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drawings/drawing3.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4.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drawings/drawing5.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drawings/drawing7.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drawings/drawing8.xml" ContentType="application/vnd.openxmlformats-officedocument.drawing+xml"/>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drawings/drawing9.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drawings/drawing10.xml" ContentType="application/vnd.openxmlformats-officedocument.drawing+xml"/>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1.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drawings/drawing1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3.xml" ContentType="application/vnd.openxmlformats-officedocument.drawing+xml"/>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bRES_TMPL/"/>
    </mc:Choice>
  </mc:AlternateContent>
  <xr:revisionPtr revIDLastSave="28" documentId="13_ncr:1_{7A0315FB-A63A-47E1-8CD7-537E8D93EB30}" xr6:coauthVersionLast="47" xr6:coauthVersionMax="47" xr10:uidLastSave="{5423AEE2-3F97-4123-A84F-06295F65A67C}"/>
  <bookViews>
    <workbookView xWindow="53880" yWindow="-120" windowWidth="29040" windowHeight="15720" tabRatio="890" firstSheet="23" activeTab="30" xr2:uid="{00000000-000D-0000-FFFF-FFFF00000000}"/>
  </bookViews>
  <sheets>
    <sheet name="ANSv6.0-Commodities" sheetId="10" state="veryHidden" r:id="rId1"/>
    <sheet name="ANSv6.1-Commodities" sheetId="1" state="veryHidden" r:id="rId2"/>
    <sheet name="Commodities" sheetId="12" r:id="rId3"/>
    <sheet name="ANSv6.0-Technologies" sheetId="13" state="veryHidden" r:id="rId4"/>
    <sheet name="ANSv6.1-Technologies" sheetId="2" state="veryHidden" r:id="rId5"/>
    <sheet name="Technologies" sheetId="14" r:id="rId6"/>
    <sheet name="TechData_All" sheetId="22" r:id="rId7"/>
    <sheet name="TechData-Emis" sheetId="24" r:id="rId8"/>
    <sheet name="CommData" sheetId="27" r:id="rId9"/>
    <sheet name="TechData_existing" sheetId="23" r:id="rId10"/>
    <sheet name="ResidDataAndCalcs" sheetId="36" r:id="rId11"/>
    <sheet name="NewEmisData" sheetId="76" r:id="rId12"/>
    <sheet name="ANSv6.0-Constraints" sheetId="15" state="veryHidden" r:id="rId13"/>
    <sheet name="ANSv6.1-Constraints" sheetId="7" state="veryHidden" r:id="rId14"/>
    <sheet name="ANSv6.0-TechData" sheetId="20" state="veryHidden" r:id="rId15"/>
    <sheet name="ANSv6.0-CommData" sheetId="19" state="veryHidden" r:id="rId16"/>
    <sheet name="ANSv6.1-CommData" sheetId="4" state="veryHidden" r:id="rId17"/>
    <sheet name="ANSv6.1-TechData" sheetId="3" state="veryHidden" r:id="rId18"/>
    <sheet name="ANSv6.1-ConstrData" sheetId="8" state="veryHidden" r:id="rId19"/>
    <sheet name="GHG Reports" sheetId="70" r:id="rId20"/>
    <sheet name="VMT NYC" sheetId="66" r:id="rId21"/>
    <sheet name="AEO14 DMD" sheetId="48" r:id="rId22"/>
    <sheet name="Population NYC" sheetId="67" r:id="rId23"/>
    <sheet name="ConsolidatedVehData" sheetId="30" r:id="rId24"/>
    <sheet name="AdditionalVehs" sheetId="31" r:id="rId25"/>
    <sheet name="Costs" sheetId="32" r:id="rId26"/>
    <sheet name="Efficiencies" sheetId="34" r:id="rId27"/>
    <sheet name="AEO14 T59" sheetId="40" r:id="rId28"/>
    <sheet name="AEO14 T60" sheetId="41" r:id="rId29"/>
    <sheet name="TED10" sheetId="50" r:id="rId30"/>
    <sheet name="AEO08 T50" sheetId="60" r:id="rId31"/>
    <sheet name="ANSv6.0-ConstrData" sheetId="26" state="veryHidden" r:id="rId32"/>
  </sheets>
  <externalReferences>
    <externalReference r:id="rId33"/>
    <externalReference r:id="rId34"/>
    <externalReference r:id="rId35"/>
    <externalReference r:id="rId36"/>
    <externalReference r:id="rId37"/>
    <externalReference r:id="rId38"/>
    <externalReference r:id="rId39"/>
  </externalReferences>
  <definedNames>
    <definedName name="__HDV50" localSheetId="22">#REF!</definedName>
    <definedName name="__HDV50" localSheetId="20">#REF!</definedName>
    <definedName name="__HDV50">#REF!</definedName>
    <definedName name="__LDV50" localSheetId="22">#REF!</definedName>
    <definedName name="__LDV50" localSheetId="20">#REF!</definedName>
    <definedName name="__LDV50">#REF!</definedName>
    <definedName name="_1995_Implicit_GDP_Deflator" localSheetId="22">#REF!</definedName>
    <definedName name="_1995_Implicit_GDP_Deflator" localSheetId="20">#REF!</definedName>
    <definedName name="_1995_Implicit_GDP_Deflator">#REF!</definedName>
    <definedName name="_2001_Implicit_GDP_Deflator" localSheetId="22">#REF!</definedName>
    <definedName name="_2001_Implicit_GDP_Deflator" localSheetId="20">#REF!</definedName>
    <definedName name="_2001_Implicit_GDP_Deflator">#REF!</definedName>
    <definedName name="_xlnm._FilterDatabase" localSheetId="6" hidden="1">TechData_All!$A$8:$BB$133</definedName>
    <definedName name="_xlnm._FilterDatabase" localSheetId="5" hidden="1">Technologies!$A$8:$O$8</definedName>
    <definedName name="Age_of_car" localSheetId="22">#REF!</definedName>
    <definedName name="Age_of_car" localSheetId="20">#REF!</definedName>
    <definedName name="Age_of_car">#REF!</definedName>
    <definedName name="AnswerData">#REF!</definedName>
    <definedName name="avg_water_heater_PJ">'[1]AEO HW'!$B$33</definedName>
    <definedName name="bprint">#REF!</definedName>
    <definedName name="btu_per_watthr" localSheetId="22">#REF!</definedName>
    <definedName name="btu_per_watthr" localSheetId="20">#REF!</definedName>
    <definedName name="btu_per_watthr">#REF!</definedName>
    <definedName name="CAPCST">'[2]AEO16 Com Tech'!$H$103:$H$4268</definedName>
    <definedName name="CMM_SUPPLY_CRV_TABLE">[3]cum2025curves!#REF!</definedName>
    <definedName name="conv" localSheetId="22">#REF!</definedName>
    <definedName name="conv" localSheetId="20">#REF!</definedName>
    <definedName name="conv">#REF!</definedName>
    <definedName name="cprint">#REF!</definedName>
    <definedName name="CRI">'[2]AEO16 Com Tech'!$AF$103:$AF$4268</definedName>
    <definedName name="days_per_year" localSheetId="22">#REF!</definedName>
    <definedName name="days_per_year" localSheetId="20">#REF!</definedName>
    <definedName name="days_per_year">#REF!</definedName>
    <definedName name="Diesel_Car_CO" localSheetId="22">#REF!</definedName>
    <definedName name="Diesel_Car_CO" localSheetId="20">#REF!</definedName>
    <definedName name="Diesel_Car_CO">#REF!</definedName>
    <definedName name="Diesel_Car_Nox" localSheetId="22">#REF!</definedName>
    <definedName name="Diesel_Car_Nox" localSheetId="20">#REF!</definedName>
    <definedName name="Diesel_Car_Nox">#REF!</definedName>
    <definedName name="Diesel_Car_PM" localSheetId="22">#REF!</definedName>
    <definedName name="Diesel_Car_PM" localSheetId="20">#REF!</definedName>
    <definedName name="Diesel_Car_PM">#REF!</definedName>
    <definedName name="Diesel_Car_VOCs" localSheetId="22">#REF!</definedName>
    <definedName name="Diesel_Car_VOCs" localSheetId="20">#REF!</definedName>
    <definedName name="Diesel_Car_VOCs">#REF!</definedName>
    <definedName name="Diesel_HDT_CO" localSheetId="22">#REF!</definedName>
    <definedName name="Diesel_HDT_CO" localSheetId="20">#REF!</definedName>
    <definedName name="Diesel_HDT_CO">#REF!</definedName>
    <definedName name="Diesel_HDT_NOx" localSheetId="22">#REF!</definedName>
    <definedName name="Diesel_HDT_NOx" localSheetId="20">#REF!</definedName>
    <definedName name="Diesel_HDT_NOx">#REF!</definedName>
    <definedName name="Diesel_HDT_PM" localSheetId="22">#REF!</definedName>
    <definedName name="Diesel_HDT_PM" localSheetId="20">#REF!</definedName>
    <definedName name="Diesel_HDT_PM">#REF!</definedName>
    <definedName name="Diesel_HDT_SO2" localSheetId="22">#REF!</definedName>
    <definedName name="Diesel_HDT_SO2" localSheetId="20">#REF!</definedName>
    <definedName name="Diesel_HDT_SO2">#REF!</definedName>
    <definedName name="Diesel_HDT_VOCs" localSheetId="22">#REF!</definedName>
    <definedName name="Diesel_HDT_VOCs" localSheetId="20">#REF!</definedName>
    <definedName name="Diesel_HDT_VOCs">#REF!</definedName>
    <definedName name="Diesel_LDT_CO" localSheetId="22">#REF!</definedName>
    <definedName name="Diesel_LDT_CO" localSheetId="20">#REF!</definedName>
    <definedName name="Diesel_LDT_CO">#REF!</definedName>
    <definedName name="Diesel_LDT_Nox" localSheetId="22">#REF!</definedName>
    <definedName name="Diesel_LDT_Nox" localSheetId="20">#REF!</definedName>
    <definedName name="Diesel_LDT_Nox">#REF!</definedName>
    <definedName name="Diesel_LDT_PM" localSheetId="22">#REF!</definedName>
    <definedName name="Diesel_LDT_PM" localSheetId="20">#REF!</definedName>
    <definedName name="Diesel_LDT_PM">#REF!</definedName>
    <definedName name="Diesel_LDT_VOCs" localSheetId="22">#REF!</definedName>
    <definedName name="Diesel_LDT_VOCs" localSheetId="20">#REF!</definedName>
    <definedName name="Diesel_LDT_VOCs">#REF!</definedName>
    <definedName name="dollar____per__m" localSheetId="22">#REF!</definedName>
    <definedName name="dollar____per__m" localSheetId="20">#REF!</definedName>
    <definedName name="dollar____per__m">#REF!</definedName>
    <definedName name="EFFICIENCY">'[2]AEO16 Com Tech'!$G$103:$G$4268</definedName>
    <definedName name="exch_rate">#REF!</definedName>
    <definedName name="fitfile">[4]MODEL!$D$38</definedName>
    <definedName name="FUEL">'[2]AEO16 Com Tech'!$E$103:$E$4268</definedName>
    <definedName name="Gas_Car_CO" localSheetId="22">#REF!</definedName>
    <definedName name="Gas_Car_CO" localSheetId="20">#REF!</definedName>
    <definedName name="Gas_Car_CO">#REF!</definedName>
    <definedName name="Gas_Car_Nox" localSheetId="22">#REF!</definedName>
    <definedName name="Gas_Car_Nox" localSheetId="20">#REF!</definedName>
    <definedName name="Gas_Car_Nox">#REF!</definedName>
    <definedName name="Gas_Car_PM" localSheetId="22">#REF!</definedName>
    <definedName name="Gas_Car_PM" localSheetId="20">#REF!</definedName>
    <definedName name="Gas_Car_PM">#REF!</definedName>
    <definedName name="Gas_Car_VOC" localSheetId="22">#REF!</definedName>
    <definedName name="Gas_Car_VOC" localSheetId="20">#REF!</definedName>
    <definedName name="Gas_Car_VOC">#REF!</definedName>
    <definedName name="Gas_HDT_CO" localSheetId="22">#REF!</definedName>
    <definedName name="Gas_HDT_CO" localSheetId="20">#REF!</definedName>
    <definedName name="Gas_HDT_CO">#REF!</definedName>
    <definedName name="Gas_HDT_NOx" localSheetId="22">#REF!</definedName>
    <definedName name="Gas_HDT_NOx" localSheetId="20">#REF!</definedName>
    <definedName name="Gas_HDT_NOx">#REF!</definedName>
    <definedName name="Gas_HDT_PM" localSheetId="22">#REF!</definedName>
    <definedName name="Gas_HDT_PM" localSheetId="20">#REF!</definedName>
    <definedName name="Gas_HDT_PM">#REF!</definedName>
    <definedName name="Gas_HDT_SO2" localSheetId="22">#REF!</definedName>
    <definedName name="Gas_HDT_SO2" localSheetId="20">#REF!</definedName>
    <definedName name="Gas_HDT_SO2">#REF!</definedName>
    <definedName name="Gas_HDT_VOCs" localSheetId="22">#REF!</definedName>
    <definedName name="Gas_HDT_VOCs" localSheetId="20">#REF!</definedName>
    <definedName name="Gas_HDT_VOCs">#REF!</definedName>
    <definedName name="Gas_LDT_CO" localSheetId="22">#REF!</definedName>
    <definedName name="Gas_LDT_CO" localSheetId="20">#REF!</definedName>
    <definedName name="Gas_LDT_CO">#REF!</definedName>
    <definedName name="Gas_LDT_NOx" localSheetId="22">#REF!</definedName>
    <definedName name="Gas_LDT_NOx" localSheetId="20">#REF!</definedName>
    <definedName name="Gas_LDT_NOx">#REF!</definedName>
    <definedName name="Gas_LDT_PM" localSheetId="22">#REF!</definedName>
    <definedName name="Gas_LDT_PM" localSheetId="20">#REF!</definedName>
    <definedName name="Gas_LDT_PM">#REF!</definedName>
    <definedName name="Gas_LDT_VOCs" localSheetId="22">#REF!</definedName>
    <definedName name="Gas_LDT_VOCs" localSheetId="20">#REF!</definedName>
    <definedName name="Gas_LDT_VOCs">#REF!</definedName>
    <definedName name="hours_per_day" localSheetId="22">#REF!</definedName>
    <definedName name="hours_per_day" localSheetId="20">#REF!</definedName>
    <definedName name="hours_per_day">#REF!</definedName>
    <definedName name="INF">[4]MODEL!$H$14</definedName>
    <definedName name="j_per_btu" localSheetId="22">#REF!</definedName>
    <definedName name="j_per_btu" localSheetId="20">#REF!</definedName>
    <definedName name="j_per_btu">#REF!</definedName>
    <definedName name="j_per_pj" localSheetId="22">#REF!</definedName>
    <definedName name="j_per_pj" localSheetId="20">#REF!</definedName>
    <definedName name="j_per_pj">#REF!</definedName>
    <definedName name="joules_per_btu">[1]Conversions!$D$5</definedName>
    <definedName name="kwhr_per_j" localSheetId="22">#REF!</definedName>
    <definedName name="kwhr_per_j" localSheetId="20">#REF!</definedName>
    <definedName name="kwhr_per_j">#REF!</definedName>
    <definedName name="LIFE">'[2]AEO16 Com Tech'!$L$103:$L$4268</definedName>
    <definedName name="lumens_per_billion_lumens">'[5]Conversion Factors'!$B$9</definedName>
    <definedName name="MAINTCST">'[2]AEO16 Com Tech'!$I$103:$I$4268</definedName>
    <definedName name="MAXREC">#REF!</definedName>
    <definedName name="million_short_tons_to_short_ton">[6]Steps!$Y$5</definedName>
    <definedName name="MMBTU_to_PJ">[6]Steps!$Y$6</definedName>
    <definedName name="PPP">[4]MODEL!$D$12</definedName>
    <definedName name="PPPEX">[4]MODEL!$D$13</definedName>
    <definedName name="_xlnm.Print_Area" localSheetId="24">AdditionalVehs!$A$45:$D$91</definedName>
    <definedName name="rail_coal">#REF!</definedName>
    <definedName name="REG">'[2]AEO16 Com Tech'!$C$103:$C$4268</definedName>
    <definedName name="RESTRICT1">'[2]AEO16 Com Tech'!$Q$103:$Q$4268</definedName>
    <definedName name="RESTRICT10">'[2]AEO16 Com Tech'!$Z$103:$Z$4268</definedName>
    <definedName name="RESTRICT11">'[2]AEO16 Com Tech'!$AA$103:$AA$4268</definedName>
    <definedName name="RESTRICT2">'[2]AEO16 Com Tech'!$R$103:$R$4268</definedName>
    <definedName name="RESTRICT3">'[2]AEO16 Com Tech'!$S$103:$S$4268</definedName>
    <definedName name="RESTRICT4">'[2]AEO16 Com Tech'!$T$103:$T$4268</definedName>
    <definedName name="RESTRICT5">'[2]AEO16 Com Tech'!$U$103:$U$4268</definedName>
    <definedName name="RESTRICT6">'[2]AEO16 Com Tech'!$V$103:$V$4268</definedName>
    <definedName name="RESTRICT7">'[2]AEO16 Com Tech'!$W$103:$W$4268</definedName>
    <definedName name="RESTRICT8">'[2]AEO16 Com Tech'!$X$103:$X$4268</definedName>
    <definedName name="RESTRICT9">'[2]AEO16 Com Tech'!$Y$103:$Y$4268</definedName>
    <definedName name="RETROFIT">'[2]AEO16 Com Tech'!$O$103:$O$4268</definedName>
    <definedName name="SERV">'[2]AEO16 Com Tech'!$D$103:$D$4268</definedName>
    <definedName name="SHARE">'[2]AEO16 Com Tech'!$F$103:$F$4268</definedName>
    <definedName name="SUB111DCST">'[2]AEO16 Com Tech'!$K$103:$K$4268</definedName>
    <definedName name="SUBCST">'[2]AEO16 Com Tech'!$J$103:$J$4268</definedName>
    <definedName name="TCH">'[2]AEO16 Com Tech'!$A$103:$A$4268</definedName>
    <definedName name="TECHNAME">#REF!</definedName>
    <definedName name="TRNDPCT">'[2]AEO16 Com Tech'!$AE$103:$AE$4268</definedName>
    <definedName name="TRNDSHAPE">'[2]AEO16 Com Tech'!$AD$103:$AD$4268</definedName>
    <definedName name="TRNDSTART">'[2]AEO16 Com Tech'!$AC$103:$AC$4268</definedName>
    <definedName name="TRNDTYPE">#REF!</definedName>
    <definedName name="unit_per_million_unit" localSheetId="22">#REF!</definedName>
    <definedName name="unit_per_million_unit" localSheetId="20">#REF!</definedName>
    <definedName name="unit_per_million_unit">#REF!</definedName>
    <definedName name="VNT">'[2]AEO16 Com Tech'!$B$103:$B$4268</definedName>
    <definedName name="xxx">'[7]Conversion Factors'!$B$5</definedName>
    <definedName name="YINTRO">'[2]AEO16 Com Tech'!$M$103:$M$4268</definedName>
    <definedName name="YLAST">'[2]AEO16 Com Tech'!$N$103:$N$4268</definedName>
  </definedNames>
  <calcPr calcId="191028" calcMode="autoNoTable"/>
  <pivotCaches>
    <pivotCache cacheId="0" r:id="rId40"/>
    <pivotCache cacheId="1" r:id="rId4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22" l="1"/>
  <c r="V20" i="22"/>
  <c r="W74" i="22"/>
  <c r="X74" i="22"/>
  <c r="Y74" i="22"/>
  <c r="Z74" i="22"/>
  <c r="AA74" i="22"/>
  <c r="AB74" i="22"/>
  <c r="AC74" i="22"/>
  <c r="AD74" i="22"/>
  <c r="V74" i="22"/>
  <c r="W76" i="22" l="1"/>
  <c r="V76" i="22" s="1"/>
  <c r="L37" i="22"/>
  <c r="L23" i="22"/>
  <c r="C106" i="14"/>
  <c r="D106" i="14"/>
  <c r="C107" i="14"/>
  <c r="D107" i="14"/>
  <c r="C108" i="14"/>
  <c r="D108" i="14"/>
  <c r="C109" i="14"/>
  <c r="D109" i="14"/>
  <c r="B95" i="14"/>
  <c r="C96" i="14"/>
  <c r="D96" i="14"/>
  <c r="C97" i="14"/>
  <c r="D97" i="14"/>
  <c r="C98" i="14"/>
  <c r="D98" i="14"/>
  <c r="C99" i="14"/>
  <c r="D99" i="14"/>
  <c r="C100" i="14"/>
  <c r="D100" i="14"/>
  <c r="C101" i="14"/>
  <c r="D101" i="14"/>
  <c r="C102" i="14"/>
  <c r="D102" i="14"/>
  <c r="C103" i="14"/>
  <c r="D103" i="14"/>
  <c r="C104" i="14"/>
  <c r="D104" i="14"/>
  <c r="C105" i="14"/>
  <c r="D105" i="14"/>
  <c r="O34" i="22"/>
  <c r="P34" i="22" s="1"/>
  <c r="Q34" i="22" s="1"/>
  <c r="R34" i="22" s="1"/>
  <c r="S34" i="22" s="1"/>
  <c r="T34" i="22" s="1"/>
  <c r="U34" i="22" s="1"/>
  <c r="O48" i="22"/>
  <c r="P48" i="22" s="1"/>
  <c r="Q48" i="22" s="1"/>
  <c r="R48" i="22" s="1"/>
  <c r="S48" i="22" s="1"/>
  <c r="T48" i="22" s="1"/>
  <c r="U48" i="22" s="1"/>
  <c r="AJ111" i="22"/>
  <c r="AJ105" i="22"/>
  <c r="AJ102" i="22"/>
  <c r="AJ99" i="22"/>
  <c r="AJ96" i="22"/>
  <c r="AJ108" i="22"/>
  <c r="AJ115" i="22"/>
  <c r="AJ116" i="22"/>
  <c r="AJ117" i="22"/>
  <c r="AJ118" i="22"/>
  <c r="AJ114" i="22"/>
  <c r="AJ91" i="22"/>
  <c r="AJ92" i="22"/>
  <c r="AJ93" i="22"/>
  <c r="AJ94" i="22"/>
  <c r="AJ95" i="22"/>
  <c r="AJ90" i="22"/>
  <c r="AJ80" i="22"/>
  <c r="AJ81" i="22"/>
  <c r="AJ82" i="22"/>
  <c r="AJ83" i="22"/>
  <c r="AJ84" i="22"/>
  <c r="AJ85" i="22"/>
  <c r="AJ86" i="22"/>
  <c r="AJ87" i="22"/>
  <c r="AJ79" i="22"/>
  <c r="AJ69" i="22"/>
  <c r="AJ70" i="22"/>
  <c r="AJ71" i="22"/>
  <c r="AJ72" i="22"/>
  <c r="AJ73" i="22"/>
  <c r="AJ74" i="22"/>
  <c r="AJ75" i="22"/>
  <c r="AJ76" i="22"/>
  <c r="AJ68" i="22"/>
  <c r="AJ56" i="22"/>
  <c r="AJ57" i="22"/>
  <c r="AJ58" i="22"/>
  <c r="AJ59" i="22"/>
  <c r="AJ60" i="22"/>
  <c r="AJ61" i="22"/>
  <c r="AJ62" i="22"/>
  <c r="AJ63" i="22"/>
  <c r="AJ64" i="22"/>
  <c r="AJ65" i="22"/>
  <c r="AJ55" i="22"/>
  <c r="AJ41" i="22"/>
  <c r="AJ42" i="22"/>
  <c r="AJ43" i="22"/>
  <c r="AJ44" i="22"/>
  <c r="AJ45" i="22"/>
  <c r="AJ46" i="22"/>
  <c r="AJ47" i="22"/>
  <c r="AJ48" i="22"/>
  <c r="AJ49" i="22"/>
  <c r="AJ50" i="22"/>
  <c r="AJ51" i="22"/>
  <c r="AJ52" i="22"/>
  <c r="AJ40" i="22"/>
  <c r="AJ33" i="22"/>
  <c r="AJ34" i="22"/>
  <c r="AJ35" i="22"/>
  <c r="AJ36" i="22"/>
  <c r="AJ37" i="22"/>
  <c r="AJ27" i="22"/>
  <c r="AJ28" i="22"/>
  <c r="AJ29" i="22"/>
  <c r="AJ30" i="22"/>
  <c r="AJ31" i="22"/>
  <c r="AJ32" i="22"/>
  <c r="AJ26" i="22"/>
  <c r="AJ10" i="22"/>
  <c r="AJ11" i="22"/>
  <c r="AJ12" i="22"/>
  <c r="AJ13" i="22"/>
  <c r="AJ14" i="22"/>
  <c r="AJ15" i="22"/>
  <c r="AJ16" i="22"/>
  <c r="AJ17" i="22"/>
  <c r="AJ18" i="22"/>
  <c r="AJ19" i="22"/>
  <c r="AJ20" i="22"/>
  <c r="AJ21" i="22"/>
  <c r="AJ22" i="22"/>
  <c r="AJ23" i="22"/>
  <c r="AJ9" i="22"/>
  <c r="C149" i="14"/>
  <c r="J9" i="22"/>
  <c r="J12" i="22"/>
  <c r="J15" i="22"/>
  <c r="J16" i="22"/>
  <c r="J17" i="22"/>
  <c r="J19" i="22"/>
  <c r="J20" i="22"/>
  <c r="J21" i="22"/>
  <c r="J22" i="22"/>
  <c r="J23" i="22"/>
  <c r="J26" i="22"/>
  <c r="J29" i="22"/>
  <c r="J30" i="22"/>
  <c r="J32" i="22"/>
  <c r="J33" i="22"/>
  <c r="J34" i="22"/>
  <c r="J35" i="22"/>
  <c r="J36" i="22"/>
  <c r="J37" i="22"/>
  <c r="J40" i="22"/>
  <c r="J43" i="22"/>
  <c r="J44" i="22"/>
  <c r="J45" i="22"/>
  <c r="J46" i="22"/>
  <c r="J47" i="22"/>
  <c r="J48" i="22"/>
  <c r="J49" i="22"/>
  <c r="J50" i="22"/>
  <c r="J51" i="22"/>
  <c r="J52" i="22"/>
  <c r="J55" i="22"/>
  <c r="J58" i="22"/>
  <c r="J59" i="22"/>
  <c r="J60" i="22"/>
  <c r="J61" i="22"/>
  <c r="J62" i="22"/>
  <c r="J63" i="22"/>
  <c r="J64" i="22"/>
  <c r="J65" i="22"/>
  <c r="J68" i="22"/>
  <c r="J71" i="22"/>
  <c r="J72" i="22"/>
  <c r="J73" i="22"/>
  <c r="J75" i="22"/>
  <c r="J76" i="22"/>
  <c r="J79" i="22"/>
  <c r="J82" i="22"/>
  <c r="J83" i="22"/>
  <c r="J84" i="22"/>
  <c r="J85" i="22"/>
  <c r="J86" i="22"/>
  <c r="J87" i="22"/>
  <c r="J90" i="22"/>
  <c r="J91" i="22"/>
  <c r="J92" i="22"/>
  <c r="J93" i="22"/>
  <c r="J94" i="22"/>
  <c r="J95" i="22"/>
  <c r="J96" i="22"/>
  <c r="U9" i="22"/>
  <c r="U10" i="22"/>
  <c r="U11" i="22"/>
  <c r="U12" i="22"/>
  <c r="U13" i="22"/>
  <c r="U14" i="22"/>
  <c r="U15" i="22"/>
  <c r="U16" i="22"/>
  <c r="U17" i="22"/>
  <c r="U18" i="22"/>
  <c r="U19" i="22"/>
  <c r="U20" i="22"/>
  <c r="U21" i="22"/>
  <c r="U22" i="22"/>
  <c r="U23" i="22"/>
  <c r="U26" i="22"/>
  <c r="U27" i="22"/>
  <c r="U28" i="22"/>
  <c r="U29" i="22"/>
  <c r="U30" i="22"/>
  <c r="U31" i="22"/>
  <c r="U32" i="22"/>
  <c r="U33" i="22"/>
  <c r="U35" i="22"/>
  <c r="U36" i="22"/>
  <c r="U37" i="22"/>
  <c r="U40" i="22"/>
  <c r="U42" i="22"/>
  <c r="U43" i="22"/>
  <c r="U44" i="22"/>
  <c r="U45" i="22"/>
  <c r="U46" i="22"/>
  <c r="U47" i="22"/>
  <c r="U49" i="22"/>
  <c r="U50" i="22"/>
  <c r="U51" i="22"/>
  <c r="L52" i="22"/>
  <c r="M52" i="22"/>
  <c r="U52" i="22"/>
  <c r="U55" i="22"/>
  <c r="U57" i="22"/>
  <c r="U58" i="22"/>
  <c r="U59" i="22"/>
  <c r="U60" i="22"/>
  <c r="U61" i="22"/>
  <c r="U62" i="22"/>
  <c r="U63" i="22"/>
  <c r="U64" i="22"/>
  <c r="U68" i="22"/>
  <c r="U70" i="22"/>
  <c r="U71" i="22"/>
  <c r="U72" i="22"/>
  <c r="U73" i="22"/>
  <c r="U75" i="22"/>
  <c r="M76" i="22"/>
  <c r="L76" i="22" s="1"/>
  <c r="U76" i="22"/>
  <c r="U79" i="22"/>
  <c r="U81" i="22"/>
  <c r="U82" i="22"/>
  <c r="U83" i="22"/>
  <c r="U84" i="22"/>
  <c r="U86" i="22"/>
  <c r="U90" i="22"/>
  <c r="U91" i="22"/>
  <c r="U92" i="22"/>
  <c r="U93" i="22"/>
  <c r="U94" i="22"/>
  <c r="U95" i="22"/>
  <c r="U96" i="22"/>
  <c r="U99" i="22"/>
  <c r="U102" i="22"/>
  <c r="U105" i="22"/>
  <c r="U111" i="22"/>
  <c r="U114" i="22"/>
  <c r="U115" i="22"/>
  <c r="U116" i="22"/>
  <c r="U117" i="22"/>
  <c r="U118" i="22"/>
  <c r="H96" i="22"/>
  <c r="H97" i="22" s="1"/>
  <c r="K29" i="31"/>
  <c r="J35" i="31" s="1"/>
  <c r="B435" i="24" l="1"/>
  <c r="B430" i="24"/>
  <c r="B425" i="24"/>
  <c r="B420" i="24"/>
  <c r="B415" i="24"/>
  <c r="B410" i="24"/>
  <c r="B405" i="24"/>
  <c r="B400" i="24"/>
  <c r="B395" i="24"/>
  <c r="B390" i="24"/>
  <c r="B385" i="24"/>
  <c r="B380" i="24"/>
  <c r="B375" i="24"/>
  <c r="B370" i="24"/>
  <c r="B365" i="24"/>
  <c r="B360" i="24"/>
  <c r="B355" i="24"/>
  <c r="B350" i="24"/>
  <c r="B345" i="24"/>
  <c r="B340" i="24"/>
  <c r="B335" i="24"/>
  <c r="B330" i="24"/>
  <c r="B325" i="24"/>
  <c r="B320" i="24"/>
  <c r="B315" i="24"/>
  <c r="B310" i="24"/>
  <c r="B305" i="24"/>
  <c r="B300" i="24"/>
  <c r="B295" i="24"/>
  <c r="B290" i="24"/>
  <c r="B285" i="24"/>
  <c r="B280" i="24"/>
  <c r="B275" i="24"/>
  <c r="B270" i="24"/>
  <c r="B265" i="24"/>
  <c r="B260" i="24"/>
  <c r="B255" i="24"/>
  <c r="B250" i="24"/>
  <c r="B245" i="24"/>
  <c r="B240" i="24"/>
  <c r="B235" i="24"/>
  <c r="B230" i="24"/>
  <c r="B225" i="24"/>
  <c r="B220" i="24"/>
  <c r="B215" i="24"/>
  <c r="B210" i="24"/>
  <c r="B205" i="24"/>
  <c r="B200" i="24"/>
  <c r="B195" i="24"/>
  <c r="B190" i="24"/>
  <c r="B185" i="24"/>
  <c r="B180" i="24"/>
  <c r="B175" i="24"/>
  <c r="B170" i="24"/>
  <c r="B165" i="24"/>
  <c r="B160" i="24"/>
  <c r="B155" i="24"/>
  <c r="B150" i="24"/>
  <c r="B145" i="24"/>
  <c r="B140" i="24"/>
  <c r="B135" i="24"/>
  <c r="B130" i="24"/>
  <c r="B125" i="24"/>
  <c r="B120" i="24"/>
  <c r="B115" i="24"/>
  <c r="B110" i="24"/>
  <c r="B105" i="24"/>
  <c r="B100" i="24"/>
  <c r="B95" i="24"/>
  <c r="B90" i="24"/>
  <c r="B85" i="24"/>
  <c r="B80" i="24"/>
  <c r="B75" i="24"/>
  <c r="B70" i="24"/>
  <c r="B65" i="24"/>
  <c r="B60" i="24"/>
  <c r="B55" i="24"/>
  <c r="B50" i="24"/>
  <c r="B45" i="24"/>
  <c r="B40" i="24"/>
  <c r="B35" i="24"/>
  <c r="B30" i="24"/>
  <c r="B25" i="24"/>
  <c r="B20" i="24"/>
  <c r="B15" i="24"/>
  <c r="B10" i="24"/>
  <c r="C92" i="14"/>
  <c r="D92" i="14"/>
  <c r="C93" i="14"/>
  <c r="D93" i="14"/>
  <c r="C94" i="14"/>
  <c r="D94" i="14"/>
  <c r="C79" i="14"/>
  <c r="D79" i="14"/>
  <c r="C80" i="14"/>
  <c r="D80" i="14"/>
  <c r="C81" i="14"/>
  <c r="D81" i="14"/>
  <c r="C82" i="14"/>
  <c r="D82" i="14"/>
  <c r="C83" i="14"/>
  <c r="D83" i="14"/>
  <c r="C84" i="14"/>
  <c r="D84" i="14"/>
  <c r="C85" i="14"/>
  <c r="D85" i="14"/>
  <c r="C86" i="14"/>
  <c r="D86" i="14"/>
  <c r="C87" i="14"/>
  <c r="D87" i="14"/>
  <c r="C88" i="14"/>
  <c r="D88" i="14"/>
  <c r="C89" i="14"/>
  <c r="D89" i="14"/>
  <c r="C90" i="14"/>
  <c r="D90" i="14"/>
  <c r="C91" i="14"/>
  <c r="D91" i="14"/>
  <c r="C62" i="14"/>
  <c r="D62" i="14"/>
  <c r="C63" i="14"/>
  <c r="D63" i="14"/>
  <c r="C64" i="14"/>
  <c r="D64" i="14"/>
  <c r="C65" i="14"/>
  <c r="D65" i="14"/>
  <c r="C66" i="14"/>
  <c r="D66" i="14"/>
  <c r="C67" i="14"/>
  <c r="D67" i="14"/>
  <c r="C68" i="14"/>
  <c r="D68" i="14"/>
  <c r="C69" i="14"/>
  <c r="D69" i="14"/>
  <c r="C70" i="14"/>
  <c r="D70" i="14"/>
  <c r="C71" i="14"/>
  <c r="D71" i="14"/>
  <c r="C72" i="14"/>
  <c r="D72" i="14"/>
  <c r="C73" i="14"/>
  <c r="D73" i="14"/>
  <c r="C74" i="14"/>
  <c r="D74" i="14"/>
  <c r="C75" i="14"/>
  <c r="D75" i="14"/>
  <c r="C76" i="14"/>
  <c r="D76" i="14"/>
  <c r="C77" i="14"/>
  <c r="D77" i="14"/>
  <c r="C78" i="14"/>
  <c r="D78" i="14"/>
  <c r="C10" i="14"/>
  <c r="D10" i="14"/>
  <c r="C11" i="14"/>
  <c r="D11" i="14"/>
  <c r="C12" i="14"/>
  <c r="D12" i="14"/>
  <c r="C13" i="14"/>
  <c r="D13" i="14"/>
  <c r="C14" i="14"/>
  <c r="D14" i="14"/>
  <c r="C15" i="14"/>
  <c r="D15" i="14"/>
  <c r="C16" i="14"/>
  <c r="D16" i="14"/>
  <c r="C17" i="14"/>
  <c r="D17" i="14"/>
  <c r="C18" i="14"/>
  <c r="D18" i="14"/>
  <c r="C19" i="14"/>
  <c r="D19" i="14"/>
  <c r="C20" i="14"/>
  <c r="D20" i="14"/>
  <c r="C21" i="14"/>
  <c r="D21" i="14"/>
  <c r="C22" i="14"/>
  <c r="D22" i="14"/>
  <c r="C23" i="14"/>
  <c r="D23" i="14"/>
  <c r="C24" i="14"/>
  <c r="D24" i="14"/>
  <c r="C25" i="14"/>
  <c r="D25" i="14"/>
  <c r="C26" i="14"/>
  <c r="D26" i="14"/>
  <c r="C27" i="14"/>
  <c r="D27" i="14"/>
  <c r="C28" i="14"/>
  <c r="D28" i="14"/>
  <c r="C29" i="14"/>
  <c r="D29" i="14"/>
  <c r="C30" i="14"/>
  <c r="D30" i="14"/>
  <c r="C31" i="14"/>
  <c r="D31" i="14"/>
  <c r="C32" i="14"/>
  <c r="D32" i="14"/>
  <c r="C33" i="14"/>
  <c r="D33" i="14"/>
  <c r="C34" i="14"/>
  <c r="D34" i="14"/>
  <c r="C35" i="14"/>
  <c r="D35" i="14"/>
  <c r="C36" i="14"/>
  <c r="D36" i="14"/>
  <c r="C37" i="14"/>
  <c r="D37" i="14"/>
  <c r="C38" i="14"/>
  <c r="D38" i="14"/>
  <c r="C39" i="14"/>
  <c r="D39" i="14"/>
  <c r="C40" i="14"/>
  <c r="D40" i="14"/>
  <c r="C41" i="14"/>
  <c r="D41" i="14"/>
  <c r="C42" i="14"/>
  <c r="D42" i="14"/>
  <c r="C43" i="14"/>
  <c r="D43" i="14"/>
  <c r="C44" i="14"/>
  <c r="D44" i="14"/>
  <c r="C45" i="14"/>
  <c r="D45" i="14"/>
  <c r="C46" i="14"/>
  <c r="D46" i="14"/>
  <c r="C47" i="14"/>
  <c r="D47" i="14"/>
  <c r="C48" i="14"/>
  <c r="D48" i="14"/>
  <c r="C49" i="14"/>
  <c r="D49" i="14"/>
  <c r="C50" i="14"/>
  <c r="D50" i="14"/>
  <c r="C51" i="14"/>
  <c r="D51" i="14"/>
  <c r="C52" i="14"/>
  <c r="D52" i="14"/>
  <c r="C53" i="14"/>
  <c r="D53" i="14"/>
  <c r="C54" i="14"/>
  <c r="D54" i="14"/>
  <c r="C55" i="14"/>
  <c r="D55" i="14"/>
  <c r="C56" i="14"/>
  <c r="D56" i="14"/>
  <c r="C57" i="14"/>
  <c r="D57" i="14"/>
  <c r="C58" i="14"/>
  <c r="D58" i="14"/>
  <c r="C59" i="14"/>
  <c r="D59" i="14"/>
  <c r="C60" i="14"/>
  <c r="D60" i="14"/>
  <c r="C61" i="14"/>
  <c r="D61" i="14"/>
  <c r="D9" i="14"/>
  <c r="C9" i="14"/>
  <c r="EA2" i="24" l="1"/>
  <c r="EB2" i="24"/>
  <c r="EC2" i="24"/>
  <c r="ED2" i="24"/>
  <c r="EE2" i="24"/>
  <c r="EF2" i="24"/>
  <c r="EG2" i="24"/>
  <c r="EH2" i="24"/>
  <c r="EI2" i="24"/>
  <c r="EJ2" i="24"/>
  <c r="EK2" i="24"/>
  <c r="EL2" i="24"/>
  <c r="EM2" i="24"/>
  <c r="EN2" i="24"/>
  <c r="EO2" i="24"/>
  <c r="EP2" i="24"/>
  <c r="EQ2" i="24"/>
  <c r="ER2" i="24"/>
  <c r="ES2" i="24"/>
  <c r="ET2" i="24"/>
  <c r="EU2" i="24"/>
  <c r="EV2" i="24"/>
  <c r="EW2" i="24"/>
  <c r="EX2" i="24"/>
  <c r="EY2" i="24"/>
  <c r="EZ2" i="24"/>
  <c r="FA2" i="24"/>
  <c r="FB2" i="24"/>
  <c r="FC2" i="24"/>
  <c r="FD2" i="24"/>
  <c r="FE2" i="24"/>
  <c r="FF2" i="24"/>
  <c r="FG2" i="24"/>
  <c r="FH2" i="24"/>
  <c r="FI2" i="24"/>
  <c r="FJ2" i="24"/>
  <c r="FK2" i="24"/>
  <c r="FL2" i="24"/>
  <c r="FM2" i="24"/>
  <c r="FN2" i="24"/>
  <c r="FO2" i="24"/>
  <c r="FP2" i="24"/>
  <c r="FQ2" i="24"/>
  <c r="FR2" i="24"/>
  <c r="FS2" i="24"/>
  <c r="FT2" i="24"/>
  <c r="FU2" i="24"/>
  <c r="FV2" i="24"/>
  <c r="FW2" i="24"/>
  <c r="FX2" i="24"/>
  <c r="G10" i="22"/>
  <c r="G14" i="22"/>
  <c r="G13" i="22"/>
  <c r="G11" i="22"/>
  <c r="D151" i="22"/>
  <c r="D153" i="22"/>
  <c r="D154" i="22"/>
  <c r="D155" i="22"/>
  <c r="D160" i="22"/>
  <c r="D161" i="22"/>
  <c r="D162" i="22"/>
  <c r="D163" i="22"/>
  <c r="D164" i="22"/>
  <c r="D165" i="22"/>
  <c r="D167" i="22"/>
  <c r="D168" i="22"/>
  <c r="EA9" i="24"/>
  <c r="EB9" i="24"/>
  <c r="EC9" i="24"/>
  <c r="ED9" i="24"/>
  <c r="EE9" i="24"/>
  <c r="EF9" i="24"/>
  <c r="EG9" i="24"/>
  <c r="EH9" i="24"/>
  <c r="EI9" i="24"/>
  <c r="EJ9" i="24"/>
  <c r="EK9" i="24"/>
  <c r="EL9" i="24"/>
  <c r="EM9" i="24"/>
  <c r="EN9" i="24"/>
  <c r="EO9" i="24"/>
  <c r="EP9" i="24"/>
  <c r="EQ9" i="24"/>
  <c r="ER9" i="24"/>
  <c r="ES9" i="24"/>
  <c r="ET9" i="24"/>
  <c r="EU9" i="24"/>
  <c r="EV9" i="24"/>
  <c r="EW9" i="24"/>
  <c r="EX9" i="24"/>
  <c r="EY9" i="24"/>
  <c r="EZ9" i="24"/>
  <c r="FA9" i="24"/>
  <c r="FB9" i="24"/>
  <c r="FC9" i="24"/>
  <c r="FD9" i="24"/>
  <c r="FE9" i="24"/>
  <c r="FF9" i="24"/>
  <c r="FG9" i="24"/>
  <c r="FH9" i="24"/>
  <c r="FI9" i="24"/>
  <c r="FJ9" i="24"/>
  <c r="FK9" i="24"/>
  <c r="FL9" i="24"/>
  <c r="FM9" i="24"/>
  <c r="FN9" i="24"/>
  <c r="FO9" i="24"/>
  <c r="FP9" i="24"/>
  <c r="FQ9" i="24"/>
  <c r="FR9" i="24"/>
  <c r="FS9" i="24"/>
  <c r="FT9" i="24"/>
  <c r="FU9" i="24"/>
  <c r="FV9" i="24"/>
  <c r="FW9" i="24"/>
  <c r="FX9" i="24"/>
  <c r="EJ10" i="24"/>
  <c r="ET10" i="24"/>
  <c r="FD10" i="24"/>
  <c r="FN10" i="24"/>
  <c r="FX10" i="24"/>
  <c r="EJ11" i="24"/>
  <c r="ET11" i="24"/>
  <c r="FD11" i="24"/>
  <c r="FN11" i="24"/>
  <c r="FX11" i="24"/>
  <c r="EJ12" i="24"/>
  <c r="ET12" i="24"/>
  <c r="FD12" i="24"/>
  <c r="FN12" i="24"/>
  <c r="FX12" i="24"/>
  <c r="EJ13" i="24"/>
  <c r="ET13" i="24"/>
  <c r="FD13" i="24"/>
  <c r="FN13" i="24"/>
  <c r="FX13" i="24"/>
  <c r="EJ14" i="24"/>
  <c r="ET14" i="24"/>
  <c r="FD14" i="24"/>
  <c r="FN14" i="24"/>
  <c r="FX14" i="24"/>
  <c r="EJ15" i="24"/>
  <c r="ET15" i="24"/>
  <c r="FD15" i="24"/>
  <c r="FN15" i="24"/>
  <c r="FX15" i="24"/>
  <c r="EJ16" i="24"/>
  <c r="ET16" i="24"/>
  <c r="FD16" i="24"/>
  <c r="FN16" i="24"/>
  <c r="FX16" i="24"/>
  <c r="EJ17" i="24"/>
  <c r="ET17" i="24"/>
  <c r="FD17" i="24"/>
  <c r="FN17" i="24"/>
  <c r="FX17" i="24"/>
  <c r="EJ18" i="24"/>
  <c r="ET18" i="24"/>
  <c r="FD18" i="24"/>
  <c r="FN18" i="24"/>
  <c r="FX18" i="24"/>
  <c r="EJ19" i="24"/>
  <c r="ET19" i="24"/>
  <c r="FD19" i="24"/>
  <c r="FN19" i="24"/>
  <c r="FX19" i="24"/>
  <c r="EJ20" i="24"/>
  <c r="ET20" i="24"/>
  <c r="FD20" i="24"/>
  <c r="FN20" i="24"/>
  <c r="FX20" i="24"/>
  <c r="EJ21" i="24"/>
  <c r="ET21" i="24"/>
  <c r="FD21" i="24"/>
  <c r="FN21" i="24"/>
  <c r="FX21" i="24"/>
  <c r="EJ22" i="24"/>
  <c r="ET22" i="24"/>
  <c r="FD22" i="24"/>
  <c r="FN22" i="24"/>
  <c r="FX22" i="24"/>
  <c r="EJ23" i="24"/>
  <c r="ET23" i="24"/>
  <c r="FD23" i="24"/>
  <c r="FN23" i="24"/>
  <c r="FX23" i="24"/>
  <c r="EJ24" i="24"/>
  <c r="ET24" i="24"/>
  <c r="FD24" i="24"/>
  <c r="FN24" i="24"/>
  <c r="FX24" i="24"/>
  <c r="EJ25" i="24"/>
  <c r="ET25" i="24"/>
  <c r="FD25" i="24"/>
  <c r="FN25" i="24"/>
  <c r="FX25" i="24"/>
  <c r="EJ26" i="24"/>
  <c r="ET26" i="24"/>
  <c r="FD26" i="24"/>
  <c r="FN26" i="24"/>
  <c r="FX26" i="24"/>
  <c r="EJ27" i="24"/>
  <c r="ET27" i="24"/>
  <c r="FD27" i="24"/>
  <c r="FN27" i="24"/>
  <c r="FX27" i="24"/>
  <c r="EJ28" i="24"/>
  <c r="ET28" i="24"/>
  <c r="FD28" i="24"/>
  <c r="FN28" i="24"/>
  <c r="FX28" i="24"/>
  <c r="EJ29" i="24"/>
  <c r="ET29" i="24"/>
  <c r="FD29" i="24"/>
  <c r="FN29" i="24"/>
  <c r="FX29" i="24"/>
  <c r="EJ30" i="24"/>
  <c r="ET30" i="24"/>
  <c r="FD30" i="24"/>
  <c r="FN30" i="24"/>
  <c r="FX30" i="24"/>
  <c r="EJ31" i="24"/>
  <c r="ET31" i="24"/>
  <c r="FD31" i="24"/>
  <c r="FN31" i="24"/>
  <c r="FX31" i="24"/>
  <c r="EJ32" i="24"/>
  <c r="ET32" i="24"/>
  <c r="FD32" i="24"/>
  <c r="FN32" i="24"/>
  <c r="FX32" i="24"/>
  <c r="EJ33" i="24"/>
  <c r="ET33" i="24"/>
  <c r="FD33" i="24"/>
  <c r="FN33" i="24"/>
  <c r="FX33" i="24"/>
  <c r="EJ34" i="24"/>
  <c r="ET34" i="24"/>
  <c r="FD34" i="24"/>
  <c r="FN34" i="24"/>
  <c r="FX34" i="24"/>
  <c r="EJ35" i="24"/>
  <c r="ET35" i="24"/>
  <c r="FD35" i="24"/>
  <c r="FN35" i="24"/>
  <c r="FX35" i="24"/>
  <c r="EJ36" i="24"/>
  <c r="ET36" i="24"/>
  <c r="FD36" i="24"/>
  <c r="FN36" i="24"/>
  <c r="FX36" i="24"/>
  <c r="EJ37" i="24"/>
  <c r="ET37" i="24"/>
  <c r="FD37" i="24"/>
  <c r="FN37" i="24"/>
  <c r="FX37" i="24"/>
  <c r="EJ38" i="24"/>
  <c r="ET38" i="24"/>
  <c r="FD38" i="24"/>
  <c r="FN38" i="24"/>
  <c r="FX38" i="24"/>
  <c r="EJ39" i="24"/>
  <c r="ET39" i="24"/>
  <c r="FD39" i="24"/>
  <c r="FN39" i="24"/>
  <c r="FX39" i="24"/>
  <c r="EJ40" i="24"/>
  <c r="ET40" i="24"/>
  <c r="FD40" i="24"/>
  <c r="FN40" i="24"/>
  <c r="FX40" i="24"/>
  <c r="EJ41" i="24"/>
  <c r="ET41" i="24"/>
  <c r="FD41" i="24"/>
  <c r="FN41" i="24"/>
  <c r="FX41" i="24"/>
  <c r="EJ42" i="24"/>
  <c r="ET42" i="24"/>
  <c r="FD42" i="24"/>
  <c r="FN42" i="24"/>
  <c r="FX42" i="24"/>
  <c r="EJ43" i="24"/>
  <c r="ET43" i="24"/>
  <c r="FD43" i="24"/>
  <c r="FN43" i="24"/>
  <c r="FX43" i="24"/>
  <c r="EJ44" i="24"/>
  <c r="ET44" i="24"/>
  <c r="FD44" i="24"/>
  <c r="FN44" i="24"/>
  <c r="FX44" i="24"/>
  <c r="EJ45" i="24"/>
  <c r="ET45" i="24"/>
  <c r="FD45" i="24"/>
  <c r="FN45" i="24"/>
  <c r="FX45" i="24"/>
  <c r="EJ46" i="24"/>
  <c r="ET46" i="24"/>
  <c r="FD46" i="24"/>
  <c r="FN46" i="24"/>
  <c r="FX46" i="24"/>
  <c r="EJ47" i="24"/>
  <c r="ET47" i="24"/>
  <c r="FD47" i="24"/>
  <c r="FN47" i="24"/>
  <c r="FX47" i="24"/>
  <c r="EJ48" i="24"/>
  <c r="ET48" i="24"/>
  <c r="FD48" i="24"/>
  <c r="FN48" i="24"/>
  <c r="FX48" i="24"/>
  <c r="EJ49" i="24"/>
  <c r="ET49" i="24"/>
  <c r="FD49" i="24"/>
  <c r="FN49" i="24"/>
  <c r="FX49" i="24"/>
  <c r="EJ50" i="24"/>
  <c r="ET50" i="24"/>
  <c r="FD50" i="24"/>
  <c r="FN50" i="24"/>
  <c r="FX50" i="24"/>
  <c r="EJ51" i="24"/>
  <c r="ET51" i="24"/>
  <c r="FD51" i="24"/>
  <c r="FN51" i="24"/>
  <c r="FX51" i="24"/>
  <c r="EJ52" i="24"/>
  <c r="ET52" i="24"/>
  <c r="FD52" i="24"/>
  <c r="FN52" i="24"/>
  <c r="FX52" i="24"/>
  <c r="EJ53" i="24"/>
  <c r="ET53" i="24"/>
  <c r="FD53" i="24"/>
  <c r="FN53" i="24"/>
  <c r="FX53" i="24"/>
  <c r="EJ54" i="24"/>
  <c r="ET54" i="24"/>
  <c r="FD54" i="24"/>
  <c r="FN54" i="24"/>
  <c r="FX54" i="24"/>
  <c r="EJ55" i="24"/>
  <c r="ET55" i="24"/>
  <c r="FD55" i="24"/>
  <c r="FN55" i="24"/>
  <c r="FX55" i="24"/>
  <c r="EJ56" i="24"/>
  <c r="ET56" i="24"/>
  <c r="FD56" i="24"/>
  <c r="FN56" i="24"/>
  <c r="FX56" i="24"/>
  <c r="EJ57" i="24"/>
  <c r="ET57" i="24"/>
  <c r="FD57" i="24"/>
  <c r="FN57" i="24"/>
  <c r="FX57" i="24"/>
  <c r="EJ58" i="24"/>
  <c r="ET58" i="24"/>
  <c r="FD58" i="24"/>
  <c r="FN58" i="24"/>
  <c r="FX58" i="24"/>
  <c r="EJ59" i="24"/>
  <c r="ET59" i="24"/>
  <c r="FD59" i="24"/>
  <c r="FN59" i="24"/>
  <c r="FX59" i="24"/>
  <c r="EJ60" i="24"/>
  <c r="ET60" i="24"/>
  <c r="FD60" i="24"/>
  <c r="FN60" i="24"/>
  <c r="FX60" i="24"/>
  <c r="EJ61" i="24"/>
  <c r="ET61" i="24"/>
  <c r="FD61" i="24"/>
  <c r="FN61" i="24"/>
  <c r="FX61" i="24"/>
  <c r="EJ62" i="24"/>
  <c r="ET62" i="24"/>
  <c r="FD62" i="24"/>
  <c r="FN62" i="24"/>
  <c r="FX62" i="24"/>
  <c r="EJ63" i="24"/>
  <c r="ET63" i="24"/>
  <c r="FD63" i="24"/>
  <c r="FN63" i="24"/>
  <c r="FX63" i="24"/>
  <c r="EJ64" i="24"/>
  <c r="ET64" i="24"/>
  <c r="FD64" i="24"/>
  <c r="FN64" i="24"/>
  <c r="FX64" i="24"/>
  <c r="EJ65" i="24"/>
  <c r="ET65" i="24"/>
  <c r="FD65" i="24"/>
  <c r="FN65" i="24"/>
  <c r="FX65" i="24"/>
  <c r="EJ66" i="24"/>
  <c r="ET66" i="24"/>
  <c r="FD66" i="24"/>
  <c r="FN66" i="24"/>
  <c r="FX66" i="24"/>
  <c r="EJ67" i="24"/>
  <c r="ET67" i="24"/>
  <c r="FD67" i="24"/>
  <c r="FN67" i="24"/>
  <c r="FX67" i="24"/>
  <c r="EJ68" i="24"/>
  <c r="ET68" i="24"/>
  <c r="FD68" i="24"/>
  <c r="FN68" i="24"/>
  <c r="FX68" i="24"/>
  <c r="EJ69" i="24"/>
  <c r="ET69" i="24"/>
  <c r="FD69" i="24"/>
  <c r="FN69" i="24"/>
  <c r="FX69" i="24"/>
  <c r="EJ70" i="24"/>
  <c r="ET70" i="24"/>
  <c r="FD70" i="24"/>
  <c r="FN70" i="24"/>
  <c r="FX70" i="24"/>
  <c r="EJ71" i="24"/>
  <c r="ET71" i="24"/>
  <c r="FD71" i="24"/>
  <c r="FN71" i="24"/>
  <c r="FX71" i="24"/>
  <c r="EJ72" i="24"/>
  <c r="ET72" i="24"/>
  <c r="FD72" i="24"/>
  <c r="FN72" i="24"/>
  <c r="FX72" i="24"/>
  <c r="EJ73" i="24"/>
  <c r="ET73" i="24"/>
  <c r="FD73" i="24"/>
  <c r="FN73" i="24"/>
  <c r="FX73" i="24"/>
  <c r="EJ74" i="24"/>
  <c r="ET74" i="24"/>
  <c r="FD74" i="24"/>
  <c r="FN74" i="24"/>
  <c r="FX74" i="24"/>
  <c r="EJ75" i="24"/>
  <c r="ET75" i="24"/>
  <c r="FD75" i="24"/>
  <c r="FN75" i="24"/>
  <c r="FX75" i="24"/>
  <c r="EJ76" i="24"/>
  <c r="ET76" i="24"/>
  <c r="FD76" i="24"/>
  <c r="FN76" i="24"/>
  <c r="FX76" i="24"/>
  <c r="EJ77" i="24"/>
  <c r="ET77" i="24"/>
  <c r="FD77" i="24"/>
  <c r="FN77" i="24"/>
  <c r="FX77" i="24"/>
  <c r="EJ78" i="24"/>
  <c r="ET78" i="24"/>
  <c r="FD78" i="24"/>
  <c r="FN78" i="24"/>
  <c r="FX78" i="24"/>
  <c r="EJ79" i="24"/>
  <c r="ET79" i="24"/>
  <c r="FD79" i="24"/>
  <c r="FN79" i="24"/>
  <c r="FX79" i="24"/>
  <c r="EJ80" i="24"/>
  <c r="ET80" i="24"/>
  <c r="FD80" i="24"/>
  <c r="FN80" i="24"/>
  <c r="FX80" i="24"/>
  <c r="EJ81" i="24"/>
  <c r="ET81" i="24"/>
  <c r="FD81" i="24"/>
  <c r="FN81" i="24"/>
  <c r="FX81" i="24"/>
  <c r="EJ82" i="24"/>
  <c r="ET82" i="24"/>
  <c r="FD82" i="24"/>
  <c r="FN82" i="24"/>
  <c r="FX82" i="24"/>
  <c r="EJ83" i="24"/>
  <c r="ET83" i="24"/>
  <c r="FD83" i="24"/>
  <c r="FN83" i="24"/>
  <c r="FX83" i="24"/>
  <c r="EJ84" i="24"/>
  <c r="ET84" i="24"/>
  <c r="FD84" i="24"/>
  <c r="FN84" i="24"/>
  <c r="FX84" i="24"/>
  <c r="EJ85" i="24"/>
  <c r="ET85" i="24"/>
  <c r="FD85" i="24"/>
  <c r="FN85" i="24"/>
  <c r="FX85" i="24"/>
  <c r="EJ86" i="24"/>
  <c r="ET86" i="24"/>
  <c r="FD86" i="24"/>
  <c r="FN86" i="24"/>
  <c r="FX86" i="24"/>
  <c r="EJ87" i="24"/>
  <c r="ET87" i="24"/>
  <c r="FD87" i="24"/>
  <c r="FN87" i="24"/>
  <c r="FX87" i="24"/>
  <c r="EJ88" i="24"/>
  <c r="ET88" i="24"/>
  <c r="FD88" i="24"/>
  <c r="FN88" i="24"/>
  <c r="FX88" i="24"/>
  <c r="EJ89" i="24"/>
  <c r="ET89" i="24"/>
  <c r="FD89" i="24"/>
  <c r="FN89" i="24"/>
  <c r="FX89" i="24"/>
  <c r="EJ90" i="24"/>
  <c r="ET90" i="24"/>
  <c r="FD90" i="24"/>
  <c r="FN90" i="24"/>
  <c r="FX90" i="24"/>
  <c r="EJ91" i="24"/>
  <c r="ET91" i="24"/>
  <c r="FD91" i="24"/>
  <c r="FN91" i="24"/>
  <c r="FX91" i="24"/>
  <c r="EJ92" i="24"/>
  <c r="ET92" i="24"/>
  <c r="FD92" i="24"/>
  <c r="FN92" i="24"/>
  <c r="FX92" i="24"/>
  <c r="EJ93" i="24"/>
  <c r="ET93" i="24"/>
  <c r="FD93" i="24"/>
  <c r="FN93" i="24"/>
  <c r="FX93" i="24"/>
  <c r="EJ94" i="24"/>
  <c r="ET94" i="24"/>
  <c r="FD94" i="24"/>
  <c r="FN94" i="24"/>
  <c r="FX94" i="24"/>
  <c r="EJ95" i="24"/>
  <c r="ET95" i="24"/>
  <c r="FD95" i="24"/>
  <c r="FN95" i="24"/>
  <c r="FX95" i="24"/>
  <c r="EJ96" i="24"/>
  <c r="ET96" i="24"/>
  <c r="FD96" i="24"/>
  <c r="FN96" i="24"/>
  <c r="FX96" i="24"/>
  <c r="EJ97" i="24"/>
  <c r="ET97" i="24"/>
  <c r="FD97" i="24"/>
  <c r="FN97" i="24"/>
  <c r="FX97" i="24"/>
  <c r="EJ98" i="24"/>
  <c r="ET98" i="24"/>
  <c r="FD98" i="24"/>
  <c r="FN98" i="24"/>
  <c r="FX98" i="24"/>
  <c r="EJ99" i="24"/>
  <c r="ET99" i="24"/>
  <c r="FD99" i="24"/>
  <c r="FN99" i="24"/>
  <c r="FX99" i="24"/>
  <c r="EJ100" i="24"/>
  <c r="ET100" i="24"/>
  <c r="FD100" i="24"/>
  <c r="FN100" i="24"/>
  <c r="FX100" i="24"/>
  <c r="EJ101" i="24"/>
  <c r="ET101" i="24"/>
  <c r="FD101" i="24"/>
  <c r="FN101" i="24"/>
  <c r="FX101" i="24"/>
  <c r="EJ102" i="24"/>
  <c r="ET102" i="24"/>
  <c r="FD102" i="24"/>
  <c r="FN102" i="24"/>
  <c r="FX102" i="24"/>
  <c r="EJ103" i="24"/>
  <c r="ET103" i="24"/>
  <c r="FD103" i="24"/>
  <c r="FN103" i="24"/>
  <c r="FX103" i="24"/>
  <c r="EJ104" i="24"/>
  <c r="ET104" i="24"/>
  <c r="FD104" i="24"/>
  <c r="FN104" i="24"/>
  <c r="FX104" i="24"/>
  <c r="EJ105" i="24"/>
  <c r="ET105" i="24"/>
  <c r="FD105" i="24"/>
  <c r="FN105" i="24"/>
  <c r="FX105" i="24"/>
  <c r="EJ106" i="24"/>
  <c r="ET106" i="24"/>
  <c r="FD106" i="24"/>
  <c r="FN106" i="24"/>
  <c r="FX106" i="24"/>
  <c r="EJ107" i="24"/>
  <c r="ET107" i="24"/>
  <c r="FD107" i="24"/>
  <c r="FN107" i="24"/>
  <c r="FX107" i="24"/>
  <c r="EJ108" i="24"/>
  <c r="ET108" i="24"/>
  <c r="FD108" i="24"/>
  <c r="FN108" i="24"/>
  <c r="FX108" i="24"/>
  <c r="EJ109" i="24"/>
  <c r="ET109" i="24"/>
  <c r="FD109" i="24"/>
  <c r="FN109" i="24"/>
  <c r="FX109" i="24"/>
  <c r="EJ110" i="24"/>
  <c r="ET110" i="24"/>
  <c r="FD110" i="24"/>
  <c r="FN110" i="24"/>
  <c r="FX110" i="24"/>
  <c r="EJ111" i="24"/>
  <c r="ET111" i="24"/>
  <c r="FD111" i="24"/>
  <c r="FN111" i="24"/>
  <c r="FX111" i="24"/>
  <c r="EJ112" i="24"/>
  <c r="ET112" i="24"/>
  <c r="FD112" i="24"/>
  <c r="FN112" i="24"/>
  <c r="FX112" i="24"/>
  <c r="EJ113" i="24"/>
  <c r="ET113" i="24"/>
  <c r="FD113" i="24"/>
  <c r="FN113" i="24"/>
  <c r="FX113" i="24"/>
  <c r="EJ114" i="24"/>
  <c r="ET114" i="24"/>
  <c r="FD114" i="24"/>
  <c r="FN114" i="24"/>
  <c r="FX114" i="24"/>
  <c r="EJ115" i="24"/>
  <c r="ET115" i="24"/>
  <c r="FD115" i="24"/>
  <c r="FN115" i="24"/>
  <c r="FX115" i="24"/>
  <c r="EJ116" i="24"/>
  <c r="ET116" i="24"/>
  <c r="FD116" i="24"/>
  <c r="FN116" i="24"/>
  <c r="FX116" i="24"/>
  <c r="EJ117" i="24"/>
  <c r="ET117" i="24"/>
  <c r="FD117" i="24"/>
  <c r="FN117" i="24"/>
  <c r="FX117" i="24"/>
  <c r="EJ118" i="24"/>
  <c r="ET118" i="24"/>
  <c r="FD118" i="24"/>
  <c r="FN118" i="24"/>
  <c r="FX118" i="24"/>
  <c r="EJ119" i="24"/>
  <c r="ET119" i="24"/>
  <c r="FD119" i="24"/>
  <c r="FN119" i="24"/>
  <c r="FX119" i="24"/>
  <c r="EJ120" i="24"/>
  <c r="ET120" i="24"/>
  <c r="FD120" i="24"/>
  <c r="FN120" i="24"/>
  <c r="FX120" i="24"/>
  <c r="EJ121" i="24"/>
  <c r="ET121" i="24"/>
  <c r="FD121" i="24"/>
  <c r="FN121" i="24"/>
  <c r="FX121" i="24"/>
  <c r="EJ122" i="24"/>
  <c r="ET122" i="24"/>
  <c r="FD122" i="24"/>
  <c r="FN122" i="24"/>
  <c r="FX122" i="24"/>
  <c r="EJ123" i="24"/>
  <c r="ET123" i="24"/>
  <c r="FD123" i="24"/>
  <c r="FN123" i="24"/>
  <c r="FX123" i="24"/>
  <c r="EJ124" i="24"/>
  <c r="ET124" i="24"/>
  <c r="FD124" i="24"/>
  <c r="FN124" i="24"/>
  <c r="FX124" i="24"/>
  <c r="EJ125" i="24"/>
  <c r="ET125" i="24"/>
  <c r="FD125" i="24"/>
  <c r="FN125" i="24"/>
  <c r="FX125" i="24"/>
  <c r="EJ126" i="24"/>
  <c r="ET126" i="24"/>
  <c r="FD126" i="24"/>
  <c r="FN126" i="24"/>
  <c r="FX126" i="24"/>
  <c r="EJ127" i="24"/>
  <c r="ET127" i="24"/>
  <c r="FD127" i="24"/>
  <c r="FN127" i="24"/>
  <c r="FX127" i="24"/>
  <c r="EJ128" i="24"/>
  <c r="ET128" i="24"/>
  <c r="FD128" i="24"/>
  <c r="FN128" i="24"/>
  <c r="FX128" i="24"/>
  <c r="EJ129" i="24"/>
  <c r="ET129" i="24"/>
  <c r="FD129" i="24"/>
  <c r="FN129" i="24"/>
  <c r="FX129" i="24"/>
  <c r="EJ130" i="24"/>
  <c r="ET130" i="24"/>
  <c r="FD130" i="24"/>
  <c r="FN130" i="24"/>
  <c r="FX130" i="24"/>
  <c r="EJ131" i="24"/>
  <c r="ET131" i="24"/>
  <c r="FD131" i="24"/>
  <c r="FN131" i="24"/>
  <c r="FX131" i="24"/>
  <c r="EJ132" i="24"/>
  <c r="ET132" i="24"/>
  <c r="FD132" i="24"/>
  <c r="FN132" i="24"/>
  <c r="FX132" i="24"/>
  <c r="EJ133" i="24"/>
  <c r="ET133" i="24"/>
  <c r="FD133" i="24"/>
  <c r="FN133" i="24"/>
  <c r="FX133" i="24"/>
  <c r="EJ134" i="24"/>
  <c r="ET134" i="24"/>
  <c r="FD134" i="24"/>
  <c r="FN134" i="24"/>
  <c r="FX134" i="24"/>
  <c r="EJ135" i="24"/>
  <c r="ET135" i="24"/>
  <c r="FD135" i="24"/>
  <c r="FN135" i="24"/>
  <c r="FX135" i="24"/>
  <c r="EJ136" i="24"/>
  <c r="ET136" i="24"/>
  <c r="FD136" i="24"/>
  <c r="FN136" i="24"/>
  <c r="FX136" i="24"/>
  <c r="EJ137" i="24"/>
  <c r="ET137" i="24"/>
  <c r="FD137" i="24"/>
  <c r="FN137" i="24"/>
  <c r="FX137" i="24"/>
  <c r="EJ138" i="24"/>
  <c r="ET138" i="24"/>
  <c r="FD138" i="24"/>
  <c r="FN138" i="24"/>
  <c r="FX138" i="24"/>
  <c r="EJ139" i="24"/>
  <c r="ET139" i="24"/>
  <c r="FD139" i="24"/>
  <c r="FN139" i="24"/>
  <c r="FX139" i="24"/>
  <c r="EJ140" i="24"/>
  <c r="ET140" i="24"/>
  <c r="FD140" i="24"/>
  <c r="FN140" i="24"/>
  <c r="FX140" i="24"/>
  <c r="EJ141" i="24"/>
  <c r="ET141" i="24"/>
  <c r="FD141" i="24"/>
  <c r="FN141" i="24"/>
  <c r="FX141" i="24"/>
  <c r="EJ142" i="24"/>
  <c r="ET142" i="24"/>
  <c r="FD142" i="24"/>
  <c r="FN142" i="24"/>
  <c r="FX142" i="24"/>
  <c r="EJ143" i="24"/>
  <c r="ET143" i="24"/>
  <c r="FD143" i="24"/>
  <c r="FN143" i="24"/>
  <c r="FX143" i="24"/>
  <c r="EJ144" i="24"/>
  <c r="ET144" i="24"/>
  <c r="FD144" i="24"/>
  <c r="FN144" i="24"/>
  <c r="FX144" i="24"/>
  <c r="EJ145" i="24"/>
  <c r="ET145" i="24"/>
  <c r="FD145" i="24"/>
  <c r="FN145" i="24"/>
  <c r="FX145" i="24"/>
  <c r="EJ146" i="24"/>
  <c r="ET146" i="24"/>
  <c r="FD146" i="24"/>
  <c r="FN146" i="24"/>
  <c r="FX146" i="24"/>
  <c r="EJ147" i="24"/>
  <c r="ET147" i="24"/>
  <c r="FD147" i="24"/>
  <c r="FN147" i="24"/>
  <c r="FX147" i="24"/>
  <c r="EJ148" i="24"/>
  <c r="ET148" i="24"/>
  <c r="FD148" i="24"/>
  <c r="FN148" i="24"/>
  <c r="FX148" i="24"/>
  <c r="EJ149" i="24"/>
  <c r="ET149" i="24"/>
  <c r="FD149" i="24"/>
  <c r="FN149" i="24"/>
  <c r="FX149" i="24"/>
  <c r="EJ150" i="24"/>
  <c r="ET150" i="24"/>
  <c r="FD150" i="24"/>
  <c r="FN150" i="24"/>
  <c r="FX150" i="24"/>
  <c r="EJ151" i="24"/>
  <c r="ET151" i="24"/>
  <c r="FD151" i="24"/>
  <c r="FN151" i="24"/>
  <c r="FX151" i="24"/>
  <c r="EJ152" i="24"/>
  <c r="ET152" i="24"/>
  <c r="FD152" i="24"/>
  <c r="FN152" i="24"/>
  <c r="FX152" i="24"/>
  <c r="EJ153" i="24"/>
  <c r="ET153" i="24"/>
  <c r="FD153" i="24"/>
  <c r="FN153" i="24"/>
  <c r="FX153" i="24"/>
  <c r="EJ154" i="24"/>
  <c r="ET154" i="24"/>
  <c r="FD154" i="24"/>
  <c r="FN154" i="24"/>
  <c r="FX154" i="24"/>
  <c r="EJ155" i="24"/>
  <c r="ET155" i="24"/>
  <c r="FD155" i="24"/>
  <c r="FN155" i="24"/>
  <c r="FX155" i="24"/>
  <c r="EJ156" i="24"/>
  <c r="ET156" i="24"/>
  <c r="FD156" i="24"/>
  <c r="FN156" i="24"/>
  <c r="FX156" i="24"/>
  <c r="EJ157" i="24"/>
  <c r="ET157" i="24"/>
  <c r="FD157" i="24"/>
  <c r="FN157" i="24"/>
  <c r="FX157" i="24"/>
  <c r="EJ158" i="24"/>
  <c r="ET158" i="24"/>
  <c r="FD158" i="24"/>
  <c r="FN158" i="24"/>
  <c r="FX158" i="24"/>
  <c r="EJ159" i="24"/>
  <c r="ET159" i="24"/>
  <c r="FD159" i="24"/>
  <c r="FN159" i="24"/>
  <c r="FX159" i="24"/>
  <c r="EJ160" i="24"/>
  <c r="ET160" i="24"/>
  <c r="FD160" i="24"/>
  <c r="FN160" i="24"/>
  <c r="FX160" i="24"/>
  <c r="EJ161" i="24"/>
  <c r="ET161" i="24"/>
  <c r="FD161" i="24"/>
  <c r="FN161" i="24"/>
  <c r="FX161" i="24"/>
  <c r="EJ162" i="24"/>
  <c r="ET162" i="24"/>
  <c r="FD162" i="24"/>
  <c r="FN162" i="24"/>
  <c r="FX162" i="24"/>
  <c r="EJ163" i="24"/>
  <c r="ET163" i="24"/>
  <c r="FD163" i="24"/>
  <c r="FN163" i="24"/>
  <c r="FX163" i="24"/>
  <c r="EJ164" i="24"/>
  <c r="ET164" i="24"/>
  <c r="FD164" i="24"/>
  <c r="FN164" i="24"/>
  <c r="FX164" i="24"/>
  <c r="EJ165" i="24"/>
  <c r="ET165" i="24"/>
  <c r="FD165" i="24"/>
  <c r="FN165" i="24"/>
  <c r="FX165" i="24"/>
  <c r="EJ166" i="24"/>
  <c r="ET166" i="24"/>
  <c r="FD166" i="24"/>
  <c r="FN166" i="24"/>
  <c r="FX166" i="24"/>
  <c r="EJ167" i="24"/>
  <c r="ET167" i="24"/>
  <c r="FD167" i="24"/>
  <c r="FN167" i="24"/>
  <c r="FX167" i="24"/>
  <c r="EJ168" i="24"/>
  <c r="ET168" i="24"/>
  <c r="FD168" i="24"/>
  <c r="FN168" i="24"/>
  <c r="FX168" i="24"/>
  <c r="EJ169" i="24"/>
  <c r="ET169" i="24"/>
  <c r="FD169" i="24"/>
  <c r="FN169" i="24"/>
  <c r="FX169" i="24"/>
  <c r="EJ170" i="24"/>
  <c r="ET170" i="24"/>
  <c r="FD170" i="24"/>
  <c r="FN170" i="24"/>
  <c r="FX170" i="24"/>
  <c r="EJ171" i="24"/>
  <c r="ET171" i="24"/>
  <c r="FD171" i="24"/>
  <c r="FN171" i="24"/>
  <c r="FX171" i="24"/>
  <c r="EJ172" i="24"/>
  <c r="ET172" i="24"/>
  <c r="FD172" i="24"/>
  <c r="FN172" i="24"/>
  <c r="FX172" i="24"/>
  <c r="EJ173" i="24"/>
  <c r="ET173" i="24"/>
  <c r="FD173" i="24"/>
  <c r="FN173" i="24"/>
  <c r="FX173" i="24"/>
  <c r="EJ174" i="24"/>
  <c r="ET174" i="24"/>
  <c r="FD174" i="24"/>
  <c r="FN174" i="24"/>
  <c r="FX174" i="24"/>
  <c r="EJ175" i="24"/>
  <c r="ET175" i="24"/>
  <c r="FD175" i="24"/>
  <c r="FN175" i="24"/>
  <c r="FX175" i="24"/>
  <c r="EJ176" i="24"/>
  <c r="ET176" i="24"/>
  <c r="FD176" i="24"/>
  <c r="FN176" i="24"/>
  <c r="FX176" i="24"/>
  <c r="EJ177" i="24"/>
  <c r="ET177" i="24"/>
  <c r="FD177" i="24"/>
  <c r="FN177" i="24"/>
  <c r="FX177" i="24"/>
  <c r="EJ178" i="24"/>
  <c r="ET178" i="24"/>
  <c r="FD178" i="24"/>
  <c r="FN178" i="24"/>
  <c r="FX178" i="24"/>
  <c r="EJ179" i="24"/>
  <c r="ET179" i="24"/>
  <c r="FD179" i="24"/>
  <c r="FN179" i="24"/>
  <c r="FX179" i="24"/>
  <c r="EJ180" i="24"/>
  <c r="ET180" i="24"/>
  <c r="FD180" i="24"/>
  <c r="FN180" i="24"/>
  <c r="FX180" i="24"/>
  <c r="EJ181" i="24"/>
  <c r="ET181" i="24"/>
  <c r="FD181" i="24"/>
  <c r="FN181" i="24"/>
  <c r="FX181" i="24"/>
  <c r="EJ182" i="24"/>
  <c r="ET182" i="24"/>
  <c r="FD182" i="24"/>
  <c r="FN182" i="24"/>
  <c r="FX182" i="24"/>
  <c r="EJ183" i="24"/>
  <c r="ET183" i="24"/>
  <c r="FD183" i="24"/>
  <c r="FN183" i="24"/>
  <c r="FX183" i="24"/>
  <c r="EJ184" i="24"/>
  <c r="ET184" i="24"/>
  <c r="FD184" i="24"/>
  <c r="FN184" i="24"/>
  <c r="FX184" i="24"/>
  <c r="EJ185" i="24"/>
  <c r="ET185" i="24"/>
  <c r="FD185" i="24"/>
  <c r="FN185" i="24"/>
  <c r="FX185" i="24"/>
  <c r="EJ186" i="24"/>
  <c r="ET186" i="24"/>
  <c r="FD186" i="24"/>
  <c r="FN186" i="24"/>
  <c r="FX186" i="24"/>
  <c r="EJ187" i="24"/>
  <c r="ET187" i="24"/>
  <c r="FD187" i="24"/>
  <c r="FN187" i="24"/>
  <c r="FX187" i="24"/>
  <c r="EJ188" i="24"/>
  <c r="ET188" i="24"/>
  <c r="FD188" i="24"/>
  <c r="FN188" i="24"/>
  <c r="FX188" i="24"/>
  <c r="EJ189" i="24"/>
  <c r="ET189" i="24"/>
  <c r="FD189" i="24"/>
  <c r="FN189" i="24"/>
  <c r="FX189" i="24"/>
  <c r="EJ190" i="24"/>
  <c r="ET190" i="24"/>
  <c r="FD190" i="24"/>
  <c r="FN190" i="24"/>
  <c r="FX190" i="24"/>
  <c r="EJ191" i="24"/>
  <c r="ET191" i="24"/>
  <c r="FD191" i="24"/>
  <c r="FN191" i="24"/>
  <c r="FX191" i="24"/>
  <c r="EJ192" i="24"/>
  <c r="ET192" i="24"/>
  <c r="FD192" i="24"/>
  <c r="FN192" i="24"/>
  <c r="FX192" i="24"/>
  <c r="EJ193" i="24"/>
  <c r="ET193" i="24"/>
  <c r="FD193" i="24"/>
  <c r="FN193" i="24"/>
  <c r="FX193" i="24"/>
  <c r="EJ194" i="24"/>
  <c r="ET194" i="24"/>
  <c r="FD194" i="24"/>
  <c r="FN194" i="24"/>
  <c r="FX194" i="24"/>
  <c r="EJ195" i="24"/>
  <c r="ET195" i="24"/>
  <c r="FD195" i="24"/>
  <c r="FN195" i="24"/>
  <c r="FX195" i="24"/>
  <c r="EJ196" i="24"/>
  <c r="ET196" i="24"/>
  <c r="FD196" i="24"/>
  <c r="FN196" i="24"/>
  <c r="FX196" i="24"/>
  <c r="EJ197" i="24"/>
  <c r="ET197" i="24"/>
  <c r="FD197" i="24"/>
  <c r="FN197" i="24"/>
  <c r="FX197" i="24"/>
  <c r="EJ198" i="24"/>
  <c r="ET198" i="24"/>
  <c r="FD198" i="24"/>
  <c r="FN198" i="24"/>
  <c r="FX198" i="24"/>
  <c r="EJ199" i="24"/>
  <c r="ET199" i="24"/>
  <c r="FD199" i="24"/>
  <c r="FN199" i="24"/>
  <c r="FX199" i="24"/>
  <c r="EJ200" i="24"/>
  <c r="ET200" i="24"/>
  <c r="FD200" i="24"/>
  <c r="FN200" i="24"/>
  <c r="FX200" i="24"/>
  <c r="EJ201" i="24"/>
  <c r="ET201" i="24"/>
  <c r="FD201" i="24"/>
  <c r="FN201" i="24"/>
  <c r="FX201" i="24"/>
  <c r="EJ202" i="24"/>
  <c r="ET202" i="24"/>
  <c r="FD202" i="24"/>
  <c r="FN202" i="24"/>
  <c r="FX202" i="24"/>
  <c r="EJ203" i="24"/>
  <c r="ET203" i="24"/>
  <c r="FD203" i="24"/>
  <c r="FN203" i="24"/>
  <c r="FX203" i="24"/>
  <c r="EJ204" i="24"/>
  <c r="ET204" i="24"/>
  <c r="FD204" i="24"/>
  <c r="FN204" i="24"/>
  <c r="FX204" i="24"/>
  <c r="EJ205" i="24"/>
  <c r="ET205" i="24"/>
  <c r="FD205" i="24"/>
  <c r="FN205" i="24"/>
  <c r="FX205" i="24"/>
  <c r="EJ206" i="24"/>
  <c r="ET206" i="24"/>
  <c r="FD206" i="24"/>
  <c r="FN206" i="24"/>
  <c r="FX206" i="24"/>
  <c r="EJ207" i="24"/>
  <c r="ET207" i="24"/>
  <c r="FD207" i="24"/>
  <c r="FN207" i="24"/>
  <c r="FX207" i="24"/>
  <c r="EJ208" i="24"/>
  <c r="ET208" i="24"/>
  <c r="FD208" i="24"/>
  <c r="FN208" i="24"/>
  <c r="FX208" i="24"/>
  <c r="EJ209" i="24"/>
  <c r="ET209" i="24"/>
  <c r="FD209" i="24"/>
  <c r="FN209" i="24"/>
  <c r="FX209" i="24"/>
  <c r="EJ210" i="24"/>
  <c r="ET210" i="24"/>
  <c r="FD210" i="24"/>
  <c r="FN210" i="24"/>
  <c r="FX210" i="24"/>
  <c r="EJ211" i="24"/>
  <c r="ET211" i="24"/>
  <c r="FD211" i="24"/>
  <c r="FN211" i="24"/>
  <c r="FX211" i="24"/>
  <c r="EJ212" i="24"/>
  <c r="ET212" i="24"/>
  <c r="FD212" i="24"/>
  <c r="FN212" i="24"/>
  <c r="FX212" i="24"/>
  <c r="EJ213" i="24"/>
  <c r="ET213" i="24"/>
  <c r="FD213" i="24"/>
  <c r="FN213" i="24"/>
  <c r="FX213" i="24"/>
  <c r="EJ214" i="24"/>
  <c r="ET214" i="24"/>
  <c r="FD214" i="24"/>
  <c r="FN214" i="24"/>
  <c r="FX214" i="24"/>
  <c r="EJ215" i="24"/>
  <c r="ET215" i="24"/>
  <c r="FD215" i="24"/>
  <c r="FN215" i="24"/>
  <c r="FX215" i="24"/>
  <c r="EJ216" i="24"/>
  <c r="ET216" i="24"/>
  <c r="FD216" i="24"/>
  <c r="FN216" i="24"/>
  <c r="FX216" i="24"/>
  <c r="EJ217" i="24"/>
  <c r="ET217" i="24"/>
  <c r="FD217" i="24"/>
  <c r="FN217" i="24"/>
  <c r="FX217" i="24"/>
  <c r="EJ218" i="24"/>
  <c r="ET218" i="24"/>
  <c r="FD218" i="24"/>
  <c r="FN218" i="24"/>
  <c r="FX218" i="24"/>
  <c r="EJ219" i="24"/>
  <c r="ET219" i="24"/>
  <c r="FD219" i="24"/>
  <c r="FN219" i="24"/>
  <c r="FX219" i="24"/>
  <c r="EJ220" i="24"/>
  <c r="ET220" i="24"/>
  <c r="FD220" i="24"/>
  <c r="FN220" i="24"/>
  <c r="FX220" i="24"/>
  <c r="EJ221" i="24"/>
  <c r="ET221" i="24"/>
  <c r="FD221" i="24"/>
  <c r="FN221" i="24"/>
  <c r="FX221" i="24"/>
  <c r="EJ222" i="24"/>
  <c r="ET222" i="24"/>
  <c r="FD222" i="24"/>
  <c r="FN222" i="24"/>
  <c r="FX222" i="24"/>
  <c r="EJ223" i="24"/>
  <c r="ET223" i="24"/>
  <c r="FD223" i="24"/>
  <c r="FN223" i="24"/>
  <c r="FX223" i="24"/>
  <c r="EJ224" i="24"/>
  <c r="ET224" i="24"/>
  <c r="FD224" i="24"/>
  <c r="FN224" i="24"/>
  <c r="FX224" i="24"/>
  <c r="EJ225" i="24"/>
  <c r="ET225" i="24"/>
  <c r="FD225" i="24"/>
  <c r="FN225" i="24"/>
  <c r="FX225" i="24"/>
  <c r="EJ226" i="24"/>
  <c r="ET226" i="24"/>
  <c r="FD226" i="24"/>
  <c r="FN226" i="24"/>
  <c r="FX226" i="24"/>
  <c r="EJ227" i="24"/>
  <c r="ET227" i="24"/>
  <c r="FD227" i="24"/>
  <c r="FN227" i="24"/>
  <c r="FX227" i="24"/>
  <c r="EJ228" i="24"/>
  <c r="ET228" i="24"/>
  <c r="FD228" i="24"/>
  <c r="FN228" i="24"/>
  <c r="FX228" i="24"/>
  <c r="EJ229" i="24"/>
  <c r="ET229" i="24"/>
  <c r="FD229" i="24"/>
  <c r="FN229" i="24"/>
  <c r="FX229" i="24"/>
  <c r="EJ230" i="24"/>
  <c r="ET230" i="24"/>
  <c r="FD230" i="24"/>
  <c r="FN230" i="24"/>
  <c r="FX230" i="24"/>
  <c r="EJ231" i="24"/>
  <c r="ET231" i="24"/>
  <c r="FD231" i="24"/>
  <c r="FN231" i="24"/>
  <c r="FX231" i="24"/>
  <c r="EJ232" i="24"/>
  <c r="ET232" i="24"/>
  <c r="FD232" i="24"/>
  <c r="FN232" i="24"/>
  <c r="FX232" i="24"/>
  <c r="EJ233" i="24"/>
  <c r="ET233" i="24"/>
  <c r="FD233" i="24"/>
  <c r="FN233" i="24"/>
  <c r="FX233" i="24"/>
  <c r="EJ234" i="24"/>
  <c r="ET234" i="24"/>
  <c r="FD234" i="24"/>
  <c r="FN234" i="24"/>
  <c r="FX234" i="24"/>
  <c r="EJ235" i="24"/>
  <c r="ET235" i="24"/>
  <c r="FD235" i="24"/>
  <c r="FN235" i="24"/>
  <c r="FX235" i="24"/>
  <c r="EJ236" i="24"/>
  <c r="ET236" i="24"/>
  <c r="FD236" i="24"/>
  <c r="FN236" i="24"/>
  <c r="FX236" i="24"/>
  <c r="EJ237" i="24"/>
  <c r="ET237" i="24"/>
  <c r="FD237" i="24"/>
  <c r="FN237" i="24"/>
  <c r="FX237" i="24"/>
  <c r="EJ238" i="24"/>
  <c r="ET238" i="24"/>
  <c r="FD238" i="24"/>
  <c r="FN238" i="24"/>
  <c r="FX238" i="24"/>
  <c r="EJ239" i="24"/>
  <c r="ET239" i="24"/>
  <c r="FD239" i="24"/>
  <c r="FN239" i="24"/>
  <c r="FX239" i="24"/>
  <c r="EJ240" i="24"/>
  <c r="ET240" i="24"/>
  <c r="FD240" i="24"/>
  <c r="FN240" i="24"/>
  <c r="FX240" i="24"/>
  <c r="EJ241" i="24"/>
  <c r="ET241" i="24"/>
  <c r="FD241" i="24"/>
  <c r="FN241" i="24"/>
  <c r="FX241" i="24"/>
  <c r="EJ242" i="24"/>
  <c r="ET242" i="24"/>
  <c r="FD242" i="24"/>
  <c r="FN242" i="24"/>
  <c r="FX242" i="24"/>
  <c r="EJ243" i="24"/>
  <c r="ET243" i="24"/>
  <c r="FD243" i="24"/>
  <c r="FN243" i="24"/>
  <c r="FX243" i="24"/>
  <c r="EJ244" i="24"/>
  <c r="ET244" i="24"/>
  <c r="FD244" i="24"/>
  <c r="FN244" i="24"/>
  <c r="FX244" i="24"/>
  <c r="EJ245" i="24"/>
  <c r="ET245" i="24"/>
  <c r="FD245" i="24"/>
  <c r="FN245" i="24"/>
  <c r="FX245" i="24"/>
  <c r="EJ246" i="24"/>
  <c r="ET246" i="24"/>
  <c r="FD246" i="24"/>
  <c r="FN246" i="24"/>
  <c r="FX246" i="24"/>
  <c r="EJ247" i="24"/>
  <c r="ET247" i="24"/>
  <c r="FD247" i="24"/>
  <c r="FN247" i="24"/>
  <c r="FX247" i="24"/>
  <c r="EJ248" i="24"/>
  <c r="ET248" i="24"/>
  <c r="FD248" i="24"/>
  <c r="FN248" i="24"/>
  <c r="FX248" i="24"/>
  <c r="EJ249" i="24"/>
  <c r="ET249" i="24"/>
  <c r="FD249" i="24"/>
  <c r="FN249" i="24"/>
  <c r="FX249" i="24"/>
  <c r="EJ250" i="24"/>
  <c r="ET250" i="24"/>
  <c r="FD250" i="24"/>
  <c r="FN250" i="24"/>
  <c r="FX250" i="24"/>
  <c r="EJ251" i="24"/>
  <c r="ET251" i="24"/>
  <c r="FD251" i="24"/>
  <c r="FN251" i="24"/>
  <c r="FX251" i="24"/>
  <c r="EJ252" i="24"/>
  <c r="ET252" i="24"/>
  <c r="FD252" i="24"/>
  <c r="FN252" i="24"/>
  <c r="FX252" i="24"/>
  <c r="EJ253" i="24"/>
  <c r="ET253" i="24"/>
  <c r="FD253" i="24"/>
  <c r="FN253" i="24"/>
  <c r="FX253" i="24"/>
  <c r="EJ254" i="24"/>
  <c r="ET254" i="24"/>
  <c r="FD254" i="24"/>
  <c r="FN254" i="24"/>
  <c r="FX254" i="24"/>
  <c r="EJ255" i="24"/>
  <c r="ET255" i="24"/>
  <c r="FD255" i="24"/>
  <c r="FN255" i="24"/>
  <c r="FX255" i="24"/>
  <c r="EJ256" i="24"/>
  <c r="ET256" i="24"/>
  <c r="FD256" i="24"/>
  <c r="FN256" i="24"/>
  <c r="FX256" i="24"/>
  <c r="EJ257" i="24"/>
  <c r="ET257" i="24"/>
  <c r="FD257" i="24"/>
  <c r="FN257" i="24"/>
  <c r="FX257" i="24"/>
  <c r="EJ258" i="24"/>
  <c r="ET258" i="24"/>
  <c r="FD258" i="24"/>
  <c r="FN258" i="24"/>
  <c r="FX258" i="24"/>
  <c r="EJ259" i="24"/>
  <c r="ET259" i="24"/>
  <c r="FD259" i="24"/>
  <c r="FN259" i="24"/>
  <c r="FX259" i="24"/>
  <c r="EJ260" i="24"/>
  <c r="ET260" i="24"/>
  <c r="FD260" i="24"/>
  <c r="FN260" i="24"/>
  <c r="FX260" i="24"/>
  <c r="EJ261" i="24"/>
  <c r="ET261" i="24"/>
  <c r="FD261" i="24"/>
  <c r="FN261" i="24"/>
  <c r="FX261" i="24"/>
  <c r="EJ262" i="24"/>
  <c r="ET262" i="24"/>
  <c r="FD262" i="24"/>
  <c r="FN262" i="24"/>
  <c r="FX262" i="24"/>
  <c r="EJ263" i="24"/>
  <c r="ET263" i="24"/>
  <c r="FD263" i="24"/>
  <c r="FN263" i="24"/>
  <c r="FX263" i="24"/>
  <c r="EJ264" i="24"/>
  <c r="ET264" i="24"/>
  <c r="FD264" i="24"/>
  <c r="FN264" i="24"/>
  <c r="FX264" i="24"/>
  <c r="EJ265" i="24"/>
  <c r="ET265" i="24"/>
  <c r="FD265" i="24"/>
  <c r="FN265" i="24"/>
  <c r="FX265" i="24"/>
  <c r="EJ266" i="24"/>
  <c r="ET266" i="24"/>
  <c r="FD266" i="24"/>
  <c r="FN266" i="24"/>
  <c r="FX266" i="24"/>
  <c r="EJ267" i="24"/>
  <c r="ET267" i="24"/>
  <c r="FD267" i="24"/>
  <c r="FN267" i="24"/>
  <c r="FX267" i="24"/>
  <c r="EJ268" i="24"/>
  <c r="ET268" i="24"/>
  <c r="FD268" i="24"/>
  <c r="FN268" i="24"/>
  <c r="FX268" i="24"/>
  <c r="EJ269" i="24"/>
  <c r="ET269" i="24"/>
  <c r="FD269" i="24"/>
  <c r="FN269" i="24"/>
  <c r="FX269" i="24"/>
  <c r="EJ270" i="24"/>
  <c r="ET270" i="24"/>
  <c r="FD270" i="24"/>
  <c r="FN270" i="24"/>
  <c r="FX270" i="24"/>
  <c r="EJ271" i="24"/>
  <c r="ET271" i="24"/>
  <c r="FD271" i="24"/>
  <c r="FN271" i="24"/>
  <c r="FX271" i="24"/>
  <c r="EJ272" i="24"/>
  <c r="ET272" i="24"/>
  <c r="FD272" i="24"/>
  <c r="FN272" i="24"/>
  <c r="FX272" i="24"/>
  <c r="EJ273" i="24"/>
  <c r="ET273" i="24"/>
  <c r="FD273" i="24"/>
  <c r="FN273" i="24"/>
  <c r="FX273" i="24"/>
  <c r="EJ274" i="24"/>
  <c r="ET274" i="24"/>
  <c r="FD274" i="24"/>
  <c r="FN274" i="24"/>
  <c r="FX274" i="24"/>
  <c r="EJ275" i="24"/>
  <c r="ET275" i="24"/>
  <c r="FD275" i="24"/>
  <c r="FN275" i="24"/>
  <c r="FX275" i="24"/>
  <c r="EJ276" i="24"/>
  <c r="ET276" i="24"/>
  <c r="FD276" i="24"/>
  <c r="FN276" i="24"/>
  <c r="FX276" i="24"/>
  <c r="EJ277" i="24"/>
  <c r="ET277" i="24"/>
  <c r="FD277" i="24"/>
  <c r="FN277" i="24"/>
  <c r="FX277" i="24"/>
  <c r="EJ278" i="24"/>
  <c r="ET278" i="24"/>
  <c r="FD278" i="24"/>
  <c r="FN278" i="24"/>
  <c r="FX278" i="24"/>
  <c r="EJ279" i="24"/>
  <c r="ET279" i="24"/>
  <c r="FD279" i="24"/>
  <c r="FN279" i="24"/>
  <c r="FX279" i="24"/>
  <c r="EJ280" i="24"/>
  <c r="ET280" i="24"/>
  <c r="FD280" i="24"/>
  <c r="FN280" i="24"/>
  <c r="FX280" i="24"/>
  <c r="EJ281" i="24"/>
  <c r="ET281" i="24"/>
  <c r="FD281" i="24"/>
  <c r="FN281" i="24"/>
  <c r="FX281" i="24"/>
  <c r="EJ282" i="24"/>
  <c r="ET282" i="24"/>
  <c r="FD282" i="24"/>
  <c r="FN282" i="24"/>
  <c r="FX282" i="24"/>
  <c r="EJ283" i="24"/>
  <c r="ET283" i="24"/>
  <c r="FD283" i="24"/>
  <c r="FN283" i="24"/>
  <c r="FX283" i="24"/>
  <c r="EJ284" i="24"/>
  <c r="ET284" i="24"/>
  <c r="FD284" i="24"/>
  <c r="FN284" i="24"/>
  <c r="FX284" i="24"/>
  <c r="EJ285" i="24"/>
  <c r="ET285" i="24"/>
  <c r="FD285" i="24"/>
  <c r="FN285" i="24"/>
  <c r="FX285" i="24"/>
  <c r="EJ286" i="24"/>
  <c r="ET286" i="24"/>
  <c r="FD286" i="24"/>
  <c r="FN286" i="24"/>
  <c r="FX286" i="24"/>
  <c r="EJ287" i="24"/>
  <c r="ET287" i="24"/>
  <c r="FD287" i="24"/>
  <c r="FN287" i="24"/>
  <c r="FX287" i="24"/>
  <c r="EJ288" i="24"/>
  <c r="ET288" i="24"/>
  <c r="FD288" i="24"/>
  <c r="FN288" i="24"/>
  <c r="FX288" i="24"/>
  <c r="EJ289" i="24"/>
  <c r="ET289" i="24"/>
  <c r="FD289" i="24"/>
  <c r="FN289" i="24"/>
  <c r="FX289" i="24"/>
  <c r="EJ290" i="24"/>
  <c r="ET290" i="24"/>
  <c r="FD290" i="24"/>
  <c r="FN290" i="24"/>
  <c r="FX290" i="24"/>
  <c r="EJ291" i="24"/>
  <c r="ET291" i="24"/>
  <c r="FD291" i="24"/>
  <c r="FN291" i="24"/>
  <c r="FX291" i="24"/>
  <c r="EJ292" i="24"/>
  <c r="ET292" i="24"/>
  <c r="FD292" i="24"/>
  <c r="FN292" i="24"/>
  <c r="FX292" i="24"/>
  <c r="EJ293" i="24"/>
  <c r="ET293" i="24"/>
  <c r="FD293" i="24"/>
  <c r="FN293" i="24"/>
  <c r="FX293" i="24"/>
  <c r="EJ294" i="24"/>
  <c r="ET294" i="24"/>
  <c r="FD294" i="24"/>
  <c r="FN294" i="24"/>
  <c r="FX294" i="24"/>
  <c r="EJ295" i="24"/>
  <c r="ET295" i="24"/>
  <c r="FD295" i="24"/>
  <c r="FN295" i="24"/>
  <c r="FX295" i="24"/>
  <c r="EJ296" i="24"/>
  <c r="ET296" i="24"/>
  <c r="FD296" i="24"/>
  <c r="FN296" i="24"/>
  <c r="FX296" i="24"/>
  <c r="EJ297" i="24"/>
  <c r="ET297" i="24"/>
  <c r="FD297" i="24"/>
  <c r="FN297" i="24"/>
  <c r="FX297" i="24"/>
  <c r="EJ298" i="24"/>
  <c r="ET298" i="24"/>
  <c r="FD298" i="24"/>
  <c r="FN298" i="24"/>
  <c r="FX298" i="24"/>
  <c r="EJ299" i="24"/>
  <c r="ET299" i="24"/>
  <c r="FD299" i="24"/>
  <c r="FN299" i="24"/>
  <c r="FX299" i="24"/>
  <c r="EJ300" i="24"/>
  <c r="ET300" i="24"/>
  <c r="FD300" i="24"/>
  <c r="FN300" i="24"/>
  <c r="FX300" i="24"/>
  <c r="EJ301" i="24"/>
  <c r="ET301" i="24"/>
  <c r="FD301" i="24"/>
  <c r="FN301" i="24"/>
  <c r="FX301" i="24"/>
  <c r="EJ302" i="24"/>
  <c r="ET302" i="24"/>
  <c r="FD302" i="24"/>
  <c r="FN302" i="24"/>
  <c r="FX302" i="24"/>
  <c r="EJ303" i="24"/>
  <c r="ET303" i="24"/>
  <c r="FD303" i="24"/>
  <c r="FN303" i="24"/>
  <c r="FX303" i="24"/>
  <c r="EJ304" i="24"/>
  <c r="ET304" i="24"/>
  <c r="FD304" i="24"/>
  <c r="FN304" i="24"/>
  <c r="FX304" i="24"/>
  <c r="EJ305" i="24"/>
  <c r="ET305" i="24"/>
  <c r="FD305" i="24"/>
  <c r="FN305" i="24"/>
  <c r="FX305" i="24"/>
  <c r="EJ306" i="24"/>
  <c r="ET306" i="24"/>
  <c r="FD306" i="24"/>
  <c r="FN306" i="24"/>
  <c r="FX306" i="24"/>
  <c r="EJ307" i="24"/>
  <c r="ET307" i="24"/>
  <c r="FD307" i="24"/>
  <c r="FN307" i="24"/>
  <c r="FX307" i="24"/>
  <c r="EJ308" i="24"/>
  <c r="ET308" i="24"/>
  <c r="FD308" i="24"/>
  <c r="FN308" i="24"/>
  <c r="FX308" i="24"/>
  <c r="EJ309" i="24"/>
  <c r="ET309" i="24"/>
  <c r="FD309" i="24"/>
  <c r="FN309" i="24"/>
  <c r="FX309" i="24"/>
  <c r="EJ310" i="24"/>
  <c r="ET310" i="24"/>
  <c r="FD310" i="24"/>
  <c r="FN310" i="24"/>
  <c r="FX310" i="24"/>
  <c r="EJ311" i="24"/>
  <c r="ET311" i="24"/>
  <c r="FD311" i="24"/>
  <c r="FN311" i="24"/>
  <c r="FX311" i="24"/>
  <c r="EJ312" i="24"/>
  <c r="ET312" i="24"/>
  <c r="FD312" i="24"/>
  <c r="FN312" i="24"/>
  <c r="FX312" i="24"/>
  <c r="EJ313" i="24"/>
  <c r="ET313" i="24"/>
  <c r="FD313" i="24"/>
  <c r="FN313" i="24"/>
  <c r="FX313" i="24"/>
  <c r="EJ314" i="24"/>
  <c r="ET314" i="24"/>
  <c r="FD314" i="24"/>
  <c r="FN314" i="24"/>
  <c r="FX314" i="24"/>
  <c r="EJ315" i="24"/>
  <c r="ET315" i="24"/>
  <c r="FD315" i="24"/>
  <c r="FN315" i="24"/>
  <c r="FX315" i="24"/>
  <c r="EJ316" i="24"/>
  <c r="ET316" i="24"/>
  <c r="FD316" i="24"/>
  <c r="FN316" i="24"/>
  <c r="FX316" i="24"/>
  <c r="EJ317" i="24"/>
  <c r="ET317" i="24"/>
  <c r="FD317" i="24"/>
  <c r="FN317" i="24"/>
  <c r="FX317" i="24"/>
  <c r="EJ318" i="24"/>
  <c r="ET318" i="24"/>
  <c r="FD318" i="24"/>
  <c r="FN318" i="24"/>
  <c r="FX318" i="24"/>
  <c r="EJ319" i="24"/>
  <c r="ET319" i="24"/>
  <c r="FD319" i="24"/>
  <c r="FN319" i="24"/>
  <c r="FX319" i="24"/>
  <c r="EJ320" i="24"/>
  <c r="ET320" i="24"/>
  <c r="FD320" i="24"/>
  <c r="FN320" i="24"/>
  <c r="FX320" i="24"/>
  <c r="EJ321" i="24"/>
  <c r="ET321" i="24"/>
  <c r="FD321" i="24"/>
  <c r="FN321" i="24"/>
  <c r="FX321" i="24"/>
  <c r="EJ322" i="24"/>
  <c r="ET322" i="24"/>
  <c r="FD322" i="24"/>
  <c r="FN322" i="24"/>
  <c r="FX322" i="24"/>
  <c r="EJ323" i="24"/>
  <c r="ET323" i="24"/>
  <c r="FD323" i="24"/>
  <c r="FN323" i="24"/>
  <c r="FX323" i="24"/>
  <c r="EJ324" i="24"/>
  <c r="ET324" i="24"/>
  <c r="FD324" i="24"/>
  <c r="FN324" i="24"/>
  <c r="FX324" i="24"/>
  <c r="EJ325" i="24"/>
  <c r="ET325" i="24"/>
  <c r="FD325" i="24"/>
  <c r="FN325" i="24"/>
  <c r="FX325" i="24"/>
  <c r="EJ326" i="24"/>
  <c r="ET326" i="24"/>
  <c r="FD326" i="24"/>
  <c r="FN326" i="24"/>
  <c r="FX326" i="24"/>
  <c r="EJ327" i="24"/>
  <c r="ET327" i="24"/>
  <c r="FD327" i="24"/>
  <c r="FN327" i="24"/>
  <c r="FX327" i="24"/>
  <c r="EJ328" i="24"/>
  <c r="ET328" i="24"/>
  <c r="FD328" i="24"/>
  <c r="FN328" i="24"/>
  <c r="FX328" i="24"/>
  <c r="EJ329" i="24"/>
  <c r="ET329" i="24"/>
  <c r="FD329" i="24"/>
  <c r="FN329" i="24"/>
  <c r="FX329" i="24"/>
  <c r="EJ330" i="24"/>
  <c r="ET330" i="24"/>
  <c r="FD330" i="24"/>
  <c r="FN330" i="24"/>
  <c r="FX330" i="24"/>
  <c r="EJ331" i="24"/>
  <c r="ET331" i="24"/>
  <c r="FD331" i="24"/>
  <c r="FN331" i="24"/>
  <c r="FX331" i="24"/>
  <c r="EJ332" i="24"/>
  <c r="ET332" i="24"/>
  <c r="FD332" i="24"/>
  <c r="FN332" i="24"/>
  <c r="FX332" i="24"/>
  <c r="EJ333" i="24"/>
  <c r="ET333" i="24"/>
  <c r="FD333" i="24"/>
  <c r="FN333" i="24"/>
  <c r="FX333" i="24"/>
  <c r="EJ334" i="24"/>
  <c r="ET334" i="24"/>
  <c r="FD334" i="24"/>
  <c r="FN334" i="24"/>
  <c r="FX334" i="24"/>
  <c r="EJ335" i="24"/>
  <c r="ET335" i="24"/>
  <c r="FD335" i="24"/>
  <c r="FN335" i="24"/>
  <c r="FX335" i="24"/>
  <c r="EJ336" i="24"/>
  <c r="ET336" i="24"/>
  <c r="FD336" i="24"/>
  <c r="FN336" i="24"/>
  <c r="FX336" i="24"/>
  <c r="EJ337" i="24"/>
  <c r="ET337" i="24"/>
  <c r="FD337" i="24"/>
  <c r="FN337" i="24"/>
  <c r="FX337" i="24"/>
  <c r="EJ338" i="24"/>
  <c r="ET338" i="24"/>
  <c r="FD338" i="24"/>
  <c r="FN338" i="24"/>
  <c r="FX338" i="24"/>
  <c r="EJ339" i="24"/>
  <c r="ET339" i="24"/>
  <c r="FD339" i="24"/>
  <c r="FN339" i="24"/>
  <c r="FX339" i="24"/>
  <c r="EJ340" i="24"/>
  <c r="ET340" i="24"/>
  <c r="FD340" i="24"/>
  <c r="FN340" i="24"/>
  <c r="FX340" i="24"/>
  <c r="EJ341" i="24"/>
  <c r="ET341" i="24"/>
  <c r="FD341" i="24"/>
  <c r="FN341" i="24"/>
  <c r="FX341" i="24"/>
  <c r="EJ342" i="24"/>
  <c r="ET342" i="24"/>
  <c r="FD342" i="24"/>
  <c r="FN342" i="24"/>
  <c r="FX342" i="24"/>
  <c r="EJ343" i="24"/>
  <c r="ET343" i="24"/>
  <c r="FD343" i="24"/>
  <c r="FN343" i="24"/>
  <c r="FX343" i="24"/>
  <c r="EJ344" i="24"/>
  <c r="ET344" i="24"/>
  <c r="FD344" i="24"/>
  <c r="FN344" i="24"/>
  <c r="FX344" i="24"/>
  <c r="EJ345" i="24"/>
  <c r="ET345" i="24"/>
  <c r="FD345" i="24"/>
  <c r="FN345" i="24"/>
  <c r="FX345" i="24"/>
  <c r="EJ346" i="24"/>
  <c r="ET346" i="24"/>
  <c r="FD346" i="24"/>
  <c r="FN346" i="24"/>
  <c r="FX346" i="24"/>
  <c r="EJ347" i="24"/>
  <c r="ET347" i="24"/>
  <c r="FD347" i="24"/>
  <c r="FN347" i="24"/>
  <c r="FX347" i="24"/>
  <c r="EJ348" i="24"/>
  <c r="ET348" i="24"/>
  <c r="FD348" i="24"/>
  <c r="FN348" i="24"/>
  <c r="FX348" i="24"/>
  <c r="EJ349" i="24"/>
  <c r="ET349" i="24"/>
  <c r="FD349" i="24"/>
  <c r="FN349" i="24"/>
  <c r="FX349" i="24"/>
  <c r="EJ350" i="24"/>
  <c r="ET350" i="24"/>
  <c r="FD350" i="24"/>
  <c r="FN350" i="24"/>
  <c r="FX350" i="24"/>
  <c r="EJ351" i="24"/>
  <c r="ET351" i="24"/>
  <c r="FD351" i="24"/>
  <c r="FN351" i="24"/>
  <c r="FX351" i="24"/>
  <c r="EJ352" i="24"/>
  <c r="ET352" i="24"/>
  <c r="FD352" i="24"/>
  <c r="FN352" i="24"/>
  <c r="FX352" i="24"/>
  <c r="EJ353" i="24"/>
  <c r="ET353" i="24"/>
  <c r="FD353" i="24"/>
  <c r="FN353" i="24"/>
  <c r="FX353" i="24"/>
  <c r="EJ354" i="24"/>
  <c r="ET354" i="24"/>
  <c r="FD354" i="24"/>
  <c r="FN354" i="24"/>
  <c r="FX354" i="24"/>
  <c r="EJ355" i="24"/>
  <c r="ET355" i="24"/>
  <c r="FD355" i="24"/>
  <c r="FN355" i="24"/>
  <c r="FX355" i="24"/>
  <c r="EJ356" i="24"/>
  <c r="ET356" i="24"/>
  <c r="FD356" i="24"/>
  <c r="FN356" i="24"/>
  <c r="FX356" i="24"/>
  <c r="EJ357" i="24"/>
  <c r="ET357" i="24"/>
  <c r="FD357" i="24"/>
  <c r="FN357" i="24"/>
  <c r="FX357" i="24"/>
  <c r="EJ358" i="24"/>
  <c r="ET358" i="24"/>
  <c r="FD358" i="24"/>
  <c r="FN358" i="24"/>
  <c r="FX358" i="24"/>
  <c r="EJ359" i="24"/>
  <c r="ET359" i="24"/>
  <c r="FD359" i="24"/>
  <c r="FN359" i="24"/>
  <c r="FX359" i="24"/>
  <c r="EJ360" i="24"/>
  <c r="ET360" i="24"/>
  <c r="FD360" i="24"/>
  <c r="FN360" i="24"/>
  <c r="FX360" i="24"/>
  <c r="EJ361" i="24"/>
  <c r="ET361" i="24"/>
  <c r="FD361" i="24"/>
  <c r="FN361" i="24"/>
  <c r="FX361" i="24"/>
  <c r="EJ362" i="24"/>
  <c r="ET362" i="24"/>
  <c r="FD362" i="24"/>
  <c r="FN362" i="24"/>
  <c r="FX362" i="24"/>
  <c r="EJ363" i="24"/>
  <c r="ET363" i="24"/>
  <c r="FD363" i="24"/>
  <c r="FN363" i="24"/>
  <c r="FX363" i="24"/>
  <c r="EJ364" i="24"/>
  <c r="ET364" i="24"/>
  <c r="FD364" i="24"/>
  <c r="FN364" i="24"/>
  <c r="FX364" i="24"/>
  <c r="EJ365" i="24"/>
  <c r="ET365" i="24"/>
  <c r="FD365" i="24"/>
  <c r="FN365" i="24"/>
  <c r="FX365" i="24"/>
  <c r="EJ366" i="24"/>
  <c r="ET366" i="24"/>
  <c r="FD366" i="24"/>
  <c r="FN366" i="24"/>
  <c r="FX366" i="24"/>
  <c r="EJ367" i="24"/>
  <c r="ET367" i="24"/>
  <c r="FD367" i="24"/>
  <c r="FN367" i="24"/>
  <c r="FX367" i="24"/>
  <c r="EJ368" i="24"/>
  <c r="ET368" i="24"/>
  <c r="FD368" i="24"/>
  <c r="FN368" i="24"/>
  <c r="FX368" i="24"/>
  <c r="EJ369" i="24"/>
  <c r="ET369" i="24"/>
  <c r="FD369" i="24"/>
  <c r="FN369" i="24"/>
  <c r="FX369" i="24"/>
  <c r="EJ370" i="24"/>
  <c r="ET370" i="24"/>
  <c r="FD370" i="24"/>
  <c r="FN370" i="24"/>
  <c r="FX370" i="24"/>
  <c r="EJ371" i="24"/>
  <c r="ET371" i="24"/>
  <c r="FD371" i="24"/>
  <c r="FN371" i="24"/>
  <c r="FX371" i="24"/>
  <c r="EJ372" i="24"/>
  <c r="ET372" i="24"/>
  <c r="FD372" i="24"/>
  <c r="FN372" i="24"/>
  <c r="FX372" i="24"/>
  <c r="EJ373" i="24"/>
  <c r="ET373" i="24"/>
  <c r="FD373" i="24"/>
  <c r="FN373" i="24"/>
  <c r="FX373" i="24"/>
  <c r="EJ374" i="24"/>
  <c r="ET374" i="24"/>
  <c r="FD374" i="24"/>
  <c r="FN374" i="24"/>
  <c r="FX374" i="24"/>
  <c r="EJ375" i="24"/>
  <c r="ET375" i="24"/>
  <c r="FD375" i="24"/>
  <c r="FN375" i="24"/>
  <c r="FX375" i="24"/>
  <c r="EJ376" i="24"/>
  <c r="ET376" i="24"/>
  <c r="FD376" i="24"/>
  <c r="FN376" i="24"/>
  <c r="FX376" i="24"/>
  <c r="EJ377" i="24"/>
  <c r="ET377" i="24"/>
  <c r="FD377" i="24"/>
  <c r="FN377" i="24"/>
  <c r="FX377" i="24"/>
  <c r="EJ378" i="24"/>
  <c r="ET378" i="24"/>
  <c r="FD378" i="24"/>
  <c r="FN378" i="24"/>
  <c r="FX378" i="24"/>
  <c r="EJ379" i="24"/>
  <c r="ET379" i="24"/>
  <c r="FD379" i="24"/>
  <c r="FN379" i="24"/>
  <c r="FX379" i="24"/>
  <c r="EJ380" i="24"/>
  <c r="ET380" i="24"/>
  <c r="FD380" i="24"/>
  <c r="FN380" i="24"/>
  <c r="FX380" i="24"/>
  <c r="EJ381" i="24"/>
  <c r="ET381" i="24"/>
  <c r="FD381" i="24"/>
  <c r="FN381" i="24"/>
  <c r="FX381" i="24"/>
  <c r="EJ382" i="24"/>
  <c r="ET382" i="24"/>
  <c r="FD382" i="24"/>
  <c r="FN382" i="24"/>
  <c r="FX382" i="24"/>
  <c r="EJ383" i="24"/>
  <c r="ET383" i="24"/>
  <c r="FD383" i="24"/>
  <c r="FN383" i="24"/>
  <c r="FX383" i="24"/>
  <c r="EJ384" i="24"/>
  <c r="ET384" i="24"/>
  <c r="FD384" i="24"/>
  <c r="FN384" i="24"/>
  <c r="FX384" i="24"/>
  <c r="EJ385" i="24"/>
  <c r="ET385" i="24"/>
  <c r="FD385" i="24"/>
  <c r="FN385" i="24"/>
  <c r="FX385" i="24"/>
  <c r="EJ386" i="24"/>
  <c r="ET386" i="24"/>
  <c r="FD386" i="24"/>
  <c r="FN386" i="24"/>
  <c r="FX386" i="24"/>
  <c r="EJ387" i="24"/>
  <c r="ET387" i="24"/>
  <c r="FD387" i="24"/>
  <c r="FN387" i="24"/>
  <c r="FX387" i="24"/>
  <c r="EJ388" i="24"/>
  <c r="ET388" i="24"/>
  <c r="FD388" i="24"/>
  <c r="FN388" i="24"/>
  <c r="FX388" i="24"/>
  <c r="EJ389" i="24"/>
  <c r="ET389" i="24"/>
  <c r="FD389" i="24"/>
  <c r="FN389" i="24"/>
  <c r="FX389" i="24"/>
  <c r="EJ390" i="24"/>
  <c r="ET390" i="24"/>
  <c r="FD390" i="24"/>
  <c r="FN390" i="24"/>
  <c r="FX390" i="24"/>
  <c r="EJ391" i="24"/>
  <c r="ET391" i="24"/>
  <c r="FD391" i="24"/>
  <c r="FN391" i="24"/>
  <c r="FX391" i="24"/>
  <c r="EJ392" i="24"/>
  <c r="ET392" i="24"/>
  <c r="FD392" i="24"/>
  <c r="FN392" i="24"/>
  <c r="FX392" i="24"/>
  <c r="EJ393" i="24"/>
  <c r="ET393" i="24"/>
  <c r="FD393" i="24"/>
  <c r="FN393" i="24"/>
  <c r="FX393" i="24"/>
  <c r="EJ394" i="24"/>
  <c r="ET394" i="24"/>
  <c r="FD394" i="24"/>
  <c r="FN394" i="24"/>
  <c r="FX394" i="24"/>
  <c r="EJ395" i="24"/>
  <c r="ET395" i="24"/>
  <c r="FD395" i="24"/>
  <c r="FN395" i="24"/>
  <c r="FX395" i="24"/>
  <c r="EJ396" i="24"/>
  <c r="ET396" i="24"/>
  <c r="FD396" i="24"/>
  <c r="FN396" i="24"/>
  <c r="FX396" i="24"/>
  <c r="EJ397" i="24"/>
  <c r="ET397" i="24"/>
  <c r="FD397" i="24"/>
  <c r="FN397" i="24"/>
  <c r="FX397" i="24"/>
  <c r="EJ398" i="24"/>
  <c r="ET398" i="24"/>
  <c r="FD398" i="24"/>
  <c r="FN398" i="24"/>
  <c r="FX398" i="24"/>
  <c r="EJ399" i="24"/>
  <c r="ET399" i="24"/>
  <c r="FD399" i="24"/>
  <c r="FN399" i="24"/>
  <c r="FX399" i="24"/>
  <c r="EJ400" i="24"/>
  <c r="ET400" i="24"/>
  <c r="FD400" i="24"/>
  <c r="FN400" i="24"/>
  <c r="FX400" i="24"/>
  <c r="EJ401" i="24"/>
  <c r="ET401" i="24"/>
  <c r="FD401" i="24"/>
  <c r="FN401" i="24"/>
  <c r="FX401" i="24"/>
  <c r="EJ402" i="24"/>
  <c r="ET402" i="24"/>
  <c r="FD402" i="24"/>
  <c r="FN402" i="24"/>
  <c r="FX402" i="24"/>
  <c r="EJ403" i="24"/>
  <c r="ET403" i="24"/>
  <c r="FD403" i="24"/>
  <c r="FN403" i="24"/>
  <c r="FX403" i="24"/>
  <c r="EJ404" i="24"/>
  <c r="ET404" i="24"/>
  <c r="FD404" i="24"/>
  <c r="FN404" i="24"/>
  <c r="FX404" i="24"/>
  <c r="EJ405" i="24"/>
  <c r="ET405" i="24"/>
  <c r="FD405" i="24"/>
  <c r="FN405" i="24"/>
  <c r="FX405" i="24"/>
  <c r="EJ406" i="24"/>
  <c r="ET406" i="24"/>
  <c r="FD406" i="24"/>
  <c r="FN406" i="24"/>
  <c r="FX406" i="24"/>
  <c r="EJ407" i="24"/>
  <c r="ET407" i="24"/>
  <c r="FD407" i="24"/>
  <c r="FN407" i="24"/>
  <c r="FX407" i="24"/>
  <c r="EJ408" i="24"/>
  <c r="ET408" i="24"/>
  <c r="FD408" i="24"/>
  <c r="FN408" i="24"/>
  <c r="FX408" i="24"/>
  <c r="EJ409" i="24"/>
  <c r="ET409" i="24"/>
  <c r="FD409" i="24"/>
  <c r="FN409" i="24"/>
  <c r="FX409" i="24"/>
  <c r="EJ410" i="24"/>
  <c r="ET410" i="24"/>
  <c r="FD410" i="24"/>
  <c r="FN410" i="24"/>
  <c r="FX410" i="24"/>
  <c r="EJ411" i="24"/>
  <c r="ET411" i="24"/>
  <c r="FD411" i="24"/>
  <c r="FN411" i="24"/>
  <c r="FX411" i="24"/>
  <c r="EJ412" i="24"/>
  <c r="ET412" i="24"/>
  <c r="FD412" i="24"/>
  <c r="FN412" i="24"/>
  <c r="FX412" i="24"/>
  <c r="EJ413" i="24"/>
  <c r="ET413" i="24"/>
  <c r="FD413" i="24"/>
  <c r="FN413" i="24"/>
  <c r="FX413" i="24"/>
  <c r="EJ414" i="24"/>
  <c r="ET414" i="24"/>
  <c r="FD414" i="24"/>
  <c r="FN414" i="24"/>
  <c r="FX414" i="24"/>
  <c r="EJ415" i="24"/>
  <c r="ET415" i="24"/>
  <c r="FD415" i="24"/>
  <c r="FN415" i="24"/>
  <c r="FX415" i="24"/>
  <c r="EJ416" i="24"/>
  <c r="ET416" i="24"/>
  <c r="FD416" i="24"/>
  <c r="FN416" i="24"/>
  <c r="FX416" i="24"/>
  <c r="EJ417" i="24"/>
  <c r="ET417" i="24"/>
  <c r="FD417" i="24"/>
  <c r="FN417" i="24"/>
  <c r="FX417" i="24"/>
  <c r="EJ418" i="24"/>
  <c r="ET418" i="24"/>
  <c r="FD418" i="24"/>
  <c r="FN418" i="24"/>
  <c r="FX418" i="24"/>
  <c r="EJ419" i="24"/>
  <c r="ET419" i="24"/>
  <c r="FD419" i="24"/>
  <c r="FN419" i="24"/>
  <c r="FX419" i="24"/>
  <c r="EJ420" i="24"/>
  <c r="ET420" i="24"/>
  <c r="FD420" i="24"/>
  <c r="FN420" i="24"/>
  <c r="FX420" i="24"/>
  <c r="EJ421" i="24"/>
  <c r="ET421" i="24"/>
  <c r="FD421" i="24"/>
  <c r="FN421" i="24"/>
  <c r="FX421" i="24"/>
  <c r="EJ422" i="24"/>
  <c r="ET422" i="24"/>
  <c r="FD422" i="24"/>
  <c r="FN422" i="24"/>
  <c r="FX422" i="24"/>
  <c r="EJ423" i="24"/>
  <c r="ET423" i="24"/>
  <c r="FD423" i="24"/>
  <c r="FN423" i="24"/>
  <c r="FX423" i="24"/>
  <c r="EJ424" i="24"/>
  <c r="ET424" i="24"/>
  <c r="FD424" i="24"/>
  <c r="FN424" i="24"/>
  <c r="FX424" i="24"/>
  <c r="EJ425" i="24"/>
  <c r="ET425" i="24"/>
  <c r="FD425" i="24"/>
  <c r="FN425" i="24"/>
  <c r="FX425" i="24"/>
  <c r="EJ426" i="24"/>
  <c r="ET426" i="24"/>
  <c r="FD426" i="24"/>
  <c r="FN426" i="24"/>
  <c r="FX426" i="24"/>
  <c r="EJ427" i="24"/>
  <c r="ET427" i="24"/>
  <c r="FD427" i="24"/>
  <c r="FN427" i="24"/>
  <c r="FX427" i="24"/>
  <c r="EJ428" i="24"/>
  <c r="ET428" i="24"/>
  <c r="FD428" i="24"/>
  <c r="FN428" i="24"/>
  <c r="FX428" i="24"/>
  <c r="EJ429" i="24"/>
  <c r="ET429" i="24"/>
  <c r="FD429" i="24"/>
  <c r="FN429" i="24"/>
  <c r="FX429" i="24"/>
  <c r="EJ430" i="24"/>
  <c r="ET430" i="24"/>
  <c r="FD430" i="24"/>
  <c r="FN430" i="24"/>
  <c r="FX430" i="24"/>
  <c r="EJ431" i="24"/>
  <c r="ET431" i="24"/>
  <c r="FD431" i="24"/>
  <c r="FN431" i="24"/>
  <c r="FX431" i="24"/>
  <c r="EJ432" i="24"/>
  <c r="ET432" i="24"/>
  <c r="FD432" i="24"/>
  <c r="FN432" i="24"/>
  <c r="FX432" i="24"/>
  <c r="EJ433" i="24"/>
  <c r="ET433" i="24"/>
  <c r="FD433" i="24"/>
  <c r="FN433" i="24"/>
  <c r="FX433" i="24"/>
  <c r="EJ434" i="24"/>
  <c r="ET434" i="24"/>
  <c r="FD434" i="24"/>
  <c r="FN434" i="24"/>
  <c r="FX434" i="24"/>
  <c r="EJ435" i="24"/>
  <c r="ET435" i="24"/>
  <c r="FD435" i="24"/>
  <c r="FN435" i="24"/>
  <c r="FX435" i="24"/>
  <c r="EJ436" i="24"/>
  <c r="ET436" i="24"/>
  <c r="FD436" i="24"/>
  <c r="FN436" i="24"/>
  <c r="FX436" i="24"/>
  <c r="EJ437" i="24"/>
  <c r="ET437" i="24"/>
  <c r="FD437" i="24"/>
  <c r="FN437" i="24"/>
  <c r="FX437" i="24"/>
  <c r="EJ438" i="24"/>
  <c r="ET438" i="24"/>
  <c r="FD438" i="24"/>
  <c r="FN438" i="24"/>
  <c r="FX438" i="24"/>
  <c r="EJ439" i="24"/>
  <c r="ET439" i="24"/>
  <c r="FD439" i="24"/>
  <c r="FN439" i="24"/>
  <c r="FX439" i="24"/>
  <c r="J439" i="24" l="1"/>
  <c r="J434" i="24"/>
  <c r="J429" i="24"/>
  <c r="J424" i="24"/>
  <c r="J419" i="24"/>
  <c r="J414" i="24"/>
  <c r="J409" i="24"/>
  <c r="J404" i="24"/>
  <c r="J399" i="24"/>
  <c r="J394" i="24"/>
  <c r="J389" i="24"/>
  <c r="J384" i="24"/>
  <c r="J379" i="24"/>
  <c r="J374" i="24"/>
  <c r="J369" i="24"/>
  <c r="J364" i="24"/>
  <c r="J359" i="24"/>
  <c r="J354" i="24"/>
  <c r="J349" i="24"/>
  <c r="J344" i="24"/>
  <c r="J339" i="24"/>
  <c r="J334" i="24"/>
  <c r="J329" i="24"/>
  <c r="J324" i="24"/>
  <c r="J319" i="24"/>
  <c r="J314" i="24"/>
  <c r="J309" i="24"/>
  <c r="J304" i="24"/>
  <c r="J299" i="24"/>
  <c r="J294" i="24"/>
  <c r="J289" i="24"/>
  <c r="J284" i="24"/>
  <c r="J279" i="24"/>
  <c r="J274" i="24"/>
  <c r="I274" i="24"/>
  <c r="J269" i="24"/>
  <c r="I269" i="24"/>
  <c r="J264" i="24"/>
  <c r="I264" i="24"/>
  <c r="J259" i="24"/>
  <c r="I259" i="24"/>
  <c r="J254" i="24"/>
  <c r="I254" i="24"/>
  <c r="J249" i="24"/>
  <c r="I249" i="24"/>
  <c r="J244" i="24"/>
  <c r="I244" i="24"/>
  <c r="J239" i="24"/>
  <c r="I239" i="24"/>
  <c r="J234" i="24"/>
  <c r="I234" i="24"/>
  <c r="J229" i="24"/>
  <c r="I229" i="24"/>
  <c r="J224" i="24"/>
  <c r="I224" i="24"/>
  <c r="J219" i="24"/>
  <c r="I219" i="24"/>
  <c r="J214" i="24"/>
  <c r="I214" i="24"/>
  <c r="J209" i="24"/>
  <c r="I209" i="24"/>
  <c r="J204" i="24"/>
  <c r="I204" i="24"/>
  <c r="J199" i="24"/>
  <c r="I199" i="24"/>
  <c r="J194" i="24"/>
  <c r="I194" i="24"/>
  <c r="J189" i="24"/>
  <c r="J184" i="24"/>
  <c r="J179" i="24"/>
  <c r="J174" i="24"/>
  <c r="J169" i="24"/>
  <c r="J164" i="24"/>
  <c r="J159" i="24"/>
  <c r="J154" i="24"/>
  <c r="J149" i="24"/>
  <c r="J144" i="24"/>
  <c r="J139" i="24"/>
  <c r="J134" i="24"/>
  <c r="J129" i="24"/>
  <c r="J124" i="24"/>
  <c r="J119" i="24"/>
  <c r="J114" i="24"/>
  <c r="J109" i="24"/>
  <c r="J104" i="24"/>
  <c r="J99" i="24"/>
  <c r="J94" i="24"/>
  <c r="J89" i="24"/>
  <c r="J84" i="24"/>
  <c r="J79" i="24"/>
  <c r="J74" i="24"/>
  <c r="J69" i="24"/>
  <c r="J64" i="24"/>
  <c r="J59" i="24"/>
  <c r="J54" i="24"/>
  <c r="J49" i="24"/>
  <c r="J44" i="24"/>
  <c r="J39" i="24"/>
  <c r="J34" i="24"/>
  <c r="J29" i="24"/>
  <c r="J24" i="24"/>
  <c r="J19" i="24"/>
  <c r="J14" i="24"/>
  <c r="J438" i="24"/>
  <c r="J433" i="24"/>
  <c r="J428" i="24"/>
  <c r="J423" i="24"/>
  <c r="J418" i="24"/>
  <c r="J413" i="24"/>
  <c r="J408" i="24"/>
  <c r="J403" i="24"/>
  <c r="J398" i="24"/>
  <c r="J393" i="24"/>
  <c r="J388" i="24"/>
  <c r="J383" i="24"/>
  <c r="J378" i="24"/>
  <c r="J373" i="24"/>
  <c r="J368" i="24"/>
  <c r="J363" i="24"/>
  <c r="J358" i="24"/>
  <c r="J353" i="24"/>
  <c r="J348" i="24"/>
  <c r="J343" i="24"/>
  <c r="J338" i="24"/>
  <c r="J333" i="24"/>
  <c r="J328" i="24"/>
  <c r="J323" i="24"/>
  <c r="J318" i="24"/>
  <c r="J313" i="24"/>
  <c r="J308" i="24"/>
  <c r="J303" i="24"/>
  <c r="J298" i="24"/>
  <c r="J293" i="24"/>
  <c r="J288" i="24"/>
  <c r="J283" i="24"/>
  <c r="J278" i="24"/>
  <c r="J273" i="24"/>
  <c r="I273" i="24"/>
  <c r="J268" i="24"/>
  <c r="I268" i="24"/>
  <c r="J263" i="24"/>
  <c r="I263" i="24"/>
  <c r="J258" i="24"/>
  <c r="I258" i="24"/>
  <c r="J253" i="24"/>
  <c r="I253" i="24"/>
  <c r="J248" i="24"/>
  <c r="I248" i="24"/>
  <c r="J243" i="24"/>
  <c r="I243" i="24"/>
  <c r="J238" i="24"/>
  <c r="I238" i="24"/>
  <c r="J233" i="24"/>
  <c r="I233" i="24"/>
  <c r="J228" i="24"/>
  <c r="I228" i="24"/>
  <c r="J223" i="24"/>
  <c r="I223" i="24"/>
  <c r="J218" i="24"/>
  <c r="I218" i="24"/>
  <c r="J213" i="24"/>
  <c r="I213" i="24"/>
  <c r="J208" i="24"/>
  <c r="I208" i="24"/>
  <c r="J203" i="24"/>
  <c r="I203" i="24"/>
  <c r="J198" i="24"/>
  <c r="I198" i="24"/>
  <c r="J193" i="24"/>
  <c r="I193" i="24"/>
  <c r="J188" i="24"/>
  <c r="J183" i="24"/>
  <c r="J178" i="24"/>
  <c r="J173" i="24"/>
  <c r="J168" i="24"/>
  <c r="J163" i="24"/>
  <c r="J158" i="24"/>
  <c r="J153" i="24"/>
  <c r="J148" i="24"/>
  <c r="J143" i="24"/>
  <c r="J138" i="24"/>
  <c r="J133" i="24"/>
  <c r="J128" i="24"/>
  <c r="J123" i="24"/>
  <c r="J118" i="24"/>
  <c r="J113" i="24"/>
  <c r="J108" i="24"/>
  <c r="J103" i="24"/>
  <c r="J98" i="24"/>
  <c r="J93" i="24"/>
  <c r="J88" i="24"/>
  <c r="J83" i="24"/>
  <c r="J78" i="24"/>
  <c r="J73" i="24"/>
  <c r="J68" i="24"/>
  <c r="J63" i="24"/>
  <c r="J58" i="24"/>
  <c r="J53" i="24"/>
  <c r="J48" i="24"/>
  <c r="J43" i="24"/>
  <c r="J38" i="24"/>
  <c r="J33" i="24"/>
  <c r="J28" i="24"/>
  <c r="J23" i="24"/>
  <c r="J18" i="24"/>
  <c r="J13" i="24"/>
  <c r="J437" i="24"/>
  <c r="J432" i="24"/>
  <c r="J427" i="24"/>
  <c r="J422" i="24"/>
  <c r="J417" i="24"/>
  <c r="J412" i="24"/>
  <c r="J407" i="24"/>
  <c r="J402" i="24"/>
  <c r="J397" i="24"/>
  <c r="J392" i="24"/>
  <c r="J387" i="24"/>
  <c r="J382" i="24"/>
  <c r="J377" i="24"/>
  <c r="J372" i="24"/>
  <c r="J367" i="24"/>
  <c r="J362" i="24"/>
  <c r="J357" i="24"/>
  <c r="J352" i="24"/>
  <c r="J347" i="24"/>
  <c r="J342" i="24"/>
  <c r="J337" i="24"/>
  <c r="J332" i="24"/>
  <c r="J327" i="24"/>
  <c r="J322" i="24"/>
  <c r="J317" i="24"/>
  <c r="J312" i="24"/>
  <c r="J307" i="24"/>
  <c r="J302" i="24"/>
  <c r="J297" i="24"/>
  <c r="J292" i="24"/>
  <c r="J287" i="24"/>
  <c r="J282" i="24"/>
  <c r="J277" i="24"/>
  <c r="J272" i="24"/>
  <c r="I272" i="24"/>
  <c r="J267" i="24"/>
  <c r="I267" i="24"/>
  <c r="J262" i="24"/>
  <c r="I262" i="24"/>
  <c r="J257" i="24"/>
  <c r="I257" i="24"/>
  <c r="J252" i="24"/>
  <c r="I252" i="24"/>
  <c r="J247" i="24"/>
  <c r="I247" i="24"/>
  <c r="J242" i="24"/>
  <c r="I242" i="24"/>
  <c r="J237" i="24"/>
  <c r="I237" i="24"/>
  <c r="J232" i="24"/>
  <c r="I232" i="24"/>
  <c r="J227" i="24"/>
  <c r="I227" i="24"/>
  <c r="J222" i="24"/>
  <c r="I222" i="24"/>
  <c r="J217" i="24"/>
  <c r="I217" i="24"/>
  <c r="J212" i="24"/>
  <c r="I212" i="24"/>
  <c r="J207" i="24"/>
  <c r="I207" i="24"/>
  <c r="J202" i="24"/>
  <c r="I202" i="24"/>
  <c r="J197" i="24"/>
  <c r="I197" i="24"/>
  <c r="J192" i="24"/>
  <c r="I192" i="24"/>
  <c r="J187" i="24"/>
  <c r="J182" i="24"/>
  <c r="J177" i="24"/>
  <c r="J172" i="24"/>
  <c r="J167" i="24"/>
  <c r="J162" i="24"/>
  <c r="J157" i="24"/>
  <c r="J152" i="24"/>
  <c r="J147" i="24"/>
  <c r="J142" i="24"/>
  <c r="J137" i="24"/>
  <c r="J132" i="24"/>
  <c r="J127" i="24"/>
  <c r="J122" i="24"/>
  <c r="J117" i="24"/>
  <c r="J112" i="24"/>
  <c r="J107" i="24"/>
  <c r="J102" i="24"/>
  <c r="J97" i="24"/>
  <c r="J92" i="24"/>
  <c r="J87" i="24"/>
  <c r="J82" i="24"/>
  <c r="J77" i="24"/>
  <c r="J72" i="24"/>
  <c r="J67" i="24"/>
  <c r="J62" i="24"/>
  <c r="J57" i="24"/>
  <c r="J52" i="24"/>
  <c r="J47" i="24"/>
  <c r="J42" i="24"/>
  <c r="J37" i="24"/>
  <c r="J32" i="24"/>
  <c r="J27" i="24"/>
  <c r="J22" i="24"/>
  <c r="J17" i="24"/>
  <c r="J12" i="24"/>
  <c r="J436" i="24"/>
  <c r="J431" i="24"/>
  <c r="J426" i="24"/>
  <c r="J421" i="24"/>
  <c r="J416" i="24"/>
  <c r="J411" i="24"/>
  <c r="J406" i="24"/>
  <c r="J401" i="24"/>
  <c r="J396" i="24"/>
  <c r="J391" i="24"/>
  <c r="J386" i="24"/>
  <c r="J381" i="24"/>
  <c r="J376" i="24"/>
  <c r="J371" i="24"/>
  <c r="J366" i="24"/>
  <c r="J361" i="24"/>
  <c r="J356" i="24"/>
  <c r="J351" i="24"/>
  <c r="J346" i="24"/>
  <c r="J341" i="24"/>
  <c r="J336" i="24"/>
  <c r="J331" i="24"/>
  <c r="J326" i="24"/>
  <c r="J321" i="24"/>
  <c r="J316" i="24"/>
  <c r="J311" i="24"/>
  <c r="J306" i="24"/>
  <c r="J301" i="24"/>
  <c r="J296" i="24"/>
  <c r="J291" i="24"/>
  <c r="J286" i="24"/>
  <c r="J281" i="24"/>
  <c r="J276" i="24"/>
  <c r="J271" i="24"/>
  <c r="I271" i="24"/>
  <c r="J266" i="24"/>
  <c r="I266" i="24"/>
  <c r="J261" i="24"/>
  <c r="I261" i="24"/>
  <c r="J256" i="24"/>
  <c r="I256" i="24"/>
  <c r="J251" i="24"/>
  <c r="I251" i="24"/>
  <c r="J246" i="24"/>
  <c r="I246" i="24"/>
  <c r="J241" i="24"/>
  <c r="I241" i="24"/>
  <c r="J236" i="24"/>
  <c r="I236" i="24"/>
  <c r="J231" i="24"/>
  <c r="I231" i="24"/>
  <c r="J226" i="24"/>
  <c r="I226" i="24"/>
  <c r="J221" i="24"/>
  <c r="I221" i="24"/>
  <c r="J216" i="24"/>
  <c r="I216" i="24"/>
  <c r="J211" i="24"/>
  <c r="I211" i="24"/>
  <c r="J206" i="24"/>
  <c r="I206" i="24"/>
  <c r="J201" i="24"/>
  <c r="I201" i="24"/>
  <c r="J196" i="24"/>
  <c r="I196" i="24"/>
  <c r="J191" i="24"/>
  <c r="I191" i="24"/>
  <c r="J186" i="24"/>
  <c r="J181" i="24"/>
  <c r="J176" i="24"/>
  <c r="J171" i="24"/>
  <c r="J166" i="24"/>
  <c r="J161" i="24"/>
  <c r="J156" i="24"/>
  <c r="J151" i="24"/>
  <c r="J146" i="24"/>
  <c r="J141" i="24"/>
  <c r="J136" i="24"/>
  <c r="J131" i="24"/>
  <c r="J126" i="24"/>
  <c r="J121" i="24"/>
  <c r="J116" i="24"/>
  <c r="J111" i="24"/>
  <c r="J106" i="24"/>
  <c r="J101" i="24"/>
  <c r="J96" i="24"/>
  <c r="J91" i="24"/>
  <c r="J86" i="24"/>
  <c r="J81" i="24"/>
  <c r="J76" i="24"/>
  <c r="J71" i="24"/>
  <c r="J66" i="24"/>
  <c r="J61" i="24"/>
  <c r="J56" i="24"/>
  <c r="J51" i="24"/>
  <c r="J46" i="24"/>
  <c r="J41" i="24"/>
  <c r="J36" i="24"/>
  <c r="J31" i="24"/>
  <c r="J26" i="24"/>
  <c r="J21" i="24"/>
  <c r="J16" i="24"/>
  <c r="J11" i="24"/>
  <c r="E99" i="70" l="1"/>
  <c r="F99" i="70" s="1"/>
  <c r="O26" i="36"/>
  <c r="N26" i="36"/>
  <c r="I109" i="70"/>
  <c r="J109" i="70"/>
  <c r="I113" i="70"/>
  <c r="J113" i="70"/>
  <c r="I100" i="70"/>
  <c r="J100" i="70"/>
  <c r="I101" i="70"/>
  <c r="J101" i="70"/>
  <c r="I102" i="70"/>
  <c r="J102" i="70"/>
  <c r="I103" i="70"/>
  <c r="J103" i="70"/>
  <c r="I105" i="70"/>
  <c r="J105" i="70"/>
  <c r="I106" i="70"/>
  <c r="J106" i="70"/>
  <c r="I108" i="70"/>
  <c r="J108" i="70"/>
  <c r="E107" i="70"/>
  <c r="E92" i="70"/>
  <c r="D115" i="70"/>
  <c r="J115" i="70" s="1"/>
  <c r="C115" i="70"/>
  <c r="I115" i="70" s="1"/>
  <c r="D107" i="70"/>
  <c r="C107" i="70"/>
  <c r="D99" i="70"/>
  <c r="J99" i="70" s="1"/>
  <c r="C99" i="70"/>
  <c r="I99" i="70" s="1"/>
  <c r="D92" i="70"/>
  <c r="J92" i="70" s="1"/>
  <c r="C92" i="70"/>
  <c r="I92" i="70" s="1"/>
  <c r="N29" i="36" l="1"/>
  <c r="P29" i="36" s="1"/>
  <c r="O29" i="36"/>
  <c r="Q29" i="36" s="1"/>
  <c r="B13" i="27" l="1"/>
  <c r="C13" i="27"/>
  <c r="B14" i="27"/>
  <c r="C14" i="27"/>
  <c r="B15" i="27"/>
  <c r="C15" i="27"/>
  <c r="J3" i="70" l="1"/>
  <c r="J4" i="70"/>
  <c r="J5" i="70"/>
  <c r="J6" i="70"/>
  <c r="J7" i="70"/>
  <c r="J8" i="70"/>
  <c r="J9" i="70"/>
  <c r="J10" i="70"/>
  <c r="J11" i="70"/>
  <c r="J12" i="70"/>
  <c r="J13" i="70"/>
  <c r="J14" i="70"/>
  <c r="J2" i="70"/>
  <c r="G76" i="70" l="1"/>
  <c r="E76" i="70"/>
  <c r="G75" i="70"/>
  <c r="E75" i="70"/>
  <c r="G74" i="70"/>
  <c r="E74" i="70"/>
  <c r="G73" i="70"/>
  <c r="E73" i="70"/>
  <c r="B89" i="70" s="1"/>
  <c r="G72" i="70"/>
  <c r="E72" i="70"/>
  <c r="G71" i="70"/>
  <c r="E71" i="70"/>
  <c r="B79" i="70" s="1"/>
  <c r="I15" i="70"/>
  <c r="H15" i="70"/>
  <c r="G15" i="70"/>
  <c r="B80" i="70" l="1"/>
  <c r="B83" i="70"/>
  <c r="B85" i="70"/>
  <c r="B84" i="70"/>
  <c r="B88" i="70"/>
  <c r="B86" i="70"/>
  <c r="B87" i="70"/>
  <c r="B90" i="70" l="1"/>
  <c r="E15" i="23" l="1"/>
  <c r="E9" i="23"/>
  <c r="E11" i="23"/>
  <c r="E12" i="23"/>
  <c r="E13" i="23"/>
  <c r="E14" i="23"/>
  <c r="E10" i="23"/>
  <c r="E8" i="23"/>
  <c r="E7" i="23"/>
  <c r="T4" i="66" l="1"/>
  <c r="T5" i="66"/>
  <c r="T6" i="66"/>
  <c r="T7" i="66"/>
  <c r="T8" i="66"/>
  <c r="T9" i="66"/>
  <c r="T10" i="66"/>
  <c r="T11" i="66"/>
  <c r="T12" i="66"/>
  <c r="T13" i="66"/>
  <c r="T14" i="66"/>
  <c r="T15" i="66"/>
  <c r="T16" i="66"/>
  <c r="T17" i="66"/>
  <c r="T3" i="66"/>
  <c r="R29" i="36" l="1"/>
  <c r="AG18" i="66"/>
  <c r="A15" i="23" l="1"/>
  <c r="A18" i="23"/>
  <c r="U91" i="36" l="1"/>
  <c r="Z45" i="66"/>
  <c r="W45" i="66"/>
  <c r="V45" i="66"/>
  <c r="S44" i="66"/>
  <c r="U44" i="66" s="1"/>
  <c r="AA44" i="66" s="1"/>
  <c r="S43" i="66"/>
  <c r="U43" i="66" s="1"/>
  <c r="AA43" i="66" s="1"/>
  <c r="S42" i="66"/>
  <c r="U42" i="66" s="1"/>
  <c r="X42" i="66" s="1"/>
  <c r="S41" i="66"/>
  <c r="U41" i="66" s="1"/>
  <c r="S40" i="66"/>
  <c r="U40" i="66" s="1"/>
  <c r="AA40" i="66" s="1"/>
  <c r="A425" i="24"/>
  <c r="A420" i="24"/>
  <c r="A435" i="24"/>
  <c r="A415" i="24"/>
  <c r="A410" i="24"/>
  <c r="A405" i="24"/>
  <c r="A400" i="24"/>
  <c r="A395" i="24"/>
  <c r="A390" i="24"/>
  <c r="A385" i="24"/>
  <c r="A380" i="24"/>
  <c r="A375" i="24"/>
  <c r="A360" i="24"/>
  <c r="A430" i="24"/>
  <c r="A45" i="24"/>
  <c r="A25" i="24"/>
  <c r="A370" i="24"/>
  <c r="Y14" i="66"/>
  <c r="S31" i="66" s="1"/>
  <c r="U31" i="66" s="1"/>
  <c r="X37" i="66"/>
  <c r="W20" i="66"/>
  <c r="V34" i="66"/>
  <c r="X34" i="66" s="1"/>
  <c r="Y34" i="66" s="1"/>
  <c r="V33" i="66"/>
  <c r="X33" i="66" s="1"/>
  <c r="Y33" i="66" s="1"/>
  <c r="V32" i="66"/>
  <c r="X32" i="66" s="1"/>
  <c r="Y32" i="66" s="1"/>
  <c r="V31" i="66"/>
  <c r="W31" i="66" s="1"/>
  <c r="V30" i="66"/>
  <c r="X30" i="66" s="1"/>
  <c r="Y30" i="66" s="1"/>
  <c r="V29" i="66"/>
  <c r="X29" i="66" s="1"/>
  <c r="Y29" i="66" s="1"/>
  <c r="V28" i="66"/>
  <c r="X28" i="66" s="1"/>
  <c r="Y28" i="66" s="1"/>
  <c r="V27" i="66"/>
  <c r="X27" i="66" s="1"/>
  <c r="Y27" i="66" s="1"/>
  <c r="V26" i="66"/>
  <c r="X26" i="66" s="1"/>
  <c r="V25" i="66"/>
  <c r="X25" i="66" s="1"/>
  <c r="Y25" i="66" s="1"/>
  <c r="V24" i="66"/>
  <c r="V23" i="66"/>
  <c r="X23" i="66" s="1"/>
  <c r="Y23" i="66" s="1"/>
  <c r="V22" i="66"/>
  <c r="V21" i="66"/>
  <c r="V20" i="66"/>
  <c r="Y31" i="66"/>
  <c r="X22" i="66"/>
  <c r="Y22" i="66" s="1"/>
  <c r="S20" i="66"/>
  <c r="W17" i="66"/>
  <c r="V16" i="66"/>
  <c r="W16" i="66" s="1"/>
  <c r="Y15" i="66"/>
  <c r="Y13" i="66"/>
  <c r="V12" i="66"/>
  <c r="Y12" i="66" s="1"/>
  <c r="W11" i="66"/>
  <c r="Y10" i="66"/>
  <c r="AA10" i="66" s="1"/>
  <c r="W9" i="66"/>
  <c r="Y8" i="66"/>
  <c r="W7" i="66"/>
  <c r="W5" i="66"/>
  <c r="AA5" i="66" s="1"/>
  <c r="Y5" i="66" s="1"/>
  <c r="Y4" i="66"/>
  <c r="S21" i="66" s="1"/>
  <c r="W4" i="66"/>
  <c r="V3" i="66"/>
  <c r="W3" i="66" s="1"/>
  <c r="X3" i="66" s="1"/>
  <c r="N45" i="67"/>
  <c r="M45" i="67"/>
  <c r="L45" i="67"/>
  <c r="K45" i="67"/>
  <c r="J45" i="67"/>
  <c r="I45" i="67"/>
  <c r="H45" i="67"/>
  <c r="G45" i="67"/>
  <c r="F45" i="67"/>
  <c r="E45" i="67"/>
  <c r="D45" i="67"/>
  <c r="C45" i="67"/>
  <c r="N30" i="67"/>
  <c r="M30" i="67"/>
  <c r="L30" i="67"/>
  <c r="K30" i="67"/>
  <c r="J30" i="67"/>
  <c r="I30" i="67"/>
  <c r="H30" i="67"/>
  <c r="G30" i="67"/>
  <c r="F30" i="67"/>
  <c r="E30" i="67"/>
  <c r="D30" i="67"/>
  <c r="C30" i="67"/>
  <c r="N15" i="67"/>
  <c r="M15" i="67"/>
  <c r="L15" i="67"/>
  <c r="K15" i="67"/>
  <c r="J15" i="67"/>
  <c r="I15" i="67"/>
  <c r="H15" i="67"/>
  <c r="G12" i="66" s="1"/>
  <c r="G15" i="67"/>
  <c r="F15" i="67"/>
  <c r="E12" i="66" s="1"/>
  <c r="E15" i="67"/>
  <c r="D15" i="67"/>
  <c r="C12" i="66" s="1"/>
  <c r="C15" i="67"/>
  <c r="N9" i="67"/>
  <c r="M9" i="67"/>
  <c r="L9" i="67"/>
  <c r="K9" i="67"/>
  <c r="J9" i="67"/>
  <c r="I9" i="67"/>
  <c r="H9" i="67"/>
  <c r="G9" i="67"/>
  <c r="F9" i="67"/>
  <c r="E9" i="67"/>
  <c r="D9" i="67"/>
  <c r="C9" i="67"/>
  <c r="A345" i="24" l="1"/>
  <c r="A95" i="24"/>
  <c r="A160" i="24"/>
  <c r="A350" i="24"/>
  <c r="DR350" i="24" s="1"/>
  <c r="A105" i="24"/>
  <c r="A165" i="24"/>
  <c r="CQ165" i="24" s="1"/>
  <c r="A100" i="24"/>
  <c r="DT100" i="24" s="1"/>
  <c r="A60" i="24"/>
  <c r="CK60" i="24" s="1"/>
  <c r="A335" i="24"/>
  <c r="AM335" i="24" s="1"/>
  <c r="FC335" i="24" s="1"/>
  <c r="A170" i="24"/>
  <c r="AW170" i="24" s="1"/>
  <c r="FM170" i="24" s="1"/>
  <c r="A125" i="24"/>
  <c r="DV125" i="24" s="1"/>
  <c r="A30" i="24"/>
  <c r="CU30" i="24" s="1"/>
  <c r="A135" i="24"/>
  <c r="DX135" i="24" s="1"/>
  <c r="A330" i="24"/>
  <c r="BC330" i="24" s="1"/>
  <c r="FS330" i="24" s="1"/>
  <c r="A90" i="24"/>
  <c r="BZ90" i="24" s="1"/>
  <c r="A365" i="24"/>
  <c r="A310" i="24"/>
  <c r="A50" i="24"/>
  <c r="A140" i="24"/>
  <c r="DU140" i="24" s="1"/>
  <c r="A55" i="24"/>
  <c r="DQ55" i="24" s="1"/>
  <c r="A175" i="24"/>
  <c r="DX175" i="24" s="1"/>
  <c r="A10" i="24"/>
  <c r="U10" i="24" s="1"/>
  <c r="EK10" i="24" s="1"/>
  <c r="A250" i="24"/>
  <c r="A251" i="24" s="1"/>
  <c r="A260" i="24"/>
  <c r="A261" i="24" s="1"/>
  <c r="A180" i="24"/>
  <c r="DT180" i="24" s="1"/>
  <c r="A265" i="24"/>
  <c r="A266" i="24" s="1"/>
  <c r="A320" i="24"/>
  <c r="CT320" i="24" s="1"/>
  <c r="A340" i="24"/>
  <c r="CN340" i="24" s="1"/>
  <c r="A15" i="24"/>
  <c r="DM15" i="24" s="1"/>
  <c r="A65" i="24"/>
  <c r="BO65" i="24" s="1"/>
  <c r="A110" i="24"/>
  <c r="DW110" i="24" s="1"/>
  <c r="A185" i="24"/>
  <c r="DR185" i="24" s="1"/>
  <c r="A80" i="24"/>
  <c r="CT80" i="24" s="1"/>
  <c r="A355" i="24"/>
  <c r="CS355" i="24" s="1"/>
  <c r="A35" i="24"/>
  <c r="BI35" i="24" s="1"/>
  <c r="A85" i="24"/>
  <c r="A325" i="24"/>
  <c r="BX325" i="24" s="1"/>
  <c r="A245" i="24"/>
  <c r="A246" i="24" s="1"/>
  <c r="A145" i="24"/>
  <c r="DO145" i="24" s="1"/>
  <c r="A305" i="24"/>
  <c r="A20" i="24"/>
  <c r="A295" i="24"/>
  <c r="DT295" i="24" s="1"/>
  <c r="A75" i="24"/>
  <c r="A285" i="24"/>
  <c r="A150" i="24"/>
  <c r="DS150" i="24" s="1"/>
  <c r="A290" i="24"/>
  <c r="AH290" i="24" s="1"/>
  <c r="EX290" i="24" s="1"/>
  <c r="A130" i="24"/>
  <c r="BW130" i="24" s="1"/>
  <c r="A315" i="24"/>
  <c r="BU315" i="24" s="1"/>
  <c r="A255" i="24"/>
  <c r="A256" i="24" s="1"/>
  <c r="A40" i="24"/>
  <c r="BT40" i="24" s="1"/>
  <c r="A155" i="24"/>
  <c r="CQ155" i="24" s="1"/>
  <c r="A275" i="24"/>
  <c r="BA275" i="24" s="1"/>
  <c r="FQ275" i="24" s="1"/>
  <c r="A300" i="24"/>
  <c r="BS300" i="24" s="1"/>
  <c r="A115" i="24"/>
  <c r="AB115" i="24" s="1"/>
  <c r="ER115" i="24" s="1"/>
  <c r="A280" i="24"/>
  <c r="CK280" i="24" s="1"/>
  <c r="A70" i="24"/>
  <c r="BW70" i="24" s="1"/>
  <c r="A120" i="24"/>
  <c r="AK120" i="24" s="1"/>
  <c r="FA120" i="24" s="1"/>
  <c r="DU420" i="24"/>
  <c r="DV420" i="24"/>
  <c r="DW420" i="24"/>
  <c r="DX420" i="24"/>
  <c r="DY420" i="24"/>
  <c r="DQ420" i="24"/>
  <c r="DR420" i="24"/>
  <c r="DS420" i="24"/>
  <c r="DT420" i="24"/>
  <c r="DG420" i="24"/>
  <c r="DL420" i="24"/>
  <c r="DM420" i="24"/>
  <c r="DN420" i="24"/>
  <c r="DO420" i="24"/>
  <c r="CC420" i="24"/>
  <c r="CD420" i="24"/>
  <c r="CE420" i="24"/>
  <c r="CF420" i="24"/>
  <c r="DH420" i="24"/>
  <c r="CG420" i="24"/>
  <c r="DI420" i="24"/>
  <c r="CH420" i="24"/>
  <c r="DJ420" i="24"/>
  <c r="CM420" i="24"/>
  <c r="CI420" i="24"/>
  <c r="DK420" i="24"/>
  <c r="CN420" i="24"/>
  <c r="CJ420" i="24"/>
  <c r="CO420" i="24"/>
  <c r="CP420" i="24"/>
  <c r="CQ420" i="24"/>
  <c r="CR420" i="24"/>
  <c r="BK420" i="24"/>
  <c r="BL420" i="24"/>
  <c r="BM420" i="24"/>
  <c r="BN420" i="24"/>
  <c r="BO420" i="24"/>
  <c r="BP420" i="24"/>
  <c r="BQ420" i="24"/>
  <c r="BS420" i="24"/>
  <c r="AO420" i="24"/>
  <c r="FE420" i="24" s="1"/>
  <c r="BT420" i="24"/>
  <c r="AP420" i="24"/>
  <c r="FF420" i="24" s="1"/>
  <c r="BU420" i="24"/>
  <c r="BV420" i="24"/>
  <c r="CS420" i="24"/>
  <c r="BW420" i="24"/>
  <c r="CT420" i="24"/>
  <c r="BX420" i="24"/>
  <c r="CU420" i="24"/>
  <c r="BY420" i="24"/>
  <c r="BI420" i="24"/>
  <c r="BZ420" i="24"/>
  <c r="BJ420" i="24"/>
  <c r="AV420" i="24"/>
  <c r="FL420" i="24" s="1"/>
  <c r="AW420" i="24"/>
  <c r="FM420" i="24" s="1"/>
  <c r="CA420" i="24"/>
  <c r="AE420" i="24"/>
  <c r="EU420" i="24" s="1"/>
  <c r="AY420" i="24"/>
  <c r="FO420" i="24" s="1"/>
  <c r="AF420" i="24"/>
  <c r="EV420" i="24" s="1"/>
  <c r="CK420" i="24"/>
  <c r="BC420" i="24"/>
  <c r="FS420" i="24" s="1"/>
  <c r="AI420" i="24"/>
  <c r="EY420" i="24" s="1"/>
  <c r="X420" i="24"/>
  <c r="EN420" i="24" s="1"/>
  <c r="BD420" i="24"/>
  <c r="FT420" i="24" s="1"/>
  <c r="AJ420" i="24"/>
  <c r="EZ420" i="24" s="1"/>
  <c r="Y420" i="24"/>
  <c r="EO420" i="24" s="1"/>
  <c r="BE420" i="24"/>
  <c r="FU420" i="24" s="1"/>
  <c r="AK420" i="24"/>
  <c r="FA420" i="24" s="1"/>
  <c r="Z420" i="24"/>
  <c r="EP420" i="24" s="1"/>
  <c r="BF420" i="24"/>
  <c r="FV420" i="24" s="1"/>
  <c r="AL420" i="24"/>
  <c r="FB420" i="24" s="1"/>
  <c r="AA420" i="24"/>
  <c r="EQ420" i="24" s="1"/>
  <c r="BG420" i="24"/>
  <c r="FW420" i="24" s="1"/>
  <c r="AM420" i="24"/>
  <c r="FC420" i="24" s="1"/>
  <c r="AB420" i="24"/>
  <c r="ER420" i="24" s="1"/>
  <c r="AC420" i="24"/>
  <c r="ES420" i="24" s="1"/>
  <c r="AT420" i="24"/>
  <c r="FJ420" i="24" s="1"/>
  <c r="R420" i="24"/>
  <c r="EH420" i="24" s="1"/>
  <c r="W420" i="24"/>
  <c r="EM420" i="24" s="1"/>
  <c r="AU420" i="24"/>
  <c r="FK420" i="24" s="1"/>
  <c r="S420" i="24"/>
  <c r="EI420" i="24" s="1"/>
  <c r="V420" i="24"/>
  <c r="EL420" i="24" s="1"/>
  <c r="AG420" i="24"/>
  <c r="EW420" i="24" s="1"/>
  <c r="U420" i="24"/>
  <c r="EK420" i="24" s="1"/>
  <c r="K420" i="24"/>
  <c r="EA420" i="24" s="1"/>
  <c r="AH420" i="24"/>
  <c r="EX420" i="24" s="1"/>
  <c r="AZ420" i="24"/>
  <c r="FP420" i="24" s="1"/>
  <c r="BA420" i="24"/>
  <c r="FQ420" i="24" s="1"/>
  <c r="BB420" i="24"/>
  <c r="FR420" i="24" s="1"/>
  <c r="L420" i="24"/>
  <c r="EB420" i="24" s="1"/>
  <c r="AQ420" i="24"/>
  <c r="FG420" i="24" s="1"/>
  <c r="M420" i="24"/>
  <c r="EC420" i="24" s="1"/>
  <c r="Q420" i="24"/>
  <c r="EG420" i="24" s="1"/>
  <c r="N420" i="24"/>
  <c r="ED420" i="24" s="1"/>
  <c r="O420" i="24"/>
  <c r="EE420" i="24" s="1"/>
  <c r="P420" i="24"/>
  <c r="EF420" i="24" s="1"/>
  <c r="AR420" i="24"/>
  <c r="FH420" i="24" s="1"/>
  <c r="AS420" i="24"/>
  <c r="FI420" i="24" s="1"/>
  <c r="A421" i="24"/>
  <c r="DR390" i="24"/>
  <c r="DT390" i="24"/>
  <c r="DU390" i="24"/>
  <c r="DV390" i="24"/>
  <c r="DW390" i="24"/>
  <c r="DX390" i="24"/>
  <c r="DY390" i="24"/>
  <c r="DJ390" i="24"/>
  <c r="DK390" i="24"/>
  <c r="DL390" i="24"/>
  <c r="DM390" i="24"/>
  <c r="DN390" i="24"/>
  <c r="DO390" i="24"/>
  <c r="CO390" i="24"/>
  <c r="DQ390" i="24"/>
  <c r="CP390" i="24"/>
  <c r="DS390" i="24"/>
  <c r="CQ390" i="24"/>
  <c r="CM390" i="24"/>
  <c r="CN390" i="24"/>
  <c r="CR390" i="24"/>
  <c r="CS390" i="24"/>
  <c r="CT390" i="24"/>
  <c r="CU390" i="24"/>
  <c r="CC390" i="24"/>
  <c r="CD390" i="24"/>
  <c r="CE390" i="24"/>
  <c r="CF390" i="24"/>
  <c r="CG390" i="24"/>
  <c r="CH390" i="24"/>
  <c r="CI390" i="24"/>
  <c r="BU390" i="24"/>
  <c r="CJ390" i="24"/>
  <c r="BV390" i="24"/>
  <c r="CK390" i="24"/>
  <c r="BW390" i="24"/>
  <c r="BX390" i="24"/>
  <c r="BY390" i="24"/>
  <c r="BZ390" i="24"/>
  <c r="CA390" i="24"/>
  <c r="BI390" i="24"/>
  <c r="AY390" i="24"/>
  <c r="FO390" i="24" s="1"/>
  <c r="BJ390" i="24"/>
  <c r="AZ390" i="24"/>
  <c r="FP390" i="24" s="1"/>
  <c r="BS390" i="24"/>
  <c r="BK390" i="24"/>
  <c r="BA390" i="24"/>
  <c r="FQ390" i="24" s="1"/>
  <c r="BT390" i="24"/>
  <c r="BL390" i="24"/>
  <c r="BB390" i="24"/>
  <c r="FR390" i="24" s="1"/>
  <c r="BM390" i="24"/>
  <c r="BC390" i="24"/>
  <c r="FS390" i="24" s="1"/>
  <c r="DG390" i="24"/>
  <c r="BN390" i="24"/>
  <c r="BD390" i="24"/>
  <c r="FT390" i="24" s="1"/>
  <c r="DH390" i="24"/>
  <c r="BO390" i="24"/>
  <c r="BE390" i="24"/>
  <c r="FU390" i="24" s="1"/>
  <c r="DI390" i="24"/>
  <c r="BP390" i="24"/>
  <c r="BF390" i="24"/>
  <c r="FV390" i="24" s="1"/>
  <c r="AJ390" i="24"/>
  <c r="EZ390" i="24" s="1"/>
  <c r="AK390" i="24"/>
  <c r="FA390" i="24" s="1"/>
  <c r="AL390" i="24"/>
  <c r="FB390" i="24" s="1"/>
  <c r="AM390" i="24"/>
  <c r="FC390" i="24" s="1"/>
  <c r="BQ390" i="24"/>
  <c r="U390" i="24"/>
  <c r="EK390" i="24" s="1"/>
  <c r="Z390" i="24"/>
  <c r="EP390" i="24" s="1"/>
  <c r="AC390" i="24"/>
  <c r="ES390" i="24" s="1"/>
  <c r="AO390" i="24"/>
  <c r="FE390" i="24" s="1"/>
  <c r="AV390" i="24"/>
  <c r="FL390" i="24" s="1"/>
  <c r="W390" i="24"/>
  <c r="EM390" i="24" s="1"/>
  <c r="BG390" i="24"/>
  <c r="FW390" i="24" s="1"/>
  <c r="AP390" i="24"/>
  <c r="FF390" i="24" s="1"/>
  <c r="V390" i="24"/>
  <c r="EL390" i="24" s="1"/>
  <c r="P390" i="24"/>
  <c r="EF390" i="24" s="1"/>
  <c r="Q390" i="24"/>
  <c r="EG390" i="24" s="1"/>
  <c r="R390" i="24"/>
  <c r="EH390" i="24" s="1"/>
  <c r="AG390" i="24"/>
  <c r="EW390" i="24" s="1"/>
  <c r="AA390" i="24"/>
  <c r="EQ390" i="24" s="1"/>
  <c r="AH390" i="24"/>
  <c r="EX390" i="24" s="1"/>
  <c r="AQ390" i="24"/>
  <c r="FG390" i="24" s="1"/>
  <c r="K390" i="24"/>
  <c r="EA390" i="24" s="1"/>
  <c r="AW390" i="24"/>
  <c r="FM390" i="24" s="1"/>
  <c r="AR390" i="24"/>
  <c r="FH390" i="24" s="1"/>
  <c r="L390" i="24"/>
  <c r="EB390" i="24" s="1"/>
  <c r="AE390" i="24"/>
  <c r="EU390" i="24" s="1"/>
  <c r="S390" i="24"/>
  <c r="EI390" i="24" s="1"/>
  <c r="AI390" i="24"/>
  <c r="EY390" i="24" s="1"/>
  <c r="AS390" i="24"/>
  <c r="FI390" i="24" s="1"/>
  <c r="M390" i="24"/>
  <c r="EC390" i="24" s="1"/>
  <c r="Y390" i="24"/>
  <c r="EO390" i="24" s="1"/>
  <c r="AT390" i="24"/>
  <c r="FJ390" i="24" s="1"/>
  <c r="N390" i="24"/>
  <c r="ED390" i="24" s="1"/>
  <c r="AB390" i="24"/>
  <c r="ER390" i="24" s="1"/>
  <c r="AU390" i="24"/>
  <c r="FK390" i="24" s="1"/>
  <c r="O390" i="24"/>
  <c r="EE390" i="24" s="1"/>
  <c r="X390" i="24"/>
  <c r="EN390" i="24" s="1"/>
  <c r="AF390" i="24"/>
  <c r="EV390" i="24" s="1"/>
  <c r="A391" i="24"/>
  <c r="DU380" i="24"/>
  <c r="DV380" i="24"/>
  <c r="DW380" i="24"/>
  <c r="DX380" i="24"/>
  <c r="DY380" i="24"/>
  <c r="DQ380" i="24"/>
  <c r="DR380" i="24"/>
  <c r="DS380" i="24"/>
  <c r="DT380" i="24"/>
  <c r="DG380" i="24"/>
  <c r="DH380" i="24"/>
  <c r="DI380" i="24"/>
  <c r="CU380" i="24"/>
  <c r="DJ380" i="24"/>
  <c r="DK380" i="24"/>
  <c r="DL380" i="24"/>
  <c r="DM380" i="24"/>
  <c r="DN380" i="24"/>
  <c r="DO380" i="24"/>
  <c r="CP380" i="24"/>
  <c r="CQ380" i="24"/>
  <c r="CR380" i="24"/>
  <c r="CS380" i="24"/>
  <c r="CT380" i="24"/>
  <c r="CC380" i="24"/>
  <c r="CM380" i="24"/>
  <c r="CD380" i="24"/>
  <c r="CN380" i="24"/>
  <c r="CE380" i="24"/>
  <c r="CO380" i="24"/>
  <c r="CF380" i="24"/>
  <c r="CG380" i="24"/>
  <c r="CH380" i="24"/>
  <c r="CI380" i="24"/>
  <c r="CJ380" i="24"/>
  <c r="BK380" i="24"/>
  <c r="BL380" i="24"/>
  <c r="BM380" i="24"/>
  <c r="BN380" i="24"/>
  <c r="BO380" i="24"/>
  <c r="BP380" i="24"/>
  <c r="BQ380" i="24"/>
  <c r="AO380" i="24"/>
  <c r="FE380" i="24" s="1"/>
  <c r="AP380" i="24"/>
  <c r="FF380" i="24" s="1"/>
  <c r="BS380" i="24"/>
  <c r="BT380" i="24"/>
  <c r="BU380" i="24"/>
  <c r="BV380" i="24"/>
  <c r="CK380" i="24"/>
  <c r="AE380" i="24"/>
  <c r="EU380" i="24" s="1"/>
  <c r="AF380" i="24"/>
  <c r="EV380" i="24" s="1"/>
  <c r="BB380" i="24"/>
  <c r="FR380" i="24" s="1"/>
  <c r="AT380" i="24"/>
  <c r="FJ380" i="24" s="1"/>
  <c r="AL380" i="24"/>
  <c r="FB380" i="24" s="1"/>
  <c r="X380" i="24"/>
  <c r="EN380" i="24" s="1"/>
  <c r="BC380" i="24"/>
  <c r="FS380" i="24" s="1"/>
  <c r="AU380" i="24"/>
  <c r="FK380" i="24" s="1"/>
  <c r="AM380" i="24"/>
  <c r="FC380" i="24" s="1"/>
  <c r="Y380" i="24"/>
  <c r="EO380" i="24" s="1"/>
  <c r="BD380" i="24"/>
  <c r="FT380" i="24" s="1"/>
  <c r="AV380" i="24"/>
  <c r="FL380" i="24" s="1"/>
  <c r="Z380" i="24"/>
  <c r="EP380" i="24" s="1"/>
  <c r="BE380" i="24"/>
  <c r="FU380" i="24" s="1"/>
  <c r="AW380" i="24"/>
  <c r="FM380" i="24" s="1"/>
  <c r="AA380" i="24"/>
  <c r="EQ380" i="24" s="1"/>
  <c r="BW380" i="24"/>
  <c r="BF380" i="24"/>
  <c r="FV380" i="24" s="1"/>
  <c r="AB380" i="24"/>
  <c r="ER380" i="24" s="1"/>
  <c r="BX380" i="24"/>
  <c r="BG380" i="24"/>
  <c r="FW380" i="24" s="1"/>
  <c r="AC380" i="24"/>
  <c r="ES380" i="24" s="1"/>
  <c r="BY380" i="24"/>
  <c r="BZ380" i="24"/>
  <c r="R380" i="24"/>
  <c r="EH380" i="24" s="1"/>
  <c r="AQ380" i="24"/>
  <c r="FG380" i="24" s="1"/>
  <c r="AY380" i="24"/>
  <c r="FO380" i="24" s="1"/>
  <c r="S380" i="24"/>
  <c r="EI380" i="24" s="1"/>
  <c r="AR380" i="24"/>
  <c r="FH380" i="24" s="1"/>
  <c r="AZ380" i="24"/>
  <c r="FP380" i="24" s="1"/>
  <c r="AS380" i="24"/>
  <c r="FI380" i="24" s="1"/>
  <c r="BA380" i="24"/>
  <c r="FQ380" i="24" s="1"/>
  <c r="CA380" i="24"/>
  <c r="L380" i="24"/>
  <c r="EB380" i="24" s="1"/>
  <c r="AG380" i="24"/>
  <c r="EW380" i="24" s="1"/>
  <c r="BI380" i="24"/>
  <c r="K380" i="24"/>
  <c r="EA380" i="24" s="1"/>
  <c r="BJ380" i="24"/>
  <c r="AK380" i="24"/>
  <c r="FA380" i="24" s="1"/>
  <c r="AH380" i="24"/>
  <c r="EX380" i="24" s="1"/>
  <c r="Q380" i="24"/>
  <c r="EG380" i="24" s="1"/>
  <c r="AJ380" i="24"/>
  <c r="EZ380" i="24" s="1"/>
  <c r="P380" i="24"/>
  <c r="EF380" i="24" s="1"/>
  <c r="U380" i="24"/>
  <c r="EK380" i="24" s="1"/>
  <c r="AI380" i="24"/>
  <c r="EY380" i="24" s="1"/>
  <c r="O380" i="24"/>
  <c r="EE380" i="24" s="1"/>
  <c r="V380" i="24"/>
  <c r="EL380" i="24" s="1"/>
  <c r="W380" i="24"/>
  <c r="EM380" i="24" s="1"/>
  <c r="M380" i="24"/>
  <c r="EC380" i="24" s="1"/>
  <c r="N380" i="24"/>
  <c r="ED380" i="24" s="1"/>
  <c r="A381" i="24"/>
  <c r="DG435" i="24"/>
  <c r="DQ435" i="24"/>
  <c r="DH435" i="24"/>
  <c r="DR435" i="24"/>
  <c r="DI435" i="24"/>
  <c r="DS435" i="24"/>
  <c r="DJ435" i="24"/>
  <c r="DT435" i="24"/>
  <c r="DK435" i="24"/>
  <c r="DU435" i="24"/>
  <c r="DL435" i="24"/>
  <c r="DM435" i="24"/>
  <c r="DN435" i="24"/>
  <c r="DO435" i="24"/>
  <c r="DV435" i="24"/>
  <c r="DW435" i="24"/>
  <c r="CM435" i="24"/>
  <c r="DX435" i="24"/>
  <c r="CN435" i="24"/>
  <c r="DY435" i="24"/>
  <c r="CO435" i="24"/>
  <c r="CH435" i="24"/>
  <c r="CI435" i="24"/>
  <c r="CJ435" i="24"/>
  <c r="CK435" i="24"/>
  <c r="CC435" i="24"/>
  <c r="CP435" i="24"/>
  <c r="BP435" i="24"/>
  <c r="CQ435" i="24"/>
  <c r="BQ435" i="24"/>
  <c r="CR435" i="24"/>
  <c r="CS435" i="24"/>
  <c r="BS435" i="24"/>
  <c r="CT435" i="24"/>
  <c r="CD435" i="24"/>
  <c r="BT435" i="24"/>
  <c r="CU435" i="24"/>
  <c r="CE435" i="24"/>
  <c r="BU435" i="24"/>
  <c r="CF435" i="24"/>
  <c r="BV435" i="24"/>
  <c r="CG435" i="24"/>
  <c r="BW435" i="24"/>
  <c r="AT435" i="24"/>
  <c r="FJ435" i="24" s="1"/>
  <c r="AU435" i="24"/>
  <c r="FK435" i="24" s="1"/>
  <c r="BX435" i="24"/>
  <c r="BY435" i="24"/>
  <c r="BI435" i="24"/>
  <c r="AY435" i="24"/>
  <c r="FO435" i="24" s="1"/>
  <c r="BZ435" i="24"/>
  <c r="BJ435" i="24"/>
  <c r="AZ435" i="24"/>
  <c r="FP435" i="24" s="1"/>
  <c r="CA435" i="24"/>
  <c r="BK435" i="24"/>
  <c r="BA435" i="24"/>
  <c r="FQ435" i="24" s="1"/>
  <c r="AS435" i="24"/>
  <c r="FI435" i="24" s="1"/>
  <c r="AE435" i="24"/>
  <c r="EU435" i="24" s="1"/>
  <c r="AV435" i="24"/>
  <c r="FL435" i="24" s="1"/>
  <c r="AF435" i="24"/>
  <c r="EV435" i="24" s="1"/>
  <c r="AW435" i="24"/>
  <c r="FM435" i="24" s="1"/>
  <c r="AG435" i="24"/>
  <c r="EW435" i="24" s="1"/>
  <c r="AH435" i="24"/>
  <c r="EX435" i="24" s="1"/>
  <c r="AJ435" i="24"/>
  <c r="EZ435" i="24" s="1"/>
  <c r="AK435" i="24"/>
  <c r="FA435" i="24" s="1"/>
  <c r="AC435" i="24"/>
  <c r="ES435" i="24" s="1"/>
  <c r="BL435" i="24"/>
  <c r="BM435" i="24"/>
  <c r="BN435" i="24"/>
  <c r="AL435" i="24"/>
  <c r="FB435" i="24" s="1"/>
  <c r="AM435" i="24"/>
  <c r="FC435" i="24" s="1"/>
  <c r="N435" i="24"/>
  <c r="ED435" i="24" s="1"/>
  <c r="P435" i="24"/>
  <c r="EF435" i="24" s="1"/>
  <c r="BB435" i="24"/>
  <c r="FR435" i="24" s="1"/>
  <c r="BC435" i="24"/>
  <c r="FS435" i="24" s="1"/>
  <c r="L435" i="24"/>
  <c r="EB435" i="24" s="1"/>
  <c r="X435" i="24"/>
  <c r="EN435" i="24" s="1"/>
  <c r="AO435" i="24"/>
  <c r="FE435" i="24" s="1"/>
  <c r="U435" i="24"/>
  <c r="EK435" i="24" s="1"/>
  <c r="W435" i="24"/>
  <c r="EM435" i="24" s="1"/>
  <c r="AP435" i="24"/>
  <c r="FF435" i="24" s="1"/>
  <c r="M435" i="24"/>
  <c r="EC435" i="24" s="1"/>
  <c r="V435" i="24"/>
  <c r="EL435" i="24" s="1"/>
  <c r="AQ435" i="24"/>
  <c r="FG435" i="24" s="1"/>
  <c r="O435" i="24"/>
  <c r="EE435" i="24" s="1"/>
  <c r="Q435" i="24"/>
  <c r="EG435" i="24" s="1"/>
  <c r="AR435" i="24"/>
  <c r="FH435" i="24" s="1"/>
  <c r="K435" i="24"/>
  <c r="EA435" i="24" s="1"/>
  <c r="BD435" i="24"/>
  <c r="FT435" i="24" s="1"/>
  <c r="R435" i="24"/>
  <c r="EH435" i="24" s="1"/>
  <c r="Y435" i="24"/>
  <c r="EO435" i="24" s="1"/>
  <c r="BF435" i="24"/>
  <c r="FV435" i="24" s="1"/>
  <c r="Z435" i="24"/>
  <c r="EP435" i="24" s="1"/>
  <c r="BE435" i="24"/>
  <c r="FU435" i="24" s="1"/>
  <c r="BG435" i="24"/>
  <c r="FW435" i="24" s="1"/>
  <c r="S435" i="24"/>
  <c r="EI435" i="24" s="1"/>
  <c r="AA435" i="24"/>
  <c r="EQ435" i="24" s="1"/>
  <c r="AB435" i="24"/>
  <c r="ER435" i="24" s="1"/>
  <c r="BO435" i="24"/>
  <c r="AI435" i="24"/>
  <c r="EY435" i="24" s="1"/>
  <c r="A436" i="24"/>
  <c r="DQ45" i="24"/>
  <c r="DR45" i="24"/>
  <c r="DS45" i="24"/>
  <c r="DT45" i="24"/>
  <c r="DU45" i="24"/>
  <c r="DW45" i="24"/>
  <c r="DK45" i="24"/>
  <c r="DL45" i="24"/>
  <c r="DM45" i="24"/>
  <c r="DN45" i="24"/>
  <c r="DO45" i="24"/>
  <c r="DV45" i="24"/>
  <c r="CM45" i="24"/>
  <c r="DX45" i="24"/>
  <c r="DY45" i="24"/>
  <c r="CN45" i="24"/>
  <c r="CO45" i="24"/>
  <c r="CP45" i="24"/>
  <c r="CQ45" i="24"/>
  <c r="CR45" i="24"/>
  <c r="CI45" i="24"/>
  <c r="BS45" i="24"/>
  <c r="CS45" i="24"/>
  <c r="CJ45" i="24"/>
  <c r="BT45" i="24"/>
  <c r="CT45" i="24"/>
  <c r="CK45" i="24"/>
  <c r="BU45" i="24"/>
  <c r="CU45" i="24"/>
  <c r="DG45" i="24"/>
  <c r="DH45" i="24"/>
  <c r="DI45" i="24"/>
  <c r="DJ45" i="24"/>
  <c r="BA45" i="24"/>
  <c r="FQ45" i="24" s="1"/>
  <c r="BB45" i="24"/>
  <c r="FR45" i="24" s="1"/>
  <c r="BC45" i="24"/>
  <c r="FS45" i="24" s="1"/>
  <c r="BD45" i="24"/>
  <c r="FT45" i="24" s="1"/>
  <c r="BE45" i="24"/>
  <c r="FU45" i="24" s="1"/>
  <c r="BF45" i="24"/>
  <c r="FV45" i="24" s="1"/>
  <c r="CC45" i="24"/>
  <c r="BG45" i="24"/>
  <c r="FW45" i="24" s="1"/>
  <c r="CD45" i="24"/>
  <c r="CE45" i="24"/>
  <c r="CF45" i="24"/>
  <c r="CG45" i="24"/>
  <c r="BV45" i="24"/>
  <c r="CH45" i="24"/>
  <c r="BW45" i="24"/>
  <c r="AT45" i="24"/>
  <c r="FJ45" i="24" s="1"/>
  <c r="AJ45" i="24"/>
  <c r="EZ45" i="24" s="1"/>
  <c r="AU45" i="24"/>
  <c r="FK45" i="24" s="1"/>
  <c r="AK45" i="24"/>
  <c r="FA45" i="24" s="1"/>
  <c r="AV45" i="24"/>
  <c r="FL45" i="24" s="1"/>
  <c r="AL45" i="24"/>
  <c r="FB45" i="24" s="1"/>
  <c r="AW45" i="24"/>
  <c r="FM45" i="24" s="1"/>
  <c r="AM45" i="24"/>
  <c r="FC45" i="24" s="1"/>
  <c r="V45" i="24"/>
  <c r="EL45" i="24" s="1"/>
  <c r="BX45" i="24"/>
  <c r="BQ45" i="24"/>
  <c r="BY45" i="24"/>
  <c r="AO45" i="24"/>
  <c r="FE45" i="24" s="1"/>
  <c r="BZ45" i="24"/>
  <c r="AP45" i="24"/>
  <c r="FF45" i="24" s="1"/>
  <c r="CA45" i="24"/>
  <c r="AQ45" i="24"/>
  <c r="FG45" i="24" s="1"/>
  <c r="AR45" i="24"/>
  <c r="FH45" i="24" s="1"/>
  <c r="AS45" i="24"/>
  <c r="FI45" i="24" s="1"/>
  <c r="U45" i="24"/>
  <c r="EK45" i="24" s="1"/>
  <c r="AI45" i="24"/>
  <c r="EY45" i="24" s="1"/>
  <c r="W45" i="24"/>
  <c r="EM45" i="24" s="1"/>
  <c r="X45" i="24"/>
  <c r="EN45" i="24" s="1"/>
  <c r="AY45" i="24"/>
  <c r="FO45" i="24" s="1"/>
  <c r="BK45" i="24"/>
  <c r="Y45" i="24"/>
  <c r="EO45" i="24" s="1"/>
  <c r="P45" i="24"/>
  <c r="EF45" i="24" s="1"/>
  <c r="Z45" i="24"/>
  <c r="EP45" i="24" s="1"/>
  <c r="K45" i="24"/>
  <c r="EA45" i="24" s="1"/>
  <c r="S45" i="24"/>
  <c r="EI45" i="24" s="1"/>
  <c r="BL45" i="24"/>
  <c r="AA45" i="24"/>
  <c r="EQ45" i="24" s="1"/>
  <c r="L45" i="24"/>
  <c r="EB45" i="24" s="1"/>
  <c r="AB45" i="24"/>
  <c r="ER45" i="24" s="1"/>
  <c r="M45" i="24"/>
  <c r="EC45" i="24" s="1"/>
  <c r="Q45" i="24"/>
  <c r="EG45" i="24" s="1"/>
  <c r="BJ45" i="24"/>
  <c r="AC45" i="24"/>
  <c r="ES45" i="24" s="1"/>
  <c r="N45" i="24"/>
  <c r="ED45" i="24" s="1"/>
  <c r="AZ45" i="24"/>
  <c r="FP45" i="24" s="1"/>
  <c r="R45" i="24"/>
  <c r="EH45" i="24" s="1"/>
  <c r="O45" i="24"/>
  <c r="EE45" i="24" s="1"/>
  <c r="BI45" i="24"/>
  <c r="AE45" i="24"/>
  <c r="EU45" i="24" s="1"/>
  <c r="BM45" i="24"/>
  <c r="AH45" i="24"/>
  <c r="EX45" i="24" s="1"/>
  <c r="BN45" i="24"/>
  <c r="AF45" i="24"/>
  <c r="EV45" i="24" s="1"/>
  <c r="BO45" i="24"/>
  <c r="BP45" i="24"/>
  <c r="AG45" i="24"/>
  <c r="EW45" i="24" s="1"/>
  <c r="A46" i="24"/>
  <c r="DQ95" i="24"/>
  <c r="DR95" i="24"/>
  <c r="DS95" i="24"/>
  <c r="DG95" i="24"/>
  <c r="DH95" i="24"/>
  <c r="DX95" i="24"/>
  <c r="DI95" i="24"/>
  <c r="CP95" i="24"/>
  <c r="DY95" i="24"/>
  <c r="DJ95" i="24"/>
  <c r="CQ95" i="24"/>
  <c r="DK95" i="24"/>
  <c r="CR95" i="24"/>
  <c r="DL95" i="24"/>
  <c r="CS95" i="24"/>
  <c r="DM95" i="24"/>
  <c r="CT95" i="24"/>
  <c r="DN95" i="24"/>
  <c r="CU95" i="24"/>
  <c r="DO95" i="24"/>
  <c r="CC95" i="24"/>
  <c r="CM95" i="24"/>
  <c r="CD95" i="24"/>
  <c r="CN95" i="24"/>
  <c r="CE95" i="24"/>
  <c r="CO95" i="24"/>
  <c r="CF95" i="24"/>
  <c r="CG95" i="24"/>
  <c r="CH95" i="24"/>
  <c r="CI95" i="24"/>
  <c r="CJ95" i="24"/>
  <c r="BY95" i="24"/>
  <c r="BZ95" i="24"/>
  <c r="CA95" i="24"/>
  <c r="DT95" i="24"/>
  <c r="BK95" i="24"/>
  <c r="DU95" i="24"/>
  <c r="BL95" i="24"/>
  <c r="DV95" i="24"/>
  <c r="BM95" i="24"/>
  <c r="DW95" i="24"/>
  <c r="BN95" i="24"/>
  <c r="CK95" i="24"/>
  <c r="BO95" i="24"/>
  <c r="BP95" i="24"/>
  <c r="BS95" i="24"/>
  <c r="BQ95" i="24"/>
  <c r="BT95" i="24"/>
  <c r="AY95" i="24"/>
  <c r="FO95" i="24" s="1"/>
  <c r="AO95" i="24"/>
  <c r="FE95" i="24" s="1"/>
  <c r="AZ95" i="24"/>
  <c r="FP95" i="24" s="1"/>
  <c r="AP95" i="24"/>
  <c r="FF95" i="24" s="1"/>
  <c r="BI95" i="24"/>
  <c r="BA95" i="24"/>
  <c r="FQ95" i="24" s="1"/>
  <c r="AQ95" i="24"/>
  <c r="FG95" i="24" s="1"/>
  <c r="BJ95" i="24"/>
  <c r="BB95" i="24"/>
  <c r="FR95" i="24" s="1"/>
  <c r="AR95" i="24"/>
  <c r="FH95" i="24" s="1"/>
  <c r="BU95" i="24"/>
  <c r="BC95" i="24"/>
  <c r="FS95" i="24" s="1"/>
  <c r="BV95" i="24"/>
  <c r="BD95" i="24"/>
  <c r="FT95" i="24" s="1"/>
  <c r="AT95" i="24"/>
  <c r="FJ95" i="24" s="1"/>
  <c r="BW95" i="24"/>
  <c r="BE95" i="24"/>
  <c r="FU95" i="24" s="1"/>
  <c r="AU95" i="24"/>
  <c r="FK95" i="24" s="1"/>
  <c r="BX95" i="24"/>
  <c r="BF95" i="24"/>
  <c r="FV95" i="24" s="1"/>
  <c r="Z95" i="24"/>
  <c r="EP95" i="24" s="1"/>
  <c r="AB95" i="24"/>
  <c r="ER95" i="24" s="1"/>
  <c r="AE95" i="24"/>
  <c r="EU95" i="24" s="1"/>
  <c r="AF95" i="24"/>
  <c r="EV95" i="24" s="1"/>
  <c r="AG95" i="24"/>
  <c r="EW95" i="24" s="1"/>
  <c r="AH95" i="24"/>
  <c r="EX95" i="24" s="1"/>
  <c r="AI95" i="24"/>
  <c r="EY95" i="24" s="1"/>
  <c r="AS95" i="24"/>
  <c r="FI95" i="24" s="1"/>
  <c r="AJ95" i="24"/>
  <c r="EZ95" i="24" s="1"/>
  <c r="AV95" i="24"/>
  <c r="FL95" i="24" s="1"/>
  <c r="AK95" i="24"/>
  <c r="FA95" i="24" s="1"/>
  <c r="AW95" i="24"/>
  <c r="FM95" i="24" s="1"/>
  <c r="R95" i="24"/>
  <c r="EH95" i="24" s="1"/>
  <c r="U95" i="24"/>
  <c r="EK95" i="24" s="1"/>
  <c r="K95" i="24"/>
  <c r="EA95" i="24" s="1"/>
  <c r="L95" i="24"/>
  <c r="EB95" i="24" s="1"/>
  <c r="M95" i="24"/>
  <c r="EC95" i="24" s="1"/>
  <c r="S95" i="24"/>
  <c r="EI95" i="24" s="1"/>
  <c r="V95" i="24"/>
  <c r="EL95" i="24" s="1"/>
  <c r="AM95" i="24"/>
  <c r="FC95" i="24" s="1"/>
  <c r="X95" i="24"/>
  <c r="EN95" i="24" s="1"/>
  <c r="AL95" i="24"/>
  <c r="FB95" i="24" s="1"/>
  <c r="W95" i="24"/>
  <c r="EM95" i="24" s="1"/>
  <c r="BG95" i="24"/>
  <c r="FW95" i="24" s="1"/>
  <c r="Y95" i="24"/>
  <c r="EO95" i="24" s="1"/>
  <c r="P95" i="24"/>
  <c r="EF95" i="24" s="1"/>
  <c r="O95" i="24"/>
  <c r="EE95" i="24" s="1"/>
  <c r="N95" i="24"/>
  <c r="ED95" i="24" s="1"/>
  <c r="Q95" i="24"/>
  <c r="EG95" i="24" s="1"/>
  <c r="AA95" i="24"/>
  <c r="EQ95" i="24" s="1"/>
  <c r="AC95" i="24"/>
  <c r="ES95" i="24" s="1"/>
  <c r="A96" i="24"/>
  <c r="A270" i="24"/>
  <c r="DQ425" i="24"/>
  <c r="DR425" i="24"/>
  <c r="DS425" i="24"/>
  <c r="DT425" i="24"/>
  <c r="DU425" i="24"/>
  <c r="DV425" i="24"/>
  <c r="DW425" i="24"/>
  <c r="DO425" i="24"/>
  <c r="DX425" i="24"/>
  <c r="DG425" i="24"/>
  <c r="DY425" i="24"/>
  <c r="DH425" i="24"/>
  <c r="DI425" i="24"/>
  <c r="DJ425" i="24"/>
  <c r="CR425" i="24"/>
  <c r="CS425" i="24"/>
  <c r="CT425" i="24"/>
  <c r="CU425" i="24"/>
  <c r="DK425" i="24"/>
  <c r="DL425" i="24"/>
  <c r="DM425" i="24"/>
  <c r="DN425" i="24"/>
  <c r="CC425" i="24"/>
  <c r="CD425" i="24"/>
  <c r="CE425" i="24"/>
  <c r="CM425" i="24"/>
  <c r="CN425" i="24"/>
  <c r="CO425" i="24"/>
  <c r="CP425" i="24"/>
  <c r="CQ425" i="24"/>
  <c r="BZ425" i="24"/>
  <c r="CA425" i="24"/>
  <c r="BI425" i="24"/>
  <c r="BJ425" i="24"/>
  <c r="BK425" i="24"/>
  <c r="BL425" i="24"/>
  <c r="BM425" i="24"/>
  <c r="CF425" i="24"/>
  <c r="BD425" i="24"/>
  <c r="FT425" i="24" s="1"/>
  <c r="CG425" i="24"/>
  <c r="BE425" i="24"/>
  <c r="FU425" i="24" s="1"/>
  <c r="CH425" i="24"/>
  <c r="BF425" i="24"/>
  <c r="FV425" i="24" s="1"/>
  <c r="CI425" i="24"/>
  <c r="BG425" i="24"/>
  <c r="FW425" i="24" s="1"/>
  <c r="CJ425" i="24"/>
  <c r="CK425" i="24"/>
  <c r="BV425" i="24"/>
  <c r="AU425" i="24"/>
  <c r="FK425" i="24" s="1"/>
  <c r="BW425" i="24"/>
  <c r="AV425" i="24"/>
  <c r="FL425" i="24" s="1"/>
  <c r="BX425" i="24"/>
  <c r="AW425" i="24"/>
  <c r="FM425" i="24" s="1"/>
  <c r="BY425" i="24"/>
  <c r="BA425" i="24"/>
  <c r="FQ425" i="24" s="1"/>
  <c r="BB425" i="24"/>
  <c r="FR425" i="24" s="1"/>
  <c r="BC425" i="24"/>
  <c r="FS425" i="24" s="1"/>
  <c r="U425" i="24"/>
  <c r="EK425" i="24" s="1"/>
  <c r="V425" i="24"/>
  <c r="EL425" i="24" s="1"/>
  <c r="W425" i="24"/>
  <c r="EM425" i="24" s="1"/>
  <c r="X425" i="24"/>
  <c r="EN425" i="24" s="1"/>
  <c r="Y425" i="24"/>
  <c r="EO425" i="24" s="1"/>
  <c r="BN425" i="24"/>
  <c r="Z425" i="24"/>
  <c r="EP425" i="24" s="1"/>
  <c r="AH425" i="24"/>
  <c r="EX425" i="24" s="1"/>
  <c r="AA425" i="24"/>
  <c r="EQ425" i="24" s="1"/>
  <c r="M425" i="24"/>
  <c r="EC425" i="24" s="1"/>
  <c r="AO425" i="24"/>
  <c r="FE425" i="24" s="1"/>
  <c r="BS425" i="24"/>
  <c r="AI425" i="24"/>
  <c r="EY425" i="24" s="1"/>
  <c r="AB425" i="24"/>
  <c r="ER425" i="24" s="1"/>
  <c r="N425" i="24"/>
  <c r="ED425" i="24" s="1"/>
  <c r="BT425" i="24"/>
  <c r="AJ425" i="24"/>
  <c r="EZ425" i="24" s="1"/>
  <c r="AC425" i="24"/>
  <c r="ES425" i="24" s="1"/>
  <c r="O425" i="24"/>
  <c r="EE425" i="24" s="1"/>
  <c r="AP425" i="24"/>
  <c r="FF425" i="24" s="1"/>
  <c r="BU425" i="24"/>
  <c r="AK425" i="24"/>
  <c r="FA425" i="24" s="1"/>
  <c r="P425" i="24"/>
  <c r="EF425" i="24" s="1"/>
  <c r="BO425" i="24"/>
  <c r="AL425" i="24"/>
  <c r="FB425" i="24" s="1"/>
  <c r="Q425" i="24"/>
  <c r="EG425" i="24" s="1"/>
  <c r="BP425" i="24"/>
  <c r="AM425" i="24"/>
  <c r="FC425" i="24" s="1"/>
  <c r="R425" i="24"/>
  <c r="EH425" i="24" s="1"/>
  <c r="BQ425" i="24"/>
  <c r="S425" i="24"/>
  <c r="EI425" i="24" s="1"/>
  <c r="AE425" i="24"/>
  <c r="EU425" i="24" s="1"/>
  <c r="AQ425" i="24"/>
  <c r="FG425" i="24" s="1"/>
  <c r="AF425" i="24"/>
  <c r="EV425" i="24" s="1"/>
  <c r="AZ425" i="24"/>
  <c r="FP425" i="24" s="1"/>
  <c r="AG425" i="24"/>
  <c r="EW425" i="24" s="1"/>
  <c r="AS425" i="24"/>
  <c r="FI425" i="24" s="1"/>
  <c r="AY425" i="24"/>
  <c r="FO425" i="24" s="1"/>
  <c r="L425" i="24"/>
  <c r="EB425" i="24" s="1"/>
  <c r="AT425" i="24"/>
  <c r="FJ425" i="24" s="1"/>
  <c r="AR425" i="24"/>
  <c r="FH425" i="24" s="1"/>
  <c r="K425" i="24"/>
  <c r="EA425" i="24" s="1"/>
  <c r="A426" i="24"/>
  <c r="DQ285" i="24"/>
  <c r="DR285" i="24"/>
  <c r="DS285" i="24"/>
  <c r="DT285" i="24"/>
  <c r="DU285" i="24"/>
  <c r="DW285" i="24"/>
  <c r="DO285" i="24"/>
  <c r="DV285" i="24"/>
  <c r="DX285" i="24"/>
  <c r="DY285" i="24"/>
  <c r="CO285" i="24"/>
  <c r="CP285" i="24"/>
  <c r="CQ285" i="24"/>
  <c r="CR285" i="24"/>
  <c r="CS285" i="24"/>
  <c r="CT285" i="24"/>
  <c r="CU285" i="24"/>
  <c r="DG285" i="24"/>
  <c r="DH285" i="24"/>
  <c r="DI285" i="24"/>
  <c r="DJ285" i="24"/>
  <c r="DK285" i="24"/>
  <c r="DL285" i="24"/>
  <c r="CC285" i="24"/>
  <c r="DM285" i="24"/>
  <c r="CD285" i="24"/>
  <c r="DN285" i="24"/>
  <c r="CE285" i="24"/>
  <c r="CJ285" i="24"/>
  <c r="BT285" i="24"/>
  <c r="CK285" i="24"/>
  <c r="BU285" i="24"/>
  <c r="CM285" i="24"/>
  <c r="CN285" i="24"/>
  <c r="CA285" i="24"/>
  <c r="CF285" i="24"/>
  <c r="CG285" i="24"/>
  <c r="CH285" i="24"/>
  <c r="CI285" i="24"/>
  <c r="BI285" i="24"/>
  <c r="BJ285" i="24"/>
  <c r="BK285" i="24"/>
  <c r="BL285" i="24"/>
  <c r="BM285" i="24"/>
  <c r="BX285" i="24"/>
  <c r="BD285" i="24"/>
  <c r="FT285" i="24" s="1"/>
  <c r="BY285" i="24"/>
  <c r="BE285" i="24"/>
  <c r="FU285" i="24" s="1"/>
  <c r="BZ285" i="24"/>
  <c r="BF285" i="24"/>
  <c r="FV285" i="24" s="1"/>
  <c r="BG285" i="24"/>
  <c r="FW285" i="24" s="1"/>
  <c r="AO285" i="24"/>
  <c r="FE285" i="24" s="1"/>
  <c r="AP285" i="24"/>
  <c r="FF285" i="24" s="1"/>
  <c r="AZ285" i="24"/>
  <c r="FP285" i="24" s="1"/>
  <c r="BA285" i="24"/>
  <c r="FQ285" i="24" s="1"/>
  <c r="BB285" i="24"/>
  <c r="FR285" i="24" s="1"/>
  <c r="BC285" i="24"/>
  <c r="FS285" i="24" s="1"/>
  <c r="BN285" i="24"/>
  <c r="BO285" i="24"/>
  <c r="BP285" i="24"/>
  <c r="AF285" i="24"/>
  <c r="EV285" i="24" s="1"/>
  <c r="AG285" i="24"/>
  <c r="EW285" i="24" s="1"/>
  <c r="AH285" i="24"/>
  <c r="EX285" i="24" s="1"/>
  <c r="U285" i="24"/>
  <c r="EK285" i="24" s="1"/>
  <c r="AI285" i="24"/>
  <c r="EY285" i="24" s="1"/>
  <c r="V285" i="24"/>
  <c r="EL285" i="24" s="1"/>
  <c r="AQ285" i="24"/>
  <c r="FG285" i="24" s="1"/>
  <c r="AJ285" i="24"/>
  <c r="EZ285" i="24" s="1"/>
  <c r="W285" i="24"/>
  <c r="EM285" i="24" s="1"/>
  <c r="AR285" i="24"/>
  <c r="FH285" i="24" s="1"/>
  <c r="AK285" i="24"/>
  <c r="FA285" i="24" s="1"/>
  <c r="X285" i="24"/>
  <c r="EN285" i="24" s="1"/>
  <c r="AS285" i="24"/>
  <c r="FI285" i="24" s="1"/>
  <c r="AL285" i="24"/>
  <c r="FB285" i="24" s="1"/>
  <c r="Y285" i="24"/>
  <c r="EO285" i="24" s="1"/>
  <c r="AT285" i="24"/>
  <c r="FJ285" i="24" s="1"/>
  <c r="AM285" i="24"/>
  <c r="FC285" i="24" s="1"/>
  <c r="Z285" i="24"/>
  <c r="EP285" i="24" s="1"/>
  <c r="AY285" i="24"/>
  <c r="FO285" i="24" s="1"/>
  <c r="M285" i="24"/>
  <c r="EC285" i="24" s="1"/>
  <c r="BV285" i="24"/>
  <c r="N285" i="24"/>
  <c r="ED285" i="24" s="1"/>
  <c r="O285" i="24"/>
  <c r="EE285" i="24" s="1"/>
  <c r="AU285" i="24"/>
  <c r="FK285" i="24" s="1"/>
  <c r="AV285" i="24"/>
  <c r="FL285" i="24" s="1"/>
  <c r="AE285" i="24"/>
  <c r="EU285" i="24" s="1"/>
  <c r="P285" i="24"/>
  <c r="EF285" i="24" s="1"/>
  <c r="AA285" i="24"/>
  <c r="EQ285" i="24" s="1"/>
  <c r="Q285" i="24"/>
  <c r="EG285" i="24" s="1"/>
  <c r="BS285" i="24"/>
  <c r="BW285" i="24"/>
  <c r="AB285" i="24"/>
  <c r="ER285" i="24" s="1"/>
  <c r="R285" i="24"/>
  <c r="EH285" i="24" s="1"/>
  <c r="BQ285" i="24"/>
  <c r="AC285" i="24"/>
  <c r="ES285" i="24" s="1"/>
  <c r="S285" i="24"/>
  <c r="EI285" i="24" s="1"/>
  <c r="AW285" i="24"/>
  <c r="FM285" i="24" s="1"/>
  <c r="L285" i="24"/>
  <c r="EB285" i="24" s="1"/>
  <c r="K285" i="24"/>
  <c r="EA285" i="24" s="1"/>
  <c r="A286" i="24"/>
  <c r="AQ100" i="24"/>
  <c r="FG100" i="24" s="1"/>
  <c r="AR100" i="24"/>
  <c r="FH100" i="24" s="1"/>
  <c r="W100" i="24"/>
  <c r="EM100" i="24" s="1"/>
  <c r="AS100" i="24"/>
  <c r="FI100" i="24" s="1"/>
  <c r="DH100" i="24"/>
  <c r="CF100" i="24"/>
  <c r="AT100" i="24"/>
  <c r="FJ100" i="24" s="1"/>
  <c r="CI100" i="24"/>
  <c r="DU160" i="24"/>
  <c r="DV160" i="24"/>
  <c r="DW160" i="24"/>
  <c r="DX160" i="24"/>
  <c r="DY160" i="24"/>
  <c r="DQ160" i="24"/>
  <c r="DR160" i="24"/>
  <c r="DO160" i="24"/>
  <c r="DS160" i="24"/>
  <c r="DT160" i="24"/>
  <c r="CO160" i="24"/>
  <c r="CP160" i="24"/>
  <c r="CQ160" i="24"/>
  <c r="CR160" i="24"/>
  <c r="DG160" i="24"/>
  <c r="CS160" i="24"/>
  <c r="DH160" i="24"/>
  <c r="CT160" i="24"/>
  <c r="DI160" i="24"/>
  <c r="CU160" i="24"/>
  <c r="DJ160" i="24"/>
  <c r="CC160" i="24"/>
  <c r="CD160" i="24"/>
  <c r="CE160" i="24"/>
  <c r="CJ160" i="24"/>
  <c r="CK160" i="24"/>
  <c r="DK160" i="24"/>
  <c r="BT160" i="24"/>
  <c r="DL160" i="24"/>
  <c r="BU160" i="24"/>
  <c r="DM160" i="24"/>
  <c r="BV160" i="24"/>
  <c r="DN160" i="24"/>
  <c r="BW160" i="24"/>
  <c r="BX160" i="24"/>
  <c r="BY160" i="24"/>
  <c r="BZ160" i="24"/>
  <c r="CA160" i="24"/>
  <c r="BF160" i="24"/>
  <c r="FV160" i="24" s="1"/>
  <c r="BG160" i="24"/>
  <c r="FW160" i="24" s="1"/>
  <c r="BI160" i="24"/>
  <c r="BJ160" i="24"/>
  <c r="BK160" i="24"/>
  <c r="CM160" i="24"/>
  <c r="BL160" i="24"/>
  <c r="CN160" i="24"/>
  <c r="BM160" i="24"/>
  <c r="AO160" i="24"/>
  <c r="FE160" i="24" s="1"/>
  <c r="AP160" i="24"/>
  <c r="FF160" i="24" s="1"/>
  <c r="AR160" i="24"/>
  <c r="FH160" i="24" s="1"/>
  <c r="U160" i="24"/>
  <c r="EK160" i="24" s="1"/>
  <c r="AY160" i="24"/>
  <c r="FO160" i="24" s="1"/>
  <c r="AS160" i="24"/>
  <c r="FI160" i="24" s="1"/>
  <c r="AZ160" i="24"/>
  <c r="FP160" i="24" s="1"/>
  <c r="AT160" i="24"/>
  <c r="FJ160" i="24" s="1"/>
  <c r="W160" i="24"/>
  <c r="EM160" i="24" s="1"/>
  <c r="BA160" i="24"/>
  <c r="FQ160" i="24" s="1"/>
  <c r="AU160" i="24"/>
  <c r="FK160" i="24" s="1"/>
  <c r="BN160" i="24"/>
  <c r="BB160" i="24"/>
  <c r="FR160" i="24" s="1"/>
  <c r="AV160" i="24"/>
  <c r="FL160" i="24" s="1"/>
  <c r="BO160" i="24"/>
  <c r="BC160" i="24"/>
  <c r="FS160" i="24" s="1"/>
  <c r="AW160" i="24"/>
  <c r="FM160" i="24" s="1"/>
  <c r="BP160" i="24"/>
  <c r="BD160" i="24"/>
  <c r="FT160" i="24" s="1"/>
  <c r="BS160" i="24"/>
  <c r="BQ160" i="24"/>
  <c r="Y160" i="24"/>
  <c r="EO160" i="24" s="1"/>
  <c r="Z160" i="24"/>
  <c r="EP160" i="24" s="1"/>
  <c r="AA160" i="24"/>
  <c r="EQ160" i="24" s="1"/>
  <c r="AE160" i="24"/>
  <c r="EU160" i="24" s="1"/>
  <c r="AB160" i="24"/>
  <c r="ER160" i="24" s="1"/>
  <c r="AF160" i="24"/>
  <c r="EV160" i="24" s="1"/>
  <c r="AC160" i="24"/>
  <c r="ES160" i="24" s="1"/>
  <c r="AG160" i="24"/>
  <c r="EW160" i="24" s="1"/>
  <c r="AH160" i="24"/>
  <c r="EX160" i="24" s="1"/>
  <c r="AI160" i="24"/>
  <c r="EY160" i="24" s="1"/>
  <c r="AJ160" i="24"/>
  <c r="EZ160" i="24" s="1"/>
  <c r="M160" i="24"/>
  <c r="EC160" i="24" s="1"/>
  <c r="CH160" i="24"/>
  <c r="AQ160" i="24"/>
  <c r="FG160" i="24" s="1"/>
  <c r="AK160" i="24"/>
  <c r="FA160" i="24" s="1"/>
  <c r="N160" i="24"/>
  <c r="ED160" i="24" s="1"/>
  <c r="X160" i="24"/>
  <c r="EN160" i="24" s="1"/>
  <c r="AL160" i="24"/>
  <c r="FB160" i="24" s="1"/>
  <c r="O160" i="24"/>
  <c r="EE160" i="24" s="1"/>
  <c r="AM160" i="24"/>
  <c r="FC160" i="24" s="1"/>
  <c r="P160" i="24"/>
  <c r="EF160" i="24" s="1"/>
  <c r="CF160" i="24"/>
  <c r="Q160" i="24"/>
  <c r="EG160" i="24" s="1"/>
  <c r="V160" i="24"/>
  <c r="EL160" i="24" s="1"/>
  <c r="CI160" i="24"/>
  <c r="R160" i="24"/>
  <c r="EH160" i="24" s="1"/>
  <c r="S160" i="24"/>
  <c r="EI160" i="24" s="1"/>
  <c r="CG160" i="24"/>
  <c r="BE160" i="24"/>
  <c r="FU160" i="24" s="1"/>
  <c r="K160" i="24"/>
  <c r="EA160" i="24" s="1"/>
  <c r="L160" i="24"/>
  <c r="EB160" i="24" s="1"/>
  <c r="A161" i="24"/>
  <c r="DY395" i="24"/>
  <c r="DG395" i="24"/>
  <c r="DH395" i="24"/>
  <c r="DI395" i="24"/>
  <c r="DJ395" i="24"/>
  <c r="DK395" i="24"/>
  <c r="DL395" i="24"/>
  <c r="DM395" i="24"/>
  <c r="DN395" i="24"/>
  <c r="DO395" i="24"/>
  <c r="DQ395" i="24"/>
  <c r="DR395" i="24"/>
  <c r="DS395" i="24"/>
  <c r="DT395" i="24"/>
  <c r="DU395" i="24"/>
  <c r="DV395" i="24"/>
  <c r="CM395" i="24"/>
  <c r="DW395" i="24"/>
  <c r="CN395" i="24"/>
  <c r="DX395" i="24"/>
  <c r="CO395" i="24"/>
  <c r="CH395" i="24"/>
  <c r="CI395" i="24"/>
  <c r="CJ395" i="24"/>
  <c r="CK395" i="24"/>
  <c r="CP395" i="24"/>
  <c r="CQ395" i="24"/>
  <c r="CR395" i="24"/>
  <c r="CS395" i="24"/>
  <c r="BP395" i="24"/>
  <c r="BQ395" i="24"/>
  <c r="BS395" i="24"/>
  <c r="BT395" i="24"/>
  <c r="BU395" i="24"/>
  <c r="BV395" i="24"/>
  <c r="BW395" i="24"/>
  <c r="AT395" i="24"/>
  <c r="FJ395" i="24" s="1"/>
  <c r="AU395" i="24"/>
  <c r="FK395" i="24" s="1"/>
  <c r="CC395" i="24"/>
  <c r="CD395" i="24"/>
  <c r="CE395" i="24"/>
  <c r="AY395" i="24"/>
  <c r="FO395" i="24" s="1"/>
  <c r="CF395" i="24"/>
  <c r="AZ395" i="24"/>
  <c r="FP395" i="24" s="1"/>
  <c r="CG395" i="24"/>
  <c r="BA395" i="24"/>
  <c r="FQ395" i="24" s="1"/>
  <c r="BX395" i="24"/>
  <c r="BL395" i="24"/>
  <c r="AE395" i="24"/>
  <c r="EU395" i="24" s="1"/>
  <c r="BY395" i="24"/>
  <c r="BM395" i="24"/>
  <c r="AF395" i="24"/>
  <c r="EV395" i="24" s="1"/>
  <c r="BZ395" i="24"/>
  <c r="BN395" i="24"/>
  <c r="AG395" i="24"/>
  <c r="EW395" i="24" s="1"/>
  <c r="CA395" i="24"/>
  <c r="BO395" i="24"/>
  <c r="AH395" i="24"/>
  <c r="EX395" i="24" s="1"/>
  <c r="AI395" i="24"/>
  <c r="EY395" i="24" s="1"/>
  <c r="AJ395" i="24"/>
  <c r="EZ395" i="24" s="1"/>
  <c r="AK395" i="24"/>
  <c r="FA395" i="24" s="1"/>
  <c r="CT395" i="24"/>
  <c r="AS395" i="24"/>
  <c r="FI395" i="24" s="1"/>
  <c r="AC395" i="24"/>
  <c r="ES395" i="24" s="1"/>
  <c r="CU395" i="24"/>
  <c r="AV395" i="24"/>
  <c r="FL395" i="24" s="1"/>
  <c r="AW395" i="24"/>
  <c r="FM395" i="24" s="1"/>
  <c r="BI395" i="24"/>
  <c r="BJ395" i="24"/>
  <c r="BK395" i="24"/>
  <c r="AL395" i="24"/>
  <c r="FB395" i="24" s="1"/>
  <c r="AM395" i="24"/>
  <c r="FC395" i="24" s="1"/>
  <c r="AO395" i="24"/>
  <c r="FE395" i="24" s="1"/>
  <c r="Y395" i="24"/>
  <c r="EO395" i="24" s="1"/>
  <c r="AP395" i="24"/>
  <c r="FF395" i="24" s="1"/>
  <c r="Z395" i="24"/>
  <c r="EP395" i="24" s="1"/>
  <c r="M395" i="24"/>
  <c r="EC395" i="24" s="1"/>
  <c r="BB395" i="24"/>
  <c r="FR395" i="24" s="1"/>
  <c r="AQ395" i="24"/>
  <c r="FG395" i="24" s="1"/>
  <c r="AA395" i="24"/>
  <c r="EQ395" i="24" s="1"/>
  <c r="N395" i="24"/>
  <c r="ED395" i="24" s="1"/>
  <c r="BE395" i="24"/>
  <c r="FU395" i="24" s="1"/>
  <c r="AR395" i="24"/>
  <c r="FH395" i="24" s="1"/>
  <c r="AB395" i="24"/>
  <c r="ER395" i="24" s="1"/>
  <c r="L395" i="24"/>
  <c r="EB395" i="24" s="1"/>
  <c r="O395" i="24"/>
  <c r="EE395" i="24" s="1"/>
  <c r="BF395" i="24"/>
  <c r="FV395" i="24" s="1"/>
  <c r="K395" i="24"/>
  <c r="EA395" i="24" s="1"/>
  <c r="BC395" i="24"/>
  <c r="FS395" i="24" s="1"/>
  <c r="P395" i="24"/>
  <c r="EF395" i="24" s="1"/>
  <c r="Q395" i="24"/>
  <c r="EG395" i="24" s="1"/>
  <c r="BD395" i="24"/>
  <c r="FT395" i="24" s="1"/>
  <c r="V395" i="24"/>
  <c r="EL395" i="24" s="1"/>
  <c r="W395" i="24"/>
  <c r="EM395" i="24" s="1"/>
  <c r="R395" i="24"/>
  <c r="EH395" i="24" s="1"/>
  <c r="S395" i="24"/>
  <c r="EI395" i="24" s="1"/>
  <c r="X395" i="24"/>
  <c r="EN395" i="24" s="1"/>
  <c r="BG395" i="24"/>
  <c r="FW395" i="24" s="1"/>
  <c r="U395" i="24"/>
  <c r="EK395" i="24" s="1"/>
  <c r="A396" i="24"/>
  <c r="DR150" i="24"/>
  <c r="DH150" i="24"/>
  <c r="DJ150" i="24"/>
  <c r="CS150" i="24"/>
  <c r="CT150" i="24"/>
  <c r="BQ150" i="24"/>
  <c r="BU150" i="24"/>
  <c r="CM150" i="24"/>
  <c r="BD150" i="24"/>
  <c r="FT150" i="24" s="1"/>
  <c r="CP150" i="24"/>
  <c r="BG150" i="24"/>
  <c r="FW150" i="24" s="1"/>
  <c r="AI150" i="24"/>
  <c r="EY150" i="24" s="1"/>
  <c r="AK150" i="24"/>
  <c r="FA150" i="24" s="1"/>
  <c r="V150" i="24"/>
  <c r="EL150" i="24" s="1"/>
  <c r="W150" i="24"/>
  <c r="EM150" i="24" s="1"/>
  <c r="K150" i="24"/>
  <c r="EA150" i="24" s="1"/>
  <c r="S150" i="24"/>
  <c r="EI150" i="24" s="1"/>
  <c r="DS350" i="24"/>
  <c r="DT350" i="24"/>
  <c r="DK350" i="24"/>
  <c r="DL350" i="24"/>
  <c r="DO350" i="24"/>
  <c r="DV350" i="24"/>
  <c r="DX350" i="24"/>
  <c r="DH350" i="24"/>
  <c r="CM350" i="24"/>
  <c r="CN350" i="24"/>
  <c r="CQ350" i="24"/>
  <c r="CC350" i="24"/>
  <c r="BV350" i="24"/>
  <c r="BW350" i="24"/>
  <c r="BZ350" i="24"/>
  <c r="CA350" i="24"/>
  <c r="CS350" i="24"/>
  <c r="AZ350" i="24"/>
  <c r="FP350" i="24" s="1"/>
  <c r="CU350" i="24"/>
  <c r="BB350" i="24"/>
  <c r="FR350" i="24" s="1"/>
  <c r="BJ350" i="24"/>
  <c r="BD350" i="24"/>
  <c r="FT350" i="24" s="1"/>
  <c r="BE350" i="24"/>
  <c r="FU350" i="24" s="1"/>
  <c r="BT350" i="24"/>
  <c r="AJ350" i="24"/>
  <c r="EZ350" i="24" s="1"/>
  <c r="AK350" i="24"/>
  <c r="FA350" i="24" s="1"/>
  <c r="CE350" i="24"/>
  <c r="CF350" i="24"/>
  <c r="AR350" i="24"/>
  <c r="FH350" i="24" s="1"/>
  <c r="AS350" i="24"/>
  <c r="FI350" i="24" s="1"/>
  <c r="AF350" i="24"/>
  <c r="EV350" i="24" s="1"/>
  <c r="AU350" i="24"/>
  <c r="FK350" i="24" s="1"/>
  <c r="AH350" i="24"/>
  <c r="EX350" i="24" s="1"/>
  <c r="AW350" i="24"/>
  <c r="FM350" i="24" s="1"/>
  <c r="U350" i="24"/>
  <c r="EK350" i="24" s="1"/>
  <c r="Q350" i="24"/>
  <c r="EG350" i="24" s="1"/>
  <c r="BO350" i="24"/>
  <c r="V350" i="24"/>
  <c r="EL350" i="24" s="1"/>
  <c r="S350" i="24"/>
  <c r="EI350" i="24" s="1"/>
  <c r="Y350" i="24"/>
  <c r="EO350" i="24" s="1"/>
  <c r="N350" i="24"/>
  <c r="ED350" i="24" s="1"/>
  <c r="P350" i="24"/>
  <c r="EF350" i="24" s="1"/>
  <c r="BQ350" i="24"/>
  <c r="X350" i="24"/>
  <c r="EN350" i="24" s="1"/>
  <c r="AB350" i="24"/>
  <c r="ER350" i="24" s="1"/>
  <c r="CI350" i="24"/>
  <c r="AP350" i="24"/>
  <c r="FF350" i="24" s="1"/>
  <c r="CJ350" i="24"/>
  <c r="BG350" i="24"/>
  <c r="FW350" i="24" s="1"/>
  <c r="A351" i="24"/>
  <c r="DQ105" i="24"/>
  <c r="DR105" i="24"/>
  <c r="DS105" i="24"/>
  <c r="DT105" i="24"/>
  <c r="DU105" i="24"/>
  <c r="DW105" i="24"/>
  <c r="DV105" i="24"/>
  <c r="DX105" i="24"/>
  <c r="DY105" i="24"/>
  <c r="DK105" i="24"/>
  <c r="DL105" i="24"/>
  <c r="DM105" i="24"/>
  <c r="DN105" i="24"/>
  <c r="DO105" i="24"/>
  <c r="CM105" i="24"/>
  <c r="DG105" i="24"/>
  <c r="DH105" i="24"/>
  <c r="DI105" i="24"/>
  <c r="DJ105" i="24"/>
  <c r="CE105" i="24"/>
  <c r="CF105" i="24"/>
  <c r="CG105" i="24"/>
  <c r="CH105" i="24"/>
  <c r="CI105" i="24"/>
  <c r="CJ105" i="24"/>
  <c r="CK105" i="24"/>
  <c r="BS105" i="24"/>
  <c r="BT105" i="24"/>
  <c r="BU105" i="24"/>
  <c r="BV105" i="24"/>
  <c r="CR105" i="24"/>
  <c r="BW105" i="24"/>
  <c r="BA105" i="24"/>
  <c r="FQ105" i="24" s="1"/>
  <c r="CS105" i="24"/>
  <c r="BX105" i="24"/>
  <c r="BB105" i="24"/>
  <c r="FR105" i="24" s="1"/>
  <c r="CT105" i="24"/>
  <c r="CC105" i="24"/>
  <c r="BY105" i="24"/>
  <c r="BC105" i="24"/>
  <c r="FS105" i="24" s="1"/>
  <c r="CU105" i="24"/>
  <c r="CD105" i="24"/>
  <c r="BZ105" i="24"/>
  <c r="BD105" i="24"/>
  <c r="FT105" i="24" s="1"/>
  <c r="CA105" i="24"/>
  <c r="BE105" i="24"/>
  <c r="FU105" i="24" s="1"/>
  <c r="BF105" i="24"/>
  <c r="FV105" i="24" s="1"/>
  <c r="BG105" i="24"/>
  <c r="FW105" i="24" s="1"/>
  <c r="BQ105" i="24"/>
  <c r="AW105" i="24"/>
  <c r="FM105" i="24" s="1"/>
  <c r="AJ105" i="24"/>
  <c r="EZ105" i="24" s="1"/>
  <c r="AK105" i="24"/>
  <c r="FA105" i="24" s="1"/>
  <c r="AL105" i="24"/>
  <c r="FB105" i="24" s="1"/>
  <c r="AM105" i="24"/>
  <c r="FC105" i="24" s="1"/>
  <c r="BI105" i="24"/>
  <c r="BJ105" i="24"/>
  <c r="BK105" i="24"/>
  <c r="AY105" i="24"/>
  <c r="FO105" i="24" s="1"/>
  <c r="BL105" i="24"/>
  <c r="AE105" i="24"/>
  <c r="EU105" i="24" s="1"/>
  <c r="CN105" i="24"/>
  <c r="AF105" i="24"/>
  <c r="EV105" i="24" s="1"/>
  <c r="CO105" i="24"/>
  <c r="AO105" i="24"/>
  <c r="FE105" i="24" s="1"/>
  <c r="AG105" i="24"/>
  <c r="EW105" i="24" s="1"/>
  <c r="CP105" i="24"/>
  <c r="AP105" i="24"/>
  <c r="FF105" i="24" s="1"/>
  <c r="AH105" i="24"/>
  <c r="EX105" i="24" s="1"/>
  <c r="CQ105" i="24"/>
  <c r="AQ105" i="24"/>
  <c r="FG105" i="24" s="1"/>
  <c r="AI105" i="24"/>
  <c r="EY105" i="24" s="1"/>
  <c r="V105" i="24"/>
  <c r="EL105" i="24" s="1"/>
  <c r="R105" i="24"/>
  <c r="EH105" i="24" s="1"/>
  <c r="W105" i="24"/>
  <c r="EM105" i="24" s="1"/>
  <c r="P105" i="24"/>
  <c r="EF105" i="24" s="1"/>
  <c r="S105" i="24"/>
  <c r="EI105" i="24" s="1"/>
  <c r="X105" i="24"/>
  <c r="EN105" i="24" s="1"/>
  <c r="Y105" i="24"/>
  <c r="EO105" i="24" s="1"/>
  <c r="K105" i="24"/>
  <c r="EA105" i="24" s="1"/>
  <c r="Q105" i="24"/>
  <c r="EG105" i="24" s="1"/>
  <c r="BM105" i="24"/>
  <c r="AR105" i="24"/>
  <c r="FH105" i="24" s="1"/>
  <c r="Z105" i="24"/>
  <c r="EP105" i="24" s="1"/>
  <c r="L105" i="24"/>
  <c r="EB105" i="24" s="1"/>
  <c r="BN105" i="24"/>
  <c r="AS105" i="24"/>
  <c r="FI105" i="24" s="1"/>
  <c r="AA105" i="24"/>
  <c r="EQ105" i="24" s="1"/>
  <c r="M105" i="24"/>
  <c r="EC105" i="24" s="1"/>
  <c r="BO105" i="24"/>
  <c r="AT105" i="24"/>
  <c r="FJ105" i="24" s="1"/>
  <c r="AB105" i="24"/>
  <c r="ER105" i="24" s="1"/>
  <c r="N105" i="24"/>
  <c r="ED105" i="24" s="1"/>
  <c r="AV105" i="24"/>
  <c r="FL105" i="24" s="1"/>
  <c r="BP105" i="24"/>
  <c r="AZ105" i="24"/>
  <c r="FP105" i="24" s="1"/>
  <c r="AU105" i="24"/>
  <c r="FK105" i="24" s="1"/>
  <c r="AC105" i="24"/>
  <c r="ES105" i="24" s="1"/>
  <c r="O105" i="24"/>
  <c r="EE105" i="24" s="1"/>
  <c r="U105" i="24"/>
  <c r="EK105" i="24" s="1"/>
  <c r="A106" i="24"/>
  <c r="BD165" i="24"/>
  <c r="FT165" i="24" s="1"/>
  <c r="BE165" i="24"/>
  <c r="FU165" i="24" s="1"/>
  <c r="BX165" i="24"/>
  <c r="AZ165" i="24"/>
  <c r="FP165" i="24" s="1"/>
  <c r="BQ165" i="24"/>
  <c r="BI165" i="24"/>
  <c r="AJ165" i="24"/>
  <c r="EZ165" i="24" s="1"/>
  <c r="BJ165" i="24"/>
  <c r="AK165" i="24"/>
  <c r="FA165" i="24" s="1"/>
  <c r="BK165" i="24"/>
  <c r="BD335" i="24"/>
  <c r="FT335" i="24" s="1"/>
  <c r="DQ385" i="24"/>
  <c r="DR385" i="24"/>
  <c r="DS385" i="24"/>
  <c r="DT385" i="24"/>
  <c r="DU385" i="24"/>
  <c r="DW385" i="24"/>
  <c r="DV385" i="24"/>
  <c r="DO385" i="24"/>
  <c r="DX385" i="24"/>
  <c r="DY385" i="24"/>
  <c r="CP385" i="24"/>
  <c r="CT385" i="24"/>
  <c r="CU385" i="24"/>
  <c r="DK385" i="24"/>
  <c r="DL385" i="24"/>
  <c r="DM385" i="24"/>
  <c r="CM385" i="24"/>
  <c r="DN385" i="24"/>
  <c r="CN385" i="24"/>
  <c r="CO385" i="24"/>
  <c r="CQ385" i="24"/>
  <c r="CC385" i="24"/>
  <c r="CR385" i="24"/>
  <c r="CD385" i="24"/>
  <c r="CS385" i="24"/>
  <c r="CE385" i="24"/>
  <c r="CJ385" i="24"/>
  <c r="CK385" i="24"/>
  <c r="DG385" i="24"/>
  <c r="DH385" i="24"/>
  <c r="DI385" i="24"/>
  <c r="DJ385" i="24"/>
  <c r="BZ385" i="24"/>
  <c r="CA385" i="24"/>
  <c r="BI385" i="24"/>
  <c r="CF385" i="24"/>
  <c r="BJ385" i="24"/>
  <c r="CG385" i="24"/>
  <c r="BK385" i="24"/>
  <c r="CH385" i="24"/>
  <c r="BL385" i="24"/>
  <c r="CI385" i="24"/>
  <c r="BM385" i="24"/>
  <c r="BD385" i="24"/>
  <c r="FT385" i="24" s="1"/>
  <c r="BE385" i="24"/>
  <c r="FU385" i="24" s="1"/>
  <c r="BF385" i="24"/>
  <c r="FV385" i="24" s="1"/>
  <c r="BG385" i="24"/>
  <c r="FW385" i="24" s="1"/>
  <c r="AZ385" i="24"/>
  <c r="FP385" i="24" s="1"/>
  <c r="BA385" i="24"/>
  <c r="FQ385" i="24" s="1"/>
  <c r="BB385" i="24"/>
  <c r="FR385" i="24" s="1"/>
  <c r="BC385" i="24"/>
  <c r="FS385" i="24" s="1"/>
  <c r="BN385" i="24"/>
  <c r="BO385" i="24"/>
  <c r="AO385" i="24"/>
  <c r="FE385" i="24" s="1"/>
  <c r="U385" i="24"/>
  <c r="EK385" i="24" s="1"/>
  <c r="BP385" i="24"/>
  <c r="AP385" i="24"/>
  <c r="FF385" i="24" s="1"/>
  <c r="V385" i="24"/>
  <c r="EL385" i="24" s="1"/>
  <c r="BQ385" i="24"/>
  <c r="AQ385" i="24"/>
  <c r="FG385" i="24" s="1"/>
  <c r="AE385" i="24"/>
  <c r="EU385" i="24" s="1"/>
  <c r="W385" i="24"/>
  <c r="EM385" i="24" s="1"/>
  <c r="AR385" i="24"/>
  <c r="FH385" i="24" s="1"/>
  <c r="AF385" i="24"/>
  <c r="EV385" i="24" s="1"/>
  <c r="X385" i="24"/>
  <c r="EN385" i="24" s="1"/>
  <c r="AS385" i="24"/>
  <c r="FI385" i="24" s="1"/>
  <c r="AG385" i="24"/>
  <c r="EW385" i="24" s="1"/>
  <c r="Y385" i="24"/>
  <c r="EO385" i="24" s="1"/>
  <c r="AT385" i="24"/>
  <c r="FJ385" i="24" s="1"/>
  <c r="AH385" i="24"/>
  <c r="EX385" i="24" s="1"/>
  <c r="Z385" i="24"/>
  <c r="EP385" i="24" s="1"/>
  <c r="M385" i="24"/>
  <c r="EC385" i="24" s="1"/>
  <c r="AU385" i="24"/>
  <c r="FK385" i="24" s="1"/>
  <c r="AV385" i="24"/>
  <c r="FL385" i="24" s="1"/>
  <c r="AW385" i="24"/>
  <c r="FM385" i="24" s="1"/>
  <c r="BS385" i="24"/>
  <c r="N385" i="24"/>
  <c r="ED385" i="24" s="1"/>
  <c r="O385" i="24"/>
  <c r="EE385" i="24" s="1"/>
  <c r="AI385" i="24"/>
  <c r="EY385" i="24" s="1"/>
  <c r="P385" i="24"/>
  <c r="EF385" i="24" s="1"/>
  <c r="BT385" i="24"/>
  <c r="AK385" i="24"/>
  <c r="FA385" i="24" s="1"/>
  <c r="AL385" i="24"/>
  <c r="FB385" i="24" s="1"/>
  <c r="AA385" i="24"/>
  <c r="EQ385" i="24" s="1"/>
  <c r="Q385" i="24"/>
  <c r="EG385" i="24" s="1"/>
  <c r="AB385" i="24"/>
  <c r="ER385" i="24" s="1"/>
  <c r="R385" i="24"/>
  <c r="EH385" i="24" s="1"/>
  <c r="AC385" i="24"/>
  <c r="ES385" i="24" s="1"/>
  <c r="S385" i="24"/>
  <c r="EI385" i="24" s="1"/>
  <c r="AJ385" i="24"/>
  <c r="EZ385" i="24" s="1"/>
  <c r="AY385" i="24"/>
  <c r="FO385" i="24" s="1"/>
  <c r="BU385" i="24"/>
  <c r="BW385" i="24"/>
  <c r="AM385" i="24"/>
  <c r="FC385" i="24" s="1"/>
  <c r="BV385" i="24"/>
  <c r="K385" i="24"/>
  <c r="EA385" i="24" s="1"/>
  <c r="BY385" i="24"/>
  <c r="L385" i="24"/>
  <c r="EB385" i="24" s="1"/>
  <c r="BX385" i="24"/>
  <c r="A386" i="24"/>
  <c r="DR370" i="24"/>
  <c r="DQ370" i="24"/>
  <c r="DS370" i="24"/>
  <c r="DT370" i="24"/>
  <c r="DU370" i="24"/>
  <c r="DV370" i="24"/>
  <c r="DW370" i="24"/>
  <c r="DX370" i="24"/>
  <c r="DJ370" i="24"/>
  <c r="DK370" i="24"/>
  <c r="DL370" i="24"/>
  <c r="DM370" i="24"/>
  <c r="DN370" i="24"/>
  <c r="DO370" i="24"/>
  <c r="DY370" i="24"/>
  <c r="CM370" i="24"/>
  <c r="CO370" i="24"/>
  <c r="CP370" i="24"/>
  <c r="CQ370" i="24"/>
  <c r="CT370" i="24"/>
  <c r="CU370" i="24"/>
  <c r="DG370" i="24"/>
  <c r="DH370" i="24"/>
  <c r="DI370" i="24"/>
  <c r="CN370" i="24"/>
  <c r="CR370" i="24"/>
  <c r="CS370" i="24"/>
  <c r="CI370" i="24"/>
  <c r="CJ370" i="24"/>
  <c r="CK370" i="24"/>
  <c r="BU370" i="24"/>
  <c r="BV370" i="24"/>
  <c r="BW370" i="24"/>
  <c r="BX370" i="24"/>
  <c r="BY370" i="24"/>
  <c r="BZ370" i="24"/>
  <c r="CA370" i="24"/>
  <c r="BQ370" i="24"/>
  <c r="AY370" i="24"/>
  <c r="FO370" i="24" s="1"/>
  <c r="AZ370" i="24"/>
  <c r="FP370" i="24" s="1"/>
  <c r="BA370" i="24"/>
  <c r="FQ370" i="24" s="1"/>
  <c r="BB370" i="24"/>
  <c r="FR370" i="24" s="1"/>
  <c r="BC370" i="24"/>
  <c r="FS370" i="24" s="1"/>
  <c r="BD370" i="24"/>
  <c r="FT370" i="24" s="1"/>
  <c r="BE370" i="24"/>
  <c r="FU370" i="24" s="1"/>
  <c r="BF370" i="24"/>
  <c r="FV370" i="24" s="1"/>
  <c r="BM370" i="24"/>
  <c r="BG370" i="24"/>
  <c r="FW370" i="24" s="1"/>
  <c r="AJ370" i="24"/>
  <c r="EZ370" i="24" s="1"/>
  <c r="BN370" i="24"/>
  <c r="AK370" i="24"/>
  <c r="FA370" i="24" s="1"/>
  <c r="BS370" i="24"/>
  <c r="BO370" i="24"/>
  <c r="AL370" i="24"/>
  <c r="FB370" i="24" s="1"/>
  <c r="BT370" i="24"/>
  <c r="BP370" i="24"/>
  <c r="AM370" i="24"/>
  <c r="FC370" i="24" s="1"/>
  <c r="AG370" i="24"/>
  <c r="EW370" i="24" s="1"/>
  <c r="AH370" i="24"/>
  <c r="EX370" i="24" s="1"/>
  <c r="AI370" i="24"/>
  <c r="EY370" i="24" s="1"/>
  <c r="AO370" i="24"/>
  <c r="FE370" i="24" s="1"/>
  <c r="AP370" i="24"/>
  <c r="FF370" i="24" s="1"/>
  <c r="AQ370" i="24"/>
  <c r="FG370" i="24" s="1"/>
  <c r="CC370" i="24"/>
  <c r="AR370" i="24"/>
  <c r="FH370" i="24" s="1"/>
  <c r="CD370" i="24"/>
  <c r="AS370" i="24"/>
  <c r="FI370" i="24" s="1"/>
  <c r="U370" i="24"/>
  <c r="EK370" i="24" s="1"/>
  <c r="AT370" i="24"/>
  <c r="FJ370" i="24" s="1"/>
  <c r="V370" i="24"/>
  <c r="EL370" i="24" s="1"/>
  <c r="P370" i="24"/>
  <c r="EF370" i="24" s="1"/>
  <c r="Q370" i="24"/>
  <c r="EG370" i="24" s="1"/>
  <c r="AU370" i="24"/>
  <c r="FK370" i="24" s="1"/>
  <c r="W370" i="24"/>
  <c r="EM370" i="24" s="1"/>
  <c r="AV370" i="24"/>
  <c r="FL370" i="24" s="1"/>
  <c r="AE370" i="24"/>
  <c r="EU370" i="24" s="1"/>
  <c r="X370" i="24"/>
  <c r="EN370" i="24" s="1"/>
  <c r="R370" i="24"/>
  <c r="EH370" i="24" s="1"/>
  <c r="AW370" i="24"/>
  <c r="FM370" i="24" s="1"/>
  <c r="AF370" i="24"/>
  <c r="EV370" i="24" s="1"/>
  <c r="Y370" i="24"/>
  <c r="EO370" i="24" s="1"/>
  <c r="K370" i="24"/>
  <c r="EA370" i="24" s="1"/>
  <c r="CE370" i="24"/>
  <c r="Z370" i="24"/>
  <c r="EP370" i="24" s="1"/>
  <c r="L370" i="24"/>
  <c r="EB370" i="24" s="1"/>
  <c r="S370" i="24"/>
  <c r="EI370" i="24" s="1"/>
  <c r="BI370" i="24"/>
  <c r="CF370" i="24"/>
  <c r="AA370" i="24"/>
  <c r="EQ370" i="24" s="1"/>
  <c r="M370" i="24"/>
  <c r="EC370" i="24" s="1"/>
  <c r="CG370" i="24"/>
  <c r="AB370" i="24"/>
  <c r="ER370" i="24" s="1"/>
  <c r="N370" i="24"/>
  <c r="ED370" i="24" s="1"/>
  <c r="CH370" i="24"/>
  <c r="AC370" i="24"/>
  <c r="ES370" i="24" s="1"/>
  <c r="O370" i="24"/>
  <c r="EE370" i="24" s="1"/>
  <c r="BJ370" i="24"/>
  <c r="BK370" i="24"/>
  <c r="BL370" i="24"/>
  <c r="A371" i="24"/>
  <c r="BY320" i="24"/>
  <c r="X340" i="24"/>
  <c r="EN340" i="24" s="1"/>
  <c r="BC340" i="24"/>
  <c r="FS340" i="24" s="1"/>
  <c r="DS175" i="24"/>
  <c r="CT175" i="24"/>
  <c r="DN175" i="24"/>
  <c r="DO175" i="24"/>
  <c r="CK175" i="24"/>
  <c r="BZ175" i="24"/>
  <c r="BM175" i="24"/>
  <c r="BN175" i="24"/>
  <c r="BS175" i="24"/>
  <c r="BT175" i="24"/>
  <c r="X175" i="24"/>
  <c r="EN175" i="24" s="1"/>
  <c r="Y175" i="24"/>
  <c r="EO175" i="24" s="1"/>
  <c r="AW175" i="24"/>
  <c r="FM175" i="24" s="1"/>
  <c r="AG175" i="24"/>
  <c r="EW175" i="24" s="1"/>
  <c r="AM175" i="24"/>
  <c r="FC175" i="24" s="1"/>
  <c r="P175" i="24"/>
  <c r="EF175" i="24" s="1"/>
  <c r="DU400" i="24"/>
  <c r="DV400" i="24"/>
  <c r="DW400" i="24"/>
  <c r="DX400" i="24"/>
  <c r="DY400" i="24"/>
  <c r="DR400" i="24"/>
  <c r="DS400" i="24"/>
  <c r="DT400" i="24"/>
  <c r="DG400" i="24"/>
  <c r="CU400" i="24"/>
  <c r="DQ400" i="24"/>
  <c r="DH400" i="24"/>
  <c r="DI400" i="24"/>
  <c r="DJ400" i="24"/>
  <c r="DK400" i="24"/>
  <c r="DL400" i="24"/>
  <c r="CM400" i="24"/>
  <c r="DM400" i="24"/>
  <c r="CN400" i="24"/>
  <c r="DN400" i="24"/>
  <c r="CO400" i="24"/>
  <c r="DO400" i="24"/>
  <c r="CP400" i="24"/>
  <c r="CC400" i="24"/>
  <c r="CD400" i="24"/>
  <c r="CE400" i="24"/>
  <c r="CF400" i="24"/>
  <c r="CG400" i="24"/>
  <c r="CH400" i="24"/>
  <c r="CI400" i="24"/>
  <c r="CJ400" i="24"/>
  <c r="CK400" i="24"/>
  <c r="CQ400" i="24"/>
  <c r="CR400" i="24"/>
  <c r="CS400" i="24"/>
  <c r="CT400" i="24"/>
  <c r="BK400" i="24"/>
  <c r="BL400" i="24"/>
  <c r="BM400" i="24"/>
  <c r="BN400" i="24"/>
  <c r="BO400" i="24"/>
  <c r="BP400" i="24"/>
  <c r="BQ400" i="24"/>
  <c r="CA400" i="24"/>
  <c r="AO400" i="24"/>
  <c r="FE400" i="24" s="1"/>
  <c r="AP400" i="24"/>
  <c r="FF400" i="24" s="1"/>
  <c r="BW400" i="24"/>
  <c r="BA400" i="24"/>
  <c r="FQ400" i="24" s="1"/>
  <c r="BX400" i="24"/>
  <c r="BB400" i="24"/>
  <c r="FR400" i="24" s="1"/>
  <c r="BY400" i="24"/>
  <c r="BC400" i="24"/>
  <c r="FS400" i="24" s="1"/>
  <c r="BZ400" i="24"/>
  <c r="BD400" i="24"/>
  <c r="FT400" i="24" s="1"/>
  <c r="BE400" i="24"/>
  <c r="FU400" i="24" s="1"/>
  <c r="BF400" i="24"/>
  <c r="FV400" i="24" s="1"/>
  <c r="AE400" i="24"/>
  <c r="EU400" i="24" s="1"/>
  <c r="BG400" i="24"/>
  <c r="FW400" i="24" s="1"/>
  <c r="AF400" i="24"/>
  <c r="EV400" i="24" s="1"/>
  <c r="X400" i="24"/>
  <c r="EN400" i="24" s="1"/>
  <c r="Y400" i="24"/>
  <c r="EO400" i="24" s="1"/>
  <c r="Z400" i="24"/>
  <c r="EP400" i="24" s="1"/>
  <c r="AQ400" i="24"/>
  <c r="FG400" i="24" s="1"/>
  <c r="AA400" i="24"/>
  <c r="EQ400" i="24" s="1"/>
  <c r="BS400" i="24"/>
  <c r="AR400" i="24"/>
  <c r="FH400" i="24" s="1"/>
  <c r="AB400" i="24"/>
  <c r="ER400" i="24" s="1"/>
  <c r="BT400" i="24"/>
  <c r="AS400" i="24"/>
  <c r="FI400" i="24" s="1"/>
  <c r="AC400" i="24"/>
  <c r="ES400" i="24" s="1"/>
  <c r="BU400" i="24"/>
  <c r="AT400" i="24"/>
  <c r="FJ400" i="24" s="1"/>
  <c r="BV400" i="24"/>
  <c r="AU400" i="24"/>
  <c r="FK400" i="24" s="1"/>
  <c r="R400" i="24"/>
  <c r="EH400" i="24" s="1"/>
  <c r="S400" i="24"/>
  <c r="EI400" i="24" s="1"/>
  <c r="K400" i="24"/>
  <c r="EA400" i="24" s="1"/>
  <c r="AY400" i="24"/>
  <c r="FO400" i="24" s="1"/>
  <c r="AZ400" i="24"/>
  <c r="FP400" i="24" s="1"/>
  <c r="AK400" i="24"/>
  <c r="FA400" i="24" s="1"/>
  <c r="AL400" i="24"/>
  <c r="FB400" i="24" s="1"/>
  <c r="AM400" i="24"/>
  <c r="FC400" i="24" s="1"/>
  <c r="AG400" i="24"/>
  <c r="EW400" i="24" s="1"/>
  <c r="AH400" i="24"/>
  <c r="EX400" i="24" s="1"/>
  <c r="U400" i="24"/>
  <c r="EK400" i="24" s="1"/>
  <c r="AI400" i="24"/>
  <c r="EY400" i="24" s="1"/>
  <c r="V400" i="24"/>
  <c r="EL400" i="24" s="1"/>
  <c r="L400" i="24"/>
  <c r="EB400" i="24" s="1"/>
  <c r="AJ400" i="24"/>
  <c r="EZ400" i="24" s="1"/>
  <c r="W400" i="24"/>
  <c r="EM400" i="24" s="1"/>
  <c r="BI400" i="24"/>
  <c r="O400" i="24"/>
  <c r="EE400" i="24" s="1"/>
  <c r="BJ400" i="24"/>
  <c r="P400" i="24"/>
  <c r="EF400" i="24" s="1"/>
  <c r="Q400" i="24"/>
  <c r="EG400" i="24" s="1"/>
  <c r="M400" i="24"/>
  <c r="EC400" i="24" s="1"/>
  <c r="N400" i="24"/>
  <c r="ED400" i="24" s="1"/>
  <c r="AV400" i="24"/>
  <c r="FL400" i="24" s="1"/>
  <c r="AW400" i="24"/>
  <c r="FM400" i="24" s="1"/>
  <c r="A401" i="24"/>
  <c r="DS180" i="24"/>
  <c r="DM180" i="24"/>
  <c r="BW180" i="24"/>
  <c r="BJ180" i="24"/>
  <c r="CF180" i="24"/>
  <c r="AE180" i="24"/>
  <c r="EU180" i="24" s="1"/>
  <c r="AL180" i="24"/>
  <c r="FB180" i="24" s="1"/>
  <c r="Q180" i="24"/>
  <c r="EG180" i="24" s="1"/>
  <c r="DQ345" i="24"/>
  <c r="DR345" i="24"/>
  <c r="DS345" i="24"/>
  <c r="DT345" i="24"/>
  <c r="DU345" i="24"/>
  <c r="DW345" i="24"/>
  <c r="DV345" i="24"/>
  <c r="DX345" i="24"/>
  <c r="DY345" i="24"/>
  <c r="DO345" i="24"/>
  <c r="CO345" i="24"/>
  <c r="CP345" i="24"/>
  <c r="CQ345" i="24"/>
  <c r="CR345" i="24"/>
  <c r="CS345" i="24"/>
  <c r="CT345" i="24"/>
  <c r="CU345" i="24"/>
  <c r="CM345" i="24"/>
  <c r="CN345" i="24"/>
  <c r="DG345" i="24"/>
  <c r="DH345" i="24"/>
  <c r="DI345" i="24"/>
  <c r="DJ345" i="24"/>
  <c r="DK345" i="24"/>
  <c r="DL345" i="24"/>
  <c r="DM345" i="24"/>
  <c r="DN345" i="24"/>
  <c r="CC345" i="24"/>
  <c r="CD345" i="24"/>
  <c r="CE345" i="24"/>
  <c r="CF345" i="24"/>
  <c r="BT345" i="24"/>
  <c r="CG345" i="24"/>
  <c r="BU345" i="24"/>
  <c r="CH345" i="24"/>
  <c r="CI345" i="24"/>
  <c r="CJ345" i="24"/>
  <c r="CK345" i="24"/>
  <c r="BZ345" i="24"/>
  <c r="CA345" i="24"/>
  <c r="BI345" i="24"/>
  <c r="BJ345" i="24"/>
  <c r="BK345" i="24"/>
  <c r="BL345" i="24"/>
  <c r="BM345" i="24"/>
  <c r="BV345" i="24"/>
  <c r="BN345" i="24"/>
  <c r="BD345" i="24"/>
  <c r="FT345" i="24" s="1"/>
  <c r="BW345" i="24"/>
  <c r="BO345" i="24"/>
  <c r="BE345" i="24"/>
  <c r="FU345" i="24" s="1"/>
  <c r="BX345" i="24"/>
  <c r="BP345" i="24"/>
  <c r="BF345" i="24"/>
  <c r="FV345" i="24" s="1"/>
  <c r="BY345" i="24"/>
  <c r="BQ345" i="24"/>
  <c r="BG345" i="24"/>
  <c r="FW345" i="24" s="1"/>
  <c r="BS345" i="24"/>
  <c r="AY345" i="24"/>
  <c r="FO345" i="24" s="1"/>
  <c r="AZ345" i="24"/>
  <c r="FP345" i="24" s="1"/>
  <c r="BA345" i="24"/>
  <c r="FQ345" i="24" s="1"/>
  <c r="BB345" i="24"/>
  <c r="FR345" i="24" s="1"/>
  <c r="AO345" i="24"/>
  <c r="FE345" i="24" s="1"/>
  <c r="U345" i="24"/>
  <c r="EK345" i="24" s="1"/>
  <c r="V345" i="24"/>
  <c r="EL345" i="24" s="1"/>
  <c r="W345" i="24"/>
  <c r="EM345" i="24" s="1"/>
  <c r="X345" i="24"/>
  <c r="EN345" i="24" s="1"/>
  <c r="Y345" i="24"/>
  <c r="EO345" i="24" s="1"/>
  <c r="Z345" i="24"/>
  <c r="EP345" i="24" s="1"/>
  <c r="AQ345" i="24"/>
  <c r="FG345" i="24" s="1"/>
  <c r="M345" i="24"/>
  <c r="EC345" i="24" s="1"/>
  <c r="AC345" i="24"/>
  <c r="ES345" i="24" s="1"/>
  <c r="AR345" i="24"/>
  <c r="FH345" i="24" s="1"/>
  <c r="N345" i="24"/>
  <c r="ED345" i="24" s="1"/>
  <c r="AE345" i="24"/>
  <c r="EU345" i="24" s="1"/>
  <c r="AS345" i="24"/>
  <c r="FI345" i="24" s="1"/>
  <c r="O345" i="24"/>
  <c r="EE345" i="24" s="1"/>
  <c r="AB345" i="24"/>
  <c r="ER345" i="24" s="1"/>
  <c r="AG345" i="24"/>
  <c r="EW345" i="24" s="1"/>
  <c r="AH345" i="24"/>
  <c r="EX345" i="24" s="1"/>
  <c r="AT345" i="24"/>
  <c r="FJ345" i="24" s="1"/>
  <c r="P345" i="24"/>
  <c r="EF345" i="24" s="1"/>
  <c r="AA345" i="24"/>
  <c r="EQ345" i="24" s="1"/>
  <c r="AI345" i="24"/>
  <c r="EY345" i="24" s="1"/>
  <c r="AU345" i="24"/>
  <c r="FK345" i="24" s="1"/>
  <c r="Q345" i="24"/>
  <c r="EG345" i="24" s="1"/>
  <c r="AF345" i="24"/>
  <c r="EV345" i="24" s="1"/>
  <c r="AV345" i="24"/>
  <c r="FL345" i="24" s="1"/>
  <c r="R345" i="24"/>
  <c r="EH345" i="24" s="1"/>
  <c r="AW345" i="24"/>
  <c r="FM345" i="24" s="1"/>
  <c r="S345" i="24"/>
  <c r="EI345" i="24" s="1"/>
  <c r="BC345" i="24"/>
  <c r="FS345" i="24" s="1"/>
  <c r="AJ345" i="24"/>
  <c r="EZ345" i="24" s="1"/>
  <c r="K345" i="24"/>
  <c r="EA345" i="24" s="1"/>
  <c r="AP345" i="24"/>
  <c r="FF345" i="24" s="1"/>
  <c r="L345" i="24"/>
  <c r="EB345" i="24" s="1"/>
  <c r="AK345" i="24"/>
  <c r="FA345" i="24" s="1"/>
  <c r="AL345" i="24"/>
  <c r="FB345" i="24" s="1"/>
  <c r="AM345" i="24"/>
  <c r="FC345" i="24" s="1"/>
  <c r="A346" i="24"/>
  <c r="BG185" i="24"/>
  <c r="FW185" i="24" s="1"/>
  <c r="AQ185" i="24"/>
  <c r="FG185" i="24" s="1"/>
  <c r="L185" i="24"/>
  <c r="EB185" i="24" s="1"/>
  <c r="AR185" i="24"/>
  <c r="FH185" i="24" s="1"/>
  <c r="P185" i="24"/>
  <c r="EF185" i="24" s="1"/>
  <c r="AC185" i="24"/>
  <c r="ES185" i="24" s="1"/>
  <c r="DU20" i="24"/>
  <c r="DV20" i="24"/>
  <c r="DW20" i="24"/>
  <c r="DX20" i="24"/>
  <c r="DY20" i="24"/>
  <c r="DQ20" i="24"/>
  <c r="DR20" i="24"/>
  <c r="DS20" i="24"/>
  <c r="DT20" i="24"/>
  <c r="DL20" i="24"/>
  <c r="DM20" i="24"/>
  <c r="DN20" i="24"/>
  <c r="CM20" i="24"/>
  <c r="DO20" i="24"/>
  <c r="CN20" i="24"/>
  <c r="CO20" i="24"/>
  <c r="CP20" i="24"/>
  <c r="CQ20" i="24"/>
  <c r="CR20" i="24"/>
  <c r="DH20" i="24"/>
  <c r="DI20" i="24"/>
  <c r="DJ20" i="24"/>
  <c r="DK20" i="24"/>
  <c r="CC20" i="24"/>
  <c r="CD20" i="24"/>
  <c r="CE20" i="24"/>
  <c r="CF20" i="24"/>
  <c r="BX20" i="24"/>
  <c r="CG20" i="24"/>
  <c r="BY20" i="24"/>
  <c r="CH20" i="24"/>
  <c r="BZ20" i="24"/>
  <c r="CI20" i="24"/>
  <c r="CJ20" i="24"/>
  <c r="CK20" i="24"/>
  <c r="BS20" i="24"/>
  <c r="BT20" i="24"/>
  <c r="BU20" i="24"/>
  <c r="BV20" i="24"/>
  <c r="BW20" i="24"/>
  <c r="CS20" i="24"/>
  <c r="BF20" i="24"/>
  <c r="FV20" i="24" s="1"/>
  <c r="CT20" i="24"/>
  <c r="BG20" i="24"/>
  <c r="FW20" i="24" s="1"/>
  <c r="CU20" i="24"/>
  <c r="BI20" i="24"/>
  <c r="CA20" i="24"/>
  <c r="BJ20" i="24"/>
  <c r="BK20" i="24"/>
  <c r="BL20" i="24"/>
  <c r="DG20" i="24"/>
  <c r="BM20" i="24"/>
  <c r="BB20" i="24"/>
  <c r="FR20" i="24" s="1"/>
  <c r="BC20" i="24"/>
  <c r="FS20" i="24" s="1"/>
  <c r="BD20" i="24"/>
  <c r="FT20" i="24" s="1"/>
  <c r="BE20" i="24"/>
  <c r="FU20" i="24" s="1"/>
  <c r="AO20" i="24"/>
  <c r="FE20" i="24" s="1"/>
  <c r="AP20" i="24"/>
  <c r="FF20" i="24" s="1"/>
  <c r="AQ20" i="24"/>
  <c r="FG20" i="24" s="1"/>
  <c r="AR20" i="24"/>
  <c r="FH20" i="24" s="1"/>
  <c r="U20" i="24"/>
  <c r="EK20" i="24" s="1"/>
  <c r="AS20" i="24"/>
  <c r="FI20" i="24" s="1"/>
  <c r="AT20" i="24"/>
  <c r="FJ20" i="24" s="1"/>
  <c r="W20" i="24"/>
  <c r="EM20" i="24" s="1"/>
  <c r="AU20" i="24"/>
  <c r="FK20" i="24" s="1"/>
  <c r="AV20" i="24"/>
  <c r="FL20" i="24" s="1"/>
  <c r="AW20" i="24"/>
  <c r="FM20" i="24" s="1"/>
  <c r="AA20" i="24"/>
  <c r="EQ20" i="24" s="1"/>
  <c r="Z20" i="24"/>
  <c r="EP20" i="24" s="1"/>
  <c r="AB20" i="24"/>
  <c r="ER20" i="24" s="1"/>
  <c r="AC20" i="24"/>
  <c r="ES20" i="24" s="1"/>
  <c r="AE20" i="24"/>
  <c r="EU20" i="24" s="1"/>
  <c r="AF20" i="24"/>
  <c r="EV20" i="24" s="1"/>
  <c r="AG20" i="24"/>
  <c r="EW20" i="24" s="1"/>
  <c r="AH20" i="24"/>
  <c r="EX20" i="24" s="1"/>
  <c r="AZ20" i="24"/>
  <c r="FP20" i="24" s="1"/>
  <c r="M20" i="24"/>
  <c r="EC20" i="24" s="1"/>
  <c r="AJ20" i="24"/>
  <c r="EZ20" i="24" s="1"/>
  <c r="BA20" i="24"/>
  <c r="FQ20" i="24" s="1"/>
  <c r="N20" i="24"/>
  <c r="ED20" i="24" s="1"/>
  <c r="O20" i="24"/>
  <c r="EE20" i="24" s="1"/>
  <c r="X20" i="24"/>
  <c r="EN20" i="24" s="1"/>
  <c r="P20" i="24"/>
  <c r="EF20" i="24" s="1"/>
  <c r="V20" i="24"/>
  <c r="EL20" i="24" s="1"/>
  <c r="AK20" i="24"/>
  <c r="FA20" i="24" s="1"/>
  <c r="AL20" i="24"/>
  <c r="FB20" i="24" s="1"/>
  <c r="BN20" i="24"/>
  <c r="Q20" i="24"/>
  <c r="EG20" i="24" s="1"/>
  <c r="BO20" i="24"/>
  <c r="R20" i="24"/>
  <c r="EH20" i="24" s="1"/>
  <c r="AI20" i="24"/>
  <c r="EY20" i="24" s="1"/>
  <c r="Y20" i="24"/>
  <c r="EO20" i="24" s="1"/>
  <c r="BP20" i="24"/>
  <c r="S20" i="24"/>
  <c r="EI20" i="24" s="1"/>
  <c r="BQ20" i="24"/>
  <c r="AM20" i="24"/>
  <c r="FC20" i="24" s="1"/>
  <c r="L20" i="24"/>
  <c r="EB20" i="24" s="1"/>
  <c r="K20" i="24"/>
  <c r="EA20" i="24" s="1"/>
  <c r="AY20" i="24"/>
  <c r="FO20" i="24" s="1"/>
  <c r="A21" i="24"/>
  <c r="DX295" i="24"/>
  <c r="DS295" i="24"/>
  <c r="DJ295" i="24"/>
  <c r="DK295" i="24"/>
  <c r="DN295" i="24"/>
  <c r="CS295" i="24"/>
  <c r="CT295" i="24"/>
  <c r="CN295" i="24"/>
  <c r="BT295" i="24"/>
  <c r="BV295" i="24"/>
  <c r="AW295" i="24"/>
  <c r="FM295" i="24" s="1"/>
  <c r="CC295" i="24"/>
  <c r="BA295" i="24"/>
  <c r="FQ295" i="24" s="1"/>
  <c r="CE295" i="24"/>
  <c r="AI295" i="24"/>
  <c r="EY295" i="24" s="1"/>
  <c r="AK295" i="24"/>
  <c r="FA295" i="24" s="1"/>
  <c r="AL295" i="24"/>
  <c r="FB295" i="24" s="1"/>
  <c r="AO295" i="24"/>
  <c r="FE295" i="24" s="1"/>
  <c r="Y295" i="24"/>
  <c r="EO295" i="24" s="1"/>
  <c r="K295" i="24"/>
  <c r="EA295" i="24" s="1"/>
  <c r="BN295" i="24"/>
  <c r="BO295" i="24"/>
  <c r="R295" i="24"/>
  <c r="EH295" i="24" s="1"/>
  <c r="U295" i="24"/>
  <c r="EK295" i="24" s="1"/>
  <c r="W295" i="24"/>
  <c r="EM295" i="24" s="1"/>
  <c r="DQ430" i="24"/>
  <c r="DR430" i="24"/>
  <c r="DW430" i="24"/>
  <c r="DJ430" i="24"/>
  <c r="DX430" i="24"/>
  <c r="DK430" i="24"/>
  <c r="DY430" i="24"/>
  <c r="DL430" i="24"/>
  <c r="DM430" i="24"/>
  <c r="DN430" i="24"/>
  <c r="DO430" i="24"/>
  <c r="DS430" i="24"/>
  <c r="DT430" i="24"/>
  <c r="DU430" i="24"/>
  <c r="DV430" i="24"/>
  <c r="CM430" i="24"/>
  <c r="DG430" i="24"/>
  <c r="CN430" i="24"/>
  <c r="DH430" i="24"/>
  <c r="CO430" i="24"/>
  <c r="DI430" i="24"/>
  <c r="CP430" i="24"/>
  <c r="CQ430" i="24"/>
  <c r="CR430" i="24"/>
  <c r="CS430" i="24"/>
  <c r="CT430" i="24"/>
  <c r="CU430" i="24"/>
  <c r="CE430" i="24"/>
  <c r="CF430" i="24"/>
  <c r="CG430" i="24"/>
  <c r="CH430" i="24"/>
  <c r="CI430" i="24"/>
  <c r="CJ430" i="24"/>
  <c r="CK430" i="24"/>
  <c r="BU430" i="24"/>
  <c r="BV430" i="24"/>
  <c r="BW430" i="24"/>
  <c r="BX430" i="24"/>
  <c r="BY430" i="24"/>
  <c r="BZ430" i="24"/>
  <c r="CA430" i="24"/>
  <c r="BM430" i="24"/>
  <c r="AY430" i="24"/>
  <c r="FO430" i="24" s="1"/>
  <c r="BN430" i="24"/>
  <c r="AZ430" i="24"/>
  <c r="FP430" i="24" s="1"/>
  <c r="BO430" i="24"/>
  <c r="BA430" i="24"/>
  <c r="FQ430" i="24" s="1"/>
  <c r="BP430" i="24"/>
  <c r="BB430" i="24"/>
  <c r="FR430" i="24" s="1"/>
  <c r="BQ430" i="24"/>
  <c r="BC430" i="24"/>
  <c r="FS430" i="24" s="1"/>
  <c r="BD430" i="24"/>
  <c r="FT430" i="24" s="1"/>
  <c r="BE430" i="24"/>
  <c r="FU430" i="24" s="1"/>
  <c r="BF430" i="24"/>
  <c r="FV430" i="24" s="1"/>
  <c r="AT430" i="24"/>
  <c r="FJ430" i="24" s="1"/>
  <c r="AJ430" i="24"/>
  <c r="EZ430" i="24" s="1"/>
  <c r="AU430" i="24"/>
  <c r="FK430" i="24" s="1"/>
  <c r="AK430" i="24"/>
  <c r="FA430" i="24" s="1"/>
  <c r="AV430" i="24"/>
  <c r="FL430" i="24" s="1"/>
  <c r="AL430" i="24"/>
  <c r="FB430" i="24" s="1"/>
  <c r="AW430" i="24"/>
  <c r="FM430" i="24" s="1"/>
  <c r="AM430" i="24"/>
  <c r="FC430" i="24" s="1"/>
  <c r="BG430" i="24"/>
  <c r="FW430" i="24" s="1"/>
  <c r="AO430" i="24"/>
  <c r="FE430" i="24" s="1"/>
  <c r="AP430" i="24"/>
  <c r="FF430" i="24" s="1"/>
  <c r="AE430" i="24"/>
  <c r="EU430" i="24" s="1"/>
  <c r="AQ430" i="24"/>
  <c r="FG430" i="24" s="1"/>
  <c r="AF430" i="24"/>
  <c r="EV430" i="24" s="1"/>
  <c r="AR430" i="24"/>
  <c r="FH430" i="24" s="1"/>
  <c r="AG430" i="24"/>
  <c r="EW430" i="24" s="1"/>
  <c r="AS430" i="24"/>
  <c r="FI430" i="24" s="1"/>
  <c r="AH430" i="24"/>
  <c r="EX430" i="24" s="1"/>
  <c r="BS430" i="24"/>
  <c r="AI430" i="24"/>
  <c r="EY430" i="24" s="1"/>
  <c r="BT430" i="24"/>
  <c r="U430" i="24"/>
  <c r="EK430" i="24" s="1"/>
  <c r="AC430" i="24"/>
  <c r="ES430" i="24" s="1"/>
  <c r="CC430" i="24"/>
  <c r="AB430" i="24"/>
  <c r="ER430" i="24" s="1"/>
  <c r="R430" i="24"/>
  <c r="EH430" i="24" s="1"/>
  <c r="BI430" i="24"/>
  <c r="BJ430" i="24"/>
  <c r="S430" i="24"/>
  <c r="EI430" i="24" s="1"/>
  <c r="K430" i="24"/>
  <c r="EA430" i="24" s="1"/>
  <c r="AA430" i="24"/>
  <c r="EQ430" i="24" s="1"/>
  <c r="BK430" i="24"/>
  <c r="V430" i="24"/>
  <c r="EL430" i="24" s="1"/>
  <c r="L430" i="24"/>
  <c r="EB430" i="24" s="1"/>
  <c r="P430" i="24"/>
  <c r="EF430" i="24" s="1"/>
  <c r="CD430" i="24"/>
  <c r="BL430" i="24"/>
  <c r="W430" i="24"/>
  <c r="EM430" i="24" s="1"/>
  <c r="M430" i="24"/>
  <c r="EC430" i="24" s="1"/>
  <c r="N430" i="24"/>
  <c r="ED430" i="24" s="1"/>
  <c r="Q430" i="24"/>
  <c r="EG430" i="24" s="1"/>
  <c r="X430" i="24"/>
  <c r="EN430" i="24" s="1"/>
  <c r="Z430" i="24"/>
  <c r="EP430" i="24" s="1"/>
  <c r="Y430" i="24"/>
  <c r="EO430" i="24" s="1"/>
  <c r="O430" i="24"/>
  <c r="EE430" i="24" s="1"/>
  <c r="A431" i="24"/>
  <c r="DQ405" i="24"/>
  <c r="DR405" i="24"/>
  <c r="DS405" i="24"/>
  <c r="DT405" i="24"/>
  <c r="DU405" i="24"/>
  <c r="DW405" i="24"/>
  <c r="DO405" i="24"/>
  <c r="DK405" i="24"/>
  <c r="DL405" i="24"/>
  <c r="CP405" i="24"/>
  <c r="DM405" i="24"/>
  <c r="DN405" i="24"/>
  <c r="CT405" i="24"/>
  <c r="DG405" i="24"/>
  <c r="DH405" i="24"/>
  <c r="DI405" i="24"/>
  <c r="DJ405" i="24"/>
  <c r="CM405" i="24"/>
  <c r="CN405" i="24"/>
  <c r="CO405" i="24"/>
  <c r="CQ405" i="24"/>
  <c r="CR405" i="24"/>
  <c r="CC405" i="24"/>
  <c r="CD405" i="24"/>
  <c r="CE405" i="24"/>
  <c r="CS405" i="24"/>
  <c r="DV405" i="24"/>
  <c r="CU405" i="24"/>
  <c r="DX405" i="24"/>
  <c r="DY405" i="24"/>
  <c r="CF405" i="24"/>
  <c r="CG405" i="24"/>
  <c r="CH405" i="24"/>
  <c r="CI405" i="24"/>
  <c r="BZ405" i="24"/>
  <c r="CA405" i="24"/>
  <c r="BI405" i="24"/>
  <c r="BJ405" i="24"/>
  <c r="BK405" i="24"/>
  <c r="BL405" i="24"/>
  <c r="BM405" i="24"/>
  <c r="CJ405" i="24"/>
  <c r="BD405" i="24"/>
  <c r="FT405" i="24" s="1"/>
  <c r="CK405" i="24"/>
  <c r="BS405" i="24"/>
  <c r="BE405" i="24"/>
  <c r="FU405" i="24" s="1"/>
  <c r="BT405" i="24"/>
  <c r="BF405" i="24"/>
  <c r="FV405" i="24" s="1"/>
  <c r="BU405" i="24"/>
  <c r="BG405" i="24"/>
  <c r="FW405" i="24" s="1"/>
  <c r="BV405" i="24"/>
  <c r="BN405" i="24"/>
  <c r="BW405" i="24"/>
  <c r="BO405" i="24"/>
  <c r="BX405" i="24"/>
  <c r="BP405" i="24"/>
  <c r="BY405" i="24"/>
  <c r="BQ405" i="24"/>
  <c r="AW405" i="24"/>
  <c r="FM405" i="24" s="1"/>
  <c r="U405" i="24"/>
  <c r="EK405" i="24" s="1"/>
  <c r="AE405" i="24"/>
  <c r="EU405" i="24" s="1"/>
  <c r="V405" i="24"/>
  <c r="EL405" i="24" s="1"/>
  <c r="AF405" i="24"/>
  <c r="EV405" i="24" s="1"/>
  <c r="W405" i="24"/>
  <c r="EM405" i="24" s="1"/>
  <c r="AY405" i="24"/>
  <c r="FO405" i="24" s="1"/>
  <c r="AG405" i="24"/>
  <c r="EW405" i="24" s="1"/>
  <c r="X405" i="24"/>
  <c r="EN405" i="24" s="1"/>
  <c r="AZ405" i="24"/>
  <c r="FP405" i="24" s="1"/>
  <c r="AH405" i="24"/>
  <c r="EX405" i="24" s="1"/>
  <c r="Y405" i="24"/>
  <c r="EO405" i="24" s="1"/>
  <c r="BA405" i="24"/>
  <c r="FQ405" i="24" s="1"/>
  <c r="AI405" i="24"/>
  <c r="EY405" i="24" s="1"/>
  <c r="Z405" i="24"/>
  <c r="EP405" i="24" s="1"/>
  <c r="M405" i="24"/>
  <c r="EC405" i="24" s="1"/>
  <c r="N405" i="24"/>
  <c r="ED405" i="24" s="1"/>
  <c r="O405" i="24"/>
  <c r="EE405" i="24" s="1"/>
  <c r="AP405" i="24"/>
  <c r="FF405" i="24" s="1"/>
  <c r="AQ405" i="24"/>
  <c r="FG405" i="24" s="1"/>
  <c r="AR405" i="24"/>
  <c r="FH405" i="24" s="1"/>
  <c r="AT405" i="24"/>
  <c r="FJ405" i="24" s="1"/>
  <c r="P405" i="24"/>
  <c r="EF405" i="24" s="1"/>
  <c r="AJ405" i="24"/>
  <c r="EZ405" i="24" s="1"/>
  <c r="Q405" i="24"/>
  <c r="EG405" i="24" s="1"/>
  <c r="AS405" i="24"/>
  <c r="FI405" i="24" s="1"/>
  <c r="AA405" i="24"/>
  <c r="EQ405" i="24" s="1"/>
  <c r="BC405" i="24"/>
  <c r="FS405" i="24" s="1"/>
  <c r="AU405" i="24"/>
  <c r="FK405" i="24" s="1"/>
  <c r="AC405" i="24"/>
  <c r="ES405" i="24" s="1"/>
  <c r="AK405" i="24"/>
  <c r="FA405" i="24" s="1"/>
  <c r="R405" i="24"/>
  <c r="EH405" i="24" s="1"/>
  <c r="AB405" i="24"/>
  <c r="ER405" i="24" s="1"/>
  <c r="AL405" i="24"/>
  <c r="FB405" i="24" s="1"/>
  <c r="S405" i="24"/>
  <c r="EI405" i="24" s="1"/>
  <c r="AO405" i="24"/>
  <c r="FE405" i="24" s="1"/>
  <c r="AV405" i="24"/>
  <c r="FL405" i="24" s="1"/>
  <c r="AM405" i="24"/>
  <c r="FC405" i="24" s="1"/>
  <c r="BB405" i="24"/>
  <c r="FR405" i="24" s="1"/>
  <c r="L405" i="24"/>
  <c r="EB405" i="24" s="1"/>
  <c r="K405" i="24"/>
  <c r="EA405" i="24" s="1"/>
  <c r="A406" i="24"/>
  <c r="BP275" i="24"/>
  <c r="DG375" i="24"/>
  <c r="DQ375" i="24"/>
  <c r="DH375" i="24"/>
  <c r="DR375" i="24"/>
  <c r="DI375" i="24"/>
  <c r="DS375" i="24"/>
  <c r="DJ375" i="24"/>
  <c r="DT375" i="24"/>
  <c r="DK375" i="24"/>
  <c r="DU375" i="24"/>
  <c r="DL375" i="24"/>
  <c r="DM375" i="24"/>
  <c r="CM375" i="24"/>
  <c r="DN375" i="24"/>
  <c r="CN375" i="24"/>
  <c r="DO375" i="24"/>
  <c r="CO375" i="24"/>
  <c r="CP375" i="24"/>
  <c r="CQ375" i="24"/>
  <c r="CH375" i="24"/>
  <c r="CR375" i="24"/>
  <c r="CI375" i="24"/>
  <c r="CS375" i="24"/>
  <c r="CJ375" i="24"/>
  <c r="CT375" i="24"/>
  <c r="CK375" i="24"/>
  <c r="CU375" i="24"/>
  <c r="CC375" i="24"/>
  <c r="CD375" i="24"/>
  <c r="CE375" i="24"/>
  <c r="CF375" i="24"/>
  <c r="CG375" i="24"/>
  <c r="BP375" i="24"/>
  <c r="BQ375" i="24"/>
  <c r="BS375" i="24"/>
  <c r="BT375" i="24"/>
  <c r="BU375" i="24"/>
  <c r="BV375" i="24"/>
  <c r="BW375" i="24"/>
  <c r="BX375" i="24"/>
  <c r="AT375" i="24"/>
  <c r="FJ375" i="24" s="1"/>
  <c r="BY375" i="24"/>
  <c r="BI375" i="24"/>
  <c r="AU375" i="24"/>
  <c r="FK375" i="24" s="1"/>
  <c r="BZ375" i="24"/>
  <c r="BJ375" i="24"/>
  <c r="CA375" i="24"/>
  <c r="BK375" i="24"/>
  <c r="DV375" i="24"/>
  <c r="BL375" i="24"/>
  <c r="DW375" i="24"/>
  <c r="BM375" i="24"/>
  <c r="AY375" i="24"/>
  <c r="FO375" i="24" s="1"/>
  <c r="DX375" i="24"/>
  <c r="BN375" i="24"/>
  <c r="AZ375" i="24"/>
  <c r="FP375" i="24" s="1"/>
  <c r="DY375" i="24"/>
  <c r="BO375" i="24"/>
  <c r="BA375" i="24"/>
  <c r="FQ375" i="24" s="1"/>
  <c r="AE375" i="24"/>
  <c r="EU375" i="24" s="1"/>
  <c r="AF375" i="24"/>
  <c r="EV375" i="24" s="1"/>
  <c r="AG375" i="24"/>
  <c r="EW375" i="24" s="1"/>
  <c r="AH375" i="24"/>
  <c r="EX375" i="24" s="1"/>
  <c r="BB375" i="24"/>
  <c r="FR375" i="24" s="1"/>
  <c r="AI375" i="24"/>
  <c r="EY375" i="24" s="1"/>
  <c r="BC375" i="24"/>
  <c r="FS375" i="24" s="1"/>
  <c r="AJ375" i="24"/>
  <c r="EZ375" i="24" s="1"/>
  <c r="BD375" i="24"/>
  <c r="FT375" i="24" s="1"/>
  <c r="AK375" i="24"/>
  <c r="FA375" i="24" s="1"/>
  <c r="AC375" i="24"/>
  <c r="ES375" i="24" s="1"/>
  <c r="BE375" i="24"/>
  <c r="FU375" i="24" s="1"/>
  <c r="BF375" i="24"/>
  <c r="FV375" i="24" s="1"/>
  <c r="BG375" i="24"/>
  <c r="FW375" i="24" s="1"/>
  <c r="AW375" i="24"/>
  <c r="FM375" i="24" s="1"/>
  <c r="W375" i="24"/>
  <c r="EM375" i="24" s="1"/>
  <c r="AO375" i="24"/>
  <c r="FE375" i="24" s="1"/>
  <c r="V375" i="24"/>
  <c r="EL375" i="24" s="1"/>
  <c r="U375" i="24"/>
  <c r="EK375" i="24" s="1"/>
  <c r="K375" i="24"/>
  <c r="EA375" i="24" s="1"/>
  <c r="L375" i="24"/>
  <c r="EB375" i="24" s="1"/>
  <c r="Q375" i="24"/>
  <c r="EG375" i="24" s="1"/>
  <c r="AB375" i="24"/>
  <c r="ER375" i="24" s="1"/>
  <c r="Y375" i="24"/>
  <c r="EO375" i="24" s="1"/>
  <c r="P375" i="24"/>
  <c r="EF375" i="24" s="1"/>
  <c r="AA375" i="24"/>
  <c r="EQ375" i="24" s="1"/>
  <c r="O375" i="24"/>
  <c r="EE375" i="24" s="1"/>
  <c r="Z375" i="24"/>
  <c r="EP375" i="24" s="1"/>
  <c r="AP375" i="24"/>
  <c r="FF375" i="24" s="1"/>
  <c r="M375" i="24"/>
  <c r="EC375" i="24" s="1"/>
  <c r="X375" i="24"/>
  <c r="EN375" i="24" s="1"/>
  <c r="N375" i="24"/>
  <c r="ED375" i="24" s="1"/>
  <c r="AR375" i="24"/>
  <c r="FH375" i="24" s="1"/>
  <c r="AS375" i="24"/>
  <c r="FI375" i="24" s="1"/>
  <c r="AV375" i="24"/>
  <c r="FL375" i="24" s="1"/>
  <c r="R375" i="24"/>
  <c r="EH375" i="24" s="1"/>
  <c r="AL375" i="24"/>
  <c r="FB375" i="24" s="1"/>
  <c r="S375" i="24"/>
  <c r="EI375" i="24" s="1"/>
  <c r="AM375" i="24"/>
  <c r="FC375" i="24" s="1"/>
  <c r="AQ375" i="24"/>
  <c r="FG375" i="24" s="1"/>
  <c r="A376" i="24"/>
  <c r="DQ25" i="24"/>
  <c r="DR25" i="24"/>
  <c r="DS25" i="24"/>
  <c r="DT25" i="24"/>
  <c r="DU25" i="24"/>
  <c r="DW25" i="24"/>
  <c r="DY25" i="24"/>
  <c r="DV25" i="24"/>
  <c r="DX25" i="24"/>
  <c r="DK25" i="24"/>
  <c r="DL25" i="24"/>
  <c r="DM25" i="24"/>
  <c r="DN25" i="24"/>
  <c r="DO25" i="24"/>
  <c r="DG25" i="24"/>
  <c r="DH25" i="24"/>
  <c r="DI25" i="24"/>
  <c r="DJ25" i="24"/>
  <c r="CM25" i="24"/>
  <c r="CR25" i="24"/>
  <c r="CS25" i="24"/>
  <c r="CT25" i="24"/>
  <c r="CU25" i="24"/>
  <c r="CN25" i="24"/>
  <c r="BS25" i="24"/>
  <c r="CO25" i="24"/>
  <c r="BT25" i="24"/>
  <c r="CP25" i="24"/>
  <c r="BU25" i="24"/>
  <c r="CQ25" i="24"/>
  <c r="CC25" i="24"/>
  <c r="BY25" i="24"/>
  <c r="CD25" i="24"/>
  <c r="BV25" i="24"/>
  <c r="BW25" i="24"/>
  <c r="BX25" i="24"/>
  <c r="BZ25" i="24"/>
  <c r="CA25" i="24"/>
  <c r="BA25" i="24"/>
  <c r="FQ25" i="24" s="1"/>
  <c r="BB25" i="24"/>
  <c r="FR25" i="24" s="1"/>
  <c r="BC25" i="24"/>
  <c r="FS25" i="24" s="1"/>
  <c r="BD25" i="24"/>
  <c r="FT25" i="24" s="1"/>
  <c r="CE25" i="24"/>
  <c r="BE25" i="24"/>
  <c r="FU25" i="24" s="1"/>
  <c r="CF25" i="24"/>
  <c r="BF25" i="24"/>
  <c r="FV25" i="24" s="1"/>
  <c r="CG25" i="24"/>
  <c r="BG25" i="24"/>
  <c r="FW25" i="24" s="1"/>
  <c r="CH25" i="24"/>
  <c r="CI25" i="24"/>
  <c r="BI25" i="24"/>
  <c r="CJ25" i="24"/>
  <c r="BJ25" i="24"/>
  <c r="CK25" i="24"/>
  <c r="BK25" i="24"/>
  <c r="BL25" i="24"/>
  <c r="BM25" i="24"/>
  <c r="BN25" i="24"/>
  <c r="BO25" i="24"/>
  <c r="AY25" i="24"/>
  <c r="FO25" i="24" s="1"/>
  <c r="BP25" i="24"/>
  <c r="AZ25" i="24"/>
  <c r="FP25" i="24" s="1"/>
  <c r="AJ25" i="24"/>
  <c r="EZ25" i="24" s="1"/>
  <c r="AK25" i="24"/>
  <c r="FA25" i="24" s="1"/>
  <c r="AL25" i="24"/>
  <c r="FB25" i="24" s="1"/>
  <c r="AM25" i="24"/>
  <c r="FC25" i="24" s="1"/>
  <c r="AO25" i="24"/>
  <c r="FE25" i="24" s="1"/>
  <c r="V25" i="24"/>
  <c r="EL25" i="24" s="1"/>
  <c r="AB25" i="24"/>
  <c r="ER25" i="24" s="1"/>
  <c r="AC25" i="24"/>
  <c r="ES25" i="24" s="1"/>
  <c r="U25" i="24"/>
  <c r="EK25" i="24" s="1"/>
  <c r="Z25" i="24"/>
  <c r="EP25" i="24" s="1"/>
  <c r="AS25" i="24"/>
  <c r="FI25" i="24" s="1"/>
  <c r="Q25" i="24"/>
  <c r="EG25" i="24" s="1"/>
  <c r="W25" i="24"/>
  <c r="EM25" i="24" s="1"/>
  <c r="X25" i="24"/>
  <c r="EN25" i="24" s="1"/>
  <c r="AI25" i="24"/>
  <c r="EY25" i="24" s="1"/>
  <c r="BQ25" i="24"/>
  <c r="AQ25" i="24"/>
  <c r="FG25" i="24" s="1"/>
  <c r="K25" i="24"/>
  <c r="EA25" i="24" s="1"/>
  <c r="L25" i="24"/>
  <c r="EB25" i="24" s="1"/>
  <c r="R25" i="24"/>
  <c r="EH25" i="24" s="1"/>
  <c r="AP25" i="24"/>
  <c r="FF25" i="24" s="1"/>
  <c r="Y25" i="24"/>
  <c r="EO25" i="24" s="1"/>
  <c r="AR25" i="24"/>
  <c r="FH25" i="24" s="1"/>
  <c r="M25" i="24"/>
  <c r="EC25" i="24" s="1"/>
  <c r="AG25" i="24"/>
  <c r="EW25" i="24" s="1"/>
  <c r="S25" i="24"/>
  <c r="EI25" i="24" s="1"/>
  <c r="N25" i="24"/>
  <c r="ED25" i="24" s="1"/>
  <c r="AF25" i="24"/>
  <c r="EV25" i="24" s="1"/>
  <c r="AH25" i="24"/>
  <c r="EX25" i="24" s="1"/>
  <c r="AA25" i="24"/>
  <c r="EQ25" i="24" s="1"/>
  <c r="AE25" i="24"/>
  <c r="EU25" i="24" s="1"/>
  <c r="O25" i="24"/>
  <c r="EE25" i="24" s="1"/>
  <c r="P25" i="24"/>
  <c r="EF25" i="24" s="1"/>
  <c r="AV25" i="24"/>
  <c r="FL25" i="24" s="1"/>
  <c r="AW25" i="24"/>
  <c r="FM25" i="24" s="1"/>
  <c r="AT25" i="24"/>
  <c r="FJ25" i="24" s="1"/>
  <c r="AU25" i="24"/>
  <c r="FK25" i="24" s="1"/>
  <c r="A26" i="24"/>
  <c r="DU75" i="24"/>
  <c r="DV75" i="24"/>
  <c r="DW75" i="24"/>
  <c r="DX75" i="24"/>
  <c r="DY75" i="24"/>
  <c r="DG75" i="24"/>
  <c r="DH75" i="24"/>
  <c r="CP75" i="24"/>
  <c r="CQ75" i="24"/>
  <c r="CR75" i="24"/>
  <c r="CS75" i="24"/>
  <c r="CT75" i="24"/>
  <c r="CU75" i="24"/>
  <c r="DQ75" i="24"/>
  <c r="DR75" i="24"/>
  <c r="DS75" i="24"/>
  <c r="DT75" i="24"/>
  <c r="CC75" i="24"/>
  <c r="CD75" i="24"/>
  <c r="CE75" i="24"/>
  <c r="CF75" i="24"/>
  <c r="DI75" i="24"/>
  <c r="CG75" i="24"/>
  <c r="DJ75" i="24"/>
  <c r="CH75" i="24"/>
  <c r="DK75" i="24"/>
  <c r="CI75" i="24"/>
  <c r="DL75" i="24"/>
  <c r="CJ75" i="24"/>
  <c r="DM75" i="24"/>
  <c r="CK75" i="24"/>
  <c r="DN75" i="24"/>
  <c r="DO75" i="24"/>
  <c r="BU75" i="24"/>
  <c r="CM75" i="24"/>
  <c r="BV75" i="24"/>
  <c r="CN75" i="24"/>
  <c r="BW75" i="24"/>
  <c r="CO75" i="24"/>
  <c r="BX75" i="24"/>
  <c r="BY75" i="24"/>
  <c r="BZ75" i="24"/>
  <c r="CA75" i="24"/>
  <c r="BK75" i="24"/>
  <c r="BL75" i="24"/>
  <c r="BM75" i="24"/>
  <c r="BN75" i="24"/>
  <c r="BO75" i="24"/>
  <c r="BP75" i="24"/>
  <c r="BQ75" i="24"/>
  <c r="BG75" i="24"/>
  <c r="FW75" i="24" s="1"/>
  <c r="AO75" i="24"/>
  <c r="FE75" i="24" s="1"/>
  <c r="AP75" i="24"/>
  <c r="FF75" i="24" s="1"/>
  <c r="AQ75" i="24"/>
  <c r="FG75" i="24" s="1"/>
  <c r="AR75" i="24"/>
  <c r="FH75" i="24" s="1"/>
  <c r="AT75" i="24"/>
  <c r="FJ75" i="24" s="1"/>
  <c r="AU75" i="24"/>
  <c r="FK75" i="24" s="1"/>
  <c r="Z75" i="24"/>
  <c r="EP75" i="24" s="1"/>
  <c r="BS75" i="24"/>
  <c r="AB75" i="24"/>
  <c r="ER75" i="24" s="1"/>
  <c r="BT75" i="24"/>
  <c r="AY75" i="24"/>
  <c r="FO75" i="24" s="1"/>
  <c r="AZ75" i="24"/>
  <c r="FP75" i="24" s="1"/>
  <c r="AE75" i="24"/>
  <c r="EU75" i="24" s="1"/>
  <c r="BA75" i="24"/>
  <c r="FQ75" i="24" s="1"/>
  <c r="AS75" i="24"/>
  <c r="FI75" i="24" s="1"/>
  <c r="AF75" i="24"/>
  <c r="EV75" i="24" s="1"/>
  <c r="X75" i="24"/>
  <c r="EN75" i="24" s="1"/>
  <c r="Y75" i="24"/>
  <c r="EO75" i="24" s="1"/>
  <c r="AA75" i="24"/>
  <c r="EQ75" i="24" s="1"/>
  <c r="AV75" i="24"/>
  <c r="FL75" i="24" s="1"/>
  <c r="AC75" i="24"/>
  <c r="ES75" i="24" s="1"/>
  <c r="AW75" i="24"/>
  <c r="FM75" i="24" s="1"/>
  <c r="AG75" i="24"/>
  <c r="EW75" i="24" s="1"/>
  <c r="AH75" i="24"/>
  <c r="EX75" i="24" s="1"/>
  <c r="AI75" i="24"/>
  <c r="EY75" i="24" s="1"/>
  <c r="R75" i="24"/>
  <c r="EH75" i="24" s="1"/>
  <c r="AJ75" i="24"/>
  <c r="EZ75" i="24" s="1"/>
  <c r="U75" i="24"/>
  <c r="EK75" i="24" s="1"/>
  <c r="S75" i="24"/>
  <c r="EI75" i="24" s="1"/>
  <c r="BE75" i="24"/>
  <c r="FU75" i="24" s="1"/>
  <c r="AK75" i="24"/>
  <c r="FA75" i="24" s="1"/>
  <c r="V75" i="24"/>
  <c r="EL75" i="24" s="1"/>
  <c r="AL75" i="24"/>
  <c r="FB75" i="24" s="1"/>
  <c r="W75" i="24"/>
  <c r="EM75" i="24" s="1"/>
  <c r="AM75" i="24"/>
  <c r="FC75" i="24" s="1"/>
  <c r="M75" i="24"/>
  <c r="EC75" i="24" s="1"/>
  <c r="BD75" i="24"/>
  <c r="FT75" i="24" s="1"/>
  <c r="BF75" i="24"/>
  <c r="FV75" i="24" s="1"/>
  <c r="BB75" i="24"/>
  <c r="FR75" i="24" s="1"/>
  <c r="BI75" i="24"/>
  <c r="K75" i="24"/>
  <c r="EA75" i="24" s="1"/>
  <c r="BC75" i="24"/>
  <c r="FS75" i="24" s="1"/>
  <c r="BJ75" i="24"/>
  <c r="L75" i="24"/>
  <c r="EB75" i="24" s="1"/>
  <c r="Q75" i="24"/>
  <c r="EG75" i="24" s="1"/>
  <c r="N75" i="24"/>
  <c r="ED75" i="24" s="1"/>
  <c r="O75" i="24"/>
  <c r="EE75" i="24" s="1"/>
  <c r="P75" i="24"/>
  <c r="EF75" i="24" s="1"/>
  <c r="A76" i="24"/>
  <c r="DR410" i="24"/>
  <c r="DW410" i="24"/>
  <c r="DX410" i="24"/>
  <c r="DY410" i="24"/>
  <c r="DJ410" i="24"/>
  <c r="DK410" i="24"/>
  <c r="DL410" i="24"/>
  <c r="DM410" i="24"/>
  <c r="DN410" i="24"/>
  <c r="DO410" i="24"/>
  <c r="DQ410" i="24"/>
  <c r="DS410" i="24"/>
  <c r="DT410" i="24"/>
  <c r="DG410" i="24"/>
  <c r="DU410" i="24"/>
  <c r="DH410" i="24"/>
  <c r="DV410" i="24"/>
  <c r="DI410" i="24"/>
  <c r="CQ410" i="24"/>
  <c r="CM410" i="24"/>
  <c r="CN410" i="24"/>
  <c r="CO410" i="24"/>
  <c r="CP410" i="24"/>
  <c r="CR410" i="24"/>
  <c r="CS410" i="24"/>
  <c r="CT410" i="24"/>
  <c r="BU410" i="24"/>
  <c r="BV410" i="24"/>
  <c r="CC410" i="24"/>
  <c r="BW410" i="24"/>
  <c r="CD410" i="24"/>
  <c r="BX410" i="24"/>
  <c r="CE410" i="24"/>
  <c r="BY410" i="24"/>
  <c r="CF410" i="24"/>
  <c r="BZ410" i="24"/>
  <c r="CG410" i="24"/>
  <c r="CA410" i="24"/>
  <c r="CH410" i="24"/>
  <c r="AY410" i="24"/>
  <c r="FO410" i="24" s="1"/>
  <c r="AZ410" i="24"/>
  <c r="FP410" i="24" s="1"/>
  <c r="BA410" i="24"/>
  <c r="FQ410" i="24" s="1"/>
  <c r="BB410" i="24"/>
  <c r="FR410" i="24" s="1"/>
  <c r="BC410" i="24"/>
  <c r="FS410" i="24" s="1"/>
  <c r="BD410" i="24"/>
  <c r="FT410" i="24" s="1"/>
  <c r="BE410" i="24"/>
  <c r="FU410" i="24" s="1"/>
  <c r="BF410" i="24"/>
  <c r="FV410" i="24" s="1"/>
  <c r="CU410" i="24"/>
  <c r="AV410" i="24"/>
  <c r="FL410" i="24" s="1"/>
  <c r="AJ410" i="24"/>
  <c r="EZ410" i="24" s="1"/>
  <c r="AW410" i="24"/>
  <c r="FM410" i="24" s="1"/>
  <c r="AK410" i="24"/>
  <c r="FA410" i="24" s="1"/>
  <c r="AL410" i="24"/>
  <c r="FB410" i="24" s="1"/>
  <c r="AM410" i="24"/>
  <c r="FC410" i="24" s="1"/>
  <c r="BI410" i="24"/>
  <c r="BJ410" i="24"/>
  <c r="BK410" i="24"/>
  <c r="AT410" i="24"/>
  <c r="FJ410" i="24" s="1"/>
  <c r="AI410" i="24"/>
  <c r="EY410" i="24" s="1"/>
  <c r="AU410" i="24"/>
  <c r="FK410" i="24" s="1"/>
  <c r="BS410" i="24"/>
  <c r="BT410" i="24"/>
  <c r="BG410" i="24"/>
  <c r="FW410" i="24" s="1"/>
  <c r="U410" i="24"/>
  <c r="EK410" i="24" s="1"/>
  <c r="Z410" i="24"/>
  <c r="EP410" i="24" s="1"/>
  <c r="AA410" i="24"/>
  <c r="EQ410" i="24" s="1"/>
  <c r="AQ410" i="24"/>
  <c r="FG410" i="24" s="1"/>
  <c r="AR410" i="24"/>
  <c r="FH410" i="24" s="1"/>
  <c r="AB410" i="24"/>
  <c r="ER410" i="24" s="1"/>
  <c r="AC410" i="24"/>
  <c r="ES410" i="24" s="1"/>
  <c r="K410" i="24"/>
  <c r="EA410" i="24" s="1"/>
  <c r="P410" i="24"/>
  <c r="EF410" i="24" s="1"/>
  <c r="CI410" i="24"/>
  <c r="BL410" i="24"/>
  <c r="AE410" i="24"/>
  <c r="EU410" i="24" s="1"/>
  <c r="L410" i="24"/>
  <c r="EB410" i="24" s="1"/>
  <c r="Q410" i="24"/>
  <c r="EG410" i="24" s="1"/>
  <c r="CJ410" i="24"/>
  <c r="BM410" i="24"/>
  <c r="AF410" i="24"/>
  <c r="EV410" i="24" s="1"/>
  <c r="M410" i="24"/>
  <c r="EC410" i="24" s="1"/>
  <c r="BP410" i="24"/>
  <c r="AS410" i="24"/>
  <c r="FI410" i="24" s="1"/>
  <c r="CK410" i="24"/>
  <c r="BN410" i="24"/>
  <c r="AG410" i="24"/>
  <c r="EW410" i="24" s="1"/>
  <c r="N410" i="24"/>
  <c r="ED410" i="24" s="1"/>
  <c r="R410" i="24"/>
  <c r="EH410" i="24" s="1"/>
  <c r="BO410" i="24"/>
  <c r="AO410" i="24"/>
  <c r="FE410" i="24" s="1"/>
  <c r="AH410" i="24"/>
  <c r="EX410" i="24" s="1"/>
  <c r="O410" i="24"/>
  <c r="EE410" i="24" s="1"/>
  <c r="AP410" i="24"/>
  <c r="FF410" i="24" s="1"/>
  <c r="BQ410" i="24"/>
  <c r="S410" i="24"/>
  <c r="EI410" i="24" s="1"/>
  <c r="V410" i="24"/>
  <c r="EL410" i="24" s="1"/>
  <c r="W410" i="24"/>
  <c r="EM410" i="24" s="1"/>
  <c r="X410" i="24"/>
  <c r="EN410" i="24" s="1"/>
  <c r="Y410" i="24"/>
  <c r="EO410" i="24" s="1"/>
  <c r="A411" i="24"/>
  <c r="DQ415" i="24"/>
  <c r="DR415" i="24"/>
  <c r="DS415" i="24"/>
  <c r="DG415" i="24"/>
  <c r="DH415" i="24"/>
  <c r="DT415" i="24"/>
  <c r="DI415" i="24"/>
  <c r="DU415" i="24"/>
  <c r="DJ415" i="24"/>
  <c r="DV415" i="24"/>
  <c r="DK415" i="24"/>
  <c r="DW415" i="24"/>
  <c r="DL415" i="24"/>
  <c r="CM415" i="24"/>
  <c r="CN415" i="24"/>
  <c r="CO415" i="24"/>
  <c r="DX415" i="24"/>
  <c r="CP415" i="24"/>
  <c r="CH415" i="24"/>
  <c r="DY415" i="24"/>
  <c r="CQ415" i="24"/>
  <c r="CI415" i="24"/>
  <c r="CR415" i="24"/>
  <c r="CJ415" i="24"/>
  <c r="CS415" i="24"/>
  <c r="CK415" i="24"/>
  <c r="CT415" i="24"/>
  <c r="CU415" i="24"/>
  <c r="DM415" i="24"/>
  <c r="CD415" i="24"/>
  <c r="DN415" i="24"/>
  <c r="CE415" i="24"/>
  <c r="DO415" i="24"/>
  <c r="CF415" i="24"/>
  <c r="CG415" i="24"/>
  <c r="BP415" i="24"/>
  <c r="BQ415" i="24"/>
  <c r="CC415" i="24"/>
  <c r="BS415" i="24"/>
  <c r="BT415" i="24"/>
  <c r="BU415" i="24"/>
  <c r="BV415" i="24"/>
  <c r="BW415" i="24"/>
  <c r="BL415" i="24"/>
  <c r="AT415" i="24"/>
  <c r="FJ415" i="24" s="1"/>
  <c r="BM415" i="24"/>
  <c r="AU415" i="24"/>
  <c r="FK415" i="24" s="1"/>
  <c r="BN415" i="24"/>
  <c r="BO415" i="24"/>
  <c r="AY415" i="24"/>
  <c r="FO415" i="24" s="1"/>
  <c r="AZ415" i="24"/>
  <c r="FP415" i="24" s="1"/>
  <c r="BA415" i="24"/>
  <c r="FQ415" i="24" s="1"/>
  <c r="BB415" i="24"/>
  <c r="FR415" i="24" s="1"/>
  <c r="AW415" i="24"/>
  <c r="FM415" i="24" s="1"/>
  <c r="AE415" i="24"/>
  <c r="EU415" i="24" s="1"/>
  <c r="BC415" i="24"/>
  <c r="FS415" i="24" s="1"/>
  <c r="AF415" i="24"/>
  <c r="EV415" i="24" s="1"/>
  <c r="BD415" i="24"/>
  <c r="FT415" i="24" s="1"/>
  <c r="AG415" i="24"/>
  <c r="EW415" i="24" s="1"/>
  <c r="BE415" i="24"/>
  <c r="FU415" i="24" s="1"/>
  <c r="AH415" i="24"/>
  <c r="EX415" i="24" s="1"/>
  <c r="BF415" i="24"/>
  <c r="FV415" i="24" s="1"/>
  <c r="BI415" i="24"/>
  <c r="BG415" i="24"/>
  <c r="FW415" i="24" s="1"/>
  <c r="AJ415" i="24"/>
  <c r="EZ415" i="24" s="1"/>
  <c r="BJ415" i="24"/>
  <c r="AK415" i="24"/>
  <c r="FA415" i="24" s="1"/>
  <c r="AC415" i="24"/>
  <c r="ES415" i="24" s="1"/>
  <c r="AO415" i="24"/>
  <c r="FE415" i="24" s="1"/>
  <c r="AP415" i="24"/>
  <c r="FF415" i="24" s="1"/>
  <c r="AQ415" i="24"/>
  <c r="FG415" i="24" s="1"/>
  <c r="BK415" i="24"/>
  <c r="AR415" i="24"/>
  <c r="FH415" i="24" s="1"/>
  <c r="AS415" i="24"/>
  <c r="FI415" i="24" s="1"/>
  <c r="AV415" i="24"/>
  <c r="FL415" i="24" s="1"/>
  <c r="N415" i="24"/>
  <c r="ED415" i="24" s="1"/>
  <c r="AI415" i="24"/>
  <c r="EY415" i="24" s="1"/>
  <c r="AL415" i="24"/>
  <c r="FB415" i="24" s="1"/>
  <c r="BZ415" i="24"/>
  <c r="AM415" i="24"/>
  <c r="FC415" i="24" s="1"/>
  <c r="AA415" i="24"/>
  <c r="EQ415" i="24" s="1"/>
  <c r="CA415" i="24"/>
  <c r="U415" i="24"/>
  <c r="EK415" i="24" s="1"/>
  <c r="Y415" i="24"/>
  <c r="EO415" i="24" s="1"/>
  <c r="K415" i="24"/>
  <c r="EA415" i="24" s="1"/>
  <c r="BY415" i="24"/>
  <c r="Z415" i="24"/>
  <c r="EP415" i="24" s="1"/>
  <c r="O415" i="24"/>
  <c r="EE415" i="24" s="1"/>
  <c r="Q415" i="24"/>
  <c r="EG415" i="24" s="1"/>
  <c r="V415" i="24"/>
  <c r="EL415" i="24" s="1"/>
  <c r="BX415" i="24"/>
  <c r="L415" i="24"/>
  <c r="EB415" i="24" s="1"/>
  <c r="AB415" i="24"/>
  <c r="ER415" i="24" s="1"/>
  <c r="W415" i="24"/>
  <c r="EM415" i="24" s="1"/>
  <c r="P415" i="24"/>
  <c r="EF415" i="24" s="1"/>
  <c r="X415" i="24"/>
  <c r="EN415" i="24" s="1"/>
  <c r="M415" i="24"/>
  <c r="EC415" i="24" s="1"/>
  <c r="R415" i="24"/>
  <c r="EH415" i="24" s="1"/>
  <c r="S415" i="24"/>
  <c r="EI415" i="24" s="1"/>
  <c r="A416" i="24"/>
  <c r="AL15" i="24"/>
  <c r="FB15" i="24" s="1"/>
  <c r="W15" i="24"/>
  <c r="EM15" i="24" s="1"/>
  <c r="AY15" i="24"/>
  <c r="FO15" i="24" s="1"/>
  <c r="DT110" i="24"/>
  <c r="DU110" i="24"/>
  <c r="BI110" i="24"/>
  <c r="BO110" i="24"/>
  <c r="BG110" i="24"/>
  <c r="FW110" i="24" s="1"/>
  <c r="AE110" i="24"/>
  <c r="EU110" i="24" s="1"/>
  <c r="AF110" i="24"/>
  <c r="EV110" i="24" s="1"/>
  <c r="AG110" i="24"/>
  <c r="EW110" i="24" s="1"/>
  <c r="AH110" i="24"/>
  <c r="EX110" i="24" s="1"/>
  <c r="BV110" i="24"/>
  <c r="V110" i="24"/>
  <c r="EL110" i="24" s="1"/>
  <c r="K110" i="24"/>
  <c r="EA110" i="24" s="1"/>
  <c r="DU360" i="24"/>
  <c r="DV360" i="24"/>
  <c r="DW360" i="24"/>
  <c r="DX360" i="24"/>
  <c r="DY360" i="24"/>
  <c r="DQ360" i="24"/>
  <c r="DR360" i="24"/>
  <c r="DS360" i="24"/>
  <c r="DG360" i="24"/>
  <c r="DT360" i="24"/>
  <c r="CT360" i="24"/>
  <c r="CU360" i="24"/>
  <c r="CM360" i="24"/>
  <c r="CN360" i="24"/>
  <c r="CO360" i="24"/>
  <c r="CP360" i="24"/>
  <c r="CQ360" i="24"/>
  <c r="CR360" i="24"/>
  <c r="CS360" i="24"/>
  <c r="CC360" i="24"/>
  <c r="CD360" i="24"/>
  <c r="CE360" i="24"/>
  <c r="CF360" i="24"/>
  <c r="CG360" i="24"/>
  <c r="CH360" i="24"/>
  <c r="CI360" i="24"/>
  <c r="CJ360" i="24"/>
  <c r="CK360" i="24"/>
  <c r="BK360" i="24"/>
  <c r="BL360" i="24"/>
  <c r="BM360" i="24"/>
  <c r="BN360" i="24"/>
  <c r="BO360" i="24"/>
  <c r="BP360" i="24"/>
  <c r="BQ360" i="24"/>
  <c r="BW360" i="24"/>
  <c r="AO360" i="24"/>
  <c r="FE360" i="24" s="1"/>
  <c r="BX360" i="24"/>
  <c r="AP360" i="24"/>
  <c r="FF360" i="24" s="1"/>
  <c r="BY360" i="24"/>
  <c r="BI360" i="24"/>
  <c r="BZ360" i="24"/>
  <c r="BJ360" i="24"/>
  <c r="CA360" i="24"/>
  <c r="AY360" i="24"/>
  <c r="FO360" i="24" s="1"/>
  <c r="AZ360" i="24"/>
  <c r="FP360" i="24" s="1"/>
  <c r="BA360" i="24"/>
  <c r="FQ360" i="24" s="1"/>
  <c r="BB360" i="24"/>
  <c r="FR360" i="24" s="1"/>
  <c r="AE360" i="24"/>
  <c r="EU360" i="24" s="1"/>
  <c r="BC360" i="24"/>
  <c r="FS360" i="24" s="1"/>
  <c r="AF360" i="24"/>
  <c r="EV360" i="24" s="1"/>
  <c r="AI360" i="24"/>
  <c r="EY360" i="24" s="1"/>
  <c r="X360" i="24"/>
  <c r="EN360" i="24" s="1"/>
  <c r="AJ360" i="24"/>
  <c r="EZ360" i="24" s="1"/>
  <c r="Y360" i="24"/>
  <c r="EO360" i="24" s="1"/>
  <c r="AK360" i="24"/>
  <c r="FA360" i="24" s="1"/>
  <c r="Z360" i="24"/>
  <c r="EP360" i="24" s="1"/>
  <c r="AL360" i="24"/>
  <c r="FB360" i="24" s="1"/>
  <c r="AA360" i="24"/>
  <c r="EQ360" i="24" s="1"/>
  <c r="DH360" i="24"/>
  <c r="BS360" i="24"/>
  <c r="AM360" i="24"/>
  <c r="FC360" i="24" s="1"/>
  <c r="AB360" i="24"/>
  <c r="ER360" i="24" s="1"/>
  <c r="DI360" i="24"/>
  <c r="BT360" i="24"/>
  <c r="AC360" i="24"/>
  <c r="ES360" i="24" s="1"/>
  <c r="DJ360" i="24"/>
  <c r="BU360" i="24"/>
  <c r="DK360" i="24"/>
  <c r="BV360" i="24"/>
  <c r="BG360" i="24"/>
  <c r="FW360" i="24" s="1"/>
  <c r="R360" i="24"/>
  <c r="EH360" i="24" s="1"/>
  <c r="S360" i="24"/>
  <c r="EI360" i="24" s="1"/>
  <c r="U360" i="24"/>
  <c r="EK360" i="24" s="1"/>
  <c r="AT360" i="24"/>
  <c r="FJ360" i="24" s="1"/>
  <c r="AU360" i="24"/>
  <c r="FK360" i="24" s="1"/>
  <c r="W360" i="24"/>
  <c r="EM360" i="24" s="1"/>
  <c r="AV360" i="24"/>
  <c r="FL360" i="24" s="1"/>
  <c r="AS360" i="24"/>
  <c r="FI360" i="24" s="1"/>
  <c r="AR360" i="24"/>
  <c r="FH360" i="24" s="1"/>
  <c r="AW360" i="24"/>
  <c r="FM360" i="24" s="1"/>
  <c r="K360" i="24"/>
  <c r="EA360" i="24" s="1"/>
  <c r="L360" i="24"/>
  <c r="EB360" i="24" s="1"/>
  <c r="AG360" i="24"/>
  <c r="EW360" i="24" s="1"/>
  <c r="AQ360" i="24"/>
  <c r="FG360" i="24" s="1"/>
  <c r="AH360" i="24"/>
  <c r="EX360" i="24" s="1"/>
  <c r="V360" i="24"/>
  <c r="EL360" i="24" s="1"/>
  <c r="BD360" i="24"/>
  <c r="FT360" i="24" s="1"/>
  <c r="N360" i="24"/>
  <c r="ED360" i="24" s="1"/>
  <c r="Q360" i="24"/>
  <c r="EG360" i="24" s="1"/>
  <c r="BE360" i="24"/>
  <c r="FU360" i="24" s="1"/>
  <c r="BF360" i="24"/>
  <c r="FV360" i="24" s="1"/>
  <c r="DL360" i="24"/>
  <c r="DM360" i="24"/>
  <c r="P360" i="24"/>
  <c r="EF360" i="24" s="1"/>
  <c r="DN360" i="24"/>
  <c r="DO360" i="24"/>
  <c r="M360" i="24"/>
  <c r="EC360" i="24" s="1"/>
  <c r="O360" i="24"/>
  <c r="EE360" i="24" s="1"/>
  <c r="A361" i="24"/>
  <c r="X24" i="66"/>
  <c r="V35" i="66"/>
  <c r="E16" i="67"/>
  <c r="X14" i="66"/>
  <c r="Y16" i="66"/>
  <c r="S33" i="66" s="1"/>
  <c r="U33" i="66" s="1"/>
  <c r="AA4" i="66"/>
  <c r="Z4" i="66" s="1"/>
  <c r="X20" i="66"/>
  <c r="Y20" i="66" s="1"/>
  <c r="C11" i="36"/>
  <c r="Y9" i="66"/>
  <c r="S26" i="66" s="1"/>
  <c r="U26" i="66" s="1"/>
  <c r="Y26" i="66"/>
  <c r="C10" i="36"/>
  <c r="Y17" i="66"/>
  <c r="F16" i="67"/>
  <c r="I12" i="66"/>
  <c r="J16" i="67"/>
  <c r="M12" i="66"/>
  <c r="N16" i="67"/>
  <c r="L12" i="66"/>
  <c r="M16" i="67"/>
  <c r="F12" i="66"/>
  <c r="G16" i="67"/>
  <c r="H12" i="66"/>
  <c r="I16" i="67"/>
  <c r="J12" i="66"/>
  <c r="K16" i="67"/>
  <c r="D16" i="67"/>
  <c r="H16" i="67"/>
  <c r="K12" i="66"/>
  <c r="L16" i="67"/>
  <c r="D12" i="66"/>
  <c r="S30" i="66"/>
  <c r="U30" i="66" s="1"/>
  <c r="AA13" i="66"/>
  <c r="C91" i="36"/>
  <c r="W10" i="66"/>
  <c r="Z10" i="66" s="1"/>
  <c r="AA41" i="66"/>
  <c r="X41" i="66"/>
  <c r="D85" i="36" s="1"/>
  <c r="S45" i="66"/>
  <c r="U20" i="66"/>
  <c r="S27" i="66"/>
  <c r="U27" i="66" s="1"/>
  <c r="Y24" i="66"/>
  <c r="X35" i="66"/>
  <c r="D86" i="36"/>
  <c r="Y42" i="66"/>
  <c r="AA42" i="66"/>
  <c r="X21" i="66"/>
  <c r="V36" i="66"/>
  <c r="X43" i="66"/>
  <c r="Y6" i="66"/>
  <c r="W6" i="66"/>
  <c r="AJ77" i="22"/>
  <c r="X40" i="66"/>
  <c r="D84" i="36" s="1"/>
  <c r="X44" i="66"/>
  <c r="U21" i="66"/>
  <c r="U45" i="66"/>
  <c r="Y41" i="66"/>
  <c r="S32" i="66"/>
  <c r="U32" i="66" s="1"/>
  <c r="AA15" i="66"/>
  <c r="S22" i="66"/>
  <c r="U22" i="66" s="1"/>
  <c r="X5" i="66"/>
  <c r="S29" i="66"/>
  <c r="U29" i="66" s="1"/>
  <c r="AA12" i="66"/>
  <c r="S25" i="66"/>
  <c r="U25" i="66" s="1"/>
  <c r="AA8" i="66"/>
  <c r="Y7" i="66"/>
  <c r="W8" i="66"/>
  <c r="AA9" i="66"/>
  <c r="Z9" i="66" s="1"/>
  <c r="Y11" i="66"/>
  <c r="W12" i="66"/>
  <c r="W15" i="66"/>
  <c r="AA16" i="66"/>
  <c r="Z16" i="66" s="1"/>
  <c r="A19" i="23"/>
  <c r="A17" i="23"/>
  <c r="A16" i="23"/>
  <c r="A14" i="23"/>
  <c r="A13" i="23"/>
  <c r="A12" i="23"/>
  <c r="A11" i="23"/>
  <c r="A10" i="23"/>
  <c r="A9" i="23"/>
  <c r="A8" i="23"/>
  <c r="A7" i="23"/>
  <c r="AR295" i="24" l="1"/>
  <c r="FH295" i="24" s="1"/>
  <c r="AA295" i="24"/>
  <c r="EQ295" i="24" s="1"/>
  <c r="AM295" i="24"/>
  <c r="FC295" i="24" s="1"/>
  <c r="CF295" i="24"/>
  <c r="BX295" i="24"/>
  <c r="CP295" i="24"/>
  <c r="CQ295" i="24"/>
  <c r="DH295" i="24"/>
  <c r="V295" i="24"/>
  <c r="EL295" i="24" s="1"/>
  <c r="BL295" i="24"/>
  <c r="BD295" i="24"/>
  <c r="FT295" i="24" s="1"/>
  <c r="AF295" i="24"/>
  <c r="EV295" i="24" s="1"/>
  <c r="BW295" i="24"/>
  <c r="CO295" i="24"/>
  <c r="DO295" i="24"/>
  <c r="DG295" i="24"/>
  <c r="AH340" i="24"/>
  <c r="EX340" i="24" s="1"/>
  <c r="A296" i="24"/>
  <c r="L295" i="24"/>
  <c r="EB295" i="24" s="1"/>
  <c r="Z295" i="24"/>
  <c r="EP295" i="24" s="1"/>
  <c r="BC295" i="24"/>
  <c r="FS295" i="24" s="1"/>
  <c r="AE295" i="24"/>
  <c r="EU295" i="24" s="1"/>
  <c r="AV295" i="24"/>
  <c r="FL295" i="24" s="1"/>
  <c r="CM295" i="24"/>
  <c r="DM295" i="24"/>
  <c r="DR295" i="24"/>
  <c r="Y340" i="24"/>
  <c r="EO340" i="24" s="1"/>
  <c r="A66" i="24"/>
  <c r="X295" i="24"/>
  <c r="EN295" i="24" s="1"/>
  <c r="Q295" i="24"/>
  <c r="EG295" i="24" s="1"/>
  <c r="BK295" i="24"/>
  <c r="AC295" i="24"/>
  <c r="ES295" i="24" s="1"/>
  <c r="CA295" i="24"/>
  <c r="AU295" i="24"/>
  <c r="FK295" i="24" s="1"/>
  <c r="CU295" i="24"/>
  <c r="DL295" i="24"/>
  <c r="DQ295" i="24"/>
  <c r="AG340" i="24"/>
  <c r="EW340" i="24" s="1"/>
  <c r="BX65" i="24"/>
  <c r="BI295" i="24"/>
  <c r="O295" i="24"/>
  <c r="EE295" i="24" s="1"/>
  <c r="P295" i="24"/>
  <c r="EF295" i="24" s="1"/>
  <c r="BB295" i="24"/>
  <c r="FR295" i="24" s="1"/>
  <c r="CD295" i="24"/>
  <c r="AT295" i="24"/>
  <c r="FJ295" i="24" s="1"/>
  <c r="CK295" i="24"/>
  <c r="DW295" i="24"/>
  <c r="DY295" i="24"/>
  <c r="BB340" i="24"/>
  <c r="FR340" i="24" s="1"/>
  <c r="AS295" i="24"/>
  <c r="FI295" i="24" s="1"/>
  <c r="N295" i="24"/>
  <c r="ED295" i="24" s="1"/>
  <c r="BJ295" i="24"/>
  <c r="AJ295" i="24"/>
  <c r="EZ295" i="24" s="1"/>
  <c r="BZ295" i="24"/>
  <c r="BU295" i="24"/>
  <c r="CJ295" i="24"/>
  <c r="DV295" i="24"/>
  <c r="AP295" i="24"/>
  <c r="FF295" i="24" s="1"/>
  <c r="M295" i="24"/>
  <c r="EC295" i="24" s="1"/>
  <c r="BG295" i="24"/>
  <c r="FW295" i="24" s="1"/>
  <c r="AH295" i="24"/>
  <c r="EX295" i="24" s="1"/>
  <c r="AZ295" i="24"/>
  <c r="FP295" i="24" s="1"/>
  <c r="BS295" i="24"/>
  <c r="CI295" i="24"/>
  <c r="DU295" i="24"/>
  <c r="AQ295" i="24"/>
  <c r="FG295" i="24" s="1"/>
  <c r="AB295" i="24"/>
  <c r="ER295" i="24" s="1"/>
  <c r="BF295" i="24"/>
  <c r="FV295" i="24" s="1"/>
  <c r="CG295" i="24"/>
  <c r="BY295" i="24"/>
  <c r="BQ295" i="24"/>
  <c r="CR295" i="24"/>
  <c r="DI295" i="24"/>
  <c r="S295" i="24"/>
  <c r="EI295" i="24" s="1"/>
  <c r="BM295" i="24"/>
  <c r="BE295" i="24"/>
  <c r="FU295" i="24" s="1"/>
  <c r="AG295" i="24"/>
  <c r="EW295" i="24" s="1"/>
  <c r="AY295" i="24"/>
  <c r="FO295" i="24" s="1"/>
  <c r="BP295" i="24"/>
  <c r="CH295" i="24"/>
  <c r="BL10" i="24"/>
  <c r="AS175" i="24"/>
  <c r="FI175" i="24" s="1"/>
  <c r="U175" i="24"/>
  <c r="EK175" i="24" s="1"/>
  <c r="BD175" i="24"/>
  <c r="FT175" i="24" s="1"/>
  <c r="Z175" i="24"/>
  <c r="EP175" i="24" s="1"/>
  <c r="BO175" i="24"/>
  <c r="CA175" i="24"/>
  <c r="CF175" i="24"/>
  <c r="CU175" i="24"/>
  <c r="AP150" i="24"/>
  <c r="FF150" i="24" s="1"/>
  <c r="X150" i="24"/>
  <c r="EN150" i="24" s="1"/>
  <c r="Y150" i="24"/>
  <c r="EO150" i="24" s="1"/>
  <c r="AW150" i="24"/>
  <c r="FM150" i="24" s="1"/>
  <c r="AT150" i="24"/>
  <c r="FJ150" i="24" s="1"/>
  <c r="AY150" i="24"/>
  <c r="FO150" i="24" s="1"/>
  <c r="CK150" i="24"/>
  <c r="DK150" i="24"/>
  <c r="DQ150" i="24"/>
  <c r="O175" i="24"/>
  <c r="EE175" i="24" s="1"/>
  <c r="S175" i="24"/>
  <c r="EI175" i="24" s="1"/>
  <c r="BC175" i="24"/>
  <c r="FS175" i="24" s="1"/>
  <c r="AU175" i="24"/>
  <c r="FK175" i="24" s="1"/>
  <c r="BX175" i="24"/>
  <c r="BY175" i="24"/>
  <c r="CE175" i="24"/>
  <c r="DG175" i="24"/>
  <c r="AO150" i="24"/>
  <c r="FE150" i="24" s="1"/>
  <c r="Q150" i="24"/>
  <c r="EG150" i="24" s="1"/>
  <c r="AJ150" i="24"/>
  <c r="EZ150" i="24" s="1"/>
  <c r="BO150" i="24"/>
  <c r="BL150" i="24"/>
  <c r="BT150" i="24"/>
  <c r="CJ150" i="24"/>
  <c r="DI150" i="24"/>
  <c r="BJ175" i="24"/>
  <c r="K175" i="24"/>
  <c r="EA175" i="24" s="1"/>
  <c r="BB175" i="24"/>
  <c r="FR175" i="24" s="1"/>
  <c r="AT175" i="24"/>
  <c r="FJ175" i="24" s="1"/>
  <c r="BW175" i="24"/>
  <c r="CS175" i="24"/>
  <c r="CD175" i="24"/>
  <c r="DR175" i="24"/>
  <c r="BW335" i="24"/>
  <c r="R150" i="24"/>
  <c r="EH150" i="24" s="1"/>
  <c r="U150" i="24"/>
  <c r="EK150" i="24" s="1"/>
  <c r="AH150" i="24"/>
  <c r="EX150" i="24" s="1"/>
  <c r="AV150" i="24"/>
  <c r="FL150" i="24" s="1"/>
  <c r="BC150" i="24"/>
  <c r="FS150" i="24" s="1"/>
  <c r="BS150" i="24"/>
  <c r="DO150" i="24"/>
  <c r="DG150" i="24"/>
  <c r="AK175" i="24"/>
  <c r="FA175" i="24" s="1"/>
  <c r="AH175" i="24"/>
  <c r="EX175" i="24" s="1"/>
  <c r="W175" i="24"/>
  <c r="EM175" i="24" s="1"/>
  <c r="AR175" i="24"/>
  <c r="FH175" i="24" s="1"/>
  <c r="BL175" i="24"/>
  <c r="CG175" i="24"/>
  <c r="DM175" i="24"/>
  <c r="DQ175" i="24"/>
  <c r="DN335" i="24"/>
  <c r="P150" i="24"/>
  <c r="EF150" i="24" s="1"/>
  <c r="AC150" i="24"/>
  <c r="ES150" i="24" s="1"/>
  <c r="AG150" i="24"/>
  <c r="EW150" i="24" s="1"/>
  <c r="BF150" i="24"/>
  <c r="FV150" i="24" s="1"/>
  <c r="BY150" i="24"/>
  <c r="BP150" i="24"/>
  <c r="CI150" i="24"/>
  <c r="DY150" i="24"/>
  <c r="AJ175" i="24"/>
  <c r="EZ175" i="24" s="1"/>
  <c r="R175" i="24"/>
  <c r="EH175" i="24" s="1"/>
  <c r="BA175" i="24"/>
  <c r="FQ175" i="24" s="1"/>
  <c r="AQ175" i="24"/>
  <c r="FG175" i="24" s="1"/>
  <c r="BV175" i="24"/>
  <c r="CR175" i="24"/>
  <c r="CC175" i="24"/>
  <c r="DW175" i="24"/>
  <c r="L150" i="24"/>
  <c r="EB150" i="24" s="1"/>
  <c r="AB150" i="24"/>
  <c r="ER150" i="24" s="1"/>
  <c r="AF150" i="24"/>
  <c r="EV150" i="24" s="1"/>
  <c r="BN150" i="24"/>
  <c r="BB150" i="24"/>
  <c r="FR150" i="24" s="1"/>
  <c r="CG150" i="24"/>
  <c r="CR150" i="24"/>
  <c r="DX150" i="24"/>
  <c r="BI175" i="24"/>
  <c r="AV175" i="24"/>
  <c r="FL175" i="24" s="1"/>
  <c r="V175" i="24"/>
  <c r="EL175" i="24" s="1"/>
  <c r="AP175" i="24"/>
  <c r="FF175" i="24" s="1"/>
  <c r="BK175" i="24"/>
  <c r="CQ175" i="24"/>
  <c r="DL175" i="24"/>
  <c r="DV175" i="24"/>
  <c r="AM150" i="24"/>
  <c r="FC150" i="24" s="1"/>
  <c r="BK150" i="24"/>
  <c r="AS150" i="24"/>
  <c r="FI150" i="24" s="1"/>
  <c r="CO150" i="24"/>
  <c r="BX150" i="24"/>
  <c r="CF150" i="24"/>
  <c r="DN150" i="24"/>
  <c r="DW150" i="24"/>
  <c r="A176" i="24"/>
  <c r="L175" i="24"/>
  <c r="EB175" i="24" s="1"/>
  <c r="BF175" i="24"/>
  <c r="FV175" i="24" s="1"/>
  <c r="AZ175" i="24"/>
  <c r="FP175" i="24" s="1"/>
  <c r="AO175" i="24"/>
  <c r="FE175" i="24" s="1"/>
  <c r="BU175" i="24"/>
  <c r="CP175" i="24"/>
  <c r="DK175" i="24"/>
  <c r="DU175" i="24"/>
  <c r="O150" i="24"/>
  <c r="EE150" i="24" s="1"/>
  <c r="AA150" i="24"/>
  <c r="EQ150" i="24" s="1"/>
  <c r="AE150" i="24"/>
  <c r="EU150" i="24" s="1"/>
  <c r="AU150" i="24"/>
  <c r="FK150" i="24" s="1"/>
  <c r="BA150" i="24"/>
  <c r="FQ150" i="24" s="1"/>
  <c r="CE150" i="24"/>
  <c r="CH150" i="24"/>
  <c r="DV150" i="24"/>
  <c r="N175" i="24"/>
  <c r="ED175" i="24" s="1"/>
  <c r="AI175" i="24"/>
  <c r="EY175" i="24" s="1"/>
  <c r="AC175" i="24"/>
  <c r="ES175" i="24" s="1"/>
  <c r="AF175" i="24"/>
  <c r="EV175" i="24" s="1"/>
  <c r="BG175" i="24"/>
  <c r="FW175" i="24" s="1"/>
  <c r="CO175" i="24"/>
  <c r="CJ175" i="24"/>
  <c r="DJ175" i="24"/>
  <c r="DT175" i="24"/>
  <c r="M150" i="24"/>
  <c r="EC150" i="24" s="1"/>
  <c r="BJ150" i="24"/>
  <c r="AR150" i="24"/>
  <c r="FH150" i="24" s="1"/>
  <c r="BE150" i="24"/>
  <c r="FU150" i="24" s="1"/>
  <c r="BW150" i="24"/>
  <c r="CD150" i="24"/>
  <c r="CQ150" i="24"/>
  <c r="DU150" i="24"/>
  <c r="AL175" i="24"/>
  <c r="FB175" i="24" s="1"/>
  <c r="AY175" i="24"/>
  <c r="FO175" i="24" s="1"/>
  <c r="BE175" i="24"/>
  <c r="FU175" i="24" s="1"/>
  <c r="AE175" i="24"/>
  <c r="EU175" i="24" s="1"/>
  <c r="BQ175" i="24"/>
  <c r="CN175" i="24"/>
  <c r="CI175" i="24"/>
  <c r="DI175" i="24"/>
  <c r="DY175" i="24"/>
  <c r="A151" i="24"/>
  <c r="AL150" i="24"/>
  <c r="FB150" i="24" s="1"/>
  <c r="Z150" i="24"/>
  <c r="EP150" i="24" s="1"/>
  <c r="CA150" i="24"/>
  <c r="BM150" i="24"/>
  <c r="AZ150" i="24"/>
  <c r="FP150" i="24" s="1"/>
  <c r="CC150" i="24"/>
  <c r="DM150" i="24"/>
  <c r="DT150" i="24"/>
  <c r="Q175" i="24"/>
  <c r="EG175" i="24" s="1"/>
  <c r="M175" i="24"/>
  <c r="EC175" i="24" s="1"/>
  <c r="AA175" i="24"/>
  <c r="EQ175" i="24" s="1"/>
  <c r="AB175" i="24"/>
  <c r="ER175" i="24" s="1"/>
  <c r="BP175" i="24"/>
  <c r="CM175" i="24"/>
  <c r="CH175" i="24"/>
  <c r="DH175" i="24"/>
  <c r="AQ150" i="24"/>
  <c r="FG150" i="24" s="1"/>
  <c r="N150" i="24"/>
  <c r="ED150" i="24" s="1"/>
  <c r="BI150" i="24"/>
  <c r="BZ150" i="24"/>
  <c r="CN150" i="24"/>
  <c r="BV150" i="24"/>
  <c r="CU150" i="24"/>
  <c r="DL150" i="24"/>
  <c r="CM10" i="24"/>
  <c r="BM10" i="24"/>
  <c r="CE10" i="24"/>
  <c r="BD10" i="24"/>
  <c r="FT10" i="24" s="1"/>
  <c r="BA10" i="24"/>
  <c r="FQ10" i="24" s="1"/>
  <c r="K10" i="24"/>
  <c r="EA10" i="24" s="1"/>
  <c r="V10" i="24"/>
  <c r="EL10" i="24" s="1"/>
  <c r="BZ10" i="24"/>
  <c r="CR10" i="24"/>
  <c r="AW10" i="24"/>
  <c r="FM10" i="24" s="1"/>
  <c r="AY10" i="24"/>
  <c r="FO10" i="24" s="1"/>
  <c r="BB10" i="24"/>
  <c r="FR10" i="24" s="1"/>
  <c r="BE10" i="24"/>
  <c r="FU10" i="24" s="1"/>
  <c r="CS10" i="24"/>
  <c r="BT10" i="24"/>
  <c r="BO10" i="24"/>
  <c r="CG10" i="24"/>
  <c r="DV10" i="24"/>
  <c r="A11" i="24"/>
  <c r="AT10" i="24"/>
  <c r="FJ10" i="24" s="1"/>
  <c r="L10" i="24"/>
  <c r="EB10" i="24" s="1"/>
  <c r="Z10" i="24"/>
  <c r="EP10" i="24" s="1"/>
  <c r="AV10" i="24"/>
  <c r="FL10" i="24" s="1"/>
  <c r="DU10" i="24"/>
  <c r="CU10" i="24"/>
  <c r="AE10" i="24"/>
  <c r="EU10" i="24" s="1"/>
  <c r="AZ10" i="24"/>
  <c r="FP10" i="24" s="1"/>
  <c r="S10" i="24"/>
  <c r="EI10" i="24" s="1"/>
  <c r="CQ10" i="24"/>
  <c r="AU10" i="24"/>
  <c r="FK10" i="24" s="1"/>
  <c r="DS10" i="24"/>
  <c r="CT10" i="24"/>
  <c r="AM10" i="24"/>
  <c r="FC10" i="24" s="1"/>
  <c r="BK10" i="24"/>
  <c r="AK10" i="24"/>
  <c r="FA10" i="24" s="1"/>
  <c r="Y10" i="24"/>
  <c r="EO10" i="24" s="1"/>
  <c r="BF10" i="24"/>
  <c r="FV10" i="24" s="1"/>
  <c r="DR10" i="24"/>
  <c r="DL10" i="24"/>
  <c r="O10" i="24"/>
  <c r="EE10" i="24" s="1"/>
  <c r="BC10" i="24"/>
  <c r="FS10" i="24" s="1"/>
  <c r="AJ10" i="24"/>
  <c r="EZ10" i="24" s="1"/>
  <c r="BX10" i="24"/>
  <c r="CO10" i="24"/>
  <c r="CK10" i="24"/>
  <c r="DK10" i="24"/>
  <c r="R10" i="24"/>
  <c r="EH10" i="24" s="1"/>
  <c r="AS10" i="24"/>
  <c r="FI10" i="24" s="1"/>
  <c r="AI10" i="24"/>
  <c r="EY10" i="24" s="1"/>
  <c r="BW10" i="24"/>
  <c r="AQ10" i="24"/>
  <c r="FG10" i="24" s="1"/>
  <c r="CJ10" i="24"/>
  <c r="DI10" i="24"/>
  <c r="Q10" i="24"/>
  <c r="EG10" i="24" s="1"/>
  <c r="X10" i="24"/>
  <c r="EN10" i="24" s="1"/>
  <c r="AC10" i="24"/>
  <c r="ES10" i="24" s="1"/>
  <c r="AG10" i="24"/>
  <c r="EW10" i="24" s="1"/>
  <c r="AP10" i="24"/>
  <c r="FF10" i="24" s="1"/>
  <c r="DO10" i="24"/>
  <c r="DH10" i="24"/>
  <c r="DU290" i="24"/>
  <c r="AL10" i="24"/>
  <c r="FB10" i="24" s="1"/>
  <c r="AR10" i="24"/>
  <c r="FH10" i="24" s="1"/>
  <c r="AH10" i="24"/>
  <c r="EX10" i="24" s="1"/>
  <c r="BJ10" i="24"/>
  <c r="BI10" i="24"/>
  <c r="CI10" i="24"/>
  <c r="DQ10" i="24"/>
  <c r="DS290" i="24"/>
  <c r="P10" i="24"/>
  <c r="EF10" i="24" s="1"/>
  <c r="W10" i="24"/>
  <c r="EM10" i="24" s="1"/>
  <c r="AB10" i="24"/>
  <c r="ER10" i="24" s="1"/>
  <c r="AF10" i="24"/>
  <c r="EV10" i="24" s="1"/>
  <c r="BP10" i="24"/>
  <c r="CH10" i="24"/>
  <c r="DX10" i="24"/>
  <c r="DQ290" i="24"/>
  <c r="N10" i="24"/>
  <c r="ED10" i="24" s="1"/>
  <c r="M10" i="24"/>
  <c r="EC10" i="24" s="1"/>
  <c r="CA10" i="24"/>
  <c r="BU10" i="24"/>
  <c r="CC10" i="24"/>
  <c r="DM10" i="24"/>
  <c r="DW10" i="24"/>
  <c r="AK320" i="24"/>
  <c r="FA320" i="24" s="1"/>
  <c r="CH320" i="24"/>
  <c r="CK320" i="24"/>
  <c r="CG320" i="24"/>
  <c r="L320" i="24"/>
  <c r="EB320" i="24" s="1"/>
  <c r="CF320" i="24"/>
  <c r="M320" i="24"/>
  <c r="EC320" i="24" s="1"/>
  <c r="CS320" i="24"/>
  <c r="BD320" i="24"/>
  <c r="FT320" i="24" s="1"/>
  <c r="R320" i="24"/>
  <c r="EH320" i="24" s="1"/>
  <c r="AW320" i="24"/>
  <c r="FM320" i="24" s="1"/>
  <c r="AJ320" i="24"/>
  <c r="EZ320" i="24" s="1"/>
  <c r="BW320" i="24"/>
  <c r="CJ320" i="24"/>
  <c r="CI320" i="24"/>
  <c r="BD125" i="24"/>
  <c r="FT125" i="24" s="1"/>
  <c r="CN125" i="24"/>
  <c r="P130" i="24"/>
  <c r="EF130" i="24" s="1"/>
  <c r="CO125" i="24"/>
  <c r="AL130" i="24"/>
  <c r="FB130" i="24" s="1"/>
  <c r="DT125" i="24"/>
  <c r="R130" i="24"/>
  <c r="EH130" i="24" s="1"/>
  <c r="DS125" i="24"/>
  <c r="Q130" i="24"/>
  <c r="EG130" i="24" s="1"/>
  <c r="K125" i="24"/>
  <c r="EA125" i="24" s="1"/>
  <c r="DR125" i="24"/>
  <c r="CM130" i="24"/>
  <c r="AA125" i="24"/>
  <c r="EQ125" i="24" s="1"/>
  <c r="DQ125" i="24"/>
  <c r="DY130" i="24"/>
  <c r="S125" i="24"/>
  <c r="EI125" i="24" s="1"/>
  <c r="CU130" i="24"/>
  <c r="R125" i="24"/>
  <c r="EH125" i="24" s="1"/>
  <c r="DM130" i="24"/>
  <c r="Q125" i="24"/>
  <c r="EG125" i="24" s="1"/>
  <c r="W130" i="24"/>
  <c r="EM130" i="24" s="1"/>
  <c r="DX130" i="24"/>
  <c r="AO130" i="24"/>
  <c r="FE130" i="24" s="1"/>
  <c r="DJ130" i="24"/>
  <c r="CH125" i="24"/>
  <c r="V130" i="24"/>
  <c r="EL130" i="24" s="1"/>
  <c r="DG130" i="24"/>
  <c r="BC125" i="24"/>
  <c r="FS125" i="24" s="1"/>
  <c r="U130" i="24"/>
  <c r="EK130" i="24" s="1"/>
  <c r="DQ130" i="24"/>
  <c r="AV180" i="24"/>
  <c r="FL180" i="24" s="1"/>
  <c r="Y180" i="24"/>
  <c r="EO180" i="24" s="1"/>
  <c r="AR180" i="24"/>
  <c r="FH180" i="24" s="1"/>
  <c r="BA180" i="24"/>
  <c r="FQ180" i="24" s="1"/>
  <c r="BI180" i="24"/>
  <c r="BV180" i="24"/>
  <c r="DL180" i="24"/>
  <c r="DR180" i="24"/>
  <c r="P180" i="24"/>
  <c r="EF180" i="24" s="1"/>
  <c r="AK180" i="24"/>
  <c r="FA180" i="24" s="1"/>
  <c r="AQ180" i="24"/>
  <c r="FG180" i="24" s="1"/>
  <c r="BQ180" i="24"/>
  <c r="BG180" i="24"/>
  <c r="FW180" i="24" s="1"/>
  <c r="BU180" i="24"/>
  <c r="DK180" i="24"/>
  <c r="DQ180" i="24"/>
  <c r="O180" i="24"/>
  <c r="EE180" i="24" s="1"/>
  <c r="X180" i="24"/>
  <c r="EN180" i="24" s="1"/>
  <c r="BE180" i="24"/>
  <c r="FU180" i="24" s="1"/>
  <c r="AZ180" i="24"/>
  <c r="FP180" i="24" s="1"/>
  <c r="BF180" i="24"/>
  <c r="FV180" i="24" s="1"/>
  <c r="CK180" i="24"/>
  <c r="CU180" i="24"/>
  <c r="DY180" i="24"/>
  <c r="A181" i="24"/>
  <c r="AC180" i="24"/>
  <c r="ES180" i="24" s="1"/>
  <c r="AJ180" i="24"/>
  <c r="EZ180" i="24" s="1"/>
  <c r="CI180" i="24"/>
  <c r="BP180" i="24"/>
  <c r="CA180" i="24"/>
  <c r="BT180" i="24"/>
  <c r="CT180" i="24"/>
  <c r="DX180" i="24"/>
  <c r="L180" i="24"/>
  <c r="EB180" i="24" s="1"/>
  <c r="AB180" i="24"/>
  <c r="ER180" i="24" s="1"/>
  <c r="W180" i="24"/>
  <c r="EM180" i="24" s="1"/>
  <c r="AP180" i="24"/>
  <c r="FF180" i="24" s="1"/>
  <c r="AY180" i="24"/>
  <c r="FO180" i="24" s="1"/>
  <c r="DJ180" i="24"/>
  <c r="CJ180" i="24"/>
  <c r="CS180" i="24"/>
  <c r="DW180" i="24"/>
  <c r="K180" i="24"/>
  <c r="EA180" i="24" s="1"/>
  <c r="N180" i="24"/>
  <c r="ED180" i="24" s="1"/>
  <c r="AI180" i="24"/>
  <c r="EY180" i="24" s="1"/>
  <c r="BD180" i="24"/>
  <c r="FT180" i="24" s="1"/>
  <c r="BO180" i="24"/>
  <c r="BZ180" i="24"/>
  <c r="CE180" i="24"/>
  <c r="CR180" i="24"/>
  <c r="DV180" i="24"/>
  <c r="AM180" i="24"/>
  <c r="FC180" i="24" s="1"/>
  <c r="AW180" i="24"/>
  <c r="FM180" i="24" s="1"/>
  <c r="V180" i="24"/>
  <c r="EL180" i="24" s="1"/>
  <c r="CH180" i="24"/>
  <c r="BN180" i="24"/>
  <c r="DI180" i="24"/>
  <c r="CD180" i="24"/>
  <c r="CQ180" i="24"/>
  <c r="DU180" i="24"/>
  <c r="AU180" i="24"/>
  <c r="FK180" i="24" s="1"/>
  <c r="AA180" i="24"/>
  <c r="EQ180" i="24" s="1"/>
  <c r="AH180" i="24"/>
  <c r="EX180" i="24" s="1"/>
  <c r="AO180" i="24"/>
  <c r="FE180" i="24" s="1"/>
  <c r="BM180" i="24"/>
  <c r="BY180" i="24"/>
  <c r="CC180" i="24"/>
  <c r="CP180" i="24"/>
  <c r="S180" i="24"/>
  <c r="EI180" i="24" s="1"/>
  <c r="AS180" i="24"/>
  <c r="FI180" i="24" s="1"/>
  <c r="U180" i="24"/>
  <c r="EK180" i="24" s="1"/>
  <c r="BC180" i="24"/>
  <c r="FS180" i="24" s="1"/>
  <c r="BS180" i="24"/>
  <c r="DH180" i="24"/>
  <c r="CN180" i="24"/>
  <c r="CO180" i="24"/>
  <c r="R180" i="24"/>
  <c r="EH180" i="24" s="1"/>
  <c r="M180" i="24"/>
  <c r="EC180" i="24" s="1"/>
  <c r="AG180" i="24"/>
  <c r="EW180" i="24" s="1"/>
  <c r="CG180" i="24"/>
  <c r="BL180" i="24"/>
  <c r="BX180" i="24"/>
  <c r="DN180" i="24"/>
  <c r="DO180" i="24"/>
  <c r="AT180" i="24"/>
  <c r="FJ180" i="24" s="1"/>
  <c r="Z180" i="24"/>
  <c r="EP180" i="24" s="1"/>
  <c r="AF180" i="24"/>
  <c r="EV180" i="24" s="1"/>
  <c r="BB180" i="24"/>
  <c r="FR180" i="24" s="1"/>
  <c r="BK180" i="24"/>
  <c r="DG180" i="24"/>
  <c r="CM180" i="24"/>
  <c r="CK350" i="24"/>
  <c r="AO350" i="24"/>
  <c r="FE350" i="24" s="1"/>
  <c r="Z350" i="24"/>
  <c r="EP350" i="24" s="1"/>
  <c r="O350" i="24"/>
  <c r="EE350" i="24" s="1"/>
  <c r="BN350" i="24"/>
  <c r="R350" i="24"/>
  <c r="EH350" i="24" s="1"/>
  <c r="K350" i="24"/>
  <c r="EA350" i="24" s="1"/>
  <c r="BM350" i="24"/>
  <c r="AV350" i="24"/>
  <c r="FL350" i="24" s="1"/>
  <c r="AT350" i="24"/>
  <c r="FJ350" i="24" s="1"/>
  <c r="CH350" i="24"/>
  <c r="AM350" i="24"/>
  <c r="FC350" i="24" s="1"/>
  <c r="BF350" i="24"/>
  <c r="FV350" i="24" s="1"/>
  <c r="BK350" i="24"/>
  <c r="BC350" i="24"/>
  <c r="FS350" i="24" s="1"/>
  <c r="BA350" i="24"/>
  <c r="FQ350" i="24" s="1"/>
  <c r="AY350" i="24"/>
  <c r="FO350" i="24" s="1"/>
  <c r="BY350" i="24"/>
  <c r="BU350" i="24"/>
  <c r="CP350" i="24"/>
  <c r="DI350" i="24"/>
  <c r="DG350" i="24"/>
  <c r="DN350" i="24"/>
  <c r="DJ350" i="24"/>
  <c r="DQ350" i="24"/>
  <c r="AQ350" i="24"/>
  <c r="FG350" i="24" s="1"/>
  <c r="AA350" i="24"/>
  <c r="EQ350" i="24" s="1"/>
  <c r="AC350" i="24"/>
  <c r="ES350" i="24" s="1"/>
  <c r="W350" i="24"/>
  <c r="EM350" i="24" s="1"/>
  <c r="M350" i="24"/>
  <c r="EC350" i="24" s="1"/>
  <c r="L350" i="24"/>
  <c r="EB350" i="24" s="1"/>
  <c r="BP350" i="24"/>
  <c r="AI350" i="24"/>
  <c r="EY350" i="24" s="1"/>
  <c r="AG350" i="24"/>
  <c r="EW350" i="24" s="1"/>
  <c r="AE350" i="24"/>
  <c r="EU350" i="24" s="1"/>
  <c r="CG350" i="24"/>
  <c r="AL350" i="24"/>
  <c r="FB350" i="24" s="1"/>
  <c r="BL350" i="24"/>
  <c r="BS350" i="24"/>
  <c r="BI350" i="24"/>
  <c r="CT350" i="24"/>
  <c r="CR350" i="24"/>
  <c r="BX350" i="24"/>
  <c r="CD350" i="24"/>
  <c r="CO350" i="24"/>
  <c r="DY350" i="24"/>
  <c r="DW350" i="24"/>
  <c r="DM350" i="24"/>
  <c r="DU350" i="24"/>
  <c r="BS10" i="24"/>
  <c r="AA10" i="24"/>
  <c r="EQ10" i="24" s="1"/>
  <c r="BY10" i="24"/>
  <c r="CP10" i="24"/>
  <c r="BV10" i="24"/>
  <c r="AO10" i="24"/>
  <c r="FE10" i="24" s="1"/>
  <c r="BG10" i="24"/>
  <c r="FW10" i="24" s="1"/>
  <c r="CN10" i="24"/>
  <c r="BQ10" i="24"/>
  <c r="BN10" i="24"/>
  <c r="DT10" i="24"/>
  <c r="DG10" i="24"/>
  <c r="DN10" i="24"/>
  <c r="CF10" i="24"/>
  <c r="CD10" i="24"/>
  <c r="DJ10" i="24"/>
  <c r="DY10" i="24"/>
  <c r="AA155" i="24"/>
  <c r="EQ155" i="24" s="1"/>
  <c r="DK80" i="24"/>
  <c r="BC110" i="24"/>
  <c r="FS110" i="24" s="1"/>
  <c r="Y125" i="24"/>
  <c r="EO125" i="24" s="1"/>
  <c r="CR65" i="24"/>
  <c r="BS155" i="24"/>
  <c r="R80" i="24"/>
  <c r="EH80" i="24" s="1"/>
  <c r="AH30" i="24"/>
  <c r="EX30" i="24" s="1"/>
  <c r="CH110" i="24"/>
  <c r="X125" i="24"/>
  <c r="EN125" i="24" s="1"/>
  <c r="AQ275" i="24"/>
  <c r="FG275" i="24" s="1"/>
  <c r="Y155" i="24"/>
  <c r="EO155" i="24" s="1"/>
  <c r="BG30" i="24"/>
  <c r="FW30" i="24" s="1"/>
  <c r="CT110" i="24"/>
  <c r="AT125" i="24"/>
  <c r="FJ125" i="24" s="1"/>
  <c r="AL275" i="24"/>
  <c r="FB275" i="24" s="1"/>
  <c r="X155" i="24"/>
  <c r="EN155" i="24" s="1"/>
  <c r="AM155" i="24"/>
  <c r="FC155" i="24" s="1"/>
  <c r="AT110" i="24"/>
  <c r="FJ110" i="24" s="1"/>
  <c r="CA275" i="24"/>
  <c r="AG30" i="24"/>
  <c r="EW30" i="24" s="1"/>
  <c r="CR110" i="24"/>
  <c r="CK125" i="24"/>
  <c r="BY275" i="24"/>
  <c r="BG155" i="24"/>
  <c r="FW155" i="24" s="1"/>
  <c r="AL125" i="24"/>
  <c r="FB125" i="24" s="1"/>
  <c r="BF30" i="24"/>
  <c r="FV30" i="24" s="1"/>
  <c r="CQ110" i="24"/>
  <c r="BF125" i="24"/>
  <c r="FV125" i="24" s="1"/>
  <c r="AC275" i="24"/>
  <c r="ES275" i="24" s="1"/>
  <c r="AF155" i="24"/>
  <c r="EV155" i="24" s="1"/>
  <c r="X80" i="24"/>
  <c r="EN80" i="24" s="1"/>
  <c r="BK30" i="24"/>
  <c r="CS110" i="24"/>
  <c r="BJ30" i="24"/>
  <c r="DO110" i="24"/>
  <c r="CJ125" i="24"/>
  <c r="BC275" i="24"/>
  <c r="FS275" i="24" s="1"/>
  <c r="BE155" i="24"/>
  <c r="FU155" i="24" s="1"/>
  <c r="AF30" i="24"/>
  <c r="EV30" i="24" s="1"/>
  <c r="DN110" i="24"/>
  <c r="BE125" i="24"/>
  <c r="FU125" i="24" s="1"/>
  <c r="AY275" i="24"/>
  <c r="FO275" i="24" s="1"/>
  <c r="AE155" i="24"/>
  <c r="EU155" i="24" s="1"/>
  <c r="CN80" i="24"/>
  <c r="Z125" i="24"/>
  <c r="EP125" i="24" s="1"/>
  <c r="N110" i="24"/>
  <c r="ED110" i="24" s="1"/>
  <c r="DV110" i="24"/>
  <c r="CI125" i="24"/>
  <c r="BL275" i="24"/>
  <c r="BD155" i="24"/>
  <c r="FT155" i="24" s="1"/>
  <c r="DJ300" i="24"/>
  <c r="DK300" i="24"/>
  <c r="DI300" i="24"/>
  <c r="CH300" i="24"/>
  <c r="CG300" i="24"/>
  <c r="CI300" i="24"/>
  <c r="CF300" i="24"/>
  <c r="M280" i="24"/>
  <c r="EC280" i="24" s="1"/>
  <c r="AU80" i="24"/>
  <c r="FK80" i="24" s="1"/>
  <c r="CP155" i="24"/>
  <c r="AJ80" i="24"/>
  <c r="EZ80" i="24" s="1"/>
  <c r="R110" i="24"/>
  <c r="EH110" i="24" s="1"/>
  <c r="BB110" i="24"/>
  <c r="FR110" i="24" s="1"/>
  <c r="DQ110" i="24"/>
  <c r="AR125" i="24"/>
  <c r="FH125" i="24" s="1"/>
  <c r="CU125" i="24"/>
  <c r="BI280" i="24"/>
  <c r="AF135" i="24"/>
  <c r="EV135" i="24" s="1"/>
  <c r="DM335" i="24"/>
  <c r="BZ155" i="24"/>
  <c r="AI280" i="24"/>
  <c r="EY280" i="24" s="1"/>
  <c r="AZ30" i="24"/>
  <c r="FP30" i="24" s="1"/>
  <c r="CA110" i="24"/>
  <c r="DS110" i="24"/>
  <c r="DH30" i="24"/>
  <c r="CC125" i="24"/>
  <c r="CA155" i="24"/>
  <c r="W80" i="24"/>
  <c r="EM80" i="24" s="1"/>
  <c r="DY30" i="24"/>
  <c r="AB110" i="24"/>
  <c r="ER110" i="24" s="1"/>
  <c r="BT110" i="24"/>
  <c r="DR110" i="24"/>
  <c r="AW80" i="24"/>
  <c r="FM80" i="24" s="1"/>
  <c r="DX30" i="24"/>
  <c r="Z110" i="24"/>
  <c r="EP110" i="24" s="1"/>
  <c r="BA110" i="24"/>
  <c r="FQ110" i="24" s="1"/>
  <c r="AM15" i="24"/>
  <c r="FC15" i="24" s="1"/>
  <c r="AJ125" i="24"/>
  <c r="EZ125" i="24" s="1"/>
  <c r="CT125" i="24"/>
  <c r="BS115" i="24"/>
  <c r="AW135" i="24"/>
  <c r="FM135" i="24" s="1"/>
  <c r="BT355" i="24"/>
  <c r="DY35" i="24"/>
  <c r="BY155" i="24"/>
  <c r="Q80" i="24"/>
  <c r="EG80" i="24" s="1"/>
  <c r="AU325" i="24"/>
  <c r="FK325" i="24" s="1"/>
  <c r="BA30" i="24"/>
  <c r="FQ30" i="24" s="1"/>
  <c r="AS125" i="24"/>
  <c r="FI125" i="24" s="1"/>
  <c r="CD125" i="24"/>
  <c r="K280" i="24"/>
  <c r="EA280" i="24" s="1"/>
  <c r="BY325" i="24"/>
  <c r="CS80" i="24"/>
  <c r="DW30" i="24"/>
  <c r="U110" i="24"/>
  <c r="EK110" i="24" s="1"/>
  <c r="BS110" i="24"/>
  <c r="AQ125" i="24"/>
  <c r="FG125" i="24" s="1"/>
  <c r="CS125" i="24"/>
  <c r="W115" i="24"/>
  <c r="EM115" i="24" s="1"/>
  <c r="AE135" i="24"/>
  <c r="EU135" i="24" s="1"/>
  <c r="BS355" i="24"/>
  <c r="DX35" i="24"/>
  <c r="DK155" i="24"/>
  <c r="P80" i="24"/>
  <c r="EF80" i="24" s="1"/>
  <c r="BU110" i="24"/>
  <c r="BD115" i="24"/>
  <c r="FT115" i="24" s="1"/>
  <c r="AV135" i="24"/>
  <c r="FL135" i="24" s="1"/>
  <c r="DJ155" i="24"/>
  <c r="AF280" i="24"/>
  <c r="EV280" i="24" s="1"/>
  <c r="Q135" i="24"/>
  <c r="EG135" i="24" s="1"/>
  <c r="BP125" i="24"/>
  <c r="CM125" i="24"/>
  <c r="DI155" i="24"/>
  <c r="AS325" i="24"/>
  <c r="FI325" i="24" s="1"/>
  <c r="AK125" i="24"/>
  <c r="FA125" i="24" s="1"/>
  <c r="DN80" i="24"/>
  <c r="DV30" i="24"/>
  <c r="BZ110" i="24"/>
  <c r="AZ110" i="24"/>
  <c r="FP110" i="24" s="1"/>
  <c r="CN135" i="24"/>
  <c r="DM80" i="24"/>
  <c r="U300" i="24"/>
  <c r="EK300" i="24" s="1"/>
  <c r="AO110" i="24"/>
  <c r="FE110" i="24" s="1"/>
  <c r="CK110" i="24"/>
  <c r="AY125" i="24"/>
  <c r="FO125" i="24" s="1"/>
  <c r="DJ125" i="24"/>
  <c r="AT115" i="24"/>
  <c r="FJ115" i="24" s="1"/>
  <c r="DU135" i="24"/>
  <c r="CC330" i="24"/>
  <c r="DH155" i="24"/>
  <c r="CO80" i="24"/>
  <c r="M300" i="24"/>
  <c r="EC300" i="24" s="1"/>
  <c r="BW110" i="24"/>
  <c r="CJ110" i="24"/>
  <c r="L125" i="24"/>
  <c r="EB125" i="24" s="1"/>
  <c r="BW125" i="24"/>
  <c r="DW125" i="24"/>
  <c r="AR115" i="24"/>
  <c r="FH115" i="24" s="1"/>
  <c r="DT135" i="24"/>
  <c r="CK330" i="24"/>
  <c r="CJ155" i="24"/>
  <c r="AJ280" i="24"/>
  <c r="EZ280" i="24" s="1"/>
  <c r="DW275" i="24"/>
  <c r="A136" i="24"/>
  <c r="DG136" i="24" s="1"/>
  <c r="AZ125" i="24"/>
  <c r="FP125" i="24" s="1"/>
  <c r="CR125" i="24"/>
  <c r="CP80" i="24"/>
  <c r="V300" i="24"/>
  <c r="EL300" i="24" s="1"/>
  <c r="M110" i="24"/>
  <c r="EC110" i="24" s="1"/>
  <c r="AY110" i="24"/>
  <c r="FO110" i="24" s="1"/>
  <c r="BG115" i="24"/>
  <c r="FW115" i="24" s="1"/>
  <c r="DL80" i="24"/>
  <c r="AR300" i="24"/>
  <c r="FH300" i="24" s="1"/>
  <c r="AI110" i="24"/>
  <c r="EY110" i="24" s="1"/>
  <c r="CI110" i="24"/>
  <c r="P125" i="24"/>
  <c r="EF125" i="24" s="1"/>
  <c r="BG125" i="24"/>
  <c r="FW125" i="24" s="1"/>
  <c r="DU125" i="24"/>
  <c r="AO115" i="24"/>
  <c r="FE115" i="24" s="1"/>
  <c r="DS135" i="24"/>
  <c r="CI330" i="24"/>
  <c r="CH155" i="24"/>
  <c r="BQ355" i="24"/>
  <c r="U80" i="24"/>
  <c r="EK80" i="24" s="1"/>
  <c r="BP355" i="24"/>
  <c r="DY330" i="24"/>
  <c r="P120" i="24"/>
  <c r="EF120" i="24" s="1"/>
  <c r="CG275" i="24"/>
  <c r="DH90" i="24"/>
  <c r="BU80" i="24"/>
  <c r="BP30" i="24"/>
  <c r="Y110" i="24"/>
  <c r="EO110" i="24" s="1"/>
  <c r="BN110" i="24"/>
  <c r="A126" i="24"/>
  <c r="DH126" i="24" s="1"/>
  <c r="AH125" i="24"/>
  <c r="EX125" i="24" s="1"/>
  <c r="BN125" i="24"/>
  <c r="BB125" i="24"/>
  <c r="FR125" i="24" s="1"/>
  <c r="DH125" i="24"/>
  <c r="DU90" i="24"/>
  <c r="BD185" i="24"/>
  <c r="FT185" i="24" s="1"/>
  <c r="AL155" i="24"/>
  <c r="FB155" i="24" s="1"/>
  <c r="AY155" i="24"/>
  <c r="FO155" i="24" s="1"/>
  <c r="DL155" i="24"/>
  <c r="DK330" i="24"/>
  <c r="CM80" i="24"/>
  <c r="CT355" i="24"/>
  <c r="BE80" i="24"/>
  <c r="FU80" i="24" s="1"/>
  <c r="CE185" i="24"/>
  <c r="W125" i="24"/>
  <c r="EM125" i="24" s="1"/>
  <c r="AG125" i="24"/>
  <c r="EW125" i="24" s="1"/>
  <c r="BM125" i="24"/>
  <c r="CF125" i="24"/>
  <c r="DO125" i="24"/>
  <c r="BK80" i="24"/>
  <c r="AP30" i="24"/>
  <c r="FF30" i="24" s="1"/>
  <c r="CT30" i="24"/>
  <c r="BF300" i="24"/>
  <c r="FV300" i="24" s="1"/>
  <c r="S110" i="24"/>
  <c r="EI110" i="24" s="1"/>
  <c r="AR110" i="24"/>
  <c r="FH110" i="24" s="1"/>
  <c r="BM110" i="24"/>
  <c r="CF110" i="24"/>
  <c r="DK110" i="24"/>
  <c r="V125" i="24"/>
  <c r="EL125" i="24" s="1"/>
  <c r="AC125" i="24"/>
  <c r="ES125" i="24" s="1"/>
  <c r="CA125" i="24"/>
  <c r="CE125" i="24"/>
  <c r="DN125" i="24"/>
  <c r="BS70" i="24"/>
  <c r="DO280" i="24"/>
  <c r="DY115" i="24"/>
  <c r="CD275" i="24"/>
  <c r="CK135" i="24"/>
  <c r="CK185" i="24"/>
  <c r="DT90" i="24"/>
  <c r="AS155" i="24"/>
  <c r="FI155" i="24" s="1"/>
  <c r="AR155" i="24"/>
  <c r="FH155" i="24" s="1"/>
  <c r="DG155" i="24"/>
  <c r="AZ135" i="24"/>
  <c r="FP135" i="24" s="1"/>
  <c r="AG120" i="24"/>
  <c r="EW120" i="24" s="1"/>
  <c r="BU280" i="24"/>
  <c r="BZ115" i="24"/>
  <c r="CU275" i="24"/>
  <c r="Z135" i="24"/>
  <c r="EP135" i="24" s="1"/>
  <c r="DG90" i="24"/>
  <c r="BJ80" i="24"/>
  <c r="Q30" i="24"/>
  <c r="EG30" i="24" s="1"/>
  <c r="CS30" i="24"/>
  <c r="CM300" i="24"/>
  <c r="Q110" i="24"/>
  <c r="EG110" i="24" s="1"/>
  <c r="AQ110" i="24"/>
  <c r="FG110" i="24" s="1"/>
  <c r="BD110" i="24"/>
  <c r="FT110" i="24" s="1"/>
  <c r="CE110" i="24"/>
  <c r="DJ110" i="24"/>
  <c r="U125" i="24"/>
  <c r="EK125" i="24" s="1"/>
  <c r="AF125" i="24"/>
  <c r="EV125" i="24" s="1"/>
  <c r="BZ125" i="24"/>
  <c r="BV125" i="24"/>
  <c r="DM125" i="24"/>
  <c r="AC70" i="24"/>
  <c r="ES70" i="24" s="1"/>
  <c r="CT280" i="24"/>
  <c r="DX115" i="24"/>
  <c r="CC275" i="24"/>
  <c r="CJ135" i="24"/>
  <c r="CT185" i="24"/>
  <c r="DS90" i="24"/>
  <c r="V155" i="24"/>
  <c r="EL155" i="24" s="1"/>
  <c r="AP155" i="24"/>
  <c r="FF155" i="24" s="1"/>
  <c r="DT155" i="24"/>
  <c r="BV280" i="24"/>
  <c r="BP115" i="24"/>
  <c r="AW280" i="24"/>
  <c r="FM280" i="24" s="1"/>
  <c r="BF185" i="24"/>
  <c r="FV185" i="24" s="1"/>
  <c r="CG125" i="24"/>
  <c r="CF280" i="24"/>
  <c r="CQ115" i="24"/>
  <c r="AY135" i="24"/>
  <c r="FO135" i="24" s="1"/>
  <c r="P155" i="24"/>
  <c r="EF155" i="24" s="1"/>
  <c r="BI80" i="24"/>
  <c r="W30" i="24"/>
  <c r="EM30" i="24" s="1"/>
  <c r="CR30" i="24"/>
  <c r="AS300" i="24"/>
  <c r="FI300" i="24" s="1"/>
  <c r="X110" i="24"/>
  <c r="EN110" i="24" s="1"/>
  <c r="AC110" i="24"/>
  <c r="ES110" i="24" s="1"/>
  <c r="BL110" i="24"/>
  <c r="CD110" i="24"/>
  <c r="DI110" i="24"/>
  <c r="O125" i="24"/>
  <c r="EE125" i="24" s="1"/>
  <c r="AE125" i="24"/>
  <c r="EU125" i="24" s="1"/>
  <c r="BK125" i="24"/>
  <c r="BU125" i="24"/>
  <c r="DL125" i="24"/>
  <c r="AR70" i="24"/>
  <c r="FH70" i="24" s="1"/>
  <c r="DH280" i="24"/>
  <c r="DU115" i="24"/>
  <c r="DI275" i="24"/>
  <c r="CI135" i="24"/>
  <c r="CJ185" i="24"/>
  <c r="DY90" i="24"/>
  <c r="AK155" i="24"/>
  <c r="FA155" i="24" s="1"/>
  <c r="BV155" i="24"/>
  <c r="DS155" i="24"/>
  <c r="BW280" i="24"/>
  <c r="CF185" i="24"/>
  <c r="CP355" i="24"/>
  <c r="W155" i="24"/>
  <c r="EM155" i="24" s="1"/>
  <c r="AZ155" i="24"/>
  <c r="FP155" i="24" s="1"/>
  <c r="CT155" i="24"/>
  <c r="AW120" i="24"/>
  <c r="FM120" i="24" s="1"/>
  <c r="CC280" i="24"/>
  <c r="DH115" i="24"/>
  <c r="CE275" i="24"/>
  <c r="BY135" i="24"/>
  <c r="BG80" i="24"/>
  <c r="FW80" i="24" s="1"/>
  <c r="AS30" i="24"/>
  <c r="FI30" i="24" s="1"/>
  <c r="DL30" i="24"/>
  <c r="BE300" i="24"/>
  <c r="FU300" i="24" s="1"/>
  <c r="AM110" i="24"/>
  <c r="FC110" i="24" s="1"/>
  <c r="BY110" i="24"/>
  <c r="AW110" i="24"/>
  <c r="FM110" i="24" s="1"/>
  <c r="CC110" i="24"/>
  <c r="DH110" i="24"/>
  <c r="AP125" i="24"/>
  <c r="FF125" i="24" s="1"/>
  <c r="AW125" i="24"/>
  <c r="FM125" i="24" s="1"/>
  <c r="BY125" i="24"/>
  <c r="BT125" i="24"/>
  <c r="DK125" i="24"/>
  <c r="BN70" i="24"/>
  <c r="AA115" i="24"/>
  <c r="EQ115" i="24" s="1"/>
  <c r="DT115" i="24"/>
  <c r="DQ275" i="24"/>
  <c r="CH135" i="24"/>
  <c r="CS185" i="24"/>
  <c r="CH35" i="24"/>
  <c r="K155" i="24"/>
  <c r="EA155" i="24" s="1"/>
  <c r="AO155" i="24"/>
  <c r="FE155" i="24" s="1"/>
  <c r="DR155" i="24"/>
  <c r="BO115" i="24"/>
  <c r="AV80" i="24"/>
  <c r="FL80" i="24" s="1"/>
  <c r="Y30" i="24"/>
  <c r="EO30" i="24" s="1"/>
  <c r="AY30" i="24"/>
  <c r="FO30" i="24" s="1"/>
  <c r="K300" i="24"/>
  <c r="EA300" i="24" s="1"/>
  <c r="DW300" i="24"/>
  <c r="DO155" i="24"/>
  <c r="AQ30" i="24"/>
  <c r="FG30" i="24" s="1"/>
  <c r="A111" i="24"/>
  <c r="CT111" i="24" s="1"/>
  <c r="DM110" i="24"/>
  <c r="CE280" i="24"/>
  <c r="CF275" i="24"/>
  <c r="AP80" i="24"/>
  <c r="FF80" i="24" s="1"/>
  <c r="O30" i="24"/>
  <c r="EE30" i="24" s="1"/>
  <c r="CC30" i="24"/>
  <c r="AG300" i="24"/>
  <c r="EW300" i="24" s="1"/>
  <c r="AS110" i="24"/>
  <c r="FI110" i="24" s="1"/>
  <c r="P110" i="24"/>
  <c r="EF110" i="24" s="1"/>
  <c r="BE110" i="24"/>
  <c r="FU110" i="24" s="1"/>
  <c r="CG110" i="24"/>
  <c r="DL110" i="24"/>
  <c r="AE80" i="24"/>
  <c r="EU80" i="24" s="1"/>
  <c r="BF80" i="24"/>
  <c r="FV80" i="24" s="1"/>
  <c r="CF30" i="24"/>
  <c r="DK30" i="24"/>
  <c r="BD300" i="24"/>
  <c r="FT300" i="24" s="1"/>
  <c r="W110" i="24"/>
  <c r="EM110" i="24" s="1"/>
  <c r="AK110" i="24"/>
  <c r="FA110" i="24" s="1"/>
  <c r="BK110" i="24"/>
  <c r="CP110" i="24"/>
  <c r="DY110" i="24"/>
  <c r="BQ125" i="24"/>
  <c r="AV125" i="24"/>
  <c r="FL125" i="24" s="1"/>
  <c r="BJ125" i="24"/>
  <c r="BS125" i="24"/>
  <c r="DY125" i="24"/>
  <c r="AB70" i="24"/>
  <c r="ER70" i="24" s="1"/>
  <c r="BU115" i="24"/>
  <c r="BG275" i="24"/>
  <c r="FW275" i="24" s="1"/>
  <c r="DH275" i="24"/>
  <c r="CG135" i="24"/>
  <c r="DU35" i="24"/>
  <c r="AI155" i="24"/>
  <c r="EY155" i="24" s="1"/>
  <c r="BU155" i="24"/>
  <c r="DW155" i="24"/>
  <c r="L300" i="24"/>
  <c r="EB300" i="24" s="1"/>
  <c r="CE300" i="24"/>
  <c r="DJ330" i="24"/>
  <c r="N30" i="24"/>
  <c r="ED30" i="24" s="1"/>
  <c r="BQ30" i="24"/>
  <c r="S300" i="24"/>
  <c r="EI300" i="24" s="1"/>
  <c r="DV300" i="24"/>
  <c r="L110" i="24"/>
  <c r="EB110" i="24" s="1"/>
  <c r="BF110" i="24"/>
  <c r="FV110" i="24" s="1"/>
  <c r="BQ110" i="24"/>
  <c r="CU110" i="24"/>
  <c r="M125" i="24"/>
  <c r="EC125" i="24" s="1"/>
  <c r="AU125" i="24"/>
  <c r="FK125" i="24" s="1"/>
  <c r="BX125" i="24"/>
  <c r="CQ125" i="24"/>
  <c r="DX125" i="24"/>
  <c r="U280" i="24"/>
  <c r="EK280" i="24" s="1"/>
  <c r="AC115" i="24"/>
  <c r="ES115" i="24" s="1"/>
  <c r="AR275" i="24"/>
  <c r="FH275" i="24" s="1"/>
  <c r="DG275" i="24"/>
  <c r="CF135" i="24"/>
  <c r="DT35" i="24"/>
  <c r="M155" i="24"/>
  <c r="EC155" i="24" s="1"/>
  <c r="BN155" i="24"/>
  <c r="A316" i="24"/>
  <c r="DU316" i="24" s="1"/>
  <c r="AI125" i="24"/>
  <c r="EY125" i="24" s="1"/>
  <c r="BO125" i="24"/>
  <c r="DI125" i="24"/>
  <c r="Z155" i="24"/>
  <c r="EP155" i="24" s="1"/>
  <c r="R300" i="24"/>
  <c r="EH300" i="24" s="1"/>
  <c r="BP110" i="24"/>
  <c r="CP115" i="24"/>
  <c r="BZ135" i="24"/>
  <c r="Z80" i="24"/>
  <c r="EP80" i="24" s="1"/>
  <c r="CU80" i="24"/>
  <c r="AK30" i="24"/>
  <c r="FA30" i="24" s="1"/>
  <c r="DJ30" i="24"/>
  <c r="BC300" i="24"/>
  <c r="FS300" i="24" s="1"/>
  <c r="AL110" i="24"/>
  <c r="FB110" i="24" s="1"/>
  <c r="AP110" i="24"/>
  <c r="FF110" i="24" s="1"/>
  <c r="AV110" i="24"/>
  <c r="FL110" i="24" s="1"/>
  <c r="CN110" i="24"/>
  <c r="DX110" i="24"/>
  <c r="Y80" i="24"/>
  <c r="EO80" i="24" s="1"/>
  <c r="AJ30" i="24"/>
  <c r="EZ30" i="24" s="1"/>
  <c r="DI30" i="24"/>
  <c r="BB300" i="24"/>
  <c r="FR300" i="24" s="1"/>
  <c r="O110" i="24"/>
  <c r="EE110" i="24" s="1"/>
  <c r="BX110" i="24"/>
  <c r="AU110" i="24"/>
  <c r="FK110" i="24" s="1"/>
  <c r="CM110" i="24"/>
  <c r="AO125" i="24"/>
  <c r="FE125" i="24" s="1"/>
  <c r="AM125" i="24"/>
  <c r="FC125" i="24" s="1"/>
  <c r="BI125" i="24"/>
  <c r="CP125" i="24"/>
  <c r="BC280" i="24"/>
  <c r="FS280" i="24" s="1"/>
  <c r="BT115" i="24"/>
  <c r="AM275" i="24"/>
  <c r="FC275" i="24" s="1"/>
  <c r="DX275" i="24"/>
  <c r="DV135" i="24"/>
  <c r="L325" i="24"/>
  <c r="EB325" i="24" s="1"/>
  <c r="DS35" i="24"/>
  <c r="BT155" i="24"/>
  <c r="DR290" i="24"/>
  <c r="DV290" i="24"/>
  <c r="DT290" i="24"/>
  <c r="CK310" i="24"/>
  <c r="CA310" i="24"/>
  <c r="AY310" i="24"/>
  <c r="FO310" i="24" s="1"/>
  <c r="AZ310" i="24"/>
  <c r="FP310" i="24" s="1"/>
  <c r="DH310" i="24"/>
  <c r="CJ310" i="24"/>
  <c r="CO310" i="24"/>
  <c r="AQ70" i="24"/>
  <c r="FG70" i="24" s="1"/>
  <c r="DJ120" i="24"/>
  <c r="CO120" i="24"/>
  <c r="AL120" i="24"/>
  <c r="FB120" i="24" s="1"/>
  <c r="DY120" i="24"/>
  <c r="AZ120" i="24"/>
  <c r="FP120" i="24" s="1"/>
  <c r="DT120" i="24"/>
  <c r="BA120" i="24"/>
  <c r="FQ120" i="24" s="1"/>
  <c r="BV120" i="24"/>
  <c r="DW120" i="24"/>
  <c r="DX120" i="24"/>
  <c r="CQ120" i="24"/>
  <c r="BW120" i="24"/>
  <c r="DH120" i="24"/>
  <c r="BZ120" i="24"/>
  <c r="AP85" i="24"/>
  <c r="FF85" i="24" s="1"/>
  <c r="BS85" i="24"/>
  <c r="BT85" i="24"/>
  <c r="BU85" i="24"/>
  <c r="BZ85" i="24"/>
  <c r="CA85" i="24"/>
  <c r="CC85" i="24"/>
  <c r="AH85" i="24"/>
  <c r="EX85" i="24" s="1"/>
  <c r="AV85" i="24"/>
  <c r="FL85" i="24" s="1"/>
  <c r="DY85" i="24"/>
  <c r="CM85" i="24"/>
  <c r="DJ85" i="24"/>
  <c r="CU85" i="24"/>
  <c r="O85" i="24"/>
  <c r="EE85" i="24" s="1"/>
  <c r="AW85" i="24"/>
  <c r="FM85" i="24" s="1"/>
  <c r="AI85" i="24"/>
  <c r="EY85" i="24" s="1"/>
  <c r="AJ120" i="24"/>
  <c r="EZ120" i="24" s="1"/>
  <c r="AV120" i="24"/>
  <c r="FL120" i="24" s="1"/>
  <c r="BF70" i="24"/>
  <c r="FV70" i="24" s="1"/>
  <c r="BE280" i="24"/>
  <c r="FU280" i="24" s="1"/>
  <c r="AU280" i="24"/>
  <c r="FK280" i="24" s="1"/>
  <c r="CM355" i="24"/>
  <c r="BW355" i="24"/>
  <c r="AC355" i="24"/>
  <c r="ES355" i="24" s="1"/>
  <c r="AV355" i="24"/>
  <c r="FL355" i="24" s="1"/>
  <c r="BJ355" i="24"/>
  <c r="DT355" i="24"/>
  <c r="AT355" i="24"/>
  <c r="FJ355" i="24" s="1"/>
  <c r="BM355" i="24"/>
  <c r="CA355" i="24"/>
  <c r="A356" i="24"/>
  <c r="DR356" i="24" s="1"/>
  <c r="DW355" i="24"/>
  <c r="CN355" i="24"/>
  <c r="AU355" i="24"/>
  <c r="FK355" i="24" s="1"/>
  <c r="BN355" i="24"/>
  <c r="X355" i="24"/>
  <c r="EN355" i="24" s="1"/>
  <c r="DX355" i="24"/>
  <c r="DU355" i="24"/>
  <c r="CD355" i="24"/>
  <c r="BO355" i="24"/>
  <c r="BB355" i="24"/>
  <c r="FR355" i="24" s="1"/>
  <c r="DY355" i="24"/>
  <c r="CO355" i="24"/>
  <c r="CE355" i="24"/>
  <c r="AO355" i="24"/>
  <c r="FE355" i="24" s="1"/>
  <c r="AM355" i="24"/>
  <c r="FC355" i="24" s="1"/>
  <c r="DG355" i="24"/>
  <c r="DV355" i="24"/>
  <c r="AY355" i="24"/>
  <c r="FO355" i="24" s="1"/>
  <c r="AP355" i="24"/>
  <c r="FF355" i="24" s="1"/>
  <c r="AS355" i="24"/>
  <c r="FI355" i="24" s="1"/>
  <c r="DI355" i="24"/>
  <c r="CQ355" i="24"/>
  <c r="AZ355" i="24"/>
  <c r="FP355" i="24" s="1"/>
  <c r="AR355" i="24"/>
  <c r="FH355" i="24" s="1"/>
  <c r="P355" i="24"/>
  <c r="EF355" i="24" s="1"/>
  <c r="DJ355" i="24"/>
  <c r="CR355" i="24"/>
  <c r="CG355" i="24"/>
  <c r="BX355" i="24"/>
  <c r="Y355" i="24"/>
  <c r="EO355" i="24" s="1"/>
  <c r="DL355" i="24"/>
  <c r="DR355" i="24"/>
  <c r="V355" i="24"/>
  <c r="EL355" i="24" s="1"/>
  <c r="CU355" i="24"/>
  <c r="CC355" i="24"/>
  <c r="BZ355" i="24"/>
  <c r="DM355" i="24"/>
  <c r="CF355" i="24"/>
  <c r="W355" i="24"/>
  <c r="EM355" i="24" s="1"/>
  <c r="CH355" i="24"/>
  <c r="BA355" i="24"/>
  <c r="FQ355" i="24" s="1"/>
  <c r="AL355" i="24"/>
  <c r="FB355" i="24" s="1"/>
  <c r="DN355" i="24"/>
  <c r="BF355" i="24"/>
  <c r="FV355" i="24" s="1"/>
  <c r="K355" i="24"/>
  <c r="EA355" i="24" s="1"/>
  <c r="DO355" i="24"/>
  <c r="BG355" i="24"/>
  <c r="FW355" i="24" s="1"/>
  <c r="O355" i="24"/>
  <c r="EE355" i="24" s="1"/>
  <c r="CJ355" i="24"/>
  <c r="AF355" i="24"/>
  <c r="EV355" i="24" s="1"/>
  <c r="BC355" i="24"/>
  <c r="FS355" i="24" s="1"/>
  <c r="BV355" i="24"/>
  <c r="L355" i="24"/>
  <c r="EB355" i="24" s="1"/>
  <c r="AE355" i="24"/>
  <c r="EU355" i="24" s="1"/>
  <c r="N355" i="24"/>
  <c r="ED355" i="24" s="1"/>
  <c r="AG355" i="24"/>
  <c r="EW355" i="24" s="1"/>
  <c r="S355" i="24"/>
  <c r="EI355" i="24" s="1"/>
  <c r="AH355" i="24"/>
  <c r="EX355" i="24" s="1"/>
  <c r="BI355" i="24"/>
  <c r="AI355" i="24"/>
  <c r="EY355" i="24" s="1"/>
  <c r="BK355" i="24"/>
  <c r="AJ355" i="24"/>
  <c r="EZ355" i="24" s="1"/>
  <c r="DK355" i="24"/>
  <c r="BL355" i="24"/>
  <c r="DH355" i="24"/>
  <c r="AK355" i="24"/>
  <c r="FA355" i="24" s="1"/>
  <c r="DS355" i="24"/>
  <c r="M355" i="24"/>
  <c r="EC355" i="24" s="1"/>
  <c r="AB355" i="24"/>
  <c r="ER355" i="24" s="1"/>
  <c r="CK355" i="24"/>
  <c r="DW90" i="24"/>
  <c r="DH80" i="24"/>
  <c r="CF80" i="24"/>
  <c r="AY80" i="24"/>
  <c r="FO80" i="24" s="1"/>
  <c r="AA80" i="24"/>
  <c r="EQ80" i="24" s="1"/>
  <c r="V80" i="24"/>
  <c r="EL80" i="24" s="1"/>
  <c r="DI80" i="24"/>
  <c r="CH80" i="24"/>
  <c r="BQ80" i="24"/>
  <c r="AC80" i="24"/>
  <c r="ES80" i="24" s="1"/>
  <c r="S80" i="24"/>
  <c r="EI80" i="24" s="1"/>
  <c r="DT80" i="24"/>
  <c r="CG80" i="24"/>
  <c r="BA80" i="24"/>
  <c r="FQ80" i="24" s="1"/>
  <c r="AM80" i="24"/>
  <c r="FC80" i="24" s="1"/>
  <c r="K80" i="24"/>
  <c r="EA80" i="24" s="1"/>
  <c r="DQ80" i="24"/>
  <c r="DG80" i="24"/>
  <c r="CJ80" i="24"/>
  <c r="AQ80" i="24"/>
  <c r="FG80" i="24" s="1"/>
  <c r="L80" i="24"/>
  <c r="EB80" i="24" s="1"/>
  <c r="DJ80" i="24"/>
  <c r="CI80" i="24"/>
  <c r="BB80" i="24"/>
  <c r="FR80" i="24" s="1"/>
  <c r="AR80" i="24"/>
  <c r="FH80" i="24" s="1"/>
  <c r="A81" i="24"/>
  <c r="DK81" i="24" s="1"/>
  <c r="BE120" i="24"/>
  <c r="FU120" i="24" s="1"/>
  <c r="BZ70" i="24"/>
  <c r="BA280" i="24"/>
  <c r="FQ280" i="24" s="1"/>
  <c r="AQ280" i="24"/>
  <c r="FG280" i="24" s="1"/>
  <c r="DQ280" i="24"/>
  <c r="K115" i="24"/>
  <c r="EA115" i="24" s="1"/>
  <c r="O135" i="24"/>
  <c r="EE135" i="24" s="1"/>
  <c r="AR135" i="24"/>
  <c r="FH135" i="24" s="1"/>
  <c r="DL135" i="24"/>
  <c r="BT80" i="24"/>
  <c r="DR80" i="24"/>
  <c r="BE30" i="24"/>
  <c r="FU30" i="24" s="1"/>
  <c r="DT30" i="24"/>
  <c r="AO300" i="24"/>
  <c r="FE300" i="24" s="1"/>
  <c r="BJ280" i="24"/>
  <c r="CA120" i="24"/>
  <c r="CM280" i="24"/>
  <c r="DX280" i="24"/>
  <c r="CH115" i="24"/>
  <c r="A276" i="24"/>
  <c r="CT276" i="24" s="1"/>
  <c r="CJ275" i="24"/>
  <c r="Y135" i="24"/>
  <c r="EO135" i="24" s="1"/>
  <c r="CD135" i="24"/>
  <c r="K185" i="24"/>
  <c r="EA185" i="24" s="1"/>
  <c r="CD185" i="24"/>
  <c r="DG120" i="24"/>
  <c r="AG280" i="24"/>
  <c r="EW280" i="24" s="1"/>
  <c r="R115" i="24"/>
  <c r="EH115" i="24" s="1"/>
  <c r="BE275" i="24"/>
  <c r="FU275" i="24" s="1"/>
  <c r="CI275" i="24"/>
  <c r="BY185" i="24"/>
  <c r="CC185" i="24"/>
  <c r="BD355" i="24"/>
  <c r="FT355" i="24" s="1"/>
  <c r="AS90" i="24"/>
  <c r="FI90" i="24" s="1"/>
  <c r="BJ35" i="24"/>
  <c r="AW330" i="24"/>
  <c r="FM330" i="24" s="1"/>
  <c r="AG325" i="24"/>
  <c r="EW325" i="24" s="1"/>
  <c r="AJ325" i="24"/>
  <c r="EZ325" i="24" s="1"/>
  <c r="S325" i="24"/>
  <c r="EI325" i="24" s="1"/>
  <c r="BC325" i="24"/>
  <c r="FS325" i="24" s="1"/>
  <c r="DO325" i="24"/>
  <c r="AK325" i="24"/>
  <c r="FA325" i="24" s="1"/>
  <c r="DV325" i="24"/>
  <c r="K325" i="24"/>
  <c r="EA325" i="24" s="1"/>
  <c r="CQ325" i="24"/>
  <c r="A326" i="24"/>
  <c r="CS326" i="24" s="1"/>
  <c r="CR325" i="24"/>
  <c r="CP325" i="24"/>
  <c r="DG325" i="24"/>
  <c r="DH325" i="24"/>
  <c r="CH325" i="24"/>
  <c r="AP325" i="24"/>
  <c r="FF325" i="24" s="1"/>
  <c r="CI325" i="24"/>
  <c r="CS325" i="24"/>
  <c r="AR325" i="24"/>
  <c r="FH325" i="24" s="1"/>
  <c r="CC70" i="24"/>
  <c r="AI70" i="24"/>
  <c r="EY70" i="24" s="1"/>
  <c r="AJ70" i="24"/>
  <c r="EZ70" i="24" s="1"/>
  <c r="AL70" i="24"/>
  <c r="FB70" i="24" s="1"/>
  <c r="CA70" i="24"/>
  <c r="BP70" i="24"/>
  <c r="BQ70" i="24"/>
  <c r="DN70" i="24"/>
  <c r="AY70" i="24"/>
  <c r="FO70" i="24" s="1"/>
  <c r="W70" i="24"/>
  <c r="EM70" i="24" s="1"/>
  <c r="DN280" i="24"/>
  <c r="CN280" i="24"/>
  <c r="Z280" i="24"/>
  <c r="EP280" i="24" s="1"/>
  <c r="CP280" i="24"/>
  <c r="W280" i="24"/>
  <c r="EM280" i="24" s="1"/>
  <c r="DS280" i="24"/>
  <c r="BL280" i="24"/>
  <c r="BX280" i="24"/>
  <c r="AM280" i="24"/>
  <c r="FC280" i="24" s="1"/>
  <c r="N280" i="24"/>
  <c r="ED280" i="24" s="1"/>
  <c r="DI280" i="24"/>
  <c r="BM280" i="24"/>
  <c r="AE280" i="24"/>
  <c r="EU280" i="24" s="1"/>
  <c r="L280" i="24"/>
  <c r="EB280" i="24" s="1"/>
  <c r="O280" i="24"/>
  <c r="EE280" i="24" s="1"/>
  <c r="DJ280" i="24"/>
  <c r="BO280" i="24"/>
  <c r="X280" i="24"/>
  <c r="EN280" i="24" s="1"/>
  <c r="AH280" i="24"/>
  <c r="EX280" i="24" s="1"/>
  <c r="A281" i="24"/>
  <c r="CN281" i="24" s="1"/>
  <c r="CU280" i="24"/>
  <c r="BP280" i="24"/>
  <c r="AY280" i="24"/>
  <c r="FO280" i="24" s="1"/>
  <c r="BD280" i="24"/>
  <c r="FT280" i="24" s="1"/>
  <c r="DT280" i="24"/>
  <c r="BQ280" i="24"/>
  <c r="AZ280" i="24"/>
  <c r="FP280" i="24" s="1"/>
  <c r="AK280" i="24"/>
  <c r="FA280" i="24" s="1"/>
  <c r="DK280" i="24"/>
  <c r="CO280" i="24"/>
  <c r="R280" i="24"/>
  <c r="EH280" i="24" s="1"/>
  <c r="BF280" i="24"/>
  <c r="FV280" i="24" s="1"/>
  <c r="AO280" i="24"/>
  <c r="FE280" i="24" s="1"/>
  <c r="AS280" i="24"/>
  <c r="FI280" i="24" s="1"/>
  <c r="DL280" i="24"/>
  <c r="CA280" i="24"/>
  <c r="BG280" i="24"/>
  <c r="FW280" i="24" s="1"/>
  <c r="AL280" i="24"/>
  <c r="FB280" i="24" s="1"/>
  <c r="DM280" i="24"/>
  <c r="BB280" i="24"/>
  <c r="FR280" i="24" s="1"/>
  <c r="CD280" i="24"/>
  <c r="AR280" i="24"/>
  <c r="FH280" i="24" s="1"/>
  <c r="CR280" i="24"/>
  <c r="V280" i="24"/>
  <c r="EL280" i="24" s="1"/>
  <c r="AT280" i="24"/>
  <c r="FJ280" i="24" s="1"/>
  <c r="L115" i="24"/>
  <c r="EB115" i="24" s="1"/>
  <c r="DS115" i="24"/>
  <c r="AI80" i="24"/>
  <c r="EY80" i="24" s="1"/>
  <c r="DS80" i="24"/>
  <c r="BT280" i="24"/>
  <c r="U115" i="24"/>
  <c r="EK115" i="24" s="1"/>
  <c r="AI275" i="24"/>
  <c r="EY275" i="24" s="1"/>
  <c r="AQ135" i="24"/>
  <c r="FG135" i="24" s="1"/>
  <c r="AW355" i="24"/>
  <c r="FM355" i="24" s="1"/>
  <c r="AH90" i="24"/>
  <c r="EX90" i="24" s="1"/>
  <c r="AW35" i="24"/>
  <c r="FM35" i="24" s="1"/>
  <c r="BW330" i="24"/>
  <c r="N80" i="24"/>
  <c r="ED80" i="24" s="1"/>
  <c r="BC80" i="24"/>
  <c r="FS80" i="24" s="1"/>
  <c r="BZ80" i="24"/>
  <c r="DX80" i="24"/>
  <c r="M30" i="24"/>
  <c r="EC30" i="24" s="1"/>
  <c r="AE30" i="24"/>
  <c r="EU30" i="24" s="1"/>
  <c r="BZ30" i="24"/>
  <c r="DQ30" i="24"/>
  <c r="Y300" i="24"/>
  <c r="EO300" i="24" s="1"/>
  <c r="BQ300" i="24"/>
  <c r="DN300" i="24"/>
  <c r="BV70" i="24"/>
  <c r="DW280" i="24"/>
  <c r="CG115" i="24"/>
  <c r="BT275" i="24"/>
  <c r="M135" i="24"/>
  <c r="EC135" i="24" s="1"/>
  <c r="BE135" i="24"/>
  <c r="FU135" i="24" s="1"/>
  <c r="DJ135" i="24"/>
  <c r="AG80" i="24"/>
  <c r="EW80" i="24" s="1"/>
  <c r="BS80" i="24"/>
  <c r="BY80" i="24"/>
  <c r="DW80" i="24"/>
  <c r="K30" i="24"/>
  <c r="EA30" i="24" s="1"/>
  <c r="BD30" i="24"/>
  <c r="FT30" i="24" s="1"/>
  <c r="DN30" i="24"/>
  <c r="DR30" i="24"/>
  <c r="CA300" i="24"/>
  <c r="BV300" i="24"/>
  <c r="CQ300" i="24"/>
  <c r="BY120" i="24"/>
  <c r="CQ70" i="24"/>
  <c r="AV280" i="24"/>
  <c r="FL280" i="24" s="1"/>
  <c r="BN280" i="24"/>
  <c r="DV280" i="24"/>
  <c r="AI115" i="24"/>
  <c r="EY115" i="24" s="1"/>
  <c r="CE115" i="24"/>
  <c r="V275" i="24"/>
  <c r="EL275" i="24" s="1"/>
  <c r="AH275" i="24"/>
  <c r="EX275" i="24" s="1"/>
  <c r="CH275" i="24"/>
  <c r="K135" i="24"/>
  <c r="EA135" i="24" s="1"/>
  <c r="AP135" i="24"/>
  <c r="FF135" i="24" s="1"/>
  <c r="DN135" i="24"/>
  <c r="W185" i="24"/>
  <c r="EM185" i="24" s="1"/>
  <c r="DY185" i="24"/>
  <c r="BE355" i="24"/>
  <c r="FU355" i="24" s="1"/>
  <c r="BO90" i="24"/>
  <c r="AH330" i="24"/>
  <c r="EX330" i="24" s="1"/>
  <c r="CP35" i="24"/>
  <c r="CI35" i="24"/>
  <c r="AQ35" i="24"/>
  <c r="FG35" i="24" s="1"/>
  <c r="BT35" i="24"/>
  <c r="V35" i="24"/>
  <c r="EL35" i="24" s="1"/>
  <c r="DN35" i="24"/>
  <c r="CO35" i="24"/>
  <c r="BZ35" i="24"/>
  <c r="AH35" i="24"/>
  <c r="EX35" i="24" s="1"/>
  <c r="Y35" i="24"/>
  <c r="EO35" i="24" s="1"/>
  <c r="CQ35" i="24"/>
  <c r="CJ35" i="24"/>
  <c r="BF35" i="24"/>
  <c r="FV35" i="24" s="1"/>
  <c r="AC35" i="24"/>
  <c r="ES35" i="24" s="1"/>
  <c r="BB35" i="24"/>
  <c r="FR35" i="24" s="1"/>
  <c r="DO35" i="24"/>
  <c r="CK35" i="24"/>
  <c r="AR35" i="24"/>
  <c r="FH35" i="24" s="1"/>
  <c r="S35" i="24"/>
  <c r="EI35" i="24" s="1"/>
  <c r="AY35" i="24"/>
  <c r="FO35" i="24" s="1"/>
  <c r="CR35" i="24"/>
  <c r="CA35" i="24"/>
  <c r="BG35" i="24"/>
  <c r="FW35" i="24" s="1"/>
  <c r="BU35" i="24"/>
  <c r="BA35" i="24"/>
  <c r="FQ35" i="24" s="1"/>
  <c r="CS35" i="24"/>
  <c r="BK35" i="24"/>
  <c r="AS35" i="24"/>
  <c r="FI35" i="24" s="1"/>
  <c r="AI35" i="24"/>
  <c r="EY35" i="24" s="1"/>
  <c r="N35" i="24"/>
  <c r="ED35" i="24" s="1"/>
  <c r="CU35" i="24"/>
  <c r="BM35" i="24"/>
  <c r="AU35" i="24"/>
  <c r="FK35" i="24" s="1"/>
  <c r="BV35" i="24"/>
  <c r="A36" i="24"/>
  <c r="DW36" i="24" s="1"/>
  <c r="DW35" i="24"/>
  <c r="DI35" i="24"/>
  <c r="BN35" i="24"/>
  <c r="AV35" i="24"/>
  <c r="FL35" i="24" s="1"/>
  <c r="AJ35" i="24"/>
  <c r="EZ35" i="24" s="1"/>
  <c r="DR35" i="24"/>
  <c r="BC35" i="24"/>
  <c r="FS35" i="24" s="1"/>
  <c r="L35" i="24"/>
  <c r="EB35" i="24" s="1"/>
  <c r="DH35" i="24"/>
  <c r="AO35" i="24"/>
  <c r="FE35" i="24" s="1"/>
  <c r="AK35" i="24"/>
  <c r="FA35" i="24" s="1"/>
  <c r="DM35" i="24"/>
  <c r="BX35" i="24"/>
  <c r="K35" i="24"/>
  <c r="EA35" i="24" s="1"/>
  <c r="CT35" i="24"/>
  <c r="BD35" i="24"/>
  <c r="FT35" i="24" s="1"/>
  <c r="AL35" i="24"/>
  <c r="FB35" i="24" s="1"/>
  <c r="DJ35" i="24"/>
  <c r="AP35" i="24"/>
  <c r="FF35" i="24" s="1"/>
  <c r="M35" i="24"/>
  <c r="EC35" i="24" s="1"/>
  <c r="DL35" i="24"/>
  <c r="BE35" i="24"/>
  <c r="FU35" i="24" s="1"/>
  <c r="O35" i="24"/>
  <c r="EE35" i="24" s="1"/>
  <c r="CC35" i="24"/>
  <c r="AT35" i="24"/>
  <c r="FJ35" i="24" s="1"/>
  <c r="AZ35" i="24"/>
  <c r="FP35" i="24" s="1"/>
  <c r="CF35" i="24"/>
  <c r="AB35" i="24"/>
  <c r="ER35" i="24" s="1"/>
  <c r="Q35" i="24"/>
  <c r="EG35" i="24" s="1"/>
  <c r="DV35" i="24"/>
  <c r="AE35" i="24"/>
  <c r="EU35" i="24" s="1"/>
  <c r="DQ35" i="24"/>
  <c r="AF35" i="24"/>
  <c r="EV35" i="24" s="1"/>
  <c r="DG35" i="24"/>
  <c r="BS35" i="24"/>
  <c r="DK35" i="24"/>
  <c r="AG35" i="24"/>
  <c r="EW35" i="24" s="1"/>
  <c r="CD35" i="24"/>
  <c r="AA35" i="24"/>
  <c r="EQ35" i="24" s="1"/>
  <c r="CE35" i="24"/>
  <c r="R35" i="24"/>
  <c r="EH35" i="24" s="1"/>
  <c r="CM35" i="24"/>
  <c r="AM35" i="24"/>
  <c r="FC35" i="24" s="1"/>
  <c r="CG35" i="24"/>
  <c r="U35" i="24"/>
  <c r="EK35" i="24" s="1"/>
  <c r="BL35" i="24"/>
  <c r="W35" i="24"/>
  <c r="EM35" i="24" s="1"/>
  <c r="CJ115" i="24"/>
  <c r="Z355" i="24"/>
  <c r="EP355" i="24" s="1"/>
  <c r="AI90" i="24"/>
  <c r="EY90" i="24" s="1"/>
  <c r="X330" i="24"/>
  <c r="EN330" i="24" s="1"/>
  <c r="X30" i="24"/>
  <c r="EN30" i="24" s="1"/>
  <c r="BX120" i="24"/>
  <c r="CP70" i="24"/>
  <c r="BS280" i="24"/>
  <c r="BK280" i="24"/>
  <c r="DU280" i="24"/>
  <c r="AH115" i="24"/>
  <c r="EX115" i="24" s="1"/>
  <c r="CD115" i="24"/>
  <c r="K275" i="24"/>
  <c r="EA275" i="24" s="1"/>
  <c r="BS275" i="24"/>
  <c r="CS275" i="24"/>
  <c r="S135" i="24"/>
  <c r="EI135" i="24" s="1"/>
  <c r="BD135" i="24"/>
  <c r="FT135" i="24" s="1"/>
  <c r="CP135" i="24"/>
  <c r="BW185" i="24"/>
  <c r="DU185" i="24"/>
  <c r="BY355" i="24"/>
  <c r="AG90" i="24"/>
  <c r="EW90" i="24" s="1"/>
  <c r="Z35" i="24"/>
  <c r="EP35" i="24" s="1"/>
  <c r="AK330" i="24"/>
  <c r="FA330" i="24" s="1"/>
  <c r="BW80" i="24"/>
  <c r="R30" i="24"/>
  <c r="EH30" i="24" s="1"/>
  <c r="CQ30" i="24"/>
  <c r="AC300" i="24"/>
  <c r="ES300" i="24" s="1"/>
  <c r="DO300" i="24"/>
  <c r="P35" i="24"/>
  <c r="EF35" i="24" s="1"/>
  <c r="AH80" i="24"/>
  <c r="EX80" i="24" s="1"/>
  <c r="AO80" i="24"/>
  <c r="FE80" i="24" s="1"/>
  <c r="BV80" i="24"/>
  <c r="DY80" i="24"/>
  <c r="BI30" i="24"/>
  <c r="DO30" i="24"/>
  <c r="DS30" i="24"/>
  <c r="Z300" i="24"/>
  <c r="EP300" i="24" s="1"/>
  <c r="BW300" i="24"/>
  <c r="CR300" i="24"/>
  <c r="AF80" i="24"/>
  <c r="EV80" i="24" s="1"/>
  <c r="DV120" i="24"/>
  <c r="CO70" i="24"/>
  <c r="CQ280" i="24"/>
  <c r="BZ280" i="24"/>
  <c r="A116" i="24"/>
  <c r="DI116" i="24" s="1"/>
  <c r="AG115" i="24"/>
  <c r="EW115" i="24" s="1"/>
  <c r="CN115" i="24"/>
  <c r="P275" i="24"/>
  <c r="EF275" i="24" s="1"/>
  <c r="AG275" i="24"/>
  <c r="EW275" i="24" s="1"/>
  <c r="CO275" i="24"/>
  <c r="AH135" i="24"/>
  <c r="EX135" i="24" s="1"/>
  <c r="AO135" i="24"/>
  <c r="FE135" i="24" s="1"/>
  <c r="DM135" i="24"/>
  <c r="BP185" i="24"/>
  <c r="DT185" i="24"/>
  <c r="R355" i="24"/>
  <c r="EH355" i="24" s="1"/>
  <c r="BN90" i="24"/>
  <c r="BY35" i="24"/>
  <c r="BD330" i="24"/>
  <c r="FT330" i="24" s="1"/>
  <c r="BZ310" i="24"/>
  <c r="BD80" i="24"/>
  <c r="FT80" i="24" s="1"/>
  <c r="CA80" i="24"/>
  <c r="BY70" i="24"/>
  <c r="DY280" i="24"/>
  <c r="CI115" i="24"/>
  <c r="CK275" i="24"/>
  <c r="CE135" i="24"/>
  <c r="AZ80" i="24"/>
  <c r="FP80" i="24" s="1"/>
  <c r="DU80" i="24"/>
  <c r="U30" i="24"/>
  <c r="EK30" i="24" s="1"/>
  <c r="BX30" i="24"/>
  <c r="AM300" i="24"/>
  <c r="FC300" i="24" s="1"/>
  <c r="BX300" i="24"/>
  <c r="BT300" i="24"/>
  <c r="CP300" i="24"/>
  <c r="AT80" i="24"/>
  <c r="FJ80" i="24" s="1"/>
  <c r="L30" i="24"/>
  <c r="EB30" i="24" s="1"/>
  <c r="BN300" i="24"/>
  <c r="BO185" i="24"/>
  <c r="DS185" i="24"/>
  <c r="Q355" i="24"/>
  <c r="EG355" i="24" s="1"/>
  <c r="AF90" i="24"/>
  <c r="EV90" i="24" s="1"/>
  <c r="BW35" i="24"/>
  <c r="BT330" i="24"/>
  <c r="AP120" i="24"/>
  <c r="FF120" i="24" s="1"/>
  <c r="CS280" i="24"/>
  <c r="DG280" i="24"/>
  <c r="BY115" i="24"/>
  <c r="O80" i="24"/>
  <c r="EE80" i="24" s="1"/>
  <c r="BO80" i="24"/>
  <c r="S30" i="24"/>
  <c r="EI30" i="24" s="1"/>
  <c r="AW30" i="24"/>
  <c r="FM30" i="24" s="1"/>
  <c r="O300" i="24"/>
  <c r="EE300" i="24" s="1"/>
  <c r="A71" i="24"/>
  <c r="A72" i="24" s="1"/>
  <c r="AC280" i="24"/>
  <c r="ES280" i="24" s="1"/>
  <c r="P115" i="24"/>
  <c r="EF115" i="24" s="1"/>
  <c r="CM115" i="24"/>
  <c r="AE275" i="24"/>
  <c r="EU275" i="24" s="1"/>
  <c r="AM135" i="24"/>
  <c r="FC135" i="24" s="1"/>
  <c r="DG135" i="24"/>
  <c r="BM185" i="24"/>
  <c r="U355" i="24"/>
  <c r="EK355" i="24" s="1"/>
  <c r="BQ35" i="24"/>
  <c r="BX365" i="24"/>
  <c r="BY365" i="24"/>
  <c r="AS365" i="24"/>
  <c r="FI365" i="24" s="1"/>
  <c r="AT365" i="24"/>
  <c r="FJ365" i="24" s="1"/>
  <c r="AU365" i="24"/>
  <c r="FK365" i="24" s="1"/>
  <c r="U365" i="24"/>
  <c r="EK365" i="24" s="1"/>
  <c r="AV365" i="24"/>
  <c r="FL365" i="24" s="1"/>
  <c r="AO365" i="24"/>
  <c r="FE365" i="24" s="1"/>
  <c r="AJ365" i="24"/>
  <c r="EZ365" i="24" s="1"/>
  <c r="Q365" i="24"/>
  <c r="EG365" i="24" s="1"/>
  <c r="DK90" i="24"/>
  <c r="CF90" i="24"/>
  <c r="AT90" i="24"/>
  <c r="FJ90" i="24" s="1"/>
  <c r="BD90" i="24"/>
  <c r="FT90" i="24" s="1"/>
  <c r="BG90" i="24"/>
  <c r="FW90" i="24" s="1"/>
  <c r="DL90" i="24"/>
  <c r="CG90" i="24"/>
  <c r="AU90" i="24"/>
  <c r="FK90" i="24" s="1"/>
  <c r="BJ90" i="24"/>
  <c r="V90" i="24"/>
  <c r="EL90" i="24" s="1"/>
  <c r="DM90" i="24"/>
  <c r="CA90" i="24"/>
  <c r="AV90" i="24"/>
  <c r="FL90" i="24" s="1"/>
  <c r="BE90" i="24"/>
  <c r="FU90" i="24" s="1"/>
  <c r="P90" i="24"/>
  <c r="EF90" i="24" s="1"/>
  <c r="CU90" i="24"/>
  <c r="CC90" i="24"/>
  <c r="AW90" i="24"/>
  <c r="FM90" i="24" s="1"/>
  <c r="BK90" i="24"/>
  <c r="R90" i="24"/>
  <c r="EH90" i="24" s="1"/>
  <c r="DN90" i="24"/>
  <c r="DQ90" i="24"/>
  <c r="BL90" i="24"/>
  <c r="BF90" i="24"/>
  <c r="FV90" i="24" s="1"/>
  <c r="AL90" i="24"/>
  <c r="FB90" i="24" s="1"/>
  <c r="DO90" i="24"/>
  <c r="BS90" i="24"/>
  <c r="AP90" i="24"/>
  <c r="FF90" i="24" s="1"/>
  <c r="AO90" i="24"/>
  <c r="FE90" i="24" s="1"/>
  <c r="S90" i="24"/>
  <c r="EI90" i="24" s="1"/>
  <c r="CH90" i="24"/>
  <c r="BT90" i="24"/>
  <c r="BM90" i="24"/>
  <c r="O90" i="24"/>
  <c r="EE90" i="24" s="1"/>
  <c r="A91" i="24"/>
  <c r="DS91" i="24" s="1"/>
  <c r="DR90" i="24"/>
  <c r="CN90" i="24"/>
  <c r="BQ90" i="24"/>
  <c r="AQ90" i="24"/>
  <c r="FG90" i="24" s="1"/>
  <c r="AA90" i="24"/>
  <c r="EQ90" i="24" s="1"/>
  <c r="DV90" i="24"/>
  <c r="AZ90" i="24"/>
  <c r="FP90" i="24" s="1"/>
  <c r="AC90" i="24"/>
  <c r="ES90" i="24" s="1"/>
  <c r="DI90" i="24"/>
  <c r="BX90" i="24"/>
  <c r="Y90" i="24"/>
  <c r="EO90" i="24" s="1"/>
  <c r="DJ90" i="24"/>
  <c r="BA90" i="24"/>
  <c r="FQ90" i="24" s="1"/>
  <c r="L90" i="24"/>
  <c r="EB90" i="24" s="1"/>
  <c r="CM90" i="24"/>
  <c r="BY90" i="24"/>
  <c r="M90" i="24"/>
  <c r="EC90" i="24" s="1"/>
  <c r="CI90" i="24"/>
  <c r="BB90" i="24"/>
  <c r="FR90" i="24" s="1"/>
  <c r="N90" i="24"/>
  <c r="ED90" i="24" s="1"/>
  <c r="CJ90" i="24"/>
  <c r="BC90" i="24"/>
  <c r="FS90" i="24" s="1"/>
  <c r="W90" i="24"/>
  <c r="EM90" i="24" s="1"/>
  <c r="CP90" i="24"/>
  <c r="AE90" i="24"/>
  <c r="EU90" i="24" s="1"/>
  <c r="Q90" i="24"/>
  <c r="EG90" i="24" s="1"/>
  <c r="CR90" i="24"/>
  <c r="AR90" i="24"/>
  <c r="FH90" i="24" s="1"/>
  <c r="U90" i="24"/>
  <c r="EK90" i="24" s="1"/>
  <c r="CK90" i="24"/>
  <c r="AK90" i="24"/>
  <c r="FA90" i="24" s="1"/>
  <c r="CQ90" i="24"/>
  <c r="BI90" i="24"/>
  <c r="CS90" i="24"/>
  <c r="X90" i="24"/>
  <c r="EN90" i="24" s="1"/>
  <c r="CT90" i="24"/>
  <c r="K90" i="24"/>
  <c r="EA90" i="24" s="1"/>
  <c r="CD90" i="24"/>
  <c r="Z90" i="24"/>
  <c r="EP90" i="24" s="1"/>
  <c r="CE90" i="24"/>
  <c r="AB90" i="24"/>
  <c r="ER90" i="24" s="1"/>
  <c r="BU90" i="24"/>
  <c r="BP90" i="24"/>
  <c r="AM90" i="24"/>
  <c r="FC90" i="24" s="1"/>
  <c r="BW90" i="24"/>
  <c r="DR280" i="24"/>
  <c r="DS330" i="24"/>
  <c r="CD330" i="24"/>
  <c r="AL330" i="24"/>
  <c r="FB330" i="24" s="1"/>
  <c r="AC330" i="24"/>
  <c r="ES330" i="24" s="1"/>
  <c r="AU330" i="24"/>
  <c r="FK330" i="24" s="1"/>
  <c r="CP330" i="24"/>
  <c r="BM330" i="24"/>
  <c r="AM330" i="24"/>
  <c r="FC330" i="24" s="1"/>
  <c r="S330" i="24"/>
  <c r="EI330" i="24" s="1"/>
  <c r="Y330" i="24"/>
  <c r="EO330" i="24" s="1"/>
  <c r="DT330" i="24"/>
  <c r="AY330" i="24"/>
  <c r="FO330" i="24" s="1"/>
  <c r="BG330" i="24"/>
  <c r="FW330" i="24" s="1"/>
  <c r="AP330" i="24"/>
  <c r="FF330" i="24" s="1"/>
  <c r="O330" i="24"/>
  <c r="EE330" i="24" s="1"/>
  <c r="CQ330" i="24"/>
  <c r="BN330" i="24"/>
  <c r="BI330" i="24"/>
  <c r="Z330" i="24"/>
  <c r="EP330" i="24" s="1"/>
  <c r="A331" i="24"/>
  <c r="CI331" i="24" s="1"/>
  <c r="DR330" i="24"/>
  <c r="CR330" i="24"/>
  <c r="AZ330" i="24"/>
  <c r="FP330" i="24" s="1"/>
  <c r="AE330" i="24"/>
  <c r="EU330" i="24" s="1"/>
  <c r="AQ330" i="24"/>
  <c r="FG330" i="24" s="1"/>
  <c r="DU330" i="24"/>
  <c r="CS330" i="24"/>
  <c r="BO330" i="24"/>
  <c r="BJ330" i="24"/>
  <c r="K330" i="24"/>
  <c r="EA330" i="24" s="1"/>
  <c r="DW330" i="24"/>
  <c r="CU330" i="24"/>
  <c r="BP330" i="24"/>
  <c r="BK330" i="24"/>
  <c r="AB330" i="24"/>
  <c r="ER330" i="24" s="1"/>
  <c r="DX330" i="24"/>
  <c r="CE330" i="24"/>
  <c r="BB330" i="24"/>
  <c r="FR330" i="24" s="1"/>
  <c r="AG330" i="24"/>
  <c r="EW330" i="24" s="1"/>
  <c r="R330" i="24"/>
  <c r="EH330" i="24" s="1"/>
  <c r="DQ330" i="24"/>
  <c r="BU330" i="24"/>
  <c r="BX330" i="24"/>
  <c r="CO330" i="24"/>
  <c r="BE330" i="24"/>
  <c r="FU330" i="24" s="1"/>
  <c r="AR330" i="24"/>
  <c r="FH330" i="24" s="1"/>
  <c r="CT330" i="24"/>
  <c r="BV330" i="24"/>
  <c r="V330" i="24"/>
  <c r="EL330" i="24" s="1"/>
  <c r="DG330" i="24"/>
  <c r="BF330" i="24"/>
  <c r="FV330" i="24" s="1"/>
  <c r="L330" i="24"/>
  <c r="EB330" i="24" s="1"/>
  <c r="CF330" i="24"/>
  <c r="AJ330" i="24"/>
  <c r="EZ330" i="24" s="1"/>
  <c r="AS330" i="24"/>
  <c r="FI330" i="24" s="1"/>
  <c r="CG330" i="24"/>
  <c r="AF330" i="24"/>
  <c r="EV330" i="24" s="1"/>
  <c r="M330" i="24"/>
  <c r="EC330" i="24" s="1"/>
  <c r="DI330" i="24"/>
  <c r="BL330" i="24"/>
  <c r="AT330" i="24"/>
  <c r="FJ330" i="24" s="1"/>
  <c r="DV330" i="24"/>
  <c r="CJ330" i="24"/>
  <c r="AI330" i="24"/>
  <c r="EY330" i="24" s="1"/>
  <c r="DL330" i="24"/>
  <c r="U330" i="24"/>
  <c r="EK330" i="24" s="1"/>
  <c r="DM330" i="24"/>
  <c r="BY330" i="24"/>
  <c r="DN330" i="24"/>
  <c r="BZ330" i="24"/>
  <c r="DO330" i="24"/>
  <c r="AO330" i="24"/>
  <c r="FE330" i="24" s="1"/>
  <c r="CM330" i="24"/>
  <c r="AV330" i="24"/>
  <c r="FL330" i="24" s="1"/>
  <c r="CN330" i="24"/>
  <c r="P330" i="24"/>
  <c r="EF330" i="24" s="1"/>
  <c r="CH330" i="24"/>
  <c r="Q330" i="24"/>
  <c r="EG330" i="24" s="1"/>
  <c r="DH330" i="24"/>
  <c r="AA330" i="24"/>
  <c r="EQ330" i="24" s="1"/>
  <c r="CA330" i="24"/>
  <c r="W330" i="24"/>
  <c r="EM330" i="24" s="1"/>
  <c r="DG300" i="24"/>
  <c r="BY300" i="24"/>
  <c r="AQ300" i="24"/>
  <c r="FG300" i="24" s="1"/>
  <c r="AZ300" i="24"/>
  <c r="FP300" i="24" s="1"/>
  <c r="AJ300" i="24"/>
  <c r="EZ300" i="24" s="1"/>
  <c r="CC300" i="24"/>
  <c r="BO300" i="24"/>
  <c r="AE300" i="24"/>
  <c r="EU300" i="24" s="1"/>
  <c r="AH300" i="24"/>
  <c r="EX300" i="24" s="1"/>
  <c r="DU300" i="24"/>
  <c r="CD300" i="24"/>
  <c r="BU300" i="24"/>
  <c r="CN300" i="24"/>
  <c r="AI300" i="24"/>
  <c r="EY300" i="24" s="1"/>
  <c r="DY300" i="24"/>
  <c r="CJ300" i="24"/>
  <c r="AT300" i="24"/>
  <c r="FJ300" i="24" s="1"/>
  <c r="AA300" i="24"/>
  <c r="EQ300" i="24" s="1"/>
  <c r="AL300" i="24"/>
  <c r="FB300" i="24" s="1"/>
  <c r="DQ300" i="24"/>
  <c r="CK300" i="24"/>
  <c r="AU300" i="24"/>
  <c r="FK300" i="24" s="1"/>
  <c r="AB300" i="24"/>
  <c r="ER300" i="24" s="1"/>
  <c r="N300" i="24"/>
  <c r="ED300" i="24" s="1"/>
  <c r="DR300" i="24"/>
  <c r="BZ300" i="24"/>
  <c r="BA300" i="24"/>
  <c r="FQ300" i="24" s="1"/>
  <c r="BI300" i="24"/>
  <c r="A301" i="24"/>
  <c r="CO301" i="24" s="1"/>
  <c r="DS300" i="24"/>
  <c r="DH300" i="24"/>
  <c r="BJ300" i="24"/>
  <c r="AP300" i="24"/>
  <c r="FF300" i="24" s="1"/>
  <c r="CS300" i="24"/>
  <c r="CI355" i="24"/>
  <c r="X35" i="24"/>
  <c r="EN35" i="24" s="1"/>
  <c r="N330" i="24"/>
  <c r="ED330" i="24" s="1"/>
  <c r="DM185" i="24"/>
  <c r="BS185" i="24"/>
  <c r="AS185" i="24"/>
  <c r="FI185" i="24" s="1"/>
  <c r="AO185" i="24"/>
  <c r="FE185" i="24" s="1"/>
  <c r="X185" i="24"/>
  <c r="EN185" i="24" s="1"/>
  <c r="DN185" i="24"/>
  <c r="BT185" i="24"/>
  <c r="AJ185" i="24"/>
  <c r="EZ185" i="24" s="1"/>
  <c r="AG185" i="24"/>
  <c r="EW185" i="24" s="1"/>
  <c r="Y185" i="24"/>
  <c r="EO185" i="24" s="1"/>
  <c r="DO185" i="24"/>
  <c r="BU185" i="24"/>
  <c r="AT185" i="24"/>
  <c r="FJ185" i="24" s="1"/>
  <c r="BZ185" i="24"/>
  <c r="AB185" i="24"/>
  <c r="ER185" i="24" s="1"/>
  <c r="DG185" i="24"/>
  <c r="BV185" i="24"/>
  <c r="AK185" i="24"/>
  <c r="FA185" i="24" s="1"/>
  <c r="AP185" i="24"/>
  <c r="FF185" i="24" s="1"/>
  <c r="BQ185" i="24"/>
  <c r="DI185" i="24"/>
  <c r="BB185" i="24"/>
  <c r="FR185" i="24" s="1"/>
  <c r="AU185" i="24"/>
  <c r="FK185" i="24" s="1"/>
  <c r="AF185" i="24"/>
  <c r="EV185" i="24" s="1"/>
  <c r="Z185" i="24"/>
  <c r="EP185" i="24" s="1"/>
  <c r="CM185" i="24"/>
  <c r="BC185" i="24"/>
  <c r="FS185" i="24" s="1"/>
  <c r="AL185" i="24"/>
  <c r="FB185" i="24" s="1"/>
  <c r="S185" i="24"/>
  <c r="EI185" i="24" s="1"/>
  <c r="AA185" i="24"/>
  <c r="EQ185" i="24" s="1"/>
  <c r="DW185" i="24"/>
  <c r="CU185" i="24"/>
  <c r="AW185" i="24"/>
  <c r="FM185" i="24" s="1"/>
  <c r="AE185" i="24"/>
  <c r="EU185" i="24" s="1"/>
  <c r="DV185" i="24"/>
  <c r="BA185" i="24"/>
  <c r="FQ185" i="24" s="1"/>
  <c r="BN185" i="24"/>
  <c r="O185" i="24"/>
  <c r="EE185" i="24" s="1"/>
  <c r="DJ185" i="24"/>
  <c r="BE185" i="24"/>
  <c r="FU185" i="24" s="1"/>
  <c r="U185" i="24"/>
  <c r="EK185" i="24" s="1"/>
  <c r="A186" i="24"/>
  <c r="DV186" i="24" s="1"/>
  <c r="DL185" i="24"/>
  <c r="DH185" i="24"/>
  <c r="CG185" i="24"/>
  <c r="BX185" i="24"/>
  <c r="DX185" i="24"/>
  <c r="CH185" i="24"/>
  <c r="R185" i="24"/>
  <c r="EH185" i="24" s="1"/>
  <c r="DK185" i="24"/>
  <c r="BI185" i="24"/>
  <c r="M185" i="24"/>
  <c r="EC185" i="24" s="1"/>
  <c r="CN185" i="24"/>
  <c r="BJ185" i="24"/>
  <c r="Q185" i="24"/>
  <c r="EG185" i="24" s="1"/>
  <c r="CO185" i="24"/>
  <c r="BK185" i="24"/>
  <c r="AH185" i="24"/>
  <c r="EX185" i="24" s="1"/>
  <c r="CQ185" i="24"/>
  <c r="AY185" i="24"/>
  <c r="FO185" i="24" s="1"/>
  <c r="N185" i="24"/>
  <c r="ED185" i="24" s="1"/>
  <c r="CP185" i="24"/>
  <c r="BL185" i="24"/>
  <c r="AI185" i="24"/>
  <c r="EY185" i="24" s="1"/>
  <c r="CR185" i="24"/>
  <c r="AM185" i="24"/>
  <c r="FC185" i="24" s="1"/>
  <c r="CE80" i="24"/>
  <c r="CJ30" i="24"/>
  <c r="BP80" i="24"/>
  <c r="A31" i="24"/>
  <c r="CN31" i="24" s="1"/>
  <c r="CI30" i="24"/>
  <c r="P300" i="24"/>
  <c r="EF300" i="24" s="1"/>
  <c r="DL300" i="24"/>
  <c r="DU120" i="24"/>
  <c r="CN70" i="24"/>
  <c r="S280" i="24"/>
  <c r="EI280" i="24" s="1"/>
  <c r="BY280" i="24"/>
  <c r="AZ115" i="24"/>
  <c r="FP115" i="24" s="1"/>
  <c r="AF115" i="24"/>
  <c r="EV115" i="24" s="1"/>
  <c r="DO115" i="24"/>
  <c r="W275" i="24"/>
  <c r="EM275" i="24" s="1"/>
  <c r="AF275" i="24"/>
  <c r="EV275" i="24" s="1"/>
  <c r="DO275" i="24"/>
  <c r="R135" i="24"/>
  <c r="EH135" i="24" s="1"/>
  <c r="BC135" i="24"/>
  <c r="FS135" i="24" s="1"/>
  <c r="DH135" i="24"/>
  <c r="AS80" i="24"/>
  <c r="FI80" i="24" s="1"/>
  <c r="CC80" i="24"/>
  <c r="CD30" i="24"/>
  <c r="CN30" i="24"/>
  <c r="AF300" i="24"/>
  <c r="EV300" i="24" s="1"/>
  <c r="CU300" i="24"/>
  <c r="CM70" i="24"/>
  <c r="CJ280" i="24"/>
  <c r="AE115" i="24"/>
  <c r="EU115" i="24" s="1"/>
  <c r="AA275" i="24"/>
  <c r="EQ275" i="24" s="1"/>
  <c r="DK275" i="24"/>
  <c r="BQ135" i="24"/>
  <c r="BN80" i="24"/>
  <c r="AA30" i="24"/>
  <c r="EQ30" i="24" s="1"/>
  <c r="AU30" i="24"/>
  <c r="FK30" i="24" s="1"/>
  <c r="AK300" i="24"/>
  <c r="FA300" i="24" s="1"/>
  <c r="BM300" i="24"/>
  <c r="V70" i="24"/>
  <c r="EL70" i="24" s="1"/>
  <c r="AB280" i="24"/>
  <c r="ER280" i="24" s="1"/>
  <c r="AA135" i="24"/>
  <c r="EQ135" i="24" s="1"/>
  <c r="DY135" i="24"/>
  <c r="AV185" i="24"/>
  <c r="FL185" i="24" s="1"/>
  <c r="DQ185" i="24"/>
  <c r="AQ355" i="24"/>
  <c r="FG355" i="24" s="1"/>
  <c r="AY90" i="24"/>
  <c r="FO90" i="24" s="1"/>
  <c r="BP35" i="24"/>
  <c r="BQ330" i="24"/>
  <c r="DX90" i="24"/>
  <c r="DJ115" i="24"/>
  <c r="CK115" i="24"/>
  <c r="BF115" i="24"/>
  <c r="FV115" i="24" s="1"/>
  <c r="BE115" i="24"/>
  <c r="FU115" i="24" s="1"/>
  <c r="Q115" i="24"/>
  <c r="EG115" i="24" s="1"/>
  <c r="DV115" i="24"/>
  <c r="CO115" i="24"/>
  <c r="AP115" i="24"/>
  <c r="FF115" i="24" s="1"/>
  <c r="BC115" i="24"/>
  <c r="FS115" i="24" s="1"/>
  <c r="BV115" i="24"/>
  <c r="DW115" i="24"/>
  <c r="CC115" i="24"/>
  <c r="AQ115" i="24"/>
  <c r="FG115" i="24" s="1"/>
  <c r="S115" i="24"/>
  <c r="EI115" i="24" s="1"/>
  <c r="BI115" i="24"/>
  <c r="DG115" i="24"/>
  <c r="CF115" i="24"/>
  <c r="AU115" i="24"/>
  <c r="FK115" i="24" s="1"/>
  <c r="V115" i="24"/>
  <c r="EL115" i="24" s="1"/>
  <c r="N115" i="24"/>
  <c r="ED115" i="24" s="1"/>
  <c r="CR115" i="24"/>
  <c r="CA115" i="24"/>
  <c r="AJ115" i="24"/>
  <c r="EZ115" i="24" s="1"/>
  <c r="M115" i="24"/>
  <c r="EC115" i="24" s="1"/>
  <c r="CS115" i="24"/>
  <c r="BK115" i="24"/>
  <c r="AK115" i="24"/>
  <c r="FA115" i="24" s="1"/>
  <c r="AV115" i="24"/>
  <c r="FL115" i="24" s="1"/>
  <c r="CT115" i="24"/>
  <c r="BL115" i="24"/>
  <c r="AL115" i="24"/>
  <c r="FB115" i="24" s="1"/>
  <c r="X115" i="24"/>
  <c r="EN115" i="24" s="1"/>
  <c r="BN115" i="24"/>
  <c r="BB115" i="24"/>
  <c r="FR115" i="24" s="1"/>
  <c r="BJ115" i="24"/>
  <c r="CU115" i="24"/>
  <c r="BM115" i="24"/>
  <c r="AM115" i="24"/>
  <c r="FC115" i="24" s="1"/>
  <c r="BA115" i="24"/>
  <c r="FQ115" i="24" s="1"/>
  <c r="DI115" i="24"/>
  <c r="DM115" i="24"/>
  <c r="BQ115" i="24"/>
  <c r="AS115" i="24"/>
  <c r="FI115" i="24" s="1"/>
  <c r="AY115" i="24"/>
  <c r="FO115" i="24" s="1"/>
  <c r="AK70" i="24"/>
  <c r="FA70" i="24" s="1"/>
  <c r="DR115" i="24"/>
  <c r="CN275" i="24"/>
  <c r="AT275" i="24"/>
  <c r="FJ275" i="24" s="1"/>
  <c r="BB275" i="24"/>
  <c r="FR275" i="24" s="1"/>
  <c r="AS275" i="24"/>
  <c r="FI275" i="24" s="1"/>
  <c r="BF275" i="24"/>
  <c r="FV275" i="24" s="1"/>
  <c r="DU275" i="24"/>
  <c r="CP275" i="24"/>
  <c r="AV275" i="24"/>
  <c r="FL275" i="24" s="1"/>
  <c r="AJ275" i="24"/>
  <c r="EZ275" i="24" s="1"/>
  <c r="AB275" i="24"/>
  <c r="ER275" i="24" s="1"/>
  <c r="DV275" i="24"/>
  <c r="CQ275" i="24"/>
  <c r="BK275" i="24"/>
  <c r="BV275" i="24"/>
  <c r="L275" i="24"/>
  <c r="EB275" i="24" s="1"/>
  <c r="DY275" i="24"/>
  <c r="CT275" i="24"/>
  <c r="BM275" i="24"/>
  <c r="AK275" i="24"/>
  <c r="FA275" i="24" s="1"/>
  <c r="O275" i="24"/>
  <c r="EE275" i="24" s="1"/>
  <c r="DT275" i="24"/>
  <c r="BQ275" i="24"/>
  <c r="AO275" i="24"/>
  <c r="FE275" i="24" s="1"/>
  <c r="Z275" i="24"/>
  <c r="EP275" i="24" s="1"/>
  <c r="DL275" i="24"/>
  <c r="BI275" i="24"/>
  <c r="BD275" i="24"/>
  <c r="FT275" i="24" s="1"/>
  <c r="M275" i="24"/>
  <c r="EC275" i="24" s="1"/>
  <c r="DM275" i="24"/>
  <c r="AU275" i="24"/>
  <c r="FK275" i="24" s="1"/>
  <c r="AP275" i="24"/>
  <c r="FF275" i="24" s="1"/>
  <c r="N275" i="24"/>
  <c r="ED275" i="24" s="1"/>
  <c r="DN275" i="24"/>
  <c r="AW275" i="24"/>
  <c r="FM275" i="24" s="1"/>
  <c r="BX275" i="24"/>
  <c r="Q275" i="24"/>
  <c r="EG275" i="24" s="1"/>
  <c r="CM275" i="24"/>
  <c r="BJ275" i="24"/>
  <c r="BW275" i="24"/>
  <c r="R275" i="24"/>
  <c r="EH275" i="24" s="1"/>
  <c r="CR275" i="24"/>
  <c r="BN275" i="24"/>
  <c r="BZ275" i="24"/>
  <c r="S275" i="24"/>
  <c r="EI275" i="24" s="1"/>
  <c r="AP280" i="24"/>
  <c r="FF280" i="24" s="1"/>
  <c r="DQ115" i="24"/>
  <c r="X135" i="24"/>
  <c r="EN135" i="24" s="1"/>
  <c r="CI185" i="24"/>
  <c r="CD80" i="24"/>
  <c r="BV30" i="24"/>
  <c r="CO300" i="24"/>
  <c r="AL80" i="24"/>
  <c r="FB80" i="24" s="1"/>
  <c r="CR80" i="24"/>
  <c r="AM30" i="24"/>
  <c r="FC30" i="24" s="1"/>
  <c r="CM30" i="24"/>
  <c r="AW300" i="24"/>
  <c r="FM300" i="24" s="1"/>
  <c r="CT300" i="24"/>
  <c r="DR70" i="24"/>
  <c r="CI280" i="24"/>
  <c r="O115" i="24"/>
  <c r="EE115" i="24" s="1"/>
  <c r="DN115" i="24"/>
  <c r="X275" i="24"/>
  <c r="EN275" i="24" s="1"/>
  <c r="DS275" i="24"/>
  <c r="BW135" i="24"/>
  <c r="AK80" i="24"/>
  <c r="FA80" i="24" s="1"/>
  <c r="BM80" i="24"/>
  <c r="DO80" i="24"/>
  <c r="AB30" i="24"/>
  <c r="ER30" i="24" s="1"/>
  <c r="AL30" i="24"/>
  <c r="FB30" i="24" s="1"/>
  <c r="AT30" i="24"/>
  <c r="FJ30" i="24" s="1"/>
  <c r="W300" i="24"/>
  <c r="EM300" i="24" s="1"/>
  <c r="BG300" i="24"/>
  <c r="FW300" i="24" s="1"/>
  <c r="BL300" i="24"/>
  <c r="DT300" i="24"/>
  <c r="U70" i="24"/>
  <c r="EK70" i="24" s="1"/>
  <c r="Q280" i="24"/>
  <c r="EG280" i="24" s="1"/>
  <c r="AA280" i="24"/>
  <c r="EQ280" i="24" s="1"/>
  <c r="CH280" i="24"/>
  <c r="BW115" i="24"/>
  <c r="Z115" i="24"/>
  <c r="EP115" i="24" s="1"/>
  <c r="DL115" i="24"/>
  <c r="U275" i="24"/>
  <c r="EK275" i="24" s="1"/>
  <c r="BO275" i="24"/>
  <c r="DJ275" i="24"/>
  <c r="AJ135" i="24"/>
  <c r="EZ135" i="24" s="1"/>
  <c r="BM135" i="24"/>
  <c r="AZ185" i="24"/>
  <c r="FP185" i="24" s="1"/>
  <c r="DQ355" i="24"/>
  <c r="BV90" i="24"/>
  <c r="BO35" i="24"/>
  <c r="BS330" i="24"/>
  <c r="O120" i="24"/>
  <c r="EE120" i="24" s="1"/>
  <c r="CU135" i="24"/>
  <c r="BS135" i="24"/>
  <c r="AT135" i="24"/>
  <c r="FJ135" i="24" s="1"/>
  <c r="AK135" i="24"/>
  <c r="FA135" i="24" s="1"/>
  <c r="N135" i="24"/>
  <c r="ED135" i="24" s="1"/>
  <c r="CR135" i="24"/>
  <c r="BK135" i="24"/>
  <c r="BG135" i="24"/>
  <c r="FW135" i="24" s="1"/>
  <c r="AC135" i="24"/>
  <c r="ES135" i="24" s="1"/>
  <c r="CS135" i="24"/>
  <c r="BL135" i="24"/>
  <c r="AU135" i="24"/>
  <c r="FK135" i="24" s="1"/>
  <c r="AL135" i="24"/>
  <c r="FB135" i="24" s="1"/>
  <c r="DI135" i="24"/>
  <c r="BN135" i="24"/>
  <c r="CM135" i="24"/>
  <c r="W135" i="24"/>
  <c r="EM135" i="24" s="1"/>
  <c r="CQ135" i="24"/>
  <c r="BT135" i="24"/>
  <c r="BA135" i="24"/>
  <c r="FQ135" i="24" s="1"/>
  <c r="AG135" i="24"/>
  <c r="EW135" i="24" s="1"/>
  <c r="DO135" i="24"/>
  <c r="BU135" i="24"/>
  <c r="AB135" i="24"/>
  <c r="ER135" i="24" s="1"/>
  <c r="V135" i="24"/>
  <c r="EL135" i="24" s="1"/>
  <c r="CT135" i="24"/>
  <c r="BO135" i="24"/>
  <c r="CO135" i="24"/>
  <c r="L135" i="24"/>
  <c r="EB135" i="24" s="1"/>
  <c r="CC135" i="24"/>
  <c r="BP135" i="24"/>
  <c r="AS135" i="24"/>
  <c r="FI135" i="24" s="1"/>
  <c r="DQ135" i="24"/>
  <c r="BV135" i="24"/>
  <c r="BB135" i="24"/>
  <c r="FR135" i="24" s="1"/>
  <c r="AI135" i="24"/>
  <c r="EY135" i="24" s="1"/>
  <c r="U135" i="24"/>
  <c r="EK135" i="24" s="1"/>
  <c r="DR135" i="24"/>
  <c r="DK135" i="24"/>
  <c r="BX135" i="24"/>
  <c r="BI135" i="24"/>
  <c r="P135" i="24"/>
  <c r="EF135" i="24" s="1"/>
  <c r="AA355" i="24"/>
  <c r="EQ355" i="24" s="1"/>
  <c r="AJ90" i="24"/>
  <c r="EZ90" i="24" s="1"/>
  <c r="DG30" i="24"/>
  <c r="CA30" i="24"/>
  <c r="BW30" i="24"/>
  <c r="BO30" i="24"/>
  <c r="V30" i="24"/>
  <c r="EL30" i="24" s="1"/>
  <c r="DU30" i="24"/>
  <c r="BT30" i="24"/>
  <c r="AV30" i="24"/>
  <c r="FL30" i="24" s="1"/>
  <c r="BN30" i="24"/>
  <c r="AR30" i="24"/>
  <c r="FH30" i="24" s="1"/>
  <c r="CO30" i="24"/>
  <c r="BB30" i="24"/>
  <c r="FR30" i="24" s="1"/>
  <c r="BL30" i="24"/>
  <c r="CG30" i="24"/>
  <c r="CP30" i="24"/>
  <c r="BU30" i="24"/>
  <c r="AI30" i="24"/>
  <c r="EY30" i="24" s="1"/>
  <c r="P30" i="24"/>
  <c r="EF30" i="24" s="1"/>
  <c r="CH30" i="24"/>
  <c r="BC30" i="24"/>
  <c r="FS30" i="24" s="1"/>
  <c r="BM30" i="24"/>
  <c r="AO30" i="24"/>
  <c r="FE30" i="24" s="1"/>
  <c r="BF120" i="24"/>
  <c r="FV120" i="24" s="1"/>
  <c r="Y115" i="24"/>
  <c r="EO115" i="24" s="1"/>
  <c r="BU275" i="24"/>
  <c r="BF135" i="24"/>
  <c r="FV135" i="24" s="1"/>
  <c r="V185" i="24"/>
  <c r="EL185" i="24" s="1"/>
  <c r="M80" i="24"/>
  <c r="EC80" i="24" s="1"/>
  <c r="CK80" i="24"/>
  <c r="BX80" i="24"/>
  <c r="DV80" i="24"/>
  <c r="CE30" i="24"/>
  <c r="BY30" i="24"/>
  <c r="CK30" i="24"/>
  <c r="Q300" i="24"/>
  <c r="EG300" i="24" s="1"/>
  <c r="X300" i="24"/>
  <c r="EN300" i="24" s="1"/>
  <c r="BP300" i="24"/>
  <c r="DM300" i="24"/>
  <c r="AB80" i="24"/>
  <c r="ER80" i="24" s="1"/>
  <c r="BL80" i="24"/>
  <c r="CQ80" i="24"/>
  <c r="Z30" i="24"/>
  <c r="EP30" i="24" s="1"/>
  <c r="AC30" i="24"/>
  <c r="ES30" i="24" s="1"/>
  <c r="BS30" i="24"/>
  <c r="DM30" i="24"/>
  <c r="AY300" i="24"/>
  <c r="FO300" i="24" s="1"/>
  <c r="AV300" i="24"/>
  <c r="FL300" i="24" s="1"/>
  <c r="BK300" i="24"/>
  <c r="DX300" i="24"/>
  <c r="BO70" i="24"/>
  <c r="P280" i="24"/>
  <c r="EF280" i="24" s="1"/>
  <c r="Y280" i="24"/>
  <c r="EO280" i="24" s="1"/>
  <c r="CG280" i="24"/>
  <c r="BX115" i="24"/>
  <c r="AW115" i="24"/>
  <c r="FM115" i="24" s="1"/>
  <c r="DK115" i="24"/>
  <c r="Y275" i="24"/>
  <c r="EO275" i="24" s="1"/>
  <c r="AZ275" i="24"/>
  <c r="FP275" i="24" s="1"/>
  <c r="DR275" i="24"/>
  <c r="BJ135" i="24"/>
  <c r="CA135" i="24"/>
  <c r="DW135" i="24"/>
  <c r="CA185" i="24"/>
  <c r="BU355" i="24"/>
  <c r="AG85" i="24"/>
  <c r="EW85" i="24" s="1"/>
  <c r="CO90" i="24"/>
  <c r="CN35" i="24"/>
  <c r="BA330" i="24"/>
  <c r="FQ330" i="24" s="1"/>
  <c r="CC155" i="24"/>
  <c r="CR155" i="24"/>
  <c r="AT155" i="24"/>
  <c r="FJ155" i="24" s="1"/>
  <c r="AC155" i="24"/>
  <c r="ES155" i="24" s="1"/>
  <c r="N155" i="24"/>
  <c r="ED155" i="24" s="1"/>
  <c r="CD155" i="24"/>
  <c r="CS155" i="24"/>
  <c r="BI155" i="24"/>
  <c r="R155" i="24"/>
  <c r="EH155" i="24" s="1"/>
  <c r="O155" i="24"/>
  <c r="EE155" i="24" s="1"/>
  <c r="CE155" i="24"/>
  <c r="CK155" i="24"/>
  <c r="BA155" i="24"/>
  <c r="FQ155" i="24" s="1"/>
  <c r="BF155" i="24"/>
  <c r="FV155" i="24" s="1"/>
  <c r="Q155" i="24"/>
  <c r="EG155" i="24" s="1"/>
  <c r="CF155" i="24"/>
  <c r="BK155" i="24"/>
  <c r="AU155" i="24"/>
  <c r="FK155" i="24" s="1"/>
  <c r="S155" i="24"/>
  <c r="EI155" i="24" s="1"/>
  <c r="A156" i="24"/>
  <c r="DX156" i="24" s="1"/>
  <c r="DU155" i="24"/>
  <c r="CG155" i="24"/>
  <c r="BL155" i="24"/>
  <c r="BJ155" i="24"/>
  <c r="AG155" i="24"/>
  <c r="EW155" i="24" s="1"/>
  <c r="DV155" i="24"/>
  <c r="CM155" i="24"/>
  <c r="BM155" i="24"/>
  <c r="BB155" i="24"/>
  <c r="FR155" i="24" s="1"/>
  <c r="L155" i="24"/>
  <c r="EB155" i="24" s="1"/>
  <c r="DX155" i="24"/>
  <c r="CN155" i="24"/>
  <c r="BO155" i="24"/>
  <c r="AB155" i="24"/>
  <c r="ER155" i="24" s="1"/>
  <c r="AH155" i="24"/>
  <c r="EX155" i="24" s="1"/>
  <c r="DY155" i="24"/>
  <c r="CI155" i="24"/>
  <c r="BP155" i="24"/>
  <c r="BC155" i="24"/>
  <c r="FS155" i="24" s="1"/>
  <c r="AW155" i="24"/>
  <c r="FM155" i="24" s="1"/>
  <c r="DQ155" i="24"/>
  <c r="CO155" i="24"/>
  <c r="BQ155" i="24"/>
  <c r="DG110" i="24"/>
  <c r="CO110" i="24"/>
  <c r="BJ110" i="24"/>
  <c r="AJ110" i="24"/>
  <c r="EZ110" i="24" s="1"/>
  <c r="AA110" i="24"/>
  <c r="EQ110" i="24" s="1"/>
  <c r="DG125" i="24"/>
  <c r="BA125" i="24"/>
  <c r="FQ125" i="24" s="1"/>
  <c r="BL125" i="24"/>
  <c r="AB125" i="24"/>
  <c r="ER125" i="24" s="1"/>
  <c r="N125" i="24"/>
  <c r="ED125" i="24" s="1"/>
  <c r="U155" i="24"/>
  <c r="EK155" i="24" s="1"/>
  <c r="BX155" i="24"/>
  <c r="DN155" i="24"/>
  <c r="AJ155" i="24"/>
  <c r="EZ155" i="24" s="1"/>
  <c r="AQ155" i="24"/>
  <c r="FG155" i="24" s="1"/>
  <c r="CU155" i="24"/>
  <c r="AV155" i="24"/>
  <c r="FL155" i="24" s="1"/>
  <c r="BW155" i="24"/>
  <c r="DM155" i="24"/>
  <c r="Z40" i="24"/>
  <c r="EP40" i="24" s="1"/>
  <c r="AM40" i="24"/>
  <c r="FC40" i="24" s="1"/>
  <c r="DV305" i="24"/>
  <c r="DI305" i="24"/>
  <c r="BY305" i="24"/>
  <c r="AM305" i="24"/>
  <c r="FC305" i="24" s="1"/>
  <c r="AU305" i="24"/>
  <c r="FK305" i="24" s="1"/>
  <c r="DX305" i="24"/>
  <c r="CD305" i="24"/>
  <c r="BL305" i="24"/>
  <c r="W305" i="24"/>
  <c r="EM305" i="24" s="1"/>
  <c r="Q305" i="24"/>
  <c r="EG305" i="24" s="1"/>
  <c r="DY305" i="24"/>
  <c r="DJ305" i="24"/>
  <c r="BZ305" i="24"/>
  <c r="X305" i="24"/>
  <c r="EN305" i="24" s="1"/>
  <c r="AB305" i="24"/>
  <c r="ER305" i="24" s="1"/>
  <c r="DO305" i="24"/>
  <c r="CE305" i="24"/>
  <c r="BM305" i="24"/>
  <c r="Y305" i="24"/>
  <c r="EO305" i="24" s="1"/>
  <c r="AH305" i="24"/>
  <c r="EX305" i="24" s="1"/>
  <c r="DK305" i="24"/>
  <c r="BT305" i="24"/>
  <c r="BD305" i="24"/>
  <c r="FT305" i="24" s="1"/>
  <c r="Z305" i="24"/>
  <c r="EP305" i="24" s="1"/>
  <c r="BB305" i="24"/>
  <c r="FR305" i="24" s="1"/>
  <c r="CO305" i="24"/>
  <c r="BU305" i="24"/>
  <c r="BE305" i="24"/>
  <c r="FU305" i="24" s="1"/>
  <c r="AQ305" i="24"/>
  <c r="FG305" i="24" s="1"/>
  <c r="AV305" i="24"/>
  <c r="FL305" i="24" s="1"/>
  <c r="DL305" i="24"/>
  <c r="CF305" i="24"/>
  <c r="BF305" i="24"/>
  <c r="FV305" i="24" s="1"/>
  <c r="M305" i="24"/>
  <c r="EC305" i="24" s="1"/>
  <c r="R305" i="24"/>
  <c r="EH305" i="24" s="1"/>
  <c r="CP305" i="24"/>
  <c r="CG305" i="24"/>
  <c r="BG305" i="24"/>
  <c r="FW305" i="24" s="1"/>
  <c r="AA305" i="24"/>
  <c r="EQ305" i="24" s="1"/>
  <c r="BC305" i="24"/>
  <c r="FS305" i="24" s="1"/>
  <c r="DM305" i="24"/>
  <c r="CH305" i="24"/>
  <c r="BN305" i="24"/>
  <c r="AR305" i="24"/>
  <c r="FH305" i="24" s="1"/>
  <c r="AW305" i="24"/>
  <c r="FM305" i="24" s="1"/>
  <c r="CU305" i="24"/>
  <c r="AP305" i="24"/>
  <c r="FF305" i="24" s="1"/>
  <c r="AC305" i="24"/>
  <c r="ES305" i="24" s="1"/>
  <c r="CM305" i="24"/>
  <c r="BQ305" i="24"/>
  <c r="K305" i="24"/>
  <c r="EA305" i="24" s="1"/>
  <c r="CN305" i="24"/>
  <c r="AI305" i="24"/>
  <c r="EY305" i="24" s="1"/>
  <c r="L305" i="24"/>
  <c r="EB305" i="24" s="1"/>
  <c r="DG305" i="24"/>
  <c r="AJ305" i="24"/>
  <c r="EZ305" i="24" s="1"/>
  <c r="A306" i="24"/>
  <c r="DH305" i="24"/>
  <c r="AK305" i="24"/>
  <c r="FA305" i="24" s="1"/>
  <c r="CC305" i="24"/>
  <c r="U305" i="24"/>
  <c r="EK305" i="24" s="1"/>
  <c r="CI305" i="24"/>
  <c r="AL305" i="24"/>
  <c r="FB305" i="24" s="1"/>
  <c r="CA305" i="24"/>
  <c r="V305" i="24"/>
  <c r="EL305" i="24" s="1"/>
  <c r="BS305" i="24"/>
  <c r="N305" i="24"/>
  <c r="ED305" i="24" s="1"/>
  <c r="BK305" i="24"/>
  <c r="BO305" i="24"/>
  <c r="DQ305" i="24"/>
  <c r="AO305" i="24"/>
  <c r="FE305" i="24" s="1"/>
  <c r="DR305" i="24"/>
  <c r="BP305" i="24"/>
  <c r="AT305" i="24"/>
  <c r="FJ305" i="24" s="1"/>
  <c r="DS305" i="24"/>
  <c r="AF305" i="24"/>
  <c r="EV305" i="24" s="1"/>
  <c r="DT305" i="24"/>
  <c r="AY305" i="24"/>
  <c r="FO305" i="24" s="1"/>
  <c r="DU305" i="24"/>
  <c r="AS305" i="24"/>
  <c r="FI305" i="24" s="1"/>
  <c r="DW305" i="24"/>
  <c r="O305" i="24"/>
  <c r="EE305" i="24" s="1"/>
  <c r="CQ305" i="24"/>
  <c r="AZ305" i="24"/>
  <c r="FP305" i="24" s="1"/>
  <c r="DN305" i="24"/>
  <c r="P305" i="24"/>
  <c r="EF305" i="24" s="1"/>
  <c r="AE305" i="24"/>
  <c r="EU305" i="24" s="1"/>
  <c r="AG305" i="24"/>
  <c r="EW305" i="24" s="1"/>
  <c r="BA305" i="24"/>
  <c r="FQ305" i="24" s="1"/>
  <c r="S305" i="24"/>
  <c r="EI305" i="24" s="1"/>
  <c r="CR305" i="24"/>
  <c r="CS305" i="24"/>
  <c r="CT305" i="24"/>
  <c r="AA40" i="24"/>
  <c r="EQ40" i="24" s="1"/>
  <c r="DJ315" i="24"/>
  <c r="CK315" i="24"/>
  <c r="AU315" i="24"/>
  <c r="FK315" i="24" s="1"/>
  <c r="AH315" i="24"/>
  <c r="EX315" i="24" s="1"/>
  <c r="V315" i="24"/>
  <c r="EL315" i="24" s="1"/>
  <c r="DQ315" i="24"/>
  <c r="CM315" i="24"/>
  <c r="BN315" i="24"/>
  <c r="BF315" i="24"/>
  <c r="FV315" i="24" s="1"/>
  <c r="O315" i="24"/>
  <c r="EE315" i="24" s="1"/>
  <c r="DK315" i="24"/>
  <c r="CN315" i="24"/>
  <c r="AV315" i="24"/>
  <c r="FL315" i="24" s="1"/>
  <c r="AI315" i="24"/>
  <c r="EY315" i="24" s="1"/>
  <c r="R315" i="24"/>
  <c r="EH315" i="24" s="1"/>
  <c r="DR315" i="24"/>
  <c r="CO315" i="24"/>
  <c r="BO315" i="24"/>
  <c r="BG315" i="24"/>
  <c r="FW315" i="24" s="1"/>
  <c r="W315" i="24"/>
  <c r="EM315" i="24" s="1"/>
  <c r="DL315" i="24"/>
  <c r="CP315" i="24"/>
  <c r="AW315" i="24"/>
  <c r="FM315" i="24" s="1"/>
  <c r="AJ315" i="24"/>
  <c r="EZ315" i="24" s="1"/>
  <c r="K315" i="24"/>
  <c r="EA315" i="24" s="1"/>
  <c r="DS315" i="24"/>
  <c r="CD315" i="24"/>
  <c r="AY315" i="24"/>
  <c r="FO315" i="24" s="1"/>
  <c r="AK315" i="24"/>
  <c r="FA315" i="24" s="1"/>
  <c r="AQ315" i="24"/>
  <c r="FG315" i="24" s="1"/>
  <c r="DT315" i="24"/>
  <c r="CE315" i="24"/>
  <c r="AZ315" i="24"/>
  <c r="FP315" i="24" s="1"/>
  <c r="CC315" i="24"/>
  <c r="AO315" i="24"/>
  <c r="FE315" i="24" s="1"/>
  <c r="DU315" i="24"/>
  <c r="CF315" i="24"/>
  <c r="BA315" i="24"/>
  <c r="FQ315" i="24" s="1"/>
  <c r="AC315" i="24"/>
  <c r="ES315" i="24" s="1"/>
  <c r="X315" i="24"/>
  <c r="EN315" i="24" s="1"/>
  <c r="DV315" i="24"/>
  <c r="CG315" i="24"/>
  <c r="BB315" i="24"/>
  <c r="FR315" i="24" s="1"/>
  <c r="AM315" i="24"/>
  <c r="FC315" i="24" s="1"/>
  <c r="AP315" i="24"/>
  <c r="FF315" i="24" s="1"/>
  <c r="DX315" i="24"/>
  <c r="BX315" i="24"/>
  <c r="P315" i="24"/>
  <c r="EF315" i="24" s="1"/>
  <c r="DY315" i="24"/>
  <c r="BY315" i="24"/>
  <c r="Z315" i="24"/>
  <c r="EP315" i="24" s="1"/>
  <c r="DG315" i="24"/>
  <c r="BZ315" i="24"/>
  <c r="Q315" i="24"/>
  <c r="EG315" i="24" s="1"/>
  <c r="DH315" i="24"/>
  <c r="CA315" i="24"/>
  <c r="Y315" i="24"/>
  <c r="EO315" i="24" s="1"/>
  <c r="DI315" i="24"/>
  <c r="BL315" i="24"/>
  <c r="L315" i="24"/>
  <c r="EB315" i="24" s="1"/>
  <c r="CQ315" i="24"/>
  <c r="AT315" i="24"/>
  <c r="FJ315" i="24" s="1"/>
  <c r="AL315" i="24"/>
  <c r="FB315" i="24" s="1"/>
  <c r="CR315" i="24"/>
  <c r="BM315" i="24"/>
  <c r="U315" i="24"/>
  <c r="EK315" i="24" s="1"/>
  <c r="CS315" i="24"/>
  <c r="AR315" i="24"/>
  <c r="FH315" i="24" s="1"/>
  <c r="M315" i="24"/>
  <c r="EC315" i="24" s="1"/>
  <c r="CT315" i="24"/>
  <c r="AE315" i="24"/>
  <c r="EU315" i="24" s="1"/>
  <c r="AB315" i="24"/>
  <c r="ER315" i="24" s="1"/>
  <c r="BC315" i="24"/>
  <c r="FS315" i="24" s="1"/>
  <c r="AS315" i="24"/>
  <c r="FI315" i="24" s="1"/>
  <c r="AF315" i="24"/>
  <c r="EV315" i="24" s="1"/>
  <c r="BJ315" i="24"/>
  <c r="DM315" i="24"/>
  <c r="BD315" i="24"/>
  <c r="FT315" i="24" s="1"/>
  <c r="AG315" i="24"/>
  <c r="EW315" i="24" s="1"/>
  <c r="BK315" i="24"/>
  <c r="DW315" i="24"/>
  <c r="BE315" i="24"/>
  <c r="FU315" i="24" s="1"/>
  <c r="CU315" i="24"/>
  <c r="AA315" i="24"/>
  <c r="EQ315" i="24" s="1"/>
  <c r="N315" i="24"/>
  <c r="ED315" i="24" s="1"/>
  <c r="CH315" i="24"/>
  <c r="DN315" i="24"/>
  <c r="CI315" i="24"/>
  <c r="DO315" i="24"/>
  <c r="CJ315" i="24"/>
  <c r="BI315" i="24"/>
  <c r="BV315" i="24"/>
  <c r="BT315" i="24"/>
  <c r="BS315" i="24"/>
  <c r="BP315" i="24"/>
  <c r="S315" i="24"/>
  <c r="EI315" i="24" s="1"/>
  <c r="BW315" i="24"/>
  <c r="BQ315" i="24"/>
  <c r="S65" i="24"/>
  <c r="EI65" i="24" s="1"/>
  <c r="DI65" i="24"/>
  <c r="CO340" i="24"/>
  <c r="BU170" i="24"/>
  <c r="DI335" i="24"/>
  <c r="X55" i="24"/>
  <c r="EN55" i="24" s="1"/>
  <c r="BS40" i="24"/>
  <c r="DG65" i="24"/>
  <c r="DY15" i="24"/>
  <c r="CE15" i="24"/>
  <c r="BP15" i="24"/>
  <c r="AZ15" i="24"/>
  <c r="FP15" i="24" s="1"/>
  <c r="AK15" i="24"/>
  <c r="FA15" i="24" s="1"/>
  <c r="DQ15" i="24"/>
  <c r="CF15" i="24"/>
  <c r="CA15" i="24"/>
  <c r="Y15" i="24"/>
  <c r="EO15" i="24" s="1"/>
  <c r="BG15" i="24"/>
  <c r="FW15" i="24" s="1"/>
  <c r="DR15" i="24"/>
  <c r="CG15" i="24"/>
  <c r="BQ15" i="24"/>
  <c r="BA15" i="24"/>
  <c r="FQ15" i="24" s="1"/>
  <c r="K15" i="24"/>
  <c r="EA15" i="24" s="1"/>
  <c r="DS15" i="24"/>
  <c r="CH15" i="24"/>
  <c r="AO15" i="24"/>
  <c r="FE15" i="24" s="1"/>
  <c r="AA15" i="24"/>
  <c r="EQ15" i="24" s="1"/>
  <c r="AH15" i="24"/>
  <c r="EX15" i="24" s="1"/>
  <c r="AR15" i="24"/>
  <c r="FH15" i="24" s="1"/>
  <c r="U15" i="24"/>
  <c r="EK15" i="24" s="1"/>
  <c r="CQ15" i="24"/>
  <c r="AS15" i="24"/>
  <c r="FI15" i="24" s="1"/>
  <c r="BD15" i="24"/>
  <c r="FT15" i="24" s="1"/>
  <c r="V15" i="24"/>
  <c r="EL15" i="24" s="1"/>
  <c r="DG15" i="24"/>
  <c r="CI15" i="24"/>
  <c r="AP15" i="24"/>
  <c r="FF15" i="24" s="1"/>
  <c r="BB15" i="24"/>
  <c r="FR15" i="24" s="1"/>
  <c r="L15" i="24"/>
  <c r="EB15" i="24" s="1"/>
  <c r="DH15" i="24"/>
  <c r="CJ15" i="24"/>
  <c r="AQ15" i="24"/>
  <c r="FG15" i="24" s="1"/>
  <c r="AC15" i="24"/>
  <c r="ES15" i="24" s="1"/>
  <c r="M15" i="24"/>
  <c r="EC15" i="24" s="1"/>
  <c r="CP15" i="24"/>
  <c r="CK15" i="24"/>
  <c r="BC15" i="24"/>
  <c r="FS15" i="24" s="1"/>
  <c r="BS15" i="24"/>
  <c r="CR15" i="24"/>
  <c r="BT15" i="24"/>
  <c r="AT15" i="24"/>
  <c r="FJ15" i="24" s="1"/>
  <c r="BE15" i="24"/>
  <c r="FU15" i="24" s="1"/>
  <c r="BF15" i="24"/>
  <c r="FV15" i="24" s="1"/>
  <c r="DT15" i="24"/>
  <c r="BW15" i="24"/>
  <c r="AJ15" i="24"/>
  <c r="EZ15" i="24" s="1"/>
  <c r="DU15" i="24"/>
  <c r="BM15" i="24"/>
  <c r="S15" i="24"/>
  <c r="EI15" i="24" s="1"/>
  <c r="DX15" i="24"/>
  <c r="BY15" i="24"/>
  <c r="BI15" i="24"/>
  <c r="CU15" i="24"/>
  <c r="AU15" i="24"/>
  <c r="FK15" i="24" s="1"/>
  <c r="BJ15" i="24"/>
  <c r="DK15" i="24"/>
  <c r="DV15" i="24"/>
  <c r="BX15" i="24"/>
  <c r="AG15" i="24"/>
  <c r="EW15" i="24" s="1"/>
  <c r="CS15" i="24"/>
  <c r="CT15" i="24"/>
  <c r="BZ15" i="24"/>
  <c r="DL15" i="24"/>
  <c r="DW15" i="24"/>
  <c r="BN15" i="24"/>
  <c r="AI15" i="24"/>
  <c r="EY15" i="24" s="1"/>
  <c r="BO15" i="24"/>
  <c r="CM65" i="24"/>
  <c r="DL335" i="24"/>
  <c r="BU40" i="24"/>
  <c r="AE15" i="24"/>
  <c r="EU15" i="24" s="1"/>
  <c r="Z15" i="24"/>
  <c r="EP15" i="24" s="1"/>
  <c r="P65" i="24"/>
  <c r="EF65" i="24" s="1"/>
  <c r="DH65" i="24"/>
  <c r="CI340" i="24"/>
  <c r="K60" i="24"/>
  <c r="EA60" i="24" s="1"/>
  <c r="W55" i="24"/>
  <c r="EM55" i="24" s="1"/>
  <c r="W40" i="24"/>
  <c r="EM40" i="24" s="1"/>
  <c r="AV15" i="24"/>
  <c r="FL15" i="24" s="1"/>
  <c r="BI65" i="24"/>
  <c r="BL15" i="24"/>
  <c r="AC65" i="24"/>
  <c r="ES65" i="24" s="1"/>
  <c r="DU65" i="24"/>
  <c r="CH340" i="24"/>
  <c r="AZ170" i="24"/>
  <c r="FP170" i="24" s="1"/>
  <c r="AC60" i="24"/>
  <c r="ES60" i="24" s="1"/>
  <c r="BJ145" i="24"/>
  <c r="BD55" i="24"/>
  <c r="FT55" i="24" s="1"/>
  <c r="A16" i="24"/>
  <c r="V16" i="24" s="1"/>
  <c r="EL16" i="24" s="1"/>
  <c r="BV15" i="24"/>
  <c r="AB65" i="24"/>
  <c r="ER65" i="24" s="1"/>
  <c r="DT65" i="24"/>
  <c r="CM340" i="24"/>
  <c r="AY170" i="24"/>
  <c r="FO170" i="24" s="1"/>
  <c r="CH60" i="24"/>
  <c r="L145" i="24"/>
  <c r="EB145" i="24" s="1"/>
  <c r="Z55" i="24"/>
  <c r="EP55" i="24" s="1"/>
  <c r="A190" i="24"/>
  <c r="A191" i="24" s="1"/>
  <c r="Q15" i="24"/>
  <c r="EG15" i="24" s="1"/>
  <c r="BK15" i="24"/>
  <c r="AP65" i="24"/>
  <c r="FF65" i="24" s="1"/>
  <c r="CG340" i="24"/>
  <c r="BQ170" i="24"/>
  <c r="DO60" i="24"/>
  <c r="AU145" i="24"/>
  <c r="FK145" i="24" s="1"/>
  <c r="AS55" i="24"/>
  <c r="FI55" i="24" s="1"/>
  <c r="BJ65" i="24"/>
  <c r="BA170" i="24"/>
  <c r="FQ170" i="24" s="1"/>
  <c r="P15" i="24"/>
  <c r="EF15" i="24" s="1"/>
  <c r="BU15" i="24"/>
  <c r="AO65" i="24"/>
  <c r="FE65" i="24" s="1"/>
  <c r="CF340" i="24"/>
  <c r="BP170" i="24"/>
  <c r="BY60" i="24"/>
  <c r="BO145" i="24"/>
  <c r="DR55" i="24"/>
  <c r="BV40" i="24"/>
  <c r="DR140" i="24"/>
  <c r="CD140" i="24"/>
  <c r="BI140" i="24"/>
  <c r="AE140" i="24"/>
  <c r="EU140" i="24" s="1"/>
  <c r="AR140" i="24"/>
  <c r="FH140" i="24" s="1"/>
  <c r="DS140" i="24"/>
  <c r="CE140" i="24"/>
  <c r="BJ140" i="24"/>
  <c r="AF140" i="24"/>
  <c r="EV140" i="24" s="1"/>
  <c r="V140" i="24"/>
  <c r="EL140" i="24" s="1"/>
  <c r="DT140" i="24"/>
  <c r="DN140" i="24"/>
  <c r="BK140" i="24"/>
  <c r="M140" i="24"/>
  <c r="EC140" i="24" s="1"/>
  <c r="AV140" i="24"/>
  <c r="FL140" i="24" s="1"/>
  <c r="CM140" i="24"/>
  <c r="CF140" i="24"/>
  <c r="BL140" i="24"/>
  <c r="BB140" i="24"/>
  <c r="FR140" i="24" s="1"/>
  <c r="R140" i="24"/>
  <c r="EH140" i="24" s="1"/>
  <c r="DG140" i="24"/>
  <c r="BT140" i="24"/>
  <c r="BM140" i="24"/>
  <c r="AQ140" i="24"/>
  <c r="FG140" i="24" s="1"/>
  <c r="AI140" i="24"/>
  <c r="EY140" i="24" s="1"/>
  <c r="DH140" i="24"/>
  <c r="DO140" i="24"/>
  <c r="BN140" i="24"/>
  <c r="AS140" i="24"/>
  <c r="FI140" i="24" s="1"/>
  <c r="AJ140" i="24"/>
  <c r="EZ140" i="24" s="1"/>
  <c r="DI140" i="24"/>
  <c r="CG140" i="24"/>
  <c r="BO140" i="24"/>
  <c r="AL140" i="24"/>
  <c r="FB140" i="24" s="1"/>
  <c r="BE140" i="24"/>
  <c r="FU140" i="24" s="1"/>
  <c r="CR140" i="24"/>
  <c r="BU140" i="24"/>
  <c r="AY140" i="24"/>
  <c r="FO140" i="24" s="1"/>
  <c r="N140" i="24"/>
  <c r="ED140" i="24" s="1"/>
  <c r="AU140" i="24"/>
  <c r="FK140" i="24" s="1"/>
  <c r="CN140" i="24"/>
  <c r="CH140" i="24"/>
  <c r="AO140" i="24"/>
  <c r="FE140" i="24" s="1"/>
  <c r="BC140" i="24"/>
  <c r="FS140" i="24" s="1"/>
  <c r="S140" i="24"/>
  <c r="EI140" i="24" s="1"/>
  <c r="CO140" i="24"/>
  <c r="BF140" i="24"/>
  <c r="FV140" i="24" s="1"/>
  <c r="AG140" i="24"/>
  <c r="EW140" i="24" s="1"/>
  <c r="CP140" i="24"/>
  <c r="BG140" i="24"/>
  <c r="FW140" i="24" s="1"/>
  <c r="X140" i="24"/>
  <c r="EN140" i="24" s="1"/>
  <c r="CQ140" i="24"/>
  <c r="BP140" i="24"/>
  <c r="Z140" i="24"/>
  <c r="EP140" i="24" s="1"/>
  <c r="DJ140" i="24"/>
  <c r="AZ140" i="24"/>
  <c r="FP140" i="24" s="1"/>
  <c r="Q140" i="24"/>
  <c r="EG140" i="24" s="1"/>
  <c r="CS140" i="24"/>
  <c r="AP140" i="24"/>
  <c r="FF140" i="24" s="1"/>
  <c r="AK140" i="24"/>
  <c r="FA140" i="24" s="1"/>
  <c r="DK140" i="24"/>
  <c r="BQ140" i="24"/>
  <c r="AW140" i="24"/>
  <c r="FM140" i="24" s="1"/>
  <c r="CT140" i="24"/>
  <c r="BA140" i="24"/>
  <c r="FQ140" i="24" s="1"/>
  <c r="L140" i="24"/>
  <c r="EB140" i="24" s="1"/>
  <c r="DL140" i="24"/>
  <c r="U140" i="24"/>
  <c r="EK140" i="24" s="1"/>
  <c r="K140" i="24"/>
  <c r="EA140" i="24" s="1"/>
  <c r="CU140" i="24"/>
  <c r="W140" i="24"/>
  <c r="EM140" i="24" s="1"/>
  <c r="A141" i="24"/>
  <c r="AH141" i="24" s="1"/>
  <c r="EX141" i="24" s="1"/>
  <c r="DQ140" i="24"/>
  <c r="AH140" i="24"/>
  <c r="EX140" i="24" s="1"/>
  <c r="DM140" i="24"/>
  <c r="Y140" i="24"/>
  <c r="EO140" i="24" s="1"/>
  <c r="CC140" i="24"/>
  <c r="P140" i="24"/>
  <c r="EF140" i="24" s="1"/>
  <c r="BV140" i="24"/>
  <c r="CI140" i="24"/>
  <c r="BY140" i="24"/>
  <c r="BW140" i="24"/>
  <c r="CJ140" i="24"/>
  <c r="BX140" i="24"/>
  <c r="CK140" i="24"/>
  <c r="BZ140" i="24"/>
  <c r="CA140" i="24"/>
  <c r="BS140" i="24"/>
  <c r="AA140" i="24"/>
  <c r="EQ140" i="24" s="1"/>
  <c r="AB140" i="24"/>
  <c r="ER140" i="24" s="1"/>
  <c r="O140" i="24"/>
  <c r="EE140" i="24" s="1"/>
  <c r="AC140" i="24"/>
  <c r="ES140" i="24" s="1"/>
  <c r="AM140" i="24"/>
  <c r="FC140" i="24" s="1"/>
  <c r="BD140" i="24"/>
  <c r="FT140" i="24" s="1"/>
  <c r="AT140" i="24"/>
  <c r="FJ140" i="24" s="1"/>
  <c r="N65" i="24"/>
  <c r="ED65" i="24" s="1"/>
  <c r="R55" i="24"/>
  <c r="EH55" i="24" s="1"/>
  <c r="DW50" i="24"/>
  <c r="CF50" i="24"/>
  <c r="BD50" i="24"/>
  <c r="FT50" i="24" s="1"/>
  <c r="CP50" i="24"/>
  <c r="R50" i="24"/>
  <c r="EH50" i="24" s="1"/>
  <c r="DX50" i="24"/>
  <c r="CG50" i="24"/>
  <c r="AT50" i="24"/>
  <c r="FJ50" i="24" s="1"/>
  <c r="AH50" i="24"/>
  <c r="EX50" i="24" s="1"/>
  <c r="X50" i="24"/>
  <c r="EN50" i="24" s="1"/>
  <c r="DG50" i="24"/>
  <c r="BS50" i="24"/>
  <c r="BV50" i="24"/>
  <c r="AI50" i="24"/>
  <c r="EY50" i="24" s="1"/>
  <c r="N50" i="24"/>
  <c r="ED50" i="24" s="1"/>
  <c r="DH50" i="24"/>
  <c r="BT50" i="24"/>
  <c r="BM50" i="24"/>
  <c r="AJ50" i="24"/>
  <c r="EZ50" i="24" s="1"/>
  <c r="Y50" i="24"/>
  <c r="EO50" i="24" s="1"/>
  <c r="DI50" i="24"/>
  <c r="CQ50" i="24"/>
  <c r="BE50" i="24"/>
  <c r="FU50" i="24" s="1"/>
  <c r="AK50" i="24"/>
  <c r="FA50" i="24" s="1"/>
  <c r="Q50" i="24"/>
  <c r="EG50" i="24" s="1"/>
  <c r="DJ50" i="24"/>
  <c r="BY50" i="24"/>
  <c r="AU50" i="24"/>
  <c r="FK50" i="24" s="1"/>
  <c r="AP50" i="24"/>
  <c r="FF50" i="24" s="1"/>
  <c r="Z50" i="24"/>
  <c r="EP50" i="24" s="1"/>
  <c r="DK50" i="24"/>
  <c r="BP50" i="24"/>
  <c r="BW50" i="24"/>
  <c r="AQ50" i="24"/>
  <c r="FG50" i="24" s="1"/>
  <c r="AC50" i="24"/>
  <c r="ES50" i="24" s="1"/>
  <c r="DL50" i="24"/>
  <c r="CR50" i="24"/>
  <c r="BN50" i="24"/>
  <c r="AR50" i="24"/>
  <c r="FH50" i="24" s="1"/>
  <c r="O50" i="24"/>
  <c r="EE50" i="24" s="1"/>
  <c r="DM50" i="24"/>
  <c r="BZ50" i="24"/>
  <c r="BF50" i="24"/>
  <c r="FV50" i="24" s="1"/>
  <c r="AS50" i="24"/>
  <c r="FI50" i="24" s="1"/>
  <c r="AA50" i="24"/>
  <c r="EQ50" i="24" s="1"/>
  <c r="DQ50" i="24"/>
  <c r="AY50" i="24"/>
  <c r="FO50" i="24" s="1"/>
  <c r="BI50" i="24"/>
  <c r="DS50" i="24"/>
  <c r="AZ50" i="24"/>
  <c r="FP50" i="24" s="1"/>
  <c r="U50" i="24"/>
  <c r="EK50" i="24" s="1"/>
  <c r="DT50" i="24"/>
  <c r="BA50" i="24"/>
  <c r="FQ50" i="24" s="1"/>
  <c r="BJ50" i="24"/>
  <c r="DU50" i="24"/>
  <c r="BB50" i="24"/>
  <c r="FR50" i="24" s="1"/>
  <c r="V50" i="24"/>
  <c r="EL50" i="24" s="1"/>
  <c r="DV50" i="24"/>
  <c r="BC50" i="24"/>
  <c r="FS50" i="24" s="1"/>
  <c r="BK50" i="24"/>
  <c r="DN50" i="24"/>
  <c r="BU50" i="24"/>
  <c r="W50" i="24"/>
  <c r="EM50" i="24" s="1"/>
  <c r="CU50" i="24"/>
  <c r="BL50" i="24"/>
  <c r="AB50" i="24"/>
  <c r="ER50" i="24" s="1"/>
  <c r="DO50" i="24"/>
  <c r="AV50" i="24"/>
  <c r="FL50" i="24" s="1"/>
  <c r="K50" i="24"/>
  <c r="EA50" i="24" s="1"/>
  <c r="DY50" i="24"/>
  <c r="BX50" i="24"/>
  <c r="P50" i="24"/>
  <c r="EF50" i="24" s="1"/>
  <c r="BO50" i="24"/>
  <c r="BG50" i="24"/>
  <c r="FW50" i="24" s="1"/>
  <c r="AW50" i="24"/>
  <c r="FM50" i="24" s="1"/>
  <c r="CM50" i="24"/>
  <c r="AL50" i="24"/>
  <c r="FB50" i="24" s="1"/>
  <c r="AE50" i="24"/>
  <c r="EU50" i="24" s="1"/>
  <c r="CH50" i="24"/>
  <c r="CN50" i="24"/>
  <c r="AF50" i="24"/>
  <c r="EV50" i="24" s="1"/>
  <c r="CO50" i="24"/>
  <c r="DR50" i="24"/>
  <c r="AG50" i="24"/>
  <c r="EW50" i="24" s="1"/>
  <c r="CI50" i="24"/>
  <c r="CJ50" i="24"/>
  <c r="CK50" i="24"/>
  <c r="CC50" i="24"/>
  <c r="CD50" i="24"/>
  <c r="CT50" i="24"/>
  <c r="CE50" i="24"/>
  <c r="AM50" i="24"/>
  <c r="FC50" i="24" s="1"/>
  <c r="L50" i="24"/>
  <c r="EB50" i="24" s="1"/>
  <c r="BQ50" i="24"/>
  <c r="CS50" i="24"/>
  <c r="CA50" i="24"/>
  <c r="A195" i="24"/>
  <c r="A196" i="24" s="1"/>
  <c r="A200" i="24"/>
  <c r="A201" i="24" s="1"/>
  <c r="AW15" i="24"/>
  <c r="FM15" i="24" s="1"/>
  <c r="CD15" i="24"/>
  <c r="AZ65" i="24"/>
  <c r="FP65" i="24" s="1"/>
  <c r="CE340" i="24"/>
  <c r="CG170" i="24"/>
  <c r="BN145" i="24"/>
  <c r="BX305" i="24"/>
  <c r="DG55" i="24"/>
  <c r="CC55" i="24"/>
  <c r="BY55" i="24"/>
  <c r="BC55" i="24"/>
  <c r="FS55" i="24" s="1"/>
  <c r="AM55" i="24"/>
  <c r="FC55" i="24" s="1"/>
  <c r="DU55" i="24"/>
  <c r="CE55" i="24"/>
  <c r="BZ55" i="24"/>
  <c r="AV55" i="24"/>
  <c r="FL55" i="24" s="1"/>
  <c r="AI55" i="24"/>
  <c r="EY55" i="24" s="1"/>
  <c r="DH55" i="24"/>
  <c r="CF55" i="24"/>
  <c r="BO55" i="24"/>
  <c r="BE55" i="24"/>
  <c r="FU55" i="24" s="1"/>
  <c r="AL55" i="24"/>
  <c r="FB55" i="24" s="1"/>
  <c r="CP55" i="24"/>
  <c r="DM55" i="24"/>
  <c r="CA55" i="24"/>
  <c r="AW55" i="24"/>
  <c r="FM55" i="24" s="1"/>
  <c r="AJ55" i="24"/>
  <c r="EZ55" i="24" s="1"/>
  <c r="CQ55" i="24"/>
  <c r="CG55" i="24"/>
  <c r="BP55" i="24"/>
  <c r="AB55" i="24"/>
  <c r="ER55" i="24" s="1"/>
  <c r="K55" i="24"/>
  <c r="EA55" i="24" s="1"/>
  <c r="CR55" i="24"/>
  <c r="DN55" i="24"/>
  <c r="BQ55" i="24"/>
  <c r="BF55" i="24"/>
  <c r="FV55" i="24" s="1"/>
  <c r="Y55" i="24"/>
  <c r="EO55" i="24" s="1"/>
  <c r="CS55" i="24"/>
  <c r="CH55" i="24"/>
  <c r="AO55" i="24"/>
  <c r="FE55" i="24" s="1"/>
  <c r="BG55" i="24"/>
  <c r="FW55" i="24" s="1"/>
  <c r="M55" i="24"/>
  <c r="EC55" i="24" s="1"/>
  <c r="DI55" i="24"/>
  <c r="DO55" i="24"/>
  <c r="AP55" i="24"/>
  <c r="FF55" i="24" s="1"/>
  <c r="AE55" i="24"/>
  <c r="EU55" i="24" s="1"/>
  <c r="P55" i="24"/>
  <c r="EF55" i="24" s="1"/>
  <c r="CT55" i="24"/>
  <c r="CI55" i="24"/>
  <c r="AQ55" i="24"/>
  <c r="FG55" i="24" s="1"/>
  <c r="AF55" i="24"/>
  <c r="EV55" i="24" s="1"/>
  <c r="Q55" i="24"/>
  <c r="EG55" i="24" s="1"/>
  <c r="DJ55" i="24"/>
  <c r="CJ55" i="24"/>
  <c r="AR55" i="24"/>
  <c r="FH55" i="24" s="1"/>
  <c r="U55" i="24"/>
  <c r="EK55" i="24" s="1"/>
  <c r="N55" i="24"/>
  <c r="ED55" i="24" s="1"/>
  <c r="DS55" i="24"/>
  <c r="BX55" i="24"/>
  <c r="AK55" i="24"/>
  <c r="FA55" i="24" s="1"/>
  <c r="DW55" i="24"/>
  <c r="DT55" i="24"/>
  <c r="BM55" i="24"/>
  <c r="S55" i="24"/>
  <c r="EI55" i="24" s="1"/>
  <c r="CU55" i="24"/>
  <c r="BN55" i="24"/>
  <c r="AH55" i="24"/>
  <c r="EX55" i="24" s="1"/>
  <c r="DK55" i="24"/>
  <c r="CK55" i="24"/>
  <c r="AC55" i="24"/>
  <c r="ES55" i="24" s="1"/>
  <c r="DL55" i="24"/>
  <c r="AY55" i="24"/>
  <c r="FO55" i="24" s="1"/>
  <c r="AA55" i="24"/>
  <c r="EQ55" i="24" s="1"/>
  <c r="AU55" i="24"/>
  <c r="FK55" i="24" s="1"/>
  <c r="CM55" i="24"/>
  <c r="AZ55" i="24"/>
  <c r="FP55" i="24" s="1"/>
  <c r="L55" i="24"/>
  <c r="EB55" i="24" s="1"/>
  <c r="CN55" i="24"/>
  <c r="AT55" i="24"/>
  <c r="FJ55" i="24" s="1"/>
  <c r="O55" i="24"/>
  <c r="EE55" i="24" s="1"/>
  <c r="CO55" i="24"/>
  <c r="BI55" i="24"/>
  <c r="A56" i="24"/>
  <c r="S56" i="24" s="1"/>
  <c r="EI56" i="24" s="1"/>
  <c r="DV55" i="24"/>
  <c r="BA55" i="24"/>
  <c r="FQ55" i="24" s="1"/>
  <c r="DX55" i="24"/>
  <c r="DY55" i="24"/>
  <c r="CD55" i="24"/>
  <c r="BS55" i="24"/>
  <c r="BT55" i="24"/>
  <c r="BL55" i="24"/>
  <c r="BU55" i="24"/>
  <c r="BW55" i="24"/>
  <c r="BJ55" i="24"/>
  <c r="BB55" i="24"/>
  <c r="FR55" i="24" s="1"/>
  <c r="BV55" i="24"/>
  <c r="BK55" i="24"/>
  <c r="AG65" i="24"/>
  <c r="EW65" i="24" s="1"/>
  <c r="DX60" i="24"/>
  <c r="CU60" i="24"/>
  <c r="BF60" i="24"/>
  <c r="FV60" i="24" s="1"/>
  <c r="BE60" i="24"/>
  <c r="FU60" i="24" s="1"/>
  <c r="AW60" i="24"/>
  <c r="FM60" i="24" s="1"/>
  <c r="CM60" i="24"/>
  <c r="BZ60" i="24"/>
  <c r="BM60" i="24"/>
  <c r="AI60" i="24"/>
  <c r="EY60" i="24" s="1"/>
  <c r="P60" i="24"/>
  <c r="EF60" i="24" s="1"/>
  <c r="CN60" i="24"/>
  <c r="DL60" i="24"/>
  <c r="AO60" i="24"/>
  <c r="FE60" i="24" s="1"/>
  <c r="BA60" i="24"/>
  <c r="FQ60" i="24" s="1"/>
  <c r="Q60" i="24"/>
  <c r="EG60" i="24" s="1"/>
  <c r="CO60" i="24"/>
  <c r="DM60" i="24"/>
  <c r="AP60" i="24"/>
  <c r="FF60" i="24" s="1"/>
  <c r="AT60" i="24"/>
  <c r="FJ60" i="24" s="1"/>
  <c r="R60" i="24"/>
  <c r="EH60" i="24" s="1"/>
  <c r="CP60" i="24"/>
  <c r="DN60" i="24"/>
  <c r="BN60" i="24"/>
  <c r="AJ60" i="24"/>
  <c r="EZ60" i="24" s="1"/>
  <c r="S60" i="24"/>
  <c r="EI60" i="24" s="1"/>
  <c r="CR60" i="24"/>
  <c r="CF60" i="24"/>
  <c r="U60" i="24"/>
  <c r="EK60" i="24" s="1"/>
  <c r="AU60" i="24"/>
  <c r="FK60" i="24" s="1"/>
  <c r="L60" i="24"/>
  <c r="EB60" i="24" s="1"/>
  <c r="DG60" i="24"/>
  <c r="BS60" i="24"/>
  <c r="BO60" i="24"/>
  <c r="AK60" i="24"/>
  <c r="FA60" i="24" s="1"/>
  <c r="A61" i="24"/>
  <c r="DY61" i="24" s="1"/>
  <c r="DH60" i="24"/>
  <c r="CG60" i="24"/>
  <c r="BC60" i="24"/>
  <c r="FS60" i="24" s="1"/>
  <c r="X60" i="24"/>
  <c r="EN60" i="24" s="1"/>
  <c r="DI60" i="24"/>
  <c r="BT60" i="24"/>
  <c r="BP60" i="24"/>
  <c r="AV60" i="24"/>
  <c r="FL60" i="24" s="1"/>
  <c r="DW60" i="24"/>
  <c r="BU60" i="24"/>
  <c r="AZ60" i="24"/>
  <c r="FP60" i="24" s="1"/>
  <c r="DY60" i="24"/>
  <c r="CI60" i="24"/>
  <c r="AS60" i="24"/>
  <c r="FI60" i="24" s="1"/>
  <c r="CS60" i="24"/>
  <c r="BL60" i="24"/>
  <c r="N60" i="24"/>
  <c r="ED60" i="24" s="1"/>
  <c r="DQ60" i="24"/>
  <c r="BV60" i="24"/>
  <c r="V60" i="24"/>
  <c r="EL60" i="24" s="1"/>
  <c r="DR60" i="24"/>
  <c r="BG60" i="24"/>
  <c r="FW60" i="24" s="1"/>
  <c r="AL60" i="24"/>
  <c r="FB60" i="24" s="1"/>
  <c r="DS60" i="24"/>
  <c r="BI60" i="24"/>
  <c r="Y60" i="24"/>
  <c r="EO60" i="24" s="1"/>
  <c r="DT60" i="24"/>
  <c r="BW60" i="24"/>
  <c r="AM60" i="24"/>
  <c r="FC60" i="24" s="1"/>
  <c r="CQ60" i="24"/>
  <c r="BJ60" i="24"/>
  <c r="Z60" i="24"/>
  <c r="EP60" i="24" s="1"/>
  <c r="DJ60" i="24"/>
  <c r="CA60" i="24"/>
  <c r="AB60" i="24"/>
  <c r="ER60" i="24" s="1"/>
  <c r="DK60" i="24"/>
  <c r="BK60" i="24"/>
  <c r="M60" i="24"/>
  <c r="EC60" i="24" s="1"/>
  <c r="BB60" i="24"/>
  <c r="FR60" i="24" s="1"/>
  <c r="BD60" i="24"/>
  <c r="FT60" i="24" s="1"/>
  <c r="W60" i="24"/>
  <c r="EM60" i="24" s="1"/>
  <c r="BQ60" i="24"/>
  <c r="AA60" i="24"/>
  <c r="EQ60" i="24" s="1"/>
  <c r="AQ60" i="24"/>
  <c r="FG60" i="24" s="1"/>
  <c r="DV60" i="24"/>
  <c r="AG60" i="24"/>
  <c r="EW60" i="24" s="1"/>
  <c r="AR60" i="24"/>
  <c r="FH60" i="24" s="1"/>
  <c r="AH60" i="24"/>
  <c r="EX60" i="24" s="1"/>
  <c r="CT60" i="24"/>
  <c r="AE60" i="24"/>
  <c r="EU60" i="24" s="1"/>
  <c r="CC60" i="24"/>
  <c r="AF60" i="24"/>
  <c r="EV60" i="24" s="1"/>
  <c r="AY60" i="24"/>
  <c r="FO60" i="24" s="1"/>
  <c r="DU60" i="24"/>
  <c r="O60" i="24"/>
  <c r="EE60" i="24" s="1"/>
  <c r="AG145" i="24"/>
  <c r="EW145" i="24" s="1"/>
  <c r="V55" i="24"/>
  <c r="EL55" i="24" s="1"/>
  <c r="A205" i="24"/>
  <c r="A206" i="24" s="1"/>
  <c r="O15" i="24"/>
  <c r="EE15" i="24" s="1"/>
  <c r="CC15" i="24"/>
  <c r="BP65" i="24"/>
  <c r="BX60" i="24"/>
  <c r="BL145" i="24"/>
  <c r="CK305" i="24"/>
  <c r="DR40" i="24"/>
  <c r="CC40" i="24"/>
  <c r="BN40" i="24"/>
  <c r="AE40" i="24"/>
  <c r="EU40" i="24" s="1"/>
  <c r="AC40" i="24"/>
  <c r="ES40" i="24" s="1"/>
  <c r="DS40" i="24"/>
  <c r="CD40" i="24"/>
  <c r="BO40" i="24"/>
  <c r="AS40" i="24"/>
  <c r="FI40" i="24" s="1"/>
  <c r="P40" i="24"/>
  <c r="EF40" i="24" s="1"/>
  <c r="CM40" i="24"/>
  <c r="CE40" i="24"/>
  <c r="AY40" i="24"/>
  <c r="FO40" i="24" s="1"/>
  <c r="AF40" i="24"/>
  <c r="EV40" i="24" s="1"/>
  <c r="CA40" i="24"/>
  <c r="DG40" i="24"/>
  <c r="DT40" i="24"/>
  <c r="AO40" i="24"/>
  <c r="FE40" i="24" s="1"/>
  <c r="AT40" i="24"/>
  <c r="FJ40" i="24" s="1"/>
  <c r="Q40" i="24"/>
  <c r="EG40" i="24" s="1"/>
  <c r="CN40" i="24"/>
  <c r="BX40" i="24"/>
  <c r="BP40" i="24"/>
  <c r="AG40" i="24"/>
  <c r="EW40" i="24" s="1"/>
  <c r="BB40" i="24"/>
  <c r="FR40" i="24" s="1"/>
  <c r="DH40" i="24"/>
  <c r="BY40" i="24"/>
  <c r="AZ40" i="24"/>
  <c r="FP40" i="24" s="1"/>
  <c r="AU40" i="24"/>
  <c r="FK40" i="24" s="1"/>
  <c r="R40" i="24"/>
  <c r="EH40" i="24" s="1"/>
  <c r="CO40" i="24"/>
  <c r="BZ40" i="24"/>
  <c r="AP40" i="24"/>
  <c r="FF40" i="24" s="1"/>
  <c r="AH40" i="24"/>
  <c r="EX40" i="24" s="1"/>
  <c r="BC40" i="24"/>
  <c r="FS40" i="24" s="1"/>
  <c r="DI40" i="24"/>
  <c r="CJ40" i="24"/>
  <c r="BQ40" i="24"/>
  <c r="AV40" i="24"/>
  <c r="FL40" i="24" s="1"/>
  <c r="S40" i="24"/>
  <c r="EI40" i="24" s="1"/>
  <c r="CP40" i="24"/>
  <c r="CK40" i="24"/>
  <c r="BA40" i="24"/>
  <c r="FQ40" i="24" s="1"/>
  <c r="AI40" i="24"/>
  <c r="EY40" i="24" s="1"/>
  <c r="BD40" i="24"/>
  <c r="FT40" i="24" s="1"/>
  <c r="DO40" i="24"/>
  <c r="BW40" i="24"/>
  <c r="BF40" i="24"/>
  <c r="FV40" i="24" s="1"/>
  <c r="BE40" i="24"/>
  <c r="FU40" i="24" s="1"/>
  <c r="BG40" i="24"/>
  <c r="FW40" i="24" s="1"/>
  <c r="AR40" i="24"/>
  <c r="FH40" i="24" s="1"/>
  <c r="BI40" i="24"/>
  <c r="AW40" i="24"/>
  <c r="FM40" i="24" s="1"/>
  <c r="DU40" i="24"/>
  <c r="BJ40" i="24"/>
  <c r="AJ40" i="24"/>
  <c r="EZ40" i="24" s="1"/>
  <c r="DV40" i="24"/>
  <c r="BK40" i="24"/>
  <c r="AK40" i="24"/>
  <c r="FA40" i="24" s="1"/>
  <c r="DW40" i="24"/>
  <c r="BL40" i="24"/>
  <c r="AL40" i="24"/>
  <c r="FB40" i="24" s="1"/>
  <c r="DX40" i="24"/>
  <c r="BM40" i="24"/>
  <c r="Y40" i="24"/>
  <c r="EO40" i="24" s="1"/>
  <c r="DY40" i="24"/>
  <c r="CF40" i="24"/>
  <c r="M40" i="24"/>
  <c r="EC40" i="24" s="1"/>
  <c r="CR40" i="24"/>
  <c r="N40" i="24"/>
  <c r="ED40" i="24" s="1"/>
  <c r="DL40" i="24"/>
  <c r="AB40" i="24"/>
  <c r="ER40" i="24" s="1"/>
  <c r="CS40" i="24"/>
  <c r="O40" i="24"/>
  <c r="EE40" i="24" s="1"/>
  <c r="DM40" i="24"/>
  <c r="K40" i="24"/>
  <c r="EA40" i="24" s="1"/>
  <c r="CT40" i="24"/>
  <c r="L40" i="24"/>
  <c r="EB40" i="24" s="1"/>
  <c r="DN40" i="24"/>
  <c r="V40" i="24"/>
  <c r="EL40" i="24" s="1"/>
  <c r="CU40" i="24"/>
  <c r="X40" i="24"/>
  <c r="EN40" i="24" s="1"/>
  <c r="CG40" i="24"/>
  <c r="A41" i="24"/>
  <c r="DV41" i="24" s="1"/>
  <c r="CH40" i="24"/>
  <c r="CI40" i="24"/>
  <c r="DK40" i="24"/>
  <c r="AQ40" i="24"/>
  <c r="FG40" i="24" s="1"/>
  <c r="DQ40" i="24"/>
  <c r="CQ40" i="24"/>
  <c r="DJ40" i="24"/>
  <c r="U40" i="24"/>
  <c r="EK40" i="24" s="1"/>
  <c r="Q65" i="24"/>
  <c r="EG65" i="24" s="1"/>
  <c r="CP65" i="24"/>
  <c r="DJ335" i="24"/>
  <c r="DW335" i="24"/>
  <c r="AW335" i="24"/>
  <c r="FM335" i="24" s="1"/>
  <c r="AK335" i="24"/>
  <c r="FA335" i="24" s="1"/>
  <c r="V335" i="24"/>
  <c r="EL335" i="24" s="1"/>
  <c r="DR335" i="24"/>
  <c r="CE335" i="24"/>
  <c r="AP335" i="24"/>
  <c r="FF335" i="24" s="1"/>
  <c r="N335" i="24"/>
  <c r="ED335" i="24" s="1"/>
  <c r="Y335" i="24"/>
  <c r="EO335" i="24" s="1"/>
  <c r="CH335" i="24"/>
  <c r="CA335" i="24"/>
  <c r="AI335" i="24"/>
  <c r="EY335" i="24" s="1"/>
  <c r="U335" i="24"/>
  <c r="EK335" i="24" s="1"/>
  <c r="A336" i="24"/>
  <c r="DT336" i="24" s="1"/>
  <c r="DS335" i="24"/>
  <c r="BQ335" i="24"/>
  <c r="BM335" i="24"/>
  <c r="Q335" i="24"/>
  <c r="EG335" i="24" s="1"/>
  <c r="CI335" i="24"/>
  <c r="CF335" i="24"/>
  <c r="AQ335" i="24"/>
  <c r="FG335" i="24" s="1"/>
  <c r="X335" i="24"/>
  <c r="EN335" i="24" s="1"/>
  <c r="CJ335" i="24"/>
  <c r="AT335" i="24"/>
  <c r="FJ335" i="24" s="1"/>
  <c r="BN335" i="24"/>
  <c r="BO335" i="24"/>
  <c r="DU335" i="24"/>
  <c r="AU335" i="24"/>
  <c r="FK335" i="24" s="1"/>
  <c r="AR335" i="24"/>
  <c r="FH335" i="24" s="1"/>
  <c r="L335" i="24"/>
  <c r="EB335" i="24" s="1"/>
  <c r="DG335" i="24"/>
  <c r="CK335" i="24"/>
  <c r="AV335" i="24"/>
  <c r="FL335" i="24" s="1"/>
  <c r="BV335" i="24"/>
  <c r="R335" i="24"/>
  <c r="EH335" i="24" s="1"/>
  <c r="DH335" i="24"/>
  <c r="DV335" i="24"/>
  <c r="BI335" i="24"/>
  <c r="BC335" i="24"/>
  <c r="FS335" i="24" s="1"/>
  <c r="W335" i="24"/>
  <c r="EM335" i="24" s="1"/>
  <c r="DO335" i="24"/>
  <c r="BJ335" i="24"/>
  <c r="K335" i="24"/>
  <c r="EA335" i="24" s="1"/>
  <c r="CM335" i="24"/>
  <c r="AZ335" i="24"/>
  <c r="FP335" i="24" s="1"/>
  <c r="M335" i="24"/>
  <c r="EC335" i="24" s="1"/>
  <c r="CQ335" i="24"/>
  <c r="BL335" i="24"/>
  <c r="CN335" i="24"/>
  <c r="BK335" i="24"/>
  <c r="O335" i="24"/>
  <c r="EE335" i="24" s="1"/>
  <c r="CO335" i="24"/>
  <c r="BA335" i="24"/>
  <c r="FQ335" i="24" s="1"/>
  <c r="BB335" i="24"/>
  <c r="FR335" i="24" s="1"/>
  <c r="DQ335" i="24"/>
  <c r="AE335" i="24"/>
  <c r="EU335" i="24" s="1"/>
  <c r="P335" i="24"/>
  <c r="EF335" i="24" s="1"/>
  <c r="CP335" i="24"/>
  <c r="AF335" i="24"/>
  <c r="EV335" i="24" s="1"/>
  <c r="AL335" i="24"/>
  <c r="FB335" i="24" s="1"/>
  <c r="S335" i="24"/>
  <c r="EI335" i="24" s="1"/>
  <c r="DT335" i="24"/>
  <c r="AG335" i="24"/>
  <c r="EW335" i="24" s="1"/>
  <c r="AS335" i="24"/>
  <c r="FI335" i="24" s="1"/>
  <c r="DX335" i="24"/>
  <c r="AO335" i="24"/>
  <c r="FE335" i="24" s="1"/>
  <c r="BT335" i="24"/>
  <c r="DY335" i="24"/>
  <c r="AH335" i="24"/>
  <c r="EX335" i="24" s="1"/>
  <c r="AA335" i="24"/>
  <c r="EQ335" i="24" s="1"/>
  <c r="CR335" i="24"/>
  <c r="BS335" i="24"/>
  <c r="CS335" i="24"/>
  <c r="Z335" i="24"/>
  <c r="EP335" i="24" s="1"/>
  <c r="CT335" i="24"/>
  <c r="BU335" i="24"/>
  <c r="CU335" i="24"/>
  <c r="AB335" i="24"/>
  <c r="ER335" i="24" s="1"/>
  <c r="CC335" i="24"/>
  <c r="CD335" i="24"/>
  <c r="BZ335" i="24"/>
  <c r="AJ335" i="24"/>
  <c r="EZ335" i="24" s="1"/>
  <c r="AC335" i="24"/>
  <c r="ES335" i="24" s="1"/>
  <c r="BP335" i="24"/>
  <c r="CG335" i="24"/>
  <c r="AY335" i="24"/>
  <c r="FO335" i="24" s="1"/>
  <c r="AF15" i="24"/>
  <c r="EV15" i="24" s="1"/>
  <c r="AG55" i="24"/>
  <c r="EW55" i="24" s="1"/>
  <c r="N15" i="24"/>
  <c r="ED15" i="24" s="1"/>
  <c r="CO15" i="24"/>
  <c r="AY65" i="24"/>
  <c r="FO65" i="24" s="1"/>
  <c r="BG335" i="24"/>
  <c r="FW335" i="24" s="1"/>
  <c r="CJ60" i="24"/>
  <c r="BZ145" i="24"/>
  <c r="BJ305" i="24"/>
  <c r="DT170" i="24"/>
  <c r="DY170" i="24"/>
  <c r="AU170" i="24"/>
  <c r="FK170" i="24" s="1"/>
  <c r="AI170" i="24"/>
  <c r="EY170" i="24" s="1"/>
  <c r="R170" i="24"/>
  <c r="EH170" i="24" s="1"/>
  <c r="DW170" i="24"/>
  <c r="BB170" i="24"/>
  <c r="FR170" i="24" s="1"/>
  <c r="BZ170" i="24"/>
  <c r="K170" i="24"/>
  <c r="EA170" i="24" s="1"/>
  <c r="CM170" i="24"/>
  <c r="BC170" i="24"/>
  <c r="FS170" i="24" s="1"/>
  <c r="AP170" i="24"/>
  <c r="FF170" i="24" s="1"/>
  <c r="P170" i="24"/>
  <c r="EF170" i="24" s="1"/>
  <c r="DR170" i="24"/>
  <c r="DX170" i="24"/>
  <c r="AT170" i="24"/>
  <c r="FJ170" i="24" s="1"/>
  <c r="CA170" i="24"/>
  <c r="CC170" i="24"/>
  <c r="DQ170" i="24"/>
  <c r="CN170" i="24"/>
  <c r="AV170" i="24"/>
  <c r="FL170" i="24" s="1"/>
  <c r="AQ170" i="24"/>
  <c r="FG170" i="24" s="1"/>
  <c r="BG170" i="24"/>
  <c r="FW170" i="24" s="1"/>
  <c r="DU170" i="24"/>
  <c r="CP170" i="24"/>
  <c r="BS170" i="24"/>
  <c r="AR170" i="24"/>
  <c r="FH170" i="24" s="1"/>
  <c r="AS170" i="24"/>
  <c r="FI170" i="24" s="1"/>
  <c r="DV170" i="24"/>
  <c r="CQ170" i="24"/>
  <c r="BI170" i="24"/>
  <c r="AK170" i="24"/>
  <c r="FA170" i="24" s="1"/>
  <c r="BF170" i="24"/>
  <c r="FV170" i="24" s="1"/>
  <c r="DG170" i="24"/>
  <c r="CR170" i="24"/>
  <c r="BT170" i="24"/>
  <c r="BL170" i="24"/>
  <c r="BD170" i="24"/>
  <c r="FT170" i="24" s="1"/>
  <c r="DH170" i="24"/>
  <c r="CS170" i="24"/>
  <c r="BJ170" i="24"/>
  <c r="W170" i="24"/>
  <c r="EM170" i="24" s="1"/>
  <c r="Q170" i="24"/>
  <c r="EG170" i="24" s="1"/>
  <c r="DN170" i="24"/>
  <c r="BK170" i="24"/>
  <c r="AM170" i="24"/>
  <c r="FC170" i="24" s="1"/>
  <c r="DO170" i="24"/>
  <c r="BV170" i="24"/>
  <c r="AC170" i="24"/>
  <c r="ES170" i="24" s="1"/>
  <c r="CD170" i="24"/>
  <c r="AH170" i="24"/>
  <c r="EX170" i="24" s="1"/>
  <c r="S170" i="24"/>
  <c r="EI170" i="24" s="1"/>
  <c r="CH170" i="24"/>
  <c r="AE170" i="24"/>
  <c r="EU170" i="24" s="1"/>
  <c r="N170" i="24"/>
  <c r="ED170" i="24" s="1"/>
  <c r="CI170" i="24"/>
  <c r="BW170" i="24"/>
  <c r="BE170" i="24"/>
  <c r="FU170" i="24" s="1"/>
  <c r="CJ170" i="24"/>
  <c r="AF170" i="24"/>
  <c r="EV170" i="24" s="1"/>
  <c r="L170" i="24"/>
  <c r="EB170" i="24" s="1"/>
  <c r="CK170" i="24"/>
  <c r="BX170" i="24"/>
  <c r="M170" i="24"/>
  <c r="EC170" i="24" s="1"/>
  <c r="CO170" i="24"/>
  <c r="AG170" i="24"/>
  <c r="EW170" i="24" s="1"/>
  <c r="O170" i="24"/>
  <c r="EE170" i="24" s="1"/>
  <c r="CT170" i="24"/>
  <c r="BY170" i="24"/>
  <c r="U170" i="24"/>
  <c r="EK170" i="24" s="1"/>
  <c r="CU170" i="24"/>
  <c r="AO170" i="24"/>
  <c r="FE170" i="24" s="1"/>
  <c r="V170" i="24"/>
  <c r="EL170" i="24" s="1"/>
  <c r="AJ170" i="24"/>
  <c r="EZ170" i="24" s="1"/>
  <c r="BM170" i="24"/>
  <c r="X170" i="24"/>
  <c r="EN170" i="24" s="1"/>
  <c r="BN170" i="24"/>
  <c r="DS170" i="24"/>
  <c r="Y170" i="24"/>
  <c r="EO170" i="24" s="1"/>
  <c r="DI170" i="24"/>
  <c r="BO170" i="24"/>
  <c r="DM170" i="24"/>
  <c r="CE170" i="24"/>
  <c r="CF170" i="24"/>
  <c r="DJ170" i="24"/>
  <c r="Z170" i="24"/>
  <c r="EP170" i="24" s="1"/>
  <c r="DL170" i="24"/>
  <c r="AB170" i="24"/>
  <c r="ER170" i="24" s="1"/>
  <c r="A171" i="24"/>
  <c r="BJ171" i="24" s="1"/>
  <c r="DK170" i="24"/>
  <c r="AA170" i="24"/>
  <c r="EQ170" i="24" s="1"/>
  <c r="AL170" i="24"/>
  <c r="FB170" i="24" s="1"/>
  <c r="DJ65" i="24"/>
  <c r="AB15" i="24"/>
  <c r="ER15" i="24" s="1"/>
  <c r="A210" i="24"/>
  <c r="A211" i="24" s="1"/>
  <c r="DI15" i="24"/>
  <c r="CN15" i="24"/>
  <c r="BF335" i="24"/>
  <c r="FV335" i="24" s="1"/>
  <c r="CE60" i="24"/>
  <c r="DH145" i="24"/>
  <c r="A51" i="24"/>
  <c r="DU51" i="24" s="1"/>
  <c r="DY140" i="24"/>
  <c r="BW305" i="24"/>
  <c r="DW65" i="24"/>
  <c r="CT65" i="24"/>
  <c r="BB65" i="24"/>
  <c r="FR65" i="24" s="1"/>
  <c r="AR65" i="24"/>
  <c r="FH65" i="24" s="1"/>
  <c r="BK65" i="24"/>
  <c r="BC65" i="24"/>
  <c r="FS65" i="24" s="1"/>
  <c r="DV65" i="24"/>
  <c r="CU65" i="24"/>
  <c r="AM65" i="24"/>
  <c r="FC65" i="24" s="1"/>
  <c r="BL65" i="24"/>
  <c r="DX65" i="24"/>
  <c r="BS65" i="24"/>
  <c r="BD65" i="24"/>
  <c r="FT65" i="24" s="1"/>
  <c r="AS65" i="24"/>
  <c r="FI65" i="24" s="1"/>
  <c r="K65" i="24"/>
  <c r="EA65" i="24" s="1"/>
  <c r="DY65" i="24"/>
  <c r="BT65" i="24"/>
  <c r="BE65" i="24"/>
  <c r="FU65" i="24" s="1"/>
  <c r="AT65" i="24"/>
  <c r="FJ65" i="24" s="1"/>
  <c r="AI65" i="24"/>
  <c r="EY65" i="24" s="1"/>
  <c r="DK65" i="24"/>
  <c r="CC65" i="24"/>
  <c r="BF65" i="24"/>
  <c r="FV65" i="24" s="1"/>
  <c r="AU65" i="24"/>
  <c r="FK65" i="24" s="1"/>
  <c r="L65" i="24"/>
  <c r="EB65" i="24" s="1"/>
  <c r="DL65" i="24"/>
  <c r="BU65" i="24"/>
  <c r="BG65" i="24"/>
  <c r="FW65" i="24" s="1"/>
  <c r="V65" i="24"/>
  <c r="EL65" i="24" s="1"/>
  <c r="AE65" i="24"/>
  <c r="EU65" i="24" s="1"/>
  <c r="DM65" i="24"/>
  <c r="CD65" i="24"/>
  <c r="CA65" i="24"/>
  <c r="U65" i="24"/>
  <c r="EK65" i="24" s="1"/>
  <c r="M65" i="24"/>
  <c r="EC65" i="24" s="1"/>
  <c r="DN65" i="24"/>
  <c r="CE65" i="24"/>
  <c r="BM65" i="24"/>
  <c r="W65" i="24"/>
  <c r="EM65" i="24" s="1"/>
  <c r="AH65" i="24"/>
  <c r="EX65" i="24" s="1"/>
  <c r="DO65" i="24"/>
  <c r="CF65" i="24"/>
  <c r="BN65" i="24"/>
  <c r="X65" i="24"/>
  <c r="EN65" i="24" s="1"/>
  <c r="AF65" i="24"/>
  <c r="EV65" i="24" s="1"/>
  <c r="CO65" i="24"/>
  <c r="BQ65" i="24"/>
  <c r="O65" i="24"/>
  <c r="EE65" i="24" s="1"/>
  <c r="CQ65" i="24"/>
  <c r="AJ65" i="24"/>
  <c r="EZ65" i="24" s="1"/>
  <c r="R65" i="24"/>
  <c r="EH65" i="24" s="1"/>
  <c r="CS65" i="24"/>
  <c r="AK65" i="24"/>
  <c r="FA65" i="24" s="1"/>
  <c r="DS65" i="24"/>
  <c r="BW65" i="24"/>
  <c r="AA65" i="24"/>
  <c r="EQ65" i="24" s="1"/>
  <c r="CG65" i="24"/>
  <c r="AQ65" i="24"/>
  <c r="FG65" i="24" s="1"/>
  <c r="CH65" i="24"/>
  <c r="AL65" i="24"/>
  <c r="FB65" i="24" s="1"/>
  <c r="AV65" i="24"/>
  <c r="FL65" i="24" s="1"/>
  <c r="Z65" i="24"/>
  <c r="EP65" i="24" s="1"/>
  <c r="DR65" i="24"/>
  <c r="BV65" i="24"/>
  <c r="AW65" i="24"/>
  <c r="FM65" i="24" s="1"/>
  <c r="CI65" i="24"/>
  <c r="Y65" i="24"/>
  <c r="EO65" i="24" s="1"/>
  <c r="CJ65" i="24"/>
  <c r="DQ65" i="24"/>
  <c r="CK65" i="24"/>
  <c r="BY335" i="24"/>
  <c r="CD60" i="24"/>
  <c r="DG145" i="24"/>
  <c r="S50" i="24"/>
  <c r="EI50" i="24" s="1"/>
  <c r="DX140" i="24"/>
  <c r="CJ305" i="24"/>
  <c r="DK335" i="24"/>
  <c r="CT340" i="24"/>
  <c r="BZ340" i="24"/>
  <c r="BE340" i="24"/>
  <c r="FU340" i="24" s="1"/>
  <c r="Z340" i="24"/>
  <c r="EP340" i="24" s="1"/>
  <c r="L340" i="24"/>
  <c r="EB340" i="24" s="1"/>
  <c r="CC340" i="24"/>
  <c r="BP340" i="24"/>
  <c r="CR340" i="24"/>
  <c r="AL340" i="24"/>
  <c r="FB340" i="24" s="1"/>
  <c r="P340" i="24"/>
  <c r="EF340" i="24" s="1"/>
  <c r="DY340" i="24"/>
  <c r="CJ340" i="24"/>
  <c r="BF340" i="24"/>
  <c r="FV340" i="24" s="1"/>
  <c r="AA340" i="24"/>
  <c r="EQ340" i="24" s="1"/>
  <c r="AY340" i="24"/>
  <c r="FO340" i="24" s="1"/>
  <c r="BQ340" i="24"/>
  <c r="CS340" i="24"/>
  <c r="BV340" i="24"/>
  <c r="DS340" i="24"/>
  <c r="BY340" i="24"/>
  <c r="BI340" i="24"/>
  <c r="AJ340" i="24"/>
  <c r="EZ340" i="24" s="1"/>
  <c r="Q340" i="24"/>
  <c r="EG340" i="24" s="1"/>
  <c r="DJ340" i="24"/>
  <c r="DT340" i="24"/>
  <c r="CK340" i="24"/>
  <c r="BG340" i="24"/>
  <c r="FW340" i="24" s="1"/>
  <c r="AB340" i="24"/>
  <c r="ER340" i="24" s="1"/>
  <c r="O340" i="24"/>
  <c r="EE340" i="24" s="1"/>
  <c r="DG340" i="24"/>
  <c r="CA340" i="24"/>
  <c r="BJ340" i="24"/>
  <c r="AK340" i="24"/>
  <c r="FA340" i="24" s="1"/>
  <c r="N340" i="24"/>
  <c r="ED340" i="24" s="1"/>
  <c r="CU340" i="24"/>
  <c r="BK340" i="24"/>
  <c r="CP340" i="24"/>
  <c r="AC340" i="24"/>
  <c r="ES340" i="24" s="1"/>
  <c r="AZ340" i="24"/>
  <c r="FP340" i="24" s="1"/>
  <c r="DQ340" i="24"/>
  <c r="BL340" i="24"/>
  <c r="CQ340" i="24"/>
  <c r="AM340" i="24"/>
  <c r="FC340" i="24" s="1"/>
  <c r="A341" i="24"/>
  <c r="BL341" i="24" s="1"/>
  <c r="DR340" i="24"/>
  <c r="BM340" i="24"/>
  <c r="AE340" i="24"/>
  <c r="EU340" i="24" s="1"/>
  <c r="BU340" i="24"/>
  <c r="DH340" i="24"/>
  <c r="BN340" i="24"/>
  <c r="BS340" i="24"/>
  <c r="R340" i="24"/>
  <c r="EH340" i="24" s="1"/>
  <c r="DI340" i="24"/>
  <c r="BO340" i="24"/>
  <c r="AF340" i="24"/>
  <c r="EV340" i="24" s="1"/>
  <c r="AW340" i="24"/>
  <c r="FM340" i="24" s="1"/>
  <c r="AO340" i="24"/>
  <c r="FE340" i="24" s="1"/>
  <c r="U340" i="24"/>
  <c r="EK340" i="24" s="1"/>
  <c r="AP340" i="24"/>
  <c r="FF340" i="24" s="1"/>
  <c r="S340" i="24"/>
  <c r="EI340" i="24" s="1"/>
  <c r="AQ340" i="24"/>
  <c r="FG340" i="24" s="1"/>
  <c r="BW340" i="24"/>
  <c r="AR340" i="24"/>
  <c r="FH340" i="24" s="1"/>
  <c r="V340" i="24"/>
  <c r="EL340" i="24" s="1"/>
  <c r="DL340" i="24"/>
  <c r="BX340" i="24"/>
  <c r="BT340" i="24"/>
  <c r="DM340" i="24"/>
  <c r="W340" i="24"/>
  <c r="EM340" i="24" s="1"/>
  <c r="DO340" i="24"/>
  <c r="DK340" i="24"/>
  <c r="CD340" i="24"/>
  <c r="DU340" i="24"/>
  <c r="AT340" i="24"/>
  <c r="FJ340" i="24" s="1"/>
  <c r="AS340" i="24"/>
  <c r="FI340" i="24" s="1"/>
  <c r="AU340" i="24"/>
  <c r="FK340" i="24" s="1"/>
  <c r="DX340" i="24"/>
  <c r="AV340" i="24"/>
  <c r="FL340" i="24" s="1"/>
  <c r="BA340" i="24"/>
  <c r="FQ340" i="24" s="1"/>
  <c r="DV340" i="24"/>
  <c r="DN340" i="24"/>
  <c r="K340" i="24"/>
  <c r="EA340" i="24" s="1"/>
  <c r="DW340" i="24"/>
  <c r="M340" i="24"/>
  <c r="EC340" i="24" s="1"/>
  <c r="DJ15" i="24"/>
  <c r="CM15" i="24"/>
  <c r="BA65" i="24"/>
  <c r="FQ65" i="24" s="1"/>
  <c r="R15" i="24"/>
  <c r="EH15" i="24" s="1"/>
  <c r="DO15" i="24"/>
  <c r="BZ65" i="24"/>
  <c r="AI340" i="24"/>
  <c r="EY340" i="24" s="1"/>
  <c r="BE335" i="24"/>
  <c r="FU335" i="24" s="1"/>
  <c r="AO50" i="24"/>
  <c r="FE50" i="24" s="1"/>
  <c r="DW140" i="24"/>
  <c r="BI305" i="24"/>
  <c r="CN65" i="24"/>
  <c r="DU145" i="24"/>
  <c r="CI145" i="24"/>
  <c r="BD145" i="24"/>
  <c r="FT145" i="24" s="1"/>
  <c r="AE145" i="24"/>
  <c r="EU145" i="24" s="1"/>
  <c r="AV145" i="24"/>
  <c r="FL145" i="24" s="1"/>
  <c r="DK145" i="24"/>
  <c r="CC145" i="24"/>
  <c r="AB145" i="24"/>
  <c r="ER145" i="24" s="1"/>
  <c r="U145" i="24"/>
  <c r="EK145" i="24" s="1"/>
  <c r="DQ145" i="24"/>
  <c r="DM145" i="24"/>
  <c r="BC145" i="24"/>
  <c r="FS145" i="24" s="1"/>
  <c r="AC145" i="24"/>
  <c r="ES145" i="24" s="1"/>
  <c r="M145" i="24"/>
  <c r="EC145" i="24" s="1"/>
  <c r="DR145" i="24"/>
  <c r="DN145" i="24"/>
  <c r="CD145" i="24"/>
  <c r="AR145" i="24"/>
  <c r="FH145" i="24" s="1"/>
  <c r="P145" i="24"/>
  <c r="EF145" i="24" s="1"/>
  <c r="DS145" i="24"/>
  <c r="CR145" i="24"/>
  <c r="BE145" i="24"/>
  <c r="FU145" i="24" s="1"/>
  <c r="BX145" i="24"/>
  <c r="AW145" i="24"/>
  <c r="FM145" i="24" s="1"/>
  <c r="DT145" i="24"/>
  <c r="CS145" i="24"/>
  <c r="BF145" i="24"/>
  <c r="FV145" i="24" s="1"/>
  <c r="AS145" i="24"/>
  <c r="FI145" i="24" s="1"/>
  <c r="N145" i="24"/>
  <c r="ED145" i="24" s="1"/>
  <c r="DW145" i="24"/>
  <c r="CJ145" i="24"/>
  <c r="BG145" i="24"/>
  <c r="FW145" i="24" s="1"/>
  <c r="Q145" i="24"/>
  <c r="EG145" i="24" s="1"/>
  <c r="S145" i="24"/>
  <c r="EI145" i="24" s="1"/>
  <c r="DV145" i="24"/>
  <c r="CT145" i="24"/>
  <c r="BQ145" i="24"/>
  <c r="AF145" i="24"/>
  <c r="EV145" i="24" s="1"/>
  <c r="BP145" i="24"/>
  <c r="DX145" i="24"/>
  <c r="CK145" i="24"/>
  <c r="AJ145" i="24"/>
  <c r="EZ145" i="24" s="1"/>
  <c r="AT145" i="24"/>
  <c r="FJ145" i="24" s="1"/>
  <c r="O145" i="24"/>
  <c r="EE145" i="24" s="1"/>
  <c r="DY145" i="24"/>
  <c r="CU145" i="24"/>
  <c r="AK145" i="24"/>
  <c r="FA145" i="24" s="1"/>
  <c r="K145" i="24"/>
  <c r="EA145" i="24" s="1"/>
  <c r="BI145" i="24"/>
  <c r="DI145" i="24"/>
  <c r="AO145" i="24"/>
  <c r="FE145" i="24" s="1"/>
  <c r="BY145" i="24"/>
  <c r="DJ145" i="24"/>
  <c r="AP145" i="24"/>
  <c r="FF145" i="24" s="1"/>
  <c r="BM145" i="24"/>
  <c r="CM145" i="24"/>
  <c r="AQ145" i="24"/>
  <c r="FG145" i="24" s="1"/>
  <c r="W145" i="24"/>
  <c r="EM145" i="24" s="1"/>
  <c r="CN145" i="24"/>
  <c r="AY145" i="24"/>
  <c r="FO145" i="24" s="1"/>
  <c r="V145" i="24"/>
  <c r="EL145" i="24" s="1"/>
  <c r="CO145" i="24"/>
  <c r="AH145" i="24"/>
  <c r="EX145" i="24" s="1"/>
  <c r="X145" i="24"/>
  <c r="EN145" i="24" s="1"/>
  <c r="BW145" i="24"/>
  <c r="CP145" i="24"/>
  <c r="Z145" i="24"/>
  <c r="EP145" i="24" s="1"/>
  <c r="Y145" i="24"/>
  <c r="EO145" i="24" s="1"/>
  <c r="CQ145" i="24"/>
  <c r="AZ145" i="24"/>
  <c r="FP145" i="24" s="1"/>
  <c r="A146" i="24"/>
  <c r="DO146" i="24" s="1"/>
  <c r="CE145" i="24"/>
  <c r="AI145" i="24"/>
  <c r="EY145" i="24" s="1"/>
  <c r="CF145" i="24"/>
  <c r="AA145" i="24"/>
  <c r="EQ145" i="24" s="1"/>
  <c r="CG145" i="24"/>
  <c r="CH145" i="24"/>
  <c r="BS145" i="24"/>
  <c r="BT145" i="24"/>
  <c r="BU145" i="24"/>
  <c r="BV145" i="24"/>
  <c r="CA145" i="24"/>
  <c r="BA145" i="24"/>
  <c r="FQ145" i="24" s="1"/>
  <c r="BK145" i="24"/>
  <c r="R145" i="24"/>
  <c r="EH145" i="24" s="1"/>
  <c r="BB145" i="24"/>
  <c r="FR145" i="24" s="1"/>
  <c r="AL145" i="24"/>
  <c r="FB145" i="24" s="1"/>
  <c r="AM145" i="24"/>
  <c r="FC145" i="24" s="1"/>
  <c r="X15" i="24"/>
  <c r="EN15" i="24" s="1"/>
  <c r="DN15" i="24"/>
  <c r="BY65" i="24"/>
  <c r="BD340" i="24"/>
  <c r="FT340" i="24" s="1"/>
  <c r="BX335" i="24"/>
  <c r="DL145" i="24"/>
  <c r="M50" i="24"/>
  <c r="EC50" i="24" s="1"/>
  <c r="DV140" i="24"/>
  <c r="BV305" i="24"/>
  <c r="CO325" i="24"/>
  <c r="BT325" i="24"/>
  <c r="AO325" i="24"/>
  <c r="FE325" i="24" s="1"/>
  <c r="Z325" i="24"/>
  <c r="EP325" i="24" s="1"/>
  <c r="AI325" i="24"/>
  <c r="EY325" i="24" s="1"/>
  <c r="DI325" i="24"/>
  <c r="BK325" i="24"/>
  <c r="AT325" i="24"/>
  <c r="FJ325" i="24" s="1"/>
  <c r="CK325" i="24"/>
  <c r="BN325" i="24"/>
  <c r="CT325" i="24"/>
  <c r="BM325" i="24"/>
  <c r="AL325" i="24"/>
  <c r="FB325" i="24" s="1"/>
  <c r="P325" i="24"/>
  <c r="EF325" i="24" s="1"/>
  <c r="CU325" i="24"/>
  <c r="BD325" i="24"/>
  <c r="FT325" i="24" s="1"/>
  <c r="AM325" i="24"/>
  <c r="FC325" i="24" s="1"/>
  <c r="CJ325" i="24"/>
  <c r="DT325" i="24"/>
  <c r="DJ325" i="24"/>
  <c r="BE325" i="24"/>
  <c r="FU325" i="24" s="1"/>
  <c r="U325" i="24"/>
  <c r="EK325" i="24" s="1"/>
  <c r="AZ325" i="24"/>
  <c r="FP325" i="24" s="1"/>
  <c r="DX325" i="24"/>
  <c r="BF325" i="24"/>
  <c r="FV325" i="24" s="1"/>
  <c r="V325" i="24"/>
  <c r="EL325" i="24" s="1"/>
  <c r="AH325" i="24"/>
  <c r="EX325" i="24" s="1"/>
  <c r="DK325" i="24"/>
  <c r="BS325" i="24"/>
  <c r="W325" i="24"/>
  <c r="EM325" i="24" s="1"/>
  <c r="Q325" i="24"/>
  <c r="EG325" i="24" s="1"/>
  <c r="DY325" i="24"/>
  <c r="BG325" i="24"/>
  <c r="FW325" i="24" s="1"/>
  <c r="X325" i="24"/>
  <c r="EN325" i="24" s="1"/>
  <c r="BA325" i="24"/>
  <c r="FQ325" i="24" s="1"/>
  <c r="DQ325" i="24"/>
  <c r="DL325" i="24"/>
  <c r="CF325" i="24"/>
  <c r="Y325" i="24"/>
  <c r="EO325" i="24" s="1"/>
  <c r="R325" i="24"/>
  <c r="EH325" i="24" s="1"/>
  <c r="DR325" i="24"/>
  <c r="DM325" i="24"/>
  <c r="BV325" i="24"/>
  <c r="AY325" i="24"/>
  <c r="FO325" i="24" s="1"/>
  <c r="AQ325" i="24"/>
  <c r="FG325" i="24" s="1"/>
  <c r="DS325" i="24"/>
  <c r="DN325" i="24"/>
  <c r="CG325" i="24"/>
  <c r="BO325" i="24"/>
  <c r="BB325" i="24"/>
  <c r="FR325" i="24" s="1"/>
  <c r="O325" i="24"/>
  <c r="EE325" i="24" s="1"/>
  <c r="CR320" i="24"/>
  <c r="DK70" i="24"/>
  <c r="BX70" i="24"/>
  <c r="AE70" i="24"/>
  <c r="EU70" i="24" s="1"/>
  <c r="BM70" i="24"/>
  <c r="CD70" i="24"/>
  <c r="DT70" i="24"/>
  <c r="CR70" i="24"/>
  <c r="BA70" i="24"/>
  <c r="FQ70" i="24" s="1"/>
  <c r="BG70" i="24"/>
  <c r="FW70" i="24" s="1"/>
  <c r="BE70" i="24"/>
  <c r="FU70" i="24" s="1"/>
  <c r="DU70" i="24"/>
  <c r="CS70" i="24"/>
  <c r="BB70" i="24"/>
  <c r="FR70" i="24" s="1"/>
  <c r="AM70" i="24"/>
  <c r="FC70" i="24" s="1"/>
  <c r="L70" i="24"/>
  <c r="EB70" i="24" s="1"/>
  <c r="DV70" i="24"/>
  <c r="CT70" i="24"/>
  <c r="BC70" i="24"/>
  <c r="FS70" i="24" s="1"/>
  <c r="X70" i="24"/>
  <c r="EN70" i="24" s="1"/>
  <c r="CF70" i="24"/>
  <c r="DW70" i="24"/>
  <c r="CH70" i="24"/>
  <c r="AT70" i="24"/>
  <c r="FJ70" i="24" s="1"/>
  <c r="Y70" i="24"/>
  <c r="EO70" i="24" s="1"/>
  <c r="Q70" i="24"/>
  <c r="EG70" i="24" s="1"/>
  <c r="DX70" i="24"/>
  <c r="CI70" i="24"/>
  <c r="AU70" i="24"/>
  <c r="FK70" i="24" s="1"/>
  <c r="AO70" i="24"/>
  <c r="FE70" i="24" s="1"/>
  <c r="P70" i="24"/>
  <c r="EF70" i="24" s="1"/>
  <c r="DY70" i="24"/>
  <c r="CJ70" i="24"/>
  <c r="AV70" i="24"/>
  <c r="FL70" i="24" s="1"/>
  <c r="Z70" i="24"/>
  <c r="EP70" i="24" s="1"/>
  <c r="R70" i="24"/>
  <c r="EH70" i="24" s="1"/>
  <c r="DQ70" i="24"/>
  <c r="CK70" i="24"/>
  <c r="AW70" i="24"/>
  <c r="FM70" i="24" s="1"/>
  <c r="BL70" i="24"/>
  <c r="K70" i="24"/>
  <c r="EA70" i="24" s="1"/>
  <c r="DS70" i="24"/>
  <c r="BT70" i="24"/>
  <c r="BI70" i="24"/>
  <c r="AP70" i="24"/>
  <c r="FF70" i="24" s="1"/>
  <c r="O70" i="24"/>
  <c r="EE70" i="24" s="1"/>
  <c r="DG70" i="24"/>
  <c r="BU70" i="24"/>
  <c r="BJ70" i="24"/>
  <c r="AA70" i="24"/>
  <c r="EQ70" i="24" s="1"/>
  <c r="CE70" i="24"/>
  <c r="DO365" i="24"/>
  <c r="CM365" i="24"/>
  <c r="CH365" i="24"/>
  <c r="X365" i="24"/>
  <c r="EN365" i="24" s="1"/>
  <c r="AK365" i="24"/>
  <c r="FA365" i="24" s="1"/>
  <c r="DG365" i="24"/>
  <c r="CD365" i="24"/>
  <c r="BT365" i="24"/>
  <c r="AY365" i="24"/>
  <c r="FO365" i="24" s="1"/>
  <c r="R365" i="24"/>
  <c r="EH365" i="24" s="1"/>
  <c r="CO365" i="24"/>
  <c r="CN365" i="24"/>
  <c r="CI365" i="24"/>
  <c r="Y365" i="24"/>
  <c r="EO365" i="24" s="1"/>
  <c r="AQ365" i="24"/>
  <c r="FG365" i="24" s="1"/>
  <c r="DH365" i="24"/>
  <c r="CE365" i="24"/>
  <c r="BU365" i="24"/>
  <c r="AZ365" i="24"/>
  <c r="FP365" i="24" s="1"/>
  <c r="AL365" i="24"/>
  <c r="FB365" i="24" s="1"/>
  <c r="CP365" i="24"/>
  <c r="CJ365" i="24"/>
  <c r="BN365" i="24"/>
  <c r="AE365" i="24"/>
  <c r="EU365" i="24" s="1"/>
  <c r="S365" i="24"/>
  <c r="EI365" i="24" s="1"/>
  <c r="DI365" i="24"/>
  <c r="BZ365" i="24"/>
  <c r="BO365" i="24"/>
  <c r="Z365" i="24"/>
  <c r="EP365" i="24" s="1"/>
  <c r="BB365" i="24"/>
  <c r="FR365" i="24" s="1"/>
  <c r="CQ365" i="24"/>
  <c r="CK365" i="24"/>
  <c r="BP365" i="24"/>
  <c r="AF365" i="24"/>
  <c r="EV365" i="24" s="1"/>
  <c r="AR365" i="24"/>
  <c r="FH365" i="24" s="1"/>
  <c r="DJ365" i="24"/>
  <c r="CA365" i="24"/>
  <c r="BQ365" i="24"/>
  <c r="M365" i="24"/>
  <c r="EC365" i="24" s="1"/>
  <c r="AM365" i="24"/>
  <c r="FC365" i="24" s="1"/>
  <c r="CR365" i="24"/>
  <c r="BI365" i="24"/>
  <c r="BV365" i="24"/>
  <c r="BC365" i="24"/>
  <c r="FS365" i="24" s="1"/>
  <c r="K365" i="24"/>
  <c r="EA365" i="24" s="1"/>
  <c r="CC365" i="24"/>
  <c r="V365" i="24"/>
  <c r="EL365" i="24" s="1"/>
  <c r="BJ365" i="24"/>
  <c r="AW365" i="24"/>
  <c r="FM365" i="24" s="1"/>
  <c r="BK365" i="24"/>
  <c r="W365" i="24"/>
  <c r="EM365" i="24" s="1"/>
  <c r="BL365" i="24"/>
  <c r="AG365" i="24"/>
  <c r="EW365" i="24" s="1"/>
  <c r="DQ365" i="24"/>
  <c r="BM365" i="24"/>
  <c r="N365" i="24"/>
  <c r="ED365" i="24" s="1"/>
  <c r="DR365" i="24"/>
  <c r="BD365" i="24"/>
  <c r="FT365" i="24" s="1"/>
  <c r="AH365" i="24"/>
  <c r="EX365" i="24" s="1"/>
  <c r="DS365" i="24"/>
  <c r="BE365" i="24"/>
  <c r="FU365" i="24" s="1"/>
  <c r="O365" i="24"/>
  <c r="EE365" i="24" s="1"/>
  <c r="DT365" i="24"/>
  <c r="BF365" i="24"/>
  <c r="FV365" i="24" s="1"/>
  <c r="AI365" i="24"/>
  <c r="EY365" i="24" s="1"/>
  <c r="DU365" i="24"/>
  <c r="BG365" i="24"/>
  <c r="FW365" i="24" s="1"/>
  <c r="P365" i="24"/>
  <c r="EF365" i="24" s="1"/>
  <c r="DM365" i="24"/>
  <c r="BA365" i="24"/>
  <c r="FQ365" i="24" s="1"/>
  <c r="CU365" i="24"/>
  <c r="AP365" i="24"/>
  <c r="FF365" i="24" s="1"/>
  <c r="DN365" i="24"/>
  <c r="L365" i="24"/>
  <c r="EB365" i="24" s="1"/>
  <c r="DV365" i="24"/>
  <c r="AB365" i="24"/>
  <c r="ER365" i="24" s="1"/>
  <c r="DX365" i="24"/>
  <c r="AC365" i="24"/>
  <c r="ES365" i="24" s="1"/>
  <c r="DY365" i="24"/>
  <c r="AA365" i="24"/>
  <c r="EQ365" i="24" s="1"/>
  <c r="CF365" i="24"/>
  <c r="A366" i="24"/>
  <c r="DR366" i="24" s="1"/>
  <c r="CG365" i="24"/>
  <c r="BS365" i="24"/>
  <c r="BW365" i="24"/>
  <c r="S70" i="24"/>
  <c r="EI70" i="24" s="1"/>
  <c r="BJ325" i="24"/>
  <c r="AE320" i="24"/>
  <c r="EU320" i="24" s="1"/>
  <c r="AG130" i="24"/>
  <c r="EW130" i="24" s="1"/>
  <c r="BO120" i="24"/>
  <c r="CG70" i="24"/>
  <c r="DM70" i="24"/>
  <c r="BQ325" i="24"/>
  <c r="CU320" i="24"/>
  <c r="CD100" i="24"/>
  <c r="R290" i="24"/>
  <c r="EH290" i="24" s="1"/>
  <c r="A121" i="24"/>
  <c r="BN121" i="24" s="1"/>
  <c r="BN120" i="24"/>
  <c r="CS120" i="24"/>
  <c r="N70" i="24"/>
  <c r="ED70" i="24" s="1"/>
  <c r="AF70" i="24"/>
  <c r="EV70" i="24" s="1"/>
  <c r="DL70" i="24"/>
  <c r="N325" i="24"/>
  <c r="ED325" i="24" s="1"/>
  <c r="BZ325" i="24"/>
  <c r="AU320" i="24"/>
  <c r="FK320" i="24" s="1"/>
  <c r="DM320" i="24"/>
  <c r="AV130" i="24"/>
  <c r="FL130" i="24" s="1"/>
  <c r="CR165" i="24"/>
  <c r="AR85" i="24"/>
  <c r="FH85" i="24" s="1"/>
  <c r="AI100" i="24"/>
  <c r="EY100" i="24" s="1"/>
  <c r="CC100" i="24"/>
  <c r="CS365" i="24"/>
  <c r="DW310" i="24"/>
  <c r="BT310" i="24"/>
  <c r="BC310" i="24"/>
  <c r="FS310" i="24" s="1"/>
  <c r="AQ310" i="24"/>
  <c r="FG310" i="24" s="1"/>
  <c r="R310" i="24"/>
  <c r="EH310" i="24" s="1"/>
  <c r="DX310" i="24"/>
  <c r="CS310" i="24"/>
  <c r="BD310" i="24"/>
  <c r="FT310" i="24" s="1"/>
  <c r="BP310" i="24"/>
  <c r="S310" i="24"/>
  <c r="EI310" i="24" s="1"/>
  <c r="DY310" i="24"/>
  <c r="CF310" i="24"/>
  <c r="BE310" i="24"/>
  <c r="FU310" i="24" s="1"/>
  <c r="BQ310" i="24"/>
  <c r="N310" i="24"/>
  <c r="ED310" i="24" s="1"/>
  <c r="DJ310" i="24"/>
  <c r="BU310" i="24"/>
  <c r="BF310" i="24"/>
  <c r="FV310" i="24" s="1"/>
  <c r="AE310" i="24"/>
  <c r="EU310" i="24" s="1"/>
  <c r="O310" i="24"/>
  <c r="EE310" i="24" s="1"/>
  <c r="DK310" i="24"/>
  <c r="CT310" i="24"/>
  <c r="BI310" i="24"/>
  <c r="U310" i="24"/>
  <c r="EK310" i="24" s="1"/>
  <c r="P310" i="24"/>
  <c r="EF310" i="24" s="1"/>
  <c r="DL310" i="24"/>
  <c r="CG310" i="24"/>
  <c r="AJ310" i="24"/>
  <c r="EZ310" i="24" s="1"/>
  <c r="Z310" i="24"/>
  <c r="EP310" i="24" s="1"/>
  <c r="AI310" i="24"/>
  <c r="EY310" i="24" s="1"/>
  <c r="DM310" i="24"/>
  <c r="BW310" i="24"/>
  <c r="BJ310" i="24"/>
  <c r="Q310" i="24"/>
  <c r="EG310" i="24" s="1"/>
  <c r="V310" i="24"/>
  <c r="EL310" i="24" s="1"/>
  <c r="DN310" i="24"/>
  <c r="CU310" i="24"/>
  <c r="AK310" i="24"/>
  <c r="FA310" i="24" s="1"/>
  <c r="AH310" i="24"/>
  <c r="EX310" i="24" s="1"/>
  <c r="W310" i="24"/>
  <c r="EM310" i="24" s="1"/>
  <c r="DO310" i="24"/>
  <c r="CH310" i="24"/>
  <c r="CC310" i="24"/>
  <c r="AA310" i="24"/>
  <c r="EQ310" i="24" s="1"/>
  <c r="Y310" i="24"/>
  <c r="EO310" i="24" s="1"/>
  <c r="CP310" i="24"/>
  <c r="BS310" i="24"/>
  <c r="AW310" i="24"/>
  <c r="FM310" i="24" s="1"/>
  <c r="DI310" i="24"/>
  <c r="BL310" i="24"/>
  <c r="BG310" i="24"/>
  <c r="FW310" i="24" s="1"/>
  <c r="CQ310" i="24"/>
  <c r="AM310" i="24"/>
  <c r="FC310" i="24" s="1"/>
  <c r="X310" i="24"/>
  <c r="EN310" i="24" s="1"/>
  <c r="BV310" i="24"/>
  <c r="BM310" i="24"/>
  <c r="A311" i="24"/>
  <c r="BB311" i="24" s="1"/>
  <c r="FR311" i="24" s="1"/>
  <c r="CR310" i="24"/>
  <c r="AO310" i="24"/>
  <c r="FE310" i="24" s="1"/>
  <c r="CE310" i="24"/>
  <c r="BN310" i="24"/>
  <c r="BX310" i="24"/>
  <c r="AP310" i="24"/>
  <c r="FF310" i="24" s="1"/>
  <c r="CI310" i="24"/>
  <c r="BO310" i="24"/>
  <c r="BY310" i="24"/>
  <c r="AB310" i="24"/>
  <c r="ER310" i="24" s="1"/>
  <c r="BA310" i="24"/>
  <c r="FQ310" i="24" s="1"/>
  <c r="BB310" i="24"/>
  <c r="FR310" i="24" s="1"/>
  <c r="BK310" i="24"/>
  <c r="DR310" i="24"/>
  <c r="AL310" i="24"/>
  <c r="FB310" i="24" s="1"/>
  <c r="AS310" i="24"/>
  <c r="FI310" i="24" s="1"/>
  <c r="DQ310" i="24"/>
  <c r="CD310" i="24"/>
  <c r="DS310" i="24"/>
  <c r="AT310" i="24"/>
  <c r="FJ310" i="24" s="1"/>
  <c r="DT310" i="24"/>
  <c r="AC310" i="24"/>
  <c r="ES310" i="24" s="1"/>
  <c r="DU310" i="24"/>
  <c r="K310" i="24"/>
  <c r="EA310" i="24" s="1"/>
  <c r="DV310" i="24"/>
  <c r="AG310" i="24"/>
  <c r="EW310" i="24" s="1"/>
  <c r="CM310" i="24"/>
  <c r="BW325" i="24"/>
  <c r="BA320" i="24"/>
  <c r="FQ320" i="24" s="1"/>
  <c r="BG130" i="24"/>
  <c r="FW130" i="24" s="1"/>
  <c r="DR130" i="24"/>
  <c r="BP120" i="24"/>
  <c r="BT120" i="24"/>
  <c r="BM130" i="24"/>
  <c r="DJ290" i="24"/>
  <c r="CE290" i="24"/>
  <c r="BK290" i="24"/>
  <c r="AS290" i="24"/>
  <c r="FI290" i="24" s="1"/>
  <c r="P290" i="24"/>
  <c r="EF290" i="24" s="1"/>
  <c r="DK290" i="24"/>
  <c r="CF290" i="24"/>
  <c r="BA290" i="24"/>
  <c r="FQ290" i="24" s="1"/>
  <c r="AL290" i="24"/>
  <c r="FB290" i="24" s="1"/>
  <c r="AC290" i="24"/>
  <c r="ES290" i="24" s="1"/>
  <c r="DL290" i="24"/>
  <c r="CG290" i="24"/>
  <c r="BY290" i="24"/>
  <c r="AT290" i="24"/>
  <c r="FJ290" i="24" s="1"/>
  <c r="AP290" i="24"/>
  <c r="FF290" i="24" s="1"/>
  <c r="DM290" i="24"/>
  <c r="CH290" i="24"/>
  <c r="BL290" i="24"/>
  <c r="AM290" i="24"/>
  <c r="FC290" i="24" s="1"/>
  <c r="M290" i="24"/>
  <c r="EC290" i="24" s="1"/>
  <c r="DN290" i="24"/>
  <c r="BV290" i="24"/>
  <c r="BB290" i="24"/>
  <c r="FR290" i="24" s="1"/>
  <c r="AU290" i="24"/>
  <c r="FK290" i="24" s="1"/>
  <c r="V290" i="24"/>
  <c r="EL290" i="24" s="1"/>
  <c r="DO290" i="24"/>
  <c r="DG290" i="24"/>
  <c r="BZ290" i="24"/>
  <c r="AV290" i="24"/>
  <c r="FL290" i="24" s="1"/>
  <c r="X290" i="24"/>
  <c r="EN290" i="24" s="1"/>
  <c r="CM290" i="24"/>
  <c r="DH290" i="24"/>
  <c r="BM290" i="24"/>
  <c r="AW290" i="24"/>
  <c r="FM290" i="24" s="1"/>
  <c r="N290" i="24"/>
  <c r="ED290" i="24" s="1"/>
  <c r="CN290" i="24"/>
  <c r="DI290" i="24"/>
  <c r="BC290" i="24"/>
  <c r="FS290" i="24" s="1"/>
  <c r="BG290" i="24"/>
  <c r="FW290" i="24" s="1"/>
  <c r="W290" i="24"/>
  <c r="EM290" i="24" s="1"/>
  <c r="CO290" i="24"/>
  <c r="BS290" i="24"/>
  <c r="CA290" i="24"/>
  <c r="U290" i="24"/>
  <c r="EK290" i="24" s="1"/>
  <c r="AA290" i="24"/>
  <c r="EQ290" i="24" s="1"/>
  <c r="CP290" i="24"/>
  <c r="CK290" i="24"/>
  <c r="Z290" i="24"/>
  <c r="EP290" i="24" s="1"/>
  <c r="CQ290" i="24"/>
  <c r="BX290" i="24"/>
  <c r="AB290" i="24"/>
  <c r="ER290" i="24" s="1"/>
  <c r="CR290" i="24"/>
  <c r="BN290" i="24"/>
  <c r="AO290" i="24"/>
  <c r="FE290" i="24" s="1"/>
  <c r="CS290" i="24"/>
  <c r="BD290" i="24"/>
  <c r="FT290" i="24" s="1"/>
  <c r="L290" i="24"/>
  <c r="EB290" i="24" s="1"/>
  <c r="CT290" i="24"/>
  <c r="BO290" i="24"/>
  <c r="O290" i="24"/>
  <c r="EE290" i="24" s="1"/>
  <c r="CU290" i="24"/>
  <c r="BE290" i="24"/>
  <c r="FU290" i="24" s="1"/>
  <c r="Y290" i="24"/>
  <c r="EO290" i="24" s="1"/>
  <c r="DW290" i="24"/>
  <c r="BP290" i="24"/>
  <c r="AE290" i="24"/>
  <c r="EU290" i="24" s="1"/>
  <c r="DX290" i="24"/>
  <c r="BF290" i="24"/>
  <c r="FV290" i="24" s="1"/>
  <c r="AF290" i="24"/>
  <c r="EV290" i="24" s="1"/>
  <c r="DY290" i="24"/>
  <c r="BQ290" i="24"/>
  <c r="A291" i="24"/>
  <c r="CK291" i="24" s="1"/>
  <c r="CC290" i="24"/>
  <c r="K290" i="24"/>
  <c r="EA290" i="24" s="1"/>
  <c r="CD290" i="24"/>
  <c r="S290" i="24"/>
  <c r="EI290" i="24" s="1"/>
  <c r="BT290" i="24"/>
  <c r="CI290" i="24"/>
  <c r="BJ290" i="24"/>
  <c r="BU290" i="24"/>
  <c r="BI290" i="24"/>
  <c r="AY290" i="24"/>
  <c r="FO290" i="24" s="1"/>
  <c r="CJ290" i="24"/>
  <c r="BW290" i="24"/>
  <c r="CU120" i="24"/>
  <c r="CU70" i="24"/>
  <c r="AF325" i="24"/>
  <c r="EV325" i="24" s="1"/>
  <c r="CT120" i="24"/>
  <c r="AG70" i="24"/>
  <c r="EW70" i="24" s="1"/>
  <c r="BI325" i="24"/>
  <c r="BJ320" i="24"/>
  <c r="CE130" i="24"/>
  <c r="CS165" i="24"/>
  <c r="AE100" i="24"/>
  <c r="EU100" i="24" s="1"/>
  <c r="K120" i="24"/>
  <c r="EA120" i="24" s="1"/>
  <c r="AC120" i="24"/>
  <c r="ES120" i="24" s="1"/>
  <c r="DK120" i="24"/>
  <c r="BD70" i="24"/>
  <c r="FT70" i="24" s="1"/>
  <c r="BK70" i="24"/>
  <c r="DJ70" i="24"/>
  <c r="AB325" i="24"/>
  <c r="ER325" i="24" s="1"/>
  <c r="CA325" i="24"/>
  <c r="AT320" i="24"/>
  <c r="FJ320" i="24" s="1"/>
  <c r="BX130" i="24"/>
  <c r="A166" i="24"/>
  <c r="DR166" i="24" s="1"/>
  <c r="AQ85" i="24"/>
  <c r="FG85" i="24" s="1"/>
  <c r="S100" i="24"/>
  <c r="EI100" i="24" s="1"/>
  <c r="CM100" i="24"/>
  <c r="DK365" i="24"/>
  <c r="Q290" i="24"/>
  <c r="EG290" i="24" s="1"/>
  <c r="DT320" i="24"/>
  <c r="CE320" i="24"/>
  <c r="AO320" i="24"/>
  <c r="FE320" i="24" s="1"/>
  <c r="AH320" i="24"/>
  <c r="EX320" i="24" s="1"/>
  <c r="BC320" i="24"/>
  <c r="FS320" i="24" s="1"/>
  <c r="DH320" i="24"/>
  <c r="BZ320" i="24"/>
  <c r="BI320" i="24"/>
  <c r="S320" i="24"/>
  <c r="EI320" i="24" s="1"/>
  <c r="N320" i="24"/>
  <c r="ED320" i="24" s="1"/>
  <c r="DO320" i="24"/>
  <c r="BK320" i="24"/>
  <c r="AY320" i="24"/>
  <c r="FO320" i="24" s="1"/>
  <c r="BE320" i="24"/>
  <c r="FU320" i="24" s="1"/>
  <c r="CQ320" i="24"/>
  <c r="BS320" i="24"/>
  <c r="AZ320" i="24"/>
  <c r="FP320" i="24" s="1"/>
  <c r="P320" i="24"/>
  <c r="EF320" i="24" s="1"/>
  <c r="DI320" i="24"/>
  <c r="BX320" i="24"/>
  <c r="AF320" i="24"/>
  <c r="EV320" i="24" s="1"/>
  <c r="W320" i="24"/>
  <c r="EM320" i="24" s="1"/>
  <c r="DX320" i="24"/>
  <c r="CM320" i="24"/>
  <c r="BL320" i="24"/>
  <c r="X320" i="24"/>
  <c r="EN320" i="24" s="1"/>
  <c r="AL320" i="24"/>
  <c r="FB320" i="24" s="1"/>
  <c r="DJ320" i="24"/>
  <c r="CA320" i="24"/>
  <c r="Y320" i="24"/>
  <c r="EO320" i="24" s="1"/>
  <c r="BB320" i="24"/>
  <c r="FR320" i="24" s="1"/>
  <c r="CN320" i="24"/>
  <c r="BM320" i="24"/>
  <c r="Z320" i="24"/>
  <c r="EP320" i="24" s="1"/>
  <c r="AM320" i="24"/>
  <c r="FC320" i="24" s="1"/>
  <c r="DK320" i="24"/>
  <c r="BN320" i="24"/>
  <c r="AA320" i="24"/>
  <c r="EQ320" i="24" s="1"/>
  <c r="U320" i="24"/>
  <c r="EK320" i="24" s="1"/>
  <c r="DU320" i="24"/>
  <c r="CO320" i="24"/>
  <c r="BO320" i="24"/>
  <c r="AG320" i="24"/>
  <c r="EW320" i="24" s="1"/>
  <c r="K320" i="24"/>
  <c r="EA320" i="24" s="1"/>
  <c r="DV320" i="24"/>
  <c r="CP320" i="24"/>
  <c r="BP320" i="24"/>
  <c r="AB320" i="24"/>
  <c r="ER320" i="24" s="1"/>
  <c r="V320" i="24"/>
  <c r="EL320" i="24" s="1"/>
  <c r="DW320" i="24"/>
  <c r="CC320" i="24"/>
  <c r="BQ320" i="24"/>
  <c r="AC320" i="24"/>
  <c r="ES320" i="24" s="1"/>
  <c r="AV320" i="24"/>
  <c r="FL320" i="24" s="1"/>
  <c r="DW325" i="24"/>
  <c r="AP100" i="24"/>
  <c r="FF100" i="24" s="1"/>
  <c r="DG310" i="24"/>
  <c r="AC325" i="24"/>
  <c r="ES325" i="24" s="1"/>
  <c r="BL325" i="24"/>
  <c r="DU325" i="24"/>
  <c r="AI320" i="24"/>
  <c r="EY320" i="24" s="1"/>
  <c r="CD320" i="24"/>
  <c r="AO100" i="24"/>
  <c r="FE100" i="24" s="1"/>
  <c r="CN310" i="24"/>
  <c r="DU165" i="24"/>
  <c r="DG165" i="24"/>
  <c r="BW165" i="24"/>
  <c r="BL165" i="24"/>
  <c r="R165" i="24"/>
  <c r="EH165" i="24" s="1"/>
  <c r="DW165" i="24"/>
  <c r="CC165" i="24"/>
  <c r="BF165" i="24"/>
  <c r="FV165" i="24" s="1"/>
  <c r="Z165" i="24"/>
  <c r="EP165" i="24" s="1"/>
  <c r="AP165" i="24"/>
  <c r="FF165" i="24" s="1"/>
  <c r="DV165" i="24"/>
  <c r="DI165" i="24"/>
  <c r="BY165" i="24"/>
  <c r="AA165" i="24"/>
  <c r="EQ165" i="24" s="1"/>
  <c r="V165" i="24"/>
  <c r="EL165" i="24" s="1"/>
  <c r="DX165" i="24"/>
  <c r="CD165" i="24"/>
  <c r="BG165" i="24"/>
  <c r="FW165" i="24" s="1"/>
  <c r="AB165" i="24"/>
  <c r="ER165" i="24" s="1"/>
  <c r="AT165" i="24"/>
  <c r="FJ165" i="24" s="1"/>
  <c r="DY165" i="24"/>
  <c r="CE165" i="24"/>
  <c r="BZ165" i="24"/>
  <c r="AC165" i="24"/>
  <c r="ES165" i="24" s="1"/>
  <c r="W165" i="24"/>
  <c r="EM165" i="24" s="1"/>
  <c r="DJ165" i="24"/>
  <c r="CF165" i="24"/>
  <c r="BM165" i="24"/>
  <c r="AG165" i="24"/>
  <c r="EW165" i="24" s="1"/>
  <c r="O165" i="24"/>
  <c r="EE165" i="24" s="1"/>
  <c r="DK165" i="24"/>
  <c r="CG165" i="24"/>
  <c r="BN165" i="24"/>
  <c r="AR165" i="24"/>
  <c r="FH165" i="24" s="1"/>
  <c r="AE165" i="24"/>
  <c r="EU165" i="24" s="1"/>
  <c r="DL165" i="24"/>
  <c r="CH165" i="24"/>
  <c r="BO165" i="24"/>
  <c r="AH165" i="24"/>
  <c r="EX165" i="24" s="1"/>
  <c r="AU165" i="24"/>
  <c r="FK165" i="24" s="1"/>
  <c r="DM165" i="24"/>
  <c r="CI165" i="24"/>
  <c r="AY165" i="24"/>
  <c r="FO165" i="24" s="1"/>
  <c r="AS165" i="24"/>
  <c r="FI165" i="24" s="1"/>
  <c r="AF165" i="24"/>
  <c r="EV165" i="24" s="1"/>
  <c r="DN165" i="24"/>
  <c r="BS165" i="24"/>
  <c r="BP165" i="24"/>
  <c r="AI165" i="24"/>
  <c r="EY165" i="24" s="1"/>
  <c r="AV165" i="24"/>
  <c r="FL165" i="24" s="1"/>
  <c r="CU165" i="24"/>
  <c r="AL165" i="24"/>
  <c r="FB165" i="24" s="1"/>
  <c r="DH165" i="24"/>
  <c r="AM165" i="24"/>
  <c r="FC165" i="24" s="1"/>
  <c r="DS165" i="24"/>
  <c r="BC165" i="24"/>
  <c r="FS165" i="24" s="1"/>
  <c r="Q165" i="24"/>
  <c r="EG165" i="24" s="1"/>
  <c r="CJ165" i="24"/>
  <c r="X165" i="24"/>
  <c r="EN165" i="24" s="1"/>
  <c r="BT165" i="24"/>
  <c r="Y165" i="24"/>
  <c r="EO165" i="24" s="1"/>
  <c r="CK165" i="24"/>
  <c r="AO165" i="24"/>
  <c r="FE165" i="24" s="1"/>
  <c r="BU165" i="24"/>
  <c r="K165" i="24"/>
  <c r="EA165" i="24" s="1"/>
  <c r="BV165" i="24"/>
  <c r="CA165" i="24"/>
  <c r="DQ165" i="24"/>
  <c r="BA165" i="24"/>
  <c r="FQ165" i="24" s="1"/>
  <c r="L165" i="24"/>
  <c r="EB165" i="24" s="1"/>
  <c r="DR165" i="24"/>
  <c r="BB165" i="24"/>
  <c r="FR165" i="24" s="1"/>
  <c r="P165" i="24"/>
  <c r="EF165" i="24" s="1"/>
  <c r="AQ120" i="24"/>
  <c r="FG120" i="24" s="1"/>
  <c r="AH70" i="24"/>
  <c r="EX70" i="24" s="1"/>
  <c r="DN320" i="24"/>
  <c r="AS85" i="24"/>
  <c r="FI85" i="24" s="1"/>
  <c r="DL365" i="24"/>
  <c r="L120" i="24"/>
  <c r="EB120" i="24" s="1"/>
  <c r="W120" i="24"/>
  <c r="EM120" i="24" s="1"/>
  <c r="M70" i="24"/>
  <c r="EC70" i="24" s="1"/>
  <c r="DO70" i="24"/>
  <c r="DI70" i="24"/>
  <c r="AE325" i="24"/>
  <c r="EU325" i="24" s="1"/>
  <c r="CN325" i="24"/>
  <c r="A321" i="24"/>
  <c r="DU321" i="24" s="1"/>
  <c r="AR320" i="24"/>
  <c r="FH320" i="24" s="1"/>
  <c r="DL320" i="24"/>
  <c r="AW165" i="24"/>
  <c r="FM165" i="24" s="1"/>
  <c r="CP165" i="24"/>
  <c r="R100" i="24"/>
  <c r="EH100" i="24" s="1"/>
  <c r="AV310" i="24"/>
  <c r="FL310" i="24" s="1"/>
  <c r="DW365" i="24"/>
  <c r="AG290" i="24"/>
  <c r="EW290" i="24" s="1"/>
  <c r="DQ120" i="24"/>
  <c r="CC120" i="24"/>
  <c r="BS120" i="24"/>
  <c r="BQ120" i="24"/>
  <c r="R120" i="24"/>
  <c r="EH120" i="24" s="1"/>
  <c r="DR120" i="24"/>
  <c r="CD120" i="24"/>
  <c r="BI120" i="24"/>
  <c r="AY120" i="24"/>
  <c r="FO120" i="24" s="1"/>
  <c r="S120" i="24"/>
  <c r="EI120" i="24" s="1"/>
  <c r="DS120" i="24"/>
  <c r="CE120" i="24"/>
  <c r="BJ120" i="24"/>
  <c r="AS120" i="24"/>
  <c r="FI120" i="24" s="1"/>
  <c r="V120" i="24"/>
  <c r="EL120" i="24" s="1"/>
  <c r="DL120" i="24"/>
  <c r="CF120" i="24"/>
  <c r="BK120" i="24"/>
  <c r="AT120" i="24"/>
  <c r="FJ120" i="24" s="1"/>
  <c r="X120" i="24"/>
  <c r="EN120" i="24" s="1"/>
  <c r="DM120" i="24"/>
  <c r="CG120" i="24"/>
  <c r="BL120" i="24"/>
  <c r="AH120" i="24"/>
  <c r="EX120" i="24" s="1"/>
  <c r="AE120" i="24"/>
  <c r="EU120" i="24" s="1"/>
  <c r="DN120" i="24"/>
  <c r="CH120" i="24"/>
  <c r="BM120" i="24"/>
  <c r="M120" i="24"/>
  <c r="EC120" i="24" s="1"/>
  <c r="Y120" i="24"/>
  <c r="EO120" i="24" s="1"/>
  <c r="CM120" i="24"/>
  <c r="CI120" i="24"/>
  <c r="BB120" i="24"/>
  <c r="FR120" i="24" s="1"/>
  <c r="AU120" i="24"/>
  <c r="FK120" i="24" s="1"/>
  <c r="AA120" i="24"/>
  <c r="EQ120" i="24" s="1"/>
  <c r="DO120" i="24"/>
  <c r="CJ120" i="24"/>
  <c r="BC120" i="24"/>
  <c r="FS120" i="24" s="1"/>
  <c r="AI120" i="24"/>
  <c r="EY120" i="24" s="1"/>
  <c r="AB120" i="24"/>
  <c r="ER120" i="24" s="1"/>
  <c r="CN120" i="24"/>
  <c r="CK120" i="24"/>
  <c r="BD120" i="24"/>
  <c r="FT120" i="24" s="1"/>
  <c r="N120" i="24"/>
  <c r="ED120" i="24" s="1"/>
  <c r="AF120" i="24"/>
  <c r="EV120" i="24" s="1"/>
  <c r="DS130" i="24"/>
  <c r="CJ130" i="24"/>
  <c r="AU130" i="24"/>
  <c r="FK130" i="24" s="1"/>
  <c r="BT130" i="24"/>
  <c r="O130" i="24"/>
  <c r="EE130" i="24" s="1"/>
  <c r="DH130" i="24"/>
  <c r="DN130" i="24"/>
  <c r="CC130" i="24"/>
  <c r="BU130" i="24"/>
  <c r="AP130" i="24"/>
  <c r="FF130" i="24" s="1"/>
  <c r="DT130" i="24"/>
  <c r="CQ130" i="24"/>
  <c r="BY130" i="24"/>
  <c r="BK130" i="24"/>
  <c r="X130" i="24"/>
  <c r="EN130" i="24" s="1"/>
  <c r="DI130" i="24"/>
  <c r="DO130" i="24"/>
  <c r="AW130" i="24"/>
  <c r="FM130" i="24" s="1"/>
  <c r="BL130" i="24"/>
  <c r="AS130" i="24"/>
  <c r="FI130" i="24" s="1"/>
  <c r="DU130" i="24"/>
  <c r="CR130" i="24"/>
  <c r="CD130" i="24"/>
  <c r="AA130" i="24"/>
  <c r="EQ130" i="24" s="1"/>
  <c r="M130" i="24"/>
  <c r="EC130" i="24" s="1"/>
  <c r="DV130" i="24"/>
  <c r="CT130" i="24"/>
  <c r="CF130" i="24"/>
  <c r="AB130" i="24"/>
  <c r="ER130" i="24" s="1"/>
  <c r="AQ130" i="24"/>
  <c r="FG130" i="24" s="1"/>
  <c r="DK130" i="24"/>
  <c r="BZ130" i="24"/>
  <c r="CG130" i="24"/>
  <c r="BN130" i="24"/>
  <c r="Y130" i="24"/>
  <c r="EO130" i="24" s="1"/>
  <c r="DW130" i="24"/>
  <c r="BP130" i="24"/>
  <c r="AE130" i="24"/>
  <c r="EU130" i="24" s="1"/>
  <c r="AC130" i="24"/>
  <c r="ES130" i="24" s="1"/>
  <c r="AR130" i="24"/>
  <c r="FH130" i="24" s="1"/>
  <c r="DL130" i="24"/>
  <c r="CA130" i="24"/>
  <c r="AF130" i="24"/>
  <c r="EV130" i="24" s="1"/>
  <c r="BO130" i="24"/>
  <c r="Z130" i="24"/>
  <c r="EP130" i="24" s="1"/>
  <c r="CN130" i="24"/>
  <c r="AH130" i="24"/>
  <c r="EX130" i="24" s="1"/>
  <c r="K130" i="24"/>
  <c r="EA130" i="24" s="1"/>
  <c r="CO130" i="24"/>
  <c r="BD130" i="24"/>
  <c r="FT130" i="24" s="1"/>
  <c r="L130" i="24"/>
  <c r="EB130" i="24" s="1"/>
  <c r="AZ130" i="24"/>
  <c r="FP130" i="24" s="1"/>
  <c r="AK130" i="24"/>
  <c r="FA130" i="24" s="1"/>
  <c r="CP130" i="24"/>
  <c r="AI130" i="24"/>
  <c r="EY130" i="24" s="1"/>
  <c r="N130" i="24"/>
  <c r="ED130" i="24" s="1"/>
  <c r="CH130" i="24"/>
  <c r="BS130" i="24"/>
  <c r="S130" i="24"/>
  <c r="EI130" i="24" s="1"/>
  <c r="CI130" i="24"/>
  <c r="BI130" i="24"/>
  <c r="AM130" i="24"/>
  <c r="FC130" i="24" s="1"/>
  <c r="CK130" i="24"/>
  <c r="BE130" i="24"/>
  <c r="FU130" i="24" s="1"/>
  <c r="A131" i="24"/>
  <c r="DX131" i="24" s="1"/>
  <c r="CS130" i="24"/>
  <c r="AJ130" i="24"/>
  <c r="EZ130" i="24" s="1"/>
  <c r="BQ130" i="24"/>
  <c r="BJ130" i="24"/>
  <c r="AY130" i="24"/>
  <c r="FO130" i="24" s="1"/>
  <c r="BF130" i="24"/>
  <c r="FV130" i="24" s="1"/>
  <c r="DY100" i="24"/>
  <c r="BV100" i="24"/>
  <c r="U100" i="24"/>
  <c r="EK100" i="24" s="1"/>
  <c r="BO100" i="24"/>
  <c r="AG100" i="24"/>
  <c r="EW100" i="24" s="1"/>
  <c r="CN100" i="24"/>
  <c r="BG100" i="24"/>
  <c r="FW100" i="24" s="1"/>
  <c r="DI100" i="24"/>
  <c r="BE100" i="24"/>
  <c r="FU100" i="24" s="1"/>
  <c r="Z100" i="24"/>
  <c r="EP100" i="24" s="1"/>
  <c r="CO100" i="24"/>
  <c r="BI100" i="24"/>
  <c r="CG100" i="24"/>
  <c r="AW100" i="24"/>
  <c r="FM100" i="24" s="1"/>
  <c r="L100" i="24"/>
  <c r="EB100" i="24" s="1"/>
  <c r="CP100" i="24"/>
  <c r="BJ100" i="24"/>
  <c r="AY100" i="24"/>
  <c r="FO100" i="24" s="1"/>
  <c r="AA100" i="24"/>
  <c r="EQ100" i="24" s="1"/>
  <c r="Y100" i="24"/>
  <c r="EO100" i="24" s="1"/>
  <c r="CQ100" i="24"/>
  <c r="BK100" i="24"/>
  <c r="AU100" i="24"/>
  <c r="FK100" i="24" s="1"/>
  <c r="M100" i="24"/>
  <c r="EC100" i="24" s="1"/>
  <c r="X100" i="24"/>
  <c r="EN100" i="24" s="1"/>
  <c r="DG100" i="24"/>
  <c r="BL100" i="24"/>
  <c r="DJ100" i="24"/>
  <c r="AF100" i="24"/>
  <c r="EV100" i="24" s="1"/>
  <c r="K100" i="24"/>
  <c r="EA100" i="24" s="1"/>
  <c r="CR100" i="24"/>
  <c r="BM100" i="24"/>
  <c r="CH100" i="24"/>
  <c r="AJ100" i="24"/>
  <c r="EZ100" i="24" s="1"/>
  <c r="A101" i="24"/>
  <c r="DJ101" i="24" s="1"/>
  <c r="CS100" i="24"/>
  <c r="DL100" i="24"/>
  <c r="AZ100" i="24"/>
  <c r="FP100" i="24" s="1"/>
  <c r="AB100" i="24"/>
  <c r="ER100" i="24" s="1"/>
  <c r="CT100" i="24"/>
  <c r="DM100" i="24"/>
  <c r="AV100" i="24"/>
  <c r="FL100" i="24" s="1"/>
  <c r="N100" i="24"/>
  <c r="ED100" i="24" s="1"/>
  <c r="CU100" i="24"/>
  <c r="DN100" i="24"/>
  <c r="DK100" i="24"/>
  <c r="AK100" i="24"/>
  <c r="FA100" i="24" s="1"/>
  <c r="BT100" i="24"/>
  <c r="BN100" i="24"/>
  <c r="V100" i="24"/>
  <c r="EL100" i="24" s="1"/>
  <c r="BU100" i="24"/>
  <c r="AM100" i="24"/>
  <c r="FC100" i="24" s="1"/>
  <c r="BW100" i="24"/>
  <c r="BP100" i="24"/>
  <c r="BD100" i="24"/>
  <c r="FT100" i="24" s="1"/>
  <c r="BX100" i="24"/>
  <c r="BA100" i="24"/>
  <c r="FQ100" i="24" s="1"/>
  <c r="BS100" i="24"/>
  <c r="BY100" i="24"/>
  <c r="BQ100" i="24"/>
  <c r="BZ100" i="24"/>
  <c r="BB100" i="24"/>
  <c r="FR100" i="24" s="1"/>
  <c r="CA100" i="24"/>
  <c r="CJ100" i="24"/>
  <c r="BF100" i="24"/>
  <c r="FV100" i="24" s="1"/>
  <c r="BC100" i="24"/>
  <c r="FS100" i="24" s="1"/>
  <c r="DU100" i="24"/>
  <c r="DO100" i="24"/>
  <c r="CK100" i="24"/>
  <c r="DV100" i="24"/>
  <c r="AR120" i="24"/>
  <c r="FH120" i="24" s="1"/>
  <c r="BU120" i="24"/>
  <c r="DU85" i="24"/>
  <c r="CT85" i="24"/>
  <c r="BY85" i="24"/>
  <c r="BQ85" i="24"/>
  <c r="U85" i="24"/>
  <c r="EK85" i="24" s="1"/>
  <c r="CN85" i="24"/>
  <c r="CG85" i="24"/>
  <c r="AJ85" i="24"/>
  <c r="EZ85" i="24" s="1"/>
  <c r="R85" i="24"/>
  <c r="EH85" i="24" s="1"/>
  <c r="A86" i="24"/>
  <c r="CE86" i="24" s="1"/>
  <c r="CO85" i="24"/>
  <c r="CH85" i="24"/>
  <c r="BN85" i="24"/>
  <c r="AY85" i="24"/>
  <c r="FO85" i="24" s="1"/>
  <c r="CP85" i="24"/>
  <c r="BV85" i="24"/>
  <c r="AK85" i="24"/>
  <c r="FA85" i="24" s="1"/>
  <c r="AZ85" i="24"/>
  <c r="FP85" i="24" s="1"/>
  <c r="CQ85" i="24"/>
  <c r="BA85" i="24"/>
  <c r="FQ85" i="24" s="1"/>
  <c r="BO85" i="24"/>
  <c r="K85" i="24"/>
  <c r="EA85" i="24" s="1"/>
  <c r="DG85" i="24"/>
  <c r="BW85" i="24"/>
  <c r="AL85" i="24"/>
  <c r="FB85" i="24" s="1"/>
  <c r="AA85" i="24"/>
  <c r="EQ85" i="24" s="1"/>
  <c r="CR85" i="24"/>
  <c r="BB85" i="24"/>
  <c r="FR85" i="24" s="1"/>
  <c r="BP85" i="24"/>
  <c r="L85" i="24"/>
  <c r="EB85" i="24" s="1"/>
  <c r="DQ85" i="24"/>
  <c r="DH85" i="24"/>
  <c r="BX85" i="24"/>
  <c r="AM85" i="24"/>
  <c r="FC85" i="24" s="1"/>
  <c r="M85" i="24"/>
  <c r="EC85" i="24" s="1"/>
  <c r="DR85" i="24"/>
  <c r="CS85" i="24"/>
  <c r="BC85" i="24"/>
  <c r="FS85" i="24" s="1"/>
  <c r="AO85" i="24"/>
  <c r="FE85" i="24" s="1"/>
  <c r="Y85" i="24"/>
  <c r="EO85" i="24" s="1"/>
  <c r="DS85" i="24"/>
  <c r="DI85" i="24"/>
  <c r="BD85" i="24"/>
  <c r="FT85" i="24" s="1"/>
  <c r="V85" i="24"/>
  <c r="EL85" i="24" s="1"/>
  <c r="W85" i="24"/>
  <c r="EM85" i="24" s="1"/>
  <c r="CD85" i="24"/>
  <c r="AE85" i="24"/>
  <c r="EU85" i="24" s="1"/>
  <c r="DT85" i="24"/>
  <c r="CE85" i="24"/>
  <c r="AU85" i="24"/>
  <c r="FK85" i="24" s="1"/>
  <c r="DW85" i="24"/>
  <c r="CF85" i="24"/>
  <c r="AF85" i="24"/>
  <c r="EV85" i="24" s="1"/>
  <c r="DK85" i="24"/>
  <c r="CI85" i="24"/>
  <c r="Q85" i="24"/>
  <c r="EG85" i="24" s="1"/>
  <c r="X85" i="24"/>
  <c r="EN85" i="24" s="1"/>
  <c r="DL85" i="24"/>
  <c r="BE85" i="24"/>
  <c r="FU85" i="24" s="1"/>
  <c r="S85" i="24"/>
  <c r="EI85" i="24" s="1"/>
  <c r="BI85" i="24"/>
  <c r="DM85" i="24"/>
  <c r="CJ85" i="24"/>
  <c r="N85" i="24"/>
  <c r="ED85" i="24" s="1"/>
  <c r="DN85" i="24"/>
  <c r="BF85" i="24"/>
  <c r="FV85" i="24" s="1"/>
  <c r="P85" i="24"/>
  <c r="EF85" i="24" s="1"/>
  <c r="DO85" i="24"/>
  <c r="CK85" i="24"/>
  <c r="Z85" i="24"/>
  <c r="EP85" i="24" s="1"/>
  <c r="DV85" i="24"/>
  <c r="BG85" i="24"/>
  <c r="FW85" i="24" s="1"/>
  <c r="AB85" i="24"/>
  <c r="ER85" i="24" s="1"/>
  <c r="DX85" i="24"/>
  <c r="CT165" i="24"/>
  <c r="AT85" i="24"/>
  <c r="FJ85" i="24" s="1"/>
  <c r="AL100" i="24"/>
  <c r="FB100" i="24" s="1"/>
  <c r="CE100" i="24"/>
  <c r="CT365" i="24"/>
  <c r="AI290" i="24"/>
  <c r="EY290" i="24" s="1"/>
  <c r="Z120" i="24"/>
  <c r="EP120" i="24" s="1"/>
  <c r="U120" i="24"/>
  <c r="EK120" i="24" s="1"/>
  <c r="DI120" i="24"/>
  <c r="AS70" i="24"/>
  <c r="FI70" i="24" s="1"/>
  <c r="AZ70" i="24"/>
  <c r="FP70" i="24" s="1"/>
  <c r="DH70" i="24"/>
  <c r="BP325" i="24"/>
  <c r="CM325" i="24"/>
  <c r="O320" i="24"/>
  <c r="EE320" i="24" s="1"/>
  <c r="BV320" i="24"/>
  <c r="DG320" i="24"/>
  <c r="AT130" i="24"/>
  <c r="FJ130" i="24" s="1"/>
  <c r="N165" i="24"/>
  <c r="ED165" i="24" s="1"/>
  <c r="CO165" i="24"/>
  <c r="AC85" i="24"/>
  <c r="ES85" i="24" s="1"/>
  <c r="AH100" i="24"/>
  <c r="EX100" i="24" s="1"/>
  <c r="DS100" i="24"/>
  <c r="AF310" i="24"/>
  <c r="EV310" i="24" s="1"/>
  <c r="AK290" i="24"/>
  <c r="FA290" i="24" s="1"/>
  <c r="M325" i="24"/>
  <c r="EC325" i="24" s="1"/>
  <c r="BU325" i="24"/>
  <c r="Q320" i="24"/>
  <c r="EG320" i="24" s="1"/>
  <c r="AQ320" i="24"/>
  <c r="FG320" i="24" s="1"/>
  <c r="DS320" i="24"/>
  <c r="BV130" i="24"/>
  <c r="U165" i="24"/>
  <c r="EK165" i="24" s="1"/>
  <c r="CN165" i="24"/>
  <c r="BM85" i="24"/>
  <c r="Q100" i="24"/>
  <c r="EG100" i="24" s="1"/>
  <c r="DR100" i="24"/>
  <c r="M310" i="24"/>
  <c r="EC310" i="24" s="1"/>
  <c r="AR290" i="24"/>
  <c r="FH290" i="24" s="1"/>
  <c r="AM120" i="24"/>
  <c r="FC120" i="24" s="1"/>
  <c r="AO120" i="24"/>
  <c r="FE120" i="24" s="1"/>
  <c r="CR120" i="24"/>
  <c r="AA325" i="24"/>
  <c r="EQ325" i="24" s="1"/>
  <c r="CE325" i="24"/>
  <c r="AS320" i="24"/>
  <c r="FI320" i="24" s="1"/>
  <c r="BU320" i="24"/>
  <c r="DR320" i="24"/>
  <c r="BC130" i="24"/>
  <c r="FS130" i="24" s="1"/>
  <c r="AQ165" i="24"/>
  <c r="FG165" i="24" s="1"/>
  <c r="CM165" i="24"/>
  <c r="BL85" i="24"/>
  <c r="P100" i="24"/>
  <c r="EF100" i="24" s="1"/>
  <c r="DQ100" i="24"/>
  <c r="AU310" i="24"/>
  <c r="FK310" i="24" s="1"/>
  <c r="AJ290" i="24"/>
  <c r="EZ290" i="24" s="1"/>
  <c r="AW325" i="24"/>
  <c r="FM325" i="24" s="1"/>
  <c r="CD325" i="24"/>
  <c r="BG320" i="24"/>
  <c r="FW320" i="24" s="1"/>
  <c r="AP320" i="24"/>
  <c r="FF320" i="24" s="1"/>
  <c r="DQ320" i="24"/>
  <c r="BB130" i="24"/>
  <c r="FR130" i="24" s="1"/>
  <c r="S165" i="24"/>
  <c r="EI165" i="24" s="1"/>
  <c r="DO165" i="24"/>
  <c r="BK85" i="24"/>
  <c r="O100" i="24"/>
  <c r="EE100" i="24" s="1"/>
  <c r="DX100" i="24"/>
  <c r="AR310" i="24"/>
  <c r="FH310" i="24" s="1"/>
  <c r="AQ290" i="24"/>
  <c r="FG290" i="24" s="1"/>
  <c r="Q120" i="24"/>
  <c r="EG120" i="24" s="1"/>
  <c r="BG120" i="24"/>
  <c r="FW120" i="24" s="1"/>
  <c r="CP120" i="24"/>
  <c r="AV325" i="24"/>
  <c r="FL325" i="24" s="1"/>
  <c r="CC325" i="24"/>
  <c r="BF320" i="24"/>
  <c r="FV320" i="24" s="1"/>
  <c r="BT320" i="24"/>
  <c r="DY320" i="24"/>
  <c r="BA130" i="24"/>
  <c r="FQ130" i="24" s="1"/>
  <c r="M165" i="24"/>
  <c r="EC165" i="24" s="1"/>
  <c r="DT165" i="24"/>
  <c r="BJ85" i="24"/>
  <c r="AC100" i="24"/>
  <c r="ES100" i="24" s="1"/>
  <c r="DW100" i="24"/>
  <c r="L310" i="24"/>
  <c r="EB310" i="24" s="1"/>
  <c r="AZ290" i="24"/>
  <c r="FP290" i="24" s="1"/>
  <c r="A215" i="24"/>
  <c r="A216" i="24" s="1"/>
  <c r="A225" i="24"/>
  <c r="A230" i="24"/>
  <c r="A231" i="24" s="1"/>
  <c r="A220" i="24"/>
  <c r="A221" i="24" s="1"/>
  <c r="A235" i="24"/>
  <c r="A236" i="24" s="1"/>
  <c r="A240" i="24"/>
  <c r="A241" i="24" s="1"/>
  <c r="A422" i="24"/>
  <c r="DQ421" i="24"/>
  <c r="DR421" i="24"/>
  <c r="DS421" i="24"/>
  <c r="DK421" i="24"/>
  <c r="DL421" i="24"/>
  <c r="DM421" i="24"/>
  <c r="DN421" i="24"/>
  <c r="DO421" i="24"/>
  <c r="DG421" i="24"/>
  <c r="DH421" i="24"/>
  <c r="DI421" i="24"/>
  <c r="DJ421" i="24"/>
  <c r="CN421" i="24"/>
  <c r="CO421" i="24"/>
  <c r="CP421" i="24"/>
  <c r="CQ421" i="24"/>
  <c r="CR421" i="24"/>
  <c r="CS421" i="24"/>
  <c r="CT421" i="24"/>
  <c r="CU421" i="24"/>
  <c r="DT421" i="24"/>
  <c r="DU421" i="24"/>
  <c r="DV421" i="24"/>
  <c r="DW421" i="24"/>
  <c r="DX421" i="24"/>
  <c r="CF421" i="24"/>
  <c r="BV421" i="24"/>
  <c r="DY421" i="24"/>
  <c r="CG421" i="24"/>
  <c r="BW421" i="24"/>
  <c r="CH421" i="24"/>
  <c r="BX421" i="24"/>
  <c r="CI421" i="24"/>
  <c r="BY421" i="24"/>
  <c r="CJ421" i="24"/>
  <c r="BZ421" i="24"/>
  <c r="CK421" i="24"/>
  <c r="CA421" i="24"/>
  <c r="BI421" i="24"/>
  <c r="AZ421" i="24"/>
  <c r="FP421" i="24" s="1"/>
  <c r="BA421" i="24"/>
  <c r="FQ421" i="24" s="1"/>
  <c r="BB421" i="24"/>
  <c r="FR421" i="24" s="1"/>
  <c r="BC421" i="24"/>
  <c r="FS421" i="24" s="1"/>
  <c r="BD421" i="24"/>
  <c r="FT421" i="24" s="1"/>
  <c r="BE421" i="24"/>
  <c r="FU421" i="24" s="1"/>
  <c r="BF421" i="24"/>
  <c r="FV421" i="24" s="1"/>
  <c r="CM421" i="24"/>
  <c r="BG421" i="24"/>
  <c r="FW421" i="24" s="1"/>
  <c r="BJ421" i="24"/>
  <c r="AK421" i="24"/>
  <c r="FA421" i="24" s="1"/>
  <c r="BK421" i="24"/>
  <c r="AL421" i="24"/>
  <c r="FB421" i="24" s="1"/>
  <c r="BL421" i="24"/>
  <c r="AO421" i="24"/>
  <c r="FE421" i="24" s="1"/>
  <c r="AM421" i="24"/>
  <c r="FC421" i="24" s="1"/>
  <c r="BM421" i="24"/>
  <c r="AP421" i="24"/>
  <c r="FF421" i="24" s="1"/>
  <c r="BN421" i="24"/>
  <c r="AQ421" i="24"/>
  <c r="FG421" i="24" s="1"/>
  <c r="BS421" i="24"/>
  <c r="BO421" i="24"/>
  <c r="AR421" i="24"/>
  <c r="FH421" i="24" s="1"/>
  <c r="BT421" i="24"/>
  <c r="BP421" i="24"/>
  <c r="AS421" i="24"/>
  <c r="FI421" i="24" s="1"/>
  <c r="BU421" i="24"/>
  <c r="CC421" i="24"/>
  <c r="CD421" i="24"/>
  <c r="CE421" i="24"/>
  <c r="AY421" i="24"/>
  <c r="FO421" i="24" s="1"/>
  <c r="AE421" i="24"/>
  <c r="EU421" i="24" s="1"/>
  <c r="AF421" i="24"/>
  <c r="EV421" i="24" s="1"/>
  <c r="U421" i="24"/>
  <c r="EK421" i="24" s="1"/>
  <c r="AG421" i="24"/>
  <c r="EW421" i="24" s="1"/>
  <c r="V421" i="24"/>
  <c r="EL421" i="24" s="1"/>
  <c r="AA421" i="24"/>
  <c r="EQ421" i="24" s="1"/>
  <c r="AB421" i="24"/>
  <c r="ER421" i="24" s="1"/>
  <c r="BQ421" i="24"/>
  <c r="AT421" i="24"/>
  <c r="FJ421" i="24" s="1"/>
  <c r="AC421" i="24"/>
  <c r="ES421" i="24" s="1"/>
  <c r="K421" i="24"/>
  <c r="EA421" i="24" s="1"/>
  <c r="AU421" i="24"/>
  <c r="FK421" i="24" s="1"/>
  <c r="L421" i="24"/>
  <c r="EB421" i="24" s="1"/>
  <c r="AV421" i="24"/>
  <c r="FL421" i="24" s="1"/>
  <c r="AH421" i="24"/>
  <c r="EX421" i="24" s="1"/>
  <c r="M421" i="24"/>
  <c r="EC421" i="24" s="1"/>
  <c r="O421" i="24"/>
  <c r="EE421" i="24" s="1"/>
  <c r="R421" i="24"/>
  <c r="EH421" i="24" s="1"/>
  <c r="S421" i="24"/>
  <c r="EI421" i="24" s="1"/>
  <c r="AW421" i="24"/>
  <c r="FM421" i="24" s="1"/>
  <c r="AI421" i="24"/>
  <c r="EY421" i="24" s="1"/>
  <c r="N421" i="24"/>
  <c r="ED421" i="24" s="1"/>
  <c r="AJ421" i="24"/>
  <c r="EZ421" i="24" s="1"/>
  <c r="Q421" i="24"/>
  <c r="EG421" i="24" s="1"/>
  <c r="P421" i="24"/>
  <c r="EF421" i="24" s="1"/>
  <c r="X421" i="24"/>
  <c r="EN421" i="24" s="1"/>
  <c r="Y421" i="24"/>
  <c r="EO421" i="24" s="1"/>
  <c r="W421" i="24"/>
  <c r="EM421" i="24" s="1"/>
  <c r="Z421" i="24"/>
  <c r="EP421" i="24" s="1"/>
  <c r="A47" i="24"/>
  <c r="A48" i="24" s="1"/>
  <c r="DS46" i="24"/>
  <c r="DT46" i="24"/>
  <c r="DU46" i="24"/>
  <c r="DV46" i="24"/>
  <c r="DW46" i="24"/>
  <c r="DX46" i="24"/>
  <c r="DY46" i="24"/>
  <c r="DG46" i="24"/>
  <c r="DH46" i="24"/>
  <c r="DI46" i="24"/>
  <c r="DN46" i="24"/>
  <c r="CQ46" i="24"/>
  <c r="DO46" i="24"/>
  <c r="CR46" i="24"/>
  <c r="CS46" i="24"/>
  <c r="CT46" i="24"/>
  <c r="CU46" i="24"/>
  <c r="DJ46" i="24"/>
  <c r="DK46" i="24"/>
  <c r="DQ46" i="24"/>
  <c r="DL46" i="24"/>
  <c r="DR46" i="24"/>
  <c r="DM46" i="24"/>
  <c r="CM46" i="24"/>
  <c r="CD46" i="24"/>
  <c r="CN46" i="24"/>
  <c r="CE46" i="24"/>
  <c r="CO46" i="24"/>
  <c r="CF46" i="24"/>
  <c r="CP46" i="24"/>
  <c r="CG46" i="24"/>
  <c r="CH46" i="24"/>
  <c r="CI46" i="24"/>
  <c r="CJ46" i="24"/>
  <c r="CK46" i="24"/>
  <c r="CC46" i="24"/>
  <c r="BW46" i="24"/>
  <c r="BX46" i="24"/>
  <c r="BY46" i="24"/>
  <c r="BZ46" i="24"/>
  <c r="CA46" i="24"/>
  <c r="BS46" i="24"/>
  <c r="BL46" i="24"/>
  <c r="BT46" i="24"/>
  <c r="BM46" i="24"/>
  <c r="BU46" i="24"/>
  <c r="BN46" i="24"/>
  <c r="BV46" i="24"/>
  <c r="BO46" i="24"/>
  <c r="BP46" i="24"/>
  <c r="BQ46" i="24"/>
  <c r="AY46" i="24"/>
  <c r="FO46" i="24" s="1"/>
  <c r="BD46" i="24"/>
  <c r="FT46" i="24" s="1"/>
  <c r="AP46" i="24"/>
  <c r="FF46" i="24" s="1"/>
  <c r="BE46" i="24"/>
  <c r="FU46" i="24" s="1"/>
  <c r="AQ46" i="24"/>
  <c r="FG46" i="24" s="1"/>
  <c r="BF46" i="24"/>
  <c r="FV46" i="24" s="1"/>
  <c r="AR46" i="24"/>
  <c r="FH46" i="24" s="1"/>
  <c r="BG46" i="24"/>
  <c r="FW46" i="24" s="1"/>
  <c r="AS46" i="24"/>
  <c r="FI46" i="24" s="1"/>
  <c r="AU46" i="24"/>
  <c r="FK46" i="24" s="1"/>
  <c r="AV46" i="24"/>
  <c r="FL46" i="24" s="1"/>
  <c r="AW46" i="24"/>
  <c r="FM46" i="24" s="1"/>
  <c r="AA46" i="24"/>
  <c r="EQ46" i="24" s="1"/>
  <c r="AC46" i="24"/>
  <c r="ES46" i="24" s="1"/>
  <c r="AO46" i="24"/>
  <c r="FE46" i="24" s="1"/>
  <c r="AE46" i="24"/>
  <c r="EU46" i="24" s="1"/>
  <c r="AT46" i="24"/>
  <c r="FJ46" i="24" s="1"/>
  <c r="AF46" i="24"/>
  <c r="EV46" i="24" s="1"/>
  <c r="AG46" i="24"/>
  <c r="EW46" i="24" s="1"/>
  <c r="AK46" i="24"/>
  <c r="FA46" i="24" s="1"/>
  <c r="Z46" i="24"/>
  <c r="EP46" i="24" s="1"/>
  <c r="BI46" i="24"/>
  <c r="AL46" i="24"/>
  <c r="FB46" i="24" s="1"/>
  <c r="AB46" i="24"/>
  <c r="ER46" i="24" s="1"/>
  <c r="BJ46" i="24"/>
  <c r="AM46" i="24"/>
  <c r="FC46" i="24" s="1"/>
  <c r="BK46" i="24"/>
  <c r="S46" i="24"/>
  <c r="EI46" i="24" s="1"/>
  <c r="N46" i="24"/>
  <c r="ED46" i="24" s="1"/>
  <c r="AH46" i="24"/>
  <c r="EX46" i="24" s="1"/>
  <c r="W46" i="24"/>
  <c r="EM46" i="24" s="1"/>
  <c r="X46" i="24"/>
  <c r="EN46" i="24" s="1"/>
  <c r="M46" i="24"/>
  <c r="EC46" i="24" s="1"/>
  <c r="AI46" i="24"/>
  <c r="EY46" i="24" s="1"/>
  <c r="Y46" i="24"/>
  <c r="EO46" i="24" s="1"/>
  <c r="BB46" i="24"/>
  <c r="FR46" i="24" s="1"/>
  <c r="L46" i="24"/>
  <c r="EB46" i="24" s="1"/>
  <c r="AJ46" i="24"/>
  <c r="EZ46" i="24" s="1"/>
  <c r="AZ46" i="24"/>
  <c r="FP46" i="24" s="1"/>
  <c r="K46" i="24"/>
  <c r="EA46" i="24" s="1"/>
  <c r="V46" i="24"/>
  <c r="EL46" i="24" s="1"/>
  <c r="BA46" i="24"/>
  <c r="FQ46" i="24" s="1"/>
  <c r="U46" i="24"/>
  <c r="EK46" i="24" s="1"/>
  <c r="BC46" i="24"/>
  <c r="FS46" i="24" s="1"/>
  <c r="P46" i="24"/>
  <c r="EF46" i="24" s="1"/>
  <c r="Q46" i="24"/>
  <c r="EG46" i="24" s="1"/>
  <c r="R46" i="24"/>
  <c r="EH46" i="24" s="1"/>
  <c r="O46" i="24"/>
  <c r="EE46" i="24" s="1"/>
  <c r="A437" i="24"/>
  <c r="DQ436" i="24"/>
  <c r="DR436" i="24"/>
  <c r="DS436" i="24"/>
  <c r="DT436" i="24"/>
  <c r="DU436" i="24"/>
  <c r="DV436" i="24"/>
  <c r="DW436" i="24"/>
  <c r="DX436" i="24"/>
  <c r="DY436" i="24"/>
  <c r="DG436" i="24"/>
  <c r="DH436" i="24"/>
  <c r="DI436" i="24"/>
  <c r="DJ436" i="24"/>
  <c r="DK436" i="24"/>
  <c r="DL436" i="24"/>
  <c r="CS436" i="24"/>
  <c r="DM436" i="24"/>
  <c r="CT436" i="24"/>
  <c r="DN436" i="24"/>
  <c r="CU436" i="24"/>
  <c r="DO436" i="24"/>
  <c r="CC436" i="24"/>
  <c r="CD436" i="24"/>
  <c r="CE436" i="24"/>
  <c r="CF436" i="24"/>
  <c r="CO436" i="24"/>
  <c r="CP436" i="24"/>
  <c r="CQ436" i="24"/>
  <c r="CR436" i="24"/>
  <c r="CA436" i="24"/>
  <c r="BI436" i="24"/>
  <c r="BJ436" i="24"/>
  <c r="BK436" i="24"/>
  <c r="BL436" i="24"/>
  <c r="CM436" i="24"/>
  <c r="BM436" i="24"/>
  <c r="CN436" i="24"/>
  <c r="BN436" i="24"/>
  <c r="CG436" i="24"/>
  <c r="BE436" i="24"/>
  <c r="FU436" i="24" s="1"/>
  <c r="CH436" i="24"/>
  <c r="BF436" i="24"/>
  <c r="FV436" i="24" s="1"/>
  <c r="CI436" i="24"/>
  <c r="BG436" i="24"/>
  <c r="FW436" i="24" s="1"/>
  <c r="CJ436" i="24"/>
  <c r="CK436" i="24"/>
  <c r="AO436" i="24"/>
  <c r="FE436" i="24" s="1"/>
  <c r="AP436" i="24"/>
  <c r="FF436" i="24" s="1"/>
  <c r="AQ436" i="24"/>
  <c r="FG436" i="24" s="1"/>
  <c r="AR436" i="24"/>
  <c r="FH436" i="24" s="1"/>
  <c r="BC436" i="24"/>
  <c r="FS436" i="24" s="1"/>
  <c r="AG436" i="24"/>
  <c r="EW436" i="24" s="1"/>
  <c r="BD436" i="24"/>
  <c r="FT436" i="24" s="1"/>
  <c r="AH436" i="24"/>
  <c r="EX436" i="24" s="1"/>
  <c r="U436" i="24"/>
  <c r="EK436" i="24" s="1"/>
  <c r="AI436" i="24"/>
  <c r="EY436" i="24" s="1"/>
  <c r="V436" i="24"/>
  <c r="EL436" i="24" s="1"/>
  <c r="AJ436" i="24"/>
  <c r="EZ436" i="24" s="1"/>
  <c r="W436" i="24"/>
  <c r="EM436" i="24" s="1"/>
  <c r="AK436" i="24"/>
  <c r="FA436" i="24" s="1"/>
  <c r="X436" i="24"/>
  <c r="EN436" i="24" s="1"/>
  <c r="AL436" i="24"/>
  <c r="FB436" i="24" s="1"/>
  <c r="Y436" i="24"/>
  <c r="EO436" i="24" s="1"/>
  <c r="AM436" i="24"/>
  <c r="FC436" i="24" s="1"/>
  <c r="Z436" i="24"/>
  <c r="EP436" i="24" s="1"/>
  <c r="AA436" i="24"/>
  <c r="EQ436" i="24" s="1"/>
  <c r="AY436" i="24"/>
  <c r="FO436" i="24" s="1"/>
  <c r="AB436" i="24"/>
  <c r="ER436" i="24" s="1"/>
  <c r="N436" i="24"/>
  <c r="ED436" i="24" s="1"/>
  <c r="AS436" i="24"/>
  <c r="FI436" i="24" s="1"/>
  <c r="AT436" i="24"/>
  <c r="FJ436" i="24" s="1"/>
  <c r="AU436" i="24"/>
  <c r="FK436" i="24" s="1"/>
  <c r="BS436" i="24"/>
  <c r="AW436" i="24"/>
  <c r="FM436" i="24" s="1"/>
  <c r="AZ436" i="24"/>
  <c r="FP436" i="24" s="1"/>
  <c r="AC436" i="24"/>
  <c r="ES436" i="24" s="1"/>
  <c r="O436" i="24"/>
  <c r="EE436" i="24" s="1"/>
  <c r="BV436" i="24"/>
  <c r="BA436" i="24"/>
  <c r="FQ436" i="24" s="1"/>
  <c r="AE436" i="24"/>
  <c r="EU436" i="24" s="1"/>
  <c r="P436" i="24"/>
  <c r="EF436" i="24" s="1"/>
  <c r="BB436" i="24"/>
  <c r="FR436" i="24" s="1"/>
  <c r="AF436" i="24"/>
  <c r="EV436" i="24" s="1"/>
  <c r="Q436" i="24"/>
  <c r="EG436" i="24" s="1"/>
  <c r="R436" i="24"/>
  <c r="EH436" i="24" s="1"/>
  <c r="S436" i="24"/>
  <c r="EI436" i="24" s="1"/>
  <c r="BT436" i="24"/>
  <c r="AV436" i="24"/>
  <c r="FL436" i="24" s="1"/>
  <c r="BU436" i="24"/>
  <c r="BX436" i="24"/>
  <c r="K436" i="24"/>
  <c r="EA436" i="24" s="1"/>
  <c r="BO436" i="24"/>
  <c r="BQ436" i="24"/>
  <c r="BY436" i="24"/>
  <c r="L436" i="24"/>
  <c r="EB436" i="24" s="1"/>
  <c r="BZ436" i="24"/>
  <c r="M436" i="24"/>
  <c r="EC436" i="24" s="1"/>
  <c r="BP436" i="24"/>
  <c r="BW436" i="24"/>
  <c r="A382" i="24"/>
  <c r="DQ381" i="24"/>
  <c r="DS381" i="24"/>
  <c r="DR381" i="24"/>
  <c r="DT381" i="24"/>
  <c r="DK381" i="24"/>
  <c r="DL381" i="24"/>
  <c r="DM381" i="24"/>
  <c r="DN381" i="24"/>
  <c r="DU381" i="24"/>
  <c r="DO381" i="24"/>
  <c r="DV381" i="24"/>
  <c r="DW381" i="24"/>
  <c r="DX381" i="24"/>
  <c r="DY381" i="24"/>
  <c r="CP381" i="24"/>
  <c r="CQ381" i="24"/>
  <c r="CR381" i="24"/>
  <c r="DG381" i="24"/>
  <c r="DH381" i="24"/>
  <c r="DI381" i="24"/>
  <c r="DJ381" i="24"/>
  <c r="CM381" i="24"/>
  <c r="CN381" i="24"/>
  <c r="CO381" i="24"/>
  <c r="CS381" i="24"/>
  <c r="CT381" i="24"/>
  <c r="CU381" i="24"/>
  <c r="CJ381" i="24"/>
  <c r="CK381" i="24"/>
  <c r="BV381" i="24"/>
  <c r="BW381" i="24"/>
  <c r="BX381" i="24"/>
  <c r="BY381" i="24"/>
  <c r="BZ381" i="24"/>
  <c r="CA381" i="24"/>
  <c r="BI381" i="24"/>
  <c r="AZ381" i="24"/>
  <c r="FP381" i="24" s="1"/>
  <c r="BA381" i="24"/>
  <c r="FQ381" i="24" s="1"/>
  <c r="BB381" i="24"/>
  <c r="FR381" i="24" s="1"/>
  <c r="BC381" i="24"/>
  <c r="FS381" i="24" s="1"/>
  <c r="BD381" i="24"/>
  <c r="FT381" i="24" s="1"/>
  <c r="BE381" i="24"/>
  <c r="FU381" i="24" s="1"/>
  <c r="BF381" i="24"/>
  <c r="FV381" i="24" s="1"/>
  <c r="BG381" i="24"/>
  <c r="FW381" i="24" s="1"/>
  <c r="AQ381" i="24"/>
  <c r="FG381" i="24" s="1"/>
  <c r="AK381" i="24"/>
  <c r="FA381" i="24" s="1"/>
  <c r="CC381" i="24"/>
  <c r="AR381" i="24"/>
  <c r="FH381" i="24" s="1"/>
  <c r="AL381" i="24"/>
  <c r="FB381" i="24" s="1"/>
  <c r="CD381" i="24"/>
  <c r="AS381" i="24"/>
  <c r="FI381" i="24" s="1"/>
  <c r="AM381" i="24"/>
  <c r="FC381" i="24" s="1"/>
  <c r="CE381" i="24"/>
  <c r="AT381" i="24"/>
  <c r="FJ381" i="24" s="1"/>
  <c r="CF381" i="24"/>
  <c r="AU381" i="24"/>
  <c r="FK381" i="24" s="1"/>
  <c r="CG381" i="24"/>
  <c r="AV381" i="24"/>
  <c r="FL381" i="24" s="1"/>
  <c r="CH381" i="24"/>
  <c r="AW381" i="24"/>
  <c r="FM381" i="24" s="1"/>
  <c r="CI381" i="24"/>
  <c r="AE381" i="24"/>
  <c r="EU381" i="24" s="1"/>
  <c r="AF381" i="24"/>
  <c r="EV381" i="24" s="1"/>
  <c r="AO381" i="24"/>
  <c r="FE381" i="24" s="1"/>
  <c r="AG381" i="24"/>
  <c r="EW381" i="24" s="1"/>
  <c r="AP381" i="24"/>
  <c r="FF381" i="24" s="1"/>
  <c r="AH381" i="24"/>
  <c r="EX381" i="24" s="1"/>
  <c r="AY381" i="24"/>
  <c r="FO381" i="24" s="1"/>
  <c r="AI381" i="24"/>
  <c r="EY381" i="24" s="1"/>
  <c r="U381" i="24"/>
  <c r="EK381" i="24" s="1"/>
  <c r="AJ381" i="24"/>
  <c r="EZ381" i="24" s="1"/>
  <c r="V381" i="24"/>
  <c r="EL381" i="24" s="1"/>
  <c r="W381" i="24"/>
  <c r="EM381" i="24" s="1"/>
  <c r="X381" i="24"/>
  <c r="EN381" i="24" s="1"/>
  <c r="BL381" i="24"/>
  <c r="Y381" i="24"/>
  <c r="EO381" i="24" s="1"/>
  <c r="K381" i="24"/>
  <c r="EA381" i="24" s="1"/>
  <c r="BS381" i="24"/>
  <c r="BO381" i="24"/>
  <c r="Z381" i="24"/>
  <c r="EP381" i="24" s="1"/>
  <c r="L381" i="24"/>
  <c r="EB381" i="24" s="1"/>
  <c r="BJ381" i="24"/>
  <c r="BQ381" i="24"/>
  <c r="AA381" i="24"/>
  <c r="EQ381" i="24" s="1"/>
  <c r="M381" i="24"/>
  <c r="EC381" i="24" s="1"/>
  <c r="BK381" i="24"/>
  <c r="BU381" i="24"/>
  <c r="BM381" i="24"/>
  <c r="AB381" i="24"/>
  <c r="ER381" i="24" s="1"/>
  <c r="N381" i="24"/>
  <c r="ED381" i="24" s="1"/>
  <c r="S381" i="24"/>
  <c r="EI381" i="24" s="1"/>
  <c r="AC381" i="24"/>
  <c r="ES381" i="24" s="1"/>
  <c r="O381" i="24"/>
  <c r="EE381" i="24" s="1"/>
  <c r="R381" i="24"/>
  <c r="EH381" i="24" s="1"/>
  <c r="BN381" i="24"/>
  <c r="P381" i="24"/>
  <c r="EF381" i="24" s="1"/>
  <c r="Q381" i="24"/>
  <c r="EG381" i="24" s="1"/>
  <c r="BT381" i="24"/>
  <c r="BP381" i="24"/>
  <c r="A97" i="24"/>
  <c r="DQ96" i="24"/>
  <c r="DR96" i="24"/>
  <c r="DS96" i="24"/>
  <c r="DT96" i="24"/>
  <c r="DU96" i="24"/>
  <c r="DV96" i="24"/>
  <c r="DX96" i="24"/>
  <c r="DL96" i="24"/>
  <c r="DM96" i="24"/>
  <c r="DN96" i="24"/>
  <c r="DO96" i="24"/>
  <c r="DW96" i="24"/>
  <c r="DY96" i="24"/>
  <c r="CM96" i="24"/>
  <c r="DG96" i="24"/>
  <c r="CN96" i="24"/>
  <c r="DH96" i="24"/>
  <c r="CO96" i="24"/>
  <c r="DI96" i="24"/>
  <c r="CP96" i="24"/>
  <c r="DJ96" i="24"/>
  <c r="CQ96" i="24"/>
  <c r="DK96" i="24"/>
  <c r="CR96" i="24"/>
  <c r="CS96" i="24"/>
  <c r="CT96" i="24"/>
  <c r="CU96" i="24"/>
  <c r="CF96" i="24"/>
  <c r="CG96" i="24"/>
  <c r="CH96" i="24"/>
  <c r="CI96" i="24"/>
  <c r="BS96" i="24"/>
  <c r="CJ96" i="24"/>
  <c r="BT96" i="24"/>
  <c r="CK96" i="24"/>
  <c r="BU96" i="24"/>
  <c r="BV96" i="24"/>
  <c r="BW96" i="24"/>
  <c r="BB96" i="24"/>
  <c r="FR96" i="24" s="1"/>
  <c r="BC96" i="24"/>
  <c r="FS96" i="24" s="1"/>
  <c r="BD96" i="24"/>
  <c r="FT96" i="24" s="1"/>
  <c r="BE96" i="24"/>
  <c r="FU96" i="24" s="1"/>
  <c r="BF96" i="24"/>
  <c r="FV96" i="24" s="1"/>
  <c r="CC96" i="24"/>
  <c r="BG96" i="24"/>
  <c r="FW96" i="24" s="1"/>
  <c r="CD96" i="24"/>
  <c r="CE96" i="24"/>
  <c r="BI96" i="24"/>
  <c r="BJ96" i="24"/>
  <c r="BK96" i="24"/>
  <c r="BL96" i="24"/>
  <c r="BM96" i="24"/>
  <c r="AT96" i="24"/>
  <c r="FJ96" i="24" s="1"/>
  <c r="AK96" i="24"/>
  <c r="FA96" i="24" s="1"/>
  <c r="AU96" i="24"/>
  <c r="FK96" i="24" s="1"/>
  <c r="AL96" i="24"/>
  <c r="FB96" i="24" s="1"/>
  <c r="AV96" i="24"/>
  <c r="FL96" i="24" s="1"/>
  <c r="AM96" i="24"/>
  <c r="FC96" i="24" s="1"/>
  <c r="AW96" i="24"/>
  <c r="FM96" i="24" s="1"/>
  <c r="W96" i="24"/>
  <c r="EM96" i="24" s="1"/>
  <c r="X96" i="24"/>
  <c r="EN96" i="24" s="1"/>
  <c r="Y96" i="24"/>
  <c r="EO96" i="24" s="1"/>
  <c r="Z96" i="24"/>
  <c r="EP96" i="24" s="1"/>
  <c r="AA96" i="24"/>
  <c r="EQ96" i="24" s="1"/>
  <c r="AB96" i="24"/>
  <c r="ER96" i="24" s="1"/>
  <c r="AC96" i="24"/>
  <c r="ES96" i="24" s="1"/>
  <c r="AO96" i="24"/>
  <c r="FE96" i="24" s="1"/>
  <c r="AP96" i="24"/>
  <c r="FF96" i="24" s="1"/>
  <c r="K96" i="24"/>
  <c r="EA96" i="24" s="1"/>
  <c r="AQ96" i="24"/>
  <c r="FG96" i="24" s="1"/>
  <c r="L96" i="24"/>
  <c r="EB96" i="24" s="1"/>
  <c r="AE96" i="24"/>
  <c r="EU96" i="24" s="1"/>
  <c r="AR96" i="24"/>
  <c r="FH96" i="24" s="1"/>
  <c r="M96" i="24"/>
  <c r="EC96" i="24" s="1"/>
  <c r="R96" i="24"/>
  <c r="EH96" i="24" s="1"/>
  <c r="S96" i="24"/>
  <c r="EI96" i="24" s="1"/>
  <c r="AS96" i="24"/>
  <c r="FI96" i="24" s="1"/>
  <c r="N96" i="24"/>
  <c r="ED96" i="24" s="1"/>
  <c r="AF96" i="24"/>
  <c r="EV96" i="24" s="1"/>
  <c r="O96" i="24"/>
  <c r="EE96" i="24" s="1"/>
  <c r="AY96" i="24"/>
  <c r="FO96" i="24" s="1"/>
  <c r="P96" i="24"/>
  <c r="EF96" i="24" s="1"/>
  <c r="Q96" i="24"/>
  <c r="EG96" i="24" s="1"/>
  <c r="U96" i="24"/>
  <c r="EK96" i="24" s="1"/>
  <c r="BN96" i="24"/>
  <c r="BZ96" i="24"/>
  <c r="BO96" i="24"/>
  <c r="BQ96" i="24"/>
  <c r="AG96" i="24"/>
  <c r="EW96" i="24" s="1"/>
  <c r="BY96" i="24"/>
  <c r="CA96" i="24"/>
  <c r="BP96" i="24"/>
  <c r="AH96" i="24"/>
  <c r="EX96" i="24" s="1"/>
  <c r="BA96" i="24"/>
  <c r="FQ96" i="24" s="1"/>
  <c r="BX96" i="24"/>
  <c r="AI96" i="24"/>
  <c r="EY96" i="24" s="1"/>
  <c r="AJ96" i="24"/>
  <c r="EZ96" i="24" s="1"/>
  <c r="AZ96" i="24"/>
  <c r="FP96" i="24" s="1"/>
  <c r="V96" i="24"/>
  <c r="EL96" i="24" s="1"/>
  <c r="A362" i="24"/>
  <c r="DQ361" i="24"/>
  <c r="DS361" i="24"/>
  <c r="DK361" i="24"/>
  <c r="DL361" i="24"/>
  <c r="DM361" i="24"/>
  <c r="DN361" i="24"/>
  <c r="DO361" i="24"/>
  <c r="DG361" i="24"/>
  <c r="DR361" i="24"/>
  <c r="DH361" i="24"/>
  <c r="DT361" i="24"/>
  <c r="DI361" i="24"/>
  <c r="CM361" i="24"/>
  <c r="DU361" i="24"/>
  <c r="DJ361" i="24"/>
  <c r="CN361" i="24"/>
  <c r="DV361" i="24"/>
  <c r="CO361" i="24"/>
  <c r="DW361" i="24"/>
  <c r="CP361" i="24"/>
  <c r="DX361" i="24"/>
  <c r="CQ361" i="24"/>
  <c r="DY361" i="24"/>
  <c r="CR361" i="24"/>
  <c r="CC361" i="24"/>
  <c r="CD361" i="24"/>
  <c r="CE361" i="24"/>
  <c r="CS361" i="24"/>
  <c r="BV361" i="24"/>
  <c r="CT361" i="24"/>
  <c r="BW361" i="24"/>
  <c r="CU361" i="24"/>
  <c r="BX361" i="24"/>
  <c r="BY361" i="24"/>
  <c r="CF361" i="24"/>
  <c r="BZ361" i="24"/>
  <c r="CG361" i="24"/>
  <c r="CA361" i="24"/>
  <c r="CH361" i="24"/>
  <c r="CI361" i="24"/>
  <c r="BI361" i="24"/>
  <c r="AZ361" i="24"/>
  <c r="FP361" i="24" s="1"/>
  <c r="BA361" i="24"/>
  <c r="FQ361" i="24" s="1"/>
  <c r="BB361" i="24"/>
  <c r="FR361" i="24" s="1"/>
  <c r="BC361" i="24"/>
  <c r="FS361" i="24" s="1"/>
  <c r="BJ361" i="24"/>
  <c r="BD361" i="24"/>
  <c r="FT361" i="24" s="1"/>
  <c r="BS361" i="24"/>
  <c r="BK361" i="24"/>
  <c r="BE361" i="24"/>
  <c r="FU361" i="24" s="1"/>
  <c r="BT361" i="24"/>
  <c r="BL361" i="24"/>
  <c r="BF361" i="24"/>
  <c r="FV361" i="24" s="1"/>
  <c r="BU361" i="24"/>
  <c r="BM361" i="24"/>
  <c r="BG361" i="24"/>
  <c r="FW361" i="24" s="1"/>
  <c r="CJ361" i="24"/>
  <c r="AS361" i="24"/>
  <c r="FI361" i="24" s="1"/>
  <c r="AK361" i="24"/>
  <c r="FA361" i="24" s="1"/>
  <c r="CK361" i="24"/>
  <c r="AT361" i="24"/>
  <c r="FJ361" i="24" s="1"/>
  <c r="AL361" i="24"/>
  <c r="FB361" i="24" s="1"/>
  <c r="AU361" i="24"/>
  <c r="FK361" i="24" s="1"/>
  <c r="AM361" i="24"/>
  <c r="FC361" i="24" s="1"/>
  <c r="AV361" i="24"/>
  <c r="FL361" i="24" s="1"/>
  <c r="AW361" i="24"/>
  <c r="FM361" i="24" s="1"/>
  <c r="AQ361" i="24"/>
  <c r="FG361" i="24" s="1"/>
  <c r="AR361" i="24"/>
  <c r="FH361" i="24" s="1"/>
  <c r="AE361" i="24"/>
  <c r="EU361" i="24" s="1"/>
  <c r="AF361" i="24"/>
  <c r="EV361" i="24" s="1"/>
  <c r="U361" i="24"/>
  <c r="EK361" i="24" s="1"/>
  <c r="AG361" i="24"/>
  <c r="EW361" i="24" s="1"/>
  <c r="V361" i="24"/>
  <c r="EL361" i="24" s="1"/>
  <c r="AJ361" i="24"/>
  <c r="EZ361" i="24" s="1"/>
  <c r="W361" i="24"/>
  <c r="EM361" i="24" s="1"/>
  <c r="Z361" i="24"/>
  <c r="EP361" i="24" s="1"/>
  <c r="BN361" i="24"/>
  <c r="AY361" i="24"/>
  <c r="FO361" i="24" s="1"/>
  <c r="S361" i="24"/>
  <c r="EI361" i="24" s="1"/>
  <c r="BO361" i="24"/>
  <c r="K361" i="24"/>
  <c r="EA361" i="24" s="1"/>
  <c r="X361" i="24"/>
  <c r="EN361" i="24" s="1"/>
  <c r="Y361" i="24"/>
  <c r="EO361" i="24" s="1"/>
  <c r="BP361" i="24"/>
  <c r="L361" i="24"/>
  <c r="EB361" i="24" s="1"/>
  <c r="BQ361" i="24"/>
  <c r="M361" i="24"/>
  <c r="EC361" i="24" s="1"/>
  <c r="Q361" i="24"/>
  <c r="EG361" i="24" s="1"/>
  <c r="AP361" i="24"/>
  <c r="FF361" i="24" s="1"/>
  <c r="N361" i="24"/>
  <c r="ED361" i="24" s="1"/>
  <c r="AI361" i="24"/>
  <c r="EY361" i="24" s="1"/>
  <c r="O361" i="24"/>
  <c r="EE361" i="24" s="1"/>
  <c r="R361" i="24"/>
  <c r="EH361" i="24" s="1"/>
  <c r="P361" i="24"/>
  <c r="EF361" i="24" s="1"/>
  <c r="AH361" i="24"/>
  <c r="EX361" i="24" s="1"/>
  <c r="AO361" i="24"/>
  <c r="FE361" i="24" s="1"/>
  <c r="AA361" i="24"/>
  <c r="EQ361" i="24" s="1"/>
  <c r="AB361" i="24"/>
  <c r="ER361" i="24" s="1"/>
  <c r="AC361" i="24"/>
  <c r="ES361" i="24" s="1"/>
  <c r="DI81" i="24"/>
  <c r="AY81" i="24"/>
  <c r="FO81" i="24" s="1"/>
  <c r="AS81" i="24"/>
  <c r="FI81" i="24" s="1"/>
  <c r="V81" i="24"/>
  <c r="EL81" i="24" s="1"/>
  <c r="DW31" i="24"/>
  <c r="DX31" i="24"/>
  <c r="DY31" i="24"/>
  <c r="DQ31" i="24"/>
  <c r="DR31" i="24"/>
  <c r="DS31" i="24"/>
  <c r="DT31" i="24"/>
  <c r="DU31" i="24"/>
  <c r="DM31" i="24"/>
  <c r="DN31" i="24"/>
  <c r="CM31" i="24"/>
  <c r="DO31" i="24"/>
  <c r="CS31" i="24"/>
  <c r="DK31" i="24"/>
  <c r="DL31" i="24"/>
  <c r="CC31" i="24"/>
  <c r="CD31" i="24"/>
  <c r="CE31" i="24"/>
  <c r="CF31" i="24"/>
  <c r="CG31" i="24"/>
  <c r="BY31" i="24"/>
  <c r="CH31" i="24"/>
  <c r="BZ31" i="24"/>
  <c r="CI31" i="24"/>
  <c r="CA31" i="24"/>
  <c r="BT31" i="24"/>
  <c r="BW31" i="24"/>
  <c r="BX31" i="24"/>
  <c r="BG31" i="24"/>
  <c r="FW31" i="24" s="1"/>
  <c r="BI31" i="24"/>
  <c r="BJ31" i="24"/>
  <c r="CT31" i="24"/>
  <c r="BK31" i="24"/>
  <c r="CU31" i="24"/>
  <c r="BL31" i="24"/>
  <c r="BM31" i="24"/>
  <c r="BN31" i="24"/>
  <c r="BC31" i="24"/>
  <c r="FS31" i="24" s="1"/>
  <c r="AQ31" i="24"/>
  <c r="FG31" i="24" s="1"/>
  <c r="V31" i="24"/>
  <c r="EL31" i="24" s="1"/>
  <c r="AT31" i="24"/>
  <c r="FJ31" i="24" s="1"/>
  <c r="AU31" i="24"/>
  <c r="FK31" i="24" s="1"/>
  <c r="X31" i="24"/>
  <c r="EN31" i="24" s="1"/>
  <c r="AV31" i="24"/>
  <c r="FL31" i="24" s="1"/>
  <c r="AY31" i="24"/>
  <c r="FO31" i="24" s="1"/>
  <c r="AW31" i="24"/>
  <c r="FM31" i="24" s="1"/>
  <c r="AZ31" i="24"/>
  <c r="FP31" i="24" s="1"/>
  <c r="BA31" i="24"/>
  <c r="FQ31" i="24" s="1"/>
  <c r="AB31" i="24"/>
  <c r="ER31" i="24" s="1"/>
  <c r="U31" i="24"/>
  <c r="EK31" i="24" s="1"/>
  <c r="W31" i="24"/>
  <c r="EM31" i="24" s="1"/>
  <c r="AI31" i="24"/>
  <c r="EY31" i="24" s="1"/>
  <c r="AM31" i="24"/>
  <c r="FC31" i="24" s="1"/>
  <c r="Q31" i="24"/>
  <c r="EG31" i="24" s="1"/>
  <c r="BB31" i="24"/>
  <c r="FR31" i="24" s="1"/>
  <c r="AE31" i="24"/>
  <c r="EU31" i="24" s="1"/>
  <c r="R31" i="24"/>
  <c r="EH31" i="24" s="1"/>
  <c r="AF31" i="24"/>
  <c r="EV31" i="24" s="1"/>
  <c r="S31" i="24"/>
  <c r="EI31" i="24" s="1"/>
  <c r="AG31" i="24"/>
  <c r="EW31" i="24" s="1"/>
  <c r="AH31" i="24"/>
  <c r="EX31" i="24" s="1"/>
  <c r="AJ31" i="24"/>
  <c r="EZ31" i="24" s="1"/>
  <c r="AK31" i="24"/>
  <c r="FA31" i="24" s="1"/>
  <c r="AL31" i="24"/>
  <c r="FB31" i="24" s="1"/>
  <c r="K31" i="24"/>
  <c r="EA31" i="24" s="1"/>
  <c r="DS301" i="24"/>
  <c r="DR301" i="24"/>
  <c r="DT301" i="24"/>
  <c r="DU301" i="24"/>
  <c r="DV301" i="24"/>
  <c r="DK301" i="24"/>
  <c r="DL301" i="24"/>
  <c r="DM301" i="24"/>
  <c r="DN301" i="24"/>
  <c r="DO301" i="24"/>
  <c r="CM301" i="24"/>
  <c r="CN301" i="24"/>
  <c r="DX301" i="24"/>
  <c r="CS301" i="24"/>
  <c r="DH301" i="24"/>
  <c r="CT301" i="24"/>
  <c r="DI301" i="24"/>
  <c r="CU301" i="24"/>
  <c r="DJ301" i="24"/>
  <c r="CC301" i="24"/>
  <c r="CD301" i="24"/>
  <c r="CE301" i="24"/>
  <c r="CF301" i="24"/>
  <c r="CG301" i="24"/>
  <c r="CH301" i="24"/>
  <c r="AZ301" i="24"/>
  <c r="FP301" i="24" s="1"/>
  <c r="BA301" i="24"/>
  <c r="FQ301" i="24" s="1"/>
  <c r="BL301" i="24"/>
  <c r="BB301" i="24"/>
  <c r="FR301" i="24" s="1"/>
  <c r="BM301" i="24"/>
  <c r="BC301" i="24"/>
  <c r="FS301" i="24" s="1"/>
  <c r="BN301" i="24"/>
  <c r="BD301" i="24"/>
  <c r="FT301" i="24" s="1"/>
  <c r="BO301" i="24"/>
  <c r="BE301" i="24"/>
  <c r="FU301" i="24" s="1"/>
  <c r="BP301" i="24"/>
  <c r="BF301" i="24"/>
  <c r="FV301" i="24" s="1"/>
  <c r="BQ301" i="24"/>
  <c r="AM301" i="24"/>
  <c r="FC301" i="24" s="1"/>
  <c r="BT301" i="24"/>
  <c r="BU301" i="24"/>
  <c r="BV301" i="24"/>
  <c r="BX301" i="24"/>
  <c r="U301" i="24"/>
  <c r="EK301" i="24" s="1"/>
  <c r="BY301" i="24"/>
  <c r="V301" i="24"/>
  <c r="EL301" i="24" s="1"/>
  <c r="AG301" i="24"/>
  <c r="EW301" i="24" s="1"/>
  <c r="AH301" i="24"/>
  <c r="EX301" i="24" s="1"/>
  <c r="X301" i="24"/>
  <c r="EN301" i="24" s="1"/>
  <c r="AQ301" i="24"/>
  <c r="FG301" i="24" s="1"/>
  <c r="Z301" i="24"/>
  <c r="EP301" i="24" s="1"/>
  <c r="AA301" i="24"/>
  <c r="EQ301" i="24" s="1"/>
  <c r="AJ301" i="24"/>
  <c r="EZ301" i="24" s="1"/>
  <c r="L301" i="24"/>
  <c r="EB301" i="24" s="1"/>
  <c r="AP301" i="24"/>
  <c r="FF301" i="24" s="1"/>
  <c r="Y301" i="24"/>
  <c r="EO301" i="24" s="1"/>
  <c r="AR301" i="24"/>
  <c r="FH301" i="24" s="1"/>
  <c r="M301" i="24"/>
  <c r="EC301" i="24" s="1"/>
  <c r="AO301" i="24"/>
  <c r="FE301" i="24" s="1"/>
  <c r="N301" i="24"/>
  <c r="ED301" i="24" s="1"/>
  <c r="AS301" i="24"/>
  <c r="FI301" i="24" s="1"/>
  <c r="AU301" i="24"/>
  <c r="FK301" i="24" s="1"/>
  <c r="O301" i="24"/>
  <c r="EE301" i="24" s="1"/>
  <c r="R301" i="24"/>
  <c r="EH301" i="24" s="1"/>
  <c r="AV301" i="24"/>
  <c r="FL301" i="24" s="1"/>
  <c r="DT111" i="24"/>
  <c r="DU111" i="24"/>
  <c r="CM111" i="24"/>
  <c r="CN111" i="24"/>
  <c r="CO111" i="24"/>
  <c r="CP111" i="24"/>
  <c r="BY111" i="24"/>
  <c r="BZ111" i="24"/>
  <c r="CA111" i="24"/>
  <c r="CH111" i="24"/>
  <c r="CI111" i="24"/>
  <c r="CJ111" i="24"/>
  <c r="AM111" i="24"/>
  <c r="FC111" i="24" s="1"/>
  <c r="Z111" i="24"/>
  <c r="EP111" i="24" s="1"/>
  <c r="AA111" i="24"/>
  <c r="EQ111" i="24" s="1"/>
  <c r="AB111" i="24"/>
  <c r="ER111" i="24" s="1"/>
  <c r="AC111" i="24"/>
  <c r="ES111" i="24" s="1"/>
  <c r="AT111" i="24"/>
  <c r="FJ111" i="24" s="1"/>
  <c r="A417" i="24"/>
  <c r="DQ416" i="24"/>
  <c r="DR416" i="24"/>
  <c r="DS416" i="24"/>
  <c r="DT416" i="24"/>
  <c r="DU416" i="24"/>
  <c r="DV416" i="24"/>
  <c r="DX416" i="24"/>
  <c r="DL416" i="24"/>
  <c r="DM416" i="24"/>
  <c r="DN416" i="24"/>
  <c r="DO416" i="24"/>
  <c r="CS416" i="24"/>
  <c r="CT416" i="24"/>
  <c r="CU416" i="24"/>
  <c r="DH416" i="24"/>
  <c r="DI416" i="24"/>
  <c r="DW416" i="24"/>
  <c r="DJ416" i="24"/>
  <c r="DY416" i="24"/>
  <c r="DK416" i="24"/>
  <c r="CC416" i="24"/>
  <c r="CD416" i="24"/>
  <c r="CM416" i="24"/>
  <c r="CE416" i="24"/>
  <c r="CN416" i="24"/>
  <c r="CF416" i="24"/>
  <c r="DG416" i="24"/>
  <c r="CG416" i="24"/>
  <c r="CH416" i="24"/>
  <c r="CI416" i="24"/>
  <c r="CJ416" i="24"/>
  <c r="CA416" i="24"/>
  <c r="BI416" i="24"/>
  <c r="BJ416" i="24"/>
  <c r="CO416" i="24"/>
  <c r="CK416" i="24"/>
  <c r="BK416" i="24"/>
  <c r="CP416" i="24"/>
  <c r="BL416" i="24"/>
  <c r="CQ416" i="24"/>
  <c r="BM416" i="24"/>
  <c r="CR416" i="24"/>
  <c r="BN416" i="24"/>
  <c r="BS416" i="24"/>
  <c r="BE416" i="24"/>
  <c r="FU416" i="24" s="1"/>
  <c r="BT416" i="24"/>
  <c r="BF416" i="24"/>
  <c r="FV416" i="24" s="1"/>
  <c r="BU416" i="24"/>
  <c r="BG416" i="24"/>
  <c r="FW416" i="24" s="1"/>
  <c r="BV416" i="24"/>
  <c r="BW416" i="24"/>
  <c r="BO416" i="24"/>
  <c r="BX416" i="24"/>
  <c r="BP416" i="24"/>
  <c r="BY416" i="24"/>
  <c r="BQ416" i="24"/>
  <c r="BZ416" i="24"/>
  <c r="AO416" i="24"/>
  <c r="FE416" i="24" s="1"/>
  <c r="AP416" i="24"/>
  <c r="FF416" i="24" s="1"/>
  <c r="AQ416" i="24"/>
  <c r="FG416" i="24" s="1"/>
  <c r="AR416" i="24"/>
  <c r="FH416" i="24" s="1"/>
  <c r="AS416" i="24"/>
  <c r="FI416" i="24" s="1"/>
  <c r="AY416" i="24"/>
  <c r="FO416" i="24" s="1"/>
  <c r="AT416" i="24"/>
  <c r="FJ416" i="24" s="1"/>
  <c r="AM416" i="24"/>
  <c r="FC416" i="24" s="1"/>
  <c r="U416" i="24"/>
  <c r="EK416" i="24" s="1"/>
  <c r="V416" i="24"/>
  <c r="EL416" i="24" s="1"/>
  <c r="W416" i="24"/>
  <c r="EM416" i="24" s="1"/>
  <c r="AZ416" i="24"/>
  <c r="FP416" i="24" s="1"/>
  <c r="X416" i="24"/>
  <c r="EN416" i="24" s="1"/>
  <c r="BA416" i="24"/>
  <c r="FQ416" i="24" s="1"/>
  <c r="Y416" i="24"/>
  <c r="EO416" i="24" s="1"/>
  <c r="BB416" i="24"/>
  <c r="FR416" i="24" s="1"/>
  <c r="Z416" i="24"/>
  <c r="EP416" i="24" s="1"/>
  <c r="BC416" i="24"/>
  <c r="FS416" i="24" s="1"/>
  <c r="AA416" i="24"/>
  <c r="EQ416" i="24" s="1"/>
  <c r="N416" i="24"/>
  <c r="ED416" i="24" s="1"/>
  <c r="AC416" i="24"/>
  <c r="ES416" i="24" s="1"/>
  <c r="O416" i="24"/>
  <c r="EE416" i="24" s="1"/>
  <c r="AL416" i="24"/>
  <c r="FB416" i="24" s="1"/>
  <c r="P416" i="24"/>
  <c r="EF416" i="24" s="1"/>
  <c r="AJ416" i="24"/>
  <c r="EZ416" i="24" s="1"/>
  <c r="Q416" i="24"/>
  <c r="EG416" i="24" s="1"/>
  <c r="AU416" i="24"/>
  <c r="FK416" i="24" s="1"/>
  <c r="AE416" i="24"/>
  <c r="EU416" i="24" s="1"/>
  <c r="R416" i="24"/>
  <c r="EH416" i="24" s="1"/>
  <c r="AV416" i="24"/>
  <c r="FL416" i="24" s="1"/>
  <c r="AF416" i="24"/>
  <c r="EV416" i="24" s="1"/>
  <c r="S416" i="24"/>
  <c r="EI416" i="24" s="1"/>
  <c r="AW416" i="24"/>
  <c r="FM416" i="24" s="1"/>
  <c r="AG416" i="24"/>
  <c r="EW416" i="24" s="1"/>
  <c r="AK416" i="24"/>
  <c r="FA416" i="24" s="1"/>
  <c r="AH416" i="24"/>
  <c r="EX416" i="24" s="1"/>
  <c r="AI416" i="24"/>
  <c r="EY416" i="24" s="1"/>
  <c r="AB416" i="24"/>
  <c r="ER416" i="24" s="1"/>
  <c r="BD416" i="24"/>
  <c r="FT416" i="24" s="1"/>
  <c r="L416" i="24"/>
  <c r="EB416" i="24" s="1"/>
  <c r="M416" i="24"/>
  <c r="EC416" i="24" s="1"/>
  <c r="K416" i="24"/>
  <c r="EA416" i="24" s="1"/>
  <c r="A412" i="24"/>
  <c r="DV411" i="24"/>
  <c r="DW411" i="24"/>
  <c r="DX411" i="24"/>
  <c r="DY411" i="24"/>
  <c r="DQ411" i="24"/>
  <c r="DR411" i="24"/>
  <c r="DS411" i="24"/>
  <c r="DT411" i="24"/>
  <c r="DU411" i="24"/>
  <c r="DG411" i="24"/>
  <c r="DH411" i="24"/>
  <c r="DM411" i="24"/>
  <c r="DN411" i="24"/>
  <c r="DO411" i="24"/>
  <c r="CP411" i="24"/>
  <c r="CD411" i="24"/>
  <c r="CQ411" i="24"/>
  <c r="CE411" i="24"/>
  <c r="CR411" i="24"/>
  <c r="CF411" i="24"/>
  <c r="CS411" i="24"/>
  <c r="CG411" i="24"/>
  <c r="CT411" i="24"/>
  <c r="CH411" i="24"/>
  <c r="CU411" i="24"/>
  <c r="CI411" i="24"/>
  <c r="CJ411" i="24"/>
  <c r="CK411" i="24"/>
  <c r="BL411" i="24"/>
  <c r="BM411" i="24"/>
  <c r="BN411" i="24"/>
  <c r="BO411" i="24"/>
  <c r="DI411" i="24"/>
  <c r="BP411" i="24"/>
  <c r="DJ411" i="24"/>
  <c r="BQ411" i="24"/>
  <c r="DK411" i="24"/>
  <c r="DL411" i="24"/>
  <c r="BS411" i="24"/>
  <c r="AP411" i="24"/>
  <c r="FF411" i="24" s="1"/>
  <c r="AQ411" i="24"/>
  <c r="FG411" i="24" s="1"/>
  <c r="BB411" i="24"/>
  <c r="FR411" i="24" s="1"/>
  <c r="CM411" i="24"/>
  <c r="BC411" i="24"/>
  <c r="FS411" i="24" s="1"/>
  <c r="CN411" i="24"/>
  <c r="BD411" i="24"/>
  <c r="FT411" i="24" s="1"/>
  <c r="AO411" i="24"/>
  <c r="FE411" i="24" s="1"/>
  <c r="CO411" i="24"/>
  <c r="BE411" i="24"/>
  <c r="FU411" i="24" s="1"/>
  <c r="AR411" i="24"/>
  <c r="FH411" i="24" s="1"/>
  <c r="BF411" i="24"/>
  <c r="FV411" i="24" s="1"/>
  <c r="AS411" i="24"/>
  <c r="FI411" i="24" s="1"/>
  <c r="BG411" i="24"/>
  <c r="FW411" i="24" s="1"/>
  <c r="AT411" i="24"/>
  <c r="FJ411" i="24" s="1"/>
  <c r="AF411" i="24"/>
  <c r="EV411" i="24" s="1"/>
  <c r="AU411" i="24"/>
  <c r="FK411" i="24" s="1"/>
  <c r="AG411" i="24"/>
  <c r="EW411" i="24" s="1"/>
  <c r="BK411" i="24"/>
  <c r="Y411" i="24"/>
  <c r="EO411" i="24" s="1"/>
  <c r="AE411" i="24"/>
  <c r="EU411" i="24" s="1"/>
  <c r="Z411" i="24"/>
  <c r="EP411" i="24" s="1"/>
  <c r="AV411" i="24"/>
  <c r="FL411" i="24" s="1"/>
  <c r="AH411" i="24"/>
  <c r="EX411" i="24" s="1"/>
  <c r="AA411" i="24"/>
  <c r="EQ411" i="24" s="1"/>
  <c r="AW411" i="24"/>
  <c r="FM411" i="24" s="1"/>
  <c r="AI411" i="24"/>
  <c r="EY411" i="24" s="1"/>
  <c r="AB411" i="24"/>
  <c r="ER411" i="24" s="1"/>
  <c r="BT411" i="24"/>
  <c r="AJ411" i="24"/>
  <c r="EZ411" i="24" s="1"/>
  <c r="AC411" i="24"/>
  <c r="ES411" i="24" s="1"/>
  <c r="BU411" i="24"/>
  <c r="AK411" i="24"/>
  <c r="FA411" i="24" s="1"/>
  <c r="BV411" i="24"/>
  <c r="AL411" i="24"/>
  <c r="FB411" i="24" s="1"/>
  <c r="BW411" i="24"/>
  <c r="AM411" i="24"/>
  <c r="FC411" i="24" s="1"/>
  <c r="S411" i="24"/>
  <c r="EI411" i="24" s="1"/>
  <c r="BI411" i="24"/>
  <c r="L411" i="24"/>
  <c r="EB411" i="24" s="1"/>
  <c r="M411" i="24"/>
  <c r="EC411" i="24" s="1"/>
  <c r="BX411" i="24"/>
  <c r="AY411" i="24"/>
  <c r="FO411" i="24" s="1"/>
  <c r="U411" i="24"/>
  <c r="EK411" i="24" s="1"/>
  <c r="BY411" i="24"/>
  <c r="AZ411" i="24"/>
  <c r="FP411" i="24" s="1"/>
  <c r="V411" i="24"/>
  <c r="EL411" i="24" s="1"/>
  <c r="K411" i="24"/>
  <c r="EA411" i="24" s="1"/>
  <c r="BZ411" i="24"/>
  <c r="BA411" i="24"/>
  <c r="FQ411" i="24" s="1"/>
  <c r="W411" i="24"/>
  <c r="EM411" i="24" s="1"/>
  <c r="BJ411" i="24"/>
  <c r="CC411" i="24"/>
  <c r="CA411" i="24"/>
  <c r="X411" i="24"/>
  <c r="EN411" i="24" s="1"/>
  <c r="R411" i="24"/>
  <c r="EH411" i="24" s="1"/>
  <c r="N411" i="24"/>
  <c r="ED411" i="24" s="1"/>
  <c r="O411" i="24"/>
  <c r="EE411" i="24" s="1"/>
  <c r="P411" i="24"/>
  <c r="EF411" i="24" s="1"/>
  <c r="Q411" i="24"/>
  <c r="EG411" i="24" s="1"/>
  <c r="A127" i="24"/>
  <c r="DQ126" i="24"/>
  <c r="DR126" i="24"/>
  <c r="DW126" i="24"/>
  <c r="DX126" i="24"/>
  <c r="DY126" i="24"/>
  <c r="DG126" i="24"/>
  <c r="CR126" i="24"/>
  <c r="DV126" i="24"/>
  <c r="CT126" i="24"/>
  <c r="CU126" i="24"/>
  <c r="DN126" i="24"/>
  <c r="DO126" i="24"/>
  <c r="CM126" i="24"/>
  <c r="CN126" i="24"/>
  <c r="CO126" i="24"/>
  <c r="CP126" i="24"/>
  <c r="CD126" i="24"/>
  <c r="CE126" i="24"/>
  <c r="CF126" i="24"/>
  <c r="DL126" i="24"/>
  <c r="CK126" i="24"/>
  <c r="BZ126" i="24"/>
  <c r="CA126" i="24"/>
  <c r="BL126" i="24"/>
  <c r="BM126" i="24"/>
  <c r="BN126" i="24"/>
  <c r="BO126" i="24"/>
  <c r="BP126" i="24"/>
  <c r="BQ126" i="24"/>
  <c r="CC126" i="24"/>
  <c r="AY126" i="24"/>
  <c r="FO126" i="24" s="1"/>
  <c r="AP126" i="24"/>
  <c r="FF126" i="24" s="1"/>
  <c r="BT126" i="24"/>
  <c r="AA126" i="24"/>
  <c r="EQ126" i="24" s="1"/>
  <c r="AC126" i="24"/>
  <c r="ES126" i="24" s="1"/>
  <c r="AE126" i="24"/>
  <c r="EU126" i="24" s="1"/>
  <c r="AF126" i="24"/>
  <c r="EV126" i="24" s="1"/>
  <c r="AG126" i="24"/>
  <c r="EW126" i="24" s="1"/>
  <c r="BE126" i="24"/>
  <c r="FU126" i="24" s="1"/>
  <c r="BF126" i="24"/>
  <c r="FV126" i="24" s="1"/>
  <c r="BG126" i="24"/>
  <c r="FW126" i="24" s="1"/>
  <c r="U126" i="24"/>
  <c r="EK126" i="24" s="1"/>
  <c r="V126" i="24"/>
  <c r="EL126" i="24" s="1"/>
  <c r="W126" i="24"/>
  <c r="EM126" i="24" s="1"/>
  <c r="AH126" i="24"/>
  <c r="EX126" i="24" s="1"/>
  <c r="AK126" i="24"/>
  <c r="FA126" i="24" s="1"/>
  <c r="K126" i="24"/>
  <c r="EA126" i="24" s="1"/>
  <c r="AL126" i="24"/>
  <c r="FB126" i="24" s="1"/>
  <c r="AO126" i="24"/>
  <c r="FE126" i="24" s="1"/>
  <c r="AM126" i="24"/>
  <c r="FC126" i="24" s="1"/>
  <c r="BI126" i="24"/>
  <c r="BB126" i="24"/>
  <c r="FR126" i="24" s="1"/>
  <c r="AB126" i="24"/>
  <c r="ER126" i="24" s="1"/>
  <c r="BJ126" i="24"/>
  <c r="AZ126" i="24"/>
  <c r="FP126" i="24" s="1"/>
  <c r="M126" i="24"/>
  <c r="EC126" i="24" s="1"/>
  <c r="BD126" i="24"/>
  <c r="FT126" i="24" s="1"/>
  <c r="BC126" i="24"/>
  <c r="FS126" i="24" s="1"/>
  <c r="BV126" i="24"/>
  <c r="AW126" i="24"/>
  <c r="FM126" i="24" s="1"/>
  <c r="BX126" i="24"/>
  <c r="R126" i="24"/>
  <c r="EH126" i="24" s="1"/>
  <c r="AT126" i="24"/>
  <c r="FJ126" i="24" s="1"/>
  <c r="BW126" i="24"/>
  <c r="A77" i="24"/>
  <c r="DQ76" i="24"/>
  <c r="DR76" i="24"/>
  <c r="DS76" i="24"/>
  <c r="DT76" i="24"/>
  <c r="DU76" i="24"/>
  <c r="DV76" i="24"/>
  <c r="DX76" i="24"/>
  <c r="DW76" i="24"/>
  <c r="DY76" i="24"/>
  <c r="DL76" i="24"/>
  <c r="DM76" i="24"/>
  <c r="DN76" i="24"/>
  <c r="DO76" i="24"/>
  <c r="DH76" i="24"/>
  <c r="DI76" i="24"/>
  <c r="DJ76" i="24"/>
  <c r="DK76" i="24"/>
  <c r="CM76" i="24"/>
  <c r="CN76" i="24"/>
  <c r="CS76" i="24"/>
  <c r="CT76" i="24"/>
  <c r="CU76" i="24"/>
  <c r="CO76" i="24"/>
  <c r="BT76" i="24"/>
  <c r="CP76" i="24"/>
  <c r="CC76" i="24"/>
  <c r="BU76" i="24"/>
  <c r="CQ76" i="24"/>
  <c r="CD76" i="24"/>
  <c r="BV76" i="24"/>
  <c r="DG76" i="24"/>
  <c r="CR76" i="24"/>
  <c r="CE76" i="24"/>
  <c r="CF76" i="24"/>
  <c r="CG76" i="24"/>
  <c r="CH76" i="24"/>
  <c r="CI76" i="24"/>
  <c r="BS76" i="24"/>
  <c r="CA76" i="24"/>
  <c r="BB76" i="24"/>
  <c r="FR76" i="24" s="1"/>
  <c r="BC76" i="24"/>
  <c r="FS76" i="24" s="1"/>
  <c r="BD76" i="24"/>
  <c r="FT76" i="24" s="1"/>
  <c r="BE76" i="24"/>
  <c r="FU76" i="24" s="1"/>
  <c r="BF76" i="24"/>
  <c r="FV76" i="24" s="1"/>
  <c r="BG76" i="24"/>
  <c r="FW76" i="24" s="1"/>
  <c r="BI76" i="24"/>
  <c r="CJ76" i="24"/>
  <c r="BN76" i="24"/>
  <c r="CK76" i="24"/>
  <c r="BO76" i="24"/>
  <c r="AY76" i="24"/>
  <c r="FO76" i="24" s="1"/>
  <c r="BP76" i="24"/>
  <c r="AZ76" i="24"/>
  <c r="FP76" i="24" s="1"/>
  <c r="BQ76" i="24"/>
  <c r="BA76" i="24"/>
  <c r="FQ76" i="24" s="1"/>
  <c r="AK76" i="24"/>
  <c r="FA76" i="24" s="1"/>
  <c r="AL76" i="24"/>
  <c r="FB76" i="24" s="1"/>
  <c r="AM76" i="24"/>
  <c r="FC76" i="24" s="1"/>
  <c r="BW76" i="24"/>
  <c r="BX76" i="24"/>
  <c r="BY76" i="24"/>
  <c r="W76" i="24"/>
  <c r="EM76" i="24" s="1"/>
  <c r="BZ76" i="24"/>
  <c r="U76" i="24"/>
  <c r="EK76" i="24" s="1"/>
  <c r="AO76" i="24"/>
  <c r="FE76" i="24" s="1"/>
  <c r="V76" i="24"/>
  <c r="EL76" i="24" s="1"/>
  <c r="AP76" i="24"/>
  <c r="FF76" i="24" s="1"/>
  <c r="X76" i="24"/>
  <c r="EN76" i="24" s="1"/>
  <c r="AQ76" i="24"/>
  <c r="FG76" i="24" s="1"/>
  <c r="Y76" i="24"/>
  <c r="EO76" i="24" s="1"/>
  <c r="AH76" i="24"/>
  <c r="EX76" i="24" s="1"/>
  <c r="AJ76" i="24"/>
  <c r="EZ76" i="24" s="1"/>
  <c r="BJ76" i="24"/>
  <c r="AR76" i="24"/>
  <c r="FH76" i="24" s="1"/>
  <c r="AS76" i="24"/>
  <c r="FI76" i="24" s="1"/>
  <c r="K76" i="24"/>
  <c r="EA76" i="24" s="1"/>
  <c r="L76" i="24"/>
  <c r="EB76" i="24" s="1"/>
  <c r="BL76" i="24"/>
  <c r="AU76" i="24"/>
  <c r="FK76" i="24" s="1"/>
  <c r="Z76" i="24"/>
  <c r="EP76" i="24" s="1"/>
  <c r="M76" i="24"/>
  <c r="EC76" i="24" s="1"/>
  <c r="Q76" i="24"/>
  <c r="EG76" i="24" s="1"/>
  <c r="R76" i="24"/>
  <c r="EH76" i="24" s="1"/>
  <c r="AT76" i="24"/>
  <c r="FJ76" i="24" s="1"/>
  <c r="BM76" i="24"/>
  <c r="AE76" i="24"/>
  <c r="EU76" i="24" s="1"/>
  <c r="AA76" i="24"/>
  <c r="EQ76" i="24" s="1"/>
  <c r="N76" i="24"/>
  <c r="ED76" i="24" s="1"/>
  <c r="S76" i="24"/>
  <c r="EI76" i="24" s="1"/>
  <c r="AF76" i="24"/>
  <c r="EV76" i="24" s="1"/>
  <c r="AB76" i="24"/>
  <c r="ER76" i="24" s="1"/>
  <c r="O76" i="24"/>
  <c r="EE76" i="24" s="1"/>
  <c r="BK76" i="24"/>
  <c r="AG76" i="24"/>
  <c r="EW76" i="24" s="1"/>
  <c r="AC76" i="24"/>
  <c r="ES76" i="24" s="1"/>
  <c r="P76" i="24"/>
  <c r="EF76" i="24" s="1"/>
  <c r="AI76" i="24"/>
  <c r="EY76" i="24" s="1"/>
  <c r="AV76" i="24"/>
  <c r="FL76" i="24" s="1"/>
  <c r="AW76" i="24"/>
  <c r="FM76" i="24" s="1"/>
  <c r="A27" i="24"/>
  <c r="DQ26" i="24"/>
  <c r="DR26" i="24"/>
  <c r="DS26" i="24"/>
  <c r="DT26" i="24"/>
  <c r="DU26" i="24"/>
  <c r="DV26" i="24"/>
  <c r="DW26" i="24"/>
  <c r="DX26" i="24"/>
  <c r="DY26" i="24"/>
  <c r="DG26" i="24"/>
  <c r="DH26" i="24"/>
  <c r="DI26" i="24"/>
  <c r="CQ26" i="24"/>
  <c r="CR26" i="24"/>
  <c r="CS26" i="24"/>
  <c r="CT26" i="24"/>
  <c r="CU26" i="24"/>
  <c r="CM26" i="24"/>
  <c r="CN26" i="24"/>
  <c r="CO26" i="24"/>
  <c r="CP26" i="24"/>
  <c r="CD26" i="24"/>
  <c r="CE26" i="24"/>
  <c r="CF26" i="24"/>
  <c r="CG26" i="24"/>
  <c r="CH26" i="24"/>
  <c r="CI26" i="24"/>
  <c r="CJ26" i="24"/>
  <c r="CK26" i="24"/>
  <c r="DJ26" i="24"/>
  <c r="DK26" i="24"/>
  <c r="DL26" i="24"/>
  <c r="DM26" i="24"/>
  <c r="DN26" i="24"/>
  <c r="DO26" i="24"/>
  <c r="BS26" i="24"/>
  <c r="BT26" i="24"/>
  <c r="BU26" i="24"/>
  <c r="BL26" i="24"/>
  <c r="BM26" i="24"/>
  <c r="BN26" i="24"/>
  <c r="BO26" i="24"/>
  <c r="BP26" i="24"/>
  <c r="BQ26" i="24"/>
  <c r="AY26" i="24"/>
  <c r="FO26" i="24" s="1"/>
  <c r="AP26" i="24"/>
  <c r="FF26" i="24" s="1"/>
  <c r="AQ26" i="24"/>
  <c r="FG26" i="24" s="1"/>
  <c r="AR26" i="24"/>
  <c r="FH26" i="24" s="1"/>
  <c r="CC26" i="24"/>
  <c r="AS26" i="24"/>
  <c r="FI26" i="24" s="1"/>
  <c r="AT26" i="24"/>
  <c r="FJ26" i="24" s="1"/>
  <c r="AU26" i="24"/>
  <c r="FK26" i="24" s="1"/>
  <c r="AV26" i="24"/>
  <c r="FL26" i="24" s="1"/>
  <c r="AW26" i="24"/>
  <c r="FM26" i="24" s="1"/>
  <c r="BV26" i="24"/>
  <c r="AA26" i="24"/>
  <c r="EQ26" i="24" s="1"/>
  <c r="BW26" i="24"/>
  <c r="BX26" i="24"/>
  <c r="AC26" i="24"/>
  <c r="ES26" i="24" s="1"/>
  <c r="BY26" i="24"/>
  <c r="BZ26" i="24"/>
  <c r="AZ26" i="24"/>
  <c r="FP26" i="24" s="1"/>
  <c r="AE26" i="24"/>
  <c r="EU26" i="24" s="1"/>
  <c r="CA26" i="24"/>
  <c r="BA26" i="24"/>
  <c r="FQ26" i="24" s="1"/>
  <c r="AF26" i="24"/>
  <c r="EV26" i="24" s="1"/>
  <c r="BB26" i="24"/>
  <c r="FR26" i="24" s="1"/>
  <c r="AG26" i="24"/>
  <c r="EW26" i="24" s="1"/>
  <c r="AH26" i="24"/>
  <c r="EX26" i="24" s="1"/>
  <c r="AI26" i="24"/>
  <c r="EY26" i="24" s="1"/>
  <c r="AJ26" i="24"/>
  <c r="EZ26" i="24" s="1"/>
  <c r="U26" i="24"/>
  <c r="EK26" i="24" s="1"/>
  <c r="AK26" i="24"/>
  <c r="FA26" i="24" s="1"/>
  <c r="V26" i="24"/>
  <c r="EL26" i="24" s="1"/>
  <c r="AL26" i="24"/>
  <c r="FB26" i="24" s="1"/>
  <c r="W26" i="24"/>
  <c r="EM26" i="24" s="1"/>
  <c r="AM26" i="24"/>
  <c r="FC26" i="24" s="1"/>
  <c r="X26" i="24"/>
  <c r="EN26" i="24" s="1"/>
  <c r="BC26" i="24"/>
  <c r="FS26" i="24" s="1"/>
  <c r="Y26" i="24"/>
  <c r="EO26" i="24" s="1"/>
  <c r="BD26" i="24"/>
  <c r="FT26" i="24" s="1"/>
  <c r="Z26" i="24"/>
  <c r="EP26" i="24" s="1"/>
  <c r="AO26" i="24"/>
  <c r="FE26" i="24" s="1"/>
  <c r="S26" i="24"/>
  <c r="EI26" i="24" s="1"/>
  <c r="L26" i="24"/>
  <c r="EB26" i="24" s="1"/>
  <c r="K26" i="24"/>
  <c r="EA26" i="24" s="1"/>
  <c r="BE26" i="24"/>
  <c r="FU26" i="24" s="1"/>
  <c r="BI26" i="24"/>
  <c r="N26" i="24"/>
  <c r="ED26" i="24" s="1"/>
  <c r="BF26" i="24"/>
  <c r="FV26" i="24" s="1"/>
  <c r="BG26" i="24"/>
  <c r="FW26" i="24" s="1"/>
  <c r="M26" i="24"/>
  <c r="EC26" i="24" s="1"/>
  <c r="BJ26" i="24"/>
  <c r="BK26" i="24"/>
  <c r="AB26" i="24"/>
  <c r="ER26" i="24" s="1"/>
  <c r="O26" i="24"/>
  <c r="EE26" i="24" s="1"/>
  <c r="P26" i="24"/>
  <c r="EF26" i="24" s="1"/>
  <c r="Q26" i="24"/>
  <c r="EG26" i="24" s="1"/>
  <c r="R26" i="24"/>
  <c r="EH26" i="24" s="1"/>
  <c r="A377" i="24"/>
  <c r="DQ376" i="24"/>
  <c r="DR376" i="24"/>
  <c r="DS376" i="24"/>
  <c r="DT376" i="24"/>
  <c r="DU376" i="24"/>
  <c r="DV376" i="24"/>
  <c r="DX376" i="24"/>
  <c r="DW376" i="24"/>
  <c r="DY376" i="24"/>
  <c r="DH376" i="24"/>
  <c r="CP376" i="24"/>
  <c r="DI376" i="24"/>
  <c r="CQ376" i="24"/>
  <c r="DJ376" i="24"/>
  <c r="CR376" i="24"/>
  <c r="DK376" i="24"/>
  <c r="CS376" i="24"/>
  <c r="DL376" i="24"/>
  <c r="DM376" i="24"/>
  <c r="CU376" i="24"/>
  <c r="DN376" i="24"/>
  <c r="DO376" i="24"/>
  <c r="DG376" i="24"/>
  <c r="CC376" i="24"/>
  <c r="CM376" i="24"/>
  <c r="CD376" i="24"/>
  <c r="CN376" i="24"/>
  <c r="CE376" i="24"/>
  <c r="CO376" i="24"/>
  <c r="CF376" i="24"/>
  <c r="CT376" i="24"/>
  <c r="CA376" i="24"/>
  <c r="BI376" i="24"/>
  <c r="BJ376" i="24"/>
  <c r="BK376" i="24"/>
  <c r="BL376" i="24"/>
  <c r="BM376" i="24"/>
  <c r="BN376" i="24"/>
  <c r="BE376" i="24"/>
  <c r="FU376" i="24" s="1"/>
  <c r="BF376" i="24"/>
  <c r="FV376" i="24" s="1"/>
  <c r="BG376" i="24"/>
  <c r="FW376" i="24" s="1"/>
  <c r="CG376" i="24"/>
  <c r="BS376" i="24"/>
  <c r="CH376" i="24"/>
  <c r="BT376" i="24"/>
  <c r="CI376" i="24"/>
  <c r="BU376" i="24"/>
  <c r="CJ376" i="24"/>
  <c r="BV376" i="24"/>
  <c r="BW376" i="24"/>
  <c r="AR376" i="24"/>
  <c r="FH376" i="24" s="1"/>
  <c r="BX376" i="24"/>
  <c r="AS376" i="24"/>
  <c r="FI376" i="24" s="1"/>
  <c r="BY376" i="24"/>
  <c r="AT376" i="24"/>
  <c r="FJ376" i="24" s="1"/>
  <c r="BZ376" i="24"/>
  <c r="AU376" i="24"/>
  <c r="FK376" i="24" s="1"/>
  <c r="AV376" i="24"/>
  <c r="FL376" i="24" s="1"/>
  <c r="AW376" i="24"/>
  <c r="FM376" i="24" s="1"/>
  <c r="U376" i="24"/>
  <c r="EK376" i="24" s="1"/>
  <c r="V376" i="24"/>
  <c r="EL376" i="24" s="1"/>
  <c r="BO376" i="24"/>
  <c r="W376" i="24"/>
  <c r="EM376" i="24" s="1"/>
  <c r="BP376" i="24"/>
  <c r="AY376" i="24"/>
  <c r="FO376" i="24" s="1"/>
  <c r="X376" i="24"/>
  <c r="EN376" i="24" s="1"/>
  <c r="BQ376" i="24"/>
  <c r="AZ376" i="24"/>
  <c r="FP376" i="24" s="1"/>
  <c r="Y376" i="24"/>
  <c r="EO376" i="24" s="1"/>
  <c r="BA376" i="24"/>
  <c r="FQ376" i="24" s="1"/>
  <c r="Z376" i="24"/>
  <c r="EP376" i="24" s="1"/>
  <c r="BB376" i="24"/>
  <c r="FR376" i="24" s="1"/>
  <c r="AA376" i="24"/>
  <c r="EQ376" i="24" s="1"/>
  <c r="AF376" i="24"/>
  <c r="EV376" i="24" s="1"/>
  <c r="N376" i="24"/>
  <c r="ED376" i="24" s="1"/>
  <c r="AO376" i="24"/>
  <c r="FE376" i="24" s="1"/>
  <c r="AG376" i="24"/>
  <c r="EW376" i="24" s="1"/>
  <c r="O376" i="24"/>
  <c r="EE376" i="24" s="1"/>
  <c r="AP376" i="24"/>
  <c r="FF376" i="24" s="1"/>
  <c r="AH376" i="24"/>
  <c r="EX376" i="24" s="1"/>
  <c r="P376" i="24"/>
  <c r="EF376" i="24" s="1"/>
  <c r="AQ376" i="24"/>
  <c r="FG376" i="24" s="1"/>
  <c r="AI376" i="24"/>
  <c r="EY376" i="24" s="1"/>
  <c r="Q376" i="24"/>
  <c r="EG376" i="24" s="1"/>
  <c r="AJ376" i="24"/>
  <c r="EZ376" i="24" s="1"/>
  <c r="R376" i="24"/>
  <c r="EH376" i="24" s="1"/>
  <c r="CK376" i="24"/>
  <c r="BC376" i="24"/>
  <c r="FS376" i="24" s="1"/>
  <c r="AK376" i="24"/>
  <c r="FA376" i="24" s="1"/>
  <c r="S376" i="24"/>
  <c r="EI376" i="24" s="1"/>
  <c r="BD376" i="24"/>
  <c r="FT376" i="24" s="1"/>
  <c r="AL376" i="24"/>
  <c r="FB376" i="24" s="1"/>
  <c r="AM376" i="24"/>
  <c r="FC376" i="24" s="1"/>
  <c r="AC376" i="24"/>
  <c r="ES376" i="24" s="1"/>
  <c r="AB376" i="24"/>
  <c r="ER376" i="24" s="1"/>
  <c r="M376" i="24"/>
  <c r="EC376" i="24" s="1"/>
  <c r="K376" i="24"/>
  <c r="EA376" i="24" s="1"/>
  <c r="AE376" i="24"/>
  <c r="EU376" i="24" s="1"/>
  <c r="L376" i="24"/>
  <c r="EB376" i="24" s="1"/>
  <c r="A67" i="24"/>
  <c r="DV66" i="24"/>
  <c r="DW66" i="24"/>
  <c r="DX66" i="24"/>
  <c r="DY66" i="24"/>
  <c r="DQ66" i="24"/>
  <c r="DG66" i="24"/>
  <c r="DH66" i="24"/>
  <c r="DI66" i="24"/>
  <c r="DR66" i="24"/>
  <c r="CQ66" i="24"/>
  <c r="DS66" i="24"/>
  <c r="CR66" i="24"/>
  <c r="DT66" i="24"/>
  <c r="CS66" i="24"/>
  <c r="DU66" i="24"/>
  <c r="CT66" i="24"/>
  <c r="DJ66" i="24"/>
  <c r="CU66" i="24"/>
  <c r="DK66" i="24"/>
  <c r="DL66" i="24"/>
  <c r="DM66" i="24"/>
  <c r="CM66" i="24"/>
  <c r="CN66" i="24"/>
  <c r="CO66" i="24"/>
  <c r="CP66" i="24"/>
  <c r="DN66" i="24"/>
  <c r="DO66" i="24"/>
  <c r="CD66" i="24"/>
  <c r="CE66" i="24"/>
  <c r="CF66" i="24"/>
  <c r="CG66" i="24"/>
  <c r="CH66" i="24"/>
  <c r="CI66" i="24"/>
  <c r="CJ66" i="24"/>
  <c r="CK66" i="24"/>
  <c r="CC66" i="24"/>
  <c r="BL66" i="24"/>
  <c r="BM66" i="24"/>
  <c r="BN66" i="24"/>
  <c r="BO66" i="24"/>
  <c r="BP66" i="24"/>
  <c r="BQ66" i="24"/>
  <c r="AY66" i="24"/>
  <c r="FO66" i="24" s="1"/>
  <c r="AP66" i="24"/>
  <c r="FF66" i="24" s="1"/>
  <c r="BS66" i="24"/>
  <c r="AQ66" i="24"/>
  <c r="FG66" i="24" s="1"/>
  <c r="BT66" i="24"/>
  <c r="AR66" i="24"/>
  <c r="FH66" i="24" s="1"/>
  <c r="BU66" i="24"/>
  <c r="AS66" i="24"/>
  <c r="FI66" i="24" s="1"/>
  <c r="BV66" i="24"/>
  <c r="AZ66" i="24"/>
  <c r="FP66" i="24" s="1"/>
  <c r="BW66" i="24"/>
  <c r="BI66" i="24"/>
  <c r="BA66" i="24"/>
  <c r="FQ66" i="24" s="1"/>
  <c r="AU66" i="24"/>
  <c r="FK66" i="24" s="1"/>
  <c r="BX66" i="24"/>
  <c r="BJ66" i="24"/>
  <c r="BB66" i="24"/>
  <c r="FR66" i="24" s="1"/>
  <c r="AV66" i="24"/>
  <c r="FL66" i="24" s="1"/>
  <c r="BY66" i="24"/>
  <c r="BK66" i="24"/>
  <c r="BC66" i="24"/>
  <c r="FS66" i="24" s="1"/>
  <c r="AA66" i="24"/>
  <c r="EQ66" i="24" s="1"/>
  <c r="AC66" i="24"/>
  <c r="ES66" i="24" s="1"/>
  <c r="AE66" i="24"/>
  <c r="EU66" i="24" s="1"/>
  <c r="AF66" i="24"/>
  <c r="EV66" i="24" s="1"/>
  <c r="AG66" i="24"/>
  <c r="EW66" i="24" s="1"/>
  <c r="BZ66" i="24"/>
  <c r="CA66" i="24"/>
  <c r="AO66" i="24"/>
  <c r="FE66" i="24" s="1"/>
  <c r="AT66" i="24"/>
  <c r="FJ66" i="24" s="1"/>
  <c r="BG66" i="24"/>
  <c r="FW66" i="24" s="1"/>
  <c r="Y66" i="24"/>
  <c r="EO66" i="24" s="1"/>
  <c r="S66" i="24"/>
  <c r="EI66" i="24" s="1"/>
  <c r="AM66" i="24"/>
  <c r="FC66" i="24" s="1"/>
  <c r="Z66" i="24"/>
  <c r="EP66" i="24" s="1"/>
  <c r="AW66" i="24"/>
  <c r="FM66" i="24" s="1"/>
  <c r="L66" i="24"/>
  <c r="EB66" i="24" s="1"/>
  <c r="AL66" i="24"/>
  <c r="FB66" i="24" s="1"/>
  <c r="N66" i="24"/>
  <c r="ED66" i="24" s="1"/>
  <c r="AB66" i="24"/>
  <c r="ER66" i="24" s="1"/>
  <c r="M66" i="24"/>
  <c r="EC66" i="24" s="1"/>
  <c r="AI66" i="24"/>
  <c r="EY66" i="24" s="1"/>
  <c r="K66" i="24"/>
  <c r="EA66" i="24" s="1"/>
  <c r="AH66" i="24"/>
  <c r="EX66" i="24" s="1"/>
  <c r="AJ66" i="24"/>
  <c r="EZ66" i="24" s="1"/>
  <c r="AK66" i="24"/>
  <c r="FA66" i="24" s="1"/>
  <c r="BD66" i="24"/>
  <c r="FT66" i="24" s="1"/>
  <c r="V66" i="24"/>
  <c r="EL66" i="24" s="1"/>
  <c r="BE66" i="24"/>
  <c r="FU66" i="24" s="1"/>
  <c r="W66" i="24"/>
  <c r="EM66" i="24" s="1"/>
  <c r="BF66" i="24"/>
  <c r="FV66" i="24" s="1"/>
  <c r="X66" i="24"/>
  <c r="EN66" i="24" s="1"/>
  <c r="O66" i="24"/>
  <c r="EE66" i="24" s="1"/>
  <c r="R66" i="24"/>
  <c r="EH66" i="24" s="1"/>
  <c r="U66" i="24"/>
  <c r="EK66" i="24" s="1"/>
  <c r="P66" i="24"/>
  <c r="EF66" i="24" s="1"/>
  <c r="Q66" i="24"/>
  <c r="EG66" i="24" s="1"/>
  <c r="A267" i="24"/>
  <c r="DQ266" i="24"/>
  <c r="DR266" i="24"/>
  <c r="DS266" i="24"/>
  <c r="DT266" i="24"/>
  <c r="DU266" i="24"/>
  <c r="DV266" i="24"/>
  <c r="DX266" i="24"/>
  <c r="DY266" i="24"/>
  <c r="DW266" i="24"/>
  <c r="CP266" i="24"/>
  <c r="CQ266" i="24"/>
  <c r="CR266" i="24"/>
  <c r="DG266" i="24"/>
  <c r="CS266" i="24"/>
  <c r="DH266" i="24"/>
  <c r="CT266" i="24"/>
  <c r="DI266" i="24"/>
  <c r="CU266" i="24"/>
  <c r="DJ266" i="24"/>
  <c r="DK266" i="24"/>
  <c r="CC266" i="24"/>
  <c r="CD266" i="24"/>
  <c r="CE266" i="24"/>
  <c r="CF266" i="24"/>
  <c r="BU266" i="24"/>
  <c r="BV266" i="24"/>
  <c r="BY266" i="24"/>
  <c r="DL266" i="24"/>
  <c r="CG266" i="24"/>
  <c r="BG266" i="24"/>
  <c r="FW266" i="24" s="1"/>
  <c r="DM266" i="24"/>
  <c r="CH266" i="24"/>
  <c r="DN266" i="24"/>
  <c r="CI266" i="24"/>
  <c r="BI266" i="24"/>
  <c r="DO266" i="24"/>
  <c r="CJ266" i="24"/>
  <c r="BJ266" i="24"/>
  <c r="CK266" i="24"/>
  <c r="BK266" i="24"/>
  <c r="BL266" i="24"/>
  <c r="BM266" i="24"/>
  <c r="BN266" i="24"/>
  <c r="BB266" i="24"/>
  <c r="FR266" i="24" s="1"/>
  <c r="CM266" i="24"/>
  <c r="BC266" i="24"/>
  <c r="FS266" i="24" s="1"/>
  <c r="CN266" i="24"/>
  <c r="BS266" i="24"/>
  <c r="BD266" i="24"/>
  <c r="FT266" i="24" s="1"/>
  <c r="CO266" i="24"/>
  <c r="BT266" i="24"/>
  <c r="BE266" i="24"/>
  <c r="FU266" i="24" s="1"/>
  <c r="BW266" i="24"/>
  <c r="BF266" i="24"/>
  <c r="FV266" i="24" s="1"/>
  <c r="BX266" i="24"/>
  <c r="AP266" i="24"/>
  <c r="FF266" i="24" s="1"/>
  <c r="BZ266" i="24"/>
  <c r="AQ266" i="24"/>
  <c r="FG266" i="24" s="1"/>
  <c r="CA266" i="24"/>
  <c r="AS266" i="24"/>
  <c r="FI266" i="24" s="1"/>
  <c r="AT266" i="24"/>
  <c r="FJ266" i="24" s="1"/>
  <c r="AU266" i="24"/>
  <c r="FK266" i="24" s="1"/>
  <c r="AV266" i="24"/>
  <c r="FL266" i="24" s="1"/>
  <c r="BO266" i="24"/>
  <c r="AW266" i="24"/>
  <c r="FM266" i="24" s="1"/>
  <c r="BP266" i="24"/>
  <c r="AY266" i="24"/>
  <c r="FO266" i="24" s="1"/>
  <c r="BQ266" i="24"/>
  <c r="AZ266" i="24"/>
  <c r="FP266" i="24" s="1"/>
  <c r="AM266" i="24"/>
  <c r="FC266" i="24" s="1"/>
  <c r="U266" i="24"/>
  <c r="EK266" i="24" s="1"/>
  <c r="V266" i="24"/>
  <c r="EL266" i="24" s="1"/>
  <c r="W266" i="24"/>
  <c r="EM266" i="24" s="1"/>
  <c r="X266" i="24"/>
  <c r="EN266" i="24" s="1"/>
  <c r="Y266" i="24"/>
  <c r="EO266" i="24" s="1"/>
  <c r="BA266" i="24"/>
  <c r="FQ266" i="24" s="1"/>
  <c r="Z266" i="24"/>
  <c r="EP266" i="24" s="1"/>
  <c r="AO266" i="24"/>
  <c r="FE266" i="24" s="1"/>
  <c r="AA266" i="24"/>
  <c r="EQ266" i="24" s="1"/>
  <c r="AB266" i="24"/>
  <c r="ER266" i="24" s="1"/>
  <c r="N266" i="24"/>
  <c r="ED266" i="24" s="1"/>
  <c r="AC266" i="24"/>
  <c r="ES266" i="24" s="1"/>
  <c r="O266" i="24"/>
  <c r="EE266" i="24" s="1"/>
  <c r="AR266" i="24"/>
  <c r="FH266" i="24" s="1"/>
  <c r="AL266" i="24"/>
  <c r="FB266" i="24" s="1"/>
  <c r="P266" i="24"/>
  <c r="EF266" i="24" s="1"/>
  <c r="AE266" i="24"/>
  <c r="EU266" i="24" s="1"/>
  <c r="AF266" i="24"/>
  <c r="EV266" i="24" s="1"/>
  <c r="Q266" i="24"/>
  <c r="EG266" i="24" s="1"/>
  <c r="R266" i="24"/>
  <c r="EH266" i="24" s="1"/>
  <c r="AG266" i="24"/>
  <c r="EW266" i="24" s="1"/>
  <c r="AK266" i="24"/>
  <c r="FA266" i="24" s="1"/>
  <c r="S266" i="24"/>
  <c r="EI266" i="24" s="1"/>
  <c r="AH266" i="24"/>
  <c r="EX266" i="24" s="1"/>
  <c r="AI266" i="24"/>
  <c r="EY266" i="24" s="1"/>
  <c r="AJ266" i="24"/>
  <c r="EZ266" i="24" s="1"/>
  <c r="K266" i="24"/>
  <c r="EA266" i="24" s="1"/>
  <c r="L266" i="24"/>
  <c r="EB266" i="24" s="1"/>
  <c r="M266" i="24"/>
  <c r="EC266" i="24" s="1"/>
  <c r="AT121" i="24"/>
  <c r="FJ121" i="24" s="1"/>
  <c r="BQ71" i="24"/>
  <c r="DY116" i="24"/>
  <c r="DO116" i="24"/>
  <c r="DH116" i="24"/>
  <c r="CI116" i="24"/>
  <c r="BT116" i="24"/>
  <c r="BV116" i="24"/>
  <c r="CS116" i="24"/>
  <c r="CU116" i="24"/>
  <c r="BK116" i="24"/>
  <c r="BA116" i="24"/>
  <c r="FQ116" i="24" s="1"/>
  <c r="BP116" i="24"/>
  <c r="V116" i="24"/>
  <c r="EL116" i="24" s="1"/>
  <c r="Z116" i="24"/>
  <c r="EP116" i="24" s="1"/>
  <c r="AG116" i="24"/>
  <c r="EW116" i="24" s="1"/>
  <c r="O116" i="24"/>
  <c r="EE116" i="24" s="1"/>
  <c r="P116" i="24"/>
  <c r="EF116" i="24" s="1"/>
  <c r="DT276" i="24"/>
  <c r="DY276" i="24"/>
  <c r="DH276" i="24"/>
  <c r="CP276" i="24"/>
  <c r="DI276" i="24"/>
  <c r="CQ276" i="24"/>
  <c r="DJ276" i="24"/>
  <c r="CR276" i="24"/>
  <c r="CS276" i="24"/>
  <c r="CF276" i="24"/>
  <c r="BU276" i="24"/>
  <c r="BV276" i="24"/>
  <c r="BS276" i="24"/>
  <c r="CM276" i="24"/>
  <c r="BT276" i="24"/>
  <c r="BI276" i="24"/>
  <c r="CO276" i="24"/>
  <c r="BX276" i="24"/>
  <c r="CA276" i="24"/>
  <c r="BE276" i="24"/>
  <c r="FU276" i="24" s="1"/>
  <c r="BF276" i="24"/>
  <c r="FV276" i="24" s="1"/>
  <c r="BG276" i="24"/>
  <c r="FW276" i="24" s="1"/>
  <c r="AQ276" i="24"/>
  <c r="FG276" i="24" s="1"/>
  <c r="U276" i="24"/>
  <c r="EK276" i="24" s="1"/>
  <c r="CI276" i="24"/>
  <c r="V276" i="24"/>
  <c r="EL276" i="24" s="1"/>
  <c r="CJ276" i="24"/>
  <c r="AF276" i="24"/>
  <c r="EV276" i="24" s="1"/>
  <c r="AS276" i="24"/>
  <c r="FI276" i="24" s="1"/>
  <c r="AY276" i="24"/>
  <c r="FO276" i="24" s="1"/>
  <c r="O276" i="24"/>
  <c r="EE276" i="24" s="1"/>
  <c r="AR276" i="24"/>
  <c r="FH276" i="24" s="1"/>
  <c r="AM276" i="24"/>
  <c r="FC276" i="24" s="1"/>
  <c r="AZ276" i="24"/>
  <c r="FP276" i="24" s="1"/>
  <c r="P276" i="24"/>
  <c r="EF276" i="24" s="1"/>
  <c r="AJ276" i="24"/>
  <c r="EZ276" i="24" s="1"/>
  <c r="Q276" i="24"/>
  <c r="EG276" i="24" s="1"/>
  <c r="AH276" i="24"/>
  <c r="EX276" i="24" s="1"/>
  <c r="AT276" i="24"/>
  <c r="FJ276" i="24" s="1"/>
  <c r="AK276" i="24"/>
  <c r="FA276" i="24" s="1"/>
  <c r="BO276" i="24"/>
  <c r="AC276" i="24"/>
  <c r="ES276" i="24" s="1"/>
  <c r="K276" i="24"/>
  <c r="EA276" i="24" s="1"/>
  <c r="BQ276" i="24"/>
  <c r="AB276" i="24"/>
  <c r="ER276" i="24" s="1"/>
  <c r="DT136" i="24"/>
  <c r="DU136" i="24"/>
  <c r="DX136" i="24"/>
  <c r="BF136" i="24"/>
  <c r="FV136" i="24" s="1"/>
  <c r="CA136" i="24"/>
  <c r="AE136" i="24"/>
  <c r="EU136" i="24" s="1"/>
  <c r="A407" i="24"/>
  <c r="DY406" i="24"/>
  <c r="DG406" i="24"/>
  <c r="DH406" i="24"/>
  <c r="DI406" i="24"/>
  <c r="DJ406" i="24"/>
  <c r="DK406" i="24"/>
  <c r="DL406" i="24"/>
  <c r="DM406" i="24"/>
  <c r="DU406" i="24"/>
  <c r="DV406" i="24"/>
  <c r="DW406" i="24"/>
  <c r="DX406" i="24"/>
  <c r="DN406" i="24"/>
  <c r="DO406" i="24"/>
  <c r="CM406" i="24"/>
  <c r="CT406" i="24"/>
  <c r="CI406" i="24"/>
  <c r="CU406" i="24"/>
  <c r="CJ406" i="24"/>
  <c r="CK406" i="24"/>
  <c r="CN406" i="24"/>
  <c r="CO406" i="24"/>
  <c r="DQ406" i="24"/>
  <c r="CP406" i="24"/>
  <c r="DR406" i="24"/>
  <c r="CQ406" i="24"/>
  <c r="DS406" i="24"/>
  <c r="CR406" i="24"/>
  <c r="DT406" i="24"/>
  <c r="CS406" i="24"/>
  <c r="BQ406" i="24"/>
  <c r="BS406" i="24"/>
  <c r="BT406" i="24"/>
  <c r="BU406" i="24"/>
  <c r="BV406" i="24"/>
  <c r="BW406" i="24"/>
  <c r="BX406" i="24"/>
  <c r="AU406" i="24"/>
  <c r="FK406" i="24" s="1"/>
  <c r="AV406" i="24"/>
  <c r="FL406" i="24" s="1"/>
  <c r="CC406" i="24"/>
  <c r="CD406" i="24"/>
  <c r="CE406" i="24"/>
  <c r="AY406" i="24"/>
  <c r="FO406" i="24" s="1"/>
  <c r="CF406" i="24"/>
  <c r="AZ406" i="24"/>
  <c r="FP406" i="24" s="1"/>
  <c r="CG406" i="24"/>
  <c r="BA406" i="24"/>
  <c r="FQ406" i="24" s="1"/>
  <c r="CH406" i="24"/>
  <c r="BB406" i="24"/>
  <c r="FR406" i="24" s="1"/>
  <c r="AF406" i="24"/>
  <c r="EV406" i="24" s="1"/>
  <c r="AO406" i="24"/>
  <c r="FE406" i="24" s="1"/>
  <c r="AG406" i="24"/>
  <c r="EW406" i="24" s="1"/>
  <c r="AP406" i="24"/>
  <c r="FF406" i="24" s="1"/>
  <c r="AH406" i="24"/>
  <c r="EX406" i="24" s="1"/>
  <c r="AQ406" i="24"/>
  <c r="FG406" i="24" s="1"/>
  <c r="AI406" i="24"/>
  <c r="EY406" i="24" s="1"/>
  <c r="AR406" i="24"/>
  <c r="FH406" i="24" s="1"/>
  <c r="AS406" i="24"/>
  <c r="FI406" i="24" s="1"/>
  <c r="AK406" i="24"/>
  <c r="FA406" i="24" s="1"/>
  <c r="AT406" i="24"/>
  <c r="FJ406" i="24" s="1"/>
  <c r="AL406" i="24"/>
  <c r="FB406" i="24" s="1"/>
  <c r="BI406" i="24"/>
  <c r="BJ406" i="24"/>
  <c r="BK406" i="24"/>
  <c r="BL406" i="24"/>
  <c r="BY406" i="24"/>
  <c r="BM406" i="24"/>
  <c r="Z406" i="24"/>
  <c r="EP406" i="24" s="1"/>
  <c r="AE406" i="24"/>
  <c r="EU406" i="24" s="1"/>
  <c r="L406" i="24"/>
  <c r="EB406" i="24" s="1"/>
  <c r="N406" i="24"/>
  <c r="ED406" i="24" s="1"/>
  <c r="BZ406" i="24"/>
  <c r="BN406" i="24"/>
  <c r="AA406" i="24"/>
  <c r="EQ406" i="24" s="1"/>
  <c r="R406" i="24"/>
  <c r="EH406" i="24" s="1"/>
  <c r="CA406" i="24"/>
  <c r="BO406" i="24"/>
  <c r="AB406" i="24"/>
  <c r="ER406" i="24" s="1"/>
  <c r="P406" i="24"/>
  <c r="EF406" i="24" s="1"/>
  <c r="BP406" i="24"/>
  <c r="AC406" i="24"/>
  <c r="ES406" i="24" s="1"/>
  <c r="M406" i="24"/>
  <c r="EC406" i="24" s="1"/>
  <c r="BC406" i="24"/>
  <c r="FS406" i="24" s="1"/>
  <c r="U406" i="24"/>
  <c r="EK406" i="24" s="1"/>
  <c r="AM406" i="24"/>
  <c r="FC406" i="24" s="1"/>
  <c r="AJ406" i="24"/>
  <c r="EZ406" i="24" s="1"/>
  <c r="O406" i="24"/>
  <c r="EE406" i="24" s="1"/>
  <c r="K406" i="24"/>
  <c r="EA406" i="24" s="1"/>
  <c r="Q406" i="24"/>
  <c r="EG406" i="24" s="1"/>
  <c r="BD406" i="24"/>
  <c r="FT406" i="24" s="1"/>
  <c r="BF406" i="24"/>
  <c r="FV406" i="24" s="1"/>
  <c r="BE406" i="24"/>
  <c r="FU406" i="24" s="1"/>
  <c r="BG406" i="24"/>
  <c r="FW406" i="24" s="1"/>
  <c r="Y406" i="24"/>
  <c r="EO406" i="24" s="1"/>
  <c r="V406" i="24"/>
  <c r="EL406" i="24" s="1"/>
  <c r="S406" i="24"/>
  <c r="EI406" i="24" s="1"/>
  <c r="AW406" i="24"/>
  <c r="FM406" i="24" s="1"/>
  <c r="W406" i="24"/>
  <c r="EM406" i="24" s="1"/>
  <c r="X406" i="24"/>
  <c r="EN406" i="24" s="1"/>
  <c r="A432" i="24"/>
  <c r="DV431" i="24"/>
  <c r="DW431" i="24"/>
  <c r="DX431" i="24"/>
  <c r="DY431" i="24"/>
  <c r="DQ431" i="24"/>
  <c r="DR431" i="24"/>
  <c r="DS431" i="24"/>
  <c r="DT431" i="24"/>
  <c r="DG431" i="24"/>
  <c r="DU431" i="24"/>
  <c r="DH431" i="24"/>
  <c r="DM431" i="24"/>
  <c r="DN431" i="24"/>
  <c r="DO431" i="24"/>
  <c r="DI431" i="24"/>
  <c r="DJ431" i="24"/>
  <c r="DK431" i="24"/>
  <c r="DL431" i="24"/>
  <c r="CD431" i="24"/>
  <c r="CE431" i="24"/>
  <c r="CF431" i="24"/>
  <c r="CG431" i="24"/>
  <c r="CH431" i="24"/>
  <c r="CM431" i="24"/>
  <c r="CI431" i="24"/>
  <c r="CN431" i="24"/>
  <c r="CJ431" i="24"/>
  <c r="CO431" i="24"/>
  <c r="CK431" i="24"/>
  <c r="CP431" i="24"/>
  <c r="CQ431" i="24"/>
  <c r="CR431" i="24"/>
  <c r="CS431" i="24"/>
  <c r="CT431" i="24"/>
  <c r="CU431" i="24"/>
  <c r="CC431" i="24"/>
  <c r="BL431" i="24"/>
  <c r="BM431" i="24"/>
  <c r="BN431" i="24"/>
  <c r="BO431" i="24"/>
  <c r="BP431" i="24"/>
  <c r="BQ431" i="24"/>
  <c r="BS431" i="24"/>
  <c r="BT431" i="24"/>
  <c r="AP431" i="24"/>
  <c r="FF431" i="24" s="1"/>
  <c r="BU431" i="24"/>
  <c r="AQ431" i="24"/>
  <c r="FG431" i="24" s="1"/>
  <c r="BV431" i="24"/>
  <c r="BW431" i="24"/>
  <c r="BX431" i="24"/>
  <c r="BY431" i="24"/>
  <c r="BI431" i="24"/>
  <c r="BZ431" i="24"/>
  <c r="BJ431" i="24"/>
  <c r="CA431" i="24"/>
  <c r="BK431" i="24"/>
  <c r="AO431" i="24"/>
  <c r="FE431" i="24" s="1"/>
  <c r="AY431" i="24"/>
  <c r="FO431" i="24" s="1"/>
  <c r="AR431" i="24"/>
  <c r="FH431" i="24" s="1"/>
  <c r="AF431" i="24"/>
  <c r="EV431" i="24" s="1"/>
  <c r="AZ431" i="24"/>
  <c r="FP431" i="24" s="1"/>
  <c r="AS431" i="24"/>
  <c r="FI431" i="24" s="1"/>
  <c r="AG431" i="24"/>
  <c r="EW431" i="24" s="1"/>
  <c r="BE431" i="24"/>
  <c r="FU431" i="24" s="1"/>
  <c r="Y431" i="24"/>
  <c r="EO431" i="24" s="1"/>
  <c r="BF431" i="24"/>
  <c r="FV431" i="24" s="1"/>
  <c r="Z431" i="24"/>
  <c r="EP431" i="24" s="1"/>
  <c r="BG431" i="24"/>
  <c r="FW431" i="24" s="1"/>
  <c r="AA431" i="24"/>
  <c r="EQ431" i="24" s="1"/>
  <c r="AB431" i="24"/>
  <c r="ER431" i="24" s="1"/>
  <c r="AC431" i="24"/>
  <c r="ES431" i="24" s="1"/>
  <c r="AT431" i="24"/>
  <c r="FJ431" i="24" s="1"/>
  <c r="AU431" i="24"/>
  <c r="FK431" i="24" s="1"/>
  <c r="AE431" i="24"/>
  <c r="EU431" i="24" s="1"/>
  <c r="AH431" i="24"/>
  <c r="EX431" i="24" s="1"/>
  <c r="S431" i="24"/>
  <c r="EI431" i="24" s="1"/>
  <c r="AI431" i="24"/>
  <c r="EY431" i="24" s="1"/>
  <c r="AJ431" i="24"/>
  <c r="EZ431" i="24" s="1"/>
  <c r="AK431" i="24"/>
  <c r="FA431" i="24" s="1"/>
  <c r="BD431" i="24"/>
  <c r="FT431" i="24" s="1"/>
  <c r="AW431" i="24"/>
  <c r="FM431" i="24" s="1"/>
  <c r="AL431" i="24"/>
  <c r="FB431" i="24" s="1"/>
  <c r="BB431" i="24"/>
  <c r="FR431" i="24" s="1"/>
  <c r="AM431" i="24"/>
  <c r="FC431" i="24" s="1"/>
  <c r="AV431" i="24"/>
  <c r="FL431" i="24" s="1"/>
  <c r="U431" i="24"/>
  <c r="EK431" i="24" s="1"/>
  <c r="K431" i="24"/>
  <c r="EA431" i="24" s="1"/>
  <c r="L431" i="24"/>
  <c r="EB431" i="24" s="1"/>
  <c r="W431" i="24"/>
  <c r="EM431" i="24" s="1"/>
  <c r="M431" i="24"/>
  <c r="EC431" i="24" s="1"/>
  <c r="BA431" i="24"/>
  <c r="FQ431" i="24" s="1"/>
  <c r="X431" i="24"/>
  <c r="EN431" i="24" s="1"/>
  <c r="BC431" i="24"/>
  <c r="FS431" i="24" s="1"/>
  <c r="V431" i="24"/>
  <c r="EL431" i="24" s="1"/>
  <c r="O431" i="24"/>
  <c r="EE431" i="24" s="1"/>
  <c r="N431" i="24"/>
  <c r="ED431" i="24" s="1"/>
  <c r="P431" i="24"/>
  <c r="EF431" i="24" s="1"/>
  <c r="R431" i="24"/>
  <c r="EH431" i="24" s="1"/>
  <c r="Q431" i="24"/>
  <c r="EG431" i="24" s="1"/>
  <c r="A297" i="24"/>
  <c r="DQ296" i="24"/>
  <c r="DR296" i="24"/>
  <c r="DS296" i="24"/>
  <c r="DT296" i="24"/>
  <c r="DU296" i="24"/>
  <c r="DV296" i="24"/>
  <c r="DX296" i="24"/>
  <c r="DW296" i="24"/>
  <c r="DY296" i="24"/>
  <c r="CP296" i="24"/>
  <c r="CQ296" i="24"/>
  <c r="CR296" i="24"/>
  <c r="CS296" i="24"/>
  <c r="CT296" i="24"/>
  <c r="CU296" i="24"/>
  <c r="DG296" i="24"/>
  <c r="DH296" i="24"/>
  <c r="DI296" i="24"/>
  <c r="DJ296" i="24"/>
  <c r="DK296" i="24"/>
  <c r="DL296" i="24"/>
  <c r="CC296" i="24"/>
  <c r="DM296" i="24"/>
  <c r="CM296" i="24"/>
  <c r="CD296" i="24"/>
  <c r="DN296" i="24"/>
  <c r="CN296" i="24"/>
  <c r="CE296" i="24"/>
  <c r="DO296" i="24"/>
  <c r="CO296" i="24"/>
  <c r="CF296" i="24"/>
  <c r="CK296" i="24"/>
  <c r="BU296" i="24"/>
  <c r="BV296" i="24"/>
  <c r="BI296" i="24"/>
  <c r="BJ296" i="24"/>
  <c r="BK296" i="24"/>
  <c r="BL296" i="24"/>
  <c r="BM296" i="24"/>
  <c r="BN296" i="24"/>
  <c r="BE296" i="24"/>
  <c r="FU296" i="24" s="1"/>
  <c r="BF296" i="24"/>
  <c r="FV296" i="24" s="1"/>
  <c r="BG296" i="24"/>
  <c r="FW296" i="24" s="1"/>
  <c r="AP296" i="24"/>
  <c r="FF296" i="24" s="1"/>
  <c r="AQ296" i="24"/>
  <c r="FG296" i="24" s="1"/>
  <c r="BO296" i="24"/>
  <c r="BA296" i="24"/>
  <c r="FQ296" i="24" s="1"/>
  <c r="AU296" i="24"/>
  <c r="FK296" i="24" s="1"/>
  <c r="BS296" i="24"/>
  <c r="BP296" i="24"/>
  <c r="BB296" i="24"/>
  <c r="FR296" i="24" s="1"/>
  <c r="AV296" i="24"/>
  <c r="FL296" i="24" s="1"/>
  <c r="BT296" i="24"/>
  <c r="BQ296" i="24"/>
  <c r="BC296" i="24"/>
  <c r="FS296" i="24" s="1"/>
  <c r="AW296" i="24"/>
  <c r="FM296" i="24" s="1"/>
  <c r="BW296" i="24"/>
  <c r="BD296" i="24"/>
  <c r="FT296" i="24" s="1"/>
  <c r="CG296" i="24"/>
  <c r="BX296" i="24"/>
  <c r="CH296" i="24"/>
  <c r="BY296" i="24"/>
  <c r="CI296" i="24"/>
  <c r="BZ296" i="24"/>
  <c r="CJ296" i="24"/>
  <c r="CA296" i="24"/>
  <c r="U296" i="24"/>
  <c r="EK296" i="24" s="1"/>
  <c r="V296" i="24"/>
  <c r="EL296" i="24" s="1"/>
  <c r="AE296" i="24"/>
  <c r="EU296" i="24" s="1"/>
  <c r="W296" i="24"/>
  <c r="EM296" i="24" s="1"/>
  <c r="AF296" i="24"/>
  <c r="EV296" i="24" s="1"/>
  <c r="X296" i="24"/>
  <c r="EN296" i="24" s="1"/>
  <c r="AG296" i="24"/>
  <c r="EW296" i="24" s="1"/>
  <c r="Y296" i="24"/>
  <c r="EO296" i="24" s="1"/>
  <c r="AY296" i="24"/>
  <c r="FO296" i="24" s="1"/>
  <c r="AH296" i="24"/>
  <c r="EX296" i="24" s="1"/>
  <c r="Z296" i="24"/>
  <c r="EP296" i="24" s="1"/>
  <c r="AZ296" i="24"/>
  <c r="FP296" i="24" s="1"/>
  <c r="AI296" i="24"/>
  <c r="EY296" i="24" s="1"/>
  <c r="AA296" i="24"/>
  <c r="EQ296" i="24" s="1"/>
  <c r="AO296" i="24"/>
  <c r="FE296" i="24" s="1"/>
  <c r="AJ296" i="24"/>
  <c r="EZ296" i="24" s="1"/>
  <c r="N296" i="24"/>
  <c r="ED296" i="24" s="1"/>
  <c r="AR296" i="24"/>
  <c r="FH296" i="24" s="1"/>
  <c r="AK296" i="24"/>
  <c r="FA296" i="24" s="1"/>
  <c r="O296" i="24"/>
  <c r="EE296" i="24" s="1"/>
  <c r="AS296" i="24"/>
  <c r="FI296" i="24" s="1"/>
  <c r="AL296" i="24"/>
  <c r="FB296" i="24" s="1"/>
  <c r="P296" i="24"/>
  <c r="EF296" i="24" s="1"/>
  <c r="AT296" i="24"/>
  <c r="FJ296" i="24" s="1"/>
  <c r="AM296" i="24"/>
  <c r="FC296" i="24" s="1"/>
  <c r="Q296" i="24"/>
  <c r="EG296" i="24" s="1"/>
  <c r="AB296" i="24"/>
  <c r="ER296" i="24" s="1"/>
  <c r="R296" i="24"/>
  <c r="EH296" i="24" s="1"/>
  <c r="AC296" i="24"/>
  <c r="ES296" i="24" s="1"/>
  <c r="S296" i="24"/>
  <c r="EI296" i="24" s="1"/>
  <c r="K296" i="24"/>
  <c r="EA296" i="24" s="1"/>
  <c r="L296" i="24"/>
  <c r="EB296" i="24" s="1"/>
  <c r="M296" i="24"/>
  <c r="EC296" i="24" s="1"/>
  <c r="A22" i="24"/>
  <c r="DQ21" i="24"/>
  <c r="DS21" i="24"/>
  <c r="DG21" i="24"/>
  <c r="DH21" i="24"/>
  <c r="DI21" i="24"/>
  <c r="DJ21" i="24"/>
  <c r="DK21" i="24"/>
  <c r="DL21" i="24"/>
  <c r="DM21" i="24"/>
  <c r="DN21" i="24"/>
  <c r="DR21" i="24"/>
  <c r="DO21" i="24"/>
  <c r="DT21" i="24"/>
  <c r="DU21" i="24"/>
  <c r="DV21" i="24"/>
  <c r="DW21" i="24"/>
  <c r="CR21" i="24"/>
  <c r="DX21" i="24"/>
  <c r="CS21" i="24"/>
  <c r="DY21" i="24"/>
  <c r="CT21" i="24"/>
  <c r="CU21" i="24"/>
  <c r="CN21" i="24"/>
  <c r="CI21" i="24"/>
  <c r="CO21" i="24"/>
  <c r="CJ21" i="24"/>
  <c r="CP21" i="24"/>
  <c r="CK21" i="24"/>
  <c r="CQ21" i="24"/>
  <c r="CC21" i="24"/>
  <c r="BU21" i="24"/>
  <c r="CD21" i="24"/>
  <c r="CE21" i="24"/>
  <c r="BQ21" i="24"/>
  <c r="CF21" i="24"/>
  <c r="CG21" i="24"/>
  <c r="AY21" i="24"/>
  <c r="FO21" i="24" s="1"/>
  <c r="CM21" i="24"/>
  <c r="CH21" i="24"/>
  <c r="AZ21" i="24"/>
  <c r="FP21" i="24" s="1"/>
  <c r="BA21" i="24"/>
  <c r="FQ21" i="24" s="1"/>
  <c r="BS21" i="24"/>
  <c r="BB21" i="24"/>
  <c r="FR21" i="24" s="1"/>
  <c r="BT21" i="24"/>
  <c r="BC21" i="24"/>
  <c r="FS21" i="24" s="1"/>
  <c r="BV21" i="24"/>
  <c r="BD21" i="24"/>
  <c r="FT21" i="24" s="1"/>
  <c r="BW21" i="24"/>
  <c r="BI21" i="24"/>
  <c r="AU21" i="24"/>
  <c r="FK21" i="24" s="1"/>
  <c r="BX21" i="24"/>
  <c r="BJ21" i="24"/>
  <c r="AV21" i="24"/>
  <c r="FL21" i="24" s="1"/>
  <c r="BY21" i="24"/>
  <c r="BK21" i="24"/>
  <c r="AW21" i="24"/>
  <c r="FM21" i="24" s="1"/>
  <c r="BZ21" i="24"/>
  <c r="BL21" i="24"/>
  <c r="CA21" i="24"/>
  <c r="BM21" i="24"/>
  <c r="BE21" i="24"/>
  <c r="FU21" i="24" s="1"/>
  <c r="BN21" i="24"/>
  <c r="BF21" i="24"/>
  <c r="FV21" i="24" s="1"/>
  <c r="BO21" i="24"/>
  <c r="BG21" i="24"/>
  <c r="FW21" i="24" s="1"/>
  <c r="BP21" i="24"/>
  <c r="AF21" i="24"/>
  <c r="EV21" i="24" s="1"/>
  <c r="AG21" i="24"/>
  <c r="EW21" i="24" s="1"/>
  <c r="AH21" i="24"/>
  <c r="EX21" i="24" s="1"/>
  <c r="AI21" i="24"/>
  <c r="EY21" i="24" s="1"/>
  <c r="AJ21" i="24"/>
  <c r="EZ21" i="24" s="1"/>
  <c r="AK21" i="24"/>
  <c r="FA21" i="24" s="1"/>
  <c r="AO21" i="24"/>
  <c r="FE21" i="24" s="1"/>
  <c r="AL21" i="24"/>
  <c r="FB21" i="24" s="1"/>
  <c r="U21" i="24"/>
  <c r="EK21" i="24" s="1"/>
  <c r="V21" i="24"/>
  <c r="EL21" i="24" s="1"/>
  <c r="W21" i="24"/>
  <c r="EM21" i="24" s="1"/>
  <c r="X21" i="24"/>
  <c r="EN21" i="24" s="1"/>
  <c r="Y21" i="24"/>
  <c r="EO21" i="24" s="1"/>
  <c r="AE21" i="24"/>
  <c r="EU21" i="24" s="1"/>
  <c r="AA21" i="24"/>
  <c r="EQ21" i="24" s="1"/>
  <c r="AC21" i="24"/>
  <c r="ES21" i="24" s="1"/>
  <c r="Q21" i="24"/>
  <c r="EG21" i="24" s="1"/>
  <c r="AM21" i="24"/>
  <c r="FC21" i="24" s="1"/>
  <c r="M21" i="24"/>
  <c r="EC21" i="24" s="1"/>
  <c r="N21" i="24"/>
  <c r="ED21" i="24" s="1"/>
  <c r="P21" i="24"/>
  <c r="EF21" i="24" s="1"/>
  <c r="AQ21" i="24"/>
  <c r="FG21" i="24" s="1"/>
  <c r="AR21" i="24"/>
  <c r="FH21" i="24" s="1"/>
  <c r="AT21" i="24"/>
  <c r="FJ21" i="24" s="1"/>
  <c r="L21" i="24"/>
  <c r="EB21" i="24" s="1"/>
  <c r="AS21" i="24"/>
  <c r="FI21" i="24" s="1"/>
  <c r="O21" i="24"/>
  <c r="EE21" i="24" s="1"/>
  <c r="Z21" i="24"/>
  <c r="EP21" i="24" s="1"/>
  <c r="S21" i="24"/>
  <c r="EI21" i="24" s="1"/>
  <c r="AP21" i="24"/>
  <c r="FF21" i="24" s="1"/>
  <c r="K21" i="24"/>
  <c r="EA21" i="24" s="1"/>
  <c r="AB21" i="24"/>
  <c r="ER21" i="24" s="1"/>
  <c r="R21" i="24"/>
  <c r="EH21" i="24" s="1"/>
  <c r="DK186" i="24"/>
  <c r="DL186" i="24"/>
  <c r="CH186" i="24"/>
  <c r="BV186" i="24"/>
  <c r="BL186" i="24"/>
  <c r="BW186" i="24"/>
  <c r="BM186" i="24"/>
  <c r="CS186" i="24"/>
  <c r="A347" i="24"/>
  <c r="DQ346" i="24"/>
  <c r="DR346" i="24"/>
  <c r="DS346" i="24"/>
  <c r="DT346" i="24"/>
  <c r="DG346" i="24"/>
  <c r="DH346" i="24"/>
  <c r="DI346" i="24"/>
  <c r="DU346" i="24"/>
  <c r="DJ346" i="24"/>
  <c r="DV346" i="24"/>
  <c r="DK346" i="24"/>
  <c r="DW346" i="24"/>
  <c r="DL346" i="24"/>
  <c r="DX346" i="24"/>
  <c r="DM346" i="24"/>
  <c r="DN346" i="24"/>
  <c r="DO346" i="24"/>
  <c r="CM346" i="24"/>
  <c r="DY346" i="24"/>
  <c r="CN346" i="24"/>
  <c r="CO346" i="24"/>
  <c r="CP346" i="24"/>
  <c r="CQ346" i="24"/>
  <c r="CI346" i="24"/>
  <c r="CJ346" i="24"/>
  <c r="CK346" i="24"/>
  <c r="CR346" i="24"/>
  <c r="CS346" i="24"/>
  <c r="CT346" i="24"/>
  <c r="CU346" i="24"/>
  <c r="CC346" i="24"/>
  <c r="CD346" i="24"/>
  <c r="BQ346" i="24"/>
  <c r="BS346" i="24"/>
  <c r="BT346" i="24"/>
  <c r="BU346" i="24"/>
  <c r="BV346" i="24"/>
  <c r="BW346" i="24"/>
  <c r="BX346" i="24"/>
  <c r="AU346" i="24"/>
  <c r="FK346" i="24" s="1"/>
  <c r="AV346" i="24"/>
  <c r="FL346" i="24" s="1"/>
  <c r="BY346" i="24"/>
  <c r="BI346" i="24"/>
  <c r="AY346" i="24"/>
  <c r="FO346" i="24" s="1"/>
  <c r="BZ346" i="24"/>
  <c r="BJ346" i="24"/>
  <c r="AZ346" i="24"/>
  <c r="FP346" i="24" s="1"/>
  <c r="CA346" i="24"/>
  <c r="BK346" i="24"/>
  <c r="BA346" i="24"/>
  <c r="FQ346" i="24" s="1"/>
  <c r="BL346" i="24"/>
  <c r="BB346" i="24"/>
  <c r="FR346" i="24" s="1"/>
  <c r="CE346" i="24"/>
  <c r="BM346" i="24"/>
  <c r="AT346" i="24"/>
  <c r="FJ346" i="24" s="1"/>
  <c r="AF346" i="24"/>
  <c r="EV346" i="24" s="1"/>
  <c r="CF346" i="24"/>
  <c r="BN346" i="24"/>
  <c r="AW346" i="24"/>
  <c r="FM346" i="24" s="1"/>
  <c r="AG346" i="24"/>
  <c r="EW346" i="24" s="1"/>
  <c r="CG346" i="24"/>
  <c r="BO346" i="24"/>
  <c r="AH346" i="24"/>
  <c r="EX346" i="24" s="1"/>
  <c r="CH346" i="24"/>
  <c r="BP346" i="24"/>
  <c r="AI346" i="24"/>
  <c r="EY346" i="24" s="1"/>
  <c r="AJ346" i="24"/>
  <c r="EZ346" i="24" s="1"/>
  <c r="AK346" i="24"/>
  <c r="FA346" i="24" s="1"/>
  <c r="AL346" i="24"/>
  <c r="FB346" i="24" s="1"/>
  <c r="BE346" i="24"/>
  <c r="FU346" i="24" s="1"/>
  <c r="AP346" i="24"/>
  <c r="FF346" i="24" s="1"/>
  <c r="AM346" i="24"/>
  <c r="FC346" i="24" s="1"/>
  <c r="BF346" i="24"/>
  <c r="FV346" i="24" s="1"/>
  <c r="AQ346" i="24"/>
  <c r="FG346" i="24" s="1"/>
  <c r="BG346" i="24"/>
  <c r="FW346" i="24" s="1"/>
  <c r="AR346" i="24"/>
  <c r="FH346" i="24" s="1"/>
  <c r="AS346" i="24"/>
  <c r="FI346" i="24" s="1"/>
  <c r="P346" i="24"/>
  <c r="EF346" i="24" s="1"/>
  <c r="Q346" i="24"/>
  <c r="EG346" i="24" s="1"/>
  <c r="M346" i="24"/>
  <c r="EC346" i="24" s="1"/>
  <c r="R346" i="24"/>
  <c r="EH346" i="24" s="1"/>
  <c r="S346" i="24"/>
  <c r="EI346" i="24" s="1"/>
  <c r="Y346" i="24"/>
  <c r="EO346" i="24" s="1"/>
  <c r="U346" i="24"/>
  <c r="EK346" i="24" s="1"/>
  <c r="V346" i="24"/>
  <c r="EL346" i="24" s="1"/>
  <c r="X346" i="24"/>
  <c r="EN346" i="24" s="1"/>
  <c r="N346" i="24"/>
  <c r="ED346" i="24" s="1"/>
  <c r="BD346" i="24"/>
  <c r="FT346" i="24" s="1"/>
  <c r="O346" i="24"/>
  <c r="EE346" i="24" s="1"/>
  <c r="W346" i="24"/>
  <c r="EM346" i="24" s="1"/>
  <c r="AO346" i="24"/>
  <c r="FE346" i="24" s="1"/>
  <c r="K346" i="24"/>
  <c r="EA346" i="24" s="1"/>
  <c r="L346" i="24"/>
  <c r="EB346" i="24" s="1"/>
  <c r="BC346" i="24"/>
  <c r="FS346" i="24" s="1"/>
  <c r="Z346" i="24"/>
  <c r="EP346" i="24" s="1"/>
  <c r="AC346" i="24"/>
  <c r="ES346" i="24" s="1"/>
  <c r="AA346" i="24"/>
  <c r="EQ346" i="24" s="1"/>
  <c r="AB346" i="24"/>
  <c r="ER346" i="24" s="1"/>
  <c r="AE346" i="24"/>
  <c r="EU346" i="24" s="1"/>
  <c r="A182" i="24"/>
  <c r="DQ181" i="24"/>
  <c r="DS181" i="24"/>
  <c r="DG181" i="24"/>
  <c r="DH181" i="24"/>
  <c r="DI181" i="24"/>
  <c r="DR181" i="24"/>
  <c r="DJ181" i="24"/>
  <c r="DT181" i="24"/>
  <c r="DK181" i="24"/>
  <c r="DU181" i="24"/>
  <c r="DL181" i="24"/>
  <c r="DV181" i="24"/>
  <c r="DM181" i="24"/>
  <c r="DW181" i="24"/>
  <c r="DN181" i="24"/>
  <c r="DX181" i="24"/>
  <c r="DO181" i="24"/>
  <c r="DY181" i="24"/>
  <c r="CM181" i="24"/>
  <c r="CI181" i="24"/>
  <c r="CN181" i="24"/>
  <c r="CO181" i="24"/>
  <c r="CP181" i="24"/>
  <c r="CQ181" i="24"/>
  <c r="CE181" i="24"/>
  <c r="CF181" i="24"/>
  <c r="CG181" i="24"/>
  <c r="CH181" i="24"/>
  <c r="CJ181" i="24"/>
  <c r="CK181" i="24"/>
  <c r="CC181" i="24"/>
  <c r="CD181" i="24"/>
  <c r="BQ181" i="24"/>
  <c r="AY181" i="24"/>
  <c r="FO181" i="24" s="1"/>
  <c r="AZ181" i="24"/>
  <c r="FP181" i="24" s="1"/>
  <c r="BA181" i="24"/>
  <c r="FQ181" i="24" s="1"/>
  <c r="BB181" i="24"/>
  <c r="FR181" i="24" s="1"/>
  <c r="BC181" i="24"/>
  <c r="FS181" i="24" s="1"/>
  <c r="BD181" i="24"/>
  <c r="FT181" i="24" s="1"/>
  <c r="CR181" i="24"/>
  <c r="BS181" i="24"/>
  <c r="AU181" i="24"/>
  <c r="FK181" i="24" s="1"/>
  <c r="CS181" i="24"/>
  <c r="BT181" i="24"/>
  <c r="AV181" i="24"/>
  <c r="FL181" i="24" s="1"/>
  <c r="CT181" i="24"/>
  <c r="BU181" i="24"/>
  <c r="AW181" i="24"/>
  <c r="FM181" i="24" s="1"/>
  <c r="CU181" i="24"/>
  <c r="BV181" i="24"/>
  <c r="BW181" i="24"/>
  <c r="BI181" i="24"/>
  <c r="BX181" i="24"/>
  <c r="BJ181" i="24"/>
  <c r="BY181" i="24"/>
  <c r="BK181" i="24"/>
  <c r="BZ181" i="24"/>
  <c r="BL181" i="24"/>
  <c r="AF181" i="24"/>
  <c r="EV181" i="24" s="1"/>
  <c r="AG181" i="24"/>
  <c r="EW181" i="24" s="1"/>
  <c r="AH181" i="24"/>
  <c r="EX181" i="24" s="1"/>
  <c r="AI181" i="24"/>
  <c r="EY181" i="24" s="1"/>
  <c r="CA181" i="24"/>
  <c r="AJ181" i="24"/>
  <c r="EZ181" i="24" s="1"/>
  <c r="AK181" i="24"/>
  <c r="FA181" i="24" s="1"/>
  <c r="AL181" i="24"/>
  <c r="FB181" i="24" s="1"/>
  <c r="BM181" i="24"/>
  <c r="AR181" i="24"/>
  <c r="FH181" i="24" s="1"/>
  <c r="BN181" i="24"/>
  <c r="AS181" i="24"/>
  <c r="FI181" i="24" s="1"/>
  <c r="BO181" i="24"/>
  <c r="AT181" i="24"/>
  <c r="FJ181" i="24" s="1"/>
  <c r="BP181" i="24"/>
  <c r="BE181" i="24"/>
  <c r="FU181" i="24" s="1"/>
  <c r="AE181" i="24"/>
  <c r="EU181" i="24" s="1"/>
  <c r="AM181" i="24"/>
  <c r="FC181" i="24" s="1"/>
  <c r="S181" i="24"/>
  <c r="EI181" i="24" s="1"/>
  <c r="BF181" i="24"/>
  <c r="FV181" i="24" s="1"/>
  <c r="W181" i="24"/>
  <c r="EM181" i="24" s="1"/>
  <c r="AQ181" i="24"/>
  <c r="FG181" i="24" s="1"/>
  <c r="BG181" i="24"/>
  <c r="FW181" i="24" s="1"/>
  <c r="M181" i="24"/>
  <c r="EC181" i="24" s="1"/>
  <c r="U181" i="24"/>
  <c r="EK181" i="24" s="1"/>
  <c r="AO181" i="24"/>
  <c r="FE181" i="24" s="1"/>
  <c r="X181" i="24"/>
  <c r="EN181" i="24" s="1"/>
  <c r="L181" i="24"/>
  <c r="EB181" i="24" s="1"/>
  <c r="N181" i="24"/>
  <c r="ED181" i="24" s="1"/>
  <c r="P181" i="24"/>
  <c r="EF181" i="24" s="1"/>
  <c r="Y181" i="24"/>
  <c r="EO181" i="24" s="1"/>
  <c r="O181" i="24"/>
  <c r="EE181" i="24" s="1"/>
  <c r="AP181" i="24"/>
  <c r="FF181" i="24" s="1"/>
  <c r="K181" i="24"/>
  <c r="EA181" i="24" s="1"/>
  <c r="V181" i="24"/>
  <c r="EL181" i="24" s="1"/>
  <c r="Q181" i="24"/>
  <c r="EG181" i="24" s="1"/>
  <c r="R181" i="24"/>
  <c r="EH181" i="24" s="1"/>
  <c r="AA181" i="24"/>
  <c r="EQ181" i="24" s="1"/>
  <c r="Z181" i="24"/>
  <c r="EP181" i="24" s="1"/>
  <c r="AB181" i="24"/>
  <c r="ER181" i="24" s="1"/>
  <c r="AC181" i="24"/>
  <c r="ES181" i="24" s="1"/>
  <c r="A262" i="24"/>
  <c r="DV261" i="24"/>
  <c r="DW261" i="24"/>
  <c r="DX261" i="24"/>
  <c r="DY261" i="24"/>
  <c r="DQ261" i="24"/>
  <c r="DR261" i="24"/>
  <c r="DS261" i="24"/>
  <c r="DT261" i="24"/>
  <c r="DU261" i="24"/>
  <c r="DG261" i="24"/>
  <c r="DH261" i="24"/>
  <c r="DM261" i="24"/>
  <c r="CU261" i="24"/>
  <c r="DN261" i="24"/>
  <c r="DO261" i="24"/>
  <c r="CM261" i="24"/>
  <c r="CN261" i="24"/>
  <c r="CO261" i="24"/>
  <c r="CP261" i="24"/>
  <c r="DI261" i="24"/>
  <c r="CD261" i="24"/>
  <c r="DJ261" i="24"/>
  <c r="CE261" i="24"/>
  <c r="DK261" i="24"/>
  <c r="CF261" i="24"/>
  <c r="DL261" i="24"/>
  <c r="CG261" i="24"/>
  <c r="CH261" i="24"/>
  <c r="CI261" i="24"/>
  <c r="CJ261" i="24"/>
  <c r="CK261" i="24"/>
  <c r="CQ261" i="24"/>
  <c r="BZ261" i="24"/>
  <c r="CR261" i="24"/>
  <c r="CA261" i="24"/>
  <c r="CS261" i="24"/>
  <c r="CT261" i="24"/>
  <c r="CC261" i="24"/>
  <c r="BL261" i="24"/>
  <c r="BM261" i="24"/>
  <c r="BN261" i="24"/>
  <c r="BO261" i="24"/>
  <c r="BP261" i="24"/>
  <c r="BQ261" i="24"/>
  <c r="AY261" i="24"/>
  <c r="FO261" i="24" s="1"/>
  <c r="AP261" i="24"/>
  <c r="FF261" i="24" s="1"/>
  <c r="BS261" i="24"/>
  <c r="AQ261" i="24"/>
  <c r="FG261" i="24" s="1"/>
  <c r="BT261" i="24"/>
  <c r="AR261" i="24"/>
  <c r="FH261" i="24" s="1"/>
  <c r="BU261" i="24"/>
  <c r="AS261" i="24"/>
  <c r="FI261" i="24" s="1"/>
  <c r="BV261" i="24"/>
  <c r="BW261" i="24"/>
  <c r="BI261" i="24"/>
  <c r="AU261" i="24"/>
  <c r="FK261" i="24" s="1"/>
  <c r="BX261" i="24"/>
  <c r="BJ261" i="24"/>
  <c r="AV261" i="24"/>
  <c r="FL261" i="24" s="1"/>
  <c r="BY261" i="24"/>
  <c r="BK261" i="24"/>
  <c r="AZ261" i="24"/>
  <c r="FP261" i="24" s="1"/>
  <c r="BA261" i="24"/>
  <c r="FQ261" i="24" s="1"/>
  <c r="AE261" i="24"/>
  <c r="EU261" i="24" s="1"/>
  <c r="BB261" i="24"/>
  <c r="FR261" i="24" s="1"/>
  <c r="AF261" i="24"/>
  <c r="EV261" i="24" s="1"/>
  <c r="BC261" i="24"/>
  <c r="FS261" i="24" s="1"/>
  <c r="AG261" i="24"/>
  <c r="EW261" i="24" s="1"/>
  <c r="Y261" i="24"/>
  <c r="EO261" i="24" s="1"/>
  <c r="Z261" i="24"/>
  <c r="EP261" i="24" s="1"/>
  <c r="AA261" i="24"/>
  <c r="EQ261" i="24" s="1"/>
  <c r="AB261" i="24"/>
  <c r="ER261" i="24" s="1"/>
  <c r="AH261" i="24"/>
  <c r="EX261" i="24" s="1"/>
  <c r="AC261" i="24"/>
  <c r="ES261" i="24" s="1"/>
  <c r="AO261" i="24"/>
  <c r="FE261" i="24" s="1"/>
  <c r="AI261" i="24"/>
  <c r="EY261" i="24" s="1"/>
  <c r="AT261" i="24"/>
  <c r="FJ261" i="24" s="1"/>
  <c r="AJ261" i="24"/>
  <c r="EZ261" i="24" s="1"/>
  <c r="AW261" i="24"/>
  <c r="FM261" i="24" s="1"/>
  <c r="AK261" i="24"/>
  <c r="FA261" i="24" s="1"/>
  <c r="S261" i="24"/>
  <c r="EI261" i="24" s="1"/>
  <c r="BE261" i="24"/>
  <c r="FU261" i="24" s="1"/>
  <c r="BF261" i="24"/>
  <c r="FV261" i="24" s="1"/>
  <c r="N261" i="24"/>
  <c r="ED261" i="24" s="1"/>
  <c r="AL261" i="24"/>
  <c r="FB261" i="24" s="1"/>
  <c r="U261" i="24"/>
  <c r="EK261" i="24" s="1"/>
  <c r="L261" i="24"/>
  <c r="EB261" i="24" s="1"/>
  <c r="W261" i="24"/>
  <c r="EM261" i="24" s="1"/>
  <c r="M261" i="24"/>
  <c r="EC261" i="24" s="1"/>
  <c r="K261" i="24"/>
  <c r="EA261" i="24" s="1"/>
  <c r="X261" i="24"/>
  <c r="EN261" i="24" s="1"/>
  <c r="BG261" i="24"/>
  <c r="FW261" i="24" s="1"/>
  <c r="AM261" i="24"/>
  <c r="FC261" i="24" s="1"/>
  <c r="BD261" i="24"/>
  <c r="FT261" i="24" s="1"/>
  <c r="V261" i="24"/>
  <c r="EL261" i="24" s="1"/>
  <c r="R261" i="24"/>
  <c r="EH261" i="24" s="1"/>
  <c r="Q261" i="24"/>
  <c r="EG261" i="24" s="1"/>
  <c r="P261" i="24"/>
  <c r="EF261" i="24" s="1"/>
  <c r="O261" i="24"/>
  <c r="EE261" i="24" s="1"/>
  <c r="A252" i="24"/>
  <c r="DQ251" i="24"/>
  <c r="DS251" i="24"/>
  <c r="DR251" i="24"/>
  <c r="DT251" i="24"/>
  <c r="DU251" i="24"/>
  <c r="DV251" i="24"/>
  <c r="DW251" i="24"/>
  <c r="DX251" i="24"/>
  <c r="DY251" i="24"/>
  <c r="DK251" i="24"/>
  <c r="DL251" i="24"/>
  <c r="DM251" i="24"/>
  <c r="DN251" i="24"/>
  <c r="DO251" i="24"/>
  <c r="CM251" i="24"/>
  <c r="CN251" i="24"/>
  <c r="DG251" i="24"/>
  <c r="CO251" i="24"/>
  <c r="DH251" i="24"/>
  <c r="CP251" i="24"/>
  <c r="DI251" i="24"/>
  <c r="CQ251" i="24"/>
  <c r="DJ251" i="24"/>
  <c r="CR251" i="24"/>
  <c r="CS251" i="24"/>
  <c r="CE251" i="24"/>
  <c r="CT251" i="24"/>
  <c r="CF251" i="24"/>
  <c r="CU251" i="24"/>
  <c r="CG251" i="24"/>
  <c r="CH251" i="24"/>
  <c r="CI251" i="24"/>
  <c r="CJ251" i="24"/>
  <c r="CK251" i="24"/>
  <c r="BS251" i="24"/>
  <c r="BT251" i="24"/>
  <c r="BU251" i="24"/>
  <c r="BV251" i="24"/>
  <c r="BW251" i="24"/>
  <c r="BB251" i="24"/>
  <c r="FR251" i="24" s="1"/>
  <c r="BC251" i="24"/>
  <c r="FS251" i="24" s="1"/>
  <c r="BD251" i="24"/>
  <c r="FT251" i="24" s="1"/>
  <c r="BE251" i="24"/>
  <c r="FU251" i="24" s="1"/>
  <c r="BF251" i="24"/>
  <c r="FV251" i="24" s="1"/>
  <c r="BG251" i="24"/>
  <c r="FW251" i="24" s="1"/>
  <c r="BI251" i="24"/>
  <c r="AK251" i="24"/>
  <c r="FA251" i="24" s="1"/>
  <c r="AL251" i="24"/>
  <c r="FB251" i="24" s="1"/>
  <c r="AM251" i="24"/>
  <c r="FC251" i="24" s="1"/>
  <c r="AO251" i="24"/>
  <c r="FE251" i="24" s="1"/>
  <c r="AP251" i="24"/>
  <c r="FF251" i="24" s="1"/>
  <c r="AQ251" i="24"/>
  <c r="FG251" i="24" s="1"/>
  <c r="AR251" i="24"/>
  <c r="FH251" i="24" s="1"/>
  <c r="BP251" i="24"/>
  <c r="BQ251" i="24"/>
  <c r="AS251" i="24"/>
  <c r="FI251" i="24" s="1"/>
  <c r="AT251" i="24"/>
  <c r="FJ251" i="24" s="1"/>
  <c r="CC251" i="24"/>
  <c r="AU251" i="24"/>
  <c r="FK251" i="24" s="1"/>
  <c r="AE251" i="24"/>
  <c r="EU251" i="24" s="1"/>
  <c r="U251" i="24"/>
  <c r="EK251" i="24" s="1"/>
  <c r="CD251" i="24"/>
  <c r="AV251" i="24"/>
  <c r="FL251" i="24" s="1"/>
  <c r="AF251" i="24"/>
  <c r="EV251" i="24" s="1"/>
  <c r="V251" i="24"/>
  <c r="EL251" i="24" s="1"/>
  <c r="AA251" i="24"/>
  <c r="EQ251" i="24" s="1"/>
  <c r="AB251" i="24"/>
  <c r="ER251" i="24" s="1"/>
  <c r="AC251" i="24"/>
  <c r="ES251" i="24" s="1"/>
  <c r="K251" i="24"/>
  <c r="EA251" i="24" s="1"/>
  <c r="R251" i="24"/>
  <c r="EH251" i="24" s="1"/>
  <c r="BN251" i="24"/>
  <c r="L251" i="24"/>
  <c r="EB251" i="24" s="1"/>
  <c r="BM251" i="24"/>
  <c r="CA251" i="24"/>
  <c r="M251" i="24"/>
  <c r="EC251" i="24" s="1"/>
  <c r="Q251" i="24"/>
  <c r="EG251" i="24" s="1"/>
  <c r="S251" i="24"/>
  <c r="EI251" i="24" s="1"/>
  <c r="N251" i="24"/>
  <c r="ED251" i="24" s="1"/>
  <c r="BL251" i="24"/>
  <c r="BO251" i="24"/>
  <c r="BJ251" i="24"/>
  <c r="O251" i="24"/>
  <c r="EE251" i="24" s="1"/>
  <c r="BY251" i="24"/>
  <c r="BZ251" i="24"/>
  <c r="BK251" i="24"/>
  <c r="P251" i="24"/>
  <c r="EF251" i="24" s="1"/>
  <c r="BX251" i="24"/>
  <c r="AZ251" i="24"/>
  <c r="FP251" i="24" s="1"/>
  <c r="AI251" i="24"/>
  <c r="EY251" i="24" s="1"/>
  <c r="AW251" i="24"/>
  <c r="FM251" i="24" s="1"/>
  <c r="X251" i="24"/>
  <c r="EN251" i="24" s="1"/>
  <c r="Z251" i="24"/>
  <c r="EP251" i="24" s="1"/>
  <c r="W251" i="24"/>
  <c r="EM251" i="24" s="1"/>
  <c r="AJ251" i="24"/>
  <c r="EZ251" i="24" s="1"/>
  <c r="AG251" i="24"/>
  <c r="EW251" i="24" s="1"/>
  <c r="Y251" i="24"/>
  <c r="EO251" i="24" s="1"/>
  <c r="AH251" i="24"/>
  <c r="EX251" i="24" s="1"/>
  <c r="AY251" i="24"/>
  <c r="FO251" i="24" s="1"/>
  <c r="BA251" i="24"/>
  <c r="FQ251" i="24" s="1"/>
  <c r="A12" i="24"/>
  <c r="DV11" i="24"/>
  <c r="DW11" i="24"/>
  <c r="DX11" i="24"/>
  <c r="DY11" i="24"/>
  <c r="CM11" i="24"/>
  <c r="CN11" i="24"/>
  <c r="CO11" i="24"/>
  <c r="CP11" i="24"/>
  <c r="CQ11" i="24"/>
  <c r="DG11" i="24"/>
  <c r="CR11" i="24"/>
  <c r="DH11" i="24"/>
  <c r="CS11" i="24"/>
  <c r="DI11" i="24"/>
  <c r="CT11" i="24"/>
  <c r="DJ11" i="24"/>
  <c r="CU11" i="24"/>
  <c r="DK11" i="24"/>
  <c r="DL11" i="24"/>
  <c r="DM11" i="24"/>
  <c r="DN11" i="24"/>
  <c r="DO11" i="24"/>
  <c r="CC11" i="24"/>
  <c r="CD11" i="24"/>
  <c r="CE11" i="24"/>
  <c r="CF11" i="24"/>
  <c r="BY11" i="24"/>
  <c r="BZ11" i="24"/>
  <c r="CA11" i="24"/>
  <c r="BU11" i="24"/>
  <c r="BV11" i="24"/>
  <c r="BW11" i="24"/>
  <c r="BX11" i="24"/>
  <c r="CG11" i="24"/>
  <c r="CH11" i="24"/>
  <c r="CI11" i="24"/>
  <c r="CJ11" i="24"/>
  <c r="CK11" i="24"/>
  <c r="BG11" i="24"/>
  <c r="FW11" i="24" s="1"/>
  <c r="BI11" i="24"/>
  <c r="BJ11" i="24"/>
  <c r="BK11" i="24"/>
  <c r="BL11" i="24"/>
  <c r="BS11" i="24"/>
  <c r="BM11" i="24"/>
  <c r="BT11" i="24"/>
  <c r="BN11" i="24"/>
  <c r="AO11" i="24"/>
  <c r="FE11" i="24" s="1"/>
  <c r="AP11" i="24"/>
  <c r="FF11" i="24" s="1"/>
  <c r="AQ11" i="24"/>
  <c r="FG11" i="24" s="1"/>
  <c r="AR11" i="24"/>
  <c r="FH11" i="24" s="1"/>
  <c r="BO11" i="24"/>
  <c r="BC11" i="24"/>
  <c r="FS11" i="24" s="1"/>
  <c r="V11" i="24"/>
  <c r="EL11" i="24" s="1"/>
  <c r="BP11" i="24"/>
  <c r="BD11" i="24"/>
  <c r="FT11" i="24" s="1"/>
  <c r="BQ11" i="24"/>
  <c r="BE11" i="24"/>
  <c r="FU11" i="24" s="1"/>
  <c r="X11" i="24"/>
  <c r="EN11" i="24" s="1"/>
  <c r="BF11" i="24"/>
  <c r="FV11" i="24" s="1"/>
  <c r="AB11" i="24"/>
  <c r="ER11" i="24" s="1"/>
  <c r="AS11" i="24"/>
  <c r="FI11" i="24" s="1"/>
  <c r="AT11" i="24"/>
  <c r="FJ11" i="24" s="1"/>
  <c r="AU11" i="24"/>
  <c r="FK11" i="24" s="1"/>
  <c r="AV11" i="24"/>
  <c r="FL11" i="24" s="1"/>
  <c r="AW11" i="24"/>
  <c r="FM11" i="24" s="1"/>
  <c r="AJ11" i="24"/>
  <c r="EZ11" i="24" s="1"/>
  <c r="N11" i="24"/>
  <c r="ED11" i="24" s="1"/>
  <c r="AA11" i="24"/>
  <c r="EQ11" i="24" s="1"/>
  <c r="AZ11" i="24"/>
  <c r="FP11" i="24" s="1"/>
  <c r="AK11" i="24"/>
  <c r="FA11" i="24" s="1"/>
  <c r="O11" i="24"/>
  <c r="EE11" i="24" s="1"/>
  <c r="AC11" i="24"/>
  <c r="ES11" i="24" s="1"/>
  <c r="BA11" i="24"/>
  <c r="FQ11" i="24" s="1"/>
  <c r="BB11" i="24"/>
  <c r="FR11" i="24" s="1"/>
  <c r="AE11" i="24"/>
  <c r="EU11" i="24" s="1"/>
  <c r="AL11" i="24"/>
  <c r="FB11" i="24" s="1"/>
  <c r="P11" i="24"/>
  <c r="EF11" i="24" s="1"/>
  <c r="AM11" i="24"/>
  <c r="FC11" i="24" s="1"/>
  <c r="Q11" i="24"/>
  <c r="EG11" i="24" s="1"/>
  <c r="AY11" i="24"/>
  <c r="FO11" i="24" s="1"/>
  <c r="U11" i="24"/>
  <c r="EK11" i="24" s="1"/>
  <c r="R11" i="24"/>
  <c r="EH11" i="24" s="1"/>
  <c r="DQ11" i="24"/>
  <c r="W11" i="24"/>
  <c r="EM11" i="24" s="1"/>
  <c r="S11" i="24"/>
  <c r="EI11" i="24" s="1"/>
  <c r="Y11" i="24"/>
  <c r="EO11" i="24" s="1"/>
  <c r="Z11" i="24"/>
  <c r="EP11" i="24" s="1"/>
  <c r="DS11" i="24"/>
  <c r="M11" i="24"/>
  <c r="EC11" i="24" s="1"/>
  <c r="AF11" i="24"/>
  <c r="EV11" i="24" s="1"/>
  <c r="AG11" i="24"/>
  <c r="EW11" i="24" s="1"/>
  <c r="DU11" i="24"/>
  <c r="AH11" i="24"/>
  <c r="EX11" i="24" s="1"/>
  <c r="DR11" i="24"/>
  <c r="AI11" i="24"/>
  <c r="EY11" i="24" s="1"/>
  <c r="K11" i="24"/>
  <c r="EA11" i="24" s="1"/>
  <c r="DT11" i="24"/>
  <c r="L11" i="24"/>
  <c r="EB11" i="24" s="1"/>
  <c r="A257" i="24"/>
  <c r="DQ256" i="24"/>
  <c r="DR256" i="24"/>
  <c r="DS256" i="24"/>
  <c r="DT256" i="24"/>
  <c r="DU256" i="24"/>
  <c r="DV256" i="24"/>
  <c r="DW256" i="24"/>
  <c r="DX256" i="24"/>
  <c r="DY256" i="24"/>
  <c r="DG256" i="24"/>
  <c r="DH256" i="24"/>
  <c r="DI256" i="24"/>
  <c r="DJ256" i="24"/>
  <c r="DK256" i="24"/>
  <c r="DL256" i="24"/>
  <c r="DM256" i="24"/>
  <c r="CM256" i="24"/>
  <c r="DN256" i="24"/>
  <c r="CR256" i="24"/>
  <c r="CI256" i="24"/>
  <c r="DO256" i="24"/>
  <c r="CS256" i="24"/>
  <c r="CT256" i="24"/>
  <c r="CU256" i="24"/>
  <c r="CF256" i="24"/>
  <c r="CG256" i="24"/>
  <c r="CH256" i="24"/>
  <c r="CJ256" i="24"/>
  <c r="CK256" i="24"/>
  <c r="CC256" i="24"/>
  <c r="CD256" i="24"/>
  <c r="CE256" i="24"/>
  <c r="BS256" i="24"/>
  <c r="BQ256" i="24"/>
  <c r="BT256" i="24"/>
  <c r="BU256" i="24"/>
  <c r="AY256" i="24"/>
  <c r="FO256" i="24" s="1"/>
  <c r="BV256" i="24"/>
  <c r="AZ256" i="24"/>
  <c r="FP256" i="24" s="1"/>
  <c r="CN256" i="24"/>
  <c r="BW256" i="24"/>
  <c r="CO256" i="24"/>
  <c r="BX256" i="24"/>
  <c r="BB256" i="24"/>
  <c r="FR256" i="24" s="1"/>
  <c r="CP256" i="24"/>
  <c r="BY256" i="24"/>
  <c r="BC256" i="24"/>
  <c r="FS256" i="24" s="1"/>
  <c r="CQ256" i="24"/>
  <c r="BZ256" i="24"/>
  <c r="BD256" i="24"/>
  <c r="FT256" i="24" s="1"/>
  <c r="BM256" i="24"/>
  <c r="BA256" i="24"/>
  <c r="FQ256" i="24" s="1"/>
  <c r="AU256" i="24"/>
  <c r="FK256" i="24" s="1"/>
  <c r="BN256" i="24"/>
  <c r="BE256" i="24"/>
  <c r="FU256" i="24" s="1"/>
  <c r="AV256" i="24"/>
  <c r="FL256" i="24" s="1"/>
  <c r="BO256" i="24"/>
  <c r="BF256" i="24"/>
  <c r="FV256" i="24" s="1"/>
  <c r="AW256" i="24"/>
  <c r="FM256" i="24" s="1"/>
  <c r="BP256" i="24"/>
  <c r="BG256" i="24"/>
  <c r="FW256" i="24" s="1"/>
  <c r="CA256" i="24"/>
  <c r="AS256" i="24"/>
  <c r="FI256" i="24" s="1"/>
  <c r="AF256" i="24"/>
  <c r="EV256" i="24" s="1"/>
  <c r="AT256" i="24"/>
  <c r="FJ256" i="24" s="1"/>
  <c r="AG256" i="24"/>
  <c r="EW256" i="24" s="1"/>
  <c r="AH256" i="24"/>
  <c r="EX256" i="24" s="1"/>
  <c r="AI256" i="24"/>
  <c r="EY256" i="24" s="1"/>
  <c r="AJ256" i="24"/>
  <c r="EZ256" i="24" s="1"/>
  <c r="AK256" i="24"/>
  <c r="FA256" i="24" s="1"/>
  <c r="AL256" i="24"/>
  <c r="FB256" i="24" s="1"/>
  <c r="AO256" i="24"/>
  <c r="FE256" i="24" s="1"/>
  <c r="BI256" i="24"/>
  <c r="AP256" i="24"/>
  <c r="FF256" i="24" s="1"/>
  <c r="L256" i="24"/>
  <c r="EB256" i="24" s="1"/>
  <c r="M256" i="24"/>
  <c r="EC256" i="24" s="1"/>
  <c r="BL256" i="24"/>
  <c r="R256" i="24"/>
  <c r="EH256" i="24" s="1"/>
  <c r="U256" i="24"/>
  <c r="EK256" i="24" s="1"/>
  <c r="V256" i="24"/>
  <c r="EL256" i="24" s="1"/>
  <c r="AR256" i="24"/>
  <c r="FH256" i="24" s="1"/>
  <c r="AC256" i="24"/>
  <c r="ES256" i="24" s="1"/>
  <c r="BJ256" i="24"/>
  <c r="W256" i="24"/>
  <c r="EM256" i="24" s="1"/>
  <c r="AQ256" i="24"/>
  <c r="FG256" i="24" s="1"/>
  <c r="Z256" i="24"/>
  <c r="EP256" i="24" s="1"/>
  <c r="AA256" i="24"/>
  <c r="EQ256" i="24" s="1"/>
  <c r="AB256" i="24"/>
  <c r="ER256" i="24" s="1"/>
  <c r="BK256" i="24"/>
  <c r="X256" i="24"/>
  <c r="EN256" i="24" s="1"/>
  <c r="N256" i="24"/>
  <c r="ED256" i="24" s="1"/>
  <c r="Q256" i="24"/>
  <c r="EG256" i="24" s="1"/>
  <c r="S256" i="24"/>
  <c r="EI256" i="24" s="1"/>
  <c r="Y256" i="24"/>
  <c r="EO256" i="24" s="1"/>
  <c r="K256" i="24"/>
  <c r="EA256" i="24" s="1"/>
  <c r="O256" i="24"/>
  <c r="EE256" i="24" s="1"/>
  <c r="P256" i="24"/>
  <c r="EF256" i="24" s="1"/>
  <c r="AE256" i="24"/>
  <c r="EU256" i="24" s="1"/>
  <c r="AM256" i="24"/>
  <c r="FC256" i="24" s="1"/>
  <c r="A402" i="24"/>
  <c r="DQ401" i="24"/>
  <c r="DS401" i="24"/>
  <c r="DR401" i="24"/>
  <c r="DT401" i="24"/>
  <c r="DU401" i="24"/>
  <c r="DV401" i="24"/>
  <c r="DW401" i="24"/>
  <c r="DK401" i="24"/>
  <c r="DL401" i="24"/>
  <c r="DM401" i="24"/>
  <c r="DN401" i="24"/>
  <c r="DO401" i="24"/>
  <c r="CP401" i="24"/>
  <c r="CR401" i="24"/>
  <c r="DG401" i="24"/>
  <c r="DH401" i="24"/>
  <c r="CC401" i="24"/>
  <c r="DI401" i="24"/>
  <c r="CD401" i="24"/>
  <c r="DJ401" i="24"/>
  <c r="CE401" i="24"/>
  <c r="CF401" i="24"/>
  <c r="CG401" i="24"/>
  <c r="CH401" i="24"/>
  <c r="CI401" i="24"/>
  <c r="CS401" i="24"/>
  <c r="BV401" i="24"/>
  <c r="CT401" i="24"/>
  <c r="BW401" i="24"/>
  <c r="CU401" i="24"/>
  <c r="BX401" i="24"/>
  <c r="BY401" i="24"/>
  <c r="BZ401" i="24"/>
  <c r="CA401" i="24"/>
  <c r="BI401" i="24"/>
  <c r="BJ401" i="24"/>
  <c r="AZ401" i="24"/>
  <c r="FP401" i="24" s="1"/>
  <c r="BS401" i="24"/>
  <c r="BK401" i="24"/>
  <c r="BA401" i="24"/>
  <c r="FQ401" i="24" s="1"/>
  <c r="BT401" i="24"/>
  <c r="BL401" i="24"/>
  <c r="BB401" i="24"/>
  <c r="FR401" i="24" s="1"/>
  <c r="BU401" i="24"/>
  <c r="BM401" i="24"/>
  <c r="BC401" i="24"/>
  <c r="FS401" i="24" s="1"/>
  <c r="CM401" i="24"/>
  <c r="BN401" i="24"/>
  <c r="BD401" i="24"/>
  <c r="FT401" i="24" s="1"/>
  <c r="CN401" i="24"/>
  <c r="BO401" i="24"/>
  <c r="BE401" i="24"/>
  <c r="FU401" i="24" s="1"/>
  <c r="CO401" i="24"/>
  <c r="BP401" i="24"/>
  <c r="BF401" i="24"/>
  <c r="FV401" i="24" s="1"/>
  <c r="CQ401" i="24"/>
  <c r="BQ401" i="24"/>
  <c r="BG401" i="24"/>
  <c r="FW401" i="24" s="1"/>
  <c r="AO401" i="24"/>
  <c r="FE401" i="24" s="1"/>
  <c r="AK401" i="24"/>
  <c r="FA401" i="24" s="1"/>
  <c r="AP401" i="24"/>
  <c r="FF401" i="24" s="1"/>
  <c r="AL401" i="24"/>
  <c r="FB401" i="24" s="1"/>
  <c r="AQ401" i="24"/>
  <c r="FG401" i="24" s="1"/>
  <c r="AM401" i="24"/>
  <c r="FC401" i="24" s="1"/>
  <c r="AR401" i="24"/>
  <c r="FH401" i="24" s="1"/>
  <c r="AS401" i="24"/>
  <c r="FI401" i="24" s="1"/>
  <c r="AT401" i="24"/>
  <c r="FJ401" i="24" s="1"/>
  <c r="AU401" i="24"/>
  <c r="FK401" i="24" s="1"/>
  <c r="AF401" i="24"/>
  <c r="EV401" i="24" s="1"/>
  <c r="AG401" i="24"/>
  <c r="EW401" i="24" s="1"/>
  <c r="AH401" i="24"/>
  <c r="EX401" i="24" s="1"/>
  <c r="AI401" i="24"/>
  <c r="EY401" i="24" s="1"/>
  <c r="AJ401" i="24"/>
  <c r="EZ401" i="24" s="1"/>
  <c r="U401" i="24"/>
  <c r="EK401" i="24" s="1"/>
  <c r="V401" i="24"/>
  <c r="EL401" i="24" s="1"/>
  <c r="DX401" i="24"/>
  <c r="DY401" i="24"/>
  <c r="Q401" i="24"/>
  <c r="EG401" i="24" s="1"/>
  <c r="Y401" i="24"/>
  <c r="EO401" i="24" s="1"/>
  <c r="K401" i="24"/>
  <c r="EA401" i="24" s="1"/>
  <c r="L401" i="24"/>
  <c r="EB401" i="24" s="1"/>
  <c r="X401" i="24"/>
  <c r="EN401" i="24" s="1"/>
  <c r="S401" i="24"/>
  <c r="EI401" i="24" s="1"/>
  <c r="Z401" i="24"/>
  <c r="EP401" i="24" s="1"/>
  <c r="AY401" i="24"/>
  <c r="FO401" i="24" s="1"/>
  <c r="M401" i="24"/>
  <c r="EC401" i="24" s="1"/>
  <c r="N401" i="24"/>
  <c r="ED401" i="24" s="1"/>
  <c r="AA401" i="24"/>
  <c r="EQ401" i="24" s="1"/>
  <c r="AC401" i="24"/>
  <c r="ES401" i="24" s="1"/>
  <c r="O401" i="24"/>
  <c r="EE401" i="24" s="1"/>
  <c r="W401" i="24"/>
  <c r="EM401" i="24" s="1"/>
  <c r="R401" i="24"/>
  <c r="EH401" i="24" s="1"/>
  <c r="P401" i="24"/>
  <c r="EF401" i="24" s="1"/>
  <c r="AE401" i="24"/>
  <c r="EU401" i="24" s="1"/>
  <c r="AB401" i="24"/>
  <c r="ER401" i="24" s="1"/>
  <c r="CJ401" i="24"/>
  <c r="CK401" i="24"/>
  <c r="AV401" i="24"/>
  <c r="FL401" i="24" s="1"/>
  <c r="AW401" i="24"/>
  <c r="FM401" i="24" s="1"/>
  <c r="A177" i="24"/>
  <c r="DQ176" i="24"/>
  <c r="DR176" i="24"/>
  <c r="DS176" i="24"/>
  <c r="DT176" i="24"/>
  <c r="DU176" i="24"/>
  <c r="DV176" i="24"/>
  <c r="DX176" i="24"/>
  <c r="DW176" i="24"/>
  <c r="DY176" i="24"/>
  <c r="DK176" i="24"/>
  <c r="DL176" i="24"/>
  <c r="DM176" i="24"/>
  <c r="DN176" i="24"/>
  <c r="DO176" i="24"/>
  <c r="CM176" i="24"/>
  <c r="CN176" i="24"/>
  <c r="CO176" i="24"/>
  <c r="CP176" i="24"/>
  <c r="CQ176" i="24"/>
  <c r="CR176" i="24"/>
  <c r="CS176" i="24"/>
  <c r="CT176" i="24"/>
  <c r="CU176" i="24"/>
  <c r="DG176" i="24"/>
  <c r="DH176" i="24"/>
  <c r="DI176" i="24"/>
  <c r="DJ176" i="24"/>
  <c r="CC176" i="24"/>
  <c r="CD176" i="24"/>
  <c r="CE176" i="24"/>
  <c r="CF176" i="24"/>
  <c r="CG176" i="24"/>
  <c r="CH176" i="24"/>
  <c r="CI176" i="24"/>
  <c r="CJ176" i="24"/>
  <c r="BS176" i="24"/>
  <c r="CK176" i="24"/>
  <c r="BT176" i="24"/>
  <c r="BU176" i="24"/>
  <c r="BV176" i="24"/>
  <c r="BW176" i="24"/>
  <c r="BB176" i="24"/>
  <c r="FR176" i="24" s="1"/>
  <c r="BC176" i="24"/>
  <c r="FS176" i="24" s="1"/>
  <c r="BD176" i="24"/>
  <c r="FT176" i="24" s="1"/>
  <c r="BE176" i="24"/>
  <c r="FU176" i="24" s="1"/>
  <c r="BX176" i="24"/>
  <c r="BF176" i="24"/>
  <c r="FV176" i="24" s="1"/>
  <c r="BY176" i="24"/>
  <c r="BG176" i="24"/>
  <c r="FW176" i="24" s="1"/>
  <c r="BZ176" i="24"/>
  <c r="CA176" i="24"/>
  <c r="BI176" i="24"/>
  <c r="BN176" i="24"/>
  <c r="BO176" i="24"/>
  <c r="AY176" i="24"/>
  <c r="FO176" i="24" s="1"/>
  <c r="BP176" i="24"/>
  <c r="AZ176" i="24"/>
  <c r="FP176" i="24" s="1"/>
  <c r="BQ176" i="24"/>
  <c r="BA176" i="24"/>
  <c r="FQ176" i="24" s="1"/>
  <c r="AP176" i="24"/>
  <c r="FF176" i="24" s="1"/>
  <c r="AK176" i="24"/>
  <c r="FA176" i="24" s="1"/>
  <c r="AQ176" i="24"/>
  <c r="FG176" i="24" s="1"/>
  <c r="AL176" i="24"/>
  <c r="FB176" i="24" s="1"/>
  <c r="AR176" i="24"/>
  <c r="FH176" i="24" s="1"/>
  <c r="AM176" i="24"/>
  <c r="FC176" i="24" s="1"/>
  <c r="AS176" i="24"/>
  <c r="FI176" i="24" s="1"/>
  <c r="AT176" i="24"/>
  <c r="FJ176" i="24" s="1"/>
  <c r="AU176" i="24"/>
  <c r="FK176" i="24" s="1"/>
  <c r="AV176" i="24"/>
  <c r="FL176" i="24" s="1"/>
  <c r="AG176" i="24"/>
  <c r="EW176" i="24" s="1"/>
  <c r="AH176" i="24"/>
  <c r="EX176" i="24" s="1"/>
  <c r="AI176" i="24"/>
  <c r="EY176" i="24" s="1"/>
  <c r="AJ176" i="24"/>
  <c r="EZ176" i="24" s="1"/>
  <c r="U176" i="24"/>
  <c r="EK176" i="24" s="1"/>
  <c r="V176" i="24"/>
  <c r="EL176" i="24" s="1"/>
  <c r="AA176" i="24"/>
  <c r="EQ176" i="24" s="1"/>
  <c r="BK176" i="24"/>
  <c r="S176" i="24"/>
  <c r="EI176" i="24" s="1"/>
  <c r="AO176" i="24"/>
  <c r="FE176" i="24" s="1"/>
  <c r="K176" i="24"/>
  <c r="EA176" i="24" s="1"/>
  <c r="AB176" i="24"/>
  <c r="ER176" i="24" s="1"/>
  <c r="AW176" i="24"/>
  <c r="FM176" i="24" s="1"/>
  <c r="L176" i="24"/>
  <c r="EB176" i="24" s="1"/>
  <c r="R176" i="24"/>
  <c r="EH176" i="24" s="1"/>
  <c r="W176" i="24"/>
  <c r="EM176" i="24" s="1"/>
  <c r="M176" i="24"/>
  <c r="EC176" i="24" s="1"/>
  <c r="BJ176" i="24"/>
  <c r="X176" i="24"/>
  <c r="EN176" i="24" s="1"/>
  <c r="N176" i="24"/>
  <c r="ED176" i="24" s="1"/>
  <c r="Y176" i="24"/>
  <c r="EO176" i="24" s="1"/>
  <c r="O176" i="24"/>
  <c r="EE176" i="24" s="1"/>
  <c r="Q176" i="24"/>
  <c r="EG176" i="24" s="1"/>
  <c r="BL176" i="24"/>
  <c r="AC176" i="24"/>
  <c r="ES176" i="24" s="1"/>
  <c r="Z176" i="24"/>
  <c r="EP176" i="24" s="1"/>
  <c r="P176" i="24"/>
  <c r="EF176" i="24" s="1"/>
  <c r="BM176" i="24"/>
  <c r="AE176" i="24"/>
  <c r="EU176" i="24" s="1"/>
  <c r="AF176" i="24"/>
  <c r="EV176" i="24" s="1"/>
  <c r="CA341" i="24"/>
  <c r="A372" i="24"/>
  <c r="DV371" i="24"/>
  <c r="DW371" i="24"/>
  <c r="DX371" i="24"/>
  <c r="DY371" i="24"/>
  <c r="DG371" i="24"/>
  <c r="DH371" i="24"/>
  <c r="CU371" i="24"/>
  <c r="DQ371" i="24"/>
  <c r="DR371" i="24"/>
  <c r="DS371" i="24"/>
  <c r="DT371" i="24"/>
  <c r="DU371" i="24"/>
  <c r="CM371" i="24"/>
  <c r="CN371" i="24"/>
  <c r="CO371" i="24"/>
  <c r="CP371" i="24"/>
  <c r="CQ371" i="24"/>
  <c r="CR371" i="24"/>
  <c r="CD371" i="24"/>
  <c r="CE371" i="24"/>
  <c r="CF371" i="24"/>
  <c r="CG371" i="24"/>
  <c r="CH371" i="24"/>
  <c r="CI371" i="24"/>
  <c r="CJ371" i="24"/>
  <c r="CK371" i="24"/>
  <c r="CC371" i="24"/>
  <c r="DI371" i="24"/>
  <c r="DJ371" i="24"/>
  <c r="DK371" i="24"/>
  <c r="DL371" i="24"/>
  <c r="BL371" i="24"/>
  <c r="BM371" i="24"/>
  <c r="BN371" i="24"/>
  <c r="BO371" i="24"/>
  <c r="BP371" i="24"/>
  <c r="BQ371" i="24"/>
  <c r="BS371" i="24"/>
  <c r="DM371" i="24"/>
  <c r="BX371" i="24"/>
  <c r="AP371" i="24"/>
  <c r="FF371" i="24" s="1"/>
  <c r="DN371" i="24"/>
  <c r="BY371" i="24"/>
  <c r="BI371" i="24"/>
  <c r="AQ371" i="24"/>
  <c r="FG371" i="24" s="1"/>
  <c r="DO371" i="24"/>
  <c r="BZ371" i="24"/>
  <c r="BJ371" i="24"/>
  <c r="CA371" i="24"/>
  <c r="BK371" i="24"/>
  <c r="AS371" i="24"/>
  <c r="FI371" i="24" s="1"/>
  <c r="AY371" i="24"/>
  <c r="FO371" i="24" s="1"/>
  <c r="AT371" i="24"/>
  <c r="FJ371" i="24" s="1"/>
  <c r="AZ371" i="24"/>
  <c r="FP371" i="24" s="1"/>
  <c r="AU371" i="24"/>
  <c r="FK371" i="24" s="1"/>
  <c r="BA371" i="24"/>
  <c r="FQ371" i="24" s="1"/>
  <c r="AV371" i="24"/>
  <c r="FL371" i="24" s="1"/>
  <c r="BT371" i="24"/>
  <c r="BB371" i="24"/>
  <c r="FR371" i="24" s="1"/>
  <c r="AW371" i="24"/>
  <c r="FM371" i="24" s="1"/>
  <c r="AE371" i="24"/>
  <c r="EU371" i="24" s="1"/>
  <c r="BU371" i="24"/>
  <c r="BC371" i="24"/>
  <c r="FS371" i="24" s="1"/>
  <c r="AF371" i="24"/>
  <c r="EV371" i="24" s="1"/>
  <c r="BV371" i="24"/>
  <c r="BD371" i="24"/>
  <c r="FT371" i="24" s="1"/>
  <c r="AG371" i="24"/>
  <c r="EW371" i="24" s="1"/>
  <c r="BW371" i="24"/>
  <c r="Y371" i="24"/>
  <c r="EO371" i="24" s="1"/>
  <c r="Z371" i="24"/>
  <c r="EP371" i="24" s="1"/>
  <c r="AA371" i="24"/>
  <c r="EQ371" i="24" s="1"/>
  <c r="AH371" i="24"/>
  <c r="EX371" i="24" s="1"/>
  <c r="AB371" i="24"/>
  <c r="ER371" i="24" s="1"/>
  <c r="AI371" i="24"/>
  <c r="EY371" i="24" s="1"/>
  <c r="AC371" i="24"/>
  <c r="ES371" i="24" s="1"/>
  <c r="AJ371" i="24"/>
  <c r="EZ371" i="24" s="1"/>
  <c r="AK371" i="24"/>
  <c r="FA371" i="24" s="1"/>
  <c r="AL371" i="24"/>
  <c r="FB371" i="24" s="1"/>
  <c r="BE371" i="24"/>
  <c r="FU371" i="24" s="1"/>
  <c r="S371" i="24"/>
  <c r="EI371" i="24" s="1"/>
  <c r="BF371" i="24"/>
  <c r="FV371" i="24" s="1"/>
  <c r="W371" i="24"/>
  <c r="EM371" i="24" s="1"/>
  <c r="M371" i="24"/>
  <c r="EC371" i="24" s="1"/>
  <c r="BG371" i="24"/>
  <c r="FW371" i="24" s="1"/>
  <c r="K371" i="24"/>
  <c r="EA371" i="24" s="1"/>
  <c r="V371" i="24"/>
  <c r="EL371" i="24" s="1"/>
  <c r="X371" i="24"/>
  <c r="EN371" i="24" s="1"/>
  <c r="CS371" i="24"/>
  <c r="AO371" i="24"/>
  <c r="FE371" i="24" s="1"/>
  <c r="AM371" i="24"/>
  <c r="FC371" i="24" s="1"/>
  <c r="CT371" i="24"/>
  <c r="AR371" i="24"/>
  <c r="FH371" i="24" s="1"/>
  <c r="U371" i="24"/>
  <c r="EK371" i="24" s="1"/>
  <c r="L371" i="24"/>
  <c r="EB371" i="24" s="1"/>
  <c r="P371" i="24"/>
  <c r="EF371" i="24" s="1"/>
  <c r="Q371" i="24"/>
  <c r="EG371" i="24" s="1"/>
  <c r="N371" i="24"/>
  <c r="ED371" i="24" s="1"/>
  <c r="R371" i="24"/>
  <c r="EH371" i="24" s="1"/>
  <c r="O371" i="24"/>
  <c r="EE371" i="24" s="1"/>
  <c r="A387" i="24"/>
  <c r="DV386" i="24"/>
  <c r="DW386" i="24"/>
  <c r="DX386" i="24"/>
  <c r="DY386" i="24"/>
  <c r="DG386" i="24"/>
  <c r="DH386" i="24"/>
  <c r="DQ386" i="24"/>
  <c r="DI386" i="24"/>
  <c r="DR386" i="24"/>
  <c r="DJ386" i="24"/>
  <c r="DS386" i="24"/>
  <c r="DK386" i="24"/>
  <c r="DT386" i="24"/>
  <c r="DL386" i="24"/>
  <c r="DU386" i="24"/>
  <c r="DM386" i="24"/>
  <c r="CM386" i="24"/>
  <c r="DN386" i="24"/>
  <c r="CN386" i="24"/>
  <c r="DO386" i="24"/>
  <c r="CO386" i="24"/>
  <c r="CP386" i="24"/>
  <c r="CQ386" i="24"/>
  <c r="CR386" i="24"/>
  <c r="CS386" i="24"/>
  <c r="CT386" i="24"/>
  <c r="CU386" i="24"/>
  <c r="CI386" i="24"/>
  <c r="CJ386" i="24"/>
  <c r="CK386" i="24"/>
  <c r="CC386" i="24"/>
  <c r="CD386" i="24"/>
  <c r="CE386" i="24"/>
  <c r="CF386" i="24"/>
  <c r="CG386" i="24"/>
  <c r="CH386" i="24"/>
  <c r="BQ386" i="24"/>
  <c r="BS386" i="24"/>
  <c r="BT386" i="24"/>
  <c r="BU386" i="24"/>
  <c r="BV386" i="24"/>
  <c r="BW386" i="24"/>
  <c r="BX386" i="24"/>
  <c r="BY386" i="24"/>
  <c r="BI386" i="24"/>
  <c r="AU386" i="24"/>
  <c r="FK386" i="24" s="1"/>
  <c r="BZ386" i="24"/>
  <c r="BJ386" i="24"/>
  <c r="AV386" i="24"/>
  <c r="FL386" i="24" s="1"/>
  <c r="CA386" i="24"/>
  <c r="BK386" i="24"/>
  <c r="BL386" i="24"/>
  <c r="BM386" i="24"/>
  <c r="AY386" i="24"/>
  <c r="FO386" i="24" s="1"/>
  <c r="BN386" i="24"/>
  <c r="AZ386" i="24"/>
  <c r="FP386" i="24" s="1"/>
  <c r="BO386" i="24"/>
  <c r="BA386" i="24"/>
  <c r="FQ386" i="24" s="1"/>
  <c r="BP386" i="24"/>
  <c r="BB386" i="24"/>
  <c r="FR386" i="24" s="1"/>
  <c r="AP386" i="24"/>
  <c r="FF386" i="24" s="1"/>
  <c r="AF386" i="24"/>
  <c r="EV386" i="24" s="1"/>
  <c r="AQ386" i="24"/>
  <c r="FG386" i="24" s="1"/>
  <c r="AG386" i="24"/>
  <c r="EW386" i="24" s="1"/>
  <c r="AR386" i="24"/>
  <c r="FH386" i="24" s="1"/>
  <c r="AH386" i="24"/>
  <c r="EX386" i="24" s="1"/>
  <c r="AS386" i="24"/>
  <c r="FI386" i="24" s="1"/>
  <c r="AI386" i="24"/>
  <c r="EY386" i="24" s="1"/>
  <c r="BC386" i="24"/>
  <c r="FS386" i="24" s="1"/>
  <c r="AT386" i="24"/>
  <c r="FJ386" i="24" s="1"/>
  <c r="AJ386" i="24"/>
  <c r="EZ386" i="24" s="1"/>
  <c r="BD386" i="24"/>
  <c r="FT386" i="24" s="1"/>
  <c r="AW386" i="24"/>
  <c r="FM386" i="24" s="1"/>
  <c r="AK386" i="24"/>
  <c r="FA386" i="24" s="1"/>
  <c r="BE386" i="24"/>
  <c r="FU386" i="24" s="1"/>
  <c r="AL386" i="24"/>
  <c r="FB386" i="24" s="1"/>
  <c r="BF386" i="24"/>
  <c r="FV386" i="24" s="1"/>
  <c r="BG386" i="24"/>
  <c r="FW386" i="24" s="1"/>
  <c r="AA386" i="24"/>
  <c r="EQ386" i="24" s="1"/>
  <c r="Q386" i="24"/>
  <c r="EG386" i="24" s="1"/>
  <c r="Y386" i="24"/>
  <c r="EO386" i="24" s="1"/>
  <c r="P386" i="24"/>
  <c r="EF386" i="24" s="1"/>
  <c r="AB386" i="24"/>
  <c r="ER386" i="24" s="1"/>
  <c r="X386" i="24"/>
  <c r="EN386" i="24" s="1"/>
  <c r="V386" i="24"/>
  <c r="EL386" i="24" s="1"/>
  <c r="W386" i="24"/>
  <c r="EM386" i="24" s="1"/>
  <c r="N386" i="24"/>
  <c r="ED386" i="24" s="1"/>
  <c r="O386" i="24"/>
  <c r="EE386" i="24" s="1"/>
  <c r="L386" i="24"/>
  <c r="EB386" i="24" s="1"/>
  <c r="AO386" i="24"/>
  <c r="FE386" i="24" s="1"/>
  <c r="U386" i="24"/>
  <c r="EK386" i="24" s="1"/>
  <c r="K386" i="24"/>
  <c r="EA386" i="24" s="1"/>
  <c r="M386" i="24"/>
  <c r="EC386" i="24" s="1"/>
  <c r="Z386" i="24"/>
  <c r="EP386" i="24" s="1"/>
  <c r="R386" i="24"/>
  <c r="EH386" i="24" s="1"/>
  <c r="AC386" i="24"/>
  <c r="ES386" i="24" s="1"/>
  <c r="AM386" i="24"/>
  <c r="FC386" i="24" s="1"/>
  <c r="S386" i="24"/>
  <c r="EI386" i="24" s="1"/>
  <c r="AE386" i="24"/>
  <c r="EU386" i="24" s="1"/>
  <c r="BI131" i="24"/>
  <c r="AV131" i="24"/>
  <c r="FL131" i="24" s="1"/>
  <c r="AW131" i="24"/>
  <c r="FM131" i="24" s="1"/>
  <c r="A337" i="24"/>
  <c r="DQ336" i="24"/>
  <c r="DR336" i="24"/>
  <c r="DS336" i="24"/>
  <c r="DY336" i="24"/>
  <c r="CR336" i="24"/>
  <c r="DG336" i="24"/>
  <c r="CS336" i="24"/>
  <c r="DH336" i="24"/>
  <c r="CT336" i="24"/>
  <c r="DI336" i="24"/>
  <c r="CU336" i="24"/>
  <c r="DJ336" i="24"/>
  <c r="DK336" i="24"/>
  <c r="DL336" i="24"/>
  <c r="CC336" i="24"/>
  <c r="DM336" i="24"/>
  <c r="BU336" i="24"/>
  <c r="CN336" i="24"/>
  <c r="CO336" i="24"/>
  <c r="BS336" i="24"/>
  <c r="BI336" i="24"/>
  <c r="BT336" i="24"/>
  <c r="BJ336" i="24"/>
  <c r="CG336" i="24"/>
  <c r="BW336" i="24"/>
  <c r="BK336" i="24"/>
  <c r="CH336" i="24"/>
  <c r="BX336" i="24"/>
  <c r="BL336" i="24"/>
  <c r="BN336" i="24"/>
  <c r="BG336" i="24"/>
  <c r="FW336" i="24" s="1"/>
  <c r="AP336" i="24"/>
  <c r="FF336" i="24" s="1"/>
  <c r="AQ336" i="24"/>
  <c r="FG336" i="24" s="1"/>
  <c r="CK336" i="24"/>
  <c r="AH336" i="24"/>
  <c r="EX336" i="24" s="1"/>
  <c r="AI336" i="24"/>
  <c r="EY336" i="24" s="1"/>
  <c r="U336" i="24"/>
  <c r="EK336" i="24" s="1"/>
  <c r="AJ336" i="24"/>
  <c r="EZ336" i="24" s="1"/>
  <c r="V336" i="24"/>
  <c r="EL336" i="24" s="1"/>
  <c r="AK336" i="24"/>
  <c r="FA336" i="24" s="1"/>
  <c r="W336" i="24"/>
  <c r="EM336" i="24" s="1"/>
  <c r="CA336" i="24"/>
  <c r="AZ336" i="24"/>
  <c r="FP336" i="24" s="1"/>
  <c r="AA336" i="24"/>
  <c r="EQ336" i="24" s="1"/>
  <c r="AT336" i="24"/>
  <c r="FJ336" i="24" s="1"/>
  <c r="AB336" i="24"/>
  <c r="ER336" i="24" s="1"/>
  <c r="N336" i="24"/>
  <c r="ED336" i="24" s="1"/>
  <c r="BQ336" i="24"/>
  <c r="AU336" i="24"/>
  <c r="FK336" i="24" s="1"/>
  <c r="AE336" i="24"/>
  <c r="EU336" i="24" s="1"/>
  <c r="AC336" i="24"/>
  <c r="ES336" i="24" s="1"/>
  <c r="O336" i="24"/>
  <c r="EE336" i="24" s="1"/>
  <c r="AV336" i="24"/>
  <c r="FL336" i="24" s="1"/>
  <c r="AF336" i="24"/>
  <c r="EV336" i="24" s="1"/>
  <c r="P336" i="24"/>
  <c r="EF336" i="24" s="1"/>
  <c r="BP336" i="24"/>
  <c r="BB336" i="24"/>
  <c r="FR336" i="24" s="1"/>
  <c r="BC336" i="24"/>
  <c r="FS336" i="24" s="1"/>
  <c r="AS336" i="24"/>
  <c r="FI336" i="24" s="1"/>
  <c r="AO336" i="24"/>
  <c r="FE336" i="24" s="1"/>
  <c r="K336" i="24"/>
  <c r="EA336" i="24" s="1"/>
  <c r="AR336" i="24"/>
  <c r="FH336" i="24" s="1"/>
  <c r="L336" i="24"/>
  <c r="EB336" i="24" s="1"/>
  <c r="M336" i="24"/>
  <c r="EC336" i="24" s="1"/>
  <c r="CG61" i="24"/>
  <c r="BX61" i="24"/>
  <c r="A247" i="24"/>
  <c r="AZ247" i="24" s="1"/>
  <c r="DQ246" i="24"/>
  <c r="DR246" i="24"/>
  <c r="DS246" i="24"/>
  <c r="DT246" i="24"/>
  <c r="DU246" i="24"/>
  <c r="DV246" i="24"/>
  <c r="DX246" i="24"/>
  <c r="DL246" i="24"/>
  <c r="CP246" i="24"/>
  <c r="DM246" i="24"/>
  <c r="CQ246" i="24"/>
  <c r="DW246" i="24"/>
  <c r="DN246" i="24"/>
  <c r="CR246" i="24"/>
  <c r="DY246" i="24"/>
  <c r="DO246" i="24"/>
  <c r="CS246" i="24"/>
  <c r="CT246" i="24"/>
  <c r="CU246" i="24"/>
  <c r="CM246" i="24"/>
  <c r="CD246" i="24"/>
  <c r="CN246" i="24"/>
  <c r="DG246" i="24"/>
  <c r="CO246" i="24"/>
  <c r="CF246" i="24"/>
  <c r="CC246" i="24"/>
  <c r="CE246" i="24"/>
  <c r="CG246" i="24"/>
  <c r="CH246" i="24"/>
  <c r="CI246" i="24"/>
  <c r="CJ246" i="24"/>
  <c r="CK246" i="24"/>
  <c r="BU246" i="24"/>
  <c r="BV246" i="24"/>
  <c r="BW246" i="24"/>
  <c r="BX246" i="24"/>
  <c r="DH246" i="24"/>
  <c r="BY246" i="24"/>
  <c r="DI246" i="24"/>
  <c r="BZ246" i="24"/>
  <c r="DJ246" i="24"/>
  <c r="CA246" i="24"/>
  <c r="DK246" i="24"/>
  <c r="BG246" i="24"/>
  <c r="FW246" i="24" s="1"/>
  <c r="BI246" i="24"/>
  <c r="BJ246" i="24"/>
  <c r="BK246" i="24"/>
  <c r="BL246" i="24"/>
  <c r="BM246" i="24"/>
  <c r="BN246" i="24"/>
  <c r="BO246" i="24"/>
  <c r="AY246" i="24"/>
  <c r="FO246" i="24" s="1"/>
  <c r="BP246" i="24"/>
  <c r="AZ246" i="24"/>
  <c r="FP246" i="24" s="1"/>
  <c r="AP246" i="24"/>
  <c r="FF246" i="24" s="1"/>
  <c r="BQ246" i="24"/>
  <c r="BA246" i="24"/>
  <c r="FQ246" i="24" s="1"/>
  <c r="AQ246" i="24"/>
  <c r="FG246" i="24" s="1"/>
  <c r="BB246" i="24"/>
  <c r="FR246" i="24" s="1"/>
  <c r="AJ246" i="24"/>
  <c r="EZ246" i="24" s="1"/>
  <c r="AK246" i="24"/>
  <c r="FA246" i="24" s="1"/>
  <c r="U246" i="24"/>
  <c r="EK246" i="24" s="1"/>
  <c r="AL246" i="24"/>
  <c r="FB246" i="24" s="1"/>
  <c r="V246" i="24"/>
  <c r="EL246" i="24" s="1"/>
  <c r="BC246" i="24"/>
  <c r="FS246" i="24" s="1"/>
  <c r="AO246" i="24"/>
  <c r="FE246" i="24" s="1"/>
  <c r="AM246" i="24"/>
  <c r="FC246" i="24" s="1"/>
  <c r="W246" i="24"/>
  <c r="EM246" i="24" s="1"/>
  <c r="BD246" i="24"/>
  <c r="FT246" i="24" s="1"/>
  <c r="AR246" i="24"/>
  <c r="FH246" i="24" s="1"/>
  <c r="X246" i="24"/>
  <c r="EN246" i="24" s="1"/>
  <c r="BE246" i="24"/>
  <c r="FU246" i="24" s="1"/>
  <c r="AS246" i="24"/>
  <c r="FI246" i="24" s="1"/>
  <c r="Y246" i="24"/>
  <c r="EO246" i="24" s="1"/>
  <c r="BF246" i="24"/>
  <c r="FV246" i="24" s="1"/>
  <c r="AT246" i="24"/>
  <c r="FJ246" i="24" s="1"/>
  <c r="Z246" i="24"/>
  <c r="EP246" i="24" s="1"/>
  <c r="AU246" i="24"/>
  <c r="FK246" i="24" s="1"/>
  <c r="AA246" i="24"/>
  <c r="EQ246" i="24" s="1"/>
  <c r="AF246" i="24"/>
  <c r="EV246" i="24" s="1"/>
  <c r="N246" i="24"/>
  <c r="ED246" i="24" s="1"/>
  <c r="AB246" i="24"/>
  <c r="ER246" i="24" s="1"/>
  <c r="AG246" i="24"/>
  <c r="EW246" i="24" s="1"/>
  <c r="O246" i="24"/>
  <c r="EE246" i="24" s="1"/>
  <c r="AH246" i="24"/>
  <c r="EX246" i="24" s="1"/>
  <c r="P246" i="24"/>
  <c r="EF246" i="24" s="1"/>
  <c r="AI246" i="24"/>
  <c r="EY246" i="24" s="1"/>
  <c r="Q246" i="24"/>
  <c r="EG246" i="24" s="1"/>
  <c r="AV246" i="24"/>
  <c r="FL246" i="24" s="1"/>
  <c r="R246" i="24"/>
  <c r="EH246" i="24" s="1"/>
  <c r="AC246" i="24"/>
  <c r="ES246" i="24" s="1"/>
  <c r="AW246" i="24"/>
  <c r="FM246" i="24" s="1"/>
  <c r="S246" i="24"/>
  <c r="EI246" i="24" s="1"/>
  <c r="BS246" i="24"/>
  <c r="BT246" i="24"/>
  <c r="L246" i="24"/>
  <c r="EB246" i="24" s="1"/>
  <c r="M246" i="24"/>
  <c r="EC246" i="24" s="1"/>
  <c r="AE246" i="24"/>
  <c r="EU246" i="24" s="1"/>
  <c r="K246" i="24"/>
  <c r="EA246" i="24" s="1"/>
  <c r="CD166" i="24"/>
  <c r="CE166" i="24"/>
  <c r="CF166" i="24"/>
  <c r="CT166" i="24"/>
  <c r="CC166" i="24"/>
  <c r="BL166" i="24"/>
  <c r="BP166" i="24"/>
  <c r="Q166" i="24"/>
  <c r="EG166" i="24" s="1"/>
  <c r="A107" i="24"/>
  <c r="DQ106" i="24"/>
  <c r="DR106" i="24"/>
  <c r="DS106" i="24"/>
  <c r="DG106" i="24"/>
  <c r="DH106" i="24"/>
  <c r="DI106" i="24"/>
  <c r="DJ106" i="24"/>
  <c r="CQ106" i="24"/>
  <c r="DK106" i="24"/>
  <c r="CR106" i="24"/>
  <c r="DL106" i="24"/>
  <c r="CS106" i="24"/>
  <c r="DM106" i="24"/>
  <c r="CT106" i="24"/>
  <c r="DN106" i="24"/>
  <c r="CU106" i="24"/>
  <c r="DO106" i="24"/>
  <c r="DT106" i="24"/>
  <c r="DU106" i="24"/>
  <c r="DV106" i="24"/>
  <c r="DW106" i="24"/>
  <c r="CD106" i="24"/>
  <c r="CE106" i="24"/>
  <c r="CF106" i="24"/>
  <c r="CG106" i="24"/>
  <c r="CH106" i="24"/>
  <c r="CI106" i="24"/>
  <c r="CJ106" i="24"/>
  <c r="CK106" i="24"/>
  <c r="DX106" i="24"/>
  <c r="CM106" i="24"/>
  <c r="DY106" i="24"/>
  <c r="CN106" i="24"/>
  <c r="CO106" i="24"/>
  <c r="CP106" i="24"/>
  <c r="CC106" i="24"/>
  <c r="BZ106" i="24"/>
  <c r="CA106" i="24"/>
  <c r="BL106" i="24"/>
  <c r="BM106" i="24"/>
  <c r="BN106" i="24"/>
  <c r="BO106" i="24"/>
  <c r="BP106" i="24"/>
  <c r="BS106" i="24"/>
  <c r="BQ106" i="24"/>
  <c r="BT106" i="24"/>
  <c r="BU106" i="24"/>
  <c r="AY106" i="24"/>
  <c r="FO106" i="24" s="1"/>
  <c r="BV106" i="24"/>
  <c r="AZ106" i="24"/>
  <c r="FP106" i="24" s="1"/>
  <c r="AP106" i="24"/>
  <c r="FF106" i="24" s="1"/>
  <c r="BW106" i="24"/>
  <c r="BI106" i="24"/>
  <c r="BA106" i="24"/>
  <c r="FQ106" i="24" s="1"/>
  <c r="AQ106" i="24"/>
  <c r="FG106" i="24" s="1"/>
  <c r="BX106" i="24"/>
  <c r="BJ106" i="24"/>
  <c r="BB106" i="24"/>
  <c r="FR106" i="24" s="1"/>
  <c r="AR106" i="24"/>
  <c r="FH106" i="24" s="1"/>
  <c r="BY106" i="24"/>
  <c r="BK106" i="24"/>
  <c r="BC106" i="24"/>
  <c r="FS106" i="24" s="1"/>
  <c r="AS106" i="24"/>
  <c r="FI106" i="24" s="1"/>
  <c r="BD106" i="24"/>
  <c r="FT106" i="24" s="1"/>
  <c r="BE106" i="24"/>
  <c r="FU106" i="24" s="1"/>
  <c r="AU106" i="24"/>
  <c r="FK106" i="24" s="1"/>
  <c r="BF106" i="24"/>
  <c r="FV106" i="24" s="1"/>
  <c r="AV106" i="24"/>
  <c r="FL106" i="24" s="1"/>
  <c r="BG106" i="24"/>
  <c r="FW106" i="24" s="1"/>
  <c r="AA106" i="24"/>
  <c r="EQ106" i="24" s="1"/>
  <c r="AO106" i="24"/>
  <c r="FE106" i="24" s="1"/>
  <c r="AT106" i="24"/>
  <c r="FJ106" i="24" s="1"/>
  <c r="AC106" i="24"/>
  <c r="ES106" i="24" s="1"/>
  <c r="AW106" i="24"/>
  <c r="FM106" i="24" s="1"/>
  <c r="AE106" i="24"/>
  <c r="EU106" i="24" s="1"/>
  <c r="AF106" i="24"/>
  <c r="EV106" i="24" s="1"/>
  <c r="AG106" i="24"/>
  <c r="EW106" i="24" s="1"/>
  <c r="U106" i="24"/>
  <c r="EK106" i="24" s="1"/>
  <c r="V106" i="24"/>
  <c r="EL106" i="24" s="1"/>
  <c r="W106" i="24"/>
  <c r="EM106" i="24" s="1"/>
  <c r="X106" i="24"/>
  <c r="EN106" i="24" s="1"/>
  <c r="Y106" i="24"/>
  <c r="EO106" i="24" s="1"/>
  <c r="Z106" i="24"/>
  <c r="EP106" i="24" s="1"/>
  <c r="AB106" i="24"/>
  <c r="ER106" i="24" s="1"/>
  <c r="S106" i="24"/>
  <c r="EI106" i="24" s="1"/>
  <c r="K106" i="24"/>
  <c r="EA106" i="24" s="1"/>
  <c r="AJ106" i="24"/>
  <c r="EZ106" i="24" s="1"/>
  <c r="AK106" i="24"/>
  <c r="FA106" i="24" s="1"/>
  <c r="M106" i="24"/>
  <c r="EC106" i="24" s="1"/>
  <c r="AH106" i="24"/>
  <c r="EX106" i="24" s="1"/>
  <c r="AL106" i="24"/>
  <c r="FB106" i="24" s="1"/>
  <c r="N106" i="24"/>
  <c r="ED106" i="24" s="1"/>
  <c r="AI106" i="24"/>
  <c r="EY106" i="24" s="1"/>
  <c r="AM106" i="24"/>
  <c r="FC106" i="24" s="1"/>
  <c r="L106" i="24"/>
  <c r="EB106" i="24" s="1"/>
  <c r="P106" i="24"/>
  <c r="EF106" i="24" s="1"/>
  <c r="R106" i="24"/>
  <c r="EH106" i="24" s="1"/>
  <c r="O106" i="24"/>
  <c r="EE106" i="24" s="1"/>
  <c r="Q106" i="24"/>
  <c r="EG106" i="24" s="1"/>
  <c r="A352" i="24"/>
  <c r="DV351" i="24"/>
  <c r="DW351" i="24"/>
  <c r="DX351" i="24"/>
  <c r="DY351" i="24"/>
  <c r="DQ351" i="24"/>
  <c r="DR351" i="24"/>
  <c r="DS351" i="24"/>
  <c r="DT351" i="24"/>
  <c r="DU351" i="24"/>
  <c r="DG351" i="24"/>
  <c r="DH351" i="24"/>
  <c r="CU351" i="24"/>
  <c r="DI351" i="24"/>
  <c r="DJ351" i="24"/>
  <c r="DK351" i="24"/>
  <c r="DL351" i="24"/>
  <c r="DM351" i="24"/>
  <c r="DN351" i="24"/>
  <c r="DO351" i="24"/>
  <c r="CM351" i="24"/>
  <c r="CD351" i="24"/>
  <c r="CN351" i="24"/>
  <c r="CE351" i="24"/>
  <c r="CO351" i="24"/>
  <c r="CF351" i="24"/>
  <c r="CP351" i="24"/>
  <c r="CG351" i="24"/>
  <c r="CQ351" i="24"/>
  <c r="CH351" i="24"/>
  <c r="CR351" i="24"/>
  <c r="CI351" i="24"/>
  <c r="CS351" i="24"/>
  <c r="CJ351" i="24"/>
  <c r="CT351" i="24"/>
  <c r="CK351" i="24"/>
  <c r="BL351" i="24"/>
  <c r="BM351" i="24"/>
  <c r="BN351" i="24"/>
  <c r="BO351" i="24"/>
  <c r="BP351" i="24"/>
  <c r="BQ351" i="24"/>
  <c r="BS351" i="24"/>
  <c r="AP351" i="24"/>
  <c r="FF351" i="24" s="1"/>
  <c r="AQ351" i="24"/>
  <c r="FG351" i="24" s="1"/>
  <c r="BX351" i="24"/>
  <c r="BF351" i="24"/>
  <c r="FV351" i="24" s="1"/>
  <c r="AU351" i="24"/>
  <c r="FK351" i="24" s="1"/>
  <c r="BY351" i="24"/>
  <c r="BG351" i="24"/>
  <c r="FW351" i="24" s="1"/>
  <c r="AV351" i="24"/>
  <c r="FL351" i="24" s="1"/>
  <c r="BZ351" i="24"/>
  <c r="AW351" i="24"/>
  <c r="FM351" i="24" s="1"/>
  <c r="CA351" i="24"/>
  <c r="AE351" i="24"/>
  <c r="EU351" i="24" s="1"/>
  <c r="AF351" i="24"/>
  <c r="EV351" i="24" s="1"/>
  <c r="AG351" i="24"/>
  <c r="EW351" i="24" s="1"/>
  <c r="BC351" i="24"/>
  <c r="FS351" i="24" s="1"/>
  <c r="Y351" i="24"/>
  <c r="EO351" i="24" s="1"/>
  <c r="BD351" i="24"/>
  <c r="FT351" i="24" s="1"/>
  <c r="Z351" i="24"/>
  <c r="EP351" i="24" s="1"/>
  <c r="BE351" i="24"/>
  <c r="FU351" i="24" s="1"/>
  <c r="AA351" i="24"/>
  <c r="EQ351" i="24" s="1"/>
  <c r="AB351" i="24"/>
  <c r="ER351" i="24" s="1"/>
  <c r="AC351" i="24"/>
  <c r="ES351" i="24" s="1"/>
  <c r="AO351" i="24"/>
  <c r="FE351" i="24" s="1"/>
  <c r="AH351" i="24"/>
  <c r="EX351" i="24" s="1"/>
  <c r="AR351" i="24"/>
  <c r="FH351" i="24" s="1"/>
  <c r="AI351" i="24"/>
  <c r="EY351" i="24" s="1"/>
  <c r="AY351" i="24"/>
  <c r="FO351" i="24" s="1"/>
  <c r="AS351" i="24"/>
  <c r="FI351" i="24" s="1"/>
  <c r="U351" i="24"/>
  <c r="EK351" i="24" s="1"/>
  <c r="S351" i="24"/>
  <c r="EI351" i="24" s="1"/>
  <c r="AZ351" i="24"/>
  <c r="FP351" i="24" s="1"/>
  <c r="AT351" i="24"/>
  <c r="FJ351" i="24" s="1"/>
  <c r="V351" i="24"/>
  <c r="EL351" i="24" s="1"/>
  <c r="AK351" i="24"/>
  <c r="FA351" i="24" s="1"/>
  <c r="L351" i="24"/>
  <c r="EB351" i="24" s="1"/>
  <c r="BA351" i="24"/>
  <c r="FQ351" i="24" s="1"/>
  <c r="W351" i="24"/>
  <c r="EM351" i="24" s="1"/>
  <c r="BT351" i="24"/>
  <c r="K351" i="24"/>
  <c r="EA351" i="24" s="1"/>
  <c r="BW351" i="24"/>
  <c r="BB351" i="24"/>
  <c r="FR351" i="24" s="1"/>
  <c r="X351" i="24"/>
  <c r="EN351" i="24" s="1"/>
  <c r="AJ351" i="24"/>
  <c r="EZ351" i="24" s="1"/>
  <c r="BI351" i="24"/>
  <c r="AM351" i="24"/>
  <c r="FC351" i="24" s="1"/>
  <c r="BU351" i="24"/>
  <c r="BJ351" i="24"/>
  <c r="BV351" i="24"/>
  <c r="BK351" i="24"/>
  <c r="AL351" i="24"/>
  <c r="FB351" i="24" s="1"/>
  <c r="M351" i="24"/>
  <c r="EC351" i="24" s="1"/>
  <c r="N351" i="24"/>
  <c r="ED351" i="24" s="1"/>
  <c r="CC351" i="24"/>
  <c r="Q351" i="24"/>
  <c r="EG351" i="24" s="1"/>
  <c r="O351" i="24"/>
  <c r="EE351" i="24" s="1"/>
  <c r="R351" i="24"/>
  <c r="EH351" i="24" s="1"/>
  <c r="P351" i="24"/>
  <c r="EF351" i="24" s="1"/>
  <c r="A152" i="24"/>
  <c r="DV151" i="24"/>
  <c r="DW151" i="24"/>
  <c r="DX151" i="24"/>
  <c r="DY151" i="24"/>
  <c r="DQ151" i="24"/>
  <c r="DR151" i="24"/>
  <c r="DL151" i="24"/>
  <c r="CP151" i="24"/>
  <c r="DM151" i="24"/>
  <c r="CQ151" i="24"/>
  <c r="DN151" i="24"/>
  <c r="CR151" i="24"/>
  <c r="DO151" i="24"/>
  <c r="CS151" i="24"/>
  <c r="CT151" i="24"/>
  <c r="CU151" i="24"/>
  <c r="DG151" i="24"/>
  <c r="DH151" i="24"/>
  <c r="CC151" i="24"/>
  <c r="DI151" i="24"/>
  <c r="CM151" i="24"/>
  <c r="CD151" i="24"/>
  <c r="DJ151" i="24"/>
  <c r="CN151" i="24"/>
  <c r="CE151" i="24"/>
  <c r="DK151" i="24"/>
  <c r="CO151" i="24"/>
  <c r="CF151" i="24"/>
  <c r="CK151" i="24"/>
  <c r="BU151" i="24"/>
  <c r="BV151" i="24"/>
  <c r="BW151" i="24"/>
  <c r="BX151" i="24"/>
  <c r="BY151" i="24"/>
  <c r="BZ151" i="24"/>
  <c r="CA151" i="24"/>
  <c r="BG151" i="24"/>
  <c r="FW151" i="24" s="1"/>
  <c r="BI151" i="24"/>
  <c r="BJ151" i="24"/>
  <c r="BK151" i="24"/>
  <c r="BL151" i="24"/>
  <c r="BM151" i="24"/>
  <c r="BN151" i="24"/>
  <c r="DS151" i="24"/>
  <c r="DT151" i="24"/>
  <c r="DU151" i="24"/>
  <c r="BO151" i="24"/>
  <c r="AY151" i="24"/>
  <c r="FO151" i="24" s="1"/>
  <c r="BP151" i="24"/>
  <c r="AZ151" i="24"/>
  <c r="FP151" i="24" s="1"/>
  <c r="AP151" i="24"/>
  <c r="FF151" i="24" s="1"/>
  <c r="BS151" i="24"/>
  <c r="BQ151" i="24"/>
  <c r="BA151" i="24"/>
  <c r="FQ151" i="24" s="1"/>
  <c r="AQ151" i="24"/>
  <c r="FG151" i="24" s="1"/>
  <c r="BT151" i="24"/>
  <c r="BB151" i="24"/>
  <c r="FR151" i="24" s="1"/>
  <c r="CG151" i="24"/>
  <c r="V151" i="24"/>
  <c r="EL151" i="24" s="1"/>
  <c r="CH151" i="24"/>
  <c r="CI151" i="24"/>
  <c r="AO151" i="24"/>
  <c r="FE151" i="24" s="1"/>
  <c r="X151" i="24"/>
  <c r="EN151" i="24" s="1"/>
  <c r="CJ151" i="24"/>
  <c r="AR151" i="24"/>
  <c r="FH151" i="24" s="1"/>
  <c r="AS151" i="24"/>
  <c r="FI151" i="24" s="1"/>
  <c r="AT151" i="24"/>
  <c r="FJ151" i="24" s="1"/>
  <c r="AU151" i="24"/>
  <c r="FK151" i="24" s="1"/>
  <c r="U151" i="24"/>
  <c r="EK151" i="24" s="1"/>
  <c r="W151" i="24"/>
  <c r="EM151" i="24" s="1"/>
  <c r="Y151" i="24"/>
  <c r="EO151" i="24" s="1"/>
  <c r="AW151" i="24"/>
  <c r="FM151" i="24" s="1"/>
  <c r="N151" i="24"/>
  <c r="ED151" i="24" s="1"/>
  <c r="O151" i="24"/>
  <c r="EE151" i="24" s="1"/>
  <c r="AI151" i="24"/>
  <c r="EY151" i="24" s="1"/>
  <c r="AJ151" i="24"/>
  <c r="EZ151" i="24" s="1"/>
  <c r="P151" i="24"/>
  <c r="EF151" i="24" s="1"/>
  <c r="BC151" i="24"/>
  <c r="FS151" i="24" s="1"/>
  <c r="Q151" i="24"/>
  <c r="EG151" i="24" s="1"/>
  <c r="BD151" i="24"/>
  <c r="FT151" i="24" s="1"/>
  <c r="Z151" i="24"/>
  <c r="EP151" i="24" s="1"/>
  <c r="R151" i="24"/>
  <c r="EH151" i="24" s="1"/>
  <c r="AG151" i="24"/>
  <c r="EW151" i="24" s="1"/>
  <c r="BE151" i="24"/>
  <c r="FU151" i="24" s="1"/>
  <c r="AA151" i="24"/>
  <c r="EQ151" i="24" s="1"/>
  <c r="S151" i="24"/>
  <c r="EI151" i="24" s="1"/>
  <c r="AK151" i="24"/>
  <c r="FA151" i="24" s="1"/>
  <c r="AM151" i="24"/>
  <c r="FC151" i="24" s="1"/>
  <c r="BF151" i="24"/>
  <c r="FV151" i="24" s="1"/>
  <c r="AE151" i="24"/>
  <c r="EU151" i="24" s="1"/>
  <c r="AB151" i="24"/>
  <c r="ER151" i="24" s="1"/>
  <c r="AH151" i="24"/>
  <c r="EX151" i="24" s="1"/>
  <c r="AL151" i="24"/>
  <c r="FB151" i="24" s="1"/>
  <c r="AF151" i="24"/>
  <c r="EV151" i="24" s="1"/>
  <c r="AC151" i="24"/>
  <c r="ES151" i="24" s="1"/>
  <c r="M151" i="24"/>
  <c r="EC151" i="24" s="1"/>
  <c r="AV151" i="24"/>
  <c r="FL151" i="24" s="1"/>
  <c r="K151" i="24"/>
  <c r="EA151" i="24" s="1"/>
  <c r="L151" i="24"/>
  <c r="EB151" i="24" s="1"/>
  <c r="A397" i="24"/>
  <c r="DQ396" i="24"/>
  <c r="DR396" i="24"/>
  <c r="DS396" i="24"/>
  <c r="DT396" i="24"/>
  <c r="DU396" i="24"/>
  <c r="DV396" i="24"/>
  <c r="DX396" i="24"/>
  <c r="DW396" i="24"/>
  <c r="DY396" i="24"/>
  <c r="CQ396" i="24"/>
  <c r="CU396" i="24"/>
  <c r="DG396" i="24"/>
  <c r="CT396" i="24"/>
  <c r="DL396" i="24"/>
  <c r="DM396" i="24"/>
  <c r="DN396" i="24"/>
  <c r="DO396" i="24"/>
  <c r="CC396" i="24"/>
  <c r="CD396" i="24"/>
  <c r="CE396" i="24"/>
  <c r="CF396" i="24"/>
  <c r="CK396" i="24"/>
  <c r="CG396" i="24"/>
  <c r="CA396" i="24"/>
  <c r="CH396" i="24"/>
  <c r="CI396" i="24"/>
  <c r="BI396" i="24"/>
  <c r="CJ396" i="24"/>
  <c r="BJ396" i="24"/>
  <c r="BK396" i="24"/>
  <c r="BL396" i="24"/>
  <c r="BM396" i="24"/>
  <c r="BN396" i="24"/>
  <c r="CO396" i="24"/>
  <c r="BE396" i="24"/>
  <c r="FU396" i="24" s="1"/>
  <c r="CP396" i="24"/>
  <c r="BF396" i="24"/>
  <c r="FV396" i="24" s="1"/>
  <c r="CR396" i="24"/>
  <c r="BG396" i="24"/>
  <c r="FW396" i="24" s="1"/>
  <c r="CS396" i="24"/>
  <c r="BA396" i="24"/>
  <c r="FQ396" i="24" s="1"/>
  <c r="AP396" i="24"/>
  <c r="FF396" i="24" s="1"/>
  <c r="BB396" i="24"/>
  <c r="FR396" i="24" s="1"/>
  <c r="AQ396" i="24"/>
  <c r="FG396" i="24" s="1"/>
  <c r="BC396" i="24"/>
  <c r="FS396" i="24" s="1"/>
  <c r="AR396" i="24"/>
  <c r="FH396" i="24" s="1"/>
  <c r="BD396" i="24"/>
  <c r="FT396" i="24" s="1"/>
  <c r="AS396" i="24"/>
  <c r="FI396" i="24" s="1"/>
  <c r="DH396" i="24"/>
  <c r="BS396" i="24"/>
  <c r="BO396" i="24"/>
  <c r="AT396" i="24"/>
  <c r="FJ396" i="24" s="1"/>
  <c r="DI396" i="24"/>
  <c r="BT396" i="24"/>
  <c r="BP396" i="24"/>
  <c r="AU396" i="24"/>
  <c r="FK396" i="24" s="1"/>
  <c r="DJ396" i="24"/>
  <c r="BU396" i="24"/>
  <c r="BQ396" i="24"/>
  <c r="AV396" i="24"/>
  <c r="FL396" i="24" s="1"/>
  <c r="DK396" i="24"/>
  <c r="BV396" i="24"/>
  <c r="U396" i="24"/>
  <c r="EK396" i="24" s="1"/>
  <c r="CM396" i="24"/>
  <c r="V396" i="24"/>
  <c r="EL396" i="24" s="1"/>
  <c r="CN396" i="24"/>
  <c r="AO396" i="24"/>
  <c r="FE396" i="24" s="1"/>
  <c r="W396" i="24"/>
  <c r="EM396" i="24" s="1"/>
  <c r="AW396" i="24"/>
  <c r="FM396" i="24" s="1"/>
  <c r="X396" i="24"/>
  <c r="EN396" i="24" s="1"/>
  <c r="Y396" i="24"/>
  <c r="EO396" i="24" s="1"/>
  <c r="Z396" i="24"/>
  <c r="EP396" i="24" s="1"/>
  <c r="AA396" i="24"/>
  <c r="EQ396" i="24" s="1"/>
  <c r="N396" i="24"/>
  <c r="ED396" i="24" s="1"/>
  <c r="BY396" i="24"/>
  <c r="AK396" i="24"/>
  <c r="FA396" i="24" s="1"/>
  <c r="O396" i="24"/>
  <c r="EE396" i="24" s="1"/>
  <c r="AF396" i="24"/>
  <c r="EV396" i="24" s="1"/>
  <c r="AJ396" i="24"/>
  <c r="EZ396" i="24" s="1"/>
  <c r="P396" i="24"/>
  <c r="EF396" i="24" s="1"/>
  <c r="AE396" i="24"/>
  <c r="EU396" i="24" s="1"/>
  <c r="AG396" i="24"/>
  <c r="EW396" i="24" s="1"/>
  <c r="Q396" i="24"/>
  <c r="EG396" i="24" s="1"/>
  <c r="AH396" i="24"/>
  <c r="EX396" i="24" s="1"/>
  <c r="AI396" i="24"/>
  <c r="EY396" i="24" s="1"/>
  <c r="AB396" i="24"/>
  <c r="ER396" i="24" s="1"/>
  <c r="R396" i="24"/>
  <c r="EH396" i="24" s="1"/>
  <c r="BW396" i="24"/>
  <c r="AC396" i="24"/>
  <c r="ES396" i="24" s="1"/>
  <c r="S396" i="24"/>
  <c r="EI396" i="24" s="1"/>
  <c r="BZ396" i="24"/>
  <c r="BX396" i="24"/>
  <c r="AL396" i="24"/>
  <c r="FB396" i="24" s="1"/>
  <c r="AY396" i="24"/>
  <c r="FO396" i="24" s="1"/>
  <c r="K396" i="24"/>
  <c r="EA396" i="24" s="1"/>
  <c r="M396" i="24"/>
  <c r="EC396" i="24" s="1"/>
  <c r="AM396" i="24"/>
  <c r="FC396" i="24" s="1"/>
  <c r="L396" i="24"/>
  <c r="EB396" i="24" s="1"/>
  <c r="AZ396" i="24"/>
  <c r="FP396" i="24" s="1"/>
  <c r="A162" i="24"/>
  <c r="DQ161" i="24"/>
  <c r="DS161" i="24"/>
  <c r="DT161" i="24"/>
  <c r="DU161" i="24"/>
  <c r="DV161" i="24"/>
  <c r="DW161" i="24"/>
  <c r="DX161" i="24"/>
  <c r="DY161" i="24"/>
  <c r="DG161" i="24"/>
  <c r="DH161" i="24"/>
  <c r="DR161" i="24"/>
  <c r="DI161" i="24"/>
  <c r="DJ161" i="24"/>
  <c r="DK161" i="24"/>
  <c r="DL161" i="24"/>
  <c r="DM161" i="24"/>
  <c r="CM161" i="24"/>
  <c r="CR161" i="24"/>
  <c r="CI161" i="24"/>
  <c r="CS161" i="24"/>
  <c r="CJ161" i="24"/>
  <c r="CT161" i="24"/>
  <c r="CK161" i="24"/>
  <c r="CU161" i="24"/>
  <c r="CC161" i="24"/>
  <c r="CD161" i="24"/>
  <c r="CE161" i="24"/>
  <c r="CF161" i="24"/>
  <c r="CG161" i="24"/>
  <c r="CH161" i="24"/>
  <c r="DN161" i="24"/>
  <c r="DO161" i="24"/>
  <c r="BS161" i="24"/>
  <c r="BQ161" i="24"/>
  <c r="BT161" i="24"/>
  <c r="BU161" i="24"/>
  <c r="AY161" i="24"/>
  <c r="FO161" i="24" s="1"/>
  <c r="BV161" i="24"/>
  <c r="AZ161" i="24"/>
  <c r="FP161" i="24" s="1"/>
  <c r="BW161" i="24"/>
  <c r="BA161" i="24"/>
  <c r="FQ161" i="24" s="1"/>
  <c r="BX161" i="24"/>
  <c r="BB161" i="24"/>
  <c r="FR161" i="24" s="1"/>
  <c r="BY161" i="24"/>
  <c r="BC161" i="24"/>
  <c r="FS161" i="24" s="1"/>
  <c r="BZ161" i="24"/>
  <c r="BD161" i="24"/>
  <c r="FT161" i="24" s="1"/>
  <c r="CA161" i="24"/>
  <c r="BM161" i="24"/>
  <c r="BE161" i="24"/>
  <c r="FU161" i="24" s="1"/>
  <c r="AU161" i="24"/>
  <c r="FK161" i="24" s="1"/>
  <c r="BN161" i="24"/>
  <c r="BF161" i="24"/>
  <c r="FV161" i="24" s="1"/>
  <c r="AV161" i="24"/>
  <c r="FL161" i="24" s="1"/>
  <c r="BO161" i="24"/>
  <c r="BG161" i="24"/>
  <c r="FW161" i="24" s="1"/>
  <c r="AW161" i="24"/>
  <c r="FM161" i="24" s="1"/>
  <c r="BP161" i="24"/>
  <c r="CN161" i="24"/>
  <c r="CO161" i="24"/>
  <c r="CP161" i="24"/>
  <c r="CQ161" i="24"/>
  <c r="AF161" i="24"/>
  <c r="EV161" i="24" s="1"/>
  <c r="AG161" i="24"/>
  <c r="EW161" i="24" s="1"/>
  <c r="AH161" i="24"/>
  <c r="EX161" i="24" s="1"/>
  <c r="AI161" i="24"/>
  <c r="EY161" i="24" s="1"/>
  <c r="AJ161" i="24"/>
  <c r="EZ161" i="24" s="1"/>
  <c r="AK161" i="24"/>
  <c r="FA161" i="24" s="1"/>
  <c r="AO161" i="24"/>
  <c r="FE161" i="24" s="1"/>
  <c r="AL161" i="24"/>
  <c r="FB161" i="24" s="1"/>
  <c r="BI161" i="24"/>
  <c r="BJ161" i="24"/>
  <c r="BK161" i="24"/>
  <c r="BL161" i="24"/>
  <c r="U161" i="24"/>
  <c r="EK161" i="24" s="1"/>
  <c r="V161" i="24"/>
  <c r="EL161" i="24" s="1"/>
  <c r="W161" i="24"/>
  <c r="EM161" i="24" s="1"/>
  <c r="X161" i="24"/>
  <c r="EN161" i="24" s="1"/>
  <c r="P161" i="24"/>
  <c r="EF161" i="24" s="1"/>
  <c r="M161" i="24"/>
  <c r="EC161" i="24" s="1"/>
  <c r="AA161" i="24"/>
  <c r="EQ161" i="24" s="1"/>
  <c r="AP161" i="24"/>
  <c r="FF161" i="24" s="1"/>
  <c r="N161" i="24"/>
  <c r="ED161" i="24" s="1"/>
  <c r="O161" i="24"/>
  <c r="EE161" i="24" s="1"/>
  <c r="AQ161" i="24"/>
  <c r="FG161" i="24" s="1"/>
  <c r="L161" i="24"/>
  <c r="EB161" i="24" s="1"/>
  <c r="Q161" i="24"/>
  <c r="EG161" i="24" s="1"/>
  <c r="AR161" i="24"/>
  <c r="FH161" i="24" s="1"/>
  <c r="AE161" i="24"/>
  <c r="EU161" i="24" s="1"/>
  <c r="Y161" i="24"/>
  <c r="EO161" i="24" s="1"/>
  <c r="Z161" i="24"/>
  <c r="EP161" i="24" s="1"/>
  <c r="R161" i="24"/>
  <c r="EH161" i="24" s="1"/>
  <c r="AS161" i="24"/>
  <c r="FI161" i="24" s="1"/>
  <c r="AM161" i="24"/>
  <c r="FC161" i="24" s="1"/>
  <c r="AT161" i="24"/>
  <c r="FJ161" i="24" s="1"/>
  <c r="K161" i="24"/>
  <c r="EA161" i="24" s="1"/>
  <c r="S161" i="24"/>
  <c r="EI161" i="24" s="1"/>
  <c r="AC161" i="24"/>
  <c r="ES161" i="24" s="1"/>
  <c r="AB161" i="24"/>
  <c r="ER161" i="24" s="1"/>
  <c r="DV91" i="24"/>
  <c r="DW91" i="24"/>
  <c r="DX91" i="24"/>
  <c r="DY91" i="24"/>
  <c r="DQ91" i="24"/>
  <c r="DR91" i="24"/>
  <c r="DU91" i="24"/>
  <c r="DI91" i="24"/>
  <c r="DJ91" i="24"/>
  <c r="CM91" i="24"/>
  <c r="DK91" i="24"/>
  <c r="CN91" i="24"/>
  <c r="DL91" i="24"/>
  <c r="DM91" i="24"/>
  <c r="DO91" i="24"/>
  <c r="CR91" i="24"/>
  <c r="CS91" i="24"/>
  <c r="DG91" i="24"/>
  <c r="DH91" i="24"/>
  <c r="CC91" i="24"/>
  <c r="CF91" i="24"/>
  <c r="BY91" i="24"/>
  <c r="BZ91" i="24"/>
  <c r="CA91" i="24"/>
  <c r="CG91" i="24"/>
  <c r="CH91" i="24"/>
  <c r="CI91" i="24"/>
  <c r="BS91" i="24"/>
  <c r="BV91" i="24"/>
  <c r="BW91" i="24"/>
  <c r="BX91" i="24"/>
  <c r="BG91" i="24"/>
  <c r="FW91" i="24" s="1"/>
  <c r="BI91" i="24"/>
  <c r="BJ91" i="24"/>
  <c r="BM91" i="24"/>
  <c r="BN91" i="24"/>
  <c r="BO91" i="24"/>
  <c r="AY91" i="24"/>
  <c r="FO91" i="24" s="1"/>
  <c r="BP91" i="24"/>
  <c r="AZ91" i="24"/>
  <c r="FP91" i="24" s="1"/>
  <c r="BQ91" i="24"/>
  <c r="BB91" i="24"/>
  <c r="FR91" i="24" s="1"/>
  <c r="BE91" i="24"/>
  <c r="FU91" i="24" s="1"/>
  <c r="AQ91" i="24"/>
  <c r="FG91" i="24" s="1"/>
  <c r="BF91" i="24"/>
  <c r="FV91" i="24" s="1"/>
  <c r="V91" i="24"/>
  <c r="EL91" i="24" s="1"/>
  <c r="X91" i="24"/>
  <c r="EN91" i="24" s="1"/>
  <c r="AO91" i="24"/>
  <c r="FE91" i="24" s="1"/>
  <c r="AB91" i="24"/>
  <c r="ER91" i="24" s="1"/>
  <c r="AF91" i="24"/>
  <c r="EV91" i="24" s="1"/>
  <c r="U91" i="24"/>
  <c r="EK91" i="24" s="1"/>
  <c r="AG91" i="24"/>
  <c r="EW91" i="24" s="1"/>
  <c r="W91" i="24"/>
  <c r="EM91" i="24" s="1"/>
  <c r="AH91" i="24"/>
  <c r="EX91" i="24" s="1"/>
  <c r="Y91" i="24"/>
  <c r="EO91" i="24" s="1"/>
  <c r="Z91" i="24"/>
  <c r="EP91" i="24" s="1"/>
  <c r="AC91" i="24"/>
  <c r="ES91" i="24" s="1"/>
  <c r="AL91" i="24"/>
  <c r="FB91" i="24" s="1"/>
  <c r="AM91" i="24"/>
  <c r="FC91" i="24" s="1"/>
  <c r="N91" i="24"/>
  <c r="ED91" i="24" s="1"/>
  <c r="AV91" i="24"/>
  <c r="FL91" i="24" s="1"/>
  <c r="O91" i="24"/>
  <c r="EE91" i="24" s="1"/>
  <c r="Q91" i="24"/>
  <c r="EG91" i="24" s="1"/>
  <c r="AT91" i="24"/>
  <c r="FJ91" i="24" s="1"/>
  <c r="R91" i="24"/>
  <c r="EH91" i="24" s="1"/>
  <c r="S91" i="24"/>
  <c r="EI91" i="24" s="1"/>
  <c r="AW91" i="24"/>
  <c r="FM91" i="24" s="1"/>
  <c r="K91" i="24"/>
  <c r="EA91" i="24" s="1"/>
  <c r="L91" i="24"/>
  <c r="EB91" i="24" s="1"/>
  <c r="M91" i="24"/>
  <c r="EC91" i="24" s="1"/>
  <c r="A287" i="24"/>
  <c r="DQ286" i="24"/>
  <c r="DR286" i="24"/>
  <c r="DS286" i="24"/>
  <c r="DT286" i="24"/>
  <c r="DU286" i="24"/>
  <c r="DV286" i="24"/>
  <c r="DW286" i="24"/>
  <c r="DX286" i="24"/>
  <c r="DG286" i="24"/>
  <c r="DH286" i="24"/>
  <c r="DI286" i="24"/>
  <c r="DJ286" i="24"/>
  <c r="DK286" i="24"/>
  <c r="DL286" i="24"/>
  <c r="DM286" i="24"/>
  <c r="CM286" i="24"/>
  <c r="CN286" i="24"/>
  <c r="CO286" i="24"/>
  <c r="CP286" i="24"/>
  <c r="CQ286" i="24"/>
  <c r="CR286" i="24"/>
  <c r="CS286" i="24"/>
  <c r="CT286" i="24"/>
  <c r="CU286" i="24"/>
  <c r="CI286" i="24"/>
  <c r="CJ286" i="24"/>
  <c r="CK286" i="24"/>
  <c r="CC286" i="24"/>
  <c r="CD286" i="24"/>
  <c r="CE286" i="24"/>
  <c r="CF286" i="24"/>
  <c r="CG286" i="24"/>
  <c r="CH286" i="24"/>
  <c r="BX286" i="24"/>
  <c r="BQ286" i="24"/>
  <c r="BY286" i="24"/>
  <c r="BZ286" i="24"/>
  <c r="CA286" i="24"/>
  <c r="BI286" i="24"/>
  <c r="AU286" i="24"/>
  <c r="FK286" i="24" s="1"/>
  <c r="BJ286" i="24"/>
  <c r="AV286" i="24"/>
  <c r="FL286" i="24" s="1"/>
  <c r="BK286" i="24"/>
  <c r="AW286" i="24"/>
  <c r="FM286" i="24" s="1"/>
  <c r="BS286" i="24"/>
  <c r="BL286" i="24"/>
  <c r="DN286" i="24"/>
  <c r="BT286" i="24"/>
  <c r="BM286" i="24"/>
  <c r="AY286" i="24"/>
  <c r="FO286" i="24" s="1"/>
  <c r="DO286" i="24"/>
  <c r="BU286" i="24"/>
  <c r="BN286" i="24"/>
  <c r="AZ286" i="24"/>
  <c r="FP286" i="24" s="1"/>
  <c r="BV286" i="24"/>
  <c r="BO286" i="24"/>
  <c r="BA286" i="24"/>
  <c r="FQ286" i="24" s="1"/>
  <c r="BW286" i="24"/>
  <c r="BP286" i="24"/>
  <c r="BB286" i="24"/>
  <c r="FR286" i="24" s="1"/>
  <c r="AF286" i="24"/>
  <c r="EV286" i="24" s="1"/>
  <c r="AG286" i="24"/>
  <c r="EW286" i="24" s="1"/>
  <c r="AH286" i="24"/>
  <c r="EX286" i="24" s="1"/>
  <c r="AI286" i="24"/>
  <c r="EY286" i="24" s="1"/>
  <c r="BC286" i="24"/>
  <c r="FS286" i="24" s="1"/>
  <c r="AJ286" i="24"/>
  <c r="EZ286" i="24" s="1"/>
  <c r="BD286" i="24"/>
  <c r="FT286" i="24" s="1"/>
  <c r="AK286" i="24"/>
  <c r="FA286" i="24" s="1"/>
  <c r="BE286" i="24"/>
  <c r="FU286" i="24" s="1"/>
  <c r="AL286" i="24"/>
  <c r="FB286" i="24" s="1"/>
  <c r="DY286" i="24"/>
  <c r="AT286" i="24"/>
  <c r="FJ286" i="24" s="1"/>
  <c r="AB286" i="24"/>
  <c r="ER286" i="24" s="1"/>
  <c r="AO286" i="24"/>
  <c r="FE286" i="24" s="1"/>
  <c r="S286" i="24"/>
  <c r="EI286" i="24" s="1"/>
  <c r="BF286" i="24"/>
  <c r="FV286" i="24" s="1"/>
  <c r="X286" i="24"/>
  <c r="EN286" i="24" s="1"/>
  <c r="BG286" i="24"/>
  <c r="FW286" i="24" s="1"/>
  <c r="W286" i="24"/>
  <c r="EM286" i="24" s="1"/>
  <c r="V286" i="24"/>
  <c r="EL286" i="24" s="1"/>
  <c r="L286" i="24"/>
  <c r="EB286" i="24" s="1"/>
  <c r="AC286" i="24"/>
  <c r="ES286" i="24" s="1"/>
  <c r="AE286" i="24"/>
  <c r="EU286" i="24" s="1"/>
  <c r="Y286" i="24"/>
  <c r="EO286" i="24" s="1"/>
  <c r="Z286" i="24"/>
  <c r="EP286" i="24" s="1"/>
  <c r="P286" i="24"/>
  <c r="EF286" i="24" s="1"/>
  <c r="Q286" i="24"/>
  <c r="EG286" i="24" s="1"/>
  <c r="AM286" i="24"/>
  <c r="FC286" i="24" s="1"/>
  <c r="AA286" i="24"/>
  <c r="EQ286" i="24" s="1"/>
  <c r="R286" i="24"/>
  <c r="EH286" i="24" s="1"/>
  <c r="O286" i="24"/>
  <c r="EE286" i="24" s="1"/>
  <c r="U286" i="24"/>
  <c r="EK286" i="24" s="1"/>
  <c r="K286" i="24"/>
  <c r="EA286" i="24" s="1"/>
  <c r="M286" i="24"/>
  <c r="EC286" i="24" s="1"/>
  <c r="N286" i="24"/>
  <c r="ED286" i="24" s="1"/>
  <c r="AQ286" i="24"/>
  <c r="FG286" i="24" s="1"/>
  <c r="AS286" i="24"/>
  <c r="FI286" i="24" s="1"/>
  <c r="AR286" i="24"/>
  <c r="FH286" i="24" s="1"/>
  <c r="AP286" i="24"/>
  <c r="FF286" i="24" s="1"/>
  <c r="V36" i="24"/>
  <c r="EL36" i="24" s="1"/>
  <c r="A427" i="24"/>
  <c r="DW426" i="24"/>
  <c r="DX426" i="24"/>
  <c r="DG426" i="24"/>
  <c r="DY426" i="24"/>
  <c r="DH426" i="24"/>
  <c r="DI426" i="24"/>
  <c r="DJ426" i="24"/>
  <c r="DK426" i="24"/>
  <c r="DL426" i="24"/>
  <c r="DM426" i="24"/>
  <c r="DQ426" i="24"/>
  <c r="DR426" i="24"/>
  <c r="DS426" i="24"/>
  <c r="CM426" i="24"/>
  <c r="DT426" i="24"/>
  <c r="CN426" i="24"/>
  <c r="DU426" i="24"/>
  <c r="CO426" i="24"/>
  <c r="DV426" i="24"/>
  <c r="CP426" i="24"/>
  <c r="CQ426" i="24"/>
  <c r="CI426" i="24"/>
  <c r="CR426" i="24"/>
  <c r="CJ426" i="24"/>
  <c r="CS426" i="24"/>
  <c r="CK426" i="24"/>
  <c r="CT426" i="24"/>
  <c r="CU426" i="24"/>
  <c r="CE426" i="24"/>
  <c r="CF426" i="24"/>
  <c r="CG426" i="24"/>
  <c r="CH426" i="24"/>
  <c r="BQ426" i="24"/>
  <c r="BS426" i="24"/>
  <c r="BT426" i="24"/>
  <c r="BU426" i="24"/>
  <c r="BV426" i="24"/>
  <c r="BW426" i="24"/>
  <c r="BX426" i="24"/>
  <c r="BM426" i="24"/>
  <c r="AU426" i="24"/>
  <c r="FK426" i="24" s="1"/>
  <c r="BN426" i="24"/>
  <c r="AV426" i="24"/>
  <c r="FL426" i="24" s="1"/>
  <c r="BO426" i="24"/>
  <c r="BP426" i="24"/>
  <c r="DN426" i="24"/>
  <c r="AY426" i="24"/>
  <c r="FO426" i="24" s="1"/>
  <c r="DO426" i="24"/>
  <c r="AZ426" i="24"/>
  <c r="FP426" i="24" s="1"/>
  <c r="CC426" i="24"/>
  <c r="BA426" i="24"/>
  <c r="FQ426" i="24" s="1"/>
  <c r="CD426" i="24"/>
  <c r="BB426" i="24"/>
  <c r="FR426" i="24" s="1"/>
  <c r="BI426" i="24"/>
  <c r="BC426" i="24"/>
  <c r="FS426" i="24" s="1"/>
  <c r="AF426" i="24"/>
  <c r="EV426" i="24" s="1"/>
  <c r="BJ426" i="24"/>
  <c r="BD426" i="24"/>
  <c r="FT426" i="24" s="1"/>
  <c r="AG426" i="24"/>
  <c r="EW426" i="24" s="1"/>
  <c r="BK426" i="24"/>
  <c r="BE426" i="24"/>
  <c r="FU426" i="24" s="1"/>
  <c r="AH426" i="24"/>
  <c r="EX426" i="24" s="1"/>
  <c r="BL426" i="24"/>
  <c r="BF426" i="24"/>
  <c r="FV426" i="24" s="1"/>
  <c r="AO426" i="24"/>
  <c r="FE426" i="24" s="1"/>
  <c r="AI426" i="24"/>
  <c r="EY426" i="24" s="1"/>
  <c r="BY426" i="24"/>
  <c r="BG426" i="24"/>
  <c r="FW426" i="24" s="1"/>
  <c r="AP426" i="24"/>
  <c r="FF426" i="24" s="1"/>
  <c r="BZ426" i="24"/>
  <c r="AQ426" i="24"/>
  <c r="FG426" i="24" s="1"/>
  <c r="AK426" i="24"/>
  <c r="FA426" i="24" s="1"/>
  <c r="CA426" i="24"/>
  <c r="AR426" i="24"/>
  <c r="FH426" i="24" s="1"/>
  <c r="AL426" i="24"/>
  <c r="FB426" i="24" s="1"/>
  <c r="AS426" i="24"/>
  <c r="FI426" i="24" s="1"/>
  <c r="AM426" i="24"/>
  <c r="FC426" i="24" s="1"/>
  <c r="AT426" i="24"/>
  <c r="FJ426" i="24" s="1"/>
  <c r="AW426" i="24"/>
  <c r="FM426" i="24" s="1"/>
  <c r="Z426" i="24"/>
  <c r="EP426" i="24" s="1"/>
  <c r="P426" i="24"/>
  <c r="EF426" i="24" s="1"/>
  <c r="R426" i="24"/>
  <c r="EH426" i="24" s="1"/>
  <c r="L426" i="24"/>
  <c r="EB426" i="24" s="1"/>
  <c r="N426" i="24"/>
  <c r="ED426" i="24" s="1"/>
  <c r="U426" i="24"/>
  <c r="EK426" i="24" s="1"/>
  <c r="AC426" i="24"/>
  <c r="ES426" i="24" s="1"/>
  <c r="Q426" i="24"/>
  <c r="EG426" i="24" s="1"/>
  <c r="V426" i="24"/>
  <c r="EL426" i="24" s="1"/>
  <c r="W426" i="24"/>
  <c r="EM426" i="24" s="1"/>
  <c r="AE426" i="24"/>
  <c r="EU426" i="24" s="1"/>
  <c r="X426" i="24"/>
  <c r="EN426" i="24" s="1"/>
  <c r="M426" i="24"/>
  <c r="EC426" i="24" s="1"/>
  <c r="AB426" i="24"/>
  <c r="ER426" i="24" s="1"/>
  <c r="AJ426" i="24"/>
  <c r="EZ426" i="24" s="1"/>
  <c r="Y426" i="24"/>
  <c r="EO426" i="24" s="1"/>
  <c r="K426" i="24"/>
  <c r="EA426" i="24" s="1"/>
  <c r="AA426" i="24"/>
  <c r="EQ426" i="24" s="1"/>
  <c r="O426" i="24"/>
  <c r="EE426" i="24" s="1"/>
  <c r="S426" i="24"/>
  <c r="EI426" i="24" s="1"/>
  <c r="A271" i="24"/>
  <c r="A392" i="24"/>
  <c r="DV391" i="24"/>
  <c r="DW391" i="24"/>
  <c r="DX391" i="24"/>
  <c r="DY391" i="24"/>
  <c r="DQ391" i="24"/>
  <c r="DR391" i="24"/>
  <c r="DS391" i="24"/>
  <c r="DT391" i="24"/>
  <c r="DU391" i="24"/>
  <c r="DG391" i="24"/>
  <c r="DH391" i="24"/>
  <c r="DI391" i="24"/>
  <c r="DJ391" i="24"/>
  <c r="DK391" i="24"/>
  <c r="DL391" i="24"/>
  <c r="DM391" i="24"/>
  <c r="DN391" i="24"/>
  <c r="DO391" i="24"/>
  <c r="CQ391" i="24"/>
  <c r="CR391" i="24"/>
  <c r="CS391" i="24"/>
  <c r="CT391" i="24"/>
  <c r="CU391" i="24"/>
  <c r="CD391" i="24"/>
  <c r="CE391" i="24"/>
  <c r="CF391" i="24"/>
  <c r="CG391" i="24"/>
  <c r="CH391" i="24"/>
  <c r="CI391" i="24"/>
  <c r="CJ391" i="24"/>
  <c r="CK391" i="24"/>
  <c r="CM391" i="24"/>
  <c r="CN391" i="24"/>
  <c r="CO391" i="24"/>
  <c r="CP391" i="24"/>
  <c r="BL391" i="24"/>
  <c r="BM391" i="24"/>
  <c r="BN391" i="24"/>
  <c r="CC391" i="24"/>
  <c r="BO391" i="24"/>
  <c r="BP391" i="24"/>
  <c r="BQ391" i="24"/>
  <c r="BS391" i="24"/>
  <c r="AP391" i="24"/>
  <c r="FF391" i="24" s="1"/>
  <c r="AQ391" i="24"/>
  <c r="FG391" i="24" s="1"/>
  <c r="BT391" i="24"/>
  <c r="BU391" i="24"/>
  <c r="BV391" i="24"/>
  <c r="BW391" i="24"/>
  <c r="AO391" i="24"/>
  <c r="FE391" i="24" s="1"/>
  <c r="AR391" i="24"/>
  <c r="FH391" i="24" s="1"/>
  <c r="AS391" i="24"/>
  <c r="FI391" i="24" s="1"/>
  <c r="AT391" i="24"/>
  <c r="FJ391" i="24" s="1"/>
  <c r="AU391" i="24"/>
  <c r="FK391" i="24" s="1"/>
  <c r="AE391" i="24"/>
  <c r="EU391" i="24" s="1"/>
  <c r="BI391" i="24"/>
  <c r="AV391" i="24"/>
  <c r="FL391" i="24" s="1"/>
  <c r="AF391" i="24"/>
  <c r="EV391" i="24" s="1"/>
  <c r="BJ391" i="24"/>
  <c r="AW391" i="24"/>
  <c r="FM391" i="24" s="1"/>
  <c r="AG391" i="24"/>
  <c r="EW391" i="24" s="1"/>
  <c r="BD391" i="24"/>
  <c r="FT391" i="24" s="1"/>
  <c r="AH391" i="24"/>
  <c r="EX391" i="24" s="1"/>
  <c r="Y391" i="24"/>
  <c r="EO391" i="24" s="1"/>
  <c r="BE391" i="24"/>
  <c r="FU391" i="24" s="1"/>
  <c r="AI391" i="24"/>
  <c r="EY391" i="24" s="1"/>
  <c r="Z391" i="24"/>
  <c r="EP391" i="24" s="1"/>
  <c r="BF391" i="24"/>
  <c r="FV391" i="24" s="1"/>
  <c r="AJ391" i="24"/>
  <c r="EZ391" i="24" s="1"/>
  <c r="AA391" i="24"/>
  <c r="EQ391" i="24" s="1"/>
  <c r="BG391" i="24"/>
  <c r="FW391" i="24" s="1"/>
  <c r="AK391" i="24"/>
  <c r="FA391" i="24" s="1"/>
  <c r="AB391" i="24"/>
  <c r="ER391" i="24" s="1"/>
  <c r="BX391" i="24"/>
  <c r="AL391" i="24"/>
  <c r="FB391" i="24" s="1"/>
  <c r="AC391" i="24"/>
  <c r="ES391" i="24" s="1"/>
  <c r="BY391" i="24"/>
  <c r="AM391" i="24"/>
  <c r="FC391" i="24" s="1"/>
  <c r="BZ391" i="24"/>
  <c r="CA391" i="24"/>
  <c r="S391" i="24"/>
  <c r="EI391" i="24" s="1"/>
  <c r="BK391" i="24"/>
  <c r="M391" i="24"/>
  <c r="EC391" i="24" s="1"/>
  <c r="AY391" i="24"/>
  <c r="FO391" i="24" s="1"/>
  <c r="K391" i="24"/>
  <c r="EA391" i="24" s="1"/>
  <c r="AZ391" i="24"/>
  <c r="FP391" i="24" s="1"/>
  <c r="L391" i="24"/>
  <c r="EB391" i="24" s="1"/>
  <c r="BA391" i="24"/>
  <c r="FQ391" i="24" s="1"/>
  <c r="BB391" i="24"/>
  <c r="FR391" i="24" s="1"/>
  <c r="BC391" i="24"/>
  <c r="FS391" i="24" s="1"/>
  <c r="P391" i="24"/>
  <c r="EF391" i="24" s="1"/>
  <c r="Q391" i="24"/>
  <c r="EG391" i="24" s="1"/>
  <c r="X391" i="24"/>
  <c r="EN391" i="24" s="1"/>
  <c r="R391" i="24"/>
  <c r="EH391" i="24" s="1"/>
  <c r="O391" i="24"/>
  <c r="EE391" i="24" s="1"/>
  <c r="V391" i="24"/>
  <c r="EL391" i="24" s="1"/>
  <c r="U391" i="24"/>
  <c r="EK391" i="24" s="1"/>
  <c r="N391" i="24"/>
  <c r="ED391" i="24" s="1"/>
  <c r="W391" i="24"/>
  <c r="EM391" i="24" s="1"/>
  <c r="S34" i="66"/>
  <c r="U34" i="66" s="1"/>
  <c r="AA17" i="66"/>
  <c r="Z17" i="66" s="1"/>
  <c r="Y40" i="66"/>
  <c r="AA45" i="66"/>
  <c r="Y37" i="66"/>
  <c r="Y44" i="66"/>
  <c r="D88" i="36"/>
  <c r="AJ112" i="22"/>
  <c r="AJ113" i="22" s="1"/>
  <c r="X45" i="66"/>
  <c r="AA6" i="66"/>
  <c r="Z6" i="66" s="1"/>
  <c r="S23" i="66"/>
  <c r="Y35" i="66"/>
  <c r="Y21" i="66"/>
  <c r="X36" i="66"/>
  <c r="Z8" i="66"/>
  <c r="D87" i="36"/>
  <c r="D91" i="36" s="1"/>
  <c r="Y43" i="66"/>
  <c r="Y45" i="66" s="1"/>
  <c r="D11" i="36"/>
  <c r="E11" i="36"/>
  <c r="AJ106" i="22"/>
  <c r="AJ107" i="22" s="1"/>
  <c r="E10" i="36"/>
  <c r="D10" i="36"/>
  <c r="C86" i="36"/>
  <c r="C89" i="36"/>
  <c r="C88" i="36"/>
  <c r="C84" i="36"/>
  <c r="C85" i="36"/>
  <c r="C90" i="36"/>
  <c r="C87" i="36"/>
  <c r="S24" i="66"/>
  <c r="AA7" i="66"/>
  <c r="Z7" i="66" s="1"/>
  <c r="S28" i="66"/>
  <c r="U28" i="66" s="1"/>
  <c r="AA11" i="66"/>
  <c r="Z11" i="66" s="1"/>
  <c r="R24" i="36"/>
  <c r="R23" i="36"/>
  <c r="R22" i="36"/>
  <c r="R21" i="36"/>
  <c r="A226" i="24" l="1"/>
  <c r="BV86" i="24"/>
  <c r="BV101" i="24"/>
  <c r="AY51" i="24"/>
  <c r="FO51" i="24" s="1"/>
  <c r="DW51" i="24"/>
  <c r="V136" i="24"/>
  <c r="EL136" i="24" s="1"/>
  <c r="DV136" i="24"/>
  <c r="U81" i="24"/>
  <c r="EK81" i="24" s="1"/>
  <c r="CI81" i="24"/>
  <c r="BS51" i="24"/>
  <c r="AL81" i="24"/>
  <c r="FB81" i="24" s="1"/>
  <c r="CS81" i="24"/>
  <c r="DL51" i="24"/>
  <c r="CJ136" i="24"/>
  <c r="DS136" i="24"/>
  <c r="BG81" i="24"/>
  <c r="FW81" i="24" s="1"/>
  <c r="DH81" i="24"/>
  <c r="AS101" i="24"/>
  <c r="FI101" i="24" s="1"/>
  <c r="BE136" i="24"/>
  <c r="FU136" i="24" s="1"/>
  <c r="CD81" i="24"/>
  <c r="DG81" i="24"/>
  <c r="CI136" i="24"/>
  <c r="BJ81" i="24"/>
  <c r="DY81" i="24"/>
  <c r="CR136" i="24"/>
  <c r="AU81" i="24"/>
  <c r="FK81" i="24" s="1"/>
  <c r="DX81" i="24"/>
  <c r="AR136" i="24"/>
  <c r="FH136" i="24" s="1"/>
  <c r="BD136" i="24"/>
  <c r="FT136" i="24" s="1"/>
  <c r="BD81" i="24"/>
  <c r="FT81" i="24" s="1"/>
  <c r="DW81" i="24"/>
  <c r="AC136" i="24"/>
  <c r="ES136" i="24" s="1"/>
  <c r="BW136" i="24"/>
  <c r="L81" i="24"/>
  <c r="EB81" i="24" s="1"/>
  <c r="BC81" i="24"/>
  <c r="FS81" i="24" s="1"/>
  <c r="AI51" i="24"/>
  <c r="EY51" i="24" s="1"/>
  <c r="DO321" i="24"/>
  <c r="AF136" i="24"/>
  <c r="EV136" i="24" s="1"/>
  <c r="DM136" i="24"/>
  <c r="AA81" i="24"/>
  <c r="EQ81" i="24" s="1"/>
  <c r="BB81" i="24"/>
  <c r="FR81" i="24" s="1"/>
  <c r="Y51" i="24"/>
  <c r="EO51" i="24" s="1"/>
  <c r="W136" i="24"/>
  <c r="EM136" i="24" s="1"/>
  <c r="DL136" i="24"/>
  <c r="BM81" i="24"/>
  <c r="BA81" i="24"/>
  <c r="FQ81" i="24" s="1"/>
  <c r="AE51" i="24"/>
  <c r="EU51" i="24" s="1"/>
  <c r="BE366" i="24"/>
  <c r="FU366" i="24" s="1"/>
  <c r="Y61" i="24"/>
  <c r="EO61" i="24" s="1"/>
  <c r="AQ61" i="24"/>
  <c r="FG61" i="24" s="1"/>
  <c r="BT61" i="24"/>
  <c r="BS61" i="24"/>
  <c r="AZ61" i="24"/>
  <c r="FP61" i="24" s="1"/>
  <c r="CH61" i="24"/>
  <c r="CM61" i="24"/>
  <c r="DT291" i="24"/>
  <c r="CI291" i="24"/>
  <c r="DS291" i="24"/>
  <c r="DK291" i="24"/>
  <c r="Z321" i="24"/>
  <c r="EP321" i="24" s="1"/>
  <c r="Y321" i="24"/>
  <c r="EO321" i="24" s="1"/>
  <c r="L321" i="24"/>
  <c r="EB321" i="24" s="1"/>
  <c r="DQ321" i="24"/>
  <c r="U321" i="24"/>
  <c r="EK321" i="24" s="1"/>
  <c r="CH321" i="24"/>
  <c r="BI321" i="24"/>
  <c r="BX321" i="24"/>
  <c r="DS321" i="24"/>
  <c r="BS131" i="24"/>
  <c r="CE131" i="24"/>
  <c r="CD131" i="24"/>
  <c r="DW131" i="24"/>
  <c r="DV131" i="24"/>
  <c r="BK321" i="24"/>
  <c r="AK131" i="24"/>
  <c r="FA131" i="24" s="1"/>
  <c r="P131" i="24"/>
  <c r="EF131" i="24" s="1"/>
  <c r="DO356" i="24"/>
  <c r="CQ356" i="24"/>
  <c r="AI116" i="24"/>
  <c r="EY116" i="24" s="1"/>
  <c r="AH116" i="24"/>
  <c r="EX116" i="24" s="1"/>
  <c r="M116" i="24"/>
  <c r="EC116" i="24" s="1"/>
  <c r="Y116" i="24"/>
  <c r="EO116" i="24" s="1"/>
  <c r="U116" i="24"/>
  <c r="EK116" i="24" s="1"/>
  <c r="AS116" i="24"/>
  <c r="FI116" i="24" s="1"/>
  <c r="AL116" i="24"/>
  <c r="FB116" i="24" s="1"/>
  <c r="AK116" i="24"/>
  <c r="FA116" i="24" s="1"/>
  <c r="BG116" i="24"/>
  <c r="FW116" i="24" s="1"/>
  <c r="BD116" i="24"/>
  <c r="FT116" i="24" s="1"/>
  <c r="CD116" i="24"/>
  <c r="BS116" i="24"/>
  <c r="CH116" i="24"/>
  <c r="DG116" i="24"/>
  <c r="DN116" i="24"/>
  <c r="DW116" i="24"/>
  <c r="AW116" i="24"/>
  <c r="FM116" i="24" s="1"/>
  <c r="R116" i="24"/>
  <c r="EH116" i="24" s="1"/>
  <c r="AF116" i="24"/>
  <c r="EV116" i="24" s="1"/>
  <c r="X116" i="24"/>
  <c r="EN116" i="24" s="1"/>
  <c r="BQ116" i="24"/>
  <c r="BO116" i="24"/>
  <c r="AO116" i="24"/>
  <c r="FE116" i="24" s="1"/>
  <c r="BJ116" i="24"/>
  <c r="CT116" i="24"/>
  <c r="BW116" i="24"/>
  <c r="BU116" i="24"/>
  <c r="CK116" i="24"/>
  <c r="CR116" i="24"/>
  <c r="CN116" i="24"/>
  <c r="DM116" i="24"/>
  <c r="DX116" i="24"/>
  <c r="S116" i="24"/>
  <c r="EI116" i="24" s="1"/>
  <c r="AV116" i="24"/>
  <c r="FL116" i="24" s="1"/>
  <c r="N116" i="24"/>
  <c r="ED116" i="24" s="1"/>
  <c r="K116" i="24"/>
  <c r="EA116" i="24" s="1"/>
  <c r="W116" i="24"/>
  <c r="EM116" i="24" s="1"/>
  <c r="AT116" i="24"/>
  <c r="FJ116" i="24" s="1"/>
  <c r="AR116" i="24"/>
  <c r="FH116" i="24" s="1"/>
  <c r="AY116" i="24"/>
  <c r="FO116" i="24" s="1"/>
  <c r="BI116" i="24"/>
  <c r="BF116" i="24"/>
  <c r="FV116" i="24" s="1"/>
  <c r="CE116" i="24"/>
  <c r="CC116" i="24"/>
  <c r="CJ116" i="24"/>
  <c r="CO116" i="24"/>
  <c r="CM116" i="24"/>
  <c r="DL116" i="24"/>
  <c r="DT116" i="24"/>
  <c r="AJ51" i="24"/>
  <c r="EZ51" i="24" s="1"/>
  <c r="U51" i="24"/>
  <c r="EK51" i="24" s="1"/>
  <c r="AO51" i="24"/>
  <c r="FE51" i="24" s="1"/>
  <c r="BN51" i="24"/>
  <c r="CE51" i="24"/>
  <c r="DS51" i="24"/>
  <c r="DV51" i="24"/>
  <c r="AC51" i="24"/>
  <c r="ES51" i="24" s="1"/>
  <c r="CJ51" i="24"/>
  <c r="BE51" i="24"/>
  <c r="FU51" i="24" s="1"/>
  <c r="BU51" i="24"/>
  <c r="DM51" i="24"/>
  <c r="DG51" i="24"/>
  <c r="AA51" i="24"/>
  <c r="EQ51" i="24" s="1"/>
  <c r="AF51" i="24"/>
  <c r="EV51" i="24" s="1"/>
  <c r="BD51" i="24"/>
  <c r="FT51" i="24" s="1"/>
  <c r="BK51" i="24"/>
  <c r="CU51" i="24"/>
  <c r="DT51" i="24"/>
  <c r="AZ341" i="24"/>
  <c r="FP341" i="24" s="1"/>
  <c r="BK341" i="24"/>
  <c r="AT341" i="24"/>
  <c r="FJ341" i="24" s="1"/>
  <c r="AH51" i="24"/>
  <c r="EX51" i="24" s="1"/>
  <c r="S51" i="24"/>
  <c r="EI51" i="24" s="1"/>
  <c r="AG51" i="24"/>
  <c r="EW51" i="24" s="1"/>
  <c r="AS51" i="24"/>
  <c r="FI51" i="24" s="1"/>
  <c r="CG51" i="24"/>
  <c r="AZ51" i="24"/>
  <c r="FP51" i="24" s="1"/>
  <c r="BV51" i="24"/>
  <c r="BT51" i="24"/>
  <c r="CD51" i="24"/>
  <c r="CT51" i="24"/>
  <c r="CR51" i="24"/>
  <c r="DY51" i="24"/>
  <c r="A52" i="24"/>
  <c r="BC51" i="24"/>
  <c r="FS51" i="24" s="1"/>
  <c r="K51" i="24"/>
  <c r="EA51" i="24" s="1"/>
  <c r="AV51" i="24"/>
  <c r="FL51" i="24" s="1"/>
  <c r="AT51" i="24"/>
  <c r="FJ51" i="24" s="1"/>
  <c r="CI51" i="24"/>
  <c r="BF51" i="24"/>
  <c r="FV51" i="24" s="1"/>
  <c r="BP51" i="24"/>
  <c r="BL51" i="24"/>
  <c r="BJ51" i="24"/>
  <c r="CC51" i="24"/>
  <c r="CS51" i="24"/>
  <c r="DK51" i="24"/>
  <c r="DX51" i="24"/>
  <c r="Y111" i="24"/>
  <c r="EO111" i="24" s="1"/>
  <c r="L131" i="24"/>
  <c r="EB131" i="24" s="1"/>
  <c r="N131" i="24"/>
  <c r="ED131" i="24" s="1"/>
  <c r="CQ131" i="24"/>
  <c r="U136" i="24"/>
  <c r="EK136" i="24" s="1"/>
  <c r="DR136" i="24"/>
  <c r="DJ186" i="24"/>
  <c r="BZ136" i="24"/>
  <c r="BU136" i="24"/>
  <c r="DQ136" i="24"/>
  <c r="BL101" i="24"/>
  <c r="DM101" i="24"/>
  <c r="AZ131" i="24"/>
  <c r="FP131" i="24" s="1"/>
  <c r="AA131" i="24"/>
  <c r="EQ131" i="24" s="1"/>
  <c r="DI131" i="24"/>
  <c r="BW131" i="24"/>
  <c r="CP131" i="24"/>
  <c r="DI186" i="24"/>
  <c r="BY136" i="24"/>
  <c r="BT136" i="24"/>
  <c r="A137" i="24"/>
  <c r="AO111" i="24"/>
  <c r="FE111" i="24" s="1"/>
  <c r="AK111" i="24"/>
  <c r="FA111" i="24" s="1"/>
  <c r="BU111" i="24"/>
  <c r="DH316" i="24"/>
  <c r="AJ131" i="24"/>
  <c r="EZ131" i="24" s="1"/>
  <c r="A132" i="24"/>
  <c r="AR101" i="24"/>
  <c r="FH101" i="24" s="1"/>
  <c r="BQ101" i="24"/>
  <c r="BZ101" i="24"/>
  <c r="V131" i="24"/>
  <c r="EL131" i="24" s="1"/>
  <c r="BG131" i="24"/>
  <c r="FW131" i="24" s="1"/>
  <c r="AU131" i="24"/>
  <c r="FK131" i="24" s="1"/>
  <c r="BW366" i="24"/>
  <c r="AF131" i="24"/>
  <c r="EV131" i="24" s="1"/>
  <c r="AQ131" i="24"/>
  <c r="FG131" i="24" s="1"/>
  <c r="CU131" i="24"/>
  <c r="BS316" i="24"/>
  <c r="AH131" i="24"/>
  <c r="EX131" i="24" s="1"/>
  <c r="M131" i="24"/>
  <c r="EC131" i="24" s="1"/>
  <c r="Z131" i="24"/>
  <c r="EP131" i="24" s="1"/>
  <c r="BV131" i="24"/>
  <c r="CO131" i="24"/>
  <c r="Y156" i="24"/>
  <c r="EO156" i="24" s="1"/>
  <c r="CC101" i="24"/>
  <c r="DI101" i="24"/>
  <c r="AE131" i="24"/>
  <c r="EU131" i="24" s="1"/>
  <c r="BQ131" i="24"/>
  <c r="BE131" i="24"/>
  <c r="FU131" i="24" s="1"/>
  <c r="BU131" i="24"/>
  <c r="CN131" i="24"/>
  <c r="N136" i="24"/>
  <c r="ED136" i="24" s="1"/>
  <c r="AM136" i="24"/>
  <c r="FC136" i="24" s="1"/>
  <c r="CE136" i="24"/>
  <c r="K111" i="24"/>
  <c r="EA111" i="24" s="1"/>
  <c r="BB111" i="24"/>
  <c r="FR111" i="24" s="1"/>
  <c r="DN111" i="24"/>
  <c r="BZ156" i="24"/>
  <c r="AA101" i="24"/>
  <c r="EQ101" i="24" s="1"/>
  <c r="DH101" i="24"/>
  <c r="BC61" i="24"/>
  <c r="FS61" i="24" s="1"/>
  <c r="BA131" i="24"/>
  <c r="FQ131" i="24" s="1"/>
  <c r="Y131" i="24"/>
  <c r="EO131" i="24" s="1"/>
  <c r="BD131" i="24"/>
  <c r="FT131" i="24" s="1"/>
  <c r="DH131" i="24"/>
  <c r="DO131" i="24"/>
  <c r="AV136" i="24"/>
  <c r="FL136" i="24" s="1"/>
  <c r="AL136" i="24"/>
  <c r="FB136" i="24" s="1"/>
  <c r="CD136" i="24"/>
  <c r="BT111" i="24"/>
  <c r="X111" i="24"/>
  <c r="EN111" i="24" s="1"/>
  <c r="DM111" i="24"/>
  <c r="W51" i="24"/>
  <c r="EM51" i="24" s="1"/>
  <c r="BO51" i="24"/>
  <c r="DR51" i="24"/>
  <c r="BY156" i="24"/>
  <c r="BW101" i="24"/>
  <c r="DQ366" i="24"/>
  <c r="AS111" i="24"/>
  <c r="FI111" i="24" s="1"/>
  <c r="BW111" i="24"/>
  <c r="BE101" i="24"/>
  <c r="FU101" i="24" s="1"/>
  <c r="W111" i="24"/>
  <c r="EM111" i="24" s="1"/>
  <c r="BV111" i="24"/>
  <c r="BK101" i="24"/>
  <c r="DL101" i="24"/>
  <c r="BX156" i="24"/>
  <c r="CH366" i="24"/>
  <c r="AP101" i="24"/>
  <c r="FF101" i="24" s="1"/>
  <c r="CH101" i="24"/>
  <c r="BY131" i="24"/>
  <c r="BM101" i="24"/>
  <c r="CG101" i="24"/>
  <c r="AP131" i="24"/>
  <c r="FF131" i="24" s="1"/>
  <c r="BX136" i="24"/>
  <c r="L111" i="24"/>
  <c r="EB111" i="24" s="1"/>
  <c r="U111" i="24"/>
  <c r="EK111" i="24" s="1"/>
  <c r="DO111" i="24"/>
  <c r="BP131" i="24"/>
  <c r="V101" i="24"/>
  <c r="EL101" i="24" s="1"/>
  <c r="DY101" i="24"/>
  <c r="AR131" i="24"/>
  <c r="FH131" i="24" s="1"/>
  <c r="W131" i="24"/>
  <c r="EM131" i="24" s="1"/>
  <c r="BN131" i="24"/>
  <c r="CK131" i="24"/>
  <c r="DN131" i="24"/>
  <c r="AU136" i="24"/>
  <c r="FK136" i="24" s="1"/>
  <c r="BL136" i="24"/>
  <c r="DY136" i="24"/>
  <c r="BS111" i="24"/>
  <c r="AZ111" i="24"/>
  <c r="FP111" i="24" s="1"/>
  <c r="DK111" i="24"/>
  <c r="DY156" i="24"/>
  <c r="AY131" i="24"/>
  <c r="FO131" i="24" s="1"/>
  <c r="AS131" i="24"/>
  <c r="FI131" i="24" s="1"/>
  <c r="CA131" i="24"/>
  <c r="CS131" i="24"/>
  <c r="O131" i="24"/>
  <c r="EE131" i="24" s="1"/>
  <c r="CR131" i="24"/>
  <c r="AL111" i="24"/>
  <c r="FB111" i="24" s="1"/>
  <c r="BB131" i="24"/>
  <c r="FR131" i="24" s="1"/>
  <c r="BF131" i="24"/>
  <c r="FV131" i="24" s="1"/>
  <c r="BS136" i="24"/>
  <c r="AL101" i="24"/>
  <c r="FB101" i="24" s="1"/>
  <c r="BW86" i="24"/>
  <c r="S131" i="24"/>
  <c r="EI131" i="24" s="1"/>
  <c r="BO131" i="24"/>
  <c r="BM131" i="24"/>
  <c r="CJ131" i="24"/>
  <c r="DM131" i="24"/>
  <c r="L136" i="24"/>
  <c r="EB136" i="24" s="1"/>
  <c r="BK136" i="24"/>
  <c r="DW136" i="24"/>
  <c r="AE111" i="24"/>
  <c r="EU111" i="24" s="1"/>
  <c r="V111" i="24"/>
  <c r="EL111" i="24" s="1"/>
  <c r="CS111" i="24"/>
  <c r="K101" i="24"/>
  <c r="EA101" i="24" s="1"/>
  <c r="CA101" i="24"/>
  <c r="CC131" i="24"/>
  <c r="BO366" i="24"/>
  <c r="BZ131" i="24"/>
  <c r="CT131" i="24"/>
  <c r="DJ131" i="24"/>
  <c r="BX131" i="24"/>
  <c r="DQ131" i="24"/>
  <c r="DG131" i="24"/>
  <c r="AG111" i="24"/>
  <c r="EW111" i="24" s="1"/>
  <c r="BA111" i="24"/>
  <c r="FQ111" i="24" s="1"/>
  <c r="DL111" i="24"/>
  <c r="AK101" i="24"/>
  <c r="FA101" i="24" s="1"/>
  <c r="AB131" i="24"/>
  <c r="ER131" i="24" s="1"/>
  <c r="U131" i="24"/>
  <c r="EK131" i="24" s="1"/>
  <c r="BL131" i="24"/>
  <c r="CI131" i="24"/>
  <c r="DU131" i="24"/>
  <c r="AT136" i="24"/>
  <c r="FJ136" i="24" s="1"/>
  <c r="BJ136" i="24"/>
  <c r="CU136" i="24"/>
  <c r="S111" i="24"/>
  <c r="EI111" i="24" s="1"/>
  <c r="AY111" i="24"/>
  <c r="FO111" i="24" s="1"/>
  <c r="DH111" i="24"/>
  <c r="BP101" i="24"/>
  <c r="AY101" i="24"/>
  <c r="FO101" i="24" s="1"/>
  <c r="DL131" i="24"/>
  <c r="R101" i="24"/>
  <c r="EH101" i="24" s="1"/>
  <c r="AI131" i="24"/>
  <c r="EY131" i="24" s="1"/>
  <c r="DK131" i="24"/>
  <c r="DR131" i="24"/>
  <c r="BX111" i="24"/>
  <c r="AR111" i="24"/>
  <c r="FH111" i="24" s="1"/>
  <c r="BJ101" i="24"/>
  <c r="DG101" i="24"/>
  <c r="M136" i="24"/>
  <c r="EC136" i="24" s="1"/>
  <c r="AK136" i="24"/>
  <c r="FA136" i="24" s="1"/>
  <c r="CC136" i="24"/>
  <c r="AH101" i="24"/>
  <c r="EX101" i="24" s="1"/>
  <c r="CF86" i="24"/>
  <c r="R131" i="24"/>
  <c r="EH131" i="24" s="1"/>
  <c r="AM131" i="24"/>
  <c r="FC131" i="24" s="1"/>
  <c r="BK131" i="24"/>
  <c r="CH131" i="24"/>
  <c r="DT131" i="24"/>
  <c r="AA136" i="24"/>
  <c r="EQ136" i="24" s="1"/>
  <c r="BI136" i="24"/>
  <c r="CT136" i="24"/>
  <c r="BF111" i="24"/>
  <c r="FV111" i="24" s="1"/>
  <c r="AQ111" i="24"/>
  <c r="FG111" i="24" s="1"/>
  <c r="CR111" i="24"/>
  <c r="BP366" i="24"/>
  <c r="AO131" i="24"/>
  <c r="FE131" i="24" s="1"/>
  <c r="DN366" i="24"/>
  <c r="DS111" i="24"/>
  <c r="BV136" i="24"/>
  <c r="DO101" i="24"/>
  <c r="BC131" i="24"/>
  <c r="FS131" i="24" s="1"/>
  <c r="AG101" i="24"/>
  <c r="EW101" i="24" s="1"/>
  <c r="AT131" i="24"/>
  <c r="FJ131" i="24" s="1"/>
  <c r="AL131" i="24"/>
  <c r="FB131" i="24" s="1"/>
  <c r="BJ131" i="24"/>
  <c r="CG131" i="24"/>
  <c r="DY131" i="24"/>
  <c r="AL326" i="24"/>
  <c r="FB326" i="24" s="1"/>
  <c r="K136" i="24"/>
  <c r="EA136" i="24" s="1"/>
  <c r="BG136" i="24"/>
  <c r="FW136" i="24" s="1"/>
  <c r="DO136" i="24"/>
  <c r="R111" i="24"/>
  <c r="EH111" i="24" s="1"/>
  <c r="AP111" i="24"/>
  <c r="FF111" i="24" s="1"/>
  <c r="DG111" i="24"/>
  <c r="N101" i="24"/>
  <c r="ED101" i="24" s="1"/>
  <c r="AG131" i="24"/>
  <c r="EW131" i="24" s="1"/>
  <c r="DS131" i="24"/>
  <c r="K131" i="24"/>
  <c r="EA131" i="24" s="1"/>
  <c r="BL316" i="24"/>
  <c r="AW136" i="24"/>
  <c r="FM136" i="24" s="1"/>
  <c r="AC131" i="24"/>
  <c r="ES131" i="24" s="1"/>
  <c r="CM131" i="24"/>
  <c r="AF101" i="24"/>
  <c r="EV101" i="24" s="1"/>
  <c r="Q131" i="24"/>
  <c r="EG131" i="24" s="1"/>
  <c r="X131" i="24"/>
  <c r="EN131" i="24" s="1"/>
  <c r="BT131" i="24"/>
  <c r="CF131" i="24"/>
  <c r="AV186" i="24"/>
  <c r="FL186" i="24" s="1"/>
  <c r="AS136" i="24"/>
  <c r="FI136" i="24" s="1"/>
  <c r="CK136" i="24"/>
  <c r="DN136" i="24"/>
  <c r="N111" i="24"/>
  <c r="ED111" i="24" s="1"/>
  <c r="CK111" i="24"/>
  <c r="CQ111" i="24"/>
  <c r="CG36" i="24"/>
  <c r="BY36" i="24"/>
  <c r="AK91" i="24"/>
  <c r="FA91" i="24" s="1"/>
  <c r="AP91" i="24"/>
  <c r="FF91" i="24" s="1"/>
  <c r="CK91" i="24"/>
  <c r="CQ91" i="24"/>
  <c r="A92" i="24"/>
  <c r="DW92" i="24" s="1"/>
  <c r="W166" i="24"/>
  <c r="EM166" i="24" s="1"/>
  <c r="AM61" i="24"/>
  <c r="FC61" i="24" s="1"/>
  <c r="AG276" i="24"/>
  <c r="EW276" i="24" s="1"/>
  <c r="CH276" i="24"/>
  <c r="CE276" i="24"/>
  <c r="M281" i="24"/>
  <c r="EC281" i="24" s="1"/>
  <c r="N81" i="24"/>
  <c r="ED81" i="24" s="1"/>
  <c r="AK81" i="24"/>
  <c r="FA81" i="24" s="1"/>
  <c r="CM81" i="24"/>
  <c r="DV81" i="24"/>
  <c r="CT91" i="24"/>
  <c r="AA91" i="24"/>
  <c r="EQ91" i="24" s="1"/>
  <c r="BD91" i="24"/>
  <c r="FT91" i="24" s="1"/>
  <c r="BU91" i="24"/>
  <c r="DN91" i="24"/>
  <c r="X166" i="24"/>
  <c r="EN166" i="24" s="1"/>
  <c r="R61" i="24"/>
  <c r="EH61" i="24" s="1"/>
  <c r="AO276" i="24"/>
  <c r="FE276" i="24" s="1"/>
  <c r="CG276" i="24"/>
  <c r="DG276" i="24"/>
  <c r="AA281" i="24"/>
  <c r="EQ281" i="24" s="1"/>
  <c r="AT81" i="24"/>
  <c r="FJ81" i="24" s="1"/>
  <c r="AR81" i="24"/>
  <c r="FH81" i="24" s="1"/>
  <c r="BV81" i="24"/>
  <c r="DU81" i="24"/>
  <c r="R36" i="24"/>
  <c r="EH36" i="24" s="1"/>
  <c r="Q61" i="24"/>
  <c r="EG61" i="24" s="1"/>
  <c r="CU91" i="24"/>
  <c r="AJ91" i="24"/>
  <c r="EZ91" i="24" s="1"/>
  <c r="BC91" i="24"/>
  <c r="FS91" i="24" s="1"/>
  <c r="BT91" i="24"/>
  <c r="CP91" i="24"/>
  <c r="BQ166" i="24"/>
  <c r="AC61" i="24"/>
  <c r="ES61" i="24" s="1"/>
  <c r="AL276" i="24"/>
  <c r="FB276" i="24" s="1"/>
  <c r="CK276" i="24"/>
  <c r="DL276" i="24"/>
  <c r="O81" i="24"/>
  <c r="EE81" i="24" s="1"/>
  <c r="BF81" i="24"/>
  <c r="FV81" i="24" s="1"/>
  <c r="BU81" i="24"/>
  <c r="DT81" i="24"/>
  <c r="S81" i="24"/>
  <c r="EI81" i="24" s="1"/>
  <c r="BT81" i="24"/>
  <c r="DR81" i="24"/>
  <c r="CA36" i="24"/>
  <c r="AB61" i="24"/>
  <c r="ER61" i="24" s="1"/>
  <c r="AJ81" i="24"/>
  <c r="EZ81" i="24" s="1"/>
  <c r="AE91" i="24"/>
  <c r="EU91" i="24" s="1"/>
  <c r="AI91" i="24"/>
  <c r="EY91" i="24" s="1"/>
  <c r="BA91" i="24"/>
  <c r="FQ91" i="24" s="1"/>
  <c r="CJ91" i="24"/>
  <c r="CO91" i="24"/>
  <c r="BO166" i="24"/>
  <c r="AE61" i="24"/>
  <c r="EU61" i="24" s="1"/>
  <c r="BA276" i="24"/>
  <c r="FQ276" i="24" s="1"/>
  <c r="AP276" i="24"/>
  <c r="FF276" i="24" s="1"/>
  <c r="DK276" i="24"/>
  <c r="L121" i="24"/>
  <c r="EB121" i="24" s="1"/>
  <c r="Q81" i="24"/>
  <c r="EG81" i="24" s="1"/>
  <c r="AQ81" i="24"/>
  <c r="FG81" i="24" s="1"/>
  <c r="BS81" i="24"/>
  <c r="DS81" i="24"/>
  <c r="AC366" i="24"/>
  <c r="ES366" i="24" s="1"/>
  <c r="CF81" i="24"/>
  <c r="BE81" i="24"/>
  <c r="FU81" i="24" s="1"/>
  <c r="CK81" i="24"/>
  <c r="P81" i="24"/>
  <c r="EF81" i="24" s="1"/>
  <c r="AH81" i="24"/>
  <c r="EX81" i="24" s="1"/>
  <c r="CJ81" i="24"/>
  <c r="AC81" i="24"/>
  <c r="ES81" i="24" s="1"/>
  <c r="BK81" i="24"/>
  <c r="CU81" i="24"/>
  <c r="AB81" i="24"/>
  <c r="ER81" i="24" s="1"/>
  <c r="CC81" i="24"/>
  <c r="CT81" i="24"/>
  <c r="AY61" i="24"/>
  <c r="FO61" i="24" s="1"/>
  <c r="DO166" i="24"/>
  <c r="CU61" i="24"/>
  <c r="S36" i="24"/>
  <c r="EI36" i="24" s="1"/>
  <c r="BQ61" i="24"/>
  <c r="CH81" i="24"/>
  <c r="BI81" i="24"/>
  <c r="CR81" i="24"/>
  <c r="AU91" i="24"/>
  <c r="FK91" i="24" s="1"/>
  <c r="AS91" i="24"/>
  <c r="FI91" i="24" s="1"/>
  <c r="BL91" i="24"/>
  <c r="CE91" i="24"/>
  <c r="DT91" i="24"/>
  <c r="DN166" i="24"/>
  <c r="CT61" i="24"/>
  <c r="L276" i="24"/>
  <c r="EB276" i="24" s="1"/>
  <c r="AV276" i="24"/>
  <c r="FL276" i="24" s="1"/>
  <c r="BW276" i="24"/>
  <c r="DW276" i="24"/>
  <c r="Z81" i="24"/>
  <c r="EP81" i="24" s="1"/>
  <c r="AW81" i="24"/>
  <c r="FM81" i="24" s="1"/>
  <c r="CO81" i="24"/>
  <c r="O311" i="24"/>
  <c r="EE311" i="24" s="1"/>
  <c r="P91" i="24"/>
  <c r="EF91" i="24" s="1"/>
  <c r="AR91" i="24"/>
  <c r="FH91" i="24" s="1"/>
  <c r="BK91" i="24"/>
  <c r="CD91" i="24"/>
  <c r="DG356" i="24"/>
  <c r="CS61" i="24"/>
  <c r="AU341" i="24"/>
  <c r="FK341" i="24" s="1"/>
  <c r="BP276" i="24"/>
  <c r="AU276" i="24"/>
  <c r="FK276" i="24" s="1"/>
  <c r="CN276" i="24"/>
  <c r="DX276" i="24"/>
  <c r="BO81" i="24"/>
  <c r="AV81" i="24"/>
  <c r="FL81" i="24" s="1"/>
  <c r="DJ81" i="24"/>
  <c r="DS316" i="24"/>
  <c r="DR316" i="24"/>
  <c r="CO316" i="24"/>
  <c r="DT316" i="24"/>
  <c r="P316" i="24"/>
  <c r="EF316" i="24" s="1"/>
  <c r="DG316" i="24"/>
  <c r="BD316" i="24"/>
  <c r="FT316" i="24" s="1"/>
  <c r="O316" i="24"/>
  <c r="EE316" i="24" s="1"/>
  <c r="AY316" i="24"/>
  <c r="FO316" i="24" s="1"/>
  <c r="AT316" i="24"/>
  <c r="FJ316" i="24" s="1"/>
  <c r="AS316" i="24"/>
  <c r="FI316" i="24" s="1"/>
  <c r="BM316" i="24"/>
  <c r="P101" i="24"/>
  <c r="EF101" i="24" s="1"/>
  <c r="Z101" i="24"/>
  <c r="EP101" i="24" s="1"/>
  <c r="BU101" i="24"/>
  <c r="CF101" i="24"/>
  <c r="DX101" i="24"/>
  <c r="BL321" i="24"/>
  <c r="BQ321" i="24"/>
  <c r="BU321" i="24"/>
  <c r="O366" i="24"/>
  <c r="EE366" i="24" s="1"/>
  <c r="BK366" i="24"/>
  <c r="BV366" i="24"/>
  <c r="DM366" i="24"/>
  <c r="BO101" i="24"/>
  <c r="BI101" i="24"/>
  <c r="BT101" i="24"/>
  <c r="CE101" i="24"/>
  <c r="DW101" i="24"/>
  <c r="AG321" i="24"/>
  <c r="EW321" i="24" s="1"/>
  <c r="AM321" i="24"/>
  <c r="FC321" i="24" s="1"/>
  <c r="CK321" i="24"/>
  <c r="AA366" i="24"/>
  <c r="EQ366" i="24" s="1"/>
  <c r="AK366" i="24"/>
  <c r="FA366" i="24" s="1"/>
  <c r="CF366" i="24"/>
  <c r="DL366" i="24"/>
  <c r="S101" i="24"/>
  <c r="EI101" i="24" s="1"/>
  <c r="Y101" i="24"/>
  <c r="EO101" i="24" s="1"/>
  <c r="BS101" i="24"/>
  <c r="CU101" i="24"/>
  <c r="DV101" i="24"/>
  <c r="AU321" i="24"/>
  <c r="FK321" i="24" s="1"/>
  <c r="BP321" i="24"/>
  <c r="CR321" i="24"/>
  <c r="BF366" i="24"/>
  <c r="FV366" i="24" s="1"/>
  <c r="BJ366" i="24"/>
  <c r="CE366" i="24"/>
  <c r="DK366" i="24"/>
  <c r="AQ101" i="24"/>
  <c r="FG101" i="24" s="1"/>
  <c r="CQ101" i="24"/>
  <c r="AW101" i="24"/>
  <c r="FM101" i="24" s="1"/>
  <c r="CK101" i="24"/>
  <c r="DU101" i="24"/>
  <c r="AT321" i="24"/>
  <c r="FJ321" i="24" s="1"/>
  <c r="AL321" i="24"/>
  <c r="FB321" i="24" s="1"/>
  <c r="DJ321" i="24"/>
  <c r="BY366" i="24"/>
  <c r="AJ366" i="24"/>
  <c r="EZ366" i="24" s="1"/>
  <c r="BT366" i="24"/>
  <c r="DJ366" i="24"/>
  <c r="Q101" i="24"/>
  <c r="EG101" i="24" s="1"/>
  <c r="X101" i="24"/>
  <c r="EN101" i="24" s="1"/>
  <c r="AV101" i="24"/>
  <c r="FL101" i="24" s="1"/>
  <c r="CT101" i="24"/>
  <c r="DT101" i="24"/>
  <c r="CD321" i="24"/>
  <c r="AW321" i="24"/>
  <c r="FM321" i="24" s="1"/>
  <c r="CQ321" i="24"/>
  <c r="Z366" i="24"/>
  <c r="EP366" i="24" s="1"/>
  <c r="BI366" i="24"/>
  <c r="CD366" i="24"/>
  <c r="DI366" i="24"/>
  <c r="BG101" i="24"/>
  <c r="FW101" i="24" s="1"/>
  <c r="AM101" i="24"/>
  <c r="FC101" i="24" s="1"/>
  <c r="AU101" i="24"/>
  <c r="FK101" i="24" s="1"/>
  <c r="CJ101" i="24"/>
  <c r="DR101" i="24"/>
  <c r="N321" i="24"/>
  <c r="ED321" i="24" s="1"/>
  <c r="BO321" i="24"/>
  <c r="DI321" i="24"/>
  <c r="BC366" i="24"/>
  <c r="FS366" i="24" s="1"/>
  <c r="AI366" i="24"/>
  <c r="EY366" i="24" s="1"/>
  <c r="BS366" i="24"/>
  <c r="DH366" i="24"/>
  <c r="BN101" i="24"/>
  <c r="CP101" i="24"/>
  <c r="BD101" i="24"/>
  <c r="FT101" i="24" s="1"/>
  <c r="CS101" i="24"/>
  <c r="DS101" i="24"/>
  <c r="AS321" i="24"/>
  <c r="FI321" i="24" s="1"/>
  <c r="AK321" i="24"/>
  <c r="FA321" i="24" s="1"/>
  <c r="CP321" i="24"/>
  <c r="N366" i="24"/>
  <c r="ED366" i="24" s="1"/>
  <c r="AH366" i="24"/>
  <c r="EX366" i="24" s="1"/>
  <c r="CC366" i="24"/>
  <c r="DG366" i="24"/>
  <c r="M101" i="24"/>
  <c r="EC101" i="24" s="1"/>
  <c r="W101" i="24"/>
  <c r="EM101" i="24" s="1"/>
  <c r="BC101" i="24"/>
  <c r="FS101" i="24" s="1"/>
  <c r="CI101" i="24"/>
  <c r="DQ101" i="24"/>
  <c r="CC321" i="24"/>
  <c r="AV321" i="24"/>
  <c r="FL321" i="24" s="1"/>
  <c r="DH321" i="24"/>
  <c r="Y366" i="24"/>
  <c r="EO366" i="24" s="1"/>
  <c r="AT366" i="24"/>
  <c r="FJ366" i="24" s="1"/>
  <c r="BQ366" i="24"/>
  <c r="DY366" i="24"/>
  <c r="L101" i="24"/>
  <c r="EB101" i="24" s="1"/>
  <c r="AE101" i="24"/>
  <c r="EU101" i="24" s="1"/>
  <c r="BB101" i="24"/>
  <c r="FR101" i="24" s="1"/>
  <c r="CR101" i="24"/>
  <c r="A102" i="24"/>
  <c r="CN102" i="24" s="1"/>
  <c r="R321" i="24"/>
  <c r="EH321" i="24" s="1"/>
  <c r="BF321" i="24"/>
  <c r="FV321" i="24" s="1"/>
  <c r="CO321" i="24"/>
  <c r="Q366" i="24"/>
  <c r="EG366" i="24" s="1"/>
  <c r="AG366" i="24"/>
  <c r="EW366" i="24" s="1"/>
  <c r="CU366" i="24"/>
  <c r="DW366" i="24"/>
  <c r="AT101" i="24"/>
  <c r="FJ101" i="24" s="1"/>
  <c r="BF101" i="24"/>
  <c r="FV101" i="24" s="1"/>
  <c r="CO101" i="24"/>
  <c r="BA101" i="24"/>
  <c r="FQ101" i="24" s="1"/>
  <c r="CM101" i="24"/>
  <c r="M321" i="24"/>
  <c r="EC321" i="24" s="1"/>
  <c r="BC321" i="24"/>
  <c r="FS321" i="24" s="1"/>
  <c r="DG321" i="24"/>
  <c r="X366" i="24"/>
  <c r="EN366" i="24" s="1"/>
  <c r="AS366" i="24"/>
  <c r="FI366" i="24" s="1"/>
  <c r="CT366" i="24"/>
  <c r="DV366" i="24"/>
  <c r="AR321" i="24"/>
  <c r="FH321" i="24" s="1"/>
  <c r="CI321" i="24"/>
  <c r="CN321" i="24"/>
  <c r="L366" i="24"/>
  <c r="EB366" i="24" s="1"/>
  <c r="AF366" i="24"/>
  <c r="EV366" i="24" s="1"/>
  <c r="CS366" i="24"/>
  <c r="DU366" i="24"/>
  <c r="O101" i="24"/>
  <c r="EE101" i="24" s="1"/>
  <c r="AC101" i="24"/>
  <c r="ES101" i="24" s="1"/>
  <c r="CN101" i="24"/>
  <c r="AZ101" i="24"/>
  <c r="FP101" i="24" s="1"/>
  <c r="DN101" i="24"/>
  <c r="Q321" i="24"/>
  <c r="EG321" i="24" s="1"/>
  <c r="BB321" i="24"/>
  <c r="FR321" i="24" s="1"/>
  <c r="CM321" i="24"/>
  <c r="W366" i="24"/>
  <c r="EM366" i="24" s="1"/>
  <c r="AR366" i="24"/>
  <c r="FH366" i="24" s="1"/>
  <c r="CR366" i="24"/>
  <c r="DT366" i="24"/>
  <c r="U366" i="24"/>
  <c r="EK366" i="24" s="1"/>
  <c r="BD366" i="24"/>
  <c r="FT366" i="24" s="1"/>
  <c r="BG366" i="24"/>
  <c r="FW366" i="24" s="1"/>
  <c r="CP366" i="24"/>
  <c r="DS366" i="24"/>
  <c r="AQ321" i="24"/>
  <c r="FG321" i="24" s="1"/>
  <c r="BA321" i="24"/>
  <c r="FQ321" i="24" s="1"/>
  <c r="DN321" i="24"/>
  <c r="S366" i="24"/>
  <c r="EI366" i="24" s="1"/>
  <c r="V366" i="24"/>
  <c r="EL366" i="24" s="1"/>
  <c r="BB366" i="24"/>
  <c r="FR366" i="24" s="1"/>
  <c r="CO366" i="24"/>
  <c r="AO101" i="24"/>
  <c r="FE101" i="24" s="1"/>
  <c r="CD101" i="24"/>
  <c r="AJ101" i="24"/>
  <c r="EZ101" i="24" s="1"/>
  <c r="BY101" i="24"/>
  <c r="DK101" i="24"/>
  <c r="AI321" i="24"/>
  <c r="EY321" i="24" s="1"/>
  <c r="CG321" i="24"/>
  <c r="DX321" i="24"/>
  <c r="BZ366" i="24"/>
  <c r="AQ366" i="24"/>
  <c r="FG366" i="24" s="1"/>
  <c r="BA366" i="24"/>
  <c r="FQ366" i="24" s="1"/>
  <c r="CN366" i="24"/>
  <c r="U101" i="24"/>
  <c r="EK101" i="24" s="1"/>
  <c r="AB101" i="24"/>
  <c r="ER101" i="24" s="1"/>
  <c r="AI101" i="24"/>
  <c r="EY101" i="24" s="1"/>
  <c r="BX101" i="24"/>
  <c r="AY321" i="24"/>
  <c r="FO321" i="24" s="1"/>
  <c r="AC321" i="24"/>
  <c r="ES321" i="24" s="1"/>
  <c r="AZ321" i="24"/>
  <c r="FP321" i="24" s="1"/>
  <c r="DT321" i="24"/>
  <c r="AM366" i="24"/>
  <c r="FC366" i="24" s="1"/>
  <c r="AP366" i="24"/>
  <c r="FF366" i="24" s="1"/>
  <c r="AZ366" i="24"/>
  <c r="FP366" i="24" s="1"/>
  <c r="DO366" i="24"/>
  <c r="W321" i="24"/>
  <c r="EM321" i="24" s="1"/>
  <c r="V321" i="24"/>
  <c r="EL321" i="24" s="1"/>
  <c r="CF321" i="24"/>
  <c r="DR321" i="24"/>
  <c r="K366" i="24"/>
  <c r="EA366" i="24" s="1"/>
  <c r="AO366" i="24"/>
  <c r="FE366" i="24" s="1"/>
  <c r="AV366" i="24"/>
  <c r="FL366" i="24" s="1"/>
  <c r="CI366" i="24"/>
  <c r="X321" i="24"/>
  <c r="EN321" i="24" s="1"/>
  <c r="BJ321" i="24"/>
  <c r="BV321" i="24"/>
  <c r="A322" i="24"/>
  <c r="DG322" i="24" s="1"/>
  <c r="AB366" i="24"/>
  <c r="ER366" i="24" s="1"/>
  <c r="AL366" i="24"/>
  <c r="FB366" i="24" s="1"/>
  <c r="CG366" i="24"/>
  <c r="CM366" i="24"/>
  <c r="N316" i="24"/>
  <c r="ED316" i="24" s="1"/>
  <c r="AR316" i="24"/>
  <c r="FH316" i="24" s="1"/>
  <c r="BK316" i="24"/>
  <c r="CN316" i="24"/>
  <c r="DQ316" i="24"/>
  <c r="AP41" i="24"/>
  <c r="FF41" i="24" s="1"/>
  <c r="L316" i="24"/>
  <c r="EB316" i="24" s="1"/>
  <c r="AL316" i="24"/>
  <c r="FB316" i="24" s="1"/>
  <c r="AQ316" i="24"/>
  <c r="FG316" i="24" s="1"/>
  <c r="BI316" i="24"/>
  <c r="CU316" i="24"/>
  <c r="AO316" i="24"/>
  <c r="FE316" i="24" s="1"/>
  <c r="A317" i="24"/>
  <c r="DU317" i="24" s="1"/>
  <c r="CJ316" i="24"/>
  <c r="AV316" i="24"/>
  <c r="FL316" i="24" s="1"/>
  <c r="Y316" i="24"/>
  <c r="EO316" i="24" s="1"/>
  <c r="BP316" i="24"/>
  <c r="CI316" i="24"/>
  <c r="DO316" i="24"/>
  <c r="DT41" i="24"/>
  <c r="K316" i="24"/>
  <c r="EA316" i="24" s="1"/>
  <c r="AK316" i="24"/>
  <c r="FA316" i="24" s="1"/>
  <c r="AP316" i="24"/>
  <c r="FF316" i="24" s="1"/>
  <c r="CS316" i="24"/>
  <c r="BB316" i="24"/>
  <c r="FR316" i="24" s="1"/>
  <c r="AJ316" i="24"/>
  <c r="EZ316" i="24" s="1"/>
  <c r="BO316" i="24"/>
  <c r="CH316" i="24"/>
  <c r="CR316" i="24"/>
  <c r="BL41" i="24"/>
  <c r="BA316" i="24"/>
  <c r="FQ316" i="24" s="1"/>
  <c r="X316" i="24"/>
  <c r="EN316" i="24" s="1"/>
  <c r="DW156" i="24"/>
  <c r="BJ316" i="24"/>
  <c r="AE121" i="24"/>
  <c r="EU121" i="24" s="1"/>
  <c r="BZ316" i="24"/>
  <c r="AO61" i="24"/>
  <c r="FE61" i="24" s="1"/>
  <c r="DM61" i="24"/>
  <c r="M186" i="24"/>
  <c r="EC186" i="24" s="1"/>
  <c r="AJ136" i="24"/>
  <c r="EZ136" i="24" s="1"/>
  <c r="R136" i="24"/>
  <c r="EH136" i="24" s="1"/>
  <c r="BA136" i="24"/>
  <c r="FQ136" i="24" s="1"/>
  <c r="CH136" i="24"/>
  <c r="CS136" i="24"/>
  <c r="CQ121" i="24"/>
  <c r="AH111" i="24"/>
  <c r="EX111" i="24" s="1"/>
  <c r="AJ111" i="24"/>
  <c r="EZ111" i="24" s="1"/>
  <c r="CG111" i="24"/>
  <c r="DJ111" i="24"/>
  <c r="DR111" i="24"/>
  <c r="AM316" i="24"/>
  <c r="FC316" i="24" s="1"/>
  <c r="W316" i="24"/>
  <c r="EM316" i="24" s="1"/>
  <c r="BG316" i="24"/>
  <c r="FW316" i="24" s="1"/>
  <c r="BU316" i="24"/>
  <c r="DM316" i="24"/>
  <c r="AS331" i="24"/>
  <c r="FI331" i="24" s="1"/>
  <c r="M316" i="24"/>
  <c r="EC316" i="24" s="1"/>
  <c r="AJ121" i="24"/>
  <c r="EZ121" i="24" s="1"/>
  <c r="CG316" i="24"/>
  <c r="CU186" i="24"/>
  <c r="AV56" i="24"/>
  <c r="FL56" i="24" s="1"/>
  <c r="AQ56" i="24"/>
  <c r="FG56" i="24" s="1"/>
  <c r="BL61" i="24"/>
  <c r="DL61" i="24"/>
  <c r="AJ186" i="24"/>
  <c r="EZ186" i="24" s="1"/>
  <c r="AI136" i="24"/>
  <c r="EY136" i="24" s="1"/>
  <c r="Q136" i="24"/>
  <c r="EG136" i="24" s="1"/>
  <c r="BQ136" i="24"/>
  <c r="CQ136" i="24"/>
  <c r="CN136" i="24"/>
  <c r="CP121" i="24"/>
  <c r="AF111" i="24"/>
  <c r="EV111" i="24" s="1"/>
  <c r="AI111" i="24"/>
  <c r="EY111" i="24" s="1"/>
  <c r="BN111" i="24"/>
  <c r="DI111" i="24"/>
  <c r="DQ111" i="24"/>
  <c r="S316" i="24"/>
  <c r="EI316" i="24" s="1"/>
  <c r="AH316" i="24"/>
  <c r="EX316" i="24" s="1"/>
  <c r="BY316" i="24"/>
  <c r="CF316" i="24"/>
  <c r="CP316" i="24"/>
  <c r="CM316" i="24"/>
  <c r="CC121" i="24"/>
  <c r="DJ56" i="24"/>
  <c r="AK61" i="24"/>
  <c r="FA61" i="24" s="1"/>
  <c r="DI61" i="24"/>
  <c r="V186" i="24"/>
  <c r="EL186" i="24" s="1"/>
  <c r="AP136" i="24"/>
  <c r="FF136" i="24" s="1"/>
  <c r="AQ136" i="24"/>
  <c r="FG136" i="24" s="1"/>
  <c r="AZ136" i="24"/>
  <c r="FP136" i="24" s="1"/>
  <c r="BC136" i="24"/>
  <c r="FS136" i="24" s="1"/>
  <c r="DK136" i="24"/>
  <c r="Q111" i="24"/>
  <c r="EG111" i="24" s="1"/>
  <c r="BE111" i="24"/>
  <c r="FU111" i="24" s="1"/>
  <c r="BM111" i="24"/>
  <c r="CF111" i="24"/>
  <c r="DY111" i="24"/>
  <c r="S291" i="24"/>
  <c r="EI291" i="24" s="1"/>
  <c r="AZ316" i="24"/>
  <c r="FP316" i="24" s="1"/>
  <c r="V316" i="24"/>
  <c r="EL316" i="24" s="1"/>
  <c r="BF316" i="24"/>
  <c r="FV316" i="24" s="1"/>
  <c r="DK316" i="24"/>
  <c r="DL316" i="24"/>
  <c r="CK316" i="24"/>
  <c r="DN316" i="24"/>
  <c r="AE56" i="24"/>
  <c r="EU56" i="24" s="1"/>
  <c r="DY56" i="24"/>
  <c r="BJ61" i="24"/>
  <c r="DR61" i="24"/>
  <c r="S186" i="24"/>
  <c r="EI186" i="24" s="1"/>
  <c r="AO136" i="24"/>
  <c r="FE136" i="24" s="1"/>
  <c r="Z136" i="24"/>
  <c r="EP136" i="24" s="1"/>
  <c r="BP136" i="24"/>
  <c r="CG136" i="24"/>
  <c r="CM136" i="24"/>
  <c r="AW111" i="24"/>
  <c r="FM111" i="24" s="1"/>
  <c r="BQ111" i="24"/>
  <c r="BL111" i="24"/>
  <c r="CE111" i="24"/>
  <c r="DX111" i="24"/>
  <c r="BX291" i="24"/>
  <c r="AB316" i="24"/>
  <c r="ER316" i="24" s="1"/>
  <c r="AG316" i="24"/>
  <c r="EW316" i="24" s="1"/>
  <c r="BX316" i="24"/>
  <c r="CE316" i="24"/>
  <c r="DW316" i="24"/>
  <c r="BQ316" i="24"/>
  <c r="CA316" i="24"/>
  <c r="CQ316" i="24"/>
  <c r="AV86" i="24"/>
  <c r="FL86" i="24" s="1"/>
  <c r="AJ61" i="24"/>
  <c r="EZ61" i="24" s="1"/>
  <c r="U186" i="24"/>
  <c r="EK186" i="24" s="1"/>
  <c r="AB136" i="24"/>
  <c r="ER136" i="24" s="1"/>
  <c r="AH136" i="24"/>
  <c r="EX136" i="24" s="1"/>
  <c r="AY136" i="24"/>
  <c r="FO136" i="24" s="1"/>
  <c r="CP136" i="24"/>
  <c r="DJ136" i="24"/>
  <c r="P111" i="24"/>
  <c r="EF111" i="24" s="1"/>
  <c r="BD111" i="24"/>
  <c r="FT111" i="24" s="1"/>
  <c r="BK111" i="24"/>
  <c r="CD111" i="24"/>
  <c r="DW111" i="24"/>
  <c r="BA291" i="24"/>
  <c r="FQ291" i="24" s="1"/>
  <c r="R316" i="24"/>
  <c r="EH316" i="24" s="1"/>
  <c r="U316" i="24"/>
  <c r="EK316" i="24" s="1"/>
  <c r="BE316" i="24"/>
  <c r="FU316" i="24" s="1"/>
  <c r="DJ316" i="24"/>
  <c r="DY316" i="24"/>
  <c r="CT316" i="24"/>
  <c r="BG121" i="24"/>
  <c r="FW121" i="24" s="1"/>
  <c r="AC316" i="24"/>
  <c r="ES316" i="24" s="1"/>
  <c r="BV316" i="24"/>
  <c r="BM86" i="24"/>
  <c r="N356" i="24"/>
  <c r="ED356" i="24" s="1"/>
  <c r="BI61" i="24"/>
  <c r="AE186" i="24"/>
  <c r="EU186" i="24" s="1"/>
  <c r="P136" i="24"/>
  <c r="EF136" i="24" s="1"/>
  <c r="Y136" i="24"/>
  <c r="EO136" i="24" s="1"/>
  <c r="BO136" i="24"/>
  <c r="BB136" i="24"/>
  <c r="FR136" i="24" s="1"/>
  <c r="DI136" i="24"/>
  <c r="AV111" i="24"/>
  <c r="FL111" i="24" s="1"/>
  <c r="BP111" i="24"/>
  <c r="BJ111" i="24"/>
  <c r="CC111" i="24"/>
  <c r="DV111" i="24"/>
  <c r="BW291" i="24"/>
  <c r="AW316" i="24"/>
  <c r="FM316" i="24" s="1"/>
  <c r="AF316" i="24"/>
  <c r="EV316" i="24" s="1"/>
  <c r="BW316" i="24"/>
  <c r="CD316" i="24"/>
  <c r="DX316" i="24"/>
  <c r="DR41" i="24"/>
  <c r="AI316" i="24"/>
  <c r="EY316" i="24" s="1"/>
  <c r="BL86" i="24"/>
  <c r="AA356" i="24"/>
  <c r="EQ356" i="24" s="1"/>
  <c r="AF61" i="24"/>
  <c r="EV61" i="24" s="1"/>
  <c r="AZ186" i="24"/>
  <c r="FP186" i="24" s="1"/>
  <c r="S136" i="24"/>
  <c r="EI136" i="24" s="1"/>
  <c r="AG136" i="24"/>
  <c r="EW136" i="24" s="1"/>
  <c r="BN136" i="24"/>
  <c r="CF136" i="24"/>
  <c r="DH136" i="24"/>
  <c r="O111" i="24"/>
  <c r="EE111" i="24" s="1"/>
  <c r="BC111" i="24"/>
  <c r="FS111" i="24" s="1"/>
  <c r="BI111" i="24"/>
  <c r="CU111" i="24"/>
  <c r="A112" i="24"/>
  <c r="DS112" i="24" s="1"/>
  <c r="AZ291" i="24"/>
  <c r="FP291" i="24" s="1"/>
  <c r="BC316" i="24"/>
  <c r="FS316" i="24" s="1"/>
  <c r="AE316" i="24"/>
  <c r="EU316" i="24" s="1"/>
  <c r="BN316" i="24"/>
  <c r="DI316" i="24"/>
  <c r="DV316" i="24"/>
  <c r="AA316" i="24"/>
  <c r="EQ316" i="24" s="1"/>
  <c r="Z316" i="24"/>
  <c r="EP316" i="24" s="1"/>
  <c r="BX86" i="24"/>
  <c r="X356" i="24"/>
  <c r="EN356" i="24" s="1"/>
  <c r="BD61" i="24"/>
  <c r="FT61" i="24" s="1"/>
  <c r="CT186" i="24"/>
  <c r="O136" i="24"/>
  <c r="EE136" i="24" s="1"/>
  <c r="X136" i="24"/>
  <c r="EN136" i="24" s="1"/>
  <c r="BM136" i="24"/>
  <c r="CO136" i="24"/>
  <c r="M111" i="24"/>
  <c r="EC111" i="24" s="1"/>
  <c r="AU111" i="24"/>
  <c r="FK111" i="24" s="1"/>
  <c r="BO111" i="24"/>
  <c r="BG111" i="24"/>
  <c r="FW111" i="24" s="1"/>
  <c r="CO291" i="24"/>
  <c r="Q316" i="24"/>
  <c r="EG316" i="24" s="1"/>
  <c r="AU316" i="24"/>
  <c r="FK316" i="24" s="1"/>
  <c r="BT316" i="24"/>
  <c r="CC316" i="24"/>
  <c r="CF36" i="24"/>
  <c r="AW326" i="24"/>
  <c r="FM326" i="24" s="1"/>
  <c r="DH331" i="24"/>
  <c r="CE331" i="24"/>
  <c r="AW36" i="24"/>
  <c r="FM36" i="24" s="1"/>
  <c r="DG331" i="24"/>
  <c r="DX356" i="24"/>
  <c r="DU331" i="24"/>
  <c r="AL71" i="24"/>
  <c r="FB71" i="24" s="1"/>
  <c r="K36" i="24"/>
  <c r="EA36" i="24" s="1"/>
  <c r="W356" i="24"/>
  <c r="EM356" i="24" s="1"/>
  <c r="CP356" i="24"/>
  <c r="U36" i="24"/>
  <c r="EK36" i="24" s="1"/>
  <c r="V356" i="24"/>
  <c r="EL356" i="24" s="1"/>
  <c r="DW356" i="24"/>
  <c r="R71" i="24"/>
  <c r="EH71" i="24" s="1"/>
  <c r="AY356" i="24"/>
  <c r="FO356" i="24" s="1"/>
  <c r="DV356" i="24"/>
  <c r="BM326" i="24"/>
  <c r="AJ36" i="24"/>
  <c r="EZ36" i="24" s="1"/>
  <c r="AK281" i="24"/>
  <c r="FA281" i="24" s="1"/>
  <c r="AV71" i="24"/>
  <c r="FL71" i="24" s="1"/>
  <c r="AI16" i="24"/>
  <c r="EY16" i="24" s="1"/>
  <c r="AW141" i="24"/>
  <c r="FM141" i="24" s="1"/>
  <c r="L281" i="24"/>
  <c r="EB281" i="24" s="1"/>
  <c r="BF71" i="24"/>
  <c r="FV71" i="24" s="1"/>
  <c r="BV356" i="24"/>
  <c r="W171" i="24"/>
  <c r="EM171" i="24" s="1"/>
  <c r="BW36" i="24"/>
  <c r="BZ356" i="24"/>
  <c r="AO281" i="24"/>
  <c r="FE281" i="24" s="1"/>
  <c r="Y326" i="24"/>
  <c r="EO326" i="24" s="1"/>
  <c r="CN326" i="24"/>
  <c r="U16" i="24"/>
  <c r="EK16" i="24" s="1"/>
  <c r="AV141" i="24"/>
  <c r="FL141" i="24" s="1"/>
  <c r="CP331" i="24"/>
  <c r="AQ281" i="24"/>
  <c r="FG281" i="24" s="1"/>
  <c r="BC71" i="24"/>
  <c r="FS71" i="24" s="1"/>
  <c r="AL281" i="24"/>
  <c r="FB281" i="24" s="1"/>
  <c r="AE71" i="24"/>
  <c r="EU71" i="24" s="1"/>
  <c r="DT356" i="24"/>
  <c r="CJ326" i="24"/>
  <c r="BQ356" i="24"/>
  <c r="CK36" i="24"/>
  <c r="DI36" i="24"/>
  <c r="AY326" i="24"/>
  <c r="FO326" i="24" s="1"/>
  <c r="R16" i="24"/>
  <c r="EH16" i="24" s="1"/>
  <c r="BF281" i="24"/>
  <c r="FV281" i="24" s="1"/>
  <c r="AL16" i="24"/>
  <c r="FB16" i="24" s="1"/>
  <c r="CO141" i="24"/>
  <c r="BA311" i="24"/>
  <c r="FQ311" i="24" s="1"/>
  <c r="AK36" i="24"/>
  <c r="FA36" i="24" s="1"/>
  <c r="DH36" i="24"/>
  <c r="BT166" i="24"/>
  <c r="AS356" i="24"/>
  <c r="FI356" i="24" s="1"/>
  <c r="BF356" i="24"/>
  <c r="FV356" i="24" s="1"/>
  <c r="BW61" i="24"/>
  <c r="CA61" i="24"/>
  <c r="CF61" i="24"/>
  <c r="S336" i="24"/>
  <c r="EI336" i="24" s="1"/>
  <c r="BA336" i="24"/>
  <c r="FQ336" i="24" s="1"/>
  <c r="BF336" i="24"/>
  <c r="FV336" i="24" s="1"/>
  <c r="CM336" i="24"/>
  <c r="CQ336" i="24"/>
  <c r="P321" i="24"/>
  <c r="EF321" i="24" s="1"/>
  <c r="AF321" i="24"/>
  <c r="EV321" i="24" s="1"/>
  <c r="BN321" i="24"/>
  <c r="BT321" i="24"/>
  <c r="DY321" i="24"/>
  <c r="R326" i="24"/>
  <c r="EH326" i="24" s="1"/>
  <c r="DN326" i="24"/>
  <c r="BD276" i="24"/>
  <c r="FT276" i="24" s="1"/>
  <c r="N276" i="24"/>
  <c r="ED276" i="24" s="1"/>
  <c r="BN276" i="24"/>
  <c r="CD276" i="24"/>
  <c r="DV276" i="24"/>
  <c r="L116" i="24"/>
  <c r="EB116" i="24" s="1"/>
  <c r="BN116" i="24"/>
  <c r="BE116" i="24"/>
  <c r="FU116" i="24" s="1"/>
  <c r="CG116" i="24"/>
  <c r="DV116" i="24"/>
  <c r="BE281" i="24"/>
  <c r="FU281" i="24" s="1"/>
  <c r="BY71" i="24"/>
  <c r="Q126" i="24"/>
  <c r="EG126" i="24" s="1"/>
  <c r="BK126" i="24"/>
  <c r="BU126" i="24"/>
  <c r="DM126" i="24"/>
  <c r="CS126" i="24"/>
  <c r="AS16" i="24"/>
  <c r="FI16" i="24" s="1"/>
  <c r="AC301" i="24"/>
  <c r="ES301" i="24" s="1"/>
  <c r="BS301" i="24"/>
  <c r="BK301" i="24"/>
  <c r="DG301" i="24"/>
  <c r="DQ301" i="24"/>
  <c r="P31" i="24"/>
  <c r="EF31" i="24" s="1"/>
  <c r="AS31" i="24"/>
  <c r="FI31" i="24" s="1"/>
  <c r="BV31" i="24"/>
  <c r="DJ31" i="24"/>
  <c r="DV31" i="24"/>
  <c r="BP81" i="24"/>
  <c r="AI81" i="24"/>
  <c r="EY81" i="24" s="1"/>
  <c r="AZ81" i="24"/>
  <c r="FP81" i="24" s="1"/>
  <c r="CQ81" i="24"/>
  <c r="DQ81" i="24"/>
  <c r="CN141" i="24"/>
  <c r="Q51" i="24"/>
  <c r="EG51" i="24" s="1"/>
  <c r="AB51" i="24"/>
  <c r="ER51" i="24" s="1"/>
  <c r="BI51" i="24"/>
  <c r="CQ51" i="24"/>
  <c r="BL311" i="24"/>
  <c r="CJ36" i="24"/>
  <c r="DG36" i="24"/>
  <c r="BX166" i="24"/>
  <c r="M356" i="24"/>
  <c r="EC356" i="24" s="1"/>
  <c r="BP356" i="24"/>
  <c r="BU61" i="24"/>
  <c r="BZ61" i="24"/>
  <c r="CC61" i="24"/>
  <c r="R336" i="24"/>
  <c r="EH336" i="24" s="1"/>
  <c r="Z336" i="24"/>
  <c r="EP336" i="24" s="1"/>
  <c r="BE336" i="24"/>
  <c r="FU336" i="24" s="1"/>
  <c r="BV336" i="24"/>
  <c r="CP336" i="24"/>
  <c r="AE321" i="24"/>
  <c r="EU321" i="24" s="1"/>
  <c r="K321" i="24"/>
  <c r="EA321" i="24" s="1"/>
  <c r="BG321" i="24"/>
  <c r="FW321" i="24" s="1"/>
  <c r="BS321" i="24"/>
  <c r="DM321" i="24"/>
  <c r="Q326" i="24"/>
  <c r="EG326" i="24" s="1"/>
  <c r="CU326" i="24"/>
  <c r="AW276" i="24"/>
  <c r="FM276" i="24" s="1"/>
  <c r="AA276" i="24"/>
  <c r="EQ276" i="24" s="1"/>
  <c r="BM276" i="24"/>
  <c r="CC276" i="24"/>
  <c r="DU276" i="24"/>
  <c r="Q116" i="24"/>
  <c r="EG116" i="24" s="1"/>
  <c r="AQ116" i="24"/>
  <c r="FG116" i="24" s="1"/>
  <c r="CA116" i="24"/>
  <c r="CF116" i="24"/>
  <c r="DU116" i="24"/>
  <c r="BV281" i="24"/>
  <c r="CK71" i="24"/>
  <c r="P126" i="24"/>
  <c r="EF126" i="24" s="1"/>
  <c r="S126" i="24"/>
  <c r="EI126" i="24" s="1"/>
  <c r="AV126" i="24"/>
  <c r="FL126" i="24" s="1"/>
  <c r="CJ126" i="24"/>
  <c r="DU126" i="24"/>
  <c r="BO16" i="24"/>
  <c r="AB301" i="24"/>
  <c r="ER301" i="24" s="1"/>
  <c r="AY301" i="24"/>
  <c r="FO301" i="24" s="1"/>
  <c r="CK301" i="24"/>
  <c r="DY301" i="24"/>
  <c r="A302" i="24"/>
  <c r="DV302" i="24" s="1"/>
  <c r="O31" i="24"/>
  <c r="EE31" i="24" s="1"/>
  <c r="AR31" i="24"/>
  <c r="FH31" i="24" s="1"/>
  <c r="BU31" i="24"/>
  <c r="DI31" i="24"/>
  <c r="A32" i="24"/>
  <c r="DS32" i="24" s="1"/>
  <c r="Y81" i="24"/>
  <c r="EO81" i="24" s="1"/>
  <c r="AP81" i="24"/>
  <c r="FF81" i="24" s="1"/>
  <c r="CA81" i="24"/>
  <c r="CP81" i="24"/>
  <c r="A82" i="24"/>
  <c r="DO141" i="24"/>
  <c r="Z51" i="24"/>
  <c r="EP51" i="24" s="1"/>
  <c r="X51" i="24"/>
  <c r="EN51" i="24" s="1"/>
  <c r="BG51" i="24"/>
  <c r="FW51" i="24" s="1"/>
  <c r="DJ51" i="24"/>
  <c r="BX36" i="24"/>
  <c r="Z281" i="24"/>
  <c r="EP281" i="24" s="1"/>
  <c r="AB36" i="24"/>
  <c r="ER36" i="24" s="1"/>
  <c r="CT36" i="24"/>
  <c r="CP326" i="24"/>
  <c r="BG356" i="24"/>
  <c r="FW356" i="24" s="1"/>
  <c r="S326" i="24"/>
  <c r="EI326" i="24" s="1"/>
  <c r="DO326" i="24"/>
  <c r="AZ36" i="24"/>
  <c r="FP36" i="24" s="1"/>
  <c r="DO36" i="24"/>
  <c r="AF166" i="24"/>
  <c r="EV166" i="24" s="1"/>
  <c r="L356" i="24"/>
  <c r="EB356" i="24" s="1"/>
  <c r="CH356" i="24"/>
  <c r="BW281" i="24"/>
  <c r="CF71" i="24"/>
  <c r="DM141" i="24"/>
  <c r="P51" i="24"/>
  <c r="EF51" i="24" s="1"/>
  <c r="V51" i="24"/>
  <c r="EL51" i="24" s="1"/>
  <c r="CK51" i="24"/>
  <c r="DQ51" i="24"/>
  <c r="DY356" i="24"/>
  <c r="BO326" i="24"/>
  <c r="AV36" i="24"/>
  <c r="FL36" i="24" s="1"/>
  <c r="AU326" i="24"/>
  <c r="FK326" i="24" s="1"/>
  <c r="DU356" i="24"/>
  <c r="AM36" i="24"/>
  <c r="FC36" i="24" s="1"/>
  <c r="DJ36" i="24"/>
  <c r="DN311" i="24"/>
  <c r="BP36" i="24"/>
  <c r="DN36" i="24"/>
  <c r="AE166" i="24"/>
  <c r="EU166" i="24" s="1"/>
  <c r="AR356" i="24"/>
  <c r="FH356" i="24" s="1"/>
  <c r="CG356" i="24"/>
  <c r="AP61" i="24"/>
  <c r="FF61" i="24" s="1"/>
  <c r="BG61" i="24"/>
  <c r="FW61" i="24" s="1"/>
  <c r="CK61" i="24"/>
  <c r="BO336" i="24"/>
  <c r="Y336" i="24"/>
  <c r="EO336" i="24" s="1"/>
  <c r="BZ336" i="24"/>
  <c r="CF336" i="24"/>
  <c r="DW336" i="24"/>
  <c r="CE321" i="24"/>
  <c r="AP321" i="24"/>
  <c r="FF321" i="24" s="1"/>
  <c r="CA321" i="24"/>
  <c r="CJ321" i="24"/>
  <c r="DL321" i="24"/>
  <c r="CC326" i="24"/>
  <c r="DY326" i="24"/>
  <c r="S276" i="24"/>
  <c r="EI276" i="24" s="1"/>
  <c r="Z276" i="24"/>
  <c r="EP276" i="24" s="1"/>
  <c r="BL276" i="24"/>
  <c r="DO276" i="24"/>
  <c r="DS276" i="24"/>
  <c r="AU116" i="24"/>
  <c r="FK116" i="24" s="1"/>
  <c r="BM116" i="24"/>
  <c r="BZ116" i="24"/>
  <c r="DK116" i="24"/>
  <c r="DS116" i="24"/>
  <c r="DJ281" i="24"/>
  <c r="CE71" i="24"/>
  <c r="O126" i="24"/>
  <c r="EE126" i="24" s="1"/>
  <c r="Z126" i="24"/>
  <c r="EP126" i="24" s="1"/>
  <c r="AU126" i="24"/>
  <c r="FK126" i="24" s="1"/>
  <c r="CI126" i="24"/>
  <c r="DT126" i="24"/>
  <c r="AF301" i="24"/>
  <c r="EV301" i="24" s="1"/>
  <c r="S301" i="24"/>
  <c r="EI301" i="24" s="1"/>
  <c r="AL301" i="24"/>
  <c r="FB301" i="24" s="1"/>
  <c r="BJ301" i="24"/>
  <c r="DW301" i="24"/>
  <c r="BO31" i="24"/>
  <c r="N31" i="24"/>
  <c r="ED31" i="24" s="1"/>
  <c r="AP31" i="24"/>
  <c r="FF31" i="24" s="1"/>
  <c r="DH31" i="24"/>
  <c r="CR31" i="24"/>
  <c r="K81" i="24"/>
  <c r="EA81" i="24" s="1"/>
  <c r="X81" i="24"/>
  <c r="EN81" i="24" s="1"/>
  <c r="AO81" i="24"/>
  <c r="FE81" i="24" s="1"/>
  <c r="BZ81" i="24"/>
  <c r="CN81" i="24"/>
  <c r="CI141" i="24"/>
  <c r="O51" i="24"/>
  <c r="EE51" i="24" s="1"/>
  <c r="BB51" i="24"/>
  <c r="FR51" i="24" s="1"/>
  <c r="BX51" i="24"/>
  <c r="CP51" i="24"/>
  <c r="AB331" i="24"/>
  <c r="ER331" i="24" s="1"/>
  <c r="AW71" i="24"/>
  <c r="FM71" i="24" s="1"/>
  <c r="BG281" i="24"/>
  <c r="FW281" i="24" s="1"/>
  <c r="X71" i="24"/>
  <c r="EN71" i="24" s="1"/>
  <c r="R311" i="24"/>
  <c r="EH311" i="24" s="1"/>
  <c r="AC326" i="24"/>
  <c r="ES326" i="24" s="1"/>
  <c r="BZ311" i="24"/>
  <c r="AY36" i="24"/>
  <c r="FO36" i="24" s="1"/>
  <c r="BG166" i="24"/>
  <c r="FW166" i="24" s="1"/>
  <c r="AQ356" i="24"/>
  <c r="FG356" i="24" s="1"/>
  <c r="CF356" i="24"/>
  <c r="Z61" i="24"/>
  <c r="EP61" i="24" s="1"/>
  <c r="AV61" i="24"/>
  <c r="FL61" i="24" s="1"/>
  <c r="CJ61" i="24"/>
  <c r="BD336" i="24"/>
  <c r="FT336" i="24" s="1"/>
  <c r="AM336" i="24"/>
  <c r="FC336" i="24" s="1"/>
  <c r="CJ336" i="24"/>
  <c r="DO336" i="24"/>
  <c r="DX336" i="24"/>
  <c r="AJ321" i="24"/>
  <c r="EZ321" i="24" s="1"/>
  <c r="AB321" i="24"/>
  <c r="ER321" i="24" s="1"/>
  <c r="BE321" i="24"/>
  <c r="FU321" i="24" s="1"/>
  <c r="BW321" i="24"/>
  <c r="DW321" i="24"/>
  <c r="AE326" i="24"/>
  <c r="EU326" i="24" s="1"/>
  <c r="DX326" i="24"/>
  <c r="BC276" i="24"/>
  <c r="FS276" i="24" s="1"/>
  <c r="AE276" i="24"/>
  <c r="EU276" i="24" s="1"/>
  <c r="BZ276" i="24"/>
  <c r="DN276" i="24"/>
  <c r="DR276" i="24"/>
  <c r="AJ116" i="24"/>
  <c r="EZ116" i="24" s="1"/>
  <c r="AM116" i="24"/>
  <c r="FC116" i="24" s="1"/>
  <c r="BC116" i="24"/>
  <c r="FS116" i="24" s="1"/>
  <c r="CQ116" i="24"/>
  <c r="DR116" i="24"/>
  <c r="DI281" i="24"/>
  <c r="CD71" i="24"/>
  <c r="BY126" i="24"/>
  <c r="AJ126" i="24"/>
  <c r="EZ126" i="24" s="1"/>
  <c r="BS126" i="24"/>
  <c r="DK126" i="24"/>
  <c r="CQ126" i="24"/>
  <c r="AE301" i="24"/>
  <c r="EU301" i="24" s="1"/>
  <c r="Q301" i="24"/>
  <c r="EG301" i="24" s="1"/>
  <c r="CA301" i="24"/>
  <c r="CJ301" i="24"/>
  <c r="CR301" i="24"/>
  <c r="L31" i="24"/>
  <c r="EB31" i="24" s="1"/>
  <c r="AC31" i="24"/>
  <c r="ES31" i="24" s="1"/>
  <c r="AO31" i="24"/>
  <c r="FE31" i="24" s="1"/>
  <c r="BS31" i="24"/>
  <c r="CQ31" i="24"/>
  <c r="R81" i="24"/>
  <c r="EH81" i="24" s="1"/>
  <c r="AM81" i="24"/>
  <c r="FC81" i="24" s="1"/>
  <c r="AG81" i="24"/>
  <c r="EW81" i="24" s="1"/>
  <c r="BY81" i="24"/>
  <c r="DN81" i="24"/>
  <c r="AM51" i="24"/>
  <c r="FC51" i="24" s="1"/>
  <c r="AQ51" i="24"/>
  <c r="FG51" i="24" s="1"/>
  <c r="CA51" i="24"/>
  <c r="DI51" i="24"/>
  <c r="AA331" i="24"/>
  <c r="EQ331" i="24" s="1"/>
  <c r="S71" i="24"/>
  <c r="EI71" i="24" s="1"/>
  <c r="BP326" i="24"/>
  <c r="BP71" i="24"/>
  <c r="DK36" i="24"/>
  <c r="CM36" i="24"/>
  <c r="DG326" i="24"/>
  <c r="DM311" i="24"/>
  <c r="BO36" i="24"/>
  <c r="AC166" i="24"/>
  <c r="ES166" i="24" s="1"/>
  <c r="AF356" i="24"/>
  <c r="EV356" i="24" s="1"/>
  <c r="CE356" i="24"/>
  <c r="L61" i="24"/>
  <c r="EB61" i="24" s="1"/>
  <c r="AU61" i="24"/>
  <c r="FK61" i="24" s="1"/>
  <c r="CI61" i="24"/>
  <c r="Q336" i="24"/>
  <c r="EG336" i="24" s="1"/>
  <c r="AY336" i="24"/>
  <c r="FO336" i="24" s="1"/>
  <c r="BM336" i="24"/>
  <c r="CE336" i="24"/>
  <c r="DV336" i="24"/>
  <c r="S321" i="24"/>
  <c r="EI321" i="24" s="1"/>
  <c r="AO321" i="24"/>
  <c r="FE321" i="24" s="1"/>
  <c r="BZ321" i="24"/>
  <c r="CU321" i="24"/>
  <c r="DK321" i="24"/>
  <c r="BL326" i="24"/>
  <c r="DW326" i="24"/>
  <c r="R276" i="24"/>
  <c r="EH276" i="24" s="1"/>
  <c r="Y276" i="24"/>
  <c r="EO276" i="24" s="1"/>
  <c r="BK276" i="24"/>
  <c r="CU276" i="24"/>
  <c r="DQ276" i="24"/>
  <c r="AB116" i="24"/>
  <c r="ER116" i="24" s="1"/>
  <c r="AP116" i="24"/>
  <c r="FF116" i="24" s="1"/>
  <c r="BY116" i="24"/>
  <c r="DJ116" i="24"/>
  <c r="DQ116" i="24"/>
  <c r="DH281" i="24"/>
  <c r="DL71" i="24"/>
  <c r="N126" i="24"/>
  <c r="ED126" i="24" s="1"/>
  <c r="Y126" i="24"/>
  <c r="EO126" i="24" s="1"/>
  <c r="AS126" i="24"/>
  <c r="FI126" i="24" s="1"/>
  <c r="CH126" i="24"/>
  <c r="DS126" i="24"/>
  <c r="AW301" i="24"/>
  <c r="FM301" i="24" s="1"/>
  <c r="W301" i="24"/>
  <c r="EM301" i="24" s="1"/>
  <c r="AK301" i="24"/>
  <c r="FA301" i="24" s="1"/>
  <c r="BI301" i="24"/>
  <c r="CQ301" i="24"/>
  <c r="BQ31" i="24"/>
  <c r="AA31" i="24"/>
  <c r="EQ31" i="24" s="1"/>
  <c r="BF31" i="24"/>
  <c r="FV31" i="24" s="1"/>
  <c r="DG31" i="24"/>
  <c r="CP31" i="24"/>
  <c r="CG81" i="24"/>
  <c r="BN81" i="24"/>
  <c r="AF81" i="24"/>
  <c r="EV81" i="24" s="1"/>
  <c r="BQ81" i="24"/>
  <c r="DM81" i="24"/>
  <c r="AK51" i="24"/>
  <c r="FA51" i="24" s="1"/>
  <c r="AU51" i="24"/>
  <c r="FK51" i="24" s="1"/>
  <c r="BA51" i="24"/>
  <c r="FQ51" i="24" s="1"/>
  <c r="BZ51" i="24"/>
  <c r="CO51" i="24"/>
  <c r="Z331" i="24"/>
  <c r="EP331" i="24" s="1"/>
  <c r="AO326" i="24"/>
  <c r="FE326" i="24" s="1"/>
  <c r="AV281" i="24"/>
  <c r="FL281" i="24" s="1"/>
  <c r="AV356" i="24"/>
  <c r="FL356" i="24" s="1"/>
  <c r="R166" i="24"/>
  <c r="EH166" i="24" s="1"/>
  <c r="CU166" i="24"/>
  <c r="BY356" i="24"/>
  <c r="AU71" i="24"/>
  <c r="FK71" i="24" s="1"/>
  <c r="DO311" i="24"/>
  <c r="DS311" i="24"/>
  <c r="BB36" i="24"/>
  <c r="FR36" i="24" s="1"/>
  <c r="BF166" i="24"/>
  <c r="FV166" i="24" s="1"/>
  <c r="AI356" i="24"/>
  <c r="EY356" i="24" s="1"/>
  <c r="CD356" i="24"/>
  <c r="K61" i="24"/>
  <c r="EA61" i="24" s="1"/>
  <c r="BE61" i="24"/>
  <c r="FU61" i="24" s="1"/>
  <c r="DO61" i="24"/>
  <c r="AG336" i="24"/>
  <c r="EW336" i="24" s="1"/>
  <c r="X336" i="24"/>
  <c r="EN336" i="24" s="1"/>
  <c r="BY336" i="24"/>
  <c r="DN336" i="24"/>
  <c r="DU336" i="24"/>
  <c r="AH321" i="24"/>
  <c r="EX321" i="24" s="1"/>
  <c r="BM321" i="24"/>
  <c r="BD321" i="24"/>
  <c r="FT321" i="24" s="1"/>
  <c r="CT321" i="24"/>
  <c r="DV321" i="24"/>
  <c r="BK326" i="24"/>
  <c r="A327" i="24"/>
  <c r="DT327" i="24" s="1"/>
  <c r="BB276" i="24"/>
  <c r="FR276" i="24" s="1"/>
  <c r="X276" i="24"/>
  <c r="EN276" i="24" s="1"/>
  <c r="BY276" i="24"/>
  <c r="DM276" i="24"/>
  <c r="A277" i="24"/>
  <c r="CN277" i="24" s="1"/>
  <c r="AE116" i="24"/>
  <c r="EU116" i="24" s="1"/>
  <c r="AZ116" i="24"/>
  <c r="FP116" i="24" s="1"/>
  <c r="BB116" i="24"/>
  <c r="FR116" i="24" s="1"/>
  <c r="CP116" i="24"/>
  <c r="A117" i="24"/>
  <c r="DN117" i="24" s="1"/>
  <c r="CR281" i="24"/>
  <c r="L126" i="24"/>
  <c r="EB126" i="24" s="1"/>
  <c r="AI126" i="24"/>
  <c r="EY126" i="24" s="1"/>
  <c r="AR126" i="24"/>
  <c r="FH126" i="24" s="1"/>
  <c r="DJ126" i="24"/>
  <c r="DI126" i="24"/>
  <c r="AT301" i="24"/>
  <c r="FJ301" i="24" s="1"/>
  <c r="K301" i="24"/>
  <c r="EA301" i="24" s="1"/>
  <c r="BZ301" i="24"/>
  <c r="BW301" i="24"/>
  <c r="CP301" i="24"/>
  <c r="M31" i="24"/>
  <c r="EC31" i="24" s="1"/>
  <c r="Z31" i="24"/>
  <c r="EP31" i="24" s="1"/>
  <c r="BE31" i="24"/>
  <c r="FU31" i="24" s="1"/>
  <c r="CK31" i="24"/>
  <c r="CO31" i="24"/>
  <c r="CE81" i="24"/>
  <c r="W81" i="24"/>
  <c r="EM81" i="24" s="1"/>
  <c r="DO81" i="24"/>
  <c r="BX81" i="24"/>
  <c r="DL81" i="24"/>
  <c r="M51" i="24"/>
  <c r="EC51" i="24" s="1"/>
  <c r="N51" i="24"/>
  <c r="ED51" i="24" s="1"/>
  <c r="BQ51" i="24"/>
  <c r="BY51" i="24"/>
  <c r="DH51" i="24"/>
  <c r="Y331" i="24"/>
  <c r="EO331" i="24" s="1"/>
  <c r="CD331" i="24"/>
  <c r="Y281" i="24"/>
  <c r="EO281" i="24" s="1"/>
  <c r="BS36" i="24"/>
  <c r="AL36" i="24"/>
  <c r="FB36" i="24" s="1"/>
  <c r="CI36" i="24"/>
  <c r="AW166" i="24"/>
  <c r="FM166" i="24" s="1"/>
  <c r="AH356" i="24"/>
  <c r="EX356" i="24" s="1"/>
  <c r="CC356" i="24"/>
  <c r="W61" i="24"/>
  <c r="EM61" i="24" s="1"/>
  <c r="BM61" i="24"/>
  <c r="DN61" i="24"/>
  <c r="AW336" i="24"/>
  <c r="FM336" i="24" s="1"/>
  <c r="AL336" i="24"/>
  <c r="FB336" i="24" s="1"/>
  <c r="CI336" i="24"/>
  <c r="CD336" i="24"/>
  <c r="O321" i="24"/>
  <c r="EE321" i="24" s="1"/>
  <c r="AA321" i="24"/>
  <c r="EQ321" i="24" s="1"/>
  <c r="BY321" i="24"/>
  <c r="CS321" i="24"/>
  <c r="BJ326" i="24"/>
  <c r="M276" i="24"/>
  <c r="EC276" i="24" s="1"/>
  <c r="AI276" i="24"/>
  <c r="EY276" i="24" s="1"/>
  <c r="W276" i="24"/>
  <c r="EM276" i="24" s="1"/>
  <c r="BJ276" i="24"/>
  <c r="AC116" i="24"/>
  <c r="ES116" i="24" s="1"/>
  <c r="AA116" i="24"/>
  <c r="EQ116" i="24" s="1"/>
  <c r="BL116" i="24"/>
  <c r="BX116" i="24"/>
  <c r="AF281" i="24"/>
  <c r="EV281" i="24" s="1"/>
  <c r="DV281" i="24"/>
  <c r="BA126" i="24"/>
  <c r="FQ126" i="24" s="1"/>
  <c r="X126" i="24"/>
  <c r="EN126" i="24" s="1"/>
  <c r="AQ126" i="24"/>
  <c r="FG126" i="24" s="1"/>
  <c r="CG126" i="24"/>
  <c r="P301" i="24"/>
  <c r="EF301" i="24" s="1"/>
  <c r="AI301" i="24"/>
  <c r="EY301" i="24" s="1"/>
  <c r="BG301" i="24"/>
  <c r="FW301" i="24" s="1"/>
  <c r="CI301" i="24"/>
  <c r="BP31" i="24"/>
  <c r="Y31" i="24"/>
  <c r="EO31" i="24" s="1"/>
  <c r="BD31" i="24"/>
  <c r="FT31" i="24" s="1"/>
  <c r="CJ31" i="24"/>
  <c r="M81" i="24"/>
  <c r="EC81" i="24" s="1"/>
  <c r="AE81" i="24"/>
  <c r="EU81" i="24" s="1"/>
  <c r="BL81" i="24"/>
  <c r="BW81" i="24"/>
  <c r="L51" i="24"/>
  <c r="EB51" i="24" s="1"/>
  <c r="AL51" i="24"/>
  <c r="FB51" i="24" s="1"/>
  <c r="AP51" i="24"/>
  <c r="FF51" i="24" s="1"/>
  <c r="CF51" i="24"/>
  <c r="CN51" i="24"/>
  <c r="AG331" i="24"/>
  <c r="EW331" i="24" s="1"/>
  <c r="BG41" i="24"/>
  <c r="FW41" i="24" s="1"/>
  <c r="DH56" i="24"/>
  <c r="A57" i="24"/>
  <c r="CS57" i="24" s="1"/>
  <c r="DG56" i="24"/>
  <c r="CD56" i="24"/>
  <c r="AJ56" i="24"/>
  <c r="EZ56" i="24" s="1"/>
  <c r="BN56" i="24"/>
  <c r="DQ56" i="24"/>
  <c r="CS56" i="24"/>
  <c r="BS56" i="24"/>
  <c r="AS56" i="24"/>
  <c r="FI56" i="24" s="1"/>
  <c r="Q56" i="24"/>
  <c r="EG56" i="24" s="1"/>
  <c r="AC56" i="24"/>
  <c r="ES56" i="24" s="1"/>
  <c r="CF56" i="24"/>
  <c r="AY56" i="24"/>
  <c r="FO56" i="24" s="1"/>
  <c r="DI56" i="24"/>
  <c r="DW56" i="24"/>
  <c r="DO121" i="24"/>
  <c r="AY121" i="24"/>
  <c r="FO121" i="24" s="1"/>
  <c r="BF121" i="24"/>
  <c r="FV121" i="24" s="1"/>
  <c r="Y121" i="24"/>
  <c r="EO121" i="24" s="1"/>
  <c r="K121" i="24"/>
  <c r="EA121" i="24" s="1"/>
  <c r="CR121" i="24"/>
  <c r="AZ121" i="24"/>
  <c r="FP121" i="24" s="1"/>
  <c r="BO121" i="24"/>
  <c r="Z121" i="24"/>
  <c r="EP121" i="24" s="1"/>
  <c r="M121" i="24"/>
  <c r="EC121" i="24" s="1"/>
  <c r="DQ121" i="24"/>
  <c r="CT121" i="24"/>
  <c r="BA121" i="24"/>
  <c r="FQ121" i="24" s="1"/>
  <c r="BP121" i="24"/>
  <c r="AB121" i="24"/>
  <c r="ER121" i="24" s="1"/>
  <c r="DS121" i="24"/>
  <c r="CU121" i="24"/>
  <c r="BT121" i="24"/>
  <c r="AF121" i="24"/>
  <c r="EV121" i="24" s="1"/>
  <c r="N121" i="24"/>
  <c r="ED121" i="24" s="1"/>
  <c r="DV121" i="24"/>
  <c r="CI121" i="24"/>
  <c r="BB121" i="24"/>
  <c r="FR121" i="24" s="1"/>
  <c r="AG121" i="24"/>
  <c r="EW121" i="24" s="1"/>
  <c r="O121" i="24"/>
  <c r="EE121" i="24" s="1"/>
  <c r="DW121" i="24"/>
  <c r="CJ121" i="24"/>
  <c r="BU121" i="24"/>
  <c r="AH121" i="24"/>
  <c r="EX121" i="24" s="1"/>
  <c r="AC121" i="24"/>
  <c r="ES121" i="24" s="1"/>
  <c r="DX121" i="24"/>
  <c r="CK121" i="24"/>
  <c r="BC121" i="24"/>
  <c r="FS121" i="24" s="1"/>
  <c r="AI121" i="24"/>
  <c r="EY121" i="24" s="1"/>
  <c r="P121" i="24"/>
  <c r="EF121" i="24" s="1"/>
  <c r="DY121" i="24"/>
  <c r="CM121" i="24"/>
  <c r="BV121" i="24"/>
  <c r="BW121" i="24"/>
  <c r="Q121" i="24"/>
  <c r="EG121" i="24" s="1"/>
  <c r="CO121" i="24"/>
  <c r="BZ56" i="24"/>
  <c r="DM156" i="24"/>
  <c r="CS156" i="24"/>
  <c r="CA156" i="24"/>
  <c r="BJ156" i="24"/>
  <c r="AO156" i="24"/>
  <c r="FE156" i="24" s="1"/>
  <c r="DN156" i="24"/>
  <c r="BB156" i="24"/>
  <c r="FR156" i="24" s="1"/>
  <c r="AV156" i="24"/>
  <c r="FL156" i="24" s="1"/>
  <c r="R156" i="24"/>
  <c r="EH156" i="24" s="1"/>
  <c r="AP156" i="24"/>
  <c r="FF156" i="24" s="1"/>
  <c r="DO156" i="24"/>
  <c r="CT156" i="24"/>
  <c r="AK156" i="24"/>
  <c r="FA156" i="24" s="1"/>
  <c r="AA156" i="24"/>
  <c r="EQ156" i="24" s="1"/>
  <c r="BP156" i="24"/>
  <c r="CM156" i="24"/>
  <c r="CC156" i="24"/>
  <c r="AW156" i="24"/>
  <c r="FM156" i="24" s="1"/>
  <c r="S156" i="24"/>
  <c r="EI156" i="24" s="1"/>
  <c r="O156" i="24"/>
  <c r="EE156" i="24" s="1"/>
  <c r="CN156" i="24"/>
  <c r="BC156" i="24"/>
  <c r="FS156" i="24" s="1"/>
  <c r="AL156" i="24"/>
  <c r="FB156" i="24" s="1"/>
  <c r="AB156" i="24"/>
  <c r="ER156" i="24" s="1"/>
  <c r="Q156" i="24"/>
  <c r="EG156" i="24" s="1"/>
  <c r="DG156" i="24"/>
  <c r="CU156" i="24"/>
  <c r="AM156" i="24"/>
  <c r="FC156" i="24" s="1"/>
  <c r="AS156" i="24"/>
  <c r="FI156" i="24" s="1"/>
  <c r="BQ156" i="24"/>
  <c r="CO156" i="24"/>
  <c r="CD156" i="24"/>
  <c r="AU156" i="24"/>
  <c r="FK156" i="24" s="1"/>
  <c r="BK156" i="24"/>
  <c r="P156" i="24"/>
  <c r="EF156" i="24" s="1"/>
  <c r="DH156" i="24"/>
  <c r="BD156" i="24"/>
  <c r="FT156" i="24" s="1"/>
  <c r="AY156" i="24"/>
  <c r="FO156" i="24" s="1"/>
  <c r="AC156" i="24"/>
  <c r="ES156" i="24" s="1"/>
  <c r="AQ156" i="24"/>
  <c r="FG156" i="24" s="1"/>
  <c r="A157" i="24"/>
  <c r="DX157" i="24" s="1"/>
  <c r="CP156" i="24"/>
  <c r="CE156" i="24"/>
  <c r="AE156" i="24"/>
  <c r="EU156" i="24" s="1"/>
  <c r="BL156" i="24"/>
  <c r="DQ156" i="24"/>
  <c r="DI156" i="24"/>
  <c r="BE156" i="24"/>
  <c r="FU156" i="24" s="1"/>
  <c r="AZ156" i="24"/>
  <c r="FP156" i="24" s="1"/>
  <c r="K156" i="24"/>
  <c r="EA156" i="24" s="1"/>
  <c r="DR156" i="24"/>
  <c r="CQ156" i="24"/>
  <c r="CF156" i="24"/>
  <c r="AF156" i="24"/>
  <c r="EV156" i="24" s="1"/>
  <c r="BM156" i="24"/>
  <c r="AG56" i="24"/>
  <c r="EW56" i="24" s="1"/>
  <c r="BM121" i="24"/>
  <c r="CI156" i="24"/>
  <c r="AM56" i="24"/>
  <c r="FC56" i="24" s="1"/>
  <c r="BJ291" i="24"/>
  <c r="BE41" i="24"/>
  <c r="FU41" i="24" s="1"/>
  <c r="CK41" i="24"/>
  <c r="CH16" i="24"/>
  <c r="Q16" i="24"/>
  <c r="EG16" i="24" s="1"/>
  <c r="DV16" i="24"/>
  <c r="Z16" i="24"/>
  <c r="EP16" i="24" s="1"/>
  <c r="DM16" i="24"/>
  <c r="DN16" i="24"/>
  <c r="DO16" i="24"/>
  <c r="CM16" i="24"/>
  <c r="BZ16" i="24"/>
  <c r="CC16" i="24"/>
  <c r="BG16" i="24"/>
  <c r="FW16" i="24" s="1"/>
  <c r="CD16" i="24"/>
  <c r="AK16" i="24"/>
  <c r="FA16" i="24" s="1"/>
  <c r="CO186" i="24"/>
  <c r="BF156" i="24"/>
  <c r="FV156" i="24" s="1"/>
  <c r="AM331" i="24"/>
  <c r="FC331" i="24" s="1"/>
  <c r="AP331" i="24"/>
  <c r="FF331" i="24" s="1"/>
  <c r="DQ331" i="24"/>
  <c r="AU36" i="24"/>
  <c r="FK36" i="24" s="1"/>
  <c r="AI36" i="24"/>
  <c r="EY36" i="24" s="1"/>
  <c r="BM36" i="24"/>
  <c r="CD36" i="24"/>
  <c r="DL36" i="24"/>
  <c r="CI56" i="24"/>
  <c r="BQ56" i="24"/>
  <c r="BI56" i="24"/>
  <c r="CJ56" i="24"/>
  <c r="AG356" i="24"/>
  <c r="EW356" i="24" s="1"/>
  <c r="BU356" i="24"/>
  <c r="BE356" i="24"/>
  <c r="FU356" i="24" s="1"/>
  <c r="DM356" i="24"/>
  <c r="AW171" i="24"/>
  <c r="FM171" i="24" s="1"/>
  <c r="L326" i="24"/>
  <c r="EB326" i="24" s="1"/>
  <c r="AI326" i="24"/>
  <c r="EY326" i="24" s="1"/>
  <c r="BV326" i="24"/>
  <c r="Q186" i="24"/>
  <c r="EG186" i="24" s="1"/>
  <c r="BC186" i="24"/>
  <c r="FS186" i="24" s="1"/>
  <c r="BU186" i="24"/>
  <c r="CN186" i="24"/>
  <c r="DQ186" i="24"/>
  <c r="V281" i="24"/>
  <c r="EL281" i="24" s="1"/>
  <c r="BU281" i="24"/>
  <c r="CO281" i="24"/>
  <c r="BU71" i="24"/>
  <c r="AQ71" i="24"/>
  <c r="FG71" i="24" s="1"/>
  <c r="CQ71" i="24"/>
  <c r="AA121" i="24"/>
  <c r="EQ121" i="24" s="1"/>
  <c r="BJ121" i="24"/>
  <c r="DK121" i="24"/>
  <c r="R291" i="24"/>
  <c r="EH291" i="24" s="1"/>
  <c r="BS291" i="24"/>
  <c r="DG291" i="24"/>
  <c r="AK41" i="24"/>
  <c r="FA41" i="24" s="1"/>
  <c r="DI41" i="24"/>
  <c r="Z156" i="24"/>
  <c r="EP156" i="24" s="1"/>
  <c r="BW156" i="24"/>
  <c r="AL331" i="24"/>
  <c r="FB331" i="24" s="1"/>
  <c r="BY331" i="24"/>
  <c r="DR331" i="24"/>
  <c r="DT306" i="24"/>
  <c r="DU306" i="24"/>
  <c r="DV306" i="24"/>
  <c r="DW306" i="24"/>
  <c r="L56" i="24"/>
  <c r="EB56" i="24" s="1"/>
  <c r="BJ56" i="24"/>
  <c r="CU56" i="24"/>
  <c r="DU56" i="24"/>
  <c r="BA56" i="24"/>
  <c r="FQ56" i="24" s="1"/>
  <c r="AO56" i="24"/>
  <c r="FE56" i="24" s="1"/>
  <c r="BU56" i="24"/>
  <c r="DT56" i="24"/>
  <c r="BJ186" i="24"/>
  <c r="BF186" i="24"/>
  <c r="FV186" i="24" s="1"/>
  <c r="AU186" i="24"/>
  <c r="FK186" i="24" s="1"/>
  <c r="CP186" i="24"/>
  <c r="DH186" i="24"/>
  <c r="AP121" i="24"/>
  <c r="FF121" i="24" s="1"/>
  <c r="CS121" i="24"/>
  <c r="BV291" i="24"/>
  <c r="Z41" i="24"/>
  <c r="EP41" i="24" s="1"/>
  <c r="DH326" i="24"/>
  <c r="CI326" i="24"/>
  <c r="BN326" i="24"/>
  <c r="CA326" i="24"/>
  <c r="P326" i="24"/>
  <c r="EF326" i="24" s="1"/>
  <c r="DI326" i="24"/>
  <c r="CO326" i="24"/>
  <c r="AV326" i="24"/>
  <c r="FL326" i="24" s="1"/>
  <c r="AK326" i="24"/>
  <c r="FA326" i="24" s="1"/>
  <c r="AP326" i="24"/>
  <c r="FF326" i="24" s="1"/>
  <c r="X326" i="24"/>
  <c r="EN326" i="24" s="1"/>
  <c r="AJ326" i="24"/>
  <c r="EZ326" i="24" s="1"/>
  <c r="BY326" i="24"/>
  <c r="DR326" i="24"/>
  <c r="AC71" i="24"/>
  <c r="ES71" i="24" s="1"/>
  <c r="BN156" i="24"/>
  <c r="BG156" i="24"/>
  <c r="FW156" i="24" s="1"/>
  <c r="DS156" i="24"/>
  <c r="AR331" i="24"/>
  <c r="FH331" i="24" s="1"/>
  <c r="DT331" i="24"/>
  <c r="CT356" i="24"/>
  <c r="CI356" i="24"/>
  <c r="AT356" i="24"/>
  <c r="FJ356" i="24" s="1"/>
  <c r="Y356" i="24"/>
  <c r="EO356" i="24" s="1"/>
  <c r="K356" i="24"/>
  <c r="EA356" i="24" s="1"/>
  <c r="CU356" i="24"/>
  <c r="CJ356" i="24"/>
  <c r="AU356" i="24"/>
  <c r="FK356" i="24" s="1"/>
  <c r="Z356" i="24"/>
  <c r="EP356" i="24" s="1"/>
  <c r="AP356" i="24"/>
  <c r="FF356" i="24" s="1"/>
  <c r="AM356" i="24"/>
  <c r="FC356" i="24" s="1"/>
  <c r="DN356" i="24"/>
  <c r="AA326" i="24"/>
  <c r="EQ326" i="24" s="1"/>
  <c r="BK186" i="24"/>
  <c r="AC186" i="24"/>
  <c r="ES186" i="24" s="1"/>
  <c r="AS186" i="24"/>
  <c r="FI186" i="24" s="1"/>
  <c r="DR186" i="24"/>
  <c r="W281" i="24"/>
  <c r="EM281" i="24" s="1"/>
  <c r="BC281" i="24"/>
  <c r="FS281" i="24" s="1"/>
  <c r="DU281" i="24"/>
  <c r="BO71" i="24"/>
  <c r="AS71" i="24"/>
  <c r="FI71" i="24" s="1"/>
  <c r="S121" i="24"/>
  <c r="EI121" i="24" s="1"/>
  <c r="AV121" i="24"/>
  <c r="FL121" i="24" s="1"/>
  <c r="DL121" i="24"/>
  <c r="V291" i="24"/>
  <c r="EL291" i="24" s="1"/>
  <c r="CI41" i="24"/>
  <c r="AR156" i="24"/>
  <c r="FH156" i="24" s="1"/>
  <c r="AT36" i="24"/>
  <c r="FJ36" i="24" s="1"/>
  <c r="Z36" i="24"/>
  <c r="EP36" i="24" s="1"/>
  <c r="BL36" i="24"/>
  <c r="CC36" i="24"/>
  <c r="DY36" i="24"/>
  <c r="V56" i="24"/>
  <c r="EL56" i="24" s="1"/>
  <c r="Z56" i="24"/>
  <c r="EP56" i="24" s="1"/>
  <c r="BW56" i="24"/>
  <c r="CR56" i="24"/>
  <c r="S356" i="24"/>
  <c r="EI356" i="24" s="1"/>
  <c r="BO356" i="24"/>
  <c r="BG291" i="24"/>
  <c r="FW291" i="24" s="1"/>
  <c r="AU291" i="24"/>
  <c r="FK291" i="24" s="1"/>
  <c r="DX291" i="24"/>
  <c r="AJ41" i="24"/>
  <c r="EZ41" i="24" s="1"/>
  <c r="DH41" i="24"/>
  <c r="L156" i="24"/>
  <c r="EB156" i="24" s="1"/>
  <c r="BV156" i="24"/>
  <c r="M331" i="24"/>
  <c r="EC331" i="24" s="1"/>
  <c r="BX331" i="24"/>
  <c r="DY331" i="24"/>
  <c r="AR36" i="24"/>
  <c r="FH36" i="24" s="1"/>
  <c r="AH36" i="24"/>
  <c r="EX36" i="24" s="1"/>
  <c r="BK36" i="24"/>
  <c r="CR36" i="24"/>
  <c r="R56" i="24"/>
  <c r="EH56" i="24" s="1"/>
  <c r="X56" i="24"/>
  <c r="EN56" i="24" s="1"/>
  <c r="CE56" i="24"/>
  <c r="CQ56" i="24"/>
  <c r="AC356" i="24"/>
  <c r="ES356" i="24" s="1"/>
  <c r="AL356" i="24"/>
  <c r="FB356" i="24" s="1"/>
  <c r="BW356" i="24"/>
  <c r="CO356" i="24"/>
  <c r="A357" i="24"/>
  <c r="DU357" i="24" s="1"/>
  <c r="O326" i="24"/>
  <c r="EE326" i="24" s="1"/>
  <c r="AH326" i="24"/>
  <c r="EX326" i="24" s="1"/>
  <c r="BT326" i="24"/>
  <c r="CM326" i="24"/>
  <c r="R186" i="24"/>
  <c r="EH186" i="24" s="1"/>
  <c r="AA186" i="24"/>
  <c r="EQ186" i="24" s="1"/>
  <c r="BT186" i="24"/>
  <c r="CM186" i="24"/>
  <c r="U281" i="24"/>
  <c r="EK281" i="24" s="1"/>
  <c r="BB281" i="24"/>
  <c r="FR281" i="24" s="1"/>
  <c r="BT71" i="24"/>
  <c r="BX71" i="24"/>
  <c r="CO71" i="24"/>
  <c r="W121" i="24"/>
  <c r="EM121" i="24" s="1"/>
  <c r="BI121" i="24"/>
  <c r="DI121" i="24"/>
  <c r="U291" i="24"/>
  <c r="EK291" i="24" s="1"/>
  <c r="AS291" i="24"/>
  <c r="FI291" i="24" s="1"/>
  <c r="DW291" i="24"/>
  <c r="BD41" i="24"/>
  <c r="FT41" i="24" s="1"/>
  <c r="DG41" i="24"/>
  <c r="X156" i="24"/>
  <c r="EN156" i="24" s="1"/>
  <c r="BU156" i="24"/>
  <c r="AK331" i="24"/>
  <c r="FA331" i="24" s="1"/>
  <c r="BQ331" i="24"/>
  <c r="DX331" i="24"/>
  <c r="CU41" i="24"/>
  <c r="AH56" i="24"/>
  <c r="EX56" i="24" s="1"/>
  <c r="AP56" i="24"/>
  <c r="FF56" i="24" s="1"/>
  <c r="DV56" i="24"/>
  <c r="DX186" i="24"/>
  <c r="CA186" i="24"/>
  <c r="AY186" i="24"/>
  <c r="FO186" i="24" s="1"/>
  <c r="AT186" i="24"/>
  <c r="FJ186" i="24" s="1"/>
  <c r="AH186" i="24"/>
  <c r="EX186" i="24" s="1"/>
  <c r="DY186" i="24"/>
  <c r="CC186" i="24"/>
  <c r="AP186" i="24"/>
  <c r="FF186" i="24" s="1"/>
  <c r="AG186" i="24"/>
  <c r="EW186" i="24" s="1"/>
  <c r="AI186" i="24"/>
  <c r="EY186" i="24" s="1"/>
  <c r="Y56" i="24"/>
  <c r="EO56" i="24" s="1"/>
  <c r="M156" i="24"/>
  <c r="EC156" i="24" s="1"/>
  <c r="CH156" i="24"/>
  <c r="DT156" i="24"/>
  <c r="AT71" i="24"/>
  <c r="FJ71" i="24" s="1"/>
  <c r="DI71" i="24"/>
  <c r="AS121" i="24"/>
  <c r="FI121" i="24" s="1"/>
  <c r="DN121" i="24"/>
  <c r="CQ281" i="24"/>
  <c r="CE281" i="24"/>
  <c r="AP281" i="24"/>
  <c r="FF281" i="24" s="1"/>
  <c r="Q281" i="24"/>
  <c r="EG281" i="24" s="1"/>
  <c r="AG281" i="24"/>
  <c r="EW281" i="24" s="1"/>
  <c r="DW281" i="24"/>
  <c r="BI281" i="24"/>
  <c r="AM281" i="24"/>
  <c r="FC281" i="24" s="1"/>
  <c r="S281" i="24"/>
  <c r="EI281" i="24" s="1"/>
  <c r="P281" i="24"/>
  <c r="EF281" i="24" s="1"/>
  <c r="DQ281" i="24"/>
  <c r="CS281" i="24"/>
  <c r="AZ281" i="24"/>
  <c r="FP281" i="24" s="1"/>
  <c r="AR281" i="24"/>
  <c r="FH281" i="24" s="1"/>
  <c r="R281" i="24"/>
  <c r="EH281" i="24" s="1"/>
  <c r="DS281" i="24"/>
  <c r="CJ281" i="24"/>
  <c r="DX281" i="24"/>
  <c r="CT281" i="24"/>
  <c r="BS281" i="24"/>
  <c r="AT281" i="24"/>
  <c r="FJ281" i="24" s="1"/>
  <c r="K281" i="24"/>
  <c r="EA281" i="24" s="1"/>
  <c r="DY281" i="24"/>
  <c r="CK281" i="24"/>
  <c r="BA281" i="24"/>
  <c r="FQ281" i="24" s="1"/>
  <c r="BJ281" i="24"/>
  <c r="AE281" i="24"/>
  <c r="EU281" i="24" s="1"/>
  <c r="DK281" i="24"/>
  <c r="CU281" i="24"/>
  <c r="CH281" i="24"/>
  <c r="AH281" i="24"/>
  <c r="EX281" i="24" s="1"/>
  <c r="AY281" i="24"/>
  <c r="FO281" i="24" s="1"/>
  <c r="DL281" i="24"/>
  <c r="DG281" i="24"/>
  <c r="BT281" i="24"/>
  <c r="BK281" i="24"/>
  <c r="AU281" i="24"/>
  <c r="FK281" i="24" s="1"/>
  <c r="U171" i="24"/>
  <c r="EK171" i="24" s="1"/>
  <c r="BX326" i="24"/>
  <c r="BI291" i="24"/>
  <c r="DI291" i="24"/>
  <c r="CJ41" i="24"/>
  <c r="AT156" i="24"/>
  <c r="FJ156" i="24" s="1"/>
  <c r="N331" i="24"/>
  <c r="ED331" i="24" s="1"/>
  <c r="DS331" i="24"/>
  <c r="A37" i="24"/>
  <c r="A38" i="24" s="1"/>
  <c r="CN36" i="24"/>
  <c r="BZ36" i="24"/>
  <c r="BQ36" i="24"/>
  <c r="AC36" i="24"/>
  <c r="ES36" i="24" s="1"/>
  <c r="DQ36" i="24"/>
  <c r="CS36" i="24"/>
  <c r="CH36" i="24"/>
  <c r="BA36" i="24"/>
  <c r="FQ36" i="24" s="1"/>
  <c r="AQ36" i="24"/>
  <c r="FG36" i="24" s="1"/>
  <c r="AE171" i="24"/>
  <c r="EU171" i="24" s="1"/>
  <c r="U356" i="24"/>
  <c r="EK356" i="24" s="1"/>
  <c r="DL356" i="24"/>
  <c r="DQ356" i="24"/>
  <c r="V326" i="24"/>
  <c r="EL326" i="24" s="1"/>
  <c r="BF326" i="24"/>
  <c r="FV326" i="24" s="1"/>
  <c r="BU326" i="24"/>
  <c r="CR326" i="24"/>
  <c r="P186" i="24"/>
  <c r="EF186" i="24" s="1"/>
  <c r="AB186" i="24"/>
  <c r="ER186" i="24" s="1"/>
  <c r="AR186" i="24"/>
  <c r="FH186" i="24" s="1"/>
  <c r="CE186" i="24"/>
  <c r="DW186" i="24"/>
  <c r="BQ281" i="24"/>
  <c r="CI281" i="24"/>
  <c r="DT281" i="24"/>
  <c r="AR71" i="24"/>
  <c r="FH71" i="24" s="1"/>
  <c r="AP71" i="24"/>
  <c r="FF71" i="24" s="1"/>
  <c r="CP71" i="24"/>
  <c r="X121" i="24"/>
  <c r="EN121" i="24" s="1"/>
  <c r="AU121" i="24"/>
  <c r="FK121" i="24" s="1"/>
  <c r="DJ121" i="24"/>
  <c r="P36" i="24"/>
  <c r="EF36" i="24" s="1"/>
  <c r="Y36" i="24"/>
  <c r="EO36" i="24" s="1"/>
  <c r="BJ36" i="24"/>
  <c r="BV36" i="24"/>
  <c r="DX36" i="24"/>
  <c r="BO56" i="24"/>
  <c r="AU56" i="24"/>
  <c r="FK56" i="24" s="1"/>
  <c r="BG56" i="24"/>
  <c r="FW56" i="24" s="1"/>
  <c r="CP56" i="24"/>
  <c r="AB356" i="24"/>
  <c r="ER356" i="24" s="1"/>
  <c r="BT356" i="24"/>
  <c r="BN356" i="24"/>
  <c r="DK356" i="24"/>
  <c r="CD326" i="24"/>
  <c r="BE326" i="24"/>
  <c r="FU326" i="24" s="1"/>
  <c r="BS326" i="24"/>
  <c r="DV326" i="24"/>
  <c r="BG186" i="24"/>
  <c r="FW186" i="24" s="1"/>
  <c r="Z186" i="24"/>
  <c r="EP186" i="24" s="1"/>
  <c r="AQ186" i="24"/>
  <c r="FG186" i="24" s="1"/>
  <c r="BZ186" i="24"/>
  <c r="DU186" i="24"/>
  <c r="BP281" i="24"/>
  <c r="CG281" i="24"/>
  <c r="DR281" i="24"/>
  <c r="N71" i="24"/>
  <c r="ED71" i="24" s="1"/>
  <c r="BW71" i="24"/>
  <c r="CN71" i="24"/>
  <c r="V121" i="24"/>
  <c r="EL121" i="24" s="1"/>
  <c r="BD121" i="24"/>
  <c r="FT121" i="24" s="1"/>
  <c r="DH121" i="24"/>
  <c r="Q291" i="24"/>
  <c r="EG291" i="24" s="1"/>
  <c r="CC291" i="24"/>
  <c r="DV291" i="24"/>
  <c r="BC41" i="24"/>
  <c r="FS41" i="24" s="1"/>
  <c r="DY41" i="24"/>
  <c r="W156" i="24"/>
  <c r="EM156" i="24" s="1"/>
  <c r="BT156" i="24"/>
  <c r="AJ331" i="24"/>
  <c r="EZ331" i="24" s="1"/>
  <c r="BW331" i="24"/>
  <c r="BF41" i="24"/>
  <c r="FV41" i="24" s="1"/>
  <c r="BL121" i="24"/>
  <c r="BX56" i="24"/>
  <c r="CK56" i="24"/>
  <c r="CU291" i="24"/>
  <c r="BD186" i="24"/>
  <c r="FT186" i="24" s="1"/>
  <c r="V71" i="24"/>
  <c r="EL71" i="24" s="1"/>
  <c r="DM121" i="24"/>
  <c r="AS36" i="24"/>
  <c r="FI36" i="24" s="1"/>
  <c r="DM36" i="24"/>
  <c r="AK56" i="24"/>
  <c r="FA56" i="24" s="1"/>
  <c r="BW326" i="24"/>
  <c r="AL41" i="24"/>
  <c r="FB41" i="24" s="1"/>
  <c r="R356" i="24"/>
  <c r="EH356" i="24" s="1"/>
  <c r="AK356" i="24"/>
  <c r="FA356" i="24" s="1"/>
  <c r="BM356" i="24"/>
  <c r="CN356" i="24"/>
  <c r="U326" i="24"/>
  <c r="EK326" i="24" s="1"/>
  <c r="AG326" i="24"/>
  <c r="EW326" i="24" s="1"/>
  <c r="BQ326" i="24"/>
  <c r="DU326" i="24"/>
  <c r="N186" i="24"/>
  <c r="ED186" i="24" s="1"/>
  <c r="AM186" i="24"/>
  <c r="FC186" i="24" s="1"/>
  <c r="BS186" i="24"/>
  <c r="DO186" i="24"/>
  <c r="DT186" i="24"/>
  <c r="BO281" i="24"/>
  <c r="CF281" i="24"/>
  <c r="CM281" i="24"/>
  <c r="W71" i="24"/>
  <c r="EM71" i="24" s="1"/>
  <c r="BJ71" i="24"/>
  <c r="CM71" i="24"/>
  <c r="U121" i="24"/>
  <c r="EK121" i="24" s="1"/>
  <c r="BS121" i="24"/>
  <c r="DG121" i="24"/>
  <c r="W291" i="24"/>
  <c r="EM291" i="24" s="1"/>
  <c r="AR291" i="24"/>
  <c r="FH291" i="24" s="1"/>
  <c r="V41" i="24"/>
  <c r="EL41" i="24" s="1"/>
  <c r="BB41" i="24"/>
  <c r="FR41" i="24" s="1"/>
  <c r="DX41" i="24"/>
  <c r="AJ156" i="24"/>
  <c r="EZ156" i="24" s="1"/>
  <c r="BS156" i="24"/>
  <c r="W331" i="24"/>
  <c r="EM331" i="24" s="1"/>
  <c r="BP331" i="24"/>
  <c r="AQ121" i="24"/>
  <c r="FG121" i="24" s="1"/>
  <c r="N156" i="24"/>
  <c r="ED156" i="24" s="1"/>
  <c r="BI156" i="24"/>
  <c r="DV156" i="24"/>
  <c r="CN121" i="24"/>
  <c r="X281" i="24"/>
  <c r="EN281" i="24" s="1"/>
  <c r="AO121" i="24"/>
  <c r="FE121" i="24" s="1"/>
  <c r="AQ331" i="24"/>
  <c r="FG331" i="24" s="1"/>
  <c r="BN36" i="24"/>
  <c r="P56" i="24"/>
  <c r="EF56" i="24" s="1"/>
  <c r="AO356" i="24"/>
  <c r="FE356" i="24" s="1"/>
  <c r="O56" i="24"/>
  <c r="EE56" i="24" s="1"/>
  <c r="AT56" i="24"/>
  <c r="FJ56" i="24" s="1"/>
  <c r="CO56" i="24"/>
  <c r="BD356" i="24"/>
  <c r="FT356" i="24" s="1"/>
  <c r="BS356" i="24"/>
  <c r="BL356" i="24"/>
  <c r="DJ356" i="24"/>
  <c r="BI326" i="24"/>
  <c r="BD326" i="24"/>
  <c r="FT326" i="24" s="1"/>
  <c r="CH326" i="24"/>
  <c r="DT326" i="24"/>
  <c r="AW186" i="24"/>
  <c r="FM186" i="24" s="1"/>
  <c r="Y186" i="24"/>
  <c r="EO186" i="24" s="1"/>
  <c r="BQ186" i="24"/>
  <c r="DN186" i="24"/>
  <c r="A187" i="24"/>
  <c r="CR187" i="24" s="1"/>
  <c r="BN281" i="24"/>
  <c r="CD281" i="24"/>
  <c r="DO281" i="24"/>
  <c r="AO71" i="24"/>
  <c r="FE71" i="24" s="1"/>
  <c r="CJ71" i="24"/>
  <c r="DU71" i="24"/>
  <c r="CA121" i="24"/>
  <c r="BQ121" i="24"/>
  <c r="DU121" i="24"/>
  <c r="X291" i="24"/>
  <c r="EN291" i="24" s="1"/>
  <c r="AQ291" i="24"/>
  <c r="FG291" i="24" s="1"/>
  <c r="BS41" i="24"/>
  <c r="BA41" i="24"/>
  <c r="FQ41" i="24" s="1"/>
  <c r="DW41" i="24"/>
  <c r="V156" i="24"/>
  <c r="EL156" i="24" s="1"/>
  <c r="CK156" i="24"/>
  <c r="L331" i="24"/>
  <c r="EB331" i="24" s="1"/>
  <c r="CK331" i="24"/>
  <c r="BE121" i="24"/>
  <c r="FU121" i="24" s="1"/>
  <c r="BO156" i="24"/>
  <c r="DJ291" i="24"/>
  <c r="CR41" i="24"/>
  <c r="BI186" i="24"/>
  <c r="DS186" i="24"/>
  <c r="CG156" i="24"/>
  <c r="CF186" i="24"/>
  <c r="CR71" i="24"/>
  <c r="CC56" i="24"/>
  <c r="BY56" i="24"/>
  <c r="BE56" i="24"/>
  <c r="FU56" i="24" s="1"/>
  <c r="CM56" i="24"/>
  <c r="AE356" i="24"/>
  <c r="EU356" i="24" s="1"/>
  <c r="BC356" i="24"/>
  <c r="FS356" i="24" s="1"/>
  <c r="BK356" i="24"/>
  <c r="CM356" i="24"/>
  <c r="AS326" i="24"/>
  <c r="FI326" i="24" s="1"/>
  <c r="M326" i="24"/>
  <c r="EC326" i="24" s="1"/>
  <c r="AF326" i="24"/>
  <c r="EV326" i="24" s="1"/>
  <c r="CG326" i="24"/>
  <c r="DS326" i="24"/>
  <c r="AK186" i="24"/>
  <c r="FA186" i="24" s="1"/>
  <c r="AL186" i="24"/>
  <c r="FB186" i="24" s="1"/>
  <c r="BP186" i="24"/>
  <c r="DM186" i="24"/>
  <c r="O281" i="24"/>
  <c r="EE281" i="24" s="1"/>
  <c r="BM281" i="24"/>
  <c r="CC281" i="24"/>
  <c r="DN281" i="24"/>
  <c r="BS71" i="24"/>
  <c r="CI71" i="24"/>
  <c r="DT71" i="24"/>
  <c r="BZ121" i="24"/>
  <c r="CH121" i="24"/>
  <c r="DT121" i="24"/>
  <c r="O291" i="24"/>
  <c r="EE291" i="24" s="1"/>
  <c r="BZ291" i="24"/>
  <c r="M41" i="24"/>
  <c r="EC41" i="24" s="1"/>
  <c r="AZ41" i="24"/>
  <c r="FP41" i="24" s="1"/>
  <c r="AI156" i="24"/>
  <c r="EY156" i="24" s="1"/>
  <c r="CJ156" i="24"/>
  <c r="V331" i="24"/>
  <c r="EL331" i="24" s="1"/>
  <c r="CJ331" i="24"/>
  <c r="DJ41" i="24"/>
  <c r="DU41" i="24"/>
  <c r="AU41" i="24"/>
  <c r="FK41" i="24" s="1"/>
  <c r="AB41" i="24"/>
  <c r="ER41" i="24" s="1"/>
  <c r="BK41" i="24"/>
  <c r="DK41" i="24"/>
  <c r="BV41" i="24"/>
  <c r="AV41" i="24"/>
  <c r="FL41" i="24" s="1"/>
  <c r="AC41" i="24"/>
  <c r="ES41" i="24" s="1"/>
  <c r="N41" i="24"/>
  <c r="ED41" i="24" s="1"/>
  <c r="DL41" i="24"/>
  <c r="BW41" i="24"/>
  <c r="AW41" i="24"/>
  <c r="FM41" i="24" s="1"/>
  <c r="AO41" i="24"/>
  <c r="FE41" i="24" s="1"/>
  <c r="AS41" i="24"/>
  <c r="FI41" i="24" s="1"/>
  <c r="DM41" i="24"/>
  <c r="CC41" i="24"/>
  <c r="BM41" i="24"/>
  <c r="AR41" i="24"/>
  <c r="FH41" i="24" s="1"/>
  <c r="BT41" i="24"/>
  <c r="DN41" i="24"/>
  <c r="BX41" i="24"/>
  <c r="AF41" i="24"/>
  <c r="EV41" i="24" s="1"/>
  <c r="O41" i="24"/>
  <c r="EE41" i="24" s="1"/>
  <c r="W41" i="24"/>
  <c r="EM41" i="24" s="1"/>
  <c r="CM41" i="24"/>
  <c r="CD41" i="24"/>
  <c r="BN41" i="24"/>
  <c r="R41" i="24"/>
  <c r="EH41" i="24" s="1"/>
  <c r="Q41" i="24"/>
  <c r="EG41" i="24" s="1"/>
  <c r="DO41" i="24"/>
  <c r="BY41" i="24"/>
  <c r="AG41" i="24"/>
  <c r="EW41" i="24" s="1"/>
  <c r="AQ41" i="24"/>
  <c r="FG41" i="24" s="1"/>
  <c r="BU41" i="24"/>
  <c r="CN41" i="24"/>
  <c r="CE41" i="24"/>
  <c r="BO41" i="24"/>
  <c r="AE41" i="24"/>
  <c r="EU41" i="24" s="1"/>
  <c r="X41" i="24"/>
  <c r="EN41" i="24" s="1"/>
  <c r="CP41" i="24"/>
  <c r="CF41" i="24"/>
  <c r="BP41" i="24"/>
  <c r="S41" i="24"/>
  <c r="EI41" i="24" s="1"/>
  <c r="AT41" i="24"/>
  <c r="FJ41" i="24" s="1"/>
  <c r="CO41" i="24"/>
  <c r="BZ41" i="24"/>
  <c r="AH41" i="24"/>
  <c r="EX41" i="24" s="1"/>
  <c r="BJ41" i="24"/>
  <c r="K41" i="24"/>
  <c r="EA41" i="24" s="1"/>
  <c r="A42" i="24"/>
  <c r="DU42" i="24" s="1"/>
  <c r="CQ41" i="24"/>
  <c r="CA41" i="24"/>
  <c r="AI41" i="24"/>
  <c r="EY41" i="24" s="1"/>
  <c r="AM41" i="24"/>
  <c r="FC41" i="24" s="1"/>
  <c r="DU156" i="24"/>
  <c r="BE186" i="24"/>
  <c r="FU186" i="24" s="1"/>
  <c r="CQ186" i="24"/>
  <c r="CP281" i="24"/>
  <c r="BK121" i="24"/>
  <c r="AA36" i="24"/>
  <c r="EQ36" i="24" s="1"/>
  <c r="CE36" i="24"/>
  <c r="U56" i="24"/>
  <c r="EK56" i="24" s="1"/>
  <c r="BT56" i="24"/>
  <c r="DS356" i="24"/>
  <c r="BF56" i="24"/>
  <c r="FV56" i="24" s="1"/>
  <c r="N36" i="24"/>
  <c r="ED36" i="24" s="1"/>
  <c r="AF36" i="24"/>
  <c r="EV36" i="24" s="1"/>
  <c r="BF36" i="24"/>
  <c r="FV36" i="24" s="1"/>
  <c r="CP36" i="24"/>
  <c r="DT36" i="24"/>
  <c r="Q356" i="24"/>
  <c r="EG356" i="24" s="1"/>
  <c r="BB356" i="24"/>
  <c r="FR356" i="24" s="1"/>
  <c r="BJ356" i="24"/>
  <c r="DI356" i="24"/>
  <c r="AT326" i="24"/>
  <c r="FJ326" i="24" s="1"/>
  <c r="AR326" i="24"/>
  <c r="FH326" i="24" s="1"/>
  <c r="BC326" i="24"/>
  <c r="FS326" i="24" s="1"/>
  <c r="CF326" i="24"/>
  <c r="DM326" i="24"/>
  <c r="L186" i="24"/>
  <c r="EB186" i="24" s="1"/>
  <c r="BB186" i="24"/>
  <c r="FR186" i="24" s="1"/>
  <c r="BO186" i="24"/>
  <c r="CK186" i="24"/>
  <c r="AC281" i="24"/>
  <c r="ES281" i="24" s="1"/>
  <c r="AJ281" i="24"/>
  <c r="EZ281" i="24" s="1"/>
  <c r="CA281" i="24"/>
  <c r="DM281" i="24"/>
  <c r="U71" i="24"/>
  <c r="EK71" i="24" s="1"/>
  <c r="CH71" i="24"/>
  <c r="DS71" i="24"/>
  <c r="AL121" i="24"/>
  <c r="FB121" i="24" s="1"/>
  <c r="CG121" i="24"/>
  <c r="DR121" i="24"/>
  <c r="AL291" i="24"/>
  <c r="FB291" i="24" s="1"/>
  <c r="L41" i="24"/>
  <c r="EB41" i="24" s="1"/>
  <c r="AY41" i="24"/>
  <c r="FO41" i="24" s="1"/>
  <c r="DS41" i="24"/>
  <c r="U156" i="24"/>
  <c r="EK156" i="24" s="1"/>
  <c r="CR156" i="24"/>
  <c r="BA331" i="24"/>
  <c r="FQ331" i="24" s="1"/>
  <c r="BV56" i="24"/>
  <c r="DY291" i="24"/>
  <c r="DL291" i="24"/>
  <c r="CQ291" i="24"/>
  <c r="BK291" i="24"/>
  <c r="AW291" i="24"/>
  <c r="FM291" i="24" s="1"/>
  <c r="DM291" i="24"/>
  <c r="BY291" i="24"/>
  <c r="AE291" i="24"/>
  <c r="EU291" i="24" s="1"/>
  <c r="AH291" i="24"/>
  <c r="EX291" i="24" s="1"/>
  <c r="DO291" i="24"/>
  <c r="BL291" i="24"/>
  <c r="AF291" i="24"/>
  <c r="EV291" i="24" s="1"/>
  <c r="N291" i="24"/>
  <c r="ED291" i="24" s="1"/>
  <c r="CD291" i="24"/>
  <c r="CR291" i="24"/>
  <c r="AG291" i="24"/>
  <c r="EW291" i="24" s="1"/>
  <c r="AI291" i="24"/>
  <c r="EY291" i="24" s="1"/>
  <c r="CE291" i="24"/>
  <c r="BM291" i="24"/>
  <c r="AM291" i="24"/>
  <c r="FC291" i="24" s="1"/>
  <c r="BE291" i="24"/>
  <c r="FU291" i="24" s="1"/>
  <c r="CF291" i="24"/>
  <c r="CS291" i="24"/>
  <c r="Y291" i="24"/>
  <c r="EO291" i="24" s="1"/>
  <c r="M291" i="24"/>
  <c r="EC291" i="24" s="1"/>
  <c r="DQ291" i="24"/>
  <c r="BN291" i="24"/>
  <c r="Z291" i="24"/>
  <c r="EP291" i="24" s="1"/>
  <c r="AO291" i="24"/>
  <c r="FE291" i="24" s="1"/>
  <c r="CG291" i="24"/>
  <c r="CT291" i="24"/>
  <c r="AA291" i="24"/>
  <c r="EQ291" i="24" s="1"/>
  <c r="AK291" i="24"/>
  <c r="FA291" i="24" s="1"/>
  <c r="CM291" i="24"/>
  <c r="BP291" i="24"/>
  <c r="AY291" i="24"/>
  <c r="FO291" i="24" s="1"/>
  <c r="L291" i="24"/>
  <c r="EB291" i="24" s="1"/>
  <c r="DR291" i="24"/>
  <c r="BO291" i="24"/>
  <c r="BU291" i="24"/>
  <c r="K291" i="24"/>
  <c r="EA291" i="24" s="1"/>
  <c r="A292" i="24"/>
  <c r="CH291" i="24"/>
  <c r="AP291" i="24"/>
  <c r="FF291" i="24" s="1"/>
  <c r="AC291" i="24"/>
  <c r="ES291" i="24" s="1"/>
  <c r="AT291" i="24"/>
  <c r="FJ291" i="24" s="1"/>
  <c r="DM331" i="24"/>
  <c r="BZ331" i="24"/>
  <c r="BI331" i="24"/>
  <c r="CS331" i="24"/>
  <c r="BG331" i="24"/>
  <c r="FW331" i="24" s="1"/>
  <c r="CU331" i="24"/>
  <c r="CA331" i="24"/>
  <c r="AU331" i="24"/>
  <c r="FK331" i="24" s="1"/>
  <c r="BB331" i="24"/>
  <c r="FR331" i="24" s="1"/>
  <c r="P331" i="24"/>
  <c r="EF331" i="24" s="1"/>
  <c r="DN331" i="24"/>
  <c r="CC331" i="24"/>
  <c r="BJ331" i="24"/>
  <c r="CT331" i="24"/>
  <c r="R331" i="24"/>
  <c r="EH331" i="24" s="1"/>
  <c r="DO331" i="24"/>
  <c r="BL331" i="24"/>
  <c r="AV331" i="24"/>
  <c r="FL331" i="24" s="1"/>
  <c r="BC331" i="24"/>
  <c r="FS331" i="24" s="1"/>
  <c r="BE331" i="24"/>
  <c r="FU331" i="24" s="1"/>
  <c r="DI331" i="24"/>
  <c r="BS331" i="24"/>
  <c r="BK331" i="24"/>
  <c r="S331" i="24"/>
  <c r="EI331" i="24" s="1"/>
  <c r="BD331" i="24"/>
  <c r="FT331" i="24" s="1"/>
  <c r="DJ331" i="24"/>
  <c r="BM331" i="24"/>
  <c r="AT331" i="24"/>
  <c r="FJ331" i="24" s="1"/>
  <c r="AO331" i="24"/>
  <c r="FE331" i="24" s="1"/>
  <c r="Q331" i="24"/>
  <c r="EG331" i="24" s="1"/>
  <c r="DK331" i="24"/>
  <c r="BT331" i="24"/>
  <c r="AW331" i="24"/>
  <c r="FM331" i="24" s="1"/>
  <c r="K331" i="24"/>
  <c r="EA331" i="24" s="1"/>
  <c r="BF331" i="24"/>
  <c r="FV331" i="24" s="1"/>
  <c r="DL331" i="24"/>
  <c r="BN331" i="24"/>
  <c r="AE331" i="24"/>
  <c r="EU331" i="24" s="1"/>
  <c r="X331" i="24"/>
  <c r="EN331" i="24" s="1"/>
  <c r="O331" i="24"/>
  <c r="EE331" i="24" s="1"/>
  <c r="A332" i="24"/>
  <c r="DR332" i="24" s="1"/>
  <c r="CM331" i="24"/>
  <c r="BU331" i="24"/>
  <c r="AY331" i="24"/>
  <c r="FO331" i="24" s="1"/>
  <c r="AH331" i="24"/>
  <c r="EX331" i="24" s="1"/>
  <c r="DV331" i="24"/>
  <c r="CN331" i="24"/>
  <c r="BO331" i="24"/>
  <c r="AF331" i="24"/>
  <c r="EV331" i="24" s="1"/>
  <c r="AI331" i="24"/>
  <c r="EY331" i="24" s="1"/>
  <c r="DW331" i="24"/>
  <c r="CO331" i="24"/>
  <c r="BV331" i="24"/>
  <c r="AZ331" i="24"/>
  <c r="FP331" i="24" s="1"/>
  <c r="U331" i="24"/>
  <c r="EK331" i="24" s="1"/>
  <c r="CG186" i="24"/>
  <c r="BP56" i="24"/>
  <c r="CA56" i="24"/>
  <c r="AL56" i="24"/>
  <c r="FB56" i="24" s="1"/>
  <c r="CT56" i="24"/>
  <c r="DR56" i="24"/>
  <c r="O186" i="24"/>
  <c r="EE186" i="24" s="1"/>
  <c r="BD281" i="24"/>
  <c r="FT281" i="24" s="1"/>
  <c r="CS71" i="24"/>
  <c r="BX356" i="24"/>
  <c r="BZ326" i="24"/>
  <c r="AV291" i="24"/>
  <c r="FL291" i="24" s="1"/>
  <c r="O36" i="24"/>
  <c r="EE36" i="24" s="1"/>
  <c r="BU36" i="24"/>
  <c r="BM56" i="24"/>
  <c r="BI146" i="24"/>
  <c r="Q36" i="24"/>
  <c r="EG36" i="24" s="1"/>
  <c r="AP36" i="24"/>
  <c r="FF36" i="24" s="1"/>
  <c r="BD36" i="24"/>
  <c r="FT36" i="24" s="1"/>
  <c r="DR36" i="24"/>
  <c r="AW56" i="24"/>
  <c r="FM56" i="24" s="1"/>
  <c r="AR56" i="24"/>
  <c r="FH56" i="24" s="1"/>
  <c r="BC56" i="24"/>
  <c r="FS56" i="24" s="1"/>
  <c r="DN56" i="24"/>
  <c r="BT146" i="24"/>
  <c r="P356" i="24"/>
  <c r="EF356" i="24" s="1"/>
  <c r="BA356" i="24"/>
  <c r="FQ356" i="24" s="1"/>
  <c r="BI356" i="24"/>
  <c r="DH356" i="24"/>
  <c r="AB326" i="24"/>
  <c r="ER326" i="24" s="1"/>
  <c r="AQ326" i="24"/>
  <c r="FG326" i="24" s="1"/>
  <c r="BB326" i="24"/>
  <c r="FR326" i="24" s="1"/>
  <c r="CE326" i="24"/>
  <c r="DL326" i="24"/>
  <c r="K186" i="24"/>
  <c r="EA186" i="24" s="1"/>
  <c r="AF186" i="24"/>
  <c r="EV186" i="24" s="1"/>
  <c r="BY186" i="24"/>
  <c r="CJ186" i="24"/>
  <c r="N281" i="24"/>
  <c r="ED281" i="24" s="1"/>
  <c r="BL281" i="24"/>
  <c r="BZ281" i="24"/>
  <c r="A282" i="24"/>
  <c r="DT282" i="24" s="1"/>
  <c r="AJ71" i="24"/>
  <c r="EZ71" i="24" s="1"/>
  <c r="CG71" i="24"/>
  <c r="BY121" i="24"/>
  <c r="CF121" i="24"/>
  <c r="A122" i="24"/>
  <c r="BF291" i="24"/>
  <c r="FV291" i="24" s="1"/>
  <c r="CP291" i="24"/>
  <c r="BI41" i="24"/>
  <c r="BQ41" i="24"/>
  <c r="DQ41" i="24"/>
  <c r="AH156" i="24"/>
  <c r="EX156" i="24" s="1"/>
  <c r="DJ156" i="24"/>
  <c r="CR331" i="24"/>
  <c r="CH331" i="24"/>
  <c r="AF56" i="24"/>
  <c r="EV56" i="24" s="1"/>
  <c r="BK56" i="24"/>
  <c r="DX56" i="24"/>
  <c r="AA41" i="24"/>
  <c r="EQ41" i="24" s="1"/>
  <c r="CT41" i="24"/>
  <c r="CS41" i="24"/>
  <c r="DJ71" i="24"/>
  <c r="BG71" i="24"/>
  <c r="FW71" i="24" s="1"/>
  <c r="AB71" i="24"/>
  <c r="ER71" i="24" s="1"/>
  <c r="Y71" i="24"/>
  <c r="EO71" i="24" s="1"/>
  <c r="L71" i="24"/>
  <c r="EB71" i="24" s="1"/>
  <c r="DK71" i="24"/>
  <c r="BI71" i="24"/>
  <c r="AY71" i="24"/>
  <c r="FO71" i="24" s="1"/>
  <c r="O71" i="24"/>
  <c r="EE71" i="24" s="1"/>
  <c r="M71" i="24"/>
  <c r="EC71" i="24" s="1"/>
  <c r="DV71" i="24"/>
  <c r="DM71" i="24"/>
  <c r="BK71" i="24"/>
  <c r="AZ71" i="24"/>
  <c r="FP71" i="24" s="1"/>
  <c r="Z71" i="24"/>
  <c r="EP71" i="24" s="1"/>
  <c r="DW71" i="24"/>
  <c r="DN71" i="24"/>
  <c r="BL71" i="24"/>
  <c r="AF71" i="24"/>
  <c r="EV71" i="24" s="1"/>
  <c r="P71" i="24"/>
  <c r="EF71" i="24" s="1"/>
  <c r="DX71" i="24"/>
  <c r="DO71" i="24"/>
  <c r="DG71" i="24"/>
  <c r="BA71" i="24"/>
  <c r="FQ71" i="24" s="1"/>
  <c r="BV71" i="24"/>
  <c r="DY71" i="24"/>
  <c r="CT71" i="24"/>
  <c r="BM71" i="24"/>
  <c r="AG71" i="24"/>
  <c r="EW71" i="24" s="1"/>
  <c r="AA71" i="24"/>
  <c r="EQ71" i="24" s="1"/>
  <c r="DQ71" i="24"/>
  <c r="CU71" i="24"/>
  <c r="DH71" i="24"/>
  <c r="BB71" i="24"/>
  <c r="FR71" i="24" s="1"/>
  <c r="Q71" i="24"/>
  <c r="EG71" i="24" s="1"/>
  <c r="DR71" i="24"/>
  <c r="CC71" i="24"/>
  <c r="BN71" i="24"/>
  <c r="AH71" i="24"/>
  <c r="EX71" i="24" s="1"/>
  <c r="AM71" i="24"/>
  <c r="FC71" i="24" s="1"/>
  <c r="K56" i="24"/>
  <c r="EA56" i="24" s="1"/>
  <c r="DS56" i="24"/>
  <c r="Y41" i="24"/>
  <c r="EO41" i="24" s="1"/>
  <c r="DQ326" i="24"/>
  <c r="DH291" i="24"/>
  <c r="AE36" i="24"/>
  <c r="EU36" i="24" s="1"/>
  <c r="AG36" i="24"/>
  <c r="EW36" i="24" s="1"/>
  <c r="BI36" i="24"/>
  <c r="CQ36" i="24"/>
  <c r="DV36" i="24"/>
  <c r="X36" i="24"/>
  <c r="EN36" i="24" s="1"/>
  <c r="BG36" i="24"/>
  <c r="FW36" i="24" s="1"/>
  <c r="DU36" i="24"/>
  <c r="CH56" i="24"/>
  <c r="AI56" i="24"/>
  <c r="EY56" i="24" s="1"/>
  <c r="CN56" i="24"/>
  <c r="M36" i="24"/>
  <c r="EC36" i="24" s="1"/>
  <c r="W36" i="24"/>
  <c r="EM36" i="24" s="1"/>
  <c r="BE36" i="24"/>
  <c r="FU36" i="24" s="1"/>
  <c r="BT36" i="24"/>
  <c r="DS36" i="24"/>
  <c r="N56" i="24"/>
  <c r="ED56" i="24" s="1"/>
  <c r="W56" i="24"/>
  <c r="EM56" i="24" s="1"/>
  <c r="BD56" i="24"/>
  <c r="FT56" i="24" s="1"/>
  <c r="DO56" i="24"/>
  <c r="BN146" i="24"/>
  <c r="CO36" i="24"/>
  <c r="L36" i="24"/>
  <c r="EB36" i="24" s="1"/>
  <c r="AO36" i="24"/>
  <c r="FE36" i="24" s="1"/>
  <c r="BC36" i="24"/>
  <c r="FS36" i="24" s="1"/>
  <c r="CU36" i="24"/>
  <c r="AA56" i="24"/>
  <c r="EQ56" i="24" s="1"/>
  <c r="CG56" i="24"/>
  <c r="AZ56" i="24"/>
  <c r="FP56" i="24" s="1"/>
  <c r="BB56" i="24"/>
  <c r="FR56" i="24" s="1"/>
  <c r="DM56" i="24"/>
  <c r="O356" i="24"/>
  <c r="EE356" i="24" s="1"/>
  <c r="AW356" i="24"/>
  <c r="FM356" i="24" s="1"/>
  <c r="CA356" i="24"/>
  <c r="CS356" i="24"/>
  <c r="Z326" i="24"/>
  <c r="EP326" i="24" s="1"/>
  <c r="N326" i="24"/>
  <c r="ED326" i="24" s="1"/>
  <c r="BA326" i="24"/>
  <c r="FQ326" i="24" s="1"/>
  <c r="CQ326" i="24"/>
  <c r="DK326" i="24"/>
  <c r="X186" i="24"/>
  <c r="EN186" i="24" s="1"/>
  <c r="AO186" i="24"/>
  <c r="FE186" i="24" s="1"/>
  <c r="BN186" i="24"/>
  <c r="CI186" i="24"/>
  <c r="AB281" i="24"/>
  <c r="ER281" i="24" s="1"/>
  <c r="AI281" i="24"/>
  <c r="EY281" i="24" s="1"/>
  <c r="BY281" i="24"/>
  <c r="K71" i="24"/>
  <c r="EA71" i="24" s="1"/>
  <c r="BD71" i="24"/>
  <c r="FT71" i="24" s="1"/>
  <c r="CA71" i="24"/>
  <c r="AM121" i="24"/>
  <c r="FC121" i="24" s="1"/>
  <c r="AK121" i="24"/>
  <c r="FA121" i="24" s="1"/>
  <c r="CE121" i="24"/>
  <c r="O16" i="24"/>
  <c r="EE16" i="24" s="1"/>
  <c r="BD291" i="24"/>
  <c r="FT291" i="24" s="1"/>
  <c r="DU291" i="24"/>
  <c r="U41" i="24"/>
  <c r="EK41" i="24" s="1"/>
  <c r="CH41" i="24"/>
  <c r="AG156" i="24"/>
  <c r="EW156" i="24" s="1"/>
  <c r="DL156" i="24"/>
  <c r="AC331" i="24"/>
  <c r="ES331" i="24" s="1"/>
  <c r="CG331" i="24"/>
  <c r="R121" i="24"/>
  <c r="EH121" i="24" s="1"/>
  <c r="CR186" i="24"/>
  <c r="DG186" i="24"/>
  <c r="AW121" i="24"/>
  <c r="FM121" i="24" s="1"/>
  <c r="CU141" i="24"/>
  <c r="BL141" i="24"/>
  <c r="AR141" i="24"/>
  <c r="FH141" i="24" s="1"/>
  <c r="AI141" i="24"/>
  <c r="EY141" i="24" s="1"/>
  <c r="CH141" i="24"/>
  <c r="BZ141" i="24"/>
  <c r="Q141" i="24"/>
  <c r="EG141" i="24" s="1"/>
  <c r="AC141" i="24"/>
  <c r="ES141" i="24" s="1"/>
  <c r="AB141" i="24"/>
  <c r="ER141" i="24" s="1"/>
  <c r="AA141" i="24"/>
  <c r="EQ141" i="24" s="1"/>
  <c r="DS141" i="24"/>
  <c r="Z141" i="24"/>
  <c r="EP141" i="24" s="1"/>
  <c r="DY141" i="24"/>
  <c r="W326" i="24"/>
  <c r="EM326" i="24" s="1"/>
  <c r="BG326" i="24"/>
  <c r="FW326" i="24" s="1"/>
  <c r="CT326" i="24"/>
  <c r="BE71" i="24"/>
  <c r="FU71" i="24" s="1"/>
  <c r="AB56" i="24"/>
  <c r="ER56" i="24" s="1"/>
  <c r="M56" i="24"/>
  <c r="EC56" i="24" s="1"/>
  <c r="BL56" i="24"/>
  <c r="DK56" i="24"/>
  <c r="DL56" i="24"/>
  <c r="AJ356" i="24"/>
  <c r="EZ356" i="24" s="1"/>
  <c r="AZ356" i="24"/>
  <c r="FP356" i="24" s="1"/>
  <c r="CK356" i="24"/>
  <c r="CR356" i="24"/>
  <c r="K326" i="24"/>
  <c r="EA326" i="24" s="1"/>
  <c r="AM326" i="24"/>
  <c r="FC326" i="24" s="1"/>
  <c r="AZ326" i="24"/>
  <c r="FP326" i="24" s="1"/>
  <c r="CK326" i="24"/>
  <c r="DJ326" i="24"/>
  <c r="W186" i="24"/>
  <c r="EM186" i="24" s="1"/>
  <c r="BA186" i="24"/>
  <c r="FQ186" i="24" s="1"/>
  <c r="BX186" i="24"/>
  <c r="CD186" i="24"/>
  <c r="AW281" i="24"/>
  <c r="FM281" i="24" s="1"/>
  <c r="AS281" i="24"/>
  <c r="FI281" i="24" s="1"/>
  <c r="BX281" i="24"/>
  <c r="AK71" i="24"/>
  <c r="FA71" i="24" s="1"/>
  <c r="AI71" i="24"/>
  <c r="EY71" i="24" s="1"/>
  <c r="BZ71" i="24"/>
  <c r="AR121" i="24"/>
  <c r="FH121" i="24" s="1"/>
  <c r="BX121" i="24"/>
  <c r="CD121" i="24"/>
  <c r="AZ16" i="24"/>
  <c r="FP16" i="24" s="1"/>
  <c r="BC291" i="24"/>
  <c r="FS291" i="24" s="1"/>
  <c r="CJ291" i="24"/>
  <c r="P41" i="24"/>
  <c r="EF41" i="24" s="1"/>
  <c r="CG41" i="24"/>
  <c r="AP141" i="24"/>
  <c r="FF141" i="24" s="1"/>
  <c r="BA156" i="24"/>
  <c r="FQ156" i="24" s="1"/>
  <c r="DK156" i="24"/>
  <c r="CQ331" i="24"/>
  <c r="CF331" i="24"/>
  <c r="DR311" i="24"/>
  <c r="AR61" i="24"/>
  <c r="FH61" i="24" s="1"/>
  <c r="AI61" i="24"/>
  <c r="EY61" i="24" s="1"/>
  <c r="DV61" i="24"/>
  <c r="AV341" i="24"/>
  <c r="FL341" i="24" s="1"/>
  <c r="R51" i="24"/>
  <c r="EH51" i="24" s="1"/>
  <c r="AR51" i="24"/>
  <c r="FH51" i="24" s="1"/>
  <c r="BW51" i="24"/>
  <c r="DO51" i="24"/>
  <c r="CM51" i="24"/>
  <c r="M366" i="24"/>
  <c r="EC366" i="24" s="1"/>
  <c r="BN366" i="24"/>
  <c r="AU366" i="24"/>
  <c r="FK366" i="24" s="1"/>
  <c r="CK366" i="24"/>
  <c r="A367" i="24"/>
  <c r="DT367" i="24" s="1"/>
  <c r="BV61" i="24"/>
  <c r="AH61" i="24"/>
  <c r="EX61" i="24" s="1"/>
  <c r="DU61" i="24"/>
  <c r="AW51" i="24"/>
  <c r="FM51" i="24" s="1"/>
  <c r="CH51" i="24"/>
  <c r="BM51" i="24"/>
  <c r="DN51" i="24"/>
  <c r="AE366" i="24"/>
  <c r="EU366" i="24" s="1"/>
  <c r="BL366" i="24"/>
  <c r="BX366" i="24"/>
  <c r="CJ366" i="24"/>
  <c r="BL146" i="24"/>
  <c r="AZ311" i="24"/>
  <c r="FP311" i="24" s="1"/>
  <c r="CD86" i="24"/>
  <c r="A172" i="24"/>
  <c r="DN172" i="24" s="1"/>
  <c r="CJ171" i="24"/>
  <c r="BG171" i="24"/>
  <c r="FW171" i="24" s="1"/>
  <c r="X171" i="24"/>
  <c r="EN171" i="24" s="1"/>
  <c r="AM171" i="24"/>
  <c r="FC171" i="24" s="1"/>
  <c r="CK171" i="24"/>
  <c r="BF171" i="24"/>
  <c r="FV171" i="24" s="1"/>
  <c r="DV171" i="24"/>
  <c r="BI171" i="24"/>
  <c r="AA171" i="24"/>
  <c r="EQ171" i="24" s="1"/>
  <c r="CS171" i="24"/>
  <c r="DT171" i="24"/>
  <c r="DN171" i="24"/>
  <c r="N171" i="24"/>
  <c r="ED171" i="24" s="1"/>
  <c r="AO171" i="24"/>
  <c r="FE171" i="24" s="1"/>
  <c r="DH171" i="24"/>
  <c r="BW171" i="24"/>
  <c r="DO171" i="24"/>
  <c r="AK171" i="24"/>
  <c r="FA171" i="24" s="1"/>
  <c r="AT171" i="24"/>
  <c r="FJ171" i="24" s="1"/>
  <c r="CF171" i="24"/>
  <c r="BM171" i="24"/>
  <c r="Y171" i="24"/>
  <c r="EO171" i="24" s="1"/>
  <c r="L171" i="24"/>
  <c r="EB171" i="24" s="1"/>
  <c r="CM171" i="24"/>
  <c r="BN171" i="24"/>
  <c r="O171" i="24"/>
  <c r="EE171" i="24" s="1"/>
  <c r="AF171" i="24"/>
  <c r="EV171" i="24" s="1"/>
  <c r="CN171" i="24"/>
  <c r="DL171" i="24"/>
  <c r="AU171" i="24"/>
  <c r="FK171" i="24" s="1"/>
  <c r="M171" i="24"/>
  <c r="EC171" i="24" s="1"/>
  <c r="CO171" i="24"/>
  <c r="DM171" i="24"/>
  <c r="BA171" i="24"/>
  <c r="FQ171" i="24" s="1"/>
  <c r="AG171" i="24"/>
  <c r="EW171" i="24" s="1"/>
  <c r="DR171" i="24"/>
  <c r="AP171" i="24"/>
  <c r="FF171" i="24" s="1"/>
  <c r="AL171" i="24"/>
  <c r="FB171" i="24" s="1"/>
  <c r="AH171" i="24"/>
  <c r="EX171" i="24" s="1"/>
  <c r="DW171" i="24"/>
  <c r="BU171" i="24"/>
  <c r="AQ171" i="24"/>
  <c r="FG171" i="24" s="1"/>
  <c r="Z171" i="24"/>
  <c r="EP171" i="24" s="1"/>
  <c r="DS171" i="24"/>
  <c r="P171" i="24"/>
  <c r="EF171" i="24" s="1"/>
  <c r="AY171" i="24"/>
  <c r="FO171" i="24" s="1"/>
  <c r="CU171" i="24"/>
  <c r="DX171" i="24"/>
  <c r="BO171" i="24"/>
  <c r="AB171" i="24"/>
  <c r="ER171" i="24" s="1"/>
  <c r="BZ171" i="24"/>
  <c r="DY171" i="24"/>
  <c r="BV171" i="24"/>
  <c r="BC171" i="24"/>
  <c r="FS171" i="24" s="1"/>
  <c r="AV171" i="24"/>
  <c r="FL171" i="24" s="1"/>
  <c r="AS171" i="24"/>
  <c r="FI171" i="24" s="1"/>
  <c r="CG171" i="24"/>
  <c r="CP171" i="24"/>
  <c r="DU171" i="24"/>
  <c r="V171" i="24"/>
  <c r="EL171" i="24" s="1"/>
  <c r="BB171" i="24"/>
  <c r="FR171" i="24" s="1"/>
  <c r="CH171" i="24"/>
  <c r="BT171" i="24"/>
  <c r="AC171" i="24"/>
  <c r="ES171" i="24" s="1"/>
  <c r="CQ171" i="24"/>
  <c r="BX171" i="24"/>
  <c r="BP171" i="24"/>
  <c r="Q171" i="24"/>
  <c r="EG171" i="24" s="1"/>
  <c r="CR171" i="24"/>
  <c r="CC171" i="24"/>
  <c r="BD171" i="24"/>
  <c r="FT171" i="24" s="1"/>
  <c r="DG171" i="24"/>
  <c r="BY171" i="24"/>
  <c r="BQ171" i="24"/>
  <c r="CT171" i="24"/>
  <c r="BE171" i="24"/>
  <c r="FU171" i="24" s="1"/>
  <c r="DI171" i="24"/>
  <c r="BS171" i="24"/>
  <c r="R171" i="24"/>
  <c r="EH171" i="24" s="1"/>
  <c r="DG306" i="24"/>
  <c r="CA306" i="24"/>
  <c r="AL306" i="24"/>
  <c r="FB306" i="24" s="1"/>
  <c r="BW306" i="24"/>
  <c r="CR306" i="24"/>
  <c r="DH306" i="24"/>
  <c r="AU306" i="24"/>
  <c r="FK306" i="24" s="1"/>
  <c r="CE306" i="24"/>
  <c r="M306" i="24"/>
  <c r="EC306" i="24" s="1"/>
  <c r="CT306" i="24"/>
  <c r="DI306" i="24"/>
  <c r="AV306" i="24"/>
  <c r="FL306" i="24" s="1"/>
  <c r="BD306" i="24"/>
  <c r="FT306" i="24" s="1"/>
  <c r="BY306" i="24"/>
  <c r="BO306" i="24"/>
  <c r="DJ306" i="24"/>
  <c r="AW306" i="24"/>
  <c r="FM306" i="24" s="1"/>
  <c r="CF306" i="24"/>
  <c r="O306" i="24"/>
  <c r="EE306" i="24" s="1"/>
  <c r="V306" i="24"/>
  <c r="EL306" i="24" s="1"/>
  <c r="DK306" i="24"/>
  <c r="AY306" i="24"/>
  <c r="FO306" i="24" s="1"/>
  <c r="BE306" i="24"/>
  <c r="FU306" i="24" s="1"/>
  <c r="AC306" i="24"/>
  <c r="ES306" i="24" s="1"/>
  <c r="BN306" i="24"/>
  <c r="DL306" i="24"/>
  <c r="AZ306" i="24"/>
  <c r="FP306" i="24" s="1"/>
  <c r="CG306" i="24"/>
  <c r="BS306" i="24"/>
  <c r="W306" i="24"/>
  <c r="EM306" i="24" s="1"/>
  <c r="DN306" i="24"/>
  <c r="BB306" i="24"/>
  <c r="FR306" i="24" s="1"/>
  <c r="CH306" i="24"/>
  <c r="BT306" i="24"/>
  <c r="BM306" i="24"/>
  <c r="DO306" i="24"/>
  <c r="AO306" i="24"/>
  <c r="FE306" i="24" s="1"/>
  <c r="BG306" i="24"/>
  <c r="FW306" i="24" s="1"/>
  <c r="L306" i="24"/>
  <c r="EB306" i="24" s="1"/>
  <c r="Y306" i="24"/>
  <c r="EO306" i="24" s="1"/>
  <c r="CM306" i="24"/>
  <c r="AF306" i="24"/>
  <c r="EV306" i="24" s="1"/>
  <c r="AE306" i="24"/>
  <c r="EU306" i="24" s="1"/>
  <c r="CS306" i="24"/>
  <c r="BP306" i="24"/>
  <c r="A307" i="24"/>
  <c r="CI306" i="24"/>
  <c r="AP306" i="24"/>
  <c r="FF306" i="24" s="1"/>
  <c r="AM306" i="24"/>
  <c r="FC306" i="24" s="1"/>
  <c r="Q306" i="24"/>
  <c r="EG306" i="24" s="1"/>
  <c r="DX306" i="24"/>
  <c r="AI306" i="24"/>
  <c r="EY306" i="24" s="1"/>
  <c r="BK306" i="24"/>
  <c r="DY306" i="24"/>
  <c r="AS306" i="24"/>
  <c r="FI306" i="24" s="1"/>
  <c r="BV306" i="24"/>
  <c r="DQ306" i="24"/>
  <c r="AJ306" i="24"/>
  <c r="EZ306" i="24" s="1"/>
  <c r="BC306" i="24"/>
  <c r="FS306" i="24" s="1"/>
  <c r="CD306" i="24"/>
  <c r="DR306" i="24"/>
  <c r="AT306" i="24"/>
  <c r="FJ306" i="24" s="1"/>
  <c r="K306" i="24"/>
  <c r="EA306" i="24" s="1"/>
  <c r="AB306" i="24"/>
  <c r="ER306" i="24" s="1"/>
  <c r="DS306" i="24"/>
  <c r="AK306" i="24"/>
  <c r="FA306" i="24" s="1"/>
  <c r="N306" i="24"/>
  <c r="ED306" i="24" s="1"/>
  <c r="DM306" i="24"/>
  <c r="BF306" i="24"/>
  <c r="FV306" i="24" s="1"/>
  <c r="X306" i="24"/>
  <c r="EN306" i="24" s="1"/>
  <c r="CJ306" i="24"/>
  <c r="Z306" i="24"/>
  <c r="EP306" i="24" s="1"/>
  <c r="CK306" i="24"/>
  <c r="BX306" i="24"/>
  <c r="CQ306" i="24"/>
  <c r="BJ306" i="24"/>
  <c r="U306" i="24"/>
  <c r="EK306" i="24" s="1"/>
  <c r="CC306" i="24"/>
  <c r="S306" i="24"/>
  <c r="EI306" i="24" s="1"/>
  <c r="CN306" i="24"/>
  <c r="BI306" i="24"/>
  <c r="BQ306" i="24"/>
  <c r="CO306" i="24"/>
  <c r="R306" i="24"/>
  <c r="EH306" i="24" s="1"/>
  <c r="CP306" i="24"/>
  <c r="AA306" i="24"/>
  <c r="EQ306" i="24" s="1"/>
  <c r="CE146" i="24"/>
  <c r="P306" i="24"/>
  <c r="EF306" i="24" s="1"/>
  <c r="CT146" i="24"/>
  <c r="A342" i="24"/>
  <c r="DO342" i="24" s="1"/>
  <c r="CR341" i="24"/>
  <c r="BI341" i="24"/>
  <c r="AM341" i="24"/>
  <c r="FC341" i="24" s="1"/>
  <c r="L341" i="24"/>
  <c r="EB341" i="24" s="1"/>
  <c r="DQ341" i="24"/>
  <c r="CS341" i="24"/>
  <c r="BZ341" i="24"/>
  <c r="AY341" i="24"/>
  <c r="FO341" i="24" s="1"/>
  <c r="AB341" i="24"/>
  <c r="ER341" i="24" s="1"/>
  <c r="DY341" i="24"/>
  <c r="CK341" i="24"/>
  <c r="BQ341" i="24"/>
  <c r="DG341" i="24"/>
  <c r="O341" i="24"/>
  <c r="EE341" i="24" s="1"/>
  <c r="DK341" i="24"/>
  <c r="CC341" i="24"/>
  <c r="BC341" i="24"/>
  <c r="FS341" i="24" s="1"/>
  <c r="DH341" i="24"/>
  <c r="AA341" i="24"/>
  <c r="EQ341" i="24" s="1"/>
  <c r="CQ341" i="24"/>
  <c r="BO341" i="24"/>
  <c r="DI341" i="24"/>
  <c r="AF341" i="24"/>
  <c r="EV341" i="24" s="1"/>
  <c r="CT341" i="24"/>
  <c r="BA341" i="24"/>
  <c r="FQ341" i="24" s="1"/>
  <c r="DJ341" i="24"/>
  <c r="AG341" i="24"/>
  <c r="EW341" i="24" s="1"/>
  <c r="CU341" i="24"/>
  <c r="BP341" i="24"/>
  <c r="U341" i="24"/>
  <c r="EK341" i="24" s="1"/>
  <c r="AH341" i="24"/>
  <c r="EX341" i="24" s="1"/>
  <c r="CF341" i="24"/>
  <c r="BB341" i="24"/>
  <c r="FR341" i="24" s="1"/>
  <c r="V341" i="24"/>
  <c r="EL341" i="24" s="1"/>
  <c r="AE341" i="24"/>
  <c r="EU341" i="24" s="1"/>
  <c r="CG341" i="24"/>
  <c r="BD341" i="24"/>
  <c r="FT341" i="24" s="1"/>
  <c r="AI341" i="24"/>
  <c r="EY341" i="24" s="1"/>
  <c r="BM341" i="24"/>
  <c r="DS341" i="24"/>
  <c r="CH341" i="24"/>
  <c r="BE341" i="24"/>
  <c r="FU341" i="24" s="1"/>
  <c r="AO341" i="24"/>
  <c r="FE341" i="24" s="1"/>
  <c r="CI341" i="24"/>
  <c r="AJ341" i="24"/>
  <c r="EZ341" i="24" s="1"/>
  <c r="BU341" i="24"/>
  <c r="AW341" i="24"/>
  <c r="FM341" i="24" s="1"/>
  <c r="DR341" i="24"/>
  <c r="BF341" i="24"/>
  <c r="FV341" i="24" s="1"/>
  <c r="DW341" i="24"/>
  <c r="CJ341" i="24"/>
  <c r="BG341" i="24"/>
  <c r="FW341" i="24" s="1"/>
  <c r="AC341" i="24"/>
  <c r="ES341" i="24" s="1"/>
  <c r="DX341" i="24"/>
  <c r="CE341" i="24"/>
  <c r="AL341" i="24"/>
  <c r="FB341" i="24" s="1"/>
  <c r="X341" i="24"/>
  <c r="EN341" i="24" s="1"/>
  <c r="DL341" i="24"/>
  <c r="AR341" i="24"/>
  <c r="FH341" i="24" s="1"/>
  <c r="DT341" i="24"/>
  <c r="BS341" i="24"/>
  <c r="AP341" i="24"/>
  <c r="FF341" i="24" s="1"/>
  <c r="K341" i="24"/>
  <c r="EA341" i="24" s="1"/>
  <c r="DN341" i="24"/>
  <c r="BJ341" i="24"/>
  <c r="DU341" i="24"/>
  <c r="CD341" i="24"/>
  <c r="AK341" i="24"/>
  <c r="FA341" i="24" s="1"/>
  <c r="W341" i="24"/>
  <c r="EM341" i="24" s="1"/>
  <c r="N341" i="24"/>
  <c r="ED341" i="24" s="1"/>
  <c r="DM341" i="24"/>
  <c r="BV341" i="24"/>
  <c r="AS341" i="24"/>
  <c r="FI341" i="24" s="1"/>
  <c r="Q341" i="24"/>
  <c r="EG341" i="24" s="1"/>
  <c r="BW341" i="24"/>
  <c r="DV341" i="24"/>
  <c r="BT341" i="24"/>
  <c r="AQ341" i="24"/>
  <c r="FG341" i="24" s="1"/>
  <c r="M341" i="24"/>
  <c r="EC341" i="24" s="1"/>
  <c r="Q311" i="24"/>
  <c r="EG311" i="24" s="1"/>
  <c r="CF146" i="24"/>
  <c r="CI171" i="24"/>
  <c r="BY341" i="24"/>
  <c r="CT86" i="24"/>
  <c r="AC311" i="24"/>
  <c r="ES311" i="24" s="1"/>
  <c r="AK86" i="24"/>
  <c r="FA86" i="24" s="1"/>
  <c r="AO146" i="24"/>
  <c r="FE146" i="24" s="1"/>
  <c r="CD171" i="24"/>
  <c r="CN341" i="24"/>
  <c r="AB311" i="24"/>
  <c r="ER311" i="24" s="1"/>
  <c r="K86" i="24"/>
  <c r="EA86" i="24" s="1"/>
  <c r="K146" i="24"/>
  <c r="EA146" i="24" s="1"/>
  <c r="DK171" i="24"/>
  <c r="CM341" i="24"/>
  <c r="BZ306" i="24"/>
  <c r="BK171" i="24"/>
  <c r="DY311" i="24"/>
  <c r="CA171" i="24"/>
  <c r="BX341" i="24"/>
  <c r="DQ171" i="24"/>
  <c r="AL86" i="24"/>
  <c r="FB86" i="24" s="1"/>
  <c r="AT146" i="24"/>
  <c r="FJ146" i="24" s="1"/>
  <c r="CE171" i="24"/>
  <c r="CO341" i="24"/>
  <c r="BD311" i="24"/>
  <c r="FT311" i="24" s="1"/>
  <c r="AJ86" i="24"/>
  <c r="EZ86" i="24" s="1"/>
  <c r="N146" i="24"/>
  <c r="ED146" i="24" s="1"/>
  <c r="DJ171" i="24"/>
  <c r="DO341" i="24"/>
  <c r="BU306" i="24"/>
  <c r="DX311" i="24"/>
  <c r="CU86" i="24"/>
  <c r="BJ311" i="24"/>
  <c r="CR146" i="24"/>
  <c r="CP341" i="24"/>
  <c r="BI311" i="24"/>
  <c r="BC311" i="24"/>
  <c r="FS311" i="24" s="1"/>
  <c r="S86" i="24"/>
  <c r="EI86" i="24" s="1"/>
  <c r="AB146" i="24"/>
  <c r="ER146" i="24" s="1"/>
  <c r="AI171" i="24"/>
  <c r="EY171" i="24" s="1"/>
  <c r="S341" i="24"/>
  <c r="EI341" i="24" s="1"/>
  <c r="CU306" i="24"/>
  <c r="BL171" i="24"/>
  <c r="BC86" i="24"/>
  <c r="FS86" i="24" s="1"/>
  <c r="AE146" i="24"/>
  <c r="EU146" i="24" s="1"/>
  <c r="K171" i="24"/>
  <c r="EA171" i="24" s="1"/>
  <c r="P341" i="24"/>
  <c r="EF341" i="24" s="1"/>
  <c r="BL306" i="24"/>
  <c r="CF311" i="24"/>
  <c r="CP311" i="24"/>
  <c r="BU311" i="24"/>
  <c r="AK311" i="24"/>
  <c r="FA311" i="24" s="1"/>
  <c r="AT311" i="24"/>
  <c r="FJ311" i="24" s="1"/>
  <c r="DT311" i="24"/>
  <c r="CA311" i="24"/>
  <c r="AU311" i="24"/>
  <c r="FK311" i="24" s="1"/>
  <c r="Z311" i="24"/>
  <c r="EP311" i="24" s="1"/>
  <c r="X311" i="24"/>
  <c r="EN311" i="24" s="1"/>
  <c r="DU311" i="24"/>
  <c r="BM311" i="24"/>
  <c r="BE311" i="24"/>
  <c r="FU311" i="24" s="1"/>
  <c r="AW311" i="24"/>
  <c r="FM311" i="24" s="1"/>
  <c r="AO311" i="24"/>
  <c r="FE311" i="24" s="1"/>
  <c r="DG311" i="24"/>
  <c r="BN311" i="24"/>
  <c r="DI311" i="24"/>
  <c r="S311" i="24"/>
  <c r="EI311" i="24" s="1"/>
  <c r="AL311" i="24"/>
  <c r="FB311" i="24" s="1"/>
  <c r="DH311" i="24"/>
  <c r="BO311" i="24"/>
  <c r="BT311" i="24"/>
  <c r="AI311" i="24"/>
  <c r="EY311" i="24" s="1"/>
  <c r="CU311" i="24"/>
  <c r="CM311" i="24"/>
  <c r="BF311" i="24"/>
  <c r="FV311" i="24" s="1"/>
  <c r="AJ311" i="24"/>
  <c r="EZ311" i="24" s="1"/>
  <c r="CQ311" i="24"/>
  <c r="BP311" i="24"/>
  <c r="AE311" i="24"/>
  <c r="EU311" i="24" s="1"/>
  <c r="K311" i="24"/>
  <c r="EA311" i="24" s="1"/>
  <c r="DW311" i="24"/>
  <c r="P311" i="24"/>
  <c r="EF311" i="24" s="1"/>
  <c r="CR311" i="24"/>
  <c r="CN311" i="24"/>
  <c r="DJ311" i="24"/>
  <c r="L311" i="24"/>
  <c r="EB311" i="24" s="1"/>
  <c r="CS311" i="24"/>
  <c r="BQ311" i="24"/>
  <c r="BG311" i="24"/>
  <c r="FW311" i="24" s="1"/>
  <c r="U311" i="24"/>
  <c r="EK311" i="24" s="1"/>
  <c r="CK311" i="24"/>
  <c r="CT311" i="24"/>
  <c r="CO311" i="24"/>
  <c r="AF311" i="24"/>
  <c r="EV311" i="24" s="1"/>
  <c r="AH311" i="24"/>
  <c r="EX311" i="24" s="1"/>
  <c r="CE311" i="24"/>
  <c r="BS311" i="24"/>
  <c r="BV311" i="24"/>
  <c r="A312" i="24"/>
  <c r="DY312" i="24" s="1"/>
  <c r="CI311" i="24"/>
  <c r="BY311" i="24"/>
  <c r="BW311" i="24"/>
  <c r="AY311" i="24"/>
  <c r="FO311" i="24" s="1"/>
  <c r="DV311" i="24"/>
  <c r="CJ311" i="24"/>
  <c r="AQ311" i="24"/>
  <c r="FG311" i="24" s="1"/>
  <c r="Y311" i="24"/>
  <c r="EO311" i="24" s="1"/>
  <c r="AM311" i="24"/>
  <c r="FC311" i="24" s="1"/>
  <c r="AA311" i="24"/>
  <c r="EQ311" i="24" s="1"/>
  <c r="CD311" i="24"/>
  <c r="CC311" i="24"/>
  <c r="DK311" i="24"/>
  <c r="M311" i="24"/>
  <c r="EC311" i="24" s="1"/>
  <c r="V311" i="24"/>
  <c r="EL311" i="24" s="1"/>
  <c r="CG311" i="24"/>
  <c r="BX311" i="24"/>
  <c r="AG311" i="24"/>
  <c r="EW311" i="24" s="1"/>
  <c r="W311" i="24"/>
  <c r="EM311" i="24" s="1"/>
  <c r="CH311" i="24"/>
  <c r="AP311" i="24"/>
  <c r="FF311" i="24" s="1"/>
  <c r="DL311" i="24"/>
  <c r="N311" i="24"/>
  <c r="ED311" i="24" s="1"/>
  <c r="DQ311" i="24"/>
  <c r="AR171" i="24"/>
  <c r="FH171" i="24" s="1"/>
  <c r="Z341" i="24"/>
  <c r="EP341" i="24" s="1"/>
  <c r="AR306" i="24"/>
  <c r="FH306" i="24" s="1"/>
  <c r="A147" i="24"/>
  <c r="DH147" i="24" s="1"/>
  <c r="CH146" i="24"/>
  <c r="BS146" i="24"/>
  <c r="AS146" i="24"/>
  <c r="FI146" i="24" s="1"/>
  <c r="V146" i="24"/>
  <c r="EL146" i="24" s="1"/>
  <c r="DQ146" i="24"/>
  <c r="CI146" i="24"/>
  <c r="BM146" i="24"/>
  <c r="AU146" i="24"/>
  <c r="FK146" i="24" s="1"/>
  <c r="AL146" i="24"/>
  <c r="FB146" i="24" s="1"/>
  <c r="DX146" i="24"/>
  <c r="CN146" i="24"/>
  <c r="BQ146" i="24"/>
  <c r="AF146" i="24"/>
  <c r="EV146" i="24" s="1"/>
  <c r="AW146" i="24"/>
  <c r="FM146" i="24" s="1"/>
  <c r="DY146" i="24"/>
  <c r="DK146" i="24"/>
  <c r="BX146" i="24"/>
  <c r="AG146" i="24"/>
  <c r="EW146" i="24" s="1"/>
  <c r="CG146" i="24"/>
  <c r="BO146" i="24"/>
  <c r="AZ146" i="24"/>
  <c r="FP146" i="24" s="1"/>
  <c r="L146" i="24"/>
  <c r="EB146" i="24" s="1"/>
  <c r="CJ146" i="24"/>
  <c r="BV146" i="24"/>
  <c r="AH146" i="24"/>
  <c r="EX146" i="24" s="1"/>
  <c r="M146" i="24"/>
  <c r="EC146" i="24" s="1"/>
  <c r="DG146" i="24"/>
  <c r="BP146" i="24"/>
  <c r="BA146" i="24"/>
  <c r="FQ146" i="24" s="1"/>
  <c r="P146" i="24"/>
  <c r="EF146" i="24" s="1"/>
  <c r="CK146" i="24"/>
  <c r="BW146" i="24"/>
  <c r="AI146" i="24"/>
  <c r="EY146" i="24" s="1"/>
  <c r="Q146" i="24"/>
  <c r="EG146" i="24" s="1"/>
  <c r="CC146" i="24"/>
  <c r="BY146" i="24"/>
  <c r="BB146" i="24"/>
  <c r="FR146" i="24" s="1"/>
  <c r="R146" i="24"/>
  <c r="EH146" i="24" s="1"/>
  <c r="DR146" i="24"/>
  <c r="DH146" i="24"/>
  <c r="AY146" i="24"/>
  <c r="FO146" i="24" s="1"/>
  <c r="AJ146" i="24"/>
  <c r="EZ146" i="24" s="1"/>
  <c r="O146" i="24"/>
  <c r="EE146" i="24" s="1"/>
  <c r="CM146" i="24"/>
  <c r="U146" i="24"/>
  <c r="EK146" i="24" s="1"/>
  <c r="DS146" i="24"/>
  <c r="BD146" i="24"/>
  <c r="FT146" i="24" s="1"/>
  <c r="DT146" i="24"/>
  <c r="DJ146" i="24"/>
  <c r="AP146" i="24"/>
  <c r="FF146" i="24" s="1"/>
  <c r="BC146" i="24"/>
  <c r="FS146" i="24" s="1"/>
  <c r="CU146" i="24"/>
  <c r="CA146" i="24"/>
  <c r="BG146" i="24"/>
  <c r="FW146" i="24" s="1"/>
  <c r="Y146" i="24"/>
  <c r="EO146" i="24" s="1"/>
  <c r="CQ146" i="24"/>
  <c r="DM146" i="24"/>
  <c r="AV146" i="24"/>
  <c r="FL146" i="24" s="1"/>
  <c r="S146" i="24"/>
  <c r="EI146" i="24" s="1"/>
  <c r="Z146" i="24"/>
  <c r="EP146" i="24" s="1"/>
  <c r="DU146" i="24"/>
  <c r="CO146" i="24"/>
  <c r="BE146" i="24"/>
  <c r="FU146" i="24" s="1"/>
  <c r="AK146" i="24"/>
  <c r="FA146" i="24" s="1"/>
  <c r="DV146" i="24"/>
  <c r="CP146" i="24"/>
  <c r="BF146" i="24"/>
  <c r="FV146" i="24" s="1"/>
  <c r="AM146" i="24"/>
  <c r="FC146" i="24" s="1"/>
  <c r="DI146" i="24"/>
  <c r="DL146" i="24"/>
  <c r="AQ146" i="24"/>
  <c r="FG146" i="24" s="1"/>
  <c r="W146" i="24"/>
  <c r="EM146" i="24" s="1"/>
  <c r="DW146" i="24"/>
  <c r="BZ146" i="24"/>
  <c r="AR146" i="24"/>
  <c r="FH146" i="24" s="1"/>
  <c r="X146" i="24"/>
  <c r="EN146" i="24" s="1"/>
  <c r="CD146" i="24"/>
  <c r="DN146" i="24"/>
  <c r="AA146" i="24"/>
  <c r="EQ146" i="24" s="1"/>
  <c r="A87" i="24"/>
  <c r="DN87" i="24" s="1"/>
  <c r="CH86" i="24"/>
  <c r="BN86" i="24"/>
  <c r="AA86" i="24"/>
  <c r="EQ86" i="24" s="1"/>
  <c r="AB86" i="24"/>
  <c r="ER86" i="24" s="1"/>
  <c r="DY86" i="24"/>
  <c r="DR86" i="24"/>
  <c r="BO86" i="24"/>
  <c r="BA86" i="24"/>
  <c r="FQ86" i="24" s="1"/>
  <c r="AW86" i="24"/>
  <c r="FM86" i="24" s="1"/>
  <c r="CQ86" i="24"/>
  <c r="CK86" i="24"/>
  <c r="CA86" i="24"/>
  <c r="AF86" i="24"/>
  <c r="EV86" i="24" s="1"/>
  <c r="N86" i="24"/>
  <c r="ED86" i="24" s="1"/>
  <c r="CG86" i="24"/>
  <c r="CM86" i="24"/>
  <c r="BD86" i="24"/>
  <c r="FT86" i="24" s="1"/>
  <c r="L86" i="24"/>
  <c r="EB86" i="24" s="1"/>
  <c r="DQ86" i="24"/>
  <c r="BY86" i="24"/>
  <c r="AE86" i="24"/>
  <c r="EU86" i="24" s="1"/>
  <c r="BG86" i="24"/>
  <c r="FW86" i="24" s="1"/>
  <c r="DJ86" i="24"/>
  <c r="BP86" i="24"/>
  <c r="BI86" i="24"/>
  <c r="AM86" i="24"/>
  <c r="FC86" i="24" s="1"/>
  <c r="DK86" i="24"/>
  <c r="CN86" i="24"/>
  <c r="BE86" i="24"/>
  <c r="FU86" i="24" s="1"/>
  <c r="M86" i="24"/>
  <c r="EC86" i="24" s="1"/>
  <c r="CS86" i="24"/>
  <c r="CI86" i="24"/>
  <c r="BZ86" i="24"/>
  <c r="BJ86" i="24"/>
  <c r="O86" i="24"/>
  <c r="EE86" i="24" s="1"/>
  <c r="AI86" i="24"/>
  <c r="EY86" i="24" s="1"/>
  <c r="DS86" i="24"/>
  <c r="BQ86" i="24"/>
  <c r="BF86" i="24"/>
  <c r="FV86" i="24" s="1"/>
  <c r="Q86" i="24"/>
  <c r="EG86" i="24" s="1"/>
  <c r="DL86" i="24"/>
  <c r="AG86" i="24"/>
  <c r="EW86" i="24" s="1"/>
  <c r="Y86" i="24"/>
  <c r="EO86" i="24" s="1"/>
  <c r="DU86" i="24"/>
  <c r="CO86" i="24"/>
  <c r="AT86" i="24"/>
  <c r="FJ86" i="24" s="1"/>
  <c r="AU86" i="24"/>
  <c r="FK86" i="24" s="1"/>
  <c r="DV86" i="24"/>
  <c r="CJ86" i="24"/>
  <c r="CP86" i="24"/>
  <c r="BK86" i="24"/>
  <c r="P86" i="24"/>
  <c r="EF86" i="24" s="1"/>
  <c r="DI86" i="24"/>
  <c r="BS86" i="24"/>
  <c r="AR86" i="24"/>
  <c r="FH86" i="24" s="1"/>
  <c r="CR86" i="24"/>
  <c r="BT86" i="24"/>
  <c r="Z86" i="24"/>
  <c r="EP86" i="24" s="1"/>
  <c r="DW86" i="24"/>
  <c r="DT86" i="24"/>
  <c r="CC86" i="24"/>
  <c r="U86" i="24"/>
  <c r="EK86" i="24" s="1"/>
  <c r="R86" i="24"/>
  <c r="EH86" i="24" s="1"/>
  <c r="DG86" i="24"/>
  <c r="DN86" i="24"/>
  <c r="AP86" i="24"/>
  <c r="FF86" i="24" s="1"/>
  <c r="W86" i="24"/>
  <c r="EM86" i="24" s="1"/>
  <c r="AH86" i="24"/>
  <c r="EX86" i="24" s="1"/>
  <c r="AS86" i="24"/>
  <c r="FI86" i="24" s="1"/>
  <c r="DX86" i="24"/>
  <c r="DM86" i="24"/>
  <c r="AY86" i="24"/>
  <c r="FO86" i="24" s="1"/>
  <c r="V86" i="24"/>
  <c r="EL86" i="24" s="1"/>
  <c r="AO86" i="24"/>
  <c r="FE86" i="24" s="1"/>
  <c r="DH86" i="24"/>
  <c r="DO86" i="24"/>
  <c r="AQ86" i="24"/>
  <c r="FG86" i="24" s="1"/>
  <c r="X86" i="24"/>
  <c r="EN86" i="24" s="1"/>
  <c r="BU86" i="24"/>
  <c r="BN341" i="24"/>
  <c r="CS146" i="24"/>
  <c r="AZ171" i="24"/>
  <c r="FP171" i="24" s="1"/>
  <c r="R341" i="24"/>
  <c r="EH341" i="24" s="1"/>
  <c r="AH306" i="24"/>
  <c r="EX306" i="24" s="1"/>
  <c r="BK311" i="24"/>
  <c r="AV311" i="24"/>
  <c r="FL311" i="24" s="1"/>
  <c r="AC86" i="24"/>
  <c r="ES86" i="24" s="1"/>
  <c r="BK146" i="24"/>
  <c r="AS311" i="24"/>
  <c r="FI311" i="24" s="1"/>
  <c r="BB86" i="24"/>
  <c r="FR86" i="24" s="1"/>
  <c r="AC146" i="24"/>
  <c r="ES146" i="24" s="1"/>
  <c r="AR311" i="24"/>
  <c r="FH311" i="24" s="1"/>
  <c r="AZ86" i="24"/>
  <c r="FP86" i="24" s="1"/>
  <c r="BJ146" i="24"/>
  <c r="S171" i="24"/>
  <c r="EI171" i="24" s="1"/>
  <c r="Y341" i="24"/>
  <c r="EO341" i="24" s="1"/>
  <c r="AQ306" i="24"/>
  <c r="FG306" i="24" s="1"/>
  <c r="AG306" i="24"/>
  <c r="EW306" i="24" s="1"/>
  <c r="BU146" i="24"/>
  <c r="AJ171" i="24"/>
  <c r="EZ171" i="24" s="1"/>
  <c r="BA306" i="24"/>
  <c r="FQ306" i="24" s="1"/>
  <c r="AH16" i="24"/>
  <c r="EX16" i="24" s="1"/>
  <c r="CK16" i="24"/>
  <c r="CR61" i="24"/>
  <c r="AG16" i="24"/>
  <c r="EW16" i="24" s="1"/>
  <c r="CJ16" i="24"/>
  <c r="CG141" i="24"/>
  <c r="DH141" i="24"/>
  <c r="CD141" i="24"/>
  <c r="BI141" i="24"/>
  <c r="BN141" i="24"/>
  <c r="Y141" i="24"/>
  <c r="EO141" i="24" s="1"/>
  <c r="DK141" i="24"/>
  <c r="CA141" i="24"/>
  <c r="BE141" i="24"/>
  <c r="FU141" i="24" s="1"/>
  <c r="AT141" i="24"/>
  <c r="FJ141" i="24" s="1"/>
  <c r="L141" i="24"/>
  <c r="EB141" i="24" s="1"/>
  <c r="DR141" i="24"/>
  <c r="BQ141" i="24"/>
  <c r="AO141" i="24"/>
  <c r="FE141" i="24" s="1"/>
  <c r="AK141" i="24"/>
  <c r="FA141" i="24" s="1"/>
  <c r="N141" i="24"/>
  <c r="ED141" i="24" s="1"/>
  <c r="DT141" i="24"/>
  <c r="AY141" i="24"/>
  <c r="FO141" i="24" s="1"/>
  <c r="AF141" i="24"/>
  <c r="EV141" i="24" s="1"/>
  <c r="BU141" i="24"/>
  <c r="O141" i="24"/>
  <c r="EE141" i="24" s="1"/>
  <c r="DN141" i="24"/>
  <c r="AZ141" i="24"/>
  <c r="FP141" i="24" s="1"/>
  <c r="BJ141" i="24"/>
  <c r="BO141" i="24"/>
  <c r="P141" i="24"/>
  <c r="EF141" i="24" s="1"/>
  <c r="CM141" i="24"/>
  <c r="DU141" i="24"/>
  <c r="BF141" i="24"/>
  <c r="FV141" i="24" s="1"/>
  <c r="AL141" i="24"/>
  <c r="FB141" i="24" s="1"/>
  <c r="M141" i="24"/>
  <c r="EC141" i="24" s="1"/>
  <c r="CJ141" i="24"/>
  <c r="BA141" i="24"/>
  <c r="FQ141" i="24" s="1"/>
  <c r="AG141" i="24"/>
  <c r="EW141" i="24" s="1"/>
  <c r="BP141" i="24"/>
  <c r="R141" i="24"/>
  <c r="EH141" i="24" s="1"/>
  <c r="CK141" i="24"/>
  <c r="DV141" i="24"/>
  <c r="BK141" i="24"/>
  <c r="U141" i="24"/>
  <c r="EK141" i="24" s="1"/>
  <c r="AE141" i="24"/>
  <c r="EU141" i="24" s="1"/>
  <c r="DJ141" i="24"/>
  <c r="CS141" i="24"/>
  <c r="BG141" i="24"/>
  <c r="FW141" i="24" s="1"/>
  <c r="CE141" i="24"/>
  <c r="S141" i="24"/>
  <c r="EI141" i="24" s="1"/>
  <c r="DL141" i="24"/>
  <c r="BB141" i="24"/>
  <c r="FR141" i="24" s="1"/>
  <c r="AQ141" i="24"/>
  <c r="FG141" i="24" s="1"/>
  <c r="BW141" i="24"/>
  <c r="K141" i="24"/>
  <c r="EA141" i="24" s="1"/>
  <c r="DQ141" i="24"/>
  <c r="AH166" i="24"/>
  <c r="EX166" i="24" s="1"/>
  <c r="AV166" i="24"/>
  <c r="FL166" i="24" s="1"/>
  <c r="BZ166" i="24"/>
  <c r="DV166" i="24"/>
  <c r="N61" i="24"/>
  <c r="ED61" i="24" s="1"/>
  <c r="BY61" i="24"/>
  <c r="CQ61" i="24"/>
  <c r="DG61" i="24"/>
  <c r="AF16" i="24"/>
  <c r="EV16" i="24" s="1"/>
  <c r="CI16" i="24"/>
  <c r="W141" i="24"/>
  <c r="EM141" i="24" s="1"/>
  <c r="DX141" i="24"/>
  <c r="BS166" i="24"/>
  <c r="BE166" i="24"/>
  <c r="FU166" i="24" s="1"/>
  <c r="CS166" i="24"/>
  <c r="DM166" i="24"/>
  <c r="BD166" i="24"/>
  <c r="FT166" i="24" s="1"/>
  <c r="DH166" i="24"/>
  <c r="X141" i="24"/>
  <c r="EN141" i="24" s="1"/>
  <c r="AU141" i="24"/>
  <c r="FK141" i="24" s="1"/>
  <c r="BC166" i="24"/>
  <c r="FS166" i="24" s="1"/>
  <c r="CQ166" i="24"/>
  <c r="DX166" i="24"/>
  <c r="U61" i="24"/>
  <c r="EK61" i="24" s="1"/>
  <c r="AS61" i="24"/>
  <c r="FI61" i="24" s="1"/>
  <c r="DH61" i="24"/>
  <c r="M166" i="24"/>
  <c r="EC166" i="24" s="1"/>
  <c r="BB166" i="24"/>
  <c r="FR166" i="24" s="1"/>
  <c r="DL166" i="24"/>
  <c r="DU166" i="24"/>
  <c r="S61" i="24"/>
  <c r="EI61" i="24" s="1"/>
  <c r="BP61" i="24"/>
  <c r="DX61" i="24"/>
  <c r="BM16" i="24"/>
  <c r="BV16" i="24"/>
  <c r="BX141" i="24"/>
  <c r="BC141" i="24"/>
  <c r="FS141" i="24" s="1"/>
  <c r="BV166" i="24"/>
  <c r="BY141" i="24"/>
  <c r="BD141" i="24"/>
  <c r="FT141" i="24" s="1"/>
  <c r="A142" i="24"/>
  <c r="DH142" i="24" s="1"/>
  <c r="A62" i="24"/>
  <c r="DG62" i="24" s="1"/>
  <c r="CD61" i="24"/>
  <c r="BA61" i="24"/>
  <c r="FQ61" i="24" s="1"/>
  <c r="AT61" i="24"/>
  <c r="FJ61" i="24" s="1"/>
  <c r="O61" i="24"/>
  <c r="EE61" i="24" s="1"/>
  <c r="DQ61" i="24"/>
  <c r="CE61" i="24"/>
  <c r="BB61" i="24"/>
  <c r="FR61" i="24" s="1"/>
  <c r="AG61" i="24"/>
  <c r="EW61" i="24" s="1"/>
  <c r="V61" i="24"/>
  <c r="EL61" i="24" s="1"/>
  <c r="DJ61" i="24"/>
  <c r="DW61" i="24"/>
  <c r="BN61" i="24"/>
  <c r="BK61" i="24"/>
  <c r="X61" i="24"/>
  <c r="EN61" i="24" s="1"/>
  <c r="DK61" i="24"/>
  <c r="CP61" i="24"/>
  <c r="BF61" i="24"/>
  <c r="FV61" i="24" s="1"/>
  <c r="AL61" i="24"/>
  <c r="FB61" i="24" s="1"/>
  <c r="AA61" i="24"/>
  <c r="EQ61" i="24" s="1"/>
  <c r="K166" i="24"/>
  <c r="EA166" i="24" s="1"/>
  <c r="BK166" i="24"/>
  <c r="CA166" i="24"/>
  <c r="DW166" i="24"/>
  <c r="S166" i="24"/>
  <c r="EI166" i="24" s="1"/>
  <c r="BJ166" i="24"/>
  <c r="DI166" i="24"/>
  <c r="DT166" i="24"/>
  <c r="P61" i="24"/>
  <c r="EF61" i="24" s="1"/>
  <c r="AW61" i="24"/>
  <c r="FM61" i="24" s="1"/>
  <c r="CO61" i="24"/>
  <c r="DT61" i="24"/>
  <c r="AE16" i="24"/>
  <c r="EU16" i="24" s="1"/>
  <c r="CF141" i="24"/>
  <c r="CT141" i="24"/>
  <c r="A17" i="24"/>
  <c r="DK17" i="24" s="1"/>
  <c r="DK16" i="24"/>
  <c r="CE16" i="24"/>
  <c r="BW16" i="24"/>
  <c r="AJ16" i="24"/>
  <c r="EZ16" i="24" s="1"/>
  <c r="DQ16" i="24"/>
  <c r="CO16" i="24"/>
  <c r="BB16" i="24"/>
  <c r="FR16" i="24" s="1"/>
  <c r="AV16" i="24"/>
  <c r="FL16" i="24" s="1"/>
  <c r="X16" i="24"/>
  <c r="EN16" i="24" s="1"/>
  <c r="DR16" i="24"/>
  <c r="CP16" i="24"/>
  <c r="BC16" i="24"/>
  <c r="FS16" i="24" s="1"/>
  <c r="BX16" i="24"/>
  <c r="S16" i="24"/>
  <c r="EI16" i="24" s="1"/>
  <c r="DS16" i="24"/>
  <c r="CQ16" i="24"/>
  <c r="BD16" i="24"/>
  <c r="FT16" i="24" s="1"/>
  <c r="AW16" i="24"/>
  <c r="FM16" i="24" s="1"/>
  <c r="K16" i="24"/>
  <c r="EA16" i="24" s="1"/>
  <c r="DT16" i="24"/>
  <c r="CR16" i="24"/>
  <c r="BE16" i="24"/>
  <c r="FU16" i="24" s="1"/>
  <c r="BY16" i="24"/>
  <c r="AB16" i="24"/>
  <c r="ER16" i="24" s="1"/>
  <c r="DU16" i="24"/>
  <c r="CS16" i="24"/>
  <c r="BF16" i="24"/>
  <c r="FV16" i="24" s="1"/>
  <c r="W16" i="24"/>
  <c r="EM16" i="24" s="1"/>
  <c r="L16" i="24"/>
  <c r="EB16" i="24" s="1"/>
  <c r="DX16" i="24"/>
  <c r="CU16" i="24"/>
  <c r="BS16" i="24"/>
  <c r="BJ16" i="24"/>
  <c r="AA16" i="24"/>
  <c r="EQ16" i="24" s="1"/>
  <c r="DW16" i="24"/>
  <c r="CF16" i="24"/>
  <c r="BI16" i="24"/>
  <c r="AP16" i="24"/>
  <c r="FF16" i="24" s="1"/>
  <c r="AC16" i="24"/>
  <c r="ES16" i="24" s="1"/>
  <c r="DY16" i="24"/>
  <c r="BT16" i="24"/>
  <c r="BN16" i="24"/>
  <c r="BK16" i="24"/>
  <c r="M16" i="24"/>
  <c r="EC16" i="24" s="1"/>
  <c r="DL16" i="24"/>
  <c r="CG16" i="24"/>
  <c r="AR16" i="24"/>
  <c r="FH16" i="24" s="1"/>
  <c r="AQ16" i="24"/>
  <c r="FG16" i="24" s="1"/>
  <c r="N16" i="24"/>
  <c r="ED16" i="24" s="1"/>
  <c r="AB166" i="24"/>
  <c r="ER166" i="24" s="1"/>
  <c r="CK166" i="24"/>
  <c r="BL16" i="24"/>
  <c r="BU16" i="24"/>
  <c r="V141" i="24"/>
  <c r="EL141" i="24" s="1"/>
  <c r="DW141" i="24"/>
  <c r="L166" i="24"/>
  <c r="EB166" i="24" s="1"/>
  <c r="CR166" i="24"/>
  <c r="AU166" i="24"/>
  <c r="FK166" i="24" s="1"/>
  <c r="DS166" i="24"/>
  <c r="V166" i="24"/>
  <c r="EL166" i="24" s="1"/>
  <c r="BA166" i="24"/>
  <c r="FQ166" i="24" s="1"/>
  <c r="CP166" i="24"/>
  <c r="M61" i="24"/>
  <c r="EC61" i="24" s="1"/>
  <c r="BO61" i="24"/>
  <c r="CN61" i="24"/>
  <c r="DS61" i="24"/>
  <c r="CA16" i="24"/>
  <c r="CT16" i="24"/>
  <c r="BV141" i="24"/>
  <c r="CR141" i="24"/>
  <c r="A167" i="24"/>
  <c r="DW167" i="24" s="1"/>
  <c r="CM166" i="24"/>
  <c r="BM166" i="24"/>
  <c r="AT166" i="24"/>
  <c r="FJ166" i="24" s="1"/>
  <c r="N166" i="24"/>
  <c r="ED166" i="24" s="1"/>
  <c r="DQ166" i="24"/>
  <c r="CH166" i="24"/>
  <c r="BN166" i="24"/>
  <c r="AA166" i="24"/>
  <c r="EQ166" i="24" s="1"/>
  <c r="BY166" i="24"/>
  <c r="DY166" i="24"/>
  <c r="DJ166" i="24"/>
  <c r="AS166" i="24"/>
  <c r="FI166" i="24" s="1"/>
  <c r="AG166" i="24"/>
  <c r="EW166" i="24" s="1"/>
  <c r="BU166" i="24"/>
  <c r="DG166" i="24"/>
  <c r="DK166" i="24"/>
  <c r="AZ166" i="24"/>
  <c r="FP166" i="24" s="1"/>
  <c r="AI166" i="24"/>
  <c r="EY166" i="24" s="1"/>
  <c r="BW166" i="24"/>
  <c r="O166" i="24"/>
  <c r="EE166" i="24" s="1"/>
  <c r="U166" i="24"/>
  <c r="EK166" i="24" s="1"/>
  <c r="BI166" i="24"/>
  <c r="CJ166" i="24"/>
  <c r="AO16" i="24"/>
  <c r="FE16" i="24" s="1"/>
  <c r="AU16" i="24"/>
  <c r="FK16" i="24" s="1"/>
  <c r="DJ16" i="24"/>
  <c r="BT141" i="24"/>
  <c r="CC141" i="24"/>
  <c r="Z166" i="24"/>
  <c r="EP166" i="24" s="1"/>
  <c r="AM166" i="24"/>
  <c r="FC166" i="24" s="1"/>
  <c r="AR166" i="24"/>
  <c r="FH166" i="24" s="1"/>
  <c r="CO166" i="24"/>
  <c r="BA16" i="24"/>
  <c r="FQ16" i="24" s="1"/>
  <c r="BQ16" i="24"/>
  <c r="DI16" i="24"/>
  <c r="AJ141" i="24"/>
  <c r="EZ141" i="24" s="1"/>
  <c r="DI141" i="24"/>
  <c r="AO166" i="24"/>
  <c r="FE166" i="24" s="1"/>
  <c r="AL166" i="24"/>
  <c r="FB166" i="24" s="1"/>
  <c r="AQ166" i="24"/>
  <c r="FG166" i="24" s="1"/>
  <c r="CI166" i="24"/>
  <c r="AY16" i="24"/>
  <c r="FO16" i="24" s="1"/>
  <c r="AM16" i="24"/>
  <c r="FC16" i="24" s="1"/>
  <c r="DH16" i="24"/>
  <c r="AS141" i="24"/>
  <c r="FI141" i="24" s="1"/>
  <c r="DG141" i="24"/>
  <c r="Y16" i="24"/>
  <c r="EO16" i="24" s="1"/>
  <c r="AT16" i="24"/>
  <c r="FJ16" i="24" s="1"/>
  <c r="DG16" i="24"/>
  <c r="BM141" i="24"/>
  <c r="CQ141" i="24"/>
  <c r="P166" i="24"/>
  <c r="EF166" i="24" s="1"/>
  <c r="AK166" i="24"/>
  <c r="FA166" i="24" s="1"/>
  <c r="AP166" i="24"/>
  <c r="FF166" i="24" s="1"/>
  <c r="CN166" i="24"/>
  <c r="Y166" i="24"/>
  <c r="EO166" i="24" s="1"/>
  <c r="AJ166" i="24"/>
  <c r="EZ166" i="24" s="1"/>
  <c r="AY166" i="24"/>
  <c r="FO166" i="24" s="1"/>
  <c r="CG166" i="24"/>
  <c r="P16" i="24"/>
  <c r="EF16" i="24" s="1"/>
  <c r="BP16" i="24"/>
  <c r="CN16" i="24"/>
  <c r="AM141" i="24"/>
  <c r="FC141" i="24" s="1"/>
  <c r="BS141" i="24"/>
  <c r="CP141" i="24"/>
  <c r="P291" i="24"/>
  <c r="EF291" i="24" s="1"/>
  <c r="BB291" i="24"/>
  <c r="FR291" i="24" s="1"/>
  <c r="BT291" i="24"/>
  <c r="CA291" i="24"/>
  <c r="DN291" i="24"/>
  <c r="R366" i="24"/>
  <c r="EH366" i="24" s="1"/>
  <c r="BM366" i="24"/>
  <c r="AY366" i="24"/>
  <c r="FO366" i="24" s="1"/>
  <c r="CQ366" i="24"/>
  <c r="DX366" i="24"/>
  <c r="AJ291" i="24"/>
  <c r="EZ291" i="24" s="1"/>
  <c r="AB291" i="24"/>
  <c r="ER291" i="24" s="1"/>
  <c r="BQ291" i="24"/>
  <c r="CN291" i="24"/>
  <c r="CA366" i="24"/>
  <c r="P366" i="24"/>
  <c r="EF366" i="24" s="1"/>
  <c r="AW366" i="24"/>
  <c r="FM366" i="24" s="1"/>
  <c r="BU366" i="24"/>
  <c r="A197" i="24"/>
  <c r="DQ196" i="24"/>
  <c r="DR196" i="24"/>
  <c r="DS196" i="24"/>
  <c r="DT196" i="24"/>
  <c r="DU196" i="24"/>
  <c r="DV196" i="24"/>
  <c r="DX196" i="24"/>
  <c r="DY196" i="24"/>
  <c r="DW196" i="24"/>
  <c r="DK196" i="24"/>
  <c r="DL196" i="24"/>
  <c r="DM196" i="24"/>
  <c r="DN196" i="24"/>
  <c r="DO196" i="24"/>
  <c r="DG196" i="24"/>
  <c r="DH196" i="24"/>
  <c r="DI196" i="24"/>
  <c r="CM196" i="24"/>
  <c r="DJ196" i="24"/>
  <c r="CN196" i="24"/>
  <c r="CO196" i="24"/>
  <c r="CP196" i="24"/>
  <c r="CQ196" i="24"/>
  <c r="CR196" i="24"/>
  <c r="CS196" i="24"/>
  <c r="CT196" i="24"/>
  <c r="CC196" i="24"/>
  <c r="CU196" i="24"/>
  <c r="CD196" i="24"/>
  <c r="CE196" i="24"/>
  <c r="BS196" i="24"/>
  <c r="CF196" i="24"/>
  <c r="BT196" i="24"/>
  <c r="CG196" i="24"/>
  <c r="BU196" i="24"/>
  <c r="CH196" i="24"/>
  <c r="BV196" i="24"/>
  <c r="CI196" i="24"/>
  <c r="BW196" i="24"/>
  <c r="BB196" i="24"/>
  <c r="FR196" i="24" s="1"/>
  <c r="BC196" i="24"/>
  <c r="FS196" i="24" s="1"/>
  <c r="BD196" i="24"/>
  <c r="FT196" i="24" s="1"/>
  <c r="BE196" i="24"/>
  <c r="FU196" i="24" s="1"/>
  <c r="BF196" i="24"/>
  <c r="FV196" i="24" s="1"/>
  <c r="BG196" i="24"/>
  <c r="FW196" i="24" s="1"/>
  <c r="BI196" i="24"/>
  <c r="BJ196" i="24"/>
  <c r="BK196" i="24"/>
  <c r="BL196" i="24"/>
  <c r="BM196" i="24"/>
  <c r="BN196" i="24"/>
  <c r="AK196" i="24"/>
  <c r="FA196" i="24" s="1"/>
  <c r="BO196" i="24"/>
  <c r="AL196" i="24"/>
  <c r="FB196" i="24" s="1"/>
  <c r="BP196" i="24"/>
  <c r="AM196" i="24"/>
  <c r="FC196" i="24" s="1"/>
  <c r="BQ196" i="24"/>
  <c r="AO196" i="24"/>
  <c r="FE196" i="24" s="1"/>
  <c r="AP196" i="24"/>
  <c r="FF196" i="24" s="1"/>
  <c r="AT196" i="24"/>
  <c r="FJ196" i="24" s="1"/>
  <c r="AJ196" i="24"/>
  <c r="EZ196" i="24" s="1"/>
  <c r="AU196" i="24"/>
  <c r="FK196" i="24" s="1"/>
  <c r="AV196" i="24"/>
  <c r="FL196" i="24" s="1"/>
  <c r="AW196" i="24"/>
  <c r="FM196" i="24" s="1"/>
  <c r="U196" i="24"/>
  <c r="EK196" i="24" s="1"/>
  <c r="AY196" i="24"/>
  <c r="FO196" i="24" s="1"/>
  <c r="V196" i="24"/>
  <c r="EL196" i="24" s="1"/>
  <c r="CJ196" i="24"/>
  <c r="AZ196" i="24"/>
  <c r="FP196" i="24" s="1"/>
  <c r="AR196" i="24"/>
  <c r="FH196" i="24" s="1"/>
  <c r="CK196" i="24"/>
  <c r="BA196" i="24"/>
  <c r="FQ196" i="24" s="1"/>
  <c r="AQ196" i="24"/>
  <c r="FG196" i="24" s="1"/>
  <c r="R196" i="24"/>
  <c r="EH196" i="24" s="1"/>
  <c r="AH196" i="24"/>
  <c r="EX196" i="24" s="1"/>
  <c r="AS196" i="24"/>
  <c r="FI196" i="24" s="1"/>
  <c r="AI196" i="24"/>
  <c r="EY196" i="24" s="1"/>
  <c r="K196" i="24"/>
  <c r="EA196" i="24" s="1"/>
  <c r="S196" i="24"/>
  <c r="EI196" i="24" s="1"/>
  <c r="L196" i="24"/>
  <c r="EB196" i="24" s="1"/>
  <c r="Q196" i="24"/>
  <c r="EG196" i="24" s="1"/>
  <c r="BX196" i="24"/>
  <c r="M196" i="24"/>
  <c r="EC196" i="24" s="1"/>
  <c r="AF196" i="24"/>
  <c r="EV196" i="24" s="1"/>
  <c r="BY196" i="24"/>
  <c r="N196" i="24"/>
  <c r="ED196" i="24" s="1"/>
  <c r="BZ196" i="24"/>
  <c r="O196" i="24"/>
  <c r="EE196" i="24" s="1"/>
  <c r="AG196" i="24"/>
  <c r="EW196" i="24" s="1"/>
  <c r="W196" i="24"/>
  <c r="EM196" i="24" s="1"/>
  <c r="Y196" i="24"/>
  <c r="EO196" i="24" s="1"/>
  <c r="Z196" i="24"/>
  <c r="EP196" i="24" s="1"/>
  <c r="CA196" i="24"/>
  <c r="AE196" i="24"/>
  <c r="EU196" i="24" s="1"/>
  <c r="P196" i="24"/>
  <c r="EF196" i="24" s="1"/>
  <c r="X196" i="24"/>
  <c r="EN196" i="24" s="1"/>
  <c r="AA196" i="24"/>
  <c r="EQ196" i="24" s="1"/>
  <c r="AB196" i="24"/>
  <c r="ER196" i="24" s="1"/>
  <c r="AC196" i="24"/>
  <c r="ES196" i="24" s="1"/>
  <c r="A242" i="24"/>
  <c r="DY241" i="24"/>
  <c r="DU241" i="24"/>
  <c r="DV241" i="24"/>
  <c r="DG241" i="24"/>
  <c r="DW241" i="24"/>
  <c r="DH241" i="24"/>
  <c r="DX241" i="24"/>
  <c r="DI241" i="24"/>
  <c r="DJ241" i="24"/>
  <c r="DK241" i="24"/>
  <c r="DL241" i="24"/>
  <c r="DM241" i="24"/>
  <c r="DN241" i="24"/>
  <c r="DO241" i="24"/>
  <c r="CM241" i="24"/>
  <c r="CI241" i="24"/>
  <c r="DQ241" i="24"/>
  <c r="DR241" i="24"/>
  <c r="DS241" i="24"/>
  <c r="DT241" i="24"/>
  <c r="CC241" i="24"/>
  <c r="CD241" i="24"/>
  <c r="CE241" i="24"/>
  <c r="CF241" i="24"/>
  <c r="CR241" i="24"/>
  <c r="CA241" i="24"/>
  <c r="BQ241" i="24"/>
  <c r="CS241" i="24"/>
  <c r="CT241" i="24"/>
  <c r="AY241" i="24"/>
  <c r="FO241" i="24" s="1"/>
  <c r="CU241" i="24"/>
  <c r="AZ241" i="24"/>
  <c r="FP241" i="24" s="1"/>
  <c r="BA241" i="24"/>
  <c r="FQ241" i="24" s="1"/>
  <c r="BB241" i="24"/>
  <c r="FR241" i="24" s="1"/>
  <c r="BC241" i="24"/>
  <c r="FS241" i="24" s="1"/>
  <c r="BD241" i="24"/>
  <c r="FT241" i="24" s="1"/>
  <c r="CN241" i="24"/>
  <c r="CG241" i="24"/>
  <c r="BW241" i="24"/>
  <c r="AU241" i="24"/>
  <c r="FK241" i="24" s="1"/>
  <c r="CO241" i="24"/>
  <c r="CH241" i="24"/>
  <c r="BX241" i="24"/>
  <c r="AV241" i="24"/>
  <c r="FL241" i="24" s="1"/>
  <c r="CP241" i="24"/>
  <c r="CJ241" i="24"/>
  <c r="BY241" i="24"/>
  <c r="AW241" i="24"/>
  <c r="FM241" i="24" s="1"/>
  <c r="CQ241" i="24"/>
  <c r="CK241" i="24"/>
  <c r="BZ241" i="24"/>
  <c r="BS241" i="24"/>
  <c r="AF241" i="24"/>
  <c r="EV241" i="24" s="1"/>
  <c r="BT241" i="24"/>
  <c r="AG241" i="24"/>
  <c r="EW241" i="24" s="1"/>
  <c r="BU241" i="24"/>
  <c r="AH241" i="24"/>
  <c r="EX241" i="24" s="1"/>
  <c r="BV241" i="24"/>
  <c r="AI241" i="24"/>
  <c r="EY241" i="24" s="1"/>
  <c r="BI241" i="24"/>
  <c r="BE241" i="24"/>
  <c r="FU241" i="24" s="1"/>
  <c r="AJ241" i="24"/>
  <c r="EZ241" i="24" s="1"/>
  <c r="BJ241" i="24"/>
  <c r="BF241" i="24"/>
  <c r="FV241" i="24" s="1"/>
  <c r="AK241" i="24"/>
  <c r="FA241" i="24" s="1"/>
  <c r="BK241" i="24"/>
  <c r="BG241" i="24"/>
  <c r="FW241" i="24" s="1"/>
  <c r="AL241" i="24"/>
  <c r="FB241" i="24" s="1"/>
  <c r="AE241" i="24"/>
  <c r="EU241" i="24" s="1"/>
  <c r="AM241" i="24"/>
  <c r="FC241" i="24" s="1"/>
  <c r="AO241" i="24"/>
  <c r="FE241" i="24" s="1"/>
  <c r="BL241" i="24"/>
  <c r="AP241" i="24"/>
  <c r="FF241" i="24" s="1"/>
  <c r="BM241" i="24"/>
  <c r="AQ241" i="24"/>
  <c r="FG241" i="24" s="1"/>
  <c r="BN241" i="24"/>
  <c r="AR241" i="24"/>
  <c r="FH241" i="24" s="1"/>
  <c r="BO241" i="24"/>
  <c r="AS241" i="24"/>
  <c r="FI241" i="24" s="1"/>
  <c r="BP241" i="24"/>
  <c r="AT241" i="24"/>
  <c r="FJ241" i="24" s="1"/>
  <c r="Z241" i="24"/>
  <c r="EP241" i="24" s="1"/>
  <c r="Q241" i="24"/>
  <c r="EG241" i="24" s="1"/>
  <c r="AA241" i="24"/>
  <c r="EQ241" i="24" s="1"/>
  <c r="L241" i="24"/>
  <c r="EB241" i="24" s="1"/>
  <c r="AB241" i="24"/>
  <c r="ER241" i="24" s="1"/>
  <c r="AC241" i="24"/>
  <c r="ES241" i="24" s="1"/>
  <c r="O241" i="24"/>
  <c r="EE241" i="24" s="1"/>
  <c r="M241" i="24"/>
  <c r="EC241" i="24" s="1"/>
  <c r="P241" i="24"/>
  <c r="EF241" i="24" s="1"/>
  <c r="U241" i="24"/>
  <c r="EK241" i="24" s="1"/>
  <c r="R241" i="24"/>
  <c r="EH241" i="24" s="1"/>
  <c r="S241" i="24"/>
  <c r="EI241" i="24" s="1"/>
  <c r="K241" i="24"/>
  <c r="EA241" i="24" s="1"/>
  <c r="N241" i="24"/>
  <c r="ED241" i="24" s="1"/>
  <c r="V241" i="24"/>
  <c r="EL241" i="24" s="1"/>
  <c r="Y241" i="24"/>
  <c r="EO241" i="24" s="1"/>
  <c r="X241" i="24"/>
  <c r="EN241" i="24" s="1"/>
  <c r="W241" i="24"/>
  <c r="EM241" i="24" s="1"/>
  <c r="A202" i="24"/>
  <c r="DQ201" i="24"/>
  <c r="DR201" i="24"/>
  <c r="DS201" i="24"/>
  <c r="DT201" i="24"/>
  <c r="DU201" i="24"/>
  <c r="DV201" i="24"/>
  <c r="DG201" i="24"/>
  <c r="DH201" i="24"/>
  <c r="DI201" i="24"/>
  <c r="DJ201" i="24"/>
  <c r="DK201" i="24"/>
  <c r="DL201" i="24"/>
  <c r="DM201" i="24"/>
  <c r="DW201" i="24"/>
  <c r="DX201" i="24"/>
  <c r="DY201" i="24"/>
  <c r="CM201" i="24"/>
  <c r="CI201" i="24"/>
  <c r="DN201" i="24"/>
  <c r="DO201" i="24"/>
  <c r="CN201" i="24"/>
  <c r="CO201" i="24"/>
  <c r="CP201" i="24"/>
  <c r="CC201" i="24"/>
  <c r="CQ201" i="24"/>
  <c r="CD201" i="24"/>
  <c r="CR201" i="24"/>
  <c r="CE201" i="24"/>
  <c r="CS201" i="24"/>
  <c r="CF201" i="24"/>
  <c r="CT201" i="24"/>
  <c r="CG201" i="24"/>
  <c r="CU201" i="24"/>
  <c r="CH201" i="24"/>
  <c r="BW201" i="24"/>
  <c r="BQ201" i="24"/>
  <c r="BX201" i="24"/>
  <c r="BY201" i="24"/>
  <c r="AY201" i="24"/>
  <c r="FO201" i="24" s="1"/>
  <c r="BZ201" i="24"/>
  <c r="AZ201" i="24"/>
  <c r="FP201" i="24" s="1"/>
  <c r="CJ201" i="24"/>
  <c r="CA201" i="24"/>
  <c r="BA201" i="24"/>
  <c r="FQ201" i="24" s="1"/>
  <c r="CK201" i="24"/>
  <c r="BB201" i="24"/>
  <c r="FR201" i="24" s="1"/>
  <c r="BC201" i="24"/>
  <c r="FS201" i="24" s="1"/>
  <c r="BD201" i="24"/>
  <c r="FT201" i="24" s="1"/>
  <c r="AU201" i="24"/>
  <c r="FK201" i="24" s="1"/>
  <c r="AV201" i="24"/>
  <c r="FL201" i="24" s="1"/>
  <c r="AW201" i="24"/>
  <c r="FM201" i="24" s="1"/>
  <c r="BS201" i="24"/>
  <c r="BM201" i="24"/>
  <c r="AQ201" i="24"/>
  <c r="FG201" i="24" s="1"/>
  <c r="AF201" i="24"/>
  <c r="EV201" i="24" s="1"/>
  <c r="BT201" i="24"/>
  <c r="BN201" i="24"/>
  <c r="AR201" i="24"/>
  <c r="FH201" i="24" s="1"/>
  <c r="AG201" i="24"/>
  <c r="EW201" i="24" s="1"/>
  <c r="BU201" i="24"/>
  <c r="BO201" i="24"/>
  <c r="AS201" i="24"/>
  <c r="FI201" i="24" s="1"/>
  <c r="AH201" i="24"/>
  <c r="EX201" i="24" s="1"/>
  <c r="BV201" i="24"/>
  <c r="BP201" i="24"/>
  <c r="AT201" i="24"/>
  <c r="FJ201" i="24" s="1"/>
  <c r="AI201" i="24"/>
  <c r="EY201" i="24" s="1"/>
  <c r="AJ201" i="24"/>
  <c r="EZ201" i="24" s="1"/>
  <c r="AK201" i="24"/>
  <c r="FA201" i="24" s="1"/>
  <c r="AL201" i="24"/>
  <c r="FB201" i="24" s="1"/>
  <c r="BF201" i="24"/>
  <c r="FV201" i="24" s="1"/>
  <c r="BI201" i="24"/>
  <c r="BG201" i="24"/>
  <c r="FW201" i="24" s="1"/>
  <c r="AO201" i="24"/>
  <c r="FE201" i="24" s="1"/>
  <c r="BJ201" i="24"/>
  <c r="AP201" i="24"/>
  <c r="FF201" i="24" s="1"/>
  <c r="BK201" i="24"/>
  <c r="BL201" i="24"/>
  <c r="AE201" i="24"/>
  <c r="EU201" i="24" s="1"/>
  <c r="AM201" i="24"/>
  <c r="FC201" i="24" s="1"/>
  <c r="V201" i="24"/>
  <c r="EL201" i="24" s="1"/>
  <c r="R201" i="24"/>
  <c r="EH201" i="24" s="1"/>
  <c r="W201" i="24"/>
  <c r="EM201" i="24" s="1"/>
  <c r="X201" i="24"/>
  <c r="EN201" i="24" s="1"/>
  <c r="Y201" i="24"/>
  <c r="EO201" i="24" s="1"/>
  <c r="N201" i="24"/>
  <c r="ED201" i="24" s="1"/>
  <c r="P201" i="24"/>
  <c r="EF201" i="24" s="1"/>
  <c r="Z201" i="24"/>
  <c r="EP201" i="24" s="1"/>
  <c r="L201" i="24"/>
  <c r="EB201" i="24" s="1"/>
  <c r="M201" i="24"/>
  <c r="EC201" i="24" s="1"/>
  <c r="S201" i="24"/>
  <c r="EI201" i="24" s="1"/>
  <c r="AA201" i="24"/>
  <c r="EQ201" i="24" s="1"/>
  <c r="BE201" i="24"/>
  <c r="FU201" i="24" s="1"/>
  <c r="O201" i="24"/>
  <c r="EE201" i="24" s="1"/>
  <c r="Q201" i="24"/>
  <c r="EG201" i="24" s="1"/>
  <c r="AB201" i="24"/>
  <c r="ER201" i="24" s="1"/>
  <c r="AC201" i="24"/>
  <c r="ES201" i="24" s="1"/>
  <c r="K201" i="24"/>
  <c r="EA201" i="24" s="1"/>
  <c r="U201" i="24"/>
  <c r="EK201" i="24" s="1"/>
  <c r="A232" i="24"/>
  <c r="DQ231" i="24"/>
  <c r="DR231" i="24"/>
  <c r="DS231" i="24"/>
  <c r="DT231" i="24"/>
  <c r="DU231" i="24"/>
  <c r="DV231" i="24"/>
  <c r="DX231" i="24"/>
  <c r="DW231" i="24"/>
  <c r="DY231" i="24"/>
  <c r="CP231" i="24"/>
  <c r="CQ231" i="24"/>
  <c r="CR231" i="24"/>
  <c r="CS231" i="24"/>
  <c r="CT231" i="24"/>
  <c r="CU231" i="24"/>
  <c r="DG231" i="24"/>
  <c r="DH231" i="24"/>
  <c r="DI231" i="24"/>
  <c r="DJ231" i="24"/>
  <c r="DK231" i="24"/>
  <c r="DL231" i="24"/>
  <c r="DM231" i="24"/>
  <c r="CD231" i="24"/>
  <c r="DN231" i="24"/>
  <c r="DO231" i="24"/>
  <c r="CF231" i="24"/>
  <c r="CM231" i="24"/>
  <c r="CN231" i="24"/>
  <c r="CO231" i="24"/>
  <c r="CC231" i="24"/>
  <c r="BU231" i="24"/>
  <c r="CE231" i="24"/>
  <c r="BV231" i="24"/>
  <c r="CG231" i="24"/>
  <c r="BW231" i="24"/>
  <c r="CH231" i="24"/>
  <c r="BX231" i="24"/>
  <c r="CI231" i="24"/>
  <c r="BY231" i="24"/>
  <c r="CJ231" i="24"/>
  <c r="BZ231" i="24"/>
  <c r="CK231" i="24"/>
  <c r="CA231" i="24"/>
  <c r="BG231" i="24"/>
  <c r="FW231" i="24" s="1"/>
  <c r="BS231" i="24"/>
  <c r="BI231" i="24"/>
  <c r="BT231" i="24"/>
  <c r="BJ231" i="24"/>
  <c r="BK231" i="24"/>
  <c r="BL231" i="24"/>
  <c r="BM231" i="24"/>
  <c r="BN231" i="24"/>
  <c r="BC231" i="24"/>
  <c r="FS231" i="24" s="1"/>
  <c r="BD231" i="24"/>
  <c r="FT231" i="24" s="1"/>
  <c r="BE231" i="24"/>
  <c r="FU231" i="24" s="1"/>
  <c r="BF231" i="24"/>
  <c r="FV231" i="24" s="1"/>
  <c r="AP231" i="24"/>
  <c r="FF231" i="24" s="1"/>
  <c r="AQ231" i="24"/>
  <c r="FG231" i="24" s="1"/>
  <c r="AO231" i="24"/>
  <c r="FE231" i="24" s="1"/>
  <c r="AY231" i="24"/>
  <c r="FO231" i="24" s="1"/>
  <c r="AR231" i="24"/>
  <c r="FH231" i="24" s="1"/>
  <c r="AG231" i="24"/>
  <c r="EW231" i="24" s="1"/>
  <c r="AZ231" i="24"/>
  <c r="FP231" i="24" s="1"/>
  <c r="AS231" i="24"/>
  <c r="FI231" i="24" s="1"/>
  <c r="AH231" i="24"/>
  <c r="EX231" i="24" s="1"/>
  <c r="U231" i="24"/>
  <c r="EK231" i="24" s="1"/>
  <c r="BA231" i="24"/>
  <c r="FQ231" i="24" s="1"/>
  <c r="AT231" i="24"/>
  <c r="FJ231" i="24" s="1"/>
  <c r="AI231" i="24"/>
  <c r="EY231" i="24" s="1"/>
  <c r="V231" i="24"/>
  <c r="EL231" i="24" s="1"/>
  <c r="BB231" i="24"/>
  <c r="FR231" i="24" s="1"/>
  <c r="AU231" i="24"/>
  <c r="FK231" i="24" s="1"/>
  <c r="AJ231" i="24"/>
  <c r="EZ231" i="24" s="1"/>
  <c r="W231" i="24"/>
  <c r="EM231" i="24" s="1"/>
  <c r="AV231" i="24"/>
  <c r="FL231" i="24" s="1"/>
  <c r="AK231" i="24"/>
  <c r="FA231" i="24" s="1"/>
  <c r="X231" i="24"/>
  <c r="EN231" i="24" s="1"/>
  <c r="AW231" i="24"/>
  <c r="FM231" i="24" s="1"/>
  <c r="AL231" i="24"/>
  <c r="FB231" i="24" s="1"/>
  <c r="Y231" i="24"/>
  <c r="EO231" i="24" s="1"/>
  <c r="BO231" i="24"/>
  <c r="AM231" i="24"/>
  <c r="FC231" i="24" s="1"/>
  <c r="Z231" i="24"/>
  <c r="EP231" i="24" s="1"/>
  <c r="BP231" i="24"/>
  <c r="AA231" i="24"/>
  <c r="EQ231" i="24" s="1"/>
  <c r="N231" i="24"/>
  <c r="ED231" i="24" s="1"/>
  <c r="O231" i="24"/>
  <c r="EE231" i="24" s="1"/>
  <c r="P231" i="24"/>
  <c r="EF231" i="24" s="1"/>
  <c r="Q231" i="24"/>
  <c r="EG231" i="24" s="1"/>
  <c r="AB231" i="24"/>
  <c r="ER231" i="24" s="1"/>
  <c r="R231" i="24"/>
  <c r="EH231" i="24" s="1"/>
  <c r="AC231" i="24"/>
  <c r="ES231" i="24" s="1"/>
  <c r="S231" i="24"/>
  <c r="EI231" i="24" s="1"/>
  <c r="AE231" i="24"/>
  <c r="EU231" i="24" s="1"/>
  <c r="AF231" i="24"/>
  <c r="EV231" i="24" s="1"/>
  <c r="L231" i="24"/>
  <c r="EB231" i="24" s="1"/>
  <c r="M231" i="24"/>
  <c r="EC231" i="24" s="1"/>
  <c r="K231" i="24"/>
  <c r="EA231" i="24" s="1"/>
  <c r="BQ231" i="24"/>
  <c r="A272" i="24"/>
  <c r="DQ271" i="24"/>
  <c r="DS271" i="24"/>
  <c r="DV271" i="24"/>
  <c r="DW271" i="24"/>
  <c r="DX271" i="24"/>
  <c r="DY271" i="24"/>
  <c r="DK271" i="24"/>
  <c r="DL271" i="24"/>
  <c r="DM271" i="24"/>
  <c r="DN271" i="24"/>
  <c r="DO271" i="24"/>
  <c r="CM271" i="24"/>
  <c r="CN271" i="24"/>
  <c r="CO271" i="24"/>
  <c r="CP271" i="24"/>
  <c r="CQ271" i="24"/>
  <c r="CR271" i="24"/>
  <c r="CS271" i="24"/>
  <c r="CT271" i="24"/>
  <c r="CU271" i="24"/>
  <c r="DR271" i="24"/>
  <c r="DT271" i="24"/>
  <c r="DU271" i="24"/>
  <c r="CF271" i="24"/>
  <c r="CG271" i="24"/>
  <c r="CH271" i="24"/>
  <c r="CI271" i="24"/>
  <c r="CJ271" i="24"/>
  <c r="BT271" i="24"/>
  <c r="CK271" i="24"/>
  <c r="BW271" i="24"/>
  <c r="BB271" i="24"/>
  <c r="FR271" i="24" s="1"/>
  <c r="BC271" i="24"/>
  <c r="FS271" i="24" s="1"/>
  <c r="BD271" i="24"/>
  <c r="FT271" i="24" s="1"/>
  <c r="BE271" i="24"/>
  <c r="FU271" i="24" s="1"/>
  <c r="BS271" i="24"/>
  <c r="BG271" i="24"/>
  <c r="FW271" i="24" s="1"/>
  <c r="BU271" i="24"/>
  <c r="BV271" i="24"/>
  <c r="BI271" i="24"/>
  <c r="BN271" i="24"/>
  <c r="BO271" i="24"/>
  <c r="BP271" i="24"/>
  <c r="BQ271" i="24"/>
  <c r="DG271" i="24"/>
  <c r="BX271" i="24"/>
  <c r="DH271" i="24"/>
  <c r="CC271" i="24"/>
  <c r="BY271" i="24"/>
  <c r="DI271" i="24"/>
  <c r="CD271" i="24"/>
  <c r="BZ271" i="24"/>
  <c r="DJ271" i="24"/>
  <c r="CE271" i="24"/>
  <c r="CA271" i="24"/>
  <c r="BJ271" i="24"/>
  <c r="AY271" i="24"/>
  <c r="FO271" i="24" s="1"/>
  <c r="AK271" i="24"/>
  <c r="FA271" i="24" s="1"/>
  <c r="BK271" i="24"/>
  <c r="AZ271" i="24"/>
  <c r="FP271" i="24" s="1"/>
  <c r="AL271" i="24"/>
  <c r="FB271" i="24" s="1"/>
  <c r="BL271" i="24"/>
  <c r="BA271" i="24"/>
  <c r="FQ271" i="24" s="1"/>
  <c r="AM271" i="24"/>
  <c r="FC271" i="24" s="1"/>
  <c r="BM271" i="24"/>
  <c r="BF271" i="24"/>
  <c r="FV271" i="24" s="1"/>
  <c r="AE271" i="24"/>
  <c r="EU271" i="24" s="1"/>
  <c r="AO271" i="24"/>
  <c r="FE271" i="24" s="1"/>
  <c r="AF271" i="24"/>
  <c r="EV271" i="24" s="1"/>
  <c r="AP271" i="24"/>
  <c r="FF271" i="24" s="1"/>
  <c r="AG271" i="24"/>
  <c r="EW271" i="24" s="1"/>
  <c r="AQ271" i="24"/>
  <c r="FG271" i="24" s="1"/>
  <c r="AH271" i="24"/>
  <c r="EX271" i="24" s="1"/>
  <c r="U271" i="24"/>
  <c r="EK271" i="24" s="1"/>
  <c r="AR271" i="24"/>
  <c r="FH271" i="24" s="1"/>
  <c r="AI271" i="24"/>
  <c r="EY271" i="24" s="1"/>
  <c r="V271" i="24"/>
  <c r="EL271" i="24" s="1"/>
  <c r="AW271" i="24"/>
  <c r="FM271" i="24" s="1"/>
  <c r="Q271" i="24"/>
  <c r="EG271" i="24" s="1"/>
  <c r="K271" i="24"/>
  <c r="EA271" i="24" s="1"/>
  <c r="AA271" i="24"/>
  <c r="EQ271" i="24" s="1"/>
  <c r="L271" i="24"/>
  <c r="EB271" i="24" s="1"/>
  <c r="AJ271" i="24"/>
  <c r="EZ271" i="24" s="1"/>
  <c r="AC271" i="24"/>
  <c r="ES271" i="24" s="1"/>
  <c r="AS271" i="24"/>
  <c r="FI271" i="24" s="1"/>
  <c r="W271" i="24"/>
  <c r="EM271" i="24" s="1"/>
  <c r="M271" i="24"/>
  <c r="EC271" i="24" s="1"/>
  <c r="AB271" i="24"/>
  <c r="ER271" i="24" s="1"/>
  <c r="S271" i="24"/>
  <c r="EI271" i="24" s="1"/>
  <c r="AT271" i="24"/>
  <c r="FJ271" i="24" s="1"/>
  <c r="X271" i="24"/>
  <c r="EN271" i="24" s="1"/>
  <c r="N271" i="24"/>
  <c r="ED271" i="24" s="1"/>
  <c r="AU271" i="24"/>
  <c r="FK271" i="24" s="1"/>
  <c r="Y271" i="24"/>
  <c r="EO271" i="24" s="1"/>
  <c r="O271" i="24"/>
  <c r="EE271" i="24" s="1"/>
  <c r="R271" i="24"/>
  <c r="EH271" i="24" s="1"/>
  <c r="AV271" i="24"/>
  <c r="FL271" i="24" s="1"/>
  <c r="Z271" i="24"/>
  <c r="EP271" i="24" s="1"/>
  <c r="P271" i="24"/>
  <c r="EF271" i="24" s="1"/>
  <c r="A207" i="24"/>
  <c r="DV206" i="24"/>
  <c r="DW206" i="24"/>
  <c r="DX206" i="24"/>
  <c r="DY206" i="24"/>
  <c r="DQ206" i="24"/>
  <c r="DR206" i="24"/>
  <c r="DS206" i="24"/>
  <c r="DT206" i="24"/>
  <c r="DG206" i="24"/>
  <c r="DU206" i="24"/>
  <c r="DH206" i="24"/>
  <c r="CU206" i="24"/>
  <c r="DI206" i="24"/>
  <c r="CM206" i="24"/>
  <c r="CD206" i="24"/>
  <c r="DJ206" i="24"/>
  <c r="CN206" i="24"/>
  <c r="DK206" i="24"/>
  <c r="CO206" i="24"/>
  <c r="DL206" i="24"/>
  <c r="CP206" i="24"/>
  <c r="DM206" i="24"/>
  <c r="CQ206" i="24"/>
  <c r="DN206" i="24"/>
  <c r="CR206" i="24"/>
  <c r="CI206" i="24"/>
  <c r="DO206" i="24"/>
  <c r="CS206" i="24"/>
  <c r="CJ206" i="24"/>
  <c r="CT206" i="24"/>
  <c r="CK206" i="24"/>
  <c r="CE206" i="24"/>
  <c r="CF206" i="24"/>
  <c r="CG206" i="24"/>
  <c r="CH206" i="24"/>
  <c r="BZ206" i="24"/>
  <c r="CA206" i="24"/>
  <c r="BL206" i="24"/>
  <c r="BM206" i="24"/>
  <c r="BN206" i="24"/>
  <c r="BO206" i="24"/>
  <c r="BP206" i="24"/>
  <c r="BS206" i="24"/>
  <c r="BQ206" i="24"/>
  <c r="BT206" i="24"/>
  <c r="BU206" i="24"/>
  <c r="AY206" i="24"/>
  <c r="FO206" i="24" s="1"/>
  <c r="AZ206" i="24"/>
  <c r="FP206" i="24" s="1"/>
  <c r="AP206" i="24"/>
  <c r="FF206" i="24" s="1"/>
  <c r="BI206" i="24"/>
  <c r="BA206" i="24"/>
  <c r="FQ206" i="24" s="1"/>
  <c r="AQ206" i="24"/>
  <c r="FG206" i="24" s="1"/>
  <c r="BJ206" i="24"/>
  <c r="BB206" i="24"/>
  <c r="FR206" i="24" s="1"/>
  <c r="AR206" i="24"/>
  <c r="FH206" i="24" s="1"/>
  <c r="BK206" i="24"/>
  <c r="BC206" i="24"/>
  <c r="FS206" i="24" s="1"/>
  <c r="AS206" i="24"/>
  <c r="FI206" i="24" s="1"/>
  <c r="BV206" i="24"/>
  <c r="BD206" i="24"/>
  <c r="FT206" i="24" s="1"/>
  <c r="BW206" i="24"/>
  <c r="BE206" i="24"/>
  <c r="FU206" i="24" s="1"/>
  <c r="AU206" i="24"/>
  <c r="FK206" i="24" s="1"/>
  <c r="BX206" i="24"/>
  <c r="BF206" i="24"/>
  <c r="FV206" i="24" s="1"/>
  <c r="AV206" i="24"/>
  <c r="FL206" i="24" s="1"/>
  <c r="CC206" i="24"/>
  <c r="BY206" i="24"/>
  <c r="BG206" i="24"/>
  <c r="FW206" i="24" s="1"/>
  <c r="AE206" i="24"/>
  <c r="EU206" i="24" s="1"/>
  <c r="AF206" i="24"/>
  <c r="EV206" i="24" s="1"/>
  <c r="AG206" i="24"/>
  <c r="EW206" i="24" s="1"/>
  <c r="AO206" i="24"/>
  <c r="FE206" i="24" s="1"/>
  <c r="Y206" i="24"/>
  <c r="EO206" i="24" s="1"/>
  <c r="AT206" i="24"/>
  <c r="FJ206" i="24" s="1"/>
  <c r="Z206" i="24"/>
  <c r="EP206" i="24" s="1"/>
  <c r="AW206" i="24"/>
  <c r="FM206" i="24" s="1"/>
  <c r="AA206" i="24"/>
  <c r="EQ206" i="24" s="1"/>
  <c r="AB206" i="24"/>
  <c r="ER206" i="24" s="1"/>
  <c r="AC206" i="24"/>
  <c r="ES206" i="24" s="1"/>
  <c r="S206" i="24"/>
  <c r="EI206" i="24" s="1"/>
  <c r="AH206" i="24"/>
  <c r="EX206" i="24" s="1"/>
  <c r="AI206" i="24"/>
  <c r="EY206" i="24" s="1"/>
  <c r="V206" i="24"/>
  <c r="EL206" i="24" s="1"/>
  <c r="AJ206" i="24"/>
  <c r="EZ206" i="24" s="1"/>
  <c r="AK206" i="24"/>
  <c r="FA206" i="24" s="1"/>
  <c r="X206" i="24"/>
  <c r="EN206" i="24" s="1"/>
  <c r="K206" i="24"/>
  <c r="EA206" i="24" s="1"/>
  <c r="AL206" i="24"/>
  <c r="FB206" i="24" s="1"/>
  <c r="AM206" i="24"/>
  <c r="FC206" i="24" s="1"/>
  <c r="W206" i="24"/>
  <c r="EM206" i="24" s="1"/>
  <c r="L206" i="24"/>
  <c r="EB206" i="24" s="1"/>
  <c r="M206" i="24"/>
  <c r="EC206" i="24" s="1"/>
  <c r="N206" i="24"/>
  <c r="ED206" i="24" s="1"/>
  <c r="U206" i="24"/>
  <c r="EK206" i="24" s="1"/>
  <c r="O206" i="24"/>
  <c r="EE206" i="24" s="1"/>
  <c r="Q206" i="24"/>
  <c r="EG206" i="24" s="1"/>
  <c r="P206" i="24"/>
  <c r="EF206" i="24" s="1"/>
  <c r="R206" i="24"/>
  <c r="EH206" i="24" s="1"/>
  <c r="A237" i="24"/>
  <c r="DQ236" i="24"/>
  <c r="DS236" i="24"/>
  <c r="DR236" i="24"/>
  <c r="DT236" i="24"/>
  <c r="DU236" i="24"/>
  <c r="DV236" i="24"/>
  <c r="DW236" i="24"/>
  <c r="DK236" i="24"/>
  <c r="DL236" i="24"/>
  <c r="DM236" i="24"/>
  <c r="DN236" i="24"/>
  <c r="DO236" i="24"/>
  <c r="DX236" i="24"/>
  <c r="DY236" i="24"/>
  <c r="CM236" i="24"/>
  <c r="CN236" i="24"/>
  <c r="CO236" i="24"/>
  <c r="CP236" i="24"/>
  <c r="CQ236" i="24"/>
  <c r="CR236" i="24"/>
  <c r="DG236" i="24"/>
  <c r="DH236" i="24"/>
  <c r="DI236" i="24"/>
  <c r="DJ236" i="24"/>
  <c r="CS236" i="24"/>
  <c r="CT236" i="24"/>
  <c r="CU236" i="24"/>
  <c r="CC236" i="24"/>
  <c r="CD236" i="24"/>
  <c r="CE236" i="24"/>
  <c r="BS236" i="24"/>
  <c r="CF236" i="24"/>
  <c r="BT236" i="24"/>
  <c r="CG236" i="24"/>
  <c r="BU236" i="24"/>
  <c r="CH236" i="24"/>
  <c r="BV236" i="24"/>
  <c r="CI236" i="24"/>
  <c r="BW236" i="24"/>
  <c r="CJ236" i="24"/>
  <c r="BB236" i="24"/>
  <c r="FR236" i="24" s="1"/>
  <c r="CK236" i="24"/>
  <c r="BC236" i="24"/>
  <c r="FS236" i="24" s="1"/>
  <c r="BD236" i="24"/>
  <c r="FT236" i="24" s="1"/>
  <c r="BE236" i="24"/>
  <c r="FU236" i="24" s="1"/>
  <c r="BF236" i="24"/>
  <c r="FV236" i="24" s="1"/>
  <c r="BG236" i="24"/>
  <c r="FW236" i="24" s="1"/>
  <c r="BI236" i="24"/>
  <c r="BX236" i="24"/>
  <c r="BJ236" i="24"/>
  <c r="BY236" i="24"/>
  <c r="BK236" i="24"/>
  <c r="BZ236" i="24"/>
  <c r="BL236" i="24"/>
  <c r="CA236" i="24"/>
  <c r="BM236" i="24"/>
  <c r="BN236" i="24"/>
  <c r="BO236" i="24"/>
  <c r="AY236" i="24"/>
  <c r="FO236" i="24" s="1"/>
  <c r="BP236" i="24"/>
  <c r="AZ236" i="24"/>
  <c r="FP236" i="24" s="1"/>
  <c r="BQ236" i="24"/>
  <c r="BA236" i="24"/>
  <c r="FQ236" i="24" s="1"/>
  <c r="AR236" i="24"/>
  <c r="FH236" i="24" s="1"/>
  <c r="AK236" i="24"/>
  <c r="FA236" i="24" s="1"/>
  <c r="AS236" i="24"/>
  <c r="FI236" i="24" s="1"/>
  <c r="AL236" i="24"/>
  <c r="FB236" i="24" s="1"/>
  <c r="AT236" i="24"/>
  <c r="FJ236" i="24" s="1"/>
  <c r="AM236" i="24"/>
  <c r="FC236" i="24" s="1"/>
  <c r="AU236" i="24"/>
  <c r="FK236" i="24" s="1"/>
  <c r="AV236" i="24"/>
  <c r="FL236" i="24" s="1"/>
  <c r="AW236" i="24"/>
  <c r="FM236" i="24" s="1"/>
  <c r="AO236" i="24"/>
  <c r="FE236" i="24" s="1"/>
  <c r="AP236" i="24"/>
  <c r="FF236" i="24" s="1"/>
  <c r="AQ236" i="24"/>
  <c r="FG236" i="24" s="1"/>
  <c r="U236" i="24"/>
  <c r="EK236" i="24" s="1"/>
  <c r="V236" i="24"/>
  <c r="EL236" i="24" s="1"/>
  <c r="AI236" i="24"/>
  <c r="EY236" i="24" s="1"/>
  <c r="K236" i="24"/>
  <c r="EA236" i="24" s="1"/>
  <c r="R236" i="24"/>
  <c r="EH236" i="24" s="1"/>
  <c r="AJ236" i="24"/>
  <c r="EZ236" i="24" s="1"/>
  <c r="AA236" i="24"/>
  <c r="EQ236" i="24" s="1"/>
  <c r="L236" i="24"/>
  <c r="EB236" i="24" s="1"/>
  <c r="S236" i="24"/>
  <c r="EI236" i="24" s="1"/>
  <c r="AC236" i="24"/>
  <c r="ES236" i="24" s="1"/>
  <c r="M236" i="24"/>
  <c r="EC236" i="24" s="1"/>
  <c r="W236" i="24"/>
  <c r="EM236" i="24" s="1"/>
  <c r="Q236" i="24"/>
  <c r="EG236" i="24" s="1"/>
  <c r="Z236" i="24"/>
  <c r="EP236" i="24" s="1"/>
  <c r="AE236" i="24"/>
  <c r="EU236" i="24" s="1"/>
  <c r="N236" i="24"/>
  <c r="ED236" i="24" s="1"/>
  <c r="AF236" i="24"/>
  <c r="EV236" i="24" s="1"/>
  <c r="O236" i="24"/>
  <c r="EE236" i="24" s="1"/>
  <c r="Y236" i="24"/>
  <c r="EO236" i="24" s="1"/>
  <c r="AB236" i="24"/>
  <c r="ER236" i="24" s="1"/>
  <c r="AG236" i="24"/>
  <c r="EW236" i="24" s="1"/>
  <c r="P236" i="24"/>
  <c r="EF236" i="24" s="1"/>
  <c r="AH236" i="24"/>
  <c r="EX236" i="24" s="1"/>
  <c r="X236" i="24"/>
  <c r="EN236" i="24" s="1"/>
  <c r="A212" i="24"/>
  <c r="DQ211" i="24"/>
  <c r="DR211" i="24"/>
  <c r="DS211" i="24"/>
  <c r="DT211" i="24"/>
  <c r="DU211" i="24"/>
  <c r="DV211" i="24"/>
  <c r="DX211" i="24"/>
  <c r="DW211" i="24"/>
  <c r="DY211" i="24"/>
  <c r="DH211" i="24"/>
  <c r="CP211" i="24"/>
  <c r="DI211" i="24"/>
  <c r="CQ211" i="24"/>
  <c r="DJ211" i="24"/>
  <c r="CR211" i="24"/>
  <c r="DK211" i="24"/>
  <c r="CS211" i="24"/>
  <c r="DL211" i="24"/>
  <c r="CT211" i="24"/>
  <c r="DM211" i="24"/>
  <c r="CU211" i="24"/>
  <c r="DN211" i="24"/>
  <c r="DO211" i="24"/>
  <c r="CD211" i="24"/>
  <c r="CF211" i="24"/>
  <c r="CJ211" i="24"/>
  <c r="CK211" i="24"/>
  <c r="BU211" i="24"/>
  <c r="BV211" i="24"/>
  <c r="BW211" i="24"/>
  <c r="DG211" i="24"/>
  <c r="BX211" i="24"/>
  <c r="BY211" i="24"/>
  <c r="BZ211" i="24"/>
  <c r="CA211" i="24"/>
  <c r="BG211" i="24"/>
  <c r="FW211" i="24" s="1"/>
  <c r="BI211" i="24"/>
  <c r="BJ211" i="24"/>
  <c r="BK211" i="24"/>
  <c r="CM211" i="24"/>
  <c r="BL211" i="24"/>
  <c r="CN211" i="24"/>
  <c r="BM211" i="24"/>
  <c r="CO211" i="24"/>
  <c r="BN211" i="24"/>
  <c r="BS211" i="24"/>
  <c r="BT211" i="24"/>
  <c r="AP211" i="24"/>
  <c r="FF211" i="24" s="1"/>
  <c r="AQ211" i="24"/>
  <c r="FG211" i="24" s="1"/>
  <c r="AO211" i="24"/>
  <c r="FE211" i="24" s="1"/>
  <c r="AR211" i="24"/>
  <c r="FH211" i="24" s="1"/>
  <c r="AS211" i="24"/>
  <c r="FI211" i="24" s="1"/>
  <c r="AT211" i="24"/>
  <c r="FJ211" i="24" s="1"/>
  <c r="AY211" i="24"/>
  <c r="FO211" i="24" s="1"/>
  <c r="AU211" i="24"/>
  <c r="FK211" i="24" s="1"/>
  <c r="AZ211" i="24"/>
  <c r="FP211" i="24" s="1"/>
  <c r="AV211" i="24"/>
  <c r="FL211" i="24" s="1"/>
  <c r="BA211" i="24"/>
  <c r="FQ211" i="24" s="1"/>
  <c r="AW211" i="24"/>
  <c r="FM211" i="24" s="1"/>
  <c r="BP211" i="24"/>
  <c r="BF211" i="24"/>
  <c r="FV211" i="24" s="1"/>
  <c r="BQ211" i="24"/>
  <c r="AE211" i="24"/>
  <c r="EU211" i="24" s="1"/>
  <c r="U211" i="24"/>
  <c r="EK211" i="24" s="1"/>
  <c r="AF211" i="24"/>
  <c r="EV211" i="24" s="1"/>
  <c r="V211" i="24"/>
  <c r="EL211" i="24" s="1"/>
  <c r="AG211" i="24"/>
  <c r="EW211" i="24" s="1"/>
  <c r="W211" i="24"/>
  <c r="EM211" i="24" s="1"/>
  <c r="AH211" i="24"/>
  <c r="EX211" i="24" s="1"/>
  <c r="X211" i="24"/>
  <c r="EN211" i="24" s="1"/>
  <c r="AI211" i="24"/>
  <c r="EY211" i="24" s="1"/>
  <c r="Y211" i="24"/>
  <c r="EO211" i="24" s="1"/>
  <c r="AJ211" i="24"/>
  <c r="EZ211" i="24" s="1"/>
  <c r="Z211" i="24"/>
  <c r="EP211" i="24" s="1"/>
  <c r="AK211" i="24"/>
  <c r="FA211" i="24" s="1"/>
  <c r="AA211" i="24"/>
  <c r="EQ211" i="24" s="1"/>
  <c r="BB211" i="24"/>
  <c r="FR211" i="24" s="1"/>
  <c r="AL211" i="24"/>
  <c r="FB211" i="24" s="1"/>
  <c r="N211" i="24"/>
  <c r="ED211" i="24" s="1"/>
  <c r="CG211" i="24"/>
  <c r="BC211" i="24"/>
  <c r="FS211" i="24" s="1"/>
  <c r="AM211" i="24"/>
  <c r="FC211" i="24" s="1"/>
  <c r="O211" i="24"/>
  <c r="EE211" i="24" s="1"/>
  <c r="BD211" i="24"/>
  <c r="FT211" i="24" s="1"/>
  <c r="P211" i="24"/>
  <c r="EF211" i="24" s="1"/>
  <c r="BE211" i="24"/>
  <c r="FU211" i="24" s="1"/>
  <c r="Q211" i="24"/>
  <c r="EG211" i="24" s="1"/>
  <c r="CI211" i="24"/>
  <c r="R211" i="24"/>
  <c r="EH211" i="24" s="1"/>
  <c r="CE211" i="24"/>
  <c r="BO211" i="24"/>
  <c r="S211" i="24"/>
  <c r="EI211" i="24" s="1"/>
  <c r="CH211" i="24"/>
  <c r="CC211" i="24"/>
  <c r="AB211" i="24"/>
  <c r="ER211" i="24" s="1"/>
  <c r="L211" i="24"/>
  <c r="EB211" i="24" s="1"/>
  <c r="AC211" i="24"/>
  <c r="ES211" i="24" s="1"/>
  <c r="K211" i="24"/>
  <c r="EA211" i="24" s="1"/>
  <c r="M211" i="24"/>
  <c r="EC211" i="24" s="1"/>
  <c r="A192" i="24"/>
  <c r="DV191" i="24"/>
  <c r="DW191" i="24"/>
  <c r="DX191" i="24"/>
  <c r="DY191" i="24"/>
  <c r="DQ191" i="24"/>
  <c r="DR191" i="24"/>
  <c r="DS191" i="24"/>
  <c r="DT191" i="24"/>
  <c r="DU191" i="24"/>
  <c r="CP191" i="24"/>
  <c r="CQ191" i="24"/>
  <c r="CR191" i="24"/>
  <c r="CS191" i="24"/>
  <c r="CT191" i="24"/>
  <c r="CU191" i="24"/>
  <c r="CM191" i="24"/>
  <c r="CN191" i="24"/>
  <c r="CO191" i="24"/>
  <c r="CD191" i="24"/>
  <c r="CE191" i="24"/>
  <c r="CF191" i="24"/>
  <c r="DL191" i="24"/>
  <c r="BU191" i="24"/>
  <c r="DM191" i="24"/>
  <c r="BV191" i="24"/>
  <c r="DN191" i="24"/>
  <c r="BW191" i="24"/>
  <c r="DO191" i="24"/>
  <c r="CC191" i="24"/>
  <c r="BX191" i="24"/>
  <c r="CG191" i="24"/>
  <c r="BY191" i="24"/>
  <c r="CH191" i="24"/>
  <c r="BZ191" i="24"/>
  <c r="CI191" i="24"/>
  <c r="CA191" i="24"/>
  <c r="CJ191" i="24"/>
  <c r="CK191" i="24"/>
  <c r="BG191" i="24"/>
  <c r="FW191" i="24" s="1"/>
  <c r="BI191" i="24"/>
  <c r="BJ191" i="24"/>
  <c r="BK191" i="24"/>
  <c r="BL191" i="24"/>
  <c r="BS191" i="24"/>
  <c r="BM191" i="24"/>
  <c r="DG191" i="24"/>
  <c r="BT191" i="24"/>
  <c r="BN191" i="24"/>
  <c r="BO191" i="24"/>
  <c r="AY191" i="24"/>
  <c r="FO191" i="24" s="1"/>
  <c r="BP191" i="24"/>
  <c r="AZ191" i="24"/>
  <c r="FP191" i="24" s="1"/>
  <c r="BQ191" i="24"/>
  <c r="BA191" i="24"/>
  <c r="FQ191" i="24" s="1"/>
  <c r="BB191" i="24"/>
  <c r="FR191" i="24" s="1"/>
  <c r="BC191" i="24"/>
  <c r="FS191" i="24" s="1"/>
  <c r="BD191" i="24"/>
  <c r="FT191" i="24" s="1"/>
  <c r="AP191" i="24"/>
  <c r="FF191" i="24" s="1"/>
  <c r="BE191" i="24"/>
  <c r="FU191" i="24" s="1"/>
  <c r="AQ191" i="24"/>
  <c r="FG191" i="24" s="1"/>
  <c r="BF191" i="24"/>
  <c r="FV191" i="24" s="1"/>
  <c r="DH191" i="24"/>
  <c r="AW191" i="24"/>
  <c r="FM191" i="24" s="1"/>
  <c r="DI191" i="24"/>
  <c r="DJ191" i="24"/>
  <c r="DK191" i="24"/>
  <c r="AS191" i="24"/>
  <c r="FI191" i="24" s="1"/>
  <c r="AT191" i="24"/>
  <c r="FJ191" i="24" s="1"/>
  <c r="U191" i="24"/>
  <c r="EK191" i="24" s="1"/>
  <c r="AU191" i="24"/>
  <c r="FK191" i="24" s="1"/>
  <c r="V191" i="24"/>
  <c r="EL191" i="24" s="1"/>
  <c r="AV191" i="24"/>
  <c r="FL191" i="24" s="1"/>
  <c r="W191" i="24"/>
  <c r="EM191" i="24" s="1"/>
  <c r="AE191" i="24"/>
  <c r="EU191" i="24" s="1"/>
  <c r="X191" i="24"/>
  <c r="EN191" i="24" s="1"/>
  <c r="AF191" i="24"/>
  <c r="EV191" i="24" s="1"/>
  <c r="Y191" i="24"/>
  <c r="EO191" i="24" s="1"/>
  <c r="AG191" i="24"/>
  <c r="EW191" i="24" s="1"/>
  <c r="Z191" i="24"/>
  <c r="EP191" i="24" s="1"/>
  <c r="AH191" i="24"/>
  <c r="EX191" i="24" s="1"/>
  <c r="AA191" i="24"/>
  <c r="EQ191" i="24" s="1"/>
  <c r="N191" i="24"/>
  <c r="ED191" i="24" s="1"/>
  <c r="AJ191" i="24"/>
  <c r="EZ191" i="24" s="1"/>
  <c r="O191" i="24"/>
  <c r="EE191" i="24" s="1"/>
  <c r="P191" i="24"/>
  <c r="EF191" i="24" s="1"/>
  <c r="AK191" i="24"/>
  <c r="FA191" i="24" s="1"/>
  <c r="Q191" i="24"/>
  <c r="EG191" i="24" s="1"/>
  <c r="AC191" i="24"/>
  <c r="ES191" i="24" s="1"/>
  <c r="R191" i="24"/>
  <c r="EH191" i="24" s="1"/>
  <c r="AL191" i="24"/>
  <c r="FB191" i="24" s="1"/>
  <c r="AM191" i="24"/>
  <c r="FC191" i="24" s="1"/>
  <c r="S191" i="24"/>
  <c r="EI191" i="24" s="1"/>
  <c r="AB191" i="24"/>
  <c r="ER191" i="24" s="1"/>
  <c r="AI191" i="24"/>
  <c r="EY191" i="24" s="1"/>
  <c r="K191" i="24"/>
  <c r="EA191" i="24" s="1"/>
  <c r="AO191" i="24"/>
  <c r="FE191" i="24" s="1"/>
  <c r="L191" i="24"/>
  <c r="EB191" i="24" s="1"/>
  <c r="AR191" i="24"/>
  <c r="FH191" i="24" s="1"/>
  <c r="M191" i="24"/>
  <c r="EC191" i="24" s="1"/>
  <c r="A222" i="24"/>
  <c r="DV221" i="24"/>
  <c r="DW221" i="24"/>
  <c r="DX221" i="24"/>
  <c r="DY221" i="24"/>
  <c r="DQ221" i="24"/>
  <c r="DR221" i="24"/>
  <c r="DS221" i="24"/>
  <c r="DT221" i="24"/>
  <c r="DU221" i="24"/>
  <c r="DG221" i="24"/>
  <c r="DH221" i="24"/>
  <c r="DI221" i="24"/>
  <c r="DJ221" i="24"/>
  <c r="DK221" i="24"/>
  <c r="DL221" i="24"/>
  <c r="DM221" i="24"/>
  <c r="CM221" i="24"/>
  <c r="CN221" i="24"/>
  <c r="CI221" i="24"/>
  <c r="CO221" i="24"/>
  <c r="CP221" i="24"/>
  <c r="CQ221" i="24"/>
  <c r="CR221" i="24"/>
  <c r="CS221" i="24"/>
  <c r="CT221" i="24"/>
  <c r="CU221" i="24"/>
  <c r="CH221" i="24"/>
  <c r="CJ221" i="24"/>
  <c r="CK221" i="24"/>
  <c r="CD221" i="24"/>
  <c r="BQ221" i="24"/>
  <c r="CE221" i="24"/>
  <c r="CF221" i="24"/>
  <c r="AY221" i="24"/>
  <c r="FO221" i="24" s="1"/>
  <c r="CG221" i="24"/>
  <c r="AZ221" i="24"/>
  <c r="FP221" i="24" s="1"/>
  <c r="BS221" i="24"/>
  <c r="BA221" i="24"/>
  <c r="FQ221" i="24" s="1"/>
  <c r="BT221" i="24"/>
  <c r="BB221" i="24"/>
  <c r="FR221" i="24" s="1"/>
  <c r="BU221" i="24"/>
  <c r="BC221" i="24"/>
  <c r="FS221" i="24" s="1"/>
  <c r="BV221" i="24"/>
  <c r="BD221" i="24"/>
  <c r="FT221" i="24" s="1"/>
  <c r="DN221" i="24"/>
  <c r="BI221" i="24"/>
  <c r="AU221" i="24"/>
  <c r="FK221" i="24" s="1"/>
  <c r="DO221" i="24"/>
  <c r="BJ221" i="24"/>
  <c r="AV221" i="24"/>
  <c r="FL221" i="24" s="1"/>
  <c r="BK221" i="24"/>
  <c r="AW221" i="24"/>
  <c r="FM221" i="24" s="1"/>
  <c r="BL221" i="24"/>
  <c r="BM221" i="24"/>
  <c r="BE221" i="24"/>
  <c r="FU221" i="24" s="1"/>
  <c r="BN221" i="24"/>
  <c r="BF221" i="24"/>
  <c r="FV221" i="24" s="1"/>
  <c r="BO221" i="24"/>
  <c r="BG221" i="24"/>
  <c r="FW221" i="24" s="1"/>
  <c r="BP221" i="24"/>
  <c r="BW221" i="24"/>
  <c r="AF221" i="24"/>
  <c r="EV221" i="24" s="1"/>
  <c r="BX221" i="24"/>
  <c r="AG221" i="24"/>
  <c r="EW221" i="24" s="1"/>
  <c r="BY221" i="24"/>
  <c r="AH221" i="24"/>
  <c r="EX221" i="24" s="1"/>
  <c r="CC221" i="24"/>
  <c r="BZ221" i="24"/>
  <c r="AI221" i="24"/>
  <c r="EY221" i="24" s="1"/>
  <c r="CA221" i="24"/>
  <c r="AO221" i="24"/>
  <c r="FE221" i="24" s="1"/>
  <c r="AJ221" i="24"/>
  <c r="EZ221" i="24" s="1"/>
  <c r="AP221" i="24"/>
  <c r="FF221" i="24" s="1"/>
  <c r="AK221" i="24"/>
  <c r="FA221" i="24" s="1"/>
  <c r="AQ221" i="24"/>
  <c r="FG221" i="24" s="1"/>
  <c r="AL221" i="24"/>
  <c r="FB221" i="24" s="1"/>
  <c r="AR221" i="24"/>
  <c r="FH221" i="24" s="1"/>
  <c r="AS221" i="24"/>
  <c r="FI221" i="24" s="1"/>
  <c r="AT221" i="24"/>
  <c r="FJ221" i="24" s="1"/>
  <c r="AE221" i="24"/>
  <c r="EU221" i="24" s="1"/>
  <c r="AM221" i="24"/>
  <c r="FC221" i="24" s="1"/>
  <c r="Y221" i="24"/>
  <c r="EO221" i="24" s="1"/>
  <c r="Z221" i="24"/>
  <c r="EP221" i="24" s="1"/>
  <c r="AB221" i="24"/>
  <c r="ER221" i="24" s="1"/>
  <c r="R221" i="24"/>
  <c r="EH221" i="24" s="1"/>
  <c r="AC221" i="24"/>
  <c r="ES221" i="24" s="1"/>
  <c r="S221" i="24"/>
  <c r="EI221" i="24" s="1"/>
  <c r="V221" i="24"/>
  <c r="EL221" i="24" s="1"/>
  <c r="W221" i="24"/>
  <c r="EM221" i="24" s="1"/>
  <c r="O221" i="24"/>
  <c r="EE221" i="24" s="1"/>
  <c r="X221" i="24"/>
  <c r="EN221" i="24" s="1"/>
  <c r="N221" i="24"/>
  <c r="ED221" i="24" s="1"/>
  <c r="AA221" i="24"/>
  <c r="EQ221" i="24" s="1"/>
  <c r="Q221" i="24"/>
  <c r="EG221" i="24" s="1"/>
  <c r="P221" i="24"/>
  <c r="EF221" i="24" s="1"/>
  <c r="M221" i="24"/>
  <c r="EC221" i="24" s="1"/>
  <c r="U221" i="24"/>
  <c r="EK221" i="24" s="1"/>
  <c r="K221" i="24"/>
  <c r="EA221" i="24" s="1"/>
  <c r="L221" i="24"/>
  <c r="EB221" i="24" s="1"/>
  <c r="A227" i="24"/>
  <c r="DV226" i="24"/>
  <c r="DW226" i="24"/>
  <c r="DX226" i="24"/>
  <c r="DY226" i="24"/>
  <c r="DQ226" i="24"/>
  <c r="DR226" i="24"/>
  <c r="DS226" i="24"/>
  <c r="DT226" i="24"/>
  <c r="DU226" i="24"/>
  <c r="DG226" i="24"/>
  <c r="DH226" i="24"/>
  <c r="DI226" i="24"/>
  <c r="CU226" i="24"/>
  <c r="DJ226" i="24"/>
  <c r="DK226" i="24"/>
  <c r="DL226" i="24"/>
  <c r="DM226" i="24"/>
  <c r="DN226" i="24"/>
  <c r="DO226" i="24"/>
  <c r="CD226" i="24"/>
  <c r="CI226" i="24"/>
  <c r="CK226" i="24"/>
  <c r="CM226" i="24"/>
  <c r="CN226" i="24"/>
  <c r="CO226" i="24"/>
  <c r="CP226" i="24"/>
  <c r="CQ226" i="24"/>
  <c r="CR226" i="24"/>
  <c r="CS226" i="24"/>
  <c r="CT226" i="24"/>
  <c r="CF226" i="24"/>
  <c r="BZ226" i="24"/>
  <c r="CG226" i="24"/>
  <c r="CA226" i="24"/>
  <c r="CH226" i="24"/>
  <c r="CJ226" i="24"/>
  <c r="BL226" i="24"/>
  <c r="BM226" i="24"/>
  <c r="BN226" i="24"/>
  <c r="BO226" i="24"/>
  <c r="BP226" i="24"/>
  <c r="BQ226" i="24"/>
  <c r="AY226" i="24"/>
  <c r="FO226" i="24" s="1"/>
  <c r="AP226" i="24"/>
  <c r="FF226" i="24" s="1"/>
  <c r="AQ226" i="24"/>
  <c r="FG226" i="24" s="1"/>
  <c r="AR226" i="24"/>
  <c r="FH226" i="24" s="1"/>
  <c r="AS226" i="24"/>
  <c r="FI226" i="24" s="1"/>
  <c r="AU226" i="24"/>
  <c r="FK226" i="24" s="1"/>
  <c r="AV226" i="24"/>
  <c r="FL226" i="24" s="1"/>
  <c r="AE226" i="24"/>
  <c r="EU226" i="24" s="1"/>
  <c r="AF226" i="24"/>
  <c r="EV226" i="24" s="1"/>
  <c r="AG226" i="24"/>
  <c r="EW226" i="24" s="1"/>
  <c r="Y226" i="24"/>
  <c r="EO226" i="24" s="1"/>
  <c r="BS226" i="24"/>
  <c r="Z226" i="24"/>
  <c r="EP226" i="24" s="1"/>
  <c r="BT226" i="24"/>
  <c r="AA226" i="24"/>
  <c r="EQ226" i="24" s="1"/>
  <c r="BU226" i="24"/>
  <c r="AB226" i="24"/>
  <c r="ER226" i="24" s="1"/>
  <c r="BV226" i="24"/>
  <c r="AO226" i="24"/>
  <c r="FE226" i="24" s="1"/>
  <c r="AC226" i="24"/>
  <c r="ES226" i="24" s="1"/>
  <c r="BW226" i="24"/>
  <c r="AT226" i="24"/>
  <c r="FJ226" i="24" s="1"/>
  <c r="CC226" i="24"/>
  <c r="BX226" i="24"/>
  <c r="AW226" i="24"/>
  <c r="FM226" i="24" s="1"/>
  <c r="CE226" i="24"/>
  <c r="BY226" i="24"/>
  <c r="AZ226" i="24"/>
  <c r="FP226" i="24" s="1"/>
  <c r="BE226" i="24"/>
  <c r="FU226" i="24" s="1"/>
  <c r="S226" i="24"/>
  <c r="EI226" i="24" s="1"/>
  <c r="AK226" i="24"/>
  <c r="FA226" i="24" s="1"/>
  <c r="BF226" i="24"/>
  <c r="FV226" i="24" s="1"/>
  <c r="BJ226" i="24"/>
  <c r="AL226" i="24"/>
  <c r="FB226" i="24" s="1"/>
  <c r="AM226" i="24"/>
  <c r="FC226" i="24" s="1"/>
  <c r="BG226" i="24"/>
  <c r="FW226" i="24" s="1"/>
  <c r="M226" i="24"/>
  <c r="EC226" i="24" s="1"/>
  <c r="N226" i="24"/>
  <c r="ED226" i="24" s="1"/>
  <c r="BK226" i="24"/>
  <c r="AH226" i="24"/>
  <c r="EX226" i="24" s="1"/>
  <c r="K226" i="24"/>
  <c r="EA226" i="24" s="1"/>
  <c r="BI226" i="24"/>
  <c r="AI226" i="24"/>
  <c r="EY226" i="24" s="1"/>
  <c r="AJ226" i="24"/>
  <c r="EZ226" i="24" s="1"/>
  <c r="L226" i="24"/>
  <c r="EB226" i="24" s="1"/>
  <c r="BB226" i="24"/>
  <c r="FR226" i="24" s="1"/>
  <c r="V226" i="24"/>
  <c r="EL226" i="24" s="1"/>
  <c r="BC226" i="24"/>
  <c r="FS226" i="24" s="1"/>
  <c r="W226" i="24"/>
  <c r="EM226" i="24" s="1"/>
  <c r="BD226" i="24"/>
  <c r="FT226" i="24" s="1"/>
  <c r="X226" i="24"/>
  <c r="EN226" i="24" s="1"/>
  <c r="U226" i="24"/>
  <c r="EK226" i="24" s="1"/>
  <c r="O226" i="24"/>
  <c r="EE226" i="24" s="1"/>
  <c r="P226" i="24"/>
  <c r="EF226" i="24" s="1"/>
  <c r="BA226" i="24"/>
  <c r="FQ226" i="24" s="1"/>
  <c r="Q226" i="24"/>
  <c r="EG226" i="24" s="1"/>
  <c r="R226" i="24"/>
  <c r="EH226" i="24" s="1"/>
  <c r="A217" i="24"/>
  <c r="DQ216" i="24"/>
  <c r="DS216" i="24"/>
  <c r="DR216" i="24"/>
  <c r="DT216" i="24"/>
  <c r="DU216" i="24"/>
  <c r="DV216" i="24"/>
  <c r="DW216" i="24"/>
  <c r="DX216" i="24"/>
  <c r="DK216" i="24"/>
  <c r="DL216" i="24"/>
  <c r="DM216" i="24"/>
  <c r="DN216" i="24"/>
  <c r="DY216" i="24"/>
  <c r="DO216" i="24"/>
  <c r="CM216" i="24"/>
  <c r="CN216" i="24"/>
  <c r="CO216" i="24"/>
  <c r="CP216" i="24"/>
  <c r="CQ216" i="24"/>
  <c r="CR216" i="24"/>
  <c r="DG216" i="24"/>
  <c r="CK216" i="24"/>
  <c r="DH216" i="24"/>
  <c r="DI216" i="24"/>
  <c r="DJ216" i="24"/>
  <c r="BS216" i="24"/>
  <c r="CS216" i="24"/>
  <c r="BT216" i="24"/>
  <c r="CT216" i="24"/>
  <c r="BU216" i="24"/>
  <c r="CU216" i="24"/>
  <c r="BV216" i="24"/>
  <c r="BW216" i="24"/>
  <c r="BX216" i="24"/>
  <c r="BB216" i="24"/>
  <c r="FR216" i="24" s="1"/>
  <c r="BY216" i="24"/>
  <c r="BC216" i="24"/>
  <c r="FS216" i="24" s="1"/>
  <c r="BZ216" i="24"/>
  <c r="BD216" i="24"/>
  <c r="FT216" i="24" s="1"/>
  <c r="CA216" i="24"/>
  <c r="BE216" i="24"/>
  <c r="FU216" i="24" s="1"/>
  <c r="CC216" i="24"/>
  <c r="BF216" i="24"/>
  <c r="FV216" i="24" s="1"/>
  <c r="CD216" i="24"/>
  <c r="BG216" i="24"/>
  <c r="FW216" i="24" s="1"/>
  <c r="CE216" i="24"/>
  <c r="CF216" i="24"/>
  <c r="BI216" i="24"/>
  <c r="CG216" i="24"/>
  <c r="CH216" i="24"/>
  <c r="CI216" i="24"/>
  <c r="CJ216" i="24"/>
  <c r="AK216" i="24"/>
  <c r="FA216" i="24" s="1"/>
  <c r="AL216" i="24"/>
  <c r="FB216" i="24" s="1"/>
  <c r="AM216" i="24"/>
  <c r="FC216" i="24" s="1"/>
  <c r="BJ216" i="24"/>
  <c r="BK216" i="24"/>
  <c r="AY216" i="24"/>
  <c r="FO216" i="24" s="1"/>
  <c r="BL216" i="24"/>
  <c r="AZ216" i="24"/>
  <c r="FP216" i="24" s="1"/>
  <c r="AP216" i="24"/>
  <c r="FF216" i="24" s="1"/>
  <c r="AQ216" i="24"/>
  <c r="FG216" i="24" s="1"/>
  <c r="AR216" i="24"/>
  <c r="FH216" i="24" s="1"/>
  <c r="AS216" i="24"/>
  <c r="FI216" i="24" s="1"/>
  <c r="AT216" i="24"/>
  <c r="FJ216" i="24" s="1"/>
  <c r="AU216" i="24"/>
  <c r="FK216" i="24" s="1"/>
  <c r="AV216" i="24"/>
  <c r="FL216" i="24" s="1"/>
  <c r="U216" i="24"/>
  <c r="EK216" i="24" s="1"/>
  <c r="AW216" i="24"/>
  <c r="FM216" i="24" s="1"/>
  <c r="V216" i="24"/>
  <c r="EL216" i="24" s="1"/>
  <c r="AI216" i="24"/>
  <c r="EY216" i="24" s="1"/>
  <c r="W216" i="24"/>
  <c r="EM216" i="24" s="1"/>
  <c r="AJ216" i="24"/>
  <c r="EZ216" i="24" s="1"/>
  <c r="X216" i="24"/>
  <c r="EN216" i="24" s="1"/>
  <c r="Y216" i="24"/>
  <c r="EO216" i="24" s="1"/>
  <c r="K216" i="24"/>
  <c r="EA216" i="24" s="1"/>
  <c r="R216" i="24"/>
  <c r="EH216" i="24" s="1"/>
  <c r="Z216" i="24"/>
  <c r="EP216" i="24" s="1"/>
  <c r="L216" i="24"/>
  <c r="EB216" i="24" s="1"/>
  <c r="AA216" i="24"/>
  <c r="EQ216" i="24" s="1"/>
  <c r="M216" i="24"/>
  <c r="EC216" i="24" s="1"/>
  <c r="BM216" i="24"/>
  <c r="BA216" i="24"/>
  <c r="FQ216" i="24" s="1"/>
  <c r="AB216" i="24"/>
  <c r="ER216" i="24" s="1"/>
  <c r="N216" i="24"/>
  <c r="ED216" i="24" s="1"/>
  <c r="Q216" i="24"/>
  <c r="EG216" i="24" s="1"/>
  <c r="S216" i="24"/>
  <c r="EI216" i="24" s="1"/>
  <c r="AC216" i="24"/>
  <c r="ES216" i="24" s="1"/>
  <c r="O216" i="24"/>
  <c r="EE216" i="24" s="1"/>
  <c r="P216" i="24"/>
  <c r="EF216" i="24" s="1"/>
  <c r="AG216" i="24"/>
  <c r="EW216" i="24" s="1"/>
  <c r="AO216" i="24"/>
  <c r="FE216" i="24" s="1"/>
  <c r="AE216" i="24"/>
  <c r="EU216" i="24" s="1"/>
  <c r="BN216" i="24"/>
  <c r="BO216" i="24"/>
  <c r="BP216" i="24"/>
  <c r="BQ216" i="24"/>
  <c r="AF216" i="24"/>
  <c r="EV216" i="24" s="1"/>
  <c r="AH216" i="24"/>
  <c r="EX216" i="24" s="1"/>
  <c r="A393" i="24"/>
  <c r="DQ392" i="24"/>
  <c r="DR392" i="24"/>
  <c r="DT392" i="24"/>
  <c r="DL392" i="24"/>
  <c r="DM392" i="24"/>
  <c r="DN392" i="24"/>
  <c r="DS392" i="24"/>
  <c r="DO392" i="24"/>
  <c r="DU392" i="24"/>
  <c r="DV392" i="24"/>
  <c r="DW392" i="24"/>
  <c r="DX392" i="24"/>
  <c r="CM392" i="24"/>
  <c r="CQ392" i="24"/>
  <c r="CR392" i="24"/>
  <c r="DG392" i="24"/>
  <c r="CS392" i="24"/>
  <c r="CN392" i="24"/>
  <c r="CO392" i="24"/>
  <c r="CP392" i="24"/>
  <c r="DY392" i="24"/>
  <c r="CK392" i="24"/>
  <c r="CT392" i="24"/>
  <c r="CU392" i="24"/>
  <c r="BW392" i="24"/>
  <c r="BX392" i="24"/>
  <c r="BY392" i="24"/>
  <c r="BZ392" i="24"/>
  <c r="CC392" i="24"/>
  <c r="CA392" i="24"/>
  <c r="CD392" i="24"/>
  <c r="CE392" i="24"/>
  <c r="BI392" i="24"/>
  <c r="CF392" i="24"/>
  <c r="BJ392" i="24"/>
  <c r="BA392" i="24"/>
  <c r="FQ392" i="24" s="1"/>
  <c r="BB392" i="24"/>
  <c r="FR392" i="24" s="1"/>
  <c r="BC392" i="24"/>
  <c r="FS392" i="24" s="1"/>
  <c r="BD392" i="24"/>
  <c r="FT392" i="24" s="1"/>
  <c r="BE392" i="24"/>
  <c r="FU392" i="24" s="1"/>
  <c r="BF392" i="24"/>
  <c r="FV392" i="24" s="1"/>
  <c r="BG392" i="24"/>
  <c r="FW392" i="24" s="1"/>
  <c r="DH392" i="24"/>
  <c r="AL392" i="24"/>
  <c r="FB392" i="24" s="1"/>
  <c r="DI392" i="24"/>
  <c r="AM392" i="24"/>
  <c r="FC392" i="24" s="1"/>
  <c r="DJ392" i="24"/>
  <c r="DK392" i="24"/>
  <c r="BQ392" i="24"/>
  <c r="AQ392" i="24"/>
  <c r="FG392" i="24" s="1"/>
  <c r="AR392" i="24"/>
  <c r="FH392" i="24" s="1"/>
  <c r="AS392" i="24"/>
  <c r="FI392" i="24" s="1"/>
  <c r="AT392" i="24"/>
  <c r="FJ392" i="24" s="1"/>
  <c r="CG392" i="24"/>
  <c r="AY392" i="24"/>
  <c r="FO392" i="24" s="1"/>
  <c r="AU392" i="24"/>
  <c r="FK392" i="24" s="1"/>
  <c r="CH392" i="24"/>
  <c r="AZ392" i="24"/>
  <c r="FP392" i="24" s="1"/>
  <c r="AV392" i="24"/>
  <c r="FL392" i="24" s="1"/>
  <c r="U392" i="24"/>
  <c r="EK392" i="24" s="1"/>
  <c r="CI392" i="24"/>
  <c r="AW392" i="24"/>
  <c r="FM392" i="24" s="1"/>
  <c r="AE392" i="24"/>
  <c r="EU392" i="24" s="1"/>
  <c r="V392" i="24"/>
  <c r="EL392" i="24" s="1"/>
  <c r="CJ392" i="24"/>
  <c r="AF392" i="24"/>
  <c r="EV392" i="24" s="1"/>
  <c r="W392" i="24"/>
  <c r="EM392" i="24" s="1"/>
  <c r="BS392" i="24"/>
  <c r="AK392" i="24"/>
  <c r="FA392" i="24" s="1"/>
  <c r="X392" i="24"/>
  <c r="EN392" i="24" s="1"/>
  <c r="BT392" i="24"/>
  <c r="Y392" i="24"/>
  <c r="EO392" i="24" s="1"/>
  <c r="K392" i="24"/>
  <c r="EA392" i="24" s="1"/>
  <c r="BU392" i="24"/>
  <c r="BK392" i="24"/>
  <c r="Z392" i="24"/>
  <c r="EP392" i="24" s="1"/>
  <c r="L392" i="24"/>
  <c r="EB392" i="24" s="1"/>
  <c r="BV392" i="24"/>
  <c r="BL392" i="24"/>
  <c r="AA392" i="24"/>
  <c r="EQ392" i="24" s="1"/>
  <c r="M392" i="24"/>
  <c r="EC392" i="24" s="1"/>
  <c r="R392" i="24"/>
  <c r="EH392" i="24" s="1"/>
  <c r="S392" i="24"/>
  <c r="EI392" i="24" s="1"/>
  <c r="BM392" i="24"/>
  <c r="AB392" i="24"/>
  <c r="ER392" i="24" s="1"/>
  <c r="N392" i="24"/>
  <c r="ED392" i="24" s="1"/>
  <c r="AO392" i="24"/>
  <c r="FE392" i="24" s="1"/>
  <c r="BN392" i="24"/>
  <c r="AC392" i="24"/>
  <c r="ES392" i="24" s="1"/>
  <c r="O392" i="24"/>
  <c r="EE392" i="24" s="1"/>
  <c r="BO392" i="24"/>
  <c r="P392" i="24"/>
  <c r="EF392" i="24" s="1"/>
  <c r="BP392" i="24"/>
  <c r="Q392" i="24"/>
  <c r="EG392" i="24" s="1"/>
  <c r="AP392" i="24"/>
  <c r="FF392" i="24" s="1"/>
  <c r="AG392" i="24"/>
  <c r="EW392" i="24" s="1"/>
  <c r="AH392" i="24"/>
  <c r="EX392" i="24" s="1"/>
  <c r="AI392" i="24"/>
  <c r="EY392" i="24" s="1"/>
  <c r="AJ392" i="24"/>
  <c r="EZ392" i="24" s="1"/>
  <c r="AL312" i="24"/>
  <c r="FB312" i="24" s="1"/>
  <c r="A428" i="24"/>
  <c r="DR427" i="24"/>
  <c r="DS427" i="24"/>
  <c r="DT427" i="24"/>
  <c r="DU427" i="24"/>
  <c r="DV427" i="24"/>
  <c r="DW427" i="24"/>
  <c r="DX427" i="24"/>
  <c r="DY427" i="24"/>
  <c r="DQ427" i="24"/>
  <c r="DM427" i="24"/>
  <c r="DN427" i="24"/>
  <c r="DO427" i="24"/>
  <c r="CT427" i="24"/>
  <c r="CU427" i="24"/>
  <c r="DI427" i="24"/>
  <c r="DJ427" i="24"/>
  <c r="DK427" i="24"/>
  <c r="DL427" i="24"/>
  <c r="CC427" i="24"/>
  <c r="CD427" i="24"/>
  <c r="CM427" i="24"/>
  <c r="CE427" i="24"/>
  <c r="CN427" i="24"/>
  <c r="CF427" i="24"/>
  <c r="CO427" i="24"/>
  <c r="CG427" i="24"/>
  <c r="CH427" i="24"/>
  <c r="CI427" i="24"/>
  <c r="CJ427" i="24"/>
  <c r="CK427" i="24"/>
  <c r="BI427" i="24"/>
  <c r="BJ427" i="24"/>
  <c r="BK427" i="24"/>
  <c r="CP427" i="24"/>
  <c r="BL427" i="24"/>
  <c r="CQ427" i="24"/>
  <c r="BM427" i="24"/>
  <c r="CR427" i="24"/>
  <c r="BN427" i="24"/>
  <c r="CS427" i="24"/>
  <c r="BO427" i="24"/>
  <c r="BT427" i="24"/>
  <c r="BF427" i="24"/>
  <c r="FV427" i="24" s="1"/>
  <c r="BU427" i="24"/>
  <c r="BG427" i="24"/>
  <c r="FW427" i="24" s="1"/>
  <c r="BV427" i="24"/>
  <c r="BW427" i="24"/>
  <c r="BX427" i="24"/>
  <c r="BP427" i="24"/>
  <c r="BY427" i="24"/>
  <c r="BQ427" i="24"/>
  <c r="DG427" i="24"/>
  <c r="BZ427" i="24"/>
  <c r="DH427" i="24"/>
  <c r="CA427" i="24"/>
  <c r="AY427" i="24"/>
  <c r="FO427" i="24" s="1"/>
  <c r="AZ427" i="24"/>
  <c r="FP427" i="24" s="1"/>
  <c r="BS427" i="24"/>
  <c r="U427" i="24"/>
  <c r="EK427" i="24" s="1"/>
  <c r="AE427" i="24"/>
  <c r="EU427" i="24" s="1"/>
  <c r="V427" i="24"/>
  <c r="EL427" i="24" s="1"/>
  <c r="AF427" i="24"/>
  <c r="EV427" i="24" s="1"/>
  <c r="W427" i="24"/>
  <c r="EM427" i="24" s="1"/>
  <c r="BA427" i="24"/>
  <c r="FQ427" i="24" s="1"/>
  <c r="AO427" i="24"/>
  <c r="FE427" i="24" s="1"/>
  <c r="AG427" i="24"/>
  <c r="EW427" i="24" s="1"/>
  <c r="X427" i="24"/>
  <c r="EN427" i="24" s="1"/>
  <c r="BB427" i="24"/>
  <c r="FR427" i="24" s="1"/>
  <c r="AP427" i="24"/>
  <c r="FF427" i="24" s="1"/>
  <c r="AH427" i="24"/>
  <c r="EX427" i="24" s="1"/>
  <c r="Y427" i="24"/>
  <c r="EO427" i="24" s="1"/>
  <c r="BC427" i="24"/>
  <c r="FS427" i="24" s="1"/>
  <c r="AQ427" i="24"/>
  <c r="FG427" i="24" s="1"/>
  <c r="AI427" i="24"/>
  <c r="EY427" i="24" s="1"/>
  <c r="Z427" i="24"/>
  <c r="EP427" i="24" s="1"/>
  <c r="BD427" i="24"/>
  <c r="FT427" i="24" s="1"/>
  <c r="AR427" i="24"/>
  <c r="FH427" i="24" s="1"/>
  <c r="AJ427" i="24"/>
  <c r="EZ427" i="24" s="1"/>
  <c r="AA427" i="24"/>
  <c r="EQ427" i="24" s="1"/>
  <c r="BE427" i="24"/>
  <c r="FU427" i="24" s="1"/>
  <c r="AS427" i="24"/>
  <c r="FI427" i="24" s="1"/>
  <c r="AK427" i="24"/>
  <c r="FA427" i="24" s="1"/>
  <c r="AB427" i="24"/>
  <c r="ER427" i="24" s="1"/>
  <c r="AT427" i="24"/>
  <c r="FJ427" i="24" s="1"/>
  <c r="O427" i="24"/>
  <c r="EE427" i="24" s="1"/>
  <c r="AU427" i="24"/>
  <c r="FK427" i="24" s="1"/>
  <c r="P427" i="24"/>
  <c r="EF427" i="24" s="1"/>
  <c r="AV427" i="24"/>
  <c r="FL427" i="24" s="1"/>
  <c r="Q427" i="24"/>
  <c r="EG427" i="24" s="1"/>
  <c r="AC427" i="24"/>
  <c r="ES427" i="24" s="1"/>
  <c r="AW427" i="24"/>
  <c r="FM427" i="24" s="1"/>
  <c r="R427" i="24"/>
  <c r="EH427" i="24" s="1"/>
  <c r="S427" i="24"/>
  <c r="EI427" i="24" s="1"/>
  <c r="AM427" i="24"/>
  <c r="FC427" i="24" s="1"/>
  <c r="AL427" i="24"/>
  <c r="FB427" i="24" s="1"/>
  <c r="L427" i="24"/>
  <c r="EB427" i="24" s="1"/>
  <c r="M427" i="24"/>
  <c r="EC427" i="24" s="1"/>
  <c r="N427" i="24"/>
  <c r="ED427" i="24" s="1"/>
  <c r="K427" i="24"/>
  <c r="EA427" i="24" s="1"/>
  <c r="DJ37" i="24"/>
  <c r="AU37" i="24"/>
  <c r="FK37" i="24" s="1"/>
  <c r="L37" i="24"/>
  <c r="EB37" i="24" s="1"/>
  <c r="A288" i="24"/>
  <c r="DR287" i="24"/>
  <c r="DS287" i="24"/>
  <c r="DT287" i="24"/>
  <c r="DU287" i="24"/>
  <c r="DV287" i="24"/>
  <c r="DW287" i="24"/>
  <c r="DY287" i="24"/>
  <c r="DI287" i="24"/>
  <c r="CQ287" i="24"/>
  <c r="DJ287" i="24"/>
  <c r="CR287" i="24"/>
  <c r="DK287" i="24"/>
  <c r="CS287" i="24"/>
  <c r="DL287" i="24"/>
  <c r="CT287" i="24"/>
  <c r="DM287" i="24"/>
  <c r="CU287" i="24"/>
  <c r="DN287" i="24"/>
  <c r="DO287" i="24"/>
  <c r="CC287" i="24"/>
  <c r="CD287" i="24"/>
  <c r="CE287" i="24"/>
  <c r="CF287" i="24"/>
  <c r="CG287" i="24"/>
  <c r="BV287" i="24"/>
  <c r="BW287" i="24"/>
  <c r="BI287" i="24"/>
  <c r="BJ287" i="24"/>
  <c r="BK287" i="24"/>
  <c r="CH287" i="24"/>
  <c r="BS287" i="24"/>
  <c r="BL287" i="24"/>
  <c r="CI287" i="24"/>
  <c r="BT287" i="24"/>
  <c r="BM287" i="24"/>
  <c r="CJ287" i="24"/>
  <c r="BU287" i="24"/>
  <c r="BN287" i="24"/>
  <c r="CK287" i="24"/>
  <c r="BX287" i="24"/>
  <c r="BO287" i="24"/>
  <c r="BF287" i="24"/>
  <c r="FV287" i="24" s="1"/>
  <c r="BG287" i="24"/>
  <c r="FW287" i="24" s="1"/>
  <c r="AO287" i="24"/>
  <c r="FE287" i="24" s="1"/>
  <c r="AQ287" i="24"/>
  <c r="FG287" i="24" s="1"/>
  <c r="DG287" i="24"/>
  <c r="AR287" i="24"/>
  <c r="FH287" i="24" s="1"/>
  <c r="DH287" i="24"/>
  <c r="CM287" i="24"/>
  <c r="AP287" i="24"/>
  <c r="FF287" i="24" s="1"/>
  <c r="CN287" i="24"/>
  <c r="AS287" i="24"/>
  <c r="FI287" i="24" s="1"/>
  <c r="CO287" i="24"/>
  <c r="AT287" i="24"/>
  <c r="FJ287" i="24" s="1"/>
  <c r="CP287" i="24"/>
  <c r="AU287" i="24"/>
  <c r="FK287" i="24" s="1"/>
  <c r="AV287" i="24"/>
  <c r="FL287" i="24" s="1"/>
  <c r="AW287" i="24"/>
  <c r="FM287" i="24" s="1"/>
  <c r="BY287" i="24"/>
  <c r="U287" i="24"/>
  <c r="EK287" i="24" s="1"/>
  <c r="DQ287" i="24"/>
  <c r="BZ287" i="24"/>
  <c r="V287" i="24"/>
  <c r="EL287" i="24" s="1"/>
  <c r="DX287" i="24"/>
  <c r="CA287" i="24"/>
  <c r="W287" i="24"/>
  <c r="EM287" i="24" s="1"/>
  <c r="X287" i="24"/>
  <c r="EN287" i="24" s="1"/>
  <c r="Y287" i="24"/>
  <c r="EO287" i="24" s="1"/>
  <c r="Z287" i="24"/>
  <c r="EP287" i="24" s="1"/>
  <c r="AA287" i="24"/>
  <c r="EQ287" i="24" s="1"/>
  <c r="AB287" i="24"/>
  <c r="ER287" i="24" s="1"/>
  <c r="O287" i="24"/>
  <c r="EE287" i="24" s="1"/>
  <c r="AG287" i="24"/>
  <c r="EW287" i="24" s="1"/>
  <c r="P287" i="24"/>
  <c r="EF287" i="24" s="1"/>
  <c r="BQ287" i="24"/>
  <c r="AJ287" i="24"/>
  <c r="EZ287" i="24" s="1"/>
  <c r="AK287" i="24"/>
  <c r="FA287" i="24" s="1"/>
  <c r="Q287" i="24"/>
  <c r="EG287" i="24" s="1"/>
  <c r="BE287" i="24"/>
  <c r="FU287" i="24" s="1"/>
  <c r="AY287" i="24"/>
  <c r="FO287" i="24" s="1"/>
  <c r="R287" i="24"/>
  <c r="EH287" i="24" s="1"/>
  <c r="AL287" i="24"/>
  <c r="FB287" i="24" s="1"/>
  <c r="AZ287" i="24"/>
  <c r="FP287" i="24" s="1"/>
  <c r="S287" i="24"/>
  <c r="EI287" i="24" s="1"/>
  <c r="BD287" i="24"/>
  <c r="FT287" i="24" s="1"/>
  <c r="AH287" i="24"/>
  <c r="EX287" i="24" s="1"/>
  <c r="BA287" i="24"/>
  <c r="FQ287" i="24" s="1"/>
  <c r="AI287" i="24"/>
  <c r="EY287" i="24" s="1"/>
  <c r="BB287" i="24"/>
  <c r="FR287" i="24" s="1"/>
  <c r="AE287" i="24"/>
  <c r="EU287" i="24" s="1"/>
  <c r="BC287" i="24"/>
  <c r="FS287" i="24" s="1"/>
  <c r="AF287" i="24"/>
  <c r="EV287" i="24" s="1"/>
  <c r="BP287" i="24"/>
  <c r="AM287" i="24"/>
  <c r="FC287" i="24" s="1"/>
  <c r="K287" i="24"/>
  <c r="EA287" i="24" s="1"/>
  <c r="N287" i="24"/>
  <c r="ED287" i="24" s="1"/>
  <c r="AC287" i="24"/>
  <c r="ES287" i="24" s="1"/>
  <c r="L287" i="24"/>
  <c r="EB287" i="24" s="1"/>
  <c r="M287" i="24"/>
  <c r="EC287" i="24" s="1"/>
  <c r="AZ92" i="24"/>
  <c r="FP92" i="24" s="1"/>
  <c r="S92" i="24"/>
  <c r="EI92" i="24" s="1"/>
  <c r="DX57" i="24"/>
  <c r="AK102" i="24"/>
  <c r="FA102" i="24" s="1"/>
  <c r="A163" i="24"/>
  <c r="DW162" i="24"/>
  <c r="DX162" i="24"/>
  <c r="DY162" i="24"/>
  <c r="DS162" i="24"/>
  <c r="DT162" i="24"/>
  <c r="DU162" i="24"/>
  <c r="DV162" i="24"/>
  <c r="DQ162" i="24"/>
  <c r="DR162" i="24"/>
  <c r="DM162" i="24"/>
  <c r="CQ162" i="24"/>
  <c r="DN162" i="24"/>
  <c r="CR162" i="24"/>
  <c r="DO162" i="24"/>
  <c r="CS162" i="24"/>
  <c r="CT162" i="24"/>
  <c r="CU162" i="24"/>
  <c r="DI162" i="24"/>
  <c r="DJ162" i="24"/>
  <c r="DK162" i="24"/>
  <c r="DL162" i="24"/>
  <c r="CC162" i="24"/>
  <c r="CM162" i="24"/>
  <c r="CD162" i="24"/>
  <c r="CN162" i="24"/>
  <c r="CE162" i="24"/>
  <c r="CO162" i="24"/>
  <c r="CF162" i="24"/>
  <c r="CP162" i="24"/>
  <c r="CG162" i="24"/>
  <c r="BV162" i="24"/>
  <c r="BW162" i="24"/>
  <c r="BX162" i="24"/>
  <c r="BY162" i="24"/>
  <c r="BZ162" i="24"/>
  <c r="CA162" i="24"/>
  <c r="DG162" i="24"/>
  <c r="DH162" i="24"/>
  <c r="BI162" i="24"/>
  <c r="BJ162" i="24"/>
  <c r="BK162" i="24"/>
  <c r="BL162" i="24"/>
  <c r="BM162" i="24"/>
  <c r="BN162" i="24"/>
  <c r="BO162" i="24"/>
  <c r="CH162" i="24"/>
  <c r="CI162" i="24"/>
  <c r="BS162" i="24"/>
  <c r="CJ162" i="24"/>
  <c r="BT162" i="24"/>
  <c r="CK162" i="24"/>
  <c r="BU162" i="24"/>
  <c r="AY162" i="24"/>
  <c r="FO162" i="24" s="1"/>
  <c r="AO162" i="24"/>
  <c r="FE162" i="24" s="1"/>
  <c r="BP162" i="24"/>
  <c r="AZ162" i="24"/>
  <c r="FP162" i="24" s="1"/>
  <c r="BQ162" i="24"/>
  <c r="BA162" i="24"/>
  <c r="FQ162" i="24" s="1"/>
  <c r="AQ162" i="24"/>
  <c r="FG162" i="24" s="1"/>
  <c r="BB162" i="24"/>
  <c r="FR162" i="24" s="1"/>
  <c r="AR162" i="24"/>
  <c r="FH162" i="24" s="1"/>
  <c r="BC162" i="24"/>
  <c r="FS162" i="24" s="1"/>
  <c r="W162" i="24"/>
  <c r="EM162" i="24" s="1"/>
  <c r="Y162" i="24"/>
  <c r="EO162" i="24" s="1"/>
  <c r="AS162" i="24"/>
  <c r="FI162" i="24" s="1"/>
  <c r="AK162" i="24"/>
  <c r="FA162" i="24" s="1"/>
  <c r="AC162" i="24"/>
  <c r="ES162" i="24" s="1"/>
  <c r="AT162" i="24"/>
  <c r="FJ162" i="24" s="1"/>
  <c r="AL162" i="24"/>
  <c r="FB162" i="24" s="1"/>
  <c r="AU162" i="24"/>
  <c r="FK162" i="24" s="1"/>
  <c r="AM162" i="24"/>
  <c r="FC162" i="24" s="1"/>
  <c r="AV162" i="24"/>
  <c r="FL162" i="24" s="1"/>
  <c r="AW162" i="24"/>
  <c r="FM162" i="24" s="1"/>
  <c r="BG162" i="24"/>
  <c r="FW162" i="24" s="1"/>
  <c r="X162" i="24"/>
  <c r="EN162" i="24" s="1"/>
  <c r="O162" i="24"/>
  <c r="EE162" i="24" s="1"/>
  <c r="AG162" i="24"/>
  <c r="EW162" i="24" s="1"/>
  <c r="AI162" i="24"/>
  <c r="EY162" i="24" s="1"/>
  <c r="Z162" i="24"/>
  <c r="EP162" i="24" s="1"/>
  <c r="P162" i="24"/>
  <c r="EF162" i="24" s="1"/>
  <c r="AA162" i="24"/>
  <c r="EQ162" i="24" s="1"/>
  <c r="Q162" i="24"/>
  <c r="EG162" i="24" s="1"/>
  <c r="AB162" i="24"/>
  <c r="ER162" i="24" s="1"/>
  <c r="R162" i="24"/>
  <c r="EH162" i="24" s="1"/>
  <c r="S162" i="24"/>
  <c r="EI162" i="24" s="1"/>
  <c r="AH162" i="24"/>
  <c r="EX162" i="24" s="1"/>
  <c r="AE162" i="24"/>
  <c r="EU162" i="24" s="1"/>
  <c r="AP162" i="24"/>
  <c r="FF162" i="24" s="1"/>
  <c r="AF162" i="24"/>
  <c r="EV162" i="24" s="1"/>
  <c r="AJ162" i="24"/>
  <c r="EZ162" i="24" s="1"/>
  <c r="K162" i="24"/>
  <c r="EA162" i="24" s="1"/>
  <c r="N162" i="24"/>
  <c r="ED162" i="24" s="1"/>
  <c r="BD162" i="24"/>
  <c r="FT162" i="24" s="1"/>
  <c r="L162" i="24"/>
  <c r="EB162" i="24" s="1"/>
  <c r="BE162" i="24"/>
  <c r="FU162" i="24" s="1"/>
  <c r="BF162" i="24"/>
  <c r="FV162" i="24" s="1"/>
  <c r="M162" i="24"/>
  <c r="EC162" i="24" s="1"/>
  <c r="U162" i="24"/>
  <c r="EK162" i="24" s="1"/>
  <c r="V162" i="24"/>
  <c r="EL162" i="24" s="1"/>
  <c r="A398" i="24"/>
  <c r="DR397" i="24"/>
  <c r="DS397" i="24"/>
  <c r="DT397" i="24"/>
  <c r="DU397" i="24"/>
  <c r="DV397" i="24"/>
  <c r="DW397" i="24"/>
  <c r="DX397" i="24"/>
  <c r="DY397" i="24"/>
  <c r="DG397" i="24"/>
  <c r="DH397" i="24"/>
  <c r="DI397" i="24"/>
  <c r="DQ397" i="24"/>
  <c r="DJ397" i="24"/>
  <c r="DK397" i="24"/>
  <c r="DL397" i="24"/>
  <c r="DM397" i="24"/>
  <c r="DN397" i="24"/>
  <c r="CN397" i="24"/>
  <c r="CM397" i="24"/>
  <c r="CO397" i="24"/>
  <c r="CP397" i="24"/>
  <c r="CQ397" i="24"/>
  <c r="CR397" i="24"/>
  <c r="CS397" i="24"/>
  <c r="CT397" i="24"/>
  <c r="CJ397" i="24"/>
  <c r="CK397" i="24"/>
  <c r="DO397" i="24"/>
  <c r="CU397" i="24"/>
  <c r="CC397" i="24"/>
  <c r="CD397" i="24"/>
  <c r="CE397" i="24"/>
  <c r="CF397" i="24"/>
  <c r="CG397" i="24"/>
  <c r="CH397" i="24"/>
  <c r="CI397" i="24"/>
  <c r="BS397" i="24"/>
  <c r="BT397" i="24"/>
  <c r="BU397" i="24"/>
  <c r="BV397" i="24"/>
  <c r="BW397" i="24"/>
  <c r="BX397" i="24"/>
  <c r="BY397" i="24"/>
  <c r="BZ397" i="24"/>
  <c r="BJ397" i="24"/>
  <c r="AV397" i="24"/>
  <c r="FL397" i="24" s="1"/>
  <c r="CA397" i="24"/>
  <c r="BK397" i="24"/>
  <c r="AW397" i="24"/>
  <c r="FM397" i="24" s="1"/>
  <c r="BL397" i="24"/>
  <c r="BM397" i="24"/>
  <c r="AY397" i="24"/>
  <c r="FO397" i="24" s="1"/>
  <c r="BN397" i="24"/>
  <c r="AZ397" i="24"/>
  <c r="FP397" i="24" s="1"/>
  <c r="BO397" i="24"/>
  <c r="BA397" i="24"/>
  <c r="FQ397" i="24" s="1"/>
  <c r="BP397" i="24"/>
  <c r="BB397" i="24"/>
  <c r="FR397" i="24" s="1"/>
  <c r="BQ397" i="24"/>
  <c r="BC397" i="24"/>
  <c r="FS397" i="24" s="1"/>
  <c r="AG397" i="24"/>
  <c r="EW397" i="24" s="1"/>
  <c r="AH397" i="24"/>
  <c r="EX397" i="24" s="1"/>
  <c r="AI397" i="24"/>
  <c r="EY397" i="24" s="1"/>
  <c r="AJ397" i="24"/>
  <c r="EZ397" i="24" s="1"/>
  <c r="BD397" i="24"/>
  <c r="FT397" i="24" s="1"/>
  <c r="AK397" i="24"/>
  <c r="FA397" i="24" s="1"/>
  <c r="BE397" i="24"/>
  <c r="FU397" i="24" s="1"/>
  <c r="AL397" i="24"/>
  <c r="FB397" i="24" s="1"/>
  <c r="BF397" i="24"/>
  <c r="FV397" i="24" s="1"/>
  <c r="AM397" i="24"/>
  <c r="FC397" i="24" s="1"/>
  <c r="AO397" i="24"/>
  <c r="FE397" i="24" s="1"/>
  <c r="BI397" i="24"/>
  <c r="AP397" i="24"/>
  <c r="FF397" i="24" s="1"/>
  <c r="AQ397" i="24"/>
  <c r="FG397" i="24" s="1"/>
  <c r="W397" i="24"/>
  <c r="EM397" i="24" s="1"/>
  <c r="Z397" i="24"/>
  <c r="EP397" i="24" s="1"/>
  <c r="Q397" i="24"/>
  <c r="EG397" i="24" s="1"/>
  <c r="P397" i="24"/>
  <c r="EF397" i="24" s="1"/>
  <c r="AA397" i="24"/>
  <c r="EQ397" i="24" s="1"/>
  <c r="AB397" i="24"/>
  <c r="ER397" i="24" s="1"/>
  <c r="AC397" i="24"/>
  <c r="ES397" i="24" s="1"/>
  <c r="AR397" i="24"/>
  <c r="FH397" i="24" s="1"/>
  <c r="M397" i="24"/>
  <c r="EC397" i="24" s="1"/>
  <c r="S397" i="24"/>
  <c r="EI397" i="24" s="1"/>
  <c r="AS397" i="24"/>
  <c r="FI397" i="24" s="1"/>
  <c r="N397" i="24"/>
  <c r="ED397" i="24" s="1"/>
  <c r="AT397" i="24"/>
  <c r="FJ397" i="24" s="1"/>
  <c r="U397" i="24"/>
  <c r="EK397" i="24" s="1"/>
  <c r="K397" i="24"/>
  <c r="EA397" i="24" s="1"/>
  <c r="Y397" i="24"/>
  <c r="EO397" i="24" s="1"/>
  <c r="R397" i="24"/>
  <c r="EH397" i="24" s="1"/>
  <c r="AU397" i="24"/>
  <c r="FK397" i="24" s="1"/>
  <c r="V397" i="24"/>
  <c r="EL397" i="24" s="1"/>
  <c r="L397" i="24"/>
  <c r="EB397" i="24" s="1"/>
  <c r="X397" i="24"/>
  <c r="EN397" i="24" s="1"/>
  <c r="O397" i="24"/>
  <c r="EE397" i="24" s="1"/>
  <c r="AE397" i="24"/>
  <c r="EU397" i="24" s="1"/>
  <c r="AF397" i="24"/>
  <c r="EV397" i="24" s="1"/>
  <c r="BG397" i="24"/>
  <c r="FW397" i="24" s="1"/>
  <c r="P87" i="24"/>
  <c r="EF87" i="24" s="1"/>
  <c r="W147" i="24"/>
  <c r="EM147" i="24" s="1"/>
  <c r="A153" i="24"/>
  <c r="DQ152" i="24"/>
  <c r="DR152" i="24"/>
  <c r="DT152" i="24"/>
  <c r="DU152" i="24"/>
  <c r="DV152" i="24"/>
  <c r="DW152" i="24"/>
  <c r="DX152" i="24"/>
  <c r="DY152" i="24"/>
  <c r="DG152" i="24"/>
  <c r="DH152" i="24"/>
  <c r="DI152" i="24"/>
  <c r="DJ152" i="24"/>
  <c r="DK152" i="24"/>
  <c r="DL152" i="24"/>
  <c r="DM152" i="24"/>
  <c r="DN152" i="24"/>
  <c r="DO152" i="24"/>
  <c r="CM152" i="24"/>
  <c r="CN152" i="24"/>
  <c r="CJ152" i="24"/>
  <c r="CK152" i="24"/>
  <c r="CO152" i="24"/>
  <c r="CP152" i="24"/>
  <c r="CQ152" i="24"/>
  <c r="CR152" i="24"/>
  <c r="CS152" i="24"/>
  <c r="CT152" i="24"/>
  <c r="CU152" i="24"/>
  <c r="CC152" i="24"/>
  <c r="CD152" i="24"/>
  <c r="CE152" i="24"/>
  <c r="CF152" i="24"/>
  <c r="CG152" i="24"/>
  <c r="CH152" i="24"/>
  <c r="CI152" i="24"/>
  <c r="BS152" i="24"/>
  <c r="AY152" i="24"/>
  <c r="FO152" i="24" s="1"/>
  <c r="AZ152" i="24"/>
  <c r="FP152" i="24" s="1"/>
  <c r="BA152" i="24"/>
  <c r="FQ152" i="24" s="1"/>
  <c r="BB152" i="24"/>
  <c r="FR152" i="24" s="1"/>
  <c r="BC152" i="24"/>
  <c r="FS152" i="24" s="1"/>
  <c r="BD152" i="24"/>
  <c r="FT152" i="24" s="1"/>
  <c r="BE152" i="24"/>
  <c r="FU152" i="24" s="1"/>
  <c r="AV152" i="24"/>
  <c r="FL152" i="24" s="1"/>
  <c r="AW152" i="24"/>
  <c r="FM152" i="24" s="1"/>
  <c r="DS152" i="24"/>
  <c r="BI152" i="24"/>
  <c r="BN152" i="24"/>
  <c r="AG152" i="24"/>
  <c r="EW152" i="24" s="1"/>
  <c r="BO152" i="24"/>
  <c r="AH152" i="24"/>
  <c r="EX152" i="24" s="1"/>
  <c r="BP152" i="24"/>
  <c r="AI152" i="24"/>
  <c r="EY152" i="24" s="1"/>
  <c r="BQ152" i="24"/>
  <c r="AJ152" i="24"/>
  <c r="EZ152" i="24" s="1"/>
  <c r="BT152" i="24"/>
  <c r="AK152" i="24"/>
  <c r="FA152" i="24" s="1"/>
  <c r="BU152" i="24"/>
  <c r="AL152" i="24"/>
  <c r="FB152" i="24" s="1"/>
  <c r="BV152" i="24"/>
  <c r="AM152" i="24"/>
  <c r="FC152" i="24" s="1"/>
  <c r="BW152" i="24"/>
  <c r="AR152" i="24"/>
  <c r="FH152" i="24" s="1"/>
  <c r="AF152" i="24"/>
  <c r="EV152" i="24" s="1"/>
  <c r="AC152" i="24"/>
  <c r="ES152" i="24" s="1"/>
  <c r="AS152" i="24"/>
  <c r="FI152" i="24" s="1"/>
  <c r="AT152" i="24"/>
  <c r="FJ152" i="24" s="1"/>
  <c r="AU152" i="24"/>
  <c r="FK152" i="24" s="1"/>
  <c r="BJ152" i="24"/>
  <c r="BK152" i="24"/>
  <c r="BL152" i="24"/>
  <c r="BM152" i="24"/>
  <c r="M152" i="24"/>
  <c r="EC152" i="24" s="1"/>
  <c r="Z152" i="24"/>
  <c r="EP152" i="24" s="1"/>
  <c r="AO152" i="24"/>
  <c r="FE152" i="24" s="1"/>
  <c r="AP152" i="24"/>
  <c r="FF152" i="24" s="1"/>
  <c r="R152" i="24"/>
  <c r="EH152" i="24" s="1"/>
  <c r="AQ152" i="24"/>
  <c r="FG152" i="24" s="1"/>
  <c r="U152" i="24"/>
  <c r="EK152" i="24" s="1"/>
  <c r="W152" i="24"/>
  <c r="EM152" i="24" s="1"/>
  <c r="Y152" i="24"/>
  <c r="EO152" i="24" s="1"/>
  <c r="BG152" i="24"/>
  <c r="FW152" i="24" s="1"/>
  <c r="P152" i="24"/>
  <c r="EF152" i="24" s="1"/>
  <c r="K152" i="24"/>
  <c r="EA152" i="24" s="1"/>
  <c r="V152" i="24"/>
  <c r="EL152" i="24" s="1"/>
  <c r="X152" i="24"/>
  <c r="EN152" i="24" s="1"/>
  <c r="S152" i="24"/>
  <c r="EI152" i="24" s="1"/>
  <c r="BF152" i="24"/>
  <c r="FV152" i="24" s="1"/>
  <c r="L152" i="24"/>
  <c r="EB152" i="24" s="1"/>
  <c r="N152" i="24"/>
  <c r="ED152" i="24" s="1"/>
  <c r="O152" i="24"/>
  <c r="EE152" i="24" s="1"/>
  <c r="Q152" i="24"/>
  <c r="EG152" i="24" s="1"/>
  <c r="AA152" i="24"/>
  <c r="EQ152" i="24" s="1"/>
  <c r="AE152" i="24"/>
  <c r="EU152" i="24" s="1"/>
  <c r="AB152" i="24"/>
  <c r="ER152" i="24" s="1"/>
  <c r="BY152" i="24"/>
  <c r="BZ152" i="24"/>
  <c r="CA152" i="24"/>
  <c r="BX152" i="24"/>
  <c r="A353" i="24"/>
  <c r="DQ352" i="24"/>
  <c r="DR352" i="24"/>
  <c r="DT352" i="24"/>
  <c r="DW352" i="24"/>
  <c r="DX352" i="24"/>
  <c r="DY352" i="24"/>
  <c r="DL352" i="24"/>
  <c r="DM352" i="24"/>
  <c r="DN352" i="24"/>
  <c r="DO352" i="24"/>
  <c r="DS352" i="24"/>
  <c r="DU352" i="24"/>
  <c r="DV352" i="24"/>
  <c r="CM352" i="24"/>
  <c r="CN352" i="24"/>
  <c r="CO352" i="24"/>
  <c r="CP352" i="24"/>
  <c r="CQ352" i="24"/>
  <c r="CR352" i="24"/>
  <c r="CS352" i="24"/>
  <c r="CT352" i="24"/>
  <c r="CU352" i="24"/>
  <c r="DG352" i="24"/>
  <c r="CG352" i="24"/>
  <c r="CH352" i="24"/>
  <c r="CI352" i="24"/>
  <c r="CJ352" i="24"/>
  <c r="DH352" i="24"/>
  <c r="CK352" i="24"/>
  <c r="DI352" i="24"/>
  <c r="DJ352" i="24"/>
  <c r="DK352" i="24"/>
  <c r="BW352" i="24"/>
  <c r="BX352" i="24"/>
  <c r="BY352" i="24"/>
  <c r="BZ352" i="24"/>
  <c r="CA352" i="24"/>
  <c r="BI352" i="24"/>
  <c r="BJ352" i="24"/>
  <c r="CC352" i="24"/>
  <c r="BO352" i="24"/>
  <c r="BA352" i="24"/>
  <c r="FQ352" i="24" s="1"/>
  <c r="CD352" i="24"/>
  <c r="BP352" i="24"/>
  <c r="BB352" i="24"/>
  <c r="FR352" i="24" s="1"/>
  <c r="CE352" i="24"/>
  <c r="BQ352" i="24"/>
  <c r="BC352" i="24"/>
  <c r="FS352" i="24" s="1"/>
  <c r="CF352" i="24"/>
  <c r="BD352" i="24"/>
  <c r="FT352" i="24" s="1"/>
  <c r="BE352" i="24"/>
  <c r="FU352" i="24" s="1"/>
  <c r="BF352" i="24"/>
  <c r="FV352" i="24" s="1"/>
  <c r="BG352" i="24"/>
  <c r="FW352" i="24" s="1"/>
  <c r="BK352" i="24"/>
  <c r="AL352" i="24"/>
  <c r="FB352" i="24" s="1"/>
  <c r="BL352" i="24"/>
  <c r="AM352" i="24"/>
  <c r="FC352" i="24" s="1"/>
  <c r="BM352" i="24"/>
  <c r="AY352" i="24"/>
  <c r="FO352" i="24" s="1"/>
  <c r="BN352" i="24"/>
  <c r="AZ352" i="24"/>
  <c r="FP352" i="24" s="1"/>
  <c r="AO352" i="24"/>
  <c r="FE352" i="24" s="1"/>
  <c r="BS352" i="24"/>
  <c r="AP352" i="24"/>
  <c r="FF352" i="24" s="1"/>
  <c r="BT352" i="24"/>
  <c r="AQ352" i="24"/>
  <c r="FG352" i="24" s="1"/>
  <c r="BU352" i="24"/>
  <c r="AR352" i="24"/>
  <c r="FH352" i="24" s="1"/>
  <c r="BV352" i="24"/>
  <c r="U352" i="24"/>
  <c r="EK352" i="24" s="1"/>
  <c r="V352" i="24"/>
  <c r="EL352" i="24" s="1"/>
  <c r="W352" i="24"/>
  <c r="EM352" i="24" s="1"/>
  <c r="AI352" i="24"/>
  <c r="EY352" i="24" s="1"/>
  <c r="R352" i="24"/>
  <c r="EH352" i="24" s="1"/>
  <c r="AJ352" i="24"/>
  <c r="EZ352" i="24" s="1"/>
  <c r="K352" i="24"/>
  <c r="EA352" i="24" s="1"/>
  <c r="AS352" i="24"/>
  <c r="FI352" i="24" s="1"/>
  <c r="AK352" i="24"/>
  <c r="FA352" i="24" s="1"/>
  <c r="L352" i="24"/>
  <c r="EB352" i="24" s="1"/>
  <c r="AT352" i="24"/>
  <c r="FJ352" i="24" s="1"/>
  <c r="M352" i="24"/>
  <c r="EC352" i="24" s="1"/>
  <c r="AU352" i="24"/>
  <c r="FK352" i="24" s="1"/>
  <c r="X352" i="24"/>
  <c r="EN352" i="24" s="1"/>
  <c r="N352" i="24"/>
  <c r="ED352" i="24" s="1"/>
  <c r="AV352" i="24"/>
  <c r="FL352" i="24" s="1"/>
  <c r="Y352" i="24"/>
  <c r="EO352" i="24" s="1"/>
  <c r="O352" i="24"/>
  <c r="EE352" i="24" s="1"/>
  <c r="AC352" i="24"/>
  <c r="ES352" i="24" s="1"/>
  <c r="S352" i="24"/>
  <c r="EI352" i="24" s="1"/>
  <c r="AW352" i="24"/>
  <c r="FM352" i="24" s="1"/>
  <c r="Z352" i="24"/>
  <c r="EP352" i="24" s="1"/>
  <c r="P352" i="24"/>
  <c r="EF352" i="24" s="1"/>
  <c r="AA352" i="24"/>
  <c r="EQ352" i="24" s="1"/>
  <c r="Q352" i="24"/>
  <c r="EG352" i="24" s="1"/>
  <c r="AB352" i="24"/>
  <c r="ER352" i="24" s="1"/>
  <c r="AE352" i="24"/>
  <c r="EU352" i="24" s="1"/>
  <c r="AH352" i="24"/>
  <c r="EX352" i="24" s="1"/>
  <c r="AG352" i="24"/>
  <c r="EW352" i="24" s="1"/>
  <c r="AF352" i="24"/>
  <c r="EV352" i="24" s="1"/>
  <c r="A108" i="24"/>
  <c r="DR107" i="24"/>
  <c r="DS107" i="24"/>
  <c r="DT107" i="24"/>
  <c r="DU107" i="24"/>
  <c r="DV107" i="24"/>
  <c r="DW107" i="24"/>
  <c r="DY107" i="24"/>
  <c r="DM107" i="24"/>
  <c r="DN107" i="24"/>
  <c r="DO107" i="24"/>
  <c r="CM107" i="24"/>
  <c r="DG107" i="24"/>
  <c r="CN107" i="24"/>
  <c r="DH107" i="24"/>
  <c r="CO107" i="24"/>
  <c r="CP107" i="24"/>
  <c r="CQ107" i="24"/>
  <c r="CR107" i="24"/>
  <c r="CS107" i="24"/>
  <c r="CT107" i="24"/>
  <c r="CU107" i="24"/>
  <c r="DQ107" i="24"/>
  <c r="DX107" i="24"/>
  <c r="CK107" i="24"/>
  <c r="BS107" i="24"/>
  <c r="BT107" i="24"/>
  <c r="BU107" i="24"/>
  <c r="BV107" i="24"/>
  <c r="BW107" i="24"/>
  <c r="BX107" i="24"/>
  <c r="DI107" i="24"/>
  <c r="BC107" i="24"/>
  <c r="FS107" i="24" s="1"/>
  <c r="DJ107" i="24"/>
  <c r="BD107" i="24"/>
  <c r="FT107" i="24" s="1"/>
  <c r="DK107" i="24"/>
  <c r="BE107" i="24"/>
  <c r="FU107" i="24" s="1"/>
  <c r="DL107" i="24"/>
  <c r="BF107" i="24"/>
  <c r="FV107" i="24" s="1"/>
  <c r="CC107" i="24"/>
  <c r="BG107" i="24"/>
  <c r="FW107" i="24" s="1"/>
  <c r="CD107" i="24"/>
  <c r="CE107" i="24"/>
  <c r="BI107" i="24"/>
  <c r="CF107" i="24"/>
  <c r="BJ107" i="24"/>
  <c r="BY107" i="24"/>
  <c r="BK107" i="24"/>
  <c r="BZ107" i="24"/>
  <c r="BL107" i="24"/>
  <c r="CA107" i="24"/>
  <c r="BM107" i="24"/>
  <c r="BN107" i="24"/>
  <c r="AL107" i="24"/>
  <c r="FB107" i="24" s="1"/>
  <c r="AM107" i="24"/>
  <c r="FC107" i="24" s="1"/>
  <c r="AO107" i="24"/>
  <c r="FE107" i="24" s="1"/>
  <c r="AP107" i="24"/>
  <c r="FF107" i="24" s="1"/>
  <c r="AQ107" i="24"/>
  <c r="FG107" i="24" s="1"/>
  <c r="AK107" i="24"/>
  <c r="FA107" i="24" s="1"/>
  <c r="U107" i="24"/>
  <c r="EK107" i="24" s="1"/>
  <c r="BQ107" i="24"/>
  <c r="K107" i="24"/>
  <c r="EA107" i="24" s="1"/>
  <c r="L107" i="24"/>
  <c r="EB107" i="24" s="1"/>
  <c r="AY107" i="24"/>
  <c r="FO107" i="24" s="1"/>
  <c r="V107" i="24"/>
  <c r="EL107" i="24" s="1"/>
  <c r="W107" i="24"/>
  <c r="EM107" i="24" s="1"/>
  <c r="S107" i="24"/>
  <c r="EI107" i="24" s="1"/>
  <c r="AB107" i="24"/>
  <c r="ER107" i="24" s="1"/>
  <c r="M107" i="24"/>
  <c r="EC107" i="24" s="1"/>
  <c r="R107" i="24"/>
  <c r="EH107" i="24" s="1"/>
  <c r="AZ107" i="24"/>
  <c r="FP107" i="24" s="1"/>
  <c r="AS107" i="24"/>
  <c r="FI107" i="24" s="1"/>
  <c r="AV107" i="24"/>
  <c r="FL107" i="24" s="1"/>
  <c r="AA107" i="24"/>
  <c r="EQ107" i="24" s="1"/>
  <c r="AW107" i="24"/>
  <c r="FM107" i="24" s="1"/>
  <c r="AF107" i="24"/>
  <c r="EV107" i="24" s="1"/>
  <c r="AC107" i="24"/>
  <c r="ES107" i="24" s="1"/>
  <c r="N107" i="24"/>
  <c r="ED107" i="24" s="1"/>
  <c r="BO107" i="24"/>
  <c r="AR107" i="24"/>
  <c r="FH107" i="24" s="1"/>
  <c r="Z107" i="24"/>
  <c r="EP107" i="24" s="1"/>
  <c r="O107" i="24"/>
  <c r="EE107" i="24" s="1"/>
  <c r="BP107" i="24"/>
  <c r="AT107" i="24"/>
  <c r="FJ107" i="24" s="1"/>
  <c r="AE107" i="24"/>
  <c r="EU107" i="24" s="1"/>
  <c r="P107" i="24"/>
  <c r="EF107" i="24" s="1"/>
  <c r="BA107" i="24"/>
  <c r="FQ107" i="24" s="1"/>
  <c r="AU107" i="24"/>
  <c r="FK107" i="24" s="1"/>
  <c r="Q107" i="24"/>
  <c r="EG107" i="24" s="1"/>
  <c r="X107" i="24"/>
  <c r="EN107" i="24" s="1"/>
  <c r="BB107" i="24"/>
  <c r="FR107" i="24" s="1"/>
  <c r="Y107" i="24"/>
  <c r="EO107" i="24" s="1"/>
  <c r="CI107" i="24"/>
  <c r="CJ107" i="24"/>
  <c r="CG107" i="24"/>
  <c r="AG107" i="24"/>
  <c r="EW107" i="24" s="1"/>
  <c r="AI107" i="24"/>
  <c r="EY107" i="24" s="1"/>
  <c r="AJ107" i="24"/>
  <c r="EZ107" i="24" s="1"/>
  <c r="CH107" i="24"/>
  <c r="AH107" i="24"/>
  <c r="EX107" i="24" s="1"/>
  <c r="BN167" i="24"/>
  <c r="A248" i="24"/>
  <c r="DU247" i="24"/>
  <c r="DV247" i="24"/>
  <c r="DW247" i="24"/>
  <c r="DX247" i="24"/>
  <c r="DY247" i="24"/>
  <c r="DQ247" i="24"/>
  <c r="DG247" i="24"/>
  <c r="DR247" i="24"/>
  <c r="DH247" i="24"/>
  <c r="DS247" i="24"/>
  <c r="DI247" i="24"/>
  <c r="DT247" i="24"/>
  <c r="DJ247" i="24"/>
  <c r="DK247" i="24"/>
  <c r="DL247" i="24"/>
  <c r="DM247" i="24"/>
  <c r="DN247" i="24"/>
  <c r="DO247" i="24"/>
  <c r="CM247" i="24"/>
  <c r="CN247" i="24"/>
  <c r="CJ247" i="24"/>
  <c r="CO247" i="24"/>
  <c r="CP247" i="24"/>
  <c r="CQ247" i="24"/>
  <c r="CR247" i="24"/>
  <c r="CG247" i="24"/>
  <c r="CH247" i="24"/>
  <c r="CI247" i="24"/>
  <c r="CK247" i="24"/>
  <c r="BS247" i="24"/>
  <c r="AY247" i="24"/>
  <c r="FO247" i="24" s="1"/>
  <c r="FP247" i="24"/>
  <c r="BA247" i="24"/>
  <c r="FQ247" i="24" s="1"/>
  <c r="CC247" i="24"/>
  <c r="BB247" i="24"/>
  <c r="FR247" i="24" s="1"/>
  <c r="CD247" i="24"/>
  <c r="BC247" i="24"/>
  <c r="FS247" i="24" s="1"/>
  <c r="CE247" i="24"/>
  <c r="BD247" i="24"/>
  <c r="FT247" i="24" s="1"/>
  <c r="CF247" i="24"/>
  <c r="BE247" i="24"/>
  <c r="FU247" i="24" s="1"/>
  <c r="AV247" i="24"/>
  <c r="FL247" i="24" s="1"/>
  <c r="AW247" i="24"/>
  <c r="FM247" i="24" s="1"/>
  <c r="BI247" i="24"/>
  <c r="BT247" i="24"/>
  <c r="BJ247" i="24"/>
  <c r="BF247" i="24"/>
  <c r="FV247" i="24" s="1"/>
  <c r="AP247" i="24"/>
  <c r="FF247" i="24" s="1"/>
  <c r="AG247" i="24"/>
  <c r="EW247" i="24" s="1"/>
  <c r="BU247" i="24"/>
  <c r="BK247" i="24"/>
  <c r="BG247" i="24"/>
  <c r="FW247" i="24" s="1"/>
  <c r="AQ247" i="24"/>
  <c r="FG247" i="24" s="1"/>
  <c r="AH247" i="24"/>
  <c r="EX247" i="24" s="1"/>
  <c r="BV247" i="24"/>
  <c r="BL247" i="24"/>
  <c r="AR247" i="24"/>
  <c r="FH247" i="24" s="1"/>
  <c r="AI247" i="24"/>
  <c r="EY247" i="24" s="1"/>
  <c r="BW247" i="24"/>
  <c r="BM247" i="24"/>
  <c r="AS247" i="24"/>
  <c r="FI247" i="24" s="1"/>
  <c r="AJ247" i="24"/>
  <c r="EZ247" i="24" s="1"/>
  <c r="BX247" i="24"/>
  <c r="BN247" i="24"/>
  <c r="AT247" i="24"/>
  <c r="FJ247" i="24" s="1"/>
  <c r="AK247" i="24"/>
  <c r="FA247" i="24" s="1"/>
  <c r="BY247" i="24"/>
  <c r="BO247" i="24"/>
  <c r="AU247" i="24"/>
  <c r="FK247" i="24" s="1"/>
  <c r="AL247" i="24"/>
  <c r="FB247" i="24" s="1"/>
  <c r="BZ247" i="24"/>
  <c r="BP247" i="24"/>
  <c r="AM247" i="24"/>
  <c r="FC247" i="24" s="1"/>
  <c r="CA247" i="24"/>
  <c r="AE247" i="24"/>
  <c r="EU247" i="24" s="1"/>
  <c r="AF247" i="24"/>
  <c r="EV247" i="24" s="1"/>
  <c r="AA247" i="24"/>
  <c r="EQ247" i="24" s="1"/>
  <c r="BQ247" i="24"/>
  <c r="AB247" i="24"/>
  <c r="ER247" i="24" s="1"/>
  <c r="Q247" i="24"/>
  <c r="EG247" i="24" s="1"/>
  <c r="U247" i="24"/>
  <c r="EK247" i="24" s="1"/>
  <c r="V247" i="24"/>
  <c r="EL247" i="24" s="1"/>
  <c r="AC247" i="24"/>
  <c r="ES247" i="24" s="1"/>
  <c r="N247" i="24"/>
  <c r="ED247" i="24" s="1"/>
  <c r="M247" i="24"/>
  <c r="EC247" i="24" s="1"/>
  <c r="O247" i="24"/>
  <c r="EE247" i="24" s="1"/>
  <c r="AO247" i="24"/>
  <c r="FE247" i="24" s="1"/>
  <c r="K247" i="24"/>
  <c r="EA247" i="24" s="1"/>
  <c r="P247" i="24"/>
  <c r="EF247" i="24" s="1"/>
  <c r="L247" i="24"/>
  <c r="EB247" i="24" s="1"/>
  <c r="R247" i="24"/>
  <c r="EH247" i="24" s="1"/>
  <c r="S247" i="24"/>
  <c r="EI247" i="24" s="1"/>
  <c r="Z247" i="24"/>
  <c r="EP247" i="24" s="1"/>
  <c r="Y247" i="24"/>
  <c r="EO247" i="24" s="1"/>
  <c r="CU247" i="24"/>
  <c r="X247" i="24"/>
  <c r="EN247" i="24" s="1"/>
  <c r="CS247" i="24"/>
  <c r="CT247" i="24"/>
  <c r="W247" i="24"/>
  <c r="EM247" i="24" s="1"/>
  <c r="A338" i="24"/>
  <c r="DS337" i="24"/>
  <c r="DT337" i="24"/>
  <c r="DU337" i="24"/>
  <c r="DY337" i="24"/>
  <c r="DQ337" i="24"/>
  <c r="DR337" i="24"/>
  <c r="DV337" i="24"/>
  <c r="DW337" i="24"/>
  <c r="DX337" i="24"/>
  <c r="DG337" i="24"/>
  <c r="DH337" i="24"/>
  <c r="DI337" i="24"/>
  <c r="DJ337" i="24"/>
  <c r="DK337" i="24"/>
  <c r="DL337" i="24"/>
  <c r="DM337" i="24"/>
  <c r="DN337" i="24"/>
  <c r="CM337" i="24"/>
  <c r="CN337" i="24"/>
  <c r="DO337" i="24"/>
  <c r="CS337" i="24"/>
  <c r="CT337" i="24"/>
  <c r="CU337" i="24"/>
  <c r="CJ337" i="24"/>
  <c r="CK337" i="24"/>
  <c r="CF337" i="24"/>
  <c r="CG337" i="24"/>
  <c r="CH337" i="24"/>
  <c r="CI337" i="24"/>
  <c r="BV337" i="24"/>
  <c r="BN337" i="24"/>
  <c r="AV337" i="24"/>
  <c r="FL337" i="24" s="1"/>
  <c r="BW337" i="24"/>
  <c r="BO337" i="24"/>
  <c r="AW337" i="24"/>
  <c r="FM337" i="24" s="1"/>
  <c r="BX337" i="24"/>
  <c r="BP337" i="24"/>
  <c r="BY337" i="24"/>
  <c r="BQ337" i="24"/>
  <c r="AY337" i="24"/>
  <c r="FO337" i="24" s="1"/>
  <c r="BZ337" i="24"/>
  <c r="AZ337" i="24"/>
  <c r="FP337" i="24" s="1"/>
  <c r="CA337" i="24"/>
  <c r="BA337" i="24"/>
  <c r="FQ337" i="24" s="1"/>
  <c r="BB337" i="24"/>
  <c r="FR337" i="24" s="1"/>
  <c r="BC337" i="24"/>
  <c r="FS337" i="24" s="1"/>
  <c r="CO337" i="24"/>
  <c r="BD337" i="24"/>
  <c r="FT337" i="24" s="1"/>
  <c r="AT337" i="24"/>
  <c r="FJ337" i="24" s="1"/>
  <c r="AG337" i="24"/>
  <c r="EW337" i="24" s="1"/>
  <c r="CP337" i="24"/>
  <c r="BE337" i="24"/>
  <c r="FU337" i="24" s="1"/>
  <c r="AU337" i="24"/>
  <c r="FK337" i="24" s="1"/>
  <c r="AH337" i="24"/>
  <c r="EX337" i="24" s="1"/>
  <c r="CQ337" i="24"/>
  <c r="BF337" i="24"/>
  <c r="FV337" i="24" s="1"/>
  <c r="AI337" i="24"/>
  <c r="EY337" i="24" s="1"/>
  <c r="CR337" i="24"/>
  <c r="BG337" i="24"/>
  <c r="FW337" i="24" s="1"/>
  <c r="AJ337" i="24"/>
  <c r="EZ337" i="24" s="1"/>
  <c r="AK337" i="24"/>
  <c r="FA337" i="24" s="1"/>
  <c r="AL337" i="24"/>
  <c r="FB337" i="24" s="1"/>
  <c r="AM337" i="24"/>
  <c r="FC337" i="24" s="1"/>
  <c r="BI337" i="24"/>
  <c r="AO337" i="24"/>
  <c r="FE337" i="24" s="1"/>
  <c r="CC337" i="24"/>
  <c r="BJ337" i="24"/>
  <c r="AP337" i="24"/>
  <c r="FF337" i="24" s="1"/>
  <c r="CD337" i="24"/>
  <c r="BK337" i="24"/>
  <c r="AQ337" i="24"/>
  <c r="FG337" i="24" s="1"/>
  <c r="CE337" i="24"/>
  <c r="BL337" i="24"/>
  <c r="AR337" i="24"/>
  <c r="FH337" i="24" s="1"/>
  <c r="BM337" i="24"/>
  <c r="AS337" i="24"/>
  <c r="FI337" i="24" s="1"/>
  <c r="BS337" i="24"/>
  <c r="BT337" i="24"/>
  <c r="AE337" i="24"/>
  <c r="EU337" i="24" s="1"/>
  <c r="BU337" i="24"/>
  <c r="AF337" i="24"/>
  <c r="EV337" i="24" s="1"/>
  <c r="AA337" i="24"/>
  <c r="EQ337" i="24" s="1"/>
  <c r="S337" i="24"/>
  <c r="EI337" i="24" s="1"/>
  <c r="U337" i="24"/>
  <c r="EK337" i="24" s="1"/>
  <c r="M337" i="24"/>
  <c r="EC337" i="24" s="1"/>
  <c r="O337" i="24"/>
  <c r="EE337" i="24" s="1"/>
  <c r="V337" i="24"/>
  <c r="EL337" i="24" s="1"/>
  <c r="R337" i="24"/>
  <c r="EH337" i="24" s="1"/>
  <c r="W337" i="24"/>
  <c r="EM337" i="24" s="1"/>
  <c r="X337" i="24"/>
  <c r="EN337" i="24" s="1"/>
  <c r="Q337" i="24"/>
  <c r="EG337" i="24" s="1"/>
  <c r="Y337" i="24"/>
  <c r="EO337" i="24" s="1"/>
  <c r="K337" i="24"/>
  <c r="EA337" i="24" s="1"/>
  <c r="AC337" i="24"/>
  <c r="ES337" i="24" s="1"/>
  <c r="Z337" i="24"/>
  <c r="EP337" i="24" s="1"/>
  <c r="L337" i="24"/>
  <c r="EB337" i="24" s="1"/>
  <c r="AB337" i="24"/>
  <c r="ER337" i="24" s="1"/>
  <c r="N337" i="24"/>
  <c r="ED337" i="24" s="1"/>
  <c r="P337" i="24"/>
  <c r="EF337" i="24" s="1"/>
  <c r="CE172" i="24"/>
  <c r="O172" i="24"/>
  <c r="EE172" i="24" s="1"/>
  <c r="A133" i="24"/>
  <c r="DQ132" i="24"/>
  <c r="DR132" i="24"/>
  <c r="DT132" i="24"/>
  <c r="DS132" i="24"/>
  <c r="DU132" i="24"/>
  <c r="DV132" i="24"/>
  <c r="DW132" i="24"/>
  <c r="DX132" i="24"/>
  <c r="DY132" i="24"/>
  <c r="DH132" i="24"/>
  <c r="DI132" i="24"/>
  <c r="DJ132" i="24"/>
  <c r="DK132" i="24"/>
  <c r="DL132" i="24"/>
  <c r="DM132" i="24"/>
  <c r="DN132" i="24"/>
  <c r="DO132" i="24"/>
  <c r="DG132" i="24"/>
  <c r="CS132" i="24"/>
  <c r="CT132" i="24"/>
  <c r="CU132" i="24"/>
  <c r="CO132" i="24"/>
  <c r="CJ132" i="24"/>
  <c r="CP132" i="24"/>
  <c r="CK132" i="24"/>
  <c r="CQ132" i="24"/>
  <c r="CR132" i="24"/>
  <c r="CC132" i="24"/>
  <c r="CD132" i="24"/>
  <c r="CE132" i="24"/>
  <c r="CM132" i="24"/>
  <c r="CN132" i="24"/>
  <c r="BS132" i="24"/>
  <c r="AY132" i="24"/>
  <c r="FO132" i="24" s="1"/>
  <c r="AZ132" i="24"/>
  <c r="FP132" i="24" s="1"/>
  <c r="BA132" i="24"/>
  <c r="FQ132" i="24" s="1"/>
  <c r="BT132" i="24"/>
  <c r="BB132" i="24"/>
  <c r="FR132" i="24" s="1"/>
  <c r="BU132" i="24"/>
  <c r="BC132" i="24"/>
  <c r="FS132" i="24" s="1"/>
  <c r="BV132" i="24"/>
  <c r="BD132" i="24"/>
  <c r="FT132" i="24" s="1"/>
  <c r="BW132" i="24"/>
  <c r="BE132" i="24"/>
  <c r="FU132" i="24" s="1"/>
  <c r="BJ132" i="24"/>
  <c r="AV132" i="24"/>
  <c r="FL132" i="24" s="1"/>
  <c r="BK132" i="24"/>
  <c r="AW132" i="24"/>
  <c r="FM132" i="24" s="1"/>
  <c r="BL132" i="24"/>
  <c r="BM132" i="24"/>
  <c r="BX132" i="24"/>
  <c r="BN132" i="24"/>
  <c r="BF132" i="24"/>
  <c r="FV132" i="24" s="1"/>
  <c r="BY132" i="24"/>
  <c r="BO132" i="24"/>
  <c r="BG132" i="24"/>
  <c r="FW132" i="24" s="1"/>
  <c r="BZ132" i="24"/>
  <c r="BP132" i="24"/>
  <c r="CA132" i="24"/>
  <c r="BQ132" i="24"/>
  <c r="AG132" i="24"/>
  <c r="EW132" i="24" s="1"/>
  <c r="AH132" i="24"/>
  <c r="EX132" i="24" s="1"/>
  <c r="AI132" i="24"/>
  <c r="EY132" i="24" s="1"/>
  <c r="AO132" i="24"/>
  <c r="FE132" i="24" s="1"/>
  <c r="AJ132" i="24"/>
  <c r="EZ132" i="24" s="1"/>
  <c r="AP132" i="24"/>
  <c r="FF132" i="24" s="1"/>
  <c r="AK132" i="24"/>
  <c r="FA132" i="24" s="1"/>
  <c r="AQ132" i="24"/>
  <c r="FG132" i="24" s="1"/>
  <c r="AL132" i="24"/>
  <c r="FB132" i="24" s="1"/>
  <c r="AR132" i="24"/>
  <c r="FH132" i="24" s="1"/>
  <c r="AM132" i="24"/>
  <c r="FC132" i="24" s="1"/>
  <c r="AE132" i="24"/>
  <c r="EU132" i="24" s="1"/>
  <c r="AF132" i="24"/>
  <c r="EV132" i="24" s="1"/>
  <c r="BI132" i="24"/>
  <c r="S132" i="24"/>
  <c r="EI132" i="24" s="1"/>
  <c r="U132" i="24"/>
  <c r="EK132" i="24" s="1"/>
  <c r="P132" i="24"/>
  <c r="EF132" i="24" s="1"/>
  <c r="CF132" i="24"/>
  <c r="O132" i="24"/>
  <c r="EE132" i="24" s="1"/>
  <c r="Q132" i="24"/>
  <c r="EG132" i="24" s="1"/>
  <c r="Y132" i="24"/>
  <c r="EO132" i="24" s="1"/>
  <c r="AU132" i="24"/>
  <c r="FK132" i="24" s="1"/>
  <c r="CG132" i="24"/>
  <c r="V132" i="24"/>
  <c r="EL132" i="24" s="1"/>
  <c r="X132" i="24"/>
  <c r="EN132" i="24" s="1"/>
  <c r="CH132" i="24"/>
  <c r="K132" i="24"/>
  <c r="EA132" i="24" s="1"/>
  <c r="N132" i="24"/>
  <c r="ED132" i="24" s="1"/>
  <c r="W132" i="24"/>
  <c r="EM132" i="24" s="1"/>
  <c r="R132" i="24"/>
  <c r="EH132" i="24" s="1"/>
  <c r="Z132" i="24"/>
  <c r="EP132" i="24" s="1"/>
  <c r="CI132" i="24"/>
  <c r="L132" i="24"/>
  <c r="EB132" i="24" s="1"/>
  <c r="M132" i="24"/>
  <c r="EC132" i="24" s="1"/>
  <c r="AS132" i="24"/>
  <c r="FI132" i="24" s="1"/>
  <c r="AT132" i="24"/>
  <c r="FJ132" i="24" s="1"/>
  <c r="AA132" i="24"/>
  <c r="EQ132" i="24" s="1"/>
  <c r="AB132" i="24"/>
  <c r="ER132" i="24" s="1"/>
  <c r="AC132" i="24"/>
  <c r="ES132" i="24" s="1"/>
  <c r="A388" i="24"/>
  <c r="DR387" i="24"/>
  <c r="DS387" i="24"/>
  <c r="DT387" i="24"/>
  <c r="DU387" i="24"/>
  <c r="DV387" i="24"/>
  <c r="DW387" i="24"/>
  <c r="DY387" i="24"/>
  <c r="DQ387" i="24"/>
  <c r="DX387" i="24"/>
  <c r="DI387" i="24"/>
  <c r="DJ387" i="24"/>
  <c r="CR387" i="24"/>
  <c r="DK387" i="24"/>
  <c r="DL387" i="24"/>
  <c r="DM387" i="24"/>
  <c r="DN387" i="24"/>
  <c r="DO387" i="24"/>
  <c r="DG387" i="24"/>
  <c r="DH387" i="24"/>
  <c r="CC387" i="24"/>
  <c r="CD387" i="24"/>
  <c r="CE387" i="24"/>
  <c r="CF387" i="24"/>
  <c r="CG387" i="24"/>
  <c r="BI387" i="24"/>
  <c r="BJ387" i="24"/>
  <c r="BK387" i="24"/>
  <c r="BL387" i="24"/>
  <c r="BM387" i="24"/>
  <c r="BN387" i="24"/>
  <c r="BO387" i="24"/>
  <c r="BF387" i="24"/>
  <c r="FV387" i="24" s="1"/>
  <c r="BG387" i="24"/>
  <c r="FW387" i="24" s="1"/>
  <c r="BS387" i="24"/>
  <c r="CH387" i="24"/>
  <c r="BT387" i="24"/>
  <c r="CI387" i="24"/>
  <c r="BU387" i="24"/>
  <c r="CJ387" i="24"/>
  <c r="BV387" i="24"/>
  <c r="CK387" i="24"/>
  <c r="BW387" i="24"/>
  <c r="CM387" i="24"/>
  <c r="CN387" i="24"/>
  <c r="CO387" i="24"/>
  <c r="CP387" i="24"/>
  <c r="CQ387" i="24"/>
  <c r="CS387" i="24"/>
  <c r="CT387" i="24"/>
  <c r="AO387" i="24"/>
  <c r="FE387" i="24" s="1"/>
  <c r="CU387" i="24"/>
  <c r="BX387" i="24"/>
  <c r="AJ387" i="24"/>
  <c r="EZ387" i="24" s="1"/>
  <c r="U387" i="24"/>
  <c r="EK387" i="24" s="1"/>
  <c r="BY387" i="24"/>
  <c r="AK387" i="24"/>
  <c r="FA387" i="24" s="1"/>
  <c r="V387" i="24"/>
  <c r="EL387" i="24" s="1"/>
  <c r="BZ387" i="24"/>
  <c r="AY387" i="24"/>
  <c r="FO387" i="24" s="1"/>
  <c r="AL387" i="24"/>
  <c r="FB387" i="24" s="1"/>
  <c r="W387" i="24"/>
  <c r="EM387" i="24" s="1"/>
  <c r="CA387" i="24"/>
  <c r="AZ387" i="24"/>
  <c r="FP387" i="24" s="1"/>
  <c r="AM387" i="24"/>
  <c r="FC387" i="24" s="1"/>
  <c r="X387" i="24"/>
  <c r="EN387" i="24" s="1"/>
  <c r="BA387" i="24"/>
  <c r="FQ387" i="24" s="1"/>
  <c r="Y387" i="24"/>
  <c r="EO387" i="24" s="1"/>
  <c r="BP387" i="24"/>
  <c r="BB387" i="24"/>
  <c r="FR387" i="24" s="1"/>
  <c r="Z387" i="24"/>
  <c r="EP387" i="24" s="1"/>
  <c r="BQ387" i="24"/>
  <c r="BC387" i="24"/>
  <c r="FS387" i="24" s="1"/>
  <c r="AA387" i="24"/>
  <c r="EQ387" i="24" s="1"/>
  <c r="BD387" i="24"/>
  <c r="FT387" i="24" s="1"/>
  <c r="AB387" i="24"/>
  <c r="ER387" i="24" s="1"/>
  <c r="AF387" i="24"/>
  <c r="EV387" i="24" s="1"/>
  <c r="O387" i="24"/>
  <c r="EE387" i="24" s="1"/>
  <c r="AS387" i="24"/>
  <c r="FI387" i="24" s="1"/>
  <c r="AG387" i="24"/>
  <c r="EW387" i="24" s="1"/>
  <c r="P387" i="24"/>
  <c r="EF387" i="24" s="1"/>
  <c r="AH387" i="24"/>
  <c r="EX387" i="24" s="1"/>
  <c r="Q387" i="24"/>
  <c r="EG387" i="24" s="1"/>
  <c r="AI387" i="24"/>
  <c r="EY387" i="24" s="1"/>
  <c r="R387" i="24"/>
  <c r="EH387" i="24" s="1"/>
  <c r="AR387" i="24"/>
  <c r="FH387" i="24" s="1"/>
  <c r="S387" i="24"/>
  <c r="EI387" i="24" s="1"/>
  <c r="AQ387" i="24"/>
  <c r="FG387" i="24" s="1"/>
  <c r="AP387" i="24"/>
  <c r="FF387" i="24" s="1"/>
  <c r="AU387" i="24"/>
  <c r="FK387" i="24" s="1"/>
  <c r="AW387" i="24"/>
  <c r="FM387" i="24" s="1"/>
  <c r="K387" i="24"/>
  <c r="EA387" i="24" s="1"/>
  <c r="AT387" i="24"/>
  <c r="FJ387" i="24" s="1"/>
  <c r="L387" i="24"/>
  <c r="EB387" i="24" s="1"/>
  <c r="BE387" i="24"/>
  <c r="FU387" i="24" s="1"/>
  <c r="AC387" i="24"/>
  <c r="ES387" i="24" s="1"/>
  <c r="AE387" i="24"/>
  <c r="EU387" i="24" s="1"/>
  <c r="AV387" i="24"/>
  <c r="FL387" i="24" s="1"/>
  <c r="M387" i="24"/>
  <c r="EC387" i="24" s="1"/>
  <c r="N387" i="24"/>
  <c r="ED387" i="24" s="1"/>
  <c r="A373" i="24"/>
  <c r="DQ372" i="24"/>
  <c r="DR372" i="24"/>
  <c r="DT372" i="24"/>
  <c r="DL372" i="24"/>
  <c r="DM372" i="24"/>
  <c r="DN372" i="24"/>
  <c r="DO372" i="24"/>
  <c r="DH372" i="24"/>
  <c r="DI372" i="24"/>
  <c r="CM372" i="24"/>
  <c r="DJ372" i="24"/>
  <c r="CN372" i="24"/>
  <c r="DK372" i="24"/>
  <c r="CO372" i="24"/>
  <c r="CQ372" i="24"/>
  <c r="DS372" i="24"/>
  <c r="CR372" i="24"/>
  <c r="DU372" i="24"/>
  <c r="CS372" i="24"/>
  <c r="DV372" i="24"/>
  <c r="CC372" i="24"/>
  <c r="DW372" i="24"/>
  <c r="CD372" i="24"/>
  <c r="DX372" i="24"/>
  <c r="CE372" i="24"/>
  <c r="DY372" i="24"/>
  <c r="CF372" i="24"/>
  <c r="CG372" i="24"/>
  <c r="BW372" i="24"/>
  <c r="CH372" i="24"/>
  <c r="BX372" i="24"/>
  <c r="CI372" i="24"/>
  <c r="BY372" i="24"/>
  <c r="CJ372" i="24"/>
  <c r="BZ372" i="24"/>
  <c r="CK372" i="24"/>
  <c r="CA372" i="24"/>
  <c r="BI372" i="24"/>
  <c r="BJ372" i="24"/>
  <c r="CU372" i="24"/>
  <c r="BA372" i="24"/>
  <c r="FQ372" i="24" s="1"/>
  <c r="BB372" i="24"/>
  <c r="FR372" i="24" s="1"/>
  <c r="BC372" i="24"/>
  <c r="FS372" i="24" s="1"/>
  <c r="DG372" i="24"/>
  <c r="BD372" i="24"/>
  <c r="FT372" i="24" s="1"/>
  <c r="BS372" i="24"/>
  <c r="BK372" i="24"/>
  <c r="BE372" i="24"/>
  <c r="FU372" i="24" s="1"/>
  <c r="BT372" i="24"/>
  <c r="BL372" i="24"/>
  <c r="BF372" i="24"/>
  <c r="FV372" i="24" s="1"/>
  <c r="BU372" i="24"/>
  <c r="BM372" i="24"/>
  <c r="BG372" i="24"/>
  <c r="FW372" i="24" s="1"/>
  <c r="BV372" i="24"/>
  <c r="BN372" i="24"/>
  <c r="AL372" i="24"/>
  <c r="FB372" i="24" s="1"/>
  <c r="AM372" i="24"/>
  <c r="FC372" i="24" s="1"/>
  <c r="BO372" i="24"/>
  <c r="BP372" i="24"/>
  <c r="AO372" i="24"/>
  <c r="FE372" i="24" s="1"/>
  <c r="BQ372" i="24"/>
  <c r="AP372" i="24"/>
  <c r="FF372" i="24" s="1"/>
  <c r="AW372" i="24"/>
  <c r="FM372" i="24" s="1"/>
  <c r="U372" i="24"/>
  <c r="EK372" i="24" s="1"/>
  <c r="V372" i="24"/>
  <c r="EL372" i="24" s="1"/>
  <c r="W372" i="24"/>
  <c r="EM372" i="24" s="1"/>
  <c r="AH372" i="24"/>
  <c r="EX372" i="24" s="1"/>
  <c r="K372" i="24"/>
  <c r="EA372" i="24" s="1"/>
  <c r="AT372" i="24"/>
  <c r="FJ372" i="24" s="1"/>
  <c r="L372" i="24"/>
  <c r="EB372" i="24" s="1"/>
  <c r="R372" i="24"/>
  <c r="EH372" i="24" s="1"/>
  <c r="AI372" i="24"/>
  <c r="EY372" i="24" s="1"/>
  <c r="AK372" i="24"/>
  <c r="FA372" i="24" s="1"/>
  <c r="AY372" i="24"/>
  <c r="FO372" i="24" s="1"/>
  <c r="M372" i="24"/>
  <c r="EC372" i="24" s="1"/>
  <c r="AV372" i="24"/>
  <c r="FL372" i="24" s="1"/>
  <c r="AZ372" i="24"/>
  <c r="FP372" i="24" s="1"/>
  <c r="N372" i="24"/>
  <c r="ED372" i="24" s="1"/>
  <c r="AE372" i="24"/>
  <c r="EU372" i="24" s="1"/>
  <c r="O372" i="24"/>
  <c r="EE372" i="24" s="1"/>
  <c r="X372" i="24"/>
  <c r="EN372" i="24" s="1"/>
  <c r="Z372" i="24"/>
  <c r="EP372" i="24" s="1"/>
  <c r="CP372" i="24"/>
  <c r="AQ372" i="24"/>
  <c r="FG372" i="24" s="1"/>
  <c r="AF372" i="24"/>
  <c r="EV372" i="24" s="1"/>
  <c r="P372" i="24"/>
  <c r="EF372" i="24" s="1"/>
  <c r="AJ372" i="24"/>
  <c r="EZ372" i="24" s="1"/>
  <c r="AA372" i="24"/>
  <c r="EQ372" i="24" s="1"/>
  <c r="CT372" i="24"/>
  <c r="AR372" i="24"/>
  <c r="FH372" i="24" s="1"/>
  <c r="AG372" i="24"/>
  <c r="EW372" i="24" s="1"/>
  <c r="Q372" i="24"/>
  <c r="EG372" i="24" s="1"/>
  <c r="AS372" i="24"/>
  <c r="FI372" i="24" s="1"/>
  <c r="S372" i="24"/>
  <c r="EI372" i="24" s="1"/>
  <c r="AU372" i="24"/>
  <c r="FK372" i="24" s="1"/>
  <c r="Y372" i="24"/>
  <c r="EO372" i="24" s="1"/>
  <c r="AB372" i="24"/>
  <c r="ER372" i="24" s="1"/>
  <c r="AC372" i="24"/>
  <c r="ES372" i="24" s="1"/>
  <c r="DQ322" i="24"/>
  <c r="CU322" i="24"/>
  <c r="DK322" i="24"/>
  <c r="AR322" i="24"/>
  <c r="FH322" i="24" s="1"/>
  <c r="BE322" i="24"/>
  <c r="FU322" i="24" s="1"/>
  <c r="AH322" i="24"/>
  <c r="EX322" i="24" s="1"/>
  <c r="O322" i="24"/>
  <c r="EE322" i="24" s="1"/>
  <c r="AJ322" i="24"/>
  <c r="EZ322" i="24" s="1"/>
  <c r="A178" i="24"/>
  <c r="DQ177" i="24"/>
  <c r="DR177" i="24"/>
  <c r="DS177" i="24"/>
  <c r="DT177" i="24"/>
  <c r="DY177" i="24"/>
  <c r="DU177" i="24"/>
  <c r="DV177" i="24"/>
  <c r="DW177" i="24"/>
  <c r="DX177" i="24"/>
  <c r="DG177" i="24"/>
  <c r="DH177" i="24"/>
  <c r="DI177" i="24"/>
  <c r="DN177" i="24"/>
  <c r="DO177" i="24"/>
  <c r="CE177" i="24"/>
  <c r="CF177" i="24"/>
  <c r="CG177" i="24"/>
  <c r="CM177" i="24"/>
  <c r="CH177" i="24"/>
  <c r="CN177" i="24"/>
  <c r="CO177" i="24"/>
  <c r="CJ177" i="24"/>
  <c r="CP177" i="24"/>
  <c r="CK177" i="24"/>
  <c r="CQ177" i="24"/>
  <c r="DJ177" i="24"/>
  <c r="CR177" i="24"/>
  <c r="DK177" i="24"/>
  <c r="CS177" i="24"/>
  <c r="DL177" i="24"/>
  <c r="CT177" i="24"/>
  <c r="DM177" i="24"/>
  <c r="CU177" i="24"/>
  <c r="CA177" i="24"/>
  <c r="CC177" i="24"/>
  <c r="CD177" i="24"/>
  <c r="CI177" i="24"/>
  <c r="BM177" i="24"/>
  <c r="BN177" i="24"/>
  <c r="BO177" i="24"/>
  <c r="BP177" i="24"/>
  <c r="BQ177" i="24"/>
  <c r="AY177" i="24"/>
  <c r="FO177" i="24" s="1"/>
  <c r="AZ177" i="24"/>
  <c r="FP177" i="24" s="1"/>
  <c r="AQ177" i="24"/>
  <c r="FG177" i="24" s="1"/>
  <c r="AR177" i="24"/>
  <c r="FH177" i="24" s="1"/>
  <c r="AS177" i="24"/>
  <c r="FI177" i="24" s="1"/>
  <c r="AT177" i="24"/>
  <c r="FJ177" i="24" s="1"/>
  <c r="BI177" i="24"/>
  <c r="BA177" i="24"/>
  <c r="FQ177" i="24" s="1"/>
  <c r="BJ177" i="24"/>
  <c r="BB177" i="24"/>
  <c r="FR177" i="24" s="1"/>
  <c r="AV177" i="24"/>
  <c r="FL177" i="24" s="1"/>
  <c r="BK177" i="24"/>
  <c r="BC177" i="24"/>
  <c r="FS177" i="24" s="1"/>
  <c r="AW177" i="24"/>
  <c r="FM177" i="24" s="1"/>
  <c r="BL177" i="24"/>
  <c r="BD177" i="24"/>
  <c r="FT177" i="24" s="1"/>
  <c r="AE177" i="24"/>
  <c r="EU177" i="24" s="1"/>
  <c r="AF177" i="24"/>
  <c r="EV177" i="24" s="1"/>
  <c r="AG177" i="24"/>
  <c r="EW177" i="24" s="1"/>
  <c r="AH177" i="24"/>
  <c r="EX177" i="24" s="1"/>
  <c r="AO177" i="24"/>
  <c r="FE177" i="24" s="1"/>
  <c r="Z177" i="24"/>
  <c r="EP177" i="24" s="1"/>
  <c r="AP177" i="24"/>
  <c r="FF177" i="24" s="1"/>
  <c r="AA177" i="24"/>
  <c r="EQ177" i="24" s="1"/>
  <c r="AU177" i="24"/>
  <c r="FK177" i="24" s="1"/>
  <c r="AB177" i="24"/>
  <c r="ER177" i="24" s="1"/>
  <c r="AC177" i="24"/>
  <c r="ES177" i="24" s="1"/>
  <c r="BS177" i="24"/>
  <c r="AI177" i="24"/>
  <c r="EY177" i="24" s="1"/>
  <c r="BT177" i="24"/>
  <c r="AJ177" i="24"/>
  <c r="EZ177" i="24" s="1"/>
  <c r="BU177" i="24"/>
  <c r="AK177" i="24"/>
  <c r="FA177" i="24" s="1"/>
  <c r="BV177" i="24"/>
  <c r="BE177" i="24"/>
  <c r="FU177" i="24" s="1"/>
  <c r="AL177" i="24"/>
  <c r="FB177" i="24" s="1"/>
  <c r="AM177" i="24"/>
  <c r="FC177" i="24" s="1"/>
  <c r="K177" i="24"/>
  <c r="EA177" i="24" s="1"/>
  <c r="BW177" i="24"/>
  <c r="M177" i="24"/>
  <c r="EC177" i="24" s="1"/>
  <c r="L177" i="24"/>
  <c r="EB177" i="24" s="1"/>
  <c r="X177" i="24"/>
  <c r="EN177" i="24" s="1"/>
  <c r="N177" i="24"/>
  <c r="ED177" i="24" s="1"/>
  <c r="BZ177" i="24"/>
  <c r="U177" i="24"/>
  <c r="EK177" i="24" s="1"/>
  <c r="BX177" i="24"/>
  <c r="Y177" i="24"/>
  <c r="EO177" i="24" s="1"/>
  <c r="V177" i="24"/>
  <c r="EL177" i="24" s="1"/>
  <c r="O177" i="24"/>
  <c r="EE177" i="24" s="1"/>
  <c r="W177" i="24"/>
  <c r="EM177" i="24" s="1"/>
  <c r="BY177" i="24"/>
  <c r="BF177" i="24"/>
  <c r="FV177" i="24" s="1"/>
  <c r="P177" i="24"/>
  <c r="EF177" i="24" s="1"/>
  <c r="S177" i="24"/>
  <c r="EI177" i="24" s="1"/>
  <c r="BG177" i="24"/>
  <c r="FW177" i="24" s="1"/>
  <c r="Q177" i="24"/>
  <c r="EG177" i="24" s="1"/>
  <c r="R177" i="24"/>
  <c r="EH177" i="24" s="1"/>
  <c r="A403" i="24"/>
  <c r="DW402" i="24"/>
  <c r="DX402" i="24"/>
  <c r="DY402" i="24"/>
  <c r="DS402" i="24"/>
  <c r="DT402" i="24"/>
  <c r="DU402" i="24"/>
  <c r="DV402" i="24"/>
  <c r="DG402" i="24"/>
  <c r="DH402" i="24"/>
  <c r="DI402" i="24"/>
  <c r="DJ402" i="24"/>
  <c r="DK402" i="24"/>
  <c r="DL402" i="24"/>
  <c r="DM402" i="24"/>
  <c r="DN402" i="24"/>
  <c r="DO402" i="24"/>
  <c r="CN402" i="24"/>
  <c r="CO402" i="24"/>
  <c r="CP402" i="24"/>
  <c r="CQ402" i="24"/>
  <c r="CR402" i="24"/>
  <c r="CS402" i="24"/>
  <c r="CT402" i="24"/>
  <c r="CU402" i="24"/>
  <c r="CE402" i="24"/>
  <c r="CF402" i="24"/>
  <c r="CG402" i="24"/>
  <c r="CH402" i="24"/>
  <c r="CI402" i="24"/>
  <c r="CJ402" i="24"/>
  <c r="CK402" i="24"/>
  <c r="BM402" i="24"/>
  <c r="BN402" i="24"/>
  <c r="BO402" i="24"/>
  <c r="CM402" i="24"/>
  <c r="BP402" i="24"/>
  <c r="BQ402" i="24"/>
  <c r="BS402" i="24"/>
  <c r="BT402" i="24"/>
  <c r="AQ402" i="24"/>
  <c r="FG402" i="24" s="1"/>
  <c r="AR402" i="24"/>
  <c r="FH402" i="24" s="1"/>
  <c r="BU402" i="24"/>
  <c r="BV402" i="24"/>
  <c r="BW402" i="24"/>
  <c r="BX402" i="24"/>
  <c r="BI402" i="24"/>
  <c r="BJ402" i="24"/>
  <c r="BK402" i="24"/>
  <c r="BL402" i="24"/>
  <c r="AE402" i="24"/>
  <c r="EU402" i="24" s="1"/>
  <c r="BY402" i="24"/>
  <c r="BZ402" i="24"/>
  <c r="AG402" i="24"/>
  <c r="EW402" i="24" s="1"/>
  <c r="CA402" i="24"/>
  <c r="AH402" i="24"/>
  <c r="EX402" i="24" s="1"/>
  <c r="BF402" i="24"/>
  <c r="FV402" i="24" s="1"/>
  <c r="Z402" i="24"/>
  <c r="EP402" i="24" s="1"/>
  <c r="BG402" i="24"/>
  <c r="FW402" i="24" s="1"/>
  <c r="AA402" i="24"/>
  <c r="EQ402" i="24" s="1"/>
  <c r="AB402" i="24"/>
  <c r="ER402" i="24" s="1"/>
  <c r="AC402" i="24"/>
  <c r="ES402" i="24" s="1"/>
  <c r="AF402" i="24"/>
  <c r="EV402" i="24" s="1"/>
  <c r="AI402" i="24"/>
  <c r="EY402" i="24" s="1"/>
  <c r="AJ402" i="24"/>
  <c r="EZ402" i="24" s="1"/>
  <c r="AO402" i="24"/>
  <c r="FE402" i="24" s="1"/>
  <c r="BE402" i="24"/>
  <c r="FU402" i="24" s="1"/>
  <c r="AL402" i="24"/>
  <c r="FB402" i="24" s="1"/>
  <c r="AP402" i="24"/>
  <c r="FF402" i="24" s="1"/>
  <c r="DQ402" i="24"/>
  <c r="AS402" i="24"/>
  <c r="FI402" i="24" s="1"/>
  <c r="BD402" i="24"/>
  <c r="FT402" i="24" s="1"/>
  <c r="M402" i="24"/>
  <c r="EC402" i="24" s="1"/>
  <c r="DR402" i="24"/>
  <c r="AT402" i="24"/>
  <c r="FJ402" i="24" s="1"/>
  <c r="BC402" i="24"/>
  <c r="FS402" i="24" s="1"/>
  <c r="K402" i="24"/>
  <c r="EA402" i="24" s="1"/>
  <c r="AU402" i="24"/>
  <c r="FK402" i="24" s="1"/>
  <c r="AY402" i="24"/>
  <c r="FO402" i="24" s="1"/>
  <c r="AV402" i="24"/>
  <c r="FL402" i="24" s="1"/>
  <c r="AZ402" i="24"/>
  <c r="FP402" i="24" s="1"/>
  <c r="AW402" i="24"/>
  <c r="FM402" i="24" s="1"/>
  <c r="AK402" i="24"/>
  <c r="FA402" i="24" s="1"/>
  <c r="L402" i="24"/>
  <c r="EB402" i="24" s="1"/>
  <c r="AM402" i="24"/>
  <c r="FC402" i="24" s="1"/>
  <c r="U402" i="24"/>
  <c r="EK402" i="24" s="1"/>
  <c r="BA402" i="24"/>
  <c r="FQ402" i="24" s="1"/>
  <c r="BB402" i="24"/>
  <c r="FR402" i="24" s="1"/>
  <c r="N402" i="24"/>
  <c r="ED402" i="24" s="1"/>
  <c r="X402" i="24"/>
  <c r="EN402" i="24" s="1"/>
  <c r="CD402" i="24"/>
  <c r="P402" i="24"/>
  <c r="EF402" i="24" s="1"/>
  <c r="O402" i="24"/>
  <c r="EE402" i="24" s="1"/>
  <c r="CC402" i="24"/>
  <c r="Q402" i="24"/>
  <c r="EG402" i="24" s="1"/>
  <c r="S402" i="24"/>
  <c r="EI402" i="24" s="1"/>
  <c r="W402" i="24"/>
  <c r="EM402" i="24" s="1"/>
  <c r="R402" i="24"/>
  <c r="EH402" i="24" s="1"/>
  <c r="Y402" i="24"/>
  <c r="EO402" i="24" s="1"/>
  <c r="V402" i="24"/>
  <c r="EL402" i="24" s="1"/>
  <c r="DR327" i="24"/>
  <c r="CR327" i="24"/>
  <c r="DI327" i="24"/>
  <c r="CJ327" i="24"/>
  <c r="BP327" i="24"/>
  <c r="AV327" i="24"/>
  <c r="FL327" i="24" s="1"/>
  <c r="AA327" i="24"/>
  <c r="EQ327" i="24" s="1"/>
  <c r="S327" i="24"/>
  <c r="EI327" i="24" s="1"/>
  <c r="K327" i="24"/>
  <c r="EA327" i="24" s="1"/>
  <c r="A258" i="24"/>
  <c r="DR257" i="24"/>
  <c r="DS257" i="24"/>
  <c r="DT257" i="24"/>
  <c r="DU257" i="24"/>
  <c r="DV257" i="24"/>
  <c r="DW257" i="24"/>
  <c r="DY257" i="24"/>
  <c r="DQ257" i="24"/>
  <c r="DX257" i="24"/>
  <c r="DM257" i="24"/>
  <c r="CQ257" i="24"/>
  <c r="DN257" i="24"/>
  <c r="CR257" i="24"/>
  <c r="DO257" i="24"/>
  <c r="CS257" i="24"/>
  <c r="CT257" i="24"/>
  <c r="CU257" i="24"/>
  <c r="DG257" i="24"/>
  <c r="DH257" i="24"/>
  <c r="DI257" i="24"/>
  <c r="CM257" i="24"/>
  <c r="DJ257" i="24"/>
  <c r="CN257" i="24"/>
  <c r="CE257" i="24"/>
  <c r="DK257" i="24"/>
  <c r="CO257" i="24"/>
  <c r="DL257" i="24"/>
  <c r="CP257" i="24"/>
  <c r="CG257" i="24"/>
  <c r="CC257" i="24"/>
  <c r="CD257" i="24"/>
  <c r="CF257" i="24"/>
  <c r="BV257" i="24"/>
  <c r="BW257" i="24"/>
  <c r="BX257" i="24"/>
  <c r="BY257" i="24"/>
  <c r="CH257" i="24"/>
  <c r="BZ257" i="24"/>
  <c r="CI257" i="24"/>
  <c r="CA257" i="24"/>
  <c r="CJ257" i="24"/>
  <c r="CK257" i="24"/>
  <c r="BI257" i="24"/>
  <c r="BJ257" i="24"/>
  <c r="BK257" i="24"/>
  <c r="BL257" i="24"/>
  <c r="BM257" i="24"/>
  <c r="BN257" i="24"/>
  <c r="BO257" i="24"/>
  <c r="AO257" i="24"/>
  <c r="FE257" i="24" s="1"/>
  <c r="BP257" i="24"/>
  <c r="AY257" i="24"/>
  <c r="FO257" i="24" s="1"/>
  <c r="BS257" i="24"/>
  <c r="BQ257" i="24"/>
  <c r="AZ257" i="24"/>
  <c r="FP257" i="24" s="1"/>
  <c r="AQ257" i="24"/>
  <c r="FG257" i="24" s="1"/>
  <c r="BT257" i="24"/>
  <c r="BA257" i="24"/>
  <c r="FQ257" i="24" s="1"/>
  <c r="AR257" i="24"/>
  <c r="FH257" i="24" s="1"/>
  <c r="BU257" i="24"/>
  <c r="BB257" i="24"/>
  <c r="FR257" i="24" s="1"/>
  <c r="AP257" i="24"/>
  <c r="FF257" i="24" s="1"/>
  <c r="AS257" i="24"/>
  <c r="FI257" i="24" s="1"/>
  <c r="AT257" i="24"/>
  <c r="FJ257" i="24" s="1"/>
  <c r="AU257" i="24"/>
  <c r="FK257" i="24" s="1"/>
  <c r="AV257" i="24"/>
  <c r="FL257" i="24" s="1"/>
  <c r="AF257" i="24"/>
  <c r="EV257" i="24" s="1"/>
  <c r="U257" i="24"/>
  <c r="EK257" i="24" s="1"/>
  <c r="AG257" i="24"/>
  <c r="EW257" i="24" s="1"/>
  <c r="V257" i="24"/>
  <c r="EL257" i="24" s="1"/>
  <c r="AH257" i="24"/>
  <c r="EX257" i="24" s="1"/>
  <c r="W257" i="24"/>
  <c r="EM257" i="24" s="1"/>
  <c r="AI257" i="24"/>
  <c r="EY257" i="24" s="1"/>
  <c r="X257" i="24"/>
  <c r="EN257" i="24" s="1"/>
  <c r="AJ257" i="24"/>
  <c r="EZ257" i="24" s="1"/>
  <c r="Y257" i="24"/>
  <c r="EO257" i="24" s="1"/>
  <c r="BC257" i="24"/>
  <c r="FS257" i="24" s="1"/>
  <c r="AK257" i="24"/>
  <c r="FA257" i="24" s="1"/>
  <c r="Z257" i="24"/>
  <c r="EP257" i="24" s="1"/>
  <c r="BD257" i="24"/>
  <c r="FT257" i="24" s="1"/>
  <c r="AL257" i="24"/>
  <c r="FB257" i="24" s="1"/>
  <c r="AA257" i="24"/>
  <c r="EQ257" i="24" s="1"/>
  <c r="BE257" i="24"/>
  <c r="FU257" i="24" s="1"/>
  <c r="AM257" i="24"/>
  <c r="FC257" i="24" s="1"/>
  <c r="AB257" i="24"/>
  <c r="ER257" i="24" s="1"/>
  <c r="O257" i="24"/>
  <c r="EE257" i="24" s="1"/>
  <c r="P257" i="24"/>
  <c r="EF257" i="24" s="1"/>
  <c r="Q257" i="24"/>
  <c r="EG257" i="24" s="1"/>
  <c r="R257" i="24"/>
  <c r="EH257" i="24" s="1"/>
  <c r="AW257" i="24"/>
  <c r="FM257" i="24" s="1"/>
  <c r="BF257" i="24"/>
  <c r="FV257" i="24" s="1"/>
  <c r="S257" i="24"/>
  <c r="EI257" i="24" s="1"/>
  <c r="BG257" i="24"/>
  <c r="FW257" i="24" s="1"/>
  <c r="AC257" i="24"/>
  <c r="ES257" i="24" s="1"/>
  <c r="L257" i="24"/>
  <c r="EB257" i="24" s="1"/>
  <c r="AE257" i="24"/>
  <c r="EU257" i="24" s="1"/>
  <c r="N257" i="24"/>
  <c r="ED257" i="24" s="1"/>
  <c r="K257" i="24"/>
  <c r="EA257" i="24" s="1"/>
  <c r="M257" i="24"/>
  <c r="EC257" i="24" s="1"/>
  <c r="A13" i="24"/>
  <c r="DQ12" i="24"/>
  <c r="DR12" i="24"/>
  <c r="DT12" i="24"/>
  <c r="DS12" i="24"/>
  <c r="DU12" i="24"/>
  <c r="DV12" i="24"/>
  <c r="DW12" i="24"/>
  <c r="DX12" i="24"/>
  <c r="DY12" i="24"/>
  <c r="DH12" i="24"/>
  <c r="DI12" i="24"/>
  <c r="DJ12" i="24"/>
  <c r="DK12" i="24"/>
  <c r="DL12" i="24"/>
  <c r="DM12" i="24"/>
  <c r="DN12" i="24"/>
  <c r="DO12" i="24"/>
  <c r="CM12" i="24"/>
  <c r="CN12" i="24"/>
  <c r="CJ12" i="24"/>
  <c r="CK12" i="24"/>
  <c r="DG12" i="24"/>
  <c r="CF12" i="24"/>
  <c r="CG12" i="24"/>
  <c r="CH12" i="24"/>
  <c r="CI12" i="24"/>
  <c r="BV12" i="24"/>
  <c r="CO12" i="24"/>
  <c r="BS12" i="24"/>
  <c r="CP12" i="24"/>
  <c r="BT12" i="24"/>
  <c r="CQ12" i="24"/>
  <c r="BU12" i="24"/>
  <c r="CR12" i="24"/>
  <c r="BW12" i="24"/>
  <c r="CC12" i="24"/>
  <c r="AY12" i="24"/>
  <c r="FO12" i="24" s="1"/>
  <c r="CD12" i="24"/>
  <c r="AZ12" i="24"/>
  <c r="FP12" i="24" s="1"/>
  <c r="CE12" i="24"/>
  <c r="BA12" i="24"/>
  <c r="FQ12" i="24" s="1"/>
  <c r="BB12" i="24"/>
  <c r="FR12" i="24" s="1"/>
  <c r="BC12" i="24"/>
  <c r="FS12" i="24" s="1"/>
  <c r="BD12" i="24"/>
  <c r="FT12" i="24" s="1"/>
  <c r="BE12" i="24"/>
  <c r="FU12" i="24" s="1"/>
  <c r="AV12" i="24"/>
  <c r="FL12" i="24" s="1"/>
  <c r="AW12" i="24"/>
  <c r="FM12" i="24" s="1"/>
  <c r="BX12" i="24"/>
  <c r="AR12" i="24"/>
  <c r="FH12" i="24" s="1"/>
  <c r="AG12" i="24"/>
  <c r="EW12" i="24" s="1"/>
  <c r="BY12" i="24"/>
  <c r="AS12" i="24"/>
  <c r="FI12" i="24" s="1"/>
  <c r="AH12" i="24"/>
  <c r="EX12" i="24" s="1"/>
  <c r="BZ12" i="24"/>
  <c r="AT12" i="24"/>
  <c r="FJ12" i="24" s="1"/>
  <c r="AI12" i="24"/>
  <c r="EY12" i="24" s="1"/>
  <c r="CA12" i="24"/>
  <c r="BI12" i="24"/>
  <c r="AU12" i="24"/>
  <c r="FK12" i="24" s="1"/>
  <c r="AJ12" i="24"/>
  <c r="EZ12" i="24" s="1"/>
  <c r="BJ12" i="24"/>
  <c r="BF12" i="24"/>
  <c r="FV12" i="24" s="1"/>
  <c r="AK12" i="24"/>
  <c r="FA12" i="24" s="1"/>
  <c r="BK12" i="24"/>
  <c r="BG12" i="24"/>
  <c r="FW12" i="24" s="1"/>
  <c r="AL12" i="24"/>
  <c r="FB12" i="24" s="1"/>
  <c r="BL12" i="24"/>
  <c r="AM12" i="24"/>
  <c r="FC12" i="24" s="1"/>
  <c r="BM12" i="24"/>
  <c r="AE12" i="24"/>
  <c r="EU12" i="24" s="1"/>
  <c r="AA12" i="24"/>
  <c r="EQ12" i="24" s="1"/>
  <c r="AF12" i="24"/>
  <c r="EV12" i="24" s="1"/>
  <c r="AB12" i="24"/>
  <c r="ER12" i="24" s="1"/>
  <c r="AC12" i="24"/>
  <c r="ES12" i="24" s="1"/>
  <c r="AO12" i="24"/>
  <c r="FE12" i="24" s="1"/>
  <c r="AP12" i="24"/>
  <c r="FF12" i="24" s="1"/>
  <c r="N12" i="24"/>
  <c r="ED12" i="24" s="1"/>
  <c r="CU12" i="24"/>
  <c r="M12" i="24"/>
  <c r="EC12" i="24" s="1"/>
  <c r="U12" i="24"/>
  <c r="EK12" i="24" s="1"/>
  <c r="O12" i="24"/>
  <c r="EE12" i="24" s="1"/>
  <c r="P12" i="24"/>
  <c r="EF12" i="24" s="1"/>
  <c r="Q12" i="24"/>
  <c r="EG12" i="24" s="1"/>
  <c r="X12" i="24"/>
  <c r="EN12" i="24" s="1"/>
  <c r="S12" i="24"/>
  <c r="EI12" i="24" s="1"/>
  <c r="R12" i="24"/>
  <c r="EH12" i="24" s="1"/>
  <c r="CS12" i="24"/>
  <c r="Z12" i="24"/>
  <c r="EP12" i="24" s="1"/>
  <c r="Y12" i="24"/>
  <c r="EO12" i="24" s="1"/>
  <c r="K12" i="24"/>
  <c r="EA12" i="24" s="1"/>
  <c r="V12" i="24"/>
  <c r="EL12" i="24" s="1"/>
  <c r="L12" i="24"/>
  <c r="EB12" i="24" s="1"/>
  <c r="AQ12" i="24"/>
  <c r="FG12" i="24" s="1"/>
  <c r="CT12" i="24"/>
  <c r="W12" i="24"/>
  <c r="EM12" i="24" s="1"/>
  <c r="BO12" i="24"/>
  <c r="BP12" i="24"/>
  <c r="BQ12" i="24"/>
  <c r="BN12" i="24"/>
  <c r="A253" i="24"/>
  <c r="DW252" i="24"/>
  <c r="DX252" i="24"/>
  <c r="DY252" i="24"/>
  <c r="DQ252" i="24"/>
  <c r="DG252" i="24"/>
  <c r="DH252" i="24"/>
  <c r="DI252" i="24"/>
  <c r="DR252" i="24"/>
  <c r="DS252" i="24"/>
  <c r="DT252" i="24"/>
  <c r="DU252" i="24"/>
  <c r="DV252" i="24"/>
  <c r="CR252" i="24"/>
  <c r="CE252" i="24"/>
  <c r="CS252" i="24"/>
  <c r="CT252" i="24"/>
  <c r="CU252" i="24"/>
  <c r="DJ252" i="24"/>
  <c r="DK252" i="24"/>
  <c r="CJ252" i="24"/>
  <c r="DL252" i="24"/>
  <c r="DM252" i="24"/>
  <c r="DN252" i="24"/>
  <c r="DO252" i="24"/>
  <c r="CM252" i="24"/>
  <c r="CN252" i="24"/>
  <c r="CO252" i="24"/>
  <c r="CP252" i="24"/>
  <c r="CQ252" i="24"/>
  <c r="CC252" i="24"/>
  <c r="CD252" i="24"/>
  <c r="CA252" i="24"/>
  <c r="CF252" i="24"/>
  <c r="CG252" i="24"/>
  <c r="CH252" i="24"/>
  <c r="CI252" i="24"/>
  <c r="CK252" i="24"/>
  <c r="BS252" i="24"/>
  <c r="BM252" i="24"/>
  <c r="BT252" i="24"/>
  <c r="BN252" i="24"/>
  <c r="BU252" i="24"/>
  <c r="BO252" i="24"/>
  <c r="BV252" i="24"/>
  <c r="BP252" i="24"/>
  <c r="BW252" i="24"/>
  <c r="BQ252" i="24"/>
  <c r="BX252" i="24"/>
  <c r="BY252" i="24"/>
  <c r="AY252" i="24"/>
  <c r="FO252" i="24" s="1"/>
  <c r="BZ252" i="24"/>
  <c r="AZ252" i="24"/>
  <c r="FP252" i="24" s="1"/>
  <c r="BE252" i="24"/>
  <c r="FU252" i="24" s="1"/>
  <c r="AQ252" i="24"/>
  <c r="FG252" i="24" s="1"/>
  <c r="BF252" i="24"/>
  <c r="FV252" i="24" s="1"/>
  <c r="AR252" i="24"/>
  <c r="FH252" i="24" s="1"/>
  <c r="BG252" i="24"/>
  <c r="FW252" i="24" s="1"/>
  <c r="AS252" i="24"/>
  <c r="FI252" i="24" s="1"/>
  <c r="AT252" i="24"/>
  <c r="FJ252" i="24" s="1"/>
  <c r="AV252" i="24"/>
  <c r="FL252" i="24" s="1"/>
  <c r="AW252" i="24"/>
  <c r="FM252" i="24" s="1"/>
  <c r="BI252" i="24"/>
  <c r="BJ252" i="24"/>
  <c r="BK252" i="24"/>
  <c r="BL252" i="24"/>
  <c r="AE252" i="24"/>
  <c r="EU252" i="24" s="1"/>
  <c r="AF252" i="24"/>
  <c r="EV252" i="24" s="1"/>
  <c r="AG252" i="24"/>
  <c r="EW252" i="24" s="1"/>
  <c r="AH252" i="24"/>
  <c r="EX252" i="24" s="1"/>
  <c r="Z252" i="24"/>
  <c r="EP252" i="24" s="1"/>
  <c r="AA252" i="24"/>
  <c r="EQ252" i="24" s="1"/>
  <c r="AB252" i="24"/>
  <c r="ER252" i="24" s="1"/>
  <c r="AC252" i="24"/>
  <c r="ES252" i="24" s="1"/>
  <c r="BA252" i="24"/>
  <c r="FQ252" i="24" s="1"/>
  <c r="AI252" i="24"/>
  <c r="EY252" i="24" s="1"/>
  <c r="BB252" i="24"/>
  <c r="FR252" i="24" s="1"/>
  <c r="AJ252" i="24"/>
  <c r="EZ252" i="24" s="1"/>
  <c r="BC252" i="24"/>
  <c r="FS252" i="24" s="1"/>
  <c r="AK252" i="24"/>
  <c r="FA252" i="24" s="1"/>
  <c r="BD252" i="24"/>
  <c r="FT252" i="24" s="1"/>
  <c r="AL252" i="24"/>
  <c r="FB252" i="24" s="1"/>
  <c r="U252" i="24"/>
  <c r="EK252" i="24" s="1"/>
  <c r="L252" i="24"/>
  <c r="EB252" i="24" s="1"/>
  <c r="AM252" i="24"/>
  <c r="FC252" i="24" s="1"/>
  <c r="V252" i="24"/>
  <c r="EL252" i="24" s="1"/>
  <c r="M252" i="24"/>
  <c r="EC252" i="24" s="1"/>
  <c r="O252" i="24"/>
  <c r="EE252" i="24" s="1"/>
  <c r="W252" i="24"/>
  <c r="EM252" i="24" s="1"/>
  <c r="K252" i="24"/>
  <c r="EA252" i="24" s="1"/>
  <c r="X252" i="24"/>
  <c r="EN252" i="24" s="1"/>
  <c r="N252" i="24"/>
  <c r="ED252" i="24" s="1"/>
  <c r="Y252" i="24"/>
  <c r="EO252" i="24" s="1"/>
  <c r="AO252" i="24"/>
  <c r="FE252" i="24" s="1"/>
  <c r="Q252" i="24"/>
  <c r="EG252" i="24" s="1"/>
  <c r="AP252" i="24"/>
  <c r="FF252" i="24" s="1"/>
  <c r="R252" i="24"/>
  <c r="EH252" i="24" s="1"/>
  <c r="AU252" i="24"/>
  <c r="FK252" i="24" s="1"/>
  <c r="S252" i="24"/>
  <c r="EI252" i="24" s="1"/>
  <c r="P252" i="24"/>
  <c r="EF252" i="24" s="1"/>
  <c r="A263" i="24"/>
  <c r="DQ262" i="24"/>
  <c r="DR262" i="24"/>
  <c r="DT262" i="24"/>
  <c r="DS262" i="24"/>
  <c r="DU262" i="24"/>
  <c r="DV262" i="24"/>
  <c r="DW262" i="24"/>
  <c r="DX262" i="24"/>
  <c r="DY262" i="24"/>
  <c r="DL262" i="24"/>
  <c r="DM262" i="24"/>
  <c r="DN262" i="24"/>
  <c r="DO262" i="24"/>
  <c r="CM262" i="24"/>
  <c r="CN262" i="24"/>
  <c r="DG262" i="24"/>
  <c r="CO262" i="24"/>
  <c r="DH262" i="24"/>
  <c r="CP262" i="24"/>
  <c r="DI262" i="24"/>
  <c r="CQ262" i="24"/>
  <c r="DJ262" i="24"/>
  <c r="CR262" i="24"/>
  <c r="DK262" i="24"/>
  <c r="CS262" i="24"/>
  <c r="CT262" i="24"/>
  <c r="BU262" i="24"/>
  <c r="CU262" i="24"/>
  <c r="BX262" i="24"/>
  <c r="BS262" i="24"/>
  <c r="BC262" i="24"/>
  <c r="FS262" i="24" s="1"/>
  <c r="BT262" i="24"/>
  <c r="BD262" i="24"/>
  <c r="FT262" i="24" s="1"/>
  <c r="BV262" i="24"/>
  <c r="BE262" i="24"/>
  <c r="FU262" i="24" s="1"/>
  <c r="BW262" i="24"/>
  <c r="BF262" i="24"/>
  <c r="FV262" i="24" s="1"/>
  <c r="CC262" i="24"/>
  <c r="BY262" i="24"/>
  <c r="CD262" i="24"/>
  <c r="BZ262" i="24"/>
  <c r="CE262" i="24"/>
  <c r="CA262" i="24"/>
  <c r="BI262" i="24"/>
  <c r="CF262" i="24"/>
  <c r="BJ262" i="24"/>
  <c r="CG262" i="24"/>
  <c r="CH262" i="24"/>
  <c r="CI262" i="24"/>
  <c r="CJ262" i="24"/>
  <c r="AW262" i="24"/>
  <c r="FM262" i="24" s="1"/>
  <c r="AL262" i="24"/>
  <c r="FB262" i="24" s="1"/>
  <c r="AM262" i="24"/>
  <c r="FC262" i="24" s="1"/>
  <c r="BO262" i="24"/>
  <c r="BB262" i="24"/>
  <c r="FR262" i="24" s="1"/>
  <c r="BP262" i="24"/>
  <c r="BG262" i="24"/>
  <c r="FW262" i="24" s="1"/>
  <c r="BQ262" i="24"/>
  <c r="U262" i="24"/>
  <c r="EK262" i="24" s="1"/>
  <c r="V262" i="24"/>
  <c r="EL262" i="24" s="1"/>
  <c r="W262" i="24"/>
  <c r="EM262" i="24" s="1"/>
  <c r="BK262" i="24"/>
  <c r="AO262" i="24"/>
  <c r="FE262" i="24" s="1"/>
  <c r="AK262" i="24"/>
  <c r="FA262" i="24" s="1"/>
  <c r="AB262" i="24"/>
  <c r="ER262" i="24" s="1"/>
  <c r="BL262" i="24"/>
  <c r="AP262" i="24"/>
  <c r="FF262" i="24" s="1"/>
  <c r="AC262" i="24"/>
  <c r="ES262" i="24" s="1"/>
  <c r="K262" i="24"/>
  <c r="EA262" i="24" s="1"/>
  <c r="AE262" i="24"/>
  <c r="EU262" i="24" s="1"/>
  <c r="BM262" i="24"/>
  <c r="AQ262" i="24"/>
  <c r="FG262" i="24" s="1"/>
  <c r="L262" i="24"/>
  <c r="EB262" i="24" s="1"/>
  <c r="R262" i="24"/>
  <c r="EH262" i="24" s="1"/>
  <c r="AZ262" i="24"/>
  <c r="FP262" i="24" s="1"/>
  <c r="BN262" i="24"/>
  <c r="AR262" i="24"/>
  <c r="FH262" i="24" s="1"/>
  <c r="M262" i="24"/>
  <c r="EC262" i="24" s="1"/>
  <c r="S262" i="24"/>
  <c r="EI262" i="24" s="1"/>
  <c r="CK262" i="24"/>
  <c r="AS262" i="24"/>
  <c r="FI262" i="24" s="1"/>
  <c r="N262" i="24"/>
  <c r="ED262" i="24" s="1"/>
  <c r="AT262" i="24"/>
  <c r="FJ262" i="24" s="1"/>
  <c r="O262" i="24"/>
  <c r="EE262" i="24" s="1"/>
  <c r="AU262" i="24"/>
  <c r="FK262" i="24" s="1"/>
  <c r="P262" i="24"/>
  <c r="EF262" i="24" s="1"/>
  <c r="AF262" i="24"/>
  <c r="EV262" i="24" s="1"/>
  <c r="AV262" i="24"/>
  <c r="FL262" i="24" s="1"/>
  <c r="Q262" i="24"/>
  <c r="EG262" i="24" s="1"/>
  <c r="AY262" i="24"/>
  <c r="FO262" i="24" s="1"/>
  <c r="BA262" i="24"/>
  <c r="FQ262" i="24" s="1"/>
  <c r="AG262" i="24"/>
  <c r="EW262" i="24" s="1"/>
  <c r="X262" i="24"/>
  <c r="EN262" i="24" s="1"/>
  <c r="AH262" i="24"/>
  <c r="EX262" i="24" s="1"/>
  <c r="Y262" i="24"/>
  <c r="EO262" i="24" s="1"/>
  <c r="AI262" i="24"/>
  <c r="EY262" i="24" s="1"/>
  <c r="Z262" i="24"/>
  <c r="EP262" i="24" s="1"/>
  <c r="AJ262" i="24"/>
  <c r="EZ262" i="24" s="1"/>
  <c r="AA262" i="24"/>
  <c r="EQ262" i="24" s="1"/>
  <c r="A183" i="24"/>
  <c r="DW182" i="24"/>
  <c r="DX182" i="24"/>
  <c r="DY182" i="24"/>
  <c r="DV182" i="24"/>
  <c r="CQ182" i="24"/>
  <c r="CR182" i="24"/>
  <c r="DG182" i="24"/>
  <c r="CS182" i="24"/>
  <c r="DQ182" i="24"/>
  <c r="DH182" i="24"/>
  <c r="CT182" i="24"/>
  <c r="DR182" i="24"/>
  <c r="DI182" i="24"/>
  <c r="CU182" i="24"/>
  <c r="DS182" i="24"/>
  <c r="DJ182" i="24"/>
  <c r="DT182" i="24"/>
  <c r="DK182" i="24"/>
  <c r="DU182" i="24"/>
  <c r="DL182" i="24"/>
  <c r="DM182" i="24"/>
  <c r="DN182" i="24"/>
  <c r="CE182" i="24"/>
  <c r="DO182" i="24"/>
  <c r="CF182" i="24"/>
  <c r="CG182" i="24"/>
  <c r="CM182" i="24"/>
  <c r="CN182" i="24"/>
  <c r="CO182" i="24"/>
  <c r="CP182" i="24"/>
  <c r="CC182" i="24"/>
  <c r="CD182" i="24"/>
  <c r="BV182" i="24"/>
  <c r="BW182" i="24"/>
  <c r="BX182" i="24"/>
  <c r="BY182" i="24"/>
  <c r="CH182" i="24"/>
  <c r="BZ182" i="24"/>
  <c r="CI182" i="24"/>
  <c r="CA182" i="24"/>
  <c r="CJ182" i="24"/>
  <c r="CK182" i="24"/>
  <c r="BI182" i="24"/>
  <c r="BJ182" i="24"/>
  <c r="BK182" i="24"/>
  <c r="BL182" i="24"/>
  <c r="BM182" i="24"/>
  <c r="BN182" i="24"/>
  <c r="BO182" i="24"/>
  <c r="AO182" i="24"/>
  <c r="FE182" i="24" s="1"/>
  <c r="AQ182" i="24"/>
  <c r="FG182" i="24" s="1"/>
  <c r="AR182" i="24"/>
  <c r="FH182" i="24" s="1"/>
  <c r="AT182" i="24"/>
  <c r="FJ182" i="24" s="1"/>
  <c r="AU182" i="24"/>
  <c r="FK182" i="24" s="1"/>
  <c r="AV182" i="24"/>
  <c r="FL182" i="24" s="1"/>
  <c r="AW182" i="24"/>
  <c r="FM182" i="24" s="1"/>
  <c r="BS182" i="24"/>
  <c r="BT182" i="24"/>
  <c r="BU182" i="24"/>
  <c r="BD182" i="24"/>
  <c r="FT182" i="24" s="1"/>
  <c r="U182" i="24"/>
  <c r="EK182" i="24" s="1"/>
  <c r="BE182" i="24"/>
  <c r="FU182" i="24" s="1"/>
  <c r="V182" i="24"/>
  <c r="EL182" i="24" s="1"/>
  <c r="BF182" i="24"/>
  <c r="FV182" i="24" s="1"/>
  <c r="W182" i="24"/>
  <c r="EM182" i="24" s="1"/>
  <c r="BG182" i="24"/>
  <c r="FW182" i="24" s="1"/>
  <c r="AP182" i="24"/>
  <c r="FF182" i="24" s="1"/>
  <c r="X182" i="24"/>
  <c r="EN182" i="24" s="1"/>
  <c r="BP182" i="24"/>
  <c r="AS182" i="24"/>
  <c r="FI182" i="24" s="1"/>
  <c r="Y182" i="24"/>
  <c r="EO182" i="24" s="1"/>
  <c r="BQ182" i="24"/>
  <c r="Z182" i="24"/>
  <c r="EP182" i="24" s="1"/>
  <c r="AA182" i="24"/>
  <c r="EQ182" i="24" s="1"/>
  <c r="AB182" i="24"/>
  <c r="ER182" i="24" s="1"/>
  <c r="AJ182" i="24"/>
  <c r="EZ182" i="24" s="1"/>
  <c r="AC182" i="24"/>
  <c r="ES182" i="24" s="1"/>
  <c r="O182" i="24"/>
  <c r="EE182" i="24" s="1"/>
  <c r="AK182" i="24"/>
  <c r="FA182" i="24" s="1"/>
  <c r="P182" i="24"/>
  <c r="EF182" i="24" s="1"/>
  <c r="AE182" i="24"/>
  <c r="EU182" i="24" s="1"/>
  <c r="AL182" i="24"/>
  <c r="FB182" i="24" s="1"/>
  <c r="Q182" i="24"/>
  <c r="EG182" i="24" s="1"/>
  <c r="AY182" i="24"/>
  <c r="FO182" i="24" s="1"/>
  <c r="AM182" i="24"/>
  <c r="FC182" i="24" s="1"/>
  <c r="R182" i="24"/>
  <c r="EH182" i="24" s="1"/>
  <c r="AZ182" i="24"/>
  <c r="FP182" i="24" s="1"/>
  <c r="S182" i="24"/>
  <c r="EI182" i="24" s="1"/>
  <c r="BA182" i="24"/>
  <c r="FQ182" i="24" s="1"/>
  <c r="BB182" i="24"/>
  <c r="FR182" i="24" s="1"/>
  <c r="BC182" i="24"/>
  <c r="FS182" i="24" s="1"/>
  <c r="AF182" i="24"/>
  <c r="EV182" i="24" s="1"/>
  <c r="K182" i="24"/>
  <c r="EA182" i="24" s="1"/>
  <c r="AG182" i="24"/>
  <c r="EW182" i="24" s="1"/>
  <c r="L182" i="24"/>
  <c r="EB182" i="24" s="1"/>
  <c r="AH182" i="24"/>
  <c r="EX182" i="24" s="1"/>
  <c r="M182" i="24"/>
  <c r="EC182" i="24" s="1"/>
  <c r="AI182" i="24"/>
  <c r="EY182" i="24" s="1"/>
  <c r="N182" i="24"/>
  <c r="ED182" i="24" s="1"/>
  <c r="A348" i="24"/>
  <c r="DR347" i="24"/>
  <c r="DS347" i="24"/>
  <c r="DT347" i="24"/>
  <c r="DU347" i="24"/>
  <c r="DV347" i="24"/>
  <c r="DW347" i="24"/>
  <c r="DY347" i="24"/>
  <c r="DQ347" i="24"/>
  <c r="DX347" i="24"/>
  <c r="CQ347" i="24"/>
  <c r="CR347" i="24"/>
  <c r="DG347" i="24"/>
  <c r="CS347" i="24"/>
  <c r="DH347" i="24"/>
  <c r="CT347" i="24"/>
  <c r="DI347" i="24"/>
  <c r="CU347" i="24"/>
  <c r="DJ347" i="24"/>
  <c r="DK347" i="24"/>
  <c r="DL347" i="24"/>
  <c r="CC347" i="24"/>
  <c r="DM347" i="24"/>
  <c r="CD347" i="24"/>
  <c r="DN347" i="24"/>
  <c r="CE347" i="24"/>
  <c r="DO347" i="24"/>
  <c r="CF347" i="24"/>
  <c r="CG347" i="24"/>
  <c r="CM347" i="24"/>
  <c r="CN347" i="24"/>
  <c r="CO347" i="24"/>
  <c r="CP347" i="24"/>
  <c r="CH347" i="24"/>
  <c r="CI347" i="24"/>
  <c r="BI347" i="24"/>
  <c r="CJ347" i="24"/>
  <c r="BJ347" i="24"/>
  <c r="CK347" i="24"/>
  <c r="BK347" i="24"/>
  <c r="BL347" i="24"/>
  <c r="BM347" i="24"/>
  <c r="BN347" i="24"/>
  <c r="BO347" i="24"/>
  <c r="BF347" i="24"/>
  <c r="FV347" i="24" s="1"/>
  <c r="BG347" i="24"/>
  <c r="FW347" i="24" s="1"/>
  <c r="BS347" i="24"/>
  <c r="AO347" i="24"/>
  <c r="FE347" i="24" s="1"/>
  <c r="AP347" i="24"/>
  <c r="FF347" i="24" s="1"/>
  <c r="BT347" i="24"/>
  <c r="BP347" i="24"/>
  <c r="AQ347" i="24"/>
  <c r="FG347" i="24" s="1"/>
  <c r="BU347" i="24"/>
  <c r="BQ347" i="24"/>
  <c r="AR347" i="24"/>
  <c r="FH347" i="24" s="1"/>
  <c r="BV347" i="24"/>
  <c r="AS347" i="24"/>
  <c r="FI347" i="24" s="1"/>
  <c r="BW347" i="24"/>
  <c r="BX347" i="24"/>
  <c r="U347" i="24"/>
  <c r="EK347" i="24" s="1"/>
  <c r="BY347" i="24"/>
  <c r="AE347" i="24"/>
  <c r="EU347" i="24" s="1"/>
  <c r="V347" i="24"/>
  <c r="EL347" i="24" s="1"/>
  <c r="BZ347" i="24"/>
  <c r="AF347" i="24"/>
  <c r="EV347" i="24" s="1"/>
  <c r="W347" i="24"/>
  <c r="EM347" i="24" s="1"/>
  <c r="CA347" i="24"/>
  <c r="AY347" i="24"/>
  <c r="FO347" i="24" s="1"/>
  <c r="AG347" i="24"/>
  <c r="EW347" i="24" s="1"/>
  <c r="X347" i="24"/>
  <c r="EN347" i="24" s="1"/>
  <c r="AZ347" i="24"/>
  <c r="FP347" i="24" s="1"/>
  <c r="AT347" i="24"/>
  <c r="FJ347" i="24" s="1"/>
  <c r="AH347" i="24"/>
  <c r="EX347" i="24" s="1"/>
  <c r="Y347" i="24"/>
  <c r="EO347" i="24" s="1"/>
  <c r="BA347" i="24"/>
  <c r="FQ347" i="24" s="1"/>
  <c r="AU347" i="24"/>
  <c r="FK347" i="24" s="1"/>
  <c r="AI347" i="24"/>
  <c r="EY347" i="24" s="1"/>
  <c r="Z347" i="24"/>
  <c r="EP347" i="24" s="1"/>
  <c r="BB347" i="24"/>
  <c r="FR347" i="24" s="1"/>
  <c r="AV347" i="24"/>
  <c r="FL347" i="24" s="1"/>
  <c r="AJ347" i="24"/>
  <c r="EZ347" i="24" s="1"/>
  <c r="AA347" i="24"/>
  <c r="EQ347" i="24" s="1"/>
  <c r="BC347" i="24"/>
  <c r="FS347" i="24" s="1"/>
  <c r="AW347" i="24"/>
  <c r="FM347" i="24" s="1"/>
  <c r="AK347" i="24"/>
  <c r="FA347" i="24" s="1"/>
  <c r="AB347" i="24"/>
  <c r="ER347" i="24" s="1"/>
  <c r="AL347" i="24"/>
  <c r="FB347" i="24" s="1"/>
  <c r="AC347" i="24"/>
  <c r="ES347" i="24" s="1"/>
  <c r="O347" i="24"/>
  <c r="EE347" i="24" s="1"/>
  <c r="BE347" i="24"/>
  <c r="FU347" i="24" s="1"/>
  <c r="AM347" i="24"/>
  <c r="FC347" i="24" s="1"/>
  <c r="P347" i="24"/>
  <c r="EF347" i="24" s="1"/>
  <c r="BD347" i="24"/>
  <c r="FT347" i="24" s="1"/>
  <c r="Q347" i="24"/>
  <c r="EG347" i="24" s="1"/>
  <c r="R347" i="24"/>
  <c r="EH347" i="24" s="1"/>
  <c r="S347" i="24"/>
  <c r="EI347" i="24" s="1"/>
  <c r="K347" i="24"/>
  <c r="EA347" i="24" s="1"/>
  <c r="L347" i="24"/>
  <c r="EB347" i="24" s="1"/>
  <c r="M347" i="24"/>
  <c r="EC347" i="24" s="1"/>
  <c r="N347" i="24"/>
  <c r="ED347" i="24" s="1"/>
  <c r="DR187" i="24"/>
  <c r="DS187" i="24"/>
  <c r="DT187" i="24"/>
  <c r="DV187" i="24"/>
  <c r="DW187" i="24"/>
  <c r="DY187" i="24"/>
  <c r="DQ187" i="24"/>
  <c r="DX187" i="24"/>
  <c r="DL187" i="24"/>
  <c r="DM187" i="24"/>
  <c r="DN187" i="24"/>
  <c r="DO187" i="24"/>
  <c r="CM187" i="24"/>
  <c r="CN187" i="24"/>
  <c r="CO187" i="24"/>
  <c r="CP187" i="24"/>
  <c r="CQ187" i="24"/>
  <c r="DH187" i="24"/>
  <c r="CT187" i="24"/>
  <c r="DI187" i="24"/>
  <c r="DJ187" i="24"/>
  <c r="DK187" i="24"/>
  <c r="CC187" i="24"/>
  <c r="CD187" i="24"/>
  <c r="CE187" i="24"/>
  <c r="CF187" i="24"/>
  <c r="CG187" i="24"/>
  <c r="CH187" i="24"/>
  <c r="CI187" i="24"/>
  <c r="DG187" i="24"/>
  <c r="CJ187" i="24"/>
  <c r="BS187" i="24"/>
  <c r="BT187" i="24"/>
  <c r="BU187" i="24"/>
  <c r="BX187" i="24"/>
  <c r="BC187" i="24"/>
  <c r="FS187" i="24" s="1"/>
  <c r="BD187" i="24"/>
  <c r="FT187" i="24" s="1"/>
  <c r="BF187" i="24"/>
  <c r="FV187" i="24" s="1"/>
  <c r="BY187" i="24"/>
  <c r="BG187" i="24"/>
  <c r="FW187" i="24" s="1"/>
  <c r="BZ187" i="24"/>
  <c r="CA187" i="24"/>
  <c r="BI187" i="24"/>
  <c r="BJ187" i="24"/>
  <c r="BO187" i="24"/>
  <c r="AY187" i="24"/>
  <c r="FO187" i="24" s="1"/>
  <c r="BP187" i="24"/>
  <c r="AZ187" i="24"/>
  <c r="FP187" i="24" s="1"/>
  <c r="BQ187" i="24"/>
  <c r="BA187" i="24"/>
  <c r="FQ187" i="24" s="1"/>
  <c r="BB187" i="24"/>
  <c r="FR187" i="24" s="1"/>
  <c r="CK187" i="24"/>
  <c r="AP187" i="24"/>
  <c r="FF187" i="24" s="1"/>
  <c r="AQ187" i="24"/>
  <c r="FG187" i="24" s="1"/>
  <c r="AE187" i="24"/>
  <c r="EU187" i="24" s="1"/>
  <c r="AS187" i="24"/>
  <c r="FI187" i="24" s="1"/>
  <c r="AF187" i="24"/>
  <c r="EV187" i="24" s="1"/>
  <c r="AT187" i="24"/>
  <c r="FJ187" i="24" s="1"/>
  <c r="AG187" i="24"/>
  <c r="EW187" i="24" s="1"/>
  <c r="AU187" i="24"/>
  <c r="FK187" i="24" s="1"/>
  <c r="AH187" i="24"/>
  <c r="EX187" i="24" s="1"/>
  <c r="U187" i="24"/>
  <c r="EK187" i="24" s="1"/>
  <c r="AV187" i="24"/>
  <c r="FL187" i="24" s="1"/>
  <c r="AI187" i="24"/>
  <c r="EY187" i="24" s="1"/>
  <c r="V187" i="24"/>
  <c r="EL187" i="24" s="1"/>
  <c r="AW187" i="24"/>
  <c r="FM187" i="24" s="1"/>
  <c r="AJ187" i="24"/>
  <c r="EZ187" i="24" s="1"/>
  <c r="W187" i="24"/>
  <c r="EM187" i="24" s="1"/>
  <c r="BL187" i="24"/>
  <c r="K187" i="24"/>
  <c r="EA187" i="24" s="1"/>
  <c r="R187" i="24"/>
  <c r="EH187" i="24" s="1"/>
  <c r="L187" i="24"/>
  <c r="EB187" i="24" s="1"/>
  <c r="BN187" i="24"/>
  <c r="M187" i="24"/>
  <c r="EC187" i="24" s="1"/>
  <c r="AB187" i="24"/>
  <c r="ER187" i="24" s="1"/>
  <c r="X187" i="24"/>
  <c r="EN187" i="24" s="1"/>
  <c r="N187" i="24"/>
  <c r="ED187" i="24" s="1"/>
  <c r="Y187" i="24"/>
  <c r="EO187" i="24" s="1"/>
  <c r="O187" i="24"/>
  <c r="EE187" i="24" s="1"/>
  <c r="Z187" i="24"/>
  <c r="EP187" i="24" s="1"/>
  <c r="P187" i="24"/>
  <c r="EF187" i="24" s="1"/>
  <c r="S187" i="24"/>
  <c r="EI187" i="24" s="1"/>
  <c r="AO187" i="24"/>
  <c r="FE187" i="24" s="1"/>
  <c r="AA187" i="24"/>
  <c r="EQ187" i="24" s="1"/>
  <c r="Q187" i="24"/>
  <c r="EG187" i="24" s="1"/>
  <c r="A23" i="24"/>
  <c r="DW22" i="24"/>
  <c r="DX22" i="24"/>
  <c r="DY22" i="24"/>
  <c r="DR22" i="24"/>
  <c r="DS22" i="24"/>
  <c r="DT22" i="24"/>
  <c r="DU22" i="24"/>
  <c r="DV22" i="24"/>
  <c r="CM22" i="24"/>
  <c r="CN22" i="24"/>
  <c r="CO22" i="24"/>
  <c r="CP22" i="24"/>
  <c r="CQ22" i="24"/>
  <c r="DG22" i="24"/>
  <c r="CR22" i="24"/>
  <c r="DH22" i="24"/>
  <c r="CS22" i="24"/>
  <c r="DI22" i="24"/>
  <c r="CT22" i="24"/>
  <c r="DJ22" i="24"/>
  <c r="DK22" i="24"/>
  <c r="DL22" i="24"/>
  <c r="DQ22" i="24"/>
  <c r="DM22" i="24"/>
  <c r="DN22" i="24"/>
  <c r="CU22" i="24"/>
  <c r="DO22" i="24"/>
  <c r="CC22" i="24"/>
  <c r="CD22" i="24"/>
  <c r="CE22" i="24"/>
  <c r="CF22" i="24"/>
  <c r="CG22" i="24"/>
  <c r="BZ22" i="24"/>
  <c r="CA22" i="24"/>
  <c r="CH22" i="24"/>
  <c r="BV22" i="24"/>
  <c r="CI22" i="24"/>
  <c r="BW22" i="24"/>
  <c r="CJ22" i="24"/>
  <c r="BX22" i="24"/>
  <c r="CK22" i="24"/>
  <c r="BY22" i="24"/>
  <c r="BI22" i="24"/>
  <c r="BJ22" i="24"/>
  <c r="BK22" i="24"/>
  <c r="BL22" i="24"/>
  <c r="BM22" i="24"/>
  <c r="BN22" i="24"/>
  <c r="BO22" i="24"/>
  <c r="AO22" i="24"/>
  <c r="FE22" i="24" s="1"/>
  <c r="AP22" i="24"/>
  <c r="FF22" i="24" s="1"/>
  <c r="BS22" i="24"/>
  <c r="AQ22" i="24"/>
  <c r="FG22" i="24" s="1"/>
  <c r="BT22" i="24"/>
  <c r="AR22" i="24"/>
  <c r="FH22" i="24" s="1"/>
  <c r="BU22" i="24"/>
  <c r="AY22" i="24"/>
  <c r="FO22" i="24" s="1"/>
  <c r="AS22" i="24"/>
  <c r="FI22" i="24" s="1"/>
  <c r="W22" i="24"/>
  <c r="EM22" i="24" s="1"/>
  <c r="Y22" i="24"/>
  <c r="EO22" i="24" s="1"/>
  <c r="AC22" i="24"/>
  <c r="ES22" i="24" s="1"/>
  <c r="BB22" i="24"/>
  <c r="FR22" i="24" s="1"/>
  <c r="AT22" i="24"/>
  <c r="FJ22" i="24" s="1"/>
  <c r="AJ22" i="24"/>
  <c r="EZ22" i="24" s="1"/>
  <c r="BC22" i="24"/>
  <c r="FS22" i="24" s="1"/>
  <c r="AU22" i="24"/>
  <c r="FK22" i="24" s="1"/>
  <c r="AK22" i="24"/>
  <c r="FA22" i="24" s="1"/>
  <c r="BD22" i="24"/>
  <c r="FT22" i="24" s="1"/>
  <c r="AV22" i="24"/>
  <c r="FL22" i="24" s="1"/>
  <c r="AL22" i="24"/>
  <c r="FB22" i="24" s="1"/>
  <c r="BE22" i="24"/>
  <c r="FU22" i="24" s="1"/>
  <c r="AW22" i="24"/>
  <c r="FM22" i="24" s="1"/>
  <c r="AM22" i="24"/>
  <c r="FC22" i="24" s="1"/>
  <c r="BF22" i="24"/>
  <c r="FV22" i="24" s="1"/>
  <c r="BG22" i="24"/>
  <c r="FW22" i="24" s="1"/>
  <c r="AA22" i="24"/>
  <c r="EQ22" i="24" s="1"/>
  <c r="O22" i="24"/>
  <c r="EE22" i="24" s="1"/>
  <c r="AB22" i="24"/>
  <c r="ER22" i="24" s="1"/>
  <c r="P22" i="24"/>
  <c r="EF22" i="24" s="1"/>
  <c r="AZ22" i="24"/>
  <c r="FP22" i="24" s="1"/>
  <c r="Q22" i="24"/>
  <c r="EG22" i="24" s="1"/>
  <c r="BA22" i="24"/>
  <c r="FQ22" i="24" s="1"/>
  <c r="R22" i="24"/>
  <c r="EH22" i="24" s="1"/>
  <c r="BP22" i="24"/>
  <c r="S22" i="24"/>
  <c r="EI22" i="24" s="1"/>
  <c r="BQ22" i="24"/>
  <c r="AE22" i="24"/>
  <c r="EU22" i="24" s="1"/>
  <c r="V22" i="24"/>
  <c r="EL22" i="24" s="1"/>
  <c r="L22" i="24"/>
  <c r="EB22" i="24" s="1"/>
  <c r="X22" i="24"/>
  <c r="EN22" i="24" s="1"/>
  <c r="AG22" i="24"/>
  <c r="EW22" i="24" s="1"/>
  <c r="AI22" i="24"/>
  <c r="EY22" i="24" s="1"/>
  <c r="K22" i="24"/>
  <c r="EA22" i="24" s="1"/>
  <c r="Z22" i="24"/>
  <c r="EP22" i="24" s="1"/>
  <c r="AH22" i="24"/>
  <c r="EX22" i="24" s="1"/>
  <c r="U22" i="24"/>
  <c r="EK22" i="24" s="1"/>
  <c r="AF22" i="24"/>
  <c r="EV22" i="24" s="1"/>
  <c r="M22" i="24"/>
  <c r="EC22" i="24" s="1"/>
  <c r="N22" i="24"/>
  <c r="ED22" i="24" s="1"/>
  <c r="A298" i="24"/>
  <c r="DQ297" i="24"/>
  <c r="DR297" i="24"/>
  <c r="DS297" i="24"/>
  <c r="DT297" i="24"/>
  <c r="DG297" i="24"/>
  <c r="DH297" i="24"/>
  <c r="DI297" i="24"/>
  <c r="DJ297" i="24"/>
  <c r="DK297" i="24"/>
  <c r="DL297" i="24"/>
  <c r="DM297" i="24"/>
  <c r="DN297" i="24"/>
  <c r="DU297" i="24"/>
  <c r="DV297" i="24"/>
  <c r="DW297" i="24"/>
  <c r="DX297" i="24"/>
  <c r="DY297" i="24"/>
  <c r="CM297" i="24"/>
  <c r="CN297" i="24"/>
  <c r="CO297" i="24"/>
  <c r="CP297" i="24"/>
  <c r="CQ297" i="24"/>
  <c r="CR297" i="24"/>
  <c r="CS297" i="24"/>
  <c r="CT297" i="24"/>
  <c r="CU297" i="24"/>
  <c r="CJ297" i="24"/>
  <c r="CK297" i="24"/>
  <c r="DO297" i="24"/>
  <c r="CC297" i="24"/>
  <c r="CD297" i="24"/>
  <c r="CE297" i="24"/>
  <c r="CF297" i="24"/>
  <c r="CG297" i="24"/>
  <c r="CH297" i="24"/>
  <c r="CI297" i="24"/>
  <c r="BS297" i="24"/>
  <c r="BT297" i="24"/>
  <c r="BU297" i="24"/>
  <c r="BV297" i="24"/>
  <c r="BW297" i="24"/>
  <c r="BX297" i="24"/>
  <c r="BY297" i="24"/>
  <c r="BZ297" i="24"/>
  <c r="CA297" i="24"/>
  <c r="BJ297" i="24"/>
  <c r="AV297" i="24"/>
  <c r="FL297" i="24" s="1"/>
  <c r="BK297" i="24"/>
  <c r="AW297" i="24"/>
  <c r="FM297" i="24" s="1"/>
  <c r="BL297" i="24"/>
  <c r="BM297" i="24"/>
  <c r="AY297" i="24"/>
  <c r="FO297" i="24" s="1"/>
  <c r="BN297" i="24"/>
  <c r="AZ297" i="24"/>
  <c r="FP297" i="24" s="1"/>
  <c r="BO297" i="24"/>
  <c r="BA297" i="24"/>
  <c r="FQ297" i="24" s="1"/>
  <c r="BP297" i="24"/>
  <c r="BB297" i="24"/>
  <c r="FR297" i="24" s="1"/>
  <c r="BQ297" i="24"/>
  <c r="BC297" i="24"/>
  <c r="FS297" i="24" s="1"/>
  <c r="AG297" i="24"/>
  <c r="EW297" i="24" s="1"/>
  <c r="AH297" i="24"/>
  <c r="EX297" i="24" s="1"/>
  <c r="AI297" i="24"/>
  <c r="EY297" i="24" s="1"/>
  <c r="BI297" i="24"/>
  <c r="AO297" i="24"/>
  <c r="FE297" i="24" s="1"/>
  <c r="AJ297" i="24"/>
  <c r="EZ297" i="24" s="1"/>
  <c r="BD297" i="24"/>
  <c r="FT297" i="24" s="1"/>
  <c r="AP297" i="24"/>
  <c r="FF297" i="24" s="1"/>
  <c r="AK297" i="24"/>
  <c r="FA297" i="24" s="1"/>
  <c r="BE297" i="24"/>
  <c r="FU297" i="24" s="1"/>
  <c r="AQ297" i="24"/>
  <c r="FG297" i="24" s="1"/>
  <c r="AL297" i="24"/>
  <c r="FB297" i="24" s="1"/>
  <c r="BF297" i="24"/>
  <c r="FV297" i="24" s="1"/>
  <c r="AR297" i="24"/>
  <c r="FH297" i="24" s="1"/>
  <c r="AM297" i="24"/>
  <c r="FC297" i="24" s="1"/>
  <c r="AB297" i="24"/>
  <c r="ER297" i="24" s="1"/>
  <c r="Q297" i="24"/>
  <c r="EG297" i="24" s="1"/>
  <c r="S297" i="24"/>
  <c r="EI297" i="24" s="1"/>
  <c r="R297" i="24"/>
  <c r="EH297" i="24" s="1"/>
  <c r="BG297" i="24"/>
  <c r="FW297" i="24" s="1"/>
  <c r="AS297" i="24"/>
  <c r="FI297" i="24" s="1"/>
  <c r="AE297" i="24"/>
  <c r="EU297" i="24" s="1"/>
  <c r="X297" i="24"/>
  <c r="EN297" i="24" s="1"/>
  <c r="O297" i="24"/>
  <c r="EE297" i="24" s="1"/>
  <c r="AT297" i="24"/>
  <c r="FJ297" i="24" s="1"/>
  <c r="AF297" i="24"/>
  <c r="EV297" i="24" s="1"/>
  <c r="N297" i="24"/>
  <c r="ED297" i="24" s="1"/>
  <c r="AU297" i="24"/>
  <c r="FK297" i="24" s="1"/>
  <c r="U297" i="24"/>
  <c r="EK297" i="24" s="1"/>
  <c r="K297" i="24"/>
  <c r="EA297" i="24" s="1"/>
  <c r="M297" i="24"/>
  <c r="EC297" i="24" s="1"/>
  <c r="Z297" i="24"/>
  <c r="EP297" i="24" s="1"/>
  <c r="V297" i="24"/>
  <c r="EL297" i="24" s="1"/>
  <c r="L297" i="24"/>
  <c r="EB297" i="24" s="1"/>
  <c r="W297" i="24"/>
  <c r="EM297" i="24" s="1"/>
  <c r="Y297" i="24"/>
  <c r="EO297" i="24" s="1"/>
  <c r="P297" i="24"/>
  <c r="EF297" i="24" s="1"/>
  <c r="AA297" i="24"/>
  <c r="EQ297" i="24" s="1"/>
  <c r="AC297" i="24"/>
  <c r="ES297" i="24" s="1"/>
  <c r="A433" i="24"/>
  <c r="DQ432" i="24"/>
  <c r="DR432" i="24"/>
  <c r="DS432" i="24"/>
  <c r="DT432" i="24"/>
  <c r="DL432" i="24"/>
  <c r="DM432" i="24"/>
  <c r="DN432" i="24"/>
  <c r="DO432" i="24"/>
  <c r="DG432" i="24"/>
  <c r="DU432" i="24"/>
  <c r="DH432" i="24"/>
  <c r="DV432" i="24"/>
  <c r="DI432" i="24"/>
  <c r="DW432" i="24"/>
  <c r="DJ432" i="24"/>
  <c r="DX432" i="24"/>
  <c r="DK432" i="24"/>
  <c r="CO432" i="24"/>
  <c r="CP432" i="24"/>
  <c r="CQ432" i="24"/>
  <c r="CR432" i="24"/>
  <c r="CS432" i="24"/>
  <c r="CT432" i="24"/>
  <c r="CU432" i="24"/>
  <c r="DY432" i="24"/>
  <c r="CM432" i="24"/>
  <c r="CN432" i="24"/>
  <c r="CK432" i="24"/>
  <c r="BW432" i="24"/>
  <c r="BX432" i="24"/>
  <c r="BY432" i="24"/>
  <c r="BZ432" i="24"/>
  <c r="CA432" i="24"/>
  <c r="BI432" i="24"/>
  <c r="BJ432" i="24"/>
  <c r="BA432" i="24"/>
  <c r="FQ432" i="24" s="1"/>
  <c r="BB432" i="24"/>
  <c r="FR432" i="24" s="1"/>
  <c r="BC432" i="24"/>
  <c r="FS432" i="24" s="1"/>
  <c r="BD432" i="24"/>
  <c r="FT432" i="24" s="1"/>
  <c r="BE432" i="24"/>
  <c r="FU432" i="24" s="1"/>
  <c r="BF432" i="24"/>
  <c r="FV432" i="24" s="1"/>
  <c r="BG432" i="24"/>
  <c r="FW432" i="24" s="1"/>
  <c r="CC432" i="24"/>
  <c r="BS432" i="24"/>
  <c r="BO432" i="24"/>
  <c r="AL432" i="24"/>
  <c r="FB432" i="24" s="1"/>
  <c r="CD432" i="24"/>
  <c r="BT432" i="24"/>
  <c r="BP432" i="24"/>
  <c r="AM432" i="24"/>
  <c r="FC432" i="24" s="1"/>
  <c r="CE432" i="24"/>
  <c r="BU432" i="24"/>
  <c r="BQ432" i="24"/>
  <c r="CF432" i="24"/>
  <c r="BV432" i="24"/>
  <c r="CG432" i="24"/>
  <c r="CH432" i="24"/>
  <c r="CI432" i="24"/>
  <c r="CJ432" i="24"/>
  <c r="BK432" i="24"/>
  <c r="AK432" i="24"/>
  <c r="FA432" i="24" s="1"/>
  <c r="BL432" i="24"/>
  <c r="BM432" i="24"/>
  <c r="BN432" i="24"/>
  <c r="AY432" i="24"/>
  <c r="FO432" i="24" s="1"/>
  <c r="AZ432" i="24"/>
  <c r="FP432" i="24" s="1"/>
  <c r="U432" i="24"/>
  <c r="EK432" i="24" s="1"/>
  <c r="V432" i="24"/>
  <c r="EL432" i="24" s="1"/>
  <c r="W432" i="24"/>
  <c r="EM432" i="24" s="1"/>
  <c r="AU432" i="24"/>
  <c r="FK432" i="24" s="1"/>
  <c r="AB432" i="24"/>
  <c r="ER432" i="24" s="1"/>
  <c r="AP432" i="24"/>
  <c r="FF432" i="24" s="1"/>
  <c r="AV432" i="24"/>
  <c r="FL432" i="24" s="1"/>
  <c r="AC432" i="24"/>
  <c r="ES432" i="24" s="1"/>
  <c r="K432" i="24"/>
  <c r="EA432" i="24" s="1"/>
  <c r="AH432" i="24"/>
  <c r="EX432" i="24" s="1"/>
  <c r="AI432" i="24"/>
  <c r="EY432" i="24" s="1"/>
  <c r="AO432" i="24"/>
  <c r="FE432" i="24" s="1"/>
  <c r="AW432" i="24"/>
  <c r="FM432" i="24" s="1"/>
  <c r="L432" i="24"/>
  <c r="EB432" i="24" s="1"/>
  <c r="AG432" i="24"/>
  <c r="EW432" i="24" s="1"/>
  <c r="S432" i="24"/>
  <c r="EI432" i="24" s="1"/>
  <c r="M432" i="24"/>
  <c r="EC432" i="24" s="1"/>
  <c r="N432" i="24"/>
  <c r="ED432" i="24" s="1"/>
  <c r="AJ432" i="24"/>
  <c r="EZ432" i="24" s="1"/>
  <c r="O432" i="24"/>
  <c r="EE432" i="24" s="1"/>
  <c r="R432" i="24"/>
  <c r="EH432" i="24" s="1"/>
  <c r="AE432" i="24"/>
  <c r="EU432" i="24" s="1"/>
  <c r="P432" i="24"/>
  <c r="EF432" i="24" s="1"/>
  <c r="AF432" i="24"/>
  <c r="EV432" i="24" s="1"/>
  <c r="Q432" i="24"/>
  <c r="EG432" i="24" s="1"/>
  <c r="Y432" i="24"/>
  <c r="EO432" i="24" s="1"/>
  <c r="AQ432" i="24"/>
  <c r="FG432" i="24" s="1"/>
  <c r="Z432" i="24"/>
  <c r="EP432" i="24" s="1"/>
  <c r="AA432" i="24"/>
  <c r="EQ432" i="24" s="1"/>
  <c r="AR432" i="24"/>
  <c r="FH432" i="24" s="1"/>
  <c r="AT432" i="24"/>
  <c r="FJ432" i="24" s="1"/>
  <c r="AS432" i="24"/>
  <c r="FI432" i="24" s="1"/>
  <c r="X432" i="24"/>
  <c r="EN432" i="24" s="1"/>
  <c r="A408" i="24"/>
  <c r="DR407" i="24"/>
  <c r="DS407" i="24"/>
  <c r="DT407" i="24"/>
  <c r="DU407" i="24"/>
  <c r="DV407" i="24"/>
  <c r="DW407" i="24"/>
  <c r="DY407" i="24"/>
  <c r="DQ407" i="24"/>
  <c r="DX407" i="24"/>
  <c r="CR407" i="24"/>
  <c r="DG407" i="24"/>
  <c r="DH407" i="24"/>
  <c r="CO407" i="24"/>
  <c r="CP407" i="24"/>
  <c r="CQ407" i="24"/>
  <c r="CS407" i="24"/>
  <c r="DI407" i="24"/>
  <c r="CT407" i="24"/>
  <c r="DJ407" i="24"/>
  <c r="CU407" i="24"/>
  <c r="DK407" i="24"/>
  <c r="DL407" i="24"/>
  <c r="DM407" i="24"/>
  <c r="DN407" i="24"/>
  <c r="DO407" i="24"/>
  <c r="CM407" i="24"/>
  <c r="CN407" i="24"/>
  <c r="CC407" i="24"/>
  <c r="CD407" i="24"/>
  <c r="CE407" i="24"/>
  <c r="CF407" i="24"/>
  <c r="CG407" i="24"/>
  <c r="BI407" i="24"/>
  <c r="BJ407" i="24"/>
  <c r="BK407" i="24"/>
  <c r="BL407" i="24"/>
  <c r="BM407" i="24"/>
  <c r="BN407" i="24"/>
  <c r="BO407" i="24"/>
  <c r="BF407" i="24"/>
  <c r="FV407" i="24" s="1"/>
  <c r="BG407" i="24"/>
  <c r="FW407" i="24" s="1"/>
  <c r="BT407" i="24"/>
  <c r="BP407" i="24"/>
  <c r="BB407" i="24"/>
  <c r="FR407" i="24" s="1"/>
  <c r="BU407" i="24"/>
  <c r="BQ407" i="24"/>
  <c r="BC407" i="24"/>
  <c r="FS407" i="24" s="1"/>
  <c r="BV407" i="24"/>
  <c r="BD407" i="24"/>
  <c r="FT407" i="24" s="1"/>
  <c r="BW407" i="24"/>
  <c r="BE407" i="24"/>
  <c r="FU407" i="24" s="1"/>
  <c r="BX407" i="24"/>
  <c r="BY407" i="24"/>
  <c r="BZ407" i="24"/>
  <c r="CA407" i="24"/>
  <c r="AR407" i="24"/>
  <c r="FH407" i="24" s="1"/>
  <c r="AJ407" i="24"/>
  <c r="EZ407" i="24" s="1"/>
  <c r="U407" i="24"/>
  <c r="EK407" i="24" s="1"/>
  <c r="AS407" i="24"/>
  <c r="FI407" i="24" s="1"/>
  <c r="AK407" i="24"/>
  <c r="FA407" i="24" s="1"/>
  <c r="V407" i="24"/>
  <c r="EL407" i="24" s="1"/>
  <c r="AT407" i="24"/>
  <c r="FJ407" i="24" s="1"/>
  <c r="AL407" i="24"/>
  <c r="FB407" i="24" s="1"/>
  <c r="W407" i="24"/>
  <c r="EM407" i="24" s="1"/>
  <c r="AU407" i="24"/>
  <c r="FK407" i="24" s="1"/>
  <c r="AM407" i="24"/>
  <c r="FC407" i="24" s="1"/>
  <c r="X407" i="24"/>
  <c r="EN407" i="24" s="1"/>
  <c r="AV407" i="24"/>
  <c r="FL407" i="24" s="1"/>
  <c r="Y407" i="24"/>
  <c r="EO407" i="24" s="1"/>
  <c r="AW407" i="24"/>
  <c r="FM407" i="24" s="1"/>
  <c r="Z407" i="24"/>
  <c r="EP407" i="24" s="1"/>
  <c r="AA407" i="24"/>
  <c r="EQ407" i="24" s="1"/>
  <c r="AB407" i="24"/>
  <c r="ER407" i="24" s="1"/>
  <c r="CH407" i="24"/>
  <c r="AZ407" i="24"/>
  <c r="FP407" i="24" s="1"/>
  <c r="O407" i="24"/>
  <c r="EE407" i="24" s="1"/>
  <c r="CI407" i="24"/>
  <c r="BA407" i="24"/>
  <c r="FQ407" i="24" s="1"/>
  <c r="P407" i="24"/>
  <c r="EF407" i="24" s="1"/>
  <c r="AF407" i="24"/>
  <c r="EV407" i="24" s="1"/>
  <c r="CJ407" i="24"/>
  <c r="Q407" i="24"/>
  <c r="EG407" i="24" s="1"/>
  <c r="CK407" i="24"/>
  <c r="BS407" i="24"/>
  <c r="R407" i="24"/>
  <c r="EH407" i="24" s="1"/>
  <c r="AC407" i="24"/>
  <c r="ES407" i="24" s="1"/>
  <c r="S407" i="24"/>
  <c r="EI407" i="24" s="1"/>
  <c r="AG407" i="24"/>
  <c r="EW407" i="24" s="1"/>
  <c r="AH407" i="24"/>
  <c r="EX407" i="24" s="1"/>
  <c r="AE407" i="24"/>
  <c r="EU407" i="24" s="1"/>
  <c r="AI407" i="24"/>
  <c r="EY407" i="24" s="1"/>
  <c r="AO407" i="24"/>
  <c r="FE407" i="24" s="1"/>
  <c r="N407" i="24"/>
  <c r="ED407" i="24" s="1"/>
  <c r="AP407" i="24"/>
  <c r="FF407" i="24" s="1"/>
  <c r="AY407" i="24"/>
  <c r="FO407" i="24" s="1"/>
  <c r="AQ407" i="24"/>
  <c r="FG407" i="24" s="1"/>
  <c r="K407" i="24"/>
  <c r="EA407" i="24" s="1"/>
  <c r="L407" i="24"/>
  <c r="EB407" i="24" s="1"/>
  <c r="M407" i="24"/>
  <c r="EC407" i="24" s="1"/>
  <c r="A138" i="24"/>
  <c r="DW137" i="24"/>
  <c r="DX137" i="24"/>
  <c r="DY137" i="24"/>
  <c r="DS137" i="24"/>
  <c r="DT137" i="24"/>
  <c r="DU137" i="24"/>
  <c r="DV137" i="24"/>
  <c r="DG137" i="24"/>
  <c r="DH137" i="24"/>
  <c r="DI137" i="24"/>
  <c r="DJ137" i="24"/>
  <c r="CR137" i="24"/>
  <c r="CS137" i="24"/>
  <c r="CT137" i="24"/>
  <c r="CU137" i="24"/>
  <c r="CM137" i="24"/>
  <c r="CN137" i="24"/>
  <c r="CO137" i="24"/>
  <c r="CP137" i="24"/>
  <c r="CQ137" i="24"/>
  <c r="CE137" i="24"/>
  <c r="CF137" i="24"/>
  <c r="CG137" i="24"/>
  <c r="CH137" i="24"/>
  <c r="DK137" i="24"/>
  <c r="CI137" i="24"/>
  <c r="DL137" i="24"/>
  <c r="CJ137" i="24"/>
  <c r="DM137" i="24"/>
  <c r="CK137" i="24"/>
  <c r="DN137" i="24"/>
  <c r="DQ137" i="24"/>
  <c r="DR137" i="24"/>
  <c r="CA137" i="24"/>
  <c r="BM137" i="24"/>
  <c r="BN137" i="24"/>
  <c r="BO137" i="24"/>
  <c r="BP137" i="24"/>
  <c r="BQ137" i="24"/>
  <c r="CC137" i="24"/>
  <c r="AY137" i="24"/>
  <c r="FO137" i="24" s="1"/>
  <c r="CD137" i="24"/>
  <c r="AZ137" i="24"/>
  <c r="FP137" i="24" s="1"/>
  <c r="BS137" i="24"/>
  <c r="AQ137" i="24"/>
  <c r="FG137" i="24" s="1"/>
  <c r="BT137" i="24"/>
  <c r="AR137" i="24"/>
  <c r="FH137" i="24" s="1"/>
  <c r="BU137" i="24"/>
  <c r="AS137" i="24"/>
  <c r="FI137" i="24" s="1"/>
  <c r="BV137" i="24"/>
  <c r="AT137" i="24"/>
  <c r="FJ137" i="24" s="1"/>
  <c r="BW137" i="24"/>
  <c r="BX137" i="24"/>
  <c r="AV137" i="24"/>
  <c r="FL137" i="24" s="1"/>
  <c r="BY137" i="24"/>
  <c r="AW137" i="24"/>
  <c r="FM137" i="24" s="1"/>
  <c r="BZ137" i="24"/>
  <c r="AB137" i="24"/>
  <c r="ER137" i="24" s="1"/>
  <c r="AE137" i="24"/>
  <c r="EU137" i="24" s="1"/>
  <c r="BA137" i="24"/>
  <c r="FQ137" i="24" s="1"/>
  <c r="AF137" i="24"/>
  <c r="EV137" i="24" s="1"/>
  <c r="BB137" i="24"/>
  <c r="FR137" i="24" s="1"/>
  <c r="AG137" i="24"/>
  <c r="EW137" i="24" s="1"/>
  <c r="BC137" i="24"/>
  <c r="FS137" i="24" s="1"/>
  <c r="AH137" i="24"/>
  <c r="EX137" i="24" s="1"/>
  <c r="BD137" i="24"/>
  <c r="FT137" i="24" s="1"/>
  <c r="AP137" i="24"/>
  <c r="FF137" i="24" s="1"/>
  <c r="BE137" i="24"/>
  <c r="FU137" i="24" s="1"/>
  <c r="AU137" i="24"/>
  <c r="FK137" i="24" s="1"/>
  <c r="BF137" i="24"/>
  <c r="FV137" i="24" s="1"/>
  <c r="BG137" i="24"/>
  <c r="FW137" i="24" s="1"/>
  <c r="DO137" i="24"/>
  <c r="BI137" i="24"/>
  <c r="AK137" i="24"/>
  <c r="FA137" i="24" s="1"/>
  <c r="Z137" i="24"/>
  <c r="EP137" i="24" s="1"/>
  <c r="BJ137" i="24"/>
  <c r="AL137" i="24"/>
  <c r="FB137" i="24" s="1"/>
  <c r="AA137" i="24"/>
  <c r="EQ137" i="24" s="1"/>
  <c r="L137" i="24"/>
  <c r="EB137" i="24" s="1"/>
  <c r="O137" i="24"/>
  <c r="EE137" i="24" s="1"/>
  <c r="BK137" i="24"/>
  <c r="AM137" i="24"/>
  <c r="FC137" i="24" s="1"/>
  <c r="AC137" i="24"/>
  <c r="ES137" i="24" s="1"/>
  <c r="N137" i="24"/>
  <c r="ED137" i="24" s="1"/>
  <c r="U137" i="24"/>
  <c r="EK137" i="24" s="1"/>
  <c r="BL137" i="24"/>
  <c r="M137" i="24"/>
  <c r="EC137" i="24" s="1"/>
  <c r="AO137" i="24"/>
  <c r="FE137" i="24" s="1"/>
  <c r="K137" i="24"/>
  <c r="EA137" i="24" s="1"/>
  <c r="Y137" i="24"/>
  <c r="EO137" i="24" s="1"/>
  <c r="AI137" i="24"/>
  <c r="EY137" i="24" s="1"/>
  <c r="P137" i="24"/>
  <c r="EF137" i="24" s="1"/>
  <c r="V137" i="24"/>
  <c r="EL137" i="24" s="1"/>
  <c r="X137" i="24"/>
  <c r="EN137" i="24" s="1"/>
  <c r="Q137" i="24"/>
  <c r="EG137" i="24" s="1"/>
  <c r="AJ137" i="24"/>
  <c r="EZ137" i="24" s="1"/>
  <c r="R137" i="24"/>
  <c r="EH137" i="24" s="1"/>
  <c r="W137" i="24"/>
  <c r="EM137" i="24" s="1"/>
  <c r="S137" i="24"/>
  <c r="EI137" i="24" s="1"/>
  <c r="A278" i="24"/>
  <c r="DQ277" i="24"/>
  <c r="DR277" i="24"/>
  <c r="DS277" i="24"/>
  <c r="DT277" i="24"/>
  <c r="DU277" i="24"/>
  <c r="DV277" i="24"/>
  <c r="DW277" i="24"/>
  <c r="DX277" i="24"/>
  <c r="DY277" i="24"/>
  <c r="DG277" i="24"/>
  <c r="DH277" i="24"/>
  <c r="DI277" i="24"/>
  <c r="DJ277" i="24"/>
  <c r="DK277" i="24"/>
  <c r="DL277" i="24"/>
  <c r="DM277" i="24"/>
  <c r="DN277" i="24"/>
  <c r="CM277" i="24"/>
  <c r="DO277" i="24"/>
  <c r="CO277" i="24"/>
  <c r="CJ277" i="24"/>
  <c r="CP277" i="24"/>
  <c r="CK277" i="24"/>
  <c r="CQ277" i="24"/>
  <c r="CR277" i="24"/>
  <c r="CS277" i="24"/>
  <c r="CT277" i="24"/>
  <c r="CU277" i="24"/>
  <c r="BS277" i="24"/>
  <c r="BT277" i="24"/>
  <c r="BU277" i="24"/>
  <c r="AV277" i="24"/>
  <c r="FL277" i="24" s="1"/>
  <c r="BV277" i="24"/>
  <c r="AW277" i="24"/>
  <c r="FM277" i="24" s="1"/>
  <c r="BW277" i="24"/>
  <c r="BX277" i="24"/>
  <c r="AY277" i="24"/>
  <c r="FO277" i="24" s="1"/>
  <c r="AZ277" i="24"/>
  <c r="FP277" i="24" s="1"/>
  <c r="BZ277" i="24"/>
  <c r="BA277" i="24"/>
  <c r="FQ277" i="24" s="1"/>
  <c r="CA277" i="24"/>
  <c r="BB277" i="24"/>
  <c r="FR277" i="24" s="1"/>
  <c r="BC277" i="24"/>
  <c r="FS277" i="24" s="1"/>
  <c r="BN277" i="24"/>
  <c r="AR277" i="24"/>
  <c r="FH277" i="24" s="1"/>
  <c r="AG277" i="24"/>
  <c r="EW277" i="24" s="1"/>
  <c r="CC277" i="24"/>
  <c r="BO277" i="24"/>
  <c r="AS277" i="24"/>
  <c r="FI277" i="24" s="1"/>
  <c r="AH277" i="24"/>
  <c r="EX277" i="24" s="1"/>
  <c r="CD277" i="24"/>
  <c r="BP277" i="24"/>
  <c r="AT277" i="24"/>
  <c r="FJ277" i="24" s="1"/>
  <c r="AI277" i="24"/>
  <c r="EY277" i="24" s="1"/>
  <c r="CE277" i="24"/>
  <c r="BQ277" i="24"/>
  <c r="AJ277" i="24"/>
  <c r="EZ277" i="24" s="1"/>
  <c r="CF277" i="24"/>
  <c r="AK277" i="24"/>
  <c r="FA277" i="24" s="1"/>
  <c r="CG277" i="24"/>
  <c r="AL277" i="24"/>
  <c r="FB277" i="24" s="1"/>
  <c r="CH277" i="24"/>
  <c r="AM277" i="24"/>
  <c r="FC277" i="24" s="1"/>
  <c r="CI277" i="24"/>
  <c r="BE277" i="24"/>
  <c r="FU277" i="24" s="1"/>
  <c r="BF277" i="24"/>
  <c r="FV277" i="24" s="1"/>
  <c r="BG277" i="24"/>
  <c r="FW277" i="24" s="1"/>
  <c r="BK277" i="24"/>
  <c r="W277" i="24"/>
  <c r="EM277" i="24" s="1"/>
  <c r="R277" i="24"/>
  <c r="EH277" i="24" s="1"/>
  <c r="S277" i="24"/>
  <c r="EI277" i="24" s="1"/>
  <c r="BL277" i="24"/>
  <c r="X277" i="24"/>
  <c r="EN277" i="24" s="1"/>
  <c r="M277" i="24"/>
  <c r="EC277" i="24" s="1"/>
  <c r="BM277" i="24"/>
  <c r="AE277" i="24"/>
  <c r="EU277" i="24" s="1"/>
  <c r="Z277" i="24"/>
  <c r="EP277" i="24" s="1"/>
  <c r="O277" i="24"/>
  <c r="EE277" i="24" s="1"/>
  <c r="AO277" i="24"/>
  <c r="FE277" i="24" s="1"/>
  <c r="AA277" i="24"/>
  <c r="EQ277" i="24" s="1"/>
  <c r="P277" i="24"/>
  <c r="EF277" i="24" s="1"/>
  <c r="AB277" i="24"/>
  <c r="ER277" i="24" s="1"/>
  <c r="Q277" i="24"/>
  <c r="EG277" i="24" s="1"/>
  <c r="AC277" i="24"/>
  <c r="ES277" i="24" s="1"/>
  <c r="K277" i="24"/>
  <c r="EA277" i="24" s="1"/>
  <c r="N277" i="24"/>
  <c r="ED277" i="24" s="1"/>
  <c r="BD277" i="24"/>
  <c r="FT277" i="24" s="1"/>
  <c r="L277" i="24"/>
  <c r="EB277" i="24" s="1"/>
  <c r="AP277" i="24"/>
  <c r="FF277" i="24" s="1"/>
  <c r="AF277" i="24"/>
  <c r="EV277" i="24" s="1"/>
  <c r="BJ277" i="24"/>
  <c r="AQ277" i="24"/>
  <c r="FG277" i="24" s="1"/>
  <c r="U277" i="24"/>
  <c r="EK277" i="24" s="1"/>
  <c r="V277" i="24"/>
  <c r="EL277" i="24" s="1"/>
  <c r="CD117" i="24"/>
  <c r="Y117" i="24"/>
  <c r="EO117" i="24" s="1"/>
  <c r="DY282" i="24"/>
  <c r="CS282" i="24"/>
  <c r="BT282" i="24"/>
  <c r="L282" i="24"/>
  <c r="EB282" i="24" s="1"/>
  <c r="A73" i="24"/>
  <c r="DQ72" i="24"/>
  <c r="DR72" i="24"/>
  <c r="DT72" i="24"/>
  <c r="DS72" i="24"/>
  <c r="DU72" i="24"/>
  <c r="DH72" i="24"/>
  <c r="DV72" i="24"/>
  <c r="DI72" i="24"/>
  <c r="DW72" i="24"/>
  <c r="DJ72" i="24"/>
  <c r="DX72" i="24"/>
  <c r="DK72" i="24"/>
  <c r="DY72" i="24"/>
  <c r="DL72" i="24"/>
  <c r="DM72" i="24"/>
  <c r="DN72" i="24"/>
  <c r="DO72" i="24"/>
  <c r="DG72" i="24"/>
  <c r="CJ72" i="24"/>
  <c r="CK72" i="24"/>
  <c r="CM72" i="24"/>
  <c r="CN72" i="24"/>
  <c r="CO72" i="24"/>
  <c r="CP72" i="24"/>
  <c r="CQ72" i="24"/>
  <c r="CR72" i="24"/>
  <c r="CC72" i="24"/>
  <c r="CD72" i="24"/>
  <c r="CE72" i="24"/>
  <c r="CF72" i="24"/>
  <c r="CG72" i="24"/>
  <c r="CH72" i="24"/>
  <c r="CI72" i="24"/>
  <c r="BY72" i="24"/>
  <c r="BZ72" i="24"/>
  <c r="CA72" i="24"/>
  <c r="BU72" i="24"/>
  <c r="BV72" i="24"/>
  <c r="AY72" i="24"/>
  <c r="FO72" i="24" s="1"/>
  <c r="BW72" i="24"/>
  <c r="AZ72" i="24"/>
  <c r="FP72" i="24" s="1"/>
  <c r="BX72" i="24"/>
  <c r="BA72" i="24"/>
  <c r="FQ72" i="24" s="1"/>
  <c r="BB72" i="24"/>
  <c r="FR72" i="24" s="1"/>
  <c r="BC72" i="24"/>
  <c r="FS72" i="24" s="1"/>
  <c r="BD72" i="24"/>
  <c r="FT72" i="24" s="1"/>
  <c r="BE72" i="24"/>
  <c r="FU72" i="24" s="1"/>
  <c r="BN72" i="24"/>
  <c r="BF72" i="24"/>
  <c r="FV72" i="24" s="1"/>
  <c r="AV72" i="24"/>
  <c r="FL72" i="24" s="1"/>
  <c r="BO72" i="24"/>
  <c r="BG72" i="24"/>
  <c r="FW72" i="24" s="1"/>
  <c r="AW72" i="24"/>
  <c r="FM72" i="24" s="1"/>
  <c r="BS72" i="24"/>
  <c r="BP72" i="24"/>
  <c r="BT72" i="24"/>
  <c r="BQ72" i="24"/>
  <c r="CS72" i="24"/>
  <c r="CT72" i="24"/>
  <c r="CU72" i="24"/>
  <c r="BJ72" i="24"/>
  <c r="AG72" i="24"/>
  <c r="EW72" i="24" s="1"/>
  <c r="BK72" i="24"/>
  <c r="AH72" i="24"/>
  <c r="EX72" i="24" s="1"/>
  <c r="BL72" i="24"/>
  <c r="AI72" i="24"/>
  <c r="EY72" i="24" s="1"/>
  <c r="BM72" i="24"/>
  <c r="AJ72" i="24"/>
  <c r="EZ72" i="24" s="1"/>
  <c r="AK72" i="24"/>
  <c r="FA72" i="24" s="1"/>
  <c r="AO72" i="24"/>
  <c r="FE72" i="24" s="1"/>
  <c r="AL72" i="24"/>
  <c r="FB72" i="24" s="1"/>
  <c r="AP72" i="24"/>
  <c r="FF72" i="24" s="1"/>
  <c r="AM72" i="24"/>
  <c r="FC72" i="24" s="1"/>
  <c r="AB72" i="24"/>
  <c r="ER72" i="24" s="1"/>
  <c r="AC72" i="24"/>
  <c r="ES72" i="24" s="1"/>
  <c r="X72" i="24"/>
  <c r="EN72" i="24" s="1"/>
  <c r="Q72" i="24"/>
  <c r="EG72" i="24" s="1"/>
  <c r="P72" i="24"/>
  <c r="EF72" i="24" s="1"/>
  <c r="AF72" i="24"/>
  <c r="EV72" i="24" s="1"/>
  <c r="AQ72" i="24"/>
  <c r="FG72" i="24" s="1"/>
  <c r="Y72" i="24"/>
  <c r="EO72" i="24" s="1"/>
  <c r="N72" i="24"/>
  <c r="ED72" i="24" s="1"/>
  <c r="O72" i="24"/>
  <c r="EE72" i="24" s="1"/>
  <c r="AR72" i="24"/>
  <c r="FH72" i="24" s="1"/>
  <c r="M72" i="24"/>
  <c r="EC72" i="24" s="1"/>
  <c r="AS72" i="24"/>
  <c r="FI72" i="24" s="1"/>
  <c r="S72" i="24"/>
  <c r="EI72" i="24" s="1"/>
  <c r="AT72" i="24"/>
  <c r="FJ72" i="24" s="1"/>
  <c r="U72" i="24"/>
  <c r="EK72" i="24" s="1"/>
  <c r="AU72" i="24"/>
  <c r="FK72" i="24" s="1"/>
  <c r="V72" i="24"/>
  <c r="EL72" i="24" s="1"/>
  <c r="K72" i="24"/>
  <c r="EA72" i="24" s="1"/>
  <c r="BI72" i="24"/>
  <c r="W72" i="24"/>
  <c r="EM72" i="24" s="1"/>
  <c r="L72" i="24"/>
  <c r="EB72" i="24" s="1"/>
  <c r="Z72" i="24"/>
  <c r="EP72" i="24" s="1"/>
  <c r="AE72" i="24"/>
  <c r="EU72" i="24" s="1"/>
  <c r="AA72" i="24"/>
  <c r="EQ72" i="24" s="1"/>
  <c r="R72" i="24"/>
  <c r="EH72" i="24" s="1"/>
  <c r="A123" i="24"/>
  <c r="DW122" i="24"/>
  <c r="DX122" i="24"/>
  <c r="DY122" i="24"/>
  <c r="DQ122" i="24"/>
  <c r="DR122" i="24"/>
  <c r="DS122" i="24"/>
  <c r="DT122" i="24"/>
  <c r="DU122" i="24"/>
  <c r="DV122" i="24"/>
  <c r="CM122" i="24"/>
  <c r="CN122" i="24"/>
  <c r="CO122" i="24"/>
  <c r="CP122" i="24"/>
  <c r="CQ122" i="24"/>
  <c r="DG122" i="24"/>
  <c r="CR122" i="24"/>
  <c r="DH122" i="24"/>
  <c r="CS122" i="24"/>
  <c r="DI122" i="24"/>
  <c r="CT122" i="24"/>
  <c r="DJ122" i="24"/>
  <c r="CU122" i="24"/>
  <c r="DK122" i="24"/>
  <c r="DL122" i="24"/>
  <c r="DM122" i="24"/>
  <c r="CC122" i="24"/>
  <c r="CD122" i="24"/>
  <c r="CE122" i="24"/>
  <c r="CF122" i="24"/>
  <c r="CG122" i="24"/>
  <c r="BV122" i="24"/>
  <c r="BW122" i="24"/>
  <c r="BX122" i="24"/>
  <c r="BY122" i="24"/>
  <c r="CH122" i="24"/>
  <c r="BZ122" i="24"/>
  <c r="CI122" i="24"/>
  <c r="CA122" i="24"/>
  <c r="CJ122" i="24"/>
  <c r="CK122" i="24"/>
  <c r="BI122" i="24"/>
  <c r="BJ122" i="24"/>
  <c r="BK122" i="24"/>
  <c r="DN122" i="24"/>
  <c r="BL122" i="24"/>
  <c r="DO122" i="24"/>
  <c r="BM122" i="24"/>
  <c r="BN122" i="24"/>
  <c r="BO122" i="24"/>
  <c r="AO122" i="24"/>
  <c r="FE122" i="24" s="1"/>
  <c r="AQ122" i="24"/>
  <c r="FG122" i="24" s="1"/>
  <c r="AR122" i="24"/>
  <c r="FH122" i="24" s="1"/>
  <c r="AY122" i="24"/>
  <c r="FO122" i="24" s="1"/>
  <c r="BP122" i="24"/>
  <c r="BD122" i="24"/>
  <c r="FT122" i="24" s="1"/>
  <c r="AP122" i="24"/>
  <c r="FF122" i="24" s="1"/>
  <c r="W122" i="24"/>
  <c r="EM122" i="24" s="1"/>
  <c r="BQ122" i="24"/>
  <c r="BE122" i="24"/>
  <c r="FU122" i="24" s="1"/>
  <c r="AS122" i="24"/>
  <c r="FI122" i="24" s="1"/>
  <c r="BF122" i="24"/>
  <c r="FV122" i="24" s="1"/>
  <c r="AT122" i="24"/>
  <c r="FJ122" i="24" s="1"/>
  <c r="Y122" i="24"/>
  <c r="EO122" i="24" s="1"/>
  <c r="BG122" i="24"/>
  <c r="FW122" i="24" s="1"/>
  <c r="AU122" i="24"/>
  <c r="FK122" i="24" s="1"/>
  <c r="AV122" i="24"/>
  <c r="FL122" i="24" s="1"/>
  <c r="AW122" i="24"/>
  <c r="FM122" i="24" s="1"/>
  <c r="AE122" i="24"/>
  <c r="EU122" i="24" s="1"/>
  <c r="BS122" i="24"/>
  <c r="AF122" i="24"/>
  <c r="EV122" i="24" s="1"/>
  <c r="BT122" i="24"/>
  <c r="AG122" i="24"/>
  <c r="EW122" i="24" s="1"/>
  <c r="BU122" i="24"/>
  <c r="AH122" i="24"/>
  <c r="EX122" i="24" s="1"/>
  <c r="AI122" i="24"/>
  <c r="EY122" i="24" s="1"/>
  <c r="AJ122" i="24"/>
  <c r="EZ122" i="24" s="1"/>
  <c r="AK122" i="24"/>
  <c r="FA122" i="24" s="1"/>
  <c r="AL122" i="24"/>
  <c r="FB122" i="24" s="1"/>
  <c r="O122" i="24"/>
  <c r="EE122" i="24" s="1"/>
  <c r="AC122" i="24"/>
  <c r="ES122" i="24" s="1"/>
  <c r="P122" i="24"/>
  <c r="EF122" i="24" s="1"/>
  <c r="U122" i="24"/>
  <c r="EK122" i="24" s="1"/>
  <c r="Q122" i="24"/>
  <c r="EG122" i="24" s="1"/>
  <c r="V122" i="24"/>
  <c r="EL122" i="24" s="1"/>
  <c r="R122" i="24"/>
  <c r="EH122" i="24" s="1"/>
  <c r="BB122" i="24"/>
  <c r="FR122" i="24" s="1"/>
  <c r="X122" i="24"/>
  <c r="EN122" i="24" s="1"/>
  <c r="S122" i="24"/>
  <c r="EI122" i="24" s="1"/>
  <c r="Z122" i="24"/>
  <c r="EP122" i="24" s="1"/>
  <c r="BC122" i="24"/>
  <c r="FS122" i="24" s="1"/>
  <c r="AZ122" i="24"/>
  <c r="FP122" i="24" s="1"/>
  <c r="AA122" i="24"/>
  <c r="EQ122" i="24" s="1"/>
  <c r="AM122" i="24"/>
  <c r="FC122" i="24" s="1"/>
  <c r="BA122" i="24"/>
  <c r="FQ122" i="24" s="1"/>
  <c r="AB122" i="24"/>
  <c r="ER122" i="24" s="1"/>
  <c r="K122" i="24"/>
  <c r="EA122" i="24" s="1"/>
  <c r="L122" i="24"/>
  <c r="EB122" i="24" s="1"/>
  <c r="M122" i="24"/>
  <c r="EC122" i="24" s="1"/>
  <c r="N122" i="24"/>
  <c r="ED122" i="24" s="1"/>
  <c r="A268" i="24"/>
  <c r="DX267" i="24"/>
  <c r="DY267" i="24"/>
  <c r="DQ267" i="24"/>
  <c r="DR267" i="24"/>
  <c r="DS267" i="24"/>
  <c r="DT267" i="24"/>
  <c r="DU267" i="24"/>
  <c r="DV267" i="24"/>
  <c r="DW267" i="24"/>
  <c r="DG267" i="24"/>
  <c r="DH267" i="24"/>
  <c r="DI267" i="24"/>
  <c r="DJ267" i="24"/>
  <c r="DK267" i="24"/>
  <c r="DL267" i="24"/>
  <c r="DM267" i="24"/>
  <c r="DN267" i="24"/>
  <c r="CM267" i="24"/>
  <c r="CN267" i="24"/>
  <c r="CS267" i="24"/>
  <c r="CT267" i="24"/>
  <c r="CU267" i="24"/>
  <c r="CJ267" i="24"/>
  <c r="CK267" i="24"/>
  <c r="CF267" i="24"/>
  <c r="CG267" i="24"/>
  <c r="CH267" i="24"/>
  <c r="CI267" i="24"/>
  <c r="BS267" i="24"/>
  <c r="BX267" i="24"/>
  <c r="BY267" i="24"/>
  <c r="AY267" i="24"/>
  <c r="FO267" i="24" s="1"/>
  <c r="BZ267" i="24"/>
  <c r="AZ267" i="24"/>
  <c r="FP267" i="24" s="1"/>
  <c r="CA267" i="24"/>
  <c r="BA267" i="24"/>
  <c r="FQ267" i="24" s="1"/>
  <c r="DO267" i="24"/>
  <c r="CC267" i="24"/>
  <c r="BC267" i="24"/>
  <c r="FS267" i="24" s="1"/>
  <c r="CD267" i="24"/>
  <c r="BD267" i="24"/>
  <c r="FT267" i="24" s="1"/>
  <c r="CE267" i="24"/>
  <c r="BE267" i="24"/>
  <c r="FU267" i="24" s="1"/>
  <c r="BN267" i="24"/>
  <c r="AV267" i="24"/>
  <c r="FL267" i="24" s="1"/>
  <c r="BO267" i="24"/>
  <c r="AW267" i="24"/>
  <c r="FM267" i="24" s="1"/>
  <c r="BP267" i="24"/>
  <c r="BQ267" i="24"/>
  <c r="CO267" i="24"/>
  <c r="CP267" i="24"/>
  <c r="BB267" i="24"/>
  <c r="FR267" i="24" s="1"/>
  <c r="CQ267" i="24"/>
  <c r="BF267" i="24"/>
  <c r="FV267" i="24" s="1"/>
  <c r="CR267" i="24"/>
  <c r="BG267" i="24"/>
  <c r="FW267" i="24" s="1"/>
  <c r="AG267" i="24"/>
  <c r="EW267" i="24" s="1"/>
  <c r="AH267" i="24"/>
  <c r="EX267" i="24" s="1"/>
  <c r="AI267" i="24"/>
  <c r="EY267" i="24" s="1"/>
  <c r="AJ267" i="24"/>
  <c r="EZ267" i="24" s="1"/>
  <c r="BT267" i="24"/>
  <c r="AK267" i="24"/>
  <c r="FA267" i="24" s="1"/>
  <c r="BU267" i="24"/>
  <c r="AO267" i="24"/>
  <c r="FE267" i="24" s="1"/>
  <c r="AL267" i="24"/>
  <c r="FB267" i="24" s="1"/>
  <c r="BV267" i="24"/>
  <c r="AP267" i="24"/>
  <c r="FF267" i="24" s="1"/>
  <c r="AM267" i="24"/>
  <c r="FC267" i="24" s="1"/>
  <c r="BW267" i="24"/>
  <c r="AE267" i="24"/>
  <c r="EU267" i="24" s="1"/>
  <c r="AF267" i="24"/>
  <c r="EV267" i="24" s="1"/>
  <c r="AC267" i="24"/>
  <c r="ES267" i="24" s="1"/>
  <c r="Q267" i="24"/>
  <c r="EG267" i="24" s="1"/>
  <c r="S267" i="24"/>
  <c r="EI267" i="24" s="1"/>
  <c r="U267" i="24"/>
  <c r="EK267" i="24" s="1"/>
  <c r="V267" i="24"/>
  <c r="EL267" i="24" s="1"/>
  <c r="O267" i="24"/>
  <c r="EE267" i="24" s="1"/>
  <c r="P267" i="24"/>
  <c r="EF267" i="24" s="1"/>
  <c r="BI267" i="24"/>
  <c r="W267" i="24"/>
  <c r="EM267" i="24" s="1"/>
  <c r="BJ267" i="24"/>
  <c r="X267" i="24"/>
  <c r="EN267" i="24" s="1"/>
  <c r="N267" i="24"/>
  <c r="ED267" i="24" s="1"/>
  <c r="AQ267" i="24"/>
  <c r="FG267" i="24" s="1"/>
  <c r="AS267" i="24"/>
  <c r="FI267" i="24" s="1"/>
  <c r="BK267" i="24"/>
  <c r="Y267" i="24"/>
  <c r="EO267" i="24" s="1"/>
  <c r="K267" i="24"/>
  <c r="EA267" i="24" s="1"/>
  <c r="BL267" i="24"/>
  <c r="Z267" i="24"/>
  <c r="EP267" i="24" s="1"/>
  <c r="L267" i="24"/>
  <c r="EB267" i="24" s="1"/>
  <c r="BM267" i="24"/>
  <c r="AA267" i="24"/>
  <c r="EQ267" i="24" s="1"/>
  <c r="M267" i="24"/>
  <c r="EC267" i="24" s="1"/>
  <c r="AB267" i="24"/>
  <c r="ER267" i="24" s="1"/>
  <c r="R267" i="24"/>
  <c r="EH267" i="24" s="1"/>
  <c r="AR267" i="24"/>
  <c r="FH267" i="24" s="1"/>
  <c r="AT267" i="24"/>
  <c r="FJ267" i="24" s="1"/>
  <c r="AU267" i="24"/>
  <c r="FK267" i="24" s="1"/>
  <c r="A68" i="24"/>
  <c r="DR67" i="24"/>
  <c r="DS67" i="24"/>
  <c r="DT67" i="24"/>
  <c r="DU67" i="24"/>
  <c r="DV67" i="24"/>
  <c r="DW67" i="24"/>
  <c r="DY67" i="24"/>
  <c r="DQ67" i="24"/>
  <c r="DX67" i="24"/>
  <c r="DM67" i="24"/>
  <c r="DN67" i="24"/>
  <c r="DO67" i="24"/>
  <c r="CM67" i="24"/>
  <c r="CN67" i="24"/>
  <c r="CO67" i="24"/>
  <c r="CP67" i="24"/>
  <c r="CQ67" i="24"/>
  <c r="DG67" i="24"/>
  <c r="CR67" i="24"/>
  <c r="DH67" i="24"/>
  <c r="CS67" i="24"/>
  <c r="CT67" i="24"/>
  <c r="CK67" i="24"/>
  <c r="BU67" i="24"/>
  <c r="CU67" i="24"/>
  <c r="BV67" i="24"/>
  <c r="BW67" i="24"/>
  <c r="BX67" i="24"/>
  <c r="BY67" i="24"/>
  <c r="BZ67" i="24"/>
  <c r="CA67" i="24"/>
  <c r="DI67" i="24"/>
  <c r="CC67" i="24"/>
  <c r="DJ67" i="24"/>
  <c r="CD67" i="24"/>
  <c r="DK67" i="24"/>
  <c r="CE67" i="24"/>
  <c r="DL67" i="24"/>
  <c r="CF67" i="24"/>
  <c r="BC67" i="24"/>
  <c r="FS67" i="24" s="1"/>
  <c r="BD67" i="24"/>
  <c r="FT67" i="24" s="1"/>
  <c r="BE67" i="24"/>
  <c r="FU67" i="24" s="1"/>
  <c r="BF67" i="24"/>
  <c r="FV67" i="24" s="1"/>
  <c r="BG67" i="24"/>
  <c r="FW67" i="24" s="1"/>
  <c r="BI67" i="24"/>
  <c r="BJ67" i="24"/>
  <c r="CG67" i="24"/>
  <c r="BK67" i="24"/>
  <c r="AY67" i="24"/>
  <c r="FO67" i="24" s="1"/>
  <c r="AW67" i="24"/>
  <c r="FM67" i="24" s="1"/>
  <c r="AL67" i="24"/>
  <c r="FB67" i="24" s="1"/>
  <c r="CH67" i="24"/>
  <c r="BL67" i="24"/>
  <c r="AZ67" i="24"/>
  <c r="FP67" i="24" s="1"/>
  <c r="AM67" i="24"/>
  <c r="FC67" i="24" s="1"/>
  <c r="CI67" i="24"/>
  <c r="BM67" i="24"/>
  <c r="BA67" i="24"/>
  <c r="FQ67" i="24" s="1"/>
  <c r="CJ67" i="24"/>
  <c r="BN67" i="24"/>
  <c r="BB67" i="24"/>
  <c r="FR67" i="24" s="1"/>
  <c r="BO67" i="24"/>
  <c r="BP67" i="24"/>
  <c r="BQ67" i="24"/>
  <c r="X67" i="24"/>
  <c r="EN67" i="24" s="1"/>
  <c r="AE67" i="24"/>
  <c r="EU67" i="24" s="1"/>
  <c r="AA67" i="24"/>
  <c r="EQ67" i="24" s="1"/>
  <c r="AF67" i="24"/>
  <c r="EV67" i="24" s="1"/>
  <c r="AB67" i="24"/>
  <c r="ER67" i="24" s="1"/>
  <c r="BS67" i="24"/>
  <c r="AG67" i="24"/>
  <c r="EW67" i="24" s="1"/>
  <c r="AC67" i="24"/>
  <c r="ES67" i="24" s="1"/>
  <c r="BT67" i="24"/>
  <c r="AH67" i="24"/>
  <c r="EX67" i="24" s="1"/>
  <c r="AI67" i="24"/>
  <c r="EY67" i="24" s="1"/>
  <c r="AJ67" i="24"/>
  <c r="EZ67" i="24" s="1"/>
  <c r="AK67" i="24"/>
  <c r="FA67" i="24" s="1"/>
  <c r="S67" i="24"/>
  <c r="EI67" i="24" s="1"/>
  <c r="K67" i="24"/>
  <c r="EA67" i="24" s="1"/>
  <c r="R67" i="24"/>
  <c r="EH67" i="24" s="1"/>
  <c r="AQ67" i="24"/>
  <c r="FG67" i="24" s="1"/>
  <c r="L67" i="24"/>
  <c r="EB67" i="24" s="1"/>
  <c r="U67" i="24"/>
  <c r="EK67" i="24" s="1"/>
  <c r="M67" i="24"/>
  <c r="EC67" i="24" s="1"/>
  <c r="AO67" i="24"/>
  <c r="FE67" i="24" s="1"/>
  <c r="AR67" i="24"/>
  <c r="FH67" i="24" s="1"/>
  <c r="V67" i="24"/>
  <c r="EL67" i="24" s="1"/>
  <c r="N67" i="24"/>
  <c r="ED67" i="24" s="1"/>
  <c r="W67" i="24"/>
  <c r="EM67" i="24" s="1"/>
  <c r="O67" i="24"/>
  <c r="EE67" i="24" s="1"/>
  <c r="AP67" i="24"/>
  <c r="FF67" i="24" s="1"/>
  <c r="AS67" i="24"/>
  <c r="FI67" i="24" s="1"/>
  <c r="Y67" i="24"/>
  <c r="EO67" i="24" s="1"/>
  <c r="P67" i="24"/>
  <c r="EF67" i="24" s="1"/>
  <c r="Z67" i="24"/>
  <c r="EP67" i="24" s="1"/>
  <c r="Q67" i="24"/>
  <c r="EG67" i="24" s="1"/>
  <c r="AT67" i="24"/>
  <c r="FJ67" i="24" s="1"/>
  <c r="AU67" i="24"/>
  <c r="FK67" i="24" s="1"/>
  <c r="AV67" i="24"/>
  <c r="FL67" i="24" s="1"/>
  <c r="A378" i="24"/>
  <c r="DQ377" i="24"/>
  <c r="DR377" i="24"/>
  <c r="DS377" i="24"/>
  <c r="DT377" i="24"/>
  <c r="DU377" i="24"/>
  <c r="DV377" i="24"/>
  <c r="DG377" i="24"/>
  <c r="DH377" i="24"/>
  <c r="DI377" i="24"/>
  <c r="DJ377" i="24"/>
  <c r="DK377" i="24"/>
  <c r="DL377" i="24"/>
  <c r="DM377" i="24"/>
  <c r="DN377" i="24"/>
  <c r="CM377" i="24"/>
  <c r="CN377" i="24"/>
  <c r="DW377" i="24"/>
  <c r="CR377" i="24"/>
  <c r="DX377" i="24"/>
  <c r="CS377" i="24"/>
  <c r="DY377" i="24"/>
  <c r="CT377" i="24"/>
  <c r="CU377" i="24"/>
  <c r="DO377" i="24"/>
  <c r="CJ377" i="24"/>
  <c r="CK377" i="24"/>
  <c r="CO377" i="24"/>
  <c r="CP377" i="24"/>
  <c r="CQ377" i="24"/>
  <c r="CF377" i="24"/>
  <c r="CG377" i="24"/>
  <c r="BS377" i="24"/>
  <c r="CH377" i="24"/>
  <c r="BT377" i="24"/>
  <c r="CI377" i="24"/>
  <c r="BU377" i="24"/>
  <c r="BV377" i="24"/>
  <c r="BW377" i="24"/>
  <c r="BX377" i="24"/>
  <c r="BY377" i="24"/>
  <c r="AV377" i="24"/>
  <c r="FL377" i="24" s="1"/>
  <c r="AW377" i="24"/>
  <c r="FM377" i="24" s="1"/>
  <c r="AY377" i="24"/>
  <c r="FO377" i="24" s="1"/>
  <c r="AZ377" i="24"/>
  <c r="FP377" i="24" s="1"/>
  <c r="BA377" i="24"/>
  <c r="FQ377" i="24" s="1"/>
  <c r="BB377" i="24"/>
  <c r="FR377" i="24" s="1"/>
  <c r="BC377" i="24"/>
  <c r="FS377" i="24" s="1"/>
  <c r="BJ377" i="24"/>
  <c r="AG377" i="24"/>
  <c r="EW377" i="24" s="1"/>
  <c r="BK377" i="24"/>
  <c r="AH377" i="24"/>
  <c r="EX377" i="24" s="1"/>
  <c r="BL377" i="24"/>
  <c r="AI377" i="24"/>
  <c r="EY377" i="24" s="1"/>
  <c r="BM377" i="24"/>
  <c r="AJ377" i="24"/>
  <c r="EZ377" i="24" s="1"/>
  <c r="BZ377" i="24"/>
  <c r="BN377" i="24"/>
  <c r="AK377" i="24"/>
  <c r="FA377" i="24" s="1"/>
  <c r="CA377" i="24"/>
  <c r="BO377" i="24"/>
  <c r="AL377" i="24"/>
  <c r="FB377" i="24" s="1"/>
  <c r="BP377" i="24"/>
  <c r="AO377" i="24"/>
  <c r="FE377" i="24" s="1"/>
  <c r="AM377" i="24"/>
  <c r="FC377" i="24" s="1"/>
  <c r="AP377" i="24"/>
  <c r="FF377" i="24" s="1"/>
  <c r="AE377" i="24"/>
  <c r="EU377" i="24" s="1"/>
  <c r="AQ377" i="24"/>
  <c r="FG377" i="24" s="1"/>
  <c r="AF377" i="24"/>
  <c r="EV377" i="24" s="1"/>
  <c r="AR377" i="24"/>
  <c r="FH377" i="24" s="1"/>
  <c r="AS377" i="24"/>
  <c r="FI377" i="24" s="1"/>
  <c r="AT377" i="24"/>
  <c r="FJ377" i="24" s="1"/>
  <c r="AU377" i="24"/>
  <c r="FK377" i="24" s="1"/>
  <c r="BI377" i="24"/>
  <c r="BQ377" i="24"/>
  <c r="W377" i="24"/>
  <c r="EM377" i="24" s="1"/>
  <c r="CD377" i="24"/>
  <c r="BE377" i="24"/>
  <c r="FU377" i="24" s="1"/>
  <c r="X377" i="24"/>
  <c r="EN377" i="24" s="1"/>
  <c r="O377" i="24"/>
  <c r="EE377" i="24" s="1"/>
  <c r="Y377" i="24"/>
  <c r="EO377" i="24" s="1"/>
  <c r="P377" i="24"/>
  <c r="EF377" i="24" s="1"/>
  <c r="Z377" i="24"/>
  <c r="EP377" i="24" s="1"/>
  <c r="AA377" i="24"/>
  <c r="EQ377" i="24" s="1"/>
  <c r="N377" i="24"/>
  <c r="ED377" i="24" s="1"/>
  <c r="Q377" i="24"/>
  <c r="EG377" i="24" s="1"/>
  <c r="AB377" i="24"/>
  <c r="ER377" i="24" s="1"/>
  <c r="M377" i="24"/>
  <c r="EC377" i="24" s="1"/>
  <c r="CC377" i="24"/>
  <c r="R377" i="24"/>
  <c r="EH377" i="24" s="1"/>
  <c r="S377" i="24"/>
  <c r="EI377" i="24" s="1"/>
  <c r="AC377" i="24"/>
  <c r="ES377" i="24" s="1"/>
  <c r="K377" i="24"/>
  <c r="EA377" i="24" s="1"/>
  <c r="L377" i="24"/>
  <c r="EB377" i="24" s="1"/>
  <c r="CE377" i="24"/>
  <c r="BD377" i="24"/>
  <c r="FT377" i="24" s="1"/>
  <c r="U377" i="24"/>
  <c r="EK377" i="24" s="1"/>
  <c r="BG377" i="24"/>
  <c r="FW377" i="24" s="1"/>
  <c r="V377" i="24"/>
  <c r="EL377" i="24" s="1"/>
  <c r="BF377" i="24"/>
  <c r="FV377" i="24" s="1"/>
  <c r="A28" i="24"/>
  <c r="DR27" i="24"/>
  <c r="DS27" i="24"/>
  <c r="DT27" i="24"/>
  <c r="DU27" i="24"/>
  <c r="DV27" i="24"/>
  <c r="DW27" i="24"/>
  <c r="DY27" i="24"/>
  <c r="DM27" i="24"/>
  <c r="DN27" i="24"/>
  <c r="DO27" i="24"/>
  <c r="DQ27" i="24"/>
  <c r="DX27" i="24"/>
  <c r="CM27" i="24"/>
  <c r="CN27" i="24"/>
  <c r="CO27" i="24"/>
  <c r="DI27" i="24"/>
  <c r="DJ27" i="24"/>
  <c r="DK27" i="24"/>
  <c r="DL27" i="24"/>
  <c r="CT27" i="24"/>
  <c r="CU27" i="24"/>
  <c r="CG27" i="24"/>
  <c r="BU27" i="24"/>
  <c r="CH27" i="24"/>
  <c r="BV27" i="24"/>
  <c r="CI27" i="24"/>
  <c r="BW27" i="24"/>
  <c r="CJ27" i="24"/>
  <c r="CP27" i="24"/>
  <c r="CK27" i="24"/>
  <c r="CQ27" i="24"/>
  <c r="DG27" i="24"/>
  <c r="CR27" i="24"/>
  <c r="CA27" i="24"/>
  <c r="DH27" i="24"/>
  <c r="CS27" i="24"/>
  <c r="BC27" i="24"/>
  <c r="FS27" i="24" s="1"/>
  <c r="BD27" i="24"/>
  <c r="FT27" i="24" s="1"/>
  <c r="BE27" i="24"/>
  <c r="FU27" i="24" s="1"/>
  <c r="BF27" i="24"/>
  <c r="FV27" i="24" s="1"/>
  <c r="BG27" i="24"/>
  <c r="FW27" i="24" s="1"/>
  <c r="BI27" i="24"/>
  <c r="BJ27" i="24"/>
  <c r="BX27" i="24"/>
  <c r="BY27" i="24"/>
  <c r="BZ27" i="24"/>
  <c r="CC27" i="24"/>
  <c r="CD27" i="24"/>
  <c r="CE27" i="24"/>
  <c r="CF27" i="24"/>
  <c r="AS27" i="24"/>
  <c r="FI27" i="24" s="1"/>
  <c r="AL27" i="24"/>
  <c r="FB27" i="24" s="1"/>
  <c r="AT27" i="24"/>
  <c r="FJ27" i="24" s="1"/>
  <c r="AM27" i="24"/>
  <c r="FC27" i="24" s="1"/>
  <c r="AU27" i="24"/>
  <c r="FK27" i="24" s="1"/>
  <c r="AV27" i="24"/>
  <c r="FL27" i="24" s="1"/>
  <c r="AW27" i="24"/>
  <c r="FM27" i="24" s="1"/>
  <c r="BS27" i="24"/>
  <c r="X27" i="24"/>
  <c r="EN27" i="24" s="1"/>
  <c r="BT27" i="24"/>
  <c r="BK27" i="24"/>
  <c r="AR27" i="24"/>
  <c r="FH27" i="24" s="1"/>
  <c r="BL27" i="24"/>
  <c r="BM27" i="24"/>
  <c r="BN27" i="24"/>
  <c r="BO27" i="24"/>
  <c r="BP27" i="24"/>
  <c r="BQ27" i="24"/>
  <c r="AE27" i="24"/>
  <c r="EU27" i="24" s="1"/>
  <c r="AF27" i="24"/>
  <c r="EV27" i="24" s="1"/>
  <c r="Y27" i="24"/>
  <c r="EO27" i="24" s="1"/>
  <c r="BB27" i="24"/>
  <c r="FR27" i="24" s="1"/>
  <c r="AJ27" i="24"/>
  <c r="EZ27" i="24" s="1"/>
  <c r="AO27" i="24"/>
  <c r="FE27" i="24" s="1"/>
  <c r="Z27" i="24"/>
  <c r="EP27" i="24" s="1"/>
  <c r="K27" i="24"/>
  <c r="EA27" i="24" s="1"/>
  <c r="AG27" i="24"/>
  <c r="EW27" i="24" s="1"/>
  <c r="AP27" i="24"/>
  <c r="FF27" i="24" s="1"/>
  <c r="AA27" i="24"/>
  <c r="EQ27" i="24" s="1"/>
  <c r="L27" i="24"/>
  <c r="EB27" i="24" s="1"/>
  <c r="R27" i="24"/>
  <c r="EH27" i="24" s="1"/>
  <c r="AQ27" i="24"/>
  <c r="FG27" i="24" s="1"/>
  <c r="AB27" i="24"/>
  <c r="ER27" i="24" s="1"/>
  <c r="M27" i="24"/>
  <c r="EC27" i="24" s="1"/>
  <c r="AC27" i="24"/>
  <c r="ES27" i="24" s="1"/>
  <c r="N27" i="24"/>
  <c r="ED27" i="24" s="1"/>
  <c r="AZ27" i="24"/>
  <c r="FP27" i="24" s="1"/>
  <c r="BA27" i="24"/>
  <c r="FQ27" i="24" s="1"/>
  <c r="O27" i="24"/>
  <c r="EE27" i="24" s="1"/>
  <c r="S27" i="24"/>
  <c r="EI27" i="24" s="1"/>
  <c r="P27" i="24"/>
  <c r="EF27" i="24" s="1"/>
  <c r="AH27" i="24"/>
  <c r="EX27" i="24" s="1"/>
  <c r="AY27" i="24"/>
  <c r="FO27" i="24" s="1"/>
  <c r="Q27" i="24"/>
  <c r="EG27" i="24" s="1"/>
  <c r="AI27" i="24"/>
  <c r="EY27" i="24" s="1"/>
  <c r="U27" i="24"/>
  <c r="EK27" i="24" s="1"/>
  <c r="AK27" i="24"/>
  <c r="FA27" i="24" s="1"/>
  <c r="V27" i="24"/>
  <c r="EL27" i="24" s="1"/>
  <c r="W27" i="24"/>
  <c r="EM27" i="24" s="1"/>
  <c r="A78" i="24"/>
  <c r="DR77" i="24"/>
  <c r="DS77" i="24"/>
  <c r="DT77" i="24"/>
  <c r="DU77" i="24"/>
  <c r="DV77" i="24"/>
  <c r="DW77" i="24"/>
  <c r="DX77" i="24"/>
  <c r="DY77" i="24"/>
  <c r="DQ77" i="24"/>
  <c r="DG77" i="24"/>
  <c r="DH77" i="24"/>
  <c r="DI77" i="24"/>
  <c r="DJ77" i="24"/>
  <c r="CR77" i="24"/>
  <c r="CS77" i="24"/>
  <c r="CT77" i="24"/>
  <c r="CU77" i="24"/>
  <c r="DK77" i="24"/>
  <c r="DL77" i="24"/>
  <c r="DM77" i="24"/>
  <c r="DN77" i="24"/>
  <c r="DO77" i="24"/>
  <c r="CN77" i="24"/>
  <c r="CO77" i="24"/>
  <c r="CP77" i="24"/>
  <c r="CQ77" i="24"/>
  <c r="CE77" i="24"/>
  <c r="CF77" i="24"/>
  <c r="CG77" i="24"/>
  <c r="CM77" i="24"/>
  <c r="CH77" i="24"/>
  <c r="CI77" i="24"/>
  <c r="CJ77" i="24"/>
  <c r="CK77" i="24"/>
  <c r="BZ77" i="24"/>
  <c r="CA77" i="24"/>
  <c r="BM77" i="24"/>
  <c r="BS77" i="24"/>
  <c r="BN77" i="24"/>
  <c r="BT77" i="24"/>
  <c r="BO77" i="24"/>
  <c r="BU77" i="24"/>
  <c r="BP77" i="24"/>
  <c r="BV77" i="24"/>
  <c r="BQ77" i="24"/>
  <c r="BW77" i="24"/>
  <c r="BX77" i="24"/>
  <c r="AY77" i="24"/>
  <c r="FO77" i="24" s="1"/>
  <c r="BY77" i="24"/>
  <c r="AZ77" i="24"/>
  <c r="FP77" i="24" s="1"/>
  <c r="AQ77" i="24"/>
  <c r="FG77" i="24" s="1"/>
  <c r="AR77" i="24"/>
  <c r="FH77" i="24" s="1"/>
  <c r="CC77" i="24"/>
  <c r="AS77" i="24"/>
  <c r="FI77" i="24" s="1"/>
  <c r="CD77" i="24"/>
  <c r="AT77" i="24"/>
  <c r="FJ77" i="24" s="1"/>
  <c r="BI77" i="24"/>
  <c r="BA77" i="24"/>
  <c r="FQ77" i="24" s="1"/>
  <c r="BJ77" i="24"/>
  <c r="BB77" i="24"/>
  <c r="FR77" i="24" s="1"/>
  <c r="AV77" i="24"/>
  <c r="FL77" i="24" s="1"/>
  <c r="BK77" i="24"/>
  <c r="BC77" i="24"/>
  <c r="FS77" i="24" s="1"/>
  <c r="AW77" i="24"/>
  <c r="FM77" i="24" s="1"/>
  <c r="BL77" i="24"/>
  <c r="BD77" i="24"/>
  <c r="FT77" i="24" s="1"/>
  <c r="AU77" i="24"/>
  <c r="FK77" i="24" s="1"/>
  <c r="AB77" i="24"/>
  <c r="ER77" i="24" s="1"/>
  <c r="AE77" i="24"/>
  <c r="EU77" i="24" s="1"/>
  <c r="AF77" i="24"/>
  <c r="EV77" i="24" s="1"/>
  <c r="AG77" i="24"/>
  <c r="EW77" i="24" s="1"/>
  <c r="AH77" i="24"/>
  <c r="EX77" i="24" s="1"/>
  <c r="AJ77" i="24"/>
  <c r="EZ77" i="24" s="1"/>
  <c r="AK77" i="24"/>
  <c r="FA77" i="24" s="1"/>
  <c r="AL77" i="24"/>
  <c r="FB77" i="24" s="1"/>
  <c r="AM77" i="24"/>
  <c r="FC77" i="24" s="1"/>
  <c r="BF77" i="24"/>
  <c r="FV77" i="24" s="1"/>
  <c r="M77" i="24"/>
  <c r="EC77" i="24" s="1"/>
  <c r="N77" i="24"/>
  <c r="ED77" i="24" s="1"/>
  <c r="BG77" i="24"/>
  <c r="FW77" i="24" s="1"/>
  <c r="AI77" i="24"/>
  <c r="EY77" i="24" s="1"/>
  <c r="U77" i="24"/>
  <c r="EK77" i="24" s="1"/>
  <c r="BE77" i="24"/>
  <c r="FU77" i="24" s="1"/>
  <c r="L77" i="24"/>
  <c r="EB77" i="24" s="1"/>
  <c r="V77" i="24"/>
  <c r="EL77" i="24" s="1"/>
  <c r="X77" i="24"/>
  <c r="EN77" i="24" s="1"/>
  <c r="AA77" i="24"/>
  <c r="EQ77" i="24" s="1"/>
  <c r="W77" i="24"/>
  <c r="EM77" i="24" s="1"/>
  <c r="Y77" i="24"/>
  <c r="EO77" i="24" s="1"/>
  <c r="AC77" i="24"/>
  <c r="ES77" i="24" s="1"/>
  <c r="K77" i="24"/>
  <c r="EA77" i="24" s="1"/>
  <c r="Z77" i="24"/>
  <c r="EP77" i="24" s="1"/>
  <c r="O77" i="24"/>
  <c r="EE77" i="24" s="1"/>
  <c r="P77" i="24"/>
  <c r="EF77" i="24" s="1"/>
  <c r="S77" i="24"/>
  <c r="EI77" i="24" s="1"/>
  <c r="AP77" i="24"/>
  <c r="FF77" i="24" s="1"/>
  <c r="Q77" i="24"/>
  <c r="EG77" i="24" s="1"/>
  <c r="R77" i="24"/>
  <c r="EH77" i="24" s="1"/>
  <c r="AO77" i="24"/>
  <c r="FE77" i="24" s="1"/>
  <c r="A128" i="24"/>
  <c r="DR127" i="24"/>
  <c r="DS127" i="24"/>
  <c r="DT127" i="24"/>
  <c r="DU127" i="24"/>
  <c r="DV127" i="24"/>
  <c r="DW127" i="24"/>
  <c r="DY127" i="24"/>
  <c r="DQ127" i="24"/>
  <c r="DX127" i="24"/>
  <c r="DM127" i="24"/>
  <c r="DN127" i="24"/>
  <c r="DO127" i="24"/>
  <c r="CM127" i="24"/>
  <c r="CN127" i="24"/>
  <c r="CO127" i="24"/>
  <c r="DG127" i="24"/>
  <c r="DH127" i="24"/>
  <c r="DI127" i="24"/>
  <c r="DJ127" i="24"/>
  <c r="DK127" i="24"/>
  <c r="DL127" i="24"/>
  <c r="CP127" i="24"/>
  <c r="CQ127" i="24"/>
  <c r="CR127" i="24"/>
  <c r="CS127" i="24"/>
  <c r="CT127" i="24"/>
  <c r="CU127" i="24"/>
  <c r="CG127" i="24"/>
  <c r="CH127" i="24"/>
  <c r="CI127" i="24"/>
  <c r="CJ127" i="24"/>
  <c r="CK127" i="24"/>
  <c r="CC127" i="24"/>
  <c r="CD127" i="24"/>
  <c r="CE127" i="24"/>
  <c r="BS127" i="24"/>
  <c r="CF127" i="24"/>
  <c r="BT127" i="24"/>
  <c r="BU127" i="24"/>
  <c r="BV127" i="24"/>
  <c r="BW127" i="24"/>
  <c r="BX127" i="24"/>
  <c r="BY127" i="24"/>
  <c r="BC127" i="24"/>
  <c r="FS127" i="24" s="1"/>
  <c r="BZ127" i="24"/>
  <c r="BD127" i="24"/>
  <c r="FT127" i="24" s="1"/>
  <c r="CA127" i="24"/>
  <c r="BE127" i="24"/>
  <c r="FU127" i="24" s="1"/>
  <c r="BF127" i="24"/>
  <c r="FV127" i="24" s="1"/>
  <c r="BG127" i="24"/>
  <c r="FW127" i="24" s="1"/>
  <c r="BI127" i="24"/>
  <c r="BJ127" i="24"/>
  <c r="BO127" i="24"/>
  <c r="AL127" i="24"/>
  <c r="FB127" i="24" s="1"/>
  <c r="BP127" i="24"/>
  <c r="AM127" i="24"/>
  <c r="FC127" i="24" s="1"/>
  <c r="BQ127" i="24"/>
  <c r="AU127" i="24"/>
  <c r="FK127" i="24" s="1"/>
  <c r="AV127" i="24"/>
  <c r="FL127" i="24" s="1"/>
  <c r="AW127" i="24"/>
  <c r="FM127" i="24" s="1"/>
  <c r="AY127" i="24"/>
  <c r="FO127" i="24" s="1"/>
  <c r="AZ127" i="24"/>
  <c r="FP127" i="24" s="1"/>
  <c r="BA127" i="24"/>
  <c r="FQ127" i="24" s="1"/>
  <c r="BB127" i="24"/>
  <c r="FR127" i="24" s="1"/>
  <c r="AQ127" i="24"/>
  <c r="FG127" i="24" s="1"/>
  <c r="AA127" i="24"/>
  <c r="EQ127" i="24" s="1"/>
  <c r="AB127" i="24"/>
  <c r="ER127" i="24" s="1"/>
  <c r="AR127" i="24"/>
  <c r="FH127" i="24" s="1"/>
  <c r="K127" i="24"/>
  <c r="EA127" i="24" s="1"/>
  <c r="AJ127" i="24"/>
  <c r="EZ127" i="24" s="1"/>
  <c r="AK127" i="24"/>
  <c r="FA127" i="24" s="1"/>
  <c r="S127" i="24"/>
  <c r="EI127" i="24" s="1"/>
  <c r="BL127" i="24"/>
  <c r="AS127" i="24"/>
  <c r="FI127" i="24" s="1"/>
  <c r="L127" i="24"/>
  <c r="EB127" i="24" s="1"/>
  <c r="BN127" i="24"/>
  <c r="AT127" i="24"/>
  <c r="FJ127" i="24" s="1"/>
  <c r="AE127" i="24"/>
  <c r="EU127" i="24" s="1"/>
  <c r="M127" i="24"/>
  <c r="EC127" i="24" s="1"/>
  <c r="AF127" i="24"/>
  <c r="EV127" i="24" s="1"/>
  <c r="N127" i="24"/>
  <c r="ED127" i="24" s="1"/>
  <c r="Z127" i="24"/>
  <c r="EP127" i="24" s="1"/>
  <c r="AC127" i="24"/>
  <c r="ES127" i="24" s="1"/>
  <c r="AG127" i="24"/>
  <c r="EW127" i="24" s="1"/>
  <c r="U127" i="24"/>
  <c r="EK127" i="24" s="1"/>
  <c r="O127" i="24"/>
  <c r="EE127" i="24" s="1"/>
  <c r="R127" i="24"/>
  <c r="EH127" i="24" s="1"/>
  <c r="Y127" i="24"/>
  <c r="EO127" i="24" s="1"/>
  <c r="BK127" i="24"/>
  <c r="AH127" i="24"/>
  <c r="EX127" i="24" s="1"/>
  <c r="V127" i="24"/>
  <c r="EL127" i="24" s="1"/>
  <c r="P127" i="24"/>
  <c r="EF127" i="24" s="1"/>
  <c r="AI127" i="24"/>
  <c r="EY127" i="24" s="1"/>
  <c r="W127" i="24"/>
  <c r="EM127" i="24" s="1"/>
  <c r="Q127" i="24"/>
  <c r="EG127" i="24" s="1"/>
  <c r="X127" i="24"/>
  <c r="EN127" i="24" s="1"/>
  <c r="BM127" i="24"/>
  <c r="AP127" i="24"/>
  <c r="FF127" i="24" s="1"/>
  <c r="AO127" i="24"/>
  <c r="FE127" i="24" s="1"/>
  <c r="A413" i="24"/>
  <c r="DQ412" i="24"/>
  <c r="DR412" i="24"/>
  <c r="DT412" i="24"/>
  <c r="DL412" i="24"/>
  <c r="DM412" i="24"/>
  <c r="DN412" i="24"/>
  <c r="DO412" i="24"/>
  <c r="DS412" i="24"/>
  <c r="CO412" i="24"/>
  <c r="DU412" i="24"/>
  <c r="CP412" i="24"/>
  <c r="DV412" i="24"/>
  <c r="CQ412" i="24"/>
  <c r="DW412" i="24"/>
  <c r="DG412" i="24"/>
  <c r="CR412" i="24"/>
  <c r="DX412" i="24"/>
  <c r="DH412" i="24"/>
  <c r="CS412" i="24"/>
  <c r="DY412" i="24"/>
  <c r="DI412" i="24"/>
  <c r="CT412" i="24"/>
  <c r="DJ412" i="24"/>
  <c r="CU412" i="24"/>
  <c r="DK412" i="24"/>
  <c r="CM412" i="24"/>
  <c r="CN412" i="24"/>
  <c r="CC412" i="24"/>
  <c r="CD412" i="24"/>
  <c r="CE412" i="24"/>
  <c r="CF412" i="24"/>
  <c r="CG412" i="24"/>
  <c r="CH412" i="24"/>
  <c r="CI412" i="24"/>
  <c r="CJ412" i="24"/>
  <c r="BW412" i="24"/>
  <c r="BX412" i="24"/>
  <c r="BY412" i="24"/>
  <c r="BZ412" i="24"/>
  <c r="CA412" i="24"/>
  <c r="BI412" i="24"/>
  <c r="BJ412" i="24"/>
  <c r="BS412" i="24"/>
  <c r="BK412" i="24"/>
  <c r="BA412" i="24"/>
  <c r="FQ412" i="24" s="1"/>
  <c r="BT412" i="24"/>
  <c r="BL412" i="24"/>
  <c r="BB412" i="24"/>
  <c r="FR412" i="24" s="1"/>
  <c r="BU412" i="24"/>
  <c r="BM412" i="24"/>
  <c r="BC412" i="24"/>
  <c r="FS412" i="24" s="1"/>
  <c r="BV412" i="24"/>
  <c r="BN412" i="24"/>
  <c r="BD412" i="24"/>
  <c r="FT412" i="24" s="1"/>
  <c r="BO412" i="24"/>
  <c r="BE412" i="24"/>
  <c r="FU412" i="24" s="1"/>
  <c r="BP412" i="24"/>
  <c r="BF412" i="24"/>
  <c r="FV412" i="24" s="1"/>
  <c r="BQ412" i="24"/>
  <c r="BG412" i="24"/>
  <c r="FW412" i="24" s="1"/>
  <c r="CK412" i="24"/>
  <c r="AL412" i="24"/>
  <c r="FB412" i="24" s="1"/>
  <c r="AM412" i="24"/>
  <c r="FC412" i="24" s="1"/>
  <c r="AY412" i="24"/>
  <c r="FO412" i="24" s="1"/>
  <c r="AO412" i="24"/>
  <c r="FE412" i="24" s="1"/>
  <c r="AP412" i="24"/>
  <c r="FF412" i="24" s="1"/>
  <c r="U412" i="24"/>
  <c r="EK412" i="24" s="1"/>
  <c r="AQ412" i="24"/>
  <c r="FG412" i="24" s="1"/>
  <c r="V412" i="24"/>
  <c r="EL412" i="24" s="1"/>
  <c r="AR412" i="24"/>
  <c r="FH412" i="24" s="1"/>
  <c r="W412" i="24"/>
  <c r="EM412" i="24" s="1"/>
  <c r="AG412" i="24"/>
  <c r="EW412" i="24" s="1"/>
  <c r="K412" i="24"/>
  <c r="EA412" i="24" s="1"/>
  <c r="AE412" i="24"/>
  <c r="EU412" i="24" s="1"/>
  <c r="AB412" i="24"/>
  <c r="ER412" i="24" s="1"/>
  <c r="AT412" i="24"/>
  <c r="FJ412" i="24" s="1"/>
  <c r="AC412" i="24"/>
  <c r="ES412" i="24" s="1"/>
  <c r="AK412" i="24"/>
  <c r="FA412" i="24" s="1"/>
  <c r="AV412" i="24"/>
  <c r="FL412" i="24" s="1"/>
  <c r="L412" i="24"/>
  <c r="EB412" i="24" s="1"/>
  <c r="S412" i="24"/>
  <c r="EI412" i="24" s="1"/>
  <c r="AH412" i="24"/>
  <c r="EX412" i="24" s="1"/>
  <c r="AA412" i="24"/>
  <c r="EQ412" i="24" s="1"/>
  <c r="AS412" i="24"/>
  <c r="FI412" i="24" s="1"/>
  <c r="M412" i="24"/>
  <c r="EC412" i="24" s="1"/>
  <c r="N412" i="24"/>
  <c r="ED412" i="24" s="1"/>
  <c r="AI412" i="24"/>
  <c r="EY412" i="24" s="1"/>
  <c r="O412" i="24"/>
  <c r="EE412" i="24" s="1"/>
  <c r="R412" i="24"/>
  <c r="EH412" i="24" s="1"/>
  <c r="Y412" i="24"/>
  <c r="EO412" i="24" s="1"/>
  <c r="Z412" i="24"/>
  <c r="EP412" i="24" s="1"/>
  <c r="AJ412" i="24"/>
  <c r="EZ412" i="24" s="1"/>
  <c r="P412" i="24"/>
  <c r="EF412" i="24" s="1"/>
  <c r="AZ412" i="24"/>
  <c r="FP412" i="24" s="1"/>
  <c r="Q412" i="24"/>
  <c r="EG412" i="24" s="1"/>
  <c r="X412" i="24"/>
  <c r="EN412" i="24" s="1"/>
  <c r="AF412" i="24"/>
  <c r="EV412" i="24" s="1"/>
  <c r="AU412" i="24"/>
  <c r="FK412" i="24" s="1"/>
  <c r="AW412" i="24"/>
  <c r="FM412" i="24" s="1"/>
  <c r="A418" i="24"/>
  <c r="DU417" i="24"/>
  <c r="DV417" i="24"/>
  <c r="DW417" i="24"/>
  <c r="DX417" i="24"/>
  <c r="DY417" i="24"/>
  <c r="DG417" i="24"/>
  <c r="DH417" i="24"/>
  <c r="DI417" i="24"/>
  <c r="DJ417" i="24"/>
  <c r="DK417" i="24"/>
  <c r="DL417" i="24"/>
  <c r="DM417" i="24"/>
  <c r="DN417" i="24"/>
  <c r="DQ417" i="24"/>
  <c r="DR417" i="24"/>
  <c r="DS417" i="24"/>
  <c r="DT417" i="24"/>
  <c r="DO417" i="24"/>
  <c r="CM417" i="24"/>
  <c r="CN417" i="24"/>
  <c r="CO417" i="24"/>
  <c r="CP417" i="24"/>
  <c r="CQ417" i="24"/>
  <c r="CJ417" i="24"/>
  <c r="CK417" i="24"/>
  <c r="BS417" i="24"/>
  <c r="BT417" i="24"/>
  <c r="BU417" i="24"/>
  <c r="BV417" i="24"/>
  <c r="CC417" i="24"/>
  <c r="BW417" i="24"/>
  <c r="CD417" i="24"/>
  <c r="BX417" i="24"/>
  <c r="CE417" i="24"/>
  <c r="BY417" i="24"/>
  <c r="CR417" i="24"/>
  <c r="AV417" i="24"/>
  <c r="FL417" i="24" s="1"/>
  <c r="CS417" i="24"/>
  <c r="AW417" i="24"/>
  <c r="FM417" i="24" s="1"/>
  <c r="CT417" i="24"/>
  <c r="CU417" i="24"/>
  <c r="AY417" i="24"/>
  <c r="FO417" i="24" s="1"/>
  <c r="CF417" i="24"/>
  <c r="AZ417" i="24"/>
  <c r="FP417" i="24" s="1"/>
  <c r="CG417" i="24"/>
  <c r="BA417" i="24"/>
  <c r="FQ417" i="24" s="1"/>
  <c r="CH417" i="24"/>
  <c r="BB417" i="24"/>
  <c r="FR417" i="24" s="1"/>
  <c r="CI417" i="24"/>
  <c r="BI417" i="24"/>
  <c r="BC417" i="24"/>
  <c r="FS417" i="24" s="1"/>
  <c r="AG417" i="24"/>
  <c r="EW417" i="24" s="1"/>
  <c r="AH417" i="24"/>
  <c r="EX417" i="24" s="1"/>
  <c r="AI417" i="24"/>
  <c r="EY417" i="24" s="1"/>
  <c r="AJ417" i="24"/>
  <c r="EZ417" i="24" s="1"/>
  <c r="AL417" i="24"/>
  <c r="FB417" i="24" s="1"/>
  <c r="AM417" i="24"/>
  <c r="FC417" i="24" s="1"/>
  <c r="AE417" i="24"/>
  <c r="EU417" i="24" s="1"/>
  <c r="AF417" i="24"/>
  <c r="EV417" i="24" s="1"/>
  <c r="AK417" i="24"/>
  <c r="FA417" i="24" s="1"/>
  <c r="BJ417" i="24"/>
  <c r="BK417" i="24"/>
  <c r="BG417" i="24"/>
  <c r="FW417" i="24" s="1"/>
  <c r="AA417" i="24"/>
  <c r="EQ417" i="24" s="1"/>
  <c r="AU417" i="24"/>
  <c r="FK417" i="24" s="1"/>
  <c r="AB417" i="24"/>
  <c r="ER417" i="24" s="1"/>
  <c r="AS417" i="24"/>
  <c r="FI417" i="24" s="1"/>
  <c r="P417" i="24"/>
  <c r="EF417" i="24" s="1"/>
  <c r="R417" i="24"/>
  <c r="EH417" i="24" s="1"/>
  <c r="BN417" i="24"/>
  <c r="AC417" i="24"/>
  <c r="ES417" i="24" s="1"/>
  <c r="K417" i="24"/>
  <c r="EA417" i="24" s="1"/>
  <c r="AR417" i="24"/>
  <c r="FH417" i="24" s="1"/>
  <c r="CA417" i="24"/>
  <c r="AP417" i="24"/>
  <c r="FF417" i="24" s="1"/>
  <c r="O417" i="24"/>
  <c r="EE417" i="24" s="1"/>
  <c r="BO417" i="24"/>
  <c r="Q417" i="24"/>
  <c r="EG417" i="24" s="1"/>
  <c r="BM417" i="24"/>
  <c r="U417" i="24"/>
  <c r="EK417" i="24" s="1"/>
  <c r="S417" i="24"/>
  <c r="EI417" i="24" s="1"/>
  <c r="AO417" i="24"/>
  <c r="FE417" i="24" s="1"/>
  <c r="L417" i="24"/>
  <c r="EB417" i="24" s="1"/>
  <c r="M417" i="24"/>
  <c r="EC417" i="24" s="1"/>
  <c r="AQ417" i="24"/>
  <c r="FG417" i="24" s="1"/>
  <c r="N417" i="24"/>
  <c r="ED417" i="24" s="1"/>
  <c r="BZ417" i="24"/>
  <c r="BL417" i="24"/>
  <c r="AT417" i="24"/>
  <c r="FJ417" i="24" s="1"/>
  <c r="V417" i="24"/>
  <c r="EL417" i="24" s="1"/>
  <c r="BP417" i="24"/>
  <c r="W417" i="24"/>
  <c r="EM417" i="24" s="1"/>
  <c r="BQ417" i="24"/>
  <c r="BD417" i="24"/>
  <c r="FT417" i="24" s="1"/>
  <c r="X417" i="24"/>
  <c r="EN417" i="24" s="1"/>
  <c r="BE417" i="24"/>
  <c r="FU417" i="24" s="1"/>
  <c r="Y417" i="24"/>
  <c r="EO417" i="24" s="1"/>
  <c r="BF417" i="24"/>
  <c r="FV417" i="24" s="1"/>
  <c r="Z417" i="24"/>
  <c r="EP417" i="24" s="1"/>
  <c r="DY17" i="24"/>
  <c r="DX17" i="24"/>
  <c r="BT17" i="24"/>
  <c r="AQ17" i="24"/>
  <c r="FG17" i="24" s="1"/>
  <c r="AG17" i="24"/>
  <c r="EW17" i="24" s="1"/>
  <c r="R17" i="24"/>
  <c r="EH17" i="24" s="1"/>
  <c r="A113" i="24"/>
  <c r="DQ112" i="24"/>
  <c r="DR112" i="24"/>
  <c r="DT112" i="24"/>
  <c r="DU112" i="24"/>
  <c r="DV112" i="24"/>
  <c r="DH112" i="24"/>
  <c r="DI112" i="24"/>
  <c r="DJ112" i="24"/>
  <c r="DK112" i="24"/>
  <c r="DW112" i="24"/>
  <c r="DL112" i="24"/>
  <c r="DX112" i="24"/>
  <c r="DM112" i="24"/>
  <c r="DY112" i="24"/>
  <c r="DN112" i="24"/>
  <c r="DO112" i="24"/>
  <c r="CM112" i="24"/>
  <c r="CN112" i="24"/>
  <c r="CJ112" i="24"/>
  <c r="CK112" i="24"/>
  <c r="CF112" i="24"/>
  <c r="CG112" i="24"/>
  <c r="CI112" i="24"/>
  <c r="DG112" i="24"/>
  <c r="CO112" i="24"/>
  <c r="CP112" i="24"/>
  <c r="CQ112" i="24"/>
  <c r="CR112" i="24"/>
  <c r="CS112" i="24"/>
  <c r="CT112" i="24"/>
  <c r="CU112" i="24"/>
  <c r="BS112" i="24"/>
  <c r="BX112" i="24"/>
  <c r="BY112" i="24"/>
  <c r="AY112" i="24"/>
  <c r="FO112" i="24" s="1"/>
  <c r="BZ112" i="24"/>
  <c r="AZ112" i="24"/>
  <c r="FP112" i="24" s="1"/>
  <c r="CA112" i="24"/>
  <c r="BA112" i="24"/>
  <c r="FQ112" i="24" s="1"/>
  <c r="BB112" i="24"/>
  <c r="FR112" i="24" s="1"/>
  <c r="BC112" i="24"/>
  <c r="FS112" i="24" s="1"/>
  <c r="BE112" i="24"/>
  <c r="FU112" i="24" s="1"/>
  <c r="BT112" i="24"/>
  <c r="AV112" i="24"/>
  <c r="FL112" i="24" s="1"/>
  <c r="BU112" i="24"/>
  <c r="AW112" i="24"/>
  <c r="FM112" i="24" s="1"/>
  <c r="BV112" i="24"/>
  <c r="BW112" i="24"/>
  <c r="CC112" i="24"/>
  <c r="CD112" i="24"/>
  <c r="CE112" i="24"/>
  <c r="AR112" i="24"/>
  <c r="FH112" i="24" s="1"/>
  <c r="AG112" i="24"/>
  <c r="EW112" i="24" s="1"/>
  <c r="AS112" i="24"/>
  <c r="FI112" i="24" s="1"/>
  <c r="AH112" i="24"/>
  <c r="EX112" i="24" s="1"/>
  <c r="AT112" i="24"/>
  <c r="FJ112" i="24" s="1"/>
  <c r="AI112" i="24"/>
  <c r="EY112" i="24" s="1"/>
  <c r="AU112" i="24"/>
  <c r="FK112" i="24" s="1"/>
  <c r="AJ112" i="24"/>
  <c r="EZ112" i="24" s="1"/>
  <c r="AK112" i="24"/>
  <c r="FA112" i="24" s="1"/>
  <c r="AM112" i="24"/>
  <c r="FC112" i="24" s="1"/>
  <c r="BI112" i="24"/>
  <c r="BJ112" i="24"/>
  <c r="BK112" i="24"/>
  <c r="AE112" i="24"/>
  <c r="EU112" i="24" s="1"/>
  <c r="BL112" i="24"/>
  <c r="AF112" i="24"/>
  <c r="EV112" i="24" s="1"/>
  <c r="BM112" i="24"/>
  <c r="AC112" i="24"/>
  <c r="ES112" i="24" s="1"/>
  <c r="S112" i="24"/>
  <c r="EI112" i="24" s="1"/>
  <c r="BQ112" i="24"/>
  <c r="W112" i="24"/>
  <c r="EM112" i="24" s="1"/>
  <c r="BO112" i="24"/>
  <c r="Q112" i="24"/>
  <c r="EG112" i="24" s="1"/>
  <c r="AO112" i="24"/>
  <c r="FE112" i="24" s="1"/>
  <c r="M112" i="24"/>
  <c r="EC112" i="24" s="1"/>
  <c r="BN112" i="24"/>
  <c r="BP112" i="24"/>
  <c r="AP112" i="24"/>
  <c r="FF112" i="24" s="1"/>
  <c r="U112" i="24"/>
  <c r="EK112" i="24" s="1"/>
  <c r="BF112" i="24"/>
  <c r="FV112" i="24" s="1"/>
  <c r="X112" i="24"/>
  <c r="EN112" i="24" s="1"/>
  <c r="AQ112" i="24"/>
  <c r="FG112" i="24" s="1"/>
  <c r="K112" i="24"/>
  <c r="EA112" i="24" s="1"/>
  <c r="N112" i="24"/>
  <c r="ED112" i="24" s="1"/>
  <c r="P112" i="24"/>
  <c r="EF112" i="24" s="1"/>
  <c r="V112" i="24"/>
  <c r="EL112" i="24" s="1"/>
  <c r="R112" i="24"/>
  <c r="EH112" i="24" s="1"/>
  <c r="L112" i="24"/>
  <c r="EB112" i="24" s="1"/>
  <c r="BG112" i="24"/>
  <c r="FW112" i="24" s="1"/>
  <c r="Y112" i="24"/>
  <c r="EO112" i="24" s="1"/>
  <c r="Z112" i="24"/>
  <c r="EP112" i="24" s="1"/>
  <c r="AA112" i="24"/>
  <c r="EQ112" i="24" s="1"/>
  <c r="AB112" i="24"/>
  <c r="ER112" i="24" s="1"/>
  <c r="A303" i="24"/>
  <c r="DW302" i="24"/>
  <c r="DX302" i="24"/>
  <c r="DY302" i="24"/>
  <c r="DR302" i="24"/>
  <c r="DS302" i="24"/>
  <c r="DT302" i="24"/>
  <c r="DU302" i="24"/>
  <c r="DG302" i="24"/>
  <c r="DH302" i="24"/>
  <c r="DI302" i="24"/>
  <c r="DJ302" i="24"/>
  <c r="DK302" i="24"/>
  <c r="DL302" i="24"/>
  <c r="DM302" i="24"/>
  <c r="DN302" i="24"/>
  <c r="DO302" i="24"/>
  <c r="DQ302" i="24"/>
  <c r="CM302" i="24"/>
  <c r="CN302" i="24"/>
  <c r="CE302" i="24"/>
  <c r="CO302" i="24"/>
  <c r="CF302" i="24"/>
  <c r="CG302" i="24"/>
  <c r="CQ302" i="24"/>
  <c r="CH302" i="24"/>
  <c r="CR302" i="24"/>
  <c r="CI302" i="24"/>
  <c r="CS302" i="24"/>
  <c r="CJ302" i="24"/>
  <c r="CT302" i="24"/>
  <c r="CK302" i="24"/>
  <c r="CU302" i="24"/>
  <c r="CA302" i="24"/>
  <c r="BU302" i="24"/>
  <c r="BM302" i="24"/>
  <c r="BV302" i="24"/>
  <c r="BN302" i="24"/>
  <c r="BW302" i="24"/>
  <c r="BO302" i="24"/>
  <c r="BX302" i="24"/>
  <c r="BP302" i="24"/>
  <c r="BQ302" i="24"/>
  <c r="BZ302" i="24"/>
  <c r="AQ302" i="24"/>
  <c r="FG302" i="24" s="1"/>
  <c r="AR302" i="24"/>
  <c r="FH302" i="24" s="1"/>
  <c r="CC302" i="24"/>
  <c r="AS302" i="24"/>
  <c r="FI302" i="24" s="1"/>
  <c r="CD302" i="24"/>
  <c r="AT302" i="24"/>
  <c r="FJ302" i="24" s="1"/>
  <c r="AV302" i="24"/>
  <c r="FL302" i="24" s="1"/>
  <c r="AW302" i="24"/>
  <c r="FM302" i="24" s="1"/>
  <c r="BS302" i="24"/>
  <c r="BT302" i="24"/>
  <c r="AE302" i="24"/>
  <c r="EU302" i="24" s="1"/>
  <c r="AF302" i="24"/>
  <c r="EV302" i="24" s="1"/>
  <c r="AG302" i="24"/>
  <c r="EW302" i="24" s="1"/>
  <c r="AH302" i="24"/>
  <c r="EX302" i="24" s="1"/>
  <c r="AU302" i="24"/>
  <c r="FK302" i="24" s="1"/>
  <c r="AI302" i="24"/>
  <c r="EY302" i="24" s="1"/>
  <c r="Z302" i="24"/>
  <c r="EP302" i="24" s="1"/>
  <c r="AA302" i="24"/>
  <c r="EQ302" i="24" s="1"/>
  <c r="AY302" i="24"/>
  <c r="FO302" i="24" s="1"/>
  <c r="AK302" i="24"/>
  <c r="FA302" i="24" s="1"/>
  <c r="AB302" i="24"/>
  <c r="ER302" i="24" s="1"/>
  <c r="AZ302" i="24"/>
  <c r="FP302" i="24" s="1"/>
  <c r="AL302" i="24"/>
  <c r="FB302" i="24" s="1"/>
  <c r="AC302" i="24"/>
  <c r="ES302" i="24" s="1"/>
  <c r="BA302" i="24"/>
  <c r="FQ302" i="24" s="1"/>
  <c r="AM302" i="24"/>
  <c r="FC302" i="24" s="1"/>
  <c r="BB302" i="24"/>
  <c r="FR302" i="24" s="1"/>
  <c r="BC302" i="24"/>
  <c r="FS302" i="24" s="1"/>
  <c r="BI302" i="24"/>
  <c r="BD302" i="24"/>
  <c r="FT302" i="24" s="1"/>
  <c r="BL302" i="24"/>
  <c r="U302" i="24"/>
  <c r="EK302" i="24" s="1"/>
  <c r="N302" i="24"/>
  <c r="ED302" i="24" s="1"/>
  <c r="BK302" i="24"/>
  <c r="O302" i="24"/>
  <c r="EE302" i="24" s="1"/>
  <c r="K302" i="24"/>
  <c r="EA302" i="24" s="1"/>
  <c r="L302" i="24"/>
  <c r="EB302" i="24" s="1"/>
  <c r="M302" i="24"/>
  <c r="EC302" i="24" s="1"/>
  <c r="W302" i="24"/>
  <c r="EM302" i="24" s="1"/>
  <c r="BE302" i="24"/>
  <c r="FU302" i="24" s="1"/>
  <c r="AO302" i="24"/>
  <c r="FE302" i="24" s="1"/>
  <c r="X302" i="24"/>
  <c r="EN302" i="24" s="1"/>
  <c r="AP302" i="24"/>
  <c r="FF302" i="24" s="1"/>
  <c r="Y302" i="24"/>
  <c r="EO302" i="24" s="1"/>
  <c r="P302" i="24"/>
  <c r="EF302" i="24" s="1"/>
  <c r="BF302" i="24"/>
  <c r="FV302" i="24" s="1"/>
  <c r="V302" i="24"/>
  <c r="EL302" i="24" s="1"/>
  <c r="Q302" i="24"/>
  <c r="EG302" i="24" s="1"/>
  <c r="R302" i="24"/>
  <c r="EH302" i="24" s="1"/>
  <c r="BG302" i="24"/>
  <c r="FW302" i="24" s="1"/>
  <c r="S302" i="24"/>
  <c r="EI302" i="24" s="1"/>
  <c r="A33" i="24"/>
  <c r="DQ32" i="24"/>
  <c r="AV32" i="24"/>
  <c r="FL32" i="24" s="1"/>
  <c r="BK32" i="24"/>
  <c r="BI32" i="24"/>
  <c r="BW32" i="24"/>
  <c r="A83" i="24"/>
  <c r="DW82" i="24"/>
  <c r="DX82" i="24"/>
  <c r="DY82" i="24"/>
  <c r="DQ82" i="24"/>
  <c r="DR82" i="24"/>
  <c r="DS82" i="24"/>
  <c r="DT82" i="24"/>
  <c r="DU82" i="24"/>
  <c r="DV82" i="24"/>
  <c r="CM82" i="24"/>
  <c r="CN82" i="24"/>
  <c r="CO82" i="24"/>
  <c r="CP82" i="24"/>
  <c r="CQ82" i="24"/>
  <c r="CR82" i="24"/>
  <c r="CS82" i="24"/>
  <c r="CT82" i="24"/>
  <c r="DN82" i="24"/>
  <c r="DO82" i="24"/>
  <c r="DJ82" i="24"/>
  <c r="DK82" i="24"/>
  <c r="DL82" i="24"/>
  <c r="DM82" i="24"/>
  <c r="CC82" i="24"/>
  <c r="CD82" i="24"/>
  <c r="CE82" i="24"/>
  <c r="CF82" i="24"/>
  <c r="CG82" i="24"/>
  <c r="BZ82" i="24"/>
  <c r="CA82" i="24"/>
  <c r="CU82" i="24"/>
  <c r="CH82" i="24"/>
  <c r="CI82" i="24"/>
  <c r="BI82" i="24"/>
  <c r="CJ82" i="24"/>
  <c r="BJ82" i="24"/>
  <c r="CK82" i="24"/>
  <c r="BK82" i="24"/>
  <c r="BS82" i="24"/>
  <c r="BL82" i="24"/>
  <c r="BT82" i="24"/>
  <c r="BM82" i="24"/>
  <c r="BU82" i="24"/>
  <c r="BN82" i="24"/>
  <c r="BV82" i="24"/>
  <c r="BO82" i="24"/>
  <c r="AO82" i="24"/>
  <c r="FE82" i="24" s="1"/>
  <c r="AQ82" i="24"/>
  <c r="FG82" i="24" s="1"/>
  <c r="AR82" i="24"/>
  <c r="FH82" i="24" s="1"/>
  <c r="W82" i="24"/>
  <c r="EM82" i="24" s="1"/>
  <c r="DG82" i="24"/>
  <c r="DH82" i="24"/>
  <c r="Y82" i="24"/>
  <c r="EO82" i="24" s="1"/>
  <c r="DI82" i="24"/>
  <c r="AC82" i="24"/>
  <c r="ES82" i="24" s="1"/>
  <c r="AY82" i="24"/>
  <c r="FO82" i="24" s="1"/>
  <c r="AZ82" i="24"/>
  <c r="FP82" i="24" s="1"/>
  <c r="BA82" i="24"/>
  <c r="FQ82" i="24" s="1"/>
  <c r="BB82" i="24"/>
  <c r="FR82" i="24" s="1"/>
  <c r="AE82" i="24"/>
  <c r="EU82" i="24" s="1"/>
  <c r="BC82" i="24"/>
  <c r="FS82" i="24" s="1"/>
  <c r="AF82" i="24"/>
  <c r="EV82" i="24" s="1"/>
  <c r="O82" i="24"/>
  <c r="EE82" i="24" s="1"/>
  <c r="BX82" i="24"/>
  <c r="P82" i="24"/>
  <c r="EF82" i="24" s="1"/>
  <c r="AU82" i="24"/>
  <c r="FK82" i="24" s="1"/>
  <c r="AL82" i="24"/>
  <c r="FB82" i="24" s="1"/>
  <c r="BY82" i="24"/>
  <c r="X82" i="24"/>
  <c r="EN82" i="24" s="1"/>
  <c r="Q82" i="24"/>
  <c r="EG82" i="24" s="1"/>
  <c r="AK82" i="24"/>
  <c r="FA82" i="24" s="1"/>
  <c r="U82" i="24"/>
  <c r="EK82" i="24" s="1"/>
  <c r="R82" i="24"/>
  <c r="EH82" i="24" s="1"/>
  <c r="AG82" i="24"/>
  <c r="EW82" i="24" s="1"/>
  <c r="S82" i="24"/>
  <c r="EI82" i="24" s="1"/>
  <c r="AW82" i="24"/>
  <c r="FM82" i="24" s="1"/>
  <c r="AA82" i="24"/>
  <c r="EQ82" i="24" s="1"/>
  <c r="AH82" i="24"/>
  <c r="EX82" i="24" s="1"/>
  <c r="BW82" i="24"/>
  <c r="AT82" i="24"/>
  <c r="FJ82" i="24" s="1"/>
  <c r="Z82" i="24"/>
  <c r="EP82" i="24" s="1"/>
  <c r="AP82" i="24"/>
  <c r="FF82" i="24" s="1"/>
  <c r="AI82" i="24"/>
  <c r="EY82" i="24" s="1"/>
  <c r="AV82" i="24"/>
  <c r="FL82" i="24" s="1"/>
  <c r="AS82" i="24"/>
  <c r="FI82" i="24" s="1"/>
  <c r="AJ82" i="24"/>
  <c r="EZ82" i="24" s="1"/>
  <c r="AM82" i="24"/>
  <c r="FC82" i="24" s="1"/>
  <c r="V82" i="24"/>
  <c r="EL82" i="24" s="1"/>
  <c r="BQ82" i="24"/>
  <c r="BD82" i="24"/>
  <c r="FT82" i="24" s="1"/>
  <c r="K82" i="24"/>
  <c r="EA82" i="24" s="1"/>
  <c r="BE82" i="24"/>
  <c r="FU82" i="24" s="1"/>
  <c r="L82" i="24"/>
  <c r="EB82" i="24" s="1"/>
  <c r="AB82" i="24"/>
  <c r="ER82" i="24" s="1"/>
  <c r="BF82" i="24"/>
  <c r="FV82" i="24" s="1"/>
  <c r="M82" i="24"/>
  <c r="EC82" i="24" s="1"/>
  <c r="BG82" i="24"/>
  <c r="FW82" i="24" s="1"/>
  <c r="N82" i="24"/>
  <c r="ED82" i="24" s="1"/>
  <c r="BP82" i="24"/>
  <c r="A363" i="24"/>
  <c r="DW362" i="24"/>
  <c r="DX362" i="24"/>
  <c r="DY362" i="24"/>
  <c r="DU362" i="24"/>
  <c r="DV362" i="24"/>
  <c r="DQ362" i="24"/>
  <c r="DR362" i="24"/>
  <c r="DS362" i="24"/>
  <c r="DT362" i="24"/>
  <c r="DG362" i="24"/>
  <c r="DH362" i="24"/>
  <c r="DI362" i="24"/>
  <c r="DJ362" i="24"/>
  <c r="DK362" i="24"/>
  <c r="DL362" i="24"/>
  <c r="DM362" i="24"/>
  <c r="DN362" i="24"/>
  <c r="DO362" i="24"/>
  <c r="CR362" i="24"/>
  <c r="CE362" i="24"/>
  <c r="CS362" i="24"/>
  <c r="CF362" i="24"/>
  <c r="CT362" i="24"/>
  <c r="CG362" i="24"/>
  <c r="CU362" i="24"/>
  <c r="CH362" i="24"/>
  <c r="CI362" i="24"/>
  <c r="CJ362" i="24"/>
  <c r="CK362" i="24"/>
  <c r="BM362" i="24"/>
  <c r="BN362" i="24"/>
  <c r="BO362" i="24"/>
  <c r="CM362" i="24"/>
  <c r="BP362" i="24"/>
  <c r="CN362" i="24"/>
  <c r="BQ362" i="24"/>
  <c r="CO362" i="24"/>
  <c r="CP362" i="24"/>
  <c r="BS362" i="24"/>
  <c r="CQ362" i="24"/>
  <c r="BT362" i="24"/>
  <c r="AQ362" i="24"/>
  <c r="FG362" i="24" s="1"/>
  <c r="AR362" i="24"/>
  <c r="FH362" i="24" s="1"/>
  <c r="BG362" i="24"/>
  <c r="FW362" i="24" s="1"/>
  <c r="CC362" i="24"/>
  <c r="CD362" i="24"/>
  <c r="AE362" i="24"/>
  <c r="EU362" i="24" s="1"/>
  <c r="AF362" i="24"/>
  <c r="EV362" i="24" s="1"/>
  <c r="AO362" i="24"/>
  <c r="FE362" i="24" s="1"/>
  <c r="AG362" i="24"/>
  <c r="EW362" i="24" s="1"/>
  <c r="AP362" i="24"/>
  <c r="FF362" i="24" s="1"/>
  <c r="AH362" i="24"/>
  <c r="EX362" i="24" s="1"/>
  <c r="BE362" i="24"/>
  <c r="FU362" i="24" s="1"/>
  <c r="Z362" i="24"/>
  <c r="EP362" i="24" s="1"/>
  <c r="BF362" i="24"/>
  <c r="FV362" i="24" s="1"/>
  <c r="AA362" i="24"/>
  <c r="EQ362" i="24" s="1"/>
  <c r="AS362" i="24"/>
  <c r="FI362" i="24" s="1"/>
  <c r="AB362" i="24"/>
  <c r="ER362" i="24" s="1"/>
  <c r="AT362" i="24"/>
  <c r="FJ362" i="24" s="1"/>
  <c r="AC362" i="24"/>
  <c r="ES362" i="24" s="1"/>
  <c r="AU362" i="24"/>
  <c r="FK362" i="24" s="1"/>
  <c r="AV362" i="24"/>
  <c r="FL362" i="24" s="1"/>
  <c r="AW362" i="24"/>
  <c r="FM362" i="24" s="1"/>
  <c r="V362" i="24"/>
  <c r="EL362" i="24" s="1"/>
  <c r="AI362" i="24"/>
  <c r="EY362" i="24" s="1"/>
  <c r="W362" i="24"/>
  <c r="EM362" i="24" s="1"/>
  <c r="BZ362" i="24"/>
  <c r="AL362" i="24"/>
  <c r="FB362" i="24" s="1"/>
  <c r="AY362" i="24"/>
  <c r="FO362" i="24" s="1"/>
  <c r="X362" i="24"/>
  <c r="EN362" i="24" s="1"/>
  <c r="AZ362" i="24"/>
  <c r="FP362" i="24" s="1"/>
  <c r="Y362" i="24"/>
  <c r="EO362" i="24" s="1"/>
  <c r="K362" i="24"/>
  <c r="EA362" i="24" s="1"/>
  <c r="BU362" i="24"/>
  <c r="BA362" i="24"/>
  <c r="FQ362" i="24" s="1"/>
  <c r="AK362" i="24"/>
  <c r="FA362" i="24" s="1"/>
  <c r="BV362" i="24"/>
  <c r="BI362" i="24"/>
  <c r="BB362" i="24"/>
  <c r="FR362" i="24" s="1"/>
  <c r="CA362" i="24"/>
  <c r="AJ362" i="24"/>
  <c r="EZ362" i="24" s="1"/>
  <c r="BW362" i="24"/>
  <c r="BJ362" i="24"/>
  <c r="BC362" i="24"/>
  <c r="FS362" i="24" s="1"/>
  <c r="M362" i="24"/>
  <c r="EC362" i="24" s="1"/>
  <c r="N362" i="24"/>
  <c r="ED362" i="24" s="1"/>
  <c r="AM362" i="24"/>
  <c r="FC362" i="24" s="1"/>
  <c r="BX362" i="24"/>
  <c r="BK362" i="24"/>
  <c r="BD362" i="24"/>
  <c r="FT362" i="24" s="1"/>
  <c r="BY362" i="24"/>
  <c r="BL362" i="24"/>
  <c r="L362" i="24"/>
  <c r="EB362" i="24" s="1"/>
  <c r="Q362" i="24"/>
  <c r="EG362" i="24" s="1"/>
  <c r="R362" i="24"/>
  <c r="EH362" i="24" s="1"/>
  <c r="O362" i="24"/>
  <c r="EE362" i="24" s="1"/>
  <c r="P362" i="24"/>
  <c r="EF362" i="24" s="1"/>
  <c r="S362" i="24"/>
  <c r="EI362" i="24" s="1"/>
  <c r="U362" i="24"/>
  <c r="EK362" i="24" s="1"/>
  <c r="A98" i="24"/>
  <c r="DU97" i="24"/>
  <c r="DV97" i="24"/>
  <c r="DW97" i="24"/>
  <c r="DX97" i="24"/>
  <c r="DY97" i="24"/>
  <c r="DG97" i="24"/>
  <c r="DH97" i="24"/>
  <c r="DI97" i="24"/>
  <c r="DJ97" i="24"/>
  <c r="CR97" i="24"/>
  <c r="CS97" i="24"/>
  <c r="CT97" i="24"/>
  <c r="CU97" i="24"/>
  <c r="DQ97" i="24"/>
  <c r="DR97" i="24"/>
  <c r="DS97" i="24"/>
  <c r="DT97" i="24"/>
  <c r="DK97" i="24"/>
  <c r="DL97" i="24"/>
  <c r="DM97" i="24"/>
  <c r="DN97" i="24"/>
  <c r="CM97" i="24"/>
  <c r="CE97" i="24"/>
  <c r="CF97" i="24"/>
  <c r="CG97" i="24"/>
  <c r="CH97" i="24"/>
  <c r="CN97" i="24"/>
  <c r="CI97" i="24"/>
  <c r="CO97" i="24"/>
  <c r="CJ97" i="24"/>
  <c r="CP97" i="24"/>
  <c r="CK97" i="24"/>
  <c r="CQ97" i="24"/>
  <c r="DO97" i="24"/>
  <c r="CA97" i="24"/>
  <c r="CC97" i="24"/>
  <c r="CD97" i="24"/>
  <c r="BW97" i="24"/>
  <c r="BM97" i="24"/>
  <c r="BX97" i="24"/>
  <c r="BN97" i="24"/>
  <c r="BY97" i="24"/>
  <c r="BO97" i="24"/>
  <c r="BZ97" i="24"/>
  <c r="BP97" i="24"/>
  <c r="BQ97" i="24"/>
  <c r="AY97" i="24"/>
  <c r="FO97" i="24" s="1"/>
  <c r="AZ97" i="24"/>
  <c r="FP97" i="24" s="1"/>
  <c r="AQ97" i="24"/>
  <c r="FG97" i="24" s="1"/>
  <c r="AR97" i="24"/>
  <c r="FH97" i="24" s="1"/>
  <c r="AS97" i="24"/>
  <c r="FI97" i="24" s="1"/>
  <c r="AT97" i="24"/>
  <c r="FJ97" i="24" s="1"/>
  <c r="AV97" i="24"/>
  <c r="FL97" i="24" s="1"/>
  <c r="AW97" i="24"/>
  <c r="FM97" i="24" s="1"/>
  <c r="BS97" i="24"/>
  <c r="BI97" i="24"/>
  <c r="BE97" i="24"/>
  <c r="FU97" i="24" s="1"/>
  <c r="AB97" i="24"/>
  <c r="ER97" i="24" s="1"/>
  <c r="BT97" i="24"/>
  <c r="BJ97" i="24"/>
  <c r="BF97" i="24"/>
  <c r="FV97" i="24" s="1"/>
  <c r="BU97" i="24"/>
  <c r="BK97" i="24"/>
  <c r="BG97" i="24"/>
  <c r="FW97" i="24" s="1"/>
  <c r="BV97" i="24"/>
  <c r="BL97" i="24"/>
  <c r="AE97" i="24"/>
  <c r="EU97" i="24" s="1"/>
  <c r="AO97" i="24"/>
  <c r="FE97" i="24" s="1"/>
  <c r="AF97" i="24"/>
  <c r="EV97" i="24" s="1"/>
  <c r="AP97" i="24"/>
  <c r="FF97" i="24" s="1"/>
  <c r="AG97" i="24"/>
  <c r="EW97" i="24" s="1"/>
  <c r="AU97" i="24"/>
  <c r="FK97" i="24" s="1"/>
  <c r="AH97" i="24"/>
  <c r="EX97" i="24" s="1"/>
  <c r="BC97" i="24"/>
  <c r="FS97" i="24" s="1"/>
  <c r="AM97" i="24"/>
  <c r="FC97" i="24" s="1"/>
  <c r="BD97" i="24"/>
  <c r="FT97" i="24" s="1"/>
  <c r="U97" i="24"/>
  <c r="EK97" i="24" s="1"/>
  <c r="AI97" i="24"/>
  <c r="EY97" i="24" s="1"/>
  <c r="V97" i="24"/>
  <c r="EL97" i="24" s="1"/>
  <c r="AJ97" i="24"/>
  <c r="EZ97" i="24" s="1"/>
  <c r="W97" i="24"/>
  <c r="EM97" i="24" s="1"/>
  <c r="N97" i="24"/>
  <c r="ED97" i="24" s="1"/>
  <c r="AK97" i="24"/>
  <c r="FA97" i="24" s="1"/>
  <c r="X97" i="24"/>
  <c r="EN97" i="24" s="1"/>
  <c r="M97" i="24"/>
  <c r="EC97" i="24" s="1"/>
  <c r="AL97" i="24"/>
  <c r="FB97" i="24" s="1"/>
  <c r="Y97" i="24"/>
  <c r="EO97" i="24" s="1"/>
  <c r="K97" i="24"/>
  <c r="EA97" i="24" s="1"/>
  <c r="Z97" i="24"/>
  <c r="EP97" i="24" s="1"/>
  <c r="AA97" i="24"/>
  <c r="EQ97" i="24" s="1"/>
  <c r="AC97" i="24"/>
  <c r="ES97" i="24" s="1"/>
  <c r="O97" i="24"/>
  <c r="EE97" i="24" s="1"/>
  <c r="L97" i="24"/>
  <c r="EB97" i="24" s="1"/>
  <c r="Q97" i="24"/>
  <c r="EG97" i="24" s="1"/>
  <c r="R97" i="24"/>
  <c r="EH97" i="24" s="1"/>
  <c r="BA97" i="24"/>
  <c r="FQ97" i="24" s="1"/>
  <c r="BB97" i="24"/>
  <c r="FR97" i="24" s="1"/>
  <c r="P97" i="24"/>
  <c r="EF97" i="24" s="1"/>
  <c r="S97" i="24"/>
  <c r="EI97" i="24" s="1"/>
  <c r="A293" i="24"/>
  <c r="DQ292" i="24"/>
  <c r="DR292" i="24"/>
  <c r="DT292" i="24"/>
  <c r="DX292" i="24"/>
  <c r="DY292" i="24"/>
  <c r="DS292" i="24"/>
  <c r="DL292" i="24"/>
  <c r="DU292" i="24"/>
  <c r="DM292" i="24"/>
  <c r="DV292" i="24"/>
  <c r="DN292" i="24"/>
  <c r="DW292" i="24"/>
  <c r="DO292" i="24"/>
  <c r="CM292" i="24"/>
  <c r="CN292" i="24"/>
  <c r="CO292" i="24"/>
  <c r="CP292" i="24"/>
  <c r="CQ292" i="24"/>
  <c r="CR292" i="24"/>
  <c r="DG292" i="24"/>
  <c r="CS292" i="24"/>
  <c r="CT292" i="24"/>
  <c r="CK292" i="24"/>
  <c r="CU292" i="24"/>
  <c r="BX292" i="24"/>
  <c r="CC292" i="24"/>
  <c r="CD292" i="24"/>
  <c r="BS292" i="24"/>
  <c r="CE292" i="24"/>
  <c r="BT292" i="24"/>
  <c r="CF292" i="24"/>
  <c r="BU292" i="24"/>
  <c r="DH292" i="24"/>
  <c r="CG292" i="24"/>
  <c r="BV292" i="24"/>
  <c r="DI292" i="24"/>
  <c r="CH292" i="24"/>
  <c r="BW292" i="24"/>
  <c r="DJ292" i="24"/>
  <c r="CI292" i="24"/>
  <c r="BY292" i="24"/>
  <c r="BI292" i="24"/>
  <c r="DK292" i="24"/>
  <c r="CJ292" i="24"/>
  <c r="BZ292" i="24"/>
  <c r="BJ292" i="24"/>
  <c r="BA292" i="24"/>
  <c r="FQ292" i="24" s="1"/>
  <c r="BB292" i="24"/>
  <c r="FR292" i="24" s="1"/>
  <c r="BC292" i="24"/>
  <c r="FS292" i="24" s="1"/>
  <c r="BD292" i="24"/>
  <c r="FT292" i="24" s="1"/>
  <c r="BE292" i="24"/>
  <c r="FU292" i="24" s="1"/>
  <c r="BF292" i="24"/>
  <c r="FV292" i="24" s="1"/>
  <c r="BG292" i="24"/>
  <c r="FW292" i="24" s="1"/>
  <c r="AL292" i="24"/>
  <c r="FB292" i="24" s="1"/>
  <c r="AM292" i="24"/>
  <c r="FC292" i="24" s="1"/>
  <c r="BK292" i="24"/>
  <c r="BL292" i="24"/>
  <c r="BM292" i="24"/>
  <c r="AV292" i="24"/>
  <c r="FL292" i="24" s="1"/>
  <c r="AW292" i="24"/>
  <c r="FM292" i="24" s="1"/>
  <c r="AE292" i="24"/>
  <c r="EU292" i="24" s="1"/>
  <c r="AF292" i="24"/>
  <c r="EV292" i="24" s="1"/>
  <c r="AG292" i="24"/>
  <c r="EW292" i="24" s="1"/>
  <c r="AH292" i="24"/>
  <c r="EX292" i="24" s="1"/>
  <c r="BN292" i="24"/>
  <c r="AI292" i="24"/>
  <c r="EY292" i="24" s="1"/>
  <c r="U292" i="24"/>
  <c r="EK292" i="24" s="1"/>
  <c r="BO292" i="24"/>
  <c r="AJ292" i="24"/>
  <c r="EZ292" i="24" s="1"/>
  <c r="V292" i="24"/>
  <c r="EL292" i="24" s="1"/>
  <c r="BP292" i="24"/>
  <c r="AK292" i="24"/>
  <c r="FA292" i="24" s="1"/>
  <c r="W292" i="24"/>
  <c r="EM292" i="24" s="1"/>
  <c r="X292" i="24"/>
  <c r="EN292" i="24" s="1"/>
  <c r="AO292" i="24"/>
  <c r="FE292" i="24" s="1"/>
  <c r="Y292" i="24"/>
  <c r="EO292" i="24" s="1"/>
  <c r="K292" i="24"/>
  <c r="EA292" i="24" s="1"/>
  <c r="S292" i="24"/>
  <c r="EI292" i="24" s="1"/>
  <c r="AR292" i="24"/>
  <c r="FH292" i="24" s="1"/>
  <c r="Z292" i="24"/>
  <c r="EP292" i="24" s="1"/>
  <c r="L292" i="24"/>
  <c r="EB292" i="24" s="1"/>
  <c r="AP292" i="24"/>
  <c r="FF292" i="24" s="1"/>
  <c r="AA292" i="24"/>
  <c r="EQ292" i="24" s="1"/>
  <c r="M292" i="24"/>
  <c r="EC292" i="24" s="1"/>
  <c r="AB292" i="24"/>
  <c r="ER292" i="24" s="1"/>
  <c r="N292" i="24"/>
  <c r="ED292" i="24" s="1"/>
  <c r="AQ292" i="24"/>
  <c r="FG292" i="24" s="1"/>
  <c r="AT292" i="24"/>
  <c r="FJ292" i="24" s="1"/>
  <c r="AC292" i="24"/>
  <c r="ES292" i="24" s="1"/>
  <c r="O292" i="24"/>
  <c r="EE292" i="24" s="1"/>
  <c r="P292" i="24"/>
  <c r="EF292" i="24" s="1"/>
  <c r="CA292" i="24"/>
  <c r="AS292" i="24"/>
  <c r="FI292" i="24" s="1"/>
  <c r="AU292" i="24"/>
  <c r="FK292" i="24" s="1"/>
  <c r="Q292" i="24"/>
  <c r="EG292" i="24" s="1"/>
  <c r="R292" i="24"/>
  <c r="EH292" i="24" s="1"/>
  <c r="AY292" i="24"/>
  <c r="FO292" i="24" s="1"/>
  <c r="BQ292" i="24"/>
  <c r="AZ292" i="24"/>
  <c r="FP292" i="24" s="1"/>
  <c r="A43" i="24"/>
  <c r="DW42" i="24"/>
  <c r="DX42" i="24"/>
  <c r="DY42" i="24"/>
  <c r="DV42" i="24"/>
  <c r="DQ42" i="24"/>
  <c r="DR42" i="24"/>
  <c r="DS42" i="24"/>
  <c r="DT42" i="24"/>
  <c r="DN42" i="24"/>
  <c r="CM42" i="24"/>
  <c r="DO42" i="24"/>
  <c r="CN42" i="24"/>
  <c r="CO42" i="24"/>
  <c r="CP42" i="24"/>
  <c r="CQ42" i="24"/>
  <c r="CR42" i="24"/>
  <c r="CS42" i="24"/>
  <c r="CT42" i="24"/>
  <c r="DG42" i="24"/>
  <c r="DH42" i="24"/>
  <c r="DI42" i="24"/>
  <c r="DJ42" i="24"/>
  <c r="DL42" i="24"/>
  <c r="DM42" i="24"/>
  <c r="CC42" i="24"/>
  <c r="CD42" i="24"/>
  <c r="CE42" i="24"/>
  <c r="CF42" i="24"/>
  <c r="CG42" i="24"/>
  <c r="CH42" i="24"/>
  <c r="BZ42" i="24"/>
  <c r="CI42" i="24"/>
  <c r="CA42" i="24"/>
  <c r="CJ42" i="24"/>
  <c r="CK42" i="24"/>
  <c r="CU42" i="24"/>
  <c r="BS42" i="24"/>
  <c r="BT42" i="24"/>
  <c r="BU42" i="24"/>
  <c r="BV42" i="24"/>
  <c r="BI42" i="24"/>
  <c r="BJ42" i="24"/>
  <c r="BX42" i="24"/>
  <c r="BK42" i="24"/>
  <c r="BY42" i="24"/>
  <c r="BL42" i="24"/>
  <c r="BM42" i="24"/>
  <c r="BN42" i="24"/>
  <c r="BO42" i="24"/>
  <c r="BD42" i="24"/>
  <c r="FT42" i="24" s="1"/>
  <c r="BE42" i="24"/>
  <c r="FU42" i="24" s="1"/>
  <c r="BF42" i="24"/>
  <c r="FV42" i="24" s="1"/>
  <c r="BG42" i="24"/>
  <c r="FW42" i="24" s="1"/>
  <c r="AO42" i="24"/>
  <c r="FE42" i="24" s="1"/>
  <c r="AP42" i="24"/>
  <c r="FF42" i="24" s="1"/>
  <c r="AQ42" i="24"/>
  <c r="FG42" i="24" s="1"/>
  <c r="AR42" i="24"/>
  <c r="FH42" i="24" s="1"/>
  <c r="AS42" i="24"/>
  <c r="FI42" i="24" s="1"/>
  <c r="AZ42" i="24"/>
  <c r="FP42" i="24" s="1"/>
  <c r="AT42" i="24"/>
  <c r="FJ42" i="24" s="1"/>
  <c r="BA42" i="24"/>
  <c r="FQ42" i="24" s="1"/>
  <c r="AU42" i="24"/>
  <c r="FK42" i="24" s="1"/>
  <c r="BB42" i="24"/>
  <c r="FR42" i="24" s="1"/>
  <c r="AV42" i="24"/>
  <c r="FL42" i="24" s="1"/>
  <c r="Y42" i="24"/>
  <c r="EO42" i="24" s="1"/>
  <c r="BC42" i="24"/>
  <c r="FS42" i="24" s="1"/>
  <c r="AW42" i="24"/>
  <c r="FM42" i="24" s="1"/>
  <c r="BP42" i="24"/>
  <c r="BQ42" i="24"/>
  <c r="AC42" i="24"/>
  <c r="ES42" i="24" s="1"/>
  <c r="AM42" i="24"/>
  <c r="FC42" i="24" s="1"/>
  <c r="AY42" i="24"/>
  <c r="FO42" i="24" s="1"/>
  <c r="U42" i="24"/>
  <c r="EK42" i="24" s="1"/>
  <c r="V42" i="24"/>
  <c r="EL42" i="24" s="1"/>
  <c r="X42" i="24"/>
  <c r="EN42" i="24" s="1"/>
  <c r="O42" i="24"/>
  <c r="EE42" i="24" s="1"/>
  <c r="Z42" i="24"/>
  <c r="EP42" i="24" s="1"/>
  <c r="P42" i="24"/>
  <c r="EF42" i="24" s="1"/>
  <c r="AI42" i="24"/>
  <c r="EY42" i="24" s="1"/>
  <c r="Q42" i="24"/>
  <c r="EG42" i="24" s="1"/>
  <c r="R42" i="24"/>
  <c r="EH42" i="24" s="1"/>
  <c r="AE42" i="24"/>
  <c r="EU42" i="24" s="1"/>
  <c r="S42" i="24"/>
  <c r="EI42" i="24" s="1"/>
  <c r="AA42" i="24"/>
  <c r="EQ42" i="24" s="1"/>
  <c r="AK42" i="24"/>
  <c r="FA42" i="24" s="1"/>
  <c r="AF42" i="24"/>
  <c r="EV42" i="24" s="1"/>
  <c r="AB42" i="24"/>
  <c r="ER42" i="24" s="1"/>
  <c r="AG42" i="24"/>
  <c r="EW42" i="24" s="1"/>
  <c r="AL42" i="24"/>
  <c r="FB42" i="24" s="1"/>
  <c r="AH42" i="24"/>
  <c r="EX42" i="24" s="1"/>
  <c r="L42" i="24"/>
  <c r="EB42" i="24" s="1"/>
  <c r="K42" i="24"/>
  <c r="EA42" i="24" s="1"/>
  <c r="M42" i="24"/>
  <c r="EC42" i="24" s="1"/>
  <c r="N42" i="24"/>
  <c r="ED42" i="24" s="1"/>
  <c r="A383" i="24"/>
  <c r="DW382" i="24"/>
  <c r="DX382" i="24"/>
  <c r="DY382" i="24"/>
  <c r="DG382" i="24"/>
  <c r="DH382" i="24"/>
  <c r="DI382" i="24"/>
  <c r="DQ382" i="24"/>
  <c r="DR382" i="24"/>
  <c r="DS382" i="24"/>
  <c r="DT382" i="24"/>
  <c r="DJ382" i="24"/>
  <c r="DU382" i="24"/>
  <c r="DK382" i="24"/>
  <c r="DV382" i="24"/>
  <c r="DL382" i="24"/>
  <c r="DM382" i="24"/>
  <c r="CE382" i="24"/>
  <c r="CF382" i="24"/>
  <c r="CG382" i="24"/>
  <c r="CH382" i="24"/>
  <c r="CI382" i="24"/>
  <c r="CJ382" i="24"/>
  <c r="CK382" i="24"/>
  <c r="CM382" i="24"/>
  <c r="DN382" i="24"/>
  <c r="CR382" i="24"/>
  <c r="DO382" i="24"/>
  <c r="CS382" i="24"/>
  <c r="CT382" i="24"/>
  <c r="CC382" i="24"/>
  <c r="CU382" i="24"/>
  <c r="CD382" i="24"/>
  <c r="BM382" i="24"/>
  <c r="BN382" i="24"/>
  <c r="BO382" i="24"/>
  <c r="BP382" i="24"/>
  <c r="BQ382" i="24"/>
  <c r="BS382" i="24"/>
  <c r="BT382" i="24"/>
  <c r="BY382" i="24"/>
  <c r="BI382" i="24"/>
  <c r="AQ382" i="24"/>
  <c r="FG382" i="24" s="1"/>
  <c r="BZ382" i="24"/>
  <c r="BJ382" i="24"/>
  <c r="AR382" i="24"/>
  <c r="FH382" i="24" s="1"/>
  <c r="CA382" i="24"/>
  <c r="BK382" i="24"/>
  <c r="BL382" i="24"/>
  <c r="CN382" i="24"/>
  <c r="CO382" i="24"/>
  <c r="CP382" i="24"/>
  <c r="CQ382" i="24"/>
  <c r="BU382" i="24"/>
  <c r="AY382" i="24"/>
  <c r="FO382" i="24" s="1"/>
  <c r="BV382" i="24"/>
  <c r="AZ382" i="24"/>
  <c r="FP382" i="24" s="1"/>
  <c r="BW382" i="24"/>
  <c r="BA382" i="24"/>
  <c r="FQ382" i="24" s="1"/>
  <c r="BX382" i="24"/>
  <c r="BB382" i="24"/>
  <c r="FR382" i="24" s="1"/>
  <c r="AE382" i="24"/>
  <c r="EU382" i="24" s="1"/>
  <c r="BC382" i="24"/>
  <c r="FS382" i="24" s="1"/>
  <c r="AF382" i="24"/>
  <c r="EV382" i="24" s="1"/>
  <c r="BD382" i="24"/>
  <c r="FT382" i="24" s="1"/>
  <c r="AG382" i="24"/>
  <c r="EW382" i="24" s="1"/>
  <c r="BE382" i="24"/>
  <c r="FU382" i="24" s="1"/>
  <c r="AH382" i="24"/>
  <c r="EX382" i="24" s="1"/>
  <c r="Z382" i="24"/>
  <c r="EP382" i="24" s="1"/>
  <c r="AA382" i="24"/>
  <c r="EQ382" i="24" s="1"/>
  <c r="AB382" i="24"/>
  <c r="ER382" i="24" s="1"/>
  <c r="AC382" i="24"/>
  <c r="ES382" i="24" s="1"/>
  <c r="AO382" i="24"/>
  <c r="FE382" i="24" s="1"/>
  <c r="BF382" i="24"/>
  <c r="FV382" i="24" s="1"/>
  <c r="AP382" i="24"/>
  <c r="FF382" i="24" s="1"/>
  <c r="AW382" i="24"/>
  <c r="FM382" i="24" s="1"/>
  <c r="AI382" i="24"/>
  <c r="EY382" i="24" s="1"/>
  <c r="L382" i="24"/>
  <c r="EB382" i="24" s="1"/>
  <c r="AJ382" i="24"/>
  <c r="EZ382" i="24" s="1"/>
  <c r="M382" i="24"/>
  <c r="EC382" i="24" s="1"/>
  <c r="AK382" i="24"/>
  <c r="FA382" i="24" s="1"/>
  <c r="Y382" i="24"/>
  <c r="EO382" i="24" s="1"/>
  <c r="AL382" i="24"/>
  <c r="FB382" i="24" s="1"/>
  <c r="K382" i="24"/>
  <c r="EA382" i="24" s="1"/>
  <c r="BG382" i="24"/>
  <c r="FW382" i="24" s="1"/>
  <c r="AM382" i="24"/>
  <c r="FC382" i="24" s="1"/>
  <c r="W382" i="24"/>
  <c r="EM382" i="24" s="1"/>
  <c r="X382" i="24"/>
  <c r="EN382" i="24" s="1"/>
  <c r="N382" i="24"/>
  <c r="ED382" i="24" s="1"/>
  <c r="U382" i="24"/>
  <c r="EK382" i="24" s="1"/>
  <c r="V382" i="24"/>
  <c r="EL382" i="24" s="1"/>
  <c r="Q382" i="24"/>
  <c r="EG382" i="24" s="1"/>
  <c r="R382" i="24"/>
  <c r="EH382" i="24" s="1"/>
  <c r="S382" i="24"/>
  <c r="EI382" i="24" s="1"/>
  <c r="AS382" i="24"/>
  <c r="FI382" i="24" s="1"/>
  <c r="AT382" i="24"/>
  <c r="FJ382" i="24" s="1"/>
  <c r="AU382" i="24"/>
  <c r="FK382" i="24" s="1"/>
  <c r="AV382" i="24"/>
  <c r="FL382" i="24" s="1"/>
  <c r="O382" i="24"/>
  <c r="EE382" i="24" s="1"/>
  <c r="P382" i="24"/>
  <c r="EF382" i="24" s="1"/>
  <c r="DV142" i="24"/>
  <c r="AY142" i="24"/>
  <c r="FO142" i="24" s="1"/>
  <c r="A308" i="24"/>
  <c r="DR307" i="24"/>
  <c r="DS307" i="24"/>
  <c r="DT307" i="24"/>
  <c r="DU307" i="24"/>
  <c r="DV307" i="24"/>
  <c r="DW307" i="24"/>
  <c r="DY307" i="24"/>
  <c r="DQ307" i="24"/>
  <c r="DX307" i="24"/>
  <c r="CQ307" i="24"/>
  <c r="CR307" i="24"/>
  <c r="CS307" i="24"/>
  <c r="CT307" i="24"/>
  <c r="CU307" i="24"/>
  <c r="DG307" i="24"/>
  <c r="DH307" i="24"/>
  <c r="DI307" i="24"/>
  <c r="DJ307" i="24"/>
  <c r="DK307" i="24"/>
  <c r="DL307" i="24"/>
  <c r="DM307" i="24"/>
  <c r="DN307" i="24"/>
  <c r="DO307" i="24"/>
  <c r="CM307" i="24"/>
  <c r="CN307" i="24"/>
  <c r="CO307" i="24"/>
  <c r="CP307" i="24"/>
  <c r="CC307" i="24"/>
  <c r="CD307" i="24"/>
  <c r="CE307" i="24"/>
  <c r="CF307" i="24"/>
  <c r="CG307" i="24"/>
  <c r="BV307" i="24"/>
  <c r="BW307" i="24"/>
  <c r="BX307" i="24"/>
  <c r="BY307" i="24"/>
  <c r="BI307" i="24"/>
  <c r="BZ307" i="24"/>
  <c r="BJ307" i="24"/>
  <c r="CA307" i="24"/>
  <c r="BK307" i="24"/>
  <c r="BL307" i="24"/>
  <c r="BM307" i="24"/>
  <c r="BN307" i="24"/>
  <c r="BO307" i="24"/>
  <c r="BF307" i="24"/>
  <c r="FV307" i="24" s="1"/>
  <c r="BS307" i="24"/>
  <c r="BG307" i="24"/>
  <c r="FW307" i="24" s="1"/>
  <c r="BT307" i="24"/>
  <c r="BU307" i="24"/>
  <c r="AO307" i="24"/>
  <c r="FE307" i="24" s="1"/>
  <c r="AQ307" i="24"/>
  <c r="FG307" i="24" s="1"/>
  <c r="AR307" i="24"/>
  <c r="FH307" i="24" s="1"/>
  <c r="BB307" i="24"/>
  <c r="FR307" i="24" s="1"/>
  <c r="BC307" i="24"/>
  <c r="FS307" i="24" s="1"/>
  <c r="BD307" i="24"/>
  <c r="FT307" i="24" s="1"/>
  <c r="BE307" i="24"/>
  <c r="FU307" i="24" s="1"/>
  <c r="AP307" i="24"/>
  <c r="FF307" i="24" s="1"/>
  <c r="BP307" i="24"/>
  <c r="U307" i="24"/>
  <c r="EK307" i="24" s="1"/>
  <c r="BQ307" i="24"/>
  <c r="V307" i="24"/>
  <c r="EL307" i="24" s="1"/>
  <c r="W307" i="24"/>
  <c r="EM307" i="24" s="1"/>
  <c r="X307" i="24"/>
  <c r="EN307" i="24" s="1"/>
  <c r="CH307" i="24"/>
  <c r="AY307" i="24"/>
  <c r="FO307" i="24" s="1"/>
  <c r="Y307" i="24"/>
  <c r="EO307" i="24" s="1"/>
  <c r="CI307" i="24"/>
  <c r="AZ307" i="24"/>
  <c r="FP307" i="24" s="1"/>
  <c r="Z307" i="24"/>
  <c r="EP307" i="24" s="1"/>
  <c r="CJ307" i="24"/>
  <c r="BA307" i="24"/>
  <c r="FQ307" i="24" s="1"/>
  <c r="AA307" i="24"/>
  <c r="EQ307" i="24" s="1"/>
  <c r="CK307" i="24"/>
  <c r="AE307" i="24"/>
  <c r="EU307" i="24" s="1"/>
  <c r="AB307" i="24"/>
  <c r="ER307" i="24" s="1"/>
  <c r="AJ307" i="24"/>
  <c r="EZ307" i="24" s="1"/>
  <c r="O307" i="24"/>
  <c r="EE307" i="24" s="1"/>
  <c r="AK307" i="24"/>
  <c r="FA307" i="24" s="1"/>
  <c r="P307" i="24"/>
  <c r="EF307" i="24" s="1"/>
  <c r="AV307" i="24"/>
  <c r="FL307" i="24" s="1"/>
  <c r="AL307" i="24"/>
  <c r="FB307" i="24" s="1"/>
  <c r="Q307" i="24"/>
  <c r="EG307" i="24" s="1"/>
  <c r="AU307" i="24"/>
  <c r="FK307" i="24" s="1"/>
  <c r="AM307" i="24"/>
  <c r="FC307" i="24" s="1"/>
  <c r="R307" i="24"/>
  <c r="EH307" i="24" s="1"/>
  <c r="AC307" i="24"/>
  <c r="ES307" i="24" s="1"/>
  <c r="S307" i="24"/>
  <c r="EI307" i="24" s="1"/>
  <c r="AT307" i="24"/>
  <c r="FJ307" i="24" s="1"/>
  <c r="AW307" i="24"/>
  <c r="FM307" i="24" s="1"/>
  <c r="AS307" i="24"/>
  <c r="FI307" i="24" s="1"/>
  <c r="AG307" i="24"/>
  <c r="EW307" i="24" s="1"/>
  <c r="M307" i="24"/>
  <c r="EC307" i="24" s="1"/>
  <c r="AH307" i="24"/>
  <c r="EX307" i="24" s="1"/>
  <c r="AF307" i="24"/>
  <c r="EV307" i="24" s="1"/>
  <c r="AI307" i="24"/>
  <c r="EY307" i="24" s="1"/>
  <c r="K307" i="24"/>
  <c r="EA307" i="24" s="1"/>
  <c r="N307" i="24"/>
  <c r="ED307" i="24" s="1"/>
  <c r="L307" i="24"/>
  <c r="EB307" i="24" s="1"/>
  <c r="A53" i="24"/>
  <c r="DQ52" i="24"/>
  <c r="DR52" i="24"/>
  <c r="DT52" i="24"/>
  <c r="DV52" i="24"/>
  <c r="DW52" i="24"/>
  <c r="DX52" i="24"/>
  <c r="DY52" i="24"/>
  <c r="DH52" i="24"/>
  <c r="DI52" i="24"/>
  <c r="DS52" i="24"/>
  <c r="DJ52" i="24"/>
  <c r="DU52" i="24"/>
  <c r="DK52" i="24"/>
  <c r="DL52" i="24"/>
  <c r="DM52" i="24"/>
  <c r="DN52" i="24"/>
  <c r="DO52" i="24"/>
  <c r="CM52" i="24"/>
  <c r="CN52" i="24"/>
  <c r="CO52" i="24"/>
  <c r="CP52" i="24"/>
  <c r="CQ52" i="24"/>
  <c r="CR52" i="24"/>
  <c r="CS52" i="24"/>
  <c r="CJ52" i="24"/>
  <c r="CT52" i="24"/>
  <c r="CK52" i="24"/>
  <c r="CU52" i="24"/>
  <c r="DG52" i="24"/>
  <c r="CF52" i="24"/>
  <c r="CG52" i="24"/>
  <c r="BS52" i="24"/>
  <c r="CH52" i="24"/>
  <c r="BT52" i="24"/>
  <c r="CI52" i="24"/>
  <c r="BU52" i="24"/>
  <c r="BV52" i="24"/>
  <c r="BW52" i="24"/>
  <c r="BX52" i="24"/>
  <c r="BY52" i="24"/>
  <c r="CC52" i="24"/>
  <c r="AY52" i="24"/>
  <c r="FO52" i="24" s="1"/>
  <c r="CD52" i="24"/>
  <c r="AZ52" i="24"/>
  <c r="FP52" i="24" s="1"/>
  <c r="CE52" i="24"/>
  <c r="BA52" i="24"/>
  <c r="FQ52" i="24" s="1"/>
  <c r="BB52" i="24"/>
  <c r="FR52" i="24" s="1"/>
  <c r="BC52" i="24"/>
  <c r="FS52" i="24" s="1"/>
  <c r="BD52" i="24"/>
  <c r="FT52" i="24" s="1"/>
  <c r="BE52" i="24"/>
  <c r="FU52" i="24" s="1"/>
  <c r="AV52" i="24"/>
  <c r="FL52" i="24" s="1"/>
  <c r="AW52" i="24"/>
  <c r="FM52" i="24" s="1"/>
  <c r="BZ52" i="24"/>
  <c r="CA52" i="24"/>
  <c r="BI52" i="24"/>
  <c r="AP52" i="24"/>
  <c r="FF52" i="24" s="1"/>
  <c r="AG52" i="24"/>
  <c r="EW52" i="24" s="1"/>
  <c r="AQ52" i="24"/>
  <c r="FG52" i="24" s="1"/>
  <c r="AH52" i="24"/>
  <c r="EX52" i="24" s="1"/>
  <c r="AR52" i="24"/>
  <c r="FH52" i="24" s="1"/>
  <c r="AI52" i="24"/>
  <c r="EY52" i="24" s="1"/>
  <c r="AS52" i="24"/>
  <c r="FI52" i="24" s="1"/>
  <c r="AJ52" i="24"/>
  <c r="EZ52" i="24" s="1"/>
  <c r="AT52" i="24"/>
  <c r="FJ52" i="24" s="1"/>
  <c r="AK52" i="24"/>
  <c r="FA52" i="24" s="1"/>
  <c r="AU52" i="24"/>
  <c r="FK52" i="24" s="1"/>
  <c r="AL52" i="24"/>
  <c r="FB52" i="24" s="1"/>
  <c r="AM52" i="24"/>
  <c r="FC52" i="24" s="1"/>
  <c r="U52" i="24"/>
  <c r="EK52" i="24" s="1"/>
  <c r="V52" i="24"/>
  <c r="EL52" i="24" s="1"/>
  <c r="W52" i="24"/>
  <c r="EM52" i="24" s="1"/>
  <c r="BF52" i="24"/>
  <c r="FV52" i="24" s="1"/>
  <c r="X52" i="24"/>
  <c r="EN52" i="24" s="1"/>
  <c r="BG52" i="24"/>
  <c r="FW52" i="24" s="1"/>
  <c r="Y52" i="24"/>
  <c r="EO52" i="24" s="1"/>
  <c r="Z52" i="24"/>
  <c r="EP52" i="24" s="1"/>
  <c r="AA52" i="24"/>
  <c r="EQ52" i="24" s="1"/>
  <c r="AB52" i="24"/>
  <c r="ER52" i="24" s="1"/>
  <c r="BJ52" i="24"/>
  <c r="O52" i="24"/>
  <c r="EE52" i="24" s="1"/>
  <c r="BK52" i="24"/>
  <c r="Q52" i="24"/>
  <c r="EG52" i="24" s="1"/>
  <c r="BL52" i="24"/>
  <c r="AE52" i="24"/>
  <c r="EU52" i="24" s="1"/>
  <c r="P52" i="24"/>
  <c r="EF52" i="24" s="1"/>
  <c r="BM52" i="24"/>
  <c r="AF52" i="24"/>
  <c r="EV52" i="24" s="1"/>
  <c r="N52" i="24"/>
  <c r="ED52" i="24" s="1"/>
  <c r="S52" i="24"/>
  <c r="EI52" i="24" s="1"/>
  <c r="BN52" i="24"/>
  <c r="R52" i="24"/>
  <c r="EH52" i="24" s="1"/>
  <c r="BO52" i="24"/>
  <c r="AO52" i="24"/>
  <c r="FE52" i="24" s="1"/>
  <c r="BP52" i="24"/>
  <c r="K52" i="24"/>
  <c r="EA52" i="24" s="1"/>
  <c r="M52" i="24"/>
  <c r="EC52" i="24" s="1"/>
  <c r="BQ52" i="24"/>
  <c r="L52" i="24"/>
  <c r="EB52" i="24" s="1"/>
  <c r="AC52" i="24"/>
  <c r="ES52" i="24" s="1"/>
  <c r="A438" i="24"/>
  <c r="DX437" i="24"/>
  <c r="DG437" i="24"/>
  <c r="DY437" i="24"/>
  <c r="DH437" i="24"/>
  <c r="DI437" i="24"/>
  <c r="DJ437" i="24"/>
  <c r="DK437" i="24"/>
  <c r="DL437" i="24"/>
  <c r="DM437" i="24"/>
  <c r="DN437" i="24"/>
  <c r="DQ437" i="24"/>
  <c r="DR437" i="24"/>
  <c r="DS437" i="24"/>
  <c r="DT437" i="24"/>
  <c r="DU437" i="24"/>
  <c r="DV437" i="24"/>
  <c r="DW437" i="24"/>
  <c r="CM437" i="24"/>
  <c r="DO437" i="24"/>
  <c r="CN437" i="24"/>
  <c r="CO437" i="24"/>
  <c r="CP437" i="24"/>
  <c r="CQ437" i="24"/>
  <c r="CR437" i="24"/>
  <c r="CJ437" i="24"/>
  <c r="CS437" i="24"/>
  <c r="CK437" i="24"/>
  <c r="CT437" i="24"/>
  <c r="CU437" i="24"/>
  <c r="CF437" i="24"/>
  <c r="CG437" i="24"/>
  <c r="CH437" i="24"/>
  <c r="CI437" i="24"/>
  <c r="BS437" i="24"/>
  <c r="BT437" i="24"/>
  <c r="BU437" i="24"/>
  <c r="BV437" i="24"/>
  <c r="BW437" i="24"/>
  <c r="BX437" i="24"/>
  <c r="BY437" i="24"/>
  <c r="BN437" i="24"/>
  <c r="AV437" i="24"/>
  <c r="FL437" i="24" s="1"/>
  <c r="BO437" i="24"/>
  <c r="AW437" i="24"/>
  <c r="FM437" i="24" s="1"/>
  <c r="BP437" i="24"/>
  <c r="BQ437" i="24"/>
  <c r="AY437" i="24"/>
  <c r="FO437" i="24" s="1"/>
  <c r="AZ437" i="24"/>
  <c r="FP437" i="24" s="1"/>
  <c r="CC437" i="24"/>
  <c r="BA437" i="24"/>
  <c r="FQ437" i="24" s="1"/>
  <c r="CD437" i="24"/>
  <c r="BB437" i="24"/>
  <c r="FR437" i="24" s="1"/>
  <c r="CE437" i="24"/>
  <c r="BC437" i="24"/>
  <c r="FS437" i="24" s="1"/>
  <c r="BZ437" i="24"/>
  <c r="BD437" i="24"/>
  <c r="FT437" i="24" s="1"/>
  <c r="AG437" i="24"/>
  <c r="EW437" i="24" s="1"/>
  <c r="CA437" i="24"/>
  <c r="BE437" i="24"/>
  <c r="FU437" i="24" s="1"/>
  <c r="AH437" i="24"/>
  <c r="EX437" i="24" s="1"/>
  <c r="BF437" i="24"/>
  <c r="FV437" i="24" s="1"/>
  <c r="AI437" i="24"/>
  <c r="EY437" i="24" s="1"/>
  <c r="BG437" i="24"/>
  <c r="FW437" i="24" s="1"/>
  <c r="AJ437" i="24"/>
  <c r="EZ437" i="24" s="1"/>
  <c r="AL437" i="24"/>
  <c r="FB437" i="24" s="1"/>
  <c r="AM437" i="24"/>
  <c r="FC437" i="24" s="1"/>
  <c r="AR437" i="24"/>
  <c r="FH437" i="24" s="1"/>
  <c r="AS437" i="24"/>
  <c r="FI437" i="24" s="1"/>
  <c r="AT437" i="24"/>
  <c r="FJ437" i="24" s="1"/>
  <c r="AU437" i="24"/>
  <c r="FK437" i="24" s="1"/>
  <c r="AE437" i="24"/>
  <c r="EU437" i="24" s="1"/>
  <c r="BI437" i="24"/>
  <c r="BJ437" i="24"/>
  <c r="M437" i="24"/>
  <c r="EC437" i="24" s="1"/>
  <c r="BK437" i="24"/>
  <c r="U437" i="24"/>
  <c r="EK437" i="24" s="1"/>
  <c r="AB437" i="24"/>
  <c r="ER437" i="24" s="1"/>
  <c r="R437" i="24"/>
  <c r="EH437" i="24" s="1"/>
  <c r="BL437" i="24"/>
  <c r="V437" i="24"/>
  <c r="EL437" i="24" s="1"/>
  <c r="O437" i="24"/>
  <c r="EE437" i="24" s="1"/>
  <c r="AP437" i="24"/>
  <c r="FF437" i="24" s="1"/>
  <c r="BM437" i="24"/>
  <c r="AF437" i="24"/>
  <c r="EV437" i="24" s="1"/>
  <c r="W437" i="24"/>
  <c r="EM437" i="24" s="1"/>
  <c r="AC437" i="24"/>
  <c r="ES437" i="24" s="1"/>
  <c r="Q437" i="24"/>
  <c r="EG437" i="24" s="1"/>
  <c r="AO437" i="24"/>
  <c r="FE437" i="24" s="1"/>
  <c r="AK437" i="24"/>
  <c r="FA437" i="24" s="1"/>
  <c r="X437" i="24"/>
  <c r="EN437" i="24" s="1"/>
  <c r="K437" i="24"/>
  <c r="EA437" i="24" s="1"/>
  <c r="AA437" i="24"/>
  <c r="EQ437" i="24" s="1"/>
  <c r="AQ437" i="24"/>
  <c r="FG437" i="24" s="1"/>
  <c r="Y437" i="24"/>
  <c r="EO437" i="24" s="1"/>
  <c r="P437" i="24"/>
  <c r="EF437" i="24" s="1"/>
  <c r="Z437" i="24"/>
  <c r="EP437" i="24" s="1"/>
  <c r="L437" i="24"/>
  <c r="EB437" i="24" s="1"/>
  <c r="N437" i="24"/>
  <c r="ED437" i="24" s="1"/>
  <c r="S437" i="24"/>
  <c r="EI437" i="24" s="1"/>
  <c r="DR47" i="24"/>
  <c r="DS47" i="24"/>
  <c r="DT47" i="24"/>
  <c r="DU47" i="24"/>
  <c r="DV47" i="24"/>
  <c r="DW47" i="24"/>
  <c r="DY47" i="24"/>
  <c r="DQ47" i="24"/>
  <c r="DX47" i="24"/>
  <c r="DM47" i="24"/>
  <c r="DN47" i="24"/>
  <c r="DO47" i="24"/>
  <c r="DG47" i="24"/>
  <c r="DH47" i="24"/>
  <c r="DI47" i="24"/>
  <c r="DJ47" i="24"/>
  <c r="CM47" i="24"/>
  <c r="DK47" i="24"/>
  <c r="CN47" i="24"/>
  <c r="DL47" i="24"/>
  <c r="CO47" i="24"/>
  <c r="CT47" i="24"/>
  <c r="CU47" i="24"/>
  <c r="CP47" i="24"/>
  <c r="CQ47" i="24"/>
  <c r="CR47" i="24"/>
  <c r="CS47" i="24"/>
  <c r="BU47" i="24"/>
  <c r="BV47" i="24"/>
  <c r="BW47" i="24"/>
  <c r="CC47" i="24"/>
  <c r="CD47" i="24"/>
  <c r="CE47" i="24"/>
  <c r="CF47" i="24"/>
  <c r="CG47" i="24"/>
  <c r="CH47" i="24"/>
  <c r="CI47" i="24"/>
  <c r="CJ47" i="24"/>
  <c r="CK47" i="24"/>
  <c r="BS47" i="24"/>
  <c r="BT47" i="24"/>
  <c r="BX47" i="24"/>
  <c r="BC47" i="24"/>
  <c r="FS47" i="24" s="1"/>
  <c r="BD47" i="24"/>
  <c r="FT47" i="24" s="1"/>
  <c r="BE47" i="24"/>
  <c r="FU47" i="24" s="1"/>
  <c r="BF47" i="24"/>
  <c r="FV47" i="24" s="1"/>
  <c r="BY47" i="24"/>
  <c r="BG47" i="24"/>
  <c r="FW47" i="24" s="1"/>
  <c r="BZ47" i="24"/>
  <c r="CA47" i="24"/>
  <c r="BI47" i="24"/>
  <c r="BJ47" i="24"/>
  <c r="BK47" i="24"/>
  <c r="BL47" i="24"/>
  <c r="BM47" i="24"/>
  <c r="BN47" i="24"/>
  <c r="BO47" i="24"/>
  <c r="AY47" i="24"/>
  <c r="FO47" i="24" s="1"/>
  <c r="BP47" i="24"/>
  <c r="AZ47" i="24"/>
  <c r="FP47" i="24" s="1"/>
  <c r="BQ47" i="24"/>
  <c r="BA47" i="24"/>
  <c r="FQ47" i="24" s="1"/>
  <c r="BB47" i="24"/>
  <c r="FR47" i="24" s="1"/>
  <c r="AL47" i="24"/>
  <c r="FB47" i="24" s="1"/>
  <c r="AM47" i="24"/>
  <c r="FC47" i="24" s="1"/>
  <c r="AO47" i="24"/>
  <c r="FE47" i="24" s="1"/>
  <c r="X47" i="24"/>
  <c r="EN47" i="24" s="1"/>
  <c r="U47" i="24"/>
  <c r="EK47" i="24" s="1"/>
  <c r="AE47" i="24"/>
  <c r="EU47" i="24" s="1"/>
  <c r="V47" i="24"/>
  <c r="EL47" i="24" s="1"/>
  <c r="AF47" i="24"/>
  <c r="EV47" i="24" s="1"/>
  <c r="W47" i="24"/>
  <c r="EM47" i="24" s="1"/>
  <c r="AG47" i="24"/>
  <c r="EW47" i="24" s="1"/>
  <c r="Y47" i="24"/>
  <c r="EO47" i="24" s="1"/>
  <c r="AP47" i="24"/>
  <c r="FF47" i="24" s="1"/>
  <c r="AH47" i="24"/>
  <c r="EX47" i="24" s="1"/>
  <c r="Z47" i="24"/>
  <c r="EP47" i="24" s="1"/>
  <c r="AQ47" i="24"/>
  <c r="FG47" i="24" s="1"/>
  <c r="AI47" i="24"/>
  <c r="EY47" i="24" s="1"/>
  <c r="AA47" i="24"/>
  <c r="EQ47" i="24" s="1"/>
  <c r="AR47" i="24"/>
  <c r="FH47" i="24" s="1"/>
  <c r="R47" i="24"/>
  <c r="EH47" i="24" s="1"/>
  <c r="S47" i="24"/>
  <c r="EI47" i="24" s="1"/>
  <c r="AS47" i="24"/>
  <c r="FI47" i="24" s="1"/>
  <c r="K47" i="24"/>
  <c r="EA47" i="24" s="1"/>
  <c r="AC47" i="24"/>
  <c r="ES47" i="24" s="1"/>
  <c r="AT47" i="24"/>
  <c r="FJ47" i="24" s="1"/>
  <c r="L47" i="24"/>
  <c r="EB47" i="24" s="1"/>
  <c r="AU47" i="24"/>
  <c r="FK47" i="24" s="1"/>
  <c r="M47" i="24"/>
  <c r="EC47" i="24" s="1"/>
  <c r="AV47" i="24"/>
  <c r="FL47" i="24" s="1"/>
  <c r="AJ47" i="24"/>
  <c r="EZ47" i="24" s="1"/>
  <c r="N47" i="24"/>
  <c r="ED47" i="24" s="1"/>
  <c r="AW47" i="24"/>
  <c r="FM47" i="24" s="1"/>
  <c r="AK47" i="24"/>
  <c r="FA47" i="24" s="1"/>
  <c r="O47" i="24"/>
  <c r="EE47" i="24" s="1"/>
  <c r="P47" i="24"/>
  <c r="EF47" i="24" s="1"/>
  <c r="Q47" i="24"/>
  <c r="EG47" i="24" s="1"/>
  <c r="AB47" i="24"/>
  <c r="ER47" i="24" s="1"/>
  <c r="A423" i="24"/>
  <c r="DW422" i="24"/>
  <c r="DX422" i="24"/>
  <c r="DY422" i="24"/>
  <c r="DG422" i="24"/>
  <c r="DH422" i="24"/>
  <c r="DI422" i="24"/>
  <c r="DS422" i="24"/>
  <c r="DT422" i="24"/>
  <c r="DU422" i="24"/>
  <c r="DV422" i="24"/>
  <c r="CQ422" i="24"/>
  <c r="CE422" i="24"/>
  <c r="CR422" i="24"/>
  <c r="CF422" i="24"/>
  <c r="CS422" i="24"/>
  <c r="CG422" i="24"/>
  <c r="CT422" i="24"/>
  <c r="CH422" i="24"/>
  <c r="CU422" i="24"/>
  <c r="CI422" i="24"/>
  <c r="CJ422" i="24"/>
  <c r="CK422" i="24"/>
  <c r="DJ422" i="24"/>
  <c r="DK422" i="24"/>
  <c r="DL422" i="24"/>
  <c r="DM422" i="24"/>
  <c r="BM422" i="24"/>
  <c r="BN422" i="24"/>
  <c r="DQ422" i="24"/>
  <c r="BO422" i="24"/>
  <c r="DR422" i="24"/>
  <c r="BP422" i="24"/>
  <c r="BQ422" i="24"/>
  <c r="CC422" i="24"/>
  <c r="BS422" i="24"/>
  <c r="CD422" i="24"/>
  <c r="BT422" i="24"/>
  <c r="DN422" i="24"/>
  <c r="AQ422" i="24"/>
  <c r="FG422" i="24" s="1"/>
  <c r="DO422" i="24"/>
  <c r="AR422" i="24"/>
  <c r="FH422" i="24" s="1"/>
  <c r="BC422" i="24"/>
  <c r="FS422" i="24" s="1"/>
  <c r="BD422" i="24"/>
  <c r="FT422" i="24" s="1"/>
  <c r="BE422" i="24"/>
  <c r="FU422" i="24" s="1"/>
  <c r="BF422" i="24"/>
  <c r="FV422" i="24" s="1"/>
  <c r="AE422" i="24"/>
  <c r="EU422" i="24" s="1"/>
  <c r="CM422" i="24"/>
  <c r="BG422" i="24"/>
  <c r="FW422" i="24" s="1"/>
  <c r="CN422" i="24"/>
  <c r="AG422" i="24"/>
  <c r="EW422" i="24" s="1"/>
  <c r="CO422" i="24"/>
  <c r="AH422" i="24"/>
  <c r="EX422" i="24" s="1"/>
  <c r="CP422" i="24"/>
  <c r="BJ422" i="24"/>
  <c r="AS422" i="24"/>
  <c r="FI422" i="24" s="1"/>
  <c r="Z422" i="24"/>
  <c r="EP422" i="24" s="1"/>
  <c r="BK422" i="24"/>
  <c r="AT422" i="24"/>
  <c r="FJ422" i="24" s="1"/>
  <c r="AA422" i="24"/>
  <c r="EQ422" i="24" s="1"/>
  <c r="BL422" i="24"/>
  <c r="AU422" i="24"/>
  <c r="FK422" i="24" s="1"/>
  <c r="AB422" i="24"/>
  <c r="ER422" i="24" s="1"/>
  <c r="AV422" i="24"/>
  <c r="FL422" i="24" s="1"/>
  <c r="AC422" i="24"/>
  <c r="ES422" i="24" s="1"/>
  <c r="BU422" i="24"/>
  <c r="AW422" i="24"/>
  <c r="FM422" i="24" s="1"/>
  <c r="BV422" i="24"/>
  <c r="BW422" i="24"/>
  <c r="AY422" i="24"/>
  <c r="FO422" i="24" s="1"/>
  <c r="BX422" i="24"/>
  <c r="AZ422" i="24"/>
  <c r="FP422" i="24" s="1"/>
  <c r="AJ422" i="24"/>
  <c r="EZ422" i="24" s="1"/>
  <c r="AL422" i="24"/>
  <c r="FB422" i="24" s="1"/>
  <c r="AM422" i="24"/>
  <c r="FC422" i="24" s="1"/>
  <c r="M422" i="24"/>
  <c r="EC422" i="24" s="1"/>
  <c r="L422" i="24"/>
  <c r="EB422" i="24" s="1"/>
  <c r="BA422" i="24"/>
  <c r="FQ422" i="24" s="1"/>
  <c r="N422" i="24"/>
  <c r="ED422" i="24" s="1"/>
  <c r="BI422" i="24"/>
  <c r="U422" i="24"/>
  <c r="EK422" i="24" s="1"/>
  <c r="K422" i="24"/>
  <c r="EA422" i="24" s="1"/>
  <c r="V422" i="24"/>
  <c r="EL422" i="24" s="1"/>
  <c r="W422" i="24"/>
  <c r="EM422" i="24" s="1"/>
  <c r="AI422" i="24"/>
  <c r="EY422" i="24" s="1"/>
  <c r="AK422" i="24"/>
  <c r="FA422" i="24" s="1"/>
  <c r="AO422" i="24"/>
  <c r="FE422" i="24" s="1"/>
  <c r="X422" i="24"/>
  <c r="EN422" i="24" s="1"/>
  <c r="AP422" i="24"/>
  <c r="FF422" i="24" s="1"/>
  <c r="AF422" i="24"/>
  <c r="EV422" i="24" s="1"/>
  <c r="Y422" i="24"/>
  <c r="EO422" i="24" s="1"/>
  <c r="BB422" i="24"/>
  <c r="FR422" i="24" s="1"/>
  <c r="S422" i="24"/>
  <c r="EI422" i="24" s="1"/>
  <c r="R422" i="24"/>
  <c r="EH422" i="24" s="1"/>
  <c r="BZ422" i="24"/>
  <c r="P422" i="24"/>
  <c r="EF422" i="24" s="1"/>
  <c r="O422" i="24"/>
  <c r="EE422" i="24" s="1"/>
  <c r="Q422" i="24"/>
  <c r="EG422" i="24" s="1"/>
  <c r="BY422" i="24"/>
  <c r="CA422" i="24"/>
  <c r="CF367" i="24"/>
  <c r="BZ367" i="24"/>
  <c r="P367" i="24"/>
  <c r="EF367" i="24" s="1"/>
  <c r="A318" i="24"/>
  <c r="DQ317" i="24"/>
  <c r="DR317" i="24"/>
  <c r="DS317" i="24"/>
  <c r="DT317" i="24"/>
  <c r="CN317" i="24"/>
  <c r="CJ317" i="24"/>
  <c r="CK317" i="24"/>
  <c r="CO317" i="24"/>
  <c r="CP317" i="24"/>
  <c r="BT317" i="24"/>
  <c r="BA317" i="24"/>
  <c r="FQ317" i="24" s="1"/>
  <c r="BU317" i="24"/>
  <c r="BB317" i="24"/>
  <c r="FR317" i="24" s="1"/>
  <c r="BV317" i="24"/>
  <c r="AM317" i="24"/>
  <c r="FC317" i="24" s="1"/>
  <c r="CS317" i="24"/>
  <c r="BP317" i="24"/>
  <c r="BF317" i="24"/>
  <c r="FV317" i="24" s="1"/>
  <c r="AS317" i="24"/>
  <c r="FI317" i="24" s="1"/>
  <c r="S317" i="24"/>
  <c r="EI317" i="24" s="1"/>
  <c r="AC317" i="24"/>
  <c r="ES317" i="24" s="1"/>
  <c r="BD317" i="24"/>
  <c r="FT317" i="24" s="1"/>
  <c r="AR317" i="24"/>
  <c r="FH317" i="24" s="1"/>
  <c r="BO317" i="24"/>
  <c r="DY157" i="24"/>
  <c r="CJ157" i="24"/>
  <c r="CK157" i="24"/>
  <c r="DQ332" i="24"/>
  <c r="DM332" i="24"/>
  <c r="CQ332" i="24"/>
  <c r="BJ332" i="24"/>
  <c r="BF332" i="24"/>
  <c r="FV332" i="24" s="1"/>
  <c r="BV332" i="24"/>
  <c r="BZ332" i="24"/>
  <c r="W332" i="24"/>
  <c r="EM332" i="24" s="1"/>
  <c r="N332" i="24"/>
  <c r="ED332" i="24" s="1"/>
  <c r="BM332" i="24"/>
  <c r="H90" i="36"/>
  <c r="H89" i="36"/>
  <c r="H88" i="36"/>
  <c r="H85" i="36"/>
  <c r="H86" i="36"/>
  <c r="H87" i="36"/>
  <c r="H84" i="36"/>
  <c r="U23" i="66"/>
  <c r="S36" i="66"/>
  <c r="U24" i="66"/>
  <c r="S35" i="66"/>
  <c r="E88" i="36"/>
  <c r="I88" i="36" s="1"/>
  <c r="E87" i="36"/>
  <c r="I87" i="36" s="1"/>
  <c r="D77" i="36"/>
  <c r="E90" i="36"/>
  <c r="F90" i="36" s="1"/>
  <c r="E89" i="36"/>
  <c r="F89" i="36" s="1"/>
  <c r="E84" i="36"/>
  <c r="E85" i="36"/>
  <c r="E86" i="36"/>
  <c r="I270" i="24"/>
  <c r="I265" i="24"/>
  <c r="I260" i="24"/>
  <c r="I255" i="24"/>
  <c r="I250" i="24"/>
  <c r="I245" i="24"/>
  <c r="I240" i="24"/>
  <c r="I235" i="24"/>
  <c r="I230" i="24"/>
  <c r="I225" i="24"/>
  <c r="AY225" i="24" s="1"/>
  <c r="I220" i="24"/>
  <c r="I215" i="24"/>
  <c r="I210" i="24"/>
  <c r="I205" i="24"/>
  <c r="I200" i="24"/>
  <c r="I195" i="24"/>
  <c r="I190" i="24"/>
  <c r="AI142" i="24" l="1"/>
  <c r="EY142" i="24" s="1"/>
  <c r="AA17" i="24"/>
  <c r="EQ17" i="24" s="1"/>
  <c r="AO17" i="24"/>
  <c r="FE17" i="24" s="1"/>
  <c r="BJ17" i="24"/>
  <c r="BU17" i="24"/>
  <c r="DN17" i="24"/>
  <c r="DQ17" i="24"/>
  <c r="BU142" i="24"/>
  <c r="AL17" i="24"/>
  <c r="FB17" i="24" s="1"/>
  <c r="AB17" i="24"/>
  <c r="ER17" i="24" s="1"/>
  <c r="BA17" i="24"/>
  <c r="FQ17" i="24" s="1"/>
  <c r="CC17" i="24"/>
  <c r="CT17" i="24"/>
  <c r="A18" i="24"/>
  <c r="CI142" i="24"/>
  <c r="W17" i="24"/>
  <c r="EM17" i="24" s="1"/>
  <c r="AW17" i="24"/>
  <c r="FM17" i="24" s="1"/>
  <c r="AY17" i="24"/>
  <c r="FO17" i="24" s="1"/>
  <c r="CP17" i="24"/>
  <c r="DM17" i="24"/>
  <c r="CE142" i="24"/>
  <c r="M17" i="24"/>
  <c r="EC17" i="24" s="1"/>
  <c r="AV17" i="24"/>
  <c r="FL17" i="24" s="1"/>
  <c r="BQ17" i="24"/>
  <c r="CM17" i="24"/>
  <c r="DW17" i="24"/>
  <c r="DX142" i="24"/>
  <c r="Y17" i="24"/>
  <c r="EO17" i="24" s="1"/>
  <c r="U17" i="24"/>
  <c r="EK17" i="24" s="1"/>
  <c r="AU17" i="24"/>
  <c r="FK17" i="24" s="1"/>
  <c r="BO17" i="24"/>
  <c r="CJ17" i="24"/>
  <c r="DJ17" i="24"/>
  <c r="S17" i="24"/>
  <c r="EI17" i="24" s="1"/>
  <c r="L17" i="24"/>
  <c r="EB17" i="24" s="1"/>
  <c r="AT17" i="24"/>
  <c r="FJ17" i="24" s="1"/>
  <c r="BN17" i="24"/>
  <c r="CI17" i="24"/>
  <c r="DT17" i="24"/>
  <c r="V17" i="24"/>
  <c r="EL17" i="24" s="1"/>
  <c r="BF17" i="24"/>
  <c r="FV17" i="24" s="1"/>
  <c r="BP17" i="24"/>
  <c r="CK17" i="24"/>
  <c r="CS17" i="24"/>
  <c r="Q17" i="24"/>
  <c r="EG17" i="24" s="1"/>
  <c r="AM17" i="24"/>
  <c r="FC17" i="24" s="1"/>
  <c r="BD17" i="24"/>
  <c r="FT17" i="24" s="1"/>
  <c r="BY17" i="24"/>
  <c r="CH17" i="24"/>
  <c r="DI17" i="24"/>
  <c r="AJ17" i="24"/>
  <c r="EZ17" i="24" s="1"/>
  <c r="AP17" i="24"/>
  <c r="FF17" i="24" s="1"/>
  <c r="BL17" i="24"/>
  <c r="BX17" i="24"/>
  <c r="CG17" i="24"/>
  <c r="DS17" i="24"/>
  <c r="AS142" i="24"/>
  <c r="FI142" i="24" s="1"/>
  <c r="P17" i="24"/>
  <c r="EF17" i="24" s="1"/>
  <c r="AC17" i="24"/>
  <c r="ES17" i="24" s="1"/>
  <c r="AR17" i="24"/>
  <c r="FH17" i="24" s="1"/>
  <c r="BW17" i="24"/>
  <c r="CE17" i="24"/>
  <c r="DH17" i="24"/>
  <c r="AB142" i="24"/>
  <c r="ER142" i="24" s="1"/>
  <c r="Z17" i="24"/>
  <c r="EP17" i="24" s="1"/>
  <c r="AH17" i="24"/>
  <c r="EX17" i="24" s="1"/>
  <c r="BB17" i="24"/>
  <c r="FR17" i="24" s="1"/>
  <c r="BV17" i="24"/>
  <c r="DO17" i="24"/>
  <c r="DG17" i="24"/>
  <c r="CE62" i="24"/>
  <c r="Z37" i="24"/>
  <c r="EP37" i="24" s="1"/>
  <c r="AV37" i="24"/>
  <c r="FL37" i="24" s="1"/>
  <c r="CS37" i="24"/>
  <c r="Y37" i="24"/>
  <c r="EO37" i="24" s="1"/>
  <c r="BU37" i="24"/>
  <c r="CR37" i="24"/>
  <c r="AP37" i="24"/>
  <c r="FF37" i="24" s="1"/>
  <c r="AS37" i="24"/>
  <c r="FI37" i="24" s="1"/>
  <c r="DI37" i="24"/>
  <c r="AC37" i="24"/>
  <c r="ES37" i="24" s="1"/>
  <c r="AR37" i="24"/>
  <c r="FH37" i="24" s="1"/>
  <c r="DH37" i="24"/>
  <c r="AL37" i="24"/>
  <c r="FB37" i="24" s="1"/>
  <c r="AQ37" i="24"/>
  <c r="FG37" i="24" s="1"/>
  <c r="DG37" i="24"/>
  <c r="AK37" i="24"/>
  <c r="FA37" i="24" s="1"/>
  <c r="BN37" i="24"/>
  <c r="DU37" i="24"/>
  <c r="U37" i="24"/>
  <c r="EK37" i="24" s="1"/>
  <c r="BY37" i="24"/>
  <c r="DT37" i="24"/>
  <c r="AJ37" i="24"/>
  <c r="EZ37" i="24" s="1"/>
  <c r="BM37" i="24"/>
  <c r="AF62" i="24"/>
  <c r="EV62" i="24" s="1"/>
  <c r="AI37" i="24"/>
  <c r="EY37" i="24" s="1"/>
  <c r="BS37" i="24"/>
  <c r="AU62" i="24"/>
  <c r="FK62" i="24" s="1"/>
  <c r="AH37" i="24"/>
  <c r="EX37" i="24" s="1"/>
  <c r="CU37" i="24"/>
  <c r="CH62" i="24"/>
  <c r="BV37" i="24"/>
  <c r="CT37" i="24"/>
  <c r="AF367" i="24"/>
  <c r="EV367" i="24" s="1"/>
  <c r="AS367" i="24"/>
  <c r="FI367" i="24" s="1"/>
  <c r="BJ367" i="24"/>
  <c r="AR367" i="24"/>
  <c r="FH367" i="24" s="1"/>
  <c r="CI367" i="24"/>
  <c r="AA367" i="24"/>
  <c r="EQ367" i="24" s="1"/>
  <c r="DH367" i="24"/>
  <c r="CO367" i="24"/>
  <c r="CD367" i="24"/>
  <c r="CM367" i="24"/>
  <c r="Y367" i="24"/>
  <c r="EO367" i="24" s="1"/>
  <c r="BW367" i="24"/>
  <c r="V367" i="24"/>
  <c r="EL367" i="24" s="1"/>
  <c r="AG367" i="24"/>
  <c r="EW367" i="24" s="1"/>
  <c r="DW367" i="24"/>
  <c r="BA367" i="24"/>
  <c r="FQ367" i="24" s="1"/>
  <c r="DS367" i="24"/>
  <c r="L367" i="24"/>
  <c r="EB367" i="24" s="1"/>
  <c r="BF367" i="24"/>
  <c r="FV367" i="24" s="1"/>
  <c r="BN367" i="24"/>
  <c r="L327" i="24"/>
  <c r="EB327" i="24" s="1"/>
  <c r="BA327" i="24"/>
  <c r="FQ327" i="24" s="1"/>
  <c r="BZ327" i="24"/>
  <c r="W327" i="24"/>
  <c r="EM327" i="24" s="1"/>
  <c r="BQ327" i="24"/>
  <c r="CK327" i="24"/>
  <c r="CD327" i="24"/>
  <c r="DO327" i="24"/>
  <c r="DS327" i="24"/>
  <c r="W92" i="24"/>
  <c r="EM92" i="24" s="1"/>
  <c r="BE92" i="24"/>
  <c r="FU92" i="24" s="1"/>
  <c r="N327" i="24"/>
  <c r="ED327" i="24" s="1"/>
  <c r="BB327" i="24"/>
  <c r="FR327" i="24" s="1"/>
  <c r="AG327" i="24"/>
  <c r="EW327" i="24" s="1"/>
  <c r="V327" i="24"/>
  <c r="EL327" i="24" s="1"/>
  <c r="AO327" i="24"/>
  <c r="FE327" i="24" s="1"/>
  <c r="CI327" i="24"/>
  <c r="CC327" i="24"/>
  <c r="DN327" i="24"/>
  <c r="A328" i="24"/>
  <c r="N92" i="24"/>
  <c r="ED92" i="24" s="1"/>
  <c r="CD92" i="24"/>
  <c r="AS327" i="24"/>
  <c r="FI327" i="24" s="1"/>
  <c r="R327" i="24"/>
  <c r="EH327" i="24" s="1"/>
  <c r="BY327" i="24"/>
  <c r="AU327" i="24"/>
  <c r="FK327" i="24" s="1"/>
  <c r="BG327" i="24"/>
  <c r="FW327" i="24" s="1"/>
  <c r="CH327" i="24"/>
  <c r="CP327" i="24"/>
  <c r="CQ327" i="24"/>
  <c r="P92" i="24"/>
  <c r="EF92" i="24" s="1"/>
  <c r="CU92" i="24"/>
  <c r="AP327" i="24"/>
  <c r="FF327" i="24" s="1"/>
  <c r="AJ327" i="24"/>
  <c r="EZ327" i="24" s="1"/>
  <c r="Z327" i="24"/>
  <c r="EP327" i="24" s="1"/>
  <c r="U327" i="24"/>
  <c r="EK327" i="24" s="1"/>
  <c r="BF327" i="24"/>
  <c r="FV327" i="24" s="1"/>
  <c r="BW327" i="24"/>
  <c r="DH327" i="24"/>
  <c r="DM327" i="24"/>
  <c r="AB92" i="24"/>
  <c r="ER92" i="24" s="1"/>
  <c r="CO92" i="24"/>
  <c r="AC327" i="24"/>
  <c r="ES327" i="24" s="1"/>
  <c r="Q327" i="24"/>
  <c r="EG327" i="24" s="1"/>
  <c r="AF327" i="24"/>
  <c r="EV327" i="24" s="1"/>
  <c r="AT327" i="24"/>
  <c r="FJ327" i="24" s="1"/>
  <c r="BO327" i="24"/>
  <c r="BV327" i="24"/>
  <c r="CO327" i="24"/>
  <c r="DX327" i="24"/>
  <c r="AP92" i="24"/>
  <c r="FF92" i="24" s="1"/>
  <c r="DV92" i="24"/>
  <c r="AM327" i="24"/>
  <c r="FC327" i="24" s="1"/>
  <c r="BC327" i="24"/>
  <c r="FS327" i="24" s="1"/>
  <c r="BX327" i="24"/>
  <c r="BT327" i="24"/>
  <c r="BN327" i="24"/>
  <c r="CG327" i="24"/>
  <c r="DG327" i="24"/>
  <c r="DQ327" i="24"/>
  <c r="BW92" i="24"/>
  <c r="DS92" i="24"/>
  <c r="BE327" i="24"/>
  <c r="FU327" i="24" s="1"/>
  <c r="P327" i="24"/>
  <c r="EF327" i="24" s="1"/>
  <c r="Y327" i="24"/>
  <c r="EO327" i="24" s="1"/>
  <c r="AZ327" i="24"/>
  <c r="FP327" i="24" s="1"/>
  <c r="BM327" i="24"/>
  <c r="DL327" i="24"/>
  <c r="CN327" i="24"/>
  <c r="DY327" i="24"/>
  <c r="BT92" i="24"/>
  <c r="DH92" i="24"/>
  <c r="AL327" i="24"/>
  <c r="FB327" i="24" s="1"/>
  <c r="BD327" i="24"/>
  <c r="FT327" i="24" s="1"/>
  <c r="AE327" i="24"/>
  <c r="EU327" i="24" s="1"/>
  <c r="BS327" i="24"/>
  <c r="BL327" i="24"/>
  <c r="CF327" i="24"/>
  <c r="CM327" i="24"/>
  <c r="DW327" i="24"/>
  <c r="AK92" i="24"/>
  <c r="FA92" i="24" s="1"/>
  <c r="DR92" i="24"/>
  <c r="CA327" i="24"/>
  <c r="O327" i="24"/>
  <c r="EE327" i="24" s="1"/>
  <c r="BU327" i="24"/>
  <c r="AY327" i="24"/>
  <c r="FO327" i="24" s="1"/>
  <c r="BK327" i="24"/>
  <c r="DK327" i="24"/>
  <c r="CU327" i="24"/>
  <c r="DV327" i="24"/>
  <c r="BI357" i="24"/>
  <c r="BG92" i="24"/>
  <c r="FW92" i="24" s="1"/>
  <c r="AK327" i="24"/>
  <c r="FA327" i="24" s="1"/>
  <c r="AB327" i="24"/>
  <c r="ER327" i="24" s="1"/>
  <c r="X327" i="24"/>
  <c r="EN327" i="24" s="1"/>
  <c r="AR327" i="24"/>
  <c r="FH327" i="24" s="1"/>
  <c r="BJ327" i="24"/>
  <c r="CE327" i="24"/>
  <c r="CT327" i="24"/>
  <c r="DU327" i="24"/>
  <c r="BL92" i="24"/>
  <c r="M327" i="24"/>
  <c r="EC327" i="24" s="1"/>
  <c r="AI327" i="24"/>
  <c r="EY327" i="24" s="1"/>
  <c r="AH327" i="24"/>
  <c r="EX327" i="24" s="1"/>
  <c r="AW327" i="24"/>
  <c r="FM327" i="24" s="1"/>
  <c r="AQ327" i="24"/>
  <c r="FG327" i="24" s="1"/>
  <c r="BI327" i="24"/>
  <c r="DJ327" i="24"/>
  <c r="CS327" i="24"/>
  <c r="Z92" i="24"/>
  <c r="EP92" i="24" s="1"/>
  <c r="CI92" i="24"/>
  <c r="BW322" i="24"/>
  <c r="U322" i="24"/>
  <c r="EK322" i="24" s="1"/>
  <c r="AM322" i="24"/>
  <c r="FC322" i="24" s="1"/>
  <c r="BI322" i="24"/>
  <c r="AV322" i="24"/>
  <c r="FL322" i="24" s="1"/>
  <c r="DM322" i="24"/>
  <c r="CI322" i="24"/>
  <c r="DV322" i="24"/>
  <c r="L322" i="24"/>
  <c r="EB322" i="24" s="1"/>
  <c r="AK322" i="24"/>
  <c r="FA322" i="24" s="1"/>
  <c r="BY322" i="24"/>
  <c r="AE322" i="24"/>
  <c r="EU322" i="24" s="1"/>
  <c r="CO322" i="24"/>
  <c r="BO322" i="24"/>
  <c r="CH322" i="24"/>
  <c r="DU322" i="24"/>
  <c r="K322" i="24"/>
  <c r="EA322" i="24" s="1"/>
  <c r="BL322" i="24"/>
  <c r="Z322" i="24"/>
  <c r="EP322" i="24" s="1"/>
  <c r="AP322" i="24"/>
  <c r="FF322" i="24" s="1"/>
  <c r="CN322" i="24"/>
  <c r="CC322" i="24"/>
  <c r="CG322" i="24"/>
  <c r="DT322" i="24"/>
  <c r="X322" i="24"/>
  <c r="EN322" i="24" s="1"/>
  <c r="BB322" i="24"/>
  <c r="FR322" i="24" s="1"/>
  <c r="AL322" i="24"/>
  <c r="FB322" i="24" s="1"/>
  <c r="BF322" i="24"/>
  <c r="FV322" i="24" s="1"/>
  <c r="AT322" i="24"/>
  <c r="FJ322" i="24" s="1"/>
  <c r="DL322" i="24"/>
  <c r="CF322" i="24"/>
  <c r="DS322" i="24"/>
  <c r="BV322" i="24"/>
  <c r="BA322" i="24"/>
  <c r="FQ322" i="24" s="1"/>
  <c r="BX322" i="24"/>
  <c r="AO322" i="24"/>
  <c r="FE322" i="24" s="1"/>
  <c r="AS322" i="24"/>
  <c r="FI322" i="24" s="1"/>
  <c r="BN322" i="24"/>
  <c r="CE322" i="24"/>
  <c r="DR322" i="24"/>
  <c r="AY322" i="24"/>
  <c r="FO322" i="24" s="1"/>
  <c r="AI322" i="24"/>
  <c r="EY322" i="24" s="1"/>
  <c r="N322" i="24"/>
  <c r="ED322" i="24" s="1"/>
  <c r="BK322" i="24"/>
  <c r="BD322" i="24"/>
  <c r="FT322" i="24" s="1"/>
  <c r="AQ322" i="24"/>
  <c r="FG322" i="24" s="1"/>
  <c r="BM322" i="24"/>
  <c r="CT322" i="24"/>
  <c r="DY322" i="24"/>
  <c r="S322" i="24"/>
  <c r="EI322" i="24" s="1"/>
  <c r="W322" i="24"/>
  <c r="EM322" i="24" s="1"/>
  <c r="AZ322" i="24"/>
  <c r="FP322" i="24" s="1"/>
  <c r="AG322" i="24"/>
  <c r="EW322" i="24" s="1"/>
  <c r="BC322" i="24"/>
  <c r="FS322" i="24" s="1"/>
  <c r="DO322" i="24"/>
  <c r="DJ322" i="24"/>
  <c r="CS322" i="24"/>
  <c r="DX322" i="24"/>
  <c r="R322" i="24"/>
  <c r="EH322" i="24" s="1"/>
  <c r="BU322" i="24"/>
  <c r="AC322" i="24"/>
  <c r="ES322" i="24" s="1"/>
  <c r="BJ322" i="24"/>
  <c r="BS322" i="24"/>
  <c r="BQ322" i="24"/>
  <c r="CA322" i="24"/>
  <c r="CR322" i="24"/>
  <c r="DW322" i="24"/>
  <c r="AP367" i="24"/>
  <c r="FF367" i="24" s="1"/>
  <c r="CR367" i="24"/>
  <c r="P322" i="24"/>
  <c r="EF322" i="24" s="1"/>
  <c r="M322" i="24"/>
  <c r="EC322" i="24" s="1"/>
  <c r="AB322" i="24"/>
  <c r="ER322" i="24" s="1"/>
  <c r="AF322" i="24"/>
  <c r="EV322" i="24" s="1"/>
  <c r="CQ322" i="24"/>
  <c r="DN322" i="24"/>
  <c r="CM322" i="24"/>
  <c r="DI322" i="24"/>
  <c r="A323" i="24"/>
  <c r="Q322" i="24"/>
  <c r="EG322" i="24" s="1"/>
  <c r="V322" i="24"/>
  <c r="EL322" i="24" s="1"/>
  <c r="BZ322" i="24"/>
  <c r="AU322" i="24"/>
  <c r="FK322" i="24" s="1"/>
  <c r="AW322" i="24"/>
  <c r="FM322" i="24" s="1"/>
  <c r="BP322" i="24"/>
  <c r="CK322" i="24"/>
  <c r="DH322" i="24"/>
  <c r="Y322" i="24"/>
  <c r="EO322" i="24" s="1"/>
  <c r="BT322" i="24"/>
  <c r="AA322" i="24"/>
  <c r="EQ322" i="24" s="1"/>
  <c r="BG322" i="24"/>
  <c r="FW322" i="24" s="1"/>
  <c r="CP322" i="24"/>
  <c r="CD322" i="24"/>
  <c r="CJ322" i="24"/>
  <c r="BB282" i="24"/>
  <c r="FR282" i="24" s="1"/>
  <c r="BS282" i="24"/>
  <c r="DO282" i="24"/>
  <c r="DS282" i="24"/>
  <c r="DG342" i="24"/>
  <c r="W282" i="24"/>
  <c r="EM282" i="24" s="1"/>
  <c r="AE282" i="24"/>
  <c r="EU282" i="24" s="1"/>
  <c r="AU312" i="24"/>
  <c r="FK312" i="24" s="1"/>
  <c r="DW312" i="24"/>
  <c r="DV312" i="24"/>
  <c r="Z147" i="24"/>
  <c r="EP147" i="24" s="1"/>
  <c r="CM62" i="24"/>
  <c r="K367" i="24"/>
  <c r="EA367" i="24" s="1"/>
  <c r="AU367" i="24"/>
  <c r="FK367" i="24" s="1"/>
  <c r="S367" i="24"/>
  <c r="EI367" i="24" s="1"/>
  <c r="Q367" i="24"/>
  <c r="EG367" i="24" s="1"/>
  <c r="AC367" i="24"/>
  <c r="ES367" i="24" s="1"/>
  <c r="AM367" i="24"/>
  <c r="FC367" i="24" s="1"/>
  <c r="AK367" i="24"/>
  <c r="FA367" i="24" s="1"/>
  <c r="W367" i="24"/>
  <c r="EM367" i="24" s="1"/>
  <c r="AH367" i="24"/>
  <c r="EX367" i="24" s="1"/>
  <c r="BT367" i="24"/>
  <c r="BC367" i="24"/>
  <c r="FS367" i="24" s="1"/>
  <c r="AZ367" i="24"/>
  <c r="FP367" i="24" s="1"/>
  <c r="BG367" i="24"/>
  <c r="FW367" i="24" s="1"/>
  <c r="BP367" i="24"/>
  <c r="BM367" i="24"/>
  <c r="BI367" i="24"/>
  <c r="CH367" i="24"/>
  <c r="DK367" i="24"/>
  <c r="DI367" i="24"/>
  <c r="DG367" i="24"/>
  <c r="DO367" i="24"/>
  <c r="DM367" i="24"/>
  <c r="CQ367" i="24"/>
  <c r="DV367" i="24"/>
  <c r="DR367" i="24"/>
  <c r="N367" i="24"/>
  <c r="ED367" i="24" s="1"/>
  <c r="AV367" i="24"/>
  <c r="FL367" i="24" s="1"/>
  <c r="AT367" i="24"/>
  <c r="FJ367" i="24" s="1"/>
  <c r="BE367" i="24"/>
  <c r="FU367" i="24" s="1"/>
  <c r="O367" i="24"/>
  <c r="EE367" i="24" s="1"/>
  <c r="Z367" i="24"/>
  <c r="EP367" i="24" s="1"/>
  <c r="X367" i="24"/>
  <c r="EN367" i="24" s="1"/>
  <c r="AI367" i="24"/>
  <c r="EY367" i="24" s="1"/>
  <c r="BU367" i="24"/>
  <c r="AQ367" i="24"/>
  <c r="FG367" i="24" s="1"/>
  <c r="AO367" i="24"/>
  <c r="FE367" i="24" s="1"/>
  <c r="AY367" i="24"/>
  <c r="FO367" i="24" s="1"/>
  <c r="BQ367" i="24"/>
  <c r="BX367" i="24"/>
  <c r="BL367" i="24"/>
  <c r="CK367" i="24"/>
  <c r="CG367" i="24"/>
  <c r="CE367" i="24"/>
  <c r="DX367" i="24"/>
  <c r="CU367" i="24"/>
  <c r="CN367" i="24"/>
  <c r="CT367" i="24"/>
  <c r="DQ367" i="24"/>
  <c r="DU367" i="24"/>
  <c r="A368" i="24"/>
  <c r="M367" i="24"/>
  <c r="EC367" i="24" s="1"/>
  <c r="BS367" i="24"/>
  <c r="AE367" i="24"/>
  <c r="EU367" i="24" s="1"/>
  <c r="R367" i="24"/>
  <c r="EH367" i="24" s="1"/>
  <c r="AW367" i="24"/>
  <c r="FM367" i="24" s="1"/>
  <c r="AB367" i="24"/>
  <c r="ER367" i="24" s="1"/>
  <c r="AL367" i="24"/>
  <c r="FB367" i="24" s="1"/>
  <c r="AJ367" i="24"/>
  <c r="EZ367" i="24" s="1"/>
  <c r="BV367" i="24"/>
  <c r="U367" i="24"/>
  <c r="EK367" i="24" s="1"/>
  <c r="BD367" i="24"/>
  <c r="FT367" i="24" s="1"/>
  <c r="BB367" i="24"/>
  <c r="FR367" i="24" s="1"/>
  <c r="CA367" i="24"/>
  <c r="BY367" i="24"/>
  <c r="BO367" i="24"/>
  <c r="BK367" i="24"/>
  <c r="CJ367" i="24"/>
  <c r="DL367" i="24"/>
  <c r="DJ367" i="24"/>
  <c r="CC367" i="24"/>
  <c r="CP367" i="24"/>
  <c r="DN367" i="24"/>
  <c r="CS367" i="24"/>
  <c r="DY367" i="24"/>
  <c r="K142" i="24"/>
  <c r="EA142" i="24" s="1"/>
  <c r="R142" i="24"/>
  <c r="EH142" i="24" s="1"/>
  <c r="AH142" i="24"/>
  <c r="EX142" i="24" s="1"/>
  <c r="BM142" i="24"/>
  <c r="BJ142" i="24"/>
  <c r="CH142" i="24"/>
  <c r="DO142" i="24"/>
  <c r="DT142" i="24"/>
  <c r="BC142" i="24"/>
  <c r="FS142" i="24" s="1"/>
  <c r="Z142" i="24"/>
  <c r="EP142" i="24" s="1"/>
  <c r="AP142" i="24"/>
  <c r="FF142" i="24" s="1"/>
  <c r="BL142" i="24"/>
  <c r="BS142" i="24"/>
  <c r="CG142" i="24"/>
  <c r="CU142" i="24"/>
  <c r="DS142" i="24"/>
  <c r="AC142" i="24"/>
  <c r="ES142" i="24" s="1"/>
  <c r="AJ142" i="24"/>
  <c r="EZ142" i="24" s="1"/>
  <c r="AZ142" i="24"/>
  <c r="FP142" i="24" s="1"/>
  <c r="BK142" i="24"/>
  <c r="CA142" i="24"/>
  <c r="CF142" i="24"/>
  <c r="DG142" i="24"/>
  <c r="DY142" i="24"/>
  <c r="CH102" i="24"/>
  <c r="CG102" i="24"/>
  <c r="M102" i="24"/>
  <c r="EC102" i="24" s="1"/>
  <c r="AS92" i="24"/>
  <c r="FI92" i="24" s="1"/>
  <c r="CM92" i="24"/>
  <c r="AO92" i="24"/>
  <c r="FE92" i="24" s="1"/>
  <c r="K92" i="24"/>
  <c r="EA92" i="24" s="1"/>
  <c r="BY92" i="24"/>
  <c r="AF92" i="24"/>
  <c r="EV92" i="24" s="1"/>
  <c r="AA92" i="24"/>
  <c r="EQ92" i="24" s="1"/>
  <c r="U92" i="24"/>
  <c r="EK92" i="24" s="1"/>
  <c r="BQ92" i="24"/>
  <c r="AJ92" i="24"/>
  <c r="EZ92" i="24" s="1"/>
  <c r="AG92" i="24"/>
  <c r="EW92" i="24" s="1"/>
  <c r="BK92" i="24"/>
  <c r="CH92" i="24"/>
  <c r="BD92" i="24"/>
  <c r="FT92" i="24" s="1"/>
  <c r="AY92" i="24"/>
  <c r="FO92" i="24" s="1"/>
  <c r="CC92" i="24"/>
  <c r="CT92" i="24"/>
  <c r="DG92" i="24"/>
  <c r="DM92" i="24"/>
  <c r="DK92" i="24"/>
  <c r="DY92" i="24"/>
  <c r="Y92" i="24"/>
  <c r="EO92" i="24" s="1"/>
  <c r="AU92" i="24"/>
  <c r="FK92" i="24" s="1"/>
  <c r="L92" i="24"/>
  <c r="EB92" i="24" s="1"/>
  <c r="BZ92" i="24"/>
  <c r="O92" i="24"/>
  <c r="EE92" i="24" s="1"/>
  <c r="AR92" i="24"/>
  <c r="FH92" i="24" s="1"/>
  <c r="AE92" i="24"/>
  <c r="EU92" i="24" s="1"/>
  <c r="BV92" i="24"/>
  <c r="AL92" i="24"/>
  <c r="FB92" i="24" s="1"/>
  <c r="AI92" i="24"/>
  <c r="EY92" i="24" s="1"/>
  <c r="BF92" i="24"/>
  <c r="FV92" i="24" s="1"/>
  <c r="BJ92" i="24"/>
  <c r="AW92" i="24"/>
  <c r="FM92" i="24" s="1"/>
  <c r="BB92" i="24"/>
  <c r="FR92" i="24" s="1"/>
  <c r="BS92" i="24"/>
  <c r="CK92" i="24"/>
  <c r="CS92" i="24"/>
  <c r="DO92" i="24"/>
  <c r="DU92" i="24"/>
  <c r="DJ92" i="24"/>
  <c r="DX92" i="24"/>
  <c r="X92" i="24"/>
  <c r="EN92" i="24" s="1"/>
  <c r="AT92" i="24"/>
  <c r="FJ92" i="24" s="1"/>
  <c r="R92" i="24"/>
  <c r="EH92" i="24" s="1"/>
  <c r="Q92" i="24"/>
  <c r="EG92" i="24" s="1"/>
  <c r="CA92" i="24"/>
  <c r="AQ92" i="24"/>
  <c r="FG92" i="24" s="1"/>
  <c r="V92" i="24"/>
  <c r="EL92" i="24" s="1"/>
  <c r="BU92" i="24"/>
  <c r="BO92" i="24"/>
  <c r="AH92" i="24"/>
  <c r="EX92" i="24" s="1"/>
  <c r="BM92" i="24"/>
  <c r="BI92" i="24"/>
  <c r="CF92" i="24"/>
  <c r="BA92" i="24"/>
  <c r="FQ92" i="24" s="1"/>
  <c r="CE92" i="24"/>
  <c r="CJ92" i="24"/>
  <c r="CR92" i="24"/>
  <c r="DN92" i="24"/>
  <c r="DL92" i="24"/>
  <c r="DI92" i="24"/>
  <c r="DT92" i="24"/>
  <c r="BJ32" i="24"/>
  <c r="N172" i="24"/>
  <c r="ED172" i="24" s="1"/>
  <c r="AA32" i="24"/>
  <c r="EQ32" i="24" s="1"/>
  <c r="BE32" i="24"/>
  <c r="FU32" i="24" s="1"/>
  <c r="X117" i="24"/>
  <c r="EN117" i="24" s="1"/>
  <c r="CQ117" i="24"/>
  <c r="K172" i="24"/>
  <c r="EA172" i="24" s="1"/>
  <c r="CC172" i="24"/>
  <c r="L102" i="24"/>
  <c r="EB102" i="24" s="1"/>
  <c r="CF102" i="24"/>
  <c r="AJ117" i="24"/>
  <c r="EZ117" i="24" s="1"/>
  <c r="BD32" i="24"/>
  <c r="FT32" i="24" s="1"/>
  <c r="AO172" i="24"/>
  <c r="FE172" i="24" s="1"/>
  <c r="CM172" i="24"/>
  <c r="AA102" i="24"/>
  <c r="EQ102" i="24" s="1"/>
  <c r="CU102" i="24"/>
  <c r="DG157" i="24"/>
  <c r="BX157" i="24"/>
  <c r="BY157" i="24"/>
  <c r="AJ157" i="24"/>
  <c r="EZ157" i="24" s="1"/>
  <c r="CP117" i="24"/>
  <c r="AB172" i="24"/>
  <c r="ER172" i="24" s="1"/>
  <c r="CS172" i="24"/>
  <c r="Y32" i="24"/>
  <c r="EO32" i="24" s="1"/>
  <c r="AG117" i="24"/>
  <c r="EW117" i="24" s="1"/>
  <c r="CO117" i="24"/>
  <c r="AF32" i="24"/>
  <c r="EV32" i="24" s="1"/>
  <c r="CM32" i="24"/>
  <c r="AF117" i="24"/>
  <c r="EV117" i="24" s="1"/>
  <c r="CN117" i="24"/>
  <c r="AA172" i="24"/>
  <c r="EQ172" i="24" s="1"/>
  <c r="O102" i="24"/>
  <c r="EE102" i="24" s="1"/>
  <c r="CC102" i="24"/>
  <c r="DQ172" i="24"/>
  <c r="DY172" i="24"/>
  <c r="CG172" i="24"/>
  <c r="AV172" i="24"/>
  <c r="FL172" i="24" s="1"/>
  <c r="AP172" i="24"/>
  <c r="FF172" i="24" s="1"/>
  <c r="DS172" i="24"/>
  <c r="CH172" i="24"/>
  <c r="BO172" i="24"/>
  <c r="AC172" i="24"/>
  <c r="ES172" i="24" s="1"/>
  <c r="DU172" i="24"/>
  <c r="BS172" i="24"/>
  <c r="BG172" i="24"/>
  <c r="FW172" i="24" s="1"/>
  <c r="AQ172" i="24"/>
  <c r="FG172" i="24" s="1"/>
  <c r="DV172" i="24"/>
  <c r="CO172" i="24"/>
  <c r="AW172" i="24"/>
  <c r="FM172" i="24" s="1"/>
  <c r="AR172" i="24"/>
  <c r="FH172" i="24" s="1"/>
  <c r="DW172" i="24"/>
  <c r="BT172" i="24"/>
  <c r="BP172" i="24"/>
  <c r="S172" i="24"/>
  <c r="EI172" i="24" s="1"/>
  <c r="DL172" i="24"/>
  <c r="AZ172" i="24"/>
  <c r="FP172" i="24" s="1"/>
  <c r="BJ172" i="24"/>
  <c r="U172" i="24"/>
  <c r="EK172" i="24" s="1"/>
  <c r="DG172" i="24"/>
  <c r="CP172" i="24"/>
  <c r="BQ172" i="24"/>
  <c r="AE172" i="24"/>
  <c r="EU172" i="24" s="1"/>
  <c r="DH172" i="24"/>
  <c r="BU172" i="24"/>
  <c r="DO172" i="24"/>
  <c r="X172" i="24"/>
  <c r="EN172" i="24" s="1"/>
  <c r="DI172" i="24"/>
  <c r="AY172" i="24"/>
  <c r="FO172" i="24" s="1"/>
  <c r="AT172" i="24"/>
  <c r="FJ172" i="24" s="1"/>
  <c r="AF172" i="24"/>
  <c r="EV172" i="24" s="1"/>
  <c r="DJ172" i="24"/>
  <c r="CQ172" i="24"/>
  <c r="BI172" i="24"/>
  <c r="Y172" i="24"/>
  <c r="EO172" i="24" s="1"/>
  <c r="DK172" i="24"/>
  <c r="BV172" i="24"/>
  <c r="AJ172" i="24"/>
  <c r="EZ172" i="24" s="1"/>
  <c r="R172" i="24"/>
  <c r="EH172" i="24" s="1"/>
  <c r="CN172" i="24"/>
  <c r="BZ172" i="24"/>
  <c r="BL172" i="24"/>
  <c r="V172" i="24"/>
  <c r="EL172" i="24" s="1"/>
  <c r="P32" i="24"/>
  <c r="EF32" i="24" s="1"/>
  <c r="BC32" i="24"/>
  <c r="FS32" i="24" s="1"/>
  <c r="AE117" i="24"/>
  <c r="EU117" i="24" s="1"/>
  <c r="DO117" i="24"/>
  <c r="BM172" i="24"/>
  <c r="DM172" i="24"/>
  <c r="AT102" i="24"/>
  <c r="FJ102" i="24" s="1"/>
  <c r="CO102" i="24"/>
  <c r="Z32" i="24"/>
  <c r="EP32" i="24" s="1"/>
  <c r="AR32" i="24"/>
  <c r="FH32" i="24" s="1"/>
  <c r="BB32" i="24"/>
  <c r="FR32" i="24" s="1"/>
  <c r="AM172" i="24"/>
  <c r="FC172" i="24" s="1"/>
  <c r="A173" i="24"/>
  <c r="AI102" i="24"/>
  <c r="EY102" i="24" s="1"/>
  <c r="DL102" i="24"/>
  <c r="CN32" i="24"/>
  <c r="AC102" i="24"/>
  <c r="ES102" i="24" s="1"/>
  <c r="CE102" i="24"/>
  <c r="BZ117" i="24"/>
  <c r="CU117" i="24"/>
  <c r="X32" i="24"/>
  <c r="EN32" i="24" s="1"/>
  <c r="CK32" i="24"/>
  <c r="BL117" i="24"/>
  <c r="AL172" i="24"/>
  <c r="FB172" i="24" s="1"/>
  <c r="AH102" i="24"/>
  <c r="EX102" i="24" s="1"/>
  <c r="DT117" i="24"/>
  <c r="BO117" i="24"/>
  <c r="BD117" i="24"/>
  <c r="FT117" i="24" s="1"/>
  <c r="AM117" i="24"/>
  <c r="FC117" i="24" s="1"/>
  <c r="S117" i="24"/>
  <c r="EI117" i="24" s="1"/>
  <c r="A118" i="24"/>
  <c r="CE117" i="24"/>
  <c r="BP117" i="24"/>
  <c r="AT117" i="24"/>
  <c r="FJ117" i="24" s="1"/>
  <c r="Z117" i="24"/>
  <c r="EP117" i="24" s="1"/>
  <c r="DG117" i="24"/>
  <c r="CH117" i="24"/>
  <c r="CM117" i="24"/>
  <c r="BW117" i="24"/>
  <c r="DJ117" i="24"/>
  <c r="BI117" i="24"/>
  <c r="BY117" i="24"/>
  <c r="AK117" i="24"/>
  <c r="FA117" i="24" s="1"/>
  <c r="CI117" i="24"/>
  <c r="DX117" i="24"/>
  <c r="DU117" i="24"/>
  <c r="BS117" i="24"/>
  <c r="BE117" i="24"/>
  <c r="FU117" i="24" s="1"/>
  <c r="M117" i="24"/>
  <c r="EC117" i="24" s="1"/>
  <c r="AI117" i="24"/>
  <c r="EY117" i="24" s="1"/>
  <c r="CK117" i="24"/>
  <c r="DY117" i="24"/>
  <c r="CF117" i="24"/>
  <c r="BQ117" i="24"/>
  <c r="BF117" i="24"/>
  <c r="FV117" i="24" s="1"/>
  <c r="O117" i="24"/>
  <c r="EE117" i="24" s="1"/>
  <c r="DH117" i="24"/>
  <c r="BV117" i="24"/>
  <c r="AB117" i="24"/>
  <c r="ER117" i="24" s="1"/>
  <c r="AO117" i="24"/>
  <c r="FE117" i="24" s="1"/>
  <c r="DQ117" i="24"/>
  <c r="DV117" i="24"/>
  <c r="BT117" i="24"/>
  <c r="AV117" i="24"/>
  <c r="FL117" i="24" s="1"/>
  <c r="AA117" i="24"/>
  <c r="EQ117" i="24" s="1"/>
  <c r="DR117" i="24"/>
  <c r="CG117" i="24"/>
  <c r="BU117" i="24"/>
  <c r="BG117" i="24"/>
  <c r="FW117" i="24" s="1"/>
  <c r="AC117" i="24"/>
  <c r="ES117" i="24" s="1"/>
  <c r="DS117" i="24"/>
  <c r="DW117" i="24"/>
  <c r="AY117" i="24"/>
  <c r="FO117" i="24" s="1"/>
  <c r="AW117" i="24"/>
  <c r="FM117" i="24" s="1"/>
  <c r="K117" i="24"/>
  <c r="EA117" i="24" s="1"/>
  <c r="DI117" i="24"/>
  <c r="CJ117" i="24"/>
  <c r="AZ117" i="24"/>
  <c r="FP117" i="24" s="1"/>
  <c r="BX117" i="24"/>
  <c r="N117" i="24"/>
  <c r="ED117" i="24" s="1"/>
  <c r="CC117" i="24"/>
  <c r="CD172" i="24"/>
  <c r="DM102" i="24"/>
  <c r="CJ102" i="24"/>
  <c r="BQ102" i="24"/>
  <c r="AB102" i="24"/>
  <c r="ER102" i="24" s="1"/>
  <c r="AL102" i="24"/>
  <c r="FB102" i="24" s="1"/>
  <c r="X102" i="24"/>
  <c r="EN102" i="24" s="1"/>
  <c r="CP102" i="24"/>
  <c r="CK102" i="24"/>
  <c r="BA102" i="24"/>
  <c r="FQ102" i="24" s="1"/>
  <c r="AU102" i="24"/>
  <c r="FK102" i="24" s="1"/>
  <c r="AP102" i="24"/>
  <c r="FF102" i="24" s="1"/>
  <c r="BK102" i="24"/>
  <c r="BL102" i="24"/>
  <c r="DN102" i="24"/>
  <c r="BV102" i="24"/>
  <c r="BB102" i="24"/>
  <c r="FR102" i="24" s="1"/>
  <c r="P102" i="24"/>
  <c r="EF102" i="24" s="1"/>
  <c r="AS102" i="24"/>
  <c r="FI102" i="24" s="1"/>
  <c r="CQ102" i="24"/>
  <c r="BW102" i="24"/>
  <c r="BC102" i="24"/>
  <c r="FS102" i="24" s="1"/>
  <c r="AY102" i="24"/>
  <c r="FO102" i="24" s="1"/>
  <c r="AJ102" i="24"/>
  <c r="EZ102" i="24" s="1"/>
  <c r="DO102" i="24"/>
  <c r="BX102" i="24"/>
  <c r="AO102" i="24"/>
  <c r="FE102" i="24" s="1"/>
  <c r="AV102" i="24"/>
  <c r="FL102" i="24" s="1"/>
  <c r="K102" i="24"/>
  <c r="EA102" i="24" s="1"/>
  <c r="W102" i="24"/>
  <c r="EM102" i="24" s="1"/>
  <c r="A103" i="24"/>
  <c r="CR102" i="24"/>
  <c r="BY102" i="24"/>
  <c r="BD102" i="24"/>
  <c r="FT102" i="24" s="1"/>
  <c r="Q102" i="24"/>
  <c r="EG102" i="24" s="1"/>
  <c r="DI102" i="24"/>
  <c r="DW102" i="24"/>
  <c r="CS102" i="24"/>
  <c r="BZ102" i="24"/>
  <c r="BE102" i="24"/>
  <c r="FU102" i="24" s="1"/>
  <c r="AW102" i="24"/>
  <c r="FM102" i="24" s="1"/>
  <c r="DS102" i="24"/>
  <c r="DX102" i="24"/>
  <c r="CT102" i="24"/>
  <c r="CA102" i="24"/>
  <c r="AQ102" i="24"/>
  <c r="FG102" i="24" s="1"/>
  <c r="R102" i="24"/>
  <c r="EH102" i="24" s="1"/>
  <c r="BG102" i="24"/>
  <c r="FW102" i="24" s="1"/>
  <c r="DY102" i="24"/>
  <c r="DV102" i="24"/>
  <c r="BI102" i="24"/>
  <c r="BF102" i="24"/>
  <c r="FV102" i="24" s="1"/>
  <c r="U102" i="24"/>
  <c r="EK102" i="24" s="1"/>
  <c r="DH102" i="24"/>
  <c r="DQ102" i="24"/>
  <c r="DG102" i="24"/>
  <c r="BJ102" i="24"/>
  <c r="AR102" i="24"/>
  <c r="FH102" i="24" s="1"/>
  <c r="S102" i="24"/>
  <c r="EI102" i="24" s="1"/>
  <c r="DR102" i="24"/>
  <c r="V102" i="24"/>
  <c r="EL102" i="24" s="1"/>
  <c r="DJ102" i="24"/>
  <c r="CD102" i="24"/>
  <c r="BT102" i="24"/>
  <c r="AF102" i="24"/>
  <c r="EV102" i="24" s="1"/>
  <c r="Z102" i="24"/>
  <c r="EP102" i="24" s="1"/>
  <c r="AH117" i="24"/>
  <c r="EX117" i="24" s="1"/>
  <c r="AU32" i="24"/>
  <c r="FK32" i="24" s="1"/>
  <c r="CJ32" i="24"/>
  <c r="AS117" i="24"/>
  <c r="FI117" i="24" s="1"/>
  <c r="CT117" i="24"/>
  <c r="BK172" i="24"/>
  <c r="AG102" i="24"/>
  <c r="EW102" i="24" s="1"/>
  <c r="DK102" i="24"/>
  <c r="AS32" i="24"/>
  <c r="FI32" i="24" s="1"/>
  <c r="AL32" i="24"/>
  <c r="FB32" i="24" s="1"/>
  <c r="CU32" i="24"/>
  <c r="W117" i="24"/>
  <c r="EM117" i="24" s="1"/>
  <c r="BC117" i="24"/>
  <c r="FS117" i="24" s="1"/>
  <c r="DM117" i="24"/>
  <c r="AK172" i="24"/>
  <c r="FA172" i="24" s="1"/>
  <c r="AE102" i="24"/>
  <c r="EU102" i="24" s="1"/>
  <c r="CM102" i="24"/>
  <c r="Q117" i="24"/>
  <c r="EG117" i="24" s="1"/>
  <c r="BK117" i="24"/>
  <c r="CS117" i="24"/>
  <c r="BF172" i="24"/>
  <c r="FV172" i="24" s="1"/>
  <c r="Y102" i="24"/>
  <c r="EO102" i="24" s="1"/>
  <c r="DU102" i="24"/>
  <c r="AO32" i="24"/>
  <c r="FE32" i="24" s="1"/>
  <c r="CT32" i="24"/>
  <c r="AK32" i="24"/>
  <c r="FA32" i="24" s="1"/>
  <c r="CS32" i="24"/>
  <c r="P117" i="24"/>
  <c r="EF117" i="24" s="1"/>
  <c r="AR117" i="24"/>
  <c r="FH117" i="24" s="1"/>
  <c r="DL117" i="24"/>
  <c r="BN172" i="24"/>
  <c r="AZ102" i="24"/>
  <c r="FP102" i="24" s="1"/>
  <c r="DT102" i="24"/>
  <c r="AJ32" i="24"/>
  <c r="EZ32" i="24" s="1"/>
  <c r="DG32" i="24"/>
  <c r="U117" i="24"/>
  <c r="EK117" i="24" s="1"/>
  <c r="BB117" i="24"/>
  <c r="FR117" i="24" s="1"/>
  <c r="CR117" i="24"/>
  <c r="BE172" i="24"/>
  <c r="FU172" i="24" s="1"/>
  <c r="BP102" i="24"/>
  <c r="AI32" i="24"/>
  <c r="EY32" i="24" s="1"/>
  <c r="DV32" i="24"/>
  <c r="AU117" i="24"/>
  <c r="FK117" i="24" s="1"/>
  <c r="BJ117" i="24"/>
  <c r="DK117" i="24"/>
  <c r="CA172" i="24"/>
  <c r="BO102" i="24"/>
  <c r="AH32" i="24"/>
  <c r="EX32" i="24" s="1"/>
  <c r="V117" i="24"/>
  <c r="EL117" i="24" s="1"/>
  <c r="AQ117" i="24"/>
  <c r="FG117" i="24" s="1"/>
  <c r="BD172" i="24"/>
  <c r="FT172" i="24" s="1"/>
  <c r="BU102" i="24"/>
  <c r="BZ32" i="24"/>
  <c r="AG32" i="24"/>
  <c r="EW32" i="24" s="1"/>
  <c r="AP117" i="24"/>
  <c r="FF117" i="24" s="1"/>
  <c r="BA117" i="24"/>
  <c r="FQ117" i="24" s="1"/>
  <c r="CI172" i="24"/>
  <c r="BC172" i="24"/>
  <c r="FS172" i="24" s="1"/>
  <c r="BN102" i="24"/>
  <c r="DW32" i="24"/>
  <c r="CC32" i="24"/>
  <c r="AW32" i="24"/>
  <c r="FM32" i="24" s="1"/>
  <c r="AP32" i="24"/>
  <c r="FF32" i="24" s="1"/>
  <c r="AE32" i="24"/>
  <c r="EU32" i="24" s="1"/>
  <c r="DH32" i="24"/>
  <c r="CF32" i="24"/>
  <c r="CO32" i="24"/>
  <c r="BT32" i="24"/>
  <c r="K32" i="24"/>
  <c r="EA32" i="24" s="1"/>
  <c r="DK32" i="24"/>
  <c r="AY32" i="24"/>
  <c r="FO32" i="24" s="1"/>
  <c r="U32" i="24"/>
  <c r="EK32" i="24" s="1"/>
  <c r="DX32" i="24"/>
  <c r="CD32" i="24"/>
  <c r="BL32" i="24"/>
  <c r="AM32" i="24"/>
  <c r="FC32" i="24" s="1"/>
  <c r="S32" i="24"/>
  <c r="EI32" i="24" s="1"/>
  <c r="DY32" i="24"/>
  <c r="CE32" i="24"/>
  <c r="BM32" i="24"/>
  <c r="BS32" i="24"/>
  <c r="AB32" i="24"/>
  <c r="ER32" i="24" s="1"/>
  <c r="R32" i="24"/>
  <c r="EH32" i="24" s="1"/>
  <c r="V32" i="24"/>
  <c r="EL32" i="24" s="1"/>
  <c r="AZ32" i="24"/>
  <c r="FP32" i="24" s="1"/>
  <c r="O32" i="24"/>
  <c r="EE32" i="24" s="1"/>
  <c r="DI32" i="24"/>
  <c r="CA32" i="24"/>
  <c r="BN32" i="24"/>
  <c r="BU32" i="24"/>
  <c r="AC32" i="24"/>
  <c r="ES32" i="24" s="1"/>
  <c r="N32" i="24"/>
  <c r="ED32" i="24" s="1"/>
  <c r="BO32" i="24"/>
  <c r="AQ32" i="24"/>
  <c r="FG32" i="24" s="1"/>
  <c r="BG32" i="24"/>
  <c r="FW32" i="24" s="1"/>
  <c r="DJ32" i="24"/>
  <c r="CG32" i="24"/>
  <c r="BF32" i="24"/>
  <c r="FV32" i="24" s="1"/>
  <c r="BV32" i="24"/>
  <c r="L32" i="24"/>
  <c r="EB32" i="24" s="1"/>
  <c r="CH32" i="24"/>
  <c r="CP32" i="24"/>
  <c r="DL32" i="24"/>
  <c r="DM32" i="24"/>
  <c r="M32" i="24"/>
  <c r="EC32" i="24" s="1"/>
  <c r="DN32" i="24"/>
  <c r="CI32" i="24"/>
  <c r="CQ32" i="24"/>
  <c r="W32" i="24"/>
  <c r="EM32" i="24" s="1"/>
  <c r="Q32" i="24"/>
  <c r="EG32" i="24" s="1"/>
  <c r="DO32" i="24"/>
  <c r="BA32" i="24"/>
  <c r="FQ32" i="24" s="1"/>
  <c r="BP32" i="24"/>
  <c r="AT32" i="24"/>
  <c r="FJ32" i="24" s="1"/>
  <c r="DU32" i="24"/>
  <c r="BY32" i="24"/>
  <c r="BQ32" i="24"/>
  <c r="DT32" i="24"/>
  <c r="R117" i="24"/>
  <c r="EH117" i="24" s="1"/>
  <c r="BN117" i="24"/>
  <c r="P172" i="24"/>
  <c r="EF172" i="24" s="1"/>
  <c r="BY172" i="24"/>
  <c r="BM102" i="24"/>
  <c r="BX32" i="24"/>
  <c r="CR32" i="24"/>
  <c r="DR32" i="24"/>
  <c r="L117" i="24"/>
  <c r="EB117" i="24" s="1"/>
  <c r="BM117" i="24"/>
  <c r="Z172" i="24"/>
  <c r="EP172" i="24" s="1"/>
  <c r="CR172" i="24"/>
  <c r="AM102" i="24"/>
  <c r="FC102" i="24" s="1"/>
  <c r="BS102" i="24"/>
  <c r="AL117" i="24"/>
  <c r="FB117" i="24" s="1"/>
  <c r="CA117" i="24"/>
  <c r="L172" i="24"/>
  <c r="EB172" i="24" s="1"/>
  <c r="CF172" i="24"/>
  <c r="N102" i="24"/>
  <c r="ED102" i="24" s="1"/>
  <c r="CI102" i="24"/>
  <c r="AI17" i="24"/>
  <c r="EY17" i="24" s="1"/>
  <c r="BG17" i="24"/>
  <c r="FW17" i="24" s="1"/>
  <c r="BM17" i="24"/>
  <c r="CU17" i="24"/>
  <c r="BK147" i="24"/>
  <c r="BL37" i="24"/>
  <c r="BX37" i="24"/>
  <c r="DS37" i="24"/>
  <c r="CF147" i="24"/>
  <c r="AG37" i="24"/>
  <c r="EW37" i="24" s="1"/>
  <c r="DN37" i="24"/>
  <c r="AH87" i="24"/>
  <c r="EX87" i="24" s="1"/>
  <c r="BF37" i="24"/>
  <c r="FV37" i="24" s="1"/>
  <c r="DM37" i="24"/>
  <c r="BM187" i="24"/>
  <c r="AR187" i="24"/>
  <c r="FH187" i="24" s="1"/>
  <c r="BE187" i="24"/>
  <c r="FU187" i="24" s="1"/>
  <c r="CU187" i="24"/>
  <c r="DU187" i="24"/>
  <c r="BX87" i="24"/>
  <c r="M92" i="24"/>
  <c r="EC92" i="24" s="1"/>
  <c r="AM92" i="24"/>
  <c r="FC92" i="24" s="1"/>
  <c r="CG92" i="24"/>
  <c r="CQ92" i="24"/>
  <c r="DQ92" i="24"/>
  <c r="BJ37" i="24"/>
  <c r="DL37" i="24"/>
  <c r="BX92" i="24"/>
  <c r="BP92" i="24"/>
  <c r="AV92" i="24"/>
  <c r="FL92" i="24" s="1"/>
  <c r="CP92" i="24"/>
  <c r="A93" i="24"/>
  <c r="DR93" i="24" s="1"/>
  <c r="BC37" i="24"/>
  <c r="FS37" i="24" s="1"/>
  <c r="DK37" i="24"/>
  <c r="S37" i="24"/>
  <c r="EI37" i="24" s="1"/>
  <c r="AB37" i="24"/>
  <c r="ER37" i="24" s="1"/>
  <c r="CI37" i="24"/>
  <c r="N17" i="24"/>
  <c r="ED17" i="24" s="1"/>
  <c r="AS17" i="24"/>
  <c r="FI17" i="24" s="1"/>
  <c r="BS17" i="24"/>
  <c r="DL17" i="24"/>
  <c r="R37" i="24"/>
  <c r="EH37" i="24" s="1"/>
  <c r="BA37" i="24"/>
  <c r="FQ37" i="24" s="1"/>
  <c r="CH37" i="24"/>
  <c r="BC17" i="24"/>
  <c r="FS17" i="24" s="1"/>
  <c r="AC187" i="24"/>
  <c r="ES187" i="24" s="1"/>
  <c r="AM187" i="24"/>
  <c r="FC187" i="24" s="1"/>
  <c r="BW187" i="24"/>
  <c r="CS187" i="24"/>
  <c r="A188" i="24"/>
  <c r="Q37" i="24"/>
  <c r="EG37" i="24" s="1"/>
  <c r="BW37" i="24"/>
  <c r="CG37" i="24"/>
  <c r="K17" i="24"/>
  <c r="EA17" i="24" s="1"/>
  <c r="CD17" i="24"/>
  <c r="DV17" i="24"/>
  <c r="AW142" i="24"/>
  <c r="FM142" i="24" s="1"/>
  <c r="DU142" i="24"/>
  <c r="AJ42" i="24"/>
  <c r="EZ42" i="24" s="1"/>
  <c r="W42" i="24"/>
  <c r="EM42" i="24" s="1"/>
  <c r="BW42" i="24"/>
  <c r="DK42" i="24"/>
  <c r="BJ302" i="24"/>
  <c r="AJ302" i="24"/>
  <c r="EZ302" i="24" s="1"/>
  <c r="BY302" i="24"/>
  <c r="CP302" i="24"/>
  <c r="O112" i="24"/>
  <c r="EE112" i="24" s="1"/>
  <c r="AL112" i="24"/>
  <c r="FB112" i="24" s="1"/>
  <c r="BD112" i="24"/>
  <c r="FT112" i="24" s="1"/>
  <c r="CH112" i="24"/>
  <c r="CA17" i="24"/>
  <c r="BK17" i="24"/>
  <c r="CQ17" i="24"/>
  <c r="DU17" i="24"/>
  <c r="BI277" i="24"/>
  <c r="Y277" i="24"/>
  <c r="EO277" i="24" s="1"/>
  <c r="AU277" i="24"/>
  <c r="FK277" i="24" s="1"/>
  <c r="BY277" i="24"/>
  <c r="AK187" i="24"/>
  <c r="FA187" i="24" s="1"/>
  <c r="BK187" i="24"/>
  <c r="AL187" i="24"/>
  <c r="FB187" i="24" s="1"/>
  <c r="BV187" i="24"/>
  <c r="AP342" i="24"/>
  <c r="FF342" i="24" s="1"/>
  <c r="CN92" i="24"/>
  <c r="AC92" i="24"/>
  <c r="ES92" i="24" s="1"/>
  <c r="BN92" i="24"/>
  <c r="BC92" i="24"/>
  <c r="FS92" i="24" s="1"/>
  <c r="P37" i="24"/>
  <c r="EF37" i="24" s="1"/>
  <c r="AW37" i="24"/>
  <c r="FM37" i="24" s="1"/>
  <c r="DX37" i="24"/>
  <c r="S282" i="24"/>
  <c r="EI282" i="24" s="1"/>
  <c r="AL282" i="24"/>
  <c r="FB282" i="24" s="1"/>
  <c r="BY282" i="24"/>
  <c r="BN282" i="24"/>
  <c r="DM282" i="24"/>
  <c r="BF282" i="24"/>
  <c r="FV282" i="24" s="1"/>
  <c r="AK282" i="24"/>
  <c r="FA282" i="24" s="1"/>
  <c r="AW282" i="24"/>
  <c r="FM282" i="24" s="1"/>
  <c r="BM282" i="24"/>
  <c r="CP282" i="24"/>
  <c r="AM282" i="24"/>
  <c r="FC282" i="24" s="1"/>
  <c r="AY282" i="24"/>
  <c r="FO282" i="24" s="1"/>
  <c r="CQ282" i="24"/>
  <c r="A283" i="24"/>
  <c r="DU283" i="24" s="1"/>
  <c r="Y317" i="24"/>
  <c r="EO317" i="24" s="1"/>
  <c r="DO317" i="24"/>
  <c r="P282" i="24"/>
  <c r="EF282" i="24" s="1"/>
  <c r="AC282" i="24"/>
  <c r="ES282" i="24" s="1"/>
  <c r="AV282" i="24"/>
  <c r="FL282" i="24" s="1"/>
  <c r="CM282" i="24"/>
  <c r="CO282" i="24"/>
  <c r="BA282" i="24"/>
  <c r="FQ282" i="24" s="1"/>
  <c r="DX282" i="24"/>
  <c r="AP317" i="24"/>
  <c r="FF317" i="24" s="1"/>
  <c r="AL317" i="24"/>
  <c r="FB317" i="24" s="1"/>
  <c r="AY317" i="24"/>
  <c r="FO317" i="24" s="1"/>
  <c r="W317" i="24"/>
  <c r="EM317" i="24" s="1"/>
  <c r="BE317" i="24"/>
  <c r="FU317" i="24" s="1"/>
  <c r="BK317" i="24"/>
  <c r="AW317" i="24"/>
  <c r="FM317" i="24" s="1"/>
  <c r="DN317" i="24"/>
  <c r="R282" i="24"/>
  <c r="EH282" i="24" s="1"/>
  <c r="AJ282" i="24"/>
  <c r="EZ282" i="24" s="1"/>
  <c r="BX282" i="24"/>
  <c r="CD282" i="24"/>
  <c r="DL282" i="24"/>
  <c r="Q282" i="24"/>
  <c r="EG282" i="24" s="1"/>
  <c r="AI282" i="24"/>
  <c r="EY282" i="24" s="1"/>
  <c r="BW282" i="24"/>
  <c r="CC282" i="24"/>
  <c r="DK282" i="24"/>
  <c r="M282" i="24"/>
  <c r="EC282" i="24" s="1"/>
  <c r="K282" i="24"/>
  <c r="EA282" i="24" s="1"/>
  <c r="DW282" i="24"/>
  <c r="X317" i="24"/>
  <c r="EN317" i="24" s="1"/>
  <c r="AZ317" i="24"/>
  <c r="FP317" i="24" s="1"/>
  <c r="Z317" i="24"/>
  <c r="EP317" i="24" s="1"/>
  <c r="AK317" i="24"/>
  <c r="FA317" i="24" s="1"/>
  <c r="DM317" i="24"/>
  <c r="AO317" i="24"/>
  <c r="FE317" i="24" s="1"/>
  <c r="AQ317" i="24"/>
  <c r="FG317" i="24" s="1"/>
  <c r="CI317" i="24"/>
  <c r="P317" i="24"/>
  <c r="EF317" i="24" s="1"/>
  <c r="Q317" i="24"/>
  <c r="EG317" i="24" s="1"/>
  <c r="AJ317" i="24"/>
  <c r="EZ317" i="24" s="1"/>
  <c r="DK317" i="24"/>
  <c r="BG282" i="24"/>
  <c r="FW282" i="24" s="1"/>
  <c r="AB282" i="24"/>
  <c r="ER282" i="24" s="1"/>
  <c r="BV282" i="24"/>
  <c r="CA282" i="24"/>
  <c r="CN282" i="24"/>
  <c r="CR282" i="24"/>
  <c r="BL317" i="24"/>
  <c r="AB317" i="24"/>
  <c r="ER317" i="24" s="1"/>
  <c r="AV317" i="24"/>
  <c r="FL317" i="24" s="1"/>
  <c r="BJ317" i="24"/>
  <c r="DL317" i="24"/>
  <c r="CH317" i="24"/>
  <c r="BN317" i="24"/>
  <c r="O317" i="24"/>
  <c r="EE317" i="24" s="1"/>
  <c r="BZ317" i="24"/>
  <c r="CG317" i="24"/>
  <c r="DJ317" i="24"/>
  <c r="U282" i="24"/>
  <c r="EK282" i="24" s="1"/>
  <c r="AA282" i="24"/>
  <c r="EQ282" i="24" s="1"/>
  <c r="AT282" i="24"/>
  <c r="FJ282" i="24" s="1"/>
  <c r="CK282" i="24"/>
  <c r="DJ282" i="24"/>
  <c r="BQ282" i="24"/>
  <c r="AF317" i="24"/>
  <c r="EV317" i="24" s="1"/>
  <c r="CM317" i="24"/>
  <c r="L317" i="24"/>
  <c r="EB317" i="24" s="1"/>
  <c r="M317" i="24"/>
  <c r="EC317" i="24" s="1"/>
  <c r="AI317" i="24"/>
  <c r="EY317" i="24" s="1"/>
  <c r="CF317" i="24"/>
  <c r="DI317" i="24"/>
  <c r="AP282" i="24"/>
  <c r="FF282" i="24" s="1"/>
  <c r="Z282" i="24"/>
  <c r="EP282" i="24" s="1"/>
  <c r="BL282" i="24"/>
  <c r="CJ282" i="24"/>
  <c r="DI282" i="24"/>
  <c r="AZ282" i="24"/>
  <c r="FP282" i="24" s="1"/>
  <c r="CE317" i="24"/>
  <c r="O282" i="24"/>
  <c r="EE282" i="24" s="1"/>
  <c r="AH282" i="24"/>
  <c r="EX282" i="24" s="1"/>
  <c r="AS282" i="24"/>
  <c r="FI282" i="24" s="1"/>
  <c r="CI282" i="24"/>
  <c r="DH282" i="24"/>
  <c r="DN282" i="24"/>
  <c r="AA317" i="24"/>
  <c r="EQ317" i="24" s="1"/>
  <c r="DH317" i="24"/>
  <c r="AU317" i="24"/>
  <c r="FK317" i="24" s="1"/>
  <c r="CD317" i="24"/>
  <c r="V282" i="24"/>
  <c r="EL282" i="24" s="1"/>
  <c r="BE282" i="24"/>
  <c r="FU282" i="24" s="1"/>
  <c r="BK282" i="24"/>
  <c r="CH282" i="24"/>
  <c r="DG282" i="24"/>
  <c r="BO282" i="24"/>
  <c r="K317" i="24"/>
  <c r="EA317" i="24" s="1"/>
  <c r="AH317" i="24"/>
  <c r="EX317" i="24" s="1"/>
  <c r="DG317" i="24"/>
  <c r="AO282" i="24"/>
  <c r="FE282" i="24" s="1"/>
  <c r="AG282" i="24"/>
  <c r="EW282" i="24" s="1"/>
  <c r="AR282" i="24"/>
  <c r="FH282" i="24" s="1"/>
  <c r="CG282" i="24"/>
  <c r="DR282" i="24"/>
  <c r="BP282" i="24"/>
  <c r="AG317" i="24"/>
  <c r="EW317" i="24" s="1"/>
  <c r="AU282" i="24"/>
  <c r="FK282" i="24" s="1"/>
  <c r="BD282" i="24"/>
  <c r="FT282" i="24" s="1"/>
  <c r="BJ282" i="24"/>
  <c r="CF282" i="24"/>
  <c r="DQ282" i="24"/>
  <c r="N317" i="24"/>
  <c r="ED317" i="24" s="1"/>
  <c r="BX317" i="24"/>
  <c r="CC317" i="24"/>
  <c r="DX317" i="24"/>
  <c r="BS317" i="24"/>
  <c r="X282" i="24"/>
  <c r="EN282" i="24" s="1"/>
  <c r="AF282" i="24"/>
  <c r="EV282" i="24" s="1"/>
  <c r="AQ282" i="24"/>
  <c r="FG282" i="24" s="1"/>
  <c r="CE282" i="24"/>
  <c r="DV282" i="24"/>
  <c r="CU317" i="24"/>
  <c r="DY317" i="24"/>
  <c r="U317" i="24"/>
  <c r="EK317" i="24" s="1"/>
  <c r="CA317" i="24"/>
  <c r="AE317" i="24"/>
  <c r="EU317" i="24" s="1"/>
  <c r="BG317" i="24"/>
  <c r="FW317" i="24" s="1"/>
  <c r="BW317" i="24"/>
  <c r="DW317" i="24"/>
  <c r="N282" i="24"/>
  <c r="ED282" i="24" s="1"/>
  <c r="BC282" i="24"/>
  <c r="FS282" i="24" s="1"/>
  <c r="BI282" i="24"/>
  <c r="CU282" i="24"/>
  <c r="DU282" i="24"/>
  <c r="BM317" i="24"/>
  <c r="BY317" i="24"/>
  <c r="AT317" i="24"/>
  <c r="FJ317" i="24" s="1"/>
  <c r="V317" i="24"/>
  <c r="EL317" i="24" s="1"/>
  <c r="BQ317" i="24"/>
  <c r="BC317" i="24"/>
  <c r="FS317" i="24" s="1"/>
  <c r="CR317" i="24"/>
  <c r="DV317" i="24"/>
  <c r="R317" i="24"/>
  <c r="EH317" i="24" s="1"/>
  <c r="CT317" i="24"/>
  <c r="BI317" i="24"/>
  <c r="CQ317" i="24"/>
  <c r="Y282" i="24"/>
  <c r="EO282" i="24" s="1"/>
  <c r="BZ282" i="24"/>
  <c r="BU282" i="24"/>
  <c r="CT282" i="24"/>
  <c r="O37" i="24"/>
  <c r="EE37" i="24" s="1"/>
  <c r="BG37" i="24"/>
  <c r="FW37" i="24" s="1"/>
  <c r="BT37" i="24"/>
  <c r="CK37" i="24"/>
  <c r="DW37" i="24"/>
  <c r="M37" i="24"/>
  <c r="EC37" i="24" s="1"/>
  <c r="BK37" i="24"/>
  <c r="AT37" i="24"/>
  <c r="FJ37" i="24" s="1"/>
  <c r="CJ37" i="24"/>
  <c r="DV37" i="24"/>
  <c r="X37" i="24"/>
  <c r="EN37" i="24" s="1"/>
  <c r="AF37" i="24"/>
  <c r="EV37" i="24" s="1"/>
  <c r="DO37" i="24"/>
  <c r="CF37" i="24"/>
  <c r="DR37" i="24"/>
  <c r="N37" i="24"/>
  <c r="ED37" i="24" s="1"/>
  <c r="BE37" i="24"/>
  <c r="FU37" i="24" s="1"/>
  <c r="AZ37" i="24"/>
  <c r="FP37" i="24" s="1"/>
  <c r="CE37" i="24"/>
  <c r="K37" i="24"/>
  <c r="EA37" i="24" s="1"/>
  <c r="BI37" i="24"/>
  <c r="AY37" i="24"/>
  <c r="FO37" i="24" s="1"/>
  <c r="CQ37" i="24"/>
  <c r="AM37" i="24"/>
  <c r="FC37" i="24" s="1"/>
  <c r="AE37" i="24"/>
  <c r="EU37" i="24" s="1"/>
  <c r="BQ37" i="24"/>
  <c r="CN37" i="24"/>
  <c r="W37" i="24"/>
  <c r="EM37" i="24" s="1"/>
  <c r="BD37" i="24"/>
  <c r="FT37" i="24" s="1"/>
  <c r="BP37" i="24"/>
  <c r="CM37" i="24"/>
  <c r="AA37" i="24"/>
  <c r="EQ37" i="24" s="1"/>
  <c r="CD37" i="24"/>
  <c r="BZ37" i="24"/>
  <c r="DY37" i="24"/>
  <c r="BN312" i="24"/>
  <c r="DR312" i="24"/>
  <c r="Z332" i="24"/>
  <c r="EP332" i="24" s="1"/>
  <c r="DH332" i="24"/>
  <c r="BU342" i="24"/>
  <c r="BT312" i="24"/>
  <c r="X332" i="24"/>
  <c r="EN332" i="24" s="1"/>
  <c r="K332" i="24"/>
  <c r="EA332" i="24" s="1"/>
  <c r="AR332" i="24"/>
  <c r="FH332" i="24" s="1"/>
  <c r="BC332" i="24"/>
  <c r="FS332" i="24" s="1"/>
  <c r="DG332" i="24"/>
  <c r="AT342" i="24"/>
  <c r="FJ342" i="24" s="1"/>
  <c r="BC312" i="24"/>
  <c r="FS312" i="24" s="1"/>
  <c r="AG342" i="24"/>
  <c r="EW342" i="24" s="1"/>
  <c r="DS342" i="24"/>
  <c r="Y332" i="24"/>
  <c r="EO332" i="24" s="1"/>
  <c r="AS332" i="24"/>
  <c r="FI332" i="24" s="1"/>
  <c r="CK332" i="24"/>
  <c r="CP332" i="24"/>
  <c r="AZ342" i="24"/>
  <c r="FP342" i="24" s="1"/>
  <c r="DY342" i="24"/>
  <c r="AS312" i="24"/>
  <c r="FI312" i="24" s="1"/>
  <c r="DT312" i="24"/>
  <c r="L332" i="24"/>
  <c r="EB332" i="24" s="1"/>
  <c r="BM312" i="24"/>
  <c r="AE332" i="24"/>
  <c r="EU332" i="24" s="1"/>
  <c r="AZ332" i="24"/>
  <c r="FP332" i="24" s="1"/>
  <c r="CD332" i="24"/>
  <c r="BB332" i="24"/>
  <c r="FR332" i="24" s="1"/>
  <c r="CM332" i="24"/>
  <c r="AS342" i="24"/>
  <c r="FI342" i="24" s="1"/>
  <c r="BS312" i="24"/>
  <c r="M332" i="24"/>
  <c r="EC332" i="24" s="1"/>
  <c r="BY332" i="24"/>
  <c r="BD332" i="24"/>
  <c r="FT332" i="24" s="1"/>
  <c r="BI342" i="24"/>
  <c r="DX342" i="24"/>
  <c r="AA332" i="24"/>
  <c r="EQ332" i="24" s="1"/>
  <c r="AI332" i="24"/>
  <c r="EY332" i="24" s="1"/>
  <c r="CE332" i="24"/>
  <c r="CJ332" i="24"/>
  <c r="CO332" i="24"/>
  <c r="BT342" i="24"/>
  <c r="BN332" i="24"/>
  <c r="S332" i="24"/>
  <c r="EI332" i="24" s="1"/>
  <c r="AQ332" i="24"/>
  <c r="FG332" i="24" s="1"/>
  <c r="CH332" i="24"/>
  <c r="DU332" i="24"/>
  <c r="AQ342" i="24"/>
  <c r="FG342" i="24" s="1"/>
  <c r="BA312" i="24"/>
  <c r="FQ312" i="24" s="1"/>
  <c r="V342" i="24"/>
  <c r="EL342" i="24" s="1"/>
  <c r="BQ342" i="24"/>
  <c r="Z312" i="24"/>
  <c r="EP312" i="24" s="1"/>
  <c r="BK312" i="24"/>
  <c r="Q332" i="24"/>
  <c r="EG332" i="24" s="1"/>
  <c r="AC332" i="24"/>
  <c r="ES332" i="24" s="1"/>
  <c r="BX332" i="24"/>
  <c r="CI332" i="24"/>
  <c r="CN332" i="24"/>
  <c r="AT332" i="24"/>
  <c r="FJ332" i="24" s="1"/>
  <c r="AF332" i="24"/>
  <c r="EV332" i="24" s="1"/>
  <c r="BW332" i="24"/>
  <c r="BA332" i="24"/>
  <c r="FQ332" i="24" s="1"/>
  <c r="DS332" i="24"/>
  <c r="R332" i="24"/>
  <c r="EH332" i="24" s="1"/>
  <c r="AB332" i="24"/>
  <c r="ER332" i="24" s="1"/>
  <c r="CC332" i="24"/>
  <c r="CA332" i="24"/>
  <c r="DO332" i="24"/>
  <c r="AL342" i="24"/>
  <c r="FB342" i="24" s="1"/>
  <c r="DJ342" i="24"/>
  <c r="N312" i="24"/>
  <c r="ED312" i="24" s="1"/>
  <c r="DG312" i="24"/>
  <c r="BK332" i="24"/>
  <c r="CF332" i="24"/>
  <c r="BE332" i="24"/>
  <c r="FU332" i="24" s="1"/>
  <c r="DI332" i="24"/>
  <c r="A333" i="24"/>
  <c r="P332" i="24"/>
  <c r="EF332" i="24" s="1"/>
  <c r="AY332" i="24"/>
  <c r="FO332" i="24" s="1"/>
  <c r="AP332" i="24"/>
  <c r="FF332" i="24" s="1"/>
  <c r="CG332" i="24"/>
  <c r="DN332" i="24"/>
  <c r="BZ342" i="24"/>
  <c r="CD342" i="24"/>
  <c r="AA312" i="24"/>
  <c r="EQ312" i="24" s="1"/>
  <c r="CE312" i="24"/>
  <c r="L342" i="24"/>
  <c r="EB342" i="24" s="1"/>
  <c r="CC342" i="24"/>
  <c r="Y312" i="24"/>
  <c r="EO312" i="24" s="1"/>
  <c r="CD312" i="24"/>
  <c r="AK342" i="24"/>
  <c r="FA342" i="24" s="1"/>
  <c r="CA342" i="24"/>
  <c r="M312" i="24"/>
  <c r="EC312" i="24" s="1"/>
  <c r="CC312" i="24"/>
  <c r="AH332" i="24"/>
  <c r="EX332" i="24" s="1"/>
  <c r="V332" i="24"/>
  <c r="EL332" i="24" s="1"/>
  <c r="AO332" i="24"/>
  <c r="FE332" i="24" s="1"/>
  <c r="BI332" i="24"/>
  <c r="DL332" i="24"/>
  <c r="BQ332" i="24"/>
  <c r="U332" i="24"/>
  <c r="EK332" i="24" s="1"/>
  <c r="BU332" i="24"/>
  <c r="CU332" i="24"/>
  <c r="DY332" i="24"/>
  <c r="X342" i="24"/>
  <c r="EN342" i="24" s="1"/>
  <c r="CK342" i="24"/>
  <c r="AP312" i="24"/>
  <c r="FF312" i="24" s="1"/>
  <c r="CU312" i="24"/>
  <c r="BP332" i="24"/>
  <c r="AW332" i="24"/>
  <c r="FM332" i="24" s="1"/>
  <c r="AM332" i="24"/>
  <c r="FC332" i="24" s="1"/>
  <c r="CT332" i="24"/>
  <c r="DX332" i="24"/>
  <c r="U342" i="24"/>
  <c r="EK342" i="24" s="1"/>
  <c r="CH342" i="24"/>
  <c r="R312" i="24"/>
  <c r="EH312" i="24" s="1"/>
  <c r="DJ312" i="24"/>
  <c r="O332" i="24"/>
  <c r="EE332" i="24" s="1"/>
  <c r="AK332" i="24"/>
  <c r="FA332" i="24" s="1"/>
  <c r="BT332" i="24"/>
  <c r="CS332" i="24"/>
  <c r="DW332" i="24"/>
  <c r="AB342" i="24"/>
  <c r="ER342" i="24" s="1"/>
  <c r="CG342" i="24"/>
  <c r="AZ312" i="24"/>
  <c r="FP312" i="24" s="1"/>
  <c r="DI312" i="24"/>
  <c r="BL332" i="24"/>
  <c r="AV332" i="24"/>
  <c r="FL332" i="24" s="1"/>
  <c r="AL332" i="24"/>
  <c r="FB332" i="24" s="1"/>
  <c r="DK332" i="24"/>
  <c r="DV332" i="24"/>
  <c r="AA342" i="24"/>
  <c r="EQ342" i="24" s="1"/>
  <c r="DN342" i="24"/>
  <c r="AY312" i="24"/>
  <c r="FO312" i="24" s="1"/>
  <c r="DM312" i="24"/>
  <c r="AU342" i="24"/>
  <c r="FK342" i="24" s="1"/>
  <c r="DI342" i="24"/>
  <c r="AW312" i="24"/>
  <c r="FM312" i="24" s="1"/>
  <c r="DX312" i="24"/>
  <c r="AG332" i="24"/>
  <c r="EW332" i="24" s="1"/>
  <c r="AJ332" i="24"/>
  <c r="EZ332" i="24" s="1"/>
  <c r="BS332" i="24"/>
  <c r="CR332" i="24"/>
  <c r="DT332" i="24"/>
  <c r="BO332" i="24"/>
  <c r="AU332" i="24"/>
  <c r="FK332" i="24" s="1"/>
  <c r="BG332" i="24"/>
  <c r="FW332" i="24" s="1"/>
  <c r="DJ332" i="24"/>
  <c r="Z342" i="24"/>
  <c r="EP342" i="24" s="1"/>
  <c r="DH342" i="24"/>
  <c r="AV312" i="24"/>
  <c r="FL312" i="24" s="1"/>
  <c r="DL312" i="24"/>
  <c r="AW357" i="24"/>
  <c r="FM357" i="24" s="1"/>
  <c r="BA167" i="24"/>
  <c r="FQ167" i="24" s="1"/>
  <c r="CN57" i="24"/>
  <c r="AV357" i="24"/>
  <c r="FL357" i="24" s="1"/>
  <c r="BM167" i="24"/>
  <c r="AP57" i="24"/>
  <c r="FF57" i="24" s="1"/>
  <c r="DW57" i="24"/>
  <c r="CS357" i="24"/>
  <c r="BI167" i="24"/>
  <c r="BD57" i="24"/>
  <c r="FT57" i="24" s="1"/>
  <c r="CD57" i="24"/>
  <c r="CR357" i="24"/>
  <c r="CI167" i="24"/>
  <c r="K57" i="24"/>
  <c r="EA57" i="24" s="1"/>
  <c r="CM57" i="24"/>
  <c r="N357" i="24"/>
  <c r="ED357" i="24" s="1"/>
  <c r="CQ357" i="24"/>
  <c r="BG167" i="24"/>
  <c r="FW167" i="24" s="1"/>
  <c r="AO57" i="24"/>
  <c r="FE57" i="24" s="1"/>
  <c r="DN57" i="24"/>
  <c r="M357" i="24"/>
  <c r="EC357" i="24" s="1"/>
  <c r="CP357" i="24"/>
  <c r="CG167" i="24"/>
  <c r="BC57" i="24"/>
  <c r="FS57" i="24" s="1"/>
  <c r="CR57" i="24"/>
  <c r="AU357" i="24"/>
  <c r="FK357" i="24" s="1"/>
  <c r="CO357" i="24"/>
  <c r="CS167" i="24"/>
  <c r="L57" i="24"/>
  <c r="EB57" i="24" s="1"/>
  <c r="DO57" i="24"/>
  <c r="CI357" i="24"/>
  <c r="CN357" i="24"/>
  <c r="DK167" i="24"/>
  <c r="AI57" i="24"/>
  <c r="EY57" i="24" s="1"/>
  <c r="DJ57" i="24"/>
  <c r="BF357" i="24"/>
  <c r="FV357" i="24" s="1"/>
  <c r="DG357" i="24"/>
  <c r="DJ167" i="24"/>
  <c r="BK57" i="24"/>
  <c r="DI57" i="24"/>
  <c r="BD357" i="24"/>
  <c r="FT357" i="24" s="1"/>
  <c r="DT357" i="24"/>
  <c r="CQ167" i="24"/>
  <c r="W57" i="24"/>
  <c r="EM57" i="24" s="1"/>
  <c r="DH57" i="24"/>
  <c r="AE357" i="24"/>
  <c r="EU357" i="24" s="1"/>
  <c r="DS357" i="24"/>
  <c r="DV167" i="24"/>
  <c r="BJ57" i="24"/>
  <c r="DG57" i="24"/>
  <c r="BG357" i="24"/>
  <c r="FW357" i="24" s="1"/>
  <c r="DR357" i="24"/>
  <c r="DU167" i="24"/>
  <c r="V57" i="24"/>
  <c r="EL57" i="24" s="1"/>
  <c r="AM357" i="24"/>
  <c r="FC357" i="24" s="1"/>
  <c r="DQ357" i="24"/>
  <c r="DS167" i="24"/>
  <c r="BI57" i="24"/>
  <c r="AQ357" i="24"/>
  <c r="FG357" i="24" s="1"/>
  <c r="A358" i="24"/>
  <c r="DM358" i="24" s="1"/>
  <c r="DR167" i="24"/>
  <c r="CA57" i="24"/>
  <c r="AL357" i="24"/>
  <c r="FB357" i="24" s="1"/>
  <c r="CU167" i="24"/>
  <c r="AZ57" i="24"/>
  <c r="FP57" i="24" s="1"/>
  <c r="AP357" i="24"/>
  <c r="FF357" i="24" s="1"/>
  <c r="N167" i="24"/>
  <c r="ED167" i="24" s="1"/>
  <c r="AY57" i="24"/>
  <c r="FO57" i="24" s="1"/>
  <c r="BJ357" i="24"/>
  <c r="AH167" i="24"/>
  <c r="EX167" i="24" s="1"/>
  <c r="BQ57" i="24"/>
  <c r="BZ357" i="24"/>
  <c r="CT167" i="24"/>
  <c r="BP57" i="24"/>
  <c r="AY357" i="24"/>
  <c r="FO357" i="24" s="1"/>
  <c r="AT167" i="24"/>
  <c r="FJ167" i="24" s="1"/>
  <c r="BO57" i="24"/>
  <c r="X167" i="24"/>
  <c r="EN167" i="24" s="1"/>
  <c r="AS167" i="24"/>
  <c r="FI167" i="24" s="1"/>
  <c r="CH167" i="24"/>
  <c r="CR167" i="24"/>
  <c r="DT167" i="24"/>
  <c r="M167" i="24"/>
  <c r="EC167" i="24" s="1"/>
  <c r="AR167" i="24"/>
  <c r="FH167" i="24" s="1"/>
  <c r="BF167" i="24"/>
  <c r="FV167" i="24" s="1"/>
  <c r="DI167" i="24"/>
  <c r="A168" i="24"/>
  <c r="A169" i="24" s="1"/>
  <c r="AA357" i="24"/>
  <c r="EQ357" i="24" s="1"/>
  <c r="AT357" i="24"/>
  <c r="FJ357" i="24" s="1"/>
  <c r="AK357" i="24"/>
  <c r="FA357" i="24" s="1"/>
  <c r="BY357" i="24"/>
  <c r="CM357" i="24"/>
  <c r="BP167" i="24"/>
  <c r="W167" i="24"/>
  <c r="EM167" i="24" s="1"/>
  <c r="AZ167" i="24"/>
  <c r="FP167" i="24" s="1"/>
  <c r="CF167" i="24"/>
  <c r="CP167" i="24"/>
  <c r="BB57" i="24"/>
  <c r="FR57" i="24" s="1"/>
  <c r="AH57" i="24"/>
  <c r="EX57" i="24" s="1"/>
  <c r="BN57" i="24"/>
  <c r="CC57" i="24"/>
  <c r="DV57" i="24"/>
  <c r="AC357" i="24"/>
  <c r="ES357" i="24" s="1"/>
  <c r="CH357" i="24"/>
  <c r="AO357" i="24"/>
  <c r="FE357" i="24" s="1"/>
  <c r="BX357" i="24"/>
  <c r="DO357" i="24"/>
  <c r="BQ167" i="24"/>
  <c r="L167" i="24"/>
  <c r="EB167" i="24" s="1"/>
  <c r="BL167" i="24"/>
  <c r="BE167" i="24"/>
  <c r="FU167" i="24" s="1"/>
  <c r="DH167" i="24"/>
  <c r="O57" i="24"/>
  <c r="EE57" i="24" s="1"/>
  <c r="AG57" i="24"/>
  <c r="EW57" i="24" s="1"/>
  <c r="BM57" i="24"/>
  <c r="DM57" i="24"/>
  <c r="DU57" i="24"/>
  <c r="AB357" i="24"/>
  <c r="ER357" i="24" s="1"/>
  <c r="Y357" i="24"/>
  <c r="EO357" i="24" s="1"/>
  <c r="AJ357" i="24"/>
  <c r="EZ357" i="24" s="1"/>
  <c r="BW357" i="24"/>
  <c r="DN357" i="24"/>
  <c r="BO167" i="24"/>
  <c r="V167" i="24"/>
  <c r="EL167" i="24" s="1"/>
  <c r="AQ167" i="24"/>
  <c r="FG167" i="24" s="1"/>
  <c r="CE167" i="24"/>
  <c r="CO167" i="24"/>
  <c r="AU57" i="24"/>
  <c r="FK57" i="24" s="1"/>
  <c r="AF57" i="24"/>
  <c r="EV57" i="24" s="1"/>
  <c r="BZ57" i="24"/>
  <c r="DL57" i="24"/>
  <c r="DT57" i="24"/>
  <c r="Z357" i="24"/>
  <c r="EP357" i="24" s="1"/>
  <c r="BE357" i="24"/>
  <c r="FU357" i="24" s="1"/>
  <c r="AI357" i="24"/>
  <c r="EY357" i="24" s="1"/>
  <c r="BV357" i="24"/>
  <c r="DM357" i="24"/>
  <c r="R167" i="24"/>
  <c r="EH167" i="24" s="1"/>
  <c r="K167" i="24"/>
  <c r="EA167" i="24" s="1"/>
  <c r="AY167" i="24"/>
  <c r="FO167" i="24" s="1"/>
  <c r="BD167" i="24"/>
  <c r="FT167" i="24" s="1"/>
  <c r="DG167" i="24"/>
  <c r="BA57" i="24"/>
  <c r="FQ57" i="24" s="1"/>
  <c r="AE57" i="24"/>
  <c r="EU57" i="24" s="1"/>
  <c r="BY57" i="24"/>
  <c r="DK57" i="24"/>
  <c r="DS57" i="24"/>
  <c r="W357" i="24"/>
  <c r="EM357" i="24" s="1"/>
  <c r="AS357" i="24"/>
  <c r="FI357" i="24" s="1"/>
  <c r="AH357" i="24"/>
  <c r="EX357" i="24" s="1"/>
  <c r="BU357" i="24"/>
  <c r="DL357" i="24"/>
  <c r="Q167" i="24"/>
  <c r="EG167" i="24" s="1"/>
  <c r="U167" i="24"/>
  <c r="EK167" i="24" s="1"/>
  <c r="BK167" i="24"/>
  <c r="CD167" i="24"/>
  <c r="CN167" i="24"/>
  <c r="AC57" i="24"/>
  <c r="ES57" i="24" s="1"/>
  <c r="AB57" i="24"/>
  <c r="ER57" i="24" s="1"/>
  <c r="BX57" i="24"/>
  <c r="CK57" i="24"/>
  <c r="DR57" i="24"/>
  <c r="L357" i="24"/>
  <c r="EB357" i="24" s="1"/>
  <c r="CG357" i="24"/>
  <c r="AG357" i="24"/>
  <c r="EW357" i="24" s="1"/>
  <c r="BT357" i="24"/>
  <c r="DY357" i="24"/>
  <c r="AA167" i="24"/>
  <c r="EQ167" i="24" s="1"/>
  <c r="AG167" i="24"/>
  <c r="EW167" i="24" s="1"/>
  <c r="AP167" i="24"/>
  <c r="FF167" i="24" s="1"/>
  <c r="BC167" i="24"/>
  <c r="FS167" i="24" s="1"/>
  <c r="CM167" i="24"/>
  <c r="AM57" i="24"/>
  <c r="FC57" i="24" s="1"/>
  <c r="AW57" i="24"/>
  <c r="FM57" i="24" s="1"/>
  <c r="BW57" i="24"/>
  <c r="CJ57" i="24"/>
  <c r="DQ57" i="24"/>
  <c r="P357" i="24"/>
  <c r="EF357" i="24" s="1"/>
  <c r="X357" i="24"/>
  <c r="EN357" i="24" s="1"/>
  <c r="BC357" i="24"/>
  <c r="FS357" i="24" s="1"/>
  <c r="BS357" i="24"/>
  <c r="DK357" i="24"/>
  <c r="AK167" i="24"/>
  <c r="FA167" i="24" s="1"/>
  <c r="AF167" i="24"/>
  <c r="EV167" i="24" s="1"/>
  <c r="AO167" i="24"/>
  <c r="FE167" i="24" s="1"/>
  <c r="CC167" i="24"/>
  <c r="DO167" i="24"/>
  <c r="AA57" i="24"/>
  <c r="EQ57" i="24" s="1"/>
  <c r="AV57" i="24"/>
  <c r="FL57" i="24" s="1"/>
  <c r="BV57" i="24"/>
  <c r="CI57" i="24"/>
  <c r="A58" i="24"/>
  <c r="DW58" i="24" s="1"/>
  <c r="V357" i="24"/>
  <c r="EL357" i="24" s="1"/>
  <c r="AR357" i="24"/>
  <c r="FH357" i="24" s="1"/>
  <c r="BM357" i="24"/>
  <c r="CE357" i="24"/>
  <c r="DX357" i="24"/>
  <c r="P167" i="24"/>
  <c r="EF167" i="24" s="1"/>
  <c r="AE167" i="24"/>
  <c r="EU167" i="24" s="1"/>
  <c r="AM167" i="24"/>
  <c r="FC167" i="24" s="1"/>
  <c r="BX167" i="24"/>
  <c r="DN167" i="24"/>
  <c r="P57" i="24"/>
  <c r="EF57" i="24" s="1"/>
  <c r="AL57" i="24"/>
  <c r="FB57" i="24" s="1"/>
  <c r="AT57" i="24"/>
  <c r="FJ57" i="24" s="1"/>
  <c r="BU57" i="24"/>
  <c r="CH57" i="24"/>
  <c r="O357" i="24"/>
  <c r="EE357" i="24" s="1"/>
  <c r="CF357" i="24"/>
  <c r="BB357" i="24"/>
  <c r="FR357" i="24" s="1"/>
  <c r="CD357" i="24"/>
  <c r="DJ357" i="24"/>
  <c r="Z167" i="24"/>
  <c r="EP167" i="24" s="1"/>
  <c r="BB167" i="24"/>
  <c r="FR167" i="24" s="1"/>
  <c r="AL167" i="24"/>
  <c r="FB167" i="24" s="1"/>
  <c r="BW167" i="24"/>
  <c r="DM167" i="24"/>
  <c r="U57" i="24"/>
  <c r="EK57" i="24" s="1"/>
  <c r="Z57" i="24"/>
  <c r="EP57" i="24" s="1"/>
  <c r="AS57" i="24"/>
  <c r="FI57" i="24" s="1"/>
  <c r="BT57" i="24"/>
  <c r="CG57" i="24"/>
  <c r="S57" i="24"/>
  <c r="EI57" i="24" s="1"/>
  <c r="AK57" i="24"/>
  <c r="FA57" i="24" s="1"/>
  <c r="BG57" i="24"/>
  <c r="FW57" i="24" s="1"/>
  <c r="BS57" i="24"/>
  <c r="CF57" i="24"/>
  <c r="K357" i="24"/>
  <c r="EA357" i="24" s="1"/>
  <c r="BQ357" i="24"/>
  <c r="BL357" i="24"/>
  <c r="CC357" i="24"/>
  <c r="DW357" i="24"/>
  <c r="AJ167" i="24"/>
  <c r="EZ167" i="24" s="1"/>
  <c r="AW167" i="24"/>
  <c r="FM167" i="24" s="1"/>
  <c r="CA167" i="24"/>
  <c r="BV167" i="24"/>
  <c r="DL167" i="24"/>
  <c r="N157" i="24"/>
  <c r="ED157" i="24" s="1"/>
  <c r="W172" i="24"/>
  <c r="EM172" i="24" s="1"/>
  <c r="AI172" i="24"/>
  <c r="EY172" i="24" s="1"/>
  <c r="BB172" i="24"/>
  <c r="FR172" i="24" s="1"/>
  <c r="CU172" i="24"/>
  <c r="DX172" i="24"/>
  <c r="Q357" i="24"/>
  <c r="EG357" i="24" s="1"/>
  <c r="BP357" i="24"/>
  <c r="BA357" i="24"/>
  <c r="FQ357" i="24" s="1"/>
  <c r="CU357" i="24"/>
  <c r="DI357" i="24"/>
  <c r="S167" i="24"/>
  <c r="EI167" i="24" s="1"/>
  <c r="AV167" i="24"/>
  <c r="FL167" i="24" s="1"/>
  <c r="BZ167" i="24"/>
  <c r="BU167" i="24"/>
  <c r="DX167" i="24"/>
  <c r="R57" i="24"/>
  <c r="EH57" i="24" s="1"/>
  <c r="Y57" i="24"/>
  <c r="EO57" i="24" s="1"/>
  <c r="AR57" i="24"/>
  <c r="FH57" i="24" s="1"/>
  <c r="CQ57" i="24"/>
  <c r="CE57" i="24"/>
  <c r="Q172" i="24"/>
  <c r="EG172" i="24" s="1"/>
  <c r="AH172" i="24"/>
  <c r="EX172" i="24" s="1"/>
  <c r="BX172" i="24"/>
  <c r="CK172" i="24"/>
  <c r="DT172" i="24"/>
  <c r="R357" i="24"/>
  <c r="EH357" i="24" s="1"/>
  <c r="BO357" i="24"/>
  <c r="BK357" i="24"/>
  <c r="CK357" i="24"/>
  <c r="DV357" i="24"/>
  <c r="O167" i="24"/>
  <c r="EE167" i="24" s="1"/>
  <c r="AC167" i="24"/>
  <c r="ES167" i="24" s="1"/>
  <c r="BY167" i="24"/>
  <c r="BT167" i="24"/>
  <c r="DQ167" i="24"/>
  <c r="Q57" i="24"/>
  <c r="EG57" i="24" s="1"/>
  <c r="AJ57" i="24"/>
  <c r="EZ57" i="24" s="1"/>
  <c r="BF57" i="24"/>
  <c r="FV57" i="24" s="1"/>
  <c r="CP57" i="24"/>
  <c r="CU57" i="24"/>
  <c r="AH157" i="24"/>
  <c r="EX157" i="24" s="1"/>
  <c r="M172" i="24"/>
  <c r="EC172" i="24" s="1"/>
  <c r="AU172" i="24"/>
  <c r="FK172" i="24" s="1"/>
  <c r="BA172" i="24"/>
  <c r="FQ172" i="24" s="1"/>
  <c r="CT172" i="24"/>
  <c r="DR172" i="24"/>
  <c r="S357" i="24"/>
  <c r="EI357" i="24" s="1"/>
  <c r="AF357" i="24"/>
  <c r="EV357" i="24" s="1"/>
  <c r="CA357" i="24"/>
  <c r="CT357" i="24"/>
  <c r="DH357" i="24"/>
  <c r="Y167" i="24"/>
  <c r="EO167" i="24" s="1"/>
  <c r="AU167" i="24"/>
  <c r="FK167" i="24" s="1"/>
  <c r="BJ167" i="24"/>
  <c r="BS167" i="24"/>
  <c r="DY167" i="24"/>
  <c r="N57" i="24"/>
  <c r="ED57" i="24" s="1"/>
  <c r="BL57" i="24"/>
  <c r="AQ57" i="24"/>
  <c r="FG57" i="24" s="1"/>
  <c r="DY57" i="24"/>
  <c r="CT57" i="24"/>
  <c r="AG157" i="24"/>
  <c r="EW157" i="24" s="1"/>
  <c r="AS172" i="24"/>
  <c r="FI172" i="24" s="1"/>
  <c r="AG172" i="24"/>
  <c r="EW172" i="24" s="1"/>
  <c r="BW172" i="24"/>
  <c r="CJ172" i="24"/>
  <c r="U357" i="24"/>
  <c r="EK357" i="24" s="1"/>
  <c r="BN357" i="24"/>
  <c r="AZ357" i="24"/>
  <c r="FP357" i="24" s="1"/>
  <c r="CJ357" i="24"/>
  <c r="AI167" i="24"/>
  <c r="EY167" i="24" s="1"/>
  <c r="AB167" i="24"/>
  <c r="ER167" i="24" s="1"/>
  <c r="CJ167" i="24"/>
  <c r="CK167" i="24"/>
  <c r="M57" i="24"/>
  <c r="EC57" i="24" s="1"/>
  <c r="X57" i="24"/>
  <c r="EN57" i="24" s="1"/>
  <c r="BE57" i="24"/>
  <c r="FU57" i="24" s="1"/>
  <c r="CO57" i="24"/>
  <c r="AF157" i="24"/>
  <c r="EV157" i="24" s="1"/>
  <c r="DW157" i="24"/>
  <c r="DO157" i="24"/>
  <c r="CM157" i="24"/>
  <c r="AU157" i="24"/>
  <c r="FK157" i="24" s="1"/>
  <c r="BW157" i="24"/>
  <c r="CI157" i="24"/>
  <c r="DV157" i="24"/>
  <c r="BI157" i="24"/>
  <c r="O157" i="24"/>
  <c r="EE157" i="24" s="1"/>
  <c r="BQ157" i="24"/>
  <c r="DQ157" i="24"/>
  <c r="CG157" i="24"/>
  <c r="AE157" i="24"/>
  <c r="EU157" i="24" s="1"/>
  <c r="BP157" i="24"/>
  <c r="DU157" i="24"/>
  <c r="CH157" i="24"/>
  <c r="BU157" i="24"/>
  <c r="AW157" i="24"/>
  <c r="FM157" i="24" s="1"/>
  <c r="DN147" i="24"/>
  <c r="AM157" i="24"/>
  <c r="FC157" i="24" s="1"/>
  <c r="DN157" i="24"/>
  <c r="BG157" i="24"/>
  <c r="FW157" i="24" s="1"/>
  <c r="X157" i="24"/>
  <c r="EN157" i="24" s="1"/>
  <c r="BJ157" i="24"/>
  <c r="AR157" i="24"/>
  <c r="FH157" i="24" s="1"/>
  <c r="CA157" i="24"/>
  <c r="DK157" i="24"/>
  <c r="S157" i="24"/>
  <c r="EI157" i="24" s="1"/>
  <c r="CD157" i="24"/>
  <c r="V157" i="24"/>
  <c r="EL157" i="24" s="1"/>
  <c r="DS157" i="24"/>
  <c r="AV157" i="24"/>
  <c r="FL157" i="24" s="1"/>
  <c r="A158" i="24"/>
  <c r="Y157" i="24"/>
  <c r="EO157" i="24" s="1"/>
  <c r="W157" i="24"/>
  <c r="EM157" i="24" s="1"/>
  <c r="AS157" i="24"/>
  <c r="FI157" i="24" s="1"/>
  <c r="BM157" i="24"/>
  <c r="CF157" i="24"/>
  <c r="BE157" i="24"/>
  <c r="FU157" i="24" s="1"/>
  <c r="AK157" i="24"/>
  <c r="FA157" i="24" s="1"/>
  <c r="BV157" i="24"/>
  <c r="DT157" i="24"/>
  <c r="BL157" i="24"/>
  <c r="AI157" i="24"/>
  <c r="EY157" i="24" s="1"/>
  <c r="BF157" i="24"/>
  <c r="FV157" i="24" s="1"/>
  <c r="CE157" i="24"/>
  <c r="AA157" i="24"/>
  <c r="EQ157" i="24" s="1"/>
  <c r="DJ157" i="24"/>
  <c r="AP157" i="24"/>
  <c r="FF157" i="24" s="1"/>
  <c r="BN157" i="24"/>
  <c r="M157" i="24"/>
  <c r="EC157" i="24" s="1"/>
  <c r="BC157" i="24"/>
  <c r="FS157" i="24" s="1"/>
  <c r="CC157" i="24"/>
  <c r="L157" i="24"/>
  <c r="EB157" i="24" s="1"/>
  <c r="BA157" i="24"/>
  <c r="FQ157" i="24" s="1"/>
  <c r="BZ157" i="24"/>
  <c r="CO157" i="24"/>
  <c r="DH157" i="24"/>
  <c r="CF87" i="24"/>
  <c r="AO37" i="24"/>
  <c r="FE37" i="24" s="1"/>
  <c r="CC37" i="24"/>
  <c r="CA37" i="24"/>
  <c r="CP37" i="24"/>
  <c r="DQ37" i="24"/>
  <c r="AO157" i="24"/>
  <c r="FE157" i="24" s="1"/>
  <c r="CU157" i="24"/>
  <c r="U157" i="24"/>
  <c r="EK157" i="24" s="1"/>
  <c r="AB157" i="24"/>
  <c r="ER157" i="24" s="1"/>
  <c r="BO157" i="24"/>
  <c r="DM157" i="24"/>
  <c r="DR157" i="24"/>
  <c r="BK157" i="24"/>
  <c r="CT157" i="24"/>
  <c r="Z157" i="24"/>
  <c r="EP157" i="24" s="1"/>
  <c r="K157" i="24"/>
  <c r="EA157" i="24" s="1"/>
  <c r="AT157" i="24"/>
  <c r="FJ157" i="24" s="1"/>
  <c r="BT157" i="24"/>
  <c r="DL157" i="24"/>
  <c r="P157" i="24"/>
  <c r="EF157" i="24" s="1"/>
  <c r="BS157" i="24"/>
  <c r="CS157" i="24"/>
  <c r="R157" i="24"/>
  <c r="EH157" i="24" s="1"/>
  <c r="BD157" i="24"/>
  <c r="FT157" i="24" s="1"/>
  <c r="AQ157" i="24"/>
  <c r="FG157" i="24" s="1"/>
  <c r="CQ157" i="24"/>
  <c r="CR157" i="24"/>
  <c r="Q157" i="24"/>
  <c r="EG157" i="24" s="1"/>
  <c r="BB157" i="24"/>
  <c r="FR157" i="24" s="1"/>
  <c r="AZ157" i="24"/>
  <c r="FP157" i="24" s="1"/>
  <c r="CP157" i="24"/>
  <c r="DI157" i="24"/>
  <c r="AL157" i="24"/>
  <c r="FB157" i="24" s="1"/>
  <c r="AC157" i="24"/>
  <c r="ES157" i="24" s="1"/>
  <c r="AY157" i="24"/>
  <c r="FO157" i="24" s="1"/>
  <c r="CN157" i="24"/>
  <c r="DM87" i="24"/>
  <c r="V37" i="24"/>
  <c r="EL37" i="24" s="1"/>
  <c r="BB37" i="24"/>
  <c r="FR37" i="24" s="1"/>
  <c r="BO37" i="24"/>
  <c r="CO37" i="24"/>
  <c r="CD62" i="24"/>
  <c r="AE62" i="24"/>
  <c r="EU62" i="24" s="1"/>
  <c r="AT62" i="24"/>
  <c r="FJ62" i="24" s="1"/>
  <c r="DU62" i="24"/>
  <c r="DT62" i="24"/>
  <c r="AR147" i="24"/>
  <c r="FH147" i="24" s="1"/>
  <c r="BJ147" i="24"/>
  <c r="CE147" i="24"/>
  <c r="DX147" i="24"/>
  <c r="AF87" i="24"/>
  <c r="EV87" i="24" s="1"/>
  <c r="CK87" i="24"/>
  <c r="AY87" i="24"/>
  <c r="FO87" i="24" s="1"/>
  <c r="CS87" i="24"/>
  <c r="DX87" i="24"/>
  <c r="BI147" i="24"/>
  <c r="DQ147" i="24"/>
  <c r="DQ87" i="24"/>
  <c r="AG62" i="24"/>
  <c r="EW62" i="24" s="1"/>
  <c r="BD62" i="24"/>
  <c r="FT62" i="24" s="1"/>
  <c r="DO62" i="24"/>
  <c r="AS62" i="24"/>
  <c r="FI62" i="24" s="1"/>
  <c r="DS62" i="24"/>
  <c r="CC62" i="24"/>
  <c r="S142" i="24"/>
  <c r="EI142" i="24" s="1"/>
  <c r="BB142" i="24"/>
  <c r="FR142" i="24" s="1"/>
  <c r="BT142" i="24"/>
  <c r="CD142" i="24"/>
  <c r="DR142" i="24"/>
  <c r="BY342" i="24"/>
  <c r="AH342" i="24"/>
  <c r="EX342" i="24" s="1"/>
  <c r="BS342" i="24"/>
  <c r="CJ342" i="24"/>
  <c r="DR342" i="24"/>
  <c r="V62" i="24"/>
  <c r="EL62" i="24" s="1"/>
  <c r="BS62" i="24"/>
  <c r="BM62" i="24"/>
  <c r="CU62" i="24"/>
  <c r="DR62" i="24"/>
  <c r="N147" i="24"/>
  <c r="ED147" i="24" s="1"/>
  <c r="AU147" i="24"/>
  <c r="FK147" i="24" s="1"/>
  <c r="BF147" i="24"/>
  <c r="FV147" i="24" s="1"/>
  <c r="CT147" i="24"/>
  <c r="DV147" i="24"/>
  <c r="BL87" i="24"/>
  <c r="AU87" i="24"/>
  <c r="FK87" i="24" s="1"/>
  <c r="BS87" i="24"/>
  <c r="BV87" i="24"/>
  <c r="DV87" i="24"/>
  <c r="AQ312" i="24"/>
  <c r="FG312" i="24" s="1"/>
  <c r="AM312" i="24"/>
  <c r="FC312" i="24" s="1"/>
  <c r="BB312" i="24"/>
  <c r="FR312" i="24" s="1"/>
  <c r="CT312" i="24"/>
  <c r="DU312" i="24"/>
  <c r="AA142" i="24"/>
  <c r="EQ142" i="24" s="1"/>
  <c r="BA142" i="24"/>
  <c r="FQ142" i="24" s="1"/>
  <c r="BI142" i="24"/>
  <c r="CC142" i="24"/>
  <c r="DQ142" i="24"/>
  <c r="O17" i="24"/>
  <c r="EE17" i="24" s="1"/>
  <c r="BE17" i="24"/>
  <c r="FU17" i="24" s="1"/>
  <c r="BZ17" i="24"/>
  <c r="CF17" i="24"/>
  <c r="DR17" i="24"/>
  <c r="AO342" i="24"/>
  <c r="FE342" i="24" s="1"/>
  <c r="BA342" i="24"/>
  <c r="FQ342" i="24" s="1"/>
  <c r="AR342" i="24"/>
  <c r="FH342" i="24" s="1"/>
  <c r="CI342" i="24"/>
  <c r="DQ342" i="24"/>
  <c r="Q62" i="24"/>
  <c r="EG62" i="24" s="1"/>
  <c r="Y62" i="24"/>
  <c r="EO62" i="24" s="1"/>
  <c r="BL62" i="24"/>
  <c r="CT62" i="24"/>
  <c r="DQ62" i="24"/>
  <c r="V147" i="24"/>
  <c r="EL147" i="24" s="1"/>
  <c r="AM147" i="24"/>
  <c r="FC147" i="24" s="1"/>
  <c r="BE147" i="24"/>
  <c r="FU147" i="24" s="1"/>
  <c r="CS147" i="24"/>
  <c r="DU147" i="24"/>
  <c r="N87" i="24"/>
  <c r="ED87" i="24" s="1"/>
  <c r="AT87" i="24"/>
  <c r="FJ87" i="24" s="1"/>
  <c r="BI87" i="24"/>
  <c r="CD87" i="24"/>
  <c r="DU87" i="24"/>
  <c r="L312" i="24"/>
  <c r="EB312" i="24" s="1"/>
  <c r="AT312" i="24"/>
  <c r="FJ312" i="24" s="1"/>
  <c r="BL312" i="24"/>
  <c r="DK312" i="24"/>
  <c r="DS312" i="24"/>
  <c r="AP147" i="24"/>
  <c r="FF147" i="24" s="1"/>
  <c r="R62" i="24"/>
  <c r="EH62" i="24" s="1"/>
  <c r="BN62" i="24"/>
  <c r="DN62" i="24"/>
  <c r="AP62" i="24"/>
  <c r="FF62" i="24" s="1"/>
  <c r="AS87" i="24"/>
  <c r="FI87" i="24" s="1"/>
  <c r="CD147" i="24"/>
  <c r="R147" i="24"/>
  <c r="EH147" i="24" s="1"/>
  <c r="BJ87" i="24"/>
  <c r="BW87" i="24"/>
  <c r="BK62" i="24"/>
  <c r="AL147" i="24"/>
  <c r="FB147" i="24" s="1"/>
  <c r="BU87" i="24"/>
  <c r="DM62" i="24"/>
  <c r="BC147" i="24"/>
  <c r="FS147" i="24" s="1"/>
  <c r="BF87" i="24"/>
  <c r="FV87" i="24" s="1"/>
  <c r="X142" i="24"/>
  <c r="EN142" i="24" s="1"/>
  <c r="W142" i="24"/>
  <c r="EM142" i="24" s="1"/>
  <c r="BY142" i="24"/>
  <c r="CS142" i="24"/>
  <c r="A143" i="24"/>
  <c r="K342" i="24"/>
  <c r="EA342" i="24" s="1"/>
  <c r="AY342" i="24"/>
  <c r="FO342" i="24" s="1"/>
  <c r="CU342" i="24"/>
  <c r="CE342" i="24"/>
  <c r="A343" i="24"/>
  <c r="CO343" i="24" s="1"/>
  <c r="O62" i="24"/>
  <c r="EE62" i="24" s="1"/>
  <c r="CK62" i="24"/>
  <c r="BY62" i="24"/>
  <c r="CR62" i="24"/>
  <c r="A63" i="24"/>
  <c r="DT63" i="24" s="1"/>
  <c r="U147" i="24"/>
  <c r="EK147" i="24" s="1"/>
  <c r="BB147" i="24"/>
  <c r="FR147" i="24" s="1"/>
  <c r="CJ147" i="24"/>
  <c r="CO147" i="24"/>
  <c r="A148" i="24"/>
  <c r="M87" i="24"/>
  <c r="EC87" i="24" s="1"/>
  <c r="AL87" i="24"/>
  <c r="FB87" i="24" s="1"/>
  <c r="BD87" i="24"/>
  <c r="FT87" i="24" s="1"/>
  <c r="CP87" i="24"/>
  <c r="A88" i="24"/>
  <c r="AO312" i="24"/>
  <c r="FE312" i="24" s="1"/>
  <c r="BG312" i="24"/>
  <c r="FW312" i="24" s="1"/>
  <c r="BJ312" i="24"/>
  <c r="CS312" i="24"/>
  <c r="A313" i="24"/>
  <c r="DT313" i="24" s="1"/>
  <c r="AW147" i="24"/>
  <c r="FM147" i="24" s="1"/>
  <c r="BT87" i="24"/>
  <c r="AJ342" i="24"/>
  <c r="EZ342" i="24" s="1"/>
  <c r="DW342" i="24"/>
  <c r="BY312" i="24"/>
  <c r="DH312" i="24"/>
  <c r="AR142" i="24"/>
  <c r="FH142" i="24" s="1"/>
  <c r="Q342" i="24"/>
  <c r="EG342" i="24" s="1"/>
  <c r="AI342" i="24"/>
  <c r="EY342" i="24" s="1"/>
  <c r="AE342" i="24"/>
  <c r="EU342" i="24" s="1"/>
  <c r="DM342" i="24"/>
  <c r="CQ342" i="24"/>
  <c r="L62" i="24"/>
  <c r="EB62" i="24" s="1"/>
  <c r="AL62" i="24"/>
  <c r="FB62" i="24" s="1"/>
  <c r="AR62" i="24"/>
  <c r="FH62" i="24" s="1"/>
  <c r="BX62" i="24"/>
  <c r="DK62" i="24"/>
  <c r="AI147" i="24"/>
  <c r="EY147" i="24" s="1"/>
  <c r="CA147" i="24"/>
  <c r="BA147" i="24"/>
  <c r="FQ147" i="24" s="1"/>
  <c r="DG147" i="24"/>
  <c r="CN147" i="24"/>
  <c r="AC87" i="24"/>
  <c r="ES87" i="24" s="1"/>
  <c r="V87" i="24"/>
  <c r="EL87" i="24" s="1"/>
  <c r="AQ87" i="24"/>
  <c r="FG87" i="24" s="1"/>
  <c r="BC87" i="24"/>
  <c r="FS87" i="24" s="1"/>
  <c r="CO87" i="24"/>
  <c r="AF312" i="24"/>
  <c r="EV312" i="24" s="1"/>
  <c r="W312" i="24"/>
  <c r="EM312" i="24" s="1"/>
  <c r="BQ312" i="24"/>
  <c r="BI312" i="24"/>
  <c r="CR312" i="24"/>
  <c r="BE62" i="24"/>
  <c r="FU62" i="24" s="1"/>
  <c r="S62" i="24"/>
  <c r="EI62" i="24" s="1"/>
  <c r="U62" i="24"/>
  <c r="EK62" i="24" s="1"/>
  <c r="AG147" i="24"/>
  <c r="EW147" i="24" s="1"/>
  <c r="CQ147" i="24"/>
  <c r="DS147" i="24"/>
  <c r="U87" i="24"/>
  <c r="EK87" i="24" s="1"/>
  <c r="AM87" i="24"/>
  <c r="FC87" i="24" s="1"/>
  <c r="DS87" i="24"/>
  <c r="Q142" i="24"/>
  <c r="EG142" i="24" s="1"/>
  <c r="Y142" i="24"/>
  <c r="EO142" i="24" s="1"/>
  <c r="BZ142" i="24"/>
  <c r="DW142" i="24"/>
  <c r="BP342" i="24"/>
  <c r="P342" i="24"/>
  <c r="EF342" i="24" s="1"/>
  <c r="BG342" i="24"/>
  <c r="FW342" i="24" s="1"/>
  <c r="BL342" i="24"/>
  <c r="BO342" i="24"/>
  <c r="CP342" i="24"/>
  <c r="AW62" i="24"/>
  <c r="FM62" i="24" s="1"/>
  <c r="BG62" i="24"/>
  <c r="FW62" i="24" s="1"/>
  <c r="BB62" i="24"/>
  <c r="FR62" i="24" s="1"/>
  <c r="BW62" i="24"/>
  <c r="CQ62" i="24"/>
  <c r="AK147" i="24"/>
  <c r="FA147" i="24" s="1"/>
  <c r="AF147" i="24"/>
  <c r="EV147" i="24" s="1"/>
  <c r="BQ147" i="24"/>
  <c r="BW147" i="24"/>
  <c r="CM147" i="24"/>
  <c r="Z87" i="24"/>
  <c r="EP87" i="24" s="1"/>
  <c r="L87" i="24"/>
  <c r="EB87" i="24" s="1"/>
  <c r="CA87" i="24"/>
  <c r="DH87" i="24"/>
  <c r="CN87" i="24"/>
  <c r="AE312" i="24"/>
  <c r="EU312" i="24" s="1"/>
  <c r="V312" i="24"/>
  <c r="EL312" i="24" s="1"/>
  <c r="BW312" i="24"/>
  <c r="CA312" i="24"/>
  <c r="CQ312" i="24"/>
  <c r="BO87" i="24"/>
  <c r="BK87" i="24"/>
  <c r="P62" i="24"/>
  <c r="EF62" i="24" s="1"/>
  <c r="DX62" i="24"/>
  <c r="AF342" i="24"/>
  <c r="EV342" i="24" s="1"/>
  <c r="CF342" i="24"/>
  <c r="K312" i="24"/>
  <c r="EA312" i="24" s="1"/>
  <c r="CK312" i="24"/>
  <c r="DQ312" i="24"/>
  <c r="S342" i="24"/>
  <c r="EI342" i="24" s="1"/>
  <c r="O342" i="24"/>
  <c r="EE342" i="24" s="1"/>
  <c r="BX342" i="24"/>
  <c r="CT342" i="24"/>
  <c r="CO342" i="24"/>
  <c r="N62" i="24"/>
  <c r="ED62" i="24" s="1"/>
  <c r="AB62" i="24"/>
  <c r="ER62" i="24" s="1"/>
  <c r="CJ62" i="24"/>
  <c r="BV62" i="24"/>
  <c r="DJ62" i="24"/>
  <c r="AJ147" i="24"/>
  <c r="EZ147" i="24" s="1"/>
  <c r="BY147" i="24"/>
  <c r="AZ147" i="24"/>
  <c r="FP147" i="24" s="1"/>
  <c r="CI147" i="24"/>
  <c r="DO147" i="24"/>
  <c r="AB87" i="24"/>
  <c r="ER87" i="24" s="1"/>
  <c r="AP87" i="24"/>
  <c r="FF87" i="24" s="1"/>
  <c r="BB87" i="24"/>
  <c r="FR87" i="24" s="1"/>
  <c r="DG87" i="24"/>
  <c r="CM87" i="24"/>
  <c r="AC312" i="24"/>
  <c r="ES312" i="24" s="1"/>
  <c r="U312" i="24"/>
  <c r="EK312" i="24" s="1"/>
  <c r="BF312" i="24"/>
  <c r="FV312" i="24" s="1"/>
  <c r="BZ312" i="24"/>
  <c r="CP312" i="24"/>
  <c r="S147" i="24"/>
  <c r="EI147" i="24" s="1"/>
  <c r="CC147" i="24"/>
  <c r="DY147" i="24"/>
  <c r="AW87" i="24"/>
  <c r="FM87" i="24" s="1"/>
  <c r="DY87" i="24"/>
  <c r="CK147" i="24"/>
  <c r="DW147" i="24"/>
  <c r="DW87" i="24"/>
  <c r="CS62" i="24"/>
  <c r="CP142" i="24"/>
  <c r="AO142" i="24"/>
  <c r="FE142" i="24" s="1"/>
  <c r="R342" i="24"/>
  <c r="EH342" i="24" s="1"/>
  <c r="BF342" i="24"/>
  <c r="FV342" i="24" s="1"/>
  <c r="AW342" i="24"/>
  <c r="FM342" i="24" s="1"/>
  <c r="DL342" i="24"/>
  <c r="CN342" i="24"/>
  <c r="AH62" i="24"/>
  <c r="EX62" i="24" s="1"/>
  <c r="AA62" i="24"/>
  <c r="EQ62" i="24" s="1"/>
  <c r="AQ62" i="24"/>
  <c r="FG62" i="24" s="1"/>
  <c r="BU62" i="24"/>
  <c r="CP62" i="24"/>
  <c r="Q147" i="24"/>
  <c r="EG147" i="24" s="1"/>
  <c r="AC147" i="24"/>
  <c r="ES147" i="24" s="1"/>
  <c r="BP147" i="24"/>
  <c r="BV147" i="24"/>
  <c r="DM147" i="24"/>
  <c r="AA87" i="24"/>
  <c r="EQ87" i="24" s="1"/>
  <c r="R87" i="24"/>
  <c r="EH87" i="24" s="1"/>
  <c r="BZ87" i="24"/>
  <c r="CJ87" i="24"/>
  <c r="DL87" i="24"/>
  <c r="S312" i="24"/>
  <c r="EI312" i="24" s="1"/>
  <c r="AK312" i="24"/>
  <c r="FA312" i="24" s="1"/>
  <c r="BP312" i="24"/>
  <c r="BX312" i="24"/>
  <c r="CO312" i="24"/>
  <c r="BM87" i="24"/>
  <c r="BG147" i="24"/>
  <c r="FW147" i="24" s="1"/>
  <c r="O87" i="24"/>
  <c r="EE87" i="24" s="1"/>
  <c r="CE87" i="24"/>
  <c r="CU147" i="24"/>
  <c r="AE87" i="24"/>
  <c r="EU87" i="24" s="1"/>
  <c r="CR87" i="24"/>
  <c r="BJ62" i="24"/>
  <c r="CT142" i="24"/>
  <c r="AG142" i="24"/>
  <c r="EW142" i="24" s="1"/>
  <c r="CR142" i="24"/>
  <c r="L142" i="24"/>
  <c r="EB142" i="24" s="1"/>
  <c r="AM142" i="24"/>
  <c r="FC142" i="24" s="1"/>
  <c r="DL142" i="24"/>
  <c r="W342" i="24"/>
  <c r="EM342" i="24" s="1"/>
  <c r="BE342" i="24"/>
  <c r="FU342" i="24" s="1"/>
  <c r="BK342" i="24"/>
  <c r="BN342" i="24"/>
  <c r="CM342" i="24"/>
  <c r="AK62" i="24"/>
  <c r="FA62" i="24" s="1"/>
  <c r="Z62" i="24"/>
  <c r="EP62" i="24" s="1"/>
  <c r="BA62" i="24"/>
  <c r="FQ62" i="24" s="1"/>
  <c r="BT62" i="24"/>
  <c r="DI62" i="24"/>
  <c r="Y147" i="24"/>
  <c r="EO147" i="24" s="1"/>
  <c r="L147" i="24"/>
  <c r="EB147" i="24" s="1"/>
  <c r="AY147" i="24"/>
  <c r="FO147" i="24" s="1"/>
  <c r="CH147" i="24"/>
  <c r="DL147" i="24"/>
  <c r="Y87" i="24"/>
  <c r="EO87" i="24" s="1"/>
  <c r="K87" i="24"/>
  <c r="EA87" i="24" s="1"/>
  <c r="BA87" i="24"/>
  <c r="FQ87" i="24" s="1"/>
  <c r="CI87" i="24"/>
  <c r="DK87" i="24"/>
  <c r="Q312" i="24"/>
  <c r="EG312" i="24" s="1"/>
  <c r="AJ312" i="24"/>
  <c r="EZ312" i="24" s="1"/>
  <c r="BV312" i="24"/>
  <c r="CJ312" i="24"/>
  <c r="CN312" i="24"/>
  <c r="AQ147" i="24"/>
  <c r="FG147" i="24" s="1"/>
  <c r="X87" i="24"/>
  <c r="EN87" i="24" s="1"/>
  <c r="AV147" i="24"/>
  <c r="FL147" i="24" s="1"/>
  <c r="AT147" i="24"/>
  <c r="FJ147" i="24" s="1"/>
  <c r="BG87" i="24"/>
  <c r="FW87" i="24" s="1"/>
  <c r="W62" i="24"/>
  <c r="EM62" i="24" s="1"/>
  <c r="BC62" i="24"/>
  <c r="FS62" i="24" s="1"/>
  <c r="BI62" i="24"/>
  <c r="DL62" i="24"/>
  <c r="DW62" i="24"/>
  <c r="Y342" i="24"/>
  <c r="EO342" i="24" s="1"/>
  <c r="BD342" i="24"/>
  <c r="FT342" i="24" s="1"/>
  <c r="BW342" i="24"/>
  <c r="CS342" i="24"/>
  <c r="DV342" i="24"/>
  <c r="K62" i="24"/>
  <c r="EA62" i="24" s="1"/>
  <c r="X62" i="24"/>
  <c r="EN62" i="24" s="1"/>
  <c r="BQ62" i="24"/>
  <c r="CA62" i="24"/>
  <c r="CO62" i="24"/>
  <c r="P147" i="24"/>
  <c r="EF147" i="24" s="1"/>
  <c r="AB147" i="24"/>
  <c r="ER147" i="24" s="1"/>
  <c r="BO147" i="24"/>
  <c r="BU147" i="24"/>
  <c r="DK147" i="24"/>
  <c r="W87" i="24"/>
  <c r="EM87" i="24" s="1"/>
  <c r="AO87" i="24"/>
  <c r="FE87" i="24" s="1"/>
  <c r="BQ87" i="24"/>
  <c r="CH87" i="24"/>
  <c r="DJ87" i="24"/>
  <c r="X312" i="24"/>
  <c r="EN312" i="24" s="1"/>
  <c r="AI312" i="24"/>
  <c r="EY312" i="24" s="1"/>
  <c r="BE312" i="24"/>
  <c r="FU312" i="24" s="1"/>
  <c r="CI312" i="24"/>
  <c r="CM312" i="24"/>
  <c r="AO62" i="24"/>
  <c r="FE62" i="24" s="1"/>
  <c r="BO62" i="24"/>
  <c r="AV87" i="24"/>
  <c r="FL87" i="24" s="1"/>
  <c r="AM342" i="24"/>
  <c r="FC342" i="24" s="1"/>
  <c r="BC342" i="24"/>
  <c r="FS342" i="24" s="1"/>
  <c r="AV342" i="24"/>
  <c r="FL342" i="24" s="1"/>
  <c r="DK342" i="24"/>
  <c r="DU342" i="24"/>
  <c r="AJ62" i="24"/>
  <c r="EZ62" i="24" s="1"/>
  <c r="AC62" i="24"/>
  <c r="ES62" i="24" s="1"/>
  <c r="CI62" i="24"/>
  <c r="BZ62" i="24"/>
  <c r="DH62" i="24"/>
  <c r="X147" i="24"/>
  <c r="EN147" i="24" s="1"/>
  <c r="AA147" i="24"/>
  <c r="EQ147" i="24" s="1"/>
  <c r="BN147" i="24"/>
  <c r="CG147" i="24"/>
  <c r="DJ147" i="24"/>
  <c r="Q87" i="24"/>
  <c r="EG87" i="24" s="1"/>
  <c r="AK87" i="24"/>
  <c r="FA87" i="24" s="1"/>
  <c r="BY87" i="24"/>
  <c r="CU87" i="24"/>
  <c r="DI87" i="24"/>
  <c r="P312" i="24"/>
  <c r="EF312" i="24" s="1"/>
  <c r="AH312" i="24"/>
  <c r="EX312" i="24" s="1"/>
  <c r="BO312" i="24"/>
  <c r="CH312" i="24"/>
  <c r="DO312" i="24"/>
  <c r="AE147" i="24"/>
  <c r="EU147" i="24" s="1"/>
  <c r="DY62" i="24"/>
  <c r="CR147" i="24"/>
  <c r="CQ87" i="24"/>
  <c r="AM62" i="24"/>
  <c r="FC62" i="24" s="1"/>
  <c r="M147" i="24"/>
  <c r="EC147" i="24" s="1"/>
  <c r="DR147" i="24"/>
  <c r="BX142" i="24"/>
  <c r="M142" i="24"/>
  <c r="EC142" i="24" s="1"/>
  <c r="BF142" i="24"/>
  <c r="FV142" i="24" s="1"/>
  <c r="CN142" i="24"/>
  <c r="AU142" i="24"/>
  <c r="FK142" i="24" s="1"/>
  <c r="BQ142" i="24"/>
  <c r="BE142" i="24"/>
  <c r="FU142" i="24" s="1"/>
  <c r="BV142" i="24"/>
  <c r="DK142" i="24"/>
  <c r="N142" i="24"/>
  <c r="ED142" i="24" s="1"/>
  <c r="AL142" i="24"/>
  <c r="FB142" i="24" s="1"/>
  <c r="BD142" i="24"/>
  <c r="FT142" i="24" s="1"/>
  <c r="CM142" i="24"/>
  <c r="DJ142" i="24"/>
  <c r="AT142" i="24"/>
  <c r="FJ142" i="24" s="1"/>
  <c r="BP142" i="24"/>
  <c r="BO142" i="24"/>
  <c r="CK142" i="24"/>
  <c r="DI142" i="24"/>
  <c r="X17" i="24"/>
  <c r="EN17" i="24" s="1"/>
  <c r="AF17" i="24"/>
  <c r="EV17" i="24" s="1"/>
  <c r="BI17" i="24"/>
  <c r="CO17" i="24"/>
  <c r="CR17" i="24"/>
  <c r="N342" i="24"/>
  <c r="ED342" i="24" s="1"/>
  <c r="BB342" i="24"/>
  <c r="FR342" i="24" s="1"/>
  <c r="BJ342" i="24"/>
  <c r="BM342" i="24"/>
  <c r="DT342" i="24"/>
  <c r="M62" i="24"/>
  <c r="EC62" i="24" s="1"/>
  <c r="AV62" i="24"/>
  <c r="FL62" i="24" s="1"/>
  <c r="AZ62" i="24"/>
  <c r="FP62" i="24" s="1"/>
  <c r="CG62" i="24"/>
  <c r="CN62" i="24"/>
  <c r="BZ147" i="24"/>
  <c r="K147" i="24"/>
  <c r="EA147" i="24" s="1"/>
  <c r="BM147" i="24"/>
  <c r="BT147" i="24"/>
  <c r="DI147" i="24"/>
  <c r="AG87" i="24"/>
  <c r="EW87" i="24" s="1"/>
  <c r="AJ87" i="24"/>
  <c r="EZ87" i="24" s="1"/>
  <c r="AZ87" i="24"/>
  <c r="FP87" i="24" s="1"/>
  <c r="CG87" i="24"/>
  <c r="DO87" i="24"/>
  <c r="AB312" i="24"/>
  <c r="ER312" i="24" s="1"/>
  <c r="AG312" i="24"/>
  <c r="EW312" i="24" s="1"/>
  <c r="BU312" i="24"/>
  <c r="CG312" i="24"/>
  <c r="DN312" i="24"/>
  <c r="DV62" i="24"/>
  <c r="AY62" i="24"/>
  <c r="FO62" i="24" s="1"/>
  <c r="AH147" i="24"/>
  <c r="EX147" i="24" s="1"/>
  <c r="BD147" i="24"/>
  <c r="FT147" i="24" s="1"/>
  <c r="DT147" i="24"/>
  <c r="DT87" i="24"/>
  <c r="AS147" i="24"/>
  <c r="FI147" i="24" s="1"/>
  <c r="BX147" i="24"/>
  <c r="CP147" i="24"/>
  <c r="S87" i="24"/>
  <c r="EI87" i="24" s="1"/>
  <c r="AR87" i="24"/>
  <c r="FH87" i="24" s="1"/>
  <c r="BE87" i="24"/>
  <c r="FU87" i="24" s="1"/>
  <c r="CC87" i="24"/>
  <c r="DR87" i="24"/>
  <c r="P142" i="24"/>
  <c r="EF142" i="24" s="1"/>
  <c r="V142" i="24"/>
  <c r="EL142" i="24" s="1"/>
  <c r="AQ142" i="24"/>
  <c r="FG142" i="24" s="1"/>
  <c r="CQ142" i="24"/>
  <c r="AV142" i="24"/>
  <c r="FL142" i="24" s="1"/>
  <c r="O142" i="24"/>
  <c r="EE142" i="24" s="1"/>
  <c r="CO142" i="24"/>
  <c r="DN142" i="24"/>
  <c r="AF142" i="24"/>
  <c r="EV142" i="24" s="1"/>
  <c r="U142" i="24"/>
  <c r="EK142" i="24" s="1"/>
  <c r="BG142" i="24"/>
  <c r="FW142" i="24" s="1"/>
  <c r="BW142" i="24"/>
  <c r="DM142" i="24"/>
  <c r="AE142" i="24"/>
  <c r="EU142" i="24" s="1"/>
  <c r="AK142" i="24"/>
  <c r="FA142" i="24" s="1"/>
  <c r="BN142" i="24"/>
  <c r="CJ142" i="24"/>
  <c r="AK17" i="24"/>
  <c r="FA17" i="24" s="1"/>
  <c r="AE17" i="24"/>
  <c r="EU17" i="24" s="1"/>
  <c r="AZ17" i="24"/>
  <c r="FP17" i="24" s="1"/>
  <c r="CN17" i="24"/>
  <c r="M342" i="24"/>
  <c r="EC342" i="24" s="1"/>
  <c r="AC342" i="24"/>
  <c r="ES342" i="24" s="1"/>
  <c r="BV342" i="24"/>
  <c r="CR342" i="24"/>
  <c r="AI62" i="24"/>
  <c r="EY62" i="24" s="1"/>
  <c r="BF62" i="24"/>
  <c r="FV62" i="24" s="1"/>
  <c r="BP62" i="24"/>
  <c r="CF62" i="24"/>
  <c r="O147" i="24"/>
  <c r="EE147" i="24" s="1"/>
  <c r="AO147" i="24"/>
  <c r="FE147" i="24" s="1"/>
  <c r="BL147" i="24"/>
  <c r="BS147" i="24"/>
  <c r="BN87" i="24"/>
  <c r="AI87" i="24"/>
  <c r="EY87" i="24" s="1"/>
  <c r="BP87" i="24"/>
  <c r="CT87" i="24"/>
  <c r="O312" i="24"/>
  <c r="EE312" i="24" s="1"/>
  <c r="AR312" i="24"/>
  <c r="FH312" i="24" s="1"/>
  <c r="BD312" i="24"/>
  <c r="FT312" i="24" s="1"/>
  <c r="CF312" i="24"/>
  <c r="DN215" i="24"/>
  <c r="BL215" i="24"/>
  <c r="BG215" i="24"/>
  <c r="FW215" i="24" s="1"/>
  <c r="BW215" i="24"/>
  <c r="V215" i="24"/>
  <c r="EL215" i="24" s="1"/>
  <c r="DO215" i="24"/>
  <c r="CI215" i="24"/>
  <c r="AE215" i="24"/>
  <c r="EU215" i="24" s="1"/>
  <c r="AJ215" i="24"/>
  <c r="EZ215" i="24" s="1"/>
  <c r="DU215" i="24"/>
  <c r="CC215" i="24"/>
  <c r="BM215" i="24"/>
  <c r="AF215" i="24"/>
  <c r="EV215" i="24" s="1"/>
  <c r="AM215" i="24"/>
  <c r="FC215" i="24" s="1"/>
  <c r="DV215" i="24"/>
  <c r="CH215" i="24"/>
  <c r="CK215" i="24"/>
  <c r="X215" i="24"/>
  <c r="EN215" i="24" s="1"/>
  <c r="BX215" i="24"/>
  <c r="DW215" i="24"/>
  <c r="CJ215" i="24"/>
  <c r="BN215" i="24"/>
  <c r="Y215" i="24"/>
  <c r="EO215" i="24" s="1"/>
  <c r="K215" i="24"/>
  <c r="EA215" i="24" s="1"/>
  <c r="DX215" i="24"/>
  <c r="CM215" i="24"/>
  <c r="BO215" i="24"/>
  <c r="Z215" i="24"/>
  <c r="EP215" i="24" s="1"/>
  <c r="BB215" i="24"/>
  <c r="FR215" i="24" s="1"/>
  <c r="DY215" i="24"/>
  <c r="CN215" i="24"/>
  <c r="BP215" i="24"/>
  <c r="AA215" i="24"/>
  <c r="EQ215" i="24" s="1"/>
  <c r="L215" i="24"/>
  <c r="EB215" i="24" s="1"/>
  <c r="DQ215" i="24"/>
  <c r="CD215" i="24"/>
  <c r="BQ215" i="24"/>
  <c r="AB215" i="24"/>
  <c r="ER215" i="24" s="1"/>
  <c r="AK215" i="24"/>
  <c r="FA215" i="24" s="1"/>
  <c r="DR215" i="24"/>
  <c r="CO215" i="24"/>
  <c r="AO215" i="24"/>
  <c r="FE215" i="24" s="1"/>
  <c r="AY215" i="24"/>
  <c r="FO215" i="24" s="1"/>
  <c r="M215" i="24"/>
  <c r="EC215" i="24" s="1"/>
  <c r="DS215" i="24"/>
  <c r="CE215" i="24"/>
  <c r="AP215" i="24"/>
  <c r="FF215" i="24" s="1"/>
  <c r="AG215" i="24"/>
  <c r="EW215" i="24" s="1"/>
  <c r="AV215" i="24"/>
  <c r="FL215" i="24" s="1"/>
  <c r="DT215" i="24"/>
  <c r="CP215" i="24"/>
  <c r="AQ215" i="24"/>
  <c r="FG215" i="24" s="1"/>
  <c r="AC215" i="24"/>
  <c r="ES215" i="24" s="1"/>
  <c r="AW215" i="24"/>
  <c r="FM215" i="24" s="1"/>
  <c r="CT215" i="24"/>
  <c r="BZ215" i="24"/>
  <c r="AU215" i="24"/>
  <c r="FK215" i="24" s="1"/>
  <c r="BA215" i="24"/>
  <c r="FQ215" i="24" s="1"/>
  <c r="N215" i="24"/>
  <c r="ED215" i="24" s="1"/>
  <c r="BK215" i="24"/>
  <c r="BS215" i="24"/>
  <c r="CG215" i="24"/>
  <c r="AS215" i="24"/>
  <c r="FI215" i="24" s="1"/>
  <c r="AR215" i="24"/>
  <c r="FH215" i="24" s="1"/>
  <c r="O215" i="24"/>
  <c r="EE215" i="24" s="1"/>
  <c r="AT215" i="24"/>
  <c r="FJ215" i="24" s="1"/>
  <c r="P215" i="24"/>
  <c r="EF215" i="24" s="1"/>
  <c r="BC215" i="24"/>
  <c r="FS215" i="24" s="1"/>
  <c r="W215" i="24"/>
  <c r="EM215" i="24" s="1"/>
  <c r="BD215" i="24"/>
  <c r="FT215" i="24" s="1"/>
  <c r="Q215" i="24"/>
  <c r="EG215" i="24" s="1"/>
  <c r="DG215" i="24"/>
  <c r="BI215" i="24"/>
  <c r="DH215" i="24"/>
  <c r="BE215" i="24"/>
  <c r="FU215" i="24" s="1"/>
  <c r="DI215" i="24"/>
  <c r="BJ215" i="24"/>
  <c r="CU215" i="24"/>
  <c r="BF215" i="24"/>
  <c r="FV215" i="24" s="1"/>
  <c r="DJ215" i="24"/>
  <c r="AZ215" i="24"/>
  <c r="FP215" i="24" s="1"/>
  <c r="DK215" i="24"/>
  <c r="AH215" i="24"/>
  <c r="EX215" i="24" s="1"/>
  <c r="DL215" i="24"/>
  <c r="AI215" i="24"/>
  <c r="EY215" i="24" s="1"/>
  <c r="DM215" i="24"/>
  <c r="BU215" i="24"/>
  <c r="BY215" i="24"/>
  <c r="R215" i="24"/>
  <c r="EH215" i="24" s="1"/>
  <c r="CQ215" i="24"/>
  <c r="AL215" i="24"/>
  <c r="FB215" i="24" s="1"/>
  <c r="CR215" i="24"/>
  <c r="BV215" i="24"/>
  <c r="CA215" i="24"/>
  <c r="S215" i="24"/>
  <c r="EI215" i="24" s="1"/>
  <c r="CS215" i="24"/>
  <c r="U215" i="24"/>
  <c r="EK215" i="24" s="1"/>
  <c r="CF215" i="24"/>
  <c r="BT215" i="24"/>
  <c r="CQ210" i="24"/>
  <c r="BS210" i="24"/>
  <c r="BF210" i="24"/>
  <c r="FV210" i="24" s="1"/>
  <c r="L210" i="24"/>
  <c r="EB210" i="24" s="1"/>
  <c r="S210" i="24"/>
  <c r="EI210" i="24" s="1"/>
  <c r="CR210" i="24"/>
  <c r="BG210" i="24"/>
  <c r="FW210" i="24" s="1"/>
  <c r="M210" i="24"/>
  <c r="EC210" i="24" s="1"/>
  <c r="DR210" i="24"/>
  <c r="CS210" i="24"/>
  <c r="BU210" i="24"/>
  <c r="AE210" i="24"/>
  <c r="EU210" i="24" s="1"/>
  <c r="X210" i="24"/>
  <c r="EN210" i="24" s="1"/>
  <c r="DS210" i="24"/>
  <c r="DY210" i="24"/>
  <c r="BC210" i="24"/>
  <c r="FS210" i="24" s="1"/>
  <c r="BW210" i="24"/>
  <c r="P210" i="24"/>
  <c r="EF210" i="24" s="1"/>
  <c r="DW210" i="24"/>
  <c r="BA210" i="24"/>
  <c r="FQ210" i="24" s="1"/>
  <c r="BO210" i="24"/>
  <c r="W210" i="24"/>
  <c r="EM210" i="24" s="1"/>
  <c r="AL210" i="24"/>
  <c r="FB210" i="24" s="1"/>
  <c r="BT210" i="24"/>
  <c r="DQ210" i="24"/>
  <c r="DX210" i="24"/>
  <c r="BB210" i="24"/>
  <c r="FR210" i="24" s="1"/>
  <c r="BV210" i="24"/>
  <c r="N210" i="24"/>
  <c r="ED210" i="24" s="1"/>
  <c r="DL210" i="24"/>
  <c r="CF210" i="24"/>
  <c r="BK210" i="24"/>
  <c r="AK210" i="24"/>
  <c r="FA210" i="24" s="1"/>
  <c r="CK210" i="24"/>
  <c r="CM210" i="24"/>
  <c r="CG210" i="24"/>
  <c r="AW210" i="24"/>
  <c r="FM210" i="24" s="1"/>
  <c r="AR210" i="24"/>
  <c r="FH210" i="24" s="1"/>
  <c r="AP210" i="24"/>
  <c r="FF210" i="24" s="1"/>
  <c r="CP210" i="24"/>
  <c r="AV210" i="24"/>
  <c r="FL210" i="24" s="1"/>
  <c r="V210" i="24"/>
  <c r="EL210" i="24" s="1"/>
  <c r="DV210" i="24"/>
  <c r="BL210" i="24"/>
  <c r="CJ210" i="24"/>
  <c r="CT210" i="24"/>
  <c r="BD210" i="24"/>
  <c r="FT210" i="24" s="1"/>
  <c r="DO210" i="24"/>
  <c r="AF210" i="24"/>
  <c r="EV210" i="24" s="1"/>
  <c r="O210" i="24"/>
  <c r="EE210" i="24" s="1"/>
  <c r="CE210" i="24"/>
  <c r="CC210" i="24"/>
  <c r="BM210" i="24"/>
  <c r="Q210" i="24"/>
  <c r="EG210" i="24" s="1"/>
  <c r="Y210" i="24"/>
  <c r="EO210" i="24" s="1"/>
  <c r="DH210" i="24"/>
  <c r="DM210" i="24"/>
  <c r="BE210" i="24"/>
  <c r="FU210" i="24" s="1"/>
  <c r="AB210" i="24"/>
  <c r="ER210" i="24" s="1"/>
  <c r="AG210" i="24"/>
  <c r="EW210" i="24" s="1"/>
  <c r="AZ210" i="24"/>
  <c r="FP210" i="24" s="1"/>
  <c r="DN210" i="24"/>
  <c r="BN210" i="24"/>
  <c r="K210" i="24"/>
  <c r="EA210" i="24" s="1"/>
  <c r="AM210" i="24"/>
  <c r="FC210" i="24" s="1"/>
  <c r="AC210" i="24"/>
  <c r="ES210" i="24" s="1"/>
  <c r="AT210" i="24"/>
  <c r="FJ210" i="24" s="1"/>
  <c r="BP210" i="24"/>
  <c r="BY210" i="24"/>
  <c r="AA210" i="24"/>
  <c r="EQ210" i="24" s="1"/>
  <c r="DU210" i="24"/>
  <c r="AY210" i="24"/>
  <c r="FO210" i="24" s="1"/>
  <c r="AI210" i="24"/>
  <c r="EY210" i="24" s="1"/>
  <c r="BZ210" i="24"/>
  <c r="DT210" i="24"/>
  <c r="BQ210" i="24"/>
  <c r="AH210" i="24"/>
  <c r="EX210" i="24" s="1"/>
  <c r="DG210" i="24"/>
  <c r="CU210" i="24"/>
  <c r="AJ210" i="24"/>
  <c r="EZ210" i="24" s="1"/>
  <c r="AS210" i="24"/>
  <c r="FI210" i="24" s="1"/>
  <c r="DK210" i="24"/>
  <c r="CA210" i="24"/>
  <c r="U210" i="24"/>
  <c r="EK210" i="24" s="1"/>
  <c r="CN210" i="24"/>
  <c r="AU210" i="24"/>
  <c r="FK210" i="24" s="1"/>
  <c r="R210" i="24"/>
  <c r="EH210" i="24" s="1"/>
  <c r="CH210" i="24"/>
  <c r="BI210" i="24"/>
  <c r="Z210" i="24"/>
  <c r="EP210" i="24" s="1"/>
  <c r="CO210" i="24"/>
  <c r="BJ210" i="24"/>
  <c r="CI210" i="24"/>
  <c r="AO210" i="24"/>
  <c r="FE210" i="24" s="1"/>
  <c r="DJ210" i="24"/>
  <c r="CD210" i="24"/>
  <c r="BX210" i="24"/>
  <c r="AQ210" i="24"/>
  <c r="FG210" i="24" s="1"/>
  <c r="DI210" i="24"/>
  <c r="CP225" i="24"/>
  <c r="BA225" i="24"/>
  <c r="FQ225" i="24" s="1"/>
  <c r="AZ225" i="24"/>
  <c r="FP225" i="24" s="1"/>
  <c r="W225" i="24"/>
  <c r="EM225" i="24" s="1"/>
  <c r="AO225" i="24"/>
  <c r="FE225" i="24" s="1"/>
  <c r="CQ225" i="24"/>
  <c r="BB225" i="24"/>
  <c r="FR225" i="24" s="1"/>
  <c r="AJ225" i="24"/>
  <c r="EZ225" i="24" s="1"/>
  <c r="AR225" i="24"/>
  <c r="FH225" i="24" s="1"/>
  <c r="DR225" i="24"/>
  <c r="CR225" i="24"/>
  <c r="BC225" i="24"/>
  <c r="FS225" i="24" s="1"/>
  <c r="AK225" i="24"/>
  <c r="FA225" i="24" s="1"/>
  <c r="AH225" i="24"/>
  <c r="EX225" i="24" s="1"/>
  <c r="DT225" i="24"/>
  <c r="DG225" i="24"/>
  <c r="BD225" i="24"/>
  <c r="FT225" i="24" s="1"/>
  <c r="AL225" i="24"/>
  <c r="FB225" i="24" s="1"/>
  <c r="X225" i="24"/>
  <c r="EN225" i="24" s="1"/>
  <c r="DU225" i="24"/>
  <c r="CS225" i="24"/>
  <c r="BE225" i="24"/>
  <c r="FU225" i="24" s="1"/>
  <c r="AM225" i="24"/>
  <c r="FC225" i="24" s="1"/>
  <c r="AS225" i="24"/>
  <c r="FI225" i="24" s="1"/>
  <c r="DV225" i="24"/>
  <c r="DH225" i="24"/>
  <c r="BF225" i="24"/>
  <c r="FV225" i="24" s="1"/>
  <c r="CA225" i="24"/>
  <c r="K225" i="24"/>
  <c r="EA225" i="24" s="1"/>
  <c r="DW225" i="24"/>
  <c r="CT225" i="24"/>
  <c r="BG225" i="24"/>
  <c r="FW225" i="24" s="1"/>
  <c r="AT225" i="24"/>
  <c r="FJ225" i="24" s="1"/>
  <c r="L225" i="24"/>
  <c r="EB225" i="24" s="1"/>
  <c r="DX225" i="24"/>
  <c r="DI225" i="24"/>
  <c r="BI225" i="24"/>
  <c r="AU225" i="24"/>
  <c r="FK225" i="24" s="1"/>
  <c r="AI225" i="24"/>
  <c r="EY225" i="24" s="1"/>
  <c r="DY225" i="24"/>
  <c r="CU225" i="24"/>
  <c r="BJ225" i="24"/>
  <c r="AV225" i="24"/>
  <c r="FL225" i="24" s="1"/>
  <c r="M225" i="24"/>
  <c r="EC225" i="24" s="1"/>
  <c r="DJ225" i="24"/>
  <c r="CC225" i="24"/>
  <c r="BK225" i="24"/>
  <c r="AW225" i="24"/>
  <c r="FM225" i="24" s="1"/>
  <c r="V225" i="24"/>
  <c r="EL225" i="24" s="1"/>
  <c r="DK225" i="24"/>
  <c r="CD225" i="24"/>
  <c r="BL225" i="24"/>
  <c r="CJ225" i="24"/>
  <c r="Y225" i="24"/>
  <c r="EO225" i="24" s="1"/>
  <c r="DN225" i="24"/>
  <c r="CG225" i="24"/>
  <c r="BX225" i="24"/>
  <c r="AF225" i="24"/>
  <c r="EV225" i="24" s="1"/>
  <c r="R225" i="24"/>
  <c r="EH225" i="24" s="1"/>
  <c r="BT225" i="24"/>
  <c r="BQ225" i="24"/>
  <c r="BU225" i="24"/>
  <c r="Z225" i="24"/>
  <c r="EP225" i="24" s="1"/>
  <c r="BV225" i="24"/>
  <c r="AB225" i="24"/>
  <c r="ER225" i="24" s="1"/>
  <c r="BW225" i="24"/>
  <c r="AC225" i="24"/>
  <c r="ES225" i="24" s="1"/>
  <c r="BM225" i="24"/>
  <c r="O225" i="24"/>
  <c r="EE225" i="24" s="1"/>
  <c r="BN225" i="24"/>
  <c r="S225" i="24"/>
  <c r="EI225" i="24" s="1"/>
  <c r="BY225" i="24"/>
  <c r="AA225" i="24"/>
  <c r="EQ225" i="24" s="1"/>
  <c r="DL225" i="24"/>
  <c r="BO225" i="24"/>
  <c r="DM225" i="24"/>
  <c r="FO225" i="24"/>
  <c r="DO225" i="24"/>
  <c r="BZ225" i="24"/>
  <c r="DQ225" i="24"/>
  <c r="BP225" i="24"/>
  <c r="DS225" i="24"/>
  <c r="CK225" i="24"/>
  <c r="CM225" i="24"/>
  <c r="AE225" i="24"/>
  <c r="EU225" i="24" s="1"/>
  <c r="CN225" i="24"/>
  <c r="AG225" i="24"/>
  <c r="EW225" i="24" s="1"/>
  <c r="CO225" i="24"/>
  <c r="U225" i="24"/>
  <c r="EK225" i="24" s="1"/>
  <c r="CE225" i="24"/>
  <c r="AP225" i="24"/>
  <c r="FF225" i="24" s="1"/>
  <c r="CF225" i="24"/>
  <c r="P225" i="24"/>
  <c r="EF225" i="24" s="1"/>
  <c r="CH225" i="24"/>
  <c r="Q225" i="24"/>
  <c r="EG225" i="24" s="1"/>
  <c r="CI225" i="24"/>
  <c r="AQ225" i="24"/>
  <c r="FG225" i="24" s="1"/>
  <c r="BS225" i="24"/>
  <c r="N225" i="24"/>
  <c r="ED225" i="24" s="1"/>
  <c r="DH220" i="24"/>
  <c r="BG220" i="24"/>
  <c r="FW220" i="24" s="1"/>
  <c r="CJ220" i="24"/>
  <c r="M220" i="24"/>
  <c r="EC220" i="24" s="1"/>
  <c r="K220" i="24"/>
  <c r="EA220" i="24" s="1"/>
  <c r="CC220" i="24"/>
  <c r="BS220" i="24"/>
  <c r="BO220" i="24"/>
  <c r="AR220" i="24"/>
  <c r="FH220" i="24" s="1"/>
  <c r="DQ220" i="24"/>
  <c r="DI220" i="24"/>
  <c r="BI220" i="24"/>
  <c r="AU220" i="24"/>
  <c r="FK220" i="24" s="1"/>
  <c r="AG220" i="24"/>
  <c r="EW220" i="24" s="1"/>
  <c r="DR220" i="24"/>
  <c r="DJ220" i="24"/>
  <c r="DK220" i="24"/>
  <c r="CK220" i="24"/>
  <c r="N220" i="24"/>
  <c r="ED220" i="24" s="1"/>
  <c r="DS220" i="24"/>
  <c r="CE220" i="24"/>
  <c r="BJ220" i="24"/>
  <c r="BP220" i="24"/>
  <c r="O220" i="24"/>
  <c r="EE220" i="24" s="1"/>
  <c r="DT220" i="24"/>
  <c r="CD220" i="24"/>
  <c r="DL220" i="24"/>
  <c r="AV220" i="24"/>
  <c r="FL220" i="24" s="1"/>
  <c r="AQ220" i="24"/>
  <c r="FG220" i="24" s="1"/>
  <c r="DU220" i="24"/>
  <c r="CF220" i="24"/>
  <c r="BK220" i="24"/>
  <c r="BQ220" i="24"/>
  <c r="AF220" i="24"/>
  <c r="EV220" i="24" s="1"/>
  <c r="DW220" i="24"/>
  <c r="CM220" i="24"/>
  <c r="DM220" i="24"/>
  <c r="AW220" i="24"/>
  <c r="FM220" i="24" s="1"/>
  <c r="P220" i="24"/>
  <c r="EF220" i="24" s="1"/>
  <c r="DV220" i="24"/>
  <c r="CG220" i="24"/>
  <c r="BL220" i="24"/>
  <c r="AZ220" i="24"/>
  <c r="FP220" i="24" s="1"/>
  <c r="AA220" i="24"/>
  <c r="EQ220" i="24" s="1"/>
  <c r="DX220" i="24"/>
  <c r="CN220" i="24"/>
  <c r="DN220" i="24"/>
  <c r="AS220" i="24"/>
  <c r="FI220" i="24" s="1"/>
  <c r="Q220" i="24"/>
  <c r="EG220" i="24" s="1"/>
  <c r="DY220" i="24"/>
  <c r="CH220" i="24"/>
  <c r="BM220" i="24"/>
  <c r="AK220" i="24"/>
  <c r="FA220" i="24" s="1"/>
  <c r="AI220" i="24"/>
  <c r="EY220" i="24" s="1"/>
  <c r="CP220" i="24"/>
  <c r="BV220" i="24"/>
  <c r="BD220" i="24"/>
  <c r="FT220" i="24" s="1"/>
  <c r="AM220" i="24"/>
  <c r="FC220" i="24" s="1"/>
  <c r="AH220" i="24"/>
  <c r="EX220" i="24" s="1"/>
  <c r="BE220" i="24"/>
  <c r="FU220" i="24" s="1"/>
  <c r="AE220" i="24"/>
  <c r="EU220" i="24" s="1"/>
  <c r="AO220" i="24"/>
  <c r="FE220" i="24" s="1"/>
  <c r="L220" i="24"/>
  <c r="EB220" i="24" s="1"/>
  <c r="DO220" i="24"/>
  <c r="AP220" i="24"/>
  <c r="FF220" i="24" s="1"/>
  <c r="CO220" i="24"/>
  <c r="CI220" i="24"/>
  <c r="CQ220" i="24"/>
  <c r="BN220" i="24"/>
  <c r="CR220" i="24"/>
  <c r="AT220" i="24"/>
  <c r="FJ220" i="24" s="1"/>
  <c r="CS220" i="24"/>
  <c r="BA220" i="24"/>
  <c r="FQ220" i="24" s="1"/>
  <c r="CT220" i="24"/>
  <c r="AL220" i="24"/>
  <c r="FB220" i="24" s="1"/>
  <c r="CU220" i="24"/>
  <c r="U220" i="24"/>
  <c r="EK220" i="24" s="1"/>
  <c r="DG220" i="24"/>
  <c r="V220" i="24"/>
  <c r="EL220" i="24" s="1"/>
  <c r="BT220" i="24"/>
  <c r="W220" i="24"/>
  <c r="EM220" i="24" s="1"/>
  <c r="BU220" i="24"/>
  <c r="X220" i="24"/>
  <c r="EN220" i="24" s="1"/>
  <c r="BW220" i="24"/>
  <c r="Y220" i="24"/>
  <c r="EO220" i="24" s="1"/>
  <c r="BX220" i="24"/>
  <c r="Z220" i="24"/>
  <c r="EP220" i="24" s="1"/>
  <c r="BY220" i="24"/>
  <c r="AB220" i="24"/>
  <c r="ER220" i="24" s="1"/>
  <c r="BZ220" i="24"/>
  <c r="R220" i="24"/>
  <c r="EH220" i="24" s="1"/>
  <c r="CA220" i="24"/>
  <c r="AC220" i="24"/>
  <c r="ES220" i="24" s="1"/>
  <c r="BF220" i="24"/>
  <c r="FV220" i="24" s="1"/>
  <c r="S220" i="24"/>
  <c r="EI220" i="24" s="1"/>
  <c r="BB220" i="24"/>
  <c r="FR220" i="24" s="1"/>
  <c r="AY220" i="24"/>
  <c r="FO220" i="24" s="1"/>
  <c r="BC220" i="24"/>
  <c r="FS220" i="24" s="1"/>
  <c r="AJ220" i="24"/>
  <c r="EZ220" i="24" s="1"/>
  <c r="DK230" i="24"/>
  <c r="CI230" i="24"/>
  <c r="AV230" i="24"/>
  <c r="FL230" i="24" s="1"/>
  <c r="AS230" i="24"/>
  <c r="FI230" i="24" s="1"/>
  <c r="AB230" i="24"/>
  <c r="ER230" i="24" s="1"/>
  <c r="DL230" i="24"/>
  <c r="CJ230" i="24"/>
  <c r="BU230" i="24"/>
  <c r="AJ230" i="24"/>
  <c r="EZ230" i="24" s="1"/>
  <c r="AL230" i="24"/>
  <c r="FB230" i="24" s="1"/>
  <c r="DM230" i="24"/>
  <c r="CK230" i="24"/>
  <c r="AW230" i="24"/>
  <c r="FM230" i="24" s="1"/>
  <c r="AK230" i="24"/>
  <c r="FA230" i="24" s="1"/>
  <c r="Q230" i="24"/>
  <c r="EG230" i="24" s="1"/>
  <c r="CH230" i="24"/>
  <c r="BQ230" i="24"/>
  <c r="BY230" i="24"/>
  <c r="BL230" i="24"/>
  <c r="BF230" i="24"/>
  <c r="FV230" i="24" s="1"/>
  <c r="CD230" i="24"/>
  <c r="BV230" i="24"/>
  <c r="BN230" i="24"/>
  <c r="W230" i="24"/>
  <c r="EM230" i="24" s="1"/>
  <c r="CE230" i="24"/>
  <c r="BW230" i="24"/>
  <c r="BO230" i="24"/>
  <c r="X230" i="24"/>
  <c r="EN230" i="24" s="1"/>
  <c r="CF230" i="24"/>
  <c r="BX230" i="24"/>
  <c r="Y230" i="24"/>
  <c r="EO230" i="24" s="1"/>
  <c r="DY230" i="24"/>
  <c r="CG230" i="24"/>
  <c r="CQ230" i="24"/>
  <c r="M230" i="24"/>
  <c r="EC230" i="24" s="1"/>
  <c r="DG230" i="24"/>
  <c r="BZ230" i="24"/>
  <c r="AE230" i="24"/>
  <c r="EU230" i="24" s="1"/>
  <c r="N230" i="24"/>
  <c r="ED230" i="24" s="1"/>
  <c r="DH230" i="24"/>
  <c r="BP230" i="24"/>
  <c r="CR230" i="24"/>
  <c r="Z230" i="24"/>
  <c r="EP230" i="24" s="1"/>
  <c r="DI230" i="24"/>
  <c r="CA230" i="24"/>
  <c r="AO230" i="24"/>
  <c r="FE230" i="24" s="1"/>
  <c r="BI230" i="24"/>
  <c r="DJ230" i="24"/>
  <c r="AY230" i="24"/>
  <c r="FO230" i="24" s="1"/>
  <c r="AF230" i="24"/>
  <c r="EV230" i="24" s="1"/>
  <c r="AA230" i="24"/>
  <c r="EQ230" i="24" s="1"/>
  <c r="DN230" i="24"/>
  <c r="CM230" i="24"/>
  <c r="CS230" i="24"/>
  <c r="K230" i="24"/>
  <c r="EA230" i="24" s="1"/>
  <c r="DO230" i="24"/>
  <c r="AZ230" i="24"/>
  <c r="FP230" i="24" s="1"/>
  <c r="AP230" i="24"/>
  <c r="FF230" i="24" s="1"/>
  <c r="AM230" i="24"/>
  <c r="FC230" i="24" s="1"/>
  <c r="DQ230" i="24"/>
  <c r="CN230" i="24"/>
  <c r="AG230" i="24"/>
  <c r="EW230" i="24" s="1"/>
  <c r="O230" i="24"/>
  <c r="EE230" i="24" s="1"/>
  <c r="DR230" i="24"/>
  <c r="BA230" i="24"/>
  <c r="FQ230" i="24" s="1"/>
  <c r="CT230" i="24"/>
  <c r="P230" i="24"/>
  <c r="EF230" i="24" s="1"/>
  <c r="DS230" i="24"/>
  <c r="CO230" i="24"/>
  <c r="AQ230" i="24"/>
  <c r="FG230" i="24" s="1"/>
  <c r="R230" i="24"/>
  <c r="EH230" i="24" s="1"/>
  <c r="DT230" i="24"/>
  <c r="BB230" i="24"/>
  <c r="FR230" i="24" s="1"/>
  <c r="AH230" i="24"/>
  <c r="EX230" i="24" s="1"/>
  <c r="BD230" i="24"/>
  <c r="FT230" i="24" s="1"/>
  <c r="DU230" i="24"/>
  <c r="CP230" i="24"/>
  <c r="AR230" i="24"/>
  <c r="FH230" i="24" s="1"/>
  <c r="BE230" i="24"/>
  <c r="FU230" i="24" s="1"/>
  <c r="DV230" i="24"/>
  <c r="BC230" i="24"/>
  <c r="FS230" i="24" s="1"/>
  <c r="AI230" i="24"/>
  <c r="EY230" i="24" s="1"/>
  <c r="BG230" i="24"/>
  <c r="FW230" i="24" s="1"/>
  <c r="DW230" i="24"/>
  <c r="AT230" i="24"/>
  <c r="FJ230" i="24" s="1"/>
  <c r="BJ230" i="24"/>
  <c r="L230" i="24"/>
  <c r="EB230" i="24" s="1"/>
  <c r="DX230" i="24"/>
  <c r="BS230" i="24"/>
  <c r="AC230" i="24"/>
  <c r="ES230" i="24" s="1"/>
  <c r="S230" i="24"/>
  <c r="EI230" i="24" s="1"/>
  <c r="CU230" i="24"/>
  <c r="AU230" i="24"/>
  <c r="FK230" i="24" s="1"/>
  <c r="BK230" i="24"/>
  <c r="U230" i="24"/>
  <c r="EK230" i="24" s="1"/>
  <c r="CC230" i="24"/>
  <c r="BT230" i="24"/>
  <c r="BM230" i="24"/>
  <c r="V230" i="24"/>
  <c r="EL230" i="24" s="1"/>
  <c r="CJ235" i="24"/>
  <c r="BM235" i="24"/>
  <c r="AU235" i="24"/>
  <c r="FK235" i="24" s="1"/>
  <c r="AB235" i="24"/>
  <c r="ER235" i="24" s="1"/>
  <c r="N235" i="24"/>
  <c r="ED235" i="24" s="1"/>
  <c r="DL235" i="24"/>
  <c r="BT235" i="24"/>
  <c r="AY235" i="24"/>
  <c r="FO235" i="24" s="1"/>
  <c r="AJ235" i="24"/>
  <c r="EZ235" i="24" s="1"/>
  <c r="DU235" i="24"/>
  <c r="CE235" i="24"/>
  <c r="BN235" i="24"/>
  <c r="AZ235" i="24"/>
  <c r="FP235" i="24" s="1"/>
  <c r="AC235" i="24"/>
  <c r="ES235" i="24" s="1"/>
  <c r="DV235" i="24"/>
  <c r="DM235" i="24"/>
  <c r="BU235" i="24"/>
  <c r="AE235" i="24"/>
  <c r="EU235" i="24" s="1"/>
  <c r="AK235" i="24"/>
  <c r="FA235" i="24" s="1"/>
  <c r="DW235" i="24"/>
  <c r="CF235" i="24"/>
  <c r="BO235" i="24"/>
  <c r="BA235" i="24"/>
  <c r="FQ235" i="24" s="1"/>
  <c r="AL235" i="24"/>
  <c r="FB235" i="24" s="1"/>
  <c r="DX235" i="24"/>
  <c r="DN235" i="24"/>
  <c r="BV235" i="24"/>
  <c r="AF235" i="24"/>
  <c r="EV235" i="24" s="1"/>
  <c r="R235" i="24"/>
  <c r="EH235" i="24" s="1"/>
  <c r="DY235" i="24"/>
  <c r="CG235" i="24"/>
  <c r="BP235" i="24"/>
  <c r="DH235" i="24"/>
  <c r="BI235" i="24"/>
  <c r="DR235" i="24"/>
  <c r="DO235" i="24"/>
  <c r="BW235" i="24"/>
  <c r="AS235" i="24"/>
  <c r="FI235" i="24" s="1"/>
  <c r="S235" i="24"/>
  <c r="EI235" i="24" s="1"/>
  <c r="DS235" i="24"/>
  <c r="CI235" i="24"/>
  <c r="BQ235" i="24"/>
  <c r="X235" i="24"/>
  <c r="EN235" i="24" s="1"/>
  <c r="BJ235" i="24"/>
  <c r="DT235" i="24"/>
  <c r="CK235" i="24"/>
  <c r="BX235" i="24"/>
  <c r="DI235" i="24"/>
  <c r="AM235" i="24"/>
  <c r="FC235" i="24" s="1"/>
  <c r="DQ235" i="24"/>
  <c r="BY235" i="24"/>
  <c r="BC235" i="24"/>
  <c r="FS235" i="24" s="1"/>
  <c r="AV235" i="24"/>
  <c r="FL235" i="24" s="1"/>
  <c r="U235" i="24"/>
  <c r="EK235" i="24" s="1"/>
  <c r="CU235" i="24"/>
  <c r="CN235" i="24"/>
  <c r="AP235" i="24"/>
  <c r="FF235" i="24" s="1"/>
  <c r="AW235" i="24"/>
  <c r="FM235" i="24" s="1"/>
  <c r="M235" i="24"/>
  <c r="EC235" i="24" s="1"/>
  <c r="BD235" i="24"/>
  <c r="FT235" i="24" s="1"/>
  <c r="O235" i="24"/>
  <c r="EE235" i="24" s="1"/>
  <c r="BE235" i="24"/>
  <c r="FU235" i="24" s="1"/>
  <c r="P235" i="24"/>
  <c r="EF235" i="24" s="1"/>
  <c r="AQ235" i="24"/>
  <c r="FG235" i="24" s="1"/>
  <c r="Q235" i="24"/>
  <c r="EG235" i="24" s="1"/>
  <c r="DG235" i="24"/>
  <c r="BF235" i="24"/>
  <c r="FV235" i="24" s="1"/>
  <c r="CT235" i="24"/>
  <c r="AR235" i="24"/>
  <c r="FH235" i="24" s="1"/>
  <c r="CP235" i="24"/>
  <c r="BG235" i="24"/>
  <c r="FW235" i="24" s="1"/>
  <c r="CC235" i="24"/>
  <c r="AT235" i="24"/>
  <c r="FJ235" i="24" s="1"/>
  <c r="CQ235" i="24"/>
  <c r="Y235" i="24"/>
  <c r="EO235" i="24" s="1"/>
  <c r="CR235" i="24"/>
  <c r="DJ235" i="24"/>
  <c r="CS235" i="24"/>
  <c r="AG235" i="24"/>
  <c r="EW235" i="24" s="1"/>
  <c r="CH235" i="24"/>
  <c r="Z235" i="24"/>
  <c r="EP235" i="24" s="1"/>
  <c r="CM235" i="24"/>
  <c r="DK235" i="24"/>
  <c r="BZ235" i="24"/>
  <c r="AH235" i="24"/>
  <c r="EX235" i="24" s="1"/>
  <c r="CA235" i="24"/>
  <c r="AA235" i="24"/>
  <c r="EQ235" i="24" s="1"/>
  <c r="CO235" i="24"/>
  <c r="AI235" i="24"/>
  <c r="EY235" i="24" s="1"/>
  <c r="CD235" i="24"/>
  <c r="BB235" i="24"/>
  <c r="FR235" i="24" s="1"/>
  <c r="BK235" i="24"/>
  <c r="K235" i="24"/>
  <c r="EA235" i="24" s="1"/>
  <c r="BL235" i="24"/>
  <c r="V235" i="24"/>
  <c r="EL235" i="24" s="1"/>
  <c r="BS235" i="24"/>
  <c r="W235" i="24"/>
  <c r="EM235" i="24" s="1"/>
  <c r="AO235" i="24"/>
  <c r="FE235" i="24" s="1"/>
  <c r="L235" i="24"/>
  <c r="EB235" i="24" s="1"/>
  <c r="DX240" i="24"/>
  <c r="CG240" i="24"/>
  <c r="BQ240" i="24"/>
  <c r="M240" i="24"/>
  <c r="EC240" i="24" s="1"/>
  <c r="AU240" i="24"/>
  <c r="FK240" i="24" s="1"/>
  <c r="CU240" i="24"/>
  <c r="CA240" i="24"/>
  <c r="BA240" i="24"/>
  <c r="FQ240" i="24" s="1"/>
  <c r="AB240" i="24"/>
  <c r="ER240" i="24" s="1"/>
  <c r="DQ240" i="24"/>
  <c r="DY240" i="24"/>
  <c r="DG240" i="24"/>
  <c r="BB240" i="24"/>
  <c r="FR240" i="24" s="1"/>
  <c r="AG240" i="24"/>
  <c r="EW240" i="24" s="1"/>
  <c r="DR240" i="24"/>
  <c r="CC240" i="24"/>
  <c r="BF240" i="24"/>
  <c r="FV240" i="24" s="1"/>
  <c r="BC240" i="24"/>
  <c r="FS240" i="24" s="1"/>
  <c r="N240" i="24"/>
  <c r="ED240" i="24" s="1"/>
  <c r="DS240" i="24"/>
  <c r="CM240" i="24"/>
  <c r="DH240" i="24"/>
  <c r="BD240" i="24"/>
  <c r="FT240" i="24" s="1"/>
  <c r="AH240" i="24"/>
  <c r="EX240" i="24" s="1"/>
  <c r="DT240" i="24"/>
  <c r="CN240" i="24"/>
  <c r="BG240" i="24"/>
  <c r="FW240" i="24" s="1"/>
  <c r="BE240" i="24"/>
  <c r="FU240" i="24" s="1"/>
  <c r="O240" i="24"/>
  <c r="EE240" i="24" s="1"/>
  <c r="DU240" i="24"/>
  <c r="CE240" i="24"/>
  <c r="DI240" i="24"/>
  <c r="AQ240" i="24"/>
  <c r="FG240" i="24" s="1"/>
  <c r="AI240" i="24"/>
  <c r="EY240" i="24" s="1"/>
  <c r="DW240" i="24"/>
  <c r="CH240" i="24"/>
  <c r="DJ240" i="24"/>
  <c r="AR240" i="24"/>
  <c r="FH240" i="24" s="1"/>
  <c r="P240" i="24"/>
  <c r="EF240" i="24" s="1"/>
  <c r="DO240" i="24"/>
  <c r="CI240" i="24"/>
  <c r="BI240" i="24"/>
  <c r="AS240" i="24"/>
  <c r="FI240" i="24" s="1"/>
  <c r="AA240" i="24"/>
  <c r="EQ240" i="24" s="1"/>
  <c r="DK240" i="24"/>
  <c r="CJ240" i="24"/>
  <c r="BJ240" i="24"/>
  <c r="AT240" i="24"/>
  <c r="FJ240" i="24" s="1"/>
  <c r="AJ240" i="24"/>
  <c r="EZ240" i="24" s="1"/>
  <c r="CO240" i="24"/>
  <c r="CK240" i="24"/>
  <c r="BK240" i="24"/>
  <c r="AV240" i="24"/>
  <c r="FL240" i="24" s="1"/>
  <c r="Q240" i="24"/>
  <c r="EG240" i="24" s="1"/>
  <c r="DM240" i="24"/>
  <c r="BV240" i="24"/>
  <c r="BN240" i="24"/>
  <c r="BS240" i="24"/>
  <c r="AL240" i="24"/>
  <c r="FB240" i="24" s="1"/>
  <c r="BL240" i="24"/>
  <c r="AC240" i="24"/>
  <c r="ES240" i="24" s="1"/>
  <c r="BM240" i="24"/>
  <c r="L240" i="24"/>
  <c r="EB240" i="24" s="1"/>
  <c r="BO240" i="24"/>
  <c r="AE240" i="24"/>
  <c r="EU240" i="24" s="1"/>
  <c r="AY240" i="24"/>
  <c r="FO240" i="24" s="1"/>
  <c r="K240" i="24"/>
  <c r="EA240" i="24" s="1"/>
  <c r="DL240" i="24"/>
  <c r="AO240" i="24"/>
  <c r="FE240" i="24" s="1"/>
  <c r="CP240" i="24"/>
  <c r="BP240" i="24"/>
  <c r="CQ240" i="24"/>
  <c r="AZ240" i="24"/>
  <c r="FP240" i="24" s="1"/>
  <c r="DN240" i="24"/>
  <c r="AP240" i="24"/>
  <c r="FF240" i="24" s="1"/>
  <c r="CR240" i="24"/>
  <c r="AW240" i="24"/>
  <c r="FM240" i="24" s="1"/>
  <c r="CS240" i="24"/>
  <c r="U240" i="24"/>
  <c r="EK240" i="24" s="1"/>
  <c r="DV240" i="24"/>
  <c r="V240" i="24"/>
  <c r="EL240" i="24" s="1"/>
  <c r="CT240" i="24"/>
  <c r="W240" i="24"/>
  <c r="EM240" i="24" s="1"/>
  <c r="BT240" i="24"/>
  <c r="X240" i="24"/>
  <c r="EN240" i="24" s="1"/>
  <c r="BU240" i="24"/>
  <c r="Y240" i="24"/>
  <c r="EO240" i="24" s="1"/>
  <c r="BW240" i="24"/>
  <c r="Z240" i="24"/>
  <c r="EP240" i="24" s="1"/>
  <c r="BX240" i="24"/>
  <c r="AF240" i="24"/>
  <c r="EV240" i="24" s="1"/>
  <c r="CD240" i="24"/>
  <c r="AK240" i="24"/>
  <c r="FA240" i="24" s="1"/>
  <c r="BY240" i="24"/>
  <c r="R240" i="24"/>
  <c r="EH240" i="24" s="1"/>
  <c r="CF240" i="24"/>
  <c r="S240" i="24"/>
  <c r="EI240" i="24" s="1"/>
  <c r="BZ240" i="24"/>
  <c r="AM240" i="24"/>
  <c r="FC240" i="24" s="1"/>
  <c r="DI255" i="24"/>
  <c r="BK255" i="24"/>
  <c r="BB255" i="24"/>
  <c r="FR255" i="24" s="1"/>
  <c r="M255" i="24"/>
  <c r="EC255" i="24" s="1"/>
  <c r="L255" i="24"/>
  <c r="EB255" i="24" s="1"/>
  <c r="CU255" i="24"/>
  <c r="CD255" i="24"/>
  <c r="AS255" i="24"/>
  <c r="FI255" i="24" s="1"/>
  <c r="AH255" i="24"/>
  <c r="EX255" i="24" s="1"/>
  <c r="Z255" i="24"/>
  <c r="EP255" i="24" s="1"/>
  <c r="DQ255" i="24"/>
  <c r="DJ255" i="24"/>
  <c r="BL255" i="24"/>
  <c r="BC255" i="24"/>
  <c r="FS255" i="24" s="1"/>
  <c r="AI255" i="24"/>
  <c r="EY255" i="24" s="1"/>
  <c r="DT255" i="24"/>
  <c r="CK255" i="24"/>
  <c r="DK255" i="24"/>
  <c r="BN255" i="24"/>
  <c r="AB255" i="24"/>
  <c r="ER255" i="24" s="1"/>
  <c r="DH255" i="24"/>
  <c r="DR255" i="24"/>
  <c r="CC255" i="24"/>
  <c r="CF255" i="24"/>
  <c r="AT255" i="24"/>
  <c r="FJ255" i="24" s="1"/>
  <c r="AJ255" i="24"/>
  <c r="EZ255" i="24" s="1"/>
  <c r="DS255" i="24"/>
  <c r="CE255" i="24"/>
  <c r="BM255" i="24"/>
  <c r="U255" i="24"/>
  <c r="EK255" i="24" s="1"/>
  <c r="AK255" i="24"/>
  <c r="FA255" i="24" s="1"/>
  <c r="CO255" i="24"/>
  <c r="BZ255" i="24"/>
  <c r="CG255" i="24"/>
  <c r="W255" i="24"/>
  <c r="EM255" i="24" s="1"/>
  <c r="AG255" i="24"/>
  <c r="EW255" i="24" s="1"/>
  <c r="DG255" i="24"/>
  <c r="CM255" i="24"/>
  <c r="AY255" i="24"/>
  <c r="FO255" i="24" s="1"/>
  <c r="BQ255" i="24"/>
  <c r="Y255" i="24"/>
  <c r="EO255" i="24" s="1"/>
  <c r="AM255" i="24"/>
  <c r="FC255" i="24" s="1"/>
  <c r="DU255" i="24"/>
  <c r="BT255" i="24"/>
  <c r="DL255" i="24"/>
  <c r="BD255" i="24"/>
  <c r="FT255" i="24" s="1"/>
  <c r="N255" i="24"/>
  <c r="ED255" i="24" s="1"/>
  <c r="BI255" i="24"/>
  <c r="DW255" i="24"/>
  <c r="BU255" i="24"/>
  <c r="DM255" i="24"/>
  <c r="AU255" i="24"/>
  <c r="FK255" i="24" s="1"/>
  <c r="AE255" i="24"/>
  <c r="EU255" i="24" s="1"/>
  <c r="P255" i="24"/>
  <c r="EF255" i="24" s="1"/>
  <c r="DV255" i="24"/>
  <c r="BV255" i="24"/>
  <c r="DN255" i="24"/>
  <c r="V255" i="24"/>
  <c r="EL255" i="24" s="1"/>
  <c r="AC255" i="24"/>
  <c r="ES255" i="24" s="1"/>
  <c r="DY255" i="24"/>
  <c r="BX255" i="24"/>
  <c r="AO255" i="24"/>
  <c r="FE255" i="24" s="1"/>
  <c r="BE255" i="24"/>
  <c r="FU255" i="24" s="1"/>
  <c r="AL255" i="24"/>
  <c r="FB255" i="24" s="1"/>
  <c r="CS255" i="24"/>
  <c r="AZ255" i="24"/>
  <c r="FP255" i="24" s="1"/>
  <c r="AQ255" i="24"/>
  <c r="FG255" i="24" s="1"/>
  <c r="CT255" i="24"/>
  <c r="BJ255" i="24"/>
  <c r="AR255" i="24"/>
  <c r="FH255" i="24" s="1"/>
  <c r="AA255" i="24"/>
  <c r="EQ255" i="24" s="1"/>
  <c r="K255" i="24"/>
  <c r="EA255" i="24" s="1"/>
  <c r="DX255" i="24"/>
  <c r="BW255" i="24"/>
  <c r="BS255" i="24"/>
  <c r="BO255" i="24"/>
  <c r="O255" i="24"/>
  <c r="EE255" i="24" s="1"/>
  <c r="DO255" i="24"/>
  <c r="BY255" i="24"/>
  <c r="AP255" i="24"/>
  <c r="FF255" i="24" s="1"/>
  <c r="AV255" i="24"/>
  <c r="FL255" i="24" s="1"/>
  <c r="BA255" i="24"/>
  <c r="FQ255" i="24" s="1"/>
  <c r="CP255" i="24"/>
  <c r="CA255" i="24"/>
  <c r="CH255" i="24"/>
  <c r="BP255" i="24"/>
  <c r="Q255" i="24"/>
  <c r="EG255" i="24" s="1"/>
  <c r="CR255" i="24"/>
  <c r="BG255" i="24"/>
  <c r="FW255" i="24" s="1"/>
  <c r="CJ255" i="24"/>
  <c r="X255" i="24"/>
  <c r="EN255" i="24" s="1"/>
  <c r="AF255" i="24"/>
  <c r="EV255" i="24" s="1"/>
  <c r="S255" i="24"/>
  <c r="EI255" i="24" s="1"/>
  <c r="CN255" i="24"/>
  <c r="CQ255" i="24"/>
  <c r="BF255" i="24"/>
  <c r="FV255" i="24" s="1"/>
  <c r="CI255" i="24"/>
  <c r="AW255" i="24"/>
  <c r="FM255" i="24" s="1"/>
  <c r="R255" i="24"/>
  <c r="EH255" i="24" s="1"/>
  <c r="DV205" i="24"/>
  <c r="CR205" i="24"/>
  <c r="CA205" i="24"/>
  <c r="AZ205" i="24"/>
  <c r="FP205" i="24" s="1"/>
  <c r="AA205" i="24"/>
  <c r="EQ205" i="24" s="1"/>
  <c r="DW205" i="24"/>
  <c r="CE205" i="24"/>
  <c r="BE205" i="24"/>
  <c r="FU205" i="24" s="1"/>
  <c r="U205" i="24"/>
  <c r="EK205" i="24" s="1"/>
  <c r="M205" i="24"/>
  <c r="EC205" i="24" s="1"/>
  <c r="DJ205" i="24"/>
  <c r="BS205" i="24"/>
  <c r="BF205" i="24"/>
  <c r="FV205" i="24" s="1"/>
  <c r="BK205" i="24"/>
  <c r="Q205" i="24"/>
  <c r="EG205" i="24" s="1"/>
  <c r="DS205" i="24"/>
  <c r="CS205" i="24"/>
  <c r="CJ205" i="24"/>
  <c r="BM205" i="24"/>
  <c r="AH205" i="24"/>
  <c r="EX205" i="24" s="1"/>
  <c r="DT205" i="24"/>
  <c r="CF205" i="24"/>
  <c r="CK205" i="24"/>
  <c r="X205" i="24"/>
  <c r="EN205" i="24" s="1"/>
  <c r="AE205" i="24"/>
  <c r="EU205" i="24" s="1"/>
  <c r="DU205" i="24"/>
  <c r="BT205" i="24"/>
  <c r="AJ205" i="24"/>
  <c r="EZ205" i="24" s="1"/>
  <c r="BN205" i="24"/>
  <c r="DX205" i="24"/>
  <c r="CT205" i="24"/>
  <c r="AK205" i="24"/>
  <c r="FA205" i="24" s="1"/>
  <c r="Y205" i="24"/>
  <c r="EO205" i="24" s="1"/>
  <c r="DK205" i="24"/>
  <c r="CG205" i="24"/>
  <c r="AO205" i="24"/>
  <c r="FE205" i="24" s="1"/>
  <c r="K205" i="24"/>
  <c r="EA205" i="24" s="1"/>
  <c r="DY205" i="24"/>
  <c r="BU205" i="24"/>
  <c r="AL205" i="24"/>
  <c r="FB205" i="24" s="1"/>
  <c r="BO205" i="24"/>
  <c r="DL205" i="24"/>
  <c r="CU205" i="24"/>
  <c r="AP205" i="24"/>
  <c r="FF205" i="24" s="1"/>
  <c r="Z205" i="24"/>
  <c r="EP205" i="24" s="1"/>
  <c r="DM205" i="24"/>
  <c r="CH205" i="24"/>
  <c r="AM205" i="24"/>
  <c r="FC205" i="24" s="1"/>
  <c r="L205" i="24"/>
  <c r="EB205" i="24" s="1"/>
  <c r="DN205" i="24"/>
  <c r="BV205" i="24"/>
  <c r="AQ205" i="24"/>
  <c r="FG205" i="24" s="1"/>
  <c r="S205" i="24"/>
  <c r="EI205" i="24" s="1"/>
  <c r="DO205" i="24"/>
  <c r="BW205" i="24"/>
  <c r="AR205" i="24"/>
  <c r="FH205" i="24" s="1"/>
  <c r="AW205" i="24"/>
  <c r="FM205" i="24" s="1"/>
  <c r="CM205" i="24"/>
  <c r="BA205" i="24"/>
  <c r="FQ205" i="24" s="1"/>
  <c r="AS205" i="24"/>
  <c r="FI205" i="24" s="1"/>
  <c r="BP205" i="24"/>
  <c r="CN205" i="24"/>
  <c r="BX205" i="24"/>
  <c r="BI205" i="24"/>
  <c r="AU205" i="24"/>
  <c r="FK205" i="24" s="1"/>
  <c r="CO205" i="24"/>
  <c r="BB205" i="24"/>
  <c r="FR205" i="24" s="1"/>
  <c r="AY205" i="24"/>
  <c r="FO205" i="24" s="1"/>
  <c r="AB205" i="24"/>
  <c r="ER205" i="24" s="1"/>
  <c r="CP205" i="24"/>
  <c r="BY205" i="24"/>
  <c r="BJ205" i="24"/>
  <c r="N205" i="24"/>
  <c r="ED205" i="24" s="1"/>
  <c r="CQ205" i="24"/>
  <c r="BC205" i="24"/>
  <c r="FS205" i="24" s="1"/>
  <c r="AI205" i="24"/>
  <c r="EY205" i="24" s="1"/>
  <c r="AC205" i="24"/>
  <c r="ES205" i="24" s="1"/>
  <c r="DG205" i="24"/>
  <c r="BZ205" i="24"/>
  <c r="V205" i="24"/>
  <c r="EL205" i="24" s="1"/>
  <c r="O205" i="24"/>
  <c r="EE205" i="24" s="1"/>
  <c r="DH205" i="24"/>
  <c r="BD205" i="24"/>
  <c r="FT205" i="24" s="1"/>
  <c r="BL205" i="24"/>
  <c r="R205" i="24"/>
  <c r="EH205" i="24" s="1"/>
  <c r="DI205" i="24"/>
  <c r="BG205" i="24"/>
  <c r="FW205" i="24" s="1"/>
  <c r="W205" i="24"/>
  <c r="EM205" i="24" s="1"/>
  <c r="AV205" i="24"/>
  <c r="FL205" i="24" s="1"/>
  <c r="DQ205" i="24"/>
  <c r="CC205" i="24"/>
  <c r="BQ205" i="24"/>
  <c r="P205" i="24"/>
  <c r="EF205" i="24" s="1"/>
  <c r="AF205" i="24"/>
  <c r="EV205" i="24" s="1"/>
  <c r="DR205" i="24"/>
  <c r="CD205" i="24"/>
  <c r="CI205" i="24"/>
  <c r="AT205" i="24"/>
  <c r="FJ205" i="24" s="1"/>
  <c r="AG205" i="24"/>
  <c r="EW205" i="24" s="1"/>
  <c r="CS245" i="24"/>
  <c r="AY245" i="24"/>
  <c r="FO245" i="24" s="1"/>
  <c r="AW245" i="24"/>
  <c r="FM245" i="24" s="1"/>
  <c r="AB245" i="24"/>
  <c r="ER245" i="24" s="1"/>
  <c r="S245" i="24"/>
  <c r="EI245" i="24" s="1"/>
  <c r="BJ245" i="24"/>
  <c r="BT245" i="24"/>
  <c r="X245" i="24"/>
  <c r="EN245" i="24" s="1"/>
  <c r="CT245" i="24"/>
  <c r="BV245" i="24"/>
  <c r="AE245" i="24"/>
  <c r="EU245" i="24" s="1"/>
  <c r="R245" i="24"/>
  <c r="EH245" i="24" s="1"/>
  <c r="O245" i="24"/>
  <c r="EE245" i="24" s="1"/>
  <c r="DQ245" i="24"/>
  <c r="DM245" i="24"/>
  <c r="AZ245" i="24"/>
  <c r="FP245" i="24" s="1"/>
  <c r="AF245" i="24"/>
  <c r="EV245" i="24" s="1"/>
  <c r="AO245" i="24"/>
  <c r="FE245" i="24" s="1"/>
  <c r="AA245" i="24"/>
  <c r="EQ245" i="24" s="1"/>
  <c r="DR245" i="24"/>
  <c r="CU245" i="24"/>
  <c r="BW245" i="24"/>
  <c r="AG245" i="24"/>
  <c r="EW245" i="24" s="1"/>
  <c r="K245" i="24"/>
  <c r="EA245" i="24" s="1"/>
  <c r="DY245" i="24"/>
  <c r="DS245" i="24"/>
  <c r="DN245" i="24"/>
  <c r="BA245" i="24"/>
  <c r="FQ245" i="24" s="1"/>
  <c r="AH245" i="24"/>
  <c r="EX245" i="24" s="1"/>
  <c r="M245" i="24"/>
  <c r="EC245" i="24" s="1"/>
  <c r="DJ245" i="24"/>
  <c r="CD245" i="24"/>
  <c r="DT245" i="24"/>
  <c r="DO245" i="24"/>
  <c r="BX245" i="24"/>
  <c r="AI245" i="24"/>
  <c r="EY245" i="24" s="1"/>
  <c r="N245" i="24"/>
  <c r="ED245" i="24" s="1"/>
  <c r="CR245" i="24"/>
  <c r="BG245" i="24"/>
  <c r="FW245" i="24" s="1"/>
  <c r="DU245" i="24"/>
  <c r="CM245" i="24"/>
  <c r="BB245" i="24"/>
  <c r="FR245" i="24" s="1"/>
  <c r="AJ245" i="24"/>
  <c r="EZ245" i="24" s="1"/>
  <c r="P245" i="24"/>
  <c r="EF245" i="24" s="1"/>
  <c r="BU245" i="24"/>
  <c r="Z245" i="24"/>
  <c r="EP245" i="24" s="1"/>
  <c r="AM245" i="24"/>
  <c r="FC245" i="24" s="1"/>
  <c r="DV245" i="24"/>
  <c r="CK245" i="24"/>
  <c r="BY245" i="24"/>
  <c r="AK245" i="24"/>
  <c r="FA245" i="24" s="1"/>
  <c r="AP245" i="24"/>
  <c r="FF245" i="24" s="1"/>
  <c r="DI245" i="24"/>
  <c r="CF245" i="24"/>
  <c r="AT245" i="24"/>
  <c r="FJ245" i="24" s="1"/>
  <c r="AR245" i="24"/>
  <c r="FH245" i="24" s="1"/>
  <c r="BP245" i="24"/>
  <c r="BM245" i="24"/>
  <c r="Q245" i="24"/>
  <c r="EG245" i="24" s="1"/>
  <c r="CQ245" i="24"/>
  <c r="AV245" i="24"/>
  <c r="FL245" i="24" s="1"/>
  <c r="BK245" i="24"/>
  <c r="CH245" i="24"/>
  <c r="CJ245" i="24"/>
  <c r="BO245" i="24"/>
  <c r="Y245" i="24"/>
  <c r="EO245" i="24" s="1"/>
  <c r="AL245" i="24"/>
  <c r="FB245" i="24" s="1"/>
  <c r="DW245" i="24"/>
  <c r="CN245" i="24"/>
  <c r="BC245" i="24"/>
  <c r="FS245" i="24" s="1"/>
  <c r="AQ245" i="24"/>
  <c r="FG245" i="24" s="1"/>
  <c r="L245" i="24"/>
  <c r="EB245" i="24" s="1"/>
  <c r="DH245" i="24"/>
  <c r="CP245" i="24"/>
  <c r="BD245" i="24"/>
  <c r="FT245" i="24" s="1"/>
  <c r="CC245" i="24"/>
  <c r="U245" i="24"/>
  <c r="EK245" i="24" s="1"/>
  <c r="CI245" i="24"/>
  <c r="DG245" i="24"/>
  <c r="CO245" i="24"/>
  <c r="BL245" i="24"/>
  <c r="AC245" i="24"/>
  <c r="ES245" i="24" s="1"/>
  <c r="BZ245" i="24"/>
  <c r="BF245" i="24"/>
  <c r="FV245" i="24" s="1"/>
  <c r="DK245" i="24"/>
  <c r="CG245" i="24"/>
  <c r="BE245" i="24"/>
  <c r="FU245" i="24" s="1"/>
  <c r="AS245" i="24"/>
  <c r="FI245" i="24" s="1"/>
  <c r="CA245" i="24"/>
  <c r="DX245" i="24"/>
  <c r="BQ245" i="24"/>
  <c r="BN245" i="24"/>
  <c r="BI245" i="24"/>
  <c r="W245" i="24"/>
  <c r="EM245" i="24" s="1"/>
  <c r="DL245" i="24"/>
  <c r="BS245" i="24"/>
  <c r="AU245" i="24"/>
  <c r="FK245" i="24" s="1"/>
  <c r="CE245" i="24"/>
  <c r="V245" i="24"/>
  <c r="EL245" i="24" s="1"/>
  <c r="DI250" i="24"/>
  <c r="BP250" i="24"/>
  <c r="CG250" i="24"/>
  <c r="CK250" i="24"/>
  <c r="O250" i="24"/>
  <c r="EE250" i="24" s="1"/>
  <c r="DJ250" i="24"/>
  <c r="BQ250" i="24"/>
  <c r="BX250" i="24"/>
  <c r="AM250" i="24"/>
  <c r="FC250" i="24" s="1"/>
  <c r="DX250" i="24"/>
  <c r="CN250" i="24"/>
  <c r="AQ250" i="24"/>
  <c r="FG250" i="24" s="1"/>
  <c r="AV250" i="24"/>
  <c r="FL250" i="24" s="1"/>
  <c r="BF250" i="24"/>
  <c r="FV250" i="24" s="1"/>
  <c r="BM250" i="24"/>
  <c r="BO250" i="24"/>
  <c r="DU250" i="24"/>
  <c r="DK250" i="24"/>
  <c r="AO250" i="24"/>
  <c r="FE250" i="24" s="1"/>
  <c r="BJ250" i="24"/>
  <c r="AC250" i="24"/>
  <c r="ES250" i="24" s="1"/>
  <c r="BZ250" i="24"/>
  <c r="DV250" i="24"/>
  <c r="CM250" i="24"/>
  <c r="AP250" i="24"/>
  <c r="FF250" i="24" s="1"/>
  <c r="BB250" i="24"/>
  <c r="FR250" i="24" s="1"/>
  <c r="R250" i="24"/>
  <c r="EH250" i="24" s="1"/>
  <c r="BA250" i="24"/>
  <c r="FQ250" i="24" s="1"/>
  <c r="DW250" i="24"/>
  <c r="CH250" i="24"/>
  <c r="BS250" i="24"/>
  <c r="AS250" i="24"/>
  <c r="FI250" i="24" s="1"/>
  <c r="L250" i="24"/>
  <c r="EB250" i="24" s="1"/>
  <c r="DG250" i="24"/>
  <c r="CE250" i="24"/>
  <c r="AI250" i="24"/>
  <c r="EY250" i="24" s="1"/>
  <c r="M250" i="24"/>
  <c r="EC250" i="24" s="1"/>
  <c r="DO250" i="24"/>
  <c r="CI250" i="24"/>
  <c r="Q250" i="24"/>
  <c r="EG250" i="24" s="1"/>
  <c r="AB250" i="24"/>
  <c r="ER250" i="24" s="1"/>
  <c r="DY250" i="24"/>
  <c r="CO250" i="24"/>
  <c r="BT250" i="24"/>
  <c r="AW250" i="24"/>
  <c r="FM250" i="24" s="1"/>
  <c r="AG250" i="24"/>
  <c r="EW250" i="24" s="1"/>
  <c r="DL250" i="24"/>
  <c r="CR250" i="24"/>
  <c r="Y250" i="24"/>
  <c r="EO250" i="24" s="1"/>
  <c r="BE250" i="24"/>
  <c r="FU250" i="24" s="1"/>
  <c r="BN250" i="24"/>
  <c r="CC250" i="24"/>
  <c r="DQ250" i="24"/>
  <c r="CJ250" i="24"/>
  <c r="AR250" i="24"/>
  <c r="FH250" i="24" s="1"/>
  <c r="AE250" i="24"/>
  <c r="EU250" i="24" s="1"/>
  <c r="S250" i="24"/>
  <c r="EI250" i="24" s="1"/>
  <c r="BV250" i="24"/>
  <c r="BI250" i="24"/>
  <c r="AU250" i="24"/>
  <c r="FK250" i="24" s="1"/>
  <c r="DR250" i="24"/>
  <c r="CP250" i="24"/>
  <c r="CD250" i="24"/>
  <c r="AF250" i="24"/>
  <c r="EV250" i="24" s="1"/>
  <c r="BD250" i="24"/>
  <c r="FT250" i="24" s="1"/>
  <c r="DT250" i="24"/>
  <c r="CQ250" i="24"/>
  <c r="AY250" i="24"/>
  <c r="FO250" i="24" s="1"/>
  <c r="X250" i="24"/>
  <c r="EN250" i="24" s="1"/>
  <c r="K250" i="24"/>
  <c r="EA250" i="24" s="1"/>
  <c r="DN250" i="24"/>
  <c r="BL250" i="24"/>
  <c r="BW250" i="24"/>
  <c r="AA250" i="24"/>
  <c r="EQ250" i="24" s="1"/>
  <c r="N250" i="24"/>
  <c r="ED250" i="24" s="1"/>
  <c r="P250" i="24"/>
  <c r="EF250" i="24" s="1"/>
  <c r="DS250" i="24"/>
  <c r="BY250" i="24"/>
  <c r="BU250" i="24"/>
  <c r="AH250" i="24"/>
  <c r="EX250" i="24" s="1"/>
  <c r="BC250" i="24"/>
  <c r="FS250" i="24" s="1"/>
  <c r="DH250" i="24"/>
  <c r="AL250" i="24"/>
  <c r="FB250" i="24" s="1"/>
  <c r="BG250" i="24"/>
  <c r="FW250" i="24" s="1"/>
  <c r="CT250" i="24"/>
  <c r="CA250" i="24"/>
  <c r="AZ250" i="24"/>
  <c r="FP250" i="24" s="1"/>
  <c r="AJ250" i="24"/>
  <c r="EZ250" i="24" s="1"/>
  <c r="V250" i="24"/>
  <c r="EL250" i="24" s="1"/>
  <c r="DM250" i="24"/>
  <c r="CS250" i="24"/>
  <c r="AT250" i="24"/>
  <c r="FJ250" i="24" s="1"/>
  <c r="Z250" i="24"/>
  <c r="EP250" i="24" s="1"/>
  <c r="W250" i="24"/>
  <c r="EM250" i="24" s="1"/>
  <c r="CU250" i="24"/>
  <c r="BK250" i="24"/>
  <c r="CF250" i="24"/>
  <c r="AK250" i="24"/>
  <c r="FA250" i="24" s="1"/>
  <c r="U250" i="24"/>
  <c r="EK250" i="24" s="1"/>
  <c r="CC270" i="24"/>
  <c r="BU270" i="24"/>
  <c r="BC270" i="24"/>
  <c r="FS270" i="24" s="1"/>
  <c r="AW270" i="24"/>
  <c r="FM270" i="24" s="1"/>
  <c r="Q270" i="24"/>
  <c r="EG270" i="24" s="1"/>
  <c r="DV270" i="24"/>
  <c r="CE270" i="24"/>
  <c r="BW270" i="24"/>
  <c r="BE270" i="24"/>
  <c r="FU270" i="24" s="1"/>
  <c r="R270" i="24"/>
  <c r="EH270" i="24" s="1"/>
  <c r="CM270" i="24"/>
  <c r="BK270" i="24"/>
  <c r="AR270" i="24"/>
  <c r="FH270" i="24" s="1"/>
  <c r="AA270" i="24"/>
  <c r="EQ270" i="24" s="1"/>
  <c r="N270" i="24"/>
  <c r="ED270" i="24" s="1"/>
  <c r="CO270" i="24"/>
  <c r="AT270" i="24"/>
  <c r="FJ270" i="24" s="1"/>
  <c r="CD270" i="24"/>
  <c r="BV270" i="24"/>
  <c r="CK270" i="24"/>
  <c r="AB270" i="24"/>
  <c r="ER270" i="24" s="1"/>
  <c r="DU270" i="24"/>
  <c r="CN270" i="24"/>
  <c r="BL270" i="24"/>
  <c r="BD270" i="24"/>
  <c r="FT270" i="24" s="1"/>
  <c r="AC270" i="24"/>
  <c r="ES270" i="24" s="1"/>
  <c r="DW270" i="24"/>
  <c r="BM270" i="24"/>
  <c r="U270" i="24"/>
  <c r="EK270" i="24" s="1"/>
  <c r="DG270" i="24"/>
  <c r="CG270" i="24"/>
  <c r="CA270" i="24"/>
  <c r="BG270" i="24"/>
  <c r="FW270" i="24" s="1"/>
  <c r="W270" i="24"/>
  <c r="EM270" i="24" s="1"/>
  <c r="CT270" i="24"/>
  <c r="CQ270" i="24"/>
  <c r="BO270" i="24"/>
  <c r="AE270" i="24"/>
  <c r="EU270" i="24" s="1"/>
  <c r="BI270" i="24"/>
  <c r="DJ270" i="24"/>
  <c r="CS270" i="24"/>
  <c r="AO270" i="24"/>
  <c r="FE270" i="24" s="1"/>
  <c r="AK270" i="24"/>
  <c r="FA270" i="24" s="1"/>
  <c r="M270" i="24"/>
  <c r="EC270" i="24" s="1"/>
  <c r="DK270" i="24"/>
  <c r="CJ270" i="24"/>
  <c r="BA270" i="24"/>
  <c r="FQ270" i="24" s="1"/>
  <c r="X270" i="24"/>
  <c r="EN270" i="24" s="1"/>
  <c r="AY270" i="24"/>
  <c r="FO270" i="24" s="1"/>
  <c r="DY270" i="24"/>
  <c r="BN270" i="24"/>
  <c r="V270" i="24"/>
  <c r="EL270" i="24" s="1"/>
  <c r="BP270" i="24"/>
  <c r="AG270" i="24"/>
  <c r="EW270" i="24" s="1"/>
  <c r="BZ270" i="24"/>
  <c r="CU270" i="24"/>
  <c r="BQ270" i="24"/>
  <c r="DH270" i="24"/>
  <c r="K270" i="24"/>
  <c r="EA270" i="24" s="1"/>
  <c r="AZ270" i="24"/>
  <c r="FP270" i="24" s="1"/>
  <c r="DT270" i="24"/>
  <c r="DL270" i="24"/>
  <c r="AP270" i="24"/>
  <c r="FF270" i="24" s="1"/>
  <c r="AI270" i="24"/>
  <c r="EY270" i="24" s="1"/>
  <c r="BT270" i="24"/>
  <c r="BY270" i="24"/>
  <c r="DM270" i="24"/>
  <c r="BS270" i="24"/>
  <c r="L270" i="24"/>
  <c r="EB270" i="24" s="1"/>
  <c r="O270" i="24"/>
  <c r="EE270" i="24" s="1"/>
  <c r="CF270" i="24"/>
  <c r="BF270" i="24"/>
  <c r="FV270" i="24" s="1"/>
  <c r="CH270" i="24"/>
  <c r="AS270" i="24"/>
  <c r="FI270" i="24" s="1"/>
  <c r="CP270" i="24"/>
  <c r="AU270" i="24"/>
  <c r="FK270" i="24" s="1"/>
  <c r="CR270" i="24"/>
  <c r="AF270" i="24"/>
  <c r="EV270" i="24" s="1"/>
  <c r="Y270" i="24"/>
  <c r="EO270" i="24" s="1"/>
  <c r="AL270" i="24"/>
  <c r="FB270" i="24" s="1"/>
  <c r="DQ270" i="24"/>
  <c r="AV270" i="24"/>
  <c r="FL270" i="24" s="1"/>
  <c r="DN270" i="24"/>
  <c r="BB270" i="24"/>
  <c r="FR270" i="24" s="1"/>
  <c r="AJ270" i="24"/>
  <c r="EZ270" i="24" s="1"/>
  <c r="DR270" i="24"/>
  <c r="AM270" i="24"/>
  <c r="FC270" i="24" s="1"/>
  <c r="DS270" i="24"/>
  <c r="Z270" i="24"/>
  <c r="EP270" i="24" s="1"/>
  <c r="DI270" i="24"/>
  <c r="AH270" i="24"/>
  <c r="EX270" i="24" s="1"/>
  <c r="DO270" i="24"/>
  <c r="AQ270" i="24"/>
  <c r="FG270" i="24" s="1"/>
  <c r="P270" i="24"/>
  <c r="EF270" i="24" s="1"/>
  <c r="CI270" i="24"/>
  <c r="BJ270" i="24"/>
  <c r="DX270" i="24"/>
  <c r="BX270" i="24"/>
  <c r="S270" i="24"/>
  <c r="EI270" i="24" s="1"/>
  <c r="CM265" i="24"/>
  <c r="BW265" i="24"/>
  <c r="BD265" i="24"/>
  <c r="FT265" i="24" s="1"/>
  <c r="O265" i="24"/>
  <c r="EE265" i="24" s="1"/>
  <c r="Y265" i="24"/>
  <c r="EO265" i="24" s="1"/>
  <c r="CN265" i="24"/>
  <c r="BA265" i="24"/>
  <c r="FQ265" i="24" s="1"/>
  <c r="AF265" i="24"/>
  <c r="EV265" i="24" s="1"/>
  <c r="CE265" i="24"/>
  <c r="DQ265" i="24"/>
  <c r="CO265" i="24"/>
  <c r="BX265" i="24"/>
  <c r="BN265" i="24"/>
  <c r="CF265" i="24"/>
  <c r="DR265" i="24"/>
  <c r="CP265" i="24"/>
  <c r="BB265" i="24"/>
  <c r="FR265" i="24" s="1"/>
  <c r="BE265" i="24"/>
  <c r="FU265" i="24" s="1"/>
  <c r="N265" i="24"/>
  <c r="ED265" i="24" s="1"/>
  <c r="CI265" i="24"/>
  <c r="BO265" i="24"/>
  <c r="DY265" i="24"/>
  <c r="AJ265" i="24"/>
  <c r="EZ265" i="24" s="1"/>
  <c r="X265" i="24"/>
  <c r="EN265" i="24" s="1"/>
  <c r="DG265" i="24"/>
  <c r="CT265" i="24"/>
  <c r="AV265" i="24"/>
  <c r="FL265" i="24" s="1"/>
  <c r="AK265" i="24"/>
  <c r="FA265" i="24" s="1"/>
  <c r="AL265" i="24"/>
  <c r="FB265" i="24" s="1"/>
  <c r="DN265" i="24"/>
  <c r="AY265" i="24"/>
  <c r="FO265" i="24" s="1"/>
  <c r="AE265" i="24"/>
  <c r="EU265" i="24" s="1"/>
  <c r="CG265" i="24"/>
  <c r="Z265" i="24"/>
  <c r="EP265" i="24" s="1"/>
  <c r="DS265" i="24"/>
  <c r="BY265" i="24"/>
  <c r="AG265" i="24"/>
  <c r="EW265" i="24" s="1"/>
  <c r="U265" i="24"/>
  <c r="EK265" i="24" s="1"/>
  <c r="BV265" i="24"/>
  <c r="CH265" i="24"/>
  <c r="DT265" i="24"/>
  <c r="BC265" i="24"/>
  <c r="FS265" i="24" s="1"/>
  <c r="L265" i="24"/>
  <c r="EB265" i="24" s="1"/>
  <c r="CS265" i="24"/>
  <c r="DU265" i="24"/>
  <c r="CJ265" i="24"/>
  <c r="CU265" i="24"/>
  <c r="BF265" i="24"/>
  <c r="FV265" i="24" s="1"/>
  <c r="CD265" i="24"/>
  <c r="AU265" i="24"/>
  <c r="FK265" i="24" s="1"/>
  <c r="DO265" i="24"/>
  <c r="BM265" i="24"/>
  <c r="S265" i="24"/>
  <c r="EI265" i="24" s="1"/>
  <c r="DV265" i="24"/>
  <c r="CK265" i="24"/>
  <c r="BZ265" i="24"/>
  <c r="AH265" i="24"/>
  <c r="EX265" i="24" s="1"/>
  <c r="K265" i="24"/>
  <c r="EA265" i="24" s="1"/>
  <c r="DW265" i="24"/>
  <c r="CQ265" i="24"/>
  <c r="AT265" i="24"/>
  <c r="FJ265" i="24" s="1"/>
  <c r="BG265" i="24"/>
  <c r="FW265" i="24" s="1"/>
  <c r="M265" i="24"/>
  <c r="EC265" i="24" s="1"/>
  <c r="DH265" i="24"/>
  <c r="CC265" i="24"/>
  <c r="AW265" i="24"/>
  <c r="FM265" i="24" s="1"/>
  <c r="AC265" i="24"/>
  <c r="ES265" i="24" s="1"/>
  <c r="AM265" i="24"/>
  <c r="FC265" i="24" s="1"/>
  <c r="DL265" i="24"/>
  <c r="BT265" i="24"/>
  <c r="BL265" i="24"/>
  <c r="AR265" i="24"/>
  <c r="FH265" i="24" s="1"/>
  <c r="AA265" i="24"/>
  <c r="EQ265" i="24" s="1"/>
  <c r="DM265" i="24"/>
  <c r="BU265" i="24"/>
  <c r="AZ265" i="24"/>
  <c r="FP265" i="24" s="1"/>
  <c r="AS265" i="24"/>
  <c r="FI265" i="24" s="1"/>
  <c r="AB265" i="24"/>
  <c r="ER265" i="24" s="1"/>
  <c r="DX265" i="24"/>
  <c r="CR265" i="24"/>
  <c r="CA265" i="24"/>
  <c r="AI265" i="24"/>
  <c r="EY265" i="24" s="1"/>
  <c r="P265" i="24"/>
  <c r="EF265" i="24" s="1"/>
  <c r="V265" i="24"/>
  <c r="EL265" i="24" s="1"/>
  <c r="DI265" i="24"/>
  <c r="BP265" i="24"/>
  <c r="BI265" i="24"/>
  <c r="AO265" i="24"/>
  <c r="FE265" i="24" s="1"/>
  <c r="W265" i="24"/>
  <c r="EM265" i="24" s="1"/>
  <c r="DJ265" i="24"/>
  <c r="BS265" i="24"/>
  <c r="BJ265" i="24"/>
  <c r="AP265" i="24"/>
  <c r="FF265" i="24" s="1"/>
  <c r="Q265" i="24"/>
  <c r="EG265" i="24" s="1"/>
  <c r="DK265" i="24"/>
  <c r="BQ265" i="24"/>
  <c r="BK265" i="24"/>
  <c r="AQ265" i="24"/>
  <c r="FG265" i="24" s="1"/>
  <c r="R265" i="24"/>
  <c r="EH265" i="24" s="1"/>
  <c r="CT260" i="24"/>
  <c r="CC260" i="24"/>
  <c r="AK260" i="24"/>
  <c r="FA260" i="24" s="1"/>
  <c r="S260" i="24"/>
  <c r="EI260" i="24" s="1"/>
  <c r="BL260" i="24"/>
  <c r="CU260" i="24"/>
  <c r="BC260" i="24"/>
  <c r="FS260" i="24" s="1"/>
  <c r="AQ260" i="24"/>
  <c r="FG260" i="24" s="1"/>
  <c r="AE260" i="24"/>
  <c r="EU260" i="24" s="1"/>
  <c r="CF260" i="24"/>
  <c r="BT260" i="24"/>
  <c r="BI260" i="24"/>
  <c r="L260" i="24"/>
  <c r="EB260" i="24" s="1"/>
  <c r="DO260" i="24"/>
  <c r="CQ260" i="24"/>
  <c r="U260" i="24"/>
  <c r="EK260" i="24" s="1"/>
  <c r="BP260" i="24"/>
  <c r="BB260" i="24"/>
  <c r="FR260" i="24" s="1"/>
  <c r="R260" i="24"/>
  <c r="EH260" i="24" s="1"/>
  <c r="BZ260" i="24"/>
  <c r="DR260" i="24"/>
  <c r="DQ260" i="24"/>
  <c r="CD260" i="24"/>
  <c r="AL260" i="24"/>
  <c r="FB260" i="24" s="1"/>
  <c r="K260" i="24"/>
  <c r="EA260" i="24" s="1"/>
  <c r="DX260" i="24"/>
  <c r="X260" i="24"/>
  <c r="EN260" i="24" s="1"/>
  <c r="DV260" i="24"/>
  <c r="CE260" i="24"/>
  <c r="BD260" i="24"/>
  <c r="FT260" i="24" s="1"/>
  <c r="AR260" i="24"/>
  <c r="FH260" i="24" s="1"/>
  <c r="P260" i="24"/>
  <c r="EF260" i="24" s="1"/>
  <c r="AC260" i="24"/>
  <c r="ES260" i="24" s="1"/>
  <c r="DW260" i="24"/>
  <c r="DS260" i="24"/>
  <c r="BF260" i="24"/>
  <c r="FV260" i="24" s="1"/>
  <c r="AM260" i="24"/>
  <c r="FC260" i="24" s="1"/>
  <c r="V260" i="24"/>
  <c r="EL260" i="24" s="1"/>
  <c r="DN260" i="24"/>
  <c r="BS260" i="24"/>
  <c r="BO260" i="24"/>
  <c r="BV260" i="24"/>
  <c r="AO260" i="24"/>
  <c r="FE260" i="24" s="1"/>
  <c r="AB260" i="24"/>
  <c r="ER260" i="24" s="1"/>
  <c r="CR260" i="24"/>
  <c r="DY260" i="24"/>
  <c r="DT260" i="24"/>
  <c r="BG260" i="24"/>
  <c r="FW260" i="24" s="1"/>
  <c r="AS260" i="24"/>
  <c r="FI260" i="24" s="1"/>
  <c r="BW260" i="24"/>
  <c r="DG260" i="24"/>
  <c r="AG260" i="24"/>
  <c r="EW260" i="24" s="1"/>
  <c r="N260" i="24"/>
  <c r="ED260" i="24" s="1"/>
  <c r="BE260" i="24"/>
  <c r="FU260" i="24" s="1"/>
  <c r="BA260" i="24"/>
  <c r="FQ260" i="24" s="1"/>
  <c r="AA260" i="24"/>
  <c r="EQ260" i="24" s="1"/>
  <c r="AP260" i="24"/>
  <c r="FF260" i="24" s="1"/>
  <c r="DJ260" i="24"/>
  <c r="CG260" i="24"/>
  <c r="BU260" i="24"/>
  <c r="BJ260" i="24"/>
  <c r="W260" i="24"/>
  <c r="EM260" i="24" s="1"/>
  <c r="AF260" i="24"/>
  <c r="EV260" i="24" s="1"/>
  <c r="DK260" i="24"/>
  <c r="DU260" i="24"/>
  <c r="CA260" i="24"/>
  <c r="AT260" i="24"/>
  <c r="FJ260" i="24" s="1"/>
  <c r="M260" i="24"/>
  <c r="EC260" i="24" s="1"/>
  <c r="DM260" i="24"/>
  <c r="CI260" i="24"/>
  <c r="BN260" i="24"/>
  <c r="AU260" i="24"/>
  <c r="FK260" i="24" s="1"/>
  <c r="BY260" i="24"/>
  <c r="CP260" i="24"/>
  <c r="DI260" i="24"/>
  <c r="AW260" i="24"/>
  <c r="FM260" i="24" s="1"/>
  <c r="Q260" i="24"/>
  <c r="EG260" i="24" s="1"/>
  <c r="DL260" i="24"/>
  <c r="CH260" i="24"/>
  <c r="BM260" i="24"/>
  <c r="BK260" i="24"/>
  <c r="BX260" i="24"/>
  <c r="AJ260" i="24"/>
  <c r="EZ260" i="24" s="1"/>
  <c r="CM260" i="24"/>
  <c r="CJ260" i="24"/>
  <c r="BQ260" i="24"/>
  <c r="AH260" i="24"/>
  <c r="EX260" i="24" s="1"/>
  <c r="Z260" i="24"/>
  <c r="EP260" i="24" s="1"/>
  <c r="AI260" i="24"/>
  <c r="EY260" i="24" s="1"/>
  <c r="CS260" i="24"/>
  <c r="CN260" i="24"/>
  <c r="DH260" i="24"/>
  <c r="AY260" i="24"/>
  <c r="FO260" i="24" s="1"/>
  <c r="AV260" i="24"/>
  <c r="FL260" i="24" s="1"/>
  <c r="Y260" i="24"/>
  <c r="EO260" i="24" s="1"/>
  <c r="CO260" i="24"/>
  <c r="CK260" i="24"/>
  <c r="AZ260" i="24"/>
  <c r="FP260" i="24" s="1"/>
  <c r="O260" i="24"/>
  <c r="EE260" i="24" s="1"/>
  <c r="DV190" i="24"/>
  <c r="CG190" i="24"/>
  <c r="BA190" i="24"/>
  <c r="FQ190" i="24" s="1"/>
  <c r="BG190" i="24"/>
  <c r="FW190" i="24" s="1"/>
  <c r="X190" i="24"/>
  <c r="EN190" i="24" s="1"/>
  <c r="DW190" i="24"/>
  <c r="CI190" i="24"/>
  <c r="DO190" i="24"/>
  <c r="AH190" i="24"/>
  <c r="EX190" i="24" s="1"/>
  <c r="Y190" i="24"/>
  <c r="EO190" i="24" s="1"/>
  <c r="DX190" i="24"/>
  <c r="CJ190" i="24"/>
  <c r="BB190" i="24"/>
  <c r="FR190" i="24" s="1"/>
  <c r="BL190" i="24"/>
  <c r="Z190" i="24"/>
  <c r="EP190" i="24" s="1"/>
  <c r="DI190" i="24"/>
  <c r="BP190" i="24"/>
  <c r="AV190" i="24"/>
  <c r="FL190" i="24" s="1"/>
  <c r="BN190" i="24"/>
  <c r="M190" i="24"/>
  <c r="EC190" i="24" s="1"/>
  <c r="CE190" i="24"/>
  <c r="BC190" i="24"/>
  <c r="FS190" i="24" s="1"/>
  <c r="BO190" i="24"/>
  <c r="AR190" i="24"/>
  <c r="FH190" i="24" s="1"/>
  <c r="CO190" i="24"/>
  <c r="AT190" i="24"/>
  <c r="FJ190" i="24" s="1"/>
  <c r="AC190" i="24"/>
  <c r="ES190" i="24" s="1"/>
  <c r="S190" i="24"/>
  <c r="EI190" i="24" s="1"/>
  <c r="CF190" i="24"/>
  <c r="AU190" i="24"/>
  <c r="FK190" i="24" s="1"/>
  <c r="AL190" i="24"/>
  <c r="FB190" i="24" s="1"/>
  <c r="DR190" i="24"/>
  <c r="CP190" i="24"/>
  <c r="AW190" i="24"/>
  <c r="FM190" i="24" s="1"/>
  <c r="AM190" i="24"/>
  <c r="FC190" i="24" s="1"/>
  <c r="DQ190" i="24"/>
  <c r="CK190" i="24"/>
  <c r="BD190" i="24"/>
  <c r="FT190" i="24" s="1"/>
  <c r="U190" i="24"/>
  <c r="EK190" i="24" s="1"/>
  <c r="DS190" i="24"/>
  <c r="CQ190" i="24"/>
  <c r="AE190" i="24"/>
  <c r="EU190" i="24" s="1"/>
  <c r="K190" i="24"/>
  <c r="EA190" i="24" s="1"/>
  <c r="DT190" i="24"/>
  <c r="BV190" i="24"/>
  <c r="BS190" i="24"/>
  <c r="L190" i="24"/>
  <c r="EB190" i="24" s="1"/>
  <c r="DU190" i="24"/>
  <c r="CR190" i="24"/>
  <c r="BI190" i="24"/>
  <c r="V190" i="24"/>
  <c r="EL190" i="24" s="1"/>
  <c r="DY190" i="24"/>
  <c r="BW190" i="24"/>
  <c r="BE190" i="24"/>
  <c r="FU190" i="24" s="1"/>
  <c r="W190" i="24"/>
  <c r="EM190" i="24" s="1"/>
  <c r="DG190" i="24"/>
  <c r="BQ190" i="24"/>
  <c r="AF190" i="24"/>
  <c r="EV190" i="24" s="1"/>
  <c r="P190" i="24"/>
  <c r="EF190" i="24" s="1"/>
  <c r="DH190" i="24"/>
  <c r="CS190" i="24"/>
  <c r="BT190" i="24"/>
  <c r="Q190" i="24"/>
  <c r="EG190" i="24" s="1"/>
  <c r="DJ190" i="24"/>
  <c r="BX190" i="24"/>
  <c r="BJ190" i="24"/>
  <c r="R190" i="24"/>
  <c r="EH190" i="24" s="1"/>
  <c r="DK190" i="24"/>
  <c r="CT190" i="24"/>
  <c r="BF190" i="24"/>
  <c r="FV190" i="24" s="1"/>
  <c r="AP190" i="24"/>
  <c r="FF190" i="24" s="1"/>
  <c r="DL190" i="24"/>
  <c r="BY190" i="24"/>
  <c r="AG190" i="24"/>
  <c r="EW190" i="24" s="1"/>
  <c r="AQ190" i="24"/>
  <c r="FG190" i="24" s="1"/>
  <c r="CU190" i="24"/>
  <c r="AY190" i="24"/>
  <c r="FO190" i="24" s="1"/>
  <c r="BU190" i="24"/>
  <c r="AA190" i="24"/>
  <c r="EQ190" i="24" s="1"/>
  <c r="CH190" i="24"/>
  <c r="DM190" i="24"/>
  <c r="BK190" i="24"/>
  <c r="AB190" i="24"/>
  <c r="ER190" i="24" s="1"/>
  <c r="CC190" i="24"/>
  <c r="BZ190" i="24"/>
  <c r="AI190" i="24"/>
  <c r="EY190" i="24" s="1"/>
  <c r="N190" i="24"/>
  <c r="ED190" i="24" s="1"/>
  <c r="CM190" i="24"/>
  <c r="AZ190" i="24"/>
  <c r="FP190" i="24" s="1"/>
  <c r="BM190" i="24"/>
  <c r="O190" i="24"/>
  <c r="EE190" i="24" s="1"/>
  <c r="CD190" i="24"/>
  <c r="DN190" i="24"/>
  <c r="AJ190" i="24"/>
  <c r="EZ190" i="24" s="1"/>
  <c r="AO190" i="24"/>
  <c r="FE190" i="24" s="1"/>
  <c r="CN190" i="24"/>
  <c r="CA190" i="24"/>
  <c r="AK190" i="24"/>
  <c r="FA190" i="24" s="1"/>
  <c r="AS190" i="24"/>
  <c r="FI190" i="24" s="1"/>
  <c r="DX195" i="24"/>
  <c r="CS195" i="24"/>
  <c r="BS195" i="24"/>
  <c r="AV195" i="24"/>
  <c r="FL195" i="24" s="1"/>
  <c r="AI195" i="24"/>
  <c r="EY195" i="24" s="1"/>
  <c r="DY195" i="24"/>
  <c r="CJ195" i="24"/>
  <c r="BQ195" i="24"/>
  <c r="AW195" i="24"/>
  <c r="FM195" i="24" s="1"/>
  <c r="V195" i="24"/>
  <c r="EL195" i="24" s="1"/>
  <c r="DQ195" i="24"/>
  <c r="DL195" i="24"/>
  <c r="BT195" i="24"/>
  <c r="AE195" i="24"/>
  <c r="EU195" i="24" s="1"/>
  <c r="AJ195" i="24"/>
  <c r="EZ195" i="24" s="1"/>
  <c r="CO195" i="24"/>
  <c r="CA195" i="24"/>
  <c r="BE195" i="24"/>
  <c r="FU195" i="24" s="1"/>
  <c r="K195" i="24"/>
  <c r="EA195" i="24" s="1"/>
  <c r="DH195" i="24"/>
  <c r="BK195" i="24"/>
  <c r="AU195" i="24"/>
  <c r="FK195" i="24" s="1"/>
  <c r="L195" i="24"/>
  <c r="EB195" i="24" s="1"/>
  <c r="CP195" i="24"/>
  <c r="BL195" i="24"/>
  <c r="BF195" i="24"/>
  <c r="FV195" i="24" s="1"/>
  <c r="AK195" i="24"/>
  <c r="FA195" i="24" s="1"/>
  <c r="DI195" i="24"/>
  <c r="BM195" i="24"/>
  <c r="AS195" i="24"/>
  <c r="FI195" i="24" s="1"/>
  <c r="AL195" i="24"/>
  <c r="FB195" i="24" s="1"/>
  <c r="CQ195" i="24"/>
  <c r="BN195" i="24"/>
  <c r="AF195" i="24"/>
  <c r="EV195" i="24" s="1"/>
  <c r="U195" i="24"/>
  <c r="EK195" i="24" s="1"/>
  <c r="CH195" i="24"/>
  <c r="BO195" i="24"/>
  <c r="X195" i="24"/>
  <c r="EN195" i="24" s="1"/>
  <c r="W195" i="24"/>
  <c r="EM195" i="24" s="1"/>
  <c r="DJ195" i="24"/>
  <c r="BP195" i="24"/>
  <c r="Y195" i="24"/>
  <c r="EO195" i="24" s="1"/>
  <c r="M195" i="24"/>
  <c r="EC195" i="24" s="1"/>
  <c r="CR195" i="24"/>
  <c r="AY195" i="24"/>
  <c r="FO195" i="24" s="1"/>
  <c r="Z195" i="24"/>
  <c r="EP195" i="24" s="1"/>
  <c r="AM195" i="24"/>
  <c r="FC195" i="24" s="1"/>
  <c r="DS195" i="24"/>
  <c r="CI195" i="24"/>
  <c r="AO195" i="24"/>
  <c r="FE195" i="24" s="1"/>
  <c r="AA195" i="24"/>
  <c r="EQ195" i="24" s="1"/>
  <c r="P195" i="24"/>
  <c r="EF195" i="24" s="1"/>
  <c r="DT195" i="24"/>
  <c r="DK195" i="24"/>
  <c r="AZ195" i="24"/>
  <c r="FP195" i="24" s="1"/>
  <c r="BU195" i="24"/>
  <c r="O195" i="24"/>
  <c r="EE195" i="24" s="1"/>
  <c r="DU195" i="24"/>
  <c r="CD195" i="24"/>
  <c r="AP195" i="24"/>
  <c r="FF195" i="24" s="1"/>
  <c r="AB195" i="24"/>
  <c r="ER195" i="24" s="1"/>
  <c r="Q195" i="24"/>
  <c r="EG195" i="24" s="1"/>
  <c r="DV195" i="24"/>
  <c r="DM195" i="24"/>
  <c r="BI195" i="24"/>
  <c r="BV195" i="24"/>
  <c r="N195" i="24"/>
  <c r="ED195" i="24" s="1"/>
  <c r="DW195" i="24"/>
  <c r="CE195" i="24"/>
  <c r="BA195" i="24"/>
  <c r="FQ195" i="24" s="1"/>
  <c r="AC195" i="24"/>
  <c r="ES195" i="24" s="1"/>
  <c r="DR195" i="24"/>
  <c r="DN195" i="24"/>
  <c r="AQ195" i="24"/>
  <c r="FG195" i="24" s="1"/>
  <c r="BW195" i="24"/>
  <c r="DG195" i="24"/>
  <c r="CF195" i="24"/>
  <c r="BJ195" i="24"/>
  <c r="BG195" i="24"/>
  <c r="FW195" i="24" s="1"/>
  <c r="CT195" i="24"/>
  <c r="DO195" i="24"/>
  <c r="BB195" i="24"/>
  <c r="FR195" i="24" s="1"/>
  <c r="BX195" i="24"/>
  <c r="CU195" i="24"/>
  <c r="CG195" i="24"/>
  <c r="AR195" i="24"/>
  <c r="FH195" i="24" s="1"/>
  <c r="AG195" i="24"/>
  <c r="EW195" i="24" s="1"/>
  <c r="CC195" i="24"/>
  <c r="CK195" i="24"/>
  <c r="BC195" i="24"/>
  <c r="FS195" i="24" s="1"/>
  <c r="R195" i="24"/>
  <c r="EH195" i="24" s="1"/>
  <c r="CM195" i="24"/>
  <c r="BY195" i="24"/>
  <c r="BD195" i="24"/>
  <c r="FT195" i="24" s="1"/>
  <c r="AH195" i="24"/>
  <c r="EX195" i="24" s="1"/>
  <c r="CN195" i="24"/>
  <c r="BZ195" i="24"/>
  <c r="AT195" i="24"/>
  <c r="FJ195" i="24" s="1"/>
  <c r="S195" i="24"/>
  <c r="EI195" i="24" s="1"/>
  <c r="DV200" i="24"/>
  <c r="CC200" i="24"/>
  <c r="BJ200" i="24"/>
  <c r="X200" i="24"/>
  <c r="EN200" i="24" s="1"/>
  <c r="BA200" i="24"/>
  <c r="FQ200" i="24" s="1"/>
  <c r="DW200" i="24"/>
  <c r="CD200" i="24"/>
  <c r="BK200" i="24"/>
  <c r="Y200" i="24"/>
  <c r="EO200" i="24" s="1"/>
  <c r="S200" i="24"/>
  <c r="EI200" i="24" s="1"/>
  <c r="DX200" i="24"/>
  <c r="CE200" i="24"/>
  <c r="BL200" i="24"/>
  <c r="Z200" i="24"/>
  <c r="EP200" i="24" s="1"/>
  <c r="BB200" i="24"/>
  <c r="FR200" i="24" s="1"/>
  <c r="DG200" i="24"/>
  <c r="BW200" i="24"/>
  <c r="CM200" i="24"/>
  <c r="BC200" i="24"/>
  <c r="FS200" i="24" s="1"/>
  <c r="CO200" i="24"/>
  <c r="CF200" i="24"/>
  <c r="AJ200" i="24"/>
  <c r="EZ200" i="24" s="1"/>
  <c r="AY200" i="24"/>
  <c r="FO200" i="24" s="1"/>
  <c r="DH200" i="24"/>
  <c r="BX200" i="24"/>
  <c r="U200" i="24"/>
  <c r="EK200" i="24" s="1"/>
  <c r="Q200" i="24"/>
  <c r="EG200" i="24" s="1"/>
  <c r="CP200" i="24"/>
  <c r="CG200" i="24"/>
  <c r="CN200" i="24"/>
  <c r="AZ200" i="24"/>
  <c r="FP200" i="24" s="1"/>
  <c r="DI200" i="24"/>
  <c r="BY200" i="24"/>
  <c r="AK200" i="24"/>
  <c r="FA200" i="24" s="1"/>
  <c r="R200" i="24"/>
  <c r="EH200" i="24" s="1"/>
  <c r="CQ200" i="24"/>
  <c r="CH200" i="24"/>
  <c r="V200" i="24"/>
  <c r="EL200" i="24" s="1"/>
  <c r="BE200" i="24"/>
  <c r="FU200" i="24" s="1"/>
  <c r="DJ200" i="24"/>
  <c r="BZ200" i="24"/>
  <c r="AL200" i="24"/>
  <c r="FB200" i="24" s="1"/>
  <c r="BD200" i="24"/>
  <c r="FT200" i="24" s="1"/>
  <c r="CR200" i="24"/>
  <c r="CI200" i="24"/>
  <c r="W200" i="24"/>
  <c r="EM200" i="24" s="1"/>
  <c r="BN200" i="24"/>
  <c r="DK200" i="24"/>
  <c r="CA200" i="24"/>
  <c r="AM200" i="24"/>
  <c r="FC200" i="24" s="1"/>
  <c r="K200" i="24"/>
  <c r="EA200" i="24" s="1"/>
  <c r="CS200" i="24"/>
  <c r="BF200" i="24"/>
  <c r="FV200" i="24" s="1"/>
  <c r="AS200" i="24"/>
  <c r="FI200" i="24" s="1"/>
  <c r="BO200" i="24"/>
  <c r="DL200" i="24"/>
  <c r="BG200" i="24"/>
  <c r="FW200" i="24" s="1"/>
  <c r="M200" i="24"/>
  <c r="EC200" i="24" s="1"/>
  <c r="AB200" i="24"/>
  <c r="ER200" i="24" s="1"/>
  <c r="CT200" i="24"/>
  <c r="BI200" i="24"/>
  <c r="AT200" i="24"/>
  <c r="FJ200" i="24" s="1"/>
  <c r="AQ200" i="24"/>
  <c r="FG200" i="24" s="1"/>
  <c r="DM200" i="24"/>
  <c r="BM200" i="24"/>
  <c r="AE200" i="24"/>
  <c r="EU200" i="24" s="1"/>
  <c r="BP200" i="24"/>
  <c r="DQ200" i="24"/>
  <c r="CU200" i="24"/>
  <c r="AO200" i="24"/>
  <c r="FE200" i="24" s="1"/>
  <c r="N200" i="24"/>
  <c r="ED200" i="24" s="1"/>
  <c r="AC200" i="24"/>
  <c r="ES200" i="24" s="1"/>
  <c r="DR200" i="24"/>
  <c r="DN200" i="24"/>
  <c r="AP200" i="24"/>
  <c r="FF200" i="24" s="1"/>
  <c r="AU200" i="24"/>
  <c r="FK200" i="24" s="1"/>
  <c r="AR200" i="24"/>
  <c r="FH200" i="24" s="1"/>
  <c r="DS200" i="24"/>
  <c r="CJ200" i="24"/>
  <c r="BS200" i="24"/>
  <c r="AF200" i="24"/>
  <c r="EV200" i="24" s="1"/>
  <c r="AA200" i="24"/>
  <c r="EQ200" i="24" s="1"/>
  <c r="DT200" i="24"/>
  <c r="CK200" i="24"/>
  <c r="BQ200" i="24"/>
  <c r="O200" i="24"/>
  <c r="EE200" i="24" s="1"/>
  <c r="L200" i="24"/>
  <c r="EB200" i="24" s="1"/>
  <c r="DU200" i="24"/>
  <c r="BT200" i="24"/>
  <c r="AW200" i="24"/>
  <c r="FM200" i="24" s="1"/>
  <c r="AV200" i="24"/>
  <c r="FL200" i="24" s="1"/>
  <c r="DY200" i="24"/>
  <c r="BU200" i="24"/>
  <c r="AH200" i="24"/>
  <c r="EX200" i="24" s="1"/>
  <c r="AG200" i="24"/>
  <c r="EW200" i="24" s="1"/>
  <c r="DO200" i="24"/>
  <c r="BV200" i="24"/>
  <c r="AI200" i="24"/>
  <c r="EY200" i="24" s="1"/>
  <c r="P200" i="24"/>
  <c r="EF200" i="24" s="1"/>
  <c r="A334" i="24"/>
  <c r="DX333" i="24"/>
  <c r="DY333" i="24"/>
  <c r="DU333" i="24"/>
  <c r="DV333" i="24"/>
  <c r="DW333" i="24"/>
  <c r="DQ333" i="24"/>
  <c r="DR333" i="24"/>
  <c r="DS333" i="24"/>
  <c r="DT333" i="24"/>
  <c r="DG333" i="24"/>
  <c r="DH333" i="24"/>
  <c r="DI333" i="24"/>
  <c r="DJ333" i="24"/>
  <c r="CS333" i="24"/>
  <c r="CT333" i="24"/>
  <c r="CU333" i="24"/>
  <c r="DK333" i="24"/>
  <c r="DL333" i="24"/>
  <c r="DM333" i="24"/>
  <c r="DN333" i="24"/>
  <c r="CF333" i="24"/>
  <c r="CG333" i="24"/>
  <c r="CM333" i="24"/>
  <c r="CH333" i="24"/>
  <c r="CN333" i="24"/>
  <c r="CI333" i="24"/>
  <c r="CO333" i="24"/>
  <c r="CJ333" i="24"/>
  <c r="CP333" i="24"/>
  <c r="CK333" i="24"/>
  <c r="CQ333" i="24"/>
  <c r="CR333" i="24"/>
  <c r="DO333" i="24"/>
  <c r="BV333" i="24"/>
  <c r="BN333" i="24"/>
  <c r="BW333" i="24"/>
  <c r="BO333" i="24"/>
  <c r="BX333" i="24"/>
  <c r="BP333" i="24"/>
  <c r="BY333" i="24"/>
  <c r="BQ333" i="24"/>
  <c r="BZ333" i="24"/>
  <c r="CA333" i="24"/>
  <c r="AR333" i="24"/>
  <c r="FH333" i="24" s="1"/>
  <c r="BS333" i="24"/>
  <c r="AS333" i="24"/>
  <c r="FI333" i="24" s="1"/>
  <c r="BT333" i="24"/>
  <c r="AT333" i="24"/>
  <c r="FJ333" i="24" s="1"/>
  <c r="BU333" i="24"/>
  <c r="AU333" i="24"/>
  <c r="FK333" i="24" s="1"/>
  <c r="CC333" i="24"/>
  <c r="AW333" i="24"/>
  <c r="FM333" i="24" s="1"/>
  <c r="CD333" i="24"/>
  <c r="CE333" i="24"/>
  <c r="AY333" i="24"/>
  <c r="FO333" i="24" s="1"/>
  <c r="BJ333" i="24"/>
  <c r="BD333" i="24"/>
  <c r="FT333" i="24" s="1"/>
  <c r="BK333" i="24"/>
  <c r="BE333" i="24"/>
  <c r="FU333" i="24" s="1"/>
  <c r="BL333" i="24"/>
  <c r="BF333" i="24"/>
  <c r="FV333" i="24" s="1"/>
  <c r="AE333" i="24"/>
  <c r="EU333" i="24" s="1"/>
  <c r="BM333" i="24"/>
  <c r="BG333" i="24"/>
  <c r="FW333" i="24" s="1"/>
  <c r="AF333" i="24"/>
  <c r="EV333" i="24" s="1"/>
  <c r="AG333" i="24"/>
  <c r="EW333" i="24" s="1"/>
  <c r="AH333" i="24"/>
  <c r="EX333" i="24" s="1"/>
  <c r="AI333" i="24"/>
  <c r="EY333" i="24" s="1"/>
  <c r="AA333" i="24"/>
  <c r="EQ333" i="24" s="1"/>
  <c r="AB333" i="24"/>
  <c r="ER333" i="24" s="1"/>
  <c r="AJ333" i="24"/>
  <c r="EZ333" i="24" s="1"/>
  <c r="AC333" i="24"/>
  <c r="ES333" i="24" s="1"/>
  <c r="AO333" i="24"/>
  <c r="FE333" i="24" s="1"/>
  <c r="AK333" i="24"/>
  <c r="FA333" i="24" s="1"/>
  <c r="AP333" i="24"/>
  <c r="FF333" i="24" s="1"/>
  <c r="AL333" i="24"/>
  <c r="FB333" i="24" s="1"/>
  <c r="AQ333" i="24"/>
  <c r="FG333" i="24" s="1"/>
  <c r="AM333" i="24"/>
  <c r="FC333" i="24" s="1"/>
  <c r="AV333" i="24"/>
  <c r="FL333" i="24" s="1"/>
  <c r="N333" i="24"/>
  <c r="ED333" i="24" s="1"/>
  <c r="AZ333" i="24"/>
  <c r="FP333" i="24" s="1"/>
  <c r="U333" i="24"/>
  <c r="EK333" i="24" s="1"/>
  <c r="O333" i="24"/>
  <c r="EE333" i="24" s="1"/>
  <c r="P333" i="24"/>
  <c r="EF333" i="24" s="1"/>
  <c r="BA333" i="24"/>
  <c r="FQ333" i="24" s="1"/>
  <c r="V333" i="24"/>
  <c r="EL333" i="24" s="1"/>
  <c r="M333" i="24"/>
  <c r="EC333" i="24" s="1"/>
  <c r="BB333" i="24"/>
  <c r="FR333" i="24" s="1"/>
  <c r="W333" i="24"/>
  <c r="EM333" i="24" s="1"/>
  <c r="K333" i="24"/>
  <c r="EA333" i="24" s="1"/>
  <c r="L333" i="24"/>
  <c r="EB333" i="24" s="1"/>
  <c r="BC333" i="24"/>
  <c r="FS333" i="24" s="1"/>
  <c r="X333" i="24"/>
  <c r="EN333" i="24" s="1"/>
  <c r="BI333" i="24"/>
  <c r="Y333" i="24"/>
  <c r="EO333" i="24" s="1"/>
  <c r="Z333" i="24"/>
  <c r="EP333" i="24" s="1"/>
  <c r="R333" i="24"/>
  <c r="EH333" i="24" s="1"/>
  <c r="S333" i="24"/>
  <c r="EI333" i="24" s="1"/>
  <c r="Q333" i="24"/>
  <c r="EG333" i="24" s="1"/>
  <c r="A159" i="24"/>
  <c r="DS158" i="24"/>
  <c r="DT158" i="24"/>
  <c r="DU158" i="24"/>
  <c r="DV158" i="24"/>
  <c r="DW158" i="24"/>
  <c r="DX158" i="24"/>
  <c r="DQ158" i="24"/>
  <c r="DR158" i="24"/>
  <c r="DY158" i="24"/>
  <c r="DM158" i="24"/>
  <c r="DN158" i="24"/>
  <c r="DO158" i="24"/>
  <c r="CM158" i="24"/>
  <c r="CN158" i="24"/>
  <c r="CO158" i="24"/>
  <c r="CP158" i="24"/>
  <c r="CQ158" i="24"/>
  <c r="CR158" i="24"/>
  <c r="CS158" i="24"/>
  <c r="CT158" i="24"/>
  <c r="CU158" i="24"/>
  <c r="DG158" i="24"/>
  <c r="DH158" i="24"/>
  <c r="CC158" i="24"/>
  <c r="CD158" i="24"/>
  <c r="CE158" i="24"/>
  <c r="CF158" i="24"/>
  <c r="CG158" i="24"/>
  <c r="CH158" i="24"/>
  <c r="CI158" i="24"/>
  <c r="BS158" i="24"/>
  <c r="CJ158" i="24"/>
  <c r="BT158" i="24"/>
  <c r="CK158" i="24"/>
  <c r="BU158" i="24"/>
  <c r="BV158" i="24"/>
  <c r="BW158" i="24"/>
  <c r="BX158" i="24"/>
  <c r="BY158" i="24"/>
  <c r="BD158" i="24"/>
  <c r="FT158" i="24" s="1"/>
  <c r="BE158" i="24"/>
  <c r="FU158" i="24" s="1"/>
  <c r="BF158" i="24"/>
  <c r="FV158" i="24" s="1"/>
  <c r="BG158" i="24"/>
  <c r="FW158" i="24" s="1"/>
  <c r="DI158" i="24"/>
  <c r="DJ158" i="24"/>
  <c r="BI158" i="24"/>
  <c r="DK158" i="24"/>
  <c r="BJ158" i="24"/>
  <c r="DL158" i="24"/>
  <c r="BK158" i="24"/>
  <c r="BL158" i="24"/>
  <c r="BM158" i="24"/>
  <c r="BN158" i="24"/>
  <c r="BO158" i="24"/>
  <c r="AY158" i="24"/>
  <c r="FO158" i="24" s="1"/>
  <c r="BP158" i="24"/>
  <c r="AZ158" i="24"/>
  <c r="FP158" i="24" s="1"/>
  <c r="BQ158" i="24"/>
  <c r="BA158" i="24"/>
  <c r="FQ158" i="24" s="1"/>
  <c r="BB158" i="24"/>
  <c r="FR158" i="24" s="1"/>
  <c r="BC158" i="24"/>
  <c r="FS158" i="24" s="1"/>
  <c r="AM158" i="24"/>
  <c r="FC158" i="24" s="1"/>
  <c r="U158" i="24"/>
  <c r="EK158" i="24" s="1"/>
  <c r="AO158" i="24"/>
  <c r="FE158" i="24" s="1"/>
  <c r="AP158" i="24"/>
  <c r="FF158" i="24" s="1"/>
  <c r="AQ158" i="24"/>
  <c r="FG158" i="24" s="1"/>
  <c r="V158" i="24"/>
  <c r="EL158" i="24" s="1"/>
  <c r="AR158" i="24"/>
  <c r="FH158" i="24" s="1"/>
  <c r="W158" i="24"/>
  <c r="EM158" i="24" s="1"/>
  <c r="AS158" i="24"/>
  <c r="FI158" i="24" s="1"/>
  <c r="X158" i="24"/>
  <c r="EN158" i="24" s="1"/>
  <c r="BZ158" i="24"/>
  <c r="AT158" i="24"/>
  <c r="FJ158" i="24" s="1"/>
  <c r="Y158" i="24"/>
  <c r="EO158" i="24" s="1"/>
  <c r="CA158" i="24"/>
  <c r="AU158" i="24"/>
  <c r="FK158" i="24" s="1"/>
  <c r="Z158" i="24"/>
  <c r="EP158" i="24" s="1"/>
  <c r="AV158" i="24"/>
  <c r="FL158" i="24" s="1"/>
  <c r="AA158" i="24"/>
  <c r="EQ158" i="24" s="1"/>
  <c r="AW158" i="24"/>
  <c r="FM158" i="24" s="1"/>
  <c r="AB158" i="24"/>
  <c r="ER158" i="24" s="1"/>
  <c r="AC158" i="24"/>
  <c r="ES158" i="24" s="1"/>
  <c r="K158" i="24"/>
  <c r="EA158" i="24" s="1"/>
  <c r="AH158" i="24"/>
  <c r="EX158" i="24" s="1"/>
  <c r="L158" i="24"/>
  <c r="EB158" i="24" s="1"/>
  <c r="S158" i="24"/>
  <c r="EI158" i="24" s="1"/>
  <c r="AF158" i="24"/>
  <c r="EV158" i="24" s="1"/>
  <c r="M158" i="24"/>
  <c r="EC158" i="24" s="1"/>
  <c r="AG158" i="24"/>
  <c r="EW158" i="24" s="1"/>
  <c r="N158" i="24"/>
  <c r="ED158" i="24" s="1"/>
  <c r="O158" i="24"/>
  <c r="EE158" i="24" s="1"/>
  <c r="P158" i="24"/>
  <c r="EF158" i="24" s="1"/>
  <c r="Q158" i="24"/>
  <c r="EG158" i="24" s="1"/>
  <c r="R158" i="24"/>
  <c r="EH158" i="24" s="1"/>
  <c r="AE158" i="24"/>
  <c r="EU158" i="24" s="1"/>
  <c r="AK158" i="24"/>
  <c r="FA158" i="24" s="1"/>
  <c r="AI158" i="24"/>
  <c r="EY158" i="24" s="1"/>
  <c r="AJ158" i="24"/>
  <c r="EZ158" i="24" s="1"/>
  <c r="AL158" i="24"/>
  <c r="FB158" i="24" s="1"/>
  <c r="A319" i="24"/>
  <c r="DS318" i="24"/>
  <c r="DT318" i="24"/>
  <c r="DU318" i="24"/>
  <c r="DV318" i="24"/>
  <c r="DW318" i="24"/>
  <c r="DX318" i="24"/>
  <c r="DQ318" i="24"/>
  <c r="DR318" i="24"/>
  <c r="CR318" i="24"/>
  <c r="CS318" i="24"/>
  <c r="CT318" i="24"/>
  <c r="CU318" i="24"/>
  <c r="DG318" i="24"/>
  <c r="DH318" i="24"/>
  <c r="DI318" i="24"/>
  <c r="DN318" i="24"/>
  <c r="DO318" i="24"/>
  <c r="CC318" i="24"/>
  <c r="CD318" i="24"/>
  <c r="CE318" i="24"/>
  <c r="CF318" i="24"/>
  <c r="CG318" i="24"/>
  <c r="CH318" i="24"/>
  <c r="BW318" i="24"/>
  <c r="BX318" i="24"/>
  <c r="DY318" i="24"/>
  <c r="DJ318" i="24"/>
  <c r="DK318" i="24"/>
  <c r="DL318" i="24"/>
  <c r="DM318" i="24"/>
  <c r="BI318" i="24"/>
  <c r="BS318" i="24"/>
  <c r="BJ318" i="24"/>
  <c r="BT318" i="24"/>
  <c r="BK318" i="24"/>
  <c r="BU318" i="24"/>
  <c r="BL318" i="24"/>
  <c r="BV318" i="24"/>
  <c r="BM318" i="24"/>
  <c r="BY318" i="24"/>
  <c r="BN318" i="24"/>
  <c r="BZ318" i="24"/>
  <c r="BO318" i="24"/>
  <c r="CA318" i="24"/>
  <c r="BP318" i="24"/>
  <c r="CN318" i="24"/>
  <c r="BG318" i="24"/>
  <c r="FW318" i="24" s="1"/>
  <c r="CO318" i="24"/>
  <c r="CP318" i="24"/>
  <c r="AO318" i="24"/>
  <c r="FE318" i="24" s="1"/>
  <c r="CQ318" i="24"/>
  <c r="AP318" i="24"/>
  <c r="FF318" i="24" s="1"/>
  <c r="AR318" i="24"/>
  <c r="FH318" i="24" s="1"/>
  <c r="AS318" i="24"/>
  <c r="FI318" i="24" s="1"/>
  <c r="BC318" i="24"/>
  <c r="FS318" i="24" s="1"/>
  <c r="AW318" i="24"/>
  <c r="FM318" i="24" s="1"/>
  <c r="BD318" i="24"/>
  <c r="FT318" i="24" s="1"/>
  <c r="BE318" i="24"/>
  <c r="FU318" i="24" s="1"/>
  <c r="BF318" i="24"/>
  <c r="FV318" i="24" s="1"/>
  <c r="V318" i="24"/>
  <c r="EL318" i="24" s="1"/>
  <c r="W318" i="24"/>
  <c r="EM318" i="24" s="1"/>
  <c r="BQ318" i="24"/>
  <c r="AY318" i="24"/>
  <c r="FO318" i="24" s="1"/>
  <c r="X318" i="24"/>
  <c r="EN318" i="24" s="1"/>
  <c r="CM318" i="24"/>
  <c r="AZ318" i="24"/>
  <c r="FP318" i="24" s="1"/>
  <c r="AQ318" i="24"/>
  <c r="FG318" i="24" s="1"/>
  <c r="Y318" i="24"/>
  <c r="EO318" i="24" s="1"/>
  <c r="BA318" i="24"/>
  <c r="FQ318" i="24" s="1"/>
  <c r="AT318" i="24"/>
  <c r="FJ318" i="24" s="1"/>
  <c r="Z318" i="24"/>
  <c r="EP318" i="24" s="1"/>
  <c r="BB318" i="24"/>
  <c r="FR318" i="24" s="1"/>
  <c r="AU318" i="24"/>
  <c r="FK318" i="24" s="1"/>
  <c r="AA318" i="24"/>
  <c r="EQ318" i="24" s="1"/>
  <c r="AV318" i="24"/>
  <c r="FL318" i="24" s="1"/>
  <c r="AB318" i="24"/>
  <c r="ER318" i="24" s="1"/>
  <c r="AC318" i="24"/>
  <c r="ES318" i="24" s="1"/>
  <c r="CI318" i="24"/>
  <c r="AJ318" i="24"/>
  <c r="EZ318" i="24" s="1"/>
  <c r="P318" i="24"/>
  <c r="EF318" i="24" s="1"/>
  <c r="CJ318" i="24"/>
  <c r="AK318" i="24"/>
  <c r="FA318" i="24" s="1"/>
  <c r="Q318" i="24"/>
  <c r="EG318" i="24" s="1"/>
  <c r="CK318" i="24"/>
  <c r="AL318" i="24"/>
  <c r="FB318" i="24" s="1"/>
  <c r="R318" i="24"/>
  <c r="EH318" i="24" s="1"/>
  <c r="AM318" i="24"/>
  <c r="FC318" i="24" s="1"/>
  <c r="U318" i="24"/>
  <c r="EK318" i="24" s="1"/>
  <c r="S318" i="24"/>
  <c r="EI318" i="24" s="1"/>
  <c r="K318" i="24"/>
  <c r="EA318" i="24" s="1"/>
  <c r="AE318" i="24"/>
  <c r="EU318" i="24" s="1"/>
  <c r="N318" i="24"/>
  <c r="ED318" i="24" s="1"/>
  <c r="O318" i="24"/>
  <c r="EE318" i="24" s="1"/>
  <c r="M318" i="24"/>
  <c r="EC318" i="24" s="1"/>
  <c r="AF318" i="24"/>
  <c r="EV318" i="24" s="1"/>
  <c r="AG318" i="24"/>
  <c r="EW318" i="24" s="1"/>
  <c r="AH318" i="24"/>
  <c r="EX318" i="24" s="1"/>
  <c r="L318" i="24"/>
  <c r="EB318" i="24" s="1"/>
  <c r="AI318" i="24"/>
  <c r="EY318" i="24" s="1"/>
  <c r="A369" i="24"/>
  <c r="DT368" i="24"/>
  <c r="DH368" i="24"/>
  <c r="DU368" i="24"/>
  <c r="DI368" i="24"/>
  <c r="DV368" i="24"/>
  <c r="DJ368" i="24"/>
  <c r="DW368" i="24"/>
  <c r="DK368" i="24"/>
  <c r="DX368" i="24"/>
  <c r="DL368" i="24"/>
  <c r="DY368" i="24"/>
  <c r="DM368" i="24"/>
  <c r="DN368" i="24"/>
  <c r="DO368" i="24"/>
  <c r="CM368" i="24"/>
  <c r="CN368" i="24"/>
  <c r="CO368" i="24"/>
  <c r="DG368" i="24"/>
  <c r="CP368" i="24"/>
  <c r="CQ368" i="24"/>
  <c r="CR368" i="24"/>
  <c r="CK368" i="24"/>
  <c r="DQ368" i="24"/>
  <c r="DR368" i="24"/>
  <c r="DS368" i="24"/>
  <c r="CC368" i="24"/>
  <c r="CD368" i="24"/>
  <c r="CE368" i="24"/>
  <c r="CF368" i="24"/>
  <c r="BS368" i="24"/>
  <c r="BT368" i="24"/>
  <c r="BU368" i="24"/>
  <c r="BV368" i="24"/>
  <c r="BW368" i="24"/>
  <c r="BX368" i="24"/>
  <c r="BY368" i="24"/>
  <c r="BZ368" i="24"/>
  <c r="AW368" i="24"/>
  <c r="FM368" i="24" s="1"/>
  <c r="BI368" i="24"/>
  <c r="AY368" i="24"/>
  <c r="FO368" i="24" s="1"/>
  <c r="BJ368" i="24"/>
  <c r="AZ368" i="24"/>
  <c r="FP368" i="24" s="1"/>
  <c r="CA368" i="24"/>
  <c r="BK368" i="24"/>
  <c r="BA368" i="24"/>
  <c r="FQ368" i="24" s="1"/>
  <c r="BL368" i="24"/>
  <c r="BB368" i="24"/>
  <c r="FR368" i="24" s="1"/>
  <c r="BM368" i="24"/>
  <c r="BC368" i="24"/>
  <c r="FS368" i="24" s="1"/>
  <c r="BN368" i="24"/>
  <c r="BD368" i="24"/>
  <c r="FT368" i="24" s="1"/>
  <c r="AV368" i="24"/>
  <c r="FL368" i="24" s="1"/>
  <c r="AH368" i="24"/>
  <c r="EX368" i="24" s="1"/>
  <c r="AI368" i="24"/>
  <c r="EY368" i="24" s="1"/>
  <c r="AJ368" i="24"/>
  <c r="EZ368" i="24" s="1"/>
  <c r="AK368" i="24"/>
  <c r="FA368" i="24" s="1"/>
  <c r="CG368" i="24"/>
  <c r="AL368" i="24"/>
  <c r="FB368" i="24" s="1"/>
  <c r="CH368" i="24"/>
  <c r="AM368" i="24"/>
  <c r="FC368" i="24" s="1"/>
  <c r="CI368" i="24"/>
  <c r="CJ368" i="24"/>
  <c r="AU368" i="24"/>
  <c r="FK368" i="24" s="1"/>
  <c r="BO368" i="24"/>
  <c r="BP368" i="24"/>
  <c r="AE368" i="24"/>
  <c r="EU368" i="24" s="1"/>
  <c r="CS368" i="24"/>
  <c r="W368" i="24"/>
  <c r="EM368" i="24" s="1"/>
  <c r="Q368" i="24"/>
  <c r="EG368" i="24" s="1"/>
  <c r="CT368" i="24"/>
  <c r="S368" i="24"/>
  <c r="EI368" i="24" s="1"/>
  <c r="AP368" i="24"/>
  <c r="FF368" i="24" s="1"/>
  <c r="CU368" i="24"/>
  <c r="O368" i="24"/>
  <c r="EE368" i="24" s="1"/>
  <c r="X368" i="24"/>
  <c r="EN368" i="24" s="1"/>
  <c r="AO368" i="24"/>
  <c r="FE368" i="24" s="1"/>
  <c r="AA368" i="24"/>
  <c r="EQ368" i="24" s="1"/>
  <c r="Y368" i="24"/>
  <c r="EO368" i="24" s="1"/>
  <c r="Z368" i="24"/>
  <c r="EP368" i="24" s="1"/>
  <c r="P368" i="24"/>
  <c r="EF368" i="24" s="1"/>
  <c r="AF368" i="24"/>
  <c r="EV368" i="24" s="1"/>
  <c r="K368" i="24"/>
  <c r="EA368" i="24" s="1"/>
  <c r="BQ368" i="24"/>
  <c r="AG368" i="24"/>
  <c r="EW368" i="24" s="1"/>
  <c r="L368" i="24"/>
  <c r="EB368" i="24" s="1"/>
  <c r="N368" i="24"/>
  <c r="ED368" i="24" s="1"/>
  <c r="V368" i="24"/>
  <c r="EL368" i="24" s="1"/>
  <c r="R368" i="24"/>
  <c r="EH368" i="24" s="1"/>
  <c r="M368" i="24"/>
  <c r="EC368" i="24" s="1"/>
  <c r="U368" i="24"/>
  <c r="EK368" i="24" s="1"/>
  <c r="AB368" i="24"/>
  <c r="ER368" i="24" s="1"/>
  <c r="AT368" i="24"/>
  <c r="FJ368" i="24" s="1"/>
  <c r="AC368" i="24"/>
  <c r="ES368" i="24" s="1"/>
  <c r="BE368" i="24"/>
  <c r="FU368" i="24" s="1"/>
  <c r="AS368" i="24"/>
  <c r="FI368" i="24" s="1"/>
  <c r="BF368" i="24"/>
  <c r="FV368" i="24" s="1"/>
  <c r="BG368" i="24"/>
  <c r="FW368" i="24" s="1"/>
  <c r="AR368" i="24"/>
  <c r="FH368" i="24" s="1"/>
  <c r="AQ368" i="24"/>
  <c r="FG368" i="24" s="1"/>
  <c r="A424" i="24"/>
  <c r="DQ423" i="24"/>
  <c r="DR423" i="24"/>
  <c r="DS423" i="24"/>
  <c r="DT423" i="24"/>
  <c r="DU423" i="24"/>
  <c r="DV423" i="24"/>
  <c r="DM423" i="24"/>
  <c r="DW423" i="24"/>
  <c r="DN423" i="24"/>
  <c r="DX423" i="24"/>
  <c r="DO423" i="24"/>
  <c r="DY423" i="24"/>
  <c r="DI423" i="24"/>
  <c r="CP423" i="24"/>
  <c r="DJ423" i="24"/>
  <c r="CQ423" i="24"/>
  <c r="DK423" i="24"/>
  <c r="CR423" i="24"/>
  <c r="DL423" i="24"/>
  <c r="CS423" i="24"/>
  <c r="CT423" i="24"/>
  <c r="CU423" i="24"/>
  <c r="CM423" i="24"/>
  <c r="CN423" i="24"/>
  <c r="CO423" i="24"/>
  <c r="CC423" i="24"/>
  <c r="CD423" i="24"/>
  <c r="CE423" i="24"/>
  <c r="CF423" i="24"/>
  <c r="CG423" i="24"/>
  <c r="CH423" i="24"/>
  <c r="CI423" i="24"/>
  <c r="CJ423" i="24"/>
  <c r="CK423" i="24"/>
  <c r="BX423" i="24"/>
  <c r="BY423" i="24"/>
  <c r="BZ423" i="24"/>
  <c r="CA423" i="24"/>
  <c r="BI423" i="24"/>
  <c r="BJ423" i="24"/>
  <c r="BK423" i="24"/>
  <c r="BT423" i="24"/>
  <c r="BL423" i="24"/>
  <c r="BB423" i="24"/>
  <c r="FR423" i="24" s="1"/>
  <c r="BU423" i="24"/>
  <c r="BM423" i="24"/>
  <c r="BC423" i="24"/>
  <c r="FS423" i="24" s="1"/>
  <c r="DG423" i="24"/>
  <c r="BV423" i="24"/>
  <c r="BN423" i="24"/>
  <c r="BD423" i="24"/>
  <c r="FT423" i="24" s="1"/>
  <c r="DH423" i="24"/>
  <c r="BW423" i="24"/>
  <c r="BO423" i="24"/>
  <c r="BE423" i="24"/>
  <c r="FU423" i="24" s="1"/>
  <c r="BP423" i="24"/>
  <c r="BF423" i="24"/>
  <c r="FV423" i="24" s="1"/>
  <c r="BQ423" i="24"/>
  <c r="BG423" i="24"/>
  <c r="FW423" i="24" s="1"/>
  <c r="AQ423" i="24"/>
  <c r="FG423" i="24" s="1"/>
  <c r="AM423" i="24"/>
  <c r="FC423" i="24" s="1"/>
  <c r="AR423" i="24"/>
  <c r="FH423" i="24" s="1"/>
  <c r="AS423" i="24"/>
  <c r="FI423" i="24" s="1"/>
  <c r="AT423" i="24"/>
  <c r="FJ423" i="24" s="1"/>
  <c r="AU423" i="24"/>
  <c r="FK423" i="24" s="1"/>
  <c r="AY423" i="24"/>
  <c r="FO423" i="24" s="1"/>
  <c r="AV423" i="24"/>
  <c r="FL423" i="24" s="1"/>
  <c r="AZ423" i="24"/>
  <c r="FP423" i="24" s="1"/>
  <c r="AW423" i="24"/>
  <c r="FM423" i="24" s="1"/>
  <c r="AH423" i="24"/>
  <c r="EX423" i="24" s="1"/>
  <c r="AI423" i="24"/>
  <c r="EY423" i="24" s="1"/>
  <c r="AJ423" i="24"/>
  <c r="EZ423" i="24" s="1"/>
  <c r="AK423" i="24"/>
  <c r="FA423" i="24" s="1"/>
  <c r="AL423" i="24"/>
  <c r="FB423" i="24" s="1"/>
  <c r="U423" i="24"/>
  <c r="EK423" i="24" s="1"/>
  <c r="AO423" i="24"/>
  <c r="FE423" i="24" s="1"/>
  <c r="V423" i="24"/>
  <c r="EL423" i="24" s="1"/>
  <c r="AP423" i="24"/>
  <c r="FF423" i="24" s="1"/>
  <c r="W423" i="24"/>
  <c r="EM423" i="24" s="1"/>
  <c r="X423" i="24"/>
  <c r="EN423" i="24" s="1"/>
  <c r="K423" i="24"/>
  <c r="EA423" i="24" s="1"/>
  <c r="S423" i="24"/>
  <c r="EI423" i="24" s="1"/>
  <c r="Z423" i="24"/>
  <c r="EP423" i="24" s="1"/>
  <c r="L423" i="24"/>
  <c r="EB423" i="24" s="1"/>
  <c r="Y423" i="24"/>
  <c r="EO423" i="24" s="1"/>
  <c r="M423" i="24"/>
  <c r="EC423" i="24" s="1"/>
  <c r="AA423" i="24"/>
  <c r="EQ423" i="24" s="1"/>
  <c r="N423" i="24"/>
  <c r="ED423" i="24" s="1"/>
  <c r="BA423" i="24"/>
  <c r="FQ423" i="24" s="1"/>
  <c r="AE423" i="24"/>
  <c r="EU423" i="24" s="1"/>
  <c r="AG423" i="24"/>
  <c r="EW423" i="24" s="1"/>
  <c r="O423" i="24"/>
  <c r="EE423" i="24" s="1"/>
  <c r="P423" i="24"/>
  <c r="EF423" i="24" s="1"/>
  <c r="Q423" i="24"/>
  <c r="EG423" i="24" s="1"/>
  <c r="AB423" i="24"/>
  <c r="ER423" i="24" s="1"/>
  <c r="AC423" i="24"/>
  <c r="ES423" i="24" s="1"/>
  <c r="R423" i="24"/>
  <c r="EH423" i="24" s="1"/>
  <c r="AF423" i="24"/>
  <c r="EV423" i="24" s="1"/>
  <c r="BS423" i="24"/>
  <c r="A49" i="24"/>
  <c r="DQ48" i="24"/>
  <c r="DR48" i="24"/>
  <c r="DS48" i="24"/>
  <c r="DT48" i="24"/>
  <c r="DU48" i="24"/>
  <c r="DV48" i="24"/>
  <c r="DW48" i="24"/>
  <c r="DG48" i="24"/>
  <c r="DH48" i="24"/>
  <c r="DI48" i="24"/>
  <c r="DJ48" i="24"/>
  <c r="DK48" i="24"/>
  <c r="DX48" i="24"/>
  <c r="CS48" i="24"/>
  <c r="DY48" i="24"/>
  <c r="CT48" i="24"/>
  <c r="CU48" i="24"/>
  <c r="CM48" i="24"/>
  <c r="CN48" i="24"/>
  <c r="DL48" i="24"/>
  <c r="CO48" i="24"/>
  <c r="DM48" i="24"/>
  <c r="CP48" i="24"/>
  <c r="DN48" i="24"/>
  <c r="CQ48" i="24"/>
  <c r="DO48" i="24"/>
  <c r="CR48" i="24"/>
  <c r="CF48" i="24"/>
  <c r="CG48" i="24"/>
  <c r="CH48" i="24"/>
  <c r="CI48" i="24"/>
  <c r="CJ48" i="24"/>
  <c r="CK48" i="24"/>
  <c r="CC48" i="24"/>
  <c r="CD48" i="24"/>
  <c r="CE48" i="24"/>
  <c r="BN48" i="24"/>
  <c r="BO48" i="24"/>
  <c r="BP48" i="24"/>
  <c r="BQ48" i="24"/>
  <c r="AY48" i="24"/>
  <c r="FO48" i="24" s="1"/>
  <c r="AZ48" i="24"/>
  <c r="FP48" i="24" s="1"/>
  <c r="BS48" i="24"/>
  <c r="BA48" i="24"/>
  <c r="FQ48" i="24" s="1"/>
  <c r="AR48" i="24"/>
  <c r="FH48" i="24" s="1"/>
  <c r="AS48" i="24"/>
  <c r="FI48" i="24" s="1"/>
  <c r="AT48" i="24"/>
  <c r="FJ48" i="24" s="1"/>
  <c r="AU48" i="24"/>
  <c r="FK48" i="24" s="1"/>
  <c r="AW48" i="24"/>
  <c r="FM48" i="24" s="1"/>
  <c r="BI48" i="24"/>
  <c r="BX48" i="24"/>
  <c r="BJ48" i="24"/>
  <c r="BF48" i="24"/>
  <c r="FV48" i="24" s="1"/>
  <c r="AC48" i="24"/>
  <c r="ES48" i="24" s="1"/>
  <c r="BY48" i="24"/>
  <c r="BK48" i="24"/>
  <c r="BG48" i="24"/>
  <c r="FW48" i="24" s="1"/>
  <c r="BZ48" i="24"/>
  <c r="BL48" i="24"/>
  <c r="AE48" i="24"/>
  <c r="EU48" i="24" s="1"/>
  <c r="CA48" i="24"/>
  <c r="BM48" i="24"/>
  <c r="AF48" i="24"/>
  <c r="EV48" i="24" s="1"/>
  <c r="AG48" i="24"/>
  <c r="EW48" i="24" s="1"/>
  <c r="AH48" i="24"/>
  <c r="EX48" i="24" s="1"/>
  <c r="AI48" i="24"/>
  <c r="EY48" i="24" s="1"/>
  <c r="BT48" i="24"/>
  <c r="BU48" i="24"/>
  <c r="BV48" i="24"/>
  <c r="BW48" i="24"/>
  <c r="AA48" i="24"/>
  <c r="EQ48" i="24" s="1"/>
  <c r="AV48" i="24"/>
  <c r="FL48" i="24" s="1"/>
  <c r="AB48" i="24"/>
  <c r="ER48" i="24" s="1"/>
  <c r="K48" i="24"/>
  <c r="EA48" i="24" s="1"/>
  <c r="N48" i="24"/>
  <c r="ED48" i="24" s="1"/>
  <c r="BB48" i="24"/>
  <c r="FR48" i="24" s="1"/>
  <c r="P48" i="24"/>
  <c r="EF48" i="24" s="1"/>
  <c r="AM48" i="24"/>
  <c r="FC48" i="24" s="1"/>
  <c r="O48" i="24"/>
  <c r="EE48" i="24" s="1"/>
  <c r="BC48" i="24"/>
  <c r="FS48" i="24" s="1"/>
  <c r="AL48" i="24"/>
  <c r="FB48" i="24" s="1"/>
  <c r="U48" i="24"/>
  <c r="EK48" i="24" s="1"/>
  <c r="V48" i="24"/>
  <c r="EL48" i="24" s="1"/>
  <c r="AO48" i="24"/>
  <c r="FE48" i="24" s="1"/>
  <c r="AJ48" i="24"/>
  <c r="EZ48" i="24" s="1"/>
  <c r="AP48" i="24"/>
  <c r="FF48" i="24" s="1"/>
  <c r="AK48" i="24"/>
  <c r="FA48" i="24" s="1"/>
  <c r="AQ48" i="24"/>
  <c r="FG48" i="24" s="1"/>
  <c r="L48" i="24"/>
  <c r="EB48" i="24" s="1"/>
  <c r="M48" i="24"/>
  <c r="EC48" i="24" s="1"/>
  <c r="W48" i="24"/>
  <c r="EM48" i="24" s="1"/>
  <c r="Q48" i="24"/>
  <c r="EG48" i="24" s="1"/>
  <c r="X48" i="24"/>
  <c r="EN48" i="24" s="1"/>
  <c r="R48" i="24"/>
  <c r="EH48" i="24" s="1"/>
  <c r="BE48" i="24"/>
  <c r="FU48" i="24" s="1"/>
  <c r="Y48" i="24"/>
  <c r="EO48" i="24" s="1"/>
  <c r="S48" i="24"/>
  <c r="EI48" i="24" s="1"/>
  <c r="Z48" i="24"/>
  <c r="EP48" i="24" s="1"/>
  <c r="BD48" i="24"/>
  <c r="FT48" i="24" s="1"/>
  <c r="A439" i="24"/>
  <c r="DS438" i="24"/>
  <c r="DT438" i="24"/>
  <c r="DU438" i="24"/>
  <c r="DV438" i="24"/>
  <c r="DW438" i="24"/>
  <c r="DX438" i="24"/>
  <c r="DY438" i="24"/>
  <c r="DQ438" i="24"/>
  <c r="DR438" i="24"/>
  <c r="DN438" i="24"/>
  <c r="DO438" i="24"/>
  <c r="CU438" i="24"/>
  <c r="DG438" i="24"/>
  <c r="DH438" i="24"/>
  <c r="DI438" i="24"/>
  <c r="DJ438" i="24"/>
  <c r="DK438" i="24"/>
  <c r="DL438" i="24"/>
  <c r="CC438" i="24"/>
  <c r="DM438" i="24"/>
  <c r="CD438" i="24"/>
  <c r="CM438" i="24"/>
  <c r="CE438" i="24"/>
  <c r="CN438" i="24"/>
  <c r="CF438" i="24"/>
  <c r="CO438" i="24"/>
  <c r="CG438" i="24"/>
  <c r="CP438" i="24"/>
  <c r="CH438" i="24"/>
  <c r="CQ438" i="24"/>
  <c r="CI438" i="24"/>
  <c r="CR438" i="24"/>
  <c r="CJ438" i="24"/>
  <c r="CS438" i="24"/>
  <c r="CK438" i="24"/>
  <c r="CT438" i="24"/>
  <c r="BI438" i="24"/>
  <c r="BJ438" i="24"/>
  <c r="BK438" i="24"/>
  <c r="BL438" i="24"/>
  <c r="BM438" i="24"/>
  <c r="BN438" i="24"/>
  <c r="BO438" i="24"/>
  <c r="BP438" i="24"/>
  <c r="BU438" i="24"/>
  <c r="BG438" i="24"/>
  <c r="FW438" i="24" s="1"/>
  <c r="BV438" i="24"/>
  <c r="BW438" i="24"/>
  <c r="BX438" i="24"/>
  <c r="BY438" i="24"/>
  <c r="BQ438" i="24"/>
  <c r="BZ438" i="24"/>
  <c r="CA438" i="24"/>
  <c r="AP438" i="24"/>
  <c r="FF438" i="24" s="1"/>
  <c r="AQ438" i="24"/>
  <c r="FG438" i="24" s="1"/>
  <c r="BS438" i="24"/>
  <c r="AR438" i="24"/>
  <c r="FH438" i="24" s="1"/>
  <c r="BT438" i="24"/>
  <c r="AS438" i="24"/>
  <c r="FI438" i="24" s="1"/>
  <c r="AY438" i="24"/>
  <c r="FO438" i="24" s="1"/>
  <c r="AT438" i="24"/>
  <c r="FJ438" i="24" s="1"/>
  <c r="AZ438" i="24"/>
  <c r="FP438" i="24" s="1"/>
  <c r="AU438" i="24"/>
  <c r="FK438" i="24" s="1"/>
  <c r="BA438" i="24"/>
  <c r="FQ438" i="24" s="1"/>
  <c r="AV438" i="24"/>
  <c r="FL438" i="24" s="1"/>
  <c r="V438" i="24"/>
  <c r="EL438" i="24" s="1"/>
  <c r="W438" i="24"/>
  <c r="EM438" i="24" s="1"/>
  <c r="BB438" i="24"/>
  <c r="FR438" i="24" s="1"/>
  <c r="X438" i="24"/>
  <c r="EN438" i="24" s="1"/>
  <c r="BC438" i="24"/>
  <c r="FS438" i="24" s="1"/>
  <c r="Y438" i="24"/>
  <c r="EO438" i="24" s="1"/>
  <c r="BD438" i="24"/>
  <c r="FT438" i="24" s="1"/>
  <c r="AO438" i="24"/>
  <c r="FE438" i="24" s="1"/>
  <c r="Z438" i="24"/>
  <c r="EP438" i="24" s="1"/>
  <c r="BE438" i="24"/>
  <c r="FU438" i="24" s="1"/>
  <c r="AW438" i="24"/>
  <c r="FM438" i="24" s="1"/>
  <c r="AA438" i="24"/>
  <c r="EQ438" i="24" s="1"/>
  <c r="BF438" i="24"/>
  <c r="FV438" i="24" s="1"/>
  <c r="AB438" i="24"/>
  <c r="ER438" i="24" s="1"/>
  <c r="AC438" i="24"/>
  <c r="ES438" i="24" s="1"/>
  <c r="P438" i="24"/>
  <c r="EF438" i="24" s="1"/>
  <c r="AM438" i="24"/>
  <c r="FC438" i="24" s="1"/>
  <c r="Q438" i="24"/>
  <c r="EG438" i="24" s="1"/>
  <c r="AL438" i="24"/>
  <c r="FB438" i="24" s="1"/>
  <c r="R438" i="24"/>
  <c r="EH438" i="24" s="1"/>
  <c r="S438" i="24"/>
  <c r="EI438" i="24" s="1"/>
  <c r="AI438" i="24"/>
  <c r="EY438" i="24" s="1"/>
  <c r="AJ438" i="24"/>
  <c r="EZ438" i="24" s="1"/>
  <c r="AK438" i="24"/>
  <c r="FA438" i="24" s="1"/>
  <c r="AG438" i="24"/>
  <c r="EW438" i="24" s="1"/>
  <c r="U438" i="24"/>
  <c r="EK438" i="24" s="1"/>
  <c r="AE438" i="24"/>
  <c r="EU438" i="24" s="1"/>
  <c r="AH438" i="24"/>
  <c r="EX438" i="24" s="1"/>
  <c r="AF438" i="24"/>
  <c r="EV438" i="24" s="1"/>
  <c r="O438" i="24"/>
  <c r="EE438" i="24" s="1"/>
  <c r="K438" i="24"/>
  <c r="EA438" i="24" s="1"/>
  <c r="L438" i="24"/>
  <c r="EB438" i="24" s="1"/>
  <c r="M438" i="24"/>
  <c r="EC438" i="24" s="1"/>
  <c r="N438" i="24"/>
  <c r="ED438" i="24" s="1"/>
  <c r="A54" i="24"/>
  <c r="DX53" i="24"/>
  <c r="DY53" i="24"/>
  <c r="DQ53" i="24"/>
  <c r="DR53" i="24"/>
  <c r="DS53" i="24"/>
  <c r="DT53" i="24"/>
  <c r="DU53" i="24"/>
  <c r="DV53" i="24"/>
  <c r="DW53" i="24"/>
  <c r="DO53" i="24"/>
  <c r="CN53" i="24"/>
  <c r="CO53" i="24"/>
  <c r="CP53" i="24"/>
  <c r="CQ53" i="24"/>
  <c r="CR53" i="24"/>
  <c r="CS53" i="24"/>
  <c r="CT53" i="24"/>
  <c r="CU53" i="24"/>
  <c r="DG53" i="24"/>
  <c r="DH53" i="24"/>
  <c r="DI53" i="24"/>
  <c r="DJ53" i="24"/>
  <c r="DK53" i="24"/>
  <c r="DL53" i="24"/>
  <c r="DM53" i="24"/>
  <c r="DN53" i="24"/>
  <c r="CC53" i="24"/>
  <c r="CM53" i="24"/>
  <c r="CD53" i="24"/>
  <c r="CE53" i="24"/>
  <c r="CF53" i="24"/>
  <c r="CG53" i="24"/>
  <c r="CH53" i="24"/>
  <c r="CI53" i="24"/>
  <c r="CA53" i="24"/>
  <c r="CJ53" i="24"/>
  <c r="CK53" i="24"/>
  <c r="BI53" i="24"/>
  <c r="BJ53" i="24"/>
  <c r="BK53" i="24"/>
  <c r="BL53" i="24"/>
  <c r="BM53" i="24"/>
  <c r="BN53" i="24"/>
  <c r="BO53" i="24"/>
  <c r="BP53" i="24"/>
  <c r="BE53" i="24"/>
  <c r="FU53" i="24" s="1"/>
  <c r="BF53" i="24"/>
  <c r="FV53" i="24" s="1"/>
  <c r="BG53" i="24"/>
  <c r="FW53" i="24" s="1"/>
  <c r="AO53" i="24"/>
  <c r="FE53" i="24" s="1"/>
  <c r="AP53" i="24"/>
  <c r="FF53" i="24" s="1"/>
  <c r="AR53" i="24"/>
  <c r="FH53" i="24" s="1"/>
  <c r="BS53" i="24"/>
  <c r="AS53" i="24"/>
  <c r="FI53" i="24" s="1"/>
  <c r="BT53" i="24"/>
  <c r="BQ53" i="24"/>
  <c r="X53" i="24"/>
  <c r="EN53" i="24" s="1"/>
  <c r="Z53" i="24"/>
  <c r="EP53" i="24" s="1"/>
  <c r="BU53" i="24"/>
  <c r="BV53" i="24"/>
  <c r="BW53" i="24"/>
  <c r="AQ53" i="24"/>
  <c r="FG53" i="24" s="1"/>
  <c r="BX53" i="24"/>
  <c r="AI53" i="24"/>
  <c r="EY53" i="24" s="1"/>
  <c r="AJ53" i="24"/>
  <c r="EZ53" i="24" s="1"/>
  <c r="AK53" i="24"/>
  <c r="FA53" i="24" s="1"/>
  <c r="AL53" i="24"/>
  <c r="FB53" i="24" s="1"/>
  <c r="AM53" i="24"/>
  <c r="FC53" i="24" s="1"/>
  <c r="AY53" i="24"/>
  <c r="FO53" i="24" s="1"/>
  <c r="AZ53" i="24"/>
  <c r="FP53" i="24" s="1"/>
  <c r="BA53" i="24"/>
  <c r="FQ53" i="24" s="1"/>
  <c r="BB53" i="24"/>
  <c r="FR53" i="24" s="1"/>
  <c r="Y53" i="24"/>
  <c r="EO53" i="24" s="1"/>
  <c r="P53" i="24"/>
  <c r="EF53" i="24" s="1"/>
  <c r="BC53" i="24"/>
  <c r="FS53" i="24" s="1"/>
  <c r="AA53" i="24"/>
  <c r="EQ53" i="24" s="1"/>
  <c r="Q53" i="24"/>
  <c r="EG53" i="24" s="1"/>
  <c r="BD53" i="24"/>
  <c r="FT53" i="24" s="1"/>
  <c r="AB53" i="24"/>
  <c r="ER53" i="24" s="1"/>
  <c r="R53" i="24"/>
  <c r="EH53" i="24" s="1"/>
  <c r="BZ53" i="24"/>
  <c r="AC53" i="24"/>
  <c r="ES53" i="24" s="1"/>
  <c r="S53" i="24"/>
  <c r="EI53" i="24" s="1"/>
  <c r="AE53" i="24"/>
  <c r="EU53" i="24" s="1"/>
  <c r="BY53" i="24"/>
  <c r="AF53" i="24"/>
  <c r="EV53" i="24" s="1"/>
  <c r="K53" i="24"/>
  <c r="EA53" i="24" s="1"/>
  <c r="AG53" i="24"/>
  <c r="EW53" i="24" s="1"/>
  <c r="AH53" i="24"/>
  <c r="EX53" i="24" s="1"/>
  <c r="AU53" i="24"/>
  <c r="FK53" i="24" s="1"/>
  <c r="AV53" i="24"/>
  <c r="FL53" i="24" s="1"/>
  <c r="U53" i="24"/>
  <c r="EK53" i="24" s="1"/>
  <c r="AW53" i="24"/>
  <c r="FM53" i="24" s="1"/>
  <c r="M53" i="24"/>
  <c r="EC53" i="24" s="1"/>
  <c r="V53" i="24"/>
  <c r="EL53" i="24" s="1"/>
  <c r="W53" i="24"/>
  <c r="EM53" i="24" s="1"/>
  <c r="N53" i="24"/>
  <c r="ED53" i="24" s="1"/>
  <c r="O53" i="24"/>
  <c r="EE53" i="24" s="1"/>
  <c r="L53" i="24"/>
  <c r="EB53" i="24" s="1"/>
  <c r="AT53" i="24"/>
  <c r="FJ53" i="24" s="1"/>
  <c r="A309" i="24"/>
  <c r="DH308" i="24"/>
  <c r="DI308" i="24"/>
  <c r="DJ308" i="24"/>
  <c r="DK308" i="24"/>
  <c r="DL308" i="24"/>
  <c r="DM308" i="24"/>
  <c r="DN308" i="24"/>
  <c r="DO308" i="24"/>
  <c r="DY308" i="24"/>
  <c r="CM308" i="24"/>
  <c r="CN308" i="24"/>
  <c r="CO308" i="24"/>
  <c r="CP308" i="24"/>
  <c r="CQ308" i="24"/>
  <c r="CR308" i="24"/>
  <c r="CS308" i="24"/>
  <c r="DQ308" i="24"/>
  <c r="CT308" i="24"/>
  <c r="DR308" i="24"/>
  <c r="CU308" i="24"/>
  <c r="DS308" i="24"/>
  <c r="DT308" i="24"/>
  <c r="DG308" i="24"/>
  <c r="CK308" i="24"/>
  <c r="DU308" i="24"/>
  <c r="CC308" i="24"/>
  <c r="DV308" i="24"/>
  <c r="CD308" i="24"/>
  <c r="DW308" i="24"/>
  <c r="CE308" i="24"/>
  <c r="DX308" i="24"/>
  <c r="CF308" i="24"/>
  <c r="CG308" i="24"/>
  <c r="CH308" i="24"/>
  <c r="CI308" i="24"/>
  <c r="CJ308" i="24"/>
  <c r="BT308" i="24"/>
  <c r="BS308" i="24"/>
  <c r="BU308" i="24"/>
  <c r="BV308" i="24"/>
  <c r="BW308" i="24"/>
  <c r="BK308" i="24"/>
  <c r="AW308" i="24"/>
  <c r="FM308" i="24" s="1"/>
  <c r="BL308" i="24"/>
  <c r="BM308" i="24"/>
  <c r="AY308" i="24"/>
  <c r="FO308" i="24" s="1"/>
  <c r="BN308" i="24"/>
  <c r="AZ308" i="24"/>
  <c r="FP308" i="24" s="1"/>
  <c r="BX308" i="24"/>
  <c r="BO308" i="24"/>
  <c r="BA308" i="24"/>
  <c r="FQ308" i="24" s="1"/>
  <c r="BY308" i="24"/>
  <c r="BP308" i="24"/>
  <c r="BB308" i="24"/>
  <c r="FR308" i="24" s="1"/>
  <c r="BZ308" i="24"/>
  <c r="BQ308" i="24"/>
  <c r="BC308" i="24"/>
  <c r="FS308" i="24" s="1"/>
  <c r="CA308" i="24"/>
  <c r="BD308" i="24"/>
  <c r="FT308" i="24" s="1"/>
  <c r="AH308" i="24"/>
  <c r="EX308" i="24" s="1"/>
  <c r="AI308" i="24"/>
  <c r="EY308" i="24" s="1"/>
  <c r="AJ308" i="24"/>
  <c r="EZ308" i="24" s="1"/>
  <c r="AK308" i="24"/>
  <c r="FA308" i="24" s="1"/>
  <c r="BE308" i="24"/>
  <c r="FU308" i="24" s="1"/>
  <c r="AL308" i="24"/>
  <c r="FB308" i="24" s="1"/>
  <c r="BF308" i="24"/>
  <c r="FV308" i="24" s="1"/>
  <c r="AM308" i="24"/>
  <c r="FC308" i="24" s="1"/>
  <c r="BG308" i="24"/>
  <c r="FW308" i="24" s="1"/>
  <c r="AO308" i="24"/>
  <c r="FE308" i="24" s="1"/>
  <c r="AP308" i="24"/>
  <c r="FF308" i="24" s="1"/>
  <c r="BI308" i="24"/>
  <c r="AQ308" i="24"/>
  <c r="FG308" i="24" s="1"/>
  <c r="BJ308" i="24"/>
  <c r="AR308" i="24"/>
  <c r="FH308" i="24" s="1"/>
  <c r="AS308" i="24"/>
  <c r="FI308" i="24" s="1"/>
  <c r="AT308" i="24"/>
  <c r="FJ308" i="24" s="1"/>
  <c r="AU308" i="24"/>
  <c r="FK308" i="24" s="1"/>
  <c r="AV308" i="24"/>
  <c r="FL308" i="24" s="1"/>
  <c r="X308" i="24"/>
  <c r="EN308" i="24" s="1"/>
  <c r="O308" i="24"/>
  <c r="EE308" i="24" s="1"/>
  <c r="P308" i="24"/>
  <c r="EF308" i="24" s="1"/>
  <c r="Q308" i="24"/>
  <c r="EG308" i="24" s="1"/>
  <c r="AC308" i="24"/>
  <c r="ES308" i="24" s="1"/>
  <c r="AE308" i="24"/>
  <c r="EU308" i="24" s="1"/>
  <c r="N308" i="24"/>
  <c r="ED308" i="24" s="1"/>
  <c r="R308" i="24"/>
  <c r="EH308" i="24" s="1"/>
  <c r="AF308" i="24"/>
  <c r="EV308" i="24" s="1"/>
  <c r="U308" i="24"/>
  <c r="EK308" i="24" s="1"/>
  <c r="K308" i="24"/>
  <c r="EA308" i="24" s="1"/>
  <c r="AA308" i="24"/>
  <c r="EQ308" i="24" s="1"/>
  <c r="AG308" i="24"/>
  <c r="EW308" i="24" s="1"/>
  <c r="V308" i="24"/>
  <c r="EL308" i="24" s="1"/>
  <c r="L308" i="24"/>
  <c r="EB308" i="24" s="1"/>
  <c r="Z308" i="24"/>
  <c r="EP308" i="24" s="1"/>
  <c r="AB308" i="24"/>
  <c r="ER308" i="24" s="1"/>
  <c r="S308" i="24"/>
  <c r="EI308" i="24" s="1"/>
  <c r="W308" i="24"/>
  <c r="EM308" i="24" s="1"/>
  <c r="M308" i="24"/>
  <c r="EC308" i="24" s="1"/>
  <c r="Y308" i="24"/>
  <c r="EO308" i="24" s="1"/>
  <c r="A144" i="24"/>
  <c r="DQ143" i="24"/>
  <c r="DR143" i="24"/>
  <c r="DS143" i="24"/>
  <c r="DU143" i="24"/>
  <c r="DT143" i="24"/>
  <c r="DJ143" i="24"/>
  <c r="DM143" i="24"/>
  <c r="DV143" i="24"/>
  <c r="DW143" i="24"/>
  <c r="DX143" i="24"/>
  <c r="DY143" i="24"/>
  <c r="DK143" i="24"/>
  <c r="DL143" i="24"/>
  <c r="DN143" i="24"/>
  <c r="DO143" i="24"/>
  <c r="CM143" i="24"/>
  <c r="CN143" i="24"/>
  <c r="CO143" i="24"/>
  <c r="CP143" i="24"/>
  <c r="CK143" i="24"/>
  <c r="DG143" i="24"/>
  <c r="CQ143" i="24"/>
  <c r="DH143" i="24"/>
  <c r="CR143" i="24"/>
  <c r="DI143" i="24"/>
  <c r="CS143" i="24"/>
  <c r="CT143" i="24"/>
  <c r="CU143" i="24"/>
  <c r="CC143" i="24"/>
  <c r="CD143" i="24"/>
  <c r="CE143" i="24"/>
  <c r="CF143" i="24"/>
  <c r="BS143" i="24"/>
  <c r="BT143" i="24"/>
  <c r="AY143" i="24"/>
  <c r="FO143" i="24" s="1"/>
  <c r="AZ143" i="24"/>
  <c r="FP143" i="24" s="1"/>
  <c r="BA143" i="24"/>
  <c r="FQ143" i="24" s="1"/>
  <c r="BB143" i="24"/>
  <c r="FR143" i="24" s="1"/>
  <c r="BU143" i="24"/>
  <c r="BC143" i="24"/>
  <c r="FS143" i="24" s="1"/>
  <c r="BV143" i="24"/>
  <c r="BD143" i="24"/>
  <c r="FT143" i="24" s="1"/>
  <c r="BW143" i="24"/>
  <c r="BE143" i="24"/>
  <c r="FU143" i="24" s="1"/>
  <c r="BX143" i="24"/>
  <c r="BF143" i="24"/>
  <c r="FV143" i="24" s="1"/>
  <c r="CG143" i="24"/>
  <c r="BY143" i="24"/>
  <c r="BK143" i="24"/>
  <c r="AW143" i="24"/>
  <c r="FM143" i="24" s="1"/>
  <c r="CH143" i="24"/>
  <c r="BZ143" i="24"/>
  <c r="BL143" i="24"/>
  <c r="CI143" i="24"/>
  <c r="CA143" i="24"/>
  <c r="BM143" i="24"/>
  <c r="CJ143" i="24"/>
  <c r="BN143" i="24"/>
  <c r="BO143" i="24"/>
  <c r="BG143" i="24"/>
  <c r="FW143" i="24" s="1"/>
  <c r="BP143" i="24"/>
  <c r="BQ143" i="24"/>
  <c r="AH143" i="24"/>
  <c r="EX143" i="24" s="1"/>
  <c r="AI143" i="24"/>
  <c r="EY143" i="24" s="1"/>
  <c r="AJ143" i="24"/>
  <c r="EZ143" i="24" s="1"/>
  <c r="AK143" i="24"/>
  <c r="FA143" i="24" s="1"/>
  <c r="AL143" i="24"/>
  <c r="FB143" i="24" s="1"/>
  <c r="AM143" i="24"/>
  <c r="FC143" i="24" s="1"/>
  <c r="V143" i="24"/>
  <c r="EL143" i="24" s="1"/>
  <c r="AO143" i="24"/>
  <c r="FE143" i="24" s="1"/>
  <c r="W143" i="24"/>
  <c r="EM143" i="24" s="1"/>
  <c r="AP143" i="24"/>
  <c r="FF143" i="24" s="1"/>
  <c r="X143" i="24"/>
  <c r="EN143" i="24" s="1"/>
  <c r="AQ143" i="24"/>
  <c r="FG143" i="24" s="1"/>
  <c r="Y143" i="24"/>
  <c r="EO143" i="24" s="1"/>
  <c r="AR143" i="24"/>
  <c r="FH143" i="24" s="1"/>
  <c r="Z143" i="24"/>
  <c r="EP143" i="24" s="1"/>
  <c r="AS143" i="24"/>
  <c r="FI143" i="24" s="1"/>
  <c r="AA143" i="24"/>
  <c r="EQ143" i="24" s="1"/>
  <c r="BI143" i="24"/>
  <c r="AT143" i="24"/>
  <c r="FJ143" i="24" s="1"/>
  <c r="AE143" i="24"/>
  <c r="EU143" i="24" s="1"/>
  <c r="AB143" i="24"/>
  <c r="ER143" i="24" s="1"/>
  <c r="BJ143" i="24"/>
  <c r="AU143" i="24"/>
  <c r="FK143" i="24" s="1"/>
  <c r="AF143" i="24"/>
  <c r="EV143" i="24" s="1"/>
  <c r="AC143" i="24"/>
  <c r="ES143" i="24" s="1"/>
  <c r="AV143" i="24"/>
  <c r="FL143" i="24" s="1"/>
  <c r="AG143" i="24"/>
  <c r="EW143" i="24" s="1"/>
  <c r="R143" i="24"/>
  <c r="EH143" i="24" s="1"/>
  <c r="O143" i="24"/>
  <c r="EE143" i="24" s="1"/>
  <c r="S143" i="24"/>
  <c r="EI143" i="24" s="1"/>
  <c r="P143" i="24"/>
  <c r="EF143" i="24" s="1"/>
  <c r="Q143" i="24"/>
  <c r="EG143" i="24" s="1"/>
  <c r="N143" i="24"/>
  <c r="ED143" i="24" s="1"/>
  <c r="K143" i="24"/>
  <c r="EA143" i="24" s="1"/>
  <c r="L143" i="24"/>
  <c r="EB143" i="24" s="1"/>
  <c r="U143" i="24"/>
  <c r="EK143" i="24" s="1"/>
  <c r="M143" i="24"/>
  <c r="EC143" i="24" s="1"/>
  <c r="A384" i="24"/>
  <c r="DQ383" i="24"/>
  <c r="DR383" i="24"/>
  <c r="DS383" i="24"/>
  <c r="DU383" i="24"/>
  <c r="DV383" i="24"/>
  <c r="DW383" i="24"/>
  <c r="DX383" i="24"/>
  <c r="DY383" i="24"/>
  <c r="DM383" i="24"/>
  <c r="DN383" i="24"/>
  <c r="DO383" i="24"/>
  <c r="DI383" i="24"/>
  <c r="DJ383" i="24"/>
  <c r="CN383" i="24"/>
  <c r="DK383" i="24"/>
  <c r="DL383" i="24"/>
  <c r="CR383" i="24"/>
  <c r="CS383" i="24"/>
  <c r="CT383" i="24"/>
  <c r="CM383" i="24"/>
  <c r="CO383" i="24"/>
  <c r="CP383" i="24"/>
  <c r="CQ383" i="24"/>
  <c r="CU383" i="24"/>
  <c r="DT383" i="24"/>
  <c r="CC383" i="24"/>
  <c r="DG383" i="24"/>
  <c r="DH383" i="24"/>
  <c r="CD383" i="24"/>
  <c r="CE383" i="24"/>
  <c r="CF383" i="24"/>
  <c r="CG383" i="24"/>
  <c r="BX383" i="24"/>
  <c r="BY383" i="24"/>
  <c r="BZ383" i="24"/>
  <c r="CA383" i="24"/>
  <c r="BI383" i="24"/>
  <c r="BJ383" i="24"/>
  <c r="BK383" i="24"/>
  <c r="CH383" i="24"/>
  <c r="BB383" i="24"/>
  <c r="FR383" i="24" s="1"/>
  <c r="CI383" i="24"/>
  <c r="BC383" i="24"/>
  <c r="FS383" i="24" s="1"/>
  <c r="CJ383" i="24"/>
  <c r="BD383" i="24"/>
  <c r="FT383" i="24" s="1"/>
  <c r="CK383" i="24"/>
  <c r="BS383" i="24"/>
  <c r="BE383" i="24"/>
  <c r="FU383" i="24" s="1"/>
  <c r="BT383" i="24"/>
  <c r="BL383" i="24"/>
  <c r="BF383" i="24"/>
  <c r="FV383" i="24" s="1"/>
  <c r="BU383" i="24"/>
  <c r="BM383" i="24"/>
  <c r="BG383" i="24"/>
  <c r="FW383" i="24" s="1"/>
  <c r="BV383" i="24"/>
  <c r="BN383" i="24"/>
  <c r="BW383" i="24"/>
  <c r="BO383" i="24"/>
  <c r="BP383" i="24"/>
  <c r="AU383" i="24"/>
  <c r="FK383" i="24" s="1"/>
  <c r="AM383" i="24"/>
  <c r="FC383" i="24" s="1"/>
  <c r="BQ383" i="24"/>
  <c r="AV383" i="24"/>
  <c r="FL383" i="24" s="1"/>
  <c r="AW383" i="24"/>
  <c r="FM383" i="24" s="1"/>
  <c r="AL383" i="24"/>
  <c r="FB383" i="24" s="1"/>
  <c r="U383" i="24"/>
  <c r="EK383" i="24" s="1"/>
  <c r="V383" i="24"/>
  <c r="EL383" i="24" s="1"/>
  <c r="W383" i="24"/>
  <c r="EM383" i="24" s="1"/>
  <c r="X383" i="24"/>
  <c r="EN383" i="24" s="1"/>
  <c r="K383" i="24"/>
  <c r="EA383" i="24" s="1"/>
  <c r="AA383" i="24"/>
  <c r="EQ383" i="24" s="1"/>
  <c r="AO383" i="24"/>
  <c r="FE383" i="24" s="1"/>
  <c r="L383" i="24"/>
  <c r="EB383" i="24" s="1"/>
  <c r="S383" i="24"/>
  <c r="EI383" i="24" s="1"/>
  <c r="Y383" i="24"/>
  <c r="EO383" i="24" s="1"/>
  <c r="Z383" i="24"/>
  <c r="EP383" i="24" s="1"/>
  <c r="AP383" i="24"/>
  <c r="FF383" i="24" s="1"/>
  <c r="M383" i="24"/>
  <c r="EC383" i="24" s="1"/>
  <c r="AQ383" i="24"/>
  <c r="FG383" i="24" s="1"/>
  <c r="N383" i="24"/>
  <c r="ED383" i="24" s="1"/>
  <c r="AR383" i="24"/>
  <c r="FH383" i="24" s="1"/>
  <c r="O383" i="24"/>
  <c r="EE383" i="24" s="1"/>
  <c r="AH383" i="24"/>
  <c r="EX383" i="24" s="1"/>
  <c r="AI383" i="24"/>
  <c r="EY383" i="24" s="1"/>
  <c r="AY383" i="24"/>
  <c r="FO383" i="24" s="1"/>
  <c r="AS383" i="24"/>
  <c r="FI383" i="24" s="1"/>
  <c r="AE383" i="24"/>
  <c r="EU383" i="24" s="1"/>
  <c r="P383" i="24"/>
  <c r="EF383" i="24" s="1"/>
  <c r="AK383" i="24"/>
  <c r="FA383" i="24" s="1"/>
  <c r="AB383" i="24"/>
  <c r="ER383" i="24" s="1"/>
  <c r="AZ383" i="24"/>
  <c r="FP383" i="24" s="1"/>
  <c r="AT383" i="24"/>
  <c r="FJ383" i="24" s="1"/>
  <c r="AF383" i="24"/>
  <c r="EV383" i="24" s="1"/>
  <c r="Q383" i="24"/>
  <c r="EG383" i="24" s="1"/>
  <c r="BA383" i="24"/>
  <c r="FQ383" i="24" s="1"/>
  <c r="AG383" i="24"/>
  <c r="EW383" i="24" s="1"/>
  <c r="R383" i="24"/>
  <c r="EH383" i="24" s="1"/>
  <c r="AJ383" i="24"/>
  <c r="EZ383" i="24" s="1"/>
  <c r="AC383" i="24"/>
  <c r="ES383" i="24" s="1"/>
  <c r="A44" i="24"/>
  <c r="DQ43" i="24"/>
  <c r="DR43" i="24"/>
  <c r="DS43" i="24"/>
  <c r="DU43" i="24"/>
  <c r="DT43" i="24"/>
  <c r="DV43" i="24"/>
  <c r="DW43" i="24"/>
  <c r="DX43" i="24"/>
  <c r="DY43" i="24"/>
  <c r="DI43" i="24"/>
  <c r="DJ43" i="24"/>
  <c r="DK43" i="24"/>
  <c r="DL43" i="24"/>
  <c r="DM43" i="24"/>
  <c r="DN43" i="24"/>
  <c r="DO43" i="24"/>
  <c r="DG43" i="24"/>
  <c r="DH43" i="24"/>
  <c r="CT43" i="24"/>
  <c r="CU43" i="24"/>
  <c r="CK43" i="24"/>
  <c r="BS43" i="24"/>
  <c r="CC43" i="24"/>
  <c r="CD43" i="24"/>
  <c r="CE43" i="24"/>
  <c r="CF43" i="24"/>
  <c r="CA43" i="24"/>
  <c r="CM43" i="24"/>
  <c r="CN43" i="24"/>
  <c r="CO43" i="24"/>
  <c r="CP43" i="24"/>
  <c r="CQ43" i="24"/>
  <c r="CR43" i="24"/>
  <c r="CS43" i="24"/>
  <c r="CG43" i="24"/>
  <c r="AY43" i="24"/>
  <c r="FO43" i="24" s="1"/>
  <c r="CH43" i="24"/>
  <c r="AZ43" i="24"/>
  <c r="FP43" i="24" s="1"/>
  <c r="CI43" i="24"/>
  <c r="BA43" i="24"/>
  <c r="FQ43" i="24" s="1"/>
  <c r="CJ43" i="24"/>
  <c r="BB43" i="24"/>
  <c r="FR43" i="24" s="1"/>
  <c r="BC43" i="24"/>
  <c r="FS43" i="24" s="1"/>
  <c r="BT43" i="24"/>
  <c r="BD43" i="24"/>
  <c r="FT43" i="24" s="1"/>
  <c r="BU43" i="24"/>
  <c r="BE43" i="24"/>
  <c r="FU43" i="24" s="1"/>
  <c r="BV43" i="24"/>
  <c r="BF43" i="24"/>
  <c r="FV43" i="24" s="1"/>
  <c r="BW43" i="24"/>
  <c r="BK43" i="24"/>
  <c r="AW43" i="24"/>
  <c r="FM43" i="24" s="1"/>
  <c r="BX43" i="24"/>
  <c r="BL43" i="24"/>
  <c r="BY43" i="24"/>
  <c r="BM43" i="24"/>
  <c r="BZ43" i="24"/>
  <c r="BN43" i="24"/>
  <c r="BO43" i="24"/>
  <c r="BG43" i="24"/>
  <c r="FW43" i="24" s="1"/>
  <c r="BP43" i="24"/>
  <c r="BQ43" i="24"/>
  <c r="AH43" i="24"/>
  <c r="EX43" i="24" s="1"/>
  <c r="AI43" i="24"/>
  <c r="EY43" i="24" s="1"/>
  <c r="AJ43" i="24"/>
  <c r="EZ43" i="24" s="1"/>
  <c r="AK43" i="24"/>
  <c r="FA43" i="24" s="1"/>
  <c r="AO43" i="24"/>
  <c r="FE43" i="24" s="1"/>
  <c r="AL43" i="24"/>
  <c r="FB43" i="24" s="1"/>
  <c r="AP43" i="24"/>
  <c r="FF43" i="24" s="1"/>
  <c r="AM43" i="24"/>
  <c r="FC43" i="24" s="1"/>
  <c r="BI43" i="24"/>
  <c r="AQ43" i="24"/>
  <c r="FG43" i="24" s="1"/>
  <c r="BJ43" i="24"/>
  <c r="AE43" i="24"/>
  <c r="EU43" i="24" s="1"/>
  <c r="AF43" i="24"/>
  <c r="EV43" i="24" s="1"/>
  <c r="AG43" i="24"/>
  <c r="EW43" i="24" s="1"/>
  <c r="S43" i="24"/>
  <c r="EI43" i="24" s="1"/>
  <c r="O43" i="24"/>
  <c r="EE43" i="24" s="1"/>
  <c r="R43" i="24"/>
  <c r="EH43" i="24" s="1"/>
  <c r="P43" i="24"/>
  <c r="EF43" i="24" s="1"/>
  <c r="U43" i="24"/>
  <c r="EK43" i="24" s="1"/>
  <c r="K43" i="24"/>
  <c r="EA43" i="24" s="1"/>
  <c r="Q43" i="24"/>
  <c r="EG43" i="24" s="1"/>
  <c r="V43" i="24"/>
  <c r="EL43" i="24" s="1"/>
  <c r="X43" i="24"/>
  <c r="EN43" i="24" s="1"/>
  <c r="Y43" i="24"/>
  <c r="EO43" i="24" s="1"/>
  <c r="L43" i="24"/>
  <c r="EB43" i="24" s="1"/>
  <c r="AR43" i="24"/>
  <c r="FH43" i="24" s="1"/>
  <c r="W43" i="24"/>
  <c r="EM43" i="24" s="1"/>
  <c r="AS43" i="24"/>
  <c r="FI43" i="24" s="1"/>
  <c r="AT43" i="24"/>
  <c r="FJ43" i="24" s="1"/>
  <c r="M43" i="24"/>
  <c r="EC43" i="24" s="1"/>
  <c r="N43" i="24"/>
  <c r="ED43" i="24" s="1"/>
  <c r="AA43" i="24"/>
  <c r="EQ43" i="24" s="1"/>
  <c r="AB43" i="24"/>
  <c r="ER43" i="24" s="1"/>
  <c r="AV43" i="24"/>
  <c r="FL43" i="24" s="1"/>
  <c r="AC43" i="24"/>
  <c r="ES43" i="24" s="1"/>
  <c r="Z43" i="24"/>
  <c r="EP43" i="24" s="1"/>
  <c r="AU43" i="24"/>
  <c r="FK43" i="24" s="1"/>
  <c r="A294" i="24"/>
  <c r="DX293" i="24"/>
  <c r="DY293" i="24"/>
  <c r="DQ293" i="24"/>
  <c r="DR293" i="24"/>
  <c r="DS293" i="24"/>
  <c r="DT293" i="24"/>
  <c r="DU293" i="24"/>
  <c r="DV293" i="24"/>
  <c r="DW293" i="24"/>
  <c r="DG293" i="24"/>
  <c r="DH293" i="24"/>
  <c r="DI293" i="24"/>
  <c r="DJ293" i="24"/>
  <c r="DO293" i="24"/>
  <c r="CO293" i="24"/>
  <c r="CP293" i="24"/>
  <c r="CQ293" i="24"/>
  <c r="CR293" i="24"/>
  <c r="CS293" i="24"/>
  <c r="CT293" i="24"/>
  <c r="CU293" i="24"/>
  <c r="DK293" i="24"/>
  <c r="CF293" i="24"/>
  <c r="DL293" i="24"/>
  <c r="CG293" i="24"/>
  <c r="DM293" i="24"/>
  <c r="CH293" i="24"/>
  <c r="DN293" i="24"/>
  <c r="CI293" i="24"/>
  <c r="CJ293" i="24"/>
  <c r="CK293" i="24"/>
  <c r="CC293" i="24"/>
  <c r="CM293" i="24"/>
  <c r="CD293" i="24"/>
  <c r="CN293" i="24"/>
  <c r="CE293" i="24"/>
  <c r="BN293" i="24"/>
  <c r="BO293" i="24"/>
  <c r="BP293" i="24"/>
  <c r="BQ293" i="24"/>
  <c r="BZ293" i="24"/>
  <c r="BJ293" i="24"/>
  <c r="AR293" i="24"/>
  <c r="FH293" i="24" s="1"/>
  <c r="CA293" i="24"/>
  <c r="BK293" i="24"/>
  <c r="AS293" i="24"/>
  <c r="FI293" i="24" s="1"/>
  <c r="BL293" i="24"/>
  <c r="AT293" i="24"/>
  <c r="FJ293" i="24" s="1"/>
  <c r="BM293" i="24"/>
  <c r="AU293" i="24"/>
  <c r="FK293" i="24" s="1"/>
  <c r="AW293" i="24"/>
  <c r="FM293" i="24" s="1"/>
  <c r="AY293" i="24"/>
  <c r="FO293" i="24" s="1"/>
  <c r="AZ293" i="24"/>
  <c r="FP293" i="24" s="1"/>
  <c r="AP293" i="24"/>
  <c r="FF293" i="24" s="1"/>
  <c r="BA293" i="24"/>
  <c r="FQ293" i="24" s="1"/>
  <c r="AQ293" i="24"/>
  <c r="FG293" i="24" s="1"/>
  <c r="BB293" i="24"/>
  <c r="FR293" i="24" s="1"/>
  <c r="AV293" i="24"/>
  <c r="FL293" i="24" s="1"/>
  <c r="AE293" i="24"/>
  <c r="EU293" i="24" s="1"/>
  <c r="BC293" i="24"/>
  <c r="FS293" i="24" s="1"/>
  <c r="AF293" i="24"/>
  <c r="EV293" i="24" s="1"/>
  <c r="BD293" i="24"/>
  <c r="FT293" i="24" s="1"/>
  <c r="AG293" i="24"/>
  <c r="EW293" i="24" s="1"/>
  <c r="BE293" i="24"/>
  <c r="FU293" i="24" s="1"/>
  <c r="AH293" i="24"/>
  <c r="EX293" i="24" s="1"/>
  <c r="BF293" i="24"/>
  <c r="FV293" i="24" s="1"/>
  <c r="AI293" i="24"/>
  <c r="EY293" i="24" s="1"/>
  <c r="AA293" i="24"/>
  <c r="EQ293" i="24" s="1"/>
  <c r="AB293" i="24"/>
  <c r="ER293" i="24" s="1"/>
  <c r="AO293" i="24"/>
  <c r="FE293" i="24" s="1"/>
  <c r="AC293" i="24"/>
  <c r="ES293" i="24" s="1"/>
  <c r="AK293" i="24"/>
  <c r="FA293" i="24" s="1"/>
  <c r="Y293" i="24"/>
  <c r="EO293" i="24" s="1"/>
  <c r="O293" i="24"/>
  <c r="EE293" i="24" s="1"/>
  <c r="AL293" i="24"/>
  <c r="FB293" i="24" s="1"/>
  <c r="Z293" i="24"/>
  <c r="EP293" i="24" s="1"/>
  <c r="N293" i="24"/>
  <c r="ED293" i="24" s="1"/>
  <c r="AJ293" i="24"/>
  <c r="EZ293" i="24" s="1"/>
  <c r="M293" i="24"/>
  <c r="EC293" i="24" s="1"/>
  <c r="BU293" i="24"/>
  <c r="W293" i="24"/>
  <c r="EM293" i="24" s="1"/>
  <c r="BT293" i="24"/>
  <c r="X293" i="24"/>
  <c r="EN293" i="24" s="1"/>
  <c r="K293" i="24"/>
  <c r="EA293" i="24" s="1"/>
  <c r="AM293" i="24"/>
  <c r="FC293" i="24" s="1"/>
  <c r="L293" i="24"/>
  <c r="EB293" i="24" s="1"/>
  <c r="P293" i="24"/>
  <c r="EF293" i="24" s="1"/>
  <c r="U293" i="24"/>
  <c r="EK293" i="24" s="1"/>
  <c r="BS293" i="24"/>
  <c r="V293" i="24"/>
  <c r="EL293" i="24" s="1"/>
  <c r="BV293" i="24"/>
  <c r="S293" i="24"/>
  <c r="EI293" i="24" s="1"/>
  <c r="Q293" i="24"/>
  <c r="EG293" i="24" s="1"/>
  <c r="BG293" i="24"/>
  <c r="FW293" i="24" s="1"/>
  <c r="BW293" i="24"/>
  <c r="BI293" i="24"/>
  <c r="BX293" i="24"/>
  <c r="BY293" i="24"/>
  <c r="R293" i="24"/>
  <c r="EH293" i="24" s="1"/>
  <c r="A99" i="24"/>
  <c r="DS98" i="24"/>
  <c r="DT98" i="24"/>
  <c r="DU98" i="24"/>
  <c r="DV98" i="24"/>
  <c r="DW98" i="24"/>
  <c r="DX98" i="24"/>
  <c r="DQ98" i="24"/>
  <c r="DR98" i="24"/>
  <c r="DY98" i="24"/>
  <c r="DN98" i="24"/>
  <c r="DO98" i="24"/>
  <c r="DJ98" i="24"/>
  <c r="DK98" i="24"/>
  <c r="DL98" i="24"/>
  <c r="DM98" i="24"/>
  <c r="CM98" i="24"/>
  <c r="CN98" i="24"/>
  <c r="CO98" i="24"/>
  <c r="CP98" i="24"/>
  <c r="CC98" i="24"/>
  <c r="CQ98" i="24"/>
  <c r="CD98" i="24"/>
  <c r="CR98" i="24"/>
  <c r="CE98" i="24"/>
  <c r="CS98" i="24"/>
  <c r="CF98" i="24"/>
  <c r="CT98" i="24"/>
  <c r="CG98" i="24"/>
  <c r="CU98" i="24"/>
  <c r="CH98" i="24"/>
  <c r="DG98" i="24"/>
  <c r="CI98" i="24"/>
  <c r="DH98" i="24"/>
  <c r="CJ98" i="24"/>
  <c r="DI98" i="24"/>
  <c r="CK98" i="24"/>
  <c r="BS98" i="24"/>
  <c r="BT98" i="24"/>
  <c r="BU98" i="24"/>
  <c r="BV98" i="24"/>
  <c r="BW98" i="24"/>
  <c r="BX98" i="24"/>
  <c r="BY98" i="24"/>
  <c r="BD98" i="24"/>
  <c r="FT98" i="24" s="1"/>
  <c r="BE98" i="24"/>
  <c r="FU98" i="24" s="1"/>
  <c r="BF98" i="24"/>
  <c r="FV98" i="24" s="1"/>
  <c r="BG98" i="24"/>
  <c r="FW98" i="24" s="1"/>
  <c r="BZ98" i="24"/>
  <c r="CA98" i="24"/>
  <c r="BI98" i="24"/>
  <c r="BJ98" i="24"/>
  <c r="BK98" i="24"/>
  <c r="BP98" i="24"/>
  <c r="AZ98" i="24"/>
  <c r="FP98" i="24" s="1"/>
  <c r="BQ98" i="24"/>
  <c r="BA98" i="24"/>
  <c r="FQ98" i="24" s="1"/>
  <c r="BB98" i="24"/>
  <c r="FR98" i="24" s="1"/>
  <c r="BC98" i="24"/>
  <c r="FS98" i="24" s="1"/>
  <c r="AM98" i="24"/>
  <c r="FC98" i="24" s="1"/>
  <c r="U98" i="24"/>
  <c r="EK98" i="24" s="1"/>
  <c r="AY98" i="24"/>
  <c r="FO98" i="24" s="1"/>
  <c r="BL98" i="24"/>
  <c r="BM98" i="24"/>
  <c r="BN98" i="24"/>
  <c r="BO98" i="24"/>
  <c r="AU98" i="24"/>
  <c r="FK98" i="24" s="1"/>
  <c r="AA98" i="24"/>
  <c r="EQ98" i="24" s="1"/>
  <c r="AV98" i="24"/>
  <c r="FL98" i="24" s="1"/>
  <c r="AE98" i="24"/>
  <c r="EU98" i="24" s="1"/>
  <c r="AB98" i="24"/>
  <c r="ER98" i="24" s="1"/>
  <c r="AW98" i="24"/>
  <c r="FM98" i="24" s="1"/>
  <c r="AF98" i="24"/>
  <c r="EV98" i="24" s="1"/>
  <c r="AC98" i="24"/>
  <c r="ES98" i="24" s="1"/>
  <c r="AG98" i="24"/>
  <c r="EW98" i="24" s="1"/>
  <c r="AH98" i="24"/>
  <c r="EX98" i="24" s="1"/>
  <c r="AI98" i="24"/>
  <c r="EY98" i="24" s="1"/>
  <c r="AJ98" i="24"/>
  <c r="EZ98" i="24" s="1"/>
  <c r="AK98" i="24"/>
  <c r="FA98" i="24" s="1"/>
  <c r="K98" i="24"/>
  <c r="EA98" i="24" s="1"/>
  <c r="W98" i="24"/>
  <c r="EM98" i="24" s="1"/>
  <c r="AR98" i="24"/>
  <c r="FH98" i="24" s="1"/>
  <c r="L98" i="24"/>
  <c r="EB98" i="24" s="1"/>
  <c r="M98" i="24"/>
  <c r="EC98" i="24" s="1"/>
  <c r="AQ98" i="24"/>
  <c r="FG98" i="24" s="1"/>
  <c r="S98" i="24"/>
  <c r="EI98" i="24" s="1"/>
  <c r="AS98" i="24"/>
  <c r="FI98" i="24" s="1"/>
  <c r="AT98" i="24"/>
  <c r="FJ98" i="24" s="1"/>
  <c r="N98" i="24"/>
  <c r="ED98" i="24" s="1"/>
  <c r="AL98" i="24"/>
  <c r="FB98" i="24" s="1"/>
  <c r="O98" i="24"/>
  <c r="EE98" i="24" s="1"/>
  <c r="Y98" i="24"/>
  <c r="EO98" i="24" s="1"/>
  <c r="P98" i="24"/>
  <c r="EF98" i="24" s="1"/>
  <c r="Z98" i="24"/>
  <c r="EP98" i="24" s="1"/>
  <c r="AO98" i="24"/>
  <c r="FE98" i="24" s="1"/>
  <c r="Q98" i="24"/>
  <c r="EG98" i="24" s="1"/>
  <c r="AP98" i="24"/>
  <c r="FF98" i="24" s="1"/>
  <c r="V98" i="24"/>
  <c r="EL98" i="24" s="1"/>
  <c r="R98" i="24"/>
  <c r="EH98" i="24" s="1"/>
  <c r="X98" i="24"/>
  <c r="EN98" i="24" s="1"/>
  <c r="A364" i="24"/>
  <c r="DQ363" i="24"/>
  <c r="DR363" i="24"/>
  <c r="DS363" i="24"/>
  <c r="DU363" i="24"/>
  <c r="DT363" i="24"/>
  <c r="DV363" i="24"/>
  <c r="DW363" i="24"/>
  <c r="DX363" i="24"/>
  <c r="DY363" i="24"/>
  <c r="DM363" i="24"/>
  <c r="DN363" i="24"/>
  <c r="DO363" i="24"/>
  <c r="CM363" i="24"/>
  <c r="CN363" i="24"/>
  <c r="CO363" i="24"/>
  <c r="CP363" i="24"/>
  <c r="CQ363" i="24"/>
  <c r="CR363" i="24"/>
  <c r="CS363" i="24"/>
  <c r="CT363" i="24"/>
  <c r="CU363" i="24"/>
  <c r="DG363" i="24"/>
  <c r="DH363" i="24"/>
  <c r="DI363" i="24"/>
  <c r="DJ363" i="24"/>
  <c r="DK363" i="24"/>
  <c r="DL363" i="24"/>
  <c r="CC363" i="24"/>
  <c r="CH363" i="24"/>
  <c r="CI363" i="24"/>
  <c r="CJ363" i="24"/>
  <c r="CK363" i="24"/>
  <c r="BX363" i="24"/>
  <c r="BY363" i="24"/>
  <c r="BZ363" i="24"/>
  <c r="CA363" i="24"/>
  <c r="BI363" i="24"/>
  <c r="BJ363" i="24"/>
  <c r="BK363" i="24"/>
  <c r="CD363" i="24"/>
  <c r="BP363" i="24"/>
  <c r="BB363" i="24"/>
  <c r="FR363" i="24" s="1"/>
  <c r="CE363" i="24"/>
  <c r="BQ363" i="24"/>
  <c r="BC363" i="24"/>
  <c r="FS363" i="24" s="1"/>
  <c r="CF363" i="24"/>
  <c r="BD363" i="24"/>
  <c r="FT363" i="24" s="1"/>
  <c r="CG363" i="24"/>
  <c r="BE363" i="24"/>
  <c r="FU363" i="24" s="1"/>
  <c r="BF363" i="24"/>
  <c r="FV363" i="24" s="1"/>
  <c r="BG363" i="24"/>
  <c r="FW363" i="24" s="1"/>
  <c r="BT363" i="24"/>
  <c r="AW363" i="24"/>
  <c r="FM363" i="24" s="1"/>
  <c r="AM363" i="24"/>
  <c r="FC363" i="24" s="1"/>
  <c r="BU363" i="24"/>
  <c r="AY363" i="24"/>
  <c r="FO363" i="24" s="1"/>
  <c r="BV363" i="24"/>
  <c r="AZ363" i="24"/>
  <c r="FP363" i="24" s="1"/>
  <c r="BW363" i="24"/>
  <c r="BA363" i="24"/>
  <c r="FQ363" i="24" s="1"/>
  <c r="BO363" i="24"/>
  <c r="AI363" i="24"/>
  <c r="EY363" i="24" s="1"/>
  <c r="AJ363" i="24"/>
  <c r="EZ363" i="24" s="1"/>
  <c r="AK363" i="24"/>
  <c r="FA363" i="24" s="1"/>
  <c r="AL363" i="24"/>
  <c r="FB363" i="24" s="1"/>
  <c r="U363" i="24"/>
  <c r="EK363" i="24" s="1"/>
  <c r="V363" i="24"/>
  <c r="EL363" i="24" s="1"/>
  <c r="W363" i="24"/>
  <c r="EM363" i="24" s="1"/>
  <c r="AO363" i="24"/>
  <c r="FE363" i="24" s="1"/>
  <c r="X363" i="24"/>
  <c r="EN363" i="24" s="1"/>
  <c r="AT363" i="24"/>
  <c r="FJ363" i="24" s="1"/>
  <c r="K363" i="24"/>
  <c r="EA363" i="24" s="1"/>
  <c r="AU363" i="24"/>
  <c r="FK363" i="24" s="1"/>
  <c r="L363" i="24"/>
  <c r="EB363" i="24" s="1"/>
  <c r="AC363" i="24"/>
  <c r="ES363" i="24" s="1"/>
  <c r="BL363" i="24"/>
  <c r="BN363" i="24"/>
  <c r="AV363" i="24"/>
  <c r="FL363" i="24" s="1"/>
  <c r="M363" i="24"/>
  <c r="EC363" i="24" s="1"/>
  <c r="N363" i="24"/>
  <c r="ED363" i="24" s="1"/>
  <c r="Y363" i="24"/>
  <c r="EO363" i="24" s="1"/>
  <c r="O363" i="24"/>
  <c r="EE363" i="24" s="1"/>
  <c r="Z363" i="24"/>
  <c r="EP363" i="24" s="1"/>
  <c r="P363" i="24"/>
  <c r="EF363" i="24" s="1"/>
  <c r="AA363" i="24"/>
  <c r="EQ363" i="24" s="1"/>
  <c r="Q363" i="24"/>
  <c r="EG363" i="24" s="1"/>
  <c r="BM363" i="24"/>
  <c r="AB363" i="24"/>
  <c r="ER363" i="24" s="1"/>
  <c r="R363" i="24"/>
  <c r="EH363" i="24" s="1"/>
  <c r="S363" i="24"/>
  <c r="EI363" i="24" s="1"/>
  <c r="BS363" i="24"/>
  <c r="AH363" i="24"/>
  <c r="EX363" i="24" s="1"/>
  <c r="AR363" i="24"/>
  <c r="FH363" i="24" s="1"/>
  <c r="AP363" i="24"/>
  <c r="FF363" i="24" s="1"/>
  <c r="AS363" i="24"/>
  <c r="FI363" i="24" s="1"/>
  <c r="AF363" i="24"/>
  <c r="EV363" i="24" s="1"/>
  <c r="AG363" i="24"/>
  <c r="EW363" i="24" s="1"/>
  <c r="AQ363" i="24"/>
  <c r="FG363" i="24" s="1"/>
  <c r="AE363" i="24"/>
  <c r="EU363" i="24" s="1"/>
  <c r="A84" i="24"/>
  <c r="DQ83" i="24"/>
  <c r="DR83" i="24"/>
  <c r="DS83" i="24"/>
  <c r="DU83" i="24"/>
  <c r="DY83" i="24"/>
  <c r="DI83" i="24"/>
  <c r="DJ83" i="24"/>
  <c r="DK83" i="24"/>
  <c r="DL83" i="24"/>
  <c r="DT83" i="24"/>
  <c r="DM83" i="24"/>
  <c r="DV83" i="24"/>
  <c r="DN83" i="24"/>
  <c r="DW83" i="24"/>
  <c r="DO83" i="24"/>
  <c r="DX83" i="24"/>
  <c r="DG83" i="24"/>
  <c r="DH83" i="24"/>
  <c r="CP83" i="24"/>
  <c r="CK83" i="24"/>
  <c r="CQ83" i="24"/>
  <c r="CR83" i="24"/>
  <c r="CS83" i="24"/>
  <c r="CT83" i="24"/>
  <c r="CU83" i="24"/>
  <c r="CC83" i="24"/>
  <c r="CD83" i="24"/>
  <c r="CE83" i="24"/>
  <c r="BS83" i="24"/>
  <c r="CF83" i="24"/>
  <c r="CG83" i="24"/>
  <c r="CH83" i="24"/>
  <c r="CI83" i="24"/>
  <c r="CJ83" i="24"/>
  <c r="BU83" i="24"/>
  <c r="BV83" i="24"/>
  <c r="BW83" i="24"/>
  <c r="BX83" i="24"/>
  <c r="BY83" i="24"/>
  <c r="BZ83" i="24"/>
  <c r="CA83" i="24"/>
  <c r="AY83" i="24"/>
  <c r="FO83" i="24" s="1"/>
  <c r="CM83" i="24"/>
  <c r="AZ83" i="24"/>
  <c r="FP83" i="24" s="1"/>
  <c r="CN83" i="24"/>
  <c r="BA83" i="24"/>
  <c r="FQ83" i="24" s="1"/>
  <c r="CO83" i="24"/>
  <c r="BB83" i="24"/>
  <c r="FR83" i="24" s="1"/>
  <c r="BC83" i="24"/>
  <c r="FS83" i="24" s="1"/>
  <c r="BD83" i="24"/>
  <c r="FT83" i="24" s="1"/>
  <c r="BE83" i="24"/>
  <c r="FU83" i="24" s="1"/>
  <c r="BF83" i="24"/>
  <c r="FV83" i="24" s="1"/>
  <c r="BO83" i="24"/>
  <c r="BG83" i="24"/>
  <c r="FW83" i="24" s="1"/>
  <c r="AW83" i="24"/>
  <c r="FM83" i="24" s="1"/>
  <c r="BP83" i="24"/>
  <c r="BQ83" i="24"/>
  <c r="AU83" i="24"/>
  <c r="FK83" i="24" s="1"/>
  <c r="AH83" i="24"/>
  <c r="EX83" i="24" s="1"/>
  <c r="AV83" i="24"/>
  <c r="FL83" i="24" s="1"/>
  <c r="AI83" i="24"/>
  <c r="EY83" i="24" s="1"/>
  <c r="AJ83" i="24"/>
  <c r="EZ83" i="24" s="1"/>
  <c r="AK83" i="24"/>
  <c r="FA83" i="24" s="1"/>
  <c r="AL83" i="24"/>
  <c r="FB83" i="24" s="1"/>
  <c r="AM83" i="24"/>
  <c r="FC83" i="24" s="1"/>
  <c r="AS83" i="24"/>
  <c r="FI83" i="24" s="1"/>
  <c r="X83" i="24"/>
  <c r="EN83" i="24" s="1"/>
  <c r="AT83" i="24"/>
  <c r="FJ83" i="24" s="1"/>
  <c r="Y83" i="24"/>
  <c r="EO83" i="24" s="1"/>
  <c r="Z83" i="24"/>
  <c r="EP83" i="24" s="1"/>
  <c r="AA83" i="24"/>
  <c r="EQ83" i="24" s="1"/>
  <c r="AB83" i="24"/>
  <c r="ER83" i="24" s="1"/>
  <c r="AC83" i="24"/>
  <c r="ES83" i="24" s="1"/>
  <c r="BK83" i="24"/>
  <c r="N83" i="24"/>
  <c r="ED83" i="24" s="1"/>
  <c r="AE83" i="24"/>
  <c r="EU83" i="24" s="1"/>
  <c r="AF83" i="24"/>
  <c r="EV83" i="24" s="1"/>
  <c r="BL83" i="24"/>
  <c r="S83" i="24"/>
  <c r="EI83" i="24" s="1"/>
  <c r="AR83" i="24"/>
  <c r="FH83" i="24" s="1"/>
  <c r="BM83" i="24"/>
  <c r="AQ83" i="24"/>
  <c r="FG83" i="24" s="1"/>
  <c r="BN83" i="24"/>
  <c r="AO83" i="24"/>
  <c r="FE83" i="24" s="1"/>
  <c r="R83" i="24"/>
  <c r="EH83" i="24" s="1"/>
  <c r="K83" i="24"/>
  <c r="EA83" i="24" s="1"/>
  <c r="AG83" i="24"/>
  <c r="EW83" i="24" s="1"/>
  <c r="L83" i="24"/>
  <c r="EB83" i="24" s="1"/>
  <c r="P83" i="24"/>
  <c r="EF83" i="24" s="1"/>
  <c r="M83" i="24"/>
  <c r="EC83" i="24" s="1"/>
  <c r="O83" i="24"/>
  <c r="EE83" i="24" s="1"/>
  <c r="BT83" i="24"/>
  <c r="Q83" i="24"/>
  <c r="EG83" i="24" s="1"/>
  <c r="AP83" i="24"/>
  <c r="FF83" i="24" s="1"/>
  <c r="V83" i="24"/>
  <c r="EL83" i="24" s="1"/>
  <c r="BJ83" i="24"/>
  <c r="U83" i="24"/>
  <c r="EK83" i="24" s="1"/>
  <c r="W83" i="24"/>
  <c r="EM83" i="24" s="1"/>
  <c r="BI83" i="24"/>
  <c r="A34" i="24"/>
  <c r="DX33" i="24"/>
  <c r="DY33" i="24"/>
  <c r="DQ33" i="24"/>
  <c r="DR33" i="24"/>
  <c r="DS33" i="24"/>
  <c r="DT33" i="24"/>
  <c r="DU33" i="24"/>
  <c r="DV33" i="24"/>
  <c r="DW33" i="24"/>
  <c r="CN33" i="24"/>
  <c r="CO33" i="24"/>
  <c r="CP33" i="24"/>
  <c r="CQ33" i="24"/>
  <c r="DG33" i="24"/>
  <c r="CR33" i="24"/>
  <c r="DH33" i="24"/>
  <c r="CS33" i="24"/>
  <c r="DI33" i="24"/>
  <c r="CT33" i="24"/>
  <c r="DJ33" i="24"/>
  <c r="CU33" i="24"/>
  <c r="DO33" i="24"/>
  <c r="CM33" i="24"/>
  <c r="CC33" i="24"/>
  <c r="CD33" i="24"/>
  <c r="DK33" i="24"/>
  <c r="CE33" i="24"/>
  <c r="DL33" i="24"/>
  <c r="CF33" i="24"/>
  <c r="DM33" i="24"/>
  <c r="CG33" i="24"/>
  <c r="DN33" i="24"/>
  <c r="CH33" i="24"/>
  <c r="CA33" i="24"/>
  <c r="BV33" i="24"/>
  <c r="BW33" i="24"/>
  <c r="BX33" i="24"/>
  <c r="BY33" i="24"/>
  <c r="BZ33" i="24"/>
  <c r="BI33" i="24"/>
  <c r="BS33" i="24"/>
  <c r="BJ33" i="24"/>
  <c r="BT33" i="24"/>
  <c r="BK33" i="24"/>
  <c r="BU33" i="24"/>
  <c r="BL33" i="24"/>
  <c r="CI33" i="24"/>
  <c r="BM33" i="24"/>
  <c r="CJ33" i="24"/>
  <c r="BN33" i="24"/>
  <c r="CK33" i="24"/>
  <c r="BO33" i="24"/>
  <c r="BP33" i="24"/>
  <c r="AO33" i="24"/>
  <c r="FE33" i="24" s="1"/>
  <c r="AP33" i="24"/>
  <c r="FF33" i="24" s="1"/>
  <c r="AQ33" i="24"/>
  <c r="FG33" i="24" s="1"/>
  <c r="AR33" i="24"/>
  <c r="FH33" i="24" s="1"/>
  <c r="AY33" i="24"/>
  <c r="FO33" i="24" s="1"/>
  <c r="AS33" i="24"/>
  <c r="FI33" i="24" s="1"/>
  <c r="AZ33" i="24"/>
  <c r="FP33" i="24" s="1"/>
  <c r="AT33" i="24"/>
  <c r="FJ33" i="24" s="1"/>
  <c r="X33" i="24"/>
  <c r="EN33" i="24" s="1"/>
  <c r="Z33" i="24"/>
  <c r="EP33" i="24" s="1"/>
  <c r="BA33" i="24"/>
  <c r="FQ33" i="24" s="1"/>
  <c r="AV33" i="24"/>
  <c r="FL33" i="24" s="1"/>
  <c r="AF33" i="24"/>
  <c r="EV33" i="24" s="1"/>
  <c r="AA33" i="24"/>
  <c r="EQ33" i="24" s="1"/>
  <c r="BB33" i="24"/>
  <c r="FR33" i="24" s="1"/>
  <c r="AW33" i="24"/>
  <c r="FM33" i="24" s="1"/>
  <c r="AG33" i="24"/>
  <c r="EW33" i="24" s="1"/>
  <c r="AB33" i="24"/>
  <c r="ER33" i="24" s="1"/>
  <c r="BC33" i="24"/>
  <c r="FS33" i="24" s="1"/>
  <c r="AH33" i="24"/>
  <c r="EX33" i="24" s="1"/>
  <c r="AC33" i="24"/>
  <c r="ES33" i="24" s="1"/>
  <c r="BD33" i="24"/>
  <c r="FT33" i="24" s="1"/>
  <c r="AI33" i="24"/>
  <c r="EY33" i="24" s="1"/>
  <c r="BE33" i="24"/>
  <c r="FU33" i="24" s="1"/>
  <c r="AJ33" i="24"/>
  <c r="EZ33" i="24" s="1"/>
  <c r="BF33" i="24"/>
  <c r="FV33" i="24" s="1"/>
  <c r="AK33" i="24"/>
  <c r="FA33" i="24" s="1"/>
  <c r="BG33" i="24"/>
  <c r="FW33" i="24" s="1"/>
  <c r="AL33" i="24"/>
  <c r="FB33" i="24" s="1"/>
  <c r="AM33" i="24"/>
  <c r="FC33" i="24" s="1"/>
  <c r="BQ33" i="24"/>
  <c r="P33" i="24"/>
  <c r="EF33" i="24" s="1"/>
  <c r="V33" i="24"/>
  <c r="EL33" i="24" s="1"/>
  <c r="Y33" i="24"/>
  <c r="EO33" i="24" s="1"/>
  <c r="Q33" i="24"/>
  <c r="EG33" i="24" s="1"/>
  <c r="R33" i="24"/>
  <c r="EH33" i="24" s="1"/>
  <c r="U33" i="24"/>
  <c r="EK33" i="24" s="1"/>
  <c r="AU33" i="24"/>
  <c r="FK33" i="24" s="1"/>
  <c r="AE33" i="24"/>
  <c r="EU33" i="24" s="1"/>
  <c r="S33" i="24"/>
  <c r="EI33" i="24" s="1"/>
  <c r="K33" i="24"/>
  <c r="EA33" i="24" s="1"/>
  <c r="W33" i="24"/>
  <c r="EM33" i="24" s="1"/>
  <c r="M33" i="24"/>
  <c r="EC33" i="24" s="1"/>
  <c r="N33" i="24"/>
  <c r="ED33" i="24" s="1"/>
  <c r="L33" i="24"/>
  <c r="EB33" i="24" s="1"/>
  <c r="O33" i="24"/>
  <c r="EE33" i="24" s="1"/>
  <c r="A304" i="24"/>
  <c r="DQ303" i="24"/>
  <c r="DR303" i="24"/>
  <c r="DS303" i="24"/>
  <c r="DU303" i="24"/>
  <c r="DT303" i="24"/>
  <c r="DV303" i="24"/>
  <c r="DW303" i="24"/>
  <c r="DX303" i="24"/>
  <c r="DY303" i="24"/>
  <c r="DM303" i="24"/>
  <c r="DN303" i="24"/>
  <c r="DO303" i="24"/>
  <c r="CM303" i="24"/>
  <c r="CN303" i="24"/>
  <c r="CO303" i="24"/>
  <c r="CP303" i="24"/>
  <c r="CQ303" i="24"/>
  <c r="CR303" i="24"/>
  <c r="DG303" i="24"/>
  <c r="CS303" i="24"/>
  <c r="DH303" i="24"/>
  <c r="CT303" i="24"/>
  <c r="CC303" i="24"/>
  <c r="CU303" i="24"/>
  <c r="BS303" i="24"/>
  <c r="BY303" i="24"/>
  <c r="CH303" i="24"/>
  <c r="CI303" i="24"/>
  <c r="CJ303" i="24"/>
  <c r="CK303" i="24"/>
  <c r="BI303" i="24"/>
  <c r="BT303" i="24"/>
  <c r="BJ303" i="24"/>
  <c r="BU303" i="24"/>
  <c r="BK303" i="24"/>
  <c r="BV303" i="24"/>
  <c r="BB303" i="24"/>
  <c r="FR303" i="24" s="1"/>
  <c r="BW303" i="24"/>
  <c r="BC303" i="24"/>
  <c r="FS303" i="24" s="1"/>
  <c r="BX303" i="24"/>
  <c r="BD303" i="24"/>
  <c r="FT303" i="24" s="1"/>
  <c r="BZ303" i="24"/>
  <c r="BE303" i="24"/>
  <c r="FU303" i="24" s="1"/>
  <c r="CD303" i="24"/>
  <c r="CA303" i="24"/>
  <c r="BF303" i="24"/>
  <c r="FV303" i="24" s="1"/>
  <c r="CE303" i="24"/>
  <c r="BG303" i="24"/>
  <c r="FW303" i="24" s="1"/>
  <c r="CF303" i="24"/>
  <c r="CG303" i="24"/>
  <c r="BL303" i="24"/>
  <c r="AP303" i="24"/>
  <c r="FF303" i="24" s="1"/>
  <c r="AM303" i="24"/>
  <c r="FC303" i="24" s="1"/>
  <c r="BM303" i="24"/>
  <c r="AQ303" i="24"/>
  <c r="FG303" i="24" s="1"/>
  <c r="BN303" i="24"/>
  <c r="AR303" i="24"/>
  <c r="FH303" i="24" s="1"/>
  <c r="BO303" i="24"/>
  <c r="AS303" i="24"/>
  <c r="FI303" i="24" s="1"/>
  <c r="BP303" i="24"/>
  <c r="AT303" i="24"/>
  <c r="FJ303" i="24" s="1"/>
  <c r="BQ303" i="24"/>
  <c r="AU303" i="24"/>
  <c r="FK303" i="24" s="1"/>
  <c r="AV303" i="24"/>
  <c r="FL303" i="24" s="1"/>
  <c r="AO303" i="24"/>
  <c r="FE303" i="24" s="1"/>
  <c r="AW303" i="24"/>
  <c r="FM303" i="24" s="1"/>
  <c r="U303" i="24"/>
  <c r="EK303" i="24" s="1"/>
  <c r="AE303" i="24"/>
  <c r="EU303" i="24" s="1"/>
  <c r="V303" i="24"/>
  <c r="EL303" i="24" s="1"/>
  <c r="AF303" i="24"/>
  <c r="EV303" i="24" s="1"/>
  <c r="W303" i="24"/>
  <c r="EM303" i="24" s="1"/>
  <c r="AG303" i="24"/>
  <c r="EW303" i="24" s="1"/>
  <c r="X303" i="24"/>
  <c r="EN303" i="24" s="1"/>
  <c r="AZ303" i="24"/>
  <c r="FP303" i="24" s="1"/>
  <c r="Y303" i="24"/>
  <c r="EO303" i="24" s="1"/>
  <c r="K303" i="24"/>
  <c r="EA303" i="24" s="1"/>
  <c r="BA303" i="24"/>
  <c r="FQ303" i="24" s="1"/>
  <c r="Z303" i="24"/>
  <c r="EP303" i="24" s="1"/>
  <c r="L303" i="24"/>
  <c r="EB303" i="24" s="1"/>
  <c r="AL303" i="24"/>
  <c r="FB303" i="24" s="1"/>
  <c r="AA303" i="24"/>
  <c r="EQ303" i="24" s="1"/>
  <c r="M303" i="24"/>
  <c r="EC303" i="24" s="1"/>
  <c r="DL303" i="24"/>
  <c r="AB303" i="24"/>
  <c r="ER303" i="24" s="1"/>
  <c r="N303" i="24"/>
  <c r="ED303" i="24" s="1"/>
  <c r="S303" i="24"/>
  <c r="EI303" i="24" s="1"/>
  <c r="AH303" i="24"/>
  <c r="EX303" i="24" s="1"/>
  <c r="AC303" i="24"/>
  <c r="ES303" i="24" s="1"/>
  <c r="O303" i="24"/>
  <c r="EE303" i="24" s="1"/>
  <c r="DK303" i="24"/>
  <c r="AI303" i="24"/>
  <c r="EY303" i="24" s="1"/>
  <c r="P303" i="24"/>
  <c r="EF303" i="24" s="1"/>
  <c r="DI303" i="24"/>
  <c r="AJ303" i="24"/>
  <c r="EZ303" i="24" s="1"/>
  <c r="Q303" i="24"/>
  <c r="EG303" i="24" s="1"/>
  <c r="AK303" i="24"/>
  <c r="FA303" i="24" s="1"/>
  <c r="R303" i="24"/>
  <c r="EH303" i="24" s="1"/>
  <c r="DJ303" i="24"/>
  <c r="AY303" i="24"/>
  <c r="FO303" i="24" s="1"/>
  <c r="A114" i="24"/>
  <c r="DX113" i="24"/>
  <c r="DY113" i="24"/>
  <c r="DQ113" i="24"/>
  <c r="DR113" i="24"/>
  <c r="DK113" i="24"/>
  <c r="CN113" i="24"/>
  <c r="DS113" i="24"/>
  <c r="DL113" i="24"/>
  <c r="CO113" i="24"/>
  <c r="DT113" i="24"/>
  <c r="DM113" i="24"/>
  <c r="CP113" i="24"/>
  <c r="DU113" i="24"/>
  <c r="DN113" i="24"/>
  <c r="CQ113" i="24"/>
  <c r="DV113" i="24"/>
  <c r="DO113" i="24"/>
  <c r="CR113" i="24"/>
  <c r="DW113" i="24"/>
  <c r="CS113" i="24"/>
  <c r="CT113" i="24"/>
  <c r="CU113" i="24"/>
  <c r="DG113" i="24"/>
  <c r="DH113" i="24"/>
  <c r="DI113" i="24"/>
  <c r="CC113" i="24"/>
  <c r="DJ113" i="24"/>
  <c r="CD113" i="24"/>
  <c r="CE113" i="24"/>
  <c r="CF113" i="24"/>
  <c r="CG113" i="24"/>
  <c r="CH113" i="24"/>
  <c r="CI113" i="24"/>
  <c r="CJ113" i="24"/>
  <c r="CK113" i="24"/>
  <c r="BW113" i="24"/>
  <c r="BX113" i="24"/>
  <c r="BY113" i="24"/>
  <c r="BZ113" i="24"/>
  <c r="CA113" i="24"/>
  <c r="CM113" i="24"/>
  <c r="BI113" i="24"/>
  <c r="BJ113" i="24"/>
  <c r="BK113" i="24"/>
  <c r="BL113" i="24"/>
  <c r="BS113" i="24"/>
  <c r="BM113" i="24"/>
  <c r="BT113" i="24"/>
  <c r="BN113" i="24"/>
  <c r="BU113" i="24"/>
  <c r="BO113" i="24"/>
  <c r="BV113" i="24"/>
  <c r="BP113" i="24"/>
  <c r="BQ113" i="24"/>
  <c r="BA113" i="24"/>
  <c r="FQ113" i="24" s="1"/>
  <c r="BB113" i="24"/>
  <c r="FR113" i="24" s="1"/>
  <c r="BC113" i="24"/>
  <c r="FS113" i="24" s="1"/>
  <c r="AO113" i="24"/>
  <c r="FE113" i="24" s="1"/>
  <c r="BD113" i="24"/>
  <c r="FT113" i="24" s="1"/>
  <c r="AP113" i="24"/>
  <c r="FF113" i="24" s="1"/>
  <c r="BE113" i="24"/>
  <c r="FU113" i="24" s="1"/>
  <c r="BF113" i="24"/>
  <c r="FV113" i="24" s="1"/>
  <c r="AR113" i="24"/>
  <c r="FH113" i="24" s="1"/>
  <c r="BG113" i="24"/>
  <c r="FW113" i="24" s="1"/>
  <c r="AS113" i="24"/>
  <c r="FI113" i="24" s="1"/>
  <c r="X113" i="24"/>
  <c r="EN113" i="24" s="1"/>
  <c r="Z113" i="24"/>
  <c r="EP113" i="24" s="1"/>
  <c r="AQ113" i="24"/>
  <c r="FG113" i="24" s="1"/>
  <c r="AT113" i="24"/>
  <c r="FJ113" i="24" s="1"/>
  <c r="AU113" i="24"/>
  <c r="FK113" i="24" s="1"/>
  <c r="AW113" i="24"/>
  <c r="FM113" i="24" s="1"/>
  <c r="Y113" i="24"/>
  <c r="EO113" i="24" s="1"/>
  <c r="AA113" i="24"/>
  <c r="EQ113" i="24" s="1"/>
  <c r="AB113" i="24"/>
  <c r="ER113" i="24" s="1"/>
  <c r="AC113" i="24"/>
  <c r="ES113" i="24" s="1"/>
  <c r="AE113" i="24"/>
  <c r="EU113" i="24" s="1"/>
  <c r="P113" i="24"/>
  <c r="EF113" i="24" s="1"/>
  <c r="AY113" i="24"/>
  <c r="FO113" i="24" s="1"/>
  <c r="AI113" i="24"/>
  <c r="EY113" i="24" s="1"/>
  <c r="K113" i="24"/>
  <c r="EA113" i="24" s="1"/>
  <c r="U113" i="24"/>
  <c r="EK113" i="24" s="1"/>
  <c r="Q113" i="24"/>
  <c r="EG113" i="24" s="1"/>
  <c r="V113" i="24"/>
  <c r="EL113" i="24" s="1"/>
  <c r="R113" i="24"/>
  <c r="EH113" i="24" s="1"/>
  <c r="W113" i="24"/>
  <c r="EM113" i="24" s="1"/>
  <c r="S113" i="24"/>
  <c r="EI113" i="24" s="1"/>
  <c r="AG113" i="24"/>
  <c r="EW113" i="24" s="1"/>
  <c r="AH113" i="24"/>
  <c r="EX113" i="24" s="1"/>
  <c r="AV113" i="24"/>
  <c r="FL113" i="24" s="1"/>
  <c r="AF113" i="24"/>
  <c r="EV113" i="24" s="1"/>
  <c r="M113" i="24"/>
  <c r="EC113" i="24" s="1"/>
  <c r="AZ113" i="24"/>
  <c r="FP113" i="24" s="1"/>
  <c r="AM113" i="24"/>
  <c r="FC113" i="24" s="1"/>
  <c r="N113" i="24"/>
  <c r="ED113" i="24" s="1"/>
  <c r="O113" i="24"/>
  <c r="EE113" i="24" s="1"/>
  <c r="AL113" i="24"/>
  <c r="FB113" i="24" s="1"/>
  <c r="L113" i="24"/>
  <c r="EB113" i="24" s="1"/>
  <c r="AK113" i="24"/>
  <c r="FA113" i="24" s="1"/>
  <c r="AJ113" i="24"/>
  <c r="EZ113" i="24" s="1"/>
  <c r="A19" i="24"/>
  <c r="DS18" i="24"/>
  <c r="DT18" i="24"/>
  <c r="DU18" i="24"/>
  <c r="DV18" i="24"/>
  <c r="DW18" i="24"/>
  <c r="DX18" i="24"/>
  <c r="DQ18" i="24"/>
  <c r="DR18" i="24"/>
  <c r="DY18" i="24"/>
  <c r="DN18" i="24"/>
  <c r="DO18" i="24"/>
  <c r="CM18" i="24"/>
  <c r="DG18" i="24"/>
  <c r="CN18" i="24"/>
  <c r="DH18" i="24"/>
  <c r="CO18" i="24"/>
  <c r="DI18" i="24"/>
  <c r="CP18" i="24"/>
  <c r="CQ18" i="24"/>
  <c r="CR18" i="24"/>
  <c r="CS18" i="24"/>
  <c r="CT18" i="24"/>
  <c r="CU18" i="24"/>
  <c r="CC18" i="24"/>
  <c r="BV18" i="24"/>
  <c r="BW18" i="24"/>
  <c r="BX18" i="24"/>
  <c r="CD18" i="24"/>
  <c r="CE18" i="24"/>
  <c r="CF18" i="24"/>
  <c r="CG18" i="24"/>
  <c r="DJ18" i="24"/>
  <c r="BD18" i="24"/>
  <c r="FT18" i="24" s="1"/>
  <c r="DK18" i="24"/>
  <c r="BE18" i="24"/>
  <c r="FU18" i="24" s="1"/>
  <c r="DL18" i="24"/>
  <c r="BF18" i="24"/>
  <c r="FV18" i="24" s="1"/>
  <c r="DM18" i="24"/>
  <c r="BG18" i="24"/>
  <c r="FW18" i="24" s="1"/>
  <c r="BI18" i="24"/>
  <c r="BJ18" i="24"/>
  <c r="BK18" i="24"/>
  <c r="BL18" i="24"/>
  <c r="BM18" i="24"/>
  <c r="BN18" i="24"/>
  <c r="BO18" i="24"/>
  <c r="AY18" i="24"/>
  <c r="FO18" i="24" s="1"/>
  <c r="AO18" i="24"/>
  <c r="FE18" i="24" s="1"/>
  <c r="AZ18" i="24"/>
  <c r="FP18" i="24" s="1"/>
  <c r="AM18" i="24"/>
  <c r="FC18" i="24" s="1"/>
  <c r="BA18" i="24"/>
  <c r="FQ18" i="24" s="1"/>
  <c r="BB18" i="24"/>
  <c r="FR18" i="24" s="1"/>
  <c r="U18" i="24"/>
  <c r="EK18" i="24" s="1"/>
  <c r="BC18" i="24"/>
  <c r="FS18" i="24" s="1"/>
  <c r="BP18" i="24"/>
  <c r="BQ18" i="24"/>
  <c r="Y18" i="24"/>
  <c r="EO18" i="24" s="1"/>
  <c r="AL18" i="24"/>
  <c r="FB18" i="24" s="1"/>
  <c r="V18" i="24"/>
  <c r="EL18" i="24" s="1"/>
  <c r="W18" i="24"/>
  <c r="EM18" i="24" s="1"/>
  <c r="AP18" i="24"/>
  <c r="FF18" i="24" s="1"/>
  <c r="X18" i="24"/>
  <c r="EN18" i="24" s="1"/>
  <c r="AQ18" i="24"/>
  <c r="FG18" i="24" s="1"/>
  <c r="Z18" i="24"/>
  <c r="EP18" i="24" s="1"/>
  <c r="AR18" i="24"/>
  <c r="FH18" i="24" s="1"/>
  <c r="AA18" i="24"/>
  <c r="EQ18" i="24" s="1"/>
  <c r="AS18" i="24"/>
  <c r="FI18" i="24" s="1"/>
  <c r="AB18" i="24"/>
  <c r="ER18" i="24" s="1"/>
  <c r="AT18" i="24"/>
  <c r="FJ18" i="24" s="1"/>
  <c r="AC18" i="24"/>
  <c r="ES18" i="24" s="1"/>
  <c r="AU18" i="24"/>
  <c r="FK18" i="24" s="1"/>
  <c r="K18" i="24"/>
  <c r="EA18" i="24" s="1"/>
  <c r="BZ18" i="24"/>
  <c r="AV18" i="24"/>
  <c r="FL18" i="24" s="1"/>
  <c r="AE18" i="24"/>
  <c r="EU18" i="24" s="1"/>
  <c r="L18" i="24"/>
  <c r="EB18" i="24" s="1"/>
  <c r="AW18" i="24"/>
  <c r="FM18" i="24" s="1"/>
  <c r="AF18" i="24"/>
  <c r="EV18" i="24" s="1"/>
  <c r="M18" i="24"/>
  <c r="EC18" i="24" s="1"/>
  <c r="CH18" i="24"/>
  <c r="AG18" i="24"/>
  <c r="EW18" i="24" s="1"/>
  <c r="N18" i="24"/>
  <c r="ED18" i="24" s="1"/>
  <c r="S18" i="24"/>
  <c r="EI18" i="24" s="1"/>
  <c r="BU18" i="24"/>
  <c r="BY18" i="24"/>
  <c r="AH18" i="24"/>
  <c r="EX18" i="24" s="1"/>
  <c r="O18" i="24"/>
  <c r="EE18" i="24" s="1"/>
  <c r="CK18" i="24"/>
  <c r="AI18" i="24"/>
  <c r="EY18" i="24" s="1"/>
  <c r="P18" i="24"/>
  <c r="EF18" i="24" s="1"/>
  <c r="AJ18" i="24"/>
  <c r="EZ18" i="24" s="1"/>
  <c r="Q18" i="24"/>
  <c r="EG18" i="24" s="1"/>
  <c r="BS18" i="24"/>
  <c r="BT18" i="24"/>
  <c r="AK18" i="24"/>
  <c r="FA18" i="24" s="1"/>
  <c r="R18" i="24"/>
  <c r="EH18" i="24" s="1"/>
  <c r="CI18" i="24"/>
  <c r="CJ18" i="24"/>
  <c r="CA18" i="24"/>
  <c r="A419" i="24"/>
  <c r="DS418" i="24"/>
  <c r="DT418" i="24"/>
  <c r="DU418" i="24"/>
  <c r="DV418" i="24"/>
  <c r="DW418" i="24"/>
  <c r="DX418" i="24"/>
  <c r="DQ418" i="24"/>
  <c r="DR418" i="24"/>
  <c r="DY418" i="24"/>
  <c r="DG418" i="24"/>
  <c r="DH418" i="24"/>
  <c r="DI418" i="24"/>
  <c r="DJ418" i="24"/>
  <c r="CU418" i="24"/>
  <c r="DK418" i="24"/>
  <c r="DL418" i="24"/>
  <c r="DM418" i="24"/>
  <c r="DN418" i="24"/>
  <c r="DO418" i="24"/>
  <c r="CQ418" i="24"/>
  <c r="CR418" i="24"/>
  <c r="CS418" i="24"/>
  <c r="CC418" i="24"/>
  <c r="CT418" i="24"/>
  <c r="CD418" i="24"/>
  <c r="CE418" i="24"/>
  <c r="CF418" i="24"/>
  <c r="CG418" i="24"/>
  <c r="CH418" i="24"/>
  <c r="CM418" i="24"/>
  <c r="CN418" i="24"/>
  <c r="CO418" i="24"/>
  <c r="CP418" i="24"/>
  <c r="BI418" i="24"/>
  <c r="BJ418" i="24"/>
  <c r="BK418" i="24"/>
  <c r="BL418" i="24"/>
  <c r="BM418" i="24"/>
  <c r="BN418" i="24"/>
  <c r="BO418" i="24"/>
  <c r="BP418" i="24"/>
  <c r="BG418" i="24"/>
  <c r="FW418" i="24" s="1"/>
  <c r="BY418" i="24"/>
  <c r="BC418" i="24"/>
  <c r="FS418" i="24" s="1"/>
  <c r="AR418" i="24"/>
  <c r="FH418" i="24" s="1"/>
  <c r="BZ418" i="24"/>
  <c r="BD418" i="24"/>
  <c r="FT418" i="24" s="1"/>
  <c r="AS418" i="24"/>
  <c r="FI418" i="24" s="1"/>
  <c r="CA418" i="24"/>
  <c r="BE418" i="24"/>
  <c r="FU418" i="24" s="1"/>
  <c r="AT418" i="24"/>
  <c r="FJ418" i="24" s="1"/>
  <c r="BF418" i="24"/>
  <c r="FV418" i="24" s="1"/>
  <c r="AU418" i="24"/>
  <c r="FK418" i="24" s="1"/>
  <c r="CI418" i="24"/>
  <c r="AV418" i="24"/>
  <c r="FL418" i="24" s="1"/>
  <c r="CJ418" i="24"/>
  <c r="AW418" i="24"/>
  <c r="FM418" i="24" s="1"/>
  <c r="CK418" i="24"/>
  <c r="BU418" i="24"/>
  <c r="AQ418" i="24"/>
  <c r="FG418" i="24" s="1"/>
  <c r="V418" i="24"/>
  <c r="EL418" i="24" s="1"/>
  <c r="BV418" i="24"/>
  <c r="W418" i="24"/>
  <c r="EM418" i="24" s="1"/>
  <c r="BW418" i="24"/>
  <c r="X418" i="24"/>
  <c r="EN418" i="24" s="1"/>
  <c r="BX418" i="24"/>
  <c r="Y418" i="24"/>
  <c r="EO418" i="24" s="1"/>
  <c r="AE418" i="24"/>
  <c r="EU418" i="24" s="1"/>
  <c r="Z418" i="24"/>
  <c r="EP418" i="24" s="1"/>
  <c r="AF418" i="24"/>
  <c r="EV418" i="24" s="1"/>
  <c r="AA418" i="24"/>
  <c r="EQ418" i="24" s="1"/>
  <c r="AG418" i="24"/>
  <c r="EW418" i="24" s="1"/>
  <c r="AB418" i="24"/>
  <c r="ER418" i="24" s="1"/>
  <c r="AH418" i="24"/>
  <c r="EX418" i="24" s="1"/>
  <c r="AC418" i="24"/>
  <c r="ES418" i="24" s="1"/>
  <c r="P418" i="24"/>
  <c r="EF418" i="24" s="1"/>
  <c r="AY418" i="24"/>
  <c r="FO418" i="24" s="1"/>
  <c r="Q418" i="24"/>
  <c r="EG418" i="24" s="1"/>
  <c r="AZ418" i="24"/>
  <c r="FP418" i="24" s="1"/>
  <c r="R418" i="24"/>
  <c r="EH418" i="24" s="1"/>
  <c r="AO418" i="24"/>
  <c r="FE418" i="24" s="1"/>
  <c r="AL418" i="24"/>
  <c r="FB418" i="24" s="1"/>
  <c r="BA418" i="24"/>
  <c r="FQ418" i="24" s="1"/>
  <c r="U418" i="24"/>
  <c r="EK418" i="24" s="1"/>
  <c r="S418" i="24"/>
  <c r="EI418" i="24" s="1"/>
  <c r="BT418" i="24"/>
  <c r="BB418" i="24"/>
  <c r="FR418" i="24" s="1"/>
  <c r="AK418" i="24"/>
  <c r="FA418" i="24" s="1"/>
  <c r="AP418" i="24"/>
  <c r="FF418" i="24" s="1"/>
  <c r="AI418" i="24"/>
  <c r="EY418" i="24" s="1"/>
  <c r="AJ418" i="24"/>
  <c r="EZ418" i="24" s="1"/>
  <c r="BS418" i="24"/>
  <c r="M418" i="24"/>
  <c r="EC418" i="24" s="1"/>
  <c r="L418" i="24"/>
  <c r="EB418" i="24" s="1"/>
  <c r="N418" i="24"/>
  <c r="ED418" i="24" s="1"/>
  <c r="K418" i="24"/>
  <c r="EA418" i="24" s="1"/>
  <c r="O418" i="24"/>
  <c r="EE418" i="24" s="1"/>
  <c r="AM418" i="24"/>
  <c r="FC418" i="24" s="1"/>
  <c r="BQ418" i="24"/>
  <c r="A414" i="24"/>
  <c r="DX413" i="24"/>
  <c r="DY413" i="24"/>
  <c r="DW413" i="24"/>
  <c r="DS413" i="24"/>
  <c r="DT413" i="24"/>
  <c r="DU413" i="24"/>
  <c r="DV413" i="24"/>
  <c r="DG413" i="24"/>
  <c r="DH413" i="24"/>
  <c r="DI413" i="24"/>
  <c r="DJ413" i="24"/>
  <c r="DK413" i="24"/>
  <c r="DL413" i="24"/>
  <c r="DM413" i="24"/>
  <c r="DN413" i="24"/>
  <c r="DO413" i="24"/>
  <c r="DQ413" i="24"/>
  <c r="DR413" i="24"/>
  <c r="CM413" i="24"/>
  <c r="CF413" i="24"/>
  <c r="CG413" i="24"/>
  <c r="CH413" i="24"/>
  <c r="CI413" i="24"/>
  <c r="CJ413" i="24"/>
  <c r="CK413" i="24"/>
  <c r="CN413" i="24"/>
  <c r="CO413" i="24"/>
  <c r="CP413" i="24"/>
  <c r="CQ413" i="24"/>
  <c r="CR413" i="24"/>
  <c r="CS413" i="24"/>
  <c r="CT413" i="24"/>
  <c r="CU413" i="24"/>
  <c r="BN413" i="24"/>
  <c r="BO413" i="24"/>
  <c r="BP413" i="24"/>
  <c r="BQ413" i="24"/>
  <c r="BS413" i="24"/>
  <c r="BT413" i="24"/>
  <c r="BU413" i="24"/>
  <c r="AR413" i="24"/>
  <c r="FH413" i="24" s="1"/>
  <c r="AS413" i="24"/>
  <c r="FI413" i="24" s="1"/>
  <c r="BV413" i="24"/>
  <c r="BW413" i="24"/>
  <c r="BX413" i="24"/>
  <c r="BY413" i="24"/>
  <c r="BI413" i="24"/>
  <c r="AY413" i="24"/>
  <c r="FO413" i="24" s="1"/>
  <c r="BZ413" i="24"/>
  <c r="AQ413" i="24"/>
  <c r="FG413" i="24" s="1"/>
  <c r="CC413" i="24"/>
  <c r="CA413" i="24"/>
  <c r="AT413" i="24"/>
  <c r="FJ413" i="24" s="1"/>
  <c r="CD413" i="24"/>
  <c r="AU413" i="24"/>
  <c r="FK413" i="24" s="1"/>
  <c r="AE413" i="24"/>
  <c r="EU413" i="24" s="1"/>
  <c r="CE413" i="24"/>
  <c r="AV413" i="24"/>
  <c r="FL413" i="24" s="1"/>
  <c r="AF413" i="24"/>
  <c r="EV413" i="24" s="1"/>
  <c r="AW413" i="24"/>
  <c r="FM413" i="24" s="1"/>
  <c r="AH413" i="24"/>
  <c r="EX413" i="24" s="1"/>
  <c r="AI413" i="24"/>
  <c r="EY413" i="24" s="1"/>
  <c r="AA413" i="24"/>
  <c r="EQ413" i="24" s="1"/>
  <c r="BJ413" i="24"/>
  <c r="AB413" i="24"/>
  <c r="ER413" i="24" s="1"/>
  <c r="BK413" i="24"/>
  <c r="AC413" i="24"/>
  <c r="ES413" i="24" s="1"/>
  <c r="BL413" i="24"/>
  <c r="BM413" i="24"/>
  <c r="BB413" i="24"/>
  <c r="FR413" i="24" s="1"/>
  <c r="M413" i="24"/>
  <c r="EC413" i="24" s="1"/>
  <c r="U413" i="24"/>
  <c r="EK413" i="24" s="1"/>
  <c r="K413" i="24"/>
  <c r="EA413" i="24" s="1"/>
  <c r="BD413" i="24"/>
  <c r="FT413" i="24" s="1"/>
  <c r="BE413" i="24"/>
  <c r="FU413" i="24" s="1"/>
  <c r="AG413" i="24"/>
  <c r="EW413" i="24" s="1"/>
  <c r="L413" i="24"/>
  <c r="EB413" i="24" s="1"/>
  <c r="AZ413" i="24"/>
  <c r="FP413" i="24" s="1"/>
  <c r="V413" i="24"/>
  <c r="EL413" i="24" s="1"/>
  <c r="BA413" i="24"/>
  <c r="FQ413" i="24" s="1"/>
  <c r="BC413" i="24"/>
  <c r="FS413" i="24" s="1"/>
  <c r="N413" i="24"/>
  <c r="ED413" i="24" s="1"/>
  <c r="BF413" i="24"/>
  <c r="FV413" i="24" s="1"/>
  <c r="O413" i="24"/>
  <c r="EE413" i="24" s="1"/>
  <c r="BG413" i="24"/>
  <c r="FW413" i="24" s="1"/>
  <c r="X413" i="24"/>
  <c r="EN413" i="24" s="1"/>
  <c r="S413" i="24"/>
  <c r="EI413" i="24" s="1"/>
  <c r="Y413" i="24"/>
  <c r="EO413" i="24" s="1"/>
  <c r="AJ413" i="24"/>
  <c r="EZ413" i="24" s="1"/>
  <c r="Z413" i="24"/>
  <c r="EP413" i="24" s="1"/>
  <c r="P413" i="24"/>
  <c r="EF413" i="24" s="1"/>
  <c r="AK413" i="24"/>
  <c r="FA413" i="24" s="1"/>
  <c r="AM413" i="24"/>
  <c r="FC413" i="24" s="1"/>
  <c r="AL413" i="24"/>
  <c r="FB413" i="24" s="1"/>
  <c r="AO413" i="24"/>
  <c r="FE413" i="24" s="1"/>
  <c r="R413" i="24"/>
  <c r="EH413" i="24" s="1"/>
  <c r="W413" i="24"/>
  <c r="EM413" i="24" s="1"/>
  <c r="AP413" i="24"/>
  <c r="FF413" i="24" s="1"/>
  <c r="Q413" i="24"/>
  <c r="EG413" i="24" s="1"/>
  <c r="A129" i="24"/>
  <c r="DT128" i="24"/>
  <c r="DU128" i="24"/>
  <c r="DV128" i="24"/>
  <c r="DW128" i="24"/>
  <c r="DX128" i="24"/>
  <c r="DY128" i="24"/>
  <c r="DQ128" i="24"/>
  <c r="DR128" i="24"/>
  <c r="DS128" i="24"/>
  <c r="DG128" i="24"/>
  <c r="DH128" i="24"/>
  <c r="DI128" i="24"/>
  <c r="DJ128" i="24"/>
  <c r="DK128" i="24"/>
  <c r="DL128" i="24"/>
  <c r="CS128" i="24"/>
  <c r="DM128" i="24"/>
  <c r="CT128" i="24"/>
  <c r="DN128" i="24"/>
  <c r="CU128" i="24"/>
  <c r="DO128" i="24"/>
  <c r="CF128" i="24"/>
  <c r="CG128" i="24"/>
  <c r="CH128" i="24"/>
  <c r="CI128" i="24"/>
  <c r="CJ128" i="24"/>
  <c r="CK128" i="24"/>
  <c r="CM128" i="24"/>
  <c r="CN128" i="24"/>
  <c r="CO128" i="24"/>
  <c r="CP128" i="24"/>
  <c r="CQ128" i="24"/>
  <c r="CR128" i="24"/>
  <c r="CC128" i="24"/>
  <c r="CD128" i="24"/>
  <c r="CE128" i="24"/>
  <c r="BN128" i="24"/>
  <c r="BO128" i="24"/>
  <c r="BP128" i="24"/>
  <c r="BS128" i="24"/>
  <c r="BQ128" i="24"/>
  <c r="BT128" i="24"/>
  <c r="BU128" i="24"/>
  <c r="AY128" i="24"/>
  <c r="FO128" i="24" s="1"/>
  <c r="BV128" i="24"/>
  <c r="AZ128" i="24"/>
  <c r="FP128" i="24" s="1"/>
  <c r="BW128" i="24"/>
  <c r="BA128" i="24"/>
  <c r="FQ128" i="24" s="1"/>
  <c r="BJ128" i="24"/>
  <c r="BB128" i="24"/>
  <c r="FR128" i="24" s="1"/>
  <c r="AR128" i="24"/>
  <c r="FH128" i="24" s="1"/>
  <c r="BK128" i="24"/>
  <c r="BC128" i="24"/>
  <c r="FS128" i="24" s="1"/>
  <c r="AS128" i="24"/>
  <c r="FI128" i="24" s="1"/>
  <c r="BL128" i="24"/>
  <c r="BD128" i="24"/>
  <c r="FT128" i="24" s="1"/>
  <c r="AT128" i="24"/>
  <c r="FJ128" i="24" s="1"/>
  <c r="BM128" i="24"/>
  <c r="BE128" i="24"/>
  <c r="FU128" i="24" s="1"/>
  <c r="AU128" i="24"/>
  <c r="FK128" i="24" s="1"/>
  <c r="BF128" i="24"/>
  <c r="FV128" i="24" s="1"/>
  <c r="BG128" i="24"/>
  <c r="FW128" i="24" s="1"/>
  <c r="AW128" i="24"/>
  <c r="FM128" i="24" s="1"/>
  <c r="BX128" i="24"/>
  <c r="AP128" i="24"/>
  <c r="FF128" i="24" s="1"/>
  <c r="AC128" i="24"/>
  <c r="ES128" i="24" s="1"/>
  <c r="BY128" i="24"/>
  <c r="AQ128" i="24"/>
  <c r="FG128" i="24" s="1"/>
  <c r="BZ128" i="24"/>
  <c r="AV128" i="24"/>
  <c r="FL128" i="24" s="1"/>
  <c r="AE128" i="24"/>
  <c r="EU128" i="24" s="1"/>
  <c r="CA128" i="24"/>
  <c r="BI128" i="24"/>
  <c r="AF128" i="24"/>
  <c r="EV128" i="24" s="1"/>
  <c r="AG128" i="24"/>
  <c r="EW128" i="24" s="1"/>
  <c r="AH128" i="24"/>
  <c r="EX128" i="24" s="1"/>
  <c r="AI128" i="24"/>
  <c r="EY128" i="24" s="1"/>
  <c r="AL128" i="24"/>
  <c r="FB128" i="24" s="1"/>
  <c r="W128" i="24"/>
  <c r="EM128" i="24" s="1"/>
  <c r="AM128" i="24"/>
  <c r="FC128" i="24" s="1"/>
  <c r="X128" i="24"/>
  <c r="EN128" i="24" s="1"/>
  <c r="Y128" i="24"/>
  <c r="EO128" i="24" s="1"/>
  <c r="AO128" i="24"/>
  <c r="FE128" i="24" s="1"/>
  <c r="Z128" i="24"/>
  <c r="EP128" i="24" s="1"/>
  <c r="AA128" i="24"/>
  <c r="EQ128" i="24" s="1"/>
  <c r="AB128" i="24"/>
  <c r="ER128" i="24" s="1"/>
  <c r="AK128" i="24"/>
  <c r="FA128" i="24" s="1"/>
  <c r="V128" i="24"/>
  <c r="EL128" i="24" s="1"/>
  <c r="K128" i="24"/>
  <c r="EA128" i="24" s="1"/>
  <c r="N128" i="24"/>
  <c r="ED128" i="24" s="1"/>
  <c r="P128" i="24"/>
  <c r="EF128" i="24" s="1"/>
  <c r="M128" i="24"/>
  <c r="EC128" i="24" s="1"/>
  <c r="L128" i="24"/>
  <c r="EB128" i="24" s="1"/>
  <c r="U128" i="24"/>
  <c r="EK128" i="24" s="1"/>
  <c r="AJ128" i="24"/>
  <c r="EZ128" i="24" s="1"/>
  <c r="O128" i="24"/>
  <c r="EE128" i="24" s="1"/>
  <c r="Q128" i="24"/>
  <c r="EG128" i="24" s="1"/>
  <c r="R128" i="24"/>
  <c r="EH128" i="24" s="1"/>
  <c r="S128" i="24"/>
  <c r="EI128" i="24" s="1"/>
  <c r="A79" i="24"/>
  <c r="DS78" i="24"/>
  <c r="DT78" i="24"/>
  <c r="DU78" i="24"/>
  <c r="DV78" i="24"/>
  <c r="DW78" i="24"/>
  <c r="DX78" i="24"/>
  <c r="DN78" i="24"/>
  <c r="DO78" i="24"/>
  <c r="CM78" i="24"/>
  <c r="CN78" i="24"/>
  <c r="CO78" i="24"/>
  <c r="CP78" i="24"/>
  <c r="DG78" i="24"/>
  <c r="DH78" i="24"/>
  <c r="DI78" i="24"/>
  <c r="DQ78" i="24"/>
  <c r="DJ78" i="24"/>
  <c r="CQ78" i="24"/>
  <c r="DR78" i="24"/>
  <c r="DK78" i="24"/>
  <c r="CR78" i="24"/>
  <c r="DY78" i="24"/>
  <c r="DL78" i="24"/>
  <c r="CS78" i="24"/>
  <c r="DM78" i="24"/>
  <c r="CT78" i="24"/>
  <c r="CU78" i="24"/>
  <c r="CC78" i="24"/>
  <c r="BV78" i="24"/>
  <c r="BW78" i="24"/>
  <c r="BX78" i="24"/>
  <c r="CD78" i="24"/>
  <c r="CE78" i="24"/>
  <c r="CF78" i="24"/>
  <c r="BS78" i="24"/>
  <c r="CG78" i="24"/>
  <c r="BT78" i="24"/>
  <c r="CH78" i="24"/>
  <c r="BU78" i="24"/>
  <c r="CI78" i="24"/>
  <c r="BY78" i="24"/>
  <c r="CJ78" i="24"/>
  <c r="BZ78" i="24"/>
  <c r="CK78" i="24"/>
  <c r="CA78" i="24"/>
  <c r="BD78" i="24"/>
  <c r="FT78" i="24" s="1"/>
  <c r="BE78" i="24"/>
  <c r="FU78" i="24" s="1"/>
  <c r="BF78" i="24"/>
  <c r="FV78" i="24" s="1"/>
  <c r="BG78" i="24"/>
  <c r="FW78" i="24" s="1"/>
  <c r="BI78" i="24"/>
  <c r="BJ78" i="24"/>
  <c r="BK78" i="24"/>
  <c r="BP78" i="24"/>
  <c r="AM78" i="24"/>
  <c r="FC78" i="24" s="1"/>
  <c r="BQ78" i="24"/>
  <c r="AO78" i="24"/>
  <c r="FE78" i="24" s="1"/>
  <c r="AP78" i="24"/>
  <c r="FF78" i="24" s="1"/>
  <c r="U78" i="24"/>
  <c r="EK78" i="24" s="1"/>
  <c r="AQ78" i="24"/>
  <c r="FG78" i="24" s="1"/>
  <c r="AR78" i="24"/>
  <c r="FH78" i="24" s="1"/>
  <c r="AS78" i="24"/>
  <c r="FI78" i="24" s="1"/>
  <c r="AT78" i="24"/>
  <c r="FJ78" i="24" s="1"/>
  <c r="Y78" i="24"/>
  <c r="EO78" i="24" s="1"/>
  <c r="BL78" i="24"/>
  <c r="BA78" i="24"/>
  <c r="FQ78" i="24" s="1"/>
  <c r="V78" i="24"/>
  <c r="EL78" i="24" s="1"/>
  <c r="BM78" i="24"/>
  <c r="BB78" i="24"/>
  <c r="FR78" i="24" s="1"/>
  <c r="W78" i="24"/>
  <c r="EM78" i="24" s="1"/>
  <c r="BN78" i="24"/>
  <c r="BC78" i="24"/>
  <c r="FS78" i="24" s="1"/>
  <c r="X78" i="24"/>
  <c r="EN78" i="24" s="1"/>
  <c r="BO78" i="24"/>
  <c r="Z78" i="24"/>
  <c r="EP78" i="24" s="1"/>
  <c r="AE78" i="24"/>
  <c r="EU78" i="24" s="1"/>
  <c r="AA78" i="24"/>
  <c r="EQ78" i="24" s="1"/>
  <c r="AF78" i="24"/>
  <c r="EV78" i="24" s="1"/>
  <c r="AB78" i="24"/>
  <c r="ER78" i="24" s="1"/>
  <c r="AG78" i="24"/>
  <c r="EW78" i="24" s="1"/>
  <c r="AC78" i="24"/>
  <c r="ES78" i="24" s="1"/>
  <c r="AH78" i="24"/>
  <c r="EX78" i="24" s="1"/>
  <c r="AU78" i="24"/>
  <c r="FK78" i="24" s="1"/>
  <c r="K78" i="24"/>
  <c r="EA78" i="24" s="1"/>
  <c r="AV78" i="24"/>
  <c r="FL78" i="24" s="1"/>
  <c r="L78" i="24"/>
  <c r="EB78" i="24" s="1"/>
  <c r="AJ78" i="24"/>
  <c r="EZ78" i="24" s="1"/>
  <c r="AZ78" i="24"/>
  <c r="FP78" i="24" s="1"/>
  <c r="AW78" i="24"/>
  <c r="FM78" i="24" s="1"/>
  <c r="M78" i="24"/>
  <c r="EC78" i="24" s="1"/>
  <c r="AI78" i="24"/>
  <c r="EY78" i="24" s="1"/>
  <c r="AL78" i="24"/>
  <c r="FB78" i="24" s="1"/>
  <c r="N78" i="24"/>
  <c r="ED78" i="24" s="1"/>
  <c r="O78" i="24"/>
  <c r="EE78" i="24" s="1"/>
  <c r="P78" i="24"/>
  <c r="EF78" i="24" s="1"/>
  <c r="AY78" i="24"/>
  <c r="FO78" i="24" s="1"/>
  <c r="Q78" i="24"/>
  <c r="EG78" i="24" s="1"/>
  <c r="R78" i="24"/>
  <c r="EH78" i="24" s="1"/>
  <c r="S78" i="24"/>
  <c r="EI78" i="24" s="1"/>
  <c r="AK78" i="24"/>
  <c r="FA78" i="24" s="1"/>
  <c r="A29" i="24"/>
  <c r="DY28" i="24"/>
  <c r="DG28" i="24"/>
  <c r="DH28" i="24"/>
  <c r="DI28" i="24"/>
  <c r="DJ28" i="24"/>
  <c r="DK28" i="24"/>
  <c r="DL28" i="24"/>
  <c r="CS28" i="24"/>
  <c r="DM28" i="24"/>
  <c r="CT28" i="24"/>
  <c r="DN28" i="24"/>
  <c r="CU28" i="24"/>
  <c r="DO28" i="24"/>
  <c r="DQ28" i="24"/>
  <c r="DR28" i="24"/>
  <c r="DS28" i="24"/>
  <c r="DT28" i="24"/>
  <c r="DU28" i="24"/>
  <c r="CF28" i="24"/>
  <c r="DV28" i="24"/>
  <c r="CG28" i="24"/>
  <c r="DW28" i="24"/>
  <c r="CM28" i="24"/>
  <c r="CH28" i="24"/>
  <c r="DX28" i="24"/>
  <c r="CN28" i="24"/>
  <c r="CI28" i="24"/>
  <c r="CO28" i="24"/>
  <c r="CJ28" i="24"/>
  <c r="CP28" i="24"/>
  <c r="CK28" i="24"/>
  <c r="CQ28" i="24"/>
  <c r="CR28" i="24"/>
  <c r="CC28" i="24"/>
  <c r="CD28" i="24"/>
  <c r="CE28" i="24"/>
  <c r="BT28" i="24"/>
  <c r="BU28" i="24"/>
  <c r="BV28" i="24"/>
  <c r="BW28" i="24"/>
  <c r="BX28" i="24"/>
  <c r="BY28" i="24"/>
  <c r="BZ28" i="24"/>
  <c r="CA28" i="24"/>
  <c r="BN28" i="24"/>
  <c r="BO28" i="24"/>
  <c r="BP28" i="24"/>
  <c r="BQ28" i="24"/>
  <c r="AY28" i="24"/>
  <c r="FO28" i="24" s="1"/>
  <c r="AZ28" i="24"/>
  <c r="FP28" i="24" s="1"/>
  <c r="BA28" i="24"/>
  <c r="FQ28" i="24" s="1"/>
  <c r="BJ28" i="24"/>
  <c r="BB28" i="24"/>
  <c r="FR28" i="24" s="1"/>
  <c r="AR28" i="24"/>
  <c r="FH28" i="24" s="1"/>
  <c r="BK28" i="24"/>
  <c r="BC28" i="24"/>
  <c r="FS28" i="24" s="1"/>
  <c r="AS28" i="24"/>
  <c r="FI28" i="24" s="1"/>
  <c r="BL28" i="24"/>
  <c r="BD28" i="24"/>
  <c r="FT28" i="24" s="1"/>
  <c r="AT28" i="24"/>
  <c r="FJ28" i="24" s="1"/>
  <c r="BS28" i="24"/>
  <c r="BM28" i="24"/>
  <c r="BE28" i="24"/>
  <c r="FU28" i="24" s="1"/>
  <c r="AU28" i="24"/>
  <c r="FK28" i="24" s="1"/>
  <c r="BF28" i="24"/>
  <c r="FV28" i="24" s="1"/>
  <c r="AV28" i="24"/>
  <c r="FL28" i="24" s="1"/>
  <c r="BG28" i="24"/>
  <c r="FW28" i="24" s="1"/>
  <c r="AW28" i="24"/>
  <c r="FM28" i="24" s="1"/>
  <c r="AC28" i="24"/>
  <c r="ES28" i="24" s="1"/>
  <c r="AE28" i="24"/>
  <c r="EU28" i="24" s="1"/>
  <c r="AF28" i="24"/>
  <c r="EV28" i="24" s="1"/>
  <c r="AG28" i="24"/>
  <c r="EW28" i="24" s="1"/>
  <c r="AO28" i="24"/>
  <c r="FE28" i="24" s="1"/>
  <c r="AH28" i="24"/>
  <c r="EX28" i="24" s="1"/>
  <c r="AP28" i="24"/>
  <c r="FF28" i="24" s="1"/>
  <c r="AI28" i="24"/>
  <c r="EY28" i="24" s="1"/>
  <c r="X28" i="24"/>
  <c r="EN28" i="24" s="1"/>
  <c r="AQ28" i="24"/>
  <c r="FG28" i="24" s="1"/>
  <c r="Y28" i="24"/>
  <c r="EO28" i="24" s="1"/>
  <c r="Z28" i="24"/>
  <c r="EP28" i="24" s="1"/>
  <c r="AA28" i="24"/>
  <c r="EQ28" i="24" s="1"/>
  <c r="AB28" i="24"/>
  <c r="ER28" i="24" s="1"/>
  <c r="BI28" i="24"/>
  <c r="AM28" i="24"/>
  <c r="FC28" i="24" s="1"/>
  <c r="P28" i="24"/>
  <c r="EF28" i="24" s="1"/>
  <c r="O28" i="24"/>
  <c r="EE28" i="24" s="1"/>
  <c r="N28" i="24"/>
  <c r="ED28" i="24" s="1"/>
  <c r="L28" i="24"/>
  <c r="EB28" i="24" s="1"/>
  <c r="M28" i="24"/>
  <c r="EC28" i="24" s="1"/>
  <c r="U28" i="24"/>
  <c r="EK28" i="24" s="1"/>
  <c r="V28" i="24"/>
  <c r="EL28" i="24" s="1"/>
  <c r="K28" i="24"/>
  <c r="EA28" i="24" s="1"/>
  <c r="W28" i="24"/>
  <c r="EM28" i="24" s="1"/>
  <c r="R28" i="24"/>
  <c r="EH28" i="24" s="1"/>
  <c r="AK28" i="24"/>
  <c r="FA28" i="24" s="1"/>
  <c r="Q28" i="24"/>
  <c r="EG28" i="24" s="1"/>
  <c r="S28" i="24"/>
  <c r="EI28" i="24" s="1"/>
  <c r="AL28" i="24"/>
  <c r="FB28" i="24" s="1"/>
  <c r="AJ28" i="24"/>
  <c r="EZ28" i="24" s="1"/>
  <c r="A379" i="24"/>
  <c r="DS378" i="24"/>
  <c r="DT378" i="24"/>
  <c r="DU378" i="24"/>
  <c r="DV378" i="24"/>
  <c r="DW378" i="24"/>
  <c r="DX378" i="24"/>
  <c r="DR378" i="24"/>
  <c r="CR378" i="24"/>
  <c r="DY378" i="24"/>
  <c r="CS378" i="24"/>
  <c r="DQ378" i="24"/>
  <c r="CM378" i="24"/>
  <c r="CN378" i="24"/>
  <c r="CO378" i="24"/>
  <c r="CP378" i="24"/>
  <c r="DG378" i="24"/>
  <c r="DH378" i="24"/>
  <c r="CC378" i="24"/>
  <c r="DI378" i="24"/>
  <c r="CD378" i="24"/>
  <c r="DJ378" i="24"/>
  <c r="CE378" i="24"/>
  <c r="DK378" i="24"/>
  <c r="CF378" i="24"/>
  <c r="DL378" i="24"/>
  <c r="CG378" i="24"/>
  <c r="DM378" i="24"/>
  <c r="CH378" i="24"/>
  <c r="CI378" i="24"/>
  <c r="CJ378" i="24"/>
  <c r="CK378" i="24"/>
  <c r="CQ378" i="24"/>
  <c r="BI378" i="24"/>
  <c r="CT378" i="24"/>
  <c r="BJ378" i="24"/>
  <c r="CU378" i="24"/>
  <c r="BK378" i="24"/>
  <c r="BL378" i="24"/>
  <c r="DN378" i="24"/>
  <c r="BM378" i="24"/>
  <c r="DO378" i="24"/>
  <c r="BN378" i="24"/>
  <c r="BO378" i="24"/>
  <c r="BP378" i="24"/>
  <c r="BY378" i="24"/>
  <c r="BQ378" i="24"/>
  <c r="BG378" i="24"/>
  <c r="FW378" i="24" s="1"/>
  <c r="BZ378" i="24"/>
  <c r="CA378" i="24"/>
  <c r="AY378" i="24"/>
  <c r="FO378" i="24" s="1"/>
  <c r="AV378" i="24"/>
  <c r="FL378" i="24" s="1"/>
  <c r="AZ378" i="24"/>
  <c r="FP378" i="24" s="1"/>
  <c r="AW378" i="24"/>
  <c r="FM378" i="24" s="1"/>
  <c r="BA378" i="24"/>
  <c r="FQ378" i="24" s="1"/>
  <c r="BB378" i="24"/>
  <c r="FR378" i="24" s="1"/>
  <c r="BC378" i="24"/>
  <c r="FS378" i="24" s="1"/>
  <c r="BD378" i="24"/>
  <c r="FT378" i="24" s="1"/>
  <c r="BS378" i="24"/>
  <c r="BE378" i="24"/>
  <c r="FU378" i="24" s="1"/>
  <c r="BT378" i="24"/>
  <c r="BU378" i="24"/>
  <c r="V378" i="24"/>
  <c r="EL378" i="24" s="1"/>
  <c r="BV378" i="24"/>
  <c r="W378" i="24"/>
  <c r="EM378" i="24" s="1"/>
  <c r="BW378" i="24"/>
  <c r="AE378" i="24"/>
  <c r="EU378" i="24" s="1"/>
  <c r="X378" i="24"/>
  <c r="EN378" i="24" s="1"/>
  <c r="BX378" i="24"/>
  <c r="AF378" i="24"/>
  <c r="EV378" i="24" s="1"/>
  <c r="Y378" i="24"/>
  <c r="EO378" i="24" s="1"/>
  <c r="AG378" i="24"/>
  <c r="EW378" i="24" s="1"/>
  <c r="Z378" i="24"/>
  <c r="EP378" i="24" s="1"/>
  <c r="AH378" i="24"/>
  <c r="EX378" i="24" s="1"/>
  <c r="AA378" i="24"/>
  <c r="EQ378" i="24" s="1"/>
  <c r="AO378" i="24"/>
  <c r="FE378" i="24" s="1"/>
  <c r="AI378" i="24"/>
  <c r="EY378" i="24" s="1"/>
  <c r="AB378" i="24"/>
  <c r="ER378" i="24" s="1"/>
  <c r="AP378" i="24"/>
  <c r="FF378" i="24" s="1"/>
  <c r="AJ378" i="24"/>
  <c r="EZ378" i="24" s="1"/>
  <c r="AC378" i="24"/>
  <c r="ES378" i="24" s="1"/>
  <c r="P378" i="24"/>
  <c r="EF378" i="24" s="1"/>
  <c r="AL378" i="24"/>
  <c r="FB378" i="24" s="1"/>
  <c r="Q378" i="24"/>
  <c r="EG378" i="24" s="1"/>
  <c r="AK378" i="24"/>
  <c r="FA378" i="24" s="1"/>
  <c r="R378" i="24"/>
  <c r="EH378" i="24" s="1"/>
  <c r="S378" i="24"/>
  <c r="EI378" i="24" s="1"/>
  <c r="AQ378" i="24"/>
  <c r="FG378" i="24" s="1"/>
  <c r="AR378" i="24"/>
  <c r="FH378" i="24" s="1"/>
  <c r="AU378" i="24"/>
  <c r="FK378" i="24" s="1"/>
  <c r="AM378" i="24"/>
  <c r="FC378" i="24" s="1"/>
  <c r="AS378" i="24"/>
  <c r="FI378" i="24" s="1"/>
  <c r="AT378" i="24"/>
  <c r="FJ378" i="24" s="1"/>
  <c r="U378" i="24"/>
  <c r="EK378" i="24" s="1"/>
  <c r="M378" i="24"/>
  <c r="EC378" i="24" s="1"/>
  <c r="N378" i="24"/>
  <c r="ED378" i="24" s="1"/>
  <c r="L378" i="24"/>
  <c r="EB378" i="24" s="1"/>
  <c r="BF378" i="24"/>
  <c r="FV378" i="24" s="1"/>
  <c r="O378" i="24"/>
  <c r="EE378" i="24" s="1"/>
  <c r="K378" i="24"/>
  <c r="EA378" i="24" s="1"/>
  <c r="A69" i="24"/>
  <c r="DQ68" i="24"/>
  <c r="DR68" i="24"/>
  <c r="DG68" i="24"/>
  <c r="DH68" i="24"/>
  <c r="DI68" i="24"/>
  <c r="DJ68" i="24"/>
  <c r="DK68" i="24"/>
  <c r="CS68" i="24"/>
  <c r="CT68" i="24"/>
  <c r="CU68" i="24"/>
  <c r="DS68" i="24"/>
  <c r="DT68" i="24"/>
  <c r="DU68" i="24"/>
  <c r="DV68" i="24"/>
  <c r="DW68" i="24"/>
  <c r="CF68" i="24"/>
  <c r="DX68" i="24"/>
  <c r="CG68" i="24"/>
  <c r="DY68" i="24"/>
  <c r="CH68" i="24"/>
  <c r="CI68" i="24"/>
  <c r="CJ68" i="24"/>
  <c r="CK68" i="24"/>
  <c r="CC68" i="24"/>
  <c r="CM68" i="24"/>
  <c r="CD68" i="24"/>
  <c r="CN68" i="24"/>
  <c r="CE68" i="24"/>
  <c r="CO68" i="24"/>
  <c r="CP68" i="24"/>
  <c r="CQ68" i="24"/>
  <c r="CR68" i="24"/>
  <c r="BS68" i="24"/>
  <c r="BT68" i="24"/>
  <c r="BU68" i="24"/>
  <c r="BV68" i="24"/>
  <c r="DL68" i="24"/>
  <c r="BW68" i="24"/>
  <c r="BN68" i="24"/>
  <c r="DM68" i="24"/>
  <c r="BX68" i="24"/>
  <c r="BO68" i="24"/>
  <c r="DN68" i="24"/>
  <c r="BY68" i="24"/>
  <c r="BP68" i="24"/>
  <c r="DO68" i="24"/>
  <c r="BZ68" i="24"/>
  <c r="BQ68" i="24"/>
  <c r="CA68" i="24"/>
  <c r="AY68" i="24"/>
  <c r="FO68" i="24" s="1"/>
  <c r="AZ68" i="24"/>
  <c r="FP68" i="24" s="1"/>
  <c r="BA68" i="24"/>
  <c r="FQ68" i="24" s="1"/>
  <c r="BF68" i="24"/>
  <c r="FV68" i="24" s="1"/>
  <c r="AR68" i="24"/>
  <c r="FH68" i="24" s="1"/>
  <c r="BG68" i="24"/>
  <c r="FW68" i="24" s="1"/>
  <c r="AS68" i="24"/>
  <c r="FI68" i="24" s="1"/>
  <c r="AT68" i="24"/>
  <c r="FJ68" i="24" s="1"/>
  <c r="AU68" i="24"/>
  <c r="FK68" i="24" s="1"/>
  <c r="AW68" i="24"/>
  <c r="FM68" i="24" s="1"/>
  <c r="AC68" i="24"/>
  <c r="ES68" i="24" s="1"/>
  <c r="AO68" i="24"/>
  <c r="FE68" i="24" s="1"/>
  <c r="AP68" i="24"/>
  <c r="FF68" i="24" s="1"/>
  <c r="AE68" i="24"/>
  <c r="EU68" i="24" s="1"/>
  <c r="AQ68" i="24"/>
  <c r="FG68" i="24" s="1"/>
  <c r="AF68" i="24"/>
  <c r="EV68" i="24" s="1"/>
  <c r="BB68" i="24"/>
  <c r="FR68" i="24" s="1"/>
  <c r="AV68" i="24"/>
  <c r="FL68" i="24" s="1"/>
  <c r="AG68" i="24"/>
  <c r="EW68" i="24" s="1"/>
  <c r="BC68" i="24"/>
  <c r="FS68" i="24" s="1"/>
  <c r="AH68" i="24"/>
  <c r="EX68" i="24" s="1"/>
  <c r="BD68" i="24"/>
  <c r="FT68" i="24" s="1"/>
  <c r="AI68" i="24"/>
  <c r="EY68" i="24" s="1"/>
  <c r="BI68" i="24"/>
  <c r="BJ68" i="24"/>
  <c r="BK68" i="24"/>
  <c r="BL68" i="24"/>
  <c r="BM68" i="24"/>
  <c r="U68" i="24"/>
  <c r="EK68" i="24" s="1"/>
  <c r="V68" i="24"/>
  <c r="EL68" i="24" s="1"/>
  <c r="W68" i="24"/>
  <c r="EM68" i="24" s="1"/>
  <c r="X68" i="24"/>
  <c r="EN68" i="24" s="1"/>
  <c r="AJ68" i="24"/>
  <c r="EZ68" i="24" s="1"/>
  <c r="Y68" i="24"/>
  <c r="EO68" i="24" s="1"/>
  <c r="AA68" i="24"/>
  <c r="EQ68" i="24" s="1"/>
  <c r="BE68" i="24"/>
  <c r="FU68" i="24" s="1"/>
  <c r="K68" i="24"/>
  <c r="EA68" i="24" s="1"/>
  <c r="M68" i="24"/>
  <c r="EC68" i="24" s="1"/>
  <c r="Z68" i="24"/>
  <c r="EP68" i="24" s="1"/>
  <c r="N68" i="24"/>
  <c r="ED68" i="24" s="1"/>
  <c r="P68" i="24"/>
  <c r="EF68" i="24" s="1"/>
  <c r="AB68" i="24"/>
  <c r="ER68" i="24" s="1"/>
  <c r="O68" i="24"/>
  <c r="EE68" i="24" s="1"/>
  <c r="L68" i="24"/>
  <c r="EB68" i="24" s="1"/>
  <c r="R68" i="24"/>
  <c r="EH68" i="24" s="1"/>
  <c r="S68" i="24"/>
  <c r="EI68" i="24" s="1"/>
  <c r="Q68" i="24"/>
  <c r="EG68" i="24" s="1"/>
  <c r="AK68" i="24"/>
  <c r="FA68" i="24" s="1"/>
  <c r="AL68" i="24"/>
  <c r="FB68" i="24" s="1"/>
  <c r="AM68" i="24"/>
  <c r="FC68" i="24" s="1"/>
  <c r="A269" i="24"/>
  <c r="DS268" i="24"/>
  <c r="DT268" i="24"/>
  <c r="DU268" i="24"/>
  <c r="DV268" i="24"/>
  <c r="DW268" i="24"/>
  <c r="DX268" i="24"/>
  <c r="DQ268" i="24"/>
  <c r="DR268" i="24"/>
  <c r="DY268" i="24"/>
  <c r="DN268" i="24"/>
  <c r="CR268" i="24"/>
  <c r="DO268" i="24"/>
  <c r="CS268" i="24"/>
  <c r="CT268" i="24"/>
  <c r="CU268" i="24"/>
  <c r="DJ268" i="24"/>
  <c r="DK268" i="24"/>
  <c r="DL268" i="24"/>
  <c r="DM268" i="24"/>
  <c r="CM268" i="24"/>
  <c r="CN268" i="24"/>
  <c r="CO268" i="24"/>
  <c r="CP268" i="24"/>
  <c r="CQ268" i="24"/>
  <c r="CC268" i="24"/>
  <c r="CD268" i="24"/>
  <c r="CE268" i="24"/>
  <c r="CF268" i="24"/>
  <c r="CG268" i="24"/>
  <c r="CH268" i="24"/>
  <c r="BW268" i="24"/>
  <c r="BX268" i="24"/>
  <c r="CI268" i="24"/>
  <c r="CA268" i="24"/>
  <c r="CJ268" i="24"/>
  <c r="CK268" i="24"/>
  <c r="BI268" i="24"/>
  <c r="BJ268" i="24"/>
  <c r="BK268" i="24"/>
  <c r="BL268" i="24"/>
  <c r="BS268" i="24"/>
  <c r="BM268" i="24"/>
  <c r="DG268" i="24"/>
  <c r="BT268" i="24"/>
  <c r="BN268" i="24"/>
  <c r="DH268" i="24"/>
  <c r="BU268" i="24"/>
  <c r="BO268" i="24"/>
  <c r="DI268" i="24"/>
  <c r="BV268" i="24"/>
  <c r="BP268" i="24"/>
  <c r="AO268" i="24"/>
  <c r="FE268" i="24" s="1"/>
  <c r="AP268" i="24"/>
  <c r="FF268" i="24" s="1"/>
  <c r="BQ268" i="24"/>
  <c r="AR268" i="24"/>
  <c r="FH268" i="24" s="1"/>
  <c r="AS268" i="24"/>
  <c r="FI268" i="24" s="1"/>
  <c r="BY268" i="24"/>
  <c r="V268" i="24"/>
  <c r="EL268" i="24" s="1"/>
  <c r="BZ268" i="24"/>
  <c r="W268" i="24"/>
  <c r="EM268" i="24" s="1"/>
  <c r="X268" i="24"/>
  <c r="EN268" i="24" s="1"/>
  <c r="AE268" i="24"/>
  <c r="EU268" i="24" s="1"/>
  <c r="Y268" i="24"/>
  <c r="EO268" i="24" s="1"/>
  <c r="AF268" i="24"/>
  <c r="EV268" i="24" s="1"/>
  <c r="Z268" i="24"/>
  <c r="EP268" i="24" s="1"/>
  <c r="AG268" i="24"/>
  <c r="EW268" i="24" s="1"/>
  <c r="AA268" i="24"/>
  <c r="EQ268" i="24" s="1"/>
  <c r="AH268" i="24"/>
  <c r="EX268" i="24" s="1"/>
  <c r="AB268" i="24"/>
  <c r="ER268" i="24" s="1"/>
  <c r="AY268" i="24"/>
  <c r="FO268" i="24" s="1"/>
  <c r="AI268" i="24"/>
  <c r="EY268" i="24" s="1"/>
  <c r="AC268" i="24"/>
  <c r="ES268" i="24" s="1"/>
  <c r="BD268" i="24"/>
  <c r="FT268" i="24" s="1"/>
  <c r="AU268" i="24"/>
  <c r="FK268" i="24" s="1"/>
  <c r="P268" i="24"/>
  <c r="EF268" i="24" s="1"/>
  <c r="K268" i="24"/>
  <c r="EA268" i="24" s="1"/>
  <c r="BE268" i="24"/>
  <c r="FU268" i="24" s="1"/>
  <c r="AV268" i="24"/>
  <c r="FL268" i="24" s="1"/>
  <c r="Q268" i="24"/>
  <c r="EG268" i="24" s="1"/>
  <c r="BF268" i="24"/>
  <c r="FV268" i="24" s="1"/>
  <c r="AW268" i="24"/>
  <c r="FM268" i="24" s="1"/>
  <c r="R268" i="24"/>
  <c r="EH268" i="24" s="1"/>
  <c r="BG268" i="24"/>
  <c r="FW268" i="24" s="1"/>
  <c r="S268" i="24"/>
  <c r="EI268" i="24" s="1"/>
  <c r="U268" i="24"/>
  <c r="EK268" i="24" s="1"/>
  <c r="N268" i="24"/>
  <c r="ED268" i="24" s="1"/>
  <c r="BC268" i="24"/>
  <c r="FS268" i="24" s="1"/>
  <c r="AM268" i="24"/>
  <c r="FC268" i="24" s="1"/>
  <c r="BB268" i="24"/>
  <c r="FR268" i="24" s="1"/>
  <c r="AQ268" i="24"/>
  <c r="FG268" i="24" s="1"/>
  <c r="AL268" i="24"/>
  <c r="FB268" i="24" s="1"/>
  <c r="L268" i="24"/>
  <c r="EB268" i="24" s="1"/>
  <c r="AT268" i="24"/>
  <c r="FJ268" i="24" s="1"/>
  <c r="O268" i="24"/>
  <c r="EE268" i="24" s="1"/>
  <c r="AJ268" i="24"/>
  <c r="EZ268" i="24" s="1"/>
  <c r="M268" i="24"/>
  <c r="EC268" i="24" s="1"/>
  <c r="BA268" i="24"/>
  <c r="FQ268" i="24" s="1"/>
  <c r="AK268" i="24"/>
  <c r="FA268" i="24" s="1"/>
  <c r="AZ268" i="24"/>
  <c r="FP268" i="24" s="1"/>
  <c r="A124" i="24"/>
  <c r="DQ123" i="24"/>
  <c r="DR123" i="24"/>
  <c r="DS123" i="24"/>
  <c r="DU123" i="24"/>
  <c r="DT123" i="24"/>
  <c r="DV123" i="24"/>
  <c r="DI123" i="24"/>
  <c r="DJ123" i="24"/>
  <c r="DK123" i="24"/>
  <c r="DL123" i="24"/>
  <c r="DM123" i="24"/>
  <c r="DN123" i="24"/>
  <c r="DO123" i="24"/>
  <c r="CM123" i="24"/>
  <c r="CN123" i="24"/>
  <c r="CO123" i="24"/>
  <c r="CK123" i="24"/>
  <c r="DW123" i="24"/>
  <c r="DX123" i="24"/>
  <c r="DY123" i="24"/>
  <c r="CG123" i="24"/>
  <c r="CH123" i="24"/>
  <c r="CI123" i="24"/>
  <c r="CJ123" i="24"/>
  <c r="BS123" i="24"/>
  <c r="BT123" i="24"/>
  <c r="BY123" i="24"/>
  <c r="AY123" i="24"/>
  <c r="FO123" i="24" s="1"/>
  <c r="BZ123" i="24"/>
  <c r="AZ123" i="24"/>
  <c r="FP123" i="24" s="1"/>
  <c r="CA123" i="24"/>
  <c r="BA123" i="24"/>
  <c r="FQ123" i="24" s="1"/>
  <c r="BB123" i="24"/>
  <c r="FR123" i="24" s="1"/>
  <c r="BC123" i="24"/>
  <c r="FS123" i="24" s="1"/>
  <c r="BD123" i="24"/>
  <c r="FT123" i="24" s="1"/>
  <c r="DG123" i="24"/>
  <c r="BE123" i="24"/>
  <c r="FU123" i="24" s="1"/>
  <c r="DH123" i="24"/>
  <c r="BF123" i="24"/>
  <c r="FV123" i="24" s="1"/>
  <c r="CP123" i="24"/>
  <c r="AW123" i="24"/>
  <c r="FM123" i="24" s="1"/>
  <c r="CQ123" i="24"/>
  <c r="CR123" i="24"/>
  <c r="CS123" i="24"/>
  <c r="CT123" i="24"/>
  <c r="CU123" i="24"/>
  <c r="AH123" i="24"/>
  <c r="EX123" i="24" s="1"/>
  <c r="AI123" i="24"/>
  <c r="EY123" i="24" s="1"/>
  <c r="BI123" i="24"/>
  <c r="AJ123" i="24"/>
  <c r="EZ123" i="24" s="1"/>
  <c r="BJ123" i="24"/>
  <c r="AK123" i="24"/>
  <c r="FA123" i="24" s="1"/>
  <c r="CC123" i="24"/>
  <c r="BK123" i="24"/>
  <c r="BG123" i="24"/>
  <c r="FW123" i="24" s="1"/>
  <c r="AL123" i="24"/>
  <c r="FB123" i="24" s="1"/>
  <c r="CD123" i="24"/>
  <c r="BL123" i="24"/>
  <c r="AM123" i="24"/>
  <c r="FC123" i="24" s="1"/>
  <c r="CE123" i="24"/>
  <c r="BM123" i="24"/>
  <c r="AO123" i="24"/>
  <c r="FE123" i="24" s="1"/>
  <c r="CF123" i="24"/>
  <c r="BN123" i="24"/>
  <c r="AR123" i="24"/>
  <c r="FH123" i="24" s="1"/>
  <c r="X123" i="24"/>
  <c r="EN123" i="24" s="1"/>
  <c r="AS123" i="24"/>
  <c r="FI123" i="24" s="1"/>
  <c r="Y123" i="24"/>
  <c r="EO123" i="24" s="1"/>
  <c r="AT123" i="24"/>
  <c r="FJ123" i="24" s="1"/>
  <c r="Z123" i="24"/>
  <c r="EP123" i="24" s="1"/>
  <c r="AU123" i="24"/>
  <c r="FK123" i="24" s="1"/>
  <c r="AA123" i="24"/>
  <c r="EQ123" i="24" s="1"/>
  <c r="BU123" i="24"/>
  <c r="AV123" i="24"/>
  <c r="FL123" i="24" s="1"/>
  <c r="AB123" i="24"/>
  <c r="ER123" i="24" s="1"/>
  <c r="BV123" i="24"/>
  <c r="AC123" i="24"/>
  <c r="ES123" i="24" s="1"/>
  <c r="BW123" i="24"/>
  <c r="BX123" i="24"/>
  <c r="V123" i="24"/>
  <c r="EL123" i="24" s="1"/>
  <c r="S123" i="24"/>
  <c r="EI123" i="24" s="1"/>
  <c r="N123" i="24"/>
  <c r="ED123" i="24" s="1"/>
  <c r="P123" i="24"/>
  <c r="EF123" i="24" s="1"/>
  <c r="W123" i="24"/>
  <c r="EM123" i="24" s="1"/>
  <c r="Q123" i="24"/>
  <c r="EG123" i="24" s="1"/>
  <c r="AG123" i="24"/>
  <c r="EW123" i="24" s="1"/>
  <c r="U123" i="24"/>
  <c r="EK123" i="24" s="1"/>
  <c r="O123" i="24"/>
  <c r="EE123" i="24" s="1"/>
  <c r="AF123" i="24"/>
  <c r="EV123" i="24" s="1"/>
  <c r="AQ123" i="24"/>
  <c r="FG123" i="24" s="1"/>
  <c r="BO123" i="24"/>
  <c r="BP123" i="24"/>
  <c r="K123" i="24"/>
  <c r="EA123" i="24" s="1"/>
  <c r="BQ123" i="24"/>
  <c r="L123" i="24"/>
  <c r="EB123" i="24" s="1"/>
  <c r="R123" i="24"/>
  <c r="EH123" i="24" s="1"/>
  <c r="M123" i="24"/>
  <c r="EC123" i="24" s="1"/>
  <c r="AE123" i="24"/>
  <c r="EU123" i="24" s="1"/>
  <c r="AP123" i="24"/>
  <c r="FF123" i="24" s="1"/>
  <c r="A74" i="24"/>
  <c r="DX73" i="24"/>
  <c r="DY73" i="24"/>
  <c r="DT73" i="24"/>
  <c r="DU73" i="24"/>
  <c r="DV73" i="24"/>
  <c r="DW73" i="24"/>
  <c r="DQ73" i="24"/>
  <c r="DR73" i="24"/>
  <c r="DS73" i="24"/>
  <c r="DG73" i="24"/>
  <c r="CN73" i="24"/>
  <c r="DH73" i="24"/>
  <c r="CO73" i="24"/>
  <c r="DI73" i="24"/>
  <c r="CP73" i="24"/>
  <c r="DJ73" i="24"/>
  <c r="CQ73" i="24"/>
  <c r="DK73" i="24"/>
  <c r="CR73" i="24"/>
  <c r="DL73" i="24"/>
  <c r="CS73" i="24"/>
  <c r="DM73" i="24"/>
  <c r="CT73" i="24"/>
  <c r="DN73" i="24"/>
  <c r="CU73" i="24"/>
  <c r="DO73" i="24"/>
  <c r="CC73" i="24"/>
  <c r="CD73" i="24"/>
  <c r="CE73" i="24"/>
  <c r="CF73" i="24"/>
  <c r="CG73" i="24"/>
  <c r="CH73" i="24"/>
  <c r="CA73" i="24"/>
  <c r="BS73" i="24"/>
  <c r="CI73" i="24"/>
  <c r="BT73" i="24"/>
  <c r="CJ73" i="24"/>
  <c r="BU73" i="24"/>
  <c r="CK73" i="24"/>
  <c r="BV73" i="24"/>
  <c r="BW73" i="24"/>
  <c r="BI73" i="24"/>
  <c r="BJ73" i="24"/>
  <c r="BK73" i="24"/>
  <c r="BL73" i="24"/>
  <c r="BX73" i="24"/>
  <c r="BM73" i="24"/>
  <c r="BY73" i="24"/>
  <c r="BN73" i="24"/>
  <c r="BZ73" i="24"/>
  <c r="BO73" i="24"/>
  <c r="BP73" i="24"/>
  <c r="AY73" i="24"/>
  <c r="FO73" i="24" s="1"/>
  <c r="AO73" i="24"/>
  <c r="FE73" i="24" s="1"/>
  <c r="AZ73" i="24"/>
  <c r="FP73" i="24" s="1"/>
  <c r="AP73" i="24"/>
  <c r="FF73" i="24" s="1"/>
  <c r="BQ73" i="24"/>
  <c r="BA73" i="24"/>
  <c r="FQ73" i="24" s="1"/>
  <c r="BB73" i="24"/>
  <c r="FR73" i="24" s="1"/>
  <c r="AR73" i="24"/>
  <c r="FH73" i="24" s="1"/>
  <c r="BC73" i="24"/>
  <c r="FS73" i="24" s="1"/>
  <c r="AS73" i="24"/>
  <c r="FI73" i="24" s="1"/>
  <c r="CM73" i="24"/>
  <c r="BD73" i="24"/>
  <c r="FT73" i="24" s="1"/>
  <c r="BE73" i="24"/>
  <c r="FU73" i="24" s="1"/>
  <c r="X73" i="24"/>
  <c r="EN73" i="24" s="1"/>
  <c r="BF73" i="24"/>
  <c r="FV73" i="24" s="1"/>
  <c r="BG73" i="24"/>
  <c r="FW73" i="24" s="1"/>
  <c r="Z73" i="24"/>
  <c r="EP73" i="24" s="1"/>
  <c r="AL73" i="24"/>
  <c r="FB73" i="24" s="1"/>
  <c r="AM73" i="24"/>
  <c r="FC73" i="24" s="1"/>
  <c r="U73" i="24"/>
  <c r="EK73" i="24" s="1"/>
  <c r="V73" i="24"/>
  <c r="EL73" i="24" s="1"/>
  <c r="W73" i="24"/>
  <c r="EM73" i="24" s="1"/>
  <c r="Y73" i="24"/>
  <c r="EO73" i="24" s="1"/>
  <c r="AA73" i="24"/>
  <c r="EQ73" i="24" s="1"/>
  <c r="AB73" i="24"/>
  <c r="ER73" i="24" s="1"/>
  <c r="P73" i="24"/>
  <c r="EF73" i="24" s="1"/>
  <c r="AT73" i="24"/>
  <c r="FJ73" i="24" s="1"/>
  <c r="AW73" i="24"/>
  <c r="FM73" i="24" s="1"/>
  <c r="Q73" i="24"/>
  <c r="EG73" i="24" s="1"/>
  <c r="AV73" i="24"/>
  <c r="FL73" i="24" s="1"/>
  <c r="R73" i="24"/>
  <c r="EH73" i="24" s="1"/>
  <c r="AF73" i="24"/>
  <c r="EV73" i="24" s="1"/>
  <c r="S73" i="24"/>
  <c r="EI73" i="24" s="1"/>
  <c r="AC73" i="24"/>
  <c r="ES73" i="24" s="1"/>
  <c r="AG73" i="24"/>
  <c r="EW73" i="24" s="1"/>
  <c r="AU73" i="24"/>
  <c r="FK73" i="24" s="1"/>
  <c r="AE73" i="24"/>
  <c r="EU73" i="24" s="1"/>
  <c r="AQ73" i="24"/>
  <c r="FG73" i="24" s="1"/>
  <c r="K73" i="24"/>
  <c r="EA73" i="24" s="1"/>
  <c r="AJ73" i="24"/>
  <c r="EZ73" i="24" s="1"/>
  <c r="AK73" i="24"/>
  <c r="FA73" i="24" s="1"/>
  <c r="O73" i="24"/>
  <c r="EE73" i="24" s="1"/>
  <c r="L73" i="24"/>
  <c r="EB73" i="24" s="1"/>
  <c r="M73" i="24"/>
  <c r="EC73" i="24" s="1"/>
  <c r="AH73" i="24"/>
  <c r="EX73" i="24" s="1"/>
  <c r="N73" i="24"/>
  <c r="ED73" i="24" s="1"/>
  <c r="AI73" i="24"/>
  <c r="EY73" i="24" s="1"/>
  <c r="DH283" i="24"/>
  <c r="A119" i="24"/>
  <c r="DS118" i="24"/>
  <c r="DT118" i="24"/>
  <c r="DU118" i="24"/>
  <c r="DV118" i="24"/>
  <c r="DW118" i="24"/>
  <c r="DX118" i="24"/>
  <c r="DQ118" i="24"/>
  <c r="DR118" i="24"/>
  <c r="DY118" i="24"/>
  <c r="DN118" i="24"/>
  <c r="DO118" i="24"/>
  <c r="CM118" i="24"/>
  <c r="DG118" i="24"/>
  <c r="CN118" i="24"/>
  <c r="DH118" i="24"/>
  <c r="CO118" i="24"/>
  <c r="DI118" i="24"/>
  <c r="CP118" i="24"/>
  <c r="CQ118" i="24"/>
  <c r="CR118" i="24"/>
  <c r="CS118" i="24"/>
  <c r="CT118" i="24"/>
  <c r="CU118" i="24"/>
  <c r="CC118" i="24"/>
  <c r="DJ118" i="24"/>
  <c r="DK118" i="24"/>
  <c r="BS118" i="24"/>
  <c r="DL118" i="24"/>
  <c r="BT118" i="24"/>
  <c r="DM118" i="24"/>
  <c r="BU118" i="24"/>
  <c r="BV118" i="24"/>
  <c r="BW118" i="24"/>
  <c r="BX118" i="24"/>
  <c r="BY118" i="24"/>
  <c r="BD118" i="24"/>
  <c r="FT118" i="24" s="1"/>
  <c r="BE118" i="24"/>
  <c r="FU118" i="24" s="1"/>
  <c r="BF118" i="24"/>
  <c r="FV118" i="24" s="1"/>
  <c r="BG118" i="24"/>
  <c r="FW118" i="24" s="1"/>
  <c r="CD118" i="24"/>
  <c r="CE118" i="24"/>
  <c r="BI118" i="24"/>
  <c r="CF118" i="24"/>
  <c r="BJ118" i="24"/>
  <c r="CG118" i="24"/>
  <c r="BK118" i="24"/>
  <c r="BZ118" i="24"/>
  <c r="CA118" i="24"/>
  <c r="BL118" i="24"/>
  <c r="BM118" i="24"/>
  <c r="BN118" i="24"/>
  <c r="BO118" i="24"/>
  <c r="AY118" i="24"/>
  <c r="FO118" i="24" s="1"/>
  <c r="AV118" i="24"/>
  <c r="FL118" i="24" s="1"/>
  <c r="AM118" i="24"/>
  <c r="FC118" i="24" s="1"/>
  <c r="AW118" i="24"/>
  <c r="FM118" i="24" s="1"/>
  <c r="U118" i="24"/>
  <c r="EK118" i="24" s="1"/>
  <c r="AZ118" i="24"/>
  <c r="FP118" i="24" s="1"/>
  <c r="BA118" i="24"/>
  <c r="FQ118" i="24" s="1"/>
  <c r="BB118" i="24"/>
  <c r="FR118" i="24" s="1"/>
  <c r="AQ118" i="24"/>
  <c r="FG118" i="24" s="1"/>
  <c r="AG118" i="24"/>
  <c r="EW118" i="24" s="1"/>
  <c r="Y118" i="24"/>
  <c r="EO118" i="24" s="1"/>
  <c r="BC118" i="24"/>
  <c r="FS118" i="24" s="1"/>
  <c r="AR118" i="24"/>
  <c r="FH118" i="24" s="1"/>
  <c r="AH118" i="24"/>
  <c r="EX118" i="24" s="1"/>
  <c r="Z118" i="24"/>
  <c r="EP118" i="24" s="1"/>
  <c r="AS118" i="24"/>
  <c r="FI118" i="24" s="1"/>
  <c r="AI118" i="24"/>
  <c r="EY118" i="24" s="1"/>
  <c r="AA118" i="24"/>
  <c r="EQ118" i="24" s="1"/>
  <c r="AT118" i="24"/>
  <c r="FJ118" i="24" s="1"/>
  <c r="AJ118" i="24"/>
  <c r="EZ118" i="24" s="1"/>
  <c r="AB118" i="24"/>
  <c r="ER118" i="24" s="1"/>
  <c r="AU118" i="24"/>
  <c r="FK118" i="24" s="1"/>
  <c r="AK118" i="24"/>
  <c r="FA118" i="24" s="1"/>
  <c r="AC118" i="24"/>
  <c r="ES118" i="24" s="1"/>
  <c r="AL118" i="24"/>
  <c r="FB118" i="24" s="1"/>
  <c r="CH118" i="24"/>
  <c r="BP118" i="24"/>
  <c r="K118" i="24"/>
  <c r="EA118" i="24" s="1"/>
  <c r="S118" i="24"/>
  <c r="EI118" i="24" s="1"/>
  <c r="CI118" i="24"/>
  <c r="BQ118" i="24"/>
  <c r="L118" i="24"/>
  <c r="EB118" i="24" s="1"/>
  <c r="CJ118" i="24"/>
  <c r="M118" i="24"/>
  <c r="EC118" i="24" s="1"/>
  <c r="AE118" i="24"/>
  <c r="EU118" i="24" s="1"/>
  <c r="CK118" i="24"/>
  <c r="N118" i="24"/>
  <c r="ED118" i="24" s="1"/>
  <c r="O118" i="24"/>
  <c r="EE118" i="24" s="1"/>
  <c r="AF118" i="24"/>
  <c r="EV118" i="24" s="1"/>
  <c r="V118" i="24"/>
  <c r="EL118" i="24" s="1"/>
  <c r="P118" i="24"/>
  <c r="EF118" i="24" s="1"/>
  <c r="W118" i="24"/>
  <c r="EM118" i="24" s="1"/>
  <c r="Q118" i="24"/>
  <c r="EG118" i="24" s="1"/>
  <c r="X118" i="24"/>
  <c r="EN118" i="24" s="1"/>
  <c r="R118" i="24"/>
  <c r="EH118" i="24" s="1"/>
  <c r="AP118" i="24"/>
  <c r="FF118" i="24" s="1"/>
  <c r="AO118" i="24"/>
  <c r="FE118" i="24" s="1"/>
  <c r="A279" i="24"/>
  <c r="DS278" i="24"/>
  <c r="DT278" i="24"/>
  <c r="DU278" i="24"/>
  <c r="DV278" i="24"/>
  <c r="DW278" i="24"/>
  <c r="DX278" i="24"/>
  <c r="CR278" i="24"/>
  <c r="CS278" i="24"/>
  <c r="CT278" i="24"/>
  <c r="CU278" i="24"/>
  <c r="CN278" i="24"/>
  <c r="CO278" i="24"/>
  <c r="CP278" i="24"/>
  <c r="CQ278" i="24"/>
  <c r="DQ278" i="24"/>
  <c r="DR278" i="24"/>
  <c r="DG278" i="24"/>
  <c r="DY278" i="24"/>
  <c r="DH278" i="24"/>
  <c r="DI278" i="24"/>
  <c r="CC278" i="24"/>
  <c r="CD278" i="24"/>
  <c r="CE278" i="24"/>
  <c r="CF278" i="24"/>
  <c r="CG278" i="24"/>
  <c r="CM278" i="24"/>
  <c r="CH278" i="24"/>
  <c r="DN278" i="24"/>
  <c r="CI278" i="24"/>
  <c r="BW278" i="24"/>
  <c r="DO278" i="24"/>
  <c r="CJ278" i="24"/>
  <c r="BX278" i="24"/>
  <c r="CK278" i="24"/>
  <c r="BZ278" i="24"/>
  <c r="BI278" i="24"/>
  <c r="CA278" i="24"/>
  <c r="BJ278" i="24"/>
  <c r="BK278" i="24"/>
  <c r="BL278" i="24"/>
  <c r="BM278" i="24"/>
  <c r="BN278" i="24"/>
  <c r="BO278" i="24"/>
  <c r="BP278" i="24"/>
  <c r="DJ278" i="24"/>
  <c r="BQ278" i="24"/>
  <c r="BG278" i="24"/>
  <c r="FW278" i="24" s="1"/>
  <c r="DK278" i="24"/>
  <c r="DL278" i="24"/>
  <c r="AO278" i="24"/>
  <c r="FE278" i="24" s="1"/>
  <c r="DM278" i="24"/>
  <c r="AP278" i="24"/>
  <c r="FF278" i="24" s="1"/>
  <c r="AR278" i="24"/>
  <c r="FH278" i="24" s="1"/>
  <c r="AS278" i="24"/>
  <c r="FI278" i="24" s="1"/>
  <c r="BS278" i="24"/>
  <c r="AY278" i="24"/>
  <c r="FO278" i="24" s="1"/>
  <c r="AZ278" i="24"/>
  <c r="FP278" i="24" s="1"/>
  <c r="BA278" i="24"/>
  <c r="FQ278" i="24" s="1"/>
  <c r="BB278" i="24"/>
  <c r="FR278" i="24" s="1"/>
  <c r="BC278" i="24"/>
  <c r="FS278" i="24" s="1"/>
  <c r="AQ278" i="24"/>
  <c r="FG278" i="24" s="1"/>
  <c r="BD278" i="24"/>
  <c r="FT278" i="24" s="1"/>
  <c r="AT278" i="24"/>
  <c r="FJ278" i="24" s="1"/>
  <c r="BE278" i="24"/>
  <c r="FU278" i="24" s="1"/>
  <c r="AU278" i="24"/>
  <c r="FK278" i="24" s="1"/>
  <c r="AH278" i="24"/>
  <c r="EX278" i="24" s="1"/>
  <c r="V278" i="24"/>
  <c r="EL278" i="24" s="1"/>
  <c r="AI278" i="24"/>
  <c r="EY278" i="24" s="1"/>
  <c r="W278" i="24"/>
  <c r="EM278" i="24" s="1"/>
  <c r="AJ278" i="24"/>
  <c r="EZ278" i="24" s="1"/>
  <c r="X278" i="24"/>
  <c r="EN278" i="24" s="1"/>
  <c r="BF278" i="24"/>
  <c r="FV278" i="24" s="1"/>
  <c r="AK278" i="24"/>
  <c r="FA278" i="24" s="1"/>
  <c r="Y278" i="24"/>
  <c r="EO278" i="24" s="1"/>
  <c r="BT278" i="24"/>
  <c r="AL278" i="24"/>
  <c r="FB278" i="24" s="1"/>
  <c r="Z278" i="24"/>
  <c r="EP278" i="24" s="1"/>
  <c r="BU278" i="24"/>
  <c r="AM278" i="24"/>
  <c r="FC278" i="24" s="1"/>
  <c r="AA278" i="24"/>
  <c r="EQ278" i="24" s="1"/>
  <c r="BV278" i="24"/>
  <c r="AB278" i="24"/>
  <c r="ER278" i="24" s="1"/>
  <c r="BY278" i="24"/>
  <c r="AC278" i="24"/>
  <c r="ES278" i="24" s="1"/>
  <c r="P278" i="24"/>
  <c r="EF278" i="24" s="1"/>
  <c r="Q278" i="24"/>
  <c r="EG278" i="24" s="1"/>
  <c r="K278" i="24"/>
  <c r="EA278" i="24" s="1"/>
  <c r="R278" i="24"/>
  <c r="EH278" i="24" s="1"/>
  <c r="S278" i="24"/>
  <c r="EI278" i="24" s="1"/>
  <c r="U278" i="24"/>
  <c r="EK278" i="24" s="1"/>
  <c r="M278" i="24"/>
  <c r="EC278" i="24" s="1"/>
  <c r="N278" i="24"/>
  <c r="ED278" i="24" s="1"/>
  <c r="O278" i="24"/>
  <c r="EE278" i="24" s="1"/>
  <c r="AV278" i="24"/>
  <c r="FL278" i="24" s="1"/>
  <c r="AW278" i="24"/>
  <c r="FM278" i="24" s="1"/>
  <c r="AF278" i="24"/>
  <c r="EV278" i="24" s="1"/>
  <c r="AE278" i="24"/>
  <c r="EU278" i="24" s="1"/>
  <c r="L278" i="24"/>
  <c r="EB278" i="24" s="1"/>
  <c r="AG278" i="24"/>
  <c r="EW278" i="24" s="1"/>
  <c r="A139" i="24"/>
  <c r="DS138" i="24"/>
  <c r="DT138" i="24"/>
  <c r="DU138" i="24"/>
  <c r="DV138" i="24"/>
  <c r="DW138" i="24"/>
  <c r="DX138" i="24"/>
  <c r="DR138" i="24"/>
  <c r="DY138" i="24"/>
  <c r="DQ138" i="24"/>
  <c r="DN138" i="24"/>
  <c r="DO138" i="24"/>
  <c r="CM138" i="24"/>
  <c r="CN138" i="24"/>
  <c r="CO138" i="24"/>
  <c r="CP138" i="24"/>
  <c r="DJ138" i="24"/>
  <c r="DK138" i="24"/>
  <c r="DL138" i="24"/>
  <c r="DM138" i="24"/>
  <c r="CU138" i="24"/>
  <c r="CC138" i="24"/>
  <c r="CQ138" i="24"/>
  <c r="CH138" i="24"/>
  <c r="CR138" i="24"/>
  <c r="CI138" i="24"/>
  <c r="CS138" i="24"/>
  <c r="CJ138" i="24"/>
  <c r="CT138" i="24"/>
  <c r="CK138" i="24"/>
  <c r="BS138" i="24"/>
  <c r="BT138" i="24"/>
  <c r="BU138" i="24"/>
  <c r="BV138" i="24"/>
  <c r="BW138" i="24"/>
  <c r="BX138" i="24"/>
  <c r="BY138" i="24"/>
  <c r="BZ138" i="24"/>
  <c r="BD138" i="24"/>
  <c r="FT138" i="24" s="1"/>
  <c r="CA138" i="24"/>
  <c r="BE138" i="24"/>
  <c r="FU138" i="24" s="1"/>
  <c r="BF138" i="24"/>
  <c r="FV138" i="24" s="1"/>
  <c r="BG138" i="24"/>
  <c r="FW138" i="24" s="1"/>
  <c r="BI138" i="24"/>
  <c r="BJ138" i="24"/>
  <c r="BK138" i="24"/>
  <c r="AP138" i="24"/>
  <c r="FF138" i="24" s="1"/>
  <c r="AM138" i="24"/>
  <c r="FC138" i="24" s="1"/>
  <c r="AQ138" i="24"/>
  <c r="FG138" i="24" s="1"/>
  <c r="AR138" i="24"/>
  <c r="FH138" i="24" s="1"/>
  <c r="U138" i="24"/>
  <c r="EK138" i="24" s="1"/>
  <c r="AS138" i="24"/>
  <c r="FI138" i="24" s="1"/>
  <c r="AT138" i="24"/>
  <c r="FJ138" i="24" s="1"/>
  <c r="AU138" i="24"/>
  <c r="FK138" i="24" s="1"/>
  <c r="AV138" i="24"/>
  <c r="FL138" i="24" s="1"/>
  <c r="CD138" i="24"/>
  <c r="BP138" i="24"/>
  <c r="AJ138" i="24"/>
  <c r="EZ138" i="24" s="1"/>
  <c r="W138" i="24"/>
  <c r="EM138" i="24" s="1"/>
  <c r="CE138" i="24"/>
  <c r="BQ138" i="24"/>
  <c r="AK138" i="24"/>
  <c r="FA138" i="24" s="1"/>
  <c r="X138" i="24"/>
  <c r="EN138" i="24" s="1"/>
  <c r="CF138" i="24"/>
  <c r="AO138" i="24"/>
  <c r="FE138" i="24" s="1"/>
  <c r="AL138" i="24"/>
  <c r="FB138" i="24" s="1"/>
  <c r="Y138" i="24"/>
  <c r="EO138" i="24" s="1"/>
  <c r="CG138" i="24"/>
  <c r="AW138" i="24"/>
  <c r="FM138" i="24" s="1"/>
  <c r="Z138" i="24"/>
  <c r="EP138" i="24" s="1"/>
  <c r="AY138" i="24"/>
  <c r="FO138" i="24" s="1"/>
  <c r="AA138" i="24"/>
  <c r="EQ138" i="24" s="1"/>
  <c r="DG138" i="24"/>
  <c r="AZ138" i="24"/>
  <c r="FP138" i="24" s="1"/>
  <c r="AB138" i="24"/>
  <c r="ER138" i="24" s="1"/>
  <c r="DH138" i="24"/>
  <c r="BA138" i="24"/>
  <c r="FQ138" i="24" s="1"/>
  <c r="AC138" i="24"/>
  <c r="ES138" i="24" s="1"/>
  <c r="DI138" i="24"/>
  <c r="BB138" i="24"/>
  <c r="FR138" i="24" s="1"/>
  <c r="K138" i="24"/>
  <c r="EA138" i="24" s="1"/>
  <c r="L138" i="24"/>
  <c r="EB138" i="24" s="1"/>
  <c r="M138" i="24"/>
  <c r="EC138" i="24" s="1"/>
  <c r="AE138" i="24"/>
  <c r="EU138" i="24" s="1"/>
  <c r="V138" i="24"/>
  <c r="EL138" i="24" s="1"/>
  <c r="N138" i="24"/>
  <c r="ED138" i="24" s="1"/>
  <c r="BL138" i="24"/>
  <c r="AF138" i="24"/>
  <c r="EV138" i="24" s="1"/>
  <c r="O138" i="24"/>
  <c r="EE138" i="24" s="1"/>
  <c r="BM138" i="24"/>
  <c r="AG138" i="24"/>
  <c r="EW138" i="24" s="1"/>
  <c r="P138" i="24"/>
  <c r="EF138" i="24" s="1"/>
  <c r="BN138" i="24"/>
  <c r="AH138" i="24"/>
  <c r="EX138" i="24" s="1"/>
  <c r="Q138" i="24"/>
  <c r="EG138" i="24" s="1"/>
  <c r="BC138" i="24"/>
  <c r="FS138" i="24" s="1"/>
  <c r="S138" i="24"/>
  <c r="EI138" i="24" s="1"/>
  <c r="BO138" i="24"/>
  <c r="AI138" i="24"/>
  <c r="EY138" i="24" s="1"/>
  <c r="R138" i="24"/>
  <c r="EH138" i="24" s="1"/>
  <c r="A409" i="24"/>
  <c r="DQ408" i="24"/>
  <c r="DR408" i="24"/>
  <c r="DS408" i="24"/>
  <c r="DT408" i="24"/>
  <c r="DU408" i="24"/>
  <c r="DV408" i="24"/>
  <c r="DH408" i="24"/>
  <c r="DW408" i="24"/>
  <c r="DI408" i="24"/>
  <c r="DX408" i="24"/>
  <c r="DJ408" i="24"/>
  <c r="DY408" i="24"/>
  <c r="DK408" i="24"/>
  <c r="DL408" i="24"/>
  <c r="DM408" i="24"/>
  <c r="DN408" i="24"/>
  <c r="DO408" i="24"/>
  <c r="CM408" i="24"/>
  <c r="CO408" i="24"/>
  <c r="CN408" i="24"/>
  <c r="CP408" i="24"/>
  <c r="CK408" i="24"/>
  <c r="DG408" i="24"/>
  <c r="CQ408" i="24"/>
  <c r="CR408" i="24"/>
  <c r="CS408" i="24"/>
  <c r="CT408" i="24"/>
  <c r="CC408" i="24"/>
  <c r="CD408" i="24"/>
  <c r="CE408" i="24"/>
  <c r="CF408" i="24"/>
  <c r="CG408" i="24"/>
  <c r="CH408" i="24"/>
  <c r="CI408" i="24"/>
  <c r="CJ408" i="24"/>
  <c r="BS408" i="24"/>
  <c r="BT408" i="24"/>
  <c r="BU408" i="24"/>
  <c r="BV408" i="24"/>
  <c r="BW408" i="24"/>
  <c r="BX408" i="24"/>
  <c r="BY408" i="24"/>
  <c r="BZ408" i="24"/>
  <c r="CA408" i="24"/>
  <c r="BK408" i="24"/>
  <c r="AW408" i="24"/>
  <c r="FM408" i="24" s="1"/>
  <c r="BL408" i="24"/>
  <c r="BM408" i="24"/>
  <c r="AY408" i="24"/>
  <c r="FO408" i="24" s="1"/>
  <c r="BN408" i="24"/>
  <c r="AZ408" i="24"/>
  <c r="FP408" i="24" s="1"/>
  <c r="BO408" i="24"/>
  <c r="BA408" i="24"/>
  <c r="FQ408" i="24" s="1"/>
  <c r="BP408" i="24"/>
  <c r="BB408" i="24"/>
  <c r="FR408" i="24" s="1"/>
  <c r="BQ408" i="24"/>
  <c r="BC408" i="24"/>
  <c r="FS408" i="24" s="1"/>
  <c r="BD408" i="24"/>
  <c r="FT408" i="24" s="1"/>
  <c r="AR408" i="24"/>
  <c r="FH408" i="24" s="1"/>
  <c r="AH408" i="24"/>
  <c r="EX408" i="24" s="1"/>
  <c r="AS408" i="24"/>
  <c r="FI408" i="24" s="1"/>
  <c r="AI408" i="24"/>
  <c r="EY408" i="24" s="1"/>
  <c r="BI408" i="24"/>
  <c r="AT408" i="24"/>
  <c r="FJ408" i="24" s="1"/>
  <c r="AJ408" i="24"/>
  <c r="EZ408" i="24" s="1"/>
  <c r="BJ408" i="24"/>
  <c r="AU408" i="24"/>
  <c r="FK408" i="24" s="1"/>
  <c r="AK408" i="24"/>
  <c r="FA408" i="24" s="1"/>
  <c r="BE408" i="24"/>
  <c r="FU408" i="24" s="1"/>
  <c r="AV408" i="24"/>
  <c r="FL408" i="24" s="1"/>
  <c r="BF408" i="24"/>
  <c r="FV408" i="24" s="1"/>
  <c r="AM408" i="24"/>
  <c r="FC408" i="24" s="1"/>
  <c r="BG408" i="24"/>
  <c r="FW408" i="24" s="1"/>
  <c r="CU408" i="24"/>
  <c r="AE408" i="24"/>
  <c r="EU408" i="24" s="1"/>
  <c r="AF408" i="24"/>
  <c r="EV408" i="24" s="1"/>
  <c r="AO408" i="24"/>
  <c r="FE408" i="24" s="1"/>
  <c r="AG408" i="24"/>
  <c r="EW408" i="24" s="1"/>
  <c r="AP408" i="24"/>
  <c r="FF408" i="24" s="1"/>
  <c r="AL408" i="24"/>
  <c r="FB408" i="24" s="1"/>
  <c r="AQ408" i="24"/>
  <c r="FG408" i="24" s="1"/>
  <c r="O408" i="24"/>
  <c r="EE408" i="24" s="1"/>
  <c r="N408" i="24"/>
  <c r="ED408" i="24" s="1"/>
  <c r="Y408" i="24"/>
  <c r="EO408" i="24" s="1"/>
  <c r="P408" i="24"/>
  <c r="EF408" i="24" s="1"/>
  <c r="AB408" i="24"/>
  <c r="ER408" i="24" s="1"/>
  <c r="R408" i="24"/>
  <c r="EH408" i="24" s="1"/>
  <c r="Z408" i="24"/>
  <c r="EP408" i="24" s="1"/>
  <c r="AA408" i="24"/>
  <c r="EQ408" i="24" s="1"/>
  <c r="Q408" i="24"/>
  <c r="EG408" i="24" s="1"/>
  <c r="S408" i="24"/>
  <c r="EI408" i="24" s="1"/>
  <c r="U408" i="24"/>
  <c r="EK408" i="24" s="1"/>
  <c r="K408" i="24"/>
  <c r="EA408" i="24" s="1"/>
  <c r="L408" i="24"/>
  <c r="EB408" i="24" s="1"/>
  <c r="X408" i="24"/>
  <c r="EN408" i="24" s="1"/>
  <c r="V408" i="24"/>
  <c r="EL408" i="24" s="1"/>
  <c r="AC408" i="24"/>
  <c r="ES408" i="24" s="1"/>
  <c r="W408" i="24"/>
  <c r="EM408" i="24" s="1"/>
  <c r="M408" i="24"/>
  <c r="EC408" i="24" s="1"/>
  <c r="A434" i="24"/>
  <c r="DX433" i="24"/>
  <c r="DY433" i="24"/>
  <c r="DG433" i="24"/>
  <c r="DH433" i="24"/>
  <c r="DI433" i="24"/>
  <c r="DJ433" i="24"/>
  <c r="DT433" i="24"/>
  <c r="DU433" i="24"/>
  <c r="DV433" i="24"/>
  <c r="DW433" i="24"/>
  <c r="CM433" i="24"/>
  <c r="CR433" i="24"/>
  <c r="CF433" i="24"/>
  <c r="DQ433" i="24"/>
  <c r="CS433" i="24"/>
  <c r="CG433" i="24"/>
  <c r="DR433" i="24"/>
  <c r="CT433" i="24"/>
  <c r="CH433" i="24"/>
  <c r="DS433" i="24"/>
  <c r="CU433" i="24"/>
  <c r="CI433" i="24"/>
  <c r="CJ433" i="24"/>
  <c r="CK433" i="24"/>
  <c r="DO433" i="24"/>
  <c r="DK433" i="24"/>
  <c r="BN433" i="24"/>
  <c r="DL433" i="24"/>
  <c r="CC433" i="24"/>
  <c r="BO433" i="24"/>
  <c r="DM433" i="24"/>
  <c r="CD433" i="24"/>
  <c r="BP433" i="24"/>
  <c r="DN433" i="24"/>
  <c r="CE433" i="24"/>
  <c r="BQ433" i="24"/>
  <c r="BS433" i="24"/>
  <c r="BT433" i="24"/>
  <c r="BU433" i="24"/>
  <c r="CN433" i="24"/>
  <c r="AR433" i="24"/>
  <c r="FH433" i="24" s="1"/>
  <c r="CO433" i="24"/>
  <c r="AS433" i="24"/>
  <c r="FI433" i="24" s="1"/>
  <c r="CP433" i="24"/>
  <c r="CQ433" i="24"/>
  <c r="AY433" i="24"/>
  <c r="FO433" i="24" s="1"/>
  <c r="BD433" i="24"/>
  <c r="FT433" i="24" s="1"/>
  <c r="AO433" i="24"/>
  <c r="FE433" i="24" s="1"/>
  <c r="BE433" i="24"/>
  <c r="FU433" i="24" s="1"/>
  <c r="AP433" i="24"/>
  <c r="FF433" i="24" s="1"/>
  <c r="BF433" i="24"/>
  <c r="FV433" i="24" s="1"/>
  <c r="AQ433" i="24"/>
  <c r="FG433" i="24" s="1"/>
  <c r="AE433" i="24"/>
  <c r="EU433" i="24" s="1"/>
  <c r="BI433" i="24"/>
  <c r="BG433" i="24"/>
  <c r="FW433" i="24" s="1"/>
  <c r="AT433" i="24"/>
  <c r="FJ433" i="24" s="1"/>
  <c r="AF433" i="24"/>
  <c r="EV433" i="24" s="1"/>
  <c r="BV433" i="24"/>
  <c r="BJ433" i="24"/>
  <c r="AU433" i="24"/>
  <c r="FK433" i="24" s="1"/>
  <c r="BW433" i="24"/>
  <c r="BK433" i="24"/>
  <c r="AV433" i="24"/>
  <c r="FL433" i="24" s="1"/>
  <c r="AH433" i="24"/>
  <c r="EX433" i="24" s="1"/>
  <c r="BX433" i="24"/>
  <c r="BL433" i="24"/>
  <c r="AW433" i="24"/>
  <c r="FM433" i="24" s="1"/>
  <c r="AI433" i="24"/>
  <c r="EY433" i="24" s="1"/>
  <c r="BY433" i="24"/>
  <c r="AA433" i="24"/>
  <c r="EQ433" i="24" s="1"/>
  <c r="AG433" i="24"/>
  <c r="EW433" i="24" s="1"/>
  <c r="AB433" i="24"/>
  <c r="ER433" i="24" s="1"/>
  <c r="AJ433" i="24"/>
  <c r="EZ433" i="24" s="1"/>
  <c r="AC433" i="24"/>
  <c r="ES433" i="24" s="1"/>
  <c r="AK433" i="24"/>
  <c r="FA433" i="24" s="1"/>
  <c r="BM433" i="24"/>
  <c r="AL433" i="24"/>
  <c r="FB433" i="24" s="1"/>
  <c r="AZ433" i="24"/>
  <c r="FP433" i="24" s="1"/>
  <c r="AM433" i="24"/>
  <c r="FC433" i="24" s="1"/>
  <c r="BA433" i="24"/>
  <c r="FQ433" i="24" s="1"/>
  <c r="BB433" i="24"/>
  <c r="FR433" i="24" s="1"/>
  <c r="L433" i="24"/>
  <c r="EB433" i="24" s="1"/>
  <c r="M433" i="24"/>
  <c r="EC433" i="24" s="1"/>
  <c r="U433" i="24"/>
  <c r="EK433" i="24" s="1"/>
  <c r="V433" i="24"/>
  <c r="EL433" i="24" s="1"/>
  <c r="W433" i="24"/>
  <c r="EM433" i="24" s="1"/>
  <c r="O433" i="24"/>
  <c r="EE433" i="24" s="1"/>
  <c r="X433" i="24"/>
  <c r="EN433" i="24" s="1"/>
  <c r="CA433" i="24"/>
  <c r="Y433" i="24"/>
  <c r="EO433" i="24" s="1"/>
  <c r="BC433" i="24"/>
  <c r="FS433" i="24" s="1"/>
  <c r="N433" i="24"/>
  <c r="ED433" i="24" s="1"/>
  <c r="Z433" i="24"/>
  <c r="EP433" i="24" s="1"/>
  <c r="BZ433" i="24"/>
  <c r="K433" i="24"/>
  <c r="EA433" i="24" s="1"/>
  <c r="R433" i="24"/>
  <c r="EH433" i="24" s="1"/>
  <c r="S433" i="24"/>
  <c r="EI433" i="24" s="1"/>
  <c r="P433" i="24"/>
  <c r="EF433" i="24" s="1"/>
  <c r="Q433" i="24"/>
  <c r="EG433" i="24" s="1"/>
  <c r="A299" i="24"/>
  <c r="DS298" i="24"/>
  <c r="DT298" i="24"/>
  <c r="DU298" i="24"/>
  <c r="DV298" i="24"/>
  <c r="DW298" i="24"/>
  <c r="DX298" i="24"/>
  <c r="DJ298" i="24"/>
  <c r="CR298" i="24"/>
  <c r="DK298" i="24"/>
  <c r="CS298" i="24"/>
  <c r="DL298" i="24"/>
  <c r="CT298" i="24"/>
  <c r="DM298" i="24"/>
  <c r="CU298" i="24"/>
  <c r="DN298" i="24"/>
  <c r="DQ298" i="24"/>
  <c r="DO298" i="24"/>
  <c r="DR298" i="24"/>
  <c r="DY298" i="24"/>
  <c r="CM298" i="24"/>
  <c r="CC298" i="24"/>
  <c r="CD298" i="24"/>
  <c r="CE298" i="24"/>
  <c r="CF298" i="24"/>
  <c r="CG298" i="24"/>
  <c r="CH298" i="24"/>
  <c r="BW298" i="24"/>
  <c r="DG298" i="24"/>
  <c r="BX298" i="24"/>
  <c r="DH298" i="24"/>
  <c r="DI298" i="24"/>
  <c r="CI298" i="24"/>
  <c r="BI298" i="24"/>
  <c r="CJ298" i="24"/>
  <c r="BJ298" i="24"/>
  <c r="CK298" i="24"/>
  <c r="BK298" i="24"/>
  <c r="BL298" i="24"/>
  <c r="CN298" i="24"/>
  <c r="BM298" i="24"/>
  <c r="CO298" i="24"/>
  <c r="BN298" i="24"/>
  <c r="CP298" i="24"/>
  <c r="BO298" i="24"/>
  <c r="CQ298" i="24"/>
  <c r="BP298" i="24"/>
  <c r="BY298" i="24"/>
  <c r="BG298" i="24"/>
  <c r="FW298" i="24" s="1"/>
  <c r="BZ298" i="24"/>
  <c r="CA298" i="24"/>
  <c r="AO298" i="24"/>
  <c r="FE298" i="24" s="1"/>
  <c r="AP298" i="24"/>
  <c r="FF298" i="24" s="1"/>
  <c r="AR298" i="24"/>
  <c r="FH298" i="24" s="1"/>
  <c r="AS298" i="24"/>
  <c r="FI298" i="24" s="1"/>
  <c r="BQ298" i="24"/>
  <c r="AT298" i="24"/>
  <c r="FJ298" i="24" s="1"/>
  <c r="AK298" i="24"/>
  <c r="FA298" i="24" s="1"/>
  <c r="V298" i="24"/>
  <c r="EL298" i="24" s="1"/>
  <c r="AU298" i="24"/>
  <c r="FK298" i="24" s="1"/>
  <c r="AL298" i="24"/>
  <c r="FB298" i="24" s="1"/>
  <c r="W298" i="24"/>
  <c r="EM298" i="24" s="1"/>
  <c r="AV298" i="24"/>
  <c r="FL298" i="24" s="1"/>
  <c r="AM298" i="24"/>
  <c r="FC298" i="24" s="1"/>
  <c r="X298" i="24"/>
  <c r="EN298" i="24" s="1"/>
  <c r="AW298" i="24"/>
  <c r="FM298" i="24" s="1"/>
  <c r="Y298" i="24"/>
  <c r="EO298" i="24" s="1"/>
  <c r="Z298" i="24"/>
  <c r="EP298" i="24" s="1"/>
  <c r="AA298" i="24"/>
  <c r="EQ298" i="24" s="1"/>
  <c r="AB298" i="24"/>
  <c r="ER298" i="24" s="1"/>
  <c r="AC298" i="24"/>
  <c r="ES298" i="24" s="1"/>
  <c r="BS298" i="24"/>
  <c r="P298" i="24"/>
  <c r="EF298" i="24" s="1"/>
  <c r="BT298" i="24"/>
  <c r="Q298" i="24"/>
  <c r="EG298" i="24" s="1"/>
  <c r="BU298" i="24"/>
  <c r="R298" i="24"/>
  <c r="EH298" i="24" s="1"/>
  <c r="AI298" i="24"/>
  <c r="EY298" i="24" s="1"/>
  <c r="BF298" i="24"/>
  <c r="FV298" i="24" s="1"/>
  <c r="BV298" i="24"/>
  <c r="S298" i="24"/>
  <c r="EI298" i="24" s="1"/>
  <c r="AJ298" i="24"/>
  <c r="EZ298" i="24" s="1"/>
  <c r="AY298" i="24"/>
  <c r="FO298" i="24" s="1"/>
  <c r="BB298" i="24"/>
  <c r="FR298" i="24" s="1"/>
  <c r="AZ298" i="24"/>
  <c r="FP298" i="24" s="1"/>
  <c r="AE298" i="24"/>
  <c r="EU298" i="24" s="1"/>
  <c r="BC298" i="24"/>
  <c r="FS298" i="24" s="1"/>
  <c r="AH298" i="24"/>
  <c r="EX298" i="24" s="1"/>
  <c r="BD298" i="24"/>
  <c r="FT298" i="24" s="1"/>
  <c r="K298" i="24"/>
  <c r="EA298" i="24" s="1"/>
  <c r="BA298" i="24"/>
  <c r="FQ298" i="24" s="1"/>
  <c r="AQ298" i="24"/>
  <c r="FG298" i="24" s="1"/>
  <c r="AF298" i="24"/>
  <c r="EV298" i="24" s="1"/>
  <c r="AG298" i="24"/>
  <c r="EW298" i="24" s="1"/>
  <c r="BE298" i="24"/>
  <c r="FU298" i="24" s="1"/>
  <c r="U298" i="24"/>
  <c r="EK298" i="24" s="1"/>
  <c r="O298" i="24"/>
  <c r="EE298" i="24" s="1"/>
  <c r="M298" i="24"/>
  <c r="EC298" i="24" s="1"/>
  <c r="L298" i="24"/>
  <c r="EB298" i="24" s="1"/>
  <c r="N298" i="24"/>
  <c r="ED298" i="24" s="1"/>
  <c r="A24" i="24"/>
  <c r="DQ23" i="24"/>
  <c r="DR23" i="24"/>
  <c r="DS23" i="24"/>
  <c r="DU23" i="24"/>
  <c r="DT23" i="24"/>
  <c r="DV23" i="24"/>
  <c r="DW23" i="24"/>
  <c r="DX23" i="24"/>
  <c r="DI23" i="24"/>
  <c r="DY23" i="24"/>
  <c r="DJ23" i="24"/>
  <c r="DK23" i="24"/>
  <c r="DL23" i="24"/>
  <c r="DM23" i="24"/>
  <c r="DN23" i="24"/>
  <c r="DO23" i="24"/>
  <c r="CM23" i="24"/>
  <c r="DG23" i="24"/>
  <c r="CN23" i="24"/>
  <c r="DH23" i="24"/>
  <c r="CO23" i="24"/>
  <c r="CK23" i="24"/>
  <c r="CP23" i="24"/>
  <c r="CQ23" i="24"/>
  <c r="CR23" i="24"/>
  <c r="CS23" i="24"/>
  <c r="CG23" i="24"/>
  <c r="CH23" i="24"/>
  <c r="CI23" i="24"/>
  <c r="BS23" i="24"/>
  <c r="CJ23" i="24"/>
  <c r="BW23" i="24"/>
  <c r="CT23" i="24"/>
  <c r="CU23" i="24"/>
  <c r="CC23" i="24"/>
  <c r="BT23" i="24"/>
  <c r="CD23" i="24"/>
  <c r="BU23" i="24"/>
  <c r="CE23" i="24"/>
  <c r="BV23" i="24"/>
  <c r="CF23" i="24"/>
  <c r="BX23" i="24"/>
  <c r="AY23" i="24"/>
  <c r="FO23" i="24" s="1"/>
  <c r="AZ23" i="24"/>
  <c r="FP23" i="24" s="1"/>
  <c r="BA23" i="24"/>
  <c r="FQ23" i="24" s="1"/>
  <c r="BB23" i="24"/>
  <c r="FR23" i="24" s="1"/>
  <c r="BC23" i="24"/>
  <c r="FS23" i="24" s="1"/>
  <c r="BD23" i="24"/>
  <c r="FT23" i="24" s="1"/>
  <c r="BE23" i="24"/>
  <c r="FU23" i="24" s="1"/>
  <c r="BF23" i="24"/>
  <c r="FV23" i="24" s="1"/>
  <c r="AW23" i="24"/>
  <c r="FM23" i="24" s="1"/>
  <c r="BK23" i="24"/>
  <c r="BG23" i="24"/>
  <c r="FW23" i="24" s="1"/>
  <c r="AS23" i="24"/>
  <c r="FI23" i="24" s="1"/>
  <c r="AH23" i="24"/>
  <c r="EX23" i="24" s="1"/>
  <c r="BL23" i="24"/>
  <c r="AT23" i="24"/>
  <c r="FJ23" i="24" s="1"/>
  <c r="AI23" i="24"/>
  <c r="EY23" i="24" s="1"/>
  <c r="BM23" i="24"/>
  <c r="AU23" i="24"/>
  <c r="FK23" i="24" s="1"/>
  <c r="AJ23" i="24"/>
  <c r="EZ23" i="24" s="1"/>
  <c r="BN23" i="24"/>
  <c r="AV23" i="24"/>
  <c r="FL23" i="24" s="1"/>
  <c r="AK23" i="24"/>
  <c r="FA23" i="24" s="1"/>
  <c r="BO23" i="24"/>
  <c r="AL23" i="24"/>
  <c r="FB23" i="24" s="1"/>
  <c r="BP23" i="24"/>
  <c r="AM23" i="24"/>
  <c r="FC23" i="24" s="1"/>
  <c r="BQ23" i="24"/>
  <c r="BY23" i="24"/>
  <c r="W23" i="24"/>
  <c r="EM23" i="24" s="1"/>
  <c r="BZ23" i="24"/>
  <c r="X23" i="24"/>
  <c r="EN23" i="24" s="1"/>
  <c r="CA23" i="24"/>
  <c r="Y23" i="24"/>
  <c r="EO23" i="24" s="1"/>
  <c r="Z23" i="24"/>
  <c r="EP23" i="24" s="1"/>
  <c r="AO23" i="24"/>
  <c r="FE23" i="24" s="1"/>
  <c r="AE23" i="24"/>
  <c r="EU23" i="24" s="1"/>
  <c r="AA23" i="24"/>
  <c r="EQ23" i="24" s="1"/>
  <c r="AP23" i="24"/>
  <c r="FF23" i="24" s="1"/>
  <c r="AF23" i="24"/>
  <c r="EV23" i="24" s="1"/>
  <c r="AB23" i="24"/>
  <c r="ER23" i="24" s="1"/>
  <c r="AQ23" i="24"/>
  <c r="FG23" i="24" s="1"/>
  <c r="AG23" i="24"/>
  <c r="EW23" i="24" s="1"/>
  <c r="AC23" i="24"/>
  <c r="ES23" i="24" s="1"/>
  <c r="AR23" i="24"/>
  <c r="FH23" i="24" s="1"/>
  <c r="R23" i="24"/>
  <c r="EH23" i="24" s="1"/>
  <c r="U23" i="24"/>
  <c r="EK23" i="24" s="1"/>
  <c r="BI23" i="24"/>
  <c r="V23" i="24"/>
  <c r="EL23" i="24" s="1"/>
  <c r="N23" i="24"/>
  <c r="ED23" i="24" s="1"/>
  <c r="O23" i="24"/>
  <c r="EE23" i="24" s="1"/>
  <c r="Q23" i="24"/>
  <c r="EG23" i="24" s="1"/>
  <c r="K23" i="24"/>
  <c r="EA23" i="24" s="1"/>
  <c r="P23" i="24"/>
  <c r="EF23" i="24" s="1"/>
  <c r="L23" i="24"/>
  <c r="EB23" i="24" s="1"/>
  <c r="BJ23" i="24"/>
  <c r="S23" i="24"/>
  <c r="EI23" i="24" s="1"/>
  <c r="M23" i="24"/>
  <c r="EC23" i="24" s="1"/>
  <c r="A189" i="24"/>
  <c r="DY188" i="24"/>
  <c r="DQ188" i="24"/>
  <c r="DR188" i="24"/>
  <c r="DS188" i="24"/>
  <c r="DT188" i="24"/>
  <c r="DG188" i="24"/>
  <c r="DH188" i="24"/>
  <c r="DI188" i="24"/>
  <c r="DJ188" i="24"/>
  <c r="DO188" i="24"/>
  <c r="CF188" i="24"/>
  <c r="CM188" i="24"/>
  <c r="CN188" i="24"/>
  <c r="DK188" i="24"/>
  <c r="CO188" i="24"/>
  <c r="DL188" i="24"/>
  <c r="CP188" i="24"/>
  <c r="CK188" i="24"/>
  <c r="DM188" i="24"/>
  <c r="CQ188" i="24"/>
  <c r="DN188" i="24"/>
  <c r="CR188" i="24"/>
  <c r="DU188" i="24"/>
  <c r="CS188" i="24"/>
  <c r="DV188" i="24"/>
  <c r="CT188" i="24"/>
  <c r="DW188" i="24"/>
  <c r="CU188" i="24"/>
  <c r="DX188" i="24"/>
  <c r="BN188" i="24"/>
  <c r="BO188" i="24"/>
  <c r="BP188" i="24"/>
  <c r="BQ188" i="24"/>
  <c r="AY188" i="24"/>
  <c r="FO188" i="24" s="1"/>
  <c r="AZ188" i="24"/>
  <c r="FP188" i="24" s="1"/>
  <c r="BS188" i="24"/>
  <c r="BA188" i="24"/>
  <c r="FQ188" i="24" s="1"/>
  <c r="AR188" i="24"/>
  <c r="FH188" i="24" s="1"/>
  <c r="AS188" i="24"/>
  <c r="FI188" i="24" s="1"/>
  <c r="AT188" i="24"/>
  <c r="FJ188" i="24" s="1"/>
  <c r="BI188" i="24"/>
  <c r="AU188" i="24"/>
  <c r="FK188" i="24" s="1"/>
  <c r="BT188" i="24"/>
  <c r="BJ188" i="24"/>
  <c r="BB188" i="24"/>
  <c r="FR188" i="24" s="1"/>
  <c r="BU188" i="24"/>
  <c r="BK188" i="24"/>
  <c r="BC188" i="24"/>
  <c r="FS188" i="24" s="1"/>
  <c r="AW188" i="24"/>
  <c r="FM188" i="24" s="1"/>
  <c r="BV188" i="24"/>
  <c r="BL188" i="24"/>
  <c r="BD188" i="24"/>
  <c r="FT188" i="24" s="1"/>
  <c r="BW188" i="24"/>
  <c r="BM188" i="24"/>
  <c r="BE188" i="24"/>
  <c r="FU188" i="24" s="1"/>
  <c r="AV188" i="24"/>
  <c r="FL188" i="24" s="1"/>
  <c r="AE188" i="24"/>
  <c r="EU188" i="24" s="1"/>
  <c r="AF188" i="24"/>
  <c r="EV188" i="24" s="1"/>
  <c r="AG188" i="24"/>
  <c r="EW188" i="24" s="1"/>
  <c r="AH188" i="24"/>
  <c r="EX188" i="24" s="1"/>
  <c r="AI188" i="24"/>
  <c r="EY188" i="24" s="1"/>
  <c r="BX188" i="24"/>
  <c r="AA188" i="24"/>
  <c r="EQ188" i="24" s="1"/>
  <c r="CC188" i="24"/>
  <c r="BY188" i="24"/>
  <c r="AB188" i="24"/>
  <c r="ER188" i="24" s="1"/>
  <c r="CD188" i="24"/>
  <c r="BZ188" i="24"/>
  <c r="AC188" i="24"/>
  <c r="ES188" i="24" s="1"/>
  <c r="CE188" i="24"/>
  <c r="CA188" i="24"/>
  <c r="CG188" i="24"/>
  <c r="CH188" i="24"/>
  <c r="CI188" i="24"/>
  <c r="CJ188" i="24"/>
  <c r="AM188" i="24"/>
  <c r="FC188" i="24" s="1"/>
  <c r="Z188" i="24"/>
  <c r="EP188" i="24" s="1"/>
  <c r="AO188" i="24"/>
  <c r="FE188" i="24" s="1"/>
  <c r="BF188" i="24"/>
  <c r="FV188" i="24" s="1"/>
  <c r="V188" i="24"/>
  <c r="EL188" i="24" s="1"/>
  <c r="W188" i="24"/>
  <c r="EM188" i="24" s="1"/>
  <c r="M188" i="24"/>
  <c r="EC188" i="24" s="1"/>
  <c r="Y188" i="24"/>
  <c r="EO188" i="24" s="1"/>
  <c r="P188" i="24"/>
  <c r="EF188" i="24" s="1"/>
  <c r="X188" i="24"/>
  <c r="EN188" i="24" s="1"/>
  <c r="AQ188" i="24"/>
  <c r="FG188" i="24" s="1"/>
  <c r="U188" i="24"/>
  <c r="EK188" i="24" s="1"/>
  <c r="BG188" i="24"/>
  <c r="FW188" i="24" s="1"/>
  <c r="L188" i="24"/>
  <c r="EB188" i="24" s="1"/>
  <c r="N188" i="24"/>
  <c r="ED188" i="24" s="1"/>
  <c r="O188" i="24"/>
  <c r="EE188" i="24" s="1"/>
  <c r="AP188" i="24"/>
  <c r="FF188" i="24" s="1"/>
  <c r="K188" i="24"/>
  <c r="EA188" i="24" s="1"/>
  <c r="AK188" i="24"/>
  <c r="FA188" i="24" s="1"/>
  <c r="AJ188" i="24"/>
  <c r="EZ188" i="24" s="1"/>
  <c r="AL188" i="24"/>
  <c r="FB188" i="24" s="1"/>
  <c r="Q188" i="24"/>
  <c r="EG188" i="24" s="1"/>
  <c r="R188" i="24"/>
  <c r="EH188" i="24" s="1"/>
  <c r="S188" i="24"/>
  <c r="EI188" i="24" s="1"/>
  <c r="A349" i="24"/>
  <c r="DQ348" i="24"/>
  <c r="DY348" i="24"/>
  <c r="DH348" i="24"/>
  <c r="DI348" i="24"/>
  <c r="DJ348" i="24"/>
  <c r="DK348" i="24"/>
  <c r="DL348" i="24"/>
  <c r="DM348" i="24"/>
  <c r="DN348" i="24"/>
  <c r="DO348" i="24"/>
  <c r="CM348" i="24"/>
  <c r="CN348" i="24"/>
  <c r="CO348" i="24"/>
  <c r="CT348" i="24"/>
  <c r="DR348" i="24"/>
  <c r="CU348" i="24"/>
  <c r="DS348" i="24"/>
  <c r="DT348" i="24"/>
  <c r="DU348" i="24"/>
  <c r="DV348" i="24"/>
  <c r="DW348" i="24"/>
  <c r="DX348" i="24"/>
  <c r="CK348" i="24"/>
  <c r="DG348" i="24"/>
  <c r="CG348" i="24"/>
  <c r="CH348" i="24"/>
  <c r="CI348" i="24"/>
  <c r="CJ348" i="24"/>
  <c r="BS348" i="24"/>
  <c r="BT348" i="24"/>
  <c r="BU348" i="24"/>
  <c r="BV348" i="24"/>
  <c r="CP348" i="24"/>
  <c r="CC348" i="24"/>
  <c r="BW348" i="24"/>
  <c r="CQ348" i="24"/>
  <c r="CD348" i="24"/>
  <c r="BX348" i="24"/>
  <c r="CR348" i="24"/>
  <c r="CE348" i="24"/>
  <c r="BY348" i="24"/>
  <c r="CS348" i="24"/>
  <c r="CF348" i="24"/>
  <c r="BZ348" i="24"/>
  <c r="BO348" i="24"/>
  <c r="AW348" i="24"/>
  <c r="FM348" i="24" s="1"/>
  <c r="BP348" i="24"/>
  <c r="BQ348" i="24"/>
  <c r="AY348" i="24"/>
  <c r="FO348" i="24" s="1"/>
  <c r="AZ348" i="24"/>
  <c r="FP348" i="24" s="1"/>
  <c r="BA348" i="24"/>
  <c r="FQ348" i="24" s="1"/>
  <c r="BB348" i="24"/>
  <c r="FR348" i="24" s="1"/>
  <c r="BC348" i="24"/>
  <c r="FS348" i="24" s="1"/>
  <c r="BD348" i="24"/>
  <c r="FT348" i="24" s="1"/>
  <c r="BE348" i="24"/>
  <c r="FU348" i="24" s="1"/>
  <c r="AH348" i="24"/>
  <c r="EX348" i="24" s="1"/>
  <c r="BF348" i="24"/>
  <c r="FV348" i="24" s="1"/>
  <c r="AI348" i="24"/>
  <c r="EY348" i="24" s="1"/>
  <c r="BG348" i="24"/>
  <c r="FW348" i="24" s="1"/>
  <c r="AJ348" i="24"/>
  <c r="EZ348" i="24" s="1"/>
  <c r="AK348" i="24"/>
  <c r="FA348" i="24" s="1"/>
  <c r="AL348" i="24"/>
  <c r="FB348" i="24" s="1"/>
  <c r="AM348" i="24"/>
  <c r="FC348" i="24" s="1"/>
  <c r="BI348" i="24"/>
  <c r="BJ348" i="24"/>
  <c r="BK348" i="24"/>
  <c r="CA348" i="24"/>
  <c r="BL348" i="24"/>
  <c r="BM348" i="24"/>
  <c r="BN348" i="24"/>
  <c r="AP348" i="24"/>
  <c r="FF348" i="24" s="1"/>
  <c r="AV348" i="24"/>
  <c r="FL348" i="24" s="1"/>
  <c r="U348" i="24"/>
  <c r="EK348" i="24" s="1"/>
  <c r="N348" i="24"/>
  <c r="ED348" i="24" s="1"/>
  <c r="O348" i="24"/>
  <c r="EE348" i="24" s="1"/>
  <c r="Q348" i="24"/>
  <c r="EG348" i="24" s="1"/>
  <c r="R348" i="24"/>
  <c r="EH348" i="24" s="1"/>
  <c r="AE348" i="24"/>
  <c r="EU348" i="24" s="1"/>
  <c r="V348" i="24"/>
  <c r="EL348" i="24" s="1"/>
  <c r="AR348" i="24"/>
  <c r="FH348" i="24" s="1"/>
  <c r="AS348" i="24"/>
  <c r="FI348" i="24" s="1"/>
  <c r="S348" i="24"/>
  <c r="EI348" i="24" s="1"/>
  <c r="AF348" i="24"/>
  <c r="EV348" i="24" s="1"/>
  <c r="W348" i="24"/>
  <c r="EM348" i="24" s="1"/>
  <c r="P348" i="24"/>
  <c r="EF348" i="24" s="1"/>
  <c r="AG348" i="24"/>
  <c r="EW348" i="24" s="1"/>
  <c r="X348" i="24"/>
  <c r="EN348" i="24" s="1"/>
  <c r="Y348" i="24"/>
  <c r="EO348" i="24" s="1"/>
  <c r="K348" i="24"/>
  <c r="EA348" i="24" s="1"/>
  <c r="AB348" i="24"/>
  <c r="ER348" i="24" s="1"/>
  <c r="AQ348" i="24"/>
  <c r="FG348" i="24" s="1"/>
  <c r="Z348" i="24"/>
  <c r="EP348" i="24" s="1"/>
  <c r="L348" i="24"/>
  <c r="EB348" i="24" s="1"/>
  <c r="AO348" i="24"/>
  <c r="FE348" i="24" s="1"/>
  <c r="AC348" i="24"/>
  <c r="ES348" i="24" s="1"/>
  <c r="AT348" i="24"/>
  <c r="FJ348" i="24" s="1"/>
  <c r="AU348" i="24"/>
  <c r="FK348" i="24" s="1"/>
  <c r="AA348" i="24"/>
  <c r="EQ348" i="24" s="1"/>
  <c r="M348" i="24"/>
  <c r="EC348" i="24" s="1"/>
  <c r="A184" i="24"/>
  <c r="DQ183" i="24"/>
  <c r="DR183" i="24"/>
  <c r="DS183" i="24"/>
  <c r="DU183" i="24"/>
  <c r="DT183" i="24"/>
  <c r="DV183" i="24"/>
  <c r="DW183" i="24"/>
  <c r="DX183" i="24"/>
  <c r="DY183" i="24"/>
  <c r="DH183" i="24"/>
  <c r="DI183" i="24"/>
  <c r="DJ183" i="24"/>
  <c r="DK183" i="24"/>
  <c r="DL183" i="24"/>
  <c r="DM183" i="24"/>
  <c r="DN183" i="24"/>
  <c r="DO183" i="24"/>
  <c r="CM183" i="24"/>
  <c r="CN183" i="24"/>
  <c r="CO183" i="24"/>
  <c r="CT183" i="24"/>
  <c r="CK183" i="24"/>
  <c r="CU183" i="24"/>
  <c r="DG183" i="24"/>
  <c r="CP183" i="24"/>
  <c r="CQ183" i="24"/>
  <c r="CR183" i="24"/>
  <c r="CS183" i="24"/>
  <c r="BS183" i="24"/>
  <c r="BT183" i="24"/>
  <c r="CG183" i="24"/>
  <c r="BU183" i="24"/>
  <c r="AY183" i="24"/>
  <c r="FO183" i="24" s="1"/>
  <c r="CH183" i="24"/>
  <c r="BV183" i="24"/>
  <c r="AZ183" i="24"/>
  <c r="FP183" i="24" s="1"/>
  <c r="CI183" i="24"/>
  <c r="BW183" i="24"/>
  <c r="BA183" i="24"/>
  <c r="FQ183" i="24" s="1"/>
  <c r="CJ183" i="24"/>
  <c r="BX183" i="24"/>
  <c r="BB183" i="24"/>
  <c r="FR183" i="24" s="1"/>
  <c r="BY183" i="24"/>
  <c r="BC183" i="24"/>
  <c r="FS183" i="24" s="1"/>
  <c r="BZ183" i="24"/>
  <c r="BD183" i="24"/>
  <c r="FT183" i="24" s="1"/>
  <c r="CA183" i="24"/>
  <c r="BE183" i="24"/>
  <c r="FU183" i="24" s="1"/>
  <c r="BF183" i="24"/>
  <c r="FV183" i="24" s="1"/>
  <c r="BO183" i="24"/>
  <c r="BG183" i="24"/>
  <c r="FW183" i="24" s="1"/>
  <c r="AW183" i="24"/>
  <c r="FM183" i="24" s="1"/>
  <c r="BP183" i="24"/>
  <c r="BQ183" i="24"/>
  <c r="BK183" i="24"/>
  <c r="AH183" i="24"/>
  <c r="EX183" i="24" s="1"/>
  <c r="BL183" i="24"/>
  <c r="AI183" i="24"/>
  <c r="EY183" i="24" s="1"/>
  <c r="BM183" i="24"/>
  <c r="AJ183" i="24"/>
  <c r="EZ183" i="24" s="1"/>
  <c r="BN183" i="24"/>
  <c r="AK183" i="24"/>
  <c r="FA183" i="24" s="1"/>
  <c r="CC183" i="24"/>
  <c r="AO183" i="24"/>
  <c r="FE183" i="24" s="1"/>
  <c r="AL183" i="24"/>
  <c r="FB183" i="24" s="1"/>
  <c r="CD183" i="24"/>
  <c r="AP183" i="24"/>
  <c r="FF183" i="24" s="1"/>
  <c r="AM183" i="24"/>
  <c r="FC183" i="24" s="1"/>
  <c r="CE183" i="24"/>
  <c r="AQ183" i="24"/>
  <c r="FG183" i="24" s="1"/>
  <c r="CF183" i="24"/>
  <c r="AE183" i="24"/>
  <c r="EU183" i="24" s="1"/>
  <c r="AF183" i="24"/>
  <c r="EV183" i="24" s="1"/>
  <c r="AG183" i="24"/>
  <c r="EW183" i="24" s="1"/>
  <c r="AR183" i="24"/>
  <c r="FH183" i="24" s="1"/>
  <c r="BI183" i="24"/>
  <c r="AS183" i="24"/>
  <c r="FI183" i="24" s="1"/>
  <c r="BJ183" i="24"/>
  <c r="AT183" i="24"/>
  <c r="FJ183" i="24" s="1"/>
  <c r="U183" i="24"/>
  <c r="EK183" i="24" s="1"/>
  <c r="V183" i="24"/>
  <c r="EL183" i="24" s="1"/>
  <c r="W183" i="24"/>
  <c r="EM183" i="24" s="1"/>
  <c r="P183" i="24"/>
  <c r="EF183" i="24" s="1"/>
  <c r="R183" i="24"/>
  <c r="EH183" i="24" s="1"/>
  <c r="X183" i="24"/>
  <c r="EN183" i="24" s="1"/>
  <c r="N183" i="24"/>
  <c r="ED183" i="24" s="1"/>
  <c r="O183" i="24"/>
  <c r="EE183" i="24" s="1"/>
  <c r="S183" i="24"/>
  <c r="EI183" i="24" s="1"/>
  <c r="Y183" i="24"/>
  <c r="EO183" i="24" s="1"/>
  <c r="K183" i="24"/>
  <c r="EA183" i="24" s="1"/>
  <c r="Q183" i="24"/>
  <c r="EG183" i="24" s="1"/>
  <c r="Z183" i="24"/>
  <c r="EP183" i="24" s="1"/>
  <c r="L183" i="24"/>
  <c r="EB183" i="24" s="1"/>
  <c r="AB183" i="24"/>
  <c r="ER183" i="24" s="1"/>
  <c r="AC183" i="24"/>
  <c r="ES183" i="24" s="1"/>
  <c r="AA183" i="24"/>
  <c r="EQ183" i="24" s="1"/>
  <c r="M183" i="24"/>
  <c r="EC183" i="24" s="1"/>
  <c r="AU183" i="24"/>
  <c r="FK183" i="24" s="1"/>
  <c r="AV183" i="24"/>
  <c r="FL183" i="24" s="1"/>
  <c r="A264" i="24"/>
  <c r="DX263" i="24"/>
  <c r="DY263" i="24"/>
  <c r="DQ263" i="24"/>
  <c r="DG263" i="24"/>
  <c r="DH263" i="24"/>
  <c r="DI263" i="24"/>
  <c r="DJ263" i="24"/>
  <c r="DR263" i="24"/>
  <c r="DS263" i="24"/>
  <c r="DT263" i="24"/>
  <c r="DU263" i="24"/>
  <c r="DV263" i="24"/>
  <c r="DW263" i="24"/>
  <c r="DK263" i="24"/>
  <c r="CS263" i="24"/>
  <c r="DL263" i="24"/>
  <c r="CT263" i="24"/>
  <c r="DM263" i="24"/>
  <c r="CU263" i="24"/>
  <c r="DN263" i="24"/>
  <c r="DO263" i="24"/>
  <c r="CO263" i="24"/>
  <c r="CF263" i="24"/>
  <c r="CP263" i="24"/>
  <c r="CG263" i="24"/>
  <c r="CQ263" i="24"/>
  <c r="CH263" i="24"/>
  <c r="CR263" i="24"/>
  <c r="CI263" i="24"/>
  <c r="CJ263" i="24"/>
  <c r="CK263" i="24"/>
  <c r="CM263" i="24"/>
  <c r="CN263" i="24"/>
  <c r="BN263" i="24"/>
  <c r="BO263" i="24"/>
  <c r="BP263" i="24"/>
  <c r="BQ263" i="24"/>
  <c r="AY263" i="24"/>
  <c r="FO263" i="24" s="1"/>
  <c r="AZ263" i="24"/>
  <c r="FP263" i="24" s="1"/>
  <c r="BS263" i="24"/>
  <c r="BA263" i="24"/>
  <c r="FQ263" i="24" s="1"/>
  <c r="BB263" i="24"/>
  <c r="FR263" i="24" s="1"/>
  <c r="AR263" i="24"/>
  <c r="FH263" i="24" s="1"/>
  <c r="BC263" i="24"/>
  <c r="FS263" i="24" s="1"/>
  <c r="AS263" i="24"/>
  <c r="FI263" i="24" s="1"/>
  <c r="BD263" i="24"/>
  <c r="FT263" i="24" s="1"/>
  <c r="AT263" i="24"/>
  <c r="FJ263" i="24" s="1"/>
  <c r="BE263" i="24"/>
  <c r="FU263" i="24" s="1"/>
  <c r="AU263" i="24"/>
  <c r="FK263" i="24" s="1"/>
  <c r="BF263" i="24"/>
  <c r="FV263" i="24" s="1"/>
  <c r="BG263" i="24"/>
  <c r="FW263" i="24" s="1"/>
  <c r="AW263" i="24"/>
  <c r="FM263" i="24" s="1"/>
  <c r="AO263" i="24"/>
  <c r="FE263" i="24" s="1"/>
  <c r="AP263" i="24"/>
  <c r="FF263" i="24" s="1"/>
  <c r="AE263" i="24"/>
  <c r="EU263" i="24" s="1"/>
  <c r="AQ263" i="24"/>
  <c r="FG263" i="24" s="1"/>
  <c r="AF263" i="24"/>
  <c r="EV263" i="24" s="1"/>
  <c r="AV263" i="24"/>
  <c r="FL263" i="24" s="1"/>
  <c r="AG263" i="24"/>
  <c r="EW263" i="24" s="1"/>
  <c r="AH263" i="24"/>
  <c r="EX263" i="24" s="1"/>
  <c r="AI263" i="24"/>
  <c r="EY263" i="24" s="1"/>
  <c r="AM263" i="24"/>
  <c r="FC263" i="24" s="1"/>
  <c r="AA263" i="24"/>
  <c r="EQ263" i="24" s="1"/>
  <c r="AB263" i="24"/>
  <c r="ER263" i="24" s="1"/>
  <c r="AC263" i="24"/>
  <c r="ES263" i="24" s="1"/>
  <c r="BI263" i="24"/>
  <c r="BJ263" i="24"/>
  <c r="BK263" i="24"/>
  <c r="BL263" i="24"/>
  <c r="BM263" i="24"/>
  <c r="BX263" i="24"/>
  <c r="BY263" i="24"/>
  <c r="AJ263" i="24"/>
  <c r="EZ263" i="24" s="1"/>
  <c r="BZ263" i="24"/>
  <c r="AK263" i="24"/>
  <c r="FA263" i="24" s="1"/>
  <c r="U263" i="24"/>
  <c r="EK263" i="24" s="1"/>
  <c r="K263" i="24"/>
  <c r="EA263" i="24" s="1"/>
  <c r="N263" i="24"/>
  <c r="ED263" i="24" s="1"/>
  <c r="CA263" i="24"/>
  <c r="AL263" i="24"/>
  <c r="FB263" i="24" s="1"/>
  <c r="V263" i="24"/>
  <c r="EL263" i="24" s="1"/>
  <c r="P263" i="24"/>
  <c r="EF263" i="24" s="1"/>
  <c r="W263" i="24"/>
  <c r="EM263" i="24" s="1"/>
  <c r="O263" i="24"/>
  <c r="EE263" i="24" s="1"/>
  <c r="CC263" i="24"/>
  <c r="X263" i="24"/>
  <c r="EN263" i="24" s="1"/>
  <c r="CD263" i="24"/>
  <c r="Y263" i="24"/>
  <c r="EO263" i="24" s="1"/>
  <c r="L263" i="24"/>
  <c r="EB263" i="24" s="1"/>
  <c r="M263" i="24"/>
  <c r="EC263" i="24" s="1"/>
  <c r="CE263" i="24"/>
  <c r="Z263" i="24"/>
  <c r="EP263" i="24" s="1"/>
  <c r="R263" i="24"/>
  <c r="EH263" i="24" s="1"/>
  <c r="Q263" i="24"/>
  <c r="EG263" i="24" s="1"/>
  <c r="S263" i="24"/>
  <c r="EI263" i="24" s="1"/>
  <c r="BU263" i="24"/>
  <c r="BV263" i="24"/>
  <c r="BT263" i="24"/>
  <c r="BW263" i="24"/>
  <c r="A254" i="24"/>
  <c r="DQ253" i="24"/>
  <c r="DR253" i="24"/>
  <c r="DS253" i="24"/>
  <c r="DU253" i="24"/>
  <c r="DM253" i="24"/>
  <c r="DN253" i="24"/>
  <c r="DO253" i="24"/>
  <c r="CM253" i="24"/>
  <c r="CN253" i="24"/>
  <c r="CO253" i="24"/>
  <c r="CP253" i="24"/>
  <c r="CQ253" i="24"/>
  <c r="CR253" i="24"/>
  <c r="CS253" i="24"/>
  <c r="CT253" i="24"/>
  <c r="DT253" i="24"/>
  <c r="DV253" i="24"/>
  <c r="DW253" i="24"/>
  <c r="DX253" i="24"/>
  <c r="CU253" i="24"/>
  <c r="DY253" i="24"/>
  <c r="CC253" i="24"/>
  <c r="CJ253" i="24"/>
  <c r="CK253" i="24"/>
  <c r="DG253" i="24"/>
  <c r="DH253" i="24"/>
  <c r="DI253" i="24"/>
  <c r="DJ253" i="24"/>
  <c r="DK253" i="24"/>
  <c r="DL253" i="24"/>
  <c r="BS253" i="24"/>
  <c r="BT253" i="24"/>
  <c r="BU253" i="24"/>
  <c r="BV253" i="24"/>
  <c r="BW253" i="24"/>
  <c r="CD253" i="24"/>
  <c r="BX253" i="24"/>
  <c r="CE253" i="24"/>
  <c r="BY253" i="24"/>
  <c r="CF253" i="24"/>
  <c r="BD253" i="24"/>
  <c r="FT253" i="24" s="1"/>
  <c r="CG253" i="24"/>
  <c r="BE253" i="24"/>
  <c r="FU253" i="24" s="1"/>
  <c r="CH253" i="24"/>
  <c r="BF253" i="24"/>
  <c r="FV253" i="24" s="1"/>
  <c r="CI253" i="24"/>
  <c r="BG253" i="24"/>
  <c r="FW253" i="24" s="1"/>
  <c r="BI253" i="24"/>
  <c r="BJ253" i="24"/>
  <c r="BK253" i="24"/>
  <c r="BL253" i="24"/>
  <c r="BM253" i="24"/>
  <c r="BN253" i="24"/>
  <c r="BO253" i="24"/>
  <c r="AY253" i="24"/>
  <c r="FO253" i="24" s="1"/>
  <c r="BP253" i="24"/>
  <c r="AZ253" i="24"/>
  <c r="FP253" i="24" s="1"/>
  <c r="BQ253" i="24"/>
  <c r="BA253" i="24"/>
  <c r="FQ253" i="24" s="1"/>
  <c r="BB253" i="24"/>
  <c r="FR253" i="24" s="1"/>
  <c r="BC253" i="24"/>
  <c r="FS253" i="24" s="1"/>
  <c r="AT253" i="24"/>
  <c r="FJ253" i="24" s="1"/>
  <c r="AM253" i="24"/>
  <c r="FC253" i="24" s="1"/>
  <c r="AU253" i="24"/>
  <c r="FK253" i="24" s="1"/>
  <c r="AV253" i="24"/>
  <c r="FL253" i="24" s="1"/>
  <c r="AW253" i="24"/>
  <c r="FM253" i="24" s="1"/>
  <c r="BZ253" i="24"/>
  <c r="AH253" i="24"/>
  <c r="EX253" i="24" s="1"/>
  <c r="CA253" i="24"/>
  <c r="AI253" i="24"/>
  <c r="EY253" i="24" s="1"/>
  <c r="AJ253" i="24"/>
  <c r="EZ253" i="24" s="1"/>
  <c r="AK253" i="24"/>
  <c r="FA253" i="24" s="1"/>
  <c r="AL253" i="24"/>
  <c r="FB253" i="24" s="1"/>
  <c r="U253" i="24"/>
  <c r="EK253" i="24" s="1"/>
  <c r="V253" i="24"/>
  <c r="EL253" i="24" s="1"/>
  <c r="W253" i="24"/>
  <c r="EM253" i="24" s="1"/>
  <c r="X253" i="24"/>
  <c r="EN253" i="24" s="1"/>
  <c r="AO253" i="24"/>
  <c r="FE253" i="24" s="1"/>
  <c r="K253" i="24"/>
  <c r="EA253" i="24" s="1"/>
  <c r="Y253" i="24"/>
  <c r="EO253" i="24" s="1"/>
  <c r="AP253" i="24"/>
  <c r="FF253" i="24" s="1"/>
  <c r="L253" i="24"/>
  <c r="EB253" i="24" s="1"/>
  <c r="S253" i="24"/>
  <c r="EI253" i="24" s="1"/>
  <c r="AQ253" i="24"/>
  <c r="FG253" i="24" s="1"/>
  <c r="M253" i="24"/>
  <c r="EC253" i="24" s="1"/>
  <c r="Z253" i="24"/>
  <c r="EP253" i="24" s="1"/>
  <c r="AR253" i="24"/>
  <c r="FH253" i="24" s="1"/>
  <c r="N253" i="24"/>
  <c r="ED253" i="24" s="1"/>
  <c r="AB253" i="24"/>
  <c r="ER253" i="24" s="1"/>
  <c r="AS253" i="24"/>
  <c r="FI253" i="24" s="1"/>
  <c r="O253" i="24"/>
  <c r="EE253" i="24" s="1"/>
  <c r="AC253" i="24"/>
  <c r="ES253" i="24" s="1"/>
  <c r="AE253" i="24"/>
  <c r="EU253" i="24" s="1"/>
  <c r="P253" i="24"/>
  <c r="EF253" i="24" s="1"/>
  <c r="AF253" i="24"/>
  <c r="EV253" i="24" s="1"/>
  <c r="Q253" i="24"/>
  <c r="EG253" i="24" s="1"/>
  <c r="AA253" i="24"/>
  <c r="EQ253" i="24" s="1"/>
  <c r="AG253" i="24"/>
  <c r="EW253" i="24" s="1"/>
  <c r="R253" i="24"/>
  <c r="EH253" i="24" s="1"/>
  <c r="A14" i="24"/>
  <c r="DX13" i="24"/>
  <c r="DY13" i="24"/>
  <c r="DQ13" i="24"/>
  <c r="DR13" i="24"/>
  <c r="DS13" i="24"/>
  <c r="DT13" i="24"/>
  <c r="DU13" i="24"/>
  <c r="DV13" i="24"/>
  <c r="DW13" i="24"/>
  <c r="DK13" i="24"/>
  <c r="CN13" i="24"/>
  <c r="DL13" i="24"/>
  <c r="CO13" i="24"/>
  <c r="DM13" i="24"/>
  <c r="CP13" i="24"/>
  <c r="DN13" i="24"/>
  <c r="CQ13" i="24"/>
  <c r="DO13" i="24"/>
  <c r="CR13" i="24"/>
  <c r="CS13" i="24"/>
  <c r="CT13" i="24"/>
  <c r="CU13" i="24"/>
  <c r="CC13" i="24"/>
  <c r="CD13" i="24"/>
  <c r="DG13" i="24"/>
  <c r="CE13" i="24"/>
  <c r="DH13" i="24"/>
  <c r="CF13" i="24"/>
  <c r="DI13" i="24"/>
  <c r="CG13" i="24"/>
  <c r="DJ13" i="24"/>
  <c r="CH13" i="24"/>
  <c r="CA13" i="24"/>
  <c r="CI13" i="24"/>
  <c r="CJ13" i="24"/>
  <c r="CK13" i="24"/>
  <c r="BI13" i="24"/>
  <c r="BJ13" i="24"/>
  <c r="BK13" i="24"/>
  <c r="BL13" i="24"/>
  <c r="BM13" i="24"/>
  <c r="BN13" i="24"/>
  <c r="BO13" i="24"/>
  <c r="BP13" i="24"/>
  <c r="BS13" i="24"/>
  <c r="BQ13" i="24"/>
  <c r="BA13" i="24"/>
  <c r="FQ13" i="24" s="1"/>
  <c r="BT13" i="24"/>
  <c r="BB13" i="24"/>
  <c r="FR13" i="24" s="1"/>
  <c r="BU13" i="24"/>
  <c r="BC13" i="24"/>
  <c r="FS13" i="24" s="1"/>
  <c r="AO13" i="24"/>
  <c r="FE13" i="24" s="1"/>
  <c r="BV13" i="24"/>
  <c r="BD13" i="24"/>
  <c r="FT13" i="24" s="1"/>
  <c r="AP13" i="24"/>
  <c r="FF13" i="24" s="1"/>
  <c r="BW13" i="24"/>
  <c r="BE13" i="24"/>
  <c r="FU13" i="24" s="1"/>
  <c r="AQ13" i="24"/>
  <c r="FG13" i="24" s="1"/>
  <c r="BX13" i="24"/>
  <c r="BF13" i="24"/>
  <c r="FV13" i="24" s="1"/>
  <c r="AR13" i="24"/>
  <c r="FH13" i="24" s="1"/>
  <c r="BY13" i="24"/>
  <c r="BG13" i="24"/>
  <c r="FW13" i="24" s="1"/>
  <c r="AS13" i="24"/>
  <c r="FI13" i="24" s="1"/>
  <c r="BZ13" i="24"/>
  <c r="AT13" i="24"/>
  <c r="FJ13" i="24" s="1"/>
  <c r="X13" i="24"/>
  <c r="EN13" i="24" s="1"/>
  <c r="Z13" i="24"/>
  <c r="EP13" i="24" s="1"/>
  <c r="AU13" i="24"/>
  <c r="FK13" i="24" s="1"/>
  <c r="AV13" i="24"/>
  <c r="FL13" i="24" s="1"/>
  <c r="AY13" i="24"/>
  <c r="FO13" i="24" s="1"/>
  <c r="AW13" i="24"/>
  <c r="FM13" i="24" s="1"/>
  <c r="AZ13" i="24"/>
  <c r="FP13" i="24" s="1"/>
  <c r="AE13" i="24"/>
  <c r="EU13" i="24" s="1"/>
  <c r="AF13" i="24"/>
  <c r="EV13" i="24" s="1"/>
  <c r="U13" i="24"/>
  <c r="EK13" i="24" s="1"/>
  <c r="AG13" i="24"/>
  <c r="EW13" i="24" s="1"/>
  <c r="V13" i="24"/>
  <c r="EL13" i="24" s="1"/>
  <c r="AH13" i="24"/>
  <c r="EX13" i="24" s="1"/>
  <c r="W13" i="24"/>
  <c r="EM13" i="24" s="1"/>
  <c r="AI13" i="24"/>
  <c r="EY13" i="24" s="1"/>
  <c r="Y13" i="24"/>
  <c r="EO13" i="24" s="1"/>
  <c r="AJ13" i="24"/>
  <c r="EZ13" i="24" s="1"/>
  <c r="AA13" i="24"/>
  <c r="EQ13" i="24" s="1"/>
  <c r="P13" i="24"/>
  <c r="EF13" i="24" s="1"/>
  <c r="Q13" i="24"/>
  <c r="EG13" i="24" s="1"/>
  <c r="CM13" i="24"/>
  <c r="K13" i="24"/>
  <c r="EA13" i="24" s="1"/>
  <c r="R13" i="24"/>
  <c r="EH13" i="24" s="1"/>
  <c r="S13" i="24"/>
  <c r="EI13" i="24" s="1"/>
  <c r="AK13" i="24"/>
  <c r="FA13" i="24" s="1"/>
  <c r="AL13" i="24"/>
  <c r="FB13" i="24" s="1"/>
  <c r="AM13" i="24"/>
  <c r="FC13" i="24" s="1"/>
  <c r="M13" i="24"/>
  <c r="EC13" i="24" s="1"/>
  <c r="AC13" i="24"/>
  <c r="ES13" i="24" s="1"/>
  <c r="N13" i="24"/>
  <c r="ED13" i="24" s="1"/>
  <c r="O13" i="24"/>
  <c r="EE13" i="24" s="1"/>
  <c r="AB13" i="24"/>
  <c r="ER13" i="24" s="1"/>
  <c r="L13" i="24"/>
  <c r="EB13" i="24" s="1"/>
  <c r="A259" i="24"/>
  <c r="DQ258" i="24"/>
  <c r="DR258" i="24"/>
  <c r="DS258" i="24"/>
  <c r="DT258" i="24"/>
  <c r="DU258" i="24"/>
  <c r="DV258" i="24"/>
  <c r="DW258" i="24"/>
  <c r="DX258" i="24"/>
  <c r="DH258" i="24"/>
  <c r="DI258" i="24"/>
  <c r="DJ258" i="24"/>
  <c r="DK258" i="24"/>
  <c r="DY258" i="24"/>
  <c r="DL258" i="24"/>
  <c r="DM258" i="24"/>
  <c r="DN258" i="24"/>
  <c r="DO258" i="24"/>
  <c r="DG258" i="24"/>
  <c r="CM258" i="24"/>
  <c r="CN258" i="24"/>
  <c r="CO258" i="24"/>
  <c r="CP258" i="24"/>
  <c r="CK258" i="24"/>
  <c r="CQ258" i="24"/>
  <c r="CR258" i="24"/>
  <c r="CS258" i="24"/>
  <c r="CT258" i="24"/>
  <c r="CU258" i="24"/>
  <c r="BT258" i="24"/>
  <c r="AY258" i="24"/>
  <c r="FO258" i="24" s="1"/>
  <c r="AZ258" i="24"/>
  <c r="FP258" i="24" s="1"/>
  <c r="BA258" i="24"/>
  <c r="FQ258" i="24" s="1"/>
  <c r="BB258" i="24"/>
  <c r="FR258" i="24" s="1"/>
  <c r="BD258" i="24"/>
  <c r="FT258" i="24" s="1"/>
  <c r="BE258" i="24"/>
  <c r="FU258" i="24" s="1"/>
  <c r="BF258" i="24"/>
  <c r="FV258" i="24" s="1"/>
  <c r="CG258" i="24"/>
  <c r="AW258" i="24"/>
  <c r="FM258" i="24" s="1"/>
  <c r="CH258" i="24"/>
  <c r="CI258" i="24"/>
  <c r="CJ258" i="24"/>
  <c r="BI258" i="24"/>
  <c r="BJ258" i="24"/>
  <c r="BS258" i="24"/>
  <c r="BO258" i="24"/>
  <c r="AH258" i="24"/>
  <c r="EX258" i="24" s="1"/>
  <c r="BU258" i="24"/>
  <c r="BP258" i="24"/>
  <c r="AI258" i="24"/>
  <c r="EY258" i="24" s="1"/>
  <c r="BV258" i="24"/>
  <c r="BQ258" i="24"/>
  <c r="AJ258" i="24"/>
  <c r="EZ258" i="24" s="1"/>
  <c r="BW258" i="24"/>
  <c r="AK258" i="24"/>
  <c r="FA258" i="24" s="1"/>
  <c r="CC258" i="24"/>
  <c r="BX258" i="24"/>
  <c r="AL258" i="24"/>
  <c r="FB258" i="24" s="1"/>
  <c r="CD258" i="24"/>
  <c r="BY258" i="24"/>
  <c r="AM258" i="24"/>
  <c r="FC258" i="24" s="1"/>
  <c r="CE258" i="24"/>
  <c r="BZ258" i="24"/>
  <c r="CF258" i="24"/>
  <c r="CA258" i="24"/>
  <c r="AE258" i="24"/>
  <c r="EU258" i="24" s="1"/>
  <c r="AB258" i="24"/>
  <c r="ER258" i="24" s="1"/>
  <c r="AF258" i="24"/>
  <c r="EV258" i="24" s="1"/>
  <c r="AC258" i="24"/>
  <c r="ES258" i="24" s="1"/>
  <c r="O258" i="24"/>
  <c r="EE258" i="24" s="1"/>
  <c r="P258" i="24"/>
  <c r="EF258" i="24" s="1"/>
  <c r="Q258" i="24"/>
  <c r="EG258" i="24" s="1"/>
  <c r="S258" i="24"/>
  <c r="EI258" i="24" s="1"/>
  <c r="AG258" i="24"/>
  <c r="EW258" i="24" s="1"/>
  <c r="R258" i="24"/>
  <c r="EH258" i="24" s="1"/>
  <c r="AP258" i="24"/>
  <c r="FF258" i="24" s="1"/>
  <c r="W258" i="24"/>
  <c r="EM258" i="24" s="1"/>
  <c r="AO258" i="24"/>
  <c r="FE258" i="24" s="1"/>
  <c r="AR258" i="24"/>
  <c r="FH258" i="24" s="1"/>
  <c r="K258" i="24"/>
  <c r="EA258" i="24" s="1"/>
  <c r="U258" i="24"/>
  <c r="EK258" i="24" s="1"/>
  <c r="V258" i="24"/>
  <c r="EL258" i="24" s="1"/>
  <c r="BC258" i="24"/>
  <c r="FS258" i="24" s="1"/>
  <c r="L258" i="24"/>
  <c r="EB258" i="24" s="1"/>
  <c r="N258" i="24"/>
  <c r="ED258" i="24" s="1"/>
  <c r="AQ258" i="24"/>
  <c r="FG258" i="24" s="1"/>
  <c r="BK258" i="24"/>
  <c r="AS258" i="24"/>
  <c r="FI258" i="24" s="1"/>
  <c r="BG258" i="24"/>
  <c r="FW258" i="24" s="1"/>
  <c r="M258" i="24"/>
  <c r="EC258" i="24" s="1"/>
  <c r="Y258" i="24"/>
  <c r="EO258" i="24" s="1"/>
  <c r="X258" i="24"/>
  <c r="EN258" i="24" s="1"/>
  <c r="Z258" i="24"/>
  <c r="EP258" i="24" s="1"/>
  <c r="BL258" i="24"/>
  <c r="AA258" i="24"/>
  <c r="EQ258" i="24" s="1"/>
  <c r="AT258" i="24"/>
  <c r="FJ258" i="24" s="1"/>
  <c r="AU258" i="24"/>
  <c r="FK258" i="24" s="1"/>
  <c r="AV258" i="24"/>
  <c r="FL258" i="24" s="1"/>
  <c r="BN258" i="24"/>
  <c r="BM258" i="24"/>
  <c r="A329" i="24"/>
  <c r="DQ328" i="24"/>
  <c r="DR328" i="24"/>
  <c r="DS328" i="24"/>
  <c r="DT328" i="24"/>
  <c r="DU328" i="24"/>
  <c r="DV328" i="24"/>
  <c r="DW328" i="24"/>
  <c r="DX328" i="24"/>
  <c r="DY328" i="24"/>
  <c r="DH328" i="24"/>
  <c r="DI328" i="24"/>
  <c r="DJ328" i="24"/>
  <c r="DK328" i="24"/>
  <c r="DL328" i="24"/>
  <c r="DM328" i="24"/>
  <c r="DN328" i="24"/>
  <c r="DO328" i="24"/>
  <c r="DG328" i="24"/>
  <c r="CM328" i="24"/>
  <c r="CN328" i="24"/>
  <c r="CO328" i="24"/>
  <c r="CK328" i="24"/>
  <c r="CP328" i="24"/>
  <c r="CQ328" i="24"/>
  <c r="CR328" i="24"/>
  <c r="CS328" i="24"/>
  <c r="BT328" i="24"/>
  <c r="CT328" i="24"/>
  <c r="CG328" i="24"/>
  <c r="BW328" i="24"/>
  <c r="CU328" i="24"/>
  <c r="CH328" i="24"/>
  <c r="BX328" i="24"/>
  <c r="CI328" i="24"/>
  <c r="BY328" i="24"/>
  <c r="CJ328" i="24"/>
  <c r="BZ328" i="24"/>
  <c r="CA328" i="24"/>
  <c r="AW328" i="24"/>
  <c r="FM328" i="24" s="1"/>
  <c r="AY328" i="24"/>
  <c r="FO328" i="24" s="1"/>
  <c r="AZ328" i="24"/>
  <c r="FP328" i="24" s="1"/>
  <c r="BA328" i="24"/>
  <c r="FQ328" i="24" s="1"/>
  <c r="BB328" i="24"/>
  <c r="FR328" i="24" s="1"/>
  <c r="BI328" i="24"/>
  <c r="BC328" i="24"/>
  <c r="FS328" i="24" s="1"/>
  <c r="BJ328" i="24"/>
  <c r="BD328" i="24"/>
  <c r="FT328" i="24" s="1"/>
  <c r="CC328" i="24"/>
  <c r="BK328" i="24"/>
  <c r="AQ328" i="24"/>
  <c r="FG328" i="24" s="1"/>
  <c r="AH328" i="24"/>
  <c r="EX328" i="24" s="1"/>
  <c r="CD328" i="24"/>
  <c r="BL328" i="24"/>
  <c r="AR328" i="24"/>
  <c r="FH328" i="24" s="1"/>
  <c r="AI328" i="24"/>
  <c r="EY328" i="24" s="1"/>
  <c r="CE328" i="24"/>
  <c r="BM328" i="24"/>
  <c r="AS328" i="24"/>
  <c r="FI328" i="24" s="1"/>
  <c r="AJ328" i="24"/>
  <c r="EZ328" i="24" s="1"/>
  <c r="CF328" i="24"/>
  <c r="BN328" i="24"/>
  <c r="AT328" i="24"/>
  <c r="FJ328" i="24" s="1"/>
  <c r="AK328" i="24"/>
  <c r="FA328" i="24" s="1"/>
  <c r="BO328" i="24"/>
  <c r="AU328" i="24"/>
  <c r="FK328" i="24" s="1"/>
  <c r="AL328" i="24"/>
  <c r="FB328" i="24" s="1"/>
  <c r="BP328" i="24"/>
  <c r="AV328" i="24"/>
  <c r="FL328" i="24" s="1"/>
  <c r="AM328" i="24"/>
  <c r="FC328" i="24" s="1"/>
  <c r="BQ328" i="24"/>
  <c r="AO328" i="24"/>
  <c r="FE328" i="24" s="1"/>
  <c r="AP328" i="24"/>
  <c r="FF328" i="24" s="1"/>
  <c r="AB328" i="24"/>
  <c r="ER328" i="24" s="1"/>
  <c r="U328" i="24"/>
  <c r="EK328" i="24" s="1"/>
  <c r="S328" i="24"/>
  <c r="EI328" i="24" s="1"/>
  <c r="AC328" i="24"/>
  <c r="ES328" i="24" s="1"/>
  <c r="R328" i="24"/>
  <c r="EH328" i="24" s="1"/>
  <c r="V328" i="24"/>
  <c r="EL328" i="24" s="1"/>
  <c r="AG328" i="24"/>
  <c r="EW328" i="24" s="1"/>
  <c r="O328" i="24"/>
  <c r="EE328" i="24" s="1"/>
  <c r="BF328" i="24"/>
  <c r="FV328" i="24" s="1"/>
  <c r="BE328" i="24"/>
  <c r="FU328" i="24" s="1"/>
  <c r="AF328" i="24"/>
  <c r="EV328" i="24" s="1"/>
  <c r="K328" i="24"/>
  <c r="EA328" i="24" s="1"/>
  <c r="P328" i="24"/>
  <c r="EF328" i="24" s="1"/>
  <c r="BV328" i="24"/>
  <c r="Q328" i="24"/>
  <c r="EG328" i="24" s="1"/>
  <c r="L328" i="24"/>
  <c r="EB328" i="24" s="1"/>
  <c r="BU328" i="24"/>
  <c r="M328" i="24"/>
  <c r="EC328" i="24" s="1"/>
  <c r="N328" i="24"/>
  <c r="ED328" i="24" s="1"/>
  <c r="BS328" i="24"/>
  <c r="AE328" i="24"/>
  <c r="EU328" i="24" s="1"/>
  <c r="BG328" i="24"/>
  <c r="FW328" i="24" s="1"/>
  <c r="W328" i="24"/>
  <c r="EM328" i="24" s="1"/>
  <c r="Y328" i="24"/>
  <c r="EO328" i="24" s="1"/>
  <c r="AA328" i="24"/>
  <c r="EQ328" i="24" s="1"/>
  <c r="X328" i="24"/>
  <c r="EN328" i="24" s="1"/>
  <c r="Z328" i="24"/>
  <c r="EP328" i="24" s="1"/>
  <c r="A404" i="24"/>
  <c r="DQ403" i="24"/>
  <c r="DR403" i="24"/>
  <c r="DS403" i="24"/>
  <c r="DU403" i="24"/>
  <c r="DY403" i="24"/>
  <c r="DM403" i="24"/>
  <c r="DN403" i="24"/>
  <c r="DO403" i="24"/>
  <c r="DT403" i="24"/>
  <c r="DV403" i="24"/>
  <c r="DW403" i="24"/>
  <c r="DX403" i="24"/>
  <c r="CN403" i="24"/>
  <c r="CR403" i="24"/>
  <c r="DG403" i="24"/>
  <c r="DH403" i="24"/>
  <c r="CT403" i="24"/>
  <c r="CM403" i="24"/>
  <c r="CO403" i="24"/>
  <c r="CP403" i="24"/>
  <c r="CQ403" i="24"/>
  <c r="CS403" i="24"/>
  <c r="CU403" i="24"/>
  <c r="CC403" i="24"/>
  <c r="DI403" i="24"/>
  <c r="DJ403" i="24"/>
  <c r="DK403" i="24"/>
  <c r="DL403" i="24"/>
  <c r="CD403" i="24"/>
  <c r="BX403" i="24"/>
  <c r="CE403" i="24"/>
  <c r="BY403" i="24"/>
  <c r="CF403" i="24"/>
  <c r="BZ403" i="24"/>
  <c r="CG403" i="24"/>
  <c r="CA403" i="24"/>
  <c r="CH403" i="24"/>
  <c r="CI403" i="24"/>
  <c r="BI403" i="24"/>
  <c r="CJ403" i="24"/>
  <c r="BJ403" i="24"/>
  <c r="CK403" i="24"/>
  <c r="BK403" i="24"/>
  <c r="BB403" i="24"/>
  <c r="FR403" i="24" s="1"/>
  <c r="BC403" i="24"/>
  <c r="FS403" i="24" s="1"/>
  <c r="BD403" i="24"/>
  <c r="FT403" i="24" s="1"/>
  <c r="BE403" i="24"/>
  <c r="FU403" i="24" s="1"/>
  <c r="BF403" i="24"/>
  <c r="FV403" i="24" s="1"/>
  <c r="BG403" i="24"/>
  <c r="FW403" i="24" s="1"/>
  <c r="AS403" i="24"/>
  <c r="FI403" i="24" s="1"/>
  <c r="AM403" i="24"/>
  <c r="FC403" i="24" s="1"/>
  <c r="AT403" i="24"/>
  <c r="FJ403" i="24" s="1"/>
  <c r="AU403" i="24"/>
  <c r="FK403" i="24" s="1"/>
  <c r="AV403" i="24"/>
  <c r="FL403" i="24" s="1"/>
  <c r="BL403" i="24"/>
  <c r="AW403" i="24"/>
  <c r="FM403" i="24" s="1"/>
  <c r="BM403" i="24"/>
  <c r="BN403" i="24"/>
  <c r="BS403" i="24"/>
  <c r="BP403" i="24"/>
  <c r="AP403" i="24"/>
  <c r="FF403" i="24" s="1"/>
  <c r="BQ403" i="24"/>
  <c r="AQ403" i="24"/>
  <c r="FG403" i="24" s="1"/>
  <c r="AY403" i="24"/>
  <c r="FO403" i="24" s="1"/>
  <c r="AR403" i="24"/>
  <c r="FH403" i="24" s="1"/>
  <c r="AZ403" i="24"/>
  <c r="FP403" i="24" s="1"/>
  <c r="BA403" i="24"/>
  <c r="FQ403" i="24" s="1"/>
  <c r="U403" i="24"/>
  <c r="EK403" i="24" s="1"/>
  <c r="V403" i="24"/>
  <c r="EL403" i="24" s="1"/>
  <c r="W403" i="24"/>
  <c r="EM403" i="24" s="1"/>
  <c r="X403" i="24"/>
  <c r="EN403" i="24" s="1"/>
  <c r="AJ403" i="24"/>
  <c r="EZ403" i="24" s="1"/>
  <c r="Y403" i="24"/>
  <c r="EO403" i="24" s="1"/>
  <c r="K403" i="24"/>
  <c r="EA403" i="24" s="1"/>
  <c r="AE403" i="24"/>
  <c r="EU403" i="24" s="1"/>
  <c r="AK403" i="24"/>
  <c r="FA403" i="24" s="1"/>
  <c r="Z403" i="24"/>
  <c r="EP403" i="24" s="1"/>
  <c r="L403" i="24"/>
  <c r="EB403" i="24" s="1"/>
  <c r="BT403" i="24"/>
  <c r="AL403" i="24"/>
  <c r="FB403" i="24" s="1"/>
  <c r="AA403" i="24"/>
  <c r="EQ403" i="24" s="1"/>
  <c r="M403" i="24"/>
  <c r="EC403" i="24" s="1"/>
  <c r="AB403" i="24"/>
  <c r="ER403" i="24" s="1"/>
  <c r="N403" i="24"/>
  <c r="ED403" i="24" s="1"/>
  <c r="AC403" i="24"/>
  <c r="ES403" i="24" s="1"/>
  <c r="O403" i="24"/>
  <c r="EE403" i="24" s="1"/>
  <c r="BU403" i="24"/>
  <c r="BV403" i="24"/>
  <c r="P403" i="24"/>
  <c r="EF403" i="24" s="1"/>
  <c r="BW403" i="24"/>
  <c r="Q403" i="24"/>
  <c r="EG403" i="24" s="1"/>
  <c r="S403" i="24"/>
  <c r="EI403" i="24" s="1"/>
  <c r="AO403" i="24"/>
  <c r="FE403" i="24" s="1"/>
  <c r="R403" i="24"/>
  <c r="EH403" i="24" s="1"/>
  <c r="BO403" i="24"/>
  <c r="AF403" i="24"/>
  <c r="EV403" i="24" s="1"/>
  <c r="AG403" i="24"/>
  <c r="EW403" i="24" s="1"/>
  <c r="AH403" i="24"/>
  <c r="EX403" i="24" s="1"/>
  <c r="AI403" i="24"/>
  <c r="EY403" i="24" s="1"/>
  <c r="A179" i="24"/>
  <c r="DS178" i="24"/>
  <c r="DT178" i="24"/>
  <c r="DU178" i="24"/>
  <c r="DV178" i="24"/>
  <c r="DW178" i="24"/>
  <c r="DX178" i="24"/>
  <c r="DQ178" i="24"/>
  <c r="DR178" i="24"/>
  <c r="DY178" i="24"/>
  <c r="DM178" i="24"/>
  <c r="DN178" i="24"/>
  <c r="DO178" i="24"/>
  <c r="CM178" i="24"/>
  <c r="CN178" i="24"/>
  <c r="DG178" i="24"/>
  <c r="CO178" i="24"/>
  <c r="DH178" i="24"/>
  <c r="CP178" i="24"/>
  <c r="DI178" i="24"/>
  <c r="CQ178" i="24"/>
  <c r="DJ178" i="24"/>
  <c r="CR178" i="24"/>
  <c r="DK178" i="24"/>
  <c r="CS178" i="24"/>
  <c r="DL178" i="24"/>
  <c r="CT178" i="24"/>
  <c r="CC178" i="24"/>
  <c r="CH178" i="24"/>
  <c r="CI178" i="24"/>
  <c r="CJ178" i="24"/>
  <c r="CK178" i="24"/>
  <c r="BS178" i="24"/>
  <c r="BT178" i="24"/>
  <c r="BU178" i="24"/>
  <c r="BV178" i="24"/>
  <c r="BW178" i="24"/>
  <c r="BX178" i="24"/>
  <c r="BY178" i="24"/>
  <c r="BD178" i="24"/>
  <c r="FT178" i="24" s="1"/>
  <c r="BE178" i="24"/>
  <c r="FU178" i="24" s="1"/>
  <c r="BF178" i="24"/>
  <c r="FV178" i="24" s="1"/>
  <c r="BG178" i="24"/>
  <c r="FW178" i="24" s="1"/>
  <c r="CU178" i="24"/>
  <c r="CD178" i="24"/>
  <c r="CE178" i="24"/>
  <c r="BI178" i="24"/>
  <c r="CF178" i="24"/>
  <c r="BJ178" i="24"/>
  <c r="CG178" i="24"/>
  <c r="BK178" i="24"/>
  <c r="BZ178" i="24"/>
  <c r="BL178" i="24"/>
  <c r="AZ178" i="24"/>
  <c r="FP178" i="24" s="1"/>
  <c r="AM178" i="24"/>
  <c r="FC178" i="24" s="1"/>
  <c r="CA178" i="24"/>
  <c r="BM178" i="24"/>
  <c r="BA178" i="24"/>
  <c r="FQ178" i="24" s="1"/>
  <c r="BN178" i="24"/>
  <c r="BB178" i="24"/>
  <c r="FR178" i="24" s="1"/>
  <c r="BO178" i="24"/>
  <c r="BC178" i="24"/>
  <c r="FS178" i="24" s="1"/>
  <c r="BP178" i="24"/>
  <c r="BQ178" i="24"/>
  <c r="AO178" i="24"/>
  <c r="FE178" i="24" s="1"/>
  <c r="AP178" i="24"/>
  <c r="FF178" i="24" s="1"/>
  <c r="U178" i="24"/>
  <c r="EK178" i="24" s="1"/>
  <c r="AQ178" i="24"/>
  <c r="FG178" i="24" s="1"/>
  <c r="V178" i="24"/>
  <c r="EL178" i="24" s="1"/>
  <c r="AR178" i="24"/>
  <c r="FH178" i="24" s="1"/>
  <c r="W178" i="24"/>
  <c r="EM178" i="24" s="1"/>
  <c r="AS178" i="24"/>
  <c r="FI178" i="24" s="1"/>
  <c r="X178" i="24"/>
  <c r="EN178" i="24" s="1"/>
  <c r="AC178" i="24"/>
  <c r="ES178" i="24" s="1"/>
  <c r="K178" i="24"/>
  <c r="EA178" i="24" s="1"/>
  <c r="AE178" i="24"/>
  <c r="EU178" i="24" s="1"/>
  <c r="L178" i="24"/>
  <c r="EB178" i="24" s="1"/>
  <c r="AF178" i="24"/>
  <c r="EV178" i="24" s="1"/>
  <c r="M178" i="24"/>
  <c r="EC178" i="24" s="1"/>
  <c r="AL178" i="24"/>
  <c r="FB178" i="24" s="1"/>
  <c r="AG178" i="24"/>
  <c r="EW178" i="24" s="1"/>
  <c r="N178" i="24"/>
  <c r="ED178" i="24" s="1"/>
  <c r="S178" i="24"/>
  <c r="EI178" i="24" s="1"/>
  <c r="AT178" i="24"/>
  <c r="FJ178" i="24" s="1"/>
  <c r="AH178" i="24"/>
  <c r="EX178" i="24" s="1"/>
  <c r="O178" i="24"/>
  <c r="EE178" i="24" s="1"/>
  <c r="AU178" i="24"/>
  <c r="FK178" i="24" s="1"/>
  <c r="AI178" i="24"/>
  <c r="EY178" i="24" s="1"/>
  <c r="P178" i="24"/>
  <c r="EF178" i="24" s="1"/>
  <c r="AV178" i="24"/>
  <c r="FL178" i="24" s="1"/>
  <c r="AJ178" i="24"/>
  <c r="EZ178" i="24" s="1"/>
  <c r="Q178" i="24"/>
  <c r="EG178" i="24" s="1"/>
  <c r="AW178" i="24"/>
  <c r="FM178" i="24" s="1"/>
  <c r="AK178" i="24"/>
  <c r="FA178" i="24" s="1"/>
  <c r="R178" i="24"/>
  <c r="EH178" i="24" s="1"/>
  <c r="AY178" i="24"/>
  <c r="FO178" i="24" s="1"/>
  <c r="AB178" i="24"/>
  <c r="ER178" i="24" s="1"/>
  <c r="Y178" i="24"/>
  <c r="EO178" i="24" s="1"/>
  <c r="AA178" i="24"/>
  <c r="EQ178" i="24" s="1"/>
  <c r="Z178" i="24"/>
  <c r="EP178" i="24" s="1"/>
  <c r="CN343" i="24"/>
  <c r="DG343" i="24"/>
  <c r="BW343" i="24"/>
  <c r="DX343" i="24"/>
  <c r="CK343" i="24"/>
  <c r="BE343" i="24"/>
  <c r="FU343" i="24" s="1"/>
  <c r="AT343" i="24"/>
  <c r="FJ343" i="24" s="1"/>
  <c r="X343" i="24"/>
  <c r="EN343" i="24" s="1"/>
  <c r="AE343" i="24"/>
  <c r="EU343" i="24" s="1"/>
  <c r="R343" i="24"/>
  <c r="EH343" i="24" s="1"/>
  <c r="A324" i="24"/>
  <c r="DQ323" i="24"/>
  <c r="DR323" i="24"/>
  <c r="DS323" i="24"/>
  <c r="DU323" i="24"/>
  <c r="DW323" i="24"/>
  <c r="DX323" i="24"/>
  <c r="DY323" i="24"/>
  <c r="DT323" i="24"/>
  <c r="DV323" i="24"/>
  <c r="DM323" i="24"/>
  <c r="DN323" i="24"/>
  <c r="DO323" i="24"/>
  <c r="CM323" i="24"/>
  <c r="CN323" i="24"/>
  <c r="CO323" i="24"/>
  <c r="CP323" i="24"/>
  <c r="CQ323" i="24"/>
  <c r="CR323" i="24"/>
  <c r="CS323" i="24"/>
  <c r="CT323" i="24"/>
  <c r="CU323" i="24"/>
  <c r="DI323" i="24"/>
  <c r="DJ323" i="24"/>
  <c r="DK323" i="24"/>
  <c r="DL323" i="24"/>
  <c r="CC323" i="24"/>
  <c r="CD323" i="24"/>
  <c r="CE323" i="24"/>
  <c r="BS323" i="24"/>
  <c r="CF323" i="24"/>
  <c r="CG323" i="24"/>
  <c r="CH323" i="24"/>
  <c r="CI323" i="24"/>
  <c r="CJ323" i="24"/>
  <c r="CK323" i="24"/>
  <c r="BY323" i="24"/>
  <c r="BU323" i="24"/>
  <c r="BV323" i="24"/>
  <c r="BW323" i="24"/>
  <c r="BX323" i="24"/>
  <c r="BZ323" i="24"/>
  <c r="CA323" i="24"/>
  <c r="BI323" i="24"/>
  <c r="DG323" i="24"/>
  <c r="BJ323" i="24"/>
  <c r="DH323" i="24"/>
  <c r="BK323" i="24"/>
  <c r="BL323" i="24"/>
  <c r="BB323" i="24"/>
  <c r="FR323" i="24" s="1"/>
  <c r="BM323" i="24"/>
  <c r="BC323" i="24"/>
  <c r="FS323" i="24" s="1"/>
  <c r="BN323" i="24"/>
  <c r="BD323" i="24"/>
  <c r="FT323" i="24" s="1"/>
  <c r="BO323" i="24"/>
  <c r="BE323" i="24"/>
  <c r="FU323" i="24" s="1"/>
  <c r="BP323" i="24"/>
  <c r="BF323" i="24"/>
  <c r="FV323" i="24" s="1"/>
  <c r="BQ323" i="24"/>
  <c r="BG323" i="24"/>
  <c r="FW323" i="24" s="1"/>
  <c r="AM323" i="24"/>
  <c r="FC323" i="24" s="1"/>
  <c r="AY323" i="24"/>
  <c r="FO323" i="24" s="1"/>
  <c r="AO323" i="24"/>
  <c r="FE323" i="24" s="1"/>
  <c r="AZ323" i="24"/>
  <c r="FP323" i="24" s="1"/>
  <c r="AP323" i="24"/>
  <c r="FF323" i="24" s="1"/>
  <c r="AQ323" i="24"/>
  <c r="FG323" i="24" s="1"/>
  <c r="AR323" i="24"/>
  <c r="FH323" i="24" s="1"/>
  <c r="AS323" i="24"/>
  <c r="FI323" i="24" s="1"/>
  <c r="AE323" i="24"/>
  <c r="EU323" i="24" s="1"/>
  <c r="BT323" i="24"/>
  <c r="AT323" i="24"/>
  <c r="FJ323" i="24" s="1"/>
  <c r="AF323" i="24"/>
  <c r="EV323" i="24" s="1"/>
  <c r="AU323" i="24"/>
  <c r="FK323" i="24" s="1"/>
  <c r="AG323" i="24"/>
  <c r="EW323" i="24" s="1"/>
  <c r="U323" i="24"/>
  <c r="EK323" i="24" s="1"/>
  <c r="AV323" i="24"/>
  <c r="FL323" i="24" s="1"/>
  <c r="AH323" i="24"/>
  <c r="EX323" i="24" s="1"/>
  <c r="V323" i="24"/>
  <c r="EL323" i="24" s="1"/>
  <c r="AW323" i="24"/>
  <c r="FM323" i="24" s="1"/>
  <c r="AI323" i="24"/>
  <c r="EY323" i="24" s="1"/>
  <c r="W323" i="24"/>
  <c r="EM323" i="24" s="1"/>
  <c r="AJ323" i="24"/>
  <c r="EZ323" i="24" s="1"/>
  <c r="X323" i="24"/>
  <c r="EN323" i="24" s="1"/>
  <c r="K323" i="24"/>
  <c r="EA323" i="24" s="1"/>
  <c r="L323" i="24"/>
  <c r="EB323" i="24" s="1"/>
  <c r="AC323" i="24"/>
  <c r="ES323" i="24" s="1"/>
  <c r="M323" i="24"/>
  <c r="EC323" i="24" s="1"/>
  <c r="AB323" i="24"/>
  <c r="ER323" i="24" s="1"/>
  <c r="BA323" i="24"/>
  <c r="FQ323" i="24" s="1"/>
  <c r="N323" i="24"/>
  <c r="ED323" i="24" s="1"/>
  <c r="O323" i="24"/>
  <c r="EE323" i="24" s="1"/>
  <c r="Y323" i="24"/>
  <c r="EO323" i="24" s="1"/>
  <c r="P323" i="24"/>
  <c r="EF323" i="24" s="1"/>
  <c r="S323" i="24"/>
  <c r="EI323" i="24" s="1"/>
  <c r="Z323" i="24"/>
  <c r="EP323" i="24" s="1"/>
  <c r="AA323" i="24"/>
  <c r="EQ323" i="24" s="1"/>
  <c r="Q323" i="24"/>
  <c r="EG323" i="24" s="1"/>
  <c r="R323" i="24"/>
  <c r="EH323" i="24" s="1"/>
  <c r="AL323" i="24"/>
  <c r="FB323" i="24" s="1"/>
  <c r="AK323" i="24"/>
  <c r="FA323" i="24" s="1"/>
  <c r="A374" i="24"/>
  <c r="DX373" i="24"/>
  <c r="DY373" i="24"/>
  <c r="DQ373" i="24"/>
  <c r="DR373" i="24"/>
  <c r="DS373" i="24"/>
  <c r="DT373" i="24"/>
  <c r="DU373" i="24"/>
  <c r="DV373" i="24"/>
  <c r="DW373" i="24"/>
  <c r="DG373" i="24"/>
  <c r="DH373" i="24"/>
  <c r="DI373" i="24"/>
  <c r="DJ373" i="24"/>
  <c r="DK373" i="24"/>
  <c r="DL373" i="24"/>
  <c r="DM373" i="24"/>
  <c r="DN373" i="24"/>
  <c r="CT373" i="24"/>
  <c r="CU373" i="24"/>
  <c r="CF373" i="24"/>
  <c r="CG373" i="24"/>
  <c r="CH373" i="24"/>
  <c r="CI373" i="24"/>
  <c r="CJ373" i="24"/>
  <c r="CK373" i="24"/>
  <c r="CP373" i="24"/>
  <c r="CQ373" i="24"/>
  <c r="CR373" i="24"/>
  <c r="CS373" i="24"/>
  <c r="DO373" i="24"/>
  <c r="BN373" i="24"/>
  <c r="BO373" i="24"/>
  <c r="BP373" i="24"/>
  <c r="BQ373" i="24"/>
  <c r="CC373" i="24"/>
  <c r="BS373" i="24"/>
  <c r="CD373" i="24"/>
  <c r="BT373" i="24"/>
  <c r="CE373" i="24"/>
  <c r="BU373" i="24"/>
  <c r="AR373" i="24"/>
  <c r="FH373" i="24" s="1"/>
  <c r="CM373" i="24"/>
  <c r="AS373" i="24"/>
  <c r="FI373" i="24" s="1"/>
  <c r="CN373" i="24"/>
  <c r="CO373" i="24"/>
  <c r="AY373" i="24"/>
  <c r="FO373" i="24" s="1"/>
  <c r="AW373" i="24"/>
  <c r="FM373" i="24" s="1"/>
  <c r="AE373" i="24"/>
  <c r="EU373" i="24" s="1"/>
  <c r="AF373" i="24"/>
  <c r="EV373" i="24" s="1"/>
  <c r="AG373" i="24"/>
  <c r="EW373" i="24" s="1"/>
  <c r="AH373" i="24"/>
  <c r="EX373" i="24" s="1"/>
  <c r="AI373" i="24"/>
  <c r="EY373" i="24" s="1"/>
  <c r="BG373" i="24"/>
  <c r="FW373" i="24" s="1"/>
  <c r="AA373" i="24"/>
  <c r="EQ373" i="24" s="1"/>
  <c r="AO373" i="24"/>
  <c r="FE373" i="24" s="1"/>
  <c r="AB373" i="24"/>
  <c r="ER373" i="24" s="1"/>
  <c r="AP373" i="24"/>
  <c r="FF373" i="24" s="1"/>
  <c r="AC373" i="24"/>
  <c r="ES373" i="24" s="1"/>
  <c r="AQ373" i="24"/>
  <c r="FG373" i="24" s="1"/>
  <c r="AT373" i="24"/>
  <c r="FJ373" i="24" s="1"/>
  <c r="AU373" i="24"/>
  <c r="FK373" i="24" s="1"/>
  <c r="AV373" i="24"/>
  <c r="FL373" i="24" s="1"/>
  <c r="BZ373" i="24"/>
  <c r="BK373" i="24"/>
  <c r="W373" i="24"/>
  <c r="EM373" i="24" s="1"/>
  <c r="K373" i="24"/>
  <c r="EA373" i="24" s="1"/>
  <c r="O373" i="24"/>
  <c r="EE373" i="24" s="1"/>
  <c r="CA373" i="24"/>
  <c r="BL373" i="24"/>
  <c r="X373" i="24"/>
  <c r="EN373" i="24" s="1"/>
  <c r="BC373" i="24"/>
  <c r="FS373" i="24" s="1"/>
  <c r="AJ373" i="24"/>
  <c r="EZ373" i="24" s="1"/>
  <c r="BM373" i="24"/>
  <c r="Y373" i="24"/>
  <c r="EO373" i="24" s="1"/>
  <c r="BD373" i="24"/>
  <c r="FT373" i="24" s="1"/>
  <c r="AM373" i="24"/>
  <c r="FC373" i="24" s="1"/>
  <c r="Z373" i="24"/>
  <c r="EP373" i="24" s="1"/>
  <c r="M373" i="24"/>
  <c r="EC373" i="24" s="1"/>
  <c r="N373" i="24"/>
  <c r="ED373" i="24" s="1"/>
  <c r="BF373" i="24"/>
  <c r="FV373" i="24" s="1"/>
  <c r="AL373" i="24"/>
  <c r="FB373" i="24" s="1"/>
  <c r="AZ373" i="24"/>
  <c r="FP373" i="24" s="1"/>
  <c r="BE373" i="24"/>
  <c r="FU373" i="24" s="1"/>
  <c r="BA373" i="24"/>
  <c r="FQ373" i="24" s="1"/>
  <c r="L373" i="24"/>
  <c r="EB373" i="24" s="1"/>
  <c r="BB373" i="24"/>
  <c r="FR373" i="24" s="1"/>
  <c r="AK373" i="24"/>
  <c r="FA373" i="24" s="1"/>
  <c r="R373" i="24"/>
  <c r="EH373" i="24" s="1"/>
  <c r="BJ373" i="24"/>
  <c r="U373" i="24"/>
  <c r="EK373" i="24" s="1"/>
  <c r="S373" i="24"/>
  <c r="EI373" i="24" s="1"/>
  <c r="P373" i="24"/>
  <c r="EF373" i="24" s="1"/>
  <c r="BV373" i="24"/>
  <c r="BI373" i="24"/>
  <c r="BW373" i="24"/>
  <c r="V373" i="24"/>
  <c r="EL373" i="24" s="1"/>
  <c r="BX373" i="24"/>
  <c r="BY373" i="24"/>
  <c r="Q373" i="24"/>
  <c r="EG373" i="24" s="1"/>
  <c r="A389" i="24"/>
  <c r="DQ388" i="24"/>
  <c r="DR388" i="24"/>
  <c r="DH388" i="24"/>
  <c r="DI388" i="24"/>
  <c r="DJ388" i="24"/>
  <c r="DK388" i="24"/>
  <c r="DL388" i="24"/>
  <c r="DM388" i="24"/>
  <c r="DN388" i="24"/>
  <c r="DO388" i="24"/>
  <c r="DW388" i="24"/>
  <c r="DX388" i="24"/>
  <c r="DY388" i="24"/>
  <c r="CM388" i="24"/>
  <c r="CN388" i="24"/>
  <c r="DG388" i="24"/>
  <c r="CO388" i="24"/>
  <c r="CT388" i="24"/>
  <c r="CU388" i="24"/>
  <c r="DS388" i="24"/>
  <c r="CK388" i="24"/>
  <c r="DT388" i="24"/>
  <c r="DU388" i="24"/>
  <c r="DV388" i="24"/>
  <c r="CP388" i="24"/>
  <c r="BS388" i="24"/>
  <c r="CQ388" i="24"/>
  <c r="BT388" i="24"/>
  <c r="CR388" i="24"/>
  <c r="BU388" i="24"/>
  <c r="CS388" i="24"/>
  <c r="BV388" i="24"/>
  <c r="BW388" i="24"/>
  <c r="BX388" i="24"/>
  <c r="BY388" i="24"/>
  <c r="BZ388" i="24"/>
  <c r="AW388" i="24"/>
  <c r="FM388" i="24" s="1"/>
  <c r="AY388" i="24"/>
  <c r="FO388" i="24" s="1"/>
  <c r="AZ388" i="24"/>
  <c r="FP388" i="24" s="1"/>
  <c r="BA388" i="24"/>
  <c r="FQ388" i="24" s="1"/>
  <c r="BB388" i="24"/>
  <c r="FR388" i="24" s="1"/>
  <c r="BC388" i="24"/>
  <c r="FS388" i="24" s="1"/>
  <c r="BD388" i="24"/>
  <c r="FT388" i="24" s="1"/>
  <c r="CA388" i="24"/>
  <c r="BO388" i="24"/>
  <c r="AT388" i="24"/>
  <c r="FJ388" i="24" s="1"/>
  <c r="AH388" i="24"/>
  <c r="EX388" i="24" s="1"/>
  <c r="BP388" i="24"/>
  <c r="AU388" i="24"/>
  <c r="FK388" i="24" s="1"/>
  <c r="AI388" i="24"/>
  <c r="EY388" i="24" s="1"/>
  <c r="BQ388" i="24"/>
  <c r="AV388" i="24"/>
  <c r="FL388" i="24" s="1"/>
  <c r="AJ388" i="24"/>
  <c r="EZ388" i="24" s="1"/>
  <c r="AK388" i="24"/>
  <c r="FA388" i="24" s="1"/>
  <c r="AL388" i="24"/>
  <c r="FB388" i="24" s="1"/>
  <c r="AM388" i="24"/>
  <c r="FC388" i="24" s="1"/>
  <c r="CG388" i="24"/>
  <c r="AO388" i="24"/>
  <c r="FE388" i="24" s="1"/>
  <c r="CH388" i="24"/>
  <c r="AP388" i="24"/>
  <c r="FF388" i="24" s="1"/>
  <c r="CI388" i="24"/>
  <c r="AQ388" i="24"/>
  <c r="FG388" i="24" s="1"/>
  <c r="CJ388" i="24"/>
  <c r="AR388" i="24"/>
  <c r="FH388" i="24" s="1"/>
  <c r="AS388" i="24"/>
  <c r="FI388" i="24" s="1"/>
  <c r="AE388" i="24"/>
  <c r="EU388" i="24" s="1"/>
  <c r="AF388" i="24"/>
  <c r="EV388" i="24" s="1"/>
  <c r="AG388" i="24"/>
  <c r="EW388" i="24" s="1"/>
  <c r="BI388" i="24"/>
  <c r="BN388" i="24"/>
  <c r="X388" i="24"/>
  <c r="EN388" i="24" s="1"/>
  <c r="N388" i="24"/>
  <c r="ED388" i="24" s="1"/>
  <c r="O388" i="24"/>
  <c r="EE388" i="24" s="1"/>
  <c r="P388" i="24"/>
  <c r="EF388" i="24" s="1"/>
  <c r="Y388" i="24"/>
  <c r="EO388" i="24" s="1"/>
  <c r="Z388" i="24"/>
  <c r="EP388" i="24" s="1"/>
  <c r="R388" i="24"/>
  <c r="EH388" i="24" s="1"/>
  <c r="AA388" i="24"/>
  <c r="EQ388" i="24" s="1"/>
  <c r="AB388" i="24"/>
  <c r="ER388" i="24" s="1"/>
  <c r="AC388" i="24"/>
  <c r="ES388" i="24" s="1"/>
  <c r="K388" i="24"/>
  <c r="EA388" i="24" s="1"/>
  <c r="CD388" i="24"/>
  <c r="CE388" i="24"/>
  <c r="L388" i="24"/>
  <c r="EB388" i="24" s="1"/>
  <c r="Q388" i="24"/>
  <c r="EG388" i="24" s="1"/>
  <c r="M388" i="24"/>
  <c r="EC388" i="24" s="1"/>
  <c r="CC388" i="24"/>
  <c r="S388" i="24"/>
  <c r="EI388" i="24" s="1"/>
  <c r="CF388" i="24"/>
  <c r="BF388" i="24"/>
  <c r="FV388" i="24" s="1"/>
  <c r="V388" i="24"/>
  <c r="EL388" i="24" s="1"/>
  <c r="BL388" i="24"/>
  <c r="BE388" i="24"/>
  <c r="FU388" i="24" s="1"/>
  <c r="BG388" i="24"/>
  <c r="FW388" i="24" s="1"/>
  <c r="W388" i="24"/>
  <c r="EM388" i="24" s="1"/>
  <c r="BM388" i="24"/>
  <c r="BJ388" i="24"/>
  <c r="U388" i="24"/>
  <c r="EK388" i="24" s="1"/>
  <c r="BK388" i="24"/>
  <c r="A134" i="24"/>
  <c r="DX133" i="24"/>
  <c r="DY133" i="24"/>
  <c r="DQ133" i="24"/>
  <c r="DR133" i="24"/>
  <c r="DS133" i="24"/>
  <c r="DT133" i="24"/>
  <c r="DU133" i="24"/>
  <c r="DV133" i="24"/>
  <c r="DW133" i="24"/>
  <c r="CN133" i="24"/>
  <c r="CO133" i="24"/>
  <c r="CP133" i="24"/>
  <c r="CQ133" i="24"/>
  <c r="DG133" i="24"/>
  <c r="CR133" i="24"/>
  <c r="DH133" i="24"/>
  <c r="CS133" i="24"/>
  <c r="DI133" i="24"/>
  <c r="CT133" i="24"/>
  <c r="DJ133" i="24"/>
  <c r="CU133" i="24"/>
  <c r="DK133" i="24"/>
  <c r="DL133" i="24"/>
  <c r="DM133" i="24"/>
  <c r="DN133" i="24"/>
  <c r="CM133" i="24"/>
  <c r="DO133" i="24"/>
  <c r="CC133" i="24"/>
  <c r="CD133" i="24"/>
  <c r="CE133" i="24"/>
  <c r="CF133" i="24"/>
  <c r="CG133" i="24"/>
  <c r="CH133" i="24"/>
  <c r="CI133" i="24"/>
  <c r="BW133" i="24"/>
  <c r="CJ133" i="24"/>
  <c r="BX133" i="24"/>
  <c r="CK133" i="24"/>
  <c r="BY133" i="24"/>
  <c r="BZ133" i="24"/>
  <c r="CA133" i="24"/>
  <c r="BI133" i="24"/>
  <c r="BJ133" i="24"/>
  <c r="BK133" i="24"/>
  <c r="BL133" i="24"/>
  <c r="BM133" i="24"/>
  <c r="BN133" i="24"/>
  <c r="BO133" i="24"/>
  <c r="BP133" i="24"/>
  <c r="AO133" i="24"/>
  <c r="FE133" i="24" s="1"/>
  <c r="AP133" i="24"/>
  <c r="FF133" i="24" s="1"/>
  <c r="AR133" i="24"/>
  <c r="FH133" i="24" s="1"/>
  <c r="AY133" i="24"/>
  <c r="FO133" i="24" s="1"/>
  <c r="AS133" i="24"/>
  <c r="FI133" i="24" s="1"/>
  <c r="AZ133" i="24"/>
  <c r="FP133" i="24" s="1"/>
  <c r="X133" i="24"/>
  <c r="EN133" i="24" s="1"/>
  <c r="Z133" i="24"/>
  <c r="EP133" i="24" s="1"/>
  <c r="AQ133" i="24"/>
  <c r="FG133" i="24" s="1"/>
  <c r="V133" i="24"/>
  <c r="EL133" i="24" s="1"/>
  <c r="AT133" i="24"/>
  <c r="FJ133" i="24" s="1"/>
  <c r="W133" i="24"/>
  <c r="EM133" i="24" s="1"/>
  <c r="AU133" i="24"/>
  <c r="FK133" i="24" s="1"/>
  <c r="Y133" i="24"/>
  <c r="EO133" i="24" s="1"/>
  <c r="AV133" i="24"/>
  <c r="FL133" i="24" s="1"/>
  <c r="AA133" i="24"/>
  <c r="EQ133" i="24" s="1"/>
  <c r="AW133" i="24"/>
  <c r="FM133" i="24" s="1"/>
  <c r="AE133" i="24"/>
  <c r="EU133" i="24" s="1"/>
  <c r="AB133" i="24"/>
  <c r="ER133" i="24" s="1"/>
  <c r="AF133" i="24"/>
  <c r="EV133" i="24" s="1"/>
  <c r="AC133" i="24"/>
  <c r="ES133" i="24" s="1"/>
  <c r="AG133" i="24"/>
  <c r="EW133" i="24" s="1"/>
  <c r="AH133" i="24"/>
  <c r="EX133" i="24" s="1"/>
  <c r="BS133" i="24"/>
  <c r="BA133" i="24"/>
  <c r="FQ133" i="24" s="1"/>
  <c r="P133" i="24"/>
  <c r="EF133" i="24" s="1"/>
  <c r="BT133" i="24"/>
  <c r="BB133" i="24"/>
  <c r="FR133" i="24" s="1"/>
  <c r="Q133" i="24"/>
  <c r="EG133" i="24" s="1"/>
  <c r="BU133" i="24"/>
  <c r="BC133" i="24"/>
  <c r="FS133" i="24" s="1"/>
  <c r="R133" i="24"/>
  <c r="EH133" i="24" s="1"/>
  <c r="AM133" i="24"/>
  <c r="FC133" i="24" s="1"/>
  <c r="BV133" i="24"/>
  <c r="BD133" i="24"/>
  <c r="FT133" i="24" s="1"/>
  <c r="S133" i="24"/>
  <c r="EI133" i="24" s="1"/>
  <c r="BE133" i="24"/>
  <c r="FU133" i="24" s="1"/>
  <c r="AI133" i="24"/>
  <c r="EY133" i="24" s="1"/>
  <c r="BF133" i="24"/>
  <c r="FV133" i="24" s="1"/>
  <c r="AJ133" i="24"/>
  <c r="EZ133" i="24" s="1"/>
  <c r="BG133" i="24"/>
  <c r="FW133" i="24" s="1"/>
  <c r="AK133" i="24"/>
  <c r="FA133" i="24" s="1"/>
  <c r="K133" i="24"/>
  <c r="EA133" i="24" s="1"/>
  <c r="AL133" i="24"/>
  <c r="FB133" i="24" s="1"/>
  <c r="BQ133" i="24"/>
  <c r="L133" i="24"/>
  <c r="EB133" i="24" s="1"/>
  <c r="O133" i="24"/>
  <c r="EE133" i="24" s="1"/>
  <c r="M133" i="24"/>
  <c r="EC133" i="24" s="1"/>
  <c r="U133" i="24"/>
  <c r="EK133" i="24" s="1"/>
  <c r="N133" i="24"/>
  <c r="ED133" i="24" s="1"/>
  <c r="A174" i="24"/>
  <c r="DX173" i="24"/>
  <c r="DY173" i="24"/>
  <c r="DQ173" i="24"/>
  <c r="DR173" i="24"/>
  <c r="DS173" i="24"/>
  <c r="DT173" i="24"/>
  <c r="DU173" i="24"/>
  <c r="DV173" i="24"/>
  <c r="DW173" i="24"/>
  <c r="DN173" i="24"/>
  <c r="CR173" i="24"/>
  <c r="DO173" i="24"/>
  <c r="CS173" i="24"/>
  <c r="CT173" i="24"/>
  <c r="CU173" i="24"/>
  <c r="CC173" i="24"/>
  <c r="CM173" i="24"/>
  <c r="CD173" i="24"/>
  <c r="CN173" i="24"/>
  <c r="CO173" i="24"/>
  <c r="CF173" i="24"/>
  <c r="CP173" i="24"/>
  <c r="CG173" i="24"/>
  <c r="CQ173" i="24"/>
  <c r="CH173" i="24"/>
  <c r="DJ173" i="24"/>
  <c r="DK173" i="24"/>
  <c r="DL173" i="24"/>
  <c r="DM173" i="24"/>
  <c r="BW173" i="24"/>
  <c r="BX173" i="24"/>
  <c r="BY173" i="24"/>
  <c r="BZ173" i="24"/>
  <c r="CA173" i="24"/>
  <c r="BI173" i="24"/>
  <c r="BJ173" i="24"/>
  <c r="BK173" i="24"/>
  <c r="BL173" i="24"/>
  <c r="BM173" i="24"/>
  <c r="BN173" i="24"/>
  <c r="BO173" i="24"/>
  <c r="BP173" i="24"/>
  <c r="AY173" i="24"/>
  <c r="FO173" i="24" s="1"/>
  <c r="AO173" i="24"/>
  <c r="FE173" i="24" s="1"/>
  <c r="AZ173" i="24"/>
  <c r="FP173" i="24" s="1"/>
  <c r="AP173" i="24"/>
  <c r="FF173" i="24" s="1"/>
  <c r="BQ173" i="24"/>
  <c r="BA173" i="24"/>
  <c r="FQ173" i="24" s="1"/>
  <c r="DG173" i="24"/>
  <c r="BB173" i="24"/>
  <c r="FR173" i="24" s="1"/>
  <c r="AR173" i="24"/>
  <c r="FH173" i="24" s="1"/>
  <c r="DH173" i="24"/>
  <c r="BC173" i="24"/>
  <c r="FS173" i="24" s="1"/>
  <c r="AS173" i="24"/>
  <c r="FI173" i="24" s="1"/>
  <c r="DI173" i="24"/>
  <c r="BD173" i="24"/>
  <c r="FT173" i="24" s="1"/>
  <c r="CK173" i="24"/>
  <c r="X173" i="24"/>
  <c r="EN173" i="24" s="1"/>
  <c r="AQ173" i="24"/>
  <c r="FG173" i="24" s="1"/>
  <c r="Z173" i="24"/>
  <c r="EP173" i="24" s="1"/>
  <c r="AT173" i="24"/>
  <c r="FJ173" i="24" s="1"/>
  <c r="BE173" i="24"/>
  <c r="FU173" i="24" s="1"/>
  <c r="AU173" i="24"/>
  <c r="FK173" i="24" s="1"/>
  <c r="BF173" i="24"/>
  <c r="FV173" i="24" s="1"/>
  <c r="AV173" i="24"/>
  <c r="FL173" i="24" s="1"/>
  <c r="BG173" i="24"/>
  <c r="FW173" i="24" s="1"/>
  <c r="AW173" i="24"/>
  <c r="FM173" i="24" s="1"/>
  <c r="BS173" i="24"/>
  <c r="AG173" i="24"/>
  <c r="EW173" i="24" s="1"/>
  <c r="BT173" i="24"/>
  <c r="AH173" i="24"/>
  <c r="EX173" i="24" s="1"/>
  <c r="BU173" i="24"/>
  <c r="AI173" i="24"/>
  <c r="EY173" i="24" s="1"/>
  <c r="BV173" i="24"/>
  <c r="AJ173" i="24"/>
  <c r="EZ173" i="24" s="1"/>
  <c r="U173" i="24"/>
  <c r="EK173" i="24" s="1"/>
  <c r="AK173" i="24"/>
  <c r="FA173" i="24" s="1"/>
  <c r="V173" i="24"/>
  <c r="EL173" i="24" s="1"/>
  <c r="AL173" i="24"/>
  <c r="FB173" i="24" s="1"/>
  <c r="W173" i="24"/>
  <c r="EM173" i="24" s="1"/>
  <c r="AM173" i="24"/>
  <c r="FC173" i="24" s="1"/>
  <c r="Y173" i="24"/>
  <c r="EO173" i="24" s="1"/>
  <c r="AA173" i="24"/>
  <c r="EQ173" i="24" s="1"/>
  <c r="P173" i="24"/>
  <c r="EF173" i="24" s="1"/>
  <c r="Q173" i="24"/>
  <c r="EG173" i="24" s="1"/>
  <c r="R173" i="24"/>
  <c r="EH173" i="24" s="1"/>
  <c r="K173" i="24"/>
  <c r="EA173" i="24" s="1"/>
  <c r="S173" i="24"/>
  <c r="EI173" i="24" s="1"/>
  <c r="AC173" i="24"/>
  <c r="ES173" i="24" s="1"/>
  <c r="AB173" i="24"/>
  <c r="ER173" i="24" s="1"/>
  <c r="AE173" i="24"/>
  <c r="EU173" i="24" s="1"/>
  <c r="AF173" i="24"/>
  <c r="EV173" i="24" s="1"/>
  <c r="M173" i="24"/>
  <c r="EC173" i="24" s="1"/>
  <c r="N173" i="24"/>
  <c r="ED173" i="24" s="1"/>
  <c r="O173" i="24"/>
  <c r="EE173" i="24" s="1"/>
  <c r="CE173" i="24"/>
  <c r="CJ173" i="24"/>
  <c r="L173" i="24"/>
  <c r="EB173" i="24" s="1"/>
  <c r="CI173" i="24"/>
  <c r="A339" i="24"/>
  <c r="DS338" i="24"/>
  <c r="DT338" i="24"/>
  <c r="DU338" i="24"/>
  <c r="DV338" i="24"/>
  <c r="DW338" i="24"/>
  <c r="DX338" i="24"/>
  <c r="DQ338" i="24"/>
  <c r="DR338" i="24"/>
  <c r="DY338" i="24"/>
  <c r="DN338" i="24"/>
  <c r="CR338" i="24"/>
  <c r="DO338" i="24"/>
  <c r="CS338" i="24"/>
  <c r="CT338" i="24"/>
  <c r="CU338" i="24"/>
  <c r="DG338" i="24"/>
  <c r="DH338" i="24"/>
  <c r="DI338" i="24"/>
  <c r="CM338" i="24"/>
  <c r="DJ338" i="24"/>
  <c r="CN338" i="24"/>
  <c r="DK338" i="24"/>
  <c r="CO338" i="24"/>
  <c r="DL338" i="24"/>
  <c r="CP338" i="24"/>
  <c r="DM338" i="24"/>
  <c r="CQ338" i="24"/>
  <c r="CC338" i="24"/>
  <c r="CD338" i="24"/>
  <c r="CE338" i="24"/>
  <c r="CF338" i="24"/>
  <c r="CG338" i="24"/>
  <c r="CH338" i="24"/>
  <c r="BW338" i="24"/>
  <c r="BX338" i="24"/>
  <c r="CI338" i="24"/>
  <c r="CJ338" i="24"/>
  <c r="CK338" i="24"/>
  <c r="BU338" i="24"/>
  <c r="BI338" i="24"/>
  <c r="BV338" i="24"/>
  <c r="BJ338" i="24"/>
  <c r="BY338" i="24"/>
  <c r="BK338" i="24"/>
  <c r="BZ338" i="24"/>
  <c r="BL338" i="24"/>
  <c r="CA338" i="24"/>
  <c r="BM338" i="24"/>
  <c r="BN338" i="24"/>
  <c r="BO338" i="24"/>
  <c r="BP338" i="24"/>
  <c r="BG338" i="24"/>
  <c r="FW338" i="24" s="1"/>
  <c r="AO338" i="24"/>
  <c r="FE338" i="24" s="1"/>
  <c r="AP338" i="24"/>
  <c r="FF338" i="24" s="1"/>
  <c r="BQ338" i="24"/>
  <c r="AR338" i="24"/>
  <c r="FH338" i="24" s="1"/>
  <c r="BS338" i="24"/>
  <c r="AS338" i="24"/>
  <c r="FI338" i="24" s="1"/>
  <c r="BT338" i="24"/>
  <c r="AQ338" i="24"/>
  <c r="FG338" i="24" s="1"/>
  <c r="AT338" i="24"/>
  <c r="FJ338" i="24" s="1"/>
  <c r="AY338" i="24"/>
  <c r="FO338" i="24" s="1"/>
  <c r="AU338" i="24"/>
  <c r="FK338" i="24" s="1"/>
  <c r="AZ338" i="24"/>
  <c r="FP338" i="24" s="1"/>
  <c r="AV338" i="24"/>
  <c r="FL338" i="24" s="1"/>
  <c r="BA338" i="24"/>
  <c r="FQ338" i="24" s="1"/>
  <c r="AW338" i="24"/>
  <c r="FM338" i="24" s="1"/>
  <c r="V338" i="24"/>
  <c r="EL338" i="24" s="1"/>
  <c r="W338" i="24"/>
  <c r="EM338" i="24" s="1"/>
  <c r="X338" i="24"/>
  <c r="EN338" i="24" s="1"/>
  <c r="Y338" i="24"/>
  <c r="EO338" i="24" s="1"/>
  <c r="Z338" i="24"/>
  <c r="EP338" i="24" s="1"/>
  <c r="AA338" i="24"/>
  <c r="EQ338" i="24" s="1"/>
  <c r="AB338" i="24"/>
  <c r="ER338" i="24" s="1"/>
  <c r="AC338" i="24"/>
  <c r="ES338" i="24" s="1"/>
  <c r="P338" i="24"/>
  <c r="EF338" i="24" s="1"/>
  <c r="AJ338" i="24"/>
  <c r="EZ338" i="24" s="1"/>
  <c r="AM338" i="24"/>
  <c r="FC338" i="24" s="1"/>
  <c r="Q338" i="24"/>
  <c r="EG338" i="24" s="1"/>
  <c r="AI338" i="24"/>
  <c r="EY338" i="24" s="1"/>
  <c r="BD338" i="24"/>
  <c r="FT338" i="24" s="1"/>
  <c r="K338" i="24"/>
  <c r="EA338" i="24" s="1"/>
  <c r="R338" i="24"/>
  <c r="EH338" i="24" s="1"/>
  <c r="S338" i="24"/>
  <c r="EI338" i="24" s="1"/>
  <c r="AE338" i="24"/>
  <c r="EU338" i="24" s="1"/>
  <c r="AF338" i="24"/>
  <c r="EV338" i="24" s="1"/>
  <c r="AL338" i="24"/>
  <c r="FB338" i="24" s="1"/>
  <c r="U338" i="24"/>
  <c r="EK338" i="24" s="1"/>
  <c r="BE338" i="24"/>
  <c r="FU338" i="24" s="1"/>
  <c r="BF338" i="24"/>
  <c r="FV338" i="24" s="1"/>
  <c r="AG338" i="24"/>
  <c r="EW338" i="24" s="1"/>
  <c r="BB338" i="24"/>
  <c r="FR338" i="24" s="1"/>
  <c r="BC338" i="24"/>
  <c r="FS338" i="24" s="1"/>
  <c r="AH338" i="24"/>
  <c r="EX338" i="24" s="1"/>
  <c r="AK338" i="24"/>
  <c r="FA338" i="24" s="1"/>
  <c r="M338" i="24"/>
  <c r="EC338" i="24" s="1"/>
  <c r="N338" i="24"/>
  <c r="ED338" i="24" s="1"/>
  <c r="L338" i="24"/>
  <c r="EB338" i="24" s="1"/>
  <c r="O338" i="24"/>
  <c r="EE338" i="24" s="1"/>
  <c r="AQ63" i="24"/>
  <c r="FG63" i="24" s="1"/>
  <c r="A249" i="24"/>
  <c r="DS248" i="24"/>
  <c r="DT248" i="24"/>
  <c r="DU248" i="24"/>
  <c r="DV248" i="24"/>
  <c r="DW248" i="24"/>
  <c r="DX248" i="24"/>
  <c r="DQ248" i="24"/>
  <c r="DR248" i="24"/>
  <c r="DY248" i="24"/>
  <c r="CR248" i="24"/>
  <c r="CS248" i="24"/>
  <c r="CT248" i="24"/>
  <c r="CU248" i="24"/>
  <c r="DG248" i="24"/>
  <c r="DH248" i="24"/>
  <c r="DI248" i="24"/>
  <c r="CF248" i="24"/>
  <c r="CH248" i="24"/>
  <c r="CI248" i="24"/>
  <c r="CJ248" i="24"/>
  <c r="CK248" i="24"/>
  <c r="BW248" i="24"/>
  <c r="BX248" i="24"/>
  <c r="BY248" i="24"/>
  <c r="BZ248" i="24"/>
  <c r="CC248" i="24"/>
  <c r="CA248" i="24"/>
  <c r="CD248" i="24"/>
  <c r="CE248" i="24"/>
  <c r="CG248" i="24"/>
  <c r="BS248" i="24"/>
  <c r="BI248" i="24"/>
  <c r="BT248" i="24"/>
  <c r="BJ248" i="24"/>
  <c r="BU248" i="24"/>
  <c r="BK248" i="24"/>
  <c r="BV248" i="24"/>
  <c r="BL248" i="24"/>
  <c r="BM248" i="24"/>
  <c r="BN248" i="24"/>
  <c r="BO248" i="24"/>
  <c r="BP248" i="24"/>
  <c r="BE248" i="24"/>
  <c r="FU248" i="24" s="1"/>
  <c r="BF248" i="24"/>
  <c r="FV248" i="24" s="1"/>
  <c r="BG248" i="24"/>
  <c r="FW248" i="24" s="1"/>
  <c r="AO248" i="24"/>
  <c r="FE248" i="24" s="1"/>
  <c r="AP248" i="24"/>
  <c r="FF248" i="24" s="1"/>
  <c r="AR248" i="24"/>
  <c r="FH248" i="24" s="1"/>
  <c r="AS248" i="24"/>
  <c r="FI248" i="24" s="1"/>
  <c r="DN248" i="24"/>
  <c r="DO248" i="24"/>
  <c r="AY248" i="24"/>
  <c r="FO248" i="24" s="1"/>
  <c r="AZ248" i="24"/>
  <c r="FP248" i="24" s="1"/>
  <c r="BA248" i="24"/>
  <c r="FQ248" i="24" s="1"/>
  <c r="BB248" i="24"/>
  <c r="FR248" i="24" s="1"/>
  <c r="BC248" i="24"/>
  <c r="FS248" i="24" s="1"/>
  <c r="AQ248" i="24"/>
  <c r="FG248" i="24" s="1"/>
  <c r="V248" i="24"/>
  <c r="EL248" i="24" s="1"/>
  <c r="W248" i="24"/>
  <c r="EM248" i="24" s="1"/>
  <c r="X248" i="24"/>
  <c r="EN248" i="24" s="1"/>
  <c r="Y248" i="24"/>
  <c r="EO248" i="24" s="1"/>
  <c r="DJ248" i="24"/>
  <c r="Z248" i="24"/>
  <c r="EP248" i="24" s="1"/>
  <c r="DK248" i="24"/>
  <c r="AA248" i="24"/>
  <c r="EQ248" i="24" s="1"/>
  <c r="DL248" i="24"/>
  <c r="AE248" i="24"/>
  <c r="EU248" i="24" s="1"/>
  <c r="AB248" i="24"/>
  <c r="ER248" i="24" s="1"/>
  <c r="DM248" i="24"/>
  <c r="BD248" i="24"/>
  <c r="FT248" i="24" s="1"/>
  <c r="AF248" i="24"/>
  <c r="EV248" i="24" s="1"/>
  <c r="AC248" i="24"/>
  <c r="ES248" i="24" s="1"/>
  <c r="CN248" i="24"/>
  <c r="P248" i="24"/>
  <c r="EF248" i="24" s="1"/>
  <c r="AK248" i="24"/>
  <c r="FA248" i="24" s="1"/>
  <c r="AW248" i="24"/>
  <c r="FM248" i="24" s="1"/>
  <c r="CO248" i="24"/>
  <c r="Q248" i="24"/>
  <c r="EG248" i="24" s="1"/>
  <c r="AV248" i="24"/>
  <c r="FL248" i="24" s="1"/>
  <c r="AL248" i="24"/>
  <c r="FB248" i="24" s="1"/>
  <c r="CP248" i="24"/>
  <c r="BQ248" i="24"/>
  <c r="R248" i="24"/>
  <c r="EH248" i="24" s="1"/>
  <c r="CQ248" i="24"/>
  <c r="U248" i="24"/>
  <c r="EK248" i="24" s="1"/>
  <c r="S248" i="24"/>
  <c r="EI248" i="24" s="1"/>
  <c r="AG248" i="24"/>
  <c r="EW248" i="24" s="1"/>
  <c r="AU248" i="24"/>
  <c r="FK248" i="24" s="1"/>
  <c r="AH248" i="24"/>
  <c r="EX248" i="24" s="1"/>
  <c r="AI248" i="24"/>
  <c r="EY248" i="24" s="1"/>
  <c r="AM248" i="24"/>
  <c r="FC248" i="24" s="1"/>
  <c r="AT248" i="24"/>
  <c r="FJ248" i="24" s="1"/>
  <c r="AJ248" i="24"/>
  <c r="EZ248" i="24" s="1"/>
  <c r="K248" i="24"/>
  <c r="EA248" i="24" s="1"/>
  <c r="M248" i="24"/>
  <c r="EC248" i="24" s="1"/>
  <c r="N248" i="24"/>
  <c r="ED248" i="24" s="1"/>
  <c r="L248" i="24"/>
  <c r="EB248" i="24" s="1"/>
  <c r="O248" i="24"/>
  <c r="EE248" i="24" s="1"/>
  <c r="CM248" i="24"/>
  <c r="A359" i="24"/>
  <c r="DS358" i="24"/>
  <c r="DT358" i="24"/>
  <c r="DU358" i="24"/>
  <c r="DV358" i="24"/>
  <c r="DQ358" i="24"/>
  <c r="DR358" i="24"/>
  <c r="CR358" i="24"/>
  <c r="DG358" i="24"/>
  <c r="CS358" i="24"/>
  <c r="DH358" i="24"/>
  <c r="CT358" i="24"/>
  <c r="DI358" i="24"/>
  <c r="CU358" i="24"/>
  <c r="DJ358" i="24"/>
  <c r="DK358" i="24"/>
  <c r="DL358" i="24"/>
  <c r="DY358" i="24"/>
  <c r="CC358" i="24"/>
  <c r="CM358" i="24"/>
  <c r="CD358" i="24"/>
  <c r="DN358" i="24"/>
  <c r="DO358" i="24"/>
  <c r="CO358" i="24"/>
  <c r="CF358" i="24"/>
  <c r="CP358" i="24"/>
  <c r="CG358" i="24"/>
  <c r="CQ358" i="24"/>
  <c r="CH358" i="24"/>
  <c r="BI358" i="24"/>
  <c r="BJ358" i="24"/>
  <c r="BK358" i="24"/>
  <c r="BL358" i="24"/>
  <c r="BM358" i="24"/>
  <c r="BO358" i="24"/>
  <c r="BP358" i="24"/>
  <c r="BG358" i="24"/>
  <c r="FW358" i="24" s="1"/>
  <c r="BS358" i="24"/>
  <c r="BT358" i="24"/>
  <c r="BV358" i="24"/>
  <c r="BW358" i="24"/>
  <c r="BX358" i="24"/>
  <c r="BY358" i="24"/>
  <c r="BZ358" i="24"/>
  <c r="CA358" i="24"/>
  <c r="CI358" i="24"/>
  <c r="AO358" i="24"/>
  <c r="FE358" i="24" s="1"/>
  <c r="V358" i="24"/>
  <c r="EL358" i="24" s="1"/>
  <c r="CJ358" i="24"/>
  <c r="AY358" i="24"/>
  <c r="FO358" i="24" s="1"/>
  <c r="AP358" i="24"/>
  <c r="FF358" i="24" s="1"/>
  <c r="CK358" i="24"/>
  <c r="AZ358" i="24"/>
  <c r="FP358" i="24" s="1"/>
  <c r="AQ358" i="24"/>
  <c r="FG358" i="24" s="1"/>
  <c r="X358" i="24"/>
  <c r="EN358" i="24" s="1"/>
  <c r="BA358" i="24"/>
  <c r="FQ358" i="24" s="1"/>
  <c r="BB358" i="24"/>
  <c r="FR358" i="24" s="1"/>
  <c r="AS358" i="24"/>
  <c r="FI358" i="24" s="1"/>
  <c r="Z358" i="24"/>
  <c r="EP358" i="24" s="1"/>
  <c r="BC358" i="24"/>
  <c r="FS358" i="24" s="1"/>
  <c r="AT358" i="24"/>
  <c r="FJ358" i="24" s="1"/>
  <c r="AE358" i="24"/>
  <c r="EU358" i="24" s="1"/>
  <c r="AA358" i="24"/>
  <c r="EQ358" i="24" s="1"/>
  <c r="BD358" i="24"/>
  <c r="FT358" i="24" s="1"/>
  <c r="AU358" i="24"/>
  <c r="FK358" i="24" s="1"/>
  <c r="AF358" i="24"/>
  <c r="EV358" i="24" s="1"/>
  <c r="AB358" i="24"/>
  <c r="ER358" i="24" s="1"/>
  <c r="BE358" i="24"/>
  <c r="FU358" i="24" s="1"/>
  <c r="AG358" i="24"/>
  <c r="EW358" i="24" s="1"/>
  <c r="AC358" i="24"/>
  <c r="ES358" i="24" s="1"/>
  <c r="AL358" i="24"/>
  <c r="FB358" i="24" s="1"/>
  <c r="P358" i="24"/>
  <c r="EF358" i="24" s="1"/>
  <c r="AM358" i="24"/>
  <c r="FC358" i="24" s="1"/>
  <c r="S358" i="24"/>
  <c r="EI358" i="24" s="1"/>
  <c r="AW358" i="24"/>
  <c r="FM358" i="24" s="1"/>
  <c r="K358" i="24"/>
  <c r="EA358" i="24" s="1"/>
  <c r="U358" i="24"/>
  <c r="EK358" i="24" s="1"/>
  <c r="BF358" i="24"/>
  <c r="FV358" i="24" s="1"/>
  <c r="L358" i="24"/>
  <c r="EB358" i="24" s="1"/>
  <c r="O358" i="24"/>
  <c r="EE358" i="24" s="1"/>
  <c r="M358" i="24"/>
  <c r="EC358" i="24" s="1"/>
  <c r="AI358" i="24"/>
  <c r="EY358" i="24" s="1"/>
  <c r="AK358" i="24"/>
  <c r="FA358" i="24" s="1"/>
  <c r="N358" i="24"/>
  <c r="ED358" i="24" s="1"/>
  <c r="AH358" i="24"/>
  <c r="EX358" i="24" s="1"/>
  <c r="DT168" i="24"/>
  <c r="DU168" i="24"/>
  <c r="DV168" i="24"/>
  <c r="DW168" i="24"/>
  <c r="DX168" i="24"/>
  <c r="DY168" i="24"/>
  <c r="DG168" i="24"/>
  <c r="DH168" i="24"/>
  <c r="DI168" i="24"/>
  <c r="DJ168" i="24"/>
  <c r="DO168" i="24"/>
  <c r="CS168" i="24"/>
  <c r="CF168" i="24"/>
  <c r="CT168" i="24"/>
  <c r="CG168" i="24"/>
  <c r="CU168" i="24"/>
  <c r="CC168" i="24"/>
  <c r="CD168" i="24"/>
  <c r="CE168" i="24"/>
  <c r="BT168" i="24"/>
  <c r="BN168" i="24"/>
  <c r="BU168" i="24"/>
  <c r="BO168" i="24"/>
  <c r="BV168" i="24"/>
  <c r="BP168" i="24"/>
  <c r="BW168" i="24"/>
  <c r="BQ168" i="24"/>
  <c r="BX168" i="24"/>
  <c r="BY168" i="24"/>
  <c r="AY168" i="24"/>
  <c r="FO168" i="24" s="1"/>
  <c r="BZ168" i="24"/>
  <c r="AZ168" i="24"/>
  <c r="FP168" i="24" s="1"/>
  <c r="BG168" i="24"/>
  <c r="FW168" i="24" s="1"/>
  <c r="AS168" i="24"/>
  <c r="FI168" i="24" s="1"/>
  <c r="AT168" i="24"/>
  <c r="FJ168" i="24" s="1"/>
  <c r="BS168" i="24"/>
  <c r="AU168" i="24"/>
  <c r="FK168" i="24" s="1"/>
  <c r="AW168" i="24"/>
  <c r="FM168" i="24" s="1"/>
  <c r="AC168" i="24"/>
  <c r="ES168" i="24" s="1"/>
  <c r="AE168" i="24"/>
  <c r="EU168" i="24" s="1"/>
  <c r="AF168" i="24"/>
  <c r="EV168" i="24" s="1"/>
  <c r="AG168" i="24"/>
  <c r="EW168" i="24" s="1"/>
  <c r="AH168" i="24"/>
  <c r="EX168" i="24" s="1"/>
  <c r="AI168" i="24"/>
  <c r="EY168" i="24" s="1"/>
  <c r="U168" i="24"/>
  <c r="EK168" i="24" s="1"/>
  <c r="V168" i="24"/>
  <c r="EL168" i="24" s="1"/>
  <c r="AO168" i="24"/>
  <c r="FE168" i="24" s="1"/>
  <c r="W168" i="24"/>
  <c r="EM168" i="24" s="1"/>
  <c r="Y168" i="24"/>
  <c r="EO168" i="24" s="1"/>
  <c r="BC168" i="24"/>
  <c r="FS168" i="24" s="1"/>
  <c r="AV168" i="24"/>
  <c r="FL168" i="24" s="1"/>
  <c r="Z168" i="24"/>
  <c r="EP168" i="24" s="1"/>
  <c r="BJ168" i="24"/>
  <c r="AM168" i="24"/>
  <c r="FC168" i="24" s="1"/>
  <c r="BK168" i="24"/>
  <c r="O168" i="24"/>
  <c r="EE168" i="24" s="1"/>
  <c r="BL168" i="24"/>
  <c r="CP168" i="24"/>
  <c r="BM168" i="24"/>
  <c r="AL168" i="24"/>
  <c r="FB168" i="24" s="1"/>
  <c r="L168" i="24"/>
  <c r="EB168" i="24" s="1"/>
  <c r="BD168" i="24"/>
  <c r="FT168" i="24" s="1"/>
  <c r="AA168" i="24"/>
  <c r="EQ168" i="24" s="1"/>
  <c r="K168" i="24"/>
  <c r="EA168" i="24" s="1"/>
  <c r="AJ168" i="24"/>
  <c r="EZ168" i="24" s="1"/>
  <c r="N168" i="24"/>
  <c r="ED168" i="24" s="1"/>
  <c r="P168" i="24"/>
  <c r="EF168" i="24" s="1"/>
  <c r="CN168" i="24"/>
  <c r="CO168" i="24"/>
  <c r="AK168" i="24"/>
  <c r="FA168" i="24" s="1"/>
  <c r="AB168" i="24"/>
  <c r="ER168" i="24" s="1"/>
  <c r="CQ168" i="24"/>
  <c r="DL168" i="24"/>
  <c r="R168" i="24"/>
  <c r="EH168" i="24" s="1"/>
  <c r="Q168" i="24"/>
  <c r="EG168" i="24" s="1"/>
  <c r="DM168" i="24"/>
  <c r="S168" i="24"/>
  <c r="EI168" i="24" s="1"/>
  <c r="DK168" i="24"/>
  <c r="DN168" i="24"/>
  <c r="BI168" i="24"/>
  <c r="A109" i="24"/>
  <c r="DQ108" i="24"/>
  <c r="DR108" i="24"/>
  <c r="DS108" i="24"/>
  <c r="DT108" i="24"/>
  <c r="DU108" i="24"/>
  <c r="DV108" i="24"/>
  <c r="DW108" i="24"/>
  <c r="DX108" i="24"/>
  <c r="DY108" i="24"/>
  <c r="DG108" i="24"/>
  <c r="DH108" i="24"/>
  <c r="DI108" i="24"/>
  <c r="DJ108" i="24"/>
  <c r="DK108" i="24"/>
  <c r="CS108" i="24"/>
  <c r="CT108" i="24"/>
  <c r="CU108" i="24"/>
  <c r="DL108" i="24"/>
  <c r="DM108" i="24"/>
  <c r="DN108" i="24"/>
  <c r="DO108" i="24"/>
  <c r="CM108" i="24"/>
  <c r="CN108" i="24"/>
  <c r="CO108" i="24"/>
  <c r="CF108" i="24"/>
  <c r="CP108" i="24"/>
  <c r="CG108" i="24"/>
  <c r="CQ108" i="24"/>
  <c r="CH108" i="24"/>
  <c r="CR108" i="24"/>
  <c r="CI108" i="24"/>
  <c r="CJ108" i="24"/>
  <c r="CK108" i="24"/>
  <c r="CC108" i="24"/>
  <c r="CD108" i="24"/>
  <c r="CE108" i="24"/>
  <c r="BX108" i="24"/>
  <c r="BN108" i="24"/>
  <c r="BY108" i="24"/>
  <c r="BO108" i="24"/>
  <c r="BZ108" i="24"/>
  <c r="BP108" i="24"/>
  <c r="CA108" i="24"/>
  <c r="BQ108" i="24"/>
  <c r="AY108" i="24"/>
  <c r="FO108" i="24" s="1"/>
  <c r="AZ108" i="24"/>
  <c r="FP108" i="24" s="1"/>
  <c r="BA108" i="24"/>
  <c r="FQ108" i="24" s="1"/>
  <c r="AR108" i="24"/>
  <c r="FH108" i="24" s="1"/>
  <c r="AS108" i="24"/>
  <c r="FI108" i="24" s="1"/>
  <c r="AT108" i="24"/>
  <c r="FJ108" i="24" s="1"/>
  <c r="AU108" i="24"/>
  <c r="FK108" i="24" s="1"/>
  <c r="AW108" i="24"/>
  <c r="FM108" i="24" s="1"/>
  <c r="BS108" i="24"/>
  <c r="BT108" i="24"/>
  <c r="AC108" i="24"/>
  <c r="ES108" i="24" s="1"/>
  <c r="BU108" i="24"/>
  <c r="BV108" i="24"/>
  <c r="AE108" i="24"/>
  <c r="EU108" i="24" s="1"/>
  <c r="BW108" i="24"/>
  <c r="AF108" i="24"/>
  <c r="EV108" i="24" s="1"/>
  <c r="AG108" i="24"/>
  <c r="EW108" i="24" s="1"/>
  <c r="AH108" i="24"/>
  <c r="EX108" i="24" s="1"/>
  <c r="AI108" i="24"/>
  <c r="EY108" i="24" s="1"/>
  <c r="BJ108" i="24"/>
  <c r="BB108" i="24"/>
  <c r="FR108" i="24" s="1"/>
  <c r="AP108" i="24"/>
  <c r="FF108" i="24" s="1"/>
  <c r="Y108" i="24"/>
  <c r="EO108" i="24" s="1"/>
  <c r="BK108" i="24"/>
  <c r="BC108" i="24"/>
  <c r="FS108" i="24" s="1"/>
  <c r="AQ108" i="24"/>
  <c r="FG108" i="24" s="1"/>
  <c r="AJ108" i="24"/>
  <c r="EZ108" i="24" s="1"/>
  <c r="Z108" i="24"/>
  <c r="EP108" i="24" s="1"/>
  <c r="BL108" i="24"/>
  <c r="BD108" i="24"/>
  <c r="FT108" i="24" s="1"/>
  <c r="AV108" i="24"/>
  <c r="FL108" i="24" s="1"/>
  <c r="AK108" i="24"/>
  <c r="FA108" i="24" s="1"/>
  <c r="AA108" i="24"/>
  <c r="EQ108" i="24" s="1"/>
  <c r="BM108" i="24"/>
  <c r="BE108" i="24"/>
  <c r="FU108" i="24" s="1"/>
  <c r="AL108" i="24"/>
  <c r="FB108" i="24" s="1"/>
  <c r="AB108" i="24"/>
  <c r="ER108" i="24" s="1"/>
  <c r="BF108" i="24"/>
  <c r="FV108" i="24" s="1"/>
  <c r="AM108" i="24"/>
  <c r="FC108" i="24" s="1"/>
  <c r="BG108" i="24"/>
  <c r="FW108" i="24" s="1"/>
  <c r="K108" i="24"/>
  <c r="EA108" i="24" s="1"/>
  <c r="L108" i="24"/>
  <c r="EB108" i="24" s="1"/>
  <c r="N108" i="24"/>
  <c r="ED108" i="24" s="1"/>
  <c r="O108" i="24"/>
  <c r="EE108" i="24" s="1"/>
  <c r="BI108" i="24"/>
  <c r="M108" i="24"/>
  <c r="EC108" i="24" s="1"/>
  <c r="AO108" i="24"/>
  <c r="FE108" i="24" s="1"/>
  <c r="P108" i="24"/>
  <c r="EF108" i="24" s="1"/>
  <c r="V108" i="24"/>
  <c r="EL108" i="24" s="1"/>
  <c r="U108" i="24"/>
  <c r="EK108" i="24" s="1"/>
  <c r="W108" i="24"/>
  <c r="EM108" i="24" s="1"/>
  <c r="X108" i="24"/>
  <c r="EN108" i="24" s="1"/>
  <c r="S108" i="24"/>
  <c r="EI108" i="24" s="1"/>
  <c r="Q108" i="24"/>
  <c r="EG108" i="24" s="1"/>
  <c r="R108" i="24"/>
  <c r="EH108" i="24" s="1"/>
  <c r="A354" i="24"/>
  <c r="DX353" i="24"/>
  <c r="DY353" i="24"/>
  <c r="DQ353" i="24"/>
  <c r="DR353" i="24"/>
  <c r="DS353" i="24"/>
  <c r="DT353" i="24"/>
  <c r="DU353" i="24"/>
  <c r="DG353" i="24"/>
  <c r="DH353" i="24"/>
  <c r="DI353" i="24"/>
  <c r="DJ353" i="24"/>
  <c r="DO353" i="24"/>
  <c r="DV353" i="24"/>
  <c r="DW353" i="24"/>
  <c r="CM353" i="24"/>
  <c r="CN353" i="24"/>
  <c r="CO353" i="24"/>
  <c r="CP353" i="24"/>
  <c r="CQ353" i="24"/>
  <c r="CR353" i="24"/>
  <c r="CF353" i="24"/>
  <c r="CG353" i="24"/>
  <c r="CH353" i="24"/>
  <c r="CI353" i="24"/>
  <c r="CJ353" i="24"/>
  <c r="CK353" i="24"/>
  <c r="CC353" i="24"/>
  <c r="CD353" i="24"/>
  <c r="CE353" i="24"/>
  <c r="BN353" i="24"/>
  <c r="BO353" i="24"/>
  <c r="BP353" i="24"/>
  <c r="BQ353" i="24"/>
  <c r="DK353" i="24"/>
  <c r="DL353" i="24"/>
  <c r="BS353" i="24"/>
  <c r="DM353" i="24"/>
  <c r="BT353" i="24"/>
  <c r="DN353" i="24"/>
  <c r="BU353" i="24"/>
  <c r="BV353" i="24"/>
  <c r="AR353" i="24"/>
  <c r="FH353" i="24" s="1"/>
  <c r="BW353" i="24"/>
  <c r="AS353" i="24"/>
  <c r="FI353" i="24" s="1"/>
  <c r="BX353" i="24"/>
  <c r="BY353" i="24"/>
  <c r="BI353" i="24"/>
  <c r="CS353" i="24"/>
  <c r="BZ353" i="24"/>
  <c r="BJ353" i="24"/>
  <c r="CT353" i="24"/>
  <c r="CA353" i="24"/>
  <c r="BK353" i="24"/>
  <c r="CU353" i="24"/>
  <c r="BL353" i="24"/>
  <c r="BM353" i="24"/>
  <c r="AY353" i="24"/>
  <c r="FO353" i="24" s="1"/>
  <c r="AE353" i="24"/>
  <c r="EU353" i="24" s="1"/>
  <c r="AF353" i="24"/>
  <c r="EV353" i="24" s="1"/>
  <c r="AZ353" i="24"/>
  <c r="FP353" i="24" s="1"/>
  <c r="AG353" i="24"/>
  <c r="EW353" i="24" s="1"/>
  <c r="BA353" i="24"/>
  <c r="FQ353" i="24" s="1"/>
  <c r="AH353" i="24"/>
  <c r="EX353" i="24" s="1"/>
  <c r="BB353" i="24"/>
  <c r="FR353" i="24" s="1"/>
  <c r="AI353" i="24"/>
  <c r="EY353" i="24" s="1"/>
  <c r="AV353" i="24"/>
  <c r="FL353" i="24" s="1"/>
  <c r="AK353" i="24"/>
  <c r="FA353" i="24" s="1"/>
  <c r="AA353" i="24"/>
  <c r="EQ353" i="24" s="1"/>
  <c r="AW353" i="24"/>
  <c r="FM353" i="24" s="1"/>
  <c r="AL353" i="24"/>
  <c r="FB353" i="24" s="1"/>
  <c r="AB353" i="24"/>
  <c r="ER353" i="24" s="1"/>
  <c r="AM353" i="24"/>
  <c r="FC353" i="24" s="1"/>
  <c r="AC353" i="24"/>
  <c r="ES353" i="24" s="1"/>
  <c r="BC353" i="24"/>
  <c r="FS353" i="24" s="1"/>
  <c r="BD353" i="24"/>
  <c r="FT353" i="24" s="1"/>
  <c r="BE353" i="24"/>
  <c r="FU353" i="24" s="1"/>
  <c r="BF353" i="24"/>
  <c r="FV353" i="24" s="1"/>
  <c r="BG353" i="24"/>
  <c r="FW353" i="24" s="1"/>
  <c r="L353" i="24"/>
  <c r="EB353" i="24" s="1"/>
  <c r="Y353" i="24"/>
  <c r="EO353" i="24" s="1"/>
  <c r="W353" i="24"/>
  <c r="EM353" i="24" s="1"/>
  <c r="X353" i="24"/>
  <c r="EN353" i="24" s="1"/>
  <c r="O353" i="24"/>
  <c r="EE353" i="24" s="1"/>
  <c r="P353" i="24"/>
  <c r="EF353" i="24" s="1"/>
  <c r="AT353" i="24"/>
  <c r="FJ353" i="24" s="1"/>
  <c r="K353" i="24"/>
  <c r="EA353" i="24" s="1"/>
  <c r="V353" i="24"/>
  <c r="EL353" i="24" s="1"/>
  <c r="AJ353" i="24"/>
  <c r="EZ353" i="24" s="1"/>
  <c r="AP353" i="24"/>
  <c r="FF353" i="24" s="1"/>
  <c r="AU353" i="24"/>
  <c r="FK353" i="24" s="1"/>
  <c r="U353" i="24"/>
  <c r="EK353" i="24" s="1"/>
  <c r="Z353" i="24"/>
  <c r="EP353" i="24" s="1"/>
  <c r="M353" i="24"/>
  <c r="EC353" i="24" s="1"/>
  <c r="AO353" i="24"/>
  <c r="FE353" i="24" s="1"/>
  <c r="AQ353" i="24"/>
  <c r="FG353" i="24" s="1"/>
  <c r="N353" i="24"/>
  <c r="ED353" i="24" s="1"/>
  <c r="R353" i="24"/>
  <c r="EH353" i="24" s="1"/>
  <c r="Q353" i="24"/>
  <c r="EG353" i="24" s="1"/>
  <c r="S353" i="24"/>
  <c r="EI353" i="24" s="1"/>
  <c r="A154" i="24"/>
  <c r="DX153" i="24"/>
  <c r="DY153" i="24"/>
  <c r="DQ153" i="24"/>
  <c r="DR153" i="24"/>
  <c r="DS153" i="24"/>
  <c r="DT153" i="24"/>
  <c r="CR153" i="24"/>
  <c r="DU153" i="24"/>
  <c r="CS153" i="24"/>
  <c r="DV153" i="24"/>
  <c r="CT153" i="24"/>
  <c r="DW153" i="24"/>
  <c r="CU153" i="24"/>
  <c r="DG153" i="24"/>
  <c r="DH153" i="24"/>
  <c r="DI153" i="24"/>
  <c r="CC153" i="24"/>
  <c r="CD153" i="24"/>
  <c r="CE153" i="24"/>
  <c r="CF153" i="24"/>
  <c r="CG153" i="24"/>
  <c r="CH153" i="24"/>
  <c r="DN153" i="24"/>
  <c r="CI153" i="24"/>
  <c r="DO153" i="24"/>
  <c r="CJ153" i="24"/>
  <c r="CK153" i="24"/>
  <c r="CM153" i="24"/>
  <c r="CN153" i="24"/>
  <c r="BW153" i="24"/>
  <c r="CO153" i="24"/>
  <c r="BX153" i="24"/>
  <c r="CP153" i="24"/>
  <c r="BY153" i="24"/>
  <c r="CQ153" i="24"/>
  <c r="BZ153" i="24"/>
  <c r="CA153" i="24"/>
  <c r="DJ153" i="24"/>
  <c r="BS153" i="24"/>
  <c r="BI153" i="24"/>
  <c r="DK153" i="24"/>
  <c r="BT153" i="24"/>
  <c r="BJ153" i="24"/>
  <c r="DL153" i="24"/>
  <c r="BU153" i="24"/>
  <c r="BK153" i="24"/>
  <c r="DM153" i="24"/>
  <c r="BV153" i="24"/>
  <c r="BL153" i="24"/>
  <c r="BM153" i="24"/>
  <c r="BN153" i="24"/>
  <c r="BO153" i="24"/>
  <c r="BP153" i="24"/>
  <c r="BE153" i="24"/>
  <c r="FU153" i="24" s="1"/>
  <c r="BF153" i="24"/>
  <c r="FV153" i="24" s="1"/>
  <c r="BG153" i="24"/>
  <c r="FW153" i="24" s="1"/>
  <c r="AO153" i="24"/>
  <c r="FE153" i="24" s="1"/>
  <c r="AP153" i="24"/>
  <c r="FF153" i="24" s="1"/>
  <c r="AR153" i="24"/>
  <c r="FH153" i="24" s="1"/>
  <c r="AS153" i="24"/>
  <c r="FI153" i="24" s="1"/>
  <c r="BA153" i="24"/>
  <c r="FQ153" i="24" s="1"/>
  <c r="AW153" i="24"/>
  <c r="FM153" i="24" s="1"/>
  <c r="X153" i="24"/>
  <c r="EN153" i="24" s="1"/>
  <c r="BB153" i="24"/>
  <c r="FR153" i="24" s="1"/>
  <c r="BC153" i="24"/>
  <c r="FS153" i="24" s="1"/>
  <c r="Z153" i="24"/>
  <c r="EP153" i="24" s="1"/>
  <c r="BD153" i="24"/>
  <c r="FT153" i="24" s="1"/>
  <c r="BQ153" i="24"/>
  <c r="AE153" i="24"/>
  <c r="EU153" i="24" s="1"/>
  <c r="U153" i="24"/>
  <c r="EK153" i="24" s="1"/>
  <c r="AF153" i="24"/>
  <c r="EV153" i="24" s="1"/>
  <c r="V153" i="24"/>
  <c r="EL153" i="24" s="1"/>
  <c r="AG153" i="24"/>
  <c r="EW153" i="24" s="1"/>
  <c r="W153" i="24"/>
  <c r="EM153" i="24" s="1"/>
  <c r="AQ153" i="24"/>
  <c r="FG153" i="24" s="1"/>
  <c r="AH153" i="24"/>
  <c r="EX153" i="24" s="1"/>
  <c r="Y153" i="24"/>
  <c r="EO153" i="24" s="1"/>
  <c r="AT153" i="24"/>
  <c r="FJ153" i="24" s="1"/>
  <c r="AI153" i="24"/>
  <c r="EY153" i="24" s="1"/>
  <c r="AA153" i="24"/>
  <c r="EQ153" i="24" s="1"/>
  <c r="AU153" i="24"/>
  <c r="FK153" i="24" s="1"/>
  <c r="AJ153" i="24"/>
  <c r="EZ153" i="24" s="1"/>
  <c r="AB153" i="24"/>
  <c r="ER153" i="24" s="1"/>
  <c r="AV153" i="24"/>
  <c r="FL153" i="24" s="1"/>
  <c r="AK153" i="24"/>
  <c r="FA153" i="24" s="1"/>
  <c r="AC153" i="24"/>
  <c r="ES153" i="24" s="1"/>
  <c r="P153" i="24"/>
  <c r="EF153" i="24" s="1"/>
  <c r="AZ153" i="24"/>
  <c r="FP153" i="24" s="1"/>
  <c r="Q153" i="24"/>
  <c r="EG153" i="24" s="1"/>
  <c r="K153" i="24"/>
  <c r="EA153" i="24" s="1"/>
  <c r="R153" i="24"/>
  <c r="EH153" i="24" s="1"/>
  <c r="S153" i="24"/>
  <c r="EI153" i="24" s="1"/>
  <c r="AY153" i="24"/>
  <c r="FO153" i="24" s="1"/>
  <c r="AL153" i="24"/>
  <c r="FB153" i="24" s="1"/>
  <c r="M153" i="24"/>
  <c r="EC153" i="24" s="1"/>
  <c r="AM153" i="24"/>
  <c r="FC153" i="24" s="1"/>
  <c r="O153" i="24"/>
  <c r="EE153" i="24" s="1"/>
  <c r="L153" i="24"/>
  <c r="EB153" i="24" s="1"/>
  <c r="N153" i="24"/>
  <c r="ED153" i="24" s="1"/>
  <c r="A149" i="24"/>
  <c r="DW148" i="24"/>
  <c r="DX148" i="24"/>
  <c r="DY148" i="24"/>
  <c r="DQ148" i="24"/>
  <c r="DR148" i="24"/>
  <c r="DS148" i="24"/>
  <c r="DH148" i="24"/>
  <c r="DT148" i="24"/>
  <c r="DU148" i="24"/>
  <c r="DV148" i="24"/>
  <c r="DK148" i="24"/>
  <c r="DG148" i="24"/>
  <c r="DI148" i="24"/>
  <c r="DJ148" i="24"/>
  <c r="DL148" i="24"/>
  <c r="DM148" i="24"/>
  <c r="DN148" i="24"/>
  <c r="DO148" i="24"/>
  <c r="CF148" i="24"/>
  <c r="CG148" i="24"/>
  <c r="CH148" i="24"/>
  <c r="CI148" i="24"/>
  <c r="CJ148" i="24"/>
  <c r="CK148" i="24"/>
  <c r="CM148" i="24"/>
  <c r="CN148" i="24"/>
  <c r="BN148" i="24"/>
  <c r="BO148" i="24"/>
  <c r="BP148" i="24"/>
  <c r="BQ148" i="24"/>
  <c r="CC148" i="24"/>
  <c r="AY148" i="24"/>
  <c r="FO148" i="24" s="1"/>
  <c r="CD148" i="24"/>
  <c r="AZ148" i="24"/>
  <c r="FP148" i="24" s="1"/>
  <c r="CE148" i="24"/>
  <c r="BA148" i="24"/>
  <c r="FQ148" i="24" s="1"/>
  <c r="BX148" i="24"/>
  <c r="AR148" i="24"/>
  <c r="FH148" i="24" s="1"/>
  <c r="BY148" i="24"/>
  <c r="AS148" i="24"/>
  <c r="FI148" i="24" s="1"/>
  <c r="BZ148" i="24"/>
  <c r="AT148" i="24"/>
  <c r="FJ148" i="24" s="1"/>
  <c r="CA148" i="24"/>
  <c r="AU148" i="24"/>
  <c r="FK148" i="24" s="1"/>
  <c r="AW148" i="24"/>
  <c r="FM148" i="24" s="1"/>
  <c r="BI148" i="24"/>
  <c r="BT148" i="24"/>
  <c r="BB148" i="24"/>
  <c r="FR148" i="24" s="1"/>
  <c r="AC148" i="24"/>
  <c r="ES148" i="24" s="1"/>
  <c r="BU148" i="24"/>
  <c r="BC148" i="24"/>
  <c r="FS148" i="24" s="1"/>
  <c r="BV148" i="24"/>
  <c r="BD148" i="24"/>
  <c r="FT148" i="24" s="1"/>
  <c r="AE148" i="24"/>
  <c r="EU148" i="24" s="1"/>
  <c r="BW148" i="24"/>
  <c r="BE148" i="24"/>
  <c r="FU148" i="24" s="1"/>
  <c r="AF148" i="24"/>
  <c r="EV148" i="24" s="1"/>
  <c r="CO148" i="24"/>
  <c r="BJ148" i="24"/>
  <c r="BF148" i="24"/>
  <c r="FV148" i="24" s="1"/>
  <c r="AG148" i="24"/>
  <c r="EW148" i="24" s="1"/>
  <c r="CP148" i="24"/>
  <c r="BK148" i="24"/>
  <c r="BG148" i="24"/>
  <c r="FW148" i="24" s="1"/>
  <c r="AO148" i="24"/>
  <c r="FE148" i="24" s="1"/>
  <c r="AH148" i="24"/>
  <c r="EX148" i="24" s="1"/>
  <c r="CQ148" i="24"/>
  <c r="BL148" i="24"/>
  <c r="AP148" i="24"/>
  <c r="FF148" i="24" s="1"/>
  <c r="AI148" i="24"/>
  <c r="EY148" i="24" s="1"/>
  <c r="CR148" i="24"/>
  <c r="BM148" i="24"/>
  <c r="U148" i="24"/>
  <c r="EK148" i="24" s="1"/>
  <c r="V148" i="24"/>
  <c r="EL148" i="24" s="1"/>
  <c r="AQ148" i="24"/>
  <c r="FG148" i="24" s="1"/>
  <c r="W148" i="24"/>
  <c r="EM148" i="24" s="1"/>
  <c r="AV148" i="24"/>
  <c r="FL148" i="24" s="1"/>
  <c r="X148" i="24"/>
  <c r="EN148" i="24" s="1"/>
  <c r="Y148" i="24"/>
  <c r="EO148" i="24" s="1"/>
  <c r="Z148" i="24"/>
  <c r="EP148" i="24" s="1"/>
  <c r="AA148" i="24"/>
  <c r="EQ148" i="24" s="1"/>
  <c r="AB148" i="24"/>
  <c r="ER148" i="24" s="1"/>
  <c r="CS148" i="24"/>
  <c r="AK148" i="24"/>
  <c r="FA148" i="24" s="1"/>
  <c r="O148" i="24"/>
  <c r="EE148" i="24" s="1"/>
  <c r="BS148" i="24"/>
  <c r="P148" i="24"/>
  <c r="EF148" i="24" s="1"/>
  <c r="CT148" i="24"/>
  <c r="AL148" i="24"/>
  <c r="FB148" i="24" s="1"/>
  <c r="CU148" i="24"/>
  <c r="AM148" i="24"/>
  <c r="FC148" i="24" s="1"/>
  <c r="M148" i="24"/>
  <c r="EC148" i="24" s="1"/>
  <c r="N148" i="24"/>
  <c r="ED148" i="24" s="1"/>
  <c r="K148" i="24"/>
  <c r="EA148" i="24" s="1"/>
  <c r="L148" i="24"/>
  <c r="EB148" i="24" s="1"/>
  <c r="AJ148" i="24"/>
  <c r="EZ148" i="24" s="1"/>
  <c r="Q148" i="24"/>
  <c r="EG148" i="24" s="1"/>
  <c r="R148" i="24"/>
  <c r="EH148" i="24" s="1"/>
  <c r="S148" i="24"/>
  <c r="EI148" i="24" s="1"/>
  <c r="A89" i="24"/>
  <c r="DQ88" i="24"/>
  <c r="DR88" i="24"/>
  <c r="DS88" i="24"/>
  <c r="DT88" i="24"/>
  <c r="DU88" i="24"/>
  <c r="DV88" i="24"/>
  <c r="DW88" i="24"/>
  <c r="DX88" i="24"/>
  <c r="DY88" i="24"/>
  <c r="DG88" i="24"/>
  <c r="DH88" i="24"/>
  <c r="DI88" i="24"/>
  <c r="DJ88" i="24"/>
  <c r="DK88" i="24"/>
  <c r="CS88" i="24"/>
  <c r="CT88" i="24"/>
  <c r="CU88" i="24"/>
  <c r="DL88" i="24"/>
  <c r="DM88" i="24"/>
  <c r="DN88" i="24"/>
  <c r="DO88" i="24"/>
  <c r="CO88" i="24"/>
  <c r="CP88" i="24"/>
  <c r="CQ88" i="24"/>
  <c r="CR88" i="24"/>
  <c r="CF88" i="24"/>
  <c r="CG88" i="24"/>
  <c r="CH88" i="24"/>
  <c r="CI88" i="24"/>
  <c r="CJ88" i="24"/>
  <c r="CK88" i="24"/>
  <c r="CM88" i="24"/>
  <c r="CN88" i="24"/>
  <c r="BV88" i="24"/>
  <c r="BW88" i="24"/>
  <c r="BX88" i="24"/>
  <c r="BY88" i="24"/>
  <c r="BZ88" i="24"/>
  <c r="CA88" i="24"/>
  <c r="BN88" i="24"/>
  <c r="BO88" i="24"/>
  <c r="BP88" i="24"/>
  <c r="BQ88" i="24"/>
  <c r="AY88" i="24"/>
  <c r="FO88" i="24" s="1"/>
  <c r="AZ88" i="24"/>
  <c r="FP88" i="24" s="1"/>
  <c r="BA88" i="24"/>
  <c r="FQ88" i="24" s="1"/>
  <c r="AR88" i="24"/>
  <c r="FH88" i="24" s="1"/>
  <c r="AS88" i="24"/>
  <c r="FI88" i="24" s="1"/>
  <c r="AT88" i="24"/>
  <c r="FJ88" i="24" s="1"/>
  <c r="BI88" i="24"/>
  <c r="AU88" i="24"/>
  <c r="FK88" i="24" s="1"/>
  <c r="BJ88" i="24"/>
  <c r="BB88" i="24"/>
  <c r="FR88" i="24" s="1"/>
  <c r="BS88" i="24"/>
  <c r="BK88" i="24"/>
  <c r="BC88" i="24"/>
  <c r="FS88" i="24" s="1"/>
  <c r="AW88" i="24"/>
  <c r="FM88" i="24" s="1"/>
  <c r="BT88" i="24"/>
  <c r="BL88" i="24"/>
  <c r="BD88" i="24"/>
  <c r="FT88" i="24" s="1"/>
  <c r="BU88" i="24"/>
  <c r="BM88" i="24"/>
  <c r="BE88" i="24"/>
  <c r="FU88" i="24" s="1"/>
  <c r="AC88" i="24"/>
  <c r="ES88" i="24" s="1"/>
  <c r="AE88" i="24"/>
  <c r="EU88" i="24" s="1"/>
  <c r="AF88" i="24"/>
  <c r="EV88" i="24" s="1"/>
  <c r="AG88" i="24"/>
  <c r="EW88" i="24" s="1"/>
  <c r="AH88" i="24"/>
  <c r="EX88" i="24" s="1"/>
  <c r="AI88" i="24"/>
  <c r="EY88" i="24" s="1"/>
  <c r="Y88" i="24"/>
  <c r="EO88" i="24" s="1"/>
  <c r="CC88" i="24"/>
  <c r="Z88" i="24"/>
  <c r="EP88" i="24" s="1"/>
  <c r="CD88" i="24"/>
  <c r="AA88" i="24"/>
  <c r="EQ88" i="24" s="1"/>
  <c r="CE88" i="24"/>
  <c r="AB88" i="24"/>
  <c r="ER88" i="24" s="1"/>
  <c r="AJ88" i="24"/>
  <c r="EZ88" i="24" s="1"/>
  <c r="AK88" i="24"/>
  <c r="FA88" i="24" s="1"/>
  <c r="AL88" i="24"/>
  <c r="FB88" i="24" s="1"/>
  <c r="AM88" i="24"/>
  <c r="FC88" i="24" s="1"/>
  <c r="U88" i="24"/>
  <c r="EK88" i="24" s="1"/>
  <c r="K88" i="24"/>
  <c r="EA88" i="24" s="1"/>
  <c r="V88" i="24"/>
  <c r="EL88" i="24" s="1"/>
  <c r="L88" i="24"/>
  <c r="EB88" i="24" s="1"/>
  <c r="W88" i="24"/>
  <c r="EM88" i="24" s="1"/>
  <c r="AO88" i="24"/>
  <c r="FE88" i="24" s="1"/>
  <c r="X88" i="24"/>
  <c r="EN88" i="24" s="1"/>
  <c r="O88" i="24"/>
  <c r="EE88" i="24" s="1"/>
  <c r="AP88" i="24"/>
  <c r="FF88" i="24" s="1"/>
  <c r="N88" i="24"/>
  <c r="ED88" i="24" s="1"/>
  <c r="BF88" i="24"/>
  <c r="FV88" i="24" s="1"/>
  <c r="AQ88" i="24"/>
  <c r="FG88" i="24" s="1"/>
  <c r="P88" i="24"/>
  <c r="EF88" i="24" s="1"/>
  <c r="BG88" i="24"/>
  <c r="FW88" i="24" s="1"/>
  <c r="AV88" i="24"/>
  <c r="FL88" i="24" s="1"/>
  <c r="M88" i="24"/>
  <c r="EC88" i="24" s="1"/>
  <c r="R88" i="24"/>
  <c r="EH88" i="24" s="1"/>
  <c r="S88" i="24"/>
  <c r="EI88" i="24" s="1"/>
  <c r="Q88" i="24"/>
  <c r="EG88" i="24" s="1"/>
  <c r="A399" i="24"/>
  <c r="DS398" i="24"/>
  <c r="DT398" i="24"/>
  <c r="DU398" i="24"/>
  <c r="DV398" i="24"/>
  <c r="DW398" i="24"/>
  <c r="DX398" i="24"/>
  <c r="DQ398" i="24"/>
  <c r="DR398" i="24"/>
  <c r="DY398" i="24"/>
  <c r="DJ398" i="24"/>
  <c r="DK398" i="24"/>
  <c r="CS398" i="24"/>
  <c r="DL398" i="24"/>
  <c r="DM398" i="24"/>
  <c r="DN398" i="24"/>
  <c r="DO398" i="24"/>
  <c r="CP398" i="24"/>
  <c r="CQ398" i="24"/>
  <c r="CR398" i="24"/>
  <c r="CC398" i="24"/>
  <c r="CT398" i="24"/>
  <c r="CD398" i="24"/>
  <c r="CU398" i="24"/>
  <c r="CE398" i="24"/>
  <c r="DG398" i="24"/>
  <c r="CF398" i="24"/>
  <c r="DH398" i="24"/>
  <c r="CG398" i="24"/>
  <c r="DI398" i="24"/>
  <c r="CH398" i="24"/>
  <c r="CM398" i="24"/>
  <c r="CN398" i="24"/>
  <c r="CO398" i="24"/>
  <c r="BI398" i="24"/>
  <c r="BJ398" i="24"/>
  <c r="BK398" i="24"/>
  <c r="BL398" i="24"/>
  <c r="CI398" i="24"/>
  <c r="BM398" i="24"/>
  <c r="CJ398" i="24"/>
  <c r="BN398" i="24"/>
  <c r="CK398" i="24"/>
  <c r="BO398" i="24"/>
  <c r="BP398" i="24"/>
  <c r="BG398" i="24"/>
  <c r="FW398" i="24" s="1"/>
  <c r="BS398" i="24"/>
  <c r="BT398" i="24"/>
  <c r="BU398" i="24"/>
  <c r="BV398" i="24"/>
  <c r="BW398" i="24"/>
  <c r="BX398" i="24"/>
  <c r="AT398" i="24"/>
  <c r="FJ398" i="24" s="1"/>
  <c r="AU398" i="24"/>
  <c r="FK398" i="24" s="1"/>
  <c r="AV398" i="24"/>
  <c r="FL398" i="24" s="1"/>
  <c r="AW398" i="24"/>
  <c r="FM398" i="24" s="1"/>
  <c r="BY398" i="24"/>
  <c r="AY398" i="24"/>
  <c r="FO398" i="24" s="1"/>
  <c r="AF398" i="24"/>
  <c r="EV398" i="24" s="1"/>
  <c r="V398" i="24"/>
  <c r="EL398" i="24" s="1"/>
  <c r="BZ398" i="24"/>
  <c r="AZ398" i="24"/>
  <c r="FP398" i="24" s="1"/>
  <c r="AG398" i="24"/>
  <c r="EW398" i="24" s="1"/>
  <c r="W398" i="24"/>
  <c r="EM398" i="24" s="1"/>
  <c r="CA398" i="24"/>
  <c r="BA398" i="24"/>
  <c r="FQ398" i="24" s="1"/>
  <c r="AH398" i="24"/>
  <c r="EX398" i="24" s="1"/>
  <c r="X398" i="24"/>
  <c r="EN398" i="24" s="1"/>
  <c r="BB398" i="24"/>
  <c r="FR398" i="24" s="1"/>
  <c r="AI398" i="24"/>
  <c r="EY398" i="24" s="1"/>
  <c r="Y398" i="24"/>
  <c r="EO398" i="24" s="1"/>
  <c r="BC398" i="24"/>
  <c r="FS398" i="24" s="1"/>
  <c r="AJ398" i="24"/>
  <c r="EZ398" i="24" s="1"/>
  <c r="Z398" i="24"/>
  <c r="EP398" i="24" s="1"/>
  <c r="BD398" i="24"/>
  <c r="FT398" i="24" s="1"/>
  <c r="AK398" i="24"/>
  <c r="FA398" i="24" s="1"/>
  <c r="AA398" i="24"/>
  <c r="EQ398" i="24" s="1"/>
  <c r="BE398" i="24"/>
  <c r="FU398" i="24" s="1"/>
  <c r="AL398" i="24"/>
  <c r="FB398" i="24" s="1"/>
  <c r="AB398" i="24"/>
  <c r="ER398" i="24" s="1"/>
  <c r="BQ398" i="24"/>
  <c r="BF398" i="24"/>
  <c r="FV398" i="24" s="1"/>
  <c r="AM398" i="24"/>
  <c r="FC398" i="24" s="1"/>
  <c r="AC398" i="24"/>
  <c r="ES398" i="24" s="1"/>
  <c r="P398" i="24"/>
  <c r="EF398" i="24" s="1"/>
  <c r="Q398" i="24"/>
  <c r="EG398" i="24" s="1"/>
  <c r="R398" i="24"/>
  <c r="EH398" i="24" s="1"/>
  <c r="U398" i="24"/>
  <c r="EK398" i="24" s="1"/>
  <c r="S398" i="24"/>
  <c r="EI398" i="24" s="1"/>
  <c r="AO398" i="24"/>
  <c r="FE398" i="24" s="1"/>
  <c r="AS398" i="24"/>
  <c r="FI398" i="24" s="1"/>
  <c r="AR398" i="24"/>
  <c r="FH398" i="24" s="1"/>
  <c r="AP398" i="24"/>
  <c r="FF398" i="24" s="1"/>
  <c r="AQ398" i="24"/>
  <c r="FG398" i="24" s="1"/>
  <c r="K398" i="24"/>
  <c r="EA398" i="24" s="1"/>
  <c r="N398" i="24"/>
  <c r="ED398" i="24" s="1"/>
  <c r="L398" i="24"/>
  <c r="EB398" i="24" s="1"/>
  <c r="AE398" i="24"/>
  <c r="EU398" i="24" s="1"/>
  <c r="O398" i="24"/>
  <c r="EE398" i="24" s="1"/>
  <c r="M398" i="24"/>
  <c r="EC398" i="24" s="1"/>
  <c r="A164" i="24"/>
  <c r="DQ163" i="24"/>
  <c r="DR163" i="24"/>
  <c r="DS163" i="24"/>
  <c r="DU163" i="24"/>
  <c r="DT163" i="24"/>
  <c r="DV163" i="24"/>
  <c r="DW163" i="24"/>
  <c r="DX163" i="24"/>
  <c r="DH163" i="24"/>
  <c r="DI163" i="24"/>
  <c r="DJ163" i="24"/>
  <c r="DK163" i="24"/>
  <c r="DY163" i="24"/>
  <c r="DL163" i="24"/>
  <c r="DM163" i="24"/>
  <c r="DN163" i="24"/>
  <c r="DO163" i="24"/>
  <c r="DG163" i="24"/>
  <c r="CM163" i="24"/>
  <c r="CN163" i="24"/>
  <c r="CO163" i="24"/>
  <c r="CK163" i="24"/>
  <c r="CT163" i="24"/>
  <c r="CU163" i="24"/>
  <c r="CP163" i="24"/>
  <c r="CG163" i="24"/>
  <c r="CQ163" i="24"/>
  <c r="CH163" i="24"/>
  <c r="CR163" i="24"/>
  <c r="CI163" i="24"/>
  <c r="CS163" i="24"/>
  <c r="CJ163" i="24"/>
  <c r="BS163" i="24"/>
  <c r="BT163" i="24"/>
  <c r="AY163" i="24"/>
  <c r="FO163" i="24" s="1"/>
  <c r="AZ163" i="24"/>
  <c r="FP163" i="24" s="1"/>
  <c r="BA163" i="24"/>
  <c r="FQ163" i="24" s="1"/>
  <c r="BB163" i="24"/>
  <c r="FR163" i="24" s="1"/>
  <c r="BC163" i="24"/>
  <c r="FS163" i="24" s="1"/>
  <c r="BD163" i="24"/>
  <c r="FT163" i="24" s="1"/>
  <c r="BE163" i="24"/>
  <c r="FU163" i="24" s="1"/>
  <c r="BF163" i="24"/>
  <c r="FV163" i="24" s="1"/>
  <c r="AW163" i="24"/>
  <c r="FM163" i="24" s="1"/>
  <c r="CC163" i="24"/>
  <c r="BU163" i="24"/>
  <c r="CD163" i="24"/>
  <c r="BV163" i="24"/>
  <c r="CE163" i="24"/>
  <c r="BW163" i="24"/>
  <c r="BI163" i="24"/>
  <c r="CF163" i="24"/>
  <c r="BX163" i="24"/>
  <c r="BJ163" i="24"/>
  <c r="AQ163" i="24"/>
  <c r="FG163" i="24" s="1"/>
  <c r="AH163" i="24"/>
  <c r="EX163" i="24" s="1"/>
  <c r="AR163" i="24"/>
  <c r="FH163" i="24" s="1"/>
  <c r="AI163" i="24"/>
  <c r="EY163" i="24" s="1"/>
  <c r="AS163" i="24"/>
  <c r="FI163" i="24" s="1"/>
  <c r="AJ163" i="24"/>
  <c r="EZ163" i="24" s="1"/>
  <c r="AT163" i="24"/>
  <c r="FJ163" i="24" s="1"/>
  <c r="AK163" i="24"/>
  <c r="FA163" i="24" s="1"/>
  <c r="AU163" i="24"/>
  <c r="FK163" i="24" s="1"/>
  <c r="AL163" i="24"/>
  <c r="FB163" i="24" s="1"/>
  <c r="AV163" i="24"/>
  <c r="FL163" i="24" s="1"/>
  <c r="AM163" i="24"/>
  <c r="FC163" i="24" s="1"/>
  <c r="U163" i="24"/>
  <c r="EK163" i="24" s="1"/>
  <c r="V163" i="24"/>
  <c r="EL163" i="24" s="1"/>
  <c r="AE163" i="24"/>
  <c r="EU163" i="24" s="1"/>
  <c r="W163" i="24"/>
  <c r="EM163" i="24" s="1"/>
  <c r="BK163" i="24"/>
  <c r="AF163" i="24"/>
  <c r="EV163" i="24" s="1"/>
  <c r="X163" i="24"/>
  <c r="EN163" i="24" s="1"/>
  <c r="BL163" i="24"/>
  <c r="AO163" i="24"/>
  <c r="FE163" i="24" s="1"/>
  <c r="AG163" i="24"/>
  <c r="EW163" i="24" s="1"/>
  <c r="Y163" i="24"/>
  <c r="EO163" i="24" s="1"/>
  <c r="BM163" i="24"/>
  <c r="AP163" i="24"/>
  <c r="FF163" i="24" s="1"/>
  <c r="Z163" i="24"/>
  <c r="EP163" i="24" s="1"/>
  <c r="BN163" i="24"/>
  <c r="AA163" i="24"/>
  <c r="EQ163" i="24" s="1"/>
  <c r="BY163" i="24"/>
  <c r="BZ163" i="24"/>
  <c r="BG163" i="24"/>
  <c r="FW163" i="24" s="1"/>
  <c r="CA163" i="24"/>
  <c r="O163" i="24"/>
  <c r="EE163" i="24" s="1"/>
  <c r="P163" i="24"/>
  <c r="EF163" i="24" s="1"/>
  <c r="AB163" i="24"/>
  <c r="ER163" i="24" s="1"/>
  <c r="AC163" i="24"/>
  <c r="ES163" i="24" s="1"/>
  <c r="K163" i="24"/>
  <c r="EA163" i="24" s="1"/>
  <c r="N163" i="24"/>
  <c r="ED163" i="24" s="1"/>
  <c r="R163" i="24"/>
  <c r="EH163" i="24" s="1"/>
  <c r="BP163" i="24"/>
  <c r="L163" i="24"/>
  <c r="EB163" i="24" s="1"/>
  <c r="Q163" i="24"/>
  <c r="EG163" i="24" s="1"/>
  <c r="BO163" i="24"/>
  <c r="BQ163" i="24"/>
  <c r="M163" i="24"/>
  <c r="EC163" i="24" s="1"/>
  <c r="S163" i="24"/>
  <c r="EI163" i="24" s="1"/>
  <c r="A104" i="24"/>
  <c r="DQ103" i="24"/>
  <c r="DR103" i="24"/>
  <c r="DS103" i="24"/>
  <c r="DU103" i="24"/>
  <c r="DX103" i="24"/>
  <c r="DY103" i="24"/>
  <c r="DI103" i="24"/>
  <c r="DJ103" i="24"/>
  <c r="DK103" i="24"/>
  <c r="DL103" i="24"/>
  <c r="DM103" i="24"/>
  <c r="DN103" i="24"/>
  <c r="DO103" i="24"/>
  <c r="DG103" i="24"/>
  <c r="DH103" i="24"/>
  <c r="CP103" i="24"/>
  <c r="DT103" i="24"/>
  <c r="CQ103" i="24"/>
  <c r="DV103" i="24"/>
  <c r="CR103" i="24"/>
  <c r="DW103" i="24"/>
  <c r="CS103" i="24"/>
  <c r="CT103" i="24"/>
  <c r="CU103" i="24"/>
  <c r="CK103" i="24"/>
  <c r="CM103" i="24"/>
  <c r="CN103" i="24"/>
  <c r="CO103" i="24"/>
  <c r="CC103" i="24"/>
  <c r="CD103" i="24"/>
  <c r="CE103" i="24"/>
  <c r="CF103" i="24"/>
  <c r="CG103" i="24"/>
  <c r="CH103" i="24"/>
  <c r="CI103" i="24"/>
  <c r="BS103" i="24"/>
  <c r="CJ103" i="24"/>
  <c r="BT103" i="24"/>
  <c r="AY103" i="24"/>
  <c r="FO103" i="24" s="1"/>
  <c r="AZ103" i="24"/>
  <c r="FP103" i="24" s="1"/>
  <c r="BA103" i="24"/>
  <c r="FQ103" i="24" s="1"/>
  <c r="BB103" i="24"/>
  <c r="FR103" i="24" s="1"/>
  <c r="BC103" i="24"/>
  <c r="FS103" i="24" s="1"/>
  <c r="BD103" i="24"/>
  <c r="FT103" i="24" s="1"/>
  <c r="BE103" i="24"/>
  <c r="FU103" i="24" s="1"/>
  <c r="BF103" i="24"/>
  <c r="FV103" i="24" s="1"/>
  <c r="AW103" i="24"/>
  <c r="FM103" i="24" s="1"/>
  <c r="BI103" i="24"/>
  <c r="BJ103" i="24"/>
  <c r="BK103" i="24"/>
  <c r="BL103" i="24"/>
  <c r="BM103" i="24"/>
  <c r="BN103" i="24"/>
  <c r="BO103" i="24"/>
  <c r="AO103" i="24"/>
  <c r="FE103" i="24" s="1"/>
  <c r="AH103" i="24"/>
  <c r="EX103" i="24" s="1"/>
  <c r="BP103" i="24"/>
  <c r="AP103" i="24"/>
  <c r="FF103" i="24" s="1"/>
  <c r="AI103" i="24"/>
  <c r="EY103" i="24" s="1"/>
  <c r="BQ103" i="24"/>
  <c r="AQ103" i="24"/>
  <c r="FG103" i="24" s="1"/>
  <c r="AJ103" i="24"/>
  <c r="EZ103" i="24" s="1"/>
  <c r="AR103" i="24"/>
  <c r="FH103" i="24" s="1"/>
  <c r="AK103" i="24"/>
  <c r="FA103" i="24" s="1"/>
  <c r="AS103" i="24"/>
  <c r="FI103" i="24" s="1"/>
  <c r="AL103" i="24"/>
  <c r="FB103" i="24" s="1"/>
  <c r="AT103" i="24"/>
  <c r="FJ103" i="24" s="1"/>
  <c r="AM103" i="24"/>
  <c r="FC103" i="24" s="1"/>
  <c r="AU103" i="24"/>
  <c r="FK103" i="24" s="1"/>
  <c r="BY103" i="24"/>
  <c r="AV103" i="24"/>
  <c r="FL103" i="24" s="1"/>
  <c r="Z103" i="24"/>
  <c r="EP103" i="24" s="1"/>
  <c r="BZ103" i="24"/>
  <c r="AA103" i="24"/>
  <c r="EQ103" i="24" s="1"/>
  <c r="CA103" i="24"/>
  <c r="AB103" i="24"/>
  <c r="ER103" i="24" s="1"/>
  <c r="AC103" i="24"/>
  <c r="ES103" i="24" s="1"/>
  <c r="BU103" i="24"/>
  <c r="AE103" i="24"/>
  <c r="EU103" i="24" s="1"/>
  <c r="Q103" i="24"/>
  <c r="EG103" i="24" s="1"/>
  <c r="BV103" i="24"/>
  <c r="AF103" i="24"/>
  <c r="EV103" i="24" s="1"/>
  <c r="P103" i="24"/>
  <c r="EF103" i="24" s="1"/>
  <c r="R103" i="24"/>
  <c r="EH103" i="24" s="1"/>
  <c r="BW103" i="24"/>
  <c r="AG103" i="24"/>
  <c r="EW103" i="24" s="1"/>
  <c r="V103" i="24"/>
  <c r="EL103" i="24" s="1"/>
  <c r="Y103" i="24"/>
  <c r="EO103" i="24" s="1"/>
  <c r="BX103" i="24"/>
  <c r="BG103" i="24"/>
  <c r="FW103" i="24" s="1"/>
  <c r="U103" i="24"/>
  <c r="EK103" i="24" s="1"/>
  <c r="S103" i="24"/>
  <c r="EI103" i="24" s="1"/>
  <c r="X103" i="24"/>
  <c r="EN103" i="24" s="1"/>
  <c r="K103" i="24"/>
  <c r="EA103" i="24" s="1"/>
  <c r="L103" i="24"/>
  <c r="EB103" i="24" s="1"/>
  <c r="N103" i="24"/>
  <c r="ED103" i="24" s="1"/>
  <c r="M103" i="24"/>
  <c r="EC103" i="24" s="1"/>
  <c r="O103" i="24"/>
  <c r="EE103" i="24" s="1"/>
  <c r="W103" i="24"/>
  <c r="EM103" i="24" s="1"/>
  <c r="DV58" i="24"/>
  <c r="CR58" i="24"/>
  <c r="BL58" i="24"/>
  <c r="AT58" i="24"/>
  <c r="FJ58" i="24" s="1"/>
  <c r="AA58" i="24"/>
  <c r="EQ58" i="24" s="1"/>
  <c r="AG93" i="24"/>
  <c r="EW93" i="24" s="1"/>
  <c r="A289" i="24"/>
  <c r="DR288" i="24"/>
  <c r="DS288" i="24"/>
  <c r="DT288" i="24"/>
  <c r="DU288" i="24"/>
  <c r="DV288" i="24"/>
  <c r="DW288" i="24"/>
  <c r="DX288" i="24"/>
  <c r="DY288" i="24"/>
  <c r="DH288" i="24"/>
  <c r="DI288" i="24"/>
  <c r="DJ288" i="24"/>
  <c r="DK288" i="24"/>
  <c r="DL288" i="24"/>
  <c r="DM288" i="24"/>
  <c r="DN288" i="24"/>
  <c r="DO288" i="24"/>
  <c r="CM288" i="24"/>
  <c r="CN288" i="24"/>
  <c r="DG288" i="24"/>
  <c r="CO288" i="24"/>
  <c r="CT288" i="24"/>
  <c r="CK288" i="24"/>
  <c r="CU288" i="24"/>
  <c r="BT288" i="24"/>
  <c r="CP288" i="24"/>
  <c r="AW288" i="24"/>
  <c r="FM288" i="24" s="1"/>
  <c r="CQ288" i="24"/>
  <c r="CR288" i="24"/>
  <c r="AY288" i="24"/>
  <c r="FO288" i="24" s="1"/>
  <c r="CS288" i="24"/>
  <c r="AZ288" i="24"/>
  <c r="FP288" i="24" s="1"/>
  <c r="BA288" i="24"/>
  <c r="FQ288" i="24" s="1"/>
  <c r="BB288" i="24"/>
  <c r="FR288" i="24" s="1"/>
  <c r="BC288" i="24"/>
  <c r="FS288" i="24" s="1"/>
  <c r="BD288" i="24"/>
  <c r="FT288" i="24" s="1"/>
  <c r="BU288" i="24"/>
  <c r="AH288" i="24"/>
  <c r="EX288" i="24" s="1"/>
  <c r="BV288" i="24"/>
  <c r="AI288" i="24"/>
  <c r="EY288" i="24" s="1"/>
  <c r="BW288" i="24"/>
  <c r="AJ288" i="24"/>
  <c r="EZ288" i="24" s="1"/>
  <c r="BX288" i="24"/>
  <c r="AK288" i="24"/>
  <c r="FA288" i="24" s="1"/>
  <c r="BY288" i="24"/>
  <c r="AL288" i="24"/>
  <c r="FB288" i="24" s="1"/>
  <c r="BZ288" i="24"/>
  <c r="AM288" i="24"/>
  <c r="FC288" i="24" s="1"/>
  <c r="CA288" i="24"/>
  <c r="AO288" i="24"/>
  <c r="FE288" i="24" s="1"/>
  <c r="BN288" i="24"/>
  <c r="BG288" i="24"/>
  <c r="FW288" i="24" s="1"/>
  <c r="AS288" i="24"/>
  <c r="FI288" i="24" s="1"/>
  <c r="AF288" i="24"/>
  <c r="EV288" i="24" s="1"/>
  <c r="BO288" i="24"/>
  <c r="AT288" i="24"/>
  <c r="FJ288" i="24" s="1"/>
  <c r="AG288" i="24"/>
  <c r="EW288" i="24" s="1"/>
  <c r="BP288" i="24"/>
  <c r="AU288" i="24"/>
  <c r="FK288" i="24" s="1"/>
  <c r="DQ288" i="24"/>
  <c r="BS288" i="24"/>
  <c r="BQ288" i="24"/>
  <c r="AV288" i="24"/>
  <c r="FL288" i="24" s="1"/>
  <c r="X288" i="24"/>
  <c r="EN288" i="24" s="1"/>
  <c r="R288" i="24"/>
  <c r="EH288" i="24" s="1"/>
  <c r="AP288" i="24"/>
  <c r="FF288" i="24" s="1"/>
  <c r="Y288" i="24"/>
  <c r="EO288" i="24" s="1"/>
  <c r="CE288" i="24"/>
  <c r="BJ288" i="24"/>
  <c r="CH288" i="24"/>
  <c r="AQ288" i="24"/>
  <c r="FG288" i="24" s="1"/>
  <c r="Z288" i="24"/>
  <c r="EP288" i="24" s="1"/>
  <c r="O288" i="24"/>
  <c r="EE288" i="24" s="1"/>
  <c r="BI288" i="24"/>
  <c r="Q288" i="24"/>
  <c r="EG288" i="24" s="1"/>
  <c r="AR288" i="24"/>
  <c r="FH288" i="24" s="1"/>
  <c r="AA288" i="24"/>
  <c r="EQ288" i="24" s="1"/>
  <c r="BF288" i="24"/>
  <c r="FV288" i="24" s="1"/>
  <c r="CG288" i="24"/>
  <c r="CJ288" i="24"/>
  <c r="AB288" i="24"/>
  <c r="ER288" i="24" s="1"/>
  <c r="CD288" i="24"/>
  <c r="AC288" i="24"/>
  <c r="ES288" i="24" s="1"/>
  <c r="K288" i="24"/>
  <c r="EA288" i="24" s="1"/>
  <c r="N288" i="24"/>
  <c r="ED288" i="24" s="1"/>
  <c r="BE288" i="24"/>
  <c r="FU288" i="24" s="1"/>
  <c r="CF288" i="24"/>
  <c r="S288" i="24"/>
  <c r="EI288" i="24" s="1"/>
  <c r="BM288" i="24"/>
  <c r="AE288" i="24"/>
  <c r="EU288" i="24" s="1"/>
  <c r="L288" i="24"/>
  <c r="EB288" i="24" s="1"/>
  <c r="P288" i="24"/>
  <c r="EF288" i="24" s="1"/>
  <c r="M288" i="24"/>
  <c r="EC288" i="24" s="1"/>
  <c r="CC288" i="24"/>
  <c r="BK288" i="24"/>
  <c r="CI288" i="24"/>
  <c r="BL288" i="24"/>
  <c r="U288" i="24"/>
  <c r="EK288" i="24" s="1"/>
  <c r="V288" i="24"/>
  <c r="EL288" i="24" s="1"/>
  <c r="W288" i="24"/>
  <c r="EM288" i="24" s="1"/>
  <c r="A39" i="24"/>
  <c r="DS38" i="24"/>
  <c r="DT38" i="24"/>
  <c r="DU38" i="24"/>
  <c r="DV38" i="24"/>
  <c r="DW38" i="24"/>
  <c r="DX38" i="24"/>
  <c r="DN38" i="24"/>
  <c r="DO38" i="24"/>
  <c r="CM38" i="24"/>
  <c r="CN38" i="24"/>
  <c r="DQ38" i="24"/>
  <c r="CO38" i="24"/>
  <c r="DR38" i="24"/>
  <c r="CP38" i="24"/>
  <c r="DY38" i="24"/>
  <c r="CC38" i="24"/>
  <c r="DJ38" i="24"/>
  <c r="CH38" i="24"/>
  <c r="BV38" i="24"/>
  <c r="DK38" i="24"/>
  <c r="CI38" i="24"/>
  <c r="BW38" i="24"/>
  <c r="DL38" i="24"/>
  <c r="CJ38" i="24"/>
  <c r="BX38" i="24"/>
  <c r="DM38" i="24"/>
  <c r="CK38" i="24"/>
  <c r="CQ38" i="24"/>
  <c r="CR38" i="24"/>
  <c r="CS38" i="24"/>
  <c r="CT38" i="24"/>
  <c r="BZ38" i="24"/>
  <c r="CA38" i="24"/>
  <c r="BD38" i="24"/>
  <c r="FT38" i="24" s="1"/>
  <c r="BE38" i="24"/>
  <c r="FU38" i="24" s="1"/>
  <c r="BF38" i="24"/>
  <c r="FV38" i="24" s="1"/>
  <c r="BG38" i="24"/>
  <c r="FW38" i="24" s="1"/>
  <c r="BS38" i="24"/>
  <c r="BT38" i="24"/>
  <c r="BI38" i="24"/>
  <c r="BU38" i="24"/>
  <c r="BJ38" i="24"/>
  <c r="BY38" i="24"/>
  <c r="BK38" i="24"/>
  <c r="DG38" i="24"/>
  <c r="DH38" i="24"/>
  <c r="DI38" i="24"/>
  <c r="AO38" i="24"/>
  <c r="FE38" i="24" s="1"/>
  <c r="AT38" i="24"/>
  <c r="FJ38" i="24" s="1"/>
  <c r="AM38" i="24"/>
  <c r="FC38" i="24" s="1"/>
  <c r="AU38" i="24"/>
  <c r="FK38" i="24" s="1"/>
  <c r="AV38" i="24"/>
  <c r="FL38" i="24" s="1"/>
  <c r="U38" i="24"/>
  <c r="EK38" i="24" s="1"/>
  <c r="AW38" i="24"/>
  <c r="FM38" i="24" s="1"/>
  <c r="CD38" i="24"/>
  <c r="CE38" i="24"/>
  <c r="CF38" i="24"/>
  <c r="Y38" i="24"/>
  <c r="EO38" i="24" s="1"/>
  <c r="CG38" i="24"/>
  <c r="BL38" i="24"/>
  <c r="AC38" i="24"/>
  <c r="ES38" i="24" s="1"/>
  <c r="BM38" i="24"/>
  <c r="BN38" i="24"/>
  <c r="BO38" i="24"/>
  <c r="BP38" i="24"/>
  <c r="BQ38" i="24"/>
  <c r="AY38" i="24"/>
  <c r="FO38" i="24" s="1"/>
  <c r="K38" i="24"/>
  <c r="EA38" i="24" s="1"/>
  <c r="AE38" i="24"/>
  <c r="EU38" i="24" s="1"/>
  <c r="AF38" i="24"/>
  <c r="EV38" i="24" s="1"/>
  <c r="AG38" i="24"/>
  <c r="EW38" i="24" s="1"/>
  <c r="AZ38" i="24"/>
  <c r="FP38" i="24" s="1"/>
  <c r="L38" i="24"/>
  <c r="EB38" i="24" s="1"/>
  <c r="AA38" i="24"/>
  <c r="EQ38" i="24" s="1"/>
  <c r="BA38" i="24"/>
  <c r="FQ38" i="24" s="1"/>
  <c r="M38" i="24"/>
  <c r="EC38" i="24" s="1"/>
  <c r="BB38" i="24"/>
  <c r="FR38" i="24" s="1"/>
  <c r="N38" i="24"/>
  <c r="ED38" i="24" s="1"/>
  <c r="CU38" i="24"/>
  <c r="AH38" i="24"/>
  <c r="EX38" i="24" s="1"/>
  <c r="Z38" i="24"/>
  <c r="EP38" i="24" s="1"/>
  <c r="AB38" i="24"/>
  <c r="ER38" i="24" s="1"/>
  <c r="BC38" i="24"/>
  <c r="FS38" i="24" s="1"/>
  <c r="AP38" i="24"/>
  <c r="FF38" i="24" s="1"/>
  <c r="O38" i="24"/>
  <c r="EE38" i="24" s="1"/>
  <c r="X38" i="24"/>
  <c r="EN38" i="24" s="1"/>
  <c r="AQ38" i="24"/>
  <c r="FG38" i="24" s="1"/>
  <c r="P38" i="24"/>
  <c r="EF38" i="24" s="1"/>
  <c r="S38" i="24"/>
  <c r="EI38" i="24" s="1"/>
  <c r="AR38" i="24"/>
  <c r="FH38" i="24" s="1"/>
  <c r="Q38" i="24"/>
  <c r="EG38" i="24" s="1"/>
  <c r="AI38" i="24"/>
  <c r="EY38" i="24" s="1"/>
  <c r="AJ38" i="24"/>
  <c r="EZ38" i="24" s="1"/>
  <c r="AS38" i="24"/>
  <c r="FI38" i="24" s="1"/>
  <c r="R38" i="24"/>
  <c r="EH38" i="24" s="1"/>
  <c r="V38" i="24"/>
  <c r="EL38" i="24" s="1"/>
  <c r="W38" i="24"/>
  <c r="EM38" i="24" s="1"/>
  <c r="AK38" i="24"/>
  <c r="FA38" i="24" s="1"/>
  <c r="AL38" i="24"/>
  <c r="FB38" i="24" s="1"/>
  <c r="A429" i="24"/>
  <c r="DH428" i="24"/>
  <c r="DI428" i="24"/>
  <c r="DJ428" i="24"/>
  <c r="DK428" i="24"/>
  <c r="DQ428" i="24"/>
  <c r="DL428" i="24"/>
  <c r="DR428" i="24"/>
  <c r="DM428" i="24"/>
  <c r="DS428" i="24"/>
  <c r="DN428" i="24"/>
  <c r="DT428" i="24"/>
  <c r="DO428" i="24"/>
  <c r="DG428" i="24"/>
  <c r="CM428" i="24"/>
  <c r="CN428" i="24"/>
  <c r="CO428" i="24"/>
  <c r="CP428" i="24"/>
  <c r="CQ428" i="24"/>
  <c r="CR428" i="24"/>
  <c r="CK428" i="24"/>
  <c r="CC428" i="24"/>
  <c r="BS428" i="24"/>
  <c r="CD428" i="24"/>
  <c r="BT428" i="24"/>
  <c r="CE428" i="24"/>
  <c r="BU428" i="24"/>
  <c r="CF428" i="24"/>
  <c r="BV428" i="24"/>
  <c r="DU428" i="24"/>
  <c r="CG428" i="24"/>
  <c r="BW428" i="24"/>
  <c r="DV428" i="24"/>
  <c r="CH428" i="24"/>
  <c r="BX428" i="24"/>
  <c r="DW428" i="24"/>
  <c r="CI428" i="24"/>
  <c r="BY428" i="24"/>
  <c r="DX428" i="24"/>
  <c r="CJ428" i="24"/>
  <c r="BZ428" i="24"/>
  <c r="AW428" i="24"/>
  <c r="FM428" i="24" s="1"/>
  <c r="AY428" i="24"/>
  <c r="FO428" i="24" s="1"/>
  <c r="AZ428" i="24"/>
  <c r="FP428" i="24" s="1"/>
  <c r="BA428" i="24"/>
  <c r="FQ428" i="24" s="1"/>
  <c r="BB428" i="24"/>
  <c r="FR428" i="24" s="1"/>
  <c r="BI428" i="24"/>
  <c r="BC428" i="24"/>
  <c r="FS428" i="24" s="1"/>
  <c r="BJ428" i="24"/>
  <c r="BD428" i="24"/>
  <c r="FT428" i="24" s="1"/>
  <c r="DY428" i="24"/>
  <c r="AP428" i="24"/>
  <c r="FF428" i="24" s="1"/>
  <c r="AH428" i="24"/>
  <c r="EX428" i="24" s="1"/>
  <c r="AQ428" i="24"/>
  <c r="FG428" i="24" s="1"/>
  <c r="AI428" i="24"/>
  <c r="EY428" i="24" s="1"/>
  <c r="AR428" i="24"/>
  <c r="FH428" i="24" s="1"/>
  <c r="AJ428" i="24"/>
  <c r="EZ428" i="24" s="1"/>
  <c r="AS428" i="24"/>
  <c r="FI428" i="24" s="1"/>
  <c r="AK428" i="24"/>
  <c r="FA428" i="24" s="1"/>
  <c r="BK428" i="24"/>
  <c r="AT428" i="24"/>
  <c r="FJ428" i="24" s="1"/>
  <c r="BL428" i="24"/>
  <c r="AU428" i="24"/>
  <c r="FK428" i="24" s="1"/>
  <c r="AM428" i="24"/>
  <c r="FC428" i="24" s="1"/>
  <c r="BM428" i="24"/>
  <c r="AV428" i="24"/>
  <c r="FL428" i="24" s="1"/>
  <c r="BE428" i="24"/>
  <c r="FU428" i="24" s="1"/>
  <c r="AB428" i="24"/>
  <c r="ER428" i="24" s="1"/>
  <c r="O428" i="24"/>
  <c r="EE428" i="24" s="1"/>
  <c r="BF428" i="24"/>
  <c r="FV428" i="24" s="1"/>
  <c r="AC428" i="24"/>
  <c r="ES428" i="24" s="1"/>
  <c r="BG428" i="24"/>
  <c r="FW428" i="24" s="1"/>
  <c r="AG428" i="24"/>
  <c r="EW428" i="24" s="1"/>
  <c r="W428" i="24"/>
  <c r="EM428" i="24" s="1"/>
  <c r="N428" i="24"/>
  <c r="ED428" i="24" s="1"/>
  <c r="R428" i="24"/>
  <c r="EH428" i="24" s="1"/>
  <c r="CT428" i="24"/>
  <c r="U428" i="24"/>
  <c r="EK428" i="24" s="1"/>
  <c r="CU428" i="24"/>
  <c r="V428" i="24"/>
  <c r="EL428" i="24" s="1"/>
  <c r="CA428" i="24"/>
  <c r="AO428" i="24"/>
  <c r="FE428" i="24" s="1"/>
  <c r="BQ428" i="24"/>
  <c r="Q428" i="24"/>
  <c r="EG428" i="24" s="1"/>
  <c r="CS428" i="24"/>
  <c r="S428" i="24"/>
  <c r="EI428" i="24" s="1"/>
  <c r="K428" i="24"/>
  <c r="EA428" i="24" s="1"/>
  <c r="AF428" i="24"/>
  <c r="EV428" i="24" s="1"/>
  <c r="L428" i="24"/>
  <c r="EB428" i="24" s="1"/>
  <c r="BP428" i="24"/>
  <c r="P428" i="24"/>
  <c r="EF428" i="24" s="1"/>
  <c r="AL428" i="24"/>
  <c r="FB428" i="24" s="1"/>
  <c r="BN428" i="24"/>
  <c r="M428" i="24"/>
  <c r="EC428" i="24" s="1"/>
  <c r="BO428" i="24"/>
  <c r="AE428" i="24"/>
  <c r="EU428" i="24" s="1"/>
  <c r="Y428" i="24"/>
  <c r="EO428" i="24" s="1"/>
  <c r="Z428" i="24"/>
  <c r="EP428" i="24" s="1"/>
  <c r="AA428" i="24"/>
  <c r="EQ428" i="24" s="1"/>
  <c r="X428" i="24"/>
  <c r="EN428" i="24" s="1"/>
  <c r="A394" i="24"/>
  <c r="DX393" i="24"/>
  <c r="DY393" i="24"/>
  <c r="DT393" i="24"/>
  <c r="DU393" i="24"/>
  <c r="DV393" i="24"/>
  <c r="DW393" i="24"/>
  <c r="DG393" i="24"/>
  <c r="DH393" i="24"/>
  <c r="DI393" i="24"/>
  <c r="DJ393" i="24"/>
  <c r="DK393" i="24"/>
  <c r="DL393" i="24"/>
  <c r="DM393" i="24"/>
  <c r="DN393" i="24"/>
  <c r="DO393" i="24"/>
  <c r="CS393" i="24"/>
  <c r="CF393" i="24"/>
  <c r="CT393" i="24"/>
  <c r="CG393" i="24"/>
  <c r="CU393" i="24"/>
  <c r="CH393" i="24"/>
  <c r="CI393" i="24"/>
  <c r="CJ393" i="24"/>
  <c r="DQ393" i="24"/>
  <c r="CK393" i="24"/>
  <c r="DR393" i="24"/>
  <c r="DS393" i="24"/>
  <c r="CC393" i="24"/>
  <c r="CD393" i="24"/>
  <c r="CE393" i="24"/>
  <c r="CM393" i="24"/>
  <c r="CN393" i="24"/>
  <c r="BN393" i="24"/>
  <c r="BO393" i="24"/>
  <c r="BP393" i="24"/>
  <c r="BQ393" i="24"/>
  <c r="CO393" i="24"/>
  <c r="CP393" i="24"/>
  <c r="BS393" i="24"/>
  <c r="CQ393" i="24"/>
  <c r="BT393" i="24"/>
  <c r="CR393" i="24"/>
  <c r="BU393" i="24"/>
  <c r="BZ393" i="24"/>
  <c r="BJ393" i="24"/>
  <c r="AR393" i="24"/>
  <c r="FH393" i="24" s="1"/>
  <c r="CA393" i="24"/>
  <c r="BK393" i="24"/>
  <c r="AS393" i="24"/>
  <c r="FI393" i="24" s="1"/>
  <c r="BL393" i="24"/>
  <c r="BM393" i="24"/>
  <c r="AY393" i="24"/>
  <c r="FO393" i="24" s="1"/>
  <c r="AZ393" i="24"/>
  <c r="FP393" i="24" s="1"/>
  <c r="AU393" i="24"/>
  <c r="FK393" i="24" s="1"/>
  <c r="BA393" i="24"/>
  <c r="FQ393" i="24" s="1"/>
  <c r="AV393" i="24"/>
  <c r="FL393" i="24" s="1"/>
  <c r="BB393" i="24"/>
  <c r="FR393" i="24" s="1"/>
  <c r="AW393" i="24"/>
  <c r="FM393" i="24" s="1"/>
  <c r="AE393" i="24"/>
  <c r="EU393" i="24" s="1"/>
  <c r="BC393" i="24"/>
  <c r="FS393" i="24" s="1"/>
  <c r="AF393" i="24"/>
  <c r="EV393" i="24" s="1"/>
  <c r="BD393" i="24"/>
  <c r="FT393" i="24" s="1"/>
  <c r="AG393" i="24"/>
  <c r="EW393" i="24" s="1"/>
  <c r="BE393" i="24"/>
  <c r="FU393" i="24" s="1"/>
  <c r="AH393" i="24"/>
  <c r="EX393" i="24" s="1"/>
  <c r="BF393" i="24"/>
  <c r="FV393" i="24" s="1"/>
  <c r="AI393" i="24"/>
  <c r="EY393" i="24" s="1"/>
  <c r="AA393" i="24"/>
  <c r="EQ393" i="24" s="1"/>
  <c r="BI393" i="24"/>
  <c r="AB393" i="24"/>
  <c r="ER393" i="24" s="1"/>
  <c r="AC393" i="24"/>
  <c r="ES393" i="24" s="1"/>
  <c r="BG393" i="24"/>
  <c r="FW393" i="24" s="1"/>
  <c r="AO393" i="24"/>
  <c r="FE393" i="24" s="1"/>
  <c r="X393" i="24"/>
  <c r="EN393" i="24" s="1"/>
  <c r="AP393" i="24"/>
  <c r="FF393" i="24" s="1"/>
  <c r="AJ393" i="24"/>
  <c r="EZ393" i="24" s="1"/>
  <c r="W393" i="24"/>
  <c r="EM393" i="24" s="1"/>
  <c r="AK393" i="24"/>
  <c r="FA393" i="24" s="1"/>
  <c r="Y393" i="24"/>
  <c r="EO393" i="24" s="1"/>
  <c r="AL393" i="24"/>
  <c r="FB393" i="24" s="1"/>
  <c r="N393" i="24"/>
  <c r="ED393" i="24" s="1"/>
  <c r="O393" i="24"/>
  <c r="EE393" i="24" s="1"/>
  <c r="BV393" i="24"/>
  <c r="AM393" i="24"/>
  <c r="FC393" i="24" s="1"/>
  <c r="BW393" i="24"/>
  <c r="M393" i="24"/>
  <c r="EC393" i="24" s="1"/>
  <c r="AT393" i="24"/>
  <c r="FJ393" i="24" s="1"/>
  <c r="BX393" i="24"/>
  <c r="U393" i="24"/>
  <c r="EK393" i="24" s="1"/>
  <c r="K393" i="24"/>
  <c r="EA393" i="24" s="1"/>
  <c r="Z393" i="24"/>
  <c r="EP393" i="24" s="1"/>
  <c r="BY393" i="24"/>
  <c r="V393" i="24"/>
  <c r="EL393" i="24" s="1"/>
  <c r="L393" i="24"/>
  <c r="EB393" i="24" s="1"/>
  <c r="AQ393" i="24"/>
  <c r="FG393" i="24" s="1"/>
  <c r="P393" i="24"/>
  <c r="EF393" i="24" s="1"/>
  <c r="Q393" i="24"/>
  <c r="EG393" i="24" s="1"/>
  <c r="R393" i="24"/>
  <c r="EH393" i="24" s="1"/>
  <c r="S393" i="24"/>
  <c r="EI393" i="24" s="1"/>
  <c r="A218" i="24"/>
  <c r="DW217" i="24"/>
  <c r="DX217" i="24"/>
  <c r="DY217" i="24"/>
  <c r="DQ217" i="24"/>
  <c r="DG217" i="24"/>
  <c r="DR217" i="24"/>
  <c r="DH217" i="24"/>
  <c r="DS217" i="24"/>
  <c r="DI217" i="24"/>
  <c r="DN217" i="24"/>
  <c r="CN217" i="24"/>
  <c r="CE217" i="24"/>
  <c r="DO217" i="24"/>
  <c r="CO217" i="24"/>
  <c r="CP217" i="24"/>
  <c r="CQ217" i="24"/>
  <c r="CR217" i="24"/>
  <c r="CS217" i="24"/>
  <c r="CJ217" i="24"/>
  <c r="CT217" i="24"/>
  <c r="CU217" i="24"/>
  <c r="CC217" i="24"/>
  <c r="CD217" i="24"/>
  <c r="CF217" i="24"/>
  <c r="DJ217" i="24"/>
  <c r="CG217" i="24"/>
  <c r="DK217" i="24"/>
  <c r="CH217" i="24"/>
  <c r="DL217" i="24"/>
  <c r="CI217" i="24"/>
  <c r="DM217" i="24"/>
  <c r="CK217" i="24"/>
  <c r="CA217" i="24"/>
  <c r="CM217" i="24"/>
  <c r="BM217" i="24"/>
  <c r="BN217" i="24"/>
  <c r="BO217" i="24"/>
  <c r="BP217" i="24"/>
  <c r="BS217" i="24"/>
  <c r="BQ217" i="24"/>
  <c r="BT217" i="24"/>
  <c r="BU217" i="24"/>
  <c r="AY217" i="24"/>
  <c r="FO217" i="24" s="1"/>
  <c r="BV217" i="24"/>
  <c r="AZ217" i="24"/>
  <c r="FP217" i="24" s="1"/>
  <c r="BW217" i="24"/>
  <c r="BI217" i="24"/>
  <c r="BA217" i="24"/>
  <c r="FQ217" i="24" s="1"/>
  <c r="AQ217" i="24"/>
  <c r="FG217" i="24" s="1"/>
  <c r="BX217" i="24"/>
  <c r="BJ217" i="24"/>
  <c r="BB217" i="24"/>
  <c r="FR217" i="24" s="1"/>
  <c r="AR217" i="24"/>
  <c r="FH217" i="24" s="1"/>
  <c r="BY217" i="24"/>
  <c r="BK217" i="24"/>
  <c r="BC217" i="24"/>
  <c r="FS217" i="24" s="1"/>
  <c r="AS217" i="24"/>
  <c r="FI217" i="24" s="1"/>
  <c r="BZ217" i="24"/>
  <c r="BL217" i="24"/>
  <c r="BD217" i="24"/>
  <c r="FT217" i="24" s="1"/>
  <c r="AT217" i="24"/>
  <c r="FJ217" i="24" s="1"/>
  <c r="DT217" i="24"/>
  <c r="BE217" i="24"/>
  <c r="FU217" i="24" s="1"/>
  <c r="DU217" i="24"/>
  <c r="BF217" i="24"/>
  <c r="FV217" i="24" s="1"/>
  <c r="AV217" i="24"/>
  <c r="FL217" i="24" s="1"/>
  <c r="DV217" i="24"/>
  <c r="BG217" i="24"/>
  <c r="FW217" i="24" s="1"/>
  <c r="AW217" i="24"/>
  <c r="FM217" i="24" s="1"/>
  <c r="AO217" i="24"/>
  <c r="FE217" i="24" s="1"/>
  <c r="AP217" i="24"/>
  <c r="FF217" i="24" s="1"/>
  <c r="AU217" i="24"/>
  <c r="FK217" i="24" s="1"/>
  <c r="AE217" i="24"/>
  <c r="EU217" i="24" s="1"/>
  <c r="AF217" i="24"/>
  <c r="EV217" i="24" s="1"/>
  <c r="AG217" i="24"/>
  <c r="EW217" i="24" s="1"/>
  <c r="AH217" i="24"/>
  <c r="EX217" i="24" s="1"/>
  <c r="AK217" i="24"/>
  <c r="FA217" i="24" s="1"/>
  <c r="Z217" i="24"/>
  <c r="EP217" i="24" s="1"/>
  <c r="AL217" i="24"/>
  <c r="FB217" i="24" s="1"/>
  <c r="AA217" i="24"/>
  <c r="EQ217" i="24" s="1"/>
  <c r="AM217" i="24"/>
  <c r="FC217" i="24" s="1"/>
  <c r="AB217" i="24"/>
  <c r="ER217" i="24" s="1"/>
  <c r="AC217" i="24"/>
  <c r="ES217" i="24" s="1"/>
  <c r="W217" i="24"/>
  <c r="EM217" i="24" s="1"/>
  <c r="O217" i="24"/>
  <c r="EE217" i="24" s="1"/>
  <c r="Y217" i="24"/>
  <c r="EO217" i="24" s="1"/>
  <c r="L217" i="24"/>
  <c r="EB217" i="24" s="1"/>
  <c r="AI217" i="24"/>
  <c r="EY217" i="24" s="1"/>
  <c r="AJ217" i="24"/>
  <c r="EZ217" i="24" s="1"/>
  <c r="V217" i="24"/>
  <c r="EL217" i="24" s="1"/>
  <c r="X217" i="24"/>
  <c r="EN217" i="24" s="1"/>
  <c r="K217" i="24"/>
  <c r="EA217" i="24" s="1"/>
  <c r="U217" i="24"/>
  <c r="EK217" i="24" s="1"/>
  <c r="M217" i="24"/>
  <c r="EC217" i="24" s="1"/>
  <c r="N217" i="24"/>
  <c r="ED217" i="24" s="1"/>
  <c r="P217" i="24"/>
  <c r="EF217" i="24" s="1"/>
  <c r="Q217" i="24"/>
  <c r="EG217" i="24" s="1"/>
  <c r="R217" i="24"/>
  <c r="EH217" i="24" s="1"/>
  <c r="S217" i="24"/>
  <c r="EI217" i="24" s="1"/>
  <c r="A228" i="24"/>
  <c r="DQ227" i="24"/>
  <c r="DR227" i="24"/>
  <c r="DT227" i="24"/>
  <c r="DS227" i="24"/>
  <c r="DU227" i="24"/>
  <c r="DV227" i="24"/>
  <c r="DW227" i="24"/>
  <c r="DX227" i="24"/>
  <c r="DL227" i="24"/>
  <c r="DM227" i="24"/>
  <c r="DN227" i="24"/>
  <c r="DO227" i="24"/>
  <c r="CM227" i="24"/>
  <c r="CN227" i="24"/>
  <c r="CO227" i="24"/>
  <c r="CP227" i="24"/>
  <c r="CQ227" i="24"/>
  <c r="CR227" i="24"/>
  <c r="DG227" i="24"/>
  <c r="CS227" i="24"/>
  <c r="DH227" i="24"/>
  <c r="CG227" i="24"/>
  <c r="DI227" i="24"/>
  <c r="CH227" i="24"/>
  <c r="DJ227" i="24"/>
  <c r="CI227" i="24"/>
  <c r="DK227" i="24"/>
  <c r="CJ227" i="24"/>
  <c r="CK227" i="24"/>
  <c r="BS227" i="24"/>
  <c r="BT227" i="24"/>
  <c r="CT227" i="24"/>
  <c r="CC227" i="24"/>
  <c r="BU227" i="24"/>
  <c r="CU227" i="24"/>
  <c r="CD227" i="24"/>
  <c r="BV227" i="24"/>
  <c r="CE227" i="24"/>
  <c r="BW227" i="24"/>
  <c r="CF227" i="24"/>
  <c r="BX227" i="24"/>
  <c r="BY227" i="24"/>
  <c r="BC227" i="24"/>
  <c r="FS227" i="24" s="1"/>
  <c r="BZ227" i="24"/>
  <c r="BD227" i="24"/>
  <c r="FT227" i="24" s="1"/>
  <c r="CA227" i="24"/>
  <c r="BE227" i="24"/>
  <c r="FU227" i="24" s="1"/>
  <c r="BF227" i="24"/>
  <c r="FV227" i="24" s="1"/>
  <c r="BG227" i="24"/>
  <c r="FW227" i="24" s="1"/>
  <c r="BI227" i="24"/>
  <c r="BJ227" i="24"/>
  <c r="DY227" i="24"/>
  <c r="BK227" i="24"/>
  <c r="AY227" i="24"/>
  <c r="FO227" i="24" s="1"/>
  <c r="AO227" i="24"/>
  <c r="FE227" i="24" s="1"/>
  <c r="AL227" i="24"/>
  <c r="FB227" i="24" s="1"/>
  <c r="BL227" i="24"/>
  <c r="AZ227" i="24"/>
  <c r="FP227" i="24" s="1"/>
  <c r="AP227" i="24"/>
  <c r="FF227" i="24" s="1"/>
  <c r="AM227" i="24"/>
  <c r="FC227" i="24" s="1"/>
  <c r="BM227" i="24"/>
  <c r="BA227" i="24"/>
  <c r="FQ227" i="24" s="1"/>
  <c r="AQ227" i="24"/>
  <c r="FG227" i="24" s="1"/>
  <c r="BN227" i="24"/>
  <c r="BB227" i="24"/>
  <c r="FR227" i="24" s="1"/>
  <c r="AR227" i="24"/>
  <c r="FH227" i="24" s="1"/>
  <c r="BO227" i="24"/>
  <c r="AS227" i="24"/>
  <c r="FI227" i="24" s="1"/>
  <c r="BP227" i="24"/>
  <c r="AT227" i="24"/>
  <c r="FJ227" i="24" s="1"/>
  <c r="BQ227" i="24"/>
  <c r="AU227" i="24"/>
  <c r="FK227" i="24" s="1"/>
  <c r="AI227" i="24"/>
  <c r="EY227" i="24" s="1"/>
  <c r="AJ227" i="24"/>
  <c r="EZ227" i="24" s="1"/>
  <c r="AK227" i="24"/>
  <c r="FA227" i="24" s="1"/>
  <c r="U227" i="24"/>
  <c r="EK227" i="24" s="1"/>
  <c r="V227" i="24"/>
  <c r="EL227" i="24" s="1"/>
  <c r="AV227" i="24"/>
  <c r="FL227" i="24" s="1"/>
  <c r="W227" i="24"/>
  <c r="EM227" i="24" s="1"/>
  <c r="X227" i="24"/>
  <c r="EN227" i="24" s="1"/>
  <c r="Y227" i="24"/>
  <c r="EO227" i="24" s="1"/>
  <c r="K227" i="24"/>
  <c r="EA227" i="24" s="1"/>
  <c r="S227" i="24"/>
  <c r="EI227" i="24" s="1"/>
  <c r="Z227" i="24"/>
  <c r="EP227" i="24" s="1"/>
  <c r="L227" i="24"/>
  <c r="EB227" i="24" s="1"/>
  <c r="AA227" i="24"/>
  <c r="EQ227" i="24" s="1"/>
  <c r="M227" i="24"/>
  <c r="EC227" i="24" s="1"/>
  <c r="AW227" i="24"/>
  <c r="FM227" i="24" s="1"/>
  <c r="AB227" i="24"/>
  <c r="ER227" i="24" s="1"/>
  <c r="N227" i="24"/>
  <c r="ED227" i="24" s="1"/>
  <c r="AC227" i="24"/>
  <c r="ES227" i="24" s="1"/>
  <c r="O227" i="24"/>
  <c r="EE227" i="24" s="1"/>
  <c r="P227" i="24"/>
  <c r="EF227" i="24" s="1"/>
  <c r="R227" i="24"/>
  <c r="EH227" i="24" s="1"/>
  <c r="Q227" i="24"/>
  <c r="EG227" i="24" s="1"/>
  <c r="AE227" i="24"/>
  <c r="EU227" i="24" s="1"/>
  <c r="AF227" i="24"/>
  <c r="EV227" i="24" s="1"/>
  <c r="AG227" i="24"/>
  <c r="EW227" i="24" s="1"/>
  <c r="AH227" i="24"/>
  <c r="EX227" i="24" s="1"/>
  <c r="A223" i="24"/>
  <c r="DR222" i="24"/>
  <c r="DS222" i="24"/>
  <c r="DT222" i="24"/>
  <c r="DU222" i="24"/>
  <c r="DV222" i="24"/>
  <c r="DW222" i="24"/>
  <c r="DY222" i="24"/>
  <c r="DQ222" i="24"/>
  <c r="DX222" i="24"/>
  <c r="DI222" i="24"/>
  <c r="CQ222" i="24"/>
  <c r="DJ222" i="24"/>
  <c r="CR222" i="24"/>
  <c r="DK222" i="24"/>
  <c r="CS222" i="24"/>
  <c r="DL222" i="24"/>
  <c r="CT222" i="24"/>
  <c r="DM222" i="24"/>
  <c r="CU222" i="24"/>
  <c r="DN222" i="24"/>
  <c r="DO222" i="24"/>
  <c r="CE222" i="24"/>
  <c r="CG222" i="24"/>
  <c r="CD222" i="24"/>
  <c r="CF222" i="24"/>
  <c r="CH222" i="24"/>
  <c r="CI222" i="24"/>
  <c r="CJ222" i="24"/>
  <c r="CK222" i="24"/>
  <c r="BV222" i="24"/>
  <c r="BW222" i="24"/>
  <c r="BX222" i="24"/>
  <c r="CC222" i="24"/>
  <c r="BY222" i="24"/>
  <c r="BZ222" i="24"/>
  <c r="CA222" i="24"/>
  <c r="BI222" i="24"/>
  <c r="BJ222" i="24"/>
  <c r="BK222" i="24"/>
  <c r="BL222" i="24"/>
  <c r="BM222" i="24"/>
  <c r="BN222" i="24"/>
  <c r="BO222" i="24"/>
  <c r="DG222" i="24"/>
  <c r="DH222" i="24"/>
  <c r="AO222" i="24"/>
  <c r="FE222" i="24" s="1"/>
  <c r="AQ222" i="24"/>
  <c r="FG222" i="24" s="1"/>
  <c r="AR222" i="24"/>
  <c r="FH222" i="24" s="1"/>
  <c r="AY222" i="24"/>
  <c r="FO222" i="24" s="1"/>
  <c r="AZ222" i="24"/>
  <c r="FP222" i="24" s="1"/>
  <c r="BA222" i="24"/>
  <c r="FQ222" i="24" s="1"/>
  <c r="BB222" i="24"/>
  <c r="FR222" i="24" s="1"/>
  <c r="BC222" i="24"/>
  <c r="FS222" i="24" s="1"/>
  <c r="BP222" i="24"/>
  <c r="BD222" i="24"/>
  <c r="FT222" i="24" s="1"/>
  <c r="BS222" i="24"/>
  <c r="BQ222" i="24"/>
  <c r="BE222" i="24"/>
  <c r="FU222" i="24" s="1"/>
  <c r="BT222" i="24"/>
  <c r="BF222" i="24"/>
  <c r="FV222" i="24" s="1"/>
  <c r="BU222" i="24"/>
  <c r="U222" i="24"/>
  <c r="EK222" i="24" s="1"/>
  <c r="V222" i="24"/>
  <c r="EL222" i="24" s="1"/>
  <c r="BG222" i="24"/>
  <c r="FW222" i="24" s="1"/>
  <c r="W222" i="24"/>
  <c r="EM222" i="24" s="1"/>
  <c r="X222" i="24"/>
  <c r="EN222" i="24" s="1"/>
  <c r="AP222" i="24"/>
  <c r="FF222" i="24" s="1"/>
  <c r="Y222" i="24"/>
  <c r="EO222" i="24" s="1"/>
  <c r="AS222" i="24"/>
  <c r="FI222" i="24" s="1"/>
  <c r="AE222" i="24"/>
  <c r="EU222" i="24" s="1"/>
  <c r="Z222" i="24"/>
  <c r="EP222" i="24" s="1"/>
  <c r="AT222" i="24"/>
  <c r="FJ222" i="24" s="1"/>
  <c r="AF222" i="24"/>
  <c r="EV222" i="24" s="1"/>
  <c r="AA222" i="24"/>
  <c r="EQ222" i="24" s="1"/>
  <c r="AU222" i="24"/>
  <c r="FK222" i="24" s="1"/>
  <c r="AG222" i="24"/>
  <c r="EW222" i="24" s="1"/>
  <c r="AB222" i="24"/>
  <c r="ER222" i="24" s="1"/>
  <c r="AL222" i="24"/>
  <c r="FB222" i="24" s="1"/>
  <c r="O222" i="24"/>
  <c r="EE222" i="24" s="1"/>
  <c r="AM222" i="24"/>
  <c r="FC222" i="24" s="1"/>
  <c r="P222" i="24"/>
  <c r="EF222" i="24" s="1"/>
  <c r="CM222" i="24"/>
  <c r="AW222" i="24"/>
  <c r="FM222" i="24" s="1"/>
  <c r="Q222" i="24"/>
  <c r="EG222" i="24" s="1"/>
  <c r="R222" i="24"/>
  <c r="EH222" i="24" s="1"/>
  <c r="S222" i="24"/>
  <c r="EI222" i="24" s="1"/>
  <c r="CO222" i="24"/>
  <c r="CN222" i="24"/>
  <c r="CP222" i="24"/>
  <c r="AV222" i="24"/>
  <c r="FL222" i="24" s="1"/>
  <c r="AH222" i="24"/>
  <c r="EX222" i="24" s="1"/>
  <c r="K222" i="24"/>
  <c r="EA222" i="24" s="1"/>
  <c r="L222" i="24"/>
  <c r="EB222" i="24" s="1"/>
  <c r="AI222" i="24"/>
  <c r="EY222" i="24" s="1"/>
  <c r="N222" i="24"/>
  <c r="ED222" i="24" s="1"/>
  <c r="M222" i="24"/>
  <c r="EC222" i="24" s="1"/>
  <c r="AC222" i="24"/>
  <c r="ES222" i="24" s="1"/>
  <c r="AK222" i="24"/>
  <c r="FA222" i="24" s="1"/>
  <c r="AJ222" i="24"/>
  <c r="EZ222" i="24" s="1"/>
  <c r="A193" i="24"/>
  <c r="DQ192" i="24"/>
  <c r="DR192" i="24"/>
  <c r="DT192" i="24"/>
  <c r="DG192" i="24"/>
  <c r="DS192" i="24"/>
  <c r="DH192" i="24"/>
  <c r="DU192" i="24"/>
  <c r="DI192" i="24"/>
  <c r="DV192" i="24"/>
  <c r="DJ192" i="24"/>
  <c r="DW192" i="24"/>
  <c r="DK192" i="24"/>
  <c r="DX192" i="24"/>
  <c r="DL192" i="24"/>
  <c r="DY192" i="24"/>
  <c r="DM192" i="24"/>
  <c r="DN192" i="24"/>
  <c r="DO192" i="24"/>
  <c r="CM192" i="24"/>
  <c r="CN192" i="24"/>
  <c r="CJ192" i="24"/>
  <c r="CO192" i="24"/>
  <c r="CP192" i="24"/>
  <c r="CQ192" i="24"/>
  <c r="CR192" i="24"/>
  <c r="CF192" i="24"/>
  <c r="CG192" i="24"/>
  <c r="CH192" i="24"/>
  <c r="CI192" i="24"/>
  <c r="CK192" i="24"/>
  <c r="BS192" i="24"/>
  <c r="CC192" i="24"/>
  <c r="AY192" i="24"/>
  <c r="FO192" i="24" s="1"/>
  <c r="CD192" i="24"/>
  <c r="AZ192" i="24"/>
  <c r="FP192" i="24" s="1"/>
  <c r="CE192" i="24"/>
  <c r="BA192" i="24"/>
  <c r="FQ192" i="24" s="1"/>
  <c r="CS192" i="24"/>
  <c r="BB192" i="24"/>
  <c r="FR192" i="24" s="1"/>
  <c r="CT192" i="24"/>
  <c r="BC192" i="24"/>
  <c r="FS192" i="24" s="1"/>
  <c r="CU192" i="24"/>
  <c r="BD192" i="24"/>
  <c r="FT192" i="24" s="1"/>
  <c r="BE192" i="24"/>
  <c r="FU192" i="24" s="1"/>
  <c r="BX192" i="24"/>
  <c r="AV192" i="24"/>
  <c r="FL192" i="24" s="1"/>
  <c r="BY192" i="24"/>
  <c r="AW192" i="24"/>
  <c r="FM192" i="24" s="1"/>
  <c r="BZ192" i="24"/>
  <c r="CA192" i="24"/>
  <c r="BI192" i="24"/>
  <c r="BJ192" i="24"/>
  <c r="BK192" i="24"/>
  <c r="BL192" i="24"/>
  <c r="BM192" i="24"/>
  <c r="AG192" i="24"/>
  <c r="EW192" i="24" s="1"/>
  <c r="AO192" i="24"/>
  <c r="FE192" i="24" s="1"/>
  <c r="AH192" i="24"/>
  <c r="EX192" i="24" s="1"/>
  <c r="AP192" i="24"/>
  <c r="FF192" i="24" s="1"/>
  <c r="AI192" i="24"/>
  <c r="EY192" i="24" s="1"/>
  <c r="AQ192" i="24"/>
  <c r="FG192" i="24" s="1"/>
  <c r="AJ192" i="24"/>
  <c r="EZ192" i="24" s="1"/>
  <c r="BT192" i="24"/>
  <c r="BF192" i="24"/>
  <c r="FV192" i="24" s="1"/>
  <c r="AR192" i="24"/>
  <c r="FH192" i="24" s="1"/>
  <c r="AK192" i="24"/>
  <c r="FA192" i="24" s="1"/>
  <c r="BU192" i="24"/>
  <c r="BG192" i="24"/>
  <c r="FW192" i="24" s="1"/>
  <c r="AS192" i="24"/>
  <c r="FI192" i="24" s="1"/>
  <c r="AL192" i="24"/>
  <c r="FB192" i="24" s="1"/>
  <c r="BV192" i="24"/>
  <c r="AT192" i="24"/>
  <c r="FJ192" i="24" s="1"/>
  <c r="AM192" i="24"/>
  <c r="FC192" i="24" s="1"/>
  <c r="BW192" i="24"/>
  <c r="BN192" i="24"/>
  <c r="BO192" i="24"/>
  <c r="BP192" i="24"/>
  <c r="BQ192" i="24"/>
  <c r="AU192" i="24"/>
  <c r="FK192" i="24" s="1"/>
  <c r="O192" i="24"/>
  <c r="EE192" i="24" s="1"/>
  <c r="V192" i="24"/>
  <c r="EL192" i="24" s="1"/>
  <c r="W192" i="24"/>
  <c r="EM192" i="24" s="1"/>
  <c r="R192" i="24"/>
  <c r="EH192" i="24" s="1"/>
  <c r="P192" i="24"/>
  <c r="EF192" i="24" s="1"/>
  <c r="Z192" i="24"/>
  <c r="EP192" i="24" s="1"/>
  <c r="M192" i="24"/>
  <c r="EC192" i="24" s="1"/>
  <c r="AE192" i="24"/>
  <c r="EU192" i="24" s="1"/>
  <c r="AF192" i="24"/>
  <c r="EV192" i="24" s="1"/>
  <c r="U192" i="24"/>
  <c r="EK192" i="24" s="1"/>
  <c r="X192" i="24"/>
  <c r="EN192" i="24" s="1"/>
  <c r="Y192" i="24"/>
  <c r="EO192" i="24" s="1"/>
  <c r="S192" i="24"/>
  <c r="EI192" i="24" s="1"/>
  <c r="K192" i="24"/>
  <c r="EA192" i="24" s="1"/>
  <c r="Q192" i="24"/>
  <c r="EG192" i="24" s="1"/>
  <c r="L192" i="24"/>
  <c r="EB192" i="24" s="1"/>
  <c r="N192" i="24"/>
  <c r="ED192" i="24" s="1"/>
  <c r="AA192" i="24"/>
  <c r="EQ192" i="24" s="1"/>
  <c r="AB192" i="24"/>
  <c r="ER192" i="24" s="1"/>
  <c r="AC192" i="24"/>
  <c r="ES192" i="24" s="1"/>
  <c r="A213" i="24"/>
  <c r="DQ212" i="24"/>
  <c r="DR212" i="24"/>
  <c r="DS212" i="24"/>
  <c r="DT212" i="24"/>
  <c r="DU212" i="24"/>
  <c r="DV212" i="24"/>
  <c r="DG212" i="24"/>
  <c r="DH212" i="24"/>
  <c r="DI212" i="24"/>
  <c r="DJ212" i="24"/>
  <c r="DK212" i="24"/>
  <c r="DL212" i="24"/>
  <c r="DM212" i="24"/>
  <c r="DN212" i="24"/>
  <c r="CM212" i="24"/>
  <c r="CN212" i="24"/>
  <c r="DO212" i="24"/>
  <c r="CJ212" i="24"/>
  <c r="CS212" i="24"/>
  <c r="CT212" i="24"/>
  <c r="CU212" i="24"/>
  <c r="CC212" i="24"/>
  <c r="CD212" i="24"/>
  <c r="CE212" i="24"/>
  <c r="CF212" i="24"/>
  <c r="CG212" i="24"/>
  <c r="CH212" i="24"/>
  <c r="DW212" i="24"/>
  <c r="DX212" i="24"/>
  <c r="DY212" i="24"/>
  <c r="BS212" i="24"/>
  <c r="BX212" i="24"/>
  <c r="BY212" i="24"/>
  <c r="AY212" i="24"/>
  <c r="FO212" i="24" s="1"/>
  <c r="BZ212" i="24"/>
  <c r="AZ212" i="24"/>
  <c r="FP212" i="24" s="1"/>
  <c r="CA212" i="24"/>
  <c r="BA212" i="24"/>
  <c r="FQ212" i="24" s="1"/>
  <c r="BB212" i="24"/>
  <c r="FR212" i="24" s="1"/>
  <c r="BC212" i="24"/>
  <c r="FS212" i="24" s="1"/>
  <c r="BD212" i="24"/>
  <c r="FT212" i="24" s="1"/>
  <c r="BE212" i="24"/>
  <c r="FU212" i="24" s="1"/>
  <c r="CO212" i="24"/>
  <c r="AV212" i="24"/>
  <c r="FL212" i="24" s="1"/>
  <c r="CP212" i="24"/>
  <c r="AW212" i="24"/>
  <c r="FM212" i="24" s="1"/>
  <c r="CQ212" i="24"/>
  <c r="CR212" i="24"/>
  <c r="BT212" i="24"/>
  <c r="BU212" i="24"/>
  <c r="BV212" i="24"/>
  <c r="BW212" i="24"/>
  <c r="AG212" i="24"/>
  <c r="EW212" i="24" s="1"/>
  <c r="AH212" i="24"/>
  <c r="EX212" i="24" s="1"/>
  <c r="AI212" i="24"/>
  <c r="EY212" i="24" s="1"/>
  <c r="AJ212" i="24"/>
  <c r="EZ212" i="24" s="1"/>
  <c r="AK212" i="24"/>
  <c r="FA212" i="24" s="1"/>
  <c r="AL212" i="24"/>
  <c r="FB212" i="24" s="1"/>
  <c r="AM212" i="24"/>
  <c r="FC212" i="24" s="1"/>
  <c r="CI212" i="24"/>
  <c r="CK212" i="24"/>
  <c r="BF212" i="24"/>
  <c r="FV212" i="24" s="1"/>
  <c r="BI212" i="24"/>
  <c r="BG212" i="24"/>
  <c r="FW212" i="24" s="1"/>
  <c r="AO212" i="24"/>
  <c r="FE212" i="24" s="1"/>
  <c r="BJ212" i="24"/>
  <c r="AP212" i="24"/>
  <c r="FF212" i="24" s="1"/>
  <c r="BK212" i="24"/>
  <c r="AQ212" i="24"/>
  <c r="FG212" i="24" s="1"/>
  <c r="BL212" i="24"/>
  <c r="AR212" i="24"/>
  <c r="FH212" i="24" s="1"/>
  <c r="BM212" i="24"/>
  <c r="AS212" i="24"/>
  <c r="FI212" i="24" s="1"/>
  <c r="BN212" i="24"/>
  <c r="AT212" i="24"/>
  <c r="FJ212" i="24" s="1"/>
  <c r="W212" i="24"/>
  <c r="EM212" i="24" s="1"/>
  <c r="O212" i="24"/>
  <c r="EE212" i="24" s="1"/>
  <c r="P212" i="24"/>
  <c r="EF212" i="24" s="1"/>
  <c r="BO212" i="24"/>
  <c r="BP212" i="24"/>
  <c r="X212" i="24"/>
  <c r="EN212" i="24" s="1"/>
  <c r="R212" i="24"/>
  <c r="EH212" i="24" s="1"/>
  <c r="AE212" i="24"/>
  <c r="EU212" i="24" s="1"/>
  <c r="Y212" i="24"/>
  <c r="EO212" i="24" s="1"/>
  <c r="M212" i="24"/>
  <c r="EC212" i="24" s="1"/>
  <c r="Q212" i="24"/>
  <c r="EG212" i="24" s="1"/>
  <c r="AF212" i="24"/>
  <c r="EV212" i="24" s="1"/>
  <c r="Z212" i="24"/>
  <c r="EP212" i="24" s="1"/>
  <c r="S212" i="24"/>
  <c r="EI212" i="24" s="1"/>
  <c r="AA212" i="24"/>
  <c r="EQ212" i="24" s="1"/>
  <c r="BQ212" i="24"/>
  <c r="AB212" i="24"/>
  <c r="ER212" i="24" s="1"/>
  <c r="AU212" i="24"/>
  <c r="FK212" i="24" s="1"/>
  <c r="AC212" i="24"/>
  <c r="ES212" i="24" s="1"/>
  <c r="K212" i="24"/>
  <c r="EA212" i="24" s="1"/>
  <c r="L212" i="24"/>
  <c r="EB212" i="24" s="1"/>
  <c r="N212" i="24"/>
  <c r="ED212" i="24" s="1"/>
  <c r="U212" i="24"/>
  <c r="EK212" i="24" s="1"/>
  <c r="V212" i="24"/>
  <c r="EL212" i="24" s="1"/>
  <c r="A238" i="24"/>
  <c r="DW237" i="24"/>
  <c r="DX237" i="24"/>
  <c r="DY237" i="24"/>
  <c r="DS237" i="24"/>
  <c r="DT237" i="24"/>
  <c r="DU237" i="24"/>
  <c r="DV237" i="24"/>
  <c r="DG237" i="24"/>
  <c r="DH237" i="24"/>
  <c r="DI237" i="24"/>
  <c r="DJ237" i="24"/>
  <c r="DK237" i="24"/>
  <c r="DQ237" i="24"/>
  <c r="DL237" i="24"/>
  <c r="DR237" i="24"/>
  <c r="DM237" i="24"/>
  <c r="DN237" i="24"/>
  <c r="DO237" i="24"/>
  <c r="CE237" i="24"/>
  <c r="CJ237" i="24"/>
  <c r="CM237" i="24"/>
  <c r="CR237" i="24"/>
  <c r="CK237" i="24"/>
  <c r="CS237" i="24"/>
  <c r="CT237" i="24"/>
  <c r="CU237" i="24"/>
  <c r="CA237" i="24"/>
  <c r="CN237" i="24"/>
  <c r="CO237" i="24"/>
  <c r="CP237" i="24"/>
  <c r="CQ237" i="24"/>
  <c r="BM237" i="24"/>
  <c r="BN237" i="24"/>
  <c r="CC237" i="24"/>
  <c r="BO237" i="24"/>
  <c r="CD237" i="24"/>
  <c r="BP237" i="24"/>
  <c r="CF237" i="24"/>
  <c r="BQ237" i="24"/>
  <c r="CG237" i="24"/>
  <c r="CH237" i="24"/>
  <c r="AY237" i="24"/>
  <c r="FO237" i="24" s="1"/>
  <c r="CI237" i="24"/>
  <c r="AZ237" i="24"/>
  <c r="FP237" i="24" s="1"/>
  <c r="AQ237" i="24"/>
  <c r="FG237" i="24" s="1"/>
  <c r="AR237" i="24"/>
  <c r="FH237" i="24" s="1"/>
  <c r="AS237" i="24"/>
  <c r="FI237" i="24" s="1"/>
  <c r="AT237" i="24"/>
  <c r="FJ237" i="24" s="1"/>
  <c r="BS237" i="24"/>
  <c r="BT237" i="24"/>
  <c r="AV237" i="24"/>
  <c r="FL237" i="24" s="1"/>
  <c r="BU237" i="24"/>
  <c r="AW237" i="24"/>
  <c r="FM237" i="24" s="1"/>
  <c r="BV237" i="24"/>
  <c r="AE237" i="24"/>
  <c r="EU237" i="24" s="1"/>
  <c r="AF237" i="24"/>
  <c r="EV237" i="24" s="1"/>
  <c r="AG237" i="24"/>
  <c r="EW237" i="24" s="1"/>
  <c r="AO237" i="24"/>
  <c r="FE237" i="24" s="1"/>
  <c r="AH237" i="24"/>
  <c r="EX237" i="24" s="1"/>
  <c r="Z237" i="24"/>
  <c r="EP237" i="24" s="1"/>
  <c r="AA237" i="24"/>
  <c r="EQ237" i="24" s="1"/>
  <c r="AB237" i="24"/>
  <c r="ER237" i="24" s="1"/>
  <c r="AC237" i="24"/>
  <c r="ES237" i="24" s="1"/>
  <c r="AP237" i="24"/>
  <c r="FF237" i="24" s="1"/>
  <c r="AU237" i="24"/>
  <c r="FK237" i="24" s="1"/>
  <c r="N237" i="24"/>
  <c r="ED237" i="24" s="1"/>
  <c r="AI237" i="24"/>
  <c r="EY237" i="24" s="1"/>
  <c r="AJ237" i="24"/>
  <c r="EZ237" i="24" s="1"/>
  <c r="O237" i="24"/>
  <c r="EE237" i="24" s="1"/>
  <c r="AK237" i="24"/>
  <c r="FA237" i="24" s="1"/>
  <c r="AL237" i="24"/>
  <c r="FB237" i="24" s="1"/>
  <c r="BI237" i="24"/>
  <c r="BA237" i="24"/>
  <c r="FQ237" i="24" s="1"/>
  <c r="K237" i="24"/>
  <c r="EA237" i="24" s="1"/>
  <c r="L237" i="24"/>
  <c r="EB237" i="24" s="1"/>
  <c r="AM237" i="24"/>
  <c r="FC237" i="24" s="1"/>
  <c r="BJ237" i="24"/>
  <c r="U237" i="24"/>
  <c r="EK237" i="24" s="1"/>
  <c r="BK237" i="24"/>
  <c r="BE237" i="24"/>
  <c r="FU237" i="24" s="1"/>
  <c r="BG237" i="24"/>
  <c r="FW237" i="24" s="1"/>
  <c r="BL237" i="24"/>
  <c r="BB237" i="24"/>
  <c r="FR237" i="24" s="1"/>
  <c r="BC237" i="24"/>
  <c r="FS237" i="24" s="1"/>
  <c r="BD237" i="24"/>
  <c r="FT237" i="24" s="1"/>
  <c r="M237" i="24"/>
  <c r="EC237" i="24" s="1"/>
  <c r="BF237" i="24"/>
  <c r="FV237" i="24" s="1"/>
  <c r="V237" i="24"/>
  <c r="EL237" i="24" s="1"/>
  <c r="BZ237" i="24"/>
  <c r="P237" i="24"/>
  <c r="EF237" i="24" s="1"/>
  <c r="Q237" i="24"/>
  <c r="EG237" i="24" s="1"/>
  <c r="BX237" i="24"/>
  <c r="X237" i="24"/>
  <c r="EN237" i="24" s="1"/>
  <c r="Y237" i="24"/>
  <c r="EO237" i="24" s="1"/>
  <c r="R237" i="24"/>
  <c r="EH237" i="24" s="1"/>
  <c r="W237" i="24"/>
  <c r="EM237" i="24" s="1"/>
  <c r="BY237" i="24"/>
  <c r="S237" i="24"/>
  <c r="EI237" i="24" s="1"/>
  <c r="BW237" i="24"/>
  <c r="A208" i="24"/>
  <c r="DQ207" i="24"/>
  <c r="DR207" i="24"/>
  <c r="DS207" i="24"/>
  <c r="DT207" i="24"/>
  <c r="DY207" i="24"/>
  <c r="DL207" i="24"/>
  <c r="DM207" i="24"/>
  <c r="DN207" i="24"/>
  <c r="DO207" i="24"/>
  <c r="DH207" i="24"/>
  <c r="DI207" i="24"/>
  <c r="CM207" i="24"/>
  <c r="DJ207" i="24"/>
  <c r="CN207" i="24"/>
  <c r="DK207" i="24"/>
  <c r="CO207" i="24"/>
  <c r="DU207" i="24"/>
  <c r="CP207" i="24"/>
  <c r="DV207" i="24"/>
  <c r="CQ207" i="24"/>
  <c r="DW207" i="24"/>
  <c r="CR207" i="24"/>
  <c r="DX207" i="24"/>
  <c r="CS207" i="24"/>
  <c r="DG207" i="24"/>
  <c r="CT207" i="24"/>
  <c r="CU207" i="24"/>
  <c r="CC207" i="24"/>
  <c r="CD207" i="24"/>
  <c r="CE207" i="24"/>
  <c r="CF207" i="24"/>
  <c r="BS207" i="24"/>
  <c r="BT207" i="24"/>
  <c r="BU207" i="24"/>
  <c r="BV207" i="24"/>
  <c r="BW207" i="24"/>
  <c r="BX207" i="24"/>
  <c r="CG207" i="24"/>
  <c r="BC207" i="24"/>
  <c r="FS207" i="24" s="1"/>
  <c r="CH207" i="24"/>
  <c r="BD207" i="24"/>
  <c r="FT207" i="24" s="1"/>
  <c r="CI207" i="24"/>
  <c r="BE207" i="24"/>
  <c r="FU207" i="24" s="1"/>
  <c r="CJ207" i="24"/>
  <c r="BF207" i="24"/>
  <c r="FV207" i="24" s="1"/>
  <c r="CK207" i="24"/>
  <c r="BG207" i="24"/>
  <c r="FW207" i="24" s="1"/>
  <c r="BI207" i="24"/>
  <c r="BJ207" i="24"/>
  <c r="BK207" i="24"/>
  <c r="BL207" i="24"/>
  <c r="BM207" i="24"/>
  <c r="BN207" i="24"/>
  <c r="AU207" i="24"/>
  <c r="FK207" i="24" s="1"/>
  <c r="AL207" i="24"/>
  <c r="FB207" i="24" s="1"/>
  <c r="AV207" i="24"/>
  <c r="FL207" i="24" s="1"/>
  <c r="AM207" i="24"/>
  <c r="FC207" i="24" s="1"/>
  <c r="AW207" i="24"/>
  <c r="FM207" i="24" s="1"/>
  <c r="BY207" i="24"/>
  <c r="AF207" i="24"/>
  <c r="EV207" i="24" s="1"/>
  <c r="BZ207" i="24"/>
  <c r="AG207" i="24"/>
  <c r="EW207" i="24" s="1"/>
  <c r="CA207" i="24"/>
  <c r="AH207" i="24"/>
  <c r="EX207" i="24" s="1"/>
  <c r="AO207" i="24"/>
  <c r="FE207" i="24" s="1"/>
  <c r="AI207" i="24"/>
  <c r="EY207" i="24" s="1"/>
  <c r="AP207" i="24"/>
  <c r="FF207" i="24" s="1"/>
  <c r="AJ207" i="24"/>
  <c r="EZ207" i="24" s="1"/>
  <c r="AQ207" i="24"/>
  <c r="FG207" i="24" s="1"/>
  <c r="AK207" i="24"/>
  <c r="FA207" i="24" s="1"/>
  <c r="U207" i="24"/>
  <c r="EK207" i="24" s="1"/>
  <c r="AR207" i="24"/>
  <c r="FH207" i="24" s="1"/>
  <c r="V207" i="24"/>
  <c r="EL207" i="24" s="1"/>
  <c r="AS207" i="24"/>
  <c r="FI207" i="24" s="1"/>
  <c r="W207" i="24"/>
  <c r="EM207" i="24" s="1"/>
  <c r="R207" i="24"/>
  <c r="EH207" i="24" s="1"/>
  <c r="S207" i="24"/>
  <c r="EI207" i="24" s="1"/>
  <c r="BA207" i="24"/>
  <c r="FQ207" i="24" s="1"/>
  <c r="K207" i="24"/>
  <c r="EA207" i="24" s="1"/>
  <c r="BB207" i="24"/>
  <c r="FR207" i="24" s="1"/>
  <c r="L207" i="24"/>
  <c r="EB207" i="24" s="1"/>
  <c r="AY207" i="24"/>
  <c r="FO207" i="24" s="1"/>
  <c r="M207" i="24"/>
  <c r="EC207" i="24" s="1"/>
  <c r="Z207" i="24"/>
  <c r="EP207" i="24" s="1"/>
  <c r="N207" i="24"/>
  <c r="ED207" i="24" s="1"/>
  <c r="AA207" i="24"/>
  <c r="EQ207" i="24" s="1"/>
  <c r="O207" i="24"/>
  <c r="EE207" i="24" s="1"/>
  <c r="X207" i="24"/>
  <c r="EN207" i="24" s="1"/>
  <c r="BO207" i="24"/>
  <c r="P207" i="24"/>
  <c r="EF207" i="24" s="1"/>
  <c r="AZ207" i="24"/>
  <c r="FP207" i="24" s="1"/>
  <c r="Y207" i="24"/>
  <c r="EO207" i="24" s="1"/>
  <c r="BP207" i="24"/>
  <c r="AE207" i="24"/>
  <c r="EU207" i="24" s="1"/>
  <c r="Q207" i="24"/>
  <c r="EG207" i="24" s="1"/>
  <c r="BQ207" i="24"/>
  <c r="AC207" i="24"/>
  <c r="ES207" i="24" s="1"/>
  <c r="AT207" i="24"/>
  <c r="FJ207" i="24" s="1"/>
  <c r="AB207" i="24"/>
  <c r="ER207" i="24" s="1"/>
  <c r="A273" i="24"/>
  <c r="DW272" i="24"/>
  <c r="DX272" i="24"/>
  <c r="DY272" i="24"/>
  <c r="DQ272" i="24"/>
  <c r="DR272" i="24"/>
  <c r="DS272" i="24"/>
  <c r="DT272" i="24"/>
  <c r="DU272" i="24"/>
  <c r="DV272" i="24"/>
  <c r="DG272" i="24"/>
  <c r="DH272" i="24"/>
  <c r="DI272" i="24"/>
  <c r="DN272" i="24"/>
  <c r="DO272" i="24"/>
  <c r="CM272" i="24"/>
  <c r="CN272" i="24"/>
  <c r="CO272" i="24"/>
  <c r="CP272" i="24"/>
  <c r="CQ272" i="24"/>
  <c r="DJ272" i="24"/>
  <c r="CE272" i="24"/>
  <c r="DK272" i="24"/>
  <c r="CF272" i="24"/>
  <c r="DL272" i="24"/>
  <c r="CG272" i="24"/>
  <c r="DM272" i="24"/>
  <c r="CH272" i="24"/>
  <c r="CI272" i="24"/>
  <c r="CJ272" i="24"/>
  <c r="CK272" i="24"/>
  <c r="CR272" i="24"/>
  <c r="CA272" i="24"/>
  <c r="CS272" i="24"/>
  <c r="CT272" i="24"/>
  <c r="CU272" i="24"/>
  <c r="CC272" i="24"/>
  <c r="CD272" i="24"/>
  <c r="BM272" i="24"/>
  <c r="BN272" i="24"/>
  <c r="BO272" i="24"/>
  <c r="BP272" i="24"/>
  <c r="BQ272" i="24"/>
  <c r="AY272" i="24"/>
  <c r="FO272" i="24" s="1"/>
  <c r="AZ272" i="24"/>
  <c r="FP272" i="24" s="1"/>
  <c r="AQ272" i="24"/>
  <c r="FG272" i="24" s="1"/>
  <c r="AR272" i="24"/>
  <c r="FH272" i="24" s="1"/>
  <c r="AS272" i="24"/>
  <c r="FI272" i="24" s="1"/>
  <c r="AT272" i="24"/>
  <c r="FJ272" i="24" s="1"/>
  <c r="BI272" i="24"/>
  <c r="BJ272" i="24"/>
  <c r="AV272" i="24"/>
  <c r="FL272" i="24" s="1"/>
  <c r="BK272" i="24"/>
  <c r="AW272" i="24"/>
  <c r="FM272" i="24" s="1"/>
  <c r="BL272" i="24"/>
  <c r="BW272" i="24"/>
  <c r="AU272" i="24"/>
  <c r="FK272" i="24" s="1"/>
  <c r="BX272" i="24"/>
  <c r="BY272" i="24"/>
  <c r="BZ272" i="24"/>
  <c r="AE272" i="24"/>
  <c r="EU272" i="24" s="1"/>
  <c r="BA272" i="24"/>
  <c r="FQ272" i="24" s="1"/>
  <c r="AF272" i="24"/>
  <c r="EV272" i="24" s="1"/>
  <c r="BB272" i="24"/>
  <c r="FR272" i="24" s="1"/>
  <c r="AG272" i="24"/>
  <c r="EW272" i="24" s="1"/>
  <c r="BC272" i="24"/>
  <c r="FS272" i="24" s="1"/>
  <c r="AH272" i="24"/>
  <c r="EX272" i="24" s="1"/>
  <c r="BE272" i="24"/>
  <c r="FU272" i="24" s="1"/>
  <c r="Z272" i="24"/>
  <c r="EP272" i="24" s="1"/>
  <c r="BF272" i="24"/>
  <c r="FV272" i="24" s="1"/>
  <c r="AA272" i="24"/>
  <c r="EQ272" i="24" s="1"/>
  <c r="BG272" i="24"/>
  <c r="FW272" i="24" s="1"/>
  <c r="AB272" i="24"/>
  <c r="ER272" i="24" s="1"/>
  <c r="AC272" i="24"/>
  <c r="ES272" i="24" s="1"/>
  <c r="U272" i="24"/>
  <c r="EK272" i="24" s="1"/>
  <c r="M272" i="24"/>
  <c r="EC272" i="24" s="1"/>
  <c r="Y272" i="24"/>
  <c r="EO272" i="24" s="1"/>
  <c r="AK272" i="24"/>
  <c r="FA272" i="24" s="1"/>
  <c r="AL272" i="24"/>
  <c r="FB272" i="24" s="1"/>
  <c r="V272" i="24"/>
  <c r="EL272" i="24" s="1"/>
  <c r="N272" i="24"/>
  <c r="ED272" i="24" s="1"/>
  <c r="AO272" i="24"/>
  <c r="FE272" i="24" s="1"/>
  <c r="W272" i="24"/>
  <c r="EM272" i="24" s="1"/>
  <c r="X272" i="24"/>
  <c r="EN272" i="24" s="1"/>
  <c r="AM272" i="24"/>
  <c r="FC272" i="24" s="1"/>
  <c r="BS272" i="24"/>
  <c r="AI272" i="24"/>
  <c r="EY272" i="24" s="1"/>
  <c r="K272" i="24"/>
  <c r="EA272" i="24" s="1"/>
  <c r="O272" i="24"/>
  <c r="EE272" i="24" s="1"/>
  <c r="BT272" i="24"/>
  <c r="AJ272" i="24"/>
  <c r="EZ272" i="24" s="1"/>
  <c r="L272" i="24"/>
  <c r="EB272" i="24" s="1"/>
  <c r="BU272" i="24"/>
  <c r="BV272" i="24"/>
  <c r="BD272" i="24"/>
  <c r="FT272" i="24" s="1"/>
  <c r="AP272" i="24"/>
  <c r="FF272" i="24" s="1"/>
  <c r="Q272" i="24"/>
  <c r="EG272" i="24" s="1"/>
  <c r="P272" i="24"/>
  <c r="EF272" i="24" s="1"/>
  <c r="S272" i="24"/>
  <c r="EI272" i="24" s="1"/>
  <c r="R272" i="24"/>
  <c r="EH272" i="24" s="1"/>
  <c r="A233" i="24"/>
  <c r="DR232" i="24"/>
  <c r="DS232" i="24"/>
  <c r="DT232" i="24"/>
  <c r="DU232" i="24"/>
  <c r="DV232" i="24"/>
  <c r="DW232" i="24"/>
  <c r="DX232" i="24"/>
  <c r="DY232" i="24"/>
  <c r="DQ232" i="24"/>
  <c r="DG232" i="24"/>
  <c r="DH232" i="24"/>
  <c r="DI232" i="24"/>
  <c r="DJ232" i="24"/>
  <c r="DK232" i="24"/>
  <c r="DL232" i="24"/>
  <c r="DM232" i="24"/>
  <c r="DN232" i="24"/>
  <c r="CM232" i="24"/>
  <c r="CN232" i="24"/>
  <c r="CO232" i="24"/>
  <c r="CJ232" i="24"/>
  <c r="CP232" i="24"/>
  <c r="CQ232" i="24"/>
  <c r="CR232" i="24"/>
  <c r="CS232" i="24"/>
  <c r="CT232" i="24"/>
  <c r="CU232" i="24"/>
  <c r="CH232" i="24"/>
  <c r="CI232" i="24"/>
  <c r="CK232" i="24"/>
  <c r="DO232" i="24"/>
  <c r="CC232" i="24"/>
  <c r="BS232" i="24"/>
  <c r="AY232" i="24"/>
  <c r="FO232" i="24" s="1"/>
  <c r="AZ232" i="24"/>
  <c r="FP232" i="24" s="1"/>
  <c r="BA232" i="24"/>
  <c r="FQ232" i="24" s="1"/>
  <c r="BT232" i="24"/>
  <c r="BB232" i="24"/>
  <c r="FR232" i="24" s="1"/>
  <c r="BU232" i="24"/>
  <c r="BC232" i="24"/>
  <c r="FS232" i="24" s="1"/>
  <c r="BV232" i="24"/>
  <c r="BD232" i="24"/>
  <c r="FT232" i="24" s="1"/>
  <c r="BW232" i="24"/>
  <c r="BE232" i="24"/>
  <c r="FU232" i="24" s="1"/>
  <c r="BJ232" i="24"/>
  <c r="AV232" i="24"/>
  <c r="FL232" i="24" s="1"/>
  <c r="BK232" i="24"/>
  <c r="AW232" i="24"/>
  <c r="FM232" i="24" s="1"/>
  <c r="BL232" i="24"/>
  <c r="BM232" i="24"/>
  <c r="CD232" i="24"/>
  <c r="BN232" i="24"/>
  <c r="BF232" i="24"/>
  <c r="FV232" i="24" s="1"/>
  <c r="CE232" i="24"/>
  <c r="BO232" i="24"/>
  <c r="BG232" i="24"/>
  <c r="FW232" i="24" s="1"/>
  <c r="CF232" i="24"/>
  <c r="BP232" i="24"/>
  <c r="CG232" i="24"/>
  <c r="BQ232" i="24"/>
  <c r="BX232" i="24"/>
  <c r="AG232" i="24"/>
  <c r="EW232" i="24" s="1"/>
  <c r="BY232" i="24"/>
  <c r="AH232" i="24"/>
  <c r="EX232" i="24" s="1"/>
  <c r="BZ232" i="24"/>
  <c r="AI232" i="24"/>
  <c r="EY232" i="24" s="1"/>
  <c r="CA232" i="24"/>
  <c r="AJ232" i="24"/>
  <c r="EZ232" i="24" s="1"/>
  <c r="AK232" i="24"/>
  <c r="FA232" i="24" s="1"/>
  <c r="AL232" i="24"/>
  <c r="FB232" i="24" s="1"/>
  <c r="AM232" i="24"/>
  <c r="FC232" i="24" s="1"/>
  <c r="AO232" i="24"/>
  <c r="FE232" i="24" s="1"/>
  <c r="AP232" i="24"/>
  <c r="FF232" i="24" s="1"/>
  <c r="AE232" i="24"/>
  <c r="EU232" i="24" s="1"/>
  <c r="AU232" i="24"/>
  <c r="FK232" i="24" s="1"/>
  <c r="W232" i="24"/>
  <c r="EM232" i="24" s="1"/>
  <c r="AC232" i="24"/>
  <c r="ES232" i="24" s="1"/>
  <c r="X232" i="24"/>
  <c r="EN232" i="24" s="1"/>
  <c r="O232" i="24"/>
  <c r="EE232" i="24" s="1"/>
  <c r="P232" i="24"/>
  <c r="EF232" i="24" s="1"/>
  <c r="M232" i="24"/>
  <c r="EC232" i="24" s="1"/>
  <c r="N232" i="24"/>
  <c r="ED232" i="24" s="1"/>
  <c r="AF232" i="24"/>
  <c r="EV232" i="24" s="1"/>
  <c r="AB232" i="24"/>
  <c r="ER232" i="24" s="1"/>
  <c r="R232" i="24"/>
  <c r="EH232" i="24" s="1"/>
  <c r="S232" i="24"/>
  <c r="EI232" i="24" s="1"/>
  <c r="Y232" i="24"/>
  <c r="EO232" i="24" s="1"/>
  <c r="AA232" i="24"/>
  <c r="EQ232" i="24" s="1"/>
  <c r="U232" i="24"/>
  <c r="EK232" i="24" s="1"/>
  <c r="K232" i="24"/>
  <c r="EA232" i="24" s="1"/>
  <c r="Q232" i="24"/>
  <c r="EG232" i="24" s="1"/>
  <c r="V232" i="24"/>
  <c r="EL232" i="24" s="1"/>
  <c r="L232" i="24"/>
  <c r="EB232" i="24" s="1"/>
  <c r="Z232" i="24"/>
  <c r="EP232" i="24" s="1"/>
  <c r="AT232" i="24"/>
  <c r="FJ232" i="24" s="1"/>
  <c r="BI232" i="24"/>
  <c r="AR232" i="24"/>
  <c r="FH232" i="24" s="1"/>
  <c r="AQ232" i="24"/>
  <c r="FG232" i="24" s="1"/>
  <c r="AS232" i="24"/>
  <c r="FI232" i="24" s="1"/>
  <c r="A203" i="24"/>
  <c r="DR202" i="24"/>
  <c r="DS202" i="24"/>
  <c r="DT202" i="24"/>
  <c r="DU202" i="24"/>
  <c r="DV202" i="24"/>
  <c r="DW202" i="24"/>
  <c r="DX202" i="24"/>
  <c r="DY202" i="24"/>
  <c r="CQ202" i="24"/>
  <c r="CR202" i="24"/>
  <c r="CS202" i="24"/>
  <c r="DQ202" i="24"/>
  <c r="CT202" i="24"/>
  <c r="CU202" i="24"/>
  <c r="CM202" i="24"/>
  <c r="CN202" i="24"/>
  <c r="CO202" i="24"/>
  <c r="CP202" i="24"/>
  <c r="CE202" i="24"/>
  <c r="DG202" i="24"/>
  <c r="CF202" i="24"/>
  <c r="DH202" i="24"/>
  <c r="CG202" i="24"/>
  <c r="BV202" i="24"/>
  <c r="BW202" i="24"/>
  <c r="BX202" i="24"/>
  <c r="BY202" i="24"/>
  <c r="BZ202" i="24"/>
  <c r="CA202" i="24"/>
  <c r="BI202" i="24"/>
  <c r="BJ202" i="24"/>
  <c r="BK202" i="24"/>
  <c r="BL202" i="24"/>
  <c r="BS202" i="24"/>
  <c r="BM202" i="24"/>
  <c r="CC202" i="24"/>
  <c r="BT202" i="24"/>
  <c r="BN202" i="24"/>
  <c r="CD202" i="24"/>
  <c r="BU202" i="24"/>
  <c r="BO202" i="24"/>
  <c r="BP202" i="24"/>
  <c r="AZ202" i="24"/>
  <c r="FP202" i="24" s="1"/>
  <c r="BQ202" i="24"/>
  <c r="BA202" i="24"/>
  <c r="FQ202" i="24" s="1"/>
  <c r="BB202" i="24"/>
  <c r="FR202" i="24" s="1"/>
  <c r="BC202" i="24"/>
  <c r="FS202" i="24" s="1"/>
  <c r="AO202" i="24"/>
  <c r="FE202" i="24" s="1"/>
  <c r="BD202" i="24"/>
  <c r="FT202" i="24" s="1"/>
  <c r="BE202" i="24"/>
  <c r="FU202" i="24" s="1"/>
  <c r="AQ202" i="24"/>
  <c r="FG202" i="24" s="1"/>
  <c r="BF202" i="24"/>
  <c r="FV202" i="24" s="1"/>
  <c r="AR202" i="24"/>
  <c r="FH202" i="24" s="1"/>
  <c r="BG202" i="24"/>
  <c r="FW202" i="24" s="1"/>
  <c r="DI202" i="24"/>
  <c r="CH202" i="24"/>
  <c r="AP202" i="24"/>
  <c r="FF202" i="24" s="1"/>
  <c r="DJ202" i="24"/>
  <c r="CI202" i="24"/>
  <c r="AS202" i="24"/>
  <c r="FI202" i="24" s="1"/>
  <c r="DK202" i="24"/>
  <c r="CJ202" i="24"/>
  <c r="AT202" i="24"/>
  <c r="FJ202" i="24" s="1"/>
  <c r="DL202" i="24"/>
  <c r="CK202" i="24"/>
  <c r="U202" i="24"/>
  <c r="EK202" i="24" s="1"/>
  <c r="V202" i="24"/>
  <c r="EL202" i="24" s="1"/>
  <c r="AY202" i="24"/>
  <c r="FO202" i="24" s="1"/>
  <c r="W202" i="24"/>
  <c r="EM202" i="24" s="1"/>
  <c r="AU202" i="24"/>
  <c r="FK202" i="24" s="1"/>
  <c r="X202" i="24"/>
  <c r="EN202" i="24" s="1"/>
  <c r="AV202" i="24"/>
  <c r="FL202" i="24" s="1"/>
  <c r="Y202" i="24"/>
  <c r="EO202" i="24" s="1"/>
  <c r="AW202" i="24"/>
  <c r="FM202" i="24" s="1"/>
  <c r="Z202" i="24"/>
  <c r="EP202" i="24" s="1"/>
  <c r="AA202" i="24"/>
  <c r="EQ202" i="24" s="1"/>
  <c r="AB202" i="24"/>
  <c r="ER202" i="24" s="1"/>
  <c r="DM202" i="24"/>
  <c r="O202" i="24"/>
  <c r="EE202" i="24" s="1"/>
  <c r="DN202" i="24"/>
  <c r="P202" i="24"/>
  <c r="EF202" i="24" s="1"/>
  <c r="AC202" i="24"/>
  <c r="ES202" i="24" s="1"/>
  <c r="AM202" i="24"/>
  <c r="FC202" i="24" s="1"/>
  <c r="DO202" i="24"/>
  <c r="Q202" i="24"/>
  <c r="EG202" i="24" s="1"/>
  <c r="R202" i="24"/>
  <c r="EH202" i="24" s="1"/>
  <c r="AJ202" i="24"/>
  <c r="EZ202" i="24" s="1"/>
  <c r="AL202" i="24"/>
  <c r="FB202" i="24" s="1"/>
  <c r="AE202" i="24"/>
  <c r="EU202" i="24" s="1"/>
  <c r="S202" i="24"/>
  <c r="EI202" i="24" s="1"/>
  <c r="AF202" i="24"/>
  <c r="EV202" i="24" s="1"/>
  <c r="AI202" i="24"/>
  <c r="EY202" i="24" s="1"/>
  <c r="AG202" i="24"/>
  <c r="EW202" i="24" s="1"/>
  <c r="AK202" i="24"/>
  <c r="FA202" i="24" s="1"/>
  <c r="AH202" i="24"/>
  <c r="EX202" i="24" s="1"/>
  <c r="L202" i="24"/>
  <c r="EB202" i="24" s="1"/>
  <c r="M202" i="24"/>
  <c r="EC202" i="24" s="1"/>
  <c r="N202" i="24"/>
  <c r="ED202" i="24" s="1"/>
  <c r="K202" i="24"/>
  <c r="EA202" i="24" s="1"/>
  <c r="A243" i="24"/>
  <c r="DR242" i="24"/>
  <c r="DS242" i="24"/>
  <c r="DT242" i="24"/>
  <c r="DU242" i="24"/>
  <c r="DV242" i="24"/>
  <c r="DW242" i="24"/>
  <c r="DY242" i="24"/>
  <c r="DQ242" i="24"/>
  <c r="DX242" i="24"/>
  <c r="CQ242" i="24"/>
  <c r="CR242" i="24"/>
  <c r="CS242" i="24"/>
  <c r="CT242" i="24"/>
  <c r="CU242" i="24"/>
  <c r="DG242" i="24"/>
  <c r="DH242" i="24"/>
  <c r="DM242" i="24"/>
  <c r="DN242" i="24"/>
  <c r="DO242" i="24"/>
  <c r="CE242" i="24"/>
  <c r="CG242" i="24"/>
  <c r="BV242" i="24"/>
  <c r="BW242" i="24"/>
  <c r="BX242" i="24"/>
  <c r="BY242" i="24"/>
  <c r="BZ242" i="24"/>
  <c r="CA242" i="24"/>
  <c r="CI242" i="24"/>
  <c r="CJ242" i="24"/>
  <c r="BS242" i="24"/>
  <c r="BI242" i="24"/>
  <c r="CK242" i="24"/>
  <c r="BT242" i="24"/>
  <c r="BJ242" i="24"/>
  <c r="BU242" i="24"/>
  <c r="BK242" i="24"/>
  <c r="DI242" i="24"/>
  <c r="CM242" i="24"/>
  <c r="BL242" i="24"/>
  <c r="DJ242" i="24"/>
  <c r="CN242" i="24"/>
  <c r="BM242" i="24"/>
  <c r="DK242" i="24"/>
  <c r="CO242" i="24"/>
  <c r="BN242" i="24"/>
  <c r="DL242" i="24"/>
  <c r="CP242" i="24"/>
  <c r="BO242" i="24"/>
  <c r="BD242" i="24"/>
  <c r="FT242" i="24" s="1"/>
  <c r="BE242" i="24"/>
  <c r="FU242" i="24" s="1"/>
  <c r="BF242" i="24"/>
  <c r="FV242" i="24" s="1"/>
  <c r="BG242" i="24"/>
  <c r="FW242" i="24" s="1"/>
  <c r="AO242" i="24"/>
  <c r="FE242" i="24" s="1"/>
  <c r="CC242" i="24"/>
  <c r="CD242" i="24"/>
  <c r="AQ242" i="24"/>
  <c r="FG242" i="24" s="1"/>
  <c r="CF242" i="24"/>
  <c r="AR242" i="24"/>
  <c r="FH242" i="24" s="1"/>
  <c r="CH242" i="24"/>
  <c r="AV242" i="24"/>
  <c r="FL242" i="24" s="1"/>
  <c r="AW242" i="24"/>
  <c r="FM242" i="24" s="1"/>
  <c r="U242" i="24"/>
  <c r="EK242" i="24" s="1"/>
  <c r="AY242" i="24"/>
  <c r="FO242" i="24" s="1"/>
  <c r="V242" i="24"/>
  <c r="EL242" i="24" s="1"/>
  <c r="AZ242" i="24"/>
  <c r="FP242" i="24" s="1"/>
  <c r="AE242" i="24"/>
  <c r="EU242" i="24" s="1"/>
  <c r="W242" i="24"/>
  <c r="EM242" i="24" s="1"/>
  <c r="BA242" i="24"/>
  <c r="FQ242" i="24" s="1"/>
  <c r="AF242" i="24"/>
  <c r="EV242" i="24" s="1"/>
  <c r="X242" i="24"/>
  <c r="EN242" i="24" s="1"/>
  <c r="BB242" i="24"/>
  <c r="FR242" i="24" s="1"/>
  <c r="AG242" i="24"/>
  <c r="EW242" i="24" s="1"/>
  <c r="Y242" i="24"/>
  <c r="EO242" i="24" s="1"/>
  <c r="BC242" i="24"/>
  <c r="FS242" i="24" s="1"/>
  <c r="AH242" i="24"/>
  <c r="EX242" i="24" s="1"/>
  <c r="Z242" i="24"/>
  <c r="EP242" i="24" s="1"/>
  <c r="AI242" i="24"/>
  <c r="EY242" i="24" s="1"/>
  <c r="AA242" i="24"/>
  <c r="EQ242" i="24" s="1"/>
  <c r="AJ242" i="24"/>
  <c r="EZ242" i="24" s="1"/>
  <c r="AB242" i="24"/>
  <c r="ER242" i="24" s="1"/>
  <c r="AP242" i="24"/>
  <c r="FF242" i="24" s="1"/>
  <c r="O242" i="24"/>
  <c r="EE242" i="24" s="1"/>
  <c r="AS242" i="24"/>
  <c r="FI242" i="24" s="1"/>
  <c r="P242" i="24"/>
  <c r="EF242" i="24" s="1"/>
  <c r="AM242" i="24"/>
  <c r="FC242" i="24" s="1"/>
  <c r="AT242" i="24"/>
  <c r="FJ242" i="24" s="1"/>
  <c r="Q242" i="24"/>
  <c r="EG242" i="24" s="1"/>
  <c r="AU242" i="24"/>
  <c r="FK242" i="24" s="1"/>
  <c r="R242" i="24"/>
  <c r="EH242" i="24" s="1"/>
  <c r="AC242" i="24"/>
  <c r="ES242" i="24" s="1"/>
  <c r="S242" i="24"/>
  <c r="EI242" i="24" s="1"/>
  <c r="BP242" i="24"/>
  <c r="AK242" i="24"/>
  <c r="FA242" i="24" s="1"/>
  <c r="BQ242" i="24"/>
  <c r="AL242" i="24"/>
  <c r="FB242" i="24" s="1"/>
  <c r="K242" i="24"/>
  <c r="EA242" i="24" s="1"/>
  <c r="N242" i="24"/>
  <c r="ED242" i="24" s="1"/>
  <c r="M242" i="24"/>
  <c r="EC242" i="24" s="1"/>
  <c r="L242" i="24"/>
  <c r="EB242" i="24" s="1"/>
  <c r="A198" i="24"/>
  <c r="DQ197" i="24"/>
  <c r="DR197" i="24"/>
  <c r="DS197" i="24"/>
  <c r="DT197" i="24"/>
  <c r="DU197" i="24"/>
  <c r="DV197" i="24"/>
  <c r="DW197" i="24"/>
  <c r="DX197" i="24"/>
  <c r="DY197" i="24"/>
  <c r="DG197" i="24"/>
  <c r="DH197" i="24"/>
  <c r="DI197" i="24"/>
  <c r="DJ197" i="24"/>
  <c r="DK197" i="24"/>
  <c r="DL197" i="24"/>
  <c r="DM197" i="24"/>
  <c r="CE197" i="24"/>
  <c r="CJ197" i="24"/>
  <c r="CK197" i="24"/>
  <c r="DN197" i="24"/>
  <c r="DO197" i="24"/>
  <c r="CM197" i="24"/>
  <c r="CA197" i="24"/>
  <c r="CN197" i="24"/>
  <c r="CO197" i="24"/>
  <c r="CP197" i="24"/>
  <c r="CQ197" i="24"/>
  <c r="BW197" i="24"/>
  <c r="BM197" i="24"/>
  <c r="BX197" i="24"/>
  <c r="BN197" i="24"/>
  <c r="BY197" i="24"/>
  <c r="BO197" i="24"/>
  <c r="BZ197" i="24"/>
  <c r="BP197" i="24"/>
  <c r="BQ197" i="24"/>
  <c r="AY197" i="24"/>
  <c r="FO197" i="24" s="1"/>
  <c r="AZ197" i="24"/>
  <c r="FP197" i="24" s="1"/>
  <c r="AQ197" i="24"/>
  <c r="FG197" i="24" s="1"/>
  <c r="AR197" i="24"/>
  <c r="FH197" i="24" s="1"/>
  <c r="AS197" i="24"/>
  <c r="FI197" i="24" s="1"/>
  <c r="AT197" i="24"/>
  <c r="FJ197" i="24" s="1"/>
  <c r="AV197" i="24"/>
  <c r="FL197" i="24" s="1"/>
  <c r="AW197" i="24"/>
  <c r="FM197" i="24" s="1"/>
  <c r="CF197" i="24"/>
  <c r="BA197" i="24"/>
  <c r="FQ197" i="24" s="1"/>
  <c r="CG197" i="24"/>
  <c r="BB197" i="24"/>
  <c r="FR197" i="24" s="1"/>
  <c r="CH197" i="24"/>
  <c r="BC197" i="24"/>
  <c r="FS197" i="24" s="1"/>
  <c r="CI197" i="24"/>
  <c r="BD197" i="24"/>
  <c r="FT197" i="24" s="1"/>
  <c r="AE197" i="24"/>
  <c r="EU197" i="24" s="1"/>
  <c r="CR197" i="24"/>
  <c r="BI197" i="24"/>
  <c r="BE197" i="24"/>
  <c r="FU197" i="24" s="1"/>
  <c r="AF197" i="24"/>
  <c r="EV197" i="24" s="1"/>
  <c r="CS197" i="24"/>
  <c r="BJ197" i="24"/>
  <c r="BF197" i="24"/>
  <c r="FV197" i="24" s="1"/>
  <c r="AG197" i="24"/>
  <c r="EW197" i="24" s="1"/>
  <c r="CT197" i="24"/>
  <c r="BK197" i="24"/>
  <c r="BG197" i="24"/>
  <c r="FW197" i="24" s="1"/>
  <c r="AH197" i="24"/>
  <c r="EX197" i="24" s="1"/>
  <c r="CU197" i="24"/>
  <c r="Z197" i="24"/>
  <c r="EP197" i="24" s="1"/>
  <c r="AI197" i="24"/>
  <c r="EY197" i="24" s="1"/>
  <c r="AA197" i="24"/>
  <c r="EQ197" i="24" s="1"/>
  <c r="AJ197" i="24"/>
  <c r="EZ197" i="24" s="1"/>
  <c r="AB197" i="24"/>
  <c r="ER197" i="24" s="1"/>
  <c r="AK197" i="24"/>
  <c r="FA197" i="24" s="1"/>
  <c r="AC197" i="24"/>
  <c r="ES197" i="24" s="1"/>
  <c r="AO197" i="24"/>
  <c r="FE197" i="24" s="1"/>
  <c r="AL197" i="24"/>
  <c r="FB197" i="24" s="1"/>
  <c r="AP197" i="24"/>
  <c r="FF197" i="24" s="1"/>
  <c r="AM197" i="24"/>
  <c r="FC197" i="24" s="1"/>
  <c r="AU197" i="24"/>
  <c r="FK197" i="24" s="1"/>
  <c r="V197" i="24"/>
  <c r="EL197" i="24" s="1"/>
  <c r="L197" i="24"/>
  <c r="EB197" i="24" s="1"/>
  <c r="W197" i="24"/>
  <c r="EM197" i="24" s="1"/>
  <c r="BL197" i="24"/>
  <c r="CC197" i="24"/>
  <c r="X197" i="24"/>
  <c r="EN197" i="24" s="1"/>
  <c r="BU197" i="24"/>
  <c r="K197" i="24"/>
  <c r="EA197" i="24" s="1"/>
  <c r="CD197" i="24"/>
  <c r="Y197" i="24"/>
  <c r="EO197" i="24" s="1"/>
  <c r="BT197" i="24"/>
  <c r="M197" i="24"/>
  <c r="EC197" i="24" s="1"/>
  <c r="N197" i="24"/>
  <c r="ED197" i="24" s="1"/>
  <c r="BS197" i="24"/>
  <c r="BV197" i="24"/>
  <c r="O197" i="24"/>
  <c r="EE197" i="24" s="1"/>
  <c r="R197" i="24"/>
  <c r="EH197" i="24" s="1"/>
  <c r="U197" i="24"/>
  <c r="EK197" i="24" s="1"/>
  <c r="P197" i="24"/>
  <c r="EF197" i="24" s="1"/>
  <c r="Q197" i="24"/>
  <c r="EG197" i="24" s="1"/>
  <c r="S197" i="24"/>
  <c r="EI197" i="24" s="1"/>
  <c r="F87" i="36"/>
  <c r="G87" i="36" s="1"/>
  <c r="I85" i="36"/>
  <c r="F85" i="36"/>
  <c r="G85" i="36" s="1"/>
  <c r="F88" i="36"/>
  <c r="G88" i="36" s="1"/>
  <c r="I84" i="36"/>
  <c r="G15" i="36" s="1"/>
  <c r="E91" i="36"/>
  <c r="F84" i="36"/>
  <c r="G84" i="36" s="1"/>
  <c r="I86" i="36"/>
  <c r="F86" i="36"/>
  <c r="G86" i="36" s="1"/>
  <c r="H91" i="36"/>
  <c r="J240" i="24"/>
  <c r="J235" i="24"/>
  <c r="J230" i="24"/>
  <c r="J225" i="24"/>
  <c r="J220" i="24"/>
  <c r="J215" i="24"/>
  <c r="J210" i="24"/>
  <c r="J205" i="24"/>
  <c r="J200" i="24"/>
  <c r="J195" i="24"/>
  <c r="J190" i="24"/>
  <c r="J185" i="24"/>
  <c r="J180" i="24"/>
  <c r="J175" i="24"/>
  <c r="J170" i="24"/>
  <c r="J165" i="24"/>
  <c r="J160" i="24"/>
  <c r="J270" i="24"/>
  <c r="J155" i="24"/>
  <c r="J365" i="24"/>
  <c r="J150" i="24"/>
  <c r="J145" i="24"/>
  <c r="J140" i="24"/>
  <c r="J425" i="24"/>
  <c r="J420" i="24"/>
  <c r="J135" i="24"/>
  <c r="J265" i="24"/>
  <c r="J130" i="24"/>
  <c r="J360" i="24"/>
  <c r="J125" i="24"/>
  <c r="J120" i="24"/>
  <c r="J115" i="24"/>
  <c r="J435" i="24"/>
  <c r="J430" i="24"/>
  <c r="J110" i="24"/>
  <c r="J260" i="24"/>
  <c r="J340" i="24"/>
  <c r="J335" i="24"/>
  <c r="J105" i="24"/>
  <c r="J100" i="24"/>
  <c r="J95" i="24"/>
  <c r="J310" i="24"/>
  <c r="J305" i="24"/>
  <c r="J415" i="24"/>
  <c r="J410" i="24"/>
  <c r="J90" i="24"/>
  <c r="J255" i="24"/>
  <c r="J330" i="24"/>
  <c r="J325" i="24"/>
  <c r="J85" i="24"/>
  <c r="J355" i="24"/>
  <c r="J80" i="24"/>
  <c r="J75" i="24"/>
  <c r="J70" i="24"/>
  <c r="J300" i="24"/>
  <c r="J295" i="24"/>
  <c r="J405" i="24"/>
  <c r="J400" i="24"/>
  <c r="J65" i="24"/>
  <c r="J250" i="24"/>
  <c r="J320" i="24"/>
  <c r="J60" i="24"/>
  <c r="J350" i="24"/>
  <c r="J55" i="24"/>
  <c r="J50" i="24"/>
  <c r="J45" i="24"/>
  <c r="J290" i="24"/>
  <c r="J285" i="24"/>
  <c r="J395" i="24"/>
  <c r="J390" i="24"/>
  <c r="J40" i="24"/>
  <c r="J245" i="24"/>
  <c r="J315" i="24"/>
  <c r="J35" i="24"/>
  <c r="J345" i="24"/>
  <c r="J30" i="24"/>
  <c r="J25" i="24"/>
  <c r="J280" i="24"/>
  <c r="J275" i="24"/>
  <c r="J20" i="24"/>
  <c r="J385" i="24"/>
  <c r="J380" i="24"/>
  <c r="J15" i="24"/>
  <c r="J375" i="24"/>
  <c r="J370" i="24"/>
  <c r="J10" i="24"/>
  <c r="V93" i="24" l="1"/>
  <c r="EL93" i="24" s="1"/>
  <c r="BB283" i="24"/>
  <c r="FR283" i="24" s="1"/>
  <c r="BL313" i="24"/>
  <c r="AZ93" i="24"/>
  <c r="FP93" i="24" s="1"/>
  <c r="CM283" i="24"/>
  <c r="BK313" i="24"/>
  <c r="Z93" i="24"/>
  <c r="EP93" i="24" s="1"/>
  <c r="DR283" i="24"/>
  <c r="AZ313" i="24"/>
  <c r="FP313" i="24" s="1"/>
  <c r="BK93" i="24"/>
  <c r="BZ313" i="24"/>
  <c r="CK93" i="24"/>
  <c r="AR313" i="24"/>
  <c r="FH313" i="24" s="1"/>
  <c r="CD93" i="24"/>
  <c r="BX313" i="24"/>
  <c r="DN93" i="24"/>
  <c r="AI283" i="24"/>
  <c r="EY283" i="24" s="1"/>
  <c r="CG313" i="24"/>
  <c r="DQ93" i="24"/>
  <c r="BZ283" i="24"/>
  <c r="CT313" i="24"/>
  <c r="DW93" i="24"/>
  <c r="N283" i="24"/>
  <c r="ED283" i="24" s="1"/>
  <c r="DS313" i="24"/>
  <c r="AU283" i="24"/>
  <c r="FK283" i="24" s="1"/>
  <c r="DR313" i="24"/>
  <c r="CK283" i="24"/>
  <c r="AC283" i="24"/>
  <c r="ES283" i="24" s="1"/>
  <c r="Q283" i="24"/>
  <c r="EG283" i="24" s="1"/>
  <c r="Z283" i="24"/>
  <c r="EP283" i="24" s="1"/>
  <c r="U283" i="24"/>
  <c r="EK283" i="24" s="1"/>
  <c r="BO283" i="24"/>
  <c r="BC283" i="24"/>
  <c r="FS283" i="24" s="1"/>
  <c r="CU283" i="24"/>
  <c r="DJ283" i="24"/>
  <c r="DS283" i="24"/>
  <c r="AZ283" i="24"/>
  <c r="FP283" i="24" s="1"/>
  <c r="AA283" i="24"/>
  <c r="EQ283" i="24" s="1"/>
  <c r="AB283" i="24"/>
  <c r="ER283" i="24" s="1"/>
  <c r="AT283" i="24"/>
  <c r="FJ283" i="24" s="1"/>
  <c r="BN283" i="24"/>
  <c r="BK283" i="24"/>
  <c r="DG283" i="24"/>
  <c r="DI283" i="24"/>
  <c r="DQ283" i="24"/>
  <c r="AY283" i="24"/>
  <c r="FO283" i="24" s="1"/>
  <c r="Y283" i="24"/>
  <c r="EO283" i="24" s="1"/>
  <c r="AQ283" i="24"/>
  <c r="FG283" i="24" s="1"/>
  <c r="AS283" i="24"/>
  <c r="FI283" i="24" s="1"/>
  <c r="CJ283" i="24"/>
  <c r="BJ283" i="24"/>
  <c r="CT283" i="24"/>
  <c r="DO283" i="24"/>
  <c r="A284" i="24"/>
  <c r="AL283" i="24"/>
  <c r="FB283" i="24" s="1"/>
  <c r="AP283" i="24"/>
  <c r="FF283" i="24" s="1"/>
  <c r="S283" i="24"/>
  <c r="EI283" i="24" s="1"/>
  <c r="AR283" i="24"/>
  <c r="FH283" i="24" s="1"/>
  <c r="BG283" i="24"/>
  <c r="FW283" i="24" s="1"/>
  <c r="BI283" i="24"/>
  <c r="CS283" i="24"/>
  <c r="DN283" i="24"/>
  <c r="AK283" i="24"/>
  <c r="FA283" i="24" s="1"/>
  <c r="P283" i="24"/>
  <c r="EF283" i="24" s="1"/>
  <c r="M283" i="24"/>
  <c r="EC283" i="24" s="1"/>
  <c r="BA283" i="24"/>
  <c r="FQ283" i="24" s="1"/>
  <c r="BM283" i="24"/>
  <c r="BY283" i="24"/>
  <c r="CR283" i="24"/>
  <c r="DM283" i="24"/>
  <c r="AJ283" i="24"/>
  <c r="EZ283" i="24" s="1"/>
  <c r="BQ283" i="24"/>
  <c r="AH283" i="24"/>
  <c r="EX283" i="24" s="1"/>
  <c r="BV283" i="24"/>
  <c r="CI283" i="24"/>
  <c r="CG283" i="24"/>
  <c r="CQ283" i="24"/>
  <c r="DY283" i="24"/>
  <c r="AF283" i="24"/>
  <c r="EV283" i="24" s="1"/>
  <c r="BX283" i="24"/>
  <c r="L283" i="24"/>
  <c r="EB283" i="24" s="1"/>
  <c r="BU283" i="24"/>
  <c r="BF283" i="24"/>
  <c r="FV283" i="24" s="1"/>
  <c r="CF283" i="24"/>
  <c r="CP283" i="24"/>
  <c r="DX283" i="24"/>
  <c r="AO283" i="24"/>
  <c r="FE283" i="24" s="1"/>
  <c r="AG283" i="24"/>
  <c r="EW283" i="24" s="1"/>
  <c r="K283" i="24"/>
  <c r="EA283" i="24" s="1"/>
  <c r="BT283" i="24"/>
  <c r="BL283" i="24"/>
  <c r="CE283" i="24"/>
  <c r="DL283" i="24"/>
  <c r="DW283" i="24"/>
  <c r="R283" i="24"/>
  <c r="EH283" i="24" s="1"/>
  <c r="O283" i="24"/>
  <c r="EE283" i="24" s="1"/>
  <c r="X283" i="24"/>
  <c r="EN283" i="24" s="1"/>
  <c r="AW283" i="24"/>
  <c r="FM283" i="24" s="1"/>
  <c r="CH283" i="24"/>
  <c r="CD283" i="24"/>
  <c r="CO283" i="24"/>
  <c r="DV283" i="24"/>
  <c r="CA283" i="24"/>
  <c r="BP283" i="24"/>
  <c r="W283" i="24"/>
  <c r="EM283" i="24" s="1"/>
  <c r="AM283" i="24"/>
  <c r="FC283" i="24" s="1"/>
  <c r="BE283" i="24"/>
  <c r="FU283" i="24" s="1"/>
  <c r="BS283" i="24"/>
  <c r="DK283" i="24"/>
  <c r="DT283" i="24"/>
  <c r="AE283" i="24"/>
  <c r="EU283" i="24" s="1"/>
  <c r="BW283" i="24"/>
  <c r="V283" i="24"/>
  <c r="EL283" i="24" s="1"/>
  <c r="AV283" i="24"/>
  <c r="FL283" i="24" s="1"/>
  <c r="BD283" i="24"/>
  <c r="FT283" i="24" s="1"/>
  <c r="CC283" i="24"/>
  <c r="CN283" i="24"/>
  <c r="CA58" i="24"/>
  <c r="AI58" i="24"/>
  <c r="EY58" i="24" s="1"/>
  <c r="AM313" i="24"/>
  <c r="FC313" i="24" s="1"/>
  <c r="AI313" i="24"/>
  <c r="EY313" i="24" s="1"/>
  <c r="BU313" i="24"/>
  <c r="CN313" i="24"/>
  <c r="A314" i="24"/>
  <c r="DV314" i="24" s="1"/>
  <c r="BQ93" i="24"/>
  <c r="AV93" i="24"/>
  <c r="FL93" i="24" s="1"/>
  <c r="BI93" i="24"/>
  <c r="DL93" i="24"/>
  <c r="A94" i="24"/>
  <c r="DJ94" i="24" s="1"/>
  <c r="Z58" i="24"/>
  <c r="EP58" i="24" s="1"/>
  <c r="BA58" i="24"/>
  <c r="FQ58" i="24" s="1"/>
  <c r="BI58" i="24"/>
  <c r="DM58" i="24"/>
  <c r="A59" i="24"/>
  <c r="DG59" i="24" s="1"/>
  <c r="BT343" i="24"/>
  <c r="AS343" i="24"/>
  <c r="FI343" i="24" s="1"/>
  <c r="BC343" i="24"/>
  <c r="FS343" i="24" s="1"/>
  <c r="DV343" i="24"/>
  <c r="DN343" i="24"/>
  <c r="BY313" i="24"/>
  <c r="DX313" i="24"/>
  <c r="W313" i="24"/>
  <c r="EM313" i="24" s="1"/>
  <c r="BG313" i="24"/>
  <c r="FW313" i="24" s="1"/>
  <c r="AP313" i="24"/>
  <c r="FF313" i="24" s="1"/>
  <c r="BQ313" i="24"/>
  <c r="CM313" i="24"/>
  <c r="O93" i="24"/>
  <c r="EE93" i="24" s="1"/>
  <c r="S93" i="24"/>
  <c r="EI93" i="24" s="1"/>
  <c r="X93" i="24"/>
  <c r="EN93" i="24" s="1"/>
  <c r="CI93" i="24"/>
  <c r="DK93" i="24"/>
  <c r="R58" i="24"/>
  <c r="EH58" i="24" s="1"/>
  <c r="AH58" i="24"/>
  <c r="EX58" i="24" s="1"/>
  <c r="BQ58" i="24"/>
  <c r="BG58" i="24"/>
  <c r="FW58" i="24" s="1"/>
  <c r="CO58" i="24"/>
  <c r="P343" i="24"/>
  <c r="EF343" i="24" s="1"/>
  <c r="V343" i="24"/>
  <c r="EL343" i="24" s="1"/>
  <c r="CI343" i="24"/>
  <c r="BS343" i="24"/>
  <c r="DM343" i="24"/>
  <c r="BV313" i="24"/>
  <c r="Z313" i="24"/>
  <c r="EP313" i="24" s="1"/>
  <c r="AL313" i="24"/>
  <c r="FB313" i="24" s="1"/>
  <c r="AH313" i="24"/>
  <c r="EX313" i="24" s="1"/>
  <c r="BT313" i="24"/>
  <c r="DO313" i="24"/>
  <c r="N93" i="24"/>
  <c r="ED93" i="24" s="1"/>
  <c r="U93" i="24"/>
  <c r="EK93" i="24" s="1"/>
  <c r="AU93" i="24"/>
  <c r="FK93" i="24" s="1"/>
  <c r="CA93" i="24"/>
  <c r="CM93" i="24"/>
  <c r="AO58" i="24"/>
  <c r="FE58" i="24" s="1"/>
  <c r="L58" i="24"/>
  <c r="EB58" i="24" s="1"/>
  <c r="BZ58" i="24"/>
  <c r="BF58" i="24"/>
  <c r="FV58" i="24" s="1"/>
  <c r="DL58" i="24"/>
  <c r="S343" i="24"/>
  <c r="EI343" i="24" s="1"/>
  <c r="AK343" i="24"/>
  <c r="FA343" i="24" s="1"/>
  <c r="BB343" i="24"/>
  <c r="FR343" i="24" s="1"/>
  <c r="CU343" i="24"/>
  <c r="DU343" i="24"/>
  <c r="Q343" i="24"/>
  <c r="EG343" i="24" s="1"/>
  <c r="DO343" i="24"/>
  <c r="O343" i="24"/>
  <c r="EE343" i="24" s="1"/>
  <c r="AR343" i="24"/>
  <c r="FH343" i="24" s="1"/>
  <c r="CH343" i="24"/>
  <c r="CC343" i="24"/>
  <c r="DS343" i="24"/>
  <c r="CU93" i="24"/>
  <c r="BA343" i="24"/>
  <c r="FQ343" i="24" s="1"/>
  <c r="U343" i="24"/>
  <c r="EK343" i="24" s="1"/>
  <c r="BK343" i="24"/>
  <c r="CT343" i="24"/>
  <c r="DR343" i="24"/>
  <c r="DU58" i="24"/>
  <c r="AS93" i="24"/>
  <c r="FI93" i="24" s="1"/>
  <c r="N343" i="24"/>
  <c r="ED343" i="24" s="1"/>
  <c r="AJ343" i="24"/>
  <c r="EZ343" i="24" s="1"/>
  <c r="CG343" i="24"/>
  <c r="DL343" i="24"/>
  <c r="DQ343" i="24"/>
  <c r="DY313" i="24"/>
  <c r="CJ93" i="24"/>
  <c r="BZ93" i="24"/>
  <c r="BE313" i="24"/>
  <c r="FU313" i="24" s="1"/>
  <c r="DL313" i="24"/>
  <c r="AJ313" i="24"/>
  <c r="EZ313" i="24" s="1"/>
  <c r="AZ343" i="24"/>
  <c r="FP343" i="24" s="1"/>
  <c r="AQ343" i="24"/>
  <c r="FG343" i="24" s="1"/>
  <c r="BJ343" i="24"/>
  <c r="DT343" i="24"/>
  <c r="A344" i="24"/>
  <c r="DG344" i="24" s="1"/>
  <c r="AZ58" i="24"/>
  <c r="FP58" i="24" s="1"/>
  <c r="AE313" i="24"/>
  <c r="EU313" i="24" s="1"/>
  <c r="W58" i="24"/>
  <c r="EM58" i="24" s="1"/>
  <c r="CQ93" i="24"/>
  <c r="AU343" i="24"/>
  <c r="FK343" i="24" s="1"/>
  <c r="BQ343" i="24"/>
  <c r="AI343" i="24"/>
  <c r="EY343" i="24" s="1"/>
  <c r="CF343" i="24"/>
  <c r="CS343" i="24"/>
  <c r="CH58" i="24"/>
  <c r="Q58" i="24"/>
  <c r="EG58" i="24" s="1"/>
  <c r="BO313" i="24"/>
  <c r="DK313" i="24"/>
  <c r="AC58" i="24"/>
  <c r="ES58" i="24" s="1"/>
  <c r="BU93" i="24"/>
  <c r="AS58" i="24"/>
  <c r="FI58" i="24" s="1"/>
  <c r="BU58" i="24"/>
  <c r="DH58" i="24"/>
  <c r="AB343" i="24"/>
  <c r="ER343" i="24" s="1"/>
  <c r="M343" i="24"/>
  <c r="EC343" i="24" s="1"/>
  <c r="CF313" i="24"/>
  <c r="CJ343" i="24"/>
  <c r="M93" i="24"/>
  <c r="EC93" i="24" s="1"/>
  <c r="BD93" i="24"/>
  <c r="FT93" i="24" s="1"/>
  <c r="BX93" i="24"/>
  <c r="P58" i="24"/>
  <c r="EF58" i="24" s="1"/>
  <c r="BY58" i="24"/>
  <c r="CM58" i="24"/>
  <c r="BW93" i="24"/>
  <c r="BI343" i="24"/>
  <c r="BM343" i="24"/>
  <c r="CR343" i="24"/>
  <c r="BJ313" i="24"/>
  <c r="BJ93" i="24"/>
  <c r="AR58" i="24"/>
  <c r="FH58" i="24" s="1"/>
  <c r="BK58" i="24"/>
  <c r="DT58" i="24"/>
  <c r="AF93" i="24"/>
  <c r="EV93" i="24" s="1"/>
  <c r="AL93" i="24"/>
  <c r="FB93" i="24" s="1"/>
  <c r="CT93" i="24"/>
  <c r="AL58" i="24"/>
  <c r="FB58" i="24" s="1"/>
  <c r="BP58" i="24"/>
  <c r="BD58" i="24"/>
  <c r="FT58" i="24" s="1"/>
  <c r="DK58" i="24"/>
  <c r="AQ93" i="24"/>
  <c r="FG93" i="24" s="1"/>
  <c r="AP93" i="24"/>
  <c r="FF93" i="24" s="1"/>
  <c r="CS93" i="24"/>
  <c r="K58" i="24"/>
  <c r="EA58" i="24" s="1"/>
  <c r="CG58" i="24"/>
  <c r="CR93" i="24"/>
  <c r="CP313" i="24"/>
  <c r="Y93" i="24"/>
  <c r="EO93" i="24" s="1"/>
  <c r="P93" i="24"/>
  <c r="EF93" i="24" s="1"/>
  <c r="BT93" i="24"/>
  <c r="DH93" i="24"/>
  <c r="CO93" i="24"/>
  <c r="AP58" i="24"/>
  <c r="FF58" i="24" s="1"/>
  <c r="AE58" i="24"/>
  <c r="EU58" i="24" s="1"/>
  <c r="CK58" i="24"/>
  <c r="CD58" i="24"/>
  <c r="DG58" i="24"/>
  <c r="AC93" i="24"/>
  <c r="ES93" i="24" s="1"/>
  <c r="DG93" i="24"/>
  <c r="S58" i="24"/>
  <c r="EI58" i="24" s="1"/>
  <c r="Y58" i="24"/>
  <c r="EO58" i="24" s="1"/>
  <c r="BX58" i="24"/>
  <c r="DO58" i="24"/>
  <c r="CC93" i="24"/>
  <c r="AK93" i="24"/>
  <c r="FA93" i="24" s="1"/>
  <c r="AY93" i="24"/>
  <c r="FO93" i="24" s="1"/>
  <c r="DM93" i="24"/>
  <c r="DX93" i="24"/>
  <c r="M58" i="24"/>
  <c r="EC58" i="24" s="1"/>
  <c r="BJ58" i="24"/>
  <c r="CP58" i="24"/>
  <c r="DS58" i="24"/>
  <c r="BE58" i="24"/>
  <c r="FU58" i="24" s="1"/>
  <c r="AR93" i="24"/>
  <c r="FH93" i="24" s="1"/>
  <c r="AG58" i="24"/>
  <c r="EW58" i="24" s="1"/>
  <c r="R313" i="24"/>
  <c r="EH313" i="24" s="1"/>
  <c r="BE93" i="24"/>
  <c r="FU93" i="24" s="1"/>
  <c r="R93" i="24"/>
  <c r="EH93" i="24" s="1"/>
  <c r="BV93" i="24"/>
  <c r="DJ58" i="24"/>
  <c r="BD313" i="24"/>
  <c r="FT313" i="24" s="1"/>
  <c r="CR313" i="24"/>
  <c r="DK343" i="24"/>
  <c r="V313" i="24"/>
  <c r="EL313" i="24" s="1"/>
  <c r="BB313" i="24"/>
  <c r="FR313" i="24" s="1"/>
  <c r="AW313" i="24"/>
  <c r="FM313" i="24" s="1"/>
  <c r="DH313" i="24"/>
  <c r="AH343" i="24"/>
  <c r="EX343" i="24" s="1"/>
  <c r="AA343" i="24"/>
  <c r="EQ343" i="24" s="1"/>
  <c r="BP343" i="24"/>
  <c r="AO343" i="24"/>
  <c r="FE343" i="24" s="1"/>
  <c r="CE343" i="24"/>
  <c r="DJ343" i="24"/>
  <c r="L313" i="24"/>
  <c r="EB313" i="24" s="1"/>
  <c r="AV313" i="24"/>
  <c r="FL313" i="24" s="1"/>
  <c r="CE313" i="24"/>
  <c r="CK313" i="24"/>
  <c r="DQ313" i="24"/>
  <c r="BF93" i="24"/>
  <c r="FV93" i="24" s="1"/>
  <c r="AB93" i="24"/>
  <c r="ER93" i="24" s="1"/>
  <c r="BP93" i="24"/>
  <c r="CH93" i="24"/>
  <c r="DV93" i="24"/>
  <c r="O58" i="24"/>
  <c r="EE58" i="24" s="1"/>
  <c r="AW58" i="24"/>
  <c r="FM58" i="24" s="1"/>
  <c r="BT58" i="24"/>
  <c r="BW58" i="24"/>
  <c r="DN58" i="24"/>
  <c r="BL343" i="24"/>
  <c r="L343" i="24"/>
  <c r="EB343" i="24" s="1"/>
  <c r="AG343" i="24"/>
  <c r="EW343" i="24" s="1"/>
  <c r="BZ343" i="24"/>
  <c r="CQ343" i="24"/>
  <c r="BC58" i="24"/>
  <c r="FS58" i="24" s="1"/>
  <c r="AA313" i="24"/>
  <c r="EQ313" i="24" s="1"/>
  <c r="BW313" i="24"/>
  <c r="BU343" i="24"/>
  <c r="W343" i="24"/>
  <c r="EM343" i="24" s="1"/>
  <c r="BD343" i="24"/>
  <c r="FT343" i="24" s="1"/>
  <c r="DW343" i="24"/>
  <c r="CM343" i="24"/>
  <c r="N313" i="24"/>
  <c r="ED313" i="24" s="1"/>
  <c r="CS313" i="24"/>
  <c r="S313" i="24"/>
  <c r="EI313" i="24" s="1"/>
  <c r="BF313" i="24"/>
  <c r="FV313" i="24" s="1"/>
  <c r="AO313" i="24"/>
  <c r="FE313" i="24" s="1"/>
  <c r="BP313" i="24"/>
  <c r="DN313" i="24"/>
  <c r="CN58" i="24"/>
  <c r="X313" i="24"/>
  <c r="EN313" i="24" s="1"/>
  <c r="AG313" i="24"/>
  <c r="EW313" i="24" s="1"/>
  <c r="BS313" i="24"/>
  <c r="DM313" i="24"/>
  <c r="BY93" i="24"/>
  <c r="AF313" i="24"/>
  <c r="EV313" i="24" s="1"/>
  <c r="DQ58" i="24"/>
  <c r="Q313" i="24"/>
  <c r="EG313" i="24" s="1"/>
  <c r="AY313" i="24"/>
  <c r="FO313" i="24" s="1"/>
  <c r="DJ313" i="24"/>
  <c r="P313" i="24"/>
  <c r="EF313" i="24" s="1"/>
  <c r="BC313" i="24"/>
  <c r="FS313" i="24" s="1"/>
  <c r="BI313" i="24"/>
  <c r="CQ313" i="24"/>
  <c r="DI313" i="24"/>
  <c r="AJ93" i="24"/>
  <c r="EZ93" i="24" s="1"/>
  <c r="DI93" i="24"/>
  <c r="V58" i="24"/>
  <c r="EL58" i="24" s="1"/>
  <c r="AP343" i="24"/>
  <c r="FF343" i="24" s="1"/>
  <c r="O313" i="24"/>
  <c r="EE313" i="24" s="1"/>
  <c r="AC313" i="24"/>
  <c r="ES313" i="24" s="1"/>
  <c r="AU313" i="24"/>
  <c r="FK313" i="24" s="1"/>
  <c r="CO313" i="24"/>
  <c r="DG313" i="24"/>
  <c r="AI93" i="24"/>
  <c r="EY93" i="24" s="1"/>
  <c r="BS93" i="24"/>
  <c r="CN93" i="24"/>
  <c r="BN58" i="24"/>
  <c r="BM313" i="24"/>
  <c r="BA313" i="24"/>
  <c r="FQ313" i="24" s="1"/>
  <c r="AT313" i="24"/>
  <c r="FJ313" i="24" s="1"/>
  <c r="CJ313" i="24"/>
  <c r="DW313" i="24"/>
  <c r="AM93" i="24"/>
  <c r="FC93" i="24" s="1"/>
  <c r="AT93" i="24"/>
  <c r="FJ93" i="24" s="1"/>
  <c r="BO93" i="24"/>
  <c r="CG93" i="24"/>
  <c r="DU93" i="24"/>
  <c r="AB58" i="24"/>
  <c r="ER58" i="24" s="1"/>
  <c r="U58" i="24"/>
  <c r="EK58" i="24" s="1"/>
  <c r="CJ58" i="24"/>
  <c r="BV58" i="24"/>
  <c r="DY58" i="24"/>
  <c r="Z343" i="24"/>
  <c r="EP343" i="24" s="1"/>
  <c r="BO343" i="24"/>
  <c r="AF343" i="24"/>
  <c r="EV343" i="24" s="1"/>
  <c r="CD343" i="24"/>
  <c r="DI343" i="24"/>
  <c r="BG93" i="24"/>
  <c r="FW93" i="24" s="1"/>
  <c r="AW93" i="24"/>
  <c r="FM93" i="24" s="1"/>
  <c r="DY93" i="24"/>
  <c r="BB58" i="24"/>
  <c r="FR58" i="24" s="1"/>
  <c r="CU58" i="24"/>
  <c r="AL343" i="24"/>
  <c r="FB343" i="24" s="1"/>
  <c r="BV343" i="24"/>
  <c r="X58" i="24"/>
  <c r="EN58" i="24" s="1"/>
  <c r="AK313" i="24"/>
  <c r="FA313" i="24" s="1"/>
  <c r="L93" i="24"/>
  <c r="EB93" i="24" s="1"/>
  <c r="Y313" i="24"/>
  <c r="EO313" i="24" s="1"/>
  <c r="BN313" i="24"/>
  <c r="AY58" i="24"/>
  <c r="FO58" i="24" s="1"/>
  <c r="AA93" i="24"/>
  <c r="EQ93" i="24" s="1"/>
  <c r="AE93" i="24"/>
  <c r="EU93" i="24" s="1"/>
  <c r="AO93" i="24"/>
  <c r="FE93" i="24" s="1"/>
  <c r="DJ93" i="24"/>
  <c r="AK58" i="24"/>
  <c r="FA58" i="24" s="1"/>
  <c r="AF58" i="24"/>
  <c r="EV58" i="24" s="1"/>
  <c r="BO58" i="24"/>
  <c r="CF58" i="24"/>
  <c r="DI58" i="24"/>
  <c r="Q93" i="24"/>
  <c r="EG93" i="24" s="1"/>
  <c r="CP93" i="24"/>
  <c r="CE58" i="24"/>
  <c r="AY343" i="24"/>
  <c r="FO343" i="24" s="1"/>
  <c r="CA343" i="24"/>
  <c r="U313" i="24"/>
  <c r="EK313" i="24" s="1"/>
  <c r="CA313" i="24"/>
  <c r="CD313" i="24"/>
  <c r="CI313" i="24"/>
  <c r="DV313" i="24"/>
  <c r="W93" i="24"/>
  <c r="EM93" i="24" s="1"/>
  <c r="BC93" i="24"/>
  <c r="FS93" i="24" s="1"/>
  <c r="BN93" i="24"/>
  <c r="CF93" i="24"/>
  <c r="DT93" i="24"/>
  <c r="AJ58" i="24"/>
  <c r="EZ58" i="24" s="1"/>
  <c r="AV58" i="24"/>
  <c r="FL58" i="24" s="1"/>
  <c r="BM58" i="24"/>
  <c r="CC58" i="24"/>
  <c r="DR58" i="24"/>
  <c r="Y343" i="24"/>
  <c r="EO343" i="24" s="1"/>
  <c r="K343" i="24"/>
  <c r="EA343" i="24" s="1"/>
  <c r="AM343" i="24"/>
  <c r="FC343" i="24" s="1"/>
  <c r="BY343" i="24"/>
  <c r="CP343" i="24"/>
  <c r="M313" i="24"/>
  <c r="EC313" i="24" s="1"/>
  <c r="AB313" i="24"/>
  <c r="ER313" i="24" s="1"/>
  <c r="AS313" i="24"/>
  <c r="FI313" i="24" s="1"/>
  <c r="CH313" i="24"/>
  <c r="DU313" i="24"/>
  <c r="AH93" i="24"/>
  <c r="EX93" i="24" s="1"/>
  <c r="BB93" i="24"/>
  <c r="FR93" i="24" s="1"/>
  <c r="BM93" i="24"/>
  <c r="CE93" i="24"/>
  <c r="DS93" i="24"/>
  <c r="AQ58" i="24"/>
  <c r="FG58" i="24" s="1"/>
  <c r="AU58" i="24"/>
  <c r="FK58" i="24" s="1"/>
  <c r="BS58" i="24"/>
  <c r="CT58" i="24"/>
  <c r="DX58" i="24"/>
  <c r="AW343" i="24"/>
  <c r="FM343" i="24" s="1"/>
  <c r="AC343" i="24"/>
  <c r="ES343" i="24" s="1"/>
  <c r="BG343" i="24"/>
  <c r="FW343" i="24" s="1"/>
  <c r="DY343" i="24"/>
  <c r="DH343" i="24"/>
  <c r="CQ58" i="24"/>
  <c r="K313" i="24"/>
  <c r="EA313" i="24" s="1"/>
  <c r="AQ313" i="24"/>
  <c r="FG313" i="24" s="1"/>
  <c r="CC313" i="24"/>
  <c r="CU313" i="24"/>
  <c r="K93" i="24"/>
  <c r="EA93" i="24" s="1"/>
  <c r="BA93" i="24"/>
  <c r="FQ93" i="24" s="1"/>
  <c r="BL93" i="24"/>
  <c r="DO93" i="24"/>
  <c r="N58" i="24"/>
  <c r="ED58" i="24" s="1"/>
  <c r="AM58" i="24"/>
  <c r="FC58" i="24" s="1"/>
  <c r="CI58" i="24"/>
  <c r="CS58" i="24"/>
  <c r="AV343" i="24"/>
  <c r="FL343" i="24" s="1"/>
  <c r="BN343" i="24"/>
  <c r="BF343" i="24"/>
  <c r="FV343" i="24" s="1"/>
  <c r="BX343" i="24"/>
  <c r="CM168" i="24"/>
  <c r="AQ168" i="24"/>
  <c r="FG168" i="24" s="1"/>
  <c r="AR168" i="24"/>
  <c r="FH168" i="24" s="1"/>
  <c r="CK168" i="24"/>
  <c r="DS168" i="24"/>
  <c r="BE168" i="24"/>
  <c r="FU168" i="24" s="1"/>
  <c r="BB168" i="24"/>
  <c r="FR168" i="24" s="1"/>
  <c r="BF168" i="24"/>
  <c r="FV168" i="24" s="1"/>
  <c r="CJ168" i="24"/>
  <c r="DR168" i="24"/>
  <c r="M168" i="24"/>
  <c r="EC168" i="24" s="1"/>
  <c r="X168" i="24"/>
  <c r="EN168" i="24" s="1"/>
  <c r="BA168" i="24"/>
  <c r="FQ168" i="24" s="1"/>
  <c r="CI168" i="24"/>
  <c r="DQ168" i="24"/>
  <c r="CR168" i="24"/>
  <c r="AP168" i="24"/>
  <c r="FF168" i="24" s="1"/>
  <c r="CA168" i="24"/>
  <c r="CH168" i="24"/>
  <c r="R358" i="24"/>
  <c r="EH358" i="24" s="1"/>
  <c r="Y358" i="24"/>
  <c r="EO358" i="24" s="1"/>
  <c r="BQ358" i="24"/>
  <c r="CE358" i="24"/>
  <c r="DX358" i="24"/>
  <c r="Q358" i="24"/>
  <c r="EG358" i="24" s="1"/>
  <c r="AR358" i="24"/>
  <c r="FH358" i="24" s="1"/>
  <c r="BU358" i="24"/>
  <c r="CN358" i="24"/>
  <c r="DW358" i="24"/>
  <c r="AJ358" i="24"/>
  <c r="EZ358" i="24" s="1"/>
  <c r="AV358" i="24"/>
  <c r="FL358" i="24" s="1"/>
  <c r="W358" i="24"/>
  <c r="EM358" i="24" s="1"/>
  <c r="BN358" i="24"/>
  <c r="BK63" i="24"/>
  <c r="AP63" i="24"/>
  <c r="FF63" i="24" s="1"/>
  <c r="CT63" i="24"/>
  <c r="AK63" i="24"/>
  <c r="FA63" i="24" s="1"/>
  <c r="AJ63" i="24"/>
  <c r="EZ63" i="24" s="1"/>
  <c r="AI63" i="24"/>
  <c r="EY63" i="24" s="1"/>
  <c r="AZ63" i="24"/>
  <c r="FP63" i="24" s="1"/>
  <c r="CA63" i="24"/>
  <c r="CD63" i="24"/>
  <c r="AY63" i="24"/>
  <c r="FO63" i="24" s="1"/>
  <c r="DO63" i="24"/>
  <c r="DN63" i="24"/>
  <c r="DM63" i="24"/>
  <c r="DL63" i="24"/>
  <c r="M63" i="24"/>
  <c r="EC63" i="24" s="1"/>
  <c r="AB63" i="24"/>
  <c r="ER63" i="24" s="1"/>
  <c r="AV63" i="24"/>
  <c r="FL63" i="24" s="1"/>
  <c r="P63" i="24"/>
  <c r="EF63" i="24" s="1"/>
  <c r="AE63" i="24"/>
  <c r="EU63" i="24" s="1"/>
  <c r="AC63" i="24"/>
  <c r="ES63" i="24" s="1"/>
  <c r="BM63" i="24"/>
  <c r="AH63" i="24"/>
  <c r="EX63" i="24" s="1"/>
  <c r="BZ63" i="24"/>
  <c r="DK63" i="24"/>
  <c r="L63" i="24"/>
  <c r="EB63" i="24" s="1"/>
  <c r="BL63" i="24"/>
  <c r="BJ63" i="24"/>
  <c r="CC63" i="24"/>
  <c r="DJ63" i="24"/>
  <c r="AA63" i="24"/>
  <c r="EQ63" i="24" s="1"/>
  <c r="AO63" i="24"/>
  <c r="FE63" i="24" s="1"/>
  <c r="BI63" i="24"/>
  <c r="BU63" i="24"/>
  <c r="DI63" i="24"/>
  <c r="AU63" i="24"/>
  <c r="FK63" i="24" s="1"/>
  <c r="X63" i="24"/>
  <c r="EN63" i="24" s="1"/>
  <c r="AW63" i="24"/>
  <c r="FM63" i="24" s="1"/>
  <c r="BT63" i="24"/>
  <c r="DY63" i="24"/>
  <c r="BN63" i="24"/>
  <c r="W63" i="24"/>
  <c r="EM63" i="24" s="1"/>
  <c r="BF63" i="24"/>
  <c r="FV63" i="24" s="1"/>
  <c r="BS63" i="24"/>
  <c r="DX63" i="24"/>
  <c r="O63" i="24"/>
  <c r="EE63" i="24" s="1"/>
  <c r="V63" i="24"/>
  <c r="EL63" i="24" s="1"/>
  <c r="CJ63" i="24"/>
  <c r="DH63" i="24"/>
  <c r="DW63" i="24"/>
  <c r="K63" i="24"/>
  <c r="EA63" i="24" s="1"/>
  <c r="BG63" i="24"/>
  <c r="FW63" i="24" s="1"/>
  <c r="BE63" i="24"/>
  <c r="FU63" i="24" s="1"/>
  <c r="DG63" i="24"/>
  <c r="DV63" i="24"/>
  <c r="Z63" i="24"/>
  <c r="EP63" i="24" s="1"/>
  <c r="U63" i="24"/>
  <c r="EK63" i="24" s="1"/>
  <c r="CI63" i="24"/>
  <c r="CK63" i="24"/>
  <c r="DU63" i="24"/>
  <c r="AT63" i="24"/>
  <c r="FJ63" i="24" s="1"/>
  <c r="AG63" i="24"/>
  <c r="EW63" i="24" s="1"/>
  <c r="BD63" i="24"/>
  <c r="FT63" i="24" s="1"/>
  <c r="CS63" i="24"/>
  <c r="DS63" i="24"/>
  <c r="Q63" i="24"/>
  <c r="EG63" i="24" s="1"/>
  <c r="BY63" i="24"/>
  <c r="CH63" i="24"/>
  <c r="CR63" i="24"/>
  <c r="DR63" i="24"/>
  <c r="Y63" i="24"/>
  <c r="EO63" i="24" s="1"/>
  <c r="BX63" i="24"/>
  <c r="BC63" i="24"/>
  <c r="FS63" i="24" s="1"/>
  <c r="CQ63" i="24"/>
  <c r="DQ63" i="24"/>
  <c r="AS63" i="24"/>
  <c r="FI63" i="24" s="1"/>
  <c r="AM63" i="24"/>
  <c r="FC63" i="24" s="1"/>
  <c r="CG63" i="24"/>
  <c r="CP63" i="24"/>
  <c r="A64" i="24"/>
  <c r="DG64" i="24" s="1"/>
  <c r="BW63" i="24"/>
  <c r="BQ63" i="24"/>
  <c r="AR63" i="24"/>
  <c r="FH63" i="24" s="1"/>
  <c r="CU63" i="24"/>
  <c r="CF63" i="24"/>
  <c r="CN63" i="24"/>
  <c r="BO63" i="24"/>
  <c r="S63" i="24"/>
  <c r="EI63" i="24" s="1"/>
  <c r="AL63" i="24"/>
  <c r="FB63" i="24" s="1"/>
  <c r="BA63" i="24"/>
  <c r="FQ63" i="24" s="1"/>
  <c r="CM63" i="24"/>
  <c r="BP63" i="24"/>
  <c r="AF63" i="24"/>
  <c r="EV63" i="24" s="1"/>
  <c r="BB63" i="24"/>
  <c r="FR63" i="24" s="1"/>
  <c r="CO63" i="24"/>
  <c r="R63" i="24"/>
  <c r="EH63" i="24" s="1"/>
  <c r="N63" i="24"/>
  <c r="ED63" i="24" s="1"/>
  <c r="BV63" i="24"/>
  <c r="CE63" i="24"/>
  <c r="A199" i="24"/>
  <c r="DS198" i="24"/>
  <c r="DT198" i="24"/>
  <c r="DU198" i="24"/>
  <c r="DV198" i="24"/>
  <c r="DW198" i="24"/>
  <c r="DX198" i="24"/>
  <c r="DQ198" i="24"/>
  <c r="DR198" i="24"/>
  <c r="DM198" i="24"/>
  <c r="DN198" i="24"/>
  <c r="DO198" i="24"/>
  <c r="CM198" i="24"/>
  <c r="CN198" i="24"/>
  <c r="CO198" i="24"/>
  <c r="CP198" i="24"/>
  <c r="CQ198" i="24"/>
  <c r="CR198" i="24"/>
  <c r="CS198" i="24"/>
  <c r="CT198" i="24"/>
  <c r="CU198" i="24"/>
  <c r="CC198" i="24"/>
  <c r="CD198" i="24"/>
  <c r="CE198" i="24"/>
  <c r="CF198" i="24"/>
  <c r="CG198" i="24"/>
  <c r="DY198" i="24"/>
  <c r="CH198" i="24"/>
  <c r="CI198" i="24"/>
  <c r="DG198" i="24"/>
  <c r="CJ198" i="24"/>
  <c r="DH198" i="24"/>
  <c r="CK198" i="24"/>
  <c r="BS198" i="24"/>
  <c r="BT198" i="24"/>
  <c r="BU198" i="24"/>
  <c r="DI198" i="24"/>
  <c r="BV198" i="24"/>
  <c r="DJ198" i="24"/>
  <c r="BW198" i="24"/>
  <c r="DK198" i="24"/>
  <c r="BX198" i="24"/>
  <c r="DL198" i="24"/>
  <c r="BY198" i="24"/>
  <c r="BD198" i="24"/>
  <c r="FT198" i="24" s="1"/>
  <c r="BE198" i="24"/>
  <c r="FU198" i="24" s="1"/>
  <c r="BF198" i="24"/>
  <c r="FV198" i="24" s="1"/>
  <c r="BG198" i="24"/>
  <c r="FW198" i="24" s="1"/>
  <c r="BZ198" i="24"/>
  <c r="CA198" i="24"/>
  <c r="BI198" i="24"/>
  <c r="BJ198" i="24"/>
  <c r="BK198" i="24"/>
  <c r="BP198" i="24"/>
  <c r="AZ198" i="24"/>
  <c r="FP198" i="24" s="1"/>
  <c r="BQ198" i="24"/>
  <c r="BA198" i="24"/>
  <c r="FQ198" i="24" s="1"/>
  <c r="BB198" i="24"/>
  <c r="FR198" i="24" s="1"/>
  <c r="BC198" i="24"/>
  <c r="FS198" i="24" s="1"/>
  <c r="AR198" i="24"/>
  <c r="FH198" i="24" s="1"/>
  <c r="AM198" i="24"/>
  <c r="FC198" i="24" s="1"/>
  <c r="AS198" i="24"/>
  <c r="FI198" i="24" s="1"/>
  <c r="AT198" i="24"/>
  <c r="FJ198" i="24" s="1"/>
  <c r="AU198" i="24"/>
  <c r="FK198" i="24" s="1"/>
  <c r="AV198" i="24"/>
  <c r="FL198" i="24" s="1"/>
  <c r="AW198" i="24"/>
  <c r="FM198" i="24" s="1"/>
  <c r="U198" i="24"/>
  <c r="EK198" i="24" s="1"/>
  <c r="V198" i="24"/>
  <c r="EL198" i="24" s="1"/>
  <c r="AE198" i="24"/>
  <c r="EU198" i="24" s="1"/>
  <c r="W198" i="24"/>
  <c r="EM198" i="24" s="1"/>
  <c r="AO198" i="24"/>
  <c r="FE198" i="24" s="1"/>
  <c r="AF198" i="24"/>
  <c r="EV198" i="24" s="1"/>
  <c r="X198" i="24"/>
  <c r="EN198" i="24" s="1"/>
  <c r="K198" i="24"/>
  <c r="EA198" i="24" s="1"/>
  <c r="L198" i="24"/>
  <c r="EB198" i="24" s="1"/>
  <c r="AY198" i="24"/>
  <c r="FO198" i="24" s="1"/>
  <c r="M198" i="24"/>
  <c r="EC198" i="24" s="1"/>
  <c r="N198" i="24"/>
  <c r="ED198" i="24" s="1"/>
  <c r="AP198" i="24"/>
  <c r="FF198" i="24" s="1"/>
  <c r="AI198" i="24"/>
  <c r="EY198" i="24" s="1"/>
  <c r="Y198" i="24"/>
  <c r="EO198" i="24" s="1"/>
  <c r="O198" i="24"/>
  <c r="EE198" i="24" s="1"/>
  <c r="AC198" i="24"/>
  <c r="ES198" i="24" s="1"/>
  <c r="Z198" i="24"/>
  <c r="EP198" i="24" s="1"/>
  <c r="P198" i="24"/>
  <c r="EF198" i="24" s="1"/>
  <c r="S198" i="24"/>
  <c r="EI198" i="24" s="1"/>
  <c r="AG198" i="24"/>
  <c r="EW198" i="24" s="1"/>
  <c r="BM198" i="24"/>
  <c r="BN198" i="24"/>
  <c r="AA198" i="24"/>
  <c r="EQ198" i="24" s="1"/>
  <c r="Q198" i="24"/>
  <c r="EG198" i="24" s="1"/>
  <c r="AQ198" i="24"/>
  <c r="FG198" i="24" s="1"/>
  <c r="AH198" i="24"/>
  <c r="EX198" i="24" s="1"/>
  <c r="AB198" i="24"/>
  <c r="ER198" i="24" s="1"/>
  <c r="R198" i="24"/>
  <c r="EH198" i="24" s="1"/>
  <c r="BL198" i="24"/>
  <c r="AJ198" i="24"/>
  <c r="EZ198" i="24" s="1"/>
  <c r="AK198" i="24"/>
  <c r="FA198" i="24" s="1"/>
  <c r="AL198" i="24"/>
  <c r="FB198" i="24" s="1"/>
  <c r="BO198" i="24"/>
  <c r="A244" i="24"/>
  <c r="DQ243" i="24"/>
  <c r="DR243" i="24"/>
  <c r="DS243" i="24"/>
  <c r="DT243" i="24"/>
  <c r="DU243" i="24"/>
  <c r="DV243" i="24"/>
  <c r="DW243" i="24"/>
  <c r="DX243" i="24"/>
  <c r="DY243" i="24"/>
  <c r="DH243" i="24"/>
  <c r="DI243" i="24"/>
  <c r="DJ243" i="24"/>
  <c r="DK243" i="24"/>
  <c r="DL243" i="24"/>
  <c r="DM243" i="24"/>
  <c r="DN243" i="24"/>
  <c r="DO243" i="24"/>
  <c r="CM243" i="24"/>
  <c r="CN243" i="24"/>
  <c r="CO243" i="24"/>
  <c r="CP243" i="24"/>
  <c r="CK243" i="24"/>
  <c r="CQ243" i="24"/>
  <c r="CR243" i="24"/>
  <c r="DG243" i="24"/>
  <c r="CS243" i="24"/>
  <c r="CT243" i="24"/>
  <c r="CU243" i="24"/>
  <c r="CD243" i="24"/>
  <c r="CE243" i="24"/>
  <c r="CF243" i="24"/>
  <c r="CG243" i="24"/>
  <c r="CH243" i="24"/>
  <c r="CI243" i="24"/>
  <c r="CJ243" i="24"/>
  <c r="BS243" i="24"/>
  <c r="BT243" i="24"/>
  <c r="AY243" i="24"/>
  <c r="FO243" i="24" s="1"/>
  <c r="AZ243" i="24"/>
  <c r="FP243" i="24" s="1"/>
  <c r="BA243" i="24"/>
  <c r="FQ243" i="24" s="1"/>
  <c r="CC243" i="24"/>
  <c r="BB243" i="24"/>
  <c r="FR243" i="24" s="1"/>
  <c r="BU243" i="24"/>
  <c r="BC243" i="24"/>
  <c r="FS243" i="24" s="1"/>
  <c r="BV243" i="24"/>
  <c r="BD243" i="24"/>
  <c r="FT243" i="24" s="1"/>
  <c r="BW243" i="24"/>
  <c r="BE243" i="24"/>
  <c r="FU243" i="24" s="1"/>
  <c r="BX243" i="24"/>
  <c r="BF243" i="24"/>
  <c r="FV243" i="24" s="1"/>
  <c r="BK243" i="24"/>
  <c r="AW243" i="24"/>
  <c r="FM243" i="24" s="1"/>
  <c r="BL243" i="24"/>
  <c r="BM243" i="24"/>
  <c r="BN243" i="24"/>
  <c r="BY243" i="24"/>
  <c r="BO243" i="24"/>
  <c r="BG243" i="24"/>
  <c r="FW243" i="24" s="1"/>
  <c r="BZ243" i="24"/>
  <c r="BP243" i="24"/>
  <c r="CA243" i="24"/>
  <c r="BQ243" i="24"/>
  <c r="AH243" i="24"/>
  <c r="EX243" i="24" s="1"/>
  <c r="AI243" i="24"/>
  <c r="EY243" i="24" s="1"/>
  <c r="AO243" i="24"/>
  <c r="FE243" i="24" s="1"/>
  <c r="AJ243" i="24"/>
  <c r="EZ243" i="24" s="1"/>
  <c r="AP243" i="24"/>
  <c r="FF243" i="24" s="1"/>
  <c r="AK243" i="24"/>
  <c r="FA243" i="24" s="1"/>
  <c r="AQ243" i="24"/>
  <c r="FG243" i="24" s="1"/>
  <c r="AL243" i="24"/>
  <c r="FB243" i="24" s="1"/>
  <c r="AR243" i="24"/>
  <c r="FH243" i="24" s="1"/>
  <c r="AM243" i="24"/>
  <c r="FC243" i="24" s="1"/>
  <c r="AS243" i="24"/>
  <c r="FI243" i="24" s="1"/>
  <c r="N243" i="24"/>
  <c r="ED243" i="24" s="1"/>
  <c r="O243" i="24"/>
  <c r="EE243" i="24" s="1"/>
  <c r="BI243" i="24"/>
  <c r="Z243" i="24"/>
  <c r="EP243" i="24" s="1"/>
  <c r="AC243" i="24"/>
  <c r="ES243" i="24" s="1"/>
  <c r="BJ243" i="24"/>
  <c r="AT243" i="24"/>
  <c r="FJ243" i="24" s="1"/>
  <c r="AE243" i="24"/>
  <c r="EU243" i="24" s="1"/>
  <c r="AF243" i="24"/>
  <c r="EV243" i="24" s="1"/>
  <c r="AU243" i="24"/>
  <c r="FK243" i="24" s="1"/>
  <c r="U243" i="24"/>
  <c r="EK243" i="24" s="1"/>
  <c r="K243" i="24"/>
  <c r="EA243" i="24" s="1"/>
  <c r="AV243" i="24"/>
  <c r="FL243" i="24" s="1"/>
  <c r="V243" i="24"/>
  <c r="EL243" i="24" s="1"/>
  <c r="L243" i="24"/>
  <c r="EB243" i="24" s="1"/>
  <c r="Y243" i="24"/>
  <c r="EO243" i="24" s="1"/>
  <c r="P243" i="24"/>
  <c r="EF243" i="24" s="1"/>
  <c r="AA243" i="24"/>
  <c r="EQ243" i="24" s="1"/>
  <c r="AG243" i="24"/>
  <c r="EW243" i="24" s="1"/>
  <c r="S243" i="24"/>
  <c r="EI243" i="24" s="1"/>
  <c r="W243" i="24"/>
  <c r="EM243" i="24" s="1"/>
  <c r="M243" i="24"/>
  <c r="EC243" i="24" s="1"/>
  <c r="X243" i="24"/>
  <c r="EN243" i="24" s="1"/>
  <c r="Q243" i="24"/>
  <c r="EG243" i="24" s="1"/>
  <c r="AB243" i="24"/>
  <c r="ER243" i="24" s="1"/>
  <c r="R243" i="24"/>
  <c r="EH243" i="24" s="1"/>
  <c r="A204" i="24"/>
  <c r="DY203" i="24"/>
  <c r="DQ203" i="24"/>
  <c r="DR203" i="24"/>
  <c r="DS203" i="24"/>
  <c r="DT203" i="24"/>
  <c r="DU203" i="24"/>
  <c r="DV203" i="24"/>
  <c r="DW203" i="24"/>
  <c r="DX203" i="24"/>
  <c r="DH203" i="24"/>
  <c r="DI203" i="24"/>
  <c r="DJ203" i="24"/>
  <c r="DK203" i="24"/>
  <c r="DL203" i="24"/>
  <c r="DM203" i="24"/>
  <c r="DN203" i="24"/>
  <c r="DO203" i="24"/>
  <c r="CM203" i="24"/>
  <c r="CN203" i="24"/>
  <c r="CO203" i="24"/>
  <c r="CK203" i="24"/>
  <c r="CP203" i="24"/>
  <c r="CQ203" i="24"/>
  <c r="CR203" i="24"/>
  <c r="CS203" i="24"/>
  <c r="CG203" i="24"/>
  <c r="CH203" i="24"/>
  <c r="CI203" i="24"/>
  <c r="CJ203" i="24"/>
  <c r="BS203" i="24"/>
  <c r="BT203" i="24"/>
  <c r="AY203" i="24"/>
  <c r="FO203" i="24" s="1"/>
  <c r="AZ203" i="24"/>
  <c r="FP203" i="24" s="1"/>
  <c r="BA203" i="24"/>
  <c r="FQ203" i="24" s="1"/>
  <c r="BB203" i="24"/>
  <c r="FR203" i="24" s="1"/>
  <c r="BC203" i="24"/>
  <c r="FS203" i="24" s="1"/>
  <c r="BD203" i="24"/>
  <c r="FT203" i="24" s="1"/>
  <c r="BE203" i="24"/>
  <c r="FU203" i="24" s="1"/>
  <c r="BF203" i="24"/>
  <c r="FV203" i="24" s="1"/>
  <c r="CC203" i="24"/>
  <c r="AW203" i="24"/>
  <c r="FM203" i="24" s="1"/>
  <c r="CD203" i="24"/>
  <c r="CE203" i="24"/>
  <c r="BI203" i="24"/>
  <c r="CF203" i="24"/>
  <c r="BJ203" i="24"/>
  <c r="BK203" i="24"/>
  <c r="BL203" i="24"/>
  <c r="BM203" i="24"/>
  <c r="BN203" i="24"/>
  <c r="BG203" i="24"/>
  <c r="FW203" i="24" s="1"/>
  <c r="AH203" i="24"/>
  <c r="EX203" i="24" s="1"/>
  <c r="AI203" i="24"/>
  <c r="EY203" i="24" s="1"/>
  <c r="AJ203" i="24"/>
  <c r="EZ203" i="24" s="1"/>
  <c r="AK203" i="24"/>
  <c r="FA203" i="24" s="1"/>
  <c r="BU203" i="24"/>
  <c r="BO203" i="24"/>
  <c r="AL203" i="24"/>
  <c r="FB203" i="24" s="1"/>
  <c r="BV203" i="24"/>
  <c r="BP203" i="24"/>
  <c r="AM203" i="24"/>
  <c r="FC203" i="24" s="1"/>
  <c r="BW203" i="24"/>
  <c r="BQ203" i="24"/>
  <c r="BX203" i="24"/>
  <c r="CT203" i="24"/>
  <c r="CU203" i="24"/>
  <c r="AO203" i="24"/>
  <c r="FE203" i="24" s="1"/>
  <c r="AP203" i="24"/>
  <c r="FF203" i="24" s="1"/>
  <c r="AV203" i="24"/>
  <c r="FL203" i="24" s="1"/>
  <c r="Z203" i="24"/>
  <c r="EP203" i="24" s="1"/>
  <c r="U203" i="24"/>
  <c r="EK203" i="24" s="1"/>
  <c r="R203" i="24"/>
  <c r="EH203" i="24" s="1"/>
  <c r="AE203" i="24"/>
  <c r="EU203" i="24" s="1"/>
  <c r="X203" i="24"/>
  <c r="EN203" i="24" s="1"/>
  <c r="DG203" i="24"/>
  <c r="Q203" i="24"/>
  <c r="EG203" i="24" s="1"/>
  <c r="BZ203" i="24"/>
  <c r="Y203" i="24"/>
  <c r="EO203" i="24" s="1"/>
  <c r="AA203" i="24"/>
  <c r="EQ203" i="24" s="1"/>
  <c r="AQ203" i="24"/>
  <c r="FG203" i="24" s="1"/>
  <c r="AU203" i="24"/>
  <c r="FK203" i="24" s="1"/>
  <c r="P203" i="24"/>
  <c r="EF203" i="24" s="1"/>
  <c r="S203" i="24"/>
  <c r="EI203" i="24" s="1"/>
  <c r="CA203" i="24"/>
  <c r="AG203" i="24"/>
  <c r="EW203" i="24" s="1"/>
  <c r="AR203" i="24"/>
  <c r="FH203" i="24" s="1"/>
  <c r="K203" i="24"/>
  <c r="EA203" i="24" s="1"/>
  <c r="V203" i="24"/>
  <c r="EL203" i="24" s="1"/>
  <c r="AF203" i="24"/>
  <c r="EV203" i="24" s="1"/>
  <c r="AS203" i="24"/>
  <c r="FI203" i="24" s="1"/>
  <c r="L203" i="24"/>
  <c r="EB203" i="24" s="1"/>
  <c r="O203" i="24"/>
  <c r="EE203" i="24" s="1"/>
  <c r="AT203" i="24"/>
  <c r="FJ203" i="24" s="1"/>
  <c r="M203" i="24"/>
  <c r="EC203" i="24" s="1"/>
  <c r="N203" i="24"/>
  <c r="ED203" i="24" s="1"/>
  <c r="W203" i="24"/>
  <c r="EM203" i="24" s="1"/>
  <c r="BY203" i="24"/>
  <c r="AC203" i="24"/>
  <c r="ES203" i="24" s="1"/>
  <c r="AB203" i="24"/>
  <c r="ER203" i="24" s="1"/>
  <c r="A234" i="24"/>
  <c r="DS233" i="24"/>
  <c r="DT233" i="24"/>
  <c r="DU233" i="24"/>
  <c r="DV233" i="24"/>
  <c r="DW233" i="24"/>
  <c r="DX233" i="24"/>
  <c r="DQ233" i="24"/>
  <c r="DR233" i="24"/>
  <c r="DY233" i="24"/>
  <c r="DJ233" i="24"/>
  <c r="CR233" i="24"/>
  <c r="DK233" i="24"/>
  <c r="CS233" i="24"/>
  <c r="DL233" i="24"/>
  <c r="CT233" i="24"/>
  <c r="DM233" i="24"/>
  <c r="CU233" i="24"/>
  <c r="DN233" i="24"/>
  <c r="DO233" i="24"/>
  <c r="CF233" i="24"/>
  <c r="CM233" i="24"/>
  <c r="CH233" i="24"/>
  <c r="CC233" i="24"/>
  <c r="CN233" i="24"/>
  <c r="CD233" i="24"/>
  <c r="CO233" i="24"/>
  <c r="CE233" i="24"/>
  <c r="CP233" i="24"/>
  <c r="CG233" i="24"/>
  <c r="CQ233" i="24"/>
  <c r="CI233" i="24"/>
  <c r="BW233" i="24"/>
  <c r="BX233" i="24"/>
  <c r="BY233" i="24"/>
  <c r="BZ233" i="24"/>
  <c r="CA233" i="24"/>
  <c r="DG233" i="24"/>
  <c r="DH233" i="24"/>
  <c r="DI233" i="24"/>
  <c r="BI233" i="24"/>
  <c r="BJ233" i="24"/>
  <c r="BK233" i="24"/>
  <c r="BL233" i="24"/>
  <c r="BM233" i="24"/>
  <c r="BN233" i="24"/>
  <c r="BO233" i="24"/>
  <c r="BP233" i="24"/>
  <c r="AO233" i="24"/>
  <c r="FE233" i="24" s="1"/>
  <c r="AP233" i="24"/>
  <c r="FF233" i="24" s="1"/>
  <c r="AR233" i="24"/>
  <c r="FH233" i="24" s="1"/>
  <c r="AY233" i="24"/>
  <c r="FO233" i="24" s="1"/>
  <c r="AS233" i="24"/>
  <c r="FI233" i="24" s="1"/>
  <c r="AZ233" i="24"/>
  <c r="FP233" i="24" s="1"/>
  <c r="BQ233" i="24"/>
  <c r="BE233" i="24"/>
  <c r="FU233" i="24" s="1"/>
  <c r="AQ233" i="24"/>
  <c r="FG233" i="24" s="1"/>
  <c r="BF233" i="24"/>
  <c r="FV233" i="24" s="1"/>
  <c r="AT233" i="24"/>
  <c r="FJ233" i="24" s="1"/>
  <c r="BG233" i="24"/>
  <c r="FW233" i="24" s="1"/>
  <c r="AU233" i="24"/>
  <c r="FK233" i="24" s="1"/>
  <c r="AV233" i="24"/>
  <c r="FL233" i="24" s="1"/>
  <c r="BS233" i="24"/>
  <c r="AW233" i="24"/>
  <c r="FM233" i="24" s="1"/>
  <c r="BT233" i="24"/>
  <c r="BU233" i="24"/>
  <c r="BV233" i="24"/>
  <c r="V233" i="24"/>
  <c r="EL233" i="24" s="1"/>
  <c r="W233" i="24"/>
  <c r="EM233" i="24" s="1"/>
  <c r="X233" i="24"/>
  <c r="EN233" i="24" s="1"/>
  <c r="Y233" i="24"/>
  <c r="EO233" i="24" s="1"/>
  <c r="BA233" i="24"/>
  <c r="FQ233" i="24" s="1"/>
  <c r="Z233" i="24"/>
  <c r="EP233" i="24" s="1"/>
  <c r="BB233" i="24"/>
  <c r="FR233" i="24" s="1"/>
  <c r="AA233" i="24"/>
  <c r="EQ233" i="24" s="1"/>
  <c r="BC233" i="24"/>
  <c r="FS233" i="24" s="1"/>
  <c r="AB233" i="24"/>
  <c r="ER233" i="24" s="1"/>
  <c r="BD233" i="24"/>
  <c r="FT233" i="24" s="1"/>
  <c r="AC233" i="24"/>
  <c r="ES233" i="24" s="1"/>
  <c r="AL233" i="24"/>
  <c r="FB233" i="24" s="1"/>
  <c r="P233" i="24"/>
  <c r="EF233" i="24" s="1"/>
  <c r="AM233" i="24"/>
  <c r="FC233" i="24" s="1"/>
  <c r="Q233" i="24"/>
  <c r="EG233" i="24" s="1"/>
  <c r="R233" i="24"/>
  <c r="EH233" i="24" s="1"/>
  <c r="S233" i="24"/>
  <c r="EI233" i="24" s="1"/>
  <c r="AE233" i="24"/>
  <c r="EU233" i="24" s="1"/>
  <c r="U233" i="24"/>
  <c r="EK233" i="24" s="1"/>
  <c r="CK233" i="24"/>
  <c r="CJ233" i="24"/>
  <c r="AG233" i="24"/>
  <c r="EW233" i="24" s="1"/>
  <c r="AF233" i="24"/>
  <c r="EV233" i="24" s="1"/>
  <c r="K233" i="24"/>
  <c r="EA233" i="24" s="1"/>
  <c r="AI233" i="24"/>
  <c r="EY233" i="24" s="1"/>
  <c r="AH233" i="24"/>
  <c r="EX233" i="24" s="1"/>
  <c r="AJ233" i="24"/>
  <c r="EZ233" i="24" s="1"/>
  <c r="AK233" i="24"/>
  <c r="FA233" i="24" s="1"/>
  <c r="O233" i="24"/>
  <c r="EE233" i="24" s="1"/>
  <c r="L233" i="24"/>
  <c r="EB233" i="24" s="1"/>
  <c r="M233" i="24"/>
  <c r="EC233" i="24" s="1"/>
  <c r="N233" i="24"/>
  <c r="ED233" i="24" s="1"/>
  <c r="A274" i="24"/>
  <c r="DQ273" i="24"/>
  <c r="DR273" i="24"/>
  <c r="DS273" i="24"/>
  <c r="DU273" i="24"/>
  <c r="DT273" i="24"/>
  <c r="DV273" i="24"/>
  <c r="DW273" i="24"/>
  <c r="DX273" i="24"/>
  <c r="DY273" i="24"/>
  <c r="DM273" i="24"/>
  <c r="DN273" i="24"/>
  <c r="DO273" i="24"/>
  <c r="CM273" i="24"/>
  <c r="CN273" i="24"/>
  <c r="DG273" i="24"/>
  <c r="CO273" i="24"/>
  <c r="DH273" i="24"/>
  <c r="CP273" i="24"/>
  <c r="DI273" i="24"/>
  <c r="CQ273" i="24"/>
  <c r="DJ273" i="24"/>
  <c r="CR273" i="24"/>
  <c r="DK273" i="24"/>
  <c r="CS273" i="24"/>
  <c r="DL273" i="24"/>
  <c r="CT273" i="24"/>
  <c r="CC273" i="24"/>
  <c r="BS273" i="24"/>
  <c r="CU273" i="24"/>
  <c r="BV273" i="24"/>
  <c r="BY273" i="24"/>
  <c r="CD273" i="24"/>
  <c r="BT273" i="24"/>
  <c r="BD273" i="24"/>
  <c r="FT273" i="24" s="1"/>
  <c r="CE273" i="24"/>
  <c r="BU273" i="24"/>
  <c r="BE273" i="24"/>
  <c r="FU273" i="24" s="1"/>
  <c r="CF273" i="24"/>
  <c r="BW273" i="24"/>
  <c r="BF273" i="24"/>
  <c r="FV273" i="24" s="1"/>
  <c r="CG273" i="24"/>
  <c r="BX273" i="24"/>
  <c r="BG273" i="24"/>
  <c r="FW273" i="24" s="1"/>
  <c r="CH273" i="24"/>
  <c r="BZ273" i="24"/>
  <c r="CI273" i="24"/>
  <c r="CA273" i="24"/>
  <c r="BI273" i="24"/>
  <c r="CJ273" i="24"/>
  <c r="BJ273" i="24"/>
  <c r="CK273" i="24"/>
  <c r="BK273" i="24"/>
  <c r="AZ273" i="24"/>
  <c r="FP273" i="24" s="1"/>
  <c r="BA273" i="24"/>
  <c r="FQ273" i="24" s="1"/>
  <c r="BB273" i="24"/>
  <c r="FR273" i="24" s="1"/>
  <c r="BC273" i="24"/>
  <c r="FS273" i="24" s="1"/>
  <c r="AM273" i="24"/>
  <c r="FC273" i="24" s="1"/>
  <c r="AO273" i="24"/>
  <c r="FE273" i="24" s="1"/>
  <c r="AP273" i="24"/>
  <c r="FF273" i="24" s="1"/>
  <c r="AQ273" i="24"/>
  <c r="FG273" i="24" s="1"/>
  <c r="BL273" i="24"/>
  <c r="AR273" i="24"/>
  <c r="FH273" i="24" s="1"/>
  <c r="BM273" i="24"/>
  <c r="AS273" i="24"/>
  <c r="FI273" i="24" s="1"/>
  <c r="BN273" i="24"/>
  <c r="AT273" i="24"/>
  <c r="FJ273" i="24" s="1"/>
  <c r="AK273" i="24"/>
  <c r="FA273" i="24" s="1"/>
  <c r="BO273" i="24"/>
  <c r="AL273" i="24"/>
  <c r="FB273" i="24" s="1"/>
  <c r="BP273" i="24"/>
  <c r="BQ273" i="24"/>
  <c r="AY273" i="24"/>
  <c r="FO273" i="24" s="1"/>
  <c r="U273" i="24"/>
  <c r="EK273" i="24" s="1"/>
  <c r="V273" i="24"/>
  <c r="EL273" i="24" s="1"/>
  <c r="W273" i="24"/>
  <c r="EM273" i="24" s="1"/>
  <c r="X273" i="24"/>
  <c r="EN273" i="24" s="1"/>
  <c r="AC273" i="24"/>
  <c r="ES273" i="24" s="1"/>
  <c r="K273" i="24"/>
  <c r="EA273" i="24" s="1"/>
  <c r="S273" i="24"/>
  <c r="EI273" i="24" s="1"/>
  <c r="L273" i="24"/>
  <c r="EB273" i="24" s="1"/>
  <c r="M273" i="24"/>
  <c r="EC273" i="24" s="1"/>
  <c r="N273" i="24"/>
  <c r="ED273" i="24" s="1"/>
  <c r="AW273" i="24"/>
  <c r="FM273" i="24" s="1"/>
  <c r="O273" i="24"/>
  <c r="EE273" i="24" s="1"/>
  <c r="AV273" i="24"/>
  <c r="FL273" i="24" s="1"/>
  <c r="P273" i="24"/>
  <c r="EF273" i="24" s="1"/>
  <c r="AU273" i="24"/>
  <c r="FK273" i="24" s="1"/>
  <c r="AF273" i="24"/>
  <c r="EV273" i="24" s="1"/>
  <c r="Q273" i="24"/>
  <c r="EG273" i="24" s="1"/>
  <c r="R273" i="24"/>
  <c r="EH273" i="24" s="1"/>
  <c r="AE273" i="24"/>
  <c r="EU273" i="24" s="1"/>
  <c r="AA273" i="24"/>
  <c r="EQ273" i="24" s="1"/>
  <c r="Y273" i="24"/>
  <c r="EO273" i="24" s="1"/>
  <c r="Z273" i="24"/>
  <c r="EP273" i="24" s="1"/>
  <c r="AH273" i="24"/>
  <c r="EX273" i="24" s="1"/>
  <c r="AI273" i="24"/>
  <c r="EY273" i="24" s="1"/>
  <c r="AG273" i="24"/>
  <c r="EW273" i="24" s="1"/>
  <c r="AJ273" i="24"/>
  <c r="EZ273" i="24" s="1"/>
  <c r="AB273" i="24"/>
  <c r="ER273" i="24" s="1"/>
  <c r="A209" i="24"/>
  <c r="DX208" i="24"/>
  <c r="DY208" i="24"/>
  <c r="DQ208" i="24"/>
  <c r="DR208" i="24"/>
  <c r="DS208" i="24"/>
  <c r="DT208" i="24"/>
  <c r="DU208" i="24"/>
  <c r="DV208" i="24"/>
  <c r="DW208" i="24"/>
  <c r="DG208" i="24"/>
  <c r="DH208" i="24"/>
  <c r="DI208" i="24"/>
  <c r="DJ208" i="24"/>
  <c r="DK208" i="24"/>
  <c r="DL208" i="24"/>
  <c r="DM208" i="24"/>
  <c r="DN208" i="24"/>
  <c r="CF208" i="24"/>
  <c r="CK208" i="24"/>
  <c r="CM208" i="24"/>
  <c r="CN208" i="24"/>
  <c r="DO208" i="24"/>
  <c r="CO208" i="24"/>
  <c r="CP208" i="24"/>
  <c r="CQ208" i="24"/>
  <c r="CR208" i="24"/>
  <c r="CG208" i="24"/>
  <c r="CH208" i="24"/>
  <c r="CI208" i="24"/>
  <c r="CJ208" i="24"/>
  <c r="CS208" i="24"/>
  <c r="BX208" i="24"/>
  <c r="BN208" i="24"/>
  <c r="CT208" i="24"/>
  <c r="BY208" i="24"/>
  <c r="BO208" i="24"/>
  <c r="CU208" i="24"/>
  <c r="BZ208" i="24"/>
  <c r="BP208" i="24"/>
  <c r="CA208" i="24"/>
  <c r="BQ208" i="24"/>
  <c r="CC208" i="24"/>
  <c r="AY208" i="24"/>
  <c r="FO208" i="24" s="1"/>
  <c r="CD208" i="24"/>
  <c r="AZ208" i="24"/>
  <c r="FP208" i="24" s="1"/>
  <c r="CE208" i="24"/>
  <c r="BA208" i="24"/>
  <c r="FQ208" i="24" s="1"/>
  <c r="AR208" i="24"/>
  <c r="FH208" i="24" s="1"/>
  <c r="AS208" i="24"/>
  <c r="FI208" i="24" s="1"/>
  <c r="AT208" i="24"/>
  <c r="FJ208" i="24" s="1"/>
  <c r="AU208" i="24"/>
  <c r="FK208" i="24" s="1"/>
  <c r="AW208" i="24"/>
  <c r="FM208" i="24" s="1"/>
  <c r="BJ208" i="24"/>
  <c r="BF208" i="24"/>
  <c r="FV208" i="24" s="1"/>
  <c r="BK208" i="24"/>
  <c r="BG208" i="24"/>
  <c r="FW208" i="24" s="1"/>
  <c r="BL208" i="24"/>
  <c r="AE208" i="24"/>
  <c r="EU208" i="24" s="1"/>
  <c r="BM208" i="24"/>
  <c r="AO208" i="24"/>
  <c r="FE208" i="24" s="1"/>
  <c r="AF208" i="24"/>
  <c r="EV208" i="24" s="1"/>
  <c r="AP208" i="24"/>
  <c r="FF208" i="24" s="1"/>
  <c r="AG208" i="24"/>
  <c r="EW208" i="24" s="1"/>
  <c r="AQ208" i="24"/>
  <c r="FG208" i="24" s="1"/>
  <c r="AH208" i="24"/>
  <c r="EX208" i="24" s="1"/>
  <c r="AV208" i="24"/>
  <c r="FL208" i="24" s="1"/>
  <c r="AI208" i="24"/>
  <c r="EY208" i="24" s="1"/>
  <c r="AA208" i="24"/>
  <c r="EQ208" i="24" s="1"/>
  <c r="AB208" i="24"/>
  <c r="ER208" i="24" s="1"/>
  <c r="AC208" i="24"/>
  <c r="ES208" i="24" s="1"/>
  <c r="BS208" i="24"/>
  <c r="BT208" i="24"/>
  <c r="BU208" i="24"/>
  <c r="BV208" i="24"/>
  <c r="AJ208" i="24"/>
  <c r="EZ208" i="24" s="1"/>
  <c r="BW208" i="24"/>
  <c r="AK208" i="24"/>
  <c r="FA208" i="24" s="1"/>
  <c r="W208" i="24"/>
  <c r="EM208" i="24" s="1"/>
  <c r="AL208" i="24"/>
  <c r="FB208" i="24" s="1"/>
  <c r="N208" i="24"/>
  <c r="ED208" i="24" s="1"/>
  <c r="X208" i="24"/>
  <c r="EN208" i="24" s="1"/>
  <c r="Y208" i="24"/>
  <c r="EO208" i="24" s="1"/>
  <c r="BI208" i="24"/>
  <c r="O208" i="24"/>
  <c r="EE208" i="24" s="1"/>
  <c r="P208" i="24"/>
  <c r="EF208" i="24" s="1"/>
  <c r="Z208" i="24"/>
  <c r="EP208" i="24" s="1"/>
  <c r="AM208" i="24"/>
  <c r="FC208" i="24" s="1"/>
  <c r="K208" i="24"/>
  <c r="EA208" i="24" s="1"/>
  <c r="L208" i="24"/>
  <c r="EB208" i="24" s="1"/>
  <c r="M208" i="24"/>
  <c r="EC208" i="24" s="1"/>
  <c r="BE208" i="24"/>
  <c r="FU208" i="24" s="1"/>
  <c r="U208" i="24"/>
  <c r="EK208" i="24" s="1"/>
  <c r="V208" i="24"/>
  <c r="EL208" i="24" s="1"/>
  <c r="BB208" i="24"/>
  <c r="FR208" i="24" s="1"/>
  <c r="BC208" i="24"/>
  <c r="FS208" i="24" s="1"/>
  <c r="BD208" i="24"/>
  <c r="FT208" i="24" s="1"/>
  <c r="Q208" i="24"/>
  <c r="EG208" i="24" s="1"/>
  <c r="R208" i="24"/>
  <c r="EH208" i="24" s="1"/>
  <c r="S208" i="24"/>
  <c r="EI208" i="24" s="1"/>
  <c r="A239" i="24"/>
  <c r="DQ238" i="24"/>
  <c r="DR238" i="24"/>
  <c r="DS238" i="24"/>
  <c r="DU238" i="24"/>
  <c r="DY238" i="24"/>
  <c r="DT238" i="24"/>
  <c r="DV238" i="24"/>
  <c r="DW238" i="24"/>
  <c r="DX238" i="24"/>
  <c r="DM238" i="24"/>
  <c r="DN238" i="24"/>
  <c r="DO238" i="24"/>
  <c r="CM238" i="24"/>
  <c r="CN238" i="24"/>
  <c r="CO238" i="24"/>
  <c r="CP238" i="24"/>
  <c r="CQ238" i="24"/>
  <c r="CR238" i="24"/>
  <c r="DG238" i="24"/>
  <c r="CS238" i="24"/>
  <c r="DH238" i="24"/>
  <c r="CT238" i="24"/>
  <c r="DI238" i="24"/>
  <c r="DJ238" i="24"/>
  <c r="DK238" i="24"/>
  <c r="DL238" i="24"/>
  <c r="CC238" i="24"/>
  <c r="CD238" i="24"/>
  <c r="CE238" i="24"/>
  <c r="CF238" i="24"/>
  <c r="CU238" i="24"/>
  <c r="CG238" i="24"/>
  <c r="CH238" i="24"/>
  <c r="CI238" i="24"/>
  <c r="CJ238" i="24"/>
  <c r="BS238" i="24"/>
  <c r="BT238" i="24"/>
  <c r="BU238" i="24"/>
  <c r="BV238" i="24"/>
  <c r="BW238" i="24"/>
  <c r="BX238" i="24"/>
  <c r="BY238" i="24"/>
  <c r="BZ238" i="24"/>
  <c r="BD238" i="24"/>
  <c r="FT238" i="24" s="1"/>
  <c r="CA238" i="24"/>
  <c r="BE238" i="24"/>
  <c r="FU238" i="24" s="1"/>
  <c r="BF238" i="24"/>
  <c r="FV238" i="24" s="1"/>
  <c r="BG238" i="24"/>
  <c r="FW238" i="24" s="1"/>
  <c r="BI238" i="24"/>
  <c r="BJ238" i="24"/>
  <c r="BK238" i="24"/>
  <c r="CK238" i="24"/>
  <c r="BP238" i="24"/>
  <c r="AM238" i="24"/>
  <c r="FC238" i="24" s="1"/>
  <c r="BQ238" i="24"/>
  <c r="BM238" i="24"/>
  <c r="BC238" i="24"/>
  <c r="FS238" i="24" s="1"/>
  <c r="AE238" i="24"/>
  <c r="EU238" i="24" s="1"/>
  <c r="BN238" i="24"/>
  <c r="AF238" i="24"/>
  <c r="EV238" i="24" s="1"/>
  <c r="BO238" i="24"/>
  <c r="AG238" i="24"/>
  <c r="EW238" i="24" s="1"/>
  <c r="AH238" i="24"/>
  <c r="EX238" i="24" s="1"/>
  <c r="AI238" i="24"/>
  <c r="EY238" i="24" s="1"/>
  <c r="U238" i="24"/>
  <c r="EK238" i="24" s="1"/>
  <c r="AJ238" i="24"/>
  <c r="EZ238" i="24" s="1"/>
  <c r="V238" i="24"/>
  <c r="EL238" i="24" s="1"/>
  <c r="AK238" i="24"/>
  <c r="FA238" i="24" s="1"/>
  <c r="W238" i="24"/>
  <c r="EM238" i="24" s="1"/>
  <c r="AL238" i="24"/>
  <c r="FB238" i="24" s="1"/>
  <c r="X238" i="24"/>
  <c r="EN238" i="24" s="1"/>
  <c r="Y238" i="24"/>
  <c r="EO238" i="24" s="1"/>
  <c r="K238" i="24"/>
  <c r="EA238" i="24" s="1"/>
  <c r="AT238" i="24"/>
  <c r="FJ238" i="24" s="1"/>
  <c r="Z238" i="24"/>
  <c r="EP238" i="24" s="1"/>
  <c r="L238" i="24"/>
  <c r="EB238" i="24" s="1"/>
  <c r="AQ238" i="24"/>
  <c r="FG238" i="24" s="1"/>
  <c r="AA238" i="24"/>
  <c r="EQ238" i="24" s="1"/>
  <c r="M238" i="24"/>
  <c r="EC238" i="24" s="1"/>
  <c r="AO238" i="24"/>
  <c r="FE238" i="24" s="1"/>
  <c r="AB238" i="24"/>
  <c r="ER238" i="24" s="1"/>
  <c r="N238" i="24"/>
  <c r="ED238" i="24" s="1"/>
  <c r="AU238" i="24"/>
  <c r="FK238" i="24" s="1"/>
  <c r="AV238" i="24"/>
  <c r="FL238" i="24" s="1"/>
  <c r="AC238" i="24"/>
  <c r="ES238" i="24" s="1"/>
  <c r="O238" i="24"/>
  <c r="EE238" i="24" s="1"/>
  <c r="P238" i="24"/>
  <c r="EF238" i="24" s="1"/>
  <c r="Q238" i="24"/>
  <c r="EG238" i="24" s="1"/>
  <c r="AP238" i="24"/>
  <c r="FF238" i="24" s="1"/>
  <c r="AR238" i="24"/>
  <c r="FH238" i="24" s="1"/>
  <c r="AS238" i="24"/>
  <c r="FI238" i="24" s="1"/>
  <c r="BL238" i="24"/>
  <c r="R238" i="24"/>
  <c r="EH238" i="24" s="1"/>
  <c r="S238" i="24"/>
  <c r="EI238" i="24" s="1"/>
  <c r="AY238" i="24"/>
  <c r="FO238" i="24" s="1"/>
  <c r="AZ238" i="24"/>
  <c r="FP238" i="24" s="1"/>
  <c r="BA238" i="24"/>
  <c r="FQ238" i="24" s="1"/>
  <c r="BB238" i="24"/>
  <c r="FR238" i="24" s="1"/>
  <c r="AW238" i="24"/>
  <c r="FM238" i="24" s="1"/>
  <c r="A214" i="24"/>
  <c r="DS213" i="24"/>
  <c r="DT213" i="24"/>
  <c r="DU213" i="24"/>
  <c r="DV213" i="24"/>
  <c r="DW213" i="24"/>
  <c r="DX213" i="24"/>
  <c r="DR213" i="24"/>
  <c r="DY213" i="24"/>
  <c r="CR213" i="24"/>
  <c r="CS213" i="24"/>
  <c r="CT213" i="24"/>
  <c r="CU213" i="24"/>
  <c r="CN213" i="24"/>
  <c r="DG213" i="24"/>
  <c r="CO213" i="24"/>
  <c r="DH213" i="24"/>
  <c r="CP213" i="24"/>
  <c r="DI213" i="24"/>
  <c r="CQ213" i="24"/>
  <c r="DJ213" i="24"/>
  <c r="DK213" i="24"/>
  <c r="CF213" i="24"/>
  <c r="DL213" i="24"/>
  <c r="DM213" i="24"/>
  <c r="CH213" i="24"/>
  <c r="CM213" i="24"/>
  <c r="CE213" i="24"/>
  <c r="BW213" i="24"/>
  <c r="CG213" i="24"/>
  <c r="BX213" i="24"/>
  <c r="CI213" i="24"/>
  <c r="BY213" i="24"/>
  <c r="CJ213" i="24"/>
  <c r="BZ213" i="24"/>
  <c r="DN213" i="24"/>
  <c r="CK213" i="24"/>
  <c r="CA213" i="24"/>
  <c r="DO213" i="24"/>
  <c r="DQ213" i="24"/>
  <c r="BI213" i="24"/>
  <c r="BJ213" i="24"/>
  <c r="BK213" i="24"/>
  <c r="BL213" i="24"/>
  <c r="BS213" i="24"/>
  <c r="BM213" i="24"/>
  <c r="BT213" i="24"/>
  <c r="BN213" i="24"/>
  <c r="BU213" i="24"/>
  <c r="BO213" i="24"/>
  <c r="BV213" i="24"/>
  <c r="BP213" i="24"/>
  <c r="BQ213" i="24"/>
  <c r="BA213" i="24"/>
  <c r="FQ213" i="24" s="1"/>
  <c r="BB213" i="24"/>
  <c r="FR213" i="24" s="1"/>
  <c r="BC213" i="24"/>
  <c r="FS213" i="24" s="1"/>
  <c r="AO213" i="24"/>
  <c r="FE213" i="24" s="1"/>
  <c r="BD213" i="24"/>
  <c r="FT213" i="24" s="1"/>
  <c r="AP213" i="24"/>
  <c r="FF213" i="24" s="1"/>
  <c r="BE213" i="24"/>
  <c r="FU213" i="24" s="1"/>
  <c r="BF213" i="24"/>
  <c r="FV213" i="24" s="1"/>
  <c r="AR213" i="24"/>
  <c r="FH213" i="24" s="1"/>
  <c r="BG213" i="24"/>
  <c r="FW213" i="24" s="1"/>
  <c r="AS213" i="24"/>
  <c r="FI213" i="24" s="1"/>
  <c r="AM213" i="24"/>
  <c r="FC213" i="24" s="1"/>
  <c r="V213" i="24"/>
  <c r="EL213" i="24" s="1"/>
  <c r="W213" i="24"/>
  <c r="EM213" i="24" s="1"/>
  <c r="CC213" i="24"/>
  <c r="X213" i="24"/>
  <c r="EN213" i="24" s="1"/>
  <c r="CD213" i="24"/>
  <c r="AY213" i="24"/>
  <c r="FO213" i="24" s="1"/>
  <c r="Y213" i="24"/>
  <c r="EO213" i="24" s="1"/>
  <c r="AZ213" i="24"/>
  <c r="FP213" i="24" s="1"/>
  <c r="Z213" i="24"/>
  <c r="EP213" i="24" s="1"/>
  <c r="AA213" i="24"/>
  <c r="EQ213" i="24" s="1"/>
  <c r="AB213" i="24"/>
  <c r="ER213" i="24" s="1"/>
  <c r="AC213" i="24"/>
  <c r="ES213" i="24" s="1"/>
  <c r="P213" i="24"/>
  <c r="EF213" i="24" s="1"/>
  <c r="AL213" i="24"/>
  <c r="FB213" i="24" s="1"/>
  <c r="Q213" i="24"/>
  <c r="EG213" i="24" s="1"/>
  <c r="AJ213" i="24"/>
  <c r="EZ213" i="24" s="1"/>
  <c r="R213" i="24"/>
  <c r="EH213" i="24" s="1"/>
  <c r="AQ213" i="24"/>
  <c r="FG213" i="24" s="1"/>
  <c r="S213" i="24"/>
  <c r="EI213" i="24" s="1"/>
  <c r="AK213" i="24"/>
  <c r="FA213" i="24" s="1"/>
  <c r="AW213" i="24"/>
  <c r="FM213" i="24" s="1"/>
  <c r="AE213" i="24"/>
  <c r="EU213" i="24" s="1"/>
  <c r="AT213" i="24"/>
  <c r="FJ213" i="24" s="1"/>
  <c r="AV213" i="24"/>
  <c r="FL213" i="24" s="1"/>
  <c r="AF213" i="24"/>
  <c r="EV213" i="24" s="1"/>
  <c r="AU213" i="24"/>
  <c r="FK213" i="24" s="1"/>
  <c r="K213" i="24"/>
  <c r="EA213" i="24" s="1"/>
  <c r="AG213" i="24"/>
  <c r="EW213" i="24" s="1"/>
  <c r="AI213" i="24"/>
  <c r="EY213" i="24" s="1"/>
  <c r="AH213" i="24"/>
  <c r="EX213" i="24" s="1"/>
  <c r="U213" i="24"/>
  <c r="EK213" i="24" s="1"/>
  <c r="M213" i="24"/>
  <c r="EC213" i="24" s="1"/>
  <c r="N213" i="24"/>
  <c r="ED213" i="24" s="1"/>
  <c r="O213" i="24"/>
  <c r="EE213" i="24" s="1"/>
  <c r="L213" i="24"/>
  <c r="EB213" i="24" s="1"/>
  <c r="A194" i="24"/>
  <c r="DX193" i="24"/>
  <c r="DY193" i="24"/>
  <c r="DR193" i="24"/>
  <c r="DS193" i="24"/>
  <c r="DT193" i="24"/>
  <c r="DU193" i="24"/>
  <c r="DV193" i="24"/>
  <c r="DW193" i="24"/>
  <c r="DQ193" i="24"/>
  <c r="CR193" i="24"/>
  <c r="DG193" i="24"/>
  <c r="CS193" i="24"/>
  <c r="DH193" i="24"/>
  <c r="CT193" i="24"/>
  <c r="DI193" i="24"/>
  <c r="CU193" i="24"/>
  <c r="DJ193" i="24"/>
  <c r="DK193" i="24"/>
  <c r="DL193" i="24"/>
  <c r="DM193" i="24"/>
  <c r="DN193" i="24"/>
  <c r="DO193" i="24"/>
  <c r="CF193" i="24"/>
  <c r="CG193" i="24"/>
  <c r="CH193" i="24"/>
  <c r="CC193" i="24"/>
  <c r="CD193" i="24"/>
  <c r="CE193" i="24"/>
  <c r="CN193" i="24"/>
  <c r="BW193" i="24"/>
  <c r="CO193" i="24"/>
  <c r="BX193" i="24"/>
  <c r="CP193" i="24"/>
  <c r="BY193" i="24"/>
  <c r="CQ193" i="24"/>
  <c r="BZ193" i="24"/>
  <c r="CA193" i="24"/>
  <c r="BI193" i="24"/>
  <c r="BJ193" i="24"/>
  <c r="BK193" i="24"/>
  <c r="BL193" i="24"/>
  <c r="CI193" i="24"/>
  <c r="BM193" i="24"/>
  <c r="CJ193" i="24"/>
  <c r="BN193" i="24"/>
  <c r="CK193" i="24"/>
  <c r="BO193" i="24"/>
  <c r="CM193" i="24"/>
  <c r="BP193" i="24"/>
  <c r="AO193" i="24"/>
  <c r="FE193" i="24" s="1"/>
  <c r="AP193" i="24"/>
  <c r="FF193" i="24" s="1"/>
  <c r="BS193" i="24"/>
  <c r="BT193" i="24"/>
  <c r="AR193" i="24"/>
  <c r="FH193" i="24" s="1"/>
  <c r="BU193" i="24"/>
  <c r="AS193" i="24"/>
  <c r="FI193" i="24" s="1"/>
  <c r="BV193" i="24"/>
  <c r="AY193" i="24"/>
  <c r="FO193" i="24" s="1"/>
  <c r="BC193" i="24"/>
  <c r="FS193" i="24" s="1"/>
  <c r="AJ193" i="24"/>
  <c r="EZ193" i="24" s="1"/>
  <c r="V193" i="24"/>
  <c r="EL193" i="24" s="1"/>
  <c r="BD193" i="24"/>
  <c r="FT193" i="24" s="1"/>
  <c r="AK193" i="24"/>
  <c r="FA193" i="24" s="1"/>
  <c r="W193" i="24"/>
  <c r="EM193" i="24" s="1"/>
  <c r="BE193" i="24"/>
  <c r="FU193" i="24" s="1"/>
  <c r="AL193" i="24"/>
  <c r="FB193" i="24" s="1"/>
  <c r="X193" i="24"/>
  <c r="EN193" i="24" s="1"/>
  <c r="BF193" i="24"/>
  <c r="FV193" i="24" s="1"/>
  <c r="AM193" i="24"/>
  <c r="FC193" i="24" s="1"/>
  <c r="Y193" i="24"/>
  <c r="EO193" i="24" s="1"/>
  <c r="BQ193" i="24"/>
  <c r="BG193" i="24"/>
  <c r="FW193" i="24" s="1"/>
  <c r="Z193" i="24"/>
  <c r="EP193" i="24" s="1"/>
  <c r="AQ193" i="24"/>
  <c r="FG193" i="24" s="1"/>
  <c r="AA193" i="24"/>
  <c r="EQ193" i="24" s="1"/>
  <c r="AT193" i="24"/>
  <c r="FJ193" i="24" s="1"/>
  <c r="AB193" i="24"/>
  <c r="ER193" i="24" s="1"/>
  <c r="AU193" i="24"/>
  <c r="FK193" i="24" s="1"/>
  <c r="AC193" i="24"/>
  <c r="ES193" i="24" s="1"/>
  <c r="AV193" i="24"/>
  <c r="FL193" i="24" s="1"/>
  <c r="P193" i="24"/>
  <c r="EF193" i="24" s="1"/>
  <c r="AW193" i="24"/>
  <c r="FM193" i="24" s="1"/>
  <c r="Q193" i="24"/>
  <c r="EG193" i="24" s="1"/>
  <c r="R193" i="24"/>
  <c r="EH193" i="24" s="1"/>
  <c r="S193" i="24"/>
  <c r="EI193" i="24" s="1"/>
  <c r="AE193" i="24"/>
  <c r="EU193" i="24" s="1"/>
  <c r="K193" i="24"/>
  <c r="EA193" i="24" s="1"/>
  <c r="AI193" i="24"/>
  <c r="EY193" i="24" s="1"/>
  <c r="L193" i="24"/>
  <c r="EB193" i="24" s="1"/>
  <c r="AF193" i="24"/>
  <c r="EV193" i="24" s="1"/>
  <c r="BA193" i="24"/>
  <c r="FQ193" i="24" s="1"/>
  <c r="M193" i="24"/>
  <c r="EC193" i="24" s="1"/>
  <c r="N193" i="24"/>
  <c r="ED193" i="24" s="1"/>
  <c r="BB193" i="24"/>
  <c r="FR193" i="24" s="1"/>
  <c r="U193" i="24"/>
  <c r="EK193" i="24" s="1"/>
  <c r="O193" i="24"/>
  <c r="EE193" i="24" s="1"/>
  <c r="AG193" i="24"/>
  <c r="EW193" i="24" s="1"/>
  <c r="AH193" i="24"/>
  <c r="EX193" i="24" s="1"/>
  <c r="AZ193" i="24"/>
  <c r="FP193" i="24" s="1"/>
  <c r="A224" i="24"/>
  <c r="DQ223" i="24"/>
  <c r="DR223" i="24"/>
  <c r="DW223" i="24"/>
  <c r="DH223" i="24"/>
  <c r="DX223" i="24"/>
  <c r="DI223" i="24"/>
  <c r="DY223" i="24"/>
  <c r="DJ223" i="24"/>
  <c r="DK223" i="24"/>
  <c r="DL223" i="24"/>
  <c r="DM223" i="24"/>
  <c r="DN223" i="24"/>
  <c r="DO223" i="24"/>
  <c r="DS223" i="24"/>
  <c r="DT223" i="24"/>
  <c r="CM223" i="24"/>
  <c r="DU223" i="24"/>
  <c r="CN223" i="24"/>
  <c r="DV223" i="24"/>
  <c r="DG223" i="24"/>
  <c r="CO223" i="24"/>
  <c r="CK223" i="24"/>
  <c r="CC223" i="24"/>
  <c r="CD223" i="24"/>
  <c r="CT223" i="24"/>
  <c r="CU223" i="24"/>
  <c r="CE223" i="24"/>
  <c r="CF223" i="24"/>
  <c r="CG223" i="24"/>
  <c r="BS223" i="24"/>
  <c r="CH223" i="24"/>
  <c r="BT223" i="24"/>
  <c r="CP223" i="24"/>
  <c r="BY223" i="24"/>
  <c r="AY223" i="24"/>
  <c r="FO223" i="24" s="1"/>
  <c r="CQ223" i="24"/>
  <c r="BZ223" i="24"/>
  <c r="AZ223" i="24"/>
  <c r="FP223" i="24" s="1"/>
  <c r="CR223" i="24"/>
  <c r="CA223" i="24"/>
  <c r="BA223" i="24"/>
  <c r="FQ223" i="24" s="1"/>
  <c r="CS223" i="24"/>
  <c r="BB223" i="24"/>
  <c r="FR223" i="24" s="1"/>
  <c r="CI223" i="24"/>
  <c r="BC223" i="24"/>
  <c r="FS223" i="24" s="1"/>
  <c r="CJ223" i="24"/>
  <c r="BD223" i="24"/>
  <c r="FT223" i="24" s="1"/>
  <c r="BE223" i="24"/>
  <c r="FU223" i="24" s="1"/>
  <c r="BF223" i="24"/>
  <c r="FV223" i="24" s="1"/>
  <c r="BU223" i="24"/>
  <c r="AW223" i="24"/>
  <c r="FM223" i="24" s="1"/>
  <c r="BV223" i="24"/>
  <c r="BW223" i="24"/>
  <c r="BX223" i="24"/>
  <c r="AS223" i="24"/>
  <c r="FI223" i="24" s="1"/>
  <c r="AH223" i="24"/>
  <c r="EX223" i="24" s="1"/>
  <c r="AT223" i="24"/>
  <c r="FJ223" i="24" s="1"/>
  <c r="AI223" i="24"/>
  <c r="EY223" i="24" s="1"/>
  <c r="AU223" i="24"/>
  <c r="FK223" i="24" s="1"/>
  <c r="AJ223" i="24"/>
  <c r="EZ223" i="24" s="1"/>
  <c r="AV223" i="24"/>
  <c r="FL223" i="24" s="1"/>
  <c r="AK223" i="24"/>
  <c r="FA223" i="24" s="1"/>
  <c r="AL223" i="24"/>
  <c r="FB223" i="24" s="1"/>
  <c r="AM223" i="24"/>
  <c r="FC223" i="24" s="1"/>
  <c r="BI223" i="24"/>
  <c r="BG223" i="24"/>
  <c r="FW223" i="24" s="1"/>
  <c r="BJ223" i="24"/>
  <c r="BK223" i="24"/>
  <c r="BL223" i="24"/>
  <c r="BM223" i="24"/>
  <c r="X223" i="24"/>
  <c r="EN223" i="24" s="1"/>
  <c r="S223" i="24"/>
  <c r="EI223" i="24" s="1"/>
  <c r="AO223" i="24"/>
  <c r="FE223" i="24" s="1"/>
  <c r="Y223" i="24"/>
  <c r="EO223" i="24" s="1"/>
  <c r="N223" i="24"/>
  <c r="ED223" i="24" s="1"/>
  <c r="AE223" i="24"/>
  <c r="EU223" i="24" s="1"/>
  <c r="Z223" i="24"/>
  <c r="EP223" i="24" s="1"/>
  <c r="AF223" i="24"/>
  <c r="EV223" i="24" s="1"/>
  <c r="AA223" i="24"/>
  <c r="EQ223" i="24" s="1"/>
  <c r="BN223" i="24"/>
  <c r="AG223" i="24"/>
  <c r="EW223" i="24" s="1"/>
  <c r="AB223" i="24"/>
  <c r="ER223" i="24" s="1"/>
  <c r="Q223" i="24"/>
  <c r="EG223" i="24" s="1"/>
  <c r="BO223" i="24"/>
  <c r="AC223" i="24"/>
  <c r="ES223" i="24" s="1"/>
  <c r="K223" i="24"/>
  <c r="EA223" i="24" s="1"/>
  <c r="O223" i="24"/>
  <c r="EE223" i="24" s="1"/>
  <c r="BP223" i="24"/>
  <c r="L223" i="24"/>
  <c r="EB223" i="24" s="1"/>
  <c r="BQ223" i="24"/>
  <c r="M223" i="24"/>
  <c r="EC223" i="24" s="1"/>
  <c r="P223" i="24"/>
  <c r="EF223" i="24" s="1"/>
  <c r="R223" i="24"/>
  <c r="EH223" i="24" s="1"/>
  <c r="AP223" i="24"/>
  <c r="FF223" i="24" s="1"/>
  <c r="W223" i="24"/>
  <c r="EM223" i="24" s="1"/>
  <c r="V223" i="24"/>
  <c r="EL223" i="24" s="1"/>
  <c r="AQ223" i="24"/>
  <c r="FG223" i="24" s="1"/>
  <c r="AR223" i="24"/>
  <c r="FH223" i="24" s="1"/>
  <c r="U223" i="24"/>
  <c r="EK223" i="24" s="1"/>
  <c r="A229" i="24"/>
  <c r="DX228" i="24"/>
  <c r="DY228" i="24"/>
  <c r="DT228" i="24"/>
  <c r="DU228" i="24"/>
  <c r="DV228" i="24"/>
  <c r="DW228" i="24"/>
  <c r="DG228" i="24"/>
  <c r="DH228" i="24"/>
  <c r="DI228" i="24"/>
  <c r="DJ228" i="24"/>
  <c r="CO228" i="24"/>
  <c r="CF228" i="24"/>
  <c r="CP228" i="24"/>
  <c r="CQ228" i="24"/>
  <c r="CR228" i="24"/>
  <c r="CS228" i="24"/>
  <c r="CT228" i="24"/>
  <c r="CK228" i="24"/>
  <c r="CU228" i="24"/>
  <c r="DK228" i="24"/>
  <c r="DL228" i="24"/>
  <c r="CC228" i="24"/>
  <c r="DM228" i="24"/>
  <c r="CD228" i="24"/>
  <c r="DN228" i="24"/>
  <c r="CE228" i="24"/>
  <c r="DO228" i="24"/>
  <c r="CM228" i="24"/>
  <c r="CN228" i="24"/>
  <c r="BN228" i="24"/>
  <c r="BO228" i="24"/>
  <c r="BP228" i="24"/>
  <c r="BS228" i="24"/>
  <c r="BQ228" i="24"/>
  <c r="BT228" i="24"/>
  <c r="BU228" i="24"/>
  <c r="AY228" i="24"/>
  <c r="FO228" i="24" s="1"/>
  <c r="BV228" i="24"/>
  <c r="AZ228" i="24"/>
  <c r="FP228" i="24" s="1"/>
  <c r="BW228" i="24"/>
  <c r="BA228" i="24"/>
  <c r="FQ228" i="24" s="1"/>
  <c r="CG228" i="24"/>
  <c r="BJ228" i="24"/>
  <c r="BB228" i="24"/>
  <c r="FR228" i="24" s="1"/>
  <c r="AR228" i="24"/>
  <c r="FH228" i="24" s="1"/>
  <c r="CH228" i="24"/>
  <c r="BK228" i="24"/>
  <c r="BC228" i="24"/>
  <c r="FS228" i="24" s="1"/>
  <c r="AS228" i="24"/>
  <c r="FI228" i="24" s="1"/>
  <c r="CI228" i="24"/>
  <c r="BL228" i="24"/>
  <c r="BD228" i="24"/>
  <c r="FT228" i="24" s="1"/>
  <c r="AT228" i="24"/>
  <c r="FJ228" i="24" s="1"/>
  <c r="CJ228" i="24"/>
  <c r="BM228" i="24"/>
  <c r="BE228" i="24"/>
  <c r="FU228" i="24" s="1"/>
  <c r="AU228" i="24"/>
  <c r="FK228" i="24" s="1"/>
  <c r="BF228" i="24"/>
  <c r="FV228" i="24" s="1"/>
  <c r="BG228" i="24"/>
  <c r="FW228" i="24" s="1"/>
  <c r="AW228" i="24"/>
  <c r="FM228" i="24" s="1"/>
  <c r="DQ228" i="24"/>
  <c r="DR228" i="24"/>
  <c r="AE228" i="24"/>
  <c r="EU228" i="24" s="1"/>
  <c r="DS228" i="24"/>
  <c r="AF228" i="24"/>
  <c r="EV228" i="24" s="1"/>
  <c r="AG228" i="24"/>
  <c r="EW228" i="24" s="1"/>
  <c r="AH228" i="24"/>
  <c r="EX228" i="24" s="1"/>
  <c r="AI228" i="24"/>
  <c r="EY228" i="24" s="1"/>
  <c r="AA228" i="24"/>
  <c r="EQ228" i="24" s="1"/>
  <c r="AB228" i="24"/>
  <c r="ER228" i="24" s="1"/>
  <c r="AC228" i="24"/>
  <c r="ES228" i="24" s="1"/>
  <c r="AJ228" i="24"/>
  <c r="EZ228" i="24" s="1"/>
  <c r="AK228" i="24"/>
  <c r="FA228" i="24" s="1"/>
  <c r="AL228" i="24"/>
  <c r="FB228" i="24" s="1"/>
  <c r="AM228" i="24"/>
  <c r="FC228" i="24" s="1"/>
  <c r="BX228" i="24"/>
  <c r="BZ228" i="24"/>
  <c r="M228" i="24"/>
  <c r="EC228" i="24" s="1"/>
  <c r="P228" i="24"/>
  <c r="EF228" i="24" s="1"/>
  <c r="W228" i="24"/>
  <c r="EM228" i="24" s="1"/>
  <c r="K228" i="24"/>
  <c r="EA228" i="24" s="1"/>
  <c r="L228" i="24"/>
  <c r="EB228" i="24" s="1"/>
  <c r="BI228" i="24"/>
  <c r="N228" i="24"/>
  <c r="ED228" i="24" s="1"/>
  <c r="BY228" i="24"/>
  <c r="Z228" i="24"/>
  <c r="EP228" i="24" s="1"/>
  <c r="AO228" i="24"/>
  <c r="FE228" i="24" s="1"/>
  <c r="X228" i="24"/>
  <c r="EN228" i="24" s="1"/>
  <c r="O228" i="24"/>
  <c r="EE228" i="24" s="1"/>
  <c r="AP228" i="24"/>
  <c r="FF228" i="24" s="1"/>
  <c r="U228" i="24"/>
  <c r="EK228" i="24" s="1"/>
  <c r="AV228" i="24"/>
  <c r="FL228" i="24" s="1"/>
  <c r="AQ228" i="24"/>
  <c r="FG228" i="24" s="1"/>
  <c r="V228" i="24"/>
  <c r="EL228" i="24" s="1"/>
  <c r="Y228" i="24"/>
  <c r="EO228" i="24" s="1"/>
  <c r="CA228" i="24"/>
  <c r="R228" i="24"/>
  <c r="EH228" i="24" s="1"/>
  <c r="Q228" i="24"/>
  <c r="EG228" i="24" s="1"/>
  <c r="S228" i="24"/>
  <c r="EI228" i="24" s="1"/>
  <c r="A219" i="24"/>
  <c r="DQ218" i="24"/>
  <c r="DR218" i="24"/>
  <c r="DS218" i="24"/>
  <c r="DU218" i="24"/>
  <c r="DV218" i="24"/>
  <c r="DW218" i="24"/>
  <c r="DX218" i="24"/>
  <c r="DY218" i="24"/>
  <c r="DM218" i="24"/>
  <c r="DN218" i="24"/>
  <c r="DO218" i="24"/>
  <c r="DI218" i="24"/>
  <c r="CM218" i="24"/>
  <c r="DJ218" i="24"/>
  <c r="CN218" i="24"/>
  <c r="DK218" i="24"/>
  <c r="CO218" i="24"/>
  <c r="DL218" i="24"/>
  <c r="CP218" i="24"/>
  <c r="CQ218" i="24"/>
  <c r="CR218" i="24"/>
  <c r="CS218" i="24"/>
  <c r="CT218" i="24"/>
  <c r="DG218" i="24"/>
  <c r="DH218" i="24"/>
  <c r="CC218" i="24"/>
  <c r="CD218" i="24"/>
  <c r="CE218" i="24"/>
  <c r="BS218" i="24"/>
  <c r="CF218" i="24"/>
  <c r="BT218" i="24"/>
  <c r="CG218" i="24"/>
  <c r="BU218" i="24"/>
  <c r="CH218" i="24"/>
  <c r="BV218" i="24"/>
  <c r="CI218" i="24"/>
  <c r="BW218" i="24"/>
  <c r="CJ218" i="24"/>
  <c r="BX218" i="24"/>
  <c r="CK218" i="24"/>
  <c r="BY218" i="24"/>
  <c r="BD218" i="24"/>
  <c r="FT218" i="24" s="1"/>
  <c r="BE218" i="24"/>
  <c r="FU218" i="24" s="1"/>
  <c r="BF218" i="24"/>
  <c r="FV218" i="24" s="1"/>
  <c r="BG218" i="24"/>
  <c r="FW218" i="24" s="1"/>
  <c r="BI218" i="24"/>
  <c r="BJ218" i="24"/>
  <c r="BK218" i="24"/>
  <c r="CU218" i="24"/>
  <c r="BZ218" i="24"/>
  <c r="BL218" i="24"/>
  <c r="CA218" i="24"/>
  <c r="BM218" i="24"/>
  <c r="BN218" i="24"/>
  <c r="DT218" i="24"/>
  <c r="BO218" i="24"/>
  <c r="AY218" i="24"/>
  <c r="FO218" i="24" s="1"/>
  <c r="AM218" i="24"/>
  <c r="FC218" i="24" s="1"/>
  <c r="AO218" i="24"/>
  <c r="FE218" i="24" s="1"/>
  <c r="AP218" i="24"/>
  <c r="FF218" i="24" s="1"/>
  <c r="AQ218" i="24"/>
  <c r="FG218" i="24" s="1"/>
  <c r="AR218" i="24"/>
  <c r="FH218" i="24" s="1"/>
  <c r="AE218" i="24"/>
  <c r="EU218" i="24" s="1"/>
  <c r="AF218" i="24"/>
  <c r="EV218" i="24" s="1"/>
  <c r="U218" i="24"/>
  <c r="EK218" i="24" s="1"/>
  <c r="AG218" i="24"/>
  <c r="EW218" i="24" s="1"/>
  <c r="V218" i="24"/>
  <c r="EL218" i="24" s="1"/>
  <c r="AH218" i="24"/>
  <c r="EX218" i="24" s="1"/>
  <c r="W218" i="24"/>
  <c r="EM218" i="24" s="1"/>
  <c r="AI218" i="24"/>
  <c r="EY218" i="24" s="1"/>
  <c r="X218" i="24"/>
  <c r="EN218" i="24" s="1"/>
  <c r="BP218" i="24"/>
  <c r="AS218" i="24"/>
  <c r="FI218" i="24" s="1"/>
  <c r="K218" i="24"/>
  <c r="EA218" i="24" s="1"/>
  <c r="AB218" i="24"/>
  <c r="ER218" i="24" s="1"/>
  <c r="BQ218" i="24"/>
  <c r="AT218" i="24"/>
  <c r="FJ218" i="24" s="1"/>
  <c r="L218" i="24"/>
  <c r="EB218" i="24" s="1"/>
  <c r="Y218" i="24"/>
  <c r="EO218" i="24" s="1"/>
  <c r="AU218" i="24"/>
  <c r="FK218" i="24" s="1"/>
  <c r="M218" i="24"/>
  <c r="EC218" i="24" s="1"/>
  <c r="BC218" i="24"/>
  <c r="FS218" i="24" s="1"/>
  <c r="Z218" i="24"/>
  <c r="EP218" i="24" s="1"/>
  <c r="AV218" i="24"/>
  <c r="FL218" i="24" s="1"/>
  <c r="N218" i="24"/>
  <c r="ED218" i="24" s="1"/>
  <c r="AW218" i="24"/>
  <c r="FM218" i="24" s="1"/>
  <c r="AJ218" i="24"/>
  <c r="EZ218" i="24" s="1"/>
  <c r="O218" i="24"/>
  <c r="EE218" i="24" s="1"/>
  <c r="BB218" i="24"/>
  <c r="FR218" i="24" s="1"/>
  <c r="S218" i="24"/>
  <c r="EI218" i="24" s="1"/>
  <c r="AA218" i="24"/>
  <c r="EQ218" i="24" s="1"/>
  <c r="AK218" i="24"/>
  <c r="FA218" i="24" s="1"/>
  <c r="P218" i="24"/>
  <c r="EF218" i="24" s="1"/>
  <c r="AZ218" i="24"/>
  <c r="FP218" i="24" s="1"/>
  <c r="AL218" i="24"/>
  <c r="FB218" i="24" s="1"/>
  <c r="Q218" i="24"/>
  <c r="EG218" i="24" s="1"/>
  <c r="BA218" i="24"/>
  <c r="FQ218" i="24" s="1"/>
  <c r="R218" i="24"/>
  <c r="EH218" i="24" s="1"/>
  <c r="AC218" i="24"/>
  <c r="ES218" i="24" s="1"/>
  <c r="DQ394" i="24"/>
  <c r="DR394" i="24"/>
  <c r="DS394" i="24"/>
  <c r="DT394" i="24"/>
  <c r="DV394" i="24"/>
  <c r="DU394" i="24"/>
  <c r="DW394" i="24"/>
  <c r="DX394" i="24"/>
  <c r="DY394" i="24"/>
  <c r="DN394" i="24"/>
  <c r="DO394" i="24"/>
  <c r="DJ394" i="24"/>
  <c r="DK394" i="24"/>
  <c r="CO394" i="24"/>
  <c r="DL394" i="24"/>
  <c r="DM394" i="24"/>
  <c r="CS394" i="24"/>
  <c r="CU394" i="24"/>
  <c r="CN394" i="24"/>
  <c r="CP394" i="24"/>
  <c r="CQ394" i="24"/>
  <c r="CR394" i="24"/>
  <c r="CT394" i="24"/>
  <c r="DG394" i="24"/>
  <c r="DH394" i="24"/>
  <c r="DI394" i="24"/>
  <c r="CM394" i="24"/>
  <c r="CC394" i="24"/>
  <c r="CD394" i="24"/>
  <c r="CE394" i="24"/>
  <c r="CF394" i="24"/>
  <c r="CG394" i="24"/>
  <c r="CH394" i="24"/>
  <c r="BY394" i="24"/>
  <c r="BZ394" i="24"/>
  <c r="CA394" i="24"/>
  <c r="BI394" i="24"/>
  <c r="BJ394" i="24"/>
  <c r="BK394" i="24"/>
  <c r="BL394" i="24"/>
  <c r="CI394" i="24"/>
  <c r="BC394" i="24"/>
  <c r="FS394" i="24" s="1"/>
  <c r="CJ394" i="24"/>
  <c r="BD394" i="24"/>
  <c r="FT394" i="24" s="1"/>
  <c r="CK394" i="24"/>
  <c r="BS394" i="24"/>
  <c r="BE394" i="24"/>
  <c r="FU394" i="24" s="1"/>
  <c r="BT394" i="24"/>
  <c r="BF394" i="24"/>
  <c r="FV394" i="24" s="1"/>
  <c r="BU394" i="24"/>
  <c r="BM394" i="24"/>
  <c r="BG394" i="24"/>
  <c r="FW394" i="24" s="1"/>
  <c r="BV394" i="24"/>
  <c r="BN394" i="24"/>
  <c r="BW394" i="24"/>
  <c r="BO394" i="24"/>
  <c r="BX394" i="24"/>
  <c r="BP394" i="24"/>
  <c r="AO394" i="24"/>
  <c r="FE394" i="24" s="1"/>
  <c r="AP394" i="24"/>
  <c r="FF394" i="24" s="1"/>
  <c r="AQ394" i="24"/>
  <c r="FG394" i="24" s="1"/>
  <c r="AR394" i="24"/>
  <c r="FH394" i="24" s="1"/>
  <c r="AH394" i="24"/>
  <c r="EX394" i="24" s="1"/>
  <c r="AI394" i="24"/>
  <c r="EY394" i="24" s="1"/>
  <c r="BQ394" i="24"/>
  <c r="AJ394" i="24"/>
  <c r="EZ394" i="24" s="1"/>
  <c r="AK394" i="24"/>
  <c r="FA394" i="24" s="1"/>
  <c r="U394" i="24"/>
  <c r="EK394" i="24" s="1"/>
  <c r="AL394" i="24"/>
  <c r="FB394" i="24" s="1"/>
  <c r="V394" i="24"/>
  <c r="EL394" i="24" s="1"/>
  <c r="AM394" i="24"/>
  <c r="FC394" i="24" s="1"/>
  <c r="W394" i="24"/>
  <c r="EM394" i="24" s="1"/>
  <c r="X394" i="24"/>
  <c r="EN394" i="24" s="1"/>
  <c r="AY394" i="24"/>
  <c r="FO394" i="24" s="1"/>
  <c r="Y394" i="24"/>
  <c r="EO394" i="24" s="1"/>
  <c r="L394" i="24"/>
  <c r="EB394" i="24" s="1"/>
  <c r="AZ394" i="24"/>
  <c r="FP394" i="24" s="1"/>
  <c r="BA394" i="24"/>
  <c r="FQ394" i="24" s="1"/>
  <c r="M394" i="24"/>
  <c r="EC394" i="24" s="1"/>
  <c r="BB394" i="24"/>
  <c r="FR394" i="24" s="1"/>
  <c r="AC394" i="24"/>
  <c r="ES394" i="24" s="1"/>
  <c r="N394" i="24"/>
  <c r="ED394" i="24" s="1"/>
  <c r="AB394" i="24"/>
  <c r="ER394" i="24" s="1"/>
  <c r="O394" i="24"/>
  <c r="EE394" i="24" s="1"/>
  <c r="P394" i="24"/>
  <c r="EF394" i="24" s="1"/>
  <c r="AA394" i="24"/>
  <c r="EQ394" i="24" s="1"/>
  <c r="AE394" i="24"/>
  <c r="EU394" i="24" s="1"/>
  <c r="Q394" i="24"/>
  <c r="EG394" i="24" s="1"/>
  <c r="AF394" i="24"/>
  <c r="EV394" i="24" s="1"/>
  <c r="R394" i="24"/>
  <c r="EH394" i="24" s="1"/>
  <c r="Z394" i="24"/>
  <c r="EP394" i="24" s="1"/>
  <c r="AG394" i="24"/>
  <c r="EW394" i="24" s="1"/>
  <c r="S394" i="24"/>
  <c r="EI394" i="24" s="1"/>
  <c r="AS394" i="24"/>
  <c r="FI394" i="24" s="1"/>
  <c r="AT394" i="24"/>
  <c r="FJ394" i="24" s="1"/>
  <c r="AW394" i="24"/>
  <c r="FM394" i="24" s="1"/>
  <c r="AU394" i="24"/>
  <c r="FK394" i="24" s="1"/>
  <c r="K394" i="24"/>
  <c r="EA394" i="24" s="1"/>
  <c r="AV394" i="24"/>
  <c r="FL394" i="24" s="1"/>
  <c r="DQ314" i="24"/>
  <c r="DT314" i="24"/>
  <c r="DO314" i="24"/>
  <c r="DX314" i="24"/>
  <c r="CO314" i="24"/>
  <c r="CR314" i="24"/>
  <c r="DI314" i="24"/>
  <c r="CU314" i="24"/>
  <c r="DL314" i="24"/>
  <c r="CC314" i="24"/>
  <c r="BI314" i="24"/>
  <c r="BJ314" i="24"/>
  <c r="BC314" i="24"/>
  <c r="FS314" i="24" s="1"/>
  <c r="BF314" i="24"/>
  <c r="FV314" i="24" s="1"/>
  <c r="AO314" i="24"/>
  <c r="FE314" i="24" s="1"/>
  <c r="CH314" i="24"/>
  <c r="CJ314" i="24"/>
  <c r="AP314" i="24"/>
  <c r="FF314" i="24" s="1"/>
  <c r="BW314" i="24"/>
  <c r="AR314" i="24"/>
  <c r="FH314" i="24" s="1"/>
  <c r="AS314" i="24"/>
  <c r="FI314" i="24" s="1"/>
  <c r="AT314" i="24"/>
  <c r="FJ314" i="24" s="1"/>
  <c r="AE314" i="24"/>
  <c r="EU314" i="24" s="1"/>
  <c r="AA314" i="24"/>
  <c r="EQ314" i="24" s="1"/>
  <c r="AF314" i="24"/>
  <c r="EV314" i="24" s="1"/>
  <c r="BA314" i="24"/>
  <c r="FQ314" i="24" s="1"/>
  <c r="BB314" i="24"/>
  <c r="FR314" i="24" s="1"/>
  <c r="AU314" i="24"/>
  <c r="FK314" i="24" s="1"/>
  <c r="BM314" i="24"/>
  <c r="Q314" i="24"/>
  <c r="EG314" i="24" s="1"/>
  <c r="R314" i="24"/>
  <c r="EH314" i="24" s="1"/>
  <c r="AL314" i="24"/>
  <c r="FB314" i="24" s="1"/>
  <c r="S314" i="24"/>
  <c r="EI314" i="24" s="1"/>
  <c r="DT429" i="24"/>
  <c r="DU429" i="24"/>
  <c r="DV429" i="24"/>
  <c r="DW429" i="24"/>
  <c r="DX429" i="24"/>
  <c r="DY429" i="24"/>
  <c r="DG429" i="24"/>
  <c r="DH429" i="24"/>
  <c r="DI429" i="24"/>
  <c r="DJ429" i="24"/>
  <c r="DO429" i="24"/>
  <c r="CR429" i="24"/>
  <c r="CS429" i="24"/>
  <c r="CC429" i="24"/>
  <c r="CT429" i="24"/>
  <c r="CD429" i="24"/>
  <c r="CU429" i="24"/>
  <c r="CE429" i="24"/>
  <c r="DK429" i="24"/>
  <c r="CF429" i="24"/>
  <c r="DL429" i="24"/>
  <c r="CG429" i="24"/>
  <c r="DM429" i="24"/>
  <c r="CH429" i="24"/>
  <c r="DN429" i="24"/>
  <c r="CI429" i="24"/>
  <c r="BJ429" i="24"/>
  <c r="BK429" i="24"/>
  <c r="BL429" i="24"/>
  <c r="BM429" i="24"/>
  <c r="BN429" i="24"/>
  <c r="BO429" i="24"/>
  <c r="BP429" i="24"/>
  <c r="BQ429" i="24"/>
  <c r="AO429" i="24"/>
  <c r="FE429" i="24" s="1"/>
  <c r="BD429" i="24"/>
  <c r="FT429" i="24" s="1"/>
  <c r="DQ429" i="24"/>
  <c r="BE429" i="24"/>
  <c r="FU429" i="24" s="1"/>
  <c r="DR429" i="24"/>
  <c r="BF429" i="24"/>
  <c r="FV429" i="24" s="1"/>
  <c r="DS429" i="24"/>
  <c r="BG429" i="24"/>
  <c r="FW429" i="24" s="1"/>
  <c r="AE429" i="24"/>
  <c r="EU429" i="24" s="1"/>
  <c r="BV429" i="24"/>
  <c r="AW429" i="24"/>
  <c r="FM429" i="24" s="1"/>
  <c r="AL429" i="24"/>
  <c r="FB429" i="24" s="1"/>
  <c r="W429" i="24"/>
  <c r="EM429" i="24" s="1"/>
  <c r="BW429" i="24"/>
  <c r="AM429" i="24"/>
  <c r="FC429" i="24" s="1"/>
  <c r="X429" i="24"/>
  <c r="EN429" i="24" s="1"/>
  <c r="BX429" i="24"/>
  <c r="Y429" i="24"/>
  <c r="EO429" i="24" s="1"/>
  <c r="BY429" i="24"/>
  <c r="Z429" i="24"/>
  <c r="EP429" i="24" s="1"/>
  <c r="BZ429" i="24"/>
  <c r="AA429" i="24"/>
  <c r="EQ429" i="24" s="1"/>
  <c r="CA429" i="24"/>
  <c r="AB429" i="24"/>
  <c r="ER429" i="24" s="1"/>
  <c r="AC429" i="24"/>
  <c r="ES429" i="24" s="1"/>
  <c r="Q429" i="24"/>
  <c r="EG429" i="24" s="1"/>
  <c r="AV429" i="24"/>
  <c r="FL429" i="24" s="1"/>
  <c r="R429" i="24"/>
  <c r="EH429" i="24" s="1"/>
  <c r="CM429" i="24"/>
  <c r="U429" i="24"/>
  <c r="EK429" i="24" s="1"/>
  <c r="S429" i="24"/>
  <c r="EI429" i="24" s="1"/>
  <c r="BI429" i="24"/>
  <c r="AY429" i="24"/>
  <c r="FO429" i="24" s="1"/>
  <c r="V429" i="24"/>
  <c r="EL429" i="24" s="1"/>
  <c r="AF429" i="24"/>
  <c r="EV429" i="24" s="1"/>
  <c r="K429" i="24"/>
  <c r="EA429" i="24" s="1"/>
  <c r="AZ429" i="24"/>
  <c r="FP429" i="24" s="1"/>
  <c r="BS429" i="24"/>
  <c r="BA429" i="24"/>
  <c r="FQ429" i="24" s="1"/>
  <c r="AP429" i="24"/>
  <c r="FF429" i="24" s="1"/>
  <c r="CJ429" i="24"/>
  <c r="AS429" i="24"/>
  <c r="FI429" i="24" s="1"/>
  <c r="AG429" i="24"/>
  <c r="EW429" i="24" s="1"/>
  <c r="BT429" i="24"/>
  <c r="BB429" i="24"/>
  <c r="FR429" i="24" s="1"/>
  <c r="AQ429" i="24"/>
  <c r="FG429" i="24" s="1"/>
  <c r="AT429" i="24"/>
  <c r="FJ429" i="24" s="1"/>
  <c r="AU429" i="24"/>
  <c r="FK429" i="24" s="1"/>
  <c r="BU429" i="24"/>
  <c r="BC429" i="24"/>
  <c r="FS429" i="24" s="1"/>
  <c r="AR429" i="24"/>
  <c r="FH429" i="24" s="1"/>
  <c r="CK429" i="24"/>
  <c r="CO429" i="24"/>
  <c r="CP429" i="24"/>
  <c r="CQ429" i="24"/>
  <c r="M429" i="24"/>
  <c r="EC429" i="24" s="1"/>
  <c r="AH429" i="24"/>
  <c r="EX429" i="24" s="1"/>
  <c r="L429" i="24"/>
  <c r="EB429" i="24" s="1"/>
  <c r="AI429" i="24"/>
  <c r="EY429" i="24" s="1"/>
  <c r="P429" i="24"/>
  <c r="EF429" i="24" s="1"/>
  <c r="AJ429" i="24"/>
  <c r="EZ429" i="24" s="1"/>
  <c r="N429" i="24"/>
  <c r="ED429" i="24" s="1"/>
  <c r="CN429" i="24"/>
  <c r="AK429" i="24"/>
  <c r="FA429" i="24" s="1"/>
  <c r="O429" i="24"/>
  <c r="EE429" i="24" s="1"/>
  <c r="DQ39" i="24"/>
  <c r="DU39" i="24"/>
  <c r="DV39" i="24"/>
  <c r="DW39" i="24"/>
  <c r="DX39" i="24"/>
  <c r="DY39" i="24"/>
  <c r="DG39" i="24"/>
  <c r="DH39" i="24"/>
  <c r="DI39" i="24"/>
  <c r="DJ39" i="24"/>
  <c r="DK39" i="24"/>
  <c r="DL39" i="24"/>
  <c r="DM39" i="24"/>
  <c r="CT39" i="24"/>
  <c r="DN39" i="24"/>
  <c r="CU39" i="24"/>
  <c r="DO39" i="24"/>
  <c r="CP39" i="24"/>
  <c r="CG39" i="24"/>
  <c r="CQ39" i="24"/>
  <c r="CH39" i="24"/>
  <c r="CR39" i="24"/>
  <c r="CI39" i="24"/>
  <c r="CS39" i="24"/>
  <c r="CJ39" i="24"/>
  <c r="CK39" i="24"/>
  <c r="DR39" i="24"/>
  <c r="DS39" i="24"/>
  <c r="DT39" i="24"/>
  <c r="CC39" i="24"/>
  <c r="CD39" i="24"/>
  <c r="CE39" i="24"/>
  <c r="CF39" i="24"/>
  <c r="BS39" i="24"/>
  <c r="BT39" i="24"/>
  <c r="BU39" i="24"/>
  <c r="BV39" i="24"/>
  <c r="BW39" i="24"/>
  <c r="BX39" i="24"/>
  <c r="BO39" i="24"/>
  <c r="BP39" i="24"/>
  <c r="BQ39" i="24"/>
  <c r="AY39" i="24"/>
  <c r="FO39" i="24" s="1"/>
  <c r="AZ39" i="24"/>
  <c r="FP39" i="24" s="1"/>
  <c r="BA39" i="24"/>
  <c r="FQ39" i="24" s="1"/>
  <c r="BB39" i="24"/>
  <c r="FR39" i="24" s="1"/>
  <c r="BK39" i="24"/>
  <c r="BC39" i="24"/>
  <c r="FS39" i="24" s="1"/>
  <c r="AS39" i="24"/>
  <c r="FI39" i="24" s="1"/>
  <c r="BL39" i="24"/>
  <c r="BD39" i="24"/>
  <c r="FT39" i="24" s="1"/>
  <c r="AT39" i="24"/>
  <c r="FJ39" i="24" s="1"/>
  <c r="BM39" i="24"/>
  <c r="BE39" i="24"/>
  <c r="FU39" i="24" s="1"/>
  <c r="AU39" i="24"/>
  <c r="FK39" i="24" s="1"/>
  <c r="BN39" i="24"/>
  <c r="BF39" i="24"/>
  <c r="FV39" i="24" s="1"/>
  <c r="AV39" i="24"/>
  <c r="FL39" i="24" s="1"/>
  <c r="BG39" i="24"/>
  <c r="FW39" i="24" s="1"/>
  <c r="AW39" i="24"/>
  <c r="FM39" i="24" s="1"/>
  <c r="BY39" i="24"/>
  <c r="BZ39" i="24"/>
  <c r="AE39" i="24"/>
  <c r="EU39" i="24" s="1"/>
  <c r="CA39" i="24"/>
  <c r="AF39" i="24"/>
  <c r="EV39" i="24" s="1"/>
  <c r="AG39" i="24"/>
  <c r="EW39" i="24" s="1"/>
  <c r="AO39" i="24"/>
  <c r="FE39" i="24" s="1"/>
  <c r="AH39" i="24"/>
  <c r="EX39" i="24" s="1"/>
  <c r="AP39" i="24"/>
  <c r="FF39" i="24" s="1"/>
  <c r="AI39" i="24"/>
  <c r="EY39" i="24" s="1"/>
  <c r="AQ39" i="24"/>
  <c r="FG39" i="24" s="1"/>
  <c r="AJ39" i="24"/>
  <c r="EZ39" i="24" s="1"/>
  <c r="AR39" i="24"/>
  <c r="FH39" i="24" s="1"/>
  <c r="AM39" i="24"/>
  <c r="FC39" i="24" s="1"/>
  <c r="U39" i="24"/>
  <c r="EK39" i="24" s="1"/>
  <c r="V39" i="24"/>
  <c r="EL39" i="24" s="1"/>
  <c r="W39" i="24"/>
  <c r="EM39" i="24" s="1"/>
  <c r="X39" i="24"/>
  <c r="EN39" i="24" s="1"/>
  <c r="Y39" i="24"/>
  <c r="EO39" i="24" s="1"/>
  <c r="BI39" i="24"/>
  <c r="Z39" i="24"/>
  <c r="EP39" i="24" s="1"/>
  <c r="BJ39" i="24"/>
  <c r="AA39" i="24"/>
  <c r="EQ39" i="24" s="1"/>
  <c r="N39" i="24"/>
  <c r="ED39" i="24" s="1"/>
  <c r="L39" i="24"/>
  <c r="EB39" i="24" s="1"/>
  <c r="CN39" i="24"/>
  <c r="CM39" i="24"/>
  <c r="Q39" i="24"/>
  <c r="EG39" i="24" s="1"/>
  <c r="O39" i="24"/>
  <c r="EE39" i="24" s="1"/>
  <c r="K39" i="24"/>
  <c r="EA39" i="24" s="1"/>
  <c r="M39" i="24"/>
  <c r="EC39" i="24" s="1"/>
  <c r="P39" i="24"/>
  <c r="EF39" i="24" s="1"/>
  <c r="CO39" i="24"/>
  <c r="S39" i="24"/>
  <c r="EI39" i="24" s="1"/>
  <c r="AC39" i="24"/>
  <c r="ES39" i="24" s="1"/>
  <c r="AK39" i="24"/>
  <c r="FA39" i="24" s="1"/>
  <c r="AL39" i="24"/>
  <c r="FB39" i="24" s="1"/>
  <c r="AB39" i="24"/>
  <c r="ER39" i="24" s="1"/>
  <c r="R39" i="24"/>
  <c r="EH39" i="24" s="1"/>
  <c r="DT289" i="24"/>
  <c r="DU289" i="24"/>
  <c r="DV289" i="24"/>
  <c r="DW289" i="24"/>
  <c r="DX289" i="24"/>
  <c r="DY289" i="24"/>
  <c r="DQ289" i="24"/>
  <c r="DR289" i="24"/>
  <c r="DS289" i="24"/>
  <c r="CS289" i="24"/>
  <c r="CT289" i="24"/>
  <c r="CU289" i="24"/>
  <c r="DG289" i="24"/>
  <c r="CO289" i="24"/>
  <c r="DH289" i="24"/>
  <c r="CP289" i="24"/>
  <c r="DI289" i="24"/>
  <c r="CQ289" i="24"/>
  <c r="DJ289" i="24"/>
  <c r="CR289" i="24"/>
  <c r="DK289" i="24"/>
  <c r="DL289" i="24"/>
  <c r="DM289" i="24"/>
  <c r="DN289" i="24"/>
  <c r="CC289" i="24"/>
  <c r="CM289" i="24"/>
  <c r="CD289" i="24"/>
  <c r="CN289" i="24"/>
  <c r="CE289" i="24"/>
  <c r="CF289" i="24"/>
  <c r="CG289" i="24"/>
  <c r="CH289" i="24"/>
  <c r="CI289" i="24"/>
  <c r="CJ289" i="24"/>
  <c r="BX289" i="24"/>
  <c r="CK289" i="24"/>
  <c r="BY289" i="24"/>
  <c r="DO289" i="24"/>
  <c r="BT289" i="24"/>
  <c r="BJ289" i="24"/>
  <c r="BU289" i="24"/>
  <c r="BK289" i="24"/>
  <c r="BV289" i="24"/>
  <c r="BL289" i="24"/>
  <c r="BW289" i="24"/>
  <c r="BM289" i="24"/>
  <c r="BZ289" i="24"/>
  <c r="BN289" i="24"/>
  <c r="CA289" i="24"/>
  <c r="BO289" i="24"/>
  <c r="BP289" i="24"/>
  <c r="BQ289" i="24"/>
  <c r="AO289" i="24"/>
  <c r="FE289" i="24" s="1"/>
  <c r="AP289" i="24"/>
  <c r="FF289" i="24" s="1"/>
  <c r="AQ289" i="24"/>
  <c r="FG289" i="24" s="1"/>
  <c r="AS289" i="24"/>
  <c r="FI289" i="24" s="1"/>
  <c r="AT289" i="24"/>
  <c r="FJ289" i="24" s="1"/>
  <c r="AZ289" i="24"/>
  <c r="FP289" i="24" s="1"/>
  <c r="BA289" i="24"/>
  <c r="FQ289" i="24" s="1"/>
  <c r="BB289" i="24"/>
  <c r="FR289" i="24" s="1"/>
  <c r="BC289" i="24"/>
  <c r="FS289" i="24" s="1"/>
  <c r="BD289" i="24"/>
  <c r="FT289" i="24" s="1"/>
  <c r="BE289" i="24"/>
  <c r="FU289" i="24" s="1"/>
  <c r="BF289" i="24"/>
  <c r="FV289" i="24" s="1"/>
  <c r="AE289" i="24"/>
  <c r="EU289" i="24" s="1"/>
  <c r="BS289" i="24"/>
  <c r="W289" i="24"/>
  <c r="EM289" i="24" s="1"/>
  <c r="AY289" i="24"/>
  <c r="FO289" i="24" s="1"/>
  <c r="X289" i="24"/>
  <c r="EN289" i="24" s="1"/>
  <c r="BG289" i="24"/>
  <c r="FW289" i="24" s="1"/>
  <c r="AF289" i="24"/>
  <c r="EV289" i="24" s="1"/>
  <c r="Y289" i="24"/>
  <c r="EO289" i="24" s="1"/>
  <c r="AG289" i="24"/>
  <c r="EW289" i="24" s="1"/>
  <c r="Z289" i="24"/>
  <c r="EP289" i="24" s="1"/>
  <c r="BI289" i="24"/>
  <c r="AR289" i="24"/>
  <c r="FH289" i="24" s="1"/>
  <c r="AH289" i="24"/>
  <c r="EX289" i="24" s="1"/>
  <c r="AA289" i="24"/>
  <c r="EQ289" i="24" s="1"/>
  <c r="AU289" i="24"/>
  <c r="FK289" i="24" s="1"/>
  <c r="AI289" i="24"/>
  <c r="EY289" i="24" s="1"/>
  <c r="AB289" i="24"/>
  <c r="ER289" i="24" s="1"/>
  <c r="AV289" i="24"/>
  <c r="FL289" i="24" s="1"/>
  <c r="AJ289" i="24"/>
  <c r="EZ289" i="24" s="1"/>
  <c r="AC289" i="24"/>
  <c r="ES289" i="24" s="1"/>
  <c r="AW289" i="24"/>
  <c r="FM289" i="24" s="1"/>
  <c r="AK289" i="24"/>
  <c r="FA289" i="24" s="1"/>
  <c r="Q289" i="24"/>
  <c r="EG289" i="24" s="1"/>
  <c r="R289" i="24"/>
  <c r="EH289" i="24" s="1"/>
  <c r="L289" i="24"/>
  <c r="EB289" i="24" s="1"/>
  <c r="S289" i="24"/>
  <c r="EI289" i="24" s="1"/>
  <c r="U289" i="24"/>
  <c r="EK289" i="24" s="1"/>
  <c r="V289" i="24"/>
  <c r="EL289" i="24" s="1"/>
  <c r="K289" i="24"/>
  <c r="EA289" i="24" s="1"/>
  <c r="N289" i="24"/>
  <c r="ED289" i="24" s="1"/>
  <c r="O289" i="24"/>
  <c r="EE289" i="24" s="1"/>
  <c r="P289" i="24"/>
  <c r="EF289" i="24" s="1"/>
  <c r="AL289" i="24"/>
  <c r="FB289" i="24" s="1"/>
  <c r="AM289" i="24"/>
  <c r="FC289" i="24" s="1"/>
  <c r="M289" i="24"/>
  <c r="EC289" i="24" s="1"/>
  <c r="DY104" i="24"/>
  <c r="DS104" i="24"/>
  <c r="DT104" i="24"/>
  <c r="DU104" i="24"/>
  <c r="DV104" i="24"/>
  <c r="DW104" i="24"/>
  <c r="DX104" i="24"/>
  <c r="DQ104" i="24"/>
  <c r="DR104" i="24"/>
  <c r="DG104" i="24"/>
  <c r="CO104" i="24"/>
  <c r="CP104" i="24"/>
  <c r="CQ104" i="24"/>
  <c r="CR104" i="24"/>
  <c r="CS104" i="24"/>
  <c r="CT104" i="24"/>
  <c r="CU104" i="24"/>
  <c r="DH104" i="24"/>
  <c r="DI104" i="24"/>
  <c r="DJ104" i="24"/>
  <c r="CM104" i="24"/>
  <c r="DK104" i="24"/>
  <c r="CN104" i="24"/>
  <c r="DL104" i="24"/>
  <c r="DM104" i="24"/>
  <c r="CC104" i="24"/>
  <c r="DN104" i="24"/>
  <c r="CD104" i="24"/>
  <c r="DO104" i="24"/>
  <c r="CE104" i="24"/>
  <c r="CF104" i="24"/>
  <c r="CG104" i="24"/>
  <c r="CH104" i="24"/>
  <c r="CI104" i="24"/>
  <c r="BX104" i="24"/>
  <c r="BY104" i="24"/>
  <c r="BZ104" i="24"/>
  <c r="CA104" i="24"/>
  <c r="CJ104" i="24"/>
  <c r="BJ104" i="24"/>
  <c r="CK104" i="24"/>
  <c r="BK104" i="24"/>
  <c r="BL104" i="24"/>
  <c r="BM104" i="24"/>
  <c r="BN104" i="24"/>
  <c r="BO104" i="24"/>
  <c r="BP104" i="24"/>
  <c r="BQ104" i="24"/>
  <c r="AO104" i="24"/>
  <c r="FE104" i="24" s="1"/>
  <c r="AP104" i="24"/>
  <c r="FF104" i="24" s="1"/>
  <c r="AQ104" i="24"/>
  <c r="FG104" i="24" s="1"/>
  <c r="AS104" i="24"/>
  <c r="FI104" i="24" s="1"/>
  <c r="AT104" i="24"/>
  <c r="FJ104" i="24" s="1"/>
  <c r="BB104" i="24"/>
  <c r="FR104" i="24" s="1"/>
  <c r="Y104" i="24"/>
  <c r="EO104" i="24" s="1"/>
  <c r="BC104" i="24"/>
  <c r="FS104" i="24" s="1"/>
  <c r="BD104" i="24"/>
  <c r="FT104" i="24" s="1"/>
  <c r="AA104" i="24"/>
  <c r="EQ104" i="24" s="1"/>
  <c r="BI104" i="24"/>
  <c r="BE104" i="24"/>
  <c r="FU104" i="24" s="1"/>
  <c r="BF104" i="24"/>
  <c r="FV104" i="24" s="1"/>
  <c r="BG104" i="24"/>
  <c r="FW104" i="24" s="1"/>
  <c r="AE104" i="24"/>
  <c r="EU104" i="24" s="1"/>
  <c r="AK104" i="24"/>
  <c r="FA104" i="24" s="1"/>
  <c r="AR104" i="24"/>
  <c r="FH104" i="24" s="1"/>
  <c r="AL104" i="24"/>
  <c r="FB104" i="24" s="1"/>
  <c r="AU104" i="24"/>
  <c r="FK104" i="24" s="1"/>
  <c r="AM104" i="24"/>
  <c r="FC104" i="24" s="1"/>
  <c r="BS104" i="24"/>
  <c r="AV104" i="24"/>
  <c r="FL104" i="24" s="1"/>
  <c r="BT104" i="24"/>
  <c r="AW104" i="24"/>
  <c r="FM104" i="24" s="1"/>
  <c r="U104" i="24"/>
  <c r="EK104" i="24" s="1"/>
  <c r="BU104" i="24"/>
  <c r="V104" i="24"/>
  <c r="EL104" i="24" s="1"/>
  <c r="BV104" i="24"/>
  <c r="W104" i="24"/>
  <c r="EM104" i="24" s="1"/>
  <c r="BW104" i="24"/>
  <c r="X104" i="24"/>
  <c r="EN104" i="24" s="1"/>
  <c r="Q104" i="24"/>
  <c r="EG104" i="24" s="1"/>
  <c r="R104" i="24"/>
  <c r="EH104" i="24" s="1"/>
  <c r="S104" i="24"/>
  <c r="EI104" i="24" s="1"/>
  <c r="AF104" i="24"/>
  <c r="EV104" i="24" s="1"/>
  <c r="L104" i="24"/>
  <c r="EB104" i="24" s="1"/>
  <c r="AY104" i="24"/>
  <c r="FO104" i="24" s="1"/>
  <c r="AG104" i="24"/>
  <c r="EW104" i="24" s="1"/>
  <c r="AZ104" i="24"/>
  <c r="FP104" i="24" s="1"/>
  <c r="AH104" i="24"/>
  <c r="EX104" i="24" s="1"/>
  <c r="K104" i="24"/>
  <c r="EA104" i="24" s="1"/>
  <c r="BA104" i="24"/>
  <c r="FQ104" i="24" s="1"/>
  <c r="AI104" i="24"/>
  <c r="EY104" i="24" s="1"/>
  <c r="AJ104" i="24"/>
  <c r="EZ104" i="24" s="1"/>
  <c r="M104" i="24"/>
  <c r="EC104" i="24" s="1"/>
  <c r="N104" i="24"/>
  <c r="ED104" i="24" s="1"/>
  <c r="O104" i="24"/>
  <c r="EE104" i="24" s="1"/>
  <c r="Z104" i="24"/>
  <c r="EP104" i="24" s="1"/>
  <c r="AB104" i="24"/>
  <c r="ER104" i="24" s="1"/>
  <c r="P104" i="24"/>
  <c r="EF104" i="24" s="1"/>
  <c r="AC104" i="24"/>
  <c r="ES104" i="24" s="1"/>
  <c r="DY164" i="24"/>
  <c r="DX164" i="24"/>
  <c r="DQ164" i="24"/>
  <c r="DR164" i="24"/>
  <c r="DS164" i="24"/>
  <c r="CS164" i="24"/>
  <c r="CT164" i="24"/>
  <c r="CU164" i="24"/>
  <c r="DG164" i="24"/>
  <c r="DH164" i="24"/>
  <c r="DI164" i="24"/>
  <c r="DJ164" i="24"/>
  <c r="DT164" i="24"/>
  <c r="DU164" i="24"/>
  <c r="CC164" i="24"/>
  <c r="DV164" i="24"/>
  <c r="CD164" i="24"/>
  <c r="DW164" i="24"/>
  <c r="CE164" i="24"/>
  <c r="DK164" i="24"/>
  <c r="CF164" i="24"/>
  <c r="DL164" i="24"/>
  <c r="CG164" i="24"/>
  <c r="DM164" i="24"/>
  <c r="CH164" i="24"/>
  <c r="DN164" i="24"/>
  <c r="CI164" i="24"/>
  <c r="DO164" i="24"/>
  <c r="CJ164" i="24"/>
  <c r="CK164" i="24"/>
  <c r="CM164" i="24"/>
  <c r="CN164" i="24"/>
  <c r="CO164" i="24"/>
  <c r="CP164" i="24"/>
  <c r="CQ164" i="24"/>
  <c r="CR164" i="24"/>
  <c r="BX164" i="24"/>
  <c r="BY164" i="24"/>
  <c r="BZ164" i="24"/>
  <c r="CA164" i="24"/>
  <c r="BT164" i="24"/>
  <c r="BJ164" i="24"/>
  <c r="BU164" i="24"/>
  <c r="BK164" i="24"/>
  <c r="BV164" i="24"/>
  <c r="BL164" i="24"/>
  <c r="BW164" i="24"/>
  <c r="BM164" i="24"/>
  <c r="BN164" i="24"/>
  <c r="BO164" i="24"/>
  <c r="BP164" i="24"/>
  <c r="BQ164" i="24"/>
  <c r="BF164" i="24"/>
  <c r="FV164" i="24" s="1"/>
  <c r="BG164" i="24"/>
  <c r="FW164" i="24" s="1"/>
  <c r="AO164" i="24"/>
  <c r="FE164" i="24" s="1"/>
  <c r="AP164" i="24"/>
  <c r="FF164" i="24" s="1"/>
  <c r="AQ164" i="24"/>
  <c r="FG164" i="24" s="1"/>
  <c r="AS164" i="24"/>
  <c r="FI164" i="24" s="1"/>
  <c r="AT164" i="24"/>
  <c r="FJ164" i="24" s="1"/>
  <c r="Y164" i="24"/>
  <c r="EO164" i="24" s="1"/>
  <c r="AA164" i="24"/>
  <c r="EQ164" i="24" s="1"/>
  <c r="AR164" i="24"/>
  <c r="FH164" i="24" s="1"/>
  <c r="AE164" i="24"/>
  <c r="EU164" i="24" s="1"/>
  <c r="BA164" i="24"/>
  <c r="FQ164" i="24" s="1"/>
  <c r="BB164" i="24"/>
  <c r="FR164" i="24" s="1"/>
  <c r="BC164" i="24"/>
  <c r="FS164" i="24" s="1"/>
  <c r="BD164" i="24"/>
  <c r="FT164" i="24" s="1"/>
  <c r="BE164" i="24"/>
  <c r="FU164" i="24" s="1"/>
  <c r="AF164" i="24"/>
  <c r="EV164" i="24" s="1"/>
  <c r="AU164" i="24"/>
  <c r="FK164" i="24" s="1"/>
  <c r="AG164" i="24"/>
  <c r="EW164" i="24" s="1"/>
  <c r="Q164" i="24"/>
  <c r="EG164" i="24" s="1"/>
  <c r="X164" i="24"/>
  <c r="EN164" i="24" s="1"/>
  <c r="R164" i="24"/>
  <c r="EH164" i="24" s="1"/>
  <c r="AH164" i="24"/>
  <c r="EX164" i="24" s="1"/>
  <c r="AY164" i="24"/>
  <c r="FO164" i="24" s="1"/>
  <c r="S164" i="24"/>
  <c r="EI164" i="24" s="1"/>
  <c r="BS164" i="24"/>
  <c r="AZ164" i="24"/>
  <c r="FP164" i="24" s="1"/>
  <c r="BI164" i="24"/>
  <c r="AI164" i="24"/>
  <c r="EY164" i="24" s="1"/>
  <c r="AJ164" i="24"/>
  <c r="EZ164" i="24" s="1"/>
  <c r="AK164" i="24"/>
  <c r="FA164" i="24" s="1"/>
  <c r="L164" i="24"/>
  <c r="EB164" i="24" s="1"/>
  <c r="AV164" i="24"/>
  <c r="FL164" i="24" s="1"/>
  <c r="AW164" i="24"/>
  <c r="FM164" i="24" s="1"/>
  <c r="AB164" i="24"/>
  <c r="ER164" i="24" s="1"/>
  <c r="U164" i="24"/>
  <c r="EK164" i="24" s="1"/>
  <c r="AC164" i="24"/>
  <c r="ES164" i="24" s="1"/>
  <c r="V164" i="24"/>
  <c r="EL164" i="24" s="1"/>
  <c r="W164" i="24"/>
  <c r="EM164" i="24" s="1"/>
  <c r="Z164" i="24"/>
  <c r="EP164" i="24" s="1"/>
  <c r="K164" i="24"/>
  <c r="EA164" i="24" s="1"/>
  <c r="M164" i="24"/>
  <c r="EC164" i="24" s="1"/>
  <c r="AM164" i="24"/>
  <c r="FC164" i="24" s="1"/>
  <c r="AL164" i="24"/>
  <c r="FB164" i="24" s="1"/>
  <c r="P164" i="24"/>
  <c r="EF164" i="24" s="1"/>
  <c r="N164" i="24"/>
  <c r="ED164" i="24" s="1"/>
  <c r="O164" i="24"/>
  <c r="EE164" i="24" s="1"/>
  <c r="DQ399" i="24"/>
  <c r="DI399" i="24"/>
  <c r="DJ399" i="24"/>
  <c r="DK399" i="24"/>
  <c r="DL399" i="24"/>
  <c r="DM399" i="24"/>
  <c r="DN399" i="24"/>
  <c r="DO399" i="24"/>
  <c r="DR399" i="24"/>
  <c r="DS399" i="24"/>
  <c r="DT399" i="24"/>
  <c r="DU399" i="24"/>
  <c r="DV399" i="24"/>
  <c r="DW399" i="24"/>
  <c r="DX399" i="24"/>
  <c r="CN399" i="24"/>
  <c r="DY399" i="24"/>
  <c r="DG399" i="24"/>
  <c r="DH399" i="24"/>
  <c r="CP399" i="24"/>
  <c r="CR399" i="24"/>
  <c r="CS399" i="24"/>
  <c r="CT399" i="24"/>
  <c r="CU399" i="24"/>
  <c r="CM399" i="24"/>
  <c r="CO399" i="24"/>
  <c r="CQ399" i="24"/>
  <c r="BT399" i="24"/>
  <c r="BU399" i="24"/>
  <c r="BV399" i="24"/>
  <c r="BW399" i="24"/>
  <c r="BX399" i="24"/>
  <c r="BY399" i="24"/>
  <c r="BZ399" i="24"/>
  <c r="CC399" i="24"/>
  <c r="CA399" i="24"/>
  <c r="AY399" i="24"/>
  <c r="FO399" i="24" s="1"/>
  <c r="AZ399" i="24"/>
  <c r="FP399" i="24" s="1"/>
  <c r="BA399" i="24"/>
  <c r="FQ399" i="24" s="1"/>
  <c r="BB399" i="24"/>
  <c r="FR399" i="24" s="1"/>
  <c r="BC399" i="24"/>
  <c r="FS399" i="24" s="1"/>
  <c r="BD399" i="24"/>
  <c r="FT399" i="24" s="1"/>
  <c r="BE399" i="24"/>
  <c r="FU399" i="24" s="1"/>
  <c r="CD399" i="24"/>
  <c r="AI399" i="24"/>
  <c r="EY399" i="24" s="1"/>
  <c r="CE399" i="24"/>
  <c r="AJ399" i="24"/>
  <c r="EZ399" i="24" s="1"/>
  <c r="CF399" i="24"/>
  <c r="AK399" i="24"/>
  <c r="FA399" i="24" s="1"/>
  <c r="CG399" i="24"/>
  <c r="AL399" i="24"/>
  <c r="FB399" i="24" s="1"/>
  <c r="CH399" i="24"/>
  <c r="AO399" i="24"/>
  <c r="FE399" i="24" s="1"/>
  <c r="AM399" i="24"/>
  <c r="FC399" i="24" s="1"/>
  <c r="CI399" i="24"/>
  <c r="AP399" i="24"/>
  <c r="FF399" i="24" s="1"/>
  <c r="CJ399" i="24"/>
  <c r="AQ399" i="24"/>
  <c r="FG399" i="24" s="1"/>
  <c r="CK399" i="24"/>
  <c r="AU399" i="24"/>
  <c r="FK399" i="24" s="1"/>
  <c r="AV399" i="24"/>
  <c r="FL399" i="24" s="1"/>
  <c r="AW399" i="24"/>
  <c r="FM399" i="24" s="1"/>
  <c r="BS399" i="24"/>
  <c r="BF399" i="24"/>
  <c r="FV399" i="24" s="1"/>
  <c r="AE399" i="24"/>
  <c r="EU399" i="24" s="1"/>
  <c r="Y399" i="24"/>
  <c r="EO399" i="24" s="1"/>
  <c r="BJ399" i="24"/>
  <c r="BK399" i="24"/>
  <c r="BL399" i="24"/>
  <c r="R399" i="24"/>
  <c r="EH399" i="24" s="1"/>
  <c r="BO399" i="24"/>
  <c r="BG399" i="24"/>
  <c r="FW399" i="24" s="1"/>
  <c r="AF399" i="24"/>
  <c r="EV399" i="24" s="1"/>
  <c r="Z399" i="24"/>
  <c r="EP399" i="24" s="1"/>
  <c r="AG399" i="24"/>
  <c r="EW399" i="24" s="1"/>
  <c r="AA399" i="24"/>
  <c r="EQ399" i="24" s="1"/>
  <c r="BM399" i="24"/>
  <c r="BP399" i="24"/>
  <c r="AH399" i="24"/>
  <c r="EX399" i="24" s="1"/>
  <c r="AB399" i="24"/>
  <c r="ER399" i="24" s="1"/>
  <c r="AT399" i="24"/>
  <c r="FJ399" i="24" s="1"/>
  <c r="AC399" i="24"/>
  <c r="ES399" i="24" s="1"/>
  <c r="K399" i="24"/>
  <c r="EA399" i="24" s="1"/>
  <c r="BI399" i="24"/>
  <c r="BN399" i="24"/>
  <c r="L399" i="24"/>
  <c r="EB399" i="24" s="1"/>
  <c r="Q399" i="24"/>
  <c r="EG399" i="24" s="1"/>
  <c r="M399" i="24"/>
  <c r="EC399" i="24" s="1"/>
  <c r="AR399" i="24"/>
  <c r="FH399" i="24" s="1"/>
  <c r="AS399" i="24"/>
  <c r="FI399" i="24" s="1"/>
  <c r="N399" i="24"/>
  <c r="ED399" i="24" s="1"/>
  <c r="O399" i="24"/>
  <c r="EE399" i="24" s="1"/>
  <c r="P399" i="24"/>
  <c r="EF399" i="24" s="1"/>
  <c r="S399" i="24"/>
  <c r="EI399" i="24" s="1"/>
  <c r="BQ399" i="24"/>
  <c r="U399" i="24"/>
  <c r="EK399" i="24" s="1"/>
  <c r="V399" i="24"/>
  <c r="EL399" i="24" s="1"/>
  <c r="W399" i="24"/>
  <c r="EM399" i="24" s="1"/>
  <c r="X399" i="24"/>
  <c r="EN399" i="24" s="1"/>
  <c r="DT89" i="24"/>
  <c r="DU89" i="24"/>
  <c r="DV89" i="24"/>
  <c r="DW89" i="24"/>
  <c r="DX89" i="24"/>
  <c r="DY89" i="24"/>
  <c r="DO89" i="24"/>
  <c r="CM89" i="24"/>
  <c r="CN89" i="24"/>
  <c r="CO89" i="24"/>
  <c r="CP89" i="24"/>
  <c r="CQ89" i="24"/>
  <c r="DK89" i="24"/>
  <c r="DL89" i="24"/>
  <c r="DM89" i="24"/>
  <c r="DN89" i="24"/>
  <c r="CR89" i="24"/>
  <c r="CS89" i="24"/>
  <c r="CT89" i="24"/>
  <c r="CU89" i="24"/>
  <c r="CC89" i="24"/>
  <c r="CD89" i="24"/>
  <c r="BW89" i="24"/>
  <c r="BX89" i="24"/>
  <c r="BY89" i="24"/>
  <c r="CI89" i="24"/>
  <c r="CJ89" i="24"/>
  <c r="CK89" i="24"/>
  <c r="DQ89" i="24"/>
  <c r="DG89" i="24"/>
  <c r="DR89" i="24"/>
  <c r="DH89" i="24"/>
  <c r="DS89" i="24"/>
  <c r="DI89" i="24"/>
  <c r="BS89" i="24"/>
  <c r="DJ89" i="24"/>
  <c r="BT89" i="24"/>
  <c r="BE89" i="24"/>
  <c r="FU89" i="24" s="1"/>
  <c r="BF89" i="24"/>
  <c r="FV89" i="24" s="1"/>
  <c r="BG89" i="24"/>
  <c r="FW89" i="24" s="1"/>
  <c r="BI89" i="24"/>
  <c r="BJ89" i="24"/>
  <c r="BK89" i="24"/>
  <c r="BL89" i="24"/>
  <c r="AO89" i="24"/>
  <c r="FE89" i="24" s="1"/>
  <c r="CE89" i="24"/>
  <c r="CF89" i="24"/>
  <c r="CG89" i="24"/>
  <c r="V89" i="24"/>
  <c r="EL89" i="24" s="1"/>
  <c r="CH89" i="24"/>
  <c r="BU89" i="24"/>
  <c r="BV89" i="24"/>
  <c r="BZ89" i="24"/>
  <c r="Z89" i="24"/>
  <c r="EP89" i="24" s="1"/>
  <c r="CA89" i="24"/>
  <c r="BM89" i="24"/>
  <c r="AZ89" i="24"/>
  <c r="FP89" i="24" s="1"/>
  <c r="AQ89" i="24"/>
  <c r="FG89" i="24" s="1"/>
  <c r="BN89" i="24"/>
  <c r="BA89" i="24"/>
  <c r="FQ89" i="24" s="1"/>
  <c r="AR89" i="24"/>
  <c r="FH89" i="24" s="1"/>
  <c r="BO89" i="24"/>
  <c r="BB89" i="24"/>
  <c r="FR89" i="24" s="1"/>
  <c r="AS89" i="24"/>
  <c r="FI89" i="24" s="1"/>
  <c r="BP89" i="24"/>
  <c r="BC89" i="24"/>
  <c r="FS89" i="24" s="1"/>
  <c r="AT89" i="24"/>
  <c r="FJ89" i="24" s="1"/>
  <c r="BQ89" i="24"/>
  <c r="BD89" i="24"/>
  <c r="FT89" i="24" s="1"/>
  <c r="AU89" i="24"/>
  <c r="FK89" i="24" s="1"/>
  <c r="U89" i="24"/>
  <c r="EK89" i="24" s="1"/>
  <c r="AV89" i="24"/>
  <c r="FL89" i="24" s="1"/>
  <c r="W89" i="24"/>
  <c r="EM89" i="24" s="1"/>
  <c r="AW89" i="24"/>
  <c r="FM89" i="24" s="1"/>
  <c r="X89" i="24"/>
  <c r="EN89" i="24" s="1"/>
  <c r="Y89" i="24"/>
  <c r="EO89" i="24" s="1"/>
  <c r="L89" i="24"/>
  <c r="EB89" i="24" s="1"/>
  <c r="AK89" i="24"/>
  <c r="FA89" i="24" s="1"/>
  <c r="M89" i="24"/>
  <c r="EC89" i="24" s="1"/>
  <c r="AE89" i="24"/>
  <c r="EU89" i="24" s="1"/>
  <c r="AL89" i="24"/>
  <c r="FB89" i="24" s="1"/>
  <c r="N89" i="24"/>
  <c r="ED89" i="24" s="1"/>
  <c r="O89" i="24"/>
  <c r="EE89" i="24" s="1"/>
  <c r="AI89" i="24"/>
  <c r="EY89" i="24" s="1"/>
  <c r="AJ89" i="24"/>
  <c r="EZ89" i="24" s="1"/>
  <c r="AA89" i="24"/>
  <c r="EQ89" i="24" s="1"/>
  <c r="P89" i="24"/>
  <c r="EF89" i="24" s="1"/>
  <c r="AF89" i="24"/>
  <c r="EV89" i="24" s="1"/>
  <c r="AG89" i="24"/>
  <c r="EW89" i="24" s="1"/>
  <c r="AB89" i="24"/>
  <c r="ER89" i="24" s="1"/>
  <c r="Q89" i="24"/>
  <c r="EG89" i="24" s="1"/>
  <c r="AC89" i="24"/>
  <c r="ES89" i="24" s="1"/>
  <c r="R89" i="24"/>
  <c r="EH89" i="24" s="1"/>
  <c r="AH89" i="24"/>
  <c r="EX89" i="24" s="1"/>
  <c r="AY89" i="24"/>
  <c r="FO89" i="24" s="1"/>
  <c r="AP89" i="24"/>
  <c r="FF89" i="24" s="1"/>
  <c r="S89" i="24"/>
  <c r="EI89" i="24" s="1"/>
  <c r="K89" i="24"/>
  <c r="EA89" i="24" s="1"/>
  <c r="AM89" i="24"/>
  <c r="FC89" i="24" s="1"/>
  <c r="DT149" i="24"/>
  <c r="DU149" i="24"/>
  <c r="DV149" i="24"/>
  <c r="DW149" i="24"/>
  <c r="DX149" i="24"/>
  <c r="DY149" i="24"/>
  <c r="DQ149" i="24"/>
  <c r="DR149" i="24"/>
  <c r="DS149" i="24"/>
  <c r="DM149" i="24"/>
  <c r="DN149" i="24"/>
  <c r="DO149" i="24"/>
  <c r="CN149" i="24"/>
  <c r="CO149" i="24"/>
  <c r="CP149" i="24"/>
  <c r="CQ149" i="24"/>
  <c r="CR149" i="24"/>
  <c r="CS149" i="24"/>
  <c r="DG149" i="24"/>
  <c r="CT149" i="24"/>
  <c r="DH149" i="24"/>
  <c r="CU149" i="24"/>
  <c r="CC149" i="24"/>
  <c r="CD149" i="24"/>
  <c r="CI149" i="24"/>
  <c r="CJ149" i="24"/>
  <c r="CK149" i="24"/>
  <c r="BS149" i="24"/>
  <c r="BT149" i="24"/>
  <c r="BU149" i="24"/>
  <c r="BV149" i="24"/>
  <c r="BW149" i="24"/>
  <c r="BX149" i="24"/>
  <c r="BY149" i="24"/>
  <c r="BZ149" i="24"/>
  <c r="CA149" i="24"/>
  <c r="BE149" i="24"/>
  <c r="FU149" i="24" s="1"/>
  <c r="BF149" i="24"/>
  <c r="FV149" i="24" s="1"/>
  <c r="BG149" i="24"/>
  <c r="FW149" i="24" s="1"/>
  <c r="BI149" i="24"/>
  <c r="BJ149" i="24"/>
  <c r="BK149" i="24"/>
  <c r="BL149" i="24"/>
  <c r="CE149" i="24"/>
  <c r="CF149" i="24"/>
  <c r="CG149" i="24"/>
  <c r="AO149" i="24"/>
  <c r="FE149" i="24" s="1"/>
  <c r="CH149" i="24"/>
  <c r="V149" i="24"/>
  <c r="EL149" i="24" s="1"/>
  <c r="AY149" i="24"/>
  <c r="FO149" i="24" s="1"/>
  <c r="BQ149" i="24"/>
  <c r="AF149" i="24"/>
  <c r="EV149" i="24" s="1"/>
  <c r="AG149" i="24"/>
  <c r="EW149" i="24" s="1"/>
  <c r="AH149" i="24"/>
  <c r="EX149" i="24" s="1"/>
  <c r="AI149" i="24"/>
  <c r="EY149" i="24" s="1"/>
  <c r="AP149" i="24"/>
  <c r="FF149" i="24" s="1"/>
  <c r="AJ149" i="24"/>
  <c r="EZ149" i="24" s="1"/>
  <c r="AQ149" i="24"/>
  <c r="FG149" i="24" s="1"/>
  <c r="AK149" i="24"/>
  <c r="FA149" i="24" s="1"/>
  <c r="AZ149" i="24"/>
  <c r="FP149" i="24" s="1"/>
  <c r="AR149" i="24"/>
  <c r="FH149" i="24" s="1"/>
  <c r="AL149" i="24"/>
  <c r="FB149" i="24" s="1"/>
  <c r="BA149" i="24"/>
  <c r="FQ149" i="24" s="1"/>
  <c r="AS149" i="24"/>
  <c r="FI149" i="24" s="1"/>
  <c r="AM149" i="24"/>
  <c r="FC149" i="24" s="1"/>
  <c r="BB149" i="24"/>
  <c r="FR149" i="24" s="1"/>
  <c r="L149" i="24"/>
  <c r="EB149" i="24" s="1"/>
  <c r="DI149" i="24"/>
  <c r="AW149" i="24"/>
  <c r="FM149" i="24" s="1"/>
  <c r="BC149" i="24"/>
  <c r="FS149" i="24" s="1"/>
  <c r="M149" i="24"/>
  <c r="EC149" i="24" s="1"/>
  <c r="AU149" i="24"/>
  <c r="FK149" i="24" s="1"/>
  <c r="W149" i="24"/>
  <c r="EM149" i="24" s="1"/>
  <c r="X149" i="24"/>
  <c r="EN149" i="24" s="1"/>
  <c r="BD149" i="24"/>
  <c r="FT149" i="24" s="1"/>
  <c r="N149" i="24"/>
  <c r="ED149" i="24" s="1"/>
  <c r="AV149" i="24"/>
  <c r="FL149" i="24" s="1"/>
  <c r="CM149" i="24"/>
  <c r="AE149" i="24"/>
  <c r="EU149" i="24" s="1"/>
  <c r="O149" i="24"/>
  <c r="EE149" i="24" s="1"/>
  <c r="DL149" i="24"/>
  <c r="P149" i="24"/>
  <c r="EF149" i="24" s="1"/>
  <c r="AT149" i="24"/>
  <c r="FJ149" i="24" s="1"/>
  <c r="Q149" i="24"/>
  <c r="EG149" i="24" s="1"/>
  <c r="DJ149" i="24"/>
  <c r="Y149" i="24"/>
  <c r="EO149" i="24" s="1"/>
  <c r="R149" i="24"/>
  <c r="EH149" i="24" s="1"/>
  <c r="S149" i="24"/>
  <c r="EI149" i="24" s="1"/>
  <c r="U149" i="24"/>
  <c r="EK149" i="24" s="1"/>
  <c r="DK149" i="24"/>
  <c r="AA149" i="24"/>
  <c r="EQ149" i="24" s="1"/>
  <c r="AB149" i="24"/>
  <c r="ER149" i="24" s="1"/>
  <c r="BP149" i="24"/>
  <c r="AC149" i="24"/>
  <c r="ES149" i="24" s="1"/>
  <c r="BM149" i="24"/>
  <c r="BO149" i="24"/>
  <c r="BN149" i="24"/>
  <c r="K149" i="24"/>
  <c r="EA149" i="24" s="1"/>
  <c r="Z149" i="24"/>
  <c r="EP149" i="24" s="1"/>
  <c r="DQ154" i="24"/>
  <c r="DR154" i="24"/>
  <c r="DS154" i="24"/>
  <c r="DT154" i="24"/>
  <c r="DV154" i="24"/>
  <c r="DI154" i="24"/>
  <c r="DJ154" i="24"/>
  <c r="DK154" i="24"/>
  <c r="DL154" i="24"/>
  <c r="DM154" i="24"/>
  <c r="DN154" i="24"/>
  <c r="DO154" i="24"/>
  <c r="DU154" i="24"/>
  <c r="CM154" i="24"/>
  <c r="DW154" i="24"/>
  <c r="CN154" i="24"/>
  <c r="DX154" i="24"/>
  <c r="CO154" i="24"/>
  <c r="DY154" i="24"/>
  <c r="CP154" i="24"/>
  <c r="CQ154" i="24"/>
  <c r="CR154" i="24"/>
  <c r="CS154" i="24"/>
  <c r="CT154" i="24"/>
  <c r="CU154" i="24"/>
  <c r="DG154" i="24"/>
  <c r="DH154" i="24"/>
  <c r="CC154" i="24"/>
  <c r="CD154" i="24"/>
  <c r="CE154" i="24"/>
  <c r="CF154" i="24"/>
  <c r="CG154" i="24"/>
  <c r="BS154" i="24"/>
  <c r="BT154" i="24"/>
  <c r="BU154" i="24"/>
  <c r="AZ154" i="24"/>
  <c r="FP154" i="24" s="1"/>
  <c r="BA154" i="24"/>
  <c r="FQ154" i="24" s="1"/>
  <c r="BB154" i="24"/>
  <c r="FR154" i="24" s="1"/>
  <c r="BC154" i="24"/>
  <c r="FS154" i="24" s="1"/>
  <c r="BV154" i="24"/>
  <c r="BD154" i="24"/>
  <c r="FT154" i="24" s="1"/>
  <c r="BW154" i="24"/>
  <c r="BE154" i="24"/>
  <c r="FU154" i="24" s="1"/>
  <c r="BX154" i="24"/>
  <c r="BF154" i="24"/>
  <c r="FV154" i="24" s="1"/>
  <c r="BY154" i="24"/>
  <c r="BG154" i="24"/>
  <c r="FW154" i="24" s="1"/>
  <c r="BL154" i="24"/>
  <c r="BM154" i="24"/>
  <c r="BN154" i="24"/>
  <c r="BO154" i="24"/>
  <c r="AY154" i="24"/>
  <c r="FO154" i="24" s="1"/>
  <c r="BP154" i="24"/>
  <c r="BQ154" i="24"/>
  <c r="AI154" i="24"/>
  <c r="EY154" i="24" s="1"/>
  <c r="AO154" i="24"/>
  <c r="FE154" i="24" s="1"/>
  <c r="AJ154" i="24"/>
  <c r="EZ154" i="24" s="1"/>
  <c r="AP154" i="24"/>
  <c r="FF154" i="24" s="1"/>
  <c r="AK154" i="24"/>
  <c r="FA154" i="24" s="1"/>
  <c r="AQ154" i="24"/>
  <c r="FG154" i="24" s="1"/>
  <c r="AL154" i="24"/>
  <c r="FB154" i="24" s="1"/>
  <c r="CH154" i="24"/>
  <c r="AR154" i="24"/>
  <c r="FH154" i="24" s="1"/>
  <c r="AM154" i="24"/>
  <c r="FC154" i="24" s="1"/>
  <c r="CI154" i="24"/>
  <c r="BI154" i="24"/>
  <c r="AS154" i="24"/>
  <c r="FI154" i="24" s="1"/>
  <c r="CJ154" i="24"/>
  <c r="BJ154" i="24"/>
  <c r="AT154" i="24"/>
  <c r="FJ154" i="24" s="1"/>
  <c r="CK154" i="24"/>
  <c r="BK154" i="24"/>
  <c r="BZ154" i="24"/>
  <c r="CA154" i="24"/>
  <c r="AG154" i="24"/>
  <c r="EW154" i="24" s="1"/>
  <c r="Y154" i="24"/>
  <c r="EO154" i="24" s="1"/>
  <c r="AH154" i="24"/>
  <c r="EX154" i="24" s="1"/>
  <c r="Z154" i="24"/>
  <c r="EP154" i="24" s="1"/>
  <c r="S154" i="24"/>
  <c r="EI154" i="24" s="1"/>
  <c r="AA154" i="24"/>
  <c r="EQ154" i="24" s="1"/>
  <c r="O154" i="24"/>
  <c r="EE154" i="24" s="1"/>
  <c r="AB154" i="24"/>
  <c r="ER154" i="24" s="1"/>
  <c r="AU154" i="24"/>
  <c r="FK154" i="24" s="1"/>
  <c r="AC154" i="24"/>
  <c r="ES154" i="24" s="1"/>
  <c r="K154" i="24"/>
  <c r="EA154" i="24" s="1"/>
  <c r="AV154" i="24"/>
  <c r="FL154" i="24" s="1"/>
  <c r="L154" i="24"/>
  <c r="EB154" i="24" s="1"/>
  <c r="AW154" i="24"/>
  <c r="FM154" i="24" s="1"/>
  <c r="M154" i="24"/>
  <c r="EC154" i="24" s="1"/>
  <c r="P154" i="24"/>
  <c r="EF154" i="24" s="1"/>
  <c r="Q154" i="24"/>
  <c r="EG154" i="24" s="1"/>
  <c r="N154" i="24"/>
  <c r="ED154" i="24" s="1"/>
  <c r="R154" i="24"/>
  <c r="EH154" i="24" s="1"/>
  <c r="U154" i="24"/>
  <c r="EK154" i="24" s="1"/>
  <c r="V154" i="24"/>
  <c r="EL154" i="24" s="1"/>
  <c r="AE154" i="24"/>
  <c r="EU154" i="24" s="1"/>
  <c r="W154" i="24"/>
  <c r="EM154" i="24" s="1"/>
  <c r="AF154" i="24"/>
  <c r="EV154" i="24" s="1"/>
  <c r="X154" i="24"/>
  <c r="EN154" i="24" s="1"/>
  <c r="DQ354" i="24"/>
  <c r="DR354" i="24"/>
  <c r="DS354" i="24"/>
  <c r="DT354" i="24"/>
  <c r="DV354" i="24"/>
  <c r="DN354" i="24"/>
  <c r="DO354" i="24"/>
  <c r="CN354" i="24"/>
  <c r="DG354" i="24"/>
  <c r="CO354" i="24"/>
  <c r="DH354" i="24"/>
  <c r="CP354" i="24"/>
  <c r="DI354" i="24"/>
  <c r="CQ354" i="24"/>
  <c r="DJ354" i="24"/>
  <c r="CR354" i="24"/>
  <c r="DK354" i="24"/>
  <c r="CS354" i="24"/>
  <c r="DU354" i="24"/>
  <c r="DL354" i="24"/>
  <c r="CT354" i="24"/>
  <c r="DW354" i="24"/>
  <c r="DM354" i="24"/>
  <c r="CU354" i="24"/>
  <c r="CC354" i="24"/>
  <c r="CD354" i="24"/>
  <c r="CE354" i="24"/>
  <c r="BY354" i="24"/>
  <c r="CF354" i="24"/>
  <c r="BZ354" i="24"/>
  <c r="CG354" i="24"/>
  <c r="CA354" i="24"/>
  <c r="CH354" i="24"/>
  <c r="DX354" i="24"/>
  <c r="CI354" i="24"/>
  <c r="BI354" i="24"/>
  <c r="DY354" i="24"/>
  <c r="CJ354" i="24"/>
  <c r="BJ354" i="24"/>
  <c r="CK354" i="24"/>
  <c r="BK354" i="24"/>
  <c r="BL354" i="24"/>
  <c r="BC354" i="24"/>
  <c r="FS354" i="24" s="1"/>
  <c r="BD354" i="24"/>
  <c r="FT354" i="24" s="1"/>
  <c r="BE354" i="24"/>
  <c r="FU354" i="24" s="1"/>
  <c r="BF354" i="24"/>
  <c r="FV354" i="24" s="1"/>
  <c r="BG354" i="24"/>
  <c r="FW354" i="24" s="1"/>
  <c r="BS354" i="24"/>
  <c r="CM354" i="24"/>
  <c r="BT354" i="24"/>
  <c r="AP354" i="24"/>
  <c r="FF354" i="24" s="1"/>
  <c r="AQ354" i="24"/>
  <c r="FG354" i="24" s="1"/>
  <c r="AR354" i="24"/>
  <c r="FH354" i="24" s="1"/>
  <c r="AS354" i="24"/>
  <c r="FI354" i="24" s="1"/>
  <c r="BM354" i="24"/>
  <c r="AT354" i="24"/>
  <c r="FJ354" i="24" s="1"/>
  <c r="BN354" i="24"/>
  <c r="AU354" i="24"/>
  <c r="FK354" i="24" s="1"/>
  <c r="BO354" i="24"/>
  <c r="AV354" i="24"/>
  <c r="FL354" i="24" s="1"/>
  <c r="AO354" i="24"/>
  <c r="FE354" i="24" s="1"/>
  <c r="AW354" i="24"/>
  <c r="FM354" i="24" s="1"/>
  <c r="AE354" i="24"/>
  <c r="EU354" i="24" s="1"/>
  <c r="U354" i="24"/>
  <c r="EK354" i="24" s="1"/>
  <c r="AF354" i="24"/>
  <c r="EV354" i="24" s="1"/>
  <c r="V354" i="24"/>
  <c r="EL354" i="24" s="1"/>
  <c r="AG354" i="24"/>
  <c r="EW354" i="24" s="1"/>
  <c r="W354" i="24"/>
  <c r="EM354" i="24" s="1"/>
  <c r="AH354" i="24"/>
  <c r="EX354" i="24" s="1"/>
  <c r="X354" i="24"/>
  <c r="EN354" i="24" s="1"/>
  <c r="AI354" i="24"/>
  <c r="EY354" i="24" s="1"/>
  <c r="Y354" i="24"/>
  <c r="EO354" i="24" s="1"/>
  <c r="L354" i="24"/>
  <c r="EB354" i="24" s="1"/>
  <c r="M354" i="24"/>
  <c r="EC354" i="24" s="1"/>
  <c r="N354" i="24"/>
  <c r="ED354" i="24" s="1"/>
  <c r="O354" i="24"/>
  <c r="EE354" i="24" s="1"/>
  <c r="AY354" i="24"/>
  <c r="FO354" i="24" s="1"/>
  <c r="AJ354" i="24"/>
  <c r="EZ354" i="24" s="1"/>
  <c r="P354" i="24"/>
  <c r="EF354" i="24" s="1"/>
  <c r="AZ354" i="24"/>
  <c r="FP354" i="24" s="1"/>
  <c r="AK354" i="24"/>
  <c r="FA354" i="24" s="1"/>
  <c r="Q354" i="24"/>
  <c r="EG354" i="24" s="1"/>
  <c r="BA354" i="24"/>
  <c r="FQ354" i="24" s="1"/>
  <c r="AL354" i="24"/>
  <c r="FB354" i="24" s="1"/>
  <c r="R354" i="24"/>
  <c r="EH354" i="24" s="1"/>
  <c r="BP354" i="24"/>
  <c r="BB354" i="24"/>
  <c r="FR354" i="24" s="1"/>
  <c r="AM354" i="24"/>
  <c r="FC354" i="24" s="1"/>
  <c r="S354" i="24"/>
  <c r="EI354" i="24" s="1"/>
  <c r="BV354" i="24"/>
  <c r="Z354" i="24"/>
  <c r="EP354" i="24" s="1"/>
  <c r="AC354" i="24"/>
  <c r="ES354" i="24" s="1"/>
  <c r="BW354" i="24"/>
  <c r="BX354" i="24"/>
  <c r="AA354" i="24"/>
  <c r="EQ354" i="24" s="1"/>
  <c r="BQ354" i="24"/>
  <c r="AB354" i="24"/>
  <c r="ER354" i="24" s="1"/>
  <c r="K354" i="24"/>
  <c r="EA354" i="24" s="1"/>
  <c r="BU354" i="24"/>
  <c r="DT109" i="24"/>
  <c r="DU109" i="24"/>
  <c r="DV109" i="24"/>
  <c r="DW109" i="24"/>
  <c r="DX109" i="24"/>
  <c r="DY109" i="24"/>
  <c r="DO109" i="24"/>
  <c r="DQ109" i="24"/>
  <c r="DR109" i="24"/>
  <c r="DS109" i="24"/>
  <c r="DK109" i="24"/>
  <c r="DL109" i="24"/>
  <c r="DM109" i="24"/>
  <c r="DN109" i="24"/>
  <c r="CM109" i="24"/>
  <c r="CN109" i="24"/>
  <c r="CO109" i="24"/>
  <c r="CP109" i="24"/>
  <c r="CQ109" i="24"/>
  <c r="DG109" i="24"/>
  <c r="DH109" i="24"/>
  <c r="DI109" i="24"/>
  <c r="DJ109" i="24"/>
  <c r="CR109" i="24"/>
  <c r="CS109" i="24"/>
  <c r="CT109" i="24"/>
  <c r="CC109" i="24"/>
  <c r="CU109" i="24"/>
  <c r="CD109" i="24"/>
  <c r="CE109" i="24"/>
  <c r="CF109" i="24"/>
  <c r="CG109" i="24"/>
  <c r="CH109" i="24"/>
  <c r="CI109" i="24"/>
  <c r="CJ109" i="24"/>
  <c r="CK109" i="24"/>
  <c r="BS109" i="24"/>
  <c r="BT109" i="24"/>
  <c r="BU109" i="24"/>
  <c r="BV109" i="24"/>
  <c r="BW109" i="24"/>
  <c r="BX109" i="24"/>
  <c r="BY109" i="24"/>
  <c r="BZ109" i="24"/>
  <c r="BE109" i="24"/>
  <c r="FU109" i="24" s="1"/>
  <c r="BF109" i="24"/>
  <c r="FV109" i="24" s="1"/>
  <c r="BG109" i="24"/>
  <c r="FW109" i="24" s="1"/>
  <c r="CA109" i="24"/>
  <c r="BI109" i="24"/>
  <c r="BJ109" i="24"/>
  <c r="BK109" i="24"/>
  <c r="BL109" i="24"/>
  <c r="BQ109" i="24"/>
  <c r="BA109" i="24"/>
  <c r="FQ109" i="24" s="1"/>
  <c r="BB109" i="24"/>
  <c r="FR109" i="24" s="1"/>
  <c r="BC109" i="24"/>
  <c r="FS109" i="24" s="1"/>
  <c r="BD109" i="24"/>
  <c r="FT109" i="24" s="1"/>
  <c r="AO109" i="24"/>
  <c r="FE109" i="24" s="1"/>
  <c r="BM109" i="24"/>
  <c r="AS109" i="24"/>
  <c r="FI109" i="24" s="1"/>
  <c r="BN109" i="24"/>
  <c r="AT109" i="24"/>
  <c r="FJ109" i="24" s="1"/>
  <c r="BO109" i="24"/>
  <c r="AU109" i="24"/>
  <c r="FK109" i="24" s="1"/>
  <c r="V109" i="24"/>
  <c r="EL109" i="24" s="1"/>
  <c r="BP109" i="24"/>
  <c r="AV109" i="24"/>
  <c r="FL109" i="24" s="1"/>
  <c r="AW109" i="24"/>
  <c r="FM109" i="24" s="1"/>
  <c r="AP109" i="24"/>
  <c r="FF109" i="24" s="1"/>
  <c r="AQ109" i="24"/>
  <c r="FG109" i="24" s="1"/>
  <c r="U109" i="24"/>
  <c r="EK109" i="24" s="1"/>
  <c r="AR109" i="24"/>
  <c r="FH109" i="24" s="1"/>
  <c r="AE109" i="24"/>
  <c r="EU109" i="24" s="1"/>
  <c r="W109" i="24"/>
  <c r="EM109" i="24" s="1"/>
  <c r="AY109" i="24"/>
  <c r="FO109" i="24" s="1"/>
  <c r="AF109" i="24"/>
  <c r="EV109" i="24" s="1"/>
  <c r="X109" i="24"/>
  <c r="EN109" i="24" s="1"/>
  <c r="AZ109" i="24"/>
  <c r="FP109" i="24" s="1"/>
  <c r="AG109" i="24"/>
  <c r="EW109" i="24" s="1"/>
  <c r="Y109" i="24"/>
  <c r="EO109" i="24" s="1"/>
  <c r="AH109" i="24"/>
  <c r="EX109" i="24" s="1"/>
  <c r="Z109" i="24"/>
  <c r="EP109" i="24" s="1"/>
  <c r="L109" i="24"/>
  <c r="EB109" i="24" s="1"/>
  <c r="AI109" i="24"/>
  <c r="EY109" i="24" s="1"/>
  <c r="AA109" i="24"/>
  <c r="EQ109" i="24" s="1"/>
  <c r="M109" i="24"/>
  <c r="EC109" i="24" s="1"/>
  <c r="AJ109" i="24"/>
  <c r="EZ109" i="24" s="1"/>
  <c r="AB109" i="24"/>
  <c r="ER109" i="24" s="1"/>
  <c r="N109" i="24"/>
  <c r="ED109" i="24" s="1"/>
  <c r="AK109" i="24"/>
  <c r="FA109" i="24" s="1"/>
  <c r="AC109" i="24"/>
  <c r="ES109" i="24" s="1"/>
  <c r="O109" i="24"/>
  <c r="EE109" i="24" s="1"/>
  <c r="AL109" i="24"/>
  <c r="FB109" i="24" s="1"/>
  <c r="P109" i="24"/>
  <c r="EF109" i="24" s="1"/>
  <c r="AM109" i="24"/>
  <c r="FC109" i="24" s="1"/>
  <c r="Q109" i="24"/>
  <c r="EG109" i="24" s="1"/>
  <c r="R109" i="24"/>
  <c r="EH109" i="24" s="1"/>
  <c r="S109" i="24"/>
  <c r="EI109" i="24" s="1"/>
  <c r="K109" i="24"/>
  <c r="EA109" i="24" s="1"/>
  <c r="DT169" i="24"/>
  <c r="DU169" i="24"/>
  <c r="DV169" i="24"/>
  <c r="DW169" i="24"/>
  <c r="DX169" i="24"/>
  <c r="DY169" i="24"/>
  <c r="DQ169" i="24"/>
  <c r="DR169" i="24"/>
  <c r="DS169" i="24"/>
  <c r="DN169" i="24"/>
  <c r="DO169" i="24"/>
  <c r="CN169" i="24"/>
  <c r="CO169" i="24"/>
  <c r="CP169" i="24"/>
  <c r="CQ169" i="24"/>
  <c r="CR169" i="24"/>
  <c r="CS169" i="24"/>
  <c r="CT169" i="24"/>
  <c r="CU169" i="24"/>
  <c r="DG169" i="24"/>
  <c r="DH169" i="24"/>
  <c r="DI169" i="24"/>
  <c r="CM169" i="24"/>
  <c r="DJ169" i="24"/>
  <c r="DK169" i="24"/>
  <c r="DL169" i="24"/>
  <c r="CC169" i="24"/>
  <c r="DM169" i="24"/>
  <c r="CD169" i="24"/>
  <c r="CE169" i="24"/>
  <c r="CF169" i="24"/>
  <c r="CG169" i="24"/>
  <c r="CH169" i="24"/>
  <c r="BS169" i="24"/>
  <c r="BT169" i="24"/>
  <c r="BU169" i="24"/>
  <c r="BV169" i="24"/>
  <c r="BW169" i="24"/>
  <c r="BX169" i="24"/>
  <c r="BY169" i="24"/>
  <c r="BZ169" i="24"/>
  <c r="BE169" i="24"/>
  <c r="FU169" i="24" s="1"/>
  <c r="BF169" i="24"/>
  <c r="FV169" i="24" s="1"/>
  <c r="BG169" i="24"/>
  <c r="FW169" i="24" s="1"/>
  <c r="BI169" i="24"/>
  <c r="BJ169" i="24"/>
  <c r="BK169" i="24"/>
  <c r="BL169" i="24"/>
  <c r="BM169" i="24"/>
  <c r="BN169" i="24"/>
  <c r="BO169" i="24"/>
  <c r="AY169" i="24"/>
  <c r="FO169" i="24" s="1"/>
  <c r="BP169" i="24"/>
  <c r="AZ169" i="24"/>
  <c r="FP169" i="24" s="1"/>
  <c r="CA169" i="24"/>
  <c r="BQ169" i="24"/>
  <c r="BA169" i="24"/>
  <c r="FQ169" i="24" s="1"/>
  <c r="BB169" i="24"/>
  <c r="FR169" i="24" s="1"/>
  <c r="BC169" i="24"/>
  <c r="FS169" i="24" s="1"/>
  <c r="AO169" i="24"/>
  <c r="FE169" i="24" s="1"/>
  <c r="BD169" i="24"/>
  <c r="FT169" i="24" s="1"/>
  <c r="AU169" i="24"/>
  <c r="FK169" i="24" s="1"/>
  <c r="AV169" i="24"/>
  <c r="FL169" i="24" s="1"/>
  <c r="AW169" i="24"/>
  <c r="FM169" i="24" s="1"/>
  <c r="V169" i="24"/>
  <c r="EL169" i="24" s="1"/>
  <c r="AI169" i="24"/>
  <c r="EY169" i="24" s="1"/>
  <c r="AJ169" i="24"/>
  <c r="EZ169" i="24" s="1"/>
  <c r="AK169" i="24"/>
  <c r="FA169" i="24" s="1"/>
  <c r="AL169" i="24"/>
  <c r="FB169" i="24" s="1"/>
  <c r="AM169" i="24"/>
  <c r="FC169" i="24" s="1"/>
  <c r="AP169" i="24"/>
  <c r="FF169" i="24" s="1"/>
  <c r="L169" i="24"/>
  <c r="EB169" i="24" s="1"/>
  <c r="Z169" i="24"/>
  <c r="EP169" i="24" s="1"/>
  <c r="AQ169" i="24"/>
  <c r="FG169" i="24" s="1"/>
  <c r="M169" i="24"/>
  <c r="EC169" i="24" s="1"/>
  <c r="AR169" i="24"/>
  <c r="FH169" i="24" s="1"/>
  <c r="N169" i="24"/>
  <c r="ED169" i="24" s="1"/>
  <c r="U169" i="24"/>
  <c r="EK169" i="24" s="1"/>
  <c r="AE169" i="24"/>
  <c r="EU169" i="24" s="1"/>
  <c r="X169" i="24"/>
  <c r="EN169" i="24" s="1"/>
  <c r="AH169" i="24"/>
  <c r="EX169" i="24" s="1"/>
  <c r="AA169" i="24"/>
  <c r="EQ169" i="24" s="1"/>
  <c r="AS169" i="24"/>
  <c r="FI169" i="24" s="1"/>
  <c r="O169" i="24"/>
  <c r="EE169" i="24" s="1"/>
  <c r="W169" i="24"/>
  <c r="EM169" i="24" s="1"/>
  <c r="CK169" i="24"/>
  <c r="AT169" i="24"/>
  <c r="FJ169" i="24" s="1"/>
  <c r="P169" i="24"/>
  <c r="EF169" i="24" s="1"/>
  <c r="Q169" i="24"/>
  <c r="EG169" i="24" s="1"/>
  <c r="CJ169" i="24"/>
  <c r="R169" i="24"/>
  <c r="EH169" i="24" s="1"/>
  <c r="S169" i="24"/>
  <c r="EI169" i="24" s="1"/>
  <c r="CI169" i="24"/>
  <c r="AF169" i="24"/>
  <c r="EV169" i="24" s="1"/>
  <c r="Y169" i="24"/>
  <c r="EO169" i="24" s="1"/>
  <c r="AG169" i="24"/>
  <c r="EW169" i="24" s="1"/>
  <c r="AC169" i="24"/>
  <c r="ES169" i="24" s="1"/>
  <c r="K169" i="24"/>
  <c r="EA169" i="24" s="1"/>
  <c r="AB169" i="24"/>
  <c r="ER169" i="24" s="1"/>
  <c r="DQ359" i="24"/>
  <c r="DU359" i="24"/>
  <c r="DV359" i="24"/>
  <c r="DW359" i="24"/>
  <c r="DX359" i="24"/>
  <c r="DY359" i="24"/>
  <c r="DI359" i="24"/>
  <c r="DJ359" i="24"/>
  <c r="DK359" i="24"/>
  <c r="DL359" i="24"/>
  <c r="DM359" i="24"/>
  <c r="DN359" i="24"/>
  <c r="DO359" i="24"/>
  <c r="CM359" i="24"/>
  <c r="CN359" i="24"/>
  <c r="CO359" i="24"/>
  <c r="CP359" i="24"/>
  <c r="CU359" i="24"/>
  <c r="DR359" i="24"/>
  <c r="DS359" i="24"/>
  <c r="DT359" i="24"/>
  <c r="DG359" i="24"/>
  <c r="DH359" i="24"/>
  <c r="CH359" i="24"/>
  <c r="CI359" i="24"/>
  <c r="CJ359" i="24"/>
  <c r="CK359" i="24"/>
  <c r="CD359" i="24"/>
  <c r="BT359" i="24"/>
  <c r="CE359" i="24"/>
  <c r="BU359" i="24"/>
  <c r="CF359" i="24"/>
  <c r="BV359" i="24"/>
  <c r="CG359" i="24"/>
  <c r="BW359" i="24"/>
  <c r="BX359" i="24"/>
  <c r="BY359" i="24"/>
  <c r="BZ359" i="24"/>
  <c r="CA359" i="24"/>
  <c r="BP359" i="24"/>
  <c r="BQ359" i="24"/>
  <c r="AY359" i="24"/>
  <c r="FO359" i="24" s="1"/>
  <c r="AZ359" i="24"/>
  <c r="FP359" i="24" s="1"/>
  <c r="BA359" i="24"/>
  <c r="FQ359" i="24" s="1"/>
  <c r="BB359" i="24"/>
  <c r="FR359" i="24" s="1"/>
  <c r="BC359" i="24"/>
  <c r="FS359" i="24" s="1"/>
  <c r="BD359" i="24"/>
  <c r="FT359" i="24" s="1"/>
  <c r="BE359" i="24"/>
  <c r="FU359" i="24" s="1"/>
  <c r="BF359" i="24"/>
  <c r="FV359" i="24" s="1"/>
  <c r="AO359" i="24"/>
  <c r="FE359" i="24" s="1"/>
  <c r="AI359" i="24"/>
  <c r="EY359" i="24" s="1"/>
  <c r="BI359" i="24"/>
  <c r="BG359" i="24"/>
  <c r="FW359" i="24" s="1"/>
  <c r="AP359" i="24"/>
  <c r="FF359" i="24" s="1"/>
  <c r="AJ359" i="24"/>
  <c r="EZ359" i="24" s="1"/>
  <c r="BJ359" i="24"/>
  <c r="AQ359" i="24"/>
  <c r="FG359" i="24" s="1"/>
  <c r="AK359" i="24"/>
  <c r="FA359" i="24" s="1"/>
  <c r="BK359" i="24"/>
  <c r="AR359" i="24"/>
  <c r="FH359" i="24" s="1"/>
  <c r="AL359" i="24"/>
  <c r="FB359" i="24" s="1"/>
  <c r="BL359" i="24"/>
  <c r="AS359" i="24"/>
  <c r="FI359" i="24" s="1"/>
  <c r="AM359" i="24"/>
  <c r="FC359" i="24" s="1"/>
  <c r="BM359" i="24"/>
  <c r="AT359" i="24"/>
  <c r="FJ359" i="24" s="1"/>
  <c r="BN359" i="24"/>
  <c r="AU359" i="24"/>
  <c r="FK359" i="24" s="1"/>
  <c r="BS359" i="24"/>
  <c r="CC359" i="24"/>
  <c r="BO359" i="24"/>
  <c r="U359" i="24"/>
  <c r="EK359" i="24" s="1"/>
  <c r="V359" i="24"/>
  <c r="EL359" i="24" s="1"/>
  <c r="AE359" i="24"/>
  <c r="EU359" i="24" s="1"/>
  <c r="W359" i="24"/>
  <c r="EM359" i="24" s="1"/>
  <c r="AC359" i="24"/>
  <c r="ES359" i="24" s="1"/>
  <c r="R359" i="24"/>
  <c r="EH359" i="24" s="1"/>
  <c r="AF359" i="24"/>
  <c r="EV359" i="24" s="1"/>
  <c r="X359" i="24"/>
  <c r="EN359" i="24" s="1"/>
  <c r="AG359" i="24"/>
  <c r="EW359" i="24" s="1"/>
  <c r="Y359" i="24"/>
  <c r="EO359" i="24" s="1"/>
  <c r="K359" i="24"/>
  <c r="EA359" i="24" s="1"/>
  <c r="P359" i="24"/>
  <c r="EF359" i="24" s="1"/>
  <c r="S359" i="24"/>
  <c r="EI359" i="24" s="1"/>
  <c r="AV359" i="24"/>
  <c r="FL359" i="24" s="1"/>
  <c r="AH359" i="24"/>
  <c r="EX359" i="24" s="1"/>
  <c r="Z359" i="24"/>
  <c r="EP359" i="24" s="1"/>
  <c r="L359" i="24"/>
  <c r="EB359" i="24" s="1"/>
  <c r="O359" i="24"/>
  <c r="EE359" i="24" s="1"/>
  <c r="AW359" i="24"/>
  <c r="FM359" i="24" s="1"/>
  <c r="AA359" i="24"/>
  <c r="EQ359" i="24" s="1"/>
  <c r="M359" i="24"/>
  <c r="EC359" i="24" s="1"/>
  <c r="AB359" i="24"/>
  <c r="ER359" i="24" s="1"/>
  <c r="N359" i="24"/>
  <c r="ED359" i="24" s="1"/>
  <c r="Q359" i="24"/>
  <c r="EG359" i="24" s="1"/>
  <c r="CQ359" i="24"/>
  <c r="CR359" i="24"/>
  <c r="CS359" i="24"/>
  <c r="CT359" i="24"/>
  <c r="DQ249" i="24"/>
  <c r="DV249" i="24"/>
  <c r="DW249" i="24"/>
  <c r="DX249" i="24"/>
  <c r="DY249" i="24"/>
  <c r="DI249" i="24"/>
  <c r="DJ249" i="24"/>
  <c r="DK249" i="24"/>
  <c r="DL249" i="24"/>
  <c r="DR249" i="24"/>
  <c r="DM249" i="24"/>
  <c r="DS249" i="24"/>
  <c r="DN249" i="24"/>
  <c r="DT249" i="24"/>
  <c r="DO249" i="24"/>
  <c r="DU249" i="24"/>
  <c r="CM249" i="24"/>
  <c r="CN249" i="24"/>
  <c r="CO249" i="24"/>
  <c r="CP249" i="24"/>
  <c r="CQ249" i="24"/>
  <c r="CR249" i="24"/>
  <c r="CS249" i="24"/>
  <c r="CT249" i="24"/>
  <c r="CU249" i="24"/>
  <c r="CC249" i="24"/>
  <c r="CD249" i="24"/>
  <c r="CE249" i="24"/>
  <c r="CF249" i="24"/>
  <c r="CG249" i="24"/>
  <c r="BS249" i="24"/>
  <c r="BT249" i="24"/>
  <c r="BU249" i="24"/>
  <c r="AZ249" i="24"/>
  <c r="FP249" i="24" s="1"/>
  <c r="BA249" i="24"/>
  <c r="FQ249" i="24" s="1"/>
  <c r="BB249" i="24"/>
  <c r="FR249" i="24" s="1"/>
  <c r="BC249" i="24"/>
  <c r="FS249" i="24" s="1"/>
  <c r="BV249" i="24"/>
  <c r="BD249" i="24"/>
  <c r="FT249" i="24" s="1"/>
  <c r="BW249" i="24"/>
  <c r="BE249" i="24"/>
  <c r="FU249" i="24" s="1"/>
  <c r="BX249" i="24"/>
  <c r="BF249" i="24"/>
  <c r="FV249" i="24" s="1"/>
  <c r="BY249" i="24"/>
  <c r="BG249" i="24"/>
  <c r="FW249" i="24" s="1"/>
  <c r="CH249" i="24"/>
  <c r="BZ249" i="24"/>
  <c r="BL249" i="24"/>
  <c r="CI249" i="24"/>
  <c r="CA249" i="24"/>
  <c r="BM249" i="24"/>
  <c r="CJ249" i="24"/>
  <c r="BN249" i="24"/>
  <c r="CK249" i="24"/>
  <c r="BO249" i="24"/>
  <c r="AY249" i="24"/>
  <c r="FO249" i="24" s="1"/>
  <c r="BP249" i="24"/>
  <c r="BQ249" i="24"/>
  <c r="AI249" i="24"/>
  <c r="EY249" i="24" s="1"/>
  <c r="AJ249" i="24"/>
  <c r="EZ249" i="24" s="1"/>
  <c r="DG249" i="24"/>
  <c r="AK249" i="24"/>
  <c r="FA249" i="24" s="1"/>
  <c r="DH249" i="24"/>
  <c r="AL249" i="24"/>
  <c r="FB249" i="24" s="1"/>
  <c r="AM249" i="24"/>
  <c r="FC249" i="24" s="1"/>
  <c r="AT249" i="24"/>
  <c r="FJ249" i="24" s="1"/>
  <c r="AU249" i="24"/>
  <c r="FK249" i="24" s="1"/>
  <c r="AV249" i="24"/>
  <c r="FL249" i="24" s="1"/>
  <c r="AW249" i="24"/>
  <c r="FM249" i="24" s="1"/>
  <c r="S249" i="24"/>
  <c r="EI249" i="24" s="1"/>
  <c r="AS249" i="24"/>
  <c r="FI249" i="24" s="1"/>
  <c r="AA249" i="24"/>
  <c r="EQ249" i="24" s="1"/>
  <c r="AP249" i="24"/>
  <c r="FF249" i="24" s="1"/>
  <c r="AQ249" i="24"/>
  <c r="FG249" i="24" s="1"/>
  <c r="BI249" i="24"/>
  <c r="Y249" i="24"/>
  <c r="EO249" i="24" s="1"/>
  <c r="Z249" i="24"/>
  <c r="EP249" i="24" s="1"/>
  <c r="Q249" i="24"/>
  <c r="EG249" i="24" s="1"/>
  <c r="R249" i="24"/>
  <c r="EH249" i="24" s="1"/>
  <c r="BJ249" i="24"/>
  <c r="U249" i="24"/>
  <c r="EK249" i="24" s="1"/>
  <c r="K249" i="24"/>
  <c r="EA249" i="24" s="1"/>
  <c r="AG249" i="24"/>
  <c r="EW249" i="24" s="1"/>
  <c r="BK249" i="24"/>
  <c r="V249" i="24"/>
  <c r="EL249" i="24" s="1"/>
  <c r="L249" i="24"/>
  <c r="EB249" i="24" s="1"/>
  <c r="P249" i="24"/>
  <c r="EF249" i="24" s="1"/>
  <c r="AB249" i="24"/>
  <c r="ER249" i="24" s="1"/>
  <c r="AH249" i="24"/>
  <c r="EX249" i="24" s="1"/>
  <c r="W249" i="24"/>
  <c r="EM249" i="24" s="1"/>
  <c r="M249" i="24"/>
  <c r="EC249" i="24" s="1"/>
  <c r="AC249" i="24"/>
  <c r="ES249" i="24" s="1"/>
  <c r="AR249" i="24"/>
  <c r="FH249" i="24" s="1"/>
  <c r="X249" i="24"/>
  <c r="EN249" i="24" s="1"/>
  <c r="N249" i="24"/>
  <c r="ED249" i="24" s="1"/>
  <c r="O249" i="24"/>
  <c r="EE249" i="24" s="1"/>
  <c r="AO249" i="24"/>
  <c r="FE249" i="24" s="1"/>
  <c r="AE249" i="24"/>
  <c r="EU249" i="24" s="1"/>
  <c r="AF249" i="24"/>
  <c r="EV249" i="24" s="1"/>
  <c r="DQ339" i="24"/>
  <c r="DI339" i="24"/>
  <c r="DJ339" i="24"/>
  <c r="DR339" i="24"/>
  <c r="DK339" i="24"/>
  <c r="DS339" i="24"/>
  <c r="DL339" i="24"/>
  <c r="DT339" i="24"/>
  <c r="DM339" i="24"/>
  <c r="DU339" i="24"/>
  <c r="DN339" i="24"/>
  <c r="DV339" i="24"/>
  <c r="DO339" i="24"/>
  <c r="DW339" i="24"/>
  <c r="DX339" i="24"/>
  <c r="DY339" i="24"/>
  <c r="DG339" i="24"/>
  <c r="DH339" i="24"/>
  <c r="CM339" i="24"/>
  <c r="CN339" i="24"/>
  <c r="CO339" i="24"/>
  <c r="CP339" i="24"/>
  <c r="CQ339" i="24"/>
  <c r="CR339" i="24"/>
  <c r="CS339" i="24"/>
  <c r="CT339" i="24"/>
  <c r="CU339" i="24"/>
  <c r="CC339" i="24"/>
  <c r="BS339" i="24"/>
  <c r="BT339" i="24"/>
  <c r="BU339" i="24"/>
  <c r="AY339" i="24"/>
  <c r="FO339" i="24" s="1"/>
  <c r="AZ339" i="24"/>
  <c r="FP339" i="24" s="1"/>
  <c r="BA339" i="24"/>
  <c r="FQ339" i="24" s="1"/>
  <c r="BB339" i="24"/>
  <c r="FR339" i="24" s="1"/>
  <c r="BI339" i="24"/>
  <c r="BC339" i="24"/>
  <c r="FS339" i="24" s="1"/>
  <c r="BJ339" i="24"/>
  <c r="BD339" i="24"/>
  <c r="FT339" i="24" s="1"/>
  <c r="BK339" i="24"/>
  <c r="BE339" i="24"/>
  <c r="FU339" i="24" s="1"/>
  <c r="BV339" i="24"/>
  <c r="BP339" i="24"/>
  <c r="AI339" i="24"/>
  <c r="EY339" i="24" s="1"/>
  <c r="BW339" i="24"/>
  <c r="BQ339" i="24"/>
  <c r="AJ339" i="24"/>
  <c r="EZ339" i="24" s="1"/>
  <c r="BX339" i="24"/>
  <c r="AK339" i="24"/>
  <c r="FA339" i="24" s="1"/>
  <c r="BY339" i="24"/>
  <c r="AL339" i="24"/>
  <c r="FB339" i="24" s="1"/>
  <c r="BZ339" i="24"/>
  <c r="AM339" i="24"/>
  <c r="FC339" i="24" s="1"/>
  <c r="CA339" i="24"/>
  <c r="AH339" i="24"/>
  <c r="EX339" i="24" s="1"/>
  <c r="CD339" i="24"/>
  <c r="CE339" i="24"/>
  <c r="BL339" i="24"/>
  <c r="AO339" i="24"/>
  <c r="FE339" i="24" s="1"/>
  <c r="CF339" i="24"/>
  <c r="BM339" i="24"/>
  <c r="AP339" i="24"/>
  <c r="FF339" i="24" s="1"/>
  <c r="CG339" i="24"/>
  <c r="BN339" i="24"/>
  <c r="AQ339" i="24"/>
  <c r="FG339" i="24" s="1"/>
  <c r="AC339" i="24"/>
  <c r="ES339" i="24" s="1"/>
  <c r="AF339" i="24"/>
  <c r="EV339" i="24" s="1"/>
  <c r="X339" i="24"/>
  <c r="EN339" i="24" s="1"/>
  <c r="O339" i="24"/>
  <c r="EE339" i="24" s="1"/>
  <c r="P339" i="24"/>
  <c r="EF339" i="24" s="1"/>
  <c r="CI339" i="24"/>
  <c r="V339" i="24"/>
  <c r="EL339" i="24" s="1"/>
  <c r="CJ339" i="24"/>
  <c r="AG339" i="24"/>
  <c r="EW339" i="24" s="1"/>
  <c r="AR339" i="24"/>
  <c r="FH339" i="24" s="1"/>
  <c r="K339" i="24"/>
  <c r="EA339" i="24" s="1"/>
  <c r="CH339" i="24"/>
  <c r="AS339" i="24"/>
  <c r="FI339" i="24" s="1"/>
  <c r="L339" i="24"/>
  <c r="EB339" i="24" s="1"/>
  <c r="AV339" i="24"/>
  <c r="FL339" i="24" s="1"/>
  <c r="AW339" i="24"/>
  <c r="FM339" i="24" s="1"/>
  <c r="W339" i="24"/>
  <c r="EM339" i="24" s="1"/>
  <c r="AT339" i="24"/>
  <c r="FJ339" i="24" s="1"/>
  <c r="M339" i="24"/>
  <c r="EC339" i="24" s="1"/>
  <c r="Q339" i="24"/>
  <c r="EG339" i="24" s="1"/>
  <c r="R339" i="24"/>
  <c r="EH339" i="24" s="1"/>
  <c r="U339" i="24"/>
  <c r="EK339" i="24" s="1"/>
  <c r="S339" i="24"/>
  <c r="EI339" i="24" s="1"/>
  <c r="AE339" i="24"/>
  <c r="EU339" i="24" s="1"/>
  <c r="CK339" i="24"/>
  <c r="AU339" i="24"/>
  <c r="FK339" i="24" s="1"/>
  <c r="N339" i="24"/>
  <c r="ED339" i="24" s="1"/>
  <c r="Z339" i="24"/>
  <c r="EP339" i="24" s="1"/>
  <c r="AA339" i="24"/>
  <c r="EQ339" i="24" s="1"/>
  <c r="AB339" i="24"/>
  <c r="ER339" i="24" s="1"/>
  <c r="BF339" i="24"/>
  <c r="FV339" i="24" s="1"/>
  <c r="BG339" i="24"/>
  <c r="FW339" i="24" s="1"/>
  <c r="BO339" i="24"/>
  <c r="Y339" i="24"/>
  <c r="EO339" i="24" s="1"/>
  <c r="DQ174" i="24"/>
  <c r="DR174" i="24"/>
  <c r="DS174" i="24"/>
  <c r="DT174" i="24"/>
  <c r="DV174" i="24"/>
  <c r="DU174" i="24"/>
  <c r="DW174" i="24"/>
  <c r="DX174" i="24"/>
  <c r="DY174" i="24"/>
  <c r="DI174" i="24"/>
  <c r="DJ174" i="24"/>
  <c r="DK174" i="24"/>
  <c r="DL174" i="24"/>
  <c r="DM174" i="24"/>
  <c r="DN174" i="24"/>
  <c r="DO174" i="24"/>
  <c r="DG174" i="24"/>
  <c r="DH174" i="24"/>
  <c r="CM174" i="24"/>
  <c r="CN174" i="24"/>
  <c r="CO174" i="24"/>
  <c r="CP174" i="24"/>
  <c r="CJ174" i="24"/>
  <c r="CK174" i="24"/>
  <c r="CQ174" i="24"/>
  <c r="CR174" i="24"/>
  <c r="CS174" i="24"/>
  <c r="CT174" i="24"/>
  <c r="CU174" i="24"/>
  <c r="BS174" i="24"/>
  <c r="BT174" i="24"/>
  <c r="BU174" i="24"/>
  <c r="CF174" i="24"/>
  <c r="AZ174" i="24"/>
  <c r="FP174" i="24" s="1"/>
  <c r="CG174" i="24"/>
  <c r="BA174" i="24"/>
  <c r="FQ174" i="24" s="1"/>
  <c r="CH174" i="24"/>
  <c r="BB174" i="24"/>
  <c r="FR174" i="24" s="1"/>
  <c r="CI174" i="24"/>
  <c r="BC174" i="24"/>
  <c r="FS174" i="24" s="1"/>
  <c r="BD174" i="24"/>
  <c r="FT174" i="24" s="1"/>
  <c r="BE174" i="24"/>
  <c r="FU174" i="24" s="1"/>
  <c r="BF174" i="24"/>
  <c r="FV174" i="24" s="1"/>
  <c r="BG174" i="24"/>
  <c r="FW174" i="24" s="1"/>
  <c r="BV174" i="24"/>
  <c r="BW174" i="24"/>
  <c r="BX174" i="24"/>
  <c r="BY174" i="24"/>
  <c r="BZ174" i="24"/>
  <c r="CA174" i="24"/>
  <c r="BI174" i="24"/>
  <c r="BJ174" i="24"/>
  <c r="BK174" i="24"/>
  <c r="AI174" i="24"/>
  <c r="EY174" i="24" s="1"/>
  <c r="CC174" i="24"/>
  <c r="AJ174" i="24"/>
  <c r="EZ174" i="24" s="1"/>
  <c r="CD174" i="24"/>
  <c r="AK174" i="24"/>
  <c r="FA174" i="24" s="1"/>
  <c r="CE174" i="24"/>
  <c r="AL174" i="24"/>
  <c r="FB174" i="24" s="1"/>
  <c r="AM174" i="24"/>
  <c r="FC174" i="24" s="1"/>
  <c r="BL174" i="24"/>
  <c r="BM174" i="24"/>
  <c r="BN174" i="24"/>
  <c r="AO174" i="24"/>
  <c r="FE174" i="24" s="1"/>
  <c r="BO174" i="24"/>
  <c r="AP174" i="24"/>
  <c r="FF174" i="24" s="1"/>
  <c r="AE174" i="24"/>
  <c r="EU174" i="24" s="1"/>
  <c r="AA174" i="24"/>
  <c r="EQ174" i="24" s="1"/>
  <c r="P174" i="24"/>
  <c r="EF174" i="24" s="1"/>
  <c r="Q174" i="24"/>
  <c r="EG174" i="24" s="1"/>
  <c r="AB174" i="24"/>
  <c r="ER174" i="24" s="1"/>
  <c r="AF174" i="24"/>
  <c r="EV174" i="24" s="1"/>
  <c r="AG174" i="24"/>
  <c r="EW174" i="24" s="1"/>
  <c r="R174" i="24"/>
  <c r="EH174" i="24" s="1"/>
  <c r="AY174" i="24"/>
  <c r="FO174" i="24" s="1"/>
  <c r="AC174" i="24"/>
  <c r="ES174" i="24" s="1"/>
  <c r="O174" i="24"/>
  <c r="EE174" i="24" s="1"/>
  <c r="AT174" i="24"/>
  <c r="FJ174" i="24" s="1"/>
  <c r="AS174" i="24"/>
  <c r="FI174" i="24" s="1"/>
  <c r="V174" i="24"/>
  <c r="EL174" i="24" s="1"/>
  <c r="BP174" i="24"/>
  <c r="K174" i="24"/>
  <c r="EA174" i="24" s="1"/>
  <c r="AR174" i="24"/>
  <c r="FH174" i="24" s="1"/>
  <c r="BQ174" i="24"/>
  <c r="L174" i="24"/>
  <c r="EB174" i="24" s="1"/>
  <c r="U174" i="24"/>
  <c r="EK174" i="24" s="1"/>
  <c r="M174" i="24"/>
  <c r="EC174" i="24" s="1"/>
  <c r="AQ174" i="24"/>
  <c r="FG174" i="24" s="1"/>
  <c r="S174" i="24"/>
  <c r="EI174" i="24" s="1"/>
  <c r="N174" i="24"/>
  <c r="ED174" i="24" s="1"/>
  <c r="AH174" i="24"/>
  <c r="EX174" i="24" s="1"/>
  <c r="AV174" i="24"/>
  <c r="FL174" i="24" s="1"/>
  <c r="AW174" i="24"/>
  <c r="FM174" i="24" s="1"/>
  <c r="AU174" i="24"/>
  <c r="FK174" i="24" s="1"/>
  <c r="W174" i="24"/>
  <c r="EM174" i="24" s="1"/>
  <c r="X174" i="24"/>
  <c r="EN174" i="24" s="1"/>
  <c r="Y174" i="24"/>
  <c r="EO174" i="24" s="1"/>
  <c r="Z174" i="24"/>
  <c r="EP174" i="24" s="1"/>
  <c r="DQ134" i="24"/>
  <c r="DR134" i="24"/>
  <c r="DS134" i="24"/>
  <c r="DT134" i="24"/>
  <c r="DV134" i="24"/>
  <c r="DU134" i="24"/>
  <c r="DJ134" i="24"/>
  <c r="DK134" i="24"/>
  <c r="DL134" i="24"/>
  <c r="DM134" i="24"/>
  <c r="DN134" i="24"/>
  <c r="DO134" i="24"/>
  <c r="DW134" i="24"/>
  <c r="CM134" i="24"/>
  <c r="DX134" i="24"/>
  <c r="DG134" i="24"/>
  <c r="CN134" i="24"/>
  <c r="DY134" i="24"/>
  <c r="DH134" i="24"/>
  <c r="CO134" i="24"/>
  <c r="DI134" i="24"/>
  <c r="CP134" i="24"/>
  <c r="CQ134" i="24"/>
  <c r="CR134" i="24"/>
  <c r="CS134" i="24"/>
  <c r="CT134" i="24"/>
  <c r="CH134" i="24"/>
  <c r="CI134" i="24"/>
  <c r="CJ134" i="24"/>
  <c r="CK134" i="24"/>
  <c r="CC134" i="24"/>
  <c r="CD134" i="24"/>
  <c r="CE134" i="24"/>
  <c r="BS134" i="24"/>
  <c r="CF134" i="24"/>
  <c r="BT134" i="24"/>
  <c r="CG134" i="24"/>
  <c r="BU134" i="24"/>
  <c r="BZ134" i="24"/>
  <c r="AZ134" i="24"/>
  <c r="FP134" i="24" s="1"/>
  <c r="CA134" i="24"/>
  <c r="BA134" i="24"/>
  <c r="FQ134" i="24" s="1"/>
  <c r="BB134" i="24"/>
  <c r="FR134" i="24" s="1"/>
  <c r="BC134" i="24"/>
  <c r="FS134" i="24" s="1"/>
  <c r="BD134" i="24"/>
  <c r="FT134" i="24" s="1"/>
  <c r="BE134" i="24"/>
  <c r="FU134" i="24" s="1"/>
  <c r="BF134" i="24"/>
  <c r="FV134" i="24" s="1"/>
  <c r="BG134" i="24"/>
  <c r="FW134" i="24" s="1"/>
  <c r="CU134" i="24"/>
  <c r="BL134" i="24"/>
  <c r="AT134" i="24"/>
  <c r="FJ134" i="24" s="1"/>
  <c r="AI134" i="24"/>
  <c r="EY134" i="24" s="1"/>
  <c r="BM134" i="24"/>
  <c r="AU134" i="24"/>
  <c r="FK134" i="24" s="1"/>
  <c r="AJ134" i="24"/>
  <c r="EZ134" i="24" s="1"/>
  <c r="BN134" i="24"/>
  <c r="AV134" i="24"/>
  <c r="FL134" i="24" s="1"/>
  <c r="AK134" i="24"/>
  <c r="FA134" i="24" s="1"/>
  <c r="BO134" i="24"/>
  <c r="AW134" i="24"/>
  <c r="FM134" i="24" s="1"/>
  <c r="AL134" i="24"/>
  <c r="FB134" i="24" s="1"/>
  <c r="BP134" i="24"/>
  <c r="AM134" i="24"/>
  <c r="FC134" i="24" s="1"/>
  <c r="BQ134" i="24"/>
  <c r="AO134" i="24"/>
  <c r="FE134" i="24" s="1"/>
  <c r="AP134" i="24"/>
  <c r="FF134" i="24" s="1"/>
  <c r="U134" i="24"/>
  <c r="EK134" i="24" s="1"/>
  <c r="AQ134" i="24"/>
  <c r="FG134" i="24" s="1"/>
  <c r="V134" i="24"/>
  <c r="EL134" i="24" s="1"/>
  <c r="W134" i="24"/>
  <c r="EM134" i="24" s="1"/>
  <c r="X134" i="24"/>
  <c r="EN134" i="24" s="1"/>
  <c r="Y134" i="24"/>
  <c r="EO134" i="24" s="1"/>
  <c r="O134" i="24"/>
  <c r="EE134" i="24" s="1"/>
  <c r="Z134" i="24"/>
  <c r="EP134" i="24" s="1"/>
  <c r="AH134" i="24"/>
  <c r="EX134" i="24" s="1"/>
  <c r="BV134" i="24"/>
  <c r="AA134" i="24"/>
  <c r="EQ134" i="24" s="1"/>
  <c r="K134" i="24"/>
  <c r="EA134" i="24" s="1"/>
  <c r="AE134" i="24"/>
  <c r="EU134" i="24" s="1"/>
  <c r="AF134" i="24"/>
  <c r="EV134" i="24" s="1"/>
  <c r="R134" i="24"/>
  <c r="EH134" i="24" s="1"/>
  <c r="BW134" i="24"/>
  <c r="AB134" i="24"/>
  <c r="ER134" i="24" s="1"/>
  <c r="L134" i="24"/>
  <c r="EB134" i="24" s="1"/>
  <c r="P134" i="24"/>
  <c r="EF134" i="24" s="1"/>
  <c r="BX134" i="24"/>
  <c r="AC134" i="24"/>
  <c r="ES134" i="24" s="1"/>
  <c r="M134" i="24"/>
  <c r="EC134" i="24" s="1"/>
  <c r="AG134" i="24"/>
  <c r="EW134" i="24" s="1"/>
  <c r="BY134" i="24"/>
  <c r="AY134" i="24"/>
  <c r="FO134" i="24" s="1"/>
  <c r="N134" i="24"/>
  <c r="ED134" i="24" s="1"/>
  <c r="Q134" i="24"/>
  <c r="EG134" i="24" s="1"/>
  <c r="S134" i="24"/>
  <c r="EI134" i="24" s="1"/>
  <c r="AS134" i="24"/>
  <c r="FI134" i="24" s="1"/>
  <c r="BI134" i="24"/>
  <c r="AR134" i="24"/>
  <c r="FH134" i="24" s="1"/>
  <c r="BJ134" i="24"/>
  <c r="BK134" i="24"/>
  <c r="DT389" i="24"/>
  <c r="DU389" i="24"/>
  <c r="DV389" i="24"/>
  <c r="DW389" i="24"/>
  <c r="DX389" i="24"/>
  <c r="DY389" i="24"/>
  <c r="CT389" i="24"/>
  <c r="DQ389" i="24"/>
  <c r="DR389" i="24"/>
  <c r="DS389" i="24"/>
  <c r="CM389" i="24"/>
  <c r="CN389" i="24"/>
  <c r="DG389" i="24"/>
  <c r="CO389" i="24"/>
  <c r="DH389" i="24"/>
  <c r="CP389" i="24"/>
  <c r="DI389" i="24"/>
  <c r="CQ389" i="24"/>
  <c r="DJ389" i="24"/>
  <c r="CR389" i="24"/>
  <c r="CS389" i="24"/>
  <c r="CU389" i="24"/>
  <c r="CC389" i="24"/>
  <c r="CD389" i="24"/>
  <c r="CE389" i="24"/>
  <c r="DK389" i="24"/>
  <c r="CF389" i="24"/>
  <c r="DL389" i="24"/>
  <c r="CG389" i="24"/>
  <c r="DM389" i="24"/>
  <c r="CH389" i="24"/>
  <c r="DN389" i="24"/>
  <c r="CI389" i="24"/>
  <c r="CJ389" i="24"/>
  <c r="CK389" i="24"/>
  <c r="BJ389" i="24"/>
  <c r="BK389" i="24"/>
  <c r="BL389" i="24"/>
  <c r="BM389" i="24"/>
  <c r="BN389" i="24"/>
  <c r="BO389" i="24"/>
  <c r="BP389" i="24"/>
  <c r="BQ389" i="24"/>
  <c r="BZ389" i="24"/>
  <c r="CA389" i="24"/>
  <c r="AO389" i="24"/>
  <c r="FE389" i="24" s="1"/>
  <c r="DO389" i="24"/>
  <c r="AZ389" i="24"/>
  <c r="FP389" i="24" s="1"/>
  <c r="BS389" i="24"/>
  <c r="BA389" i="24"/>
  <c r="FQ389" i="24" s="1"/>
  <c r="BT389" i="24"/>
  <c r="BB389" i="24"/>
  <c r="FR389" i="24" s="1"/>
  <c r="BU389" i="24"/>
  <c r="BI389" i="24"/>
  <c r="BC389" i="24"/>
  <c r="FS389" i="24" s="1"/>
  <c r="AP389" i="24"/>
  <c r="FF389" i="24" s="1"/>
  <c r="BV389" i="24"/>
  <c r="BD389" i="24"/>
  <c r="FT389" i="24" s="1"/>
  <c r="AQ389" i="24"/>
  <c r="FG389" i="24" s="1"/>
  <c r="BW389" i="24"/>
  <c r="BE389" i="24"/>
  <c r="FU389" i="24" s="1"/>
  <c r="AR389" i="24"/>
  <c r="FH389" i="24" s="1"/>
  <c r="BX389" i="24"/>
  <c r="BF389" i="24"/>
  <c r="FV389" i="24" s="1"/>
  <c r="AS389" i="24"/>
  <c r="FI389" i="24" s="1"/>
  <c r="AE389" i="24"/>
  <c r="EU389" i="24" s="1"/>
  <c r="BY389" i="24"/>
  <c r="W389" i="24"/>
  <c r="EM389" i="24" s="1"/>
  <c r="X389" i="24"/>
  <c r="EN389" i="24" s="1"/>
  <c r="Y389" i="24"/>
  <c r="EO389" i="24" s="1"/>
  <c r="Z389" i="24"/>
  <c r="EP389" i="24" s="1"/>
  <c r="AA389" i="24"/>
  <c r="EQ389" i="24" s="1"/>
  <c r="AT389" i="24"/>
  <c r="FJ389" i="24" s="1"/>
  <c r="AB389" i="24"/>
  <c r="ER389" i="24" s="1"/>
  <c r="AU389" i="24"/>
  <c r="FK389" i="24" s="1"/>
  <c r="AC389" i="24"/>
  <c r="ES389" i="24" s="1"/>
  <c r="AV389" i="24"/>
  <c r="FL389" i="24" s="1"/>
  <c r="AF389" i="24"/>
  <c r="EV389" i="24" s="1"/>
  <c r="AY389" i="24"/>
  <c r="FO389" i="24" s="1"/>
  <c r="AW389" i="24"/>
  <c r="FM389" i="24" s="1"/>
  <c r="Q389" i="24"/>
  <c r="EG389" i="24" s="1"/>
  <c r="K389" i="24"/>
  <c r="EA389" i="24" s="1"/>
  <c r="BG389" i="24"/>
  <c r="FW389" i="24" s="1"/>
  <c r="R389" i="24"/>
  <c r="EH389" i="24" s="1"/>
  <c r="AM389" i="24"/>
  <c r="FC389" i="24" s="1"/>
  <c r="S389" i="24"/>
  <c r="EI389" i="24" s="1"/>
  <c r="AG389" i="24"/>
  <c r="EW389" i="24" s="1"/>
  <c r="AH389" i="24"/>
  <c r="EX389" i="24" s="1"/>
  <c r="AI389" i="24"/>
  <c r="EY389" i="24" s="1"/>
  <c r="U389" i="24"/>
  <c r="EK389" i="24" s="1"/>
  <c r="AK389" i="24"/>
  <c r="FA389" i="24" s="1"/>
  <c r="AL389" i="24"/>
  <c r="FB389" i="24" s="1"/>
  <c r="AJ389" i="24"/>
  <c r="EZ389" i="24" s="1"/>
  <c r="V389" i="24"/>
  <c r="EL389" i="24" s="1"/>
  <c r="M389" i="24"/>
  <c r="EC389" i="24" s="1"/>
  <c r="N389" i="24"/>
  <c r="ED389" i="24" s="1"/>
  <c r="L389" i="24"/>
  <c r="EB389" i="24" s="1"/>
  <c r="O389" i="24"/>
  <c r="EE389" i="24" s="1"/>
  <c r="P389" i="24"/>
  <c r="EF389" i="24" s="1"/>
  <c r="DQ374" i="24"/>
  <c r="DR374" i="24"/>
  <c r="DS374" i="24"/>
  <c r="DT374" i="24"/>
  <c r="DV374" i="24"/>
  <c r="DU374" i="24"/>
  <c r="DW374" i="24"/>
  <c r="DN374" i="24"/>
  <c r="DX374" i="24"/>
  <c r="DO374" i="24"/>
  <c r="DY374" i="24"/>
  <c r="CN374" i="24"/>
  <c r="CO374" i="24"/>
  <c r="CP374" i="24"/>
  <c r="CQ374" i="24"/>
  <c r="CS374" i="24"/>
  <c r="CT374" i="24"/>
  <c r="CU374" i="24"/>
  <c r="DJ374" i="24"/>
  <c r="DK374" i="24"/>
  <c r="DL374" i="24"/>
  <c r="CM374" i="24"/>
  <c r="DM374" i="24"/>
  <c r="CR374" i="24"/>
  <c r="CC374" i="24"/>
  <c r="CD374" i="24"/>
  <c r="CI374" i="24"/>
  <c r="CJ374" i="24"/>
  <c r="CK374" i="24"/>
  <c r="BY374" i="24"/>
  <c r="DG374" i="24"/>
  <c r="BZ374" i="24"/>
  <c r="DH374" i="24"/>
  <c r="CA374" i="24"/>
  <c r="DI374" i="24"/>
  <c r="BI374" i="24"/>
  <c r="BJ374" i="24"/>
  <c r="BK374" i="24"/>
  <c r="BL374" i="24"/>
  <c r="CE374" i="24"/>
  <c r="BQ374" i="24"/>
  <c r="BC374" i="24"/>
  <c r="FS374" i="24" s="1"/>
  <c r="CF374" i="24"/>
  <c r="BD374" i="24"/>
  <c r="FT374" i="24" s="1"/>
  <c r="CG374" i="24"/>
  <c r="BE374" i="24"/>
  <c r="FU374" i="24" s="1"/>
  <c r="CH374" i="24"/>
  <c r="BF374" i="24"/>
  <c r="FV374" i="24" s="1"/>
  <c r="BG374" i="24"/>
  <c r="FW374" i="24" s="1"/>
  <c r="AY374" i="24"/>
  <c r="FO374" i="24" s="1"/>
  <c r="AZ374" i="24"/>
  <c r="FP374" i="24" s="1"/>
  <c r="AO374" i="24"/>
  <c r="FE374" i="24" s="1"/>
  <c r="BA374" i="24"/>
  <c r="FQ374" i="24" s="1"/>
  <c r="AP374" i="24"/>
  <c r="FF374" i="24" s="1"/>
  <c r="BB374" i="24"/>
  <c r="FR374" i="24" s="1"/>
  <c r="AQ374" i="24"/>
  <c r="FG374" i="24" s="1"/>
  <c r="AR374" i="24"/>
  <c r="FH374" i="24" s="1"/>
  <c r="AS374" i="24"/>
  <c r="FI374" i="24" s="1"/>
  <c r="AT374" i="24"/>
  <c r="FJ374" i="24" s="1"/>
  <c r="BN374" i="24"/>
  <c r="AE374" i="24"/>
  <c r="EU374" i="24" s="1"/>
  <c r="BO374" i="24"/>
  <c r="AF374" i="24"/>
  <c r="EV374" i="24" s="1"/>
  <c r="BP374" i="24"/>
  <c r="AG374" i="24"/>
  <c r="EW374" i="24" s="1"/>
  <c r="AH374" i="24"/>
  <c r="EX374" i="24" s="1"/>
  <c r="U374" i="24"/>
  <c r="EK374" i="24" s="1"/>
  <c r="AI374" i="24"/>
  <c r="EY374" i="24" s="1"/>
  <c r="V374" i="24"/>
  <c r="EL374" i="24" s="1"/>
  <c r="AJ374" i="24"/>
  <c r="EZ374" i="24" s="1"/>
  <c r="W374" i="24"/>
  <c r="EM374" i="24" s="1"/>
  <c r="AK374" i="24"/>
  <c r="FA374" i="24" s="1"/>
  <c r="X374" i="24"/>
  <c r="EN374" i="24" s="1"/>
  <c r="AU374" i="24"/>
  <c r="FK374" i="24" s="1"/>
  <c r="AL374" i="24"/>
  <c r="FB374" i="24" s="1"/>
  <c r="Y374" i="24"/>
  <c r="EO374" i="24" s="1"/>
  <c r="L374" i="24"/>
  <c r="EB374" i="24" s="1"/>
  <c r="M374" i="24"/>
  <c r="EC374" i="24" s="1"/>
  <c r="BS374" i="24"/>
  <c r="N374" i="24"/>
  <c r="ED374" i="24" s="1"/>
  <c r="BT374" i="24"/>
  <c r="BM374" i="24"/>
  <c r="O374" i="24"/>
  <c r="EE374" i="24" s="1"/>
  <c r="AW374" i="24"/>
  <c r="FM374" i="24" s="1"/>
  <c r="BU374" i="24"/>
  <c r="Z374" i="24"/>
  <c r="EP374" i="24" s="1"/>
  <c r="P374" i="24"/>
  <c r="EF374" i="24" s="1"/>
  <c r="BV374" i="24"/>
  <c r="AA374" i="24"/>
  <c r="EQ374" i="24" s="1"/>
  <c r="Q374" i="24"/>
  <c r="EG374" i="24" s="1"/>
  <c r="BW374" i="24"/>
  <c r="AB374" i="24"/>
  <c r="ER374" i="24" s="1"/>
  <c r="R374" i="24"/>
  <c r="EH374" i="24" s="1"/>
  <c r="BX374" i="24"/>
  <c r="AC374" i="24"/>
  <c r="ES374" i="24" s="1"/>
  <c r="S374" i="24"/>
  <c r="EI374" i="24" s="1"/>
  <c r="AV374" i="24"/>
  <c r="FL374" i="24" s="1"/>
  <c r="K374" i="24"/>
  <c r="EA374" i="24" s="1"/>
  <c r="AM374" i="24"/>
  <c r="FC374" i="24" s="1"/>
  <c r="DY324" i="24"/>
  <c r="DQ324" i="24"/>
  <c r="DR324" i="24"/>
  <c r="DS324" i="24"/>
  <c r="DT324" i="24"/>
  <c r="DU324" i="24"/>
  <c r="DG324" i="24"/>
  <c r="DV324" i="24"/>
  <c r="DH324" i="24"/>
  <c r="DW324" i="24"/>
  <c r="DI324" i="24"/>
  <c r="DX324" i="24"/>
  <c r="DJ324" i="24"/>
  <c r="DK324" i="24"/>
  <c r="DL324" i="24"/>
  <c r="DM324" i="24"/>
  <c r="DN324" i="24"/>
  <c r="DO324" i="24"/>
  <c r="CM324" i="24"/>
  <c r="CN324" i="24"/>
  <c r="CO324" i="24"/>
  <c r="CG324" i="24"/>
  <c r="CH324" i="24"/>
  <c r="CI324" i="24"/>
  <c r="CJ324" i="24"/>
  <c r="CK324" i="24"/>
  <c r="CP324" i="24"/>
  <c r="CQ324" i="24"/>
  <c r="CR324" i="24"/>
  <c r="CS324" i="24"/>
  <c r="CT324" i="24"/>
  <c r="CU324" i="24"/>
  <c r="BO324" i="24"/>
  <c r="BP324" i="24"/>
  <c r="BQ324" i="24"/>
  <c r="CC324" i="24"/>
  <c r="CD324" i="24"/>
  <c r="CE324" i="24"/>
  <c r="BS324" i="24"/>
  <c r="CF324" i="24"/>
  <c r="BT324" i="24"/>
  <c r="BY324" i="24"/>
  <c r="AS324" i="24"/>
  <c r="FI324" i="24" s="1"/>
  <c r="BZ324" i="24"/>
  <c r="AT324" i="24"/>
  <c r="FJ324" i="24" s="1"/>
  <c r="CA324" i="24"/>
  <c r="AU324" i="24"/>
  <c r="FK324" i="24" s="1"/>
  <c r="AV324" i="24"/>
  <c r="FL324" i="24" s="1"/>
  <c r="BI324" i="24"/>
  <c r="AY324" i="24"/>
  <c r="FO324" i="24" s="1"/>
  <c r="BJ324" i="24"/>
  <c r="AZ324" i="24"/>
  <c r="FP324" i="24" s="1"/>
  <c r="BU324" i="24"/>
  <c r="BV324" i="24"/>
  <c r="AE324" i="24"/>
  <c r="EU324" i="24" s="1"/>
  <c r="BW324" i="24"/>
  <c r="AF324" i="24"/>
  <c r="EV324" i="24" s="1"/>
  <c r="BX324" i="24"/>
  <c r="AG324" i="24"/>
  <c r="EW324" i="24" s="1"/>
  <c r="AH324" i="24"/>
  <c r="EX324" i="24" s="1"/>
  <c r="AI324" i="24"/>
  <c r="EY324" i="24" s="1"/>
  <c r="AJ324" i="24"/>
  <c r="EZ324" i="24" s="1"/>
  <c r="BA324" i="24"/>
  <c r="FQ324" i="24" s="1"/>
  <c r="AB324" i="24"/>
  <c r="ER324" i="24" s="1"/>
  <c r="BB324" i="24"/>
  <c r="FR324" i="24" s="1"/>
  <c r="AC324" i="24"/>
  <c r="ES324" i="24" s="1"/>
  <c r="BC324" i="24"/>
  <c r="FS324" i="24" s="1"/>
  <c r="BD324" i="24"/>
  <c r="FT324" i="24" s="1"/>
  <c r="BE324" i="24"/>
  <c r="FU324" i="24" s="1"/>
  <c r="BF324" i="24"/>
  <c r="FV324" i="24" s="1"/>
  <c r="BG324" i="24"/>
  <c r="FW324" i="24" s="1"/>
  <c r="AO324" i="24"/>
  <c r="FE324" i="24" s="1"/>
  <c r="AM324" i="24"/>
  <c r="FC324" i="24" s="1"/>
  <c r="AP324" i="24"/>
  <c r="FF324" i="24" s="1"/>
  <c r="AW324" i="24"/>
  <c r="FM324" i="24" s="1"/>
  <c r="V324" i="24"/>
  <c r="EL324" i="24" s="1"/>
  <c r="AQ324" i="24"/>
  <c r="FG324" i="24" s="1"/>
  <c r="U324" i="24"/>
  <c r="EK324" i="24" s="1"/>
  <c r="BK324" i="24"/>
  <c r="Q324" i="24"/>
  <c r="EG324" i="24" s="1"/>
  <c r="M324" i="24"/>
  <c r="EC324" i="24" s="1"/>
  <c r="O324" i="24"/>
  <c r="EE324" i="24" s="1"/>
  <c r="P324" i="24"/>
  <c r="EF324" i="24" s="1"/>
  <c r="W324" i="24"/>
  <c r="EM324" i="24" s="1"/>
  <c r="AR324" i="24"/>
  <c r="FH324" i="24" s="1"/>
  <c r="K324" i="24"/>
  <c r="EA324" i="24" s="1"/>
  <c r="L324" i="24"/>
  <c r="EB324" i="24" s="1"/>
  <c r="N324" i="24"/>
  <c r="ED324" i="24" s="1"/>
  <c r="BM324" i="24"/>
  <c r="BN324" i="24"/>
  <c r="AK324" i="24"/>
  <c r="FA324" i="24" s="1"/>
  <c r="X324" i="24"/>
  <c r="EN324" i="24" s="1"/>
  <c r="R324" i="24"/>
  <c r="EH324" i="24" s="1"/>
  <c r="BL324" i="24"/>
  <c r="Y324" i="24"/>
  <c r="EO324" i="24" s="1"/>
  <c r="S324" i="24"/>
  <c r="EI324" i="24" s="1"/>
  <c r="Z324" i="24"/>
  <c r="EP324" i="24" s="1"/>
  <c r="AL324" i="24"/>
  <c r="FB324" i="24" s="1"/>
  <c r="AA324" i="24"/>
  <c r="EQ324" i="24" s="1"/>
  <c r="DV344" i="24"/>
  <c r="DW344" i="24"/>
  <c r="DO344" i="24"/>
  <c r="CP344" i="24"/>
  <c r="CO344" i="24"/>
  <c r="BO344" i="24"/>
  <c r="AY344" i="24"/>
  <c r="FO344" i="24" s="1"/>
  <c r="CF344" i="24"/>
  <c r="AQ344" i="24"/>
  <c r="FG344" i="24" s="1"/>
  <c r="AF344" i="24"/>
  <c r="EV344" i="24" s="1"/>
  <c r="AC344" i="24"/>
  <c r="ES344" i="24" s="1"/>
  <c r="AK344" i="24"/>
  <c r="FA344" i="24" s="1"/>
  <c r="K344" i="24"/>
  <c r="EA344" i="24" s="1"/>
  <c r="BJ344" i="24"/>
  <c r="Q344" i="24"/>
  <c r="EG344" i="24" s="1"/>
  <c r="BL344" i="24"/>
  <c r="DQ179" i="24"/>
  <c r="DV179" i="24"/>
  <c r="DW179" i="24"/>
  <c r="DX179" i="24"/>
  <c r="DY179" i="24"/>
  <c r="DR179" i="24"/>
  <c r="DS179" i="24"/>
  <c r="DT179" i="24"/>
  <c r="DU179" i="24"/>
  <c r="DG179" i="24"/>
  <c r="DH179" i="24"/>
  <c r="DI179" i="24"/>
  <c r="DJ179" i="24"/>
  <c r="DK179" i="24"/>
  <c r="CT179" i="24"/>
  <c r="CG179" i="24"/>
  <c r="CU179" i="24"/>
  <c r="CC179" i="24"/>
  <c r="CD179" i="24"/>
  <c r="CE179" i="24"/>
  <c r="CF179" i="24"/>
  <c r="DL179" i="24"/>
  <c r="DM179" i="24"/>
  <c r="DN179" i="24"/>
  <c r="DO179" i="24"/>
  <c r="BU179" i="24"/>
  <c r="BO179" i="24"/>
  <c r="BV179" i="24"/>
  <c r="BP179" i="24"/>
  <c r="BW179" i="24"/>
  <c r="BQ179" i="24"/>
  <c r="BX179" i="24"/>
  <c r="BY179" i="24"/>
  <c r="AY179" i="24"/>
  <c r="FO179" i="24" s="1"/>
  <c r="CM179" i="24"/>
  <c r="BZ179" i="24"/>
  <c r="AZ179" i="24"/>
  <c r="FP179" i="24" s="1"/>
  <c r="CN179" i="24"/>
  <c r="CA179" i="24"/>
  <c r="BA179" i="24"/>
  <c r="FQ179" i="24" s="1"/>
  <c r="CO179" i="24"/>
  <c r="BB179" i="24"/>
  <c r="FR179" i="24" s="1"/>
  <c r="CH179" i="24"/>
  <c r="BG179" i="24"/>
  <c r="FW179" i="24" s="1"/>
  <c r="AS179" i="24"/>
  <c r="FI179" i="24" s="1"/>
  <c r="CI179" i="24"/>
  <c r="AT179" i="24"/>
  <c r="FJ179" i="24" s="1"/>
  <c r="CJ179" i="24"/>
  <c r="AU179" i="24"/>
  <c r="FK179" i="24" s="1"/>
  <c r="CK179" i="24"/>
  <c r="AV179" i="24"/>
  <c r="FL179" i="24" s="1"/>
  <c r="CP179" i="24"/>
  <c r="AO179" i="24"/>
  <c r="FE179" i="24" s="1"/>
  <c r="CQ179" i="24"/>
  <c r="AP179" i="24"/>
  <c r="FF179" i="24" s="1"/>
  <c r="AE179" i="24"/>
  <c r="EU179" i="24" s="1"/>
  <c r="CR179" i="24"/>
  <c r="BS179" i="24"/>
  <c r="AQ179" i="24"/>
  <c r="FG179" i="24" s="1"/>
  <c r="AF179" i="24"/>
  <c r="EV179" i="24" s="1"/>
  <c r="CS179" i="24"/>
  <c r="BT179" i="24"/>
  <c r="AR179" i="24"/>
  <c r="FH179" i="24" s="1"/>
  <c r="AG179" i="24"/>
  <c r="EW179" i="24" s="1"/>
  <c r="BC179" i="24"/>
  <c r="FS179" i="24" s="1"/>
  <c r="AW179" i="24"/>
  <c r="FM179" i="24" s="1"/>
  <c r="AH179" i="24"/>
  <c r="EX179" i="24" s="1"/>
  <c r="BD179" i="24"/>
  <c r="FT179" i="24" s="1"/>
  <c r="AI179" i="24"/>
  <c r="EY179" i="24" s="1"/>
  <c r="BI179" i="24"/>
  <c r="BE179" i="24"/>
  <c r="FU179" i="24" s="1"/>
  <c r="AJ179" i="24"/>
  <c r="EZ179" i="24" s="1"/>
  <c r="BJ179" i="24"/>
  <c r="AB179" i="24"/>
  <c r="ER179" i="24" s="1"/>
  <c r="AC179" i="24"/>
  <c r="ES179" i="24" s="1"/>
  <c r="N179" i="24"/>
  <c r="ED179" i="24" s="1"/>
  <c r="U179" i="24"/>
  <c r="EK179" i="24" s="1"/>
  <c r="K179" i="24"/>
  <c r="EA179" i="24" s="1"/>
  <c r="V179" i="24"/>
  <c r="EL179" i="24" s="1"/>
  <c r="L179" i="24"/>
  <c r="EB179" i="24" s="1"/>
  <c r="M179" i="24"/>
  <c r="EC179" i="24" s="1"/>
  <c r="BK179" i="24"/>
  <c r="BM179" i="24"/>
  <c r="W179" i="24"/>
  <c r="EM179" i="24" s="1"/>
  <c r="O179" i="24"/>
  <c r="EE179" i="24" s="1"/>
  <c r="X179" i="24"/>
  <c r="EN179" i="24" s="1"/>
  <c r="AK179" i="24"/>
  <c r="FA179" i="24" s="1"/>
  <c r="AL179" i="24"/>
  <c r="FB179" i="24" s="1"/>
  <c r="BL179" i="24"/>
  <c r="P179" i="24"/>
  <c r="EF179" i="24" s="1"/>
  <c r="Y179" i="24"/>
  <c r="EO179" i="24" s="1"/>
  <c r="Z179" i="24"/>
  <c r="EP179" i="24" s="1"/>
  <c r="AM179" i="24"/>
  <c r="FC179" i="24" s="1"/>
  <c r="AA179" i="24"/>
  <c r="EQ179" i="24" s="1"/>
  <c r="BN179" i="24"/>
  <c r="Q179" i="24"/>
  <c r="EG179" i="24" s="1"/>
  <c r="S179" i="24"/>
  <c r="EI179" i="24" s="1"/>
  <c r="BF179" i="24"/>
  <c r="FV179" i="24" s="1"/>
  <c r="R179" i="24"/>
  <c r="EH179" i="24" s="1"/>
  <c r="DY404" i="24"/>
  <c r="DQ404" i="24"/>
  <c r="DR404" i="24"/>
  <c r="DS404" i="24"/>
  <c r="DT404" i="24"/>
  <c r="DU404" i="24"/>
  <c r="DV404" i="24"/>
  <c r="DW404" i="24"/>
  <c r="DG404" i="24"/>
  <c r="DH404" i="24"/>
  <c r="DI404" i="24"/>
  <c r="DJ404" i="24"/>
  <c r="DK404" i="24"/>
  <c r="CS404" i="24"/>
  <c r="CT404" i="24"/>
  <c r="CU404" i="24"/>
  <c r="CG404" i="24"/>
  <c r="CH404" i="24"/>
  <c r="CI404" i="24"/>
  <c r="CJ404" i="24"/>
  <c r="CK404" i="24"/>
  <c r="CM404" i="24"/>
  <c r="CN404" i="24"/>
  <c r="DX404" i="24"/>
  <c r="CC404" i="24"/>
  <c r="CD404" i="24"/>
  <c r="CE404" i="24"/>
  <c r="CF404" i="24"/>
  <c r="DL404" i="24"/>
  <c r="BO404" i="24"/>
  <c r="DM404" i="24"/>
  <c r="BP404" i="24"/>
  <c r="DN404" i="24"/>
  <c r="BQ404" i="24"/>
  <c r="DO404" i="24"/>
  <c r="CO404" i="24"/>
  <c r="BS404" i="24"/>
  <c r="CP404" i="24"/>
  <c r="BT404" i="24"/>
  <c r="CQ404" i="24"/>
  <c r="BU404" i="24"/>
  <c r="CR404" i="24"/>
  <c r="BV404" i="24"/>
  <c r="CA404" i="24"/>
  <c r="BK404" i="24"/>
  <c r="AS404" i="24"/>
  <c r="FI404" i="24" s="1"/>
  <c r="BL404" i="24"/>
  <c r="AT404" i="24"/>
  <c r="FJ404" i="24" s="1"/>
  <c r="BM404" i="24"/>
  <c r="BN404" i="24"/>
  <c r="AY404" i="24"/>
  <c r="FO404" i="24" s="1"/>
  <c r="AZ404" i="24"/>
  <c r="FP404" i="24" s="1"/>
  <c r="BA404" i="24"/>
  <c r="FQ404" i="24" s="1"/>
  <c r="BB404" i="24"/>
  <c r="FR404" i="24" s="1"/>
  <c r="AE404" i="24"/>
  <c r="EU404" i="24" s="1"/>
  <c r="BC404" i="24"/>
  <c r="FS404" i="24" s="1"/>
  <c r="AF404" i="24"/>
  <c r="EV404" i="24" s="1"/>
  <c r="BD404" i="24"/>
  <c r="FT404" i="24" s="1"/>
  <c r="AG404" i="24"/>
  <c r="EW404" i="24" s="1"/>
  <c r="BE404" i="24"/>
  <c r="FU404" i="24" s="1"/>
  <c r="BF404" i="24"/>
  <c r="FV404" i="24" s="1"/>
  <c r="AO404" i="24"/>
  <c r="FE404" i="24" s="1"/>
  <c r="AI404" i="24"/>
  <c r="EY404" i="24" s="1"/>
  <c r="BG404" i="24"/>
  <c r="FW404" i="24" s="1"/>
  <c r="AP404" i="24"/>
  <c r="FF404" i="24" s="1"/>
  <c r="AJ404" i="24"/>
  <c r="EZ404" i="24" s="1"/>
  <c r="AK404" i="24"/>
  <c r="FA404" i="24" s="1"/>
  <c r="AB404" i="24"/>
  <c r="ER404" i="24" s="1"/>
  <c r="AL404" i="24"/>
  <c r="FB404" i="24" s="1"/>
  <c r="AC404" i="24"/>
  <c r="ES404" i="24" s="1"/>
  <c r="BI404" i="24"/>
  <c r="AM404" i="24"/>
  <c r="FC404" i="24" s="1"/>
  <c r="BJ404" i="24"/>
  <c r="AQ404" i="24"/>
  <c r="FG404" i="24" s="1"/>
  <c r="AR404" i="24"/>
  <c r="FH404" i="24" s="1"/>
  <c r="AU404" i="24"/>
  <c r="FK404" i="24" s="1"/>
  <c r="AV404" i="24"/>
  <c r="FL404" i="24" s="1"/>
  <c r="AW404" i="24"/>
  <c r="FM404" i="24" s="1"/>
  <c r="Z404" i="24"/>
  <c r="EP404" i="24" s="1"/>
  <c r="O404" i="24"/>
  <c r="EE404" i="24" s="1"/>
  <c r="K404" i="24"/>
  <c r="EA404" i="24" s="1"/>
  <c r="N404" i="24"/>
  <c r="ED404" i="24" s="1"/>
  <c r="P404" i="24"/>
  <c r="EF404" i="24" s="1"/>
  <c r="AH404" i="24"/>
  <c r="EX404" i="24" s="1"/>
  <c r="X404" i="24"/>
  <c r="EN404" i="24" s="1"/>
  <c r="L404" i="24"/>
  <c r="EB404" i="24" s="1"/>
  <c r="U404" i="24"/>
  <c r="EK404" i="24" s="1"/>
  <c r="V404" i="24"/>
  <c r="EL404" i="24" s="1"/>
  <c r="Y404" i="24"/>
  <c r="EO404" i="24" s="1"/>
  <c r="M404" i="24"/>
  <c r="EC404" i="24" s="1"/>
  <c r="W404" i="24"/>
  <c r="EM404" i="24" s="1"/>
  <c r="AA404" i="24"/>
  <c r="EQ404" i="24" s="1"/>
  <c r="BX404" i="24"/>
  <c r="BZ404" i="24"/>
  <c r="S404" i="24"/>
  <c r="EI404" i="24" s="1"/>
  <c r="BW404" i="24"/>
  <c r="Q404" i="24"/>
  <c r="EG404" i="24" s="1"/>
  <c r="BY404" i="24"/>
  <c r="R404" i="24"/>
  <c r="EH404" i="24" s="1"/>
  <c r="DT329" i="24"/>
  <c r="DU329" i="24"/>
  <c r="DV329" i="24"/>
  <c r="DW329" i="24"/>
  <c r="DX329" i="24"/>
  <c r="DY329" i="24"/>
  <c r="DQ329" i="24"/>
  <c r="DR329" i="24"/>
  <c r="CS329" i="24"/>
  <c r="CT329" i="24"/>
  <c r="CU329" i="24"/>
  <c r="DS329" i="24"/>
  <c r="DG329" i="24"/>
  <c r="DH329" i="24"/>
  <c r="DI329" i="24"/>
  <c r="DJ329" i="24"/>
  <c r="CC329" i="24"/>
  <c r="CD329" i="24"/>
  <c r="CE329" i="24"/>
  <c r="CF329" i="24"/>
  <c r="CG329" i="24"/>
  <c r="CH329" i="24"/>
  <c r="CI329" i="24"/>
  <c r="DO329" i="24"/>
  <c r="BX329" i="24"/>
  <c r="BY329" i="24"/>
  <c r="BJ329" i="24"/>
  <c r="BK329" i="24"/>
  <c r="CM329" i="24"/>
  <c r="BL329" i="24"/>
  <c r="CN329" i="24"/>
  <c r="BM329" i="24"/>
  <c r="CO329" i="24"/>
  <c r="CJ329" i="24"/>
  <c r="BN329" i="24"/>
  <c r="CP329" i="24"/>
  <c r="CK329" i="24"/>
  <c r="BS329" i="24"/>
  <c r="BO329" i="24"/>
  <c r="CQ329" i="24"/>
  <c r="BT329" i="24"/>
  <c r="BP329" i="24"/>
  <c r="CR329" i="24"/>
  <c r="BU329" i="24"/>
  <c r="BQ329" i="24"/>
  <c r="DK329" i="24"/>
  <c r="BV329" i="24"/>
  <c r="DL329" i="24"/>
  <c r="BW329" i="24"/>
  <c r="AO329" i="24"/>
  <c r="FE329" i="24" s="1"/>
  <c r="DM329" i="24"/>
  <c r="BZ329" i="24"/>
  <c r="AP329" i="24"/>
  <c r="FF329" i="24" s="1"/>
  <c r="DN329" i="24"/>
  <c r="CA329" i="24"/>
  <c r="AQ329" i="24"/>
  <c r="FG329" i="24" s="1"/>
  <c r="AS329" i="24"/>
  <c r="FI329" i="24" s="1"/>
  <c r="AT329" i="24"/>
  <c r="FJ329" i="24" s="1"/>
  <c r="BD329" i="24"/>
  <c r="FT329" i="24" s="1"/>
  <c r="BE329" i="24"/>
  <c r="FU329" i="24" s="1"/>
  <c r="BF329" i="24"/>
  <c r="FV329" i="24" s="1"/>
  <c r="BG329" i="24"/>
  <c r="FW329" i="24" s="1"/>
  <c r="AR329" i="24"/>
  <c r="FH329" i="24" s="1"/>
  <c r="AE329" i="24"/>
  <c r="EU329" i="24" s="1"/>
  <c r="AY329" i="24"/>
  <c r="FO329" i="24" s="1"/>
  <c r="AJ329" i="24"/>
  <c r="EZ329" i="24" s="1"/>
  <c r="W329" i="24"/>
  <c r="EM329" i="24" s="1"/>
  <c r="AZ329" i="24"/>
  <c r="FP329" i="24" s="1"/>
  <c r="AK329" i="24"/>
  <c r="FA329" i="24" s="1"/>
  <c r="X329" i="24"/>
  <c r="EN329" i="24" s="1"/>
  <c r="BA329" i="24"/>
  <c r="FQ329" i="24" s="1"/>
  <c r="AL329" i="24"/>
  <c r="FB329" i="24" s="1"/>
  <c r="Y329" i="24"/>
  <c r="EO329" i="24" s="1"/>
  <c r="BI329" i="24"/>
  <c r="BB329" i="24"/>
  <c r="FR329" i="24" s="1"/>
  <c r="AM329" i="24"/>
  <c r="FC329" i="24" s="1"/>
  <c r="Z329" i="24"/>
  <c r="EP329" i="24" s="1"/>
  <c r="BC329" i="24"/>
  <c r="FS329" i="24" s="1"/>
  <c r="AA329" i="24"/>
  <c r="EQ329" i="24" s="1"/>
  <c r="AB329" i="24"/>
  <c r="ER329" i="24" s="1"/>
  <c r="AU329" i="24"/>
  <c r="FK329" i="24" s="1"/>
  <c r="AC329" i="24"/>
  <c r="ES329" i="24" s="1"/>
  <c r="AV329" i="24"/>
  <c r="FL329" i="24" s="1"/>
  <c r="AW329" i="24"/>
  <c r="FM329" i="24" s="1"/>
  <c r="Q329" i="24"/>
  <c r="EG329" i="24" s="1"/>
  <c r="R329" i="24"/>
  <c r="EH329" i="24" s="1"/>
  <c r="U329" i="24"/>
  <c r="EK329" i="24" s="1"/>
  <c r="S329" i="24"/>
  <c r="EI329" i="24" s="1"/>
  <c r="V329" i="24"/>
  <c r="EL329" i="24" s="1"/>
  <c r="L329" i="24"/>
  <c r="EB329" i="24" s="1"/>
  <c r="K329" i="24"/>
  <c r="EA329" i="24" s="1"/>
  <c r="O329" i="24"/>
  <c r="EE329" i="24" s="1"/>
  <c r="AI329" i="24"/>
  <c r="EY329" i="24" s="1"/>
  <c r="P329" i="24"/>
  <c r="EF329" i="24" s="1"/>
  <c r="AF329" i="24"/>
  <c r="EV329" i="24" s="1"/>
  <c r="M329" i="24"/>
  <c r="EC329" i="24" s="1"/>
  <c r="N329" i="24"/>
  <c r="ED329" i="24" s="1"/>
  <c r="AH329" i="24"/>
  <c r="EX329" i="24" s="1"/>
  <c r="AG329" i="24"/>
  <c r="EW329" i="24" s="1"/>
  <c r="DT259" i="24"/>
  <c r="DU259" i="24"/>
  <c r="DV259" i="24"/>
  <c r="DW259" i="24"/>
  <c r="DX259" i="24"/>
  <c r="DY259" i="24"/>
  <c r="DQ259" i="24"/>
  <c r="DR259" i="24"/>
  <c r="DS259" i="24"/>
  <c r="CS259" i="24"/>
  <c r="CT259" i="24"/>
  <c r="CU259" i="24"/>
  <c r="DG259" i="24"/>
  <c r="DH259" i="24"/>
  <c r="DI259" i="24"/>
  <c r="DJ259" i="24"/>
  <c r="CC259" i="24"/>
  <c r="CD259" i="24"/>
  <c r="CE259" i="24"/>
  <c r="CF259" i="24"/>
  <c r="CG259" i="24"/>
  <c r="CM259" i="24"/>
  <c r="CH259" i="24"/>
  <c r="CN259" i="24"/>
  <c r="CI259" i="24"/>
  <c r="DK259" i="24"/>
  <c r="BX259" i="24"/>
  <c r="DL259" i="24"/>
  <c r="BY259" i="24"/>
  <c r="DM259" i="24"/>
  <c r="BZ259" i="24"/>
  <c r="DN259" i="24"/>
  <c r="DO259" i="24"/>
  <c r="CJ259" i="24"/>
  <c r="BS259" i="24"/>
  <c r="BJ259" i="24"/>
  <c r="CK259" i="24"/>
  <c r="BT259" i="24"/>
  <c r="BK259" i="24"/>
  <c r="BU259" i="24"/>
  <c r="BL259" i="24"/>
  <c r="BV259" i="24"/>
  <c r="BM259" i="24"/>
  <c r="BW259" i="24"/>
  <c r="BN259" i="24"/>
  <c r="CA259" i="24"/>
  <c r="BO259" i="24"/>
  <c r="BP259" i="24"/>
  <c r="BQ259" i="24"/>
  <c r="BD259" i="24"/>
  <c r="FT259" i="24" s="1"/>
  <c r="BE259" i="24"/>
  <c r="FU259" i="24" s="1"/>
  <c r="AO259" i="24"/>
  <c r="FE259" i="24" s="1"/>
  <c r="BF259" i="24"/>
  <c r="FV259" i="24" s="1"/>
  <c r="AP259" i="24"/>
  <c r="FF259" i="24" s="1"/>
  <c r="BG259" i="24"/>
  <c r="FW259" i="24" s="1"/>
  <c r="AQ259" i="24"/>
  <c r="FG259" i="24" s="1"/>
  <c r="AS259" i="24"/>
  <c r="FI259" i="24" s="1"/>
  <c r="AT259" i="24"/>
  <c r="FJ259" i="24" s="1"/>
  <c r="AZ259" i="24"/>
  <c r="FP259" i="24" s="1"/>
  <c r="BA259" i="24"/>
  <c r="FQ259" i="24" s="1"/>
  <c r="BB259" i="24"/>
  <c r="FR259" i="24" s="1"/>
  <c r="BI259" i="24"/>
  <c r="BC259" i="24"/>
  <c r="FS259" i="24" s="1"/>
  <c r="AE259" i="24"/>
  <c r="EU259" i="24" s="1"/>
  <c r="CO259" i="24"/>
  <c r="AU259" i="24"/>
  <c r="FK259" i="24" s="1"/>
  <c r="W259" i="24"/>
  <c r="EM259" i="24" s="1"/>
  <c r="CP259" i="24"/>
  <c r="AV259" i="24"/>
  <c r="FL259" i="24" s="1"/>
  <c r="X259" i="24"/>
  <c r="EN259" i="24" s="1"/>
  <c r="CQ259" i="24"/>
  <c r="AW259" i="24"/>
  <c r="FM259" i="24" s="1"/>
  <c r="Y259" i="24"/>
  <c r="EO259" i="24" s="1"/>
  <c r="CR259" i="24"/>
  <c r="Z259" i="24"/>
  <c r="EP259" i="24" s="1"/>
  <c r="AA259" i="24"/>
  <c r="EQ259" i="24" s="1"/>
  <c r="AB259" i="24"/>
  <c r="ER259" i="24" s="1"/>
  <c r="AC259" i="24"/>
  <c r="ES259" i="24" s="1"/>
  <c r="Q259" i="24"/>
  <c r="EG259" i="24" s="1"/>
  <c r="R259" i="24"/>
  <c r="EH259" i="24" s="1"/>
  <c r="U259" i="24"/>
  <c r="EK259" i="24" s="1"/>
  <c r="S259" i="24"/>
  <c r="EI259" i="24" s="1"/>
  <c r="L259" i="24"/>
  <c r="EB259" i="24" s="1"/>
  <c r="AF259" i="24"/>
  <c r="EV259" i="24" s="1"/>
  <c r="V259" i="24"/>
  <c r="EL259" i="24" s="1"/>
  <c r="AY259" i="24"/>
  <c r="FO259" i="24" s="1"/>
  <c r="AG259" i="24"/>
  <c r="EW259" i="24" s="1"/>
  <c r="AH259" i="24"/>
  <c r="EX259" i="24" s="1"/>
  <c r="K259" i="24"/>
  <c r="EA259" i="24" s="1"/>
  <c r="AI259" i="24"/>
  <c r="EY259" i="24" s="1"/>
  <c r="AK259" i="24"/>
  <c r="FA259" i="24" s="1"/>
  <c r="AJ259" i="24"/>
  <c r="EZ259" i="24" s="1"/>
  <c r="AL259" i="24"/>
  <c r="FB259" i="24" s="1"/>
  <c r="AM259" i="24"/>
  <c r="FC259" i="24" s="1"/>
  <c r="P259" i="24"/>
  <c r="EF259" i="24" s="1"/>
  <c r="N259" i="24"/>
  <c r="ED259" i="24" s="1"/>
  <c r="M259" i="24"/>
  <c r="EC259" i="24" s="1"/>
  <c r="AR259" i="24"/>
  <c r="FH259" i="24" s="1"/>
  <c r="O259" i="24"/>
  <c r="EE259" i="24" s="1"/>
  <c r="DQ14" i="24"/>
  <c r="DR14" i="24"/>
  <c r="DS14" i="24"/>
  <c r="DT14" i="24"/>
  <c r="DV14" i="24"/>
  <c r="DU14" i="24"/>
  <c r="DW14" i="24"/>
  <c r="DX14" i="24"/>
  <c r="DY14" i="24"/>
  <c r="DJ14" i="24"/>
  <c r="DK14" i="24"/>
  <c r="DL14" i="24"/>
  <c r="DM14" i="24"/>
  <c r="DN14" i="24"/>
  <c r="DO14" i="24"/>
  <c r="DG14" i="24"/>
  <c r="DH14" i="24"/>
  <c r="DI14" i="24"/>
  <c r="CQ14" i="24"/>
  <c r="CR14" i="24"/>
  <c r="CS14" i="24"/>
  <c r="CT14" i="24"/>
  <c r="CU14" i="24"/>
  <c r="CM14" i="24"/>
  <c r="CN14" i="24"/>
  <c r="BS14" i="24"/>
  <c r="CO14" i="24"/>
  <c r="BT14" i="24"/>
  <c r="CP14" i="24"/>
  <c r="BX14" i="24"/>
  <c r="CC14" i="24"/>
  <c r="BU14" i="24"/>
  <c r="BV14" i="24"/>
  <c r="BW14" i="24"/>
  <c r="BY14" i="24"/>
  <c r="BZ14" i="24"/>
  <c r="CA14" i="24"/>
  <c r="AZ14" i="24"/>
  <c r="FP14" i="24" s="1"/>
  <c r="BA14" i="24"/>
  <c r="FQ14" i="24" s="1"/>
  <c r="BB14" i="24"/>
  <c r="FR14" i="24" s="1"/>
  <c r="BC14" i="24"/>
  <c r="FS14" i="24" s="1"/>
  <c r="CD14" i="24"/>
  <c r="BD14" i="24"/>
  <c r="FT14" i="24" s="1"/>
  <c r="CE14" i="24"/>
  <c r="BE14" i="24"/>
  <c r="FU14" i="24" s="1"/>
  <c r="CF14" i="24"/>
  <c r="BF14" i="24"/>
  <c r="FV14" i="24" s="1"/>
  <c r="CG14" i="24"/>
  <c r="BG14" i="24"/>
  <c r="FW14" i="24" s="1"/>
  <c r="BI14" i="24"/>
  <c r="BJ14" i="24"/>
  <c r="BK14" i="24"/>
  <c r="BL14" i="24"/>
  <c r="BM14" i="24"/>
  <c r="BN14" i="24"/>
  <c r="BO14" i="24"/>
  <c r="AY14" i="24"/>
  <c r="FO14" i="24" s="1"/>
  <c r="AI14" i="24"/>
  <c r="EY14" i="24" s="1"/>
  <c r="AJ14" i="24"/>
  <c r="EZ14" i="24" s="1"/>
  <c r="AK14" i="24"/>
  <c r="FA14" i="24" s="1"/>
  <c r="AL14" i="24"/>
  <c r="FB14" i="24" s="1"/>
  <c r="CH14" i="24"/>
  <c r="AM14" i="24"/>
  <c r="FC14" i="24" s="1"/>
  <c r="CI14" i="24"/>
  <c r="CJ14" i="24"/>
  <c r="U14" i="24"/>
  <c r="EK14" i="24" s="1"/>
  <c r="CK14" i="24"/>
  <c r="BP14" i="24"/>
  <c r="X14" i="24"/>
  <c r="EN14" i="24" s="1"/>
  <c r="O14" i="24"/>
  <c r="EE14" i="24" s="1"/>
  <c r="AS14" i="24"/>
  <c r="FI14" i="24" s="1"/>
  <c r="BQ14" i="24"/>
  <c r="Y14" i="24"/>
  <c r="EO14" i="24" s="1"/>
  <c r="AH14" i="24"/>
  <c r="EX14" i="24" s="1"/>
  <c r="AU14" i="24"/>
  <c r="FK14" i="24" s="1"/>
  <c r="Z14" i="24"/>
  <c r="EP14" i="24" s="1"/>
  <c r="AA14" i="24"/>
  <c r="EQ14" i="24" s="1"/>
  <c r="AP14" i="24"/>
  <c r="FF14" i="24" s="1"/>
  <c r="AB14" i="24"/>
  <c r="ER14" i="24" s="1"/>
  <c r="K14" i="24"/>
  <c r="EA14" i="24" s="1"/>
  <c r="AF14" i="24"/>
  <c r="EV14" i="24" s="1"/>
  <c r="AC14" i="24"/>
  <c r="ES14" i="24" s="1"/>
  <c r="L14" i="24"/>
  <c r="EB14" i="24" s="1"/>
  <c r="R14" i="24"/>
  <c r="EH14" i="24" s="1"/>
  <c r="M14" i="24"/>
  <c r="EC14" i="24" s="1"/>
  <c r="AG14" i="24"/>
  <c r="EW14" i="24" s="1"/>
  <c r="AQ14" i="24"/>
  <c r="FG14" i="24" s="1"/>
  <c r="AR14" i="24"/>
  <c r="FH14" i="24" s="1"/>
  <c r="AE14" i="24"/>
  <c r="EU14" i="24" s="1"/>
  <c r="N14" i="24"/>
  <c r="ED14" i="24" s="1"/>
  <c r="AO14" i="24"/>
  <c r="FE14" i="24" s="1"/>
  <c r="P14" i="24"/>
  <c r="EF14" i="24" s="1"/>
  <c r="Q14" i="24"/>
  <c r="EG14" i="24" s="1"/>
  <c r="S14" i="24"/>
  <c r="EI14" i="24" s="1"/>
  <c r="AT14" i="24"/>
  <c r="FJ14" i="24" s="1"/>
  <c r="W14" i="24"/>
  <c r="EM14" i="24" s="1"/>
  <c r="AV14" i="24"/>
  <c r="FL14" i="24" s="1"/>
  <c r="AW14" i="24"/>
  <c r="FM14" i="24" s="1"/>
  <c r="V14" i="24"/>
  <c r="EL14" i="24" s="1"/>
  <c r="DY254" i="24"/>
  <c r="DS254" i="24"/>
  <c r="DT254" i="24"/>
  <c r="DU254" i="24"/>
  <c r="DV254" i="24"/>
  <c r="DW254" i="24"/>
  <c r="DX254" i="24"/>
  <c r="DG254" i="24"/>
  <c r="DH254" i="24"/>
  <c r="DI254" i="24"/>
  <c r="DJ254" i="24"/>
  <c r="DK254" i="24"/>
  <c r="DL254" i="24"/>
  <c r="DM254" i="24"/>
  <c r="DN254" i="24"/>
  <c r="DO254" i="24"/>
  <c r="CG254" i="24"/>
  <c r="CM254" i="24"/>
  <c r="DQ254" i="24"/>
  <c r="CN254" i="24"/>
  <c r="DR254" i="24"/>
  <c r="CO254" i="24"/>
  <c r="CC254" i="24"/>
  <c r="CD254" i="24"/>
  <c r="CE254" i="24"/>
  <c r="CF254" i="24"/>
  <c r="CH254" i="24"/>
  <c r="CI254" i="24"/>
  <c r="CP254" i="24"/>
  <c r="CQ254" i="24"/>
  <c r="CR254" i="24"/>
  <c r="CS254" i="24"/>
  <c r="CT254" i="24"/>
  <c r="BO254" i="24"/>
  <c r="CU254" i="24"/>
  <c r="BP254" i="24"/>
  <c r="BQ254" i="24"/>
  <c r="CJ254" i="24"/>
  <c r="AY254" i="24"/>
  <c r="FO254" i="24" s="1"/>
  <c r="CK254" i="24"/>
  <c r="AZ254" i="24"/>
  <c r="FP254" i="24" s="1"/>
  <c r="BA254" i="24"/>
  <c r="FQ254" i="24" s="1"/>
  <c r="BB254" i="24"/>
  <c r="FR254" i="24" s="1"/>
  <c r="BY254" i="24"/>
  <c r="AS254" i="24"/>
  <c r="FI254" i="24" s="1"/>
  <c r="BZ254" i="24"/>
  <c r="AT254" i="24"/>
  <c r="FJ254" i="24" s="1"/>
  <c r="CA254" i="24"/>
  <c r="AU254" i="24"/>
  <c r="FK254" i="24" s="1"/>
  <c r="AV254" i="24"/>
  <c r="FL254" i="24" s="1"/>
  <c r="BI254" i="24"/>
  <c r="BJ254" i="24"/>
  <c r="BC254" i="24"/>
  <c r="FS254" i="24" s="1"/>
  <c r="BD254" i="24"/>
  <c r="FT254" i="24" s="1"/>
  <c r="AE254" i="24"/>
  <c r="EU254" i="24" s="1"/>
  <c r="BE254" i="24"/>
  <c r="FU254" i="24" s="1"/>
  <c r="AF254" i="24"/>
  <c r="EV254" i="24" s="1"/>
  <c r="BF254" i="24"/>
  <c r="FV254" i="24" s="1"/>
  <c r="AG254" i="24"/>
  <c r="EW254" i="24" s="1"/>
  <c r="BK254" i="24"/>
  <c r="BG254" i="24"/>
  <c r="FW254" i="24" s="1"/>
  <c r="AO254" i="24"/>
  <c r="FE254" i="24" s="1"/>
  <c r="AH254" i="24"/>
  <c r="EX254" i="24" s="1"/>
  <c r="BL254" i="24"/>
  <c r="AP254" i="24"/>
  <c r="FF254" i="24" s="1"/>
  <c r="AI254" i="24"/>
  <c r="EY254" i="24" s="1"/>
  <c r="BM254" i="24"/>
  <c r="AQ254" i="24"/>
  <c r="FG254" i="24" s="1"/>
  <c r="AJ254" i="24"/>
  <c r="EZ254" i="24" s="1"/>
  <c r="AB254" i="24"/>
  <c r="ER254" i="24" s="1"/>
  <c r="AC254" i="24"/>
  <c r="ES254" i="24" s="1"/>
  <c r="BS254" i="24"/>
  <c r="BN254" i="24"/>
  <c r="BT254" i="24"/>
  <c r="BU254" i="24"/>
  <c r="BV254" i="24"/>
  <c r="AK254" i="24"/>
  <c r="FA254" i="24" s="1"/>
  <c r="BW254" i="24"/>
  <c r="AL254" i="24"/>
  <c r="FB254" i="24" s="1"/>
  <c r="BX254" i="24"/>
  <c r="AM254" i="24"/>
  <c r="FC254" i="24" s="1"/>
  <c r="O254" i="24"/>
  <c r="EE254" i="24" s="1"/>
  <c r="V254" i="24"/>
  <c r="EL254" i="24" s="1"/>
  <c r="Q254" i="24"/>
  <c r="EG254" i="24" s="1"/>
  <c r="P254" i="24"/>
  <c r="EF254" i="24" s="1"/>
  <c r="W254" i="24"/>
  <c r="EM254" i="24" s="1"/>
  <c r="U254" i="24"/>
  <c r="EK254" i="24" s="1"/>
  <c r="M254" i="24"/>
  <c r="EC254" i="24" s="1"/>
  <c r="AR254" i="24"/>
  <c r="FH254" i="24" s="1"/>
  <c r="N254" i="24"/>
  <c r="ED254" i="24" s="1"/>
  <c r="AW254" i="24"/>
  <c r="FM254" i="24" s="1"/>
  <c r="K254" i="24"/>
  <c r="EA254" i="24" s="1"/>
  <c r="L254" i="24"/>
  <c r="EB254" i="24" s="1"/>
  <c r="Y254" i="24"/>
  <c r="EO254" i="24" s="1"/>
  <c r="R254" i="24"/>
  <c r="EH254" i="24" s="1"/>
  <c r="S254" i="24"/>
  <c r="EI254" i="24" s="1"/>
  <c r="X254" i="24"/>
  <c r="EN254" i="24" s="1"/>
  <c r="AA254" i="24"/>
  <c r="EQ254" i="24" s="1"/>
  <c r="Z254" i="24"/>
  <c r="EP254" i="24" s="1"/>
  <c r="DQ264" i="24"/>
  <c r="DR264" i="24"/>
  <c r="DS264" i="24"/>
  <c r="DT264" i="24"/>
  <c r="DV264" i="24"/>
  <c r="DX264" i="24"/>
  <c r="DY264" i="24"/>
  <c r="DN264" i="24"/>
  <c r="DO264" i="24"/>
  <c r="CN264" i="24"/>
  <c r="CO264" i="24"/>
  <c r="CP264" i="24"/>
  <c r="CQ264" i="24"/>
  <c r="CR264" i="24"/>
  <c r="CS264" i="24"/>
  <c r="DU264" i="24"/>
  <c r="CT264" i="24"/>
  <c r="DW264" i="24"/>
  <c r="CU264" i="24"/>
  <c r="CM264" i="24"/>
  <c r="DG264" i="24"/>
  <c r="DH264" i="24"/>
  <c r="DI264" i="24"/>
  <c r="DJ264" i="24"/>
  <c r="DK264" i="24"/>
  <c r="DL264" i="24"/>
  <c r="CC264" i="24"/>
  <c r="DM264" i="24"/>
  <c r="CD264" i="24"/>
  <c r="CE264" i="24"/>
  <c r="BS264" i="24"/>
  <c r="CF264" i="24"/>
  <c r="BT264" i="24"/>
  <c r="CG264" i="24"/>
  <c r="CH264" i="24"/>
  <c r="CI264" i="24"/>
  <c r="BW264" i="24"/>
  <c r="CJ264" i="24"/>
  <c r="CK264" i="24"/>
  <c r="BZ264" i="24"/>
  <c r="CA264" i="24"/>
  <c r="BE264" i="24"/>
  <c r="FU264" i="24" s="1"/>
  <c r="BF264" i="24"/>
  <c r="FV264" i="24" s="1"/>
  <c r="BG264" i="24"/>
  <c r="FW264" i="24" s="1"/>
  <c r="BI264" i="24"/>
  <c r="BJ264" i="24"/>
  <c r="BK264" i="24"/>
  <c r="BL264" i="24"/>
  <c r="BM264" i="24"/>
  <c r="BN264" i="24"/>
  <c r="BO264" i="24"/>
  <c r="BP264" i="24"/>
  <c r="BQ264" i="24"/>
  <c r="AY264" i="24"/>
  <c r="FO264" i="24" s="1"/>
  <c r="AO264" i="24"/>
  <c r="FE264" i="24" s="1"/>
  <c r="AZ264" i="24"/>
  <c r="FP264" i="24" s="1"/>
  <c r="BU264" i="24"/>
  <c r="BV264" i="24"/>
  <c r="BX264" i="24"/>
  <c r="BY264" i="24"/>
  <c r="AP264" i="24"/>
  <c r="FF264" i="24" s="1"/>
  <c r="AQ264" i="24"/>
  <c r="FG264" i="24" s="1"/>
  <c r="AV264" i="24"/>
  <c r="FL264" i="24" s="1"/>
  <c r="AW264" i="24"/>
  <c r="FM264" i="24" s="1"/>
  <c r="AE264" i="24"/>
  <c r="EU264" i="24" s="1"/>
  <c r="BA264" i="24"/>
  <c r="FQ264" i="24" s="1"/>
  <c r="AF264" i="24"/>
  <c r="EV264" i="24" s="1"/>
  <c r="BB264" i="24"/>
  <c r="FR264" i="24" s="1"/>
  <c r="AG264" i="24"/>
  <c r="EW264" i="24" s="1"/>
  <c r="U264" i="24"/>
  <c r="EK264" i="24" s="1"/>
  <c r="BC264" i="24"/>
  <c r="FS264" i="24" s="1"/>
  <c r="AH264" i="24"/>
  <c r="EX264" i="24" s="1"/>
  <c r="V264" i="24"/>
  <c r="EL264" i="24" s="1"/>
  <c r="BD264" i="24"/>
  <c r="FT264" i="24" s="1"/>
  <c r="AI264" i="24"/>
  <c r="EY264" i="24" s="1"/>
  <c r="W264" i="24"/>
  <c r="EM264" i="24" s="1"/>
  <c r="AJ264" i="24"/>
  <c r="EZ264" i="24" s="1"/>
  <c r="X264" i="24"/>
  <c r="EN264" i="24" s="1"/>
  <c r="AK264" i="24"/>
  <c r="FA264" i="24" s="1"/>
  <c r="Y264" i="24"/>
  <c r="EO264" i="24" s="1"/>
  <c r="L264" i="24"/>
  <c r="EB264" i="24" s="1"/>
  <c r="AS264" i="24"/>
  <c r="FI264" i="24" s="1"/>
  <c r="M264" i="24"/>
  <c r="EC264" i="24" s="1"/>
  <c r="AB264" i="24"/>
  <c r="ER264" i="24" s="1"/>
  <c r="AU264" i="24"/>
  <c r="FK264" i="24" s="1"/>
  <c r="N264" i="24"/>
  <c r="ED264" i="24" s="1"/>
  <c r="AT264" i="24"/>
  <c r="FJ264" i="24" s="1"/>
  <c r="AC264" i="24"/>
  <c r="ES264" i="24" s="1"/>
  <c r="O264" i="24"/>
  <c r="EE264" i="24" s="1"/>
  <c r="AR264" i="24"/>
  <c r="FH264" i="24" s="1"/>
  <c r="AL264" i="24"/>
  <c r="FB264" i="24" s="1"/>
  <c r="P264" i="24"/>
  <c r="EF264" i="24" s="1"/>
  <c r="Z264" i="24"/>
  <c r="EP264" i="24" s="1"/>
  <c r="AM264" i="24"/>
  <c r="FC264" i="24" s="1"/>
  <c r="Q264" i="24"/>
  <c r="EG264" i="24" s="1"/>
  <c r="R264" i="24"/>
  <c r="EH264" i="24" s="1"/>
  <c r="AA264" i="24"/>
  <c r="EQ264" i="24" s="1"/>
  <c r="S264" i="24"/>
  <c r="EI264" i="24" s="1"/>
  <c r="K264" i="24"/>
  <c r="EA264" i="24" s="1"/>
  <c r="DY184" i="24"/>
  <c r="DQ184" i="24"/>
  <c r="DR184" i="24"/>
  <c r="DS184" i="24"/>
  <c r="DT184" i="24"/>
  <c r="DU184" i="24"/>
  <c r="DV184" i="24"/>
  <c r="DW184" i="24"/>
  <c r="DX184" i="24"/>
  <c r="DO184" i="24"/>
  <c r="CS184" i="24"/>
  <c r="CT184" i="24"/>
  <c r="CU184" i="24"/>
  <c r="CM184" i="24"/>
  <c r="CN184" i="24"/>
  <c r="CO184" i="24"/>
  <c r="CP184" i="24"/>
  <c r="CG184" i="24"/>
  <c r="CQ184" i="24"/>
  <c r="CH184" i="24"/>
  <c r="CR184" i="24"/>
  <c r="CI184" i="24"/>
  <c r="DK184" i="24"/>
  <c r="CC184" i="24"/>
  <c r="DL184" i="24"/>
  <c r="CD184" i="24"/>
  <c r="DM184" i="24"/>
  <c r="CE184" i="24"/>
  <c r="DN184" i="24"/>
  <c r="CF184" i="24"/>
  <c r="CJ184" i="24"/>
  <c r="CK184" i="24"/>
  <c r="BX184" i="24"/>
  <c r="BY184" i="24"/>
  <c r="BZ184" i="24"/>
  <c r="CA184" i="24"/>
  <c r="DG184" i="24"/>
  <c r="BJ184" i="24"/>
  <c r="DH184" i="24"/>
  <c r="BK184" i="24"/>
  <c r="DI184" i="24"/>
  <c r="BL184" i="24"/>
  <c r="DJ184" i="24"/>
  <c r="BM184" i="24"/>
  <c r="BN184" i="24"/>
  <c r="BO184" i="24"/>
  <c r="BP184" i="24"/>
  <c r="BS184" i="24"/>
  <c r="BQ184" i="24"/>
  <c r="AY184" i="24"/>
  <c r="FO184" i="24" s="1"/>
  <c r="AO184" i="24"/>
  <c r="FE184" i="24" s="1"/>
  <c r="AZ184" i="24"/>
  <c r="FP184" i="24" s="1"/>
  <c r="AP184" i="24"/>
  <c r="FF184" i="24" s="1"/>
  <c r="BI184" i="24"/>
  <c r="BA184" i="24"/>
  <c r="FQ184" i="24" s="1"/>
  <c r="AQ184" i="24"/>
  <c r="FG184" i="24" s="1"/>
  <c r="BB184" i="24"/>
  <c r="FR184" i="24" s="1"/>
  <c r="BC184" i="24"/>
  <c r="FS184" i="24" s="1"/>
  <c r="AS184" i="24"/>
  <c r="FI184" i="24" s="1"/>
  <c r="BD184" i="24"/>
  <c r="FT184" i="24" s="1"/>
  <c r="AT184" i="24"/>
  <c r="FJ184" i="24" s="1"/>
  <c r="BE184" i="24"/>
  <c r="FU184" i="24" s="1"/>
  <c r="BF184" i="24"/>
  <c r="FV184" i="24" s="1"/>
  <c r="BG184" i="24"/>
  <c r="FW184" i="24" s="1"/>
  <c r="AE184" i="24"/>
  <c r="EU184" i="24" s="1"/>
  <c r="W184" i="24"/>
  <c r="EM184" i="24" s="1"/>
  <c r="X184" i="24"/>
  <c r="EN184" i="24" s="1"/>
  <c r="Y184" i="24"/>
  <c r="EO184" i="24" s="1"/>
  <c r="AF184" i="24"/>
  <c r="EV184" i="24" s="1"/>
  <c r="Z184" i="24"/>
  <c r="EP184" i="24" s="1"/>
  <c r="AG184" i="24"/>
  <c r="EW184" i="24" s="1"/>
  <c r="AA184" i="24"/>
  <c r="EQ184" i="24" s="1"/>
  <c r="AH184" i="24"/>
  <c r="EX184" i="24" s="1"/>
  <c r="AB184" i="24"/>
  <c r="ER184" i="24" s="1"/>
  <c r="AI184" i="24"/>
  <c r="EY184" i="24" s="1"/>
  <c r="AC184" i="24"/>
  <c r="ES184" i="24" s="1"/>
  <c r="AJ184" i="24"/>
  <c r="EZ184" i="24" s="1"/>
  <c r="AV184" i="24"/>
  <c r="FL184" i="24" s="1"/>
  <c r="Q184" i="24"/>
  <c r="EG184" i="24" s="1"/>
  <c r="U184" i="24"/>
  <c r="EK184" i="24" s="1"/>
  <c r="K184" i="24"/>
  <c r="EA184" i="24" s="1"/>
  <c r="AW184" i="24"/>
  <c r="FM184" i="24" s="1"/>
  <c r="R184" i="24"/>
  <c r="EH184" i="24" s="1"/>
  <c r="S184" i="24"/>
  <c r="EI184" i="24" s="1"/>
  <c r="AK184" i="24"/>
  <c r="FA184" i="24" s="1"/>
  <c r="L184" i="24"/>
  <c r="EB184" i="24" s="1"/>
  <c r="AL184" i="24"/>
  <c r="FB184" i="24" s="1"/>
  <c r="AM184" i="24"/>
  <c r="FC184" i="24" s="1"/>
  <c r="V184" i="24"/>
  <c r="EL184" i="24" s="1"/>
  <c r="O184" i="24"/>
  <c r="EE184" i="24" s="1"/>
  <c r="BT184" i="24"/>
  <c r="BU184" i="24"/>
  <c r="M184" i="24"/>
  <c r="EC184" i="24" s="1"/>
  <c r="BV184" i="24"/>
  <c r="AR184" i="24"/>
  <c r="FH184" i="24" s="1"/>
  <c r="N184" i="24"/>
  <c r="ED184" i="24" s="1"/>
  <c r="BW184" i="24"/>
  <c r="AU184" i="24"/>
  <c r="FK184" i="24" s="1"/>
  <c r="P184" i="24"/>
  <c r="EF184" i="24" s="1"/>
  <c r="DT349" i="24"/>
  <c r="DU349" i="24"/>
  <c r="DV349" i="24"/>
  <c r="DW349" i="24"/>
  <c r="DX349" i="24"/>
  <c r="DY349" i="24"/>
  <c r="DQ349" i="24"/>
  <c r="DR349" i="24"/>
  <c r="DS349" i="24"/>
  <c r="DO349" i="24"/>
  <c r="CS349" i="24"/>
  <c r="CT349" i="24"/>
  <c r="CU349" i="24"/>
  <c r="DK349" i="24"/>
  <c r="DL349" i="24"/>
  <c r="DM349" i="24"/>
  <c r="CM349" i="24"/>
  <c r="DN349" i="24"/>
  <c r="CN349" i="24"/>
  <c r="CO349" i="24"/>
  <c r="CP349" i="24"/>
  <c r="CQ349" i="24"/>
  <c r="CR349" i="24"/>
  <c r="CC349" i="24"/>
  <c r="CD349" i="24"/>
  <c r="CE349" i="24"/>
  <c r="CF349" i="24"/>
  <c r="CG349" i="24"/>
  <c r="CH349" i="24"/>
  <c r="CI349" i="24"/>
  <c r="DG349" i="24"/>
  <c r="DH349" i="24"/>
  <c r="DI349" i="24"/>
  <c r="DJ349" i="24"/>
  <c r="CJ349" i="24"/>
  <c r="CK349" i="24"/>
  <c r="BJ349" i="24"/>
  <c r="BK349" i="24"/>
  <c r="BL349" i="24"/>
  <c r="BM349" i="24"/>
  <c r="BN349" i="24"/>
  <c r="BO349" i="24"/>
  <c r="BP349" i="24"/>
  <c r="BQ349" i="24"/>
  <c r="BV349" i="24"/>
  <c r="BW349" i="24"/>
  <c r="AO349" i="24"/>
  <c r="FE349" i="24" s="1"/>
  <c r="BX349" i="24"/>
  <c r="BY349" i="24"/>
  <c r="BI349" i="24"/>
  <c r="BZ349" i="24"/>
  <c r="CA349" i="24"/>
  <c r="AQ349" i="24"/>
  <c r="FG349" i="24" s="1"/>
  <c r="AR349" i="24"/>
  <c r="FH349" i="24" s="1"/>
  <c r="AS349" i="24"/>
  <c r="FI349" i="24" s="1"/>
  <c r="AY349" i="24"/>
  <c r="FO349" i="24" s="1"/>
  <c r="AT349" i="24"/>
  <c r="FJ349" i="24" s="1"/>
  <c r="AZ349" i="24"/>
  <c r="FP349" i="24" s="1"/>
  <c r="AU349" i="24"/>
  <c r="FK349" i="24" s="1"/>
  <c r="BA349" i="24"/>
  <c r="FQ349" i="24" s="1"/>
  <c r="AV349" i="24"/>
  <c r="FL349" i="24" s="1"/>
  <c r="BB349" i="24"/>
  <c r="FR349" i="24" s="1"/>
  <c r="AW349" i="24"/>
  <c r="FM349" i="24" s="1"/>
  <c r="AE349" i="24"/>
  <c r="EU349" i="24" s="1"/>
  <c r="AM349" i="24"/>
  <c r="FC349" i="24" s="1"/>
  <c r="W349" i="24"/>
  <c r="EM349" i="24" s="1"/>
  <c r="X349" i="24"/>
  <c r="EN349" i="24" s="1"/>
  <c r="Y349" i="24"/>
  <c r="EO349" i="24" s="1"/>
  <c r="Z349" i="24"/>
  <c r="EP349" i="24" s="1"/>
  <c r="AA349" i="24"/>
  <c r="EQ349" i="24" s="1"/>
  <c r="BS349" i="24"/>
  <c r="AB349" i="24"/>
  <c r="ER349" i="24" s="1"/>
  <c r="BT349" i="24"/>
  <c r="AC349" i="24"/>
  <c r="ES349" i="24" s="1"/>
  <c r="BU349" i="24"/>
  <c r="Q349" i="24"/>
  <c r="EG349" i="24" s="1"/>
  <c r="BC349" i="24"/>
  <c r="FS349" i="24" s="1"/>
  <c r="R349" i="24"/>
  <c r="EH349" i="24" s="1"/>
  <c r="AJ349" i="24"/>
  <c r="EZ349" i="24" s="1"/>
  <c r="S349" i="24"/>
  <c r="EI349" i="24" s="1"/>
  <c r="AK349" i="24"/>
  <c r="FA349" i="24" s="1"/>
  <c r="AI349" i="24"/>
  <c r="EY349" i="24" s="1"/>
  <c r="AL349" i="24"/>
  <c r="FB349" i="24" s="1"/>
  <c r="BD349" i="24"/>
  <c r="FT349" i="24" s="1"/>
  <c r="U349" i="24"/>
  <c r="EK349" i="24" s="1"/>
  <c r="K349" i="24"/>
  <c r="EA349" i="24" s="1"/>
  <c r="AF349" i="24"/>
  <c r="EV349" i="24" s="1"/>
  <c r="AG349" i="24"/>
  <c r="EW349" i="24" s="1"/>
  <c r="AH349" i="24"/>
  <c r="EX349" i="24" s="1"/>
  <c r="V349" i="24"/>
  <c r="EL349" i="24" s="1"/>
  <c r="P349" i="24"/>
  <c r="EF349" i="24" s="1"/>
  <c r="BE349" i="24"/>
  <c r="FU349" i="24" s="1"/>
  <c r="L349" i="24"/>
  <c r="EB349" i="24" s="1"/>
  <c r="BG349" i="24"/>
  <c r="FW349" i="24" s="1"/>
  <c r="AP349" i="24"/>
  <c r="FF349" i="24" s="1"/>
  <c r="M349" i="24"/>
  <c r="EC349" i="24" s="1"/>
  <c r="N349" i="24"/>
  <c r="ED349" i="24" s="1"/>
  <c r="O349" i="24"/>
  <c r="EE349" i="24" s="1"/>
  <c r="BF349" i="24"/>
  <c r="FV349" i="24" s="1"/>
  <c r="DT189" i="24"/>
  <c r="DU189" i="24"/>
  <c r="DV189" i="24"/>
  <c r="DW189" i="24"/>
  <c r="DX189" i="24"/>
  <c r="DY189" i="24"/>
  <c r="DQ189" i="24"/>
  <c r="DR189" i="24"/>
  <c r="DS189" i="24"/>
  <c r="DN189" i="24"/>
  <c r="DO189" i="24"/>
  <c r="CN189" i="24"/>
  <c r="DG189" i="24"/>
  <c r="CO189" i="24"/>
  <c r="DH189" i="24"/>
  <c r="CP189" i="24"/>
  <c r="DI189" i="24"/>
  <c r="CQ189" i="24"/>
  <c r="DJ189" i="24"/>
  <c r="CR189" i="24"/>
  <c r="DK189" i="24"/>
  <c r="CS189" i="24"/>
  <c r="DL189" i="24"/>
  <c r="CT189" i="24"/>
  <c r="DM189" i="24"/>
  <c r="CU189" i="24"/>
  <c r="CC189" i="24"/>
  <c r="CD189" i="24"/>
  <c r="CI189" i="24"/>
  <c r="CJ189" i="24"/>
  <c r="CK189" i="24"/>
  <c r="CM189" i="24"/>
  <c r="BS189" i="24"/>
  <c r="BT189" i="24"/>
  <c r="BU189" i="24"/>
  <c r="BV189" i="24"/>
  <c r="BW189" i="24"/>
  <c r="BX189" i="24"/>
  <c r="BY189" i="24"/>
  <c r="BZ189" i="24"/>
  <c r="BE189" i="24"/>
  <c r="FU189" i="24" s="1"/>
  <c r="BF189" i="24"/>
  <c r="FV189" i="24" s="1"/>
  <c r="BG189" i="24"/>
  <c r="FW189" i="24" s="1"/>
  <c r="BI189" i="24"/>
  <c r="BJ189" i="24"/>
  <c r="BK189" i="24"/>
  <c r="BL189" i="24"/>
  <c r="CE189" i="24"/>
  <c r="CF189" i="24"/>
  <c r="CG189" i="24"/>
  <c r="CH189" i="24"/>
  <c r="AO189" i="24"/>
  <c r="FE189" i="24" s="1"/>
  <c r="CA189" i="24"/>
  <c r="BQ189" i="24"/>
  <c r="AP189" i="24"/>
  <c r="FF189" i="24" s="1"/>
  <c r="AQ189" i="24"/>
  <c r="FG189" i="24" s="1"/>
  <c r="AR189" i="24"/>
  <c r="FH189" i="24" s="1"/>
  <c r="AS189" i="24"/>
  <c r="FI189" i="24" s="1"/>
  <c r="AT189" i="24"/>
  <c r="FJ189" i="24" s="1"/>
  <c r="AU189" i="24"/>
  <c r="FK189" i="24" s="1"/>
  <c r="AL189" i="24"/>
  <c r="FB189" i="24" s="1"/>
  <c r="AM189" i="24"/>
  <c r="FC189" i="24" s="1"/>
  <c r="U189" i="24"/>
  <c r="EK189" i="24" s="1"/>
  <c r="V189" i="24"/>
  <c r="EL189" i="24" s="1"/>
  <c r="W189" i="24"/>
  <c r="EM189" i="24" s="1"/>
  <c r="X189" i="24"/>
  <c r="EN189" i="24" s="1"/>
  <c r="Y189" i="24"/>
  <c r="EO189" i="24" s="1"/>
  <c r="L189" i="24"/>
  <c r="EB189" i="24" s="1"/>
  <c r="AE189" i="24"/>
  <c r="EU189" i="24" s="1"/>
  <c r="M189" i="24"/>
  <c r="EC189" i="24" s="1"/>
  <c r="BA189" i="24"/>
  <c r="FQ189" i="24" s="1"/>
  <c r="AF189" i="24"/>
  <c r="EV189" i="24" s="1"/>
  <c r="N189" i="24"/>
  <c r="ED189" i="24" s="1"/>
  <c r="AY189" i="24"/>
  <c r="FO189" i="24" s="1"/>
  <c r="AW189" i="24"/>
  <c r="FM189" i="24" s="1"/>
  <c r="BC189" i="24"/>
  <c r="FS189" i="24" s="1"/>
  <c r="AG189" i="24"/>
  <c r="EW189" i="24" s="1"/>
  <c r="O189" i="24"/>
  <c r="EE189" i="24" s="1"/>
  <c r="AZ189" i="24"/>
  <c r="FP189" i="24" s="1"/>
  <c r="BM189" i="24"/>
  <c r="AH189" i="24"/>
  <c r="EX189" i="24" s="1"/>
  <c r="P189" i="24"/>
  <c r="EF189" i="24" s="1"/>
  <c r="BN189" i="24"/>
  <c r="AI189" i="24"/>
  <c r="EY189" i="24" s="1"/>
  <c r="Q189" i="24"/>
  <c r="EG189" i="24" s="1"/>
  <c r="BB189" i="24"/>
  <c r="FR189" i="24" s="1"/>
  <c r="BO189" i="24"/>
  <c r="AJ189" i="24"/>
  <c r="EZ189" i="24" s="1"/>
  <c r="R189" i="24"/>
  <c r="EH189" i="24" s="1"/>
  <c r="BP189" i="24"/>
  <c r="AK189" i="24"/>
  <c r="FA189" i="24" s="1"/>
  <c r="S189" i="24"/>
  <c r="EI189" i="24" s="1"/>
  <c r="AV189" i="24"/>
  <c r="FL189" i="24" s="1"/>
  <c r="AA189" i="24"/>
  <c r="EQ189" i="24" s="1"/>
  <c r="AB189" i="24"/>
  <c r="ER189" i="24" s="1"/>
  <c r="AC189" i="24"/>
  <c r="ES189" i="24" s="1"/>
  <c r="Z189" i="24"/>
  <c r="EP189" i="24" s="1"/>
  <c r="BD189" i="24"/>
  <c r="FT189" i="24" s="1"/>
  <c r="K189" i="24"/>
  <c r="EA189" i="24" s="1"/>
  <c r="DY24" i="24"/>
  <c r="DS24" i="24"/>
  <c r="DT24" i="24"/>
  <c r="DU24" i="24"/>
  <c r="DV24" i="24"/>
  <c r="DW24" i="24"/>
  <c r="DX24" i="24"/>
  <c r="DQ24" i="24"/>
  <c r="DR24" i="24"/>
  <c r="DG24" i="24"/>
  <c r="DL24" i="24"/>
  <c r="CO24" i="24"/>
  <c r="DM24" i="24"/>
  <c r="CP24" i="24"/>
  <c r="DN24" i="24"/>
  <c r="CQ24" i="24"/>
  <c r="DO24" i="24"/>
  <c r="CR24" i="24"/>
  <c r="CS24" i="24"/>
  <c r="CT24" i="24"/>
  <c r="CU24" i="24"/>
  <c r="CC24" i="24"/>
  <c r="CD24" i="24"/>
  <c r="CE24" i="24"/>
  <c r="DH24" i="24"/>
  <c r="CF24" i="24"/>
  <c r="DI24" i="24"/>
  <c r="CG24" i="24"/>
  <c r="DJ24" i="24"/>
  <c r="CH24" i="24"/>
  <c r="DK24" i="24"/>
  <c r="CI24" i="24"/>
  <c r="CJ24" i="24"/>
  <c r="CK24" i="24"/>
  <c r="CM24" i="24"/>
  <c r="CN24" i="24"/>
  <c r="BT24" i="24"/>
  <c r="BJ24" i="24"/>
  <c r="BU24" i="24"/>
  <c r="BK24" i="24"/>
  <c r="BV24" i="24"/>
  <c r="BL24" i="24"/>
  <c r="BW24" i="24"/>
  <c r="BM24" i="24"/>
  <c r="BX24" i="24"/>
  <c r="BN24" i="24"/>
  <c r="BY24" i="24"/>
  <c r="BO24" i="24"/>
  <c r="BZ24" i="24"/>
  <c r="BP24" i="24"/>
  <c r="CA24" i="24"/>
  <c r="BQ24" i="24"/>
  <c r="BB24" i="24"/>
  <c r="FR24" i="24" s="1"/>
  <c r="BC24" i="24"/>
  <c r="FS24" i="24" s="1"/>
  <c r="AO24" i="24"/>
  <c r="FE24" i="24" s="1"/>
  <c r="BD24" i="24"/>
  <c r="FT24" i="24" s="1"/>
  <c r="AP24" i="24"/>
  <c r="FF24" i="24" s="1"/>
  <c r="BE24" i="24"/>
  <c r="FU24" i="24" s="1"/>
  <c r="AQ24" i="24"/>
  <c r="FG24" i="24" s="1"/>
  <c r="BF24" i="24"/>
  <c r="FV24" i="24" s="1"/>
  <c r="AR24" i="24"/>
  <c r="FH24" i="24" s="1"/>
  <c r="BG24" i="24"/>
  <c r="FW24" i="24" s="1"/>
  <c r="AS24" i="24"/>
  <c r="FI24" i="24" s="1"/>
  <c r="AT24" i="24"/>
  <c r="FJ24" i="24" s="1"/>
  <c r="AU24" i="24"/>
  <c r="FK24" i="24" s="1"/>
  <c r="Y24" i="24"/>
  <c r="EO24" i="24" s="1"/>
  <c r="AY24" i="24"/>
  <c r="FO24" i="24" s="1"/>
  <c r="AZ24" i="24"/>
  <c r="FP24" i="24" s="1"/>
  <c r="AA24" i="24"/>
  <c r="EQ24" i="24" s="1"/>
  <c r="BA24" i="24"/>
  <c r="FQ24" i="24" s="1"/>
  <c r="AV24" i="24"/>
  <c r="FL24" i="24" s="1"/>
  <c r="AW24" i="24"/>
  <c r="FM24" i="24" s="1"/>
  <c r="AE24" i="24"/>
  <c r="EU24" i="24" s="1"/>
  <c r="BI24" i="24"/>
  <c r="BS24" i="24"/>
  <c r="AF24" i="24"/>
  <c r="EV24" i="24" s="1"/>
  <c r="U24" i="24"/>
  <c r="EK24" i="24" s="1"/>
  <c r="AG24" i="24"/>
  <c r="EW24" i="24" s="1"/>
  <c r="Q24" i="24"/>
  <c r="EG24" i="24" s="1"/>
  <c r="K24" i="24"/>
  <c r="EA24" i="24" s="1"/>
  <c r="AH24" i="24"/>
  <c r="EX24" i="24" s="1"/>
  <c r="R24" i="24"/>
  <c r="EH24" i="24" s="1"/>
  <c r="AB24" i="24"/>
  <c r="ER24" i="24" s="1"/>
  <c r="AI24" i="24"/>
  <c r="EY24" i="24" s="1"/>
  <c r="S24" i="24"/>
  <c r="EI24" i="24" s="1"/>
  <c r="AJ24" i="24"/>
  <c r="EZ24" i="24" s="1"/>
  <c r="AK24" i="24"/>
  <c r="FA24" i="24" s="1"/>
  <c r="V24" i="24"/>
  <c r="EL24" i="24" s="1"/>
  <c r="AL24" i="24"/>
  <c r="FB24" i="24" s="1"/>
  <c r="W24" i="24"/>
  <c r="EM24" i="24" s="1"/>
  <c r="AC24" i="24"/>
  <c r="ES24" i="24" s="1"/>
  <c r="AM24" i="24"/>
  <c r="FC24" i="24" s="1"/>
  <c r="X24" i="24"/>
  <c r="EN24" i="24" s="1"/>
  <c r="Z24" i="24"/>
  <c r="EP24" i="24" s="1"/>
  <c r="L24" i="24"/>
  <c r="EB24" i="24" s="1"/>
  <c r="N24" i="24"/>
  <c r="ED24" i="24" s="1"/>
  <c r="O24" i="24"/>
  <c r="EE24" i="24" s="1"/>
  <c r="P24" i="24"/>
  <c r="EF24" i="24" s="1"/>
  <c r="M24" i="24"/>
  <c r="EC24" i="24" s="1"/>
  <c r="DQ299" i="24"/>
  <c r="DV299" i="24"/>
  <c r="DW299" i="24"/>
  <c r="DX299" i="24"/>
  <c r="DY299" i="24"/>
  <c r="DR299" i="24"/>
  <c r="DS299" i="24"/>
  <c r="DT299" i="24"/>
  <c r="DU299" i="24"/>
  <c r="DI299" i="24"/>
  <c r="DJ299" i="24"/>
  <c r="DK299" i="24"/>
  <c r="DL299" i="24"/>
  <c r="DM299" i="24"/>
  <c r="DN299" i="24"/>
  <c r="DO299" i="24"/>
  <c r="CM299" i="24"/>
  <c r="CN299" i="24"/>
  <c r="DG299" i="24"/>
  <c r="CO299" i="24"/>
  <c r="DH299" i="24"/>
  <c r="CP299" i="24"/>
  <c r="BU299" i="24"/>
  <c r="BY299" i="24"/>
  <c r="BZ299" i="24"/>
  <c r="CA299" i="24"/>
  <c r="CC299" i="24"/>
  <c r="CD299" i="24"/>
  <c r="CE299" i="24"/>
  <c r="CF299" i="24"/>
  <c r="CG299" i="24"/>
  <c r="AY299" i="24"/>
  <c r="FO299" i="24" s="1"/>
  <c r="AZ299" i="24"/>
  <c r="FP299" i="24" s="1"/>
  <c r="BS299" i="24"/>
  <c r="BA299" i="24"/>
  <c r="FQ299" i="24" s="1"/>
  <c r="CQ299" i="24"/>
  <c r="BT299" i="24"/>
  <c r="BB299" i="24"/>
  <c r="FR299" i="24" s="1"/>
  <c r="CR299" i="24"/>
  <c r="BV299" i="24"/>
  <c r="BC299" i="24"/>
  <c r="FS299" i="24" s="1"/>
  <c r="CS299" i="24"/>
  <c r="BW299" i="24"/>
  <c r="BD299" i="24"/>
  <c r="FT299" i="24" s="1"/>
  <c r="CT299" i="24"/>
  <c r="BX299" i="24"/>
  <c r="BE299" i="24"/>
  <c r="FU299" i="24" s="1"/>
  <c r="AT299" i="24"/>
  <c r="FJ299" i="24" s="1"/>
  <c r="AI299" i="24"/>
  <c r="EY299" i="24" s="1"/>
  <c r="AU299" i="24"/>
  <c r="FK299" i="24" s="1"/>
  <c r="AJ299" i="24"/>
  <c r="EZ299" i="24" s="1"/>
  <c r="AV299" i="24"/>
  <c r="FL299" i="24" s="1"/>
  <c r="AK299" i="24"/>
  <c r="FA299" i="24" s="1"/>
  <c r="AW299" i="24"/>
  <c r="FM299" i="24" s="1"/>
  <c r="AL299" i="24"/>
  <c r="FB299" i="24" s="1"/>
  <c r="CU299" i="24"/>
  <c r="AM299" i="24"/>
  <c r="FC299" i="24" s="1"/>
  <c r="BI299" i="24"/>
  <c r="BJ299" i="24"/>
  <c r="BM299" i="24"/>
  <c r="BN299" i="24"/>
  <c r="BO299" i="24"/>
  <c r="BP299" i="24"/>
  <c r="AE299" i="24"/>
  <c r="EU299" i="24" s="1"/>
  <c r="BQ299" i="24"/>
  <c r="AO299" i="24"/>
  <c r="FE299" i="24" s="1"/>
  <c r="AF299" i="24"/>
  <c r="EV299" i="24" s="1"/>
  <c r="AP299" i="24"/>
  <c r="FF299" i="24" s="1"/>
  <c r="AG299" i="24"/>
  <c r="EW299" i="24" s="1"/>
  <c r="AQ299" i="24"/>
  <c r="FG299" i="24" s="1"/>
  <c r="AH299" i="24"/>
  <c r="EX299" i="24" s="1"/>
  <c r="AR299" i="24"/>
  <c r="FH299" i="24" s="1"/>
  <c r="Y299" i="24"/>
  <c r="EO299" i="24" s="1"/>
  <c r="O299" i="24"/>
  <c r="EE299" i="24" s="1"/>
  <c r="Q299" i="24"/>
  <c r="EG299" i="24" s="1"/>
  <c r="Z299" i="24"/>
  <c r="EP299" i="24" s="1"/>
  <c r="R299" i="24"/>
  <c r="EH299" i="24" s="1"/>
  <c r="S299" i="24"/>
  <c r="EI299" i="24" s="1"/>
  <c r="AA299" i="24"/>
  <c r="EQ299" i="24" s="1"/>
  <c r="AB299" i="24"/>
  <c r="ER299" i="24" s="1"/>
  <c r="AS299" i="24"/>
  <c r="FI299" i="24" s="1"/>
  <c r="P299" i="24"/>
  <c r="EF299" i="24" s="1"/>
  <c r="AC299" i="24"/>
  <c r="ES299" i="24" s="1"/>
  <c r="K299" i="24"/>
  <c r="EA299" i="24" s="1"/>
  <c r="L299" i="24"/>
  <c r="EB299" i="24" s="1"/>
  <c r="BF299" i="24"/>
  <c r="FV299" i="24" s="1"/>
  <c r="BK299" i="24"/>
  <c r="M299" i="24"/>
  <c r="EC299" i="24" s="1"/>
  <c r="BL299" i="24"/>
  <c r="N299" i="24"/>
  <c r="ED299" i="24" s="1"/>
  <c r="BG299" i="24"/>
  <c r="FW299" i="24" s="1"/>
  <c r="X299" i="24"/>
  <c r="EN299" i="24" s="1"/>
  <c r="U299" i="24"/>
  <c r="EK299" i="24" s="1"/>
  <c r="CH299" i="24"/>
  <c r="W299" i="24"/>
  <c r="EM299" i="24" s="1"/>
  <c r="CI299" i="24"/>
  <c r="CJ299" i="24"/>
  <c r="V299" i="24"/>
  <c r="EL299" i="24" s="1"/>
  <c r="CK299" i="24"/>
  <c r="DQ434" i="24"/>
  <c r="DR434" i="24"/>
  <c r="DS434" i="24"/>
  <c r="DT434" i="24"/>
  <c r="DU434" i="24"/>
  <c r="DV434" i="24"/>
  <c r="DW434" i="24"/>
  <c r="DN434" i="24"/>
  <c r="DX434" i="24"/>
  <c r="DO434" i="24"/>
  <c r="DY434" i="24"/>
  <c r="CQ434" i="24"/>
  <c r="CR434" i="24"/>
  <c r="CS434" i="24"/>
  <c r="CT434" i="24"/>
  <c r="CU434" i="24"/>
  <c r="CM434" i="24"/>
  <c r="CN434" i="24"/>
  <c r="CO434" i="24"/>
  <c r="CC434" i="24"/>
  <c r="CP434" i="24"/>
  <c r="CD434" i="24"/>
  <c r="CE434" i="24"/>
  <c r="DG434" i="24"/>
  <c r="CF434" i="24"/>
  <c r="DH434" i="24"/>
  <c r="CG434" i="24"/>
  <c r="DI434" i="24"/>
  <c r="CH434" i="24"/>
  <c r="DJ434" i="24"/>
  <c r="CI434" i="24"/>
  <c r="DK434" i="24"/>
  <c r="CJ434" i="24"/>
  <c r="DL434" i="24"/>
  <c r="CK434" i="24"/>
  <c r="DM434" i="24"/>
  <c r="BY434" i="24"/>
  <c r="BZ434" i="24"/>
  <c r="CA434" i="24"/>
  <c r="BI434" i="24"/>
  <c r="BJ434" i="24"/>
  <c r="BK434" i="24"/>
  <c r="BL434" i="24"/>
  <c r="BU434" i="24"/>
  <c r="BM434" i="24"/>
  <c r="BC434" i="24"/>
  <c r="FS434" i="24" s="1"/>
  <c r="BV434" i="24"/>
  <c r="BN434" i="24"/>
  <c r="BD434" i="24"/>
  <c r="FT434" i="24" s="1"/>
  <c r="BW434" i="24"/>
  <c r="BO434" i="24"/>
  <c r="BE434" i="24"/>
  <c r="FU434" i="24" s="1"/>
  <c r="BX434" i="24"/>
  <c r="BP434" i="24"/>
  <c r="BF434" i="24"/>
  <c r="FV434" i="24" s="1"/>
  <c r="BQ434" i="24"/>
  <c r="BG434" i="24"/>
  <c r="FW434" i="24" s="1"/>
  <c r="AY434" i="24"/>
  <c r="FO434" i="24" s="1"/>
  <c r="AZ434" i="24"/>
  <c r="FP434" i="24" s="1"/>
  <c r="BA434" i="24"/>
  <c r="FQ434" i="24" s="1"/>
  <c r="AP434" i="24"/>
  <c r="FF434" i="24" s="1"/>
  <c r="AQ434" i="24"/>
  <c r="FG434" i="24" s="1"/>
  <c r="AR434" i="24"/>
  <c r="FH434" i="24" s="1"/>
  <c r="AS434" i="24"/>
  <c r="FI434" i="24" s="1"/>
  <c r="U434" i="24"/>
  <c r="EK434" i="24" s="1"/>
  <c r="AT434" i="24"/>
  <c r="FJ434" i="24" s="1"/>
  <c r="V434" i="24"/>
  <c r="EL434" i="24" s="1"/>
  <c r="AU434" i="24"/>
  <c r="FK434" i="24" s="1"/>
  <c r="W434" i="24"/>
  <c r="EM434" i="24" s="1"/>
  <c r="AV434" i="24"/>
  <c r="FL434" i="24" s="1"/>
  <c r="AE434" i="24"/>
  <c r="EU434" i="24" s="1"/>
  <c r="X434" i="24"/>
  <c r="EN434" i="24" s="1"/>
  <c r="AW434" i="24"/>
  <c r="FM434" i="24" s="1"/>
  <c r="AF434" i="24"/>
  <c r="EV434" i="24" s="1"/>
  <c r="Y434" i="24"/>
  <c r="EO434" i="24" s="1"/>
  <c r="L434" i="24"/>
  <c r="EB434" i="24" s="1"/>
  <c r="AB434" i="24"/>
  <c r="ER434" i="24" s="1"/>
  <c r="M434" i="24"/>
  <c r="EC434" i="24" s="1"/>
  <c r="N434" i="24"/>
  <c r="ED434" i="24" s="1"/>
  <c r="AH434" i="24"/>
  <c r="EX434" i="24" s="1"/>
  <c r="AI434" i="24"/>
  <c r="EY434" i="24" s="1"/>
  <c r="AO434" i="24"/>
  <c r="FE434" i="24" s="1"/>
  <c r="O434" i="24"/>
  <c r="EE434" i="24" s="1"/>
  <c r="Z434" i="24"/>
  <c r="EP434" i="24" s="1"/>
  <c r="P434" i="24"/>
  <c r="EF434" i="24" s="1"/>
  <c r="BS434" i="24"/>
  <c r="AJ434" i="24"/>
  <c r="EZ434" i="24" s="1"/>
  <c r="Q434" i="24"/>
  <c r="EG434" i="24" s="1"/>
  <c r="BB434" i="24"/>
  <c r="FR434" i="24" s="1"/>
  <c r="R434" i="24"/>
  <c r="EH434" i="24" s="1"/>
  <c r="AA434" i="24"/>
  <c r="EQ434" i="24" s="1"/>
  <c r="S434" i="24"/>
  <c r="EI434" i="24" s="1"/>
  <c r="BT434" i="24"/>
  <c r="AC434" i="24"/>
  <c r="ES434" i="24" s="1"/>
  <c r="AG434" i="24"/>
  <c r="EW434" i="24" s="1"/>
  <c r="AK434" i="24"/>
  <c r="FA434" i="24" s="1"/>
  <c r="K434" i="24"/>
  <c r="EA434" i="24" s="1"/>
  <c r="AL434" i="24"/>
  <c r="FB434" i="24" s="1"/>
  <c r="AM434" i="24"/>
  <c r="FC434" i="24" s="1"/>
  <c r="DT409" i="24"/>
  <c r="DU409" i="24"/>
  <c r="DV409" i="24"/>
  <c r="DW409" i="24"/>
  <c r="DX409" i="24"/>
  <c r="DY409" i="24"/>
  <c r="DQ409" i="24"/>
  <c r="DR409" i="24"/>
  <c r="DS409" i="24"/>
  <c r="DK409" i="24"/>
  <c r="DL409" i="24"/>
  <c r="CT409" i="24"/>
  <c r="DM409" i="24"/>
  <c r="DN409" i="24"/>
  <c r="DO409" i="24"/>
  <c r="CU409" i="24"/>
  <c r="CC409" i="24"/>
  <c r="CD409" i="24"/>
  <c r="CE409" i="24"/>
  <c r="DG409" i="24"/>
  <c r="CF409" i="24"/>
  <c r="DH409" i="24"/>
  <c r="CG409" i="24"/>
  <c r="DI409" i="24"/>
  <c r="CH409" i="24"/>
  <c r="DJ409" i="24"/>
  <c r="CI409" i="24"/>
  <c r="CJ409" i="24"/>
  <c r="BJ409" i="24"/>
  <c r="CK409" i="24"/>
  <c r="BK409" i="24"/>
  <c r="BL409" i="24"/>
  <c r="BM409" i="24"/>
  <c r="BN409" i="24"/>
  <c r="BO409" i="24"/>
  <c r="BP409" i="24"/>
  <c r="BQ409" i="24"/>
  <c r="BS409" i="24"/>
  <c r="AO409" i="24"/>
  <c r="FE409" i="24" s="1"/>
  <c r="BT409" i="24"/>
  <c r="BU409" i="24"/>
  <c r="BV409" i="24"/>
  <c r="BW409" i="24"/>
  <c r="BX409" i="24"/>
  <c r="BY409" i="24"/>
  <c r="BI409" i="24"/>
  <c r="AP409" i="24"/>
  <c r="FF409" i="24" s="1"/>
  <c r="AQ409" i="24"/>
  <c r="FG409" i="24" s="1"/>
  <c r="AE409" i="24"/>
  <c r="EU409" i="24" s="1"/>
  <c r="BZ409" i="24"/>
  <c r="BA409" i="24"/>
  <c r="FQ409" i="24" s="1"/>
  <c r="W409" i="24"/>
  <c r="EM409" i="24" s="1"/>
  <c r="CA409" i="24"/>
  <c r="BB409" i="24"/>
  <c r="FR409" i="24" s="1"/>
  <c r="X409" i="24"/>
  <c r="EN409" i="24" s="1"/>
  <c r="BC409" i="24"/>
  <c r="FS409" i="24" s="1"/>
  <c r="Y409" i="24"/>
  <c r="EO409" i="24" s="1"/>
  <c r="BD409" i="24"/>
  <c r="FT409" i="24" s="1"/>
  <c r="Z409" i="24"/>
  <c r="EP409" i="24" s="1"/>
  <c r="BE409" i="24"/>
  <c r="FU409" i="24" s="1"/>
  <c r="AA409" i="24"/>
  <c r="EQ409" i="24" s="1"/>
  <c r="CM409" i="24"/>
  <c r="BF409" i="24"/>
  <c r="FV409" i="24" s="1"/>
  <c r="AB409" i="24"/>
  <c r="ER409" i="24" s="1"/>
  <c r="CN409" i="24"/>
  <c r="BG409" i="24"/>
  <c r="FW409" i="24" s="1"/>
  <c r="AC409" i="24"/>
  <c r="ES409" i="24" s="1"/>
  <c r="CO409" i="24"/>
  <c r="AJ409" i="24"/>
  <c r="EZ409" i="24" s="1"/>
  <c r="Q409" i="24"/>
  <c r="EG409" i="24" s="1"/>
  <c r="K409" i="24"/>
  <c r="EA409" i="24" s="1"/>
  <c r="AR409" i="24"/>
  <c r="FH409" i="24" s="1"/>
  <c r="AK409" i="24"/>
  <c r="FA409" i="24" s="1"/>
  <c r="R409" i="24"/>
  <c r="EH409" i="24" s="1"/>
  <c r="AY409" i="24"/>
  <c r="FO409" i="24" s="1"/>
  <c r="AS409" i="24"/>
  <c r="FI409" i="24" s="1"/>
  <c r="AL409" i="24"/>
  <c r="FB409" i="24" s="1"/>
  <c r="S409" i="24"/>
  <c r="EI409" i="24" s="1"/>
  <c r="AZ409" i="24"/>
  <c r="FP409" i="24" s="1"/>
  <c r="AT409" i="24"/>
  <c r="FJ409" i="24" s="1"/>
  <c r="AM409" i="24"/>
  <c r="FC409" i="24" s="1"/>
  <c r="AU409" i="24"/>
  <c r="FK409" i="24" s="1"/>
  <c r="CP409" i="24"/>
  <c r="CQ409" i="24"/>
  <c r="AV409" i="24"/>
  <c r="FL409" i="24" s="1"/>
  <c r="CS409" i="24"/>
  <c r="V409" i="24"/>
  <c r="EL409" i="24" s="1"/>
  <c r="AW409" i="24"/>
  <c r="FM409" i="24" s="1"/>
  <c r="CR409" i="24"/>
  <c r="U409" i="24"/>
  <c r="EK409" i="24" s="1"/>
  <c r="N409" i="24"/>
  <c r="ED409" i="24" s="1"/>
  <c r="AH409" i="24"/>
  <c r="EX409" i="24" s="1"/>
  <c r="L409" i="24"/>
  <c r="EB409" i="24" s="1"/>
  <c r="O409" i="24"/>
  <c r="EE409" i="24" s="1"/>
  <c r="M409" i="24"/>
  <c r="EC409" i="24" s="1"/>
  <c r="P409" i="24"/>
  <c r="EF409" i="24" s="1"/>
  <c r="AG409" i="24"/>
  <c r="EW409" i="24" s="1"/>
  <c r="AF409" i="24"/>
  <c r="EV409" i="24" s="1"/>
  <c r="AI409" i="24"/>
  <c r="EY409" i="24" s="1"/>
  <c r="DQ139" i="24"/>
  <c r="DR139" i="24"/>
  <c r="DS139" i="24"/>
  <c r="DT139" i="24"/>
  <c r="DU139" i="24"/>
  <c r="DV139" i="24"/>
  <c r="DW139" i="24"/>
  <c r="DX139" i="24"/>
  <c r="DY139" i="24"/>
  <c r="DG139" i="24"/>
  <c r="DI139" i="24"/>
  <c r="DJ139" i="24"/>
  <c r="DL139" i="24"/>
  <c r="DH139" i="24"/>
  <c r="CT139" i="24"/>
  <c r="DK139" i="24"/>
  <c r="CU139" i="24"/>
  <c r="DM139" i="24"/>
  <c r="DN139" i="24"/>
  <c r="DO139" i="24"/>
  <c r="CG139" i="24"/>
  <c r="CM139" i="24"/>
  <c r="CH139" i="24"/>
  <c r="CN139" i="24"/>
  <c r="CI139" i="24"/>
  <c r="CO139" i="24"/>
  <c r="CJ139" i="24"/>
  <c r="CP139" i="24"/>
  <c r="CK139" i="24"/>
  <c r="CQ139" i="24"/>
  <c r="CR139" i="24"/>
  <c r="CS139" i="24"/>
  <c r="CC139" i="24"/>
  <c r="CD139" i="24"/>
  <c r="CE139" i="24"/>
  <c r="CF139" i="24"/>
  <c r="BO139" i="24"/>
  <c r="BP139" i="24"/>
  <c r="BS139" i="24"/>
  <c r="BQ139" i="24"/>
  <c r="BT139" i="24"/>
  <c r="BU139" i="24"/>
  <c r="AY139" i="24"/>
  <c r="FO139" i="24" s="1"/>
  <c r="BV139" i="24"/>
  <c r="AZ139" i="24"/>
  <c r="FP139" i="24" s="1"/>
  <c r="BW139" i="24"/>
  <c r="BA139" i="24"/>
  <c r="FQ139" i="24" s="1"/>
  <c r="BX139" i="24"/>
  <c r="BB139" i="24"/>
  <c r="FR139" i="24" s="1"/>
  <c r="BK139" i="24"/>
  <c r="BC139" i="24"/>
  <c r="FS139" i="24" s="1"/>
  <c r="AS139" i="24"/>
  <c r="FI139" i="24" s="1"/>
  <c r="BL139" i="24"/>
  <c r="BD139" i="24"/>
  <c r="FT139" i="24" s="1"/>
  <c r="AT139" i="24"/>
  <c r="FJ139" i="24" s="1"/>
  <c r="BM139" i="24"/>
  <c r="BE139" i="24"/>
  <c r="FU139" i="24" s="1"/>
  <c r="AU139" i="24"/>
  <c r="FK139" i="24" s="1"/>
  <c r="BN139" i="24"/>
  <c r="BF139" i="24"/>
  <c r="FV139" i="24" s="1"/>
  <c r="AV139" i="24"/>
  <c r="FL139" i="24" s="1"/>
  <c r="BG139" i="24"/>
  <c r="FW139" i="24" s="1"/>
  <c r="BY139" i="24"/>
  <c r="BZ139" i="24"/>
  <c r="AE139" i="24"/>
  <c r="EU139" i="24" s="1"/>
  <c r="CA139" i="24"/>
  <c r="AF139" i="24"/>
  <c r="EV139" i="24" s="1"/>
  <c r="AG139" i="24"/>
  <c r="EW139" i="24" s="1"/>
  <c r="AH139" i="24"/>
  <c r="EX139" i="24" s="1"/>
  <c r="AI139" i="24"/>
  <c r="EY139" i="24" s="1"/>
  <c r="AJ139" i="24"/>
  <c r="EZ139" i="24" s="1"/>
  <c r="BI139" i="24"/>
  <c r="BJ139" i="24"/>
  <c r="AK139" i="24"/>
  <c r="FA139" i="24" s="1"/>
  <c r="AO139" i="24"/>
  <c r="FE139" i="24" s="1"/>
  <c r="AL139" i="24"/>
  <c r="FB139" i="24" s="1"/>
  <c r="AP139" i="24"/>
  <c r="FF139" i="24" s="1"/>
  <c r="AM139" i="24"/>
  <c r="FC139" i="24" s="1"/>
  <c r="AQ139" i="24"/>
  <c r="FG139" i="24" s="1"/>
  <c r="AR139" i="24"/>
  <c r="FH139" i="24" s="1"/>
  <c r="U139" i="24"/>
  <c r="EK139" i="24" s="1"/>
  <c r="L139" i="24"/>
  <c r="EB139" i="24" s="1"/>
  <c r="M139" i="24"/>
  <c r="EC139" i="24" s="1"/>
  <c r="O139" i="24"/>
  <c r="EE139" i="24" s="1"/>
  <c r="Z139" i="24"/>
  <c r="EP139" i="24" s="1"/>
  <c r="AW139" i="24"/>
  <c r="FM139" i="24" s="1"/>
  <c r="Q139" i="24"/>
  <c r="EG139" i="24" s="1"/>
  <c r="V139" i="24"/>
  <c r="EL139" i="24" s="1"/>
  <c r="AA139" i="24"/>
  <c r="EQ139" i="24" s="1"/>
  <c r="W139" i="24"/>
  <c r="EM139" i="24" s="1"/>
  <c r="AB139" i="24"/>
  <c r="ER139" i="24" s="1"/>
  <c r="P139" i="24"/>
  <c r="EF139" i="24" s="1"/>
  <c r="X139" i="24"/>
  <c r="EN139" i="24" s="1"/>
  <c r="N139" i="24"/>
  <c r="ED139" i="24" s="1"/>
  <c r="Y139" i="24"/>
  <c r="EO139" i="24" s="1"/>
  <c r="K139" i="24"/>
  <c r="EA139" i="24" s="1"/>
  <c r="AC139" i="24"/>
  <c r="ES139" i="24" s="1"/>
  <c r="S139" i="24"/>
  <c r="EI139" i="24" s="1"/>
  <c r="R139" i="24"/>
  <c r="EH139" i="24" s="1"/>
  <c r="DQ279" i="24"/>
  <c r="DS279" i="24"/>
  <c r="DT279" i="24"/>
  <c r="DU279" i="24"/>
  <c r="DV279" i="24"/>
  <c r="DW279" i="24"/>
  <c r="DX279" i="24"/>
  <c r="DY279" i="24"/>
  <c r="DI279" i="24"/>
  <c r="DJ279" i="24"/>
  <c r="DK279" i="24"/>
  <c r="DL279" i="24"/>
  <c r="DM279" i="24"/>
  <c r="DN279" i="24"/>
  <c r="DO279" i="24"/>
  <c r="CM279" i="24"/>
  <c r="CN279" i="24"/>
  <c r="CO279" i="24"/>
  <c r="CP279" i="24"/>
  <c r="CQ279" i="24"/>
  <c r="CR279" i="24"/>
  <c r="CS279" i="24"/>
  <c r="DR279" i="24"/>
  <c r="CT279" i="24"/>
  <c r="DG279" i="24"/>
  <c r="DH279" i="24"/>
  <c r="CC279" i="24"/>
  <c r="CD279" i="24"/>
  <c r="CE279" i="24"/>
  <c r="CF279" i="24"/>
  <c r="CG279" i="24"/>
  <c r="BU279" i="24"/>
  <c r="CH279" i="24"/>
  <c r="CI279" i="24"/>
  <c r="CJ279" i="24"/>
  <c r="BS279" i="24"/>
  <c r="CK279" i="24"/>
  <c r="BT279" i="24"/>
  <c r="CU279" i="24"/>
  <c r="BV279" i="24"/>
  <c r="BW279" i="24"/>
  <c r="BX279" i="24"/>
  <c r="BY279" i="24"/>
  <c r="BI279" i="24"/>
  <c r="AY279" i="24"/>
  <c r="FO279" i="24" s="1"/>
  <c r="BJ279" i="24"/>
  <c r="AZ279" i="24"/>
  <c r="FP279" i="24" s="1"/>
  <c r="BK279" i="24"/>
  <c r="BA279" i="24"/>
  <c r="FQ279" i="24" s="1"/>
  <c r="BL279" i="24"/>
  <c r="BB279" i="24"/>
  <c r="FR279" i="24" s="1"/>
  <c r="BM279" i="24"/>
  <c r="BC279" i="24"/>
  <c r="FS279" i="24" s="1"/>
  <c r="BN279" i="24"/>
  <c r="BD279" i="24"/>
  <c r="FT279" i="24" s="1"/>
  <c r="BO279" i="24"/>
  <c r="BE279" i="24"/>
  <c r="FU279" i="24" s="1"/>
  <c r="AI279" i="24"/>
  <c r="EY279" i="24" s="1"/>
  <c r="AJ279" i="24"/>
  <c r="EZ279" i="24" s="1"/>
  <c r="AK279" i="24"/>
  <c r="FA279" i="24" s="1"/>
  <c r="AL279" i="24"/>
  <c r="FB279" i="24" s="1"/>
  <c r="BP279" i="24"/>
  <c r="AM279" i="24"/>
  <c r="FC279" i="24" s="1"/>
  <c r="BQ279" i="24"/>
  <c r="AO279" i="24"/>
  <c r="FE279" i="24" s="1"/>
  <c r="AP279" i="24"/>
  <c r="FF279" i="24" s="1"/>
  <c r="AQ279" i="24"/>
  <c r="FG279" i="24" s="1"/>
  <c r="AR279" i="24"/>
  <c r="FH279" i="24" s="1"/>
  <c r="BF279" i="24"/>
  <c r="FV279" i="24" s="1"/>
  <c r="AS279" i="24"/>
  <c r="FI279" i="24" s="1"/>
  <c r="BG279" i="24"/>
  <c r="FW279" i="24" s="1"/>
  <c r="AT279" i="24"/>
  <c r="FJ279" i="24" s="1"/>
  <c r="AU279" i="24"/>
  <c r="FK279" i="24" s="1"/>
  <c r="AE279" i="24"/>
  <c r="EU279" i="24" s="1"/>
  <c r="AV279" i="24"/>
  <c r="FL279" i="24" s="1"/>
  <c r="AF279" i="24"/>
  <c r="EV279" i="24" s="1"/>
  <c r="BZ279" i="24"/>
  <c r="AW279" i="24"/>
  <c r="FM279" i="24" s="1"/>
  <c r="AG279" i="24"/>
  <c r="EW279" i="24" s="1"/>
  <c r="U279" i="24"/>
  <c r="EK279" i="24" s="1"/>
  <c r="V279" i="24"/>
  <c r="EL279" i="24" s="1"/>
  <c r="P279" i="24"/>
  <c r="EF279" i="24" s="1"/>
  <c r="CA279" i="24"/>
  <c r="AH279" i="24"/>
  <c r="EX279" i="24" s="1"/>
  <c r="K279" i="24"/>
  <c r="EA279" i="24" s="1"/>
  <c r="Q279" i="24"/>
  <c r="EG279" i="24" s="1"/>
  <c r="L279" i="24"/>
  <c r="EB279" i="24" s="1"/>
  <c r="X279" i="24"/>
  <c r="EN279" i="24" s="1"/>
  <c r="M279" i="24"/>
  <c r="EC279" i="24" s="1"/>
  <c r="O279" i="24"/>
  <c r="EE279" i="24" s="1"/>
  <c r="W279" i="24"/>
  <c r="EM279" i="24" s="1"/>
  <c r="Y279" i="24"/>
  <c r="EO279" i="24" s="1"/>
  <c r="AA279" i="24"/>
  <c r="EQ279" i="24" s="1"/>
  <c r="AB279" i="24"/>
  <c r="ER279" i="24" s="1"/>
  <c r="N279" i="24"/>
  <c r="ED279" i="24" s="1"/>
  <c r="R279" i="24"/>
  <c r="EH279" i="24" s="1"/>
  <c r="S279" i="24"/>
  <c r="EI279" i="24" s="1"/>
  <c r="Z279" i="24"/>
  <c r="EP279" i="24" s="1"/>
  <c r="AC279" i="24"/>
  <c r="ES279" i="24" s="1"/>
  <c r="DQ119" i="24"/>
  <c r="DR119" i="24"/>
  <c r="DS119" i="24"/>
  <c r="DT119" i="24"/>
  <c r="DU119" i="24"/>
  <c r="DV119" i="24"/>
  <c r="DW119" i="24"/>
  <c r="DG119" i="24"/>
  <c r="DX119" i="24"/>
  <c r="DH119" i="24"/>
  <c r="DY119" i="24"/>
  <c r="DI119" i="24"/>
  <c r="DJ119" i="24"/>
  <c r="DK119" i="24"/>
  <c r="DL119" i="24"/>
  <c r="CT119" i="24"/>
  <c r="CU119" i="24"/>
  <c r="CM119" i="24"/>
  <c r="CN119" i="24"/>
  <c r="CO119" i="24"/>
  <c r="CG119" i="24"/>
  <c r="CH119" i="24"/>
  <c r="CI119" i="24"/>
  <c r="CJ119" i="24"/>
  <c r="CK119" i="24"/>
  <c r="CP119" i="24"/>
  <c r="CQ119" i="24"/>
  <c r="CR119" i="24"/>
  <c r="CS119" i="24"/>
  <c r="DM119" i="24"/>
  <c r="DN119" i="24"/>
  <c r="DO119" i="24"/>
  <c r="BY119" i="24"/>
  <c r="BO119" i="24"/>
  <c r="BZ119" i="24"/>
  <c r="BP119" i="24"/>
  <c r="CA119" i="24"/>
  <c r="BQ119" i="24"/>
  <c r="AY119" i="24"/>
  <c r="FO119" i="24" s="1"/>
  <c r="AZ119" i="24"/>
  <c r="FP119" i="24" s="1"/>
  <c r="BA119" i="24"/>
  <c r="FQ119" i="24" s="1"/>
  <c r="BB119" i="24"/>
  <c r="FR119" i="24" s="1"/>
  <c r="AS119" i="24"/>
  <c r="FI119" i="24" s="1"/>
  <c r="AT119" i="24"/>
  <c r="FJ119" i="24" s="1"/>
  <c r="BS119" i="24"/>
  <c r="AU119" i="24"/>
  <c r="FK119" i="24" s="1"/>
  <c r="BT119" i="24"/>
  <c r="AV119" i="24"/>
  <c r="FL119" i="24" s="1"/>
  <c r="BU119" i="24"/>
  <c r="BV119" i="24"/>
  <c r="BW119" i="24"/>
  <c r="BX119" i="24"/>
  <c r="CC119" i="24"/>
  <c r="CD119" i="24"/>
  <c r="AE119" i="24"/>
  <c r="EU119" i="24" s="1"/>
  <c r="CE119" i="24"/>
  <c r="AO119" i="24"/>
  <c r="FE119" i="24" s="1"/>
  <c r="AF119" i="24"/>
  <c r="EV119" i="24" s="1"/>
  <c r="CF119" i="24"/>
  <c r="AP119" i="24"/>
  <c r="FF119" i="24" s="1"/>
  <c r="AG119" i="24"/>
  <c r="EW119" i="24" s="1"/>
  <c r="AQ119" i="24"/>
  <c r="FG119" i="24" s="1"/>
  <c r="AH119" i="24"/>
  <c r="EX119" i="24" s="1"/>
  <c r="AR119" i="24"/>
  <c r="FH119" i="24" s="1"/>
  <c r="AI119" i="24"/>
  <c r="EY119" i="24" s="1"/>
  <c r="AW119" i="24"/>
  <c r="FM119" i="24" s="1"/>
  <c r="AJ119" i="24"/>
  <c r="EZ119" i="24" s="1"/>
  <c r="BK119" i="24"/>
  <c r="BL119" i="24"/>
  <c r="BM119" i="24"/>
  <c r="BC119" i="24"/>
  <c r="FS119" i="24" s="1"/>
  <c r="BN119" i="24"/>
  <c r="BD119" i="24"/>
  <c r="FT119" i="24" s="1"/>
  <c r="BE119" i="24"/>
  <c r="FU119" i="24" s="1"/>
  <c r="BF119" i="24"/>
  <c r="FV119" i="24" s="1"/>
  <c r="U119" i="24"/>
  <c r="EK119" i="24" s="1"/>
  <c r="BG119" i="24"/>
  <c r="FW119" i="24" s="1"/>
  <c r="AK119" i="24"/>
  <c r="FA119" i="24" s="1"/>
  <c r="V119" i="24"/>
  <c r="EL119" i="24" s="1"/>
  <c r="AL119" i="24"/>
  <c r="FB119" i="24" s="1"/>
  <c r="W119" i="24"/>
  <c r="EM119" i="24" s="1"/>
  <c r="K119" i="24"/>
  <c r="EA119" i="24" s="1"/>
  <c r="N119" i="24"/>
  <c r="ED119" i="24" s="1"/>
  <c r="Q119" i="24"/>
  <c r="EG119" i="24" s="1"/>
  <c r="BI119" i="24"/>
  <c r="AC119" i="24"/>
  <c r="ES119" i="24" s="1"/>
  <c r="P119" i="24"/>
  <c r="EF119" i="24" s="1"/>
  <c r="BJ119" i="24"/>
  <c r="Z119" i="24"/>
  <c r="EP119" i="24" s="1"/>
  <c r="AB119" i="24"/>
  <c r="ER119" i="24" s="1"/>
  <c r="X119" i="24"/>
  <c r="EN119" i="24" s="1"/>
  <c r="O119" i="24"/>
  <c r="EE119" i="24" s="1"/>
  <c r="Y119" i="24"/>
  <c r="EO119" i="24" s="1"/>
  <c r="L119" i="24"/>
  <c r="EB119" i="24" s="1"/>
  <c r="AA119" i="24"/>
  <c r="EQ119" i="24" s="1"/>
  <c r="M119" i="24"/>
  <c r="EC119" i="24" s="1"/>
  <c r="S119" i="24"/>
  <c r="EI119" i="24" s="1"/>
  <c r="R119" i="24"/>
  <c r="EH119" i="24" s="1"/>
  <c r="AM119" i="24"/>
  <c r="FC119" i="24" s="1"/>
  <c r="DY284" i="24"/>
  <c r="DQ284" i="24"/>
  <c r="DR284" i="24"/>
  <c r="DS284" i="24"/>
  <c r="DT284" i="24"/>
  <c r="DU284" i="24"/>
  <c r="DV284" i="24"/>
  <c r="DW284" i="24"/>
  <c r="DG284" i="24"/>
  <c r="DX284" i="24"/>
  <c r="DH284" i="24"/>
  <c r="DI284" i="24"/>
  <c r="DJ284" i="24"/>
  <c r="DK284" i="24"/>
  <c r="DL284" i="24"/>
  <c r="DM284" i="24"/>
  <c r="DN284" i="24"/>
  <c r="DO284" i="24"/>
  <c r="CG284" i="24"/>
  <c r="CM284" i="24"/>
  <c r="CH284" i="24"/>
  <c r="CN284" i="24"/>
  <c r="CI284" i="24"/>
  <c r="CO284" i="24"/>
  <c r="CJ284" i="24"/>
  <c r="CP284" i="24"/>
  <c r="CK284" i="24"/>
  <c r="CQ284" i="24"/>
  <c r="CR284" i="24"/>
  <c r="CS284" i="24"/>
  <c r="CT284" i="24"/>
  <c r="CU284" i="24"/>
  <c r="BS284" i="24"/>
  <c r="BO284" i="24"/>
  <c r="BT284" i="24"/>
  <c r="BP284" i="24"/>
  <c r="BU284" i="24"/>
  <c r="BQ284" i="24"/>
  <c r="BV284" i="24"/>
  <c r="BW284" i="24"/>
  <c r="BX284" i="24"/>
  <c r="BY284" i="24"/>
  <c r="BZ284" i="24"/>
  <c r="AS284" i="24"/>
  <c r="FI284" i="24" s="1"/>
  <c r="AT284" i="24"/>
  <c r="FJ284" i="24" s="1"/>
  <c r="AU284" i="24"/>
  <c r="FK284" i="24" s="1"/>
  <c r="AV284" i="24"/>
  <c r="FL284" i="24" s="1"/>
  <c r="AY284" i="24"/>
  <c r="FO284" i="24" s="1"/>
  <c r="AZ284" i="24"/>
  <c r="FP284" i="24" s="1"/>
  <c r="BK284" i="24"/>
  <c r="BL284" i="24"/>
  <c r="AE284" i="24"/>
  <c r="EU284" i="24" s="1"/>
  <c r="BM284" i="24"/>
  <c r="AO284" i="24"/>
  <c r="FE284" i="24" s="1"/>
  <c r="AF284" i="24"/>
  <c r="EV284" i="24" s="1"/>
  <c r="BN284" i="24"/>
  <c r="AP284" i="24"/>
  <c r="FF284" i="24" s="1"/>
  <c r="AG284" i="24"/>
  <c r="EW284" i="24" s="1"/>
  <c r="AQ284" i="24"/>
  <c r="FG284" i="24" s="1"/>
  <c r="AH284" i="24"/>
  <c r="EX284" i="24" s="1"/>
  <c r="AR284" i="24"/>
  <c r="FH284" i="24" s="1"/>
  <c r="AI284" i="24"/>
  <c r="EY284" i="24" s="1"/>
  <c r="AW284" i="24"/>
  <c r="FM284" i="24" s="1"/>
  <c r="AJ284" i="24"/>
  <c r="EZ284" i="24" s="1"/>
  <c r="AB284" i="24"/>
  <c r="ER284" i="24" s="1"/>
  <c r="BA284" i="24"/>
  <c r="FQ284" i="24" s="1"/>
  <c r="AC284" i="24"/>
  <c r="ES284" i="24" s="1"/>
  <c r="BB284" i="24"/>
  <c r="FR284" i="24" s="1"/>
  <c r="BC284" i="24"/>
  <c r="FS284" i="24" s="1"/>
  <c r="CC284" i="24"/>
  <c r="BD284" i="24"/>
  <c r="FT284" i="24" s="1"/>
  <c r="CD284" i="24"/>
  <c r="BE284" i="24"/>
  <c r="FU284" i="24" s="1"/>
  <c r="CE284" i="24"/>
  <c r="BF284" i="24"/>
  <c r="FV284" i="24" s="1"/>
  <c r="CF284" i="24"/>
  <c r="BG284" i="24"/>
  <c r="FW284" i="24" s="1"/>
  <c r="AK284" i="24"/>
  <c r="FA284" i="24" s="1"/>
  <c r="X284" i="24"/>
  <c r="EN284" i="24" s="1"/>
  <c r="M284" i="24"/>
  <c r="EC284" i="24" s="1"/>
  <c r="AL284" i="24"/>
  <c r="FB284" i="24" s="1"/>
  <c r="Y284" i="24"/>
  <c r="EO284" i="24" s="1"/>
  <c r="N284" i="24"/>
  <c r="ED284" i="24" s="1"/>
  <c r="P284" i="24"/>
  <c r="EF284" i="24" s="1"/>
  <c r="AM284" i="24"/>
  <c r="FC284" i="24" s="1"/>
  <c r="Z284" i="24"/>
  <c r="EP284" i="24" s="1"/>
  <c r="L284" i="24"/>
  <c r="EB284" i="24" s="1"/>
  <c r="Q284" i="24"/>
  <c r="EG284" i="24" s="1"/>
  <c r="AA284" i="24"/>
  <c r="EQ284" i="24" s="1"/>
  <c r="K284" i="24"/>
  <c r="EA284" i="24" s="1"/>
  <c r="CA284" i="24"/>
  <c r="BI284" i="24"/>
  <c r="BJ284" i="24"/>
  <c r="O284" i="24"/>
  <c r="EE284" i="24" s="1"/>
  <c r="U284" i="24"/>
  <c r="EK284" i="24" s="1"/>
  <c r="V284" i="24"/>
  <c r="EL284" i="24" s="1"/>
  <c r="W284" i="24"/>
  <c r="EM284" i="24" s="1"/>
  <c r="R284" i="24"/>
  <c r="EH284" i="24" s="1"/>
  <c r="S284" i="24"/>
  <c r="EI284" i="24" s="1"/>
  <c r="DQ74" i="24"/>
  <c r="DR74" i="24"/>
  <c r="DS74" i="24"/>
  <c r="DT74" i="24"/>
  <c r="DV74" i="24"/>
  <c r="DU74" i="24"/>
  <c r="DW74" i="24"/>
  <c r="DX74" i="24"/>
  <c r="DY74" i="24"/>
  <c r="DJ74" i="24"/>
  <c r="DK74" i="24"/>
  <c r="DL74" i="24"/>
  <c r="DM74" i="24"/>
  <c r="DN74" i="24"/>
  <c r="DO74" i="24"/>
  <c r="CM74" i="24"/>
  <c r="CN74" i="24"/>
  <c r="CO74" i="24"/>
  <c r="CP74" i="24"/>
  <c r="CQ74" i="24"/>
  <c r="CR74" i="24"/>
  <c r="CS74" i="24"/>
  <c r="CT74" i="24"/>
  <c r="DG74" i="24"/>
  <c r="DH74" i="24"/>
  <c r="DI74" i="24"/>
  <c r="BS74" i="24"/>
  <c r="BT74" i="24"/>
  <c r="CU74" i="24"/>
  <c r="CC74" i="24"/>
  <c r="CD74" i="24"/>
  <c r="AZ74" i="24"/>
  <c r="FP74" i="24" s="1"/>
  <c r="CE74" i="24"/>
  <c r="BA74" i="24"/>
  <c r="FQ74" i="24" s="1"/>
  <c r="CF74" i="24"/>
  <c r="BB74" i="24"/>
  <c r="FR74" i="24" s="1"/>
  <c r="CG74" i="24"/>
  <c r="BC74" i="24"/>
  <c r="FS74" i="24" s="1"/>
  <c r="CH74" i="24"/>
  <c r="BD74" i="24"/>
  <c r="FT74" i="24" s="1"/>
  <c r="CI74" i="24"/>
  <c r="BE74" i="24"/>
  <c r="FU74" i="24" s="1"/>
  <c r="CJ74" i="24"/>
  <c r="BF74" i="24"/>
  <c r="FV74" i="24" s="1"/>
  <c r="CK74" i="24"/>
  <c r="BU74" i="24"/>
  <c r="BG74" i="24"/>
  <c r="FW74" i="24" s="1"/>
  <c r="BV74" i="24"/>
  <c r="BW74" i="24"/>
  <c r="BI74" i="24"/>
  <c r="BX74" i="24"/>
  <c r="BJ74" i="24"/>
  <c r="BY74" i="24"/>
  <c r="BK74" i="24"/>
  <c r="BZ74" i="24"/>
  <c r="AR74" i="24"/>
  <c r="FH74" i="24" s="1"/>
  <c r="AI74" i="24"/>
  <c r="EY74" i="24" s="1"/>
  <c r="CA74" i="24"/>
  <c r="AS74" i="24"/>
  <c r="FI74" i="24" s="1"/>
  <c r="AJ74" i="24"/>
  <c r="EZ74" i="24" s="1"/>
  <c r="AT74" i="24"/>
  <c r="FJ74" i="24" s="1"/>
  <c r="AK74" i="24"/>
  <c r="FA74" i="24" s="1"/>
  <c r="AY74" i="24"/>
  <c r="FO74" i="24" s="1"/>
  <c r="AU74" i="24"/>
  <c r="FK74" i="24" s="1"/>
  <c r="AL74" i="24"/>
  <c r="FB74" i="24" s="1"/>
  <c r="BL74" i="24"/>
  <c r="AV74" i="24"/>
  <c r="FL74" i="24" s="1"/>
  <c r="AM74" i="24"/>
  <c r="FC74" i="24" s="1"/>
  <c r="BM74" i="24"/>
  <c r="AW74" i="24"/>
  <c r="FM74" i="24" s="1"/>
  <c r="BN74" i="24"/>
  <c r="U74" i="24"/>
  <c r="EK74" i="24" s="1"/>
  <c r="BO74" i="24"/>
  <c r="AO74" i="24"/>
  <c r="FE74" i="24" s="1"/>
  <c r="AP74" i="24"/>
  <c r="FF74" i="24" s="1"/>
  <c r="AQ74" i="24"/>
  <c r="FG74" i="24" s="1"/>
  <c r="AE74" i="24"/>
  <c r="EU74" i="24" s="1"/>
  <c r="AF74" i="24"/>
  <c r="EV74" i="24" s="1"/>
  <c r="AG74" i="24"/>
  <c r="EW74" i="24" s="1"/>
  <c r="AH74" i="24"/>
  <c r="EX74" i="24" s="1"/>
  <c r="AC74" i="24"/>
  <c r="ES74" i="24" s="1"/>
  <c r="BQ74" i="24"/>
  <c r="W74" i="24"/>
  <c r="EM74" i="24" s="1"/>
  <c r="Q74" i="24"/>
  <c r="EG74" i="24" s="1"/>
  <c r="V74" i="24"/>
  <c r="EL74" i="24" s="1"/>
  <c r="X74" i="24"/>
  <c r="EN74" i="24" s="1"/>
  <c r="K74" i="24"/>
  <c r="EA74" i="24" s="1"/>
  <c r="L74" i="24"/>
  <c r="EB74" i="24" s="1"/>
  <c r="O74" i="24"/>
  <c r="EE74" i="24" s="1"/>
  <c r="R74" i="24"/>
  <c r="EH74" i="24" s="1"/>
  <c r="S74" i="24"/>
  <c r="EI74" i="24" s="1"/>
  <c r="M74" i="24"/>
  <c r="EC74" i="24" s="1"/>
  <c r="P74" i="24"/>
  <c r="EF74" i="24" s="1"/>
  <c r="N74" i="24"/>
  <c r="ED74" i="24" s="1"/>
  <c r="BP74" i="24"/>
  <c r="Y74" i="24"/>
  <c r="EO74" i="24" s="1"/>
  <c r="AA74" i="24"/>
  <c r="EQ74" i="24" s="1"/>
  <c r="Z74" i="24"/>
  <c r="EP74" i="24" s="1"/>
  <c r="AB74" i="24"/>
  <c r="ER74" i="24" s="1"/>
  <c r="DY124" i="24"/>
  <c r="DV124" i="24"/>
  <c r="DW124" i="24"/>
  <c r="DX124" i="24"/>
  <c r="DG124" i="24"/>
  <c r="DL124" i="24"/>
  <c r="CO124" i="24"/>
  <c r="DM124" i="24"/>
  <c r="CP124" i="24"/>
  <c r="DN124" i="24"/>
  <c r="CQ124" i="24"/>
  <c r="DO124" i="24"/>
  <c r="CR124" i="24"/>
  <c r="CS124" i="24"/>
  <c r="CT124" i="24"/>
  <c r="CU124" i="24"/>
  <c r="DR124" i="24"/>
  <c r="DS124" i="24"/>
  <c r="DT124" i="24"/>
  <c r="DU124" i="24"/>
  <c r="DH124" i="24"/>
  <c r="DI124" i="24"/>
  <c r="CC124" i="24"/>
  <c r="DJ124" i="24"/>
  <c r="CD124" i="24"/>
  <c r="DK124" i="24"/>
  <c r="CE124" i="24"/>
  <c r="CF124" i="24"/>
  <c r="CG124" i="24"/>
  <c r="CH124" i="24"/>
  <c r="DQ124" i="24"/>
  <c r="CI124" i="24"/>
  <c r="CJ124" i="24"/>
  <c r="CK124" i="24"/>
  <c r="BX124" i="24"/>
  <c r="BY124" i="24"/>
  <c r="BZ124" i="24"/>
  <c r="CA124" i="24"/>
  <c r="BJ124" i="24"/>
  <c r="BK124" i="24"/>
  <c r="BL124" i="24"/>
  <c r="BS124" i="24"/>
  <c r="BM124" i="24"/>
  <c r="BT124" i="24"/>
  <c r="BN124" i="24"/>
  <c r="BU124" i="24"/>
  <c r="BO124" i="24"/>
  <c r="BV124" i="24"/>
  <c r="BP124" i="24"/>
  <c r="BW124" i="24"/>
  <c r="BQ124" i="24"/>
  <c r="BB124" i="24"/>
  <c r="FR124" i="24" s="1"/>
  <c r="BC124" i="24"/>
  <c r="FS124" i="24" s="1"/>
  <c r="AO124" i="24"/>
  <c r="FE124" i="24" s="1"/>
  <c r="BD124" i="24"/>
  <c r="FT124" i="24" s="1"/>
  <c r="AP124" i="24"/>
  <c r="FF124" i="24" s="1"/>
  <c r="BE124" i="24"/>
  <c r="FU124" i="24" s="1"/>
  <c r="AQ124" i="24"/>
  <c r="FG124" i="24" s="1"/>
  <c r="BF124" i="24"/>
  <c r="FV124" i="24" s="1"/>
  <c r="BG124" i="24"/>
  <c r="FW124" i="24" s="1"/>
  <c r="AS124" i="24"/>
  <c r="FI124" i="24" s="1"/>
  <c r="CM124" i="24"/>
  <c r="AT124" i="24"/>
  <c r="FJ124" i="24" s="1"/>
  <c r="CN124" i="24"/>
  <c r="Y124" i="24"/>
  <c r="EO124" i="24" s="1"/>
  <c r="AA124" i="24"/>
  <c r="EQ124" i="24" s="1"/>
  <c r="AY124" i="24"/>
  <c r="FO124" i="24" s="1"/>
  <c r="AZ124" i="24"/>
  <c r="FP124" i="24" s="1"/>
  <c r="AE124" i="24"/>
  <c r="EU124" i="24" s="1"/>
  <c r="AR124" i="24"/>
  <c r="FH124" i="24" s="1"/>
  <c r="AU124" i="24"/>
  <c r="FK124" i="24" s="1"/>
  <c r="U124" i="24"/>
  <c r="EK124" i="24" s="1"/>
  <c r="AV124" i="24"/>
  <c r="FL124" i="24" s="1"/>
  <c r="V124" i="24"/>
  <c r="EL124" i="24" s="1"/>
  <c r="Q124" i="24"/>
  <c r="EG124" i="24" s="1"/>
  <c r="X124" i="24"/>
  <c r="EN124" i="24" s="1"/>
  <c r="AB124" i="24"/>
  <c r="ER124" i="24" s="1"/>
  <c r="R124" i="24"/>
  <c r="EH124" i="24" s="1"/>
  <c r="W124" i="24"/>
  <c r="EM124" i="24" s="1"/>
  <c r="S124" i="24"/>
  <c r="EI124" i="24" s="1"/>
  <c r="BA124" i="24"/>
  <c r="FQ124" i="24" s="1"/>
  <c r="AW124" i="24"/>
  <c r="FM124" i="24" s="1"/>
  <c r="AF124" i="24"/>
  <c r="EV124" i="24" s="1"/>
  <c r="AI124" i="24"/>
  <c r="EY124" i="24" s="1"/>
  <c r="Z124" i="24"/>
  <c r="EP124" i="24" s="1"/>
  <c r="K124" i="24"/>
  <c r="EA124" i="24" s="1"/>
  <c r="L124" i="24"/>
  <c r="EB124" i="24" s="1"/>
  <c r="BI124" i="24"/>
  <c r="AG124" i="24"/>
  <c r="EW124" i="24" s="1"/>
  <c r="AH124" i="24"/>
  <c r="EX124" i="24" s="1"/>
  <c r="N124" i="24"/>
  <c r="ED124" i="24" s="1"/>
  <c r="O124" i="24"/>
  <c r="EE124" i="24" s="1"/>
  <c r="P124" i="24"/>
  <c r="EF124" i="24" s="1"/>
  <c r="AJ124" i="24"/>
  <c r="EZ124" i="24" s="1"/>
  <c r="M124" i="24"/>
  <c r="EC124" i="24" s="1"/>
  <c r="AK124" i="24"/>
  <c r="FA124" i="24" s="1"/>
  <c r="AL124" i="24"/>
  <c r="FB124" i="24" s="1"/>
  <c r="AM124" i="24"/>
  <c r="FC124" i="24" s="1"/>
  <c r="AC124" i="24"/>
  <c r="ES124" i="24" s="1"/>
  <c r="DQ269" i="24"/>
  <c r="DR269" i="24"/>
  <c r="DS269" i="24"/>
  <c r="DT269" i="24"/>
  <c r="DI269" i="24"/>
  <c r="DJ269" i="24"/>
  <c r="DK269" i="24"/>
  <c r="DL269" i="24"/>
  <c r="DU269" i="24"/>
  <c r="DM269" i="24"/>
  <c r="DV269" i="24"/>
  <c r="DN269" i="24"/>
  <c r="DW269" i="24"/>
  <c r="DO269" i="24"/>
  <c r="DX269" i="24"/>
  <c r="DG269" i="24"/>
  <c r="DH269" i="24"/>
  <c r="CM269" i="24"/>
  <c r="CN269" i="24"/>
  <c r="CO269" i="24"/>
  <c r="CP269" i="24"/>
  <c r="CU269" i="24"/>
  <c r="DY269" i="24"/>
  <c r="CC269" i="24"/>
  <c r="BU269" i="24"/>
  <c r="CQ269" i="24"/>
  <c r="AZ269" i="24"/>
  <c r="FP269" i="24" s="1"/>
  <c r="CR269" i="24"/>
  <c r="BA269" i="24"/>
  <c r="FQ269" i="24" s="1"/>
  <c r="CS269" i="24"/>
  <c r="BB269" i="24"/>
  <c r="FR269" i="24" s="1"/>
  <c r="CT269" i="24"/>
  <c r="BC269" i="24"/>
  <c r="FS269" i="24" s="1"/>
  <c r="BE269" i="24"/>
  <c r="FU269" i="24" s="1"/>
  <c r="BF269" i="24"/>
  <c r="FV269" i="24" s="1"/>
  <c r="BG269" i="24"/>
  <c r="FW269" i="24" s="1"/>
  <c r="CH269" i="24"/>
  <c r="BZ269" i="24"/>
  <c r="CI269" i="24"/>
  <c r="CA269" i="24"/>
  <c r="CJ269" i="24"/>
  <c r="CK269" i="24"/>
  <c r="BI269" i="24"/>
  <c r="BJ269" i="24"/>
  <c r="BK269" i="24"/>
  <c r="AR269" i="24"/>
  <c r="FH269" i="24" s="1"/>
  <c r="AI269" i="24"/>
  <c r="EY269" i="24" s="1"/>
  <c r="AS269" i="24"/>
  <c r="FI269" i="24" s="1"/>
  <c r="AJ269" i="24"/>
  <c r="EZ269" i="24" s="1"/>
  <c r="AT269" i="24"/>
  <c r="FJ269" i="24" s="1"/>
  <c r="AK269" i="24"/>
  <c r="FA269" i="24" s="1"/>
  <c r="AU269" i="24"/>
  <c r="FK269" i="24" s="1"/>
  <c r="AL269" i="24"/>
  <c r="FB269" i="24" s="1"/>
  <c r="AV269" i="24"/>
  <c r="FL269" i="24" s="1"/>
  <c r="AM269" i="24"/>
  <c r="FC269" i="24" s="1"/>
  <c r="AW269" i="24"/>
  <c r="FM269" i="24" s="1"/>
  <c r="AP269" i="24"/>
  <c r="FF269" i="24" s="1"/>
  <c r="AQ269" i="24"/>
  <c r="FG269" i="24" s="1"/>
  <c r="BS269" i="24"/>
  <c r="BT269" i="24"/>
  <c r="BV269" i="24"/>
  <c r="BW269" i="24"/>
  <c r="BX269" i="24"/>
  <c r="BY269" i="24"/>
  <c r="AE269" i="24"/>
  <c r="EU269" i="24" s="1"/>
  <c r="AC269" i="24"/>
  <c r="ES269" i="24" s="1"/>
  <c r="AF269" i="24"/>
  <c r="EV269" i="24" s="1"/>
  <c r="V269" i="24"/>
  <c r="EL269" i="24" s="1"/>
  <c r="CF269" i="24"/>
  <c r="AG269" i="24"/>
  <c r="EW269" i="24" s="1"/>
  <c r="P269" i="24"/>
  <c r="EF269" i="24" s="1"/>
  <c r="BP269" i="24"/>
  <c r="AO269" i="24"/>
  <c r="FE269" i="24" s="1"/>
  <c r="AH269" i="24"/>
  <c r="EX269" i="24" s="1"/>
  <c r="S269" i="24"/>
  <c r="EI269" i="24" s="1"/>
  <c r="BQ269" i="24"/>
  <c r="AY269" i="24"/>
  <c r="FO269" i="24" s="1"/>
  <c r="K269" i="24"/>
  <c r="EA269" i="24" s="1"/>
  <c r="O269" i="24"/>
  <c r="EE269" i="24" s="1"/>
  <c r="BL269" i="24"/>
  <c r="BM269" i="24"/>
  <c r="W269" i="24"/>
  <c r="EM269" i="24" s="1"/>
  <c r="CG269" i="24"/>
  <c r="BD269" i="24"/>
  <c r="FT269" i="24" s="1"/>
  <c r="L269" i="24"/>
  <c r="EB269" i="24" s="1"/>
  <c r="R269" i="24"/>
  <c r="EH269" i="24" s="1"/>
  <c r="BO269" i="24"/>
  <c r="M269" i="24"/>
  <c r="EC269" i="24" s="1"/>
  <c r="Q269" i="24"/>
  <c r="EG269" i="24" s="1"/>
  <c r="CD269" i="24"/>
  <c r="N269" i="24"/>
  <c r="ED269" i="24" s="1"/>
  <c r="BN269" i="24"/>
  <c r="U269" i="24"/>
  <c r="EK269" i="24" s="1"/>
  <c r="CE269" i="24"/>
  <c r="X269" i="24"/>
  <c r="EN269" i="24" s="1"/>
  <c r="Y269" i="24"/>
  <c r="EO269" i="24" s="1"/>
  <c r="AA269" i="24"/>
  <c r="EQ269" i="24" s="1"/>
  <c r="AB269" i="24"/>
  <c r="ER269" i="24" s="1"/>
  <c r="Z269" i="24"/>
  <c r="EP269" i="24" s="1"/>
  <c r="DT69" i="24"/>
  <c r="DU69" i="24"/>
  <c r="DV69" i="24"/>
  <c r="DW69" i="24"/>
  <c r="DX69" i="24"/>
  <c r="DY69" i="24"/>
  <c r="DR69" i="24"/>
  <c r="DS69" i="24"/>
  <c r="DO69" i="24"/>
  <c r="DG69" i="24"/>
  <c r="DH69" i="24"/>
  <c r="DI69" i="24"/>
  <c r="DJ69" i="24"/>
  <c r="CM69" i="24"/>
  <c r="DK69" i="24"/>
  <c r="CN69" i="24"/>
  <c r="DL69" i="24"/>
  <c r="CO69" i="24"/>
  <c r="DM69" i="24"/>
  <c r="CP69" i="24"/>
  <c r="DN69" i="24"/>
  <c r="CQ69" i="24"/>
  <c r="DQ69" i="24"/>
  <c r="CC69" i="24"/>
  <c r="CD69" i="24"/>
  <c r="BW69" i="24"/>
  <c r="BX69" i="24"/>
  <c r="BY69" i="24"/>
  <c r="CE69" i="24"/>
  <c r="CF69" i="24"/>
  <c r="CG69" i="24"/>
  <c r="CH69" i="24"/>
  <c r="BE69" i="24"/>
  <c r="FU69" i="24" s="1"/>
  <c r="BF69" i="24"/>
  <c r="FV69" i="24" s="1"/>
  <c r="BG69" i="24"/>
  <c r="FW69" i="24" s="1"/>
  <c r="BI69" i="24"/>
  <c r="BS69" i="24"/>
  <c r="BJ69" i="24"/>
  <c r="BT69" i="24"/>
  <c r="BK69" i="24"/>
  <c r="BU69" i="24"/>
  <c r="BL69" i="24"/>
  <c r="CR69" i="24"/>
  <c r="BM69" i="24"/>
  <c r="CS69" i="24"/>
  <c r="BN69" i="24"/>
  <c r="CT69" i="24"/>
  <c r="BO69" i="24"/>
  <c r="AY69" i="24"/>
  <c r="FO69" i="24" s="1"/>
  <c r="CU69" i="24"/>
  <c r="BP69" i="24"/>
  <c r="AZ69" i="24"/>
  <c r="FP69" i="24" s="1"/>
  <c r="BQ69" i="24"/>
  <c r="BA69" i="24"/>
  <c r="FQ69" i="24" s="1"/>
  <c r="BB69" i="24"/>
  <c r="FR69" i="24" s="1"/>
  <c r="BC69" i="24"/>
  <c r="FS69" i="24" s="1"/>
  <c r="AO69" i="24"/>
  <c r="FE69" i="24" s="1"/>
  <c r="BD69" i="24"/>
  <c r="FT69" i="24" s="1"/>
  <c r="V69" i="24"/>
  <c r="EL69" i="24" s="1"/>
  <c r="CI69" i="24"/>
  <c r="CJ69" i="24"/>
  <c r="AP69" i="24"/>
  <c r="FF69" i="24" s="1"/>
  <c r="CK69" i="24"/>
  <c r="AQ69" i="24"/>
  <c r="FG69" i="24" s="1"/>
  <c r="Z69" i="24"/>
  <c r="EP69" i="24" s="1"/>
  <c r="AU69" i="24"/>
  <c r="FK69" i="24" s="1"/>
  <c r="AV69" i="24"/>
  <c r="FL69" i="24" s="1"/>
  <c r="AW69" i="24"/>
  <c r="FM69" i="24" s="1"/>
  <c r="BV69" i="24"/>
  <c r="BZ69" i="24"/>
  <c r="CA69" i="24"/>
  <c r="AF69" i="24"/>
  <c r="EV69" i="24" s="1"/>
  <c r="L69" i="24"/>
  <c r="EB69" i="24" s="1"/>
  <c r="AG69" i="24"/>
  <c r="EW69" i="24" s="1"/>
  <c r="M69" i="24"/>
  <c r="EC69" i="24" s="1"/>
  <c r="AH69" i="24"/>
  <c r="EX69" i="24" s="1"/>
  <c r="N69" i="24"/>
  <c r="ED69" i="24" s="1"/>
  <c r="W69" i="24"/>
  <c r="EM69" i="24" s="1"/>
  <c r="Y69" i="24"/>
  <c r="EO69" i="24" s="1"/>
  <c r="AA69" i="24"/>
  <c r="EQ69" i="24" s="1"/>
  <c r="AI69" i="24"/>
  <c r="EY69" i="24" s="1"/>
  <c r="O69" i="24"/>
  <c r="EE69" i="24" s="1"/>
  <c r="U69" i="24"/>
  <c r="EK69" i="24" s="1"/>
  <c r="AJ69" i="24"/>
  <c r="EZ69" i="24" s="1"/>
  <c r="P69" i="24"/>
  <c r="EF69" i="24" s="1"/>
  <c r="AK69" i="24"/>
  <c r="FA69" i="24" s="1"/>
  <c r="Q69" i="24"/>
  <c r="EG69" i="24" s="1"/>
  <c r="AL69" i="24"/>
  <c r="FB69" i="24" s="1"/>
  <c r="R69" i="24"/>
  <c r="EH69" i="24" s="1"/>
  <c r="AM69" i="24"/>
  <c r="FC69" i="24" s="1"/>
  <c r="S69" i="24"/>
  <c r="EI69" i="24" s="1"/>
  <c r="X69" i="24"/>
  <c r="EN69" i="24" s="1"/>
  <c r="AR69" i="24"/>
  <c r="FH69" i="24" s="1"/>
  <c r="AS69" i="24"/>
  <c r="FI69" i="24" s="1"/>
  <c r="K69" i="24"/>
  <c r="EA69" i="24" s="1"/>
  <c r="AB69" i="24"/>
  <c r="ER69" i="24" s="1"/>
  <c r="AC69" i="24"/>
  <c r="ES69" i="24" s="1"/>
  <c r="AE69" i="24"/>
  <c r="EU69" i="24" s="1"/>
  <c r="AT69" i="24"/>
  <c r="FJ69" i="24" s="1"/>
  <c r="DQ379" i="24"/>
  <c r="DX379" i="24"/>
  <c r="DY379" i="24"/>
  <c r="DT379" i="24"/>
  <c r="DI379" i="24"/>
  <c r="DU379" i="24"/>
  <c r="DJ379" i="24"/>
  <c r="DV379" i="24"/>
  <c r="DK379" i="24"/>
  <c r="DW379" i="24"/>
  <c r="DL379" i="24"/>
  <c r="DM379" i="24"/>
  <c r="DN379" i="24"/>
  <c r="DO379" i="24"/>
  <c r="DR379" i="24"/>
  <c r="DS379" i="24"/>
  <c r="CN379" i="24"/>
  <c r="CO379" i="24"/>
  <c r="CP379" i="24"/>
  <c r="CU379" i="24"/>
  <c r="CC379" i="24"/>
  <c r="CD379" i="24"/>
  <c r="CE379" i="24"/>
  <c r="CF379" i="24"/>
  <c r="CG379" i="24"/>
  <c r="BT379" i="24"/>
  <c r="BU379" i="24"/>
  <c r="BV379" i="24"/>
  <c r="CM379" i="24"/>
  <c r="BW379" i="24"/>
  <c r="CQ379" i="24"/>
  <c r="CH379" i="24"/>
  <c r="BX379" i="24"/>
  <c r="CR379" i="24"/>
  <c r="CI379" i="24"/>
  <c r="BY379" i="24"/>
  <c r="DG379" i="24"/>
  <c r="CS379" i="24"/>
  <c r="CJ379" i="24"/>
  <c r="BZ379" i="24"/>
  <c r="DH379" i="24"/>
  <c r="CT379" i="24"/>
  <c r="CK379" i="24"/>
  <c r="CA379" i="24"/>
  <c r="BI379" i="24"/>
  <c r="AY379" i="24"/>
  <c r="FO379" i="24" s="1"/>
  <c r="BJ379" i="24"/>
  <c r="AZ379" i="24"/>
  <c r="FP379" i="24" s="1"/>
  <c r="BS379" i="24"/>
  <c r="BK379" i="24"/>
  <c r="BA379" i="24"/>
  <c r="FQ379" i="24" s="1"/>
  <c r="BL379" i="24"/>
  <c r="BB379" i="24"/>
  <c r="FR379" i="24" s="1"/>
  <c r="BM379" i="24"/>
  <c r="BC379" i="24"/>
  <c r="FS379" i="24" s="1"/>
  <c r="BN379" i="24"/>
  <c r="BD379" i="24"/>
  <c r="FT379" i="24" s="1"/>
  <c r="BO379" i="24"/>
  <c r="BE379" i="24"/>
  <c r="FU379" i="24" s="1"/>
  <c r="AI379" i="24"/>
  <c r="EY379" i="24" s="1"/>
  <c r="AJ379" i="24"/>
  <c r="EZ379" i="24" s="1"/>
  <c r="AO379" i="24"/>
  <c r="FE379" i="24" s="1"/>
  <c r="AK379" i="24"/>
  <c r="FA379" i="24" s="1"/>
  <c r="AP379" i="24"/>
  <c r="FF379" i="24" s="1"/>
  <c r="AL379" i="24"/>
  <c r="FB379" i="24" s="1"/>
  <c r="AQ379" i="24"/>
  <c r="FG379" i="24" s="1"/>
  <c r="AM379" i="24"/>
  <c r="FC379" i="24" s="1"/>
  <c r="AR379" i="24"/>
  <c r="FH379" i="24" s="1"/>
  <c r="AS379" i="24"/>
  <c r="FI379" i="24" s="1"/>
  <c r="BG379" i="24"/>
  <c r="FW379" i="24" s="1"/>
  <c r="AV379" i="24"/>
  <c r="FL379" i="24" s="1"/>
  <c r="AF379" i="24"/>
  <c r="EV379" i="24" s="1"/>
  <c r="AE379" i="24"/>
  <c r="EU379" i="24" s="1"/>
  <c r="R379" i="24"/>
  <c r="EH379" i="24" s="1"/>
  <c r="Y379" i="24"/>
  <c r="EO379" i="24" s="1"/>
  <c r="AG379" i="24"/>
  <c r="EW379" i="24" s="1"/>
  <c r="BP379" i="24"/>
  <c r="K379" i="24"/>
  <c r="EA379" i="24" s="1"/>
  <c r="O379" i="24"/>
  <c r="EE379" i="24" s="1"/>
  <c r="W379" i="24"/>
  <c r="EM379" i="24" s="1"/>
  <c r="X379" i="24"/>
  <c r="EN379" i="24" s="1"/>
  <c r="AB379" i="24"/>
  <c r="ER379" i="24" s="1"/>
  <c r="BQ379" i="24"/>
  <c r="L379" i="24"/>
  <c r="EB379" i="24" s="1"/>
  <c r="U379" i="24"/>
  <c r="EK379" i="24" s="1"/>
  <c r="P379" i="24"/>
  <c r="EF379" i="24" s="1"/>
  <c r="AW379" i="24"/>
  <c r="FM379" i="24" s="1"/>
  <c r="M379" i="24"/>
  <c r="EC379" i="24" s="1"/>
  <c r="AT379" i="24"/>
  <c r="FJ379" i="24" s="1"/>
  <c r="V379" i="24"/>
  <c r="EL379" i="24" s="1"/>
  <c r="AU379" i="24"/>
  <c r="FK379" i="24" s="1"/>
  <c r="Z379" i="24"/>
  <c r="EP379" i="24" s="1"/>
  <c r="N379" i="24"/>
  <c r="ED379" i="24" s="1"/>
  <c r="Q379" i="24"/>
  <c r="EG379" i="24" s="1"/>
  <c r="S379" i="24"/>
  <c r="EI379" i="24" s="1"/>
  <c r="AH379" i="24"/>
  <c r="EX379" i="24" s="1"/>
  <c r="AA379" i="24"/>
  <c r="EQ379" i="24" s="1"/>
  <c r="AC379" i="24"/>
  <c r="ES379" i="24" s="1"/>
  <c r="BF379" i="24"/>
  <c r="FV379" i="24" s="1"/>
  <c r="DT29" i="24"/>
  <c r="DU29" i="24"/>
  <c r="DV29" i="24"/>
  <c r="DW29" i="24"/>
  <c r="DX29" i="24"/>
  <c r="DY29" i="24"/>
  <c r="DQ29" i="24"/>
  <c r="DR29" i="24"/>
  <c r="DS29" i="24"/>
  <c r="DO29" i="24"/>
  <c r="CM29" i="24"/>
  <c r="DG29" i="24"/>
  <c r="CN29" i="24"/>
  <c r="DH29" i="24"/>
  <c r="CO29" i="24"/>
  <c r="DI29" i="24"/>
  <c r="CP29" i="24"/>
  <c r="DJ29" i="24"/>
  <c r="CQ29" i="24"/>
  <c r="CR29" i="24"/>
  <c r="CS29" i="24"/>
  <c r="CT29" i="24"/>
  <c r="CU29" i="24"/>
  <c r="DK29" i="24"/>
  <c r="DL29" i="24"/>
  <c r="DM29" i="24"/>
  <c r="DN29" i="24"/>
  <c r="CC29" i="24"/>
  <c r="CD29" i="24"/>
  <c r="BW29" i="24"/>
  <c r="BX29" i="24"/>
  <c r="BY29" i="24"/>
  <c r="CE29" i="24"/>
  <c r="CF29" i="24"/>
  <c r="CG29" i="24"/>
  <c r="CH29" i="24"/>
  <c r="CI29" i="24"/>
  <c r="CJ29" i="24"/>
  <c r="CK29" i="24"/>
  <c r="BS29" i="24"/>
  <c r="BE29" i="24"/>
  <c r="FU29" i="24" s="1"/>
  <c r="BT29" i="24"/>
  <c r="BF29" i="24"/>
  <c r="FV29" i="24" s="1"/>
  <c r="BU29" i="24"/>
  <c r="BG29" i="24"/>
  <c r="FW29" i="24" s="1"/>
  <c r="BV29" i="24"/>
  <c r="BZ29" i="24"/>
  <c r="BI29" i="24"/>
  <c r="CA29" i="24"/>
  <c r="BJ29" i="24"/>
  <c r="BK29" i="24"/>
  <c r="BL29" i="24"/>
  <c r="BM29" i="24"/>
  <c r="BN29" i="24"/>
  <c r="BO29" i="24"/>
  <c r="AY29" i="24"/>
  <c r="FO29" i="24" s="1"/>
  <c r="AO29" i="24"/>
  <c r="FE29" i="24" s="1"/>
  <c r="BP29" i="24"/>
  <c r="AZ29" i="24"/>
  <c r="FP29" i="24" s="1"/>
  <c r="AP29" i="24"/>
  <c r="FF29" i="24" s="1"/>
  <c r="BQ29" i="24"/>
  <c r="V29" i="24"/>
  <c r="EL29" i="24" s="1"/>
  <c r="Z29" i="24"/>
  <c r="EP29" i="24" s="1"/>
  <c r="AH29" i="24"/>
  <c r="EX29" i="24" s="1"/>
  <c r="AI29" i="24"/>
  <c r="EY29" i="24" s="1"/>
  <c r="AQ29" i="24"/>
  <c r="FG29" i="24" s="1"/>
  <c r="AJ29" i="24"/>
  <c r="EZ29" i="24" s="1"/>
  <c r="AR29" i="24"/>
  <c r="FH29" i="24" s="1"/>
  <c r="AK29" i="24"/>
  <c r="FA29" i="24" s="1"/>
  <c r="AS29" i="24"/>
  <c r="FI29" i="24" s="1"/>
  <c r="AL29" i="24"/>
  <c r="FB29" i="24" s="1"/>
  <c r="AT29" i="24"/>
  <c r="FJ29" i="24" s="1"/>
  <c r="AM29" i="24"/>
  <c r="FC29" i="24" s="1"/>
  <c r="U29" i="24"/>
  <c r="EK29" i="24" s="1"/>
  <c r="AU29" i="24"/>
  <c r="FK29" i="24" s="1"/>
  <c r="W29" i="24"/>
  <c r="EM29" i="24" s="1"/>
  <c r="AV29" i="24"/>
  <c r="FL29" i="24" s="1"/>
  <c r="X29" i="24"/>
  <c r="EN29" i="24" s="1"/>
  <c r="L29" i="24"/>
  <c r="EB29" i="24" s="1"/>
  <c r="BA29" i="24"/>
  <c r="FQ29" i="24" s="1"/>
  <c r="AE29" i="24"/>
  <c r="EU29" i="24" s="1"/>
  <c r="M29" i="24"/>
  <c r="EC29" i="24" s="1"/>
  <c r="AF29" i="24"/>
  <c r="EV29" i="24" s="1"/>
  <c r="N29" i="24"/>
  <c r="ED29" i="24" s="1"/>
  <c r="BC29" i="24"/>
  <c r="FS29" i="24" s="1"/>
  <c r="AG29" i="24"/>
  <c r="EW29" i="24" s="1"/>
  <c r="O29" i="24"/>
  <c r="EE29" i="24" s="1"/>
  <c r="AC29" i="24"/>
  <c r="ES29" i="24" s="1"/>
  <c r="BD29" i="24"/>
  <c r="FT29" i="24" s="1"/>
  <c r="AW29" i="24"/>
  <c r="FM29" i="24" s="1"/>
  <c r="P29" i="24"/>
  <c r="EF29" i="24" s="1"/>
  <c r="Q29" i="24"/>
  <c r="EG29" i="24" s="1"/>
  <c r="R29" i="24"/>
  <c r="EH29" i="24" s="1"/>
  <c r="Y29" i="24"/>
  <c r="EO29" i="24" s="1"/>
  <c r="AB29" i="24"/>
  <c r="ER29" i="24" s="1"/>
  <c r="BB29" i="24"/>
  <c r="FR29" i="24" s="1"/>
  <c r="S29" i="24"/>
  <c r="EI29" i="24" s="1"/>
  <c r="AA29" i="24"/>
  <c r="EQ29" i="24" s="1"/>
  <c r="K29" i="24"/>
  <c r="EA29" i="24" s="1"/>
  <c r="DQ79" i="24"/>
  <c r="DW79" i="24"/>
  <c r="DX79" i="24"/>
  <c r="DY79" i="24"/>
  <c r="DG79" i="24"/>
  <c r="DH79" i="24"/>
  <c r="DI79" i="24"/>
  <c r="DJ79" i="24"/>
  <c r="DK79" i="24"/>
  <c r="DL79" i="24"/>
  <c r="DS79" i="24"/>
  <c r="CT79" i="24"/>
  <c r="DT79" i="24"/>
  <c r="CU79" i="24"/>
  <c r="DU79" i="24"/>
  <c r="DV79" i="24"/>
  <c r="DR79" i="24"/>
  <c r="CG79" i="24"/>
  <c r="CH79" i="24"/>
  <c r="CI79" i="24"/>
  <c r="CJ79" i="24"/>
  <c r="CK79" i="24"/>
  <c r="CM79" i="24"/>
  <c r="CN79" i="24"/>
  <c r="CO79" i="24"/>
  <c r="CC79" i="24"/>
  <c r="CD79" i="24"/>
  <c r="CE79" i="24"/>
  <c r="CF79" i="24"/>
  <c r="DM79" i="24"/>
  <c r="CP79" i="24"/>
  <c r="DN79" i="24"/>
  <c r="CQ79" i="24"/>
  <c r="DO79" i="24"/>
  <c r="CR79" i="24"/>
  <c r="CS79" i="24"/>
  <c r="BO79" i="24"/>
  <c r="BP79" i="24"/>
  <c r="BQ79" i="24"/>
  <c r="AY79" i="24"/>
  <c r="FO79" i="24" s="1"/>
  <c r="AZ79" i="24"/>
  <c r="FP79" i="24" s="1"/>
  <c r="BA79" i="24"/>
  <c r="FQ79" i="24" s="1"/>
  <c r="BB79" i="24"/>
  <c r="FR79" i="24" s="1"/>
  <c r="BW79" i="24"/>
  <c r="BG79" i="24"/>
  <c r="FW79" i="24" s="1"/>
  <c r="AS79" i="24"/>
  <c r="FI79" i="24" s="1"/>
  <c r="BX79" i="24"/>
  <c r="AT79" i="24"/>
  <c r="FJ79" i="24" s="1"/>
  <c r="BY79" i="24"/>
  <c r="AU79" i="24"/>
  <c r="FK79" i="24" s="1"/>
  <c r="BZ79" i="24"/>
  <c r="AV79" i="24"/>
  <c r="FL79" i="24" s="1"/>
  <c r="CA79" i="24"/>
  <c r="BC79" i="24"/>
  <c r="FS79" i="24" s="1"/>
  <c r="BD79" i="24"/>
  <c r="FT79" i="24" s="1"/>
  <c r="AE79" i="24"/>
  <c r="EU79" i="24" s="1"/>
  <c r="BI79" i="24"/>
  <c r="BE79" i="24"/>
  <c r="FU79" i="24" s="1"/>
  <c r="AF79" i="24"/>
  <c r="EV79" i="24" s="1"/>
  <c r="BJ79" i="24"/>
  <c r="BF79" i="24"/>
  <c r="FV79" i="24" s="1"/>
  <c r="AG79" i="24"/>
  <c r="EW79" i="24" s="1"/>
  <c r="BK79" i="24"/>
  <c r="AH79" i="24"/>
  <c r="EX79" i="24" s="1"/>
  <c r="BL79" i="24"/>
  <c r="AI79" i="24"/>
  <c r="EY79" i="24" s="1"/>
  <c r="BM79" i="24"/>
  <c r="AJ79" i="24"/>
  <c r="EZ79" i="24" s="1"/>
  <c r="BN79" i="24"/>
  <c r="AP79" i="24"/>
  <c r="FF79" i="24" s="1"/>
  <c r="AQ79" i="24"/>
  <c r="FG79" i="24" s="1"/>
  <c r="AR79" i="24"/>
  <c r="FH79" i="24" s="1"/>
  <c r="AW79" i="24"/>
  <c r="FM79" i="24" s="1"/>
  <c r="U79" i="24"/>
  <c r="EK79" i="24" s="1"/>
  <c r="Z79" i="24"/>
  <c r="EP79" i="24" s="1"/>
  <c r="Q79" i="24"/>
  <c r="EG79" i="24" s="1"/>
  <c r="AA79" i="24"/>
  <c r="EQ79" i="24" s="1"/>
  <c r="K79" i="24"/>
  <c r="EA79" i="24" s="1"/>
  <c r="P79" i="24"/>
  <c r="EF79" i="24" s="1"/>
  <c r="AB79" i="24"/>
  <c r="ER79" i="24" s="1"/>
  <c r="AO79" i="24"/>
  <c r="FE79" i="24" s="1"/>
  <c r="AC79" i="24"/>
  <c r="ES79" i="24" s="1"/>
  <c r="M79" i="24"/>
  <c r="EC79" i="24" s="1"/>
  <c r="BS79" i="24"/>
  <c r="L79" i="24"/>
  <c r="EB79" i="24" s="1"/>
  <c r="BT79" i="24"/>
  <c r="O79" i="24"/>
  <c r="EE79" i="24" s="1"/>
  <c r="BU79" i="24"/>
  <c r="BV79" i="24"/>
  <c r="N79" i="24"/>
  <c r="ED79" i="24" s="1"/>
  <c r="S79" i="24"/>
  <c r="EI79" i="24" s="1"/>
  <c r="AL79" i="24"/>
  <c r="FB79" i="24" s="1"/>
  <c r="W79" i="24"/>
  <c r="EM79" i="24" s="1"/>
  <c r="R79" i="24"/>
  <c r="EH79" i="24" s="1"/>
  <c r="V79" i="24"/>
  <c r="EL79" i="24" s="1"/>
  <c r="AM79" i="24"/>
  <c r="FC79" i="24" s="1"/>
  <c r="AK79" i="24"/>
  <c r="FA79" i="24" s="1"/>
  <c r="X79" i="24"/>
  <c r="EN79" i="24" s="1"/>
  <c r="Y79" i="24"/>
  <c r="EO79" i="24" s="1"/>
  <c r="DT129" i="24"/>
  <c r="DU129" i="24"/>
  <c r="DV129" i="24"/>
  <c r="DW129" i="24"/>
  <c r="DX129" i="24"/>
  <c r="DY129" i="24"/>
  <c r="DQ129" i="24"/>
  <c r="DR129" i="24"/>
  <c r="DS129" i="24"/>
  <c r="DO129" i="24"/>
  <c r="CM129" i="24"/>
  <c r="DG129" i="24"/>
  <c r="CN129" i="24"/>
  <c r="DH129" i="24"/>
  <c r="CO129" i="24"/>
  <c r="DI129" i="24"/>
  <c r="CP129" i="24"/>
  <c r="DJ129" i="24"/>
  <c r="CQ129" i="24"/>
  <c r="CR129" i="24"/>
  <c r="CS129" i="24"/>
  <c r="CT129" i="24"/>
  <c r="CU129" i="24"/>
  <c r="CC129" i="24"/>
  <c r="CD129" i="24"/>
  <c r="DK129" i="24"/>
  <c r="DL129" i="24"/>
  <c r="DM129" i="24"/>
  <c r="DN129" i="24"/>
  <c r="BS129" i="24"/>
  <c r="BT129" i="24"/>
  <c r="BU129" i="24"/>
  <c r="BV129" i="24"/>
  <c r="CE129" i="24"/>
  <c r="BW129" i="24"/>
  <c r="CF129" i="24"/>
  <c r="BX129" i="24"/>
  <c r="CG129" i="24"/>
  <c r="BY129" i="24"/>
  <c r="CH129" i="24"/>
  <c r="BZ129" i="24"/>
  <c r="BE129" i="24"/>
  <c r="FU129" i="24" s="1"/>
  <c r="BF129" i="24"/>
  <c r="FV129" i="24" s="1"/>
  <c r="BG129" i="24"/>
  <c r="FW129" i="24" s="1"/>
  <c r="BI129" i="24"/>
  <c r="BJ129" i="24"/>
  <c r="BK129" i="24"/>
  <c r="BL129" i="24"/>
  <c r="CI129" i="24"/>
  <c r="CJ129" i="24"/>
  <c r="CK129" i="24"/>
  <c r="BM129" i="24"/>
  <c r="BN129" i="24"/>
  <c r="BO129" i="24"/>
  <c r="AY129" i="24"/>
  <c r="FO129" i="24" s="1"/>
  <c r="AO129" i="24"/>
  <c r="FE129" i="24" s="1"/>
  <c r="BP129" i="24"/>
  <c r="AZ129" i="24"/>
  <c r="FP129" i="24" s="1"/>
  <c r="BA129" i="24"/>
  <c r="FQ129" i="24" s="1"/>
  <c r="BB129" i="24"/>
  <c r="FR129" i="24" s="1"/>
  <c r="BC129" i="24"/>
  <c r="FS129" i="24" s="1"/>
  <c r="V129" i="24"/>
  <c r="EL129" i="24" s="1"/>
  <c r="BD129" i="24"/>
  <c r="FT129" i="24" s="1"/>
  <c r="AP129" i="24"/>
  <c r="FF129" i="24" s="1"/>
  <c r="CA129" i="24"/>
  <c r="BQ129" i="24"/>
  <c r="AQ129" i="24"/>
  <c r="FG129" i="24" s="1"/>
  <c r="AR129" i="24"/>
  <c r="FH129" i="24" s="1"/>
  <c r="AS129" i="24"/>
  <c r="FI129" i="24" s="1"/>
  <c r="AE129" i="24"/>
  <c r="EU129" i="24" s="1"/>
  <c r="AF129" i="24"/>
  <c r="EV129" i="24" s="1"/>
  <c r="AT129" i="24"/>
  <c r="FJ129" i="24" s="1"/>
  <c r="AG129" i="24"/>
  <c r="EW129" i="24" s="1"/>
  <c r="AU129" i="24"/>
  <c r="FK129" i="24" s="1"/>
  <c r="AH129" i="24"/>
  <c r="EX129" i="24" s="1"/>
  <c r="AV129" i="24"/>
  <c r="FL129" i="24" s="1"/>
  <c r="AI129" i="24"/>
  <c r="EY129" i="24" s="1"/>
  <c r="U129" i="24"/>
  <c r="EK129" i="24" s="1"/>
  <c r="AW129" i="24"/>
  <c r="FM129" i="24" s="1"/>
  <c r="AJ129" i="24"/>
  <c r="EZ129" i="24" s="1"/>
  <c r="W129" i="24"/>
  <c r="EM129" i="24" s="1"/>
  <c r="AB129" i="24"/>
  <c r="ER129" i="24" s="1"/>
  <c r="L129" i="24"/>
  <c r="EB129" i="24" s="1"/>
  <c r="AK129" i="24"/>
  <c r="FA129" i="24" s="1"/>
  <c r="AC129" i="24"/>
  <c r="ES129" i="24" s="1"/>
  <c r="M129" i="24"/>
  <c r="EC129" i="24" s="1"/>
  <c r="N129" i="24"/>
  <c r="ED129" i="24" s="1"/>
  <c r="O129" i="24"/>
  <c r="EE129" i="24" s="1"/>
  <c r="P129" i="24"/>
  <c r="EF129" i="24" s="1"/>
  <c r="Q129" i="24"/>
  <c r="EG129" i="24" s="1"/>
  <c r="AL129" i="24"/>
  <c r="FB129" i="24" s="1"/>
  <c r="R129" i="24"/>
  <c r="EH129" i="24" s="1"/>
  <c r="AM129" i="24"/>
  <c r="FC129" i="24" s="1"/>
  <c r="S129" i="24"/>
  <c r="EI129" i="24" s="1"/>
  <c r="Y129" i="24"/>
  <c r="EO129" i="24" s="1"/>
  <c r="Z129" i="24"/>
  <c r="EP129" i="24" s="1"/>
  <c r="AA129" i="24"/>
  <c r="EQ129" i="24" s="1"/>
  <c r="X129" i="24"/>
  <c r="EN129" i="24" s="1"/>
  <c r="K129" i="24"/>
  <c r="EA129" i="24" s="1"/>
  <c r="DQ414" i="24"/>
  <c r="DR414" i="24"/>
  <c r="DS414" i="24"/>
  <c r="DT414" i="24"/>
  <c r="DV414" i="24"/>
  <c r="DU414" i="24"/>
  <c r="DW414" i="24"/>
  <c r="DX414" i="24"/>
  <c r="DY414" i="24"/>
  <c r="DN414" i="24"/>
  <c r="DO414" i="24"/>
  <c r="DG414" i="24"/>
  <c r="DH414" i="24"/>
  <c r="DI414" i="24"/>
  <c r="CQ414" i="24"/>
  <c r="CR414" i="24"/>
  <c r="CS414" i="24"/>
  <c r="CT414" i="24"/>
  <c r="CU414" i="24"/>
  <c r="CC414" i="24"/>
  <c r="CD414" i="24"/>
  <c r="CM414" i="24"/>
  <c r="CI414" i="24"/>
  <c r="BY414" i="24"/>
  <c r="CN414" i="24"/>
  <c r="CJ414" i="24"/>
  <c r="BZ414" i="24"/>
  <c r="CO414" i="24"/>
  <c r="CK414" i="24"/>
  <c r="CA414" i="24"/>
  <c r="CP414" i="24"/>
  <c r="BI414" i="24"/>
  <c r="BJ414" i="24"/>
  <c r="BK414" i="24"/>
  <c r="BL414" i="24"/>
  <c r="CE414" i="24"/>
  <c r="BC414" i="24"/>
  <c r="FS414" i="24" s="1"/>
  <c r="CF414" i="24"/>
  <c r="BD414" i="24"/>
  <c r="FT414" i="24" s="1"/>
  <c r="CG414" i="24"/>
  <c r="BE414" i="24"/>
  <c r="FU414" i="24" s="1"/>
  <c r="CH414" i="24"/>
  <c r="BF414" i="24"/>
  <c r="FV414" i="24" s="1"/>
  <c r="BG414" i="24"/>
  <c r="FW414" i="24" s="1"/>
  <c r="BM414" i="24"/>
  <c r="BN414" i="24"/>
  <c r="BS414" i="24"/>
  <c r="BO414" i="24"/>
  <c r="BT414" i="24"/>
  <c r="BP414" i="24"/>
  <c r="BU414" i="24"/>
  <c r="BQ414" i="24"/>
  <c r="BV414" i="24"/>
  <c r="AO414" i="24"/>
  <c r="FE414" i="24" s="1"/>
  <c r="BW414" i="24"/>
  <c r="AP414" i="24"/>
  <c r="FF414" i="24" s="1"/>
  <c r="BX414" i="24"/>
  <c r="AY414" i="24"/>
  <c r="FO414" i="24" s="1"/>
  <c r="AV414" i="24"/>
  <c r="FL414" i="24" s="1"/>
  <c r="AE414" i="24"/>
  <c r="EU414" i="24" s="1"/>
  <c r="AZ414" i="24"/>
  <c r="FP414" i="24" s="1"/>
  <c r="AW414" i="24"/>
  <c r="FM414" i="24" s="1"/>
  <c r="AF414" i="24"/>
  <c r="EV414" i="24" s="1"/>
  <c r="BA414" i="24"/>
  <c r="FQ414" i="24" s="1"/>
  <c r="AG414" i="24"/>
  <c r="EW414" i="24" s="1"/>
  <c r="BB414" i="24"/>
  <c r="FR414" i="24" s="1"/>
  <c r="AH414" i="24"/>
  <c r="EX414" i="24" s="1"/>
  <c r="U414" i="24"/>
  <c r="EK414" i="24" s="1"/>
  <c r="AI414" i="24"/>
  <c r="EY414" i="24" s="1"/>
  <c r="V414" i="24"/>
  <c r="EL414" i="24" s="1"/>
  <c r="AJ414" i="24"/>
  <c r="EZ414" i="24" s="1"/>
  <c r="W414" i="24"/>
  <c r="EM414" i="24" s="1"/>
  <c r="AK414" i="24"/>
  <c r="FA414" i="24" s="1"/>
  <c r="X414" i="24"/>
  <c r="EN414" i="24" s="1"/>
  <c r="AL414" i="24"/>
  <c r="FB414" i="24" s="1"/>
  <c r="Y414" i="24"/>
  <c r="EO414" i="24" s="1"/>
  <c r="DJ414" i="24"/>
  <c r="AR414" i="24"/>
  <c r="FH414" i="24" s="1"/>
  <c r="AM414" i="24"/>
  <c r="FC414" i="24" s="1"/>
  <c r="Z414" i="24"/>
  <c r="EP414" i="24" s="1"/>
  <c r="L414" i="24"/>
  <c r="EB414" i="24" s="1"/>
  <c r="DK414" i="24"/>
  <c r="AS414" i="24"/>
  <c r="FI414" i="24" s="1"/>
  <c r="AA414" i="24"/>
  <c r="EQ414" i="24" s="1"/>
  <c r="M414" i="24"/>
  <c r="EC414" i="24" s="1"/>
  <c r="DL414" i="24"/>
  <c r="AT414" i="24"/>
  <c r="FJ414" i="24" s="1"/>
  <c r="AB414" i="24"/>
  <c r="ER414" i="24" s="1"/>
  <c r="N414" i="24"/>
  <c r="ED414" i="24" s="1"/>
  <c r="DM414" i="24"/>
  <c r="AU414" i="24"/>
  <c r="FK414" i="24" s="1"/>
  <c r="AC414" i="24"/>
  <c r="ES414" i="24" s="1"/>
  <c r="O414" i="24"/>
  <c r="EE414" i="24" s="1"/>
  <c r="P414" i="24"/>
  <c r="EF414" i="24" s="1"/>
  <c r="Q414" i="24"/>
  <c r="EG414" i="24" s="1"/>
  <c r="R414" i="24"/>
  <c r="EH414" i="24" s="1"/>
  <c r="S414" i="24"/>
  <c r="EI414" i="24" s="1"/>
  <c r="K414" i="24"/>
  <c r="EA414" i="24" s="1"/>
  <c r="AQ414" i="24"/>
  <c r="FG414" i="24" s="1"/>
  <c r="DQ419" i="24"/>
  <c r="DV419" i="24"/>
  <c r="DI419" i="24"/>
  <c r="DW419" i="24"/>
  <c r="DJ419" i="24"/>
  <c r="DX419" i="24"/>
  <c r="DK419" i="24"/>
  <c r="DY419" i="24"/>
  <c r="DL419" i="24"/>
  <c r="DM419" i="24"/>
  <c r="DN419" i="24"/>
  <c r="DO419" i="24"/>
  <c r="DR419" i="24"/>
  <c r="DS419" i="24"/>
  <c r="DT419" i="24"/>
  <c r="DU419" i="24"/>
  <c r="CM419" i="24"/>
  <c r="CN419" i="24"/>
  <c r="CO419" i="24"/>
  <c r="CP419" i="24"/>
  <c r="CQ419" i="24"/>
  <c r="DG419" i="24"/>
  <c r="CR419" i="24"/>
  <c r="DH419" i="24"/>
  <c r="CS419" i="24"/>
  <c r="CT419" i="24"/>
  <c r="CU419" i="24"/>
  <c r="CD419" i="24"/>
  <c r="CE419" i="24"/>
  <c r="CF419" i="24"/>
  <c r="CG419" i="24"/>
  <c r="CH419" i="24"/>
  <c r="CI419" i="24"/>
  <c r="CJ419" i="24"/>
  <c r="CK419" i="24"/>
  <c r="BT419" i="24"/>
  <c r="BU419" i="24"/>
  <c r="BV419" i="24"/>
  <c r="BW419" i="24"/>
  <c r="BX419" i="24"/>
  <c r="BY419" i="24"/>
  <c r="BZ419" i="24"/>
  <c r="CA419" i="24"/>
  <c r="BL419" i="24"/>
  <c r="BM419" i="24"/>
  <c r="AY419" i="24"/>
  <c r="FO419" i="24" s="1"/>
  <c r="BN419" i="24"/>
  <c r="AZ419" i="24"/>
  <c r="FP419" i="24" s="1"/>
  <c r="BO419" i="24"/>
  <c r="BA419" i="24"/>
  <c r="FQ419" i="24" s="1"/>
  <c r="BP419" i="24"/>
  <c r="BB419" i="24"/>
  <c r="FR419" i="24" s="1"/>
  <c r="BQ419" i="24"/>
  <c r="BC419" i="24"/>
  <c r="FS419" i="24" s="1"/>
  <c r="BD419" i="24"/>
  <c r="FT419" i="24" s="1"/>
  <c r="BE419" i="24"/>
  <c r="FU419" i="24" s="1"/>
  <c r="AI419" i="24"/>
  <c r="EY419" i="24" s="1"/>
  <c r="AJ419" i="24"/>
  <c r="EZ419" i="24" s="1"/>
  <c r="AK419" i="24"/>
  <c r="FA419" i="24" s="1"/>
  <c r="BS419" i="24"/>
  <c r="AL419" i="24"/>
  <c r="FB419" i="24" s="1"/>
  <c r="BF419" i="24"/>
  <c r="FV419" i="24" s="1"/>
  <c r="BG419" i="24"/>
  <c r="FW419" i="24" s="1"/>
  <c r="AO419" i="24"/>
  <c r="FE419" i="24" s="1"/>
  <c r="CC419" i="24"/>
  <c r="AP419" i="24"/>
  <c r="FF419" i="24" s="1"/>
  <c r="AQ419" i="24"/>
  <c r="FG419" i="24" s="1"/>
  <c r="AR419" i="24"/>
  <c r="FH419" i="24" s="1"/>
  <c r="AS419" i="24"/>
  <c r="FI419" i="24" s="1"/>
  <c r="AT419" i="24"/>
  <c r="FJ419" i="24" s="1"/>
  <c r="AU419" i="24"/>
  <c r="FK419" i="24" s="1"/>
  <c r="AV419" i="24"/>
  <c r="FL419" i="24" s="1"/>
  <c r="BJ419" i="24"/>
  <c r="AH419" i="24"/>
  <c r="EX419" i="24" s="1"/>
  <c r="AC419" i="24"/>
  <c r="ES419" i="24" s="1"/>
  <c r="BK419" i="24"/>
  <c r="AM419" i="24"/>
  <c r="FC419" i="24" s="1"/>
  <c r="O419" i="24"/>
  <c r="EE419" i="24" s="1"/>
  <c r="Z419" i="24"/>
  <c r="EP419" i="24" s="1"/>
  <c r="AB419" i="24"/>
  <c r="ER419" i="24" s="1"/>
  <c r="Y419" i="24"/>
  <c r="EO419" i="24" s="1"/>
  <c r="P419" i="24"/>
  <c r="EF419" i="24" s="1"/>
  <c r="Q419" i="24"/>
  <c r="EG419" i="24" s="1"/>
  <c r="U419" i="24"/>
  <c r="EK419" i="24" s="1"/>
  <c r="K419" i="24"/>
  <c r="EA419" i="24" s="1"/>
  <c r="V419" i="24"/>
  <c r="EL419" i="24" s="1"/>
  <c r="L419" i="24"/>
  <c r="EB419" i="24" s="1"/>
  <c r="W419" i="24"/>
  <c r="EM419" i="24" s="1"/>
  <c r="M419" i="24"/>
  <c r="EC419" i="24" s="1"/>
  <c r="R419" i="24"/>
  <c r="EH419" i="24" s="1"/>
  <c r="X419" i="24"/>
  <c r="EN419" i="24" s="1"/>
  <c r="N419" i="24"/>
  <c r="ED419" i="24" s="1"/>
  <c r="AA419" i="24"/>
  <c r="EQ419" i="24" s="1"/>
  <c r="S419" i="24"/>
  <c r="EI419" i="24" s="1"/>
  <c r="AF419" i="24"/>
  <c r="EV419" i="24" s="1"/>
  <c r="AE419" i="24"/>
  <c r="EU419" i="24" s="1"/>
  <c r="BI419" i="24"/>
  <c r="AW419" i="24"/>
  <c r="FM419" i="24" s="1"/>
  <c r="AG419" i="24"/>
  <c r="EW419" i="24" s="1"/>
  <c r="DQ19" i="24"/>
  <c r="DR19" i="24"/>
  <c r="DS19" i="24"/>
  <c r="DT19" i="24"/>
  <c r="DU19" i="24"/>
  <c r="DV19" i="24"/>
  <c r="DW19" i="24"/>
  <c r="DX19" i="24"/>
  <c r="DY19" i="24"/>
  <c r="DG19" i="24"/>
  <c r="DH19" i="24"/>
  <c r="DI19" i="24"/>
  <c r="DJ19" i="24"/>
  <c r="DK19" i="24"/>
  <c r="DL19" i="24"/>
  <c r="CT19" i="24"/>
  <c r="CU19" i="24"/>
  <c r="CM19" i="24"/>
  <c r="CN19" i="24"/>
  <c r="CO19" i="24"/>
  <c r="CG19" i="24"/>
  <c r="CH19" i="24"/>
  <c r="CI19" i="24"/>
  <c r="CJ19" i="24"/>
  <c r="CK19" i="24"/>
  <c r="BS19" i="24"/>
  <c r="BY19" i="24"/>
  <c r="BZ19" i="24"/>
  <c r="CA19" i="24"/>
  <c r="BU19" i="24"/>
  <c r="BO19" i="24"/>
  <c r="BV19" i="24"/>
  <c r="BP19" i="24"/>
  <c r="BW19" i="24"/>
  <c r="BQ19" i="24"/>
  <c r="BX19" i="24"/>
  <c r="DM19" i="24"/>
  <c r="AY19" i="24"/>
  <c r="FO19" i="24" s="1"/>
  <c r="DN19" i="24"/>
  <c r="AZ19" i="24"/>
  <c r="FP19" i="24" s="1"/>
  <c r="DO19" i="24"/>
  <c r="BA19" i="24"/>
  <c r="FQ19" i="24" s="1"/>
  <c r="BB19" i="24"/>
  <c r="FR19" i="24" s="1"/>
  <c r="CP19" i="24"/>
  <c r="AS19" i="24"/>
  <c r="FI19" i="24" s="1"/>
  <c r="CQ19" i="24"/>
  <c r="AT19" i="24"/>
  <c r="FJ19" i="24" s="1"/>
  <c r="CR19" i="24"/>
  <c r="AU19" i="24"/>
  <c r="FK19" i="24" s="1"/>
  <c r="CS19" i="24"/>
  <c r="AV19" i="24"/>
  <c r="FL19" i="24" s="1"/>
  <c r="AW19" i="24"/>
  <c r="FM19" i="24" s="1"/>
  <c r="AE19" i="24"/>
  <c r="EU19" i="24" s="1"/>
  <c r="AF19" i="24"/>
  <c r="EV19" i="24" s="1"/>
  <c r="AG19" i="24"/>
  <c r="EW19" i="24" s="1"/>
  <c r="BC19" i="24"/>
  <c r="FS19" i="24" s="1"/>
  <c r="AH19" i="24"/>
  <c r="EX19" i="24" s="1"/>
  <c r="BD19" i="24"/>
  <c r="FT19" i="24" s="1"/>
  <c r="AI19" i="24"/>
  <c r="EY19" i="24" s="1"/>
  <c r="BI19" i="24"/>
  <c r="BE19" i="24"/>
  <c r="FU19" i="24" s="1"/>
  <c r="AJ19" i="24"/>
  <c r="EZ19" i="24" s="1"/>
  <c r="BJ19" i="24"/>
  <c r="AK19" i="24"/>
  <c r="FA19" i="24" s="1"/>
  <c r="AL19" i="24"/>
  <c r="FB19" i="24" s="1"/>
  <c r="AM19" i="24"/>
  <c r="FC19" i="24" s="1"/>
  <c r="BK19" i="24"/>
  <c r="BL19" i="24"/>
  <c r="BM19" i="24"/>
  <c r="BN19" i="24"/>
  <c r="U19" i="24"/>
  <c r="EK19" i="24" s="1"/>
  <c r="V19" i="24"/>
  <c r="EL19" i="24" s="1"/>
  <c r="W19" i="24"/>
  <c r="EM19" i="24" s="1"/>
  <c r="L19" i="24"/>
  <c r="EB19" i="24" s="1"/>
  <c r="Q19" i="24"/>
  <c r="EG19" i="24" s="1"/>
  <c r="AO19" i="24"/>
  <c r="FE19" i="24" s="1"/>
  <c r="X19" i="24"/>
  <c r="EN19" i="24" s="1"/>
  <c r="BT19" i="24"/>
  <c r="AP19" i="24"/>
  <c r="FF19" i="24" s="1"/>
  <c r="Y19" i="24"/>
  <c r="EO19" i="24" s="1"/>
  <c r="AC19" i="24"/>
  <c r="ES19" i="24" s="1"/>
  <c r="P19" i="24"/>
  <c r="EF19" i="24" s="1"/>
  <c r="AQ19" i="24"/>
  <c r="FG19" i="24" s="1"/>
  <c r="Z19" i="24"/>
  <c r="EP19" i="24" s="1"/>
  <c r="N19" i="24"/>
  <c r="ED19" i="24" s="1"/>
  <c r="O19" i="24"/>
  <c r="EE19" i="24" s="1"/>
  <c r="AR19" i="24"/>
  <c r="FH19" i="24" s="1"/>
  <c r="AA19" i="24"/>
  <c r="EQ19" i="24" s="1"/>
  <c r="K19" i="24"/>
  <c r="EA19" i="24" s="1"/>
  <c r="AB19" i="24"/>
  <c r="ER19" i="24" s="1"/>
  <c r="M19" i="24"/>
  <c r="EC19" i="24" s="1"/>
  <c r="CC19" i="24"/>
  <c r="BG19" i="24"/>
  <c r="FW19" i="24" s="1"/>
  <c r="CD19" i="24"/>
  <c r="R19" i="24"/>
  <c r="EH19" i="24" s="1"/>
  <c r="CE19" i="24"/>
  <c r="S19" i="24"/>
  <c r="EI19" i="24" s="1"/>
  <c r="CF19" i="24"/>
  <c r="BF19" i="24"/>
  <c r="FV19" i="24" s="1"/>
  <c r="DQ114" i="24"/>
  <c r="DR114" i="24"/>
  <c r="DS114" i="24"/>
  <c r="DT114" i="24"/>
  <c r="DV114" i="24"/>
  <c r="DX114" i="24"/>
  <c r="DY114" i="24"/>
  <c r="DJ114" i="24"/>
  <c r="DK114" i="24"/>
  <c r="DL114" i="24"/>
  <c r="DM114" i="24"/>
  <c r="DN114" i="24"/>
  <c r="DO114" i="24"/>
  <c r="DG114" i="24"/>
  <c r="DU114" i="24"/>
  <c r="DH114" i="24"/>
  <c r="DW114" i="24"/>
  <c r="DI114" i="24"/>
  <c r="CQ114" i="24"/>
  <c r="CR114" i="24"/>
  <c r="CS114" i="24"/>
  <c r="CT114" i="24"/>
  <c r="CU114" i="24"/>
  <c r="CM114" i="24"/>
  <c r="CN114" i="24"/>
  <c r="CO114" i="24"/>
  <c r="CP114" i="24"/>
  <c r="CC114" i="24"/>
  <c r="CH114" i="24"/>
  <c r="CI114" i="24"/>
  <c r="CJ114" i="24"/>
  <c r="CK114" i="24"/>
  <c r="BS114" i="24"/>
  <c r="BT114" i="24"/>
  <c r="BU114" i="24"/>
  <c r="CD114" i="24"/>
  <c r="AZ114" i="24"/>
  <c r="FP114" i="24" s="1"/>
  <c r="CE114" i="24"/>
  <c r="BA114" i="24"/>
  <c r="FQ114" i="24" s="1"/>
  <c r="CF114" i="24"/>
  <c r="BB114" i="24"/>
  <c r="FR114" i="24" s="1"/>
  <c r="CG114" i="24"/>
  <c r="BC114" i="24"/>
  <c r="FS114" i="24" s="1"/>
  <c r="BD114" i="24"/>
  <c r="FT114" i="24" s="1"/>
  <c r="BE114" i="24"/>
  <c r="FU114" i="24" s="1"/>
  <c r="BF114" i="24"/>
  <c r="FV114" i="24" s="1"/>
  <c r="BG114" i="24"/>
  <c r="FW114" i="24" s="1"/>
  <c r="BI114" i="24"/>
  <c r="BJ114" i="24"/>
  <c r="BK114" i="24"/>
  <c r="BV114" i="24"/>
  <c r="BL114" i="24"/>
  <c r="BW114" i="24"/>
  <c r="BM114" i="24"/>
  <c r="BX114" i="24"/>
  <c r="BN114" i="24"/>
  <c r="BY114" i="24"/>
  <c r="BO114" i="24"/>
  <c r="AY114" i="24"/>
  <c r="FO114" i="24" s="1"/>
  <c r="AI114" i="24"/>
  <c r="EY114" i="24" s="1"/>
  <c r="AJ114" i="24"/>
  <c r="EZ114" i="24" s="1"/>
  <c r="AK114" i="24"/>
  <c r="FA114" i="24" s="1"/>
  <c r="AL114" i="24"/>
  <c r="FB114" i="24" s="1"/>
  <c r="AM114" i="24"/>
  <c r="FC114" i="24" s="1"/>
  <c r="AO114" i="24"/>
  <c r="FE114" i="24" s="1"/>
  <c r="AP114" i="24"/>
  <c r="FF114" i="24" s="1"/>
  <c r="AQ114" i="24"/>
  <c r="FG114" i="24" s="1"/>
  <c r="AR114" i="24"/>
  <c r="FH114" i="24" s="1"/>
  <c r="U114" i="24"/>
  <c r="EK114" i="24" s="1"/>
  <c r="AS114" i="24"/>
  <c r="FI114" i="24" s="1"/>
  <c r="V114" i="24"/>
  <c r="EL114" i="24" s="1"/>
  <c r="AT114" i="24"/>
  <c r="FJ114" i="24" s="1"/>
  <c r="W114" i="24"/>
  <c r="EM114" i="24" s="1"/>
  <c r="AU114" i="24"/>
  <c r="FK114" i="24" s="1"/>
  <c r="X114" i="24"/>
  <c r="EN114" i="24" s="1"/>
  <c r="AE114" i="24"/>
  <c r="EU114" i="24" s="1"/>
  <c r="AF114" i="24"/>
  <c r="EV114" i="24" s="1"/>
  <c r="AG114" i="24"/>
  <c r="EW114" i="24" s="1"/>
  <c r="AH114" i="24"/>
  <c r="EX114" i="24" s="1"/>
  <c r="AC114" i="24"/>
  <c r="ES114" i="24" s="1"/>
  <c r="R114" i="24"/>
  <c r="EH114" i="24" s="1"/>
  <c r="Y114" i="24"/>
  <c r="EO114" i="24" s="1"/>
  <c r="K114" i="24"/>
  <c r="EA114" i="24" s="1"/>
  <c r="CA114" i="24"/>
  <c r="P114" i="24"/>
  <c r="EF114" i="24" s="1"/>
  <c r="Q114" i="24"/>
  <c r="EG114" i="24" s="1"/>
  <c r="S114" i="24"/>
  <c r="EI114" i="24" s="1"/>
  <c r="Z114" i="24"/>
  <c r="EP114" i="24" s="1"/>
  <c r="L114" i="24"/>
  <c r="EB114" i="24" s="1"/>
  <c r="AA114" i="24"/>
  <c r="EQ114" i="24" s="1"/>
  <c r="M114" i="24"/>
  <c r="EC114" i="24" s="1"/>
  <c r="AB114" i="24"/>
  <c r="ER114" i="24" s="1"/>
  <c r="N114" i="24"/>
  <c r="ED114" i="24" s="1"/>
  <c r="BZ114" i="24"/>
  <c r="AV114" i="24"/>
  <c r="FL114" i="24" s="1"/>
  <c r="O114" i="24"/>
  <c r="EE114" i="24" s="1"/>
  <c r="AW114" i="24"/>
  <c r="FM114" i="24" s="1"/>
  <c r="BQ114" i="24"/>
  <c r="BP114" i="24"/>
  <c r="DY304" i="24"/>
  <c r="DQ304" i="24"/>
  <c r="DR304" i="24"/>
  <c r="DW304" i="24"/>
  <c r="DX304" i="24"/>
  <c r="DG304" i="24"/>
  <c r="DS304" i="24"/>
  <c r="DH304" i="24"/>
  <c r="DT304" i="24"/>
  <c r="DI304" i="24"/>
  <c r="DU304" i="24"/>
  <c r="DJ304" i="24"/>
  <c r="DV304" i="24"/>
  <c r="DK304" i="24"/>
  <c r="CP304" i="24"/>
  <c r="CQ304" i="24"/>
  <c r="CR304" i="24"/>
  <c r="CS304" i="24"/>
  <c r="CT304" i="24"/>
  <c r="CU304" i="24"/>
  <c r="DL304" i="24"/>
  <c r="CG304" i="24"/>
  <c r="DM304" i="24"/>
  <c r="CH304" i="24"/>
  <c r="DN304" i="24"/>
  <c r="CI304" i="24"/>
  <c r="DO304" i="24"/>
  <c r="CJ304" i="24"/>
  <c r="CK304" i="24"/>
  <c r="CC304" i="24"/>
  <c r="CM304" i="24"/>
  <c r="CD304" i="24"/>
  <c r="CN304" i="24"/>
  <c r="CE304" i="24"/>
  <c r="CO304" i="24"/>
  <c r="CF304" i="24"/>
  <c r="BZ304" i="24"/>
  <c r="BO304" i="24"/>
  <c r="CA304" i="24"/>
  <c r="BP304" i="24"/>
  <c r="BQ304" i="24"/>
  <c r="BK304" i="24"/>
  <c r="AS304" i="24"/>
  <c r="FI304" i="24" s="1"/>
  <c r="BL304" i="24"/>
  <c r="AT304" i="24"/>
  <c r="FJ304" i="24" s="1"/>
  <c r="BM304" i="24"/>
  <c r="AU304" i="24"/>
  <c r="FK304" i="24" s="1"/>
  <c r="BN304" i="24"/>
  <c r="AV304" i="24"/>
  <c r="FL304" i="24" s="1"/>
  <c r="BS304" i="24"/>
  <c r="BT304" i="24"/>
  <c r="AY304" i="24"/>
  <c r="FO304" i="24" s="1"/>
  <c r="BU304" i="24"/>
  <c r="AZ304" i="24"/>
  <c r="FP304" i="24" s="1"/>
  <c r="BA304" i="24"/>
  <c r="FQ304" i="24" s="1"/>
  <c r="BB304" i="24"/>
  <c r="FR304" i="24" s="1"/>
  <c r="AE304" i="24"/>
  <c r="EU304" i="24" s="1"/>
  <c r="BC304" i="24"/>
  <c r="FS304" i="24" s="1"/>
  <c r="AF304" i="24"/>
  <c r="EV304" i="24" s="1"/>
  <c r="BD304" i="24"/>
  <c r="FT304" i="24" s="1"/>
  <c r="AG304" i="24"/>
  <c r="EW304" i="24" s="1"/>
  <c r="BV304" i="24"/>
  <c r="BE304" i="24"/>
  <c r="FU304" i="24" s="1"/>
  <c r="AH304" i="24"/>
  <c r="EX304" i="24" s="1"/>
  <c r="BW304" i="24"/>
  <c r="BF304" i="24"/>
  <c r="FV304" i="24" s="1"/>
  <c r="AI304" i="24"/>
  <c r="EY304" i="24" s="1"/>
  <c r="BX304" i="24"/>
  <c r="BI304" i="24"/>
  <c r="BG304" i="24"/>
  <c r="FW304" i="24" s="1"/>
  <c r="AJ304" i="24"/>
  <c r="EZ304" i="24" s="1"/>
  <c r="BY304" i="24"/>
  <c r="AB304" i="24"/>
  <c r="ER304" i="24" s="1"/>
  <c r="AC304" i="24"/>
  <c r="ES304" i="24" s="1"/>
  <c r="AO304" i="24"/>
  <c r="FE304" i="24" s="1"/>
  <c r="AP304" i="24"/>
  <c r="FF304" i="24" s="1"/>
  <c r="AQ304" i="24"/>
  <c r="FG304" i="24" s="1"/>
  <c r="AR304" i="24"/>
  <c r="FH304" i="24" s="1"/>
  <c r="AW304" i="24"/>
  <c r="FM304" i="24" s="1"/>
  <c r="Y304" i="24"/>
  <c r="EO304" i="24" s="1"/>
  <c r="AA304" i="24"/>
  <c r="EQ304" i="24" s="1"/>
  <c r="M304" i="24"/>
  <c r="EC304" i="24" s="1"/>
  <c r="N304" i="24"/>
  <c r="ED304" i="24" s="1"/>
  <c r="Q304" i="24"/>
  <c r="EG304" i="24" s="1"/>
  <c r="X304" i="24"/>
  <c r="EN304" i="24" s="1"/>
  <c r="AK304" i="24"/>
  <c r="FA304" i="24" s="1"/>
  <c r="Z304" i="24"/>
  <c r="EP304" i="24" s="1"/>
  <c r="AM304" i="24"/>
  <c r="FC304" i="24" s="1"/>
  <c r="K304" i="24"/>
  <c r="EA304" i="24" s="1"/>
  <c r="O304" i="24"/>
  <c r="EE304" i="24" s="1"/>
  <c r="U304" i="24"/>
  <c r="EK304" i="24" s="1"/>
  <c r="P304" i="24"/>
  <c r="EF304" i="24" s="1"/>
  <c r="V304" i="24"/>
  <c r="EL304" i="24" s="1"/>
  <c r="L304" i="24"/>
  <c r="EB304" i="24" s="1"/>
  <c r="BJ304" i="24"/>
  <c r="W304" i="24"/>
  <c r="EM304" i="24" s="1"/>
  <c r="AL304" i="24"/>
  <c r="FB304" i="24" s="1"/>
  <c r="S304" i="24"/>
  <c r="EI304" i="24" s="1"/>
  <c r="R304" i="24"/>
  <c r="EH304" i="24" s="1"/>
  <c r="DQ34" i="24"/>
  <c r="DR34" i="24"/>
  <c r="DS34" i="24"/>
  <c r="DT34" i="24"/>
  <c r="DV34" i="24"/>
  <c r="DJ34" i="24"/>
  <c r="DK34" i="24"/>
  <c r="DU34" i="24"/>
  <c r="DL34" i="24"/>
  <c r="DW34" i="24"/>
  <c r="DM34" i="24"/>
  <c r="DX34" i="24"/>
  <c r="DN34" i="24"/>
  <c r="DY34" i="24"/>
  <c r="DO34" i="24"/>
  <c r="DG34" i="24"/>
  <c r="DH34" i="24"/>
  <c r="DI34" i="24"/>
  <c r="CM34" i="24"/>
  <c r="CN34" i="24"/>
  <c r="CO34" i="24"/>
  <c r="CP34" i="24"/>
  <c r="CQ34" i="24"/>
  <c r="CR34" i="24"/>
  <c r="CS34" i="24"/>
  <c r="CT34" i="24"/>
  <c r="CU34" i="24"/>
  <c r="CH34" i="24"/>
  <c r="CI34" i="24"/>
  <c r="BS34" i="24"/>
  <c r="CJ34" i="24"/>
  <c r="BT34" i="24"/>
  <c r="CK34" i="24"/>
  <c r="CD34" i="24"/>
  <c r="CE34" i="24"/>
  <c r="CF34" i="24"/>
  <c r="CG34" i="24"/>
  <c r="BU34" i="24"/>
  <c r="BV34" i="24"/>
  <c r="BW34" i="24"/>
  <c r="AZ34" i="24"/>
  <c r="FP34" i="24" s="1"/>
  <c r="BA34" i="24"/>
  <c r="FQ34" i="24" s="1"/>
  <c r="BB34" i="24"/>
  <c r="FR34" i="24" s="1"/>
  <c r="BC34" i="24"/>
  <c r="FS34" i="24" s="1"/>
  <c r="BX34" i="24"/>
  <c r="BD34" i="24"/>
  <c r="FT34" i="24" s="1"/>
  <c r="BY34" i="24"/>
  <c r="BE34" i="24"/>
  <c r="FU34" i="24" s="1"/>
  <c r="BZ34" i="24"/>
  <c r="BF34" i="24"/>
  <c r="FV34" i="24" s="1"/>
  <c r="CC34" i="24"/>
  <c r="CA34" i="24"/>
  <c r="BG34" i="24"/>
  <c r="FW34" i="24" s="1"/>
  <c r="BP34" i="24"/>
  <c r="AT34" i="24"/>
  <c r="FJ34" i="24" s="1"/>
  <c r="AI34" i="24"/>
  <c r="EY34" i="24" s="1"/>
  <c r="BQ34" i="24"/>
  <c r="AU34" i="24"/>
  <c r="FK34" i="24" s="1"/>
  <c r="AJ34" i="24"/>
  <c r="EZ34" i="24" s="1"/>
  <c r="AV34" i="24"/>
  <c r="FL34" i="24" s="1"/>
  <c r="AK34" i="24"/>
  <c r="FA34" i="24" s="1"/>
  <c r="AW34" i="24"/>
  <c r="FM34" i="24" s="1"/>
  <c r="AL34" i="24"/>
  <c r="FB34" i="24" s="1"/>
  <c r="AM34" i="24"/>
  <c r="FC34" i="24" s="1"/>
  <c r="U34" i="24"/>
  <c r="EK34" i="24" s="1"/>
  <c r="AO34" i="24"/>
  <c r="FE34" i="24" s="1"/>
  <c r="AP34" i="24"/>
  <c r="FF34" i="24" s="1"/>
  <c r="V34" i="24"/>
  <c r="EL34" i="24" s="1"/>
  <c r="AQ34" i="24"/>
  <c r="FG34" i="24" s="1"/>
  <c r="W34" i="24"/>
  <c r="EM34" i="24" s="1"/>
  <c r="AR34" i="24"/>
  <c r="FH34" i="24" s="1"/>
  <c r="X34" i="24"/>
  <c r="EN34" i="24" s="1"/>
  <c r="AS34" i="24"/>
  <c r="FI34" i="24" s="1"/>
  <c r="Y34" i="24"/>
  <c r="EO34" i="24" s="1"/>
  <c r="AY34" i="24"/>
  <c r="FO34" i="24" s="1"/>
  <c r="Z34" i="24"/>
  <c r="EP34" i="24" s="1"/>
  <c r="Q34" i="24"/>
  <c r="EG34" i="24" s="1"/>
  <c r="BI34" i="24"/>
  <c r="R34" i="24"/>
  <c r="EH34" i="24" s="1"/>
  <c r="S34" i="24"/>
  <c r="EI34" i="24" s="1"/>
  <c r="BJ34" i="24"/>
  <c r="AA34" i="24"/>
  <c r="EQ34" i="24" s="1"/>
  <c r="BK34" i="24"/>
  <c r="P34" i="24"/>
  <c r="EF34" i="24" s="1"/>
  <c r="AC34" i="24"/>
  <c r="ES34" i="24" s="1"/>
  <c r="BL34" i="24"/>
  <c r="K34" i="24"/>
  <c r="EA34" i="24" s="1"/>
  <c r="BM34" i="24"/>
  <c r="L34" i="24"/>
  <c r="EB34" i="24" s="1"/>
  <c r="BN34" i="24"/>
  <c r="M34" i="24"/>
  <c r="EC34" i="24" s="1"/>
  <c r="O34" i="24"/>
  <c r="EE34" i="24" s="1"/>
  <c r="BO34" i="24"/>
  <c r="N34" i="24"/>
  <c r="ED34" i="24" s="1"/>
  <c r="AB34" i="24"/>
  <c r="ER34" i="24" s="1"/>
  <c r="AF34" i="24"/>
  <c r="EV34" i="24" s="1"/>
  <c r="AG34" i="24"/>
  <c r="EW34" i="24" s="1"/>
  <c r="AH34" i="24"/>
  <c r="EX34" i="24" s="1"/>
  <c r="AE34" i="24"/>
  <c r="EU34" i="24" s="1"/>
  <c r="DY84" i="24"/>
  <c r="DQ84" i="24"/>
  <c r="DR84" i="24"/>
  <c r="DS84" i="24"/>
  <c r="DT84" i="24"/>
  <c r="DU84" i="24"/>
  <c r="DV84" i="24"/>
  <c r="DW84" i="24"/>
  <c r="DG84" i="24"/>
  <c r="DH84" i="24"/>
  <c r="CO84" i="24"/>
  <c r="DI84" i="24"/>
  <c r="CP84" i="24"/>
  <c r="DJ84" i="24"/>
  <c r="CQ84" i="24"/>
  <c r="DK84" i="24"/>
  <c r="CR84" i="24"/>
  <c r="DX84" i="24"/>
  <c r="DL84" i="24"/>
  <c r="CS84" i="24"/>
  <c r="DM84" i="24"/>
  <c r="CT84" i="24"/>
  <c r="DN84" i="24"/>
  <c r="CU84" i="24"/>
  <c r="DO84" i="24"/>
  <c r="CC84" i="24"/>
  <c r="CD84" i="24"/>
  <c r="CE84" i="24"/>
  <c r="CF84" i="24"/>
  <c r="CG84" i="24"/>
  <c r="CM84" i="24"/>
  <c r="CH84" i="24"/>
  <c r="CN84" i="24"/>
  <c r="CI84" i="24"/>
  <c r="CJ84" i="24"/>
  <c r="CK84" i="24"/>
  <c r="BS84" i="24"/>
  <c r="BJ84" i="24"/>
  <c r="BK84" i="24"/>
  <c r="BL84" i="24"/>
  <c r="BM84" i="24"/>
  <c r="BN84" i="24"/>
  <c r="BO84" i="24"/>
  <c r="BP84" i="24"/>
  <c r="BQ84" i="24"/>
  <c r="AY84" i="24"/>
  <c r="FO84" i="24" s="1"/>
  <c r="AO84" i="24"/>
  <c r="FE84" i="24" s="1"/>
  <c r="AZ84" i="24"/>
  <c r="FP84" i="24" s="1"/>
  <c r="AP84" i="24"/>
  <c r="FF84" i="24" s="1"/>
  <c r="BI84" i="24"/>
  <c r="BA84" i="24"/>
  <c r="FQ84" i="24" s="1"/>
  <c r="AQ84" i="24"/>
  <c r="FG84" i="24" s="1"/>
  <c r="BB84" i="24"/>
  <c r="FR84" i="24" s="1"/>
  <c r="BC84" i="24"/>
  <c r="FS84" i="24" s="1"/>
  <c r="AS84" i="24"/>
  <c r="FI84" i="24" s="1"/>
  <c r="BD84" i="24"/>
  <c r="FT84" i="24" s="1"/>
  <c r="AT84" i="24"/>
  <c r="FJ84" i="24" s="1"/>
  <c r="BE84" i="24"/>
  <c r="FU84" i="24" s="1"/>
  <c r="BX84" i="24"/>
  <c r="Y84" i="24"/>
  <c r="EO84" i="24" s="1"/>
  <c r="BY84" i="24"/>
  <c r="BZ84" i="24"/>
  <c r="AR84" i="24"/>
  <c r="FH84" i="24" s="1"/>
  <c r="AA84" i="24"/>
  <c r="EQ84" i="24" s="1"/>
  <c r="CA84" i="24"/>
  <c r="AU84" i="24"/>
  <c r="FK84" i="24" s="1"/>
  <c r="AV84" i="24"/>
  <c r="FL84" i="24" s="1"/>
  <c r="AW84" i="24"/>
  <c r="FM84" i="24" s="1"/>
  <c r="AE84" i="24"/>
  <c r="EU84" i="24" s="1"/>
  <c r="BT84" i="24"/>
  <c r="AH84" i="24"/>
  <c r="EX84" i="24" s="1"/>
  <c r="BU84" i="24"/>
  <c r="AI84" i="24"/>
  <c r="EY84" i="24" s="1"/>
  <c r="BV84" i="24"/>
  <c r="AJ84" i="24"/>
  <c r="EZ84" i="24" s="1"/>
  <c r="BW84" i="24"/>
  <c r="AK84" i="24"/>
  <c r="FA84" i="24" s="1"/>
  <c r="AL84" i="24"/>
  <c r="FB84" i="24" s="1"/>
  <c r="AM84" i="24"/>
  <c r="FC84" i="24" s="1"/>
  <c r="U84" i="24"/>
  <c r="EK84" i="24" s="1"/>
  <c r="V84" i="24"/>
  <c r="EL84" i="24" s="1"/>
  <c r="BF84" i="24"/>
  <c r="FV84" i="24" s="1"/>
  <c r="W84" i="24"/>
  <c r="EM84" i="24" s="1"/>
  <c r="Q84" i="24"/>
  <c r="EG84" i="24" s="1"/>
  <c r="BG84" i="24"/>
  <c r="FW84" i="24" s="1"/>
  <c r="X84" i="24"/>
  <c r="EN84" i="24" s="1"/>
  <c r="R84" i="24"/>
  <c r="EH84" i="24" s="1"/>
  <c r="L84" i="24"/>
  <c r="EB84" i="24" s="1"/>
  <c r="Z84" i="24"/>
  <c r="EP84" i="24" s="1"/>
  <c r="S84" i="24"/>
  <c r="EI84" i="24" s="1"/>
  <c r="K84" i="24"/>
  <c r="EA84" i="24" s="1"/>
  <c r="AB84" i="24"/>
  <c r="ER84" i="24" s="1"/>
  <c r="AC84" i="24"/>
  <c r="ES84" i="24" s="1"/>
  <c r="AF84" i="24"/>
  <c r="EV84" i="24" s="1"/>
  <c r="AG84" i="24"/>
  <c r="EW84" i="24" s="1"/>
  <c r="P84" i="24"/>
  <c r="EF84" i="24" s="1"/>
  <c r="O84" i="24"/>
  <c r="EE84" i="24" s="1"/>
  <c r="N84" i="24"/>
  <c r="ED84" i="24" s="1"/>
  <c r="M84" i="24"/>
  <c r="EC84" i="24" s="1"/>
  <c r="DY364" i="24"/>
  <c r="DQ364" i="24"/>
  <c r="DG364" i="24"/>
  <c r="DR364" i="24"/>
  <c r="DH364" i="24"/>
  <c r="DS364" i="24"/>
  <c r="DI364" i="24"/>
  <c r="DT364" i="24"/>
  <c r="DJ364" i="24"/>
  <c r="DU364" i="24"/>
  <c r="DK364" i="24"/>
  <c r="DV364" i="24"/>
  <c r="DW364" i="24"/>
  <c r="CM364" i="24"/>
  <c r="DX364" i="24"/>
  <c r="CN364" i="24"/>
  <c r="CO364" i="24"/>
  <c r="CP364" i="24"/>
  <c r="CQ364" i="24"/>
  <c r="CR364" i="24"/>
  <c r="CS364" i="24"/>
  <c r="CG364" i="24"/>
  <c r="CH364" i="24"/>
  <c r="CI364" i="24"/>
  <c r="CJ364" i="24"/>
  <c r="CT364" i="24"/>
  <c r="CK364" i="24"/>
  <c r="CU364" i="24"/>
  <c r="DL364" i="24"/>
  <c r="DM364" i="24"/>
  <c r="DN364" i="24"/>
  <c r="DO364" i="24"/>
  <c r="CC364" i="24"/>
  <c r="CD364" i="24"/>
  <c r="CE364" i="24"/>
  <c r="CF364" i="24"/>
  <c r="BO364" i="24"/>
  <c r="BP364" i="24"/>
  <c r="BQ364" i="24"/>
  <c r="BS364" i="24"/>
  <c r="BT364" i="24"/>
  <c r="BU364" i="24"/>
  <c r="BV364" i="24"/>
  <c r="BW364" i="24"/>
  <c r="AS364" i="24"/>
  <c r="FI364" i="24" s="1"/>
  <c r="BX364" i="24"/>
  <c r="AT364" i="24"/>
  <c r="FJ364" i="24" s="1"/>
  <c r="BY364" i="24"/>
  <c r="BI364" i="24"/>
  <c r="BZ364" i="24"/>
  <c r="BJ364" i="24"/>
  <c r="CA364" i="24"/>
  <c r="BK364" i="24"/>
  <c r="BL364" i="24"/>
  <c r="BM364" i="24"/>
  <c r="AY364" i="24"/>
  <c r="FO364" i="24" s="1"/>
  <c r="BN364" i="24"/>
  <c r="AZ364" i="24"/>
  <c r="FP364" i="24" s="1"/>
  <c r="AO364" i="24"/>
  <c r="FE364" i="24" s="1"/>
  <c r="AE364" i="24"/>
  <c r="EU364" i="24" s="1"/>
  <c r="AP364" i="24"/>
  <c r="FF364" i="24" s="1"/>
  <c r="AF364" i="24"/>
  <c r="EV364" i="24" s="1"/>
  <c r="AQ364" i="24"/>
  <c r="FG364" i="24" s="1"/>
  <c r="AG364" i="24"/>
  <c r="EW364" i="24" s="1"/>
  <c r="BA364" i="24"/>
  <c r="FQ364" i="24" s="1"/>
  <c r="AR364" i="24"/>
  <c r="FH364" i="24" s="1"/>
  <c r="AH364" i="24"/>
  <c r="EX364" i="24" s="1"/>
  <c r="BB364" i="24"/>
  <c r="FR364" i="24" s="1"/>
  <c r="AU364" i="24"/>
  <c r="FK364" i="24" s="1"/>
  <c r="AI364" i="24"/>
  <c r="EY364" i="24" s="1"/>
  <c r="BC364" i="24"/>
  <c r="FS364" i="24" s="1"/>
  <c r="AV364" i="24"/>
  <c r="FL364" i="24" s="1"/>
  <c r="AJ364" i="24"/>
  <c r="EZ364" i="24" s="1"/>
  <c r="AB364" i="24"/>
  <c r="ER364" i="24" s="1"/>
  <c r="AC364" i="24"/>
  <c r="ES364" i="24" s="1"/>
  <c r="BD364" i="24"/>
  <c r="FT364" i="24" s="1"/>
  <c r="BE364" i="24"/>
  <c r="FU364" i="24" s="1"/>
  <c r="BF364" i="24"/>
  <c r="FV364" i="24" s="1"/>
  <c r="AK364" i="24"/>
  <c r="FA364" i="24" s="1"/>
  <c r="BG364" i="24"/>
  <c r="FW364" i="24" s="1"/>
  <c r="AL364" i="24"/>
  <c r="FB364" i="24" s="1"/>
  <c r="AM364" i="24"/>
  <c r="FC364" i="24" s="1"/>
  <c r="U364" i="24"/>
  <c r="EK364" i="24" s="1"/>
  <c r="N364" i="24"/>
  <c r="ED364" i="24" s="1"/>
  <c r="O364" i="24"/>
  <c r="EE364" i="24" s="1"/>
  <c r="K364" i="24"/>
  <c r="EA364" i="24" s="1"/>
  <c r="M364" i="24"/>
  <c r="EC364" i="24" s="1"/>
  <c r="AA364" i="24"/>
  <c r="EQ364" i="24" s="1"/>
  <c r="V364" i="24"/>
  <c r="EL364" i="24" s="1"/>
  <c r="P364" i="24"/>
  <c r="EF364" i="24" s="1"/>
  <c r="AW364" i="24"/>
  <c r="FM364" i="24" s="1"/>
  <c r="Y364" i="24"/>
  <c r="EO364" i="24" s="1"/>
  <c r="L364" i="24"/>
  <c r="EB364" i="24" s="1"/>
  <c r="W364" i="24"/>
  <c r="EM364" i="24" s="1"/>
  <c r="X364" i="24"/>
  <c r="EN364" i="24" s="1"/>
  <c r="Z364" i="24"/>
  <c r="EP364" i="24" s="1"/>
  <c r="S364" i="24"/>
  <c r="EI364" i="24" s="1"/>
  <c r="Q364" i="24"/>
  <c r="EG364" i="24" s="1"/>
  <c r="R364" i="24"/>
  <c r="EH364" i="24" s="1"/>
  <c r="DQ99" i="24"/>
  <c r="DR99" i="24"/>
  <c r="DS99" i="24"/>
  <c r="DT99" i="24"/>
  <c r="DU99" i="24"/>
  <c r="DV99" i="24"/>
  <c r="DW99" i="24"/>
  <c r="DX99" i="24"/>
  <c r="DY99" i="24"/>
  <c r="DG99" i="24"/>
  <c r="DH99" i="24"/>
  <c r="DI99" i="24"/>
  <c r="DJ99" i="24"/>
  <c r="DK99" i="24"/>
  <c r="DL99" i="24"/>
  <c r="CT99" i="24"/>
  <c r="CU99" i="24"/>
  <c r="DM99" i="24"/>
  <c r="DN99" i="24"/>
  <c r="DO99" i="24"/>
  <c r="CP99" i="24"/>
  <c r="CQ99" i="24"/>
  <c r="CR99" i="24"/>
  <c r="CS99" i="24"/>
  <c r="CG99" i="24"/>
  <c r="CH99" i="24"/>
  <c r="CI99" i="24"/>
  <c r="CJ99" i="24"/>
  <c r="CK99" i="24"/>
  <c r="CM99" i="24"/>
  <c r="CN99" i="24"/>
  <c r="CO99" i="24"/>
  <c r="BO99" i="24"/>
  <c r="BP99" i="24"/>
  <c r="BQ99" i="24"/>
  <c r="AY99" i="24"/>
  <c r="FO99" i="24" s="1"/>
  <c r="AZ99" i="24"/>
  <c r="FP99" i="24" s="1"/>
  <c r="BS99" i="24"/>
  <c r="BA99" i="24"/>
  <c r="FQ99" i="24" s="1"/>
  <c r="BT99" i="24"/>
  <c r="BB99" i="24"/>
  <c r="FR99" i="24" s="1"/>
  <c r="BY99" i="24"/>
  <c r="AS99" i="24"/>
  <c r="FI99" i="24" s="1"/>
  <c r="BZ99" i="24"/>
  <c r="AT99" i="24"/>
  <c r="FJ99" i="24" s="1"/>
  <c r="CA99" i="24"/>
  <c r="BI99" i="24"/>
  <c r="AU99" i="24"/>
  <c r="FK99" i="24" s="1"/>
  <c r="BJ99" i="24"/>
  <c r="AV99" i="24"/>
  <c r="FL99" i="24" s="1"/>
  <c r="CC99" i="24"/>
  <c r="BK99" i="24"/>
  <c r="BC99" i="24"/>
  <c r="FS99" i="24" s="1"/>
  <c r="CD99" i="24"/>
  <c r="BL99" i="24"/>
  <c r="BD99" i="24"/>
  <c r="FT99" i="24" s="1"/>
  <c r="CE99" i="24"/>
  <c r="BM99" i="24"/>
  <c r="BE99" i="24"/>
  <c r="FU99" i="24" s="1"/>
  <c r="CF99" i="24"/>
  <c r="BN99" i="24"/>
  <c r="BF99" i="24"/>
  <c r="FV99" i="24" s="1"/>
  <c r="AW99" i="24"/>
  <c r="FM99" i="24" s="1"/>
  <c r="AE99" i="24"/>
  <c r="EU99" i="24" s="1"/>
  <c r="AF99" i="24"/>
  <c r="EV99" i="24" s="1"/>
  <c r="AG99" i="24"/>
  <c r="EW99" i="24" s="1"/>
  <c r="BU99" i="24"/>
  <c r="BG99" i="24"/>
  <c r="FW99" i="24" s="1"/>
  <c r="AH99" i="24"/>
  <c r="EX99" i="24" s="1"/>
  <c r="BV99" i="24"/>
  <c r="AI99" i="24"/>
  <c r="EY99" i="24" s="1"/>
  <c r="BW99" i="24"/>
  <c r="AJ99" i="24"/>
  <c r="EZ99" i="24" s="1"/>
  <c r="BX99" i="24"/>
  <c r="AO99" i="24"/>
  <c r="FE99" i="24" s="1"/>
  <c r="U99" i="24"/>
  <c r="EK99" i="24" s="1"/>
  <c r="AP99" i="24"/>
  <c r="FF99" i="24" s="1"/>
  <c r="V99" i="24"/>
  <c r="EL99" i="24" s="1"/>
  <c r="AQ99" i="24"/>
  <c r="FG99" i="24" s="1"/>
  <c r="W99" i="24"/>
  <c r="EM99" i="24" s="1"/>
  <c r="AR99" i="24"/>
  <c r="FH99" i="24" s="1"/>
  <c r="X99" i="24"/>
  <c r="EN99" i="24" s="1"/>
  <c r="Y99" i="24"/>
  <c r="EO99" i="24" s="1"/>
  <c r="Z99" i="24"/>
  <c r="EP99" i="24" s="1"/>
  <c r="AB99" i="24"/>
  <c r="ER99" i="24" s="1"/>
  <c r="AC99" i="24"/>
  <c r="ES99" i="24" s="1"/>
  <c r="Q99" i="24"/>
  <c r="EG99" i="24" s="1"/>
  <c r="M99" i="24"/>
  <c r="EC99" i="24" s="1"/>
  <c r="N99" i="24"/>
  <c r="ED99" i="24" s="1"/>
  <c r="AK99" i="24"/>
  <c r="FA99" i="24" s="1"/>
  <c r="K99" i="24"/>
  <c r="EA99" i="24" s="1"/>
  <c r="AA99" i="24"/>
  <c r="EQ99" i="24" s="1"/>
  <c r="O99" i="24"/>
  <c r="EE99" i="24" s="1"/>
  <c r="AL99" i="24"/>
  <c r="FB99" i="24" s="1"/>
  <c r="P99" i="24"/>
  <c r="EF99" i="24" s="1"/>
  <c r="AM99" i="24"/>
  <c r="FC99" i="24" s="1"/>
  <c r="L99" i="24"/>
  <c r="EB99" i="24" s="1"/>
  <c r="R99" i="24"/>
  <c r="EH99" i="24" s="1"/>
  <c r="S99" i="24"/>
  <c r="EI99" i="24" s="1"/>
  <c r="DQ294" i="24"/>
  <c r="DR294" i="24"/>
  <c r="DS294" i="24"/>
  <c r="DT294" i="24"/>
  <c r="DV294" i="24"/>
  <c r="DU294" i="24"/>
  <c r="DW294" i="24"/>
  <c r="DX294" i="24"/>
  <c r="DY294" i="24"/>
  <c r="DN294" i="24"/>
  <c r="DO294" i="24"/>
  <c r="DJ294" i="24"/>
  <c r="CN294" i="24"/>
  <c r="DK294" i="24"/>
  <c r="CO294" i="24"/>
  <c r="DL294" i="24"/>
  <c r="CP294" i="24"/>
  <c r="DM294" i="24"/>
  <c r="CQ294" i="24"/>
  <c r="CR294" i="24"/>
  <c r="CS294" i="24"/>
  <c r="CT294" i="24"/>
  <c r="CU294" i="24"/>
  <c r="DG294" i="24"/>
  <c r="DH294" i="24"/>
  <c r="DI294" i="24"/>
  <c r="CM294" i="24"/>
  <c r="CC294" i="24"/>
  <c r="CD294" i="24"/>
  <c r="BS294" i="24"/>
  <c r="BT294" i="24"/>
  <c r="CE294" i="24"/>
  <c r="CF294" i="24"/>
  <c r="CG294" i="24"/>
  <c r="CH294" i="24"/>
  <c r="BZ294" i="24"/>
  <c r="BW294" i="24"/>
  <c r="BX294" i="24"/>
  <c r="BY294" i="24"/>
  <c r="CA294" i="24"/>
  <c r="BI294" i="24"/>
  <c r="BJ294" i="24"/>
  <c r="BK294" i="24"/>
  <c r="BL294" i="24"/>
  <c r="BC294" i="24"/>
  <c r="FS294" i="24" s="1"/>
  <c r="BD294" i="24"/>
  <c r="FT294" i="24" s="1"/>
  <c r="BU294" i="24"/>
  <c r="BE294" i="24"/>
  <c r="FU294" i="24" s="1"/>
  <c r="BV294" i="24"/>
  <c r="BF294" i="24"/>
  <c r="FV294" i="24" s="1"/>
  <c r="CI294" i="24"/>
  <c r="BM294" i="24"/>
  <c r="BG294" i="24"/>
  <c r="FW294" i="24" s="1"/>
  <c r="CJ294" i="24"/>
  <c r="BN294" i="24"/>
  <c r="CK294" i="24"/>
  <c r="BO294" i="24"/>
  <c r="AO294" i="24"/>
  <c r="FE294" i="24" s="1"/>
  <c r="BP294" i="24"/>
  <c r="AP294" i="24"/>
  <c r="FF294" i="24" s="1"/>
  <c r="AQ294" i="24"/>
  <c r="FG294" i="24" s="1"/>
  <c r="AR294" i="24"/>
  <c r="FH294" i="24" s="1"/>
  <c r="AS294" i="24"/>
  <c r="FI294" i="24" s="1"/>
  <c r="AM294" i="24"/>
  <c r="FC294" i="24" s="1"/>
  <c r="AT294" i="24"/>
  <c r="FJ294" i="24" s="1"/>
  <c r="U294" i="24"/>
  <c r="EK294" i="24" s="1"/>
  <c r="AU294" i="24"/>
  <c r="FK294" i="24" s="1"/>
  <c r="V294" i="24"/>
  <c r="EL294" i="24" s="1"/>
  <c r="AV294" i="24"/>
  <c r="FL294" i="24" s="1"/>
  <c r="W294" i="24"/>
  <c r="EM294" i="24" s="1"/>
  <c r="AW294" i="24"/>
  <c r="FM294" i="24" s="1"/>
  <c r="X294" i="24"/>
  <c r="EN294" i="24" s="1"/>
  <c r="Y294" i="24"/>
  <c r="EO294" i="24" s="1"/>
  <c r="AY294" i="24"/>
  <c r="FO294" i="24" s="1"/>
  <c r="L294" i="24"/>
  <c r="EB294" i="24" s="1"/>
  <c r="AE294" i="24"/>
  <c r="EU294" i="24" s="1"/>
  <c r="AZ294" i="24"/>
  <c r="FP294" i="24" s="1"/>
  <c r="M294" i="24"/>
  <c r="EC294" i="24" s="1"/>
  <c r="Z294" i="24"/>
  <c r="EP294" i="24" s="1"/>
  <c r="AA294" i="24"/>
  <c r="EQ294" i="24" s="1"/>
  <c r="BA294" i="24"/>
  <c r="FQ294" i="24" s="1"/>
  <c r="N294" i="24"/>
  <c r="ED294" i="24" s="1"/>
  <c r="AG294" i="24"/>
  <c r="EW294" i="24" s="1"/>
  <c r="BB294" i="24"/>
  <c r="FR294" i="24" s="1"/>
  <c r="O294" i="24"/>
  <c r="EE294" i="24" s="1"/>
  <c r="AH294" i="24"/>
  <c r="EX294" i="24" s="1"/>
  <c r="P294" i="24"/>
  <c r="EF294" i="24" s="1"/>
  <c r="AB294" i="24"/>
  <c r="ER294" i="24" s="1"/>
  <c r="Q294" i="24"/>
  <c r="EG294" i="24" s="1"/>
  <c r="AC294" i="24"/>
  <c r="ES294" i="24" s="1"/>
  <c r="R294" i="24"/>
  <c r="EH294" i="24" s="1"/>
  <c r="AF294" i="24"/>
  <c r="EV294" i="24" s="1"/>
  <c r="S294" i="24"/>
  <c r="EI294" i="24" s="1"/>
  <c r="AJ294" i="24"/>
  <c r="EZ294" i="24" s="1"/>
  <c r="K294" i="24"/>
  <c r="EA294" i="24" s="1"/>
  <c r="AL294" i="24"/>
  <c r="FB294" i="24" s="1"/>
  <c r="AI294" i="24"/>
  <c r="EY294" i="24" s="1"/>
  <c r="AK294" i="24"/>
  <c r="FA294" i="24" s="1"/>
  <c r="BQ294" i="24"/>
  <c r="DY44" i="24"/>
  <c r="DQ44" i="24"/>
  <c r="DR44" i="24"/>
  <c r="DS44" i="24"/>
  <c r="DT44" i="24"/>
  <c r="DU44" i="24"/>
  <c r="DV44" i="24"/>
  <c r="DW44" i="24"/>
  <c r="DX44" i="24"/>
  <c r="DG44" i="24"/>
  <c r="CO44" i="24"/>
  <c r="CP44" i="24"/>
  <c r="CQ44" i="24"/>
  <c r="CR44" i="24"/>
  <c r="DH44" i="24"/>
  <c r="CS44" i="24"/>
  <c r="DI44" i="24"/>
  <c r="CT44" i="24"/>
  <c r="DJ44" i="24"/>
  <c r="CU44" i="24"/>
  <c r="DK44" i="24"/>
  <c r="CM44" i="24"/>
  <c r="CN44" i="24"/>
  <c r="CC44" i="24"/>
  <c r="CD44" i="24"/>
  <c r="CE44" i="24"/>
  <c r="DL44" i="24"/>
  <c r="CF44" i="24"/>
  <c r="DM44" i="24"/>
  <c r="CG44" i="24"/>
  <c r="DN44" i="24"/>
  <c r="CH44" i="24"/>
  <c r="DO44" i="24"/>
  <c r="CI44" i="24"/>
  <c r="BS44" i="24"/>
  <c r="BT44" i="24"/>
  <c r="BU44" i="24"/>
  <c r="BV44" i="24"/>
  <c r="BW44" i="24"/>
  <c r="BX44" i="24"/>
  <c r="BY44" i="24"/>
  <c r="BJ44" i="24"/>
  <c r="BK44" i="24"/>
  <c r="BL44" i="24"/>
  <c r="BM44" i="24"/>
  <c r="CJ44" i="24"/>
  <c r="BN44" i="24"/>
  <c r="CK44" i="24"/>
  <c r="BO44" i="24"/>
  <c r="BP44" i="24"/>
  <c r="BQ44" i="24"/>
  <c r="AO44" i="24"/>
  <c r="FE44" i="24" s="1"/>
  <c r="AP44" i="24"/>
  <c r="FF44" i="24" s="1"/>
  <c r="AQ44" i="24"/>
  <c r="FG44" i="24" s="1"/>
  <c r="BZ44" i="24"/>
  <c r="CA44" i="24"/>
  <c r="AY44" i="24"/>
  <c r="FO44" i="24" s="1"/>
  <c r="AS44" i="24"/>
  <c r="FI44" i="24" s="1"/>
  <c r="AZ44" i="24"/>
  <c r="FP44" i="24" s="1"/>
  <c r="AT44" i="24"/>
  <c r="FJ44" i="24" s="1"/>
  <c r="BI44" i="24"/>
  <c r="BA44" i="24"/>
  <c r="FQ44" i="24" s="1"/>
  <c r="AU44" i="24"/>
  <c r="FK44" i="24" s="1"/>
  <c r="Y44" i="24"/>
  <c r="EO44" i="24" s="1"/>
  <c r="AA44" i="24"/>
  <c r="EQ44" i="24" s="1"/>
  <c r="BB44" i="24"/>
  <c r="FR44" i="24" s="1"/>
  <c r="BC44" i="24"/>
  <c r="FS44" i="24" s="1"/>
  <c r="BD44" i="24"/>
  <c r="FT44" i="24" s="1"/>
  <c r="AE44" i="24"/>
  <c r="EU44" i="24" s="1"/>
  <c r="AW44" i="24"/>
  <c r="FM44" i="24" s="1"/>
  <c r="U44" i="24"/>
  <c r="EK44" i="24" s="1"/>
  <c r="V44" i="24"/>
  <c r="EL44" i="24" s="1"/>
  <c r="W44" i="24"/>
  <c r="EM44" i="24" s="1"/>
  <c r="X44" i="24"/>
  <c r="EN44" i="24" s="1"/>
  <c r="AF44" i="24"/>
  <c r="EV44" i="24" s="1"/>
  <c r="Z44" i="24"/>
  <c r="EP44" i="24" s="1"/>
  <c r="BE44" i="24"/>
  <c r="FU44" i="24" s="1"/>
  <c r="AG44" i="24"/>
  <c r="EW44" i="24" s="1"/>
  <c r="AB44" i="24"/>
  <c r="ER44" i="24" s="1"/>
  <c r="BF44" i="24"/>
  <c r="FV44" i="24" s="1"/>
  <c r="AH44" i="24"/>
  <c r="EX44" i="24" s="1"/>
  <c r="AC44" i="24"/>
  <c r="ES44" i="24" s="1"/>
  <c r="BG44" i="24"/>
  <c r="FW44" i="24" s="1"/>
  <c r="AI44" i="24"/>
  <c r="EY44" i="24" s="1"/>
  <c r="Q44" i="24"/>
  <c r="EG44" i="24" s="1"/>
  <c r="R44" i="24"/>
  <c r="EH44" i="24" s="1"/>
  <c r="S44" i="24"/>
  <c r="EI44" i="24" s="1"/>
  <c r="AK44" i="24"/>
  <c r="FA44" i="24" s="1"/>
  <c r="AJ44" i="24"/>
  <c r="EZ44" i="24" s="1"/>
  <c r="AL44" i="24"/>
  <c r="FB44" i="24" s="1"/>
  <c r="AM44" i="24"/>
  <c r="FC44" i="24" s="1"/>
  <c r="K44" i="24"/>
  <c r="EA44" i="24" s="1"/>
  <c r="L44" i="24"/>
  <c r="EB44" i="24" s="1"/>
  <c r="AR44" i="24"/>
  <c r="FH44" i="24" s="1"/>
  <c r="O44" i="24"/>
  <c r="EE44" i="24" s="1"/>
  <c r="M44" i="24"/>
  <c r="EC44" i="24" s="1"/>
  <c r="P44" i="24"/>
  <c r="EF44" i="24" s="1"/>
  <c r="N44" i="24"/>
  <c r="ED44" i="24" s="1"/>
  <c r="AV44" i="24"/>
  <c r="FL44" i="24" s="1"/>
  <c r="DY384" i="24"/>
  <c r="DQ384" i="24"/>
  <c r="DR384" i="24"/>
  <c r="DS384" i="24"/>
  <c r="DT384" i="24"/>
  <c r="DG384" i="24"/>
  <c r="DH384" i="24"/>
  <c r="DI384" i="24"/>
  <c r="DJ384" i="24"/>
  <c r="DK384" i="24"/>
  <c r="DL384" i="24"/>
  <c r="DM384" i="24"/>
  <c r="DN384" i="24"/>
  <c r="DO384" i="24"/>
  <c r="CM384" i="24"/>
  <c r="CN384" i="24"/>
  <c r="CO384" i="24"/>
  <c r="CT384" i="24"/>
  <c r="CG384" i="24"/>
  <c r="CU384" i="24"/>
  <c r="CH384" i="24"/>
  <c r="CI384" i="24"/>
  <c r="CJ384" i="24"/>
  <c r="CK384" i="24"/>
  <c r="CP384" i="24"/>
  <c r="CQ384" i="24"/>
  <c r="CR384" i="24"/>
  <c r="CS384" i="24"/>
  <c r="CC384" i="24"/>
  <c r="BO384" i="24"/>
  <c r="CD384" i="24"/>
  <c r="BP384" i="24"/>
  <c r="CE384" i="24"/>
  <c r="BQ384" i="24"/>
  <c r="CF384" i="24"/>
  <c r="BS384" i="24"/>
  <c r="BT384" i="24"/>
  <c r="BU384" i="24"/>
  <c r="BV384" i="24"/>
  <c r="AS384" i="24"/>
  <c r="FI384" i="24" s="1"/>
  <c r="AT384" i="24"/>
  <c r="FJ384" i="24" s="1"/>
  <c r="AY384" i="24"/>
  <c r="FO384" i="24" s="1"/>
  <c r="AZ384" i="24"/>
  <c r="FP384" i="24" s="1"/>
  <c r="AE384" i="24"/>
  <c r="EU384" i="24" s="1"/>
  <c r="BI384" i="24"/>
  <c r="AF384" i="24"/>
  <c r="EV384" i="24" s="1"/>
  <c r="BJ384" i="24"/>
  <c r="AO384" i="24"/>
  <c r="FE384" i="24" s="1"/>
  <c r="AG384" i="24"/>
  <c r="EW384" i="24" s="1"/>
  <c r="BW384" i="24"/>
  <c r="BK384" i="24"/>
  <c r="AP384" i="24"/>
  <c r="FF384" i="24" s="1"/>
  <c r="AH384" i="24"/>
  <c r="EX384" i="24" s="1"/>
  <c r="BX384" i="24"/>
  <c r="BL384" i="24"/>
  <c r="AQ384" i="24"/>
  <c r="FG384" i="24" s="1"/>
  <c r="AI384" i="24"/>
  <c r="EY384" i="24" s="1"/>
  <c r="BY384" i="24"/>
  <c r="BM384" i="24"/>
  <c r="AR384" i="24"/>
  <c r="FH384" i="24" s="1"/>
  <c r="AJ384" i="24"/>
  <c r="EZ384" i="24" s="1"/>
  <c r="BZ384" i="24"/>
  <c r="BN384" i="24"/>
  <c r="AV384" i="24"/>
  <c r="FL384" i="24" s="1"/>
  <c r="AB384" i="24"/>
  <c r="ER384" i="24" s="1"/>
  <c r="AW384" i="24"/>
  <c r="FM384" i="24" s="1"/>
  <c r="AK384" i="24"/>
  <c r="FA384" i="24" s="1"/>
  <c r="AC384" i="24"/>
  <c r="ES384" i="24" s="1"/>
  <c r="AL384" i="24"/>
  <c r="FB384" i="24" s="1"/>
  <c r="AM384" i="24"/>
  <c r="FC384" i="24" s="1"/>
  <c r="DU384" i="24"/>
  <c r="DV384" i="24"/>
  <c r="DW384" i="24"/>
  <c r="DX384" i="24"/>
  <c r="X384" i="24"/>
  <c r="EN384" i="24" s="1"/>
  <c r="M384" i="24"/>
  <c r="EC384" i="24" s="1"/>
  <c r="Y384" i="24"/>
  <c r="EO384" i="24" s="1"/>
  <c r="BB384" i="24"/>
  <c r="FR384" i="24" s="1"/>
  <c r="K384" i="24"/>
  <c r="EA384" i="24" s="1"/>
  <c r="Z384" i="24"/>
  <c r="EP384" i="24" s="1"/>
  <c r="BE384" i="24"/>
  <c r="FU384" i="24" s="1"/>
  <c r="O384" i="24"/>
  <c r="EE384" i="24" s="1"/>
  <c r="P384" i="24"/>
  <c r="EF384" i="24" s="1"/>
  <c r="AA384" i="24"/>
  <c r="EQ384" i="24" s="1"/>
  <c r="L384" i="24"/>
  <c r="EB384" i="24" s="1"/>
  <c r="BF384" i="24"/>
  <c r="FV384" i="24" s="1"/>
  <c r="BA384" i="24"/>
  <c r="FQ384" i="24" s="1"/>
  <c r="CA384" i="24"/>
  <c r="BC384" i="24"/>
  <c r="FS384" i="24" s="1"/>
  <c r="N384" i="24"/>
  <c r="ED384" i="24" s="1"/>
  <c r="BG384" i="24"/>
  <c r="FW384" i="24" s="1"/>
  <c r="AU384" i="24"/>
  <c r="FK384" i="24" s="1"/>
  <c r="BD384" i="24"/>
  <c r="FT384" i="24" s="1"/>
  <c r="V384" i="24"/>
  <c r="EL384" i="24" s="1"/>
  <c r="Q384" i="24"/>
  <c r="EG384" i="24" s="1"/>
  <c r="R384" i="24"/>
  <c r="EH384" i="24" s="1"/>
  <c r="S384" i="24"/>
  <c r="EI384" i="24" s="1"/>
  <c r="W384" i="24"/>
  <c r="EM384" i="24" s="1"/>
  <c r="U384" i="24"/>
  <c r="EK384" i="24" s="1"/>
  <c r="DY144" i="24"/>
  <c r="DQ144" i="24"/>
  <c r="DR144" i="24"/>
  <c r="DS144" i="24"/>
  <c r="DT144" i="24"/>
  <c r="DU144" i="24"/>
  <c r="DV144" i="24"/>
  <c r="DW144" i="24"/>
  <c r="DX144" i="24"/>
  <c r="DG144" i="24"/>
  <c r="DL144" i="24"/>
  <c r="DM144" i="24"/>
  <c r="DN144" i="24"/>
  <c r="DO144" i="24"/>
  <c r="CS144" i="24"/>
  <c r="CT144" i="24"/>
  <c r="CU144" i="24"/>
  <c r="DH144" i="24"/>
  <c r="DI144" i="24"/>
  <c r="DJ144" i="24"/>
  <c r="DK144" i="24"/>
  <c r="CC144" i="24"/>
  <c r="CD144" i="24"/>
  <c r="CE144" i="24"/>
  <c r="CF144" i="24"/>
  <c r="CG144" i="24"/>
  <c r="CM144" i="24"/>
  <c r="CH144" i="24"/>
  <c r="CN144" i="24"/>
  <c r="CI144" i="24"/>
  <c r="BX144" i="24"/>
  <c r="BY144" i="24"/>
  <c r="BZ144" i="24"/>
  <c r="CA144" i="24"/>
  <c r="CO144" i="24"/>
  <c r="CP144" i="24"/>
  <c r="CQ144" i="24"/>
  <c r="CR144" i="24"/>
  <c r="CJ144" i="24"/>
  <c r="BJ144" i="24"/>
  <c r="CK144" i="24"/>
  <c r="BK144" i="24"/>
  <c r="BL144" i="24"/>
  <c r="BM144" i="24"/>
  <c r="BN144" i="24"/>
  <c r="BO144" i="24"/>
  <c r="BP144" i="24"/>
  <c r="BQ144" i="24"/>
  <c r="AO144" i="24"/>
  <c r="FE144" i="24" s="1"/>
  <c r="AP144" i="24"/>
  <c r="FF144" i="24" s="1"/>
  <c r="BS144" i="24"/>
  <c r="AQ144" i="24"/>
  <c r="FG144" i="24" s="1"/>
  <c r="BT144" i="24"/>
  <c r="BU144" i="24"/>
  <c r="AY144" i="24"/>
  <c r="FO144" i="24" s="1"/>
  <c r="AS144" i="24"/>
  <c r="FI144" i="24" s="1"/>
  <c r="BV144" i="24"/>
  <c r="AZ144" i="24"/>
  <c r="FP144" i="24" s="1"/>
  <c r="AT144" i="24"/>
  <c r="FJ144" i="24" s="1"/>
  <c r="BW144" i="24"/>
  <c r="BI144" i="24"/>
  <c r="BA144" i="24"/>
  <c r="FQ144" i="24" s="1"/>
  <c r="AR144" i="24"/>
  <c r="FH144" i="24" s="1"/>
  <c r="Y144" i="24"/>
  <c r="EO144" i="24" s="1"/>
  <c r="AU144" i="24"/>
  <c r="FK144" i="24" s="1"/>
  <c r="AV144" i="24"/>
  <c r="FL144" i="24" s="1"/>
  <c r="AA144" i="24"/>
  <c r="EQ144" i="24" s="1"/>
  <c r="AW144" i="24"/>
  <c r="FM144" i="24" s="1"/>
  <c r="AE144" i="24"/>
  <c r="EU144" i="24" s="1"/>
  <c r="Q144" i="24"/>
  <c r="EG144" i="24" s="1"/>
  <c r="AF144" i="24"/>
  <c r="EV144" i="24" s="1"/>
  <c r="R144" i="24"/>
  <c r="EH144" i="24" s="1"/>
  <c r="U144" i="24"/>
  <c r="EK144" i="24" s="1"/>
  <c r="AG144" i="24"/>
  <c r="EW144" i="24" s="1"/>
  <c r="S144" i="24"/>
  <c r="EI144" i="24" s="1"/>
  <c r="V144" i="24"/>
  <c r="EL144" i="24" s="1"/>
  <c r="BB144" i="24"/>
  <c r="FR144" i="24" s="1"/>
  <c r="AH144" i="24"/>
  <c r="EX144" i="24" s="1"/>
  <c r="AI144" i="24"/>
  <c r="EY144" i="24" s="1"/>
  <c r="X144" i="24"/>
  <c r="EN144" i="24" s="1"/>
  <c r="K144" i="24"/>
  <c r="EA144" i="24" s="1"/>
  <c r="AJ144" i="24"/>
  <c r="EZ144" i="24" s="1"/>
  <c r="Z144" i="24"/>
  <c r="EP144" i="24" s="1"/>
  <c r="AC144" i="24"/>
  <c r="ES144" i="24" s="1"/>
  <c r="AK144" i="24"/>
  <c r="FA144" i="24" s="1"/>
  <c r="W144" i="24"/>
  <c r="EM144" i="24" s="1"/>
  <c r="AB144" i="24"/>
  <c r="ER144" i="24" s="1"/>
  <c r="AL144" i="24"/>
  <c r="FB144" i="24" s="1"/>
  <c r="AM144" i="24"/>
  <c r="FC144" i="24" s="1"/>
  <c r="BC144" i="24"/>
  <c r="FS144" i="24" s="1"/>
  <c r="L144" i="24"/>
  <c r="EB144" i="24" s="1"/>
  <c r="BE144" i="24"/>
  <c r="FU144" i="24" s="1"/>
  <c r="BF144" i="24"/>
  <c r="FV144" i="24" s="1"/>
  <c r="BG144" i="24"/>
  <c r="FW144" i="24" s="1"/>
  <c r="O144" i="24"/>
  <c r="EE144" i="24" s="1"/>
  <c r="M144" i="24"/>
  <c r="EC144" i="24" s="1"/>
  <c r="P144" i="24"/>
  <c r="EF144" i="24" s="1"/>
  <c r="BD144" i="24"/>
  <c r="FT144" i="24" s="1"/>
  <c r="N144" i="24"/>
  <c r="ED144" i="24" s="1"/>
  <c r="DT309" i="24"/>
  <c r="DU309" i="24"/>
  <c r="DV309" i="24"/>
  <c r="DW309" i="24"/>
  <c r="DX309" i="24"/>
  <c r="DY309" i="24"/>
  <c r="DK309" i="24"/>
  <c r="CS309" i="24"/>
  <c r="DQ309" i="24"/>
  <c r="DL309" i="24"/>
  <c r="CT309" i="24"/>
  <c r="DR309" i="24"/>
  <c r="DM309" i="24"/>
  <c r="CU309" i="24"/>
  <c r="DS309" i="24"/>
  <c r="DN309" i="24"/>
  <c r="DO309" i="24"/>
  <c r="CM309" i="24"/>
  <c r="CN309" i="24"/>
  <c r="CC309" i="24"/>
  <c r="CD309" i="24"/>
  <c r="CE309" i="24"/>
  <c r="CO309" i="24"/>
  <c r="CF309" i="24"/>
  <c r="CP309" i="24"/>
  <c r="CG309" i="24"/>
  <c r="CQ309" i="24"/>
  <c r="CH309" i="24"/>
  <c r="CR309" i="24"/>
  <c r="CI309" i="24"/>
  <c r="BX309" i="24"/>
  <c r="BY309" i="24"/>
  <c r="BJ309" i="24"/>
  <c r="BK309" i="24"/>
  <c r="BL309" i="24"/>
  <c r="BM309" i="24"/>
  <c r="BN309" i="24"/>
  <c r="BO309" i="24"/>
  <c r="BP309" i="24"/>
  <c r="BQ309" i="24"/>
  <c r="AO309" i="24"/>
  <c r="FE309" i="24" s="1"/>
  <c r="AP309" i="24"/>
  <c r="FF309" i="24" s="1"/>
  <c r="AQ309" i="24"/>
  <c r="FG309" i="24" s="1"/>
  <c r="AS309" i="24"/>
  <c r="FI309" i="24" s="1"/>
  <c r="AT309" i="24"/>
  <c r="FJ309" i="24" s="1"/>
  <c r="BI309" i="24"/>
  <c r="DG309" i="24"/>
  <c r="CJ309" i="24"/>
  <c r="BW309" i="24"/>
  <c r="AR309" i="24"/>
  <c r="FH309" i="24" s="1"/>
  <c r="DH309" i="24"/>
  <c r="CK309" i="24"/>
  <c r="BZ309" i="24"/>
  <c r="AU309" i="24"/>
  <c r="FK309" i="24" s="1"/>
  <c r="DI309" i="24"/>
  <c r="CA309" i="24"/>
  <c r="AV309" i="24"/>
  <c r="FL309" i="24" s="1"/>
  <c r="DJ309" i="24"/>
  <c r="AW309" i="24"/>
  <c r="FM309" i="24" s="1"/>
  <c r="AE309" i="24"/>
  <c r="EU309" i="24" s="1"/>
  <c r="AG309" i="24"/>
  <c r="EW309" i="24" s="1"/>
  <c r="W309" i="24"/>
  <c r="EM309" i="24" s="1"/>
  <c r="AH309" i="24"/>
  <c r="EX309" i="24" s="1"/>
  <c r="X309" i="24"/>
  <c r="EN309" i="24" s="1"/>
  <c r="AI309" i="24"/>
  <c r="EY309" i="24" s="1"/>
  <c r="Y309" i="24"/>
  <c r="EO309" i="24" s="1"/>
  <c r="AJ309" i="24"/>
  <c r="EZ309" i="24" s="1"/>
  <c r="Z309" i="24"/>
  <c r="EP309" i="24" s="1"/>
  <c r="AK309" i="24"/>
  <c r="FA309" i="24" s="1"/>
  <c r="AA309" i="24"/>
  <c r="EQ309" i="24" s="1"/>
  <c r="AL309" i="24"/>
  <c r="FB309" i="24" s="1"/>
  <c r="AB309" i="24"/>
  <c r="ER309" i="24" s="1"/>
  <c r="AM309" i="24"/>
  <c r="FC309" i="24" s="1"/>
  <c r="AC309" i="24"/>
  <c r="ES309" i="24" s="1"/>
  <c r="AY309" i="24"/>
  <c r="FO309" i="24" s="1"/>
  <c r="Q309" i="24"/>
  <c r="EG309" i="24" s="1"/>
  <c r="BA309" i="24"/>
  <c r="FQ309" i="24" s="1"/>
  <c r="BB309" i="24"/>
  <c r="FR309" i="24" s="1"/>
  <c r="BG309" i="24"/>
  <c r="FW309" i="24" s="1"/>
  <c r="R309" i="24"/>
  <c r="EH309" i="24" s="1"/>
  <c r="BU309" i="24"/>
  <c r="S309" i="24"/>
  <c r="EI309" i="24" s="1"/>
  <c r="V309" i="24"/>
  <c r="EL309" i="24" s="1"/>
  <c r="BE309" i="24"/>
  <c r="FU309" i="24" s="1"/>
  <c r="L309" i="24"/>
  <c r="EB309" i="24" s="1"/>
  <c r="BC309" i="24"/>
  <c r="FS309" i="24" s="1"/>
  <c r="BD309" i="24"/>
  <c r="FT309" i="24" s="1"/>
  <c r="BT309" i="24"/>
  <c r="BV309" i="24"/>
  <c r="U309" i="24"/>
  <c r="EK309" i="24" s="1"/>
  <c r="BF309" i="24"/>
  <c r="FV309" i="24" s="1"/>
  <c r="AF309" i="24"/>
  <c r="EV309" i="24" s="1"/>
  <c r="AZ309" i="24"/>
  <c r="FP309" i="24" s="1"/>
  <c r="BS309" i="24"/>
  <c r="K309" i="24"/>
  <c r="EA309" i="24" s="1"/>
  <c r="O309" i="24"/>
  <c r="EE309" i="24" s="1"/>
  <c r="M309" i="24"/>
  <c r="EC309" i="24" s="1"/>
  <c r="P309" i="24"/>
  <c r="EF309" i="24" s="1"/>
  <c r="N309" i="24"/>
  <c r="ED309" i="24" s="1"/>
  <c r="DQ54" i="24"/>
  <c r="DR54" i="24"/>
  <c r="DS54" i="24"/>
  <c r="DT54" i="24"/>
  <c r="DV54" i="24"/>
  <c r="DU54" i="24"/>
  <c r="DW54" i="24"/>
  <c r="DX54" i="24"/>
  <c r="DY54" i="24"/>
  <c r="DJ54" i="24"/>
  <c r="DK54" i="24"/>
  <c r="DL54" i="24"/>
  <c r="DM54" i="24"/>
  <c r="DN54" i="24"/>
  <c r="DO54" i="24"/>
  <c r="DG54" i="24"/>
  <c r="DH54" i="24"/>
  <c r="DI54" i="24"/>
  <c r="CU54" i="24"/>
  <c r="CM54" i="24"/>
  <c r="CN54" i="24"/>
  <c r="CO54" i="24"/>
  <c r="CP54" i="24"/>
  <c r="BS54" i="24"/>
  <c r="BT54" i="24"/>
  <c r="CC54" i="24"/>
  <c r="CD54" i="24"/>
  <c r="CE54" i="24"/>
  <c r="CF54" i="24"/>
  <c r="CG54" i="24"/>
  <c r="BW54" i="24"/>
  <c r="BX54" i="24"/>
  <c r="BY54" i="24"/>
  <c r="BZ54" i="24"/>
  <c r="CH54" i="24"/>
  <c r="CA54" i="24"/>
  <c r="CI54" i="24"/>
  <c r="CJ54" i="24"/>
  <c r="CK54" i="24"/>
  <c r="AZ54" i="24"/>
  <c r="FP54" i="24" s="1"/>
  <c r="BA54" i="24"/>
  <c r="FQ54" i="24" s="1"/>
  <c r="BB54" i="24"/>
  <c r="FR54" i="24" s="1"/>
  <c r="BC54" i="24"/>
  <c r="FS54" i="24" s="1"/>
  <c r="CQ54" i="24"/>
  <c r="BD54" i="24"/>
  <c r="FT54" i="24" s="1"/>
  <c r="CR54" i="24"/>
  <c r="BE54" i="24"/>
  <c r="FU54" i="24" s="1"/>
  <c r="CS54" i="24"/>
  <c r="BF54" i="24"/>
  <c r="FV54" i="24" s="1"/>
  <c r="CT54" i="24"/>
  <c r="BG54" i="24"/>
  <c r="FW54" i="24" s="1"/>
  <c r="BL54" i="24"/>
  <c r="BM54" i="24"/>
  <c r="BN54" i="24"/>
  <c r="BO54" i="24"/>
  <c r="AY54" i="24"/>
  <c r="FO54" i="24" s="1"/>
  <c r="BP54" i="24"/>
  <c r="BQ54" i="24"/>
  <c r="AI54" i="24"/>
  <c r="EY54" i="24" s="1"/>
  <c r="BI54" i="24"/>
  <c r="AJ54" i="24"/>
  <c r="EZ54" i="24" s="1"/>
  <c r="BJ54" i="24"/>
  <c r="AK54" i="24"/>
  <c r="FA54" i="24" s="1"/>
  <c r="BK54" i="24"/>
  <c r="AL54" i="24"/>
  <c r="FB54" i="24" s="1"/>
  <c r="AM54" i="24"/>
  <c r="FC54" i="24" s="1"/>
  <c r="U54" i="24"/>
  <c r="EK54" i="24" s="1"/>
  <c r="AS54" i="24"/>
  <c r="FI54" i="24" s="1"/>
  <c r="Z54" i="24"/>
  <c r="EP54" i="24" s="1"/>
  <c r="AT54" i="24"/>
  <c r="FJ54" i="24" s="1"/>
  <c r="AA54" i="24"/>
  <c r="EQ54" i="24" s="1"/>
  <c r="AU54" i="24"/>
  <c r="FK54" i="24" s="1"/>
  <c r="AB54" i="24"/>
  <c r="ER54" i="24" s="1"/>
  <c r="AV54" i="24"/>
  <c r="FL54" i="24" s="1"/>
  <c r="AC54" i="24"/>
  <c r="ES54" i="24" s="1"/>
  <c r="AW54" i="24"/>
  <c r="FM54" i="24" s="1"/>
  <c r="AE54" i="24"/>
  <c r="EU54" i="24" s="1"/>
  <c r="AF54" i="24"/>
  <c r="EV54" i="24" s="1"/>
  <c r="AG54" i="24"/>
  <c r="EW54" i="24" s="1"/>
  <c r="AO54" i="24"/>
  <c r="FE54" i="24" s="1"/>
  <c r="BU54" i="24"/>
  <c r="S54" i="24"/>
  <c r="EI54" i="24" s="1"/>
  <c r="AP54" i="24"/>
  <c r="FF54" i="24" s="1"/>
  <c r="R54" i="24"/>
  <c r="EH54" i="24" s="1"/>
  <c r="AQ54" i="24"/>
  <c r="FG54" i="24" s="1"/>
  <c r="P54" i="24"/>
  <c r="EF54" i="24" s="1"/>
  <c r="Q54" i="24"/>
  <c r="EG54" i="24" s="1"/>
  <c r="AR54" i="24"/>
  <c r="FH54" i="24" s="1"/>
  <c r="O54" i="24"/>
  <c r="EE54" i="24" s="1"/>
  <c r="V54" i="24"/>
  <c r="EL54" i="24" s="1"/>
  <c r="K54" i="24"/>
  <c r="EA54" i="24" s="1"/>
  <c r="W54" i="24"/>
  <c r="EM54" i="24" s="1"/>
  <c r="L54" i="24"/>
  <c r="EB54" i="24" s="1"/>
  <c r="BV54" i="24"/>
  <c r="X54" i="24"/>
  <c r="EN54" i="24" s="1"/>
  <c r="M54" i="24"/>
  <c r="EC54" i="24" s="1"/>
  <c r="Y54" i="24"/>
  <c r="EO54" i="24" s="1"/>
  <c r="N54" i="24"/>
  <c r="ED54" i="24" s="1"/>
  <c r="AH54" i="24"/>
  <c r="EX54" i="24" s="1"/>
  <c r="DQ439" i="24"/>
  <c r="DI439" i="24"/>
  <c r="DJ439" i="24"/>
  <c r="DK439" i="24"/>
  <c r="DL439" i="24"/>
  <c r="DR439" i="24"/>
  <c r="DM439" i="24"/>
  <c r="DS439" i="24"/>
  <c r="DN439" i="24"/>
  <c r="DT439" i="24"/>
  <c r="DO439" i="24"/>
  <c r="DU439" i="24"/>
  <c r="DG439" i="24"/>
  <c r="DH439" i="24"/>
  <c r="CM439" i="24"/>
  <c r="CN439" i="24"/>
  <c r="CO439" i="24"/>
  <c r="CP439" i="24"/>
  <c r="CQ439" i="24"/>
  <c r="CR439" i="24"/>
  <c r="CS439" i="24"/>
  <c r="DV439" i="24"/>
  <c r="DW439" i="24"/>
  <c r="DX439" i="24"/>
  <c r="DY439" i="24"/>
  <c r="CC439" i="24"/>
  <c r="CH439" i="24"/>
  <c r="BT439" i="24"/>
  <c r="CI439" i="24"/>
  <c r="BU439" i="24"/>
  <c r="CJ439" i="24"/>
  <c r="BV439" i="24"/>
  <c r="CK439" i="24"/>
  <c r="BW439" i="24"/>
  <c r="BX439" i="24"/>
  <c r="BY439" i="24"/>
  <c r="BZ439" i="24"/>
  <c r="CA439" i="24"/>
  <c r="AY439" i="24"/>
  <c r="FO439" i="24" s="1"/>
  <c r="AZ439" i="24"/>
  <c r="FP439" i="24" s="1"/>
  <c r="BA439" i="24"/>
  <c r="FQ439" i="24" s="1"/>
  <c r="CT439" i="24"/>
  <c r="BB439" i="24"/>
  <c r="FR439" i="24" s="1"/>
  <c r="CU439" i="24"/>
  <c r="BI439" i="24"/>
  <c r="BC439" i="24"/>
  <c r="FS439" i="24" s="1"/>
  <c r="BJ439" i="24"/>
  <c r="BD439" i="24"/>
  <c r="FT439" i="24" s="1"/>
  <c r="BS439" i="24"/>
  <c r="BK439" i="24"/>
  <c r="BE439" i="24"/>
  <c r="FU439" i="24" s="1"/>
  <c r="BL439" i="24"/>
  <c r="AI439" i="24"/>
  <c r="EY439" i="24" s="1"/>
  <c r="BM439" i="24"/>
  <c r="AJ439" i="24"/>
  <c r="EZ439" i="24" s="1"/>
  <c r="BN439" i="24"/>
  <c r="AK439" i="24"/>
  <c r="FA439" i="24" s="1"/>
  <c r="BO439" i="24"/>
  <c r="AL439" i="24"/>
  <c r="FB439" i="24" s="1"/>
  <c r="BP439" i="24"/>
  <c r="BQ439" i="24"/>
  <c r="AF439" i="24"/>
  <c r="EV439" i="24" s="1"/>
  <c r="AG439" i="24"/>
  <c r="EW439" i="24" s="1"/>
  <c r="AH439" i="24"/>
  <c r="EX439" i="24" s="1"/>
  <c r="AM439" i="24"/>
  <c r="FC439" i="24" s="1"/>
  <c r="AO439" i="24"/>
  <c r="FE439" i="24" s="1"/>
  <c r="BF439" i="24"/>
  <c r="FV439" i="24" s="1"/>
  <c r="AP439" i="24"/>
  <c r="FF439" i="24" s="1"/>
  <c r="AU439" i="24"/>
  <c r="FK439" i="24" s="1"/>
  <c r="AC439" i="24"/>
  <c r="ES439" i="24" s="1"/>
  <c r="CF439" i="24"/>
  <c r="AV439" i="24"/>
  <c r="FL439" i="24" s="1"/>
  <c r="AW439" i="24"/>
  <c r="FM439" i="24" s="1"/>
  <c r="S439" i="24"/>
  <c r="EI439" i="24" s="1"/>
  <c r="U439" i="24"/>
  <c r="EK439" i="24" s="1"/>
  <c r="BG439" i="24"/>
  <c r="FW439" i="24" s="1"/>
  <c r="K439" i="24"/>
  <c r="EA439" i="24" s="1"/>
  <c r="M439" i="24"/>
  <c r="EC439" i="24" s="1"/>
  <c r="P439" i="24"/>
  <c r="EF439" i="24" s="1"/>
  <c r="Q439" i="24"/>
  <c r="EG439" i="24" s="1"/>
  <c r="L439" i="24"/>
  <c r="EB439" i="24" s="1"/>
  <c r="R439" i="24"/>
  <c r="EH439" i="24" s="1"/>
  <c r="CD439" i="24"/>
  <c r="CG439" i="24"/>
  <c r="X439" i="24"/>
  <c r="EN439" i="24" s="1"/>
  <c r="O439" i="24"/>
  <c r="EE439" i="24" s="1"/>
  <c r="V439" i="24"/>
  <c r="EL439" i="24" s="1"/>
  <c r="N439" i="24"/>
  <c r="ED439" i="24" s="1"/>
  <c r="CE439" i="24"/>
  <c r="W439" i="24"/>
  <c r="EM439" i="24" s="1"/>
  <c r="AE439" i="24"/>
  <c r="EU439" i="24" s="1"/>
  <c r="AR439" i="24"/>
  <c r="FH439" i="24" s="1"/>
  <c r="AB439" i="24"/>
  <c r="ER439" i="24" s="1"/>
  <c r="AS439" i="24"/>
  <c r="FI439" i="24" s="1"/>
  <c r="Z439" i="24"/>
  <c r="EP439" i="24" s="1"/>
  <c r="AQ439" i="24"/>
  <c r="FG439" i="24" s="1"/>
  <c r="AT439" i="24"/>
  <c r="FJ439" i="24" s="1"/>
  <c r="Y439" i="24"/>
  <c r="EO439" i="24" s="1"/>
  <c r="AA439" i="24"/>
  <c r="EQ439" i="24" s="1"/>
  <c r="DT49" i="24"/>
  <c r="DU49" i="24"/>
  <c r="DV49" i="24"/>
  <c r="DW49" i="24"/>
  <c r="DX49" i="24"/>
  <c r="DY49" i="24"/>
  <c r="DS49" i="24"/>
  <c r="DO49" i="24"/>
  <c r="DQ49" i="24"/>
  <c r="DR49" i="24"/>
  <c r="CM49" i="24"/>
  <c r="CN49" i="24"/>
  <c r="CO49" i="24"/>
  <c r="CP49" i="24"/>
  <c r="CQ49" i="24"/>
  <c r="CC49" i="24"/>
  <c r="CD49" i="24"/>
  <c r="CI49" i="24"/>
  <c r="BW49" i="24"/>
  <c r="CJ49" i="24"/>
  <c r="BX49" i="24"/>
  <c r="CK49" i="24"/>
  <c r="BY49" i="24"/>
  <c r="CR49" i="24"/>
  <c r="CS49" i="24"/>
  <c r="CT49" i="24"/>
  <c r="CU49" i="24"/>
  <c r="BS49" i="24"/>
  <c r="BT49" i="24"/>
  <c r="BU49" i="24"/>
  <c r="BV49" i="24"/>
  <c r="BZ49" i="24"/>
  <c r="CA49" i="24"/>
  <c r="BE49" i="24"/>
  <c r="FU49" i="24" s="1"/>
  <c r="BF49" i="24"/>
  <c r="FV49" i="24" s="1"/>
  <c r="BG49" i="24"/>
  <c r="FW49" i="24" s="1"/>
  <c r="BI49" i="24"/>
  <c r="BJ49" i="24"/>
  <c r="BK49" i="24"/>
  <c r="BL49" i="24"/>
  <c r="DG49" i="24"/>
  <c r="DH49" i="24"/>
  <c r="DI49" i="24"/>
  <c r="AO49" i="24"/>
  <c r="FE49" i="24" s="1"/>
  <c r="DJ49" i="24"/>
  <c r="AQ49" i="24"/>
  <c r="FG49" i="24" s="1"/>
  <c r="AR49" i="24"/>
  <c r="FH49" i="24" s="1"/>
  <c r="AY49" i="24"/>
  <c r="FO49" i="24" s="1"/>
  <c r="AS49" i="24"/>
  <c r="FI49" i="24" s="1"/>
  <c r="V49" i="24"/>
  <c r="EL49" i="24" s="1"/>
  <c r="AZ49" i="24"/>
  <c r="FP49" i="24" s="1"/>
  <c r="AT49" i="24"/>
  <c r="FJ49" i="24" s="1"/>
  <c r="BM49" i="24"/>
  <c r="BA49" i="24"/>
  <c r="FQ49" i="24" s="1"/>
  <c r="AU49" i="24"/>
  <c r="FK49" i="24" s="1"/>
  <c r="BN49" i="24"/>
  <c r="BB49" i="24"/>
  <c r="FR49" i="24" s="1"/>
  <c r="AV49" i="24"/>
  <c r="FL49" i="24" s="1"/>
  <c r="BO49" i="24"/>
  <c r="BC49" i="24"/>
  <c r="FS49" i="24" s="1"/>
  <c r="AW49" i="24"/>
  <c r="FM49" i="24" s="1"/>
  <c r="Z49" i="24"/>
  <c r="EP49" i="24" s="1"/>
  <c r="BP49" i="24"/>
  <c r="DK49" i="24"/>
  <c r="CE49" i="24"/>
  <c r="AK49" i="24"/>
  <c r="FA49" i="24" s="1"/>
  <c r="X49" i="24"/>
  <c r="EN49" i="24" s="1"/>
  <c r="DL49" i="24"/>
  <c r="CF49" i="24"/>
  <c r="AL49" i="24"/>
  <c r="FB49" i="24" s="1"/>
  <c r="Y49" i="24"/>
  <c r="EO49" i="24" s="1"/>
  <c r="DM49" i="24"/>
  <c r="CG49" i="24"/>
  <c r="AM49" i="24"/>
  <c r="FC49" i="24" s="1"/>
  <c r="AA49" i="24"/>
  <c r="EQ49" i="24" s="1"/>
  <c r="DN49" i="24"/>
  <c r="CH49" i="24"/>
  <c r="AB49" i="24"/>
  <c r="ER49" i="24" s="1"/>
  <c r="BQ49" i="24"/>
  <c r="AC49" i="24"/>
  <c r="ES49" i="24" s="1"/>
  <c r="L49" i="24"/>
  <c r="EB49" i="24" s="1"/>
  <c r="AI49" i="24"/>
  <c r="EY49" i="24" s="1"/>
  <c r="M49" i="24"/>
  <c r="EC49" i="24" s="1"/>
  <c r="AH49" i="24"/>
  <c r="EX49" i="24" s="1"/>
  <c r="U49" i="24"/>
  <c r="EK49" i="24" s="1"/>
  <c r="N49" i="24"/>
  <c r="ED49" i="24" s="1"/>
  <c r="AP49" i="24"/>
  <c r="FF49" i="24" s="1"/>
  <c r="W49" i="24"/>
  <c r="EM49" i="24" s="1"/>
  <c r="O49" i="24"/>
  <c r="EE49" i="24" s="1"/>
  <c r="P49" i="24"/>
  <c r="EF49" i="24" s="1"/>
  <c r="AF49" i="24"/>
  <c r="EV49" i="24" s="1"/>
  <c r="AG49" i="24"/>
  <c r="EW49" i="24" s="1"/>
  <c r="Q49" i="24"/>
  <c r="EG49" i="24" s="1"/>
  <c r="AE49" i="24"/>
  <c r="EU49" i="24" s="1"/>
  <c r="R49" i="24"/>
  <c r="EH49" i="24" s="1"/>
  <c r="S49" i="24"/>
  <c r="EI49" i="24" s="1"/>
  <c r="AJ49" i="24"/>
  <c r="EZ49" i="24" s="1"/>
  <c r="BD49" i="24"/>
  <c r="FT49" i="24" s="1"/>
  <c r="K49" i="24"/>
  <c r="EA49" i="24" s="1"/>
  <c r="DY424" i="24"/>
  <c r="DG424" i="24"/>
  <c r="DQ424" i="24"/>
  <c r="DH424" i="24"/>
  <c r="DR424" i="24"/>
  <c r="DI424" i="24"/>
  <c r="DS424" i="24"/>
  <c r="DJ424" i="24"/>
  <c r="DT424" i="24"/>
  <c r="DK424" i="24"/>
  <c r="DU424" i="24"/>
  <c r="DL424" i="24"/>
  <c r="DV424" i="24"/>
  <c r="DM424" i="24"/>
  <c r="DW424" i="24"/>
  <c r="DN424" i="24"/>
  <c r="DX424" i="24"/>
  <c r="DO424" i="24"/>
  <c r="CM424" i="24"/>
  <c r="CN424" i="24"/>
  <c r="CG424" i="24"/>
  <c r="CH424" i="24"/>
  <c r="CI424" i="24"/>
  <c r="CJ424" i="24"/>
  <c r="CK424" i="24"/>
  <c r="CS424" i="24"/>
  <c r="CT424" i="24"/>
  <c r="CU424" i="24"/>
  <c r="CO424" i="24"/>
  <c r="BO424" i="24"/>
  <c r="CP424" i="24"/>
  <c r="BP424" i="24"/>
  <c r="CQ424" i="24"/>
  <c r="BQ424" i="24"/>
  <c r="CR424" i="24"/>
  <c r="BS424" i="24"/>
  <c r="BT424" i="24"/>
  <c r="BU424" i="24"/>
  <c r="BV424" i="24"/>
  <c r="AS424" i="24"/>
  <c r="FI424" i="24" s="1"/>
  <c r="AT424" i="24"/>
  <c r="FJ424" i="24" s="1"/>
  <c r="BW424" i="24"/>
  <c r="BX424" i="24"/>
  <c r="BY424" i="24"/>
  <c r="BI424" i="24"/>
  <c r="AY424" i="24"/>
  <c r="FO424" i="24" s="1"/>
  <c r="BZ424" i="24"/>
  <c r="BJ424" i="24"/>
  <c r="AZ424" i="24"/>
  <c r="FP424" i="24" s="1"/>
  <c r="AE424" i="24"/>
  <c r="EU424" i="24" s="1"/>
  <c r="AF424" i="24"/>
  <c r="EV424" i="24" s="1"/>
  <c r="AG424" i="24"/>
  <c r="EW424" i="24" s="1"/>
  <c r="AI424" i="24"/>
  <c r="EY424" i="24" s="1"/>
  <c r="AJ424" i="24"/>
  <c r="EZ424" i="24" s="1"/>
  <c r="AB424" i="24"/>
  <c r="ER424" i="24" s="1"/>
  <c r="AC424" i="24"/>
  <c r="ES424" i="24" s="1"/>
  <c r="BK424" i="24"/>
  <c r="CC424" i="24"/>
  <c r="BL424" i="24"/>
  <c r="CD424" i="24"/>
  <c r="BM424" i="24"/>
  <c r="AH424" i="24"/>
  <c r="EX424" i="24" s="1"/>
  <c r="CE424" i="24"/>
  <c r="BN424" i="24"/>
  <c r="AK424" i="24"/>
  <c r="FA424" i="24" s="1"/>
  <c r="CF424" i="24"/>
  <c r="AO424" i="24"/>
  <c r="FE424" i="24" s="1"/>
  <c r="AL424" i="24"/>
  <c r="FB424" i="24" s="1"/>
  <c r="CA424" i="24"/>
  <c r="L424" i="24"/>
  <c r="EB424" i="24" s="1"/>
  <c r="BC424" i="24"/>
  <c r="FS424" i="24" s="1"/>
  <c r="BD424" i="24"/>
  <c r="FT424" i="24" s="1"/>
  <c r="K424" i="24"/>
  <c r="EA424" i="24" s="1"/>
  <c r="AV424" i="24"/>
  <c r="FL424" i="24" s="1"/>
  <c r="P424" i="24"/>
  <c r="EF424" i="24" s="1"/>
  <c r="W424" i="24"/>
  <c r="EM424" i="24" s="1"/>
  <c r="AP424" i="24"/>
  <c r="FF424" i="24" s="1"/>
  <c r="N424" i="24"/>
  <c r="ED424" i="24" s="1"/>
  <c r="V424" i="24"/>
  <c r="EL424" i="24" s="1"/>
  <c r="AU424" i="24"/>
  <c r="FK424" i="24" s="1"/>
  <c r="BB424" i="24"/>
  <c r="FR424" i="24" s="1"/>
  <c r="BE424" i="24"/>
  <c r="FU424" i="24" s="1"/>
  <c r="AQ424" i="24"/>
  <c r="FG424" i="24" s="1"/>
  <c r="U424" i="24"/>
  <c r="EK424" i="24" s="1"/>
  <c r="M424" i="24"/>
  <c r="EC424" i="24" s="1"/>
  <c r="AW424" i="24"/>
  <c r="FM424" i="24" s="1"/>
  <c r="BA424" i="24"/>
  <c r="FQ424" i="24" s="1"/>
  <c r="AR424" i="24"/>
  <c r="FH424" i="24" s="1"/>
  <c r="O424" i="24"/>
  <c r="EE424" i="24" s="1"/>
  <c r="Y424" i="24"/>
  <c r="EO424" i="24" s="1"/>
  <c r="AM424" i="24"/>
  <c r="FC424" i="24" s="1"/>
  <c r="Z424" i="24"/>
  <c r="EP424" i="24" s="1"/>
  <c r="Q424" i="24"/>
  <c r="EG424" i="24" s="1"/>
  <c r="R424" i="24"/>
  <c r="EH424" i="24" s="1"/>
  <c r="BG424" i="24"/>
  <c r="FW424" i="24" s="1"/>
  <c r="X424" i="24"/>
  <c r="EN424" i="24" s="1"/>
  <c r="S424" i="24"/>
  <c r="EI424" i="24" s="1"/>
  <c r="BF424" i="24"/>
  <c r="FV424" i="24" s="1"/>
  <c r="AA424" i="24"/>
  <c r="EQ424" i="24" s="1"/>
  <c r="DT369" i="24"/>
  <c r="DU369" i="24"/>
  <c r="DV369" i="24"/>
  <c r="DW369" i="24"/>
  <c r="DX369" i="24"/>
  <c r="DY369" i="24"/>
  <c r="DS369" i="24"/>
  <c r="DQ369" i="24"/>
  <c r="DR369" i="24"/>
  <c r="DG369" i="24"/>
  <c r="CS369" i="24"/>
  <c r="DH369" i="24"/>
  <c r="CT369" i="24"/>
  <c r="DI369" i="24"/>
  <c r="CU369" i="24"/>
  <c r="DJ369" i="24"/>
  <c r="DK369" i="24"/>
  <c r="DL369" i="24"/>
  <c r="DM369" i="24"/>
  <c r="DN369" i="24"/>
  <c r="DO369" i="24"/>
  <c r="CN369" i="24"/>
  <c r="CO369" i="24"/>
  <c r="CC369" i="24"/>
  <c r="CP369" i="24"/>
  <c r="CD369" i="24"/>
  <c r="CQ369" i="24"/>
  <c r="CE369" i="24"/>
  <c r="CR369" i="24"/>
  <c r="CF369" i="24"/>
  <c r="CG369" i="24"/>
  <c r="CH369" i="24"/>
  <c r="CI369" i="24"/>
  <c r="BJ369" i="24"/>
  <c r="BK369" i="24"/>
  <c r="BL369" i="24"/>
  <c r="BM369" i="24"/>
  <c r="BN369" i="24"/>
  <c r="BO369" i="24"/>
  <c r="BP369" i="24"/>
  <c r="BQ369" i="24"/>
  <c r="AO369" i="24"/>
  <c r="FE369" i="24" s="1"/>
  <c r="BS369" i="24"/>
  <c r="BT369" i="24"/>
  <c r="BU369" i="24"/>
  <c r="BZ369" i="24"/>
  <c r="CA369" i="24"/>
  <c r="AP369" i="24"/>
  <c r="FF369" i="24" s="1"/>
  <c r="AQ369" i="24"/>
  <c r="FG369" i="24" s="1"/>
  <c r="AR369" i="24"/>
  <c r="FH369" i="24" s="1"/>
  <c r="AS369" i="24"/>
  <c r="FI369" i="24" s="1"/>
  <c r="AT369" i="24"/>
  <c r="FJ369" i="24" s="1"/>
  <c r="AU369" i="24"/>
  <c r="FK369" i="24" s="1"/>
  <c r="AE369" i="24"/>
  <c r="EU369" i="24" s="1"/>
  <c r="AZ369" i="24"/>
  <c r="FP369" i="24" s="1"/>
  <c r="W369" i="24"/>
  <c r="EM369" i="24" s="1"/>
  <c r="BA369" i="24"/>
  <c r="FQ369" i="24" s="1"/>
  <c r="AV369" i="24"/>
  <c r="FL369" i="24" s="1"/>
  <c r="X369" i="24"/>
  <c r="EN369" i="24" s="1"/>
  <c r="BB369" i="24"/>
  <c r="FR369" i="24" s="1"/>
  <c r="AW369" i="24"/>
  <c r="FM369" i="24" s="1"/>
  <c r="Y369" i="24"/>
  <c r="EO369" i="24" s="1"/>
  <c r="BC369" i="24"/>
  <c r="FS369" i="24" s="1"/>
  <c r="Z369" i="24"/>
  <c r="EP369" i="24" s="1"/>
  <c r="CJ369" i="24"/>
  <c r="BV369" i="24"/>
  <c r="BD369" i="24"/>
  <c r="FT369" i="24" s="1"/>
  <c r="AA369" i="24"/>
  <c r="EQ369" i="24" s="1"/>
  <c r="CK369" i="24"/>
  <c r="BW369" i="24"/>
  <c r="BE369" i="24"/>
  <c r="FU369" i="24" s="1"/>
  <c r="AB369" i="24"/>
  <c r="ER369" i="24" s="1"/>
  <c r="BX369" i="24"/>
  <c r="BF369" i="24"/>
  <c r="FV369" i="24" s="1"/>
  <c r="AC369" i="24"/>
  <c r="ES369" i="24" s="1"/>
  <c r="BY369" i="24"/>
  <c r="BG369" i="24"/>
  <c r="FW369" i="24" s="1"/>
  <c r="AL369" i="24"/>
  <c r="FB369" i="24" s="1"/>
  <c r="Q369" i="24"/>
  <c r="EG369" i="24" s="1"/>
  <c r="AM369" i="24"/>
  <c r="FC369" i="24" s="1"/>
  <c r="R369" i="24"/>
  <c r="EH369" i="24" s="1"/>
  <c r="AG369" i="24"/>
  <c r="EW369" i="24" s="1"/>
  <c r="S369" i="24"/>
  <c r="EI369" i="24" s="1"/>
  <c r="CM369" i="24"/>
  <c r="AF369" i="24"/>
  <c r="EV369" i="24" s="1"/>
  <c r="BI369" i="24"/>
  <c r="K369" i="24"/>
  <c r="EA369" i="24" s="1"/>
  <c r="AI369" i="24"/>
  <c r="EY369" i="24" s="1"/>
  <c r="L369" i="24"/>
  <c r="EB369" i="24" s="1"/>
  <c r="AJ369" i="24"/>
  <c r="EZ369" i="24" s="1"/>
  <c r="O369" i="24"/>
  <c r="EE369" i="24" s="1"/>
  <c r="P369" i="24"/>
  <c r="EF369" i="24" s="1"/>
  <c r="AH369" i="24"/>
  <c r="EX369" i="24" s="1"/>
  <c r="AK369" i="24"/>
  <c r="FA369" i="24" s="1"/>
  <c r="V369" i="24"/>
  <c r="EL369" i="24" s="1"/>
  <c r="M369" i="24"/>
  <c r="EC369" i="24" s="1"/>
  <c r="U369" i="24"/>
  <c r="EK369" i="24" s="1"/>
  <c r="N369" i="24"/>
  <c r="ED369" i="24" s="1"/>
  <c r="AY369" i="24"/>
  <c r="FO369" i="24" s="1"/>
  <c r="DQ319" i="24"/>
  <c r="DY319" i="24"/>
  <c r="DI319" i="24"/>
  <c r="DJ319" i="24"/>
  <c r="DK319" i="24"/>
  <c r="DL319" i="24"/>
  <c r="DM319" i="24"/>
  <c r="DN319" i="24"/>
  <c r="DO319" i="24"/>
  <c r="CM319" i="24"/>
  <c r="CN319" i="24"/>
  <c r="CO319" i="24"/>
  <c r="CP319" i="24"/>
  <c r="CQ319" i="24"/>
  <c r="CR319" i="24"/>
  <c r="DG319" i="24"/>
  <c r="CS319" i="24"/>
  <c r="DH319" i="24"/>
  <c r="CT319" i="24"/>
  <c r="CU319" i="24"/>
  <c r="CD319" i="24"/>
  <c r="CE319" i="24"/>
  <c r="CF319" i="24"/>
  <c r="CG319" i="24"/>
  <c r="CH319" i="24"/>
  <c r="DR319" i="24"/>
  <c r="CI319" i="24"/>
  <c r="DS319" i="24"/>
  <c r="CJ319" i="24"/>
  <c r="DT319" i="24"/>
  <c r="CK319" i="24"/>
  <c r="BU319" i="24"/>
  <c r="DU319" i="24"/>
  <c r="BL319" i="24"/>
  <c r="DV319" i="24"/>
  <c r="BM319" i="24"/>
  <c r="AY319" i="24"/>
  <c r="FO319" i="24" s="1"/>
  <c r="DW319" i="24"/>
  <c r="BN319" i="24"/>
  <c r="AZ319" i="24"/>
  <c r="FP319" i="24" s="1"/>
  <c r="DX319" i="24"/>
  <c r="BO319" i="24"/>
  <c r="BA319" i="24"/>
  <c r="FQ319" i="24" s="1"/>
  <c r="BP319" i="24"/>
  <c r="BB319" i="24"/>
  <c r="FR319" i="24" s="1"/>
  <c r="BQ319" i="24"/>
  <c r="BC319" i="24"/>
  <c r="FS319" i="24" s="1"/>
  <c r="BD319" i="24"/>
  <c r="FT319" i="24" s="1"/>
  <c r="BE319" i="24"/>
  <c r="FU319" i="24" s="1"/>
  <c r="AI319" i="24"/>
  <c r="EY319" i="24" s="1"/>
  <c r="AO319" i="24"/>
  <c r="FE319" i="24" s="1"/>
  <c r="AJ319" i="24"/>
  <c r="EZ319" i="24" s="1"/>
  <c r="AP319" i="24"/>
  <c r="FF319" i="24" s="1"/>
  <c r="AK319" i="24"/>
  <c r="FA319" i="24" s="1"/>
  <c r="AQ319" i="24"/>
  <c r="FG319" i="24" s="1"/>
  <c r="AL319" i="24"/>
  <c r="FB319" i="24" s="1"/>
  <c r="BS319" i="24"/>
  <c r="BF319" i="24"/>
  <c r="FV319" i="24" s="1"/>
  <c r="AR319" i="24"/>
  <c r="FH319" i="24" s="1"/>
  <c r="AM319" i="24"/>
  <c r="FC319" i="24" s="1"/>
  <c r="BT319" i="24"/>
  <c r="BG319" i="24"/>
  <c r="FW319" i="24" s="1"/>
  <c r="AS319" i="24"/>
  <c r="FI319" i="24" s="1"/>
  <c r="BV319" i="24"/>
  <c r="AT319" i="24"/>
  <c r="FJ319" i="24" s="1"/>
  <c r="BW319" i="24"/>
  <c r="AE319" i="24"/>
  <c r="EU319" i="24" s="1"/>
  <c r="AF319" i="24"/>
  <c r="EV319" i="24" s="1"/>
  <c r="AG319" i="24"/>
  <c r="EW319" i="24" s="1"/>
  <c r="BI319" i="24"/>
  <c r="AH319" i="24"/>
  <c r="EX319" i="24" s="1"/>
  <c r="BJ319" i="24"/>
  <c r="BK319" i="24"/>
  <c r="AU319" i="24"/>
  <c r="FK319" i="24" s="1"/>
  <c r="BX319" i="24"/>
  <c r="AA319" i="24"/>
  <c r="EQ319" i="24" s="1"/>
  <c r="R319" i="24"/>
  <c r="EH319" i="24" s="1"/>
  <c r="BY319" i="24"/>
  <c r="BZ319" i="24"/>
  <c r="O319" i="24"/>
  <c r="EE319" i="24" s="1"/>
  <c r="Q319" i="24"/>
  <c r="EG319" i="24" s="1"/>
  <c r="S319" i="24"/>
  <c r="EI319" i="24" s="1"/>
  <c r="CC319" i="24"/>
  <c r="CA319" i="24"/>
  <c r="AC319" i="24"/>
  <c r="ES319" i="24" s="1"/>
  <c r="U319" i="24"/>
  <c r="EK319" i="24" s="1"/>
  <c r="K319" i="24"/>
  <c r="EA319" i="24" s="1"/>
  <c r="V319" i="24"/>
  <c r="EL319" i="24" s="1"/>
  <c r="L319" i="24"/>
  <c r="EB319" i="24" s="1"/>
  <c r="Y319" i="24"/>
  <c r="EO319" i="24" s="1"/>
  <c r="W319" i="24"/>
  <c r="EM319" i="24" s="1"/>
  <c r="M319" i="24"/>
  <c r="EC319" i="24" s="1"/>
  <c r="Z319" i="24"/>
  <c r="EP319" i="24" s="1"/>
  <c r="P319" i="24"/>
  <c r="EF319" i="24" s="1"/>
  <c r="X319" i="24"/>
  <c r="EN319" i="24" s="1"/>
  <c r="N319" i="24"/>
  <c r="ED319" i="24" s="1"/>
  <c r="AB319" i="24"/>
  <c r="ER319" i="24" s="1"/>
  <c r="AV319" i="24"/>
  <c r="FL319" i="24" s="1"/>
  <c r="AW319" i="24"/>
  <c r="FM319" i="24" s="1"/>
  <c r="DQ159" i="24"/>
  <c r="DS159" i="24"/>
  <c r="DT159" i="24"/>
  <c r="DU159" i="24"/>
  <c r="DV159" i="24"/>
  <c r="DW159" i="24"/>
  <c r="DX159" i="24"/>
  <c r="DY159" i="24"/>
  <c r="DR159" i="24"/>
  <c r="DG159" i="24"/>
  <c r="DH159" i="24"/>
  <c r="DI159" i="24"/>
  <c r="DJ159" i="24"/>
  <c r="DK159" i="24"/>
  <c r="DL159" i="24"/>
  <c r="DM159" i="24"/>
  <c r="DN159" i="24"/>
  <c r="DO159" i="24"/>
  <c r="CG159" i="24"/>
  <c r="CH159" i="24"/>
  <c r="CI159" i="24"/>
  <c r="CJ159" i="24"/>
  <c r="CK159" i="24"/>
  <c r="CM159" i="24"/>
  <c r="CN159" i="24"/>
  <c r="CO159" i="24"/>
  <c r="CP159" i="24"/>
  <c r="CQ159" i="24"/>
  <c r="CR159" i="24"/>
  <c r="CS159" i="24"/>
  <c r="CC159" i="24"/>
  <c r="CD159" i="24"/>
  <c r="CE159" i="24"/>
  <c r="CF159" i="24"/>
  <c r="BO159" i="24"/>
  <c r="BP159" i="24"/>
  <c r="BQ159" i="24"/>
  <c r="CT159" i="24"/>
  <c r="AY159" i="24"/>
  <c r="FO159" i="24" s="1"/>
  <c r="CU159" i="24"/>
  <c r="AZ159" i="24"/>
  <c r="FP159" i="24" s="1"/>
  <c r="BA159" i="24"/>
  <c r="FQ159" i="24" s="1"/>
  <c r="BB159" i="24"/>
  <c r="FR159" i="24" s="1"/>
  <c r="AS159" i="24"/>
  <c r="FI159" i="24" s="1"/>
  <c r="AT159" i="24"/>
  <c r="FJ159" i="24" s="1"/>
  <c r="AU159" i="24"/>
  <c r="FK159" i="24" s="1"/>
  <c r="AV159" i="24"/>
  <c r="FL159" i="24" s="1"/>
  <c r="BI159" i="24"/>
  <c r="BJ159" i="24"/>
  <c r="BU159" i="24"/>
  <c r="BK159" i="24"/>
  <c r="BG159" i="24"/>
  <c r="FW159" i="24" s="1"/>
  <c r="BV159" i="24"/>
  <c r="BL159" i="24"/>
  <c r="AE159" i="24"/>
  <c r="EU159" i="24" s="1"/>
  <c r="BW159" i="24"/>
  <c r="BM159" i="24"/>
  <c r="AF159" i="24"/>
  <c r="EV159" i="24" s="1"/>
  <c r="BX159" i="24"/>
  <c r="BN159" i="24"/>
  <c r="AG159" i="24"/>
  <c r="EW159" i="24" s="1"/>
  <c r="BY159" i="24"/>
  <c r="AH159" i="24"/>
  <c r="EX159" i="24" s="1"/>
  <c r="BZ159" i="24"/>
  <c r="AI159" i="24"/>
  <c r="EY159" i="24" s="1"/>
  <c r="CA159" i="24"/>
  <c r="AJ159" i="24"/>
  <c r="EZ159" i="24" s="1"/>
  <c r="AK159" i="24"/>
  <c r="FA159" i="24" s="1"/>
  <c r="AL159" i="24"/>
  <c r="FB159" i="24" s="1"/>
  <c r="AM159" i="24"/>
  <c r="FC159" i="24" s="1"/>
  <c r="BS159" i="24"/>
  <c r="BT159" i="24"/>
  <c r="AW159" i="24"/>
  <c r="FM159" i="24" s="1"/>
  <c r="M159" i="24"/>
  <c r="EC159" i="24" s="1"/>
  <c r="U159" i="24"/>
  <c r="EK159" i="24" s="1"/>
  <c r="L159" i="24"/>
  <c r="EB159" i="24" s="1"/>
  <c r="O159" i="24"/>
  <c r="EE159" i="24" s="1"/>
  <c r="V159" i="24"/>
  <c r="EL159" i="24" s="1"/>
  <c r="N159" i="24"/>
  <c r="ED159" i="24" s="1"/>
  <c r="W159" i="24"/>
  <c r="EM159" i="24" s="1"/>
  <c r="K159" i="24"/>
  <c r="EA159" i="24" s="1"/>
  <c r="BE159" i="24"/>
  <c r="FU159" i="24" s="1"/>
  <c r="P159" i="24"/>
  <c r="EF159" i="24" s="1"/>
  <c r="BF159" i="24"/>
  <c r="FV159" i="24" s="1"/>
  <c r="X159" i="24"/>
  <c r="EN159" i="24" s="1"/>
  <c r="BD159" i="24"/>
  <c r="FT159" i="24" s="1"/>
  <c r="Y159" i="24"/>
  <c r="EO159" i="24" s="1"/>
  <c r="AC159" i="24"/>
  <c r="ES159" i="24" s="1"/>
  <c r="Q159" i="24"/>
  <c r="EG159" i="24" s="1"/>
  <c r="Z159" i="24"/>
  <c r="EP159" i="24" s="1"/>
  <c r="AB159" i="24"/>
  <c r="ER159" i="24" s="1"/>
  <c r="BC159" i="24"/>
  <c r="FS159" i="24" s="1"/>
  <c r="AA159" i="24"/>
  <c r="EQ159" i="24" s="1"/>
  <c r="AO159" i="24"/>
  <c r="FE159" i="24" s="1"/>
  <c r="R159" i="24"/>
  <c r="EH159" i="24" s="1"/>
  <c r="AQ159" i="24"/>
  <c r="FG159" i="24" s="1"/>
  <c r="S159" i="24"/>
  <c r="EI159" i="24" s="1"/>
  <c r="AR159" i="24"/>
  <c r="FH159" i="24" s="1"/>
  <c r="AP159" i="24"/>
  <c r="FF159" i="24" s="1"/>
  <c r="DQ334" i="24"/>
  <c r="DR334" i="24"/>
  <c r="DS334" i="24"/>
  <c r="DT334" i="24"/>
  <c r="DV334" i="24"/>
  <c r="DY334" i="24"/>
  <c r="DN334" i="24"/>
  <c r="DO334" i="24"/>
  <c r="CN334" i="24"/>
  <c r="CO334" i="24"/>
  <c r="CP334" i="24"/>
  <c r="CQ334" i="24"/>
  <c r="CR334" i="24"/>
  <c r="CS334" i="24"/>
  <c r="CT334" i="24"/>
  <c r="CU334" i="24"/>
  <c r="CM334" i="24"/>
  <c r="DU334" i="24"/>
  <c r="DW334" i="24"/>
  <c r="DX334" i="24"/>
  <c r="DJ334" i="24"/>
  <c r="DK334" i="24"/>
  <c r="DL334" i="24"/>
  <c r="DM334" i="24"/>
  <c r="CC334" i="24"/>
  <c r="CD334" i="24"/>
  <c r="CE334" i="24"/>
  <c r="BS334" i="24"/>
  <c r="CF334" i="24"/>
  <c r="BT334" i="24"/>
  <c r="CG334" i="24"/>
  <c r="CH334" i="24"/>
  <c r="CI334" i="24"/>
  <c r="DG334" i="24"/>
  <c r="CJ334" i="24"/>
  <c r="DH334" i="24"/>
  <c r="CK334" i="24"/>
  <c r="DI334" i="24"/>
  <c r="BI334" i="24"/>
  <c r="BJ334" i="24"/>
  <c r="BU334" i="24"/>
  <c r="BK334" i="24"/>
  <c r="BV334" i="24"/>
  <c r="BL334" i="24"/>
  <c r="BM334" i="24"/>
  <c r="BC334" i="24"/>
  <c r="FS334" i="24" s="1"/>
  <c r="BN334" i="24"/>
  <c r="BD334" i="24"/>
  <c r="FT334" i="24" s="1"/>
  <c r="BO334" i="24"/>
  <c r="BE334" i="24"/>
  <c r="FU334" i="24" s="1"/>
  <c r="BP334" i="24"/>
  <c r="BF334" i="24"/>
  <c r="FV334" i="24" s="1"/>
  <c r="BW334" i="24"/>
  <c r="BQ334" i="24"/>
  <c r="BG334" i="24"/>
  <c r="FW334" i="24" s="1"/>
  <c r="BX334" i="24"/>
  <c r="BY334" i="24"/>
  <c r="AO334" i="24"/>
  <c r="FE334" i="24" s="1"/>
  <c r="BZ334" i="24"/>
  <c r="AU334" i="24"/>
  <c r="FK334" i="24" s="1"/>
  <c r="AV334" i="24"/>
  <c r="FL334" i="24" s="1"/>
  <c r="AW334" i="24"/>
  <c r="FM334" i="24" s="1"/>
  <c r="AY334" i="24"/>
  <c r="FO334" i="24" s="1"/>
  <c r="AZ334" i="24"/>
  <c r="FP334" i="24" s="1"/>
  <c r="BA334" i="24"/>
  <c r="FQ334" i="24" s="1"/>
  <c r="U334" i="24"/>
  <c r="EK334" i="24" s="1"/>
  <c r="V334" i="24"/>
  <c r="EL334" i="24" s="1"/>
  <c r="W334" i="24"/>
  <c r="EM334" i="24" s="1"/>
  <c r="AE334" i="24"/>
  <c r="EU334" i="24" s="1"/>
  <c r="X334" i="24"/>
  <c r="EN334" i="24" s="1"/>
  <c r="AP334" i="24"/>
  <c r="FF334" i="24" s="1"/>
  <c r="AF334" i="24"/>
  <c r="EV334" i="24" s="1"/>
  <c r="Y334" i="24"/>
  <c r="EO334" i="24" s="1"/>
  <c r="L334" i="24"/>
  <c r="EB334" i="24" s="1"/>
  <c r="AA334" i="24"/>
  <c r="EQ334" i="24" s="1"/>
  <c r="AC334" i="24"/>
  <c r="ES334" i="24" s="1"/>
  <c r="M334" i="24"/>
  <c r="EC334" i="24" s="1"/>
  <c r="Z334" i="24"/>
  <c r="EP334" i="24" s="1"/>
  <c r="AG334" i="24"/>
  <c r="EW334" i="24" s="1"/>
  <c r="N334" i="24"/>
  <c r="ED334" i="24" s="1"/>
  <c r="AB334" i="24"/>
  <c r="ER334" i="24" s="1"/>
  <c r="O334" i="24"/>
  <c r="EE334" i="24" s="1"/>
  <c r="AH334" i="24"/>
  <c r="EX334" i="24" s="1"/>
  <c r="AS334" i="24"/>
  <c r="FI334" i="24" s="1"/>
  <c r="P334" i="24"/>
  <c r="EF334" i="24" s="1"/>
  <c r="Q334" i="24"/>
  <c r="EG334" i="24" s="1"/>
  <c r="AJ334" i="24"/>
  <c r="EZ334" i="24" s="1"/>
  <c r="BB334" i="24"/>
  <c r="FR334" i="24" s="1"/>
  <c r="R334" i="24"/>
  <c r="EH334" i="24" s="1"/>
  <c r="AQ334" i="24"/>
  <c r="FG334" i="24" s="1"/>
  <c r="S334" i="24"/>
  <c r="EI334" i="24" s="1"/>
  <c r="AR334" i="24"/>
  <c r="FH334" i="24" s="1"/>
  <c r="AI334" i="24"/>
  <c r="EY334" i="24" s="1"/>
  <c r="AT334" i="24"/>
  <c r="FJ334" i="24" s="1"/>
  <c r="K334" i="24"/>
  <c r="EA334" i="24" s="1"/>
  <c r="AL334" i="24"/>
  <c r="FB334" i="24" s="1"/>
  <c r="CA334" i="24"/>
  <c r="AM334" i="24"/>
  <c r="FC334" i="24" s="1"/>
  <c r="AK334" i="24"/>
  <c r="FA334" i="24" s="1"/>
  <c r="F91" i="36"/>
  <c r="G91" i="36"/>
  <c r="I91" i="36"/>
  <c r="BF59" i="24" l="1"/>
  <c r="FV59" i="24" s="1"/>
  <c r="DV59" i="24"/>
  <c r="AG64" i="24"/>
  <c r="EW64" i="24" s="1"/>
  <c r="K314" i="24"/>
  <c r="EA314" i="24" s="1"/>
  <c r="AI314" i="24"/>
  <c r="EY314" i="24" s="1"/>
  <c r="N314" i="24"/>
  <c r="ED314" i="24" s="1"/>
  <c r="BY314" i="24"/>
  <c r="BU314" i="24"/>
  <c r="BE314" i="24"/>
  <c r="FU314" i="24" s="1"/>
  <c r="CM314" i="24"/>
  <c r="CQ314" i="24"/>
  <c r="DS314" i="24"/>
  <c r="CA314" i="24"/>
  <c r="AV314" i="24"/>
  <c r="FL314" i="24" s="1"/>
  <c r="AB314" i="24"/>
  <c r="ER314" i="24" s="1"/>
  <c r="X314" i="24"/>
  <c r="EN314" i="24" s="1"/>
  <c r="CK314" i="24"/>
  <c r="BD314" i="24"/>
  <c r="FT314" i="24" s="1"/>
  <c r="DM314" i="24"/>
  <c r="CP314" i="24"/>
  <c r="DR314" i="24"/>
  <c r="AK314" i="24"/>
  <c r="FA314" i="24" s="1"/>
  <c r="P314" i="24"/>
  <c r="EF314" i="24" s="1"/>
  <c r="AZ314" i="24"/>
  <c r="FP314" i="24" s="1"/>
  <c r="BX314" i="24"/>
  <c r="CI314" i="24"/>
  <c r="BL314" i="24"/>
  <c r="DK314" i="24"/>
  <c r="CN314" i="24"/>
  <c r="BO314" i="24"/>
  <c r="AH314" i="24"/>
  <c r="EX314" i="24" s="1"/>
  <c r="M314" i="24"/>
  <c r="EC314" i="24" s="1"/>
  <c r="W314" i="24"/>
  <c r="EM314" i="24" s="1"/>
  <c r="BQ314" i="24"/>
  <c r="BK314" i="24"/>
  <c r="DJ314" i="24"/>
  <c r="DY314" i="24"/>
  <c r="AJ314" i="24"/>
  <c r="EZ314" i="24" s="1"/>
  <c r="BP314" i="24"/>
  <c r="AY314" i="24"/>
  <c r="FO314" i="24" s="1"/>
  <c r="V314" i="24"/>
  <c r="EL314" i="24" s="1"/>
  <c r="CG314" i="24"/>
  <c r="BZ314" i="24"/>
  <c r="CT314" i="24"/>
  <c r="DN314" i="24"/>
  <c r="AW314" i="24"/>
  <c r="FM314" i="24" s="1"/>
  <c r="O314" i="24"/>
  <c r="EE314" i="24" s="1"/>
  <c r="L314" i="24"/>
  <c r="EB314" i="24" s="1"/>
  <c r="AQ314" i="24"/>
  <c r="FG314" i="24" s="1"/>
  <c r="CF314" i="24"/>
  <c r="BT314" i="24"/>
  <c r="DH314" i="24"/>
  <c r="DW314" i="24"/>
  <c r="BN314" i="24"/>
  <c r="AC314" i="24"/>
  <c r="ES314" i="24" s="1"/>
  <c r="Z314" i="24"/>
  <c r="EP314" i="24" s="1"/>
  <c r="BV314" i="24"/>
  <c r="BG314" i="24"/>
  <c r="FW314" i="24" s="1"/>
  <c r="BS314" i="24"/>
  <c r="CS314" i="24"/>
  <c r="DU314" i="24"/>
  <c r="AM314" i="24"/>
  <c r="FC314" i="24" s="1"/>
  <c r="AG314" i="24"/>
  <c r="EW314" i="24" s="1"/>
  <c r="Y314" i="24"/>
  <c r="EO314" i="24" s="1"/>
  <c r="U314" i="24"/>
  <c r="EK314" i="24" s="1"/>
  <c r="CE314" i="24"/>
  <c r="CD314" i="24"/>
  <c r="DG314" i="24"/>
  <c r="AK64" i="24"/>
  <c r="FA64" i="24" s="1"/>
  <c r="DQ64" i="24"/>
  <c r="AW59" i="24"/>
  <c r="FM59" i="24" s="1"/>
  <c r="DK59" i="24"/>
  <c r="AE64" i="24"/>
  <c r="EU64" i="24" s="1"/>
  <c r="BM59" i="24"/>
  <c r="DX59" i="24"/>
  <c r="AQ64" i="24"/>
  <c r="FG64" i="24" s="1"/>
  <c r="BG59" i="24"/>
  <c r="FW59" i="24" s="1"/>
  <c r="BX64" i="24"/>
  <c r="AO59" i="24"/>
  <c r="FE59" i="24" s="1"/>
  <c r="BU64" i="24"/>
  <c r="BI59" i="24"/>
  <c r="BJ64" i="24"/>
  <c r="BA59" i="24"/>
  <c r="FQ59" i="24" s="1"/>
  <c r="CI64" i="24"/>
  <c r="BP59" i="24"/>
  <c r="P64" i="24"/>
  <c r="EF64" i="24" s="1"/>
  <c r="CF64" i="24"/>
  <c r="BZ59" i="24"/>
  <c r="K64" i="24"/>
  <c r="EA64" i="24" s="1"/>
  <c r="DN64" i="24"/>
  <c r="CK59" i="24"/>
  <c r="S64" i="24"/>
  <c r="EI64" i="24" s="1"/>
  <c r="CR64" i="24"/>
  <c r="R59" i="24"/>
  <c r="EH59" i="24" s="1"/>
  <c r="CR59" i="24"/>
  <c r="BC64" i="24"/>
  <c r="FS64" i="24" s="1"/>
  <c r="DW64" i="24"/>
  <c r="U59" i="24"/>
  <c r="EK59" i="24" s="1"/>
  <c r="CM59" i="24"/>
  <c r="U64" i="24"/>
  <c r="EK64" i="24" s="1"/>
  <c r="AB64" i="24"/>
  <c r="ER64" i="24" s="1"/>
  <c r="AW64" i="24"/>
  <c r="FM64" i="24" s="1"/>
  <c r="AS64" i="24"/>
  <c r="FI64" i="24" s="1"/>
  <c r="BN64" i="24"/>
  <c r="CJ64" i="24"/>
  <c r="DO64" i="24"/>
  <c r="DX64" i="24"/>
  <c r="AM59" i="24"/>
  <c r="FC59" i="24" s="1"/>
  <c r="N59" i="24"/>
  <c r="ED59" i="24" s="1"/>
  <c r="AA59" i="24"/>
  <c r="EQ59" i="24" s="1"/>
  <c r="BS59" i="24"/>
  <c r="BV59" i="24"/>
  <c r="CC59" i="24"/>
  <c r="DO59" i="24"/>
  <c r="DW59" i="24"/>
  <c r="BB64" i="24"/>
  <c r="FR64" i="24" s="1"/>
  <c r="X64" i="24"/>
  <c r="EN64" i="24" s="1"/>
  <c r="AV64" i="24"/>
  <c r="FL64" i="24" s="1"/>
  <c r="AP64" i="24"/>
  <c r="FF64" i="24" s="1"/>
  <c r="BM64" i="24"/>
  <c r="DK64" i="24"/>
  <c r="DM64" i="24"/>
  <c r="DV64" i="24"/>
  <c r="AR59" i="24"/>
  <c r="FH59" i="24" s="1"/>
  <c r="P59" i="24"/>
  <c r="EF59" i="24" s="1"/>
  <c r="AJ59" i="24"/>
  <c r="EZ59" i="24" s="1"/>
  <c r="AV59" i="24"/>
  <c r="FL59" i="24" s="1"/>
  <c r="BU59" i="24"/>
  <c r="CJ59" i="24"/>
  <c r="DN59" i="24"/>
  <c r="DU59" i="24"/>
  <c r="V64" i="24"/>
  <c r="EL64" i="24" s="1"/>
  <c r="W64" i="24"/>
  <c r="EM64" i="24" s="1"/>
  <c r="AF64" i="24"/>
  <c r="EV64" i="24" s="1"/>
  <c r="AO64" i="24"/>
  <c r="FE64" i="24" s="1"/>
  <c r="BT64" i="24"/>
  <c r="CH64" i="24"/>
  <c r="DL64" i="24"/>
  <c r="DU64" i="24"/>
  <c r="M59" i="24"/>
  <c r="EC59" i="24" s="1"/>
  <c r="O59" i="24"/>
  <c r="EE59" i="24" s="1"/>
  <c r="AQ59" i="24"/>
  <c r="FG59" i="24" s="1"/>
  <c r="AU59" i="24"/>
  <c r="FK59" i="24" s="1"/>
  <c r="BO59" i="24"/>
  <c r="CI59" i="24"/>
  <c r="DM59" i="24"/>
  <c r="DT59" i="24"/>
  <c r="Z64" i="24"/>
  <c r="EP64" i="24" s="1"/>
  <c r="Q64" i="24"/>
  <c r="EG64" i="24" s="1"/>
  <c r="AU64" i="24"/>
  <c r="FK64" i="24" s="1"/>
  <c r="BG64" i="24"/>
  <c r="FW64" i="24" s="1"/>
  <c r="BL64" i="24"/>
  <c r="DJ64" i="24"/>
  <c r="CU64" i="24"/>
  <c r="DT64" i="24"/>
  <c r="Z59" i="24"/>
  <c r="EP59" i="24" s="1"/>
  <c r="Y59" i="24"/>
  <c r="EO59" i="24" s="1"/>
  <c r="AI59" i="24"/>
  <c r="EY59" i="24" s="1"/>
  <c r="AT59" i="24"/>
  <c r="FJ59" i="24" s="1"/>
  <c r="BT59" i="24"/>
  <c r="CH59" i="24"/>
  <c r="CU59" i="24"/>
  <c r="DS59" i="24"/>
  <c r="BD64" i="24"/>
  <c r="FT64" i="24" s="1"/>
  <c r="AL64" i="24"/>
  <c r="FB64" i="24" s="1"/>
  <c r="AR64" i="24"/>
  <c r="FH64" i="24" s="1"/>
  <c r="BF64" i="24"/>
  <c r="FV64" i="24" s="1"/>
  <c r="BS64" i="24"/>
  <c r="CG64" i="24"/>
  <c r="CT64" i="24"/>
  <c r="DS64" i="24"/>
  <c r="L59" i="24"/>
  <c r="EB59" i="24" s="1"/>
  <c r="BC59" i="24"/>
  <c r="FS59" i="24" s="1"/>
  <c r="AP59" i="24"/>
  <c r="FF59" i="24" s="1"/>
  <c r="AS59" i="24"/>
  <c r="FI59" i="24" s="1"/>
  <c r="CA59" i="24"/>
  <c r="CG59" i="24"/>
  <c r="CT59" i="24"/>
  <c r="DR59" i="24"/>
  <c r="O64" i="24"/>
  <c r="EE64" i="24" s="1"/>
  <c r="AM64" i="24"/>
  <c r="FC64" i="24" s="1"/>
  <c r="AZ64" i="24"/>
  <c r="FP64" i="24" s="1"/>
  <c r="CN64" i="24"/>
  <c r="BQ64" i="24"/>
  <c r="BK64" i="24"/>
  <c r="DI64" i="24"/>
  <c r="CS64" i="24"/>
  <c r="DR64" i="24"/>
  <c r="S59" i="24"/>
  <c r="EI59" i="24" s="1"/>
  <c r="X59" i="24"/>
  <c r="EN59" i="24" s="1"/>
  <c r="BN59" i="24"/>
  <c r="AH59" i="24"/>
  <c r="EX59" i="24" s="1"/>
  <c r="BB59" i="24"/>
  <c r="FR59" i="24" s="1"/>
  <c r="CF59" i="24"/>
  <c r="CS59" i="24"/>
  <c r="DL59" i="24"/>
  <c r="DY59" i="24"/>
  <c r="BI64" i="24"/>
  <c r="AC64" i="24"/>
  <c r="ES64" i="24" s="1"/>
  <c r="AY64" i="24"/>
  <c r="FO64" i="24" s="1"/>
  <c r="CM64" i="24"/>
  <c r="BP64" i="24"/>
  <c r="CA64" i="24"/>
  <c r="DH64" i="24"/>
  <c r="CQ64" i="24"/>
  <c r="DY64" i="24"/>
  <c r="BD59" i="24"/>
  <c r="FT59" i="24" s="1"/>
  <c r="BE59" i="24"/>
  <c r="FU59" i="24" s="1"/>
  <c r="BL59" i="24"/>
  <c r="AG59" i="24"/>
  <c r="EW59" i="24" s="1"/>
  <c r="AZ59" i="24"/>
  <c r="FP59" i="24" s="1"/>
  <c r="CE59" i="24"/>
  <c r="CQ59" i="24"/>
  <c r="DJ59" i="24"/>
  <c r="DQ59" i="24"/>
  <c r="N64" i="24"/>
  <c r="ED64" i="24" s="1"/>
  <c r="BA64" i="24"/>
  <c r="FQ64" i="24" s="1"/>
  <c r="AJ64" i="24"/>
  <c r="EZ64" i="24" s="1"/>
  <c r="AA64" i="24"/>
  <c r="EQ64" i="24" s="1"/>
  <c r="BW64" i="24"/>
  <c r="BZ64" i="24"/>
  <c r="CE64" i="24"/>
  <c r="CP64" i="24"/>
  <c r="V59" i="24"/>
  <c r="EL59" i="24" s="1"/>
  <c r="K59" i="24"/>
  <c r="EA59" i="24" s="1"/>
  <c r="BK59" i="24"/>
  <c r="AF59" i="24"/>
  <c r="EV59" i="24" s="1"/>
  <c r="AY59" i="24"/>
  <c r="FO59" i="24" s="1"/>
  <c r="BY59" i="24"/>
  <c r="CP59" i="24"/>
  <c r="DI59" i="24"/>
  <c r="BE64" i="24"/>
  <c r="FU64" i="24" s="1"/>
  <c r="R64" i="24"/>
  <c r="EH64" i="24" s="1"/>
  <c r="AI64" i="24"/>
  <c r="EY64" i="24" s="1"/>
  <c r="Y64" i="24"/>
  <c r="EO64" i="24" s="1"/>
  <c r="BO64" i="24"/>
  <c r="BY64" i="24"/>
  <c r="CD64" i="24"/>
  <c r="CO64" i="24"/>
  <c r="AK59" i="24"/>
  <c r="FA59" i="24" s="1"/>
  <c r="W59" i="24"/>
  <c r="EM59" i="24" s="1"/>
  <c r="AC59" i="24"/>
  <c r="ES59" i="24" s="1"/>
  <c r="AE59" i="24"/>
  <c r="EU59" i="24" s="1"/>
  <c r="BW59" i="24"/>
  <c r="CD59" i="24"/>
  <c r="CO59" i="24"/>
  <c r="DH59" i="24"/>
  <c r="M64" i="24"/>
  <c r="EC64" i="24" s="1"/>
  <c r="L64" i="24"/>
  <c r="EB64" i="24" s="1"/>
  <c r="AH64" i="24"/>
  <c r="EX64" i="24" s="1"/>
  <c r="AT64" i="24"/>
  <c r="FJ64" i="24" s="1"/>
  <c r="BV64" i="24"/>
  <c r="CK64" i="24"/>
  <c r="CC64" i="24"/>
  <c r="Q59" i="24"/>
  <c r="EG59" i="24" s="1"/>
  <c r="AL59" i="24"/>
  <c r="FB59" i="24" s="1"/>
  <c r="AB59" i="24"/>
  <c r="ER59" i="24" s="1"/>
  <c r="BJ59" i="24"/>
  <c r="BQ59" i="24"/>
  <c r="BX59" i="24"/>
  <c r="CN59" i="24"/>
  <c r="AE94" i="24"/>
  <c r="EU94" i="24" s="1"/>
  <c r="BJ94" i="24"/>
  <c r="AH94" i="24"/>
  <c r="EX94" i="24" s="1"/>
  <c r="AJ94" i="24"/>
  <c r="EZ94" i="24" s="1"/>
  <c r="CC94" i="24"/>
  <c r="CR94" i="24"/>
  <c r="CE94" i="24"/>
  <c r="DY94" i="24"/>
  <c r="Q94" i="24"/>
  <c r="EG94" i="24" s="1"/>
  <c r="P94" i="24"/>
  <c r="EF94" i="24" s="1"/>
  <c r="AT94" i="24"/>
  <c r="FJ94" i="24" s="1"/>
  <c r="AI94" i="24"/>
  <c r="EY94" i="24" s="1"/>
  <c r="BB94" i="24"/>
  <c r="FR94" i="24" s="1"/>
  <c r="CQ94" i="24"/>
  <c r="CD94" i="24"/>
  <c r="DX94" i="24"/>
  <c r="P344" i="24"/>
  <c r="EF344" i="24" s="1"/>
  <c r="X344" i="24"/>
  <c r="EN344" i="24" s="1"/>
  <c r="BN344" i="24"/>
  <c r="BG344" i="24"/>
  <c r="FW344" i="24" s="1"/>
  <c r="CE344" i="24"/>
  <c r="CN344" i="24"/>
  <c r="DN344" i="24"/>
  <c r="DU344" i="24"/>
  <c r="AB94" i="24"/>
  <c r="ER94" i="24" s="1"/>
  <c r="AY94" i="24"/>
  <c r="FO94" i="24" s="1"/>
  <c r="AG94" i="24"/>
  <c r="EW94" i="24" s="1"/>
  <c r="BQ94" i="24"/>
  <c r="BX94" i="24"/>
  <c r="CP94" i="24"/>
  <c r="DI94" i="24"/>
  <c r="DW94" i="24"/>
  <c r="O344" i="24"/>
  <c r="EE344" i="24" s="1"/>
  <c r="BI344" i="24"/>
  <c r="AB344" i="24"/>
  <c r="ER344" i="24" s="1"/>
  <c r="CA344" i="24"/>
  <c r="CD344" i="24"/>
  <c r="CM344" i="24"/>
  <c r="CU344" i="24"/>
  <c r="DT344" i="24"/>
  <c r="L94" i="24"/>
  <c r="EB94" i="24" s="1"/>
  <c r="Z94" i="24"/>
  <c r="EP94" i="24" s="1"/>
  <c r="AS94" i="24"/>
  <c r="FI94" i="24" s="1"/>
  <c r="BP94" i="24"/>
  <c r="BA94" i="24"/>
  <c r="FQ94" i="24" s="1"/>
  <c r="CO94" i="24"/>
  <c r="DH94" i="24"/>
  <c r="DU94" i="24"/>
  <c r="AM344" i="24"/>
  <c r="FC344" i="24" s="1"/>
  <c r="M344" i="24"/>
  <c r="EC344" i="24" s="1"/>
  <c r="BM344" i="24"/>
  <c r="AE344" i="24"/>
  <c r="EU344" i="24" s="1"/>
  <c r="CC344" i="24"/>
  <c r="CK344" i="24"/>
  <c r="DM344" i="24"/>
  <c r="DX344" i="24"/>
  <c r="BK94" i="24"/>
  <c r="Y94" i="24"/>
  <c r="EO94" i="24" s="1"/>
  <c r="AF94" i="24"/>
  <c r="EV94" i="24" s="1"/>
  <c r="BG94" i="24"/>
  <c r="FW94" i="24" s="1"/>
  <c r="BW94" i="24"/>
  <c r="CN94" i="24"/>
  <c r="DG94" i="24"/>
  <c r="DV94" i="24"/>
  <c r="AL344" i="24"/>
  <c r="FB344" i="24" s="1"/>
  <c r="BX344" i="24"/>
  <c r="AJ344" i="24"/>
  <c r="EZ344" i="24" s="1"/>
  <c r="AP344" i="24"/>
  <c r="FF344" i="24" s="1"/>
  <c r="AU344" i="24"/>
  <c r="FK344" i="24" s="1"/>
  <c r="CJ344" i="24"/>
  <c r="CT344" i="24"/>
  <c r="DS344" i="24"/>
  <c r="O94" i="24"/>
  <c r="EE94" i="24" s="1"/>
  <c r="X94" i="24"/>
  <c r="EN94" i="24" s="1"/>
  <c r="AR94" i="24"/>
  <c r="FH94" i="24" s="1"/>
  <c r="BF94" i="24"/>
  <c r="FV94" i="24" s="1"/>
  <c r="AZ94" i="24"/>
  <c r="FP94" i="24" s="1"/>
  <c r="CM94" i="24"/>
  <c r="CU94" i="24"/>
  <c r="DT94" i="24"/>
  <c r="R344" i="24"/>
  <c r="EH344" i="24" s="1"/>
  <c r="BU344" i="24"/>
  <c r="BV344" i="24"/>
  <c r="AI344" i="24"/>
  <c r="EY344" i="24" s="1"/>
  <c r="BF344" i="24"/>
  <c r="FV344" i="24" s="1"/>
  <c r="AT344" i="24"/>
  <c r="FJ344" i="24" s="1"/>
  <c r="CS344" i="24"/>
  <c r="DL344" i="24"/>
  <c r="DR344" i="24"/>
  <c r="BM94" i="24"/>
  <c r="AA94" i="24"/>
  <c r="EQ94" i="24" s="1"/>
  <c r="AW94" i="24"/>
  <c r="FM94" i="24" s="1"/>
  <c r="AQ94" i="24"/>
  <c r="FG94" i="24" s="1"/>
  <c r="BE94" i="24"/>
  <c r="FU94" i="24" s="1"/>
  <c r="BV94" i="24"/>
  <c r="CK94" i="24"/>
  <c r="DO94" i="24"/>
  <c r="DS94" i="24"/>
  <c r="S344" i="24"/>
  <c r="EI344" i="24" s="1"/>
  <c r="Z344" i="24"/>
  <c r="EP344" i="24" s="1"/>
  <c r="W344" i="24"/>
  <c r="EM344" i="24" s="1"/>
  <c r="AW344" i="24"/>
  <c r="FM344" i="24" s="1"/>
  <c r="BZ344" i="24"/>
  <c r="AS344" i="24"/>
  <c r="FI344" i="24" s="1"/>
  <c r="CI344" i="24"/>
  <c r="DK344" i="24"/>
  <c r="DQ344" i="24"/>
  <c r="BI94" i="24"/>
  <c r="K94" i="24"/>
  <c r="EA94" i="24" s="1"/>
  <c r="W94" i="24"/>
  <c r="EM94" i="24" s="1"/>
  <c r="AM94" i="24"/>
  <c r="FC94" i="24" s="1"/>
  <c r="CA94" i="24"/>
  <c r="BU94" i="24"/>
  <c r="CJ94" i="24"/>
  <c r="DN94" i="24"/>
  <c r="DR94" i="24"/>
  <c r="N344" i="24"/>
  <c r="ED344" i="24" s="1"/>
  <c r="BB344" i="24"/>
  <c r="FR344" i="24" s="1"/>
  <c r="V344" i="24"/>
  <c r="EL344" i="24" s="1"/>
  <c r="AH344" i="24"/>
  <c r="EX344" i="24" s="1"/>
  <c r="AO344" i="24"/>
  <c r="FE344" i="24" s="1"/>
  <c r="BT344" i="24"/>
  <c r="CR344" i="24"/>
  <c r="DJ344" i="24"/>
  <c r="DY344" i="24"/>
  <c r="N94" i="24"/>
  <c r="ED94" i="24" s="1"/>
  <c r="S94" i="24"/>
  <c r="EI94" i="24" s="1"/>
  <c r="AV94" i="24"/>
  <c r="FL94" i="24" s="1"/>
  <c r="AP94" i="24"/>
  <c r="FF94" i="24" s="1"/>
  <c r="BD94" i="24"/>
  <c r="FT94" i="24" s="1"/>
  <c r="CT94" i="24"/>
  <c r="CI94" i="24"/>
  <c r="DM94" i="24"/>
  <c r="DQ94" i="24"/>
  <c r="BD344" i="24"/>
  <c r="FT344" i="24" s="1"/>
  <c r="BK344" i="24"/>
  <c r="L344" i="24"/>
  <c r="EB344" i="24" s="1"/>
  <c r="AV344" i="24"/>
  <c r="FL344" i="24" s="1"/>
  <c r="BE344" i="24"/>
  <c r="FU344" i="24" s="1"/>
  <c r="BS344" i="24"/>
  <c r="CH344" i="24"/>
  <c r="DI344" i="24"/>
  <c r="R94" i="24"/>
  <c r="EH94" i="24" s="1"/>
  <c r="BL94" i="24"/>
  <c r="V94" i="24"/>
  <c r="EL94" i="24" s="1"/>
  <c r="AL94" i="24"/>
  <c r="FB94" i="24" s="1"/>
  <c r="BZ94" i="24"/>
  <c r="BT94" i="24"/>
  <c r="CH94" i="24"/>
  <c r="DL94" i="24"/>
  <c r="AA344" i="24"/>
  <c r="EQ344" i="24" s="1"/>
  <c r="Y344" i="24"/>
  <c r="EO344" i="24" s="1"/>
  <c r="BW344" i="24"/>
  <c r="AG344" i="24"/>
  <c r="EW344" i="24" s="1"/>
  <c r="BY344" i="24"/>
  <c r="BQ344" i="24"/>
  <c r="CQ344" i="24"/>
  <c r="DH344" i="24"/>
  <c r="M94" i="24"/>
  <c r="EC94" i="24" s="1"/>
  <c r="AC94" i="24"/>
  <c r="ES94" i="24" s="1"/>
  <c r="AU94" i="24"/>
  <c r="FK94" i="24" s="1"/>
  <c r="AO94" i="24"/>
  <c r="FE94" i="24" s="1"/>
  <c r="BC94" i="24"/>
  <c r="FS94" i="24" s="1"/>
  <c r="CS94" i="24"/>
  <c r="CG94" i="24"/>
  <c r="DK94" i="24"/>
  <c r="BC344" i="24"/>
  <c r="FS344" i="24" s="1"/>
  <c r="BA344" i="24"/>
  <c r="FQ344" i="24" s="1"/>
  <c r="U344" i="24"/>
  <c r="EK344" i="24" s="1"/>
  <c r="AR344" i="24"/>
  <c r="FH344" i="24" s="1"/>
  <c r="AZ344" i="24"/>
  <c r="FP344" i="24" s="1"/>
  <c r="BP344" i="24"/>
  <c r="CG344" i="24"/>
  <c r="BN94" i="24"/>
  <c r="BO94" i="24"/>
  <c r="U94" i="24"/>
  <c r="EK94" i="24" s="1"/>
  <c r="AK94" i="24"/>
  <c r="FA94" i="24" s="1"/>
  <c r="BY94" i="24"/>
  <c r="BS94" i="24"/>
  <c r="CF94" i="24"/>
  <c r="DY219" i="24"/>
  <c r="DQ219" i="24"/>
  <c r="DR219" i="24"/>
  <c r="DS219" i="24"/>
  <c r="DT219" i="24"/>
  <c r="DG219" i="24"/>
  <c r="DH219" i="24"/>
  <c r="DI219" i="24"/>
  <c r="DJ219" i="24"/>
  <c r="DK219" i="24"/>
  <c r="DU219" i="24"/>
  <c r="DV219" i="24"/>
  <c r="DW219" i="24"/>
  <c r="DX219" i="24"/>
  <c r="DL219" i="24"/>
  <c r="DM219" i="24"/>
  <c r="DN219" i="24"/>
  <c r="DO219" i="24"/>
  <c r="CG219" i="24"/>
  <c r="CP219" i="24"/>
  <c r="CH219" i="24"/>
  <c r="CQ219" i="24"/>
  <c r="CI219" i="24"/>
  <c r="CR219" i="24"/>
  <c r="CJ219" i="24"/>
  <c r="CS219" i="24"/>
  <c r="CK219" i="24"/>
  <c r="CT219" i="24"/>
  <c r="CU219" i="24"/>
  <c r="BY219" i="24"/>
  <c r="BO219" i="24"/>
  <c r="BZ219" i="24"/>
  <c r="BP219" i="24"/>
  <c r="CA219" i="24"/>
  <c r="BQ219" i="24"/>
  <c r="AY219" i="24"/>
  <c r="FO219" i="24" s="1"/>
  <c r="AZ219" i="24"/>
  <c r="FP219" i="24" s="1"/>
  <c r="BA219" i="24"/>
  <c r="FQ219" i="24" s="1"/>
  <c r="BB219" i="24"/>
  <c r="FR219" i="24" s="1"/>
  <c r="AS219" i="24"/>
  <c r="FI219" i="24" s="1"/>
  <c r="AT219" i="24"/>
  <c r="FJ219" i="24" s="1"/>
  <c r="AU219" i="24"/>
  <c r="FK219" i="24" s="1"/>
  <c r="AV219" i="24"/>
  <c r="FL219" i="24" s="1"/>
  <c r="CC219" i="24"/>
  <c r="CM219" i="24"/>
  <c r="CD219" i="24"/>
  <c r="CN219" i="24"/>
  <c r="CE219" i="24"/>
  <c r="BS219" i="24"/>
  <c r="CO219" i="24"/>
  <c r="CF219" i="24"/>
  <c r="BT219" i="24"/>
  <c r="AE219" i="24"/>
  <c r="EU219" i="24" s="1"/>
  <c r="AF219" i="24"/>
  <c r="EV219" i="24" s="1"/>
  <c r="AG219" i="24"/>
  <c r="EW219" i="24" s="1"/>
  <c r="AH219" i="24"/>
  <c r="EX219" i="24" s="1"/>
  <c r="AI219" i="24"/>
  <c r="EY219" i="24" s="1"/>
  <c r="AJ219" i="24"/>
  <c r="EZ219" i="24" s="1"/>
  <c r="BK219" i="24"/>
  <c r="AB219" i="24"/>
  <c r="ER219" i="24" s="1"/>
  <c r="BL219" i="24"/>
  <c r="AC219" i="24"/>
  <c r="ES219" i="24" s="1"/>
  <c r="BM219" i="24"/>
  <c r="BN219" i="24"/>
  <c r="X219" i="24"/>
  <c r="EN219" i="24" s="1"/>
  <c r="BE219" i="24"/>
  <c r="FU219" i="24" s="1"/>
  <c r="BF219" i="24"/>
  <c r="FV219" i="24" s="1"/>
  <c r="P219" i="24"/>
  <c r="EF219" i="24" s="1"/>
  <c r="Y219" i="24"/>
  <c r="EO219" i="24" s="1"/>
  <c r="AL219" i="24"/>
  <c r="FB219" i="24" s="1"/>
  <c r="BI219" i="24"/>
  <c r="Z219" i="24"/>
  <c r="EP219" i="24" s="1"/>
  <c r="BJ219" i="24"/>
  <c r="AA219" i="24"/>
  <c r="EQ219" i="24" s="1"/>
  <c r="AR219" i="24"/>
  <c r="FH219" i="24" s="1"/>
  <c r="AW219" i="24"/>
  <c r="FM219" i="24" s="1"/>
  <c r="L219" i="24"/>
  <c r="EB219" i="24" s="1"/>
  <c r="BD219" i="24"/>
  <c r="FT219" i="24" s="1"/>
  <c r="N219" i="24"/>
  <c r="ED219" i="24" s="1"/>
  <c r="BU219" i="24"/>
  <c r="K219" i="24"/>
  <c r="EA219" i="24" s="1"/>
  <c r="BG219" i="24"/>
  <c r="FW219" i="24" s="1"/>
  <c r="Q219" i="24"/>
  <c r="EG219" i="24" s="1"/>
  <c r="BV219" i="24"/>
  <c r="AO219" i="24"/>
  <c r="FE219" i="24" s="1"/>
  <c r="M219" i="24"/>
  <c r="EC219" i="24" s="1"/>
  <c r="O219" i="24"/>
  <c r="EE219" i="24" s="1"/>
  <c r="BW219" i="24"/>
  <c r="AP219" i="24"/>
  <c r="FF219" i="24" s="1"/>
  <c r="BX219" i="24"/>
  <c r="AQ219" i="24"/>
  <c r="FG219" i="24" s="1"/>
  <c r="AK219" i="24"/>
  <c r="FA219" i="24" s="1"/>
  <c r="AM219" i="24"/>
  <c r="FC219" i="24" s="1"/>
  <c r="BC219" i="24"/>
  <c r="FS219" i="24" s="1"/>
  <c r="S219" i="24"/>
  <c r="EI219" i="24" s="1"/>
  <c r="V219" i="24"/>
  <c r="EL219" i="24" s="1"/>
  <c r="R219" i="24"/>
  <c r="EH219" i="24" s="1"/>
  <c r="W219" i="24"/>
  <c r="EM219" i="24" s="1"/>
  <c r="U219" i="24"/>
  <c r="EK219" i="24" s="1"/>
  <c r="DQ229" i="24"/>
  <c r="DR229" i="24"/>
  <c r="DS229" i="24"/>
  <c r="DT229" i="24"/>
  <c r="DV229" i="24"/>
  <c r="DU229" i="24"/>
  <c r="DW229" i="24"/>
  <c r="DX229" i="24"/>
  <c r="DY229" i="24"/>
  <c r="DN229" i="24"/>
  <c r="DO229" i="24"/>
  <c r="DJ229" i="24"/>
  <c r="CN229" i="24"/>
  <c r="DK229" i="24"/>
  <c r="CO229" i="24"/>
  <c r="DL229" i="24"/>
  <c r="CP229" i="24"/>
  <c r="DM229" i="24"/>
  <c r="CQ229" i="24"/>
  <c r="CR229" i="24"/>
  <c r="CS229" i="24"/>
  <c r="CT229" i="24"/>
  <c r="CU229" i="24"/>
  <c r="CM229" i="24"/>
  <c r="CD229" i="24"/>
  <c r="BS229" i="24"/>
  <c r="DG229" i="24"/>
  <c r="BT229" i="24"/>
  <c r="DH229" i="24"/>
  <c r="BU229" i="24"/>
  <c r="DI229" i="24"/>
  <c r="BV229" i="24"/>
  <c r="BW229" i="24"/>
  <c r="BX229" i="24"/>
  <c r="BY229" i="24"/>
  <c r="BZ229" i="24"/>
  <c r="CC229" i="24"/>
  <c r="BE229" i="24"/>
  <c r="FU229" i="24" s="1"/>
  <c r="CE229" i="24"/>
  <c r="BF229" i="24"/>
  <c r="FV229" i="24" s="1"/>
  <c r="CF229" i="24"/>
  <c r="BG229" i="24"/>
  <c r="FW229" i="24" s="1"/>
  <c r="CG229" i="24"/>
  <c r="CH229" i="24"/>
  <c r="BI229" i="24"/>
  <c r="CI229" i="24"/>
  <c r="BJ229" i="24"/>
  <c r="CJ229" i="24"/>
  <c r="BK229" i="24"/>
  <c r="CK229" i="24"/>
  <c r="BL229" i="24"/>
  <c r="CA229" i="24"/>
  <c r="BM229" i="24"/>
  <c r="BN229" i="24"/>
  <c r="BO229" i="24"/>
  <c r="AY229" i="24"/>
  <c r="FO229" i="24" s="1"/>
  <c r="AO229" i="24"/>
  <c r="FE229" i="24" s="1"/>
  <c r="BP229" i="24"/>
  <c r="AZ229" i="24"/>
  <c r="FP229" i="24" s="1"/>
  <c r="AW229" i="24"/>
  <c r="FM229" i="24" s="1"/>
  <c r="BA229" i="24"/>
  <c r="FQ229" i="24" s="1"/>
  <c r="BB229" i="24"/>
  <c r="FR229" i="24" s="1"/>
  <c r="BC229" i="24"/>
  <c r="FS229" i="24" s="1"/>
  <c r="U229" i="24"/>
  <c r="EK229" i="24" s="1"/>
  <c r="V229" i="24"/>
  <c r="EL229" i="24" s="1"/>
  <c r="W229" i="24"/>
  <c r="EM229" i="24" s="1"/>
  <c r="X229" i="24"/>
  <c r="EN229" i="24" s="1"/>
  <c r="AE229" i="24"/>
  <c r="EU229" i="24" s="1"/>
  <c r="Y229" i="24"/>
  <c r="EO229" i="24" s="1"/>
  <c r="AF229" i="24"/>
  <c r="EV229" i="24" s="1"/>
  <c r="L229" i="24"/>
  <c r="EB229" i="24" s="1"/>
  <c r="AG229" i="24"/>
  <c r="EW229" i="24" s="1"/>
  <c r="M229" i="24"/>
  <c r="EC229" i="24" s="1"/>
  <c r="AU229" i="24"/>
  <c r="FK229" i="24" s="1"/>
  <c r="AH229" i="24"/>
  <c r="EX229" i="24" s="1"/>
  <c r="N229" i="24"/>
  <c r="ED229" i="24" s="1"/>
  <c r="AV229" i="24"/>
  <c r="FL229" i="24" s="1"/>
  <c r="AC229" i="24"/>
  <c r="ES229" i="24" s="1"/>
  <c r="BD229" i="24"/>
  <c r="FT229" i="24" s="1"/>
  <c r="AI229" i="24"/>
  <c r="EY229" i="24" s="1"/>
  <c r="O229" i="24"/>
  <c r="EE229" i="24" s="1"/>
  <c r="AR229" i="24"/>
  <c r="FH229" i="24" s="1"/>
  <c r="AJ229" i="24"/>
  <c r="EZ229" i="24" s="1"/>
  <c r="P229" i="24"/>
  <c r="EF229" i="24" s="1"/>
  <c r="Z229" i="24"/>
  <c r="EP229" i="24" s="1"/>
  <c r="AT229" i="24"/>
  <c r="FJ229" i="24" s="1"/>
  <c r="AK229" i="24"/>
  <c r="FA229" i="24" s="1"/>
  <c r="Q229" i="24"/>
  <c r="EG229" i="24" s="1"/>
  <c r="AP229" i="24"/>
  <c r="FF229" i="24" s="1"/>
  <c r="AQ229" i="24"/>
  <c r="FG229" i="24" s="1"/>
  <c r="AS229" i="24"/>
  <c r="FI229" i="24" s="1"/>
  <c r="AA229" i="24"/>
  <c r="EQ229" i="24" s="1"/>
  <c r="AB229" i="24"/>
  <c r="ER229" i="24" s="1"/>
  <c r="AL229" i="24"/>
  <c r="FB229" i="24" s="1"/>
  <c r="R229" i="24"/>
  <c r="EH229" i="24" s="1"/>
  <c r="AM229" i="24"/>
  <c r="FC229" i="24" s="1"/>
  <c r="S229" i="24"/>
  <c r="EI229" i="24" s="1"/>
  <c r="BQ229" i="24"/>
  <c r="K229" i="24"/>
  <c r="EA229" i="24" s="1"/>
  <c r="DT224" i="24"/>
  <c r="DU224" i="24"/>
  <c r="DV224" i="24"/>
  <c r="DW224" i="24"/>
  <c r="DX224" i="24"/>
  <c r="DY224" i="24"/>
  <c r="DQ224" i="24"/>
  <c r="DR224" i="24"/>
  <c r="DS224" i="24"/>
  <c r="CS224" i="24"/>
  <c r="CT224" i="24"/>
  <c r="CU224" i="24"/>
  <c r="DK224" i="24"/>
  <c r="CO224" i="24"/>
  <c r="DL224" i="24"/>
  <c r="CP224" i="24"/>
  <c r="DM224" i="24"/>
  <c r="CQ224" i="24"/>
  <c r="DN224" i="24"/>
  <c r="CR224" i="24"/>
  <c r="DO224" i="24"/>
  <c r="CG224" i="24"/>
  <c r="CI224" i="24"/>
  <c r="CK224" i="24"/>
  <c r="BX224" i="24"/>
  <c r="BY224" i="24"/>
  <c r="CM224" i="24"/>
  <c r="BZ224" i="24"/>
  <c r="CN224" i="24"/>
  <c r="CA224" i="24"/>
  <c r="BJ224" i="24"/>
  <c r="BK224" i="24"/>
  <c r="BL224" i="24"/>
  <c r="BS224" i="24"/>
  <c r="BM224" i="24"/>
  <c r="BT224" i="24"/>
  <c r="BN224" i="24"/>
  <c r="BU224" i="24"/>
  <c r="BO224" i="24"/>
  <c r="CC224" i="24"/>
  <c r="BV224" i="24"/>
  <c r="BP224" i="24"/>
  <c r="CD224" i="24"/>
  <c r="BW224" i="24"/>
  <c r="BQ224" i="24"/>
  <c r="BB224" i="24"/>
  <c r="FR224" i="24" s="1"/>
  <c r="BC224" i="24"/>
  <c r="FS224" i="24" s="1"/>
  <c r="AO224" i="24"/>
  <c r="FE224" i="24" s="1"/>
  <c r="BD224" i="24"/>
  <c r="FT224" i="24" s="1"/>
  <c r="AP224" i="24"/>
  <c r="FF224" i="24" s="1"/>
  <c r="BE224" i="24"/>
  <c r="FU224" i="24" s="1"/>
  <c r="AQ224" i="24"/>
  <c r="FG224" i="24" s="1"/>
  <c r="DG224" i="24"/>
  <c r="BF224" i="24"/>
  <c r="FV224" i="24" s="1"/>
  <c r="DH224" i="24"/>
  <c r="BG224" i="24"/>
  <c r="FW224" i="24" s="1"/>
  <c r="AS224" i="24"/>
  <c r="FI224" i="24" s="1"/>
  <c r="DI224" i="24"/>
  <c r="AT224" i="24"/>
  <c r="FJ224" i="24" s="1"/>
  <c r="DJ224" i="24"/>
  <c r="CE224" i="24"/>
  <c r="AR224" i="24"/>
  <c r="FH224" i="24" s="1"/>
  <c r="CF224" i="24"/>
  <c r="AU224" i="24"/>
  <c r="FK224" i="24" s="1"/>
  <c r="CH224" i="24"/>
  <c r="AV224" i="24"/>
  <c r="FL224" i="24" s="1"/>
  <c r="AE224" i="24"/>
  <c r="EU224" i="24" s="1"/>
  <c r="CJ224" i="24"/>
  <c r="AI224" i="24"/>
  <c r="EY224" i="24" s="1"/>
  <c r="W224" i="24"/>
  <c r="EM224" i="24" s="1"/>
  <c r="AJ224" i="24"/>
  <c r="EZ224" i="24" s="1"/>
  <c r="X224" i="24"/>
  <c r="EN224" i="24" s="1"/>
  <c r="AK224" i="24"/>
  <c r="FA224" i="24" s="1"/>
  <c r="Y224" i="24"/>
  <c r="EO224" i="24" s="1"/>
  <c r="AL224" i="24"/>
  <c r="FB224" i="24" s="1"/>
  <c r="Z224" i="24"/>
  <c r="EP224" i="24" s="1"/>
  <c r="AY224" i="24"/>
  <c r="FO224" i="24" s="1"/>
  <c r="AM224" i="24"/>
  <c r="FC224" i="24" s="1"/>
  <c r="AA224" i="24"/>
  <c r="EQ224" i="24" s="1"/>
  <c r="AZ224" i="24"/>
  <c r="FP224" i="24" s="1"/>
  <c r="AB224" i="24"/>
  <c r="ER224" i="24" s="1"/>
  <c r="BA224" i="24"/>
  <c r="FQ224" i="24" s="1"/>
  <c r="AC224" i="24"/>
  <c r="ES224" i="24" s="1"/>
  <c r="Q224" i="24"/>
  <c r="EG224" i="24" s="1"/>
  <c r="R224" i="24"/>
  <c r="EH224" i="24" s="1"/>
  <c r="S224" i="24"/>
  <c r="EI224" i="24" s="1"/>
  <c r="BI224" i="24"/>
  <c r="AF224" i="24"/>
  <c r="EV224" i="24" s="1"/>
  <c r="AG224" i="24"/>
  <c r="EW224" i="24" s="1"/>
  <c r="U224" i="24"/>
  <c r="EK224" i="24" s="1"/>
  <c r="K224" i="24"/>
  <c r="EA224" i="24" s="1"/>
  <c r="L224" i="24"/>
  <c r="EB224" i="24" s="1"/>
  <c r="AH224" i="24"/>
  <c r="EX224" i="24" s="1"/>
  <c r="V224" i="24"/>
  <c r="EL224" i="24" s="1"/>
  <c r="N224" i="24"/>
  <c r="ED224" i="24" s="1"/>
  <c r="O224" i="24"/>
  <c r="EE224" i="24" s="1"/>
  <c r="P224" i="24"/>
  <c r="EF224" i="24" s="1"/>
  <c r="M224" i="24"/>
  <c r="EC224" i="24" s="1"/>
  <c r="AW224" i="24"/>
  <c r="FM224" i="24" s="1"/>
  <c r="DQ194" i="24"/>
  <c r="DR194" i="24"/>
  <c r="DS194" i="24"/>
  <c r="DT194" i="24"/>
  <c r="DV194" i="24"/>
  <c r="DU194" i="24"/>
  <c r="DW194" i="24"/>
  <c r="DX194" i="24"/>
  <c r="DY194" i="24"/>
  <c r="DI194" i="24"/>
  <c r="DJ194" i="24"/>
  <c r="DK194" i="24"/>
  <c r="DL194" i="24"/>
  <c r="DM194" i="24"/>
  <c r="DN194" i="24"/>
  <c r="DO194" i="24"/>
  <c r="CM194" i="24"/>
  <c r="CN194" i="24"/>
  <c r="CO194" i="24"/>
  <c r="CP194" i="24"/>
  <c r="CU194" i="24"/>
  <c r="DG194" i="24"/>
  <c r="DH194" i="24"/>
  <c r="CQ194" i="24"/>
  <c r="CR194" i="24"/>
  <c r="CS194" i="24"/>
  <c r="CT194" i="24"/>
  <c r="CH194" i="24"/>
  <c r="CI194" i="24"/>
  <c r="CJ194" i="24"/>
  <c r="CK194" i="24"/>
  <c r="BS194" i="24"/>
  <c r="BT194" i="24"/>
  <c r="BU194" i="24"/>
  <c r="BV194" i="24"/>
  <c r="AZ194" i="24"/>
  <c r="FP194" i="24" s="1"/>
  <c r="BW194" i="24"/>
  <c r="BA194" i="24"/>
  <c r="FQ194" i="24" s="1"/>
  <c r="BX194" i="24"/>
  <c r="BB194" i="24"/>
  <c r="FR194" i="24" s="1"/>
  <c r="BY194" i="24"/>
  <c r="BC194" i="24"/>
  <c r="FS194" i="24" s="1"/>
  <c r="BZ194" i="24"/>
  <c r="BD194" i="24"/>
  <c r="FT194" i="24" s="1"/>
  <c r="CA194" i="24"/>
  <c r="BE194" i="24"/>
  <c r="FU194" i="24" s="1"/>
  <c r="BF194" i="24"/>
  <c r="FV194" i="24" s="1"/>
  <c r="CC194" i="24"/>
  <c r="BG194" i="24"/>
  <c r="FW194" i="24" s="1"/>
  <c r="BP194" i="24"/>
  <c r="BQ194" i="24"/>
  <c r="CD194" i="24"/>
  <c r="CE194" i="24"/>
  <c r="CF194" i="24"/>
  <c r="CG194" i="24"/>
  <c r="AV194" i="24"/>
  <c r="FL194" i="24" s="1"/>
  <c r="AI194" i="24"/>
  <c r="EY194" i="24" s="1"/>
  <c r="AW194" i="24"/>
  <c r="FM194" i="24" s="1"/>
  <c r="AJ194" i="24"/>
  <c r="EZ194" i="24" s="1"/>
  <c r="AK194" i="24"/>
  <c r="FA194" i="24" s="1"/>
  <c r="AL194" i="24"/>
  <c r="FB194" i="24" s="1"/>
  <c r="AM194" i="24"/>
  <c r="FC194" i="24" s="1"/>
  <c r="AE194" i="24"/>
  <c r="EU194" i="24" s="1"/>
  <c r="BI194" i="24"/>
  <c r="AY194" i="24"/>
  <c r="FO194" i="24" s="1"/>
  <c r="AF194" i="24"/>
  <c r="EV194" i="24" s="1"/>
  <c r="BJ194" i="24"/>
  <c r="AG194" i="24"/>
  <c r="EW194" i="24" s="1"/>
  <c r="BK194" i="24"/>
  <c r="AH194" i="24"/>
  <c r="EX194" i="24" s="1"/>
  <c r="U194" i="24"/>
  <c r="EK194" i="24" s="1"/>
  <c r="R194" i="24"/>
  <c r="EH194" i="24" s="1"/>
  <c r="V194" i="24"/>
  <c r="EL194" i="24" s="1"/>
  <c r="BN194" i="24"/>
  <c r="Q194" i="24"/>
  <c r="EG194" i="24" s="1"/>
  <c r="AO194" i="24"/>
  <c r="FE194" i="24" s="1"/>
  <c r="W194" i="24"/>
  <c r="EM194" i="24" s="1"/>
  <c r="AC194" i="24"/>
  <c r="ES194" i="24" s="1"/>
  <c r="S194" i="24"/>
  <c r="EI194" i="24" s="1"/>
  <c r="AP194" i="24"/>
  <c r="FF194" i="24" s="1"/>
  <c r="X194" i="24"/>
  <c r="EN194" i="24" s="1"/>
  <c r="P194" i="24"/>
  <c r="EF194" i="24" s="1"/>
  <c r="AQ194" i="24"/>
  <c r="FG194" i="24" s="1"/>
  <c r="Y194" i="24"/>
  <c r="EO194" i="24" s="1"/>
  <c r="K194" i="24"/>
  <c r="EA194" i="24" s="1"/>
  <c r="AR194" i="24"/>
  <c r="FH194" i="24" s="1"/>
  <c r="Z194" i="24"/>
  <c r="EP194" i="24" s="1"/>
  <c r="L194" i="24"/>
  <c r="EB194" i="24" s="1"/>
  <c r="BL194" i="24"/>
  <c r="AS194" i="24"/>
  <c r="FI194" i="24" s="1"/>
  <c r="AA194" i="24"/>
  <c r="EQ194" i="24" s="1"/>
  <c r="M194" i="24"/>
  <c r="EC194" i="24" s="1"/>
  <c r="O194" i="24"/>
  <c r="EE194" i="24" s="1"/>
  <c r="BO194" i="24"/>
  <c r="AT194" i="24"/>
  <c r="FJ194" i="24" s="1"/>
  <c r="AB194" i="24"/>
  <c r="ER194" i="24" s="1"/>
  <c r="N194" i="24"/>
  <c r="ED194" i="24" s="1"/>
  <c r="AU194" i="24"/>
  <c r="FK194" i="24" s="1"/>
  <c r="BM194" i="24"/>
  <c r="DQ214" i="24"/>
  <c r="DX214" i="24"/>
  <c r="DY214" i="24"/>
  <c r="DT214" i="24"/>
  <c r="DU214" i="24"/>
  <c r="DV214" i="24"/>
  <c r="DW214" i="24"/>
  <c r="DI214" i="24"/>
  <c r="DJ214" i="24"/>
  <c r="DR214" i="24"/>
  <c r="DK214" i="24"/>
  <c r="DS214" i="24"/>
  <c r="DL214" i="24"/>
  <c r="DM214" i="24"/>
  <c r="DN214" i="24"/>
  <c r="DO214" i="24"/>
  <c r="CM214" i="24"/>
  <c r="CN214" i="24"/>
  <c r="CO214" i="24"/>
  <c r="CP214" i="24"/>
  <c r="CQ214" i="24"/>
  <c r="CR214" i="24"/>
  <c r="CS214" i="24"/>
  <c r="CT214" i="24"/>
  <c r="CF214" i="24"/>
  <c r="CG214" i="24"/>
  <c r="CH214" i="24"/>
  <c r="CI214" i="24"/>
  <c r="CU214" i="24"/>
  <c r="CJ214" i="24"/>
  <c r="CK214" i="24"/>
  <c r="CC214" i="24"/>
  <c r="BS214" i="24"/>
  <c r="DG214" i="24"/>
  <c r="CD214" i="24"/>
  <c r="BT214" i="24"/>
  <c r="DH214" i="24"/>
  <c r="CE214" i="24"/>
  <c r="BU214" i="24"/>
  <c r="AZ214" i="24"/>
  <c r="FP214" i="24" s="1"/>
  <c r="BA214" i="24"/>
  <c r="FQ214" i="24" s="1"/>
  <c r="BB214" i="24"/>
  <c r="FR214" i="24" s="1"/>
  <c r="BC214" i="24"/>
  <c r="FS214" i="24" s="1"/>
  <c r="BD214" i="24"/>
  <c r="FT214" i="24" s="1"/>
  <c r="BE214" i="24"/>
  <c r="FU214" i="24" s="1"/>
  <c r="BF214" i="24"/>
  <c r="FV214" i="24" s="1"/>
  <c r="BG214" i="24"/>
  <c r="FW214" i="24" s="1"/>
  <c r="BI214" i="24"/>
  <c r="BJ214" i="24"/>
  <c r="BK214" i="24"/>
  <c r="BL214" i="24"/>
  <c r="BM214" i="24"/>
  <c r="BN214" i="24"/>
  <c r="BO214" i="24"/>
  <c r="AY214" i="24"/>
  <c r="FO214" i="24" s="1"/>
  <c r="BP214" i="24"/>
  <c r="AP214" i="24"/>
  <c r="FF214" i="24" s="1"/>
  <c r="AI214" i="24"/>
  <c r="EY214" i="24" s="1"/>
  <c r="BQ214" i="24"/>
  <c r="AQ214" i="24"/>
  <c r="FG214" i="24" s="1"/>
  <c r="AJ214" i="24"/>
  <c r="EZ214" i="24" s="1"/>
  <c r="AR214" i="24"/>
  <c r="FH214" i="24" s="1"/>
  <c r="AK214" i="24"/>
  <c r="FA214" i="24" s="1"/>
  <c r="AS214" i="24"/>
  <c r="FI214" i="24" s="1"/>
  <c r="AL214" i="24"/>
  <c r="FB214" i="24" s="1"/>
  <c r="BV214" i="24"/>
  <c r="AT214" i="24"/>
  <c r="FJ214" i="24" s="1"/>
  <c r="AM214" i="24"/>
  <c r="FC214" i="24" s="1"/>
  <c r="BW214" i="24"/>
  <c r="AU214" i="24"/>
  <c r="FK214" i="24" s="1"/>
  <c r="BX214" i="24"/>
  <c r="AV214" i="24"/>
  <c r="FL214" i="24" s="1"/>
  <c r="BY214" i="24"/>
  <c r="AE214" i="24"/>
  <c r="EU214" i="24" s="1"/>
  <c r="AF214" i="24"/>
  <c r="EV214" i="24" s="1"/>
  <c r="AG214" i="24"/>
  <c r="EW214" i="24" s="1"/>
  <c r="AH214" i="24"/>
  <c r="EX214" i="24" s="1"/>
  <c r="W214" i="24"/>
  <c r="EM214" i="24" s="1"/>
  <c r="S214" i="24"/>
  <c r="EI214" i="24" s="1"/>
  <c r="Z214" i="24"/>
  <c r="EP214" i="24" s="1"/>
  <c r="Q214" i="24"/>
  <c r="EG214" i="24" s="1"/>
  <c r="R214" i="24"/>
  <c r="EH214" i="24" s="1"/>
  <c r="AO214" i="24"/>
  <c r="FE214" i="24" s="1"/>
  <c r="AA214" i="24"/>
  <c r="EQ214" i="24" s="1"/>
  <c r="O214" i="24"/>
  <c r="EE214" i="24" s="1"/>
  <c r="P214" i="24"/>
  <c r="EF214" i="24" s="1"/>
  <c r="Y214" i="24"/>
  <c r="EO214" i="24" s="1"/>
  <c r="K214" i="24"/>
  <c r="EA214" i="24" s="1"/>
  <c r="L214" i="24"/>
  <c r="EB214" i="24" s="1"/>
  <c r="M214" i="24"/>
  <c r="EC214" i="24" s="1"/>
  <c r="U214" i="24"/>
  <c r="EK214" i="24" s="1"/>
  <c r="V214" i="24"/>
  <c r="EL214" i="24" s="1"/>
  <c r="X214" i="24"/>
  <c r="EN214" i="24" s="1"/>
  <c r="AW214" i="24"/>
  <c r="FM214" i="24" s="1"/>
  <c r="N214" i="24"/>
  <c r="ED214" i="24" s="1"/>
  <c r="AB214" i="24"/>
  <c r="ER214" i="24" s="1"/>
  <c r="CA214" i="24"/>
  <c r="AC214" i="24"/>
  <c r="ES214" i="24" s="1"/>
  <c r="BZ214" i="24"/>
  <c r="DY239" i="24"/>
  <c r="DQ239" i="24"/>
  <c r="DR239" i="24"/>
  <c r="DS239" i="24"/>
  <c r="DT239" i="24"/>
  <c r="DU239" i="24"/>
  <c r="DV239" i="24"/>
  <c r="DW239" i="24"/>
  <c r="DG239" i="24"/>
  <c r="DH239" i="24"/>
  <c r="DI239" i="24"/>
  <c r="DJ239" i="24"/>
  <c r="DK239" i="24"/>
  <c r="DX239" i="24"/>
  <c r="CP239" i="24"/>
  <c r="CG239" i="24"/>
  <c r="CQ239" i="24"/>
  <c r="CR239" i="24"/>
  <c r="CS239" i="24"/>
  <c r="CT239" i="24"/>
  <c r="CU239" i="24"/>
  <c r="DL239" i="24"/>
  <c r="DM239" i="24"/>
  <c r="CM239" i="24"/>
  <c r="DN239" i="24"/>
  <c r="CN239" i="24"/>
  <c r="DO239" i="24"/>
  <c r="CO239" i="24"/>
  <c r="CF239" i="24"/>
  <c r="CH239" i="24"/>
  <c r="CI239" i="24"/>
  <c r="CJ239" i="24"/>
  <c r="CK239" i="24"/>
  <c r="BO239" i="24"/>
  <c r="BP239" i="24"/>
  <c r="BS239" i="24"/>
  <c r="BQ239" i="24"/>
  <c r="BT239" i="24"/>
  <c r="BU239" i="24"/>
  <c r="AY239" i="24"/>
  <c r="FO239" i="24" s="1"/>
  <c r="BV239" i="24"/>
  <c r="AZ239" i="24"/>
  <c r="FP239" i="24" s="1"/>
  <c r="BW239" i="24"/>
  <c r="BA239" i="24"/>
  <c r="FQ239" i="24" s="1"/>
  <c r="BX239" i="24"/>
  <c r="BB239" i="24"/>
  <c r="FR239" i="24" s="1"/>
  <c r="BK239" i="24"/>
  <c r="BC239" i="24"/>
  <c r="FS239" i="24" s="1"/>
  <c r="AS239" i="24"/>
  <c r="FI239" i="24" s="1"/>
  <c r="BL239" i="24"/>
  <c r="BD239" i="24"/>
  <c r="FT239" i="24" s="1"/>
  <c r="AT239" i="24"/>
  <c r="FJ239" i="24" s="1"/>
  <c r="BM239" i="24"/>
  <c r="BE239" i="24"/>
  <c r="FU239" i="24" s="1"/>
  <c r="AU239" i="24"/>
  <c r="FK239" i="24" s="1"/>
  <c r="BN239" i="24"/>
  <c r="BF239" i="24"/>
  <c r="FV239" i="24" s="1"/>
  <c r="AV239" i="24"/>
  <c r="FL239" i="24" s="1"/>
  <c r="BG239" i="24"/>
  <c r="FW239" i="24" s="1"/>
  <c r="AQ239" i="24"/>
  <c r="FG239" i="24" s="1"/>
  <c r="CC239" i="24"/>
  <c r="AR239" i="24"/>
  <c r="FH239" i="24" s="1"/>
  <c r="AE239" i="24"/>
  <c r="EU239" i="24" s="1"/>
  <c r="CD239" i="24"/>
  <c r="BI239" i="24"/>
  <c r="AW239" i="24"/>
  <c r="FM239" i="24" s="1"/>
  <c r="AF239" i="24"/>
  <c r="EV239" i="24" s="1"/>
  <c r="CE239" i="24"/>
  <c r="BJ239" i="24"/>
  <c r="AG239" i="24"/>
  <c r="EW239" i="24" s="1"/>
  <c r="AH239" i="24"/>
  <c r="EX239" i="24" s="1"/>
  <c r="AI239" i="24"/>
  <c r="EY239" i="24" s="1"/>
  <c r="AJ239" i="24"/>
  <c r="EZ239" i="24" s="1"/>
  <c r="BY239" i="24"/>
  <c r="AB239" i="24"/>
  <c r="ER239" i="24" s="1"/>
  <c r="BZ239" i="24"/>
  <c r="AC239" i="24"/>
  <c r="ES239" i="24" s="1"/>
  <c r="CA239" i="24"/>
  <c r="Y239" i="24"/>
  <c r="EO239" i="24" s="1"/>
  <c r="N239" i="24"/>
  <c r="ED239" i="24" s="1"/>
  <c r="Z239" i="24"/>
  <c r="EP239" i="24" s="1"/>
  <c r="P239" i="24"/>
  <c r="EF239" i="24" s="1"/>
  <c r="AA239" i="24"/>
  <c r="EQ239" i="24" s="1"/>
  <c r="L239" i="24"/>
  <c r="EB239" i="24" s="1"/>
  <c r="O239" i="24"/>
  <c r="EE239" i="24" s="1"/>
  <c r="Q239" i="24"/>
  <c r="EG239" i="24" s="1"/>
  <c r="U239" i="24"/>
  <c r="EK239" i="24" s="1"/>
  <c r="M239" i="24"/>
  <c r="EC239" i="24" s="1"/>
  <c r="V239" i="24"/>
  <c r="EL239" i="24" s="1"/>
  <c r="X239" i="24"/>
  <c r="EN239" i="24" s="1"/>
  <c r="K239" i="24"/>
  <c r="EA239" i="24" s="1"/>
  <c r="W239" i="24"/>
  <c r="EM239" i="24" s="1"/>
  <c r="R239" i="24"/>
  <c r="EH239" i="24" s="1"/>
  <c r="AP239" i="24"/>
  <c r="FF239" i="24" s="1"/>
  <c r="AK239" i="24"/>
  <c r="FA239" i="24" s="1"/>
  <c r="AO239" i="24"/>
  <c r="FE239" i="24" s="1"/>
  <c r="AL239" i="24"/>
  <c r="FB239" i="24" s="1"/>
  <c r="AM239" i="24"/>
  <c r="FC239" i="24" s="1"/>
  <c r="S239" i="24"/>
  <c r="EI239" i="24" s="1"/>
  <c r="DQ209" i="24"/>
  <c r="DR209" i="24"/>
  <c r="DS209" i="24"/>
  <c r="DT209" i="24"/>
  <c r="DU209" i="24"/>
  <c r="DV209" i="24"/>
  <c r="DW209" i="24"/>
  <c r="DX209" i="24"/>
  <c r="DY209" i="24"/>
  <c r="DN209" i="24"/>
  <c r="DO209" i="24"/>
  <c r="CN209" i="24"/>
  <c r="CO209" i="24"/>
  <c r="CP209" i="24"/>
  <c r="CQ209" i="24"/>
  <c r="CR209" i="24"/>
  <c r="CS209" i="24"/>
  <c r="CT209" i="24"/>
  <c r="CU209" i="24"/>
  <c r="CC209" i="24"/>
  <c r="CD209" i="24"/>
  <c r="CE209" i="24"/>
  <c r="CF209" i="24"/>
  <c r="CG209" i="24"/>
  <c r="CH209" i="24"/>
  <c r="CI209" i="24"/>
  <c r="DG209" i="24"/>
  <c r="CJ209" i="24"/>
  <c r="DH209" i="24"/>
  <c r="CK209" i="24"/>
  <c r="DI209" i="24"/>
  <c r="BS209" i="24"/>
  <c r="BT209" i="24"/>
  <c r="BU209" i="24"/>
  <c r="BV209" i="24"/>
  <c r="BW209" i="24"/>
  <c r="BX209" i="24"/>
  <c r="BY209" i="24"/>
  <c r="BZ209" i="24"/>
  <c r="DJ209" i="24"/>
  <c r="BE209" i="24"/>
  <c r="FU209" i="24" s="1"/>
  <c r="DK209" i="24"/>
  <c r="BF209" i="24"/>
  <c r="FV209" i="24" s="1"/>
  <c r="DL209" i="24"/>
  <c r="BG209" i="24"/>
  <c r="FW209" i="24" s="1"/>
  <c r="DM209" i="24"/>
  <c r="CM209" i="24"/>
  <c r="CA209" i="24"/>
  <c r="BI209" i="24"/>
  <c r="BJ209" i="24"/>
  <c r="BK209" i="24"/>
  <c r="BL209" i="24"/>
  <c r="BQ209" i="24"/>
  <c r="BA209" i="24"/>
  <c r="FQ209" i="24" s="1"/>
  <c r="BB209" i="24"/>
  <c r="FR209" i="24" s="1"/>
  <c r="BC209" i="24"/>
  <c r="FS209" i="24" s="1"/>
  <c r="BD209" i="24"/>
  <c r="FT209" i="24" s="1"/>
  <c r="AO209" i="24"/>
  <c r="FE209" i="24" s="1"/>
  <c r="AY209" i="24"/>
  <c r="FO209" i="24" s="1"/>
  <c r="AZ209" i="24"/>
  <c r="FP209" i="24" s="1"/>
  <c r="BM209" i="24"/>
  <c r="BN209" i="24"/>
  <c r="BO209" i="24"/>
  <c r="U209" i="24"/>
  <c r="EK209" i="24" s="1"/>
  <c r="V209" i="24"/>
  <c r="EL209" i="24" s="1"/>
  <c r="W209" i="24"/>
  <c r="EM209" i="24" s="1"/>
  <c r="X209" i="24"/>
  <c r="EN209" i="24" s="1"/>
  <c r="Y209" i="24"/>
  <c r="EO209" i="24" s="1"/>
  <c r="AS209" i="24"/>
  <c r="FI209" i="24" s="1"/>
  <c r="L209" i="24"/>
  <c r="EB209" i="24" s="1"/>
  <c r="AE209" i="24"/>
  <c r="EU209" i="24" s="1"/>
  <c r="AJ209" i="24"/>
  <c r="EZ209" i="24" s="1"/>
  <c r="AT209" i="24"/>
  <c r="FJ209" i="24" s="1"/>
  <c r="M209" i="24"/>
  <c r="EC209" i="24" s="1"/>
  <c r="AU209" i="24"/>
  <c r="FK209" i="24" s="1"/>
  <c r="N209" i="24"/>
  <c r="ED209" i="24" s="1"/>
  <c r="AV209" i="24"/>
  <c r="FL209" i="24" s="1"/>
  <c r="O209" i="24"/>
  <c r="EE209" i="24" s="1"/>
  <c r="AW209" i="24"/>
  <c r="FM209" i="24" s="1"/>
  <c r="Z209" i="24"/>
  <c r="EP209" i="24" s="1"/>
  <c r="P209" i="24"/>
  <c r="EF209" i="24" s="1"/>
  <c r="AH209" i="24"/>
  <c r="EX209" i="24" s="1"/>
  <c r="AA209" i="24"/>
  <c r="EQ209" i="24" s="1"/>
  <c r="Q209" i="24"/>
  <c r="EG209" i="24" s="1"/>
  <c r="AB209" i="24"/>
  <c r="ER209" i="24" s="1"/>
  <c r="R209" i="24"/>
  <c r="EH209" i="24" s="1"/>
  <c r="AI209" i="24"/>
  <c r="EY209" i="24" s="1"/>
  <c r="AC209" i="24"/>
  <c r="ES209" i="24" s="1"/>
  <c r="S209" i="24"/>
  <c r="EI209" i="24" s="1"/>
  <c r="BP209" i="24"/>
  <c r="AF209" i="24"/>
  <c r="EV209" i="24" s="1"/>
  <c r="AG209" i="24"/>
  <c r="EW209" i="24" s="1"/>
  <c r="K209" i="24"/>
  <c r="EA209" i="24" s="1"/>
  <c r="AQ209" i="24"/>
  <c r="FG209" i="24" s="1"/>
  <c r="AK209" i="24"/>
  <c r="FA209" i="24" s="1"/>
  <c r="AL209" i="24"/>
  <c r="FB209" i="24" s="1"/>
  <c r="AM209" i="24"/>
  <c r="FC209" i="24" s="1"/>
  <c r="AR209" i="24"/>
  <c r="FH209" i="24" s="1"/>
  <c r="AP209" i="24"/>
  <c r="FF209" i="24" s="1"/>
  <c r="DY274" i="24"/>
  <c r="DV274" i="24"/>
  <c r="DW274" i="24"/>
  <c r="DX274" i="24"/>
  <c r="DQ274" i="24"/>
  <c r="DG274" i="24"/>
  <c r="DH274" i="24"/>
  <c r="DI274" i="24"/>
  <c r="DJ274" i="24"/>
  <c r="DK274" i="24"/>
  <c r="DR274" i="24"/>
  <c r="CT274" i="24"/>
  <c r="DS274" i="24"/>
  <c r="CU274" i="24"/>
  <c r="DT274" i="24"/>
  <c r="DU274" i="24"/>
  <c r="CG274" i="24"/>
  <c r="CH274" i="24"/>
  <c r="CI274" i="24"/>
  <c r="CJ274" i="24"/>
  <c r="DL274" i="24"/>
  <c r="CK274" i="24"/>
  <c r="DM274" i="24"/>
  <c r="DN274" i="24"/>
  <c r="DO274" i="24"/>
  <c r="CM274" i="24"/>
  <c r="CN274" i="24"/>
  <c r="CO274" i="24"/>
  <c r="BO274" i="24"/>
  <c r="BP274" i="24"/>
  <c r="BQ274" i="24"/>
  <c r="CP274" i="24"/>
  <c r="CQ274" i="24"/>
  <c r="AZ274" i="24"/>
  <c r="FP274" i="24" s="1"/>
  <c r="CR274" i="24"/>
  <c r="BS274" i="24"/>
  <c r="BA274" i="24"/>
  <c r="FQ274" i="24" s="1"/>
  <c r="CS274" i="24"/>
  <c r="BT274" i="24"/>
  <c r="BB274" i="24"/>
  <c r="FR274" i="24" s="1"/>
  <c r="BY274" i="24"/>
  <c r="AS274" i="24"/>
  <c r="FI274" i="24" s="1"/>
  <c r="BZ274" i="24"/>
  <c r="AT274" i="24"/>
  <c r="FJ274" i="24" s="1"/>
  <c r="CA274" i="24"/>
  <c r="AU274" i="24"/>
  <c r="FK274" i="24" s="1"/>
  <c r="AV274" i="24"/>
  <c r="FL274" i="24" s="1"/>
  <c r="AY274" i="24"/>
  <c r="FO274" i="24" s="1"/>
  <c r="BC274" i="24"/>
  <c r="FS274" i="24" s="1"/>
  <c r="BD274" i="24"/>
  <c r="FT274" i="24" s="1"/>
  <c r="BE274" i="24"/>
  <c r="FU274" i="24" s="1"/>
  <c r="CC274" i="24"/>
  <c r="CD274" i="24"/>
  <c r="AE274" i="24"/>
  <c r="EU274" i="24" s="1"/>
  <c r="CE274" i="24"/>
  <c r="AF274" i="24"/>
  <c r="EV274" i="24" s="1"/>
  <c r="CF274" i="24"/>
  <c r="AG274" i="24"/>
  <c r="EW274" i="24" s="1"/>
  <c r="BU274" i="24"/>
  <c r="AH274" i="24"/>
  <c r="EX274" i="24" s="1"/>
  <c r="BV274" i="24"/>
  <c r="AI274" i="24"/>
  <c r="EY274" i="24" s="1"/>
  <c r="BW274" i="24"/>
  <c r="AJ274" i="24"/>
  <c r="EZ274" i="24" s="1"/>
  <c r="BX274" i="24"/>
  <c r="AQ274" i="24"/>
  <c r="FG274" i="24" s="1"/>
  <c r="AB274" i="24"/>
  <c r="ER274" i="24" s="1"/>
  <c r="AR274" i="24"/>
  <c r="FH274" i="24" s="1"/>
  <c r="AC274" i="24"/>
  <c r="ES274" i="24" s="1"/>
  <c r="AW274" i="24"/>
  <c r="FM274" i="24" s="1"/>
  <c r="AK274" i="24"/>
  <c r="FA274" i="24" s="1"/>
  <c r="AL274" i="24"/>
  <c r="FB274" i="24" s="1"/>
  <c r="BI274" i="24"/>
  <c r="BF274" i="24"/>
  <c r="FV274" i="24" s="1"/>
  <c r="AM274" i="24"/>
  <c r="FC274" i="24" s="1"/>
  <c r="BJ274" i="24"/>
  <c r="BG274" i="24"/>
  <c r="FW274" i="24" s="1"/>
  <c r="BK274" i="24"/>
  <c r="BL274" i="24"/>
  <c r="K274" i="24"/>
  <c r="EA274" i="24" s="1"/>
  <c r="U274" i="24"/>
  <c r="EK274" i="24" s="1"/>
  <c r="O274" i="24"/>
  <c r="EE274" i="24" s="1"/>
  <c r="V274" i="24"/>
  <c r="EL274" i="24" s="1"/>
  <c r="AO274" i="24"/>
  <c r="FE274" i="24" s="1"/>
  <c r="P274" i="24"/>
  <c r="EF274" i="24" s="1"/>
  <c r="W274" i="24"/>
  <c r="EM274" i="24" s="1"/>
  <c r="X274" i="24"/>
  <c r="EN274" i="24" s="1"/>
  <c r="AP274" i="24"/>
  <c r="FF274" i="24" s="1"/>
  <c r="Y274" i="24"/>
  <c r="EO274" i="24" s="1"/>
  <c r="Z274" i="24"/>
  <c r="EP274" i="24" s="1"/>
  <c r="Q274" i="24"/>
  <c r="EG274" i="24" s="1"/>
  <c r="AA274" i="24"/>
  <c r="EQ274" i="24" s="1"/>
  <c r="L274" i="24"/>
  <c r="EB274" i="24" s="1"/>
  <c r="M274" i="24"/>
  <c r="EC274" i="24" s="1"/>
  <c r="N274" i="24"/>
  <c r="ED274" i="24" s="1"/>
  <c r="BN274" i="24"/>
  <c r="S274" i="24"/>
  <c r="EI274" i="24" s="1"/>
  <c r="R274" i="24"/>
  <c r="EH274" i="24" s="1"/>
  <c r="BM274" i="24"/>
  <c r="DQ234" i="24"/>
  <c r="DR234" i="24"/>
  <c r="DS234" i="24"/>
  <c r="DI234" i="24"/>
  <c r="DT234" i="24"/>
  <c r="DJ234" i="24"/>
  <c r="DU234" i="24"/>
  <c r="DK234" i="24"/>
  <c r="DV234" i="24"/>
  <c r="DL234" i="24"/>
  <c r="DW234" i="24"/>
  <c r="DM234" i="24"/>
  <c r="DX234" i="24"/>
  <c r="DN234" i="24"/>
  <c r="DY234" i="24"/>
  <c r="DO234" i="24"/>
  <c r="CM234" i="24"/>
  <c r="CN234" i="24"/>
  <c r="DG234" i="24"/>
  <c r="CO234" i="24"/>
  <c r="DH234" i="24"/>
  <c r="CP234" i="24"/>
  <c r="CU234" i="24"/>
  <c r="CI234" i="24"/>
  <c r="CJ234" i="24"/>
  <c r="CK234" i="24"/>
  <c r="BS234" i="24"/>
  <c r="BT234" i="24"/>
  <c r="BU234" i="24"/>
  <c r="BZ234" i="24"/>
  <c r="AZ234" i="24"/>
  <c r="FP234" i="24" s="1"/>
  <c r="CA234" i="24"/>
  <c r="BA234" i="24"/>
  <c r="FQ234" i="24" s="1"/>
  <c r="BB234" i="24"/>
  <c r="FR234" i="24" s="1"/>
  <c r="BC234" i="24"/>
  <c r="FS234" i="24" s="1"/>
  <c r="BD234" i="24"/>
  <c r="FT234" i="24" s="1"/>
  <c r="BE234" i="24"/>
  <c r="FU234" i="24" s="1"/>
  <c r="BF234" i="24"/>
  <c r="FV234" i="24" s="1"/>
  <c r="BG234" i="24"/>
  <c r="FW234" i="24" s="1"/>
  <c r="AI234" i="24"/>
  <c r="EY234" i="24" s="1"/>
  <c r="BI234" i="24"/>
  <c r="AJ234" i="24"/>
  <c r="EZ234" i="24" s="1"/>
  <c r="BJ234" i="24"/>
  <c r="AK234" i="24"/>
  <c r="FA234" i="24" s="1"/>
  <c r="BK234" i="24"/>
  <c r="AY234" i="24"/>
  <c r="FO234" i="24" s="1"/>
  <c r="AL234" i="24"/>
  <c r="FB234" i="24" s="1"/>
  <c r="CQ234" i="24"/>
  <c r="BL234" i="24"/>
  <c r="AM234" i="24"/>
  <c r="FC234" i="24" s="1"/>
  <c r="CR234" i="24"/>
  <c r="BM234" i="24"/>
  <c r="AO234" i="24"/>
  <c r="FE234" i="24" s="1"/>
  <c r="CS234" i="24"/>
  <c r="BN234" i="24"/>
  <c r="AP234" i="24"/>
  <c r="FF234" i="24" s="1"/>
  <c r="CT234" i="24"/>
  <c r="AG234" i="24"/>
  <c r="EW234" i="24" s="1"/>
  <c r="AH234" i="24"/>
  <c r="EX234" i="24" s="1"/>
  <c r="BQ234" i="24"/>
  <c r="Y234" i="24"/>
  <c r="EO234" i="24" s="1"/>
  <c r="AQ234" i="24"/>
  <c r="FG234" i="24" s="1"/>
  <c r="Z234" i="24"/>
  <c r="EP234" i="24" s="1"/>
  <c r="S234" i="24"/>
  <c r="EI234" i="24" s="1"/>
  <c r="AR234" i="24"/>
  <c r="FH234" i="24" s="1"/>
  <c r="AE234" i="24"/>
  <c r="EU234" i="24" s="1"/>
  <c r="AA234" i="24"/>
  <c r="EQ234" i="24" s="1"/>
  <c r="BW234" i="24"/>
  <c r="AS234" i="24"/>
  <c r="FI234" i="24" s="1"/>
  <c r="AF234" i="24"/>
  <c r="EV234" i="24" s="1"/>
  <c r="AB234" i="24"/>
  <c r="ER234" i="24" s="1"/>
  <c r="BV234" i="24"/>
  <c r="BX234" i="24"/>
  <c r="AT234" i="24"/>
  <c r="FJ234" i="24" s="1"/>
  <c r="AC234" i="24"/>
  <c r="ES234" i="24" s="1"/>
  <c r="K234" i="24"/>
  <c r="EA234" i="24" s="1"/>
  <c r="P234" i="24"/>
  <c r="EF234" i="24" s="1"/>
  <c r="CC234" i="24"/>
  <c r="AU234" i="24"/>
  <c r="FK234" i="24" s="1"/>
  <c r="L234" i="24"/>
  <c r="EB234" i="24" s="1"/>
  <c r="O234" i="24"/>
  <c r="EE234" i="24" s="1"/>
  <c r="Q234" i="24"/>
  <c r="EG234" i="24" s="1"/>
  <c r="CD234" i="24"/>
  <c r="AV234" i="24"/>
  <c r="FL234" i="24" s="1"/>
  <c r="M234" i="24"/>
  <c r="EC234" i="24" s="1"/>
  <c r="R234" i="24"/>
  <c r="EH234" i="24" s="1"/>
  <c r="BY234" i="24"/>
  <c r="AW234" i="24"/>
  <c r="FM234" i="24" s="1"/>
  <c r="N234" i="24"/>
  <c r="ED234" i="24" s="1"/>
  <c r="U234" i="24"/>
  <c r="EK234" i="24" s="1"/>
  <c r="CG234" i="24"/>
  <c r="CH234" i="24"/>
  <c r="V234" i="24"/>
  <c r="EL234" i="24" s="1"/>
  <c r="X234" i="24"/>
  <c r="EN234" i="24" s="1"/>
  <c r="CE234" i="24"/>
  <c r="BO234" i="24"/>
  <c r="W234" i="24"/>
  <c r="EM234" i="24" s="1"/>
  <c r="BP234" i="24"/>
  <c r="CF234" i="24"/>
  <c r="DT204" i="24"/>
  <c r="DU204" i="24"/>
  <c r="DV204" i="24"/>
  <c r="DW204" i="24"/>
  <c r="DX204" i="24"/>
  <c r="DY204" i="24"/>
  <c r="DQ204" i="24"/>
  <c r="DR204" i="24"/>
  <c r="DS204" i="24"/>
  <c r="DG204" i="24"/>
  <c r="CS204" i="24"/>
  <c r="DH204" i="24"/>
  <c r="CT204" i="24"/>
  <c r="DI204" i="24"/>
  <c r="CU204" i="24"/>
  <c r="DJ204" i="24"/>
  <c r="DK204" i="24"/>
  <c r="DL204" i="24"/>
  <c r="DM204" i="24"/>
  <c r="DN204" i="24"/>
  <c r="CG204" i="24"/>
  <c r="CH204" i="24"/>
  <c r="CI204" i="24"/>
  <c r="DO204" i="24"/>
  <c r="CC204" i="24"/>
  <c r="CD204" i="24"/>
  <c r="CE204" i="24"/>
  <c r="CF204" i="24"/>
  <c r="CO204" i="24"/>
  <c r="CJ204" i="24"/>
  <c r="BX204" i="24"/>
  <c r="CP204" i="24"/>
  <c r="CK204" i="24"/>
  <c r="BY204" i="24"/>
  <c r="CQ204" i="24"/>
  <c r="BZ204" i="24"/>
  <c r="CR204" i="24"/>
  <c r="CA204" i="24"/>
  <c r="BJ204" i="24"/>
  <c r="BK204" i="24"/>
  <c r="BL204" i="24"/>
  <c r="BM204" i="24"/>
  <c r="BN204" i="24"/>
  <c r="BO204" i="24"/>
  <c r="BP204" i="24"/>
  <c r="BQ204" i="24"/>
  <c r="BT204" i="24"/>
  <c r="BU204" i="24"/>
  <c r="AO204" i="24"/>
  <c r="FE204" i="24" s="1"/>
  <c r="BV204" i="24"/>
  <c r="AP204" i="24"/>
  <c r="FF204" i="24" s="1"/>
  <c r="BW204" i="24"/>
  <c r="AQ204" i="24"/>
  <c r="FG204" i="24" s="1"/>
  <c r="AS204" i="24"/>
  <c r="FI204" i="24" s="1"/>
  <c r="AT204" i="24"/>
  <c r="FJ204" i="24" s="1"/>
  <c r="AV204" i="24"/>
  <c r="FL204" i="24" s="1"/>
  <c r="AY204" i="24"/>
  <c r="FO204" i="24" s="1"/>
  <c r="AW204" i="24"/>
  <c r="FM204" i="24" s="1"/>
  <c r="AZ204" i="24"/>
  <c r="FP204" i="24" s="1"/>
  <c r="BA204" i="24"/>
  <c r="FQ204" i="24" s="1"/>
  <c r="BB204" i="24"/>
  <c r="FR204" i="24" s="1"/>
  <c r="BC204" i="24"/>
  <c r="FS204" i="24" s="1"/>
  <c r="BD204" i="24"/>
  <c r="FT204" i="24" s="1"/>
  <c r="AE204" i="24"/>
  <c r="EU204" i="24" s="1"/>
  <c r="AF204" i="24"/>
  <c r="EV204" i="24" s="1"/>
  <c r="W204" i="24"/>
  <c r="EM204" i="24" s="1"/>
  <c r="AG204" i="24"/>
  <c r="EW204" i="24" s="1"/>
  <c r="X204" i="24"/>
  <c r="EN204" i="24" s="1"/>
  <c r="AH204" i="24"/>
  <c r="EX204" i="24" s="1"/>
  <c r="Y204" i="24"/>
  <c r="EO204" i="24" s="1"/>
  <c r="BE204" i="24"/>
  <c r="FU204" i="24" s="1"/>
  <c r="AI204" i="24"/>
  <c r="EY204" i="24" s="1"/>
  <c r="Z204" i="24"/>
  <c r="EP204" i="24" s="1"/>
  <c r="BF204" i="24"/>
  <c r="FV204" i="24" s="1"/>
  <c r="AJ204" i="24"/>
  <c r="EZ204" i="24" s="1"/>
  <c r="AA204" i="24"/>
  <c r="EQ204" i="24" s="1"/>
  <c r="BI204" i="24"/>
  <c r="BG204" i="24"/>
  <c r="FW204" i="24" s="1"/>
  <c r="AK204" i="24"/>
  <c r="FA204" i="24" s="1"/>
  <c r="AB204" i="24"/>
  <c r="ER204" i="24" s="1"/>
  <c r="CM204" i="24"/>
  <c r="AL204" i="24"/>
  <c r="FB204" i="24" s="1"/>
  <c r="AC204" i="24"/>
  <c r="ES204" i="24" s="1"/>
  <c r="CN204" i="24"/>
  <c r="AM204" i="24"/>
  <c r="FC204" i="24" s="1"/>
  <c r="Q204" i="24"/>
  <c r="EG204" i="24" s="1"/>
  <c r="R204" i="24"/>
  <c r="EH204" i="24" s="1"/>
  <c r="K204" i="24"/>
  <c r="EA204" i="24" s="1"/>
  <c r="L204" i="24"/>
  <c r="EB204" i="24" s="1"/>
  <c r="S204" i="24"/>
  <c r="EI204" i="24" s="1"/>
  <c r="AU204" i="24"/>
  <c r="FK204" i="24" s="1"/>
  <c r="BS204" i="24"/>
  <c r="AR204" i="24"/>
  <c r="FH204" i="24" s="1"/>
  <c r="M204" i="24"/>
  <c r="EC204" i="24" s="1"/>
  <c r="N204" i="24"/>
  <c r="ED204" i="24" s="1"/>
  <c r="U204" i="24"/>
  <c r="EK204" i="24" s="1"/>
  <c r="O204" i="24"/>
  <c r="EE204" i="24" s="1"/>
  <c r="V204" i="24"/>
  <c r="EL204" i="24" s="1"/>
  <c r="P204" i="24"/>
  <c r="EF204" i="24" s="1"/>
  <c r="DT244" i="24"/>
  <c r="DU244" i="24"/>
  <c r="DV244" i="24"/>
  <c r="DW244" i="24"/>
  <c r="DX244" i="24"/>
  <c r="DY244" i="24"/>
  <c r="DQ244" i="24"/>
  <c r="DR244" i="24"/>
  <c r="DS244" i="24"/>
  <c r="DK244" i="24"/>
  <c r="CS244" i="24"/>
  <c r="DL244" i="24"/>
  <c r="CT244" i="24"/>
  <c r="DM244" i="24"/>
  <c r="CU244" i="24"/>
  <c r="DN244" i="24"/>
  <c r="DO244" i="24"/>
  <c r="DG244" i="24"/>
  <c r="DH244" i="24"/>
  <c r="CG244" i="24"/>
  <c r="DI244" i="24"/>
  <c r="CM244" i="24"/>
  <c r="DJ244" i="24"/>
  <c r="CN244" i="24"/>
  <c r="CI244" i="24"/>
  <c r="CO244" i="24"/>
  <c r="CP244" i="24"/>
  <c r="CQ244" i="24"/>
  <c r="CR244" i="24"/>
  <c r="CC244" i="24"/>
  <c r="CD244" i="24"/>
  <c r="BX244" i="24"/>
  <c r="CE244" i="24"/>
  <c r="BY244" i="24"/>
  <c r="CF244" i="24"/>
  <c r="BZ244" i="24"/>
  <c r="CH244" i="24"/>
  <c r="CA244" i="24"/>
  <c r="CJ244" i="24"/>
  <c r="CK244" i="24"/>
  <c r="BJ244" i="24"/>
  <c r="BK244" i="24"/>
  <c r="BL244" i="24"/>
  <c r="BM244" i="24"/>
  <c r="BN244" i="24"/>
  <c r="BO244" i="24"/>
  <c r="BP244" i="24"/>
  <c r="BQ244" i="24"/>
  <c r="AO244" i="24"/>
  <c r="FE244" i="24" s="1"/>
  <c r="AP244" i="24"/>
  <c r="FF244" i="24" s="1"/>
  <c r="AQ244" i="24"/>
  <c r="FG244" i="24" s="1"/>
  <c r="AY244" i="24"/>
  <c r="FO244" i="24" s="1"/>
  <c r="AS244" i="24"/>
  <c r="FI244" i="24" s="1"/>
  <c r="AZ244" i="24"/>
  <c r="FP244" i="24" s="1"/>
  <c r="AT244" i="24"/>
  <c r="FJ244" i="24" s="1"/>
  <c r="BS244" i="24"/>
  <c r="BI244" i="24"/>
  <c r="BA244" i="24"/>
  <c r="FQ244" i="24" s="1"/>
  <c r="BT244" i="24"/>
  <c r="BU244" i="24"/>
  <c r="BV244" i="24"/>
  <c r="AE244" i="24"/>
  <c r="EU244" i="24" s="1"/>
  <c r="BW244" i="24"/>
  <c r="AL244" i="24"/>
  <c r="FB244" i="24" s="1"/>
  <c r="W244" i="24"/>
  <c r="EM244" i="24" s="1"/>
  <c r="AM244" i="24"/>
  <c r="FC244" i="24" s="1"/>
  <c r="X244" i="24"/>
  <c r="EN244" i="24" s="1"/>
  <c r="Y244" i="24"/>
  <c r="EO244" i="24" s="1"/>
  <c r="Z244" i="24"/>
  <c r="EP244" i="24" s="1"/>
  <c r="AA244" i="24"/>
  <c r="EQ244" i="24" s="1"/>
  <c r="AB244" i="24"/>
  <c r="ER244" i="24" s="1"/>
  <c r="BB244" i="24"/>
  <c r="FR244" i="24" s="1"/>
  <c r="AC244" i="24"/>
  <c r="ES244" i="24" s="1"/>
  <c r="BC244" i="24"/>
  <c r="FS244" i="24" s="1"/>
  <c r="BD244" i="24"/>
  <c r="FT244" i="24" s="1"/>
  <c r="Q244" i="24"/>
  <c r="EG244" i="24" s="1"/>
  <c r="BE244" i="24"/>
  <c r="FU244" i="24" s="1"/>
  <c r="R244" i="24"/>
  <c r="EH244" i="24" s="1"/>
  <c r="BF244" i="24"/>
  <c r="FV244" i="24" s="1"/>
  <c r="S244" i="24"/>
  <c r="EI244" i="24" s="1"/>
  <c r="K244" i="24"/>
  <c r="EA244" i="24" s="1"/>
  <c r="L244" i="24"/>
  <c r="EB244" i="24" s="1"/>
  <c r="BG244" i="24"/>
  <c r="FW244" i="24" s="1"/>
  <c r="AF244" i="24"/>
  <c r="EV244" i="24" s="1"/>
  <c r="U244" i="24"/>
  <c r="EK244" i="24" s="1"/>
  <c r="AW244" i="24"/>
  <c r="FM244" i="24" s="1"/>
  <c r="AR244" i="24"/>
  <c r="FH244" i="24" s="1"/>
  <c r="AU244" i="24"/>
  <c r="FK244" i="24" s="1"/>
  <c r="AV244" i="24"/>
  <c r="FL244" i="24" s="1"/>
  <c r="AG244" i="24"/>
  <c r="EW244" i="24" s="1"/>
  <c r="V244" i="24"/>
  <c r="EL244" i="24" s="1"/>
  <c r="AK244" i="24"/>
  <c r="FA244" i="24" s="1"/>
  <c r="M244" i="24"/>
  <c r="EC244" i="24" s="1"/>
  <c r="N244" i="24"/>
  <c r="ED244" i="24" s="1"/>
  <c r="AI244" i="24"/>
  <c r="EY244" i="24" s="1"/>
  <c r="O244" i="24"/>
  <c r="EE244" i="24" s="1"/>
  <c r="P244" i="24"/>
  <c r="EF244" i="24" s="1"/>
  <c r="AH244" i="24"/>
  <c r="EX244" i="24" s="1"/>
  <c r="AJ244" i="24"/>
  <c r="EZ244" i="24" s="1"/>
  <c r="DQ199" i="24"/>
  <c r="DY199" i="24"/>
  <c r="DG199" i="24"/>
  <c r="DH199" i="24"/>
  <c r="DI199" i="24"/>
  <c r="DJ199" i="24"/>
  <c r="DK199" i="24"/>
  <c r="DU199" i="24"/>
  <c r="DL199" i="24"/>
  <c r="CG199" i="24"/>
  <c r="DV199" i="24"/>
  <c r="DM199" i="24"/>
  <c r="CM199" i="24"/>
  <c r="DW199" i="24"/>
  <c r="DN199" i="24"/>
  <c r="CN199" i="24"/>
  <c r="DX199" i="24"/>
  <c r="DO199" i="24"/>
  <c r="CO199" i="24"/>
  <c r="CP199" i="24"/>
  <c r="CQ199" i="24"/>
  <c r="CR199" i="24"/>
  <c r="CS199" i="24"/>
  <c r="DR199" i="24"/>
  <c r="DS199" i="24"/>
  <c r="DT199" i="24"/>
  <c r="CH199" i="24"/>
  <c r="CI199" i="24"/>
  <c r="CJ199" i="24"/>
  <c r="CK199" i="24"/>
  <c r="CC199" i="24"/>
  <c r="BO199" i="24"/>
  <c r="CD199" i="24"/>
  <c r="BP199" i="24"/>
  <c r="CE199" i="24"/>
  <c r="BQ199" i="24"/>
  <c r="CF199" i="24"/>
  <c r="AY199" i="24"/>
  <c r="FO199" i="24" s="1"/>
  <c r="AZ199" i="24"/>
  <c r="FP199" i="24" s="1"/>
  <c r="BS199" i="24"/>
  <c r="BA199" i="24"/>
  <c r="FQ199" i="24" s="1"/>
  <c r="BT199" i="24"/>
  <c r="BB199" i="24"/>
  <c r="FR199" i="24" s="1"/>
  <c r="BU199" i="24"/>
  <c r="AS199" i="24"/>
  <c r="FI199" i="24" s="1"/>
  <c r="BV199" i="24"/>
  <c r="AT199" i="24"/>
  <c r="FJ199" i="24" s="1"/>
  <c r="BW199" i="24"/>
  <c r="BI199" i="24"/>
  <c r="AU199" i="24"/>
  <c r="FK199" i="24" s="1"/>
  <c r="BX199" i="24"/>
  <c r="BJ199" i="24"/>
  <c r="AV199" i="24"/>
  <c r="FL199" i="24" s="1"/>
  <c r="BY199" i="24"/>
  <c r="BK199" i="24"/>
  <c r="BC199" i="24"/>
  <c r="FS199" i="24" s="1"/>
  <c r="BZ199" i="24"/>
  <c r="BL199" i="24"/>
  <c r="BD199" i="24"/>
  <c r="FT199" i="24" s="1"/>
  <c r="CA199" i="24"/>
  <c r="BM199" i="24"/>
  <c r="BE199" i="24"/>
  <c r="FU199" i="24" s="1"/>
  <c r="BN199" i="24"/>
  <c r="BF199" i="24"/>
  <c r="FV199" i="24" s="1"/>
  <c r="AE199" i="24"/>
  <c r="EU199" i="24" s="1"/>
  <c r="AF199" i="24"/>
  <c r="EV199" i="24" s="1"/>
  <c r="AG199" i="24"/>
  <c r="EW199" i="24" s="1"/>
  <c r="AH199" i="24"/>
  <c r="EX199" i="24" s="1"/>
  <c r="AI199" i="24"/>
  <c r="EY199" i="24" s="1"/>
  <c r="AO199" i="24"/>
  <c r="FE199" i="24" s="1"/>
  <c r="AJ199" i="24"/>
  <c r="EZ199" i="24" s="1"/>
  <c r="CT199" i="24"/>
  <c r="AB199" i="24"/>
  <c r="ER199" i="24" s="1"/>
  <c r="CU199" i="24"/>
  <c r="AC199" i="24"/>
  <c r="ES199" i="24" s="1"/>
  <c r="AM199" i="24"/>
  <c r="FC199" i="24" s="1"/>
  <c r="AQ199" i="24"/>
  <c r="FG199" i="24" s="1"/>
  <c r="Q199" i="24"/>
  <c r="EG199" i="24" s="1"/>
  <c r="K199" i="24"/>
  <c r="EA199" i="24" s="1"/>
  <c r="AA199" i="24"/>
  <c r="EQ199" i="24" s="1"/>
  <c r="BG199" i="24"/>
  <c r="FW199" i="24" s="1"/>
  <c r="W199" i="24"/>
  <c r="EM199" i="24" s="1"/>
  <c r="X199" i="24"/>
  <c r="EN199" i="24" s="1"/>
  <c r="AP199" i="24"/>
  <c r="FF199" i="24" s="1"/>
  <c r="L199" i="24"/>
  <c r="EB199" i="24" s="1"/>
  <c r="N199" i="24"/>
  <c r="ED199" i="24" s="1"/>
  <c r="Y199" i="24"/>
  <c r="EO199" i="24" s="1"/>
  <c r="Z199" i="24"/>
  <c r="EP199" i="24" s="1"/>
  <c r="M199" i="24"/>
  <c r="EC199" i="24" s="1"/>
  <c r="U199" i="24"/>
  <c r="EK199" i="24" s="1"/>
  <c r="V199" i="24"/>
  <c r="EL199" i="24" s="1"/>
  <c r="O199" i="24"/>
  <c r="EE199" i="24" s="1"/>
  <c r="P199" i="24"/>
  <c r="EF199" i="24" s="1"/>
  <c r="S199" i="24"/>
  <c r="EI199" i="24" s="1"/>
  <c r="AW199" i="24"/>
  <c r="FM199" i="24" s="1"/>
  <c r="AK199" i="24"/>
  <c r="FA199" i="24" s="1"/>
  <c r="AL199" i="24"/>
  <c r="FB199" i="24" s="1"/>
  <c r="AR199" i="24"/>
  <c r="FH199" i="24" s="1"/>
  <c r="R199" i="24"/>
  <c r="EH199" i="24" s="1"/>
  <c r="K88" i="34" l="1"/>
  <c r="K87" i="34"/>
  <c r="K79" i="34" s="1"/>
  <c r="K86" i="34"/>
  <c r="K84" i="34"/>
  <c r="K83" i="34"/>
  <c r="K81" i="34"/>
  <c r="K80" i="34"/>
  <c r="K77" i="34"/>
  <c r="K76" i="34"/>
  <c r="K69" i="34"/>
  <c r="K68" i="34"/>
  <c r="K64" i="34"/>
  <c r="K60" i="34"/>
  <c r="K59" i="34"/>
  <c r="K56" i="34"/>
  <c r="K51" i="34"/>
  <c r="K50" i="34"/>
  <c r="K49" i="34"/>
  <c r="K46" i="34"/>
  <c r="K45" i="34"/>
  <c r="K44" i="34"/>
  <c r="K43" i="34"/>
  <c r="K41" i="34"/>
  <c r="K40" i="34"/>
  <c r="K39" i="34"/>
  <c r="K22" i="34"/>
  <c r="K21" i="34"/>
  <c r="K18" i="34"/>
  <c r="K11" i="34"/>
  <c r="K10" i="34"/>
  <c r="K9" i="34"/>
  <c r="L88" i="32" l="1"/>
  <c r="L87" i="32"/>
  <c r="L79" i="32" s="1"/>
  <c r="L86" i="32"/>
  <c r="L84" i="32"/>
  <c r="L83" i="32"/>
  <c r="L81" i="32"/>
  <c r="L80" i="32"/>
  <c r="L77" i="32"/>
  <c r="L76" i="32"/>
  <c r="L69" i="32"/>
  <c r="L68" i="32"/>
  <c r="L64" i="32"/>
  <c r="L60" i="32"/>
  <c r="L59" i="32"/>
  <c r="L56" i="32"/>
  <c r="L51" i="32"/>
  <c r="L50" i="32"/>
  <c r="L49" i="32"/>
  <c r="L46" i="32"/>
  <c r="L45" i="32"/>
  <c r="L39" i="32" s="1"/>
  <c r="L44" i="32"/>
  <c r="L43" i="32"/>
  <c r="L41" i="32"/>
  <c r="L40" i="32"/>
  <c r="L21" i="32"/>
  <c r="L20" i="32"/>
  <c r="L17" i="32"/>
  <c r="L9" i="32"/>
  <c r="L8" i="32"/>
  <c r="L47" i="32" l="1"/>
  <c r="L89" i="32"/>
  <c r="D32" i="48"/>
  <c r="F13" i="32" l="1"/>
  <c r="Y30" i="32"/>
  <c r="AJ31" i="34" s="1"/>
  <c r="AK31" i="34" s="1"/>
  <c r="AL31" i="34" s="1"/>
  <c r="AM31" i="34" s="1"/>
  <c r="X30" i="32"/>
  <c r="AI31" i="34" s="1"/>
  <c r="V30" i="32"/>
  <c r="AG31" i="34" s="1"/>
  <c r="U30" i="32"/>
  <c r="AF31" i="34" s="1"/>
  <c r="T30" i="32"/>
  <c r="AE31" i="34" s="1"/>
  <c r="R30" i="32"/>
  <c r="AC31" i="34" s="1"/>
  <c r="X29" i="32"/>
  <c r="AI30" i="34" s="1"/>
  <c r="W29" i="32"/>
  <c r="AH30" i="34" s="1"/>
  <c r="V29" i="32"/>
  <c r="AG30" i="34" s="1"/>
  <c r="T29" i="32"/>
  <c r="AE30" i="34" s="1"/>
  <c r="S29" i="32"/>
  <c r="AD30" i="34" s="1"/>
  <c r="R29" i="32"/>
  <c r="AC30" i="34" s="1"/>
  <c r="Y28" i="32"/>
  <c r="AJ29" i="34" s="1"/>
  <c r="AK29" i="34" s="1"/>
  <c r="AL29" i="34" s="1"/>
  <c r="AM29" i="34" s="1"/>
  <c r="X28" i="32"/>
  <c r="V28" i="32"/>
  <c r="AG29" i="34" s="1"/>
  <c r="U28" i="32"/>
  <c r="AF29" i="34" s="1"/>
  <c r="T28" i="32"/>
  <c r="S28" i="32"/>
  <c r="AD29" i="34" s="1"/>
  <c r="R28" i="32"/>
  <c r="AC29" i="34" s="1"/>
  <c r="Y27" i="32"/>
  <c r="X27" i="32"/>
  <c r="V27" i="32"/>
  <c r="U27" i="32"/>
  <c r="T27" i="32"/>
  <c r="R27" i="32"/>
  <c r="X26" i="32"/>
  <c r="AI27" i="34" s="1"/>
  <c r="W26" i="32"/>
  <c r="AH27" i="34" s="1"/>
  <c r="V26" i="32"/>
  <c r="AG27" i="34" s="1"/>
  <c r="T26" i="32"/>
  <c r="AE27" i="34" s="1"/>
  <c r="S26" i="32"/>
  <c r="AD27" i="34" s="1"/>
  <c r="R26" i="32"/>
  <c r="AC27" i="34" s="1"/>
  <c r="Y25" i="32"/>
  <c r="U25" i="32"/>
  <c r="X22" i="32"/>
  <c r="T22" i="32"/>
  <c r="R22" i="32"/>
  <c r="AC25" i="34" s="1"/>
  <c r="X24" i="32"/>
  <c r="AI24" i="34" s="1"/>
  <c r="V24" i="32"/>
  <c r="AG24" i="34" s="1"/>
  <c r="U24" i="32"/>
  <c r="AF24" i="34" s="1"/>
  <c r="T24" i="32"/>
  <c r="AE24" i="34" s="1"/>
  <c r="R24" i="32"/>
  <c r="AC24" i="34" s="1"/>
  <c r="X23" i="32"/>
  <c r="V23" i="32"/>
  <c r="T23" i="32"/>
  <c r="R23" i="32"/>
  <c r="AC23" i="34" s="1"/>
  <c r="X21" i="32"/>
  <c r="V21" i="32"/>
  <c r="AG22" i="34" s="1"/>
  <c r="T21" i="32"/>
  <c r="AE22" i="34" s="1"/>
  <c r="R21" i="32"/>
  <c r="AC22" i="34" s="1"/>
  <c r="X20" i="32"/>
  <c r="V20" i="32"/>
  <c r="T20" i="32"/>
  <c r="R20" i="32"/>
  <c r="O11" i="36"/>
  <c r="I16" i="32" l="1"/>
  <c r="I14" i="32"/>
  <c r="I11" i="32"/>
  <c r="I13" i="32"/>
  <c r="I34" i="32"/>
  <c r="AG23" i="34"/>
  <c r="I36" i="32"/>
  <c r="I23" i="32"/>
  <c r="I22" i="32"/>
  <c r="S23" i="32"/>
  <c r="W23" i="32"/>
  <c r="W24" i="32"/>
  <c r="AH24" i="34" s="1"/>
  <c r="S22" i="32"/>
  <c r="G16" i="32"/>
  <c r="G11" i="32"/>
  <c r="G13" i="32"/>
  <c r="K11" i="32"/>
  <c r="K13" i="32"/>
  <c r="K14" i="32"/>
  <c r="K16" i="32"/>
  <c r="AI22" i="34"/>
  <c r="K10" i="32"/>
  <c r="G36" i="32"/>
  <c r="G23" i="32"/>
  <c r="AE23" i="34"/>
  <c r="K36" i="32"/>
  <c r="K23" i="32"/>
  <c r="K22" i="32"/>
  <c r="K34" i="32"/>
  <c r="AI23" i="34"/>
  <c r="AE28" i="34"/>
  <c r="G52" i="32"/>
  <c r="AI28" i="34"/>
  <c r="K52" i="32"/>
  <c r="K58" i="32"/>
  <c r="AG25" i="34"/>
  <c r="V22" i="32"/>
  <c r="I58" i="32"/>
  <c r="I52" i="32"/>
  <c r="S24" i="32"/>
  <c r="W22" i="32"/>
  <c r="U23" i="32"/>
  <c r="H37" i="32" s="1"/>
  <c r="Y23" i="32"/>
  <c r="Y24" i="32"/>
  <c r="AJ24" i="34" s="1"/>
  <c r="AK24" i="34" s="1"/>
  <c r="AL24" i="34" s="1"/>
  <c r="AM24" i="34" s="1"/>
  <c r="U22" i="32"/>
  <c r="Y22" i="32"/>
  <c r="AJ26" i="34"/>
  <c r="H54" i="32"/>
  <c r="H58" i="32"/>
  <c r="H52" i="32"/>
  <c r="AJ28" i="34"/>
  <c r="L58" i="32"/>
  <c r="L57" i="32"/>
  <c r="L54" i="32"/>
  <c r="L52" i="32"/>
  <c r="Y19" i="32"/>
  <c r="R25" i="32"/>
  <c r="F75" i="32" s="1"/>
  <c r="X19" i="32"/>
  <c r="Y20" i="32"/>
  <c r="U19" i="32"/>
  <c r="AF20" i="34" s="1"/>
  <c r="AF25" i="34"/>
  <c r="T19" i="32"/>
  <c r="U20" i="32"/>
  <c r="E15" i="32"/>
  <c r="AC21" i="34"/>
  <c r="E13" i="32"/>
  <c r="E37" i="32"/>
  <c r="E32" i="32"/>
  <c r="E35" i="32"/>
  <c r="I37" i="32"/>
  <c r="I32" i="32"/>
  <c r="I35" i="32"/>
  <c r="I57" i="32"/>
  <c r="I54" i="32"/>
  <c r="AG28" i="34"/>
  <c r="AF26" i="34"/>
  <c r="I15" i="32"/>
  <c r="E57" i="32"/>
  <c r="G58" i="32"/>
  <c r="E54" i="32"/>
  <c r="AC28" i="34"/>
  <c r="AE21" i="34"/>
  <c r="G15" i="32"/>
  <c r="AI21" i="34"/>
  <c r="K15" i="32"/>
  <c r="AE25" i="34"/>
  <c r="G32" i="32"/>
  <c r="G37" i="32"/>
  <c r="AI25" i="34"/>
  <c r="K37" i="32"/>
  <c r="K32" i="32"/>
  <c r="AE29" i="34"/>
  <c r="G57" i="32"/>
  <c r="AI29" i="34"/>
  <c r="K57" i="32"/>
  <c r="S21" i="32"/>
  <c r="AD22" i="34" s="1"/>
  <c r="W21" i="32"/>
  <c r="S25" i="32"/>
  <c r="F70" i="32" s="1"/>
  <c r="W25" i="32"/>
  <c r="AG21" i="34"/>
  <c r="S30" i="32"/>
  <c r="AD31" i="34" s="1"/>
  <c r="G35" i="32"/>
  <c r="AF28" i="34"/>
  <c r="V19" i="32"/>
  <c r="S20" i="32"/>
  <c r="W20" i="32"/>
  <c r="T25" i="32"/>
  <c r="G70" i="32" s="1"/>
  <c r="X25" i="32"/>
  <c r="U26" i="32"/>
  <c r="AF27" i="34" s="1"/>
  <c r="Y26" i="32"/>
  <c r="AJ27" i="34" s="1"/>
  <c r="AK27" i="34" s="1"/>
  <c r="AL27" i="34" s="1"/>
  <c r="AM27" i="34" s="1"/>
  <c r="W28" i="32"/>
  <c r="AH29" i="34" s="1"/>
  <c r="G54" i="32"/>
  <c r="K54" i="32"/>
  <c r="H57" i="32"/>
  <c r="V25" i="32"/>
  <c r="W30" i="32"/>
  <c r="AH31" i="34" s="1"/>
  <c r="K35" i="32"/>
  <c r="E74" i="32"/>
  <c r="R19" i="32"/>
  <c r="S19" i="32"/>
  <c r="W19" i="32"/>
  <c r="U21" i="32"/>
  <c r="AF22" i="34" s="1"/>
  <c r="Y21" i="32"/>
  <c r="S27" i="32"/>
  <c r="F52" i="32" s="1"/>
  <c r="W27" i="32"/>
  <c r="U29" i="32"/>
  <c r="AF30" i="34" s="1"/>
  <c r="Y29" i="32"/>
  <c r="AJ30" i="34" s="1"/>
  <c r="AK30" i="34" s="1"/>
  <c r="AL30" i="34" s="1"/>
  <c r="AM30" i="34" s="1"/>
  <c r="AC26" i="34" l="1"/>
  <c r="E73" i="32"/>
  <c r="H32" i="32"/>
  <c r="F11" i="32"/>
  <c r="AD24" i="34"/>
  <c r="AD25" i="34"/>
  <c r="H35" i="32"/>
  <c r="H147" i="30" s="1"/>
  <c r="AJ25" i="34"/>
  <c r="AK25" i="34" s="1"/>
  <c r="AL25" i="34" s="1"/>
  <c r="AM25" i="34" s="1"/>
  <c r="L70" i="32"/>
  <c r="L422" i="30" s="1"/>
  <c r="H70" i="32"/>
  <c r="H425" i="30" s="1"/>
  <c r="L632" i="30"/>
  <c r="L628" i="30"/>
  <c r="L624" i="30"/>
  <c r="L620" i="30"/>
  <c r="L616" i="30"/>
  <c r="G613" i="30"/>
  <c r="L612" i="30"/>
  <c r="H612" i="30"/>
  <c r="G609" i="30"/>
  <c r="L608" i="30"/>
  <c r="H608" i="30"/>
  <c r="L604" i="30"/>
  <c r="L600" i="30"/>
  <c r="L596" i="30"/>
  <c r="L592" i="30"/>
  <c r="L588" i="30"/>
  <c r="G585" i="30"/>
  <c r="L584" i="30"/>
  <c r="G581" i="30"/>
  <c r="L580" i="30"/>
  <c r="L576" i="30"/>
  <c r="L572" i="30"/>
  <c r="L568" i="30"/>
  <c r="L564" i="30"/>
  <c r="L560" i="30"/>
  <c r="L556" i="30"/>
  <c r="L552" i="30"/>
  <c r="L548" i="30"/>
  <c r="L544" i="30"/>
  <c r="L540" i="30"/>
  <c r="L528" i="30"/>
  <c r="L524" i="30"/>
  <c r="L520" i="30"/>
  <c r="L516" i="30"/>
  <c r="L512" i="30"/>
  <c r="L508" i="30"/>
  <c r="L504" i="30"/>
  <c r="L631" i="30"/>
  <c r="L627" i="30"/>
  <c r="L623" i="30"/>
  <c r="L619" i="30"/>
  <c r="L615" i="30"/>
  <c r="G612" i="30"/>
  <c r="L611" i="30"/>
  <c r="H611" i="30"/>
  <c r="G608" i="30"/>
  <c r="L607" i="30"/>
  <c r="L603" i="30"/>
  <c r="L599" i="30"/>
  <c r="L595" i="30"/>
  <c r="L591" i="30"/>
  <c r="L587" i="30"/>
  <c r="G584" i="30"/>
  <c r="L583" i="30"/>
  <c r="G580" i="30"/>
  <c r="L579" i="30"/>
  <c r="L575" i="30"/>
  <c r="L571" i="30"/>
  <c r="L567" i="30"/>
  <c r="L563" i="30"/>
  <c r="L559" i="30"/>
  <c r="L555" i="30"/>
  <c r="L551" i="30"/>
  <c r="L547" i="30"/>
  <c r="L543" i="30"/>
  <c r="L531" i="30"/>
  <c r="L527" i="30"/>
  <c r="L523" i="30"/>
  <c r="L519" i="30"/>
  <c r="L515" i="30"/>
  <c r="L511" i="30"/>
  <c r="L507" i="30"/>
  <c r="L503" i="30"/>
  <c r="L630" i="30"/>
  <c r="L626" i="30"/>
  <c r="L622" i="30"/>
  <c r="L618" i="30"/>
  <c r="L614" i="30"/>
  <c r="G611" i="30"/>
  <c r="L610" i="30"/>
  <c r="H610" i="30"/>
  <c r="L606" i="30"/>
  <c r="L602" i="30"/>
  <c r="L598" i="30"/>
  <c r="L594" i="30"/>
  <c r="L590" i="30"/>
  <c r="L586" i="30"/>
  <c r="G583" i="30"/>
  <c r="L582" i="30"/>
  <c r="G579" i="30"/>
  <c r="L578" i="30"/>
  <c r="L574" i="30"/>
  <c r="L570" i="30"/>
  <c r="L566" i="30"/>
  <c r="L562" i="30"/>
  <c r="L558" i="30"/>
  <c r="L554" i="30"/>
  <c r="L550" i="30"/>
  <c r="L546" i="30"/>
  <c r="L542" i="30"/>
  <c r="L530" i="30"/>
  <c r="L526" i="30"/>
  <c r="L522" i="30"/>
  <c r="L518" i="30"/>
  <c r="L514" i="30"/>
  <c r="L510" i="30"/>
  <c r="L506" i="30"/>
  <c r="L621" i="30"/>
  <c r="H609" i="30"/>
  <c r="L605" i="30"/>
  <c r="L589" i="30"/>
  <c r="L573" i="30"/>
  <c r="L557" i="30"/>
  <c r="L541" i="30"/>
  <c r="L525" i="30"/>
  <c r="L509" i="30"/>
  <c r="G500" i="30"/>
  <c r="L499" i="30"/>
  <c r="G496" i="30"/>
  <c r="L495" i="30"/>
  <c r="L491" i="30"/>
  <c r="L487" i="30"/>
  <c r="L483" i="30"/>
  <c r="L471" i="30"/>
  <c r="L467" i="30"/>
  <c r="L463" i="30"/>
  <c r="L459" i="30"/>
  <c r="L455" i="30"/>
  <c r="G432" i="30"/>
  <c r="G428" i="30"/>
  <c r="G424" i="30"/>
  <c r="L419" i="30"/>
  <c r="L415" i="30"/>
  <c r="L411" i="30"/>
  <c r="L407" i="30"/>
  <c r="L403" i="30"/>
  <c r="L633" i="30"/>
  <c r="L617" i="30"/>
  <c r="L601" i="30"/>
  <c r="L585" i="30"/>
  <c r="G582" i="30"/>
  <c r="L569" i="30"/>
  <c r="L553" i="30"/>
  <c r="L521" i="30"/>
  <c r="L505" i="30"/>
  <c r="L502" i="30"/>
  <c r="G499" i="30"/>
  <c r="L498" i="30"/>
  <c r="G495" i="30"/>
  <c r="L494" i="30"/>
  <c r="L490" i="30"/>
  <c r="L486" i="30"/>
  <c r="L470" i="30"/>
  <c r="L466" i="30"/>
  <c r="L462" i="30"/>
  <c r="L458" i="30"/>
  <c r="L454" i="30"/>
  <c r="G431" i="30"/>
  <c r="G427" i="30"/>
  <c r="G423" i="30"/>
  <c r="L418" i="30"/>
  <c r="L414" i="30"/>
  <c r="L410" i="30"/>
  <c r="L406" i="30"/>
  <c r="L402" i="30"/>
  <c r="L629" i="30"/>
  <c r="L613" i="30"/>
  <c r="G610" i="30"/>
  <c r="L597" i="30"/>
  <c r="L581" i="30"/>
  <c r="L565" i="30"/>
  <c r="L549" i="30"/>
  <c r="L517" i="30"/>
  <c r="L501" i="30"/>
  <c r="G498" i="30"/>
  <c r="L497" i="30"/>
  <c r="G494" i="30"/>
  <c r="L493" i="30"/>
  <c r="L489" i="30"/>
  <c r="L485" i="30"/>
  <c r="L473" i="30"/>
  <c r="L469" i="30"/>
  <c r="L465" i="30"/>
  <c r="L461" i="30"/>
  <c r="L457" i="30"/>
  <c r="L453" i="30"/>
  <c r="G430" i="30"/>
  <c r="G426" i="30"/>
  <c r="G422" i="30"/>
  <c r="L421" i="30"/>
  <c r="L417" i="30"/>
  <c r="L413" i="30"/>
  <c r="L409" i="30"/>
  <c r="L405" i="30"/>
  <c r="L401" i="30"/>
  <c r="L609" i="30"/>
  <c r="L545" i="30"/>
  <c r="L492" i="30"/>
  <c r="L460" i="30"/>
  <c r="G425" i="30"/>
  <c r="L412" i="30"/>
  <c r="L379" i="30"/>
  <c r="L375" i="30"/>
  <c r="L371" i="30"/>
  <c r="L367" i="30"/>
  <c r="L363" i="30"/>
  <c r="L359" i="30"/>
  <c r="K356" i="30"/>
  <c r="G356" i="30"/>
  <c r="L355" i="30"/>
  <c r="H355" i="30"/>
  <c r="I354" i="30"/>
  <c r="K352" i="30"/>
  <c r="G352" i="30"/>
  <c r="L351" i="30"/>
  <c r="H351" i="30"/>
  <c r="I350" i="30"/>
  <c r="L347" i="30"/>
  <c r="L343" i="30"/>
  <c r="L339" i="30"/>
  <c r="L335" i="30"/>
  <c r="L323" i="30"/>
  <c r="H323" i="30"/>
  <c r="I322" i="30"/>
  <c r="K320" i="30"/>
  <c r="G320" i="30"/>
  <c r="L319" i="30"/>
  <c r="H319" i="30"/>
  <c r="I318" i="30"/>
  <c r="K316" i="30"/>
  <c r="G316" i="30"/>
  <c r="L315" i="30"/>
  <c r="H315" i="30"/>
  <c r="I314" i="30"/>
  <c r="K312" i="30"/>
  <c r="G312" i="30"/>
  <c r="L311" i="30"/>
  <c r="H311" i="30"/>
  <c r="I310" i="30"/>
  <c r="K308" i="30"/>
  <c r="G308" i="30"/>
  <c r="L307" i="30"/>
  <c r="H307" i="30"/>
  <c r="I306" i="30"/>
  <c r="K304" i="30"/>
  <c r="G304" i="30"/>
  <c r="L303" i="30"/>
  <c r="H303" i="30"/>
  <c r="L299" i="30"/>
  <c r="L295" i="30"/>
  <c r="L291" i="30"/>
  <c r="L287" i="30"/>
  <c r="L283" i="30"/>
  <c r="L279" i="30"/>
  <c r="L275" i="30"/>
  <c r="L593" i="30"/>
  <c r="L529" i="30"/>
  <c r="L488" i="30"/>
  <c r="L472" i="30"/>
  <c r="L456" i="30"/>
  <c r="L408" i="30"/>
  <c r="L378" i="30"/>
  <c r="L374" i="30"/>
  <c r="L370" i="30"/>
  <c r="L366" i="30"/>
  <c r="L362" i="30"/>
  <c r="L358" i="30"/>
  <c r="I357" i="30"/>
  <c r="K355" i="30"/>
  <c r="G355" i="30"/>
  <c r="L354" i="30"/>
  <c r="H354" i="30"/>
  <c r="I353" i="30"/>
  <c r="K351" i="30"/>
  <c r="G351" i="30"/>
  <c r="L350" i="30"/>
  <c r="H350" i="30"/>
  <c r="I349" i="30"/>
  <c r="L346" i="30"/>
  <c r="L342" i="30"/>
  <c r="L338" i="30"/>
  <c r="L334" i="30"/>
  <c r="K323" i="30"/>
  <c r="G323" i="30"/>
  <c r="L322" i="30"/>
  <c r="H322" i="30"/>
  <c r="I321" i="30"/>
  <c r="K319" i="30"/>
  <c r="G319" i="30"/>
  <c r="L318" i="30"/>
  <c r="H318" i="30"/>
  <c r="I317" i="30"/>
  <c r="K315" i="30"/>
  <c r="G315" i="30"/>
  <c r="L314" i="30"/>
  <c r="H314" i="30"/>
  <c r="I313" i="30"/>
  <c r="K311" i="30"/>
  <c r="G311" i="30"/>
  <c r="L310" i="30"/>
  <c r="H310" i="30"/>
  <c r="I309" i="30"/>
  <c r="K307" i="30"/>
  <c r="G307" i="30"/>
  <c r="L306" i="30"/>
  <c r="H306" i="30"/>
  <c r="I305" i="30"/>
  <c r="K303" i="30"/>
  <c r="G303" i="30"/>
  <c r="L302" i="30"/>
  <c r="L298" i="30"/>
  <c r="L294" i="30"/>
  <c r="L290" i="30"/>
  <c r="L286" i="30"/>
  <c r="L282" i="30"/>
  <c r="L278" i="30"/>
  <c r="L274" i="30"/>
  <c r="H613" i="30"/>
  <c r="L577" i="30"/>
  <c r="L513" i="30"/>
  <c r="L500" i="30"/>
  <c r="G497" i="30"/>
  <c r="L484" i="30"/>
  <c r="L468" i="30"/>
  <c r="L452" i="30"/>
  <c r="L420" i="30"/>
  <c r="L404" i="30"/>
  <c r="L377" i="30"/>
  <c r="L373" i="30"/>
  <c r="L369" i="30"/>
  <c r="L365" i="30"/>
  <c r="L361" i="30"/>
  <c r="L357" i="30"/>
  <c r="H357" i="30"/>
  <c r="I356" i="30"/>
  <c r="K354" i="30"/>
  <c r="G354" i="30"/>
  <c r="L353" i="30"/>
  <c r="H353" i="30"/>
  <c r="I352" i="30"/>
  <c r="K350" i="30"/>
  <c r="G350" i="30"/>
  <c r="L349" i="30"/>
  <c r="H349" i="30"/>
  <c r="L345" i="30"/>
  <c r="L341" i="30"/>
  <c r="L337" i="30"/>
  <c r="L333" i="30"/>
  <c r="K322" i="30"/>
  <c r="G322" i="30"/>
  <c r="L321" i="30"/>
  <c r="H321" i="30"/>
  <c r="I320" i="30"/>
  <c r="K318" i="30"/>
  <c r="G318" i="30"/>
  <c r="L317" i="30"/>
  <c r="H317" i="30"/>
  <c r="I316" i="30"/>
  <c r="K314" i="30"/>
  <c r="G314" i="30"/>
  <c r="L313" i="30"/>
  <c r="H313" i="30"/>
  <c r="I312" i="30"/>
  <c r="K310" i="30"/>
  <c r="G310" i="30"/>
  <c r="L309" i="30"/>
  <c r="H309" i="30"/>
  <c r="I308" i="30"/>
  <c r="K306" i="30"/>
  <c r="G306" i="30"/>
  <c r="L305" i="30"/>
  <c r="H305" i="30"/>
  <c r="I304" i="30"/>
  <c r="L301" i="30"/>
  <c r="L297" i="30"/>
  <c r="L293" i="30"/>
  <c r="L289" i="30"/>
  <c r="L285" i="30"/>
  <c r="L281" i="30"/>
  <c r="L277" i="30"/>
  <c r="L561" i="30"/>
  <c r="L496" i="30"/>
  <c r="L364" i="30"/>
  <c r="K357" i="30"/>
  <c r="H352" i="30"/>
  <c r="L348" i="30"/>
  <c r="L332" i="30"/>
  <c r="H320" i="30"/>
  <c r="L316" i="30"/>
  <c r="G313" i="30"/>
  <c r="I311" i="30"/>
  <c r="K309" i="30"/>
  <c r="H304" i="30"/>
  <c r="L300" i="30"/>
  <c r="L284" i="30"/>
  <c r="L272" i="30"/>
  <c r="H272" i="30"/>
  <c r="I271" i="30"/>
  <c r="K269" i="30"/>
  <c r="G269" i="30"/>
  <c r="L268" i="30"/>
  <c r="H268" i="30"/>
  <c r="I267" i="30"/>
  <c r="K265" i="30"/>
  <c r="G265" i="30"/>
  <c r="L264" i="30"/>
  <c r="H264" i="30"/>
  <c r="I263" i="30"/>
  <c r="H252" i="30"/>
  <c r="I251" i="30"/>
  <c r="K249" i="30"/>
  <c r="G249" i="30"/>
  <c r="H248" i="30"/>
  <c r="I247" i="30"/>
  <c r="K245" i="30"/>
  <c r="G245" i="30"/>
  <c r="H244" i="30"/>
  <c r="I243" i="30"/>
  <c r="K241" i="30"/>
  <c r="G241" i="30"/>
  <c r="I239" i="30"/>
  <c r="K237" i="30"/>
  <c r="G237" i="30"/>
  <c r="I235" i="30"/>
  <c r="K233" i="30"/>
  <c r="G233" i="30"/>
  <c r="I231" i="30"/>
  <c r="K229" i="30"/>
  <c r="I227" i="30"/>
  <c r="K225" i="30"/>
  <c r="K213" i="30"/>
  <c r="G213" i="30"/>
  <c r="H212" i="30"/>
  <c r="I211" i="30"/>
  <c r="K209" i="30"/>
  <c r="G209" i="30"/>
  <c r="H208" i="30"/>
  <c r="I207" i="30"/>
  <c r="I195" i="30"/>
  <c r="K193" i="30"/>
  <c r="G193" i="30"/>
  <c r="I191" i="30"/>
  <c r="K189" i="30"/>
  <c r="G189" i="30"/>
  <c r="I187" i="30"/>
  <c r="K185" i="30"/>
  <c r="I183" i="30"/>
  <c r="K181" i="30"/>
  <c r="I179" i="30"/>
  <c r="L176" i="30"/>
  <c r="L172" i="30"/>
  <c r="L168" i="30"/>
  <c r="L164" i="30"/>
  <c r="L160" i="30"/>
  <c r="L156" i="30"/>
  <c r="I155" i="30"/>
  <c r="K153" i="30"/>
  <c r="G153" i="30"/>
  <c r="I151" i="30"/>
  <c r="K149" i="30"/>
  <c r="G149" i="30"/>
  <c r="L416" i="30"/>
  <c r="L376" i="30"/>
  <c r="L360" i="30"/>
  <c r="G357" i="30"/>
  <c r="I355" i="30"/>
  <c r="K353" i="30"/>
  <c r="L344" i="30"/>
  <c r="I323" i="30"/>
  <c r="K321" i="30"/>
  <c r="H316" i="30"/>
  <c r="L312" i="30"/>
  <c r="G309" i="30"/>
  <c r="I307" i="30"/>
  <c r="K305" i="30"/>
  <c r="L296" i="30"/>
  <c r="L280" i="30"/>
  <c r="K272" i="30"/>
  <c r="G272" i="30"/>
  <c r="L271" i="30"/>
  <c r="H271" i="30"/>
  <c r="I270" i="30"/>
  <c r="K268" i="30"/>
  <c r="G268" i="30"/>
  <c r="L267" i="30"/>
  <c r="H267" i="30"/>
  <c r="I266" i="30"/>
  <c r="K264" i="30"/>
  <c r="G264" i="30"/>
  <c r="L263" i="30"/>
  <c r="H263" i="30"/>
  <c r="I262" i="30"/>
  <c r="K252" i="30"/>
  <c r="G252" i="30"/>
  <c r="H251" i="30"/>
  <c r="I250" i="30"/>
  <c r="K248" i="30"/>
  <c r="G248" i="30"/>
  <c r="H247" i="30"/>
  <c r="I246" i="30"/>
  <c r="K244" i="30"/>
  <c r="G244" i="30"/>
  <c r="H243" i="30"/>
  <c r="I242" i="30"/>
  <c r="K240" i="30"/>
  <c r="G240" i="30"/>
  <c r="I238" i="30"/>
  <c r="K236" i="30"/>
  <c r="G236" i="30"/>
  <c r="I234" i="30"/>
  <c r="K232" i="30"/>
  <c r="G232" i="30"/>
  <c r="I230" i="30"/>
  <c r="K228" i="30"/>
  <c r="I226" i="30"/>
  <c r="K224" i="30"/>
  <c r="I214" i="30"/>
  <c r="K212" i="30"/>
  <c r="G212" i="30"/>
  <c r="H211" i="30"/>
  <c r="I210" i="30"/>
  <c r="K208" i="30"/>
  <c r="G208" i="30"/>
  <c r="H207" i="30"/>
  <c r="I206" i="30"/>
  <c r="K196" i="30"/>
  <c r="G196" i="30"/>
  <c r="I194" i="30"/>
  <c r="K192" i="30"/>
  <c r="G192" i="30"/>
  <c r="I190" i="30"/>
  <c r="K188" i="30"/>
  <c r="G188" i="30"/>
  <c r="I186" i="30"/>
  <c r="K184" i="30"/>
  <c r="I182" i="30"/>
  <c r="K180" i="30"/>
  <c r="I178" i="30"/>
  <c r="L175" i="30"/>
  <c r="L171" i="30"/>
  <c r="L167" i="30"/>
  <c r="L163" i="30"/>
  <c r="L159" i="30"/>
  <c r="I154" i="30"/>
  <c r="K152" i="30"/>
  <c r="G152" i="30"/>
  <c r="H151" i="30"/>
  <c r="I150" i="30"/>
  <c r="K148" i="30"/>
  <c r="G148" i="30"/>
  <c r="I146" i="30"/>
  <c r="L135" i="30"/>
  <c r="L131" i="30"/>
  <c r="L127" i="30"/>
  <c r="K124" i="30"/>
  <c r="G124" i="30"/>
  <c r="I122" i="30"/>
  <c r="K120" i="30"/>
  <c r="G120" i="30"/>
  <c r="I118" i="30"/>
  <c r="K116" i="30"/>
  <c r="G116" i="30"/>
  <c r="I114" i="30"/>
  <c r="K112" i="30"/>
  <c r="I110" i="30"/>
  <c r="K108" i="30"/>
  <c r="I106" i="30"/>
  <c r="K104" i="30"/>
  <c r="G104" i="30"/>
  <c r="I102" i="30"/>
  <c r="K100" i="30"/>
  <c r="G100" i="30"/>
  <c r="I98" i="30"/>
  <c r="K96" i="30"/>
  <c r="G96" i="30"/>
  <c r="K92" i="30"/>
  <c r="K88" i="30"/>
  <c r="L83" i="30"/>
  <c r="L79" i="30"/>
  <c r="L75" i="30"/>
  <c r="L71" i="30"/>
  <c r="L67" i="30"/>
  <c r="L464" i="30"/>
  <c r="G429" i="30"/>
  <c r="L400" i="30"/>
  <c r="L372" i="30"/>
  <c r="L356" i="30"/>
  <c r="G353" i="30"/>
  <c r="I351" i="30"/>
  <c r="K349" i="30"/>
  <c r="L340" i="30"/>
  <c r="G321" i="30"/>
  <c r="I319" i="30"/>
  <c r="K317" i="30"/>
  <c r="H312" i="30"/>
  <c r="L308" i="30"/>
  <c r="G305" i="30"/>
  <c r="I303" i="30"/>
  <c r="L292" i="30"/>
  <c r="L276" i="30"/>
  <c r="K271" i="30"/>
  <c r="G271" i="30"/>
  <c r="L270" i="30"/>
  <c r="H270" i="30"/>
  <c r="I269" i="30"/>
  <c r="K267" i="30"/>
  <c r="G267" i="30"/>
  <c r="L266" i="30"/>
  <c r="H266" i="30"/>
  <c r="I265" i="30"/>
  <c r="K263" i="30"/>
  <c r="G263" i="30"/>
  <c r="L262" i="30"/>
  <c r="H262" i="30"/>
  <c r="K251" i="30"/>
  <c r="G251" i="30"/>
  <c r="H250" i="30"/>
  <c r="I249" i="30"/>
  <c r="K247" i="30"/>
  <c r="G247" i="30"/>
  <c r="H246" i="30"/>
  <c r="I245" i="30"/>
  <c r="K243" i="30"/>
  <c r="G243" i="30"/>
  <c r="H242" i="30"/>
  <c r="I241" i="30"/>
  <c r="K239" i="30"/>
  <c r="G239" i="30"/>
  <c r="I237" i="30"/>
  <c r="K235" i="30"/>
  <c r="G235" i="30"/>
  <c r="I233" i="30"/>
  <c r="K231" i="30"/>
  <c r="I229" i="30"/>
  <c r="K227" i="30"/>
  <c r="I225" i="30"/>
  <c r="H214" i="30"/>
  <c r="I213" i="30"/>
  <c r="K211" i="30"/>
  <c r="G211" i="30"/>
  <c r="H210" i="30"/>
  <c r="I209" i="30"/>
  <c r="K207" i="30"/>
  <c r="G207" i="30"/>
  <c r="H206" i="30"/>
  <c r="K195" i="30"/>
  <c r="G195" i="30"/>
  <c r="I193" i="30"/>
  <c r="K191" i="30"/>
  <c r="G191" i="30"/>
  <c r="I189" i="30"/>
  <c r="K187" i="30"/>
  <c r="G187" i="30"/>
  <c r="I185" i="30"/>
  <c r="K183" i="30"/>
  <c r="I181" i="30"/>
  <c r="K179" i="30"/>
  <c r="L174" i="30"/>
  <c r="L170" i="30"/>
  <c r="L166" i="30"/>
  <c r="L162" i="30"/>
  <c r="L158" i="30"/>
  <c r="K155" i="30"/>
  <c r="G155" i="30"/>
  <c r="H154" i="30"/>
  <c r="I153" i="30"/>
  <c r="K151" i="30"/>
  <c r="G151" i="30"/>
  <c r="I149" i="30"/>
  <c r="K147" i="30"/>
  <c r="G147" i="30"/>
  <c r="I145" i="30"/>
  <c r="L134" i="30"/>
  <c r="L130" i="30"/>
  <c r="L126" i="30"/>
  <c r="K123" i="30"/>
  <c r="G123" i="30"/>
  <c r="I121" i="30"/>
  <c r="K119" i="30"/>
  <c r="G119" i="30"/>
  <c r="I117" i="30"/>
  <c r="K115" i="30"/>
  <c r="G115" i="30"/>
  <c r="I113" i="30"/>
  <c r="K111" i="30"/>
  <c r="I109" i="30"/>
  <c r="K107" i="30"/>
  <c r="I105" i="30"/>
  <c r="K103" i="30"/>
  <c r="G103" i="30"/>
  <c r="I101" i="30"/>
  <c r="K99" i="30"/>
  <c r="G99" i="30"/>
  <c r="I97" i="30"/>
  <c r="K95" i="30"/>
  <c r="G95" i="30"/>
  <c r="K91" i="30"/>
  <c r="K87" i="30"/>
  <c r="L82" i="30"/>
  <c r="L78" i="30"/>
  <c r="L74" i="30"/>
  <c r="L70" i="30"/>
  <c r="L66" i="30"/>
  <c r="K63" i="30"/>
  <c r="G63" i="30"/>
  <c r="I61" i="30"/>
  <c r="K59" i="30"/>
  <c r="G59" i="30"/>
  <c r="I57" i="30"/>
  <c r="K55" i="30"/>
  <c r="G55" i="30"/>
  <c r="I53" i="30"/>
  <c r="K51" i="30"/>
  <c r="G51" i="30"/>
  <c r="I49" i="30"/>
  <c r="K47" i="30"/>
  <c r="G47" i="30"/>
  <c r="I45" i="30"/>
  <c r="K43" i="30"/>
  <c r="G43" i="30"/>
  <c r="J21" i="30"/>
  <c r="I20" i="30"/>
  <c r="K19" i="30"/>
  <c r="G19" i="30"/>
  <c r="J18" i="30"/>
  <c r="L17" i="30"/>
  <c r="H17" i="30"/>
  <c r="K16" i="30"/>
  <c r="G16" i="30"/>
  <c r="I15" i="30"/>
  <c r="L14" i="30"/>
  <c r="H14" i="30"/>
  <c r="J13" i="30"/>
  <c r="I12" i="30"/>
  <c r="K11" i="30"/>
  <c r="G11" i="30"/>
  <c r="J10" i="30"/>
  <c r="L9" i="30"/>
  <c r="H9" i="30"/>
  <c r="K8" i="30"/>
  <c r="G8" i="30"/>
  <c r="L625" i="30"/>
  <c r="L368" i="30"/>
  <c r="L304" i="30"/>
  <c r="L273" i="30"/>
  <c r="G270" i="30"/>
  <c r="I268" i="30"/>
  <c r="K266" i="30"/>
  <c r="I252" i="30"/>
  <c r="K250" i="30"/>
  <c r="H245" i="30"/>
  <c r="G238" i="30"/>
  <c r="I236" i="30"/>
  <c r="K234" i="30"/>
  <c r="H213" i="30"/>
  <c r="G206" i="30"/>
  <c r="G190" i="30"/>
  <c r="I188" i="30"/>
  <c r="K186" i="30"/>
  <c r="L177" i="30"/>
  <c r="L161" i="30"/>
  <c r="K154" i="30"/>
  <c r="K146" i="30"/>
  <c r="L129" i="30"/>
  <c r="I124" i="30"/>
  <c r="K122" i="30"/>
  <c r="G118" i="30"/>
  <c r="I116" i="30"/>
  <c r="K114" i="30"/>
  <c r="I108" i="30"/>
  <c r="K106" i="30"/>
  <c r="G102" i="30"/>
  <c r="I100" i="30"/>
  <c r="K98" i="30"/>
  <c r="K90" i="30"/>
  <c r="L81" i="30"/>
  <c r="L73" i="30"/>
  <c r="L65" i="30"/>
  <c r="K62" i="30"/>
  <c r="G56" i="30"/>
  <c r="I54" i="30"/>
  <c r="G53" i="30"/>
  <c r="K52" i="30"/>
  <c r="I51" i="30"/>
  <c r="G50" i="30"/>
  <c r="K49" i="30"/>
  <c r="I48" i="30"/>
  <c r="K46" i="30"/>
  <c r="I21" i="30"/>
  <c r="K20" i="30"/>
  <c r="L19" i="30"/>
  <c r="H18" i="30"/>
  <c r="I17" i="30"/>
  <c r="J16" i="30"/>
  <c r="K15" i="30"/>
  <c r="G14" i="30"/>
  <c r="H13" i="30"/>
  <c r="J12" i="30"/>
  <c r="J11" i="30"/>
  <c r="L10" i="30"/>
  <c r="G10" i="30"/>
  <c r="G9" i="30"/>
  <c r="I8" i="30"/>
  <c r="L165" i="30"/>
  <c r="K117" i="30"/>
  <c r="I111" i="30"/>
  <c r="I103" i="30"/>
  <c r="K101" i="30"/>
  <c r="I95" i="30"/>
  <c r="L68" i="30"/>
  <c r="G52" i="30"/>
  <c r="I50" i="30"/>
  <c r="K48" i="30"/>
  <c r="H19" i="30"/>
  <c r="L16" i="30"/>
  <c r="I14" i="30"/>
  <c r="L11" i="30"/>
  <c r="I9" i="30"/>
  <c r="J8" i="30"/>
  <c r="L352" i="30"/>
  <c r="G317" i="30"/>
  <c r="L288" i="30"/>
  <c r="L269" i="30"/>
  <c r="G266" i="30"/>
  <c r="I264" i="30"/>
  <c r="K262" i="30"/>
  <c r="G250" i="30"/>
  <c r="I248" i="30"/>
  <c r="K246" i="30"/>
  <c r="G234" i="30"/>
  <c r="I232" i="30"/>
  <c r="K230" i="30"/>
  <c r="K214" i="30"/>
  <c r="H209" i="30"/>
  <c r="G186" i="30"/>
  <c r="I184" i="30"/>
  <c r="K182" i="30"/>
  <c r="L173" i="30"/>
  <c r="L157" i="30"/>
  <c r="G154" i="30"/>
  <c r="I152" i="30"/>
  <c r="K150" i="30"/>
  <c r="I147" i="30"/>
  <c r="K145" i="30"/>
  <c r="L128" i="30"/>
  <c r="I123" i="30"/>
  <c r="K121" i="30"/>
  <c r="G117" i="30"/>
  <c r="I115" i="30"/>
  <c r="K113" i="30"/>
  <c r="I107" i="30"/>
  <c r="K105" i="30"/>
  <c r="G101" i="30"/>
  <c r="I99" i="30"/>
  <c r="K97" i="30"/>
  <c r="K89" i="30"/>
  <c r="L80" i="30"/>
  <c r="L72" i="30"/>
  <c r="G60" i="30"/>
  <c r="I58" i="30"/>
  <c r="G57" i="30"/>
  <c r="K56" i="30"/>
  <c r="I55" i="30"/>
  <c r="G54" i="30"/>
  <c r="K53" i="30"/>
  <c r="I52" i="30"/>
  <c r="K50" i="30"/>
  <c r="G44" i="30"/>
  <c r="I42" i="30"/>
  <c r="H21" i="30"/>
  <c r="J20" i="30"/>
  <c r="J19" i="30"/>
  <c r="L18" i="30"/>
  <c r="M18" i="30" s="1"/>
  <c r="N18" i="30" s="1"/>
  <c r="O18" i="30" s="1"/>
  <c r="G18" i="30"/>
  <c r="G17" i="30"/>
  <c r="I16" i="30"/>
  <c r="J15" i="30"/>
  <c r="K14" i="30"/>
  <c r="L13" i="30"/>
  <c r="G13" i="30"/>
  <c r="H12" i="30"/>
  <c r="I11" i="30"/>
  <c r="K10" i="30"/>
  <c r="K9" i="30"/>
  <c r="H8" i="30"/>
  <c r="G145" i="30"/>
  <c r="L132" i="30"/>
  <c r="G121" i="30"/>
  <c r="K109" i="30"/>
  <c r="L84" i="30"/>
  <c r="L76" i="30"/>
  <c r="I63" i="30"/>
  <c r="K61" i="30"/>
  <c r="G49" i="30"/>
  <c r="I47" i="30"/>
  <c r="G46" i="30"/>
  <c r="I44" i="30"/>
  <c r="K42" i="30"/>
  <c r="L20" i="30"/>
  <c r="I18" i="30"/>
  <c r="L15" i="30"/>
  <c r="I13" i="30"/>
  <c r="L336" i="30"/>
  <c r="I315" i="30"/>
  <c r="H308" i="30"/>
  <c r="H269" i="30"/>
  <c r="L265" i="30"/>
  <c r="G262" i="30"/>
  <c r="G246" i="30"/>
  <c r="I244" i="30"/>
  <c r="K242" i="30"/>
  <c r="I228" i="30"/>
  <c r="K226" i="30"/>
  <c r="G214" i="30"/>
  <c r="I212" i="30"/>
  <c r="K210" i="30"/>
  <c r="I196" i="30"/>
  <c r="K194" i="30"/>
  <c r="I180" i="30"/>
  <c r="K178" i="30"/>
  <c r="L169" i="30"/>
  <c r="G150" i="30"/>
  <c r="I148" i="30"/>
  <c r="G146" i="30"/>
  <c r="H145" i="30"/>
  <c r="L133" i="30"/>
  <c r="L125" i="30"/>
  <c r="G122" i="30"/>
  <c r="I120" i="30"/>
  <c r="K118" i="30"/>
  <c r="I112" i="30"/>
  <c r="K110" i="30"/>
  <c r="I104" i="30"/>
  <c r="K102" i="30"/>
  <c r="G98" i="30"/>
  <c r="I96" i="30"/>
  <c r="K94" i="30"/>
  <c r="K86" i="30"/>
  <c r="L85" i="30"/>
  <c r="L77" i="30"/>
  <c r="L69" i="30"/>
  <c r="L64" i="30"/>
  <c r="I62" i="30"/>
  <c r="G61" i="30"/>
  <c r="K60" i="30"/>
  <c r="I59" i="30"/>
  <c r="G58" i="30"/>
  <c r="K57" i="30"/>
  <c r="I56" i="30"/>
  <c r="K54" i="30"/>
  <c r="G48" i="30"/>
  <c r="I46" i="30"/>
  <c r="G45" i="30"/>
  <c r="K44" i="30"/>
  <c r="I43" i="30"/>
  <c r="G42" i="30"/>
  <c r="L21" i="30"/>
  <c r="G21" i="30"/>
  <c r="H20" i="30"/>
  <c r="I19" i="30"/>
  <c r="K18" i="30"/>
  <c r="K17" i="30"/>
  <c r="H16" i="30"/>
  <c r="H15" i="30"/>
  <c r="J14" i="30"/>
  <c r="K13" i="30"/>
  <c r="L12" i="30"/>
  <c r="M12" i="30" s="1"/>
  <c r="N12" i="30" s="1"/>
  <c r="O12" i="30" s="1"/>
  <c r="G12" i="30"/>
  <c r="H11" i="30"/>
  <c r="I10" i="30"/>
  <c r="J9" i="30"/>
  <c r="L8" i="30"/>
  <c r="H356" i="30"/>
  <c r="G349" i="30"/>
  <c r="L320" i="30"/>
  <c r="K313" i="30"/>
  <c r="I272" i="30"/>
  <c r="K270" i="30"/>
  <c r="H265" i="30"/>
  <c r="H249" i="30"/>
  <c r="G242" i="30"/>
  <c r="I240" i="30"/>
  <c r="K238" i="30"/>
  <c r="I224" i="30"/>
  <c r="G210" i="30"/>
  <c r="I208" i="30"/>
  <c r="K206" i="30"/>
  <c r="G194" i="30"/>
  <c r="I192" i="30"/>
  <c r="K190" i="30"/>
  <c r="I119" i="30"/>
  <c r="G97" i="30"/>
  <c r="K93" i="30"/>
  <c r="G62" i="30"/>
  <c r="I60" i="30"/>
  <c r="K58" i="30"/>
  <c r="K45" i="30"/>
  <c r="K21" i="30"/>
  <c r="G20" i="30"/>
  <c r="J17" i="30"/>
  <c r="G15" i="30"/>
  <c r="K12" i="30"/>
  <c r="H10" i="30"/>
  <c r="AK26" i="34"/>
  <c r="AL26" i="34" s="1"/>
  <c r="AM26" i="34" s="1"/>
  <c r="K74" i="34"/>
  <c r="K67" i="34" s="1"/>
  <c r="K70" i="34"/>
  <c r="K73" i="34"/>
  <c r="K75" i="34"/>
  <c r="AJ22" i="34"/>
  <c r="AK22" i="34" s="1"/>
  <c r="AL22" i="34" s="1"/>
  <c r="AM22" i="34" s="1"/>
  <c r="L10" i="32"/>
  <c r="H14" i="32"/>
  <c r="H114" i="30" s="1"/>
  <c r="H11" i="32"/>
  <c r="H63" i="30" s="1"/>
  <c r="H13" i="32"/>
  <c r="H16" i="32"/>
  <c r="H118" i="30" s="1"/>
  <c r="AJ21" i="34"/>
  <c r="L14" i="32"/>
  <c r="L111" i="30" s="1"/>
  <c r="L15" i="32"/>
  <c r="L45" i="30" s="1"/>
  <c r="L16" i="32"/>
  <c r="L11" i="32"/>
  <c r="L62" i="30" s="1"/>
  <c r="L13" i="32"/>
  <c r="L95" i="30" s="1"/>
  <c r="AJ20" i="34"/>
  <c r="L65" i="32"/>
  <c r="L23" i="30" s="1"/>
  <c r="L48" i="32"/>
  <c r="L61" i="32"/>
  <c r="L381" i="30" s="1"/>
  <c r="L73" i="32"/>
  <c r="L436" i="30" s="1"/>
  <c r="L35" i="32"/>
  <c r="L146" i="30" s="1"/>
  <c r="AJ23" i="34"/>
  <c r="L37" i="32"/>
  <c r="L244" i="30" s="1"/>
  <c r="L36" i="32"/>
  <c r="L232" i="30" s="1"/>
  <c r="L23" i="32"/>
  <c r="L195" i="30" s="1"/>
  <c r="L22" i="32"/>
  <c r="L180" i="30" s="1"/>
  <c r="L34" i="32"/>
  <c r="L228" i="30" s="1"/>
  <c r="L32" i="32"/>
  <c r="L210" i="30" s="1"/>
  <c r="AD23" i="34"/>
  <c r="F36" i="32"/>
  <c r="F23" i="32"/>
  <c r="I75" i="32"/>
  <c r="I446" i="30" s="1"/>
  <c r="I70" i="32"/>
  <c r="J13" i="32"/>
  <c r="J98" i="30" s="1"/>
  <c r="J16" i="32"/>
  <c r="J115" i="30" s="1"/>
  <c r="J11" i="32"/>
  <c r="J58" i="30" s="1"/>
  <c r="J14" i="32"/>
  <c r="J110" i="30" s="1"/>
  <c r="AF21" i="34"/>
  <c r="AH22" i="34"/>
  <c r="J10" i="32"/>
  <c r="J90" i="30" s="1"/>
  <c r="L75" i="32"/>
  <c r="L451" i="30" s="1"/>
  <c r="H75" i="32"/>
  <c r="H450" i="30" s="1"/>
  <c r="AH25" i="34"/>
  <c r="J34" i="34"/>
  <c r="J37" i="34"/>
  <c r="J35" i="34"/>
  <c r="J32" i="34"/>
  <c r="J23" i="34"/>
  <c r="J36" i="34"/>
  <c r="J24" i="34"/>
  <c r="J70" i="32"/>
  <c r="J432" i="30" s="1"/>
  <c r="J75" i="32"/>
  <c r="J446" i="30" s="1"/>
  <c r="J52" i="32"/>
  <c r="J312" i="30" s="1"/>
  <c r="J58" i="32"/>
  <c r="J355" i="30" s="1"/>
  <c r="K70" i="32"/>
  <c r="K75" i="32"/>
  <c r="K444" i="30" s="1"/>
  <c r="J17" i="34"/>
  <c r="J16" i="34"/>
  <c r="J14" i="34"/>
  <c r="J15" i="34"/>
  <c r="J12" i="34"/>
  <c r="AK28" i="34"/>
  <c r="AL28" i="34" s="1"/>
  <c r="AM28" i="34" s="1"/>
  <c r="K58" i="34"/>
  <c r="K54" i="34"/>
  <c r="K57" i="34"/>
  <c r="K48" i="34" s="1"/>
  <c r="K52" i="34"/>
  <c r="L74" i="32"/>
  <c r="L398" i="30" s="1"/>
  <c r="H36" i="32"/>
  <c r="H23" i="32"/>
  <c r="H195" i="30" s="1"/>
  <c r="AF23" i="34"/>
  <c r="H34" i="32"/>
  <c r="H230" i="30" s="1"/>
  <c r="J52" i="34"/>
  <c r="J58" i="34"/>
  <c r="J54" i="34"/>
  <c r="J57" i="34"/>
  <c r="J34" i="32"/>
  <c r="J231" i="30" s="1"/>
  <c r="AH23" i="34"/>
  <c r="J22" i="32"/>
  <c r="J182" i="30" s="1"/>
  <c r="J23" i="32"/>
  <c r="J196" i="30" s="1"/>
  <c r="J36" i="32"/>
  <c r="J234" i="30" s="1"/>
  <c r="F3" i="30"/>
  <c r="AE20" i="34"/>
  <c r="G65" i="32"/>
  <c r="G27" i="30" s="1"/>
  <c r="AI20" i="34"/>
  <c r="J65" i="34" s="1"/>
  <c r="K65" i="32"/>
  <c r="K30" i="30" s="1"/>
  <c r="H15" i="32"/>
  <c r="H50" i="30" s="1"/>
  <c r="J57" i="32"/>
  <c r="J266" i="30" s="1"/>
  <c r="AH28" i="34"/>
  <c r="J54" i="32"/>
  <c r="J323" i="30" s="1"/>
  <c r="AC20" i="34"/>
  <c r="E65" i="32"/>
  <c r="I73" i="32"/>
  <c r="I440" i="30" s="1"/>
  <c r="AG26" i="34"/>
  <c r="I74" i="32"/>
  <c r="I398" i="30" s="1"/>
  <c r="AI26" i="34"/>
  <c r="K73" i="32"/>
  <c r="K439" i="30" s="1"/>
  <c r="K74" i="32"/>
  <c r="K393" i="30" s="1"/>
  <c r="AH21" i="34"/>
  <c r="J15" i="32"/>
  <c r="H74" i="32"/>
  <c r="H392" i="30" s="1"/>
  <c r="F35" i="32"/>
  <c r="F37" i="32"/>
  <c r="F32" i="32"/>
  <c r="F65" i="32"/>
  <c r="AD20" i="34"/>
  <c r="AD26" i="34"/>
  <c r="F74" i="32"/>
  <c r="F73" i="32"/>
  <c r="H65" i="32"/>
  <c r="H25" i="30" s="1"/>
  <c r="J35" i="32"/>
  <c r="J154" i="30" s="1"/>
  <c r="J32" i="32"/>
  <c r="J37" i="32"/>
  <c r="J246" i="30" s="1"/>
  <c r="J65" i="32"/>
  <c r="J32" i="30" s="1"/>
  <c r="AH20" i="34"/>
  <c r="I65" i="32"/>
  <c r="I23" i="30" s="1"/>
  <c r="AG20" i="34"/>
  <c r="AH26" i="34"/>
  <c r="J74" i="32"/>
  <c r="J389" i="30" s="1"/>
  <c r="J73" i="32"/>
  <c r="AD28" i="34"/>
  <c r="F57" i="32"/>
  <c r="F54" i="32"/>
  <c r="AE26" i="34"/>
  <c r="G73" i="32"/>
  <c r="G442" i="30" s="1"/>
  <c r="G74" i="32"/>
  <c r="G394" i="30" s="1"/>
  <c r="F15" i="32"/>
  <c r="AD21" i="34"/>
  <c r="H73" i="32"/>
  <c r="H427" i="30" l="1"/>
  <c r="H149" i="30"/>
  <c r="H150" i="30"/>
  <c r="H148" i="30"/>
  <c r="H155" i="30"/>
  <c r="H146" i="30"/>
  <c r="H152" i="30"/>
  <c r="H153" i="30"/>
  <c r="H429" i="30"/>
  <c r="H423" i="30"/>
  <c r="H424" i="30"/>
  <c r="H422" i="30"/>
  <c r="H431" i="30"/>
  <c r="H426" i="30"/>
  <c r="H428" i="30"/>
  <c r="H430" i="30"/>
  <c r="H432" i="30"/>
  <c r="L425" i="30"/>
  <c r="L428" i="30"/>
  <c r="L427" i="30"/>
  <c r="L426" i="30"/>
  <c r="L431" i="30"/>
  <c r="L430" i="30"/>
  <c r="L432" i="30"/>
  <c r="L429" i="30"/>
  <c r="L424" i="30"/>
  <c r="L423" i="30"/>
  <c r="H24" i="30"/>
  <c r="J306" i="30"/>
  <c r="J31" i="30"/>
  <c r="H121" i="30"/>
  <c r="J187" i="30"/>
  <c r="L249" i="30"/>
  <c r="J86" i="30"/>
  <c r="J118" i="30"/>
  <c r="G22" i="30"/>
  <c r="G24" i="30"/>
  <c r="H47" i="30"/>
  <c r="H109" i="30"/>
  <c r="H110" i="30"/>
  <c r="L178" i="30"/>
  <c r="L182" i="30"/>
  <c r="J117" i="30"/>
  <c r="J181" i="30"/>
  <c r="L227" i="30"/>
  <c r="I395" i="30"/>
  <c r="L184" i="30"/>
  <c r="J318" i="30"/>
  <c r="J351" i="30"/>
  <c r="J357" i="30"/>
  <c r="J399" i="30"/>
  <c r="L445" i="30"/>
  <c r="H391" i="30"/>
  <c r="L384" i="30"/>
  <c r="G32" i="30"/>
  <c r="H52" i="30"/>
  <c r="H113" i="30"/>
  <c r="H189" i="30"/>
  <c r="J251" i="30"/>
  <c r="G30" i="30"/>
  <c r="J94" i="30"/>
  <c r="G28" i="30"/>
  <c r="H45" i="30"/>
  <c r="L57" i="30"/>
  <c r="H61" i="30"/>
  <c r="H193" i="30"/>
  <c r="K441" i="30"/>
  <c r="J25" i="30"/>
  <c r="L55" i="30"/>
  <c r="H28" i="30"/>
  <c r="L56" i="30"/>
  <c r="J91" i="30"/>
  <c r="L105" i="30"/>
  <c r="J123" i="30"/>
  <c r="J243" i="30"/>
  <c r="H22" i="30"/>
  <c r="H54" i="30"/>
  <c r="H106" i="30"/>
  <c r="L226" i="30"/>
  <c r="J244" i="30"/>
  <c r="J101" i="30"/>
  <c r="J245" i="30"/>
  <c r="J250" i="30"/>
  <c r="J303" i="30"/>
  <c r="H53" i="30"/>
  <c r="L229" i="30"/>
  <c r="L245" i="30"/>
  <c r="G26" i="30"/>
  <c r="L61" i="30"/>
  <c r="L109" i="30"/>
  <c r="J30" i="30"/>
  <c r="L63" i="30"/>
  <c r="H116" i="30"/>
  <c r="H59" i="30"/>
  <c r="H120" i="30"/>
  <c r="L59" i="30"/>
  <c r="G23" i="30"/>
  <c r="L54" i="30"/>
  <c r="L58" i="30"/>
  <c r="L98" i="30"/>
  <c r="J116" i="30"/>
  <c r="J120" i="30"/>
  <c r="J124" i="30"/>
  <c r="J180" i="30"/>
  <c r="L242" i="30"/>
  <c r="J248" i="30"/>
  <c r="J310" i="30"/>
  <c r="L99" i="30"/>
  <c r="L179" i="30"/>
  <c r="L211" i="30"/>
  <c r="J229" i="30"/>
  <c r="L243" i="30"/>
  <c r="L248" i="30"/>
  <c r="J319" i="30"/>
  <c r="G437" i="30"/>
  <c r="J431" i="30"/>
  <c r="K391" i="30"/>
  <c r="J247" i="30"/>
  <c r="G29" i="30"/>
  <c r="H55" i="30"/>
  <c r="L185" i="30"/>
  <c r="J322" i="30"/>
  <c r="H56" i="30"/>
  <c r="H112" i="30"/>
  <c r="J59" i="30"/>
  <c r="L112" i="30"/>
  <c r="L108" i="30"/>
  <c r="J23" i="30"/>
  <c r="J61" i="30"/>
  <c r="G31" i="30"/>
  <c r="L114" i="30"/>
  <c r="H186" i="30"/>
  <c r="H190" i="30"/>
  <c r="H188" i="30"/>
  <c r="K389" i="30"/>
  <c r="K438" i="30"/>
  <c r="H435" i="30"/>
  <c r="H440" i="30"/>
  <c r="H442" i="30"/>
  <c r="H441" i="30"/>
  <c r="H438" i="30"/>
  <c r="H437" i="30"/>
  <c r="H434" i="30"/>
  <c r="H439" i="30"/>
  <c r="H433" i="30"/>
  <c r="J433" i="30"/>
  <c r="J440" i="30"/>
  <c r="J439" i="30"/>
  <c r="J441" i="30"/>
  <c r="J436" i="30"/>
  <c r="J435" i="30"/>
  <c r="J442" i="30"/>
  <c r="J438" i="30"/>
  <c r="J214" i="30"/>
  <c r="J209" i="30"/>
  <c r="J208" i="30"/>
  <c r="J211" i="30"/>
  <c r="J210" i="30"/>
  <c r="J206" i="30"/>
  <c r="J207" i="30"/>
  <c r="J48" i="30"/>
  <c r="J46" i="30"/>
  <c r="J44" i="30"/>
  <c r="J43" i="30"/>
  <c r="J45" i="30"/>
  <c r="I28" i="30"/>
  <c r="M14" i="30"/>
  <c r="N14" i="30" s="1"/>
  <c r="O14" i="30" s="1"/>
  <c r="I29" i="30"/>
  <c r="H436" i="30"/>
  <c r="H232" i="30"/>
  <c r="H233" i="30"/>
  <c r="H239" i="30"/>
  <c r="H238" i="30"/>
  <c r="H240" i="30"/>
  <c r="H235" i="30"/>
  <c r="H234" i="30"/>
  <c r="L62" i="32"/>
  <c r="L30" i="30"/>
  <c r="L27" i="30"/>
  <c r="L32" i="30"/>
  <c r="L26" i="30"/>
  <c r="L24" i="30"/>
  <c r="L31" i="30"/>
  <c r="L29" i="30"/>
  <c r="L22" i="30"/>
  <c r="L28" i="30"/>
  <c r="J75" i="34"/>
  <c r="J74" i="34"/>
  <c r="J70" i="34"/>
  <c r="J73" i="34"/>
  <c r="J150" i="30"/>
  <c r="J145" i="30"/>
  <c r="J147" i="30"/>
  <c r="J151" i="30"/>
  <c r="J155" i="30"/>
  <c r="J146" i="30"/>
  <c r="J153" i="30"/>
  <c r="J152" i="30"/>
  <c r="I394" i="30"/>
  <c r="I389" i="30"/>
  <c r="I390" i="30"/>
  <c r="I397" i="30"/>
  <c r="I396" i="30"/>
  <c r="I391" i="30"/>
  <c r="I399" i="30"/>
  <c r="I393" i="30"/>
  <c r="K23" i="30"/>
  <c r="K29" i="30"/>
  <c r="K26" i="30"/>
  <c r="K25" i="30"/>
  <c r="K24" i="30"/>
  <c r="K22" i="30"/>
  <c r="K31" i="30"/>
  <c r="K32" i="30"/>
  <c r="H451" i="30"/>
  <c r="H446" i="30"/>
  <c r="H445" i="30"/>
  <c r="H447" i="30"/>
  <c r="H443" i="30"/>
  <c r="H448" i="30"/>
  <c r="H444" i="30"/>
  <c r="H449" i="30"/>
  <c r="L19" i="32"/>
  <c r="L38" i="32"/>
  <c r="L148" i="30"/>
  <c r="L154" i="30"/>
  <c r="L153" i="30"/>
  <c r="L155" i="30"/>
  <c r="L151" i="30"/>
  <c r="L150" i="30"/>
  <c r="L145" i="30"/>
  <c r="L149" i="30"/>
  <c r="L121" i="30"/>
  <c r="L116" i="30"/>
  <c r="L123" i="30"/>
  <c r="L122" i="30"/>
  <c r="L119" i="30"/>
  <c r="L118" i="30"/>
  <c r="L120" i="30"/>
  <c r="L94" i="30"/>
  <c r="L90" i="30"/>
  <c r="L89" i="30"/>
  <c r="L93" i="30"/>
  <c r="L91" i="30"/>
  <c r="L92" i="30"/>
  <c r="L87" i="30"/>
  <c r="L86" i="30"/>
  <c r="L88" i="30"/>
  <c r="J51" i="30"/>
  <c r="M21" i="30"/>
  <c r="N21" i="30" s="1"/>
  <c r="O21" i="30" s="1"/>
  <c r="J50" i="30"/>
  <c r="J42" i="30"/>
  <c r="M9" i="30"/>
  <c r="N9" i="30" s="1"/>
  <c r="O9" i="30" s="1"/>
  <c r="J100" i="30"/>
  <c r="L194" i="30"/>
  <c r="J193" i="30"/>
  <c r="J192" i="30"/>
  <c r="J195" i="30"/>
  <c r="J194" i="30"/>
  <c r="J189" i="30"/>
  <c r="J188" i="30"/>
  <c r="J190" i="30"/>
  <c r="H227" i="30"/>
  <c r="H226" i="30"/>
  <c r="H225" i="30"/>
  <c r="H228" i="30"/>
  <c r="H224" i="30"/>
  <c r="H229" i="30"/>
  <c r="L67" i="32"/>
  <c r="L78" i="32"/>
  <c r="L399" i="30"/>
  <c r="L394" i="30"/>
  <c r="L393" i="30"/>
  <c r="L395" i="30"/>
  <c r="L390" i="30"/>
  <c r="L389" i="30"/>
  <c r="L391" i="30"/>
  <c r="L397" i="30"/>
  <c r="L396" i="30"/>
  <c r="L392" i="30"/>
  <c r="K424" i="30"/>
  <c r="K431" i="30"/>
  <c r="K430" i="30"/>
  <c r="K432" i="30"/>
  <c r="K427" i="30"/>
  <c r="K426" i="30"/>
  <c r="K422" i="30"/>
  <c r="K428" i="30"/>
  <c r="K423" i="30"/>
  <c r="K429" i="30"/>
  <c r="K425" i="30"/>
  <c r="L447" i="30"/>
  <c r="L444" i="30"/>
  <c r="L443" i="30"/>
  <c r="L450" i="30"/>
  <c r="L449" i="30"/>
  <c r="L446" i="30"/>
  <c r="L448" i="30"/>
  <c r="J113" i="30"/>
  <c r="J112" i="30"/>
  <c r="J107" i="30"/>
  <c r="J114" i="30"/>
  <c r="J106" i="30"/>
  <c r="J109" i="30"/>
  <c r="J108" i="30"/>
  <c r="J111" i="30"/>
  <c r="J105" i="30"/>
  <c r="I426" i="30"/>
  <c r="I423" i="30"/>
  <c r="I422" i="30"/>
  <c r="I432" i="30"/>
  <c r="I429" i="30"/>
  <c r="I428" i="30"/>
  <c r="I427" i="30"/>
  <c r="I430" i="30"/>
  <c r="I425" i="30"/>
  <c r="I431" i="30"/>
  <c r="L212" i="30"/>
  <c r="L207" i="30"/>
  <c r="L206" i="30"/>
  <c r="L213" i="30"/>
  <c r="L209" i="30"/>
  <c r="L208" i="30"/>
  <c r="L214" i="30"/>
  <c r="L239" i="30"/>
  <c r="L238" i="30"/>
  <c r="L233" i="30"/>
  <c r="L240" i="30"/>
  <c r="L235" i="30"/>
  <c r="L234" i="30"/>
  <c r="L237" i="30"/>
  <c r="L236" i="30"/>
  <c r="L442" i="30"/>
  <c r="L441" i="30"/>
  <c r="L440" i="30"/>
  <c r="L438" i="30"/>
  <c r="L437" i="30"/>
  <c r="L439" i="30"/>
  <c r="L434" i="30"/>
  <c r="L433" i="30"/>
  <c r="L435" i="30"/>
  <c r="AK20" i="34"/>
  <c r="AL20" i="34" s="1"/>
  <c r="AM20" i="34" s="1"/>
  <c r="K65" i="34"/>
  <c r="K62" i="34" s="1"/>
  <c r="L7" i="32"/>
  <c r="L18" i="32"/>
  <c r="L46" i="30"/>
  <c r="L51" i="30"/>
  <c r="L49" i="30"/>
  <c r="L43" i="30"/>
  <c r="L52" i="30"/>
  <c r="L42" i="30"/>
  <c r="L48" i="30"/>
  <c r="L47" i="30"/>
  <c r="H99" i="30"/>
  <c r="H98" i="30"/>
  <c r="H101" i="30"/>
  <c r="H104" i="30"/>
  <c r="H96" i="30"/>
  <c r="H100" i="30"/>
  <c r="H95" i="30"/>
  <c r="H97" i="30"/>
  <c r="M8" i="30"/>
  <c r="N8" i="30" s="1"/>
  <c r="O8" i="30" s="1"/>
  <c r="K28" i="30"/>
  <c r="J47" i="30"/>
  <c r="H237" i="30"/>
  <c r="J434" i="30"/>
  <c r="M13" i="30"/>
  <c r="N13" i="30" s="1"/>
  <c r="O13" i="30" s="1"/>
  <c r="L25" i="30"/>
  <c r="J49" i="30"/>
  <c r="J52" i="30"/>
  <c r="H103" i="30"/>
  <c r="L115" i="30"/>
  <c r="J149" i="30"/>
  <c r="H231" i="30"/>
  <c r="H236" i="30"/>
  <c r="I25" i="30"/>
  <c r="I32" i="30"/>
  <c r="I30" i="30"/>
  <c r="I22" i="30"/>
  <c r="I27" i="30"/>
  <c r="I31" i="30"/>
  <c r="I26" i="30"/>
  <c r="J262" i="30"/>
  <c r="J272" i="30"/>
  <c r="J263" i="30"/>
  <c r="J267" i="30"/>
  <c r="J269" i="30"/>
  <c r="J268" i="30"/>
  <c r="J270" i="30"/>
  <c r="J265" i="30"/>
  <c r="J264" i="30"/>
  <c r="J271" i="30"/>
  <c r="J396" i="30"/>
  <c r="J395" i="30"/>
  <c r="J390" i="30"/>
  <c r="J397" i="30"/>
  <c r="J392" i="30"/>
  <c r="J391" i="30"/>
  <c r="J393" i="30"/>
  <c r="J398" i="30"/>
  <c r="J394" i="30"/>
  <c r="J241" i="30"/>
  <c r="J240" i="30"/>
  <c r="J239" i="30"/>
  <c r="J237" i="30"/>
  <c r="J236" i="30"/>
  <c r="J238" i="30"/>
  <c r="J233" i="30"/>
  <c r="J232" i="30"/>
  <c r="J230" i="30"/>
  <c r="J225" i="30"/>
  <c r="J224" i="30"/>
  <c r="J226" i="30"/>
  <c r="K451" i="30"/>
  <c r="K450" i="30"/>
  <c r="K447" i="30"/>
  <c r="K446" i="30"/>
  <c r="K448" i="30"/>
  <c r="K443" i="30"/>
  <c r="K449" i="30"/>
  <c r="J97" i="30"/>
  <c r="J96" i="30"/>
  <c r="J102" i="30"/>
  <c r="J104" i="30"/>
  <c r="J99" i="30"/>
  <c r="L196" i="30"/>
  <c r="L191" i="30"/>
  <c r="L190" i="30"/>
  <c r="L189" i="30"/>
  <c r="L192" i="30"/>
  <c r="L187" i="30"/>
  <c r="L186" i="30"/>
  <c r="L188" i="30"/>
  <c r="L193" i="30"/>
  <c r="H115" i="30"/>
  <c r="H124" i="30"/>
  <c r="H123" i="30"/>
  <c r="H122" i="30"/>
  <c r="H117" i="30"/>
  <c r="J95" i="30"/>
  <c r="L117" i="30"/>
  <c r="J235" i="30"/>
  <c r="L152" i="30"/>
  <c r="K445" i="30"/>
  <c r="L124" i="30"/>
  <c r="I24" i="30"/>
  <c r="J103" i="30"/>
  <c r="M10" i="30"/>
  <c r="N10" i="30" s="1"/>
  <c r="O10" i="30" s="1"/>
  <c r="M20" i="30"/>
  <c r="N20" i="30" s="1"/>
  <c r="O20" i="30" s="1"/>
  <c r="L44" i="30"/>
  <c r="J191" i="30"/>
  <c r="H241" i="30"/>
  <c r="J227" i="30"/>
  <c r="L241" i="30"/>
  <c r="K27" i="30"/>
  <c r="L50" i="30"/>
  <c r="H102" i="30"/>
  <c r="J148" i="30"/>
  <c r="J212" i="30"/>
  <c r="J228" i="30"/>
  <c r="H119" i="30"/>
  <c r="L147" i="30"/>
  <c r="J213" i="30"/>
  <c r="J186" i="30"/>
  <c r="I392" i="30"/>
  <c r="I424" i="30"/>
  <c r="J437" i="30"/>
  <c r="J26" i="30"/>
  <c r="H31" i="30"/>
  <c r="H57" i="30"/>
  <c r="L113" i="30"/>
  <c r="J179" i="30"/>
  <c r="M17" i="30"/>
  <c r="N17" i="30" s="1"/>
  <c r="O17" i="30" s="1"/>
  <c r="J24" i="30"/>
  <c r="H26" i="30"/>
  <c r="H42" i="30"/>
  <c r="J56" i="30"/>
  <c r="H58" i="30"/>
  <c r="J88" i="30"/>
  <c r="L102" i="30"/>
  <c r="J184" i="30"/>
  <c r="L230" i="30"/>
  <c r="L246" i="30"/>
  <c r="L388" i="30"/>
  <c r="I443" i="30"/>
  <c r="J89" i="30"/>
  <c r="L103" i="30"/>
  <c r="H107" i="30"/>
  <c r="J121" i="30"/>
  <c r="L183" i="30"/>
  <c r="J185" i="30"/>
  <c r="H187" i="30"/>
  <c r="L231" i="30"/>
  <c r="L247" i="30"/>
  <c r="J249" i="30"/>
  <c r="J314" i="30"/>
  <c r="H192" i="30"/>
  <c r="L252" i="30"/>
  <c r="G397" i="30"/>
  <c r="J307" i="30"/>
  <c r="L385" i="30"/>
  <c r="I439" i="30"/>
  <c r="J447" i="30"/>
  <c r="G396" i="30"/>
  <c r="G391" i="30"/>
  <c r="G390" i="30"/>
  <c r="G392" i="30"/>
  <c r="G393" i="30"/>
  <c r="G399" i="30"/>
  <c r="G398" i="30"/>
  <c r="J321" i="30"/>
  <c r="J320" i="30"/>
  <c r="J317" i="30"/>
  <c r="J353" i="30"/>
  <c r="J352" i="30"/>
  <c r="J349" i="30"/>
  <c r="I447" i="30"/>
  <c r="I449" i="30"/>
  <c r="I448" i="30"/>
  <c r="I450" i="30"/>
  <c r="I445" i="30"/>
  <c r="I444" i="30"/>
  <c r="J53" i="30"/>
  <c r="M15" i="30"/>
  <c r="N15" i="30" s="1"/>
  <c r="O15" i="30" s="1"/>
  <c r="L100" i="30"/>
  <c r="J62" i="30"/>
  <c r="L96" i="30"/>
  <c r="J29" i="30"/>
  <c r="J55" i="30"/>
  <c r="H60" i="30"/>
  <c r="J28" i="30"/>
  <c r="H46" i="30"/>
  <c r="J92" i="30"/>
  <c r="L250" i="30"/>
  <c r="J252" i="30"/>
  <c r="J450" i="30"/>
  <c r="J93" i="30"/>
  <c r="L107" i="30"/>
  <c r="H111" i="30"/>
  <c r="H191" i="30"/>
  <c r="L251" i="30"/>
  <c r="J178" i="30"/>
  <c r="H196" i="30"/>
  <c r="L224" i="30"/>
  <c r="J242" i="30"/>
  <c r="J350" i="30"/>
  <c r="J311" i="30"/>
  <c r="J422" i="30"/>
  <c r="J308" i="30"/>
  <c r="I451" i="30"/>
  <c r="G395" i="30"/>
  <c r="K392" i="30"/>
  <c r="K397" i="30"/>
  <c r="K399" i="30"/>
  <c r="K398" i="30"/>
  <c r="K395" i="30"/>
  <c r="K394" i="30"/>
  <c r="J449" i="30"/>
  <c r="J444" i="30"/>
  <c r="J443" i="30"/>
  <c r="J445" i="30"/>
  <c r="J451" i="30"/>
  <c r="L383" i="30"/>
  <c r="L382" i="30"/>
  <c r="H29" i="30"/>
  <c r="H48" i="30"/>
  <c r="H27" i="30"/>
  <c r="J354" i="30"/>
  <c r="H30" i="30"/>
  <c r="J60" i="30"/>
  <c r="H62" i="30"/>
  <c r="L106" i="30"/>
  <c r="G439" i="30"/>
  <c r="G438" i="30"/>
  <c r="G433" i="30"/>
  <c r="G440" i="30"/>
  <c r="G435" i="30"/>
  <c r="G434" i="30"/>
  <c r="G436" i="30"/>
  <c r="G441" i="30"/>
  <c r="H398" i="30"/>
  <c r="H397" i="30"/>
  <c r="H399" i="30"/>
  <c r="H394" i="30"/>
  <c r="H393" i="30"/>
  <c r="H395" i="30"/>
  <c r="H390" i="30"/>
  <c r="K440" i="30"/>
  <c r="K435" i="30"/>
  <c r="K434" i="30"/>
  <c r="K437" i="30"/>
  <c r="K433" i="30"/>
  <c r="K436" i="30"/>
  <c r="K442" i="30"/>
  <c r="I442" i="30"/>
  <c r="I437" i="30"/>
  <c r="I436" i="30"/>
  <c r="I438" i="30"/>
  <c r="I433" i="30"/>
  <c r="I434" i="30"/>
  <c r="J305" i="30"/>
  <c r="J304" i="30"/>
  <c r="J428" i="30"/>
  <c r="J427" i="30"/>
  <c r="J430" i="30"/>
  <c r="J426" i="30"/>
  <c r="J429" i="30"/>
  <c r="J424" i="30"/>
  <c r="J423" i="30"/>
  <c r="J425" i="30"/>
  <c r="K37" i="34"/>
  <c r="K35" i="34"/>
  <c r="K20" i="34" s="1"/>
  <c r="K32" i="34"/>
  <c r="K23" i="34"/>
  <c r="K34" i="34"/>
  <c r="K36" i="34"/>
  <c r="K24" i="34"/>
  <c r="AK23" i="34"/>
  <c r="AL23" i="34" s="1"/>
  <c r="AM23" i="34" s="1"/>
  <c r="AK21" i="34"/>
  <c r="AL21" i="34" s="1"/>
  <c r="AM21" i="34" s="1"/>
  <c r="K16" i="34"/>
  <c r="K8" i="34" s="1"/>
  <c r="K14" i="34"/>
  <c r="L14" i="34" s="1"/>
  <c r="M14" i="34" s="1"/>
  <c r="N14" i="34" s="1"/>
  <c r="K15" i="34"/>
  <c r="K17" i="34"/>
  <c r="K12" i="34"/>
  <c r="L181" i="30"/>
  <c r="M16" i="30"/>
  <c r="N16" i="30" s="1"/>
  <c r="O16" i="30" s="1"/>
  <c r="H23" i="30"/>
  <c r="H49" i="30"/>
  <c r="J63" i="30"/>
  <c r="J87" i="30"/>
  <c r="L101" i="30"/>
  <c r="H105" i="30"/>
  <c r="J119" i="30"/>
  <c r="J54" i="30"/>
  <c r="J183" i="30"/>
  <c r="G25" i="30"/>
  <c r="J27" i="30"/>
  <c r="H32" i="30"/>
  <c r="H51" i="30"/>
  <c r="L60" i="30"/>
  <c r="L104" i="30"/>
  <c r="H108" i="30"/>
  <c r="J122" i="30"/>
  <c r="M11" i="30"/>
  <c r="N11" i="30" s="1"/>
  <c r="O11" i="30" s="1"/>
  <c r="J22" i="30"/>
  <c r="H43" i="30"/>
  <c r="J57" i="30"/>
  <c r="M19" i="30"/>
  <c r="N19" i="30" s="1"/>
  <c r="O19" i="30" s="1"/>
  <c r="H44" i="30"/>
  <c r="L53" i="30"/>
  <c r="L97" i="30"/>
  <c r="L225" i="30"/>
  <c r="L110" i="30"/>
  <c r="H194" i="30"/>
  <c r="G389" i="30"/>
  <c r="L380" i="30"/>
  <c r="J315" i="30"/>
  <c r="H389" i="30"/>
  <c r="J316" i="30"/>
  <c r="J356" i="30"/>
  <c r="L386" i="30"/>
  <c r="H396" i="30"/>
  <c r="I435" i="30"/>
  <c r="J309" i="30"/>
  <c r="J313" i="30"/>
  <c r="L387" i="30"/>
  <c r="K390" i="30"/>
  <c r="I441" i="30"/>
  <c r="J448" i="30"/>
  <c r="K396" i="30"/>
  <c r="L143" i="30" l="1"/>
  <c r="L142" i="30"/>
  <c r="L136" i="30"/>
  <c r="L140" i="30"/>
  <c r="L139" i="30"/>
  <c r="L138" i="30"/>
  <c r="L137" i="30"/>
  <c r="L144" i="30"/>
  <c r="L141" i="30"/>
  <c r="L479" i="30"/>
  <c r="L474" i="30"/>
  <c r="L475" i="30"/>
  <c r="L482" i="30"/>
  <c r="L481" i="30"/>
  <c r="L476" i="30"/>
  <c r="L477" i="30"/>
  <c r="L478" i="30"/>
  <c r="L480" i="30"/>
  <c r="L260" i="30"/>
  <c r="L255" i="30"/>
  <c r="L254" i="30"/>
  <c r="L253" i="30"/>
  <c r="L261" i="30"/>
  <c r="L256" i="30"/>
  <c r="L257" i="30"/>
  <c r="L259" i="30"/>
  <c r="L258" i="30"/>
  <c r="J32" i="48"/>
  <c r="I32" i="48" l="1"/>
  <c r="G32" i="48"/>
  <c r="E32" i="48"/>
  <c r="E29" i="48" s="1"/>
  <c r="C32" i="48"/>
  <c r="D29" i="48" s="1"/>
  <c r="J29" i="48" l="1"/>
  <c r="G23" i="34"/>
  <c r="F20" i="30" l="1"/>
  <c r="F16" i="30"/>
  <c r="F12" i="30"/>
  <c r="F8" i="30"/>
  <c r="F14" i="30"/>
  <c r="F21" i="30"/>
  <c r="F17" i="30"/>
  <c r="F13" i="30"/>
  <c r="F19" i="30"/>
  <c r="F15" i="30"/>
  <c r="F11" i="30"/>
  <c r="F18" i="30"/>
  <c r="F10" i="30"/>
  <c r="F9" i="30"/>
  <c r="F610" i="30"/>
  <c r="F608" i="30"/>
  <c r="F581" i="30"/>
  <c r="F585" i="30"/>
  <c r="F534" i="30"/>
  <c r="F538" i="30"/>
  <c r="F498" i="30"/>
  <c r="F445" i="30"/>
  <c r="F449" i="30"/>
  <c r="F434" i="30"/>
  <c r="F438" i="30"/>
  <c r="F442" i="30"/>
  <c r="F423" i="30"/>
  <c r="F427" i="30"/>
  <c r="F431" i="30"/>
  <c r="F392" i="30"/>
  <c r="F396" i="30"/>
  <c r="F389" i="30"/>
  <c r="F352" i="30"/>
  <c r="F356" i="30"/>
  <c r="F335" i="30"/>
  <c r="F339" i="30"/>
  <c r="F327" i="30"/>
  <c r="F331" i="30"/>
  <c r="F317" i="30"/>
  <c r="F321" i="30"/>
  <c r="F306" i="30"/>
  <c r="F310" i="30"/>
  <c r="F303" i="30"/>
  <c r="F296" i="30"/>
  <c r="F300" i="30"/>
  <c r="F263" i="30"/>
  <c r="F267" i="30"/>
  <c r="F271" i="30"/>
  <c r="F228" i="30"/>
  <c r="F224" i="30"/>
  <c r="F179" i="30"/>
  <c r="F183" i="30"/>
  <c r="F96" i="30"/>
  <c r="F100" i="30"/>
  <c r="F104" i="30"/>
  <c r="F56" i="30"/>
  <c r="F60" i="30"/>
  <c r="F53" i="30"/>
  <c r="F43" i="30"/>
  <c r="F47" i="30"/>
  <c r="F51" i="30"/>
  <c r="F448" i="30"/>
  <c r="F430" i="30"/>
  <c r="F334" i="30"/>
  <c r="F320" i="30"/>
  <c r="F295" i="30"/>
  <c r="F266" i="30"/>
  <c r="F182" i="30"/>
  <c r="F63" i="30"/>
  <c r="F611" i="30"/>
  <c r="F582" i="30"/>
  <c r="F579" i="30"/>
  <c r="F535" i="30"/>
  <c r="F539" i="30"/>
  <c r="F495" i="30"/>
  <c r="F499" i="30"/>
  <c r="F446" i="30"/>
  <c r="F450" i="30"/>
  <c r="F435" i="30"/>
  <c r="F439" i="30"/>
  <c r="F433" i="30"/>
  <c r="F424" i="30"/>
  <c r="F428" i="30"/>
  <c r="F432" i="30"/>
  <c r="F393" i="30"/>
  <c r="F397" i="30"/>
  <c r="F353" i="30"/>
  <c r="F357" i="30"/>
  <c r="F336" i="30"/>
  <c r="F332" i="30"/>
  <c r="F328" i="30"/>
  <c r="F324" i="30"/>
  <c r="F318" i="30"/>
  <c r="F322" i="30"/>
  <c r="F307" i="30"/>
  <c r="F311" i="30"/>
  <c r="F297" i="30"/>
  <c r="F301" i="30"/>
  <c r="F264" i="30"/>
  <c r="F268" i="30"/>
  <c r="F272" i="30"/>
  <c r="F225" i="30"/>
  <c r="F229" i="30"/>
  <c r="F180" i="30"/>
  <c r="F184" i="30"/>
  <c r="F97" i="30"/>
  <c r="F101" i="30"/>
  <c r="F95" i="30"/>
  <c r="F57" i="30"/>
  <c r="F61" i="30"/>
  <c r="F44" i="30"/>
  <c r="F48" i="30"/>
  <c r="F52" i="30"/>
  <c r="F609" i="30"/>
  <c r="F580" i="30"/>
  <c r="F537" i="30"/>
  <c r="F497" i="30"/>
  <c r="F443" i="30"/>
  <c r="F441" i="30"/>
  <c r="F395" i="30"/>
  <c r="F351" i="30"/>
  <c r="F338" i="30"/>
  <c r="F330" i="30"/>
  <c r="F316" i="30"/>
  <c r="F309" i="30"/>
  <c r="F270" i="30"/>
  <c r="F227" i="30"/>
  <c r="F178" i="30"/>
  <c r="F99" i="30"/>
  <c r="F55" i="30"/>
  <c r="F50" i="30"/>
  <c r="F612" i="30"/>
  <c r="F583" i="30"/>
  <c r="F536" i="30"/>
  <c r="F532" i="30"/>
  <c r="F496" i="30"/>
  <c r="F500" i="30"/>
  <c r="F447" i="30"/>
  <c r="F451" i="30"/>
  <c r="F436" i="30"/>
  <c r="F440" i="30"/>
  <c r="F425" i="30"/>
  <c r="F429" i="30"/>
  <c r="F422" i="30"/>
  <c r="F390" i="30"/>
  <c r="F394" i="30"/>
  <c r="F398" i="30"/>
  <c r="F350" i="30"/>
  <c r="F354" i="30"/>
  <c r="F349" i="30"/>
  <c r="F333" i="30"/>
  <c r="F337" i="30"/>
  <c r="F325" i="30"/>
  <c r="F329" i="30"/>
  <c r="F315" i="30"/>
  <c r="F319" i="30"/>
  <c r="F323" i="30"/>
  <c r="F304" i="30"/>
  <c r="F308" i="30"/>
  <c r="F312" i="30"/>
  <c r="F298" i="30"/>
  <c r="F302" i="30"/>
  <c r="F265" i="30"/>
  <c r="F269" i="30"/>
  <c r="F262" i="30"/>
  <c r="F226" i="30"/>
  <c r="F230" i="30"/>
  <c r="F181" i="30"/>
  <c r="F185" i="30"/>
  <c r="F98" i="30"/>
  <c r="F102" i="30"/>
  <c r="F54" i="30"/>
  <c r="F58" i="30"/>
  <c r="F62" i="30"/>
  <c r="F45" i="30"/>
  <c r="F49" i="30"/>
  <c r="F42" i="30"/>
  <c r="F613" i="30"/>
  <c r="F584" i="30"/>
  <c r="F533" i="30"/>
  <c r="F494" i="30"/>
  <c r="F444" i="30"/>
  <c r="F437" i="30"/>
  <c r="F426" i="30"/>
  <c r="F391" i="30"/>
  <c r="F399" i="30"/>
  <c r="F355" i="30"/>
  <c r="F326" i="30"/>
  <c r="F314" i="30"/>
  <c r="F305" i="30"/>
  <c r="F313" i="30"/>
  <c r="F299" i="30"/>
  <c r="F231" i="30"/>
  <c r="F103" i="30"/>
  <c r="F59" i="30"/>
  <c r="F46" i="30"/>
  <c r="F186" i="30"/>
  <c r="F190" i="30"/>
  <c r="F196" i="30"/>
  <c r="F238" i="30"/>
  <c r="F241" i="30"/>
  <c r="F193" i="30"/>
  <c r="F240" i="30"/>
  <c r="F192" i="30"/>
  <c r="F189" i="30"/>
  <c r="F232" i="30"/>
  <c r="F191" i="30"/>
  <c r="F188" i="30"/>
  <c r="F233" i="30"/>
  <c r="F237" i="30"/>
  <c r="F234" i="30"/>
  <c r="F194" i="30"/>
  <c r="F239" i="30"/>
  <c r="F235" i="30"/>
  <c r="F236" i="30"/>
  <c r="F187" i="30"/>
  <c r="F195" i="30"/>
  <c r="F208" i="30"/>
  <c r="F214" i="30"/>
  <c r="F213" i="30"/>
  <c r="F244" i="30"/>
  <c r="F247" i="30"/>
  <c r="F153" i="30"/>
  <c r="F154" i="30"/>
  <c r="F152" i="30"/>
  <c r="F30" i="30"/>
  <c r="F23" i="30"/>
  <c r="F25" i="30"/>
  <c r="F252" i="30"/>
  <c r="F155" i="30"/>
  <c r="F148" i="30"/>
  <c r="F26" i="30"/>
  <c r="F22" i="30"/>
  <c r="F209" i="30"/>
  <c r="F251" i="30"/>
  <c r="F245" i="30"/>
  <c r="F149" i="30"/>
  <c r="F145" i="30"/>
  <c r="F24" i="30"/>
  <c r="F206" i="30"/>
  <c r="F207" i="30"/>
  <c r="F243" i="30"/>
  <c r="F248" i="30"/>
  <c r="F147" i="30"/>
  <c r="F31" i="30"/>
  <c r="F211" i="30"/>
  <c r="F250" i="30"/>
  <c r="F150" i="30"/>
  <c r="F28" i="30"/>
  <c r="F210" i="30"/>
  <c r="F212" i="30"/>
  <c r="F249" i="30"/>
  <c r="F242" i="30"/>
  <c r="F246" i="30"/>
  <c r="F151" i="30"/>
  <c r="F32" i="30"/>
  <c r="F146" i="30"/>
  <c r="F29" i="30"/>
  <c r="F27" i="30"/>
  <c r="E855" i="30"/>
  <c r="E851" i="30"/>
  <c r="E847" i="30"/>
  <c r="E843" i="30"/>
  <c r="E856" i="30"/>
  <c r="E850" i="30"/>
  <c r="E845" i="30"/>
  <c r="E840" i="30"/>
  <c r="E836" i="30"/>
  <c r="E832" i="30"/>
  <c r="E828" i="30"/>
  <c r="E824" i="30"/>
  <c r="E820" i="30"/>
  <c r="E816" i="30"/>
  <c r="E812" i="30"/>
  <c r="E808" i="30"/>
  <c r="E804" i="30"/>
  <c r="E800" i="30"/>
  <c r="E796" i="30"/>
  <c r="E792" i="30"/>
  <c r="E788" i="30"/>
  <c r="E784" i="30"/>
  <c r="E780" i="30"/>
  <c r="E776" i="30"/>
  <c r="E772" i="30"/>
  <c r="E768" i="30"/>
  <c r="E764" i="30"/>
  <c r="E760" i="30"/>
  <c r="E756" i="30"/>
  <c r="E752" i="30"/>
  <c r="E748" i="30"/>
  <c r="E744" i="30"/>
  <c r="E740" i="30"/>
  <c r="E736" i="30"/>
  <c r="E732" i="30"/>
  <c r="E728" i="30"/>
  <c r="E724" i="30"/>
  <c r="E720" i="30"/>
  <c r="E716" i="30"/>
  <c r="E712" i="30"/>
  <c r="E708" i="30"/>
  <c r="E704" i="30"/>
  <c r="E700" i="30"/>
  <c r="E696" i="30"/>
  <c r="E692" i="30"/>
  <c r="E688" i="30"/>
  <c r="E676" i="30"/>
  <c r="E672" i="30"/>
  <c r="E668" i="30"/>
  <c r="E664" i="30"/>
  <c r="E660" i="30"/>
  <c r="E656" i="30"/>
  <c r="E652" i="30"/>
  <c r="E640" i="30"/>
  <c r="E636" i="30"/>
  <c r="E632" i="30"/>
  <c r="E628" i="30"/>
  <c r="E612" i="30"/>
  <c r="E608" i="30"/>
  <c r="E584" i="30"/>
  <c r="E580" i="30"/>
  <c r="E564" i="30"/>
  <c r="E560" i="30"/>
  <c r="E556" i="30"/>
  <c r="E552" i="30"/>
  <c r="E536" i="30"/>
  <c r="E532" i="30"/>
  <c r="E528" i="30"/>
  <c r="E524" i="30"/>
  <c r="E500" i="30"/>
  <c r="E496" i="30"/>
  <c r="E480" i="30"/>
  <c r="E476" i="30"/>
  <c r="E448" i="30"/>
  <c r="E444" i="30"/>
  <c r="E440" i="30"/>
  <c r="E436" i="30"/>
  <c r="E396" i="30"/>
  <c r="E392" i="30"/>
  <c r="E388" i="30"/>
  <c r="E384" i="30"/>
  <c r="E380" i="30"/>
  <c r="E356" i="30"/>
  <c r="E352" i="30"/>
  <c r="E336" i="30"/>
  <c r="E332" i="30"/>
  <c r="E328" i="30"/>
  <c r="E324" i="30"/>
  <c r="E320" i="30"/>
  <c r="E316" i="30"/>
  <c r="E300" i="30"/>
  <c r="E296" i="30"/>
  <c r="E272" i="30"/>
  <c r="E268" i="30"/>
  <c r="E264" i="30"/>
  <c r="E260" i="30"/>
  <c r="E256" i="30"/>
  <c r="E252" i="30"/>
  <c r="E248" i="30"/>
  <c r="E244" i="30"/>
  <c r="E228" i="30"/>
  <c r="E224" i="30"/>
  <c r="E220" i="30"/>
  <c r="E216" i="30"/>
  <c r="E212" i="30"/>
  <c r="E208" i="30"/>
  <c r="E184" i="30"/>
  <c r="E180" i="30"/>
  <c r="E152" i="30"/>
  <c r="E148" i="30"/>
  <c r="E144" i="30"/>
  <c r="E140" i="30"/>
  <c r="E136" i="30"/>
  <c r="E104" i="30"/>
  <c r="E100" i="30"/>
  <c r="E96" i="30"/>
  <c r="E92" i="30"/>
  <c r="E88" i="30"/>
  <c r="E52" i="30"/>
  <c r="E48" i="30"/>
  <c r="E44" i="30"/>
  <c r="E32" i="30"/>
  <c r="E28" i="30"/>
  <c r="E24" i="30"/>
  <c r="E20" i="30"/>
  <c r="E16" i="30"/>
  <c r="E12" i="30"/>
  <c r="E8" i="30"/>
  <c r="E846" i="30"/>
  <c r="E833" i="30"/>
  <c r="E821" i="30"/>
  <c r="E809" i="30"/>
  <c r="E797" i="30"/>
  <c r="E785" i="30"/>
  <c r="E773" i="30"/>
  <c r="E765" i="30"/>
  <c r="E753" i="30"/>
  <c r="E741" i="30"/>
  <c r="E725" i="30"/>
  <c r="E713" i="30"/>
  <c r="E701" i="30"/>
  <c r="E689" i="30"/>
  <c r="E677" i="30"/>
  <c r="E661" i="30"/>
  <c r="E653" i="30"/>
  <c r="E641" i="30"/>
  <c r="E629" i="30"/>
  <c r="E581" i="30"/>
  <c r="E553" i="30"/>
  <c r="E525" i="30"/>
  <c r="E477" i="30"/>
  <c r="E445" i="30"/>
  <c r="E433" i="30"/>
  <c r="E397" i="30"/>
  <c r="E385" i="30"/>
  <c r="E357" i="30"/>
  <c r="E321" i="30"/>
  <c r="E265" i="30"/>
  <c r="E249" i="30"/>
  <c r="E225" i="30"/>
  <c r="E213" i="30"/>
  <c r="E145" i="30"/>
  <c r="E137" i="30"/>
  <c r="E93" i="30"/>
  <c r="E45" i="30"/>
  <c r="E21" i="30"/>
  <c r="E9" i="30"/>
  <c r="E854" i="30"/>
  <c r="E849" i="30"/>
  <c r="E844" i="30"/>
  <c r="E839" i="30"/>
  <c r="E835" i="30"/>
  <c r="E831" i="30"/>
  <c r="E827" i="30"/>
  <c r="E823" i="30"/>
  <c r="E819" i="30"/>
  <c r="E815" i="30"/>
  <c r="E811" i="30"/>
  <c r="E807" i="30"/>
  <c r="E803" i="30"/>
  <c r="E799" i="30"/>
  <c r="E795" i="30"/>
  <c r="E791" i="30"/>
  <c r="E787" i="30"/>
  <c r="E783" i="30"/>
  <c r="E779" i="30"/>
  <c r="E775" i="30"/>
  <c r="E771" i="30"/>
  <c r="E767" i="30"/>
  <c r="E763" i="30"/>
  <c r="E759" i="30"/>
  <c r="E755" i="30"/>
  <c r="E751" i="30"/>
  <c r="E747" i="30"/>
  <c r="E743" i="30"/>
  <c r="E739" i="30"/>
  <c r="E735" i="30"/>
  <c r="E731" i="30"/>
  <c r="E727" i="30"/>
  <c r="E723" i="30"/>
  <c r="E719" i="30"/>
  <c r="E715" i="30"/>
  <c r="E711" i="30"/>
  <c r="E707" i="30"/>
  <c r="E703" i="30"/>
  <c r="E699" i="30"/>
  <c r="E695" i="30"/>
  <c r="E691" i="30"/>
  <c r="E675" i="30"/>
  <c r="E671" i="30"/>
  <c r="E667" i="30"/>
  <c r="E663" i="30"/>
  <c r="E659" i="30"/>
  <c r="E655" i="30"/>
  <c r="E639" i="30"/>
  <c r="E635" i="30"/>
  <c r="E631" i="30"/>
  <c r="E627" i="30"/>
  <c r="E611" i="30"/>
  <c r="E583" i="30"/>
  <c r="E579" i="30"/>
  <c r="E567" i="30"/>
  <c r="E563" i="30"/>
  <c r="E559" i="30"/>
  <c r="E555" i="30"/>
  <c r="E551" i="30"/>
  <c r="E539" i="30"/>
  <c r="E535" i="30"/>
  <c r="E531" i="30"/>
  <c r="E527" i="30"/>
  <c r="E523" i="30"/>
  <c r="E499" i="30"/>
  <c r="E495" i="30"/>
  <c r="E479" i="30"/>
  <c r="E475" i="30"/>
  <c r="E451" i="30"/>
  <c r="E447" i="30"/>
  <c r="E443" i="30"/>
  <c r="E439" i="30"/>
  <c r="E435" i="30"/>
  <c r="E399" i="30"/>
  <c r="E395" i="30"/>
  <c r="E391" i="30"/>
  <c r="E387" i="30"/>
  <c r="E383" i="30"/>
  <c r="E355" i="30"/>
  <c r="E351" i="30"/>
  <c r="E339" i="30"/>
  <c r="E335" i="30"/>
  <c r="E331" i="30"/>
  <c r="E327" i="30"/>
  <c r="E323" i="30"/>
  <c r="E319" i="30"/>
  <c r="E315" i="30"/>
  <c r="E299" i="30"/>
  <c r="E295" i="30"/>
  <c r="E271" i="30"/>
  <c r="E267" i="30"/>
  <c r="E263" i="30"/>
  <c r="E259" i="30"/>
  <c r="E255" i="30"/>
  <c r="E251" i="30"/>
  <c r="E247" i="30"/>
  <c r="E243" i="30"/>
  <c r="E231" i="30"/>
  <c r="E227" i="30"/>
  <c r="E223" i="30"/>
  <c r="E219" i="30"/>
  <c r="E215" i="30"/>
  <c r="E211" i="30"/>
  <c r="E207" i="30"/>
  <c r="E183" i="30"/>
  <c r="E179" i="30"/>
  <c r="E155" i="30"/>
  <c r="E151" i="30"/>
  <c r="E147" i="30"/>
  <c r="E143" i="30"/>
  <c r="E139" i="30"/>
  <c r="E103" i="30"/>
  <c r="E99" i="30"/>
  <c r="E95" i="30"/>
  <c r="E91" i="30"/>
  <c r="E87" i="30"/>
  <c r="E51" i="30"/>
  <c r="E47" i="30"/>
  <c r="E43" i="30"/>
  <c r="E31" i="30"/>
  <c r="E27" i="30"/>
  <c r="E23" i="30"/>
  <c r="E19" i="30"/>
  <c r="E15" i="30"/>
  <c r="E11" i="30"/>
  <c r="E852" i="30"/>
  <c r="E837" i="30"/>
  <c r="E825" i="30"/>
  <c r="E813" i="30"/>
  <c r="E801" i="30"/>
  <c r="E793" i="30"/>
  <c r="E781" i="30"/>
  <c r="E769" i="30"/>
  <c r="E757" i="30"/>
  <c r="E745" i="30"/>
  <c r="E733" i="30"/>
  <c r="E729" i="30"/>
  <c r="E717" i="30"/>
  <c r="E705" i="30"/>
  <c r="E693" i="30"/>
  <c r="E669" i="30"/>
  <c r="E657" i="30"/>
  <c r="E633" i="30"/>
  <c r="E625" i="30"/>
  <c r="E613" i="30"/>
  <c r="E565" i="30"/>
  <c r="E537" i="30"/>
  <c r="E529" i="30"/>
  <c r="E497" i="30"/>
  <c r="E441" i="30"/>
  <c r="E393" i="30"/>
  <c r="E381" i="30"/>
  <c r="E353" i="30"/>
  <c r="E333" i="30"/>
  <c r="E325" i="30"/>
  <c r="E297" i="30"/>
  <c r="E269" i="30"/>
  <c r="E257" i="30"/>
  <c r="E229" i="30"/>
  <c r="E217" i="30"/>
  <c r="E209" i="30"/>
  <c r="E185" i="30"/>
  <c r="E149" i="30"/>
  <c r="E141" i="30"/>
  <c r="E101" i="30"/>
  <c r="E89" i="30"/>
  <c r="E25" i="30"/>
  <c r="E17" i="30"/>
  <c r="E858" i="30"/>
  <c r="E853" i="30"/>
  <c r="E848" i="30"/>
  <c r="E842" i="30"/>
  <c r="E838" i="30"/>
  <c r="E834" i="30"/>
  <c r="E830" i="30"/>
  <c r="E826" i="30"/>
  <c r="E822" i="30"/>
  <c r="E818" i="30"/>
  <c r="E814" i="30"/>
  <c r="E810" i="30"/>
  <c r="E806" i="30"/>
  <c r="E802" i="30"/>
  <c r="E798" i="30"/>
  <c r="E794" i="30"/>
  <c r="E790" i="30"/>
  <c r="E786" i="30"/>
  <c r="E782" i="30"/>
  <c r="E778" i="30"/>
  <c r="E774" i="30"/>
  <c r="E770" i="30"/>
  <c r="E766" i="30"/>
  <c r="E762" i="30"/>
  <c r="E758" i="30"/>
  <c r="E754" i="30"/>
  <c r="E750" i="30"/>
  <c r="E746" i="30"/>
  <c r="E742" i="30"/>
  <c r="E738" i="30"/>
  <c r="E734" i="30"/>
  <c r="E730" i="30"/>
  <c r="E726" i="30"/>
  <c r="E722" i="30"/>
  <c r="E718" i="30"/>
  <c r="E714" i="30"/>
  <c r="E710" i="30"/>
  <c r="E706" i="30"/>
  <c r="E702" i="30"/>
  <c r="E698" i="30"/>
  <c r="E694" i="30"/>
  <c r="E690" i="30"/>
  <c r="E678" i="30"/>
  <c r="E674" i="30"/>
  <c r="E670" i="30"/>
  <c r="E666" i="30"/>
  <c r="E662" i="30"/>
  <c r="E658" i="30"/>
  <c r="E654" i="30"/>
  <c r="E642" i="30"/>
  <c r="E638" i="30"/>
  <c r="E634" i="30"/>
  <c r="E630" i="30"/>
  <c r="E626" i="30"/>
  <c r="E610" i="30"/>
  <c r="E582" i="30"/>
  <c r="E566" i="30"/>
  <c r="E562" i="30"/>
  <c r="E558" i="30"/>
  <c r="E554" i="30"/>
  <c r="E550" i="30"/>
  <c r="E538" i="30"/>
  <c r="E534" i="30"/>
  <c r="E530" i="30"/>
  <c r="E526" i="30"/>
  <c r="E498" i="30"/>
  <c r="E494" i="30"/>
  <c r="E482" i="30"/>
  <c r="E478" i="30"/>
  <c r="E474" i="30"/>
  <c r="E450" i="30"/>
  <c r="E446" i="30"/>
  <c r="E442" i="30"/>
  <c r="E438" i="30"/>
  <c r="E434" i="30"/>
  <c r="E398" i="30"/>
  <c r="E394" i="30"/>
  <c r="E390" i="30"/>
  <c r="E386" i="30"/>
  <c r="E382" i="30"/>
  <c r="E354" i="30"/>
  <c r="E350" i="30"/>
  <c r="E338" i="30"/>
  <c r="E334" i="30"/>
  <c r="E330" i="30"/>
  <c r="E326" i="30"/>
  <c r="E322" i="30"/>
  <c r="E318" i="30"/>
  <c r="E314" i="30"/>
  <c r="E302" i="30"/>
  <c r="E298" i="30"/>
  <c r="E270" i="30"/>
  <c r="E266" i="30"/>
  <c r="E262" i="30"/>
  <c r="E258" i="30"/>
  <c r="E254" i="30"/>
  <c r="E250" i="30"/>
  <c r="E246" i="30"/>
  <c r="E242" i="30"/>
  <c r="E230" i="30"/>
  <c r="E226" i="30"/>
  <c r="E222" i="30"/>
  <c r="E218" i="30"/>
  <c r="E214" i="30"/>
  <c r="E210" i="30"/>
  <c r="E206" i="30"/>
  <c r="E182" i="30"/>
  <c r="E178" i="30"/>
  <c r="E154" i="30"/>
  <c r="E150" i="30"/>
  <c r="E146" i="30"/>
  <c r="E142" i="30"/>
  <c r="E138" i="30"/>
  <c r="E102" i="30"/>
  <c r="E98" i="30"/>
  <c r="E94" i="30"/>
  <c r="E90" i="30"/>
  <c r="E86" i="30"/>
  <c r="E50" i="30"/>
  <c r="E46" i="30"/>
  <c r="E42" i="30"/>
  <c r="E30" i="30"/>
  <c r="E26" i="30"/>
  <c r="E22" i="30"/>
  <c r="E18" i="30"/>
  <c r="E14" i="30"/>
  <c r="E10" i="30"/>
  <c r="E857" i="30"/>
  <c r="E841" i="30"/>
  <c r="E829" i="30"/>
  <c r="E817" i="30"/>
  <c r="E805" i="30"/>
  <c r="E789" i="30"/>
  <c r="E777" i="30"/>
  <c r="E761" i="30"/>
  <c r="E749" i="30"/>
  <c r="E737" i="30"/>
  <c r="E721" i="30"/>
  <c r="E709" i="30"/>
  <c r="E697" i="30"/>
  <c r="E673" i="30"/>
  <c r="E665" i="30"/>
  <c r="E637" i="30"/>
  <c r="E609" i="30"/>
  <c r="E585" i="30"/>
  <c r="E561" i="30"/>
  <c r="E557" i="30"/>
  <c r="E533" i="30"/>
  <c r="E481" i="30"/>
  <c r="E449" i="30"/>
  <c r="E437" i="30"/>
  <c r="E389" i="30"/>
  <c r="E349" i="30"/>
  <c r="E337" i="30"/>
  <c r="E329" i="30"/>
  <c r="E317" i="30"/>
  <c r="E301" i="30"/>
  <c r="E261" i="30"/>
  <c r="E253" i="30"/>
  <c r="E245" i="30"/>
  <c r="E221" i="30"/>
  <c r="E181" i="30"/>
  <c r="E153" i="30"/>
  <c r="E97" i="30"/>
  <c r="E49" i="30"/>
  <c r="E29" i="30"/>
  <c r="E13" i="30"/>
  <c r="K84" i="36"/>
  <c r="L84" i="36"/>
  <c r="M84" i="36"/>
  <c r="V84" i="36"/>
  <c r="W84" i="36"/>
  <c r="X84" i="36"/>
  <c r="Y84" i="36"/>
  <c r="G16" i="36"/>
  <c r="K85" i="36"/>
  <c r="L85" i="36"/>
  <c r="S85" i="36" s="1"/>
  <c r="J16" i="36" s="1"/>
  <c r="M85" i="36"/>
  <c r="T85" i="36" s="1"/>
  <c r="K16" i="36" s="1"/>
  <c r="V85" i="36"/>
  <c r="W85" i="36"/>
  <c r="X85" i="36"/>
  <c r="Y85" i="36"/>
  <c r="G17" i="36"/>
  <c r="K86" i="36"/>
  <c r="L86" i="36"/>
  <c r="S86" i="36" s="1"/>
  <c r="J17" i="36" s="1"/>
  <c r="M86" i="36"/>
  <c r="T86" i="36" s="1"/>
  <c r="K17" i="36" s="1"/>
  <c r="V86" i="36"/>
  <c r="W86" i="36"/>
  <c r="X86" i="36"/>
  <c r="Y86" i="36"/>
  <c r="G18" i="36"/>
  <c r="K87" i="36"/>
  <c r="L87" i="36"/>
  <c r="S87" i="36" s="1"/>
  <c r="J18" i="36" s="1"/>
  <c r="M87" i="36"/>
  <c r="T87" i="36" s="1"/>
  <c r="K18" i="36" s="1"/>
  <c r="V87" i="36"/>
  <c r="W87" i="36"/>
  <c r="X87" i="36"/>
  <c r="Y87" i="36"/>
  <c r="G19" i="36"/>
  <c r="K88" i="36"/>
  <c r="L88" i="36"/>
  <c r="S88" i="36" s="1"/>
  <c r="J19" i="36" s="1"/>
  <c r="M88" i="36"/>
  <c r="T88" i="36" s="1"/>
  <c r="K19" i="36" s="1"/>
  <c r="V88" i="36"/>
  <c r="W88" i="36"/>
  <c r="X88" i="36"/>
  <c r="Y88" i="36"/>
  <c r="G22" i="36"/>
  <c r="F95" i="36"/>
  <c r="F96" i="36"/>
  <c r="F97" i="36"/>
  <c r="F98" i="36"/>
  <c r="F99" i="36"/>
  <c r="E102" i="36"/>
  <c r="T103" i="36"/>
  <c r="Z87" i="31"/>
  <c r="Y87" i="31"/>
  <c r="X87" i="31"/>
  <c r="W87" i="31"/>
  <c r="V87" i="31"/>
  <c r="O16" i="36"/>
  <c r="O15" i="36"/>
  <c r="O14" i="36"/>
  <c r="O13" i="36"/>
  <c r="O12" i="36"/>
  <c r="K88" i="32"/>
  <c r="K87" i="32"/>
  <c r="K86" i="32"/>
  <c r="K85" i="32"/>
  <c r="K84" i="32"/>
  <c r="K83" i="32"/>
  <c r="K81" i="32"/>
  <c r="K80" i="32"/>
  <c r="K77" i="32"/>
  <c r="K76" i="32"/>
  <c r="K69" i="32"/>
  <c r="K68" i="32"/>
  <c r="K64" i="32"/>
  <c r="K60" i="32"/>
  <c r="K59" i="32"/>
  <c r="K56" i="32"/>
  <c r="K55" i="32"/>
  <c r="K51" i="32"/>
  <c r="K50" i="32"/>
  <c r="K49" i="32"/>
  <c r="K46" i="32"/>
  <c r="K45" i="32"/>
  <c r="K44" i="32"/>
  <c r="K43" i="32"/>
  <c r="K41" i="32"/>
  <c r="K40" i="32"/>
  <c r="K33" i="32"/>
  <c r="K31" i="32"/>
  <c r="K21" i="32"/>
  <c r="K20" i="32"/>
  <c r="K17" i="32"/>
  <c r="K9" i="32"/>
  <c r="K8" i="32"/>
  <c r="J88" i="34"/>
  <c r="J87" i="34"/>
  <c r="V87" i="34" s="1"/>
  <c r="AE490" i="30" s="1"/>
  <c r="J86" i="34"/>
  <c r="J85" i="34"/>
  <c r="AC536" i="30" s="1"/>
  <c r="J84" i="34"/>
  <c r="L84" i="34" s="1"/>
  <c r="M84" i="34" s="1"/>
  <c r="N84" i="34" s="1"/>
  <c r="J83" i="34"/>
  <c r="V83" i="34" s="1"/>
  <c r="AE519" i="30" s="1"/>
  <c r="J81" i="34"/>
  <c r="J80" i="34"/>
  <c r="J77" i="34"/>
  <c r="J76" i="34"/>
  <c r="L76" i="34" s="1"/>
  <c r="M76" i="34" s="1"/>
  <c r="N76" i="34" s="1"/>
  <c r="J69" i="34"/>
  <c r="L69" i="34" s="1"/>
  <c r="J68" i="34"/>
  <c r="L68" i="34" s="1"/>
  <c r="M68" i="34" s="1"/>
  <c r="N68" i="34" s="1"/>
  <c r="J64" i="34"/>
  <c r="V64" i="34" s="1"/>
  <c r="AE345" i="30" s="1"/>
  <c r="J60" i="34"/>
  <c r="L60" i="34" s="1"/>
  <c r="M60" i="34" s="1"/>
  <c r="N60" i="34" s="1"/>
  <c r="J59" i="34"/>
  <c r="J56" i="34"/>
  <c r="L56" i="34" s="1"/>
  <c r="M56" i="34" s="1"/>
  <c r="N56" i="34" s="1"/>
  <c r="J55" i="34"/>
  <c r="AC328" i="30" s="1"/>
  <c r="J51" i="34"/>
  <c r="L51" i="34" s="1"/>
  <c r="M51" i="34" s="1"/>
  <c r="N51" i="34" s="1"/>
  <c r="J50" i="34"/>
  <c r="V50" i="34" s="1"/>
  <c r="AE291" i="30" s="1"/>
  <c r="J49" i="34"/>
  <c r="L49" i="34" s="1"/>
  <c r="M49" i="34" s="1"/>
  <c r="N49" i="34" s="1"/>
  <c r="J46" i="34"/>
  <c r="K61" i="31" s="1"/>
  <c r="J45" i="34"/>
  <c r="J39" i="34" s="1"/>
  <c r="L39" i="34" s="1"/>
  <c r="M39" i="34" s="1"/>
  <c r="N39" i="34" s="1"/>
  <c r="J44" i="34"/>
  <c r="J43" i="34"/>
  <c r="L43" i="34" s="1"/>
  <c r="M43" i="34" s="1"/>
  <c r="N43" i="34" s="1"/>
  <c r="J41" i="34"/>
  <c r="J40" i="34"/>
  <c r="L40" i="34" s="1"/>
  <c r="M40" i="34" s="1"/>
  <c r="N40" i="34" s="1"/>
  <c r="J33" i="34"/>
  <c r="AC203" i="30"/>
  <c r="J22" i="34"/>
  <c r="J21" i="34"/>
  <c r="V21" i="34" s="1"/>
  <c r="J18" i="34"/>
  <c r="L18" i="34" s="1"/>
  <c r="J11" i="34"/>
  <c r="L11" i="34" s="1"/>
  <c r="M11" i="34" s="1"/>
  <c r="N11" i="34" s="1"/>
  <c r="J10" i="34"/>
  <c r="J9" i="34"/>
  <c r="L9" i="34" s="1"/>
  <c r="M9" i="34" s="1"/>
  <c r="N9" i="34" s="1"/>
  <c r="L86" i="31"/>
  <c r="W86" i="31" s="1"/>
  <c r="AE694" i="30" s="1"/>
  <c r="G81" i="22"/>
  <c r="G80" i="22"/>
  <c r="G70" i="22"/>
  <c r="G69" i="22"/>
  <c r="G57" i="22"/>
  <c r="G56" i="22"/>
  <c r="G42" i="22"/>
  <c r="G41" i="22"/>
  <c r="G28" i="22"/>
  <c r="G27" i="22"/>
  <c r="E425" i="24"/>
  <c r="E426" i="24" s="1"/>
  <c r="E427" i="24" s="1"/>
  <c r="E428" i="24" s="1"/>
  <c r="E429" i="24" s="1"/>
  <c r="D425" i="24"/>
  <c r="D426" i="24" s="1"/>
  <c r="D427" i="24" s="1"/>
  <c r="D428" i="24" s="1"/>
  <c r="D429" i="24" s="1"/>
  <c r="C425" i="24"/>
  <c r="C426" i="24" s="1"/>
  <c r="C427" i="24" s="1"/>
  <c r="C428" i="24" s="1"/>
  <c r="C429" i="24" s="1"/>
  <c r="B426" i="24"/>
  <c r="B427" i="24" s="1"/>
  <c r="B428" i="24" s="1"/>
  <c r="B429" i="24" s="1"/>
  <c r="E435" i="24"/>
  <c r="E436" i="24" s="1"/>
  <c r="E437" i="24" s="1"/>
  <c r="E438" i="24" s="1"/>
  <c r="E439" i="24" s="1"/>
  <c r="D435" i="24"/>
  <c r="D436" i="24" s="1"/>
  <c r="D437" i="24" s="1"/>
  <c r="D438" i="24" s="1"/>
  <c r="D439" i="24" s="1"/>
  <c r="C435" i="24"/>
  <c r="C436" i="24" s="1"/>
  <c r="C437" i="24" s="1"/>
  <c r="C438" i="24" s="1"/>
  <c r="C439" i="24" s="1"/>
  <c r="B436" i="24"/>
  <c r="B437" i="24" s="1"/>
  <c r="B438" i="24" s="1"/>
  <c r="B439" i="24" s="1"/>
  <c r="E415" i="24"/>
  <c r="E416" i="24" s="1"/>
  <c r="E417" i="24" s="1"/>
  <c r="E418" i="24" s="1"/>
  <c r="E419" i="24" s="1"/>
  <c r="D415" i="24"/>
  <c r="D416" i="24" s="1"/>
  <c r="D417" i="24" s="1"/>
  <c r="D418" i="24" s="1"/>
  <c r="D419" i="24" s="1"/>
  <c r="C415" i="24"/>
  <c r="C416" i="24" s="1"/>
  <c r="C417" i="24" s="1"/>
  <c r="C418" i="24" s="1"/>
  <c r="C419" i="24" s="1"/>
  <c r="B416" i="24"/>
  <c r="B417" i="24" s="1"/>
  <c r="B418" i="24" s="1"/>
  <c r="B419" i="24" s="1"/>
  <c r="E405" i="24"/>
  <c r="E406" i="24" s="1"/>
  <c r="E407" i="24" s="1"/>
  <c r="E408" i="24" s="1"/>
  <c r="E409" i="24" s="1"/>
  <c r="D405" i="24"/>
  <c r="D406" i="24" s="1"/>
  <c r="D407" i="24" s="1"/>
  <c r="D408" i="24" s="1"/>
  <c r="D409" i="24" s="1"/>
  <c r="C405" i="24"/>
  <c r="C406" i="24" s="1"/>
  <c r="C407" i="24" s="1"/>
  <c r="C408" i="24" s="1"/>
  <c r="C409" i="24" s="1"/>
  <c r="B406" i="24"/>
  <c r="B407" i="24" s="1"/>
  <c r="B408" i="24" s="1"/>
  <c r="B409" i="24" s="1"/>
  <c r="E395" i="24"/>
  <c r="E396" i="24" s="1"/>
  <c r="E397" i="24" s="1"/>
  <c r="E398" i="24" s="1"/>
  <c r="E399" i="24" s="1"/>
  <c r="D395" i="24"/>
  <c r="D396" i="24" s="1"/>
  <c r="D397" i="24" s="1"/>
  <c r="D398" i="24" s="1"/>
  <c r="D399" i="24" s="1"/>
  <c r="C395" i="24"/>
  <c r="C396" i="24" s="1"/>
  <c r="C397" i="24" s="1"/>
  <c r="C398" i="24" s="1"/>
  <c r="C399" i="24" s="1"/>
  <c r="B396" i="24"/>
  <c r="B397" i="24" s="1"/>
  <c r="B398" i="24" s="1"/>
  <c r="B399" i="24" s="1"/>
  <c r="E385" i="24"/>
  <c r="E386" i="24" s="1"/>
  <c r="E387" i="24" s="1"/>
  <c r="E388" i="24" s="1"/>
  <c r="E389" i="24" s="1"/>
  <c r="D385" i="24"/>
  <c r="D386" i="24" s="1"/>
  <c r="D387" i="24" s="1"/>
  <c r="D388" i="24" s="1"/>
  <c r="D389" i="24" s="1"/>
  <c r="C385" i="24"/>
  <c r="C386" i="24" s="1"/>
  <c r="C387" i="24" s="1"/>
  <c r="C388" i="24" s="1"/>
  <c r="C389" i="24" s="1"/>
  <c r="B386" i="24"/>
  <c r="B387" i="24" s="1"/>
  <c r="B388" i="24" s="1"/>
  <c r="B389" i="24" s="1"/>
  <c r="E375" i="24"/>
  <c r="E376" i="24" s="1"/>
  <c r="E377" i="24" s="1"/>
  <c r="E378" i="24" s="1"/>
  <c r="E379" i="24" s="1"/>
  <c r="D375" i="24"/>
  <c r="D376" i="24" s="1"/>
  <c r="D377" i="24" s="1"/>
  <c r="D378" i="24" s="1"/>
  <c r="D379" i="24" s="1"/>
  <c r="C375" i="24"/>
  <c r="C376" i="24" s="1"/>
  <c r="C377" i="24" s="1"/>
  <c r="C378" i="24" s="1"/>
  <c r="C379" i="24" s="1"/>
  <c r="B376" i="24"/>
  <c r="B377" i="24" s="1"/>
  <c r="B378" i="24" s="1"/>
  <c r="B379" i="24" s="1"/>
  <c r="G50" i="50"/>
  <c r="N50" i="50"/>
  <c r="G51" i="50"/>
  <c r="N51" i="50"/>
  <c r="G52" i="50"/>
  <c r="N52" i="50"/>
  <c r="G53" i="50"/>
  <c r="F425" i="24"/>
  <c r="F426" i="24" s="1"/>
  <c r="F427" i="24" s="1"/>
  <c r="F428" i="24" s="1"/>
  <c r="F429" i="24" s="1"/>
  <c r="F435" i="24"/>
  <c r="F436" i="24" s="1"/>
  <c r="F437" i="24" s="1"/>
  <c r="F438" i="24" s="1"/>
  <c r="F439" i="24" s="1"/>
  <c r="F415" i="24"/>
  <c r="F416" i="24" s="1"/>
  <c r="F417" i="24" s="1"/>
  <c r="F418" i="24" s="1"/>
  <c r="F419" i="24" s="1"/>
  <c r="F405" i="24"/>
  <c r="F406" i="24" s="1"/>
  <c r="F407" i="24" s="1"/>
  <c r="F408" i="24" s="1"/>
  <c r="F409" i="24" s="1"/>
  <c r="F395" i="24"/>
  <c r="F396" i="24" s="1"/>
  <c r="F397" i="24" s="1"/>
  <c r="F398" i="24" s="1"/>
  <c r="F399" i="24" s="1"/>
  <c r="F385" i="24"/>
  <c r="F386" i="24" s="1"/>
  <c r="F387" i="24" s="1"/>
  <c r="F388" i="24" s="1"/>
  <c r="F389" i="24" s="1"/>
  <c r="F375" i="24"/>
  <c r="F376" i="24" s="1"/>
  <c r="F377" i="24" s="1"/>
  <c r="F378" i="24" s="1"/>
  <c r="F379" i="24" s="1"/>
  <c r="D254" i="14"/>
  <c r="C254" i="14"/>
  <c r="D253" i="14"/>
  <c r="C253" i="14"/>
  <c r="D252" i="14"/>
  <c r="C252" i="14"/>
  <c r="D251" i="14"/>
  <c r="C251" i="14"/>
  <c r="D250" i="14"/>
  <c r="C250" i="14"/>
  <c r="D249" i="14"/>
  <c r="C249" i="14"/>
  <c r="D248" i="14"/>
  <c r="C248" i="14"/>
  <c r="D247" i="14"/>
  <c r="C240" i="24" s="1"/>
  <c r="C241" i="24" s="1"/>
  <c r="C242" i="24" s="1"/>
  <c r="C243" i="24" s="1"/>
  <c r="C244" i="24" s="1"/>
  <c r="C247" i="14"/>
  <c r="D246" i="14"/>
  <c r="C235" i="24" s="1"/>
  <c r="C236" i="24" s="1"/>
  <c r="C237" i="24" s="1"/>
  <c r="C238" i="24" s="1"/>
  <c r="C239" i="24" s="1"/>
  <c r="C246" i="14"/>
  <c r="D245" i="14"/>
  <c r="C230" i="24" s="1"/>
  <c r="C231" i="24" s="1"/>
  <c r="C232" i="24" s="1"/>
  <c r="C233" i="24" s="1"/>
  <c r="C234" i="24" s="1"/>
  <c r="C245" i="14"/>
  <c r="D244" i="14"/>
  <c r="C225" i="24" s="1"/>
  <c r="C226" i="24" s="1"/>
  <c r="C227" i="24" s="1"/>
  <c r="C228" i="24" s="1"/>
  <c r="C229" i="24" s="1"/>
  <c r="C244" i="14"/>
  <c r="D243" i="14"/>
  <c r="C220" i="24" s="1"/>
  <c r="C221" i="24" s="1"/>
  <c r="C222" i="24" s="1"/>
  <c r="C223" i="24" s="1"/>
  <c r="C224" i="24" s="1"/>
  <c r="C243" i="14"/>
  <c r="D242" i="14"/>
  <c r="C215" i="24" s="1"/>
  <c r="C216" i="24" s="1"/>
  <c r="C217" i="24" s="1"/>
  <c r="C218" i="24" s="1"/>
  <c r="C219" i="24" s="1"/>
  <c r="C242" i="14"/>
  <c r="D241" i="14"/>
  <c r="C210" i="24" s="1"/>
  <c r="C211" i="24" s="1"/>
  <c r="C212" i="24" s="1"/>
  <c r="C213" i="24" s="1"/>
  <c r="C214" i="24" s="1"/>
  <c r="C241" i="14"/>
  <c r="D240" i="14"/>
  <c r="C205" i="24" s="1"/>
  <c r="C206" i="24" s="1"/>
  <c r="C207" i="24" s="1"/>
  <c r="C208" i="24" s="1"/>
  <c r="C209" i="24" s="1"/>
  <c r="C240" i="14"/>
  <c r="D239" i="14"/>
  <c r="C200" i="24" s="1"/>
  <c r="C201" i="24" s="1"/>
  <c r="C202" i="24" s="1"/>
  <c r="C203" i="24" s="1"/>
  <c r="C204" i="24" s="1"/>
  <c r="C239" i="14"/>
  <c r="D238" i="14"/>
  <c r="C195" i="24" s="1"/>
  <c r="C196" i="24" s="1"/>
  <c r="C197" i="24" s="1"/>
  <c r="C198" i="24" s="1"/>
  <c r="C199" i="24" s="1"/>
  <c r="C238" i="14"/>
  <c r="D237" i="14"/>
  <c r="C190" i="24" s="1"/>
  <c r="C191" i="24" s="1"/>
  <c r="C192" i="24" s="1"/>
  <c r="C193" i="24" s="1"/>
  <c r="C194" i="24" s="1"/>
  <c r="C237" i="14"/>
  <c r="D236" i="14"/>
  <c r="C185" i="24" s="1"/>
  <c r="C186" i="24" s="1"/>
  <c r="C187" i="24" s="1"/>
  <c r="C188" i="24" s="1"/>
  <c r="C189" i="24" s="1"/>
  <c r="C236" i="14"/>
  <c r="D235" i="14"/>
  <c r="C180" i="24" s="1"/>
  <c r="C181" i="24" s="1"/>
  <c r="C182" i="24" s="1"/>
  <c r="C183" i="24" s="1"/>
  <c r="C184" i="24" s="1"/>
  <c r="C235" i="14"/>
  <c r="D234" i="14"/>
  <c r="C175" i="24" s="1"/>
  <c r="C176" i="24" s="1"/>
  <c r="C177" i="24" s="1"/>
  <c r="C178" i="24" s="1"/>
  <c r="C179" i="24" s="1"/>
  <c r="C234" i="14"/>
  <c r="D233" i="14"/>
  <c r="C170" i="24" s="1"/>
  <c r="C171" i="24" s="1"/>
  <c r="C172" i="24" s="1"/>
  <c r="C173" i="24" s="1"/>
  <c r="C174" i="24" s="1"/>
  <c r="C233" i="14"/>
  <c r="D232" i="14"/>
  <c r="C165" i="24" s="1"/>
  <c r="C166" i="24" s="1"/>
  <c r="C167" i="24" s="1"/>
  <c r="C168" i="24" s="1"/>
  <c r="C169" i="24" s="1"/>
  <c r="C232" i="14"/>
  <c r="D231" i="14"/>
  <c r="C160" i="24" s="1"/>
  <c r="C161" i="24" s="1"/>
  <c r="C162" i="24" s="1"/>
  <c r="C163" i="24" s="1"/>
  <c r="C164" i="24" s="1"/>
  <c r="C231" i="14"/>
  <c r="D230" i="14"/>
  <c r="C270" i="24" s="1"/>
  <c r="C271" i="24" s="1"/>
  <c r="C272" i="24" s="1"/>
  <c r="C273" i="24" s="1"/>
  <c r="C274" i="24" s="1"/>
  <c r="C230" i="14"/>
  <c r="D229" i="14"/>
  <c r="C155" i="24" s="1"/>
  <c r="C156" i="24" s="1"/>
  <c r="C157" i="24" s="1"/>
  <c r="C158" i="24" s="1"/>
  <c r="C159" i="24" s="1"/>
  <c r="C229" i="14"/>
  <c r="D228" i="14"/>
  <c r="C365" i="24" s="1"/>
  <c r="C366" i="24" s="1"/>
  <c r="C367" i="24" s="1"/>
  <c r="C368" i="24" s="1"/>
  <c r="C369" i="24" s="1"/>
  <c r="C228" i="14"/>
  <c r="D227" i="14"/>
  <c r="C150" i="24" s="1"/>
  <c r="C151" i="24" s="1"/>
  <c r="C152" i="24" s="1"/>
  <c r="C153" i="24" s="1"/>
  <c r="C154" i="24" s="1"/>
  <c r="C227" i="14"/>
  <c r="D226" i="14"/>
  <c r="C145" i="24" s="1"/>
  <c r="C146" i="24" s="1"/>
  <c r="C147" i="24" s="1"/>
  <c r="C148" i="24" s="1"/>
  <c r="C149" i="24" s="1"/>
  <c r="C226" i="14"/>
  <c r="D225" i="14"/>
  <c r="C140" i="24" s="1"/>
  <c r="C141" i="24" s="1"/>
  <c r="C142" i="24" s="1"/>
  <c r="C143" i="24" s="1"/>
  <c r="C144" i="24" s="1"/>
  <c r="C225" i="14"/>
  <c r="D224" i="14"/>
  <c r="C135" i="24" s="1"/>
  <c r="C136" i="24" s="1"/>
  <c r="C137" i="24" s="1"/>
  <c r="C138" i="24" s="1"/>
  <c r="C139" i="24" s="1"/>
  <c r="C224" i="14"/>
  <c r="D223" i="14"/>
  <c r="C265" i="24" s="1"/>
  <c r="C266" i="24" s="1"/>
  <c r="C267" i="24" s="1"/>
  <c r="C268" i="24" s="1"/>
  <c r="C269" i="24" s="1"/>
  <c r="C223" i="14"/>
  <c r="D222" i="14"/>
  <c r="C130" i="24" s="1"/>
  <c r="C131" i="24" s="1"/>
  <c r="C132" i="24" s="1"/>
  <c r="C133" i="24" s="1"/>
  <c r="C134" i="24" s="1"/>
  <c r="C222" i="14"/>
  <c r="D221" i="14"/>
  <c r="C360" i="24" s="1"/>
  <c r="C361" i="24" s="1"/>
  <c r="C362" i="24" s="1"/>
  <c r="C363" i="24" s="1"/>
  <c r="C364" i="24" s="1"/>
  <c r="C221" i="14"/>
  <c r="B361" i="24" s="1"/>
  <c r="B362" i="24" s="1"/>
  <c r="B363" i="24" s="1"/>
  <c r="B364" i="24" s="1"/>
  <c r="D220" i="14"/>
  <c r="C125" i="24" s="1"/>
  <c r="C126" i="24" s="1"/>
  <c r="C127" i="24" s="1"/>
  <c r="C128" i="24" s="1"/>
  <c r="C129" i="24" s="1"/>
  <c r="C220" i="14"/>
  <c r="D256" i="14"/>
  <c r="C256" i="14"/>
  <c r="D219" i="14"/>
  <c r="C120" i="24" s="1"/>
  <c r="C121" i="24" s="1"/>
  <c r="C122" i="24" s="1"/>
  <c r="C123" i="24" s="1"/>
  <c r="C124" i="24" s="1"/>
  <c r="C219" i="14"/>
  <c r="D218" i="14"/>
  <c r="C115" i="24" s="1"/>
  <c r="C116" i="24" s="1"/>
  <c r="C117" i="24" s="1"/>
  <c r="C118" i="24" s="1"/>
  <c r="C119" i="24" s="1"/>
  <c r="C218" i="14"/>
  <c r="D217" i="14"/>
  <c r="C110" i="24" s="1"/>
  <c r="C111" i="24" s="1"/>
  <c r="C112" i="24" s="1"/>
  <c r="C113" i="24" s="1"/>
  <c r="C114" i="24" s="1"/>
  <c r="C217" i="14"/>
  <c r="D216" i="14"/>
  <c r="C260" i="24" s="1"/>
  <c r="C261" i="24" s="1"/>
  <c r="C262" i="24" s="1"/>
  <c r="C263" i="24" s="1"/>
  <c r="C264" i="24" s="1"/>
  <c r="C216" i="14"/>
  <c r="D215" i="14"/>
  <c r="C340" i="24" s="1"/>
  <c r="C341" i="24" s="1"/>
  <c r="C342" i="24" s="1"/>
  <c r="C343" i="24" s="1"/>
  <c r="C344" i="24" s="1"/>
  <c r="C215" i="14"/>
  <c r="D214" i="14"/>
  <c r="C335" i="24" s="1"/>
  <c r="C336" i="24" s="1"/>
  <c r="C337" i="24" s="1"/>
  <c r="C338" i="24" s="1"/>
  <c r="C339" i="24" s="1"/>
  <c r="C214" i="14"/>
  <c r="D213" i="14"/>
  <c r="C105" i="24" s="1"/>
  <c r="C106" i="24" s="1"/>
  <c r="C107" i="24" s="1"/>
  <c r="C108" i="24" s="1"/>
  <c r="C109" i="24" s="1"/>
  <c r="C213" i="14"/>
  <c r="D212" i="14"/>
  <c r="C100" i="24" s="1"/>
  <c r="C101" i="24" s="1"/>
  <c r="C102" i="24" s="1"/>
  <c r="C103" i="24" s="1"/>
  <c r="C104" i="24" s="1"/>
  <c r="C212" i="14"/>
  <c r="D211" i="14"/>
  <c r="C95" i="24" s="1"/>
  <c r="C96" i="24" s="1"/>
  <c r="C97" i="24" s="1"/>
  <c r="C98" i="24" s="1"/>
  <c r="C99" i="24" s="1"/>
  <c r="C211" i="14"/>
  <c r="D210" i="14"/>
  <c r="C310" i="24" s="1"/>
  <c r="C311" i="24" s="1"/>
  <c r="C312" i="24" s="1"/>
  <c r="C313" i="24" s="1"/>
  <c r="C314" i="24" s="1"/>
  <c r="C210" i="14"/>
  <c r="D209" i="14"/>
  <c r="C305" i="24" s="1"/>
  <c r="C306" i="24" s="1"/>
  <c r="C307" i="24" s="1"/>
  <c r="C308" i="24" s="1"/>
  <c r="C309" i="24" s="1"/>
  <c r="C209" i="14"/>
  <c r="D208" i="14"/>
  <c r="C90" i="24" s="1"/>
  <c r="C91" i="24" s="1"/>
  <c r="C92" i="24" s="1"/>
  <c r="C93" i="24" s="1"/>
  <c r="C94" i="24" s="1"/>
  <c r="C208" i="14"/>
  <c r="D207" i="14"/>
  <c r="C255" i="24" s="1"/>
  <c r="C256" i="24" s="1"/>
  <c r="C257" i="24" s="1"/>
  <c r="C258" i="24" s="1"/>
  <c r="C259" i="24" s="1"/>
  <c r="C207" i="14"/>
  <c r="D206" i="14"/>
  <c r="C330" i="24" s="1"/>
  <c r="C331" i="24" s="1"/>
  <c r="C332" i="24" s="1"/>
  <c r="C333" i="24" s="1"/>
  <c r="C334" i="24" s="1"/>
  <c r="C206" i="14"/>
  <c r="D205" i="14"/>
  <c r="C325" i="24" s="1"/>
  <c r="C326" i="24" s="1"/>
  <c r="C327" i="24" s="1"/>
  <c r="C328" i="24" s="1"/>
  <c r="C329" i="24" s="1"/>
  <c r="C205" i="14"/>
  <c r="D204" i="14"/>
  <c r="C85" i="24" s="1"/>
  <c r="C86" i="24" s="1"/>
  <c r="C87" i="24" s="1"/>
  <c r="C88" i="24" s="1"/>
  <c r="C89" i="24" s="1"/>
  <c r="C204" i="14"/>
  <c r="D255" i="14"/>
  <c r="C255" i="14"/>
  <c r="D203" i="14"/>
  <c r="C355" i="24" s="1"/>
  <c r="C356" i="24" s="1"/>
  <c r="C357" i="24" s="1"/>
  <c r="C358" i="24" s="1"/>
  <c r="C359" i="24" s="1"/>
  <c r="C203" i="14"/>
  <c r="D202" i="14"/>
  <c r="C80" i="24" s="1"/>
  <c r="C81" i="24" s="1"/>
  <c r="C82" i="24" s="1"/>
  <c r="C83" i="24" s="1"/>
  <c r="C84" i="24" s="1"/>
  <c r="C202" i="14"/>
  <c r="D201" i="14"/>
  <c r="C75" i="24" s="1"/>
  <c r="C76" i="24" s="1"/>
  <c r="C77" i="24" s="1"/>
  <c r="C78" i="24" s="1"/>
  <c r="C79" i="24" s="1"/>
  <c r="C201" i="14"/>
  <c r="D200" i="14"/>
  <c r="C70" i="24" s="1"/>
  <c r="C71" i="24" s="1"/>
  <c r="C72" i="24" s="1"/>
  <c r="C73" i="24" s="1"/>
  <c r="C74" i="24" s="1"/>
  <c r="C200" i="14"/>
  <c r="D199" i="14"/>
  <c r="C300" i="24" s="1"/>
  <c r="C301" i="24" s="1"/>
  <c r="C302" i="24" s="1"/>
  <c r="C303" i="24" s="1"/>
  <c r="C304" i="24" s="1"/>
  <c r="C199" i="14"/>
  <c r="D198" i="14"/>
  <c r="C295" i="24" s="1"/>
  <c r="C296" i="24" s="1"/>
  <c r="C297" i="24" s="1"/>
  <c r="C298" i="24" s="1"/>
  <c r="C299" i="24" s="1"/>
  <c r="C198" i="14"/>
  <c r="D197" i="14"/>
  <c r="C65" i="24" s="1"/>
  <c r="C66" i="24" s="1"/>
  <c r="C67" i="24" s="1"/>
  <c r="C68" i="24" s="1"/>
  <c r="C69" i="24" s="1"/>
  <c r="C197" i="14"/>
  <c r="D196" i="14"/>
  <c r="C250" i="24" s="1"/>
  <c r="C251" i="24" s="1"/>
  <c r="C252" i="24" s="1"/>
  <c r="C253" i="24" s="1"/>
  <c r="C254" i="24" s="1"/>
  <c r="C196" i="14"/>
  <c r="D195" i="14"/>
  <c r="C320" i="24" s="1"/>
  <c r="C321" i="24" s="1"/>
  <c r="C322" i="24" s="1"/>
  <c r="C323" i="24" s="1"/>
  <c r="C324" i="24" s="1"/>
  <c r="C195" i="14"/>
  <c r="D194" i="14"/>
  <c r="C60" i="24" s="1"/>
  <c r="C61" i="24" s="1"/>
  <c r="C62" i="24" s="1"/>
  <c r="C63" i="24" s="1"/>
  <c r="C64" i="24" s="1"/>
  <c r="C194" i="14"/>
  <c r="D193" i="14"/>
  <c r="C350" i="24" s="1"/>
  <c r="C351" i="24" s="1"/>
  <c r="C352" i="24" s="1"/>
  <c r="C353" i="24" s="1"/>
  <c r="C354" i="24" s="1"/>
  <c r="C193" i="14"/>
  <c r="D192" i="14"/>
  <c r="C55" i="24" s="1"/>
  <c r="C56" i="24" s="1"/>
  <c r="C57" i="24" s="1"/>
  <c r="C58" i="24" s="1"/>
  <c r="C59" i="24" s="1"/>
  <c r="C192" i="14"/>
  <c r="D191" i="14"/>
  <c r="C50" i="24" s="1"/>
  <c r="C51" i="24" s="1"/>
  <c r="C52" i="24" s="1"/>
  <c r="C53" i="24" s="1"/>
  <c r="C54" i="24" s="1"/>
  <c r="C191" i="14"/>
  <c r="D190" i="14"/>
  <c r="C45" i="24" s="1"/>
  <c r="C46" i="24" s="1"/>
  <c r="C47" i="24" s="1"/>
  <c r="C48" i="24" s="1"/>
  <c r="C49" i="24" s="1"/>
  <c r="C190" i="14"/>
  <c r="B46" i="24" s="1"/>
  <c r="B47" i="24" s="1"/>
  <c r="B48" i="24" s="1"/>
  <c r="B49" i="24" s="1"/>
  <c r="D189" i="14"/>
  <c r="C290" i="24" s="1"/>
  <c r="C291" i="24" s="1"/>
  <c r="C292" i="24" s="1"/>
  <c r="C293" i="24" s="1"/>
  <c r="C294" i="24" s="1"/>
  <c r="C189" i="14"/>
  <c r="D188" i="14"/>
  <c r="C285" i="24" s="1"/>
  <c r="C286" i="24" s="1"/>
  <c r="C287" i="24" s="1"/>
  <c r="C288" i="24" s="1"/>
  <c r="C289" i="24" s="1"/>
  <c r="C188" i="14"/>
  <c r="D187" i="14"/>
  <c r="C40" i="24" s="1"/>
  <c r="C41" i="24" s="1"/>
  <c r="C42" i="24" s="1"/>
  <c r="C43" i="24" s="1"/>
  <c r="C44" i="24" s="1"/>
  <c r="C187" i="14"/>
  <c r="D186" i="14"/>
  <c r="C245" i="24" s="1"/>
  <c r="C246" i="24" s="1"/>
  <c r="C247" i="24" s="1"/>
  <c r="C248" i="24" s="1"/>
  <c r="C249" i="24" s="1"/>
  <c r="C186" i="14"/>
  <c r="D185" i="14"/>
  <c r="C315" i="24" s="1"/>
  <c r="C316" i="24" s="1"/>
  <c r="C317" i="24" s="1"/>
  <c r="C318" i="24" s="1"/>
  <c r="C319" i="24" s="1"/>
  <c r="C185" i="14"/>
  <c r="D184" i="14"/>
  <c r="C35" i="24" s="1"/>
  <c r="C36" i="24" s="1"/>
  <c r="C37" i="24" s="1"/>
  <c r="C38" i="24" s="1"/>
  <c r="C39" i="24" s="1"/>
  <c r="C184" i="14"/>
  <c r="D183" i="14"/>
  <c r="C345" i="24" s="1"/>
  <c r="C346" i="24" s="1"/>
  <c r="C347" i="24" s="1"/>
  <c r="C348" i="24" s="1"/>
  <c r="C349" i="24" s="1"/>
  <c r="C183" i="14"/>
  <c r="D182" i="14"/>
  <c r="C30" i="24" s="1"/>
  <c r="C31" i="24" s="1"/>
  <c r="C32" i="24" s="1"/>
  <c r="C33" i="24" s="1"/>
  <c r="C34" i="24" s="1"/>
  <c r="C182" i="14"/>
  <c r="D181" i="14"/>
  <c r="C25" i="24" s="1"/>
  <c r="C26" i="24" s="1"/>
  <c r="C27" i="24" s="1"/>
  <c r="C28" i="24" s="1"/>
  <c r="C29" i="24" s="1"/>
  <c r="C181" i="14"/>
  <c r="D180" i="14"/>
  <c r="C280" i="24" s="1"/>
  <c r="C281" i="24" s="1"/>
  <c r="C282" i="24" s="1"/>
  <c r="C283" i="24" s="1"/>
  <c r="C284" i="24" s="1"/>
  <c r="C180" i="14"/>
  <c r="D179" i="14"/>
  <c r="C275" i="24" s="1"/>
  <c r="C276" i="24" s="1"/>
  <c r="C277" i="24" s="1"/>
  <c r="C278" i="24" s="1"/>
  <c r="C279" i="24" s="1"/>
  <c r="C179" i="14"/>
  <c r="D178" i="14"/>
  <c r="C20" i="24" s="1"/>
  <c r="C21" i="24" s="1"/>
  <c r="C22" i="24" s="1"/>
  <c r="C23" i="24" s="1"/>
  <c r="C24" i="24" s="1"/>
  <c r="C178" i="14"/>
  <c r="D177" i="14"/>
  <c r="C15" i="24" s="1"/>
  <c r="C16" i="24" s="1"/>
  <c r="C17" i="24" s="1"/>
  <c r="C18" i="24" s="1"/>
  <c r="C19" i="24" s="1"/>
  <c r="C177" i="14"/>
  <c r="D176" i="14"/>
  <c r="C176" i="14"/>
  <c r="D161" i="14"/>
  <c r="C19" i="23" s="1"/>
  <c r="C161" i="14"/>
  <c r="B19" i="23" s="1"/>
  <c r="D160" i="14"/>
  <c r="C18" i="23" s="1"/>
  <c r="C160" i="14"/>
  <c r="B18" i="23" s="1"/>
  <c r="D159" i="14"/>
  <c r="C17" i="23" s="1"/>
  <c r="C159" i="14"/>
  <c r="B17" i="23" s="1"/>
  <c r="D158" i="14"/>
  <c r="C16" i="23" s="1"/>
  <c r="C158" i="14"/>
  <c r="B16" i="23" s="1"/>
  <c r="D157" i="14"/>
  <c r="C15" i="23" s="1"/>
  <c r="C157" i="14"/>
  <c r="B15" i="23" s="1"/>
  <c r="D156" i="14"/>
  <c r="C14" i="23" s="1"/>
  <c r="C156" i="14"/>
  <c r="B14" i="23" s="1"/>
  <c r="D155" i="14"/>
  <c r="C13" i="23" s="1"/>
  <c r="C155" i="14"/>
  <c r="B13" i="23" s="1"/>
  <c r="D154" i="14"/>
  <c r="C12" i="23" s="1"/>
  <c r="C154" i="14"/>
  <c r="B12" i="23" s="1"/>
  <c r="D153" i="14"/>
  <c r="C11" i="23" s="1"/>
  <c r="C153" i="14"/>
  <c r="B11" i="23" s="1"/>
  <c r="D152" i="14"/>
  <c r="C10" i="23" s="1"/>
  <c r="C152" i="14"/>
  <c r="B10" i="23" s="1"/>
  <c r="D151" i="14"/>
  <c r="C9" i="23" s="1"/>
  <c r="C151" i="14"/>
  <c r="B9" i="23" s="1"/>
  <c r="D150" i="14"/>
  <c r="C8" i="23" s="1"/>
  <c r="C150" i="14"/>
  <c r="B8" i="23" s="1"/>
  <c r="D149" i="14"/>
  <c r="C7" i="23" s="1"/>
  <c r="B7" i="23"/>
  <c r="F241" i="24"/>
  <c r="F242" i="24" s="1"/>
  <c r="F243" i="24" s="1"/>
  <c r="F244" i="24" s="1"/>
  <c r="F236" i="24"/>
  <c r="F237" i="24" s="1"/>
  <c r="F238" i="24" s="1"/>
  <c r="F239" i="24" s="1"/>
  <c r="F231" i="24"/>
  <c r="F232" i="24" s="1"/>
  <c r="F233" i="24" s="1"/>
  <c r="F234" i="24" s="1"/>
  <c r="F226" i="24"/>
  <c r="F227" i="24" s="1"/>
  <c r="F228" i="24" s="1"/>
  <c r="F229" i="24" s="1"/>
  <c r="F221" i="24"/>
  <c r="F222" i="24" s="1"/>
  <c r="F223" i="24" s="1"/>
  <c r="F224" i="24" s="1"/>
  <c r="F215" i="24"/>
  <c r="F216" i="24" s="1"/>
  <c r="F217" i="24" s="1"/>
  <c r="F218" i="24" s="1"/>
  <c r="F219" i="24" s="1"/>
  <c r="F210" i="24"/>
  <c r="F211" i="24" s="1"/>
  <c r="F212" i="24" s="1"/>
  <c r="F213" i="24" s="1"/>
  <c r="F214" i="24" s="1"/>
  <c r="F205" i="24"/>
  <c r="F206" i="24" s="1"/>
  <c r="F207" i="24" s="1"/>
  <c r="F208" i="24" s="1"/>
  <c r="F209" i="24" s="1"/>
  <c r="F200" i="24"/>
  <c r="F201" i="24" s="1"/>
  <c r="F202" i="24" s="1"/>
  <c r="F203" i="24" s="1"/>
  <c r="F204" i="24" s="1"/>
  <c r="F195" i="24"/>
  <c r="F196" i="24" s="1"/>
  <c r="F197" i="24" s="1"/>
  <c r="F198" i="24" s="1"/>
  <c r="F199" i="24" s="1"/>
  <c r="F190" i="24"/>
  <c r="F191" i="24" s="1"/>
  <c r="F192" i="24" s="1"/>
  <c r="F193" i="24" s="1"/>
  <c r="F194" i="24" s="1"/>
  <c r="F185" i="24"/>
  <c r="F186" i="24" s="1"/>
  <c r="F187" i="24" s="1"/>
  <c r="F188" i="24" s="1"/>
  <c r="F189" i="24" s="1"/>
  <c r="F180" i="24"/>
  <c r="F181" i="24" s="1"/>
  <c r="F182" i="24" s="1"/>
  <c r="F183" i="24" s="1"/>
  <c r="F184" i="24" s="1"/>
  <c r="F175" i="24"/>
  <c r="F176" i="24" s="1"/>
  <c r="F177" i="24" s="1"/>
  <c r="F178" i="24" s="1"/>
  <c r="F179" i="24" s="1"/>
  <c r="F170" i="24"/>
  <c r="F171" i="24" s="1"/>
  <c r="F172" i="24" s="1"/>
  <c r="F173" i="24" s="1"/>
  <c r="F174" i="24" s="1"/>
  <c r="F165" i="24"/>
  <c r="F166" i="24" s="1"/>
  <c r="F167" i="24" s="1"/>
  <c r="F168" i="24" s="1"/>
  <c r="F169" i="24" s="1"/>
  <c r="F160" i="24"/>
  <c r="F161" i="24" s="1"/>
  <c r="F162" i="24" s="1"/>
  <c r="F163" i="24" s="1"/>
  <c r="F164" i="24" s="1"/>
  <c r="F271" i="24"/>
  <c r="F272" i="24" s="1"/>
  <c r="F273" i="24" s="1"/>
  <c r="F274" i="24" s="1"/>
  <c r="F155" i="24"/>
  <c r="F156" i="24" s="1"/>
  <c r="F157" i="24" s="1"/>
  <c r="F158" i="24" s="1"/>
  <c r="F159" i="24" s="1"/>
  <c r="F365" i="24"/>
  <c r="F366" i="24" s="1"/>
  <c r="F367" i="24" s="1"/>
  <c r="F368" i="24" s="1"/>
  <c r="F369" i="24" s="1"/>
  <c r="F150" i="24"/>
  <c r="F151" i="24" s="1"/>
  <c r="F152" i="24" s="1"/>
  <c r="F153" i="24" s="1"/>
  <c r="F154" i="24" s="1"/>
  <c r="F145" i="24"/>
  <c r="F146" i="24" s="1"/>
  <c r="F147" i="24" s="1"/>
  <c r="F148" i="24" s="1"/>
  <c r="F149" i="24" s="1"/>
  <c r="F140" i="24"/>
  <c r="F141" i="24" s="1"/>
  <c r="F142" i="24" s="1"/>
  <c r="F143" i="24" s="1"/>
  <c r="F144" i="24" s="1"/>
  <c r="F420" i="24"/>
  <c r="F421" i="24" s="1"/>
  <c r="F422" i="24" s="1"/>
  <c r="F423" i="24" s="1"/>
  <c r="F424" i="24" s="1"/>
  <c r="F135" i="24"/>
  <c r="F136" i="24" s="1"/>
  <c r="F137" i="24" s="1"/>
  <c r="F138" i="24" s="1"/>
  <c r="F139" i="24" s="1"/>
  <c r="F266" i="24"/>
  <c r="F267" i="24" s="1"/>
  <c r="F268" i="24" s="1"/>
  <c r="F269" i="24" s="1"/>
  <c r="F130" i="24"/>
  <c r="F131" i="24" s="1"/>
  <c r="F132" i="24" s="1"/>
  <c r="F133" i="24" s="1"/>
  <c r="F134" i="24" s="1"/>
  <c r="F360" i="24"/>
  <c r="F361" i="24" s="1"/>
  <c r="F362" i="24" s="1"/>
  <c r="F363" i="24" s="1"/>
  <c r="F364" i="24" s="1"/>
  <c r="F125" i="24"/>
  <c r="F126" i="24" s="1"/>
  <c r="F127" i="24" s="1"/>
  <c r="F128" i="24" s="1"/>
  <c r="F129" i="24" s="1"/>
  <c r="F120" i="24"/>
  <c r="F121" i="24" s="1"/>
  <c r="F122" i="24" s="1"/>
  <c r="F123" i="24" s="1"/>
  <c r="F124" i="24" s="1"/>
  <c r="F115" i="24"/>
  <c r="F116" i="24" s="1"/>
  <c r="F117" i="24" s="1"/>
  <c r="F118" i="24" s="1"/>
  <c r="F119" i="24" s="1"/>
  <c r="F430" i="24"/>
  <c r="F431" i="24" s="1"/>
  <c r="F432" i="24" s="1"/>
  <c r="F433" i="24" s="1"/>
  <c r="F434" i="24" s="1"/>
  <c r="F110" i="24"/>
  <c r="F111" i="24" s="1"/>
  <c r="F112" i="24" s="1"/>
  <c r="F113" i="24" s="1"/>
  <c r="F114" i="24" s="1"/>
  <c r="F260" i="24"/>
  <c r="F261" i="24" s="1"/>
  <c r="F262" i="24" s="1"/>
  <c r="F263" i="24" s="1"/>
  <c r="F264" i="24" s="1"/>
  <c r="F340" i="24"/>
  <c r="F341" i="24" s="1"/>
  <c r="F342" i="24" s="1"/>
  <c r="F343" i="24" s="1"/>
  <c r="F344" i="24" s="1"/>
  <c r="F335" i="24"/>
  <c r="F336" i="24" s="1"/>
  <c r="F337" i="24" s="1"/>
  <c r="F338" i="24" s="1"/>
  <c r="F339" i="24" s="1"/>
  <c r="F105" i="24"/>
  <c r="F106" i="24" s="1"/>
  <c r="F107" i="24" s="1"/>
  <c r="F108" i="24" s="1"/>
  <c r="F109" i="24" s="1"/>
  <c r="F100" i="24"/>
  <c r="F101" i="24" s="1"/>
  <c r="F102" i="24" s="1"/>
  <c r="F103" i="24" s="1"/>
  <c r="F104" i="24" s="1"/>
  <c r="F95" i="24"/>
  <c r="F96" i="24" s="1"/>
  <c r="F97" i="24" s="1"/>
  <c r="F98" i="24" s="1"/>
  <c r="F99" i="24" s="1"/>
  <c r="F310" i="24"/>
  <c r="F311" i="24" s="1"/>
  <c r="F312" i="24" s="1"/>
  <c r="F313" i="24" s="1"/>
  <c r="F314" i="24" s="1"/>
  <c r="F305" i="24"/>
  <c r="F306" i="24" s="1"/>
  <c r="F307" i="24" s="1"/>
  <c r="F308" i="24" s="1"/>
  <c r="F309" i="24" s="1"/>
  <c r="F410" i="24"/>
  <c r="F411" i="24" s="1"/>
  <c r="F412" i="24" s="1"/>
  <c r="F413" i="24" s="1"/>
  <c r="F414" i="24" s="1"/>
  <c r="F90" i="24"/>
  <c r="F91" i="24" s="1"/>
  <c r="F92" i="24" s="1"/>
  <c r="F93" i="24" s="1"/>
  <c r="F94" i="24" s="1"/>
  <c r="F256" i="24"/>
  <c r="F257" i="24" s="1"/>
  <c r="F258" i="24" s="1"/>
  <c r="F259" i="24" s="1"/>
  <c r="F330" i="24"/>
  <c r="F331" i="24" s="1"/>
  <c r="F332" i="24" s="1"/>
  <c r="F333" i="24" s="1"/>
  <c r="F334" i="24" s="1"/>
  <c r="F325" i="24"/>
  <c r="F326" i="24" s="1"/>
  <c r="F327" i="24" s="1"/>
  <c r="F328" i="24" s="1"/>
  <c r="F329" i="24" s="1"/>
  <c r="F85" i="24"/>
  <c r="F86" i="24" s="1"/>
  <c r="F87" i="24" s="1"/>
  <c r="F88" i="24" s="1"/>
  <c r="F89" i="24" s="1"/>
  <c r="F355" i="24"/>
  <c r="F356" i="24" s="1"/>
  <c r="F357" i="24" s="1"/>
  <c r="F358" i="24" s="1"/>
  <c r="F359" i="24" s="1"/>
  <c r="F80" i="24"/>
  <c r="F81" i="24" s="1"/>
  <c r="F82" i="24" s="1"/>
  <c r="F83" i="24" s="1"/>
  <c r="F84" i="24" s="1"/>
  <c r="F75" i="24"/>
  <c r="F76" i="24" s="1"/>
  <c r="F77" i="24" s="1"/>
  <c r="F78" i="24" s="1"/>
  <c r="F79" i="24" s="1"/>
  <c r="F70" i="24"/>
  <c r="F71" i="24" s="1"/>
  <c r="F72" i="24" s="1"/>
  <c r="F73" i="24" s="1"/>
  <c r="F74" i="24" s="1"/>
  <c r="F300" i="24"/>
  <c r="F301" i="24" s="1"/>
  <c r="F302" i="24" s="1"/>
  <c r="F303" i="24" s="1"/>
  <c r="F304" i="24" s="1"/>
  <c r="F295" i="24"/>
  <c r="F296" i="24" s="1"/>
  <c r="F297" i="24" s="1"/>
  <c r="F298" i="24" s="1"/>
  <c r="F299" i="24" s="1"/>
  <c r="F400" i="24"/>
  <c r="F401" i="24" s="1"/>
  <c r="F402" i="24" s="1"/>
  <c r="F403" i="24" s="1"/>
  <c r="F404" i="24" s="1"/>
  <c r="F65" i="24"/>
  <c r="F66" i="24" s="1"/>
  <c r="F67" i="24" s="1"/>
  <c r="F68" i="24" s="1"/>
  <c r="F69" i="24" s="1"/>
  <c r="F250" i="24"/>
  <c r="F251" i="24" s="1"/>
  <c r="F252" i="24" s="1"/>
  <c r="F253" i="24" s="1"/>
  <c r="F254" i="24" s="1"/>
  <c r="F320" i="24"/>
  <c r="F321" i="24" s="1"/>
  <c r="F322" i="24" s="1"/>
  <c r="F323" i="24" s="1"/>
  <c r="F324" i="24" s="1"/>
  <c r="F60" i="24"/>
  <c r="F61" i="24" s="1"/>
  <c r="F62" i="24" s="1"/>
  <c r="F63" i="24" s="1"/>
  <c r="F64" i="24" s="1"/>
  <c r="F350" i="24"/>
  <c r="F351" i="24" s="1"/>
  <c r="F352" i="24" s="1"/>
  <c r="F353" i="24" s="1"/>
  <c r="F354" i="24" s="1"/>
  <c r="F55" i="24"/>
  <c r="F56" i="24" s="1"/>
  <c r="F57" i="24" s="1"/>
  <c r="F58" i="24" s="1"/>
  <c r="F59" i="24" s="1"/>
  <c r="F50" i="24"/>
  <c r="F51" i="24" s="1"/>
  <c r="F52" i="24" s="1"/>
  <c r="F53" i="24" s="1"/>
  <c r="F54" i="24" s="1"/>
  <c r="F45" i="24"/>
  <c r="F46" i="24" s="1"/>
  <c r="F47" i="24" s="1"/>
  <c r="F48" i="24" s="1"/>
  <c r="F49" i="24" s="1"/>
  <c r="F290" i="24"/>
  <c r="F291" i="24" s="1"/>
  <c r="F292" i="24" s="1"/>
  <c r="F293" i="24" s="1"/>
  <c r="F294" i="24" s="1"/>
  <c r="F285" i="24"/>
  <c r="F286" i="24" s="1"/>
  <c r="F287" i="24" s="1"/>
  <c r="F288" i="24" s="1"/>
  <c r="F289" i="24" s="1"/>
  <c r="F390" i="24"/>
  <c r="F391" i="24" s="1"/>
  <c r="F392" i="24" s="1"/>
  <c r="F393" i="24" s="1"/>
  <c r="F394" i="24" s="1"/>
  <c r="F40" i="24"/>
  <c r="F41" i="24" s="1"/>
  <c r="F42" i="24" s="1"/>
  <c r="F43" i="24" s="1"/>
  <c r="F44" i="24" s="1"/>
  <c r="F246" i="24"/>
  <c r="F247" i="24" s="1"/>
  <c r="F248" i="24" s="1"/>
  <c r="F249" i="24" s="1"/>
  <c r="F315" i="24"/>
  <c r="F316" i="24" s="1"/>
  <c r="F317" i="24" s="1"/>
  <c r="F318" i="24" s="1"/>
  <c r="F319" i="24" s="1"/>
  <c r="F35" i="24"/>
  <c r="F36" i="24" s="1"/>
  <c r="F37" i="24" s="1"/>
  <c r="F38" i="24" s="1"/>
  <c r="F39" i="24" s="1"/>
  <c r="F345" i="24"/>
  <c r="F346" i="24" s="1"/>
  <c r="F347" i="24" s="1"/>
  <c r="F348" i="24" s="1"/>
  <c r="F349" i="24" s="1"/>
  <c r="F30" i="24"/>
  <c r="F31" i="24" s="1"/>
  <c r="F32" i="24" s="1"/>
  <c r="F33" i="24" s="1"/>
  <c r="F34" i="24" s="1"/>
  <c r="F25" i="24"/>
  <c r="F26" i="24" s="1"/>
  <c r="F27" i="24" s="1"/>
  <c r="F28" i="24" s="1"/>
  <c r="F29" i="24" s="1"/>
  <c r="F280" i="24"/>
  <c r="F281" i="24" s="1"/>
  <c r="F282" i="24" s="1"/>
  <c r="F283" i="24" s="1"/>
  <c r="F284" i="24" s="1"/>
  <c r="F275" i="24"/>
  <c r="F276" i="24" s="1"/>
  <c r="F277" i="24" s="1"/>
  <c r="F278" i="24" s="1"/>
  <c r="F279" i="24" s="1"/>
  <c r="F20" i="24"/>
  <c r="F21" i="24" s="1"/>
  <c r="F22" i="24" s="1"/>
  <c r="F23" i="24" s="1"/>
  <c r="F24" i="24" s="1"/>
  <c r="F380" i="24"/>
  <c r="F381" i="24" s="1"/>
  <c r="F382" i="24" s="1"/>
  <c r="F383" i="24" s="1"/>
  <c r="F384" i="24" s="1"/>
  <c r="F15" i="24"/>
  <c r="F16" i="24" s="1"/>
  <c r="F17" i="24" s="1"/>
  <c r="F18" i="24" s="1"/>
  <c r="F19" i="24" s="1"/>
  <c r="F370" i="24"/>
  <c r="F371" i="24" s="1"/>
  <c r="F372" i="24" s="1"/>
  <c r="F373" i="24" s="1"/>
  <c r="F374" i="24" s="1"/>
  <c r="F10" i="24"/>
  <c r="F11" i="24" s="1"/>
  <c r="F12" i="24" s="1"/>
  <c r="F13" i="24" s="1"/>
  <c r="F14" i="24" s="1"/>
  <c r="E240" i="24"/>
  <c r="E241" i="24" s="1"/>
  <c r="E242" i="24" s="1"/>
  <c r="E243" i="24" s="1"/>
  <c r="E244" i="24" s="1"/>
  <c r="D240" i="24"/>
  <c r="D241" i="24" s="1"/>
  <c r="D242" i="24" s="1"/>
  <c r="D243" i="24" s="1"/>
  <c r="D244" i="24" s="1"/>
  <c r="E235" i="24"/>
  <c r="E236" i="24" s="1"/>
  <c r="E237" i="24" s="1"/>
  <c r="E238" i="24" s="1"/>
  <c r="E239" i="24" s="1"/>
  <c r="D235" i="24"/>
  <c r="D236" i="24" s="1"/>
  <c r="D237" i="24" s="1"/>
  <c r="D238" i="24" s="1"/>
  <c r="D239" i="24" s="1"/>
  <c r="E230" i="24"/>
  <c r="E231" i="24" s="1"/>
  <c r="E232" i="24" s="1"/>
  <c r="E233" i="24" s="1"/>
  <c r="E234" i="24" s="1"/>
  <c r="D230" i="24"/>
  <c r="D231" i="24" s="1"/>
  <c r="D232" i="24" s="1"/>
  <c r="D233" i="24" s="1"/>
  <c r="D234" i="24" s="1"/>
  <c r="E225" i="24"/>
  <c r="E226" i="24" s="1"/>
  <c r="E227" i="24" s="1"/>
  <c r="E228" i="24" s="1"/>
  <c r="E229" i="24" s="1"/>
  <c r="D225" i="24"/>
  <c r="D226" i="24" s="1"/>
  <c r="D227" i="24" s="1"/>
  <c r="D228" i="24" s="1"/>
  <c r="D229" i="24" s="1"/>
  <c r="E220" i="24"/>
  <c r="E221" i="24" s="1"/>
  <c r="E222" i="24" s="1"/>
  <c r="E223" i="24" s="1"/>
  <c r="E224" i="24" s="1"/>
  <c r="D220" i="24"/>
  <c r="D221" i="24" s="1"/>
  <c r="D222" i="24" s="1"/>
  <c r="D223" i="24" s="1"/>
  <c r="D224" i="24" s="1"/>
  <c r="E215" i="24"/>
  <c r="E216" i="24" s="1"/>
  <c r="E217" i="24" s="1"/>
  <c r="E218" i="24" s="1"/>
  <c r="E219" i="24" s="1"/>
  <c r="D215" i="24"/>
  <c r="D216" i="24" s="1"/>
  <c r="D217" i="24" s="1"/>
  <c r="D218" i="24" s="1"/>
  <c r="D219" i="24" s="1"/>
  <c r="E210" i="24"/>
  <c r="E211" i="24" s="1"/>
  <c r="E212" i="24" s="1"/>
  <c r="E213" i="24" s="1"/>
  <c r="E214" i="24" s="1"/>
  <c r="D210" i="24"/>
  <c r="D211" i="24" s="1"/>
  <c r="D212" i="24" s="1"/>
  <c r="D213" i="24" s="1"/>
  <c r="D214" i="24" s="1"/>
  <c r="E205" i="24"/>
  <c r="E206" i="24" s="1"/>
  <c r="E207" i="24" s="1"/>
  <c r="E208" i="24" s="1"/>
  <c r="E209" i="24" s="1"/>
  <c r="D205" i="24"/>
  <c r="D206" i="24" s="1"/>
  <c r="D207" i="24" s="1"/>
  <c r="D208" i="24" s="1"/>
  <c r="D209" i="24" s="1"/>
  <c r="E200" i="24"/>
  <c r="E201" i="24" s="1"/>
  <c r="E202" i="24" s="1"/>
  <c r="E203" i="24" s="1"/>
  <c r="E204" i="24" s="1"/>
  <c r="D200" i="24"/>
  <c r="D201" i="24" s="1"/>
  <c r="D202" i="24" s="1"/>
  <c r="D203" i="24" s="1"/>
  <c r="D204" i="24" s="1"/>
  <c r="E195" i="24"/>
  <c r="E196" i="24" s="1"/>
  <c r="E197" i="24" s="1"/>
  <c r="E198" i="24" s="1"/>
  <c r="E199" i="24" s="1"/>
  <c r="D195" i="24"/>
  <c r="D196" i="24" s="1"/>
  <c r="D197" i="24" s="1"/>
  <c r="D198" i="24" s="1"/>
  <c r="D199" i="24" s="1"/>
  <c r="E190" i="24"/>
  <c r="E191" i="24" s="1"/>
  <c r="E192" i="24" s="1"/>
  <c r="E193" i="24" s="1"/>
  <c r="E194" i="24" s="1"/>
  <c r="D190" i="24"/>
  <c r="D191" i="24" s="1"/>
  <c r="D192" i="24" s="1"/>
  <c r="D193" i="24" s="1"/>
  <c r="D194" i="24" s="1"/>
  <c r="E185" i="24"/>
  <c r="E186" i="24" s="1"/>
  <c r="E187" i="24" s="1"/>
  <c r="E188" i="24" s="1"/>
  <c r="E189" i="24" s="1"/>
  <c r="D185" i="24"/>
  <c r="D186" i="24" s="1"/>
  <c r="D187" i="24" s="1"/>
  <c r="D188" i="24" s="1"/>
  <c r="D189" i="24" s="1"/>
  <c r="E180" i="24"/>
  <c r="E181" i="24" s="1"/>
  <c r="E182" i="24" s="1"/>
  <c r="E183" i="24" s="1"/>
  <c r="E184" i="24" s="1"/>
  <c r="D180" i="24"/>
  <c r="D181" i="24" s="1"/>
  <c r="D182" i="24" s="1"/>
  <c r="D183" i="24" s="1"/>
  <c r="D184" i="24" s="1"/>
  <c r="E175" i="24"/>
  <c r="E176" i="24" s="1"/>
  <c r="E177" i="24" s="1"/>
  <c r="E178" i="24" s="1"/>
  <c r="E179" i="24" s="1"/>
  <c r="D175" i="24"/>
  <c r="D176" i="24" s="1"/>
  <c r="D177" i="24" s="1"/>
  <c r="D178" i="24" s="1"/>
  <c r="D179" i="24" s="1"/>
  <c r="E170" i="24"/>
  <c r="E171" i="24" s="1"/>
  <c r="E172" i="24" s="1"/>
  <c r="E173" i="24" s="1"/>
  <c r="E174" i="24" s="1"/>
  <c r="D170" i="24"/>
  <c r="D171" i="24" s="1"/>
  <c r="D172" i="24" s="1"/>
  <c r="D173" i="24" s="1"/>
  <c r="D174" i="24" s="1"/>
  <c r="E165" i="24"/>
  <c r="E166" i="24" s="1"/>
  <c r="E167" i="24" s="1"/>
  <c r="E168" i="24" s="1"/>
  <c r="E169" i="24" s="1"/>
  <c r="D165" i="24"/>
  <c r="D166" i="24" s="1"/>
  <c r="D167" i="24" s="1"/>
  <c r="D168" i="24" s="1"/>
  <c r="D169" i="24" s="1"/>
  <c r="E160" i="24"/>
  <c r="E161" i="24" s="1"/>
  <c r="E162" i="24" s="1"/>
  <c r="E163" i="24" s="1"/>
  <c r="E164" i="24" s="1"/>
  <c r="D160" i="24"/>
  <c r="D161" i="24" s="1"/>
  <c r="D162" i="24" s="1"/>
  <c r="D163" i="24" s="1"/>
  <c r="D164" i="24" s="1"/>
  <c r="E270" i="24"/>
  <c r="E271" i="24" s="1"/>
  <c r="E272" i="24" s="1"/>
  <c r="E273" i="24" s="1"/>
  <c r="E274" i="24" s="1"/>
  <c r="D270" i="24"/>
  <c r="D271" i="24" s="1"/>
  <c r="D272" i="24" s="1"/>
  <c r="D273" i="24" s="1"/>
  <c r="D274" i="24" s="1"/>
  <c r="E155" i="24"/>
  <c r="E156" i="24" s="1"/>
  <c r="E157" i="24" s="1"/>
  <c r="E158" i="24" s="1"/>
  <c r="E159" i="24" s="1"/>
  <c r="D155" i="24"/>
  <c r="D156" i="24" s="1"/>
  <c r="D157" i="24" s="1"/>
  <c r="D158" i="24" s="1"/>
  <c r="D159" i="24" s="1"/>
  <c r="E365" i="24"/>
  <c r="E366" i="24" s="1"/>
  <c r="E367" i="24" s="1"/>
  <c r="E368" i="24" s="1"/>
  <c r="E369" i="24" s="1"/>
  <c r="D365" i="24"/>
  <c r="D366" i="24" s="1"/>
  <c r="D367" i="24" s="1"/>
  <c r="D368" i="24" s="1"/>
  <c r="D369" i="24" s="1"/>
  <c r="E150" i="24"/>
  <c r="E151" i="24" s="1"/>
  <c r="E152" i="24" s="1"/>
  <c r="E153" i="24" s="1"/>
  <c r="E154" i="24" s="1"/>
  <c r="D150" i="24"/>
  <c r="D151" i="24" s="1"/>
  <c r="D152" i="24" s="1"/>
  <c r="D153" i="24" s="1"/>
  <c r="D154" i="24" s="1"/>
  <c r="E145" i="24"/>
  <c r="E146" i="24" s="1"/>
  <c r="E147" i="24" s="1"/>
  <c r="E148" i="24" s="1"/>
  <c r="E149" i="24" s="1"/>
  <c r="D145" i="24"/>
  <c r="D146" i="24" s="1"/>
  <c r="D147" i="24" s="1"/>
  <c r="D148" i="24" s="1"/>
  <c r="D149" i="24" s="1"/>
  <c r="E140" i="24"/>
  <c r="E141" i="24" s="1"/>
  <c r="E142" i="24" s="1"/>
  <c r="E143" i="24" s="1"/>
  <c r="E144" i="24" s="1"/>
  <c r="D140" i="24"/>
  <c r="D141" i="24" s="1"/>
  <c r="D142" i="24" s="1"/>
  <c r="D143" i="24" s="1"/>
  <c r="D144" i="24" s="1"/>
  <c r="E420" i="24"/>
  <c r="E421" i="24" s="1"/>
  <c r="E422" i="24" s="1"/>
  <c r="E423" i="24" s="1"/>
  <c r="E424" i="24" s="1"/>
  <c r="D420" i="24"/>
  <c r="D421" i="24" s="1"/>
  <c r="D422" i="24" s="1"/>
  <c r="D423" i="24" s="1"/>
  <c r="D424" i="24" s="1"/>
  <c r="C420" i="24"/>
  <c r="C421" i="24" s="1"/>
  <c r="C422" i="24" s="1"/>
  <c r="C423" i="24" s="1"/>
  <c r="C424" i="24" s="1"/>
  <c r="B421" i="24"/>
  <c r="B422" i="24" s="1"/>
  <c r="B423" i="24" s="1"/>
  <c r="B424" i="24" s="1"/>
  <c r="E135" i="24"/>
  <c r="E136" i="24" s="1"/>
  <c r="E137" i="24" s="1"/>
  <c r="E138" i="24" s="1"/>
  <c r="E139" i="24" s="1"/>
  <c r="D135" i="24"/>
  <c r="D136" i="24" s="1"/>
  <c r="D137" i="24" s="1"/>
  <c r="D138" i="24" s="1"/>
  <c r="D139" i="24" s="1"/>
  <c r="E265" i="24"/>
  <c r="E266" i="24" s="1"/>
  <c r="E267" i="24" s="1"/>
  <c r="E268" i="24" s="1"/>
  <c r="E269" i="24" s="1"/>
  <c r="D265" i="24"/>
  <c r="D266" i="24" s="1"/>
  <c r="D267" i="24" s="1"/>
  <c r="D268" i="24" s="1"/>
  <c r="D269" i="24" s="1"/>
  <c r="E130" i="24"/>
  <c r="E131" i="24" s="1"/>
  <c r="E132" i="24" s="1"/>
  <c r="E133" i="24" s="1"/>
  <c r="E134" i="24" s="1"/>
  <c r="D130" i="24"/>
  <c r="D131" i="24" s="1"/>
  <c r="D132" i="24" s="1"/>
  <c r="D133" i="24" s="1"/>
  <c r="D134" i="24" s="1"/>
  <c r="E360" i="24"/>
  <c r="E361" i="24" s="1"/>
  <c r="E362" i="24" s="1"/>
  <c r="E363" i="24" s="1"/>
  <c r="E364" i="24" s="1"/>
  <c r="D360" i="24"/>
  <c r="D361" i="24" s="1"/>
  <c r="D362" i="24" s="1"/>
  <c r="D363" i="24" s="1"/>
  <c r="D364" i="24" s="1"/>
  <c r="E125" i="24"/>
  <c r="E126" i="24" s="1"/>
  <c r="E127" i="24" s="1"/>
  <c r="E128" i="24" s="1"/>
  <c r="E129" i="24" s="1"/>
  <c r="D125" i="24"/>
  <c r="D126" i="24" s="1"/>
  <c r="D127" i="24" s="1"/>
  <c r="D128" i="24" s="1"/>
  <c r="D129" i="24" s="1"/>
  <c r="E120" i="24"/>
  <c r="E121" i="24" s="1"/>
  <c r="E122" i="24" s="1"/>
  <c r="E123" i="24" s="1"/>
  <c r="E124" i="24" s="1"/>
  <c r="D120" i="24"/>
  <c r="D121" i="24" s="1"/>
  <c r="D122" i="24" s="1"/>
  <c r="D123" i="24" s="1"/>
  <c r="D124" i="24" s="1"/>
  <c r="E115" i="24"/>
  <c r="E116" i="24" s="1"/>
  <c r="E117" i="24" s="1"/>
  <c r="E118" i="24" s="1"/>
  <c r="E119" i="24" s="1"/>
  <c r="D115" i="24"/>
  <c r="D116" i="24" s="1"/>
  <c r="D117" i="24" s="1"/>
  <c r="D118" i="24" s="1"/>
  <c r="D119" i="24" s="1"/>
  <c r="E430" i="24"/>
  <c r="E431" i="24" s="1"/>
  <c r="E432" i="24" s="1"/>
  <c r="E433" i="24" s="1"/>
  <c r="E434" i="24" s="1"/>
  <c r="D430" i="24"/>
  <c r="D431" i="24" s="1"/>
  <c r="D432" i="24" s="1"/>
  <c r="D433" i="24" s="1"/>
  <c r="D434" i="24" s="1"/>
  <c r="C430" i="24"/>
  <c r="C431" i="24" s="1"/>
  <c r="C432" i="24" s="1"/>
  <c r="C433" i="24" s="1"/>
  <c r="C434" i="24" s="1"/>
  <c r="E110" i="24"/>
  <c r="E111" i="24" s="1"/>
  <c r="E112" i="24" s="1"/>
  <c r="E113" i="24" s="1"/>
  <c r="E114" i="24" s="1"/>
  <c r="D110" i="24"/>
  <c r="D111" i="24" s="1"/>
  <c r="D112" i="24" s="1"/>
  <c r="D113" i="24" s="1"/>
  <c r="D114" i="24" s="1"/>
  <c r="E260" i="24"/>
  <c r="E261" i="24" s="1"/>
  <c r="E262" i="24" s="1"/>
  <c r="E263" i="24" s="1"/>
  <c r="E264" i="24" s="1"/>
  <c r="D260" i="24"/>
  <c r="D261" i="24" s="1"/>
  <c r="D262" i="24" s="1"/>
  <c r="D263" i="24" s="1"/>
  <c r="D264" i="24" s="1"/>
  <c r="E340" i="24"/>
  <c r="E341" i="24" s="1"/>
  <c r="E342" i="24" s="1"/>
  <c r="E343" i="24" s="1"/>
  <c r="E344" i="24" s="1"/>
  <c r="D340" i="24"/>
  <c r="D341" i="24" s="1"/>
  <c r="D342" i="24" s="1"/>
  <c r="D343" i="24" s="1"/>
  <c r="D344" i="24" s="1"/>
  <c r="E335" i="24"/>
  <c r="E336" i="24" s="1"/>
  <c r="E337" i="24" s="1"/>
  <c r="E338" i="24" s="1"/>
  <c r="E339" i="24" s="1"/>
  <c r="D335" i="24"/>
  <c r="D336" i="24" s="1"/>
  <c r="D337" i="24" s="1"/>
  <c r="D338" i="24" s="1"/>
  <c r="D339" i="24" s="1"/>
  <c r="E105" i="24"/>
  <c r="E106" i="24" s="1"/>
  <c r="E107" i="24" s="1"/>
  <c r="E108" i="24" s="1"/>
  <c r="E109" i="24" s="1"/>
  <c r="D105" i="24"/>
  <c r="D106" i="24" s="1"/>
  <c r="D107" i="24" s="1"/>
  <c r="D108" i="24" s="1"/>
  <c r="D109" i="24" s="1"/>
  <c r="E100" i="24"/>
  <c r="E101" i="24" s="1"/>
  <c r="E102" i="24" s="1"/>
  <c r="E103" i="24" s="1"/>
  <c r="E104" i="24" s="1"/>
  <c r="D100" i="24"/>
  <c r="D101" i="24" s="1"/>
  <c r="D102" i="24" s="1"/>
  <c r="D103" i="24" s="1"/>
  <c r="D104" i="24" s="1"/>
  <c r="E95" i="24"/>
  <c r="E96" i="24" s="1"/>
  <c r="E97" i="24" s="1"/>
  <c r="E98" i="24" s="1"/>
  <c r="E99" i="24" s="1"/>
  <c r="D95" i="24"/>
  <c r="D96" i="24" s="1"/>
  <c r="D97" i="24" s="1"/>
  <c r="D98" i="24" s="1"/>
  <c r="D99" i="24" s="1"/>
  <c r="E310" i="24"/>
  <c r="E311" i="24" s="1"/>
  <c r="E312" i="24" s="1"/>
  <c r="E313" i="24" s="1"/>
  <c r="E314" i="24" s="1"/>
  <c r="D310" i="24"/>
  <c r="D311" i="24" s="1"/>
  <c r="D312" i="24" s="1"/>
  <c r="D313" i="24" s="1"/>
  <c r="D314" i="24" s="1"/>
  <c r="E305" i="24"/>
  <c r="E306" i="24" s="1"/>
  <c r="E307" i="24" s="1"/>
  <c r="E308" i="24" s="1"/>
  <c r="E309" i="24" s="1"/>
  <c r="D305" i="24"/>
  <c r="D306" i="24" s="1"/>
  <c r="D307" i="24" s="1"/>
  <c r="D308" i="24" s="1"/>
  <c r="D309" i="24" s="1"/>
  <c r="E410" i="24"/>
  <c r="E411" i="24" s="1"/>
  <c r="E412" i="24" s="1"/>
  <c r="E413" i="24" s="1"/>
  <c r="E414" i="24" s="1"/>
  <c r="D410" i="24"/>
  <c r="D411" i="24" s="1"/>
  <c r="D412" i="24" s="1"/>
  <c r="D413" i="24" s="1"/>
  <c r="D414" i="24" s="1"/>
  <c r="C410" i="24"/>
  <c r="C411" i="24" s="1"/>
  <c r="C412" i="24" s="1"/>
  <c r="C413" i="24" s="1"/>
  <c r="C414" i="24" s="1"/>
  <c r="B411" i="24"/>
  <c r="B412" i="24" s="1"/>
  <c r="B413" i="24" s="1"/>
  <c r="B414" i="24" s="1"/>
  <c r="E90" i="24"/>
  <c r="E91" i="24" s="1"/>
  <c r="E92" i="24" s="1"/>
  <c r="E93" i="24" s="1"/>
  <c r="E94" i="24" s="1"/>
  <c r="D90" i="24"/>
  <c r="D91" i="24" s="1"/>
  <c r="D92" i="24" s="1"/>
  <c r="D93" i="24" s="1"/>
  <c r="D94" i="24" s="1"/>
  <c r="E255" i="24"/>
  <c r="E256" i="24" s="1"/>
  <c r="E257" i="24" s="1"/>
  <c r="E258" i="24" s="1"/>
  <c r="E259" i="24" s="1"/>
  <c r="D255" i="24"/>
  <c r="D256" i="24" s="1"/>
  <c r="D257" i="24" s="1"/>
  <c r="D258" i="24" s="1"/>
  <c r="D259" i="24" s="1"/>
  <c r="E330" i="24"/>
  <c r="E331" i="24" s="1"/>
  <c r="E332" i="24" s="1"/>
  <c r="E333" i="24" s="1"/>
  <c r="E334" i="24" s="1"/>
  <c r="D330" i="24"/>
  <c r="D331" i="24" s="1"/>
  <c r="D332" i="24" s="1"/>
  <c r="D333" i="24" s="1"/>
  <c r="D334" i="24" s="1"/>
  <c r="E325" i="24"/>
  <c r="E326" i="24" s="1"/>
  <c r="E327" i="24" s="1"/>
  <c r="E328" i="24" s="1"/>
  <c r="E329" i="24" s="1"/>
  <c r="D325" i="24"/>
  <c r="D326" i="24" s="1"/>
  <c r="D327" i="24" s="1"/>
  <c r="D328" i="24" s="1"/>
  <c r="D329" i="24" s="1"/>
  <c r="E85" i="24"/>
  <c r="E86" i="24" s="1"/>
  <c r="E87" i="24" s="1"/>
  <c r="E88" i="24" s="1"/>
  <c r="E89" i="24" s="1"/>
  <c r="D85" i="24"/>
  <c r="D86" i="24" s="1"/>
  <c r="D87" i="24" s="1"/>
  <c r="D88" i="24" s="1"/>
  <c r="D89" i="24" s="1"/>
  <c r="E355" i="24"/>
  <c r="E356" i="24" s="1"/>
  <c r="E357" i="24" s="1"/>
  <c r="E358" i="24" s="1"/>
  <c r="E359" i="24" s="1"/>
  <c r="D355" i="24"/>
  <c r="D356" i="24" s="1"/>
  <c r="D357" i="24" s="1"/>
  <c r="D358" i="24" s="1"/>
  <c r="D359" i="24" s="1"/>
  <c r="E80" i="24"/>
  <c r="E81" i="24" s="1"/>
  <c r="E82" i="24" s="1"/>
  <c r="E83" i="24" s="1"/>
  <c r="E84" i="24" s="1"/>
  <c r="D80" i="24"/>
  <c r="D81" i="24" s="1"/>
  <c r="D82" i="24" s="1"/>
  <c r="D83" i="24" s="1"/>
  <c r="D84" i="24" s="1"/>
  <c r="E75" i="24"/>
  <c r="E76" i="24" s="1"/>
  <c r="E77" i="24" s="1"/>
  <c r="E78" i="24" s="1"/>
  <c r="E79" i="24" s="1"/>
  <c r="D75" i="24"/>
  <c r="D76" i="24" s="1"/>
  <c r="D77" i="24" s="1"/>
  <c r="D78" i="24" s="1"/>
  <c r="D79" i="24" s="1"/>
  <c r="E70" i="24"/>
  <c r="E71" i="24" s="1"/>
  <c r="E72" i="24" s="1"/>
  <c r="E73" i="24" s="1"/>
  <c r="E74" i="24" s="1"/>
  <c r="D70" i="24"/>
  <c r="D71" i="24" s="1"/>
  <c r="D72" i="24" s="1"/>
  <c r="D73" i="24" s="1"/>
  <c r="D74" i="24" s="1"/>
  <c r="E300" i="24"/>
  <c r="E301" i="24" s="1"/>
  <c r="E302" i="24" s="1"/>
  <c r="E303" i="24" s="1"/>
  <c r="E304" i="24" s="1"/>
  <c r="D300" i="24"/>
  <c r="D301" i="24" s="1"/>
  <c r="D302" i="24" s="1"/>
  <c r="D303" i="24" s="1"/>
  <c r="D304" i="24" s="1"/>
  <c r="E295" i="24"/>
  <c r="E296" i="24" s="1"/>
  <c r="E297" i="24" s="1"/>
  <c r="E298" i="24" s="1"/>
  <c r="E299" i="24" s="1"/>
  <c r="D295" i="24"/>
  <c r="D296" i="24" s="1"/>
  <c r="D297" i="24" s="1"/>
  <c r="D298" i="24" s="1"/>
  <c r="D299" i="24" s="1"/>
  <c r="E400" i="24"/>
  <c r="E401" i="24" s="1"/>
  <c r="E402" i="24" s="1"/>
  <c r="E403" i="24" s="1"/>
  <c r="E404" i="24" s="1"/>
  <c r="D400" i="24"/>
  <c r="D401" i="24" s="1"/>
  <c r="D402" i="24" s="1"/>
  <c r="D403" i="24" s="1"/>
  <c r="D404" i="24" s="1"/>
  <c r="C400" i="24"/>
  <c r="C401" i="24" s="1"/>
  <c r="C402" i="24" s="1"/>
  <c r="C403" i="24" s="1"/>
  <c r="C404" i="24" s="1"/>
  <c r="B401" i="24"/>
  <c r="B402" i="24" s="1"/>
  <c r="B403" i="24" s="1"/>
  <c r="B404" i="24" s="1"/>
  <c r="E65" i="24"/>
  <c r="E66" i="24" s="1"/>
  <c r="E67" i="24" s="1"/>
  <c r="E68" i="24" s="1"/>
  <c r="E69" i="24" s="1"/>
  <c r="D65" i="24"/>
  <c r="D66" i="24" s="1"/>
  <c r="D67" i="24" s="1"/>
  <c r="D68" i="24" s="1"/>
  <c r="D69" i="24" s="1"/>
  <c r="E250" i="24"/>
  <c r="E251" i="24" s="1"/>
  <c r="E252" i="24" s="1"/>
  <c r="E253" i="24" s="1"/>
  <c r="E254" i="24" s="1"/>
  <c r="D250" i="24"/>
  <c r="D251" i="24" s="1"/>
  <c r="D252" i="24" s="1"/>
  <c r="D253" i="24" s="1"/>
  <c r="D254" i="24" s="1"/>
  <c r="E320" i="24"/>
  <c r="E321" i="24" s="1"/>
  <c r="E322" i="24" s="1"/>
  <c r="E323" i="24" s="1"/>
  <c r="E324" i="24" s="1"/>
  <c r="D320" i="24"/>
  <c r="D321" i="24" s="1"/>
  <c r="D322" i="24" s="1"/>
  <c r="D323" i="24" s="1"/>
  <c r="D324" i="24" s="1"/>
  <c r="E60" i="24"/>
  <c r="E61" i="24" s="1"/>
  <c r="E62" i="24" s="1"/>
  <c r="E63" i="24" s="1"/>
  <c r="E64" i="24" s="1"/>
  <c r="D60" i="24"/>
  <c r="D61" i="24" s="1"/>
  <c r="D62" i="24" s="1"/>
  <c r="D63" i="24" s="1"/>
  <c r="D64" i="24" s="1"/>
  <c r="E350" i="24"/>
  <c r="E351" i="24" s="1"/>
  <c r="E352" i="24" s="1"/>
  <c r="E353" i="24" s="1"/>
  <c r="E354" i="24" s="1"/>
  <c r="D350" i="24"/>
  <c r="D351" i="24" s="1"/>
  <c r="D352" i="24" s="1"/>
  <c r="D353" i="24" s="1"/>
  <c r="D354" i="24" s="1"/>
  <c r="E55" i="24"/>
  <c r="E56" i="24" s="1"/>
  <c r="E57" i="24" s="1"/>
  <c r="E58" i="24" s="1"/>
  <c r="E59" i="24" s="1"/>
  <c r="D55" i="24"/>
  <c r="D56" i="24" s="1"/>
  <c r="D57" i="24" s="1"/>
  <c r="D58" i="24" s="1"/>
  <c r="D59" i="24" s="1"/>
  <c r="E50" i="24"/>
  <c r="E51" i="24" s="1"/>
  <c r="E52" i="24" s="1"/>
  <c r="E53" i="24" s="1"/>
  <c r="E54" i="24" s="1"/>
  <c r="D50" i="24"/>
  <c r="D51" i="24" s="1"/>
  <c r="D52" i="24" s="1"/>
  <c r="D53" i="24" s="1"/>
  <c r="D54" i="24" s="1"/>
  <c r="E45" i="24"/>
  <c r="E46" i="24" s="1"/>
  <c r="E47" i="24" s="1"/>
  <c r="E48" i="24" s="1"/>
  <c r="E49" i="24" s="1"/>
  <c r="D45" i="24"/>
  <c r="D46" i="24" s="1"/>
  <c r="D47" i="24" s="1"/>
  <c r="D48" i="24" s="1"/>
  <c r="D49" i="24" s="1"/>
  <c r="E290" i="24"/>
  <c r="E291" i="24" s="1"/>
  <c r="E292" i="24" s="1"/>
  <c r="E293" i="24" s="1"/>
  <c r="E294" i="24" s="1"/>
  <c r="D290" i="24"/>
  <c r="D291" i="24" s="1"/>
  <c r="D292" i="24" s="1"/>
  <c r="D293" i="24" s="1"/>
  <c r="D294" i="24" s="1"/>
  <c r="E285" i="24"/>
  <c r="E286" i="24" s="1"/>
  <c r="E287" i="24" s="1"/>
  <c r="E288" i="24" s="1"/>
  <c r="E289" i="24" s="1"/>
  <c r="D285" i="24"/>
  <c r="D286" i="24" s="1"/>
  <c r="D287" i="24" s="1"/>
  <c r="D288" i="24" s="1"/>
  <c r="D289" i="24" s="1"/>
  <c r="E390" i="24"/>
  <c r="E391" i="24" s="1"/>
  <c r="E392" i="24" s="1"/>
  <c r="E393" i="24" s="1"/>
  <c r="E394" i="24" s="1"/>
  <c r="D390" i="24"/>
  <c r="D391" i="24" s="1"/>
  <c r="D392" i="24" s="1"/>
  <c r="D393" i="24" s="1"/>
  <c r="D394" i="24" s="1"/>
  <c r="C390" i="24"/>
  <c r="C391" i="24" s="1"/>
  <c r="C392" i="24" s="1"/>
  <c r="C393" i="24" s="1"/>
  <c r="C394" i="24" s="1"/>
  <c r="B391" i="24"/>
  <c r="B392" i="24" s="1"/>
  <c r="B393" i="24" s="1"/>
  <c r="B394" i="24" s="1"/>
  <c r="E40" i="24"/>
  <c r="E41" i="24" s="1"/>
  <c r="E42" i="24" s="1"/>
  <c r="E43" i="24" s="1"/>
  <c r="E44" i="24" s="1"/>
  <c r="D40" i="24"/>
  <c r="D41" i="24" s="1"/>
  <c r="D42" i="24" s="1"/>
  <c r="D43" i="24" s="1"/>
  <c r="D44" i="24" s="1"/>
  <c r="E245" i="24"/>
  <c r="E246" i="24" s="1"/>
  <c r="E247" i="24" s="1"/>
  <c r="E248" i="24" s="1"/>
  <c r="E249" i="24" s="1"/>
  <c r="D245" i="24"/>
  <c r="D246" i="24" s="1"/>
  <c r="D247" i="24" s="1"/>
  <c r="D248" i="24" s="1"/>
  <c r="D249" i="24" s="1"/>
  <c r="E315" i="24"/>
  <c r="E316" i="24" s="1"/>
  <c r="E317" i="24" s="1"/>
  <c r="E318" i="24" s="1"/>
  <c r="E319" i="24" s="1"/>
  <c r="D315" i="24"/>
  <c r="D316" i="24" s="1"/>
  <c r="D317" i="24" s="1"/>
  <c r="D318" i="24" s="1"/>
  <c r="D319" i="24" s="1"/>
  <c r="E35" i="24"/>
  <c r="E36" i="24" s="1"/>
  <c r="E37" i="24" s="1"/>
  <c r="E38" i="24" s="1"/>
  <c r="E39" i="24" s="1"/>
  <c r="D35" i="24"/>
  <c r="D36" i="24" s="1"/>
  <c r="D37" i="24" s="1"/>
  <c r="D38" i="24" s="1"/>
  <c r="D39" i="24" s="1"/>
  <c r="E345" i="24"/>
  <c r="E346" i="24" s="1"/>
  <c r="E347" i="24" s="1"/>
  <c r="E348" i="24" s="1"/>
  <c r="E349" i="24" s="1"/>
  <c r="D345" i="24"/>
  <c r="D346" i="24" s="1"/>
  <c r="D347" i="24" s="1"/>
  <c r="D348" i="24" s="1"/>
  <c r="D349" i="24" s="1"/>
  <c r="E30" i="24"/>
  <c r="E31" i="24" s="1"/>
  <c r="E32" i="24" s="1"/>
  <c r="E33" i="24" s="1"/>
  <c r="E34" i="24" s="1"/>
  <c r="D30" i="24"/>
  <c r="D31" i="24" s="1"/>
  <c r="D32" i="24" s="1"/>
  <c r="D33" i="24" s="1"/>
  <c r="D34" i="24" s="1"/>
  <c r="E25" i="24"/>
  <c r="E26" i="24" s="1"/>
  <c r="E27" i="24" s="1"/>
  <c r="E28" i="24" s="1"/>
  <c r="E29" i="24" s="1"/>
  <c r="D25" i="24"/>
  <c r="D26" i="24" s="1"/>
  <c r="D27" i="24" s="1"/>
  <c r="D28" i="24" s="1"/>
  <c r="D29" i="24" s="1"/>
  <c r="E280" i="24"/>
  <c r="E281" i="24" s="1"/>
  <c r="E282" i="24" s="1"/>
  <c r="E283" i="24" s="1"/>
  <c r="E284" i="24" s="1"/>
  <c r="D280" i="24"/>
  <c r="D281" i="24" s="1"/>
  <c r="D282" i="24" s="1"/>
  <c r="D283" i="24" s="1"/>
  <c r="D284" i="24" s="1"/>
  <c r="E275" i="24"/>
  <c r="E276" i="24" s="1"/>
  <c r="E277" i="24" s="1"/>
  <c r="E278" i="24" s="1"/>
  <c r="E279" i="24" s="1"/>
  <c r="D275" i="24"/>
  <c r="D276" i="24" s="1"/>
  <c r="D277" i="24" s="1"/>
  <c r="D278" i="24" s="1"/>
  <c r="D279" i="24" s="1"/>
  <c r="E20" i="24"/>
  <c r="E21" i="24" s="1"/>
  <c r="E22" i="24" s="1"/>
  <c r="E23" i="24" s="1"/>
  <c r="E24" i="24" s="1"/>
  <c r="D20" i="24"/>
  <c r="D21" i="24" s="1"/>
  <c r="D22" i="24" s="1"/>
  <c r="D23" i="24" s="1"/>
  <c r="D24" i="24" s="1"/>
  <c r="E380" i="24"/>
  <c r="E381" i="24" s="1"/>
  <c r="E382" i="24" s="1"/>
  <c r="E383" i="24" s="1"/>
  <c r="E384" i="24" s="1"/>
  <c r="D380" i="24"/>
  <c r="D381" i="24" s="1"/>
  <c r="D382" i="24" s="1"/>
  <c r="D383" i="24" s="1"/>
  <c r="D384" i="24" s="1"/>
  <c r="C380" i="24"/>
  <c r="C381" i="24" s="1"/>
  <c r="C382" i="24" s="1"/>
  <c r="C383" i="24" s="1"/>
  <c r="C384" i="24" s="1"/>
  <c r="B381" i="24"/>
  <c r="B382" i="24" s="1"/>
  <c r="B383" i="24" s="1"/>
  <c r="B384" i="24" s="1"/>
  <c r="E15" i="24"/>
  <c r="E16" i="24" s="1"/>
  <c r="E17" i="24" s="1"/>
  <c r="E18" i="24" s="1"/>
  <c r="E19" i="24" s="1"/>
  <c r="D15" i="24"/>
  <c r="D16" i="24" s="1"/>
  <c r="D17" i="24" s="1"/>
  <c r="D18" i="24" s="1"/>
  <c r="D19" i="24" s="1"/>
  <c r="E370" i="24"/>
  <c r="E371" i="24" s="1"/>
  <c r="E372" i="24" s="1"/>
  <c r="E373" i="24" s="1"/>
  <c r="E374" i="24" s="1"/>
  <c r="D370" i="24"/>
  <c r="D371" i="24" s="1"/>
  <c r="D372" i="24" s="1"/>
  <c r="D373" i="24" s="1"/>
  <c r="D374" i="24" s="1"/>
  <c r="C370" i="24"/>
  <c r="C371" i="24" s="1"/>
  <c r="C372" i="24" s="1"/>
  <c r="C373" i="24" s="1"/>
  <c r="C374" i="24" s="1"/>
  <c r="B371" i="24"/>
  <c r="B372" i="24" s="1"/>
  <c r="B373" i="24" s="1"/>
  <c r="B374" i="24" s="1"/>
  <c r="E10" i="24"/>
  <c r="E11" i="24" s="1"/>
  <c r="E12" i="24" s="1"/>
  <c r="E13" i="24" s="1"/>
  <c r="E14" i="24" s="1"/>
  <c r="D10" i="24"/>
  <c r="D11" i="24" s="1"/>
  <c r="D12" i="24" s="1"/>
  <c r="D13" i="24" s="1"/>
  <c r="D14" i="24" s="1"/>
  <c r="AE81" i="22"/>
  <c r="I45" i="34"/>
  <c r="AC574" i="30" s="1"/>
  <c r="I87" i="34"/>
  <c r="K35" i="31"/>
  <c r="M35" i="31" s="1"/>
  <c r="N35" i="31" s="1"/>
  <c r="F86" i="34"/>
  <c r="R86" i="34" s="1"/>
  <c r="AE542" i="30" s="1"/>
  <c r="F11" i="34"/>
  <c r="J87" i="32"/>
  <c r="I87" i="32"/>
  <c r="H87" i="32"/>
  <c r="G87" i="32"/>
  <c r="F87" i="32"/>
  <c r="J45" i="32"/>
  <c r="I45" i="32"/>
  <c r="H45" i="32"/>
  <c r="G45" i="32"/>
  <c r="F45" i="32"/>
  <c r="J88" i="32"/>
  <c r="I88" i="32"/>
  <c r="H88" i="32"/>
  <c r="G88" i="32"/>
  <c r="F88" i="32"/>
  <c r="J46" i="32"/>
  <c r="I46" i="32"/>
  <c r="H46" i="32"/>
  <c r="G46" i="32"/>
  <c r="F46" i="32"/>
  <c r="G75" i="32"/>
  <c r="F16" i="32"/>
  <c r="E46" i="32"/>
  <c r="E615" i="30" s="1"/>
  <c r="E16" i="32"/>
  <c r="E120" i="30" s="1"/>
  <c r="E45" i="32"/>
  <c r="E572" i="30" s="1"/>
  <c r="J44" i="32"/>
  <c r="I44" i="32"/>
  <c r="J43" i="32"/>
  <c r="I43" i="32"/>
  <c r="H43" i="32"/>
  <c r="G43" i="32"/>
  <c r="F43" i="32"/>
  <c r="E43" i="32"/>
  <c r="E600" i="30" s="1"/>
  <c r="J41" i="32"/>
  <c r="I41" i="32"/>
  <c r="H41" i="32"/>
  <c r="G41" i="32"/>
  <c r="F41" i="32"/>
  <c r="E41" i="32"/>
  <c r="E586" i="30" s="1"/>
  <c r="J40" i="32"/>
  <c r="I40" i="32"/>
  <c r="H40" i="32"/>
  <c r="J86" i="32"/>
  <c r="I86" i="32"/>
  <c r="H86" i="32"/>
  <c r="G86" i="32"/>
  <c r="F86" i="32"/>
  <c r="E86" i="32"/>
  <c r="E547" i="30" s="1"/>
  <c r="J85" i="32"/>
  <c r="I85" i="32"/>
  <c r="H85" i="32"/>
  <c r="G85" i="32"/>
  <c r="J84" i="32"/>
  <c r="I84" i="32"/>
  <c r="H84" i="32"/>
  <c r="G84" i="32"/>
  <c r="F84" i="32"/>
  <c r="J83" i="32"/>
  <c r="I83" i="32"/>
  <c r="H83" i="32"/>
  <c r="G83" i="32"/>
  <c r="F83" i="32"/>
  <c r="E83" i="32"/>
  <c r="E519" i="30" s="1"/>
  <c r="J81" i="32"/>
  <c r="I81" i="32"/>
  <c r="H81" i="32"/>
  <c r="G81" i="32"/>
  <c r="F81" i="32"/>
  <c r="E81" i="32"/>
  <c r="E504" i="30" s="1"/>
  <c r="J80" i="32"/>
  <c r="I80" i="32"/>
  <c r="H80" i="32"/>
  <c r="E87" i="32"/>
  <c r="E493" i="30" s="1"/>
  <c r="J77" i="32"/>
  <c r="I77" i="32"/>
  <c r="H77" i="32"/>
  <c r="G77" i="32"/>
  <c r="F77" i="32"/>
  <c r="E77" i="32"/>
  <c r="E471" i="30" s="1"/>
  <c r="J76" i="32"/>
  <c r="I76" i="32"/>
  <c r="H76" i="32"/>
  <c r="G76" i="32"/>
  <c r="F76" i="32"/>
  <c r="E76" i="32"/>
  <c r="E456" i="30" s="1"/>
  <c r="E70" i="32"/>
  <c r="E424" i="30" s="1"/>
  <c r="J69" i="32"/>
  <c r="I69" i="32"/>
  <c r="H69" i="32"/>
  <c r="G69" i="32"/>
  <c r="F69" i="32"/>
  <c r="E69" i="32"/>
  <c r="E420" i="30" s="1"/>
  <c r="J68" i="32"/>
  <c r="I68" i="32"/>
  <c r="H68" i="32"/>
  <c r="G68" i="32"/>
  <c r="F68" i="32"/>
  <c r="E68" i="32"/>
  <c r="E408" i="30" s="1"/>
  <c r="J60" i="32"/>
  <c r="I60" i="32"/>
  <c r="H60" i="32"/>
  <c r="G60" i="32"/>
  <c r="F60" i="32"/>
  <c r="E60" i="32"/>
  <c r="E376" i="30" s="1"/>
  <c r="J59" i="32"/>
  <c r="I59" i="32"/>
  <c r="H59" i="32"/>
  <c r="G59" i="32"/>
  <c r="F59" i="32"/>
  <c r="E59" i="32"/>
  <c r="E360" i="30" s="1"/>
  <c r="J64" i="32"/>
  <c r="I64" i="32"/>
  <c r="H64" i="32"/>
  <c r="G64" i="32"/>
  <c r="F64" i="32"/>
  <c r="E64" i="32"/>
  <c r="E344" i="30" s="1"/>
  <c r="J56" i="32"/>
  <c r="I56" i="32"/>
  <c r="H56" i="32"/>
  <c r="G56" i="32"/>
  <c r="J55" i="32"/>
  <c r="I55" i="32"/>
  <c r="H55" i="32"/>
  <c r="G55" i="32"/>
  <c r="E52" i="32"/>
  <c r="E312" i="30" s="1"/>
  <c r="J51" i="32"/>
  <c r="I51" i="32"/>
  <c r="H51" i="32"/>
  <c r="G51" i="32"/>
  <c r="J50" i="32"/>
  <c r="I50" i="32"/>
  <c r="H50" i="32"/>
  <c r="G50" i="32"/>
  <c r="F50" i="32"/>
  <c r="E50" i="32"/>
  <c r="E288" i="30" s="1"/>
  <c r="J49" i="32"/>
  <c r="I49" i="32"/>
  <c r="H49" i="32"/>
  <c r="G49" i="32"/>
  <c r="F49" i="32"/>
  <c r="E49" i="32"/>
  <c r="E280" i="30" s="1"/>
  <c r="E36" i="32"/>
  <c r="E232" i="30" s="1"/>
  <c r="G34" i="32"/>
  <c r="J33" i="32"/>
  <c r="I33" i="32"/>
  <c r="H33" i="32"/>
  <c r="G33" i="32"/>
  <c r="F33" i="32"/>
  <c r="E23" i="32"/>
  <c r="E196" i="30" s="1"/>
  <c r="G22" i="32"/>
  <c r="J21" i="32"/>
  <c r="I21" i="32"/>
  <c r="H21" i="32"/>
  <c r="G21" i="32"/>
  <c r="F21" i="32"/>
  <c r="E21" i="32"/>
  <c r="E168" i="30" s="1"/>
  <c r="J20" i="32"/>
  <c r="I20" i="32"/>
  <c r="H20" i="32"/>
  <c r="G20" i="32"/>
  <c r="F20" i="32"/>
  <c r="E20" i="32"/>
  <c r="E160" i="30" s="1"/>
  <c r="J17" i="32"/>
  <c r="I17" i="32"/>
  <c r="H17" i="32"/>
  <c r="G17" i="32"/>
  <c r="F17" i="32"/>
  <c r="E17" i="32"/>
  <c r="E128" i="30" s="1"/>
  <c r="G14" i="32"/>
  <c r="F14" i="32"/>
  <c r="E14" i="32"/>
  <c r="E108" i="30" s="1"/>
  <c r="I10" i="32"/>
  <c r="H10" i="32"/>
  <c r="G10" i="32"/>
  <c r="F10" i="32"/>
  <c r="J9" i="32"/>
  <c r="I9" i="32"/>
  <c r="H9" i="32"/>
  <c r="G9" i="32"/>
  <c r="F9" i="32"/>
  <c r="E9" i="32"/>
  <c r="E76" i="30" s="1"/>
  <c r="J8" i="32"/>
  <c r="I8" i="32"/>
  <c r="H8" i="32"/>
  <c r="G8" i="32"/>
  <c r="F8" i="32"/>
  <c r="E8" i="32"/>
  <c r="E72" i="30" s="1"/>
  <c r="E11" i="32"/>
  <c r="E56" i="30" s="1"/>
  <c r="AI18" i="30"/>
  <c r="J31" i="32"/>
  <c r="I31" i="32"/>
  <c r="H31" i="32"/>
  <c r="G31" i="32"/>
  <c r="F31" i="32"/>
  <c r="E31" i="32"/>
  <c r="E200" i="30" s="1"/>
  <c r="E66" i="32"/>
  <c r="E40" i="30" s="1"/>
  <c r="I88" i="34"/>
  <c r="I46" i="34"/>
  <c r="AC620" i="30" s="1"/>
  <c r="D33" i="48"/>
  <c r="D34" i="48" s="1"/>
  <c r="H33" i="48"/>
  <c r="I33" i="48"/>
  <c r="J33" i="48"/>
  <c r="L33" i="48"/>
  <c r="M33" i="48"/>
  <c r="C33" i="48"/>
  <c r="C34" i="48" s="1"/>
  <c r="F33" i="48"/>
  <c r="G33" i="48"/>
  <c r="G34" i="48" s="1"/>
  <c r="K33" i="48"/>
  <c r="F32" i="48"/>
  <c r="H32" i="48"/>
  <c r="E33" i="48"/>
  <c r="E34" i="48" s="1"/>
  <c r="S12" i="36"/>
  <c r="S13" i="36"/>
  <c r="S14" i="36"/>
  <c r="S15" i="36"/>
  <c r="P21" i="36"/>
  <c r="P22" i="36"/>
  <c r="P23" i="36"/>
  <c r="P24" i="36"/>
  <c r="K69" i="41"/>
  <c r="L69" i="41"/>
  <c r="M69" i="41"/>
  <c r="N69" i="41"/>
  <c r="O69" i="41"/>
  <c r="P69" i="41"/>
  <c r="Q69" i="41" s="1"/>
  <c r="B19" i="31" s="1"/>
  <c r="K70" i="41"/>
  <c r="L70" i="41"/>
  <c r="M70" i="41"/>
  <c r="N70" i="41"/>
  <c r="O70" i="41"/>
  <c r="P70" i="41"/>
  <c r="K71" i="41"/>
  <c r="L71" i="41"/>
  <c r="M71" i="41"/>
  <c r="N71" i="41"/>
  <c r="O71" i="41"/>
  <c r="P71" i="41"/>
  <c r="K72" i="41"/>
  <c r="L72" i="41"/>
  <c r="M72" i="41"/>
  <c r="N72" i="41"/>
  <c r="O72" i="41"/>
  <c r="P72" i="41"/>
  <c r="K73" i="41"/>
  <c r="L73" i="41"/>
  <c r="M73" i="41"/>
  <c r="N73" i="41"/>
  <c r="O73" i="41"/>
  <c r="P73" i="41"/>
  <c r="K74" i="41"/>
  <c r="L74" i="41"/>
  <c r="M74" i="41"/>
  <c r="N74" i="41"/>
  <c r="O74" i="41"/>
  <c r="P74" i="41"/>
  <c r="K75" i="41"/>
  <c r="L75" i="41"/>
  <c r="M75" i="41"/>
  <c r="N75" i="41"/>
  <c r="O75" i="41"/>
  <c r="P75" i="41"/>
  <c r="K76" i="41"/>
  <c r="L76" i="41"/>
  <c r="M76" i="41"/>
  <c r="N76" i="41"/>
  <c r="O76" i="41"/>
  <c r="P76" i="41"/>
  <c r="K77" i="41"/>
  <c r="L77" i="41"/>
  <c r="M77" i="41"/>
  <c r="N77" i="41"/>
  <c r="O77" i="41"/>
  <c r="P77" i="41"/>
  <c r="K78" i="41"/>
  <c r="L78" i="41"/>
  <c r="M78" i="41"/>
  <c r="N78" i="41"/>
  <c r="O78" i="41"/>
  <c r="P78" i="41"/>
  <c r="K79" i="41"/>
  <c r="L79" i="41"/>
  <c r="M79" i="41"/>
  <c r="N79" i="41"/>
  <c r="O79" i="41"/>
  <c r="P79" i="41"/>
  <c r="K80" i="41"/>
  <c r="L80" i="41"/>
  <c r="M80" i="41"/>
  <c r="N80" i="41"/>
  <c r="O80" i="41"/>
  <c r="P80" i="41"/>
  <c r="L41" i="40"/>
  <c r="M41" i="40"/>
  <c r="M53" i="40" s="1"/>
  <c r="D9" i="34"/>
  <c r="P9" i="34" s="1"/>
  <c r="AE65" i="30" s="1"/>
  <c r="E9" i="34"/>
  <c r="Q9" i="34" s="1"/>
  <c r="AE66" i="30" s="1"/>
  <c r="F9" i="34"/>
  <c r="R9" i="34" s="1"/>
  <c r="AE67" i="30" s="1"/>
  <c r="G9" i="34"/>
  <c r="S9" i="34" s="1"/>
  <c r="AE68" i="30" s="1"/>
  <c r="H9" i="34"/>
  <c r="I9" i="34"/>
  <c r="AC70" i="30" s="1"/>
  <c r="D10" i="34"/>
  <c r="P10" i="34" s="1"/>
  <c r="AE76" i="30" s="1"/>
  <c r="E10" i="34"/>
  <c r="Q10" i="34" s="1"/>
  <c r="AE77" i="30" s="1"/>
  <c r="F10" i="34"/>
  <c r="G10" i="34"/>
  <c r="S10" i="34" s="1"/>
  <c r="AE79" i="30" s="1"/>
  <c r="H10" i="34"/>
  <c r="I10" i="34"/>
  <c r="AC81" i="30" s="1"/>
  <c r="E11" i="34"/>
  <c r="G11" i="34"/>
  <c r="S11" i="34" s="1"/>
  <c r="AE88" i="30" s="1"/>
  <c r="H11" i="34"/>
  <c r="T11" i="34" s="1"/>
  <c r="AE89" i="30" s="1"/>
  <c r="I11" i="34"/>
  <c r="AC90" i="30" s="1"/>
  <c r="D12" i="34"/>
  <c r="P12" i="34" s="1"/>
  <c r="AE54" i="30" s="1"/>
  <c r="E14" i="34"/>
  <c r="Q14" i="34" s="1"/>
  <c r="AE96" i="30" s="1"/>
  <c r="D15" i="34"/>
  <c r="E15" i="34"/>
  <c r="F15" i="34"/>
  <c r="R15" i="34" s="1"/>
  <c r="AE107" i="30" s="1"/>
  <c r="AC15" i="34"/>
  <c r="D17" i="34"/>
  <c r="E47" i="31" s="1"/>
  <c r="P47" i="31" s="1"/>
  <c r="E17" i="34"/>
  <c r="Q17" i="34" s="1"/>
  <c r="AE116" i="30" s="1"/>
  <c r="AC17" i="34"/>
  <c r="D18" i="34"/>
  <c r="E18" i="34"/>
  <c r="Q18" i="34" s="1"/>
  <c r="AE127" i="30" s="1"/>
  <c r="F18" i="34"/>
  <c r="G18" i="34"/>
  <c r="S18" i="34" s="1"/>
  <c r="AE129" i="30" s="1"/>
  <c r="H18" i="34"/>
  <c r="T18" i="34" s="1"/>
  <c r="AE130" i="30" s="1"/>
  <c r="I18" i="34"/>
  <c r="AC131" i="30" s="1"/>
  <c r="D21" i="34"/>
  <c r="E21" i="34"/>
  <c r="Q21" i="34" s="1"/>
  <c r="AE158" i="30" s="1"/>
  <c r="F21" i="34"/>
  <c r="R21" i="34" s="1"/>
  <c r="AE159" i="30" s="1"/>
  <c r="G21" i="34"/>
  <c r="H21" i="34"/>
  <c r="I21" i="34"/>
  <c r="D22" i="34"/>
  <c r="P22" i="34" s="1"/>
  <c r="AE168" i="30" s="1"/>
  <c r="E22" i="34"/>
  <c r="F22" i="34"/>
  <c r="G22" i="34"/>
  <c r="S22" i="34" s="1"/>
  <c r="AE171" i="30" s="1"/>
  <c r="H22" i="34"/>
  <c r="T22" i="34" s="1"/>
  <c r="AE172" i="30" s="1"/>
  <c r="I22" i="34"/>
  <c r="AC173" i="30" s="1"/>
  <c r="F23" i="34"/>
  <c r="R23" i="34" s="1"/>
  <c r="AE178" i="30" s="1"/>
  <c r="D24" i="34"/>
  <c r="P24" i="34" s="1"/>
  <c r="AE187" i="30" s="1"/>
  <c r="P31" i="34"/>
  <c r="AC198" i="30"/>
  <c r="U31" i="34"/>
  <c r="AE201" i="30" s="1"/>
  <c r="E33" i="34"/>
  <c r="Q33" i="34" s="1"/>
  <c r="AE215" i="30" s="1"/>
  <c r="F33" i="34"/>
  <c r="R33" i="34" s="1"/>
  <c r="AE216" i="30" s="1"/>
  <c r="G33" i="34"/>
  <c r="S33" i="34" s="1"/>
  <c r="AE217" i="30" s="1"/>
  <c r="H33" i="34"/>
  <c r="T33" i="34" s="1"/>
  <c r="AE218" i="30" s="1"/>
  <c r="I33" i="34"/>
  <c r="U33" i="34" s="1"/>
  <c r="AE219" i="30" s="1"/>
  <c r="F34" i="34"/>
  <c r="D36" i="34"/>
  <c r="D45" i="34"/>
  <c r="D39" i="34" s="1"/>
  <c r="E45" i="34"/>
  <c r="F45" i="34"/>
  <c r="F39" i="34" s="1"/>
  <c r="G45" i="34"/>
  <c r="G39" i="34" s="1"/>
  <c r="H45" i="34"/>
  <c r="H39" i="34" s="1"/>
  <c r="G40" i="34"/>
  <c r="S40" i="34" s="1"/>
  <c r="AE579" i="30" s="1"/>
  <c r="H40" i="34"/>
  <c r="AC580" i="30" s="1"/>
  <c r="I40" i="34"/>
  <c r="D41" i="34"/>
  <c r="P41" i="34" s="1"/>
  <c r="AE587" i="30" s="1"/>
  <c r="E41" i="34"/>
  <c r="Q41" i="34" s="1"/>
  <c r="AE588" i="30" s="1"/>
  <c r="F41" i="34"/>
  <c r="R41" i="34" s="1"/>
  <c r="AE589" i="30" s="1"/>
  <c r="G41" i="34"/>
  <c r="H41" i="34"/>
  <c r="T41" i="34" s="1"/>
  <c r="AE591" i="30" s="1"/>
  <c r="I41" i="34"/>
  <c r="AC592" i="30" s="1"/>
  <c r="D43" i="34"/>
  <c r="P43" i="34" s="1"/>
  <c r="AE598" i="30" s="1"/>
  <c r="E43" i="34"/>
  <c r="Q43" i="34" s="1"/>
  <c r="AE599" i="30" s="1"/>
  <c r="F43" i="34"/>
  <c r="G43" i="34"/>
  <c r="S43" i="34" s="1"/>
  <c r="AE601" i="30" s="1"/>
  <c r="H43" i="34"/>
  <c r="T43" i="34" s="1"/>
  <c r="AE602" i="30" s="1"/>
  <c r="I43" i="34"/>
  <c r="AC603" i="30" s="1"/>
  <c r="H44" i="34"/>
  <c r="T44" i="34" s="1"/>
  <c r="AE608" i="30" s="1"/>
  <c r="I44" i="34"/>
  <c r="U44" i="34" s="1"/>
  <c r="AE609" i="30" s="1"/>
  <c r="D46" i="34"/>
  <c r="E46" i="34"/>
  <c r="Q46" i="34" s="1"/>
  <c r="AE616" i="30" s="1"/>
  <c r="F46" i="34"/>
  <c r="R46" i="34" s="1"/>
  <c r="AE617" i="30" s="1"/>
  <c r="G46" i="34"/>
  <c r="S46" i="34" s="1"/>
  <c r="AE618" i="30" s="1"/>
  <c r="H46" i="34"/>
  <c r="D49" i="34"/>
  <c r="P49" i="34" s="1"/>
  <c r="AE274" i="30" s="1"/>
  <c r="E49" i="34"/>
  <c r="Q49" i="34" s="1"/>
  <c r="AE275" i="30" s="1"/>
  <c r="F49" i="34"/>
  <c r="R49" i="34" s="1"/>
  <c r="AE276" i="30" s="1"/>
  <c r="G49" i="34"/>
  <c r="H49" i="34"/>
  <c r="T49" i="34" s="1"/>
  <c r="AE278" i="30" s="1"/>
  <c r="I49" i="34"/>
  <c r="U49" i="34" s="1"/>
  <c r="AE279" i="30" s="1"/>
  <c r="D50" i="34"/>
  <c r="P50" i="34" s="1"/>
  <c r="AE285" i="30" s="1"/>
  <c r="E50" i="34"/>
  <c r="F50" i="34"/>
  <c r="R50" i="34" s="1"/>
  <c r="AE287" i="30" s="1"/>
  <c r="G50" i="34"/>
  <c r="S50" i="34" s="1"/>
  <c r="AE288" i="30" s="1"/>
  <c r="H50" i="34"/>
  <c r="AC289" i="30" s="1"/>
  <c r="I50" i="34"/>
  <c r="AC290" i="30" s="1"/>
  <c r="AJ50" i="34"/>
  <c r="AK50" i="34" s="1"/>
  <c r="AL50" i="34" s="1"/>
  <c r="AM50" i="34" s="1"/>
  <c r="F51" i="34"/>
  <c r="AC295" i="30" s="1"/>
  <c r="G51" i="34"/>
  <c r="S51" i="34" s="1"/>
  <c r="AE296" i="30" s="1"/>
  <c r="H51" i="34"/>
  <c r="I51" i="34"/>
  <c r="AC298" i="30" s="1"/>
  <c r="R51" i="34"/>
  <c r="AE295" i="30" s="1"/>
  <c r="AJ51" i="34"/>
  <c r="D52" i="34"/>
  <c r="P52" i="34" s="1"/>
  <c r="AE304" i="30" s="1"/>
  <c r="F55" i="34"/>
  <c r="R55" i="34" s="1"/>
  <c r="AE324" i="30" s="1"/>
  <c r="G55" i="34"/>
  <c r="S55" i="34" s="1"/>
  <c r="AE325" i="30" s="1"/>
  <c r="H55" i="34"/>
  <c r="I55" i="34"/>
  <c r="F56" i="34"/>
  <c r="G56" i="34"/>
  <c r="S56" i="34" s="1"/>
  <c r="AE333" i="30" s="1"/>
  <c r="H56" i="34"/>
  <c r="T56" i="34" s="1"/>
  <c r="AE334" i="30" s="1"/>
  <c r="I56" i="34"/>
  <c r="U56" i="34" s="1"/>
  <c r="AE335" i="30" s="1"/>
  <c r="E58" i="34"/>
  <c r="AC349" i="30" s="1"/>
  <c r="D59" i="34"/>
  <c r="P59" i="34" s="1"/>
  <c r="AE359" i="30" s="1"/>
  <c r="E59" i="34"/>
  <c r="Q59" i="34" s="1"/>
  <c r="AE360" i="30" s="1"/>
  <c r="F59" i="34"/>
  <c r="R59" i="34" s="1"/>
  <c r="AE361" i="30" s="1"/>
  <c r="G59" i="34"/>
  <c r="H59" i="34"/>
  <c r="T59" i="34" s="1"/>
  <c r="AE363" i="30" s="1"/>
  <c r="I59" i="34"/>
  <c r="AC364" i="30" s="1"/>
  <c r="D60" i="34"/>
  <c r="P60" i="34" s="1"/>
  <c r="AE370" i="30" s="1"/>
  <c r="E60" i="34"/>
  <c r="Q60" i="34" s="1"/>
  <c r="AE371" i="30" s="1"/>
  <c r="F60" i="34"/>
  <c r="R60" i="34" s="1"/>
  <c r="AE372" i="30" s="1"/>
  <c r="G60" i="34"/>
  <c r="S60" i="34" s="1"/>
  <c r="AE373" i="30" s="1"/>
  <c r="H60" i="34"/>
  <c r="T60" i="34" s="1"/>
  <c r="AE374" i="30" s="1"/>
  <c r="I60" i="34"/>
  <c r="D64" i="34"/>
  <c r="P64" i="34" s="1"/>
  <c r="E64" i="34"/>
  <c r="Q64" i="34" s="1"/>
  <c r="AE340" i="30" s="1"/>
  <c r="F64" i="34"/>
  <c r="R64" i="34" s="1"/>
  <c r="AE341" i="30" s="1"/>
  <c r="G64" i="34"/>
  <c r="S64" i="34" s="1"/>
  <c r="AE342" i="30" s="1"/>
  <c r="H64" i="34"/>
  <c r="T64" i="34" s="1"/>
  <c r="AE343" i="30" s="1"/>
  <c r="I64" i="34"/>
  <c r="AC344" i="30" s="1"/>
  <c r="D66" i="34"/>
  <c r="E66" i="34" s="1"/>
  <c r="F75" i="31" s="1"/>
  <c r="D68" i="34"/>
  <c r="P68" i="34" s="1"/>
  <c r="AE401" i="30" s="1"/>
  <c r="E68" i="34"/>
  <c r="Q68" i="34" s="1"/>
  <c r="AE402" i="30" s="1"/>
  <c r="F68" i="34"/>
  <c r="R68" i="34" s="1"/>
  <c r="AE403" i="30" s="1"/>
  <c r="G68" i="34"/>
  <c r="S68" i="34" s="1"/>
  <c r="AE404" i="30" s="1"/>
  <c r="H68" i="34"/>
  <c r="I68" i="34"/>
  <c r="U68" i="34" s="1"/>
  <c r="AE406" i="30" s="1"/>
  <c r="D69" i="34"/>
  <c r="P69" i="34" s="1"/>
  <c r="AE412" i="30" s="1"/>
  <c r="E69" i="34"/>
  <c r="Q69" i="34" s="1"/>
  <c r="AE413" i="30" s="1"/>
  <c r="F69" i="34"/>
  <c r="G69" i="34"/>
  <c r="S69" i="34" s="1"/>
  <c r="AE415" i="30" s="1"/>
  <c r="H69" i="34"/>
  <c r="T69" i="34" s="1"/>
  <c r="AE416" i="30" s="1"/>
  <c r="I69" i="34"/>
  <c r="D70" i="34"/>
  <c r="V72" i="34"/>
  <c r="F75" i="34"/>
  <c r="G79" i="31" s="1"/>
  <c r="Q75" i="34"/>
  <c r="AE443" i="30" s="1"/>
  <c r="D76" i="34"/>
  <c r="E76" i="34"/>
  <c r="Q76" i="34" s="1"/>
  <c r="AE454" i="30" s="1"/>
  <c r="F76" i="34"/>
  <c r="R76" i="34" s="1"/>
  <c r="AE455" i="30" s="1"/>
  <c r="G76" i="34"/>
  <c r="S76" i="34" s="1"/>
  <c r="AE456" i="30" s="1"/>
  <c r="H76" i="34"/>
  <c r="I76" i="34"/>
  <c r="AC458" i="30" s="1"/>
  <c r="D77" i="34"/>
  <c r="P77" i="34" s="1"/>
  <c r="AE464" i="30" s="1"/>
  <c r="E77" i="34"/>
  <c r="Q77" i="34" s="1"/>
  <c r="AE465" i="30" s="1"/>
  <c r="F77" i="34"/>
  <c r="R77" i="34" s="1"/>
  <c r="AE466" i="30" s="1"/>
  <c r="G77" i="34"/>
  <c r="S77" i="34" s="1"/>
  <c r="AE467" i="30" s="1"/>
  <c r="H77" i="34"/>
  <c r="T77" i="34" s="1"/>
  <c r="AE468" i="30" s="1"/>
  <c r="I77" i="34"/>
  <c r="Q78" i="34"/>
  <c r="AE474" i="30" s="1"/>
  <c r="D87" i="34"/>
  <c r="D79" i="34" s="1"/>
  <c r="E85" i="31" s="1"/>
  <c r="P85" i="31" s="1"/>
  <c r="E87" i="34"/>
  <c r="E79" i="34" s="1"/>
  <c r="F87" i="34"/>
  <c r="F79" i="34" s="1"/>
  <c r="G85" i="31" s="1"/>
  <c r="G87" i="34"/>
  <c r="G79" i="34" s="1"/>
  <c r="H88" i="31" s="1"/>
  <c r="S88" i="31" s="1"/>
  <c r="H87" i="34"/>
  <c r="H79" i="34" s="1"/>
  <c r="G80" i="34"/>
  <c r="AC494" i="30" s="1"/>
  <c r="H80" i="34"/>
  <c r="AC495" i="30" s="1"/>
  <c r="I80" i="34"/>
  <c r="U80" i="34" s="1"/>
  <c r="AE496" i="30" s="1"/>
  <c r="D81" i="34"/>
  <c r="P81" i="34" s="1"/>
  <c r="AE502" i="30" s="1"/>
  <c r="E81" i="34"/>
  <c r="Q81" i="34" s="1"/>
  <c r="AE503" i="30" s="1"/>
  <c r="F81" i="34"/>
  <c r="G81" i="34"/>
  <c r="S81" i="34" s="1"/>
  <c r="AE505" i="30" s="1"/>
  <c r="H81" i="34"/>
  <c r="T81" i="34" s="1"/>
  <c r="AE506" i="30" s="1"/>
  <c r="I81" i="34"/>
  <c r="U81" i="34" s="1"/>
  <c r="AE507" i="30" s="1"/>
  <c r="V82" i="34"/>
  <c r="D83" i="34"/>
  <c r="P83" i="34" s="1"/>
  <c r="AE513" i="30" s="1"/>
  <c r="E83" i="34"/>
  <c r="F83" i="34"/>
  <c r="R83" i="34" s="1"/>
  <c r="AE515" i="30" s="1"/>
  <c r="G83" i="34"/>
  <c r="S83" i="34" s="1"/>
  <c r="AE516" i="30" s="1"/>
  <c r="H83" i="34"/>
  <c r="T83" i="34" s="1"/>
  <c r="AE517" i="30" s="1"/>
  <c r="I83" i="34"/>
  <c r="AC518" i="30" s="1"/>
  <c r="E84" i="34"/>
  <c r="Q84" i="34" s="1"/>
  <c r="AE523" i="30" s="1"/>
  <c r="F84" i="34"/>
  <c r="G84" i="34"/>
  <c r="S84" i="34" s="1"/>
  <c r="AE525" i="30" s="1"/>
  <c r="H84" i="34"/>
  <c r="AC526" i="30" s="1"/>
  <c r="I84" i="34"/>
  <c r="U84" i="34" s="1"/>
  <c r="AE527" i="30" s="1"/>
  <c r="F85" i="34"/>
  <c r="AC532" i="30" s="1"/>
  <c r="G85" i="34"/>
  <c r="S85" i="34" s="1"/>
  <c r="AE533" i="30" s="1"/>
  <c r="H85" i="34"/>
  <c r="T85" i="34" s="1"/>
  <c r="AE534" i="30" s="1"/>
  <c r="I85" i="34"/>
  <c r="AC535" i="30" s="1"/>
  <c r="D86" i="34"/>
  <c r="P86" i="34" s="1"/>
  <c r="AE540" i="30" s="1"/>
  <c r="E86" i="34"/>
  <c r="Q86" i="34" s="1"/>
  <c r="AE541" i="30" s="1"/>
  <c r="G86" i="34"/>
  <c r="S86" i="34" s="1"/>
  <c r="AE543" i="30" s="1"/>
  <c r="H86" i="34"/>
  <c r="AC544" i="30" s="1"/>
  <c r="I86" i="34"/>
  <c r="E88" i="34"/>
  <c r="F86" i="31" s="1"/>
  <c r="F88" i="34"/>
  <c r="G86" i="31" s="1"/>
  <c r="G88" i="34"/>
  <c r="H86" i="31" s="1"/>
  <c r="H88" i="34"/>
  <c r="Q88" i="34"/>
  <c r="R88" i="34"/>
  <c r="AE551" i="30" s="1"/>
  <c r="S88" i="34"/>
  <c r="AE552" i="30" s="1"/>
  <c r="R14" i="32"/>
  <c r="R16" i="32"/>
  <c r="E39" i="31"/>
  <c r="E40" i="31"/>
  <c r="F79" i="31"/>
  <c r="E79" i="31" s="1"/>
  <c r="F83" i="31"/>
  <c r="E83" i="31" s="1"/>
  <c r="F84" i="31"/>
  <c r="E84" i="31" s="1"/>
  <c r="Q87" i="31"/>
  <c r="R87" i="31"/>
  <c r="S87" i="31"/>
  <c r="T87" i="31"/>
  <c r="U87" i="31"/>
  <c r="AB8" i="30"/>
  <c r="AI15" i="30"/>
  <c r="AC17" i="30"/>
  <c r="AD17" i="30" s="1"/>
  <c r="AE17" i="30" s="1"/>
  <c r="AI19" i="30"/>
  <c r="AB20" i="30"/>
  <c r="AB24" i="30"/>
  <c r="AI25" i="30"/>
  <c r="AI26" i="30"/>
  <c r="AB30" i="30"/>
  <c r="AB37" i="30"/>
  <c r="AB41" i="30"/>
  <c r="AB45" i="30"/>
  <c r="AB49" i="30"/>
  <c r="AB53" i="30"/>
  <c r="AB56" i="30"/>
  <c r="AB60" i="30"/>
  <c r="AB64" i="30"/>
  <c r="AB71" i="30"/>
  <c r="AB75" i="30"/>
  <c r="AB78" i="30"/>
  <c r="AB81" i="30"/>
  <c r="AB85" i="30"/>
  <c r="AB89" i="30"/>
  <c r="AB93" i="30"/>
  <c r="AB97" i="30"/>
  <c r="AB101" i="30"/>
  <c r="AB103" i="30"/>
  <c r="AB105" i="30"/>
  <c r="AB107" i="30"/>
  <c r="AB109" i="30"/>
  <c r="AB111" i="30"/>
  <c r="AB113" i="30"/>
  <c r="AB115" i="30"/>
  <c r="AB117" i="30"/>
  <c r="AB119" i="30"/>
  <c r="AB121" i="30"/>
  <c r="AB123" i="30"/>
  <c r="AB125" i="30"/>
  <c r="AB130" i="30"/>
  <c r="AB132" i="30"/>
  <c r="AB134" i="30"/>
  <c r="AB136" i="30"/>
  <c r="AB138" i="30"/>
  <c r="AB140" i="30"/>
  <c r="AB142" i="30"/>
  <c r="AB144" i="30"/>
  <c r="AB146" i="30"/>
  <c r="AB148" i="30"/>
  <c r="AB150" i="30"/>
  <c r="AB152" i="30"/>
  <c r="AB154" i="30"/>
  <c r="AB156" i="30"/>
  <c r="AB158" i="30"/>
  <c r="AC158" i="30"/>
  <c r="AB159" i="30"/>
  <c r="AB161" i="30"/>
  <c r="AB163" i="30"/>
  <c r="AB165" i="30"/>
  <c r="AB167" i="30"/>
  <c r="AB169" i="30"/>
  <c r="AB171" i="30"/>
  <c r="AC171" i="30"/>
  <c r="AB172" i="30"/>
  <c r="AB174" i="30"/>
  <c r="AB176" i="30"/>
  <c r="AB178" i="30"/>
  <c r="AB179" i="30"/>
  <c r="AB181" i="30"/>
  <c r="AB183" i="30"/>
  <c r="AB185" i="30"/>
  <c r="AB187" i="30"/>
  <c r="AB189" i="30"/>
  <c r="AB191" i="30"/>
  <c r="AB193" i="30"/>
  <c r="AB195" i="30"/>
  <c r="AB197" i="30"/>
  <c r="AC197" i="30"/>
  <c r="AB198" i="30"/>
  <c r="AB199" i="30"/>
  <c r="AC199" i="30"/>
  <c r="AB200" i="30"/>
  <c r="AB203" i="30"/>
  <c r="AB205" i="30"/>
  <c r="AB207" i="30"/>
  <c r="AB209" i="30"/>
  <c r="AB211" i="30"/>
  <c r="AB213" i="30"/>
  <c r="AB215" i="30"/>
  <c r="AB217" i="30"/>
  <c r="AC217" i="30"/>
  <c r="AD217" i="30" s="1"/>
  <c r="AB218" i="30"/>
  <c r="AB219" i="30"/>
  <c r="AC219" i="30"/>
  <c r="AD219" i="30" s="1"/>
  <c r="AB220" i="30"/>
  <c r="AB222" i="30"/>
  <c r="AB224" i="30"/>
  <c r="AB226" i="30"/>
  <c r="AB228" i="30"/>
  <c r="AB230" i="30"/>
  <c r="AB232" i="30"/>
  <c r="AB234" i="30"/>
  <c r="AB236" i="30"/>
  <c r="AB238" i="30"/>
  <c r="AB240" i="30"/>
  <c r="AB242" i="30"/>
  <c r="AB244" i="30"/>
  <c r="AB246" i="30"/>
  <c r="AB248" i="30"/>
  <c r="AB250" i="30"/>
  <c r="AB252" i="30"/>
  <c r="AB254" i="30"/>
  <c r="AB256" i="30"/>
  <c r="AB258" i="30"/>
  <c r="AB260" i="30"/>
  <c r="AB262" i="30"/>
  <c r="AB264" i="30"/>
  <c r="AB266" i="30"/>
  <c r="AB268" i="30"/>
  <c r="AB270" i="30"/>
  <c r="AB272" i="30"/>
  <c r="AC274" i="30"/>
  <c r="AB276" i="30"/>
  <c r="AB278" i="30"/>
  <c r="AB280" i="30"/>
  <c r="AB282" i="30"/>
  <c r="AB284" i="30"/>
  <c r="AC285" i="30"/>
  <c r="AB287" i="30"/>
  <c r="AB289" i="30"/>
  <c r="AB291" i="30"/>
  <c r="AB293" i="30"/>
  <c r="AB295" i="30"/>
  <c r="AB296" i="30"/>
  <c r="AB298" i="30"/>
  <c r="AB300" i="30"/>
  <c r="AB302" i="30"/>
  <c r="AB304" i="30"/>
  <c r="AB306" i="30"/>
  <c r="AB308" i="30"/>
  <c r="AB310" i="30"/>
  <c r="AB312" i="30"/>
  <c r="AB314" i="30"/>
  <c r="AB316" i="30"/>
  <c r="AB318" i="30"/>
  <c r="AB320" i="30"/>
  <c r="AB322" i="30"/>
  <c r="AB324" i="30"/>
  <c r="AB326" i="30"/>
  <c r="AB329" i="30"/>
  <c r="AB331" i="30"/>
  <c r="AB333" i="30"/>
  <c r="AB335" i="30"/>
  <c r="AB337" i="30"/>
  <c r="AB339" i="30"/>
  <c r="AB341" i="30"/>
  <c r="AB343" i="30"/>
  <c r="AB345" i="30"/>
  <c r="AB347" i="30"/>
  <c r="AB349" i="30"/>
  <c r="AB351" i="30"/>
  <c r="AB353" i="30"/>
  <c r="AB355" i="30"/>
  <c r="AB357" i="30"/>
  <c r="AB359" i="30"/>
  <c r="AB361" i="30"/>
  <c r="AB363" i="30"/>
  <c r="AB365" i="30"/>
  <c r="AB367" i="30"/>
  <c r="AB369" i="30"/>
  <c r="AB371" i="30"/>
  <c r="AB373" i="30"/>
  <c r="AB375" i="30"/>
  <c r="AB378" i="30"/>
  <c r="AB380" i="30"/>
  <c r="AB382" i="30"/>
  <c r="AB384" i="30"/>
  <c r="AB386" i="30"/>
  <c r="AB388" i="30"/>
  <c r="AB390" i="30"/>
  <c r="AB392" i="30"/>
  <c r="AB394" i="30"/>
  <c r="AB395" i="30"/>
  <c r="AB396" i="30"/>
  <c r="AB397" i="30"/>
  <c r="AB398" i="30"/>
  <c r="AB399" i="30"/>
  <c r="AB400" i="30"/>
  <c r="AB401" i="30"/>
  <c r="AB402" i="30"/>
  <c r="AB403" i="30"/>
  <c r="AB404" i="30"/>
  <c r="AB405" i="30"/>
  <c r="AB406" i="30"/>
  <c r="AB407" i="30"/>
  <c r="AB408" i="30"/>
  <c r="AB409" i="30"/>
  <c r="AB410" i="30"/>
  <c r="AB411" i="30"/>
  <c r="AB412" i="30"/>
  <c r="AB413" i="30"/>
  <c r="AB414" i="30"/>
  <c r="AB415" i="30"/>
  <c r="AB416" i="30"/>
  <c r="AB417" i="30"/>
  <c r="AB418" i="30"/>
  <c r="AB419" i="30"/>
  <c r="AB420" i="30"/>
  <c r="AB421" i="30"/>
  <c r="AB422" i="30"/>
  <c r="AB423" i="30"/>
  <c r="AB424" i="30"/>
  <c r="AB425" i="30"/>
  <c r="AB426" i="30"/>
  <c r="AB427" i="30"/>
  <c r="AB428" i="30"/>
  <c r="AB429" i="30"/>
  <c r="AB430" i="30"/>
  <c r="AB431" i="30"/>
  <c r="AB432" i="30"/>
  <c r="AB433" i="30"/>
  <c r="AB434" i="30"/>
  <c r="AB435" i="30"/>
  <c r="AB436" i="30"/>
  <c r="AB437" i="30"/>
  <c r="AB438" i="30"/>
  <c r="AB439" i="30"/>
  <c r="AB440" i="30"/>
  <c r="AB441" i="30"/>
  <c r="AB442" i="30"/>
  <c r="AB443" i="30"/>
  <c r="AC443" i="30"/>
  <c r="AB444" i="30"/>
  <c r="AB445" i="30"/>
  <c r="AB446" i="30"/>
  <c r="AB447" i="30"/>
  <c r="AB448" i="30"/>
  <c r="AB449" i="30"/>
  <c r="AB450" i="30"/>
  <c r="AB451" i="30"/>
  <c r="AB452" i="30"/>
  <c r="AB453" i="30"/>
  <c r="AB454" i="30"/>
  <c r="AB455" i="30"/>
  <c r="AB456" i="30"/>
  <c r="AB457" i="30"/>
  <c r="AB458" i="30"/>
  <c r="AB459" i="30"/>
  <c r="AB460" i="30"/>
  <c r="AB461" i="30"/>
  <c r="AB462" i="30"/>
  <c r="AB463" i="30"/>
  <c r="AB464" i="30"/>
  <c r="AB465" i="30"/>
  <c r="AB466" i="30"/>
  <c r="AB467" i="30"/>
  <c r="AB468" i="30"/>
  <c r="AB469" i="30"/>
  <c r="AB470" i="30"/>
  <c r="AB471" i="30"/>
  <c r="AB472" i="30"/>
  <c r="AB473" i="30"/>
  <c r="AB474" i="30"/>
  <c r="AC474" i="30"/>
  <c r="AB475" i="30"/>
  <c r="AB476" i="30"/>
  <c r="AB477" i="30"/>
  <c r="AB478" i="30"/>
  <c r="AB479" i="30"/>
  <c r="AB480" i="30"/>
  <c r="AB481" i="30"/>
  <c r="AB482" i="30"/>
  <c r="AB483" i="30"/>
  <c r="AB484" i="30"/>
  <c r="AC484" i="30"/>
  <c r="AB485" i="30"/>
  <c r="AB486" i="30"/>
  <c r="AB487" i="30"/>
  <c r="AB488" i="30"/>
  <c r="AB489" i="30"/>
  <c r="AB490" i="30"/>
  <c r="AC490" i="30"/>
  <c r="AB491" i="30"/>
  <c r="AB492" i="30"/>
  <c r="AB493" i="30"/>
  <c r="AB494" i="30"/>
  <c r="AB495" i="30"/>
  <c r="AB496" i="30"/>
  <c r="AB497" i="30"/>
  <c r="AB498" i="30"/>
  <c r="AB499" i="30"/>
  <c r="AB500" i="30"/>
  <c r="AB501" i="30"/>
  <c r="AB502" i="30"/>
  <c r="AB503" i="30"/>
  <c r="AB504" i="30"/>
  <c r="AB505" i="30"/>
  <c r="AB506" i="30"/>
  <c r="AB507" i="30"/>
  <c r="AC507" i="30"/>
  <c r="AB508" i="30"/>
  <c r="AB509" i="30"/>
  <c r="AB510" i="30"/>
  <c r="AB511" i="30"/>
  <c r="AB512" i="30"/>
  <c r="AB513" i="30"/>
  <c r="AB514" i="30"/>
  <c r="AB515" i="30"/>
  <c r="AB516" i="30"/>
  <c r="AB517" i="30"/>
  <c r="AC517" i="30"/>
  <c r="AB518" i="30"/>
  <c r="AB519" i="30"/>
  <c r="AB520" i="30"/>
  <c r="AB521" i="30"/>
  <c r="AB522" i="30"/>
  <c r="AB523" i="30"/>
  <c r="AB524" i="30"/>
  <c r="AB525" i="30"/>
  <c r="AB526" i="30"/>
  <c r="AB527" i="30"/>
  <c r="AB528" i="30"/>
  <c r="AB529" i="30"/>
  <c r="AB530" i="30"/>
  <c r="AB531" i="30"/>
  <c r="AB532" i="30"/>
  <c r="AB533" i="30"/>
  <c r="AB534" i="30"/>
  <c r="AB535" i="30"/>
  <c r="AB536" i="30"/>
  <c r="AB537" i="30"/>
  <c r="AB538" i="30"/>
  <c r="AB539" i="30"/>
  <c r="AB540" i="30"/>
  <c r="AB541" i="30"/>
  <c r="AF74" i="22" s="1"/>
  <c r="AB542" i="30"/>
  <c r="AB543" i="30"/>
  <c r="AB544" i="30"/>
  <c r="AB545" i="30"/>
  <c r="AB546" i="30"/>
  <c r="AB547" i="30"/>
  <c r="AB548" i="30"/>
  <c r="AB549" i="30"/>
  <c r="AB550" i="30"/>
  <c r="AF75" i="22" s="1"/>
  <c r="AE550" i="30"/>
  <c r="AB551" i="30"/>
  <c r="AB552" i="30"/>
  <c r="AB553" i="30"/>
  <c r="AB554" i="30"/>
  <c r="AB555" i="30"/>
  <c r="AB556" i="30"/>
  <c r="AB557" i="30"/>
  <c r="AB558" i="30"/>
  <c r="AB559" i="30"/>
  <c r="AB560" i="30"/>
  <c r="AB561" i="30"/>
  <c r="AB562" i="30"/>
  <c r="AB563" i="30"/>
  <c r="AB564" i="30"/>
  <c r="AB565" i="30"/>
  <c r="AB566" i="30"/>
  <c r="AB567" i="30"/>
  <c r="AB568" i="30"/>
  <c r="AB569" i="30"/>
  <c r="AB570" i="30"/>
  <c r="AB571" i="30"/>
  <c r="AB572" i="30"/>
  <c r="AB573" i="30"/>
  <c r="AB574" i="30"/>
  <c r="AB575" i="30"/>
  <c r="AB576" i="30"/>
  <c r="AB577" i="30"/>
  <c r="AB578" i="30"/>
  <c r="AB579" i="30"/>
  <c r="AC579" i="30"/>
  <c r="AB580" i="30"/>
  <c r="AB581" i="30"/>
  <c r="AB582" i="30"/>
  <c r="AB583" i="30"/>
  <c r="AB584" i="30"/>
  <c r="AB585" i="30"/>
  <c r="AB586" i="30"/>
  <c r="AB587" i="30"/>
  <c r="AC587" i="30"/>
  <c r="AB588" i="30"/>
  <c r="AB589" i="30"/>
  <c r="AB590" i="30"/>
  <c r="AB591" i="30"/>
  <c r="AB592" i="30"/>
  <c r="AB593" i="30"/>
  <c r="AB594" i="30"/>
  <c r="AB595" i="30"/>
  <c r="AB596" i="30"/>
  <c r="AB597" i="30"/>
  <c r="AB598" i="30"/>
  <c r="AB599" i="30"/>
  <c r="AB600" i="30"/>
  <c r="AB601" i="30"/>
  <c r="AB602" i="30"/>
  <c r="AB603" i="30"/>
  <c r="AB604" i="30"/>
  <c r="AB605" i="30"/>
  <c r="AB606" i="30"/>
  <c r="AB607" i="30"/>
  <c r="AB608" i="30"/>
  <c r="AB609" i="30"/>
  <c r="AC609" i="30"/>
  <c r="AB610" i="30"/>
  <c r="AB611" i="30"/>
  <c r="AB612" i="30"/>
  <c r="AB613" i="30"/>
  <c r="AB614" i="30"/>
  <c r="AB615" i="30"/>
  <c r="AB616" i="30"/>
  <c r="AC616" i="30"/>
  <c r="AB617" i="30"/>
  <c r="AB618" i="30"/>
  <c r="AB619" i="30"/>
  <c r="AC619" i="30"/>
  <c r="AD619" i="30" s="1"/>
  <c r="AB620" i="30"/>
  <c r="AB621" i="30"/>
  <c r="AC621" i="30"/>
  <c r="AD621" i="30" s="1"/>
  <c r="AB622" i="30"/>
  <c r="AB623" i="30"/>
  <c r="AB624" i="30"/>
  <c r="AB625" i="30"/>
  <c r="AB626" i="30"/>
  <c r="AB627" i="30"/>
  <c r="AB628" i="30"/>
  <c r="AB629" i="30"/>
  <c r="AB630" i="30"/>
  <c r="AB631" i="30"/>
  <c r="AB632" i="30"/>
  <c r="AB633" i="30"/>
  <c r="AB634" i="30"/>
  <c r="AB635" i="30"/>
  <c r="AB636" i="30"/>
  <c r="AB637" i="30"/>
  <c r="AB638" i="30"/>
  <c r="AB639" i="30"/>
  <c r="AB640" i="30"/>
  <c r="AB641" i="30"/>
  <c r="AB642" i="30"/>
  <c r="AB643" i="30"/>
  <c r="AB644" i="30"/>
  <c r="AB645" i="30"/>
  <c r="AB646" i="30"/>
  <c r="AB647" i="30"/>
  <c r="AB648" i="30"/>
  <c r="AB649" i="30"/>
  <c r="AB650" i="30"/>
  <c r="AB651" i="30"/>
  <c r="AB652" i="30"/>
  <c r="AB653" i="30"/>
  <c r="AB654" i="30"/>
  <c r="AB655" i="30"/>
  <c r="AB656" i="30"/>
  <c r="AB657" i="30"/>
  <c r="AB658" i="30"/>
  <c r="AB659" i="30"/>
  <c r="AB660" i="30"/>
  <c r="AB661" i="30"/>
  <c r="AB662" i="30"/>
  <c r="AB663" i="30"/>
  <c r="AB664" i="30"/>
  <c r="AB665" i="30"/>
  <c r="AB666" i="30"/>
  <c r="AB667" i="30"/>
  <c r="AB668" i="30"/>
  <c r="AB669" i="30"/>
  <c r="AB670" i="30"/>
  <c r="AB671" i="30"/>
  <c r="AB672" i="30"/>
  <c r="AB673" i="30"/>
  <c r="AB674" i="30"/>
  <c r="AB675" i="30"/>
  <c r="AB676" i="30"/>
  <c r="AB677" i="30"/>
  <c r="AB678" i="30"/>
  <c r="AB679" i="30"/>
  <c r="AB680" i="30"/>
  <c r="AB681" i="30"/>
  <c r="AB682" i="30"/>
  <c r="AB683" i="30"/>
  <c r="AB684" i="30"/>
  <c r="AB685" i="30"/>
  <c r="AB686" i="30"/>
  <c r="AB687" i="30"/>
  <c r="AB688" i="30"/>
  <c r="AB689" i="30"/>
  <c r="AB690" i="30"/>
  <c r="AB691" i="30"/>
  <c r="AB692" i="30"/>
  <c r="AB693" i="30"/>
  <c r="AB694" i="30"/>
  <c r="AB695" i="30"/>
  <c r="AB696" i="30"/>
  <c r="AB697" i="30"/>
  <c r="AB698" i="30"/>
  <c r="AB699" i="30"/>
  <c r="AB700" i="30"/>
  <c r="AB701" i="30"/>
  <c r="AB702" i="30"/>
  <c r="AB703" i="30"/>
  <c r="AB704" i="30"/>
  <c r="AB705" i="30"/>
  <c r="AB706" i="30"/>
  <c r="AB707" i="30"/>
  <c r="AB708" i="30"/>
  <c r="AB709" i="30"/>
  <c r="AB710" i="30"/>
  <c r="AB711" i="30"/>
  <c r="AB712" i="30"/>
  <c r="AB713" i="30"/>
  <c r="AB714" i="30"/>
  <c r="AB715" i="30"/>
  <c r="AB716" i="30"/>
  <c r="AB717" i="30"/>
  <c r="AB718" i="30"/>
  <c r="AB719" i="30"/>
  <c r="AB720" i="30"/>
  <c r="AB721" i="30"/>
  <c r="AB722" i="30"/>
  <c r="AB723" i="30"/>
  <c r="AB724" i="30"/>
  <c r="AB725" i="30"/>
  <c r="AB726" i="30"/>
  <c r="AB727" i="30"/>
  <c r="AB728" i="30"/>
  <c r="AB729" i="30"/>
  <c r="AB730" i="30"/>
  <c r="AB731" i="30"/>
  <c r="AB732" i="30"/>
  <c r="AB733" i="30"/>
  <c r="AB734" i="30"/>
  <c r="AB735" i="30"/>
  <c r="AB736" i="30"/>
  <c r="AB737" i="30"/>
  <c r="AB738" i="30"/>
  <c r="AB739" i="30"/>
  <c r="AB740" i="30"/>
  <c r="AB741" i="30"/>
  <c r="AB742" i="30"/>
  <c r="AB743" i="30"/>
  <c r="AB744" i="30"/>
  <c r="AB745" i="30"/>
  <c r="AB746" i="30"/>
  <c r="AB747" i="30"/>
  <c r="AB748" i="30"/>
  <c r="AB749" i="30"/>
  <c r="AB750" i="30"/>
  <c r="AB751" i="30"/>
  <c r="AB752" i="30"/>
  <c r="AB753" i="30"/>
  <c r="AB754" i="30"/>
  <c r="AB755" i="30"/>
  <c r="AB756" i="30"/>
  <c r="AB757" i="30"/>
  <c r="AB758" i="30"/>
  <c r="AB759" i="30"/>
  <c r="AB760" i="30"/>
  <c r="AB761" i="30"/>
  <c r="AB762" i="30"/>
  <c r="AB763" i="30"/>
  <c r="AB764" i="30"/>
  <c r="AB765" i="30"/>
  <c r="AB766" i="30"/>
  <c r="AB767" i="30"/>
  <c r="AB768" i="30"/>
  <c r="AB769" i="30"/>
  <c r="AB770" i="30"/>
  <c r="AB771" i="30"/>
  <c r="AB772" i="30"/>
  <c r="AB773" i="30"/>
  <c r="AB774" i="30"/>
  <c r="AB775" i="30"/>
  <c r="AB776" i="30"/>
  <c r="AB777" i="30"/>
  <c r="AB778" i="30"/>
  <c r="AB779" i="30"/>
  <c r="AB780" i="30"/>
  <c r="AB781" i="30"/>
  <c r="AB782" i="30"/>
  <c r="AB783" i="30"/>
  <c r="AB784" i="30"/>
  <c r="AB785" i="30"/>
  <c r="AB786" i="30"/>
  <c r="AB787" i="30"/>
  <c r="AB788" i="30"/>
  <c r="AB789" i="30"/>
  <c r="AB790" i="30"/>
  <c r="AB791" i="30"/>
  <c r="AB792" i="30"/>
  <c r="AB793" i="30"/>
  <c r="AB794" i="30"/>
  <c r="AB795" i="30"/>
  <c r="AB796" i="30"/>
  <c r="AB797" i="30"/>
  <c r="AB798" i="30"/>
  <c r="AB799" i="30"/>
  <c r="AB800" i="30"/>
  <c r="AB801" i="30"/>
  <c r="AB802" i="30"/>
  <c r="AB803" i="30"/>
  <c r="AB804" i="30"/>
  <c r="AB805" i="30"/>
  <c r="AB806" i="30"/>
  <c r="AB807" i="30"/>
  <c r="AB808" i="30"/>
  <c r="AB809" i="30"/>
  <c r="AB810" i="30"/>
  <c r="AB811" i="30"/>
  <c r="AB812" i="30"/>
  <c r="AB813" i="30"/>
  <c r="AB814" i="30"/>
  <c r="AB815" i="30"/>
  <c r="AB816" i="30"/>
  <c r="AB817" i="30"/>
  <c r="AB818" i="30"/>
  <c r="AB819" i="30"/>
  <c r="AB820" i="30"/>
  <c r="AB821" i="30"/>
  <c r="AB822" i="30"/>
  <c r="AB823" i="30"/>
  <c r="AB824" i="30"/>
  <c r="AB825" i="30"/>
  <c r="AB826" i="30"/>
  <c r="AB827" i="30"/>
  <c r="AB828" i="30"/>
  <c r="AB829" i="30"/>
  <c r="AB830" i="30"/>
  <c r="AB831" i="30"/>
  <c r="AB832" i="30"/>
  <c r="AB833" i="30"/>
  <c r="AB834" i="30"/>
  <c r="AB835" i="30"/>
  <c r="AB836" i="30"/>
  <c r="AB837" i="30"/>
  <c r="AB838" i="30"/>
  <c r="AB839" i="30"/>
  <c r="AB840" i="30"/>
  <c r="AB841" i="30"/>
  <c r="AB842" i="30"/>
  <c r="AB843" i="30"/>
  <c r="AB844" i="30"/>
  <c r="AB845" i="30"/>
  <c r="AB846" i="30"/>
  <c r="AB847" i="30"/>
  <c r="AB848" i="30"/>
  <c r="AB849" i="30"/>
  <c r="AB850" i="30"/>
  <c r="AB851" i="30"/>
  <c r="AB852" i="30"/>
  <c r="AB853" i="30"/>
  <c r="AB854" i="30"/>
  <c r="AB855" i="30"/>
  <c r="AB856" i="30"/>
  <c r="AB857" i="30"/>
  <c r="AB858" i="30"/>
  <c r="B8" i="27"/>
  <c r="C8" i="27"/>
  <c r="B9" i="27"/>
  <c r="C9" i="27"/>
  <c r="B10" i="27"/>
  <c r="C10" i="27"/>
  <c r="B11" i="27"/>
  <c r="C11" i="27"/>
  <c r="B12" i="27"/>
  <c r="C12" i="27"/>
  <c r="F7" i="23"/>
  <c r="F8" i="23"/>
  <c r="F9" i="23"/>
  <c r="F10" i="23"/>
  <c r="F11" i="23"/>
  <c r="F12" i="23"/>
  <c r="F13" i="23"/>
  <c r="F14" i="23"/>
  <c r="F15" i="23"/>
  <c r="E16" i="23"/>
  <c r="F16" i="23"/>
  <c r="F17" i="23"/>
  <c r="F18" i="23"/>
  <c r="E19" i="23"/>
  <c r="F19" i="23"/>
  <c r="I7" i="23"/>
  <c r="J7" i="23"/>
  <c r="I8" i="23"/>
  <c r="I9" i="23"/>
  <c r="I10" i="23"/>
  <c r="I11" i="23"/>
  <c r="I12" i="23"/>
  <c r="I13" i="23"/>
  <c r="AK9" i="66" s="1"/>
  <c r="I14" i="23"/>
  <c r="I15" i="23"/>
  <c r="I16" i="23"/>
  <c r="I17" i="23"/>
  <c r="I18" i="23"/>
  <c r="J18" i="23"/>
  <c r="I19" i="23"/>
  <c r="AC519" i="30"/>
  <c r="AC460" i="30"/>
  <c r="AC418" i="30"/>
  <c r="AC377" i="30"/>
  <c r="AC407" i="30"/>
  <c r="AC299" i="30"/>
  <c r="AC605" i="30"/>
  <c r="AC220" i="30"/>
  <c r="AC202" i="30"/>
  <c r="AC132" i="30"/>
  <c r="AC602" i="30"/>
  <c r="AC588" i="30"/>
  <c r="AC575" i="30"/>
  <c r="AC571" i="30"/>
  <c r="AC554" i="30"/>
  <c r="AC516" i="30"/>
  <c r="AC496" i="30"/>
  <c r="AC459" i="30"/>
  <c r="AC455" i="30"/>
  <c r="AC417" i="30"/>
  <c r="AC413" i="30"/>
  <c r="AC296" i="30"/>
  <c r="AC224" i="30"/>
  <c r="AC88" i="30"/>
  <c r="U85" i="34"/>
  <c r="AE535" i="30" s="1"/>
  <c r="U69" i="34"/>
  <c r="AE417" i="30" s="1"/>
  <c r="U50" i="34"/>
  <c r="AE290" i="30" s="1"/>
  <c r="S45" i="34"/>
  <c r="AE572" i="30" s="1"/>
  <c r="U10" i="34"/>
  <c r="AE81" i="30" s="1"/>
  <c r="M41" i="32"/>
  <c r="J34" i="31"/>
  <c r="M51" i="32"/>
  <c r="AC408" i="30"/>
  <c r="AC133" i="30"/>
  <c r="AC300" i="30"/>
  <c r="AC498" i="30"/>
  <c r="AC73" i="30"/>
  <c r="AC302" i="30"/>
  <c r="AC74" i="30"/>
  <c r="AC273" i="30"/>
  <c r="M77" i="32"/>
  <c r="Q79" i="31"/>
  <c r="P79" i="31" s="1"/>
  <c r="M69" i="32"/>
  <c r="T86" i="34"/>
  <c r="AE544" i="30" s="1"/>
  <c r="AF544" i="30" s="1"/>
  <c r="R45" i="34"/>
  <c r="AE571" i="30" s="1"/>
  <c r="U21" i="34"/>
  <c r="AE162" i="30" s="1"/>
  <c r="M50" i="32"/>
  <c r="H85" i="31"/>
  <c r="S85" i="31" s="1"/>
  <c r="S79" i="34"/>
  <c r="S86" i="31"/>
  <c r="AE690" i="30" s="1"/>
  <c r="AC690" i="30"/>
  <c r="AD690" i="30" s="1"/>
  <c r="AC523" i="30"/>
  <c r="AD523" i="30" s="1"/>
  <c r="AC485" i="30"/>
  <c r="AC469" i="30"/>
  <c r="AC467" i="30"/>
  <c r="AD467" i="30" s="1"/>
  <c r="AC465" i="30"/>
  <c r="AC456" i="30"/>
  <c r="AC404" i="30"/>
  <c r="AC374" i="30"/>
  <c r="AC370" i="30"/>
  <c r="AC361" i="30"/>
  <c r="AC341" i="30"/>
  <c r="AC172" i="30"/>
  <c r="AD172" i="30" s="1"/>
  <c r="AC162" i="30"/>
  <c r="AC159" i="30"/>
  <c r="E75" i="31"/>
  <c r="P75" i="31" s="1"/>
  <c r="S87" i="34"/>
  <c r="AE487" i="30" s="1"/>
  <c r="Q87" i="34"/>
  <c r="AE485" i="30" s="1"/>
  <c r="M21" i="32"/>
  <c r="AC301" i="30"/>
  <c r="AD301" i="30" s="1"/>
  <c r="Q86" i="31"/>
  <c r="S80" i="34"/>
  <c r="AE494" i="30" s="1"/>
  <c r="T40" i="34"/>
  <c r="AE580" i="30" s="1"/>
  <c r="M9" i="32"/>
  <c r="M45" i="32"/>
  <c r="M83" i="32"/>
  <c r="Q79" i="34"/>
  <c r="F88" i="31"/>
  <c r="F85" i="31"/>
  <c r="Q85" i="31" s="1"/>
  <c r="R79" i="34"/>
  <c r="U59" i="34"/>
  <c r="AE364" i="30" s="1"/>
  <c r="AF364" i="30" s="1"/>
  <c r="U77" i="34"/>
  <c r="AE469" i="30" s="1"/>
  <c r="AF469" i="30" s="1"/>
  <c r="M59" i="32"/>
  <c r="M84" i="32"/>
  <c r="M20" i="32"/>
  <c r="AC583" i="30"/>
  <c r="AC529" i="30"/>
  <c r="M89" i="32"/>
  <c r="AE163" i="30"/>
  <c r="AF163" i="30" s="1"/>
  <c r="AC694" i="30"/>
  <c r="K34" i="31" l="1"/>
  <c r="M34" i="31" s="1"/>
  <c r="B41" i="24"/>
  <c r="B42" i="24" s="1"/>
  <c r="B43" i="24" s="1"/>
  <c r="B44" i="24" s="1"/>
  <c r="B231" i="24"/>
  <c r="B232" i="24" s="1"/>
  <c r="B233" i="24" s="1"/>
  <c r="B234" i="24" s="1"/>
  <c r="B21" i="24"/>
  <c r="B22" i="24" s="1"/>
  <c r="B23" i="24" s="1"/>
  <c r="B24" i="24" s="1"/>
  <c r="B286" i="24"/>
  <c r="B287" i="24" s="1"/>
  <c r="B288" i="24" s="1"/>
  <c r="B289" i="24" s="1"/>
  <c r="B276" i="24"/>
  <c r="B277" i="24" s="1"/>
  <c r="B278" i="24" s="1"/>
  <c r="B279" i="24" s="1"/>
  <c r="B191" i="24"/>
  <c r="B192" i="24" s="1"/>
  <c r="B193" i="24" s="1"/>
  <c r="B194" i="24" s="1"/>
  <c r="B281" i="24"/>
  <c r="B282" i="24" s="1"/>
  <c r="B283" i="24" s="1"/>
  <c r="B284" i="24" s="1"/>
  <c r="B306" i="24"/>
  <c r="B307" i="24" s="1"/>
  <c r="B308" i="24" s="1"/>
  <c r="B309" i="24" s="1"/>
  <c r="B156" i="24"/>
  <c r="B157" i="24" s="1"/>
  <c r="B158" i="24" s="1"/>
  <c r="B159" i="24" s="1"/>
  <c r="B101" i="24"/>
  <c r="B102" i="24" s="1"/>
  <c r="B103" i="24" s="1"/>
  <c r="B104" i="24" s="1"/>
  <c r="B211" i="24"/>
  <c r="B212" i="24" s="1"/>
  <c r="B213" i="24" s="1"/>
  <c r="B214" i="24" s="1"/>
  <c r="B106" i="24"/>
  <c r="B107" i="24" s="1"/>
  <c r="B108" i="24" s="1"/>
  <c r="B109" i="24" s="1"/>
  <c r="B131" i="24"/>
  <c r="B132" i="24" s="1"/>
  <c r="B133" i="24" s="1"/>
  <c r="B134" i="24" s="1"/>
  <c r="B86" i="24"/>
  <c r="B87" i="24" s="1"/>
  <c r="B88" i="24" s="1"/>
  <c r="B89" i="24" s="1"/>
  <c r="B336" i="24"/>
  <c r="B337" i="24" s="1"/>
  <c r="B338" i="24" s="1"/>
  <c r="B339" i="24" s="1"/>
  <c r="B56" i="24"/>
  <c r="B57" i="24" s="1"/>
  <c r="B58" i="24" s="1"/>
  <c r="B59" i="24" s="1"/>
  <c r="B246" i="24"/>
  <c r="B247" i="24" s="1"/>
  <c r="B248" i="24" s="1"/>
  <c r="B249" i="24" s="1"/>
  <c r="AF87" i="22"/>
  <c r="AF108" i="22" s="1"/>
  <c r="AF496" i="30"/>
  <c r="F34" i="48"/>
  <c r="AD620" i="30"/>
  <c r="P160" i="30"/>
  <c r="P232" i="30"/>
  <c r="P360" i="30"/>
  <c r="P408" i="30"/>
  <c r="P424" i="30"/>
  <c r="A53" i="36"/>
  <c r="B53" i="36"/>
  <c r="N53" i="50"/>
  <c r="AC406" i="30"/>
  <c r="AD406" i="30" s="1"/>
  <c r="AC542" i="30"/>
  <c r="Q84" i="31"/>
  <c r="AE823" i="30" s="1"/>
  <c r="AD341" i="30"/>
  <c r="AC372" i="30"/>
  <c r="AD372" i="30" s="1"/>
  <c r="AD456" i="30"/>
  <c r="AD485" i="30"/>
  <c r="Q83" i="31"/>
  <c r="AE715" i="30" s="1"/>
  <c r="AF715" i="30" s="1"/>
  <c r="AC282" i="30"/>
  <c r="M54" i="40"/>
  <c r="F89" i="31"/>
  <c r="AD694" i="30"/>
  <c r="AD583" i="30"/>
  <c r="U76" i="34"/>
  <c r="AE458" i="30" s="1"/>
  <c r="AF458" i="30" s="1"/>
  <c r="AF485" i="30"/>
  <c r="AD159" i="30"/>
  <c r="AC359" i="30"/>
  <c r="AD359" i="30" s="1"/>
  <c r="AC487" i="30"/>
  <c r="AD487" i="30" s="1"/>
  <c r="AF162" i="30"/>
  <c r="U43" i="34"/>
  <c r="AE603" i="30" s="1"/>
  <c r="AC400" i="30"/>
  <c r="M58" i="40"/>
  <c r="U51" i="34"/>
  <c r="AE298" i="30" s="1"/>
  <c r="AC68" i="30"/>
  <c r="AC91" i="30"/>
  <c r="AD91" i="30" s="1"/>
  <c r="AC599" i="30"/>
  <c r="AD599" i="30" s="1"/>
  <c r="AC533" i="30"/>
  <c r="AC218" i="30"/>
  <c r="AD218" i="30" s="1"/>
  <c r="F29" i="48"/>
  <c r="G29" i="48"/>
  <c r="P76" i="30"/>
  <c r="P196" i="30"/>
  <c r="P493" i="30"/>
  <c r="P572" i="30"/>
  <c r="Q76" i="41"/>
  <c r="P40" i="30"/>
  <c r="P56" i="30"/>
  <c r="P128" i="30"/>
  <c r="P168" i="30"/>
  <c r="P344" i="30"/>
  <c r="P376" i="30"/>
  <c r="P420" i="30"/>
  <c r="P547" i="30"/>
  <c r="P108" i="30"/>
  <c r="P288" i="30"/>
  <c r="P471" i="30"/>
  <c r="P519" i="30"/>
  <c r="P586" i="30"/>
  <c r="P615" i="30"/>
  <c r="H34" i="48"/>
  <c r="H29" i="48"/>
  <c r="I29" i="48"/>
  <c r="AK10" i="66"/>
  <c r="K31" i="36"/>
  <c r="J31" i="36"/>
  <c r="AK5" i="66"/>
  <c r="AD9" i="66" s="1"/>
  <c r="AB9" i="66" s="1"/>
  <c r="G31" i="36"/>
  <c r="O33" i="36" s="1"/>
  <c r="AK3" i="66"/>
  <c r="D31" i="36"/>
  <c r="AK8" i="66"/>
  <c r="I31" i="36"/>
  <c r="AK4" i="66"/>
  <c r="E31" i="36"/>
  <c r="AK6" i="66"/>
  <c r="F31" i="36"/>
  <c r="AK11" i="66"/>
  <c r="AD7" i="66" s="1"/>
  <c r="AB7" i="66" s="1"/>
  <c r="L31" i="36"/>
  <c r="Q33" i="36" s="1"/>
  <c r="AK7" i="66"/>
  <c r="H31" i="36"/>
  <c r="AJ6" i="66"/>
  <c r="AJ10" i="66"/>
  <c r="AI7" i="66"/>
  <c r="AJ3" i="66"/>
  <c r="AJ5" i="66"/>
  <c r="AJ7" i="66"/>
  <c r="AJ9" i="66"/>
  <c r="AJ11" i="66"/>
  <c r="AJ4" i="66"/>
  <c r="AJ8" i="66"/>
  <c r="AI3" i="66"/>
  <c r="AI5" i="66"/>
  <c r="AI9" i="66"/>
  <c r="AI11" i="66"/>
  <c r="AI4" i="66"/>
  <c r="AI6" i="66"/>
  <c r="AI8" i="66"/>
  <c r="AI10" i="66"/>
  <c r="N83" i="32"/>
  <c r="M521" i="30"/>
  <c r="M522" i="30"/>
  <c r="M517" i="30"/>
  <c r="X517" i="30" s="1"/>
  <c r="M518" i="30"/>
  <c r="M513" i="30"/>
  <c r="M512" i="30"/>
  <c r="X512" i="30" s="1"/>
  <c r="M514" i="30"/>
  <c r="X514" i="30" s="1"/>
  <c r="M516" i="30"/>
  <c r="X516" i="30" s="1"/>
  <c r="M515" i="30"/>
  <c r="M519" i="30"/>
  <c r="X519" i="30" s="1"/>
  <c r="M520" i="30"/>
  <c r="X520" i="30" s="1"/>
  <c r="F203" i="30"/>
  <c r="Q203" i="30" s="1"/>
  <c r="F198" i="30"/>
  <c r="Q198" i="30" s="1"/>
  <c r="F200" i="30"/>
  <c r="Q200" i="30" s="1"/>
  <c r="F197" i="30"/>
  <c r="Q197" i="30" s="1"/>
  <c r="F201" i="30"/>
  <c r="Q201" i="30" s="1"/>
  <c r="F199" i="30"/>
  <c r="Q199" i="30" s="1"/>
  <c r="F204" i="30"/>
  <c r="Q204" i="30" s="1"/>
  <c r="F205" i="30"/>
  <c r="Q205" i="30" s="1"/>
  <c r="F202" i="30"/>
  <c r="Q202" i="30" s="1"/>
  <c r="H83" i="30"/>
  <c r="H82" i="30"/>
  <c r="H76" i="30"/>
  <c r="S76" i="30" s="1"/>
  <c r="H79" i="30"/>
  <c r="S79" i="30" s="1"/>
  <c r="H78" i="30"/>
  <c r="S78" i="30" s="1"/>
  <c r="H75" i="30"/>
  <c r="H85" i="30"/>
  <c r="H80" i="30"/>
  <c r="H81" i="30"/>
  <c r="H77" i="30"/>
  <c r="H84" i="30"/>
  <c r="S84" i="30" s="1"/>
  <c r="G177" i="30"/>
  <c r="R177" i="30" s="1"/>
  <c r="G172" i="30"/>
  <c r="G171" i="30"/>
  <c r="R171" i="30" s="1"/>
  <c r="G173" i="30"/>
  <c r="R173" i="30" s="1"/>
  <c r="G168" i="30"/>
  <c r="R168" i="30" s="1"/>
  <c r="G167" i="30"/>
  <c r="R167" i="30" s="1"/>
  <c r="G174" i="30"/>
  <c r="G169" i="30"/>
  <c r="R169" i="30" s="1"/>
  <c r="G176" i="30"/>
  <c r="G175" i="30"/>
  <c r="G170" i="30"/>
  <c r="R170" i="30" s="1"/>
  <c r="G379" i="30"/>
  <c r="R379" i="30" s="1"/>
  <c r="G376" i="30"/>
  <c r="R376" i="30" s="1"/>
  <c r="G372" i="30"/>
  <c r="G374" i="30"/>
  <c r="R374" i="30" s="1"/>
  <c r="G370" i="30"/>
  <c r="R370" i="30" s="1"/>
  <c r="G373" i="30"/>
  <c r="R373" i="30" s="1"/>
  <c r="G369" i="30"/>
  <c r="R369" i="30" s="1"/>
  <c r="G371" i="30"/>
  <c r="G377" i="30"/>
  <c r="R377" i="30" s="1"/>
  <c r="G375" i="30"/>
  <c r="G378" i="30"/>
  <c r="H462" i="30"/>
  <c r="S462" i="30" s="1"/>
  <c r="H461" i="30"/>
  <c r="S461" i="30" s="1"/>
  <c r="H458" i="30"/>
  <c r="S458" i="30" s="1"/>
  <c r="H457" i="30"/>
  <c r="H459" i="30"/>
  <c r="S459" i="30" s="1"/>
  <c r="H454" i="30"/>
  <c r="H453" i="30"/>
  <c r="S453" i="30" s="1"/>
  <c r="H455" i="30"/>
  <c r="S455" i="30" s="1"/>
  <c r="H460" i="30"/>
  <c r="H456" i="30"/>
  <c r="S456" i="30" s="1"/>
  <c r="H452" i="30"/>
  <c r="F469" i="30"/>
  <c r="Q469" i="30" s="1"/>
  <c r="F470" i="30"/>
  <c r="Q470" i="30" s="1"/>
  <c r="F468" i="30"/>
  <c r="Q468" i="30" s="1"/>
  <c r="F471" i="30"/>
  <c r="Q471" i="30" s="1"/>
  <c r="F473" i="30"/>
  <c r="Q473" i="30" s="1"/>
  <c r="F464" i="30"/>
  <c r="Q464" i="30" s="1"/>
  <c r="F463" i="30"/>
  <c r="Q463" i="30" s="1"/>
  <c r="F472" i="30"/>
  <c r="Q472" i="30" s="1"/>
  <c r="F465" i="30"/>
  <c r="Q465" i="30" s="1"/>
  <c r="F466" i="30"/>
  <c r="Q466" i="30" s="1"/>
  <c r="F467" i="30"/>
  <c r="Q467" i="30" s="1"/>
  <c r="J465" i="30"/>
  <c r="J472" i="30"/>
  <c r="J471" i="30"/>
  <c r="U471" i="30" s="1"/>
  <c r="J473" i="30"/>
  <c r="U473" i="30" s="1"/>
  <c r="J468" i="30"/>
  <c r="U468" i="30" s="1"/>
  <c r="J467" i="30"/>
  <c r="J470" i="30"/>
  <c r="U470" i="30" s="1"/>
  <c r="J464" i="30"/>
  <c r="J466" i="30"/>
  <c r="U466" i="30" s="1"/>
  <c r="J469" i="30"/>
  <c r="U469" i="30" s="1"/>
  <c r="J463" i="30"/>
  <c r="J497" i="30"/>
  <c r="U497" i="30" s="1"/>
  <c r="J494" i="30"/>
  <c r="J500" i="30"/>
  <c r="J499" i="30"/>
  <c r="U499" i="30" s="1"/>
  <c r="J498" i="30"/>
  <c r="U498" i="30" s="1"/>
  <c r="J496" i="30"/>
  <c r="U496" i="30" s="1"/>
  <c r="J495" i="30"/>
  <c r="H508" i="30"/>
  <c r="S508" i="30" s="1"/>
  <c r="H507" i="30"/>
  <c r="S507" i="30" s="1"/>
  <c r="H509" i="30"/>
  <c r="S509" i="30" s="1"/>
  <c r="H505" i="30"/>
  <c r="S505" i="30" s="1"/>
  <c r="H503" i="30"/>
  <c r="H510" i="30"/>
  <c r="S510" i="30" s="1"/>
  <c r="H502" i="30"/>
  <c r="H501" i="30"/>
  <c r="H506" i="30"/>
  <c r="S506" i="30" s="1"/>
  <c r="H511" i="30"/>
  <c r="S511" i="30" s="1"/>
  <c r="H504" i="30"/>
  <c r="S504" i="30" s="1"/>
  <c r="F516" i="30"/>
  <c r="Q516" i="30" s="1"/>
  <c r="F519" i="30"/>
  <c r="Q519" i="30" s="1"/>
  <c r="F514" i="30"/>
  <c r="Q514" i="30" s="1"/>
  <c r="F512" i="30"/>
  <c r="Q512" i="30" s="1"/>
  <c r="F520" i="30"/>
  <c r="Q520" i="30" s="1"/>
  <c r="F513" i="30"/>
  <c r="Q513" i="30" s="1"/>
  <c r="F518" i="30"/>
  <c r="Q518" i="30" s="1"/>
  <c r="F517" i="30"/>
  <c r="Q517" i="30" s="1"/>
  <c r="F522" i="30"/>
  <c r="Q522" i="30" s="1"/>
  <c r="F521" i="30"/>
  <c r="Q521" i="30" s="1"/>
  <c r="F515" i="30"/>
  <c r="Q515" i="30" s="1"/>
  <c r="J518" i="30"/>
  <c r="U518" i="30" s="1"/>
  <c r="J521" i="30"/>
  <c r="J516" i="30"/>
  <c r="U516" i="30" s="1"/>
  <c r="J519" i="30"/>
  <c r="J514" i="30"/>
  <c r="J517" i="30"/>
  <c r="U517" i="30" s="1"/>
  <c r="J512" i="30"/>
  <c r="J513" i="30"/>
  <c r="U513" i="30" s="1"/>
  <c r="J522" i="30"/>
  <c r="J520" i="30"/>
  <c r="J515" i="30"/>
  <c r="U515" i="30" s="1"/>
  <c r="I527" i="30"/>
  <c r="T527" i="30" s="1"/>
  <c r="I531" i="30"/>
  <c r="T531" i="30" s="1"/>
  <c r="I530" i="30"/>
  <c r="I525" i="30"/>
  <c r="I524" i="30"/>
  <c r="I523" i="30"/>
  <c r="T523" i="30" s="1"/>
  <c r="I526" i="30"/>
  <c r="T526" i="30" s="1"/>
  <c r="I529" i="30"/>
  <c r="I528" i="30"/>
  <c r="I536" i="30"/>
  <c r="I535" i="30"/>
  <c r="I537" i="30"/>
  <c r="T537" i="30" s="1"/>
  <c r="I539" i="30"/>
  <c r="T539" i="30" s="1"/>
  <c r="I538" i="30"/>
  <c r="T538" i="30" s="1"/>
  <c r="I533" i="30"/>
  <c r="I534" i="30"/>
  <c r="T534" i="30" s="1"/>
  <c r="I532" i="30"/>
  <c r="T532" i="30" s="1"/>
  <c r="G545" i="30"/>
  <c r="R545" i="30" s="1"/>
  <c r="G548" i="30"/>
  <c r="R548" i="30" s="1"/>
  <c r="G543" i="30"/>
  <c r="G549" i="30"/>
  <c r="R549" i="30" s="1"/>
  <c r="G544" i="30"/>
  <c r="G546" i="30"/>
  <c r="G540" i="30"/>
  <c r="R540" i="30" s="1"/>
  <c r="G542" i="30"/>
  <c r="R542" i="30" s="1"/>
  <c r="G547" i="30"/>
  <c r="G541" i="30"/>
  <c r="H584" i="30"/>
  <c r="S584" i="30" s="1"/>
  <c r="H582" i="30"/>
  <c r="S582" i="30" s="1"/>
  <c r="H581" i="30"/>
  <c r="S581" i="30" s="1"/>
  <c r="H583" i="30"/>
  <c r="S583" i="30" s="1"/>
  <c r="H579" i="30"/>
  <c r="H580" i="30"/>
  <c r="S580" i="30" s="1"/>
  <c r="H585" i="30"/>
  <c r="F591" i="30"/>
  <c r="Q591" i="30" s="1"/>
  <c r="F592" i="30"/>
  <c r="Q592" i="30" s="1"/>
  <c r="F593" i="30"/>
  <c r="Q593" i="30" s="1"/>
  <c r="F590" i="30"/>
  <c r="Q590" i="30" s="1"/>
  <c r="F589" i="30"/>
  <c r="Q589" i="30" s="1"/>
  <c r="F595" i="30"/>
  <c r="Q595" i="30" s="1"/>
  <c r="F586" i="30"/>
  <c r="Q586" i="30" s="1"/>
  <c r="F596" i="30"/>
  <c r="Q596" i="30" s="1"/>
  <c r="F594" i="30"/>
  <c r="Q594" i="30" s="1"/>
  <c r="F587" i="30"/>
  <c r="Q587" i="30" s="1"/>
  <c r="F588" i="30"/>
  <c r="Q588" i="30" s="1"/>
  <c r="J586" i="30"/>
  <c r="J594" i="30"/>
  <c r="J596" i="30"/>
  <c r="J587" i="30"/>
  <c r="U587" i="30" s="1"/>
  <c r="J590" i="30"/>
  <c r="U590" i="30" s="1"/>
  <c r="J592" i="30"/>
  <c r="J591" i="30"/>
  <c r="U591" i="30" s="1"/>
  <c r="J593" i="30"/>
  <c r="U593" i="30" s="1"/>
  <c r="J588" i="30"/>
  <c r="J595" i="30"/>
  <c r="U595" i="30" s="1"/>
  <c r="J589" i="30"/>
  <c r="H604" i="30"/>
  <c r="S604" i="30" s="1"/>
  <c r="H600" i="30"/>
  <c r="H603" i="30"/>
  <c r="H598" i="30"/>
  <c r="S598" i="30" s="1"/>
  <c r="H599" i="30"/>
  <c r="S599" i="30" s="1"/>
  <c r="H606" i="30"/>
  <c r="S606" i="30" s="1"/>
  <c r="H605" i="30"/>
  <c r="H601" i="30"/>
  <c r="S601" i="30" s="1"/>
  <c r="H602" i="30"/>
  <c r="S602" i="30" s="1"/>
  <c r="H597" i="30"/>
  <c r="S597" i="30" s="1"/>
  <c r="H607" i="30"/>
  <c r="S607" i="30" s="1"/>
  <c r="J612" i="30"/>
  <c r="J613" i="30"/>
  <c r="U613" i="30" s="1"/>
  <c r="J608" i="30"/>
  <c r="J610" i="30"/>
  <c r="J609" i="30"/>
  <c r="U609" i="30" s="1"/>
  <c r="J611" i="30"/>
  <c r="U611" i="30" s="1"/>
  <c r="F120" i="30"/>
  <c r="Q120" i="30" s="1"/>
  <c r="F123" i="30"/>
  <c r="Q123" i="30" s="1"/>
  <c r="F121" i="30"/>
  <c r="Q121" i="30" s="1"/>
  <c r="F124" i="30"/>
  <c r="Q124" i="30" s="1"/>
  <c r="F115" i="30"/>
  <c r="Q115" i="30" s="1"/>
  <c r="F118" i="30"/>
  <c r="Q118" i="30" s="1"/>
  <c r="F122" i="30"/>
  <c r="Q122" i="30" s="1"/>
  <c r="F116" i="30"/>
  <c r="Q116" i="30" s="1"/>
  <c r="F117" i="30"/>
  <c r="Q117" i="30" s="1"/>
  <c r="F119" i="30"/>
  <c r="Q119" i="30" s="1"/>
  <c r="H624" i="30"/>
  <c r="H620" i="30"/>
  <c r="S620" i="30" s="1"/>
  <c r="H616" i="30"/>
  <c r="H614" i="30"/>
  <c r="H615" i="30"/>
  <c r="S615" i="30" s="1"/>
  <c r="H621" i="30"/>
  <c r="S621" i="30" s="1"/>
  <c r="H617" i="30"/>
  <c r="S617" i="30" s="1"/>
  <c r="H619" i="30"/>
  <c r="S619" i="30" s="1"/>
  <c r="H622" i="30"/>
  <c r="H623" i="30"/>
  <c r="H618" i="30"/>
  <c r="G555" i="30"/>
  <c r="G550" i="30"/>
  <c r="R550" i="30" s="1"/>
  <c r="G553" i="30"/>
  <c r="R553" i="30" s="1"/>
  <c r="G556" i="30"/>
  <c r="R556" i="30" s="1"/>
  <c r="G551" i="30"/>
  <c r="G554" i="30"/>
  <c r="R554" i="30" s="1"/>
  <c r="G552" i="30"/>
  <c r="R552" i="30" s="1"/>
  <c r="G557" i="30"/>
  <c r="R557" i="30" s="1"/>
  <c r="G558" i="30"/>
  <c r="R558" i="30" s="1"/>
  <c r="F572" i="30"/>
  <c r="Q572" i="30" s="1"/>
  <c r="F578" i="30"/>
  <c r="Q578" i="30" s="1"/>
  <c r="F573" i="30"/>
  <c r="Q573" i="30" s="1"/>
  <c r="F571" i="30"/>
  <c r="Q571" i="30" s="1"/>
  <c r="F576" i="30"/>
  <c r="Q576" i="30" s="1"/>
  <c r="F577" i="30"/>
  <c r="Q577" i="30" s="1"/>
  <c r="F575" i="30"/>
  <c r="Q575" i="30" s="1"/>
  <c r="F574" i="30"/>
  <c r="Q574" i="30" s="1"/>
  <c r="F568" i="30"/>
  <c r="Q568" i="30" s="1"/>
  <c r="F570" i="30"/>
  <c r="Q570" i="30" s="1"/>
  <c r="F569" i="30"/>
  <c r="Q569" i="30" s="1"/>
  <c r="J570" i="30"/>
  <c r="J569" i="30"/>
  <c r="J578" i="30"/>
  <c r="J576" i="30"/>
  <c r="J571" i="30"/>
  <c r="J574" i="30"/>
  <c r="J577" i="30"/>
  <c r="U577" i="30" s="1"/>
  <c r="J572" i="30"/>
  <c r="U572" i="30" s="1"/>
  <c r="J575" i="30"/>
  <c r="J573" i="30"/>
  <c r="U573" i="30" s="1"/>
  <c r="J568" i="30"/>
  <c r="U568" i="30" s="1"/>
  <c r="I490" i="30"/>
  <c r="T490" i="30" s="1"/>
  <c r="I485" i="30"/>
  <c r="I484" i="30"/>
  <c r="I487" i="30"/>
  <c r="T487" i="30" s="1"/>
  <c r="I483" i="30"/>
  <c r="I486" i="30"/>
  <c r="I493" i="30"/>
  <c r="T493" i="30" s="1"/>
  <c r="I492" i="30"/>
  <c r="T492" i="30" s="1"/>
  <c r="I489" i="30"/>
  <c r="T489" i="30" s="1"/>
  <c r="I488" i="30"/>
  <c r="I491" i="30"/>
  <c r="T491" i="30" s="1"/>
  <c r="K33" i="34"/>
  <c r="AC221" i="30" s="1"/>
  <c r="K85" i="30"/>
  <c r="V85" i="30" s="1"/>
  <c r="K83" i="30"/>
  <c r="V83" i="30" s="1"/>
  <c r="K84" i="30"/>
  <c r="K82" i="30"/>
  <c r="V82" i="30" s="1"/>
  <c r="K81" i="30"/>
  <c r="K80" i="30"/>
  <c r="K79" i="30"/>
  <c r="V79" i="30" s="1"/>
  <c r="K77" i="30"/>
  <c r="K75" i="30"/>
  <c r="V75" i="30" s="1"/>
  <c r="K78" i="30"/>
  <c r="K76" i="30"/>
  <c r="V76" i="30" s="1"/>
  <c r="L31" i="32"/>
  <c r="K205" i="30"/>
  <c r="V205" i="30" s="1"/>
  <c r="K200" i="30"/>
  <c r="V200" i="30" s="1"/>
  <c r="K199" i="30"/>
  <c r="K201" i="30"/>
  <c r="V201" i="30" s="1"/>
  <c r="K202" i="30"/>
  <c r="K197" i="30"/>
  <c r="V197" i="30" s="1"/>
  <c r="K198" i="30"/>
  <c r="V198" i="30" s="1"/>
  <c r="K204" i="30"/>
  <c r="V204" i="30" s="1"/>
  <c r="K203" i="30"/>
  <c r="V203" i="30" s="1"/>
  <c r="K605" i="30"/>
  <c r="K597" i="30"/>
  <c r="V597" i="30" s="1"/>
  <c r="K603" i="30"/>
  <c r="V603" i="30" s="1"/>
  <c r="K604" i="30"/>
  <c r="V604" i="30" s="1"/>
  <c r="K599" i="30"/>
  <c r="K598" i="30"/>
  <c r="K602" i="30"/>
  <c r="V602" i="30" s="1"/>
  <c r="K601" i="30"/>
  <c r="K600" i="30"/>
  <c r="K607" i="30"/>
  <c r="K606" i="30"/>
  <c r="V606" i="30" s="1"/>
  <c r="K280" i="30"/>
  <c r="V280" i="30" s="1"/>
  <c r="K279" i="30"/>
  <c r="V279" i="30" s="1"/>
  <c r="K276" i="30"/>
  <c r="V276" i="30" s="1"/>
  <c r="K274" i="30"/>
  <c r="K283" i="30"/>
  <c r="V283" i="30" s="1"/>
  <c r="K282" i="30"/>
  <c r="V282" i="30" s="1"/>
  <c r="K277" i="30"/>
  <c r="K278" i="30"/>
  <c r="V278" i="30" s="1"/>
  <c r="K281" i="30"/>
  <c r="K275" i="30"/>
  <c r="K273" i="30"/>
  <c r="V273" i="30" s="1"/>
  <c r="K338" i="30"/>
  <c r="V338" i="30" s="1"/>
  <c r="K332" i="30"/>
  <c r="K335" i="30"/>
  <c r="K334" i="30"/>
  <c r="V334" i="30" s="1"/>
  <c r="K337" i="30"/>
  <c r="V337" i="30" s="1"/>
  <c r="K333" i="30"/>
  <c r="V333" i="30" s="1"/>
  <c r="K339" i="30"/>
  <c r="V339" i="30" s="1"/>
  <c r="K336" i="30"/>
  <c r="K408" i="30"/>
  <c r="V408" i="30" s="1"/>
  <c r="K403" i="30"/>
  <c r="K402" i="30"/>
  <c r="V402" i="30" s="1"/>
  <c r="K404" i="30"/>
  <c r="V404" i="30" s="1"/>
  <c r="K400" i="30"/>
  <c r="V400" i="30" s="1"/>
  <c r="K410" i="30"/>
  <c r="V410" i="30" s="1"/>
  <c r="K405" i="30"/>
  <c r="K407" i="30"/>
  <c r="V407" i="30" s="1"/>
  <c r="K406" i="30"/>
  <c r="V406" i="30" s="1"/>
  <c r="K409" i="30"/>
  <c r="V409" i="30" s="1"/>
  <c r="K401" i="30"/>
  <c r="V401" i="30" s="1"/>
  <c r="K499" i="30"/>
  <c r="K498" i="30"/>
  <c r="V498" i="30" s="1"/>
  <c r="K497" i="30"/>
  <c r="K500" i="30"/>
  <c r="K495" i="30"/>
  <c r="K494" i="30"/>
  <c r="V494" i="30" s="1"/>
  <c r="K496" i="30"/>
  <c r="V496" i="30" s="1"/>
  <c r="L85" i="32"/>
  <c r="K533" i="30"/>
  <c r="V533" i="30" s="1"/>
  <c r="K539" i="30"/>
  <c r="V539" i="30" s="1"/>
  <c r="K537" i="30"/>
  <c r="V537" i="30" s="1"/>
  <c r="K535" i="30"/>
  <c r="V535" i="30" s="1"/>
  <c r="K534" i="30"/>
  <c r="K536" i="30"/>
  <c r="V536" i="30" s="1"/>
  <c r="K538" i="30"/>
  <c r="K532" i="30"/>
  <c r="F102" i="36"/>
  <c r="W91" i="36"/>
  <c r="E41" i="30"/>
  <c r="P41" i="30" s="1"/>
  <c r="P97" i="30"/>
  <c r="P153" i="30"/>
  <c r="E205" i="30"/>
  <c r="P205" i="30" s="1"/>
  <c r="P253" i="30"/>
  <c r="P337" i="30"/>
  <c r="P389" i="30"/>
  <c r="P437" i="30"/>
  <c r="E545" i="30"/>
  <c r="P545" i="30" s="1"/>
  <c r="P637" i="30"/>
  <c r="P737" i="30"/>
  <c r="P789" i="30"/>
  <c r="P841" i="30"/>
  <c r="P18" i="30"/>
  <c r="E34" i="30"/>
  <c r="P34" i="30" s="1"/>
  <c r="P50" i="30"/>
  <c r="E66" i="30"/>
  <c r="P66" i="30" s="1"/>
  <c r="E82" i="30"/>
  <c r="P82" i="30" s="1"/>
  <c r="P98" i="30"/>
  <c r="E114" i="30"/>
  <c r="P114" i="30" s="1"/>
  <c r="E130" i="30"/>
  <c r="P130" i="30" s="1"/>
  <c r="P146" i="30"/>
  <c r="E162" i="30"/>
  <c r="P162" i="30" s="1"/>
  <c r="P178" i="30"/>
  <c r="E194" i="30"/>
  <c r="P194" i="30" s="1"/>
  <c r="P210" i="30"/>
  <c r="P226" i="30"/>
  <c r="P242" i="30"/>
  <c r="P258" i="30"/>
  <c r="E274" i="30"/>
  <c r="P274" i="30" s="1"/>
  <c r="E290" i="30"/>
  <c r="P290" i="30" s="1"/>
  <c r="E306" i="30"/>
  <c r="P306" i="30" s="1"/>
  <c r="P322" i="30"/>
  <c r="P338" i="30"/>
  <c r="P354" i="30"/>
  <c r="E370" i="30"/>
  <c r="P370" i="30" s="1"/>
  <c r="P386" i="30"/>
  <c r="E402" i="30"/>
  <c r="P402" i="30" s="1"/>
  <c r="E418" i="30"/>
  <c r="P418" i="30" s="1"/>
  <c r="P434" i="30"/>
  <c r="E466" i="30"/>
  <c r="P466" i="30" s="1"/>
  <c r="P482" i="30"/>
  <c r="P498" i="30"/>
  <c r="E514" i="30"/>
  <c r="P514" i="30" s="1"/>
  <c r="P530" i="30"/>
  <c r="E546" i="30"/>
  <c r="P546" i="30" s="1"/>
  <c r="E578" i="30"/>
  <c r="P578" i="30" s="1"/>
  <c r="E594" i="30"/>
  <c r="P594" i="30" s="1"/>
  <c r="P610" i="30"/>
  <c r="P626" i="30"/>
  <c r="P642" i="30"/>
  <c r="P658" i="30"/>
  <c r="P674" i="30"/>
  <c r="P690" i="30"/>
  <c r="P706" i="30"/>
  <c r="P722" i="30"/>
  <c r="P738" i="30"/>
  <c r="P754" i="30"/>
  <c r="P770" i="30"/>
  <c r="P786" i="30"/>
  <c r="P802" i="30"/>
  <c r="P818" i="30"/>
  <c r="P834" i="30"/>
  <c r="P853" i="30"/>
  <c r="E37" i="30"/>
  <c r="P37" i="30" s="1"/>
  <c r="P89" i="30"/>
  <c r="P141" i="30"/>
  <c r="P185" i="30"/>
  <c r="P229" i="30"/>
  <c r="E277" i="30"/>
  <c r="P277" i="30" s="1"/>
  <c r="P325" i="30"/>
  <c r="E369" i="30"/>
  <c r="P369" i="30" s="1"/>
  <c r="E413" i="30"/>
  <c r="P413" i="30" s="1"/>
  <c r="E461" i="30"/>
  <c r="P461" i="30" s="1"/>
  <c r="E509" i="30"/>
  <c r="P509" i="30" s="1"/>
  <c r="E549" i="30"/>
  <c r="P549" i="30" s="1"/>
  <c r="E601" i="30"/>
  <c r="P601" i="30" s="1"/>
  <c r="P693" i="30"/>
  <c r="P733" i="30"/>
  <c r="P781" i="30"/>
  <c r="P825" i="30"/>
  <c r="P15" i="30"/>
  <c r="P31" i="30"/>
  <c r="P47" i="30"/>
  <c r="E63" i="30"/>
  <c r="P63" i="30" s="1"/>
  <c r="E79" i="30"/>
  <c r="P79" i="30" s="1"/>
  <c r="P95" i="30"/>
  <c r="E111" i="30"/>
  <c r="P111" i="30" s="1"/>
  <c r="E127" i="30"/>
  <c r="P127" i="30" s="1"/>
  <c r="P143" i="30"/>
  <c r="E159" i="30"/>
  <c r="P159" i="30" s="1"/>
  <c r="E175" i="30"/>
  <c r="P175" i="30" s="1"/>
  <c r="E191" i="30"/>
  <c r="P191" i="30" s="1"/>
  <c r="P207" i="30"/>
  <c r="P223" i="30"/>
  <c r="E239" i="30"/>
  <c r="P239" i="30" s="1"/>
  <c r="P255" i="30"/>
  <c r="P271" i="30"/>
  <c r="E287" i="30"/>
  <c r="P287" i="30" s="1"/>
  <c r="E303" i="30"/>
  <c r="P303" i="30" s="1"/>
  <c r="P319" i="30"/>
  <c r="P335" i="30"/>
  <c r="P351" i="30"/>
  <c r="E367" i="30"/>
  <c r="P367" i="30" s="1"/>
  <c r="P383" i="30"/>
  <c r="P399" i="30"/>
  <c r="E415" i="30"/>
  <c r="P415" i="30" s="1"/>
  <c r="E431" i="30"/>
  <c r="P431" i="30" s="1"/>
  <c r="E463" i="30"/>
  <c r="P463" i="30" s="1"/>
  <c r="P479" i="30"/>
  <c r="P495" i="30"/>
  <c r="E511" i="30"/>
  <c r="P511" i="30" s="1"/>
  <c r="P527" i="30"/>
  <c r="E543" i="30"/>
  <c r="P543" i="30" s="1"/>
  <c r="E575" i="30"/>
  <c r="P575" i="30" s="1"/>
  <c r="E591" i="30"/>
  <c r="P591" i="30" s="1"/>
  <c r="E607" i="30"/>
  <c r="P607" i="30" s="1"/>
  <c r="E623" i="30"/>
  <c r="P623" i="30" s="1"/>
  <c r="P639" i="30"/>
  <c r="P655" i="30"/>
  <c r="P671" i="30"/>
  <c r="P703" i="30"/>
  <c r="P719" i="30"/>
  <c r="P735" i="30"/>
  <c r="P751" i="30"/>
  <c r="P767" i="30"/>
  <c r="P783" i="30"/>
  <c r="P799" i="30"/>
  <c r="P815" i="30"/>
  <c r="P831" i="30"/>
  <c r="P849" i="30"/>
  <c r="E33" i="30"/>
  <c r="P33" i="30" s="1"/>
  <c r="E73" i="30"/>
  <c r="P73" i="30" s="1"/>
  <c r="E117" i="30"/>
  <c r="P117" i="30" s="1"/>
  <c r="E157" i="30"/>
  <c r="P157" i="30" s="1"/>
  <c r="E201" i="30"/>
  <c r="P201" i="30" s="1"/>
  <c r="P249" i="30"/>
  <c r="E305" i="30"/>
  <c r="P305" i="30" s="1"/>
  <c r="E365" i="30"/>
  <c r="P365" i="30" s="1"/>
  <c r="E409" i="30"/>
  <c r="P409" i="30" s="1"/>
  <c r="E457" i="30"/>
  <c r="P457" i="30" s="1"/>
  <c r="E501" i="30"/>
  <c r="P501" i="30" s="1"/>
  <c r="P553" i="30"/>
  <c r="E605" i="30"/>
  <c r="P605" i="30" s="1"/>
  <c r="P653" i="30"/>
  <c r="P701" i="30"/>
  <c r="P753" i="30"/>
  <c r="P797" i="30"/>
  <c r="P846" i="30"/>
  <c r="P20" i="30"/>
  <c r="E36" i="30"/>
  <c r="P36" i="30" s="1"/>
  <c r="E60" i="30"/>
  <c r="P60" i="30" s="1"/>
  <c r="E80" i="30"/>
  <c r="P80" i="30" s="1"/>
  <c r="P96" i="30"/>
  <c r="E112" i="30"/>
  <c r="P112" i="30" s="1"/>
  <c r="E132" i="30"/>
  <c r="P132" i="30" s="1"/>
  <c r="P148" i="30"/>
  <c r="E164" i="30"/>
  <c r="P164" i="30" s="1"/>
  <c r="E204" i="30"/>
  <c r="P204" i="30" s="1"/>
  <c r="P220" i="30"/>
  <c r="E240" i="30"/>
  <c r="P240" i="30" s="1"/>
  <c r="P256" i="30"/>
  <c r="P272" i="30"/>
  <c r="E292" i="30"/>
  <c r="P292" i="30" s="1"/>
  <c r="E308" i="30"/>
  <c r="P308" i="30" s="1"/>
  <c r="E348" i="30"/>
  <c r="P348" i="30" s="1"/>
  <c r="E368" i="30"/>
  <c r="P368" i="30" s="1"/>
  <c r="P388" i="30"/>
  <c r="E404" i="30"/>
  <c r="P404" i="30" s="1"/>
  <c r="E428" i="30"/>
  <c r="P428" i="30" s="1"/>
  <c r="E468" i="30"/>
  <c r="P468" i="30" s="1"/>
  <c r="E604" i="30"/>
  <c r="P604" i="30" s="1"/>
  <c r="P652" i="30"/>
  <c r="P668" i="30"/>
  <c r="M166" i="30"/>
  <c r="M165" i="30"/>
  <c r="X165" i="30" s="1"/>
  <c r="M161" i="30"/>
  <c r="M162" i="30"/>
  <c r="X162" i="30" s="1"/>
  <c r="M160" i="30"/>
  <c r="X160" i="30" s="1"/>
  <c r="M163" i="30"/>
  <c r="X163" i="30" s="1"/>
  <c r="M158" i="30"/>
  <c r="X158" i="30" s="1"/>
  <c r="M157" i="30"/>
  <c r="X157" i="30" s="1"/>
  <c r="M164" i="30"/>
  <c r="X164" i="30" s="1"/>
  <c r="M156" i="30"/>
  <c r="X156" i="30" s="1"/>
  <c r="M159" i="30"/>
  <c r="X159" i="30" s="1"/>
  <c r="J65" i="30"/>
  <c r="U65" i="30" s="1"/>
  <c r="J64" i="30"/>
  <c r="J70" i="30"/>
  <c r="U70" i="30" s="1"/>
  <c r="J74" i="30"/>
  <c r="J73" i="30"/>
  <c r="U73" i="30" s="1"/>
  <c r="J72" i="30"/>
  <c r="J67" i="30"/>
  <c r="U67" i="30" s="1"/>
  <c r="J68" i="30"/>
  <c r="U68" i="30" s="1"/>
  <c r="J69" i="30"/>
  <c r="J66" i="30"/>
  <c r="U66" i="30" s="1"/>
  <c r="J71" i="30"/>
  <c r="U71" i="30" s="1"/>
  <c r="H279" i="30"/>
  <c r="S279" i="30" s="1"/>
  <c r="H282" i="30"/>
  <c r="S282" i="30" s="1"/>
  <c r="H274" i="30"/>
  <c r="H276" i="30"/>
  <c r="S276" i="30" s="1"/>
  <c r="H275" i="30"/>
  <c r="H283" i="30"/>
  <c r="H281" i="30"/>
  <c r="S281" i="30" s="1"/>
  <c r="H273" i="30"/>
  <c r="S273" i="30" s="1"/>
  <c r="H277" i="30"/>
  <c r="S277" i="30" s="1"/>
  <c r="H278" i="30"/>
  <c r="S278" i="30" s="1"/>
  <c r="H280" i="30"/>
  <c r="S280" i="30" s="1"/>
  <c r="F293" i="30"/>
  <c r="Q293" i="30" s="1"/>
  <c r="F288" i="30"/>
  <c r="Q288" i="30" s="1"/>
  <c r="F286" i="30"/>
  <c r="Q286" i="30" s="1"/>
  <c r="F292" i="30"/>
  <c r="Q292" i="30" s="1"/>
  <c r="F287" i="30"/>
  <c r="Q287" i="30" s="1"/>
  <c r="F285" i="30"/>
  <c r="Q285" i="30" s="1"/>
  <c r="F290" i="30"/>
  <c r="Q290" i="30" s="1"/>
  <c r="F291" i="30"/>
  <c r="Q291" i="30" s="1"/>
  <c r="F289" i="30"/>
  <c r="Q289" i="30" s="1"/>
  <c r="F294" i="30"/>
  <c r="Q294" i="30" s="1"/>
  <c r="F284" i="30"/>
  <c r="Q284" i="30" s="1"/>
  <c r="J289" i="30"/>
  <c r="U289" i="30" s="1"/>
  <c r="J288" i="30"/>
  <c r="U288" i="30" s="1"/>
  <c r="J284" i="30"/>
  <c r="U284" i="30" s="1"/>
  <c r="J285" i="30"/>
  <c r="U285" i="30" s="1"/>
  <c r="J286" i="30"/>
  <c r="J292" i="30"/>
  <c r="U292" i="30" s="1"/>
  <c r="J291" i="30"/>
  <c r="J290" i="30"/>
  <c r="U290" i="30" s="1"/>
  <c r="J293" i="30"/>
  <c r="J287" i="30"/>
  <c r="U287" i="30" s="1"/>
  <c r="J294" i="30"/>
  <c r="U294" i="30" s="1"/>
  <c r="J301" i="30"/>
  <c r="J300" i="30"/>
  <c r="J299" i="30"/>
  <c r="U299" i="30" s="1"/>
  <c r="J302" i="30"/>
  <c r="U302" i="30" s="1"/>
  <c r="J295" i="30"/>
  <c r="U295" i="30" s="1"/>
  <c r="J297" i="30"/>
  <c r="J296" i="30"/>
  <c r="U296" i="30" s="1"/>
  <c r="J298" i="30"/>
  <c r="I330" i="30"/>
  <c r="I329" i="30"/>
  <c r="T329" i="30" s="1"/>
  <c r="I326" i="30"/>
  <c r="T326" i="30" s="1"/>
  <c r="I324" i="30"/>
  <c r="T324" i="30" s="1"/>
  <c r="I331" i="30"/>
  <c r="I327" i="30"/>
  <c r="T327" i="30" s="1"/>
  <c r="I328" i="30"/>
  <c r="T328" i="30" s="1"/>
  <c r="I325" i="30"/>
  <c r="T325" i="30" s="1"/>
  <c r="I339" i="30"/>
  <c r="T339" i="30" s="1"/>
  <c r="I335" i="30"/>
  <c r="I338" i="30"/>
  <c r="T338" i="30" s="1"/>
  <c r="I336" i="30"/>
  <c r="I337" i="30"/>
  <c r="I333" i="30"/>
  <c r="T333" i="30" s="1"/>
  <c r="I332" i="30"/>
  <c r="T332" i="30" s="1"/>
  <c r="I334" i="30"/>
  <c r="T334" i="30" s="1"/>
  <c r="G348" i="30"/>
  <c r="G347" i="30"/>
  <c r="R347" i="30" s="1"/>
  <c r="G344" i="30"/>
  <c r="R344" i="30" s="1"/>
  <c r="G343" i="30"/>
  <c r="R343" i="30" s="1"/>
  <c r="G342" i="30"/>
  <c r="R342" i="30" s="1"/>
  <c r="G345" i="30"/>
  <c r="G340" i="30"/>
  <c r="R340" i="30" s="1"/>
  <c r="G346" i="30"/>
  <c r="G341" i="30"/>
  <c r="I362" i="30"/>
  <c r="T362" i="30" s="1"/>
  <c r="I361" i="30"/>
  <c r="T361" i="30" s="1"/>
  <c r="I358" i="30"/>
  <c r="T358" i="30" s="1"/>
  <c r="I359" i="30"/>
  <c r="I363" i="30"/>
  <c r="T363" i="30" s="1"/>
  <c r="I365" i="30"/>
  <c r="T365" i="30" s="1"/>
  <c r="I368" i="30"/>
  <c r="I364" i="30"/>
  <c r="T364" i="30" s="1"/>
  <c r="I367" i="30"/>
  <c r="I366" i="30"/>
  <c r="T366" i="30" s="1"/>
  <c r="I360" i="30"/>
  <c r="I410" i="30"/>
  <c r="I405" i="30"/>
  <c r="T405" i="30" s="1"/>
  <c r="I404" i="30"/>
  <c r="T404" i="30" s="1"/>
  <c r="I406" i="30"/>
  <c r="T406" i="30" s="1"/>
  <c r="I401" i="30"/>
  <c r="I400" i="30"/>
  <c r="T400" i="30" s="1"/>
  <c r="I407" i="30"/>
  <c r="T407" i="30" s="1"/>
  <c r="I402" i="30"/>
  <c r="I408" i="30"/>
  <c r="T408" i="30" s="1"/>
  <c r="I403" i="30"/>
  <c r="I409" i="30"/>
  <c r="T409" i="30" s="1"/>
  <c r="G412" i="30"/>
  <c r="G419" i="30"/>
  <c r="G418" i="30"/>
  <c r="G420" i="30"/>
  <c r="R420" i="30" s="1"/>
  <c r="G415" i="30"/>
  <c r="R415" i="30" s="1"/>
  <c r="G414" i="30"/>
  <c r="G411" i="30"/>
  <c r="R411" i="30" s="1"/>
  <c r="G416" i="30"/>
  <c r="R416" i="30" s="1"/>
  <c r="G421" i="30"/>
  <c r="R421" i="30" s="1"/>
  <c r="G413" i="30"/>
  <c r="G417" i="30"/>
  <c r="N84" i="32"/>
  <c r="M523" i="30"/>
  <c r="M526" i="30"/>
  <c r="X526" i="30" s="1"/>
  <c r="M528" i="30"/>
  <c r="X528" i="30" s="1"/>
  <c r="M524" i="30"/>
  <c r="X524" i="30" s="1"/>
  <c r="M527" i="30"/>
  <c r="X527" i="30" s="1"/>
  <c r="M529" i="30"/>
  <c r="X529" i="30" s="1"/>
  <c r="M531" i="30"/>
  <c r="X531" i="30" s="1"/>
  <c r="M530" i="30"/>
  <c r="X530" i="30" s="1"/>
  <c r="M525" i="30"/>
  <c r="X525" i="30" s="1"/>
  <c r="M575" i="30"/>
  <c r="X575" i="30" s="1"/>
  <c r="M571" i="30"/>
  <c r="M574" i="30"/>
  <c r="X574" i="30" s="1"/>
  <c r="M569" i="30"/>
  <c r="M570" i="30"/>
  <c r="M577" i="30"/>
  <c r="M576" i="30"/>
  <c r="X576" i="30" s="1"/>
  <c r="M572" i="30"/>
  <c r="M568" i="30"/>
  <c r="M578" i="30"/>
  <c r="X578" i="30" s="1"/>
  <c r="M573" i="30"/>
  <c r="X573" i="30" s="1"/>
  <c r="T45" i="34"/>
  <c r="AE573" i="30" s="1"/>
  <c r="AF573" i="30" s="1"/>
  <c r="AC89" i="30"/>
  <c r="AD89" i="30" s="1"/>
  <c r="AC275" i="30"/>
  <c r="AD275" i="30" s="1"/>
  <c r="AC454" i="30"/>
  <c r="AD454" i="30" s="1"/>
  <c r="P87" i="34"/>
  <c r="AE484" i="30" s="1"/>
  <c r="AF484" i="30" s="1"/>
  <c r="N77" i="32"/>
  <c r="M470" i="30"/>
  <c r="X470" i="30" s="1"/>
  <c r="M465" i="30"/>
  <c r="M464" i="30"/>
  <c r="X464" i="30" s="1"/>
  <c r="M466" i="30"/>
  <c r="M473" i="30"/>
  <c r="X473" i="30" s="1"/>
  <c r="M472" i="30"/>
  <c r="X472" i="30" s="1"/>
  <c r="M463" i="30"/>
  <c r="X463" i="30" s="1"/>
  <c r="M469" i="30"/>
  <c r="X469" i="30" s="1"/>
  <c r="M467" i="30"/>
  <c r="M471" i="30"/>
  <c r="X471" i="30" s="1"/>
  <c r="M468" i="30"/>
  <c r="M299" i="30"/>
  <c r="M295" i="30"/>
  <c r="X295" i="30" s="1"/>
  <c r="M298" i="30"/>
  <c r="X298" i="30" s="1"/>
  <c r="M297" i="30"/>
  <c r="X297" i="30" s="1"/>
  <c r="M300" i="30"/>
  <c r="M301" i="30"/>
  <c r="X301" i="30" s="1"/>
  <c r="M296" i="30"/>
  <c r="X296" i="30" s="1"/>
  <c r="M302" i="30"/>
  <c r="X302" i="30" s="1"/>
  <c r="U18" i="34"/>
  <c r="AE131" i="30" s="1"/>
  <c r="AF131" i="30" s="1"/>
  <c r="AC288" i="30"/>
  <c r="AD288" i="30" s="1"/>
  <c r="AC415" i="30"/>
  <c r="AC569" i="30"/>
  <c r="AC67" i="30"/>
  <c r="G204" i="30"/>
  <c r="R204" i="30" s="1"/>
  <c r="G203" i="30"/>
  <c r="R203" i="30" s="1"/>
  <c r="G198" i="30"/>
  <c r="R198" i="30" s="1"/>
  <c r="G202" i="30"/>
  <c r="R202" i="30" s="1"/>
  <c r="G205" i="30"/>
  <c r="R205" i="30" s="1"/>
  <c r="G200" i="30"/>
  <c r="G199" i="30"/>
  <c r="R199" i="30" s="1"/>
  <c r="G201" i="30"/>
  <c r="R201" i="30" s="1"/>
  <c r="G197" i="30"/>
  <c r="R197" i="30" s="1"/>
  <c r="R613" i="30"/>
  <c r="R609" i="30"/>
  <c r="R580" i="30"/>
  <c r="R583" i="30"/>
  <c r="S610" i="30"/>
  <c r="R581" i="30"/>
  <c r="R612" i="30"/>
  <c r="R499" i="30"/>
  <c r="S613" i="30"/>
  <c r="S609" i="30"/>
  <c r="R608" i="30"/>
  <c r="R579" i="30"/>
  <c r="R500" i="30"/>
  <c r="R582" i="30"/>
  <c r="R494" i="30"/>
  <c r="S608" i="30"/>
  <c r="R610" i="30"/>
  <c r="S612" i="30"/>
  <c r="R498" i="30"/>
  <c r="R611" i="30"/>
  <c r="R497" i="30"/>
  <c r="R585" i="30"/>
  <c r="R495" i="30"/>
  <c r="S611" i="30"/>
  <c r="R584" i="30"/>
  <c r="R496" i="30"/>
  <c r="W10" i="30"/>
  <c r="R14" i="30"/>
  <c r="W9" i="30"/>
  <c r="X9" i="30" s="1"/>
  <c r="Y9" i="30" s="1"/>
  <c r="Z9" i="30" s="1"/>
  <c r="W8" i="30"/>
  <c r="X8" i="30" s="1"/>
  <c r="Y8" i="30" s="1"/>
  <c r="Z8" i="30" s="1"/>
  <c r="V10" i="30"/>
  <c r="U20" i="30"/>
  <c r="S17" i="30"/>
  <c r="T17" i="30"/>
  <c r="V14" i="30"/>
  <c r="W16" i="30"/>
  <c r="T21" i="30"/>
  <c r="T15" i="30"/>
  <c r="S16" i="30"/>
  <c r="W15" i="30"/>
  <c r="X15" i="30" s="1"/>
  <c r="Y15" i="30" s="1"/>
  <c r="Z15" i="30" s="1"/>
  <c r="W18" i="30"/>
  <c r="X18" i="30" s="1"/>
  <c r="Y18" i="30" s="1"/>
  <c r="Z18" i="30" s="1"/>
  <c r="R11" i="30"/>
  <c r="T10" i="30"/>
  <c r="T16" i="30"/>
  <c r="S13" i="30"/>
  <c r="S9" i="30"/>
  <c r="R19" i="30"/>
  <c r="R13" i="30"/>
  <c r="W14" i="30"/>
  <c r="U14" i="30"/>
  <c r="T14" i="30"/>
  <c r="T12" i="30"/>
  <c r="V19" i="30"/>
  <c r="S11" i="30"/>
  <c r="R18" i="30"/>
  <c r="T8" i="30"/>
  <c r="T19" i="30"/>
  <c r="S19" i="30"/>
  <c r="S8" i="30"/>
  <c r="U17" i="30"/>
  <c r="R9" i="30"/>
  <c r="U13" i="30"/>
  <c r="S10" i="30"/>
  <c r="V13" i="30"/>
  <c r="U19" i="30"/>
  <c r="U16" i="30"/>
  <c r="V11" i="30"/>
  <c r="U21" i="30"/>
  <c r="R10" i="30"/>
  <c r="V16" i="30"/>
  <c r="V17" i="30"/>
  <c r="V21" i="30"/>
  <c r="R12" i="30"/>
  <c r="W13" i="30"/>
  <c r="S21" i="30"/>
  <c r="U11" i="30"/>
  <c r="R8" i="30"/>
  <c r="W17" i="30"/>
  <c r="X17" i="30" s="1"/>
  <c r="Y17" i="30" s="1"/>
  <c r="Z17" i="30" s="1"/>
  <c r="T13" i="30"/>
  <c r="S12" i="30"/>
  <c r="U12" i="30"/>
  <c r="W12" i="30"/>
  <c r="X12" i="30" s="1"/>
  <c r="Y12" i="30" s="1"/>
  <c r="Z12" i="30" s="1"/>
  <c r="U18" i="30"/>
  <c r="R20" i="30"/>
  <c r="V9" i="30"/>
  <c r="S14" i="30"/>
  <c r="T18" i="30"/>
  <c r="V18" i="30"/>
  <c r="V12" i="30"/>
  <c r="W21" i="30"/>
  <c r="R15" i="30"/>
  <c r="S15" i="30"/>
  <c r="R17" i="30"/>
  <c r="V20" i="30"/>
  <c r="R21" i="30"/>
  <c r="W20" i="30"/>
  <c r="X20" i="30" s="1"/>
  <c r="Y20" i="30" s="1"/>
  <c r="Z20" i="30" s="1"/>
  <c r="U8" i="30"/>
  <c r="S18" i="30"/>
  <c r="U10" i="30"/>
  <c r="T20" i="30"/>
  <c r="T11" i="30"/>
  <c r="U9" i="30"/>
  <c r="V15" i="30"/>
  <c r="R16" i="30"/>
  <c r="U15" i="30"/>
  <c r="T9" i="30"/>
  <c r="V8" i="30"/>
  <c r="S20" i="30"/>
  <c r="W11" i="30"/>
  <c r="W19" i="30"/>
  <c r="G65" i="30"/>
  <c r="G69" i="30"/>
  <c r="R69" i="30" s="1"/>
  <c r="G66" i="30"/>
  <c r="G72" i="30"/>
  <c r="R72" i="30" s="1"/>
  <c r="G71" i="30"/>
  <c r="R71" i="30" s="1"/>
  <c r="G73" i="30"/>
  <c r="R73" i="30" s="1"/>
  <c r="G68" i="30"/>
  <c r="G67" i="30"/>
  <c r="R67" i="30" s="1"/>
  <c r="G74" i="30"/>
  <c r="R74" i="30" s="1"/>
  <c r="G70" i="30"/>
  <c r="R70" i="30" s="1"/>
  <c r="G64" i="30"/>
  <c r="I76" i="30"/>
  <c r="T76" i="30" s="1"/>
  <c r="I83" i="30"/>
  <c r="I80" i="30"/>
  <c r="I85" i="30"/>
  <c r="T85" i="30" s="1"/>
  <c r="I75" i="30"/>
  <c r="T75" i="30" s="1"/>
  <c r="I82" i="30"/>
  <c r="T82" i="30" s="1"/>
  <c r="I81" i="30"/>
  <c r="T81" i="30" s="1"/>
  <c r="I84" i="30"/>
  <c r="I77" i="30"/>
  <c r="T77" i="30" s="1"/>
  <c r="I78" i="30"/>
  <c r="T78" i="30" s="1"/>
  <c r="I79" i="30"/>
  <c r="T79" i="30" s="1"/>
  <c r="H94" i="30"/>
  <c r="H93" i="30"/>
  <c r="H92" i="30"/>
  <c r="H91" i="30"/>
  <c r="S91" i="30" s="1"/>
  <c r="H90" i="30"/>
  <c r="S90" i="30" s="1"/>
  <c r="H87" i="30"/>
  <c r="H86" i="30"/>
  <c r="S86" i="30" s="1"/>
  <c r="H89" i="30"/>
  <c r="S89" i="30" s="1"/>
  <c r="H88" i="30"/>
  <c r="G108" i="30"/>
  <c r="R108" i="30" s="1"/>
  <c r="G107" i="30"/>
  <c r="R107" i="30" s="1"/>
  <c r="G105" i="30"/>
  <c r="R105" i="30" s="1"/>
  <c r="G113" i="30"/>
  <c r="G110" i="30"/>
  <c r="G114" i="30"/>
  <c r="G111" i="30"/>
  <c r="R111" i="30" s="1"/>
  <c r="G109" i="30"/>
  <c r="G112" i="30"/>
  <c r="R112" i="30" s="1"/>
  <c r="G106" i="30"/>
  <c r="H131" i="30"/>
  <c r="S131" i="30" s="1"/>
  <c r="H130" i="30"/>
  <c r="H133" i="30"/>
  <c r="S133" i="30" s="1"/>
  <c r="H128" i="30"/>
  <c r="S128" i="30" s="1"/>
  <c r="H132" i="30"/>
  <c r="S132" i="30" s="1"/>
  <c r="H129" i="30"/>
  <c r="H127" i="30"/>
  <c r="H126" i="30"/>
  <c r="H125" i="30"/>
  <c r="S125" i="30" s="1"/>
  <c r="H135" i="30"/>
  <c r="H134" i="30"/>
  <c r="S134" i="30" s="1"/>
  <c r="F156" i="30"/>
  <c r="Q156" i="30" s="1"/>
  <c r="F160" i="30"/>
  <c r="Q160" i="30" s="1"/>
  <c r="F166" i="30"/>
  <c r="Q166" i="30" s="1"/>
  <c r="F157" i="30"/>
  <c r="Q157" i="30" s="1"/>
  <c r="F158" i="30"/>
  <c r="Q158" i="30" s="1"/>
  <c r="F159" i="30"/>
  <c r="Q159" i="30" s="1"/>
  <c r="F164" i="30"/>
  <c r="Q164" i="30" s="1"/>
  <c r="F161" i="30"/>
  <c r="Q161" i="30" s="1"/>
  <c r="F163" i="30"/>
  <c r="Q163" i="30" s="1"/>
  <c r="F162" i="30"/>
  <c r="Q162" i="30" s="1"/>
  <c r="F165" i="30"/>
  <c r="Q165" i="30" s="1"/>
  <c r="J166" i="30"/>
  <c r="U166" i="30" s="1"/>
  <c r="J161" i="30"/>
  <c r="U161" i="30" s="1"/>
  <c r="J160" i="30"/>
  <c r="U160" i="30" s="1"/>
  <c r="J159" i="30"/>
  <c r="J162" i="30"/>
  <c r="U162" i="30" s="1"/>
  <c r="J157" i="30"/>
  <c r="U157" i="30" s="1"/>
  <c r="J156" i="30"/>
  <c r="U156" i="30" s="1"/>
  <c r="J158" i="30"/>
  <c r="J164" i="30"/>
  <c r="J163" i="30"/>
  <c r="J165" i="30"/>
  <c r="U165" i="30" s="1"/>
  <c r="H168" i="30"/>
  <c r="S168" i="30" s="1"/>
  <c r="H169" i="30"/>
  <c r="S169" i="30" s="1"/>
  <c r="H175" i="30"/>
  <c r="S175" i="30" s="1"/>
  <c r="H174" i="30"/>
  <c r="S174" i="30" s="1"/>
  <c r="H176" i="30"/>
  <c r="H171" i="30"/>
  <c r="S171" i="30" s="1"/>
  <c r="H170" i="30"/>
  <c r="S170" i="30" s="1"/>
  <c r="H177" i="30"/>
  <c r="S177" i="30" s="1"/>
  <c r="H173" i="30"/>
  <c r="H172" i="30"/>
  <c r="H167" i="30"/>
  <c r="I223" i="30"/>
  <c r="T223" i="30" s="1"/>
  <c r="I218" i="30"/>
  <c r="T218" i="30" s="1"/>
  <c r="I217" i="30"/>
  <c r="T217" i="30" s="1"/>
  <c r="I216" i="30"/>
  <c r="T216" i="30" s="1"/>
  <c r="I219" i="30"/>
  <c r="T219" i="30" s="1"/>
  <c r="I215" i="30"/>
  <c r="I222" i="30"/>
  <c r="T222" i="30" s="1"/>
  <c r="I221" i="30"/>
  <c r="T221" i="30" s="1"/>
  <c r="I220" i="30"/>
  <c r="T220" i="30" s="1"/>
  <c r="P280" i="30"/>
  <c r="I282" i="30"/>
  <c r="I281" i="30"/>
  <c r="I277" i="30"/>
  <c r="T277" i="30" s="1"/>
  <c r="I276" i="30"/>
  <c r="T276" i="30" s="1"/>
  <c r="I278" i="30"/>
  <c r="T278" i="30" s="1"/>
  <c r="I279" i="30"/>
  <c r="T279" i="30" s="1"/>
  <c r="I274" i="30"/>
  <c r="T274" i="30" s="1"/>
  <c r="I275" i="30"/>
  <c r="I273" i="30"/>
  <c r="T273" i="30" s="1"/>
  <c r="I283" i="30"/>
  <c r="T283" i="30" s="1"/>
  <c r="I280" i="30"/>
  <c r="G284" i="30"/>
  <c r="G288" i="30"/>
  <c r="G291" i="30"/>
  <c r="G294" i="30"/>
  <c r="R294" i="30" s="1"/>
  <c r="G285" i="30"/>
  <c r="R285" i="30" s="1"/>
  <c r="G292" i="30"/>
  <c r="R292" i="30" s="1"/>
  <c r="G290" i="30"/>
  <c r="R290" i="30" s="1"/>
  <c r="G286" i="30"/>
  <c r="R286" i="30" s="1"/>
  <c r="G293" i="30"/>
  <c r="G289" i="30"/>
  <c r="R289" i="30" s="1"/>
  <c r="G287" i="30"/>
  <c r="R287" i="30" s="1"/>
  <c r="G300" i="30"/>
  <c r="R300" i="30" s="1"/>
  <c r="G299" i="30"/>
  <c r="G296" i="30"/>
  <c r="G301" i="30"/>
  <c r="G295" i="30"/>
  <c r="R295" i="30" s="1"/>
  <c r="G302" i="30"/>
  <c r="G298" i="30"/>
  <c r="G297" i="30"/>
  <c r="R297" i="30" s="1"/>
  <c r="P312" i="30"/>
  <c r="J329" i="30"/>
  <c r="J331" i="30"/>
  <c r="U331" i="30" s="1"/>
  <c r="J325" i="30"/>
  <c r="U325" i="30" s="1"/>
  <c r="J324" i="30"/>
  <c r="U324" i="30" s="1"/>
  <c r="J327" i="30"/>
  <c r="J330" i="30"/>
  <c r="J326" i="30"/>
  <c r="J328" i="30"/>
  <c r="U328" i="30" s="1"/>
  <c r="J337" i="30"/>
  <c r="U337" i="30" s="1"/>
  <c r="J336" i="30"/>
  <c r="U336" i="30" s="1"/>
  <c r="J333" i="30"/>
  <c r="U333" i="30" s="1"/>
  <c r="J339" i="30"/>
  <c r="U339" i="30" s="1"/>
  <c r="J334" i="30"/>
  <c r="J335" i="30"/>
  <c r="U335" i="30" s="1"/>
  <c r="J332" i="30"/>
  <c r="U332" i="30" s="1"/>
  <c r="J338" i="30"/>
  <c r="U338" i="30" s="1"/>
  <c r="H343" i="30"/>
  <c r="H345" i="30"/>
  <c r="H342" i="30"/>
  <c r="H341" i="30"/>
  <c r="S341" i="30" s="1"/>
  <c r="H348" i="30"/>
  <c r="S348" i="30" s="1"/>
  <c r="H344" i="30"/>
  <c r="S344" i="30" s="1"/>
  <c r="H347" i="30"/>
  <c r="S347" i="30" s="1"/>
  <c r="H346" i="30"/>
  <c r="H340" i="30"/>
  <c r="F363" i="30"/>
  <c r="Q363" i="30" s="1"/>
  <c r="F360" i="30"/>
  <c r="Q360" i="30" s="1"/>
  <c r="F367" i="30"/>
  <c r="Q367" i="30" s="1"/>
  <c r="F362" i="30"/>
  <c r="Q362" i="30" s="1"/>
  <c r="F364" i="30"/>
  <c r="Q364" i="30" s="1"/>
  <c r="F361" i="30"/>
  <c r="Q361" i="30" s="1"/>
  <c r="F368" i="30"/>
  <c r="Q368" i="30" s="1"/>
  <c r="F365" i="30"/>
  <c r="Q365" i="30" s="1"/>
  <c r="F359" i="30"/>
  <c r="Q359" i="30" s="1"/>
  <c r="F366" i="30"/>
  <c r="Q366" i="30" s="1"/>
  <c r="F358" i="30"/>
  <c r="Q358" i="30" s="1"/>
  <c r="J368" i="30"/>
  <c r="J365" i="30"/>
  <c r="U365" i="30" s="1"/>
  <c r="J361" i="30"/>
  <c r="U361" i="30" s="1"/>
  <c r="J363" i="30"/>
  <c r="U363" i="30" s="1"/>
  <c r="J366" i="30"/>
  <c r="J360" i="30"/>
  <c r="J359" i="30"/>
  <c r="J364" i="30"/>
  <c r="U364" i="30" s="1"/>
  <c r="J362" i="30"/>
  <c r="U362" i="30" s="1"/>
  <c r="J367" i="30"/>
  <c r="U367" i="30" s="1"/>
  <c r="J358" i="30"/>
  <c r="U358" i="30" s="1"/>
  <c r="H371" i="30"/>
  <c r="S371" i="30" s="1"/>
  <c r="H370" i="30"/>
  <c r="H379" i="30"/>
  <c r="S379" i="30" s="1"/>
  <c r="H375" i="30"/>
  <c r="S375" i="30" s="1"/>
  <c r="H374" i="30"/>
  <c r="S374" i="30" s="1"/>
  <c r="H377" i="30"/>
  <c r="H376" i="30"/>
  <c r="H378" i="30"/>
  <c r="H373" i="30"/>
  <c r="S373" i="30" s="1"/>
  <c r="H369" i="30"/>
  <c r="S369" i="30" s="1"/>
  <c r="H372" i="30"/>
  <c r="S372" i="30" s="1"/>
  <c r="F405" i="30"/>
  <c r="Q405" i="30" s="1"/>
  <c r="F406" i="30"/>
  <c r="Q406" i="30" s="1"/>
  <c r="F400" i="30"/>
  <c r="Q400" i="30" s="1"/>
  <c r="F404" i="30"/>
  <c r="Q404" i="30" s="1"/>
  <c r="F409" i="30"/>
  <c r="Q409" i="30" s="1"/>
  <c r="F410" i="30"/>
  <c r="Q410" i="30" s="1"/>
  <c r="F408" i="30"/>
  <c r="Q408" i="30" s="1"/>
  <c r="F403" i="30"/>
  <c r="Q403" i="30" s="1"/>
  <c r="F401" i="30"/>
  <c r="Q401" i="30" s="1"/>
  <c r="F402" i="30"/>
  <c r="Q402" i="30" s="1"/>
  <c r="F407" i="30"/>
  <c r="Q407" i="30" s="1"/>
  <c r="J401" i="30"/>
  <c r="U401" i="30" s="1"/>
  <c r="J408" i="30"/>
  <c r="U408" i="30" s="1"/>
  <c r="J407" i="30"/>
  <c r="U407" i="30" s="1"/>
  <c r="J409" i="30"/>
  <c r="J404" i="30"/>
  <c r="U404" i="30" s="1"/>
  <c r="J403" i="30"/>
  <c r="U403" i="30" s="1"/>
  <c r="J406" i="30"/>
  <c r="U406" i="30" s="1"/>
  <c r="J400" i="30"/>
  <c r="J410" i="30"/>
  <c r="J402" i="30"/>
  <c r="J405" i="30"/>
  <c r="U405" i="30" s="1"/>
  <c r="H419" i="30"/>
  <c r="H414" i="30"/>
  <c r="S414" i="30" s="1"/>
  <c r="H413" i="30"/>
  <c r="S413" i="30" s="1"/>
  <c r="H416" i="30"/>
  <c r="S416" i="30" s="1"/>
  <c r="H412" i="30"/>
  <c r="H415" i="30"/>
  <c r="S415" i="30" s="1"/>
  <c r="H411" i="30"/>
  <c r="S411" i="30" s="1"/>
  <c r="H421" i="30"/>
  <c r="S421" i="30" s="1"/>
  <c r="H418" i="30"/>
  <c r="H417" i="30"/>
  <c r="H420" i="30"/>
  <c r="P456" i="30"/>
  <c r="I458" i="30"/>
  <c r="I453" i="30"/>
  <c r="T453" i="30" s="1"/>
  <c r="I452" i="30"/>
  <c r="T452" i="30" s="1"/>
  <c r="I454" i="30"/>
  <c r="T454" i="30" s="1"/>
  <c r="I461" i="30"/>
  <c r="I460" i="30"/>
  <c r="I455" i="30"/>
  <c r="T455" i="30" s="1"/>
  <c r="I456" i="30"/>
  <c r="T456" i="30" s="1"/>
  <c r="I457" i="30"/>
  <c r="I459" i="30"/>
  <c r="I462" i="30"/>
  <c r="G471" i="30"/>
  <c r="R471" i="30" s="1"/>
  <c r="G470" i="30"/>
  <c r="R470" i="30" s="1"/>
  <c r="G473" i="30"/>
  <c r="R473" i="30" s="1"/>
  <c r="G469" i="30"/>
  <c r="G472" i="30"/>
  <c r="R472" i="30" s="1"/>
  <c r="G467" i="30"/>
  <c r="G466" i="30"/>
  <c r="R466" i="30" s="1"/>
  <c r="G468" i="30"/>
  <c r="R468" i="30" s="1"/>
  <c r="G463" i="30"/>
  <c r="R463" i="30" s="1"/>
  <c r="G464" i="30"/>
  <c r="G465" i="30"/>
  <c r="E488" i="30"/>
  <c r="P488" i="30" s="1"/>
  <c r="E484" i="30"/>
  <c r="P484" i="30" s="1"/>
  <c r="P504" i="30"/>
  <c r="I511" i="30"/>
  <c r="T511" i="30" s="1"/>
  <c r="I509" i="30"/>
  <c r="T509" i="30" s="1"/>
  <c r="I503" i="30"/>
  <c r="I501" i="30"/>
  <c r="I508" i="30"/>
  <c r="T508" i="30" s="1"/>
  <c r="I507" i="30"/>
  <c r="T507" i="30" s="1"/>
  <c r="I510" i="30"/>
  <c r="T510" i="30" s="1"/>
  <c r="I505" i="30"/>
  <c r="I502" i="30"/>
  <c r="I506" i="30"/>
  <c r="I504" i="30"/>
  <c r="T504" i="30" s="1"/>
  <c r="G513" i="30"/>
  <c r="R513" i="30" s="1"/>
  <c r="G517" i="30"/>
  <c r="R517" i="30" s="1"/>
  <c r="G516" i="30"/>
  <c r="R516" i="30" s="1"/>
  <c r="G522" i="30"/>
  <c r="R522" i="30" s="1"/>
  <c r="G521" i="30"/>
  <c r="G512" i="30"/>
  <c r="G519" i="30"/>
  <c r="R519" i="30" s="1"/>
  <c r="G518" i="30"/>
  <c r="R518" i="30" s="1"/>
  <c r="G515" i="30"/>
  <c r="G514" i="30"/>
  <c r="G520" i="30"/>
  <c r="F530" i="30"/>
  <c r="Q530" i="30" s="1"/>
  <c r="F524" i="30"/>
  <c r="Q524" i="30" s="1"/>
  <c r="F525" i="30"/>
  <c r="Q525" i="30" s="1"/>
  <c r="F528" i="30"/>
  <c r="Q528" i="30" s="1"/>
  <c r="F527" i="30"/>
  <c r="Q527" i="30" s="1"/>
  <c r="F523" i="30"/>
  <c r="Q523" i="30" s="1"/>
  <c r="F529" i="30"/>
  <c r="Q529" i="30" s="1"/>
  <c r="F526" i="30"/>
  <c r="Q526" i="30" s="1"/>
  <c r="F531" i="30"/>
  <c r="Q531" i="30" s="1"/>
  <c r="J526" i="30"/>
  <c r="J523" i="30"/>
  <c r="J530" i="30"/>
  <c r="J528" i="30"/>
  <c r="U528" i="30" s="1"/>
  <c r="J527" i="30"/>
  <c r="U527" i="30" s="1"/>
  <c r="J529" i="30"/>
  <c r="U529" i="30" s="1"/>
  <c r="J524" i="30"/>
  <c r="J525" i="30"/>
  <c r="U525" i="30" s="1"/>
  <c r="J531" i="30"/>
  <c r="J534" i="30"/>
  <c r="U534" i="30" s="1"/>
  <c r="J538" i="30"/>
  <c r="U538" i="30" s="1"/>
  <c r="J537" i="30"/>
  <c r="U537" i="30" s="1"/>
  <c r="J532" i="30"/>
  <c r="J533" i="30"/>
  <c r="U533" i="30" s="1"/>
  <c r="J539" i="30"/>
  <c r="J536" i="30"/>
  <c r="U536" i="30" s="1"/>
  <c r="J535" i="30"/>
  <c r="U535" i="30" s="1"/>
  <c r="H540" i="30"/>
  <c r="S540" i="30" s="1"/>
  <c r="H546" i="30"/>
  <c r="H544" i="30"/>
  <c r="S544" i="30" s="1"/>
  <c r="H547" i="30"/>
  <c r="H542" i="30"/>
  <c r="S542" i="30" s="1"/>
  <c r="H541" i="30"/>
  <c r="S541" i="30" s="1"/>
  <c r="H543" i="30"/>
  <c r="S543" i="30" s="1"/>
  <c r="H549" i="30"/>
  <c r="H545" i="30"/>
  <c r="S545" i="30" s="1"/>
  <c r="H548" i="30"/>
  <c r="I579" i="30"/>
  <c r="I580" i="30"/>
  <c r="T580" i="30" s="1"/>
  <c r="I585" i="30"/>
  <c r="T585" i="30" s="1"/>
  <c r="I584" i="30"/>
  <c r="T584" i="30" s="1"/>
  <c r="I583" i="30"/>
  <c r="T583" i="30" s="1"/>
  <c r="I581" i="30"/>
  <c r="I582" i="30"/>
  <c r="T582" i="30" s="1"/>
  <c r="G593" i="30"/>
  <c r="R593" i="30" s="1"/>
  <c r="G596" i="30"/>
  <c r="R596" i="30" s="1"/>
  <c r="G591" i="30"/>
  <c r="G586" i="30"/>
  <c r="G592" i="30"/>
  <c r="G587" i="30"/>
  <c r="R587" i="30" s="1"/>
  <c r="G589" i="30"/>
  <c r="R589" i="30" s="1"/>
  <c r="G588" i="30"/>
  <c r="R588" i="30" s="1"/>
  <c r="G594" i="30"/>
  <c r="R594" i="30" s="1"/>
  <c r="G590" i="30"/>
  <c r="R590" i="30" s="1"/>
  <c r="G595" i="30"/>
  <c r="P600" i="30"/>
  <c r="I607" i="30"/>
  <c r="T607" i="30" s="1"/>
  <c r="I605" i="30"/>
  <c r="T605" i="30" s="1"/>
  <c r="I600" i="30"/>
  <c r="I603" i="30"/>
  <c r="T603" i="30" s="1"/>
  <c r="I606" i="30"/>
  <c r="I601" i="30"/>
  <c r="T601" i="30" s="1"/>
  <c r="I599" i="30"/>
  <c r="I602" i="30"/>
  <c r="T602" i="30" s="1"/>
  <c r="I597" i="30"/>
  <c r="T597" i="30" s="1"/>
  <c r="I598" i="30"/>
  <c r="T598" i="30" s="1"/>
  <c r="I604" i="30"/>
  <c r="E568" i="30"/>
  <c r="P568" i="30" s="1"/>
  <c r="E576" i="30"/>
  <c r="P576" i="30" s="1"/>
  <c r="G444" i="30"/>
  <c r="G451" i="30"/>
  <c r="G450" i="30"/>
  <c r="G447" i="30"/>
  <c r="G446" i="30"/>
  <c r="R446" i="30" s="1"/>
  <c r="G445" i="30"/>
  <c r="R445" i="30" s="1"/>
  <c r="G448" i="30"/>
  <c r="R448" i="30" s="1"/>
  <c r="G449" i="30"/>
  <c r="R449" i="30" s="1"/>
  <c r="G443" i="30"/>
  <c r="R443" i="30" s="1"/>
  <c r="I615" i="30"/>
  <c r="I623" i="30"/>
  <c r="T623" i="30" s="1"/>
  <c r="I618" i="30"/>
  <c r="T618" i="30" s="1"/>
  <c r="I621" i="30"/>
  <c r="T621" i="30" s="1"/>
  <c r="I620" i="30"/>
  <c r="I622" i="30"/>
  <c r="I617" i="30"/>
  <c r="I624" i="30"/>
  <c r="T624" i="30" s="1"/>
  <c r="I619" i="30"/>
  <c r="I616" i="30"/>
  <c r="T616" i="30" s="1"/>
  <c r="I614" i="30"/>
  <c r="T614" i="30" s="1"/>
  <c r="H552" i="30"/>
  <c r="S552" i="30" s="1"/>
  <c r="H555" i="30"/>
  <c r="H550" i="30"/>
  <c r="H556" i="30"/>
  <c r="S556" i="30" s="1"/>
  <c r="H551" i="30"/>
  <c r="S551" i="30" s="1"/>
  <c r="H557" i="30"/>
  <c r="H553" i="30"/>
  <c r="H558" i="30"/>
  <c r="H554" i="30"/>
  <c r="S554" i="30" s="1"/>
  <c r="G577" i="30"/>
  <c r="R577" i="30" s="1"/>
  <c r="G575" i="30"/>
  <c r="G576" i="30"/>
  <c r="R576" i="30" s="1"/>
  <c r="G571" i="30"/>
  <c r="R571" i="30" s="1"/>
  <c r="G570" i="30"/>
  <c r="G574" i="30"/>
  <c r="R574" i="30" s="1"/>
  <c r="G569" i="30"/>
  <c r="R569" i="30" s="1"/>
  <c r="G572" i="30"/>
  <c r="R572" i="30" s="1"/>
  <c r="G568" i="30"/>
  <c r="G573" i="30"/>
  <c r="G578" i="30"/>
  <c r="F493" i="30"/>
  <c r="Q493" i="30" s="1"/>
  <c r="F491" i="30"/>
  <c r="Q491" i="30" s="1"/>
  <c r="F488" i="30"/>
  <c r="Q488" i="30" s="1"/>
  <c r="F486" i="30"/>
  <c r="Q486" i="30" s="1"/>
  <c r="F485" i="30"/>
  <c r="Q485" i="30" s="1"/>
  <c r="F490" i="30"/>
  <c r="Q490" i="30" s="1"/>
  <c r="F489" i="30"/>
  <c r="Q489" i="30" s="1"/>
  <c r="F484" i="30"/>
  <c r="Q484" i="30" s="1"/>
  <c r="F483" i="30"/>
  <c r="Q483" i="30" s="1"/>
  <c r="F492" i="30"/>
  <c r="Q492" i="30" s="1"/>
  <c r="F487" i="30"/>
  <c r="Q487" i="30" s="1"/>
  <c r="J79" i="32"/>
  <c r="J492" i="30"/>
  <c r="U492" i="30" s="1"/>
  <c r="J491" i="30"/>
  <c r="U491" i="30" s="1"/>
  <c r="J490" i="30"/>
  <c r="U490" i="30" s="1"/>
  <c r="J493" i="30"/>
  <c r="U493" i="30" s="1"/>
  <c r="J488" i="30"/>
  <c r="U488" i="30" s="1"/>
  <c r="J487" i="30"/>
  <c r="J489" i="30"/>
  <c r="U489" i="30" s="1"/>
  <c r="J484" i="30"/>
  <c r="U484" i="30" s="1"/>
  <c r="J483" i="30"/>
  <c r="U483" i="30" s="1"/>
  <c r="J485" i="30"/>
  <c r="J486" i="30"/>
  <c r="C10" i="24"/>
  <c r="C11" i="24" s="1"/>
  <c r="C12" i="24" s="1"/>
  <c r="C13" i="24" s="1"/>
  <c r="C14" i="24" s="1"/>
  <c r="K135" i="30"/>
  <c r="V135" i="30" s="1"/>
  <c r="K129" i="30"/>
  <c r="V129" i="30" s="1"/>
  <c r="K126" i="30"/>
  <c r="V126" i="30" s="1"/>
  <c r="K131" i="30"/>
  <c r="K132" i="30"/>
  <c r="V132" i="30" s="1"/>
  <c r="K128" i="30"/>
  <c r="K127" i="30"/>
  <c r="V127" i="30" s="1"/>
  <c r="K125" i="30"/>
  <c r="K133" i="30"/>
  <c r="V133" i="30" s="1"/>
  <c r="K134" i="30"/>
  <c r="K130" i="30"/>
  <c r="L33" i="32"/>
  <c r="K221" i="30"/>
  <c r="V221" i="30" s="1"/>
  <c r="K216" i="30"/>
  <c r="V216" i="30" s="1"/>
  <c r="K215" i="30"/>
  <c r="V215" i="30" s="1"/>
  <c r="K218" i="30"/>
  <c r="K217" i="30"/>
  <c r="V217" i="30" s="1"/>
  <c r="K223" i="30"/>
  <c r="K222" i="30"/>
  <c r="V222" i="30" s="1"/>
  <c r="K220" i="30"/>
  <c r="K219" i="30"/>
  <c r="K613" i="30"/>
  <c r="K609" i="30"/>
  <c r="K608" i="30"/>
  <c r="K611" i="30"/>
  <c r="V611" i="30" s="1"/>
  <c r="K610" i="30"/>
  <c r="V610" i="30" s="1"/>
  <c r="K612" i="30"/>
  <c r="K292" i="30"/>
  <c r="K290" i="30"/>
  <c r="K289" i="30"/>
  <c r="K285" i="30"/>
  <c r="V285" i="30" s="1"/>
  <c r="K286" i="30"/>
  <c r="K293" i="30"/>
  <c r="V293" i="30" s="1"/>
  <c r="K287" i="30"/>
  <c r="K291" i="30"/>
  <c r="K294" i="30"/>
  <c r="V294" i="30" s="1"/>
  <c r="K284" i="30"/>
  <c r="V284" i="30" s="1"/>
  <c r="K288" i="30"/>
  <c r="V288" i="30" s="1"/>
  <c r="K360" i="30"/>
  <c r="V360" i="30" s="1"/>
  <c r="K359" i="30"/>
  <c r="K368" i="30"/>
  <c r="V368" i="30" s="1"/>
  <c r="K364" i="30"/>
  <c r="K367" i="30"/>
  <c r="V367" i="30" s="1"/>
  <c r="K363" i="30"/>
  <c r="K361" i="30"/>
  <c r="K366" i="30"/>
  <c r="K362" i="30"/>
  <c r="K365" i="30"/>
  <c r="V365" i="30" s="1"/>
  <c r="K358" i="30"/>
  <c r="V358" i="30" s="1"/>
  <c r="K419" i="30"/>
  <c r="V419" i="30" s="1"/>
  <c r="K418" i="30"/>
  <c r="V418" i="30" s="1"/>
  <c r="K420" i="30"/>
  <c r="K415" i="30"/>
  <c r="K414" i="30"/>
  <c r="K421" i="30"/>
  <c r="V421" i="30" s="1"/>
  <c r="K416" i="30"/>
  <c r="K411" i="30"/>
  <c r="V411" i="30" s="1"/>
  <c r="K412" i="30"/>
  <c r="K413" i="30"/>
  <c r="K417" i="30"/>
  <c r="K509" i="30"/>
  <c r="V509" i="30" s="1"/>
  <c r="K505" i="30"/>
  <c r="V505" i="30" s="1"/>
  <c r="K507" i="30"/>
  <c r="V507" i="30" s="1"/>
  <c r="K501" i="30"/>
  <c r="K506" i="30"/>
  <c r="V506" i="30" s="1"/>
  <c r="K508" i="30"/>
  <c r="K503" i="30"/>
  <c r="K510" i="30"/>
  <c r="K504" i="30"/>
  <c r="V504" i="30" s="1"/>
  <c r="K511" i="30"/>
  <c r="K502" i="30"/>
  <c r="K541" i="30"/>
  <c r="K549" i="30"/>
  <c r="V549" i="30" s="1"/>
  <c r="K545" i="30"/>
  <c r="V545" i="30" s="1"/>
  <c r="K544" i="30"/>
  <c r="V544" i="30" s="1"/>
  <c r="K540" i="30"/>
  <c r="K547" i="30"/>
  <c r="V547" i="30" s="1"/>
  <c r="K543" i="30"/>
  <c r="K542" i="30"/>
  <c r="V542" i="30" s="1"/>
  <c r="K548" i="30"/>
  <c r="K546" i="30"/>
  <c r="V91" i="36"/>
  <c r="P49" i="30"/>
  <c r="E109" i="30"/>
  <c r="P109" i="30" s="1"/>
  <c r="E165" i="30"/>
  <c r="P165" i="30" s="1"/>
  <c r="P221" i="30"/>
  <c r="P261" i="30"/>
  <c r="E309" i="30"/>
  <c r="P309" i="30" s="1"/>
  <c r="P349" i="30"/>
  <c r="E405" i="30"/>
  <c r="P405" i="30" s="1"/>
  <c r="E505" i="30"/>
  <c r="P505" i="30" s="1"/>
  <c r="P557" i="30"/>
  <c r="E597" i="30"/>
  <c r="P597" i="30" s="1"/>
  <c r="P697" i="30"/>
  <c r="P749" i="30"/>
  <c r="P805" i="30"/>
  <c r="P857" i="30"/>
  <c r="P22" i="30"/>
  <c r="E38" i="30"/>
  <c r="P38" i="30" s="1"/>
  <c r="E54" i="30"/>
  <c r="P54" i="30" s="1"/>
  <c r="E70" i="30"/>
  <c r="P70" i="30" s="1"/>
  <c r="P86" i="30"/>
  <c r="P102" i="30"/>
  <c r="E118" i="30"/>
  <c r="P118" i="30" s="1"/>
  <c r="E134" i="30"/>
  <c r="P134" i="30" s="1"/>
  <c r="P150" i="30"/>
  <c r="E166" i="30"/>
  <c r="P166" i="30" s="1"/>
  <c r="P182" i="30"/>
  <c r="E198" i="30"/>
  <c r="P198" i="30" s="1"/>
  <c r="P214" i="30"/>
  <c r="P230" i="30"/>
  <c r="P246" i="30"/>
  <c r="P262" i="30"/>
  <c r="E278" i="30"/>
  <c r="P278" i="30" s="1"/>
  <c r="E294" i="30"/>
  <c r="P294" i="30" s="1"/>
  <c r="E310" i="30"/>
  <c r="P310" i="30" s="1"/>
  <c r="P326" i="30"/>
  <c r="E342" i="30"/>
  <c r="P342" i="30" s="1"/>
  <c r="E358" i="30"/>
  <c r="P358" i="30" s="1"/>
  <c r="E374" i="30"/>
  <c r="P374" i="30" s="1"/>
  <c r="P390" i="30"/>
  <c r="E406" i="30"/>
  <c r="P406" i="30" s="1"/>
  <c r="E422" i="30"/>
  <c r="P422" i="30" s="1"/>
  <c r="P438" i="30"/>
  <c r="E454" i="30"/>
  <c r="P454" i="30" s="1"/>
  <c r="E470" i="30"/>
  <c r="P470" i="30" s="1"/>
  <c r="E486" i="30"/>
  <c r="P486" i="30" s="1"/>
  <c r="E502" i="30"/>
  <c r="P502" i="30" s="1"/>
  <c r="E518" i="30"/>
  <c r="P518" i="30" s="1"/>
  <c r="P534" i="30"/>
  <c r="P550" i="30"/>
  <c r="E598" i="30"/>
  <c r="P598" i="30" s="1"/>
  <c r="E614" i="30"/>
  <c r="P614" i="30" s="1"/>
  <c r="P630" i="30"/>
  <c r="P662" i="30"/>
  <c r="P678" i="30"/>
  <c r="P694" i="30"/>
  <c r="P710" i="30"/>
  <c r="P726" i="30"/>
  <c r="P742" i="30"/>
  <c r="P758" i="30"/>
  <c r="P774" i="30"/>
  <c r="P790" i="30"/>
  <c r="P806" i="30"/>
  <c r="P822" i="30"/>
  <c r="P838" i="30"/>
  <c r="P858" i="30"/>
  <c r="E53" i="30"/>
  <c r="P53" i="30" s="1"/>
  <c r="P101" i="30"/>
  <c r="P149" i="30"/>
  <c r="E197" i="30"/>
  <c r="P197" i="30" s="1"/>
  <c r="E241" i="30"/>
  <c r="P241" i="30" s="1"/>
  <c r="E289" i="30"/>
  <c r="P289" i="30" s="1"/>
  <c r="P333" i="30"/>
  <c r="P381" i="30"/>
  <c r="E429" i="30"/>
  <c r="P429" i="30" s="1"/>
  <c r="E473" i="30"/>
  <c r="P473" i="30" s="1"/>
  <c r="E521" i="30"/>
  <c r="P521" i="30" s="1"/>
  <c r="P613" i="30"/>
  <c r="P657" i="30"/>
  <c r="P705" i="30"/>
  <c r="P745" i="30"/>
  <c r="P793" i="30"/>
  <c r="P837" i="30"/>
  <c r="P19" i="30"/>
  <c r="E35" i="30"/>
  <c r="P35" i="30" s="1"/>
  <c r="P51" i="30"/>
  <c r="E67" i="30"/>
  <c r="P67" i="30" s="1"/>
  <c r="E83" i="30"/>
  <c r="P83" i="30" s="1"/>
  <c r="P99" i="30"/>
  <c r="E115" i="30"/>
  <c r="P115" i="30" s="1"/>
  <c r="E131" i="30"/>
  <c r="P131" i="30" s="1"/>
  <c r="P147" i="30"/>
  <c r="E163" i="30"/>
  <c r="P163" i="30" s="1"/>
  <c r="P179" i="30"/>
  <c r="E195" i="30"/>
  <c r="P195" i="30" s="1"/>
  <c r="P211" i="30"/>
  <c r="P227" i="30"/>
  <c r="P243" i="30"/>
  <c r="P259" i="30"/>
  <c r="E275" i="30"/>
  <c r="P275" i="30" s="1"/>
  <c r="E291" i="30"/>
  <c r="P291" i="30" s="1"/>
  <c r="E307" i="30"/>
  <c r="P307" i="30" s="1"/>
  <c r="P323" i="30"/>
  <c r="P339" i="30"/>
  <c r="P355" i="30"/>
  <c r="E371" i="30"/>
  <c r="P371" i="30" s="1"/>
  <c r="P387" i="30"/>
  <c r="E403" i="30"/>
  <c r="P403" i="30" s="1"/>
  <c r="E419" i="30"/>
  <c r="P419" i="30" s="1"/>
  <c r="P435" i="30"/>
  <c r="E467" i="30"/>
  <c r="P467" i="30" s="1"/>
  <c r="E483" i="30"/>
  <c r="P483" i="30" s="1"/>
  <c r="P499" i="30"/>
  <c r="E515" i="30"/>
  <c r="P515" i="30" s="1"/>
  <c r="P531" i="30"/>
  <c r="E595" i="30"/>
  <c r="P595" i="30" s="1"/>
  <c r="P611" i="30"/>
  <c r="P627" i="30"/>
  <c r="P659" i="30"/>
  <c r="P675" i="30"/>
  <c r="P691" i="30"/>
  <c r="P707" i="30"/>
  <c r="P723" i="30"/>
  <c r="P739" i="30"/>
  <c r="P755" i="30"/>
  <c r="P771" i="30"/>
  <c r="P787" i="30"/>
  <c r="P803" i="30"/>
  <c r="P819" i="30"/>
  <c r="P835" i="30"/>
  <c r="P854" i="30"/>
  <c r="P45" i="30"/>
  <c r="E77" i="30"/>
  <c r="P77" i="30" s="1"/>
  <c r="E129" i="30"/>
  <c r="P129" i="30" s="1"/>
  <c r="E169" i="30"/>
  <c r="P169" i="30" s="1"/>
  <c r="P213" i="30"/>
  <c r="P265" i="30"/>
  <c r="P321" i="30"/>
  <c r="E373" i="30"/>
  <c r="P373" i="30" s="1"/>
  <c r="E421" i="30"/>
  <c r="P421" i="30" s="1"/>
  <c r="E465" i="30"/>
  <c r="P465" i="30" s="1"/>
  <c r="E513" i="30"/>
  <c r="P513" i="30" s="1"/>
  <c r="E569" i="30"/>
  <c r="P569" i="30" s="1"/>
  <c r="E617" i="30"/>
  <c r="P617" i="30" s="1"/>
  <c r="P661" i="30"/>
  <c r="P44" i="30"/>
  <c r="E64" i="30"/>
  <c r="P64" i="30" s="1"/>
  <c r="E84" i="30"/>
  <c r="P84" i="30" s="1"/>
  <c r="P100" i="30"/>
  <c r="E116" i="30"/>
  <c r="P116" i="30" s="1"/>
  <c r="E172" i="30"/>
  <c r="P172" i="30" s="1"/>
  <c r="E188" i="30"/>
  <c r="P188" i="30" s="1"/>
  <c r="P208" i="30"/>
  <c r="P224" i="30"/>
  <c r="P244" i="30"/>
  <c r="P260" i="30"/>
  <c r="E276" i="30"/>
  <c r="P276" i="30" s="1"/>
  <c r="P316" i="30"/>
  <c r="P332" i="30"/>
  <c r="P352" i="30"/>
  <c r="E372" i="30"/>
  <c r="P372" i="30" s="1"/>
  <c r="E412" i="30"/>
  <c r="P412" i="30" s="1"/>
  <c r="E432" i="30"/>
  <c r="P432" i="30" s="1"/>
  <c r="P476" i="30"/>
  <c r="P556" i="30"/>
  <c r="J198" i="30"/>
  <c r="U198" i="30" s="1"/>
  <c r="J199" i="30"/>
  <c r="J205" i="30"/>
  <c r="U205" i="30" s="1"/>
  <c r="J204" i="30"/>
  <c r="J203" i="30"/>
  <c r="U203" i="30" s="1"/>
  <c r="J201" i="30"/>
  <c r="U201" i="30" s="1"/>
  <c r="J200" i="30"/>
  <c r="U200" i="30" s="1"/>
  <c r="J197" i="30"/>
  <c r="U197" i="30" s="1"/>
  <c r="J202" i="30"/>
  <c r="U202" i="30" s="1"/>
  <c r="F114" i="30"/>
  <c r="Q114" i="30" s="1"/>
  <c r="F105" i="30"/>
  <c r="Q105" i="30" s="1"/>
  <c r="F112" i="30"/>
  <c r="Q112" i="30" s="1"/>
  <c r="F109" i="30"/>
  <c r="Q109" i="30" s="1"/>
  <c r="F106" i="30"/>
  <c r="Q106" i="30" s="1"/>
  <c r="F107" i="30"/>
  <c r="Q107" i="30" s="1"/>
  <c r="F113" i="30"/>
  <c r="Q113" i="30" s="1"/>
  <c r="F110" i="30"/>
  <c r="Q110" i="30" s="1"/>
  <c r="F111" i="30"/>
  <c r="Q111" i="30" s="1"/>
  <c r="F108" i="30"/>
  <c r="Q108" i="30" s="1"/>
  <c r="I159" i="30"/>
  <c r="T159" i="30" s="1"/>
  <c r="I160" i="30"/>
  <c r="T160" i="30" s="1"/>
  <c r="I165" i="30"/>
  <c r="I166" i="30"/>
  <c r="T166" i="30" s="1"/>
  <c r="I162" i="30"/>
  <c r="I161" i="30"/>
  <c r="T161" i="30" s="1"/>
  <c r="I164" i="30"/>
  <c r="I158" i="30"/>
  <c r="T158" i="30" s="1"/>
  <c r="I157" i="30"/>
  <c r="I156" i="30"/>
  <c r="I163" i="30"/>
  <c r="T163" i="30" s="1"/>
  <c r="H216" i="30"/>
  <c r="S216" i="30" s="1"/>
  <c r="H223" i="30"/>
  <c r="S223" i="30" s="1"/>
  <c r="H222" i="30"/>
  <c r="H219" i="30"/>
  <c r="H218" i="30"/>
  <c r="S218" i="30" s="1"/>
  <c r="H217" i="30"/>
  <c r="H221" i="30"/>
  <c r="S221" i="30" s="1"/>
  <c r="H215" i="30"/>
  <c r="H220" i="30"/>
  <c r="S220" i="30" s="1"/>
  <c r="AC402" i="30"/>
  <c r="AD402" i="30" s="1"/>
  <c r="G61" i="31"/>
  <c r="AC506" i="30"/>
  <c r="AD506" i="30" s="1"/>
  <c r="H200" i="30"/>
  <c r="S200" i="30" s="1"/>
  <c r="H197" i="30"/>
  <c r="S197" i="30" s="1"/>
  <c r="H205" i="30"/>
  <c r="S205" i="30" s="1"/>
  <c r="H203" i="30"/>
  <c r="H202" i="30"/>
  <c r="S202" i="30" s="1"/>
  <c r="H201" i="30"/>
  <c r="H199" i="30"/>
  <c r="S199" i="30" s="1"/>
  <c r="H198" i="30"/>
  <c r="H204" i="30"/>
  <c r="S204" i="30" s="1"/>
  <c r="H67" i="30"/>
  <c r="H66" i="30"/>
  <c r="H69" i="30"/>
  <c r="S69" i="30" s="1"/>
  <c r="H73" i="30"/>
  <c r="S73" i="30" s="1"/>
  <c r="H72" i="30"/>
  <c r="S72" i="30" s="1"/>
  <c r="H65" i="30"/>
  <c r="S65" i="30" s="1"/>
  <c r="H64" i="30"/>
  <c r="H68" i="30"/>
  <c r="H74" i="30"/>
  <c r="H71" i="30"/>
  <c r="S71" i="30" s="1"/>
  <c r="H70" i="30"/>
  <c r="F82" i="30"/>
  <c r="Q82" i="30" s="1"/>
  <c r="F75" i="30"/>
  <c r="Q75" i="30" s="1"/>
  <c r="F76" i="30"/>
  <c r="Q76" i="30" s="1"/>
  <c r="F81" i="30"/>
  <c r="Q81" i="30" s="1"/>
  <c r="F77" i="30"/>
  <c r="Q77" i="30" s="1"/>
  <c r="F79" i="30"/>
  <c r="Q79" i="30" s="1"/>
  <c r="F85" i="30"/>
  <c r="Q85" i="30" s="1"/>
  <c r="F80" i="30"/>
  <c r="Q80" i="30" s="1"/>
  <c r="F78" i="30"/>
  <c r="Q78" i="30" s="1"/>
  <c r="F83" i="30"/>
  <c r="Q83" i="30" s="1"/>
  <c r="F84" i="30"/>
  <c r="Q84" i="30" s="1"/>
  <c r="J81" i="30"/>
  <c r="J80" i="30"/>
  <c r="U80" i="30" s="1"/>
  <c r="J83" i="30"/>
  <c r="J76" i="30"/>
  <c r="J79" i="30"/>
  <c r="J77" i="30"/>
  <c r="U77" i="30" s="1"/>
  <c r="J75" i="30"/>
  <c r="U75" i="30" s="1"/>
  <c r="J82" i="30"/>
  <c r="U82" i="30" s="1"/>
  <c r="J78" i="30"/>
  <c r="J84" i="30"/>
  <c r="U84" i="30" s="1"/>
  <c r="J85" i="30"/>
  <c r="I90" i="30"/>
  <c r="T90" i="30" s="1"/>
  <c r="I89" i="30"/>
  <c r="I86" i="30"/>
  <c r="T86" i="30" s="1"/>
  <c r="I92" i="30"/>
  <c r="I91" i="30"/>
  <c r="T91" i="30" s="1"/>
  <c r="I93" i="30"/>
  <c r="T93" i="30" s="1"/>
  <c r="I94" i="30"/>
  <c r="T94" i="30" s="1"/>
  <c r="I87" i="30"/>
  <c r="T87" i="30" s="1"/>
  <c r="I88" i="30"/>
  <c r="T88" i="30" s="1"/>
  <c r="I127" i="30"/>
  <c r="I134" i="30"/>
  <c r="T134" i="30" s="1"/>
  <c r="I133" i="30"/>
  <c r="T133" i="30" s="1"/>
  <c r="I132" i="30"/>
  <c r="T132" i="30" s="1"/>
  <c r="I130" i="30"/>
  <c r="I129" i="30"/>
  <c r="T129" i="30" s="1"/>
  <c r="I131" i="30"/>
  <c r="T131" i="30" s="1"/>
  <c r="I126" i="30"/>
  <c r="T126" i="30" s="1"/>
  <c r="I135" i="30"/>
  <c r="I125" i="30"/>
  <c r="T125" i="30" s="1"/>
  <c r="I128" i="30"/>
  <c r="T128" i="30" s="1"/>
  <c r="G161" i="30"/>
  <c r="R161" i="30" s="1"/>
  <c r="G156" i="30"/>
  <c r="G157" i="30"/>
  <c r="R157" i="30" s="1"/>
  <c r="G164" i="30"/>
  <c r="G163" i="30"/>
  <c r="R163" i="30" s="1"/>
  <c r="G158" i="30"/>
  <c r="G162" i="30"/>
  <c r="R162" i="30" s="1"/>
  <c r="G159" i="30"/>
  <c r="R159" i="30" s="1"/>
  <c r="G166" i="30"/>
  <c r="G165" i="30"/>
  <c r="R165" i="30" s="1"/>
  <c r="G160" i="30"/>
  <c r="R160" i="30" s="1"/>
  <c r="I175" i="30"/>
  <c r="T175" i="30" s="1"/>
  <c r="I170" i="30"/>
  <c r="T170" i="30" s="1"/>
  <c r="I169" i="30"/>
  <c r="I168" i="30"/>
  <c r="T168" i="30" s="1"/>
  <c r="I176" i="30"/>
  <c r="I171" i="30"/>
  <c r="T171" i="30" s="1"/>
  <c r="I167" i="30"/>
  <c r="I177" i="30"/>
  <c r="T177" i="30" s="1"/>
  <c r="I172" i="30"/>
  <c r="T172" i="30" s="1"/>
  <c r="I173" i="30"/>
  <c r="I174" i="30"/>
  <c r="T174" i="30" s="1"/>
  <c r="F218" i="30"/>
  <c r="Q218" i="30" s="1"/>
  <c r="F220" i="30"/>
  <c r="Q220" i="30" s="1"/>
  <c r="F217" i="30"/>
  <c r="Q217" i="30" s="1"/>
  <c r="F219" i="30"/>
  <c r="Q219" i="30" s="1"/>
  <c r="F215" i="30"/>
  <c r="Q215" i="30" s="1"/>
  <c r="F222" i="30"/>
  <c r="Q222" i="30" s="1"/>
  <c r="F221" i="30"/>
  <c r="Q221" i="30" s="1"/>
  <c r="F223" i="30"/>
  <c r="Q223" i="30" s="1"/>
  <c r="F216" i="30"/>
  <c r="Q216" i="30" s="1"/>
  <c r="J219" i="30"/>
  <c r="U219" i="30" s="1"/>
  <c r="J221" i="30"/>
  <c r="U221" i="30" s="1"/>
  <c r="J220" i="30"/>
  <c r="U220" i="30" s="1"/>
  <c r="J223" i="30"/>
  <c r="U223" i="30" s="1"/>
  <c r="J222" i="30"/>
  <c r="U222" i="30" s="1"/>
  <c r="J217" i="30"/>
  <c r="J216" i="30"/>
  <c r="J218" i="30"/>
  <c r="U218" i="30" s="1"/>
  <c r="J215" i="30"/>
  <c r="F277" i="30"/>
  <c r="Q277" i="30" s="1"/>
  <c r="F274" i="30"/>
  <c r="Q274" i="30" s="1"/>
  <c r="F276" i="30"/>
  <c r="Q276" i="30" s="1"/>
  <c r="F281" i="30"/>
  <c r="Q281" i="30" s="1"/>
  <c r="F278" i="30"/>
  <c r="Q278" i="30" s="1"/>
  <c r="F279" i="30"/>
  <c r="Q279" i="30" s="1"/>
  <c r="F280" i="30"/>
  <c r="Q280" i="30" s="1"/>
  <c r="F275" i="30"/>
  <c r="Q275" i="30" s="1"/>
  <c r="F283" i="30"/>
  <c r="Q283" i="30" s="1"/>
  <c r="F282" i="30"/>
  <c r="Q282" i="30" s="1"/>
  <c r="F273" i="30"/>
  <c r="Q273" i="30" s="1"/>
  <c r="J281" i="30"/>
  <c r="J283" i="30"/>
  <c r="U283" i="30" s="1"/>
  <c r="J282" i="30"/>
  <c r="J275" i="30"/>
  <c r="J273" i="30"/>
  <c r="J278" i="30"/>
  <c r="J279" i="30"/>
  <c r="U279" i="30" s="1"/>
  <c r="J274" i="30"/>
  <c r="U274" i="30" s="1"/>
  <c r="J276" i="30"/>
  <c r="U276" i="30" s="1"/>
  <c r="J277" i="30"/>
  <c r="U277" i="30" s="1"/>
  <c r="J280" i="30"/>
  <c r="H291" i="30"/>
  <c r="S291" i="30" s="1"/>
  <c r="H290" i="30"/>
  <c r="H285" i="30"/>
  <c r="S285" i="30" s="1"/>
  <c r="H288" i="30"/>
  <c r="H286" i="30"/>
  <c r="H287" i="30"/>
  <c r="H293" i="30"/>
  <c r="H284" i="30"/>
  <c r="S284" i="30" s="1"/>
  <c r="H292" i="30"/>
  <c r="S292" i="30" s="1"/>
  <c r="H294" i="30"/>
  <c r="S294" i="30" s="1"/>
  <c r="H289" i="30"/>
  <c r="S289" i="30" s="1"/>
  <c r="H299" i="30"/>
  <c r="H298" i="30"/>
  <c r="S298" i="30" s="1"/>
  <c r="H301" i="30"/>
  <c r="H295" i="30"/>
  <c r="S295" i="30" s="1"/>
  <c r="H302" i="30"/>
  <c r="H297" i="30"/>
  <c r="S297" i="30" s="1"/>
  <c r="H300" i="30"/>
  <c r="H296" i="30"/>
  <c r="G331" i="30"/>
  <c r="R331" i="30" s="1"/>
  <c r="G328" i="30"/>
  <c r="R328" i="30" s="1"/>
  <c r="G327" i="30"/>
  <c r="R327" i="30" s="1"/>
  <c r="G326" i="30"/>
  <c r="R326" i="30" s="1"/>
  <c r="G325" i="30"/>
  <c r="G329" i="30"/>
  <c r="R329" i="30" s="1"/>
  <c r="G324" i="30"/>
  <c r="G330" i="30"/>
  <c r="R330" i="30" s="1"/>
  <c r="G332" i="30"/>
  <c r="G336" i="30"/>
  <c r="R336" i="30" s="1"/>
  <c r="G333" i="30"/>
  <c r="G338" i="30"/>
  <c r="G335" i="30"/>
  <c r="R335" i="30" s="1"/>
  <c r="G334" i="30"/>
  <c r="R334" i="30" s="1"/>
  <c r="G337" i="30"/>
  <c r="G339" i="30"/>
  <c r="R339" i="30" s="1"/>
  <c r="I346" i="30"/>
  <c r="I345" i="30"/>
  <c r="T345" i="30" s="1"/>
  <c r="I342" i="30"/>
  <c r="I340" i="30"/>
  <c r="T340" i="30" s="1"/>
  <c r="I343" i="30"/>
  <c r="I348" i="30"/>
  <c r="T348" i="30" s="1"/>
  <c r="I347" i="30"/>
  <c r="I341" i="30"/>
  <c r="I344" i="30"/>
  <c r="T344" i="30" s="1"/>
  <c r="G364" i="30"/>
  <c r="R364" i="30" s="1"/>
  <c r="G363" i="30"/>
  <c r="R363" i="30" s="1"/>
  <c r="G360" i="30"/>
  <c r="R360" i="30" s="1"/>
  <c r="G358" i="30"/>
  <c r="G365" i="30"/>
  <c r="R365" i="30" s="1"/>
  <c r="G368" i="30"/>
  <c r="G367" i="30"/>
  <c r="R367" i="30" s="1"/>
  <c r="G366" i="30"/>
  <c r="G362" i="30"/>
  <c r="R362" i="30" s="1"/>
  <c r="G361" i="30"/>
  <c r="G359" i="30"/>
  <c r="I378" i="30"/>
  <c r="T378" i="30" s="1"/>
  <c r="I377" i="30"/>
  <c r="T377" i="30" s="1"/>
  <c r="I374" i="30"/>
  <c r="T374" i="30" s="1"/>
  <c r="I370" i="30"/>
  <c r="T370" i="30" s="1"/>
  <c r="I372" i="30"/>
  <c r="I369" i="30"/>
  <c r="T369" i="30" s="1"/>
  <c r="I379" i="30"/>
  <c r="I373" i="30"/>
  <c r="T373" i="30" s="1"/>
  <c r="I371" i="30"/>
  <c r="I375" i="30"/>
  <c r="T375" i="30" s="1"/>
  <c r="I376" i="30"/>
  <c r="G407" i="30"/>
  <c r="G406" i="30"/>
  <c r="R406" i="30" s="1"/>
  <c r="G409" i="30"/>
  <c r="R409" i="30" s="1"/>
  <c r="G405" i="30"/>
  <c r="G408" i="30"/>
  <c r="R408" i="30" s="1"/>
  <c r="G403" i="30"/>
  <c r="G402" i="30"/>
  <c r="G404" i="30"/>
  <c r="G400" i="30"/>
  <c r="R400" i="30" s="1"/>
  <c r="G410" i="30"/>
  <c r="G401" i="30"/>
  <c r="R401" i="30" s="1"/>
  <c r="I421" i="30"/>
  <c r="I420" i="30"/>
  <c r="T420" i="30" s="1"/>
  <c r="I419" i="30"/>
  <c r="T419" i="30" s="1"/>
  <c r="I417" i="30"/>
  <c r="T417" i="30" s="1"/>
  <c r="I416" i="30"/>
  <c r="T416" i="30" s="1"/>
  <c r="I418" i="30"/>
  <c r="T418" i="30" s="1"/>
  <c r="I413" i="30"/>
  <c r="I412" i="30"/>
  <c r="T412" i="30" s="1"/>
  <c r="I414" i="30"/>
  <c r="I415" i="30"/>
  <c r="T415" i="30" s="1"/>
  <c r="I411" i="30"/>
  <c r="F461" i="30"/>
  <c r="Q461" i="30" s="1"/>
  <c r="F459" i="30"/>
  <c r="Q459" i="30" s="1"/>
  <c r="F454" i="30"/>
  <c r="Q454" i="30" s="1"/>
  <c r="F456" i="30"/>
  <c r="Q456" i="30" s="1"/>
  <c r="F455" i="30"/>
  <c r="Q455" i="30" s="1"/>
  <c r="F453" i="30"/>
  <c r="Q453" i="30" s="1"/>
  <c r="F458" i="30"/>
  <c r="Q458" i="30" s="1"/>
  <c r="F460" i="30"/>
  <c r="Q460" i="30" s="1"/>
  <c r="F457" i="30"/>
  <c r="Q457" i="30" s="1"/>
  <c r="F462" i="30"/>
  <c r="Q462" i="30" s="1"/>
  <c r="F452" i="30"/>
  <c r="Q452" i="30" s="1"/>
  <c r="J460" i="30"/>
  <c r="J459" i="30"/>
  <c r="U459" i="30" s="1"/>
  <c r="J454" i="30"/>
  <c r="J461" i="30"/>
  <c r="U461" i="30" s="1"/>
  <c r="J456" i="30"/>
  <c r="U456" i="30" s="1"/>
  <c r="J455" i="30"/>
  <c r="U455" i="30" s="1"/>
  <c r="J457" i="30"/>
  <c r="U457" i="30" s="1"/>
  <c r="J452" i="30"/>
  <c r="U452" i="30" s="1"/>
  <c r="J462" i="30"/>
  <c r="J453" i="30"/>
  <c r="U453" i="30" s="1"/>
  <c r="J458" i="30"/>
  <c r="H467" i="30"/>
  <c r="S467" i="30" s="1"/>
  <c r="H463" i="30"/>
  <c r="H473" i="30"/>
  <c r="S473" i="30" s="1"/>
  <c r="H464" i="30"/>
  <c r="H470" i="30"/>
  <c r="S470" i="30" s="1"/>
  <c r="H469" i="30"/>
  <c r="S469" i="30" s="1"/>
  <c r="H466" i="30"/>
  <c r="S466" i="30" s="1"/>
  <c r="H468" i="30"/>
  <c r="S468" i="30" s="1"/>
  <c r="H471" i="30"/>
  <c r="S471" i="30" s="1"/>
  <c r="H465" i="30"/>
  <c r="H472" i="30"/>
  <c r="S472" i="30" s="1"/>
  <c r="H499" i="30"/>
  <c r="H494" i="30"/>
  <c r="S494" i="30" s="1"/>
  <c r="H495" i="30"/>
  <c r="H498" i="30"/>
  <c r="S498" i="30" s="1"/>
  <c r="H496" i="30"/>
  <c r="H497" i="30"/>
  <c r="H500" i="30"/>
  <c r="S500" i="30" s="1"/>
  <c r="F510" i="30"/>
  <c r="Q510" i="30" s="1"/>
  <c r="F503" i="30"/>
  <c r="Q503" i="30" s="1"/>
  <c r="F508" i="30"/>
  <c r="Q508" i="30" s="1"/>
  <c r="F507" i="30"/>
  <c r="Q507" i="30" s="1"/>
  <c r="F505" i="30"/>
  <c r="Q505" i="30" s="1"/>
  <c r="F511" i="30"/>
  <c r="Q511" i="30" s="1"/>
  <c r="F502" i="30"/>
  <c r="Q502" i="30" s="1"/>
  <c r="F501" i="30"/>
  <c r="Q501" i="30" s="1"/>
  <c r="F509" i="30"/>
  <c r="Q509" i="30" s="1"/>
  <c r="F506" i="30"/>
  <c r="Q506" i="30" s="1"/>
  <c r="F504" i="30"/>
  <c r="Q504" i="30" s="1"/>
  <c r="J510" i="30"/>
  <c r="U510" i="30" s="1"/>
  <c r="J505" i="30"/>
  <c r="U505" i="30" s="1"/>
  <c r="J507" i="30"/>
  <c r="U507" i="30" s="1"/>
  <c r="J508" i="30"/>
  <c r="J511" i="30"/>
  <c r="J509" i="30"/>
  <c r="U509" i="30" s="1"/>
  <c r="J502" i="30"/>
  <c r="J504" i="30"/>
  <c r="U504" i="30" s="1"/>
  <c r="J503" i="30"/>
  <c r="J501" i="30"/>
  <c r="U501" i="30" s="1"/>
  <c r="J506" i="30"/>
  <c r="H520" i="30"/>
  <c r="S520" i="30" s="1"/>
  <c r="H518" i="30"/>
  <c r="S518" i="30" s="1"/>
  <c r="H512" i="30"/>
  <c r="S512" i="30" s="1"/>
  <c r="H519" i="30"/>
  <c r="S519" i="30" s="1"/>
  <c r="H514" i="30"/>
  <c r="S514" i="30" s="1"/>
  <c r="H513" i="30"/>
  <c r="H517" i="30"/>
  <c r="S517" i="30" s="1"/>
  <c r="H516" i="30"/>
  <c r="H515" i="30"/>
  <c r="S515" i="30" s="1"/>
  <c r="H521" i="30"/>
  <c r="H522" i="30"/>
  <c r="S522" i="30" s="1"/>
  <c r="G529" i="30"/>
  <c r="G527" i="30"/>
  <c r="R527" i="30" s="1"/>
  <c r="G528" i="30"/>
  <c r="R528" i="30" s="1"/>
  <c r="G523" i="30"/>
  <c r="G525" i="30"/>
  <c r="R525" i="30" s="1"/>
  <c r="G524" i="30"/>
  <c r="R524" i="30" s="1"/>
  <c r="G530" i="30"/>
  <c r="G531" i="30"/>
  <c r="R531" i="30" s="1"/>
  <c r="G526" i="30"/>
  <c r="R526" i="30" s="1"/>
  <c r="G532" i="30"/>
  <c r="R532" i="30" s="1"/>
  <c r="G533" i="30"/>
  <c r="G539" i="30"/>
  <c r="G537" i="30"/>
  <c r="G535" i="30"/>
  <c r="G534" i="30"/>
  <c r="R534" i="30" s="1"/>
  <c r="G536" i="30"/>
  <c r="R536" i="30" s="1"/>
  <c r="G538" i="30"/>
  <c r="R538" i="30" s="1"/>
  <c r="E548" i="30"/>
  <c r="P548" i="30" s="1"/>
  <c r="E544" i="30"/>
  <c r="P544" i="30" s="1"/>
  <c r="I543" i="30"/>
  <c r="I546" i="30"/>
  <c r="I541" i="30"/>
  <c r="I547" i="30"/>
  <c r="I542" i="30"/>
  <c r="T542" i="30" s="1"/>
  <c r="I549" i="30"/>
  <c r="I548" i="30"/>
  <c r="I544" i="30"/>
  <c r="T544" i="30" s="1"/>
  <c r="I545" i="30"/>
  <c r="T545" i="30" s="1"/>
  <c r="I540" i="30"/>
  <c r="T540" i="30" s="1"/>
  <c r="J582" i="30"/>
  <c r="U582" i="30" s="1"/>
  <c r="J585" i="30"/>
  <c r="J580" i="30"/>
  <c r="J583" i="30"/>
  <c r="J581" i="30"/>
  <c r="U581" i="30" s="1"/>
  <c r="J584" i="30"/>
  <c r="J579" i="30"/>
  <c r="U579" i="30" s="1"/>
  <c r="H588" i="30"/>
  <c r="H587" i="30"/>
  <c r="H593" i="30"/>
  <c r="S593" i="30" s="1"/>
  <c r="H594" i="30"/>
  <c r="S594" i="30" s="1"/>
  <c r="H596" i="30"/>
  <c r="H595" i="30"/>
  <c r="S595" i="30" s="1"/>
  <c r="H590" i="30"/>
  <c r="H586" i="30"/>
  <c r="S586" i="30" s="1"/>
  <c r="H592" i="30"/>
  <c r="H591" i="30"/>
  <c r="S591" i="30" s="1"/>
  <c r="H589" i="30"/>
  <c r="F607" i="30"/>
  <c r="Q607" i="30" s="1"/>
  <c r="F598" i="30"/>
  <c r="Q598" i="30" s="1"/>
  <c r="F600" i="30"/>
  <c r="Q600" i="30" s="1"/>
  <c r="F606" i="30"/>
  <c r="Q606" i="30" s="1"/>
  <c r="F604" i="30"/>
  <c r="Q604" i="30" s="1"/>
  <c r="F601" i="30"/>
  <c r="Q601" i="30" s="1"/>
  <c r="F599" i="30"/>
  <c r="Q599" i="30" s="1"/>
  <c r="F597" i="30"/>
  <c r="Q597" i="30" s="1"/>
  <c r="F605" i="30"/>
  <c r="Q605" i="30" s="1"/>
  <c r="F603" i="30"/>
  <c r="Q603" i="30" s="1"/>
  <c r="F602" i="30"/>
  <c r="Q602" i="30" s="1"/>
  <c r="J606" i="30"/>
  <c r="J602" i="30"/>
  <c r="U602" i="30" s="1"/>
  <c r="J598" i="30"/>
  <c r="J601" i="30"/>
  <c r="U601" i="30" s="1"/>
  <c r="J607" i="30"/>
  <c r="U607" i="30" s="1"/>
  <c r="J597" i="30"/>
  <c r="U597" i="30" s="1"/>
  <c r="J604" i="30"/>
  <c r="U604" i="30" s="1"/>
  <c r="J605" i="30"/>
  <c r="U605" i="30" s="1"/>
  <c r="J603" i="30"/>
  <c r="J600" i="30"/>
  <c r="U600" i="30" s="1"/>
  <c r="J599" i="30"/>
  <c r="P120" i="30"/>
  <c r="F615" i="30"/>
  <c r="Q615" i="30" s="1"/>
  <c r="F619" i="30"/>
  <c r="Q619" i="30" s="1"/>
  <c r="F616" i="30"/>
  <c r="Q616" i="30" s="1"/>
  <c r="F614" i="30"/>
  <c r="Q614" i="30" s="1"/>
  <c r="F618" i="30"/>
  <c r="Q618" i="30" s="1"/>
  <c r="F623" i="30"/>
  <c r="Q623" i="30" s="1"/>
  <c r="F621" i="30"/>
  <c r="Q621" i="30" s="1"/>
  <c r="F620" i="30"/>
  <c r="Q620" i="30" s="1"/>
  <c r="F622" i="30"/>
  <c r="Q622" i="30" s="1"/>
  <c r="F617" i="30"/>
  <c r="Q617" i="30" s="1"/>
  <c r="F624" i="30"/>
  <c r="Q624" i="30" s="1"/>
  <c r="J622" i="30"/>
  <c r="U622" i="30" s="1"/>
  <c r="J618" i="30"/>
  <c r="J614" i="30"/>
  <c r="J617" i="30"/>
  <c r="J624" i="30"/>
  <c r="J621" i="30"/>
  <c r="U621" i="30" s="1"/>
  <c r="J620" i="30"/>
  <c r="U620" i="30" s="1"/>
  <c r="J619" i="30"/>
  <c r="U619" i="30" s="1"/>
  <c r="J615" i="30"/>
  <c r="J616" i="30"/>
  <c r="J623" i="30"/>
  <c r="U623" i="30" s="1"/>
  <c r="I557" i="30"/>
  <c r="I551" i="30"/>
  <c r="T551" i="30" s="1"/>
  <c r="I558" i="30"/>
  <c r="I553" i="30"/>
  <c r="T553" i="30" s="1"/>
  <c r="I555" i="30"/>
  <c r="I554" i="30"/>
  <c r="T554" i="30" s="1"/>
  <c r="I552" i="30"/>
  <c r="T552" i="30" s="1"/>
  <c r="I550" i="30"/>
  <c r="I556" i="30"/>
  <c r="T556" i="30" s="1"/>
  <c r="H568" i="30"/>
  <c r="S568" i="30" s="1"/>
  <c r="H576" i="30"/>
  <c r="H571" i="30"/>
  <c r="S571" i="30" s="1"/>
  <c r="H573" i="30"/>
  <c r="H569" i="30"/>
  <c r="S569" i="30" s="1"/>
  <c r="H572" i="30"/>
  <c r="H578" i="30"/>
  <c r="S578" i="30" s="1"/>
  <c r="H577" i="30"/>
  <c r="H574" i="30"/>
  <c r="H575" i="30"/>
  <c r="S575" i="30" s="1"/>
  <c r="H570" i="30"/>
  <c r="S570" i="30" s="1"/>
  <c r="G492" i="30"/>
  <c r="R492" i="30" s="1"/>
  <c r="G487" i="30"/>
  <c r="R487" i="30" s="1"/>
  <c r="G486" i="30"/>
  <c r="G488" i="30"/>
  <c r="R488" i="30" s="1"/>
  <c r="G483" i="30"/>
  <c r="G484" i="30"/>
  <c r="R484" i="30" s="1"/>
  <c r="G491" i="30"/>
  <c r="G490" i="30"/>
  <c r="R490" i="30" s="1"/>
  <c r="G489" i="30"/>
  <c r="G485" i="30"/>
  <c r="G493" i="30"/>
  <c r="B431" i="24"/>
  <c r="B432" i="24" s="1"/>
  <c r="B433" i="24" s="1"/>
  <c r="B434" i="24" s="1"/>
  <c r="K55" i="34"/>
  <c r="AC329" i="30" s="1"/>
  <c r="AD329" i="30" s="1"/>
  <c r="K157" i="30"/>
  <c r="K162" i="30"/>
  <c r="K164" i="30"/>
  <c r="V164" i="30" s="1"/>
  <c r="K163" i="30"/>
  <c r="V163" i="30" s="1"/>
  <c r="K166" i="30"/>
  <c r="V166" i="30" s="1"/>
  <c r="K165" i="30"/>
  <c r="K160" i="30"/>
  <c r="V160" i="30" s="1"/>
  <c r="K159" i="30"/>
  <c r="K161" i="30"/>
  <c r="V161" i="30" s="1"/>
  <c r="K156" i="30"/>
  <c r="V156" i="30" s="1"/>
  <c r="K158" i="30"/>
  <c r="V158" i="30" s="1"/>
  <c r="K581" i="30"/>
  <c r="K583" i="30"/>
  <c r="K585" i="30"/>
  <c r="K584" i="30"/>
  <c r="V584" i="30" s="1"/>
  <c r="K579" i="30"/>
  <c r="V579" i="30" s="1"/>
  <c r="K582" i="30"/>
  <c r="V582" i="30" s="1"/>
  <c r="K580" i="30"/>
  <c r="K577" i="30"/>
  <c r="V577" i="30" s="1"/>
  <c r="K573" i="30"/>
  <c r="K576" i="30"/>
  <c r="V576" i="30" s="1"/>
  <c r="K571" i="30"/>
  <c r="V571" i="30" s="1"/>
  <c r="K569" i="30"/>
  <c r="V569" i="30" s="1"/>
  <c r="K572" i="30"/>
  <c r="V572" i="30" s="1"/>
  <c r="K578" i="30"/>
  <c r="K574" i="30"/>
  <c r="K568" i="30"/>
  <c r="K575" i="30"/>
  <c r="V575" i="30" s="1"/>
  <c r="K570" i="30"/>
  <c r="V570" i="30" s="1"/>
  <c r="K296" i="30"/>
  <c r="K295" i="30"/>
  <c r="K297" i="30"/>
  <c r="K302" i="30"/>
  <c r="V302" i="30" s="1"/>
  <c r="K300" i="30"/>
  <c r="V300" i="30" s="1"/>
  <c r="K299" i="30"/>
  <c r="V299" i="30" s="1"/>
  <c r="K298" i="30"/>
  <c r="V298" i="30" s="1"/>
  <c r="K301" i="30"/>
  <c r="K376" i="30"/>
  <c r="K375" i="30"/>
  <c r="V375" i="30" s="1"/>
  <c r="K372" i="30"/>
  <c r="V372" i="30" s="1"/>
  <c r="K379" i="30"/>
  <c r="V379" i="30" s="1"/>
  <c r="K370" i="30"/>
  <c r="K373" i="30"/>
  <c r="V373" i="30" s="1"/>
  <c r="K371" i="30"/>
  <c r="K378" i="30"/>
  <c r="K377" i="30"/>
  <c r="V377" i="30" s="1"/>
  <c r="K369" i="30"/>
  <c r="V369" i="30" s="1"/>
  <c r="K374" i="30"/>
  <c r="V374" i="30" s="1"/>
  <c r="K456" i="30"/>
  <c r="V456" i="30" s="1"/>
  <c r="K461" i="30"/>
  <c r="K452" i="30"/>
  <c r="V452" i="30" s="1"/>
  <c r="K462" i="30"/>
  <c r="V462" i="30" s="1"/>
  <c r="K459" i="30"/>
  <c r="V459" i="30" s="1"/>
  <c r="K458" i="30"/>
  <c r="K460" i="30"/>
  <c r="V460" i="30" s="1"/>
  <c r="K453" i="30"/>
  <c r="K457" i="30"/>
  <c r="V457" i="30" s="1"/>
  <c r="K454" i="30"/>
  <c r="K455" i="30"/>
  <c r="V455" i="30" s="1"/>
  <c r="K521" i="30"/>
  <c r="V521" i="30" s="1"/>
  <c r="K512" i="30"/>
  <c r="K519" i="30"/>
  <c r="K514" i="30"/>
  <c r="V514" i="30" s="1"/>
  <c r="K520" i="30"/>
  <c r="V520" i="30" s="1"/>
  <c r="K515" i="30"/>
  <c r="K518" i="30"/>
  <c r="K517" i="30"/>
  <c r="V517" i="30" s="1"/>
  <c r="K522" i="30"/>
  <c r="K516" i="30"/>
  <c r="V516" i="30" s="1"/>
  <c r="K513" i="30"/>
  <c r="V513" i="30" s="1"/>
  <c r="M87" i="32"/>
  <c r="K488" i="30"/>
  <c r="V488" i="30" s="1"/>
  <c r="K483" i="30"/>
  <c r="V483" i="30" s="1"/>
  <c r="K484" i="30"/>
  <c r="K485" i="30"/>
  <c r="K491" i="30"/>
  <c r="V491" i="30" s="1"/>
  <c r="K490" i="30"/>
  <c r="V490" i="30" s="1"/>
  <c r="K487" i="30"/>
  <c r="K489" i="30"/>
  <c r="V489" i="30" s="1"/>
  <c r="K492" i="30"/>
  <c r="K486" i="30"/>
  <c r="V486" i="30" s="1"/>
  <c r="K493" i="30"/>
  <c r="Y91" i="36"/>
  <c r="P13" i="30"/>
  <c r="E65" i="30"/>
  <c r="P65" i="30" s="1"/>
  <c r="E121" i="30"/>
  <c r="P121" i="30" s="1"/>
  <c r="P181" i="30"/>
  <c r="E233" i="30"/>
  <c r="P233" i="30" s="1"/>
  <c r="E273" i="30"/>
  <c r="P273" i="30" s="1"/>
  <c r="P317" i="30"/>
  <c r="E361" i="30"/>
  <c r="P361" i="30" s="1"/>
  <c r="E417" i="30"/>
  <c r="P417" i="30" s="1"/>
  <c r="E469" i="30"/>
  <c r="P469" i="30" s="1"/>
  <c r="E517" i="30"/>
  <c r="P517" i="30" s="1"/>
  <c r="P609" i="30"/>
  <c r="P665" i="30"/>
  <c r="P709" i="30"/>
  <c r="P761" i="30"/>
  <c r="P817" i="30"/>
  <c r="P10" i="30"/>
  <c r="P26" i="30"/>
  <c r="P42" i="30"/>
  <c r="E58" i="30"/>
  <c r="P58" i="30" s="1"/>
  <c r="E74" i="30"/>
  <c r="P74" i="30" s="1"/>
  <c r="P90" i="30"/>
  <c r="E106" i="30"/>
  <c r="P106" i="30" s="1"/>
  <c r="E122" i="30"/>
  <c r="P122" i="30" s="1"/>
  <c r="P138" i="30"/>
  <c r="P154" i="30"/>
  <c r="E170" i="30"/>
  <c r="P170" i="30" s="1"/>
  <c r="E186" i="30"/>
  <c r="P186" i="30" s="1"/>
  <c r="E202" i="30"/>
  <c r="P202" i="30" s="1"/>
  <c r="P218" i="30"/>
  <c r="E234" i="30"/>
  <c r="P234" i="30" s="1"/>
  <c r="P250" i="30"/>
  <c r="P266" i="30"/>
  <c r="E282" i="30"/>
  <c r="P282" i="30" s="1"/>
  <c r="P314" i="30"/>
  <c r="P330" i="30"/>
  <c r="E346" i="30"/>
  <c r="P346" i="30" s="1"/>
  <c r="E362" i="30"/>
  <c r="P362" i="30" s="1"/>
  <c r="E378" i="30"/>
  <c r="P378" i="30" s="1"/>
  <c r="P394" i="30"/>
  <c r="E410" i="30"/>
  <c r="P410" i="30" s="1"/>
  <c r="E426" i="30"/>
  <c r="P426" i="30" s="1"/>
  <c r="P442" i="30"/>
  <c r="E458" i="30"/>
  <c r="P458" i="30" s="1"/>
  <c r="P474" i="30"/>
  <c r="E490" i="30"/>
  <c r="P490" i="30" s="1"/>
  <c r="E506" i="30"/>
  <c r="P506" i="30" s="1"/>
  <c r="E522" i="30"/>
  <c r="P522" i="30" s="1"/>
  <c r="P538" i="30"/>
  <c r="P554" i="30"/>
  <c r="E570" i="30"/>
  <c r="P570" i="30" s="1"/>
  <c r="E602" i="30"/>
  <c r="P602" i="30" s="1"/>
  <c r="E618" i="30"/>
  <c r="P618" i="30" s="1"/>
  <c r="P634" i="30"/>
  <c r="P666" i="30"/>
  <c r="P698" i="30"/>
  <c r="P714" i="30"/>
  <c r="P730" i="30"/>
  <c r="P746" i="30"/>
  <c r="P762" i="30"/>
  <c r="P778" i="30"/>
  <c r="P794" i="30"/>
  <c r="P810" i="30"/>
  <c r="P826" i="30"/>
  <c r="P842" i="30"/>
  <c r="P17" i="30"/>
  <c r="E69" i="30"/>
  <c r="P69" i="30" s="1"/>
  <c r="E113" i="30"/>
  <c r="P113" i="30" s="1"/>
  <c r="E161" i="30"/>
  <c r="P161" i="30" s="1"/>
  <c r="P209" i="30"/>
  <c r="P257" i="30"/>
  <c r="E345" i="30"/>
  <c r="P345" i="30" s="1"/>
  <c r="P393" i="30"/>
  <c r="P441" i="30"/>
  <c r="E485" i="30"/>
  <c r="P485" i="30" s="1"/>
  <c r="P529" i="30"/>
  <c r="E577" i="30"/>
  <c r="P577" i="30" s="1"/>
  <c r="P625" i="30"/>
  <c r="P669" i="30"/>
  <c r="P717" i="30"/>
  <c r="P757" i="30"/>
  <c r="P801" i="30"/>
  <c r="P852" i="30"/>
  <c r="P23" i="30"/>
  <c r="E39" i="30"/>
  <c r="P39" i="30" s="1"/>
  <c r="E55" i="30"/>
  <c r="P55" i="30" s="1"/>
  <c r="E71" i="30"/>
  <c r="P71" i="30" s="1"/>
  <c r="P87" i="30"/>
  <c r="P103" i="30"/>
  <c r="E119" i="30"/>
  <c r="P119" i="30" s="1"/>
  <c r="E135" i="30"/>
  <c r="P135" i="30" s="1"/>
  <c r="P151" i="30"/>
  <c r="E167" i="30"/>
  <c r="P167" i="30" s="1"/>
  <c r="P183" i="30"/>
  <c r="E199" i="30"/>
  <c r="P199" i="30" s="1"/>
  <c r="P215" i="30"/>
  <c r="P231" i="30"/>
  <c r="P247" i="30"/>
  <c r="P263" i="30"/>
  <c r="E279" i="30"/>
  <c r="P279" i="30" s="1"/>
  <c r="E311" i="30"/>
  <c r="P311" i="30" s="1"/>
  <c r="P327" i="30"/>
  <c r="E343" i="30"/>
  <c r="P343" i="30" s="1"/>
  <c r="E359" i="30"/>
  <c r="P359" i="30" s="1"/>
  <c r="E375" i="30"/>
  <c r="P375" i="30" s="1"/>
  <c r="P391" i="30"/>
  <c r="E407" i="30"/>
  <c r="P407" i="30" s="1"/>
  <c r="E423" i="30"/>
  <c r="P423" i="30" s="1"/>
  <c r="P439" i="30"/>
  <c r="E455" i="30"/>
  <c r="P455" i="30" s="1"/>
  <c r="E487" i="30"/>
  <c r="P487" i="30" s="1"/>
  <c r="E503" i="30"/>
  <c r="P503" i="30" s="1"/>
  <c r="P535" i="30"/>
  <c r="P551" i="30"/>
  <c r="E599" i="30"/>
  <c r="P599" i="30" s="1"/>
  <c r="P631" i="30"/>
  <c r="P663" i="30"/>
  <c r="P695" i="30"/>
  <c r="P711" i="30"/>
  <c r="P727" i="30"/>
  <c r="P743" i="30"/>
  <c r="P759" i="30"/>
  <c r="P775" i="30"/>
  <c r="P791" i="30"/>
  <c r="P807" i="30"/>
  <c r="P823" i="30"/>
  <c r="P839" i="30"/>
  <c r="P9" i="30"/>
  <c r="E57" i="30"/>
  <c r="P57" i="30" s="1"/>
  <c r="P93" i="30"/>
  <c r="P137" i="30"/>
  <c r="E177" i="30"/>
  <c r="P177" i="30" s="1"/>
  <c r="P225" i="30"/>
  <c r="E281" i="30"/>
  <c r="P281" i="30" s="1"/>
  <c r="E341" i="30"/>
  <c r="P341" i="30" s="1"/>
  <c r="P385" i="30"/>
  <c r="P433" i="30"/>
  <c r="P477" i="30"/>
  <c r="P525" i="30"/>
  <c r="P629" i="30"/>
  <c r="P677" i="30"/>
  <c r="P725" i="30"/>
  <c r="P773" i="30"/>
  <c r="P821" i="30"/>
  <c r="P12" i="30"/>
  <c r="P28" i="30"/>
  <c r="P48" i="30"/>
  <c r="E68" i="30"/>
  <c r="P68" i="30" s="1"/>
  <c r="E124" i="30"/>
  <c r="P124" i="30" s="1"/>
  <c r="P140" i="30"/>
  <c r="E156" i="30"/>
  <c r="P156" i="30" s="1"/>
  <c r="E176" i="30"/>
  <c r="P176" i="30" s="1"/>
  <c r="E192" i="30"/>
  <c r="P192" i="30" s="1"/>
  <c r="P212" i="30"/>
  <c r="P228" i="30"/>
  <c r="E284" i="30"/>
  <c r="P284" i="30" s="1"/>
  <c r="P320" i="30"/>
  <c r="P336" i="30"/>
  <c r="P356" i="30"/>
  <c r="P380" i="30"/>
  <c r="P396" i="30"/>
  <c r="E416" i="30"/>
  <c r="P416" i="30" s="1"/>
  <c r="P436" i="30"/>
  <c r="E452" i="30"/>
  <c r="P452" i="30" s="1"/>
  <c r="E508" i="30"/>
  <c r="P508" i="30" s="1"/>
  <c r="P636" i="30"/>
  <c r="M567" i="30"/>
  <c r="X567" i="30" s="1"/>
  <c r="M563" i="30"/>
  <c r="X563" i="30" s="1"/>
  <c r="M564" i="30"/>
  <c r="X564" i="30" s="1"/>
  <c r="M565" i="30"/>
  <c r="X565" i="30" s="1"/>
  <c r="M566" i="30"/>
  <c r="M561" i="30"/>
  <c r="X561" i="30" s="1"/>
  <c r="M559" i="30"/>
  <c r="X559" i="30" s="1"/>
  <c r="M562" i="30"/>
  <c r="X562" i="30" s="1"/>
  <c r="M560" i="30"/>
  <c r="F73" i="30"/>
  <c r="Q73" i="30" s="1"/>
  <c r="F66" i="30"/>
  <c r="Q66" i="30" s="1"/>
  <c r="F67" i="30"/>
  <c r="Q67" i="30" s="1"/>
  <c r="F70" i="30"/>
  <c r="Q70" i="30" s="1"/>
  <c r="F71" i="30"/>
  <c r="Q71" i="30" s="1"/>
  <c r="F65" i="30"/>
  <c r="Q65" i="30" s="1"/>
  <c r="F74" i="30"/>
  <c r="Q74" i="30" s="1"/>
  <c r="F64" i="30"/>
  <c r="Q64" i="30" s="1"/>
  <c r="F68" i="30"/>
  <c r="Q68" i="30" s="1"/>
  <c r="F69" i="30"/>
  <c r="Q69" i="30" s="1"/>
  <c r="F72" i="30"/>
  <c r="Q72" i="30" s="1"/>
  <c r="G92" i="30"/>
  <c r="G91" i="30"/>
  <c r="R91" i="30" s="1"/>
  <c r="G94" i="30"/>
  <c r="G87" i="30"/>
  <c r="G93" i="30"/>
  <c r="R93" i="30" s="1"/>
  <c r="G89" i="30"/>
  <c r="R89" i="30" s="1"/>
  <c r="G88" i="30"/>
  <c r="R88" i="30" s="1"/>
  <c r="G86" i="30"/>
  <c r="G90" i="30"/>
  <c r="G126" i="30"/>
  <c r="R126" i="30" s="1"/>
  <c r="G133" i="30"/>
  <c r="R133" i="30" s="1"/>
  <c r="G130" i="30"/>
  <c r="R130" i="30" s="1"/>
  <c r="G135" i="30"/>
  <c r="G129" i="30"/>
  <c r="R129" i="30" s="1"/>
  <c r="G125" i="30"/>
  <c r="G132" i="30"/>
  <c r="R132" i="30" s="1"/>
  <c r="G131" i="30"/>
  <c r="R131" i="30" s="1"/>
  <c r="G127" i="30"/>
  <c r="R127" i="30" s="1"/>
  <c r="G134" i="30"/>
  <c r="G128" i="30"/>
  <c r="G182" i="30"/>
  <c r="G184" i="30"/>
  <c r="R184" i="30" s="1"/>
  <c r="G183" i="30"/>
  <c r="R183" i="30" s="1"/>
  <c r="G185" i="30"/>
  <c r="R185" i="30" s="1"/>
  <c r="G180" i="30"/>
  <c r="R180" i="30" s="1"/>
  <c r="G179" i="30"/>
  <c r="G181" i="30"/>
  <c r="G178" i="30"/>
  <c r="R178" i="30" s="1"/>
  <c r="N9" i="32"/>
  <c r="M85" i="30"/>
  <c r="X85" i="30" s="1"/>
  <c r="M75" i="30"/>
  <c r="X75" i="30" s="1"/>
  <c r="M79" i="30"/>
  <c r="X79" i="30" s="1"/>
  <c r="M76" i="30"/>
  <c r="M83" i="30"/>
  <c r="X83" i="30" s="1"/>
  <c r="M82" i="30"/>
  <c r="X82" i="30" s="1"/>
  <c r="M81" i="30"/>
  <c r="X81" i="30" s="1"/>
  <c r="M78" i="30"/>
  <c r="M77" i="30"/>
  <c r="X77" i="30" s="1"/>
  <c r="M80" i="30"/>
  <c r="M84" i="30"/>
  <c r="X84" i="30" s="1"/>
  <c r="N21" i="32"/>
  <c r="M171" i="30"/>
  <c r="X171" i="30" s="1"/>
  <c r="M168" i="30"/>
  <c r="X168" i="30" s="1"/>
  <c r="M176" i="30"/>
  <c r="X176" i="30" s="1"/>
  <c r="M172" i="30"/>
  <c r="M167" i="30"/>
  <c r="X167" i="30" s="1"/>
  <c r="M177" i="30"/>
  <c r="X177" i="30" s="1"/>
  <c r="M174" i="30"/>
  <c r="X174" i="30" s="1"/>
  <c r="M173" i="30"/>
  <c r="M169" i="30"/>
  <c r="X169" i="30" s="1"/>
  <c r="M175" i="30"/>
  <c r="X175" i="30" s="1"/>
  <c r="M170" i="30"/>
  <c r="X170" i="30" s="1"/>
  <c r="AC363" i="30"/>
  <c r="AD363" i="30" s="1"/>
  <c r="N50" i="32"/>
  <c r="M294" i="30"/>
  <c r="X294" i="30" s="1"/>
  <c r="M293" i="30"/>
  <c r="X293" i="30" s="1"/>
  <c r="M288" i="30"/>
  <c r="M284" i="30"/>
  <c r="X284" i="30" s="1"/>
  <c r="M287" i="30"/>
  <c r="X287" i="30" s="1"/>
  <c r="M289" i="30"/>
  <c r="X289" i="30" s="1"/>
  <c r="M285" i="30"/>
  <c r="X285" i="30" s="1"/>
  <c r="M291" i="30"/>
  <c r="X291" i="30" s="1"/>
  <c r="M292" i="30"/>
  <c r="M286" i="30"/>
  <c r="X286" i="30" s="1"/>
  <c r="M290" i="30"/>
  <c r="X290" i="30" s="1"/>
  <c r="P84" i="31"/>
  <c r="N59" i="32"/>
  <c r="M358" i="30"/>
  <c r="X358" i="30" s="1"/>
  <c r="M366" i="30"/>
  <c r="M365" i="30"/>
  <c r="X365" i="30" s="1"/>
  <c r="M368" i="30"/>
  <c r="X368" i="30" s="1"/>
  <c r="M367" i="30"/>
  <c r="X367" i="30" s="1"/>
  <c r="M363" i="30"/>
  <c r="M359" i="30"/>
  <c r="X359" i="30" s="1"/>
  <c r="M364" i="30"/>
  <c r="M362" i="30"/>
  <c r="X362" i="30" s="1"/>
  <c r="M360" i="30"/>
  <c r="X360" i="30" s="1"/>
  <c r="M361" i="30"/>
  <c r="X361" i="30" s="1"/>
  <c r="U22" i="34"/>
  <c r="AE173" i="30" s="1"/>
  <c r="AF173" i="30" s="1"/>
  <c r="P45" i="34"/>
  <c r="AE569" i="30" s="1"/>
  <c r="AF569" i="30" s="1"/>
  <c r="AC343" i="30"/>
  <c r="N34" i="31"/>
  <c r="N36" i="31" s="1"/>
  <c r="N69" i="32"/>
  <c r="M417" i="30"/>
  <c r="X417" i="30" s="1"/>
  <c r="M416" i="30"/>
  <c r="M411" i="30"/>
  <c r="X411" i="30" s="1"/>
  <c r="M418" i="30"/>
  <c r="M413" i="30"/>
  <c r="X413" i="30" s="1"/>
  <c r="M412" i="30"/>
  <c r="X412" i="30" s="1"/>
  <c r="M414" i="30"/>
  <c r="X414" i="30" s="1"/>
  <c r="M419" i="30"/>
  <c r="X419" i="30" s="1"/>
  <c r="M415" i="30"/>
  <c r="X415" i="30" s="1"/>
  <c r="M421" i="30"/>
  <c r="M420" i="30"/>
  <c r="X420" i="30" s="1"/>
  <c r="M591" i="30"/>
  <c r="X591" i="30" s="1"/>
  <c r="M587" i="30"/>
  <c r="X587" i="30" s="1"/>
  <c r="M590" i="30"/>
  <c r="M586" i="30"/>
  <c r="X586" i="30" s="1"/>
  <c r="M592" i="30"/>
  <c r="M588" i="30"/>
  <c r="M593" i="30"/>
  <c r="X593" i="30" s="1"/>
  <c r="M596" i="30"/>
  <c r="X596" i="30" s="1"/>
  <c r="M595" i="30"/>
  <c r="X595" i="30" s="1"/>
  <c r="M594" i="30"/>
  <c r="M589" i="30"/>
  <c r="AC573" i="30"/>
  <c r="AC608" i="30"/>
  <c r="AD608" i="30" s="1"/>
  <c r="AC823" i="30"/>
  <c r="AD823" i="30" s="1"/>
  <c r="AC591" i="30"/>
  <c r="AD591" i="30" s="1"/>
  <c r="AC201" i="30"/>
  <c r="AC127" i="30"/>
  <c r="AD127" i="30" s="1"/>
  <c r="P200" i="30"/>
  <c r="I202" i="30"/>
  <c r="T202" i="30" s="1"/>
  <c r="I201" i="30"/>
  <c r="I204" i="30"/>
  <c r="T204" i="30" s="1"/>
  <c r="I200" i="30"/>
  <c r="I203" i="30"/>
  <c r="I198" i="30"/>
  <c r="I197" i="30"/>
  <c r="T197" i="30" s="1"/>
  <c r="I199" i="30"/>
  <c r="T199" i="30" s="1"/>
  <c r="I205" i="30"/>
  <c r="P72" i="30"/>
  <c r="I74" i="30"/>
  <c r="T74" i="30" s="1"/>
  <c r="I73" i="30"/>
  <c r="T73" i="30" s="1"/>
  <c r="I69" i="30"/>
  <c r="I68" i="30"/>
  <c r="I72" i="30"/>
  <c r="T72" i="30" s="1"/>
  <c r="I70" i="30"/>
  <c r="I66" i="30"/>
  <c r="I65" i="30"/>
  <c r="T65" i="30" s="1"/>
  <c r="I64" i="30"/>
  <c r="T64" i="30" s="1"/>
  <c r="I71" i="30"/>
  <c r="T71" i="30" s="1"/>
  <c r="I67" i="30"/>
  <c r="T67" i="30" s="1"/>
  <c r="G76" i="30"/>
  <c r="R76" i="30" s="1"/>
  <c r="G75" i="30"/>
  <c r="R75" i="30" s="1"/>
  <c r="G81" i="30"/>
  <c r="R81" i="30" s="1"/>
  <c r="G85" i="30"/>
  <c r="R85" i="30" s="1"/>
  <c r="G84" i="30"/>
  <c r="G83" i="30"/>
  <c r="R83" i="30" s="1"/>
  <c r="G78" i="30"/>
  <c r="R78" i="30" s="1"/>
  <c r="G80" i="30"/>
  <c r="G79" i="30"/>
  <c r="G82" i="30"/>
  <c r="R82" i="30" s="1"/>
  <c r="G77" i="30"/>
  <c r="R77" i="30" s="1"/>
  <c r="F87" i="30"/>
  <c r="Q87" i="30" s="1"/>
  <c r="F88" i="30"/>
  <c r="Q88" i="30" s="1"/>
  <c r="F93" i="30"/>
  <c r="Q93" i="30" s="1"/>
  <c r="F90" i="30"/>
  <c r="Q90" i="30" s="1"/>
  <c r="F91" i="30"/>
  <c r="Q91" i="30" s="1"/>
  <c r="F92" i="30"/>
  <c r="Q92" i="30" s="1"/>
  <c r="F94" i="30"/>
  <c r="Q94" i="30" s="1"/>
  <c r="F86" i="30"/>
  <c r="Q86" i="30" s="1"/>
  <c r="F89" i="30"/>
  <c r="Q89" i="30" s="1"/>
  <c r="F128" i="30"/>
  <c r="Q128" i="30" s="1"/>
  <c r="F134" i="30"/>
  <c r="Q134" i="30" s="1"/>
  <c r="F127" i="30"/>
  <c r="Q127" i="30" s="1"/>
  <c r="F132" i="30"/>
  <c r="Q132" i="30" s="1"/>
  <c r="F129" i="30"/>
  <c r="Q129" i="30" s="1"/>
  <c r="F135" i="30"/>
  <c r="Q135" i="30" s="1"/>
  <c r="F125" i="30"/>
  <c r="Q125" i="30" s="1"/>
  <c r="F133" i="30"/>
  <c r="Q133" i="30" s="1"/>
  <c r="F131" i="30"/>
  <c r="Q131" i="30" s="1"/>
  <c r="F126" i="30"/>
  <c r="Q126" i="30" s="1"/>
  <c r="F130" i="30"/>
  <c r="Q130" i="30" s="1"/>
  <c r="J129" i="30"/>
  <c r="J128" i="30"/>
  <c r="U128" i="30" s="1"/>
  <c r="J126" i="30"/>
  <c r="U126" i="30" s="1"/>
  <c r="J134" i="30"/>
  <c r="U134" i="30" s="1"/>
  <c r="J125" i="30"/>
  <c r="U125" i="30" s="1"/>
  <c r="J131" i="30"/>
  <c r="J130" i="30"/>
  <c r="U130" i="30" s="1"/>
  <c r="J135" i="30"/>
  <c r="U135" i="30" s="1"/>
  <c r="J132" i="30"/>
  <c r="U132" i="30" s="1"/>
  <c r="J133" i="30"/>
  <c r="U133" i="30" s="1"/>
  <c r="J127" i="30"/>
  <c r="U127" i="30" s="1"/>
  <c r="H163" i="30"/>
  <c r="H162" i="30"/>
  <c r="S162" i="30" s="1"/>
  <c r="H161" i="30"/>
  <c r="H158" i="30"/>
  <c r="H164" i="30"/>
  <c r="H159" i="30"/>
  <c r="S159" i="30" s="1"/>
  <c r="H160" i="30"/>
  <c r="S160" i="30" s="1"/>
  <c r="H165" i="30"/>
  <c r="S165" i="30" s="1"/>
  <c r="H156" i="30"/>
  <c r="S156" i="30" s="1"/>
  <c r="H157" i="30"/>
  <c r="S157" i="30" s="1"/>
  <c r="H166" i="30"/>
  <c r="S166" i="30" s="1"/>
  <c r="F172" i="30"/>
  <c r="Q172" i="30" s="1"/>
  <c r="F177" i="30"/>
  <c r="Q177" i="30" s="1"/>
  <c r="F175" i="30"/>
  <c r="Q175" i="30" s="1"/>
  <c r="F167" i="30"/>
  <c r="Q167" i="30" s="1"/>
  <c r="F171" i="30"/>
  <c r="Q171" i="30" s="1"/>
  <c r="F176" i="30"/>
  <c r="Q176" i="30" s="1"/>
  <c r="F169" i="30"/>
  <c r="Q169" i="30" s="1"/>
  <c r="F170" i="30"/>
  <c r="Q170" i="30" s="1"/>
  <c r="F168" i="30"/>
  <c r="Q168" i="30" s="1"/>
  <c r="F173" i="30"/>
  <c r="Q173" i="30" s="1"/>
  <c r="F174" i="30"/>
  <c r="Q174" i="30" s="1"/>
  <c r="J177" i="30"/>
  <c r="U177" i="30" s="1"/>
  <c r="J176" i="30"/>
  <c r="U176" i="30" s="1"/>
  <c r="J175" i="30"/>
  <c r="U175" i="30" s="1"/>
  <c r="J172" i="30"/>
  <c r="J167" i="30"/>
  <c r="J173" i="30"/>
  <c r="U173" i="30" s="1"/>
  <c r="J174" i="30"/>
  <c r="U174" i="30" s="1"/>
  <c r="J169" i="30"/>
  <c r="J168" i="30"/>
  <c r="U168" i="30" s="1"/>
  <c r="J170" i="30"/>
  <c r="U170" i="30" s="1"/>
  <c r="J171" i="30"/>
  <c r="U171" i="30" s="1"/>
  <c r="G220" i="30"/>
  <c r="G219" i="30"/>
  <c r="G218" i="30"/>
  <c r="R218" i="30" s="1"/>
  <c r="G221" i="30"/>
  <c r="R221" i="30" s="1"/>
  <c r="G216" i="30"/>
  <c r="R216" i="30" s="1"/>
  <c r="G215" i="30"/>
  <c r="R215" i="30" s="1"/>
  <c r="G217" i="30"/>
  <c r="R217" i="30" s="1"/>
  <c r="G222" i="30"/>
  <c r="R222" i="30" s="1"/>
  <c r="G223" i="30"/>
  <c r="G225" i="30"/>
  <c r="R225" i="30" s="1"/>
  <c r="G231" i="30"/>
  <c r="R231" i="30" s="1"/>
  <c r="G226" i="30"/>
  <c r="R226" i="30" s="1"/>
  <c r="G228" i="30"/>
  <c r="R228" i="30" s="1"/>
  <c r="G227" i="30"/>
  <c r="G224" i="30"/>
  <c r="R224" i="30" s="1"/>
  <c r="G229" i="30"/>
  <c r="R229" i="30" s="1"/>
  <c r="G230" i="30"/>
  <c r="G283" i="30"/>
  <c r="G275" i="30"/>
  <c r="G278" i="30"/>
  <c r="R278" i="30" s="1"/>
  <c r="G281" i="30"/>
  <c r="G273" i="30"/>
  <c r="R273" i="30" s="1"/>
  <c r="G276" i="30"/>
  <c r="R276" i="30" s="1"/>
  <c r="G279" i="30"/>
  <c r="R279" i="30" s="1"/>
  <c r="G280" i="30"/>
  <c r="G282" i="30"/>
  <c r="R282" i="30" s="1"/>
  <c r="G274" i="30"/>
  <c r="R274" i="30" s="1"/>
  <c r="G277" i="30"/>
  <c r="I294" i="30"/>
  <c r="I290" i="30"/>
  <c r="T290" i="30" s="1"/>
  <c r="I286" i="30"/>
  <c r="T286" i="30" s="1"/>
  <c r="I293" i="30"/>
  <c r="T293" i="30" s="1"/>
  <c r="I292" i="30"/>
  <c r="T292" i="30" s="1"/>
  <c r="I288" i="30"/>
  <c r="T288" i="30" s="1"/>
  <c r="I284" i="30"/>
  <c r="T284" i="30" s="1"/>
  <c r="I291" i="30"/>
  <c r="T291" i="30" s="1"/>
  <c r="I285" i="30"/>
  <c r="T285" i="30" s="1"/>
  <c r="I287" i="30"/>
  <c r="I289" i="30"/>
  <c r="T289" i="30" s="1"/>
  <c r="I298" i="30"/>
  <c r="T298" i="30" s="1"/>
  <c r="I297" i="30"/>
  <c r="I302" i="30"/>
  <c r="T302" i="30" s="1"/>
  <c r="I295" i="30"/>
  <c r="I300" i="30"/>
  <c r="T300" i="30" s="1"/>
  <c r="I301" i="30"/>
  <c r="T301" i="30" s="1"/>
  <c r="I296" i="30"/>
  <c r="T296" i="30" s="1"/>
  <c r="I299" i="30"/>
  <c r="T299" i="30" s="1"/>
  <c r="H328" i="30"/>
  <c r="S328" i="30" s="1"/>
  <c r="H329" i="30"/>
  <c r="S329" i="30" s="1"/>
  <c r="H324" i="30"/>
  <c r="H331" i="30"/>
  <c r="S331" i="30" s="1"/>
  <c r="H326" i="30"/>
  <c r="S326" i="30" s="1"/>
  <c r="H325" i="30"/>
  <c r="S325" i="30" s="1"/>
  <c r="H330" i="30"/>
  <c r="S330" i="30" s="1"/>
  <c r="H327" i="30"/>
  <c r="S327" i="30" s="1"/>
  <c r="H339" i="30"/>
  <c r="S339" i="30" s="1"/>
  <c r="H338" i="30"/>
  <c r="S338" i="30" s="1"/>
  <c r="H335" i="30"/>
  <c r="H334" i="30"/>
  <c r="S334" i="30" s="1"/>
  <c r="H333" i="30"/>
  <c r="S333" i="30" s="1"/>
  <c r="H332" i="30"/>
  <c r="S332" i="30" s="1"/>
  <c r="H336" i="30"/>
  <c r="H337" i="30"/>
  <c r="S337" i="30" s="1"/>
  <c r="F341" i="30"/>
  <c r="Q341" i="30" s="1"/>
  <c r="F347" i="30"/>
  <c r="Q347" i="30" s="1"/>
  <c r="F345" i="30"/>
  <c r="Q345" i="30" s="1"/>
  <c r="F342" i="30"/>
  <c r="Q342" i="30" s="1"/>
  <c r="F340" i="30"/>
  <c r="Q340" i="30" s="1"/>
  <c r="F344" i="30"/>
  <c r="Q344" i="30" s="1"/>
  <c r="F346" i="30"/>
  <c r="Q346" i="30" s="1"/>
  <c r="F348" i="30"/>
  <c r="Q348" i="30" s="1"/>
  <c r="F343" i="30"/>
  <c r="Q343" i="30" s="1"/>
  <c r="J347" i="30"/>
  <c r="U347" i="30" s="1"/>
  <c r="J346" i="30"/>
  <c r="J342" i="30"/>
  <c r="U342" i="30" s="1"/>
  <c r="J345" i="30"/>
  <c r="U345" i="30" s="1"/>
  <c r="J340" i="30"/>
  <c r="J343" i="30"/>
  <c r="U343" i="30" s="1"/>
  <c r="J341" i="30"/>
  <c r="U341" i="30" s="1"/>
  <c r="J344" i="30"/>
  <c r="U344" i="30" s="1"/>
  <c r="J348" i="30"/>
  <c r="U348" i="30" s="1"/>
  <c r="H367" i="30"/>
  <c r="S367" i="30" s="1"/>
  <c r="H363" i="30"/>
  <c r="S363" i="30" s="1"/>
  <c r="H365" i="30"/>
  <c r="S365" i="30" s="1"/>
  <c r="H359" i="30"/>
  <c r="S359" i="30" s="1"/>
  <c r="H358" i="30"/>
  <c r="S358" i="30" s="1"/>
  <c r="H361" i="30"/>
  <c r="S361" i="30" s="1"/>
  <c r="H362" i="30"/>
  <c r="H364" i="30"/>
  <c r="H360" i="30"/>
  <c r="H366" i="30"/>
  <c r="S366" i="30" s="1"/>
  <c r="H368" i="30"/>
  <c r="S368" i="30" s="1"/>
  <c r="F372" i="30"/>
  <c r="Q372" i="30" s="1"/>
  <c r="F379" i="30"/>
  <c r="Q379" i="30" s="1"/>
  <c r="F378" i="30"/>
  <c r="Q378" i="30" s="1"/>
  <c r="F371" i="30"/>
  <c r="Q371" i="30" s="1"/>
  <c r="F376" i="30"/>
  <c r="Q376" i="30" s="1"/>
  <c r="F369" i="30"/>
  <c r="Q369" i="30" s="1"/>
  <c r="F373" i="30"/>
  <c r="Q373" i="30" s="1"/>
  <c r="F375" i="30"/>
  <c r="Q375" i="30" s="1"/>
  <c r="F370" i="30"/>
  <c r="Q370" i="30" s="1"/>
  <c r="F377" i="30"/>
  <c r="Q377" i="30" s="1"/>
  <c r="F374" i="30"/>
  <c r="Q374" i="30" s="1"/>
  <c r="J369" i="30"/>
  <c r="J377" i="30"/>
  <c r="U377" i="30" s="1"/>
  <c r="J372" i="30"/>
  <c r="U372" i="30" s="1"/>
  <c r="J370" i="30"/>
  <c r="U370" i="30" s="1"/>
  <c r="J376" i="30"/>
  <c r="U376" i="30" s="1"/>
  <c r="J379" i="30"/>
  <c r="U379" i="30" s="1"/>
  <c r="J375" i="30"/>
  <c r="U375" i="30" s="1"/>
  <c r="J373" i="30"/>
  <c r="U373" i="30" s="1"/>
  <c r="J371" i="30"/>
  <c r="U371" i="30" s="1"/>
  <c r="J378" i="30"/>
  <c r="J374" i="30"/>
  <c r="U374" i="30" s="1"/>
  <c r="H403" i="30"/>
  <c r="S403" i="30" s="1"/>
  <c r="H410" i="30"/>
  <c r="S410" i="30" s="1"/>
  <c r="H409" i="30"/>
  <c r="S409" i="30" s="1"/>
  <c r="H400" i="30"/>
  <c r="S400" i="30" s="1"/>
  <c r="H406" i="30"/>
  <c r="S406" i="30" s="1"/>
  <c r="H405" i="30"/>
  <c r="S405" i="30" s="1"/>
  <c r="H402" i="30"/>
  <c r="S402" i="30" s="1"/>
  <c r="H404" i="30"/>
  <c r="H407" i="30"/>
  <c r="S407" i="30" s="1"/>
  <c r="H401" i="30"/>
  <c r="S401" i="30" s="1"/>
  <c r="H408" i="30"/>
  <c r="F414" i="30"/>
  <c r="Q414" i="30" s="1"/>
  <c r="F417" i="30"/>
  <c r="Q417" i="30" s="1"/>
  <c r="F416" i="30"/>
  <c r="Q416" i="30" s="1"/>
  <c r="F418" i="30"/>
  <c r="Q418" i="30" s="1"/>
  <c r="F421" i="30"/>
  <c r="Q421" i="30" s="1"/>
  <c r="F415" i="30"/>
  <c r="Q415" i="30" s="1"/>
  <c r="F420" i="30"/>
  <c r="Q420" i="30" s="1"/>
  <c r="F411" i="30"/>
  <c r="Q411" i="30" s="1"/>
  <c r="F419" i="30"/>
  <c r="Q419" i="30" s="1"/>
  <c r="F412" i="30"/>
  <c r="Q412" i="30" s="1"/>
  <c r="F413" i="30"/>
  <c r="Q413" i="30" s="1"/>
  <c r="J417" i="30"/>
  <c r="J412" i="30"/>
  <c r="J411" i="30"/>
  <c r="U411" i="30" s="1"/>
  <c r="J413" i="30"/>
  <c r="U413" i="30" s="1"/>
  <c r="J414" i="30"/>
  <c r="U414" i="30" s="1"/>
  <c r="J420" i="30"/>
  <c r="U420" i="30" s="1"/>
  <c r="J419" i="30"/>
  <c r="U419" i="30" s="1"/>
  <c r="J416" i="30"/>
  <c r="U416" i="30" s="1"/>
  <c r="J415" i="30"/>
  <c r="U415" i="30" s="1"/>
  <c r="J418" i="30"/>
  <c r="U418" i="30" s="1"/>
  <c r="J421" i="30"/>
  <c r="U421" i="30" s="1"/>
  <c r="G460" i="30"/>
  <c r="R460" i="30" s="1"/>
  <c r="G455" i="30"/>
  <c r="G454" i="30"/>
  <c r="G456" i="30"/>
  <c r="R456" i="30" s="1"/>
  <c r="G457" i="30"/>
  <c r="R457" i="30" s="1"/>
  <c r="G452" i="30"/>
  <c r="R452" i="30" s="1"/>
  <c r="G462" i="30"/>
  <c r="R462" i="30" s="1"/>
  <c r="G459" i="30"/>
  <c r="R459" i="30" s="1"/>
  <c r="G453" i="30"/>
  <c r="R453" i="30" s="1"/>
  <c r="G461" i="30"/>
  <c r="R461" i="30" s="1"/>
  <c r="G458" i="30"/>
  <c r="R458" i="30" s="1"/>
  <c r="E472" i="30"/>
  <c r="P472" i="30" s="1"/>
  <c r="E464" i="30"/>
  <c r="P464" i="30" s="1"/>
  <c r="I469" i="30"/>
  <c r="I468" i="30"/>
  <c r="I470" i="30"/>
  <c r="T470" i="30" s="1"/>
  <c r="I465" i="30"/>
  <c r="I464" i="30"/>
  <c r="T464" i="30" s="1"/>
  <c r="I471" i="30"/>
  <c r="T471" i="30" s="1"/>
  <c r="I466" i="30"/>
  <c r="T466" i="30" s="1"/>
  <c r="I472" i="30"/>
  <c r="T472" i="30" s="1"/>
  <c r="I463" i="30"/>
  <c r="I473" i="30"/>
  <c r="T473" i="30" s="1"/>
  <c r="I467" i="30"/>
  <c r="T467" i="30" s="1"/>
  <c r="I500" i="30"/>
  <c r="T500" i="30" s="1"/>
  <c r="I497" i="30"/>
  <c r="T497" i="30" s="1"/>
  <c r="I496" i="30"/>
  <c r="I498" i="30"/>
  <c r="T498" i="30" s="1"/>
  <c r="I494" i="30"/>
  <c r="T494" i="30" s="1"/>
  <c r="I499" i="30"/>
  <c r="T499" i="30" s="1"/>
  <c r="I495" i="30"/>
  <c r="T495" i="30" s="1"/>
  <c r="G511" i="30"/>
  <c r="R511" i="30" s="1"/>
  <c r="G502" i="30"/>
  <c r="R502" i="30" s="1"/>
  <c r="G505" i="30"/>
  <c r="R505" i="30" s="1"/>
  <c r="G507" i="30"/>
  <c r="R507" i="30" s="1"/>
  <c r="G506" i="30"/>
  <c r="R506" i="30" s="1"/>
  <c r="G509" i="30"/>
  <c r="R509" i="30" s="1"/>
  <c r="G508" i="30"/>
  <c r="R508" i="30" s="1"/>
  <c r="G503" i="30"/>
  <c r="R503" i="30" s="1"/>
  <c r="G510" i="30"/>
  <c r="R510" i="30" s="1"/>
  <c r="G501" i="30"/>
  <c r="R501" i="30" s="1"/>
  <c r="G504" i="30"/>
  <c r="R504" i="30" s="1"/>
  <c r="E520" i="30"/>
  <c r="P520" i="30" s="1"/>
  <c r="E516" i="30"/>
  <c r="P516" i="30" s="1"/>
  <c r="E512" i="30"/>
  <c r="P512" i="30" s="1"/>
  <c r="I519" i="30"/>
  <c r="T519" i="30" s="1"/>
  <c r="I515" i="30"/>
  <c r="I514" i="30"/>
  <c r="T514" i="30" s="1"/>
  <c r="I516" i="30"/>
  <c r="I512" i="30"/>
  <c r="T512" i="30" s="1"/>
  <c r="I521" i="30"/>
  <c r="T521" i="30" s="1"/>
  <c r="I520" i="30"/>
  <c r="T520" i="30" s="1"/>
  <c r="I522" i="30"/>
  <c r="T522" i="30" s="1"/>
  <c r="I517" i="30"/>
  <c r="T517" i="30" s="1"/>
  <c r="I518" i="30"/>
  <c r="T518" i="30" s="1"/>
  <c r="I513" i="30"/>
  <c r="T513" i="30" s="1"/>
  <c r="H524" i="30"/>
  <c r="S524" i="30" s="1"/>
  <c r="H523" i="30"/>
  <c r="S523" i="30" s="1"/>
  <c r="H529" i="30"/>
  <c r="S529" i="30" s="1"/>
  <c r="H528" i="30"/>
  <c r="S528" i="30" s="1"/>
  <c r="H530" i="30"/>
  <c r="H531" i="30"/>
  <c r="S531" i="30" s="1"/>
  <c r="H526" i="30"/>
  <c r="S526" i="30" s="1"/>
  <c r="H525" i="30"/>
  <c r="S525" i="30" s="1"/>
  <c r="H527" i="30"/>
  <c r="S527" i="30" s="1"/>
  <c r="H536" i="30"/>
  <c r="S536" i="30" s="1"/>
  <c r="H539" i="30"/>
  <c r="H534" i="30"/>
  <c r="S534" i="30" s="1"/>
  <c r="H535" i="30"/>
  <c r="S535" i="30" s="1"/>
  <c r="H532" i="30"/>
  <c r="S532" i="30" s="1"/>
  <c r="H537" i="30"/>
  <c r="S537" i="30" s="1"/>
  <c r="H538" i="30"/>
  <c r="S538" i="30" s="1"/>
  <c r="H533" i="30"/>
  <c r="S533" i="30" s="1"/>
  <c r="F547" i="30"/>
  <c r="Q547" i="30" s="1"/>
  <c r="F542" i="30"/>
  <c r="Q542" i="30" s="1"/>
  <c r="F549" i="30"/>
  <c r="Q549" i="30" s="1"/>
  <c r="F546" i="30"/>
  <c r="Q546" i="30" s="1"/>
  <c r="F541" i="30"/>
  <c r="Q541" i="30" s="1"/>
  <c r="F544" i="30"/>
  <c r="Q544" i="30" s="1"/>
  <c r="F540" i="30"/>
  <c r="Q540" i="30" s="1"/>
  <c r="F543" i="30"/>
  <c r="Q543" i="30" s="1"/>
  <c r="F548" i="30"/>
  <c r="Q548" i="30" s="1"/>
  <c r="F545" i="30"/>
  <c r="Q545" i="30" s="1"/>
  <c r="J548" i="30"/>
  <c r="U548" i="30" s="1"/>
  <c r="J543" i="30"/>
  <c r="J542" i="30"/>
  <c r="J549" i="30"/>
  <c r="U549" i="30" s="1"/>
  <c r="J544" i="30"/>
  <c r="U544" i="30" s="1"/>
  <c r="J546" i="30"/>
  <c r="U546" i="30" s="1"/>
  <c r="J545" i="30"/>
  <c r="U545" i="30" s="1"/>
  <c r="J540" i="30"/>
  <c r="U540" i="30" s="1"/>
  <c r="J547" i="30"/>
  <c r="U547" i="30" s="1"/>
  <c r="J541" i="30"/>
  <c r="U541" i="30" s="1"/>
  <c r="E596" i="30"/>
  <c r="P596" i="30" s="1"/>
  <c r="E592" i="30"/>
  <c r="P592" i="30" s="1"/>
  <c r="I595" i="30"/>
  <c r="T595" i="30" s="1"/>
  <c r="I591" i="30"/>
  <c r="T591" i="30" s="1"/>
  <c r="I587" i="30"/>
  <c r="T587" i="30" s="1"/>
  <c r="I594" i="30"/>
  <c r="T594" i="30" s="1"/>
  <c r="I589" i="30"/>
  <c r="T589" i="30" s="1"/>
  <c r="I590" i="30"/>
  <c r="T590" i="30" s="1"/>
  <c r="I586" i="30"/>
  <c r="T586" i="30" s="1"/>
  <c r="I592" i="30"/>
  <c r="T592" i="30" s="1"/>
  <c r="I588" i="30"/>
  <c r="T588" i="30" s="1"/>
  <c r="I596" i="30"/>
  <c r="T596" i="30" s="1"/>
  <c r="I593" i="30"/>
  <c r="T593" i="30" s="1"/>
  <c r="G597" i="30"/>
  <c r="R597" i="30" s="1"/>
  <c r="G607" i="30"/>
  <c r="R607" i="30" s="1"/>
  <c r="G603" i="30"/>
  <c r="G604" i="30"/>
  <c r="R604" i="30" s="1"/>
  <c r="G599" i="30"/>
  <c r="G598" i="30"/>
  <c r="R598" i="30" s="1"/>
  <c r="G601" i="30"/>
  <c r="R601" i="30" s="1"/>
  <c r="G602" i="30"/>
  <c r="R602" i="30" s="1"/>
  <c r="G605" i="30"/>
  <c r="R605" i="30" s="1"/>
  <c r="G606" i="30"/>
  <c r="R606" i="30" s="1"/>
  <c r="G600" i="30"/>
  <c r="R600" i="30" s="1"/>
  <c r="I611" i="30"/>
  <c r="T611" i="30" s="1"/>
  <c r="I610" i="30"/>
  <c r="T610" i="30" s="1"/>
  <c r="I613" i="30"/>
  <c r="T613" i="30" s="1"/>
  <c r="I612" i="30"/>
  <c r="I608" i="30"/>
  <c r="T608" i="30" s="1"/>
  <c r="I609" i="30"/>
  <c r="T609" i="30" s="1"/>
  <c r="E616" i="30"/>
  <c r="P616" i="30" s="1"/>
  <c r="E624" i="30"/>
  <c r="P624" i="30" s="1"/>
  <c r="G617" i="30"/>
  <c r="R617" i="30" s="1"/>
  <c r="G620" i="30"/>
  <c r="R620" i="30" s="1"/>
  <c r="G621" i="30"/>
  <c r="R621" i="30" s="1"/>
  <c r="G623" i="30"/>
  <c r="R623" i="30" s="1"/>
  <c r="G622" i="30"/>
  <c r="R622" i="30" s="1"/>
  <c r="G624" i="30"/>
  <c r="R624" i="30" s="1"/>
  <c r="G619" i="30"/>
  <c r="R619" i="30" s="1"/>
  <c r="G614" i="30"/>
  <c r="R614" i="30" s="1"/>
  <c r="G615" i="30"/>
  <c r="R615" i="30" s="1"/>
  <c r="G618" i="30"/>
  <c r="R618" i="30" s="1"/>
  <c r="G616" i="30"/>
  <c r="R616" i="30" s="1"/>
  <c r="F558" i="30"/>
  <c r="Q558" i="30" s="1"/>
  <c r="F553" i="30"/>
  <c r="Q553" i="30" s="1"/>
  <c r="F551" i="30"/>
  <c r="Q551" i="30" s="1"/>
  <c r="F552" i="30"/>
  <c r="Q552" i="30" s="1"/>
  <c r="F555" i="30"/>
  <c r="Q555" i="30" s="1"/>
  <c r="F557" i="30"/>
  <c r="Q557" i="30" s="1"/>
  <c r="F556" i="30"/>
  <c r="Q556" i="30" s="1"/>
  <c r="F550" i="30"/>
  <c r="Q550" i="30" s="1"/>
  <c r="F554" i="30"/>
  <c r="Q554" i="30" s="1"/>
  <c r="J550" i="30"/>
  <c r="U550" i="30" s="1"/>
  <c r="J554" i="30"/>
  <c r="J553" i="30"/>
  <c r="U553" i="30" s="1"/>
  <c r="J558" i="30"/>
  <c r="U558" i="30" s="1"/>
  <c r="J556" i="30"/>
  <c r="U556" i="30" s="1"/>
  <c r="J555" i="30"/>
  <c r="U555" i="30" s="1"/>
  <c r="J551" i="30"/>
  <c r="U551" i="30" s="1"/>
  <c r="J557" i="30"/>
  <c r="U557" i="30" s="1"/>
  <c r="J552" i="30"/>
  <c r="U552" i="30" s="1"/>
  <c r="I575" i="30"/>
  <c r="T575" i="30" s="1"/>
  <c r="I578" i="30"/>
  <c r="T578" i="30" s="1"/>
  <c r="I573" i="30"/>
  <c r="T573" i="30" s="1"/>
  <c r="I576" i="30"/>
  <c r="T576" i="30" s="1"/>
  <c r="I574" i="30"/>
  <c r="I569" i="30"/>
  <c r="T569" i="30" s="1"/>
  <c r="I571" i="30"/>
  <c r="T571" i="30" s="1"/>
  <c r="I570" i="30"/>
  <c r="T570" i="30" s="1"/>
  <c r="I568" i="30"/>
  <c r="T568" i="30" s="1"/>
  <c r="I577" i="30"/>
  <c r="T577" i="30" s="1"/>
  <c r="I572" i="30"/>
  <c r="T572" i="30" s="1"/>
  <c r="H483" i="30"/>
  <c r="S483" i="30" s="1"/>
  <c r="H493" i="30"/>
  <c r="S493" i="30" s="1"/>
  <c r="H490" i="30"/>
  <c r="S490" i="30" s="1"/>
  <c r="H489" i="30"/>
  <c r="S489" i="30" s="1"/>
  <c r="H491" i="30"/>
  <c r="S491" i="30" s="1"/>
  <c r="H486" i="30"/>
  <c r="S486" i="30" s="1"/>
  <c r="H485" i="30"/>
  <c r="H492" i="30"/>
  <c r="S492" i="30" s="1"/>
  <c r="H488" i="30"/>
  <c r="S488" i="30" s="1"/>
  <c r="H484" i="30"/>
  <c r="S484" i="30" s="1"/>
  <c r="H487" i="30"/>
  <c r="S487" i="30" s="1"/>
  <c r="K89" i="32"/>
  <c r="V85" i="34"/>
  <c r="AE536" i="30" s="1"/>
  <c r="AF536" i="30" s="1"/>
  <c r="K85" i="34"/>
  <c r="K72" i="30"/>
  <c r="V72" i="30" s="1"/>
  <c r="K71" i="30"/>
  <c r="V71" i="30" s="1"/>
  <c r="K65" i="30"/>
  <c r="K68" i="30"/>
  <c r="V68" i="30" s="1"/>
  <c r="K67" i="30"/>
  <c r="V67" i="30" s="1"/>
  <c r="K69" i="30"/>
  <c r="V69" i="30" s="1"/>
  <c r="K74" i="30"/>
  <c r="V74" i="30" s="1"/>
  <c r="K64" i="30"/>
  <c r="V64" i="30" s="1"/>
  <c r="K73" i="30"/>
  <c r="V73" i="30" s="1"/>
  <c r="K66" i="30"/>
  <c r="V66" i="30" s="1"/>
  <c r="K70" i="30"/>
  <c r="V70" i="30" s="1"/>
  <c r="K173" i="30"/>
  <c r="V173" i="30" s="1"/>
  <c r="K168" i="30"/>
  <c r="V168" i="30" s="1"/>
  <c r="K167" i="30"/>
  <c r="V167" i="30" s="1"/>
  <c r="K169" i="30"/>
  <c r="K176" i="30"/>
  <c r="V176" i="30" s="1"/>
  <c r="K175" i="30"/>
  <c r="V175" i="30" s="1"/>
  <c r="K177" i="30"/>
  <c r="V177" i="30" s="1"/>
  <c r="K172" i="30"/>
  <c r="V172" i="30" s="1"/>
  <c r="K174" i="30"/>
  <c r="V174" i="30" s="1"/>
  <c r="K171" i="30"/>
  <c r="V171" i="30" s="1"/>
  <c r="K170" i="30"/>
  <c r="V170" i="30" s="1"/>
  <c r="K593" i="30"/>
  <c r="V593" i="30" s="1"/>
  <c r="K589" i="30"/>
  <c r="V589" i="30" s="1"/>
  <c r="K592" i="30"/>
  <c r="V592" i="30" s="1"/>
  <c r="K587" i="30"/>
  <c r="K594" i="30"/>
  <c r="V594" i="30" s="1"/>
  <c r="K590" i="30"/>
  <c r="V590" i="30" s="1"/>
  <c r="K588" i="30"/>
  <c r="K595" i="30"/>
  <c r="V595" i="30" s="1"/>
  <c r="K591" i="30"/>
  <c r="V591" i="30" s="1"/>
  <c r="K596" i="30"/>
  <c r="V596" i="30" s="1"/>
  <c r="K586" i="30"/>
  <c r="V586" i="30" s="1"/>
  <c r="K621" i="30"/>
  <c r="V621" i="30" s="1"/>
  <c r="K616" i="30"/>
  <c r="K624" i="30"/>
  <c r="V624" i="30" s="1"/>
  <c r="K620" i="30"/>
  <c r="V620" i="30" s="1"/>
  <c r="K619" i="30"/>
  <c r="V619" i="30" s="1"/>
  <c r="K614" i="30"/>
  <c r="V614" i="30" s="1"/>
  <c r="K615" i="30"/>
  <c r="V615" i="30" s="1"/>
  <c r="K622" i="30"/>
  <c r="K617" i="30"/>
  <c r="V617" i="30" s="1"/>
  <c r="K623" i="30"/>
  <c r="V623" i="30" s="1"/>
  <c r="K618" i="30"/>
  <c r="V618" i="30" s="1"/>
  <c r="L55" i="32"/>
  <c r="K328" i="30"/>
  <c r="V328" i="30" s="1"/>
  <c r="K327" i="30"/>
  <c r="V327" i="30" s="1"/>
  <c r="K324" i="30"/>
  <c r="V324" i="30" s="1"/>
  <c r="K331" i="30"/>
  <c r="V331" i="30" s="1"/>
  <c r="K329" i="30"/>
  <c r="K330" i="30"/>
  <c r="V330" i="30" s="1"/>
  <c r="K325" i="30"/>
  <c r="V325" i="30" s="1"/>
  <c r="K326" i="30"/>
  <c r="K344" i="30"/>
  <c r="V344" i="30" s="1"/>
  <c r="K343" i="30"/>
  <c r="V343" i="30" s="1"/>
  <c r="K340" i="30"/>
  <c r="V340" i="30" s="1"/>
  <c r="K348" i="30"/>
  <c r="V348" i="30" s="1"/>
  <c r="K347" i="30"/>
  <c r="V347" i="30" s="1"/>
  <c r="K345" i="30"/>
  <c r="V345" i="30" s="1"/>
  <c r="K346" i="30"/>
  <c r="V346" i="30" s="1"/>
  <c r="K341" i="30"/>
  <c r="V341" i="30" s="1"/>
  <c r="K342" i="30"/>
  <c r="V342" i="30" s="1"/>
  <c r="K472" i="30"/>
  <c r="V472" i="30" s="1"/>
  <c r="K467" i="30"/>
  <c r="V467" i="30" s="1"/>
  <c r="K466" i="30"/>
  <c r="V466" i="30" s="1"/>
  <c r="K468" i="30"/>
  <c r="V468" i="30" s="1"/>
  <c r="K463" i="30"/>
  <c r="V463" i="30" s="1"/>
  <c r="K464" i="30"/>
  <c r="V464" i="30" s="1"/>
  <c r="K469" i="30"/>
  <c r="V469" i="30" s="1"/>
  <c r="K473" i="30"/>
  <c r="K470" i="30"/>
  <c r="V470" i="30" s="1"/>
  <c r="K465" i="30"/>
  <c r="V465" i="30" s="1"/>
  <c r="K471" i="30"/>
  <c r="V471" i="30" s="1"/>
  <c r="K525" i="30"/>
  <c r="V525" i="30" s="1"/>
  <c r="K528" i="30"/>
  <c r="V528" i="30" s="1"/>
  <c r="K523" i="30"/>
  <c r="V523" i="30" s="1"/>
  <c r="K530" i="30"/>
  <c r="K526" i="30"/>
  <c r="V526" i="30" s="1"/>
  <c r="K524" i="30"/>
  <c r="V524" i="30" s="1"/>
  <c r="K531" i="30"/>
  <c r="V531" i="30" s="1"/>
  <c r="K527" i="30"/>
  <c r="V527" i="30" s="1"/>
  <c r="K529" i="30"/>
  <c r="V529" i="30" s="1"/>
  <c r="K557" i="30"/>
  <c r="V557" i="30" s="1"/>
  <c r="K555" i="30"/>
  <c r="V555" i="30" s="1"/>
  <c r="K550" i="30"/>
  <c r="V550" i="30" s="1"/>
  <c r="K553" i="30"/>
  <c r="K556" i="30"/>
  <c r="V556" i="30" s="1"/>
  <c r="K551" i="30"/>
  <c r="V551" i="30" s="1"/>
  <c r="K552" i="30"/>
  <c r="V552" i="30" s="1"/>
  <c r="K558" i="30"/>
  <c r="V558" i="30" s="1"/>
  <c r="K554" i="30"/>
  <c r="V554" i="30" s="1"/>
  <c r="X91" i="36"/>
  <c r="P29" i="30"/>
  <c r="E85" i="30"/>
  <c r="P85" i="30" s="1"/>
  <c r="E133" i="30"/>
  <c r="P133" i="30" s="1"/>
  <c r="E193" i="30"/>
  <c r="P193" i="30" s="1"/>
  <c r="P245" i="30"/>
  <c r="E285" i="30"/>
  <c r="P285" i="30" s="1"/>
  <c r="P329" i="30"/>
  <c r="E377" i="30"/>
  <c r="P377" i="30" s="1"/>
  <c r="E425" i="30"/>
  <c r="P425" i="30" s="1"/>
  <c r="P481" i="30"/>
  <c r="P533" i="30"/>
  <c r="E573" i="30"/>
  <c r="P573" i="30" s="1"/>
  <c r="E621" i="30"/>
  <c r="P621" i="30" s="1"/>
  <c r="P673" i="30"/>
  <c r="P721" i="30"/>
  <c r="P777" i="30"/>
  <c r="P829" i="30"/>
  <c r="P14" i="30"/>
  <c r="P30" i="30"/>
  <c r="P46" i="30"/>
  <c r="E62" i="30"/>
  <c r="P62" i="30" s="1"/>
  <c r="E78" i="30"/>
  <c r="P78" i="30" s="1"/>
  <c r="P94" i="30"/>
  <c r="E110" i="30"/>
  <c r="P110" i="30" s="1"/>
  <c r="E126" i="30"/>
  <c r="P126" i="30" s="1"/>
  <c r="P142" i="30"/>
  <c r="E158" i="30"/>
  <c r="P158" i="30" s="1"/>
  <c r="E174" i="30"/>
  <c r="P174" i="30" s="1"/>
  <c r="E190" i="30"/>
  <c r="P190" i="30" s="1"/>
  <c r="P206" i="30"/>
  <c r="P222" i="30"/>
  <c r="E238" i="30"/>
  <c r="P238" i="30" s="1"/>
  <c r="P254" i="30"/>
  <c r="P270" i="30"/>
  <c r="E286" i="30"/>
  <c r="P286" i="30" s="1"/>
  <c r="P318" i="30"/>
  <c r="P334" i="30"/>
  <c r="P350" i="30"/>
  <c r="E366" i="30"/>
  <c r="P366" i="30" s="1"/>
  <c r="P382" i="30"/>
  <c r="P398" i="30"/>
  <c r="E414" i="30"/>
  <c r="P414" i="30" s="1"/>
  <c r="E430" i="30"/>
  <c r="P430" i="30" s="1"/>
  <c r="E462" i="30"/>
  <c r="P462" i="30" s="1"/>
  <c r="P478" i="30"/>
  <c r="P494" i="30"/>
  <c r="E510" i="30"/>
  <c r="P510" i="30" s="1"/>
  <c r="P526" i="30"/>
  <c r="E542" i="30"/>
  <c r="P542" i="30" s="1"/>
  <c r="P558" i="30"/>
  <c r="E574" i="30"/>
  <c r="P574" i="30" s="1"/>
  <c r="E590" i="30"/>
  <c r="P590" i="30" s="1"/>
  <c r="E606" i="30"/>
  <c r="P606" i="30" s="1"/>
  <c r="E622" i="30"/>
  <c r="P622" i="30" s="1"/>
  <c r="P638" i="30"/>
  <c r="P654" i="30"/>
  <c r="P670" i="30"/>
  <c r="P702" i="30"/>
  <c r="P718" i="30"/>
  <c r="P734" i="30"/>
  <c r="P750" i="30"/>
  <c r="P766" i="30"/>
  <c r="P782" i="30"/>
  <c r="P798" i="30"/>
  <c r="P814" i="30"/>
  <c r="P830" i="30"/>
  <c r="P848" i="30"/>
  <c r="P25" i="30"/>
  <c r="E81" i="30"/>
  <c r="P81" i="30" s="1"/>
  <c r="E125" i="30"/>
  <c r="P125" i="30" s="1"/>
  <c r="E173" i="30"/>
  <c r="P173" i="30" s="1"/>
  <c r="P217" i="30"/>
  <c r="P269" i="30"/>
  <c r="E313" i="30"/>
  <c r="P313" i="30" s="1"/>
  <c r="P353" i="30"/>
  <c r="E401" i="30"/>
  <c r="P401" i="30" s="1"/>
  <c r="E453" i="30"/>
  <c r="P453" i="30" s="1"/>
  <c r="P497" i="30"/>
  <c r="P537" i="30"/>
  <c r="E589" i="30"/>
  <c r="P589" i="30" s="1"/>
  <c r="P633" i="30"/>
  <c r="P729" i="30"/>
  <c r="P769" i="30"/>
  <c r="P813" i="30"/>
  <c r="P11" i="30"/>
  <c r="P27" i="30"/>
  <c r="P43" i="30"/>
  <c r="E59" i="30"/>
  <c r="P59" i="30" s="1"/>
  <c r="E75" i="30"/>
  <c r="P75" i="30" s="1"/>
  <c r="P91" i="30"/>
  <c r="E107" i="30"/>
  <c r="P107" i="30" s="1"/>
  <c r="E123" i="30"/>
  <c r="P123" i="30" s="1"/>
  <c r="P139" i="30"/>
  <c r="P155" i="30"/>
  <c r="E171" i="30"/>
  <c r="P171" i="30" s="1"/>
  <c r="E187" i="30"/>
  <c r="P187" i="30" s="1"/>
  <c r="E203" i="30"/>
  <c r="P203" i="30" s="1"/>
  <c r="P219" i="30"/>
  <c r="E235" i="30"/>
  <c r="P235" i="30" s="1"/>
  <c r="P251" i="30"/>
  <c r="P267" i="30"/>
  <c r="E283" i="30"/>
  <c r="P283" i="30" s="1"/>
  <c r="P315" i="30"/>
  <c r="P331" i="30"/>
  <c r="E347" i="30"/>
  <c r="P347" i="30" s="1"/>
  <c r="E363" i="30"/>
  <c r="P363" i="30" s="1"/>
  <c r="E379" i="30"/>
  <c r="P379" i="30" s="1"/>
  <c r="P395" i="30"/>
  <c r="E411" i="30"/>
  <c r="P411" i="30" s="1"/>
  <c r="E427" i="30"/>
  <c r="P427" i="30" s="1"/>
  <c r="E459" i="30"/>
  <c r="P459" i="30" s="1"/>
  <c r="P475" i="30"/>
  <c r="E491" i="30"/>
  <c r="P491" i="30" s="1"/>
  <c r="E507" i="30"/>
  <c r="P507" i="30" s="1"/>
  <c r="P523" i="30"/>
  <c r="P539" i="30"/>
  <c r="P555" i="30"/>
  <c r="E571" i="30"/>
  <c r="P571" i="30" s="1"/>
  <c r="E587" i="30"/>
  <c r="P587" i="30" s="1"/>
  <c r="E603" i="30"/>
  <c r="P603" i="30" s="1"/>
  <c r="E619" i="30"/>
  <c r="P619" i="30" s="1"/>
  <c r="P635" i="30"/>
  <c r="P667" i="30"/>
  <c r="P699" i="30"/>
  <c r="P715" i="30"/>
  <c r="P731" i="30"/>
  <c r="P747" i="30"/>
  <c r="P763" i="30"/>
  <c r="P779" i="30"/>
  <c r="P795" i="30"/>
  <c r="P811" i="30"/>
  <c r="P827" i="30"/>
  <c r="P844" i="30"/>
  <c r="P21" i="30"/>
  <c r="E61" i="30"/>
  <c r="P61" i="30" s="1"/>
  <c r="E105" i="30"/>
  <c r="P105" i="30" s="1"/>
  <c r="P145" i="30"/>
  <c r="E189" i="30"/>
  <c r="P189" i="30" s="1"/>
  <c r="E237" i="30"/>
  <c r="P237" i="30" s="1"/>
  <c r="E293" i="30"/>
  <c r="P293" i="30" s="1"/>
  <c r="P357" i="30"/>
  <c r="P397" i="30"/>
  <c r="E489" i="30"/>
  <c r="P489" i="30" s="1"/>
  <c r="E541" i="30"/>
  <c r="P541" i="30" s="1"/>
  <c r="E593" i="30"/>
  <c r="P593" i="30" s="1"/>
  <c r="P641" i="30"/>
  <c r="P689" i="30"/>
  <c r="P741" i="30"/>
  <c r="P785" i="30"/>
  <c r="P833" i="30"/>
  <c r="P16" i="30"/>
  <c r="P32" i="30"/>
  <c r="P52" i="30"/>
  <c r="P92" i="30"/>
  <c r="P144" i="30"/>
  <c r="P180" i="30"/>
  <c r="E236" i="30"/>
  <c r="P236" i="30" s="1"/>
  <c r="P252" i="30"/>
  <c r="P268" i="30"/>
  <c r="E304" i="30"/>
  <c r="P304" i="30" s="1"/>
  <c r="P324" i="30"/>
  <c r="E340" i="30"/>
  <c r="P340" i="30" s="1"/>
  <c r="E364" i="30"/>
  <c r="P364" i="30" s="1"/>
  <c r="P384" i="30"/>
  <c r="E400" i="30"/>
  <c r="P400" i="30" s="1"/>
  <c r="E460" i="30"/>
  <c r="P460" i="30" s="1"/>
  <c r="E492" i="30"/>
  <c r="P492" i="30" s="1"/>
  <c r="P524" i="30"/>
  <c r="E540" i="30"/>
  <c r="P540" i="30" s="1"/>
  <c r="E588" i="30"/>
  <c r="P588" i="30" s="1"/>
  <c r="E620" i="30"/>
  <c r="P620" i="30" s="1"/>
  <c r="P700" i="30"/>
  <c r="P716" i="30"/>
  <c r="P732" i="30"/>
  <c r="P748" i="30"/>
  <c r="P764" i="30"/>
  <c r="P780" i="30"/>
  <c r="P796" i="30"/>
  <c r="P812" i="30"/>
  <c r="P828" i="30"/>
  <c r="P845" i="30"/>
  <c r="P847" i="30"/>
  <c r="Q29" i="30"/>
  <c r="Q246" i="30"/>
  <c r="Q210" i="30"/>
  <c r="Q211" i="30"/>
  <c r="Q243" i="30"/>
  <c r="Q145" i="30"/>
  <c r="Q209" i="30"/>
  <c r="Q155" i="30"/>
  <c r="Q30" i="30"/>
  <c r="Q247" i="30"/>
  <c r="Q208" i="30"/>
  <c r="Q235" i="30"/>
  <c r="Q237" i="30"/>
  <c r="Q232" i="30"/>
  <c r="Q193" i="30"/>
  <c r="Q190" i="30"/>
  <c r="Q59" i="30"/>
  <c r="Q103" i="30"/>
  <c r="Q326" i="30"/>
  <c r="Q494" i="30"/>
  <c r="Q49" i="30"/>
  <c r="Q54" i="30"/>
  <c r="Q230" i="30"/>
  <c r="Q265" i="30"/>
  <c r="Q323" i="30"/>
  <c r="Q325" i="30"/>
  <c r="Q398" i="30"/>
  <c r="Q440" i="30"/>
  <c r="Q55" i="30"/>
  <c r="Q178" i="30"/>
  <c r="Q270" i="30"/>
  <c r="Q316" i="30"/>
  <c r="Q441" i="30"/>
  <c r="Q537" i="30"/>
  <c r="Q609" i="30"/>
  <c r="Q52" i="30"/>
  <c r="Q57" i="30"/>
  <c r="Q95" i="30"/>
  <c r="Q268" i="30"/>
  <c r="Q318" i="30"/>
  <c r="Q336" i="30"/>
  <c r="Q353" i="30"/>
  <c r="Q397" i="30"/>
  <c r="Q428" i="30"/>
  <c r="Q435" i="30"/>
  <c r="Q495" i="30"/>
  <c r="Q611" i="30"/>
  <c r="Q266" i="30"/>
  <c r="Q334" i="30"/>
  <c r="Q448" i="30"/>
  <c r="Q53" i="30"/>
  <c r="Q104" i="30"/>
  <c r="Q228" i="30"/>
  <c r="Q303" i="30"/>
  <c r="Q317" i="30"/>
  <c r="Q335" i="30"/>
  <c r="Q356" i="30"/>
  <c r="Q396" i="30"/>
  <c r="Q431" i="30"/>
  <c r="Q438" i="30"/>
  <c r="Q18" i="30"/>
  <c r="Q13" i="30"/>
  <c r="Q8" i="30"/>
  <c r="P480" i="30"/>
  <c r="P496" i="30"/>
  <c r="P528" i="30"/>
  <c r="P608" i="30"/>
  <c r="P640" i="30"/>
  <c r="P656" i="30"/>
  <c r="P672" i="30"/>
  <c r="P688" i="30"/>
  <c r="P704" i="30"/>
  <c r="P720" i="30"/>
  <c r="P736" i="30"/>
  <c r="P752" i="30"/>
  <c r="P768" i="30"/>
  <c r="P784" i="30"/>
  <c r="P800" i="30"/>
  <c r="P816" i="30"/>
  <c r="P832" i="30"/>
  <c r="P850" i="30"/>
  <c r="P851" i="30"/>
  <c r="Q146" i="30"/>
  <c r="Q242" i="30"/>
  <c r="Q28" i="30"/>
  <c r="Q31" i="30"/>
  <c r="Q207" i="30"/>
  <c r="Q149" i="30"/>
  <c r="Q22" i="30"/>
  <c r="Q252" i="30"/>
  <c r="Q152" i="30"/>
  <c r="Q244" i="30"/>
  <c r="Q195" i="30"/>
  <c r="Q239" i="30"/>
  <c r="Q233" i="30"/>
  <c r="Q189" i="30"/>
  <c r="Q241" i="30"/>
  <c r="Q186" i="30"/>
  <c r="Q231" i="30"/>
  <c r="Q313" i="30"/>
  <c r="Q399" i="30"/>
  <c r="Q426" i="30"/>
  <c r="Q613" i="30"/>
  <c r="Q45" i="30"/>
  <c r="Q102" i="30"/>
  <c r="Q226" i="30"/>
  <c r="Q312" i="30"/>
  <c r="Q319" i="30"/>
  <c r="Q337" i="30"/>
  <c r="Q349" i="30"/>
  <c r="Q394" i="30"/>
  <c r="Q422" i="30"/>
  <c r="Q436" i="30"/>
  <c r="Q500" i="30"/>
  <c r="Q330" i="30"/>
  <c r="Q443" i="30"/>
  <c r="Q497" i="30"/>
  <c r="Q48" i="30"/>
  <c r="Q101" i="30"/>
  <c r="Q229" i="30"/>
  <c r="Q264" i="30"/>
  <c r="Q311" i="30"/>
  <c r="Q324" i="30"/>
  <c r="Q393" i="30"/>
  <c r="Q424" i="30"/>
  <c r="Q450" i="30"/>
  <c r="Q539" i="30"/>
  <c r="Q182" i="30"/>
  <c r="Q51" i="30"/>
  <c r="Q60" i="30"/>
  <c r="Q100" i="30"/>
  <c r="Q183" i="30"/>
  <c r="Q271" i="30"/>
  <c r="Q310" i="30"/>
  <c r="Q331" i="30"/>
  <c r="Q352" i="30"/>
  <c r="Q392" i="30"/>
  <c r="Q427" i="30"/>
  <c r="Q434" i="30"/>
  <c r="Q11" i="30"/>
  <c r="Q17" i="30"/>
  <c r="Q12" i="30"/>
  <c r="P500" i="30"/>
  <c r="P532" i="30"/>
  <c r="P612" i="30"/>
  <c r="P628" i="30"/>
  <c r="P660" i="30"/>
  <c r="P676" i="30"/>
  <c r="P692" i="30"/>
  <c r="P708" i="30"/>
  <c r="P724" i="30"/>
  <c r="P740" i="30"/>
  <c r="P756" i="30"/>
  <c r="P772" i="30"/>
  <c r="P788" i="30"/>
  <c r="P804" i="30"/>
  <c r="P820" i="30"/>
  <c r="P836" i="30"/>
  <c r="P856" i="30"/>
  <c r="P855" i="30"/>
  <c r="Q32" i="30"/>
  <c r="Q249" i="30"/>
  <c r="Q150" i="30"/>
  <c r="Q147" i="30"/>
  <c r="Q206" i="30"/>
  <c r="Q245" i="30"/>
  <c r="Q26" i="30"/>
  <c r="Q25" i="30"/>
  <c r="Q154" i="30"/>
  <c r="Q213" i="30"/>
  <c r="Q187" i="30"/>
  <c r="Q194" i="30"/>
  <c r="Q188" i="30"/>
  <c r="Q192" i="30"/>
  <c r="Q238" i="30"/>
  <c r="Q305" i="30"/>
  <c r="Q355" i="30"/>
  <c r="Q391" i="30"/>
  <c r="Q437" i="30"/>
  <c r="Q62" i="30"/>
  <c r="Q98" i="30"/>
  <c r="Q185" i="30"/>
  <c r="Q262" i="30"/>
  <c r="Q308" i="30"/>
  <c r="Q315" i="30"/>
  <c r="Q333" i="30"/>
  <c r="Q354" i="30"/>
  <c r="Q390" i="30"/>
  <c r="Q429" i="30"/>
  <c r="Q451" i="30"/>
  <c r="Q496" i="30"/>
  <c r="Q532" i="30"/>
  <c r="Q338" i="30"/>
  <c r="Q395" i="30"/>
  <c r="Q44" i="30"/>
  <c r="Q97" i="30"/>
  <c r="Q184" i="30"/>
  <c r="Q225" i="30"/>
  <c r="Q307" i="30"/>
  <c r="Q328" i="30"/>
  <c r="Q433" i="30"/>
  <c r="Q446" i="30"/>
  <c r="Q535" i="30"/>
  <c r="Q47" i="30"/>
  <c r="Q56" i="30"/>
  <c r="Q96" i="30"/>
  <c r="Q179" i="30"/>
  <c r="Q267" i="30"/>
  <c r="Q306" i="30"/>
  <c r="Q327" i="30"/>
  <c r="Q423" i="30"/>
  <c r="Q449" i="30"/>
  <c r="Q498" i="30"/>
  <c r="Q538" i="30"/>
  <c r="Q608" i="30"/>
  <c r="Q9" i="30"/>
  <c r="Q15" i="30"/>
  <c r="Q21" i="30"/>
  <c r="Q16" i="30"/>
  <c r="P713" i="30"/>
  <c r="P765" i="30"/>
  <c r="P809" i="30"/>
  <c r="P8" i="30"/>
  <c r="P24" i="30"/>
  <c r="P88" i="30"/>
  <c r="P104" i="30"/>
  <c r="P136" i="30"/>
  <c r="P152" i="30"/>
  <c r="P184" i="30"/>
  <c r="P216" i="30"/>
  <c r="P248" i="30"/>
  <c r="P264" i="30"/>
  <c r="P328" i="30"/>
  <c r="P392" i="30"/>
  <c r="P440" i="30"/>
  <c r="P536" i="30"/>
  <c r="P552" i="30"/>
  <c r="P632" i="30"/>
  <c r="P664" i="30"/>
  <c r="P696" i="30"/>
  <c r="P712" i="30"/>
  <c r="P728" i="30"/>
  <c r="P744" i="30"/>
  <c r="P760" i="30"/>
  <c r="P776" i="30"/>
  <c r="P792" i="30"/>
  <c r="P808" i="30"/>
  <c r="P824" i="30"/>
  <c r="P840" i="30"/>
  <c r="P843" i="30"/>
  <c r="Q27" i="30"/>
  <c r="Q151" i="30"/>
  <c r="Q212" i="30"/>
  <c r="Q250" i="30"/>
  <c r="Q248" i="30"/>
  <c r="Q24" i="30"/>
  <c r="Q251" i="30"/>
  <c r="Q148" i="30"/>
  <c r="Q23" i="30"/>
  <c r="Q153" i="30"/>
  <c r="Q214" i="30"/>
  <c r="Q236" i="30"/>
  <c r="Q234" i="30"/>
  <c r="Q191" i="30"/>
  <c r="Q240" i="30"/>
  <c r="Q196" i="30"/>
  <c r="Q46" i="30"/>
  <c r="Q314" i="30"/>
  <c r="Q444" i="30"/>
  <c r="Q533" i="30"/>
  <c r="Q42" i="30"/>
  <c r="Q58" i="30"/>
  <c r="Q181" i="30"/>
  <c r="Q269" i="30"/>
  <c r="Q304" i="30"/>
  <c r="Q329" i="30"/>
  <c r="Q350" i="30"/>
  <c r="Q425" i="30"/>
  <c r="Q447" i="30"/>
  <c r="Q536" i="30"/>
  <c r="Q612" i="30"/>
  <c r="Q50" i="30"/>
  <c r="Q99" i="30"/>
  <c r="Q227" i="30"/>
  <c r="Q309" i="30"/>
  <c r="Q351" i="30"/>
  <c r="Q61" i="30"/>
  <c r="Q180" i="30"/>
  <c r="Q272" i="30"/>
  <c r="Q322" i="30"/>
  <c r="Q332" i="30"/>
  <c r="Q357" i="30"/>
  <c r="Q432" i="30"/>
  <c r="Q439" i="30"/>
  <c r="Q499" i="30"/>
  <c r="Q63" i="30"/>
  <c r="Q320" i="30"/>
  <c r="Q430" i="30"/>
  <c r="Q43" i="30"/>
  <c r="Q224" i="30"/>
  <c r="Q263" i="30"/>
  <c r="Q321" i="30"/>
  <c r="Q339" i="30"/>
  <c r="Q389" i="30"/>
  <c r="Q442" i="30"/>
  <c r="Q445" i="30"/>
  <c r="Q534" i="30"/>
  <c r="Q610" i="30"/>
  <c r="Q10" i="30"/>
  <c r="Q19" i="30"/>
  <c r="Q14" i="30"/>
  <c r="Q20" i="30"/>
  <c r="K91" i="36"/>
  <c r="T84" i="36"/>
  <c r="AG10" i="66" s="1"/>
  <c r="M91" i="36"/>
  <c r="S84" i="36"/>
  <c r="AG9" i="66" s="1"/>
  <c r="L91" i="36"/>
  <c r="B186" i="24"/>
  <c r="B187" i="24" s="1"/>
  <c r="B188" i="24" s="1"/>
  <c r="B189" i="24" s="1"/>
  <c r="G23" i="36"/>
  <c r="M56" i="40"/>
  <c r="M57" i="40"/>
  <c r="AC54" i="30"/>
  <c r="AD54" i="30" s="1"/>
  <c r="AC187" i="30"/>
  <c r="AD187" i="30" s="1"/>
  <c r="AC531" i="30"/>
  <c r="AD531" i="30" s="1"/>
  <c r="AC452" i="30"/>
  <c r="AD452" i="30" s="1"/>
  <c r="AC378" i="30"/>
  <c r="AD378" i="30" s="1"/>
  <c r="AC379" i="30"/>
  <c r="AD379" i="30" s="1"/>
  <c r="AC606" i="30"/>
  <c r="AD606" i="30" s="1"/>
  <c r="AC597" i="30"/>
  <c r="AD597" i="30" s="1"/>
  <c r="P83" i="31"/>
  <c r="W72" i="34"/>
  <c r="AK51" i="34"/>
  <c r="R18" i="34"/>
  <c r="AE128" i="30" s="1"/>
  <c r="AF128" i="30" s="1"/>
  <c r="AC128" i="30"/>
  <c r="AD128" i="30" s="1"/>
  <c r="P18" i="34"/>
  <c r="AE126" i="30" s="1"/>
  <c r="AF126" i="30" s="1"/>
  <c r="AC126" i="30"/>
  <c r="AD126" i="30" s="1"/>
  <c r="AC585" i="30"/>
  <c r="AD585" i="30" s="1"/>
  <c r="AC584" i="30"/>
  <c r="AD584" i="30" s="1"/>
  <c r="AC94" i="30"/>
  <c r="AD94" i="30" s="1"/>
  <c r="AC287" i="30"/>
  <c r="AD287" i="30" s="1"/>
  <c r="AC163" i="30"/>
  <c r="AD163" i="30" s="1"/>
  <c r="AC93" i="30"/>
  <c r="AD93" i="30" s="1"/>
  <c r="AC462" i="30"/>
  <c r="AD462" i="30" s="1"/>
  <c r="AC283" i="30"/>
  <c r="AD283" i="30" s="1"/>
  <c r="AC410" i="30"/>
  <c r="AD410" i="30" s="1"/>
  <c r="AC64" i="30"/>
  <c r="AD64" i="30" s="1"/>
  <c r="AC607" i="30"/>
  <c r="AD607" i="30" s="1"/>
  <c r="AC409" i="30"/>
  <c r="AD409" i="30" s="1"/>
  <c r="AC369" i="30"/>
  <c r="AD369" i="30" s="1"/>
  <c r="AC339" i="30"/>
  <c r="AD339" i="30" s="1"/>
  <c r="AC92" i="30"/>
  <c r="AD92" i="30" s="1"/>
  <c r="AC281" i="30"/>
  <c r="AD281" i="30" s="1"/>
  <c r="AC461" i="30"/>
  <c r="AD461" i="30" s="1"/>
  <c r="AC72" i="30"/>
  <c r="AD72" i="30" s="1"/>
  <c r="AC338" i="30"/>
  <c r="AD338" i="30" s="1"/>
  <c r="E89" i="31"/>
  <c r="U9" i="34"/>
  <c r="AE70" i="30" s="1"/>
  <c r="AF70" i="30" s="1"/>
  <c r="U11" i="34"/>
  <c r="AE90" i="30" s="1"/>
  <c r="AF90" i="30" s="1"/>
  <c r="U41" i="34"/>
  <c r="AE592" i="30" s="1"/>
  <c r="AF592" i="30" s="1"/>
  <c r="AC66" i="30"/>
  <c r="AD66" i="30" s="1"/>
  <c r="AC96" i="30"/>
  <c r="AD96" i="30" s="1"/>
  <c r="AC336" i="30"/>
  <c r="AD336" i="30" s="1"/>
  <c r="AC582" i="30"/>
  <c r="AD582" i="30" s="1"/>
  <c r="AC604" i="30"/>
  <c r="AD604" i="30" s="1"/>
  <c r="AC280" i="30"/>
  <c r="AD280" i="30" s="1"/>
  <c r="AC337" i="30"/>
  <c r="AD337" i="30" s="1"/>
  <c r="AC71" i="30"/>
  <c r="AD71" i="30" s="1"/>
  <c r="AC497" i="30"/>
  <c r="AD497" i="30" s="1"/>
  <c r="AC618" i="30"/>
  <c r="AD618" i="30" s="1"/>
  <c r="AC572" i="30"/>
  <c r="AD572" i="30" s="1"/>
  <c r="AC376" i="30"/>
  <c r="AD376" i="30" s="1"/>
  <c r="AC178" i="30"/>
  <c r="AD178" i="30" s="1"/>
  <c r="AC79" i="30"/>
  <c r="AD79" i="30" s="1"/>
  <c r="F61" i="31"/>
  <c r="Q61" i="31" s="1"/>
  <c r="AE679" i="30" s="1"/>
  <c r="AF679" i="30" s="1"/>
  <c r="U55" i="34"/>
  <c r="AE327" i="30" s="1"/>
  <c r="AF327" i="30" s="1"/>
  <c r="AC327" i="30"/>
  <c r="AD327" i="30" s="1"/>
  <c r="U45" i="34"/>
  <c r="AE574" i="30" s="1"/>
  <c r="AF574" i="30" s="1"/>
  <c r="I39" i="34"/>
  <c r="AE661" i="30"/>
  <c r="AF661" i="30" s="1"/>
  <c r="AC33" i="30"/>
  <c r="AD33" i="30" s="1"/>
  <c r="W165" i="30"/>
  <c r="W161" i="30"/>
  <c r="W157" i="30"/>
  <c r="W163" i="30"/>
  <c r="W159" i="30"/>
  <c r="W166" i="30"/>
  <c r="W162" i="30"/>
  <c r="W164" i="30"/>
  <c r="W160" i="30"/>
  <c r="W156" i="30"/>
  <c r="X421" i="30"/>
  <c r="X418" i="30"/>
  <c r="X416" i="30"/>
  <c r="W94" i="30"/>
  <c r="W90" i="30"/>
  <c r="W86" i="30"/>
  <c r="W92" i="30"/>
  <c r="W91" i="30"/>
  <c r="W87" i="30"/>
  <c r="W89" i="30"/>
  <c r="W93" i="30"/>
  <c r="W88" i="30"/>
  <c r="W367" i="30"/>
  <c r="W363" i="30"/>
  <c r="W359" i="30"/>
  <c r="W366" i="30"/>
  <c r="W362" i="30"/>
  <c r="W358" i="30"/>
  <c r="W365" i="30"/>
  <c r="W361" i="30"/>
  <c r="W368" i="30"/>
  <c r="W364" i="30"/>
  <c r="W360" i="30"/>
  <c r="W606" i="30"/>
  <c r="W602" i="30"/>
  <c r="W598" i="30"/>
  <c r="W605" i="30"/>
  <c r="W601" i="30"/>
  <c r="W597" i="30"/>
  <c r="W604" i="30"/>
  <c r="W600" i="30"/>
  <c r="W607" i="30"/>
  <c r="W603" i="30"/>
  <c r="W599" i="30"/>
  <c r="W379" i="30"/>
  <c r="W375" i="30"/>
  <c r="W371" i="30"/>
  <c r="W378" i="30"/>
  <c r="W374" i="30"/>
  <c r="W370" i="30"/>
  <c r="W377" i="30"/>
  <c r="W373" i="30"/>
  <c r="W369" i="30"/>
  <c r="W376" i="30"/>
  <c r="W372" i="30"/>
  <c r="M68" i="32"/>
  <c r="W408" i="30"/>
  <c r="W410" i="30"/>
  <c r="W409" i="30"/>
  <c r="W404" i="30"/>
  <c r="W400" i="30"/>
  <c r="W407" i="30"/>
  <c r="W403" i="30"/>
  <c r="W406" i="30"/>
  <c r="W402" i="30"/>
  <c r="W405" i="30"/>
  <c r="W401" i="30"/>
  <c r="M56" i="32"/>
  <c r="W336" i="30"/>
  <c r="W332" i="30"/>
  <c r="W339" i="30"/>
  <c r="W335" i="30"/>
  <c r="W338" i="30"/>
  <c r="W334" i="30"/>
  <c r="W337" i="30"/>
  <c r="W333" i="30"/>
  <c r="R68" i="30"/>
  <c r="R64" i="30"/>
  <c r="R65" i="30"/>
  <c r="T83" i="30"/>
  <c r="T84" i="30"/>
  <c r="T80" i="30"/>
  <c r="R94" i="30"/>
  <c r="R90" i="30"/>
  <c r="R86" i="30"/>
  <c r="R92" i="30"/>
  <c r="U131" i="30"/>
  <c r="U129" i="30"/>
  <c r="S161" i="30"/>
  <c r="S163" i="30"/>
  <c r="S164" i="30"/>
  <c r="U167" i="30"/>
  <c r="U172" i="30"/>
  <c r="R223" i="30"/>
  <c r="R219" i="30"/>
  <c r="R220" i="30"/>
  <c r="S283" i="30"/>
  <c r="S274" i="30"/>
  <c r="S275" i="30"/>
  <c r="U293" i="30"/>
  <c r="U291" i="30"/>
  <c r="U298" i="30"/>
  <c r="U301" i="30"/>
  <c r="U297" i="30"/>
  <c r="U300" i="30"/>
  <c r="S324" i="30"/>
  <c r="R338" i="30"/>
  <c r="R337" i="30"/>
  <c r="R333" i="30"/>
  <c r="R332" i="30"/>
  <c r="T341" i="30"/>
  <c r="T347" i="30"/>
  <c r="T343" i="30"/>
  <c r="T346" i="30"/>
  <c r="T342" i="30"/>
  <c r="U368" i="30"/>
  <c r="U360" i="30"/>
  <c r="U359" i="30"/>
  <c r="U366" i="30"/>
  <c r="S378" i="30"/>
  <c r="S370" i="30"/>
  <c r="S377" i="30"/>
  <c r="S376" i="30"/>
  <c r="T410" i="30"/>
  <c r="T401" i="30"/>
  <c r="T403" i="30"/>
  <c r="R419" i="30"/>
  <c r="R417" i="30"/>
  <c r="R412" i="30"/>
  <c r="R418" i="30"/>
  <c r="R414" i="30"/>
  <c r="R455" i="30"/>
  <c r="T468" i="30"/>
  <c r="T469" i="30"/>
  <c r="T463" i="30"/>
  <c r="U495" i="30"/>
  <c r="U494" i="30"/>
  <c r="U500" i="30"/>
  <c r="S501" i="30"/>
  <c r="S503" i="30"/>
  <c r="S502" i="30"/>
  <c r="U519" i="30"/>
  <c r="U522" i="30"/>
  <c r="U514" i="30"/>
  <c r="U521" i="30"/>
  <c r="U520" i="30"/>
  <c r="U512" i="30"/>
  <c r="S530" i="30"/>
  <c r="U539" i="30"/>
  <c r="U532" i="30"/>
  <c r="S546" i="30"/>
  <c r="S548" i="30"/>
  <c r="S547" i="30"/>
  <c r="S549" i="30"/>
  <c r="T581" i="30"/>
  <c r="T599" i="30"/>
  <c r="T606" i="30"/>
  <c r="T604" i="30"/>
  <c r="T600" i="30"/>
  <c r="U612" i="30"/>
  <c r="U608" i="30"/>
  <c r="U610" i="30"/>
  <c r="R555" i="30"/>
  <c r="R551" i="30"/>
  <c r="V93" i="30"/>
  <c r="V89" i="30"/>
  <c r="V91" i="30"/>
  <c r="V94" i="30"/>
  <c r="V90" i="30"/>
  <c r="V86" i="30"/>
  <c r="V87" i="30"/>
  <c r="V92" i="30"/>
  <c r="V88" i="30"/>
  <c r="V202" i="30"/>
  <c r="V199" i="30"/>
  <c r="V605" i="30"/>
  <c r="V601" i="30"/>
  <c r="V600" i="30"/>
  <c r="V607" i="30"/>
  <c r="V598" i="30"/>
  <c r="V281" i="30"/>
  <c r="V277" i="30"/>
  <c r="V274" i="30"/>
  <c r="V335" i="30"/>
  <c r="V336" i="30"/>
  <c r="V403" i="30"/>
  <c r="V405" i="30"/>
  <c r="V500" i="30"/>
  <c r="V499" i="30"/>
  <c r="V495" i="30"/>
  <c r="V497" i="30"/>
  <c r="V538" i="30"/>
  <c r="V534" i="30"/>
  <c r="V532" i="30"/>
  <c r="X566" i="30"/>
  <c r="X560" i="30"/>
  <c r="X166" i="30"/>
  <c r="X161" i="30"/>
  <c r="X80" i="30"/>
  <c r="X76" i="30"/>
  <c r="X78" i="30"/>
  <c r="X172" i="30"/>
  <c r="X173" i="30"/>
  <c r="X364" i="30"/>
  <c r="X363" i="30"/>
  <c r="X366" i="30"/>
  <c r="W521" i="30"/>
  <c r="W517" i="30"/>
  <c r="W513" i="30"/>
  <c r="W520" i="30"/>
  <c r="W516" i="30"/>
  <c r="W512" i="30"/>
  <c r="W519" i="30"/>
  <c r="W515" i="30"/>
  <c r="W522" i="30"/>
  <c r="W518" i="30"/>
  <c r="W514" i="30"/>
  <c r="W292" i="30"/>
  <c r="W288" i="30"/>
  <c r="W284" i="30"/>
  <c r="W291" i="30"/>
  <c r="W287" i="30"/>
  <c r="W294" i="30"/>
  <c r="W290" i="30"/>
  <c r="W286" i="30"/>
  <c r="W293" i="30"/>
  <c r="W289" i="30"/>
  <c r="W285" i="30"/>
  <c r="W529" i="30"/>
  <c r="W525" i="30"/>
  <c r="W528" i="30"/>
  <c r="W524" i="30"/>
  <c r="W531" i="30"/>
  <c r="W527" i="30"/>
  <c r="W523" i="30"/>
  <c r="W530" i="30"/>
  <c r="W526" i="30"/>
  <c r="W74" i="30"/>
  <c r="W70" i="30"/>
  <c r="W71" i="30"/>
  <c r="W67" i="30"/>
  <c r="W73" i="30"/>
  <c r="W68" i="30"/>
  <c r="W69" i="30"/>
  <c r="W65" i="30"/>
  <c r="W72" i="30"/>
  <c r="W64" i="30"/>
  <c r="N41" i="32"/>
  <c r="X594" i="30"/>
  <c r="X590" i="30"/>
  <c r="X589" i="30"/>
  <c r="X592" i="30"/>
  <c r="W582" i="30"/>
  <c r="W585" i="30"/>
  <c r="W581" i="30"/>
  <c r="W584" i="30"/>
  <c r="W580" i="30"/>
  <c r="W583" i="30"/>
  <c r="W579" i="30"/>
  <c r="W509" i="30"/>
  <c r="W505" i="30"/>
  <c r="W501" i="30"/>
  <c r="W508" i="30"/>
  <c r="W504" i="30"/>
  <c r="W511" i="30"/>
  <c r="W507" i="30"/>
  <c r="W503" i="30"/>
  <c r="W510" i="30"/>
  <c r="W506" i="30"/>
  <c r="W502" i="30"/>
  <c r="W459" i="30"/>
  <c r="W455" i="30"/>
  <c r="W461" i="30"/>
  <c r="W457" i="30"/>
  <c r="W453" i="30"/>
  <c r="W460" i="30"/>
  <c r="W456" i="30"/>
  <c r="W452" i="30"/>
  <c r="W462" i="30"/>
  <c r="W458" i="30"/>
  <c r="W454" i="30"/>
  <c r="M33" i="32"/>
  <c r="T200" i="30"/>
  <c r="T198" i="30"/>
  <c r="T205" i="30"/>
  <c r="T201" i="30"/>
  <c r="T203" i="30"/>
  <c r="U72" i="30"/>
  <c r="U69" i="30"/>
  <c r="U74" i="30"/>
  <c r="U64" i="30"/>
  <c r="S82" i="30"/>
  <c r="S83" i="30"/>
  <c r="S75" i="30"/>
  <c r="S80" i="30"/>
  <c r="S81" i="30"/>
  <c r="S85" i="30"/>
  <c r="U92" i="30"/>
  <c r="U88" i="30"/>
  <c r="U94" i="30"/>
  <c r="U90" i="30"/>
  <c r="U93" i="30"/>
  <c r="U89" i="30"/>
  <c r="U87" i="30"/>
  <c r="U91" i="30"/>
  <c r="U86" i="30"/>
  <c r="T135" i="30"/>
  <c r="T127" i="30"/>
  <c r="T130" i="30"/>
  <c r="R164" i="30"/>
  <c r="R156" i="30"/>
  <c r="R166" i="30"/>
  <c r="T176" i="30"/>
  <c r="T167" i="30"/>
  <c r="T173" i="30"/>
  <c r="U216" i="30"/>
  <c r="U215" i="30"/>
  <c r="U217" i="30"/>
  <c r="R283" i="30"/>
  <c r="R281" i="30"/>
  <c r="R277" i="30"/>
  <c r="R280" i="30"/>
  <c r="T287" i="30"/>
  <c r="T294" i="30"/>
  <c r="T297" i="30"/>
  <c r="R325" i="30"/>
  <c r="R324" i="30"/>
  <c r="U334" i="30"/>
  <c r="S340" i="30"/>
  <c r="S343" i="30"/>
  <c r="S346" i="30"/>
  <c r="S342" i="30"/>
  <c r="S345" i="30"/>
  <c r="T368" i="30"/>
  <c r="T360" i="30"/>
  <c r="T367" i="30"/>
  <c r="T359" i="30"/>
  <c r="R378" i="30"/>
  <c r="R372" i="30"/>
  <c r="R375" i="30"/>
  <c r="S408" i="30"/>
  <c r="S404" i="30"/>
  <c r="U412" i="30"/>
  <c r="U417" i="30"/>
  <c r="U462" i="30"/>
  <c r="U458" i="30"/>
  <c r="U460" i="30"/>
  <c r="S463" i="30"/>
  <c r="S465" i="30"/>
  <c r="S464" i="30"/>
  <c r="T496" i="30"/>
  <c r="T516" i="30"/>
  <c r="T515" i="30"/>
  <c r="R530" i="30"/>
  <c r="R529" i="30"/>
  <c r="T536" i="30"/>
  <c r="T533" i="30"/>
  <c r="T535" i="30"/>
  <c r="R541" i="30"/>
  <c r="R547" i="30"/>
  <c r="R543" i="30"/>
  <c r="R546" i="30"/>
  <c r="R544" i="30"/>
  <c r="S585" i="30"/>
  <c r="S579" i="30"/>
  <c r="S590" i="30"/>
  <c r="S589" i="30"/>
  <c r="S596" i="30"/>
  <c r="S592" i="30"/>
  <c r="S588" i="30"/>
  <c r="S587" i="30"/>
  <c r="S605" i="30"/>
  <c r="S600" i="30"/>
  <c r="S603" i="30"/>
  <c r="T612" i="30"/>
  <c r="U617" i="30"/>
  <c r="U624" i="30"/>
  <c r="U618" i="30"/>
  <c r="U616" i="30"/>
  <c r="U615" i="30"/>
  <c r="U614" i="30"/>
  <c r="U554" i="30"/>
  <c r="I47" i="32"/>
  <c r="T574" i="30"/>
  <c r="G89" i="32"/>
  <c r="R486" i="30"/>
  <c r="R493" i="30"/>
  <c r="R489" i="30"/>
  <c r="R483" i="30"/>
  <c r="R491" i="30"/>
  <c r="J89" i="32"/>
  <c r="U487" i="30"/>
  <c r="U485" i="30"/>
  <c r="U486" i="30"/>
  <c r="V81" i="30"/>
  <c r="V78" i="30"/>
  <c r="V84" i="30"/>
  <c r="V80" i="30"/>
  <c r="V587" i="30"/>
  <c r="V622" i="30"/>
  <c r="V326" i="30"/>
  <c r="V329" i="30"/>
  <c r="V473" i="30"/>
  <c r="V530" i="30"/>
  <c r="V553" i="30"/>
  <c r="W566" i="30"/>
  <c r="W562" i="30"/>
  <c r="W565" i="30"/>
  <c r="W564" i="30"/>
  <c r="W560" i="30"/>
  <c r="W567" i="30"/>
  <c r="W563" i="30"/>
  <c r="W559" i="30"/>
  <c r="W561" i="30"/>
  <c r="W177" i="30"/>
  <c r="W173" i="30"/>
  <c r="W169" i="30"/>
  <c r="W175" i="30"/>
  <c r="W171" i="30"/>
  <c r="W167" i="30"/>
  <c r="W174" i="30"/>
  <c r="W170" i="30"/>
  <c r="W172" i="30"/>
  <c r="W168" i="30"/>
  <c r="W176" i="30"/>
  <c r="W558" i="30"/>
  <c r="W554" i="30"/>
  <c r="W550" i="30"/>
  <c r="W556" i="30"/>
  <c r="W552" i="30"/>
  <c r="W555" i="30"/>
  <c r="W551" i="30"/>
  <c r="W557" i="30"/>
  <c r="W553" i="30"/>
  <c r="W497" i="30"/>
  <c r="W500" i="30"/>
  <c r="W496" i="30"/>
  <c r="W499" i="30"/>
  <c r="W495" i="30"/>
  <c r="W498" i="30"/>
  <c r="W494" i="30"/>
  <c r="W420" i="30"/>
  <c r="W416" i="30"/>
  <c r="W412" i="30"/>
  <c r="W418" i="30"/>
  <c r="W414" i="30"/>
  <c r="W421" i="30"/>
  <c r="W417" i="30"/>
  <c r="W419" i="30"/>
  <c r="W415" i="30"/>
  <c r="W411" i="30"/>
  <c r="N51" i="32"/>
  <c r="X300" i="30"/>
  <c r="X299" i="30"/>
  <c r="W610" i="30"/>
  <c r="W613" i="30"/>
  <c r="W609" i="30"/>
  <c r="W612" i="30"/>
  <c r="W608" i="30"/>
  <c r="W611" i="30"/>
  <c r="M85" i="32"/>
  <c r="N85" i="32" s="1"/>
  <c r="W300" i="30"/>
  <c r="W296" i="30"/>
  <c r="W299" i="30"/>
  <c r="W295" i="30"/>
  <c r="W302" i="30"/>
  <c r="W298" i="30"/>
  <c r="W301" i="30"/>
  <c r="W297" i="30"/>
  <c r="S203" i="30"/>
  <c r="S201" i="30"/>
  <c r="S198" i="30"/>
  <c r="U199" i="30"/>
  <c r="U204" i="30"/>
  <c r="T68" i="30"/>
  <c r="T70" i="30"/>
  <c r="T66" i="30"/>
  <c r="T69" i="30"/>
  <c r="R80" i="30"/>
  <c r="R84" i="30"/>
  <c r="R79" i="30"/>
  <c r="T89" i="30"/>
  <c r="T92" i="30"/>
  <c r="R113" i="30"/>
  <c r="R109" i="30"/>
  <c r="R114" i="30"/>
  <c r="R110" i="30"/>
  <c r="S130" i="30"/>
  <c r="S126" i="30"/>
  <c r="S129" i="30"/>
  <c r="S135" i="30"/>
  <c r="U163" i="30"/>
  <c r="U159" i="30"/>
  <c r="U164" i="30"/>
  <c r="S173" i="30"/>
  <c r="S167" i="30"/>
  <c r="S176" i="30"/>
  <c r="S172" i="30"/>
  <c r="T215" i="30"/>
  <c r="R227" i="30"/>
  <c r="R230" i="30"/>
  <c r="U282" i="30"/>
  <c r="U278" i="30"/>
  <c r="U281" i="30"/>
  <c r="U280" i="30"/>
  <c r="U273" i="30"/>
  <c r="S288" i="30"/>
  <c r="S287" i="30"/>
  <c r="S290" i="30"/>
  <c r="S293" i="30"/>
  <c r="S300" i="30"/>
  <c r="S296" i="30"/>
  <c r="S299" i="30"/>
  <c r="S302" i="30"/>
  <c r="S301" i="30"/>
  <c r="U330" i="30"/>
  <c r="U326" i="30"/>
  <c r="U329" i="30"/>
  <c r="U327" i="30"/>
  <c r="T337" i="30"/>
  <c r="T336" i="30"/>
  <c r="T335" i="30"/>
  <c r="R346" i="30"/>
  <c r="R345" i="30"/>
  <c r="R341" i="30"/>
  <c r="R348" i="30"/>
  <c r="U346" i="30"/>
  <c r="U340" i="30"/>
  <c r="S362" i="30"/>
  <c r="S364" i="30"/>
  <c r="S360" i="30"/>
  <c r="U369" i="30"/>
  <c r="U378" i="30"/>
  <c r="R407" i="30"/>
  <c r="R403" i="30"/>
  <c r="R402" i="30"/>
  <c r="R410" i="30"/>
  <c r="R405" i="30"/>
  <c r="R404" i="30"/>
  <c r="T421" i="30"/>
  <c r="T413" i="30"/>
  <c r="T411" i="30"/>
  <c r="T414" i="30"/>
  <c r="T460" i="30"/>
  <c r="T462" i="30"/>
  <c r="T458" i="30"/>
  <c r="T461" i="30"/>
  <c r="T457" i="30"/>
  <c r="T459" i="30"/>
  <c r="R464" i="30"/>
  <c r="R467" i="30"/>
  <c r="R469" i="30"/>
  <c r="R465" i="30"/>
  <c r="W493" i="30"/>
  <c r="W489" i="30"/>
  <c r="W485" i="30"/>
  <c r="W492" i="30"/>
  <c r="W491" i="30"/>
  <c r="W487" i="30"/>
  <c r="W483" i="30"/>
  <c r="W490" i="30"/>
  <c r="W486" i="30"/>
  <c r="W488" i="30"/>
  <c r="W484" i="30"/>
  <c r="S497" i="30"/>
  <c r="S496" i="30"/>
  <c r="S499" i="30"/>
  <c r="S495" i="30"/>
  <c r="U511" i="30"/>
  <c r="U503" i="30"/>
  <c r="U506" i="30"/>
  <c r="U502" i="30"/>
  <c r="U508" i="30"/>
  <c r="S521" i="30"/>
  <c r="S513" i="30"/>
  <c r="S516" i="30"/>
  <c r="U531" i="30"/>
  <c r="U530" i="30"/>
  <c r="U526" i="30"/>
  <c r="U524" i="30"/>
  <c r="S539" i="30"/>
  <c r="U542" i="30"/>
  <c r="U543" i="30"/>
  <c r="R592" i="30"/>
  <c r="R595" i="30"/>
  <c r="R591" i="30"/>
  <c r="R586" i="30"/>
  <c r="U596" i="30"/>
  <c r="U592" i="30"/>
  <c r="U588" i="30"/>
  <c r="U594" i="30"/>
  <c r="U586" i="30"/>
  <c r="U589" i="30"/>
  <c r="R603" i="30"/>
  <c r="T620" i="30"/>
  <c r="T619" i="30"/>
  <c r="T617" i="30"/>
  <c r="T615" i="30"/>
  <c r="T622" i="30"/>
  <c r="T555" i="30"/>
  <c r="T557" i="30"/>
  <c r="T558" i="30"/>
  <c r="S574" i="30"/>
  <c r="S577" i="30"/>
  <c r="S573" i="30"/>
  <c r="S576" i="30"/>
  <c r="S572" i="30"/>
  <c r="V65" i="30"/>
  <c r="V162" i="30"/>
  <c r="V165" i="30"/>
  <c r="V157" i="30"/>
  <c r="V159" i="30"/>
  <c r="V585" i="30"/>
  <c r="V581" i="30"/>
  <c r="V580" i="30"/>
  <c r="V583" i="30"/>
  <c r="K47" i="32"/>
  <c r="V573" i="30"/>
  <c r="V568" i="30"/>
  <c r="V578" i="30"/>
  <c r="V574" i="30"/>
  <c r="V301" i="30"/>
  <c r="V297" i="30"/>
  <c r="V296" i="30"/>
  <c r="V378" i="30"/>
  <c r="V370" i="30"/>
  <c r="V376" i="30"/>
  <c r="V458" i="30"/>
  <c r="V461" i="30"/>
  <c r="V453" i="30"/>
  <c r="V512" i="30"/>
  <c r="V519" i="30"/>
  <c r="V515" i="30"/>
  <c r="V522" i="30"/>
  <c r="V518" i="30"/>
  <c r="K79" i="32"/>
  <c r="AG88" i="31" s="1"/>
  <c r="V492" i="30"/>
  <c r="V484" i="30"/>
  <c r="V493" i="30"/>
  <c r="V487" i="30"/>
  <c r="X522" i="30"/>
  <c r="X518" i="30"/>
  <c r="X521" i="30"/>
  <c r="X513" i="30"/>
  <c r="X515" i="30"/>
  <c r="X292" i="30"/>
  <c r="X288" i="30"/>
  <c r="X468" i="30"/>
  <c r="X466" i="30"/>
  <c r="X467" i="30"/>
  <c r="W623" i="30"/>
  <c r="W619" i="30"/>
  <c r="W622" i="30"/>
  <c r="W618" i="30"/>
  <c r="W624" i="30"/>
  <c r="W620" i="30"/>
  <c r="W614" i="30"/>
  <c r="W621" i="30"/>
  <c r="W617" i="30"/>
  <c r="W615" i="30"/>
  <c r="X571" i="30"/>
  <c r="X570" i="30"/>
  <c r="X577" i="30"/>
  <c r="X569" i="30"/>
  <c r="X572" i="30"/>
  <c r="X568" i="30"/>
  <c r="W82" i="30"/>
  <c r="W78" i="30"/>
  <c r="W83" i="30"/>
  <c r="W79" i="30"/>
  <c r="W75" i="30"/>
  <c r="W81" i="30"/>
  <c r="W84" i="30"/>
  <c r="W76" i="30"/>
  <c r="W85" i="30"/>
  <c r="W77" i="30"/>
  <c r="W80" i="30"/>
  <c r="W471" i="30"/>
  <c r="W467" i="30"/>
  <c r="W463" i="30"/>
  <c r="W473" i="30"/>
  <c r="W469" i="30"/>
  <c r="W472" i="30"/>
  <c r="W468" i="30"/>
  <c r="W464" i="30"/>
  <c r="W470" i="30"/>
  <c r="W466" i="30"/>
  <c r="W546" i="30"/>
  <c r="W542" i="30"/>
  <c r="W548" i="30"/>
  <c r="W544" i="30"/>
  <c r="W540" i="30"/>
  <c r="W547" i="30"/>
  <c r="W543" i="30"/>
  <c r="W549" i="30"/>
  <c r="W545" i="30"/>
  <c r="W541" i="30"/>
  <c r="W280" i="30"/>
  <c r="W276" i="30"/>
  <c r="W283" i="30"/>
  <c r="W279" i="30"/>
  <c r="W282" i="30"/>
  <c r="W278" i="30"/>
  <c r="W274" i="30"/>
  <c r="W281" i="30"/>
  <c r="W277" i="30"/>
  <c r="W273" i="30"/>
  <c r="W275" i="30"/>
  <c r="W132" i="30"/>
  <c r="W128" i="30"/>
  <c r="W134" i="30"/>
  <c r="W130" i="30"/>
  <c r="W126" i="30"/>
  <c r="W133" i="30"/>
  <c r="W129" i="30"/>
  <c r="W125" i="30"/>
  <c r="W131" i="30"/>
  <c r="W135" i="30"/>
  <c r="W127" i="30"/>
  <c r="F66" i="32"/>
  <c r="R200" i="30"/>
  <c r="S74" i="30"/>
  <c r="S70" i="30"/>
  <c r="S67" i="30"/>
  <c r="S68" i="30"/>
  <c r="S64" i="30"/>
  <c r="U76" i="30"/>
  <c r="U85" i="30"/>
  <c r="U81" i="30"/>
  <c r="U79" i="30"/>
  <c r="U83" i="30"/>
  <c r="U78" i="30"/>
  <c r="S94" i="30"/>
  <c r="S92" i="30"/>
  <c r="S93" i="30"/>
  <c r="S88" i="30"/>
  <c r="R135" i="30"/>
  <c r="R125" i="30"/>
  <c r="R128" i="30"/>
  <c r="R134" i="30"/>
  <c r="T162" i="30"/>
  <c r="T164" i="30"/>
  <c r="T156" i="30"/>
  <c r="T157" i="30"/>
  <c r="T165" i="30"/>
  <c r="R176" i="30"/>
  <c r="R172" i="30"/>
  <c r="R174" i="30"/>
  <c r="R175" i="30"/>
  <c r="R182" i="30"/>
  <c r="R181" i="30"/>
  <c r="S222" i="30"/>
  <c r="S217" i="30"/>
  <c r="S215" i="30"/>
  <c r="S219" i="30"/>
  <c r="T281" i="30"/>
  <c r="T280" i="30"/>
  <c r="T275" i="30"/>
  <c r="T282" i="30"/>
  <c r="R291" i="30"/>
  <c r="R293" i="30"/>
  <c r="R288" i="30"/>
  <c r="R284" i="30"/>
  <c r="R299" i="30"/>
  <c r="R302" i="30"/>
  <c r="R298" i="30"/>
  <c r="R301" i="30"/>
  <c r="R296" i="30"/>
  <c r="T331" i="30"/>
  <c r="T330" i="30"/>
  <c r="S336" i="30"/>
  <c r="S335" i="30"/>
  <c r="W348" i="30"/>
  <c r="W344" i="30"/>
  <c r="W340" i="30"/>
  <c r="W347" i="30"/>
  <c r="W343" i="30"/>
  <c r="W346" i="30"/>
  <c r="W342" i="30"/>
  <c r="W345" i="30"/>
  <c r="W341" i="30"/>
  <c r="R366" i="30"/>
  <c r="R358" i="30"/>
  <c r="R361" i="30"/>
  <c r="R368" i="30"/>
  <c r="R359" i="30"/>
  <c r="T376" i="30"/>
  <c r="T372" i="30"/>
  <c r="T379" i="30"/>
  <c r="U410" i="30"/>
  <c r="U400" i="30"/>
  <c r="U409" i="30"/>
  <c r="S420" i="30"/>
  <c r="S412" i="30"/>
  <c r="S418" i="30"/>
  <c r="S417" i="30"/>
  <c r="S419" i="30"/>
  <c r="S457" i="30"/>
  <c r="S460" i="30"/>
  <c r="S452" i="30"/>
  <c r="U465" i="30"/>
  <c r="U467" i="30"/>
  <c r="U463" i="30"/>
  <c r="U464" i="30"/>
  <c r="U472" i="30"/>
  <c r="T506" i="30"/>
  <c r="T502" i="30"/>
  <c r="T505" i="30"/>
  <c r="T501" i="30"/>
  <c r="R520" i="30"/>
  <c r="R512" i="30"/>
  <c r="R515" i="30"/>
  <c r="R514" i="30"/>
  <c r="R521" i="30"/>
  <c r="T530" i="30"/>
  <c r="T529" i="30"/>
  <c r="T525" i="30"/>
  <c r="T528" i="30"/>
  <c r="T524" i="30"/>
  <c r="R537" i="30"/>
  <c r="R539" i="30"/>
  <c r="R535" i="30"/>
  <c r="R533" i="30"/>
  <c r="T547" i="30"/>
  <c r="T543" i="30"/>
  <c r="T549" i="30"/>
  <c r="T548" i="30"/>
  <c r="T546" i="30"/>
  <c r="W578" i="30"/>
  <c r="W574" i="30"/>
  <c r="W570" i="30"/>
  <c r="W577" i="30"/>
  <c r="W573" i="30"/>
  <c r="W569" i="30"/>
  <c r="W576" i="30"/>
  <c r="W572" i="30"/>
  <c r="W568" i="30"/>
  <c r="W575" i="30"/>
  <c r="W571" i="30"/>
  <c r="U584" i="30"/>
  <c r="U580" i="30"/>
  <c r="U583" i="30"/>
  <c r="U585" i="30"/>
  <c r="W594" i="30"/>
  <c r="W590" i="30"/>
  <c r="W586" i="30"/>
  <c r="W593" i="30"/>
  <c r="W589" i="30"/>
  <c r="W596" i="30"/>
  <c r="W592" i="30"/>
  <c r="W595" i="30"/>
  <c r="W591" i="30"/>
  <c r="W587" i="30"/>
  <c r="U603" i="30"/>
  <c r="U599" i="30"/>
  <c r="U606" i="30"/>
  <c r="U598" i="30"/>
  <c r="R451" i="30"/>
  <c r="R447" i="30"/>
  <c r="R444" i="30"/>
  <c r="R450" i="30"/>
  <c r="S623" i="30"/>
  <c r="S622" i="30"/>
  <c r="S618" i="30"/>
  <c r="S624" i="30"/>
  <c r="S614" i="30"/>
  <c r="S558" i="30"/>
  <c r="S555" i="30"/>
  <c r="S553" i="30"/>
  <c r="S557" i="30"/>
  <c r="G47" i="32"/>
  <c r="R573" i="30"/>
  <c r="R568" i="30"/>
  <c r="R575" i="30"/>
  <c r="R578" i="30"/>
  <c r="R570" i="30"/>
  <c r="J47" i="32"/>
  <c r="U576" i="30"/>
  <c r="U575" i="30"/>
  <c r="U571" i="30"/>
  <c r="U578" i="30"/>
  <c r="U574" i="30"/>
  <c r="U569" i="30"/>
  <c r="I89" i="32"/>
  <c r="T486" i="30"/>
  <c r="T488" i="30"/>
  <c r="T484" i="30"/>
  <c r="T483" i="30"/>
  <c r="V131" i="30"/>
  <c r="V125" i="30"/>
  <c r="V128" i="30"/>
  <c r="V134" i="30"/>
  <c r="V130" i="30"/>
  <c r="V223" i="30"/>
  <c r="V219" i="30"/>
  <c r="V220" i="30"/>
  <c r="V218" i="30"/>
  <c r="V613" i="30"/>
  <c r="V609" i="30"/>
  <c r="V612" i="30"/>
  <c r="V291" i="30"/>
  <c r="V287" i="30"/>
  <c r="V290" i="30"/>
  <c r="V286" i="30"/>
  <c r="V289" i="30"/>
  <c r="V292" i="30"/>
  <c r="V366" i="30"/>
  <c r="V362" i="30"/>
  <c r="V361" i="30"/>
  <c r="V364" i="30"/>
  <c r="V363" i="30"/>
  <c r="V359" i="30"/>
  <c r="V415" i="30"/>
  <c r="V417" i="30"/>
  <c r="V420" i="30"/>
  <c r="V416" i="30"/>
  <c r="V412" i="30"/>
  <c r="V414" i="30"/>
  <c r="V508" i="30"/>
  <c r="V511" i="30"/>
  <c r="V510" i="30"/>
  <c r="V502" i="30"/>
  <c r="V501" i="30"/>
  <c r="V541" i="30"/>
  <c r="V543" i="30"/>
  <c r="V546" i="30"/>
  <c r="V548" i="30"/>
  <c r="V540" i="30"/>
  <c r="O84" i="36"/>
  <c r="AG4" i="66" s="1"/>
  <c r="H24" i="34"/>
  <c r="S70" i="41"/>
  <c r="D14" i="34"/>
  <c r="S72" i="41"/>
  <c r="D35" i="34"/>
  <c r="S74" i="41"/>
  <c r="S79" i="41"/>
  <c r="S76" i="41"/>
  <c r="S73" i="41"/>
  <c r="S78" i="41"/>
  <c r="D57" i="34"/>
  <c r="P57" i="34" s="1"/>
  <c r="AE263" i="30" s="1"/>
  <c r="AF263" i="30" s="1"/>
  <c r="S80" i="41"/>
  <c r="S71" i="41"/>
  <c r="D16" i="34"/>
  <c r="D8" i="34" s="1"/>
  <c r="E49" i="31" s="1"/>
  <c r="E48" i="31" s="1"/>
  <c r="P48" i="31" s="1"/>
  <c r="D54" i="34"/>
  <c r="P54" i="34" s="1"/>
  <c r="AE314" i="30" s="1"/>
  <c r="AF314" i="30" s="1"/>
  <c r="D37" i="34"/>
  <c r="AC243" i="30" s="1"/>
  <c r="AD243" i="30" s="1"/>
  <c r="D65" i="34"/>
  <c r="AC23" i="30" s="1"/>
  <c r="AD23" i="30" s="1"/>
  <c r="AD529" i="30"/>
  <c r="AF823" i="30"/>
  <c r="AF507" i="30"/>
  <c r="AF580" i="30"/>
  <c r="AF494" i="30"/>
  <c r="AF487" i="30"/>
  <c r="AD162" i="30"/>
  <c r="AD343" i="30"/>
  <c r="AD361" i="30"/>
  <c r="AD370" i="30"/>
  <c r="AD374" i="30"/>
  <c r="AD404" i="30"/>
  <c r="AD465" i="30"/>
  <c r="AD469" i="30"/>
  <c r="AF690" i="30"/>
  <c r="AD199" i="30"/>
  <c r="AD198" i="30"/>
  <c r="AD197" i="30"/>
  <c r="AD171" i="30"/>
  <c r="AD158" i="30"/>
  <c r="B166" i="24"/>
  <c r="B167" i="24" s="1"/>
  <c r="B168" i="24" s="1"/>
  <c r="B169" i="24" s="1"/>
  <c r="AF76" i="22"/>
  <c r="AF111" i="22" s="1"/>
  <c r="AB18" i="30"/>
  <c r="J16" i="23" s="1"/>
  <c r="AB19" i="30"/>
  <c r="J17" i="23" s="1"/>
  <c r="AB21" i="30"/>
  <c r="J19" i="23" s="1"/>
  <c r="AB23" i="30"/>
  <c r="AB25" i="30"/>
  <c r="AB26" i="30"/>
  <c r="AB27" i="30"/>
  <c r="AB29" i="30"/>
  <c r="AB31" i="30"/>
  <c r="AB33" i="30"/>
  <c r="AB34" i="30"/>
  <c r="AB36" i="30"/>
  <c r="AB38" i="30"/>
  <c r="AB40" i="30"/>
  <c r="AB42" i="30"/>
  <c r="AB44" i="30"/>
  <c r="AF12" i="22" s="1"/>
  <c r="AB46" i="30"/>
  <c r="AB48" i="30"/>
  <c r="AB50" i="30"/>
  <c r="AB52" i="30"/>
  <c r="AB54" i="30"/>
  <c r="AB55" i="30"/>
  <c r="AF15" i="22" s="1"/>
  <c r="AB57" i="30"/>
  <c r="AB59" i="30"/>
  <c r="AB61" i="30"/>
  <c r="AB63" i="30"/>
  <c r="AB65" i="30"/>
  <c r="AB67" i="30"/>
  <c r="AB68" i="30"/>
  <c r="AB70" i="30"/>
  <c r="AB72" i="30"/>
  <c r="AB74" i="30"/>
  <c r="AB77" i="30"/>
  <c r="AF17" i="22" s="1"/>
  <c r="AB79" i="30"/>
  <c r="AB80" i="30"/>
  <c r="AB82" i="30"/>
  <c r="AB84" i="30"/>
  <c r="AB86" i="30"/>
  <c r="AB88" i="30"/>
  <c r="AB90" i="30"/>
  <c r="AB92" i="30"/>
  <c r="AB94" i="30"/>
  <c r="AB96" i="30"/>
  <c r="AF19" i="22" s="1"/>
  <c r="AB98" i="30"/>
  <c r="AB100" i="30"/>
  <c r="AB22" i="30"/>
  <c r="AB28" i="30"/>
  <c r="AB32" i="30"/>
  <c r="AB35" i="30"/>
  <c r="AB39" i="30"/>
  <c r="AB43" i="30"/>
  <c r="AB47" i="30"/>
  <c r="AB51" i="30"/>
  <c r="AB58" i="30"/>
  <c r="AB62" i="30"/>
  <c r="AB66" i="30"/>
  <c r="AB69" i="30"/>
  <c r="AB73" i="30"/>
  <c r="AB76" i="30"/>
  <c r="AB83" i="30"/>
  <c r="AB87" i="30"/>
  <c r="AB91" i="30"/>
  <c r="AB95" i="30"/>
  <c r="AB99" i="30"/>
  <c r="AB102" i="30"/>
  <c r="AB104" i="30"/>
  <c r="AB106" i="30"/>
  <c r="AF20" i="22" s="1"/>
  <c r="AB108" i="30"/>
  <c r="AB110" i="30"/>
  <c r="AB112" i="30"/>
  <c r="AB114" i="30"/>
  <c r="AB116" i="30"/>
  <c r="AF21" i="22" s="1"/>
  <c r="AB118" i="30"/>
  <c r="AB120" i="30"/>
  <c r="AB122" i="30"/>
  <c r="AB124" i="30"/>
  <c r="AB126" i="30"/>
  <c r="AB127" i="30"/>
  <c r="AF22" i="22" s="1"/>
  <c r="AB128" i="30"/>
  <c r="AB129" i="30"/>
  <c r="AB131" i="30"/>
  <c r="AB133" i="30"/>
  <c r="AB135" i="30"/>
  <c r="AB137" i="30"/>
  <c r="AB139" i="30"/>
  <c r="AB141" i="30"/>
  <c r="AB143" i="30"/>
  <c r="AB145" i="30"/>
  <c r="AB147" i="30"/>
  <c r="AF26" i="22" s="1"/>
  <c r="AB149" i="30"/>
  <c r="AB151" i="30"/>
  <c r="AB153" i="30"/>
  <c r="AB155" i="30"/>
  <c r="AB157" i="30"/>
  <c r="AB160" i="30"/>
  <c r="AB162" i="30"/>
  <c r="AB164" i="30"/>
  <c r="AB166" i="30"/>
  <c r="AB168" i="30"/>
  <c r="AB170" i="30"/>
  <c r="AB173" i="30"/>
  <c r="AB175" i="30"/>
  <c r="AB177" i="30"/>
  <c r="AB180" i="30"/>
  <c r="AB182" i="30"/>
  <c r="AB184" i="30"/>
  <c r="AB186" i="30"/>
  <c r="AB188" i="30"/>
  <c r="AF32" i="22" s="1"/>
  <c r="AB190" i="30"/>
  <c r="AB192" i="30"/>
  <c r="AB194" i="30"/>
  <c r="AB196" i="30"/>
  <c r="AB201" i="30"/>
  <c r="AB202" i="30"/>
  <c r="AB204" i="30"/>
  <c r="AB206" i="30"/>
  <c r="AF33" i="22" s="1"/>
  <c r="AB208" i="30"/>
  <c r="AB210" i="30"/>
  <c r="AB212" i="30"/>
  <c r="AB214" i="30"/>
  <c r="AB216" i="30"/>
  <c r="AB221" i="30"/>
  <c r="AB223" i="30"/>
  <c r="AB225" i="30"/>
  <c r="AB227" i="30"/>
  <c r="AB229" i="30"/>
  <c r="AB231" i="30"/>
  <c r="AB233" i="30"/>
  <c r="AF35" i="22" s="1"/>
  <c r="AB235" i="30"/>
  <c r="AB237" i="30"/>
  <c r="AB239" i="30"/>
  <c r="AB241" i="30"/>
  <c r="AB243" i="30"/>
  <c r="AB245" i="30"/>
  <c r="AB247" i="30"/>
  <c r="AB249" i="30"/>
  <c r="AB251" i="30"/>
  <c r="AB253" i="30"/>
  <c r="AF37" i="22" s="1"/>
  <c r="AF99" i="22" s="1"/>
  <c r="AB255" i="30"/>
  <c r="AB257" i="30"/>
  <c r="AB259" i="30"/>
  <c r="AB261" i="30"/>
  <c r="AB263" i="30"/>
  <c r="AB265" i="30"/>
  <c r="AB267" i="30"/>
  <c r="AB269" i="30"/>
  <c r="AB271" i="30"/>
  <c r="AB273" i="30"/>
  <c r="AB274" i="30"/>
  <c r="AB275" i="30"/>
  <c r="AF43" i="22" s="1"/>
  <c r="AB277" i="30"/>
  <c r="AB279" i="30"/>
  <c r="AB281" i="30"/>
  <c r="AB283" i="30"/>
  <c r="AB285" i="30"/>
  <c r="AB286" i="30"/>
  <c r="AF44" i="22" s="1"/>
  <c r="AB288" i="30"/>
  <c r="AB290" i="30"/>
  <c r="AB292" i="30"/>
  <c r="AB294" i="30"/>
  <c r="AB297" i="30"/>
  <c r="AB299" i="30"/>
  <c r="AB301" i="30"/>
  <c r="AB303" i="30"/>
  <c r="AB305" i="30"/>
  <c r="AF46" i="22" s="1"/>
  <c r="AB307" i="30"/>
  <c r="AB309" i="30"/>
  <c r="AB311" i="30"/>
  <c r="AB313" i="30"/>
  <c r="AB315" i="30"/>
  <c r="AF47" i="22" s="1"/>
  <c r="AB317" i="30"/>
  <c r="AB319" i="30"/>
  <c r="AB321" i="30"/>
  <c r="AB323" i="30"/>
  <c r="AB325" i="30"/>
  <c r="AB327" i="30"/>
  <c r="AB328" i="30"/>
  <c r="AB330" i="30"/>
  <c r="AB332" i="30"/>
  <c r="AF48" i="22" s="1"/>
  <c r="AB334" i="30"/>
  <c r="AB336" i="30"/>
  <c r="AB338" i="30"/>
  <c r="AB340" i="30"/>
  <c r="AB342" i="30"/>
  <c r="AB344" i="30"/>
  <c r="AB346" i="30"/>
  <c r="AB348" i="30"/>
  <c r="AB350" i="30"/>
  <c r="AB352" i="30"/>
  <c r="AB354" i="30"/>
  <c r="AB356" i="30"/>
  <c r="AB358" i="30"/>
  <c r="AB360" i="30"/>
  <c r="AF50" i="22" s="1"/>
  <c r="AB362" i="30"/>
  <c r="AB364" i="30"/>
  <c r="AB366" i="30"/>
  <c r="AB368" i="30"/>
  <c r="AB370" i="30"/>
  <c r="AB372" i="30"/>
  <c r="AB374" i="30"/>
  <c r="AB376" i="30"/>
  <c r="AB377" i="30"/>
  <c r="AB379" i="30"/>
  <c r="AB381" i="30"/>
  <c r="AB383" i="30"/>
  <c r="AB385" i="30"/>
  <c r="AB387" i="30"/>
  <c r="AB389" i="30"/>
  <c r="AB391" i="30"/>
  <c r="AF55" i="22" s="1"/>
  <c r="AB393" i="30"/>
  <c r="AF571" i="30"/>
  <c r="AF609" i="30"/>
  <c r="AF603" i="30"/>
  <c r="AD400" i="30"/>
  <c r="AD273" i="30"/>
  <c r="AD74" i="30"/>
  <c r="AD498" i="30"/>
  <c r="AD300" i="30"/>
  <c r="AD282" i="30"/>
  <c r="AD221" i="30"/>
  <c r="AF81" i="30"/>
  <c r="AF572" i="30"/>
  <c r="AF298" i="30"/>
  <c r="AF406" i="30"/>
  <c r="AF535" i="30"/>
  <c r="AD68" i="30"/>
  <c r="AD88" i="30"/>
  <c r="AD224" i="30"/>
  <c r="AD413" i="30"/>
  <c r="AD417" i="30"/>
  <c r="AD455" i="30"/>
  <c r="AD496" i="30"/>
  <c r="B71" i="24"/>
  <c r="B72" i="24" s="1"/>
  <c r="B73" i="24" s="1"/>
  <c r="B74" i="24" s="1"/>
  <c r="AF71" i="22"/>
  <c r="AF63" i="22"/>
  <c r="AF59" i="22"/>
  <c r="B251" i="24"/>
  <c r="B252" i="24" s="1"/>
  <c r="B253" i="24" s="1"/>
  <c r="B254" i="24" s="1"/>
  <c r="B301" i="24"/>
  <c r="B302" i="24" s="1"/>
  <c r="B303" i="24" s="1"/>
  <c r="B304" i="24" s="1"/>
  <c r="B331" i="24"/>
  <c r="B332" i="24" s="1"/>
  <c r="B333" i="24" s="1"/>
  <c r="B334" i="24" s="1"/>
  <c r="B111" i="24"/>
  <c r="B112" i="24" s="1"/>
  <c r="B113" i="24" s="1"/>
  <c r="B114" i="24" s="1"/>
  <c r="B171" i="24"/>
  <c r="B172" i="24" s="1"/>
  <c r="B173" i="24" s="1"/>
  <c r="B174" i="24" s="1"/>
  <c r="AD302" i="30"/>
  <c r="AD73" i="30"/>
  <c r="AD133" i="30"/>
  <c r="AD408" i="30"/>
  <c r="AD203" i="30"/>
  <c r="AD298" i="30"/>
  <c r="AD554" i="30"/>
  <c r="AD571" i="30"/>
  <c r="AD575" i="30"/>
  <c r="AD588" i="30"/>
  <c r="AD132" i="30"/>
  <c r="AD220" i="30"/>
  <c r="AD377" i="30"/>
  <c r="AD460" i="30"/>
  <c r="AF95" i="22"/>
  <c r="AF92" i="22"/>
  <c r="AF90" i="22"/>
  <c r="AD609" i="30"/>
  <c r="AF85" i="22"/>
  <c r="AF83" i="22"/>
  <c r="AF73" i="22"/>
  <c r="AF72" i="22"/>
  <c r="AD458" i="30"/>
  <c r="AD443" i="30"/>
  <c r="AF60" i="22"/>
  <c r="AD295" i="30"/>
  <c r="AF29" i="22"/>
  <c r="AF23" i="22"/>
  <c r="AF16" i="22"/>
  <c r="B261" i="24"/>
  <c r="B262" i="24" s="1"/>
  <c r="B263" i="24" s="1"/>
  <c r="B264" i="24" s="1"/>
  <c r="AF65" i="22"/>
  <c r="AF102" i="22" s="1"/>
  <c r="AF61" i="22"/>
  <c r="AF542" i="30"/>
  <c r="AF201" i="30"/>
  <c r="AF290" i="30"/>
  <c r="AF417" i="30"/>
  <c r="AD70" i="30"/>
  <c r="AD296" i="30"/>
  <c r="AD328" i="30"/>
  <c r="AD415" i="30"/>
  <c r="AD459" i="30"/>
  <c r="AD516" i="30"/>
  <c r="AD569" i="30"/>
  <c r="AD573" i="30"/>
  <c r="AD592" i="30"/>
  <c r="AD602" i="30"/>
  <c r="AD202" i="30"/>
  <c r="AD605" i="30"/>
  <c r="AD299" i="30"/>
  <c r="AD407" i="30"/>
  <c r="AD536" i="30"/>
  <c r="AD418" i="30"/>
  <c r="AF519" i="30"/>
  <c r="AD579" i="30"/>
  <c r="AD542" i="30"/>
  <c r="AD517" i="30"/>
  <c r="AF490" i="30"/>
  <c r="AD484" i="30"/>
  <c r="AD519" i="30"/>
  <c r="AD616" i="30"/>
  <c r="AD603" i="30"/>
  <c r="AF591" i="30"/>
  <c r="AD587" i="30"/>
  <c r="AD574" i="30"/>
  <c r="AF550" i="30"/>
  <c r="AD533" i="30"/>
  <c r="AD507" i="30"/>
  <c r="AD490" i="30"/>
  <c r="AD474" i="30"/>
  <c r="AF51" i="22"/>
  <c r="AF45" i="22"/>
  <c r="AD285" i="30"/>
  <c r="AD274" i="30"/>
  <c r="AD201" i="30"/>
  <c r="AD67" i="30"/>
  <c r="AF9" i="22"/>
  <c r="AD518" i="30"/>
  <c r="AF334" i="30"/>
  <c r="AD290" i="30"/>
  <c r="AF279" i="30"/>
  <c r="AB9" i="30"/>
  <c r="J8" i="23" s="1"/>
  <c r="AB10" i="30"/>
  <c r="J9" i="23" s="1"/>
  <c r="AB11" i="30"/>
  <c r="J10" i="23" s="1"/>
  <c r="AB12" i="30"/>
  <c r="J11" i="23" s="1"/>
  <c r="AB13" i="30"/>
  <c r="J12" i="23" s="1"/>
  <c r="AB14" i="30"/>
  <c r="J13" i="23" s="1"/>
  <c r="AB15" i="30"/>
  <c r="J14" i="23" s="1"/>
  <c r="AB16" i="30"/>
  <c r="J15" i="23" s="1"/>
  <c r="AB17" i="30"/>
  <c r="AF694" i="30"/>
  <c r="AF291" i="30"/>
  <c r="AF345" i="30"/>
  <c r="AF219" i="30"/>
  <c r="AD90" i="30"/>
  <c r="B116" i="24"/>
  <c r="B117" i="24" s="1"/>
  <c r="B118" i="24" s="1"/>
  <c r="B119" i="24" s="1"/>
  <c r="B311" i="24"/>
  <c r="B312" i="24" s="1"/>
  <c r="B313" i="24" s="1"/>
  <c r="B314" i="24" s="1"/>
  <c r="B91" i="24"/>
  <c r="B92" i="24" s="1"/>
  <c r="B93" i="24" s="1"/>
  <c r="B94" i="24" s="1"/>
  <c r="B31" i="24"/>
  <c r="B32" i="24" s="1"/>
  <c r="B33" i="24" s="1"/>
  <c r="B34" i="24" s="1"/>
  <c r="B351" i="24"/>
  <c r="B352" i="24" s="1"/>
  <c r="B353" i="24" s="1"/>
  <c r="B354" i="24" s="1"/>
  <c r="B11" i="24"/>
  <c r="B12" i="24" s="1"/>
  <c r="B13" i="24" s="1"/>
  <c r="B14" i="24" s="1"/>
  <c r="B66" i="24"/>
  <c r="B67" i="24" s="1"/>
  <c r="B68" i="24" s="1"/>
  <c r="B69" i="24" s="1"/>
  <c r="AF96" i="22"/>
  <c r="AF94" i="22"/>
  <c r="AF91" i="22"/>
  <c r="AF84" i="22"/>
  <c r="AF79" i="22"/>
  <c r="AF68" i="22"/>
  <c r="AF70" i="22" s="1"/>
  <c r="AF117" i="22" s="1"/>
  <c r="AF64" i="22"/>
  <c r="AF52" i="22"/>
  <c r="AF105" i="22" s="1"/>
  <c r="AF49" i="22"/>
  <c r="AF40" i="22"/>
  <c r="AF41" i="22" s="1"/>
  <c r="AF34" i="22"/>
  <c r="AF31" i="22"/>
  <c r="AF30" i="22"/>
  <c r="Q88" i="31"/>
  <c r="P86" i="31"/>
  <c r="AE688" i="30"/>
  <c r="AF688" i="30" s="1"/>
  <c r="I86" i="31"/>
  <c r="AC553" i="30"/>
  <c r="AD553" i="30" s="1"/>
  <c r="AC545" i="30"/>
  <c r="AD545" i="30" s="1"/>
  <c r="U86" i="34"/>
  <c r="AE545" i="30" s="1"/>
  <c r="AF545" i="30" s="1"/>
  <c r="AC524" i="30"/>
  <c r="AD524" i="30" s="1"/>
  <c r="R84" i="34"/>
  <c r="AE524" i="30" s="1"/>
  <c r="AF524" i="30" s="1"/>
  <c r="Q83" i="34"/>
  <c r="AE514" i="30" s="1"/>
  <c r="AF514" i="30" s="1"/>
  <c r="AC514" i="30"/>
  <c r="AD514" i="30" s="1"/>
  <c r="R81" i="34"/>
  <c r="AE504" i="30" s="1"/>
  <c r="AF504" i="30" s="1"/>
  <c r="AC504" i="30"/>
  <c r="AD504" i="30" s="1"/>
  <c r="P79" i="34"/>
  <c r="E88" i="31"/>
  <c r="T76" i="34"/>
  <c r="AE457" i="30" s="1"/>
  <c r="AF457" i="30" s="1"/>
  <c r="AC457" i="30"/>
  <c r="AD457" i="30" s="1"/>
  <c r="P76" i="34"/>
  <c r="AE453" i="30" s="1"/>
  <c r="AF453" i="30" s="1"/>
  <c r="AC453" i="30"/>
  <c r="AD453" i="30" s="1"/>
  <c r="AC662" i="30"/>
  <c r="AD662" i="30" s="1"/>
  <c r="R79" i="31"/>
  <c r="AE662" i="30" s="1"/>
  <c r="AF662" i="30" s="1"/>
  <c r="P70" i="34"/>
  <c r="AE423" i="30" s="1"/>
  <c r="AF423" i="30" s="1"/>
  <c r="AC423" i="30"/>
  <c r="AD423" i="30" s="1"/>
  <c r="R69" i="34"/>
  <c r="AE414" i="30" s="1"/>
  <c r="AF414" i="30" s="1"/>
  <c r="AC414" i="30"/>
  <c r="AD414" i="30" s="1"/>
  <c r="T68" i="34"/>
  <c r="AE405" i="30" s="1"/>
  <c r="AF405" i="30" s="1"/>
  <c r="AC405" i="30"/>
  <c r="AD405" i="30" s="1"/>
  <c r="AC375" i="30"/>
  <c r="AD375" i="30" s="1"/>
  <c r="U60" i="34"/>
  <c r="AE375" i="30" s="1"/>
  <c r="AF375" i="30" s="1"/>
  <c r="S59" i="34"/>
  <c r="AE362" i="30" s="1"/>
  <c r="AF362" i="30" s="1"/>
  <c r="AC362" i="30"/>
  <c r="AD362" i="30" s="1"/>
  <c r="R56" i="34"/>
  <c r="AE332" i="30" s="1"/>
  <c r="AF332" i="30" s="1"/>
  <c r="AC332" i="30"/>
  <c r="AD332" i="30" s="1"/>
  <c r="T55" i="34"/>
  <c r="AE326" i="30" s="1"/>
  <c r="AF326" i="30" s="1"/>
  <c r="AC326" i="30"/>
  <c r="AD326" i="30" s="1"/>
  <c r="T51" i="34"/>
  <c r="AE297" i="30" s="1"/>
  <c r="AF297" i="30" s="1"/>
  <c r="AC297" i="30"/>
  <c r="AD297" i="30" s="1"/>
  <c r="Q50" i="34"/>
  <c r="AE286" i="30" s="1"/>
  <c r="AF286" i="30" s="1"/>
  <c r="AC286" i="30"/>
  <c r="AD286" i="30" s="1"/>
  <c r="S49" i="34"/>
  <c r="AE277" i="30" s="1"/>
  <c r="AF277" i="30" s="1"/>
  <c r="AC277" i="30"/>
  <c r="AD277" i="30" s="1"/>
  <c r="T46" i="34"/>
  <c r="AE619" i="30" s="1"/>
  <c r="AF619" i="30" s="1"/>
  <c r="I61" i="31"/>
  <c r="P46" i="34"/>
  <c r="AE615" i="30" s="1"/>
  <c r="AF615" i="30" s="1"/>
  <c r="AC615" i="30"/>
  <c r="AD615" i="30" s="1"/>
  <c r="E61" i="31"/>
  <c r="P61" i="31" s="1"/>
  <c r="R43" i="34"/>
  <c r="AE600" i="30" s="1"/>
  <c r="AF600" i="30" s="1"/>
  <c r="AC600" i="30"/>
  <c r="AD600" i="30" s="1"/>
  <c r="U88" i="34"/>
  <c r="AE554" i="30" s="1"/>
  <c r="AF554" i="30" s="1"/>
  <c r="J86" i="31"/>
  <c r="U87" i="34"/>
  <c r="AE489" i="30" s="1"/>
  <c r="AF489" i="30" s="1"/>
  <c r="I79" i="34"/>
  <c r="U79" i="34" s="1"/>
  <c r="V10" i="34"/>
  <c r="AE82" i="30" s="1"/>
  <c r="AF82" i="30" s="1"/>
  <c r="AC82" i="30"/>
  <c r="AD82" i="30" s="1"/>
  <c r="M18" i="34"/>
  <c r="AC134" i="30"/>
  <c r="AD134" i="30" s="1"/>
  <c r="AC174" i="30"/>
  <c r="AD174" i="30" s="1"/>
  <c r="V41" i="34"/>
  <c r="AE593" i="30" s="1"/>
  <c r="AF593" i="30" s="1"/>
  <c r="V42" i="34"/>
  <c r="AC593" i="30"/>
  <c r="AD593" i="30" s="1"/>
  <c r="AC611" i="30"/>
  <c r="AD611" i="30" s="1"/>
  <c r="AC610" i="30"/>
  <c r="AD610" i="30" s="1"/>
  <c r="V61" i="31"/>
  <c r="AE684" i="30" s="1"/>
  <c r="AF684" i="30" s="1"/>
  <c r="AC684" i="30"/>
  <c r="AD684" i="30" s="1"/>
  <c r="V59" i="34"/>
  <c r="AE365" i="30" s="1"/>
  <c r="AF365" i="30" s="1"/>
  <c r="AC365" i="30"/>
  <c r="AD365" i="30" s="1"/>
  <c r="M69" i="34"/>
  <c r="AC420" i="30"/>
  <c r="AD420" i="30" s="1"/>
  <c r="W77" i="34"/>
  <c r="AE471" i="30" s="1"/>
  <c r="AF471" i="30" s="1"/>
  <c r="AC470" i="30"/>
  <c r="AD470" i="30" s="1"/>
  <c r="AC508" i="30"/>
  <c r="AD508" i="30" s="1"/>
  <c r="AC546" i="30"/>
  <c r="AD546" i="30" s="1"/>
  <c r="K86" i="31"/>
  <c r="AC555" i="30"/>
  <c r="AD555" i="30" s="1"/>
  <c r="AC530" i="30"/>
  <c r="AD530" i="30" s="1"/>
  <c r="AC556" i="30"/>
  <c r="AD556" i="30" s="1"/>
  <c r="U64" i="34"/>
  <c r="AE344" i="30" s="1"/>
  <c r="AF344" i="30" s="1"/>
  <c r="AC345" i="30"/>
  <c r="AD345" i="30" s="1"/>
  <c r="R87" i="34"/>
  <c r="AE486" i="30" s="1"/>
  <c r="AF486" i="30" s="1"/>
  <c r="AC279" i="30"/>
  <c r="AD279" i="30" s="1"/>
  <c r="AC488" i="30"/>
  <c r="AD488" i="30" s="1"/>
  <c r="AC534" i="30"/>
  <c r="AD534" i="30" s="1"/>
  <c r="T87" i="34"/>
  <c r="AE488" i="30" s="1"/>
  <c r="AF488" i="30" s="1"/>
  <c r="AC419" i="30"/>
  <c r="AD419" i="30" s="1"/>
  <c r="U83" i="34"/>
  <c r="AE518" i="30" s="1"/>
  <c r="AF518" i="30" s="1"/>
  <c r="AC324" i="30"/>
  <c r="AD324" i="30" s="1"/>
  <c r="AC334" i="30"/>
  <c r="AD334" i="30" s="1"/>
  <c r="AC502" i="30"/>
  <c r="AD502" i="30" s="1"/>
  <c r="AC528" i="30"/>
  <c r="AD528" i="30" s="1"/>
  <c r="AC598" i="30"/>
  <c r="AD598" i="30" s="1"/>
  <c r="AC291" i="30"/>
  <c r="AD291" i="30" s="1"/>
  <c r="AC540" i="30"/>
  <c r="AD540" i="30" s="1"/>
  <c r="AC489" i="30"/>
  <c r="AD489" i="30" s="1"/>
  <c r="AC466" i="30"/>
  <c r="AD466" i="30" s="1"/>
  <c r="AC373" i="30"/>
  <c r="AD373" i="30" s="1"/>
  <c r="AC342" i="30"/>
  <c r="AD342" i="30" s="1"/>
  <c r="S41" i="34"/>
  <c r="AE590" i="30" s="1"/>
  <c r="AF590" i="30" s="1"/>
  <c r="AC590" i="30"/>
  <c r="AD590" i="30" s="1"/>
  <c r="AC581" i="30"/>
  <c r="AD581" i="30" s="1"/>
  <c r="U40" i="34"/>
  <c r="AE581" i="30" s="1"/>
  <c r="AF581" i="30" s="1"/>
  <c r="E39" i="34"/>
  <c r="Q39" i="34" s="1"/>
  <c r="AC570" i="30"/>
  <c r="AD570" i="30" s="1"/>
  <c r="Q45" i="34"/>
  <c r="AE570" i="30" s="1"/>
  <c r="AF570" i="30" s="1"/>
  <c r="P36" i="34"/>
  <c r="AE232" i="30" s="1"/>
  <c r="AF232" i="30" s="1"/>
  <c r="E54" i="31"/>
  <c r="P54" i="31" s="1"/>
  <c r="AC232" i="30"/>
  <c r="AD232" i="30" s="1"/>
  <c r="R22" i="34"/>
  <c r="AE170" i="30" s="1"/>
  <c r="AF170" i="30" s="1"/>
  <c r="AC170" i="30"/>
  <c r="AD170" i="30" s="1"/>
  <c r="T21" i="34"/>
  <c r="AE161" i="30" s="1"/>
  <c r="AF161" i="30" s="1"/>
  <c r="AC161" i="30"/>
  <c r="AD161" i="30" s="1"/>
  <c r="P21" i="34"/>
  <c r="AE157" i="30" s="1"/>
  <c r="AF157" i="30" s="1"/>
  <c r="AC157" i="30"/>
  <c r="AD157" i="30" s="1"/>
  <c r="Q15" i="34"/>
  <c r="AE106" i="30" s="1"/>
  <c r="AF106" i="30" s="1"/>
  <c r="AC106" i="30"/>
  <c r="AD106" i="30" s="1"/>
  <c r="T10" i="34"/>
  <c r="AE80" i="30" s="1"/>
  <c r="AF80" i="30" s="1"/>
  <c r="AC80" i="30"/>
  <c r="AD80" i="30" s="1"/>
  <c r="R10" i="34"/>
  <c r="AE78" i="30" s="1"/>
  <c r="AF78" i="30" s="1"/>
  <c r="AC78" i="30"/>
  <c r="AD78" i="30" s="1"/>
  <c r="T9" i="34"/>
  <c r="AE69" i="30" s="1"/>
  <c r="AF69" i="30" s="1"/>
  <c r="AC69" i="30"/>
  <c r="AD69" i="30" s="1"/>
  <c r="N89" i="32"/>
  <c r="O83" i="32"/>
  <c r="M10" i="32"/>
  <c r="M46" i="32"/>
  <c r="X11" i="30"/>
  <c r="Y11" i="30" s="1"/>
  <c r="Z11" i="30" s="1"/>
  <c r="X19" i="30"/>
  <c r="Y19" i="30" s="1"/>
  <c r="Z19" i="30" s="1"/>
  <c r="M64" i="32"/>
  <c r="M80" i="32"/>
  <c r="M8" i="32"/>
  <c r="M88" i="32"/>
  <c r="X21" i="30"/>
  <c r="Y21" i="30" s="1"/>
  <c r="Z21" i="30" s="1"/>
  <c r="X13" i="30"/>
  <c r="Y13" i="30" s="1"/>
  <c r="Z13" i="30" s="1"/>
  <c r="Q80" i="41"/>
  <c r="B16" i="31" s="1"/>
  <c r="AE61" i="31" s="1"/>
  <c r="G39" i="32"/>
  <c r="AF551" i="30"/>
  <c r="AF543" i="30"/>
  <c r="AF540" i="30"/>
  <c r="AF534" i="30"/>
  <c r="AD532" i="30"/>
  <c r="AD526" i="30"/>
  <c r="AF516" i="30"/>
  <c r="AF506" i="30"/>
  <c r="AF502" i="30"/>
  <c r="AD495" i="30"/>
  <c r="AF474" i="30"/>
  <c r="AF468" i="30"/>
  <c r="AF466" i="30"/>
  <c r="AF464" i="30"/>
  <c r="AF455" i="30"/>
  <c r="AF416" i="30"/>
  <c r="AF412" i="30"/>
  <c r="AF403" i="30"/>
  <c r="AF401" i="30"/>
  <c r="AD344" i="30"/>
  <c r="AF342" i="30"/>
  <c r="AF340" i="30"/>
  <c r="AF373" i="30"/>
  <c r="AF371" i="30"/>
  <c r="AD364" i="30"/>
  <c r="AF360" i="30"/>
  <c r="AD349" i="30"/>
  <c r="AF333" i="30"/>
  <c r="AF325" i="30"/>
  <c r="AF304" i="30"/>
  <c r="AF296" i="30"/>
  <c r="AF288" i="30"/>
  <c r="AF275" i="30"/>
  <c r="AF617" i="30"/>
  <c r="AF608" i="30"/>
  <c r="AF602" i="30"/>
  <c r="AF598" i="30"/>
  <c r="AF588" i="30"/>
  <c r="AF579" i="30"/>
  <c r="AF217" i="30"/>
  <c r="AF215" i="30"/>
  <c r="AF178" i="30"/>
  <c r="AF172" i="30"/>
  <c r="AF168" i="30"/>
  <c r="AF159" i="30"/>
  <c r="AF130" i="30"/>
  <c r="Q78" i="41"/>
  <c r="Q77" i="41"/>
  <c r="AF552" i="30"/>
  <c r="AD544" i="30"/>
  <c r="AF541" i="30"/>
  <c r="AD535" i="30"/>
  <c r="AF533" i="30"/>
  <c r="AF527" i="30"/>
  <c r="AF525" i="30"/>
  <c r="AF523" i="30"/>
  <c r="AF517" i="30"/>
  <c r="AF515" i="30"/>
  <c r="AF513" i="30"/>
  <c r="AF505" i="30"/>
  <c r="AF503" i="30"/>
  <c r="AD494" i="30"/>
  <c r="AF467" i="30"/>
  <c r="AF465" i="30"/>
  <c r="AF456" i="30"/>
  <c r="AF454" i="30"/>
  <c r="AF443" i="30"/>
  <c r="AF415" i="30"/>
  <c r="AF413" i="30"/>
  <c r="AF404" i="30"/>
  <c r="AF402" i="30"/>
  <c r="AF343" i="30"/>
  <c r="AF341" i="30"/>
  <c r="AF374" i="30"/>
  <c r="AF372" i="30"/>
  <c r="AF370" i="30"/>
  <c r="AF363" i="30"/>
  <c r="AF361" i="30"/>
  <c r="AF359" i="30"/>
  <c r="AF335" i="30"/>
  <c r="AF324" i="30"/>
  <c r="AF295" i="30"/>
  <c r="AD289" i="30"/>
  <c r="AF287" i="30"/>
  <c r="AF285" i="30"/>
  <c r="AF278" i="30"/>
  <c r="AF276" i="30"/>
  <c r="AF274" i="30"/>
  <c r="AF618" i="30"/>
  <c r="AF616" i="30"/>
  <c r="AF601" i="30"/>
  <c r="AF599" i="30"/>
  <c r="AF589" i="30"/>
  <c r="AF587" i="30"/>
  <c r="AD580" i="30"/>
  <c r="AF218" i="30"/>
  <c r="AF216" i="30"/>
  <c r="AF187" i="30"/>
  <c r="AD173" i="30"/>
  <c r="AF171" i="30"/>
  <c r="AF158" i="30"/>
  <c r="AD131" i="30"/>
  <c r="AF129" i="30"/>
  <c r="AF127" i="30"/>
  <c r="AF107" i="30"/>
  <c r="AF54" i="30"/>
  <c r="AF89" i="30"/>
  <c r="AD81" i="30"/>
  <c r="AF79" i="30"/>
  <c r="AF77" i="30"/>
  <c r="AF68" i="30"/>
  <c r="AF66" i="30"/>
  <c r="M52" i="40"/>
  <c r="M55" i="40"/>
  <c r="AF116" i="30"/>
  <c r="AF96" i="30"/>
  <c r="AF88" i="30"/>
  <c r="AF76" i="30"/>
  <c r="AF67" i="30"/>
  <c r="AF65" i="30"/>
  <c r="Q79" i="41"/>
  <c r="B17" i="31" s="1"/>
  <c r="AF85" i="31" s="1"/>
  <c r="Q75" i="41"/>
  <c r="Q74" i="41"/>
  <c r="Q73" i="41"/>
  <c r="Q72" i="41"/>
  <c r="Q71" i="41"/>
  <c r="Q70" i="41"/>
  <c r="K39" i="32"/>
  <c r="N85" i="36"/>
  <c r="D16" i="36" s="1"/>
  <c r="J85" i="36"/>
  <c r="L16" i="36" s="1"/>
  <c r="H65" i="34"/>
  <c r="Z9" i="34"/>
  <c r="Z11" i="34"/>
  <c r="B216" i="24"/>
  <c r="B217" i="24" s="1"/>
  <c r="B218" i="24" s="1"/>
  <c r="B219" i="24" s="1"/>
  <c r="B221" i="24"/>
  <c r="B222" i="24" s="1"/>
  <c r="B223" i="24" s="1"/>
  <c r="B224" i="24" s="1"/>
  <c r="B241" i="24"/>
  <c r="B242" i="24" s="1"/>
  <c r="B243" i="24" s="1"/>
  <c r="B244" i="24" s="1"/>
  <c r="AH88" i="31"/>
  <c r="M17" i="32"/>
  <c r="M55" i="32"/>
  <c r="N87" i="32"/>
  <c r="M40" i="32"/>
  <c r="I61" i="32"/>
  <c r="AC527" i="30"/>
  <c r="AD527" i="30" s="1"/>
  <c r="AC515" i="30"/>
  <c r="AD515" i="30" s="1"/>
  <c r="AC503" i="30"/>
  <c r="AD503" i="30" s="1"/>
  <c r="AC486" i="30"/>
  <c r="AD486" i="30" s="1"/>
  <c r="AC468" i="30"/>
  <c r="AD468" i="30" s="1"/>
  <c r="AC416" i="30"/>
  <c r="AD416" i="30" s="1"/>
  <c r="AC401" i="30"/>
  <c r="AD401" i="30" s="1"/>
  <c r="AC371" i="30"/>
  <c r="AD371" i="30" s="1"/>
  <c r="AC360" i="30"/>
  <c r="AD360" i="30" s="1"/>
  <c r="AC340" i="30"/>
  <c r="AD340" i="30" s="1"/>
  <c r="AC333" i="30"/>
  <c r="AD333" i="30" s="1"/>
  <c r="AC325" i="30"/>
  <c r="AD325" i="30" s="1"/>
  <c r="AC304" i="30"/>
  <c r="AD304" i="30" s="1"/>
  <c r="AC215" i="30"/>
  <c r="AD215" i="30" s="1"/>
  <c r="AC130" i="30"/>
  <c r="AD130" i="30" s="1"/>
  <c r="AC116" i="30"/>
  <c r="AD116" i="30" s="1"/>
  <c r="AC76" i="30"/>
  <c r="AD76" i="30" s="1"/>
  <c r="AC65" i="30"/>
  <c r="AD65" i="30" s="1"/>
  <c r="F47" i="31"/>
  <c r="J39" i="32"/>
  <c r="B366" i="24"/>
  <c r="B367" i="24" s="1"/>
  <c r="B368" i="24" s="1"/>
  <c r="B369" i="24" s="1"/>
  <c r="J79" i="34"/>
  <c r="K88" i="31" s="1"/>
  <c r="AG90" i="31"/>
  <c r="AG89" i="31" s="1"/>
  <c r="B326" i="24"/>
  <c r="B327" i="24" s="1"/>
  <c r="B328" i="24" s="1"/>
  <c r="B329" i="24" s="1"/>
  <c r="S77" i="41"/>
  <c r="I34" i="48"/>
  <c r="Q58" i="34"/>
  <c r="AE349" i="30" s="1"/>
  <c r="AF349" i="30" s="1"/>
  <c r="F68" i="31"/>
  <c r="E79" i="32"/>
  <c r="AF88" i="31"/>
  <c r="F89" i="32"/>
  <c r="F79" i="32"/>
  <c r="AB85" i="31" s="1"/>
  <c r="H89" i="32"/>
  <c r="R11" i="34"/>
  <c r="AE87" i="30" s="1"/>
  <c r="AF87" i="30" s="1"/>
  <c r="AC87" i="30"/>
  <c r="AD87" i="30" s="1"/>
  <c r="B36" i="24"/>
  <c r="B37" i="24" s="1"/>
  <c r="B38" i="24" s="1"/>
  <c r="B39" i="24" s="1"/>
  <c r="B61" i="24"/>
  <c r="B62" i="24" s="1"/>
  <c r="B63" i="24" s="1"/>
  <c r="B64" i="24" s="1"/>
  <c r="B296" i="24"/>
  <c r="B297" i="24" s="1"/>
  <c r="B298" i="24" s="1"/>
  <c r="B299" i="24" s="1"/>
  <c r="B81" i="24"/>
  <c r="B82" i="24" s="1"/>
  <c r="B83" i="24" s="1"/>
  <c r="B84" i="24" s="1"/>
  <c r="Q22" i="34"/>
  <c r="AE169" i="30" s="1"/>
  <c r="AF169" i="30" s="1"/>
  <c r="AC169" i="30"/>
  <c r="AD169" i="30" s="1"/>
  <c r="S21" i="34"/>
  <c r="AE160" i="30" s="1"/>
  <c r="AF160" i="30" s="1"/>
  <c r="AC160" i="30"/>
  <c r="AD160" i="30" s="1"/>
  <c r="P17" i="34"/>
  <c r="AE115" i="30" s="1"/>
  <c r="AF115" i="30" s="1"/>
  <c r="AC115" i="30"/>
  <c r="AD115" i="30" s="1"/>
  <c r="P15" i="34"/>
  <c r="AE105" i="30" s="1"/>
  <c r="AF105" i="30" s="1"/>
  <c r="AC105" i="30"/>
  <c r="AD105" i="30" s="1"/>
  <c r="Q11" i="34"/>
  <c r="AE86" i="30" s="1"/>
  <c r="AF86" i="30" s="1"/>
  <c r="AC86" i="30"/>
  <c r="AD86" i="30" s="1"/>
  <c r="U46" i="34"/>
  <c r="AE620" i="30" s="1"/>
  <c r="AF620" i="30" s="1"/>
  <c r="J61" i="31"/>
  <c r="E39" i="32"/>
  <c r="AD61" i="31"/>
  <c r="F47" i="32"/>
  <c r="H47" i="32"/>
  <c r="B121" i="24"/>
  <c r="B122" i="24" s="1"/>
  <c r="B123" i="24" s="1"/>
  <c r="B124" i="24" s="1"/>
  <c r="B126" i="24"/>
  <c r="B127" i="24" s="1"/>
  <c r="B128" i="24" s="1"/>
  <c r="B129" i="24" s="1"/>
  <c r="B136" i="24"/>
  <c r="B137" i="24" s="1"/>
  <c r="B138" i="24" s="1"/>
  <c r="B139" i="24" s="1"/>
  <c r="B146" i="24"/>
  <c r="B147" i="24" s="1"/>
  <c r="B148" i="24" s="1"/>
  <c r="B149" i="24" s="1"/>
  <c r="B271" i="24"/>
  <c r="B272" i="24" s="1"/>
  <c r="B273" i="24" s="1"/>
  <c r="B274" i="24" s="1"/>
  <c r="B161" i="24"/>
  <c r="B162" i="24" s="1"/>
  <c r="B163" i="24" s="1"/>
  <c r="B164" i="24" s="1"/>
  <c r="B181" i="24"/>
  <c r="B182" i="24" s="1"/>
  <c r="B183" i="24" s="1"/>
  <c r="B184" i="24" s="1"/>
  <c r="B201" i="24"/>
  <c r="B202" i="24" s="1"/>
  <c r="B203" i="24" s="1"/>
  <c r="B204" i="24" s="1"/>
  <c r="AF86" i="31"/>
  <c r="B141" i="24"/>
  <c r="B142" i="24" s="1"/>
  <c r="B143" i="24" s="1"/>
  <c r="B144" i="24" s="1"/>
  <c r="M43" i="32"/>
  <c r="M81" i="32"/>
  <c r="M76" i="32"/>
  <c r="R86" i="31"/>
  <c r="AE689" i="30" s="1"/>
  <c r="AF689" i="30" s="1"/>
  <c r="AC689" i="30"/>
  <c r="AD689" i="30" s="1"/>
  <c r="Q75" i="31"/>
  <c r="AE634" i="30" s="1"/>
  <c r="AF634" i="30" s="1"/>
  <c r="AC634" i="30"/>
  <c r="AD634" i="30" s="1"/>
  <c r="M60" i="32"/>
  <c r="M49" i="32"/>
  <c r="AC679" i="30"/>
  <c r="AD679" i="30" s="1"/>
  <c r="AC661" i="30"/>
  <c r="AD661" i="30" s="1"/>
  <c r="AC617" i="30"/>
  <c r="AD617" i="30" s="1"/>
  <c r="AC601" i="30"/>
  <c r="AD601" i="30" s="1"/>
  <c r="AC551" i="30"/>
  <c r="AD551" i="30" s="1"/>
  <c r="AC543" i="30"/>
  <c r="AD543" i="30" s="1"/>
  <c r="AC541" i="30"/>
  <c r="AD541" i="30" s="1"/>
  <c r="AC525" i="30"/>
  <c r="AD525" i="30" s="1"/>
  <c r="AC505" i="30"/>
  <c r="AD505" i="30" s="1"/>
  <c r="AC464" i="30"/>
  <c r="AD464" i="30" s="1"/>
  <c r="AC412" i="30"/>
  <c r="AD412" i="30" s="1"/>
  <c r="AC278" i="30"/>
  <c r="AD278" i="30" s="1"/>
  <c r="AC216" i="30"/>
  <c r="AD216" i="30" s="1"/>
  <c r="AC129" i="30"/>
  <c r="AD129" i="30" s="1"/>
  <c r="H61" i="31"/>
  <c r="I39" i="32"/>
  <c r="I79" i="32"/>
  <c r="AC715" i="30"/>
  <c r="AD715" i="30" s="1"/>
  <c r="AC589" i="30"/>
  <c r="AD589" i="30" s="1"/>
  <c r="AC550" i="30"/>
  <c r="AD550" i="30" s="1"/>
  <c r="AC513" i="30"/>
  <c r="AD513" i="30" s="1"/>
  <c r="AC444" i="30"/>
  <c r="AD444" i="30" s="1"/>
  <c r="AC335" i="30"/>
  <c r="AD335" i="30" s="1"/>
  <c r="AC168" i="30"/>
  <c r="AD168" i="30" s="1"/>
  <c r="AC107" i="30"/>
  <c r="AD107" i="30" s="1"/>
  <c r="AC77" i="30"/>
  <c r="AD77" i="30" s="1"/>
  <c r="H39" i="32"/>
  <c r="H79" i="32"/>
  <c r="W87" i="34"/>
  <c r="AE491" i="30" s="1"/>
  <c r="AF491" i="30" s="1"/>
  <c r="AF82" i="22"/>
  <c r="I85" i="31"/>
  <c r="I88" i="31"/>
  <c r="T79" i="34"/>
  <c r="T80" i="34"/>
  <c r="AE495" i="30" s="1"/>
  <c r="AF495" i="30" s="1"/>
  <c r="W50" i="34"/>
  <c r="AE292" i="30" s="1"/>
  <c r="AF292" i="30" s="1"/>
  <c r="N20" i="32"/>
  <c r="O41" i="32"/>
  <c r="N68" i="32"/>
  <c r="N56" i="32"/>
  <c r="M86" i="32"/>
  <c r="M44" i="32"/>
  <c r="X10" i="30"/>
  <c r="Y10" i="30" s="1"/>
  <c r="Z10" i="30" s="1"/>
  <c r="AE10" i="22"/>
  <c r="AE13" i="22"/>
  <c r="AE27" i="22"/>
  <c r="X14" i="30"/>
  <c r="Y14" i="30" s="1"/>
  <c r="Z14" i="30" s="1"/>
  <c r="X16" i="30"/>
  <c r="Y16" i="30" s="1"/>
  <c r="Z16" i="30" s="1"/>
  <c r="AE11" i="22"/>
  <c r="AE14" i="22"/>
  <c r="AE28" i="22"/>
  <c r="AE42" i="22"/>
  <c r="AE57" i="22"/>
  <c r="AE70" i="22"/>
  <c r="AE74" i="22" s="1"/>
  <c r="B346" i="24"/>
  <c r="B347" i="24" s="1"/>
  <c r="B348" i="24" s="1"/>
  <c r="B349" i="24" s="1"/>
  <c r="B321" i="24"/>
  <c r="B322" i="24" s="1"/>
  <c r="B323" i="24" s="1"/>
  <c r="B324" i="24" s="1"/>
  <c r="AF36" i="22"/>
  <c r="B76" i="24"/>
  <c r="B77" i="24" s="1"/>
  <c r="B78" i="24" s="1"/>
  <c r="B79" i="24" s="1"/>
  <c r="B226" i="24"/>
  <c r="B227" i="24" s="1"/>
  <c r="B228" i="24" s="1"/>
  <c r="B229" i="24" s="1"/>
  <c r="G88" i="31"/>
  <c r="B16" i="24"/>
  <c r="B17" i="24" s="1"/>
  <c r="B18" i="24" s="1"/>
  <c r="B19" i="24" s="1"/>
  <c r="AF62" i="22"/>
  <c r="B176" i="24"/>
  <c r="B177" i="24" s="1"/>
  <c r="B178" i="24" s="1"/>
  <c r="B179" i="24" s="1"/>
  <c r="AF93" i="22"/>
  <c r="AA61" i="31"/>
  <c r="AF86" i="22"/>
  <c r="AF58" i="22"/>
  <c r="T84" i="34"/>
  <c r="AE526" i="30" s="1"/>
  <c r="AF526" i="30" s="1"/>
  <c r="J88" i="36"/>
  <c r="L19" i="36" s="1"/>
  <c r="Q87" i="36"/>
  <c r="H18" i="36" s="1"/>
  <c r="T13" i="36"/>
  <c r="E77" i="36"/>
  <c r="T15" i="36"/>
  <c r="R86" i="36"/>
  <c r="I17" i="36" s="1"/>
  <c r="J86" i="36"/>
  <c r="L17" i="36" s="1"/>
  <c r="T11" i="36"/>
  <c r="Y92" i="36"/>
  <c r="T14" i="36"/>
  <c r="Z86" i="36"/>
  <c r="AD86" i="36" s="1"/>
  <c r="N86" i="36"/>
  <c r="D17" i="36" s="1"/>
  <c r="Z85" i="36"/>
  <c r="AB85" i="36" s="1"/>
  <c r="O85" i="36"/>
  <c r="E16" i="36" s="1"/>
  <c r="J84" i="36"/>
  <c r="X92" i="36"/>
  <c r="P88" i="36"/>
  <c r="F19" i="36" s="1"/>
  <c r="Z84" i="36"/>
  <c r="T12" i="36"/>
  <c r="Q86" i="36"/>
  <c r="H17" i="36" s="1"/>
  <c r="Z88" i="36"/>
  <c r="AA88" i="36" s="1"/>
  <c r="P87" i="36"/>
  <c r="F18" i="36" s="1"/>
  <c r="P86" i="36"/>
  <c r="F17" i="36" s="1"/>
  <c r="Z87" i="36"/>
  <c r="AA87" i="36" s="1"/>
  <c r="P84" i="36"/>
  <c r="AG5" i="66" s="1"/>
  <c r="V92" i="36"/>
  <c r="Q88" i="36"/>
  <c r="H19" i="36" s="1"/>
  <c r="R87" i="36"/>
  <c r="I18" i="36" s="1"/>
  <c r="N87" i="36"/>
  <c r="D18" i="36" s="1"/>
  <c r="J87" i="36"/>
  <c r="L18" i="36" s="1"/>
  <c r="O86" i="36"/>
  <c r="E17" i="36" s="1"/>
  <c r="P85" i="36"/>
  <c r="F16" i="36" s="1"/>
  <c r="Q84" i="36"/>
  <c r="AG7" i="66" s="1"/>
  <c r="W92" i="36"/>
  <c r="R88" i="36"/>
  <c r="I19" i="36" s="1"/>
  <c r="N88" i="36"/>
  <c r="D19" i="36" s="1"/>
  <c r="O87" i="36"/>
  <c r="E18" i="36" s="1"/>
  <c r="Q85" i="36"/>
  <c r="H16" i="36" s="1"/>
  <c r="R84" i="36"/>
  <c r="AG8" i="66" s="1"/>
  <c r="N84" i="36"/>
  <c r="O88" i="36"/>
  <c r="E19" i="36" s="1"/>
  <c r="R85" i="36"/>
  <c r="I16" i="36" s="1"/>
  <c r="AI90" i="31"/>
  <c r="AI91" i="31"/>
  <c r="R85" i="31"/>
  <c r="N45" i="32"/>
  <c r="AH91" i="31"/>
  <c r="AH90" i="31"/>
  <c r="S31" i="34"/>
  <c r="AE199" i="30" s="1"/>
  <c r="AF199" i="30" s="1"/>
  <c r="B96" i="24"/>
  <c r="B97" i="24" s="1"/>
  <c r="B98" i="24" s="1"/>
  <c r="B99" i="24" s="1"/>
  <c r="R85" i="34"/>
  <c r="AE532" i="30" s="1"/>
  <c r="AF532" i="30" s="1"/>
  <c r="F66" i="34"/>
  <c r="Q66" i="34"/>
  <c r="AE33" i="30" s="1"/>
  <c r="AF33" i="30" s="1"/>
  <c r="B316" i="24"/>
  <c r="B317" i="24" s="1"/>
  <c r="B318" i="24" s="1"/>
  <c r="B319" i="24" s="1"/>
  <c r="B196" i="24"/>
  <c r="B197" i="24" s="1"/>
  <c r="B198" i="24" s="1"/>
  <c r="B199" i="24" s="1"/>
  <c r="B206" i="24"/>
  <c r="B207" i="24" s="1"/>
  <c r="B208" i="24" s="1"/>
  <c r="B209" i="24" s="1"/>
  <c r="T50" i="34"/>
  <c r="AE289" i="30" s="1"/>
  <c r="AF289" i="30" s="1"/>
  <c r="B26" i="24"/>
  <c r="B27" i="24" s="1"/>
  <c r="B28" i="24" s="1"/>
  <c r="B29" i="24" s="1"/>
  <c r="B291" i="24"/>
  <c r="B292" i="24" s="1"/>
  <c r="B293" i="24" s="1"/>
  <c r="B294" i="24" s="1"/>
  <c r="B51" i="24"/>
  <c r="B52" i="24" s="1"/>
  <c r="B53" i="24" s="1"/>
  <c r="B54" i="24" s="1"/>
  <c r="B356" i="24"/>
  <c r="B357" i="24" s="1"/>
  <c r="B358" i="24" s="1"/>
  <c r="B359" i="24" s="1"/>
  <c r="B266" i="24"/>
  <c r="B267" i="24" s="1"/>
  <c r="B268" i="24" s="1"/>
  <c r="B269" i="24" s="1"/>
  <c r="AC552" i="30"/>
  <c r="AD552" i="30" s="1"/>
  <c r="AC403" i="30"/>
  <c r="AD403" i="30" s="1"/>
  <c r="AC276" i="30"/>
  <c r="AD276" i="30" s="1"/>
  <c r="P66" i="34"/>
  <c r="R31" i="34"/>
  <c r="AE198" i="30" s="1"/>
  <c r="AF198" i="30" s="1"/>
  <c r="AE66" i="31"/>
  <c r="B256" i="24"/>
  <c r="B257" i="24" s="1"/>
  <c r="B258" i="24" s="1"/>
  <c r="B259" i="24" s="1"/>
  <c r="B341" i="24"/>
  <c r="B342" i="24" s="1"/>
  <c r="B343" i="24" s="1"/>
  <c r="B344" i="24" s="1"/>
  <c r="B151" i="24"/>
  <c r="B152" i="24" s="1"/>
  <c r="B153" i="24" s="1"/>
  <c r="B154" i="24" s="1"/>
  <c r="B236" i="24"/>
  <c r="B237" i="24" s="1"/>
  <c r="B238" i="24" s="1"/>
  <c r="B239" i="24" s="1"/>
  <c r="S69" i="41"/>
  <c r="Q31" i="34"/>
  <c r="AE197" i="30" s="1"/>
  <c r="AF197" i="30" s="1"/>
  <c r="W31" i="34"/>
  <c r="AE203" i="30" s="1"/>
  <c r="AF203" i="30" s="1"/>
  <c r="AG66" i="31"/>
  <c r="AG65" i="31"/>
  <c r="F39" i="32"/>
  <c r="AC61" i="31"/>
  <c r="AE65" i="31"/>
  <c r="L80" i="34"/>
  <c r="W80" i="34"/>
  <c r="AE498" i="30" s="1"/>
  <c r="AF498" i="30" s="1"/>
  <c r="R34" i="34"/>
  <c r="AE224" i="30" s="1"/>
  <c r="AF224" i="30" s="1"/>
  <c r="AC200" i="30"/>
  <c r="AD200" i="30" s="1"/>
  <c r="T31" i="34"/>
  <c r="AE200" i="30" s="1"/>
  <c r="AF200" i="30" s="1"/>
  <c r="L44" i="34"/>
  <c r="W44" i="34"/>
  <c r="AE611" i="30" s="1"/>
  <c r="AF611" i="30" s="1"/>
  <c r="G79" i="32"/>
  <c r="AG61" i="31"/>
  <c r="AG86" i="31"/>
  <c r="L88" i="34"/>
  <c r="Y9" i="34"/>
  <c r="W11" i="34"/>
  <c r="AE92" i="30" s="1"/>
  <c r="AF92" i="30" s="1"/>
  <c r="V31" i="34"/>
  <c r="AE202" i="30" s="1"/>
  <c r="AF202" i="30" s="1"/>
  <c r="V39" i="34"/>
  <c r="W43" i="34"/>
  <c r="AE605" i="30" s="1"/>
  <c r="AF605" i="30" s="1"/>
  <c r="V44" i="34"/>
  <c r="AE610" i="30" s="1"/>
  <c r="AF610" i="30" s="1"/>
  <c r="W51" i="34"/>
  <c r="AE300" i="30" s="1"/>
  <c r="AF300" i="30" s="1"/>
  <c r="W56" i="34"/>
  <c r="AE337" i="30" s="1"/>
  <c r="AF337" i="30" s="1"/>
  <c r="W60" i="34"/>
  <c r="AE377" i="30" s="1"/>
  <c r="AF377" i="30" s="1"/>
  <c r="X69" i="34"/>
  <c r="AE420" i="30" s="1"/>
  <c r="AF420" i="30" s="1"/>
  <c r="W82" i="34"/>
  <c r="W76" i="34"/>
  <c r="AE460" i="30" s="1"/>
  <c r="AF460" i="30" s="1"/>
  <c r="V77" i="34"/>
  <c r="AE470" i="30" s="1"/>
  <c r="AF470" i="30" s="1"/>
  <c r="V81" i="34"/>
  <c r="AE508" i="30" s="1"/>
  <c r="AF508" i="30" s="1"/>
  <c r="X84" i="34"/>
  <c r="AE530" i="30" s="1"/>
  <c r="AF530" i="30" s="1"/>
  <c r="V86" i="34"/>
  <c r="AE546" i="30" s="1"/>
  <c r="AF546" i="30" s="1"/>
  <c r="K60" i="31"/>
  <c r="O60" i="31"/>
  <c r="Z60" i="31" s="1"/>
  <c r="AG63" i="31"/>
  <c r="AG91" i="31"/>
  <c r="X9" i="34"/>
  <c r="AE73" i="30" s="1"/>
  <c r="AF73" i="30" s="1"/>
  <c r="W10" i="34"/>
  <c r="AE83" i="30" s="1"/>
  <c r="AF83" i="30" s="1"/>
  <c r="V11" i="34"/>
  <c r="AE91" i="30" s="1"/>
  <c r="AF91" i="30" s="1"/>
  <c r="X18" i="34"/>
  <c r="AE134" i="30" s="1"/>
  <c r="AF134" i="30" s="1"/>
  <c r="W33" i="34"/>
  <c r="AE221" i="30" s="1"/>
  <c r="AF221" i="30" s="1"/>
  <c r="X40" i="34"/>
  <c r="AE584" i="30" s="1"/>
  <c r="AF584" i="30" s="1"/>
  <c r="V43" i="34"/>
  <c r="AE604" i="30" s="1"/>
  <c r="AF604" i="30" s="1"/>
  <c r="X49" i="34"/>
  <c r="AE282" i="30" s="1"/>
  <c r="AF282" i="30" s="1"/>
  <c r="V51" i="34"/>
  <c r="AE299" i="30" s="1"/>
  <c r="AF299" i="30" s="1"/>
  <c r="W55" i="34"/>
  <c r="AE329" i="30" s="1"/>
  <c r="AF329" i="30" s="1"/>
  <c r="V56" i="34"/>
  <c r="AE336" i="30" s="1"/>
  <c r="AF336" i="30" s="1"/>
  <c r="V60" i="34"/>
  <c r="AE376" i="30" s="1"/>
  <c r="AF376" i="30" s="1"/>
  <c r="W64" i="34"/>
  <c r="AE346" i="30" s="1"/>
  <c r="AF346" i="30" s="1"/>
  <c r="X68" i="34"/>
  <c r="AE409" i="30" s="1"/>
  <c r="AF409" i="30" s="1"/>
  <c r="W69" i="34"/>
  <c r="AE419" i="30" s="1"/>
  <c r="AF419" i="30" s="1"/>
  <c r="V76" i="34"/>
  <c r="AE459" i="30" s="1"/>
  <c r="AF459" i="30" s="1"/>
  <c r="V80" i="34"/>
  <c r="AE497" i="30" s="1"/>
  <c r="AF497" i="30" s="1"/>
  <c r="W84" i="34"/>
  <c r="AE529" i="30" s="1"/>
  <c r="AF529" i="30" s="1"/>
  <c r="W88" i="34"/>
  <c r="AE556" i="30" s="1"/>
  <c r="AF556" i="30" s="1"/>
  <c r="N60" i="31"/>
  <c r="W9" i="34"/>
  <c r="AE72" i="30" s="1"/>
  <c r="AF72" i="30" s="1"/>
  <c r="Y11" i="34"/>
  <c r="AE94" i="30" s="1"/>
  <c r="AF94" i="30" s="1"/>
  <c r="AE18" i="22" s="1"/>
  <c r="W18" i="34"/>
  <c r="AE133" i="30" s="1"/>
  <c r="AF133" i="30" s="1"/>
  <c r="W22" i="34"/>
  <c r="AE175" i="30" s="1"/>
  <c r="AF175" i="30" s="1"/>
  <c r="V33" i="34"/>
  <c r="AE220" i="30" s="1"/>
  <c r="AF220" i="30" s="1"/>
  <c r="X39" i="34"/>
  <c r="W40" i="34"/>
  <c r="AE583" i="30" s="1"/>
  <c r="AF583" i="30" s="1"/>
  <c r="V46" i="34"/>
  <c r="AE621" i="30" s="1"/>
  <c r="AF621" i="30" s="1"/>
  <c r="W49" i="34"/>
  <c r="AE281" i="30" s="1"/>
  <c r="AF281" i="30" s="1"/>
  <c r="V55" i="34"/>
  <c r="AE328" i="30" s="1"/>
  <c r="AF328" i="30" s="1"/>
  <c r="W68" i="34"/>
  <c r="AE408" i="30" s="1"/>
  <c r="AF408" i="30" s="1"/>
  <c r="V69" i="34"/>
  <c r="AE418" i="30" s="1"/>
  <c r="AF418" i="30" s="1"/>
  <c r="V84" i="34"/>
  <c r="AE528" i="30" s="1"/>
  <c r="AF528" i="30" s="1"/>
  <c r="V88" i="34"/>
  <c r="AE555" i="30" s="1"/>
  <c r="AF555" i="30" s="1"/>
  <c r="M60" i="31"/>
  <c r="O17" i="36"/>
  <c r="V9" i="34"/>
  <c r="AE71" i="30" s="1"/>
  <c r="AF71" i="30" s="1"/>
  <c r="X11" i="34"/>
  <c r="AE93" i="30" s="1"/>
  <c r="AF93" i="30" s="1"/>
  <c r="V18" i="34"/>
  <c r="W21" i="34"/>
  <c r="AE164" i="30" s="1"/>
  <c r="AF164" i="30" s="1"/>
  <c r="V22" i="34"/>
  <c r="AE174" i="30" s="1"/>
  <c r="AF174" i="30" s="1"/>
  <c r="W39" i="34"/>
  <c r="V40" i="34"/>
  <c r="AE582" i="30" s="1"/>
  <c r="AF582" i="30" s="1"/>
  <c r="X43" i="34"/>
  <c r="AE606" i="30" s="1"/>
  <c r="AF606" i="30" s="1"/>
  <c r="V45" i="34"/>
  <c r="AE575" i="30" s="1"/>
  <c r="AF575" i="30" s="1"/>
  <c r="V49" i="34"/>
  <c r="AE280" i="30" s="1"/>
  <c r="AF280" i="30" s="1"/>
  <c r="X51" i="34"/>
  <c r="AE301" i="30" s="1"/>
  <c r="AF301" i="30" s="1"/>
  <c r="X56" i="34"/>
  <c r="AE338" i="30" s="1"/>
  <c r="AF338" i="30" s="1"/>
  <c r="X60" i="34"/>
  <c r="AE378" i="30" s="1"/>
  <c r="AF378" i="30" s="1"/>
  <c r="V68" i="34"/>
  <c r="AE407" i="30" s="1"/>
  <c r="AF407" i="30" s="1"/>
  <c r="X76" i="34"/>
  <c r="AE461" i="30" s="1"/>
  <c r="AF461" i="30" s="1"/>
  <c r="W81" i="34"/>
  <c r="AE509" i="30" s="1"/>
  <c r="AF509" i="30" s="1"/>
  <c r="W86" i="34"/>
  <c r="AE547" i="30" s="1"/>
  <c r="AF547" i="30" s="1"/>
  <c r="L60" i="31"/>
  <c r="K63" i="31"/>
  <c r="E86" i="31"/>
  <c r="AC688" i="30"/>
  <c r="AD688" i="30" s="1"/>
  <c r="H63" i="31"/>
  <c r="S39" i="34"/>
  <c r="H60" i="31"/>
  <c r="T39" i="34"/>
  <c r="I60" i="31"/>
  <c r="I63" i="31"/>
  <c r="R39" i="34"/>
  <c r="G60" i="31"/>
  <c r="G63" i="31"/>
  <c r="P39" i="34"/>
  <c r="E60" i="31"/>
  <c r="P60" i="31" s="1"/>
  <c r="E63" i="31"/>
  <c r="T88" i="34"/>
  <c r="AE553" i="30" s="1"/>
  <c r="AF553" i="30" s="1"/>
  <c r="R75" i="34"/>
  <c r="AE444" i="30" s="1"/>
  <c r="AF444" i="30" s="1"/>
  <c r="P12" i="36"/>
  <c r="P13" i="36"/>
  <c r="P14" i="36"/>
  <c r="P15" i="36"/>
  <c r="P16" i="36"/>
  <c r="P11" i="36"/>
  <c r="AF11" i="22" l="1"/>
  <c r="AF114" i="22" s="1"/>
  <c r="AF10" i="22"/>
  <c r="AF42" i="22"/>
  <c r="AF57" i="22"/>
  <c r="AF56" i="22"/>
  <c r="AF28" i="22"/>
  <c r="AF116" i="22" s="1"/>
  <c r="AF27" i="22"/>
  <c r="AF81" i="22"/>
  <c r="AF118" i="22" s="1"/>
  <c r="AF80" i="22"/>
  <c r="AF13" i="22"/>
  <c r="AF115" i="22" s="1"/>
  <c r="AF14" i="22"/>
  <c r="V79" i="34"/>
  <c r="AB86" i="31"/>
  <c r="F60" i="31"/>
  <c r="AD86" i="31"/>
  <c r="AC86" i="31"/>
  <c r="AC796" i="30"/>
  <c r="AD796" i="30" s="1"/>
  <c r="Q89" i="31"/>
  <c r="AG11" i="66"/>
  <c r="AH11" i="66" s="1"/>
  <c r="AG6" i="66"/>
  <c r="D15" i="36"/>
  <c r="D29" i="36" s="1"/>
  <c r="AG3" i="66"/>
  <c r="I685" i="30"/>
  <c r="T685" i="30" s="1"/>
  <c r="I686" i="30"/>
  <c r="I681" i="30"/>
  <c r="I682" i="30"/>
  <c r="T682" i="30" s="1"/>
  <c r="I684" i="30"/>
  <c r="I687" i="30"/>
  <c r="T687" i="30" s="1"/>
  <c r="I679" i="30"/>
  <c r="I680" i="30"/>
  <c r="T680" i="30" s="1"/>
  <c r="I683" i="30"/>
  <c r="N578" i="30"/>
  <c r="Y578" i="30" s="1"/>
  <c r="N576" i="30"/>
  <c r="N571" i="30"/>
  <c r="N574" i="30"/>
  <c r="N577" i="30"/>
  <c r="N572" i="30"/>
  <c r="Y572" i="30" s="1"/>
  <c r="N573" i="30"/>
  <c r="N568" i="30"/>
  <c r="Y568" i="30" s="1"/>
  <c r="N570" i="30"/>
  <c r="Y570" i="30" s="1"/>
  <c r="N569" i="30"/>
  <c r="Y569" i="30" s="1"/>
  <c r="N575" i="30"/>
  <c r="M745" i="30"/>
  <c r="M744" i="30"/>
  <c r="M747" i="30"/>
  <c r="X747" i="30" s="1"/>
  <c r="M750" i="30"/>
  <c r="M743" i="30"/>
  <c r="X743" i="30" s="1"/>
  <c r="M746" i="30"/>
  <c r="M748" i="30"/>
  <c r="X748" i="30" s="1"/>
  <c r="M742" i="30"/>
  <c r="M749" i="30"/>
  <c r="X749" i="30" s="1"/>
  <c r="AA84" i="36"/>
  <c r="Z91" i="36"/>
  <c r="Z92" i="36" s="1"/>
  <c r="N408" i="30"/>
  <c r="Y408" i="30" s="1"/>
  <c r="N407" i="30"/>
  <c r="N409" i="30"/>
  <c r="Y409" i="30" s="1"/>
  <c r="N404" i="30"/>
  <c r="Y404" i="30" s="1"/>
  <c r="N403" i="30"/>
  <c r="N405" i="30"/>
  <c r="Y405" i="30" s="1"/>
  <c r="N400" i="30"/>
  <c r="Y400" i="30" s="1"/>
  <c r="N410" i="30"/>
  <c r="N406" i="30"/>
  <c r="Y406" i="30" s="1"/>
  <c r="N401" i="30"/>
  <c r="Y401" i="30" s="1"/>
  <c r="N402" i="30"/>
  <c r="N60" i="32"/>
  <c r="M374" i="30"/>
  <c r="M373" i="30"/>
  <c r="M370" i="30"/>
  <c r="X370" i="30" s="1"/>
  <c r="M369" i="30"/>
  <c r="X369" i="30" s="1"/>
  <c r="M371" i="30"/>
  <c r="M378" i="30"/>
  <c r="M376" i="30"/>
  <c r="M375" i="30"/>
  <c r="M379" i="30"/>
  <c r="X379" i="30" s="1"/>
  <c r="M372" i="30"/>
  <c r="X372" i="30" s="1"/>
  <c r="M377" i="30"/>
  <c r="AF61" i="31"/>
  <c r="I384" i="30"/>
  <c r="I386" i="30"/>
  <c r="I381" i="30"/>
  <c r="T381" i="30" s="1"/>
  <c r="I387" i="30"/>
  <c r="T387" i="30" s="1"/>
  <c r="I383" i="30"/>
  <c r="I385" i="30"/>
  <c r="I388" i="30"/>
  <c r="T388" i="30" s="1"/>
  <c r="I382" i="30"/>
  <c r="I380" i="30"/>
  <c r="M134" i="30"/>
  <c r="M133" i="30"/>
  <c r="X133" i="30" s="1"/>
  <c r="M131" i="30"/>
  <c r="X131" i="30" s="1"/>
  <c r="M128" i="30"/>
  <c r="M127" i="30"/>
  <c r="M130" i="30"/>
  <c r="X130" i="30" s="1"/>
  <c r="M129" i="30"/>
  <c r="X129" i="30" s="1"/>
  <c r="M135" i="30"/>
  <c r="M132" i="30"/>
  <c r="X132" i="30" s="1"/>
  <c r="M126" i="30"/>
  <c r="X126" i="30" s="1"/>
  <c r="M125" i="30"/>
  <c r="M342" i="30"/>
  <c r="X342" i="30" s="1"/>
  <c r="M341" i="30"/>
  <c r="M346" i="30"/>
  <c r="X346" i="30" s="1"/>
  <c r="M345" i="30"/>
  <c r="X345" i="30" s="1"/>
  <c r="M348" i="30"/>
  <c r="X348" i="30" s="1"/>
  <c r="M347" i="30"/>
  <c r="M344" i="30"/>
  <c r="X344" i="30" s="1"/>
  <c r="M343" i="30"/>
  <c r="X343" i="30" s="1"/>
  <c r="M340" i="30"/>
  <c r="M623" i="30"/>
  <c r="X623" i="30" s="1"/>
  <c r="M619" i="30"/>
  <c r="X619" i="30" s="1"/>
  <c r="M622" i="30"/>
  <c r="M617" i="30"/>
  <c r="X617" i="30" s="1"/>
  <c r="M615" i="30"/>
  <c r="M614" i="30"/>
  <c r="M621" i="30"/>
  <c r="X621" i="30" s="1"/>
  <c r="M624" i="30"/>
  <c r="X624" i="30" s="1"/>
  <c r="M620" i="30"/>
  <c r="M616" i="30"/>
  <c r="M618" i="30"/>
  <c r="X618" i="30" s="1"/>
  <c r="AJ91" i="31"/>
  <c r="N562" i="30"/>
  <c r="Y562" i="30" s="1"/>
  <c r="N565" i="30"/>
  <c r="N560" i="30"/>
  <c r="N561" i="30"/>
  <c r="N566" i="30"/>
  <c r="Y566" i="30" s="1"/>
  <c r="N567" i="30"/>
  <c r="Y567" i="30" s="1"/>
  <c r="N564" i="30"/>
  <c r="Y564" i="30" s="1"/>
  <c r="N559" i="30"/>
  <c r="Y559" i="30" s="1"/>
  <c r="N563" i="30"/>
  <c r="J630" i="30"/>
  <c r="U630" i="30" s="1"/>
  <c r="J625" i="30"/>
  <c r="J629" i="30"/>
  <c r="J628" i="30"/>
  <c r="U628" i="30" s="1"/>
  <c r="J626" i="30"/>
  <c r="U626" i="30" s="1"/>
  <c r="J633" i="30"/>
  <c r="J631" i="30"/>
  <c r="J627" i="30"/>
  <c r="J632" i="30"/>
  <c r="U632" i="30" s="1"/>
  <c r="G633" i="30"/>
  <c r="R633" i="30" s="1"/>
  <c r="G629" i="30"/>
  <c r="R629" i="30" s="1"/>
  <c r="G625" i="30"/>
  <c r="G630" i="30"/>
  <c r="R630" i="30" s="1"/>
  <c r="G626" i="30"/>
  <c r="R626" i="30" s="1"/>
  <c r="G628" i="30"/>
  <c r="G631" i="30"/>
  <c r="R631" i="30" s="1"/>
  <c r="G627" i="30"/>
  <c r="R627" i="30" s="1"/>
  <c r="G632" i="30"/>
  <c r="AE86" i="31"/>
  <c r="AH86" i="31"/>
  <c r="G561" i="30"/>
  <c r="G564" i="30"/>
  <c r="R564" i="30" s="1"/>
  <c r="G559" i="30"/>
  <c r="G566" i="30"/>
  <c r="R566" i="30" s="1"/>
  <c r="G562" i="30"/>
  <c r="R562" i="30" s="1"/>
  <c r="G565" i="30"/>
  <c r="R565" i="30" s="1"/>
  <c r="G560" i="30"/>
  <c r="G567" i="30"/>
  <c r="R567" i="30" s="1"/>
  <c r="G563" i="30"/>
  <c r="I631" i="30"/>
  <c r="I627" i="30"/>
  <c r="I626" i="30"/>
  <c r="T626" i="30" s="1"/>
  <c r="I633" i="30"/>
  <c r="I628" i="30"/>
  <c r="T628" i="30" s="1"/>
  <c r="I630" i="30"/>
  <c r="T630" i="30" s="1"/>
  <c r="I629" i="30"/>
  <c r="I632" i="30"/>
  <c r="T632" i="30" s="1"/>
  <c r="I625" i="30"/>
  <c r="K565" i="30"/>
  <c r="V565" i="30" s="1"/>
  <c r="K561" i="30"/>
  <c r="V561" i="30" s="1"/>
  <c r="K560" i="30"/>
  <c r="V560" i="30" s="1"/>
  <c r="K567" i="30"/>
  <c r="V567" i="30" s="1"/>
  <c r="K563" i="30"/>
  <c r="V563" i="30" s="1"/>
  <c r="K562" i="30"/>
  <c r="V562" i="30" s="1"/>
  <c r="K559" i="30"/>
  <c r="V559" i="30" s="1"/>
  <c r="K566" i="30"/>
  <c r="V566" i="30" s="1"/>
  <c r="K564" i="30"/>
  <c r="V564" i="30" s="1"/>
  <c r="O21" i="32"/>
  <c r="N173" i="30"/>
  <c r="Y173" i="30" s="1"/>
  <c r="N172" i="30"/>
  <c r="Y172" i="30" s="1"/>
  <c r="N175" i="30"/>
  <c r="Y175" i="30" s="1"/>
  <c r="N168" i="30"/>
  <c r="Y168" i="30" s="1"/>
  <c r="N167" i="30"/>
  <c r="Y167" i="30" s="1"/>
  <c r="N174" i="30"/>
  <c r="Y174" i="30" s="1"/>
  <c r="N169" i="30"/>
  <c r="Y169" i="30" s="1"/>
  <c r="N171" i="30"/>
  <c r="Y171" i="30" s="1"/>
  <c r="N170" i="30"/>
  <c r="Y170" i="30" s="1"/>
  <c r="N177" i="30"/>
  <c r="Y177" i="30" s="1"/>
  <c r="N176" i="30"/>
  <c r="Y176" i="30" s="1"/>
  <c r="O9" i="32"/>
  <c r="N77" i="30"/>
  <c r="Y77" i="30" s="1"/>
  <c r="N76" i="30"/>
  <c r="Y76" i="30" s="1"/>
  <c r="N79" i="30"/>
  <c r="Y79" i="30" s="1"/>
  <c r="N83" i="30"/>
  <c r="Y83" i="30" s="1"/>
  <c r="N82" i="30"/>
  <c r="Y82" i="30" s="1"/>
  <c r="N78" i="30"/>
  <c r="Y78" i="30" s="1"/>
  <c r="N75" i="30"/>
  <c r="Y75" i="30" s="1"/>
  <c r="N85" i="30"/>
  <c r="Y85" i="30" s="1"/>
  <c r="N84" i="30"/>
  <c r="Y84" i="30" s="1"/>
  <c r="N80" i="30"/>
  <c r="Y80" i="30" s="1"/>
  <c r="N81" i="30"/>
  <c r="Y81" i="30" s="1"/>
  <c r="O77" i="32"/>
  <c r="N472" i="30"/>
  <c r="Y472" i="30" s="1"/>
  <c r="N471" i="30"/>
  <c r="Y471" i="30" s="1"/>
  <c r="N473" i="30"/>
  <c r="Y473" i="30" s="1"/>
  <c r="N468" i="30"/>
  <c r="Y468" i="30" s="1"/>
  <c r="N467" i="30"/>
  <c r="Y467" i="30" s="1"/>
  <c r="N469" i="30"/>
  <c r="Y469" i="30" s="1"/>
  <c r="N464" i="30"/>
  <c r="Y464" i="30" s="1"/>
  <c r="N463" i="30"/>
  <c r="Y463" i="30" s="1"/>
  <c r="N465" i="30"/>
  <c r="Y465" i="30" s="1"/>
  <c r="N470" i="30"/>
  <c r="Y470" i="30" s="1"/>
  <c r="N466" i="30"/>
  <c r="Y466" i="30" s="1"/>
  <c r="L33" i="34"/>
  <c r="N514" i="30"/>
  <c r="Y514" i="30" s="1"/>
  <c r="N517" i="30"/>
  <c r="Y517" i="30" s="1"/>
  <c r="N512" i="30"/>
  <c r="Y512" i="30" s="1"/>
  <c r="N518" i="30"/>
  <c r="Y518" i="30" s="1"/>
  <c r="N513" i="30"/>
  <c r="Y513" i="30" s="1"/>
  <c r="N522" i="30"/>
  <c r="Y522" i="30" s="1"/>
  <c r="N520" i="30"/>
  <c r="Y520" i="30" s="1"/>
  <c r="N519" i="30"/>
  <c r="Y519" i="30" s="1"/>
  <c r="N515" i="30"/>
  <c r="Y515" i="30" s="1"/>
  <c r="N516" i="30"/>
  <c r="Y516" i="30" s="1"/>
  <c r="N521" i="30"/>
  <c r="Y521" i="30" s="1"/>
  <c r="M454" i="30"/>
  <c r="M461" i="30"/>
  <c r="M460" i="30"/>
  <c r="X460" i="30" s="1"/>
  <c r="M462" i="30"/>
  <c r="M457" i="30"/>
  <c r="X457" i="30" s="1"/>
  <c r="M456" i="30"/>
  <c r="M453" i="30"/>
  <c r="M459" i="30"/>
  <c r="M458" i="30"/>
  <c r="X458" i="30" s="1"/>
  <c r="M455" i="30"/>
  <c r="M452" i="30"/>
  <c r="X452" i="30" s="1"/>
  <c r="H632" i="30"/>
  <c r="H627" i="30"/>
  <c r="H628" i="30"/>
  <c r="S628" i="30" s="1"/>
  <c r="H630" i="30"/>
  <c r="S630" i="30" s="1"/>
  <c r="H633" i="30"/>
  <c r="H631" i="30"/>
  <c r="S631" i="30" s="1"/>
  <c r="H626" i="30"/>
  <c r="H625" i="30"/>
  <c r="H629" i="30"/>
  <c r="S629" i="30" s="1"/>
  <c r="H683" i="30"/>
  <c r="S683" i="30" s="1"/>
  <c r="H685" i="30"/>
  <c r="S685" i="30" s="1"/>
  <c r="H679" i="30"/>
  <c r="H681" i="30"/>
  <c r="H686" i="30"/>
  <c r="S686" i="30" s="1"/>
  <c r="H680" i="30"/>
  <c r="S680" i="30" s="1"/>
  <c r="H684" i="30"/>
  <c r="S684" i="30" s="1"/>
  <c r="H687" i="30"/>
  <c r="H682" i="30"/>
  <c r="S682" i="30" s="1"/>
  <c r="H566" i="30"/>
  <c r="H565" i="30"/>
  <c r="H567" i="30"/>
  <c r="H562" i="30"/>
  <c r="S562" i="30" s="1"/>
  <c r="H560" i="30"/>
  <c r="S560" i="30" s="1"/>
  <c r="H563" i="30"/>
  <c r="S563" i="30" s="1"/>
  <c r="H561" i="30"/>
  <c r="H559" i="30"/>
  <c r="S559" i="30" s="1"/>
  <c r="H564" i="30"/>
  <c r="S564" i="30" s="1"/>
  <c r="N533" i="30"/>
  <c r="Y533" i="30" s="1"/>
  <c r="N535" i="30"/>
  <c r="N534" i="30"/>
  <c r="Y534" i="30" s="1"/>
  <c r="N536" i="30"/>
  <c r="N539" i="30"/>
  <c r="N532" i="30"/>
  <c r="N538" i="30"/>
  <c r="Y538" i="30" s="1"/>
  <c r="N537" i="30"/>
  <c r="Y537" i="30" s="1"/>
  <c r="M579" i="30"/>
  <c r="M585" i="30"/>
  <c r="X585" i="30" s="1"/>
  <c r="M583" i="30"/>
  <c r="X583" i="30" s="1"/>
  <c r="M581" i="30"/>
  <c r="M582" i="30"/>
  <c r="X582" i="30" s="1"/>
  <c r="M580" i="30"/>
  <c r="M584" i="30"/>
  <c r="X584" i="30" s="1"/>
  <c r="AB75" i="31"/>
  <c r="B13" i="31"/>
  <c r="M555" i="30"/>
  <c r="X555" i="30" s="1"/>
  <c r="M551" i="30"/>
  <c r="X551" i="30" s="1"/>
  <c r="M558" i="30"/>
  <c r="X558" i="30" s="1"/>
  <c r="M553" i="30"/>
  <c r="X553" i="30" s="1"/>
  <c r="M552" i="30"/>
  <c r="X552" i="30" s="1"/>
  <c r="M554" i="30"/>
  <c r="M550" i="30"/>
  <c r="X550" i="30" s="1"/>
  <c r="M557" i="30"/>
  <c r="X557" i="30" s="1"/>
  <c r="M556" i="30"/>
  <c r="X556" i="30" s="1"/>
  <c r="AH61" i="31"/>
  <c r="I559" i="30"/>
  <c r="I562" i="30"/>
  <c r="I567" i="30"/>
  <c r="T567" i="30" s="1"/>
  <c r="I563" i="30"/>
  <c r="T563" i="30" s="1"/>
  <c r="I564" i="30"/>
  <c r="T564" i="30" s="1"/>
  <c r="I560" i="30"/>
  <c r="T560" i="30" s="1"/>
  <c r="I565" i="30"/>
  <c r="T565" i="30" s="1"/>
  <c r="I561" i="30"/>
  <c r="I566" i="30"/>
  <c r="K629" i="30"/>
  <c r="V629" i="30" s="1"/>
  <c r="K625" i="30"/>
  <c r="K632" i="30"/>
  <c r="V632" i="30" s="1"/>
  <c r="K628" i="30"/>
  <c r="K631" i="30"/>
  <c r="V631" i="30" s="1"/>
  <c r="K627" i="30"/>
  <c r="V627" i="30" s="1"/>
  <c r="K626" i="30"/>
  <c r="V626" i="30" s="1"/>
  <c r="K633" i="30"/>
  <c r="V633" i="30" s="1"/>
  <c r="K630" i="30"/>
  <c r="V630" i="30" s="1"/>
  <c r="O51" i="32"/>
  <c r="N301" i="30"/>
  <c r="N300" i="30"/>
  <c r="Y300" i="30" s="1"/>
  <c r="N297" i="30"/>
  <c r="Y297" i="30" s="1"/>
  <c r="N295" i="30"/>
  <c r="N302" i="30"/>
  <c r="Y302" i="30" s="1"/>
  <c r="N296" i="30"/>
  <c r="N298" i="30"/>
  <c r="N299" i="30"/>
  <c r="Y299" i="30" s="1"/>
  <c r="J566" i="30"/>
  <c r="U566" i="30" s="1"/>
  <c r="J564" i="30"/>
  <c r="U564" i="30" s="1"/>
  <c r="J563" i="30"/>
  <c r="U563" i="30" s="1"/>
  <c r="J565" i="30"/>
  <c r="U565" i="30" s="1"/>
  <c r="J560" i="30"/>
  <c r="J567" i="30"/>
  <c r="U567" i="30" s="1"/>
  <c r="J562" i="30"/>
  <c r="U562" i="30" s="1"/>
  <c r="J561" i="30"/>
  <c r="U561" i="30" s="1"/>
  <c r="J559" i="30"/>
  <c r="AB61" i="31"/>
  <c r="L331" i="30"/>
  <c r="W331" i="30" s="1"/>
  <c r="L329" i="30"/>
  <c r="W329" i="30" s="1"/>
  <c r="L326" i="30"/>
  <c r="W326" i="30" s="1"/>
  <c r="L325" i="30"/>
  <c r="W325" i="30" s="1"/>
  <c r="L327" i="30"/>
  <c r="W327" i="30" s="1"/>
  <c r="L330" i="30"/>
  <c r="W330" i="30" s="1"/>
  <c r="L328" i="30"/>
  <c r="W328" i="30" s="1"/>
  <c r="L324" i="30"/>
  <c r="W324" i="30" s="1"/>
  <c r="L532" i="30"/>
  <c r="W532" i="30" s="1"/>
  <c r="L535" i="30"/>
  <c r="W535" i="30" s="1"/>
  <c r="L537" i="30"/>
  <c r="W537" i="30" s="1"/>
  <c r="L533" i="30"/>
  <c r="W533" i="30" s="1"/>
  <c r="L538" i="30"/>
  <c r="W538" i="30" s="1"/>
  <c r="L536" i="30"/>
  <c r="W536" i="30" s="1"/>
  <c r="L539" i="30"/>
  <c r="W539" i="30" s="1"/>
  <c r="L534" i="30"/>
  <c r="W534" i="30" s="1"/>
  <c r="M611" i="30"/>
  <c r="X611" i="30" s="1"/>
  <c r="M608" i="30"/>
  <c r="X608" i="30" s="1"/>
  <c r="M613" i="30"/>
  <c r="X613" i="30" s="1"/>
  <c r="M612" i="30"/>
  <c r="X612" i="30" s="1"/>
  <c r="M609" i="30"/>
  <c r="X609" i="30" s="1"/>
  <c r="M610" i="30"/>
  <c r="X610" i="30" s="1"/>
  <c r="O589" i="30"/>
  <c r="Z589" i="30" s="1"/>
  <c r="O588" i="30"/>
  <c r="O593" i="30"/>
  <c r="Z593" i="30" s="1"/>
  <c r="O595" i="30"/>
  <c r="Z595" i="30" s="1"/>
  <c r="O596" i="30"/>
  <c r="Z596" i="30" s="1"/>
  <c r="O591" i="30"/>
  <c r="Z591" i="30" s="1"/>
  <c r="O590" i="30"/>
  <c r="Z590" i="30" s="1"/>
  <c r="O586" i="30"/>
  <c r="Z586" i="30" s="1"/>
  <c r="O592" i="30"/>
  <c r="O594" i="30"/>
  <c r="Z594" i="30" s="1"/>
  <c r="O587" i="30"/>
  <c r="Z587" i="30" s="1"/>
  <c r="K692" i="30"/>
  <c r="V692" i="30" s="1"/>
  <c r="K688" i="30"/>
  <c r="K690" i="30"/>
  <c r="K695" i="30"/>
  <c r="V695" i="30" s="1"/>
  <c r="K694" i="30"/>
  <c r="V694" i="30" s="1"/>
  <c r="K693" i="30"/>
  <c r="V693" i="30" s="1"/>
  <c r="K691" i="30"/>
  <c r="V691" i="30" s="1"/>
  <c r="K689" i="30"/>
  <c r="V689" i="30" s="1"/>
  <c r="K696" i="30"/>
  <c r="V696" i="30" s="1"/>
  <c r="I733" i="30"/>
  <c r="I735" i="30"/>
  <c r="T735" i="30" s="1"/>
  <c r="I734" i="30"/>
  <c r="T734" i="30" s="1"/>
  <c r="I741" i="30"/>
  <c r="T741" i="30" s="1"/>
  <c r="I740" i="30"/>
  <c r="T740" i="30" s="1"/>
  <c r="I736" i="30"/>
  <c r="I737" i="30"/>
  <c r="T737" i="30" s="1"/>
  <c r="I739" i="30"/>
  <c r="T739" i="30" s="1"/>
  <c r="I738" i="30"/>
  <c r="T738" i="30" s="1"/>
  <c r="K733" i="30"/>
  <c r="V733" i="30" s="1"/>
  <c r="K736" i="30"/>
  <c r="V736" i="30" s="1"/>
  <c r="K740" i="30"/>
  <c r="V740" i="30" s="1"/>
  <c r="K739" i="30"/>
  <c r="K738" i="30"/>
  <c r="V738" i="30" s="1"/>
  <c r="K741" i="30"/>
  <c r="V741" i="30" s="1"/>
  <c r="K734" i="30"/>
  <c r="V734" i="30" s="1"/>
  <c r="K735" i="30"/>
  <c r="V735" i="30" s="1"/>
  <c r="K737" i="30"/>
  <c r="V737" i="30" s="1"/>
  <c r="I842" i="30"/>
  <c r="T842" i="30" s="1"/>
  <c r="I848" i="30"/>
  <c r="T848" i="30" s="1"/>
  <c r="I844" i="30"/>
  <c r="I841" i="30"/>
  <c r="I845" i="30"/>
  <c r="T845" i="30" s="1"/>
  <c r="I847" i="30"/>
  <c r="T847" i="30" s="1"/>
  <c r="I843" i="30"/>
  <c r="I846" i="30"/>
  <c r="T846" i="30" s="1"/>
  <c r="I849" i="30"/>
  <c r="T849" i="30" s="1"/>
  <c r="L743" i="30"/>
  <c r="W743" i="30" s="1"/>
  <c r="L750" i="30"/>
  <c r="W750" i="30" s="1"/>
  <c r="L749" i="30"/>
  <c r="L747" i="30"/>
  <c r="W747" i="30" s="1"/>
  <c r="L746" i="30"/>
  <c r="W746" i="30" s="1"/>
  <c r="L745" i="30"/>
  <c r="L748" i="30"/>
  <c r="W748" i="30" s="1"/>
  <c r="L742" i="30"/>
  <c r="W742" i="30" s="1"/>
  <c r="L744" i="30"/>
  <c r="W744" i="30" s="1"/>
  <c r="E680" i="30"/>
  <c r="E684" i="30"/>
  <c r="P684" i="30" s="1"/>
  <c r="E683" i="30"/>
  <c r="P683" i="30" s="1"/>
  <c r="E681" i="30"/>
  <c r="P681" i="30" s="1"/>
  <c r="E686" i="30"/>
  <c r="P686" i="30" s="1"/>
  <c r="E679" i="30"/>
  <c r="P679" i="30" s="1"/>
  <c r="E682" i="30"/>
  <c r="P682" i="30" s="1"/>
  <c r="E687" i="30"/>
  <c r="P687" i="30" s="1"/>
  <c r="E685" i="30"/>
  <c r="P685" i="30" s="1"/>
  <c r="M547" i="30"/>
  <c r="X547" i="30" s="1"/>
  <c r="M542" i="30"/>
  <c r="X542" i="30" s="1"/>
  <c r="M544" i="30"/>
  <c r="X544" i="30" s="1"/>
  <c r="M540" i="30"/>
  <c r="X540" i="30" s="1"/>
  <c r="M549" i="30"/>
  <c r="X549" i="30" s="1"/>
  <c r="M548" i="30"/>
  <c r="X548" i="30" s="1"/>
  <c r="M545" i="30"/>
  <c r="X545" i="30" s="1"/>
  <c r="M546" i="30"/>
  <c r="X546" i="30" s="1"/>
  <c r="M543" i="30"/>
  <c r="M541" i="30"/>
  <c r="X541" i="30" s="1"/>
  <c r="N162" i="30"/>
  <c r="Y162" i="30" s="1"/>
  <c r="N157" i="30"/>
  <c r="Y157" i="30" s="1"/>
  <c r="N156" i="30"/>
  <c r="Y156" i="30" s="1"/>
  <c r="N158" i="30"/>
  <c r="N159" i="30"/>
  <c r="Y159" i="30" s="1"/>
  <c r="N165" i="30"/>
  <c r="N164" i="30"/>
  <c r="Y164" i="30" s="1"/>
  <c r="N166" i="30"/>
  <c r="Y166" i="30" s="1"/>
  <c r="N161" i="30"/>
  <c r="Y161" i="30" s="1"/>
  <c r="N160" i="30"/>
  <c r="Y160" i="30" s="1"/>
  <c r="N163" i="30"/>
  <c r="Y163" i="30" s="1"/>
  <c r="M507" i="30"/>
  <c r="X507" i="30" s="1"/>
  <c r="M510" i="30"/>
  <c r="X510" i="30" s="1"/>
  <c r="M505" i="30"/>
  <c r="X505" i="30" s="1"/>
  <c r="M506" i="30"/>
  <c r="X506" i="30" s="1"/>
  <c r="M511" i="30"/>
  <c r="X511" i="30" s="1"/>
  <c r="M502" i="30"/>
  <c r="X502" i="30" s="1"/>
  <c r="M508" i="30"/>
  <c r="M503" i="30"/>
  <c r="M501" i="30"/>
  <c r="X501" i="30" s="1"/>
  <c r="M509" i="30"/>
  <c r="X509" i="30" s="1"/>
  <c r="M504" i="30"/>
  <c r="X504" i="30" s="1"/>
  <c r="J692" i="30"/>
  <c r="U692" i="30" s="1"/>
  <c r="J694" i="30"/>
  <c r="U694" i="30" s="1"/>
  <c r="J693" i="30"/>
  <c r="U693" i="30" s="1"/>
  <c r="J688" i="30"/>
  <c r="J689" i="30"/>
  <c r="U689" i="30" s="1"/>
  <c r="J691" i="30"/>
  <c r="U691" i="30" s="1"/>
  <c r="J696" i="30"/>
  <c r="U696" i="30" s="1"/>
  <c r="J695" i="30"/>
  <c r="U695" i="30" s="1"/>
  <c r="J690" i="30"/>
  <c r="F627" i="30"/>
  <c r="Q627" i="30" s="1"/>
  <c r="F633" i="30"/>
  <c r="Q633" i="30" s="1"/>
  <c r="F625" i="30"/>
  <c r="Q625" i="30" s="1"/>
  <c r="F631" i="30"/>
  <c r="Q631" i="30" s="1"/>
  <c r="F626" i="30"/>
  <c r="Q626" i="30" s="1"/>
  <c r="F630" i="30"/>
  <c r="Q630" i="30" s="1"/>
  <c r="F628" i="30"/>
  <c r="Q628" i="30" s="1"/>
  <c r="F632" i="30"/>
  <c r="Q632" i="30" s="1"/>
  <c r="F629" i="30"/>
  <c r="Q629" i="30" s="1"/>
  <c r="K747" i="30"/>
  <c r="V747" i="30" s="1"/>
  <c r="K746" i="30"/>
  <c r="V746" i="30" s="1"/>
  <c r="K749" i="30"/>
  <c r="V749" i="30" s="1"/>
  <c r="K744" i="30"/>
  <c r="V744" i="30" s="1"/>
  <c r="K743" i="30"/>
  <c r="V743" i="30" s="1"/>
  <c r="K742" i="30"/>
  <c r="V742" i="30" s="1"/>
  <c r="K745" i="30"/>
  <c r="K748" i="30"/>
  <c r="V748" i="30" s="1"/>
  <c r="K750" i="30"/>
  <c r="V750" i="30" s="1"/>
  <c r="O87" i="32"/>
  <c r="N493" i="30"/>
  <c r="Y493" i="30" s="1"/>
  <c r="N488" i="30"/>
  <c r="Y488" i="30" s="1"/>
  <c r="N487" i="30"/>
  <c r="Y487" i="30" s="1"/>
  <c r="N489" i="30"/>
  <c r="N484" i="30"/>
  <c r="Y484" i="30" s="1"/>
  <c r="N483" i="30"/>
  <c r="Y483" i="30" s="1"/>
  <c r="N485" i="30"/>
  <c r="Y485" i="30" s="1"/>
  <c r="N490" i="30"/>
  <c r="Y490" i="30" s="1"/>
  <c r="N492" i="30"/>
  <c r="N491" i="30"/>
  <c r="Y491" i="30" s="1"/>
  <c r="N486" i="30"/>
  <c r="Y486" i="30" s="1"/>
  <c r="M70" i="30"/>
  <c r="X70" i="30" s="1"/>
  <c r="M69" i="30"/>
  <c r="X69" i="30" s="1"/>
  <c r="M72" i="30"/>
  <c r="X72" i="30" s="1"/>
  <c r="M65" i="30"/>
  <c r="X65" i="30" s="1"/>
  <c r="M71" i="30"/>
  <c r="X71" i="30" s="1"/>
  <c r="M64" i="30"/>
  <c r="X64" i="30" s="1"/>
  <c r="M67" i="30"/>
  <c r="X67" i="30" s="1"/>
  <c r="M66" i="30"/>
  <c r="X66" i="30" s="1"/>
  <c r="M68" i="30"/>
  <c r="X68" i="30" s="1"/>
  <c r="M73" i="30"/>
  <c r="X73" i="30" s="1"/>
  <c r="M74" i="30"/>
  <c r="X74" i="30" s="1"/>
  <c r="M86" i="30"/>
  <c r="X86" i="30" s="1"/>
  <c r="M94" i="30"/>
  <c r="X94" i="30" s="1"/>
  <c r="M93" i="30"/>
  <c r="X93" i="30" s="1"/>
  <c r="M88" i="30"/>
  <c r="X88" i="30" s="1"/>
  <c r="M89" i="30"/>
  <c r="X89" i="30" s="1"/>
  <c r="M92" i="30"/>
  <c r="X92" i="30" s="1"/>
  <c r="M91" i="30"/>
  <c r="X91" i="30" s="1"/>
  <c r="M90" i="30"/>
  <c r="X90" i="30" s="1"/>
  <c r="M87" i="30"/>
  <c r="X87" i="30" s="1"/>
  <c r="G66" i="32"/>
  <c r="F40" i="30"/>
  <c r="Q40" i="30" s="1"/>
  <c r="F37" i="30"/>
  <c r="Q37" i="30" s="1"/>
  <c r="F41" i="30"/>
  <c r="Q41" i="30" s="1"/>
  <c r="F39" i="30"/>
  <c r="Q39" i="30" s="1"/>
  <c r="F34" i="30"/>
  <c r="Q34" i="30" s="1"/>
  <c r="F35" i="30"/>
  <c r="Q35" i="30" s="1"/>
  <c r="F38" i="30"/>
  <c r="Q38" i="30" s="1"/>
  <c r="F36" i="30"/>
  <c r="Q36" i="30" s="1"/>
  <c r="F33" i="30"/>
  <c r="Q33" i="30" s="1"/>
  <c r="M539" i="30"/>
  <c r="X539" i="30" s="1"/>
  <c r="M535" i="30"/>
  <c r="X535" i="30" s="1"/>
  <c r="M537" i="30"/>
  <c r="X537" i="30" s="1"/>
  <c r="M536" i="30"/>
  <c r="M538" i="30"/>
  <c r="X538" i="30" s="1"/>
  <c r="M533" i="30"/>
  <c r="X533" i="30" s="1"/>
  <c r="M534" i="30"/>
  <c r="X534" i="30" s="1"/>
  <c r="M532" i="30"/>
  <c r="X532" i="30" s="1"/>
  <c r="N33" i="32"/>
  <c r="M219" i="30"/>
  <c r="X219" i="30" s="1"/>
  <c r="M220" i="30"/>
  <c r="X220" i="30" s="1"/>
  <c r="M215" i="30"/>
  <c r="X215" i="30" s="1"/>
  <c r="M216" i="30"/>
  <c r="X216" i="30" s="1"/>
  <c r="M222" i="30"/>
  <c r="X222" i="30" s="1"/>
  <c r="M221" i="30"/>
  <c r="X221" i="30" s="1"/>
  <c r="M218" i="30"/>
  <c r="X218" i="30" s="1"/>
  <c r="M217" i="30"/>
  <c r="X217" i="30" s="1"/>
  <c r="M223" i="30"/>
  <c r="X223" i="30" s="1"/>
  <c r="N594" i="30"/>
  <c r="Y594" i="30" s="1"/>
  <c r="N590" i="30"/>
  <c r="Y590" i="30" s="1"/>
  <c r="N592" i="30"/>
  <c r="Y592" i="30" s="1"/>
  <c r="N591" i="30"/>
  <c r="Y591" i="30" s="1"/>
  <c r="N586" i="30"/>
  <c r="Y586" i="30" s="1"/>
  <c r="N593" i="30"/>
  <c r="Y593" i="30" s="1"/>
  <c r="N588" i="30"/>
  <c r="N595" i="30"/>
  <c r="Y595" i="30" s="1"/>
  <c r="N589" i="30"/>
  <c r="Y589" i="30" s="1"/>
  <c r="N596" i="30"/>
  <c r="Y596" i="30" s="1"/>
  <c r="N587" i="30"/>
  <c r="Y587" i="30" s="1"/>
  <c r="O69" i="32"/>
  <c r="N413" i="30"/>
  <c r="Y413" i="30" s="1"/>
  <c r="N418" i="30"/>
  <c r="Y418" i="30" s="1"/>
  <c r="N420" i="30"/>
  <c r="Y420" i="30" s="1"/>
  <c r="N419" i="30"/>
  <c r="Y419" i="30" s="1"/>
  <c r="N421" i="30"/>
  <c r="Y421" i="30" s="1"/>
  <c r="N416" i="30"/>
  <c r="Y416" i="30" s="1"/>
  <c r="N415" i="30"/>
  <c r="Y415" i="30" s="1"/>
  <c r="N412" i="30"/>
  <c r="Y412" i="30" s="1"/>
  <c r="N417" i="30"/>
  <c r="Y417" i="30" s="1"/>
  <c r="N411" i="30"/>
  <c r="Y411" i="30" s="1"/>
  <c r="N414" i="30"/>
  <c r="Y414" i="30" s="1"/>
  <c r="O59" i="32"/>
  <c r="N365" i="30"/>
  <c r="Y365" i="30" s="1"/>
  <c r="N364" i="30"/>
  <c r="Y364" i="30" s="1"/>
  <c r="N361" i="30"/>
  <c r="Y361" i="30" s="1"/>
  <c r="N360" i="30"/>
  <c r="Y360" i="30" s="1"/>
  <c r="N359" i="30"/>
  <c r="Y359" i="30" s="1"/>
  <c r="N358" i="30"/>
  <c r="Y358" i="30" s="1"/>
  <c r="N368" i="30"/>
  <c r="Y368" i="30" s="1"/>
  <c r="N367" i="30"/>
  <c r="Y367" i="30" s="1"/>
  <c r="N362" i="30"/>
  <c r="Y362" i="30" s="1"/>
  <c r="N363" i="30"/>
  <c r="Y363" i="30" s="1"/>
  <c r="N366" i="30"/>
  <c r="Y366" i="30" s="1"/>
  <c r="AC680" i="30"/>
  <c r="AD680" i="30" s="1"/>
  <c r="R61" i="31"/>
  <c r="AE680" i="30" s="1"/>
  <c r="AF680" i="30" s="1"/>
  <c r="L223" i="30"/>
  <c r="W223" i="30" s="1"/>
  <c r="L222" i="30"/>
  <c r="W222" i="30" s="1"/>
  <c r="L221" i="30"/>
  <c r="W221" i="30" s="1"/>
  <c r="L219" i="30"/>
  <c r="W219" i="30" s="1"/>
  <c r="L218" i="30"/>
  <c r="W218" i="30" s="1"/>
  <c r="L217" i="30"/>
  <c r="W217" i="30" s="1"/>
  <c r="L220" i="30"/>
  <c r="W220" i="30" s="1"/>
  <c r="L215" i="30"/>
  <c r="W215" i="30" s="1"/>
  <c r="L216" i="30"/>
  <c r="W216" i="30" s="1"/>
  <c r="O84" i="32"/>
  <c r="N530" i="30"/>
  <c r="Y530" i="30" s="1"/>
  <c r="N528" i="30"/>
  <c r="Y528" i="30" s="1"/>
  <c r="N529" i="30"/>
  <c r="Y529" i="30" s="1"/>
  <c r="N524" i="30"/>
  <c r="Y524" i="30" s="1"/>
  <c r="N531" i="30"/>
  <c r="Y531" i="30" s="1"/>
  <c r="N525" i="30"/>
  <c r="Y525" i="30" s="1"/>
  <c r="N527" i="30"/>
  <c r="Y527" i="30" s="1"/>
  <c r="N526" i="30"/>
  <c r="Y526" i="30" s="1"/>
  <c r="N523" i="30"/>
  <c r="Y523" i="30" s="1"/>
  <c r="K853" i="30"/>
  <c r="V853" i="30" s="1"/>
  <c r="K856" i="30"/>
  <c r="V856" i="30" s="1"/>
  <c r="K858" i="30"/>
  <c r="V858" i="30" s="1"/>
  <c r="K852" i="30"/>
  <c r="V852" i="30" s="1"/>
  <c r="K854" i="30"/>
  <c r="V854" i="30" s="1"/>
  <c r="K850" i="30"/>
  <c r="V850" i="30" s="1"/>
  <c r="K851" i="30"/>
  <c r="V851" i="30" s="1"/>
  <c r="K857" i="30"/>
  <c r="V857" i="30" s="1"/>
  <c r="K855" i="30"/>
  <c r="V855" i="30" s="1"/>
  <c r="K683" i="30"/>
  <c r="V683" i="30" s="1"/>
  <c r="K684" i="30"/>
  <c r="V684" i="30" s="1"/>
  <c r="K679" i="30"/>
  <c r="K686" i="30"/>
  <c r="V686" i="30" s="1"/>
  <c r="K680" i="30"/>
  <c r="V680" i="30" s="1"/>
  <c r="K682" i="30"/>
  <c r="V682" i="30" s="1"/>
  <c r="K681" i="30"/>
  <c r="K685" i="30"/>
  <c r="V685" i="30" s="1"/>
  <c r="K687" i="30"/>
  <c r="V687" i="30" s="1"/>
  <c r="K804" i="30"/>
  <c r="V804" i="30" s="1"/>
  <c r="K801" i="30"/>
  <c r="V801" i="30" s="1"/>
  <c r="K800" i="30"/>
  <c r="V800" i="30" s="1"/>
  <c r="K798" i="30"/>
  <c r="V798" i="30" s="1"/>
  <c r="K803" i="30"/>
  <c r="V803" i="30" s="1"/>
  <c r="K797" i="30"/>
  <c r="K796" i="30"/>
  <c r="V796" i="30" s="1"/>
  <c r="K802" i="30"/>
  <c r="V802" i="30" s="1"/>
  <c r="K799" i="30"/>
  <c r="V799" i="30" s="1"/>
  <c r="G687" i="30"/>
  <c r="R687" i="30" s="1"/>
  <c r="G683" i="30"/>
  <c r="R683" i="30" s="1"/>
  <c r="G684" i="30"/>
  <c r="R684" i="30" s="1"/>
  <c r="G679" i="30"/>
  <c r="R679" i="30" s="1"/>
  <c r="G686" i="30"/>
  <c r="R686" i="30" s="1"/>
  <c r="G680" i="30"/>
  <c r="R680" i="30" s="1"/>
  <c r="G682" i="30"/>
  <c r="R682" i="30" s="1"/>
  <c r="G685" i="30"/>
  <c r="R685" i="30" s="1"/>
  <c r="G681" i="30"/>
  <c r="R681" i="30" s="1"/>
  <c r="K849" i="30"/>
  <c r="V849" i="30" s="1"/>
  <c r="K847" i="30"/>
  <c r="V847" i="30" s="1"/>
  <c r="K845" i="30"/>
  <c r="V845" i="30" s="1"/>
  <c r="K848" i="30"/>
  <c r="V848" i="30" s="1"/>
  <c r="K846" i="30"/>
  <c r="V846" i="30" s="1"/>
  <c r="K842" i="30"/>
  <c r="V842" i="30" s="1"/>
  <c r="K841" i="30"/>
  <c r="V841" i="30" s="1"/>
  <c r="K844" i="30"/>
  <c r="V844" i="30" s="1"/>
  <c r="K843" i="30"/>
  <c r="V843" i="30" s="1"/>
  <c r="L856" i="30"/>
  <c r="W856" i="30" s="1"/>
  <c r="L857" i="30"/>
  <c r="W857" i="30" s="1"/>
  <c r="L852" i="30"/>
  <c r="W852" i="30" s="1"/>
  <c r="L855" i="30"/>
  <c r="W855" i="30" s="1"/>
  <c r="L853" i="30"/>
  <c r="L858" i="30"/>
  <c r="W858" i="30" s="1"/>
  <c r="L851" i="30"/>
  <c r="W851" i="30" s="1"/>
  <c r="L850" i="30"/>
  <c r="W850" i="30" s="1"/>
  <c r="L854" i="30"/>
  <c r="W854" i="30" s="1"/>
  <c r="M851" i="30"/>
  <c r="X851" i="30" s="1"/>
  <c r="M854" i="30"/>
  <c r="X854" i="30" s="1"/>
  <c r="M853" i="30"/>
  <c r="X853" i="30" s="1"/>
  <c r="M850" i="30"/>
  <c r="X850" i="30" s="1"/>
  <c r="M856" i="30"/>
  <c r="X856" i="30" s="1"/>
  <c r="M855" i="30"/>
  <c r="X855" i="30" s="1"/>
  <c r="M858" i="30"/>
  <c r="X858" i="30" s="1"/>
  <c r="M852" i="30"/>
  <c r="M857" i="30"/>
  <c r="X857" i="30" s="1"/>
  <c r="N333" i="30"/>
  <c r="Y333" i="30" s="1"/>
  <c r="N332" i="30"/>
  <c r="Y332" i="30" s="1"/>
  <c r="N334" i="30"/>
  <c r="Y334" i="30" s="1"/>
  <c r="N339" i="30"/>
  <c r="Y339" i="30" s="1"/>
  <c r="N337" i="30"/>
  <c r="Y337" i="30" s="1"/>
  <c r="N335" i="30"/>
  <c r="Y335" i="30" s="1"/>
  <c r="N338" i="30"/>
  <c r="Y338" i="30" s="1"/>
  <c r="N336" i="30"/>
  <c r="Y336" i="30" s="1"/>
  <c r="M278" i="30"/>
  <c r="X278" i="30" s="1"/>
  <c r="M277" i="30"/>
  <c r="X277" i="30" s="1"/>
  <c r="M279" i="30"/>
  <c r="X279" i="30" s="1"/>
  <c r="M281" i="30"/>
  <c r="X281" i="30" s="1"/>
  <c r="M283" i="30"/>
  <c r="X283" i="30" s="1"/>
  <c r="M273" i="30"/>
  <c r="X273" i="30" s="1"/>
  <c r="M282" i="30"/>
  <c r="X282" i="30" s="1"/>
  <c r="M280" i="30"/>
  <c r="X280" i="30" s="1"/>
  <c r="M274" i="30"/>
  <c r="X274" i="30" s="1"/>
  <c r="M276" i="30"/>
  <c r="X276" i="30" s="1"/>
  <c r="M275" i="30"/>
  <c r="X275" i="30" s="1"/>
  <c r="M607" i="30"/>
  <c r="X607" i="30" s="1"/>
  <c r="M603" i="30"/>
  <c r="X603" i="30" s="1"/>
  <c r="M606" i="30"/>
  <c r="X606" i="30" s="1"/>
  <c r="M601" i="30"/>
  <c r="X601" i="30" s="1"/>
  <c r="M604" i="30"/>
  <c r="X604" i="30" s="1"/>
  <c r="M599" i="30"/>
  <c r="M602" i="30"/>
  <c r="X602" i="30" s="1"/>
  <c r="M597" i="30"/>
  <c r="X597" i="30" s="1"/>
  <c r="M598" i="30"/>
  <c r="X598" i="30" s="1"/>
  <c r="M600" i="30"/>
  <c r="X600" i="30" s="1"/>
  <c r="M605" i="30"/>
  <c r="X605" i="30" s="1"/>
  <c r="H694" i="30"/>
  <c r="S694" i="30" s="1"/>
  <c r="H693" i="30"/>
  <c r="S693" i="30" s="1"/>
  <c r="H696" i="30"/>
  <c r="S696" i="30" s="1"/>
  <c r="H692" i="30"/>
  <c r="S692" i="30" s="1"/>
  <c r="H690" i="30"/>
  <c r="S690" i="30" s="1"/>
  <c r="H691" i="30"/>
  <c r="S691" i="30" s="1"/>
  <c r="H689" i="30"/>
  <c r="S689" i="30" s="1"/>
  <c r="H688" i="30"/>
  <c r="H695" i="30"/>
  <c r="S695" i="30" s="1"/>
  <c r="G688" i="30"/>
  <c r="G692" i="30"/>
  <c r="R692" i="30" s="1"/>
  <c r="G690" i="30"/>
  <c r="R690" i="30" s="1"/>
  <c r="G689" i="30"/>
  <c r="R689" i="30" s="1"/>
  <c r="G695" i="30"/>
  <c r="R695" i="30" s="1"/>
  <c r="G694" i="30"/>
  <c r="R694" i="30" s="1"/>
  <c r="G696" i="30"/>
  <c r="R696" i="30" s="1"/>
  <c r="G691" i="30"/>
  <c r="R691" i="30" s="1"/>
  <c r="G693" i="30"/>
  <c r="R693" i="30" s="1"/>
  <c r="F560" i="30"/>
  <c r="Q560" i="30" s="1"/>
  <c r="F564" i="30"/>
  <c r="Q564" i="30" s="1"/>
  <c r="F559" i="30"/>
  <c r="Q559" i="30" s="1"/>
  <c r="F561" i="30"/>
  <c r="Q561" i="30" s="1"/>
  <c r="F562" i="30"/>
  <c r="Q562" i="30" s="1"/>
  <c r="F567" i="30"/>
  <c r="Q567" i="30" s="1"/>
  <c r="F563" i="30"/>
  <c r="Q563" i="30" s="1"/>
  <c r="F565" i="30"/>
  <c r="Q565" i="30" s="1"/>
  <c r="F566" i="30"/>
  <c r="Q566" i="30" s="1"/>
  <c r="M326" i="30"/>
  <c r="X326" i="30" s="1"/>
  <c r="M325" i="30"/>
  <c r="X325" i="30" s="1"/>
  <c r="M329" i="30"/>
  <c r="X329" i="30" s="1"/>
  <c r="M328" i="30"/>
  <c r="X328" i="30" s="1"/>
  <c r="M331" i="30"/>
  <c r="X331" i="30" s="1"/>
  <c r="M330" i="30"/>
  <c r="X330" i="30" s="1"/>
  <c r="M324" i="30"/>
  <c r="X324" i="30" s="1"/>
  <c r="M327" i="30"/>
  <c r="X327" i="30" s="1"/>
  <c r="AG60" i="31"/>
  <c r="B14" i="31"/>
  <c r="AF54" i="31" s="1"/>
  <c r="B18" i="31"/>
  <c r="AE68" i="31" s="1"/>
  <c r="AC60" i="31"/>
  <c r="M497" i="30"/>
  <c r="X497" i="30" s="1"/>
  <c r="M496" i="30"/>
  <c r="X496" i="30" s="1"/>
  <c r="M498" i="30"/>
  <c r="X498" i="30" s="1"/>
  <c r="M499" i="30"/>
  <c r="X499" i="30" s="1"/>
  <c r="M494" i="30"/>
  <c r="M500" i="30"/>
  <c r="X500" i="30" s="1"/>
  <c r="M495" i="30"/>
  <c r="X495" i="30" s="1"/>
  <c r="O521" i="30"/>
  <c r="Z521" i="30" s="1"/>
  <c r="O519" i="30"/>
  <c r="Z519" i="30" s="1"/>
  <c r="O514" i="30"/>
  <c r="Z514" i="30" s="1"/>
  <c r="O520" i="30"/>
  <c r="Z520" i="30" s="1"/>
  <c r="O515" i="30"/>
  <c r="Z515" i="30" s="1"/>
  <c r="O517" i="30"/>
  <c r="Z517" i="30" s="1"/>
  <c r="O513" i="30"/>
  <c r="Z513" i="30" s="1"/>
  <c r="O516" i="30"/>
  <c r="Z516" i="30" s="1"/>
  <c r="O522" i="30"/>
  <c r="Z522" i="30" s="1"/>
  <c r="O512" i="30"/>
  <c r="Z512" i="30" s="1"/>
  <c r="O518" i="30"/>
  <c r="Z518" i="30" s="1"/>
  <c r="AG87" i="31"/>
  <c r="M338" i="30"/>
  <c r="X338" i="30" s="1"/>
  <c r="M336" i="30"/>
  <c r="X336" i="30" s="1"/>
  <c r="M337" i="30"/>
  <c r="X337" i="30" s="1"/>
  <c r="M333" i="30"/>
  <c r="X333" i="30" s="1"/>
  <c r="M332" i="30"/>
  <c r="M334" i="30"/>
  <c r="X334" i="30" s="1"/>
  <c r="M335" i="30"/>
  <c r="X335" i="30" s="1"/>
  <c r="M339" i="30"/>
  <c r="X339" i="30" s="1"/>
  <c r="M406" i="30"/>
  <c r="X406" i="30" s="1"/>
  <c r="M401" i="30"/>
  <c r="X401" i="30" s="1"/>
  <c r="M400" i="30"/>
  <c r="X400" i="30" s="1"/>
  <c r="M402" i="30"/>
  <c r="M409" i="30"/>
  <c r="X409" i="30" s="1"/>
  <c r="M408" i="30"/>
  <c r="X408" i="30" s="1"/>
  <c r="M403" i="30"/>
  <c r="X403" i="30" s="1"/>
  <c r="M405" i="30"/>
  <c r="X405" i="30" s="1"/>
  <c r="M410" i="30"/>
  <c r="M404" i="30"/>
  <c r="X404" i="30" s="1"/>
  <c r="M407" i="30"/>
  <c r="X407" i="30" s="1"/>
  <c r="O50" i="32"/>
  <c r="N285" i="30"/>
  <c r="Y285" i="30" s="1"/>
  <c r="N284" i="30"/>
  <c r="Y284" i="30" s="1"/>
  <c r="N288" i="30"/>
  <c r="Y288" i="30" s="1"/>
  <c r="N289" i="30"/>
  <c r="Y289" i="30" s="1"/>
  <c r="N292" i="30"/>
  <c r="Y292" i="30" s="1"/>
  <c r="N291" i="30"/>
  <c r="Y291" i="30" s="1"/>
  <c r="N294" i="30"/>
  <c r="Y294" i="30" s="1"/>
  <c r="N290" i="30"/>
  <c r="Y290" i="30" s="1"/>
  <c r="N293" i="30"/>
  <c r="Y293" i="30" s="1"/>
  <c r="N287" i="30"/>
  <c r="Y287" i="30" s="1"/>
  <c r="N286" i="30"/>
  <c r="Y286" i="30" s="1"/>
  <c r="M486" i="30"/>
  <c r="X486" i="30" s="1"/>
  <c r="M493" i="30"/>
  <c r="X493" i="30" s="1"/>
  <c r="M492" i="30"/>
  <c r="X492" i="30" s="1"/>
  <c r="M489" i="30"/>
  <c r="X489" i="30" s="1"/>
  <c r="M488" i="30"/>
  <c r="X488" i="30" s="1"/>
  <c r="M483" i="30"/>
  <c r="X483" i="30" s="1"/>
  <c r="M490" i="30"/>
  <c r="X490" i="30" s="1"/>
  <c r="M484" i="30"/>
  <c r="X484" i="30" s="1"/>
  <c r="M487" i="30"/>
  <c r="X487" i="30" s="1"/>
  <c r="M485" i="30"/>
  <c r="X485" i="30" s="1"/>
  <c r="M491" i="30"/>
  <c r="X491" i="30" s="1"/>
  <c r="L55" i="34"/>
  <c r="L203" i="30"/>
  <c r="W203" i="30" s="1"/>
  <c r="L202" i="30"/>
  <c r="W202" i="30" s="1"/>
  <c r="L197" i="30"/>
  <c r="W197" i="30" s="1"/>
  <c r="L204" i="30"/>
  <c r="W204" i="30" s="1"/>
  <c r="L199" i="30"/>
  <c r="W199" i="30" s="1"/>
  <c r="L198" i="30"/>
  <c r="W198" i="30" s="1"/>
  <c r="L205" i="30"/>
  <c r="W205" i="30" s="1"/>
  <c r="L201" i="30"/>
  <c r="W201" i="30" s="1"/>
  <c r="L200" i="30"/>
  <c r="W200" i="30" s="1"/>
  <c r="M31" i="32"/>
  <c r="J15" i="36"/>
  <c r="S91" i="36"/>
  <c r="J22" i="36" s="1"/>
  <c r="L15" i="36"/>
  <c r="L23" i="36" s="1"/>
  <c r="J91" i="36"/>
  <c r="L22" i="36" s="1"/>
  <c r="H15" i="36"/>
  <c r="H29" i="36" s="1"/>
  <c r="Q91" i="36"/>
  <c r="H22" i="36" s="1"/>
  <c r="I15" i="36"/>
  <c r="R91" i="36"/>
  <c r="I22" i="36" s="1"/>
  <c r="K15" i="36"/>
  <c r="T91" i="36"/>
  <c r="K22" i="36" s="1"/>
  <c r="E15" i="36"/>
  <c r="O91" i="36"/>
  <c r="E22" i="36" s="1"/>
  <c r="D23" i="36"/>
  <c r="N91" i="36"/>
  <c r="D22" i="36" s="1"/>
  <c r="F15" i="36"/>
  <c r="P91" i="36"/>
  <c r="F22" i="36" s="1"/>
  <c r="H23" i="36"/>
  <c r="E99" i="66"/>
  <c r="F99" i="66"/>
  <c r="M99" i="66"/>
  <c r="K99" i="66"/>
  <c r="I99" i="66"/>
  <c r="G99" i="66"/>
  <c r="G91" i="66"/>
  <c r="F91" i="66"/>
  <c r="C91" i="66"/>
  <c r="I91" i="66"/>
  <c r="M91" i="66"/>
  <c r="E91" i="66"/>
  <c r="K91" i="66"/>
  <c r="D95" i="66"/>
  <c r="C95" i="66"/>
  <c r="F95" i="66"/>
  <c r="E95" i="66"/>
  <c r="G95" i="66"/>
  <c r="M95" i="66"/>
  <c r="K95" i="66"/>
  <c r="I95" i="66"/>
  <c r="F636" i="30"/>
  <c r="Q636" i="30" s="1"/>
  <c r="F638" i="30"/>
  <c r="Q638" i="30" s="1"/>
  <c r="F640" i="30"/>
  <c r="Q640" i="30" s="1"/>
  <c r="F642" i="30"/>
  <c r="Q642" i="30" s="1"/>
  <c r="F635" i="30"/>
  <c r="Q635" i="30" s="1"/>
  <c r="F637" i="30"/>
  <c r="Q637" i="30" s="1"/>
  <c r="F639" i="30"/>
  <c r="Q639" i="30" s="1"/>
  <c r="F641" i="30"/>
  <c r="Q641" i="30" s="1"/>
  <c r="F634" i="30"/>
  <c r="Q634" i="30" s="1"/>
  <c r="F690" i="30"/>
  <c r="Q690" i="30" s="1"/>
  <c r="F692" i="30"/>
  <c r="Q692" i="30" s="1"/>
  <c r="F694" i="30"/>
  <c r="Q694" i="30" s="1"/>
  <c r="F696" i="30"/>
  <c r="Q696" i="30" s="1"/>
  <c r="F689" i="30"/>
  <c r="Q689" i="30" s="1"/>
  <c r="F691" i="30"/>
  <c r="Q691" i="30" s="1"/>
  <c r="F693" i="30"/>
  <c r="Q693" i="30" s="1"/>
  <c r="F695" i="30"/>
  <c r="Q695" i="30" s="1"/>
  <c r="F688" i="30"/>
  <c r="Q688" i="30" s="1"/>
  <c r="P680" i="30"/>
  <c r="F681" i="30"/>
  <c r="Q681" i="30" s="1"/>
  <c r="F683" i="30"/>
  <c r="Q683" i="30" s="1"/>
  <c r="F685" i="30"/>
  <c r="Q685" i="30" s="1"/>
  <c r="F687" i="30"/>
  <c r="Q687" i="30" s="1"/>
  <c r="F680" i="30"/>
  <c r="Q680" i="30" s="1"/>
  <c r="F682" i="30"/>
  <c r="Q682" i="30" s="1"/>
  <c r="F684" i="30"/>
  <c r="Q684" i="30" s="1"/>
  <c r="F686" i="30"/>
  <c r="Q686" i="30" s="1"/>
  <c r="F679" i="30"/>
  <c r="Q679" i="30" s="1"/>
  <c r="P65" i="34"/>
  <c r="AE23" i="30" s="1"/>
  <c r="AF23" i="30" s="1"/>
  <c r="D62" i="34"/>
  <c r="E77" i="31" s="1"/>
  <c r="V413" i="30"/>
  <c r="T295" i="30"/>
  <c r="U169" i="30"/>
  <c r="S550" i="30"/>
  <c r="S66" i="30"/>
  <c r="R371" i="30"/>
  <c r="S77" i="30"/>
  <c r="R523" i="30"/>
  <c r="U454" i="30"/>
  <c r="X523" i="30"/>
  <c r="T402" i="30"/>
  <c r="R454" i="30"/>
  <c r="U286" i="30"/>
  <c r="U570" i="30"/>
  <c r="W588" i="30"/>
  <c r="T541" i="30"/>
  <c r="S454" i="30"/>
  <c r="W158" i="30"/>
  <c r="S87" i="30"/>
  <c r="U402" i="30"/>
  <c r="X465" i="30"/>
  <c r="W66" i="30"/>
  <c r="S158" i="30"/>
  <c r="V454" i="30"/>
  <c r="R179" i="30"/>
  <c r="W413" i="30"/>
  <c r="V588" i="30"/>
  <c r="V77" i="30"/>
  <c r="V599" i="30"/>
  <c r="V503" i="30"/>
  <c r="V608" i="30"/>
  <c r="T485" i="30"/>
  <c r="T503" i="30"/>
  <c r="V485" i="30"/>
  <c r="V371" i="30"/>
  <c r="T550" i="30"/>
  <c r="R599" i="30"/>
  <c r="S286" i="30"/>
  <c r="V616" i="30"/>
  <c r="R485" i="30"/>
  <c r="R158" i="30"/>
  <c r="X588" i="30"/>
  <c r="V332" i="30"/>
  <c r="V275" i="30"/>
  <c r="S485" i="30"/>
  <c r="R87" i="30"/>
  <c r="R275" i="30"/>
  <c r="T371" i="30"/>
  <c r="S127" i="30"/>
  <c r="S616" i="30"/>
  <c r="U523" i="30"/>
  <c r="V169" i="30"/>
  <c r="T465" i="30"/>
  <c r="R413" i="30"/>
  <c r="W465" i="30"/>
  <c r="W616" i="30"/>
  <c r="V295" i="30"/>
  <c r="U275" i="30"/>
  <c r="U158" i="30"/>
  <c r="R106" i="30"/>
  <c r="T169" i="30"/>
  <c r="T579" i="30"/>
  <c r="R66" i="30"/>
  <c r="AG85" i="31"/>
  <c r="P16" i="34"/>
  <c r="AE43" i="30" s="1"/>
  <c r="AF43" i="30" s="1"/>
  <c r="X72" i="34"/>
  <c r="AL51" i="34"/>
  <c r="J63" i="31"/>
  <c r="J60" i="31"/>
  <c r="U60" i="31" s="1"/>
  <c r="U39" i="34"/>
  <c r="O35" i="31"/>
  <c r="C27" i="31" s="1"/>
  <c r="N37" i="31"/>
  <c r="N38" i="31" s="1"/>
  <c r="O34" i="31"/>
  <c r="X543" i="30"/>
  <c r="Z592" i="30"/>
  <c r="Z588" i="30"/>
  <c r="V745" i="30"/>
  <c r="X125" i="30"/>
  <c r="X135" i="30"/>
  <c r="X134" i="30"/>
  <c r="X128" i="30"/>
  <c r="X554" i="30"/>
  <c r="Y560" i="30"/>
  <c r="Y565" i="30"/>
  <c r="Y561" i="30"/>
  <c r="Y563" i="30"/>
  <c r="V628" i="30"/>
  <c r="AH85" i="31"/>
  <c r="V739" i="30"/>
  <c r="W853" i="30"/>
  <c r="Y576" i="30"/>
  <c r="Y575" i="30"/>
  <c r="Y571" i="30"/>
  <c r="Y574" i="30"/>
  <c r="Y577" i="30"/>
  <c r="Y573" i="30"/>
  <c r="X852" i="30"/>
  <c r="X750" i="30"/>
  <c r="X746" i="30"/>
  <c r="X742" i="30"/>
  <c r="X744" i="30"/>
  <c r="X745" i="30"/>
  <c r="X376" i="30"/>
  <c r="X375" i="30"/>
  <c r="X371" i="30"/>
  <c r="X378" i="30"/>
  <c r="X374" i="30"/>
  <c r="X377" i="30"/>
  <c r="X373" i="30"/>
  <c r="X508" i="30"/>
  <c r="U690" i="30"/>
  <c r="S627" i="30"/>
  <c r="S626" i="30"/>
  <c r="S632" i="30"/>
  <c r="S633" i="30"/>
  <c r="S566" i="30"/>
  <c r="S565" i="30"/>
  <c r="S567" i="30"/>
  <c r="S561" i="30"/>
  <c r="Y489" i="30"/>
  <c r="Y492" i="30"/>
  <c r="X410" i="30"/>
  <c r="V681" i="30"/>
  <c r="V679" i="30"/>
  <c r="Y165" i="30"/>
  <c r="T566" i="30"/>
  <c r="T561" i="30"/>
  <c r="T562" i="30"/>
  <c r="AE91" i="31"/>
  <c r="AE90" i="31"/>
  <c r="U633" i="30"/>
  <c r="U629" i="30"/>
  <c r="U631" i="30"/>
  <c r="U627" i="30"/>
  <c r="AF65" i="31"/>
  <c r="AF66" i="31"/>
  <c r="R632" i="30"/>
  <c r="R628" i="30"/>
  <c r="AC65" i="31"/>
  <c r="AC66" i="31"/>
  <c r="X536" i="30"/>
  <c r="Y298" i="30"/>
  <c r="Y301" i="30"/>
  <c r="Y296" i="30"/>
  <c r="U560" i="30"/>
  <c r="AF90" i="31"/>
  <c r="AF91" i="31"/>
  <c r="R561" i="30"/>
  <c r="R563" i="30"/>
  <c r="R560" i="30"/>
  <c r="AC90" i="31"/>
  <c r="AC91" i="31"/>
  <c r="T631" i="30"/>
  <c r="T627" i="30"/>
  <c r="T633" i="30"/>
  <c r="T629" i="30"/>
  <c r="T843" i="30"/>
  <c r="T841" i="30"/>
  <c r="T844" i="30"/>
  <c r="Y410" i="30"/>
  <c r="Y407" i="30"/>
  <c r="Y403" i="30"/>
  <c r="X341" i="30"/>
  <c r="X340" i="30"/>
  <c r="X347" i="30"/>
  <c r="X620" i="30"/>
  <c r="X622" i="30"/>
  <c r="X615" i="30"/>
  <c r="X614" i="30"/>
  <c r="V688" i="30"/>
  <c r="V690" i="30"/>
  <c r="T736" i="30"/>
  <c r="T733" i="30"/>
  <c r="W749" i="30"/>
  <c r="W745" i="30"/>
  <c r="X456" i="30"/>
  <c r="X462" i="30"/>
  <c r="X454" i="30"/>
  <c r="X461" i="30"/>
  <c r="X453" i="30"/>
  <c r="X459" i="30"/>
  <c r="X455" i="30"/>
  <c r="S681" i="30"/>
  <c r="S687" i="30"/>
  <c r="Y536" i="30"/>
  <c r="Y539" i="30"/>
  <c r="Y535" i="30"/>
  <c r="Y532" i="30"/>
  <c r="X581" i="30"/>
  <c r="X580" i="30"/>
  <c r="T683" i="30"/>
  <c r="T686" i="30"/>
  <c r="T684" i="30"/>
  <c r="T681" i="30"/>
  <c r="M79" i="32"/>
  <c r="AI85" i="31" s="1"/>
  <c r="E7" i="32"/>
  <c r="AA49" i="31" s="1"/>
  <c r="H15" i="34"/>
  <c r="T15" i="34" s="1"/>
  <c r="AE109" i="30" s="1"/>
  <c r="AF109" i="30" s="1"/>
  <c r="E46" i="31"/>
  <c r="P46" i="31" s="1"/>
  <c r="T31" i="30"/>
  <c r="H12" i="34"/>
  <c r="T12" i="34" s="1"/>
  <c r="AE58" i="30" s="1"/>
  <c r="AF58" i="30" s="1"/>
  <c r="H52" i="34"/>
  <c r="AC308" i="30" s="1"/>
  <c r="AD308" i="30" s="1"/>
  <c r="I54" i="34"/>
  <c r="U54" i="34" s="1"/>
  <c r="AE319" i="30" s="1"/>
  <c r="AF319" i="30" s="1"/>
  <c r="AC43" i="30"/>
  <c r="AD43" i="30" s="1"/>
  <c r="V48" i="30"/>
  <c r="F37" i="34"/>
  <c r="AC238" i="30"/>
  <c r="AD238" i="30" s="1"/>
  <c r="I35" i="34"/>
  <c r="U35" i="34" s="1"/>
  <c r="AE151" i="30" s="1"/>
  <c r="AF151" i="30" s="1"/>
  <c r="H54" i="34"/>
  <c r="T54" i="34" s="1"/>
  <c r="AE318" i="30" s="1"/>
  <c r="AF318" i="30" s="1"/>
  <c r="I32" i="34"/>
  <c r="AC210" i="30" s="1"/>
  <c r="AD210" i="30" s="1"/>
  <c r="P8" i="34"/>
  <c r="S250" i="30"/>
  <c r="R321" i="30"/>
  <c r="V263" i="30"/>
  <c r="S58" i="30"/>
  <c r="S112" i="30"/>
  <c r="H37" i="34"/>
  <c r="AC247" i="30" s="1"/>
  <c r="AD247" i="30" s="1"/>
  <c r="I12" i="34"/>
  <c r="H14" i="34"/>
  <c r="AC99" i="30" s="1"/>
  <c r="AD99" i="30" s="1"/>
  <c r="H58" i="34"/>
  <c r="AC352" i="30" s="1"/>
  <c r="AD352" i="30" s="1"/>
  <c r="H57" i="34"/>
  <c r="H48" i="34" s="1"/>
  <c r="I34" i="34"/>
  <c r="U34" i="34" s="1"/>
  <c r="AE227" i="30" s="1"/>
  <c r="AF227" i="30" s="1"/>
  <c r="V32" i="30"/>
  <c r="S195" i="30"/>
  <c r="F19" i="32"/>
  <c r="AB56" i="31" s="1"/>
  <c r="V207" i="30"/>
  <c r="R352" i="30"/>
  <c r="T319" i="30"/>
  <c r="H7" i="32"/>
  <c r="AD46" i="31" s="1"/>
  <c r="T105" i="30"/>
  <c r="V353" i="30"/>
  <c r="R270" i="30"/>
  <c r="S316" i="30"/>
  <c r="V62" i="30"/>
  <c r="V101" i="30"/>
  <c r="P37" i="34"/>
  <c r="AE243" i="30" s="1"/>
  <c r="AF243" i="30" s="1"/>
  <c r="H23" i="34"/>
  <c r="T23" i="34" s="1"/>
  <c r="AE180" i="30" s="1"/>
  <c r="AF180" i="30" s="1"/>
  <c r="H34" i="34"/>
  <c r="T24" i="34"/>
  <c r="AE191" i="30" s="1"/>
  <c r="AF191" i="30" s="1"/>
  <c r="AC191" i="30"/>
  <c r="AD191" i="30" s="1"/>
  <c r="H36" i="34"/>
  <c r="H32" i="34"/>
  <c r="T32" i="34" s="1"/>
  <c r="AE209" i="30" s="1"/>
  <c r="AF209" i="30" s="1"/>
  <c r="H35" i="34"/>
  <c r="U263" i="30"/>
  <c r="P14" i="34"/>
  <c r="AE95" i="30" s="1"/>
  <c r="AF95" i="30" s="1"/>
  <c r="AC95" i="30"/>
  <c r="AD95" i="30" s="1"/>
  <c r="V231" i="30"/>
  <c r="H16" i="34"/>
  <c r="H8" i="34" s="1"/>
  <c r="H17" i="34"/>
  <c r="I47" i="31" s="1"/>
  <c r="AC182" i="30"/>
  <c r="AD182" i="30" s="1"/>
  <c r="T239" i="30"/>
  <c r="U230" i="30"/>
  <c r="I38" i="32"/>
  <c r="T189" i="30"/>
  <c r="R241" i="30"/>
  <c r="S228" i="30"/>
  <c r="U122" i="30"/>
  <c r="V152" i="30"/>
  <c r="T231" i="30"/>
  <c r="T57" i="30"/>
  <c r="T100" i="30"/>
  <c r="T52" i="30"/>
  <c r="S100" i="30"/>
  <c r="S208" i="30"/>
  <c r="AC314" i="30"/>
  <c r="AD314" i="30" s="1"/>
  <c r="AC263" i="30"/>
  <c r="AD263" i="30" s="1"/>
  <c r="D48" i="34"/>
  <c r="P48" i="34" s="1"/>
  <c r="V229" i="30"/>
  <c r="U268" i="30"/>
  <c r="V15" i="34"/>
  <c r="AE111" i="30" s="1"/>
  <c r="AF111" i="30" s="1"/>
  <c r="D20" i="34"/>
  <c r="P20" i="34" s="1"/>
  <c r="P35" i="34"/>
  <c r="AE146" i="30" s="1"/>
  <c r="AF146" i="30" s="1"/>
  <c r="AC146" i="30"/>
  <c r="AD146" i="30" s="1"/>
  <c r="D32" i="34"/>
  <c r="P32" i="34" s="1"/>
  <c r="F38" i="32"/>
  <c r="F74" i="34"/>
  <c r="L32" i="34"/>
  <c r="I36" i="34"/>
  <c r="AC237" i="30" s="1"/>
  <c r="AD237" i="30" s="1"/>
  <c r="I24" i="34"/>
  <c r="AC192" i="30" s="1"/>
  <c r="AD192" i="30" s="1"/>
  <c r="AC152" i="30"/>
  <c r="AD152" i="30" s="1"/>
  <c r="I37" i="34"/>
  <c r="U37" i="34" s="1"/>
  <c r="AE248" i="30" s="1"/>
  <c r="AF248" i="30" s="1"/>
  <c r="AC228" i="30"/>
  <c r="AD228" i="30" s="1"/>
  <c r="I23" i="34"/>
  <c r="AC181" i="30" s="1"/>
  <c r="AD181" i="30" s="1"/>
  <c r="AC193" i="30"/>
  <c r="AD193" i="30" s="1"/>
  <c r="I48" i="32"/>
  <c r="P49" i="31"/>
  <c r="AE72" i="31"/>
  <c r="V234" i="30"/>
  <c r="AD47" i="31"/>
  <c r="V236" i="30"/>
  <c r="U32" i="30"/>
  <c r="U30" i="30"/>
  <c r="U28" i="30"/>
  <c r="U26" i="30"/>
  <c r="U22" i="30"/>
  <c r="U31" i="30"/>
  <c r="U29" i="30"/>
  <c r="U27" i="30"/>
  <c r="U25" i="30"/>
  <c r="U23" i="30"/>
  <c r="R31" i="30"/>
  <c r="R29" i="30"/>
  <c r="R27" i="30"/>
  <c r="R25" i="30"/>
  <c r="R23" i="30"/>
  <c r="R32" i="30"/>
  <c r="R30" i="30"/>
  <c r="R28" i="30"/>
  <c r="R26" i="30"/>
  <c r="R22" i="30"/>
  <c r="U214" i="30"/>
  <c r="U115" i="30"/>
  <c r="U53" i="30"/>
  <c r="V155" i="30"/>
  <c r="S312" i="30"/>
  <c r="S310" i="30"/>
  <c r="S308" i="30"/>
  <c r="S306" i="30"/>
  <c r="S304" i="30"/>
  <c r="S313" i="30"/>
  <c r="S311" i="30"/>
  <c r="S309" i="30"/>
  <c r="S307" i="30"/>
  <c r="S303" i="30"/>
  <c r="U46" i="30"/>
  <c r="R119" i="30"/>
  <c r="T60" i="30"/>
  <c r="V45" i="30"/>
  <c r="U356" i="30"/>
  <c r="U354" i="30"/>
  <c r="U352" i="30"/>
  <c r="U350" i="30"/>
  <c r="U357" i="30"/>
  <c r="U353" i="30"/>
  <c r="U355" i="30"/>
  <c r="U351" i="30"/>
  <c r="R313" i="30"/>
  <c r="R311" i="30"/>
  <c r="R309" i="30"/>
  <c r="R307" i="30"/>
  <c r="R303" i="30"/>
  <c r="R312" i="30"/>
  <c r="R310" i="30"/>
  <c r="R308" i="30"/>
  <c r="R306" i="30"/>
  <c r="R304" i="30"/>
  <c r="U114" i="30"/>
  <c r="V323" i="30"/>
  <c r="V322" i="30"/>
  <c r="V321" i="30"/>
  <c r="V319" i="30"/>
  <c r="V317" i="30"/>
  <c r="V320" i="30"/>
  <c r="V318" i="30"/>
  <c r="V316" i="30"/>
  <c r="V314" i="30"/>
  <c r="U322" i="30"/>
  <c r="U320" i="30"/>
  <c r="U318" i="30"/>
  <c r="U316" i="30"/>
  <c r="U314" i="30"/>
  <c r="U323" i="30"/>
  <c r="U321" i="30"/>
  <c r="U319" i="30"/>
  <c r="U317" i="30"/>
  <c r="T251" i="30"/>
  <c r="T249" i="30"/>
  <c r="T247" i="30"/>
  <c r="T245" i="30"/>
  <c r="T243" i="30"/>
  <c r="T252" i="30"/>
  <c r="T250" i="30"/>
  <c r="T248" i="30"/>
  <c r="T246" i="30"/>
  <c r="T242" i="30"/>
  <c r="T313" i="30"/>
  <c r="T311" i="30"/>
  <c r="T309" i="30"/>
  <c r="T307" i="30"/>
  <c r="T303" i="30"/>
  <c r="T312" i="30"/>
  <c r="T310" i="30"/>
  <c r="T308" i="30"/>
  <c r="T306" i="30"/>
  <c r="T304" i="30"/>
  <c r="S32" i="30"/>
  <c r="S30" i="30"/>
  <c r="S28" i="30"/>
  <c r="S26" i="30"/>
  <c r="S22" i="30"/>
  <c r="S31" i="30"/>
  <c r="S29" i="30"/>
  <c r="S27" i="30"/>
  <c r="S25" i="30"/>
  <c r="S23" i="30"/>
  <c r="S154" i="30"/>
  <c r="S152" i="30"/>
  <c r="S150" i="30"/>
  <c r="S155" i="30"/>
  <c r="S151" i="30"/>
  <c r="S148" i="30"/>
  <c r="S146" i="30"/>
  <c r="S153" i="30"/>
  <c r="S149" i="30"/>
  <c r="S145" i="30"/>
  <c r="U252" i="30"/>
  <c r="T213" i="30"/>
  <c r="T211" i="30"/>
  <c r="T209" i="30"/>
  <c r="T207" i="30"/>
  <c r="T214" i="30"/>
  <c r="T212" i="30"/>
  <c r="T210" i="30"/>
  <c r="T208" i="30"/>
  <c r="U240" i="30"/>
  <c r="U238" i="30"/>
  <c r="U236" i="30"/>
  <c r="U234" i="30"/>
  <c r="U232" i="30"/>
  <c r="U241" i="30"/>
  <c r="U239" i="30"/>
  <c r="U237" i="30"/>
  <c r="U235" i="30"/>
  <c r="R251" i="30"/>
  <c r="R249" i="30"/>
  <c r="R247" i="30"/>
  <c r="R245" i="30"/>
  <c r="R243" i="30"/>
  <c r="R252" i="30"/>
  <c r="R250" i="30"/>
  <c r="R248" i="30"/>
  <c r="R246" i="30"/>
  <c r="R242" i="30"/>
  <c r="S242" i="30"/>
  <c r="R213" i="30"/>
  <c r="R211" i="30"/>
  <c r="R209" i="30"/>
  <c r="R207" i="30"/>
  <c r="R214" i="30"/>
  <c r="R212" i="30"/>
  <c r="R210" i="30"/>
  <c r="R208" i="30"/>
  <c r="T357" i="30"/>
  <c r="T355" i="30"/>
  <c r="T353" i="30"/>
  <c r="T351" i="30"/>
  <c r="T354" i="30"/>
  <c r="T350" i="30"/>
  <c r="T356" i="30"/>
  <c r="T352" i="30"/>
  <c r="U312" i="30"/>
  <c r="U310" i="30"/>
  <c r="U308" i="30"/>
  <c r="U306" i="30"/>
  <c r="U304" i="30"/>
  <c r="U313" i="30"/>
  <c r="U311" i="30"/>
  <c r="U309" i="30"/>
  <c r="U307" i="30"/>
  <c r="U303" i="30"/>
  <c r="S236" i="30"/>
  <c r="S239" i="30"/>
  <c r="S52" i="30"/>
  <c r="S50" i="30"/>
  <c r="S48" i="30"/>
  <c r="S46" i="30"/>
  <c r="S42" i="30"/>
  <c r="S51" i="30"/>
  <c r="S49" i="30"/>
  <c r="S47" i="30"/>
  <c r="S45" i="30"/>
  <c r="S43" i="30"/>
  <c r="T123" i="30"/>
  <c r="T121" i="30"/>
  <c r="T119" i="30"/>
  <c r="T117" i="30"/>
  <c r="T115" i="30"/>
  <c r="T124" i="30"/>
  <c r="T122" i="30"/>
  <c r="T120" i="30"/>
  <c r="T118" i="30"/>
  <c r="R63" i="30"/>
  <c r="R61" i="30"/>
  <c r="R59" i="30"/>
  <c r="R57" i="30"/>
  <c r="R53" i="30"/>
  <c r="R62" i="30"/>
  <c r="R60" i="30"/>
  <c r="R58" i="30"/>
  <c r="R56" i="30"/>
  <c r="R54" i="30"/>
  <c r="R103" i="30"/>
  <c r="R101" i="30"/>
  <c r="R99" i="30"/>
  <c r="R97" i="30"/>
  <c r="R95" i="30"/>
  <c r="R104" i="30"/>
  <c r="R102" i="30"/>
  <c r="R100" i="30"/>
  <c r="R98" i="30"/>
  <c r="V113" i="30"/>
  <c r="V105" i="30"/>
  <c r="V108" i="30"/>
  <c r="S272" i="30"/>
  <c r="S270" i="30"/>
  <c r="S268" i="30"/>
  <c r="S266" i="30"/>
  <c r="S262" i="30"/>
  <c r="S271" i="30"/>
  <c r="S269" i="30"/>
  <c r="S267" i="30"/>
  <c r="S265" i="30"/>
  <c r="S263" i="30"/>
  <c r="T385" i="30"/>
  <c r="T383" i="30"/>
  <c r="T386" i="30"/>
  <c r="T384" i="30"/>
  <c r="T382" i="30"/>
  <c r="S356" i="30"/>
  <c r="S354" i="30"/>
  <c r="S352" i="30"/>
  <c r="S350" i="30"/>
  <c r="S355" i="30"/>
  <c r="S351" i="30"/>
  <c r="S357" i="30"/>
  <c r="S353" i="30"/>
  <c r="U154" i="30"/>
  <c r="U150" i="30"/>
  <c r="U153" i="30"/>
  <c r="U149" i="30"/>
  <c r="U148" i="30"/>
  <c r="U146" i="30"/>
  <c r="U155" i="30"/>
  <c r="U151" i="30"/>
  <c r="U145" i="30"/>
  <c r="S111" i="30"/>
  <c r="T271" i="30"/>
  <c r="T269" i="30"/>
  <c r="T267" i="30"/>
  <c r="T265" i="30"/>
  <c r="T263" i="30"/>
  <c r="T272" i="30"/>
  <c r="T270" i="30"/>
  <c r="T268" i="30"/>
  <c r="T266" i="30"/>
  <c r="T262" i="30"/>
  <c r="S124" i="30"/>
  <c r="S122" i="30"/>
  <c r="S120" i="30"/>
  <c r="S118" i="30"/>
  <c r="S123" i="30"/>
  <c r="S121" i="30"/>
  <c r="S119" i="30"/>
  <c r="S117" i="30"/>
  <c r="S115" i="30"/>
  <c r="R195" i="30"/>
  <c r="R193" i="30"/>
  <c r="R191" i="30"/>
  <c r="R189" i="30"/>
  <c r="R187" i="30"/>
  <c r="R196" i="30"/>
  <c r="R194" i="30"/>
  <c r="R192" i="30"/>
  <c r="R190" i="30"/>
  <c r="R186" i="30"/>
  <c r="L22" i="34"/>
  <c r="AC175" i="30"/>
  <c r="AD175" i="30" s="1"/>
  <c r="N18" i="34"/>
  <c r="Z18" i="34" s="1"/>
  <c r="AC125" i="30"/>
  <c r="AD125" i="30" s="1"/>
  <c r="AC135" i="30"/>
  <c r="AD135" i="30" s="1"/>
  <c r="AC682" i="30"/>
  <c r="AD682" i="30" s="1"/>
  <c r="T61" i="31"/>
  <c r="AE682" i="30" s="1"/>
  <c r="AF682" i="30" s="1"/>
  <c r="P88" i="31"/>
  <c r="E87" i="31"/>
  <c r="P87" i="31" s="1"/>
  <c r="F63" i="31"/>
  <c r="F62" i="31" s="1"/>
  <c r="K85" i="31"/>
  <c r="V85" i="31" s="1"/>
  <c r="Y18" i="34"/>
  <c r="AE135" i="30" s="1"/>
  <c r="AF135" i="30" s="1"/>
  <c r="AE22" i="22" s="1"/>
  <c r="V86" i="31"/>
  <c r="AE693" i="30" s="1"/>
  <c r="AF693" i="30" s="1"/>
  <c r="AC693" i="30"/>
  <c r="AD693" i="30" s="1"/>
  <c r="L86" i="34"/>
  <c r="AC547" i="30"/>
  <c r="AD547" i="30" s="1"/>
  <c r="L81" i="34"/>
  <c r="AC509" i="30"/>
  <c r="AD509" i="30" s="1"/>
  <c r="L77" i="34"/>
  <c r="AC471" i="30"/>
  <c r="AD471" i="30" s="1"/>
  <c r="N69" i="34"/>
  <c r="AC411" i="30"/>
  <c r="AD411" i="30" s="1"/>
  <c r="AC421" i="30"/>
  <c r="AD421" i="30" s="1"/>
  <c r="J88" i="31"/>
  <c r="J85" i="31"/>
  <c r="U86" i="31"/>
  <c r="AE692" i="30" s="1"/>
  <c r="AF692" i="30" s="1"/>
  <c r="AC692" i="30"/>
  <c r="AD692" i="30" s="1"/>
  <c r="AC691" i="30"/>
  <c r="AD691" i="30" s="1"/>
  <c r="T86" i="31"/>
  <c r="AE691" i="30" s="1"/>
  <c r="AF691" i="30" s="1"/>
  <c r="AC63" i="31"/>
  <c r="AI86" i="31"/>
  <c r="N88" i="32"/>
  <c r="N8" i="32"/>
  <c r="N80" i="32"/>
  <c r="AI61" i="31"/>
  <c r="N46" i="32"/>
  <c r="N64" i="32"/>
  <c r="N10" i="32"/>
  <c r="O89" i="32"/>
  <c r="L64" i="34"/>
  <c r="AC346" i="30"/>
  <c r="AD346" i="30" s="1"/>
  <c r="N17" i="32"/>
  <c r="AF63" i="31"/>
  <c r="AF60" i="31"/>
  <c r="Q47" i="31"/>
  <c r="AE643" i="30" s="1"/>
  <c r="AF643" i="30" s="1"/>
  <c r="AC643" i="30"/>
  <c r="AD643" i="30" s="1"/>
  <c r="N40" i="32"/>
  <c r="N55" i="32"/>
  <c r="F18" i="32"/>
  <c r="H61" i="32"/>
  <c r="J19" i="32"/>
  <c r="N86" i="32"/>
  <c r="E48" i="32"/>
  <c r="O85" i="32"/>
  <c r="H48" i="32"/>
  <c r="F48" i="32"/>
  <c r="F61" i="32"/>
  <c r="K7" i="32"/>
  <c r="AG32" i="34"/>
  <c r="AH32" i="34" s="1"/>
  <c r="AI32" i="34" s="1"/>
  <c r="AJ32" i="34" s="1"/>
  <c r="AK32" i="34" s="1"/>
  <c r="AL32" i="34" s="1"/>
  <c r="AM32" i="34" s="1"/>
  <c r="E65" i="34"/>
  <c r="H18" i="32"/>
  <c r="J34" i="48"/>
  <c r="AA63" i="31"/>
  <c r="AA60" i="31"/>
  <c r="U61" i="31"/>
  <c r="AE683" i="30" s="1"/>
  <c r="AF683" i="30" s="1"/>
  <c r="AC683" i="30"/>
  <c r="AD683" i="30" s="1"/>
  <c r="AB91" i="31"/>
  <c r="AB90" i="31"/>
  <c r="E68" i="31"/>
  <c r="AC670" i="30"/>
  <c r="AD670" i="30" s="1"/>
  <c r="Q68" i="31"/>
  <c r="AB86" i="36"/>
  <c r="AD66" i="31"/>
  <c r="AD65" i="31"/>
  <c r="AB65" i="31"/>
  <c r="AB66" i="31"/>
  <c r="AD90" i="31"/>
  <c r="AD91" i="31"/>
  <c r="AB88" i="31"/>
  <c r="AF87" i="31"/>
  <c r="AA88" i="31"/>
  <c r="AE85" i="31"/>
  <c r="AE88" i="31"/>
  <c r="E19" i="32"/>
  <c r="N76" i="32"/>
  <c r="H22" i="32"/>
  <c r="V54" i="34"/>
  <c r="AE320" i="30" s="1"/>
  <c r="AF320" i="30" s="1"/>
  <c r="AE47" i="31"/>
  <c r="AD60" i="31"/>
  <c r="AD63" i="31"/>
  <c r="S61" i="31"/>
  <c r="AE681" i="30" s="1"/>
  <c r="AF681" i="30" s="1"/>
  <c r="AC681" i="30"/>
  <c r="AD681" i="30" s="1"/>
  <c r="AA47" i="31"/>
  <c r="AB47" i="31"/>
  <c r="N49" i="32"/>
  <c r="H19" i="32"/>
  <c r="H38" i="32"/>
  <c r="L87" i="34"/>
  <c r="AC491" i="30"/>
  <c r="AD491" i="30" s="1"/>
  <c r="AD85" i="31"/>
  <c r="AD88" i="31"/>
  <c r="N81" i="32"/>
  <c r="N43" i="32"/>
  <c r="AE60" i="31"/>
  <c r="AE63" i="31"/>
  <c r="AG47" i="31"/>
  <c r="L50" i="34"/>
  <c r="AC292" i="30"/>
  <c r="AD292" i="30" s="1"/>
  <c r="L10" i="34"/>
  <c r="AC83" i="30"/>
  <c r="AD83" i="30" s="1"/>
  <c r="T88" i="31"/>
  <c r="T85" i="31"/>
  <c r="L21" i="34"/>
  <c r="AC164" i="30"/>
  <c r="AD164" i="30" s="1"/>
  <c r="O20" i="32"/>
  <c r="O56" i="32"/>
  <c r="O68" i="32"/>
  <c r="O60" i="32"/>
  <c r="N44" i="32"/>
  <c r="O86" i="32"/>
  <c r="G62" i="32"/>
  <c r="F32" i="34"/>
  <c r="H62" i="34"/>
  <c r="T65" i="34"/>
  <c r="AE27" i="30" s="1"/>
  <c r="AF27" i="30" s="1"/>
  <c r="AC27" i="30"/>
  <c r="AD27" i="30" s="1"/>
  <c r="F58" i="34"/>
  <c r="F54" i="34"/>
  <c r="G54" i="34"/>
  <c r="F57" i="34"/>
  <c r="F52" i="34"/>
  <c r="I57" i="34"/>
  <c r="I58" i="34"/>
  <c r="I52" i="34"/>
  <c r="H74" i="34"/>
  <c r="H73" i="34"/>
  <c r="H70" i="34"/>
  <c r="H75" i="34"/>
  <c r="J62" i="32"/>
  <c r="AB88" i="36"/>
  <c r="AB84" i="36"/>
  <c r="R88" i="31"/>
  <c r="AC84" i="36"/>
  <c r="AD84" i="36"/>
  <c r="F11" i="36"/>
  <c r="F10" i="36"/>
  <c r="AC88" i="36"/>
  <c r="AA85" i="36"/>
  <c r="AD85" i="36"/>
  <c r="AC85" i="36"/>
  <c r="AC86" i="36"/>
  <c r="AD88" i="36"/>
  <c r="AA86" i="36"/>
  <c r="AC87" i="36"/>
  <c r="AB87" i="36"/>
  <c r="AD87" i="36"/>
  <c r="L85" i="34"/>
  <c r="W85" i="34"/>
  <c r="AE537" i="30" s="1"/>
  <c r="AF537" i="30" s="1"/>
  <c r="AC537" i="30"/>
  <c r="AD537" i="30" s="1"/>
  <c r="W60" i="31"/>
  <c r="V88" i="31"/>
  <c r="L46" i="34"/>
  <c r="L61" i="31"/>
  <c r="W46" i="34"/>
  <c r="AE622" i="30" s="1"/>
  <c r="AF622" i="30" s="1"/>
  <c r="AC622" i="30"/>
  <c r="AD622" i="30" s="1"/>
  <c r="AB60" i="31"/>
  <c r="AB63" i="31"/>
  <c r="V63" i="31"/>
  <c r="K62" i="31"/>
  <c r="Y60" i="31"/>
  <c r="V60" i="31"/>
  <c r="L59" i="34"/>
  <c r="W59" i="34"/>
  <c r="AE366" i="30" s="1"/>
  <c r="AF366" i="30" s="1"/>
  <c r="AC366" i="30"/>
  <c r="AD366" i="30" s="1"/>
  <c r="AC85" i="31"/>
  <c r="AC88" i="31"/>
  <c r="M80" i="34"/>
  <c r="X80" i="34"/>
  <c r="AE499" i="30" s="1"/>
  <c r="AF499" i="30" s="1"/>
  <c r="AC499" i="30"/>
  <c r="AD499" i="30" s="1"/>
  <c r="AE64" i="31"/>
  <c r="W32" i="34"/>
  <c r="AE212" i="30" s="1"/>
  <c r="AF212" i="30" s="1"/>
  <c r="AI89" i="31"/>
  <c r="W45" i="34"/>
  <c r="AE576" i="30" s="1"/>
  <c r="AF576" i="30" s="1"/>
  <c r="L45" i="34"/>
  <c r="AC576" i="30"/>
  <c r="AD576" i="30" s="1"/>
  <c r="X60" i="31"/>
  <c r="L41" i="34"/>
  <c r="W42" i="34"/>
  <c r="W41" i="34"/>
  <c r="AE594" i="30" s="1"/>
  <c r="AF594" i="30" s="1"/>
  <c r="AC594" i="30"/>
  <c r="AD594" i="30" s="1"/>
  <c r="H66" i="32"/>
  <c r="AG62" i="31"/>
  <c r="AG64" i="31"/>
  <c r="L83" i="34"/>
  <c r="W83" i="34"/>
  <c r="AE520" i="30" s="1"/>
  <c r="AF520" i="30" s="1"/>
  <c r="AC520" i="30"/>
  <c r="AD520" i="30" s="1"/>
  <c r="AE74" i="30"/>
  <c r="AF74" i="30" s="1"/>
  <c r="AE16" i="22" s="1"/>
  <c r="AE64" i="30"/>
  <c r="AF64" i="30" s="1"/>
  <c r="M88" i="34"/>
  <c r="M86" i="31"/>
  <c r="X88" i="34"/>
  <c r="AE557" i="30" s="1"/>
  <c r="AF557" i="30" s="1"/>
  <c r="AC557" i="30"/>
  <c r="AD557" i="30" s="1"/>
  <c r="M44" i="34"/>
  <c r="X44" i="34"/>
  <c r="AE612" i="30" s="1"/>
  <c r="AF612" i="30" s="1"/>
  <c r="AC612" i="30"/>
  <c r="AD612" i="30" s="1"/>
  <c r="X31" i="34"/>
  <c r="AE204" i="30" s="1"/>
  <c r="AF204" i="30" s="1"/>
  <c r="AC204" i="30"/>
  <c r="AD204" i="30" s="1"/>
  <c r="AI88" i="31"/>
  <c r="G66" i="34"/>
  <c r="R66" i="34"/>
  <c r="AE34" i="30" s="1"/>
  <c r="AF34" i="30" s="1"/>
  <c r="AC34" i="30"/>
  <c r="AD34" i="30" s="1"/>
  <c r="G75" i="31"/>
  <c r="AH87" i="31"/>
  <c r="AH89" i="31"/>
  <c r="O45" i="32"/>
  <c r="L63" i="31"/>
  <c r="E62" i="31"/>
  <c r="P62" i="31" s="1"/>
  <c r="P63" i="31"/>
  <c r="F62" i="32"/>
  <c r="Q60" i="31"/>
  <c r="G62" i="31"/>
  <c r="R63" i="31"/>
  <c r="R60" i="31"/>
  <c r="T63" i="31"/>
  <c r="I62" i="31"/>
  <c r="T60" i="31"/>
  <c r="H62" i="32"/>
  <c r="S60" i="31"/>
  <c r="S63" i="31"/>
  <c r="H62" i="31"/>
  <c r="AE132" i="30"/>
  <c r="AF132" i="30" s="1"/>
  <c r="P17" i="36"/>
  <c r="E74" i="31" l="1"/>
  <c r="P74" i="31" s="1"/>
  <c r="P62" i="34"/>
  <c r="AB68" i="31"/>
  <c r="T57" i="34"/>
  <c r="AE267" i="30" s="1"/>
  <c r="AF267" i="30" s="1"/>
  <c r="AC267" i="30"/>
  <c r="AD267" i="30" s="1"/>
  <c r="AD49" i="31"/>
  <c r="AE796" i="30"/>
  <c r="AF796" i="30" s="1"/>
  <c r="P89" i="31"/>
  <c r="AC119" i="30"/>
  <c r="AD119" i="30" s="1"/>
  <c r="T52" i="34"/>
  <c r="AE308" i="30" s="1"/>
  <c r="AF308" i="30" s="1"/>
  <c r="K23" i="36"/>
  <c r="K29" i="36"/>
  <c r="J23" i="36"/>
  <c r="J29" i="36"/>
  <c r="F23" i="36"/>
  <c r="F29" i="36"/>
  <c r="E23" i="36"/>
  <c r="E29" i="36"/>
  <c r="I23" i="36"/>
  <c r="I29" i="36"/>
  <c r="AH6" i="66"/>
  <c r="AH5" i="66"/>
  <c r="AH4" i="66"/>
  <c r="AH3" i="66"/>
  <c r="AB17" i="66" s="1"/>
  <c r="AH7" i="66"/>
  <c r="AH8" i="66"/>
  <c r="AH10" i="66"/>
  <c r="AH9" i="66"/>
  <c r="I674" i="30"/>
  <c r="I676" i="30"/>
  <c r="I670" i="30"/>
  <c r="I672" i="30"/>
  <c r="T672" i="30" s="1"/>
  <c r="I677" i="30"/>
  <c r="T677" i="30" s="1"/>
  <c r="I671" i="30"/>
  <c r="T671" i="30" s="1"/>
  <c r="I678" i="30"/>
  <c r="I673" i="30"/>
  <c r="T673" i="30" s="1"/>
  <c r="I675" i="30"/>
  <c r="K789" i="30"/>
  <c r="V789" i="30" s="1"/>
  <c r="K788" i="30"/>
  <c r="K787" i="30"/>
  <c r="V787" i="30" s="1"/>
  <c r="K790" i="30"/>
  <c r="K795" i="30"/>
  <c r="V795" i="30" s="1"/>
  <c r="K792" i="30"/>
  <c r="V792" i="30" s="1"/>
  <c r="K794" i="30"/>
  <c r="V794" i="30" s="1"/>
  <c r="K793" i="30"/>
  <c r="V793" i="30" s="1"/>
  <c r="K791" i="30"/>
  <c r="V791" i="30" s="1"/>
  <c r="N279" i="30"/>
  <c r="N276" i="30"/>
  <c r="Y276" i="30" s="1"/>
  <c r="N275" i="30"/>
  <c r="Y275" i="30" s="1"/>
  <c r="N274" i="30"/>
  <c r="Y274" i="30" s="1"/>
  <c r="N277" i="30"/>
  <c r="N280" i="30"/>
  <c r="N278" i="30"/>
  <c r="Y278" i="30" s="1"/>
  <c r="N281" i="30"/>
  <c r="Y281" i="30" s="1"/>
  <c r="N283" i="30"/>
  <c r="Y283" i="30" s="1"/>
  <c r="N282" i="30"/>
  <c r="N273" i="30"/>
  <c r="Y273" i="30" s="1"/>
  <c r="O537" i="30"/>
  <c r="Z537" i="30" s="1"/>
  <c r="O535" i="30"/>
  <c r="O534" i="30"/>
  <c r="Z534" i="30" s="1"/>
  <c r="O536" i="30"/>
  <c r="Z536" i="30" s="1"/>
  <c r="O538" i="30"/>
  <c r="Z538" i="30" s="1"/>
  <c r="O532" i="30"/>
  <c r="O539" i="30"/>
  <c r="O533" i="30"/>
  <c r="Z533" i="30" s="1"/>
  <c r="M686" i="30"/>
  <c r="X686" i="30" s="1"/>
  <c r="M681" i="30"/>
  <c r="X681" i="30" s="1"/>
  <c r="M683" i="30"/>
  <c r="X683" i="30" s="1"/>
  <c r="M682" i="30"/>
  <c r="X682" i="30" s="1"/>
  <c r="M684" i="30"/>
  <c r="X684" i="30" s="1"/>
  <c r="M680" i="30"/>
  <c r="M685" i="30"/>
  <c r="X685" i="30" s="1"/>
  <c r="M687" i="30"/>
  <c r="X687" i="30" s="1"/>
  <c r="M679" i="30"/>
  <c r="X679" i="30" s="1"/>
  <c r="M696" i="30"/>
  <c r="M688" i="30"/>
  <c r="X688" i="30" s="1"/>
  <c r="M693" i="30"/>
  <c r="X693" i="30" s="1"/>
  <c r="M692" i="30"/>
  <c r="X692" i="30" s="1"/>
  <c r="M695" i="30"/>
  <c r="X695" i="30" s="1"/>
  <c r="M689" i="30"/>
  <c r="X689" i="30" s="1"/>
  <c r="M691" i="30"/>
  <c r="X691" i="30" s="1"/>
  <c r="M694" i="30"/>
  <c r="X694" i="30" s="1"/>
  <c r="M690" i="30"/>
  <c r="J740" i="30"/>
  <c r="U740" i="30" s="1"/>
  <c r="J739" i="30"/>
  <c r="U739" i="30" s="1"/>
  <c r="J736" i="30"/>
  <c r="U736" i="30" s="1"/>
  <c r="J735" i="30"/>
  <c r="J738" i="30"/>
  <c r="J733" i="30"/>
  <c r="J741" i="30"/>
  <c r="U741" i="30" s="1"/>
  <c r="J737" i="30"/>
  <c r="U737" i="30" s="1"/>
  <c r="J734" i="30"/>
  <c r="U734" i="30" s="1"/>
  <c r="H651" i="30"/>
  <c r="S651" i="30" s="1"/>
  <c r="H646" i="30"/>
  <c r="S646" i="30" s="1"/>
  <c r="H648" i="30"/>
  <c r="H647" i="30"/>
  <c r="S647" i="30" s="1"/>
  <c r="H649" i="30"/>
  <c r="S649" i="30" s="1"/>
  <c r="H643" i="30"/>
  <c r="H645" i="30"/>
  <c r="H650" i="30"/>
  <c r="S650" i="30" s="1"/>
  <c r="H644" i="30"/>
  <c r="J855" i="30"/>
  <c r="U855" i="30" s="1"/>
  <c r="J851" i="30"/>
  <c r="U851" i="30" s="1"/>
  <c r="J858" i="30"/>
  <c r="J852" i="30"/>
  <c r="U852" i="30" s="1"/>
  <c r="J856" i="30"/>
  <c r="U856" i="30" s="1"/>
  <c r="J854" i="30"/>
  <c r="U854" i="30" s="1"/>
  <c r="J857" i="30"/>
  <c r="U857" i="30" s="1"/>
  <c r="J850" i="30"/>
  <c r="J853" i="30"/>
  <c r="U853" i="30" s="1"/>
  <c r="O292" i="30"/>
  <c r="Z292" i="30" s="1"/>
  <c r="O291" i="30"/>
  <c r="Z291" i="30" s="1"/>
  <c r="O286" i="30"/>
  <c r="Z286" i="30" s="1"/>
  <c r="O287" i="30"/>
  <c r="Z287" i="30" s="1"/>
  <c r="O293" i="30"/>
  <c r="Z293" i="30" s="1"/>
  <c r="O288" i="30"/>
  <c r="Z288" i="30" s="1"/>
  <c r="O284" i="30"/>
  <c r="Z284" i="30" s="1"/>
  <c r="O294" i="30"/>
  <c r="Z294" i="30" s="1"/>
  <c r="O285" i="30"/>
  <c r="Z285" i="30" s="1"/>
  <c r="O289" i="30"/>
  <c r="Z289" i="30" s="1"/>
  <c r="O290" i="30"/>
  <c r="Z290" i="30" s="1"/>
  <c r="L692" i="30"/>
  <c r="W692" i="30" s="1"/>
  <c r="L690" i="30"/>
  <c r="W690" i="30" s="1"/>
  <c r="L691" i="30"/>
  <c r="W691" i="30" s="1"/>
  <c r="L689" i="30"/>
  <c r="W689" i="30" s="1"/>
  <c r="L688" i="30"/>
  <c r="W688" i="30" s="1"/>
  <c r="L693" i="30"/>
  <c r="W693" i="30" s="1"/>
  <c r="L695" i="30"/>
  <c r="W695" i="30" s="1"/>
  <c r="L694" i="30"/>
  <c r="W694" i="30" s="1"/>
  <c r="L696" i="30"/>
  <c r="W696" i="30" s="1"/>
  <c r="O573" i="30"/>
  <c r="O569" i="30"/>
  <c r="Z569" i="30" s="1"/>
  <c r="O572" i="30"/>
  <c r="Z572" i="30" s="1"/>
  <c r="O578" i="30"/>
  <c r="Z578" i="30" s="1"/>
  <c r="O568" i="30"/>
  <c r="O577" i="30"/>
  <c r="Z577" i="30" s="1"/>
  <c r="O575" i="30"/>
  <c r="O571" i="30"/>
  <c r="Z571" i="30" s="1"/>
  <c r="O570" i="30"/>
  <c r="Z570" i="30" s="1"/>
  <c r="O576" i="30"/>
  <c r="Z576" i="30" s="1"/>
  <c r="O574" i="30"/>
  <c r="O540" i="30"/>
  <c r="Z540" i="30" s="1"/>
  <c r="O547" i="30"/>
  <c r="O542" i="30"/>
  <c r="Z542" i="30" s="1"/>
  <c r="O541" i="30"/>
  <c r="Z541" i="30" s="1"/>
  <c r="O548" i="30"/>
  <c r="Z548" i="30" s="1"/>
  <c r="O543" i="30"/>
  <c r="O546" i="30"/>
  <c r="Z546" i="30" s="1"/>
  <c r="O545" i="30"/>
  <c r="O549" i="30"/>
  <c r="Z549" i="30" s="1"/>
  <c r="O544" i="30"/>
  <c r="Z544" i="30" s="1"/>
  <c r="O339" i="30"/>
  <c r="Z339" i="30" s="1"/>
  <c r="O336" i="30"/>
  <c r="O332" i="30"/>
  <c r="Z332" i="30" s="1"/>
  <c r="O335" i="30"/>
  <c r="O334" i="30"/>
  <c r="Z334" i="30" s="1"/>
  <c r="O337" i="30"/>
  <c r="Z337" i="30" s="1"/>
  <c r="O338" i="30"/>
  <c r="Z338" i="30" s="1"/>
  <c r="O333" i="30"/>
  <c r="N507" i="30"/>
  <c r="Y507" i="30" s="1"/>
  <c r="N502" i="30"/>
  <c r="Y502" i="30" s="1"/>
  <c r="N508" i="30"/>
  <c r="Y508" i="30" s="1"/>
  <c r="N503" i="30"/>
  <c r="Y503" i="30" s="1"/>
  <c r="N506" i="30"/>
  <c r="Y506" i="30" s="1"/>
  <c r="N509" i="30"/>
  <c r="N504" i="30"/>
  <c r="Y504" i="30" s="1"/>
  <c r="N501" i="30"/>
  <c r="N511" i="30"/>
  <c r="Y511" i="30" s="1"/>
  <c r="N510" i="30"/>
  <c r="Y510" i="30" s="1"/>
  <c r="N505" i="30"/>
  <c r="Y505" i="30" s="1"/>
  <c r="H184" i="30"/>
  <c r="H179" i="30"/>
  <c r="H178" i="30"/>
  <c r="H181" i="30"/>
  <c r="S181" i="30" s="1"/>
  <c r="H180" i="30"/>
  <c r="S180" i="30" s="1"/>
  <c r="H183" i="30"/>
  <c r="H182" i="30"/>
  <c r="S182" i="30" s="1"/>
  <c r="H185" i="30"/>
  <c r="S185" i="30" s="1"/>
  <c r="H851" i="30"/>
  <c r="H850" i="30"/>
  <c r="S850" i="30" s="1"/>
  <c r="H856" i="30"/>
  <c r="S856" i="30" s="1"/>
  <c r="H857" i="30"/>
  <c r="S857" i="30" s="1"/>
  <c r="H853" i="30"/>
  <c r="S853" i="30" s="1"/>
  <c r="H858" i="30"/>
  <c r="S858" i="30" s="1"/>
  <c r="H852" i="30"/>
  <c r="S852" i="30" s="1"/>
  <c r="H855" i="30"/>
  <c r="S855" i="30" s="1"/>
  <c r="H854" i="30"/>
  <c r="S854" i="30" s="1"/>
  <c r="H741" i="30"/>
  <c r="S741" i="30" s="1"/>
  <c r="H735" i="30"/>
  <c r="S735" i="30" s="1"/>
  <c r="H738" i="30"/>
  <c r="S738" i="30" s="1"/>
  <c r="H737" i="30"/>
  <c r="H740" i="30"/>
  <c r="S740" i="30" s="1"/>
  <c r="H734" i="30"/>
  <c r="S734" i="30" s="1"/>
  <c r="H733" i="30"/>
  <c r="S733" i="30" s="1"/>
  <c r="H736" i="30"/>
  <c r="H739" i="30"/>
  <c r="AE73" i="31"/>
  <c r="AB52" i="31"/>
  <c r="F806" i="30" s="1"/>
  <c r="Q806" i="30" s="1"/>
  <c r="F142" i="30"/>
  <c r="Q142" i="30" s="1"/>
  <c r="F139" i="30"/>
  <c r="Q139" i="30" s="1"/>
  <c r="F137" i="30"/>
  <c r="Q137" i="30" s="1"/>
  <c r="F143" i="30"/>
  <c r="Q143" i="30" s="1"/>
  <c r="F141" i="30"/>
  <c r="Q141" i="30" s="1"/>
  <c r="F140" i="30"/>
  <c r="Q140" i="30" s="1"/>
  <c r="F136" i="30"/>
  <c r="Q136" i="30" s="1"/>
  <c r="F138" i="30"/>
  <c r="Q138" i="30" s="1"/>
  <c r="F144" i="30"/>
  <c r="Q144" i="30" s="1"/>
  <c r="N500" i="30"/>
  <c r="Y500" i="30" s="1"/>
  <c r="N499" i="30"/>
  <c r="Y499" i="30" s="1"/>
  <c r="N496" i="30"/>
  <c r="Y496" i="30" s="1"/>
  <c r="N495" i="30"/>
  <c r="Y495" i="30" s="1"/>
  <c r="N494" i="30"/>
  <c r="Y494" i="30" s="1"/>
  <c r="N497" i="30"/>
  <c r="Y497" i="30" s="1"/>
  <c r="N498" i="30"/>
  <c r="Y498" i="30" s="1"/>
  <c r="M55" i="34"/>
  <c r="AC330" i="30"/>
  <c r="AD330" i="30" s="1"/>
  <c r="X55" i="34"/>
  <c r="AE330" i="30" s="1"/>
  <c r="AF330" i="30" s="1"/>
  <c r="O524" i="30"/>
  <c r="Z524" i="30" s="1"/>
  <c r="O525" i="30"/>
  <c r="Z525" i="30" s="1"/>
  <c r="O531" i="30"/>
  <c r="Z531" i="30" s="1"/>
  <c r="O529" i="30"/>
  <c r="Z529" i="30" s="1"/>
  <c r="O527" i="30"/>
  <c r="Z527" i="30" s="1"/>
  <c r="O526" i="30"/>
  <c r="Z526" i="30" s="1"/>
  <c r="O528" i="30"/>
  <c r="Z528" i="30" s="1"/>
  <c r="O530" i="30"/>
  <c r="Z530" i="30" s="1"/>
  <c r="O523" i="30"/>
  <c r="Z523" i="30" s="1"/>
  <c r="O567" i="30"/>
  <c r="O563" i="30"/>
  <c r="Z563" i="30" s="1"/>
  <c r="O562" i="30"/>
  <c r="Z562" i="30" s="1"/>
  <c r="O564" i="30"/>
  <c r="Z564" i="30" s="1"/>
  <c r="O559" i="30"/>
  <c r="O566" i="30"/>
  <c r="Z566" i="30" s="1"/>
  <c r="O561" i="30"/>
  <c r="O560" i="30"/>
  <c r="Z560" i="30" s="1"/>
  <c r="O565" i="30"/>
  <c r="Z565" i="30" s="1"/>
  <c r="O420" i="30"/>
  <c r="Z420" i="30" s="1"/>
  <c r="O415" i="30"/>
  <c r="Z415" i="30" s="1"/>
  <c r="O414" i="30"/>
  <c r="Z414" i="30" s="1"/>
  <c r="O416" i="30"/>
  <c r="Z416" i="30" s="1"/>
  <c r="O411" i="30"/>
  <c r="Z411" i="30" s="1"/>
  <c r="O412" i="30"/>
  <c r="Z412" i="30" s="1"/>
  <c r="O418" i="30"/>
  <c r="Z418" i="30" s="1"/>
  <c r="O413" i="30"/>
  <c r="Z413" i="30" s="1"/>
  <c r="O421" i="30"/>
  <c r="Z421" i="30" s="1"/>
  <c r="O417" i="30"/>
  <c r="Z417" i="30" s="1"/>
  <c r="O419" i="30"/>
  <c r="Z419" i="30" s="1"/>
  <c r="O295" i="30"/>
  <c r="Z295" i="30" s="1"/>
  <c r="O302" i="30"/>
  <c r="Z302" i="30" s="1"/>
  <c r="O300" i="30"/>
  <c r="Z300" i="30" s="1"/>
  <c r="O299" i="30"/>
  <c r="Z299" i="30" s="1"/>
  <c r="O298" i="30"/>
  <c r="Z298" i="30" s="1"/>
  <c r="O301" i="30"/>
  <c r="Z301" i="30" s="1"/>
  <c r="O297" i="30"/>
  <c r="Z297" i="30" s="1"/>
  <c r="O296" i="30"/>
  <c r="Z296" i="30" s="1"/>
  <c r="O84" i="30"/>
  <c r="Z84" i="30" s="1"/>
  <c r="O83" i="30"/>
  <c r="Z83" i="30" s="1"/>
  <c r="O81" i="30"/>
  <c r="Z81" i="30" s="1"/>
  <c r="O79" i="30"/>
  <c r="Z79" i="30" s="1"/>
  <c r="O78" i="30"/>
  <c r="Z78" i="30" s="1"/>
  <c r="O85" i="30"/>
  <c r="Z85" i="30" s="1"/>
  <c r="O80" i="30"/>
  <c r="Z80" i="30" s="1"/>
  <c r="O82" i="30"/>
  <c r="Z82" i="30" s="1"/>
  <c r="O76" i="30"/>
  <c r="Z76" i="30" s="1"/>
  <c r="O75" i="30"/>
  <c r="Z75" i="30" s="1"/>
  <c r="O77" i="30"/>
  <c r="Z77" i="30" s="1"/>
  <c r="O169" i="30"/>
  <c r="Z169" i="30" s="1"/>
  <c r="O175" i="30"/>
  <c r="Z175" i="30" s="1"/>
  <c r="O176" i="30"/>
  <c r="Z176" i="30" s="1"/>
  <c r="O174" i="30"/>
  <c r="Z174" i="30" s="1"/>
  <c r="O177" i="30"/>
  <c r="Z177" i="30" s="1"/>
  <c r="O172" i="30"/>
  <c r="Z172" i="30" s="1"/>
  <c r="O171" i="30"/>
  <c r="Z171" i="30" s="1"/>
  <c r="O170" i="30"/>
  <c r="Z170" i="30" s="1"/>
  <c r="O168" i="30"/>
  <c r="Z168" i="30" s="1"/>
  <c r="O167" i="30"/>
  <c r="Z167" i="30" s="1"/>
  <c r="O173" i="30"/>
  <c r="Z173" i="30" s="1"/>
  <c r="AA91" i="36"/>
  <c r="N93" i="30"/>
  <c r="Y93" i="30" s="1"/>
  <c r="N92" i="30"/>
  <c r="N86" i="30"/>
  <c r="Y86" i="30" s="1"/>
  <c r="N90" i="30"/>
  <c r="Y90" i="30" s="1"/>
  <c r="N89" i="30"/>
  <c r="Y89" i="30" s="1"/>
  <c r="N88" i="30"/>
  <c r="Y88" i="30" s="1"/>
  <c r="N91" i="30"/>
  <c r="N87" i="30"/>
  <c r="Y87" i="30" s="1"/>
  <c r="N94" i="30"/>
  <c r="Y94" i="30" s="1"/>
  <c r="J742" i="30"/>
  <c r="J749" i="30"/>
  <c r="U749" i="30" s="1"/>
  <c r="J748" i="30"/>
  <c r="U748" i="30" s="1"/>
  <c r="J747" i="30"/>
  <c r="U747" i="30" s="1"/>
  <c r="J750" i="30"/>
  <c r="J743" i="30"/>
  <c r="U743" i="30" s="1"/>
  <c r="J744" i="30"/>
  <c r="U744" i="30" s="1"/>
  <c r="J746" i="30"/>
  <c r="U746" i="30" s="1"/>
  <c r="J745" i="30"/>
  <c r="U745" i="30" s="1"/>
  <c r="G841" i="30"/>
  <c r="G844" i="30"/>
  <c r="R844" i="30" s="1"/>
  <c r="G849" i="30"/>
  <c r="R849" i="30" s="1"/>
  <c r="G846" i="30"/>
  <c r="G845" i="30"/>
  <c r="R845" i="30" s="1"/>
  <c r="G848" i="30"/>
  <c r="R848" i="30" s="1"/>
  <c r="G842" i="30"/>
  <c r="R842" i="30" s="1"/>
  <c r="G847" i="30"/>
  <c r="G843" i="30"/>
  <c r="R843" i="30" s="1"/>
  <c r="I749" i="30"/>
  <c r="T749" i="30" s="1"/>
  <c r="I748" i="30"/>
  <c r="T748" i="30" s="1"/>
  <c r="I742" i="30"/>
  <c r="I750" i="30"/>
  <c r="T750" i="30" s="1"/>
  <c r="I745" i="30"/>
  <c r="I744" i="30"/>
  <c r="T744" i="30" s="1"/>
  <c r="I747" i="30"/>
  <c r="I743" i="30"/>
  <c r="T743" i="30" s="1"/>
  <c r="I746" i="30"/>
  <c r="T746" i="30" s="1"/>
  <c r="Q63" i="31"/>
  <c r="L796" i="30"/>
  <c r="L802" i="30"/>
  <c r="W802" i="30" s="1"/>
  <c r="L804" i="30"/>
  <c r="W804" i="30" s="1"/>
  <c r="L803" i="30"/>
  <c r="W803" i="30" s="1"/>
  <c r="L797" i="30"/>
  <c r="W797" i="30" s="1"/>
  <c r="L800" i="30"/>
  <c r="W800" i="30" s="1"/>
  <c r="L799" i="30"/>
  <c r="W799" i="30" s="1"/>
  <c r="L798" i="30"/>
  <c r="W798" i="30" s="1"/>
  <c r="L801" i="30"/>
  <c r="W801" i="30" s="1"/>
  <c r="AE125" i="30"/>
  <c r="AF125" i="30" s="1"/>
  <c r="AC91" i="36"/>
  <c r="AB91" i="36"/>
  <c r="N610" i="30"/>
  <c r="N613" i="30"/>
  <c r="Y613" i="30" s="1"/>
  <c r="N608" i="30"/>
  <c r="Y608" i="30" s="1"/>
  <c r="N611" i="30"/>
  <c r="N609" i="30"/>
  <c r="Y609" i="30" s="1"/>
  <c r="N612" i="30"/>
  <c r="Y612" i="30" s="1"/>
  <c r="O164" i="30"/>
  <c r="Z164" i="30" s="1"/>
  <c r="O163" i="30"/>
  <c r="Z163" i="30" s="1"/>
  <c r="O166" i="30"/>
  <c r="Z166" i="30" s="1"/>
  <c r="O165" i="30"/>
  <c r="Z165" i="30" s="1"/>
  <c r="O160" i="30"/>
  <c r="O159" i="30"/>
  <c r="Z159" i="30" s="1"/>
  <c r="O161" i="30"/>
  <c r="Z161" i="30" s="1"/>
  <c r="O156" i="30"/>
  <c r="Z156" i="30" s="1"/>
  <c r="O162" i="30"/>
  <c r="Z162" i="30" s="1"/>
  <c r="O158" i="30"/>
  <c r="O157" i="30"/>
  <c r="Z157" i="30" s="1"/>
  <c r="K651" i="30"/>
  <c r="V651" i="30" s="1"/>
  <c r="K647" i="30"/>
  <c r="V647" i="30" s="1"/>
  <c r="K648" i="30"/>
  <c r="V648" i="30" s="1"/>
  <c r="K643" i="30"/>
  <c r="K650" i="30"/>
  <c r="V650" i="30" s="1"/>
  <c r="K649" i="30"/>
  <c r="V649" i="30" s="1"/>
  <c r="K644" i="30"/>
  <c r="V644" i="30" s="1"/>
  <c r="K646" i="30"/>
  <c r="V646" i="30" s="1"/>
  <c r="K645" i="30"/>
  <c r="V645" i="30" s="1"/>
  <c r="H259" i="30"/>
  <c r="S259" i="30" s="1"/>
  <c r="H258" i="30"/>
  <c r="H261" i="30"/>
  <c r="H253" i="30"/>
  <c r="H260" i="30"/>
  <c r="S260" i="30" s="1"/>
  <c r="H255" i="30"/>
  <c r="S255" i="30" s="1"/>
  <c r="H254" i="30"/>
  <c r="S254" i="30" s="1"/>
  <c r="H256" i="30"/>
  <c r="S256" i="30" s="1"/>
  <c r="H257" i="30"/>
  <c r="E648" i="30"/>
  <c r="P648" i="30" s="1"/>
  <c r="E644" i="30"/>
  <c r="E651" i="30"/>
  <c r="P651" i="30" s="1"/>
  <c r="E647" i="30"/>
  <c r="P647" i="30" s="1"/>
  <c r="E650" i="30"/>
  <c r="E643" i="30"/>
  <c r="P643" i="30" s="1"/>
  <c r="E646" i="30"/>
  <c r="P646" i="30" s="1"/>
  <c r="E649" i="30"/>
  <c r="P649" i="30" s="1"/>
  <c r="E645" i="30"/>
  <c r="P645" i="30" s="1"/>
  <c r="N461" i="30"/>
  <c r="Y461" i="30" s="1"/>
  <c r="N456" i="30"/>
  <c r="Y456" i="30" s="1"/>
  <c r="N455" i="30"/>
  <c r="N458" i="30"/>
  <c r="Y458" i="30" s="1"/>
  <c r="N454" i="30"/>
  <c r="Y454" i="30" s="1"/>
  <c r="N457" i="30"/>
  <c r="Y457" i="30" s="1"/>
  <c r="N452" i="30"/>
  <c r="Y452" i="30" s="1"/>
  <c r="N453" i="30"/>
  <c r="N462" i="30"/>
  <c r="Y462" i="30" s="1"/>
  <c r="N459" i="30"/>
  <c r="Y459" i="30" s="1"/>
  <c r="N460" i="30"/>
  <c r="Y460" i="30" s="1"/>
  <c r="H742" i="30"/>
  <c r="S742" i="30" s="1"/>
  <c r="H744" i="30"/>
  <c r="S744" i="30" s="1"/>
  <c r="H743" i="30"/>
  <c r="S743" i="30" s="1"/>
  <c r="H750" i="30"/>
  <c r="S750" i="30" s="1"/>
  <c r="H749" i="30"/>
  <c r="H747" i="30"/>
  <c r="S747" i="30" s="1"/>
  <c r="H746" i="30"/>
  <c r="H748" i="30"/>
  <c r="S748" i="30" s="1"/>
  <c r="H745" i="30"/>
  <c r="H848" i="30"/>
  <c r="S848" i="30" s="1"/>
  <c r="H841" i="30"/>
  <c r="S841" i="30" s="1"/>
  <c r="H846" i="30"/>
  <c r="H844" i="30"/>
  <c r="S844" i="30" s="1"/>
  <c r="H847" i="30"/>
  <c r="S847" i="30" s="1"/>
  <c r="H842" i="30"/>
  <c r="S842" i="30" s="1"/>
  <c r="H843" i="30"/>
  <c r="S843" i="30" s="1"/>
  <c r="H849" i="30"/>
  <c r="S849" i="30" s="1"/>
  <c r="H845" i="30"/>
  <c r="S845" i="30" s="1"/>
  <c r="AD68" i="31"/>
  <c r="N546" i="30"/>
  <c r="Y546" i="30" s="1"/>
  <c r="N542" i="30"/>
  <c r="N549" i="30"/>
  <c r="Y549" i="30" s="1"/>
  <c r="N544" i="30"/>
  <c r="Y544" i="30" s="1"/>
  <c r="N547" i="30"/>
  <c r="Y547" i="30" s="1"/>
  <c r="N545" i="30"/>
  <c r="Y545" i="30" s="1"/>
  <c r="N540" i="30"/>
  <c r="Y540" i="30" s="1"/>
  <c r="N541" i="30"/>
  <c r="N548" i="30"/>
  <c r="N543" i="30"/>
  <c r="Y543" i="30" s="1"/>
  <c r="N329" i="30"/>
  <c r="Y329" i="30" s="1"/>
  <c r="N325" i="30"/>
  <c r="Y325" i="30" s="1"/>
  <c r="N324" i="30"/>
  <c r="Y324" i="30" s="1"/>
  <c r="N327" i="30"/>
  <c r="N330" i="30"/>
  <c r="Y330" i="30" s="1"/>
  <c r="N328" i="30"/>
  <c r="Y328" i="30" s="1"/>
  <c r="N326" i="30"/>
  <c r="Y326" i="30" s="1"/>
  <c r="N331" i="30"/>
  <c r="Y331" i="30" s="1"/>
  <c r="N125" i="30"/>
  <c r="Y125" i="30" s="1"/>
  <c r="N135" i="30"/>
  <c r="Y135" i="30" s="1"/>
  <c r="N134" i="30"/>
  <c r="N133" i="30"/>
  <c r="Y133" i="30" s="1"/>
  <c r="N132" i="30"/>
  <c r="Y132" i="30" s="1"/>
  <c r="N127" i="30"/>
  <c r="Y127" i="30" s="1"/>
  <c r="N128" i="30"/>
  <c r="Y128" i="30" s="1"/>
  <c r="N131" i="30"/>
  <c r="Y131" i="30" s="1"/>
  <c r="N129" i="30"/>
  <c r="Y129" i="30" s="1"/>
  <c r="N126" i="30"/>
  <c r="Y126" i="30" s="1"/>
  <c r="N130" i="30"/>
  <c r="Y130" i="30" s="1"/>
  <c r="N348" i="30"/>
  <c r="Y348" i="30" s="1"/>
  <c r="N345" i="30"/>
  <c r="Y345" i="30" s="1"/>
  <c r="N340" i="30"/>
  <c r="Y340" i="30" s="1"/>
  <c r="N343" i="30"/>
  <c r="Y343" i="30" s="1"/>
  <c r="N341" i="30"/>
  <c r="Y341" i="30" s="1"/>
  <c r="N344" i="30"/>
  <c r="Y344" i="30" s="1"/>
  <c r="N342" i="30"/>
  <c r="Y342" i="30" s="1"/>
  <c r="N346" i="30"/>
  <c r="Y346" i="30" s="1"/>
  <c r="N347" i="30"/>
  <c r="Y347" i="30" s="1"/>
  <c r="N72" i="30"/>
  <c r="Y72" i="30" s="1"/>
  <c r="N71" i="30"/>
  <c r="Y71" i="30" s="1"/>
  <c r="N73" i="30"/>
  <c r="Y73" i="30" s="1"/>
  <c r="N70" i="30"/>
  <c r="Y70" i="30" s="1"/>
  <c r="N69" i="30"/>
  <c r="Y69" i="30" s="1"/>
  <c r="N68" i="30"/>
  <c r="Y68" i="30" s="1"/>
  <c r="N67" i="30"/>
  <c r="N66" i="30"/>
  <c r="N65" i="30"/>
  <c r="Y65" i="30" s="1"/>
  <c r="N74" i="30"/>
  <c r="Y74" i="30" s="1"/>
  <c r="N64" i="30"/>
  <c r="Y64" i="30" s="1"/>
  <c r="I732" i="30"/>
  <c r="I729" i="30"/>
  <c r="I728" i="30"/>
  <c r="T728" i="30" s="1"/>
  <c r="I731" i="30"/>
  <c r="T731" i="30" s="1"/>
  <c r="I726" i="30"/>
  <c r="T726" i="30" s="1"/>
  <c r="I725" i="30"/>
  <c r="T725" i="30" s="1"/>
  <c r="I724" i="30"/>
  <c r="I727" i="30"/>
  <c r="I730" i="30"/>
  <c r="T730" i="30" s="1"/>
  <c r="J660" i="30"/>
  <c r="U660" i="30" s="1"/>
  <c r="J656" i="30"/>
  <c r="U656" i="30" s="1"/>
  <c r="J657" i="30"/>
  <c r="U657" i="30" s="1"/>
  <c r="J652" i="30"/>
  <c r="J659" i="30"/>
  <c r="U659" i="30" s="1"/>
  <c r="J653" i="30"/>
  <c r="U653" i="30" s="1"/>
  <c r="J655" i="30"/>
  <c r="U655" i="30" s="1"/>
  <c r="J658" i="30"/>
  <c r="U658" i="30" s="1"/>
  <c r="J654" i="30"/>
  <c r="U654" i="30" s="1"/>
  <c r="G857" i="30"/>
  <c r="R857" i="30" s="1"/>
  <c r="G851" i="30"/>
  <c r="G853" i="30"/>
  <c r="R853" i="30" s="1"/>
  <c r="G856" i="30"/>
  <c r="R856" i="30" s="1"/>
  <c r="G858" i="30"/>
  <c r="R858" i="30" s="1"/>
  <c r="G854" i="30"/>
  <c r="R854" i="30" s="1"/>
  <c r="G852" i="30"/>
  <c r="R852" i="30" s="1"/>
  <c r="G850" i="30"/>
  <c r="G855" i="30"/>
  <c r="R855" i="30" s="1"/>
  <c r="G735" i="30"/>
  <c r="R735" i="30" s="1"/>
  <c r="G734" i="30"/>
  <c r="R734" i="30" s="1"/>
  <c r="G737" i="30"/>
  <c r="R737" i="30" s="1"/>
  <c r="G736" i="30"/>
  <c r="R736" i="30" s="1"/>
  <c r="G733" i="30"/>
  <c r="G740" i="30"/>
  <c r="R740" i="30" s="1"/>
  <c r="G739" i="30"/>
  <c r="R739" i="30" s="1"/>
  <c r="G741" i="30"/>
  <c r="R741" i="30" s="1"/>
  <c r="G738" i="30"/>
  <c r="R738" i="30" s="1"/>
  <c r="I855" i="30"/>
  <c r="T855" i="30" s="1"/>
  <c r="I858" i="30"/>
  <c r="T858" i="30" s="1"/>
  <c r="I853" i="30"/>
  <c r="T853" i="30" s="1"/>
  <c r="I851" i="30"/>
  <c r="T851" i="30" s="1"/>
  <c r="I854" i="30"/>
  <c r="T854" i="30" s="1"/>
  <c r="I850" i="30"/>
  <c r="I856" i="30"/>
  <c r="T856" i="30" s="1"/>
  <c r="I857" i="30"/>
  <c r="T857" i="30" s="1"/>
  <c r="I852" i="30"/>
  <c r="T852" i="30" s="1"/>
  <c r="O33" i="32"/>
  <c r="N221" i="30"/>
  <c r="Y221" i="30" s="1"/>
  <c r="N220" i="30"/>
  <c r="Y220" i="30" s="1"/>
  <c r="N223" i="30"/>
  <c r="Y223" i="30" s="1"/>
  <c r="N222" i="30"/>
  <c r="Y222" i="30" s="1"/>
  <c r="N217" i="30"/>
  <c r="Y217" i="30" s="1"/>
  <c r="N216" i="30"/>
  <c r="Y216" i="30" s="1"/>
  <c r="N218" i="30"/>
  <c r="Y218" i="30" s="1"/>
  <c r="N215" i="30"/>
  <c r="Y215" i="30" s="1"/>
  <c r="N219" i="30"/>
  <c r="Y219" i="30" s="1"/>
  <c r="O484" i="30"/>
  <c r="Z484" i="30" s="1"/>
  <c r="O489" i="30"/>
  <c r="Z489" i="30" s="1"/>
  <c r="O491" i="30"/>
  <c r="Z491" i="30" s="1"/>
  <c r="O490" i="30"/>
  <c r="Z490" i="30" s="1"/>
  <c r="O492" i="30"/>
  <c r="Z492" i="30" s="1"/>
  <c r="O487" i="30"/>
  <c r="Z487" i="30" s="1"/>
  <c r="O486" i="30"/>
  <c r="Z486" i="30" s="1"/>
  <c r="O483" i="30"/>
  <c r="Z483" i="30" s="1"/>
  <c r="O485" i="30"/>
  <c r="Z485" i="30" s="1"/>
  <c r="O488" i="30"/>
  <c r="Z488" i="30" s="1"/>
  <c r="O493" i="30"/>
  <c r="Z493" i="30" s="1"/>
  <c r="I690" i="30"/>
  <c r="T690" i="30" s="1"/>
  <c r="I696" i="30"/>
  <c r="T696" i="30" s="1"/>
  <c r="I688" i="30"/>
  <c r="T688" i="30" s="1"/>
  <c r="I693" i="30"/>
  <c r="T693" i="30" s="1"/>
  <c r="I692" i="30"/>
  <c r="T692" i="30" s="1"/>
  <c r="I695" i="30"/>
  <c r="T695" i="30" s="1"/>
  <c r="I694" i="30"/>
  <c r="T694" i="30" s="1"/>
  <c r="I689" i="30"/>
  <c r="T689" i="30" s="1"/>
  <c r="I691" i="30"/>
  <c r="T691" i="30" s="1"/>
  <c r="N858" i="30"/>
  <c r="Y858" i="30" s="1"/>
  <c r="N851" i="30"/>
  <c r="Y851" i="30" s="1"/>
  <c r="N856" i="30"/>
  <c r="Y856" i="30" s="1"/>
  <c r="N854" i="30"/>
  <c r="Y854" i="30" s="1"/>
  <c r="N857" i="30"/>
  <c r="Y857" i="30" s="1"/>
  <c r="N850" i="30"/>
  <c r="Y850" i="30" s="1"/>
  <c r="N853" i="30"/>
  <c r="Y853" i="30" s="1"/>
  <c r="N852" i="30"/>
  <c r="Y852" i="30" s="1"/>
  <c r="N855" i="30"/>
  <c r="Y855" i="30" s="1"/>
  <c r="H34" i="30"/>
  <c r="S34" i="30" s="1"/>
  <c r="H41" i="30"/>
  <c r="S41" i="30" s="1"/>
  <c r="H39" i="30"/>
  <c r="S39" i="30" s="1"/>
  <c r="H40" i="30"/>
  <c r="S40" i="30" s="1"/>
  <c r="H37" i="30"/>
  <c r="S37" i="30" s="1"/>
  <c r="H33" i="30"/>
  <c r="S33" i="30" s="1"/>
  <c r="H35" i="30"/>
  <c r="S35" i="30" s="1"/>
  <c r="H36" i="30"/>
  <c r="S36" i="30" s="1"/>
  <c r="H38" i="30"/>
  <c r="S38" i="30" s="1"/>
  <c r="O404" i="30"/>
  <c r="Z404" i="30" s="1"/>
  <c r="O401" i="30"/>
  <c r="Z401" i="30" s="1"/>
  <c r="O400" i="30"/>
  <c r="Z400" i="30" s="1"/>
  <c r="O410" i="30"/>
  <c r="Z410" i="30" s="1"/>
  <c r="O407" i="30"/>
  <c r="Z407" i="30" s="1"/>
  <c r="O406" i="30"/>
  <c r="Z406" i="30" s="1"/>
  <c r="O408" i="30"/>
  <c r="Z408" i="30" s="1"/>
  <c r="O402" i="30"/>
  <c r="Z402" i="30" s="1"/>
  <c r="O405" i="30"/>
  <c r="Z405" i="30" s="1"/>
  <c r="O409" i="30"/>
  <c r="Z409" i="30" s="1"/>
  <c r="O403" i="30"/>
  <c r="N602" i="30"/>
  <c r="Y602" i="30" s="1"/>
  <c r="N598" i="30"/>
  <c r="Y598" i="30" s="1"/>
  <c r="N597" i="30"/>
  <c r="Y597" i="30" s="1"/>
  <c r="N604" i="30"/>
  <c r="Y604" i="30" s="1"/>
  <c r="N599" i="30"/>
  <c r="Y599" i="30" s="1"/>
  <c r="N606" i="30"/>
  <c r="Y606" i="30" s="1"/>
  <c r="N605" i="30"/>
  <c r="Y605" i="30" s="1"/>
  <c r="N600" i="30"/>
  <c r="N603" i="30"/>
  <c r="Y603" i="30" s="1"/>
  <c r="N601" i="30"/>
  <c r="Y601" i="30" s="1"/>
  <c r="N607" i="30"/>
  <c r="Y607" i="30" s="1"/>
  <c r="F741" i="30"/>
  <c r="Q741" i="30" s="1"/>
  <c r="F734" i="30"/>
  <c r="Q734" i="30" s="1"/>
  <c r="F736" i="30"/>
  <c r="Q736" i="30" s="1"/>
  <c r="F738" i="30"/>
  <c r="Q738" i="30" s="1"/>
  <c r="F739" i="30"/>
  <c r="Q739" i="30" s="1"/>
  <c r="F740" i="30"/>
  <c r="Q740" i="30" s="1"/>
  <c r="F733" i="30"/>
  <c r="Q733" i="30" s="1"/>
  <c r="F737" i="30"/>
  <c r="Q737" i="30" s="1"/>
  <c r="F735" i="30"/>
  <c r="Q735" i="30" s="1"/>
  <c r="F742" i="30"/>
  <c r="Q742" i="30" s="1"/>
  <c r="F746" i="30"/>
  <c r="Q746" i="30" s="1"/>
  <c r="F744" i="30"/>
  <c r="Q744" i="30" s="1"/>
  <c r="F743" i="30"/>
  <c r="Q743" i="30" s="1"/>
  <c r="F748" i="30"/>
  <c r="Q748" i="30" s="1"/>
  <c r="F750" i="30"/>
  <c r="Q750" i="30" s="1"/>
  <c r="F745" i="30"/>
  <c r="Q745" i="30" s="1"/>
  <c r="F747" i="30"/>
  <c r="Q747" i="30" s="1"/>
  <c r="F749" i="30"/>
  <c r="Q749" i="30" s="1"/>
  <c r="AD52" i="31"/>
  <c r="H140" i="30"/>
  <c r="S140" i="30" s="1"/>
  <c r="H137" i="30"/>
  <c r="S137" i="30" s="1"/>
  <c r="H136" i="30"/>
  <c r="H143" i="30"/>
  <c r="S143" i="30" s="1"/>
  <c r="H142" i="30"/>
  <c r="S142" i="30" s="1"/>
  <c r="H139" i="30"/>
  <c r="H138" i="30"/>
  <c r="S138" i="30" s="1"/>
  <c r="H144" i="30"/>
  <c r="S144" i="30" s="1"/>
  <c r="H141" i="30"/>
  <c r="S141" i="30" s="1"/>
  <c r="F382" i="30"/>
  <c r="Q382" i="30" s="1"/>
  <c r="F383" i="30"/>
  <c r="Q383" i="30" s="1"/>
  <c r="F381" i="30"/>
  <c r="Q381" i="30" s="1"/>
  <c r="F386" i="30"/>
  <c r="Q386" i="30" s="1"/>
  <c r="F387" i="30"/>
  <c r="Q387" i="30" s="1"/>
  <c r="F385" i="30"/>
  <c r="Q385" i="30" s="1"/>
  <c r="F380" i="30"/>
  <c r="Q380" i="30" s="1"/>
  <c r="F384" i="30"/>
  <c r="Q384" i="30" s="1"/>
  <c r="F388" i="30"/>
  <c r="Q388" i="30" s="1"/>
  <c r="H387" i="30"/>
  <c r="S387" i="30" s="1"/>
  <c r="H386" i="30"/>
  <c r="S386" i="30" s="1"/>
  <c r="H383" i="30"/>
  <c r="S383" i="30" s="1"/>
  <c r="H388" i="30"/>
  <c r="S388" i="30" s="1"/>
  <c r="H380" i="30"/>
  <c r="H381" i="30"/>
  <c r="H384" i="30"/>
  <c r="S384" i="30" s="1"/>
  <c r="H382" i="30"/>
  <c r="S382" i="30" s="1"/>
  <c r="H385" i="30"/>
  <c r="S385" i="30" s="1"/>
  <c r="I255" i="30"/>
  <c r="T255" i="30" s="1"/>
  <c r="I256" i="30"/>
  <c r="T256" i="30" s="1"/>
  <c r="I261" i="30"/>
  <c r="T261" i="30" s="1"/>
  <c r="I260" i="30"/>
  <c r="I258" i="30"/>
  <c r="I257" i="30"/>
  <c r="T257" i="30" s="1"/>
  <c r="I253" i="30"/>
  <c r="I259" i="30"/>
  <c r="T259" i="30" s="1"/>
  <c r="I254" i="30"/>
  <c r="T254" i="30" s="1"/>
  <c r="O368" i="30"/>
  <c r="Z368" i="30" s="1"/>
  <c r="O364" i="30"/>
  <c r="Z364" i="30" s="1"/>
  <c r="O366" i="30"/>
  <c r="Z366" i="30" s="1"/>
  <c r="O362" i="30"/>
  <c r="Z362" i="30" s="1"/>
  <c r="O365" i="30"/>
  <c r="Z365" i="30" s="1"/>
  <c r="O361" i="30"/>
  <c r="Z361" i="30" s="1"/>
  <c r="O359" i="30"/>
  <c r="Z359" i="30" s="1"/>
  <c r="O358" i="30"/>
  <c r="Z358" i="30" s="1"/>
  <c r="O360" i="30"/>
  <c r="Z360" i="30" s="1"/>
  <c r="O367" i="30"/>
  <c r="Z367" i="30" s="1"/>
  <c r="O363" i="30"/>
  <c r="Z363" i="30" s="1"/>
  <c r="G37" i="30"/>
  <c r="R37" i="30" s="1"/>
  <c r="G36" i="30"/>
  <c r="R36" i="30" s="1"/>
  <c r="G34" i="30"/>
  <c r="R34" i="30" s="1"/>
  <c r="G33" i="30"/>
  <c r="R33" i="30" s="1"/>
  <c r="G38" i="30"/>
  <c r="R38" i="30" s="1"/>
  <c r="G39" i="30"/>
  <c r="R39" i="30" s="1"/>
  <c r="G41" i="30"/>
  <c r="R41" i="30" s="1"/>
  <c r="G35" i="30"/>
  <c r="R35" i="30" s="1"/>
  <c r="G40" i="30"/>
  <c r="R40" i="30" s="1"/>
  <c r="M33" i="34"/>
  <c r="AC222" i="30"/>
  <c r="AD222" i="30" s="1"/>
  <c r="X33" i="34"/>
  <c r="AE222" i="30" s="1"/>
  <c r="AF222" i="30" s="1"/>
  <c r="O468" i="30"/>
  <c r="Z468" i="30" s="1"/>
  <c r="O463" i="30"/>
  <c r="Z463" i="30" s="1"/>
  <c r="O465" i="30"/>
  <c r="Z465" i="30" s="1"/>
  <c r="O464" i="30"/>
  <c r="Z464" i="30" s="1"/>
  <c r="O471" i="30"/>
  <c r="Z471" i="30" s="1"/>
  <c r="O470" i="30"/>
  <c r="Z470" i="30" s="1"/>
  <c r="O466" i="30"/>
  <c r="Z466" i="30" s="1"/>
  <c r="O469" i="30"/>
  <c r="Z469" i="30" s="1"/>
  <c r="O467" i="30"/>
  <c r="Z467" i="30" s="1"/>
  <c r="O473" i="30"/>
  <c r="Z473" i="30" s="1"/>
  <c r="O472" i="30"/>
  <c r="Z472" i="30" s="1"/>
  <c r="M803" i="30"/>
  <c r="X803" i="30" s="1"/>
  <c r="M802" i="30"/>
  <c r="X802" i="30" s="1"/>
  <c r="M800" i="30"/>
  <c r="X800" i="30" s="1"/>
  <c r="M797" i="30"/>
  <c r="X797" i="30" s="1"/>
  <c r="M799" i="30"/>
  <c r="X799" i="30" s="1"/>
  <c r="M798" i="30"/>
  <c r="X798" i="30" s="1"/>
  <c r="M801" i="30"/>
  <c r="X801" i="30" s="1"/>
  <c r="M804" i="30"/>
  <c r="X804" i="30" s="1"/>
  <c r="M796" i="30"/>
  <c r="X796" i="30" s="1"/>
  <c r="I791" i="30"/>
  <c r="T791" i="30" s="1"/>
  <c r="I790" i="30"/>
  <c r="T790" i="30" s="1"/>
  <c r="I792" i="30"/>
  <c r="T792" i="30" s="1"/>
  <c r="I787" i="30"/>
  <c r="T787" i="30" s="1"/>
  <c r="I793" i="30"/>
  <c r="T793" i="30" s="1"/>
  <c r="I789" i="30"/>
  <c r="T789" i="30" s="1"/>
  <c r="I788" i="30"/>
  <c r="T788" i="30" s="1"/>
  <c r="I795" i="30"/>
  <c r="T795" i="30" s="1"/>
  <c r="I794" i="30"/>
  <c r="T794" i="30" s="1"/>
  <c r="AD91" i="36"/>
  <c r="AC75" i="31"/>
  <c r="G89" i="36"/>
  <c r="G90" i="36"/>
  <c r="T14" i="34"/>
  <c r="AE99" i="30" s="1"/>
  <c r="AF99" i="30" s="1"/>
  <c r="O372" i="30"/>
  <c r="Z372" i="30" s="1"/>
  <c r="O371" i="30"/>
  <c r="O378" i="30"/>
  <c r="Z378" i="30" s="1"/>
  <c r="O377" i="30"/>
  <c r="Z377" i="30" s="1"/>
  <c r="O373" i="30"/>
  <c r="Z373" i="30" s="1"/>
  <c r="O375" i="30"/>
  <c r="Z375" i="30" s="1"/>
  <c r="O374" i="30"/>
  <c r="Z374" i="30" s="1"/>
  <c r="O369" i="30"/>
  <c r="Z369" i="30" s="1"/>
  <c r="O370" i="30"/>
  <c r="Z370" i="30" s="1"/>
  <c r="O379" i="30"/>
  <c r="Z379" i="30" s="1"/>
  <c r="O376" i="30"/>
  <c r="Z376" i="30" s="1"/>
  <c r="I644" i="30"/>
  <c r="T644" i="30" s="1"/>
  <c r="I649" i="30"/>
  <c r="T649" i="30" s="1"/>
  <c r="I650" i="30"/>
  <c r="T650" i="30" s="1"/>
  <c r="I645" i="30"/>
  <c r="T645" i="30" s="1"/>
  <c r="I646" i="30"/>
  <c r="T646" i="30" s="1"/>
  <c r="I648" i="30"/>
  <c r="T648" i="30" s="1"/>
  <c r="I643" i="30"/>
  <c r="I647" i="30"/>
  <c r="T647" i="30" s="1"/>
  <c r="I651" i="30"/>
  <c r="T651" i="30" s="1"/>
  <c r="N582" i="30"/>
  <c r="Y582" i="30" s="1"/>
  <c r="N581" i="30"/>
  <c r="Y581" i="30" s="1"/>
  <c r="N584" i="30"/>
  <c r="Y584" i="30" s="1"/>
  <c r="N583" i="30"/>
  <c r="Y583" i="30" s="1"/>
  <c r="N579" i="30"/>
  <c r="Y579" i="30" s="1"/>
  <c r="N580" i="30"/>
  <c r="Y580" i="30" s="1"/>
  <c r="N585" i="30"/>
  <c r="Y585" i="30" s="1"/>
  <c r="N618" i="30"/>
  <c r="Y618" i="30" s="1"/>
  <c r="N614" i="30"/>
  <c r="Y614" i="30" s="1"/>
  <c r="N621" i="30"/>
  <c r="Y621" i="30" s="1"/>
  <c r="N617" i="30"/>
  <c r="Y617" i="30" s="1"/>
  <c r="N624" i="30"/>
  <c r="Y624" i="30" s="1"/>
  <c r="N615" i="30"/>
  <c r="Y615" i="30" s="1"/>
  <c r="N620" i="30"/>
  <c r="Y620" i="30" s="1"/>
  <c r="N619" i="30"/>
  <c r="Y619" i="30" s="1"/>
  <c r="N616" i="30"/>
  <c r="Y616" i="30" s="1"/>
  <c r="N623" i="30"/>
  <c r="Y623" i="30" s="1"/>
  <c r="N622" i="30"/>
  <c r="Y622" i="30" s="1"/>
  <c r="N558" i="30"/>
  <c r="Y558" i="30" s="1"/>
  <c r="N551" i="30"/>
  <c r="Y551" i="30" s="1"/>
  <c r="N556" i="30"/>
  <c r="Y556" i="30" s="1"/>
  <c r="N555" i="30"/>
  <c r="Y555" i="30" s="1"/>
  <c r="N550" i="30"/>
  <c r="Y550" i="30" s="1"/>
  <c r="N557" i="30"/>
  <c r="Y557" i="30" s="1"/>
  <c r="N552" i="30"/>
  <c r="Y552" i="30" s="1"/>
  <c r="N554" i="30"/>
  <c r="Y554" i="30" s="1"/>
  <c r="N553" i="30"/>
  <c r="Y553" i="30" s="1"/>
  <c r="G750" i="30"/>
  <c r="R750" i="30" s="1"/>
  <c r="G747" i="30"/>
  <c r="R747" i="30" s="1"/>
  <c r="G746" i="30"/>
  <c r="R746" i="30" s="1"/>
  <c r="G749" i="30"/>
  <c r="R749" i="30" s="1"/>
  <c r="G743" i="30"/>
  <c r="R743" i="30" s="1"/>
  <c r="G742" i="30"/>
  <c r="G745" i="30"/>
  <c r="R745" i="30" s="1"/>
  <c r="G748" i="30"/>
  <c r="R748" i="30" s="1"/>
  <c r="G744" i="30"/>
  <c r="R744" i="30" s="1"/>
  <c r="J846" i="30"/>
  <c r="U846" i="30" s="1"/>
  <c r="J849" i="30"/>
  <c r="U849" i="30" s="1"/>
  <c r="J848" i="30"/>
  <c r="U848" i="30" s="1"/>
  <c r="J842" i="30"/>
  <c r="U842" i="30" s="1"/>
  <c r="J845" i="30"/>
  <c r="U845" i="30" s="1"/>
  <c r="J847" i="30"/>
  <c r="U847" i="30" s="1"/>
  <c r="J843" i="30"/>
  <c r="U843" i="30" s="1"/>
  <c r="J841" i="30"/>
  <c r="J844" i="30"/>
  <c r="U844" i="30" s="1"/>
  <c r="D99" i="66"/>
  <c r="H99" i="66"/>
  <c r="L91" i="66"/>
  <c r="C99" i="66"/>
  <c r="C22" i="36"/>
  <c r="N31" i="32"/>
  <c r="M203" i="30"/>
  <c r="X203" i="30" s="1"/>
  <c r="M198" i="30"/>
  <c r="X198" i="30" s="1"/>
  <c r="M197" i="30"/>
  <c r="X197" i="30" s="1"/>
  <c r="M204" i="30"/>
  <c r="X204" i="30" s="1"/>
  <c r="M199" i="30"/>
  <c r="X199" i="30" s="1"/>
  <c r="M205" i="30"/>
  <c r="X205" i="30" s="1"/>
  <c r="M200" i="30"/>
  <c r="X200" i="30" s="1"/>
  <c r="M202" i="30"/>
  <c r="X202" i="30" s="1"/>
  <c r="M201" i="30"/>
  <c r="X201" i="30" s="1"/>
  <c r="L679" i="30"/>
  <c r="W679" i="30" s="1"/>
  <c r="L681" i="30"/>
  <c r="W681" i="30" s="1"/>
  <c r="L686" i="30"/>
  <c r="W686" i="30" s="1"/>
  <c r="L687" i="30"/>
  <c r="W687" i="30" s="1"/>
  <c r="L682" i="30"/>
  <c r="W682" i="30" s="1"/>
  <c r="L684" i="30"/>
  <c r="W684" i="30" s="1"/>
  <c r="L680" i="30"/>
  <c r="W680" i="30" s="1"/>
  <c r="L683" i="30"/>
  <c r="W683" i="30" s="1"/>
  <c r="L685" i="30"/>
  <c r="W685" i="30" s="1"/>
  <c r="J681" i="30"/>
  <c r="U681" i="30" s="1"/>
  <c r="J683" i="30"/>
  <c r="U683" i="30" s="1"/>
  <c r="J679" i="30"/>
  <c r="U679" i="30" s="1"/>
  <c r="J684" i="30"/>
  <c r="U684" i="30" s="1"/>
  <c r="J686" i="30"/>
  <c r="U686" i="30" s="1"/>
  <c r="J685" i="30"/>
  <c r="U685" i="30" s="1"/>
  <c r="J687" i="30"/>
  <c r="U687" i="30" s="1"/>
  <c r="J680" i="30"/>
  <c r="U680" i="30" s="1"/>
  <c r="J682" i="30"/>
  <c r="U682" i="30" s="1"/>
  <c r="N377" i="30"/>
  <c r="Y377" i="30" s="1"/>
  <c r="N373" i="30"/>
  <c r="Y373" i="30" s="1"/>
  <c r="N369" i="30"/>
  <c r="Y369" i="30" s="1"/>
  <c r="N376" i="30"/>
  <c r="Y376" i="30" s="1"/>
  <c r="N379" i="30"/>
  <c r="Y379" i="30" s="1"/>
  <c r="N375" i="30"/>
  <c r="Y375" i="30" s="1"/>
  <c r="N374" i="30"/>
  <c r="Y374" i="30" s="1"/>
  <c r="N370" i="30"/>
  <c r="Y370" i="30" s="1"/>
  <c r="N371" i="30"/>
  <c r="Y371" i="30" s="1"/>
  <c r="N378" i="30"/>
  <c r="Y378" i="30" s="1"/>
  <c r="N372" i="30"/>
  <c r="Y372" i="30" s="1"/>
  <c r="H95" i="66"/>
  <c r="H91" i="66"/>
  <c r="L99" i="66"/>
  <c r="E74" i="36"/>
  <c r="D74" i="36"/>
  <c r="L95" i="66"/>
  <c r="J91" i="66"/>
  <c r="J99" i="66"/>
  <c r="D91" i="66"/>
  <c r="J95" i="66"/>
  <c r="T676" i="30"/>
  <c r="R851" i="30"/>
  <c r="F852" i="30"/>
  <c r="Q852" i="30" s="1"/>
  <c r="F854" i="30"/>
  <c r="Q854" i="30" s="1"/>
  <c r="F856" i="30"/>
  <c r="Q856" i="30" s="1"/>
  <c r="F858" i="30"/>
  <c r="Q858" i="30" s="1"/>
  <c r="F851" i="30"/>
  <c r="Q851" i="30" s="1"/>
  <c r="F853" i="30"/>
  <c r="Q853" i="30" s="1"/>
  <c r="F855" i="30"/>
  <c r="Q855" i="30" s="1"/>
  <c r="F857" i="30"/>
  <c r="Q857" i="30" s="1"/>
  <c r="F850" i="30"/>
  <c r="Q850" i="30" s="1"/>
  <c r="F842" i="30"/>
  <c r="Q842" i="30" s="1"/>
  <c r="F844" i="30"/>
  <c r="Q844" i="30" s="1"/>
  <c r="F846" i="30"/>
  <c r="Q846" i="30" s="1"/>
  <c r="F848" i="30"/>
  <c r="Q848" i="30" s="1"/>
  <c r="F841" i="30"/>
  <c r="Q841" i="30" s="1"/>
  <c r="F843" i="30"/>
  <c r="Q843" i="30" s="1"/>
  <c r="F845" i="30"/>
  <c r="Q845" i="30" s="1"/>
  <c r="F847" i="30"/>
  <c r="Q847" i="30" s="1"/>
  <c r="F849" i="30"/>
  <c r="Q849" i="30" s="1"/>
  <c r="F647" i="30"/>
  <c r="Q647" i="30" s="1"/>
  <c r="F651" i="30"/>
  <c r="Q651" i="30" s="1"/>
  <c r="F644" i="30"/>
  <c r="Q644" i="30" s="1"/>
  <c r="F646" i="30"/>
  <c r="Q646" i="30" s="1"/>
  <c r="F648" i="30"/>
  <c r="Q648" i="30" s="1"/>
  <c r="F650" i="30"/>
  <c r="Q650" i="30" s="1"/>
  <c r="F643" i="30"/>
  <c r="Q643" i="30" s="1"/>
  <c r="F645" i="30"/>
  <c r="Q645" i="30" s="1"/>
  <c r="F649" i="30"/>
  <c r="Q649" i="30" s="1"/>
  <c r="P650" i="30"/>
  <c r="P644" i="30"/>
  <c r="S648" i="30"/>
  <c r="S645" i="30"/>
  <c r="F807" i="30"/>
  <c r="Q807" i="30" s="1"/>
  <c r="F810" i="30"/>
  <c r="Q810" i="30" s="1"/>
  <c r="F812" i="30"/>
  <c r="Q812" i="30" s="1"/>
  <c r="F811" i="30"/>
  <c r="Q811" i="30" s="1"/>
  <c r="F672" i="30"/>
  <c r="Q672" i="30" s="1"/>
  <c r="F673" i="30"/>
  <c r="Q673" i="30" s="1"/>
  <c r="F675" i="30"/>
  <c r="Q675" i="30" s="1"/>
  <c r="F677" i="30"/>
  <c r="Q677" i="30" s="1"/>
  <c r="F674" i="30"/>
  <c r="Q674" i="30" s="1"/>
  <c r="F678" i="30"/>
  <c r="Q678" i="30" s="1"/>
  <c r="F671" i="30"/>
  <c r="Q671" i="30" s="1"/>
  <c r="F670" i="30"/>
  <c r="Q670" i="30" s="1"/>
  <c r="F676" i="30"/>
  <c r="Q676" i="30" s="1"/>
  <c r="N79" i="32"/>
  <c r="U24" i="34"/>
  <c r="AE192" i="30" s="1"/>
  <c r="AF192" i="30" s="1"/>
  <c r="AB53" i="31"/>
  <c r="F256" i="30"/>
  <c r="Q256" i="30" s="1"/>
  <c r="F254" i="30"/>
  <c r="Q254" i="30" s="1"/>
  <c r="F255" i="30"/>
  <c r="Q255" i="30" s="1"/>
  <c r="F257" i="30"/>
  <c r="Q257" i="30" s="1"/>
  <c r="F258" i="30"/>
  <c r="Q258" i="30" s="1"/>
  <c r="F253" i="30"/>
  <c r="Q253" i="30" s="1"/>
  <c r="F259" i="30"/>
  <c r="Q259" i="30" s="1"/>
  <c r="F260" i="30"/>
  <c r="Q260" i="30" s="1"/>
  <c r="F261" i="30"/>
  <c r="Q261" i="30" s="1"/>
  <c r="AC151" i="30"/>
  <c r="AD151" i="30" s="1"/>
  <c r="W24" i="34"/>
  <c r="AE194" i="30" s="1"/>
  <c r="AF194" i="30" s="1"/>
  <c r="I20" i="34"/>
  <c r="U20" i="34" s="1"/>
  <c r="AC180" i="30"/>
  <c r="AD180" i="30" s="1"/>
  <c r="T380" i="30"/>
  <c r="U233" i="30"/>
  <c r="X503" i="30"/>
  <c r="T679" i="30"/>
  <c r="Y158" i="30"/>
  <c r="U244" i="30"/>
  <c r="U688" i="30"/>
  <c r="R688" i="30"/>
  <c r="T349" i="30"/>
  <c r="U188" i="30"/>
  <c r="S116" i="30"/>
  <c r="T116" i="30"/>
  <c r="S44" i="30"/>
  <c r="R305" i="30"/>
  <c r="X579" i="30"/>
  <c r="R625" i="30"/>
  <c r="T559" i="30"/>
  <c r="S625" i="30"/>
  <c r="S679" i="30"/>
  <c r="T305" i="30"/>
  <c r="R188" i="30"/>
  <c r="U305" i="30"/>
  <c r="S147" i="30"/>
  <c r="U559" i="30"/>
  <c r="X332" i="30"/>
  <c r="X599" i="30"/>
  <c r="X494" i="30"/>
  <c r="U315" i="30"/>
  <c r="T625" i="30"/>
  <c r="T264" i="30"/>
  <c r="R206" i="30"/>
  <c r="T206" i="30"/>
  <c r="Y588" i="30"/>
  <c r="U147" i="30"/>
  <c r="R244" i="30"/>
  <c r="S24" i="30"/>
  <c r="U179" i="30"/>
  <c r="Y402" i="30"/>
  <c r="R559" i="30"/>
  <c r="Y295" i="30"/>
  <c r="X402" i="30"/>
  <c r="V797" i="30"/>
  <c r="U625" i="30"/>
  <c r="X616" i="30"/>
  <c r="U349" i="30"/>
  <c r="V625" i="30"/>
  <c r="S349" i="30"/>
  <c r="S264" i="30"/>
  <c r="R96" i="30"/>
  <c r="R55" i="30"/>
  <c r="V24" i="30"/>
  <c r="T244" i="30"/>
  <c r="V315" i="30"/>
  <c r="S305" i="30"/>
  <c r="R24" i="30"/>
  <c r="U24" i="30"/>
  <c r="X127" i="30"/>
  <c r="S688" i="30"/>
  <c r="J62" i="31"/>
  <c r="U62" i="31" s="1"/>
  <c r="U63" i="31"/>
  <c r="Y72" i="34"/>
  <c r="AM51" i="34"/>
  <c r="Y60" i="34"/>
  <c r="Y69" i="34"/>
  <c r="Y49" i="34"/>
  <c r="Y51" i="34"/>
  <c r="AE302" i="30" s="1"/>
  <c r="AF302" i="30" s="1"/>
  <c r="AE45" i="22" s="1"/>
  <c r="Y56" i="34"/>
  <c r="AE339" i="30" s="1"/>
  <c r="AF339" i="30" s="1"/>
  <c r="AE48" i="22" s="1"/>
  <c r="Y76" i="34"/>
  <c r="Y84" i="34"/>
  <c r="AE531" i="30" s="1"/>
  <c r="AF531" i="30" s="1"/>
  <c r="Y40" i="34"/>
  <c r="AE585" i="30" s="1"/>
  <c r="AF585" i="30" s="1"/>
  <c r="AE82" i="22" s="1"/>
  <c r="Y68" i="34"/>
  <c r="Y39" i="34"/>
  <c r="Y43" i="34"/>
  <c r="Y55" i="34"/>
  <c r="AE331" i="30" s="1"/>
  <c r="AF331" i="30" s="1"/>
  <c r="C32" i="31"/>
  <c r="D32" i="31"/>
  <c r="AD54" i="31"/>
  <c r="AD73" i="31"/>
  <c r="AC319" i="30"/>
  <c r="AD319" i="30" s="1"/>
  <c r="W35" i="34"/>
  <c r="AE153" i="30" s="1"/>
  <c r="AF153" i="30" s="1"/>
  <c r="AF68" i="31"/>
  <c r="AF53" i="31"/>
  <c r="E27" i="31"/>
  <c r="E32" i="31"/>
  <c r="Y134" i="30"/>
  <c r="AC89" i="31"/>
  <c r="Z545" i="30"/>
  <c r="Z547" i="30"/>
  <c r="Z543" i="30"/>
  <c r="Z335" i="30"/>
  <c r="Z333" i="30"/>
  <c r="Z336" i="30"/>
  <c r="Y548" i="30"/>
  <c r="Y542" i="30"/>
  <c r="Y92" i="30"/>
  <c r="Y91" i="30"/>
  <c r="U750" i="30"/>
  <c r="AF89" i="31"/>
  <c r="T747" i="30"/>
  <c r="T745" i="30"/>
  <c r="AE89" i="31"/>
  <c r="W631" i="30"/>
  <c r="W627" i="30"/>
  <c r="W630" i="30"/>
  <c r="W626" i="30"/>
  <c r="W632" i="30"/>
  <c r="W628" i="30"/>
  <c r="W633" i="30"/>
  <c r="W629" i="30"/>
  <c r="M47" i="32"/>
  <c r="AH65" i="31"/>
  <c r="AH66" i="31"/>
  <c r="V34" i="34"/>
  <c r="AE228" i="30" s="1"/>
  <c r="AF228" i="30" s="1"/>
  <c r="X690" i="30"/>
  <c r="X696" i="30"/>
  <c r="W796" i="30"/>
  <c r="Z573" i="30"/>
  <c r="Z568" i="30"/>
  <c r="Z575" i="30"/>
  <c r="Z574" i="30"/>
  <c r="V788" i="30"/>
  <c r="V790" i="30"/>
  <c r="Y611" i="30"/>
  <c r="Y610" i="30"/>
  <c r="Z371" i="30"/>
  <c r="Z403" i="30"/>
  <c r="Z160" i="30"/>
  <c r="Z158" i="30"/>
  <c r="Y600" i="30"/>
  <c r="S746" i="30"/>
  <c r="S749" i="30"/>
  <c r="S745" i="30"/>
  <c r="Y67" i="30"/>
  <c r="U858" i="30"/>
  <c r="AC64" i="31"/>
  <c r="AB59" i="31"/>
  <c r="AC58" i="30"/>
  <c r="AD58" i="30" s="1"/>
  <c r="V53" i="34"/>
  <c r="AC318" i="30"/>
  <c r="AD318" i="30" s="1"/>
  <c r="S737" i="30"/>
  <c r="S739" i="30"/>
  <c r="S736" i="30"/>
  <c r="Y327" i="30"/>
  <c r="Y509" i="30"/>
  <c r="Y501" i="30"/>
  <c r="Y282" i="30"/>
  <c r="Y277" i="30"/>
  <c r="Y280" i="30"/>
  <c r="Y279" i="30"/>
  <c r="Y453" i="30"/>
  <c r="Y455" i="30"/>
  <c r="S851" i="30"/>
  <c r="S846" i="30"/>
  <c r="Z539" i="30"/>
  <c r="Z535" i="30"/>
  <c r="Z532" i="30"/>
  <c r="Z561" i="30"/>
  <c r="Z567" i="30"/>
  <c r="Z559" i="30"/>
  <c r="X680" i="30"/>
  <c r="R847" i="30"/>
  <c r="R846" i="30"/>
  <c r="U735" i="30"/>
  <c r="U738" i="30"/>
  <c r="AF64" i="31"/>
  <c r="T17" i="34"/>
  <c r="AE119" i="30" s="1"/>
  <c r="AF119" i="30" s="1"/>
  <c r="L23" i="34"/>
  <c r="X23" i="34" s="1"/>
  <c r="AE184" i="30" s="1"/>
  <c r="AF184" i="30" s="1"/>
  <c r="V23" i="34"/>
  <c r="AE182" i="30" s="1"/>
  <c r="AF182" i="30" s="1"/>
  <c r="AB58" i="31"/>
  <c r="AB57" i="31" s="1"/>
  <c r="R322" i="30"/>
  <c r="AE71" i="31"/>
  <c r="F17" i="34"/>
  <c r="G47" i="31" s="1"/>
  <c r="F16" i="34"/>
  <c r="R16" i="34" s="1"/>
  <c r="AE45" i="30" s="1"/>
  <c r="AF45" i="30" s="1"/>
  <c r="AC109" i="30"/>
  <c r="AD109" i="30" s="1"/>
  <c r="U32" i="34"/>
  <c r="AE210" i="30" s="1"/>
  <c r="AF210" i="30" s="1"/>
  <c r="AC248" i="30"/>
  <c r="AD248" i="30" s="1"/>
  <c r="T58" i="34"/>
  <c r="AE352" i="30" s="1"/>
  <c r="AF352" i="30" s="1"/>
  <c r="K18" i="32"/>
  <c r="AG51" i="31" s="1"/>
  <c r="AC209" i="30"/>
  <c r="AD209" i="30" s="1"/>
  <c r="V98" i="30"/>
  <c r="S209" i="30"/>
  <c r="U247" i="30"/>
  <c r="T23" i="30"/>
  <c r="V266" i="30"/>
  <c r="G32" i="34"/>
  <c r="AC208" i="30" s="1"/>
  <c r="AD208" i="30" s="1"/>
  <c r="AA46" i="31"/>
  <c r="F65" i="34"/>
  <c r="R65" i="34" s="1"/>
  <c r="AE25" i="30" s="1"/>
  <c r="AF25" i="30" s="1"/>
  <c r="I17" i="34"/>
  <c r="AC120" i="30" s="1"/>
  <c r="AD120" i="30" s="1"/>
  <c r="J54" i="31"/>
  <c r="U54" i="31" s="1"/>
  <c r="AE656" i="30" s="1"/>
  <c r="AF656" i="30" s="1"/>
  <c r="G48" i="32"/>
  <c r="AC67" i="31" s="1"/>
  <c r="V103" i="30"/>
  <c r="S110" i="30"/>
  <c r="S61" i="30"/>
  <c r="T230" i="30"/>
  <c r="V271" i="30"/>
  <c r="R234" i="30"/>
  <c r="T145" i="30"/>
  <c r="T232" i="30"/>
  <c r="F70" i="34"/>
  <c r="AC425" i="30" s="1"/>
  <c r="AD425" i="30" s="1"/>
  <c r="F73" i="34"/>
  <c r="R73" i="34" s="1"/>
  <c r="AE435" i="30" s="1"/>
  <c r="AF435" i="30" s="1"/>
  <c r="F14" i="34"/>
  <c r="AC97" i="30" s="1"/>
  <c r="AD97" i="30" s="1"/>
  <c r="I62" i="32"/>
  <c r="AE77" i="31" s="1"/>
  <c r="U36" i="34"/>
  <c r="AE237" i="30" s="1"/>
  <c r="AF237" i="30" s="1"/>
  <c r="G12" i="34"/>
  <c r="AC227" i="30"/>
  <c r="AD227" i="30" s="1"/>
  <c r="U23" i="34"/>
  <c r="AE181" i="30" s="1"/>
  <c r="AF181" i="30" s="1"/>
  <c r="K61" i="32"/>
  <c r="AG72" i="31" s="1"/>
  <c r="W50" i="30"/>
  <c r="T37" i="34"/>
  <c r="AE247" i="30" s="1"/>
  <c r="AF247" i="30" s="1"/>
  <c r="V95" i="30"/>
  <c r="S107" i="30"/>
  <c r="S114" i="30"/>
  <c r="S53" i="30"/>
  <c r="R314" i="30"/>
  <c r="S245" i="30"/>
  <c r="T26" i="30"/>
  <c r="V228" i="30"/>
  <c r="V230" i="30"/>
  <c r="V313" i="30"/>
  <c r="V308" i="30"/>
  <c r="V61" i="30"/>
  <c r="V63" i="30"/>
  <c r="V58" i="30"/>
  <c r="S322" i="30"/>
  <c r="S320" i="30"/>
  <c r="S321" i="30"/>
  <c r="G61" i="32"/>
  <c r="R271" i="30"/>
  <c r="R263" i="30"/>
  <c r="R266" i="30"/>
  <c r="AG68" i="31"/>
  <c r="V357" i="30"/>
  <c r="V350" i="30"/>
  <c r="T111" i="30"/>
  <c r="T109" i="30"/>
  <c r="T112" i="30"/>
  <c r="S192" i="30"/>
  <c r="S187" i="30"/>
  <c r="S60" i="30"/>
  <c r="S56" i="30"/>
  <c r="S63" i="30"/>
  <c r="S59" i="30"/>
  <c r="V269" i="30"/>
  <c r="V265" i="30"/>
  <c r="V272" i="30"/>
  <c r="V268" i="30"/>
  <c r="R323" i="30"/>
  <c r="R319" i="30"/>
  <c r="R320" i="30"/>
  <c r="R316" i="30"/>
  <c r="S252" i="30"/>
  <c r="S248" i="30"/>
  <c r="S251" i="30"/>
  <c r="S247" i="30"/>
  <c r="S243" i="30"/>
  <c r="U250" i="30"/>
  <c r="U246" i="30"/>
  <c r="U242" i="30"/>
  <c r="U249" i="30"/>
  <c r="U245" i="30"/>
  <c r="K54" i="31"/>
  <c r="V36" i="34"/>
  <c r="AE238" i="30" s="1"/>
  <c r="AF238" i="30" s="1"/>
  <c r="F35" i="34"/>
  <c r="V51" i="30"/>
  <c r="V47" i="30"/>
  <c r="V43" i="30"/>
  <c r="V50" i="30"/>
  <c r="V46" i="30"/>
  <c r="V42" i="30"/>
  <c r="T29" i="30"/>
  <c r="T25" i="30"/>
  <c r="T32" i="30"/>
  <c r="T28" i="30"/>
  <c r="E62" i="32"/>
  <c r="AA77" i="31" s="1"/>
  <c r="F12" i="34"/>
  <c r="AC56" i="30" s="1"/>
  <c r="AD56" i="30" s="1"/>
  <c r="I15" i="34"/>
  <c r="U15" i="34" s="1"/>
  <c r="AE110" i="30" s="1"/>
  <c r="AF110" i="30" s="1"/>
  <c r="AC239" i="30"/>
  <c r="AD239" i="30" s="1"/>
  <c r="W272" i="30"/>
  <c r="K48" i="32"/>
  <c r="AG67" i="31" s="1"/>
  <c r="W102" i="30"/>
  <c r="V102" i="30"/>
  <c r="V99" i="30"/>
  <c r="S105" i="30"/>
  <c r="S109" i="30"/>
  <c r="S113" i="30"/>
  <c r="S108" i="30"/>
  <c r="V54" i="30"/>
  <c r="V59" i="30"/>
  <c r="S57" i="30"/>
  <c r="S54" i="30"/>
  <c r="S62" i="30"/>
  <c r="S317" i="30"/>
  <c r="S323" i="30"/>
  <c r="R262" i="30"/>
  <c r="R267" i="30"/>
  <c r="V352" i="30"/>
  <c r="T108" i="30"/>
  <c r="T113" i="30"/>
  <c r="R318" i="30"/>
  <c r="R317" i="30"/>
  <c r="V208" i="30"/>
  <c r="S249" i="30"/>
  <c r="S246" i="30"/>
  <c r="U243" i="30"/>
  <c r="U251" i="30"/>
  <c r="U248" i="30"/>
  <c r="V29" i="30"/>
  <c r="T22" i="30"/>
  <c r="T30" i="30"/>
  <c r="T27" i="30"/>
  <c r="V262" i="30"/>
  <c r="V270" i="30"/>
  <c r="V267" i="30"/>
  <c r="V52" i="30"/>
  <c r="V49" i="30"/>
  <c r="U178" i="30"/>
  <c r="T320" i="30"/>
  <c r="R353" i="30"/>
  <c r="F24" i="34"/>
  <c r="J38" i="32"/>
  <c r="U152" i="30"/>
  <c r="U107" i="30"/>
  <c r="V111" i="30"/>
  <c r="V109" i="30"/>
  <c r="V112" i="30"/>
  <c r="S238" i="30"/>
  <c r="S240" i="30"/>
  <c r="S232" i="30"/>
  <c r="S235" i="30"/>
  <c r="U61" i="30"/>
  <c r="U58" i="30"/>
  <c r="T181" i="30"/>
  <c r="T180" i="30"/>
  <c r="U207" i="30"/>
  <c r="F36" i="34"/>
  <c r="V180" i="30"/>
  <c r="V181" i="30"/>
  <c r="U265" i="30"/>
  <c r="U270" i="30"/>
  <c r="J61" i="32"/>
  <c r="U267" i="30"/>
  <c r="V311" i="30"/>
  <c r="V307" i="30"/>
  <c r="V303" i="30"/>
  <c r="V310" i="30"/>
  <c r="V306" i="30"/>
  <c r="T34" i="34"/>
  <c r="AE226" i="30" s="1"/>
  <c r="AF226" i="30" s="1"/>
  <c r="AC226" i="30"/>
  <c r="AD226" i="30" s="1"/>
  <c r="U184" i="30"/>
  <c r="U180" i="30"/>
  <c r="U185" i="30"/>
  <c r="U181" i="30"/>
  <c r="T321" i="30"/>
  <c r="T317" i="30"/>
  <c r="T322" i="30"/>
  <c r="T318" i="30"/>
  <c r="T314" i="30"/>
  <c r="R355" i="30"/>
  <c r="R351" i="30"/>
  <c r="R356" i="30"/>
  <c r="R354" i="30"/>
  <c r="V213" i="30"/>
  <c r="V209" i="30"/>
  <c r="V214" i="30"/>
  <c r="V210" i="30"/>
  <c r="S194" i="30"/>
  <c r="S190" i="30"/>
  <c r="S186" i="30"/>
  <c r="S193" i="30"/>
  <c r="S189" i="30"/>
  <c r="V31" i="30"/>
  <c r="V27" i="30"/>
  <c r="V23" i="30"/>
  <c r="V30" i="30"/>
  <c r="V26" i="30"/>
  <c r="V22" i="30"/>
  <c r="W15" i="34"/>
  <c r="AE112" i="30" s="1"/>
  <c r="AF112" i="30" s="1"/>
  <c r="I14" i="34"/>
  <c r="AC100" i="30" s="1"/>
  <c r="AD100" i="30" s="1"/>
  <c r="I16" i="34"/>
  <c r="I8" i="34" s="1"/>
  <c r="I68" i="31"/>
  <c r="T68" i="31" s="1"/>
  <c r="AE673" i="30" s="1"/>
  <c r="AF673" i="30" s="1"/>
  <c r="W32" i="30"/>
  <c r="K62" i="32"/>
  <c r="W214" i="30"/>
  <c r="W354" i="30"/>
  <c r="AC68" i="31"/>
  <c r="W60" i="30"/>
  <c r="W312" i="30"/>
  <c r="V100" i="30"/>
  <c r="V104" i="30"/>
  <c r="V97" i="30"/>
  <c r="V56" i="30"/>
  <c r="V60" i="30"/>
  <c r="V53" i="30"/>
  <c r="V57" i="30"/>
  <c r="S319" i="30"/>
  <c r="S314" i="30"/>
  <c r="S318" i="30"/>
  <c r="R268" i="30"/>
  <c r="R272" i="30"/>
  <c r="R265" i="30"/>
  <c r="R269" i="30"/>
  <c r="V354" i="30"/>
  <c r="V356" i="30"/>
  <c r="V351" i="30"/>
  <c r="V355" i="30"/>
  <c r="T110" i="30"/>
  <c r="T114" i="30"/>
  <c r="T107" i="30"/>
  <c r="V212" i="30"/>
  <c r="V211" i="30"/>
  <c r="S191" i="30"/>
  <c r="S196" i="30"/>
  <c r="V28" i="30"/>
  <c r="V25" i="30"/>
  <c r="V304" i="30"/>
  <c r="V312" i="30"/>
  <c r="V309" i="30"/>
  <c r="U183" i="30"/>
  <c r="U182" i="30"/>
  <c r="T316" i="30"/>
  <c r="T323" i="30"/>
  <c r="R350" i="30"/>
  <c r="R357" i="30"/>
  <c r="V178" i="30"/>
  <c r="T732" i="30"/>
  <c r="T727" i="30"/>
  <c r="U271" i="30"/>
  <c r="J18" i="32"/>
  <c r="U49" i="30"/>
  <c r="U196" i="30"/>
  <c r="U191" i="30"/>
  <c r="AB54" i="31"/>
  <c r="U262" i="30"/>
  <c r="U272" i="30"/>
  <c r="U269" i="30"/>
  <c r="J48" i="32"/>
  <c r="U266" i="30"/>
  <c r="AC150" i="30"/>
  <c r="AD150" i="30" s="1"/>
  <c r="T35" i="34"/>
  <c r="AE150" i="30" s="1"/>
  <c r="AF150" i="30" s="1"/>
  <c r="H20" i="34"/>
  <c r="I54" i="31"/>
  <c r="AC236" i="30"/>
  <c r="AD236" i="30" s="1"/>
  <c r="T36" i="34"/>
  <c r="AE236" i="30" s="1"/>
  <c r="AF236" i="30" s="1"/>
  <c r="AC111" i="30"/>
  <c r="AD111" i="30" s="1"/>
  <c r="V52" i="34"/>
  <c r="AE310" i="30" s="1"/>
  <c r="AF310" i="30" s="1"/>
  <c r="V32" i="34"/>
  <c r="AE211" i="30" s="1"/>
  <c r="AF211" i="30" s="1"/>
  <c r="K19" i="32"/>
  <c r="AG56" i="31" s="1"/>
  <c r="E70" i="31"/>
  <c r="P70" i="31" s="1"/>
  <c r="T729" i="30"/>
  <c r="V225" i="30"/>
  <c r="L24" i="34"/>
  <c r="M24" i="34" s="1"/>
  <c r="AG54" i="31"/>
  <c r="V232" i="30"/>
  <c r="V240" i="30"/>
  <c r="V239" i="30"/>
  <c r="F7" i="32"/>
  <c r="U112" i="30"/>
  <c r="U108" i="30"/>
  <c r="U113" i="30"/>
  <c r="U109" i="30"/>
  <c r="U105" i="30"/>
  <c r="T63" i="30"/>
  <c r="T59" i="30"/>
  <c r="T62" i="30"/>
  <c r="T58" i="30"/>
  <c r="T54" i="30"/>
  <c r="J7" i="32"/>
  <c r="U52" i="30"/>
  <c r="U48" i="30"/>
  <c r="U51" i="30"/>
  <c r="U47" i="30"/>
  <c r="U43" i="30"/>
  <c r="U60" i="30"/>
  <c r="U56" i="30"/>
  <c r="U63" i="30"/>
  <c r="U59" i="30"/>
  <c r="T183" i="30"/>
  <c r="T182" i="30"/>
  <c r="T178" i="30"/>
  <c r="U194" i="30"/>
  <c r="U190" i="30"/>
  <c r="U186" i="30"/>
  <c r="U193" i="30"/>
  <c r="U189" i="30"/>
  <c r="U212" i="30"/>
  <c r="U208" i="30"/>
  <c r="U213" i="30"/>
  <c r="U209" i="30"/>
  <c r="V110" i="30"/>
  <c r="V114" i="30"/>
  <c r="V107" i="30"/>
  <c r="S237" i="30"/>
  <c r="S241" i="30"/>
  <c r="S234" i="30"/>
  <c r="U111" i="30"/>
  <c r="U110" i="30"/>
  <c r="T56" i="30"/>
  <c r="T53" i="30"/>
  <c r="T61" i="30"/>
  <c r="U45" i="30"/>
  <c r="U42" i="30"/>
  <c r="U50" i="30"/>
  <c r="U57" i="30"/>
  <c r="U54" i="30"/>
  <c r="U62" i="30"/>
  <c r="T184" i="30"/>
  <c r="T185" i="30"/>
  <c r="U187" i="30"/>
  <c r="U195" i="30"/>
  <c r="U192" i="30"/>
  <c r="U211" i="30"/>
  <c r="U210" i="30"/>
  <c r="V235" i="30"/>
  <c r="V241" i="30"/>
  <c r="V226" i="30"/>
  <c r="V227" i="30"/>
  <c r="W37" i="34"/>
  <c r="AE250" i="30" s="1"/>
  <c r="AF250" i="30" s="1"/>
  <c r="AC250" i="30"/>
  <c r="AD250" i="30" s="1"/>
  <c r="V195" i="30"/>
  <c r="V187" i="30"/>
  <c r="V190" i="30"/>
  <c r="V191" i="30"/>
  <c r="V194" i="30"/>
  <c r="V186" i="30"/>
  <c r="V192" i="30"/>
  <c r="V189" i="30"/>
  <c r="V193" i="30"/>
  <c r="S214" i="30"/>
  <c r="S210" i="30"/>
  <c r="S211" i="30"/>
  <c r="S207" i="30"/>
  <c r="S102" i="30"/>
  <c r="S98" i="30"/>
  <c r="S103" i="30"/>
  <c r="S99" i="30"/>
  <c r="S95" i="30"/>
  <c r="S104" i="30"/>
  <c r="S97" i="30"/>
  <c r="I18" i="32"/>
  <c r="I7" i="32"/>
  <c r="T51" i="30"/>
  <c r="T47" i="30"/>
  <c r="T43" i="30"/>
  <c r="T50" i="30"/>
  <c r="T46" i="30"/>
  <c r="T42" i="30"/>
  <c r="T45" i="30"/>
  <c r="T48" i="30"/>
  <c r="T103" i="30"/>
  <c r="T99" i="30"/>
  <c r="T95" i="30"/>
  <c r="T102" i="30"/>
  <c r="T98" i="30"/>
  <c r="T101" i="30"/>
  <c r="T104" i="30"/>
  <c r="R121" i="30"/>
  <c r="R117" i="30"/>
  <c r="R124" i="30"/>
  <c r="R120" i="30"/>
  <c r="R123" i="30"/>
  <c r="R115" i="30"/>
  <c r="R118" i="30"/>
  <c r="AC47" i="31"/>
  <c r="T229" i="30"/>
  <c r="T225" i="30"/>
  <c r="T228" i="30"/>
  <c r="V153" i="30"/>
  <c r="V149" i="30"/>
  <c r="V150" i="30"/>
  <c r="V145" i="30"/>
  <c r="V148" i="30"/>
  <c r="V151" i="30"/>
  <c r="V146" i="30"/>
  <c r="K38" i="32"/>
  <c r="U124" i="30"/>
  <c r="U120" i="30"/>
  <c r="U121" i="30"/>
  <c r="U117" i="30"/>
  <c r="AF47" i="31"/>
  <c r="U118" i="30"/>
  <c r="U119" i="30"/>
  <c r="S230" i="30"/>
  <c r="S226" i="30"/>
  <c r="S231" i="30"/>
  <c r="S227" i="30"/>
  <c r="S225" i="30"/>
  <c r="R239" i="30"/>
  <c r="R235" i="30"/>
  <c r="R240" i="30"/>
  <c r="R236" i="30"/>
  <c r="R232" i="30"/>
  <c r="R237" i="30"/>
  <c r="R238" i="30"/>
  <c r="AC54" i="31"/>
  <c r="T195" i="30"/>
  <c r="T191" i="30"/>
  <c r="T187" i="30"/>
  <c r="T194" i="30"/>
  <c r="T190" i="30"/>
  <c r="T186" i="30"/>
  <c r="T193" i="30"/>
  <c r="T196" i="30"/>
  <c r="I19" i="32"/>
  <c r="T153" i="30"/>
  <c r="T149" i="30"/>
  <c r="T154" i="30"/>
  <c r="T148" i="30"/>
  <c r="T155" i="30"/>
  <c r="T152" i="30"/>
  <c r="T150" i="30"/>
  <c r="U228" i="30"/>
  <c r="U229" i="30"/>
  <c r="U225" i="30"/>
  <c r="U226" i="30"/>
  <c r="U227" i="30"/>
  <c r="AE54" i="31"/>
  <c r="T241" i="30"/>
  <c r="T237" i="30"/>
  <c r="T238" i="30"/>
  <c r="T234" i="30"/>
  <c r="T235" i="30"/>
  <c r="T236" i="30"/>
  <c r="AC249" i="30"/>
  <c r="AD249" i="30" s="1"/>
  <c r="V37" i="34"/>
  <c r="AE249" i="30" s="1"/>
  <c r="AF249" i="30" s="1"/>
  <c r="T16" i="34"/>
  <c r="AE47" i="30" s="1"/>
  <c r="AF47" i="30" s="1"/>
  <c r="AC47" i="30"/>
  <c r="AD47" i="30" s="1"/>
  <c r="G58" i="34"/>
  <c r="AC351" i="30" s="1"/>
  <c r="AD351" i="30" s="1"/>
  <c r="L37" i="34"/>
  <c r="X37" i="34" s="1"/>
  <c r="AE251" i="30" s="1"/>
  <c r="AF251" i="30" s="1"/>
  <c r="G34" i="34"/>
  <c r="S34" i="34" s="1"/>
  <c r="AE225" i="30" s="1"/>
  <c r="AF225" i="30" s="1"/>
  <c r="G24" i="34"/>
  <c r="S24" i="34" s="1"/>
  <c r="AE190" i="30" s="1"/>
  <c r="AF190" i="30" s="1"/>
  <c r="W154" i="30"/>
  <c r="E67" i="31"/>
  <c r="P67" i="31" s="1"/>
  <c r="AC320" i="30"/>
  <c r="AD320" i="30" s="1"/>
  <c r="AC321" i="30"/>
  <c r="AD321" i="30" s="1"/>
  <c r="S213" i="30"/>
  <c r="S212" i="30"/>
  <c r="T226" i="30"/>
  <c r="T227" i="30"/>
  <c r="S101" i="30"/>
  <c r="T49" i="30"/>
  <c r="T97" i="30"/>
  <c r="R122" i="30"/>
  <c r="V154" i="30"/>
  <c r="U123" i="30"/>
  <c r="S229" i="30"/>
  <c r="T192" i="30"/>
  <c r="T146" i="30"/>
  <c r="T151" i="30"/>
  <c r="U231" i="30"/>
  <c r="T240" i="30"/>
  <c r="V196" i="30"/>
  <c r="V184" i="30"/>
  <c r="V185" i="30"/>
  <c r="R153" i="30"/>
  <c r="R154" i="30"/>
  <c r="R149" i="30"/>
  <c r="R145" i="30"/>
  <c r="R148" i="30"/>
  <c r="G38" i="32"/>
  <c r="R155" i="30"/>
  <c r="R151" i="30"/>
  <c r="R150" i="30"/>
  <c r="R152" i="30"/>
  <c r="R146" i="30"/>
  <c r="G19" i="32"/>
  <c r="V183" i="30"/>
  <c r="V182" i="30"/>
  <c r="V249" i="30"/>
  <c r="V245" i="30"/>
  <c r="V252" i="30"/>
  <c r="V248" i="30"/>
  <c r="V251" i="30"/>
  <c r="V247" i="30"/>
  <c r="V243" i="30"/>
  <c r="V250" i="30"/>
  <c r="V246" i="30"/>
  <c r="V242" i="30"/>
  <c r="V238" i="30"/>
  <c r="V237" i="30"/>
  <c r="V35" i="34"/>
  <c r="AE152" i="30" s="1"/>
  <c r="AF152" i="30" s="1"/>
  <c r="V121" i="30"/>
  <c r="V117" i="30"/>
  <c r="V124" i="30"/>
  <c r="V120" i="30"/>
  <c r="V123" i="30"/>
  <c r="V119" i="30"/>
  <c r="V115" i="30"/>
  <c r="V122" i="30"/>
  <c r="V118" i="30"/>
  <c r="E53" i="31"/>
  <c r="P53" i="31" s="1"/>
  <c r="E56" i="31"/>
  <c r="AD67" i="31"/>
  <c r="AD70" i="31"/>
  <c r="AD69" i="31" s="1"/>
  <c r="S644" i="30"/>
  <c r="AE70" i="31"/>
  <c r="AE69" i="31" s="1"/>
  <c r="AE67" i="31"/>
  <c r="G7" i="32"/>
  <c r="R49" i="30"/>
  <c r="R45" i="30"/>
  <c r="R52" i="30"/>
  <c r="R48" i="30"/>
  <c r="G18" i="32"/>
  <c r="R51" i="30"/>
  <c r="R47" i="30"/>
  <c r="R43" i="30"/>
  <c r="R50" i="30"/>
  <c r="R46" i="30"/>
  <c r="R42" i="30"/>
  <c r="D74" i="34"/>
  <c r="D73" i="34"/>
  <c r="AC32" i="34"/>
  <c r="AE32" i="34" s="1"/>
  <c r="G35" i="34"/>
  <c r="S35" i="34" s="1"/>
  <c r="AE149" i="30" s="1"/>
  <c r="AF149" i="30" s="1"/>
  <c r="G65" i="34"/>
  <c r="S65" i="34" s="1"/>
  <c r="AE26" i="30" s="1"/>
  <c r="AF26" i="30" s="1"/>
  <c r="S75" i="41"/>
  <c r="U104" i="30"/>
  <c r="U100" i="30"/>
  <c r="U101" i="30"/>
  <c r="U97" i="30"/>
  <c r="U102" i="30"/>
  <c r="U98" i="30"/>
  <c r="U103" i="30"/>
  <c r="U99" i="30"/>
  <c r="U95" i="30"/>
  <c r="G37" i="34"/>
  <c r="AC246" i="30" s="1"/>
  <c r="AD246" i="30" s="1"/>
  <c r="G36" i="34"/>
  <c r="AC235" i="30" s="1"/>
  <c r="AD235" i="30" s="1"/>
  <c r="G52" i="34"/>
  <c r="AC307" i="30" s="1"/>
  <c r="AD307" i="30" s="1"/>
  <c r="AC212" i="30"/>
  <c r="AD212" i="30" s="1"/>
  <c r="AC310" i="30"/>
  <c r="AD310" i="30" s="1"/>
  <c r="AC211" i="30"/>
  <c r="AD211" i="30" s="1"/>
  <c r="J20" i="34"/>
  <c r="L53" i="31" s="1"/>
  <c r="V24" i="34"/>
  <c r="AE193" i="30" s="1"/>
  <c r="AF193" i="30" s="1"/>
  <c r="AC229" i="30"/>
  <c r="AD229" i="30" s="1"/>
  <c r="G57" i="34"/>
  <c r="AC266" i="30" s="1"/>
  <c r="AD266" i="30" s="1"/>
  <c r="I65" i="34"/>
  <c r="I62" i="34" s="1"/>
  <c r="T260" i="30"/>
  <c r="T258" i="30"/>
  <c r="W212" i="30"/>
  <c r="S184" i="30"/>
  <c r="S178" i="30"/>
  <c r="S183" i="30"/>
  <c r="S179" i="30"/>
  <c r="S139" i="30"/>
  <c r="W270" i="30"/>
  <c r="W100" i="30"/>
  <c r="S258" i="30"/>
  <c r="S261" i="30"/>
  <c r="S257" i="30"/>
  <c r="W352" i="30"/>
  <c r="W357" i="30"/>
  <c r="W114" i="30"/>
  <c r="W112" i="30"/>
  <c r="W110" i="30"/>
  <c r="W108" i="30"/>
  <c r="W113" i="30"/>
  <c r="W111" i="30"/>
  <c r="W109" i="30"/>
  <c r="W107" i="30"/>
  <c r="W105" i="30"/>
  <c r="W52" i="30"/>
  <c r="W48" i="30"/>
  <c r="W51" i="30"/>
  <c r="W47" i="30"/>
  <c r="W43" i="30"/>
  <c r="T678" i="30"/>
  <c r="T674" i="30"/>
  <c r="T675" i="30"/>
  <c r="W322" i="30"/>
  <c r="W323" i="30"/>
  <c r="W320" i="30"/>
  <c r="W318" i="30"/>
  <c r="W316" i="30"/>
  <c r="W314" i="30"/>
  <c r="W321" i="30"/>
  <c r="W319" i="30"/>
  <c r="W317" i="30"/>
  <c r="W62" i="30"/>
  <c r="W54" i="30"/>
  <c r="W57" i="30"/>
  <c r="S381" i="30"/>
  <c r="J62" i="34"/>
  <c r="M77" i="34"/>
  <c r="AC472" i="30"/>
  <c r="AD472" i="30" s="1"/>
  <c r="X77" i="34"/>
  <c r="AE472" i="30" s="1"/>
  <c r="AF472" i="30" s="1"/>
  <c r="M81" i="34"/>
  <c r="AC510" i="30"/>
  <c r="AD510" i="30" s="1"/>
  <c r="X81" i="34"/>
  <c r="AE510" i="30" s="1"/>
  <c r="AF510" i="30" s="1"/>
  <c r="X82" i="34"/>
  <c r="M86" i="34"/>
  <c r="AC548" i="30"/>
  <c r="AD548" i="30" s="1"/>
  <c r="X86" i="34"/>
  <c r="AE548" i="30" s="1"/>
  <c r="AF548" i="30" s="1"/>
  <c r="U85" i="31"/>
  <c r="U88" i="31"/>
  <c r="M22" i="34"/>
  <c r="AC176" i="30"/>
  <c r="AD176" i="30" s="1"/>
  <c r="X22" i="34"/>
  <c r="AE176" i="30" s="1"/>
  <c r="AF176" i="30" s="1"/>
  <c r="O64" i="32"/>
  <c r="AJ61" i="31"/>
  <c r="O46" i="32"/>
  <c r="O80" i="32"/>
  <c r="O8" i="32"/>
  <c r="AJ86" i="31"/>
  <c r="O88" i="32"/>
  <c r="AJ90" i="31"/>
  <c r="AK91" i="31"/>
  <c r="O10" i="32"/>
  <c r="AC62" i="31"/>
  <c r="AH63" i="31"/>
  <c r="M39" i="32"/>
  <c r="AH60" i="31"/>
  <c r="AF62" i="31"/>
  <c r="O17" i="32"/>
  <c r="M64" i="34"/>
  <c r="AC347" i="30"/>
  <c r="AD347" i="30" s="1"/>
  <c r="X64" i="34"/>
  <c r="AE347" i="30" s="1"/>
  <c r="AF347" i="30" s="1"/>
  <c r="O55" i="32"/>
  <c r="O40" i="32"/>
  <c r="L79" i="34"/>
  <c r="M88" i="31" s="1"/>
  <c r="L85" i="31"/>
  <c r="L88" i="31"/>
  <c r="W79" i="34"/>
  <c r="AB51" i="31"/>
  <c r="AF56" i="31"/>
  <c r="AD72" i="31"/>
  <c r="M54" i="32"/>
  <c r="M11" i="32"/>
  <c r="AA67" i="31"/>
  <c r="AA70" i="31"/>
  <c r="M58" i="32"/>
  <c r="M14" i="32"/>
  <c r="M57" i="32"/>
  <c r="AG49" i="31"/>
  <c r="AG46" i="31"/>
  <c r="AB70" i="31"/>
  <c r="AB67" i="31"/>
  <c r="AD51" i="31"/>
  <c r="M15" i="32"/>
  <c r="AB72" i="31"/>
  <c r="AB73" i="31"/>
  <c r="K34" i="48"/>
  <c r="AB87" i="31"/>
  <c r="AB64" i="31"/>
  <c r="AE670" i="30"/>
  <c r="AF670" i="30" s="1"/>
  <c r="P68" i="31"/>
  <c r="AB89" i="31"/>
  <c r="AA62" i="31"/>
  <c r="AD89" i="31"/>
  <c r="AD64" i="31"/>
  <c r="AD48" i="31"/>
  <c r="AE62" i="31"/>
  <c r="O49" i="32"/>
  <c r="AA56" i="31"/>
  <c r="AE87" i="31"/>
  <c r="O43" i="32"/>
  <c r="AE59" i="31"/>
  <c r="AE58" i="31"/>
  <c r="AD58" i="31"/>
  <c r="AD59" i="31"/>
  <c r="AD62" i="31"/>
  <c r="O76" i="32"/>
  <c r="O81" i="32"/>
  <c r="AD87" i="31"/>
  <c r="M87" i="34"/>
  <c r="AC492" i="30"/>
  <c r="AD492" i="30" s="1"/>
  <c r="X87" i="34"/>
  <c r="AE492" i="30" s="1"/>
  <c r="AF492" i="30" s="1"/>
  <c r="AD56" i="31"/>
  <c r="AD53" i="31"/>
  <c r="M10" i="34"/>
  <c r="AC84" i="30"/>
  <c r="AD84" i="30" s="1"/>
  <c r="X10" i="34"/>
  <c r="AE84" i="30" s="1"/>
  <c r="AF84" i="30" s="1"/>
  <c r="M50" i="34"/>
  <c r="AC293" i="30"/>
  <c r="AD293" i="30" s="1"/>
  <c r="X50" i="34"/>
  <c r="AE293" i="30" s="1"/>
  <c r="AF293" i="30" s="1"/>
  <c r="M21" i="34"/>
  <c r="AC165" i="30"/>
  <c r="AD165" i="30" s="1"/>
  <c r="X21" i="34"/>
  <c r="AE165" i="30" s="1"/>
  <c r="AF165" i="30" s="1"/>
  <c r="P77" i="31"/>
  <c r="E76" i="31"/>
  <c r="P76" i="31" s="1"/>
  <c r="O44" i="32"/>
  <c r="R32" i="34"/>
  <c r="AE207" i="30" s="1"/>
  <c r="AF207" i="30" s="1"/>
  <c r="AC207" i="30"/>
  <c r="AD207" i="30" s="1"/>
  <c r="AC74" i="31"/>
  <c r="AC77" i="31"/>
  <c r="E32" i="34"/>
  <c r="E37" i="34"/>
  <c r="E24" i="34"/>
  <c r="E35" i="34"/>
  <c r="E36" i="34"/>
  <c r="AC245" i="30"/>
  <c r="AD245" i="30" s="1"/>
  <c r="R37" i="34"/>
  <c r="AE245" i="30" s="1"/>
  <c r="AF245" i="30" s="1"/>
  <c r="I77" i="31"/>
  <c r="T62" i="34"/>
  <c r="I74" i="31"/>
  <c r="E62" i="34"/>
  <c r="AC24" i="30"/>
  <c r="AD24" i="30" s="1"/>
  <c r="Q65" i="34"/>
  <c r="AE24" i="30" s="1"/>
  <c r="AF24" i="30" s="1"/>
  <c r="V57" i="34"/>
  <c r="AE269" i="30" s="1"/>
  <c r="AF269" i="30" s="1"/>
  <c r="J48" i="34"/>
  <c r="AC269" i="30"/>
  <c r="AD269" i="30" s="1"/>
  <c r="AC353" i="30"/>
  <c r="AD353" i="30" s="1"/>
  <c r="U58" i="34"/>
  <c r="AE353" i="30" s="1"/>
  <c r="AF353" i="30" s="1"/>
  <c r="J68" i="31"/>
  <c r="AC354" i="30"/>
  <c r="AD354" i="30" s="1"/>
  <c r="V58" i="34"/>
  <c r="AE354" i="30" s="1"/>
  <c r="AF354" i="30" s="1"/>
  <c r="K68" i="31"/>
  <c r="R52" i="34"/>
  <c r="AE306" i="30" s="1"/>
  <c r="AF306" i="30" s="1"/>
  <c r="AC306" i="30"/>
  <c r="AD306" i="30" s="1"/>
  <c r="E54" i="34"/>
  <c r="E52" i="34"/>
  <c r="E57" i="34"/>
  <c r="I67" i="31"/>
  <c r="T48" i="34"/>
  <c r="I70" i="31"/>
  <c r="U52" i="34"/>
  <c r="AE309" i="30" s="1"/>
  <c r="AF309" i="30" s="1"/>
  <c r="AC309" i="30"/>
  <c r="AD309" i="30" s="1"/>
  <c r="AC268" i="30"/>
  <c r="AD268" i="30" s="1"/>
  <c r="U57" i="34"/>
  <c r="AE268" i="30" s="1"/>
  <c r="AF268" i="30" s="1"/>
  <c r="I48" i="34"/>
  <c r="F48" i="34"/>
  <c r="AC265" i="30"/>
  <c r="AD265" i="30" s="1"/>
  <c r="R57" i="34"/>
  <c r="AE265" i="30" s="1"/>
  <c r="AF265" i="30" s="1"/>
  <c r="AC316" i="30"/>
  <c r="AD316" i="30" s="1"/>
  <c r="R54" i="34"/>
  <c r="AE316" i="30" s="1"/>
  <c r="AF316" i="30" s="1"/>
  <c r="R58" i="34"/>
  <c r="AE350" i="30" s="1"/>
  <c r="AF350" i="30" s="1"/>
  <c r="G68" i="31"/>
  <c r="AC350" i="30"/>
  <c r="AD350" i="30" s="1"/>
  <c r="AC427" i="30"/>
  <c r="AD427" i="30" s="1"/>
  <c r="T70" i="34"/>
  <c r="AE427" i="30" s="1"/>
  <c r="AF427" i="30" s="1"/>
  <c r="I74" i="34"/>
  <c r="I73" i="34"/>
  <c r="I70" i="34"/>
  <c r="I75" i="34"/>
  <c r="U12" i="34"/>
  <c r="AE59" i="30" s="1"/>
  <c r="AF59" i="30" s="1"/>
  <c r="AC59" i="30"/>
  <c r="AD59" i="30" s="1"/>
  <c r="AC49" i="30"/>
  <c r="AD49" i="30" s="1"/>
  <c r="V16" i="34"/>
  <c r="AE49" i="30" s="1"/>
  <c r="AF49" i="30" s="1"/>
  <c r="AC311" i="30"/>
  <c r="AD311" i="30" s="1"/>
  <c r="W52" i="34"/>
  <c r="AE311" i="30" s="1"/>
  <c r="AF311" i="30" s="1"/>
  <c r="L52" i="34"/>
  <c r="W53" i="34"/>
  <c r="T75" i="34"/>
  <c r="AE446" i="30" s="1"/>
  <c r="AF446" i="30" s="1"/>
  <c r="I79" i="31"/>
  <c r="AC446" i="30"/>
  <c r="AD446" i="30" s="1"/>
  <c r="AC437" i="30"/>
  <c r="AD437" i="30" s="1"/>
  <c r="T73" i="34"/>
  <c r="AE437" i="30" s="1"/>
  <c r="AF437" i="30" s="1"/>
  <c r="H67" i="34"/>
  <c r="AC394" i="30"/>
  <c r="AD394" i="30" s="1"/>
  <c r="T74" i="34"/>
  <c r="AE394" i="30" s="1"/>
  <c r="AF394" i="30" s="1"/>
  <c r="U14" i="34"/>
  <c r="AE100" i="30" s="1"/>
  <c r="AF100" i="30" s="1"/>
  <c r="AC646" i="30"/>
  <c r="AD646" i="30" s="1"/>
  <c r="T47" i="31"/>
  <c r="AE646" i="30" s="1"/>
  <c r="AF646" i="30" s="1"/>
  <c r="I49" i="31"/>
  <c r="I46" i="31"/>
  <c r="T8" i="34"/>
  <c r="AF74" i="31"/>
  <c r="AF77" i="31"/>
  <c r="AC635" i="30"/>
  <c r="AD635" i="30" s="1"/>
  <c r="R75" i="31"/>
  <c r="AE635" i="30" s="1"/>
  <c r="AF635" i="30" s="1"/>
  <c r="AI87" i="31"/>
  <c r="M83" i="34"/>
  <c r="X83" i="34"/>
  <c r="AE521" i="30" s="1"/>
  <c r="AF521" i="30" s="1"/>
  <c r="AC521" i="30"/>
  <c r="AD521" i="30" s="1"/>
  <c r="E16" i="34"/>
  <c r="E12" i="34"/>
  <c r="AC179" i="30"/>
  <c r="AD179" i="30" s="1"/>
  <c r="S23" i="34"/>
  <c r="AE179" i="30" s="1"/>
  <c r="AF179" i="30" s="1"/>
  <c r="M41" i="34"/>
  <c r="X42" i="34"/>
  <c r="X41" i="34"/>
  <c r="AE595" i="30" s="1"/>
  <c r="AF595" i="30" s="1"/>
  <c r="AC595" i="30"/>
  <c r="AD595" i="30" s="1"/>
  <c r="M45" i="34"/>
  <c r="X45" i="34"/>
  <c r="AE577" i="30" s="1"/>
  <c r="AF577" i="30" s="1"/>
  <c r="AC577" i="30"/>
  <c r="AD577" i="30" s="1"/>
  <c r="M63" i="31"/>
  <c r="AC87" i="31"/>
  <c r="H66" i="34"/>
  <c r="S66" i="34"/>
  <c r="AE35" i="30" s="1"/>
  <c r="AF35" i="30" s="1"/>
  <c r="AC35" i="30"/>
  <c r="AD35" i="30" s="1"/>
  <c r="H75" i="31"/>
  <c r="Z31" i="34"/>
  <c r="Y31" i="34"/>
  <c r="AE205" i="30" s="1"/>
  <c r="AF205" i="30" s="1"/>
  <c r="AC205" i="30"/>
  <c r="AD205" i="30" s="1"/>
  <c r="F67" i="34"/>
  <c r="AC392" i="30"/>
  <c r="AD392" i="30" s="1"/>
  <c r="R74" i="34"/>
  <c r="AE392" i="30" s="1"/>
  <c r="AF392" i="30" s="1"/>
  <c r="N44" i="34"/>
  <c r="Z44" i="34" s="1"/>
  <c r="Y44" i="34"/>
  <c r="AE613" i="30" s="1"/>
  <c r="AF613" i="30" s="1"/>
  <c r="AC613" i="30"/>
  <c r="AD613" i="30" s="1"/>
  <c r="N88" i="34"/>
  <c r="N86" i="31"/>
  <c r="Y88" i="34"/>
  <c r="AE558" i="30" s="1"/>
  <c r="AF558" i="30" s="1"/>
  <c r="AE75" i="22" s="1"/>
  <c r="AC558" i="30"/>
  <c r="AD558" i="30" s="1"/>
  <c r="I66" i="32"/>
  <c r="AD75" i="31"/>
  <c r="N80" i="34"/>
  <c r="Z80" i="34" s="1"/>
  <c r="Y80" i="34"/>
  <c r="AE500" i="30" s="1"/>
  <c r="AF500" i="30" s="1"/>
  <c r="AE71" i="22" s="1"/>
  <c r="AC500" i="30"/>
  <c r="AD500" i="30" s="1"/>
  <c r="M46" i="34"/>
  <c r="M61" i="31"/>
  <c r="X46" i="34"/>
  <c r="AE623" i="30" s="1"/>
  <c r="AF623" i="30" s="1"/>
  <c r="AC623" i="30"/>
  <c r="AD623" i="30" s="1"/>
  <c r="X86" i="31"/>
  <c r="AE695" i="30" s="1"/>
  <c r="AF695" i="30" s="1"/>
  <c r="AC695" i="30"/>
  <c r="AD695" i="30" s="1"/>
  <c r="M59" i="34"/>
  <c r="X59" i="34"/>
  <c r="AE367" i="30" s="1"/>
  <c r="AF367" i="30" s="1"/>
  <c r="AC367" i="30"/>
  <c r="AD367" i="30" s="1"/>
  <c r="V62" i="31"/>
  <c r="W61" i="31"/>
  <c r="AE685" i="30" s="1"/>
  <c r="AF685" i="30" s="1"/>
  <c r="AC685" i="30"/>
  <c r="AD685" i="30" s="1"/>
  <c r="M85" i="34"/>
  <c r="X85" i="34"/>
  <c r="AE538" i="30" s="1"/>
  <c r="AF538" i="30" s="1"/>
  <c r="AC538" i="30"/>
  <c r="AD538" i="30" s="1"/>
  <c r="L62" i="31"/>
  <c r="W63" i="31"/>
  <c r="G73" i="34"/>
  <c r="G75" i="34"/>
  <c r="G70" i="34"/>
  <c r="G74" i="34"/>
  <c r="G15" i="34"/>
  <c r="G14" i="34"/>
  <c r="AA48" i="31"/>
  <c r="AJ88" i="31"/>
  <c r="AJ85" i="31"/>
  <c r="O79" i="32"/>
  <c r="E74" i="34"/>
  <c r="E70" i="34"/>
  <c r="E73" i="34"/>
  <c r="F8" i="34"/>
  <c r="AC317" i="30"/>
  <c r="AD317" i="30" s="1"/>
  <c r="S54" i="34"/>
  <c r="AE317" i="30" s="1"/>
  <c r="AF317" i="30" s="1"/>
  <c r="M32" i="34"/>
  <c r="X32" i="34"/>
  <c r="AE213" i="30" s="1"/>
  <c r="AF213" i="30" s="1"/>
  <c r="AC213" i="30"/>
  <c r="AD213" i="30" s="1"/>
  <c r="AB62" i="31"/>
  <c r="S62" i="31"/>
  <c r="Q62" i="31"/>
  <c r="AD74" i="31"/>
  <c r="AD77" i="31"/>
  <c r="R62" i="31"/>
  <c r="AB55" i="31"/>
  <c r="T62" i="31"/>
  <c r="AB74" i="31"/>
  <c r="AB77" i="31"/>
  <c r="R17" i="34" l="1"/>
  <c r="AE117" i="30" s="1"/>
  <c r="AF117" i="30" s="1"/>
  <c r="R14" i="34"/>
  <c r="AE97" i="30" s="1"/>
  <c r="AF97" i="30" s="1"/>
  <c r="AE74" i="31"/>
  <c r="F813" i="30"/>
  <c r="Q813" i="30" s="1"/>
  <c r="AC45" i="30"/>
  <c r="AD45" i="30" s="1"/>
  <c r="AC656" i="30"/>
  <c r="AD656" i="30" s="1"/>
  <c r="AC673" i="30"/>
  <c r="AD673" i="30" s="1"/>
  <c r="AC117" i="30"/>
  <c r="AD117" i="30" s="1"/>
  <c r="H68" i="31"/>
  <c r="AC435" i="30"/>
  <c r="AD435" i="30" s="1"/>
  <c r="J47" i="31"/>
  <c r="U47" i="31" s="1"/>
  <c r="AE647" i="30" s="1"/>
  <c r="AF647" i="30" s="1"/>
  <c r="I30" i="36"/>
  <c r="U17" i="34"/>
  <c r="AE120" i="30" s="1"/>
  <c r="AF120" i="30" s="1"/>
  <c r="F30" i="36"/>
  <c r="G29" i="36"/>
  <c r="H30" i="36"/>
  <c r="E30" i="36"/>
  <c r="D30" i="36"/>
  <c r="K30" i="36"/>
  <c r="L29" i="36"/>
  <c r="J30" i="36"/>
  <c r="AB16" i="66"/>
  <c r="K699" i="30"/>
  <c r="K698" i="30"/>
  <c r="V698" i="30" s="1"/>
  <c r="K701" i="30"/>
  <c r="V701" i="30" s="1"/>
  <c r="K700" i="30"/>
  <c r="K697" i="30"/>
  <c r="K704" i="30"/>
  <c r="K703" i="30"/>
  <c r="K705" i="30"/>
  <c r="K702" i="30"/>
  <c r="V702" i="30" s="1"/>
  <c r="O609" i="30"/>
  <c r="Z609" i="30" s="1"/>
  <c r="O611" i="30"/>
  <c r="Z611" i="30" s="1"/>
  <c r="O613" i="30"/>
  <c r="Z613" i="30" s="1"/>
  <c r="O612" i="30"/>
  <c r="Z612" i="30" s="1"/>
  <c r="O610" i="30"/>
  <c r="Z610" i="30" s="1"/>
  <c r="O608" i="30"/>
  <c r="Z608" i="30" s="1"/>
  <c r="I822" i="30"/>
  <c r="I820" i="30"/>
  <c r="I819" i="30"/>
  <c r="I818" i="30"/>
  <c r="I816" i="30"/>
  <c r="I815" i="30"/>
  <c r="I814" i="30"/>
  <c r="I817" i="30"/>
  <c r="T817" i="30" s="1"/>
  <c r="I821" i="30"/>
  <c r="O276" i="30"/>
  <c r="Z276" i="30" s="1"/>
  <c r="O275" i="30"/>
  <c r="Z275" i="30" s="1"/>
  <c r="O279" i="30"/>
  <c r="O274" i="30"/>
  <c r="O277" i="30"/>
  <c r="O280" i="30"/>
  <c r="Z280" i="30" s="1"/>
  <c r="O283" i="30"/>
  <c r="O282" i="30"/>
  <c r="O278" i="30"/>
  <c r="O273" i="30"/>
  <c r="Z273" i="30" s="1"/>
  <c r="O281" i="30"/>
  <c r="Z281" i="30" s="1"/>
  <c r="H794" i="30"/>
  <c r="S794" i="30" s="1"/>
  <c r="H795" i="30"/>
  <c r="S795" i="30" s="1"/>
  <c r="H789" i="30"/>
  <c r="S789" i="30" s="1"/>
  <c r="H792" i="30"/>
  <c r="S792" i="30" s="1"/>
  <c r="H791" i="30"/>
  <c r="H790" i="30"/>
  <c r="H788" i="30"/>
  <c r="H793" i="30"/>
  <c r="H787" i="30"/>
  <c r="O621" i="30"/>
  <c r="Z621" i="30" s="1"/>
  <c r="O617" i="30"/>
  <c r="Z617" i="30" s="1"/>
  <c r="O615" i="30"/>
  <c r="O622" i="30"/>
  <c r="Z622" i="30" s="1"/>
  <c r="O618" i="30"/>
  <c r="Z618" i="30" s="1"/>
  <c r="O616" i="30"/>
  <c r="Z616" i="30" s="1"/>
  <c r="O623" i="30"/>
  <c r="Z623" i="30" s="1"/>
  <c r="O620" i="30"/>
  <c r="O624" i="30"/>
  <c r="O619" i="30"/>
  <c r="O614" i="30"/>
  <c r="K672" i="30"/>
  <c r="K674" i="30"/>
  <c r="V674" i="30" s="1"/>
  <c r="K670" i="30"/>
  <c r="V670" i="30" s="1"/>
  <c r="K675" i="30"/>
  <c r="V675" i="30" s="1"/>
  <c r="K671" i="30"/>
  <c r="V671" i="30" s="1"/>
  <c r="K677" i="30"/>
  <c r="V677" i="30" s="1"/>
  <c r="K673" i="30"/>
  <c r="V673" i="30" s="1"/>
  <c r="K676" i="30"/>
  <c r="K678" i="30"/>
  <c r="G380" i="30"/>
  <c r="G386" i="30"/>
  <c r="R386" i="30" s="1"/>
  <c r="G388" i="30"/>
  <c r="G382" i="30"/>
  <c r="G385" i="30"/>
  <c r="G381" i="30"/>
  <c r="R381" i="30" s="1"/>
  <c r="G384" i="30"/>
  <c r="R384" i="30" s="1"/>
  <c r="G383" i="30"/>
  <c r="R383" i="30" s="1"/>
  <c r="G387" i="30"/>
  <c r="R387" i="30" s="1"/>
  <c r="K382" i="30"/>
  <c r="V382" i="30" s="1"/>
  <c r="K388" i="30"/>
  <c r="K384" i="30"/>
  <c r="K380" i="30"/>
  <c r="K383" i="30"/>
  <c r="K386" i="30"/>
  <c r="V386" i="30" s="1"/>
  <c r="K387" i="30"/>
  <c r="V387" i="30" s="1"/>
  <c r="K385" i="30"/>
  <c r="V385" i="30" s="1"/>
  <c r="K381" i="30"/>
  <c r="V381" i="30" s="1"/>
  <c r="I786" i="30"/>
  <c r="T786" i="30" s="1"/>
  <c r="I784" i="30"/>
  <c r="T784" i="30" s="1"/>
  <c r="I783" i="30"/>
  <c r="T783" i="30" s="1"/>
  <c r="I782" i="30"/>
  <c r="I785" i="30"/>
  <c r="T785" i="30" s="1"/>
  <c r="I778" i="30"/>
  <c r="I780" i="30"/>
  <c r="I779" i="30"/>
  <c r="T779" i="30" s="1"/>
  <c r="I781" i="30"/>
  <c r="M627" i="30"/>
  <c r="M630" i="30"/>
  <c r="X630" i="30" s="1"/>
  <c r="M626" i="30"/>
  <c r="X626" i="30" s="1"/>
  <c r="M633" i="30"/>
  <c r="M628" i="30"/>
  <c r="X628" i="30" s="1"/>
  <c r="M631" i="30"/>
  <c r="X631" i="30" s="1"/>
  <c r="M629" i="30"/>
  <c r="X629" i="30" s="1"/>
  <c r="M625" i="30"/>
  <c r="M632" i="30"/>
  <c r="H832" i="30"/>
  <c r="H835" i="30"/>
  <c r="S835" i="30" s="1"/>
  <c r="H837" i="30"/>
  <c r="H833" i="30"/>
  <c r="H838" i="30"/>
  <c r="S838" i="30" s="1"/>
  <c r="H834" i="30"/>
  <c r="S834" i="30" s="1"/>
  <c r="H840" i="30"/>
  <c r="S840" i="30" s="1"/>
  <c r="H836" i="30"/>
  <c r="S836" i="30" s="1"/>
  <c r="H839" i="30"/>
  <c r="S839" i="30" s="1"/>
  <c r="H813" i="30"/>
  <c r="S813" i="30" s="1"/>
  <c r="H812" i="30"/>
  <c r="S812" i="30" s="1"/>
  <c r="H811" i="30"/>
  <c r="S811" i="30" s="1"/>
  <c r="H809" i="30"/>
  <c r="S809" i="30" s="1"/>
  <c r="H808" i="30"/>
  <c r="S808" i="30" s="1"/>
  <c r="H807" i="30"/>
  <c r="S807" i="30" s="1"/>
  <c r="H806" i="30"/>
  <c r="S806" i="30" s="1"/>
  <c r="H805" i="30"/>
  <c r="S805" i="30" s="1"/>
  <c r="H810" i="30"/>
  <c r="S810" i="30" s="1"/>
  <c r="O217" i="30"/>
  <c r="Z217" i="30" s="1"/>
  <c r="O218" i="30"/>
  <c r="Z218" i="30" s="1"/>
  <c r="O223" i="30"/>
  <c r="Z223" i="30" s="1"/>
  <c r="O220" i="30"/>
  <c r="Z220" i="30" s="1"/>
  <c r="O219" i="30"/>
  <c r="Z219" i="30" s="1"/>
  <c r="O221" i="30"/>
  <c r="Z221" i="30" s="1"/>
  <c r="O216" i="30"/>
  <c r="Z216" i="30" s="1"/>
  <c r="O215" i="30"/>
  <c r="Z215" i="30" s="1"/>
  <c r="O222" i="30"/>
  <c r="Z222" i="30" s="1"/>
  <c r="N55" i="34"/>
  <c r="AC331" i="30"/>
  <c r="AD331" i="30" s="1"/>
  <c r="I41" i="30"/>
  <c r="T41" i="30" s="1"/>
  <c r="I39" i="30"/>
  <c r="T39" i="30" s="1"/>
  <c r="I37" i="30"/>
  <c r="T37" i="30" s="1"/>
  <c r="I34" i="30"/>
  <c r="T34" i="30" s="1"/>
  <c r="I36" i="30"/>
  <c r="T36" i="30" s="1"/>
  <c r="I33" i="30"/>
  <c r="T33" i="30" s="1"/>
  <c r="I38" i="30"/>
  <c r="I40" i="30"/>
  <c r="I35" i="30"/>
  <c r="T35" i="30" s="1"/>
  <c r="O605" i="30"/>
  <c r="O601" i="30"/>
  <c r="O604" i="30"/>
  <c r="Z604" i="30" s="1"/>
  <c r="O599" i="30"/>
  <c r="Z599" i="30" s="1"/>
  <c r="O600" i="30"/>
  <c r="O606" i="30"/>
  <c r="Z606" i="30" s="1"/>
  <c r="O602" i="30"/>
  <c r="Z602" i="30" s="1"/>
  <c r="O607" i="30"/>
  <c r="Z607" i="30" s="1"/>
  <c r="O597" i="30"/>
  <c r="Z597" i="30" s="1"/>
  <c r="O603" i="30"/>
  <c r="O598" i="30"/>
  <c r="H705" i="30"/>
  <c r="H699" i="30"/>
  <c r="H702" i="30"/>
  <c r="H701" i="30"/>
  <c r="S701" i="30" s="1"/>
  <c r="H704" i="30"/>
  <c r="H703" i="30"/>
  <c r="S703" i="30" s="1"/>
  <c r="H697" i="30"/>
  <c r="H700" i="30"/>
  <c r="H698" i="30"/>
  <c r="S698" i="30" s="1"/>
  <c r="M357" i="30"/>
  <c r="X357" i="30" s="1"/>
  <c r="M354" i="30"/>
  <c r="M352" i="30"/>
  <c r="M353" i="30"/>
  <c r="M349" i="30"/>
  <c r="M351" i="30"/>
  <c r="M350" i="30"/>
  <c r="X350" i="30" s="1"/>
  <c r="M355" i="30"/>
  <c r="X355" i="30" s="1"/>
  <c r="M356" i="30"/>
  <c r="F699" i="30"/>
  <c r="Q699" i="30" s="1"/>
  <c r="F698" i="30"/>
  <c r="Q698" i="30" s="1"/>
  <c r="F705" i="30"/>
  <c r="Q705" i="30" s="1"/>
  <c r="F703" i="30"/>
  <c r="Q703" i="30" s="1"/>
  <c r="F700" i="30"/>
  <c r="Q700" i="30" s="1"/>
  <c r="F702" i="30"/>
  <c r="Q702" i="30" s="1"/>
  <c r="F704" i="30"/>
  <c r="Q704" i="30" s="1"/>
  <c r="F697" i="30"/>
  <c r="Q697" i="30" s="1"/>
  <c r="F701" i="30"/>
  <c r="Q701" i="30" s="1"/>
  <c r="N679" i="30"/>
  <c r="Y679" i="30" s="1"/>
  <c r="N684" i="30"/>
  <c r="Y684" i="30" s="1"/>
  <c r="N685" i="30"/>
  <c r="Y685" i="30" s="1"/>
  <c r="N680" i="30"/>
  <c r="Y680" i="30" s="1"/>
  <c r="N687" i="30"/>
  <c r="Y687" i="30" s="1"/>
  <c r="N681" i="30"/>
  <c r="Y681" i="30" s="1"/>
  <c r="N683" i="30"/>
  <c r="N686" i="30"/>
  <c r="N682" i="30"/>
  <c r="I804" i="30"/>
  <c r="T804" i="30" s="1"/>
  <c r="I801" i="30"/>
  <c r="I797" i="30"/>
  <c r="I803" i="30"/>
  <c r="T803" i="30" s="1"/>
  <c r="I802" i="30"/>
  <c r="T802" i="30" s="1"/>
  <c r="I796" i="30"/>
  <c r="T796" i="30" s="1"/>
  <c r="I799" i="30"/>
  <c r="T799" i="30" s="1"/>
  <c r="I798" i="30"/>
  <c r="T798" i="30" s="1"/>
  <c r="I800" i="30"/>
  <c r="T800" i="30" s="1"/>
  <c r="J676" i="30"/>
  <c r="U676" i="30" s="1"/>
  <c r="J677" i="30"/>
  <c r="U677" i="30" s="1"/>
  <c r="J672" i="30"/>
  <c r="J673" i="30"/>
  <c r="U673" i="30" s="1"/>
  <c r="J675" i="30"/>
  <c r="J674" i="30"/>
  <c r="J678" i="30"/>
  <c r="U678" i="30" s="1"/>
  <c r="J670" i="30"/>
  <c r="U670" i="30" s="1"/>
  <c r="J671" i="30"/>
  <c r="U671" i="30" s="1"/>
  <c r="H653" i="30"/>
  <c r="S653" i="30" s="1"/>
  <c r="H658" i="30"/>
  <c r="S658" i="30" s="1"/>
  <c r="H659" i="30"/>
  <c r="S659" i="30" s="1"/>
  <c r="H654" i="30"/>
  <c r="S654" i="30" s="1"/>
  <c r="H660" i="30"/>
  <c r="H656" i="30"/>
  <c r="H652" i="30"/>
  <c r="S652" i="30" s="1"/>
  <c r="H655" i="30"/>
  <c r="H657" i="30"/>
  <c r="O31" i="32"/>
  <c r="N205" i="30"/>
  <c r="Y205" i="30" s="1"/>
  <c r="N204" i="30"/>
  <c r="Y204" i="30" s="1"/>
  <c r="N203" i="30"/>
  <c r="Y203" i="30" s="1"/>
  <c r="N201" i="30"/>
  <c r="Y201" i="30" s="1"/>
  <c r="N200" i="30"/>
  <c r="Y200" i="30" s="1"/>
  <c r="N202" i="30"/>
  <c r="Y202" i="30" s="1"/>
  <c r="N197" i="30"/>
  <c r="Y197" i="30" s="1"/>
  <c r="N198" i="30"/>
  <c r="Y198" i="30" s="1"/>
  <c r="N199" i="30"/>
  <c r="Y199" i="30" s="1"/>
  <c r="H678" i="30"/>
  <c r="S678" i="30" s="1"/>
  <c r="H674" i="30"/>
  <c r="S674" i="30" s="1"/>
  <c r="H675" i="30"/>
  <c r="S675" i="30" s="1"/>
  <c r="H670" i="30"/>
  <c r="S670" i="30" s="1"/>
  <c r="H677" i="30"/>
  <c r="S677" i="30" s="1"/>
  <c r="H672" i="30"/>
  <c r="S672" i="30" s="1"/>
  <c r="H676" i="30"/>
  <c r="S676" i="30" s="1"/>
  <c r="H671" i="30"/>
  <c r="S671" i="30" s="1"/>
  <c r="H673" i="30"/>
  <c r="S673" i="30" s="1"/>
  <c r="K731" i="30"/>
  <c r="K730" i="30"/>
  <c r="K727" i="30"/>
  <c r="K726" i="30"/>
  <c r="K729" i="30"/>
  <c r="K725" i="30"/>
  <c r="K724" i="30"/>
  <c r="K732" i="30"/>
  <c r="V732" i="30" s="1"/>
  <c r="K728" i="30"/>
  <c r="M111" i="30"/>
  <c r="M108" i="30"/>
  <c r="X108" i="30" s="1"/>
  <c r="M113" i="30"/>
  <c r="M114" i="30"/>
  <c r="M110" i="30"/>
  <c r="M109" i="30"/>
  <c r="M106" i="30"/>
  <c r="M112" i="30"/>
  <c r="M107" i="30"/>
  <c r="M105" i="30"/>
  <c r="X105" i="30" s="1"/>
  <c r="AK90" i="31"/>
  <c r="O553" i="30"/>
  <c r="Z553" i="30" s="1"/>
  <c r="O556" i="30"/>
  <c r="Z556" i="30" s="1"/>
  <c r="O551" i="30"/>
  <c r="Z551" i="30" s="1"/>
  <c r="O558" i="30"/>
  <c r="Z558" i="30" s="1"/>
  <c r="O554" i="30"/>
  <c r="O552" i="30"/>
  <c r="O557" i="30"/>
  <c r="Z557" i="30" s="1"/>
  <c r="O555" i="30"/>
  <c r="O550" i="30"/>
  <c r="M53" i="30"/>
  <c r="X53" i="30" s="1"/>
  <c r="M60" i="30"/>
  <c r="X60" i="30" s="1"/>
  <c r="M58" i="30"/>
  <c r="M56" i="30"/>
  <c r="X56" i="30" s="1"/>
  <c r="M55" i="30"/>
  <c r="M62" i="30"/>
  <c r="X62" i="30" s="1"/>
  <c r="M59" i="30"/>
  <c r="M54" i="30"/>
  <c r="M61" i="30"/>
  <c r="M63" i="30"/>
  <c r="X63" i="30" s="1"/>
  <c r="M57" i="30"/>
  <c r="I658" i="30"/>
  <c r="I653" i="30"/>
  <c r="T653" i="30" s="1"/>
  <c r="I660" i="30"/>
  <c r="T660" i="30" s="1"/>
  <c r="I655" i="30"/>
  <c r="I654" i="30"/>
  <c r="T654" i="30" s="1"/>
  <c r="I656" i="30"/>
  <c r="T656" i="30" s="1"/>
  <c r="I652" i="30"/>
  <c r="I657" i="30"/>
  <c r="T657" i="30" s="1"/>
  <c r="I659" i="30"/>
  <c r="AC251" i="30"/>
  <c r="AD251" i="30" s="1"/>
  <c r="R12" i="34"/>
  <c r="AE56" i="30" s="1"/>
  <c r="AF56" i="30" s="1"/>
  <c r="O505" i="30"/>
  <c r="O508" i="30"/>
  <c r="O503" i="30"/>
  <c r="Z503" i="30" s="1"/>
  <c r="O509" i="30"/>
  <c r="Z509" i="30" s="1"/>
  <c r="O504" i="30"/>
  <c r="Z504" i="30" s="1"/>
  <c r="O511" i="30"/>
  <c r="Z511" i="30" s="1"/>
  <c r="O501" i="30"/>
  <c r="Z501" i="30" s="1"/>
  <c r="O510" i="30"/>
  <c r="Z510" i="30" s="1"/>
  <c r="O507" i="30"/>
  <c r="Z507" i="30" s="1"/>
  <c r="O502" i="30"/>
  <c r="O506" i="30"/>
  <c r="H710" i="30"/>
  <c r="S710" i="30" s="1"/>
  <c r="H709" i="30"/>
  <c r="H712" i="30"/>
  <c r="H706" i="30"/>
  <c r="H708" i="30"/>
  <c r="S708" i="30" s="1"/>
  <c r="H711" i="30"/>
  <c r="S711" i="30" s="1"/>
  <c r="H707" i="30"/>
  <c r="S707" i="30" s="1"/>
  <c r="H713" i="30"/>
  <c r="S713" i="30" s="1"/>
  <c r="H714" i="30"/>
  <c r="S714" i="30" s="1"/>
  <c r="AC70" i="31"/>
  <c r="AC69" i="31" s="1"/>
  <c r="M322" i="30"/>
  <c r="M320" i="30"/>
  <c r="M323" i="30"/>
  <c r="X323" i="30" s="1"/>
  <c r="M316" i="30"/>
  <c r="M314" i="30"/>
  <c r="M321" i="30"/>
  <c r="M317" i="30"/>
  <c r="X317" i="30" s="1"/>
  <c r="M315" i="30"/>
  <c r="M318" i="30"/>
  <c r="X318" i="30" s="1"/>
  <c r="M319" i="30"/>
  <c r="X319" i="30" s="1"/>
  <c r="O585" i="30"/>
  <c r="Z585" i="30" s="1"/>
  <c r="O583" i="30"/>
  <c r="Z583" i="30" s="1"/>
  <c r="O584" i="30"/>
  <c r="Z584" i="30" s="1"/>
  <c r="O579" i="30"/>
  <c r="O580" i="30"/>
  <c r="Z580" i="30" s="1"/>
  <c r="O582" i="30"/>
  <c r="Z582" i="30" s="1"/>
  <c r="O581" i="30"/>
  <c r="O852" i="30"/>
  <c r="O858" i="30"/>
  <c r="Z858" i="30" s="1"/>
  <c r="O854" i="30"/>
  <c r="Z854" i="30" s="1"/>
  <c r="O850" i="30"/>
  <c r="Z850" i="30" s="1"/>
  <c r="O855" i="30"/>
  <c r="Z855" i="30" s="1"/>
  <c r="O851" i="30"/>
  <c r="Z851" i="30" s="1"/>
  <c r="O857" i="30"/>
  <c r="Z857" i="30" s="1"/>
  <c r="O853" i="30"/>
  <c r="Z853" i="30" s="1"/>
  <c r="O856" i="30"/>
  <c r="O68" i="30"/>
  <c r="Z68" i="30" s="1"/>
  <c r="O67" i="30"/>
  <c r="O64" i="30"/>
  <c r="O70" i="30"/>
  <c r="Z70" i="30" s="1"/>
  <c r="O69" i="30"/>
  <c r="Z69" i="30" s="1"/>
  <c r="O73" i="30"/>
  <c r="Z73" i="30" s="1"/>
  <c r="O72" i="30"/>
  <c r="Z72" i="30" s="1"/>
  <c r="O71" i="30"/>
  <c r="Z71" i="30" s="1"/>
  <c r="O66" i="30"/>
  <c r="Z66" i="30" s="1"/>
  <c r="O65" i="30"/>
  <c r="Z65" i="30" s="1"/>
  <c r="O74" i="30"/>
  <c r="O340" i="30"/>
  <c r="Z340" i="30" s="1"/>
  <c r="O348" i="30"/>
  <c r="Z348" i="30" s="1"/>
  <c r="O347" i="30"/>
  <c r="O341" i="30"/>
  <c r="Z341" i="30" s="1"/>
  <c r="O346" i="30"/>
  <c r="Z346" i="30" s="1"/>
  <c r="O344" i="30"/>
  <c r="Z344" i="30" s="1"/>
  <c r="O342" i="30"/>
  <c r="Z342" i="30" s="1"/>
  <c r="O345" i="30"/>
  <c r="Z345" i="30" s="1"/>
  <c r="O343" i="30"/>
  <c r="Z343" i="30" s="1"/>
  <c r="G257" i="30"/>
  <c r="R257" i="30" s="1"/>
  <c r="G254" i="30"/>
  <c r="R254" i="30" s="1"/>
  <c r="G253" i="30"/>
  <c r="G260" i="30"/>
  <c r="G259" i="30"/>
  <c r="R259" i="30" s="1"/>
  <c r="G261" i="30"/>
  <c r="G256" i="30"/>
  <c r="G258" i="30"/>
  <c r="R258" i="30" s="1"/>
  <c r="G255" i="30"/>
  <c r="R255" i="30" s="1"/>
  <c r="J649" i="30"/>
  <c r="J644" i="30"/>
  <c r="U644" i="30" s="1"/>
  <c r="J651" i="30"/>
  <c r="U651" i="30" s="1"/>
  <c r="J645" i="30"/>
  <c r="U645" i="30" s="1"/>
  <c r="J647" i="30"/>
  <c r="U647" i="30" s="1"/>
  <c r="J646" i="30"/>
  <c r="J643" i="30"/>
  <c r="J648" i="30"/>
  <c r="U648" i="30" s="1"/>
  <c r="J650" i="30"/>
  <c r="G644" i="30"/>
  <c r="R644" i="30" s="1"/>
  <c r="G646" i="30"/>
  <c r="R646" i="30" s="1"/>
  <c r="G651" i="30"/>
  <c r="R651" i="30" s="1"/>
  <c r="G647" i="30"/>
  <c r="R647" i="30" s="1"/>
  <c r="G643" i="30"/>
  <c r="R643" i="30" s="1"/>
  <c r="G649" i="30"/>
  <c r="R649" i="30" s="1"/>
  <c r="G645" i="30"/>
  <c r="R645" i="30" s="1"/>
  <c r="G648" i="30"/>
  <c r="R648" i="30" s="1"/>
  <c r="G650" i="30"/>
  <c r="I138" i="30"/>
  <c r="I137" i="30"/>
  <c r="T137" i="30" s="1"/>
  <c r="I140" i="30"/>
  <c r="I143" i="30"/>
  <c r="I144" i="30"/>
  <c r="I139" i="30"/>
  <c r="T139" i="30" s="1"/>
  <c r="I136" i="30"/>
  <c r="I141" i="30"/>
  <c r="T141" i="30" s="1"/>
  <c r="I142" i="30"/>
  <c r="T142" i="30" s="1"/>
  <c r="J385" i="30"/>
  <c r="U385" i="30" s="1"/>
  <c r="J384" i="30"/>
  <c r="U384" i="30" s="1"/>
  <c r="J381" i="30"/>
  <c r="J386" i="30"/>
  <c r="J388" i="30"/>
  <c r="U388" i="30" s="1"/>
  <c r="J380" i="30"/>
  <c r="J383" i="30"/>
  <c r="U383" i="30" s="1"/>
  <c r="J387" i="30"/>
  <c r="U387" i="30" s="1"/>
  <c r="J382" i="30"/>
  <c r="U382" i="30" s="1"/>
  <c r="J257" i="30"/>
  <c r="U257" i="30" s="1"/>
  <c r="J256" i="30"/>
  <c r="U256" i="30" s="1"/>
  <c r="J258" i="30"/>
  <c r="U258" i="30" s="1"/>
  <c r="J253" i="30"/>
  <c r="J259" i="30"/>
  <c r="U259" i="30" s="1"/>
  <c r="J254" i="30"/>
  <c r="J255" i="30"/>
  <c r="U255" i="30" s="1"/>
  <c r="J261" i="30"/>
  <c r="U261" i="30" s="1"/>
  <c r="J260" i="30"/>
  <c r="U260" i="30" s="1"/>
  <c r="J794" i="30"/>
  <c r="U794" i="30" s="1"/>
  <c r="J793" i="30"/>
  <c r="U793" i="30" s="1"/>
  <c r="J791" i="30"/>
  <c r="U791" i="30" s="1"/>
  <c r="J788" i="30"/>
  <c r="U788" i="30" s="1"/>
  <c r="J790" i="30"/>
  <c r="U790" i="30" s="1"/>
  <c r="J789" i="30"/>
  <c r="U789" i="30" s="1"/>
  <c r="J795" i="30"/>
  <c r="U795" i="30" s="1"/>
  <c r="J792" i="30"/>
  <c r="U792" i="30" s="1"/>
  <c r="J787" i="30"/>
  <c r="G793" i="30"/>
  <c r="R793" i="30" s="1"/>
  <c r="G792" i="30"/>
  <c r="R792" i="30" s="1"/>
  <c r="G790" i="30"/>
  <c r="G787" i="30"/>
  <c r="G791" i="30"/>
  <c r="R791" i="30" s="1"/>
  <c r="G789" i="30"/>
  <c r="R789" i="30" s="1"/>
  <c r="G788" i="30"/>
  <c r="R788" i="30" s="1"/>
  <c r="G794" i="30"/>
  <c r="R794" i="30" s="1"/>
  <c r="G795" i="30"/>
  <c r="R795" i="30" s="1"/>
  <c r="L844" i="30"/>
  <c r="W844" i="30" s="1"/>
  <c r="L847" i="30"/>
  <c r="L842" i="30"/>
  <c r="L843" i="30"/>
  <c r="W843" i="30" s="1"/>
  <c r="L849" i="30"/>
  <c r="W849" i="30" s="1"/>
  <c r="L846" i="30"/>
  <c r="L848" i="30"/>
  <c r="L845" i="30"/>
  <c r="W845" i="30" s="1"/>
  <c r="L841" i="30"/>
  <c r="J798" i="30"/>
  <c r="U798" i="30" s="1"/>
  <c r="J797" i="30"/>
  <c r="J799" i="30"/>
  <c r="U799" i="30" s="1"/>
  <c r="J803" i="30"/>
  <c r="U803" i="30" s="1"/>
  <c r="J800" i="30"/>
  <c r="U800" i="30" s="1"/>
  <c r="J804" i="30"/>
  <c r="U804" i="30" s="1"/>
  <c r="J802" i="30"/>
  <c r="U802" i="30" s="1"/>
  <c r="J801" i="30"/>
  <c r="U801" i="30" s="1"/>
  <c r="J796" i="30"/>
  <c r="U796" i="30" s="1"/>
  <c r="G799" i="30"/>
  <c r="R799" i="30" s="1"/>
  <c r="G804" i="30"/>
  <c r="G802" i="30"/>
  <c r="R802" i="30" s="1"/>
  <c r="G801" i="30"/>
  <c r="R801" i="30" s="1"/>
  <c r="G800" i="30"/>
  <c r="R800" i="30" s="1"/>
  <c r="G803" i="30"/>
  <c r="R803" i="30" s="1"/>
  <c r="G797" i="30"/>
  <c r="G796" i="30"/>
  <c r="R796" i="30" s="1"/>
  <c r="G798" i="30"/>
  <c r="R798" i="30" s="1"/>
  <c r="F809" i="30"/>
  <c r="Q809" i="30" s="1"/>
  <c r="F808" i="30"/>
  <c r="Q808" i="30" s="1"/>
  <c r="G639" i="30"/>
  <c r="R639" i="30" s="1"/>
  <c r="G641" i="30"/>
  <c r="R641" i="30" s="1"/>
  <c r="G640" i="30"/>
  <c r="R640" i="30" s="1"/>
  <c r="G635" i="30"/>
  <c r="R635" i="30" s="1"/>
  <c r="G642" i="30"/>
  <c r="R642" i="30" s="1"/>
  <c r="G636" i="30"/>
  <c r="R636" i="30" s="1"/>
  <c r="G638" i="30"/>
  <c r="R638" i="30" s="1"/>
  <c r="G637" i="30"/>
  <c r="R637" i="30" s="1"/>
  <c r="G634" i="30"/>
  <c r="R634" i="30" s="1"/>
  <c r="I839" i="30"/>
  <c r="T839" i="30" s="1"/>
  <c r="I835" i="30"/>
  <c r="T835" i="30" s="1"/>
  <c r="I838" i="30"/>
  <c r="T838" i="30" s="1"/>
  <c r="I840" i="30"/>
  <c r="T840" i="30" s="1"/>
  <c r="I836" i="30"/>
  <c r="T836" i="30" s="1"/>
  <c r="I833" i="30"/>
  <c r="T833" i="30" s="1"/>
  <c r="I834" i="30"/>
  <c r="T834" i="30" s="1"/>
  <c r="I832" i="30"/>
  <c r="T832" i="30" s="1"/>
  <c r="I837" i="30"/>
  <c r="T837" i="30" s="1"/>
  <c r="H817" i="30"/>
  <c r="S817" i="30" s="1"/>
  <c r="H816" i="30"/>
  <c r="S816" i="30" s="1"/>
  <c r="H815" i="30"/>
  <c r="H821" i="30"/>
  <c r="H822" i="30"/>
  <c r="H820" i="30"/>
  <c r="S820" i="30" s="1"/>
  <c r="H818" i="30"/>
  <c r="H819" i="30"/>
  <c r="H814" i="30"/>
  <c r="H800" i="30"/>
  <c r="S800" i="30" s="1"/>
  <c r="H799" i="30"/>
  <c r="S799" i="30" s="1"/>
  <c r="H797" i="30"/>
  <c r="S797" i="30" s="1"/>
  <c r="H796" i="30"/>
  <c r="S796" i="30" s="1"/>
  <c r="H801" i="30"/>
  <c r="S801" i="30" s="1"/>
  <c r="H798" i="30"/>
  <c r="S798" i="30" s="1"/>
  <c r="H804" i="30"/>
  <c r="H803" i="30"/>
  <c r="S803" i="30" s="1"/>
  <c r="H802" i="30"/>
  <c r="S802" i="30" s="1"/>
  <c r="O86" i="30"/>
  <c r="O93" i="30"/>
  <c r="O90" i="30"/>
  <c r="Z90" i="30" s="1"/>
  <c r="O92" i="30"/>
  <c r="Z92" i="30" s="1"/>
  <c r="O91" i="30"/>
  <c r="Z91" i="30" s="1"/>
  <c r="O89" i="30"/>
  <c r="Z89" i="30" s="1"/>
  <c r="O94" i="30"/>
  <c r="Z94" i="30" s="1"/>
  <c r="O87" i="30"/>
  <c r="Z87" i="30" s="1"/>
  <c r="O88" i="30"/>
  <c r="Z88" i="30" s="1"/>
  <c r="N693" i="30"/>
  <c r="Y693" i="30" s="1"/>
  <c r="N688" i="30"/>
  <c r="Y688" i="30" s="1"/>
  <c r="N690" i="30"/>
  <c r="Y690" i="30" s="1"/>
  <c r="N689" i="30"/>
  <c r="Y689" i="30" s="1"/>
  <c r="N696" i="30"/>
  <c r="N695" i="30"/>
  <c r="Y695" i="30" s="1"/>
  <c r="N691" i="30"/>
  <c r="Y691" i="30" s="1"/>
  <c r="N692" i="30"/>
  <c r="N694" i="30"/>
  <c r="Y694" i="30" s="1"/>
  <c r="B15" i="31"/>
  <c r="AC79" i="31" s="1"/>
  <c r="G140" i="30"/>
  <c r="R140" i="30" s="1"/>
  <c r="G139" i="30"/>
  <c r="R139" i="30" s="1"/>
  <c r="G137" i="30"/>
  <c r="G136" i="30"/>
  <c r="G142" i="30"/>
  <c r="R142" i="30" s="1"/>
  <c r="G144" i="30"/>
  <c r="G143" i="30"/>
  <c r="G138" i="30"/>
  <c r="G141" i="30"/>
  <c r="R141" i="30" s="1"/>
  <c r="K656" i="30"/>
  <c r="V656" i="30" s="1"/>
  <c r="K658" i="30"/>
  <c r="V658" i="30" s="1"/>
  <c r="K652" i="30"/>
  <c r="K654" i="30"/>
  <c r="V654" i="30" s="1"/>
  <c r="K653" i="30"/>
  <c r="V653" i="30" s="1"/>
  <c r="K659" i="30"/>
  <c r="K660" i="30"/>
  <c r="V660" i="30" s="1"/>
  <c r="K655" i="30"/>
  <c r="V655" i="30" s="1"/>
  <c r="K657" i="30"/>
  <c r="K136" i="30"/>
  <c r="V136" i="30" s="1"/>
  <c r="K144" i="30"/>
  <c r="V144" i="30" s="1"/>
  <c r="K143" i="30"/>
  <c r="V143" i="30" s="1"/>
  <c r="K138" i="30"/>
  <c r="V138" i="30" s="1"/>
  <c r="K142" i="30"/>
  <c r="V142" i="30" s="1"/>
  <c r="K137" i="30"/>
  <c r="V137" i="30" s="1"/>
  <c r="K139" i="30"/>
  <c r="V139" i="30" s="1"/>
  <c r="K141" i="30"/>
  <c r="V141" i="30" s="1"/>
  <c r="K140" i="30"/>
  <c r="V140" i="30" s="1"/>
  <c r="S52" i="34"/>
  <c r="AE307" i="30" s="1"/>
  <c r="AF307" i="30" s="1"/>
  <c r="H637" i="30"/>
  <c r="S637" i="30" s="1"/>
  <c r="H642" i="30"/>
  <c r="S642" i="30" s="1"/>
  <c r="H638" i="30"/>
  <c r="S638" i="30" s="1"/>
  <c r="H639" i="30"/>
  <c r="S639" i="30" s="1"/>
  <c r="H641" i="30"/>
  <c r="S641" i="30" s="1"/>
  <c r="H636" i="30"/>
  <c r="S636" i="30" s="1"/>
  <c r="H640" i="30"/>
  <c r="S640" i="30" s="1"/>
  <c r="H634" i="30"/>
  <c r="S634" i="30" s="1"/>
  <c r="H635" i="30"/>
  <c r="S635" i="30" s="1"/>
  <c r="R70" i="34"/>
  <c r="AE425" i="30" s="1"/>
  <c r="AF425" i="30" s="1"/>
  <c r="O452" i="30"/>
  <c r="Z452" i="30" s="1"/>
  <c r="O462" i="30"/>
  <c r="Z462" i="30" s="1"/>
  <c r="O461" i="30"/>
  <c r="Z461" i="30" s="1"/>
  <c r="O459" i="30"/>
  <c r="Z459" i="30" s="1"/>
  <c r="O458" i="30"/>
  <c r="Z458" i="30" s="1"/>
  <c r="O460" i="30"/>
  <c r="Z460" i="30" s="1"/>
  <c r="O455" i="30"/>
  <c r="Z455" i="30" s="1"/>
  <c r="O454" i="30"/>
  <c r="Z454" i="30" s="1"/>
  <c r="O457" i="30"/>
  <c r="Z457" i="30" s="1"/>
  <c r="O453" i="30"/>
  <c r="Z453" i="30" s="1"/>
  <c r="O456" i="30"/>
  <c r="Z456" i="30" s="1"/>
  <c r="I713" i="30"/>
  <c r="T713" i="30" s="1"/>
  <c r="I712" i="30"/>
  <c r="T712" i="30" s="1"/>
  <c r="I706" i="30"/>
  <c r="I709" i="30"/>
  <c r="T709" i="30" s="1"/>
  <c r="I708" i="30"/>
  <c r="I711" i="30"/>
  <c r="T711" i="30" s="1"/>
  <c r="I710" i="30"/>
  <c r="T710" i="30" s="1"/>
  <c r="I714" i="30"/>
  <c r="T714" i="30" s="1"/>
  <c r="I707" i="30"/>
  <c r="T707" i="30" s="1"/>
  <c r="M48" i="30"/>
  <c r="X48" i="30" s="1"/>
  <c r="M49" i="30"/>
  <c r="X49" i="30" s="1"/>
  <c r="M50" i="30"/>
  <c r="X50" i="30" s="1"/>
  <c r="M45" i="30"/>
  <c r="M47" i="30"/>
  <c r="M46" i="30"/>
  <c r="X46" i="30" s="1"/>
  <c r="M52" i="30"/>
  <c r="X52" i="30" s="1"/>
  <c r="M43" i="30"/>
  <c r="M51" i="30"/>
  <c r="M42" i="30"/>
  <c r="M44" i="30"/>
  <c r="M267" i="30"/>
  <c r="X267" i="30" s="1"/>
  <c r="M262" i="30"/>
  <c r="X262" i="30" s="1"/>
  <c r="M263" i="30"/>
  <c r="X263" i="30" s="1"/>
  <c r="M268" i="30"/>
  <c r="X268" i="30" s="1"/>
  <c r="M270" i="30"/>
  <c r="M269" i="30"/>
  <c r="M264" i="30"/>
  <c r="M272" i="30"/>
  <c r="X272" i="30" s="1"/>
  <c r="M271" i="30"/>
  <c r="M266" i="30"/>
  <c r="X266" i="30" s="1"/>
  <c r="M265" i="30"/>
  <c r="H726" i="30"/>
  <c r="S726" i="30" s="1"/>
  <c r="H725" i="30"/>
  <c r="S725" i="30" s="1"/>
  <c r="H728" i="30"/>
  <c r="H724" i="30"/>
  <c r="H727" i="30"/>
  <c r="S727" i="30" s="1"/>
  <c r="H729" i="30"/>
  <c r="S729" i="30" s="1"/>
  <c r="H730" i="30"/>
  <c r="H732" i="30"/>
  <c r="S732" i="30" s="1"/>
  <c r="H731" i="30"/>
  <c r="S731" i="30" s="1"/>
  <c r="O324" i="30"/>
  <c r="Z324" i="30" s="1"/>
  <c r="O331" i="30"/>
  <c r="Z331" i="30" s="1"/>
  <c r="O328" i="30"/>
  <c r="Z328" i="30" s="1"/>
  <c r="O330" i="30"/>
  <c r="Z330" i="30" s="1"/>
  <c r="O325" i="30"/>
  <c r="Z325" i="30" s="1"/>
  <c r="O326" i="30"/>
  <c r="Z326" i="30" s="1"/>
  <c r="O327" i="30"/>
  <c r="Z327" i="30" s="1"/>
  <c r="O329" i="30"/>
  <c r="Z329" i="30" s="1"/>
  <c r="O132" i="30"/>
  <c r="Z132" i="30" s="1"/>
  <c r="O131" i="30"/>
  <c r="Z131" i="30" s="1"/>
  <c r="O125" i="30"/>
  <c r="Z125" i="30" s="1"/>
  <c r="O129" i="30"/>
  <c r="Z129" i="30" s="1"/>
  <c r="O127" i="30"/>
  <c r="Z127" i="30" s="1"/>
  <c r="O128" i="30"/>
  <c r="Z128" i="30" s="1"/>
  <c r="O134" i="30"/>
  <c r="Z134" i="30" s="1"/>
  <c r="O126" i="30"/>
  <c r="Z126" i="30" s="1"/>
  <c r="O130" i="30"/>
  <c r="Z130" i="30" s="1"/>
  <c r="O133" i="30"/>
  <c r="Z133" i="30" s="1"/>
  <c r="O135" i="30"/>
  <c r="Z135" i="30" s="1"/>
  <c r="N748" i="30"/>
  <c r="Y748" i="30" s="1"/>
  <c r="N747" i="30"/>
  <c r="N750" i="30"/>
  <c r="Y750" i="30" s="1"/>
  <c r="N744" i="30"/>
  <c r="Y744" i="30" s="1"/>
  <c r="N743" i="30"/>
  <c r="Y743" i="30" s="1"/>
  <c r="N746" i="30"/>
  <c r="Y746" i="30" s="1"/>
  <c r="N745" i="30"/>
  <c r="Y745" i="30" s="1"/>
  <c r="N749" i="30"/>
  <c r="Y749" i="30" s="1"/>
  <c r="N742" i="30"/>
  <c r="Y742" i="30" s="1"/>
  <c r="O500" i="30"/>
  <c r="Z500" i="30" s="1"/>
  <c r="O495" i="30"/>
  <c r="Z495" i="30" s="1"/>
  <c r="O494" i="30"/>
  <c r="Z494" i="30" s="1"/>
  <c r="O496" i="30"/>
  <c r="Z496" i="30" s="1"/>
  <c r="O497" i="30"/>
  <c r="Z497" i="30" s="1"/>
  <c r="O499" i="30"/>
  <c r="Z499" i="30" s="1"/>
  <c r="O498" i="30"/>
  <c r="Z498" i="30" s="1"/>
  <c r="G660" i="30"/>
  <c r="R660" i="30" s="1"/>
  <c r="G655" i="30"/>
  <c r="R655" i="30" s="1"/>
  <c r="G656" i="30"/>
  <c r="R656" i="30" s="1"/>
  <c r="G658" i="30"/>
  <c r="R658" i="30" s="1"/>
  <c r="G652" i="30"/>
  <c r="G654" i="30"/>
  <c r="R654" i="30" s="1"/>
  <c r="G653" i="30"/>
  <c r="R653" i="30" s="1"/>
  <c r="G659" i="30"/>
  <c r="R659" i="30" s="1"/>
  <c r="G657" i="30"/>
  <c r="R657" i="30" s="1"/>
  <c r="K253" i="30"/>
  <c r="K260" i="30"/>
  <c r="K259" i="30"/>
  <c r="V259" i="30" s="1"/>
  <c r="K254" i="30"/>
  <c r="V254" i="30" s="1"/>
  <c r="K261" i="30"/>
  <c r="V261" i="30" s="1"/>
  <c r="K256" i="30"/>
  <c r="V256" i="30" s="1"/>
  <c r="K255" i="30"/>
  <c r="V255" i="30" s="1"/>
  <c r="K257" i="30"/>
  <c r="K258" i="30"/>
  <c r="V258" i="30" s="1"/>
  <c r="AF52" i="31"/>
  <c r="J144" i="30"/>
  <c r="U144" i="30" s="1"/>
  <c r="J140" i="30"/>
  <c r="U140" i="30" s="1"/>
  <c r="J143" i="30"/>
  <c r="U143" i="30" s="1"/>
  <c r="J138" i="30"/>
  <c r="U138" i="30" s="1"/>
  <c r="J141" i="30"/>
  <c r="U141" i="30" s="1"/>
  <c r="J139" i="30"/>
  <c r="U139" i="30" s="1"/>
  <c r="J137" i="30"/>
  <c r="U137" i="30" s="1"/>
  <c r="J136" i="30"/>
  <c r="J142" i="30"/>
  <c r="U142" i="30" s="1"/>
  <c r="G676" i="30"/>
  <c r="R676" i="30" s="1"/>
  <c r="G671" i="30"/>
  <c r="R671" i="30" s="1"/>
  <c r="G678" i="30"/>
  <c r="R678" i="30" s="1"/>
  <c r="G672" i="30"/>
  <c r="R672" i="30" s="1"/>
  <c r="G674" i="30"/>
  <c r="R674" i="30" s="1"/>
  <c r="G670" i="30"/>
  <c r="G673" i="30"/>
  <c r="R673" i="30" s="1"/>
  <c r="G677" i="30"/>
  <c r="R677" i="30" s="1"/>
  <c r="G675" i="30"/>
  <c r="R675" i="30" s="1"/>
  <c r="L738" i="30"/>
  <c r="L737" i="30"/>
  <c r="W737" i="30" s="1"/>
  <c r="L740" i="30"/>
  <c r="W740" i="30" s="1"/>
  <c r="L734" i="30"/>
  <c r="W734" i="30" s="1"/>
  <c r="L733" i="30"/>
  <c r="L736" i="30"/>
  <c r="W736" i="30" s="1"/>
  <c r="L739" i="30"/>
  <c r="W739" i="30" s="1"/>
  <c r="L735" i="30"/>
  <c r="W735" i="30" s="1"/>
  <c r="L741" i="30"/>
  <c r="W741" i="30" s="1"/>
  <c r="F805" i="30"/>
  <c r="Q805" i="30" s="1"/>
  <c r="N33" i="34"/>
  <c r="Z33" i="34" s="1"/>
  <c r="AC223" i="30"/>
  <c r="AD223" i="30" s="1"/>
  <c r="Y33" i="34"/>
  <c r="AE223" i="30" s="1"/>
  <c r="AF223" i="30" s="1"/>
  <c r="F833" i="30"/>
  <c r="Q833" i="30" s="1"/>
  <c r="F835" i="30"/>
  <c r="Q835" i="30" s="1"/>
  <c r="F837" i="30"/>
  <c r="Q837" i="30" s="1"/>
  <c r="F839" i="30"/>
  <c r="Q839" i="30" s="1"/>
  <c r="F832" i="30"/>
  <c r="Q832" i="30" s="1"/>
  <c r="F834" i="30"/>
  <c r="Q834" i="30" s="1"/>
  <c r="F836" i="30"/>
  <c r="Q836" i="30" s="1"/>
  <c r="F838" i="30"/>
  <c r="Q838" i="30" s="1"/>
  <c r="F840" i="30"/>
  <c r="Q840" i="30" s="1"/>
  <c r="S837" i="30"/>
  <c r="S833" i="30"/>
  <c r="U674" i="30"/>
  <c r="U672" i="30"/>
  <c r="F798" i="30"/>
  <c r="Q798" i="30" s="1"/>
  <c r="F800" i="30"/>
  <c r="Q800" i="30" s="1"/>
  <c r="F802" i="30"/>
  <c r="Q802" i="30" s="1"/>
  <c r="F804" i="30"/>
  <c r="Q804" i="30" s="1"/>
  <c r="F797" i="30"/>
  <c r="Q797" i="30" s="1"/>
  <c r="F799" i="30"/>
  <c r="Q799" i="30" s="1"/>
  <c r="F801" i="30"/>
  <c r="Q801" i="30" s="1"/>
  <c r="F803" i="30"/>
  <c r="Q803" i="30" s="1"/>
  <c r="F796" i="30"/>
  <c r="Q796" i="30" s="1"/>
  <c r="F789" i="30"/>
  <c r="Q789" i="30" s="1"/>
  <c r="F791" i="30"/>
  <c r="Q791" i="30" s="1"/>
  <c r="F793" i="30"/>
  <c r="Q793" i="30" s="1"/>
  <c r="F795" i="30"/>
  <c r="Q795" i="30" s="1"/>
  <c r="F788" i="30"/>
  <c r="Q788" i="30" s="1"/>
  <c r="F790" i="30"/>
  <c r="Q790" i="30" s="1"/>
  <c r="F792" i="30"/>
  <c r="Q792" i="30" s="1"/>
  <c r="F794" i="30"/>
  <c r="Q794" i="30" s="1"/>
  <c r="F787" i="30"/>
  <c r="Q787" i="30" s="1"/>
  <c r="S655" i="30"/>
  <c r="R650" i="30"/>
  <c r="F729" i="30"/>
  <c r="Q729" i="30" s="1"/>
  <c r="F730" i="30"/>
  <c r="Q730" i="30" s="1"/>
  <c r="F732" i="30"/>
  <c r="Q732" i="30" s="1"/>
  <c r="F726" i="30"/>
  <c r="Q726" i="30" s="1"/>
  <c r="F731" i="30"/>
  <c r="Q731" i="30" s="1"/>
  <c r="F724" i="30"/>
  <c r="Q724" i="30" s="1"/>
  <c r="F727" i="30"/>
  <c r="Q727" i="30" s="1"/>
  <c r="F728" i="30"/>
  <c r="Q728" i="30" s="1"/>
  <c r="F725" i="30"/>
  <c r="Q725" i="30" s="1"/>
  <c r="T782" i="30"/>
  <c r="U675" i="30"/>
  <c r="L35" i="34"/>
  <c r="M35" i="34" s="1"/>
  <c r="AC184" i="30"/>
  <c r="AD184" i="30" s="1"/>
  <c r="AC153" i="30"/>
  <c r="AD153" i="30" s="1"/>
  <c r="S660" i="30"/>
  <c r="S32" i="34"/>
  <c r="AE208" i="30" s="1"/>
  <c r="AF208" i="30" s="1"/>
  <c r="S657" i="30"/>
  <c r="J56" i="31"/>
  <c r="J55" i="31" s="1"/>
  <c r="S656" i="30"/>
  <c r="AC194" i="30"/>
  <c r="AD194" i="30" s="1"/>
  <c r="F657" i="30"/>
  <c r="Q657" i="30" s="1"/>
  <c r="F653" i="30"/>
  <c r="Q653" i="30" s="1"/>
  <c r="F658" i="30"/>
  <c r="Q658" i="30" s="1"/>
  <c r="F659" i="30"/>
  <c r="Q659" i="30" s="1"/>
  <c r="F660" i="30"/>
  <c r="Q660" i="30" s="1"/>
  <c r="F652" i="30"/>
  <c r="Q652" i="30" s="1"/>
  <c r="F654" i="30"/>
  <c r="Q654" i="30" s="1"/>
  <c r="F655" i="30"/>
  <c r="Q655" i="30" s="1"/>
  <c r="F656" i="30"/>
  <c r="Q656" i="30" s="1"/>
  <c r="F765" i="30"/>
  <c r="Q765" i="30" s="1"/>
  <c r="F768" i="30"/>
  <c r="Q768" i="30" s="1"/>
  <c r="F760" i="30"/>
  <c r="Q760" i="30" s="1"/>
  <c r="F764" i="30"/>
  <c r="Q764" i="30" s="1"/>
  <c r="F766" i="30"/>
  <c r="Q766" i="30" s="1"/>
  <c r="F767" i="30"/>
  <c r="Q767" i="30" s="1"/>
  <c r="F761" i="30"/>
  <c r="Q761" i="30" s="1"/>
  <c r="F762" i="30"/>
  <c r="Q762" i="30" s="1"/>
  <c r="F763" i="30"/>
  <c r="Q763" i="30" s="1"/>
  <c r="F815" i="30"/>
  <c r="Q815" i="30" s="1"/>
  <c r="F814" i="30"/>
  <c r="Q814" i="30" s="1"/>
  <c r="F818" i="30"/>
  <c r="Q818" i="30" s="1"/>
  <c r="F819" i="30"/>
  <c r="Q819" i="30" s="1"/>
  <c r="F816" i="30"/>
  <c r="Q816" i="30" s="1"/>
  <c r="F817" i="30"/>
  <c r="Q817" i="30" s="1"/>
  <c r="F822" i="30"/>
  <c r="Q822" i="30" s="1"/>
  <c r="F820" i="30"/>
  <c r="Q820" i="30" s="1"/>
  <c r="F821" i="30"/>
  <c r="Q821" i="30" s="1"/>
  <c r="F707" i="30"/>
  <c r="Q707" i="30" s="1"/>
  <c r="F706" i="30"/>
  <c r="Q706" i="30" s="1"/>
  <c r="F710" i="30"/>
  <c r="Q710" i="30" s="1"/>
  <c r="F708" i="30"/>
  <c r="Q708" i="30" s="1"/>
  <c r="F711" i="30"/>
  <c r="Q711" i="30" s="1"/>
  <c r="F709" i="30"/>
  <c r="Q709" i="30" s="1"/>
  <c r="F712" i="30"/>
  <c r="Q712" i="30" s="1"/>
  <c r="F713" i="30"/>
  <c r="Q713" i="30" s="1"/>
  <c r="F714" i="30"/>
  <c r="Q714" i="30" s="1"/>
  <c r="M23" i="34"/>
  <c r="AC185" i="30" s="1"/>
  <c r="AD185" i="30" s="1"/>
  <c r="J53" i="31"/>
  <c r="U53" i="31" s="1"/>
  <c r="L54" i="31"/>
  <c r="W54" i="31" s="1"/>
  <c r="AE658" i="30" s="1"/>
  <c r="AF658" i="30" s="1"/>
  <c r="W36" i="34"/>
  <c r="AE239" i="30" s="1"/>
  <c r="AF239" i="30" s="1"/>
  <c r="L36" i="34"/>
  <c r="M36" i="34" s="1"/>
  <c r="U96" i="30"/>
  <c r="U116" i="30"/>
  <c r="S315" i="30"/>
  <c r="V305" i="30"/>
  <c r="R841" i="30"/>
  <c r="R147" i="30"/>
  <c r="U224" i="30"/>
  <c r="S233" i="30"/>
  <c r="W625" i="30"/>
  <c r="Y541" i="30"/>
  <c r="V233" i="30"/>
  <c r="T315" i="30"/>
  <c r="R315" i="30"/>
  <c r="S55" i="30"/>
  <c r="R44" i="30"/>
  <c r="V96" i="30"/>
  <c r="T670" i="30"/>
  <c r="T643" i="30"/>
  <c r="T44" i="30"/>
  <c r="T188" i="30"/>
  <c r="T224" i="30"/>
  <c r="R264" i="30"/>
  <c r="V44" i="30"/>
  <c r="S380" i="30"/>
  <c r="W315" i="30"/>
  <c r="V643" i="30"/>
  <c r="T253" i="30"/>
  <c r="V244" i="30"/>
  <c r="V179" i="30"/>
  <c r="V147" i="30"/>
  <c r="S206" i="30"/>
  <c r="V106" i="30"/>
  <c r="T179" i="30"/>
  <c r="V224" i="30"/>
  <c r="U264" i="30"/>
  <c r="S244" i="30"/>
  <c r="V264" i="30"/>
  <c r="V349" i="30"/>
  <c r="U742" i="30"/>
  <c r="R850" i="30"/>
  <c r="T778" i="30"/>
  <c r="T724" i="30"/>
  <c r="V55" i="30"/>
  <c r="R742" i="30"/>
  <c r="S136" i="30"/>
  <c r="V188" i="30"/>
  <c r="V206" i="30"/>
  <c r="W106" i="30"/>
  <c r="V116" i="30"/>
  <c r="R233" i="30"/>
  <c r="S188" i="30"/>
  <c r="U841" i="30"/>
  <c r="W44" i="30"/>
  <c r="S832" i="30"/>
  <c r="U652" i="30"/>
  <c r="S224" i="30"/>
  <c r="T55" i="30"/>
  <c r="U206" i="30"/>
  <c r="S106" i="30"/>
  <c r="R733" i="30"/>
  <c r="Y66" i="30"/>
  <c r="T742" i="30"/>
  <c r="T147" i="30"/>
  <c r="T233" i="30"/>
  <c r="T96" i="30"/>
  <c r="T106" i="30"/>
  <c r="U106" i="30"/>
  <c r="U733" i="30"/>
  <c r="U850" i="30"/>
  <c r="S253" i="30"/>
  <c r="R116" i="30"/>
  <c r="S96" i="30"/>
  <c r="S643" i="30"/>
  <c r="U55" i="30"/>
  <c r="U44" i="30"/>
  <c r="R349" i="30"/>
  <c r="T24" i="30"/>
  <c r="T850" i="30"/>
  <c r="AE462" i="30"/>
  <c r="AF462" i="30" s="1"/>
  <c r="AE63" i="22" s="1"/>
  <c r="AE452" i="30"/>
  <c r="AF452" i="30" s="1"/>
  <c r="AE421" i="30"/>
  <c r="AF421" i="30" s="1"/>
  <c r="AE59" i="22" s="1"/>
  <c r="AE411" i="30"/>
  <c r="AF411" i="30" s="1"/>
  <c r="Z72" i="34"/>
  <c r="Z51" i="34"/>
  <c r="Z76" i="34"/>
  <c r="Z84" i="34"/>
  <c r="Z40" i="34"/>
  <c r="Z49" i="34"/>
  <c r="Z56" i="34"/>
  <c r="Z68" i="34"/>
  <c r="Z39" i="34"/>
  <c r="Z43" i="34"/>
  <c r="Z60" i="34"/>
  <c r="Z55" i="34"/>
  <c r="AE597" i="30"/>
  <c r="AF597" i="30" s="1"/>
  <c r="AE607" i="30"/>
  <c r="AF607" i="30" s="1"/>
  <c r="AE400" i="30"/>
  <c r="AF400" i="30" s="1"/>
  <c r="AE410" i="30"/>
  <c r="AF410" i="30" s="1"/>
  <c r="AE58" i="22" s="1"/>
  <c r="AE273" i="30"/>
  <c r="AF273" i="30" s="1"/>
  <c r="AE283" i="30"/>
  <c r="AF283" i="30" s="1"/>
  <c r="AE43" i="22" s="1"/>
  <c r="AE369" i="30"/>
  <c r="AF369" i="30" s="1"/>
  <c r="AC20" i="30" s="1"/>
  <c r="AD20" i="30" s="1"/>
  <c r="AE20" i="30" s="1"/>
  <c r="AE379" i="30"/>
  <c r="AF379" i="30" s="1"/>
  <c r="AE51" i="22" s="1"/>
  <c r="Z69" i="34"/>
  <c r="AG792" i="30"/>
  <c r="AG774" i="30"/>
  <c r="AG795" i="30"/>
  <c r="AG777" i="30"/>
  <c r="AG803" i="30"/>
  <c r="AG788" i="30"/>
  <c r="AG770" i="30"/>
  <c r="AG791" i="30"/>
  <c r="AG773" i="30"/>
  <c r="AG782" i="30"/>
  <c r="AG771" i="30"/>
  <c r="AG780" i="30"/>
  <c r="AG797" i="30"/>
  <c r="AG778" i="30"/>
  <c r="AG800" i="30"/>
  <c r="AG781" i="30"/>
  <c r="AG796" i="30"/>
  <c r="AG790" i="30"/>
  <c r="AG776" i="30"/>
  <c r="AG793" i="30"/>
  <c r="AG779" i="30"/>
  <c r="AG785" i="30"/>
  <c r="AG794" i="30"/>
  <c r="AG783" i="30"/>
  <c r="AG801" i="30"/>
  <c r="AG798" i="30"/>
  <c r="AG786" i="30"/>
  <c r="AG772" i="30"/>
  <c r="AG789" i="30"/>
  <c r="AG775" i="30"/>
  <c r="AG799" i="30"/>
  <c r="AG784" i="30"/>
  <c r="AG802" i="30"/>
  <c r="AG787" i="30"/>
  <c r="AG769" i="30"/>
  <c r="AG804" i="30"/>
  <c r="AG759" i="30"/>
  <c r="AG741" i="30"/>
  <c r="AG727" i="30"/>
  <c r="AG708" i="30"/>
  <c r="AG766" i="30"/>
  <c r="AG748" i="30"/>
  <c r="AG734" i="30"/>
  <c r="AG716" i="30"/>
  <c r="AG701" i="30"/>
  <c r="AG757" i="30"/>
  <c r="AG743" i="30"/>
  <c r="AG725" i="30"/>
  <c r="AG710" i="30"/>
  <c r="AG764" i="30"/>
  <c r="AG750" i="30"/>
  <c r="AG732" i="30"/>
  <c r="AG718" i="30"/>
  <c r="AG699" i="30"/>
  <c r="AG767" i="30"/>
  <c r="AG717" i="30"/>
  <c r="AG742" i="30"/>
  <c r="AG751" i="30"/>
  <c r="AG700" i="30"/>
  <c r="AG726" i="30"/>
  <c r="AG763" i="30"/>
  <c r="AG745" i="30"/>
  <c r="AG731" i="30"/>
  <c r="AG712" i="30"/>
  <c r="AG698" i="30"/>
  <c r="AG752" i="30"/>
  <c r="AG738" i="30"/>
  <c r="AG720" i="30"/>
  <c r="AG705" i="30"/>
  <c r="AG761" i="30"/>
  <c r="AG747" i="30"/>
  <c r="AG729" i="30"/>
  <c r="AG714" i="30"/>
  <c r="AG768" i="30"/>
  <c r="AG754" i="30"/>
  <c r="AG736" i="30"/>
  <c r="AG722" i="30"/>
  <c r="AG703" i="30"/>
  <c r="AG735" i="30"/>
  <c r="AG756" i="30"/>
  <c r="AG765" i="30"/>
  <c r="AG719" i="30"/>
  <c r="AG707" i="30"/>
  <c r="AG724" i="30"/>
  <c r="AG740" i="30"/>
  <c r="AG753" i="30"/>
  <c r="AG739" i="30"/>
  <c r="AG721" i="30"/>
  <c r="AG706" i="30"/>
  <c r="AG760" i="30"/>
  <c r="AG746" i="30"/>
  <c r="AG728" i="30"/>
  <c r="AG713" i="30"/>
  <c r="D27" i="31"/>
  <c r="AG755" i="30"/>
  <c r="AG737" i="30"/>
  <c r="AG723" i="30"/>
  <c r="AG704" i="30"/>
  <c r="AG762" i="30"/>
  <c r="AG744" i="30"/>
  <c r="AG730" i="30"/>
  <c r="AG711" i="30"/>
  <c r="AG697" i="30"/>
  <c r="AG749" i="30"/>
  <c r="AG702" i="30"/>
  <c r="AG709" i="30"/>
  <c r="AG733" i="30"/>
  <c r="AG758" i="30"/>
  <c r="AG715" i="30"/>
  <c r="S790" i="30"/>
  <c r="S793" i="30"/>
  <c r="S791" i="30"/>
  <c r="S787" i="30"/>
  <c r="S788" i="30"/>
  <c r="Z93" i="30"/>
  <c r="Z86" i="30"/>
  <c r="Z555" i="30"/>
  <c r="Z554" i="30"/>
  <c r="Z550" i="30"/>
  <c r="Z552" i="30"/>
  <c r="W738" i="30"/>
  <c r="AH64" i="31"/>
  <c r="W23" i="34"/>
  <c r="AE183" i="30" s="1"/>
  <c r="AF183" i="30" s="1"/>
  <c r="Z508" i="30"/>
  <c r="Z506" i="30"/>
  <c r="Z502" i="30"/>
  <c r="Z505" i="30"/>
  <c r="Z581" i="30"/>
  <c r="Z579" i="30"/>
  <c r="T40" i="30"/>
  <c r="T38" i="30"/>
  <c r="Z605" i="30"/>
  <c r="Z601" i="30"/>
  <c r="Z600" i="30"/>
  <c r="Z603" i="30"/>
  <c r="Z598" i="30"/>
  <c r="S804" i="30"/>
  <c r="Z619" i="30"/>
  <c r="Z624" i="30"/>
  <c r="Z615" i="30"/>
  <c r="Z620" i="30"/>
  <c r="Z614" i="30"/>
  <c r="Z347" i="30"/>
  <c r="W846" i="30"/>
  <c r="W842" i="30"/>
  <c r="W848" i="30"/>
  <c r="W847" i="30"/>
  <c r="T801" i="30"/>
  <c r="R804" i="30"/>
  <c r="L20" i="34"/>
  <c r="M20" i="34" s="1"/>
  <c r="AC25" i="30"/>
  <c r="AD25" i="30" s="1"/>
  <c r="M65" i="32"/>
  <c r="W26" i="30"/>
  <c r="Z856" i="30"/>
  <c r="Z852" i="30"/>
  <c r="Y747" i="30"/>
  <c r="Z74" i="30"/>
  <c r="Z64" i="30"/>
  <c r="Z67" i="30"/>
  <c r="Y683" i="30"/>
  <c r="Y686" i="30"/>
  <c r="Y682" i="30"/>
  <c r="R790" i="30"/>
  <c r="Z283" i="30"/>
  <c r="Z279" i="30"/>
  <c r="Z282" i="30"/>
  <c r="Z278" i="30"/>
  <c r="Z277" i="30"/>
  <c r="Z274" i="30"/>
  <c r="Y696" i="30"/>
  <c r="Y692" i="30"/>
  <c r="X632" i="30"/>
  <c r="X627" i="30"/>
  <c r="X633" i="30"/>
  <c r="N47" i="32"/>
  <c r="AI65" i="31"/>
  <c r="AI66" i="31"/>
  <c r="W101" i="30"/>
  <c r="AC112" i="30"/>
  <c r="AD112" i="30" s="1"/>
  <c r="AC190" i="30"/>
  <c r="AD190" i="30" s="1"/>
  <c r="L56" i="31"/>
  <c r="W56" i="31" s="1"/>
  <c r="L54" i="34"/>
  <c r="X54" i="34" s="1"/>
  <c r="AE322" i="30" s="1"/>
  <c r="AF322" i="30" s="1"/>
  <c r="F62" i="34"/>
  <c r="G77" i="31" s="1"/>
  <c r="E69" i="31"/>
  <c r="P69" i="31" s="1"/>
  <c r="AC183" i="30"/>
  <c r="AD183" i="30" s="1"/>
  <c r="AG74" i="31"/>
  <c r="W355" i="30"/>
  <c r="W356" i="30"/>
  <c r="W265" i="30"/>
  <c r="AG52" i="31"/>
  <c r="AG73" i="31"/>
  <c r="W388" i="30"/>
  <c r="AG70" i="31"/>
  <c r="AG69" i="31" s="1"/>
  <c r="W309" i="30"/>
  <c r="V384" i="30"/>
  <c r="V388" i="30"/>
  <c r="V383" i="30"/>
  <c r="W29" i="30"/>
  <c r="W213" i="30"/>
  <c r="W155" i="30"/>
  <c r="W306" i="30"/>
  <c r="T781" i="30"/>
  <c r="T780" i="30"/>
  <c r="W262" i="30"/>
  <c r="W53" i="30"/>
  <c r="W61" i="30"/>
  <c r="W58" i="30"/>
  <c r="W153" i="30"/>
  <c r="G16" i="34"/>
  <c r="AC46" i="30" s="1"/>
  <c r="AD46" i="30" s="1"/>
  <c r="G17" i="34"/>
  <c r="H47" i="31" s="1"/>
  <c r="AC225" i="30"/>
  <c r="AD225" i="30" s="1"/>
  <c r="X24" i="34"/>
  <c r="AE195" i="30" s="1"/>
  <c r="AF195" i="30" s="1"/>
  <c r="AC149" i="30"/>
  <c r="AD149" i="30" s="1"/>
  <c r="H54" i="31"/>
  <c r="AC654" i="30" s="1"/>
  <c r="AD654" i="30" s="1"/>
  <c r="U16" i="34"/>
  <c r="AE48" i="30" s="1"/>
  <c r="AF48" i="30" s="1"/>
  <c r="W20" i="34"/>
  <c r="J8" i="34"/>
  <c r="K46" i="31" s="1"/>
  <c r="AC110" i="30"/>
  <c r="AD110" i="30" s="1"/>
  <c r="K56" i="31"/>
  <c r="V56" i="31" s="1"/>
  <c r="M13" i="32"/>
  <c r="W313" i="30"/>
  <c r="W310" i="30"/>
  <c r="W45" i="30"/>
  <c r="W49" i="30"/>
  <c r="W42" i="30"/>
  <c r="W46" i="30"/>
  <c r="W25" i="30"/>
  <c r="W22" i="30"/>
  <c r="W30" i="30"/>
  <c r="W97" i="30"/>
  <c r="W104" i="30"/>
  <c r="W269" i="30"/>
  <c r="W266" i="30"/>
  <c r="W209" i="30"/>
  <c r="W208" i="30"/>
  <c r="W148" i="30"/>
  <c r="W152" i="30"/>
  <c r="V657" i="30"/>
  <c r="V672" i="30"/>
  <c r="R385" i="30"/>
  <c r="AF58" i="31"/>
  <c r="R35" i="34"/>
  <c r="AE148" i="30" s="1"/>
  <c r="AF148" i="30" s="1"/>
  <c r="AC148" i="30"/>
  <c r="AD148" i="30" s="1"/>
  <c r="F20" i="34"/>
  <c r="R382" i="30"/>
  <c r="AC73" i="31"/>
  <c r="L15" i="34"/>
  <c r="X15" i="34" s="1"/>
  <c r="AE113" i="30" s="1"/>
  <c r="AF113" i="30" s="1"/>
  <c r="S37" i="34"/>
  <c r="AE246" i="30" s="1"/>
  <c r="AF246" i="30" s="1"/>
  <c r="AC195" i="30"/>
  <c r="AD195" i="30" s="1"/>
  <c r="S57" i="34"/>
  <c r="AE266" i="30" s="1"/>
  <c r="AF266" i="30" s="1"/>
  <c r="S58" i="34"/>
  <c r="AE351" i="30" s="1"/>
  <c r="AF351" i="30" s="1"/>
  <c r="M32" i="32"/>
  <c r="AG77" i="31"/>
  <c r="AG76" i="31" s="1"/>
  <c r="M35" i="32"/>
  <c r="M52" i="32"/>
  <c r="W303" i="30"/>
  <c r="W307" i="30"/>
  <c r="W311" i="30"/>
  <c r="W304" i="30"/>
  <c r="W308" i="30"/>
  <c r="W95" i="30"/>
  <c r="W99" i="30"/>
  <c r="W103" i="30"/>
  <c r="W98" i="30"/>
  <c r="W263" i="30"/>
  <c r="W267" i="30"/>
  <c r="W271" i="30"/>
  <c r="W268" i="30"/>
  <c r="W207" i="30"/>
  <c r="W211" i="30"/>
  <c r="W210" i="30"/>
  <c r="W145" i="30"/>
  <c r="W149" i="30"/>
  <c r="W146" i="30"/>
  <c r="W151" i="30"/>
  <c r="W150" i="30"/>
  <c r="V676" i="30"/>
  <c r="U254" i="30"/>
  <c r="AF59" i="31"/>
  <c r="AC72" i="31"/>
  <c r="AC71" i="31" s="1"/>
  <c r="R388" i="30"/>
  <c r="V678" i="30"/>
  <c r="G54" i="31"/>
  <c r="AC234" i="30"/>
  <c r="AD234" i="30" s="1"/>
  <c r="R36" i="34"/>
  <c r="AE234" i="30" s="1"/>
  <c r="AF234" i="30" s="1"/>
  <c r="R24" i="34"/>
  <c r="AE189" i="30" s="1"/>
  <c r="AF189" i="30" s="1"/>
  <c r="AC189" i="30"/>
  <c r="AD189" i="30" s="1"/>
  <c r="V54" i="31"/>
  <c r="AE657" i="30" s="1"/>
  <c r="AF657" i="30" s="1"/>
  <c r="AC657" i="30"/>
  <c r="AD657" i="30" s="1"/>
  <c r="AC60" i="30"/>
  <c r="AD60" i="30" s="1"/>
  <c r="V12" i="34"/>
  <c r="AE60" i="30" s="1"/>
  <c r="AF60" i="30" s="1"/>
  <c r="AC101" i="30"/>
  <c r="AD101" i="30" s="1"/>
  <c r="V14" i="34"/>
  <c r="AE101" i="30" s="1"/>
  <c r="AF101" i="30" s="1"/>
  <c r="AF72" i="31"/>
  <c r="U381" i="30"/>
  <c r="AF73" i="31"/>
  <c r="M37" i="34"/>
  <c r="Y37" i="34" s="1"/>
  <c r="G48" i="34"/>
  <c r="H67" i="31" s="1"/>
  <c r="G20" i="34"/>
  <c r="S20" i="34" s="1"/>
  <c r="AC48" i="30"/>
  <c r="AD48" i="30" s="1"/>
  <c r="W54" i="34"/>
  <c r="AE321" i="30" s="1"/>
  <c r="AF321" i="30" s="1"/>
  <c r="V65" i="34"/>
  <c r="AE29" i="30" s="1"/>
  <c r="AF29" i="30" s="1"/>
  <c r="W261" i="30"/>
  <c r="AH68" i="31"/>
  <c r="W59" i="30"/>
  <c r="W63" i="30"/>
  <c r="W56" i="30"/>
  <c r="W353" i="30"/>
  <c r="W351" i="30"/>
  <c r="W350" i="30"/>
  <c r="W23" i="30"/>
  <c r="W27" i="30"/>
  <c r="W31" i="30"/>
  <c r="W28" i="30"/>
  <c r="AF51" i="31"/>
  <c r="U386" i="30"/>
  <c r="V17" i="34"/>
  <c r="AE121" i="30" s="1"/>
  <c r="AF121" i="30" s="1"/>
  <c r="K47" i="31"/>
  <c r="AC121" i="30"/>
  <c r="AD121" i="30" s="1"/>
  <c r="AC655" i="30"/>
  <c r="AD655" i="30" s="1"/>
  <c r="T54" i="31"/>
  <c r="AE655" i="30" s="1"/>
  <c r="AF655" i="30" s="1"/>
  <c r="I53" i="31"/>
  <c r="T53" i="31" s="1"/>
  <c r="I56" i="31"/>
  <c r="T20" i="34"/>
  <c r="AF70" i="31"/>
  <c r="AF69" i="31" s="1"/>
  <c r="AF67" i="31"/>
  <c r="AC26" i="30"/>
  <c r="AD26" i="30" s="1"/>
  <c r="G62" i="34"/>
  <c r="H77" i="31" s="1"/>
  <c r="T659" i="30"/>
  <c r="V257" i="30"/>
  <c r="AG59" i="31"/>
  <c r="V659" i="30"/>
  <c r="AH56" i="31"/>
  <c r="AG53" i="31"/>
  <c r="AG58" i="31"/>
  <c r="T658" i="30"/>
  <c r="AD32" i="34"/>
  <c r="AF32" i="34"/>
  <c r="AF46" i="31"/>
  <c r="AF49" i="31"/>
  <c r="AF48" i="31" s="1"/>
  <c r="AB49" i="31"/>
  <c r="AB48" i="31" s="1"/>
  <c r="AB46" i="31"/>
  <c r="M34" i="32"/>
  <c r="W225" i="30"/>
  <c r="W229" i="30"/>
  <c r="W231" i="30"/>
  <c r="W230" i="30"/>
  <c r="W228" i="30"/>
  <c r="W226" i="30"/>
  <c r="W227" i="30"/>
  <c r="U649" i="30"/>
  <c r="U650" i="30"/>
  <c r="U646" i="30"/>
  <c r="AE49" i="31"/>
  <c r="AE48" i="31" s="1"/>
  <c r="AE46" i="31"/>
  <c r="V20" i="34"/>
  <c r="K53" i="31"/>
  <c r="V53" i="31" s="1"/>
  <c r="V260" i="30"/>
  <c r="T655" i="30"/>
  <c r="AE53" i="31"/>
  <c r="AE56" i="31"/>
  <c r="AE55" i="31" s="1"/>
  <c r="T143" i="30"/>
  <c r="T144" i="30"/>
  <c r="T140" i="30"/>
  <c r="AE52" i="31"/>
  <c r="AE51" i="31"/>
  <c r="T138" i="30"/>
  <c r="M23" i="32"/>
  <c r="W196" i="30"/>
  <c r="W191" i="30"/>
  <c r="W192" i="30"/>
  <c r="W195" i="30"/>
  <c r="W187" i="30"/>
  <c r="W189" i="30"/>
  <c r="W186" i="30"/>
  <c r="W194" i="30"/>
  <c r="W193" i="30"/>
  <c r="W190" i="30"/>
  <c r="M36" i="32"/>
  <c r="W240" i="30"/>
  <c r="W239" i="30"/>
  <c r="W237" i="30"/>
  <c r="W234" i="30"/>
  <c r="W235" i="30"/>
  <c r="AH54" i="31"/>
  <c r="W232" i="30"/>
  <c r="W236" i="30"/>
  <c r="W241" i="30"/>
  <c r="W238" i="30"/>
  <c r="W252" i="30"/>
  <c r="W248" i="30"/>
  <c r="W251" i="30"/>
  <c r="W247" i="30"/>
  <c r="W243" i="30"/>
  <c r="M37" i="32"/>
  <c r="W250" i="30"/>
  <c r="W246" i="30"/>
  <c r="W242" i="30"/>
  <c r="W249" i="30"/>
  <c r="W245" i="30"/>
  <c r="AC56" i="31"/>
  <c r="AC55" i="31" s="1"/>
  <c r="AC53" i="31"/>
  <c r="W182" i="30"/>
  <c r="W180" i="30"/>
  <c r="M22" i="32"/>
  <c r="W181" i="30"/>
  <c r="W185" i="30"/>
  <c r="W178" i="30"/>
  <c r="W184" i="30"/>
  <c r="W183" i="30"/>
  <c r="R261" i="30"/>
  <c r="AC58" i="31"/>
  <c r="AC59" i="31"/>
  <c r="R260" i="30"/>
  <c r="R256" i="30"/>
  <c r="E55" i="31"/>
  <c r="P55" i="31" s="1"/>
  <c r="P56" i="31"/>
  <c r="W124" i="30"/>
  <c r="W120" i="30"/>
  <c r="W121" i="30"/>
  <c r="W117" i="30"/>
  <c r="M16" i="32"/>
  <c r="W122" i="30"/>
  <c r="W118" i="30"/>
  <c r="W123" i="30"/>
  <c r="W119" i="30"/>
  <c r="W115" i="30"/>
  <c r="AH47" i="31"/>
  <c r="V441" i="30"/>
  <c r="V437" i="30"/>
  <c r="V433" i="30"/>
  <c r="V436" i="30"/>
  <c r="V438" i="30"/>
  <c r="V435" i="30"/>
  <c r="V442" i="30"/>
  <c r="V439" i="30"/>
  <c r="V440" i="30"/>
  <c r="S450" i="30"/>
  <c r="S446" i="30"/>
  <c r="S449" i="30"/>
  <c r="S451" i="30"/>
  <c r="S443" i="30"/>
  <c r="S447" i="30"/>
  <c r="S445" i="30"/>
  <c r="S448" i="30"/>
  <c r="V451" i="30"/>
  <c r="V447" i="30"/>
  <c r="V443" i="30"/>
  <c r="V446" i="30"/>
  <c r="V445" i="30"/>
  <c r="V450" i="30"/>
  <c r="V449" i="30"/>
  <c r="V448" i="30"/>
  <c r="T441" i="30"/>
  <c r="T437" i="30"/>
  <c r="T433" i="30"/>
  <c r="T438" i="30"/>
  <c r="T440" i="30"/>
  <c r="T439" i="30"/>
  <c r="T442" i="30"/>
  <c r="T436" i="30"/>
  <c r="T435" i="30"/>
  <c r="S440" i="30"/>
  <c r="S436" i="30"/>
  <c r="S441" i="30"/>
  <c r="S433" i="30"/>
  <c r="S435" i="30"/>
  <c r="S442" i="30"/>
  <c r="S439" i="30"/>
  <c r="S437" i="30"/>
  <c r="S438" i="30"/>
  <c r="V397" i="30"/>
  <c r="V393" i="30"/>
  <c r="V389" i="30"/>
  <c r="V392" i="30"/>
  <c r="V394" i="30"/>
  <c r="V395" i="30"/>
  <c r="V396" i="30"/>
  <c r="V390" i="30"/>
  <c r="K67" i="32"/>
  <c r="V399" i="30"/>
  <c r="V398" i="30"/>
  <c r="K78" i="32"/>
  <c r="T431" i="30"/>
  <c r="T427" i="30"/>
  <c r="T423" i="30"/>
  <c r="T430" i="30"/>
  <c r="T426" i="30"/>
  <c r="T422" i="30"/>
  <c r="T429" i="30"/>
  <c r="T432" i="30"/>
  <c r="T425" i="30"/>
  <c r="T428" i="30"/>
  <c r="V431" i="30"/>
  <c r="V427" i="30"/>
  <c r="V423" i="30"/>
  <c r="V430" i="30"/>
  <c r="V426" i="30"/>
  <c r="V422" i="30"/>
  <c r="V425" i="30"/>
  <c r="V428" i="30"/>
  <c r="V429" i="30"/>
  <c r="V432" i="30"/>
  <c r="U448" i="30"/>
  <c r="U447" i="30"/>
  <c r="U449" i="30"/>
  <c r="U446" i="30"/>
  <c r="U443" i="30"/>
  <c r="U450" i="30"/>
  <c r="U451" i="30"/>
  <c r="U445" i="30"/>
  <c r="D67" i="34"/>
  <c r="P74" i="34"/>
  <c r="AE390" i="30" s="1"/>
  <c r="AF390" i="30" s="1"/>
  <c r="AC390" i="30"/>
  <c r="AD390" i="30" s="1"/>
  <c r="U430" i="30"/>
  <c r="U426" i="30"/>
  <c r="U422" i="30"/>
  <c r="U429" i="30"/>
  <c r="U425" i="30"/>
  <c r="U428" i="30"/>
  <c r="U431" i="30"/>
  <c r="U423" i="30"/>
  <c r="U432" i="30"/>
  <c r="U427" i="30"/>
  <c r="U442" i="30"/>
  <c r="U438" i="30"/>
  <c r="U435" i="30"/>
  <c r="U437" i="30"/>
  <c r="U440" i="30"/>
  <c r="U439" i="30"/>
  <c r="U433" i="30"/>
  <c r="U441" i="30"/>
  <c r="U436" i="30"/>
  <c r="T397" i="30"/>
  <c r="T393" i="30"/>
  <c r="T389" i="30"/>
  <c r="T394" i="30"/>
  <c r="T396" i="30"/>
  <c r="T395" i="30"/>
  <c r="T398" i="30"/>
  <c r="T392" i="30"/>
  <c r="I78" i="32"/>
  <c r="I67" i="32"/>
  <c r="T399" i="30"/>
  <c r="T390" i="30"/>
  <c r="S396" i="30"/>
  <c r="S392" i="30"/>
  <c r="S397" i="30"/>
  <c r="S389" i="30"/>
  <c r="S395" i="30"/>
  <c r="S398" i="30"/>
  <c r="S390" i="30"/>
  <c r="S399" i="30"/>
  <c r="S393" i="30"/>
  <c r="H78" i="32"/>
  <c r="S394" i="30"/>
  <c r="H67" i="32"/>
  <c r="S430" i="30"/>
  <c r="S432" i="30"/>
  <c r="S426" i="30"/>
  <c r="S422" i="30"/>
  <c r="S429" i="30"/>
  <c r="S425" i="30"/>
  <c r="S427" i="30"/>
  <c r="S428" i="30"/>
  <c r="S431" i="30"/>
  <c r="S423" i="30"/>
  <c r="R397" i="30"/>
  <c r="R393" i="30"/>
  <c r="R389" i="30"/>
  <c r="R392" i="30"/>
  <c r="R394" i="30"/>
  <c r="R395" i="30"/>
  <c r="R396" i="30"/>
  <c r="R390" i="30"/>
  <c r="G67" i="32"/>
  <c r="G78" i="32"/>
  <c r="R399" i="30"/>
  <c r="R398" i="30"/>
  <c r="F78" i="32"/>
  <c r="F67" i="32"/>
  <c r="R441" i="30"/>
  <c r="R437" i="30"/>
  <c r="R433" i="30"/>
  <c r="R436" i="30"/>
  <c r="R438" i="30"/>
  <c r="R439" i="30"/>
  <c r="R440" i="30"/>
  <c r="R442" i="30"/>
  <c r="R435" i="30"/>
  <c r="T449" i="30"/>
  <c r="T445" i="30"/>
  <c r="T450" i="30"/>
  <c r="T448" i="30"/>
  <c r="T451" i="30"/>
  <c r="T443" i="30"/>
  <c r="T447" i="30"/>
  <c r="T446" i="30"/>
  <c r="U396" i="30"/>
  <c r="U392" i="30"/>
  <c r="U399" i="30"/>
  <c r="U393" i="30"/>
  <c r="U394" i="30"/>
  <c r="U395" i="30"/>
  <c r="U389" i="30"/>
  <c r="J78" i="32"/>
  <c r="U398" i="30"/>
  <c r="U390" i="30"/>
  <c r="U397" i="30"/>
  <c r="J67" i="32"/>
  <c r="E67" i="32"/>
  <c r="R431" i="30"/>
  <c r="R427" i="30"/>
  <c r="R423" i="30"/>
  <c r="R430" i="30"/>
  <c r="R426" i="30"/>
  <c r="R422" i="30"/>
  <c r="R429" i="30"/>
  <c r="R425" i="30"/>
  <c r="R432" i="30"/>
  <c r="R428" i="30"/>
  <c r="P73" i="34"/>
  <c r="AE433" i="30" s="1"/>
  <c r="AF433" i="30" s="1"/>
  <c r="AC433" i="30"/>
  <c r="AD433" i="30" s="1"/>
  <c r="R143" i="30"/>
  <c r="R144" i="30"/>
  <c r="R138" i="30"/>
  <c r="R137" i="30"/>
  <c r="AC52" i="31"/>
  <c r="AC51" i="31"/>
  <c r="AC49" i="31"/>
  <c r="AC48" i="31" s="1"/>
  <c r="AC46" i="31"/>
  <c r="U65" i="34"/>
  <c r="AE28" i="30" s="1"/>
  <c r="AF28" i="30" s="1"/>
  <c r="AC29" i="30"/>
  <c r="AD29" i="30" s="1"/>
  <c r="S36" i="34"/>
  <c r="AE235" i="30" s="1"/>
  <c r="AF235" i="30" s="1"/>
  <c r="AC28" i="30"/>
  <c r="AD28" i="30" s="1"/>
  <c r="W65" i="34"/>
  <c r="AE30" i="30" s="1"/>
  <c r="AF30" i="30" s="1"/>
  <c r="W34" i="34"/>
  <c r="AE229" i="30" s="1"/>
  <c r="AF229" i="30" s="1"/>
  <c r="L34" i="34"/>
  <c r="T708" i="30"/>
  <c r="W258" i="30"/>
  <c r="W144" i="30"/>
  <c r="W142" i="30"/>
  <c r="W140" i="30"/>
  <c r="W138" i="30"/>
  <c r="W143" i="30"/>
  <c r="W141" i="30"/>
  <c r="W139" i="30"/>
  <c r="W137" i="30"/>
  <c r="V704" i="30"/>
  <c r="V700" i="30"/>
  <c r="V705" i="30"/>
  <c r="V703" i="30"/>
  <c r="V699" i="30"/>
  <c r="X51" i="30"/>
  <c r="X47" i="30"/>
  <c r="X45" i="30"/>
  <c r="X43" i="30"/>
  <c r="X42" i="30"/>
  <c r="S705" i="30"/>
  <c r="S699" i="30"/>
  <c r="S704" i="30"/>
  <c r="S702" i="30"/>
  <c r="S700" i="30"/>
  <c r="X271" i="30"/>
  <c r="X269" i="30"/>
  <c r="X265" i="30"/>
  <c r="X270" i="30"/>
  <c r="X113" i="30"/>
  <c r="X111" i="30"/>
  <c r="X109" i="30"/>
  <c r="X107" i="30"/>
  <c r="X114" i="30"/>
  <c r="X112" i="30"/>
  <c r="X110" i="30"/>
  <c r="X353" i="30"/>
  <c r="X351" i="30"/>
  <c r="X354" i="30"/>
  <c r="X356" i="30"/>
  <c r="X352" i="30"/>
  <c r="X321" i="30"/>
  <c r="X322" i="30"/>
  <c r="X320" i="30"/>
  <c r="X316" i="30"/>
  <c r="X314" i="30"/>
  <c r="S730" i="30"/>
  <c r="S728" i="30"/>
  <c r="S822" i="30"/>
  <c r="S818" i="30"/>
  <c r="S821" i="30"/>
  <c r="S819" i="30"/>
  <c r="S815" i="30"/>
  <c r="S709" i="30"/>
  <c r="S712" i="30"/>
  <c r="T821" i="30"/>
  <c r="T819" i="30"/>
  <c r="T822" i="30"/>
  <c r="T820" i="30"/>
  <c r="T818" i="30"/>
  <c r="T816" i="30"/>
  <c r="T815" i="30"/>
  <c r="V730" i="30"/>
  <c r="V728" i="30"/>
  <c r="V726" i="30"/>
  <c r="V731" i="30"/>
  <c r="V729" i="30"/>
  <c r="V727" i="30"/>
  <c r="V725" i="30"/>
  <c r="W382" i="30"/>
  <c r="W383" i="30"/>
  <c r="X61" i="30"/>
  <c r="X59" i="30"/>
  <c r="X57" i="30"/>
  <c r="X58" i="30"/>
  <c r="X54" i="30"/>
  <c r="N22" i="34"/>
  <c r="Z22" i="34" s="1"/>
  <c r="AC167" i="30"/>
  <c r="AD167" i="30" s="1"/>
  <c r="AC177" i="30"/>
  <c r="AD177" i="30" s="1"/>
  <c r="Y22" i="34"/>
  <c r="N86" i="34"/>
  <c r="Z86" i="34" s="1"/>
  <c r="AC549" i="30"/>
  <c r="AD549" i="30" s="1"/>
  <c r="Y86" i="34"/>
  <c r="AE549" i="30" s="1"/>
  <c r="AF549" i="30" s="1"/>
  <c r="N81" i="34"/>
  <c r="AC511" i="30"/>
  <c r="AD511" i="30" s="1"/>
  <c r="AC501" i="30"/>
  <c r="AD501" i="30" s="1"/>
  <c r="Y82" i="34"/>
  <c r="Y81" i="34"/>
  <c r="N77" i="34"/>
  <c r="Z77" i="34" s="1"/>
  <c r="AC463" i="30"/>
  <c r="AD463" i="30" s="1"/>
  <c r="AC473" i="30"/>
  <c r="AD473" i="30" s="1"/>
  <c r="Y77" i="34"/>
  <c r="AK61" i="31"/>
  <c r="AK89" i="31"/>
  <c r="AJ89" i="31"/>
  <c r="AK86" i="31"/>
  <c r="AI60" i="31"/>
  <c r="N39" i="32"/>
  <c r="AI63" i="31"/>
  <c r="AH62" i="31"/>
  <c r="W88" i="31"/>
  <c r="N64" i="34"/>
  <c r="Z64" i="34" s="1"/>
  <c r="AC348" i="30"/>
  <c r="AD348" i="30" s="1"/>
  <c r="Y64" i="34"/>
  <c r="AE348" i="30" s="1"/>
  <c r="AF348" i="30" s="1"/>
  <c r="W85" i="31"/>
  <c r="M79" i="34"/>
  <c r="N88" i="31" s="1"/>
  <c r="M85" i="31"/>
  <c r="X79" i="34"/>
  <c r="AD71" i="31"/>
  <c r="AF55" i="31"/>
  <c r="AB50" i="31"/>
  <c r="AA69" i="31"/>
  <c r="N11" i="32"/>
  <c r="N54" i="32"/>
  <c r="AB71" i="31"/>
  <c r="AG71" i="31"/>
  <c r="AH72" i="31"/>
  <c r="AB69" i="31"/>
  <c r="AH49" i="31"/>
  <c r="M7" i="32"/>
  <c r="AH46" i="31"/>
  <c r="AH67" i="31"/>
  <c r="AH70" i="31"/>
  <c r="M48" i="32"/>
  <c r="N57" i="32"/>
  <c r="N14" i="32"/>
  <c r="AI68" i="31"/>
  <c r="N58" i="32"/>
  <c r="AH51" i="31"/>
  <c r="AH52" i="31"/>
  <c r="M18" i="32"/>
  <c r="AG50" i="31"/>
  <c r="N15" i="32"/>
  <c r="AD50" i="31"/>
  <c r="AG48" i="31"/>
  <c r="L34" i="48"/>
  <c r="K32" i="48"/>
  <c r="M62" i="32"/>
  <c r="AH74" i="31"/>
  <c r="AH77" i="31"/>
  <c r="X88" i="31"/>
  <c r="AE57" i="31"/>
  <c r="AD55" i="31"/>
  <c r="N87" i="34"/>
  <c r="AC483" i="30"/>
  <c r="AD483" i="30" s="1"/>
  <c r="AC493" i="30"/>
  <c r="AD493" i="30" s="1"/>
  <c r="Y87" i="34"/>
  <c r="AG55" i="31"/>
  <c r="AD57" i="31"/>
  <c r="N10" i="34"/>
  <c r="Z10" i="34" s="1"/>
  <c r="AC85" i="30"/>
  <c r="AD85" i="30" s="1"/>
  <c r="AC75" i="30"/>
  <c r="AD75" i="30" s="1"/>
  <c r="Y10" i="34"/>
  <c r="N21" i="34"/>
  <c r="Z21" i="34" s="1"/>
  <c r="AC166" i="30"/>
  <c r="AD166" i="30" s="1"/>
  <c r="AC156" i="30"/>
  <c r="AD156" i="30" s="1"/>
  <c r="Y21" i="34"/>
  <c r="N50" i="34"/>
  <c r="Z50" i="34" s="1"/>
  <c r="AC294" i="30"/>
  <c r="AD294" i="30" s="1"/>
  <c r="AC284" i="30"/>
  <c r="AD284" i="30" s="1"/>
  <c r="Y50" i="34"/>
  <c r="Q35" i="34"/>
  <c r="AE147" i="30" s="1"/>
  <c r="AF147" i="30" s="1"/>
  <c r="E20" i="34"/>
  <c r="AC147" i="30"/>
  <c r="AD147" i="30" s="1"/>
  <c r="Q37" i="34"/>
  <c r="AE244" i="30" s="1"/>
  <c r="AF244" i="30" s="1"/>
  <c r="AC244" i="30"/>
  <c r="AD244" i="30" s="1"/>
  <c r="F54" i="31"/>
  <c r="AC233" i="30"/>
  <c r="AD233" i="30" s="1"/>
  <c r="Q36" i="34"/>
  <c r="AE233" i="30" s="1"/>
  <c r="AF233" i="30" s="1"/>
  <c r="Q24" i="34"/>
  <c r="AE188" i="30" s="1"/>
  <c r="AF188" i="30" s="1"/>
  <c r="AC188" i="30"/>
  <c r="AD188" i="30" s="1"/>
  <c r="AC206" i="30"/>
  <c r="AD206" i="30" s="1"/>
  <c r="Q32" i="34"/>
  <c r="AE206" i="30" s="1"/>
  <c r="AF206" i="30" s="1"/>
  <c r="AC76" i="31"/>
  <c r="Q62" i="34"/>
  <c r="F74" i="31"/>
  <c r="F77" i="31"/>
  <c r="J74" i="31"/>
  <c r="U62" i="34"/>
  <c r="J77" i="31"/>
  <c r="T74" i="31"/>
  <c r="AC21" i="30"/>
  <c r="AD21" i="30" s="1"/>
  <c r="AE21" i="30" s="1"/>
  <c r="T77" i="31"/>
  <c r="I76" i="31"/>
  <c r="V63" i="34"/>
  <c r="K74" i="31"/>
  <c r="V62" i="34"/>
  <c r="K77" i="31"/>
  <c r="AC671" i="30"/>
  <c r="AD671" i="30" s="1"/>
  <c r="R68" i="31"/>
  <c r="AE671" i="30" s="1"/>
  <c r="AF671" i="30" s="1"/>
  <c r="U48" i="34"/>
  <c r="J67" i="31"/>
  <c r="J70" i="31"/>
  <c r="Q52" i="34"/>
  <c r="AE305" i="30" s="1"/>
  <c r="AF305" i="30" s="1"/>
  <c r="AC305" i="30"/>
  <c r="AD305" i="30" s="1"/>
  <c r="V68" i="31"/>
  <c r="AE675" i="30" s="1"/>
  <c r="AF675" i="30" s="1"/>
  <c r="AC675" i="30"/>
  <c r="AD675" i="30" s="1"/>
  <c r="AC355" i="30"/>
  <c r="AD355" i="30" s="1"/>
  <c r="L68" i="31"/>
  <c r="L58" i="34"/>
  <c r="W58" i="34"/>
  <c r="AE355" i="30" s="1"/>
  <c r="AF355" i="30" s="1"/>
  <c r="G70" i="31"/>
  <c r="G67" i="31"/>
  <c r="R48" i="34"/>
  <c r="T70" i="31"/>
  <c r="I69" i="31"/>
  <c r="T67" i="31"/>
  <c r="Q57" i="34"/>
  <c r="AE264" i="30" s="1"/>
  <c r="AF264" i="30" s="1"/>
  <c r="AC264" i="30"/>
  <c r="AD264" i="30" s="1"/>
  <c r="E48" i="34"/>
  <c r="Q54" i="34"/>
  <c r="AE315" i="30" s="1"/>
  <c r="AF315" i="30" s="1"/>
  <c r="AC315" i="30"/>
  <c r="AD315" i="30" s="1"/>
  <c r="U68" i="31"/>
  <c r="AE674" i="30" s="1"/>
  <c r="AF674" i="30" s="1"/>
  <c r="AC674" i="30"/>
  <c r="AD674" i="30" s="1"/>
  <c r="W57" i="34"/>
  <c r="AE270" i="30" s="1"/>
  <c r="AF270" i="30" s="1"/>
  <c r="AC270" i="30"/>
  <c r="AD270" i="30" s="1"/>
  <c r="L57" i="34"/>
  <c r="K67" i="31"/>
  <c r="K70" i="31"/>
  <c r="V48" i="34"/>
  <c r="T46" i="31"/>
  <c r="W53" i="31"/>
  <c r="AC664" i="30"/>
  <c r="AD664" i="30" s="1"/>
  <c r="T79" i="31"/>
  <c r="AE664" i="30" s="1"/>
  <c r="AF664" i="30" s="1"/>
  <c r="V70" i="34"/>
  <c r="AE429" i="30" s="1"/>
  <c r="AF429" i="30" s="1"/>
  <c r="AC429" i="30"/>
  <c r="AD429" i="30" s="1"/>
  <c r="V71" i="34"/>
  <c r="AC447" i="30"/>
  <c r="AD447" i="30" s="1"/>
  <c r="J79" i="31"/>
  <c r="U75" i="34"/>
  <c r="AE447" i="30" s="1"/>
  <c r="AF447" i="30" s="1"/>
  <c r="V74" i="34"/>
  <c r="AE396" i="30" s="1"/>
  <c r="AF396" i="30" s="1"/>
  <c r="J67" i="34"/>
  <c r="AC396" i="30"/>
  <c r="AD396" i="30" s="1"/>
  <c r="I67" i="34"/>
  <c r="U74" i="34"/>
  <c r="AE395" i="30" s="1"/>
  <c r="AF395" i="30" s="1"/>
  <c r="AC395" i="30"/>
  <c r="AD395" i="30" s="1"/>
  <c r="I48" i="31"/>
  <c r="T49" i="31"/>
  <c r="U8" i="34"/>
  <c r="J49" i="31"/>
  <c r="J46" i="31"/>
  <c r="I78" i="31"/>
  <c r="I81" i="31"/>
  <c r="T67" i="34"/>
  <c r="M52" i="34"/>
  <c r="X53" i="34"/>
  <c r="X52" i="34"/>
  <c r="AE312" i="30" s="1"/>
  <c r="AF312" i="30" s="1"/>
  <c r="AC312" i="30"/>
  <c r="AD312" i="30" s="1"/>
  <c r="AC50" i="30"/>
  <c r="AD50" i="30" s="1"/>
  <c r="L16" i="34"/>
  <c r="W16" i="34"/>
  <c r="AE50" i="30" s="1"/>
  <c r="AF50" i="30" s="1"/>
  <c r="AC647" i="30"/>
  <c r="AD647" i="30" s="1"/>
  <c r="AC448" i="30"/>
  <c r="AD448" i="30" s="1"/>
  <c r="K79" i="31"/>
  <c r="V75" i="34"/>
  <c r="AE448" i="30" s="1"/>
  <c r="AF448" i="30" s="1"/>
  <c r="AC428" i="30"/>
  <c r="AD428" i="30" s="1"/>
  <c r="U70" i="34"/>
  <c r="AE428" i="30" s="1"/>
  <c r="AF428" i="30" s="1"/>
  <c r="V73" i="34"/>
  <c r="AE439" i="30" s="1"/>
  <c r="AF439" i="30" s="1"/>
  <c r="AC439" i="30"/>
  <c r="AD439" i="30" s="1"/>
  <c r="U73" i="34"/>
  <c r="AE438" i="30" s="1"/>
  <c r="AF438" i="30" s="1"/>
  <c r="AC438" i="30"/>
  <c r="AD438" i="30" s="1"/>
  <c r="AE76" i="31"/>
  <c r="AF76" i="31"/>
  <c r="G46" i="31"/>
  <c r="G49" i="31"/>
  <c r="R8" i="34"/>
  <c r="AC434" i="30"/>
  <c r="AD434" i="30" s="1"/>
  <c r="Q73" i="34"/>
  <c r="AE434" i="30" s="1"/>
  <c r="AF434" i="30" s="1"/>
  <c r="S12" i="34"/>
  <c r="AE57" i="30" s="1"/>
  <c r="AF57" i="30" s="1"/>
  <c r="AC57" i="30"/>
  <c r="AD57" i="30" s="1"/>
  <c r="AC426" i="30"/>
  <c r="AD426" i="30" s="1"/>
  <c r="S70" i="34"/>
  <c r="AE426" i="30" s="1"/>
  <c r="AF426" i="30" s="1"/>
  <c r="X61" i="31"/>
  <c r="AE686" i="30" s="1"/>
  <c r="AF686" i="30" s="1"/>
  <c r="AC686" i="30"/>
  <c r="AD686" i="30" s="1"/>
  <c r="R47" i="31"/>
  <c r="AE644" i="30" s="1"/>
  <c r="AF644" i="30" s="1"/>
  <c r="AC644" i="30"/>
  <c r="AD644" i="30" s="1"/>
  <c r="Y86" i="31"/>
  <c r="AE696" i="30" s="1"/>
  <c r="AF696" i="30" s="1"/>
  <c r="AE95" i="22" s="1"/>
  <c r="AC696" i="30"/>
  <c r="AD696" i="30" s="1"/>
  <c r="N83" i="34"/>
  <c r="Z83" i="34" s="1"/>
  <c r="Y83" i="34"/>
  <c r="AC512" i="30"/>
  <c r="AD512" i="30" s="1"/>
  <c r="AC522" i="30"/>
  <c r="AD522" i="30" s="1"/>
  <c r="AC108" i="30"/>
  <c r="AD108" i="30" s="1"/>
  <c r="S15" i="34"/>
  <c r="AE108" i="30" s="1"/>
  <c r="AF108" i="30" s="1"/>
  <c r="S74" i="34"/>
  <c r="AE393" i="30" s="1"/>
  <c r="AF393" i="30" s="1"/>
  <c r="G67" i="34"/>
  <c r="AC393" i="30"/>
  <c r="AD393" i="30" s="1"/>
  <c r="N24" i="34"/>
  <c r="Z24" i="34" s="1"/>
  <c r="Y24" i="34"/>
  <c r="AC196" i="30"/>
  <c r="AD196" i="30" s="1"/>
  <c r="AC186" i="30"/>
  <c r="AD186" i="30" s="1"/>
  <c r="G81" i="31"/>
  <c r="G78" i="31"/>
  <c r="R67" i="34"/>
  <c r="S75" i="31"/>
  <c r="AE636" i="30" s="1"/>
  <c r="AF636" i="30" s="1"/>
  <c r="AC636" i="30"/>
  <c r="AD636" i="30" s="1"/>
  <c r="AC672" i="30"/>
  <c r="AD672" i="30" s="1"/>
  <c r="S68" i="31"/>
  <c r="AE672" i="30" s="1"/>
  <c r="AF672" i="30" s="1"/>
  <c r="AK88" i="31"/>
  <c r="AK85" i="31"/>
  <c r="S73" i="34"/>
  <c r="AE436" i="30" s="1"/>
  <c r="AF436" i="30" s="1"/>
  <c r="AC436" i="30"/>
  <c r="AD436" i="30" s="1"/>
  <c r="W62" i="31"/>
  <c r="N85" i="34"/>
  <c r="Z85" i="34" s="1"/>
  <c r="Y85" i="34"/>
  <c r="AE539" i="30" s="1"/>
  <c r="AF539" i="30" s="1"/>
  <c r="AC539" i="30"/>
  <c r="AD539" i="30" s="1"/>
  <c r="N59" i="34"/>
  <c r="Z59" i="34" s="1"/>
  <c r="Y59" i="34"/>
  <c r="AC358" i="30"/>
  <c r="AD358" i="30" s="1"/>
  <c r="AC368" i="30"/>
  <c r="AD368" i="30" s="1"/>
  <c r="J66" i="32"/>
  <c r="AE75" i="31"/>
  <c r="I75" i="31"/>
  <c r="AC36" i="30"/>
  <c r="AD36" i="30" s="1"/>
  <c r="T66" i="34"/>
  <c r="AE36" i="30" s="1"/>
  <c r="AF36" i="30" s="1"/>
  <c r="I66" i="34"/>
  <c r="M62" i="31"/>
  <c r="X63" i="31"/>
  <c r="AC44" i="30"/>
  <c r="AD44" i="30" s="1"/>
  <c r="Q16" i="34"/>
  <c r="AE44" i="30" s="1"/>
  <c r="AF44" i="30" s="1"/>
  <c r="E8" i="34"/>
  <c r="Q74" i="34"/>
  <c r="AE391" i="30" s="1"/>
  <c r="AF391" i="30" s="1"/>
  <c r="AC391" i="30"/>
  <c r="AD391" i="30" s="1"/>
  <c r="E67" i="34"/>
  <c r="N32" i="34"/>
  <c r="Z32" i="34" s="1"/>
  <c r="Y32" i="34"/>
  <c r="AE214" i="30" s="1"/>
  <c r="AF214" i="30" s="1"/>
  <c r="AC214" i="30"/>
  <c r="AD214" i="30" s="1"/>
  <c r="Q70" i="34"/>
  <c r="AE424" i="30" s="1"/>
  <c r="AF424" i="30" s="1"/>
  <c r="AC424" i="30"/>
  <c r="AD424" i="30" s="1"/>
  <c r="AJ87" i="31"/>
  <c r="AC98" i="30"/>
  <c r="AD98" i="30" s="1"/>
  <c r="S14" i="34"/>
  <c r="AE98" i="30" s="1"/>
  <c r="AF98" i="30" s="1"/>
  <c r="S75" i="34"/>
  <c r="AE445" i="30" s="1"/>
  <c r="AF445" i="30" s="1"/>
  <c r="H79" i="31"/>
  <c r="AC445" i="30"/>
  <c r="AD445" i="30" s="1"/>
  <c r="N46" i="34"/>
  <c r="Y46" i="34"/>
  <c r="N61" i="31"/>
  <c r="AC614" i="30"/>
  <c r="AD614" i="30" s="1"/>
  <c r="AC624" i="30"/>
  <c r="AD624" i="30" s="1"/>
  <c r="O86" i="31"/>
  <c r="Z86" i="31" s="1"/>
  <c r="Z88" i="34"/>
  <c r="N45" i="34"/>
  <c r="Y45" i="34"/>
  <c r="AC578" i="30"/>
  <c r="AD578" i="30" s="1"/>
  <c r="AC568" i="30"/>
  <c r="AD568" i="30" s="1"/>
  <c r="N63" i="31"/>
  <c r="N41" i="34"/>
  <c r="Y42" i="34"/>
  <c r="Y41" i="34"/>
  <c r="AC596" i="30"/>
  <c r="AD596" i="30" s="1"/>
  <c r="AC586" i="30"/>
  <c r="AD586" i="30" s="1"/>
  <c r="AC55" i="30"/>
  <c r="AD55" i="30" s="1"/>
  <c r="Q12" i="34"/>
  <c r="AE55" i="30" s="1"/>
  <c r="AF55" i="30" s="1"/>
  <c r="AD76" i="31"/>
  <c r="AB76" i="31"/>
  <c r="U56" i="31" l="1"/>
  <c r="S16" i="34"/>
  <c r="AE46" i="30" s="1"/>
  <c r="AF46" i="30" s="1"/>
  <c r="G8" i="34"/>
  <c r="AE79" i="31"/>
  <c r="AD79" i="31"/>
  <c r="AF79" i="31"/>
  <c r="J665" i="30" s="1"/>
  <c r="U665" i="30" s="1"/>
  <c r="AB79" i="31"/>
  <c r="AG79" i="31"/>
  <c r="K667" i="30" s="1"/>
  <c r="V667" i="30" s="1"/>
  <c r="V8" i="34"/>
  <c r="K49" i="31"/>
  <c r="AC118" i="30"/>
  <c r="AD118" i="30" s="1"/>
  <c r="P33" i="36"/>
  <c r="R62" i="34"/>
  <c r="AC113" i="30"/>
  <c r="AD113" i="30" s="1"/>
  <c r="H70" i="31"/>
  <c r="M15" i="34"/>
  <c r="Y15" i="34" s="1"/>
  <c r="S48" i="34"/>
  <c r="M53" i="31"/>
  <c r="M54" i="34"/>
  <c r="AC323" i="30" s="1"/>
  <c r="AD323" i="30" s="1"/>
  <c r="N33" i="36"/>
  <c r="R33" i="36" s="1"/>
  <c r="AB19" i="66" s="1"/>
  <c r="C13" i="66" s="1"/>
  <c r="K29" i="48"/>
  <c r="H757" i="30"/>
  <c r="H759" i="30"/>
  <c r="H754" i="30"/>
  <c r="S754" i="30" s="1"/>
  <c r="H753" i="30"/>
  <c r="S753" i="30" s="1"/>
  <c r="H756" i="30"/>
  <c r="H758" i="30"/>
  <c r="S758" i="30" s="1"/>
  <c r="H752" i="30"/>
  <c r="H755" i="30"/>
  <c r="S755" i="30" s="1"/>
  <c r="H751" i="30"/>
  <c r="L813" i="30"/>
  <c r="L812" i="30"/>
  <c r="W812" i="30" s="1"/>
  <c r="L811" i="30"/>
  <c r="W811" i="30" s="1"/>
  <c r="L809" i="30"/>
  <c r="W809" i="30" s="1"/>
  <c r="L808" i="30"/>
  <c r="L807" i="30"/>
  <c r="W807" i="30" s="1"/>
  <c r="L810" i="30"/>
  <c r="L805" i="30"/>
  <c r="L806" i="30"/>
  <c r="W806" i="30" s="1"/>
  <c r="N109" i="30"/>
  <c r="Y109" i="30" s="1"/>
  <c r="N108" i="30"/>
  <c r="Y108" i="30" s="1"/>
  <c r="N111" i="30"/>
  <c r="N107" i="30"/>
  <c r="N105" i="30"/>
  <c r="Y105" i="30" s="1"/>
  <c r="N114" i="30"/>
  <c r="Y114" i="30" s="1"/>
  <c r="N110" i="30"/>
  <c r="Y110" i="30" s="1"/>
  <c r="N112" i="30"/>
  <c r="N106" i="30"/>
  <c r="N113" i="30"/>
  <c r="Y113" i="30" s="1"/>
  <c r="N317" i="30"/>
  <c r="N316" i="30"/>
  <c r="Y316" i="30" s="1"/>
  <c r="N320" i="30"/>
  <c r="N323" i="30"/>
  <c r="Y323" i="30" s="1"/>
  <c r="N314" i="30"/>
  <c r="N321" i="30"/>
  <c r="N319" i="30"/>
  <c r="Y319" i="30" s="1"/>
  <c r="N318" i="30"/>
  <c r="Y318" i="30" s="1"/>
  <c r="N315" i="30"/>
  <c r="N322" i="30"/>
  <c r="O801" i="30"/>
  <c r="Z801" i="30" s="1"/>
  <c r="O800" i="30"/>
  <c r="Z800" i="30" s="1"/>
  <c r="O802" i="30"/>
  <c r="O797" i="30"/>
  <c r="Z797" i="30" s="1"/>
  <c r="O796" i="30"/>
  <c r="Z796" i="30" s="1"/>
  <c r="O803" i="30"/>
  <c r="Z803" i="30" s="1"/>
  <c r="O798" i="30"/>
  <c r="O799" i="30"/>
  <c r="O804" i="30"/>
  <c r="Z804" i="30" s="1"/>
  <c r="I474" i="30"/>
  <c r="T474" i="30" s="1"/>
  <c r="I481" i="30"/>
  <c r="T481" i="30" s="1"/>
  <c r="I480" i="30"/>
  <c r="I482" i="30"/>
  <c r="I477" i="30"/>
  <c r="T477" i="30" s="1"/>
  <c r="I476" i="30"/>
  <c r="I478" i="30"/>
  <c r="T478" i="30" s="1"/>
  <c r="I479" i="30"/>
  <c r="I475" i="30"/>
  <c r="K482" i="30"/>
  <c r="K479" i="30"/>
  <c r="V479" i="30" s="1"/>
  <c r="K478" i="30"/>
  <c r="V478" i="30" s="1"/>
  <c r="K480" i="30"/>
  <c r="V480" i="30" s="1"/>
  <c r="K475" i="30"/>
  <c r="K474" i="30"/>
  <c r="K481" i="30"/>
  <c r="V481" i="30" s="1"/>
  <c r="K476" i="30"/>
  <c r="V476" i="30" s="1"/>
  <c r="K477" i="30"/>
  <c r="K669" i="30"/>
  <c r="V669" i="30" s="1"/>
  <c r="K668" i="30"/>
  <c r="V668" i="30" s="1"/>
  <c r="K664" i="30"/>
  <c r="V664" i="30" s="1"/>
  <c r="K661" i="30"/>
  <c r="G815" i="30"/>
  <c r="G821" i="30"/>
  <c r="R821" i="30" s="1"/>
  <c r="G822" i="30"/>
  <c r="R822" i="30" s="1"/>
  <c r="G820" i="30"/>
  <c r="R820" i="30" s="1"/>
  <c r="G818" i="30"/>
  <c r="R818" i="30" s="1"/>
  <c r="G817" i="30"/>
  <c r="R817" i="30" s="1"/>
  <c r="G816" i="30"/>
  <c r="G814" i="30"/>
  <c r="G819" i="30"/>
  <c r="R819" i="30" s="1"/>
  <c r="M187" i="30"/>
  <c r="X187" i="30" s="1"/>
  <c r="M188" i="30"/>
  <c r="M196" i="30"/>
  <c r="M194" i="30"/>
  <c r="X194" i="30" s="1"/>
  <c r="M193" i="30"/>
  <c r="X193" i="30" s="1"/>
  <c r="M195" i="30"/>
  <c r="X195" i="30" s="1"/>
  <c r="M190" i="30"/>
  <c r="X190" i="30" s="1"/>
  <c r="M189" i="30"/>
  <c r="X189" i="30" s="1"/>
  <c r="M192" i="30"/>
  <c r="X192" i="30" s="1"/>
  <c r="M191" i="30"/>
  <c r="M186" i="30"/>
  <c r="X186" i="30" s="1"/>
  <c r="I808" i="30"/>
  <c r="T808" i="30" s="1"/>
  <c r="I807" i="30"/>
  <c r="T807" i="30" s="1"/>
  <c r="I806" i="30"/>
  <c r="I809" i="30"/>
  <c r="I805" i="30"/>
  <c r="I813" i="30"/>
  <c r="T813" i="30" s="1"/>
  <c r="I812" i="30"/>
  <c r="T812" i="30" s="1"/>
  <c r="I811" i="30"/>
  <c r="T811" i="30" s="1"/>
  <c r="I810" i="30"/>
  <c r="T810" i="30" s="1"/>
  <c r="K820" i="30"/>
  <c r="V820" i="30" s="1"/>
  <c r="K819" i="30"/>
  <c r="K815" i="30"/>
  <c r="K822" i="30"/>
  <c r="K818" i="30"/>
  <c r="V818" i="30" s="1"/>
  <c r="K817" i="30"/>
  <c r="K816" i="30"/>
  <c r="K814" i="30"/>
  <c r="V814" i="30" s="1"/>
  <c r="K821" i="30"/>
  <c r="V821" i="30" s="1"/>
  <c r="J704" i="30"/>
  <c r="U704" i="30" s="1"/>
  <c r="J703" i="30"/>
  <c r="U703" i="30" s="1"/>
  <c r="J700" i="30"/>
  <c r="J699" i="30"/>
  <c r="U699" i="30" s="1"/>
  <c r="J702" i="30"/>
  <c r="J697" i="30"/>
  <c r="J698" i="30"/>
  <c r="J701" i="30"/>
  <c r="U701" i="30" s="1"/>
  <c r="J705" i="30"/>
  <c r="J833" i="30"/>
  <c r="J838" i="30"/>
  <c r="U838" i="30" s="1"/>
  <c r="J839" i="30"/>
  <c r="U839" i="30" s="1"/>
  <c r="J835" i="30"/>
  <c r="J832" i="30"/>
  <c r="J834" i="30"/>
  <c r="U834" i="30" s="1"/>
  <c r="J837" i="30"/>
  <c r="U837" i="30" s="1"/>
  <c r="J836" i="30"/>
  <c r="J840" i="30"/>
  <c r="M310" i="30"/>
  <c r="X310" i="30" s="1"/>
  <c r="M309" i="30"/>
  <c r="X309" i="30" s="1"/>
  <c r="M306" i="30"/>
  <c r="M304" i="30"/>
  <c r="M303" i="30"/>
  <c r="X303" i="30" s="1"/>
  <c r="M307" i="30"/>
  <c r="X307" i="30" s="1"/>
  <c r="M313" i="30"/>
  <c r="X313" i="30" s="1"/>
  <c r="M305" i="30"/>
  <c r="X305" i="30" s="1"/>
  <c r="M312" i="30"/>
  <c r="X312" i="30" s="1"/>
  <c r="M308" i="30"/>
  <c r="X308" i="30" s="1"/>
  <c r="M311" i="30"/>
  <c r="K805" i="30"/>
  <c r="V805" i="30" s="1"/>
  <c r="K806" i="30"/>
  <c r="K807" i="30"/>
  <c r="V807" i="30" s="1"/>
  <c r="K813" i="30"/>
  <c r="K812" i="30"/>
  <c r="V812" i="30" s="1"/>
  <c r="K811" i="30"/>
  <c r="K810" i="30"/>
  <c r="V810" i="30" s="1"/>
  <c r="K809" i="30"/>
  <c r="V809" i="30" s="1"/>
  <c r="K808" i="30"/>
  <c r="V808" i="30" s="1"/>
  <c r="M741" i="30"/>
  <c r="X741" i="30" s="1"/>
  <c r="M740" i="30"/>
  <c r="M734" i="30"/>
  <c r="M737" i="30"/>
  <c r="X737" i="30" s="1"/>
  <c r="M736" i="30"/>
  <c r="X736" i="30" s="1"/>
  <c r="M739" i="30"/>
  <c r="X739" i="30" s="1"/>
  <c r="M738" i="30"/>
  <c r="M733" i="30"/>
  <c r="M735" i="30"/>
  <c r="X735" i="30" s="1"/>
  <c r="J481" i="30"/>
  <c r="U481" i="30" s="1"/>
  <c r="J476" i="30"/>
  <c r="U476" i="30" s="1"/>
  <c r="J475" i="30"/>
  <c r="J477" i="30"/>
  <c r="U477" i="30" s="1"/>
  <c r="J478" i="30"/>
  <c r="J480" i="30"/>
  <c r="J482" i="30"/>
  <c r="U482" i="30" s="1"/>
  <c r="J479" i="30"/>
  <c r="U479" i="30" s="1"/>
  <c r="J474" i="30"/>
  <c r="F481" i="30"/>
  <c r="Q481" i="30" s="1"/>
  <c r="F475" i="30"/>
  <c r="Q475" i="30" s="1"/>
  <c r="F478" i="30"/>
  <c r="Q478" i="30" s="1"/>
  <c r="F479" i="30"/>
  <c r="Q479" i="30" s="1"/>
  <c r="F476" i="30"/>
  <c r="Q476" i="30" s="1"/>
  <c r="F477" i="30"/>
  <c r="Q477" i="30" s="1"/>
  <c r="F482" i="30"/>
  <c r="Q482" i="30" s="1"/>
  <c r="F474" i="30"/>
  <c r="Q474" i="30" s="1"/>
  <c r="F480" i="30"/>
  <c r="Q480" i="30" s="1"/>
  <c r="G476" i="30"/>
  <c r="R476" i="30" s="1"/>
  <c r="G482" i="30"/>
  <c r="R482" i="30" s="1"/>
  <c r="G479" i="30"/>
  <c r="G478" i="30"/>
  <c r="G475" i="30"/>
  <c r="G477" i="30"/>
  <c r="R477" i="30" s="1"/>
  <c r="G474" i="30"/>
  <c r="R474" i="30" s="1"/>
  <c r="G481" i="30"/>
  <c r="R481" i="30" s="1"/>
  <c r="G480" i="30"/>
  <c r="R480" i="30" s="1"/>
  <c r="M118" i="30"/>
  <c r="X118" i="30" s="1"/>
  <c r="M117" i="30"/>
  <c r="X117" i="30" s="1"/>
  <c r="M120" i="30"/>
  <c r="M123" i="30"/>
  <c r="X123" i="30" s="1"/>
  <c r="M115" i="30"/>
  <c r="X115" i="30" s="1"/>
  <c r="M124" i="30"/>
  <c r="M122" i="30"/>
  <c r="M119" i="30"/>
  <c r="X119" i="30" s="1"/>
  <c r="M116" i="30"/>
  <c r="M121" i="30"/>
  <c r="X121" i="30" s="1"/>
  <c r="G708" i="30"/>
  <c r="R708" i="30" s="1"/>
  <c r="G714" i="30"/>
  <c r="R714" i="30" s="1"/>
  <c r="G712" i="30"/>
  <c r="R712" i="30" s="1"/>
  <c r="G711" i="30"/>
  <c r="G710" i="30"/>
  <c r="G713" i="30"/>
  <c r="R713" i="30" s="1"/>
  <c r="G706" i="30"/>
  <c r="G707" i="30"/>
  <c r="R707" i="30" s="1"/>
  <c r="G709" i="30"/>
  <c r="M251" i="30"/>
  <c r="M246" i="30"/>
  <c r="M245" i="30"/>
  <c r="X245" i="30" s="1"/>
  <c r="M244" i="30"/>
  <c r="M247" i="30"/>
  <c r="X247" i="30" s="1"/>
  <c r="M242" i="30"/>
  <c r="X242" i="30" s="1"/>
  <c r="M243" i="30"/>
  <c r="X243" i="30" s="1"/>
  <c r="M252" i="30"/>
  <c r="M250" i="30"/>
  <c r="X250" i="30" s="1"/>
  <c r="M248" i="30"/>
  <c r="X248" i="30" s="1"/>
  <c r="M249" i="30"/>
  <c r="X249" i="30" s="1"/>
  <c r="M235" i="30"/>
  <c r="M232" i="30"/>
  <c r="M240" i="30"/>
  <c r="M241" i="30"/>
  <c r="X241" i="30" s="1"/>
  <c r="M238" i="30"/>
  <c r="X238" i="30" s="1"/>
  <c r="M237" i="30"/>
  <c r="X237" i="30" s="1"/>
  <c r="M239" i="30"/>
  <c r="X239" i="30" s="1"/>
  <c r="M234" i="30"/>
  <c r="X234" i="30" s="1"/>
  <c r="M233" i="30"/>
  <c r="M236" i="30"/>
  <c r="X236" i="30" s="1"/>
  <c r="M230" i="30"/>
  <c r="M229" i="30"/>
  <c r="X229" i="30" s="1"/>
  <c r="M224" i="30"/>
  <c r="M231" i="30"/>
  <c r="X231" i="30" s="1"/>
  <c r="M226" i="30"/>
  <c r="X226" i="30" s="1"/>
  <c r="M225" i="30"/>
  <c r="X225" i="30" s="1"/>
  <c r="M227" i="30"/>
  <c r="X227" i="30" s="1"/>
  <c r="M228" i="30"/>
  <c r="X228" i="30" s="1"/>
  <c r="K714" i="30"/>
  <c r="V714" i="30" s="1"/>
  <c r="K711" i="30"/>
  <c r="K710" i="30"/>
  <c r="K713" i="30"/>
  <c r="V713" i="30" s="1"/>
  <c r="K707" i="30"/>
  <c r="V707" i="30" s="1"/>
  <c r="K706" i="30"/>
  <c r="K709" i="30"/>
  <c r="K708" i="30"/>
  <c r="V708" i="30" s="1"/>
  <c r="K712" i="30"/>
  <c r="V712" i="30" s="1"/>
  <c r="L674" i="30"/>
  <c r="W674" i="30" s="1"/>
  <c r="L676" i="30"/>
  <c r="W676" i="30" s="1"/>
  <c r="L675" i="30"/>
  <c r="W675" i="30" s="1"/>
  <c r="L670" i="30"/>
  <c r="L677" i="30"/>
  <c r="W677" i="30" s="1"/>
  <c r="L671" i="30"/>
  <c r="L673" i="30"/>
  <c r="W673" i="30" s="1"/>
  <c r="L678" i="30"/>
  <c r="L672" i="30"/>
  <c r="W672" i="30" s="1"/>
  <c r="J815" i="30"/>
  <c r="J814" i="30"/>
  <c r="J816" i="30"/>
  <c r="J820" i="30"/>
  <c r="U820" i="30" s="1"/>
  <c r="J822" i="30"/>
  <c r="U822" i="30" s="1"/>
  <c r="J821" i="30"/>
  <c r="U821" i="30" s="1"/>
  <c r="J819" i="30"/>
  <c r="U819" i="30" s="1"/>
  <c r="J818" i="30"/>
  <c r="J817" i="30"/>
  <c r="M155" i="30"/>
  <c r="X155" i="30" s="1"/>
  <c r="M150" i="30"/>
  <c r="X150" i="30" s="1"/>
  <c r="M149" i="30"/>
  <c r="X149" i="30" s="1"/>
  <c r="M152" i="30"/>
  <c r="M151" i="30"/>
  <c r="M146" i="30"/>
  <c r="X146" i="30" s="1"/>
  <c r="M145" i="30"/>
  <c r="X145" i="30" s="1"/>
  <c r="M147" i="30"/>
  <c r="M154" i="30"/>
  <c r="X154" i="30" s="1"/>
  <c r="M153" i="30"/>
  <c r="X153" i="30" s="1"/>
  <c r="M148" i="30"/>
  <c r="G834" i="30"/>
  <c r="G839" i="30"/>
  <c r="R839" i="30" s="1"/>
  <c r="G837" i="30"/>
  <c r="R837" i="30" s="1"/>
  <c r="G840" i="30"/>
  <c r="R840" i="30" s="1"/>
  <c r="G833" i="30"/>
  <c r="G836" i="30"/>
  <c r="R836" i="30" s="1"/>
  <c r="G832" i="30"/>
  <c r="G835" i="30"/>
  <c r="R835" i="30" s="1"/>
  <c r="G838" i="30"/>
  <c r="R838" i="30" s="1"/>
  <c r="N630" i="30"/>
  <c r="Y630" i="30" s="1"/>
  <c r="N626" i="30"/>
  <c r="Y626" i="30" s="1"/>
  <c r="N633" i="30"/>
  <c r="N625" i="30"/>
  <c r="N632" i="30"/>
  <c r="Y632" i="30" s="1"/>
  <c r="N629" i="30"/>
  <c r="Y629" i="30" s="1"/>
  <c r="N631" i="30"/>
  <c r="Y631" i="30" s="1"/>
  <c r="N627" i="30"/>
  <c r="N628" i="30"/>
  <c r="Y628" i="30" s="1"/>
  <c r="N44" i="30"/>
  <c r="N46" i="30"/>
  <c r="Y46" i="30" s="1"/>
  <c r="N47" i="30"/>
  <c r="N50" i="30"/>
  <c r="Y50" i="30" s="1"/>
  <c r="N45" i="30"/>
  <c r="N43" i="30"/>
  <c r="Y43" i="30" s="1"/>
  <c r="N52" i="30"/>
  <c r="N42" i="30"/>
  <c r="N51" i="30"/>
  <c r="Y51" i="30" s="1"/>
  <c r="N48" i="30"/>
  <c r="Y48" i="30" s="1"/>
  <c r="N49" i="30"/>
  <c r="L705" i="30"/>
  <c r="W705" i="30" s="1"/>
  <c r="L699" i="30"/>
  <c r="W699" i="30" s="1"/>
  <c r="L702" i="30"/>
  <c r="W702" i="30" s="1"/>
  <c r="L701" i="30"/>
  <c r="W701" i="30" s="1"/>
  <c r="L704" i="30"/>
  <c r="W704" i="30" s="1"/>
  <c r="L698" i="30"/>
  <c r="W698" i="30" s="1"/>
  <c r="L697" i="30"/>
  <c r="L700" i="30"/>
  <c r="L703" i="30"/>
  <c r="N269" i="30"/>
  <c r="Y269" i="30" s="1"/>
  <c r="N268" i="30"/>
  <c r="Y268" i="30" s="1"/>
  <c r="N267" i="30"/>
  <c r="N270" i="30"/>
  <c r="N265" i="30"/>
  <c r="Y265" i="30" s="1"/>
  <c r="N264" i="30"/>
  <c r="N266" i="30"/>
  <c r="Y266" i="30" s="1"/>
  <c r="N271" i="30"/>
  <c r="Y271" i="30" s="1"/>
  <c r="N263" i="30"/>
  <c r="Y263" i="30" s="1"/>
  <c r="N272" i="30"/>
  <c r="N262" i="30"/>
  <c r="L724" i="30"/>
  <c r="L727" i="30"/>
  <c r="W727" i="30" s="1"/>
  <c r="L730" i="30"/>
  <c r="W730" i="30" s="1"/>
  <c r="L729" i="30"/>
  <c r="L732" i="30"/>
  <c r="L731" i="30"/>
  <c r="W731" i="30" s="1"/>
  <c r="L725" i="30"/>
  <c r="W725" i="30" s="1"/>
  <c r="L728" i="30"/>
  <c r="W728" i="30" s="1"/>
  <c r="L726" i="30"/>
  <c r="W726" i="30" s="1"/>
  <c r="N60" i="30"/>
  <c r="Y60" i="30" s="1"/>
  <c r="N55" i="30"/>
  <c r="N63" i="30"/>
  <c r="N56" i="30"/>
  <c r="Y56" i="30" s="1"/>
  <c r="N57" i="30"/>
  <c r="Y57" i="30" s="1"/>
  <c r="N62" i="30"/>
  <c r="Y62" i="30" s="1"/>
  <c r="N61" i="30"/>
  <c r="N54" i="30"/>
  <c r="Y54" i="30" s="1"/>
  <c r="N53" i="30"/>
  <c r="Y53" i="30" s="1"/>
  <c r="N59" i="30"/>
  <c r="Y59" i="30" s="1"/>
  <c r="N58" i="30"/>
  <c r="Y58" i="30" s="1"/>
  <c r="O684" i="30"/>
  <c r="Z684" i="30" s="1"/>
  <c r="O679" i="30"/>
  <c r="Z679" i="30" s="1"/>
  <c r="O686" i="30"/>
  <c r="O680" i="30"/>
  <c r="O682" i="30"/>
  <c r="Z682" i="30" s="1"/>
  <c r="O681" i="30"/>
  <c r="Z681" i="30" s="1"/>
  <c r="O687" i="30"/>
  <c r="Z687" i="30" s="1"/>
  <c r="O683" i="30"/>
  <c r="O685" i="30"/>
  <c r="Z685" i="30" s="1"/>
  <c r="I642" i="30"/>
  <c r="T642" i="30" s="1"/>
  <c r="I637" i="30"/>
  <c r="T637" i="30" s="1"/>
  <c r="I638" i="30"/>
  <c r="T638" i="30" s="1"/>
  <c r="I640" i="30"/>
  <c r="T640" i="30" s="1"/>
  <c r="I639" i="30"/>
  <c r="T639" i="30" s="1"/>
  <c r="I636" i="30"/>
  <c r="I634" i="30"/>
  <c r="I641" i="30"/>
  <c r="T641" i="30" s="1"/>
  <c r="I635" i="30"/>
  <c r="K756" i="30"/>
  <c r="V756" i="30" s="1"/>
  <c r="K758" i="30"/>
  <c r="K759" i="30"/>
  <c r="V759" i="30" s="1"/>
  <c r="K755" i="30"/>
  <c r="V755" i="30" s="1"/>
  <c r="K754" i="30"/>
  <c r="V754" i="30" s="1"/>
  <c r="K752" i="30"/>
  <c r="V752" i="30" s="1"/>
  <c r="K751" i="30"/>
  <c r="K753" i="30"/>
  <c r="V753" i="30" s="1"/>
  <c r="K757" i="30"/>
  <c r="N349" i="30"/>
  <c r="N353" i="30"/>
  <c r="Y353" i="30" s="1"/>
  <c r="N355" i="30"/>
  <c r="Y355" i="30" s="1"/>
  <c r="N354" i="30"/>
  <c r="Y354" i="30" s="1"/>
  <c r="N357" i="30"/>
  <c r="N351" i="30"/>
  <c r="Y351" i="30" s="1"/>
  <c r="N350" i="30"/>
  <c r="Y350" i="30" s="1"/>
  <c r="N356" i="30"/>
  <c r="N352" i="30"/>
  <c r="Y352" i="30" s="1"/>
  <c r="K786" i="30"/>
  <c r="V786" i="30" s="1"/>
  <c r="K783" i="30"/>
  <c r="V783" i="30" s="1"/>
  <c r="K785" i="30"/>
  <c r="V785" i="30" s="1"/>
  <c r="K784" i="30"/>
  <c r="K778" i="30"/>
  <c r="K779" i="30"/>
  <c r="V779" i="30" s="1"/>
  <c r="K781" i="30"/>
  <c r="K780" i="30"/>
  <c r="K782" i="30"/>
  <c r="V782" i="30" s="1"/>
  <c r="H784" i="30"/>
  <c r="H783" i="30"/>
  <c r="S783" i="30" s="1"/>
  <c r="H785" i="30"/>
  <c r="S785" i="30" s="1"/>
  <c r="H780" i="30"/>
  <c r="S780" i="30" s="1"/>
  <c r="H779" i="30"/>
  <c r="S779" i="30" s="1"/>
  <c r="H786" i="30"/>
  <c r="H781" i="30"/>
  <c r="H778" i="30"/>
  <c r="H782" i="30"/>
  <c r="S782" i="30" s="1"/>
  <c r="O695" i="30"/>
  <c r="Z695" i="30" s="1"/>
  <c r="O694" i="30"/>
  <c r="O693" i="30"/>
  <c r="O691" i="30"/>
  <c r="Z691" i="30" s="1"/>
  <c r="O696" i="30"/>
  <c r="Z696" i="30" s="1"/>
  <c r="O688" i="30"/>
  <c r="Z688" i="30" s="1"/>
  <c r="O690" i="30"/>
  <c r="Z690" i="30" s="1"/>
  <c r="O692" i="30"/>
  <c r="Z692" i="30" s="1"/>
  <c r="O689" i="30"/>
  <c r="G703" i="30"/>
  <c r="G702" i="30"/>
  <c r="R702" i="30" s="1"/>
  <c r="G705" i="30"/>
  <c r="R705" i="30" s="1"/>
  <c r="G699" i="30"/>
  <c r="G698" i="30"/>
  <c r="G701" i="30"/>
  <c r="G697" i="30"/>
  <c r="G704" i="30"/>
  <c r="R704" i="30" s="1"/>
  <c r="G700" i="30"/>
  <c r="R700" i="30" s="1"/>
  <c r="J662" i="30"/>
  <c r="J661" i="30"/>
  <c r="J663" i="30"/>
  <c r="U663" i="30" s="1"/>
  <c r="J668" i="30"/>
  <c r="J664" i="30"/>
  <c r="U664" i="30" s="1"/>
  <c r="J666" i="30"/>
  <c r="J669" i="30"/>
  <c r="U669" i="30" s="1"/>
  <c r="H667" i="30"/>
  <c r="S667" i="30" s="1"/>
  <c r="H662" i="30"/>
  <c r="H669" i="30"/>
  <c r="H663" i="30"/>
  <c r="S663" i="30" s="1"/>
  <c r="H665" i="30"/>
  <c r="S665" i="30" s="1"/>
  <c r="H661" i="30"/>
  <c r="S661" i="30" s="1"/>
  <c r="H664" i="30"/>
  <c r="H666" i="30"/>
  <c r="S666" i="30" s="1"/>
  <c r="H668" i="30"/>
  <c r="S668" i="30" s="1"/>
  <c r="I701" i="30"/>
  <c r="T701" i="30" s="1"/>
  <c r="I700" i="30"/>
  <c r="I703" i="30"/>
  <c r="T703" i="30" s="1"/>
  <c r="I697" i="30"/>
  <c r="I699" i="30"/>
  <c r="T699" i="30" s="1"/>
  <c r="I698" i="30"/>
  <c r="T698" i="30" s="1"/>
  <c r="I704" i="30"/>
  <c r="T704" i="30" s="1"/>
  <c r="I702" i="30"/>
  <c r="T702" i="30" s="1"/>
  <c r="I705" i="30"/>
  <c r="G728" i="30"/>
  <c r="R728" i="30" s="1"/>
  <c r="G731" i="30"/>
  <c r="R731" i="30" s="1"/>
  <c r="G730" i="30"/>
  <c r="R730" i="30" s="1"/>
  <c r="G727" i="30"/>
  <c r="R727" i="30" s="1"/>
  <c r="G726" i="30"/>
  <c r="R726" i="30" s="1"/>
  <c r="G729" i="30"/>
  <c r="R729" i="30" s="1"/>
  <c r="G724" i="30"/>
  <c r="R724" i="30" s="1"/>
  <c r="G725" i="30"/>
  <c r="R725" i="30" s="1"/>
  <c r="G732" i="30"/>
  <c r="R732" i="30" s="1"/>
  <c r="M22" i="30"/>
  <c r="X22" i="30" s="1"/>
  <c r="M27" i="30"/>
  <c r="X27" i="30" s="1"/>
  <c r="M31" i="30"/>
  <c r="X31" i="30" s="1"/>
  <c r="M24" i="30"/>
  <c r="M29" i="30"/>
  <c r="X29" i="30" s="1"/>
  <c r="M28" i="30"/>
  <c r="M32" i="30"/>
  <c r="X32" i="30" s="1"/>
  <c r="M26" i="30"/>
  <c r="X26" i="30" s="1"/>
  <c r="M30" i="30"/>
  <c r="X30" i="30" s="1"/>
  <c r="M25" i="30"/>
  <c r="X25" i="30" s="1"/>
  <c r="M23" i="30"/>
  <c r="X23" i="30" s="1"/>
  <c r="L795" i="30"/>
  <c r="W795" i="30" s="1"/>
  <c r="L793" i="30"/>
  <c r="W793" i="30" s="1"/>
  <c r="L790" i="30"/>
  <c r="W790" i="30" s="1"/>
  <c r="L792" i="30"/>
  <c r="W792" i="30" s="1"/>
  <c r="L791" i="30"/>
  <c r="W791" i="30" s="1"/>
  <c r="L788" i="30"/>
  <c r="W788" i="30" s="1"/>
  <c r="L787" i="30"/>
  <c r="L789" i="30"/>
  <c r="W789" i="30" s="1"/>
  <c r="L794" i="30"/>
  <c r="W794" i="30" s="1"/>
  <c r="G662" i="30"/>
  <c r="R662" i="30" s="1"/>
  <c r="G667" i="30"/>
  <c r="R667" i="30" s="1"/>
  <c r="G668" i="30"/>
  <c r="R668" i="30" s="1"/>
  <c r="G663" i="30"/>
  <c r="R663" i="30" s="1"/>
  <c r="G669" i="30"/>
  <c r="R669" i="30" s="1"/>
  <c r="G665" i="30"/>
  <c r="R665" i="30" s="1"/>
  <c r="G664" i="30"/>
  <c r="R664" i="30" s="1"/>
  <c r="G666" i="30"/>
  <c r="R666" i="30" s="1"/>
  <c r="G661" i="30"/>
  <c r="R661" i="30" s="1"/>
  <c r="O743" i="30"/>
  <c r="Z743" i="30" s="1"/>
  <c r="O742" i="30"/>
  <c r="Z742" i="30" s="1"/>
  <c r="O745" i="30"/>
  <c r="Z745" i="30" s="1"/>
  <c r="O748" i="30"/>
  <c r="Z748" i="30" s="1"/>
  <c r="O750" i="30"/>
  <c r="Z750" i="30" s="1"/>
  <c r="O744" i="30"/>
  <c r="Z744" i="30" s="1"/>
  <c r="O746" i="30"/>
  <c r="Z746" i="30" s="1"/>
  <c r="O747" i="30"/>
  <c r="Z747" i="30" s="1"/>
  <c r="O749" i="30"/>
  <c r="Z749" i="30" s="1"/>
  <c r="J39" i="30"/>
  <c r="U39" i="30" s="1"/>
  <c r="J37" i="30"/>
  <c r="U37" i="30" s="1"/>
  <c r="J41" i="30"/>
  <c r="U41" i="30" s="1"/>
  <c r="J34" i="30"/>
  <c r="U34" i="30" s="1"/>
  <c r="J33" i="30"/>
  <c r="U33" i="30" s="1"/>
  <c r="J40" i="30"/>
  <c r="U40" i="30" s="1"/>
  <c r="J35" i="30"/>
  <c r="U35" i="30" s="1"/>
  <c r="J38" i="30"/>
  <c r="U38" i="30" s="1"/>
  <c r="J36" i="30"/>
  <c r="U36" i="30" s="1"/>
  <c r="H768" i="30"/>
  <c r="S768" i="30" s="1"/>
  <c r="H767" i="30"/>
  <c r="S767" i="30" s="1"/>
  <c r="H765" i="30"/>
  <c r="S765" i="30" s="1"/>
  <c r="H763" i="30"/>
  <c r="S763" i="30" s="1"/>
  <c r="H762" i="30"/>
  <c r="S762" i="30" s="1"/>
  <c r="H764" i="30"/>
  <c r="S764" i="30" s="1"/>
  <c r="H766" i="30"/>
  <c r="S766" i="30" s="1"/>
  <c r="H761" i="30"/>
  <c r="S761" i="30" s="1"/>
  <c r="H760" i="30"/>
  <c r="I764" i="30"/>
  <c r="T764" i="30" s="1"/>
  <c r="I760" i="30"/>
  <c r="I765" i="30"/>
  <c r="T765" i="30" s="1"/>
  <c r="I767" i="30"/>
  <c r="I766" i="30"/>
  <c r="T766" i="30" s="1"/>
  <c r="I762" i="30"/>
  <c r="T762" i="30" s="1"/>
  <c r="I763" i="30"/>
  <c r="I768" i="30"/>
  <c r="T768" i="30" s="1"/>
  <c r="I761" i="30"/>
  <c r="T761" i="30" s="1"/>
  <c r="M136" i="30"/>
  <c r="M143" i="30"/>
  <c r="X143" i="30" s="1"/>
  <c r="M139" i="30"/>
  <c r="X139" i="30" s="1"/>
  <c r="M140" i="30"/>
  <c r="M142" i="30"/>
  <c r="X142" i="30" s="1"/>
  <c r="M141" i="30"/>
  <c r="X141" i="30" s="1"/>
  <c r="M137" i="30"/>
  <c r="X137" i="30" s="1"/>
  <c r="M144" i="30"/>
  <c r="X144" i="30" s="1"/>
  <c r="M138" i="30"/>
  <c r="X138" i="30" s="1"/>
  <c r="M670" i="30"/>
  <c r="M672" i="30"/>
  <c r="X672" i="30" s="1"/>
  <c r="M677" i="30"/>
  <c r="X677" i="30" s="1"/>
  <c r="M678" i="30"/>
  <c r="X678" i="30" s="1"/>
  <c r="M673" i="30"/>
  <c r="X673" i="30" s="1"/>
  <c r="M674" i="30"/>
  <c r="X674" i="30" s="1"/>
  <c r="M676" i="30"/>
  <c r="X676" i="30" s="1"/>
  <c r="M671" i="30"/>
  <c r="X671" i="30" s="1"/>
  <c r="M675" i="30"/>
  <c r="X675" i="30" s="1"/>
  <c r="N804" i="30"/>
  <c r="Y804" i="30" s="1"/>
  <c r="N799" i="30"/>
  <c r="Y799" i="30" s="1"/>
  <c r="N796" i="30"/>
  <c r="Y796" i="30" s="1"/>
  <c r="N802" i="30"/>
  <c r="Y802" i="30" s="1"/>
  <c r="N801" i="30"/>
  <c r="Y801" i="30" s="1"/>
  <c r="N798" i="30"/>
  <c r="Y798" i="30" s="1"/>
  <c r="N803" i="30"/>
  <c r="Y803" i="30" s="1"/>
  <c r="N800" i="30"/>
  <c r="Y800" i="30" s="1"/>
  <c r="N797" i="30"/>
  <c r="Y797" i="30" s="1"/>
  <c r="G810" i="30"/>
  <c r="R810" i="30" s="1"/>
  <c r="G809" i="30"/>
  <c r="R809" i="30" s="1"/>
  <c r="G808" i="30"/>
  <c r="R808" i="30" s="1"/>
  <c r="G807" i="30"/>
  <c r="G805" i="30"/>
  <c r="G806" i="30"/>
  <c r="R806" i="30" s="1"/>
  <c r="G813" i="30"/>
  <c r="R813" i="30" s="1"/>
  <c r="G812" i="30"/>
  <c r="G811" i="30"/>
  <c r="R811" i="30" s="1"/>
  <c r="I669" i="30"/>
  <c r="I665" i="30"/>
  <c r="T665" i="30" s="1"/>
  <c r="I666" i="30"/>
  <c r="T666" i="30" s="1"/>
  <c r="I661" i="30"/>
  <c r="T661" i="30" s="1"/>
  <c r="I668" i="30"/>
  <c r="T668" i="30" s="1"/>
  <c r="I667" i="30"/>
  <c r="I663" i="30"/>
  <c r="T663" i="30" s="1"/>
  <c r="I662" i="30"/>
  <c r="I664" i="30"/>
  <c r="H478" i="30"/>
  <c r="H477" i="30"/>
  <c r="S477" i="30" s="1"/>
  <c r="H480" i="30"/>
  <c r="S480" i="30" s="1"/>
  <c r="H476" i="30"/>
  <c r="S476" i="30" s="1"/>
  <c r="H479" i="30"/>
  <c r="S479" i="30" s="1"/>
  <c r="H474" i="30"/>
  <c r="S474" i="30" s="1"/>
  <c r="H475" i="30"/>
  <c r="H482" i="30"/>
  <c r="S482" i="30" s="1"/>
  <c r="H481" i="30"/>
  <c r="S481" i="30" s="1"/>
  <c r="L647" i="30"/>
  <c r="W647" i="30" s="1"/>
  <c r="L649" i="30"/>
  <c r="W649" i="30" s="1"/>
  <c r="L643" i="30"/>
  <c r="L645" i="30"/>
  <c r="W645" i="30" s="1"/>
  <c r="L650" i="30"/>
  <c r="L644" i="30"/>
  <c r="W644" i="30" s="1"/>
  <c r="L651" i="30"/>
  <c r="W651" i="30" s="1"/>
  <c r="L648" i="30"/>
  <c r="W648" i="30" s="1"/>
  <c r="L646" i="30"/>
  <c r="M182" i="30"/>
  <c r="X182" i="30" s="1"/>
  <c r="M181" i="30"/>
  <c r="X181" i="30" s="1"/>
  <c r="M183" i="30"/>
  <c r="X183" i="30" s="1"/>
  <c r="M178" i="30"/>
  <c r="X178" i="30" s="1"/>
  <c r="M180" i="30"/>
  <c r="X180" i="30" s="1"/>
  <c r="M179" i="30"/>
  <c r="M185" i="30"/>
  <c r="M184" i="30"/>
  <c r="X184" i="30" s="1"/>
  <c r="L658" i="30"/>
  <c r="W658" i="30" s="1"/>
  <c r="L659" i="30"/>
  <c r="W659" i="30" s="1"/>
  <c r="L654" i="30"/>
  <c r="W654" i="30" s="1"/>
  <c r="L660" i="30"/>
  <c r="W660" i="30" s="1"/>
  <c r="L655" i="30"/>
  <c r="W655" i="30" s="1"/>
  <c r="L657" i="30"/>
  <c r="W657" i="30" s="1"/>
  <c r="L653" i="30"/>
  <c r="W653" i="30" s="1"/>
  <c r="L656" i="30"/>
  <c r="W656" i="30" s="1"/>
  <c r="L652" i="30"/>
  <c r="G778" i="30"/>
  <c r="G783" i="30"/>
  <c r="R783" i="30" s="1"/>
  <c r="G782" i="30"/>
  <c r="R782" i="30" s="1"/>
  <c r="G779" i="30"/>
  <c r="R779" i="30" s="1"/>
  <c r="G785" i="30"/>
  <c r="R785" i="30" s="1"/>
  <c r="G784" i="30"/>
  <c r="R784" i="30" s="1"/>
  <c r="G781" i="30"/>
  <c r="R781" i="30" s="1"/>
  <c r="G786" i="30"/>
  <c r="R786" i="30" s="1"/>
  <c r="G780" i="30"/>
  <c r="R780" i="30" s="1"/>
  <c r="J724" i="30"/>
  <c r="J726" i="30"/>
  <c r="U726" i="30" s="1"/>
  <c r="J729" i="30"/>
  <c r="U729" i="30" s="1"/>
  <c r="J732" i="30"/>
  <c r="U732" i="30" s="1"/>
  <c r="J731" i="30"/>
  <c r="U731" i="30" s="1"/>
  <c r="J725" i="30"/>
  <c r="U725" i="30" s="1"/>
  <c r="J727" i="30"/>
  <c r="U727" i="30" s="1"/>
  <c r="J728" i="30"/>
  <c r="U728" i="30" s="1"/>
  <c r="J730" i="30"/>
  <c r="U730" i="30" s="1"/>
  <c r="M214" i="30"/>
  <c r="X214" i="30" s="1"/>
  <c r="M213" i="30"/>
  <c r="X213" i="30" s="1"/>
  <c r="M210" i="30"/>
  <c r="X210" i="30" s="1"/>
  <c r="M209" i="30"/>
  <c r="X209" i="30" s="1"/>
  <c r="M211" i="30"/>
  <c r="X211" i="30" s="1"/>
  <c r="M206" i="30"/>
  <c r="M208" i="30"/>
  <c r="X208" i="30" s="1"/>
  <c r="M207" i="30"/>
  <c r="X207" i="30" s="1"/>
  <c r="M212" i="30"/>
  <c r="X212" i="30" s="1"/>
  <c r="J708" i="30"/>
  <c r="U708" i="30" s="1"/>
  <c r="J707" i="30"/>
  <c r="U707" i="30" s="1"/>
  <c r="J710" i="30"/>
  <c r="U710" i="30" s="1"/>
  <c r="J706" i="30"/>
  <c r="J713" i="30"/>
  <c r="U713" i="30" s="1"/>
  <c r="J709" i="30"/>
  <c r="U709" i="30" s="1"/>
  <c r="J711" i="30"/>
  <c r="U711" i="30" s="1"/>
  <c r="J712" i="30"/>
  <c r="U712" i="30" s="1"/>
  <c r="J714" i="30"/>
  <c r="U714" i="30" s="1"/>
  <c r="M102" i="30"/>
  <c r="X102" i="30" s="1"/>
  <c r="M101" i="30"/>
  <c r="X101" i="30" s="1"/>
  <c r="M104" i="30"/>
  <c r="X104" i="30" s="1"/>
  <c r="M96" i="30"/>
  <c r="X96" i="30" s="1"/>
  <c r="M100" i="30"/>
  <c r="X100" i="30" s="1"/>
  <c r="M95" i="30"/>
  <c r="X95" i="30" s="1"/>
  <c r="M98" i="30"/>
  <c r="X98" i="30" s="1"/>
  <c r="M97" i="30"/>
  <c r="X97" i="30" s="1"/>
  <c r="M103" i="30"/>
  <c r="X103" i="30" s="1"/>
  <c r="M99" i="30"/>
  <c r="X99" i="30" s="1"/>
  <c r="K837" i="30"/>
  <c r="V837" i="30" s="1"/>
  <c r="K840" i="30"/>
  <c r="V840" i="30" s="1"/>
  <c r="K835" i="30"/>
  <c r="V835" i="30" s="1"/>
  <c r="K839" i="30"/>
  <c r="V839" i="30" s="1"/>
  <c r="K833" i="30"/>
  <c r="V833" i="30" s="1"/>
  <c r="K836" i="30"/>
  <c r="V836" i="30" s="1"/>
  <c r="K832" i="30"/>
  <c r="V832" i="30" s="1"/>
  <c r="K838" i="30"/>
  <c r="V838" i="30" s="1"/>
  <c r="K834" i="30"/>
  <c r="V834" i="30" s="1"/>
  <c r="M844" i="30"/>
  <c r="X844" i="30" s="1"/>
  <c r="M849" i="30"/>
  <c r="X849" i="30" s="1"/>
  <c r="M845" i="30"/>
  <c r="X845" i="30" s="1"/>
  <c r="M847" i="30"/>
  <c r="X847" i="30" s="1"/>
  <c r="M841" i="30"/>
  <c r="M843" i="30"/>
  <c r="X843" i="30" s="1"/>
  <c r="M846" i="30"/>
  <c r="X846" i="30" s="1"/>
  <c r="M842" i="30"/>
  <c r="X842" i="30" s="1"/>
  <c r="M848" i="30"/>
  <c r="X848" i="30" s="1"/>
  <c r="J813" i="30"/>
  <c r="U813" i="30" s="1"/>
  <c r="J812" i="30"/>
  <c r="U812" i="30" s="1"/>
  <c r="J811" i="30"/>
  <c r="U811" i="30" s="1"/>
  <c r="J810" i="30"/>
  <c r="U810" i="30" s="1"/>
  <c r="J809" i="30"/>
  <c r="U809" i="30" s="1"/>
  <c r="J808" i="30"/>
  <c r="U808" i="30" s="1"/>
  <c r="J806" i="30"/>
  <c r="U806" i="30" s="1"/>
  <c r="J805" i="30"/>
  <c r="U805" i="30" s="1"/>
  <c r="J807" i="30"/>
  <c r="U807" i="30" s="1"/>
  <c r="O201" i="30"/>
  <c r="Z201" i="30" s="1"/>
  <c r="O197" i="30"/>
  <c r="Z197" i="30" s="1"/>
  <c r="O204" i="30"/>
  <c r="Z204" i="30" s="1"/>
  <c r="O203" i="30"/>
  <c r="Z203" i="30" s="1"/>
  <c r="O205" i="30"/>
  <c r="Z205" i="30" s="1"/>
  <c r="O198" i="30"/>
  <c r="Z198" i="30" s="1"/>
  <c r="O202" i="30"/>
  <c r="Z202" i="30" s="1"/>
  <c r="O200" i="30"/>
  <c r="Z200" i="30" s="1"/>
  <c r="O199" i="30"/>
  <c r="Z199" i="30" s="1"/>
  <c r="W671" i="30"/>
  <c r="F663" i="30"/>
  <c r="Q663" i="30" s="1"/>
  <c r="F665" i="30"/>
  <c r="Q665" i="30" s="1"/>
  <c r="F667" i="30"/>
  <c r="Q667" i="30" s="1"/>
  <c r="F669" i="30"/>
  <c r="Q669" i="30" s="1"/>
  <c r="F662" i="30"/>
  <c r="Q662" i="30" s="1"/>
  <c r="F664" i="30"/>
  <c r="Q664" i="30" s="1"/>
  <c r="F666" i="30"/>
  <c r="Q666" i="30" s="1"/>
  <c r="F668" i="30"/>
  <c r="Q668" i="30" s="1"/>
  <c r="F661" i="30"/>
  <c r="Q661" i="30" s="1"/>
  <c r="V819" i="30"/>
  <c r="F753" i="30"/>
  <c r="Q753" i="30" s="1"/>
  <c r="F757" i="30"/>
  <c r="Q757" i="30" s="1"/>
  <c r="F752" i="30"/>
  <c r="Q752" i="30" s="1"/>
  <c r="F754" i="30"/>
  <c r="Q754" i="30" s="1"/>
  <c r="F756" i="30"/>
  <c r="Q756" i="30" s="1"/>
  <c r="F758" i="30"/>
  <c r="Q758" i="30" s="1"/>
  <c r="F751" i="30"/>
  <c r="Q751" i="30" s="1"/>
  <c r="F755" i="30"/>
  <c r="Q755" i="30" s="1"/>
  <c r="F759" i="30"/>
  <c r="Q759" i="30" s="1"/>
  <c r="V813" i="30"/>
  <c r="AC658" i="30"/>
  <c r="AD658" i="30" s="1"/>
  <c r="AC154" i="30"/>
  <c r="AD154" i="30" s="1"/>
  <c r="X35" i="34"/>
  <c r="AE154" i="30" s="1"/>
  <c r="AF154" i="30" s="1"/>
  <c r="M56" i="31"/>
  <c r="M55" i="31" s="1"/>
  <c r="F786" i="30"/>
  <c r="Q786" i="30" s="1"/>
  <c r="F779" i="30"/>
  <c r="Q779" i="30" s="1"/>
  <c r="F778" i="30"/>
  <c r="Q778" i="30" s="1"/>
  <c r="F783" i="30"/>
  <c r="Q783" i="30" s="1"/>
  <c r="F780" i="30"/>
  <c r="Q780" i="30" s="1"/>
  <c r="F781" i="30"/>
  <c r="Q781" i="30" s="1"/>
  <c r="F784" i="30"/>
  <c r="Q784" i="30" s="1"/>
  <c r="F785" i="30"/>
  <c r="Q785" i="30" s="1"/>
  <c r="F782" i="30"/>
  <c r="Q782" i="30" s="1"/>
  <c r="X304" i="30"/>
  <c r="X306" i="30"/>
  <c r="N52" i="32"/>
  <c r="X311" i="30"/>
  <c r="N13" i="32"/>
  <c r="O13" i="32" s="1"/>
  <c r="X36" i="34"/>
  <c r="AE240" i="30" s="1"/>
  <c r="AF240" i="30" s="1"/>
  <c r="L55" i="31"/>
  <c r="W55" i="31" s="1"/>
  <c r="H74" i="31"/>
  <c r="S74" i="31" s="1"/>
  <c r="G74" i="31"/>
  <c r="R74" i="31" s="1"/>
  <c r="W260" i="30"/>
  <c r="AH58" i="31"/>
  <c r="W253" i="30"/>
  <c r="X152" i="30"/>
  <c r="V709" i="30"/>
  <c r="AC240" i="30"/>
  <c r="AD240" i="30" s="1"/>
  <c r="W259" i="30"/>
  <c r="Y23" i="34"/>
  <c r="AE185" i="30" s="1"/>
  <c r="AF185" i="30" s="1"/>
  <c r="AE31" i="22" s="1"/>
  <c r="W254" i="30"/>
  <c r="N23" i="34"/>
  <c r="Z23" i="34" s="1"/>
  <c r="K55" i="31"/>
  <c r="V55" i="31" s="1"/>
  <c r="W256" i="30"/>
  <c r="W257" i="30"/>
  <c r="AH59" i="31"/>
  <c r="W255" i="30"/>
  <c r="M38" i="32"/>
  <c r="X20" i="34"/>
  <c r="AC252" i="30"/>
  <c r="AD252" i="30" s="1"/>
  <c r="M54" i="31"/>
  <c r="X54" i="31" s="1"/>
  <c r="AE659" i="30" s="1"/>
  <c r="AF659" i="30" s="1"/>
  <c r="X28" i="30"/>
  <c r="N65" i="32"/>
  <c r="S54" i="31"/>
  <c r="AE654" i="30" s="1"/>
  <c r="AF654" i="30" s="1"/>
  <c r="X55" i="30"/>
  <c r="X264" i="30"/>
  <c r="V444" i="30"/>
  <c r="U136" i="30"/>
  <c r="R136" i="30"/>
  <c r="T391" i="30"/>
  <c r="W96" i="30"/>
  <c r="W116" i="30"/>
  <c r="V724" i="30"/>
  <c r="X44" i="30"/>
  <c r="U444" i="30"/>
  <c r="T424" i="30"/>
  <c r="W233" i="30"/>
  <c r="U643" i="30"/>
  <c r="X349" i="30"/>
  <c r="R424" i="30"/>
  <c r="T434" i="30"/>
  <c r="T136" i="30"/>
  <c r="V652" i="30"/>
  <c r="W24" i="30"/>
  <c r="U797" i="30"/>
  <c r="S724" i="30"/>
  <c r="S424" i="30"/>
  <c r="T652" i="30"/>
  <c r="W147" i="30"/>
  <c r="W349" i="30"/>
  <c r="X24" i="30"/>
  <c r="T706" i="30"/>
  <c r="R670" i="30"/>
  <c r="T797" i="30"/>
  <c r="T814" i="30"/>
  <c r="S706" i="30"/>
  <c r="X106" i="30"/>
  <c r="U391" i="30"/>
  <c r="T444" i="30"/>
  <c r="R380" i="30"/>
  <c r="X625" i="30"/>
  <c r="W841" i="30"/>
  <c r="R253" i="30"/>
  <c r="S434" i="30"/>
  <c r="S444" i="30"/>
  <c r="S391" i="30"/>
  <c r="U434" i="30"/>
  <c r="V380" i="30"/>
  <c r="W136" i="30"/>
  <c r="S814" i="30"/>
  <c r="S697" i="30"/>
  <c r="V697" i="30"/>
  <c r="R434" i="30"/>
  <c r="U424" i="30"/>
  <c r="V424" i="30"/>
  <c r="W179" i="30"/>
  <c r="W55" i="30"/>
  <c r="R652" i="30"/>
  <c r="R797" i="30"/>
  <c r="W733" i="30"/>
  <c r="V434" i="30"/>
  <c r="U380" i="30"/>
  <c r="U787" i="30"/>
  <c r="V253" i="30"/>
  <c r="R787" i="30"/>
  <c r="R391" i="30"/>
  <c r="W224" i="30"/>
  <c r="U253" i="30"/>
  <c r="X315" i="30"/>
  <c r="V391" i="30"/>
  <c r="W244" i="30"/>
  <c r="W188" i="30"/>
  <c r="W206" i="30"/>
  <c r="W264" i="30"/>
  <c r="W305" i="30"/>
  <c r="Z693" i="30"/>
  <c r="Z689" i="30"/>
  <c r="Z694" i="30"/>
  <c r="Y633" i="30"/>
  <c r="Y627" i="30"/>
  <c r="O47" i="32"/>
  <c r="AJ66" i="31"/>
  <c r="AJ65" i="31"/>
  <c r="Z680" i="30"/>
  <c r="Z686" i="30"/>
  <c r="Z683" i="30"/>
  <c r="X738" i="30"/>
  <c r="X734" i="30"/>
  <c r="X740" i="30"/>
  <c r="AI64" i="31"/>
  <c r="T636" i="30"/>
  <c r="T635" i="30"/>
  <c r="T634" i="30"/>
  <c r="Z799" i="30"/>
  <c r="Z802" i="30"/>
  <c r="Z798" i="30"/>
  <c r="AC322" i="30"/>
  <c r="AD322" i="30" s="1"/>
  <c r="M61" i="32"/>
  <c r="AI72" i="31" s="1"/>
  <c r="W387" i="30"/>
  <c r="W386" i="30"/>
  <c r="U818" i="30"/>
  <c r="AH73" i="31"/>
  <c r="W381" i="30"/>
  <c r="W385" i="30"/>
  <c r="W384" i="30"/>
  <c r="V811" i="30"/>
  <c r="V806" i="30"/>
  <c r="U816" i="30"/>
  <c r="H53" i="31"/>
  <c r="S53" i="31" s="1"/>
  <c r="S17" i="34"/>
  <c r="AE118" i="30" s="1"/>
  <c r="AF118" i="30" s="1"/>
  <c r="AH53" i="31"/>
  <c r="X151" i="30"/>
  <c r="V815" i="30"/>
  <c r="U815" i="30"/>
  <c r="R54" i="31"/>
  <c r="AE653" i="30" s="1"/>
  <c r="AF653" i="30" s="1"/>
  <c r="AC653" i="30"/>
  <c r="AD653" i="30" s="1"/>
  <c r="R833" i="30"/>
  <c r="R834" i="30"/>
  <c r="AF57" i="31"/>
  <c r="H56" i="31"/>
  <c r="H55" i="31" s="1"/>
  <c r="N37" i="34"/>
  <c r="Z37" i="34" s="1"/>
  <c r="N32" i="32"/>
  <c r="M19" i="32"/>
  <c r="AI53" i="31" s="1"/>
  <c r="N35" i="32"/>
  <c r="X148" i="30"/>
  <c r="V817" i="30"/>
  <c r="U817" i="30"/>
  <c r="R20" i="34"/>
  <c r="G53" i="31"/>
  <c r="R53" i="31" s="1"/>
  <c r="G56" i="31"/>
  <c r="V47" i="31"/>
  <c r="AE648" i="30" s="1"/>
  <c r="AF648" i="30" s="1"/>
  <c r="AC648" i="30"/>
  <c r="AD648" i="30" s="1"/>
  <c r="W14" i="34"/>
  <c r="AE102" i="30" s="1"/>
  <c r="AF102" i="30" s="1"/>
  <c r="AC102" i="30"/>
  <c r="AD102" i="30" s="1"/>
  <c r="AC242" i="30"/>
  <c r="AD242" i="30" s="1"/>
  <c r="W678" i="30"/>
  <c r="V822" i="30"/>
  <c r="V816" i="30"/>
  <c r="L47" i="31"/>
  <c r="L17" i="34"/>
  <c r="W17" i="34"/>
  <c r="AE122" i="30" s="1"/>
  <c r="AF122" i="30" s="1"/>
  <c r="AC122" i="30"/>
  <c r="AD122" i="30" s="1"/>
  <c r="U700" i="30"/>
  <c r="U705" i="30"/>
  <c r="U702" i="30"/>
  <c r="U698" i="30"/>
  <c r="AF50" i="31"/>
  <c r="U840" i="30"/>
  <c r="U836" i="30"/>
  <c r="U833" i="30"/>
  <c r="U835" i="30"/>
  <c r="AF71" i="31"/>
  <c r="L12" i="34"/>
  <c r="AC61" i="30"/>
  <c r="AD61" i="30" s="1"/>
  <c r="W12" i="34"/>
  <c r="AE61" i="30" s="1"/>
  <c r="AF61" i="30" s="1"/>
  <c r="T56" i="31"/>
  <c r="I55" i="31"/>
  <c r="T55" i="31" s="1"/>
  <c r="S62" i="34"/>
  <c r="AG57" i="31"/>
  <c r="V711" i="30"/>
  <c r="V710" i="30"/>
  <c r="N34" i="32"/>
  <c r="X230" i="30"/>
  <c r="X191" i="30"/>
  <c r="N23" i="32"/>
  <c r="X196" i="30"/>
  <c r="T700" i="30"/>
  <c r="T705" i="30"/>
  <c r="AE50" i="31"/>
  <c r="T809" i="30"/>
  <c r="T806" i="30"/>
  <c r="AC30" i="30"/>
  <c r="AD30" i="30" s="1"/>
  <c r="R816" i="30"/>
  <c r="R815" i="30"/>
  <c r="L65" i="34"/>
  <c r="AC31" i="30" s="1"/>
  <c r="AD31" i="30" s="1"/>
  <c r="R710" i="30"/>
  <c r="R711" i="30"/>
  <c r="R709" i="30"/>
  <c r="AC57" i="31"/>
  <c r="X185" i="30"/>
  <c r="N22" i="32"/>
  <c r="X252" i="30"/>
  <c r="N37" i="32"/>
  <c r="X251" i="30"/>
  <c r="X246" i="30"/>
  <c r="N36" i="32"/>
  <c r="X235" i="30"/>
  <c r="AI54" i="31"/>
  <c r="X232" i="30"/>
  <c r="X240" i="30"/>
  <c r="W650" i="30"/>
  <c r="W646" i="30"/>
  <c r="X122" i="30"/>
  <c r="N16" i="32"/>
  <c r="X124" i="30"/>
  <c r="X120" i="30"/>
  <c r="AI47" i="31"/>
  <c r="R812" i="30"/>
  <c r="R807" i="30"/>
  <c r="AB78" i="31"/>
  <c r="AB81" i="31"/>
  <c r="AB80" i="31" s="1"/>
  <c r="R479" i="30"/>
  <c r="R478" i="30"/>
  <c r="AC84" i="31"/>
  <c r="AC83" i="31"/>
  <c r="AD84" i="31"/>
  <c r="AD83" i="31"/>
  <c r="S478" i="30"/>
  <c r="AE78" i="31"/>
  <c r="AE81" i="31"/>
  <c r="AE80" i="31" s="1"/>
  <c r="AE83" i="31"/>
  <c r="T480" i="30"/>
  <c r="AE84" i="31"/>
  <c r="T482" i="30"/>
  <c r="T479" i="30"/>
  <c r="T476" i="30"/>
  <c r="E78" i="31"/>
  <c r="P78" i="31" s="1"/>
  <c r="P67" i="34"/>
  <c r="E81" i="31"/>
  <c r="W398" i="30"/>
  <c r="W394" i="30"/>
  <c r="W390" i="30"/>
  <c r="W393" i="30"/>
  <c r="W399" i="30"/>
  <c r="W396" i="30"/>
  <c r="W392" i="30"/>
  <c r="W397" i="30"/>
  <c r="W389" i="30"/>
  <c r="W395" i="30"/>
  <c r="M74" i="32"/>
  <c r="W448" i="30"/>
  <c r="W445" i="30"/>
  <c r="W447" i="30"/>
  <c r="M75" i="32"/>
  <c r="W450" i="30"/>
  <c r="W446" i="30"/>
  <c r="W449" i="30"/>
  <c r="W451" i="30"/>
  <c r="W443" i="30"/>
  <c r="AH79" i="31"/>
  <c r="V661" i="30"/>
  <c r="S664" i="30"/>
  <c r="S669" i="30"/>
  <c r="W440" i="30"/>
  <c r="W436" i="30"/>
  <c r="W441" i="30"/>
  <c r="W433" i="30"/>
  <c r="W435" i="30"/>
  <c r="M73" i="32"/>
  <c r="W442" i="30"/>
  <c r="W438" i="30"/>
  <c r="W437" i="30"/>
  <c r="W439" i="30"/>
  <c r="R698" i="30"/>
  <c r="R703" i="30"/>
  <c r="R699" i="30"/>
  <c r="AC50" i="31"/>
  <c r="R701" i="30"/>
  <c r="AA81" i="31"/>
  <c r="AA80" i="31" s="1"/>
  <c r="AA78" i="31"/>
  <c r="AF81" i="31"/>
  <c r="AF80" i="31" s="1"/>
  <c r="AF78" i="31"/>
  <c r="U480" i="30"/>
  <c r="AF83" i="31"/>
  <c r="AF84" i="31"/>
  <c r="U478" i="30"/>
  <c r="U474" i="30"/>
  <c r="T664" i="30"/>
  <c r="T669" i="30"/>
  <c r="T667" i="30"/>
  <c r="AB83" i="31"/>
  <c r="AB84" i="31"/>
  <c r="AC78" i="31"/>
  <c r="AC81" i="31"/>
  <c r="AC80" i="31" s="1"/>
  <c r="AD81" i="31"/>
  <c r="AD80" i="31" s="1"/>
  <c r="AD78" i="31"/>
  <c r="U661" i="30"/>
  <c r="U666" i="30"/>
  <c r="U668" i="30"/>
  <c r="W430" i="30"/>
  <c r="W426" i="30"/>
  <c r="W422" i="30"/>
  <c r="W429" i="30"/>
  <c r="W425" i="30"/>
  <c r="W432" i="30"/>
  <c r="W428" i="30"/>
  <c r="W431" i="30"/>
  <c r="W427" i="30"/>
  <c r="W423" i="30"/>
  <c r="M70" i="32"/>
  <c r="V477" i="30"/>
  <c r="V482" i="30"/>
  <c r="V474" i="30"/>
  <c r="AG83" i="31"/>
  <c r="AG84" i="31"/>
  <c r="AG81" i="31"/>
  <c r="AG80" i="31" s="1"/>
  <c r="AG78" i="31"/>
  <c r="M34" i="34"/>
  <c r="AC230" i="30"/>
  <c r="AD230" i="30" s="1"/>
  <c r="X34" i="34"/>
  <c r="AE230" i="30" s="1"/>
  <c r="AF230" i="30" s="1"/>
  <c r="S759" i="30"/>
  <c r="S757" i="30"/>
  <c r="S756" i="30"/>
  <c r="S752" i="30"/>
  <c r="Y52" i="30"/>
  <c r="Y42" i="30"/>
  <c r="Y49" i="30"/>
  <c r="Y47" i="30"/>
  <c r="Y45" i="30"/>
  <c r="X140" i="30"/>
  <c r="Y112" i="30"/>
  <c r="Y111" i="30"/>
  <c r="Y107" i="30"/>
  <c r="Y272" i="30"/>
  <c r="Y270" i="30"/>
  <c r="Y262" i="30"/>
  <c r="Y267" i="30"/>
  <c r="Y322" i="30"/>
  <c r="Y320" i="30"/>
  <c r="Y314" i="30"/>
  <c r="Y321" i="30"/>
  <c r="Y317" i="30"/>
  <c r="S781" i="30"/>
  <c r="S786" i="30"/>
  <c r="S784" i="30"/>
  <c r="T767" i="30"/>
  <c r="T763" i="30"/>
  <c r="V758" i="30"/>
  <c r="V757" i="30"/>
  <c r="W813" i="30"/>
  <c r="W810" i="30"/>
  <c r="W808" i="30"/>
  <c r="W703" i="30"/>
  <c r="W700" i="30"/>
  <c r="Y356" i="30"/>
  <c r="Y357" i="30"/>
  <c r="W729" i="30"/>
  <c r="W732" i="30"/>
  <c r="V784" i="30"/>
  <c r="V780" i="30"/>
  <c r="V781" i="30"/>
  <c r="Y63" i="30"/>
  <c r="Y61" i="30"/>
  <c r="AE473" i="30"/>
  <c r="AF473" i="30" s="1"/>
  <c r="AE64" i="22" s="1"/>
  <c r="AE463" i="30"/>
  <c r="AF463" i="30" s="1"/>
  <c r="AE501" i="30"/>
  <c r="AF501" i="30" s="1"/>
  <c r="AE511" i="30"/>
  <c r="AF511" i="30" s="1"/>
  <c r="AE72" i="22" s="1"/>
  <c r="Z82" i="34"/>
  <c r="Z81" i="34"/>
  <c r="AE167" i="30"/>
  <c r="AF167" i="30" s="1"/>
  <c r="AC19" i="30" s="1"/>
  <c r="AD19" i="30" s="1"/>
  <c r="AE19" i="30" s="1"/>
  <c r="AE177" i="30"/>
  <c r="AF177" i="30" s="1"/>
  <c r="AE30" i="22" s="1"/>
  <c r="AJ63" i="31"/>
  <c r="AJ60" i="31"/>
  <c r="O39" i="32"/>
  <c r="AI62" i="31"/>
  <c r="X85" i="31"/>
  <c r="N79" i="34"/>
  <c r="O88" i="31" s="1"/>
  <c r="Z88" i="31" s="1"/>
  <c r="N85" i="31"/>
  <c r="Y79" i="34"/>
  <c r="O54" i="32"/>
  <c r="O11" i="32"/>
  <c r="O15" i="32"/>
  <c r="AI52" i="31"/>
  <c r="N18" i="32"/>
  <c r="AI51" i="31"/>
  <c r="O14" i="32"/>
  <c r="O57" i="32"/>
  <c r="AH71" i="31"/>
  <c r="AH50" i="31"/>
  <c r="AJ68" i="31"/>
  <c r="O58" i="32"/>
  <c r="AI67" i="31"/>
  <c r="N48" i="32"/>
  <c r="AI70" i="31"/>
  <c r="AH69" i="31"/>
  <c r="AI46" i="31"/>
  <c r="AI49" i="31"/>
  <c r="N7" i="32"/>
  <c r="AH48" i="31"/>
  <c r="M34" i="48"/>
  <c r="L32" i="48"/>
  <c r="L29" i="48" s="1"/>
  <c r="AE483" i="30"/>
  <c r="AF483" i="30" s="1"/>
  <c r="AC12" i="30" s="1"/>
  <c r="AD12" i="30" s="1"/>
  <c r="AE12" i="30" s="1"/>
  <c r="AE493" i="30"/>
  <c r="AF493" i="30" s="1"/>
  <c r="Y88" i="31"/>
  <c r="Z87" i="34"/>
  <c r="AH76" i="31"/>
  <c r="AH55" i="31"/>
  <c r="N62" i="32"/>
  <c r="AI77" i="31"/>
  <c r="AI74" i="31"/>
  <c r="AE284" i="30"/>
  <c r="AF284" i="30" s="1"/>
  <c r="AE294" i="30"/>
  <c r="AF294" i="30" s="1"/>
  <c r="AE44" i="22" s="1"/>
  <c r="AE156" i="30"/>
  <c r="AF156" i="30" s="1"/>
  <c r="AE166" i="30"/>
  <c r="AF166" i="30" s="1"/>
  <c r="AE29" i="22" s="1"/>
  <c r="AE75" i="30"/>
  <c r="AF75" i="30" s="1"/>
  <c r="AE85" i="30"/>
  <c r="AF85" i="30" s="1"/>
  <c r="AE17" i="22" s="1"/>
  <c r="Q54" i="31"/>
  <c r="AE652" i="30" s="1"/>
  <c r="AF652" i="30" s="1"/>
  <c r="AC652" i="30"/>
  <c r="AD652" i="30" s="1"/>
  <c r="Q20" i="34"/>
  <c r="F56" i="31"/>
  <c r="F53" i="31"/>
  <c r="V77" i="31"/>
  <c r="K76" i="31"/>
  <c r="I82" i="31"/>
  <c r="T76" i="31"/>
  <c r="N35" i="34"/>
  <c r="Z35" i="34" s="1"/>
  <c r="AC155" i="30"/>
  <c r="AD155" i="30" s="1"/>
  <c r="Y35" i="34"/>
  <c r="AC145" i="30"/>
  <c r="AD145" i="30" s="1"/>
  <c r="S77" i="31"/>
  <c r="H76" i="31"/>
  <c r="R77" i="31"/>
  <c r="G76" i="31"/>
  <c r="F76" i="31"/>
  <c r="Q77" i="31"/>
  <c r="V74" i="31"/>
  <c r="W63" i="34"/>
  <c r="L74" i="31"/>
  <c r="L62" i="34"/>
  <c r="L77" i="31"/>
  <c r="W62" i="34"/>
  <c r="J76" i="31"/>
  <c r="U77" i="31"/>
  <c r="U74" i="31"/>
  <c r="Q74" i="31"/>
  <c r="V70" i="31"/>
  <c r="K69" i="31"/>
  <c r="L48" i="34"/>
  <c r="L67" i="31"/>
  <c r="W48" i="34"/>
  <c r="X57" i="34"/>
  <c r="AE271" i="30" s="1"/>
  <c r="AF271" i="30" s="1"/>
  <c r="M57" i="34"/>
  <c r="AC271" i="30"/>
  <c r="AD271" i="30" s="1"/>
  <c r="R67" i="31"/>
  <c r="AC356" i="30"/>
  <c r="AD356" i="30" s="1"/>
  <c r="M58" i="34"/>
  <c r="X58" i="34"/>
  <c r="AE356" i="30" s="1"/>
  <c r="AF356" i="30" s="1"/>
  <c r="M68" i="31"/>
  <c r="U67" i="31"/>
  <c r="V67" i="31"/>
  <c r="Q48" i="34"/>
  <c r="F67" i="31"/>
  <c r="F70" i="31"/>
  <c r="T69" i="31"/>
  <c r="G69" i="31"/>
  <c r="R70" i="31"/>
  <c r="W68" i="31"/>
  <c r="AE676" i="30" s="1"/>
  <c r="AF676" i="30" s="1"/>
  <c r="AC676" i="30"/>
  <c r="AD676" i="30" s="1"/>
  <c r="U70" i="31"/>
  <c r="J69" i="31"/>
  <c r="L70" i="31"/>
  <c r="AC666" i="30"/>
  <c r="AD666" i="30" s="1"/>
  <c r="V79" i="31"/>
  <c r="AE666" i="30" s="1"/>
  <c r="AF666" i="30" s="1"/>
  <c r="Y52" i="34"/>
  <c r="AC313" i="30"/>
  <c r="AD313" i="30" s="1"/>
  <c r="Y53" i="34"/>
  <c r="AC303" i="30"/>
  <c r="AD303" i="30" s="1"/>
  <c r="N52" i="34"/>
  <c r="I80" i="31"/>
  <c r="T81" i="31"/>
  <c r="X53" i="31"/>
  <c r="Y20" i="34"/>
  <c r="N53" i="31"/>
  <c r="N56" i="31"/>
  <c r="N20" i="34"/>
  <c r="U46" i="31"/>
  <c r="T48" i="31"/>
  <c r="J81" i="31"/>
  <c r="U67" i="34"/>
  <c r="J78" i="31"/>
  <c r="AC665" i="30"/>
  <c r="AD665" i="30" s="1"/>
  <c r="U79" i="31"/>
  <c r="AE665" i="30" s="1"/>
  <c r="AF665" i="30" s="1"/>
  <c r="L70" i="34"/>
  <c r="AC430" i="30"/>
  <c r="AD430" i="30" s="1"/>
  <c r="W70" i="34"/>
  <c r="AE430" i="30" s="1"/>
  <c r="AF430" i="30" s="1"/>
  <c r="W71" i="34"/>
  <c r="AC440" i="30"/>
  <c r="AD440" i="30" s="1"/>
  <c r="W73" i="34"/>
  <c r="AE440" i="30" s="1"/>
  <c r="AF440" i="30" s="1"/>
  <c r="L73" i="34"/>
  <c r="L75" i="34"/>
  <c r="AC449" i="30"/>
  <c r="AD449" i="30" s="1"/>
  <c r="W75" i="34"/>
  <c r="AE449" i="30" s="1"/>
  <c r="AF449" i="30" s="1"/>
  <c r="L79" i="31"/>
  <c r="M16" i="34"/>
  <c r="AC51" i="30"/>
  <c r="AD51" i="30" s="1"/>
  <c r="X16" i="34"/>
  <c r="AE51" i="30" s="1"/>
  <c r="AF51" i="30" s="1"/>
  <c r="L46" i="31"/>
  <c r="L8" i="34"/>
  <c r="W8" i="34"/>
  <c r="L49" i="31"/>
  <c r="V46" i="31"/>
  <c r="K48" i="31"/>
  <c r="V49" i="31"/>
  <c r="T78" i="31"/>
  <c r="J48" i="31"/>
  <c r="U49" i="31"/>
  <c r="U55" i="31"/>
  <c r="W74" i="34"/>
  <c r="AE397" i="30" s="1"/>
  <c r="AF397" i="30" s="1"/>
  <c r="AC397" i="30"/>
  <c r="AD397" i="30" s="1"/>
  <c r="L74" i="34"/>
  <c r="K81" i="31"/>
  <c r="K78" i="31"/>
  <c r="V67" i="34"/>
  <c r="N54" i="34"/>
  <c r="Z54" i="34" s="1"/>
  <c r="N54" i="31"/>
  <c r="AC241" i="30"/>
  <c r="AD241" i="30" s="1"/>
  <c r="N36" i="34"/>
  <c r="Y36" i="34"/>
  <c r="AE241" i="30" s="1"/>
  <c r="AF241" i="30" s="1"/>
  <c r="AE35" i="22" s="1"/>
  <c r="N62" i="31"/>
  <c r="Y63" i="31"/>
  <c r="Z45" i="34"/>
  <c r="O63" i="31"/>
  <c r="S67" i="31"/>
  <c r="T75" i="31"/>
  <c r="AE637" i="30" s="1"/>
  <c r="AF637" i="30" s="1"/>
  <c r="AC637" i="30"/>
  <c r="AD637" i="30" s="1"/>
  <c r="AK87" i="31"/>
  <c r="H81" i="31"/>
  <c r="H78" i="31"/>
  <c r="S67" i="34"/>
  <c r="AE522" i="30"/>
  <c r="AF522" i="30" s="1"/>
  <c r="AE512" i="30"/>
  <c r="AF512" i="30" s="1"/>
  <c r="R46" i="31"/>
  <c r="Z42" i="34"/>
  <c r="Z41" i="34"/>
  <c r="AE568" i="30"/>
  <c r="AF568" i="30" s="1"/>
  <c r="AC13" i="30" s="1"/>
  <c r="AD13" i="30" s="1"/>
  <c r="AE13" i="30" s="1"/>
  <c r="AE578" i="30"/>
  <c r="AF578" i="30" s="1"/>
  <c r="S70" i="31"/>
  <c r="H69" i="31"/>
  <c r="O61" i="31"/>
  <c r="Z61" i="31" s="1"/>
  <c r="Z46" i="34"/>
  <c r="AC663" i="30"/>
  <c r="AD663" i="30" s="1"/>
  <c r="S79" i="31"/>
  <c r="AE663" i="30" s="1"/>
  <c r="AF663" i="30" s="1"/>
  <c r="F78" i="31"/>
  <c r="Q67" i="34"/>
  <c r="F81" i="31"/>
  <c r="Q8" i="34"/>
  <c r="F49" i="31"/>
  <c r="F46" i="31"/>
  <c r="AC645" i="30"/>
  <c r="AD645" i="30" s="1"/>
  <c r="S47" i="31"/>
  <c r="AE645" i="30" s="1"/>
  <c r="AF645" i="30" s="1"/>
  <c r="R81" i="31"/>
  <c r="G80" i="31"/>
  <c r="AE186" i="30"/>
  <c r="AF186" i="30" s="1"/>
  <c r="AC10" i="30" s="1"/>
  <c r="AD10" i="30" s="1"/>
  <c r="AE10" i="30" s="1"/>
  <c r="AE196" i="30"/>
  <c r="AF196" i="30" s="1"/>
  <c r="AE32" i="22" s="1"/>
  <c r="R49" i="31"/>
  <c r="G48" i="31"/>
  <c r="AE624" i="30"/>
  <c r="AF624" i="30" s="1"/>
  <c r="AE86" i="22" s="1"/>
  <c r="AE614" i="30"/>
  <c r="AF614" i="30" s="1"/>
  <c r="X62" i="31"/>
  <c r="S8" i="34"/>
  <c r="H46" i="31"/>
  <c r="H49" i="31"/>
  <c r="AE242" i="30"/>
  <c r="AF242" i="30" s="1"/>
  <c r="AE252" i="30"/>
  <c r="AF252" i="30" s="1"/>
  <c r="AE36" i="22" s="1"/>
  <c r="AF75" i="31"/>
  <c r="K66" i="32"/>
  <c r="AE358" i="30"/>
  <c r="AF358" i="30" s="1"/>
  <c r="AE368" i="30"/>
  <c r="AF368" i="30" s="1"/>
  <c r="AE50" i="22" s="1"/>
  <c r="R78" i="31"/>
  <c r="AE586" i="30"/>
  <c r="AF586" i="30" s="1"/>
  <c r="AE596" i="30"/>
  <c r="AF596" i="30" s="1"/>
  <c r="AE83" i="22" s="1"/>
  <c r="Y61" i="31"/>
  <c r="AE687" i="30" s="1"/>
  <c r="AF687" i="30" s="1"/>
  <c r="AE94" i="22" s="1"/>
  <c r="AC687" i="30"/>
  <c r="AD687" i="30" s="1"/>
  <c r="U66" i="34"/>
  <c r="AE37" i="30" s="1"/>
  <c r="AF37" i="30" s="1"/>
  <c r="AC37" i="30"/>
  <c r="AD37" i="30" s="1"/>
  <c r="J66" i="34"/>
  <c r="K66" i="34" s="1"/>
  <c r="J75" i="31"/>
  <c r="N15" i="34"/>
  <c r="Z15" i="34" s="1"/>
  <c r="AE114" i="30"/>
  <c r="AF114" i="30" s="1"/>
  <c r="AE20" i="22" s="1"/>
  <c r="AC114" i="30"/>
  <c r="AD114" i="30" s="1"/>
  <c r="J667" i="30" l="1"/>
  <c r="U667" i="30" s="1"/>
  <c r="K665" i="30"/>
  <c r="V665" i="30" s="1"/>
  <c r="K662" i="30"/>
  <c r="K666" i="30"/>
  <c r="V666" i="30" s="1"/>
  <c r="K663" i="30"/>
  <c r="V663" i="30" s="1"/>
  <c r="S56" i="31"/>
  <c r="AE73" i="22"/>
  <c r="AE68" i="22"/>
  <c r="AE84" i="22"/>
  <c r="AE79" i="22"/>
  <c r="Y54" i="34"/>
  <c r="AE323" i="30" s="1"/>
  <c r="AF323" i="30" s="1"/>
  <c r="X56" i="31"/>
  <c r="C12" i="36"/>
  <c r="M697" i="30"/>
  <c r="M699" i="30"/>
  <c r="X699" i="30" s="1"/>
  <c r="M698" i="30"/>
  <c r="M705" i="30"/>
  <c r="M704" i="30"/>
  <c r="M700" i="30"/>
  <c r="M701" i="30"/>
  <c r="M703" i="30"/>
  <c r="M702" i="30"/>
  <c r="O62" i="30"/>
  <c r="Z62" i="30" s="1"/>
  <c r="O53" i="30"/>
  <c r="O63" i="30"/>
  <c r="Z63" i="30" s="1"/>
  <c r="O54" i="30"/>
  <c r="Z54" i="30" s="1"/>
  <c r="O57" i="30"/>
  <c r="Z57" i="30" s="1"/>
  <c r="O59" i="30"/>
  <c r="O61" i="30"/>
  <c r="O60" i="30"/>
  <c r="O58" i="30"/>
  <c r="O56" i="30"/>
  <c r="O55" i="30"/>
  <c r="M422" i="30"/>
  <c r="X422" i="30" s="1"/>
  <c r="M432" i="30"/>
  <c r="X432" i="30" s="1"/>
  <c r="M429" i="30"/>
  <c r="M428" i="30"/>
  <c r="X428" i="30" s="1"/>
  <c r="M430" i="30"/>
  <c r="X430" i="30" s="1"/>
  <c r="M425" i="30"/>
  <c r="X425" i="30" s="1"/>
  <c r="M424" i="30"/>
  <c r="M431" i="30"/>
  <c r="M426" i="30"/>
  <c r="M427" i="30"/>
  <c r="M423" i="30"/>
  <c r="I717" i="30"/>
  <c r="I716" i="30"/>
  <c r="I719" i="30"/>
  <c r="T719" i="30" s="1"/>
  <c r="I722" i="30"/>
  <c r="T722" i="30" s="1"/>
  <c r="I715" i="30"/>
  <c r="T715" i="30" s="1"/>
  <c r="I718" i="30"/>
  <c r="T718" i="30" s="1"/>
  <c r="I720" i="30"/>
  <c r="T720" i="30" s="1"/>
  <c r="I721" i="30"/>
  <c r="I723" i="30"/>
  <c r="M380" i="30"/>
  <c r="M386" i="30"/>
  <c r="M382" i="30"/>
  <c r="X382" i="30" s="1"/>
  <c r="M381" i="30"/>
  <c r="M384" i="30"/>
  <c r="M387" i="30"/>
  <c r="X387" i="30" s="1"/>
  <c r="M385" i="30"/>
  <c r="X385" i="30" s="1"/>
  <c r="M388" i="30"/>
  <c r="X388" i="30" s="1"/>
  <c r="M383" i="30"/>
  <c r="X383" i="30" s="1"/>
  <c r="N210" i="30"/>
  <c r="Y210" i="30" s="1"/>
  <c r="N206" i="30"/>
  <c r="N211" i="30"/>
  <c r="N213" i="30"/>
  <c r="N212" i="30"/>
  <c r="Y212" i="30" s="1"/>
  <c r="N207" i="30"/>
  <c r="N209" i="30"/>
  <c r="N208" i="30"/>
  <c r="Y208" i="30" s="1"/>
  <c r="N214" i="30"/>
  <c r="Y214" i="30" s="1"/>
  <c r="N736" i="30"/>
  <c r="N735" i="30"/>
  <c r="Y735" i="30" s="1"/>
  <c r="N738" i="30"/>
  <c r="Y738" i="30" s="1"/>
  <c r="N734" i="30"/>
  <c r="Y734" i="30" s="1"/>
  <c r="N741" i="30"/>
  <c r="N737" i="30"/>
  <c r="N739" i="30"/>
  <c r="N740" i="30"/>
  <c r="N733" i="30"/>
  <c r="N28" i="30"/>
  <c r="N22" i="30"/>
  <c r="Y22" i="30" s="1"/>
  <c r="N29" i="30"/>
  <c r="Y29" i="30" s="1"/>
  <c r="N27" i="30"/>
  <c r="Y27" i="30" s="1"/>
  <c r="N24" i="30"/>
  <c r="Y24" i="30" s="1"/>
  <c r="N23" i="30"/>
  <c r="Y23" i="30" s="1"/>
  <c r="N26" i="30"/>
  <c r="Y26" i="30" s="1"/>
  <c r="N30" i="30"/>
  <c r="Y30" i="30" s="1"/>
  <c r="N32" i="30"/>
  <c r="N25" i="30"/>
  <c r="Y25" i="30" s="1"/>
  <c r="N31" i="30"/>
  <c r="O356" i="30"/>
  <c r="O355" i="30"/>
  <c r="O352" i="30"/>
  <c r="Z352" i="30" s="1"/>
  <c r="O351" i="30"/>
  <c r="Z351" i="30" s="1"/>
  <c r="O350" i="30"/>
  <c r="Z350" i="30" s="1"/>
  <c r="O357" i="30"/>
  <c r="Z357" i="30" s="1"/>
  <c r="O349" i="30"/>
  <c r="O354" i="30"/>
  <c r="Z354" i="30" s="1"/>
  <c r="O353" i="30"/>
  <c r="M449" i="30"/>
  <c r="M448" i="30"/>
  <c r="M451" i="30"/>
  <c r="M447" i="30"/>
  <c r="M450" i="30"/>
  <c r="M445" i="30"/>
  <c r="X445" i="30" s="1"/>
  <c r="M444" i="30"/>
  <c r="M446" i="30"/>
  <c r="M443" i="30"/>
  <c r="X443" i="30" s="1"/>
  <c r="N237" i="30"/>
  <c r="Y237" i="30" s="1"/>
  <c r="N236" i="30"/>
  <c r="Y236" i="30" s="1"/>
  <c r="N239" i="30"/>
  <c r="N238" i="30"/>
  <c r="N233" i="30"/>
  <c r="N232" i="30"/>
  <c r="N235" i="30"/>
  <c r="N234" i="30"/>
  <c r="N240" i="30"/>
  <c r="Y240" i="30" s="1"/>
  <c r="N241" i="30"/>
  <c r="Y241" i="30" s="1"/>
  <c r="N242" i="30"/>
  <c r="Y242" i="30" s="1"/>
  <c r="N252" i="30"/>
  <c r="Y252" i="30" s="1"/>
  <c r="N247" i="30"/>
  <c r="Y247" i="30" s="1"/>
  <c r="N249" i="30"/>
  <c r="Y249" i="30" s="1"/>
  <c r="N248" i="30"/>
  <c r="N251" i="30"/>
  <c r="N250" i="30"/>
  <c r="N245" i="30"/>
  <c r="N244" i="30"/>
  <c r="N246" i="30"/>
  <c r="N243" i="30"/>
  <c r="Y243" i="30" s="1"/>
  <c r="N194" i="30"/>
  <c r="Y194" i="30" s="1"/>
  <c r="N189" i="30"/>
  <c r="Y189" i="30" s="1"/>
  <c r="N188" i="30"/>
  <c r="N187" i="30"/>
  <c r="Y187" i="30" s="1"/>
  <c r="N190" i="30"/>
  <c r="Y190" i="30" s="1"/>
  <c r="N186" i="30"/>
  <c r="N196" i="30"/>
  <c r="N193" i="30"/>
  <c r="Y193" i="30" s="1"/>
  <c r="N192" i="30"/>
  <c r="N191" i="30"/>
  <c r="N195" i="30"/>
  <c r="L821" i="30"/>
  <c r="W821" i="30" s="1"/>
  <c r="L822" i="30"/>
  <c r="W822" i="30" s="1"/>
  <c r="L814" i="30"/>
  <c r="L820" i="30"/>
  <c r="W820" i="30" s="1"/>
  <c r="L819" i="30"/>
  <c r="W819" i="30" s="1"/>
  <c r="L818" i="30"/>
  <c r="W818" i="30" s="1"/>
  <c r="L817" i="30"/>
  <c r="L816" i="30"/>
  <c r="L815" i="30"/>
  <c r="W815" i="30" s="1"/>
  <c r="N313" i="30"/>
  <c r="N312" i="30"/>
  <c r="Y312" i="30" s="1"/>
  <c r="N308" i="30"/>
  <c r="N304" i="30"/>
  <c r="Y304" i="30" s="1"/>
  <c r="N311" i="30"/>
  <c r="Y311" i="30" s="1"/>
  <c r="N310" i="30"/>
  <c r="Y310" i="30" s="1"/>
  <c r="N306" i="30"/>
  <c r="Y306" i="30" s="1"/>
  <c r="N307" i="30"/>
  <c r="Y307" i="30" s="1"/>
  <c r="N305" i="30"/>
  <c r="Y305" i="30" s="1"/>
  <c r="N303" i="30"/>
  <c r="N309" i="30"/>
  <c r="H828" i="30"/>
  <c r="H831" i="30"/>
  <c r="H829" i="30"/>
  <c r="H824" i="30"/>
  <c r="H827" i="30"/>
  <c r="S827" i="30" s="1"/>
  <c r="H825" i="30"/>
  <c r="S825" i="30" s="1"/>
  <c r="H830" i="30"/>
  <c r="S830" i="30" s="1"/>
  <c r="H823" i="30"/>
  <c r="S823" i="30" s="1"/>
  <c r="H826" i="30"/>
  <c r="K763" i="30"/>
  <c r="V763" i="30" s="1"/>
  <c r="K762" i="30"/>
  <c r="K761" i="30"/>
  <c r="K768" i="30"/>
  <c r="K764" i="30"/>
  <c r="K766" i="30"/>
  <c r="K765" i="30"/>
  <c r="K760" i="30"/>
  <c r="V760" i="30" s="1"/>
  <c r="K767" i="30"/>
  <c r="V767" i="30" s="1"/>
  <c r="L837" i="30"/>
  <c r="W837" i="30" s="1"/>
  <c r="L833" i="30"/>
  <c r="W833" i="30" s="1"/>
  <c r="L840" i="30"/>
  <c r="W840" i="30" s="1"/>
  <c r="L834" i="30"/>
  <c r="L836" i="30"/>
  <c r="L839" i="30"/>
  <c r="L838" i="30"/>
  <c r="L832" i="30"/>
  <c r="L835" i="30"/>
  <c r="L66" i="32"/>
  <c r="K39" i="30"/>
  <c r="V39" i="30" s="1"/>
  <c r="K34" i="30"/>
  <c r="V34" i="30" s="1"/>
  <c r="K41" i="30"/>
  <c r="V41" i="30" s="1"/>
  <c r="K35" i="30"/>
  <c r="V35" i="30" s="1"/>
  <c r="K36" i="30"/>
  <c r="V36" i="30" s="1"/>
  <c r="K40" i="30"/>
  <c r="V40" i="30" s="1"/>
  <c r="K33" i="30"/>
  <c r="K37" i="30"/>
  <c r="K38" i="30"/>
  <c r="V38" i="30" s="1"/>
  <c r="N677" i="30"/>
  <c r="N672" i="30"/>
  <c r="Y672" i="30" s="1"/>
  <c r="N673" i="30"/>
  <c r="N675" i="30"/>
  <c r="Y675" i="30" s="1"/>
  <c r="N674" i="30"/>
  <c r="Y674" i="30" s="1"/>
  <c r="N671" i="30"/>
  <c r="Y671" i="30" s="1"/>
  <c r="N676" i="30"/>
  <c r="Y676" i="30" s="1"/>
  <c r="N670" i="30"/>
  <c r="N678" i="30"/>
  <c r="Y678" i="30" s="1"/>
  <c r="O265" i="30"/>
  <c r="O272" i="30"/>
  <c r="O271" i="30"/>
  <c r="O268" i="30"/>
  <c r="O267" i="30"/>
  <c r="O266" i="30"/>
  <c r="O269" i="30"/>
  <c r="Z269" i="30" s="1"/>
  <c r="O263" i="30"/>
  <c r="Z263" i="30" s="1"/>
  <c r="O262" i="30"/>
  <c r="Z262" i="30" s="1"/>
  <c r="O270" i="30"/>
  <c r="Z270" i="30" s="1"/>
  <c r="O264" i="30"/>
  <c r="Z264" i="30" s="1"/>
  <c r="M812" i="30"/>
  <c r="X812" i="30" s="1"/>
  <c r="M811" i="30"/>
  <c r="M810" i="30"/>
  <c r="M808" i="30"/>
  <c r="M807" i="30"/>
  <c r="M806" i="30"/>
  <c r="M809" i="30"/>
  <c r="M805" i="30"/>
  <c r="M813" i="30"/>
  <c r="X813" i="30" s="1"/>
  <c r="O100" i="30"/>
  <c r="Z100" i="30" s="1"/>
  <c r="O99" i="30"/>
  <c r="Z99" i="30" s="1"/>
  <c r="O95" i="30"/>
  <c r="Z95" i="30" s="1"/>
  <c r="O96" i="30"/>
  <c r="Z96" i="30" s="1"/>
  <c r="O102" i="30"/>
  <c r="O97" i="30"/>
  <c r="O104" i="30"/>
  <c r="Z104" i="30" s="1"/>
  <c r="O103" i="30"/>
  <c r="O98" i="30"/>
  <c r="Z98" i="30" s="1"/>
  <c r="O101" i="30"/>
  <c r="K824" i="30"/>
  <c r="K830" i="30"/>
  <c r="V830" i="30" s="1"/>
  <c r="K826" i="30"/>
  <c r="K831" i="30"/>
  <c r="V831" i="30" s="1"/>
  <c r="K827" i="30"/>
  <c r="V827" i="30" s="1"/>
  <c r="K829" i="30"/>
  <c r="V829" i="30" s="1"/>
  <c r="K825" i="30"/>
  <c r="K828" i="30"/>
  <c r="K823" i="30"/>
  <c r="K715" i="30"/>
  <c r="K717" i="30"/>
  <c r="K720" i="30"/>
  <c r="K723" i="30"/>
  <c r="V723" i="30" s="1"/>
  <c r="K722" i="30"/>
  <c r="V722" i="30" s="1"/>
  <c r="K716" i="30"/>
  <c r="K718" i="30"/>
  <c r="V718" i="30" s="1"/>
  <c r="K719" i="30"/>
  <c r="V719" i="30" s="1"/>
  <c r="K721" i="30"/>
  <c r="V721" i="30" s="1"/>
  <c r="J830" i="30"/>
  <c r="J823" i="30"/>
  <c r="J828" i="30"/>
  <c r="J826" i="30"/>
  <c r="J829" i="30"/>
  <c r="J825" i="30"/>
  <c r="J824" i="30"/>
  <c r="J831" i="30"/>
  <c r="U831" i="30" s="1"/>
  <c r="J827" i="30"/>
  <c r="U827" i="30" s="1"/>
  <c r="I823" i="30"/>
  <c r="T823" i="30" s="1"/>
  <c r="I826" i="30"/>
  <c r="T826" i="30" s="1"/>
  <c r="I825" i="30"/>
  <c r="T825" i="30" s="1"/>
  <c r="I831" i="30"/>
  <c r="I828" i="30"/>
  <c r="I827" i="30"/>
  <c r="T827" i="30" s="1"/>
  <c r="I830" i="30"/>
  <c r="I824" i="30"/>
  <c r="I829" i="30"/>
  <c r="G825" i="30"/>
  <c r="R825" i="30" s="1"/>
  <c r="G828" i="30"/>
  <c r="R828" i="30" s="1"/>
  <c r="G830" i="30"/>
  <c r="R830" i="30" s="1"/>
  <c r="G824" i="30"/>
  <c r="G826" i="30"/>
  <c r="R826" i="30" s="1"/>
  <c r="G831" i="30"/>
  <c r="R831" i="30" s="1"/>
  <c r="G827" i="30"/>
  <c r="G823" i="30"/>
  <c r="G829" i="30"/>
  <c r="R829" i="30" s="1"/>
  <c r="N124" i="30"/>
  <c r="N118" i="30"/>
  <c r="N115" i="30"/>
  <c r="N120" i="30"/>
  <c r="Y120" i="30" s="1"/>
  <c r="N121" i="30"/>
  <c r="Y121" i="30" s="1"/>
  <c r="N117" i="30"/>
  <c r="Y117" i="30" s="1"/>
  <c r="N116" i="30"/>
  <c r="N119" i="30"/>
  <c r="Y119" i="30" s="1"/>
  <c r="N122" i="30"/>
  <c r="Y122" i="30" s="1"/>
  <c r="N123" i="30"/>
  <c r="Y123" i="30" s="1"/>
  <c r="M654" i="30"/>
  <c r="M656" i="30"/>
  <c r="X656" i="30" s="1"/>
  <c r="M652" i="30"/>
  <c r="M657" i="30"/>
  <c r="X657" i="30" s="1"/>
  <c r="M655" i="30"/>
  <c r="M658" i="30"/>
  <c r="X658" i="30" s="1"/>
  <c r="M660" i="30"/>
  <c r="X660" i="30" s="1"/>
  <c r="M653" i="30"/>
  <c r="X653" i="30" s="1"/>
  <c r="M659" i="30"/>
  <c r="X659" i="30" s="1"/>
  <c r="G762" i="30"/>
  <c r="R762" i="30" s="1"/>
  <c r="G763" i="30"/>
  <c r="R763" i="30" s="1"/>
  <c r="G768" i="30"/>
  <c r="G764" i="30"/>
  <c r="G761" i="30"/>
  <c r="R761" i="30" s="1"/>
  <c r="G766" i="30"/>
  <c r="R766" i="30" s="1"/>
  <c r="G765" i="30"/>
  <c r="G767" i="30"/>
  <c r="G760" i="30"/>
  <c r="J782" i="30"/>
  <c r="U782" i="30" s="1"/>
  <c r="J781" i="30"/>
  <c r="U781" i="30" s="1"/>
  <c r="J779" i="30"/>
  <c r="U779" i="30" s="1"/>
  <c r="J778" i="30"/>
  <c r="J783" i="30"/>
  <c r="U783" i="30" s="1"/>
  <c r="J785" i="30"/>
  <c r="U785" i="30" s="1"/>
  <c r="J784" i="30"/>
  <c r="U784" i="30" s="1"/>
  <c r="J786" i="30"/>
  <c r="U786" i="30" s="1"/>
  <c r="J780" i="30"/>
  <c r="U780" i="30" s="1"/>
  <c r="J755" i="30"/>
  <c r="J758" i="30"/>
  <c r="U758" i="30" s="1"/>
  <c r="J757" i="30"/>
  <c r="U757" i="30" s="1"/>
  <c r="J752" i="30"/>
  <c r="U752" i="30" s="1"/>
  <c r="J751" i="30"/>
  <c r="J754" i="30"/>
  <c r="U754" i="30" s="1"/>
  <c r="J756" i="30"/>
  <c r="U756" i="30" s="1"/>
  <c r="J759" i="30"/>
  <c r="U759" i="30" s="1"/>
  <c r="J753" i="30"/>
  <c r="U753" i="30" s="1"/>
  <c r="N153" i="30"/>
  <c r="Y153" i="30" s="1"/>
  <c r="N152" i="30"/>
  <c r="Y152" i="30" s="1"/>
  <c r="N146" i="30"/>
  <c r="N147" i="30"/>
  <c r="N154" i="30"/>
  <c r="Y154" i="30" s="1"/>
  <c r="N149" i="30"/>
  <c r="Y149" i="30" s="1"/>
  <c r="N148" i="30"/>
  <c r="Y148" i="30" s="1"/>
  <c r="N150" i="30"/>
  <c r="Y150" i="30" s="1"/>
  <c r="N155" i="30"/>
  <c r="Y155" i="30" s="1"/>
  <c r="N151" i="30"/>
  <c r="Y151" i="30" s="1"/>
  <c r="N145" i="30"/>
  <c r="Y145" i="30" s="1"/>
  <c r="M787" i="30"/>
  <c r="M788" i="30"/>
  <c r="X788" i="30" s="1"/>
  <c r="M792" i="30"/>
  <c r="X792" i="30" s="1"/>
  <c r="M789" i="30"/>
  <c r="M793" i="30"/>
  <c r="X793" i="30" s="1"/>
  <c r="M795" i="30"/>
  <c r="X795" i="30" s="1"/>
  <c r="M794" i="30"/>
  <c r="X794" i="30" s="1"/>
  <c r="M790" i="30"/>
  <c r="X790" i="30" s="1"/>
  <c r="M791" i="30"/>
  <c r="X791" i="30" s="1"/>
  <c r="O625" i="30"/>
  <c r="Z625" i="30" s="1"/>
  <c r="O633" i="30"/>
  <c r="Z633" i="30" s="1"/>
  <c r="O628" i="30"/>
  <c r="Z628" i="30" s="1"/>
  <c r="O631" i="30"/>
  <c r="O627" i="30"/>
  <c r="Z627" i="30" s="1"/>
  <c r="O626" i="30"/>
  <c r="Z626" i="30" s="1"/>
  <c r="O630" i="30"/>
  <c r="O629" i="30"/>
  <c r="O632" i="30"/>
  <c r="Z632" i="30" s="1"/>
  <c r="N104" i="30"/>
  <c r="Y104" i="30" s="1"/>
  <c r="N103" i="30"/>
  <c r="Y103" i="30" s="1"/>
  <c r="N102" i="30"/>
  <c r="Y102" i="30" s="1"/>
  <c r="N101" i="30"/>
  <c r="Y101" i="30" s="1"/>
  <c r="N100" i="30"/>
  <c r="Y100" i="30" s="1"/>
  <c r="N95" i="30"/>
  <c r="Y95" i="30" s="1"/>
  <c r="N97" i="30"/>
  <c r="N98" i="30"/>
  <c r="Y98" i="30" s="1"/>
  <c r="N99" i="30"/>
  <c r="Y99" i="30" s="1"/>
  <c r="N96" i="30"/>
  <c r="M729" i="30"/>
  <c r="M728" i="30"/>
  <c r="X728" i="30" s="1"/>
  <c r="M731" i="30"/>
  <c r="X731" i="30" s="1"/>
  <c r="M725" i="30"/>
  <c r="X725" i="30" s="1"/>
  <c r="M724" i="30"/>
  <c r="M727" i="30"/>
  <c r="X727" i="30" s="1"/>
  <c r="M726" i="30"/>
  <c r="X726" i="30" s="1"/>
  <c r="M732" i="30"/>
  <c r="X732" i="30" s="1"/>
  <c r="M730" i="30"/>
  <c r="X730" i="30" s="1"/>
  <c r="F723" i="30"/>
  <c r="Q723" i="30" s="1"/>
  <c r="F722" i="30"/>
  <c r="Q722" i="30" s="1"/>
  <c r="F721" i="30"/>
  <c r="Q721" i="30" s="1"/>
  <c r="F716" i="30"/>
  <c r="Q716" i="30" s="1"/>
  <c r="F720" i="30"/>
  <c r="Q720" i="30" s="1"/>
  <c r="F718" i="30"/>
  <c r="Q718" i="30" s="1"/>
  <c r="F719" i="30"/>
  <c r="Q719" i="30" s="1"/>
  <c r="F715" i="30"/>
  <c r="Q715" i="30" s="1"/>
  <c r="F717" i="30"/>
  <c r="Q717" i="30" s="1"/>
  <c r="G751" i="30"/>
  <c r="G753" i="30"/>
  <c r="R753" i="30" s="1"/>
  <c r="G759" i="30"/>
  <c r="G757" i="30"/>
  <c r="R757" i="30" s="1"/>
  <c r="G756" i="30"/>
  <c r="R756" i="30" s="1"/>
  <c r="G758" i="30"/>
  <c r="R758" i="30" s="1"/>
  <c r="G754" i="30"/>
  <c r="R754" i="30" s="1"/>
  <c r="G752" i="30"/>
  <c r="R752" i="30" s="1"/>
  <c r="G755" i="30"/>
  <c r="R755" i="30" s="1"/>
  <c r="L780" i="30"/>
  <c r="W780" i="30" s="1"/>
  <c r="L779" i="30"/>
  <c r="W779" i="30" s="1"/>
  <c r="L781" i="30"/>
  <c r="W781" i="30" s="1"/>
  <c r="L778" i="30"/>
  <c r="L785" i="30"/>
  <c r="W785" i="30" s="1"/>
  <c r="L782" i="30"/>
  <c r="L783" i="30"/>
  <c r="W783" i="30" s="1"/>
  <c r="L786" i="30"/>
  <c r="W786" i="30" s="1"/>
  <c r="L784" i="30"/>
  <c r="N141" i="30"/>
  <c r="Y141" i="30" s="1"/>
  <c r="N140" i="30"/>
  <c r="Y140" i="30" s="1"/>
  <c r="N143" i="30"/>
  <c r="Y143" i="30" s="1"/>
  <c r="N138" i="30"/>
  <c r="Y138" i="30" s="1"/>
  <c r="N136" i="30"/>
  <c r="N137" i="30"/>
  <c r="Y137" i="30" s="1"/>
  <c r="N142" i="30"/>
  <c r="Y142" i="30" s="1"/>
  <c r="N139" i="30"/>
  <c r="Y139" i="30" s="1"/>
  <c r="N144" i="30"/>
  <c r="O323" i="30"/>
  <c r="Z323" i="30" s="1"/>
  <c r="O320" i="30"/>
  <c r="Z320" i="30" s="1"/>
  <c r="O318" i="30"/>
  <c r="O317" i="30"/>
  <c r="Z317" i="30" s="1"/>
  <c r="O316" i="30"/>
  <c r="Z316" i="30" s="1"/>
  <c r="O319" i="30"/>
  <c r="O315" i="30"/>
  <c r="Z315" i="30" s="1"/>
  <c r="O314" i="30"/>
  <c r="Z314" i="30" s="1"/>
  <c r="O321" i="30"/>
  <c r="Z321" i="30" s="1"/>
  <c r="O322" i="30"/>
  <c r="Z322" i="30" s="1"/>
  <c r="M438" i="30"/>
  <c r="X438" i="30" s="1"/>
  <c r="M433" i="30"/>
  <c r="M434" i="30"/>
  <c r="M435" i="30"/>
  <c r="X435" i="30" s="1"/>
  <c r="M441" i="30"/>
  <c r="M440" i="30"/>
  <c r="M442" i="30"/>
  <c r="X442" i="30" s="1"/>
  <c r="M436" i="30"/>
  <c r="X436" i="30" s="1"/>
  <c r="M439" i="30"/>
  <c r="X439" i="30" s="1"/>
  <c r="M437" i="30"/>
  <c r="X437" i="30" s="1"/>
  <c r="M390" i="30"/>
  <c r="X390" i="30" s="1"/>
  <c r="M397" i="30"/>
  <c r="X397" i="30" s="1"/>
  <c r="M396" i="30"/>
  <c r="X396" i="30" s="1"/>
  <c r="M398" i="30"/>
  <c r="X398" i="30" s="1"/>
  <c r="M393" i="30"/>
  <c r="M392" i="30"/>
  <c r="X392" i="30" s="1"/>
  <c r="M389" i="30"/>
  <c r="X389" i="30" s="1"/>
  <c r="M391" i="30"/>
  <c r="M394" i="30"/>
  <c r="X394" i="30" s="1"/>
  <c r="M395" i="30"/>
  <c r="M399" i="30"/>
  <c r="X399" i="30" s="1"/>
  <c r="G719" i="30"/>
  <c r="R719" i="30" s="1"/>
  <c r="G718" i="30"/>
  <c r="R718" i="30" s="1"/>
  <c r="G721" i="30"/>
  <c r="R721" i="30" s="1"/>
  <c r="G716" i="30"/>
  <c r="G715" i="30"/>
  <c r="R715" i="30" s="1"/>
  <c r="G717" i="30"/>
  <c r="R717" i="30" s="1"/>
  <c r="G720" i="30"/>
  <c r="R720" i="30" s="1"/>
  <c r="G722" i="30"/>
  <c r="G723" i="30"/>
  <c r="R723" i="30" s="1"/>
  <c r="M649" i="30"/>
  <c r="X649" i="30" s="1"/>
  <c r="M650" i="30"/>
  <c r="X650" i="30" s="1"/>
  <c r="M645" i="30"/>
  <c r="X645" i="30" s="1"/>
  <c r="M646" i="30"/>
  <c r="X646" i="30" s="1"/>
  <c r="M648" i="30"/>
  <c r="X648" i="30" s="1"/>
  <c r="M651" i="30"/>
  <c r="X651" i="30" s="1"/>
  <c r="M643" i="30"/>
  <c r="M647" i="30"/>
  <c r="M644" i="30"/>
  <c r="X644" i="30" s="1"/>
  <c r="N178" i="30"/>
  <c r="Y178" i="30" s="1"/>
  <c r="N183" i="30"/>
  <c r="N185" i="30"/>
  <c r="Y185" i="30" s="1"/>
  <c r="N184" i="30"/>
  <c r="Y184" i="30" s="1"/>
  <c r="N179" i="30"/>
  <c r="N181" i="30"/>
  <c r="Y181" i="30" s="1"/>
  <c r="N180" i="30"/>
  <c r="Y180" i="30" s="1"/>
  <c r="N182" i="30"/>
  <c r="Y182" i="30" s="1"/>
  <c r="I751" i="30"/>
  <c r="I759" i="30"/>
  <c r="T759" i="30" s="1"/>
  <c r="I756" i="30"/>
  <c r="T756" i="30" s="1"/>
  <c r="I754" i="30"/>
  <c r="T754" i="30" s="1"/>
  <c r="I758" i="30"/>
  <c r="T758" i="30" s="1"/>
  <c r="I753" i="30"/>
  <c r="T753" i="30" s="1"/>
  <c r="I755" i="30"/>
  <c r="I757" i="30"/>
  <c r="T757" i="30" s="1"/>
  <c r="I752" i="30"/>
  <c r="T752" i="30" s="1"/>
  <c r="N226" i="30"/>
  <c r="Y226" i="30" s="1"/>
  <c r="N227" i="30"/>
  <c r="Y227" i="30" s="1"/>
  <c r="N231" i="30"/>
  <c r="Y231" i="30" s="1"/>
  <c r="N229" i="30"/>
  <c r="Y229" i="30" s="1"/>
  <c r="N228" i="30"/>
  <c r="Y228" i="30" s="1"/>
  <c r="N230" i="30"/>
  <c r="Y230" i="30" s="1"/>
  <c r="N224" i="30"/>
  <c r="N225" i="30"/>
  <c r="Y225" i="30" s="1"/>
  <c r="N842" i="30"/>
  <c r="N845" i="30"/>
  <c r="N847" i="30"/>
  <c r="Y847" i="30" s="1"/>
  <c r="N841" i="30"/>
  <c r="N843" i="30"/>
  <c r="Y843" i="30" s="1"/>
  <c r="N848" i="30"/>
  <c r="Y848" i="30" s="1"/>
  <c r="N844" i="30"/>
  <c r="Y844" i="30" s="1"/>
  <c r="N846" i="30"/>
  <c r="Y846" i="30" s="1"/>
  <c r="N849" i="30"/>
  <c r="Y849" i="30" s="1"/>
  <c r="J635" i="30"/>
  <c r="U635" i="30" s="1"/>
  <c r="J640" i="30"/>
  <c r="U640" i="30" s="1"/>
  <c r="J634" i="30"/>
  <c r="U634" i="30" s="1"/>
  <c r="J641" i="30"/>
  <c r="U641" i="30" s="1"/>
  <c r="J636" i="30"/>
  <c r="U636" i="30" s="1"/>
  <c r="J637" i="30"/>
  <c r="U637" i="30" s="1"/>
  <c r="J639" i="30"/>
  <c r="U639" i="30" s="1"/>
  <c r="J642" i="30"/>
  <c r="U642" i="30" s="1"/>
  <c r="J638" i="30"/>
  <c r="U638" i="30" s="1"/>
  <c r="L759" i="30"/>
  <c r="W759" i="30" s="1"/>
  <c r="L754" i="30"/>
  <c r="W754" i="30" s="1"/>
  <c r="L753" i="30"/>
  <c r="W753" i="30" s="1"/>
  <c r="L756" i="30"/>
  <c r="L752" i="30"/>
  <c r="W752" i="30" s="1"/>
  <c r="L755" i="30"/>
  <c r="W755" i="30" s="1"/>
  <c r="L758" i="30"/>
  <c r="L751" i="30"/>
  <c r="L757" i="30"/>
  <c r="W757" i="30" s="1"/>
  <c r="O105" i="30"/>
  <c r="Z105" i="30" s="1"/>
  <c r="O113" i="30"/>
  <c r="Z113" i="30" s="1"/>
  <c r="O114" i="30"/>
  <c r="Z114" i="30" s="1"/>
  <c r="O112" i="30"/>
  <c r="Z112" i="30" s="1"/>
  <c r="O111" i="30"/>
  <c r="Z111" i="30" s="1"/>
  <c r="O110" i="30"/>
  <c r="Z110" i="30" s="1"/>
  <c r="O108" i="30"/>
  <c r="O107" i="30"/>
  <c r="Z107" i="30" s="1"/>
  <c r="O109" i="30"/>
  <c r="Z109" i="30" s="1"/>
  <c r="O106" i="30"/>
  <c r="Z106" i="30" s="1"/>
  <c r="O51" i="30"/>
  <c r="Z51" i="30" s="1"/>
  <c r="O48" i="30"/>
  <c r="Z48" i="30" s="1"/>
  <c r="O47" i="30"/>
  <c r="Z47" i="30" s="1"/>
  <c r="O50" i="30"/>
  <c r="Z50" i="30" s="1"/>
  <c r="O45" i="30"/>
  <c r="Z45" i="30" s="1"/>
  <c r="O52" i="30"/>
  <c r="Z52" i="30" s="1"/>
  <c r="O43" i="30"/>
  <c r="Z43" i="30" s="1"/>
  <c r="O42" i="30"/>
  <c r="Z42" i="30" s="1"/>
  <c r="O49" i="30"/>
  <c r="O46" i="30"/>
  <c r="Z46" i="30" s="1"/>
  <c r="O44" i="30"/>
  <c r="Z44" i="30" s="1"/>
  <c r="J723" i="30"/>
  <c r="J720" i="30"/>
  <c r="U720" i="30" s="1"/>
  <c r="J719" i="30"/>
  <c r="U719" i="30" s="1"/>
  <c r="J722" i="30"/>
  <c r="U722" i="30" s="1"/>
  <c r="J716" i="30"/>
  <c r="J715" i="30"/>
  <c r="U715" i="30" s="1"/>
  <c r="J718" i="30"/>
  <c r="U718" i="30" s="1"/>
  <c r="J717" i="30"/>
  <c r="U717" i="30" s="1"/>
  <c r="J721" i="30"/>
  <c r="U721" i="30" s="1"/>
  <c r="L663" i="30"/>
  <c r="W663" i="30" s="1"/>
  <c r="L665" i="30"/>
  <c r="W665" i="30" s="1"/>
  <c r="L661" i="30"/>
  <c r="W661" i="30" s="1"/>
  <c r="L666" i="30"/>
  <c r="W666" i="30" s="1"/>
  <c r="L667" i="30"/>
  <c r="W667" i="30" s="1"/>
  <c r="L669" i="30"/>
  <c r="W669" i="30" s="1"/>
  <c r="L662" i="30"/>
  <c r="L664" i="30"/>
  <c r="W664" i="30" s="1"/>
  <c r="L668" i="30"/>
  <c r="W668" i="30" s="1"/>
  <c r="H715" i="30"/>
  <c r="S715" i="30" s="1"/>
  <c r="H722" i="30"/>
  <c r="S722" i="30" s="1"/>
  <c r="H721" i="30"/>
  <c r="S721" i="30" s="1"/>
  <c r="H719" i="30"/>
  <c r="S719" i="30" s="1"/>
  <c r="H718" i="30"/>
  <c r="S718" i="30" s="1"/>
  <c r="H717" i="30"/>
  <c r="S717" i="30" s="1"/>
  <c r="H720" i="30"/>
  <c r="H723" i="30"/>
  <c r="S723" i="30" s="1"/>
  <c r="H716" i="30"/>
  <c r="J766" i="30"/>
  <c r="U766" i="30" s="1"/>
  <c r="J765" i="30"/>
  <c r="U765" i="30" s="1"/>
  <c r="J761" i="30"/>
  <c r="U761" i="30" s="1"/>
  <c r="J767" i="30"/>
  <c r="U767" i="30" s="1"/>
  <c r="J760" i="30"/>
  <c r="J768" i="30"/>
  <c r="U768" i="30" s="1"/>
  <c r="J764" i="30"/>
  <c r="U764" i="30" s="1"/>
  <c r="J763" i="30"/>
  <c r="U763" i="30" s="1"/>
  <c r="J762" i="30"/>
  <c r="U762" i="30" s="1"/>
  <c r="M261" i="30"/>
  <c r="X261" i="30" s="1"/>
  <c r="M260" i="30"/>
  <c r="X260" i="30" s="1"/>
  <c r="M258" i="30"/>
  <c r="X258" i="30" s="1"/>
  <c r="M257" i="30"/>
  <c r="X257" i="30" s="1"/>
  <c r="M259" i="30"/>
  <c r="X259" i="30" s="1"/>
  <c r="M254" i="30"/>
  <c r="X254" i="30" s="1"/>
  <c r="M253" i="30"/>
  <c r="X253" i="30" s="1"/>
  <c r="M255" i="30"/>
  <c r="X255" i="30" s="1"/>
  <c r="M256" i="30"/>
  <c r="X256" i="30" s="1"/>
  <c r="L706" i="30"/>
  <c r="W706" i="30" s="1"/>
  <c r="L708" i="30"/>
  <c r="W708" i="30" s="1"/>
  <c r="L707" i="30"/>
  <c r="W707" i="30" s="1"/>
  <c r="L714" i="30"/>
  <c r="W714" i="30" s="1"/>
  <c r="L713" i="30"/>
  <c r="W713" i="30" s="1"/>
  <c r="L711" i="30"/>
  <c r="W711" i="30" s="1"/>
  <c r="L710" i="30"/>
  <c r="W710" i="30" s="1"/>
  <c r="L712" i="30"/>
  <c r="W712" i="30" s="1"/>
  <c r="L709" i="30"/>
  <c r="W709" i="30" s="1"/>
  <c r="W838" i="30"/>
  <c r="W836" i="30"/>
  <c r="W834" i="30"/>
  <c r="W839" i="30"/>
  <c r="W835" i="30"/>
  <c r="F825" i="30"/>
  <c r="Q825" i="30" s="1"/>
  <c r="F827" i="30"/>
  <c r="Q827" i="30" s="1"/>
  <c r="F829" i="30"/>
  <c r="Q829" i="30" s="1"/>
  <c r="F831" i="30"/>
  <c r="Q831" i="30" s="1"/>
  <c r="F824" i="30"/>
  <c r="Q824" i="30" s="1"/>
  <c r="F826" i="30"/>
  <c r="Q826" i="30" s="1"/>
  <c r="F828" i="30"/>
  <c r="Q828" i="30" s="1"/>
  <c r="F830" i="30"/>
  <c r="Q830" i="30" s="1"/>
  <c r="F823" i="30"/>
  <c r="Q823" i="30" s="1"/>
  <c r="V761" i="30"/>
  <c r="V766" i="30"/>
  <c r="O52" i="32"/>
  <c r="Y309" i="30"/>
  <c r="Y97" i="30"/>
  <c r="Y32" i="30"/>
  <c r="X384" i="30"/>
  <c r="N61" i="32"/>
  <c r="AJ72" i="31" s="1"/>
  <c r="X386" i="30"/>
  <c r="X381" i="30"/>
  <c r="AI73" i="31"/>
  <c r="Y303" i="30"/>
  <c r="Y308" i="30"/>
  <c r="Y313" i="30"/>
  <c r="N38" i="32"/>
  <c r="O38" i="32" s="1"/>
  <c r="AC659" i="30"/>
  <c r="AD659" i="30" s="1"/>
  <c r="AI56" i="31"/>
  <c r="AI55" i="31" s="1"/>
  <c r="N19" i="32"/>
  <c r="AJ56" i="31" s="1"/>
  <c r="AH57" i="31"/>
  <c r="AI58" i="31"/>
  <c r="AI57" i="31" s="1"/>
  <c r="AI59" i="31"/>
  <c r="W817" i="30"/>
  <c r="V768" i="30"/>
  <c r="W816" i="30"/>
  <c r="Y207" i="30"/>
  <c r="Y206" i="30"/>
  <c r="W814" i="30"/>
  <c r="O65" i="32"/>
  <c r="Y28" i="30"/>
  <c r="Y31" i="30"/>
  <c r="Y55" i="30"/>
  <c r="S760" i="30"/>
  <c r="S662" i="30"/>
  <c r="R805" i="30"/>
  <c r="X206" i="30"/>
  <c r="X380" i="30"/>
  <c r="R697" i="30"/>
  <c r="W444" i="30"/>
  <c r="W643" i="30"/>
  <c r="R706" i="30"/>
  <c r="R778" i="30"/>
  <c r="X841" i="30"/>
  <c r="W724" i="30"/>
  <c r="Y315" i="30"/>
  <c r="V475" i="30"/>
  <c r="U475" i="30"/>
  <c r="V662" i="30"/>
  <c r="W391" i="30"/>
  <c r="W670" i="30"/>
  <c r="U814" i="30"/>
  <c r="Y106" i="30"/>
  <c r="S475" i="30"/>
  <c r="W697" i="30"/>
  <c r="V751" i="30"/>
  <c r="Y96" i="30"/>
  <c r="W424" i="30"/>
  <c r="U832" i="30"/>
  <c r="W787" i="30"/>
  <c r="W805" i="30"/>
  <c r="W832" i="30"/>
  <c r="T760" i="30"/>
  <c r="T662" i="30"/>
  <c r="X179" i="30"/>
  <c r="T805" i="30"/>
  <c r="V706" i="30"/>
  <c r="U706" i="30"/>
  <c r="X136" i="30"/>
  <c r="S751" i="30"/>
  <c r="T475" i="30"/>
  <c r="R475" i="30"/>
  <c r="X116" i="30"/>
  <c r="X244" i="30"/>
  <c r="R814" i="30"/>
  <c r="X147" i="30"/>
  <c r="Y625" i="30"/>
  <c r="X670" i="30"/>
  <c r="X233" i="30"/>
  <c r="W380" i="30"/>
  <c r="W652" i="30"/>
  <c r="U724" i="30"/>
  <c r="R832" i="30"/>
  <c r="S778" i="30"/>
  <c r="Y44" i="30"/>
  <c r="U662" i="30"/>
  <c r="X733" i="30"/>
  <c r="V778" i="30"/>
  <c r="Y264" i="30"/>
  <c r="Y349" i="30"/>
  <c r="W434" i="30"/>
  <c r="T697" i="30"/>
  <c r="X188" i="30"/>
  <c r="X224" i="30"/>
  <c r="U697" i="30"/>
  <c r="Y740" i="30"/>
  <c r="Y736" i="30"/>
  <c r="Y739" i="30"/>
  <c r="Y741" i="30"/>
  <c r="Y737" i="30"/>
  <c r="AJ64" i="31"/>
  <c r="V33" i="30"/>
  <c r="V37" i="30"/>
  <c r="Z630" i="30"/>
  <c r="Z629" i="30"/>
  <c r="Z631" i="30"/>
  <c r="AK66" i="31"/>
  <c r="AK65" i="31"/>
  <c r="X789" i="30"/>
  <c r="Y842" i="30"/>
  <c r="Y845" i="30"/>
  <c r="M65" i="34"/>
  <c r="AC22" i="30" s="1"/>
  <c r="AD22" i="30" s="1"/>
  <c r="Y211" i="30"/>
  <c r="V765" i="30"/>
  <c r="V764" i="30"/>
  <c r="O32" i="32"/>
  <c r="O35" i="32"/>
  <c r="Y146" i="30"/>
  <c r="Y209" i="30"/>
  <c r="Y213" i="30"/>
  <c r="G55" i="31"/>
  <c r="R55" i="31" s="1"/>
  <c r="R56" i="31"/>
  <c r="W47" i="31"/>
  <c r="AE649" i="30" s="1"/>
  <c r="AF649" i="30" s="1"/>
  <c r="AC649" i="30"/>
  <c r="AD649" i="30" s="1"/>
  <c r="X14" i="34"/>
  <c r="AE103" i="30" s="1"/>
  <c r="AF103" i="30" s="1"/>
  <c r="AC103" i="30"/>
  <c r="AD103" i="30" s="1"/>
  <c r="M12" i="34"/>
  <c r="AC62" i="30"/>
  <c r="AD62" i="30" s="1"/>
  <c r="X12" i="34"/>
  <c r="AE62" i="30" s="1"/>
  <c r="AF62" i="30" s="1"/>
  <c r="U755" i="30"/>
  <c r="X17" i="34"/>
  <c r="AE123" i="30" s="1"/>
  <c r="AF123" i="30" s="1"/>
  <c r="AC123" i="30"/>
  <c r="AD123" i="30" s="1"/>
  <c r="M47" i="31"/>
  <c r="M17" i="34"/>
  <c r="X65" i="34"/>
  <c r="AE31" i="30" s="1"/>
  <c r="AF31" i="30" s="1"/>
  <c r="V762" i="30"/>
  <c r="O34" i="32"/>
  <c r="T755" i="30"/>
  <c r="Y186" i="30"/>
  <c r="Y192" i="30"/>
  <c r="Y195" i="30"/>
  <c r="Y196" i="30"/>
  <c r="Y191" i="30"/>
  <c r="O23" i="32"/>
  <c r="X654" i="30"/>
  <c r="X655" i="30"/>
  <c r="R767" i="30"/>
  <c r="R768" i="30"/>
  <c r="R764" i="30"/>
  <c r="R765" i="30"/>
  <c r="Y232" i="30"/>
  <c r="Y239" i="30"/>
  <c r="Y235" i="30"/>
  <c r="Y238" i="30"/>
  <c r="Y234" i="30"/>
  <c r="O36" i="32"/>
  <c r="AJ54" i="31"/>
  <c r="Y250" i="30"/>
  <c r="Y246" i="30"/>
  <c r="Y245" i="30"/>
  <c r="Y248" i="30"/>
  <c r="Y251" i="30"/>
  <c r="O37" i="32"/>
  <c r="Y183" i="30"/>
  <c r="O22" i="32"/>
  <c r="X647" i="30"/>
  <c r="AJ47" i="31"/>
  <c r="Y124" i="30"/>
  <c r="Y118" i="30"/>
  <c r="Y115" i="30"/>
  <c r="O16" i="32"/>
  <c r="V826" i="30"/>
  <c r="V823" i="30"/>
  <c r="V825" i="30"/>
  <c r="V828" i="30"/>
  <c r="W480" i="30"/>
  <c r="W478" i="30"/>
  <c r="W474" i="30"/>
  <c r="W477" i="30"/>
  <c r="AH83" i="31"/>
  <c r="AH84" i="31"/>
  <c r="W482" i="30"/>
  <c r="W481" i="30"/>
  <c r="W476" i="30"/>
  <c r="W479" i="30"/>
  <c r="M78" i="32"/>
  <c r="X429" i="30"/>
  <c r="N70" i="32"/>
  <c r="X431" i="30"/>
  <c r="X427" i="30"/>
  <c r="X423" i="30"/>
  <c r="X426" i="30"/>
  <c r="AB82" i="31"/>
  <c r="U828" i="30"/>
  <c r="U829" i="30"/>
  <c r="U825" i="30"/>
  <c r="U830" i="30"/>
  <c r="U826" i="30"/>
  <c r="U823" i="30"/>
  <c r="T831" i="30"/>
  <c r="T828" i="30"/>
  <c r="T829" i="30"/>
  <c r="T830" i="30"/>
  <c r="T721" i="30"/>
  <c r="T717" i="30"/>
  <c r="T723" i="30"/>
  <c r="AE82" i="31"/>
  <c r="S826" i="30"/>
  <c r="S831" i="30"/>
  <c r="S828" i="30"/>
  <c r="S829" i="30"/>
  <c r="R722" i="30"/>
  <c r="AC82" i="31"/>
  <c r="M67" i="32"/>
  <c r="AH78" i="31"/>
  <c r="AH81" i="31"/>
  <c r="AH80" i="31" s="1"/>
  <c r="V715" i="30"/>
  <c r="AG82" i="31"/>
  <c r="V720" i="30"/>
  <c r="V717" i="30"/>
  <c r="U723" i="30"/>
  <c r="AF82" i="31"/>
  <c r="R759" i="30"/>
  <c r="X441" i="30"/>
  <c r="X433" i="30"/>
  <c r="X440" i="30"/>
  <c r="N73" i="32"/>
  <c r="X451" i="30"/>
  <c r="X447" i="30"/>
  <c r="X446" i="30"/>
  <c r="N75" i="32"/>
  <c r="X449" i="30"/>
  <c r="X450" i="30"/>
  <c r="X448" i="30"/>
  <c r="AI79" i="31"/>
  <c r="X395" i="30"/>
  <c r="N74" i="32"/>
  <c r="X393" i="30"/>
  <c r="P81" i="31"/>
  <c r="E80" i="31"/>
  <c r="P80" i="31" s="1"/>
  <c r="S720" i="30"/>
  <c r="AD82" i="31"/>
  <c r="R827" i="30"/>
  <c r="R823" i="30"/>
  <c r="N34" i="34"/>
  <c r="Z34" i="34" s="1"/>
  <c r="AC231" i="30"/>
  <c r="AD231" i="30" s="1"/>
  <c r="Y34" i="34"/>
  <c r="AE231" i="30" s="1"/>
  <c r="AF231" i="30" s="1"/>
  <c r="AE34" i="22" s="1"/>
  <c r="Z355" i="30"/>
  <c r="Z353" i="30"/>
  <c r="Z349" i="30"/>
  <c r="Z356" i="30"/>
  <c r="Z108" i="30"/>
  <c r="X704" i="30"/>
  <c r="X702" i="30"/>
  <c r="X700" i="30"/>
  <c r="X698" i="30"/>
  <c r="X705" i="30"/>
  <c r="X703" i="30"/>
  <c r="X701" i="30"/>
  <c r="Y144" i="30"/>
  <c r="X810" i="30"/>
  <c r="X808" i="30"/>
  <c r="X806" i="30"/>
  <c r="X811" i="30"/>
  <c r="X809" i="30"/>
  <c r="X807" i="30"/>
  <c r="Z49" i="30"/>
  <c r="Z103" i="30"/>
  <c r="Z101" i="30"/>
  <c r="Z97" i="30"/>
  <c r="Z102" i="30"/>
  <c r="Y677" i="30"/>
  <c r="Y673" i="30"/>
  <c r="W758" i="30"/>
  <c r="W756" i="30"/>
  <c r="X729" i="30"/>
  <c r="W784" i="30"/>
  <c r="W782" i="30"/>
  <c r="Z271" i="30"/>
  <c r="Z267" i="30"/>
  <c r="Z265" i="30"/>
  <c r="Z272" i="30"/>
  <c r="Z268" i="30"/>
  <c r="Z266" i="30"/>
  <c r="Z61" i="30"/>
  <c r="Z59" i="30"/>
  <c r="Z55" i="30"/>
  <c r="Z53" i="30"/>
  <c r="Z60" i="30"/>
  <c r="Z58" i="30"/>
  <c r="Z56" i="30"/>
  <c r="Z319" i="30"/>
  <c r="Z318" i="30"/>
  <c r="AJ62" i="31"/>
  <c r="AK60" i="31"/>
  <c r="AK63" i="31"/>
  <c r="Y85" i="31"/>
  <c r="O85" i="31"/>
  <c r="Z85" i="31" s="1"/>
  <c r="Z79" i="34"/>
  <c r="AJ70" i="31"/>
  <c r="AJ67" i="31"/>
  <c r="O48" i="32"/>
  <c r="AK68" i="31"/>
  <c r="AJ46" i="31"/>
  <c r="AJ49" i="31"/>
  <c r="O7" i="32"/>
  <c r="AI48" i="31"/>
  <c r="AI69" i="31"/>
  <c r="AI71" i="31"/>
  <c r="AI50" i="31"/>
  <c r="AJ52" i="31"/>
  <c r="AJ51" i="31"/>
  <c r="O18" i="32"/>
  <c r="M32" i="48"/>
  <c r="M29" i="48" s="1"/>
  <c r="AI76" i="31"/>
  <c r="O62" i="32"/>
  <c r="AJ77" i="31"/>
  <c r="AJ74" i="31"/>
  <c r="Q53" i="31"/>
  <c r="F55" i="31"/>
  <c r="Q56" i="31"/>
  <c r="U76" i="31"/>
  <c r="J82" i="31"/>
  <c r="L76" i="31"/>
  <c r="W77" i="31"/>
  <c r="W74" i="31"/>
  <c r="AC772" i="30"/>
  <c r="AD772" i="30" s="1"/>
  <c r="T82" i="31"/>
  <c r="AE772" i="30" s="1"/>
  <c r="AF772" i="30" s="1"/>
  <c r="M62" i="34"/>
  <c r="M77" i="31"/>
  <c r="X62" i="34"/>
  <c r="M74" i="31"/>
  <c r="X63" i="34"/>
  <c r="F82" i="31"/>
  <c r="Q76" i="31"/>
  <c r="R76" i="31"/>
  <c r="G82" i="31"/>
  <c r="S76" i="31"/>
  <c r="H82" i="31"/>
  <c r="AE145" i="30"/>
  <c r="AF145" i="30" s="1"/>
  <c r="AE155" i="30"/>
  <c r="AF155" i="30" s="1"/>
  <c r="K82" i="31"/>
  <c r="V76" i="31"/>
  <c r="U69" i="31"/>
  <c r="Q70" i="31"/>
  <c r="F69" i="31"/>
  <c r="N57" i="34"/>
  <c r="Z57" i="34" s="1"/>
  <c r="AC272" i="30"/>
  <c r="AD272" i="30" s="1"/>
  <c r="Y57" i="34"/>
  <c r="AC262" i="30"/>
  <c r="AD262" i="30" s="1"/>
  <c r="W70" i="31"/>
  <c r="L69" i="31"/>
  <c r="R69" i="31"/>
  <c r="Q67" i="31"/>
  <c r="X68" i="31"/>
  <c r="AE677" i="30" s="1"/>
  <c r="AF677" i="30" s="1"/>
  <c r="AC677" i="30"/>
  <c r="AD677" i="30" s="1"/>
  <c r="N58" i="34"/>
  <c r="Y58" i="34"/>
  <c r="AE357" i="30" s="1"/>
  <c r="AF357" i="30" s="1"/>
  <c r="AE49" i="22" s="1"/>
  <c r="N68" i="31"/>
  <c r="AC357" i="30"/>
  <c r="AD357" i="30" s="1"/>
  <c r="W67" i="31"/>
  <c r="M67" i="31"/>
  <c r="M48" i="34"/>
  <c r="X48" i="34"/>
  <c r="M70" i="31"/>
  <c r="V69" i="31"/>
  <c r="V81" i="31"/>
  <c r="K80" i="31"/>
  <c r="U48" i="31"/>
  <c r="V48" i="31"/>
  <c r="L48" i="31"/>
  <c r="W49" i="31"/>
  <c r="M8" i="34"/>
  <c r="X8" i="34"/>
  <c r="M49" i="31"/>
  <c r="M46" i="31"/>
  <c r="AC52" i="30"/>
  <c r="AD52" i="30" s="1"/>
  <c r="AC42" i="30"/>
  <c r="AD42" i="30" s="1"/>
  <c r="Y16" i="34"/>
  <c r="N16" i="34"/>
  <c r="Z16" i="34" s="1"/>
  <c r="AC450" i="30"/>
  <c r="AD450" i="30" s="1"/>
  <c r="M79" i="31"/>
  <c r="M75" i="34"/>
  <c r="X75" i="34"/>
  <c r="AE450" i="30" s="1"/>
  <c r="AF450" i="30" s="1"/>
  <c r="M73" i="34"/>
  <c r="AC441" i="30"/>
  <c r="AD441" i="30" s="1"/>
  <c r="X73" i="34"/>
  <c r="AE441" i="30" s="1"/>
  <c r="AF441" i="30" s="1"/>
  <c r="U78" i="31"/>
  <c r="U81" i="31"/>
  <c r="J80" i="31"/>
  <c r="Y56" i="31"/>
  <c r="N55" i="31"/>
  <c r="Z52" i="34"/>
  <c r="Z53" i="34"/>
  <c r="AE303" i="30"/>
  <c r="AF303" i="30" s="1"/>
  <c r="AE313" i="30"/>
  <c r="AF313" i="30" s="1"/>
  <c r="AE46" i="22" s="1"/>
  <c r="O54" i="31"/>
  <c r="Z54" i="31" s="1"/>
  <c r="Z36" i="34"/>
  <c r="Y54" i="31"/>
  <c r="AE660" i="30" s="1"/>
  <c r="AF660" i="30" s="1"/>
  <c r="AE91" i="22" s="1"/>
  <c r="AC660" i="30"/>
  <c r="AD660" i="30" s="1"/>
  <c r="V78" i="31"/>
  <c r="L67" i="34"/>
  <c r="M81" i="31" s="1"/>
  <c r="W67" i="34"/>
  <c r="L81" i="31"/>
  <c r="L78" i="31"/>
  <c r="X74" i="34"/>
  <c r="AE398" i="30" s="1"/>
  <c r="AF398" i="30" s="1"/>
  <c r="M74" i="34"/>
  <c r="AC398" i="30"/>
  <c r="AD398" i="30" s="1"/>
  <c r="X55" i="31"/>
  <c r="W46" i="31"/>
  <c r="AC667" i="30"/>
  <c r="AD667" i="30" s="1"/>
  <c r="W79" i="31"/>
  <c r="AE667" i="30" s="1"/>
  <c r="AF667" i="30" s="1"/>
  <c r="AC431" i="30"/>
  <c r="AD431" i="30" s="1"/>
  <c r="M70" i="34"/>
  <c r="X70" i="34"/>
  <c r="AE431" i="30" s="1"/>
  <c r="AF431" i="30" s="1"/>
  <c r="X71" i="34"/>
  <c r="O56" i="31"/>
  <c r="Z20" i="34"/>
  <c r="O53" i="31"/>
  <c r="Z53" i="31" s="1"/>
  <c r="Y53" i="31"/>
  <c r="T80" i="31"/>
  <c r="K75" i="31"/>
  <c r="V66" i="34"/>
  <c r="AE38" i="30" s="1"/>
  <c r="AF38" i="30" s="1"/>
  <c r="AC38" i="30"/>
  <c r="AD38" i="30" s="1"/>
  <c r="AG75" i="31"/>
  <c r="R48" i="31"/>
  <c r="R80" i="31"/>
  <c r="S69" i="31"/>
  <c r="H80" i="31"/>
  <c r="S81" i="31"/>
  <c r="Z63" i="31"/>
  <c r="O62" i="31"/>
  <c r="Z62" i="31" s="1"/>
  <c r="Y62" i="31"/>
  <c r="S46" i="31"/>
  <c r="F48" i="31"/>
  <c r="Q49" i="31"/>
  <c r="S78" i="31"/>
  <c r="S55" i="31"/>
  <c r="Q81" i="31"/>
  <c r="F80" i="31"/>
  <c r="S49" i="31"/>
  <c r="H48" i="31"/>
  <c r="U75" i="31"/>
  <c r="AE638" i="30" s="1"/>
  <c r="AF638" i="30" s="1"/>
  <c r="AC638" i="30"/>
  <c r="AD638" i="30" s="1"/>
  <c r="Q46" i="31"/>
  <c r="Q78" i="31"/>
  <c r="O61" i="32" l="1"/>
  <c r="O385" i="30" s="1"/>
  <c r="Z385" i="30" s="1"/>
  <c r="O19" i="32"/>
  <c r="AJ53" i="31"/>
  <c r="AE33" i="22"/>
  <c r="AE26" i="22"/>
  <c r="AJ59" i="31"/>
  <c r="N821" i="30" s="1"/>
  <c r="Y821" i="30" s="1"/>
  <c r="AJ58" i="31"/>
  <c r="N711" i="30" s="1"/>
  <c r="Y711" i="30" s="1"/>
  <c r="D13" i="66"/>
  <c r="C14" i="66"/>
  <c r="C37" i="66"/>
  <c r="AJ73" i="31"/>
  <c r="N834" i="30" s="1"/>
  <c r="Y834" i="30" s="1"/>
  <c r="N732" i="30"/>
  <c r="Y732" i="30" s="1"/>
  <c r="N731" i="30"/>
  <c r="N728" i="30"/>
  <c r="Y728" i="30" s="1"/>
  <c r="N727" i="30"/>
  <c r="Y727" i="30" s="1"/>
  <c r="N730" i="30"/>
  <c r="N725" i="30"/>
  <c r="N724" i="30"/>
  <c r="N726" i="30"/>
  <c r="N729" i="30"/>
  <c r="Y729" i="30" s="1"/>
  <c r="M665" i="30"/>
  <c r="X665" i="30" s="1"/>
  <c r="M666" i="30"/>
  <c r="M661" i="30"/>
  <c r="M668" i="30"/>
  <c r="X668" i="30" s="1"/>
  <c r="M667" i="30"/>
  <c r="M662" i="30"/>
  <c r="M664" i="30"/>
  <c r="X664" i="30" s="1"/>
  <c r="M669" i="30"/>
  <c r="X669" i="30" s="1"/>
  <c r="M663" i="30"/>
  <c r="J776" i="30"/>
  <c r="U776" i="30" s="1"/>
  <c r="J777" i="30"/>
  <c r="U777" i="30" s="1"/>
  <c r="J771" i="30"/>
  <c r="U771" i="30" s="1"/>
  <c r="J774" i="30"/>
  <c r="U774" i="30" s="1"/>
  <c r="J773" i="30"/>
  <c r="U773" i="30" s="1"/>
  <c r="J775" i="30"/>
  <c r="U775" i="30" s="1"/>
  <c r="J769" i="30"/>
  <c r="J770" i="30"/>
  <c r="J772" i="30"/>
  <c r="U772" i="30" s="1"/>
  <c r="G777" i="30"/>
  <c r="G776" i="30"/>
  <c r="R776" i="30" s="1"/>
  <c r="G773" i="30"/>
  <c r="G772" i="30"/>
  <c r="R772" i="30" s="1"/>
  <c r="G770" i="30"/>
  <c r="R770" i="30" s="1"/>
  <c r="G775" i="30"/>
  <c r="R775" i="30" s="1"/>
  <c r="G769" i="30"/>
  <c r="G774" i="30"/>
  <c r="R774" i="30" s="1"/>
  <c r="G771" i="30"/>
  <c r="R771" i="30" s="1"/>
  <c r="M481" i="30"/>
  <c r="X481" i="30" s="1"/>
  <c r="M480" i="30"/>
  <c r="M475" i="30"/>
  <c r="M482" i="30"/>
  <c r="M477" i="30"/>
  <c r="M476" i="30"/>
  <c r="M478" i="30"/>
  <c r="X478" i="30" s="1"/>
  <c r="M479" i="30"/>
  <c r="M474" i="30"/>
  <c r="X474" i="30" s="1"/>
  <c r="O153" i="30"/>
  <c r="Z153" i="30" s="1"/>
  <c r="O148" i="30"/>
  <c r="Z148" i="30" s="1"/>
  <c r="O147" i="30"/>
  <c r="Z147" i="30" s="1"/>
  <c r="O149" i="30"/>
  <c r="Z149" i="30" s="1"/>
  <c r="O154" i="30"/>
  <c r="O146" i="30"/>
  <c r="Z146" i="30" s="1"/>
  <c r="O155" i="30"/>
  <c r="Z155" i="30" s="1"/>
  <c r="O150" i="30"/>
  <c r="O152" i="30"/>
  <c r="Z152" i="30" s="1"/>
  <c r="O145" i="30"/>
  <c r="Z145" i="30" s="1"/>
  <c r="O151" i="30"/>
  <c r="Z151" i="30" s="1"/>
  <c r="N794" i="30"/>
  <c r="Y794" i="30" s="1"/>
  <c r="N793" i="30"/>
  <c r="Y793" i="30" s="1"/>
  <c r="N795" i="30"/>
  <c r="Y795" i="30" s="1"/>
  <c r="N792" i="30"/>
  <c r="Y792" i="30" s="1"/>
  <c r="N790" i="30"/>
  <c r="Y790" i="30" s="1"/>
  <c r="N789" i="30"/>
  <c r="Y789" i="30" s="1"/>
  <c r="N787" i="30"/>
  <c r="N791" i="30"/>
  <c r="N788" i="30"/>
  <c r="N429" i="30"/>
  <c r="Y429" i="30" s="1"/>
  <c r="N424" i="30"/>
  <c r="N423" i="30"/>
  <c r="Y423" i="30" s="1"/>
  <c r="N425" i="30"/>
  <c r="N432" i="30"/>
  <c r="Y432" i="30" s="1"/>
  <c r="N431" i="30"/>
  <c r="Y431" i="30" s="1"/>
  <c r="N426" i="30"/>
  <c r="Y426" i="30" s="1"/>
  <c r="N428" i="30"/>
  <c r="Y428" i="30" s="1"/>
  <c r="N422" i="30"/>
  <c r="Y422" i="30" s="1"/>
  <c r="N430" i="30"/>
  <c r="N427" i="30"/>
  <c r="Y427" i="30" s="1"/>
  <c r="O308" i="30"/>
  <c r="Z308" i="30" s="1"/>
  <c r="O307" i="30"/>
  <c r="Z307" i="30" s="1"/>
  <c r="O304" i="30"/>
  <c r="Z304" i="30" s="1"/>
  <c r="O313" i="30"/>
  <c r="Z313" i="30" s="1"/>
  <c r="O312" i="30"/>
  <c r="Z312" i="30" s="1"/>
  <c r="O303" i="30"/>
  <c r="Z303" i="30" s="1"/>
  <c r="O311" i="30"/>
  <c r="Z311" i="30" s="1"/>
  <c r="O310" i="30"/>
  <c r="Z310" i="30" s="1"/>
  <c r="O305" i="30"/>
  <c r="Z305" i="30" s="1"/>
  <c r="O306" i="30"/>
  <c r="Z306" i="30" s="1"/>
  <c r="O309" i="30"/>
  <c r="Z309" i="30" s="1"/>
  <c r="K640" i="30"/>
  <c r="V640" i="30" s="1"/>
  <c r="K635" i="30"/>
  <c r="K642" i="30"/>
  <c r="K636" i="30"/>
  <c r="K638" i="30"/>
  <c r="V638" i="30" s="1"/>
  <c r="K637" i="30"/>
  <c r="K639" i="30"/>
  <c r="V639" i="30" s="1"/>
  <c r="K641" i="30"/>
  <c r="V641" i="30" s="1"/>
  <c r="K634" i="30"/>
  <c r="V634" i="30" s="1"/>
  <c r="M786" i="30"/>
  <c r="X786" i="30" s="1"/>
  <c r="M783" i="30"/>
  <c r="X783" i="30" s="1"/>
  <c r="M782" i="30"/>
  <c r="M780" i="30"/>
  <c r="X780" i="30" s="1"/>
  <c r="M779" i="30"/>
  <c r="M778" i="30"/>
  <c r="M784" i="30"/>
  <c r="X784" i="30" s="1"/>
  <c r="M781" i="30"/>
  <c r="X781" i="30" s="1"/>
  <c r="M785" i="30"/>
  <c r="X785" i="30" s="1"/>
  <c r="O388" i="30"/>
  <c r="Z388" i="30" s="1"/>
  <c r="O387" i="30"/>
  <c r="Z387" i="30" s="1"/>
  <c r="O384" i="30"/>
  <c r="Z384" i="30" s="1"/>
  <c r="O380" i="30"/>
  <c r="Z380" i="30" s="1"/>
  <c r="O383" i="30"/>
  <c r="Z383" i="30" s="1"/>
  <c r="O386" i="30"/>
  <c r="O381" i="30"/>
  <c r="Z381" i="30" s="1"/>
  <c r="O382" i="30"/>
  <c r="Z382" i="30" s="1"/>
  <c r="N445" i="30"/>
  <c r="Y445" i="30" s="1"/>
  <c r="N451" i="30"/>
  <c r="Y451" i="30" s="1"/>
  <c r="N448" i="30"/>
  <c r="Y448" i="30" s="1"/>
  <c r="N447" i="30"/>
  <c r="Y447" i="30" s="1"/>
  <c r="N449" i="30"/>
  <c r="Y449" i="30" s="1"/>
  <c r="N443" i="30"/>
  <c r="Y443" i="30" s="1"/>
  <c r="N450" i="30"/>
  <c r="Y450" i="30" s="1"/>
  <c r="N444" i="30"/>
  <c r="N446" i="30"/>
  <c r="K773" i="30"/>
  <c r="V773" i="30" s="1"/>
  <c r="K772" i="30"/>
  <c r="V772" i="30" s="1"/>
  <c r="K774" i="30"/>
  <c r="V774" i="30" s="1"/>
  <c r="K769" i="30"/>
  <c r="K775" i="30"/>
  <c r="V775" i="30" s="1"/>
  <c r="K770" i="30"/>
  <c r="V770" i="30" s="1"/>
  <c r="K771" i="30"/>
  <c r="V771" i="30" s="1"/>
  <c r="K776" i="30"/>
  <c r="V776" i="30" s="1"/>
  <c r="K777" i="30"/>
  <c r="V777" i="30" s="1"/>
  <c r="O196" i="30"/>
  <c r="Z196" i="30" s="1"/>
  <c r="O195" i="30"/>
  <c r="Z195" i="30" s="1"/>
  <c r="O190" i="30"/>
  <c r="O192" i="30"/>
  <c r="Z192" i="30" s="1"/>
  <c r="O191" i="30"/>
  <c r="Z191" i="30" s="1"/>
  <c r="O194" i="30"/>
  <c r="Z194" i="30" s="1"/>
  <c r="O193" i="30"/>
  <c r="O188" i="30"/>
  <c r="Z188" i="30" s="1"/>
  <c r="O187" i="30"/>
  <c r="Z187" i="30" s="1"/>
  <c r="O189" i="30"/>
  <c r="Z189" i="30" s="1"/>
  <c r="O186" i="30"/>
  <c r="Z186" i="30" s="1"/>
  <c r="N704" i="30"/>
  <c r="N703" i="30"/>
  <c r="Y703" i="30" s="1"/>
  <c r="N700" i="30"/>
  <c r="Y700" i="30" s="1"/>
  <c r="N699" i="30"/>
  <c r="Y699" i="30" s="1"/>
  <c r="N702" i="30"/>
  <c r="Y702" i="30" s="1"/>
  <c r="N697" i="30"/>
  <c r="N705" i="30"/>
  <c r="Y705" i="30" s="1"/>
  <c r="N698" i="30"/>
  <c r="Y698" i="30" s="1"/>
  <c r="N701" i="30"/>
  <c r="Y701" i="30" s="1"/>
  <c r="O670" i="30"/>
  <c r="O675" i="30"/>
  <c r="Z675" i="30" s="1"/>
  <c r="O676" i="30"/>
  <c r="Z676" i="30" s="1"/>
  <c r="O671" i="30"/>
  <c r="Z671" i="30" s="1"/>
  <c r="O678" i="30"/>
  <c r="Z678" i="30" s="1"/>
  <c r="O677" i="30"/>
  <c r="Z677" i="30" s="1"/>
  <c r="O672" i="30"/>
  <c r="O674" i="30"/>
  <c r="Z674" i="30" s="1"/>
  <c r="O673" i="30"/>
  <c r="Z673" i="30" s="1"/>
  <c r="H777" i="30"/>
  <c r="S777" i="30" s="1"/>
  <c r="H776" i="30"/>
  <c r="S776" i="30" s="1"/>
  <c r="H775" i="30"/>
  <c r="S775" i="30" s="1"/>
  <c r="H769" i="30"/>
  <c r="H774" i="30"/>
  <c r="S774" i="30" s="1"/>
  <c r="H771" i="30"/>
  <c r="S771" i="30" s="1"/>
  <c r="H770" i="30"/>
  <c r="S770" i="30" s="1"/>
  <c r="H772" i="30"/>
  <c r="S772" i="30" s="1"/>
  <c r="H773" i="30"/>
  <c r="N397" i="30"/>
  <c r="N392" i="30"/>
  <c r="Y392" i="30" s="1"/>
  <c r="N391" i="30"/>
  <c r="N394" i="30"/>
  <c r="Y394" i="30" s="1"/>
  <c r="N390" i="30"/>
  <c r="N393" i="30"/>
  <c r="N389" i="30"/>
  <c r="N399" i="30"/>
  <c r="Y399" i="30" s="1"/>
  <c r="N396" i="30"/>
  <c r="Y396" i="30" s="1"/>
  <c r="N395" i="30"/>
  <c r="Y395" i="30" s="1"/>
  <c r="N398" i="30"/>
  <c r="Y398" i="30" s="1"/>
  <c r="N440" i="30"/>
  <c r="Y440" i="30" s="1"/>
  <c r="N439" i="30"/>
  <c r="N441" i="30"/>
  <c r="Y441" i="30" s="1"/>
  <c r="N436" i="30"/>
  <c r="Y436" i="30" s="1"/>
  <c r="N435" i="30"/>
  <c r="Y435" i="30" s="1"/>
  <c r="N442" i="30"/>
  <c r="Y442" i="30" s="1"/>
  <c r="N437" i="30"/>
  <c r="Y437" i="30" s="1"/>
  <c r="N434" i="30"/>
  <c r="N433" i="30"/>
  <c r="Y433" i="30" s="1"/>
  <c r="N438" i="30"/>
  <c r="Y438" i="30" s="1"/>
  <c r="L828" i="30"/>
  <c r="W828" i="30" s="1"/>
  <c r="L831" i="30"/>
  <c r="W831" i="30" s="1"/>
  <c r="L824" i="30"/>
  <c r="L827" i="30"/>
  <c r="W827" i="30" s="1"/>
  <c r="L829" i="30"/>
  <c r="W829" i="30" s="1"/>
  <c r="L825" i="30"/>
  <c r="W825" i="30" s="1"/>
  <c r="L823" i="30"/>
  <c r="W823" i="30" s="1"/>
  <c r="L826" i="30"/>
  <c r="W826" i="30" s="1"/>
  <c r="L830" i="30"/>
  <c r="W830" i="30" s="1"/>
  <c r="N645" i="30"/>
  <c r="Y645" i="30" s="1"/>
  <c r="N647" i="30"/>
  <c r="Y647" i="30" s="1"/>
  <c r="N643" i="30"/>
  <c r="N648" i="30"/>
  <c r="Y648" i="30" s="1"/>
  <c r="N650" i="30"/>
  <c r="Y650" i="30" s="1"/>
  <c r="N646" i="30"/>
  <c r="Y646" i="30" s="1"/>
  <c r="N649" i="30"/>
  <c r="Y649" i="30" s="1"/>
  <c r="N651" i="30"/>
  <c r="Y651" i="30" s="1"/>
  <c r="N644" i="30"/>
  <c r="Y644" i="30" s="1"/>
  <c r="N656" i="30"/>
  <c r="Y656" i="30" s="1"/>
  <c r="N657" i="30"/>
  <c r="Y657" i="30" s="1"/>
  <c r="N652" i="30"/>
  <c r="N659" i="30"/>
  <c r="Y659" i="30" s="1"/>
  <c r="N653" i="30"/>
  <c r="Y653" i="30" s="1"/>
  <c r="N655" i="30"/>
  <c r="Y655" i="30" s="1"/>
  <c r="N658" i="30"/>
  <c r="Y658" i="30" s="1"/>
  <c r="N660" i="30"/>
  <c r="Y660" i="30" s="1"/>
  <c r="N654" i="30"/>
  <c r="O212" i="30"/>
  <c r="Z212" i="30" s="1"/>
  <c r="O211" i="30"/>
  <c r="Z211" i="30" s="1"/>
  <c r="O210" i="30"/>
  <c r="Z210" i="30" s="1"/>
  <c r="O213" i="30"/>
  <c r="Z213" i="30" s="1"/>
  <c r="O208" i="30"/>
  <c r="Z208" i="30" s="1"/>
  <c r="O207" i="30"/>
  <c r="Z207" i="30" s="1"/>
  <c r="O209" i="30"/>
  <c r="Z209" i="30" s="1"/>
  <c r="O214" i="30"/>
  <c r="Z214" i="30" s="1"/>
  <c r="O206" i="30"/>
  <c r="Z206" i="30" s="1"/>
  <c r="O739" i="30"/>
  <c r="Z739" i="30" s="1"/>
  <c r="O738" i="30"/>
  <c r="Z738" i="30" s="1"/>
  <c r="O741" i="30"/>
  <c r="Z741" i="30" s="1"/>
  <c r="O735" i="30"/>
  <c r="Z735" i="30" s="1"/>
  <c r="O734" i="30"/>
  <c r="Z734" i="30" s="1"/>
  <c r="O737" i="30"/>
  <c r="Z737" i="30" s="1"/>
  <c r="O733" i="30"/>
  <c r="O736" i="30"/>
  <c r="O740" i="30"/>
  <c r="Z740" i="30" s="1"/>
  <c r="O29" i="30"/>
  <c r="Z29" i="30" s="1"/>
  <c r="O26" i="30"/>
  <c r="Z26" i="30" s="1"/>
  <c r="O30" i="30"/>
  <c r="Z30" i="30" s="1"/>
  <c r="O31" i="30"/>
  <c r="Z31" i="30" s="1"/>
  <c r="O24" i="30"/>
  <c r="Z24" i="30" s="1"/>
  <c r="O25" i="30"/>
  <c r="Z25" i="30" s="1"/>
  <c r="O27" i="30"/>
  <c r="Z27" i="30" s="1"/>
  <c r="O22" i="30"/>
  <c r="Z22" i="30" s="1"/>
  <c r="O28" i="30"/>
  <c r="Z28" i="30" s="1"/>
  <c r="O23" i="30"/>
  <c r="Z23" i="30" s="1"/>
  <c r="O32" i="30"/>
  <c r="Z32" i="30" s="1"/>
  <c r="M822" i="30"/>
  <c r="M820" i="30"/>
  <c r="X820" i="30" s="1"/>
  <c r="M819" i="30"/>
  <c r="X819" i="30" s="1"/>
  <c r="M818" i="30"/>
  <c r="X818" i="30" s="1"/>
  <c r="M816" i="30"/>
  <c r="X816" i="30" s="1"/>
  <c r="M815" i="30"/>
  <c r="X815" i="30" s="1"/>
  <c r="M814" i="30"/>
  <c r="X814" i="30" s="1"/>
  <c r="M817" i="30"/>
  <c r="X817" i="30" s="1"/>
  <c r="M821" i="30"/>
  <c r="X821" i="30" s="1"/>
  <c r="L764" i="30"/>
  <c r="W764" i="30" s="1"/>
  <c r="L762" i="30"/>
  <c r="W762" i="30" s="1"/>
  <c r="L760" i="30"/>
  <c r="W760" i="30" s="1"/>
  <c r="L765" i="30"/>
  <c r="W765" i="30" s="1"/>
  <c r="L761" i="30"/>
  <c r="W761" i="30" s="1"/>
  <c r="L763" i="30"/>
  <c r="W763" i="30" s="1"/>
  <c r="L766" i="30"/>
  <c r="W766" i="30" s="1"/>
  <c r="L767" i="30"/>
  <c r="W767" i="30" s="1"/>
  <c r="L768" i="30"/>
  <c r="W768" i="30" s="1"/>
  <c r="N258" i="30"/>
  <c r="Y258" i="30" s="1"/>
  <c r="N253" i="30"/>
  <c r="Y253" i="30" s="1"/>
  <c r="N254" i="30"/>
  <c r="Y254" i="30" s="1"/>
  <c r="N261" i="30"/>
  <c r="Y261" i="30" s="1"/>
  <c r="N260" i="30"/>
  <c r="Y260" i="30" s="1"/>
  <c r="N256" i="30"/>
  <c r="Y256" i="30" s="1"/>
  <c r="N255" i="30"/>
  <c r="Y255" i="30" s="1"/>
  <c r="N259" i="30"/>
  <c r="Y259" i="30" s="1"/>
  <c r="N257" i="30"/>
  <c r="Y257" i="30" s="1"/>
  <c r="M768" i="30"/>
  <c r="X768" i="30" s="1"/>
  <c r="M765" i="30"/>
  <c r="X765" i="30" s="1"/>
  <c r="M760" i="30"/>
  <c r="M763" i="30"/>
  <c r="X763" i="30" s="1"/>
  <c r="M767" i="30"/>
  <c r="X767" i="30" s="1"/>
  <c r="M766" i="30"/>
  <c r="X766" i="30" s="1"/>
  <c r="M762" i="30"/>
  <c r="X762" i="30" s="1"/>
  <c r="M761" i="30"/>
  <c r="X761" i="30" s="1"/>
  <c r="M764" i="30"/>
  <c r="X764" i="30" s="1"/>
  <c r="M756" i="30"/>
  <c r="X756" i="30" s="1"/>
  <c r="M754" i="30"/>
  <c r="M758" i="30"/>
  <c r="X758" i="30" s="1"/>
  <c r="M753" i="30"/>
  <c r="X753" i="30" s="1"/>
  <c r="M759" i="30"/>
  <c r="X759" i="30" s="1"/>
  <c r="M752" i="30"/>
  <c r="X752" i="30" s="1"/>
  <c r="M755" i="30"/>
  <c r="M751" i="30"/>
  <c r="X751" i="30" s="1"/>
  <c r="M757" i="30"/>
  <c r="X757" i="30" s="1"/>
  <c r="O116" i="30"/>
  <c r="Z116" i="30" s="1"/>
  <c r="O115" i="30"/>
  <c r="Z115" i="30" s="1"/>
  <c r="O118" i="30"/>
  <c r="Z118" i="30" s="1"/>
  <c r="O122" i="30"/>
  <c r="Z122" i="30" s="1"/>
  <c r="O117" i="30"/>
  <c r="Z117" i="30" s="1"/>
  <c r="O124" i="30"/>
  <c r="Z124" i="30" s="1"/>
  <c r="O123" i="30"/>
  <c r="Z123" i="30" s="1"/>
  <c r="O119" i="30"/>
  <c r="O120" i="30"/>
  <c r="Z120" i="30" s="1"/>
  <c r="O121" i="30"/>
  <c r="Z121" i="30" s="1"/>
  <c r="O260" i="30"/>
  <c r="Z260" i="30" s="1"/>
  <c r="O259" i="30"/>
  <c r="Z259" i="30" s="1"/>
  <c r="O254" i="30"/>
  <c r="O261" i="30"/>
  <c r="Z261" i="30" s="1"/>
  <c r="O256" i="30"/>
  <c r="Z256" i="30" s="1"/>
  <c r="O255" i="30"/>
  <c r="Z255" i="30" s="1"/>
  <c r="O258" i="30"/>
  <c r="Z258" i="30" s="1"/>
  <c r="O257" i="30"/>
  <c r="Z257" i="30" s="1"/>
  <c r="O253" i="30"/>
  <c r="Z253" i="30" s="1"/>
  <c r="O143" i="30"/>
  <c r="Z143" i="30" s="1"/>
  <c r="O142" i="30"/>
  <c r="Z142" i="30" s="1"/>
  <c r="O141" i="30"/>
  <c r="Z141" i="30" s="1"/>
  <c r="O144" i="30"/>
  <c r="Z144" i="30" s="1"/>
  <c r="O140" i="30"/>
  <c r="Z140" i="30" s="1"/>
  <c r="O139" i="30"/>
  <c r="Z139" i="30" s="1"/>
  <c r="O137" i="30"/>
  <c r="Z137" i="30" s="1"/>
  <c r="O136" i="30"/>
  <c r="Z136" i="30" s="1"/>
  <c r="O138" i="30"/>
  <c r="Z138" i="30" s="1"/>
  <c r="N819" i="30"/>
  <c r="Y819" i="30" s="1"/>
  <c r="N818" i="30"/>
  <c r="Y818" i="30" s="1"/>
  <c r="N817" i="30"/>
  <c r="Y817" i="30" s="1"/>
  <c r="N820" i="30"/>
  <c r="Y820" i="30" s="1"/>
  <c r="N815" i="30"/>
  <c r="Y815" i="30" s="1"/>
  <c r="N814" i="30"/>
  <c r="N811" i="30"/>
  <c r="Y811" i="30" s="1"/>
  <c r="N810" i="30"/>
  <c r="Y810" i="30" s="1"/>
  <c r="N809" i="30"/>
  <c r="Y809" i="30" s="1"/>
  <c r="N807" i="30"/>
  <c r="Y807" i="30" s="1"/>
  <c r="N806" i="30"/>
  <c r="N805" i="30"/>
  <c r="N812" i="30"/>
  <c r="Y812" i="30" s="1"/>
  <c r="N808" i="30"/>
  <c r="Y808" i="30" s="1"/>
  <c r="N813" i="30"/>
  <c r="Y813" i="30" s="1"/>
  <c r="I775" i="30"/>
  <c r="T775" i="30" s="1"/>
  <c r="I774" i="30"/>
  <c r="T774" i="30" s="1"/>
  <c r="I772" i="30"/>
  <c r="T772" i="30" s="1"/>
  <c r="I769" i="30"/>
  <c r="I771" i="30"/>
  <c r="T771" i="30" s="1"/>
  <c r="I770" i="30"/>
  <c r="T770" i="30" s="1"/>
  <c r="I773" i="30"/>
  <c r="T773" i="30" s="1"/>
  <c r="I776" i="30"/>
  <c r="T776" i="30" s="1"/>
  <c r="I777" i="30"/>
  <c r="T777" i="30" s="1"/>
  <c r="L722" i="30"/>
  <c r="W722" i="30" s="1"/>
  <c r="L721" i="30"/>
  <c r="W721" i="30" s="1"/>
  <c r="L718" i="30"/>
  <c r="W718" i="30" s="1"/>
  <c r="L717" i="30"/>
  <c r="W717" i="30" s="1"/>
  <c r="L720" i="30"/>
  <c r="W720" i="30" s="1"/>
  <c r="L716" i="30"/>
  <c r="L719" i="30"/>
  <c r="W719" i="30" s="1"/>
  <c r="L723" i="30"/>
  <c r="W723" i="30" s="1"/>
  <c r="L715" i="30"/>
  <c r="W715" i="30" s="1"/>
  <c r="O185" i="30"/>
  <c r="Z185" i="30" s="1"/>
  <c r="O180" i="30"/>
  <c r="Z180" i="30" s="1"/>
  <c r="O179" i="30"/>
  <c r="Z179" i="30" s="1"/>
  <c r="O182" i="30"/>
  <c r="Z182" i="30" s="1"/>
  <c r="O178" i="30"/>
  <c r="Z178" i="30" s="1"/>
  <c r="O181" i="30"/>
  <c r="Z181" i="30" s="1"/>
  <c r="O184" i="30"/>
  <c r="Z184" i="30" s="1"/>
  <c r="O183" i="30"/>
  <c r="Z183" i="30" s="1"/>
  <c r="O249" i="30"/>
  <c r="Z249" i="30" s="1"/>
  <c r="O244" i="30"/>
  <c r="Z244" i="30" s="1"/>
  <c r="O243" i="30"/>
  <c r="Z243" i="30" s="1"/>
  <c r="O246" i="30"/>
  <c r="Z246" i="30" s="1"/>
  <c r="O242" i="30"/>
  <c r="Z242" i="30" s="1"/>
  <c r="O245" i="30"/>
  <c r="O252" i="30"/>
  <c r="Z252" i="30" s="1"/>
  <c r="O251" i="30"/>
  <c r="Z251" i="30" s="1"/>
  <c r="O248" i="30"/>
  <c r="Z248" i="30" s="1"/>
  <c r="O247" i="30"/>
  <c r="Z247" i="30" s="1"/>
  <c r="O250" i="30"/>
  <c r="Z250" i="30" s="1"/>
  <c r="O233" i="30"/>
  <c r="Z233" i="30" s="1"/>
  <c r="O234" i="30"/>
  <c r="Z234" i="30" s="1"/>
  <c r="O238" i="30"/>
  <c r="Z238" i="30" s="1"/>
  <c r="O240" i="30"/>
  <c r="Z240" i="30" s="1"/>
  <c r="O239" i="30"/>
  <c r="Z239" i="30" s="1"/>
  <c r="O241" i="30"/>
  <c r="Z241" i="30" s="1"/>
  <c r="O236" i="30"/>
  <c r="O235" i="30"/>
  <c r="Z235" i="30" s="1"/>
  <c r="O237" i="30"/>
  <c r="Z237" i="30" s="1"/>
  <c r="O232" i="30"/>
  <c r="Z232" i="30" s="1"/>
  <c r="O228" i="30"/>
  <c r="Z228" i="30" s="1"/>
  <c r="O227" i="30"/>
  <c r="Z227" i="30" s="1"/>
  <c r="O229" i="30"/>
  <c r="Z229" i="30" s="1"/>
  <c r="O224" i="30"/>
  <c r="Z224" i="30" s="1"/>
  <c r="O230" i="30"/>
  <c r="Z230" i="30" s="1"/>
  <c r="O225" i="30"/>
  <c r="Z225" i="30" s="1"/>
  <c r="O231" i="30"/>
  <c r="Z231" i="30" s="1"/>
  <c r="O226" i="30"/>
  <c r="Z226" i="30" s="1"/>
  <c r="O849" i="30"/>
  <c r="Z849" i="30" s="1"/>
  <c r="O845" i="30"/>
  <c r="Z845" i="30" s="1"/>
  <c r="O848" i="30"/>
  <c r="Z848" i="30" s="1"/>
  <c r="O846" i="30"/>
  <c r="Z846" i="30" s="1"/>
  <c r="O841" i="30"/>
  <c r="Z841" i="30" s="1"/>
  <c r="O844" i="30"/>
  <c r="Z844" i="30" s="1"/>
  <c r="O842" i="30"/>
  <c r="Z842" i="30" s="1"/>
  <c r="O847" i="30"/>
  <c r="Z847" i="30" s="1"/>
  <c r="O843" i="30"/>
  <c r="Z843" i="30" s="1"/>
  <c r="M835" i="30"/>
  <c r="X835" i="30" s="1"/>
  <c r="M838" i="30"/>
  <c r="X838" i="30" s="1"/>
  <c r="M840" i="30"/>
  <c r="X840" i="30" s="1"/>
  <c r="M834" i="30"/>
  <c r="X834" i="30" s="1"/>
  <c r="M836" i="30"/>
  <c r="X836" i="30" s="1"/>
  <c r="M832" i="30"/>
  <c r="X832" i="30" s="1"/>
  <c r="M833" i="30"/>
  <c r="X833" i="30" s="1"/>
  <c r="M837" i="30"/>
  <c r="X837" i="30" s="1"/>
  <c r="M839" i="30"/>
  <c r="X839" i="30" s="1"/>
  <c r="N381" i="30"/>
  <c r="Y381" i="30" s="1"/>
  <c r="N380" i="30"/>
  <c r="Y380" i="30" s="1"/>
  <c r="N387" i="30"/>
  <c r="Y387" i="30" s="1"/>
  <c r="N388" i="30"/>
  <c r="Y388" i="30" s="1"/>
  <c r="N385" i="30"/>
  <c r="Y385" i="30" s="1"/>
  <c r="N383" i="30"/>
  <c r="Y383" i="30" s="1"/>
  <c r="N382" i="30"/>
  <c r="Y382" i="30" s="1"/>
  <c r="N384" i="30"/>
  <c r="Y384" i="30" s="1"/>
  <c r="N386" i="30"/>
  <c r="Y386" i="30" s="1"/>
  <c r="M713" i="30"/>
  <c r="X713" i="30" s="1"/>
  <c r="M712" i="30"/>
  <c r="X712" i="30" s="1"/>
  <c r="M706" i="30"/>
  <c r="X706" i="30" s="1"/>
  <c r="M714" i="30"/>
  <c r="X714" i="30" s="1"/>
  <c r="M709" i="30"/>
  <c r="X709" i="30" s="1"/>
  <c r="M708" i="30"/>
  <c r="X708" i="30" s="1"/>
  <c r="M711" i="30"/>
  <c r="X711" i="30" s="1"/>
  <c r="M707" i="30"/>
  <c r="X707" i="30" s="1"/>
  <c r="M710" i="30"/>
  <c r="X710" i="30" s="1"/>
  <c r="L41" i="30"/>
  <c r="W41" i="30" s="1"/>
  <c r="L33" i="30"/>
  <c r="W33" i="30" s="1"/>
  <c r="L38" i="30"/>
  <c r="W38" i="30" s="1"/>
  <c r="L40" i="30"/>
  <c r="W40" i="30" s="1"/>
  <c r="L39" i="30"/>
  <c r="W39" i="30" s="1"/>
  <c r="L34" i="30"/>
  <c r="W34" i="30" s="1"/>
  <c r="L37" i="30"/>
  <c r="W37" i="30" s="1"/>
  <c r="L36" i="30"/>
  <c r="W36" i="30" s="1"/>
  <c r="L35" i="30"/>
  <c r="W35" i="30" s="1"/>
  <c r="F770" i="30"/>
  <c r="Q770" i="30" s="1"/>
  <c r="F772" i="30"/>
  <c r="Q772" i="30" s="1"/>
  <c r="F774" i="30"/>
  <c r="Q774" i="30" s="1"/>
  <c r="F776" i="30"/>
  <c r="Q776" i="30" s="1"/>
  <c r="F769" i="30"/>
  <c r="Q769" i="30" s="1"/>
  <c r="F771" i="30"/>
  <c r="Q771" i="30" s="1"/>
  <c r="F773" i="30"/>
  <c r="Q773" i="30" s="1"/>
  <c r="F775" i="30"/>
  <c r="Q775" i="30" s="1"/>
  <c r="F777" i="30"/>
  <c r="Q777" i="30" s="1"/>
  <c r="AC32" i="30"/>
  <c r="AD32" i="30" s="1"/>
  <c r="Y65" i="34"/>
  <c r="AE32" i="30" s="1"/>
  <c r="AF32" i="30" s="1"/>
  <c r="AE9" i="22" s="1"/>
  <c r="N65" i="34"/>
  <c r="Z65" i="34" s="1"/>
  <c r="X822" i="30"/>
  <c r="X787" i="30"/>
  <c r="X805" i="30"/>
  <c r="X697" i="30"/>
  <c r="U751" i="30"/>
  <c r="U760" i="30"/>
  <c r="V824" i="30"/>
  <c r="R824" i="30"/>
  <c r="R716" i="30"/>
  <c r="Y224" i="30"/>
  <c r="Y733" i="30"/>
  <c r="U824" i="30"/>
  <c r="W778" i="30"/>
  <c r="W475" i="30"/>
  <c r="Y841" i="30"/>
  <c r="X424" i="30"/>
  <c r="X643" i="30"/>
  <c r="W662" i="30"/>
  <c r="Y147" i="30"/>
  <c r="X724" i="30"/>
  <c r="S716" i="30"/>
  <c r="X391" i="30"/>
  <c r="X434" i="30"/>
  <c r="U716" i="30"/>
  <c r="T716" i="30"/>
  <c r="R751" i="30"/>
  <c r="X652" i="30"/>
  <c r="Y179" i="30"/>
  <c r="Y233" i="30"/>
  <c r="Y670" i="30"/>
  <c r="T824" i="30"/>
  <c r="Y136" i="30"/>
  <c r="V716" i="30"/>
  <c r="U778" i="30"/>
  <c r="W751" i="30"/>
  <c r="X444" i="30"/>
  <c r="S824" i="30"/>
  <c r="Y116" i="30"/>
  <c r="Y244" i="30"/>
  <c r="R760" i="30"/>
  <c r="Y188" i="30"/>
  <c r="T751" i="30"/>
  <c r="V642" i="30"/>
  <c r="V637" i="30"/>
  <c r="V635" i="30"/>
  <c r="V636" i="30"/>
  <c r="Z733" i="30"/>
  <c r="Z736" i="30"/>
  <c r="AK64" i="31"/>
  <c r="Y788" i="30"/>
  <c r="Y791" i="30"/>
  <c r="Z150" i="30"/>
  <c r="Z154" i="30"/>
  <c r="AC124" i="30"/>
  <c r="AD124" i="30" s="1"/>
  <c r="Y17" i="34"/>
  <c r="AE124" i="30" s="1"/>
  <c r="AF124" i="30" s="1"/>
  <c r="AE21" i="22" s="1"/>
  <c r="N17" i="34"/>
  <c r="N47" i="31"/>
  <c r="X47" i="31"/>
  <c r="AE650" i="30" s="1"/>
  <c r="AF650" i="30" s="1"/>
  <c r="AC650" i="30"/>
  <c r="AD650" i="30" s="1"/>
  <c r="Y12" i="34"/>
  <c r="AC53" i="30"/>
  <c r="AD53" i="30" s="1"/>
  <c r="N12" i="34"/>
  <c r="Z12" i="34" s="1"/>
  <c r="AC63" i="30"/>
  <c r="AD63" i="30" s="1"/>
  <c r="Y14" i="34"/>
  <c r="AE104" i="30" s="1"/>
  <c r="AF104" i="30" s="1"/>
  <c r="Z14" i="34"/>
  <c r="AC104" i="30"/>
  <c r="AD104" i="30" s="1"/>
  <c r="Z190" i="30"/>
  <c r="Z193" i="30"/>
  <c r="Z245" i="30"/>
  <c r="Y654" i="30"/>
  <c r="AK54" i="31"/>
  <c r="Z236" i="30"/>
  <c r="AK47" i="31"/>
  <c r="Z119" i="30"/>
  <c r="S773" i="30"/>
  <c r="X661" i="30"/>
  <c r="X666" i="30"/>
  <c r="X667" i="30"/>
  <c r="X663" i="30"/>
  <c r="U770" i="30"/>
  <c r="R777" i="30"/>
  <c r="R773" i="30"/>
  <c r="AH82" i="31"/>
  <c r="Y390" i="30"/>
  <c r="Y397" i="30"/>
  <c r="Y389" i="30"/>
  <c r="O74" i="32"/>
  <c r="Y393" i="30"/>
  <c r="AJ79" i="31"/>
  <c r="Y446" i="30"/>
  <c r="O75" i="32"/>
  <c r="Y439" i="30"/>
  <c r="O73" i="32"/>
  <c r="AI78" i="31"/>
  <c r="N67" i="32"/>
  <c r="AI81" i="31"/>
  <c r="AI80" i="31" s="1"/>
  <c r="Y430" i="30"/>
  <c r="Y425" i="30"/>
  <c r="O70" i="32"/>
  <c r="X482" i="30"/>
  <c r="X479" i="30"/>
  <c r="X476" i="30"/>
  <c r="X480" i="30"/>
  <c r="X477" i="30"/>
  <c r="AI83" i="31"/>
  <c r="N78" i="32"/>
  <c r="AI84" i="31"/>
  <c r="Z254" i="30"/>
  <c r="Y704" i="30"/>
  <c r="Y806" i="30"/>
  <c r="X782" i="30"/>
  <c r="X779" i="30"/>
  <c r="X754" i="30"/>
  <c r="X755" i="30"/>
  <c r="Y731" i="30"/>
  <c r="Y725" i="30"/>
  <c r="Y730" i="30"/>
  <c r="Y726" i="30"/>
  <c r="Z386" i="30"/>
  <c r="Z672" i="30"/>
  <c r="Z670" i="30"/>
  <c r="AK62" i="31"/>
  <c r="AK51" i="31"/>
  <c r="AK52" i="31"/>
  <c r="AK49" i="31"/>
  <c r="AK46" i="31"/>
  <c r="AJ69" i="31"/>
  <c r="AJ50" i="31"/>
  <c r="AJ48" i="31"/>
  <c r="AJ71" i="31"/>
  <c r="AK73" i="31"/>
  <c r="AK72" i="31"/>
  <c r="AK67" i="31"/>
  <c r="AK70" i="31"/>
  <c r="AK53" i="31"/>
  <c r="AK56" i="31"/>
  <c r="AJ57" i="31"/>
  <c r="AK58" i="31"/>
  <c r="AK59" i="31"/>
  <c r="AJ55" i="31"/>
  <c r="AK77" i="31"/>
  <c r="AK74" i="31"/>
  <c r="AJ76" i="31"/>
  <c r="Q55" i="31"/>
  <c r="N74" i="31"/>
  <c r="Y63" i="34"/>
  <c r="N77" i="31"/>
  <c r="Y62" i="34"/>
  <c r="N62" i="34"/>
  <c r="AC773" i="30"/>
  <c r="AD773" i="30" s="1"/>
  <c r="U82" i="31"/>
  <c r="AE773" i="30" s="1"/>
  <c r="AF773" i="30" s="1"/>
  <c r="V82" i="31"/>
  <c r="AE774" i="30" s="1"/>
  <c r="AF774" i="30" s="1"/>
  <c r="AC774" i="30"/>
  <c r="AD774" i="30" s="1"/>
  <c r="AC11" i="30"/>
  <c r="AD11" i="30" s="1"/>
  <c r="AE11" i="30" s="1"/>
  <c r="AC18" i="30"/>
  <c r="AD18" i="30" s="1"/>
  <c r="AE18" i="30" s="1"/>
  <c r="S82" i="31"/>
  <c r="AE771" i="30" s="1"/>
  <c r="AF771" i="30" s="1"/>
  <c r="AC771" i="30"/>
  <c r="AD771" i="30" s="1"/>
  <c r="AC770" i="30"/>
  <c r="AD770" i="30" s="1"/>
  <c r="R82" i="31"/>
  <c r="AE770" i="30" s="1"/>
  <c r="AF770" i="30" s="1"/>
  <c r="E82" i="31"/>
  <c r="AC769" i="30"/>
  <c r="AD769" i="30" s="1"/>
  <c r="Q82" i="31"/>
  <c r="X74" i="31"/>
  <c r="M76" i="31"/>
  <c r="X77" i="31"/>
  <c r="W76" i="31"/>
  <c r="L82" i="31"/>
  <c r="X67" i="31"/>
  <c r="W69" i="31"/>
  <c r="AE262" i="30"/>
  <c r="AF262" i="30" s="1"/>
  <c r="AC14" i="30" s="1"/>
  <c r="AD14" i="30" s="1"/>
  <c r="AE14" i="30" s="1"/>
  <c r="AE272" i="30"/>
  <c r="AF272" i="30" s="1"/>
  <c r="Q69" i="31"/>
  <c r="X70" i="31"/>
  <c r="M69" i="31"/>
  <c r="N48" i="34"/>
  <c r="Y48" i="34"/>
  <c r="N67" i="31"/>
  <c r="N70" i="31"/>
  <c r="AC678" i="30"/>
  <c r="AD678" i="30" s="1"/>
  <c r="Y68" i="31"/>
  <c r="AE678" i="30" s="1"/>
  <c r="AF678" i="30" s="1"/>
  <c r="AE93" i="22" s="1"/>
  <c r="O68" i="31"/>
  <c r="Z68" i="31" s="1"/>
  <c r="Z58" i="34"/>
  <c r="Z56" i="31"/>
  <c r="O55" i="31"/>
  <c r="Z55" i="31" s="1"/>
  <c r="W78" i="31"/>
  <c r="X67" i="34"/>
  <c r="M67" i="34"/>
  <c r="M78" i="31"/>
  <c r="U80" i="31"/>
  <c r="N79" i="31"/>
  <c r="AC451" i="30"/>
  <c r="AD451" i="30" s="1"/>
  <c r="N75" i="34"/>
  <c r="Y75" i="34"/>
  <c r="AE451" i="30" s="1"/>
  <c r="AF451" i="30" s="1"/>
  <c r="AE62" i="22" s="1"/>
  <c r="AE52" i="30"/>
  <c r="AF52" i="30" s="1"/>
  <c r="AE42" i="30"/>
  <c r="AF42" i="30" s="1"/>
  <c r="AC9" i="30" s="1"/>
  <c r="AD9" i="30" s="1"/>
  <c r="AE9" i="30" s="1"/>
  <c r="M48" i="31"/>
  <c r="X49" i="31"/>
  <c r="W48" i="31"/>
  <c r="V80" i="31"/>
  <c r="Y71" i="34"/>
  <c r="N70" i="34"/>
  <c r="AC432" i="30"/>
  <c r="AD432" i="30" s="1"/>
  <c r="Y70" i="34"/>
  <c r="AC422" i="30"/>
  <c r="AD422" i="30" s="1"/>
  <c r="Y74" i="34"/>
  <c r="AC389" i="30"/>
  <c r="AD389" i="30" s="1"/>
  <c r="N74" i="34"/>
  <c r="Z74" i="34" s="1"/>
  <c r="AC399" i="30"/>
  <c r="AD399" i="30" s="1"/>
  <c r="M80" i="31"/>
  <c r="X81" i="31"/>
  <c r="W81" i="31"/>
  <c r="L80" i="31"/>
  <c r="Y55" i="31"/>
  <c r="Y73" i="34"/>
  <c r="N73" i="34"/>
  <c r="Z73" i="34" s="1"/>
  <c r="AC442" i="30"/>
  <c r="AD442" i="30" s="1"/>
  <c r="AC668" i="30"/>
  <c r="AD668" i="30" s="1"/>
  <c r="X79" i="31"/>
  <c r="AE668" i="30" s="1"/>
  <c r="AF668" i="30" s="1"/>
  <c r="X46" i="31"/>
  <c r="N46" i="31"/>
  <c r="Y8" i="34"/>
  <c r="N8" i="34"/>
  <c r="N49" i="31"/>
  <c r="V75" i="31"/>
  <c r="AE639" i="30" s="1"/>
  <c r="AF639" i="30" s="1"/>
  <c r="AC639" i="30"/>
  <c r="AD639" i="30" s="1"/>
  <c r="Q48" i="31"/>
  <c r="S48" i="31"/>
  <c r="S80" i="31"/>
  <c r="Q80" i="31"/>
  <c r="AH75" i="31"/>
  <c r="M66" i="32"/>
  <c r="L75" i="31"/>
  <c r="L66" i="34"/>
  <c r="AC39" i="30"/>
  <c r="AD39" i="30" s="1"/>
  <c r="W66" i="34"/>
  <c r="AE39" i="30" s="1"/>
  <c r="AF39" i="30" s="1"/>
  <c r="N822" i="30" l="1"/>
  <c r="Y822" i="30" s="1"/>
  <c r="N706" i="30"/>
  <c r="N816" i="30"/>
  <c r="Y816" i="30" s="1"/>
  <c r="N712" i="30"/>
  <c r="Y712" i="30" s="1"/>
  <c r="N713" i="30"/>
  <c r="Y713" i="30" s="1"/>
  <c r="N840" i="30"/>
  <c r="Y840" i="30" s="1"/>
  <c r="N839" i="30"/>
  <c r="Y839" i="30" s="1"/>
  <c r="AE22" i="30"/>
  <c r="AF22" i="30" s="1"/>
  <c r="AC8" i="30" s="1"/>
  <c r="AD8" i="30" s="1"/>
  <c r="AE8" i="30" s="1"/>
  <c r="N709" i="30"/>
  <c r="Y709" i="30" s="1"/>
  <c r="N710" i="30"/>
  <c r="Y710" i="30" s="1"/>
  <c r="N708" i="30"/>
  <c r="Y708" i="30" s="1"/>
  <c r="N707" i="30"/>
  <c r="Y707" i="30" s="1"/>
  <c r="N714" i="30"/>
  <c r="Y714" i="30" s="1"/>
  <c r="AE19" i="22"/>
  <c r="AE12" i="22"/>
  <c r="AE47" i="22"/>
  <c r="AE40" i="22"/>
  <c r="N835" i="30"/>
  <c r="Y835" i="30" s="1"/>
  <c r="N838" i="30"/>
  <c r="Y838" i="30" s="1"/>
  <c r="C53" i="66"/>
  <c r="N832" i="30"/>
  <c r="Y832" i="30" s="1"/>
  <c r="N837" i="30"/>
  <c r="Y837" i="30" s="1"/>
  <c r="N836" i="30"/>
  <c r="Y836" i="30" s="1"/>
  <c r="C38" i="66"/>
  <c r="C54" i="66" s="1"/>
  <c r="C39" i="66"/>
  <c r="C55" i="66" s="1"/>
  <c r="G41" i="66"/>
  <c r="G57" i="66" s="1"/>
  <c r="G83" i="66" s="1"/>
  <c r="H11" i="27" s="1"/>
  <c r="H41" i="66"/>
  <c r="H57" i="66" s="1"/>
  <c r="H83" i="66" s="1"/>
  <c r="I11" i="27" s="1"/>
  <c r="C40" i="66"/>
  <c r="C56" i="66" s="1"/>
  <c r="E41" i="66"/>
  <c r="E57" i="66" s="1"/>
  <c r="E83" i="66" s="1"/>
  <c r="F11" i="27" s="1"/>
  <c r="F41" i="66"/>
  <c r="F57" i="66" s="1"/>
  <c r="F83" i="66" s="1"/>
  <c r="G11" i="27" s="1"/>
  <c r="D41" i="66"/>
  <c r="D57" i="66" s="1"/>
  <c r="K41" i="66"/>
  <c r="K57" i="66" s="1"/>
  <c r="K83" i="66" s="1"/>
  <c r="L11" i="27" s="1"/>
  <c r="I41" i="66"/>
  <c r="I57" i="66" s="1"/>
  <c r="I83" i="66" s="1"/>
  <c r="J11" i="27" s="1"/>
  <c r="J41" i="66"/>
  <c r="J57" i="66" s="1"/>
  <c r="J83" i="66" s="1"/>
  <c r="K11" i="27" s="1"/>
  <c r="L41" i="66"/>
  <c r="L57" i="66" s="1"/>
  <c r="L83" i="66" s="1"/>
  <c r="M11" i="27" s="1"/>
  <c r="C42" i="66"/>
  <c r="C58" i="66" s="1"/>
  <c r="C41" i="66"/>
  <c r="C57" i="66" s="1"/>
  <c r="M41" i="66"/>
  <c r="M57" i="66" s="1"/>
  <c r="M83" i="66" s="1"/>
  <c r="N11" i="27" s="1"/>
  <c r="N833" i="30"/>
  <c r="Y833" i="30" s="1"/>
  <c r="O818" i="30"/>
  <c r="Z818" i="30" s="1"/>
  <c r="O817" i="30"/>
  <c r="Z817" i="30" s="1"/>
  <c r="O822" i="30"/>
  <c r="O816" i="30"/>
  <c r="O814" i="30"/>
  <c r="Z814" i="30" s="1"/>
  <c r="O821" i="30"/>
  <c r="Z821" i="30" s="1"/>
  <c r="O819" i="30"/>
  <c r="Z819" i="30" s="1"/>
  <c r="O815" i="30"/>
  <c r="Z815" i="30" s="1"/>
  <c r="O820" i="30"/>
  <c r="Z820" i="30" s="1"/>
  <c r="O807" i="30"/>
  <c r="Z807" i="30" s="1"/>
  <c r="O813" i="30"/>
  <c r="Z813" i="30" s="1"/>
  <c r="O812" i="30"/>
  <c r="Z812" i="30" s="1"/>
  <c r="O806" i="30"/>
  <c r="Z806" i="30" s="1"/>
  <c r="O811" i="30"/>
  <c r="O810" i="30"/>
  <c r="Z810" i="30" s="1"/>
  <c r="O809" i="30"/>
  <c r="O808" i="30"/>
  <c r="Z808" i="30" s="1"/>
  <c r="O805" i="30"/>
  <c r="Z805" i="30" s="1"/>
  <c r="O647" i="30"/>
  <c r="Z647" i="30" s="1"/>
  <c r="O648" i="30"/>
  <c r="Z648" i="30" s="1"/>
  <c r="O643" i="30"/>
  <c r="Z643" i="30" s="1"/>
  <c r="O650" i="30"/>
  <c r="Z650" i="30" s="1"/>
  <c r="O644" i="30"/>
  <c r="Z644" i="30" s="1"/>
  <c r="O646" i="30"/>
  <c r="Z646" i="30" s="1"/>
  <c r="O645" i="30"/>
  <c r="Z645" i="30" s="1"/>
  <c r="O649" i="30"/>
  <c r="Z649" i="30" s="1"/>
  <c r="O651" i="30"/>
  <c r="Z651" i="30" s="1"/>
  <c r="O652" i="30"/>
  <c r="Z652" i="30" s="1"/>
  <c r="O654" i="30"/>
  <c r="Z654" i="30" s="1"/>
  <c r="O659" i="30"/>
  <c r="Z659" i="30" s="1"/>
  <c r="O660" i="30"/>
  <c r="Z660" i="30" s="1"/>
  <c r="O655" i="30"/>
  <c r="Z655" i="30" s="1"/>
  <c r="O657" i="30"/>
  <c r="Z657" i="30" s="1"/>
  <c r="O656" i="30"/>
  <c r="O658" i="30"/>
  <c r="Z658" i="30" s="1"/>
  <c r="O653" i="30"/>
  <c r="Z653" i="30" s="1"/>
  <c r="O727" i="30"/>
  <c r="O726" i="30"/>
  <c r="Z726" i="30" s="1"/>
  <c r="O729" i="30"/>
  <c r="Z729" i="30" s="1"/>
  <c r="O728" i="30"/>
  <c r="O725" i="30"/>
  <c r="Z725" i="30" s="1"/>
  <c r="O732" i="30"/>
  <c r="Z732" i="30" s="1"/>
  <c r="O731" i="30"/>
  <c r="Z731" i="30" s="1"/>
  <c r="O724" i="30"/>
  <c r="Z724" i="30" s="1"/>
  <c r="O730" i="30"/>
  <c r="Z730" i="30" s="1"/>
  <c r="O711" i="30"/>
  <c r="O710" i="30"/>
  <c r="Z710" i="30" s="1"/>
  <c r="O713" i="30"/>
  <c r="Z713" i="30" s="1"/>
  <c r="O707" i="30"/>
  <c r="Z707" i="30" s="1"/>
  <c r="O706" i="30"/>
  <c r="Z706" i="30" s="1"/>
  <c r="O709" i="30"/>
  <c r="Z709" i="30" s="1"/>
  <c r="O712" i="30"/>
  <c r="Z712" i="30" s="1"/>
  <c r="O708" i="30"/>
  <c r="O714" i="30"/>
  <c r="Z714" i="30" s="1"/>
  <c r="O833" i="30"/>
  <c r="Z833" i="30" s="1"/>
  <c r="O836" i="30"/>
  <c r="Z836" i="30" s="1"/>
  <c r="O832" i="30"/>
  <c r="Z832" i="30" s="1"/>
  <c r="O835" i="30"/>
  <c r="O838" i="30"/>
  <c r="Z838" i="30" s="1"/>
  <c r="O837" i="30"/>
  <c r="Z837" i="30" s="1"/>
  <c r="O840" i="30"/>
  <c r="Z840" i="30" s="1"/>
  <c r="O834" i="30"/>
  <c r="Z834" i="30" s="1"/>
  <c r="O839" i="30"/>
  <c r="Z839" i="30" s="1"/>
  <c r="O697" i="30"/>
  <c r="Z697" i="30" s="1"/>
  <c r="O700" i="30"/>
  <c r="Z700" i="30" s="1"/>
  <c r="O704" i="30"/>
  <c r="Z704" i="30" s="1"/>
  <c r="O703" i="30"/>
  <c r="Z703" i="30" s="1"/>
  <c r="O702" i="30"/>
  <c r="Z702" i="30" s="1"/>
  <c r="O705" i="30"/>
  <c r="Z705" i="30" s="1"/>
  <c r="O698" i="30"/>
  <c r="Z698" i="30" s="1"/>
  <c r="O699" i="30"/>
  <c r="Z699" i="30" s="1"/>
  <c r="O701" i="30"/>
  <c r="Z701" i="30" s="1"/>
  <c r="M831" i="30"/>
  <c r="M827" i="30"/>
  <c r="X827" i="30" s="1"/>
  <c r="M830" i="30"/>
  <c r="X830" i="30" s="1"/>
  <c r="M828" i="30"/>
  <c r="X828" i="30" s="1"/>
  <c r="M824" i="30"/>
  <c r="M829" i="30"/>
  <c r="X829" i="30" s="1"/>
  <c r="M823" i="30"/>
  <c r="X823" i="30" s="1"/>
  <c r="M826" i="30"/>
  <c r="X826" i="30" s="1"/>
  <c r="M825" i="30"/>
  <c r="X825" i="30" s="1"/>
  <c r="L776" i="30"/>
  <c r="W776" i="30" s="1"/>
  <c r="L775" i="30"/>
  <c r="L773" i="30"/>
  <c r="W773" i="30" s="1"/>
  <c r="L772" i="30"/>
  <c r="W772" i="30" s="1"/>
  <c r="L771" i="30"/>
  <c r="W771" i="30" s="1"/>
  <c r="L777" i="30"/>
  <c r="W777" i="30" s="1"/>
  <c r="L774" i="30"/>
  <c r="W774" i="30" s="1"/>
  <c r="L770" i="30"/>
  <c r="W770" i="30" s="1"/>
  <c r="L769" i="30"/>
  <c r="M37" i="30"/>
  <c r="X37" i="30" s="1"/>
  <c r="M34" i="30"/>
  <c r="X34" i="30" s="1"/>
  <c r="M40" i="30"/>
  <c r="X40" i="30" s="1"/>
  <c r="M39" i="30"/>
  <c r="X39" i="30" s="1"/>
  <c r="M33" i="30"/>
  <c r="X33" i="30" s="1"/>
  <c r="M38" i="30"/>
  <c r="X38" i="30" s="1"/>
  <c r="M36" i="30"/>
  <c r="X36" i="30" s="1"/>
  <c r="M35" i="30"/>
  <c r="X35" i="30" s="1"/>
  <c r="M41" i="30"/>
  <c r="X41" i="30" s="1"/>
  <c r="N768" i="30"/>
  <c r="Y768" i="30" s="1"/>
  <c r="N767" i="30"/>
  <c r="Y767" i="30" s="1"/>
  <c r="N764" i="30"/>
  <c r="Y764" i="30" s="1"/>
  <c r="N763" i="30"/>
  <c r="Y763" i="30" s="1"/>
  <c r="N766" i="30"/>
  <c r="Y766" i="30" s="1"/>
  <c r="N760" i="30"/>
  <c r="N761" i="30"/>
  <c r="N762" i="30"/>
  <c r="Y762" i="30" s="1"/>
  <c r="N765" i="30"/>
  <c r="Y765" i="30" s="1"/>
  <c r="N778" i="30"/>
  <c r="N784" i="30"/>
  <c r="Y784" i="30" s="1"/>
  <c r="N786" i="30"/>
  <c r="Y786" i="30" s="1"/>
  <c r="N785" i="30"/>
  <c r="Y785" i="30" s="1"/>
  <c r="N779" i="30"/>
  <c r="Y779" i="30" s="1"/>
  <c r="N780" i="30"/>
  <c r="Y780" i="30" s="1"/>
  <c r="N781" i="30"/>
  <c r="Y781" i="30" s="1"/>
  <c r="N782" i="30"/>
  <c r="Y782" i="30" s="1"/>
  <c r="N783" i="30"/>
  <c r="Y783" i="30" s="1"/>
  <c r="N477" i="30"/>
  <c r="N482" i="30"/>
  <c r="Y482" i="30" s="1"/>
  <c r="N480" i="30"/>
  <c r="Y480" i="30" s="1"/>
  <c r="N479" i="30"/>
  <c r="Y479" i="30" s="1"/>
  <c r="N476" i="30"/>
  <c r="Y476" i="30" s="1"/>
  <c r="N475" i="30"/>
  <c r="N474" i="30"/>
  <c r="Y474" i="30" s="1"/>
  <c r="N478" i="30"/>
  <c r="Y478" i="30" s="1"/>
  <c r="N481" i="30"/>
  <c r="Y481" i="30" s="1"/>
  <c r="O436" i="30"/>
  <c r="Z436" i="30" s="1"/>
  <c r="O442" i="30"/>
  <c r="Z442" i="30" s="1"/>
  <c r="O439" i="30"/>
  <c r="Z439" i="30" s="1"/>
  <c r="O438" i="30"/>
  <c r="Z438" i="30" s="1"/>
  <c r="O433" i="30"/>
  <c r="Z433" i="30" s="1"/>
  <c r="O440" i="30"/>
  <c r="Z440" i="30" s="1"/>
  <c r="O434" i="30"/>
  <c r="Z434" i="30" s="1"/>
  <c r="O441" i="30"/>
  <c r="Z441" i="30" s="1"/>
  <c r="O437" i="30"/>
  <c r="Z437" i="30" s="1"/>
  <c r="O435" i="30"/>
  <c r="Z435" i="30" s="1"/>
  <c r="N661" i="30"/>
  <c r="Y661" i="30" s="1"/>
  <c r="N663" i="30"/>
  <c r="Y663" i="30" s="1"/>
  <c r="N668" i="30"/>
  <c r="Y668" i="30" s="1"/>
  <c r="N669" i="30"/>
  <c r="Y669" i="30" s="1"/>
  <c r="N664" i="30"/>
  <c r="Y664" i="30" s="1"/>
  <c r="N665" i="30"/>
  <c r="Y665" i="30" s="1"/>
  <c r="N667" i="30"/>
  <c r="Y667" i="30" s="1"/>
  <c r="N662" i="30"/>
  <c r="N666" i="30"/>
  <c r="Y666" i="30" s="1"/>
  <c r="O399" i="30"/>
  <c r="Z399" i="30" s="1"/>
  <c r="O398" i="30"/>
  <c r="Z398" i="30" s="1"/>
  <c r="O397" i="30"/>
  <c r="Z397" i="30" s="1"/>
  <c r="O395" i="30"/>
  <c r="Z395" i="30" s="1"/>
  <c r="O394" i="30"/>
  <c r="Z394" i="30" s="1"/>
  <c r="O396" i="30"/>
  <c r="Z396" i="30" s="1"/>
  <c r="O391" i="30"/>
  <c r="Z391" i="30" s="1"/>
  <c r="O390" i="30"/>
  <c r="Z390" i="30" s="1"/>
  <c r="O392" i="30"/>
  <c r="Z392" i="30" s="1"/>
  <c r="O393" i="30"/>
  <c r="Z393" i="30" s="1"/>
  <c r="O389" i="30"/>
  <c r="Z389" i="30" s="1"/>
  <c r="O791" i="30"/>
  <c r="Z791" i="30" s="1"/>
  <c r="O794" i="30"/>
  <c r="Z794" i="30" s="1"/>
  <c r="O793" i="30"/>
  <c r="Z793" i="30" s="1"/>
  <c r="O792" i="30"/>
  <c r="Z792" i="30" s="1"/>
  <c r="O795" i="30"/>
  <c r="Z795" i="30" s="1"/>
  <c r="O790" i="30"/>
  <c r="Z790" i="30" s="1"/>
  <c r="O788" i="30"/>
  <c r="Z788" i="30" s="1"/>
  <c r="O789" i="30"/>
  <c r="Z789" i="30" s="1"/>
  <c r="O787" i="30"/>
  <c r="Z787" i="30" s="1"/>
  <c r="AC16" i="23"/>
  <c r="AD16" i="23"/>
  <c r="AB16" i="23"/>
  <c r="AD18" i="23"/>
  <c r="AE18" i="23"/>
  <c r="AB18" i="23"/>
  <c r="N757" i="30"/>
  <c r="Y757" i="30" s="1"/>
  <c r="N752" i="30"/>
  <c r="Y752" i="30" s="1"/>
  <c r="N751" i="30"/>
  <c r="N756" i="30"/>
  <c r="Y756" i="30" s="1"/>
  <c r="N754" i="30"/>
  <c r="Y754" i="30" s="1"/>
  <c r="N759" i="30"/>
  <c r="Y759" i="30" s="1"/>
  <c r="N753" i="30"/>
  <c r="Y753" i="30" s="1"/>
  <c r="N758" i="30"/>
  <c r="Y758" i="30" s="1"/>
  <c r="N755" i="30"/>
  <c r="Y755" i="30" s="1"/>
  <c r="O431" i="30"/>
  <c r="Z431" i="30" s="1"/>
  <c r="O430" i="30"/>
  <c r="Z430" i="30" s="1"/>
  <c r="O425" i="30"/>
  <c r="Z425" i="30" s="1"/>
  <c r="O432" i="30"/>
  <c r="Z432" i="30" s="1"/>
  <c r="O427" i="30"/>
  <c r="Z427" i="30" s="1"/>
  <c r="O426" i="30"/>
  <c r="Z426" i="30" s="1"/>
  <c r="O428" i="30"/>
  <c r="Z428" i="30" s="1"/>
  <c r="O423" i="30"/>
  <c r="Z423" i="30" s="1"/>
  <c r="O422" i="30"/>
  <c r="Z422" i="30" s="1"/>
  <c r="O429" i="30"/>
  <c r="Z429" i="30" s="1"/>
  <c r="O424" i="30"/>
  <c r="Z424" i="30" s="1"/>
  <c r="O447" i="30"/>
  <c r="Z447" i="30" s="1"/>
  <c r="O446" i="30"/>
  <c r="Z446" i="30" s="1"/>
  <c r="O448" i="30"/>
  <c r="Z448" i="30" s="1"/>
  <c r="O443" i="30"/>
  <c r="Z443" i="30" s="1"/>
  <c r="O449" i="30"/>
  <c r="Z449" i="30" s="1"/>
  <c r="O444" i="30"/>
  <c r="Z444" i="30" s="1"/>
  <c r="O450" i="30"/>
  <c r="Z450" i="30" s="1"/>
  <c r="O451" i="30"/>
  <c r="Z451" i="30" s="1"/>
  <c r="O445" i="30"/>
  <c r="Z445" i="30" s="1"/>
  <c r="L642" i="30"/>
  <c r="W642" i="30" s="1"/>
  <c r="L638" i="30"/>
  <c r="W638" i="30" s="1"/>
  <c r="L639" i="30"/>
  <c r="W639" i="30" s="1"/>
  <c r="L634" i="30"/>
  <c r="W634" i="30" s="1"/>
  <c r="L641" i="30"/>
  <c r="W641" i="30" s="1"/>
  <c r="L640" i="30"/>
  <c r="W640" i="30" s="1"/>
  <c r="L636" i="30"/>
  <c r="W636" i="30" s="1"/>
  <c r="L637" i="30"/>
  <c r="W637" i="30" s="1"/>
  <c r="L635" i="30"/>
  <c r="W635" i="30" s="1"/>
  <c r="AE442" i="30"/>
  <c r="AF442" i="30" s="1"/>
  <c r="M715" i="30"/>
  <c r="X715" i="30" s="1"/>
  <c r="M721" i="30"/>
  <c r="X721" i="30" s="1"/>
  <c r="M720" i="30"/>
  <c r="X720" i="30" s="1"/>
  <c r="M723" i="30"/>
  <c r="X723" i="30" s="1"/>
  <c r="M718" i="30"/>
  <c r="X718" i="30" s="1"/>
  <c r="M717" i="30"/>
  <c r="X717" i="30" s="1"/>
  <c r="M719" i="30"/>
  <c r="X719" i="30" s="1"/>
  <c r="M722" i="30"/>
  <c r="X722" i="30" s="1"/>
  <c r="M716" i="30"/>
  <c r="Y761" i="30"/>
  <c r="Y724" i="30"/>
  <c r="Y706" i="30"/>
  <c r="W824" i="30"/>
  <c r="X475" i="30"/>
  <c r="Y444" i="30"/>
  <c r="Y652" i="30"/>
  <c r="R769" i="30"/>
  <c r="W716" i="30"/>
  <c r="X778" i="30"/>
  <c r="X760" i="30"/>
  <c r="S769" i="30"/>
  <c r="Y643" i="30"/>
  <c r="Y424" i="30"/>
  <c r="Y787" i="30"/>
  <c r="Y814" i="30"/>
  <c r="Y697" i="30"/>
  <c r="Y434" i="30"/>
  <c r="V769" i="30"/>
  <c r="Y391" i="30"/>
  <c r="Y805" i="30"/>
  <c r="X662" i="30"/>
  <c r="T769" i="30"/>
  <c r="U769" i="30"/>
  <c r="Y47" i="31"/>
  <c r="AE651" i="30" s="1"/>
  <c r="AF651" i="30" s="1"/>
  <c r="AE90" i="22" s="1"/>
  <c r="AC651" i="30"/>
  <c r="AD651" i="30" s="1"/>
  <c r="AE63" i="30"/>
  <c r="AF63" i="30" s="1"/>
  <c r="AE15" i="22" s="1"/>
  <c r="AE53" i="30"/>
  <c r="AF53" i="30" s="1"/>
  <c r="Z17" i="34"/>
  <c r="O47" i="31"/>
  <c r="Z47" i="31" s="1"/>
  <c r="Z656" i="30"/>
  <c r="X831" i="30"/>
  <c r="AI82" i="31"/>
  <c r="AJ81" i="31"/>
  <c r="AJ80" i="31" s="1"/>
  <c r="O67" i="32"/>
  <c r="AJ78" i="31"/>
  <c r="AK79" i="31"/>
  <c r="AJ83" i="31"/>
  <c r="Y477" i="30"/>
  <c r="AJ84" i="31"/>
  <c r="O78" i="32"/>
  <c r="W775" i="30"/>
  <c r="Z835" i="30"/>
  <c r="Z816" i="30"/>
  <c r="Z822" i="30"/>
  <c r="Z811" i="30"/>
  <c r="Z809" i="30"/>
  <c r="Z708" i="30"/>
  <c r="Z711" i="30"/>
  <c r="Z728" i="30"/>
  <c r="Z727" i="30"/>
  <c r="AK50" i="31"/>
  <c r="AK69" i="31"/>
  <c r="AK71" i="31"/>
  <c r="AK48" i="31"/>
  <c r="AK55" i="31"/>
  <c r="AK76" i="31"/>
  <c r="AK57" i="31"/>
  <c r="AE769" i="30"/>
  <c r="AF769" i="30" s="1"/>
  <c r="P82" i="31"/>
  <c r="Y74" i="31"/>
  <c r="W82" i="31"/>
  <c r="AE775" i="30" s="1"/>
  <c r="AF775" i="30" s="1"/>
  <c r="AC775" i="30"/>
  <c r="AD775" i="30" s="1"/>
  <c r="M82" i="31"/>
  <c r="X76" i="31"/>
  <c r="Z63" i="34"/>
  <c r="O74" i="31"/>
  <c r="Z74" i="31" s="1"/>
  <c r="Z62" i="34"/>
  <c r="O77" i="31"/>
  <c r="N76" i="31"/>
  <c r="Y77" i="31"/>
  <c r="Y67" i="31"/>
  <c r="Y70" i="31"/>
  <c r="N69" i="31"/>
  <c r="Z48" i="34"/>
  <c r="O67" i="31"/>
  <c r="Z67" i="31" s="1"/>
  <c r="O70" i="31"/>
  <c r="X69" i="31"/>
  <c r="Y49" i="31"/>
  <c r="N48" i="31"/>
  <c r="W80" i="31"/>
  <c r="X80" i="31"/>
  <c r="AE399" i="30"/>
  <c r="AF399" i="30" s="1"/>
  <c r="AE389" i="30"/>
  <c r="AF389" i="30" s="1"/>
  <c r="AC15" i="30" s="1"/>
  <c r="AD15" i="30" s="1"/>
  <c r="AE15" i="30" s="1"/>
  <c r="AE422" i="30"/>
  <c r="AF422" i="30" s="1"/>
  <c r="AC16" i="30" s="1"/>
  <c r="AD16" i="30" s="1"/>
  <c r="AE16" i="30" s="1"/>
  <c r="AE432" i="30"/>
  <c r="AF432" i="30" s="1"/>
  <c r="AE60" i="22" s="1"/>
  <c r="Z71" i="34"/>
  <c r="Z70" i="34"/>
  <c r="X48" i="31"/>
  <c r="Z75" i="34"/>
  <c r="O79" i="31"/>
  <c r="Z79" i="31" s="1"/>
  <c r="AC669" i="30"/>
  <c r="AD669" i="30" s="1"/>
  <c r="Y79" i="31"/>
  <c r="AE669" i="30" s="1"/>
  <c r="AF669" i="30" s="1"/>
  <c r="AE92" i="22" s="1"/>
  <c r="N67" i="34"/>
  <c r="Y67" i="34"/>
  <c r="N78" i="31"/>
  <c r="N81" i="31"/>
  <c r="O49" i="31"/>
  <c r="O46" i="31"/>
  <c r="Z46" i="31" s="1"/>
  <c r="Z8" i="34"/>
  <c r="Y46" i="31"/>
  <c r="X78" i="31"/>
  <c r="W75" i="31"/>
  <c r="AE640" i="30" s="1"/>
  <c r="AF640" i="30" s="1"/>
  <c r="AC640" i="30"/>
  <c r="AD640" i="30" s="1"/>
  <c r="AI75" i="31"/>
  <c r="N66" i="32"/>
  <c r="M75" i="31"/>
  <c r="X66" i="34"/>
  <c r="AE40" i="30" s="1"/>
  <c r="AF40" i="30" s="1"/>
  <c r="M66" i="34"/>
  <c r="AC40" i="30"/>
  <c r="AD40" i="30" s="1"/>
  <c r="AE61" i="22" l="1"/>
  <c r="AE55" i="22"/>
  <c r="E70" i="36"/>
  <c r="D83" i="66"/>
  <c r="E11" i="27" s="1"/>
  <c r="C62" i="66"/>
  <c r="C63" i="66" s="1"/>
  <c r="C67" i="66"/>
  <c r="C87" i="66"/>
  <c r="D71" i="36"/>
  <c r="C79" i="66"/>
  <c r="D69" i="36"/>
  <c r="C46" i="66"/>
  <c r="C71" i="66"/>
  <c r="D67" i="36"/>
  <c r="C83" i="66"/>
  <c r="D70" i="36"/>
  <c r="D68" i="36"/>
  <c r="C75" i="66"/>
  <c r="AC18" i="23"/>
  <c r="AE16" i="23"/>
  <c r="M771" i="30"/>
  <c r="X771" i="30" s="1"/>
  <c r="M770" i="30"/>
  <c r="X770" i="30" s="1"/>
  <c r="M777" i="30"/>
  <c r="X777" i="30" s="1"/>
  <c r="M772" i="30"/>
  <c r="M769" i="30"/>
  <c r="M776" i="30"/>
  <c r="M774" i="30"/>
  <c r="X774" i="30" s="1"/>
  <c r="M775" i="30"/>
  <c r="X775" i="30" s="1"/>
  <c r="M773" i="30"/>
  <c r="X773" i="30" s="1"/>
  <c r="O758" i="30"/>
  <c r="Z758" i="30" s="1"/>
  <c r="O759" i="30"/>
  <c r="Z759" i="30" s="1"/>
  <c r="O757" i="30"/>
  <c r="Z757" i="30" s="1"/>
  <c r="O755" i="30"/>
  <c r="Z755" i="30" s="1"/>
  <c r="O754" i="30"/>
  <c r="Z754" i="30" s="1"/>
  <c r="O756" i="30"/>
  <c r="Z756" i="30" s="1"/>
  <c r="O751" i="30"/>
  <c r="O753" i="30"/>
  <c r="Z753" i="30" s="1"/>
  <c r="O752" i="30"/>
  <c r="Z752" i="30" s="1"/>
  <c r="O479" i="30"/>
  <c r="Z479" i="30" s="1"/>
  <c r="O478" i="30"/>
  <c r="Z478" i="30" s="1"/>
  <c r="O480" i="30"/>
  <c r="Z480" i="30" s="1"/>
  <c r="O475" i="30"/>
  <c r="Z475" i="30" s="1"/>
  <c r="O474" i="30"/>
  <c r="Z474" i="30" s="1"/>
  <c r="O476" i="30"/>
  <c r="Z476" i="30" s="1"/>
  <c r="O481" i="30"/>
  <c r="Z481" i="30" s="1"/>
  <c r="O482" i="30"/>
  <c r="Z482" i="30" s="1"/>
  <c r="O477" i="30"/>
  <c r="Z477" i="30" s="1"/>
  <c r="O668" i="30"/>
  <c r="Z668" i="30" s="1"/>
  <c r="O663" i="30"/>
  <c r="Z663" i="30" s="1"/>
  <c r="O664" i="30"/>
  <c r="Z664" i="30" s="1"/>
  <c r="O666" i="30"/>
  <c r="Z666" i="30" s="1"/>
  <c r="O662" i="30"/>
  <c r="Z662" i="30" s="1"/>
  <c r="O665" i="30"/>
  <c r="Z665" i="30" s="1"/>
  <c r="O667" i="30"/>
  <c r="Z667" i="30" s="1"/>
  <c r="O669" i="30"/>
  <c r="Z669" i="30" s="1"/>
  <c r="O661" i="30"/>
  <c r="Z661" i="30" s="1"/>
  <c r="N41" i="30"/>
  <c r="Y41" i="30" s="1"/>
  <c r="N34" i="30"/>
  <c r="Y34" i="30" s="1"/>
  <c r="N40" i="30"/>
  <c r="Y40" i="30" s="1"/>
  <c r="N38" i="30"/>
  <c r="Y38" i="30" s="1"/>
  <c r="N36" i="30"/>
  <c r="Y36" i="30" s="1"/>
  <c r="N35" i="30"/>
  <c r="Y35" i="30" s="1"/>
  <c r="N37" i="30"/>
  <c r="Y37" i="30" s="1"/>
  <c r="N39" i="30"/>
  <c r="Y39" i="30" s="1"/>
  <c r="N33" i="30"/>
  <c r="Y33" i="30" s="1"/>
  <c r="O768" i="30"/>
  <c r="Z768" i="30" s="1"/>
  <c r="O765" i="30"/>
  <c r="Z765" i="30" s="1"/>
  <c r="O764" i="30"/>
  <c r="Z764" i="30" s="1"/>
  <c r="O760" i="30"/>
  <c r="Z760" i="30" s="1"/>
  <c r="O766" i="30"/>
  <c r="Z766" i="30" s="1"/>
  <c r="O762" i="30"/>
  <c r="Z762" i="30" s="1"/>
  <c r="O767" i="30"/>
  <c r="Z767" i="30" s="1"/>
  <c r="O763" i="30"/>
  <c r="Z763" i="30" s="1"/>
  <c r="O761" i="30"/>
  <c r="Z761" i="30" s="1"/>
  <c r="N826" i="30"/>
  <c r="Y826" i="30" s="1"/>
  <c r="N829" i="30"/>
  <c r="Y829" i="30" s="1"/>
  <c r="N824" i="30"/>
  <c r="N825" i="30"/>
  <c r="Y825" i="30" s="1"/>
  <c r="N831" i="30"/>
  <c r="Y831" i="30" s="1"/>
  <c r="N830" i="30"/>
  <c r="Y830" i="30" s="1"/>
  <c r="N827" i="30"/>
  <c r="Y827" i="30" s="1"/>
  <c r="N828" i="30"/>
  <c r="Y828" i="30" s="1"/>
  <c r="N823" i="30"/>
  <c r="Y823" i="30" s="1"/>
  <c r="S18" i="23"/>
  <c r="P18" i="23"/>
  <c r="Q18" i="23"/>
  <c r="R18" i="23"/>
  <c r="U16" i="23"/>
  <c r="W16" i="23"/>
  <c r="V16" i="23"/>
  <c r="T16" i="23"/>
  <c r="M638" i="30"/>
  <c r="X638" i="30" s="1"/>
  <c r="M640" i="30"/>
  <c r="X640" i="30" s="1"/>
  <c r="M636" i="30"/>
  <c r="X636" i="30" s="1"/>
  <c r="M641" i="30"/>
  <c r="X641" i="30" s="1"/>
  <c r="M642" i="30"/>
  <c r="X642" i="30" s="1"/>
  <c r="M635" i="30"/>
  <c r="X635" i="30" s="1"/>
  <c r="M634" i="30"/>
  <c r="X634" i="30" s="1"/>
  <c r="M639" i="30"/>
  <c r="X639" i="30" s="1"/>
  <c r="M637" i="30"/>
  <c r="X637" i="30" s="1"/>
  <c r="O785" i="30"/>
  <c r="Z785" i="30" s="1"/>
  <c r="O784" i="30"/>
  <c r="Z784" i="30" s="1"/>
  <c r="O782" i="30"/>
  <c r="Z782" i="30" s="1"/>
  <c r="O779" i="30"/>
  <c r="Z779" i="30" s="1"/>
  <c r="O781" i="30"/>
  <c r="Z781" i="30" s="1"/>
  <c r="O780" i="30"/>
  <c r="Z780" i="30" s="1"/>
  <c r="O786" i="30"/>
  <c r="Z786" i="30" s="1"/>
  <c r="O783" i="30"/>
  <c r="Z783" i="30" s="1"/>
  <c r="O778" i="30"/>
  <c r="Z778" i="30" s="1"/>
  <c r="N720" i="30"/>
  <c r="Y720" i="30" s="1"/>
  <c r="N719" i="30"/>
  <c r="Y719" i="30" s="1"/>
  <c r="N722" i="30"/>
  <c r="Y722" i="30" s="1"/>
  <c r="N721" i="30"/>
  <c r="Y721" i="30" s="1"/>
  <c r="N716" i="30"/>
  <c r="N715" i="30"/>
  <c r="Y715" i="30" s="1"/>
  <c r="N718" i="30"/>
  <c r="Y718" i="30" s="1"/>
  <c r="N717" i="30"/>
  <c r="Y717" i="30" s="1"/>
  <c r="N723" i="30"/>
  <c r="Y723" i="30" s="1"/>
  <c r="Q16" i="23"/>
  <c r="P16" i="23"/>
  <c r="R16" i="23"/>
  <c r="S16" i="23"/>
  <c r="AA18" i="23"/>
  <c r="Y18" i="23"/>
  <c r="X18" i="23"/>
  <c r="Z18" i="23"/>
  <c r="Z16" i="23"/>
  <c r="Y16" i="23"/>
  <c r="X16" i="23"/>
  <c r="AA16" i="23"/>
  <c r="W18" i="23"/>
  <c r="U18" i="23"/>
  <c r="T18" i="23"/>
  <c r="V18" i="23"/>
  <c r="X776" i="30"/>
  <c r="Z751" i="30"/>
  <c r="Y662" i="30"/>
  <c r="W769" i="30"/>
  <c r="Y760" i="30"/>
  <c r="Y778" i="30"/>
  <c r="Y751" i="30"/>
  <c r="X716" i="30"/>
  <c r="Y475" i="30"/>
  <c r="X824" i="30"/>
  <c r="D33" i="31"/>
  <c r="C33" i="31" s="1"/>
  <c r="D28" i="31"/>
  <c r="C28" i="31" s="1"/>
  <c r="AG142" i="30" s="1"/>
  <c r="AK81" i="31"/>
  <c r="AK80" i="31" s="1"/>
  <c r="AK78" i="31"/>
  <c r="X772" i="30"/>
  <c r="AK84" i="31"/>
  <c r="AK83" i="31"/>
  <c r="AJ82" i="31"/>
  <c r="O76" i="31"/>
  <c r="Z77" i="31"/>
  <c r="X82" i="31"/>
  <c r="AE776" i="30" s="1"/>
  <c r="AF776" i="30" s="1"/>
  <c r="AC776" i="30"/>
  <c r="AD776" i="30" s="1"/>
  <c r="N82" i="31"/>
  <c r="Y76" i="31"/>
  <c r="Z70" i="31"/>
  <c r="O69" i="31"/>
  <c r="Z69" i="31" s="1"/>
  <c r="Y69" i="31"/>
  <c r="Z49" i="31"/>
  <c r="O48" i="31"/>
  <c r="Z48" i="31" s="1"/>
  <c r="Y78" i="31"/>
  <c r="N80" i="31"/>
  <c r="Y81" i="31"/>
  <c r="Z67" i="34"/>
  <c r="O78" i="31"/>
  <c r="Z78" i="31" s="1"/>
  <c r="O81" i="31"/>
  <c r="Y48" i="31"/>
  <c r="N75" i="31"/>
  <c r="N66" i="34"/>
  <c r="AC41" i="30"/>
  <c r="AD41" i="30" s="1"/>
  <c r="Y66" i="34"/>
  <c r="AE41" i="30" s="1"/>
  <c r="AF41" i="30" s="1"/>
  <c r="X75" i="31"/>
  <c r="AE641" i="30" s="1"/>
  <c r="AF641" i="30" s="1"/>
  <c r="AC641" i="30"/>
  <c r="AD641" i="30" s="1"/>
  <c r="AJ75" i="31"/>
  <c r="O66" i="32"/>
  <c r="D75" i="36" l="1"/>
  <c r="D78" i="36" s="1"/>
  <c r="C103" i="66"/>
  <c r="L18" i="23"/>
  <c r="M18" i="23"/>
  <c r="N18" i="23"/>
  <c r="O18" i="23"/>
  <c r="L16" i="23"/>
  <c r="O16" i="23"/>
  <c r="N16" i="23"/>
  <c r="O720" i="30"/>
  <c r="Z720" i="30" s="1"/>
  <c r="O723" i="30"/>
  <c r="Z723" i="30" s="1"/>
  <c r="O722" i="30"/>
  <c r="Z722" i="30" s="1"/>
  <c r="O719" i="30"/>
  <c r="Z719" i="30" s="1"/>
  <c r="O718" i="30"/>
  <c r="O721" i="30"/>
  <c r="Z721" i="30" s="1"/>
  <c r="O715" i="30"/>
  <c r="Z715" i="30" s="1"/>
  <c r="O717" i="30"/>
  <c r="Z717" i="30" s="1"/>
  <c r="O716" i="30"/>
  <c r="Z716" i="30" s="1"/>
  <c r="N640" i="30"/>
  <c r="Y640" i="30" s="1"/>
  <c r="N641" i="30"/>
  <c r="N636" i="30"/>
  <c r="N637" i="30"/>
  <c r="Y637" i="30" s="1"/>
  <c r="N639" i="30"/>
  <c r="Y639" i="30" s="1"/>
  <c r="N638" i="30"/>
  <c r="Y638" i="30" s="1"/>
  <c r="N642" i="30"/>
  <c r="Y642" i="30" s="1"/>
  <c r="N635" i="30"/>
  <c r="N634" i="30"/>
  <c r="Y634" i="30" s="1"/>
  <c r="N777" i="30"/>
  <c r="N775" i="30"/>
  <c r="Y775" i="30" s="1"/>
  <c r="N772" i="30"/>
  <c r="Y772" i="30" s="1"/>
  <c r="N776" i="30"/>
  <c r="Y776" i="30" s="1"/>
  <c r="N774" i="30"/>
  <c r="Y774" i="30" s="1"/>
  <c r="N773" i="30"/>
  <c r="Y773" i="30" s="1"/>
  <c r="N770" i="30"/>
  <c r="Y770" i="30" s="1"/>
  <c r="N769" i="30"/>
  <c r="N771" i="30"/>
  <c r="Y771" i="30" s="1"/>
  <c r="O35" i="30"/>
  <c r="Z35" i="30" s="1"/>
  <c r="O36" i="30"/>
  <c r="Z36" i="30" s="1"/>
  <c r="O34" i="30"/>
  <c r="Z34" i="30" s="1"/>
  <c r="O41" i="30"/>
  <c r="Z41" i="30" s="1"/>
  <c r="O33" i="30"/>
  <c r="Z33" i="30" s="1"/>
  <c r="O38" i="30"/>
  <c r="Z38" i="30" s="1"/>
  <c r="O37" i="30"/>
  <c r="Z37" i="30" s="1"/>
  <c r="O39" i="30"/>
  <c r="Z39" i="30" s="1"/>
  <c r="O40" i="30"/>
  <c r="Z40" i="30" s="1"/>
  <c r="O826" i="30"/>
  <c r="Z826" i="30" s="1"/>
  <c r="O831" i="30"/>
  <c r="Z831" i="30" s="1"/>
  <c r="O829" i="30"/>
  <c r="Z829" i="30" s="1"/>
  <c r="O823" i="30"/>
  <c r="Z823" i="30" s="1"/>
  <c r="O827" i="30"/>
  <c r="Z827" i="30" s="1"/>
  <c r="O825" i="30"/>
  <c r="Z825" i="30" s="1"/>
  <c r="O828" i="30"/>
  <c r="Z828" i="30" s="1"/>
  <c r="O824" i="30"/>
  <c r="Z824" i="30" s="1"/>
  <c r="O830" i="30"/>
  <c r="Z830" i="30" s="1"/>
  <c r="Y824" i="30"/>
  <c r="Y716" i="30"/>
  <c r="X769" i="30"/>
  <c r="AG858" i="30"/>
  <c r="AG839" i="30"/>
  <c r="AG814" i="30"/>
  <c r="AG143" i="30"/>
  <c r="AG826" i="30"/>
  <c r="AG256" i="30"/>
  <c r="AG853" i="30"/>
  <c r="AG852" i="30"/>
  <c r="AG829" i="30"/>
  <c r="AG808" i="30"/>
  <c r="AG137" i="30"/>
  <c r="AG815" i="30"/>
  <c r="AG144" i="30"/>
  <c r="AG855" i="30"/>
  <c r="AG854" i="30"/>
  <c r="AG831" i="30"/>
  <c r="AG810" i="30"/>
  <c r="AG139" i="30"/>
  <c r="AG817" i="30"/>
  <c r="AG254" i="30"/>
  <c r="AG849" i="30"/>
  <c r="AG844" i="30"/>
  <c r="AG825" i="30"/>
  <c r="AG261" i="30"/>
  <c r="AG832" i="30"/>
  <c r="AG811" i="30"/>
  <c r="AG138" i="30"/>
  <c r="AG818" i="30"/>
  <c r="AG260" i="30"/>
  <c r="AG833" i="30"/>
  <c r="AG824" i="30"/>
  <c r="AG847" i="30"/>
  <c r="AG259" i="30"/>
  <c r="AG136" i="30"/>
  <c r="H24" i="22" s="1"/>
  <c r="H23" i="22" s="1"/>
  <c r="AG816" i="30"/>
  <c r="AG807" i="30"/>
  <c r="AG851" i="30"/>
  <c r="AG846" i="30"/>
  <c r="AG827" i="30"/>
  <c r="AG806" i="30"/>
  <c r="AG834" i="30"/>
  <c r="AG813" i="30"/>
  <c r="AG841" i="30"/>
  <c r="AG840" i="30"/>
  <c r="AG820" i="30"/>
  <c r="AG253" i="30"/>
  <c r="H38" i="22" s="1"/>
  <c r="H37" i="22" s="1"/>
  <c r="AG828" i="30"/>
  <c r="AG805" i="30"/>
  <c r="AG823" i="30"/>
  <c r="AG843" i="30"/>
  <c r="AG842" i="30"/>
  <c r="AG822" i="30"/>
  <c r="AG255" i="30"/>
  <c r="AG830" i="30"/>
  <c r="AG809" i="30"/>
  <c r="AG857" i="30"/>
  <c r="AG856" i="30"/>
  <c r="AG837" i="30"/>
  <c r="AG812" i="30"/>
  <c r="AG141" i="30"/>
  <c r="AG819" i="30"/>
  <c r="AG258" i="30"/>
  <c r="AG850" i="30"/>
  <c r="AG838" i="30"/>
  <c r="AG845" i="30"/>
  <c r="AG257" i="30"/>
  <c r="AG140" i="30"/>
  <c r="AG835" i="30"/>
  <c r="AG821" i="30"/>
  <c r="AG848" i="30"/>
  <c r="AG836" i="30"/>
  <c r="AG477" i="30"/>
  <c r="AG381" i="30"/>
  <c r="AG566" i="30"/>
  <c r="AG630" i="30"/>
  <c r="AG629" i="30"/>
  <c r="AG388" i="30"/>
  <c r="AG481" i="30"/>
  <c r="AG385" i="30"/>
  <c r="AG382" i="30"/>
  <c r="AG625" i="30"/>
  <c r="H88" i="22" s="1"/>
  <c r="H87" i="22" s="1"/>
  <c r="AG482" i="30"/>
  <c r="AG633" i="30"/>
  <c r="AG380" i="30"/>
  <c r="H53" i="22" s="1"/>
  <c r="H52" i="22" s="1"/>
  <c r="AG387" i="30"/>
  <c r="AG474" i="30"/>
  <c r="AG383" i="30"/>
  <c r="AG479" i="30"/>
  <c r="AG476" i="30"/>
  <c r="AG567" i="30"/>
  <c r="AG386" i="30"/>
  <c r="AG384" i="30"/>
  <c r="AG475" i="30"/>
  <c r="H66" i="22" s="1"/>
  <c r="H65" i="22" s="1"/>
  <c r="AG478" i="30"/>
  <c r="AG559" i="30"/>
  <c r="H77" i="22" s="1"/>
  <c r="H76" i="22" s="1"/>
  <c r="AG627" i="30"/>
  <c r="AG563" i="30"/>
  <c r="AG560" i="30"/>
  <c r="AG632" i="30"/>
  <c r="AG565" i="30"/>
  <c r="AG480" i="30"/>
  <c r="AG561" i="30"/>
  <c r="AG564" i="30"/>
  <c r="AG626" i="30"/>
  <c r="AG562" i="30"/>
  <c r="AG628" i="30"/>
  <c r="AG631" i="30"/>
  <c r="Y641" i="30"/>
  <c r="Y636" i="30"/>
  <c r="Y635" i="30"/>
  <c r="Y777" i="30"/>
  <c r="Z718" i="30"/>
  <c r="AK82" i="31"/>
  <c r="Y82" i="31"/>
  <c r="AE777" i="30" s="1"/>
  <c r="AF777" i="30" s="1"/>
  <c r="AE116" i="22" s="1"/>
  <c r="AC777" i="30"/>
  <c r="AD777" i="30" s="1"/>
  <c r="Z76" i="31"/>
  <c r="O82" i="31"/>
  <c r="Z82" i="31" s="1"/>
  <c r="Y80" i="31"/>
  <c r="O80" i="31"/>
  <c r="Z80" i="31" s="1"/>
  <c r="Z81" i="31"/>
  <c r="Y75" i="31"/>
  <c r="AE642" i="30" s="1"/>
  <c r="AF642" i="30" s="1"/>
  <c r="AC642" i="30"/>
  <c r="AD642" i="30" s="1"/>
  <c r="O75" i="31"/>
  <c r="Z75" i="31" s="1"/>
  <c r="Z66" i="34"/>
  <c r="AK75" i="31"/>
  <c r="O636" i="30" l="1"/>
  <c r="Z636" i="30" s="1"/>
  <c r="O638" i="30"/>
  <c r="Z638" i="30" s="1"/>
  <c r="O634" i="30"/>
  <c r="Z634" i="30" s="1"/>
  <c r="O639" i="30"/>
  <c r="Z639" i="30" s="1"/>
  <c r="O635" i="30"/>
  <c r="Z635" i="30" s="1"/>
  <c r="O637" i="30"/>
  <c r="Z637" i="30" s="1"/>
  <c r="O641" i="30"/>
  <c r="Z641" i="30" s="1"/>
  <c r="O642" i="30"/>
  <c r="Z642" i="30" s="1"/>
  <c r="O640" i="30"/>
  <c r="Z640" i="30" s="1"/>
  <c r="O769" i="30"/>
  <c r="Z769" i="30" s="1"/>
  <c r="O770" i="30"/>
  <c r="Z770" i="30" s="1"/>
  <c r="O774" i="30"/>
  <c r="Z774" i="30" s="1"/>
  <c r="O771" i="30"/>
  <c r="Z771" i="30" s="1"/>
  <c r="O777" i="30"/>
  <c r="Z777" i="30" s="1"/>
  <c r="O776" i="30"/>
  <c r="Z776" i="30" s="1"/>
  <c r="O775" i="30"/>
  <c r="Z775" i="30" s="1"/>
  <c r="O773" i="30"/>
  <c r="Z773" i="30" s="1"/>
  <c r="O772" i="30"/>
  <c r="Z772" i="30" s="1"/>
  <c r="Y769" i="30"/>
  <c r="E33" i="31"/>
  <c r="AC45" i="34"/>
  <c r="AC44" i="34"/>
  <c r="E28" i="31"/>
  <c r="K19" i="34" l="1"/>
  <c r="K38" i="34"/>
  <c r="K89" i="34"/>
  <c r="K47" i="34"/>
  <c r="K78" i="34"/>
  <c r="K61" i="34"/>
  <c r="F78" i="34"/>
  <c r="G89" i="34"/>
  <c r="H61" i="34"/>
  <c r="H78" i="34"/>
  <c r="G78" i="34"/>
  <c r="I47" i="34"/>
  <c r="F47" i="34"/>
  <c r="E61" i="34"/>
  <c r="J89" i="34"/>
  <c r="G47" i="34"/>
  <c r="E89" i="34"/>
  <c r="F89" i="34"/>
  <c r="I61" i="34"/>
  <c r="F61" i="34"/>
  <c r="G61" i="34"/>
  <c r="J78" i="34"/>
  <c r="J47" i="34"/>
  <c r="I89" i="34"/>
  <c r="H47" i="34"/>
  <c r="H89" i="34"/>
  <c r="E47" i="34"/>
  <c r="J61" i="34"/>
  <c r="I78" i="34"/>
  <c r="E19" i="34"/>
  <c r="H19" i="34"/>
  <c r="J38" i="34"/>
  <c r="J19" i="34"/>
  <c r="I19" i="34"/>
  <c r="E38" i="34"/>
  <c r="H38" i="34"/>
  <c r="F38" i="34"/>
  <c r="I38" i="34"/>
  <c r="F19" i="34"/>
  <c r="G38" i="34"/>
  <c r="G19" i="34"/>
  <c r="S38" i="34" l="1"/>
  <c r="AE255" i="30" s="1"/>
  <c r="AF255" i="30" s="1"/>
  <c r="H58" i="31"/>
  <c r="AC255" i="30"/>
  <c r="AD255" i="30" s="1"/>
  <c r="H59" i="31"/>
  <c r="AC257" i="30"/>
  <c r="AD257" i="30" s="1"/>
  <c r="U38" i="34"/>
  <c r="AE257" i="30" s="1"/>
  <c r="AF257" i="30" s="1"/>
  <c r="J58" i="31"/>
  <c r="J59" i="31"/>
  <c r="I58" i="31"/>
  <c r="T38" i="34"/>
  <c r="AE256" i="30" s="1"/>
  <c r="AF256" i="30" s="1"/>
  <c r="I59" i="31"/>
  <c r="AC256" i="30"/>
  <c r="AD256" i="30" s="1"/>
  <c r="AC140" i="30"/>
  <c r="AD140" i="30" s="1"/>
  <c r="J52" i="31"/>
  <c r="U19" i="34"/>
  <c r="AE140" i="30" s="1"/>
  <c r="AF140" i="30" s="1"/>
  <c r="J51" i="31"/>
  <c r="V38" i="34"/>
  <c r="AE258" i="30" s="1"/>
  <c r="AF258" i="30" s="1"/>
  <c r="K58" i="31"/>
  <c r="K59" i="31"/>
  <c r="AC258" i="30"/>
  <c r="AD258" i="30" s="1"/>
  <c r="Q19" i="34"/>
  <c r="AE136" i="30" s="1"/>
  <c r="AF136" i="30" s="1"/>
  <c r="F51" i="31"/>
  <c r="F52" i="31"/>
  <c r="AC136" i="30"/>
  <c r="AD136" i="30" s="1"/>
  <c r="K72" i="31"/>
  <c r="K73" i="31"/>
  <c r="AC385" i="30"/>
  <c r="AD385" i="30" s="1"/>
  <c r="V61" i="34"/>
  <c r="AE385" i="30" s="1"/>
  <c r="AF385" i="30" s="1"/>
  <c r="AC562" i="30"/>
  <c r="AD562" i="30" s="1"/>
  <c r="I91" i="31"/>
  <c r="I90" i="31"/>
  <c r="T89" i="34"/>
  <c r="AE562" i="30" s="1"/>
  <c r="AF562" i="30" s="1"/>
  <c r="AC563" i="30"/>
  <c r="AD563" i="30" s="1"/>
  <c r="J91" i="31"/>
  <c r="U89" i="34"/>
  <c r="AE563" i="30" s="1"/>
  <c r="AF563" i="30" s="1"/>
  <c r="J90" i="31"/>
  <c r="V78" i="34"/>
  <c r="AE479" i="30" s="1"/>
  <c r="AF479" i="30" s="1"/>
  <c r="AC479" i="30"/>
  <c r="AD479" i="30" s="1"/>
  <c r="K83" i="31"/>
  <c r="K84" i="31"/>
  <c r="R61" i="34"/>
  <c r="AE381" i="30" s="1"/>
  <c r="AF381" i="30" s="1"/>
  <c r="AC381" i="30"/>
  <c r="AD381" i="30" s="1"/>
  <c r="G73" i="31"/>
  <c r="G72" i="31"/>
  <c r="R89" i="34"/>
  <c r="AE560" i="30" s="1"/>
  <c r="AF560" i="30" s="1"/>
  <c r="G90" i="31"/>
  <c r="G91" i="31"/>
  <c r="AC560" i="30"/>
  <c r="AD560" i="30" s="1"/>
  <c r="H65" i="31"/>
  <c r="S47" i="34"/>
  <c r="AE627" i="30" s="1"/>
  <c r="AF627" i="30" s="1"/>
  <c r="H66" i="31"/>
  <c r="AC627" i="30"/>
  <c r="AD627" i="30" s="1"/>
  <c r="AC380" i="30"/>
  <c r="AD380" i="30" s="1"/>
  <c r="F72" i="31"/>
  <c r="Q61" i="34"/>
  <c r="AE380" i="30" s="1"/>
  <c r="AF380" i="30" s="1"/>
  <c r="F73" i="31"/>
  <c r="AC629" i="30"/>
  <c r="AD629" i="30" s="1"/>
  <c r="U47" i="34"/>
  <c r="AE629" i="30" s="1"/>
  <c r="AF629" i="30" s="1"/>
  <c r="J65" i="31"/>
  <c r="J66" i="31"/>
  <c r="AC477" i="30"/>
  <c r="AD477" i="30" s="1"/>
  <c r="T78" i="34"/>
  <c r="AE477" i="30" s="1"/>
  <c r="AF477" i="30" s="1"/>
  <c r="I84" i="31"/>
  <c r="I83" i="31"/>
  <c r="H91" i="31"/>
  <c r="H90" i="31"/>
  <c r="S89" i="34"/>
  <c r="AE561" i="30" s="1"/>
  <c r="AF561" i="30" s="1"/>
  <c r="AC561" i="30"/>
  <c r="AD561" i="30" s="1"/>
  <c r="H52" i="31"/>
  <c r="H51" i="31"/>
  <c r="S19" i="34"/>
  <c r="AE138" i="30" s="1"/>
  <c r="AF138" i="30" s="1"/>
  <c r="AC138" i="30"/>
  <c r="AD138" i="30" s="1"/>
  <c r="R19" i="34"/>
  <c r="AE137" i="30" s="1"/>
  <c r="AF137" i="30" s="1"/>
  <c r="G51" i="31"/>
  <c r="AC137" i="30"/>
  <c r="AD137" i="30" s="1"/>
  <c r="G52" i="31"/>
  <c r="AC254" i="30"/>
  <c r="AD254" i="30" s="1"/>
  <c r="G58" i="31"/>
  <c r="G59" i="31"/>
  <c r="R38" i="34"/>
  <c r="AE254" i="30" s="1"/>
  <c r="AF254" i="30" s="1"/>
  <c r="AC253" i="30"/>
  <c r="AD253" i="30" s="1"/>
  <c r="Q38" i="34"/>
  <c r="AE253" i="30" s="1"/>
  <c r="AF253" i="30" s="1"/>
  <c r="F59" i="31"/>
  <c r="F58" i="31"/>
  <c r="K52" i="31"/>
  <c r="K51" i="31"/>
  <c r="V19" i="34"/>
  <c r="AE141" i="30" s="1"/>
  <c r="AF141" i="30" s="1"/>
  <c r="AC141" i="30"/>
  <c r="AD141" i="30" s="1"/>
  <c r="I51" i="31"/>
  <c r="T19" i="34"/>
  <c r="AE139" i="30" s="1"/>
  <c r="AF139" i="30" s="1"/>
  <c r="I52" i="31"/>
  <c r="AC139" i="30"/>
  <c r="AD139" i="30" s="1"/>
  <c r="U78" i="34"/>
  <c r="AE478" i="30" s="1"/>
  <c r="AF478" i="30" s="1"/>
  <c r="J83" i="31"/>
  <c r="J84" i="31"/>
  <c r="AC478" i="30"/>
  <c r="AD478" i="30" s="1"/>
  <c r="F66" i="31"/>
  <c r="F65" i="31"/>
  <c r="Q47" i="34"/>
  <c r="AE625" i="30" s="1"/>
  <c r="AF625" i="30" s="1"/>
  <c r="AC625" i="30"/>
  <c r="AD625" i="30" s="1"/>
  <c r="AC628" i="30"/>
  <c r="AD628" i="30" s="1"/>
  <c r="T47" i="34"/>
  <c r="AE628" i="30" s="1"/>
  <c r="AF628" i="30" s="1"/>
  <c r="I65" i="31"/>
  <c r="I66" i="31"/>
  <c r="AC630" i="30"/>
  <c r="AD630" i="30" s="1"/>
  <c r="V47" i="34"/>
  <c r="AE630" i="30" s="1"/>
  <c r="AF630" i="30" s="1"/>
  <c r="K65" i="31"/>
  <c r="K66" i="31"/>
  <c r="AC382" i="30"/>
  <c r="AD382" i="30" s="1"/>
  <c r="H72" i="31"/>
  <c r="S61" i="34"/>
  <c r="AE382" i="30" s="1"/>
  <c r="AF382" i="30" s="1"/>
  <c r="H73" i="31"/>
  <c r="AC384" i="30"/>
  <c r="AD384" i="30" s="1"/>
  <c r="J73" i="31"/>
  <c r="J72" i="31"/>
  <c r="U61" i="34"/>
  <c r="AE384" i="30" s="1"/>
  <c r="AF384" i="30" s="1"/>
  <c r="Q89" i="34"/>
  <c r="AE559" i="30" s="1"/>
  <c r="AF559" i="30" s="1"/>
  <c r="F90" i="31"/>
  <c r="F91" i="31"/>
  <c r="AC559" i="30"/>
  <c r="AD559" i="30" s="1"/>
  <c r="AC564" i="30"/>
  <c r="AD564" i="30" s="1"/>
  <c r="K90" i="31"/>
  <c r="V89" i="34"/>
  <c r="AE564" i="30" s="1"/>
  <c r="AF564" i="30" s="1"/>
  <c r="K91" i="31"/>
  <c r="G66" i="31"/>
  <c r="AC626" i="30"/>
  <c r="AD626" i="30" s="1"/>
  <c r="G65" i="31"/>
  <c r="R47" i="34"/>
  <c r="AE626" i="30" s="1"/>
  <c r="AF626" i="30" s="1"/>
  <c r="H83" i="31"/>
  <c r="S78" i="34"/>
  <c r="AE476" i="30" s="1"/>
  <c r="AF476" i="30" s="1"/>
  <c r="H84" i="31"/>
  <c r="AC476" i="30"/>
  <c r="AD476" i="30" s="1"/>
  <c r="T61" i="34"/>
  <c r="AE383" i="30" s="1"/>
  <c r="AF383" i="30" s="1"/>
  <c r="AC383" i="30"/>
  <c r="AD383" i="30" s="1"/>
  <c r="I72" i="31"/>
  <c r="I73" i="31"/>
  <c r="G83" i="31"/>
  <c r="G84" i="31"/>
  <c r="R78" i="34"/>
  <c r="AE475" i="30" s="1"/>
  <c r="AF475" i="30" s="1"/>
  <c r="AC475" i="30"/>
  <c r="AD475" i="30" s="1"/>
  <c r="AC835" i="30" l="1"/>
  <c r="AD835" i="30" s="1"/>
  <c r="T73" i="31"/>
  <c r="AE835" i="30" s="1"/>
  <c r="AF835" i="30" s="1"/>
  <c r="V91" i="31"/>
  <c r="AE855" i="30" s="1"/>
  <c r="AF855" i="30" s="1"/>
  <c r="AC855" i="30"/>
  <c r="AD855" i="30" s="1"/>
  <c r="L90" i="31"/>
  <c r="L91" i="31"/>
  <c r="L89" i="34"/>
  <c r="AC565" i="30"/>
  <c r="AD565" i="30" s="1"/>
  <c r="W89" i="34"/>
  <c r="AE565" i="30" s="1"/>
  <c r="AF565" i="30" s="1"/>
  <c r="E91" i="31"/>
  <c r="Q91" i="31"/>
  <c r="AC850" i="30"/>
  <c r="AD850" i="30" s="1"/>
  <c r="U72" i="31"/>
  <c r="AE728" i="30" s="1"/>
  <c r="AF728" i="30" s="1"/>
  <c r="AC728" i="30"/>
  <c r="AD728" i="30" s="1"/>
  <c r="AC738" i="30"/>
  <c r="AD738" i="30" s="1"/>
  <c r="K71" i="31"/>
  <c r="V65" i="31"/>
  <c r="AE738" i="30" s="1"/>
  <c r="AF738" i="30" s="1"/>
  <c r="T66" i="31"/>
  <c r="AE844" i="30" s="1"/>
  <c r="AF844" i="30" s="1"/>
  <c r="AC844" i="30"/>
  <c r="AD844" i="30" s="1"/>
  <c r="AC733" i="30"/>
  <c r="AD733" i="30" s="1"/>
  <c r="E65" i="31"/>
  <c r="F71" i="31"/>
  <c r="Q65" i="31"/>
  <c r="J89" i="31"/>
  <c r="U83" i="31"/>
  <c r="AE719" i="30" s="1"/>
  <c r="AF719" i="30" s="1"/>
  <c r="AC719" i="30"/>
  <c r="AD719" i="30" s="1"/>
  <c r="AC810" i="30"/>
  <c r="AD810" i="30" s="1"/>
  <c r="V52" i="31"/>
  <c r="AE810" i="30" s="1"/>
  <c r="AF810" i="30" s="1"/>
  <c r="AC814" i="30"/>
  <c r="AD814" i="30" s="1"/>
  <c r="E59" i="31"/>
  <c r="Q59" i="31"/>
  <c r="R59" i="31"/>
  <c r="AE815" i="30" s="1"/>
  <c r="AF815" i="30" s="1"/>
  <c r="AC815" i="30"/>
  <c r="AD815" i="30" s="1"/>
  <c r="AC807" i="30"/>
  <c r="AD807" i="30" s="1"/>
  <c r="S52" i="31"/>
  <c r="AE807" i="30" s="1"/>
  <c r="AF807" i="30" s="1"/>
  <c r="S91" i="31"/>
  <c r="AE852" i="30" s="1"/>
  <c r="AF852" i="30" s="1"/>
  <c r="AC852" i="30"/>
  <c r="AD852" i="30" s="1"/>
  <c r="T84" i="31"/>
  <c r="AE826" i="30" s="1"/>
  <c r="AF826" i="30" s="1"/>
  <c r="AC826" i="30"/>
  <c r="AD826" i="30" s="1"/>
  <c r="AC737" i="30"/>
  <c r="AD737" i="30" s="1"/>
  <c r="U65" i="31"/>
  <c r="AE737" i="30" s="1"/>
  <c r="AF737" i="30" s="1"/>
  <c r="J71" i="31"/>
  <c r="S66" i="31"/>
  <c r="AE843" i="30" s="1"/>
  <c r="AF843" i="30" s="1"/>
  <c r="AC843" i="30"/>
  <c r="AD843" i="30" s="1"/>
  <c r="AC735" i="30"/>
  <c r="AD735" i="30" s="1"/>
  <c r="H71" i="31"/>
  <c r="S65" i="31"/>
  <c r="AE735" i="30" s="1"/>
  <c r="AF735" i="30" s="1"/>
  <c r="R91" i="31"/>
  <c r="AE851" i="30" s="1"/>
  <c r="AF851" i="30" s="1"/>
  <c r="AC851" i="30"/>
  <c r="AD851" i="30" s="1"/>
  <c r="AC833" i="30"/>
  <c r="AD833" i="30" s="1"/>
  <c r="R73" i="31"/>
  <c r="AE833" i="30" s="1"/>
  <c r="AF833" i="30" s="1"/>
  <c r="K89" i="31"/>
  <c r="V83" i="31"/>
  <c r="AE720" i="30" s="1"/>
  <c r="AF720" i="30" s="1"/>
  <c r="AC720" i="30"/>
  <c r="AD720" i="30" s="1"/>
  <c r="AC480" i="30"/>
  <c r="AD480" i="30" s="1"/>
  <c r="L78" i="34"/>
  <c r="L83" i="31"/>
  <c r="L84" i="31"/>
  <c r="W78" i="34"/>
  <c r="AE480" i="30" s="1"/>
  <c r="AF480" i="30" s="1"/>
  <c r="AC746" i="30"/>
  <c r="AD746" i="30" s="1"/>
  <c r="U90" i="31"/>
  <c r="AE746" i="30" s="1"/>
  <c r="AF746" i="30" s="1"/>
  <c r="U91" i="31"/>
  <c r="AE854" i="30" s="1"/>
  <c r="AF854" i="30" s="1"/>
  <c r="AC854" i="30"/>
  <c r="AD854" i="30" s="1"/>
  <c r="T91" i="31"/>
  <c r="AE853" i="30" s="1"/>
  <c r="AF853" i="30" s="1"/>
  <c r="AC853" i="30"/>
  <c r="AD853" i="30" s="1"/>
  <c r="L61" i="34"/>
  <c r="L73" i="31"/>
  <c r="W61" i="34"/>
  <c r="AE386" i="30" s="1"/>
  <c r="AF386" i="30" s="1"/>
  <c r="AC386" i="30"/>
  <c r="AD386" i="30" s="1"/>
  <c r="L72" i="31"/>
  <c r="AC729" i="30"/>
  <c r="AD729" i="30" s="1"/>
  <c r="V72" i="31"/>
  <c r="AE729" i="30" s="1"/>
  <c r="AF729" i="30" s="1"/>
  <c r="AC805" i="30"/>
  <c r="AD805" i="30" s="1"/>
  <c r="Q52" i="31"/>
  <c r="E52" i="31"/>
  <c r="V59" i="31"/>
  <c r="AE819" i="30" s="1"/>
  <c r="AF819" i="30" s="1"/>
  <c r="AC819" i="30"/>
  <c r="AD819" i="30" s="1"/>
  <c r="AC701" i="30"/>
  <c r="AD701" i="30" s="1"/>
  <c r="J57" i="31"/>
  <c r="U51" i="31"/>
  <c r="AE701" i="30" s="1"/>
  <c r="AF701" i="30" s="1"/>
  <c r="J50" i="31"/>
  <c r="AC809" i="30"/>
  <c r="AD809" i="30" s="1"/>
  <c r="U52" i="31"/>
  <c r="AE809" i="30" s="1"/>
  <c r="AF809" i="30" s="1"/>
  <c r="U59" i="31"/>
  <c r="AE818" i="30" s="1"/>
  <c r="AF818" i="30" s="1"/>
  <c r="AC818" i="30"/>
  <c r="AD818" i="30" s="1"/>
  <c r="AC816" i="30"/>
  <c r="AD816" i="30" s="1"/>
  <c r="S59" i="31"/>
  <c r="AE816" i="30" s="1"/>
  <c r="AF816" i="30" s="1"/>
  <c r="H64" i="31"/>
  <c r="S58" i="31"/>
  <c r="AE708" i="30" s="1"/>
  <c r="AF708" i="30" s="1"/>
  <c r="AC708" i="30"/>
  <c r="AD708" i="30" s="1"/>
  <c r="AC824" i="30"/>
  <c r="AD824" i="30" s="1"/>
  <c r="R84" i="31"/>
  <c r="AE824" i="30" s="1"/>
  <c r="AF824" i="30" s="1"/>
  <c r="G89" i="31"/>
  <c r="R83" i="31"/>
  <c r="AE716" i="30" s="1"/>
  <c r="AF716" i="30" s="1"/>
  <c r="AC716" i="30"/>
  <c r="AD716" i="30" s="1"/>
  <c r="AC727" i="30"/>
  <c r="AD727" i="30" s="1"/>
  <c r="T72" i="31"/>
  <c r="AE727" i="30" s="1"/>
  <c r="AF727" i="30" s="1"/>
  <c r="AC825" i="30"/>
  <c r="AD825" i="30" s="1"/>
  <c r="S84" i="31"/>
  <c r="AE825" i="30" s="1"/>
  <c r="AF825" i="30" s="1"/>
  <c r="S83" i="31"/>
  <c r="AE717" i="30" s="1"/>
  <c r="AF717" i="30" s="1"/>
  <c r="AC717" i="30"/>
  <c r="AD717" i="30" s="1"/>
  <c r="H89" i="31"/>
  <c r="G71" i="31"/>
  <c r="R65" i="31"/>
  <c r="AE734" i="30" s="1"/>
  <c r="AF734" i="30" s="1"/>
  <c r="AC734" i="30"/>
  <c r="AD734" i="30" s="1"/>
  <c r="AC842" i="30"/>
  <c r="AD842" i="30" s="1"/>
  <c r="R66" i="31"/>
  <c r="AE842" i="30" s="1"/>
  <c r="AF842" i="30" s="1"/>
  <c r="AC747" i="30"/>
  <c r="AD747" i="30" s="1"/>
  <c r="V90" i="31"/>
  <c r="AE747" i="30" s="1"/>
  <c r="AF747" i="30" s="1"/>
  <c r="Q90" i="31"/>
  <c r="E90" i="31"/>
  <c r="AC742" i="30"/>
  <c r="AD742" i="30" s="1"/>
  <c r="AC836" i="30"/>
  <c r="AD836" i="30" s="1"/>
  <c r="U73" i="31"/>
  <c r="AE836" i="30" s="1"/>
  <c r="AF836" i="30" s="1"/>
  <c r="S73" i="31"/>
  <c r="AE834" i="30" s="1"/>
  <c r="AF834" i="30" s="1"/>
  <c r="AC834" i="30"/>
  <c r="AD834" i="30" s="1"/>
  <c r="AC726" i="30"/>
  <c r="AD726" i="30" s="1"/>
  <c r="S72" i="31"/>
  <c r="AE726" i="30" s="1"/>
  <c r="AF726" i="30" s="1"/>
  <c r="AC846" i="30"/>
  <c r="AD846" i="30" s="1"/>
  <c r="V66" i="31"/>
  <c r="AE846" i="30" s="1"/>
  <c r="AF846" i="30" s="1"/>
  <c r="L47" i="34"/>
  <c r="AC631" i="30"/>
  <c r="AD631" i="30" s="1"/>
  <c r="W47" i="34"/>
  <c r="AE631" i="30" s="1"/>
  <c r="AF631" i="30" s="1"/>
  <c r="L66" i="31"/>
  <c r="L65" i="31"/>
  <c r="AC736" i="30"/>
  <c r="AD736" i="30" s="1"/>
  <c r="I71" i="31"/>
  <c r="T65" i="31"/>
  <c r="AE736" i="30" s="1"/>
  <c r="AF736" i="30" s="1"/>
  <c r="E66" i="31"/>
  <c r="AC841" i="30"/>
  <c r="AD841" i="30" s="1"/>
  <c r="Q66" i="31"/>
  <c r="AC827" i="30"/>
  <c r="AD827" i="30" s="1"/>
  <c r="U84" i="31"/>
  <c r="AE827" i="30" s="1"/>
  <c r="AF827" i="30" s="1"/>
  <c r="T52" i="31"/>
  <c r="AE808" i="30" s="1"/>
  <c r="AF808" i="30" s="1"/>
  <c r="AC808" i="30"/>
  <c r="AD808" i="30" s="1"/>
  <c r="I50" i="31"/>
  <c r="I57" i="31"/>
  <c r="T51" i="31"/>
  <c r="AE700" i="30" s="1"/>
  <c r="AF700" i="30" s="1"/>
  <c r="AC700" i="30"/>
  <c r="AD700" i="30" s="1"/>
  <c r="AC142" i="30"/>
  <c r="AD142" i="30" s="1"/>
  <c r="L51" i="31"/>
  <c r="W19" i="34"/>
  <c r="AE142" i="30" s="1"/>
  <c r="AF142" i="30" s="1"/>
  <c r="L52" i="31"/>
  <c r="L19" i="34"/>
  <c r="AC702" i="30"/>
  <c r="AD702" i="30" s="1"/>
  <c r="K50" i="31"/>
  <c r="K57" i="31"/>
  <c r="V51" i="31"/>
  <c r="AE702" i="30" s="1"/>
  <c r="AF702" i="30" s="1"/>
  <c r="AC706" i="30"/>
  <c r="AD706" i="30" s="1"/>
  <c r="E58" i="31"/>
  <c r="Q58" i="31"/>
  <c r="F64" i="31"/>
  <c r="G64" i="31"/>
  <c r="AC707" i="30"/>
  <c r="AD707" i="30" s="1"/>
  <c r="R58" i="31"/>
  <c r="AE707" i="30" s="1"/>
  <c r="AF707" i="30" s="1"/>
  <c r="R52" i="31"/>
  <c r="AE806" i="30" s="1"/>
  <c r="AF806" i="30" s="1"/>
  <c r="AC806" i="30"/>
  <c r="AD806" i="30" s="1"/>
  <c r="G50" i="31"/>
  <c r="R51" i="31"/>
  <c r="AE698" i="30" s="1"/>
  <c r="AF698" i="30" s="1"/>
  <c r="AC698" i="30"/>
  <c r="AD698" i="30" s="1"/>
  <c r="G57" i="31"/>
  <c r="H50" i="31"/>
  <c r="AC699" i="30"/>
  <c r="AD699" i="30" s="1"/>
  <c r="S51" i="31"/>
  <c r="AE699" i="30" s="1"/>
  <c r="AF699" i="30" s="1"/>
  <c r="H57" i="31"/>
  <c r="AC744" i="30"/>
  <c r="AD744" i="30" s="1"/>
  <c r="S90" i="31"/>
  <c r="AE744" i="30" s="1"/>
  <c r="AF744" i="30" s="1"/>
  <c r="T83" i="31"/>
  <c r="AE718" i="30" s="1"/>
  <c r="AF718" i="30" s="1"/>
  <c r="AC718" i="30"/>
  <c r="AD718" i="30" s="1"/>
  <c r="I89" i="31"/>
  <c r="AC845" i="30"/>
  <c r="AD845" i="30" s="1"/>
  <c r="U66" i="31"/>
  <c r="AE845" i="30" s="1"/>
  <c r="AF845" i="30" s="1"/>
  <c r="Q73" i="31"/>
  <c r="E73" i="31"/>
  <c r="AC832" i="30"/>
  <c r="AD832" i="30" s="1"/>
  <c r="Q72" i="31"/>
  <c r="E72" i="31"/>
  <c r="AC724" i="30"/>
  <c r="AD724" i="30" s="1"/>
  <c r="AC743" i="30"/>
  <c r="AD743" i="30" s="1"/>
  <c r="R90" i="31"/>
  <c r="AE743" i="30" s="1"/>
  <c r="AF743" i="30" s="1"/>
  <c r="R72" i="31"/>
  <c r="AE725" i="30" s="1"/>
  <c r="AF725" i="30" s="1"/>
  <c r="AC725" i="30"/>
  <c r="AD725" i="30" s="1"/>
  <c r="V84" i="31"/>
  <c r="AE828" i="30" s="1"/>
  <c r="AF828" i="30" s="1"/>
  <c r="AC828" i="30"/>
  <c r="AD828" i="30" s="1"/>
  <c r="T90" i="31"/>
  <c r="AE745" i="30" s="1"/>
  <c r="AF745" i="30" s="1"/>
  <c r="AC745" i="30"/>
  <c r="AD745" i="30" s="1"/>
  <c r="AC837" i="30"/>
  <c r="AD837" i="30" s="1"/>
  <c r="V73" i="31"/>
  <c r="AE837" i="30" s="1"/>
  <c r="AF837" i="30" s="1"/>
  <c r="Q51" i="31"/>
  <c r="E51" i="31"/>
  <c r="AC697" i="30"/>
  <c r="AD697" i="30" s="1"/>
  <c r="F57" i="31"/>
  <c r="F50" i="31"/>
  <c r="K64" i="31"/>
  <c r="AC711" i="30"/>
  <c r="AD711" i="30" s="1"/>
  <c r="V58" i="31"/>
  <c r="AE711" i="30" s="1"/>
  <c r="AF711" i="30" s="1"/>
  <c r="L38" i="34"/>
  <c r="W38" i="34"/>
  <c r="AE259" i="30" s="1"/>
  <c r="AF259" i="30" s="1"/>
  <c r="L58" i="31"/>
  <c r="AC259" i="30"/>
  <c r="AD259" i="30" s="1"/>
  <c r="L59" i="31"/>
  <c r="AC817" i="30"/>
  <c r="AD817" i="30" s="1"/>
  <c r="T59" i="31"/>
  <c r="AE817" i="30" s="1"/>
  <c r="AF817" i="30" s="1"/>
  <c r="I64" i="31"/>
  <c r="AC709" i="30"/>
  <c r="AD709" i="30" s="1"/>
  <c r="T58" i="31"/>
  <c r="AE709" i="30" s="1"/>
  <c r="AF709" i="30" s="1"/>
  <c r="J64" i="31"/>
  <c r="U58" i="31"/>
  <c r="AE710" i="30" s="1"/>
  <c r="AF710" i="30" s="1"/>
  <c r="AC710" i="30"/>
  <c r="AD710" i="30" s="1"/>
  <c r="AC790" i="30" l="1"/>
  <c r="AD790" i="30" s="1"/>
  <c r="T64" i="31"/>
  <c r="AE790" i="30" s="1"/>
  <c r="AF790" i="30" s="1"/>
  <c r="AC799" i="30"/>
  <c r="AD799" i="30" s="1"/>
  <c r="T89" i="31"/>
  <c r="AE799" i="30" s="1"/>
  <c r="AF799" i="30" s="1"/>
  <c r="AC791" i="30"/>
  <c r="AD791" i="30" s="1"/>
  <c r="U64" i="31"/>
  <c r="AE791" i="30" s="1"/>
  <c r="AF791" i="30" s="1"/>
  <c r="W59" i="31"/>
  <c r="AE820" i="30" s="1"/>
  <c r="AF820" i="30" s="1"/>
  <c r="AC820" i="30"/>
  <c r="AD820" i="30" s="1"/>
  <c r="L64" i="31"/>
  <c r="AC712" i="30"/>
  <c r="AD712" i="30" s="1"/>
  <c r="W58" i="31"/>
  <c r="AE712" i="30" s="1"/>
  <c r="AF712" i="30" s="1"/>
  <c r="AC260" i="30"/>
  <c r="AD260" i="30" s="1"/>
  <c r="X38" i="34"/>
  <c r="AE260" i="30" s="1"/>
  <c r="AF260" i="30" s="1"/>
  <c r="M38" i="34"/>
  <c r="M58" i="31"/>
  <c r="M59" i="31"/>
  <c r="AC751" i="30"/>
  <c r="AD751" i="30" s="1"/>
  <c r="Q50" i="31"/>
  <c r="E50" i="31"/>
  <c r="P51" i="31"/>
  <c r="AE697" i="30"/>
  <c r="AF697" i="30" s="1"/>
  <c r="AE832" i="30"/>
  <c r="AF832" i="30" s="1"/>
  <c r="P73" i="31"/>
  <c r="AC762" i="30"/>
  <c r="AD762" i="30" s="1"/>
  <c r="S57" i="31"/>
  <c r="AE762" i="30" s="1"/>
  <c r="AF762" i="30" s="1"/>
  <c r="R57" i="31"/>
  <c r="AE761" i="30" s="1"/>
  <c r="AF761" i="30" s="1"/>
  <c r="AC761" i="30"/>
  <c r="AD761" i="30" s="1"/>
  <c r="R64" i="31"/>
  <c r="AE788" i="30" s="1"/>
  <c r="AF788" i="30" s="1"/>
  <c r="AC788" i="30"/>
  <c r="AD788" i="30" s="1"/>
  <c r="P58" i="31"/>
  <c r="AE706" i="30"/>
  <c r="AF706" i="30" s="1"/>
  <c r="AC765" i="30"/>
  <c r="AD765" i="30" s="1"/>
  <c r="V57" i="31"/>
  <c r="AE765" i="30" s="1"/>
  <c r="AF765" i="30" s="1"/>
  <c r="W52" i="31"/>
  <c r="AE811" i="30" s="1"/>
  <c r="AF811" i="30" s="1"/>
  <c r="AC811" i="30"/>
  <c r="AD811" i="30" s="1"/>
  <c r="L50" i="31"/>
  <c r="AC703" i="30"/>
  <c r="AD703" i="30" s="1"/>
  <c r="W51" i="31"/>
  <c r="AE703" i="30" s="1"/>
  <c r="AF703" i="30" s="1"/>
  <c r="L57" i="31"/>
  <c r="AC763" i="30"/>
  <c r="AD763" i="30" s="1"/>
  <c r="T57" i="31"/>
  <c r="AE763" i="30" s="1"/>
  <c r="AF763" i="30" s="1"/>
  <c r="AE841" i="30"/>
  <c r="AF841" i="30" s="1"/>
  <c r="P66" i="31"/>
  <c r="AC781" i="30"/>
  <c r="AD781" i="30" s="1"/>
  <c r="T71" i="31"/>
  <c r="AE781" i="30" s="1"/>
  <c r="AF781" i="30" s="1"/>
  <c r="L71" i="31"/>
  <c r="W65" i="31"/>
  <c r="AE739" i="30" s="1"/>
  <c r="AF739" i="30" s="1"/>
  <c r="AC739" i="30"/>
  <c r="AD739" i="30" s="1"/>
  <c r="X47" i="34"/>
  <c r="AE632" i="30" s="1"/>
  <c r="AF632" i="30" s="1"/>
  <c r="M66" i="31"/>
  <c r="M65" i="31"/>
  <c r="M47" i="34"/>
  <c r="AC632" i="30"/>
  <c r="AD632" i="30" s="1"/>
  <c r="R71" i="31"/>
  <c r="AE779" i="30" s="1"/>
  <c r="AF779" i="30" s="1"/>
  <c r="AC779" i="30"/>
  <c r="AD779" i="30" s="1"/>
  <c r="AC797" i="30"/>
  <c r="AD797" i="30" s="1"/>
  <c r="R89" i="31"/>
  <c r="AE797" i="30" s="1"/>
  <c r="AF797" i="30" s="1"/>
  <c r="U50" i="31"/>
  <c r="AE755" i="30" s="1"/>
  <c r="AF755" i="30" s="1"/>
  <c r="AC755" i="30"/>
  <c r="AD755" i="30" s="1"/>
  <c r="AC764" i="30"/>
  <c r="AD764" i="30" s="1"/>
  <c r="U57" i="31"/>
  <c r="AE764" i="30" s="1"/>
  <c r="AF764" i="30" s="1"/>
  <c r="W73" i="31"/>
  <c r="AE838" i="30" s="1"/>
  <c r="AF838" i="30" s="1"/>
  <c r="AC838" i="30"/>
  <c r="AD838" i="30" s="1"/>
  <c r="AC721" i="30"/>
  <c r="AD721" i="30" s="1"/>
  <c r="W83" i="31"/>
  <c r="AE721" i="30" s="1"/>
  <c r="AF721" i="30" s="1"/>
  <c r="L89" i="31"/>
  <c r="U71" i="31"/>
  <c r="AE782" i="30" s="1"/>
  <c r="AF782" i="30" s="1"/>
  <c r="AC782" i="30"/>
  <c r="AD782" i="30" s="1"/>
  <c r="AC800" i="30"/>
  <c r="AD800" i="30" s="1"/>
  <c r="U89" i="31"/>
  <c r="AE800" i="30" s="1"/>
  <c r="AF800" i="30" s="1"/>
  <c r="E71" i="31"/>
  <c r="Q71" i="31"/>
  <c r="AC778" i="30"/>
  <c r="AD778" i="30" s="1"/>
  <c r="V71" i="31"/>
  <c r="AE783" i="30" s="1"/>
  <c r="AF783" i="30" s="1"/>
  <c r="AC783" i="30"/>
  <c r="AD783" i="30" s="1"/>
  <c r="W91" i="31"/>
  <c r="AE856" i="30" s="1"/>
  <c r="AF856" i="30" s="1"/>
  <c r="AC856" i="30"/>
  <c r="AD856" i="30" s="1"/>
  <c r="V64" i="31"/>
  <c r="AE792" i="30" s="1"/>
  <c r="AF792" i="30" s="1"/>
  <c r="AC792" i="30"/>
  <c r="AD792" i="30" s="1"/>
  <c r="Q57" i="31"/>
  <c r="AC760" i="30"/>
  <c r="AD760" i="30" s="1"/>
  <c r="E57" i="31"/>
  <c r="P72" i="31"/>
  <c r="AE724" i="30"/>
  <c r="AF724" i="30" s="1"/>
  <c r="AC753" i="30"/>
  <c r="AD753" i="30" s="1"/>
  <c r="S50" i="31"/>
  <c r="AE753" i="30" s="1"/>
  <c r="AF753" i="30" s="1"/>
  <c r="AC752" i="30"/>
  <c r="AD752" i="30" s="1"/>
  <c r="R50" i="31"/>
  <c r="AE752" i="30" s="1"/>
  <c r="AF752" i="30" s="1"/>
  <c r="Q64" i="31"/>
  <c r="AC787" i="30"/>
  <c r="AD787" i="30" s="1"/>
  <c r="E64" i="31"/>
  <c r="V50" i="31"/>
  <c r="AE756" i="30" s="1"/>
  <c r="AF756" i="30" s="1"/>
  <c r="AC756" i="30"/>
  <c r="AD756" i="30" s="1"/>
  <c r="M51" i="31"/>
  <c r="M19" i="34"/>
  <c r="AC143" i="30"/>
  <c r="AD143" i="30" s="1"/>
  <c r="X19" i="34"/>
  <c r="AE143" i="30" s="1"/>
  <c r="AF143" i="30" s="1"/>
  <c r="M52" i="31"/>
  <c r="AC754" i="30"/>
  <c r="AD754" i="30" s="1"/>
  <c r="T50" i="31"/>
  <c r="AE754" i="30" s="1"/>
  <c r="AF754" i="30" s="1"/>
  <c r="W66" i="31"/>
  <c r="AE847" i="30" s="1"/>
  <c r="AF847" i="30" s="1"/>
  <c r="AC847" i="30"/>
  <c r="AD847" i="30" s="1"/>
  <c r="P90" i="31"/>
  <c r="AE742" i="30"/>
  <c r="AF742" i="30" s="1"/>
  <c r="S89" i="31"/>
  <c r="AE798" i="30" s="1"/>
  <c r="AF798" i="30" s="1"/>
  <c r="AC798" i="30"/>
  <c r="AD798" i="30" s="1"/>
  <c r="AC789" i="30"/>
  <c r="AD789" i="30" s="1"/>
  <c r="S64" i="31"/>
  <c r="AE789" i="30" s="1"/>
  <c r="AF789" i="30" s="1"/>
  <c r="P52" i="31"/>
  <c r="AE805" i="30"/>
  <c r="AF805" i="30" s="1"/>
  <c r="W72" i="31"/>
  <c r="AE730" i="30" s="1"/>
  <c r="AF730" i="30" s="1"/>
  <c r="AC730" i="30"/>
  <c r="AD730" i="30" s="1"/>
  <c r="X61" i="34"/>
  <c r="AE387" i="30" s="1"/>
  <c r="AF387" i="30" s="1"/>
  <c r="M61" i="34"/>
  <c r="M72" i="31"/>
  <c r="AC387" i="30"/>
  <c r="AD387" i="30" s="1"/>
  <c r="M73" i="31"/>
  <c r="W84" i="31"/>
  <c r="AE829" i="30" s="1"/>
  <c r="AF829" i="30" s="1"/>
  <c r="AC829" i="30"/>
  <c r="AD829" i="30" s="1"/>
  <c r="X78" i="34"/>
  <c r="AE481" i="30" s="1"/>
  <c r="AF481" i="30" s="1"/>
  <c r="M83" i="31"/>
  <c r="AC481" i="30"/>
  <c r="AD481" i="30" s="1"/>
  <c r="M84" i="31"/>
  <c r="M78" i="34"/>
  <c r="AC801" i="30"/>
  <c r="AD801" i="30" s="1"/>
  <c r="V89" i="31"/>
  <c r="AE801" i="30" s="1"/>
  <c r="AF801" i="30" s="1"/>
  <c r="AC780" i="30"/>
  <c r="AD780" i="30" s="1"/>
  <c r="S71" i="31"/>
  <c r="AE780" i="30" s="1"/>
  <c r="AF780" i="30" s="1"/>
  <c r="P59" i="31"/>
  <c r="AE814" i="30"/>
  <c r="AF814" i="30" s="1"/>
  <c r="P65" i="31"/>
  <c r="AE733" i="30"/>
  <c r="AF733" i="30" s="1"/>
  <c r="AE850" i="30"/>
  <c r="AF850" i="30" s="1"/>
  <c r="P91" i="31"/>
  <c r="M89" i="34"/>
  <c r="AC566" i="30"/>
  <c r="AD566" i="30" s="1"/>
  <c r="M91" i="31"/>
  <c r="X89" i="34"/>
  <c r="AE566" i="30" s="1"/>
  <c r="AF566" i="30" s="1"/>
  <c r="M90" i="31"/>
  <c r="W90" i="31"/>
  <c r="AE748" i="30" s="1"/>
  <c r="AF748" i="30" s="1"/>
  <c r="AC748" i="30"/>
  <c r="AD748" i="30" s="1"/>
  <c r="N83" i="31" l="1"/>
  <c r="N78" i="34"/>
  <c r="N84" i="31"/>
  <c r="Y78" i="34"/>
  <c r="AE482" i="30" s="1"/>
  <c r="AF482" i="30" s="1"/>
  <c r="AC482" i="30"/>
  <c r="AD482" i="30" s="1"/>
  <c r="AE760" i="30"/>
  <c r="AF760" i="30" s="1"/>
  <c r="P57" i="31"/>
  <c r="P71" i="31"/>
  <c r="AE778" i="30"/>
  <c r="AF778" i="30" s="1"/>
  <c r="W89" i="31"/>
  <c r="AE802" i="30" s="1"/>
  <c r="AF802" i="30" s="1"/>
  <c r="AC802" i="30"/>
  <c r="AD802" i="30" s="1"/>
  <c r="N66" i="31"/>
  <c r="N65" i="31"/>
  <c r="AC633" i="30"/>
  <c r="AD633" i="30" s="1"/>
  <c r="N47" i="34"/>
  <c r="Y47" i="34"/>
  <c r="AE633" i="30" s="1"/>
  <c r="AF633" i="30" s="1"/>
  <c r="AC848" i="30"/>
  <c r="AD848" i="30" s="1"/>
  <c r="X66" i="31"/>
  <c r="AE848" i="30" s="1"/>
  <c r="AF848" i="30" s="1"/>
  <c r="W71" i="31"/>
  <c r="AE784" i="30" s="1"/>
  <c r="AF784" i="30" s="1"/>
  <c r="AC784" i="30"/>
  <c r="AD784" i="30" s="1"/>
  <c r="AC757" i="30"/>
  <c r="AD757" i="30" s="1"/>
  <c r="W50" i="31"/>
  <c r="AE757" i="30" s="1"/>
  <c r="AF757" i="30" s="1"/>
  <c r="P50" i="31"/>
  <c r="AE751" i="30"/>
  <c r="AF751" i="30" s="1"/>
  <c r="AC821" i="30"/>
  <c r="AD821" i="30" s="1"/>
  <c r="X59" i="31"/>
  <c r="AE821" i="30" s="1"/>
  <c r="AF821" i="30" s="1"/>
  <c r="N58" i="31"/>
  <c r="AC261" i="30"/>
  <c r="AD261" i="30" s="1"/>
  <c r="N59" i="31"/>
  <c r="N38" i="34"/>
  <c r="Y38" i="34"/>
  <c r="AE261" i="30" s="1"/>
  <c r="AF261" i="30" s="1"/>
  <c r="AE37" i="22" s="1"/>
  <c r="N73" i="31"/>
  <c r="AC388" i="30"/>
  <c r="AD388" i="30" s="1"/>
  <c r="Y61" i="34"/>
  <c r="AE388" i="30" s="1"/>
  <c r="AF388" i="30" s="1"/>
  <c r="AE52" i="22" s="1"/>
  <c r="N61" i="34"/>
  <c r="N72" i="31"/>
  <c r="AC812" i="30"/>
  <c r="AD812" i="30" s="1"/>
  <c r="X52" i="31"/>
  <c r="AE812" i="30" s="1"/>
  <c r="AF812" i="30" s="1"/>
  <c r="M57" i="31"/>
  <c r="X51" i="31"/>
  <c r="AE704" i="30" s="1"/>
  <c r="AF704" i="30" s="1"/>
  <c r="M50" i="31"/>
  <c r="AC704" i="30"/>
  <c r="AD704" i="30" s="1"/>
  <c r="AC749" i="30"/>
  <c r="AD749" i="30" s="1"/>
  <c r="X90" i="31"/>
  <c r="AE749" i="30" s="1"/>
  <c r="AF749" i="30" s="1"/>
  <c r="AC857" i="30"/>
  <c r="AD857" i="30" s="1"/>
  <c r="X91" i="31"/>
  <c r="AE857" i="30" s="1"/>
  <c r="AF857" i="30" s="1"/>
  <c r="N90" i="31"/>
  <c r="N89" i="34"/>
  <c r="AC567" i="30"/>
  <c r="AD567" i="30" s="1"/>
  <c r="N91" i="31"/>
  <c r="Y89" i="34"/>
  <c r="AE567" i="30" s="1"/>
  <c r="AF567" i="30" s="1"/>
  <c r="AE76" i="22" s="1"/>
  <c r="X84" i="31"/>
  <c r="AE830" i="30" s="1"/>
  <c r="AF830" i="30" s="1"/>
  <c r="AC830" i="30"/>
  <c r="AD830" i="30" s="1"/>
  <c r="X83" i="31"/>
  <c r="AE722" i="30" s="1"/>
  <c r="AF722" i="30" s="1"/>
  <c r="M89" i="31"/>
  <c r="AC722" i="30"/>
  <c r="AD722" i="30" s="1"/>
  <c r="X73" i="31"/>
  <c r="AE839" i="30" s="1"/>
  <c r="AF839" i="30" s="1"/>
  <c r="AC839" i="30"/>
  <c r="AD839" i="30" s="1"/>
  <c r="X72" i="31"/>
  <c r="AE731" i="30" s="1"/>
  <c r="AF731" i="30" s="1"/>
  <c r="AC731" i="30"/>
  <c r="AD731" i="30" s="1"/>
  <c r="Y19" i="34"/>
  <c r="AE144" i="30" s="1"/>
  <c r="AF144" i="30" s="1"/>
  <c r="AE23" i="22" s="1"/>
  <c r="N51" i="31"/>
  <c r="N52" i="31"/>
  <c r="AC144" i="30"/>
  <c r="AD144" i="30" s="1"/>
  <c r="N19" i="34"/>
  <c r="P64" i="31"/>
  <c r="AE787" i="30"/>
  <c r="AF787" i="30" s="1"/>
  <c r="X65" i="31"/>
  <c r="AE740" i="30" s="1"/>
  <c r="AF740" i="30" s="1"/>
  <c r="AC740" i="30"/>
  <c r="AD740" i="30" s="1"/>
  <c r="M71" i="31"/>
  <c r="W57" i="31"/>
  <c r="AE766" i="30" s="1"/>
  <c r="AF766" i="30" s="1"/>
  <c r="AC766" i="30"/>
  <c r="AD766" i="30" s="1"/>
  <c r="X58" i="31"/>
  <c r="AE713" i="30" s="1"/>
  <c r="AF713" i="30" s="1"/>
  <c r="M64" i="31"/>
  <c r="AC713" i="30"/>
  <c r="AD713" i="30" s="1"/>
  <c r="W64" i="31"/>
  <c r="AE793" i="30" s="1"/>
  <c r="AF793" i="30" s="1"/>
  <c r="AC793" i="30"/>
  <c r="AD793" i="30" s="1"/>
  <c r="X64" i="31" l="1"/>
  <c r="AE794" i="30" s="1"/>
  <c r="AF794" i="30" s="1"/>
  <c r="AC794" i="30"/>
  <c r="AD794" i="30" s="1"/>
  <c r="X71" i="31"/>
  <c r="AE785" i="30" s="1"/>
  <c r="AF785" i="30" s="1"/>
  <c r="AC785" i="30"/>
  <c r="AD785" i="30" s="1"/>
  <c r="Y72" i="31"/>
  <c r="AE732" i="30" s="1"/>
  <c r="AF732" i="30" s="1"/>
  <c r="AE105" i="22" s="1"/>
  <c r="AC732" i="30"/>
  <c r="AD732" i="30" s="1"/>
  <c r="Y73" i="31"/>
  <c r="AE840" i="30" s="1"/>
  <c r="AF840" i="30" s="1"/>
  <c r="AC840" i="30"/>
  <c r="AD840" i="30" s="1"/>
  <c r="O58" i="31"/>
  <c r="Z38" i="34"/>
  <c r="O59" i="31"/>
  <c r="Z59" i="31" s="1"/>
  <c r="Y66" i="31"/>
  <c r="AE849" i="30" s="1"/>
  <c r="AF849" i="30" s="1"/>
  <c r="AC849" i="30"/>
  <c r="AD849" i="30" s="1"/>
  <c r="O83" i="31"/>
  <c r="O84" i="31"/>
  <c r="Z84" i="31" s="1"/>
  <c r="Z78" i="34"/>
  <c r="N50" i="31"/>
  <c r="AC705" i="30"/>
  <c r="AD705" i="30" s="1"/>
  <c r="Y51" i="31"/>
  <c r="AE705" i="30" s="1"/>
  <c r="AF705" i="30" s="1"/>
  <c r="AE96" i="22" s="1"/>
  <c r="N57" i="31"/>
  <c r="Y91" i="31"/>
  <c r="AE858" i="30" s="1"/>
  <c r="AF858" i="30" s="1"/>
  <c r="AC858" i="30"/>
  <c r="AD858" i="30" s="1"/>
  <c r="Z89" i="34"/>
  <c r="O91" i="31"/>
  <c r="Z91" i="31" s="1"/>
  <c r="O90" i="31"/>
  <c r="Z90" i="31" s="1"/>
  <c r="Z19" i="34"/>
  <c r="O51" i="31"/>
  <c r="O52" i="31"/>
  <c r="Z52" i="31" s="1"/>
  <c r="AC813" i="30"/>
  <c r="AD813" i="30" s="1"/>
  <c r="Y52" i="31"/>
  <c r="AE813" i="30" s="1"/>
  <c r="AF813" i="30" s="1"/>
  <c r="X89" i="31"/>
  <c r="AE803" i="30" s="1"/>
  <c r="AF803" i="30" s="1"/>
  <c r="AC803" i="30"/>
  <c r="AD803" i="30" s="1"/>
  <c r="AC750" i="30"/>
  <c r="AD750" i="30" s="1"/>
  <c r="Y90" i="31"/>
  <c r="AE750" i="30" s="1"/>
  <c r="AF750" i="30" s="1"/>
  <c r="AE111" i="22" s="1"/>
  <c r="X50" i="31"/>
  <c r="AE758" i="30" s="1"/>
  <c r="AF758" i="30" s="1"/>
  <c r="AC758" i="30"/>
  <c r="AD758" i="30" s="1"/>
  <c r="X57" i="31"/>
  <c r="AE767" i="30" s="1"/>
  <c r="AF767" i="30" s="1"/>
  <c r="AC767" i="30"/>
  <c r="AD767" i="30" s="1"/>
  <c r="O72" i="31"/>
  <c r="Z72" i="31" s="1"/>
  <c r="Z61" i="34"/>
  <c r="O73" i="31"/>
  <c r="Z73" i="31" s="1"/>
  <c r="AC822" i="30"/>
  <c r="AD822" i="30" s="1"/>
  <c r="Y59" i="31"/>
  <c r="AE822" i="30" s="1"/>
  <c r="AF822" i="30" s="1"/>
  <c r="Y58" i="31"/>
  <c r="AE714" i="30" s="1"/>
  <c r="AF714" i="30" s="1"/>
  <c r="AE99" i="22" s="1"/>
  <c r="N64" i="31"/>
  <c r="AC714" i="30"/>
  <c r="AD714" i="30" s="1"/>
  <c r="O66" i="31"/>
  <c r="Z66" i="31" s="1"/>
  <c r="Z47" i="34"/>
  <c r="O65" i="31"/>
  <c r="Y65" i="31"/>
  <c r="AE741" i="30" s="1"/>
  <c r="AF741" i="30" s="1"/>
  <c r="AE108" i="22" s="1"/>
  <c r="AC741" i="30"/>
  <c r="AD741" i="30" s="1"/>
  <c r="N71" i="31"/>
  <c r="AC831" i="30"/>
  <c r="AD831" i="30" s="1"/>
  <c r="Y84" i="31"/>
  <c r="AE831" i="30" s="1"/>
  <c r="AF831" i="30" s="1"/>
  <c r="AC723" i="30"/>
  <c r="AD723" i="30" s="1"/>
  <c r="N89" i="31"/>
  <c r="Y83" i="31"/>
  <c r="AE723" i="30" s="1"/>
  <c r="AF723" i="30" s="1"/>
  <c r="AE102" i="22" s="1"/>
  <c r="Y89" i="31" l="1"/>
  <c r="AE804" i="30" s="1"/>
  <c r="AF804" i="30" s="1"/>
  <c r="AC804" i="30"/>
  <c r="AD804" i="30" s="1"/>
  <c r="Y71" i="31"/>
  <c r="AE786" i="30" s="1"/>
  <c r="AF786" i="30" s="1"/>
  <c r="AE117" i="22" s="1"/>
  <c r="AC786" i="30"/>
  <c r="AD786" i="30" s="1"/>
  <c r="Y57" i="31"/>
  <c r="AE768" i="30" s="1"/>
  <c r="AF768" i="30" s="1"/>
  <c r="AE115" i="22" s="1"/>
  <c r="AC768" i="30"/>
  <c r="AD768" i="30" s="1"/>
  <c r="O89" i="31"/>
  <c r="Z89" i="31" s="1"/>
  <c r="Z83" i="31"/>
  <c r="Z65" i="31"/>
  <c r="O71" i="31"/>
  <c r="Z71" i="31" s="1"/>
  <c r="AC795" i="30"/>
  <c r="AD795" i="30" s="1"/>
  <c r="Y64" i="31"/>
  <c r="AE795" i="30" s="1"/>
  <c r="AF795" i="30" s="1"/>
  <c r="AE118" i="22" s="1"/>
  <c r="Z51" i="31"/>
  <c r="O50" i="31"/>
  <c r="Z50" i="31" s="1"/>
  <c r="O57" i="31"/>
  <c r="Z57" i="31" s="1"/>
  <c r="Y50" i="31"/>
  <c r="AE759" i="30" s="1"/>
  <c r="AF759" i="30" s="1"/>
  <c r="AE114" i="22" s="1"/>
  <c r="AC759" i="30"/>
  <c r="AD759" i="30" s="1"/>
  <c r="O64" i="31"/>
  <c r="Z64" i="31" s="1"/>
  <c r="Z58" i="31"/>
  <c r="Y36" i="66" l="1"/>
  <c r="E13" i="66"/>
  <c r="F13" i="66" s="1"/>
  <c r="G13" i="66" s="1"/>
  <c r="H13" i="66" s="1"/>
  <c r="I13" i="66" s="1"/>
  <c r="J13" i="66" s="1"/>
  <c r="K13" i="66" s="1"/>
  <c r="L13" i="66" s="1"/>
  <c r="M13" i="66" s="1"/>
  <c r="D14" i="66"/>
  <c r="D40" i="66" l="1"/>
  <c r="D56" i="66" s="1"/>
  <c r="D39" i="66"/>
  <c r="D55" i="66" s="1"/>
  <c r="D42" i="66"/>
  <c r="D58" i="66" s="1"/>
  <c r="D38" i="66"/>
  <c r="D54" i="66" s="1"/>
  <c r="D37" i="66"/>
  <c r="E14" i="66"/>
  <c r="D71" i="66" l="1"/>
  <c r="E8" i="27" s="1"/>
  <c r="E67" i="36"/>
  <c r="D75" i="66"/>
  <c r="E9" i="27" s="1"/>
  <c r="E68" i="36"/>
  <c r="D87" i="66"/>
  <c r="E71" i="36"/>
  <c r="E38" i="66"/>
  <c r="E54" i="66" s="1"/>
  <c r="E71" i="66" s="1"/>
  <c r="F8" i="27" s="1"/>
  <c r="E39" i="66"/>
  <c r="E55" i="66" s="1"/>
  <c r="E75" i="66" s="1"/>
  <c r="F9" i="27" s="1"/>
  <c r="E42" i="66"/>
  <c r="E58" i="66" s="1"/>
  <c r="E87" i="66" s="1"/>
  <c r="F14" i="66"/>
  <c r="E37" i="66"/>
  <c r="E40" i="66"/>
  <c r="E56" i="66" s="1"/>
  <c r="E79" i="66" s="1"/>
  <c r="F10" i="27" s="1"/>
  <c r="D46" i="66"/>
  <c r="D47" i="66" s="1"/>
  <c r="D53" i="66"/>
  <c r="D79" i="66"/>
  <c r="E10" i="27" s="1"/>
  <c r="E69" i="36"/>
  <c r="D67" i="66" l="1"/>
  <c r="D62" i="66"/>
  <c r="E53" i="66"/>
  <c r="E46" i="66"/>
  <c r="E47" i="66" s="1"/>
  <c r="F42" i="66"/>
  <c r="F58" i="66" s="1"/>
  <c r="F87" i="66" s="1"/>
  <c r="F40" i="66"/>
  <c r="F56" i="66" s="1"/>
  <c r="F79" i="66" s="1"/>
  <c r="G10" i="27" s="1"/>
  <c r="F39" i="66"/>
  <c r="F55" i="66" s="1"/>
  <c r="F75" i="66" s="1"/>
  <c r="G9" i="27" s="1"/>
  <c r="F38" i="66"/>
  <c r="F54" i="66" s="1"/>
  <c r="F71" i="66" s="1"/>
  <c r="G8" i="27" s="1"/>
  <c r="G14" i="66"/>
  <c r="F37" i="66"/>
  <c r="E75" i="36"/>
  <c r="F12" i="27"/>
  <c r="D103" i="66"/>
  <c r="E12" i="27"/>
  <c r="E78" i="36" l="1"/>
  <c r="E12" i="36"/>
  <c r="E62" i="66"/>
  <c r="E63" i="66" s="1"/>
  <c r="E67" i="66"/>
  <c r="F46" i="66"/>
  <c r="F47" i="66" s="1"/>
  <c r="F53" i="66"/>
  <c r="D63" i="66"/>
  <c r="C18" i="36"/>
  <c r="C16" i="36"/>
  <c r="C17" i="36"/>
  <c r="C19" i="36"/>
  <c r="C15" i="36"/>
  <c r="G39" i="66"/>
  <c r="G55" i="66" s="1"/>
  <c r="G75" i="66" s="1"/>
  <c r="H9" i="27" s="1"/>
  <c r="G37" i="66"/>
  <c r="G42" i="66"/>
  <c r="G58" i="66" s="1"/>
  <c r="G87" i="66" s="1"/>
  <c r="G40" i="66"/>
  <c r="G56" i="66" s="1"/>
  <c r="G79" i="66" s="1"/>
  <c r="H10" i="27" s="1"/>
  <c r="G38" i="66"/>
  <c r="G54" i="66" s="1"/>
  <c r="G71" i="66" s="1"/>
  <c r="H8" i="27" s="1"/>
  <c r="H14" i="66"/>
  <c r="G12" i="27"/>
  <c r="E17" i="27"/>
  <c r="D33" i="66" l="1"/>
  <c r="C58" i="36"/>
  <c r="C23" i="36"/>
  <c r="C60" i="36"/>
  <c r="C34" i="36"/>
  <c r="R58" i="36"/>
  <c r="R60" i="36"/>
  <c r="C37" i="36"/>
  <c r="E103" i="66"/>
  <c r="H12" i="27"/>
  <c r="W58" i="36"/>
  <c r="W60" i="36"/>
  <c r="C38" i="36"/>
  <c r="H42" i="66"/>
  <c r="H58" i="66" s="1"/>
  <c r="H87" i="66" s="1"/>
  <c r="H37" i="66"/>
  <c r="H40" i="66"/>
  <c r="H56" i="66" s="1"/>
  <c r="H79" i="66" s="1"/>
  <c r="I10" i="27" s="1"/>
  <c r="H39" i="66"/>
  <c r="H55" i="66" s="1"/>
  <c r="H75" i="66" s="1"/>
  <c r="I9" i="27" s="1"/>
  <c r="H38" i="66"/>
  <c r="H54" i="66" s="1"/>
  <c r="H71" i="66" s="1"/>
  <c r="I8" i="27" s="1"/>
  <c r="I14" i="66"/>
  <c r="G46" i="66"/>
  <c r="G47" i="66" s="1"/>
  <c r="G53" i="66"/>
  <c r="M60" i="36"/>
  <c r="M58" i="36"/>
  <c r="C36" i="36"/>
  <c r="F67" i="66"/>
  <c r="F62" i="66"/>
  <c r="F63" i="66" s="1"/>
  <c r="H60" i="36"/>
  <c r="H58" i="36"/>
  <c r="C35" i="36"/>
  <c r="T53" i="36" l="1"/>
  <c r="S53" i="36"/>
  <c r="O53" i="36"/>
  <c r="N53" i="36"/>
  <c r="I53" i="36"/>
  <c r="J53" i="36"/>
  <c r="X53" i="36"/>
  <c r="Y53" i="36"/>
  <c r="D46" i="36"/>
  <c r="C46" i="36" s="1"/>
  <c r="E53" i="36"/>
  <c r="D53" i="36"/>
  <c r="I12" i="27"/>
  <c r="S48" i="36"/>
  <c r="S52" i="36"/>
  <c r="S45" i="36"/>
  <c r="S47" i="36"/>
  <c r="S49" i="36"/>
  <c r="S51" i="36"/>
  <c r="S50" i="36"/>
  <c r="S46" i="36"/>
  <c r="S44" i="36"/>
  <c r="G67" i="66"/>
  <c r="G62" i="66"/>
  <c r="G63" i="66" s="1"/>
  <c r="X45" i="36"/>
  <c r="X50" i="36"/>
  <c r="X51" i="36"/>
  <c r="X47" i="36"/>
  <c r="X46" i="36"/>
  <c r="X44" i="36"/>
  <c r="X52" i="36"/>
  <c r="X48" i="36"/>
  <c r="X49" i="36"/>
  <c r="I47" i="36"/>
  <c r="I48" i="36"/>
  <c r="I46" i="36"/>
  <c r="I52" i="36"/>
  <c r="I49" i="36"/>
  <c r="I51" i="36"/>
  <c r="I50" i="36"/>
  <c r="I45" i="36"/>
  <c r="I44" i="36"/>
  <c r="F103" i="66"/>
  <c r="N50" i="36"/>
  <c r="N51" i="36"/>
  <c r="N52" i="36"/>
  <c r="N49" i="36"/>
  <c r="N45" i="36"/>
  <c r="N47" i="36"/>
  <c r="N44" i="36"/>
  <c r="N48" i="36"/>
  <c r="N46" i="36"/>
  <c r="I38" i="66"/>
  <c r="I54" i="66" s="1"/>
  <c r="I71" i="66" s="1"/>
  <c r="J8" i="27" s="1"/>
  <c r="J14" i="66"/>
  <c r="I39" i="66"/>
  <c r="I55" i="66" s="1"/>
  <c r="I75" i="66" s="1"/>
  <c r="J9" i="27" s="1"/>
  <c r="I40" i="66"/>
  <c r="I56" i="66" s="1"/>
  <c r="I79" i="66" s="1"/>
  <c r="J10" i="27" s="1"/>
  <c r="I42" i="66"/>
  <c r="I58" i="66" s="1"/>
  <c r="I87" i="66" s="1"/>
  <c r="I37" i="66"/>
  <c r="H46" i="66"/>
  <c r="H47" i="66" s="1"/>
  <c r="H53" i="66"/>
  <c r="F17" i="27"/>
  <c r="D45" i="36"/>
  <c r="D47" i="36"/>
  <c r="D52" i="36"/>
  <c r="D44" i="36"/>
  <c r="D48" i="36"/>
  <c r="D49" i="36"/>
  <c r="D51" i="36"/>
  <c r="D50" i="36"/>
  <c r="D54" i="36" l="1"/>
  <c r="L19" i="23"/>
  <c r="L17" i="23"/>
  <c r="AB19" i="23"/>
  <c r="AB17" i="23"/>
  <c r="U19" i="23"/>
  <c r="Q53" i="36"/>
  <c r="P53" i="36"/>
  <c r="U17" i="23"/>
  <c r="T19" i="23"/>
  <c r="T17" i="23"/>
  <c r="M19" i="23"/>
  <c r="F53" i="36"/>
  <c r="M17" i="23"/>
  <c r="Q19" i="23"/>
  <c r="L53" i="36"/>
  <c r="K53" i="36"/>
  <c r="Q17" i="23"/>
  <c r="X19" i="23"/>
  <c r="X17" i="23"/>
  <c r="AC19" i="23"/>
  <c r="Z53" i="36"/>
  <c r="AA53" i="36"/>
  <c r="AC17" i="23"/>
  <c r="P19" i="23"/>
  <c r="P17" i="23"/>
  <c r="Y19" i="23"/>
  <c r="V53" i="36"/>
  <c r="U53" i="36"/>
  <c r="Y17" i="23"/>
  <c r="I53" i="66"/>
  <c r="I46" i="66"/>
  <c r="I47" i="66" s="1"/>
  <c r="P52" i="36"/>
  <c r="V15" i="23" s="1"/>
  <c r="M52" i="36"/>
  <c r="T15" i="23"/>
  <c r="Q52" i="36"/>
  <c r="W15" i="23" s="1"/>
  <c r="O52" i="36"/>
  <c r="U15" i="23" s="1"/>
  <c r="G17" i="27"/>
  <c r="J51" i="36"/>
  <c r="Q14" i="23" s="1"/>
  <c r="H51" i="36"/>
  <c r="L51" i="36"/>
  <c r="S14" i="23" s="1"/>
  <c r="P14" i="23"/>
  <c r="K51" i="36"/>
  <c r="R14" i="23" s="1"/>
  <c r="L48" i="36"/>
  <c r="S12" i="23" s="1"/>
  <c r="J48" i="36"/>
  <c r="Q12" i="23" s="1"/>
  <c r="P12" i="23"/>
  <c r="H48" i="36"/>
  <c r="K48" i="36"/>
  <c r="R12" i="23" s="1"/>
  <c r="AB15" i="23"/>
  <c r="W52" i="36"/>
  <c r="Y52" i="36"/>
  <c r="AC15" i="23" s="1"/>
  <c r="Z52" i="36"/>
  <c r="AD15" i="23" s="1"/>
  <c r="AA52" i="36"/>
  <c r="AE15" i="23" s="1"/>
  <c r="AA51" i="36"/>
  <c r="AE14" i="23" s="1"/>
  <c r="Y51" i="36"/>
  <c r="AC14" i="23" s="1"/>
  <c r="W51" i="36"/>
  <c r="AB14" i="23"/>
  <c r="Z51" i="36"/>
  <c r="AD14" i="23" s="1"/>
  <c r="G103" i="66"/>
  <c r="X14" i="23"/>
  <c r="R51" i="36"/>
  <c r="T51" i="36"/>
  <c r="Y14" i="23" s="1"/>
  <c r="U51" i="36"/>
  <c r="Z14" i="23" s="1"/>
  <c r="V51" i="36"/>
  <c r="AA14" i="23" s="1"/>
  <c r="T52" i="36"/>
  <c r="Y15" i="23" s="1"/>
  <c r="X15" i="23"/>
  <c r="U52" i="36"/>
  <c r="Z15" i="23" s="1"/>
  <c r="V52" i="36"/>
  <c r="AA15" i="23" s="1"/>
  <c r="R52" i="36"/>
  <c r="J38" i="66"/>
  <c r="J54" i="66" s="1"/>
  <c r="J71" i="66" s="1"/>
  <c r="K8" i="27" s="1"/>
  <c r="J39" i="66"/>
  <c r="J55" i="66" s="1"/>
  <c r="J75" i="66" s="1"/>
  <c r="K9" i="27" s="1"/>
  <c r="J42" i="66"/>
  <c r="J58" i="66" s="1"/>
  <c r="J87" i="66" s="1"/>
  <c r="K12" i="27" s="1"/>
  <c r="J40" i="66"/>
  <c r="J56" i="66" s="1"/>
  <c r="J79" i="66" s="1"/>
  <c r="K10" i="27" s="1"/>
  <c r="J37" i="66"/>
  <c r="K14" i="66"/>
  <c r="J12" i="27"/>
  <c r="T10" i="23"/>
  <c r="O47" i="36"/>
  <c r="U10" i="23" s="1"/>
  <c r="M47" i="36"/>
  <c r="Q47" i="36"/>
  <c r="W10" i="23" s="1"/>
  <c r="P47" i="36"/>
  <c r="V10" i="23" s="1"/>
  <c r="T14" i="23"/>
  <c r="O51" i="36"/>
  <c r="U14" i="23" s="1"/>
  <c r="P51" i="36"/>
  <c r="V14" i="23" s="1"/>
  <c r="M51" i="36"/>
  <c r="Q51" i="36"/>
  <c r="W14" i="23" s="1"/>
  <c r="J44" i="36"/>
  <c r="Q7" i="23" s="1"/>
  <c r="K44" i="36"/>
  <c r="R7" i="23" s="1"/>
  <c r="P7" i="23"/>
  <c r="L44" i="36"/>
  <c r="S7" i="23" s="1"/>
  <c r="H44" i="36"/>
  <c r="P11" i="23"/>
  <c r="K49" i="36"/>
  <c r="R11" i="23" s="1"/>
  <c r="J49" i="36"/>
  <c r="Q11" i="23" s="1"/>
  <c r="L49" i="36"/>
  <c r="S11" i="23" s="1"/>
  <c r="H49" i="36"/>
  <c r="J47" i="36"/>
  <c r="Q10" i="23" s="1"/>
  <c r="L47" i="36"/>
  <c r="S10" i="23" s="1"/>
  <c r="K47" i="36"/>
  <c r="R10" i="23" s="1"/>
  <c r="P10" i="23"/>
  <c r="H47" i="36"/>
  <c r="AB7" i="23"/>
  <c r="AA44" i="36"/>
  <c r="AE7" i="23" s="1"/>
  <c r="Z44" i="36"/>
  <c r="AD7" i="23" s="1"/>
  <c r="W44" i="36"/>
  <c r="Y44" i="36"/>
  <c r="AC7" i="23" s="1"/>
  <c r="Z50" i="36"/>
  <c r="AD13" i="23" s="1"/>
  <c r="AA50" i="36"/>
  <c r="AE13" i="23" s="1"/>
  <c r="AB13" i="23"/>
  <c r="W50" i="36"/>
  <c r="Y50" i="36"/>
  <c r="AC13" i="23" s="1"/>
  <c r="U44" i="36"/>
  <c r="Z7" i="23" s="1"/>
  <c r="V44" i="36"/>
  <c r="AA7" i="23" s="1"/>
  <c r="R44" i="36"/>
  <c r="T44" i="36"/>
  <c r="Y7" i="23" s="1"/>
  <c r="X7" i="23"/>
  <c r="R49" i="36"/>
  <c r="X11" i="23"/>
  <c r="U49" i="36"/>
  <c r="Z11" i="23" s="1"/>
  <c r="V49" i="36"/>
  <c r="AA11" i="23" s="1"/>
  <c r="T49" i="36"/>
  <c r="Y11" i="23" s="1"/>
  <c r="X12" i="23"/>
  <c r="T48" i="36"/>
  <c r="Y12" i="23" s="1"/>
  <c r="R48" i="36"/>
  <c r="V48" i="36"/>
  <c r="AA12" i="23" s="1"/>
  <c r="U48" i="36"/>
  <c r="Z12" i="23" s="1"/>
  <c r="G45" i="36"/>
  <c r="O8" i="23" s="1"/>
  <c r="C45" i="36"/>
  <c r="F45" i="36"/>
  <c r="N8" i="23" s="1"/>
  <c r="L8" i="23"/>
  <c r="E45" i="36"/>
  <c r="M8" i="23" s="1"/>
  <c r="T8" i="23"/>
  <c r="M45" i="36"/>
  <c r="P45" i="36"/>
  <c r="V8" i="23" s="1"/>
  <c r="O45" i="36"/>
  <c r="U8" i="23" s="1"/>
  <c r="Q45" i="36"/>
  <c r="W8" i="23" s="1"/>
  <c r="T46" i="36"/>
  <c r="Y9" i="23" s="1"/>
  <c r="X9" i="23"/>
  <c r="V46" i="36"/>
  <c r="AA9" i="23" s="1"/>
  <c r="R46" i="36"/>
  <c r="U46" i="36"/>
  <c r="Z9" i="23" s="1"/>
  <c r="L14" i="23"/>
  <c r="G51" i="36"/>
  <c r="O14" i="23" s="1"/>
  <c r="E51" i="36"/>
  <c r="M14" i="23" s="1"/>
  <c r="F51" i="36"/>
  <c r="N14" i="23" s="1"/>
  <c r="C51" i="36"/>
  <c r="G52" i="36"/>
  <c r="O15" i="23" s="1"/>
  <c r="L15" i="23"/>
  <c r="C52" i="36"/>
  <c r="F52" i="36"/>
  <c r="N15" i="23" s="1"/>
  <c r="E52" i="36"/>
  <c r="M15" i="23" s="1"/>
  <c r="O44" i="36"/>
  <c r="U7" i="23" s="1"/>
  <c r="T7" i="23"/>
  <c r="Q44" i="36"/>
  <c r="W7" i="23" s="1"/>
  <c r="M44" i="36"/>
  <c r="P44" i="36"/>
  <c r="V7" i="23" s="1"/>
  <c r="F49" i="36"/>
  <c r="N11" i="23" s="1"/>
  <c r="G49" i="36"/>
  <c r="O11" i="23" s="1"/>
  <c r="E49" i="36"/>
  <c r="M11" i="23" s="1"/>
  <c r="L11" i="23"/>
  <c r="C49" i="36"/>
  <c r="G47" i="36"/>
  <c r="O10" i="23" s="1"/>
  <c r="L10" i="23"/>
  <c r="C47" i="36"/>
  <c r="F47" i="36"/>
  <c r="N10" i="23" s="1"/>
  <c r="E47" i="36"/>
  <c r="M10" i="23" s="1"/>
  <c r="L12" i="23"/>
  <c r="F48" i="36"/>
  <c r="N12" i="23" s="1"/>
  <c r="P34" i="36"/>
  <c r="E48" i="36"/>
  <c r="M12" i="23" s="1"/>
  <c r="C48" i="36"/>
  <c r="G48" i="36"/>
  <c r="O12" i="23" s="1"/>
  <c r="H67" i="66"/>
  <c r="H62" i="66"/>
  <c r="H63" i="66" s="1"/>
  <c r="Q46" i="36"/>
  <c r="W9" i="23" s="1"/>
  <c r="T9" i="23"/>
  <c r="O46" i="36"/>
  <c r="U9" i="23" s="1"/>
  <c r="P46" i="36"/>
  <c r="V9" i="23" s="1"/>
  <c r="M46" i="36"/>
  <c r="Q50" i="36"/>
  <c r="W13" i="23" s="1"/>
  <c r="P50" i="36"/>
  <c r="V13" i="23" s="1"/>
  <c r="T13" i="23"/>
  <c r="O50" i="36"/>
  <c r="U13" i="23" s="1"/>
  <c r="M50" i="36"/>
  <c r="P8" i="23"/>
  <c r="L45" i="36"/>
  <c r="S8" i="23" s="1"/>
  <c r="J45" i="36"/>
  <c r="Q8" i="23" s="1"/>
  <c r="K45" i="36"/>
  <c r="R8" i="23" s="1"/>
  <c r="H45" i="36"/>
  <c r="P15" i="23"/>
  <c r="J52" i="36"/>
  <c r="Q15" i="23" s="1"/>
  <c r="K52" i="36"/>
  <c r="R15" i="23" s="1"/>
  <c r="L52" i="36"/>
  <c r="S15" i="23" s="1"/>
  <c r="H52" i="36"/>
  <c r="AA49" i="36"/>
  <c r="AE11" i="23" s="1"/>
  <c r="W49" i="36"/>
  <c r="AB11" i="23"/>
  <c r="Y49" i="36"/>
  <c r="AC11" i="23" s="1"/>
  <c r="Z49" i="36"/>
  <c r="AD11" i="23" s="1"/>
  <c r="Z46" i="36"/>
  <c r="AD9" i="23" s="1"/>
  <c r="AA46" i="36"/>
  <c r="AE9" i="23" s="1"/>
  <c r="Y46" i="36"/>
  <c r="AC9" i="23" s="1"/>
  <c r="AB9" i="23"/>
  <c r="W46" i="36"/>
  <c r="AA45" i="36"/>
  <c r="AE8" i="23" s="1"/>
  <c r="AB8" i="23"/>
  <c r="Z45" i="36"/>
  <c r="AD8" i="23" s="1"/>
  <c r="W45" i="36"/>
  <c r="Y45" i="36"/>
  <c r="AC8" i="23" s="1"/>
  <c r="X10" i="23"/>
  <c r="R47" i="36"/>
  <c r="V47" i="36"/>
  <c r="AA10" i="23" s="1"/>
  <c r="T47" i="36"/>
  <c r="Y10" i="23" s="1"/>
  <c r="U47" i="36"/>
  <c r="Z10" i="23" s="1"/>
  <c r="G50" i="36"/>
  <c r="O13" i="23" s="1"/>
  <c r="L13" i="23"/>
  <c r="E50" i="36"/>
  <c r="M13" i="23" s="1"/>
  <c r="F50" i="36"/>
  <c r="N13" i="23" s="1"/>
  <c r="C50" i="36"/>
  <c r="E44" i="36"/>
  <c r="F44" i="36"/>
  <c r="N7" i="23" s="1"/>
  <c r="N34" i="36"/>
  <c r="L7" i="23"/>
  <c r="G44" i="36"/>
  <c r="O7" i="23" s="1"/>
  <c r="C44" i="36"/>
  <c r="G46" i="36"/>
  <c r="O9" i="23" s="1"/>
  <c r="L9" i="23"/>
  <c r="E46" i="36"/>
  <c r="M9" i="23" s="1"/>
  <c r="F46" i="36"/>
  <c r="N9" i="23" s="1"/>
  <c r="T12" i="23"/>
  <c r="Q48" i="36"/>
  <c r="W12" i="23" s="1"/>
  <c r="O48" i="36"/>
  <c r="U12" i="23" s="1"/>
  <c r="P48" i="36"/>
  <c r="V12" i="23" s="1"/>
  <c r="M48" i="36"/>
  <c r="O49" i="36"/>
  <c r="U11" i="23" s="1"/>
  <c r="Q49" i="36"/>
  <c r="W11" i="23" s="1"/>
  <c r="T11" i="23"/>
  <c r="P49" i="36"/>
  <c r="V11" i="23" s="1"/>
  <c r="M49" i="36"/>
  <c r="K50" i="36"/>
  <c r="R13" i="23" s="1"/>
  <c r="L50" i="36"/>
  <c r="S13" i="23" s="1"/>
  <c r="P13" i="23"/>
  <c r="H50" i="36"/>
  <c r="J50" i="36"/>
  <c r="Q13" i="23" s="1"/>
  <c r="P9" i="23"/>
  <c r="J46" i="36"/>
  <c r="Q9" i="23" s="1"/>
  <c r="H46" i="36"/>
  <c r="K46" i="36"/>
  <c r="R9" i="23" s="1"/>
  <c r="L46" i="36"/>
  <c r="S9" i="23" s="1"/>
  <c r="AB12" i="23"/>
  <c r="W48" i="36"/>
  <c r="AA48" i="36"/>
  <c r="AE12" i="23" s="1"/>
  <c r="Z48" i="36"/>
  <c r="AD12" i="23" s="1"/>
  <c r="Y48" i="36"/>
  <c r="AC12" i="23" s="1"/>
  <c r="Y47" i="36"/>
  <c r="AC10" i="23" s="1"/>
  <c r="AA47" i="36"/>
  <c r="AE10" i="23" s="1"/>
  <c r="AB10" i="23"/>
  <c r="W47" i="36"/>
  <c r="Z47" i="36"/>
  <c r="AD10" i="23" s="1"/>
  <c r="X13" i="23"/>
  <c r="T50" i="36"/>
  <c r="Y13" i="23" s="1"/>
  <c r="V50" i="36"/>
  <c r="AA13" i="23" s="1"/>
  <c r="R50" i="36"/>
  <c r="U50" i="36"/>
  <c r="Z13" i="23" s="1"/>
  <c r="R45" i="36"/>
  <c r="X8" i="23"/>
  <c r="U45" i="36"/>
  <c r="Z8" i="23" s="1"/>
  <c r="T45" i="36"/>
  <c r="Y8" i="23" s="1"/>
  <c r="V45" i="36"/>
  <c r="AA8" i="23" s="1"/>
  <c r="M7" i="23" l="1"/>
  <c r="M20" i="23" s="1"/>
  <c r="E55" i="36"/>
  <c r="M16" i="23" s="1"/>
  <c r="Z19" i="23"/>
  <c r="Z17" i="23"/>
  <c r="R19" i="23"/>
  <c r="R17" i="23"/>
  <c r="R20" i="23" s="1"/>
  <c r="AA19" i="23"/>
  <c r="AA17" i="23"/>
  <c r="S19" i="23"/>
  <c r="S17" i="23"/>
  <c r="S20" i="23" s="1"/>
  <c r="V19" i="23"/>
  <c r="V17" i="23"/>
  <c r="AE19" i="23"/>
  <c r="AE17" i="23"/>
  <c r="W19" i="23"/>
  <c r="W17" i="23"/>
  <c r="G53" i="36"/>
  <c r="N19" i="23"/>
  <c r="N17" i="23"/>
  <c r="AD19" i="23"/>
  <c r="AD17" i="23"/>
  <c r="C61" i="36"/>
  <c r="C57" i="36"/>
  <c r="M59" i="36"/>
  <c r="L20" i="23"/>
  <c r="C59" i="36"/>
  <c r="M57" i="36"/>
  <c r="M61" i="36"/>
  <c r="Y20" i="23"/>
  <c r="H57" i="36"/>
  <c r="H61" i="36"/>
  <c r="Q20" i="23"/>
  <c r="W59" i="36"/>
  <c r="R61" i="36"/>
  <c r="R57" i="36"/>
  <c r="AC20" i="23"/>
  <c r="AB20" i="23"/>
  <c r="K42" i="66"/>
  <c r="K58" i="66" s="1"/>
  <c r="K87" i="66" s="1"/>
  <c r="K39" i="66"/>
  <c r="K55" i="66" s="1"/>
  <c r="K75" i="66" s="1"/>
  <c r="L9" i="27" s="1"/>
  <c r="K38" i="66"/>
  <c r="K54" i="66" s="1"/>
  <c r="K71" i="66" s="1"/>
  <c r="L8" i="27" s="1"/>
  <c r="K40" i="66"/>
  <c r="K56" i="66" s="1"/>
  <c r="K79" i="66" s="1"/>
  <c r="L10" i="27" s="1"/>
  <c r="K37" i="66"/>
  <c r="L14" i="66"/>
  <c r="I17" i="27"/>
  <c r="H103" i="66"/>
  <c r="T20" i="23"/>
  <c r="W61" i="36"/>
  <c r="W57" i="36"/>
  <c r="P20" i="23"/>
  <c r="J46" i="66"/>
  <c r="J47" i="66" s="1"/>
  <c r="J53" i="66"/>
  <c r="H17" i="27"/>
  <c r="H59" i="36"/>
  <c r="U20" i="23"/>
  <c r="R59" i="36"/>
  <c r="X20" i="23"/>
  <c r="I62" i="66"/>
  <c r="I63" i="66" s="1"/>
  <c r="I67" i="66"/>
  <c r="W20" i="23" l="1"/>
  <c r="V20" i="23"/>
  <c r="AA20" i="23"/>
  <c r="Z20" i="23"/>
  <c r="AE20" i="23"/>
  <c r="AD20" i="23"/>
  <c r="N20" i="23"/>
  <c r="O19" i="23"/>
  <c r="O17" i="23"/>
  <c r="L42" i="66"/>
  <c r="L58" i="66" s="1"/>
  <c r="L87" i="66" s="1"/>
  <c r="L40" i="66"/>
  <c r="L56" i="66" s="1"/>
  <c r="L79" i="66" s="1"/>
  <c r="M10" i="27" s="1"/>
  <c r="L38" i="66"/>
  <c r="L54" i="66" s="1"/>
  <c r="L71" i="66" s="1"/>
  <c r="M8" i="27" s="1"/>
  <c r="L39" i="66"/>
  <c r="L55" i="66" s="1"/>
  <c r="L75" i="66" s="1"/>
  <c r="M9" i="27" s="1"/>
  <c r="M14" i="66"/>
  <c r="L37" i="66"/>
  <c r="J17" i="27"/>
  <c r="I103" i="66"/>
  <c r="K46" i="66"/>
  <c r="K47" i="66" s="1"/>
  <c r="K53" i="66"/>
  <c r="L12" i="27"/>
  <c r="J62" i="66"/>
  <c r="J63" i="66" s="1"/>
  <c r="J67" i="66"/>
  <c r="O20" i="23" l="1"/>
  <c r="K67" i="66"/>
  <c r="K62" i="66"/>
  <c r="K63" i="66" s="1"/>
  <c r="K17" i="27"/>
  <c r="J103" i="66"/>
  <c r="L46" i="66"/>
  <c r="L47" i="66" s="1"/>
  <c r="L53" i="66"/>
  <c r="M39" i="66"/>
  <c r="M55" i="66" s="1"/>
  <c r="M75" i="66" s="1"/>
  <c r="N9" i="27" s="1"/>
  <c r="M38" i="66"/>
  <c r="M54" i="66" s="1"/>
  <c r="M71" i="66" s="1"/>
  <c r="N8" i="27" s="1"/>
  <c r="M40" i="66"/>
  <c r="M56" i="66" s="1"/>
  <c r="M79" i="66" s="1"/>
  <c r="N10" i="27" s="1"/>
  <c r="M42" i="66"/>
  <c r="M58" i="66" s="1"/>
  <c r="M87" i="66" s="1"/>
  <c r="M37" i="66"/>
  <c r="M12" i="27"/>
  <c r="M46" i="66" l="1"/>
  <c r="M47" i="66" s="1"/>
  <c r="M53" i="66"/>
  <c r="L62" i="66"/>
  <c r="L63" i="66" s="1"/>
  <c r="L67" i="66"/>
  <c r="N12" i="27"/>
  <c r="L17" i="27"/>
  <c r="K103" i="66"/>
  <c r="M17" i="27" l="1"/>
  <c r="L103" i="66"/>
  <c r="M67" i="66"/>
  <c r="M62" i="66"/>
  <c r="M63" i="66" s="1"/>
  <c r="N17" i="27" l="1"/>
  <c r="M103"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D91" authorId="0" shapeId="0" xr:uid="{E4D51485-3045-43BB-B83E-5E7C2436F3C6}">
      <text>
        <r>
          <rPr>
            <b/>
            <sz val="9"/>
            <color indexed="81"/>
            <rFont val="Tahoma"/>
            <family val="2"/>
          </rPr>
          <t>Isik, Mine:</t>
        </r>
        <r>
          <rPr>
            <sz val="9"/>
            <color indexed="81"/>
            <rFont val="Tahoma"/>
            <family val="2"/>
          </rPr>
          <t xml:space="preserve">
Original data  (provided by Benjamin and Iyad)</t>
        </r>
      </text>
    </comment>
    <comment ref="H91" authorId="0" shapeId="0" xr:uid="{1F006939-9F98-4ABB-B476-3FCCC81B287F}">
      <text>
        <r>
          <rPr>
            <b/>
            <sz val="9"/>
            <color indexed="81"/>
            <rFont val="Tahoma"/>
            <family val="2"/>
          </rPr>
          <t>Isik, Mine:</t>
        </r>
        <r>
          <rPr>
            <sz val="9"/>
            <color indexed="81"/>
            <rFont val="Tahoma"/>
            <family val="2"/>
          </rPr>
          <t xml:space="preserve">
Original data  (provided by Benjamin and Iyad)</t>
        </r>
      </text>
    </comment>
    <comment ref="J91" authorId="0" shapeId="0" xr:uid="{EA03A4DB-B642-4787-88D1-86B828610AD0}">
      <text>
        <r>
          <rPr>
            <b/>
            <sz val="9"/>
            <color indexed="81"/>
            <rFont val="Tahoma"/>
            <family val="2"/>
          </rPr>
          <t>Isik, Mine:</t>
        </r>
        <r>
          <rPr>
            <sz val="9"/>
            <color indexed="81"/>
            <rFont val="Tahoma"/>
            <family val="2"/>
          </rPr>
          <t xml:space="preserve">
Original data  (provided by Benjamin and Iyad)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Dan Loughlin</author>
  </authors>
  <commentList>
    <comment ref="W19" authorId="0" shapeId="0" xr:uid="{4D617D67-45AE-4700-AD83-CDC9D7576561}">
      <text>
        <r>
          <rPr>
            <b/>
            <sz val="9"/>
            <color indexed="81"/>
            <rFont val="Tahoma"/>
            <family val="2"/>
          </rPr>
          <t>Isik, Mine:MPG Rating is published by EPA</t>
        </r>
      </text>
    </comment>
    <comment ref="D21" authorId="1" shapeId="0" xr:uid="{00000000-0006-0000-1B00-000001000000}">
      <text>
        <r>
          <rPr>
            <b/>
            <sz val="8"/>
            <color indexed="81"/>
            <rFont val="Tahoma"/>
            <family val="2"/>
          </rPr>
          <t>Dan Loughlin:</t>
        </r>
        <r>
          <rPr>
            <sz val="8"/>
            <color indexed="81"/>
            <rFont val="Tahoma"/>
            <family val="2"/>
          </rPr>
          <t xml:space="preserve">
Corrected to add to 100%
</t>
        </r>
      </text>
    </comment>
    <comment ref="C31" authorId="1" shapeId="0" xr:uid="{00000000-0006-0000-1B00-000002000000}">
      <text>
        <r>
          <rPr>
            <b/>
            <sz val="8"/>
            <color indexed="81"/>
            <rFont val="Tahoma"/>
            <family val="2"/>
          </rPr>
          <t>Dan Loughlin:</t>
        </r>
        <r>
          <rPr>
            <sz val="8"/>
            <color indexed="81"/>
            <rFont val="Tahoma"/>
            <family val="2"/>
          </rPr>
          <t xml:space="preserve">
Note that these add up to slightly more than 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C17" authorId="0" shapeId="0" xr:uid="{00000000-0006-0000-1C00-000001000000}">
      <text>
        <r>
          <rPr>
            <b/>
            <sz val="8"/>
            <color indexed="81"/>
            <rFont val="Tahoma"/>
            <family val="2"/>
          </rPr>
          <t>newuser:</t>
        </r>
        <r>
          <rPr>
            <sz val="8"/>
            <color indexed="81"/>
            <rFont val="Tahoma"/>
            <family val="2"/>
          </rPr>
          <t xml:space="preserve">
2005-2008 data from older AEOs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Lenox, Carol</author>
  </authors>
  <commentList>
    <comment ref="H22" authorId="0" shapeId="0" xr:uid="{00000000-0006-0000-2400-000001000000}">
      <text>
        <r>
          <rPr>
            <b/>
            <sz val="8"/>
            <color indexed="81"/>
            <rFont val="Tahoma"/>
            <family val="2"/>
          </rPr>
          <t>Lenox, Carol:</t>
        </r>
        <r>
          <rPr>
            <sz val="8"/>
            <color indexed="81"/>
            <rFont val="Tahoma"/>
            <family val="2"/>
          </rPr>
          <t xml:space="preserve">
in the AEO10 T60 workbook, there is no cost for large DHEV cars in 2020, therefore, instead of the calculation, the value was made equal to 2025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Loughlin, Dan</author>
  </authors>
  <commentList>
    <comment ref="E171" authorId="0" shapeId="0" xr:uid="{00000000-0006-0000-2900-000001000000}">
      <text>
        <r>
          <rPr>
            <b/>
            <sz val="8"/>
            <color indexed="81"/>
            <rFont val="Tahoma"/>
            <family val="2"/>
          </rPr>
          <t>Loughlin, Dan:</t>
        </r>
        <r>
          <rPr>
            <sz val="8"/>
            <color indexed="81"/>
            <rFont val="Tahoma"/>
            <family val="2"/>
          </rPr>
          <t xml:space="preserve">
Added 4/25/11. 
Save value as small utility used.
</t>
        </r>
      </text>
    </comment>
  </commentList>
</comments>
</file>

<file path=xl/sharedStrings.xml><?xml version="1.0" encoding="utf-8"?>
<sst xmlns="http://schemas.openxmlformats.org/spreadsheetml/2006/main" count="10291" uniqueCount="3469">
  <si>
    <t>ANSWER-Commodities</t>
  </si>
  <si>
    <t>CommName</t>
  </si>
  <si>
    <t>CommDesc</t>
  </si>
  <si>
    <t>CommUnit</t>
  </si>
  <si>
    <t>Set Memberships</t>
  </si>
  <si>
    <t>Comment</t>
  </si>
  <si>
    <t>~FI_Comm</t>
  </si>
  <si>
    <t>Region</t>
  </si>
  <si>
    <t>Csets</t>
  </si>
  <si>
    <t>Unit</t>
  </si>
  <si>
    <t>LimType</t>
  </si>
  <si>
    <t>CTSLvl</t>
  </si>
  <si>
    <t>PeakTS</t>
  </si>
  <si>
    <t>Ctype</t>
  </si>
  <si>
    <t>*Demands</t>
  </si>
  <si>
    <t>R2,R3,R4,R5,R6</t>
  </si>
  <si>
    <t>DEM</t>
  </si>
  <si>
    <t>TL</t>
  </si>
  <si>
    <t>Transportation Light Duty</t>
  </si>
  <si>
    <t>bn-vmt</t>
  </si>
  <si>
    <t>*Energy Carriers</t>
  </si>
  <si>
    <t>NRG</t>
  </si>
  <si>
    <t>TRNDSL</t>
  </si>
  <si>
    <t>DSL to TRN</t>
  </si>
  <si>
    <t>PJ</t>
  </si>
  <si>
    <t>TLGSL</t>
  </si>
  <si>
    <t>GSL to TRN</t>
  </si>
  <si>
    <t>*R2,R3,R4,R5,R6</t>
  </si>
  <si>
    <t>TLE85X</t>
  </si>
  <si>
    <t>E85X to TL</t>
  </si>
  <si>
    <t>TRNCNG</t>
  </si>
  <si>
    <t>CNG to TRN</t>
  </si>
  <si>
    <t>TRNLPGX</t>
  </si>
  <si>
    <t>LPGX to TRN</t>
  </si>
  <si>
    <t>TRNELC</t>
  </si>
  <si>
    <t>ELC to TRN</t>
  </si>
  <si>
    <t>ELC</t>
  </si>
  <si>
    <t>Electricity</t>
  </si>
  <si>
    <t>TRNNGA</t>
  </si>
  <si>
    <t>Natural Gas to Transportation Sector</t>
  </si>
  <si>
    <t>TRNCNGH</t>
  </si>
  <si>
    <t>CNG to TRN - Heavy Duty Vehicles</t>
  </si>
  <si>
    <t>TRNCNGL</t>
  </si>
  <si>
    <t>CNG to TRN - Light Duty Vehicles</t>
  </si>
  <si>
    <t>TRNCNGX</t>
  </si>
  <si>
    <t>CNGX to TRN</t>
  </si>
  <si>
    <t>TRDSLL</t>
  </si>
  <si>
    <t>DSLL to Blend</t>
  </si>
  <si>
    <t>TRDSLU</t>
  </si>
  <si>
    <t>DSLU to Blend</t>
  </si>
  <si>
    <t>TRNDSLB</t>
  </si>
  <si>
    <t>DSL combo of DSLL and DSLU</t>
  </si>
  <si>
    <t>TRNE10</t>
  </si>
  <si>
    <t>E10 Blend</t>
  </si>
  <si>
    <t>TRNE85</t>
  </si>
  <si>
    <t>E85 Blend</t>
  </si>
  <si>
    <t>TRNETH</t>
  </si>
  <si>
    <t>Ethanol to Transportation Sector</t>
  </si>
  <si>
    <t>TRGSLC1</t>
  </si>
  <si>
    <t>CONV GSL to TRN after Collection</t>
  </si>
  <si>
    <t>TRGSLR1</t>
  </si>
  <si>
    <t>REF GSL to TRN after Collection</t>
  </si>
  <si>
    <t>TRNH2</t>
  </si>
  <si>
    <t>H2 to TRN</t>
  </si>
  <si>
    <t>TRNLPGEA</t>
  </si>
  <si>
    <t>LPG to TRN after Collection</t>
  </si>
  <si>
    <t>TRGSLR</t>
  </si>
  <si>
    <t>Ref GSL to TRN</t>
  </si>
  <si>
    <t>TRGSLC</t>
  </si>
  <si>
    <t xml:space="preserve">Conv GSL to TRN  </t>
  </si>
  <si>
    <t>TRGSLB</t>
  </si>
  <si>
    <t>GSL combo of R and C for blending</t>
  </si>
  <si>
    <t>TRNB20EA</t>
  </si>
  <si>
    <t>Transportation B20 after emissions accounting</t>
  </si>
  <si>
    <t>TRNE10EA</t>
  </si>
  <si>
    <t>Transportation E10 after emissions accounting</t>
  </si>
  <si>
    <t>TRNE85EA</t>
  </si>
  <si>
    <t>Transportation E85 after emissions accounting</t>
  </si>
  <si>
    <t>Transportation LPG after emissions accounting</t>
  </si>
  <si>
    <t>TRNCNGEA</t>
  </si>
  <si>
    <t>Transportation CNG after emissions accounting</t>
  </si>
  <si>
    <t>TRGSLREA</t>
  </si>
  <si>
    <t>Transportation GSLR after emissions accounting</t>
  </si>
  <si>
    <t>TRGSLCEA</t>
  </si>
  <si>
    <t>Transportation GSLC after emissions accounting</t>
  </si>
  <si>
    <t>TRNRFHEA</t>
  </si>
  <si>
    <t>Transportation RFH after emissions accounting</t>
  </si>
  <si>
    <t>TRNRFLEA</t>
  </si>
  <si>
    <t>Transportation RFL after emissions accounting</t>
  </si>
  <si>
    <t>TRDSLUEA</t>
  </si>
  <si>
    <t>Transportation DSLU after emissions accounting</t>
  </si>
  <si>
    <t>TRDSLLEA</t>
  </si>
  <si>
    <t>Transportation DSLL after emissions accounting</t>
  </si>
  <si>
    <t>ZZDMY</t>
  </si>
  <si>
    <t>Dummy commodity</t>
  </si>
  <si>
    <t>*Emissions Commodities</t>
  </si>
  <si>
    <t>ENV</t>
  </si>
  <si>
    <t>CO2</t>
  </si>
  <si>
    <t>Carbon dioxide emissions</t>
  </si>
  <si>
    <t>Mt</t>
  </si>
  <si>
    <t>NOX</t>
  </si>
  <si>
    <t>NOx emissions</t>
  </si>
  <si>
    <t>kt</t>
  </si>
  <si>
    <t>SO2</t>
  </si>
  <si>
    <t>SO2 emissions</t>
  </si>
  <si>
    <t>PM10</t>
  </si>
  <si>
    <t>PM10 emissions</t>
  </si>
  <si>
    <t>PM25</t>
  </si>
  <si>
    <t>PM2.5 emissions</t>
  </si>
  <si>
    <t>CO</t>
  </si>
  <si>
    <t>Carbon monoxide</t>
  </si>
  <si>
    <t>N2O</t>
  </si>
  <si>
    <t>Nitrous oxide</t>
  </si>
  <si>
    <t>CH4</t>
  </si>
  <si>
    <t>Methane</t>
  </si>
  <si>
    <t>VOC</t>
  </si>
  <si>
    <t>VOCs</t>
  </si>
  <si>
    <t>NH3</t>
  </si>
  <si>
    <t>Ammonia</t>
  </si>
  <si>
    <t>BC</t>
  </si>
  <si>
    <t>Black carbon</t>
  </si>
  <si>
    <t>OC</t>
  </si>
  <si>
    <t>Organic carbon</t>
  </si>
  <si>
    <t>CO2T</t>
  </si>
  <si>
    <t>Transportaiton sector CO2</t>
  </si>
  <si>
    <t>NOXT</t>
  </si>
  <si>
    <t>Transportation sector NOx</t>
  </si>
  <si>
    <t>SO2T</t>
  </si>
  <si>
    <t>Transportation sector SO2</t>
  </si>
  <si>
    <t>PM10T</t>
  </si>
  <si>
    <t>Transportation sector PM10</t>
  </si>
  <si>
    <t>PM25T</t>
  </si>
  <si>
    <t>Transportation sector PM25</t>
  </si>
  <si>
    <t>ANSWER-Technologies</t>
  </si>
  <si>
    <t>TechName</t>
  </si>
  <si>
    <t>TechDesc</t>
  </si>
  <si>
    <t>TACTUnit</t>
  </si>
  <si>
    <t>TCAPUnit</t>
  </si>
  <si>
    <t>~FI_Process</t>
  </si>
  <si>
    <t>Sets</t>
  </si>
  <si>
    <t>Tact</t>
  </si>
  <si>
    <t>Tcap</t>
  </si>
  <si>
    <t>PrimaryCG</t>
  </si>
  <si>
    <t>Vintage</t>
  </si>
  <si>
    <t>* Light Duty Vehicle Demand Technologies</t>
  </si>
  <si>
    <t>DMD</t>
  </si>
  <si>
    <t>bn-vmt/a</t>
  </si>
  <si>
    <t>* Process Technologies</t>
  </si>
  <si>
    <t>PRE</t>
  </si>
  <si>
    <t>PNGACNG</t>
  </si>
  <si>
    <t>Conv: NGA to CNG</t>
  </si>
  <si>
    <t>PJ/a</t>
  </si>
  <si>
    <t>*</t>
  </si>
  <si>
    <t>* Collectors</t>
  </si>
  <si>
    <t>SCTRNCNGL</t>
  </si>
  <si>
    <t>Collector: CNG to TRN LDV</t>
  </si>
  <si>
    <t>SCCNGCNGX</t>
  </si>
  <si>
    <t>Collector: CNG to CNGX</t>
  </si>
  <si>
    <t>SCGSLCNGX</t>
  </si>
  <si>
    <t>Collector: GSL to CNGX</t>
  </si>
  <si>
    <t>SCGSLLPGX</t>
  </si>
  <si>
    <t>Collector: GSL to LPGX</t>
  </si>
  <si>
    <t>SCLPGLPGX</t>
  </si>
  <si>
    <t>Collector: LPG to LPGX</t>
  </si>
  <si>
    <t>SCTLGSLE85</t>
  </si>
  <si>
    <t>Collector: GSL to E85X</t>
  </si>
  <si>
    <t>SCTLE85E85</t>
  </si>
  <si>
    <t>Collector: E85 to E85X</t>
  </si>
  <si>
    <t>SCTLGSLGSL</t>
  </si>
  <si>
    <t>Collector: GSLB to TRNGSL</t>
  </si>
  <si>
    <t>SCTRGSLRB</t>
  </si>
  <si>
    <t>Collector: GSLR to TRN for blending</t>
  </si>
  <si>
    <t>SCTRGSLCB</t>
  </si>
  <si>
    <t>Collector: GSLC to TRN for blending</t>
  </si>
  <si>
    <t>SCTLE10GSL</t>
  </si>
  <si>
    <t>Collector: TRNE10 to GSL</t>
  </si>
  <si>
    <t>SCDSLLDSL</t>
  </si>
  <si>
    <t>Collector: DSLL to DSLB</t>
  </si>
  <si>
    <t>SCDSLUDSL</t>
  </si>
  <si>
    <t>Collector: DSLU to DSLB</t>
  </si>
  <si>
    <t>SCDSLBDSL</t>
  </si>
  <si>
    <t>Collector: DSLB to DSL</t>
  </si>
  <si>
    <t>SCTRNELC</t>
  </si>
  <si>
    <t>Collector: ELC to TRN</t>
  </si>
  <si>
    <t>SETLGSL</t>
  </si>
  <si>
    <t>Collector: TRNGSL to TLGSL</t>
  </si>
  <si>
    <t>SETLCNG</t>
  </si>
  <si>
    <t>Collector: TRNCNG to TLCNG</t>
  </si>
  <si>
    <t>SCGSL2CNGX</t>
  </si>
  <si>
    <t>Collector: TRNGSL to TLCNGX</t>
  </si>
  <si>
    <t>SCCNG2CNGX</t>
  </si>
  <si>
    <t>Collector: TRNCNG to TLCNGX</t>
  </si>
  <si>
    <t>SETLLPG</t>
  </si>
  <si>
    <t>Collector: TRNLPG to TLLPG</t>
  </si>
  <si>
    <t>SCGSL2LPGX</t>
  </si>
  <si>
    <t>Collector: TRNGSL to TLLPGX</t>
  </si>
  <si>
    <t>SCLPG2LPGX</t>
  </si>
  <si>
    <t>Collector: TRNLPG to TLLPGX</t>
  </si>
  <si>
    <t>TLMCELC</t>
  </si>
  <si>
    <t>Electric minicar w/100 mi range</t>
  </si>
  <si>
    <t>TLCELC</t>
  </si>
  <si>
    <t>Electric compact car w/100 mi range</t>
  </si>
  <si>
    <t>*R2,R3,R4,R5,R7</t>
  </si>
  <si>
    <t>TLFELC</t>
  </si>
  <si>
    <t>Electric fullsize car w/100 mi range</t>
  </si>
  <si>
    <t>*R2,R3,R4,R5,R8</t>
  </si>
  <si>
    <t>TLMELC</t>
  </si>
  <si>
    <t>Electric minivan w/100 mi range</t>
  </si>
  <si>
    <t>*R2,R3,R4,R5,R9</t>
  </si>
  <si>
    <t>TLPELC</t>
  </si>
  <si>
    <t>Electric pickup truck w/100 mi range</t>
  </si>
  <si>
    <t>*R2,R3,R4,R5,R10</t>
  </si>
  <si>
    <t>TLSSELC</t>
  </si>
  <si>
    <t>Electric small SUV w/100 mi range</t>
  </si>
  <si>
    <t>*R2,R3,R4,R5,R11</t>
  </si>
  <si>
    <t>TLLSELC</t>
  </si>
  <si>
    <t>Electric large SUV w/100 mi range</t>
  </si>
  <si>
    <t>*R2,R3,R4,R5,R12</t>
  </si>
  <si>
    <t>TLMCELCB</t>
  </si>
  <si>
    <t>Electric minicar w/200 mi range</t>
  </si>
  <si>
    <t>*R2,R3,R4,R5,R13</t>
  </si>
  <si>
    <t>TLCELCB</t>
  </si>
  <si>
    <t>Electric compact car w/200 mi range</t>
  </si>
  <si>
    <t>*R2,R3,R4,R5,R14</t>
  </si>
  <si>
    <t>TLFELCB</t>
  </si>
  <si>
    <t>Electric fullsize car w/200 mi range</t>
  </si>
  <si>
    <t>*R2,R3,R4,R5,R15</t>
  </si>
  <si>
    <t>TLMELCB</t>
  </si>
  <si>
    <t>Electric minivan w/200 mi range</t>
  </si>
  <si>
    <t>*R2,R3,R4,R5,R16</t>
  </si>
  <si>
    <t>TLPELCB</t>
  </si>
  <si>
    <t>Electric pickup truck w/200 mi range</t>
  </si>
  <si>
    <t>*R2,R3,R4,R5,R17</t>
  </si>
  <si>
    <t>TLSSELCB</t>
  </si>
  <si>
    <t>Electric small SUV w/200 mi range</t>
  </si>
  <si>
    <t>*R2,R3,R4,R5,R18</t>
  </si>
  <si>
    <t>TLLSELCB</t>
  </si>
  <si>
    <t>Electric large SUV w/200 mi range</t>
  </si>
  <si>
    <t>*R2,R3,R4,R5,R19</t>
  </si>
  <si>
    <t>*R2,R3,R4,R5,R20</t>
  </si>
  <si>
    <t>*R2,R3,R4,R5,R21</t>
  </si>
  <si>
    <t>*R2,R3,R4,R5,R22</t>
  </si>
  <si>
    <t>*R2,R3,R4,R5,R23</t>
  </si>
  <si>
    <t>*R2,R3,R4,R5,R24</t>
  </si>
  <si>
    <t>*R2,R3,R4,R5,R25</t>
  </si>
  <si>
    <t>*R2,R3,R4,R5,R26</t>
  </si>
  <si>
    <t>*R2,R3,R4,R5,R27</t>
  </si>
  <si>
    <t>*R2,R3,R4,R5,R28</t>
  </si>
  <si>
    <t>*R2,R3,R4,R5,R29</t>
  </si>
  <si>
    <t>*R2,R3,R4,R5,R30</t>
  </si>
  <si>
    <t>*R2,R3,R4,R5,R31</t>
  </si>
  <si>
    <t>*R2,R3,R4,R5,R32</t>
  </si>
  <si>
    <t>*R2,R3,R4,R5,R33</t>
  </si>
  <si>
    <t>*R2,R3,R4,R5,R34</t>
  </si>
  <si>
    <t>*R2,R3,R4,R5,R35</t>
  </si>
  <si>
    <t>*R2,R3,R4,R5,R36</t>
  </si>
  <si>
    <t>*R2,R3,R4,R5,R37</t>
  </si>
  <si>
    <t>*R2,R3,R4,R5,R38</t>
  </si>
  <si>
    <t>*R2,R3,R4,R5,R39</t>
  </si>
  <si>
    <t>*R2,R3,R4,R5,R40</t>
  </si>
  <si>
    <t>*R2,R3,R4,R5,R41</t>
  </si>
  <si>
    <t>*R2,R3,R4,R5,R42</t>
  </si>
  <si>
    <t>*R2,R3,R4,R5,R43</t>
  </si>
  <si>
    <t>*R2,R3,R4,R5,R44</t>
  </si>
  <si>
    <t>*R2,R3,R4,R5,R45</t>
  </si>
  <si>
    <t>*R2,R3,R4,R5,R46</t>
  </si>
  <si>
    <t>*R2,R3,R4,R5,R47</t>
  </si>
  <si>
    <t>*R2,R3,R4,R5,R48</t>
  </si>
  <si>
    <t>*R2,R3,R4,R5,R49</t>
  </si>
  <si>
    <t>*R2,R3,R4,R5,R50</t>
  </si>
  <si>
    <t>*R2,R3,R4,R5,R51</t>
  </si>
  <si>
    <t>*R2,R3,R4,R5,R52</t>
  </si>
  <si>
    <t>*R2,R3,R4,R5,R53</t>
  </si>
  <si>
    <t>*R2,R3,R4,R5,R54</t>
  </si>
  <si>
    <t>*R2,R3,R4,R5,R55</t>
  </si>
  <si>
    <t>*R2,R3,R4,R5,R56</t>
  </si>
  <si>
    <t>*R2,R3,R4,R5,R57</t>
  </si>
  <si>
    <t>*R2,R3,R4,R5,R58</t>
  </si>
  <si>
    <t>*R2,R3,R4,R5,R59</t>
  </si>
  <si>
    <t>*R2,R3,R4,R5,R60</t>
  </si>
  <si>
    <t>*R2,R3,R4,R5,R61</t>
  </si>
  <si>
    <t>*R2,R3,R4,R5,R62</t>
  </si>
  <si>
    <t>*R2,R3,R4,R5,R63</t>
  </si>
  <si>
    <t>*R2,R3,R4,R5,R64</t>
  </si>
  <si>
    <t>*R2,R3,R4,R5,R65</t>
  </si>
  <si>
    <t>*R2,R3,R4,R5,R66</t>
  </si>
  <si>
    <t>*R2,R3,R4,R5,R67</t>
  </si>
  <si>
    <t>*R2,R3,R4,R5,R68</t>
  </si>
  <si>
    <t>*R2,R3,R4,R5,R69</t>
  </si>
  <si>
    <t>*R2,R3,R4,R5,R70</t>
  </si>
  <si>
    <t>*R2,R3,R4,R5,R71</t>
  </si>
  <si>
    <t>*R2,R3,R4,R5,R72</t>
  </si>
  <si>
    <t>*R2,R3,R4,R5,R73</t>
  </si>
  <si>
    <t>*R2,R3,R4,R5,R74</t>
  </si>
  <si>
    <t>*R2,R3,R4,R5,R75</t>
  </si>
  <si>
    <t>*R2,R3,R4,R5,R76</t>
  </si>
  <si>
    <t>*R2,R3,R4,R5,R77</t>
  </si>
  <si>
    <t>*R2,R3,R4,R5,R78</t>
  </si>
  <si>
    <t>*R2,R3,R4,R5,R79</t>
  </si>
  <si>
    <t>*R2,R3,R4,R5,R80</t>
  </si>
  <si>
    <t>*R2,R3,R4,R5,R81</t>
  </si>
  <si>
    <t>*R2,R3,R4,R5,R82</t>
  </si>
  <si>
    <t>*R2,R3,R4,R5,R83</t>
  </si>
  <si>
    <t>*R2,R3,R4,R5,R84</t>
  </si>
  <si>
    <t>*R2,R3,R4,R5,R85</t>
  </si>
  <si>
    <t>*R2,R3,R4,R5,R86</t>
  </si>
  <si>
    <t>*R2,R3,R4,R5,R87</t>
  </si>
  <si>
    <t>*R2,R3,R4,R5,R88</t>
  </si>
  <si>
    <t>*R2,R3,R4,R5,R89</t>
  </si>
  <si>
    <t>*R2,R3,R4,R5,R90</t>
  </si>
  <si>
    <t>*R2,R3,R4,R5,R91</t>
  </si>
  <si>
    <t>*R2,R3,R4,R5,R92</t>
  </si>
  <si>
    <t>*R2,R3,R4,R5,R93</t>
  </si>
  <si>
    <t>*R2,R3,R4,R5,R94</t>
  </si>
  <si>
    <t>*R2,R3,R4,R5,R95</t>
  </si>
  <si>
    <t>*R2,R3,R4,R5,R96</t>
  </si>
  <si>
    <t>*R2,R3,R4,R5,R97</t>
  </si>
  <si>
    <t>*R2,R3,R4,R5,R98</t>
  </si>
  <si>
    <t>* Dummy Backstop Technology</t>
  </si>
  <si>
    <t>ZZTLDV</t>
  </si>
  <si>
    <t>Transportation LDV - ZZINFES backstop</t>
  </si>
  <si>
    <t>S</t>
  </si>
  <si>
    <t>SCTRNCNGH</t>
  </si>
  <si>
    <t>Collector: CNG to TRN HDV</t>
  </si>
  <si>
    <t>TechData</t>
  </si>
  <si>
    <t>~FI_T</t>
  </si>
  <si>
    <t>*Old_TechName</t>
  </si>
  <si>
    <t>*TechDesc</t>
  </si>
  <si>
    <t>*Units</t>
  </si>
  <si>
    <t>CommIN</t>
  </si>
  <si>
    <t>CommOUT</t>
  </si>
  <si>
    <t>NCAP_BND~2010</t>
  </si>
  <si>
    <t>Share~UP</t>
  </si>
  <si>
    <t>NCAP_START</t>
  </si>
  <si>
    <t>*NCAP_START</t>
  </si>
  <si>
    <t>NCAP_TLIFE</t>
  </si>
  <si>
    <t>NCAP_COST~2010</t>
  </si>
  <si>
    <t>NCAP_COST~2015</t>
  </si>
  <si>
    <t>NCAP_COST~2020</t>
  </si>
  <si>
    <t>NCAP_COST~2025</t>
  </si>
  <si>
    <t>NCAP_COST~2030</t>
  </si>
  <si>
    <t>NCAP_COST~2035</t>
  </si>
  <si>
    <t>NCAP_COST~2040</t>
  </si>
  <si>
    <t>NCAP_COST~2045</t>
  </si>
  <si>
    <t>NCAP_COST~2050</t>
  </si>
  <si>
    <t>NCAP_COST~2055</t>
  </si>
  <si>
    <t>EFF~2010</t>
  </si>
  <si>
    <t>EFF~2015</t>
  </si>
  <si>
    <t>EFF~2020</t>
  </si>
  <si>
    <t>EFF~2025</t>
  </si>
  <si>
    <t>EFF~2030</t>
  </si>
  <si>
    <t>EFF~2035</t>
  </si>
  <si>
    <t>EFF~2040</t>
  </si>
  <si>
    <t>EFF~2045</t>
  </si>
  <si>
    <t>EFF~2050</t>
  </si>
  <si>
    <t>EFF~2055</t>
  </si>
  <si>
    <t>NCAP_FOM</t>
  </si>
  <si>
    <t>NCAP_DRATE</t>
  </si>
  <si>
    <t>*NCAP_BND~UP~2010</t>
  </si>
  <si>
    <t>TLMCGSLC11</t>
  </si>
  <si>
    <t>TLMCCONV10</t>
  </si>
  <si>
    <t>TL.GSL.MC.CONV.2011</t>
  </si>
  <si>
    <t>bn-vmt, bn-vmt/a</t>
  </si>
  <si>
    <t>TLMCELC100</t>
  </si>
  <si>
    <t>TL.ELC.MC.ELC100</t>
  </si>
  <si>
    <t>TLMCELC200</t>
  </si>
  <si>
    <t>TL.ELC.MC.ELC200</t>
  </si>
  <si>
    <t>TLCGSLC11</t>
  </si>
  <si>
    <t>TLCCONV10</t>
  </si>
  <si>
    <t>TL.GSL.C.CONV.2011</t>
  </si>
  <si>
    <t>TLCELC100</t>
  </si>
  <si>
    <t>TL.ELC.C.ELC100</t>
  </si>
  <si>
    <t>TLCELC200</t>
  </si>
  <si>
    <t>TL.ELC.C.ELC200</t>
  </si>
  <si>
    <t>TLCDSL11</t>
  </si>
  <si>
    <t>TLCDSL10</t>
  </si>
  <si>
    <t>TL.DSL.C.DSL.2011</t>
  </si>
  <si>
    <t>TLCCNG11</t>
  </si>
  <si>
    <t>TLCCNG10</t>
  </si>
  <si>
    <t>TL.CNG.C.CNG.2011</t>
  </si>
  <si>
    <t>TLCCNGX11</t>
  </si>
  <si>
    <t>TLCCNGX10</t>
  </si>
  <si>
    <t>TL.CNGX.C.CNGX.2011</t>
  </si>
  <si>
    <t>*TLCDHEV15</t>
  </si>
  <si>
    <t>TLCDHEV15</t>
  </si>
  <si>
    <t>TL.DSL.C.DHEV.2015</t>
  </si>
  <si>
    <t>TLCETHX11</t>
  </si>
  <si>
    <t>TLCETHX10</t>
  </si>
  <si>
    <t>TL.E85X.C.ETHX.2011</t>
  </si>
  <si>
    <t>TLCFCH11</t>
  </si>
  <si>
    <t>TLCFCH10</t>
  </si>
  <si>
    <t>TL.H2.C.FCH.2011</t>
  </si>
  <si>
    <t>TLCGHEV11</t>
  </si>
  <si>
    <t>TLCHEV10</t>
  </si>
  <si>
    <t>TL.GSL.C.HEV.2011</t>
  </si>
  <si>
    <t>TLCLPGX11</t>
  </si>
  <si>
    <t>TLCLPGX10</t>
  </si>
  <si>
    <t>TL.LPGX.C.LPGX.2011</t>
  </si>
  <si>
    <t>TLCGPHEV10</t>
  </si>
  <si>
    <t>TLCPHVG10</t>
  </si>
  <si>
    <t>TL.GSL.C.PHEV.2011</t>
  </si>
  <si>
    <t/>
  </si>
  <si>
    <t>TLFGSLC11</t>
  </si>
  <si>
    <t>TLFCONV10</t>
  </si>
  <si>
    <t>TL.GSL.F.CONV.2011</t>
  </si>
  <si>
    <t>TLFELC100</t>
  </si>
  <si>
    <t>TLFELC200</t>
  </si>
  <si>
    <t>TLFCNG11</t>
  </si>
  <si>
    <t>TLFCNG10</t>
  </si>
  <si>
    <t>TL.CNG.F.CNG.2011</t>
  </si>
  <si>
    <t>TLFCNGX11</t>
  </si>
  <si>
    <t>TLFCNGX10</t>
  </si>
  <si>
    <t>TL.CNGX.F.CNGX.2011</t>
  </si>
  <si>
    <t>*TLFDHEV20</t>
  </si>
  <si>
    <t>TLFDHEV20</t>
  </si>
  <si>
    <t>TL.DSL.F.DHEV.2020</t>
  </si>
  <si>
    <t>TLFDSL11</t>
  </si>
  <si>
    <t>TLFDSL10</t>
  </si>
  <si>
    <t>TL.DSL.F.DSL.2011</t>
  </si>
  <si>
    <t>TLFETHX11</t>
  </si>
  <si>
    <t>TLFETHX10</t>
  </si>
  <si>
    <t>TL.E85X.F.ETHX.2011</t>
  </si>
  <si>
    <t>TLFFCH15</t>
  </si>
  <si>
    <t>TL.H2.F.FCH.2015</t>
  </si>
  <si>
    <t>TLFGHEV11</t>
  </si>
  <si>
    <t>TLFHEV10</t>
  </si>
  <si>
    <t>TL.GSL.F.HEV.2011</t>
  </si>
  <si>
    <t>TLFLPGX11</t>
  </si>
  <si>
    <t>TLFLPGX10</t>
  </si>
  <si>
    <t>TL.LPGX.F.LPGX.2011</t>
  </si>
  <si>
    <t>TLFGPHEV10</t>
  </si>
  <si>
    <t>TLFPHVG10</t>
  </si>
  <si>
    <t>TL.GSL.F.PHEV.2011</t>
  </si>
  <si>
    <t>TLMGSLC11</t>
  </si>
  <si>
    <t>TLMCONV10</t>
  </si>
  <si>
    <t>TL.GSL.M.CONV.2011</t>
  </si>
  <si>
    <t>*TLMELC100</t>
  </si>
  <si>
    <t>TLMELC200</t>
  </si>
  <si>
    <t>TLMCNG11</t>
  </si>
  <si>
    <t>TLMCNG10</t>
  </si>
  <si>
    <t>TL.CNG.M.CNG.2011</t>
  </si>
  <si>
    <t>TLMCNGX11</t>
  </si>
  <si>
    <t>TLMCNGX10</t>
  </si>
  <si>
    <t>TL.CNGX.M.CNGX.2011</t>
  </si>
  <si>
    <t>*TLMDHEV15</t>
  </si>
  <si>
    <t>TLMDHEV15</t>
  </si>
  <si>
    <t>TL.DSL.M.DHEV.2015</t>
  </si>
  <si>
    <t>TLMDSL11</t>
  </si>
  <si>
    <t>TLMDSL10</t>
  </si>
  <si>
    <t>TL.DSL.M.DSL.2011</t>
  </si>
  <si>
    <t>TLMETHX11</t>
  </si>
  <si>
    <t>TLMETHX10</t>
  </si>
  <si>
    <t>TL.E85X.M.ETHX.2011</t>
  </si>
  <si>
    <t>TLMFCH15</t>
  </si>
  <si>
    <t>TL.H2.M.FCH.2015</t>
  </si>
  <si>
    <t>TLMGHEV11</t>
  </si>
  <si>
    <t>TLMHEV10</t>
  </si>
  <si>
    <t>TL.GSL.M.HEV.2011</t>
  </si>
  <si>
    <t>TLMLPG11</t>
  </si>
  <si>
    <t>TLMLPG10</t>
  </si>
  <si>
    <t>TL.LPG1.M.LPG.2011</t>
  </si>
  <si>
    <t>TLMLPGX11</t>
  </si>
  <si>
    <t>TLMLPGX10</t>
  </si>
  <si>
    <t>TL.LPGX.M.LPGX.2011</t>
  </si>
  <si>
    <t>TLVGPHEV10</t>
  </si>
  <si>
    <t>TLMPHVG10</t>
  </si>
  <si>
    <t>TL.GSL.M.PHEV.2011</t>
  </si>
  <si>
    <t>TLPGSLC11</t>
  </si>
  <si>
    <t>TLPCONV10</t>
  </si>
  <si>
    <t>TL.GSL.P.CONV.2011</t>
  </si>
  <si>
    <t>*TLPELC100</t>
  </si>
  <si>
    <t>TLPELC200</t>
  </si>
  <si>
    <t>TLPCNG11</t>
  </si>
  <si>
    <t>TLPCNG10</t>
  </si>
  <si>
    <t>TL.CNG.P.CNG.2011</t>
  </si>
  <si>
    <t>TLPCNGX11</t>
  </si>
  <si>
    <t>TLPCNGX10</t>
  </si>
  <si>
    <t>TL.CNGX.P.CNGX.2011</t>
  </si>
  <si>
    <t>TLPDSL11</t>
  </si>
  <si>
    <t>TLPDSL10</t>
  </si>
  <si>
    <t>TL.DSL.P.DSL.2011</t>
  </si>
  <si>
    <t>TLPETHX11</t>
  </si>
  <si>
    <t>TLPETHX10</t>
  </si>
  <si>
    <t>TL.E85X.P.ETHX.2011</t>
  </si>
  <si>
    <t>TLGPHEV15</t>
  </si>
  <si>
    <t>TLPHEV15</t>
  </si>
  <si>
    <t>TL.GSL.P.HEV.2015</t>
  </si>
  <si>
    <t>TLPLPG11</t>
  </si>
  <si>
    <t>TLPLPG10</t>
  </si>
  <si>
    <t>TL.LPG1.P.LPG.2011</t>
  </si>
  <si>
    <t>TLPLPGX11</t>
  </si>
  <si>
    <t>TLPLPGX10</t>
  </si>
  <si>
    <t>TL.LPGX.P.LPGX.2011</t>
  </si>
  <si>
    <t>TLPGPHEV10</t>
  </si>
  <si>
    <t>TLPPHVG15</t>
  </si>
  <si>
    <t>TL.GSL.P.PHEV.2015</t>
  </si>
  <si>
    <t>TLSSGSLC11</t>
  </si>
  <si>
    <t>TLSSCONV10</t>
  </si>
  <si>
    <t>TL.GSL.SS.CONV.2011</t>
  </si>
  <si>
    <t>*TLSSELC100</t>
  </si>
  <si>
    <t>TLSSELC200</t>
  </si>
  <si>
    <t>*TLSSDHEV20</t>
  </si>
  <si>
    <t>TLSSDHEV20</t>
  </si>
  <si>
    <t>TL.DSL.SS.DHEV.2020</t>
  </si>
  <si>
    <t>TLSSDSL11</t>
  </si>
  <si>
    <t>TLSSDSL10</t>
  </si>
  <si>
    <t>TL.DSL.SS.DSL.2011</t>
  </si>
  <si>
    <t>TLSSETHX11</t>
  </si>
  <si>
    <t>TLSSETHX10</t>
  </si>
  <si>
    <t>TL.E85X.SS.ETHX.2011</t>
  </si>
  <si>
    <t>TLSSFCH25</t>
  </si>
  <si>
    <t>TLSSFCH10</t>
  </si>
  <si>
    <t>TL.H2.SS.FCH</t>
  </si>
  <si>
    <t>TLSSGHEV11</t>
  </si>
  <si>
    <t>TLSSHEV10</t>
  </si>
  <si>
    <t>TL.GSL.SS.HEV.2011</t>
  </si>
  <si>
    <t>TLSSGPHEV11</t>
  </si>
  <si>
    <t>TLSSPHVG10</t>
  </si>
  <si>
    <t>TL.GSL.SS.PHEV.2011</t>
  </si>
  <si>
    <t>TLLSGSLC11</t>
  </si>
  <si>
    <t>TLLSCONV10</t>
  </si>
  <si>
    <t>TL.GSL.LS.CONV.2011</t>
  </si>
  <si>
    <t>*TLLSELC100</t>
  </si>
  <si>
    <t>TLLSELC200</t>
  </si>
  <si>
    <t>*TLLSDHEV20</t>
  </si>
  <si>
    <t>TLLSDHEV20</t>
  </si>
  <si>
    <t>TL.DSL.LS.DHEV.2020</t>
  </si>
  <si>
    <t>TLLSDSL11</t>
  </si>
  <si>
    <t>TLLSDSL10</t>
  </si>
  <si>
    <t>TL.DSL.LS.DSL.2011</t>
  </si>
  <si>
    <t>TLLSETHX11</t>
  </si>
  <si>
    <t>TLLSETHX10</t>
  </si>
  <si>
    <t>TL.E85X.LS.ETHX.2011</t>
  </si>
  <si>
    <t>TLLSFCH25</t>
  </si>
  <si>
    <t>TL.H2.LS.FCH.2025</t>
  </si>
  <si>
    <t>TLLSGHEV11</t>
  </si>
  <si>
    <t>TLLSHEV10</t>
  </si>
  <si>
    <t>TL.GSL.LS.HEV.2011</t>
  </si>
  <si>
    <t>TLLSPHVG11</t>
  </si>
  <si>
    <t>TLLSPHVG10</t>
  </si>
  <si>
    <t>TL.GSL.LS.PHEV.2011</t>
  </si>
  <si>
    <t>TLCHE8511</t>
  </si>
  <si>
    <t>TLCHE8510</t>
  </si>
  <si>
    <t>TL.E85X.C.HE85.2011</t>
  </si>
  <si>
    <t>TLFHE8511</t>
  </si>
  <si>
    <t>TLFHE8510</t>
  </si>
  <si>
    <t>TL.E85X.F.HE85.2011</t>
  </si>
  <si>
    <t>TLPHE8515</t>
  </si>
  <si>
    <t>TL.E85X.P.HE85.2015</t>
  </si>
  <si>
    <t>TLMHE8511</t>
  </si>
  <si>
    <t>TLMHE8510</t>
  </si>
  <si>
    <t>TL.E85X.M.HE85.2011</t>
  </si>
  <si>
    <t>TLLSHE8511</t>
  </si>
  <si>
    <t>TLLSHE8510</t>
  </si>
  <si>
    <t>TL.E85X.LS.HE85.2011</t>
  </si>
  <si>
    <t>TLSSHE8511</t>
  </si>
  <si>
    <t>TLSSHE8510</t>
  </si>
  <si>
    <t>TL.E85X.SS.HE85.2011</t>
  </si>
  <si>
    <t>TLCGPHEV40</t>
  </si>
  <si>
    <t>TLCP20G10</t>
  </si>
  <si>
    <t>TLFGPHEV40</t>
  </si>
  <si>
    <t>TL.GSL.F.PHEV.2015</t>
  </si>
  <si>
    <t>TLPGPHEV40</t>
  </si>
  <si>
    <t>TL.GSL.P.PHEV.2020</t>
  </si>
  <si>
    <t>TLVGPHEV40</t>
  </si>
  <si>
    <t>TL.GSL.M.PHEV.2020</t>
  </si>
  <si>
    <t>*TLLSGPHEV40</t>
  </si>
  <si>
    <t>TL.GSL.LS.PHEV.2020</t>
  </si>
  <si>
    <t>TLSSGPHEV40</t>
  </si>
  <si>
    <t>TL.GSL.SS.PHEV.2020</t>
  </si>
  <si>
    <t>TLMCELC300</t>
  </si>
  <si>
    <t>TL.ELC.MC.300</t>
  </si>
  <si>
    <t>TLCELC300</t>
  </si>
  <si>
    <t>TL.ELC.C.300</t>
  </si>
  <si>
    <t>TLFELC300</t>
  </si>
  <si>
    <t>TL.ELC.F.300</t>
  </si>
  <si>
    <t>TLSSELC300</t>
  </si>
  <si>
    <t>TL.ELC.SS.300</t>
  </si>
  <si>
    <t>TLLSELC300</t>
  </si>
  <si>
    <t>TL.ELC.LS.300</t>
  </si>
  <si>
    <t>* EV with Subsidies</t>
  </si>
  <si>
    <t>TLMCELC100SUB</t>
  </si>
  <si>
    <t>TL.ELC.MC.ELC100SUB</t>
  </si>
  <si>
    <t>TLMCELC200SUB</t>
  </si>
  <si>
    <t>TL.ELC.MC.ELC200SUB</t>
  </si>
  <si>
    <t>TLCELC100SUB</t>
  </si>
  <si>
    <t>TL.ELC.C.ELC100SUB</t>
  </si>
  <si>
    <t>TLCELC200SUB</t>
  </si>
  <si>
    <t>TL.ELC.C.ELC200SUB</t>
  </si>
  <si>
    <t>TLFELC100SUB</t>
  </si>
  <si>
    <t>Electric fullsize car w/100 mi rangeSUB</t>
  </si>
  <si>
    <t>TLFELC200SUB</t>
  </si>
  <si>
    <t>Electric fullsize car w/200 mi rangeSUB</t>
  </si>
  <si>
    <t>*TLMELC100SUB</t>
  </si>
  <si>
    <t>Electric minivan w/100 mi rangeSUB</t>
  </si>
  <si>
    <t>TLMELC200SUB</t>
  </si>
  <si>
    <t>Electric minivan w/200 mi rangeSUB</t>
  </si>
  <si>
    <t>*TLPELC100SUB</t>
  </si>
  <si>
    <t>Electric pickup truck w/100 mi rangeSUB</t>
  </si>
  <si>
    <t>TLPELC200SUB</t>
  </si>
  <si>
    <t>Electric pickup truck w/200 mi rangeSUB</t>
  </si>
  <si>
    <t>*TLSSELC100SUB</t>
  </si>
  <si>
    <t>Electric small SUV w/100 mi rangeSUB</t>
  </si>
  <si>
    <t>TLSSELC200SUB</t>
  </si>
  <si>
    <t>Electric small SUV w/200 mi rangeSUB</t>
  </si>
  <si>
    <t>*TLLSELC100SUB</t>
  </si>
  <si>
    <t>Electric large SUV w/100 mi rangeSUB</t>
  </si>
  <si>
    <t>TLLSELC200SUB</t>
  </si>
  <si>
    <t>Electric large SUV w/200 mi rangeSUB</t>
  </si>
  <si>
    <t>IBOND(UP)</t>
  </si>
  <si>
    <t>INP(ENT)p</t>
  </si>
  <si>
    <t>OUT(ENC)p</t>
  </si>
  <si>
    <t>AF</t>
  </si>
  <si>
    <t>VAROM</t>
  </si>
  <si>
    <t>BOUND(UP)O</t>
  </si>
  <si>
    <t>MA(ENT)</t>
  </si>
  <si>
    <t>OUT(DM)</t>
  </si>
  <si>
    <t>START</t>
  </si>
  <si>
    <t>LIFE</t>
  </si>
  <si>
    <t>INVCOST</t>
  </si>
  <si>
    <t>EFF</t>
  </si>
  <si>
    <t>EFF_I</t>
  </si>
  <si>
    <t>FIXOM</t>
  </si>
  <si>
    <t>DISCRATE</t>
  </si>
  <si>
    <t>INP(ENT)c</t>
  </si>
  <si>
    <t>OUT(ELC)_TID</t>
  </si>
  <si>
    <t>PEAK(CON)</t>
  </si>
  <si>
    <t>CAPUNIT</t>
  </si>
  <si>
    <t>R1,R2,R3,R4,R5,R6,R7,R8,R9</t>
  </si>
  <si>
    <t>PJ, PJ/a</t>
  </si>
  <si>
    <t>Collector: GSLR to TRN</t>
  </si>
  <si>
    <t>Collector: GSLC to TRN</t>
  </si>
  <si>
    <t>Collector: DSLU to DSL</t>
  </si>
  <si>
    <t>Collector: DSLL to DSL</t>
  </si>
  <si>
    <t>PJ,PJ/a</t>
  </si>
  <si>
    <t>Collector: GSLB to GSL</t>
  </si>
  <si>
    <t>*CommIN</t>
  </si>
  <si>
    <t>*CommOUT</t>
  </si>
  <si>
    <t>*Type</t>
  </si>
  <si>
    <t>*Fuel</t>
  </si>
  <si>
    <t>*Adjustment</t>
  </si>
  <si>
    <t>*Categories for tracking emissions</t>
  </si>
  <si>
    <t>*ENV_ACT~CO2~2010</t>
  </si>
  <si>
    <t>*ENV_ACT~CO2~2015</t>
  </si>
  <si>
    <t>*ENV_ACT~CO2~2020</t>
  </si>
  <si>
    <t>*ENV_ACT~CO2~2025</t>
  </si>
  <si>
    <t>*ENV_ACT~CO2~2030</t>
  </si>
  <si>
    <t>*ENV_ACT~CO2~2035</t>
  </si>
  <si>
    <t>*ENV_ACT~CO2~2040</t>
  </si>
  <si>
    <t>*ENV_ACT~CO2~2045</t>
  </si>
  <si>
    <t>*ENV_ACT~CO2~2050</t>
  </si>
  <si>
    <t>*ENV_ACT~CO2~2055</t>
  </si>
  <si>
    <t>ENV_ACT~NOX~2010</t>
  </si>
  <si>
    <t>ENV_ACT~NOX~2015</t>
  </si>
  <si>
    <t>ENV_ACT~NOX~2020</t>
  </si>
  <si>
    <t>ENV_ACT~NOX~2025</t>
  </si>
  <si>
    <t>ENV_ACT~NOX~2030</t>
  </si>
  <si>
    <t>ENV_ACT~NOX~2035</t>
  </si>
  <si>
    <t>ENV_ACT~NOX~2040</t>
  </si>
  <si>
    <t>ENV_ACT~NOX~2045</t>
  </si>
  <si>
    <t>ENV_ACT~NOX~2050</t>
  </si>
  <si>
    <t>ENV_ACT~NOX~2055</t>
  </si>
  <si>
    <t>ENV_ACT~SO2~2010</t>
  </si>
  <si>
    <t>ENV_ACT~SO2~2015</t>
  </si>
  <si>
    <t>ENV_ACT~SO2~2020</t>
  </si>
  <si>
    <t>ENV_ACT~SO2~2025</t>
  </si>
  <si>
    <t>ENV_ACT~SO2~2030</t>
  </si>
  <si>
    <t>ENV_ACT~SO2~2035</t>
  </si>
  <si>
    <t>ENV_ACT~SO2~2040</t>
  </si>
  <si>
    <t>ENV_ACT~SO2~2045</t>
  </si>
  <si>
    <t>ENV_ACT~SO2~2050</t>
  </si>
  <si>
    <t>ENV_ACT~SO2~2055</t>
  </si>
  <si>
    <t>ENV_ACT~PM10~2010</t>
  </si>
  <si>
    <t>ENV_ACT~PM10~2015</t>
  </si>
  <si>
    <t>ENV_ACT~PM10~2020</t>
  </si>
  <si>
    <t>ENV_ACT~PM10~2025</t>
  </si>
  <si>
    <t>ENV_ACT~PM10~2030</t>
  </si>
  <si>
    <t>ENV_ACT~PM10~2035</t>
  </si>
  <si>
    <t>ENV_ACT~PM10~2040</t>
  </si>
  <si>
    <t>ENV_ACT~PM10~2045</t>
  </si>
  <si>
    <t>ENV_ACT~PM10~2050</t>
  </si>
  <si>
    <t>ENV_ACT~PM10~2055</t>
  </si>
  <si>
    <t>ENV_ACT~PM25~2010</t>
  </si>
  <si>
    <t>ENV_ACT~PM25~2015</t>
  </si>
  <si>
    <t>ENV_ACT~PM25~2020</t>
  </si>
  <si>
    <t>ENV_ACT~PM25~2025</t>
  </si>
  <si>
    <t>ENV_ACT~PM25~2030</t>
  </si>
  <si>
    <t>ENV_ACT~PM25~2035</t>
  </si>
  <si>
    <t>ENV_ACT~PM25~2040</t>
  </si>
  <si>
    <t>ENV_ACT~PM25~2045</t>
  </si>
  <si>
    <t>ENV_ACT~PM25~2050</t>
  </si>
  <si>
    <t>ENV_ACT~PM25~2055</t>
  </si>
  <si>
    <t>ENV_ACT~CO~2010</t>
  </si>
  <si>
    <t>ENV_ACT~CO~2015</t>
  </si>
  <si>
    <t>ENV_ACT~CO~2020</t>
  </si>
  <si>
    <t>ENV_ACT~CO~2025</t>
  </si>
  <si>
    <t>ENV_ACT~CO~2030</t>
  </si>
  <si>
    <t>ENV_ACT~CO~2035</t>
  </si>
  <si>
    <t>ENV_ACT~CO~2040</t>
  </si>
  <si>
    <t>ENV_ACT~CO~2045</t>
  </si>
  <si>
    <t>ENV_ACT~CO~2050</t>
  </si>
  <si>
    <t>ENV_ACT~CO~2055</t>
  </si>
  <si>
    <t>ENV_ACT~VOC~2010</t>
  </si>
  <si>
    <t>ENV_ACT~VOC~2015</t>
  </si>
  <si>
    <t>ENV_ACT~VOC~2020</t>
  </si>
  <si>
    <t>ENV_ACT~VOC~2025</t>
  </si>
  <si>
    <t>ENV_ACT~VOC~2030</t>
  </si>
  <si>
    <t>ENV_ACT~VOC~2035</t>
  </si>
  <si>
    <t>ENV_ACT~VOC~2040</t>
  </si>
  <si>
    <t>ENV_ACT~VOC~2045</t>
  </si>
  <si>
    <t>ENV_ACT~VOC~2050</t>
  </si>
  <si>
    <t>ENV_ACT~VOC~2055</t>
  </si>
  <si>
    <t>ENV_ACT~NH3~2010</t>
  </si>
  <si>
    <t>ENV_ACT~NH3~2015</t>
  </si>
  <si>
    <t>ENV_ACT~NH3~2020</t>
  </si>
  <si>
    <t>ENV_ACT~NH3~2025</t>
  </si>
  <si>
    <t>ENV_ACT~NH3~2030</t>
  </si>
  <si>
    <t>ENV_ACT~NH3~2035</t>
  </si>
  <si>
    <t>ENV_ACT~NH3~2040</t>
  </si>
  <si>
    <t>ENV_ACT~NH3~2045</t>
  </si>
  <si>
    <t>ENV_ACT~NH3~2050</t>
  </si>
  <si>
    <t>ENV_ACT~NH3~2055</t>
  </si>
  <si>
    <t>ENV_ACT~N2O~2010</t>
  </si>
  <si>
    <t>ENV_ACT~N2O~2015</t>
  </si>
  <si>
    <t>ENV_ACT~N2O~2020</t>
  </si>
  <si>
    <t>ENV_ACT~N2O~2025</t>
  </si>
  <si>
    <t>ENV_ACT~N2O~2030</t>
  </si>
  <si>
    <t>ENV_ACT~N2O~2035</t>
  </si>
  <si>
    <t>ENV_ACT~N2O~2040</t>
  </si>
  <si>
    <t>ENV_ACT~N2O~2045</t>
  </si>
  <si>
    <t>ENV_ACT~N2O~2050</t>
  </si>
  <si>
    <t>ENV_ACT~N2O~2055</t>
  </si>
  <si>
    <t>ENV_ACT~BC~2010</t>
  </si>
  <si>
    <t>ENV_ACT~BC~2015</t>
  </si>
  <si>
    <t>ENV_ACT~BC~2020</t>
  </si>
  <si>
    <t>ENV_ACT~BC~2025</t>
  </si>
  <si>
    <t>ENV_ACT~BC~2030</t>
  </si>
  <si>
    <t>ENV_ACT~BC~2035</t>
  </si>
  <si>
    <t>ENV_ACT~BC~2040</t>
  </si>
  <si>
    <t>ENV_ACT~BC~2045</t>
  </si>
  <si>
    <t>ENV_ACT~BC~2050</t>
  </si>
  <si>
    <t>ENV_ACT~BC~2055</t>
  </si>
  <si>
    <t>*ENV_ACT~OC~2010</t>
  </si>
  <si>
    <t>*ENV_ACT~OC~2015</t>
  </si>
  <si>
    <t>*ENV_ACT~OC~2020</t>
  </si>
  <si>
    <t>*ENV_ACT~OC~2025</t>
  </si>
  <si>
    <t>*ENV_ACT~OC~2030</t>
  </si>
  <si>
    <t>*ENV_ACT~OC~2035</t>
  </si>
  <si>
    <t>*ENV_ACT~OC~2040</t>
  </si>
  <si>
    <t>*ENV_ACT~OC~2045</t>
  </si>
  <si>
    <t>*ENV_ACT~OC~2050</t>
  </si>
  <si>
    <t>*ENV_ACT~OC~2055</t>
  </si>
  <si>
    <t>*ENV_ACT~CH4~2010</t>
  </si>
  <si>
    <t>*ENV_ACT~CH4~2015</t>
  </si>
  <si>
    <t>*ENV_ACT~CH4~2020</t>
  </si>
  <si>
    <t>*ENV_ACT~CH4~2025</t>
  </si>
  <si>
    <t>*ENV_ACT~CH4~2030</t>
  </si>
  <si>
    <t>*ENV_ACT~CH4~2035</t>
  </si>
  <si>
    <t>*ENV_ACT~CH4~2040</t>
  </si>
  <si>
    <t>*ENV_ACT~CH4~2045</t>
  </si>
  <si>
    <t>*ENV_ACT~CH4~2050</t>
  </si>
  <si>
    <t>*ENV_ACT~CH4~2055</t>
  </si>
  <si>
    <t>*ENV_ACT~CO2T~2010</t>
  </si>
  <si>
    <t>*ENV_ACT~CO2T~2015</t>
  </si>
  <si>
    <t>*ENV_ACT~CO2T~2020</t>
  </si>
  <si>
    <t>*ENV_ACT~CO2T~2025</t>
  </si>
  <si>
    <t>*ENV_ACT~CO2T~2030</t>
  </si>
  <si>
    <t>*ENV_ACT~CO2T~2035</t>
  </si>
  <si>
    <t>*ENV_ACT~CO2T~2040</t>
  </si>
  <si>
    <t>*ENV_ACT~CO2T~2045</t>
  </si>
  <si>
    <t>*ENV_ACT~CO2T~2050</t>
  </si>
  <si>
    <t>*ENV_ACT~CO2T~2055</t>
  </si>
  <si>
    <t>*ENV_ACT~NOXT~2010</t>
  </si>
  <si>
    <t>*ENV_ACT~NOXT~2015</t>
  </si>
  <si>
    <t>*ENV_ACT~NOXT~2020</t>
  </si>
  <si>
    <t>*ENV_ACT~NOXT~2025</t>
  </si>
  <si>
    <t>*ENV_ACT~NOXT~2030</t>
  </si>
  <si>
    <t>*ENV_ACT~NOXT~2035</t>
  </si>
  <si>
    <t>*ENV_ACT~NOXT~2040</t>
  </si>
  <si>
    <t>*ENV_ACT~NOXT~2045</t>
  </si>
  <si>
    <t>*ENV_ACT~NOXT~2050</t>
  </si>
  <si>
    <t>*ENV_ACT~NOXT~2055</t>
  </si>
  <si>
    <t>*ENV_ACT~SO2T~2010</t>
  </si>
  <si>
    <t>*ENV_ACT~SO2T~2015</t>
  </si>
  <si>
    <t>*ENV_ACT~SO2T~2020</t>
  </si>
  <si>
    <t>*ENV_ACT~SO2T~2025</t>
  </si>
  <si>
    <t>*ENV_ACT~SO2T~2030</t>
  </si>
  <si>
    <t>*ENV_ACT~SO2T~2035</t>
  </si>
  <si>
    <t>*ENV_ACT~SO2T~2040</t>
  </si>
  <si>
    <t>*ENV_ACT~SO2T~2045</t>
  </si>
  <si>
    <t>*ENV_ACT~SO2T~2050</t>
  </si>
  <si>
    <t>*ENV_ACT~SO2T~2055</t>
  </si>
  <si>
    <t>*ENV_ACT~PM10T~2010</t>
  </si>
  <si>
    <t>*ENV_ACT~PM10T~2015</t>
  </si>
  <si>
    <t>*ENV_ACT~PM10T~2020</t>
  </si>
  <si>
    <t>*ENV_ACT~PM10T~2025</t>
  </si>
  <si>
    <t>*ENV_ACT~PM10T~2030</t>
  </si>
  <si>
    <t>*ENV_ACT~PM10T~2035</t>
  </si>
  <si>
    <t>*ENV_ACT~PM10T~2040</t>
  </si>
  <si>
    <t>*ENV_ACT~PM10T~2045</t>
  </si>
  <si>
    <t>*ENV_ACT~PM10T~2050</t>
  </si>
  <si>
    <t>*ENV_ACT~PM10T~2055</t>
  </si>
  <si>
    <t>*ENV_ACT~PM25T~2010</t>
  </si>
  <si>
    <t>*ENV_ACT~PM25T~2015</t>
  </si>
  <si>
    <t>*ENV_ACT~PM25T~2020</t>
  </si>
  <si>
    <t>*ENV_ACT~PM25T~2025</t>
  </si>
  <si>
    <t>*ENV_ACT~PM25T~2030</t>
  </si>
  <si>
    <t>*ENV_ACT~PM25T~2035</t>
  </si>
  <si>
    <t>*ENV_ACT~PM25T~2040</t>
  </si>
  <si>
    <t>*ENV_ACT~PM25T~2045</t>
  </si>
  <si>
    <t>*ENV_ACT~PM25T~2050</t>
  </si>
  <si>
    <t>*ENV_ACT~PM25T~2055</t>
  </si>
  <si>
    <t>* New Vehicles</t>
  </si>
  <si>
    <t>Mini car</t>
  </si>
  <si>
    <t>GSL</t>
  </si>
  <si>
    <t>Compact car</t>
  </si>
  <si>
    <t>DSL</t>
  </si>
  <si>
    <t>E85</t>
  </si>
  <si>
    <t>Full size car</t>
  </si>
  <si>
    <t>Minivan</t>
  </si>
  <si>
    <t>Pickup</t>
  </si>
  <si>
    <t>Small SUV</t>
  </si>
  <si>
    <t>Large SUV</t>
  </si>
  <si>
    <t xml:space="preserve">* Notes: </t>
  </si>
  <si>
    <t>* PM10 from electric cars assumed to be 85% of conventional gasoline; PM2.5 from electric assumed to be 50% of conventional gasoline. These fractions approximated from MOVES results by comparing brake+tire wear to overall PM emissions.</t>
  </si>
  <si>
    <t>CommData</t>
  </si>
  <si>
    <t>R1,R2,R3,R4,R5,R6</t>
  </si>
  <si>
    <t>*CommDesc</t>
  </si>
  <si>
    <t>COM_PROJ~2010</t>
  </si>
  <si>
    <t>COM_PROJ~2015</t>
  </si>
  <si>
    <t>COM_PROJ~2020</t>
  </si>
  <si>
    <t>COM_PROJ~2025</t>
  </si>
  <si>
    <t>COM_PROJ~2030</t>
  </si>
  <si>
    <t>COM_PROJ~2035</t>
  </si>
  <si>
    <t>COM_PROJ~2040</t>
  </si>
  <si>
    <t>COM_PROJ~2045</t>
  </si>
  <si>
    <t>COM_PROJ~2050</t>
  </si>
  <si>
    <t>COM_PROJ~2055</t>
  </si>
  <si>
    <t>COM_FR~IDAM</t>
  </si>
  <si>
    <t>COM_FR~IDPM</t>
  </si>
  <si>
    <t>COM_FR~IN</t>
  </si>
  <si>
    <t>COM_FR~IP</t>
  </si>
  <si>
    <t>COM_FR~SDAM</t>
  </si>
  <si>
    <t>COM_FR~SDPM</t>
  </si>
  <si>
    <t>COM_FR~SN</t>
  </si>
  <si>
    <t>COM_FR~SP</t>
  </si>
  <si>
    <t>COM_FR~WDAM</t>
  </si>
  <si>
    <t>COM_FR~WDPM</t>
  </si>
  <si>
    <t>COM_FR~WN</t>
  </si>
  <si>
    <t>COM_FR~WP</t>
  </si>
  <si>
    <t>*Energy Demands by End Use</t>
  </si>
  <si>
    <t>R2</t>
  </si>
  <si>
    <t>R3</t>
  </si>
  <si>
    <t>R4</t>
  </si>
  <si>
    <t>R5</t>
  </si>
  <si>
    <t>R6</t>
  </si>
  <si>
    <t>*R7</t>
  </si>
  <si>
    <t>*R8</t>
  </si>
  <si>
    <t>*R9</t>
  </si>
  <si>
    <t>*NYC (R2-R6)</t>
  </si>
  <si>
    <t>NCAP_LIFE</t>
  </si>
  <si>
    <t>PRC_RESID~R2~2010</t>
  </si>
  <si>
    <t>PRC_RESID~R2~2015</t>
  </si>
  <si>
    <t>PRC_RESID~R2~2020</t>
  </si>
  <si>
    <t>PRC_RESID~R2~2025</t>
  </si>
  <si>
    <t>PRC_RESID~R3~2010</t>
  </si>
  <si>
    <t>PRC_RESID~R3~2015</t>
  </si>
  <si>
    <t>PRC_RESID~R3~2020</t>
  </si>
  <si>
    <t>PRC_RESID~R3~2025</t>
  </si>
  <si>
    <t>PRC_RESID~R4~2010</t>
  </si>
  <si>
    <t>PRC_RESID~R4~2015</t>
  </si>
  <si>
    <t>PRC_RESID~R4~2020</t>
  </si>
  <si>
    <t>PRC_RESID~R4~2025</t>
  </si>
  <si>
    <t>PRC_RESID~R5~2010</t>
  </si>
  <si>
    <t>PRC_RESID~R5~2015</t>
  </si>
  <si>
    <t>PRC_RESID~R5~2020</t>
  </si>
  <si>
    <t>PRC_RESID~R5~2025</t>
  </si>
  <si>
    <t>PRC_RESID~R6~2010</t>
  </si>
  <si>
    <t>PRC_RESID~R6~2015</t>
  </si>
  <si>
    <t>PRC_RESID~R6~2020</t>
  </si>
  <si>
    <t>PRC_RESID~R6~2025</t>
  </si>
  <si>
    <t>NCAP_AFA</t>
  </si>
  <si>
    <t>NCAP_BND~2015</t>
  </si>
  <si>
    <t>NCAP_BND~2020</t>
  </si>
  <si>
    <t>NCAP_BND~2025</t>
  </si>
  <si>
    <t>NCAP_BND~2030</t>
  </si>
  <si>
    <t>NCAP_BND~2035</t>
  </si>
  <si>
    <t>NCAP_BND~2040</t>
  </si>
  <si>
    <t>NCAP_BND~2045</t>
  </si>
  <si>
    <t>NCAP_BND~2050</t>
  </si>
  <si>
    <t>NCAP_BND~2055</t>
  </si>
  <si>
    <t>* Light Duty Vehicle Demand Technologies - Residuals</t>
  </si>
  <si>
    <t>*Total</t>
  </si>
  <si>
    <t>Description: Market share and household data from miscl sources, including the Transportation Energy Data Book (TED), Edition 29</t>
  </si>
  <si>
    <t>Source: http://cta.ornl.gov/data/index.shtml</t>
  </si>
  <si>
    <t>Sales MARKAL shares… 2010 through 2040 … from AEO2014:</t>
  </si>
  <si>
    <t>Supplemental tables from AEO2012, Scenario ref2012.d121011b</t>
  </si>
  <si>
    <t>RESID data and calculations</t>
  </si>
  <si>
    <t>Data &amp; Calculations updated by Cynthia Gage on 8/16/2007</t>
  </si>
  <si>
    <t>Data from AEO 08 Supplemental Table 50</t>
  </si>
  <si>
    <t>Data From TED, Edition 29, Table 2.3</t>
  </si>
  <si>
    <t>Billion vehicle miles traveled</t>
  </si>
  <si>
    <t>Light-duty BVMT by Size Class, 2005</t>
  </si>
  <si>
    <t>FractionBVMT</t>
  </si>
  <si>
    <t>BVMT2010</t>
  </si>
  <si>
    <t>Light-duty* BVMT by Technology, 2005</t>
  </si>
  <si>
    <t>Alternative Fuel Consumption, 2000</t>
  </si>
  <si>
    <t>Transportation Energy Data, 2010</t>
  </si>
  <si>
    <t>Passenger cars (Table 4.1)</t>
  </si>
  <si>
    <t>BVMT</t>
  </si>
  <si>
    <t>BVMT share</t>
  </si>
  <si>
    <t>thous gal equiv</t>
  </si>
  <si>
    <t>frac sales</t>
  </si>
  <si>
    <t>Light trucks (Table 4.2)</t>
  </si>
  <si>
    <t>Gasoline ICE &amp; hybrid</t>
  </si>
  <si>
    <t>Gasoline</t>
  </si>
  <si>
    <t>MARKAL Demand</t>
  </si>
  <si>
    <t>Diesel ICE</t>
  </si>
  <si>
    <t>Elec</t>
  </si>
  <si>
    <t>Shares of vehicle 2000</t>
  </si>
  <si>
    <t>Regional Shares</t>
  </si>
  <si>
    <t>Frac.VMT</t>
  </si>
  <si>
    <t>MiniCompact</t>
  </si>
  <si>
    <t>Compact</t>
  </si>
  <si>
    <t>Full</t>
  </si>
  <si>
    <t>CAR VMT</t>
  </si>
  <si>
    <t>SmalllSUV</t>
  </si>
  <si>
    <t xml:space="preserve">Van </t>
  </si>
  <si>
    <t>TRUCK VMT</t>
  </si>
  <si>
    <t>Ethanol Flex</t>
  </si>
  <si>
    <t>CNG bi-fuel</t>
  </si>
  <si>
    <t>CNG</t>
  </si>
  <si>
    <t>Data from EIA</t>
  </si>
  <si>
    <t>R2 - Brooklyn</t>
  </si>
  <si>
    <t>LPG &amp; bifuel</t>
  </si>
  <si>
    <t>LPG</t>
  </si>
  <si>
    <t xml:space="preserve">National Household Vehicle </t>
  </si>
  <si>
    <t>R3 - Bronx</t>
  </si>
  <si>
    <t>Electricty</t>
  </si>
  <si>
    <t>Enerfy Survey, 2001</t>
  </si>
  <si>
    <t>R4 - Manhattan</t>
  </si>
  <si>
    <t>*includes fleets</t>
  </si>
  <si>
    <t>R5 - Staten Island</t>
  </si>
  <si>
    <t>R6 - Queens</t>
  </si>
  <si>
    <t>Estimated Scappage Rates</t>
  </si>
  <si>
    <t>Calibration values</t>
  </si>
  <si>
    <t>Original values</t>
  </si>
  <si>
    <t>5 years</t>
  </si>
  <si>
    <t>10 years</t>
  </si>
  <si>
    <t>Totals</t>
  </si>
  <si>
    <t>15 years</t>
  </si>
  <si>
    <t>20 years</t>
  </si>
  <si>
    <t>Car</t>
  </si>
  <si>
    <t>Truck</t>
  </si>
  <si>
    <t>Diesel</t>
  </si>
  <si>
    <t>Car (PJ)</t>
  </si>
  <si>
    <t>Truck (PJ)</t>
  </si>
  <si>
    <t>percentage</t>
  </si>
  <si>
    <t>(2010 value )</t>
  </si>
  <si>
    <t>Efficiency</t>
  </si>
  <si>
    <t>Car (Bvmt)</t>
  </si>
  <si>
    <t>Truck (Bvmt)</t>
  </si>
  <si>
    <t>Frac. VMT</t>
  </si>
  <si>
    <t>RESID Calculations</t>
  </si>
  <si>
    <t>Vehicle Tech</t>
  </si>
  <si>
    <t>Description</t>
  </si>
  <si>
    <t>TLEMCGSL</t>
  </si>
  <si>
    <t>MiniCompact - Gas</t>
  </si>
  <si>
    <t>TLECGSL</t>
  </si>
  <si>
    <t>Compact - Gas</t>
  </si>
  <si>
    <t>TLEFDSL</t>
  </si>
  <si>
    <t>Full size - Diesel</t>
  </si>
  <si>
    <t>TLEFGSL</t>
  </si>
  <si>
    <t>Full size - Gasoline</t>
  </si>
  <si>
    <t>TLELSGSL</t>
  </si>
  <si>
    <t>Large SUV - Gas</t>
  </si>
  <si>
    <t>TLESSGSL</t>
  </si>
  <si>
    <t>Small Suv - Gas</t>
  </si>
  <si>
    <t>TLEMGSL</t>
  </si>
  <si>
    <t>Minivan - Gas</t>
  </si>
  <si>
    <t>TLEPGSL</t>
  </si>
  <si>
    <t>Pickup - gas</t>
  </si>
  <si>
    <t>TLEPDSL</t>
  </si>
  <si>
    <t>Pickup - diesel</t>
  </si>
  <si>
    <t>car sum</t>
  </si>
  <si>
    <t>truck sum</t>
  </si>
  <si>
    <t>AEO 2010 VMT values</t>
  </si>
  <si>
    <t>NE</t>
  </si>
  <si>
    <t>R1</t>
  </si>
  <si>
    <t>MA</t>
  </si>
  <si>
    <t>Brooklyn</t>
  </si>
  <si>
    <t>SA</t>
  </si>
  <si>
    <t>Bronx</t>
  </si>
  <si>
    <t>ESC</t>
  </si>
  <si>
    <t>Manhattan</t>
  </si>
  <si>
    <t>ENC</t>
  </si>
  <si>
    <t>Staten Island</t>
  </si>
  <si>
    <t>WSC</t>
  </si>
  <si>
    <t>Queens</t>
  </si>
  <si>
    <t>WNC</t>
  </si>
  <si>
    <t>M</t>
  </si>
  <si>
    <t>P</t>
  </si>
  <si>
    <t>Total</t>
  </si>
  <si>
    <t>TED tables 4.1&amp;4.2 (BVMT for cars and trucks)</t>
  </si>
  <si>
    <t>Diff</t>
  </si>
  <si>
    <t>EIA Transportation Energy Consumption Surveys: Household Vehicle energy use, 2001</t>
  </si>
  <si>
    <t>From Transportation Energy Data Book, Edition 29</t>
  </si>
  <si>
    <t>Table A1</t>
  </si>
  <si>
    <t>Table A16</t>
  </si>
  <si>
    <t>Table 6.4 Number of Alt Refuel sites by State and fuel</t>
  </si>
  <si>
    <t>Fraction</t>
  </si>
  <si>
    <t>Vehicle type (millions), 2001</t>
  </si>
  <si>
    <t>Fractional Distribution by EIA Survey Class</t>
  </si>
  <si>
    <t>Fractional Distribution by MARKAL Class</t>
  </si>
  <si>
    <t>Number of sales aites</t>
  </si>
  <si>
    <t>Fraction of sites</t>
  </si>
  <si>
    <t>VMT (2000)</t>
  </si>
  <si>
    <t>Cars</t>
  </si>
  <si>
    <t>SUV</t>
  </si>
  <si>
    <t>Van</t>
  </si>
  <si>
    <t>Trucks</t>
  </si>
  <si>
    <t>TOTAL</t>
  </si>
  <si>
    <t>BK</t>
  </si>
  <si>
    <t>BX</t>
  </si>
  <si>
    <t>MH</t>
  </si>
  <si>
    <t>SI</t>
  </si>
  <si>
    <t>QN</t>
  </si>
  <si>
    <t>National Distribution</t>
  </si>
  <si>
    <t>Class Distrib.</t>
  </si>
  <si>
    <t>Car Class Constraints</t>
  </si>
  <si>
    <t>R7</t>
  </si>
  <si>
    <t>R8</t>
  </si>
  <si>
    <t>R9</t>
  </si>
  <si>
    <t>US*</t>
  </si>
  <si>
    <t>MC</t>
  </si>
  <si>
    <t>C</t>
  </si>
  <si>
    <t>F</t>
  </si>
  <si>
    <t>SSUV</t>
  </si>
  <si>
    <t>LSUV</t>
  </si>
  <si>
    <t>Pick-up</t>
  </si>
  <si>
    <t>V</t>
  </si>
  <si>
    <t>PU</t>
  </si>
  <si>
    <t>Data from Carol Shay 3/20/07</t>
  </si>
  <si>
    <t>* This is national sales shares as of 2030 per AEO 2008.</t>
  </si>
  <si>
    <t>Based on new car purchases</t>
  </si>
  <si>
    <t>Relaxation</t>
  </si>
  <si>
    <t>Description: Light duty vehicle cost projections by technology and vehicle classification</t>
  </si>
  <si>
    <t>Conversion factors</t>
  </si>
  <si>
    <t>Annual Vehicle Miles Traveled</t>
  </si>
  <si>
    <t xml:space="preserve">  Mini-compact Cars</t>
  </si>
  <si>
    <t xml:space="preserve">  Subcompact Cars</t>
  </si>
  <si>
    <t xml:space="preserve">  Compact Cars</t>
  </si>
  <si>
    <t xml:space="preserve">  Midsize Cars</t>
  </si>
  <si>
    <t xml:space="preserve">  Large Cars</t>
  </si>
  <si>
    <t xml:space="preserve">  Two Seater Cars</t>
  </si>
  <si>
    <t xml:space="preserve">  Small Pickup</t>
  </si>
  <si>
    <t xml:space="preserve">  Large Pickup</t>
  </si>
  <si>
    <t xml:space="preserve">  Small Van</t>
  </si>
  <si>
    <t xml:space="preserve">  Large Van</t>
  </si>
  <si>
    <t xml:space="preserve">  Small Utility</t>
  </si>
  <si>
    <t xml:space="preserve">  Large Utility</t>
  </si>
  <si>
    <t>Turbo Direct Injection Diesel</t>
  </si>
  <si>
    <t>Plug-in 10 Gasoline Hybrid</t>
  </si>
  <si>
    <t>TL.GSL.P.PHVG.2015</t>
  </si>
  <si>
    <t>Plug-in 40 Gasoline Hybrid</t>
  </si>
  <si>
    <t>TL.GSL.F.PHVG.2015</t>
  </si>
  <si>
    <t>TL.GSL.P.PHVG.2020</t>
  </si>
  <si>
    <t>TL.GSL.M.PHVG.2020</t>
  </si>
  <si>
    <t>TL.GSL.LS.PHVG.2020</t>
  </si>
  <si>
    <t>TL.GSL.SS.PHVG.2020</t>
  </si>
  <si>
    <t>TLSSP20E15</t>
  </si>
  <si>
    <t>TL.E85X.SS.P20E.2015</t>
  </si>
  <si>
    <t>TLCPHVE10</t>
  </si>
  <si>
    <t>TLFPHVE10</t>
  </si>
  <si>
    <t>TLPPHVE15</t>
  </si>
  <si>
    <t>TL.E85X.P.PHVE.2015</t>
  </si>
  <si>
    <t>TLMPHVE10</t>
  </si>
  <si>
    <t>TLLSPHVE10</t>
  </si>
  <si>
    <t>TLSSPHVE10</t>
  </si>
  <si>
    <t>Diesel-Electric Hybrid</t>
  </si>
  <si>
    <t>Gasoline-Electric Hybrid</t>
  </si>
  <si>
    <t>HEV</t>
  </si>
  <si>
    <t>Fuel Cell Methanol</t>
  </si>
  <si>
    <t>Fuel Cell Hydrogen</t>
  </si>
  <si>
    <t>Average Price</t>
  </si>
  <si>
    <t xml:space="preserve">  Cars</t>
  </si>
  <si>
    <t xml:space="preserve">  Trucks</t>
  </si>
  <si>
    <t xml:space="preserve">    Light Duty Vehicles</t>
  </si>
  <si>
    <t>Emissions data from new borough-specific MOVES runs. Re-processed in 2022.</t>
  </si>
  <si>
    <t>Added by Andrew Zalesak on 5-6-2022.</t>
  </si>
  <si>
    <t>Note that "LDV" means source class 21 and therefore does not include passenger pickup trucks, which are source class 31.</t>
  </si>
  <si>
    <t>vehicle</t>
  </si>
  <si>
    <t>county</t>
  </si>
  <si>
    <t>fuelTypeID</t>
  </si>
  <si>
    <t>pollutant</t>
  </si>
  <si>
    <t>LDV</t>
  </si>
  <si>
    <t>Sector</t>
  </si>
  <si>
    <t>LightDuty-</t>
  </si>
  <si>
    <t>tCO2e</t>
  </si>
  <si>
    <t>Gasoline Hybrid</t>
  </si>
  <si>
    <t>Diesel Hybrid</t>
  </si>
  <si>
    <t>Fuel Cell</t>
  </si>
  <si>
    <t>MediumDuty-</t>
  </si>
  <si>
    <t>HeavyDuty-</t>
  </si>
  <si>
    <t>SWCV-HD-</t>
  </si>
  <si>
    <t>GJ</t>
  </si>
  <si>
    <t>Sum of 2010</t>
  </si>
  <si>
    <t>Row Labels</t>
  </si>
  <si>
    <t>Grand Total</t>
  </si>
  <si>
    <t xml:space="preserve">   Cars</t>
  </si>
  <si>
    <t xml:space="preserve">   Light Trucks</t>
  </si>
  <si>
    <t>(miles per gallon)</t>
  </si>
  <si>
    <t>Description: Light duty vehicle efficiency projections by technology and vehicle classification</t>
  </si>
  <si>
    <t>Annual Driving Miles</t>
  </si>
  <si>
    <t>HEV Efficiency</t>
  </si>
  <si>
    <t>MMBTU/gallon (gasoline)</t>
  </si>
  <si>
    <t>(AEO Tables H1 and H2)</t>
  </si>
  <si>
    <t>MMBTU/gallon (diesel)</t>
  </si>
  <si>
    <t>(AEO 2007, p 59)</t>
  </si>
  <si>
    <t>MMBTU/gallon (E85)</t>
  </si>
  <si>
    <t>Energy Use</t>
  </si>
  <si>
    <t>GSL gallon</t>
  </si>
  <si>
    <t>PJ per MMBTU</t>
  </si>
  <si>
    <t>(AEO Table H2)</t>
  </si>
  <si>
    <t>Mode</t>
  </si>
  <si>
    <t>Miles</t>
  </si>
  <si>
    <t>Equivalent</t>
  </si>
  <si>
    <t>MPG Equivalent</t>
  </si>
  <si>
    <t>Efficiency Gain</t>
  </si>
  <si>
    <t>TL.GSL.P.P20G.2015</t>
  </si>
  <si>
    <t>kwh</t>
  </si>
  <si>
    <t>pj</t>
  </si>
  <si>
    <t>CO2/Pj</t>
  </si>
  <si>
    <t>ANSWER-Constraints</t>
  </si>
  <si>
    <t>ConstrName</t>
  </si>
  <si>
    <t>ConstrDesc</t>
  </si>
  <si>
    <t>Units</t>
  </si>
  <si>
    <t>ANSWER-TechData</t>
  </si>
  <si>
    <t>ANSWER-CommData</t>
  </si>
  <si>
    <t>ANSWER-ConstrData</t>
  </si>
  <si>
    <t>GHG Emissions 2010</t>
  </si>
  <si>
    <t>Fuel Type</t>
  </si>
  <si>
    <t>Consumed</t>
  </si>
  <si>
    <t>MgCO2e</t>
  </si>
  <si>
    <t>Source GJ</t>
  </si>
  <si>
    <t>Source PJ</t>
  </si>
  <si>
    <t>Sum of Source GJ</t>
  </si>
  <si>
    <t>Sum of Consumed</t>
  </si>
  <si>
    <t>transit bus</t>
  </si>
  <si>
    <t>TB</t>
  </si>
  <si>
    <t>transportation</t>
  </si>
  <si>
    <t>commuter rail</t>
  </si>
  <si>
    <t>TR</t>
  </si>
  <si>
    <t>liters</t>
  </si>
  <si>
    <t>heavy truck</t>
  </si>
  <si>
    <t>THS</t>
  </si>
  <si>
    <t>light truck</t>
  </si>
  <si>
    <t>non-transit bus</t>
  </si>
  <si>
    <t>passenger cars</t>
  </si>
  <si>
    <t>solid waste trn rail</t>
  </si>
  <si>
    <t>solid waste trn truck</t>
  </si>
  <si>
    <t>subway and commuter rail</t>
  </si>
  <si>
    <t>Street light and traffic signals</t>
  </si>
  <si>
    <t>These values are taken from Citywide GHG emissions summary Appendix K publication year 2012</t>
  </si>
  <si>
    <t>CY 2005</t>
  </si>
  <si>
    <t>CY 2014</t>
  </si>
  <si>
    <t>CY 2015</t>
  </si>
  <si>
    <t>Source MMBtu</t>
  </si>
  <si>
    <t>Passenger cars</t>
  </si>
  <si>
    <t>VMT</t>
  </si>
  <si>
    <t>Medium duty trucks</t>
  </si>
  <si>
    <t>Heavy duty trucks</t>
  </si>
  <si>
    <t>Buses</t>
  </si>
  <si>
    <t>Railways</t>
  </si>
  <si>
    <t>Electricity - subway and commuter rail</t>
  </si>
  <si>
    <t>kWh</t>
  </si>
  <si>
    <t>Diesel - commuter rail</t>
  </si>
  <si>
    <t>Marine Navigation</t>
  </si>
  <si>
    <t>Diesel - marine navigation</t>
  </si>
  <si>
    <t>Biofuel</t>
  </si>
  <si>
    <t>-</t>
  </si>
  <si>
    <t>Gasoline - marine navigation</t>
  </si>
  <si>
    <t>Aviation</t>
  </si>
  <si>
    <t>Jet fuel - aviation</t>
  </si>
  <si>
    <t>Waste</t>
  </si>
  <si>
    <t>Landfills</t>
  </si>
  <si>
    <t>Exported solid waste - landfills</t>
  </si>
  <si>
    <t>MT</t>
  </si>
  <si>
    <t>Biological treatment</t>
  </si>
  <si>
    <t>CH4 and N2O - composting</t>
  </si>
  <si>
    <t>Wastewater treatment</t>
  </si>
  <si>
    <t>CH4 - wastewater treatment plants</t>
  </si>
  <si>
    <t>N2O - wastewater treatment plants</t>
  </si>
  <si>
    <t>TOTALS</t>
  </si>
  <si>
    <t>Consumption values that provided by NYC are not equal to the total consumption presented NYC 2010 GHG inventory report</t>
  </si>
  <si>
    <t>% values are gathered and applied to the reported values</t>
  </si>
  <si>
    <r>
      <rPr>
        <sz val="12"/>
        <color rgb="FFFFFFFF"/>
        <rFont val="Calibri"/>
        <family val="2"/>
        <scheme val="minor"/>
      </rPr>
      <t>Sector</t>
    </r>
  </si>
  <si>
    <r>
      <rPr>
        <sz val="12"/>
        <color rgb="FFFFFFFF"/>
        <rFont val="Calibri"/>
        <family val="2"/>
        <scheme val="minor"/>
      </rPr>
      <t>Units</t>
    </r>
  </si>
  <si>
    <r>
      <rPr>
        <sz val="12"/>
        <color rgb="FFFFFFFF"/>
        <rFont val="Calibri"/>
        <family val="2"/>
        <scheme val="minor"/>
      </rPr>
      <t>Consumed</t>
    </r>
  </si>
  <si>
    <t>SourceMMBtu</t>
  </si>
  <si>
    <t>On-Road</t>
  </si>
  <si>
    <t>passengercars</t>
  </si>
  <si>
    <t>lighttrucks</t>
  </si>
  <si>
    <t>heavytrucks</t>
  </si>
  <si>
    <t>transitbus</t>
  </si>
  <si>
    <t>non-transitbus</t>
  </si>
  <si>
    <t>Ethanol</t>
  </si>
  <si>
    <t>subwayandcommuterra</t>
  </si>
  <si>
    <t>commuterrail</t>
  </si>
  <si>
    <t>Marine</t>
  </si>
  <si>
    <t>marinenavigation</t>
  </si>
  <si>
    <t>aviation</t>
  </si>
  <si>
    <t>Jetfuel</t>
  </si>
  <si>
    <t>These values are taken from 2014 NYC GHG citywide inventory</t>
  </si>
  <si>
    <t>citywide values are not equal to city government</t>
  </si>
  <si>
    <t>Gasoline Consumption Share</t>
  </si>
  <si>
    <t>Diesel Consumption Share</t>
  </si>
  <si>
    <t>Description: Calculated regional light duty vehicle demand</t>
  </si>
  <si>
    <t>EMISSIONS INTENSITY FACTORS</t>
  </si>
  <si>
    <t>Transportation</t>
  </si>
  <si>
    <t>GJ Consumed</t>
  </si>
  <si>
    <t>PJ Consumed</t>
  </si>
  <si>
    <t>GJ/Liter</t>
  </si>
  <si>
    <t>Liters Consumed</t>
  </si>
  <si>
    <t>Gal. Consumed</t>
  </si>
  <si>
    <t>km/liter</t>
  </si>
  <si>
    <t>Distance km</t>
  </si>
  <si>
    <t>MPGe</t>
  </si>
  <si>
    <t>Miles Traveled</t>
  </si>
  <si>
    <t>Miles Traveled (B VKM)</t>
  </si>
  <si>
    <t>Source</t>
  </si>
  <si>
    <t>Average eff</t>
  </si>
  <si>
    <t>Eff</t>
  </si>
  <si>
    <t>Inputs:</t>
  </si>
  <si>
    <t>car</t>
  </si>
  <si>
    <t>Household Vehicles Energy Use, Energy Information Agency, U.S. Department of Energy, http://www.eia.doe.gov/emeu/rtecs/</t>
  </si>
  <si>
    <t>CNG-Transit Bus</t>
  </si>
  <si>
    <t>NYC GHG Inventory 14</t>
  </si>
  <si>
    <t>Diesel-Commuter Rail</t>
  </si>
  <si>
    <t>Railtec Article</t>
  </si>
  <si>
    <t>Diesel-Heavy Trucks</t>
  </si>
  <si>
    <t>Note: Calculates VMT/capita per region for 2000, then uses national growth in VMT/capita to project these values. Results used with regional population to derive regional VMT</t>
  </si>
  <si>
    <t>Diesel-Light Trucks</t>
  </si>
  <si>
    <t>truck</t>
  </si>
  <si>
    <t>Diesel-Non Bus</t>
  </si>
  <si>
    <t>Diesel-Cars</t>
  </si>
  <si>
    <t>NYC Light Duty Vehicle Miles Traveled (VMT) Adjusted to Account for Chosen Population Projection</t>
  </si>
  <si>
    <t>Diesel-Solid Waste</t>
  </si>
  <si>
    <t>Diesel-Transit Bus</t>
  </si>
  <si>
    <t>Scenario Pop from Population Tab (millions)</t>
  </si>
  <si>
    <t>Diesel-Ships &amp; Boats</t>
  </si>
  <si>
    <t>Scenario LDV vehicle miles traveled (bln-VMT)</t>
  </si>
  <si>
    <t>Diesel-Other Off-Road Vehicles</t>
  </si>
  <si>
    <t>Ratio (bln-VMT/million people)</t>
  </si>
  <si>
    <t>Electricity-Subway</t>
  </si>
  <si>
    <t>Ethanol (E100)</t>
  </si>
  <si>
    <t>Gas-Light Trucks</t>
  </si>
  <si>
    <t>Gas-Cars</t>
  </si>
  <si>
    <t>TL-DSL Ratio</t>
  </si>
  <si>
    <t>Transportation VMT Estimates</t>
  </si>
  <si>
    <t>km/year</t>
  </si>
  <si>
    <t>Gallons/year</t>
  </si>
  <si>
    <t>MPG Rating</t>
  </si>
  <si>
    <t>Total VMT</t>
  </si>
  <si>
    <t>VMT/Person</t>
  </si>
  <si>
    <t>References</t>
  </si>
  <si>
    <t xml:space="preserve">Biofuel </t>
  </si>
  <si>
    <t>DOT RITA Bus Fuel Economy</t>
  </si>
  <si>
    <t>CNG-Transit Bus (GJ)</t>
  </si>
  <si>
    <t>Assumes 2.78 kBut/PMT</t>
  </si>
  <si>
    <t xml:space="preserve">Diesel-Commuter Rail </t>
  </si>
  <si>
    <t>361.1 million miles by NYC subway in 2014</t>
  </si>
  <si>
    <t xml:space="preserve">Diesel-Heavy Trucks </t>
  </si>
  <si>
    <t xml:space="preserve">Diesel-Light Trucks </t>
  </si>
  <si>
    <t xml:space="preserve">Diesel-Non Bus </t>
  </si>
  <si>
    <t xml:space="preserve">Diesel-Cars </t>
  </si>
  <si>
    <t xml:space="preserve">Diesel-Solid Waste </t>
  </si>
  <si>
    <t xml:space="preserve">Diesel-Transit Bus </t>
  </si>
  <si>
    <t xml:space="preserve">Diesel-Ships &amp; Boats </t>
  </si>
  <si>
    <t xml:space="preserve">Diesel-Other Off-Road Vehicles </t>
  </si>
  <si>
    <t>Electricity-Subway (GJ)</t>
  </si>
  <si>
    <t xml:space="preserve">Ethanol </t>
  </si>
  <si>
    <t xml:space="preserve">Gas-Light Trucks </t>
  </si>
  <si>
    <t>Regional VMT per capita (bln-VMT/million people) Using ICLUS Regional Population and AEO VMT share by region</t>
  </si>
  <si>
    <t xml:space="preserve">Gas-Cars </t>
  </si>
  <si>
    <t>VMT per capita for all regions is grown using the national VMT/capita growth rate calculated on the AEO10 DMD tab</t>
  </si>
  <si>
    <t>LDV Total</t>
  </si>
  <si>
    <t>Census Street Blog Post on NYC Car Ownership</t>
  </si>
  <si>
    <t>NYC Car Ownership by StatsBee</t>
  </si>
  <si>
    <t>R1 - Supply Region</t>
  </si>
  <si>
    <t>NEMA</t>
  </si>
  <si>
    <t>Subway Ridership</t>
  </si>
  <si>
    <t>Subway Miles</t>
  </si>
  <si>
    <t>Miles/GJ</t>
  </si>
  <si>
    <t>NYC Estimated VMT/person-day</t>
  </si>
  <si>
    <t>NYC Car Ownership</t>
  </si>
  <si>
    <t>2010 Population</t>
  </si>
  <si>
    <t>Households</t>
  </si>
  <si>
    <t>% Car Ownership</t>
  </si>
  <si>
    <t>Cars/Household</t>
  </si>
  <si>
    <t>Total Vehicles</t>
  </si>
  <si>
    <t>Cars per Capita</t>
  </si>
  <si>
    <t>Cars/100 People</t>
  </si>
  <si>
    <t>NYC Total</t>
  </si>
  <si>
    <t>Calculated Regionalized Light Duty Demand Data</t>
  </si>
  <si>
    <t>Assumes that the regional VMT/cap is constant over time</t>
  </si>
  <si>
    <t>Light Duty Vehicles billion vehicle-miles</t>
  </si>
  <si>
    <t>Ratio</t>
  </si>
  <si>
    <t>R1 - New England/Mid-Atlantic (Supply Region)</t>
  </si>
  <si>
    <t>Light Duty Vehicles (passenger) (billion vmt)</t>
  </si>
  <si>
    <t>Description: National transportation demands and regional breakdowns</t>
  </si>
  <si>
    <t>Sources: Annual Energy Outlook (AEO) 2014 Early Release, Energy Information Agency, U.S. Department of Energy, http://www.eia.doe.gov/oiaf/aeo/</t>
  </si>
  <si>
    <t>Notes: A national VMT/person estimate is derived.  This rate is assumed to be constant after 2030</t>
  </si>
  <si>
    <t xml:space="preserve">              </t>
  </si>
  <si>
    <t>Census bureau population estimates are used after 2030. These are roughly in line with AEO</t>
  </si>
  <si>
    <t>AEO 2014</t>
  </si>
  <si>
    <t>Table 7.  Transportation Sector Key Indicators and Delivered Energy Consumption</t>
  </si>
  <si>
    <t>Key Indicators</t>
  </si>
  <si>
    <t>Travel Indicators</t>
  </si>
  <si>
    <t xml:space="preserve"> (billion vehicle miles traveled)</t>
  </si>
  <si>
    <t>2005</t>
  </si>
  <si>
    <t>2006</t>
  </si>
  <si>
    <t xml:space="preserve">   Light-Duty Vehicles &lt; 8500 pounds</t>
  </si>
  <si>
    <t xml:space="preserve">   Commercial Light Trucks 1/</t>
  </si>
  <si>
    <t xml:space="preserve">   Freight Trucks &gt; 10000 pounds</t>
  </si>
  <si>
    <t xml:space="preserve"> (billion seat miles available)</t>
  </si>
  <si>
    <t xml:space="preserve">   Air</t>
  </si>
  <si>
    <t xml:space="preserve"> (billion ton miles traveled)</t>
  </si>
  <si>
    <t xml:space="preserve">   Rail</t>
  </si>
  <si>
    <t xml:space="preserve">   Domestic Shipping</t>
  </si>
  <si>
    <t>Derived Data</t>
  </si>
  <si>
    <t>LDV from AEO (bln-VMT)</t>
  </si>
  <si>
    <t>Calculated from the next two rows</t>
  </si>
  <si>
    <t>Pop from Census (Million)</t>
  </si>
  <si>
    <t>Followed Census Bureau projections after 2030</t>
  </si>
  <si>
    <t>Base LDV rate (bln-VMT/Million People)</t>
  </si>
  <si>
    <t>Held constant after 2030</t>
  </si>
  <si>
    <t>2008-</t>
  </si>
  <si>
    <t>Population Projections for NYC</t>
  </si>
  <si>
    <t>Note:  To change projections, copy the data in one of the scenario tables and paste into the top table.</t>
  </si>
  <si>
    <t>Population Projections for calculations</t>
  </si>
  <si>
    <t>Supply Region</t>
  </si>
  <si>
    <t>NE/MA</t>
  </si>
  <si>
    <t>MN</t>
  </si>
  <si>
    <t>Growth Rate</t>
  </si>
  <si>
    <t>NYC Population Projections Low Growth</t>
  </si>
  <si>
    <t>New England</t>
  </si>
  <si>
    <t>Middle Atlantic</t>
  </si>
  <si>
    <t>`</t>
  </si>
  <si>
    <t>Total US</t>
  </si>
  <si>
    <t>Total NYC</t>
  </si>
  <si>
    <t>NYC</t>
  </si>
  <si>
    <t>NYC Population Projections High Growth</t>
  </si>
  <si>
    <t>* Average of 2020-2030 and 2030-2040, 2045-2055 are projections based on annual growth rates from 2010-2040</t>
  </si>
  <si>
    <t>NYC Dept. of City Planning Web</t>
  </si>
  <si>
    <t>NYC Dept. of City Planning Report</t>
  </si>
  <si>
    <t>Electric</t>
  </si>
  <si>
    <t>Minicompact</t>
  </si>
  <si>
    <t>Description: Consolidates vehicle efficiency and cost characterizations into a single large table</t>
  </si>
  <si>
    <t>Inputs: "Costs", "Efficiencies", "AdditionalVehs"</t>
  </si>
  <si>
    <t>This table consolidates non-emissions vehicle data from ISAW, OTAQ and AEO.</t>
  </si>
  <si>
    <t>Note: modified so no vehs will be purchased in 2005. Resids will be used.</t>
  </si>
  <si>
    <t>Fixed O&amp;M</t>
  </si>
  <si>
    <t>Fuel Efficiency</t>
  </si>
  <si>
    <t>Input</t>
  </si>
  <si>
    <t>Cost (2005$s)</t>
  </si>
  <si>
    <t>Converted Cost (M$2005/bvmt/yr)</t>
  </si>
  <si>
    <t>(Ann. 1999$/vehicle)</t>
  </si>
  <si>
    <t>(M2000$/bvmt/yr)</t>
  </si>
  <si>
    <t>(unadjusted)</t>
  </si>
  <si>
    <t>(adjusted)</t>
  </si>
  <si>
    <t>from ELC</t>
  </si>
  <si>
    <t>Start Year</t>
  </si>
  <si>
    <t>(mpg)</t>
  </si>
  <si>
    <t>(bvmt/PJ)</t>
  </si>
  <si>
    <t>TL.GSL.MC.Existing fleet</t>
  </si>
  <si>
    <t>MC.EGSL</t>
  </si>
  <si>
    <t>TL.GSL.C.Existing fleet</t>
  </si>
  <si>
    <t>C.EGSL</t>
  </si>
  <si>
    <t>TL.DSL.F.Existing fleet</t>
  </si>
  <si>
    <t>F.EDSL</t>
  </si>
  <si>
    <t>TL.GSL.F.Existing fleet</t>
  </si>
  <si>
    <t>F.EGSL</t>
  </si>
  <si>
    <t>TL.GSL.SS.Existing fleet</t>
  </si>
  <si>
    <t>SS.EGSL</t>
  </si>
  <si>
    <t>TL.GSL.LS.Existing fleet</t>
  </si>
  <si>
    <t>LS.EGSL</t>
  </si>
  <si>
    <t>TL.GSL.M.Existing Fleet</t>
  </si>
  <si>
    <t>M.EGSL</t>
  </si>
  <si>
    <t>TL.GSL.P.Existing Fleet</t>
  </si>
  <si>
    <t>P.EGSL</t>
  </si>
  <si>
    <t>TL.DSL.P.Existing fleet</t>
  </si>
  <si>
    <t>P.EDSL</t>
  </si>
  <si>
    <t>TLEMTH</t>
  </si>
  <si>
    <t>TL.MTH.F.Existing fleet</t>
  </si>
  <si>
    <t>F.EMTH</t>
  </si>
  <si>
    <t>TLEETHX</t>
  </si>
  <si>
    <t>TL.E85X.F.Existing fleet</t>
  </si>
  <si>
    <t>F.EETH</t>
  </si>
  <si>
    <t>passenger vehicle 2000</t>
  </si>
  <si>
    <t>Ave. miles for passenger cars in year 2000 taken from Table 4.1 (Summary Statistics for Cars) of ORNL Transportation Energy Data Book: Edition 27, 2008.</t>
  </si>
  <si>
    <t>TLECNGX</t>
  </si>
  <si>
    <t>TL.CNGX.F.Existing fleet</t>
  </si>
  <si>
    <t>F.ECNG</t>
  </si>
  <si>
    <t>passenger vehicle 2005</t>
  </si>
  <si>
    <t>Ave. miles for passenger cars in year 2005 taken from Table 4.1 (Summary Statistics for Cars) of ORNL Transportation Energy Data Book: Edition 27, 2008.</t>
  </si>
  <si>
    <t>TLELPGX</t>
  </si>
  <si>
    <t>TL.LPGX.F.Existing fleet</t>
  </si>
  <si>
    <t>F.ELPG</t>
  </si>
  <si>
    <t>TLEELC</t>
  </si>
  <si>
    <t>TL.ELC.F.Existing fleet</t>
  </si>
  <si>
    <t>F.EELC</t>
  </si>
  <si>
    <t>TLMCCONV00</t>
  </si>
  <si>
    <t>TL.GSL.MC.CONV.2000</t>
  </si>
  <si>
    <t>MC.GSL</t>
  </si>
  <si>
    <t>TLMCCONV05</t>
  </si>
  <si>
    <t>TL.GSL.MC.CONV.2005</t>
  </si>
  <si>
    <t>TL.GSL.MC.CONV.2010</t>
  </si>
  <si>
    <t>TLMCCONV15</t>
  </si>
  <si>
    <t>TL.GSL.MC.CONV.2015</t>
  </si>
  <si>
    <t>commercial light truck 2000</t>
  </si>
  <si>
    <t>Ave. miles for passenger light trucks in year 2000 taken from Table 4.2 (Summary Statistics for Two-Axle, Four Tire Trucks) of ORNL Transportation Energy Data Book: Edition 27, 2008.</t>
  </si>
  <si>
    <t>TLMCCONV20</t>
  </si>
  <si>
    <t>TL.GSL.MC.CONV.2020</t>
  </si>
  <si>
    <t>commercial light truck 2005</t>
  </si>
  <si>
    <t>Ave. miles for passenger light trucks in year 2005 taken from Table 4.2 (Summary Statistics for Two-Axle, Four Tire Trucks) of ORNL Transportation Energy Data Book: Edition 27, 2008.</t>
  </si>
  <si>
    <t>TLMCCONV25</t>
  </si>
  <si>
    <t>TL.GSL.MC.CONV.2025</t>
  </si>
  <si>
    <t>TLMCCONV30</t>
  </si>
  <si>
    <t>TL.GSL.MC.CONV.2030</t>
  </si>
  <si>
    <t>TLMCCONV35</t>
  </si>
  <si>
    <t>TL.GSL.MC.CONV.2035</t>
  </si>
  <si>
    <t>TLMCCONV40</t>
  </si>
  <si>
    <t>TL.GSL.MC.CONV.2040</t>
  </si>
  <si>
    <t>TLMCCONV45</t>
  </si>
  <si>
    <t>TL.GSL.MC.CONV.2045</t>
  </si>
  <si>
    <t>TLMCCONV50</t>
  </si>
  <si>
    <t>TL.GSL.MC.CONV.2050</t>
  </si>
  <si>
    <t>TLMCHEV10</t>
  </si>
  <si>
    <t>TL.GSL.MC.HEV.2010</t>
  </si>
  <si>
    <t>MC.HEV</t>
  </si>
  <si>
    <t>TLMCHEV15</t>
  </si>
  <si>
    <t>TL.GSL.MC.HEV.2015</t>
  </si>
  <si>
    <t>TLMCHEV20</t>
  </si>
  <si>
    <t>TL.GSL.MC.HEV.2020</t>
  </si>
  <si>
    <t>TLMCHEV25</t>
  </si>
  <si>
    <t>TL.GSL.MC.HEV.2025</t>
  </si>
  <si>
    <t>TLMCHEV30</t>
  </si>
  <si>
    <t>TL.GSL.MC.HEV.2030</t>
  </si>
  <si>
    <t>TLMCHEV35</t>
  </si>
  <si>
    <t>TL.GSL.MC.HEV.2035</t>
  </si>
  <si>
    <t>TLMCHEV40</t>
  </si>
  <si>
    <t>TL.GSL.MC.HEV.2040</t>
  </si>
  <si>
    <t>TLMCHEV45</t>
  </si>
  <si>
    <t>TL.GSL.MC.HEV.2045</t>
  </si>
  <si>
    <t>TLMCHEV50</t>
  </si>
  <si>
    <t>TL.GSL.MC.HEV.2050</t>
  </si>
  <si>
    <t>TLCCONV00</t>
  </si>
  <si>
    <t>TL.GSL.C.CONV.2000</t>
  </si>
  <si>
    <t>C.GSL</t>
  </si>
  <si>
    <t>TLCCONV05</t>
  </si>
  <si>
    <t>TL.GSL.C.CONV.2005</t>
  </si>
  <si>
    <t>TL.GSL.C.CONV.2010</t>
  </si>
  <si>
    <t>TLCCONV15</t>
  </si>
  <si>
    <t>TL.GSL.C.CONV.2015</t>
  </si>
  <si>
    <t>TLCCONV20</t>
  </si>
  <si>
    <t>TL.GSL.C.CONV.2020</t>
  </si>
  <si>
    <t>TLCCONV25</t>
  </si>
  <si>
    <t>TL.GSL.C.CONV.2025</t>
  </si>
  <si>
    <t>TLCCONV30</t>
  </si>
  <si>
    <t>TL.GSL.C.CONV.2030</t>
  </si>
  <si>
    <t>TLCCONV35</t>
  </si>
  <si>
    <t>TL.GSL.C.CONV.2035</t>
  </si>
  <si>
    <t>TLCCONV40</t>
  </si>
  <si>
    <t>TL.GSL.C.CONV.2040</t>
  </si>
  <si>
    <t>TLCCONV45</t>
  </si>
  <si>
    <t>TL.GSL.C.CONV.2045</t>
  </si>
  <si>
    <t>TLCCONV50</t>
  </si>
  <si>
    <t>TL.GSL.C.CONV.2050</t>
  </si>
  <si>
    <t>TLCDSL00</t>
  </si>
  <si>
    <t>TL.DSL.C.DSL.2000</t>
  </si>
  <si>
    <t>C.DSL</t>
  </si>
  <si>
    <t>TLCDSL05</t>
  </si>
  <si>
    <t>TL.DSL.C.DSL.2005</t>
  </si>
  <si>
    <t>TL.DSL.C.DSL.2010</t>
  </si>
  <si>
    <t>TLCDSL15</t>
  </si>
  <si>
    <t>TL.DSL.C.DSL.2015</t>
  </si>
  <si>
    <t>TLCDSL20</t>
  </si>
  <si>
    <t>TL.DSL.C.DSL.2020</t>
  </si>
  <si>
    <t>TLCDSL25</t>
  </si>
  <si>
    <t>TL.DSL.C.DSL.2025</t>
  </si>
  <si>
    <t>TLCDSL30</t>
  </si>
  <si>
    <t>TL.DSL.C.DSL.2030</t>
  </si>
  <si>
    <t>TLCDSL35</t>
  </si>
  <si>
    <t>TL.DSL.C.DSL.2035</t>
  </si>
  <si>
    <t>TLCDSL40</t>
  </si>
  <si>
    <t>TL.DSL.C.DSL.2040</t>
  </si>
  <si>
    <t>TLCDSL45</t>
  </si>
  <si>
    <t>TL.DSL.C.DSL.2045</t>
  </si>
  <si>
    <t>TLCDSL50</t>
  </si>
  <si>
    <t>TL.DSL.C.DSL.2050</t>
  </si>
  <si>
    <t>TLCCNG00</t>
  </si>
  <si>
    <t>TL.CNG.C.CNG.2000</t>
  </si>
  <si>
    <t>C.CNG</t>
  </si>
  <si>
    <t>TLCCNG05</t>
  </si>
  <si>
    <t>TL.CNG.C.CNG.2005</t>
  </si>
  <si>
    <t>TL.CNG.C.CNG.2010</t>
  </si>
  <si>
    <t>TLCCNG15</t>
  </si>
  <si>
    <t>TL.CNG.C.CNG.2015</t>
  </si>
  <si>
    <t>TLCCNG20</t>
  </si>
  <si>
    <t>TL.CNG.C.CNG.2020</t>
  </si>
  <si>
    <t>TLCCNG25</t>
  </si>
  <si>
    <t>TL.CNG.C.CNG.2025</t>
  </si>
  <si>
    <t>TLCCNG30</t>
  </si>
  <si>
    <t>TL.CNG.C.CNG.2030</t>
  </si>
  <si>
    <t>TLCCNG35</t>
  </si>
  <si>
    <t>TL.CNG.C.CNG.2035</t>
  </si>
  <si>
    <t>TLCCNG40</t>
  </si>
  <si>
    <t>TL.CNG.C.CNG.2040</t>
  </si>
  <si>
    <t>TLCCNG45</t>
  </si>
  <si>
    <t>TL.CNG.C.CNG.2045</t>
  </si>
  <si>
    <t>TLCCNG50</t>
  </si>
  <si>
    <t>TL.CNG.C.CNG.2050</t>
  </si>
  <si>
    <t>TLCCNGX00</t>
  </si>
  <si>
    <t>TL.CNGX.C.CNGX.2000</t>
  </si>
  <si>
    <t>C.CNGX</t>
  </si>
  <si>
    <t>TLCCNGX05</t>
  </si>
  <si>
    <t>TL.CNGX.C.CNGX.2005</t>
  </si>
  <si>
    <t>TL.CNGX.C.CNGX.2010</t>
  </si>
  <si>
    <t>TLCCNGX15</t>
  </si>
  <si>
    <t>TL.CNGX.C.CNGX.2015</t>
  </si>
  <si>
    <t>TLCCNGX20</t>
  </si>
  <si>
    <t>TL.CNGX.C.CNGX.2020</t>
  </si>
  <si>
    <t>TLCCNGX25</t>
  </si>
  <si>
    <t>TL.CNGX.C.CNGX.2025</t>
  </si>
  <si>
    <t>TLCCNGX30</t>
  </si>
  <si>
    <t>TL.CNGX.C.CNGX.2030</t>
  </si>
  <si>
    <t>TLCCNGX35</t>
  </si>
  <si>
    <t>TL.CNGX.C.CNGX.2035</t>
  </si>
  <si>
    <t>TLCCNGX40</t>
  </si>
  <si>
    <t>TL.CNGX.C.CNGX.2040</t>
  </si>
  <si>
    <t>TLCCNGX45</t>
  </si>
  <si>
    <t>TL.CNGX.C.CNGX.2045</t>
  </si>
  <si>
    <t>TLCCNGX50</t>
  </si>
  <si>
    <t>TL.CNGX.C.CNGX.2050</t>
  </si>
  <si>
    <t>TLCDHEV10</t>
  </si>
  <si>
    <t>TL.DSL.C.DHEV.2010</t>
  </si>
  <si>
    <t>C.DHEV</t>
  </si>
  <si>
    <t>TLCDHEV20</t>
  </si>
  <si>
    <t>TL.DSL.C.DHEV.2020</t>
  </si>
  <si>
    <t>TLCDHEV25</t>
  </si>
  <si>
    <t>TL.DSL.C.DHEV.2025</t>
  </si>
  <si>
    <t>TLCDHEV30</t>
  </si>
  <si>
    <t>TL.DSL.C.DHEV.2030</t>
  </si>
  <si>
    <t>TLCDHEV35</t>
  </si>
  <si>
    <t>TL.DSL.C.DHEV.2035</t>
  </si>
  <si>
    <t>TLCDHEV40</t>
  </si>
  <si>
    <t>TL.DSL.C.DHEV.2040</t>
  </si>
  <si>
    <t>TLCDHEV45</t>
  </si>
  <si>
    <t>TL.DSL.C.DHEV.2045</t>
  </si>
  <si>
    <t>TLCDHEV50</t>
  </si>
  <si>
    <t>TL.DSL.C.DHEV.2050</t>
  </si>
  <si>
    <t>TLCETHX05</t>
  </si>
  <si>
    <t>TL.E85X.C.ETHX.2005</t>
  </si>
  <si>
    <t>C.ETHX</t>
  </si>
  <si>
    <t>TL.E85X.C.ETHX.2010</t>
  </si>
  <si>
    <t>TLCETHX15</t>
  </si>
  <si>
    <t>TL.E85X.C.ETHX.2015</t>
  </si>
  <si>
    <t>TLCETHX20</t>
  </si>
  <si>
    <t>TL.E85X.C.ETHX.2020</t>
  </si>
  <si>
    <t>TLCETHX25</t>
  </si>
  <si>
    <t>TL.E85X.C.ETHX.2025</t>
  </si>
  <si>
    <t>TLCETHX30</t>
  </si>
  <si>
    <t>TL.E85X.C.ETHX.2030</t>
  </si>
  <si>
    <t>TLCETHX35</t>
  </si>
  <si>
    <t>TL.E85X.C.ETHX.2035</t>
  </si>
  <si>
    <t>TLCETHX40</t>
  </si>
  <si>
    <t>TL.E85X.C.ETHX.2040</t>
  </si>
  <si>
    <t>TLCETHX45</t>
  </si>
  <si>
    <t>TL.E85X.C.ETHX.2045</t>
  </si>
  <si>
    <t>TLCETHX50</t>
  </si>
  <si>
    <t>TL.E85X.C.ETHX.2050</t>
  </si>
  <si>
    <t>TLCFCH05</t>
  </si>
  <si>
    <t>TL.H2.C.FCH.2005</t>
  </si>
  <si>
    <t>C.FCH</t>
  </si>
  <si>
    <t>TL.H2.C.FCH.2010</t>
  </si>
  <si>
    <t>TLCFCH15</t>
  </si>
  <si>
    <t>TL.H2.C.FCH.2015</t>
  </si>
  <si>
    <t>TLCFCH20</t>
  </si>
  <si>
    <t>TL.H2.C.FCH.2020</t>
  </si>
  <si>
    <t>TLCFCH25</t>
  </si>
  <si>
    <t>TL.H2.C.FCH.2025</t>
  </si>
  <si>
    <t>TLCFCH30</t>
  </si>
  <si>
    <t>TL.H2.C.FCH.2030</t>
  </si>
  <si>
    <t>TLCFCH35</t>
  </si>
  <si>
    <t>TL.H2.C.FCH.2035</t>
  </si>
  <si>
    <t>TLCFCH40</t>
  </si>
  <si>
    <t>TL.H2.C.FCH.2040</t>
  </si>
  <si>
    <t>TLCFCH45</t>
  </si>
  <si>
    <t>TL.H2.C.FCH.2045</t>
  </si>
  <si>
    <t>TLCFCH50</t>
  </si>
  <si>
    <t>TL.H2.C.FCH.2050</t>
  </si>
  <si>
    <t>TLCHEV05</t>
  </si>
  <si>
    <t>TL.GSL.C.HEV.2005</t>
  </si>
  <si>
    <t>C.HEV</t>
  </si>
  <si>
    <t>TL.GSL.C.HEV.2010</t>
  </si>
  <si>
    <t>TLCHEV15</t>
  </si>
  <si>
    <t>TL.GSL.C.HEV.2015</t>
  </si>
  <si>
    <t>TLCHEV20</t>
  </si>
  <si>
    <t>TL.GSL.C.HEV.2020</t>
  </si>
  <si>
    <t>TLCHEV25</t>
  </si>
  <si>
    <t>TL.GSL.C.HEV.2025</t>
  </si>
  <si>
    <t>TLCHEV30</t>
  </si>
  <si>
    <t>TL.GSL.C.HEV.2030</t>
  </si>
  <si>
    <t>TLCHEV35</t>
  </si>
  <si>
    <t>TL.GSL.C.HEV.2035</t>
  </si>
  <si>
    <t>TLCHEV40</t>
  </si>
  <si>
    <t>TL.GSL.C.HEV.2040</t>
  </si>
  <si>
    <t>TLCHEV45</t>
  </si>
  <si>
    <t>TL.GSL.C.HEV.2045</t>
  </si>
  <si>
    <t>TLCHEV50</t>
  </si>
  <si>
    <t>TL.GSL.C.HEV.2050</t>
  </si>
  <si>
    <t>TLCLPGX00</t>
  </si>
  <si>
    <t>TL.LPGX.C.LPGX.2000</t>
  </si>
  <si>
    <t>C.LPGX</t>
  </si>
  <si>
    <t>TLCLPGX05</t>
  </si>
  <si>
    <t>TL.LPGX.C.LPGX.2005</t>
  </si>
  <si>
    <t>TL.LPGX.C.LPGX.2010</t>
  </si>
  <si>
    <t>TLCLPGX15</t>
  </si>
  <si>
    <t>TL.LPGX.C.LPGX.2015</t>
  </si>
  <si>
    <t>TLCLPGX20</t>
  </si>
  <si>
    <t>TL.LPGX.C.LPGX.2020</t>
  </si>
  <si>
    <t>TLCLPGX25</t>
  </si>
  <si>
    <t>TL.LPGX.C.LPGX.2025</t>
  </si>
  <si>
    <t>TLCLPGX30</t>
  </si>
  <si>
    <t>TL.LPGX.C.LPGX.2030</t>
  </si>
  <si>
    <t>TLCLPGX35</t>
  </si>
  <si>
    <t>TL.LPGX.C.LPGX.2035</t>
  </si>
  <si>
    <t>TLCLPGX40</t>
  </si>
  <si>
    <t>TL.LPGX.C.LPGX.2040</t>
  </si>
  <si>
    <t>TLCLPGX45</t>
  </si>
  <si>
    <t>TL.LPGX.C.LPGX.2045</t>
  </si>
  <si>
    <t>TLCLPGX50</t>
  </si>
  <si>
    <t>TL.LPGX.C.LPGX.2050</t>
  </si>
  <si>
    <t>TL.GSL.C.PHVG.2010</t>
  </si>
  <si>
    <t>C.PHVG</t>
  </si>
  <si>
    <t>TLCPHVG15</t>
  </si>
  <si>
    <t>TL.GSL.C.PHVG.2015</t>
  </si>
  <si>
    <t>TLCPHVG20</t>
  </si>
  <si>
    <t>TL.GSL.C.PHVG.2020</t>
  </si>
  <si>
    <t>TLCPHVG25</t>
  </si>
  <si>
    <t>TL.GSL.C.PHVG.2025</t>
  </si>
  <si>
    <t>TLCPHVG30</t>
  </si>
  <si>
    <t>TL.GSL.C.PHVG.2030</t>
  </si>
  <si>
    <t>TLCPHVG35</t>
  </si>
  <si>
    <t>TL.GSL.C.PHVG.2035</t>
  </si>
  <si>
    <t>TLCPHVG40</t>
  </si>
  <si>
    <t>TL.GSL.C.PHVG.2040</t>
  </si>
  <si>
    <t>TLCPHVG45</t>
  </si>
  <si>
    <t>TL.GSL.C.PHVG.2045</t>
  </si>
  <si>
    <t>TLCPHVG50</t>
  </si>
  <si>
    <t>TL.GSL.C.PHVG.2050</t>
  </si>
  <si>
    <t>TLFCONV00</t>
  </si>
  <si>
    <t>TL.GSL.F.CONV.2000</t>
  </si>
  <si>
    <t>F.GSL</t>
  </si>
  <si>
    <t>TLFCONV05</t>
  </si>
  <si>
    <t>TL.GSL.F.CONV.2005</t>
  </si>
  <si>
    <t>TL.GSL.F.CONV.2010</t>
  </si>
  <si>
    <t>TLFCONV15</t>
  </si>
  <si>
    <t>TL.GSL.F.CONV.2015</t>
  </si>
  <si>
    <t>TLFCONV20</t>
  </si>
  <si>
    <t>TL.GSL.F.CONV.2020</t>
  </si>
  <si>
    <t>TLFCONV25</t>
  </si>
  <si>
    <t>TL.GSL.F.CONV.2025</t>
  </si>
  <si>
    <t>TLFCONV30</t>
  </si>
  <si>
    <t>TL.GSL.F.CONV.2030</t>
  </si>
  <si>
    <t>TLFCONV35</t>
  </si>
  <si>
    <t>TL.GSL.F.CONV.2035</t>
  </si>
  <si>
    <t>TLFCONV40</t>
  </si>
  <si>
    <t>TL.GSL.F.CONV.2040</t>
  </si>
  <si>
    <t>TLFCONV45</t>
  </si>
  <si>
    <t>TL.GSL.F.CONV.2045</t>
  </si>
  <si>
    <t>TLFCONV50</t>
  </si>
  <si>
    <t>TL.GSL.F.CONV.2050</t>
  </si>
  <si>
    <t>TLFCNG00</t>
  </si>
  <si>
    <t>TL.CNG.F.CNG.2000</t>
  </si>
  <si>
    <t>F.CNG</t>
  </si>
  <si>
    <t>TLFCNG05</t>
  </si>
  <si>
    <t>TL.CNG.F.CNG.2005</t>
  </si>
  <si>
    <t>TL.CNG.F.CNG.2010</t>
  </si>
  <si>
    <t>TLFCNG15</t>
  </si>
  <si>
    <t>TL.CNG.F.CNG.2015</t>
  </si>
  <si>
    <t>TLFCNG20</t>
  </si>
  <si>
    <t>TL.CNG.F.CNG.2020</t>
  </si>
  <si>
    <t>TLFCNG25</t>
  </si>
  <si>
    <t>TL.CNG.F.CNG.2025</t>
  </si>
  <si>
    <t>TLFCNG30</t>
  </si>
  <si>
    <t>TL.CNG.F.CNG.2030</t>
  </si>
  <si>
    <t>TLFCNG35</t>
  </si>
  <si>
    <t>TL.CNG.F.CNG.2035</t>
  </si>
  <si>
    <t>TLFCNG40</t>
  </si>
  <si>
    <t>TL.CNG.F.CNG.2040</t>
  </si>
  <si>
    <t>TLFCNG45</t>
  </si>
  <si>
    <t>TL.CNG.F.CNG.2045</t>
  </si>
  <si>
    <t>TLFCNG50</t>
  </si>
  <si>
    <t>TL.CNG.F.CNG.2050</t>
  </si>
  <si>
    <t>TLFCNGX00</t>
  </si>
  <si>
    <t>TL.CNGX.F.CNGX.2000</t>
  </si>
  <si>
    <t>F.CNGX</t>
  </si>
  <si>
    <t>TLFCNGX05</t>
  </si>
  <si>
    <t>TL.CNGX.F.CNGX.2005</t>
  </si>
  <si>
    <t>TL.CNGX.F.CNGX.2010</t>
  </si>
  <si>
    <t>TLFCNGX15</t>
  </si>
  <si>
    <t>TL.CNGX.F.CNGX.2015</t>
  </si>
  <si>
    <t>TLFCNGX20</t>
  </si>
  <si>
    <t>TL.CNGX.F.CNGX.2020</t>
  </si>
  <si>
    <t>TLFCNGX25</t>
  </si>
  <si>
    <t>TL.CNGX.F.CNGX.2025</t>
  </si>
  <si>
    <t>TLFCNGX30</t>
  </si>
  <si>
    <t>TL.CNGX.F.CNGX.2030</t>
  </si>
  <si>
    <t>TLFCNGX35</t>
  </si>
  <si>
    <t>TL.CNGX.F.CNGX.2035</t>
  </si>
  <si>
    <t>TLFCNGX40</t>
  </si>
  <si>
    <t>TL.CNGX.F.CNGX.2040</t>
  </si>
  <si>
    <t>TLFCNGX45</t>
  </si>
  <si>
    <t>TL.CNGX.F.CNGX.2045</t>
  </si>
  <si>
    <t>TLFCNGX50</t>
  </si>
  <si>
    <t>TL.CNGX.F.CNGX.2050</t>
  </si>
  <si>
    <t>TLFDHEV15</t>
  </si>
  <si>
    <t>TL.DSL.F.DHEV.2015</t>
  </si>
  <si>
    <t>F.DHEV</t>
  </si>
  <si>
    <t>TLFDHEV25</t>
  </si>
  <si>
    <t>TL.DSL.F.DHEV.2025</t>
  </si>
  <si>
    <t>TLFDHEV30</t>
  </si>
  <si>
    <t>TL.DSL.F.DHEV.2030</t>
  </si>
  <si>
    <t>TLFDHEV35</t>
  </si>
  <si>
    <t>TL.DSL.F.DHEV.2035</t>
  </si>
  <si>
    <t>TLFDHEV40</t>
  </si>
  <si>
    <t>TL.DSL.F.DHEV.2040</t>
  </si>
  <si>
    <t>TLFDHEV45</t>
  </si>
  <si>
    <t>TL.DSL.F.DHEV.2045</t>
  </si>
  <si>
    <t>TLFDHEV50</t>
  </si>
  <si>
    <t>TL.DSL.F.DHEV.2050</t>
  </si>
  <si>
    <t>TLFDSL00</t>
  </si>
  <si>
    <t>TL.DSL.F.DSL.2000</t>
  </si>
  <si>
    <t>F.DSL</t>
  </si>
  <si>
    <t>TLFDSL05</t>
  </si>
  <si>
    <t>TL.DSL.F.DSL.2005</t>
  </si>
  <si>
    <t>TL.DSL.F.DSL.2010</t>
  </si>
  <si>
    <t>TLFDSL15</t>
  </si>
  <si>
    <t>TL.DSL.F.DSL.2015</t>
  </si>
  <si>
    <t>TLFDSL20</t>
  </si>
  <si>
    <t>TL.DSL.F.DSL.2020</t>
  </si>
  <si>
    <t>TLFDSL25</t>
  </si>
  <si>
    <t>TL.DSL.F.DSL.2025</t>
  </si>
  <si>
    <t>TLFDSL30</t>
  </si>
  <si>
    <t>TL.DSL.F.DSL.2030</t>
  </si>
  <si>
    <t>TLFDSL35</t>
  </si>
  <si>
    <t>TL.DSL.F.DSL.2035</t>
  </si>
  <si>
    <t>TLFDSL40</t>
  </si>
  <si>
    <t>TL.DSL.F.DSL.2040</t>
  </si>
  <si>
    <t>TLFDSL45</t>
  </si>
  <si>
    <t>TL.DSL.F.DSL.2045</t>
  </si>
  <si>
    <t>TLFDSL50</t>
  </si>
  <si>
    <t>TL.DSL.F.DSL.2050</t>
  </si>
  <si>
    <t>TLFETH10</t>
  </si>
  <si>
    <t>TL.E85X.F.ETH.2010</t>
  </si>
  <si>
    <t>F.ETH</t>
  </si>
  <si>
    <t>TLFETH15</t>
  </si>
  <si>
    <t>TL.E85X.F.ETH.2015</t>
  </si>
  <si>
    <t>TLFETH20</t>
  </si>
  <si>
    <t>TL.E85X.F.ETH.2020</t>
  </si>
  <si>
    <t>TLFETH25</t>
  </si>
  <si>
    <t>TL.E85X.F.ETH.2025</t>
  </si>
  <si>
    <t>TLFETH30</t>
  </si>
  <si>
    <t>TL.E85X.F.ETH.2030</t>
  </si>
  <si>
    <t>TLFETH35</t>
  </si>
  <si>
    <t>TL.E85X.F.ETH.2035</t>
  </si>
  <si>
    <t>TLFETH40</t>
  </si>
  <si>
    <t>TL.E85X.F.ETH.2040</t>
  </si>
  <si>
    <t>TLFETH45</t>
  </si>
  <si>
    <t>TL.E85X.F.ETH.2045</t>
  </si>
  <si>
    <t>TLFETH50</t>
  </si>
  <si>
    <t>TL.E85X.F.ETH.2050</t>
  </si>
  <si>
    <t>TL.E85X.F.ETHX.2010</t>
  </si>
  <si>
    <t>F.ETHX</t>
  </si>
  <si>
    <t>TLFETHX15</t>
  </si>
  <si>
    <t>TL.E85X.F.ETHX.2015</t>
  </si>
  <si>
    <t>TLFETHX20</t>
  </si>
  <si>
    <t>TL.E85X.F.ETHX.2020</t>
  </si>
  <si>
    <t>TLFETHX25</t>
  </si>
  <si>
    <t>TL.E85X.F.ETHX.2025</t>
  </si>
  <si>
    <t>TLFETHX30</t>
  </si>
  <si>
    <t>TL.E85X.F.ETHX.2030</t>
  </si>
  <si>
    <t>TLFETHX35</t>
  </si>
  <si>
    <t>TL.E85X.F.ETHX.2035</t>
  </si>
  <si>
    <t>TLFETHX40</t>
  </si>
  <si>
    <t>TL.E85X.F.ETHX.2040</t>
  </si>
  <si>
    <t>TLFETHX45</t>
  </si>
  <si>
    <t>TL.E85X.F.ETHX.2045</t>
  </si>
  <si>
    <t>TLFETHX50</t>
  </si>
  <si>
    <t>TL.E85X.F.ETHX.2050</t>
  </si>
  <si>
    <t>TLFFCG10</t>
  </si>
  <si>
    <t>TL.GSL.F.FCG.2010</t>
  </si>
  <si>
    <t>F.FCG</t>
  </si>
  <si>
    <t>TLFFCG15</t>
  </si>
  <si>
    <t>TL.GSL.F.FCG.2015</t>
  </si>
  <si>
    <t>TLFFCG20</t>
  </si>
  <si>
    <t>TL.GSL.F.FCG.2020</t>
  </si>
  <si>
    <t>TLFFCG25</t>
  </si>
  <si>
    <t>TL.GSL.F.FCG.2025</t>
  </si>
  <si>
    <t>TLFFCG30</t>
  </si>
  <si>
    <t>TL.GSL.F.FCG.2030</t>
  </si>
  <si>
    <t>TLFFCG35</t>
  </si>
  <si>
    <t>TL.GSL.F.FCG.2035</t>
  </si>
  <si>
    <t>TLFFCG40</t>
  </si>
  <si>
    <t>TL.GSL.F.FCG.2040</t>
  </si>
  <si>
    <t>TLFFCG45</t>
  </si>
  <si>
    <t>TL.GSL.F.FCG.2045</t>
  </si>
  <si>
    <t>TLFFCG50</t>
  </si>
  <si>
    <t>TL.GSL.F.FCG.2050</t>
  </si>
  <si>
    <t>F.FCH</t>
  </si>
  <si>
    <t>TLFFCH20</t>
  </si>
  <si>
    <t>TL.H2.F.FCH.2020</t>
  </si>
  <si>
    <t>TLFFCH25</t>
  </si>
  <si>
    <t>TL.H2.F.FCH.2025</t>
  </si>
  <si>
    <t>TLFFCH30</t>
  </si>
  <si>
    <t>TL.H2.F.FCH.2030</t>
  </si>
  <si>
    <t>TLFFCH35</t>
  </si>
  <si>
    <t>TL.H2.F.FCH.2035</t>
  </si>
  <si>
    <t>TLFFCH40</t>
  </si>
  <si>
    <t>TL.H2.F.FCH.2040</t>
  </si>
  <si>
    <t>TLFFCH45</t>
  </si>
  <si>
    <t>TL.H2.F.FCH.2045</t>
  </si>
  <si>
    <t>TLFFCH50</t>
  </si>
  <si>
    <t>TL.H2.F.FCH.2050</t>
  </si>
  <si>
    <t>TLFHEV05</t>
  </si>
  <si>
    <t>TL.GSL.F.HEV.2005</t>
  </si>
  <si>
    <t>F.HEV</t>
  </si>
  <si>
    <t>TL.GSL.F.HEV.2010</t>
  </si>
  <si>
    <t>TLFHEV15</t>
  </si>
  <si>
    <t>TL.GSL.F.HEV.2015</t>
  </si>
  <si>
    <t>TLFHEV20</t>
  </si>
  <si>
    <t>TL.GSL.F.HEV.2020</t>
  </si>
  <si>
    <t>TLFHEV25</t>
  </si>
  <si>
    <t>TL.GSL.F.HEV.2025</t>
  </si>
  <si>
    <t>TLFHEV30</t>
  </si>
  <si>
    <t>TL.GSL.F.HEV.2030</t>
  </si>
  <si>
    <t>TLFHEV35</t>
  </si>
  <si>
    <t>TL.GSL.F.HEV.2035</t>
  </si>
  <si>
    <t>TLFHEV40</t>
  </si>
  <si>
    <t>TL.GSL.F.HEV.2040</t>
  </si>
  <si>
    <t>TLFHEV45</t>
  </si>
  <si>
    <t>TL.GSL.F.HEV.2045</t>
  </si>
  <si>
    <t>TLFHEV50</t>
  </si>
  <si>
    <t>TL.GSL.F.HEV.2050</t>
  </si>
  <si>
    <t>TLFLPGX00</t>
  </si>
  <si>
    <t>TL.LPGX.F.LPGX.2000</t>
  </si>
  <si>
    <t>F.LPGX</t>
  </si>
  <si>
    <t>TLFLPGX05</t>
  </si>
  <si>
    <t>TL.LPGX.F.LPGX.2005</t>
  </si>
  <si>
    <t>TL.LPGX.F.LPGX.2010</t>
  </si>
  <si>
    <t>TLFLPGX15</t>
  </si>
  <si>
    <t>TL.LPGX.F.LPGX.2015</t>
  </si>
  <si>
    <t>TLFLPGX20</t>
  </si>
  <si>
    <t>TL.LPGX.F.LPGX.2020</t>
  </si>
  <si>
    <t>TLFLPGX25</t>
  </si>
  <si>
    <t>TL.LPGX.F.LPGX.2025</t>
  </si>
  <si>
    <t>TLFLPGX30</t>
  </si>
  <si>
    <t>TL.LPGX.F.LPGX.2030</t>
  </si>
  <si>
    <t>TLFLPGX35</t>
  </si>
  <si>
    <t>TL.LPGX.F.LPGX.2035</t>
  </si>
  <si>
    <t>TLFLPGX40</t>
  </si>
  <si>
    <t>TL.LPGX.F.LPGX.2040</t>
  </si>
  <si>
    <t>TLFLPGX45</t>
  </si>
  <si>
    <t>TL.LPGX.F.LPGX.2045</t>
  </si>
  <si>
    <t>TLFLPGX50</t>
  </si>
  <si>
    <t>TL.LPGX.F.LPGX.2050</t>
  </si>
  <si>
    <t>TL.GSL.F.PHVG.2010</t>
  </si>
  <si>
    <t>F.PHVG</t>
  </si>
  <si>
    <t>TLFPHVG15</t>
  </si>
  <si>
    <t>TLFPHVG20</t>
  </si>
  <si>
    <t>TL.GSL.F.PHVG.2020</t>
  </si>
  <si>
    <t>TLFPHVG25</t>
  </si>
  <si>
    <t>TL.GSL.F.PHVG.2025</t>
  </si>
  <si>
    <t>TLFPHVG30</t>
  </si>
  <si>
    <t>TL.GSL.F.PHVG.2030</t>
  </si>
  <si>
    <t>TLFPHVG35</t>
  </si>
  <si>
    <t>TL.GSL.F.PHVG.2035</t>
  </si>
  <si>
    <t>TLFPHVG40</t>
  </si>
  <si>
    <t>TL.GSL.F.PHVG.2040</t>
  </si>
  <si>
    <t>TLFPHVG45</t>
  </si>
  <si>
    <t>TL.GSL.F.PHVG.2045</t>
  </si>
  <si>
    <t>TLFPHVG50</t>
  </si>
  <si>
    <t>TL.GSL.F.PHVG.2050</t>
  </si>
  <si>
    <t>TLMCONV00</t>
  </si>
  <si>
    <t>TL.GSL.M.CONV.2000</t>
  </si>
  <si>
    <t>M.GSL</t>
  </si>
  <si>
    <t>TLMCONV05</t>
  </si>
  <si>
    <t>TL.GSL.M.CONV.2005</t>
  </si>
  <si>
    <t>TL.GSL.M.CONV.2010</t>
  </si>
  <si>
    <t>TLMCONV15</t>
  </si>
  <si>
    <t>TL.GSL.M.CONV.2015</t>
  </si>
  <si>
    <t>TLMCONV20</t>
  </si>
  <si>
    <t>TL.GSL.M.CONV.2020</t>
  </si>
  <si>
    <t>TLMCONV25</t>
  </si>
  <si>
    <t>TL.GSL.M.CONV.2025</t>
  </si>
  <si>
    <t>TLMCONV30</t>
  </si>
  <si>
    <t>TL.GSL.M.CONV.2030</t>
  </si>
  <si>
    <t>TLMCONV35</t>
  </si>
  <si>
    <t>TL.GSL.M.CONV.2035</t>
  </si>
  <si>
    <t>TLMCONV40</t>
  </si>
  <si>
    <t>TL.GSL.M.CONV.2040</t>
  </si>
  <si>
    <t>TLMCONV45</t>
  </si>
  <si>
    <t>TL.GSL.M.CONV.2045</t>
  </si>
  <si>
    <t>TLMCONV50</t>
  </si>
  <si>
    <t>TL.GSL.M.CONV.2050</t>
  </si>
  <si>
    <t>TLMCNG00</t>
  </si>
  <si>
    <t>TL.CNG.M.CNG.2000</t>
  </si>
  <si>
    <t>M.CNG</t>
  </si>
  <si>
    <t>TLMCNG05</t>
  </si>
  <si>
    <t>TL.CNG.M.CNG.2005</t>
  </si>
  <si>
    <t>TL.CNG.M.CNG.2010</t>
  </si>
  <si>
    <t>TLMCNG15</t>
  </si>
  <si>
    <t>TL.CNG.M.CNG.2015</t>
  </si>
  <si>
    <t>TLMCNG20</t>
  </si>
  <si>
    <t>TL.CNG.M.CNG.2020</t>
  </si>
  <si>
    <t>TLMCNG25</t>
  </si>
  <si>
    <t>TL.CNG.M.CNG.2025</t>
  </si>
  <si>
    <t>TLMCNG30</t>
  </si>
  <si>
    <t>TL.CNG.M.CNG.2030</t>
  </si>
  <si>
    <t>TLMCNG35</t>
  </si>
  <si>
    <t>TL.CNG.M.CNG.2035</t>
  </si>
  <si>
    <t>TLMCNG40</t>
  </si>
  <si>
    <t>TL.CNG.M.CNG.2040</t>
  </si>
  <si>
    <t>TLMCNG45</t>
  </si>
  <si>
    <t>TL.CNG.M.CNG.2045</t>
  </si>
  <si>
    <t>TLMCNG50</t>
  </si>
  <si>
    <t>TL.CNG.M.CNG.2050</t>
  </si>
  <si>
    <t>TLMCNGX00</t>
  </si>
  <si>
    <t>TL.CNGX.M.CNGX.2000</t>
  </si>
  <si>
    <t>M.CNGX</t>
  </si>
  <si>
    <t>TLMCNGX05</t>
  </si>
  <si>
    <t>TL.CNGX.M.CNGX.2005</t>
  </si>
  <si>
    <t>TL.CNGX.M.CNGX.2010</t>
  </si>
  <si>
    <t>TLMCNGX15</t>
  </si>
  <si>
    <t>TL.CNGX.M.CNGX.2015</t>
  </si>
  <si>
    <t>TLMCNGX20</t>
  </si>
  <si>
    <t>TL.CNGX.M.CNGX.2020</t>
  </si>
  <si>
    <t>TLMCNGX25</t>
  </si>
  <si>
    <t>TL.CNGX.M.CNGX.2025</t>
  </si>
  <si>
    <t>TLMCNGX30</t>
  </si>
  <si>
    <t>TL.CNGX.M.CNGX.2030</t>
  </si>
  <si>
    <t>TLMCNGX35</t>
  </si>
  <si>
    <t>TL.CNGX.M.CNGX.2035</t>
  </si>
  <si>
    <t>TLMCNGX40</t>
  </si>
  <si>
    <t>TL.CNGX.M.CNGX.2040</t>
  </si>
  <si>
    <t>TLMCNGX45</t>
  </si>
  <si>
    <t>TL.CNGX.M.CNGX.2045</t>
  </si>
  <si>
    <t>TLMCNGX50</t>
  </si>
  <si>
    <t>TL.CNGX.M.CNGX.2050</t>
  </si>
  <si>
    <t>M.DHEV</t>
  </si>
  <si>
    <t>TLMDHEV20</t>
  </si>
  <si>
    <t>TL.DSL.M.DHEV.2020</t>
  </si>
  <si>
    <t>TLMDHEV25</t>
  </si>
  <si>
    <t>TL.DSL.M.DHEV.2025</t>
  </si>
  <si>
    <t>TLMDHEV30</t>
  </si>
  <si>
    <t>TL.DSL.M.DHEV.2030</t>
  </si>
  <si>
    <t>TLMDHEV35</t>
  </si>
  <si>
    <t>TL.DSL.M.DHEV.2035</t>
  </si>
  <si>
    <t>TLMDHEV40</t>
  </si>
  <si>
    <t>TL.DSL.M.DHEV.2040</t>
  </si>
  <si>
    <t>TLMDHEV45</t>
  </si>
  <si>
    <t>TL.DSL.M.DHEV.2045</t>
  </si>
  <si>
    <t>TLMDHEV50</t>
  </si>
  <si>
    <t>TL.DSL.M.DHEV.2050</t>
  </si>
  <si>
    <t>TLMDSL00</t>
  </si>
  <si>
    <t>TL.DSL.M.DSL.2000</t>
  </si>
  <si>
    <t>M.DSL</t>
  </si>
  <si>
    <t>TLMDSL05</t>
  </si>
  <si>
    <t>TL.DSL.M.DSL.2005</t>
  </si>
  <si>
    <t>TL.DSL.M.DSL.2010</t>
  </si>
  <si>
    <t>TLMDSL15</t>
  </si>
  <si>
    <t>TL.DSL.M.DSL.2015</t>
  </si>
  <si>
    <t>TLMDSL20</t>
  </si>
  <si>
    <t>TL.DSL.M.DSL.2020</t>
  </si>
  <si>
    <t>TLMDSL25</t>
  </si>
  <si>
    <t>TL.DSL.M.DSL.2025</t>
  </si>
  <si>
    <t>TLMDSL30</t>
  </si>
  <si>
    <t>TL.DSL.M.DSL.2030</t>
  </si>
  <si>
    <t>TLMDSL35</t>
  </si>
  <si>
    <t>TL.DSL.M.DSL.2035</t>
  </si>
  <si>
    <t>TLMDSL40</t>
  </si>
  <si>
    <t>TL.DSL.M.DSL.2040</t>
  </si>
  <si>
    <t>TLMDSL45</t>
  </si>
  <si>
    <t>TL.DSL.M.DSL.2045</t>
  </si>
  <si>
    <t>TLMDSL50</t>
  </si>
  <si>
    <t>TL.DSL.M.DSL.2050</t>
  </si>
  <si>
    <t>TLMETHX05</t>
  </si>
  <si>
    <t>TL.E85X.M.ETHX.2005</t>
  </si>
  <si>
    <t>M.ETHX</t>
  </si>
  <si>
    <t>TL.E85X.M.ETHX.2010</t>
  </si>
  <si>
    <t>TLMETHX15</t>
  </si>
  <si>
    <t>TL.E85X.M.ETHX.2015</t>
  </si>
  <si>
    <t>TLMETHX20</t>
  </si>
  <si>
    <t>TL.E85X.M.ETHX.2020</t>
  </si>
  <si>
    <t>TLMETHX25</t>
  </si>
  <si>
    <t>TL.E85X.M.ETHX.2025</t>
  </si>
  <si>
    <t>TLMETHX30</t>
  </si>
  <si>
    <t>TL.E85X.M.ETHX.2030</t>
  </si>
  <si>
    <t>TLMETHX35</t>
  </si>
  <si>
    <t>TL.E85X.M.ETHX.2035</t>
  </si>
  <si>
    <t>TLMETHX40</t>
  </si>
  <si>
    <t>TL.E85X.M.ETHX.2040</t>
  </si>
  <si>
    <t>TLMETHX45</t>
  </si>
  <si>
    <t>TL.E85X.M.ETHX.2045</t>
  </si>
  <si>
    <t>TLMETHX50</t>
  </si>
  <si>
    <t>TL.E85X.M.ETHX.2050</t>
  </si>
  <si>
    <t>TLMFCG15</t>
  </si>
  <si>
    <t>TL.GSL.M.FCG.2015</t>
  </si>
  <si>
    <t>M.FCG</t>
  </si>
  <si>
    <t>TLMFCG20</t>
  </si>
  <si>
    <t>TL.GSL.M.FCG.2020</t>
  </si>
  <si>
    <t>TLMFCG25</t>
  </si>
  <si>
    <t>TL.GSL.M.FCG.2025</t>
  </si>
  <si>
    <t>TLMFCG30</t>
  </si>
  <si>
    <t>TL.GSL.M.FCG.2030</t>
  </si>
  <si>
    <t>TLMFCG35</t>
  </si>
  <si>
    <t>TL.GSL.M.FCG.2035</t>
  </si>
  <si>
    <t>TLMFCG40</t>
  </si>
  <si>
    <t>TL.GSL.M.FCG.2040</t>
  </si>
  <si>
    <t>TLMFCG45</t>
  </si>
  <si>
    <t>TL.GSL.M.FCG.2045</t>
  </si>
  <si>
    <t>TLMFCG50</t>
  </si>
  <si>
    <t>TL.GSL.M.FCG.2050</t>
  </si>
  <si>
    <t>M.FCH</t>
  </si>
  <si>
    <t>TLMFCH20</t>
  </si>
  <si>
    <t>TL.H2.M.FCH.2020</t>
  </si>
  <si>
    <t>TLMFCH25</t>
  </si>
  <si>
    <t>TL.H2.M.FCH.2025</t>
  </si>
  <si>
    <t>TLMFCH30</t>
  </si>
  <si>
    <t>TL.H2.M.FCH.2030</t>
  </si>
  <si>
    <t>TLMFCH35</t>
  </si>
  <si>
    <t>TL.H2.M.FCH.2035</t>
  </si>
  <si>
    <t>TLMFCH40</t>
  </si>
  <si>
    <t>TL.H2.M.FCH.2040</t>
  </si>
  <si>
    <t>TLMFCH45</t>
  </si>
  <si>
    <t>TL.H2.M.FCH.2045</t>
  </si>
  <si>
    <t>TLMFCH50</t>
  </si>
  <si>
    <t>TL.H2.M.FCH.2050</t>
  </si>
  <si>
    <t>TLMELC10</t>
  </si>
  <si>
    <t>TL.ELC.M.ELC.2010</t>
  </si>
  <si>
    <t>MC.ELC</t>
  </si>
  <si>
    <t>TLMELC15</t>
  </si>
  <si>
    <t>TL.ELC.M.ELC.2015</t>
  </si>
  <si>
    <t>TLMELC20</t>
  </si>
  <si>
    <t>TL.ELC.M.ELC.2020</t>
  </si>
  <si>
    <t>TLMELC25</t>
  </si>
  <si>
    <t>TL.ELC.M.ELC.2025</t>
  </si>
  <si>
    <t>TLMELC30</t>
  </si>
  <si>
    <t>TL.ELC.M.ELC.2030</t>
  </si>
  <si>
    <t>TLMELC35</t>
  </si>
  <si>
    <t>TL.ELC.M.ELC.2035</t>
  </si>
  <si>
    <t>TLMELC40</t>
  </si>
  <si>
    <t>TL.ELC.M.ELC.2040</t>
  </si>
  <si>
    <t>TLMELC45</t>
  </si>
  <si>
    <t>TL.ELC.M.ELC.2045</t>
  </si>
  <si>
    <t>TLMELC50</t>
  </si>
  <si>
    <t>TL.ELC.M.ELC.2050</t>
  </si>
  <si>
    <t>TL.GSL.M.HEV.2010</t>
  </si>
  <si>
    <t>M.HEV</t>
  </si>
  <si>
    <t>TLMHEV15</t>
  </si>
  <si>
    <t>TL.GSL.M.HEV.2015</t>
  </si>
  <si>
    <t>TLMHEV20</t>
  </si>
  <si>
    <t>TL.GSL.M.HEV.2020</t>
  </si>
  <si>
    <t>TLMHEV25</t>
  </si>
  <si>
    <t>TL.GSL.M.HEV.2025</t>
  </si>
  <si>
    <t>TLMHEV30</t>
  </si>
  <si>
    <t>TL.GSL.M.HEV.2030</t>
  </si>
  <si>
    <t>TLMHEV35</t>
  </si>
  <si>
    <t>TL.GSL.M.HEV.2035</t>
  </si>
  <si>
    <t>TLMHEV40</t>
  </si>
  <si>
    <t>TL.GSL.M.HEV.2040</t>
  </si>
  <si>
    <t>TLMHEV45</t>
  </si>
  <si>
    <t>TL.GSL.M.HEV.2045</t>
  </si>
  <si>
    <t>TLMHEV50</t>
  </si>
  <si>
    <t>TL.GSL.M.HEV.2050</t>
  </si>
  <si>
    <t>TLMLPG00</t>
  </si>
  <si>
    <t>TL.LPG1.M.LPG.2000</t>
  </si>
  <si>
    <t>M.LPG</t>
  </si>
  <si>
    <t>TLMLPG05</t>
  </si>
  <si>
    <t>TL.LPG1.M.LPG.2005</t>
  </si>
  <si>
    <t>TL.LPG1.M.LPG.2010</t>
  </si>
  <si>
    <t>TLMLPG15</t>
  </si>
  <si>
    <t>TL.LPG1.M.LPG.2015</t>
  </si>
  <si>
    <t>TLMLPG20</t>
  </si>
  <si>
    <t>TL.LPG1.M.LPG.2020</t>
  </si>
  <si>
    <t>TLMLPG25</t>
  </si>
  <si>
    <t>TL.LPG1.M.LPG.2025</t>
  </si>
  <si>
    <t>TLMLPG30</t>
  </si>
  <si>
    <t>TL.LPG1.M.LPG.2030</t>
  </si>
  <si>
    <t>TLMLPG35</t>
  </si>
  <si>
    <t>TL.LPG1.M.LPG.2035</t>
  </si>
  <si>
    <t>TLMLPG40</t>
  </si>
  <si>
    <t>TL.LPG1.M.LPG.2040</t>
  </si>
  <si>
    <t>TLMLPG45</t>
  </si>
  <si>
    <t>TL.LPG1.M.LPG.2045</t>
  </si>
  <si>
    <t>TLMLPG50</t>
  </si>
  <si>
    <t>TL.LPG1.M.LPG.2050</t>
  </si>
  <si>
    <t>TLMLPGX00</t>
  </si>
  <si>
    <t>TL.LPGX.M.LPGX.2000</t>
  </si>
  <si>
    <t>M.LPGX</t>
  </si>
  <si>
    <t>TLMLPGX05</t>
  </si>
  <si>
    <t>TL.LPGX.M.LPGX.2005</t>
  </si>
  <si>
    <t>TL.LPGX.M.LPGX.2010</t>
  </si>
  <si>
    <t>TLMLPGX15</t>
  </si>
  <si>
    <t>TL.LPGX.M.LPGX.2015</t>
  </si>
  <si>
    <t>TLMLPGX20</t>
  </si>
  <si>
    <t>TL.LPGX.M.LPGX.2020</t>
  </si>
  <si>
    <t>TLMLPGX25</t>
  </si>
  <si>
    <t>TL.LPGX.M.LPGX.2025</t>
  </si>
  <si>
    <t>TLMLPGX30</t>
  </si>
  <si>
    <t>TL.LPGX.M.LPGX.2030</t>
  </si>
  <si>
    <t>TLMLPGX35</t>
  </si>
  <si>
    <t>TL.LPGX.M.LPGX.2035</t>
  </si>
  <si>
    <t>TLMLPGX40</t>
  </si>
  <si>
    <t>TL.LPGX.M.LPGX.2040</t>
  </si>
  <si>
    <t>TLMLPGX45</t>
  </si>
  <si>
    <t>TL.LPGX.M.LPGX.2045</t>
  </si>
  <si>
    <t>TLMLPGX50</t>
  </si>
  <si>
    <t>TL.LPGX.M.LPGX.2050</t>
  </si>
  <si>
    <t>TL.GSL.M.PHVG.2010</t>
  </si>
  <si>
    <t>M.PHVG</t>
  </si>
  <si>
    <t>TLMPHVG15</t>
  </si>
  <si>
    <t>TL.GSL.M.PHVG.2015</t>
  </si>
  <si>
    <t>TLMPHVG20</t>
  </si>
  <si>
    <t>TLMPHVG25</t>
  </si>
  <si>
    <t>TL.GSL.M.PHVG.2025</t>
  </si>
  <si>
    <t>TLMPHVG30</t>
  </si>
  <si>
    <t>TL.GSL.M.PHVG.2030</t>
  </si>
  <si>
    <t>TLMPHVG35</t>
  </si>
  <si>
    <t>TL.GSL.M.PHVG.2035</t>
  </si>
  <si>
    <t>TLMPHVG40</t>
  </si>
  <si>
    <t>TL.GSL.M.PHVG.2040</t>
  </si>
  <si>
    <t>TLMPHVG45</t>
  </si>
  <si>
    <t>TL.GSL.M.PHVG.2045</t>
  </si>
  <si>
    <t>TLMPHVG50</t>
  </si>
  <si>
    <t>TL.GSL.M.PHVG.2050</t>
  </si>
  <si>
    <t>TLPCONV00</t>
  </si>
  <si>
    <t>TL.GSL.P.CONV.2000</t>
  </si>
  <si>
    <t>P.GSL</t>
  </si>
  <si>
    <t>TLPCONV05</t>
  </si>
  <si>
    <t>TL.GSL.P.CONV.2005</t>
  </si>
  <si>
    <t>TL.GSL.P.CONV.2010</t>
  </si>
  <si>
    <t>TLPCONV15</t>
  </si>
  <si>
    <t>TL.GSL.P.CONV.2015</t>
  </si>
  <si>
    <t>TLPCONV20</t>
  </si>
  <si>
    <t>TL.GSL.P.CONV.2020</t>
  </si>
  <si>
    <t>TLPCONV25</t>
  </si>
  <si>
    <t>TL.GSL.P.CONV.2025</t>
  </si>
  <si>
    <t>TLPCONV30</t>
  </si>
  <si>
    <t>TL.GSL.P.CONV.2030</t>
  </si>
  <si>
    <t>TLPCONV35</t>
  </si>
  <si>
    <t>TL.GSL.P.CONV.2035</t>
  </si>
  <si>
    <t>TLPCONV40</t>
  </si>
  <si>
    <t>TL.GSL.P.CONV.2040</t>
  </si>
  <si>
    <t>TLPCONV45</t>
  </si>
  <si>
    <t>TL.GSL.P.CONV.2045</t>
  </si>
  <si>
    <t>TLPCONV50</t>
  </si>
  <si>
    <t>TL.GSL.P.CONV.2050</t>
  </si>
  <si>
    <t>TLPCNG00</t>
  </si>
  <si>
    <t>TL.CNG.P.CNG.2000</t>
  </si>
  <si>
    <t>P.CNG</t>
  </si>
  <si>
    <t>TLPCNG05</t>
  </si>
  <si>
    <t>TL.CNG.P.CNG.2005</t>
  </si>
  <si>
    <t>TL.CNG.P.CNG.2010</t>
  </si>
  <si>
    <t>TLPCNG15</t>
  </si>
  <si>
    <t>TL.CNG.P.CNG.2015</t>
  </si>
  <si>
    <t>TLPCNG20</t>
  </si>
  <si>
    <t>TL.CNG.P.CNG.2020</t>
  </si>
  <si>
    <t>TLPCNG25</t>
  </si>
  <si>
    <t>TL.CNG.P.CNG.2025</t>
  </si>
  <si>
    <t>TLPCNG30</t>
  </si>
  <si>
    <t>TL.CNG.P.CNG.2030</t>
  </si>
  <si>
    <t>TLPCNG35</t>
  </si>
  <si>
    <t>TL.CNG.P.CNG.2035</t>
  </si>
  <si>
    <t>TLPCNG40</t>
  </si>
  <si>
    <t>TL.CNG.P.CNG.2040</t>
  </si>
  <si>
    <t>TLPCNG45</t>
  </si>
  <si>
    <t>TL.CNG.P.CNG.2045</t>
  </si>
  <si>
    <t>TLPCNG50</t>
  </si>
  <si>
    <t>TL.CNG.P.CNG.2050</t>
  </si>
  <si>
    <t>TLPCNGX00</t>
  </si>
  <si>
    <t>TL.CNGX.P.CNGX.2000</t>
  </si>
  <si>
    <t>P.CNGX</t>
  </si>
  <si>
    <t>TLPCNGX05</t>
  </si>
  <si>
    <t>TL.CNGX.P.CNGX.2005</t>
  </si>
  <si>
    <t>TL.CNGX.P.CNGX.2010</t>
  </si>
  <si>
    <t>TLPCNGX15</t>
  </si>
  <si>
    <t>TL.CNGX.P.CNGX.2015</t>
  </si>
  <si>
    <t>TLPCNGX20</t>
  </si>
  <si>
    <t>TL.CNGX.P.CNGX.2020</t>
  </si>
  <si>
    <t>TLPCNGX25</t>
  </si>
  <si>
    <t>TL.CNGX.P.CNGX.2025</t>
  </si>
  <si>
    <t>TLPCNGX30</t>
  </si>
  <si>
    <t>TL.CNGX.P.CNGX.2030</t>
  </si>
  <si>
    <t>TLPCNGX35</t>
  </si>
  <si>
    <t>TL.CNGX.P.CNGX.2035</t>
  </si>
  <si>
    <t>TLPCNGX40</t>
  </si>
  <si>
    <t>TL.CNGX.P.CNGX.2040</t>
  </si>
  <si>
    <t>TLPCNGX45</t>
  </si>
  <si>
    <t>TL.CNGX.P.CNGX.2045</t>
  </si>
  <si>
    <t>TLPCNGX50</t>
  </si>
  <si>
    <t>TL.CNGX.P.CNGX.2050</t>
  </si>
  <si>
    <t>TLPDSL00</t>
  </si>
  <si>
    <t>TL.DSL.P.DSL.2000</t>
  </si>
  <si>
    <t>P.DSL</t>
  </si>
  <si>
    <t>TLPDSL05</t>
  </si>
  <si>
    <t>TL.DSL.P.DSL.2005</t>
  </si>
  <si>
    <t>TL.DSL.P.DSL.2010</t>
  </si>
  <si>
    <t>TLPDSL15</t>
  </si>
  <si>
    <t>TL.DSL.P.DSL.2015</t>
  </si>
  <si>
    <t>TLPDSL20</t>
  </si>
  <si>
    <t>TL.DSL.P.DSL.2020</t>
  </si>
  <si>
    <t>TLPDSL25</t>
  </si>
  <si>
    <t>TL.DSL.P.DSL.2025</t>
  </si>
  <si>
    <t>TLPDSL30</t>
  </si>
  <si>
    <t>TL.DSL.P.DSL.2030</t>
  </si>
  <si>
    <t>TLPDSL35</t>
  </si>
  <si>
    <t>TL.DSL.P.DSL.2035</t>
  </si>
  <si>
    <t>TLPDSL40</t>
  </si>
  <si>
    <t>TL.DSL.P.DSL.2040</t>
  </si>
  <si>
    <t>TLPDSL45</t>
  </si>
  <si>
    <t>TL.DSL.P.DSL.2045</t>
  </si>
  <si>
    <t>TLPDSL50</t>
  </si>
  <si>
    <t>TL.DSL.P.DSL.2050</t>
  </si>
  <si>
    <t>TLPETHX05</t>
  </si>
  <si>
    <t>TL.E85X.P.ETHX.2005</t>
  </si>
  <si>
    <t>P.ETHX</t>
  </si>
  <si>
    <t>TL.E85X.P.ETHX.2010</t>
  </si>
  <si>
    <t>TLPETHX15</t>
  </si>
  <si>
    <t>TL.E85X.P.ETHX.2015</t>
  </si>
  <si>
    <t>TLPETHX20</t>
  </si>
  <si>
    <t>TL.E85X.P.ETHX.2020</t>
  </si>
  <si>
    <t>TLPETHX25</t>
  </si>
  <si>
    <t>TL.E85X.P.ETHX.2025</t>
  </si>
  <si>
    <t>TLPETHX30</t>
  </si>
  <si>
    <t>TL.E85X.P.ETHX.2030</t>
  </si>
  <si>
    <t>TLPETHX35</t>
  </si>
  <si>
    <t>TL.E85X.P.ETHX.2035</t>
  </si>
  <si>
    <t>TLPETHX40</t>
  </si>
  <si>
    <t>TL.E85X.P.ETHX.2040</t>
  </si>
  <si>
    <t>TLPETHX45</t>
  </si>
  <si>
    <t>TL.E85X.P.ETHX.2045</t>
  </si>
  <si>
    <t>TLPETHX50</t>
  </si>
  <si>
    <t>TL.E85X.P.ETHX.2050</t>
  </si>
  <si>
    <t>TLPHEV10</t>
  </si>
  <si>
    <t>TL.GSL.P.HEV.2010</t>
  </si>
  <si>
    <t>P.HEV</t>
  </si>
  <si>
    <t>TLPHEV20</t>
  </si>
  <si>
    <t>TL.GSL.P.HEV.2020</t>
  </si>
  <si>
    <t>TLPHEV25</t>
  </si>
  <si>
    <t>TL.GSL.P.HEV.2025</t>
  </si>
  <si>
    <t>TLPHEV30</t>
  </si>
  <si>
    <t>TL.GSL.P.HEV.2030</t>
  </si>
  <si>
    <t>TLPHEV35</t>
  </si>
  <si>
    <t>TL.GSL.P.HEV.2035</t>
  </si>
  <si>
    <t>TLPHEV40</t>
  </si>
  <si>
    <t>TL.GSL.P.HEV.2040</t>
  </si>
  <si>
    <t>TLPHEV45</t>
  </si>
  <si>
    <t>TL.GSL.P.HEV.2045</t>
  </si>
  <si>
    <t>TLPHEV50</t>
  </si>
  <si>
    <t>TL.GSL.P.HEV.2050</t>
  </si>
  <si>
    <t>TLPLPG00</t>
  </si>
  <si>
    <t>TL.LPG1.P.LPG.2000</t>
  </si>
  <si>
    <t>P.LPG</t>
  </si>
  <si>
    <t>TLPLPG05</t>
  </si>
  <si>
    <t>TL.LPG1.P.LPG.2005</t>
  </si>
  <si>
    <t>TL.LPG1.P.LPG.2010</t>
  </si>
  <si>
    <t>TLPLPG15</t>
  </si>
  <si>
    <t>TL.LPG1.P.LPG.2015</t>
  </si>
  <si>
    <t>TLPLPG20</t>
  </si>
  <si>
    <t>TL.LPG1.P.LPG.2020</t>
  </si>
  <si>
    <t>TLPLPG25</t>
  </si>
  <si>
    <t>TL.LPG1.P.LPG.2025</t>
  </si>
  <si>
    <t>TLPLPG30</t>
  </si>
  <si>
    <t>TL.LPG1.P.LPG.2030</t>
  </si>
  <si>
    <t>TLPLPG35</t>
  </si>
  <si>
    <t>TL.LPG1.P.LPG.2035</t>
  </si>
  <si>
    <t>TLPLPG40</t>
  </si>
  <si>
    <t>TL.LPG1.P.LPG.2040</t>
  </si>
  <si>
    <t>TLPLPG45</t>
  </si>
  <si>
    <t>TL.LPG1.P.LPG.2045</t>
  </si>
  <si>
    <t>TLPLPG50</t>
  </si>
  <si>
    <t>TL.LPG1.P.LPG.2050</t>
  </si>
  <si>
    <t>TLPLPGX00</t>
  </si>
  <si>
    <t>TL.LPGX.P.LPGX.2000</t>
  </si>
  <si>
    <t>P.LPGX</t>
  </si>
  <si>
    <t>TLPLPGX05</t>
  </si>
  <si>
    <t>TL.LPGX.P.LPGX.2005</t>
  </si>
  <si>
    <t>TL.LPGX.P.LPGX.2010</t>
  </si>
  <si>
    <t>TLPLPGX15</t>
  </si>
  <si>
    <t>TL.LPGX.P.LPGX.2015</t>
  </si>
  <si>
    <t>TLPLPGX20</t>
  </si>
  <si>
    <t>TL.LPGX.P.LPGX.2020</t>
  </si>
  <si>
    <t>TLPLPGX25</t>
  </si>
  <si>
    <t>TL.LPGX.P.LPGX.2025</t>
  </si>
  <si>
    <t>TLPLPGX30</t>
  </si>
  <si>
    <t>TL.LPGX.P.LPGX.2030</t>
  </si>
  <si>
    <t>TLPLPGX35</t>
  </si>
  <si>
    <t>TL.LPGX.P.LPGX.2035</t>
  </si>
  <si>
    <t>TLPLPGX40</t>
  </si>
  <si>
    <t>TL.LPGX.P.LPGX.2040</t>
  </si>
  <si>
    <t>TLPLPGX45</t>
  </si>
  <si>
    <t>TL.LPGX.P.LPGX.2045</t>
  </si>
  <si>
    <t>TLPLPGX50</t>
  </si>
  <si>
    <t>TL.LPGX.P.LPGX.2050</t>
  </si>
  <si>
    <t>TLPPHVG10</t>
  </si>
  <si>
    <t>TL.GSL.P.PHVG.2010</t>
  </si>
  <si>
    <t>P.PHVG</t>
  </si>
  <si>
    <t>TLPPHVG20</t>
  </si>
  <si>
    <t>TLPPHVG25</t>
  </si>
  <si>
    <t>TL.GSL.P.PHVG.2025</t>
  </si>
  <si>
    <t>TLPPHVG30</t>
  </si>
  <si>
    <t>TL.GSL.P.PHVG.2030</t>
  </si>
  <si>
    <t>TLPPHVG35</t>
  </si>
  <si>
    <t>TL.GSL.P.PHVG.2035</t>
  </si>
  <si>
    <t>TLPPHVG40</t>
  </si>
  <si>
    <t>TL.GSL.P.PHVG.2040</t>
  </si>
  <si>
    <t>TLPPHVG45</t>
  </si>
  <si>
    <t>TL.GSL.P.PHVG.2045</t>
  </si>
  <si>
    <t>TLPPHVG50</t>
  </si>
  <si>
    <t>TL.GSL.P.PHVG.2050</t>
  </si>
  <si>
    <t>TLSSCONV00</t>
  </si>
  <si>
    <t>TL.GSL.SS.CONV.2000</t>
  </si>
  <si>
    <t>SS.GSL</t>
  </si>
  <si>
    <t>TLSSCONV05</t>
  </si>
  <si>
    <t>TL.GSL.SS.CONV.2005</t>
  </si>
  <si>
    <t>TL.GSL.SS.CONV.2010</t>
  </si>
  <si>
    <t>TLSSCONV15</t>
  </si>
  <si>
    <t>TL.GSL.SS.CONV.2015</t>
  </si>
  <si>
    <t>TLSSCONV20</t>
  </si>
  <si>
    <t>TL.GSL.SS.CONV.2020</t>
  </si>
  <si>
    <t>TLSSCONV25</t>
  </si>
  <si>
    <t>TL.GSL.SS.CONV.2025</t>
  </si>
  <si>
    <t>TLSSCONV30</t>
  </si>
  <si>
    <t>TL.GSL.SS.CONV.2030</t>
  </si>
  <si>
    <t>TLSSCONV35</t>
  </si>
  <si>
    <t>TL.GSL.SS.CONV.2035</t>
  </si>
  <si>
    <t>TLSSCONV40</t>
  </si>
  <si>
    <t>TL.GSL.SS.CONV.2040</t>
  </si>
  <si>
    <t>TLSSCONV45</t>
  </si>
  <si>
    <t>TL.GSL.SS.CONV.2045</t>
  </si>
  <si>
    <t>TLSSCONV50</t>
  </si>
  <si>
    <t>TL.GSL.SS.CONV.2050</t>
  </si>
  <si>
    <t>SS.DHEV</t>
  </si>
  <si>
    <t>TLSSDHEV25</t>
  </si>
  <si>
    <t>TL.DSL.SS.DHEV.2025</t>
  </si>
  <si>
    <t>TLSSDHEV30</t>
  </si>
  <si>
    <t>TL.DSL.SS.DHEV.2030</t>
  </si>
  <si>
    <t>TLSSDHEV35</t>
  </si>
  <si>
    <t>TL.DSL.SS.DHEV.2035</t>
  </si>
  <si>
    <t>TLSSDHEV40</t>
  </si>
  <si>
    <t>TL.DSL.SS.DHEV.2040</t>
  </si>
  <si>
    <t>TLSSDHEV45</t>
  </si>
  <si>
    <t>TL.DSL.SS.DHEV.2045</t>
  </si>
  <si>
    <t>TLSSDHEV50</t>
  </si>
  <si>
    <t>TL.DSL.SS.DHEV.2050</t>
  </si>
  <si>
    <t>TLSSDSL00</t>
  </si>
  <si>
    <t>TL.DSL.SS.DSL.2000</t>
  </si>
  <si>
    <t>SS.DSL</t>
  </si>
  <si>
    <t>TLSSDSL05</t>
  </si>
  <si>
    <t>TL.DSL.SS.DSL.2005</t>
  </si>
  <si>
    <t>TL.DSL.SS.DSL.2010</t>
  </si>
  <si>
    <t>TLSSDSL15</t>
  </si>
  <si>
    <t>TL.DSL.SS.DSL.2015</t>
  </si>
  <si>
    <t>TLSSDSL20</t>
  </si>
  <si>
    <t>TL.DSL.SS.DSL.2020</t>
  </si>
  <si>
    <t>TLSSDSL25</t>
  </si>
  <si>
    <t>TL.DSL.SS.DSL.2025</t>
  </si>
  <si>
    <t>TLSSDSL30</t>
  </si>
  <si>
    <t>TL.DSL.SS.DSL.2030</t>
  </si>
  <si>
    <t>TLSSDSL35</t>
  </si>
  <si>
    <t>TL.DSL.SS.DSL.2035</t>
  </si>
  <si>
    <t>TLSSDSL40</t>
  </si>
  <si>
    <t>TL.DSL.SS.DSL.2040</t>
  </si>
  <si>
    <t>TLSSDSL45</t>
  </si>
  <si>
    <t>TL.DSL.SS.DSL.2045</t>
  </si>
  <si>
    <t>TLSSDSL50</t>
  </si>
  <si>
    <t>TL.DSL.SS.DSL.2050</t>
  </si>
  <si>
    <t>TLSSELC00</t>
  </si>
  <si>
    <t>TL.ELC.SS.ELC.2000</t>
  </si>
  <si>
    <t>SS.ELC</t>
  </si>
  <si>
    <t>TLSSELC05</t>
  </si>
  <si>
    <t>TL.ELC.SS.ELC.2005</t>
  </si>
  <si>
    <t>TLSSELC10</t>
  </si>
  <si>
    <t>TL.ELC.SS.ELC.2010</t>
  </si>
  <si>
    <t>TLSSELC15</t>
  </si>
  <si>
    <t>TL.ELC.SS.ELC.2015</t>
  </si>
  <si>
    <t>TLSSELC20</t>
  </si>
  <si>
    <t>TL.ELC.SS.ELC.2020</t>
  </si>
  <si>
    <t>TLSSELC25</t>
  </si>
  <si>
    <t>TL.ELC.SS.ELC.2025</t>
  </si>
  <si>
    <t>TLSSELC30</t>
  </si>
  <si>
    <t>TL.ELC.SS.ELC.2030</t>
  </si>
  <si>
    <t>TLSSELC35</t>
  </si>
  <si>
    <t>TL.ELC.SS.ELC.2035</t>
  </si>
  <si>
    <t>TLSSELC40</t>
  </si>
  <si>
    <t>TL.ELC.SS.ELC.2040</t>
  </si>
  <si>
    <t>TLSSELC45</t>
  </si>
  <si>
    <t>TL.ELC.SS.ELC.2045</t>
  </si>
  <si>
    <t>TLSSELC50</t>
  </si>
  <si>
    <t>TL.ELC.SS.ELC.2050</t>
  </si>
  <si>
    <t>TL.E85X.SS.ETHX.2010</t>
  </si>
  <si>
    <t>SS.ETHX</t>
  </si>
  <si>
    <t>TLSSETHX15</t>
  </si>
  <si>
    <t>TL.E85X.SS.ETHX.2015</t>
  </si>
  <si>
    <t>TLSSETHX20</t>
  </si>
  <si>
    <t>TL.E85X.SS.ETHX.2020</t>
  </si>
  <si>
    <t>TLSSETHX25</t>
  </si>
  <si>
    <t>TL.E85X.SS.ETHX.2025</t>
  </si>
  <si>
    <t>TLSSETHX30</t>
  </si>
  <si>
    <t>TL.E85X.SS.ETHX.2030</t>
  </si>
  <si>
    <t>TLSSETHX35</t>
  </si>
  <si>
    <t>TL.E85X.SS.ETHX.2035</t>
  </si>
  <si>
    <t>TLSSETHX40</t>
  </si>
  <si>
    <t>TL.E85X.SS.ETHX.2040</t>
  </si>
  <si>
    <t>TLSSETHX45</t>
  </si>
  <si>
    <t>TL.E85X.SS.ETHX.2045</t>
  </si>
  <si>
    <t>TLSSETHX50</t>
  </si>
  <si>
    <t>TL.E85X.SS.ETHX.2050</t>
  </si>
  <si>
    <t>TLSSFCG15</t>
  </si>
  <si>
    <t>TL.GSL.SS.FCG.2015</t>
  </si>
  <si>
    <t>SS.FCG</t>
  </si>
  <si>
    <t>TLSSFCG20</t>
  </si>
  <si>
    <t>TL.GSL.SS.FCG.2020</t>
  </si>
  <si>
    <t>TLSSFCG25</t>
  </si>
  <si>
    <t>TL.GSL.SS.FCG.2025</t>
  </si>
  <si>
    <t>TLSSFCG30</t>
  </si>
  <si>
    <t>TL.GSL.SS.FCG.2030</t>
  </si>
  <si>
    <t>TLSSFCG35</t>
  </si>
  <si>
    <t>TL.GSL.SS.FCG.2035</t>
  </si>
  <si>
    <t>TLSSFCG40</t>
  </si>
  <si>
    <t>TL.GSL.SS.FCG.2040</t>
  </si>
  <si>
    <t>TLSSFCG45</t>
  </si>
  <si>
    <t>TL.GSL.SS.FCG.2045</t>
  </si>
  <si>
    <t>TLSSFCG50</t>
  </si>
  <si>
    <t>TL.GSL.SS.FCG.2050</t>
  </si>
  <si>
    <t>TLSSFCH05</t>
  </si>
  <si>
    <t>TL.H2.SS.FCH.2005</t>
  </si>
  <si>
    <t>SS.FCH</t>
  </si>
  <si>
    <t>TL.H2.SS.FCH.2010</t>
  </si>
  <si>
    <t>TLSSFCH15</t>
  </si>
  <si>
    <t>TL.H2.SS.FCH.2015</t>
  </si>
  <si>
    <t>TLSSFCH20</t>
  </si>
  <si>
    <t>TL.H2.SS.FCH.2020</t>
  </si>
  <si>
    <t>TL.H2.SS.FCH.2025</t>
  </si>
  <si>
    <t>TLSSFCH30</t>
  </si>
  <si>
    <t>TL.H2.SS.FCH.2030</t>
  </si>
  <si>
    <t>TLSSFCH35</t>
  </si>
  <si>
    <t>TL.H2.SS.FCH.2035</t>
  </si>
  <si>
    <t>TLSSFCH40</t>
  </si>
  <si>
    <t>TL.H2.SS.FCH.2040</t>
  </si>
  <si>
    <t>TLSSFCH45</t>
  </si>
  <si>
    <t>TL.H2.SS.FCH.2045</t>
  </si>
  <si>
    <t>TLSSFCH50</t>
  </si>
  <si>
    <t>TL.H2.SS.FCH.2050</t>
  </si>
  <si>
    <t>TL.GSL.SS.HEV.2010</t>
  </si>
  <si>
    <t>SS.HEV</t>
  </si>
  <si>
    <t>TLSSHEV15</t>
  </si>
  <si>
    <t>TL.GSL.SS.HEV.2015</t>
  </si>
  <si>
    <t>TLSSHEV20</t>
  </si>
  <si>
    <t>TL.GSL.SS.HEV.2020</t>
  </si>
  <si>
    <t>TLSSHEV25</t>
  </si>
  <si>
    <t>TL.GSL.SS.HEV.2025</t>
  </si>
  <si>
    <t>TLSSHEV30</t>
  </si>
  <si>
    <t>TL.GSL.SS.HEV.2030</t>
  </si>
  <si>
    <t>TLSSHEV35</t>
  </si>
  <si>
    <t>TL.GSL.SS.HEV.2035</t>
  </si>
  <si>
    <t>TLSSHEV40</t>
  </si>
  <si>
    <t>TL.GSL.SS.HEV.2040</t>
  </si>
  <si>
    <t>TLSSHEV45</t>
  </si>
  <si>
    <t>TL.GSL.SS.HEV.2045</t>
  </si>
  <si>
    <t>TLSSHEV50</t>
  </si>
  <si>
    <t>TL.GSL.SS.HEV.2050</t>
  </si>
  <si>
    <t>TL.GSL.SS.PHVG.2010</t>
  </si>
  <si>
    <t>SS.PHVG</t>
  </si>
  <si>
    <t>TLSSPHVG15</t>
  </si>
  <si>
    <t>TL.GSL.SS.PHVG.2015</t>
  </si>
  <si>
    <t>TLSSPHVG20</t>
  </si>
  <si>
    <t>TLSSPHVG25</t>
  </si>
  <si>
    <t>TL.GSL.SS.PHVG.2025</t>
  </si>
  <si>
    <t>TLSSPHVG30</t>
  </si>
  <si>
    <t>TL.GSL.SS.PHVG.2030</t>
  </si>
  <si>
    <t>TLSSPHVG35</t>
  </si>
  <si>
    <t>TL.GSL.SS.PHVG.2035</t>
  </si>
  <si>
    <t>TLSSPHVG40</t>
  </si>
  <si>
    <t>TL.GSL.SS.PHVG.2040</t>
  </si>
  <si>
    <t>TLSSPHVG45</t>
  </si>
  <si>
    <t>TL.GSL.SS.PHVG.2045</t>
  </si>
  <si>
    <t>TLSSPHVG50</t>
  </si>
  <si>
    <t>TL.GSL.SS.PHVG.2050</t>
  </si>
  <si>
    <t>TLLSCONV00</t>
  </si>
  <si>
    <t>TL.GSL.LS.CONV.2000</t>
  </si>
  <si>
    <t>LS.GSL</t>
  </si>
  <si>
    <t>TLLSCONV05</t>
  </si>
  <si>
    <t>TL.GSL.LS.CONV.2005</t>
  </si>
  <si>
    <t>TL.GSL.LS.CONV.2010</t>
  </si>
  <si>
    <t>TLLSCONV15</t>
  </si>
  <si>
    <t>TL.GSL.LS.CONV.2015</t>
  </si>
  <si>
    <t>TLLSCONV20</t>
  </si>
  <si>
    <t>TL.GSL.LS.CONV.2020</t>
  </si>
  <si>
    <t>TLLSCONV25</t>
  </si>
  <si>
    <t>TL.GSL.LS.CONV.2025</t>
  </si>
  <si>
    <t>TLLSCONV30</t>
  </si>
  <si>
    <t>TL.GSL.LS.CONV.2030</t>
  </si>
  <si>
    <t>TLLSCONV35</t>
  </si>
  <si>
    <t>TL.GSL.LS.CONV.2035</t>
  </si>
  <si>
    <t>TLLSCONV40</t>
  </si>
  <si>
    <t>TL.GSL.LS.CONV.2040</t>
  </si>
  <si>
    <t>TLLSCONV45</t>
  </si>
  <si>
    <t>TL.GSL.LS.CONV.2045</t>
  </si>
  <si>
    <t>TLLSCONV50</t>
  </si>
  <si>
    <t>TL.GSL.LS.CONV.2050</t>
  </si>
  <si>
    <t>LS.DHEV</t>
  </si>
  <si>
    <t>TLLSDHEV25</t>
  </si>
  <si>
    <t>TL.DSL.LS.DHEV.2025</t>
  </si>
  <si>
    <t>TLLSDHEV30</t>
  </si>
  <si>
    <t>TL.DSL.LS.DHEV.2030</t>
  </si>
  <si>
    <t>TLLSDHEV35</t>
  </si>
  <si>
    <t>TL.DSL.LS.DHEV.2035</t>
  </si>
  <si>
    <t>TLLSDHEV40</t>
  </si>
  <si>
    <t>TL.DSL.LS.DHEV.2040</t>
  </si>
  <si>
    <t>TLLSDHEV45</t>
  </si>
  <si>
    <t>TL.DSL.LS.DHEV.2045</t>
  </si>
  <si>
    <t>TLLSDHEV50</t>
  </si>
  <si>
    <t>TL.DSL.LS.DHEV.2050</t>
  </si>
  <si>
    <t>TLLSDSL00</t>
  </si>
  <si>
    <t>TL.DSL.LS.DSL.2000</t>
  </si>
  <si>
    <t>LS.DSL</t>
  </si>
  <si>
    <t>TLLSDSL05</t>
  </si>
  <si>
    <t>TL.DSL.LS.DSL.2005</t>
  </si>
  <si>
    <t>TL.DSL.LS.DSL.2010</t>
  </si>
  <si>
    <t>TLLSDSL15</t>
  </si>
  <si>
    <t>TL.DSL.LS.DSL.2015</t>
  </si>
  <si>
    <t>TLLSDSL20</t>
  </si>
  <si>
    <t>TL.DSL.LS.DSL.2020</t>
  </si>
  <si>
    <t>TLLSDSL25</t>
  </si>
  <si>
    <t>TL.DSL.LS.DSL.2025</t>
  </si>
  <si>
    <t>TLLSDSL30</t>
  </si>
  <si>
    <t>TL.DSL.LS.DSL.2030</t>
  </si>
  <si>
    <t>TLLSDSL35</t>
  </si>
  <si>
    <t>TL.DSL.LS.DSL.2035</t>
  </si>
  <si>
    <t>TLLSDSL40</t>
  </si>
  <si>
    <t>TL.DSL.LS.DSL.2040</t>
  </si>
  <si>
    <t>TLLSDSL45</t>
  </si>
  <si>
    <t>TL.DSL.LS.DSL.2045</t>
  </si>
  <si>
    <t>TLLSDSL50</t>
  </si>
  <si>
    <t>TL.DSL.LS.DSL.2050</t>
  </si>
  <si>
    <t>TLLSETHX00</t>
  </si>
  <si>
    <t>TL.E85X.LS.ETHX.2000</t>
  </si>
  <si>
    <t>LS.ETHX</t>
  </si>
  <si>
    <t>TLLSETHX05</t>
  </si>
  <si>
    <t>TL.E85X.LS.ETHX.2005</t>
  </si>
  <si>
    <t>TL.E85X.LS.ETHX.2010</t>
  </si>
  <si>
    <t>TLLSETHX15</t>
  </si>
  <si>
    <t>TL.E85X.LS.ETHX.2015</t>
  </si>
  <si>
    <t>TLLSETHX20</t>
  </si>
  <si>
    <t>TL.E85X.LS.ETHX.2020</t>
  </si>
  <si>
    <t>TLLSETHX25</t>
  </si>
  <si>
    <t>TL.E85X.LS.ETHX.2025</t>
  </si>
  <si>
    <t>TLLSETHX30</t>
  </si>
  <si>
    <t>TL.E85X.LS.ETHX.2030</t>
  </si>
  <si>
    <t>TLLSETHX35</t>
  </si>
  <si>
    <t>TL.E85X.LS.ETHX.2035</t>
  </si>
  <si>
    <t>TLLSETHX40</t>
  </si>
  <si>
    <t>TL.E85X.LS.ETHX.2040</t>
  </si>
  <si>
    <t>TLLSETHX45</t>
  </si>
  <si>
    <t>TL.E85X.LS.ETHX.2045</t>
  </si>
  <si>
    <t>TLLSETHX50</t>
  </si>
  <si>
    <t>TL.E85X.LS.ETHX.2050</t>
  </si>
  <si>
    <t>LS.FCH</t>
  </si>
  <si>
    <t>TLLSFCH30</t>
  </si>
  <si>
    <t>TL.H2.LS.FCH.2030</t>
  </si>
  <si>
    <t>TLLSFCH35</t>
  </si>
  <si>
    <t>TL.H2.LS.FCH.2035</t>
  </si>
  <si>
    <t>TLLSFCH40</t>
  </si>
  <si>
    <t>TL.H2.LS.FCH.2040</t>
  </si>
  <si>
    <t>TLLSFCH45</t>
  </si>
  <si>
    <t>TL.H2.LS.FCH.2045</t>
  </si>
  <si>
    <t>TLLSFCH50</t>
  </si>
  <si>
    <t>TL.H2.LS.FCH.2050</t>
  </si>
  <si>
    <t>TLLSHEV00</t>
  </si>
  <si>
    <t>TL.GSL.LS.HEV.2000</t>
  </si>
  <si>
    <t>LS.HEV</t>
  </si>
  <si>
    <t>TLLSHEV05</t>
  </si>
  <si>
    <t>TL.GSL.LS.HEV.2005</t>
  </si>
  <si>
    <t>TL.GSL.LS.HEV.2010</t>
  </si>
  <si>
    <t>TLLSHEV15</t>
  </si>
  <si>
    <t>TL.GSL.LS.HEV.2015</t>
  </si>
  <si>
    <t>TLLSHEV20</t>
  </si>
  <si>
    <t>TL.GSL.LS.HEV.2020</t>
  </si>
  <si>
    <t>TLLSHEV25</t>
  </si>
  <si>
    <t>TL.GSL.LS.HEV.2025</t>
  </si>
  <si>
    <t>TLLSHEV30</t>
  </si>
  <si>
    <t>TL.GSL.LS.HEV.2030</t>
  </si>
  <si>
    <t>TLLSHEV35</t>
  </si>
  <si>
    <t>TL.GSL.LS.HEV.2035</t>
  </si>
  <si>
    <t>TLLSHEV40</t>
  </si>
  <si>
    <t>TL.GSL.LS.HEV.2040</t>
  </si>
  <si>
    <t>TLLSHEV45</t>
  </si>
  <si>
    <t>TL.GSL.LS.HEV.2045</t>
  </si>
  <si>
    <t>TLLSHEV50</t>
  </si>
  <si>
    <t>TL.GSL.LS.HEV.2050</t>
  </si>
  <si>
    <t>TL.GSL.LS.PHVG.2010</t>
  </si>
  <si>
    <t>LS.PHVG</t>
  </si>
  <si>
    <t>TLLSPHVG15</t>
  </si>
  <si>
    <t>TL.GSL.LS.PHVG.2015</t>
  </si>
  <si>
    <t>TLLSPHVG20</t>
  </si>
  <si>
    <t>TLLSPHVG25</t>
  </si>
  <si>
    <t>TL.GSL.LS.PHVG.2025</t>
  </si>
  <si>
    <t>TLLSPHVG30</t>
  </si>
  <si>
    <t>TL.GSL.LS.PHVG.2030</t>
  </si>
  <si>
    <t>TLLSPHVG35</t>
  </si>
  <si>
    <t>TL.GSL.LS.PHVG.2035</t>
  </si>
  <si>
    <t>TLLSPHVG40</t>
  </si>
  <si>
    <t>TL.GSL.LS.PHVG.2040</t>
  </si>
  <si>
    <t>TLLSPHVG45</t>
  </si>
  <si>
    <t>TL.GSL.LS.PHVG.2045</t>
  </si>
  <si>
    <t>TLLSPHVG50</t>
  </si>
  <si>
    <t>TL.GSL.LS.PHVG.2050</t>
  </si>
  <si>
    <t>TLMCHE8510</t>
  </si>
  <si>
    <t>TL.E85X.MC.HE85.2010</t>
  </si>
  <si>
    <t>MC.HE85</t>
  </si>
  <si>
    <t>TLMCHE8515</t>
  </si>
  <si>
    <t>TL.E85X.MC.HE85.2015</t>
  </si>
  <si>
    <t>TLMCHE8520</t>
  </si>
  <si>
    <t>TL.E85X.MC.HE85.2020</t>
  </si>
  <si>
    <t>TLMCHE8525</t>
  </si>
  <si>
    <t>TL.E85X.MC.HE85.2025</t>
  </si>
  <si>
    <t>TLMCHE8530</t>
  </si>
  <si>
    <t>TL.E85X.MC.HE85.2030</t>
  </si>
  <si>
    <t>TLMCHE8535</t>
  </si>
  <si>
    <t>TL.E85X.MC.HE85.2035</t>
  </si>
  <si>
    <t>TLMCHE8540</t>
  </si>
  <si>
    <t>TL.E85X.MC.HE85.2040</t>
  </si>
  <si>
    <t>TLMCHE8545</t>
  </si>
  <si>
    <t>TL.E85X.MC.HE85.2045</t>
  </si>
  <si>
    <t>TLMCHE8550</t>
  </si>
  <si>
    <t>TL.E85X.MC.HE85.2050</t>
  </si>
  <si>
    <t>TL.E85X.C.HE85.2010</t>
  </si>
  <si>
    <t>C.HE85</t>
  </si>
  <si>
    <t>TLCHE8515</t>
  </si>
  <si>
    <t>TL.E85X.C.HE85.2015</t>
  </si>
  <si>
    <t>TLCHE8520</t>
  </si>
  <si>
    <t>TL.E85X.C.HE85.2020</t>
  </si>
  <si>
    <t>TLCHE8525</t>
  </si>
  <si>
    <t>TL.E85X.C.HE85.2025</t>
  </si>
  <si>
    <t>TLCHE8530</t>
  </si>
  <si>
    <t>TL.E85X.C.HE85.2030</t>
  </si>
  <si>
    <t>TLCHE8535</t>
  </si>
  <si>
    <t>TL.E85X.C.HE85.2035</t>
  </si>
  <si>
    <t>TLCHE8540</t>
  </si>
  <si>
    <t>TL.E85X.C.HE85.2040</t>
  </si>
  <si>
    <t>TLCHE8545</t>
  </si>
  <si>
    <t>TL.E85X.C.HE85.2045</t>
  </si>
  <si>
    <t>TLCHE8550</t>
  </si>
  <si>
    <t>TL.E85X.C.HE85.2050</t>
  </si>
  <si>
    <t>TL.E85X.F.HE85.2010</t>
  </si>
  <si>
    <t>F.HE85</t>
  </si>
  <si>
    <t>TLFHE8515</t>
  </si>
  <si>
    <t>TL.E85X.F.HE85.2015</t>
  </si>
  <si>
    <t>TLFHE8520</t>
  </si>
  <si>
    <t>TL.E85X.F.HE85.2020</t>
  </si>
  <si>
    <t>TLFHE8525</t>
  </si>
  <si>
    <t>TL.E85X.F.HE85.2025</t>
  </si>
  <si>
    <t>TLFHE8530</t>
  </si>
  <si>
    <t>TL.E85X.F.HE85.2030</t>
  </si>
  <si>
    <t>TLFHE8535</t>
  </si>
  <si>
    <t>TL.E85X.F.HE85.2035</t>
  </si>
  <si>
    <t>TLFHE8540</t>
  </si>
  <si>
    <t>TL.E85X.F.HE85.2040</t>
  </si>
  <si>
    <t>TLFHE8545</t>
  </si>
  <si>
    <t>TL.E85X.F.HE85.2045</t>
  </si>
  <si>
    <t>TLFHE8550</t>
  </si>
  <si>
    <t>TL.E85X.F.HE85.2050</t>
  </si>
  <si>
    <t>TLPHE8510</t>
  </si>
  <si>
    <t>TL.E85X.P.HE85.2010</t>
  </si>
  <si>
    <t>P.HE85</t>
  </si>
  <si>
    <t>TLPHE8520</t>
  </si>
  <si>
    <t>TL.E85X.P.HE85.2020</t>
  </si>
  <si>
    <t>TLPHE8525</t>
  </si>
  <si>
    <t>TL.E85X.P.HE85.2025</t>
  </si>
  <si>
    <t>TLPHE8530</t>
  </si>
  <si>
    <t>TL.E85X.P.HE85.2030</t>
  </si>
  <si>
    <t>TLPHE8535</t>
  </si>
  <si>
    <t>TL.E85X.P.HE85.2035</t>
  </si>
  <si>
    <t>TLPHE8540</t>
  </si>
  <si>
    <t>TL.E85X.P.HE85.2040</t>
  </si>
  <si>
    <t>TLPHE8545</t>
  </si>
  <si>
    <t>TL.E85X.P.HE85.2045</t>
  </si>
  <si>
    <t>TLPHE8550</t>
  </si>
  <si>
    <t>TL.E85X.P.HE85.2050</t>
  </si>
  <si>
    <t>TL.E85X.M.HE85.2010</t>
  </si>
  <si>
    <t>M.HE85</t>
  </si>
  <si>
    <t>TLMHE8515</t>
  </si>
  <si>
    <t>TL.E85X.M.HE85.2015</t>
  </si>
  <si>
    <t>TLMHE8520</t>
  </si>
  <si>
    <t>TL.E85X.M.HE85.2020</t>
  </si>
  <si>
    <t>TLMHE8525</t>
  </si>
  <si>
    <t>TL.E85X.M.HE85.2025</t>
  </si>
  <si>
    <t>TLMHE8530</t>
  </si>
  <si>
    <t>TL.E85X.M.HE85.2030</t>
  </si>
  <si>
    <t>TLMHE8535</t>
  </si>
  <si>
    <t>TL.E85X.M.HE85.2035</t>
  </si>
  <si>
    <t>TLMHE8540</t>
  </si>
  <si>
    <t>TL.E85X.M.HE85.2040</t>
  </si>
  <si>
    <t>TLMHE8545</t>
  </si>
  <si>
    <t>TL.E85X.M.HE85.2045</t>
  </si>
  <si>
    <t>TLMHE8550</t>
  </si>
  <si>
    <t>TL.E85X.M.HE85.2050</t>
  </si>
  <si>
    <t>TL.E85X.LS.HE85.2010</t>
  </si>
  <si>
    <t>LS.HE85</t>
  </si>
  <si>
    <t>TLLSHE8515</t>
  </si>
  <si>
    <t>TL.E85X.LS.HE85.2015</t>
  </si>
  <si>
    <t>TLLSHE8520</t>
  </si>
  <si>
    <t>TL.E85X.LS.HE85.2020</t>
  </si>
  <si>
    <t>TLLSHE8525</t>
  </si>
  <si>
    <t>TL.E85X.LS.HE85.2025</t>
  </si>
  <si>
    <t>TLLSHE8530</t>
  </si>
  <si>
    <t>TL.E85X.LS.HE85.2030</t>
  </si>
  <si>
    <t>TLLSHE8535</t>
  </si>
  <si>
    <t>TL.E85X.LS.HE85.2035</t>
  </si>
  <si>
    <t>TLLSHE8540</t>
  </si>
  <si>
    <t>TL.E85X.LS.HE85.2040</t>
  </si>
  <si>
    <t>TLLSHE8545</t>
  </si>
  <si>
    <t>TL.E85X.LS.HE85.2045</t>
  </si>
  <si>
    <t>TLLSHE8550</t>
  </si>
  <si>
    <t>TL.E85X.LS.HE85.2050</t>
  </si>
  <si>
    <t>TL.E85X.SS.HE85.2010</t>
  </si>
  <si>
    <t>SS.HE85</t>
  </si>
  <si>
    <t>TLSSHE8515</t>
  </si>
  <si>
    <t>TL.E85X.SS.HE85.2015</t>
  </si>
  <si>
    <t>TLSSHE8520</t>
  </si>
  <si>
    <t>TL.E85X.SS.HE85.2020</t>
  </si>
  <si>
    <t>TLSSHE8525</t>
  </si>
  <si>
    <t>TL.E85X.SS.HE85.2025</t>
  </si>
  <si>
    <t>TLSSHE8530</t>
  </si>
  <si>
    <t>TL.E85X.SS.HE85.2030</t>
  </si>
  <si>
    <t>TLSSHE8535</t>
  </si>
  <si>
    <t>TL.E85X.SS.HE85.2035</t>
  </si>
  <si>
    <t>TLSSHE8540</t>
  </si>
  <si>
    <t>TL.E85X.SS.HE85.2040</t>
  </si>
  <si>
    <t>TLSSHE8545</t>
  </si>
  <si>
    <t>TL.E85X.SS.HE85.2045</t>
  </si>
  <si>
    <t>TLSSHE8550</t>
  </si>
  <si>
    <t>TL.E85X.SS.HE85.2050</t>
  </si>
  <si>
    <t>TL.GSL.C.P20G.2010</t>
  </si>
  <si>
    <t>C.P20G</t>
  </si>
  <si>
    <t>TLCP20G15</t>
  </si>
  <si>
    <t>TL.GSL.C.P20G.2015</t>
  </si>
  <si>
    <t>TLCP20G20</t>
  </si>
  <si>
    <t>TL.GSL.C.P20G.2020</t>
  </si>
  <si>
    <t>TLCP20G25</t>
  </si>
  <si>
    <t>TL.GSL.C.P20G.2025</t>
  </si>
  <si>
    <t>TLCP20G30</t>
  </si>
  <si>
    <t>TL.GSL.C.P20G.2030</t>
  </si>
  <si>
    <t>TLCP20G35</t>
  </si>
  <si>
    <t>TL.GSL.C.P20G.2035</t>
  </si>
  <si>
    <t>TLCP20G40</t>
  </si>
  <si>
    <t>TL.GSL.C.P20G.2040</t>
  </si>
  <si>
    <t>TLCP20G45</t>
  </si>
  <si>
    <t>TL.GSL.C.P20G.2045</t>
  </si>
  <si>
    <t>TLCP20G50</t>
  </si>
  <si>
    <t>TL.GSL.C.P20G.2050</t>
  </si>
  <si>
    <t>TLFP20G10</t>
  </si>
  <si>
    <t>TL.GSL.F.P20G.2010</t>
  </si>
  <si>
    <t>F.P20G</t>
  </si>
  <si>
    <t>TLFP20G15</t>
  </si>
  <si>
    <t>TL.GSL.F.P20G.2015</t>
  </si>
  <si>
    <t>TLFP20G20</t>
  </si>
  <si>
    <t>TL.GSL.F.P20G.2020</t>
  </si>
  <si>
    <t>TLFP20G25</t>
  </si>
  <si>
    <t>TL.GSL.F.P20G.2025</t>
  </si>
  <si>
    <t>TLFP20G30</t>
  </si>
  <si>
    <t>TL.GSL.F.P20G.2030</t>
  </si>
  <si>
    <t>TLFP20G35</t>
  </si>
  <si>
    <t>TL.GSL.F.P20G.2035</t>
  </si>
  <si>
    <t>TLFP20G40</t>
  </si>
  <si>
    <t>TL.GSL.F.P20G.2040</t>
  </si>
  <si>
    <t>TLFP20G45</t>
  </si>
  <si>
    <t>TL.GSL.F.P20G.2045</t>
  </si>
  <si>
    <t>TLFP20G50</t>
  </si>
  <si>
    <t>TL.GSL.F.P20G.2050</t>
  </si>
  <si>
    <t>TLPP20G10</t>
  </si>
  <si>
    <t>TL.GSL.P.P20G.2010</t>
  </si>
  <si>
    <t>P.P20G</t>
  </si>
  <si>
    <t>TLPP20G15</t>
  </si>
  <si>
    <t>TLPP20G20</t>
  </si>
  <si>
    <t>TL.GSL.P.P20G.2020</t>
  </si>
  <si>
    <t>TLPP20G25</t>
  </si>
  <si>
    <t>TL.GSL.P.P20G.2025</t>
  </si>
  <si>
    <t>TLPP20G30</t>
  </si>
  <si>
    <t>TL.GSL.P.P20G.2030</t>
  </si>
  <si>
    <t>TLPP20G35</t>
  </si>
  <si>
    <t>TL.GSL.P.P20G.2035</t>
  </si>
  <si>
    <t>TLPP20G40</t>
  </si>
  <si>
    <t>TL.GSL.P.P20G.2040</t>
  </si>
  <si>
    <t>TLPP20G45</t>
  </si>
  <si>
    <t>TL.GSL.P.P20G.2045</t>
  </si>
  <si>
    <t>TLPP20G50</t>
  </si>
  <si>
    <t>TL.GSL.P.P20G.2050</t>
  </si>
  <si>
    <t>TLMP20G10</t>
  </si>
  <si>
    <t>TL.GSL.M.P20G.2010</t>
  </si>
  <si>
    <t>M.P20G</t>
  </si>
  <si>
    <t>TLMP20G15</t>
  </si>
  <si>
    <t>TL.GSL.M.P20G.2015</t>
  </si>
  <si>
    <t>TLMP20G20</t>
  </si>
  <si>
    <t>TL.GSL.M.P20G.2020</t>
  </si>
  <si>
    <t>TLMP20G25</t>
  </si>
  <si>
    <t>TL.GSL.M.P20G.2025</t>
  </si>
  <si>
    <t>TLMP20G30</t>
  </si>
  <si>
    <t>TL.GSL.M.P20G.2030</t>
  </si>
  <si>
    <t>TLMP20G35</t>
  </si>
  <si>
    <t>TL.GSL.M.P20G.2035</t>
  </si>
  <si>
    <t>TLMP20G40</t>
  </si>
  <si>
    <t>TL.GSL.M.P20G.2040</t>
  </si>
  <si>
    <t>TLMP20G45</t>
  </si>
  <si>
    <t>TL.GSL.M.P20G.2045</t>
  </si>
  <si>
    <t>TLMP20G50</t>
  </si>
  <si>
    <t>TL.GSL.M.P20G.2050</t>
  </si>
  <si>
    <t>TLLSP20G10</t>
  </si>
  <si>
    <t>TL.GSL.LS.P20G.2010</t>
  </si>
  <si>
    <t>LS.P20G</t>
  </si>
  <si>
    <t>TLLSP20G15</t>
  </si>
  <si>
    <t>TL.GSL.LS.P20G.2015</t>
  </si>
  <si>
    <t>TLLSP20G20</t>
  </si>
  <si>
    <t>TL.GSL.LS.P20G.2020</t>
  </si>
  <si>
    <t>TLLSP20G25</t>
  </si>
  <si>
    <t>TL.GSL.LS.P20G.2025</t>
  </si>
  <si>
    <t>TLLSP20G30</t>
  </si>
  <si>
    <t>TL.GSL.LS.P20G.2030</t>
  </si>
  <si>
    <t>TLLSP20G35</t>
  </si>
  <si>
    <t>TL.GSL.LS.P20G.2035</t>
  </si>
  <si>
    <t>TLLSP20G40</t>
  </si>
  <si>
    <t>TL.GSL.LS.P20G.2040</t>
  </si>
  <si>
    <t>TLLSP20G45</t>
  </si>
  <si>
    <t>TL.GSL.LS.P20G.2045</t>
  </si>
  <si>
    <t>TLLSP20G50</t>
  </si>
  <si>
    <t>TL.GSL.LS.P20G.2050</t>
  </si>
  <si>
    <t>TLSSP20G10</t>
  </si>
  <si>
    <t>TL.GSL.SS.P20G.2010</t>
  </si>
  <si>
    <t>SS.P20G</t>
  </si>
  <si>
    <t>TLSSP20G15</t>
  </si>
  <si>
    <t>TL.GSL.SS.P20G.2015</t>
  </si>
  <si>
    <t>TLSSP20G20</t>
  </si>
  <si>
    <t>TL.GSL.SS.P20G.2020</t>
  </si>
  <si>
    <t>TLSSP20G25</t>
  </si>
  <si>
    <t>TL.GSL.SS.P20G.2025</t>
  </si>
  <si>
    <t>TLSSP20G30</t>
  </si>
  <si>
    <t>TL.GSL.SS.P20G.2030</t>
  </si>
  <si>
    <t>TLSSP20G35</t>
  </si>
  <si>
    <t>TL.GSL.SS.P20G.2035</t>
  </si>
  <si>
    <t>TLSSP20G40</t>
  </si>
  <si>
    <t>TL.GSL.SS.P20G.2040</t>
  </si>
  <si>
    <t>TLSSP20G45</t>
  </si>
  <si>
    <t>TL.GSL.SS.P20G.2045</t>
  </si>
  <si>
    <t>TLSSP20G50</t>
  </si>
  <si>
    <t>TL.GSL.SS.P20G.2050</t>
  </si>
  <si>
    <t>TLCP20E10</t>
  </si>
  <si>
    <t>TL.E85X.C.P20E.2010</t>
  </si>
  <si>
    <t>C.P20E</t>
  </si>
  <si>
    <t>TLCP20E15</t>
  </si>
  <si>
    <t>TL.E85X.C.P20E.2015</t>
  </si>
  <si>
    <t>TLCP20E20</t>
  </si>
  <si>
    <t>TL.E85X.C.P20E.2020</t>
  </si>
  <si>
    <t>TLCP20E25</t>
  </si>
  <si>
    <t>TL.E85X.C.P20E.2025</t>
  </si>
  <si>
    <t>TLCP20E30</t>
  </si>
  <si>
    <t>TL.E85X.C.P20E.2030</t>
  </si>
  <si>
    <t>TLCP20E35</t>
  </si>
  <si>
    <t>TL.E85X.C.P20E.2035</t>
  </si>
  <si>
    <t>TLCP20E40</t>
  </si>
  <si>
    <t>TL.E85X.C.P20E.2040</t>
  </si>
  <si>
    <t>TLCP20E45</t>
  </si>
  <si>
    <t>TL.E85X.C.P20E.2045</t>
  </si>
  <si>
    <t>TLCP20E50</t>
  </si>
  <si>
    <t>TL.E85X.C.P20E.2050</t>
  </si>
  <si>
    <t>TLFP20E10</t>
  </si>
  <si>
    <t>TL.E85X.F.P20E.2010</t>
  </si>
  <si>
    <t>F.P20E</t>
  </si>
  <si>
    <t>TLFP20E15</t>
  </si>
  <si>
    <t>TL.E85X.F.P20E.2015</t>
  </si>
  <si>
    <t>TLFP20E20</t>
  </si>
  <si>
    <t>TL.E85X.F.P20E.2020</t>
  </si>
  <si>
    <t>TLFP20E25</t>
  </si>
  <si>
    <t>TL.E85X.F.P20E.2025</t>
  </si>
  <si>
    <t>TLFP20E30</t>
  </si>
  <si>
    <t>TL.E85X.F.P20E.2030</t>
  </si>
  <si>
    <t>TLFP20E35</t>
  </si>
  <si>
    <t>TL.E85X.F.P20E.2035</t>
  </si>
  <si>
    <t>TLFP20E40</t>
  </si>
  <si>
    <t>TL.E85X.F.P20E.2040</t>
  </si>
  <si>
    <t>TLFP20E45</t>
  </si>
  <si>
    <t>TL.E85X.F.P20E.2045</t>
  </si>
  <si>
    <t>TLFP20E50</t>
  </si>
  <si>
    <t>TL.E85X.F.P20E.2050</t>
  </si>
  <si>
    <t>TLPP20E10</t>
  </si>
  <si>
    <t>TL.E85X.P.P20E.2010</t>
  </si>
  <si>
    <t>P.P20E</t>
  </si>
  <si>
    <t>TLPP20E15</t>
  </si>
  <si>
    <t>TL.E85X.P.P20E.2015</t>
  </si>
  <si>
    <t>TLPP20E20</t>
  </si>
  <si>
    <t>TL.E85X.P.P20E.2020</t>
  </si>
  <si>
    <t>TLPP20E25</t>
  </si>
  <si>
    <t>TL.E85X.P.P20E.2025</t>
  </si>
  <si>
    <t>TLPP20E30</t>
  </si>
  <si>
    <t>TL.E85X.P.P20E.2030</t>
  </si>
  <si>
    <t>TLPP20E35</t>
  </si>
  <si>
    <t>TL.E85X.P.P20E.2035</t>
  </si>
  <si>
    <t>TLPP20E40</t>
  </si>
  <si>
    <t>TL.E85X.P.P20E.2040</t>
  </si>
  <si>
    <t>TLPP20E45</t>
  </si>
  <si>
    <t>TL.E85X.P.P20E.2045</t>
  </si>
  <si>
    <t>TLPP20E50</t>
  </si>
  <si>
    <t>TL.E85X.P.P20E.2050</t>
  </si>
  <si>
    <t>TLMP20E10</t>
  </si>
  <si>
    <t>TL.E85X.M.P20E.2010</t>
  </si>
  <si>
    <t>M.P20E</t>
  </si>
  <si>
    <t>TLMP20E15</t>
  </si>
  <si>
    <t>TL.E85X.M.P20E.2015</t>
  </si>
  <si>
    <t>TLMP20E20</t>
  </si>
  <si>
    <t>TL.E85X.M.P20E.2020</t>
  </si>
  <si>
    <t>TLMP20E25</t>
  </si>
  <si>
    <t>TL.E85X.M.P20E.2025</t>
  </si>
  <si>
    <t>TLMP20E30</t>
  </si>
  <si>
    <t>TL.E85X.M.P20E.2030</t>
  </si>
  <si>
    <t>TLMP20E35</t>
  </si>
  <si>
    <t>TL.E85X.M.P20E.2035</t>
  </si>
  <si>
    <t>TLMP20E40</t>
  </si>
  <si>
    <t>TL.E85X.M.P20E.2040</t>
  </si>
  <si>
    <t>TLMP20E45</t>
  </si>
  <si>
    <t>TL.E85X.M.P20E.2045</t>
  </si>
  <si>
    <t>TLMP20E50</t>
  </si>
  <si>
    <t>TL.E85X.M.P20E.2050</t>
  </si>
  <si>
    <t>TLLSP20E10</t>
  </si>
  <si>
    <t>TL.E85X.LS.P20E.2010</t>
  </si>
  <si>
    <t>LS.P20E</t>
  </si>
  <si>
    <t>TLLSP20E15</t>
  </si>
  <si>
    <t>TL.E85X.LS.P20E.2015</t>
  </si>
  <si>
    <t>TLLSP20E20</t>
  </si>
  <si>
    <t>TL.E85X.LS.P20E.2020</t>
  </si>
  <si>
    <t>TLLSP20E25</t>
  </si>
  <si>
    <t>TL.E85X.LS.P20E.2025</t>
  </si>
  <si>
    <t>TLLSP20E30</t>
  </si>
  <si>
    <t>TL.E85X.LS.P20E.2030</t>
  </si>
  <si>
    <t>TLLSP20E35</t>
  </si>
  <si>
    <t>TL.E85X.LS.P20E.2035</t>
  </si>
  <si>
    <t>TLLSP20E40</t>
  </si>
  <si>
    <t>TL.E85X.LS.P20E.2040</t>
  </si>
  <si>
    <t>TLLSP20E45</t>
  </si>
  <si>
    <t>TL.E85X.LS.P20E.2045</t>
  </si>
  <si>
    <t>TLLSP20E50</t>
  </si>
  <si>
    <t>TL.E85X.LS.P20E.2050</t>
  </si>
  <si>
    <t>TLSSP20E10</t>
  </si>
  <si>
    <t>TL.E85X.SS.P20E.2010</t>
  </si>
  <si>
    <t>SS.P20E</t>
  </si>
  <si>
    <t>TLSSP20E20</t>
  </si>
  <si>
    <t>TL.E85X.SS.P20E.2020</t>
  </si>
  <si>
    <t>TLSSP20E25</t>
  </si>
  <si>
    <t>TL.E85X.SS.P20E.2025</t>
  </si>
  <si>
    <t>TLSSP20E30</t>
  </si>
  <si>
    <t>TL.E85X.SS.P20E.2030</t>
  </si>
  <si>
    <t>TLSSP20E35</t>
  </si>
  <si>
    <t>TL.E85X.SS.P20E.2035</t>
  </si>
  <si>
    <t>TLSSP20E40</t>
  </si>
  <si>
    <t>TL.E85X.SS.P20E.2040</t>
  </si>
  <si>
    <t>TLSSP20E45</t>
  </si>
  <si>
    <t>TL.E85X.SS.P20E.2045</t>
  </si>
  <si>
    <t>TLSSP20E50</t>
  </si>
  <si>
    <t>TL.E85X.SS.P20E.2050</t>
  </si>
  <si>
    <t>TL.E85X.C.PHVE.2010</t>
  </si>
  <si>
    <t>C.PHVE</t>
  </si>
  <si>
    <t>TLCPHVE15</t>
  </si>
  <si>
    <t>TL.E85X.C.PHVE.2015</t>
  </si>
  <si>
    <t>TLCPHVE20</t>
  </si>
  <si>
    <t>TL.E85X.C.PHVE.2020</t>
  </si>
  <si>
    <t>TLCPHVE25</t>
  </si>
  <si>
    <t>TL.E85X.C.PHVE.2025</t>
  </si>
  <si>
    <t>TLCPHVE30</t>
  </si>
  <si>
    <t>TL.E85X.C.PHVE.2030</t>
  </si>
  <si>
    <t>TLCPHVE35</t>
  </si>
  <si>
    <t>TL.E85X.C.PHVE.2035</t>
  </si>
  <si>
    <t>TLCPHVE40</t>
  </si>
  <si>
    <t>TL.E85X.C.PHVE.2040</t>
  </si>
  <si>
    <t>TLCPHVE45</t>
  </si>
  <si>
    <t>TL.E85X.C.PHVE.2045</t>
  </si>
  <si>
    <t>TLCPHVE50</t>
  </si>
  <si>
    <t>TL.E85X.C.PHVE.2050</t>
  </si>
  <si>
    <t>TL.E85X.F.PHVE.2010</t>
  </si>
  <si>
    <t>F.PHVE</t>
  </si>
  <si>
    <t>TLFPHVE15</t>
  </si>
  <si>
    <t>TL.E85X.F.PHVE.2015</t>
  </si>
  <si>
    <t>TLFPHVE20</t>
  </si>
  <si>
    <t>TL.E85X.F.PHVE.2020</t>
  </si>
  <si>
    <t>TLFPHVE25</t>
  </si>
  <si>
    <t>TL.E85X.F.PHVE.2025</t>
  </si>
  <si>
    <t>TLFPHVE30</t>
  </si>
  <si>
    <t>TL.E85X.F.PHVE.2030</t>
  </si>
  <si>
    <t>TLFPHVE35</t>
  </si>
  <si>
    <t>TL.E85X.F.PHVE.2035</t>
  </si>
  <si>
    <t>TLFPHVE40</t>
  </si>
  <si>
    <t>TL.E85X.F.PHVE.2040</t>
  </si>
  <si>
    <t>TLFPHVE45</t>
  </si>
  <si>
    <t>TL.E85X.F.PHVE.2045</t>
  </si>
  <si>
    <t>TLFPHVE50</t>
  </si>
  <si>
    <t>TL.E85X.F.PHVE.2050</t>
  </si>
  <si>
    <t>TLPPHVE10</t>
  </si>
  <si>
    <t>TL.E85X.P.PHVE.2010</t>
  </si>
  <si>
    <t>P.PHVE</t>
  </si>
  <si>
    <t>TLPPHVE20</t>
  </si>
  <si>
    <t>TL.E85X.P.PHVE.2020</t>
  </si>
  <si>
    <t>TLPPHVE25</t>
  </si>
  <si>
    <t>TL.E85X.P.PHVE.2025</t>
  </si>
  <si>
    <t>TLPPHVE30</t>
  </si>
  <si>
    <t>TL.E85X.P.PHVE.2030</t>
  </si>
  <si>
    <t>TLPPHVE35</t>
  </si>
  <si>
    <t>TL.E85X.P.PHVE.2035</t>
  </si>
  <si>
    <t>TLPPHVE40</t>
  </si>
  <si>
    <t>TL.E85X.P.PHVE.2040</t>
  </si>
  <si>
    <t>TLPPHVE45</t>
  </si>
  <si>
    <t>TL.E85X.P.PHVE.2045</t>
  </si>
  <si>
    <t>TLPPHVE50</t>
  </si>
  <si>
    <t>TL.E85X.P.PHVE.2050</t>
  </si>
  <si>
    <t>TL.E85X.M.PHVE.2010</t>
  </si>
  <si>
    <t>M.PHVE</t>
  </si>
  <si>
    <t>TLMPHVE15</t>
  </si>
  <si>
    <t>TL.E85X.M.PHVE.2015</t>
  </si>
  <si>
    <t>TLMPHVE20</t>
  </si>
  <si>
    <t>TL.E85X.M.PHVE.2020</t>
  </si>
  <si>
    <t>TLMPHVE25</t>
  </si>
  <si>
    <t>TL.E85X.M.PHVE.2025</t>
  </si>
  <si>
    <t>TLMPHVE30</t>
  </si>
  <si>
    <t>TL.E85X.M.PHVE.2030</t>
  </si>
  <si>
    <t>TLMPHVE35</t>
  </si>
  <si>
    <t>TL.E85X.M.PHVE.2035</t>
  </si>
  <si>
    <t>TLMPHVE40</t>
  </si>
  <si>
    <t>TL.E85X.M.PHVE.2040</t>
  </si>
  <si>
    <t>TLMPHVE45</t>
  </si>
  <si>
    <t>TL.E85X.M.PHVE.2045</t>
  </si>
  <si>
    <t>TLMPHVE50</t>
  </si>
  <si>
    <t>TL.E85X.M.PHVE.2050</t>
  </si>
  <si>
    <t>TL.E85X.LS.PHVE.2010</t>
  </si>
  <si>
    <t>LS.PHVE</t>
  </si>
  <si>
    <t>TLLSPHVE15</t>
  </si>
  <si>
    <t>TL.E85X.LS.PHVE.2015</t>
  </si>
  <si>
    <t>TLLSPHVE20</t>
  </si>
  <si>
    <t>TL.E85X.LS.PHVE.2020</t>
  </si>
  <si>
    <t>TLLSPHVE25</t>
  </si>
  <si>
    <t>TL.E85X.LS.PHVE.2025</t>
  </si>
  <si>
    <t>TLLSPHVE30</t>
  </si>
  <si>
    <t>TL.E85X.LS.PHVE.2030</t>
  </si>
  <si>
    <t>TLLSPHVE35</t>
  </si>
  <si>
    <t>TL.E85X.LS.PHVE.2035</t>
  </si>
  <si>
    <t>TLLSPHVE40</t>
  </si>
  <si>
    <t>TL.E85X.LS.PHVE.2040</t>
  </si>
  <si>
    <t>TLLSPHVE45</t>
  </si>
  <si>
    <t>TL.E85X.LS.PHVE.2045</t>
  </si>
  <si>
    <t>TLLSPHVE50</t>
  </si>
  <si>
    <t>TL.E85X.LS.PHVE.2050</t>
  </si>
  <si>
    <t>TL.E85X.SS.PHVE.2010</t>
  </si>
  <si>
    <t>SS.PHVE</t>
  </si>
  <si>
    <t>TLSSPHVE15</t>
  </si>
  <si>
    <t>TL.E85X.SS.PHVE.2015</t>
  </si>
  <si>
    <t>TLSSPHVE20</t>
  </si>
  <si>
    <t>TL.E85X.SS.PHVE.2020</t>
  </si>
  <si>
    <t>TLSSPHVE25</t>
  </si>
  <si>
    <t>TL.E85X.SS.PHVE.2025</t>
  </si>
  <si>
    <t>TLSSPHVE30</t>
  </si>
  <si>
    <t>TL.E85X.SS.PHVE.2030</t>
  </si>
  <si>
    <t>TLSSPHVE35</t>
  </si>
  <si>
    <t>TL.E85X.SS.PHVE.2035</t>
  </si>
  <si>
    <t>TLSSPHVE40</t>
  </si>
  <si>
    <t>TL.E85X.SS.PHVE.2040</t>
  </si>
  <si>
    <t>TLSSPHVE45</t>
  </si>
  <si>
    <t>TL.E85X.SS.PHVE.2045</t>
  </si>
  <si>
    <t>TLSSPHVE50</t>
  </si>
  <si>
    <t>TL.E85X.SS.PHVE.2050</t>
  </si>
  <si>
    <t>Description: Describes vehicle technology-classification pairs not in the original AEO data, including E85 hybrids, PHEV20, E85 PHEV20, and E85 PHEV40</t>
  </si>
  <si>
    <t>Inputs: "Costs", "Efficiencies"</t>
  </si>
  <si>
    <t xml:space="preserve">These tables consolidate efficiency and cost data on advanced vehicle technologies from OTAQ, AEO, and QM sources. </t>
  </si>
  <si>
    <t>Additional technologies are also added, including moderate ICE vehicles, running both on gasoline and E85, advanced ICE vehicles running on E85, PHEV20s running on gasoline and E85, and PHEV40s, running on E85</t>
  </si>
  <si>
    <t>Notes:</t>
  </si>
  <si>
    <t>Moderate ICE vehicle assumptions</t>
  </si>
  <si>
    <t>Assume Mod ICE engines have efficiencies and costs both halfway between conventional and advanced vehicles of the same class and vintage</t>
  </si>
  <si>
    <t>Ethanol Vehicle Assumptions</t>
  </si>
  <si>
    <t>Assume MGSL and ME85, and AGSL and AE85 vehicles have the same efficiency, but the flex variants have an additional incremental cost per vehicle of:</t>
  </si>
  <si>
    <t>K per veh for</t>
  </si>
  <si>
    <t>compact</t>
  </si>
  <si>
    <t>in</t>
  </si>
  <si>
    <t>2005+</t>
  </si>
  <si>
    <t>large</t>
  </si>
  <si>
    <t>2010+</t>
  </si>
  <si>
    <t>SUV-Large</t>
  </si>
  <si>
    <t>SUV-small</t>
  </si>
  <si>
    <t>Fraction of E85 that is GSL:</t>
  </si>
  <si>
    <t>Plugin-Hybrid 20 Vehicle Assumptions</t>
  </si>
  <si>
    <t>Utilization of GSL and ELC in Plugin Hybrid Cars</t>
  </si>
  <si>
    <t>P20G/E Calculations</t>
  </si>
  <si>
    <t>GSL/E85</t>
  </si>
  <si>
    <t>Eff Gain</t>
  </si>
  <si>
    <t>P20E/G</t>
  </si>
  <si>
    <t>PHVE/G</t>
  </si>
  <si>
    <t>From FE proj. BAU Car</t>
  </si>
  <si>
    <t>Utility Factor for PHEV20</t>
  </si>
  <si>
    <t>Utilization of GSL and ELC in Plugin Hybrid Trucks</t>
  </si>
  <si>
    <t>ELC Efficiency (kwh/mi)</t>
  </si>
  <si>
    <t>From FE proj. BAU Truck</t>
  </si>
  <si>
    <t>gal</t>
  </si>
  <si>
    <t>Cost of P20G/E:</t>
  </si>
  <si>
    <t xml:space="preserve">ELC </t>
  </si>
  <si>
    <t>Fraction of PHVG delta over HEV:</t>
  </si>
  <si>
    <t>percent</t>
  </si>
  <si>
    <t>Conversion Factors</t>
  </si>
  <si>
    <t>=</t>
  </si>
  <si>
    <t>Gallon GSL</t>
  </si>
  <si>
    <t>(The Consolidated Data page uses lookup functions to pull data off these tables. To support the lookup functions, column C data *must* be in alphabetically increasing order)</t>
  </si>
  <si>
    <t>Passenger vehicles - Efficiency &amp; Cost</t>
  </si>
  <si>
    <t>UNADJUSTED Efficiency</t>
  </si>
  <si>
    <t>ADJUSTED Efficiency (using AEO Degradation Factors)</t>
  </si>
  <si>
    <t>Cost</t>
  </si>
  <si>
    <t xml:space="preserve">Compact </t>
  </si>
  <si>
    <t>Adv E85</t>
  </si>
  <si>
    <t>C.AE85</t>
  </si>
  <si>
    <t>HEV E85</t>
  </si>
  <si>
    <t>Mod E85</t>
  </si>
  <si>
    <t>C.ME85</t>
  </si>
  <si>
    <t>Mod GSL</t>
  </si>
  <si>
    <t>C.MGSL</t>
  </si>
  <si>
    <t>PHEV20 E85</t>
  </si>
  <si>
    <t>PHEV20 GSL</t>
  </si>
  <si>
    <t>PHEV E85</t>
  </si>
  <si>
    <t>FullSize</t>
  </si>
  <si>
    <t>F.AE85</t>
  </si>
  <si>
    <t>F.ME85</t>
  </si>
  <si>
    <t>F.MGSL</t>
  </si>
  <si>
    <t>LS.AE85</t>
  </si>
  <si>
    <t>LS.ME85</t>
  </si>
  <si>
    <t>LS.MGSL</t>
  </si>
  <si>
    <t>M.AE85</t>
  </si>
  <si>
    <t>M.ME85</t>
  </si>
  <si>
    <t>M.MGSL</t>
  </si>
  <si>
    <t>Mini Compact</t>
  </si>
  <si>
    <t>MC.AE85</t>
  </si>
  <si>
    <t>MC.ME85</t>
  </si>
  <si>
    <t>MC.MGSL</t>
  </si>
  <si>
    <t>P.AE85</t>
  </si>
  <si>
    <t>P.ME85</t>
  </si>
  <si>
    <t>P.MGSL</t>
  </si>
  <si>
    <t>SUV-Small</t>
  </si>
  <si>
    <t>SS.AE85</t>
  </si>
  <si>
    <t>SS.ME85</t>
  </si>
  <si>
    <t>SS.MGSL</t>
  </si>
  <si>
    <t>This table includes estimates of the purchase cost of vehicles using various propulsion technologies and/or fuels. The values are in thousands of dollars per vehicle.</t>
  </si>
  <si>
    <t>Passenger vehicles - COST</t>
  </si>
  <si>
    <t>Costs based on AEO Table 60</t>
  </si>
  <si>
    <t>Adv GSL</t>
  </si>
  <si>
    <t>C.AGSL</t>
  </si>
  <si>
    <t>CNG Flex Fuel</t>
  </si>
  <si>
    <t>DSL HEV</t>
  </si>
  <si>
    <t>Existing GSL</t>
  </si>
  <si>
    <t>Ethanol Flex Fuel</t>
  </si>
  <si>
    <t>Fuel Cell - Hydrogen</t>
  </si>
  <si>
    <t>passenger vehicle</t>
  </si>
  <si>
    <t>Ave. miles for passenger cars in year 2000 taken from Table 4.1 of ORNL Transportation Energy Data Book: Edition 26, 2007.</t>
  </si>
  <si>
    <t>Conventional</t>
  </si>
  <si>
    <t>commercial light truck</t>
  </si>
  <si>
    <t>Ave. miles for passenger light trucks in year 2000 taken from Table 4.2 of ORNL Transportation Energy Data Book: Edition 26, 2007.</t>
  </si>
  <si>
    <t>LPG Flex Fuel</t>
  </si>
  <si>
    <t>PHEV</t>
  </si>
  <si>
    <t>AEO Car Splits</t>
  </si>
  <si>
    <t>F.AGSL</t>
  </si>
  <si>
    <t>Mini</t>
  </si>
  <si>
    <t>Subcompact</t>
  </si>
  <si>
    <t>Two Seater</t>
  </si>
  <si>
    <t>Midsize</t>
  </si>
  <si>
    <t>Existing CNG</t>
  </si>
  <si>
    <t>Large</t>
  </si>
  <si>
    <t>Existing DSL</t>
  </si>
  <si>
    <t>Small Pickup</t>
  </si>
  <si>
    <t>Existing ELC</t>
  </si>
  <si>
    <t>Large Pickup</t>
  </si>
  <si>
    <t>Existing ETH</t>
  </si>
  <si>
    <t>Small Van</t>
  </si>
  <si>
    <t>Large Van</t>
  </si>
  <si>
    <t>Existing LPG</t>
  </si>
  <si>
    <t>Small Utility</t>
  </si>
  <si>
    <t>Existing MTH</t>
  </si>
  <si>
    <t>Large Utility</t>
  </si>
  <si>
    <t xml:space="preserve">Ethanol  </t>
  </si>
  <si>
    <t>Fuel Cell - Gasoline</t>
  </si>
  <si>
    <t>ADV GSL Assumptions</t>
  </si>
  <si>
    <t>$ over Conventional (see FE proj. BAU Car and FE proj BAU Truck)</t>
  </si>
  <si>
    <t>LS.AGSL</t>
  </si>
  <si>
    <t>PHEV Assumptions</t>
  </si>
  <si>
    <t>M.AGSL</t>
  </si>
  <si>
    <t xml:space="preserve">LPG  </t>
  </si>
  <si>
    <t>MC.AGSL</t>
  </si>
  <si>
    <t>Mini-Compact</t>
  </si>
  <si>
    <t>P.AGSL</t>
  </si>
  <si>
    <t>SS.AGSL</t>
  </si>
  <si>
    <t>These data tables are based on efficiency estimates from AEO14</t>
  </si>
  <si>
    <t>AEO adjustment factors are used to reduce values to account for real-world driving conditions and vehicle degredation over time.</t>
  </si>
  <si>
    <t>Passenger vehicles - EFFICIENCY</t>
  </si>
  <si>
    <t>UNADJUSTED</t>
  </si>
  <si>
    <t>ADJUSTED (using AEO Degradation Factors)</t>
  </si>
  <si>
    <t>Ave. miles for passenger cars in year 2005 taken from Table 4.1 (Summary Statistics for Cars) of ORNL Transportation Energy Data Book: Edition 29, 2010.</t>
  </si>
  <si>
    <t>Ave. miles for passenger light truckes in year 2005 taken from Table 4.2  of ORNL Transportation Energy Data Book: Edition 29, 2010.</t>
  </si>
  <si>
    <t>% change over Conventional (see FE proj. BAU Car and FE proj BAU Truck)</t>
  </si>
  <si>
    <t xml:space="preserve"> </t>
  </si>
  <si>
    <t>Car - Eff Gain relative to HEV</t>
  </si>
  <si>
    <t>(from example calculation on FE proj. BAU Car)</t>
  </si>
  <si>
    <t>Truck - Eff Gain relative to HEV</t>
  </si>
  <si>
    <t>(from example calculation on FE proj. BAU Truck)</t>
  </si>
  <si>
    <t>AEO 2010 Table 61.  Summary of New Light-Duty Vehicle Size Class Attributes</t>
  </si>
  <si>
    <t xml:space="preserve"> Degradation Factors 1/</t>
  </si>
  <si>
    <t>Source: Annual Energy Outlook (AEO) 2014, Energy Information Agency, U.S. Department of Energy, http://www.eia.doe.gov/oiaf/aeo/</t>
  </si>
  <si>
    <t>NOTE: Only conventional gasoline data updated from AEO14</t>
  </si>
  <si>
    <t xml:space="preserve"> Table  37.  Light-Duty Vehicle Energy Consumption by Technology Type and Fuel Type</t>
  </si>
  <si>
    <t>Table 69.  New Light-Duty Vehicle Fuel Economy</t>
  </si>
  <si>
    <t>(trillion Btu)</t>
  </si>
  <si>
    <t>(From AEO 2008)</t>
  </si>
  <si>
    <t>2004 retained from AEO 2006</t>
  </si>
  <si>
    <t>2004</t>
  </si>
  <si>
    <t>Light-Duty Consumption by Technology Type</t>
  </si>
  <si>
    <t>Conventional Vehicles 1/</t>
  </si>
  <si>
    <t xml:space="preserve"> Gasoline ICE Vehicles</t>
  </si>
  <si>
    <t xml:space="preserve"> TDI Diesel ICE</t>
  </si>
  <si>
    <t>Alternative-Fuel Vehicles</t>
  </si>
  <si>
    <t xml:space="preserve"> Alcohol Fuel Technology</t>
  </si>
  <si>
    <t xml:space="preserve">   Methanol-Flex Fuel ICE</t>
  </si>
  <si>
    <t xml:space="preserve">   Ethanol-Flex Fuel ICE</t>
  </si>
  <si>
    <t xml:space="preserve">   Ethanol ICE</t>
  </si>
  <si>
    <t xml:space="preserve"> Total Alcohol</t>
  </si>
  <si>
    <t xml:space="preserve"> Natural Gas Technology</t>
  </si>
  <si>
    <t xml:space="preserve">   Compressed Natural Gas ICE</t>
  </si>
  <si>
    <t xml:space="preserve">   Compressed Natural Gas Bi-fuel</t>
  </si>
  <si>
    <t xml:space="preserve">   Liquefied Petroleum Gases ICE</t>
  </si>
  <si>
    <t xml:space="preserve">   Liquefied Petroleum Gases Bi-fuel</t>
  </si>
  <si>
    <t xml:space="preserve"> Total Natural Gas Technology</t>
  </si>
  <si>
    <t xml:space="preserve"> Electric Technology</t>
  </si>
  <si>
    <t xml:space="preserve">   Electric Vehicle</t>
  </si>
  <si>
    <t xml:space="preserve">   Plug-in Gasoline Hybrid</t>
  </si>
  <si>
    <t xml:space="preserve">   Electric-Diesel Hybrid</t>
  </si>
  <si>
    <t xml:space="preserve">   Electric-Gasoline Hybrid</t>
  </si>
  <si>
    <t xml:space="preserve"> Total Electricity</t>
  </si>
  <si>
    <t xml:space="preserve"> Fuel Cell Technology</t>
  </si>
  <si>
    <t xml:space="preserve">   Fuel Cell Gasoline</t>
  </si>
  <si>
    <t xml:space="preserve">   Fuel Cell Methanol</t>
  </si>
  <si>
    <t xml:space="preserve">   Fuel Cell Hydrogen</t>
  </si>
  <si>
    <t xml:space="preserve"> Total Fuel Cell</t>
  </si>
  <si>
    <t>Light-Duty Consumption by Fuel Type 1/</t>
  </si>
  <si>
    <t xml:space="preserve"> Motor Gasoline</t>
  </si>
  <si>
    <t xml:space="preserve"> Distillate Fuel Oil (diesel)</t>
  </si>
  <si>
    <t xml:space="preserve"> Methanol</t>
  </si>
  <si>
    <t xml:space="preserve"> Ethanol</t>
  </si>
  <si>
    <t xml:space="preserve"> Compressed Natural Gas</t>
  </si>
  <si>
    <t xml:space="preserve"> Liquefied Petroleum Gases</t>
  </si>
  <si>
    <t xml:space="preserve"> Electricity</t>
  </si>
  <si>
    <t xml:space="preserve"> Liquid Hydrogen</t>
  </si>
  <si>
    <t>Gasoline ICE Split</t>
  </si>
  <si>
    <t>Compressed Natural Gas</t>
  </si>
  <si>
    <t>Compressed Natural Gas Bi-Fuel</t>
  </si>
  <si>
    <t>Liquefied Petroleum Gases</t>
  </si>
  <si>
    <t>Liquefied Petroleum Gases Bi-Fuel</t>
  </si>
  <si>
    <t>100 Mile Electric Vehicle</t>
  </si>
  <si>
    <t>  Mini-compact Cars</t>
  </si>
  <si>
    <t>  Subcompact Cars</t>
  </si>
  <si>
    <t>  Compact Cars</t>
  </si>
  <si>
    <t>  Midsize Cars</t>
  </si>
  <si>
    <t>  Large Cars</t>
  </si>
  <si>
    <t>  Two Seater Cars</t>
  </si>
  <si>
    <t>  Small Pickup</t>
  </si>
  <si>
    <t>  Large Pickup</t>
  </si>
  <si>
    <t>  Small Van</t>
  </si>
  <si>
    <t>  Large Van</t>
  </si>
  <si>
    <t>  Small Utility</t>
  </si>
  <si>
    <t>  Large Utility</t>
  </si>
  <si>
    <t>200 Mile Electric Vehicle</t>
  </si>
  <si>
    <t>- -</t>
  </si>
  <si>
    <t>Fuel Cell Gasoline</t>
  </si>
  <si>
    <t>Table 70.  New Light-Duty Vehicle Prices</t>
  </si>
  <si>
    <t>(thousand 2012 dollars)</t>
  </si>
  <si>
    <t>AEO08</t>
  </si>
  <si>
    <t>AEO12</t>
  </si>
  <si>
    <t>AEO14</t>
  </si>
  <si>
    <t>2006$s</t>
  </si>
  <si>
    <t>2010$s</t>
  </si>
  <si>
    <t>2012$s</t>
  </si>
  <si>
    <t>Plug-in Gasoline Hybrid</t>
  </si>
  <si>
    <t>Delta Ethanol Flex</t>
  </si>
  <si>
    <t>average</t>
  </si>
  <si>
    <t>Liquefied Petroleum Gas</t>
  </si>
  <si>
    <t>Liquefied Petroleum Gas Bi-Fuel</t>
  </si>
  <si>
    <t xml:space="preserve">    - - = Not applicable.</t>
  </si>
  <si>
    <t xml:space="preserve">    Source:  Energy Information Administration, AEO2010 National Energy Modeling System run aeo2010r.d111809a.</t>
  </si>
  <si>
    <t>(thousands)</t>
  </si>
  <si>
    <t xml:space="preserve">    ICE = Internal combustion engine.</t>
  </si>
  <si>
    <t>Transportation Energy Data Book, 2010</t>
  </si>
  <si>
    <t>The Federal Highway Administration released revised historical data back</t>
  </si>
  <si>
    <t>This list includes public and private refuel sites; therefore, not all of these sites are available to the public.</t>
  </si>
  <si>
    <t>http://cta.ornl.gov/data/chapter4.shtml</t>
  </si>
  <si>
    <t xml:space="preserve">to 1985 which better reflected two-axle, four-tire trucks.  The definition </t>
  </si>
  <si>
    <t xml:space="preserve">Oxygenates are blended with gasoline to be used in conventional vehicles.  The amount of oxygenate </t>
  </si>
  <si>
    <t>of this category includes vans, pickup trucks, and sport utility vehicles.</t>
  </si>
  <si>
    <t xml:space="preserve">use dwarfs the alternative fuel use.  Gasoline-equivalent gallons are used in this table to allow </t>
  </si>
  <si>
    <t xml:space="preserve"> Though car registrations grew slightly from 2007 to 2008, the vehicle travel </t>
  </si>
  <si>
    <t xml:space="preserve">The number of two-axle, four-tire trucks registered in the United States </t>
  </si>
  <si>
    <t xml:space="preserve">comparisons of different fuel types. </t>
  </si>
  <si>
    <t>Table 6.4</t>
  </si>
  <si>
    <t xml:space="preserve">and fuel use declined.  The data in this table from 1985–on DO NOT include </t>
  </si>
  <si>
    <t>decreased from 2007 to 2008, as did vehicle travel and fuel use.</t>
  </si>
  <si>
    <t>Number of Alternative Refuel Sites by State and Fuel Type, 2010</t>
  </si>
  <si>
    <t>minivans, pickups,or sport utility vehicles.</t>
  </si>
  <si>
    <t>Table 2.3</t>
  </si>
  <si>
    <t>Biodiesel</t>
  </si>
  <si>
    <t>Hydrogen</t>
  </si>
  <si>
    <t>LNG</t>
  </si>
  <si>
    <t>Table 4.1</t>
  </si>
  <si>
    <t>Table 4.2</t>
  </si>
  <si>
    <t>Alternative Fuel and Oxygenate Consumption, 2003-2008</t>
  </si>
  <si>
    <t>State</t>
  </si>
  <si>
    <t>sites</t>
  </si>
  <si>
    <t>site</t>
  </si>
  <si>
    <t>Summary Statistics for Passenger Cars, 1970–2008</t>
  </si>
  <si>
    <t>Summary Statistics for Two-Axle, Four-Tire Trucks, 1970–2008</t>
  </si>
  <si>
    <t>(thousand gasoline–equivalent gallons)</t>
  </si>
  <si>
    <t>Connecticut</t>
  </si>
  <si>
    <t>Maine</t>
  </si>
  <si>
    <r>
      <t>Registrations</t>
    </r>
    <r>
      <rPr>
        <vertAlign val="superscript"/>
        <sz val="10"/>
        <rFont val="Arial"/>
        <family val="2"/>
      </rPr>
      <t>a</t>
    </r>
  </si>
  <si>
    <t xml:space="preserve">Vehicle travel </t>
  </si>
  <si>
    <t>Fuel use</t>
  </si>
  <si>
    <r>
      <t>Fuel economy</t>
    </r>
    <r>
      <rPr>
        <vertAlign val="superscript"/>
        <sz val="10"/>
        <rFont val="Arial"/>
        <family val="2"/>
      </rPr>
      <t>b</t>
    </r>
    <r>
      <rPr>
        <sz val="10"/>
        <rFont val="Arial"/>
        <family val="2"/>
      </rPr>
      <t xml:space="preserve"> </t>
    </r>
  </si>
  <si>
    <t>Registrations</t>
  </si>
  <si>
    <t>Vehicle travel</t>
  </si>
  <si>
    <t>Fuel economy</t>
  </si>
  <si>
    <t>Massachusetts</t>
  </si>
  <si>
    <t>Year</t>
  </si>
  <si>
    <t>(million miles)</t>
  </si>
  <si>
    <t>(million gallons)</t>
  </si>
  <si>
    <t>New Hampshire</t>
  </si>
  <si>
    <t>Alternative fuel</t>
  </si>
  <si>
    <t>Rhode Island</t>
  </si>
  <si>
    <t xml:space="preserve">     Liquified petroleum gas</t>
  </si>
  <si>
    <t>Vermont</t>
  </si>
  <si>
    <t xml:space="preserve">     Compressed natural gas</t>
  </si>
  <si>
    <t>New Jersey</t>
  </si>
  <si>
    <t xml:space="preserve">     Liquified natural gas</t>
  </si>
  <si>
    <t>New York</t>
  </si>
  <si>
    <r>
      <t xml:space="preserve">     E85</t>
    </r>
    <r>
      <rPr>
        <vertAlign val="superscript"/>
        <sz val="10"/>
        <rFont val="Arial"/>
        <family val="2"/>
      </rPr>
      <t>a</t>
    </r>
  </si>
  <si>
    <t>Pennsylvania</t>
  </si>
  <si>
    <r>
      <t xml:space="preserve">     Electricity</t>
    </r>
    <r>
      <rPr>
        <vertAlign val="superscript"/>
        <sz val="10"/>
        <rFont val="Arial"/>
        <family val="2"/>
      </rPr>
      <t>b</t>
    </r>
  </si>
  <si>
    <t>Illinois</t>
  </si>
  <si>
    <t xml:space="preserve">     Hydrogen</t>
  </si>
  <si>
    <t>Indiana</t>
  </si>
  <si>
    <t xml:space="preserve">     Biodiesel</t>
  </si>
  <si>
    <t>Michigan</t>
  </si>
  <si>
    <t xml:space="preserve">     Other</t>
  </si>
  <si>
    <t>Ohio</t>
  </si>
  <si>
    <t xml:space="preserve">     Subtotal</t>
  </si>
  <si>
    <t>Wisconsin</t>
  </si>
  <si>
    <t>Oxygenates</t>
  </si>
  <si>
    <t>Iowa</t>
  </si>
  <si>
    <r>
      <t xml:space="preserve">     MTBE</t>
    </r>
    <r>
      <rPr>
        <vertAlign val="superscript"/>
        <sz val="10"/>
        <rFont val="Arial"/>
        <family val="2"/>
      </rPr>
      <t>c</t>
    </r>
  </si>
  <si>
    <t>Kansas</t>
  </si>
  <si>
    <t xml:space="preserve">     Ethanol in gasohol</t>
  </si>
  <si>
    <t>Minnesota</t>
  </si>
  <si>
    <t>Missouri</t>
  </si>
  <si>
    <t>Nebraska</t>
  </si>
  <si>
    <r>
      <t xml:space="preserve"> 1985</t>
    </r>
    <r>
      <rPr>
        <vertAlign val="superscript"/>
        <sz val="10"/>
        <rFont val="Arial"/>
        <family val="2"/>
      </rPr>
      <t>c</t>
    </r>
  </si>
  <si>
    <t xml:space="preserve"> 1985a</t>
  </si>
  <si>
    <t>Source:</t>
  </si>
  <si>
    <t>North Dakota</t>
  </si>
  <si>
    <r>
      <t xml:space="preserve">U.S. Department of Energy, Energy Information Administration, </t>
    </r>
    <r>
      <rPr>
        <i/>
        <sz val="10"/>
        <rFont val="Arial"/>
        <family val="2"/>
      </rPr>
      <t xml:space="preserve">Alternatives to Traditional Transportation Fuels, 2008, </t>
    </r>
  </si>
  <si>
    <t>South Dakota</t>
  </si>
  <si>
    <t xml:space="preserve">     Washington, DC, April 2010, web site www.eia.doe.gov/cneaf/alternate/page/atftables/afv-atf2008.pdf, </t>
  </si>
  <si>
    <t>Delaware</t>
  </si>
  <si>
    <t xml:space="preserve">      Table C1.  (Additional resources:  www.eia.doe.gov)</t>
  </si>
  <si>
    <t>Dist. of Columbia</t>
  </si>
  <si>
    <t>Florida</t>
  </si>
  <si>
    <t>Georgia</t>
  </si>
  <si>
    <r>
      <t xml:space="preserve">     </t>
    </r>
    <r>
      <rPr>
        <vertAlign val="superscript"/>
        <sz val="10"/>
        <rFont val="Arial"/>
        <family val="2"/>
      </rPr>
      <t>a</t>
    </r>
    <r>
      <rPr>
        <sz val="10"/>
        <rFont val="Arial"/>
        <family val="2"/>
      </rPr>
      <t xml:space="preserve"> Consumption includes gasoline portion of the mixture.</t>
    </r>
  </si>
  <si>
    <t>Maryland</t>
  </si>
  <si>
    <r>
      <t xml:space="preserve">     </t>
    </r>
    <r>
      <rPr>
        <vertAlign val="superscript"/>
        <sz val="10"/>
        <rFont val="Arial"/>
        <family val="2"/>
      </rPr>
      <t>b</t>
    </r>
    <r>
      <rPr>
        <sz val="10"/>
        <rFont val="Arial"/>
        <family val="2"/>
      </rPr>
      <t xml:space="preserve"> Vehicle consumption only; does not include power plant inputs.</t>
    </r>
  </si>
  <si>
    <t>North Carolina</t>
  </si>
  <si>
    <r>
      <t xml:space="preserve">     </t>
    </r>
    <r>
      <rPr>
        <vertAlign val="superscript"/>
        <sz val="10"/>
        <rFont val="Arial"/>
        <family val="2"/>
      </rPr>
      <t>c</t>
    </r>
    <r>
      <rPr>
        <sz val="10"/>
        <rFont val="Arial"/>
        <family val="2"/>
      </rPr>
      <t xml:space="preserve"> Methyl Tertiary Butyl Ether.  This category includes a very small amount of other ethers, primarily </t>
    </r>
  </si>
  <si>
    <t>South Carolina</t>
  </si>
  <si>
    <t>Tertiary Amyl Methyl Ether (TAME) and Ethyl Tertiary Butyl Ether (ETBE).</t>
  </si>
  <si>
    <t>Virginia</t>
  </si>
  <si>
    <t>West Virginia</t>
  </si>
  <si>
    <t>Alabama</t>
  </si>
  <si>
    <t>Kentucky</t>
  </si>
  <si>
    <t>Mississippi</t>
  </si>
  <si>
    <t>Tennessee</t>
  </si>
  <si>
    <t>Arkansas</t>
  </si>
  <si>
    <t>Louisiana</t>
  </si>
  <si>
    <t>Oklahoma</t>
  </si>
  <si>
    <t>Texas</t>
  </si>
  <si>
    <t>Arizona</t>
  </si>
  <si>
    <t>Colorado</t>
  </si>
  <si>
    <t>Idaho</t>
  </si>
  <si>
    <t>Montana</t>
  </si>
  <si>
    <t>Nevada</t>
  </si>
  <si>
    <t>Average annual percentage change</t>
  </si>
  <si>
    <t>New Mexico</t>
  </si>
  <si>
    <t>1970–2008</t>
  </si>
  <si>
    <t>Utah</t>
  </si>
  <si>
    <t>1998–2008</t>
  </si>
  <si>
    <t>Wyoming</t>
  </si>
  <si>
    <t>Alaska</t>
  </si>
  <si>
    <t>California</t>
  </si>
  <si>
    <r>
      <t xml:space="preserve">U.S. Department of Transportation, Federal Highway Administration, </t>
    </r>
    <r>
      <rPr>
        <i/>
        <sz val="10"/>
        <rFont val="Arial"/>
        <family val="2"/>
      </rPr>
      <t>Highway</t>
    </r>
    <r>
      <rPr>
        <sz val="10"/>
        <rFont val="Arial"/>
        <family val="2"/>
      </rPr>
      <t xml:space="preserve"> </t>
    </r>
  </si>
  <si>
    <r>
      <t xml:space="preserve">U.S. Department of Transportation, Federal Highway Administration, </t>
    </r>
    <r>
      <rPr>
        <i/>
        <sz val="10"/>
        <rFont val="Arial"/>
        <family val="2"/>
      </rPr>
      <t/>
    </r>
  </si>
  <si>
    <t>Hawaii</t>
  </si>
  <si>
    <r>
      <t xml:space="preserve">     </t>
    </r>
    <r>
      <rPr>
        <i/>
        <sz val="10"/>
        <rFont val="Arial"/>
        <family val="2"/>
      </rPr>
      <t>Statistics 2008</t>
    </r>
    <r>
      <rPr>
        <sz val="10"/>
        <rFont val="Arial"/>
        <family val="2"/>
      </rPr>
      <t>, Washington, DC, 2010, Table VM-1and annual.</t>
    </r>
  </si>
  <si>
    <t xml:space="preserve">     Highway Statistics 2008, Washington, DC, 2010, Table VM-1 </t>
  </si>
  <si>
    <t>Oregon</t>
  </si>
  <si>
    <t xml:space="preserve">     (Additional resources:  www.fhwa.dot.gov)</t>
  </si>
  <si>
    <t xml:space="preserve">     and annual.  (Additional resources:  www.fhwa.dot.gov)</t>
  </si>
  <si>
    <t>Washington</t>
  </si>
  <si>
    <t>Totals by Fuel:</t>
  </si>
  <si>
    <r>
      <t xml:space="preserve">    </t>
    </r>
    <r>
      <rPr>
        <vertAlign val="superscript"/>
        <sz val="10"/>
        <rFont val="Arial"/>
        <family val="2"/>
      </rPr>
      <t xml:space="preserve"> a </t>
    </r>
    <r>
      <rPr>
        <sz val="10"/>
        <rFont val="Arial"/>
        <family val="2"/>
      </rPr>
      <t>This number differs from R.L. Polk’s estimates of “number of automobiles</t>
    </r>
  </si>
  <si>
    <r>
      <t xml:space="preserve">     </t>
    </r>
    <r>
      <rPr>
        <vertAlign val="superscript"/>
        <sz val="10"/>
        <rFont val="Arial"/>
        <family val="2"/>
      </rPr>
      <t xml:space="preserve">a </t>
    </r>
    <r>
      <rPr>
        <sz val="10"/>
        <rFont val="Arial"/>
        <family val="2"/>
      </rPr>
      <t xml:space="preserve">Beginning in this year the data were revised to include all vans </t>
    </r>
  </si>
  <si>
    <t>in use.”  See Table 3.3.</t>
  </si>
  <si>
    <t>(including mini-vans), pickups and sport utility vehicles.</t>
  </si>
  <si>
    <t xml:space="preserve">Source:  </t>
  </si>
  <si>
    <r>
      <t xml:space="preserve">     </t>
    </r>
    <r>
      <rPr>
        <vertAlign val="superscript"/>
        <sz val="10"/>
        <rFont val="Arial"/>
        <family val="2"/>
      </rPr>
      <t>b</t>
    </r>
    <r>
      <rPr>
        <sz val="10"/>
        <rFont val="Arial"/>
        <family val="2"/>
      </rPr>
      <t>Fuel economy for car population.</t>
    </r>
  </si>
  <si>
    <t>U.S. Department of Energy, Alternative Fuels Data Center web site,</t>
  </si>
  <si>
    <r>
      <t xml:space="preserve">     </t>
    </r>
    <r>
      <rPr>
        <vertAlign val="superscript"/>
        <sz val="10"/>
        <rFont val="Arial"/>
        <family val="2"/>
      </rPr>
      <t>c</t>
    </r>
    <r>
      <rPr>
        <sz val="10"/>
        <rFont val="Arial"/>
        <family val="2"/>
      </rPr>
      <t xml:space="preserve">Beginning in this year the data were revised to exclude minivans, pickups </t>
    </r>
  </si>
  <si>
    <t xml:space="preserve">     www.eere.energy.gov/afdc/infrastructure/station counts.html, February 2010.</t>
  </si>
  <si>
    <t>and sport utility vehicles which may have been previously included.</t>
  </si>
  <si>
    <t xml:space="preserve">        </t>
  </si>
  <si>
    <t xml:space="preserve"> Table  50.  Light-Duty Vehicle Miles Traveled by Technology Type</t>
  </si>
  <si>
    <t xml:space="preserve">                       (billion miles, unless otherwise noted)</t>
  </si>
  <si>
    <t>* From the 2008 AEO</t>
  </si>
  <si>
    <t>2007</t>
  </si>
  <si>
    <t>2008</t>
  </si>
  <si>
    <t>VMT Equation Components</t>
  </si>
  <si>
    <t xml:space="preserve"> Total VMT (billion miles)</t>
  </si>
  <si>
    <t xml:space="preserve"> VMT/Driving Population (thousand miles)</t>
  </si>
  <si>
    <t xml:space="preserve"> Driving Population (million)</t>
  </si>
  <si>
    <t>Price Effects</t>
  </si>
  <si>
    <t xml:space="preserve"> Motor Gasoline Price (1987 $/million Btu)</t>
  </si>
  <si>
    <t xml:space="preserve"> Fleet Miles per Gallon</t>
  </si>
  <si>
    <t xml:space="preserve"> Real Cost of Driving per Mile (1987 cents)</t>
  </si>
  <si>
    <t>Point Price Elasticity</t>
  </si>
  <si>
    <t>Income Effects</t>
  </si>
  <si>
    <t xml:space="preserve"> Disposable Income (billion 1987 dollars)</t>
  </si>
  <si>
    <t>Point Income Elasticity</t>
  </si>
  <si>
    <t>Demographic Driving Population Effect</t>
  </si>
  <si>
    <t xml:space="preserve"> Percentage Female Driving Population</t>
  </si>
  <si>
    <t>Point Demographic Elasticity</t>
  </si>
  <si>
    <t xml:space="preserve">    1/ Includes personal and fleet vehicles.  Includes both cars and light trucks.</t>
  </si>
  <si>
    <t xml:space="preserve">    VMT = Vehicle miles traveled.</t>
  </si>
  <si>
    <t xml:space="preserve">    MmBtu = Million British thermal units.</t>
  </si>
  <si>
    <t xml:space="preserve">    Sources:  2005 and 2006 values derived using:  Federal Highway Administration, Highway Statistics 2006 (Washington, DC, 2007); Oak Ridge National Laboratory,</t>
  </si>
  <si>
    <t>Transportation Energy Data Book:  26 and Annual (Oak Ridge, TN, 2007); United States Department of Commerce, Bureau of the Census, "Vehicle Inventory and Use</t>
  </si>
  <si>
    <t>Survey," EC97TV (Washington, DC, October 1999); and Energy Information Administration (EIA), AEO2008 National Energy Modeling System run aeo2008.d030208f.</t>
  </si>
  <si>
    <t>Projections:  EIA, AEO2008 National Energy Modeling System run aeo2008.d030208f.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</si>
</sst>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_);[Red]\(&quot;$&quot;#,##0\)"/>
    <numFmt numFmtId="44" formatCode="_(&quot;$&quot;* #,##0.00_);_(&quot;$&quot;* \(#,##0.00\);_(&quot;$&quot;* &quot;-&quot;??_);_(@_)"/>
    <numFmt numFmtId="43" formatCode="_(* #,##0.00_);_(* \(#,##0.00\);_(* &quot;-&quot;??_);_(@_)"/>
    <numFmt numFmtId="164" formatCode="0.0"/>
    <numFmt numFmtId="165" formatCode="0.000"/>
    <numFmt numFmtId="166" formatCode="0.0000"/>
    <numFmt numFmtId="167" formatCode="0.000000"/>
    <numFmt numFmtId="168" formatCode="0.0%"/>
    <numFmt numFmtId="169" formatCode="&quot;$&quot;#,##0"/>
    <numFmt numFmtId="172" formatCode="0.0000000"/>
    <numFmt numFmtId="173" formatCode="0.00_)"/>
    <numFmt numFmtId="174" formatCode="0.000_)"/>
    <numFmt numFmtId="175" formatCode="0.0_)"/>
    <numFmt numFmtId="176" formatCode="0_)"/>
    <numFmt numFmtId="177" formatCode="#,##0.0"/>
    <numFmt numFmtId="178" formatCode="#,##0.00000"/>
    <numFmt numFmtId="179" formatCode="_(* #,##0_);_(* \(#,##0\);_(* &quot;-&quot;??_);_(@_)"/>
    <numFmt numFmtId="180" formatCode="\Te\x\t"/>
    <numFmt numFmtId="181" formatCode="_-* #,##0.00_-;\-* #,##0.00_-;_-* &quot;-&quot;??_-;_-@_-"/>
  </numFmts>
  <fonts count="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b/>
      <sz val="9"/>
      <name val="Arial"/>
      <family val="2"/>
    </font>
    <font>
      <sz val="8"/>
      <color indexed="81"/>
      <name val="Tahoma"/>
      <family val="2"/>
    </font>
    <font>
      <sz val="10"/>
      <color indexed="8"/>
      <name val="Arial"/>
      <family val="2"/>
    </font>
    <font>
      <sz val="9"/>
      <name val="Arial"/>
      <family val="2"/>
    </font>
    <font>
      <b/>
      <sz val="8"/>
      <color indexed="81"/>
      <name val="Tahoma"/>
      <family val="2"/>
    </font>
    <font>
      <b/>
      <u/>
      <sz val="10"/>
      <name val="Arial"/>
      <family val="2"/>
    </font>
    <font>
      <sz val="12"/>
      <name val="Helv"/>
    </font>
    <font>
      <b/>
      <i/>
      <sz val="10"/>
      <name val="Arial"/>
      <family val="2"/>
    </font>
    <font>
      <sz val="10"/>
      <color indexed="14"/>
      <name val="Arial"/>
      <family val="2"/>
    </font>
    <font>
      <sz val="10"/>
      <color indexed="53"/>
      <name val="Arial"/>
      <family val="2"/>
    </font>
    <font>
      <i/>
      <sz val="10"/>
      <name val="Arial"/>
      <family val="2"/>
    </font>
    <font>
      <vertAlign val="superscript"/>
      <sz val="10"/>
      <name val="Arial"/>
      <family val="2"/>
    </font>
    <font>
      <sz val="10"/>
      <name val="Arial"/>
      <family val="2"/>
    </font>
    <font>
      <sz val="11"/>
      <color theme="1"/>
      <name val="Calibri"/>
      <family val="2"/>
      <scheme val="minor"/>
    </font>
    <font>
      <sz val="11"/>
      <color rgb="FF006100"/>
      <name val="Calibri"/>
      <family val="2"/>
      <scheme val="minor"/>
    </font>
    <font>
      <i/>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indexed="12"/>
      <name val="Arial"/>
      <family val="2"/>
    </font>
    <font>
      <u/>
      <sz val="10"/>
      <color indexed="12"/>
      <name val="Arial"/>
      <family val="2"/>
    </font>
    <font>
      <u/>
      <sz val="10"/>
      <color theme="10"/>
      <name val="Arial"/>
      <family val="2"/>
    </font>
    <font>
      <sz val="10"/>
      <color rgb="FFFF0000"/>
      <name val="Arial"/>
      <family val="2"/>
    </font>
    <font>
      <i/>
      <sz val="10"/>
      <color theme="0" tint="-0.249977111117893"/>
      <name val="Arial"/>
      <family val="2"/>
    </font>
    <font>
      <b/>
      <i/>
      <sz val="10"/>
      <color theme="0" tint="-0.249977111117893"/>
      <name val="Arial"/>
      <family val="2"/>
    </font>
    <font>
      <i/>
      <u/>
      <sz val="11"/>
      <color theme="10"/>
      <name val="Calibri"/>
      <family val="2"/>
      <scheme val="minor"/>
    </font>
    <font>
      <b/>
      <u/>
      <sz val="10"/>
      <color indexed="12"/>
      <name val="Arial"/>
      <family val="2"/>
    </font>
    <font>
      <sz val="10"/>
      <color theme="1"/>
      <name val="Arial"/>
      <family val="2"/>
    </font>
    <font>
      <b/>
      <sz val="10"/>
      <color theme="1"/>
      <name val="Arial"/>
      <family val="2"/>
    </font>
    <font>
      <u/>
      <sz val="10"/>
      <name val="Arial"/>
      <family val="2"/>
    </font>
    <font>
      <sz val="11"/>
      <name val="Calibri"/>
      <family val="2"/>
      <scheme val="minor"/>
    </font>
    <font>
      <b/>
      <sz val="12"/>
      <name val="Calibri"/>
      <family val="2"/>
      <scheme val="minor"/>
    </font>
    <font>
      <sz val="12"/>
      <color rgb="FFFFFFFF"/>
      <name val="Calibri"/>
      <family val="2"/>
      <scheme val="minor"/>
    </font>
    <font>
      <sz val="12"/>
      <color theme="0"/>
      <name val="Calibri"/>
      <family val="2"/>
      <scheme val="minor"/>
    </font>
    <font>
      <sz val="12"/>
      <color theme="1"/>
      <name val="Calibri"/>
      <family val="2"/>
      <scheme val="minor"/>
    </font>
    <font>
      <sz val="12"/>
      <name val="Calibri"/>
      <family val="2"/>
      <scheme val="minor"/>
    </font>
    <font>
      <sz val="10"/>
      <color theme="0"/>
      <name val="Arial"/>
      <family val="2"/>
    </font>
    <font>
      <b/>
      <sz val="9"/>
      <color indexed="81"/>
      <name val="Tahoma"/>
      <family val="2"/>
    </font>
    <font>
      <sz val="9"/>
      <color indexed="81"/>
      <name val="Tahoma"/>
      <family val="2"/>
    </font>
    <font>
      <b/>
      <sz val="12"/>
      <color theme="4"/>
      <name val="Calibri"/>
      <family val="2"/>
      <scheme val="minor"/>
    </font>
    <font>
      <b/>
      <sz val="9"/>
      <color theme="1"/>
      <name val="Calibri"/>
      <family val="2"/>
      <scheme val="minor"/>
    </font>
    <font>
      <sz val="9"/>
      <color theme="1"/>
      <name val="Calibri"/>
      <family val="2"/>
      <scheme val="minor"/>
    </font>
    <font>
      <sz val="9"/>
      <color indexed="8"/>
      <name val="Calibri"/>
      <family val="2"/>
    </font>
    <font>
      <b/>
      <sz val="9"/>
      <color indexed="8"/>
      <name val="Calibri"/>
      <family val="2"/>
    </font>
    <font>
      <b/>
      <sz val="12"/>
      <color indexed="30"/>
      <name val="Calibri"/>
      <family val="2"/>
    </font>
  </fonts>
  <fills count="46">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FFCC"/>
        <bgColor indexed="64"/>
      </patternFill>
    </fill>
    <fill>
      <patternFill patternType="solid">
        <fgColor indexed="43"/>
        <bgColor indexed="64"/>
      </patternFill>
    </fill>
  </fills>
  <borders count="30">
    <border>
      <left/>
      <right/>
      <top/>
      <bottom/>
      <diagonal/>
    </border>
    <border>
      <left/>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theme="0" tint="-0.249977111117893"/>
      </bottom>
      <diagonal/>
    </border>
    <border>
      <left/>
      <right/>
      <top/>
      <bottom style="dashed">
        <color theme="0" tint="-0.24994659260841701"/>
      </bottom>
      <diagonal/>
    </border>
    <border>
      <left/>
      <right/>
      <top/>
      <bottom style="dashed">
        <color rgb="FFBFBFBF"/>
      </bottom>
      <diagonal/>
    </border>
    <border>
      <left/>
      <right/>
      <top/>
      <bottom style="thin">
        <color rgb="FFBFBFBF"/>
      </bottom>
      <diagonal/>
    </border>
    <border>
      <left/>
      <right/>
      <top style="medium">
        <color rgb="FF0096D7"/>
      </top>
      <bottom/>
      <diagonal/>
    </border>
    <border>
      <left/>
      <right/>
      <top/>
      <bottom style="thick">
        <color rgb="FF0096D7"/>
      </bottom>
      <diagonal/>
    </border>
  </borders>
  <cellStyleXfs count="178">
    <xf numFmtId="0" fontId="0" fillId="0" borderId="0"/>
    <xf numFmtId="43" fontId="6" fillId="0" borderId="0" applyFont="0" applyFill="0" applyBorder="0" applyAlignment="0" applyProtection="0"/>
    <xf numFmtId="43" fontId="6" fillId="0" borderId="0" applyFont="0" applyFill="0" applyBorder="0" applyAlignment="0" applyProtection="0"/>
    <xf numFmtId="0" fontId="29" fillId="3" borderId="0" applyNumberFormat="0" applyBorder="0" applyAlignment="0" applyProtection="0"/>
    <xf numFmtId="0" fontId="28" fillId="0" borderId="0"/>
    <xf numFmtId="0" fontId="17" fillId="0" borderId="0"/>
    <xf numFmtId="0" fontId="21" fillId="0" borderId="0"/>
    <xf numFmtId="9" fontId="6" fillId="0" borderId="0" applyFont="0" applyFill="0" applyBorder="0" applyAlignment="0" applyProtection="0"/>
    <xf numFmtId="0" fontId="31" fillId="0" borderId="0" applyNumberFormat="0" applyFill="0" applyBorder="0" applyAlignment="0" applyProtection="0"/>
    <xf numFmtId="0" fontId="32" fillId="0" borderId="10" applyNumberFormat="0" applyFill="0" applyAlignment="0" applyProtection="0"/>
    <xf numFmtId="0" fontId="33" fillId="0" borderId="11" applyNumberFormat="0" applyFill="0" applyAlignment="0" applyProtection="0"/>
    <xf numFmtId="0" fontId="34" fillId="0" borderId="12" applyNumberFormat="0" applyFill="0" applyAlignment="0" applyProtection="0"/>
    <xf numFmtId="0" fontId="34" fillId="0" borderId="0" applyNumberFormat="0" applyFill="0" applyBorder="0" applyAlignment="0" applyProtection="0"/>
    <xf numFmtId="0" fontId="35" fillId="4" borderId="0" applyNumberFormat="0" applyBorder="0" applyAlignment="0" applyProtection="0"/>
    <xf numFmtId="0" fontId="36" fillId="5" borderId="0" applyNumberFormat="0" applyBorder="0" applyAlignment="0" applyProtection="0"/>
    <xf numFmtId="0" fontId="37" fillId="6" borderId="13" applyNumberFormat="0" applyAlignment="0" applyProtection="0"/>
    <xf numFmtId="0" fontId="38" fillId="7" borderId="14" applyNumberFormat="0" applyAlignment="0" applyProtection="0"/>
    <xf numFmtId="0" fontId="39" fillId="7" borderId="13" applyNumberFormat="0" applyAlignment="0" applyProtection="0"/>
    <xf numFmtId="0" fontId="40" fillId="0" borderId="15" applyNumberFormat="0" applyFill="0" applyAlignment="0" applyProtection="0"/>
    <xf numFmtId="0" fontId="41" fillId="8" borderId="16" applyNumberFormat="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18" applyNumberFormat="0" applyFill="0" applyAlignment="0" applyProtection="0"/>
    <xf numFmtId="0" fontId="4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5" fillId="33" borderId="0" applyNumberFormat="0" applyBorder="0" applyAlignment="0" applyProtection="0"/>
    <xf numFmtId="168" fontId="6" fillId="0" borderId="0" applyFont="0" applyFill="0" applyBorder="0" applyAlignment="0" applyProtection="0"/>
    <xf numFmtId="0" fontId="5" fillId="9" borderId="17" applyNumberFormat="0" applyFont="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0" fontId="5" fillId="9" borderId="17" applyNumberFormat="0" applyFont="0" applyAlignment="0" applyProtection="0"/>
    <xf numFmtId="168" fontId="27" fillId="0" borderId="0" applyFont="0" applyFill="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168" fontId="27" fillId="0" borderId="0" applyFont="0" applyFill="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6" fillId="0" borderId="0" applyNumberForma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0" fontId="47" fillId="0" borderId="0" applyNumberFormat="0" applyFill="0" applyBorder="0" applyAlignment="0" applyProtection="0">
      <alignment vertical="top"/>
      <protection locked="0"/>
    </xf>
    <xf numFmtId="0" fontId="6" fillId="0" borderId="0"/>
    <xf numFmtId="0" fontId="4" fillId="0" borderId="0"/>
    <xf numFmtId="181" fontId="6" fillId="0" borderId="0" applyFont="0" applyFill="0" applyBorder="0" applyAlignment="0" applyProtection="0"/>
    <xf numFmtId="0" fontId="3" fillId="0" borderId="0"/>
    <xf numFmtId="0" fontId="6" fillId="0" borderId="0"/>
    <xf numFmtId="9" fontId="6" fillId="0" borderId="0" applyFont="0" applyFill="0" applyBorder="0" applyAlignment="0" applyProtection="0"/>
    <xf numFmtId="0" fontId="48" fillId="0" borderId="0" applyNumberFormat="0" applyFill="0" applyBorder="0" applyAlignment="0" applyProtection="0">
      <alignment vertical="top"/>
      <protection locked="0"/>
    </xf>
    <xf numFmtId="0" fontId="3" fillId="0" borderId="0"/>
    <xf numFmtId="0" fontId="66" fillId="0" borderId="0" applyNumberFormat="0" applyProtection="0">
      <alignment horizontal="left"/>
    </xf>
    <xf numFmtId="0" fontId="67" fillId="0" borderId="10" applyNumberFormat="0" applyProtection="0">
      <alignment wrapText="1"/>
    </xf>
    <xf numFmtId="0" fontId="67" fillId="0" borderId="24" applyNumberFormat="0" applyProtection="0">
      <alignment wrapText="1"/>
    </xf>
    <xf numFmtId="0" fontId="68" fillId="0" borderId="25" applyNumberFormat="0" applyFont="0" applyProtection="0">
      <alignment wrapText="1"/>
    </xf>
    <xf numFmtId="0" fontId="3" fillId="0" borderId="0"/>
    <xf numFmtId="0" fontId="69" fillId="0" borderId="0" applyNumberFormat="0" applyFill="0" applyBorder="0" applyAlignment="0" applyProtection="0"/>
    <xf numFmtId="0" fontId="69" fillId="0" borderId="26" applyNumberFormat="0" applyFont="0" applyProtection="0">
      <alignment wrapText="1"/>
    </xf>
    <xf numFmtId="0" fontId="70" fillId="0" borderId="27" applyNumberFormat="0" applyProtection="0">
      <alignment wrapText="1"/>
    </xf>
    <xf numFmtId="0" fontId="69" fillId="0" borderId="28" applyNumberFormat="0" applyProtection="0">
      <alignment wrapText="1"/>
    </xf>
    <xf numFmtId="0" fontId="69" fillId="0" borderId="0"/>
    <xf numFmtId="0" fontId="69" fillId="0" borderId="0"/>
    <xf numFmtId="0" fontId="70" fillId="0" borderId="29">
      <alignment wrapText="1"/>
    </xf>
    <xf numFmtId="0" fontId="69" fillId="0" borderId="0"/>
    <xf numFmtId="0" fontId="71" fillId="0" borderId="0">
      <alignment horizontal="left"/>
    </xf>
    <xf numFmtId="0" fontId="70" fillId="0" borderId="27">
      <alignment wrapText="1"/>
    </xf>
    <xf numFmtId="0" fontId="69" fillId="0" borderId="26">
      <alignment wrapText="1"/>
    </xf>
    <xf numFmtId="0" fontId="69" fillId="0" borderId="28">
      <alignment wrapText="1"/>
    </xf>
    <xf numFmtId="0" fontId="2" fillId="0" borderId="0"/>
    <xf numFmtId="0" fontId="46" fillId="0" borderId="0" applyNumberFormat="0" applyFill="0" applyBorder="0" applyAlignment="0" applyProtection="0">
      <alignment vertical="top"/>
      <protection locked="0"/>
    </xf>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9" borderId="17"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1" fillId="9" borderId="17" applyNumberFormat="0" applyFont="0" applyAlignment="0" applyProtection="0"/>
    <xf numFmtId="168" fontId="6" fillId="0" borderId="0" applyFon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168" fontId="6" fillId="0" borderId="0" applyFont="0" applyFill="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1" fillId="0" borderId="0"/>
    <xf numFmtId="0" fontId="1" fillId="0" borderId="0"/>
    <xf numFmtId="0" fontId="1" fillId="0" borderId="0"/>
    <xf numFmtId="0" fontId="1" fillId="0" borderId="0"/>
  </cellStyleXfs>
  <cellXfs count="365">
    <xf numFmtId="0" fontId="0" fillId="0" borderId="0" xfId="0"/>
    <xf numFmtId="0" fontId="7" fillId="0" borderId="0" xfId="0" applyFont="1"/>
    <xf numFmtId="0" fontId="8" fillId="0" borderId="0" xfId="0" applyFont="1"/>
    <xf numFmtId="0" fontId="9" fillId="0" borderId="0" xfId="0" applyFont="1"/>
    <xf numFmtId="0" fontId="0" fillId="2" borderId="0" xfId="0" applyFill="1"/>
    <xf numFmtId="0" fontId="10" fillId="0" borderId="0" xfId="0" applyFont="1"/>
    <xf numFmtId="49" fontId="8" fillId="0" borderId="0" xfId="0" applyNumberFormat="1" applyFont="1"/>
    <xf numFmtId="11" fontId="8" fillId="0" borderId="0" xfId="0" applyNumberFormat="1" applyFont="1"/>
    <xf numFmtId="0" fontId="11" fillId="0" borderId="0" xfId="0" applyFont="1"/>
    <xf numFmtId="0" fontId="12" fillId="0" borderId="0" xfId="0" applyFont="1"/>
    <xf numFmtId="49" fontId="11" fillId="0" borderId="0" xfId="0" applyNumberFormat="1" applyFont="1"/>
    <xf numFmtId="0" fontId="13" fillId="0" borderId="0" xfId="0" applyFont="1"/>
    <xf numFmtId="0" fontId="6" fillId="0" borderId="0" xfId="0" applyFont="1"/>
    <xf numFmtId="0" fontId="7" fillId="37" borderId="0" xfId="0" applyFont="1" applyFill="1" applyAlignment="1">
      <alignment horizontal="left" vertical="center"/>
    </xf>
    <xf numFmtId="0" fontId="6" fillId="37" borderId="0" xfId="0" applyFont="1" applyFill="1" applyAlignment="1">
      <alignment horizontal="right" vertical="center"/>
    </xf>
    <xf numFmtId="0" fontId="0" fillId="37" borderId="0" xfId="0" applyFill="1"/>
    <xf numFmtId="0" fontId="6" fillId="37" borderId="0" xfId="0" applyFont="1" applyFill="1"/>
    <xf numFmtId="0" fontId="7" fillId="37" borderId="0" xfId="0" applyFont="1" applyFill="1" applyAlignment="1">
      <alignment horizontal="right" vertical="center"/>
    </xf>
    <xf numFmtId="0" fontId="22" fillId="37" borderId="0" xfId="0" applyFont="1" applyFill="1" applyAlignment="1">
      <alignment horizontal="right" vertical="center"/>
    </xf>
    <xf numFmtId="0" fontId="55" fillId="37" borderId="0" xfId="0" applyFont="1" applyFill="1" applyAlignment="1">
      <alignment horizontal="right" vertical="center"/>
    </xf>
    <xf numFmtId="3" fontId="55" fillId="37" borderId="0" xfId="0" applyNumberFormat="1" applyFont="1" applyFill="1" applyAlignment="1">
      <alignment horizontal="right" vertical="center"/>
    </xf>
    <xf numFmtId="0" fontId="54" fillId="37" borderId="0" xfId="0" applyFont="1" applyFill="1" applyAlignment="1">
      <alignment horizontal="right" vertical="center"/>
    </xf>
    <xf numFmtId="3" fontId="54" fillId="37" borderId="0" xfId="0" applyNumberFormat="1" applyFont="1" applyFill="1" applyAlignment="1">
      <alignment horizontal="right" vertical="center"/>
    </xf>
    <xf numFmtId="0" fontId="48" fillId="37" borderId="0" xfId="91" applyFont="1" applyFill="1" applyBorder="1" applyAlignment="1" applyProtection="1">
      <alignment horizontal="right" vertical="center"/>
    </xf>
    <xf numFmtId="4" fontId="54" fillId="37" borderId="0" xfId="0" applyNumberFormat="1" applyFont="1" applyFill="1" applyAlignment="1">
      <alignment horizontal="right" vertical="center"/>
    </xf>
    <xf numFmtId="2" fontId="6" fillId="37" borderId="0" xfId="0" applyNumberFormat="1" applyFont="1" applyFill="1" applyAlignment="1">
      <alignment horizontal="right" vertical="center"/>
    </xf>
    <xf numFmtId="177" fontId="54" fillId="37" borderId="0" xfId="0" applyNumberFormat="1" applyFont="1" applyFill="1" applyAlignment="1">
      <alignment horizontal="right" vertical="center"/>
    </xf>
    <xf numFmtId="0" fontId="46" fillId="37" borderId="0" xfId="91" applyFont="1" applyFill="1" applyBorder="1" applyAlignment="1" applyProtection="1">
      <alignment horizontal="right" vertical="center"/>
    </xf>
    <xf numFmtId="10" fontId="6" fillId="37" borderId="0" xfId="0" applyNumberFormat="1" applyFont="1" applyFill="1" applyAlignment="1">
      <alignment horizontal="right" vertical="center"/>
    </xf>
    <xf numFmtId="164" fontId="6" fillId="37" borderId="0" xfId="7" applyNumberFormat="1" applyFont="1" applyFill="1" applyBorder="1" applyAlignment="1">
      <alignment horizontal="right" vertical="center"/>
    </xf>
    <xf numFmtId="168" fontId="6" fillId="37" borderId="0" xfId="7" applyNumberFormat="1" applyFont="1" applyFill="1" applyBorder="1" applyAlignment="1">
      <alignment horizontal="right" vertical="center"/>
    </xf>
    <xf numFmtId="3" fontId="7" fillId="37" borderId="0" xfId="0" applyNumberFormat="1" applyFont="1" applyFill="1" applyAlignment="1">
      <alignment horizontal="right" vertical="center"/>
    </xf>
    <xf numFmtId="177" fontId="7" fillId="37" borderId="0" xfId="0" applyNumberFormat="1" applyFont="1" applyFill="1" applyAlignment="1">
      <alignment horizontal="right" vertical="center"/>
    </xf>
    <xf numFmtId="0" fontId="53" fillId="37" borderId="0" xfId="91" applyFont="1" applyFill="1" applyBorder="1" applyAlignment="1" applyProtection="1">
      <alignment horizontal="right" vertical="center"/>
    </xf>
    <xf numFmtId="165" fontId="6" fillId="37" borderId="0" xfId="7" applyNumberFormat="1" applyFont="1" applyFill="1" applyBorder="1" applyAlignment="1">
      <alignment horizontal="right" vertical="center"/>
    </xf>
    <xf numFmtId="168" fontId="54" fillId="37" borderId="0" xfId="7" applyNumberFormat="1" applyFont="1" applyFill="1" applyBorder="1" applyAlignment="1">
      <alignment horizontal="right" vertical="center"/>
    </xf>
    <xf numFmtId="168" fontId="55" fillId="37" borderId="0" xfId="7" applyNumberFormat="1" applyFont="1" applyFill="1" applyBorder="1" applyAlignment="1">
      <alignment horizontal="right" vertical="center"/>
    </xf>
    <xf numFmtId="4" fontId="55" fillId="37" borderId="0" xfId="0" applyNumberFormat="1" applyFont="1" applyFill="1" applyAlignment="1">
      <alignment horizontal="right" vertical="center"/>
    </xf>
    <xf numFmtId="165" fontId="6" fillId="37" borderId="0" xfId="0" applyNumberFormat="1" applyFont="1" applyFill="1" applyAlignment="1">
      <alignment horizontal="right" vertical="center"/>
    </xf>
    <xf numFmtId="0" fontId="6" fillId="37" borderId="0" xfId="0" applyFont="1" applyFill="1" applyAlignment="1">
      <alignment horizontal="right"/>
    </xf>
    <xf numFmtId="0" fontId="6" fillId="37" borderId="0" xfId="0" applyFont="1" applyFill="1" applyAlignment="1">
      <alignment horizontal="left" vertical="center"/>
    </xf>
    <xf numFmtId="0" fontId="6" fillId="37" borderId="0" xfId="0" applyFont="1" applyFill="1" applyAlignment="1">
      <alignment horizontal="left" vertical="center" wrapText="1"/>
    </xf>
    <xf numFmtId="0" fontId="7" fillId="36" borderId="0" xfId="0" applyFont="1" applyFill="1" applyAlignment="1">
      <alignment horizontal="right" vertical="center"/>
    </xf>
    <xf numFmtId="0" fontId="7" fillId="37" borderId="0" xfId="0" applyFont="1" applyFill="1" applyAlignment="1">
      <alignment horizontal="left"/>
    </xf>
    <xf numFmtId="0" fontId="22" fillId="37" borderId="0" xfId="0" applyFont="1" applyFill="1" applyAlignment="1">
      <alignment horizontal="right"/>
    </xf>
    <xf numFmtId="0" fontId="6" fillId="37" borderId="0" xfId="0" applyFont="1" applyFill="1" applyAlignment="1">
      <alignment horizontal="left"/>
    </xf>
    <xf numFmtId="176" fontId="6" fillId="37" borderId="0" xfId="0" applyNumberFormat="1" applyFont="1" applyFill="1" applyAlignment="1">
      <alignment horizontal="right"/>
    </xf>
    <xf numFmtId="1" fontId="6" fillId="37" borderId="0" xfId="0" applyNumberFormat="1" applyFont="1" applyFill="1" applyAlignment="1">
      <alignment horizontal="right"/>
    </xf>
    <xf numFmtId="0" fontId="6" fillId="37" borderId="0" xfId="0" applyFont="1" applyFill="1" applyAlignment="1">
      <alignment horizontal="right" wrapText="1"/>
    </xf>
    <xf numFmtId="10" fontId="6" fillId="37" borderId="0" xfId="0" applyNumberFormat="1" applyFont="1" applyFill="1" applyAlignment="1">
      <alignment horizontal="right" wrapText="1"/>
    </xf>
    <xf numFmtId="2" fontId="6" fillId="37" borderId="0" xfId="0" applyNumberFormat="1" applyFont="1" applyFill="1" applyAlignment="1">
      <alignment horizontal="right"/>
    </xf>
    <xf numFmtId="168" fontId="6" fillId="37" borderId="0" xfId="7" applyNumberFormat="1" applyFont="1" applyFill="1" applyAlignment="1">
      <alignment horizontal="right"/>
    </xf>
    <xf numFmtId="2" fontId="7" fillId="37" borderId="0" xfId="0" applyNumberFormat="1" applyFont="1" applyFill="1" applyAlignment="1">
      <alignment horizontal="right"/>
    </xf>
    <xf numFmtId="168" fontId="7" fillId="37" borderId="0" xfId="0" applyNumberFormat="1" applyFont="1" applyFill="1" applyAlignment="1">
      <alignment horizontal="right"/>
    </xf>
    <xf numFmtId="9" fontId="7" fillId="37" borderId="0" xfId="7" applyFont="1" applyFill="1" applyAlignment="1">
      <alignment horizontal="right"/>
    </xf>
    <xf numFmtId="0" fontId="7" fillId="36" borderId="0" xfId="0" applyFont="1" applyFill="1" applyAlignment="1">
      <alignment horizontal="right"/>
    </xf>
    <xf numFmtId="0" fontId="7" fillId="37" borderId="0" xfId="0" applyFont="1" applyFill="1"/>
    <xf numFmtId="0" fontId="15" fillId="37" borderId="0" xfId="4" applyFont="1" applyFill="1" applyAlignment="1">
      <alignment horizontal="left" vertical="center"/>
    </xf>
    <xf numFmtId="3" fontId="6" fillId="37" borderId="0" xfId="0" applyNumberFormat="1" applyFont="1" applyFill="1" applyAlignment="1">
      <alignment horizontal="right" vertical="center"/>
    </xf>
    <xf numFmtId="0" fontId="18" fillId="37" borderId="0" xfId="4" applyFont="1" applyFill="1" applyAlignment="1">
      <alignment horizontal="right" vertical="center"/>
    </xf>
    <xf numFmtId="3" fontId="18" fillId="37" borderId="0" xfId="4" applyNumberFormat="1" applyFont="1" applyFill="1" applyAlignment="1">
      <alignment horizontal="right" vertical="center"/>
    </xf>
    <xf numFmtId="0" fontId="18" fillId="37" borderId="0" xfId="4" applyFont="1" applyFill="1" applyAlignment="1">
      <alignment horizontal="right"/>
    </xf>
    <xf numFmtId="3" fontId="18" fillId="37" borderId="0" xfId="4" applyNumberFormat="1" applyFont="1" applyFill="1" applyAlignment="1">
      <alignment horizontal="right"/>
    </xf>
    <xf numFmtId="10" fontId="18" fillId="37" borderId="0" xfId="7" applyNumberFormat="1" applyFont="1" applyFill="1" applyBorder="1" applyAlignment="1">
      <alignment horizontal="right"/>
    </xf>
    <xf numFmtId="0" fontId="15" fillId="37" borderId="0" xfId="4" applyFont="1" applyFill="1" applyAlignment="1">
      <alignment horizontal="right" vertical="center"/>
    </xf>
    <xf numFmtId="0" fontId="15" fillId="37" borderId="0" xfId="4" applyFont="1" applyFill="1" applyAlignment="1">
      <alignment horizontal="right"/>
    </xf>
    <xf numFmtId="0" fontId="0" fillId="37" borderId="0" xfId="0" applyFill="1" applyAlignment="1">
      <alignment horizontal="right" vertical="center"/>
    </xf>
    <xf numFmtId="0" fontId="52" fillId="37" borderId="0" xfId="91" applyFont="1" applyFill="1" applyBorder="1" applyAlignment="1" applyProtection="1">
      <alignment horizontal="right" vertical="top"/>
    </xf>
    <xf numFmtId="0" fontId="0" fillId="37" borderId="0" xfId="0" applyFill="1" applyAlignment="1">
      <alignment horizontal="right" vertical="top"/>
    </xf>
    <xf numFmtId="0" fontId="30" fillId="37" borderId="0" xfId="0" applyFont="1" applyFill="1" applyAlignment="1">
      <alignment horizontal="left" vertical="center"/>
    </xf>
    <xf numFmtId="0" fontId="52" fillId="37" borderId="0" xfId="91" applyFont="1" applyFill="1" applyBorder="1" applyAlignment="1" applyProtection="1">
      <alignment horizontal="left" vertical="top"/>
    </xf>
    <xf numFmtId="2" fontId="18" fillId="37" borderId="0" xfId="4" applyNumberFormat="1" applyFont="1" applyFill="1" applyAlignment="1">
      <alignment horizontal="right"/>
    </xf>
    <xf numFmtId="0" fontId="0" fillId="37" borderId="0" xfId="0" applyFill="1" applyAlignment="1">
      <alignment horizontal="right"/>
    </xf>
    <xf numFmtId="2" fontId="6" fillId="37" borderId="0" xfId="0" applyNumberFormat="1" applyFont="1" applyFill="1"/>
    <xf numFmtId="2" fontId="6" fillId="37" borderId="0" xfId="0" applyNumberFormat="1" applyFont="1" applyFill="1" applyAlignment="1">
      <alignment horizontal="center"/>
    </xf>
    <xf numFmtId="165" fontId="6" fillId="37" borderId="0" xfId="0" applyNumberFormat="1" applyFont="1" applyFill="1" applyAlignment="1">
      <alignment horizontal="right"/>
    </xf>
    <xf numFmtId="165" fontId="7" fillId="37" borderId="0" xfId="0" applyNumberFormat="1" applyFont="1" applyFill="1" applyAlignment="1">
      <alignment horizontal="right"/>
    </xf>
    <xf numFmtId="164" fontId="6" fillId="37" borderId="0" xfId="0" applyNumberFormat="1" applyFont="1" applyFill="1" applyAlignment="1">
      <alignment horizontal="right"/>
    </xf>
    <xf numFmtId="166" fontId="6" fillId="37" borderId="0" xfId="0" applyNumberFormat="1" applyFont="1" applyFill="1" applyAlignment="1">
      <alignment horizontal="right"/>
    </xf>
    <xf numFmtId="0" fontId="6" fillId="37" borderId="0" xfId="0" quotePrefix="1" applyFont="1" applyFill="1" applyAlignment="1">
      <alignment horizontal="right"/>
    </xf>
    <xf numFmtId="49" fontId="6" fillId="37" borderId="0" xfId="0" applyNumberFormat="1" applyFont="1" applyFill="1" applyAlignment="1">
      <alignment horizontal="right"/>
    </xf>
    <xf numFmtId="0" fontId="7" fillId="36" borderId="0" xfId="0" applyFont="1" applyFill="1" applyAlignment="1" applyProtection="1">
      <alignment horizontal="right"/>
      <protection locked="0"/>
    </xf>
    <xf numFmtId="0" fontId="20" fillId="37" borderId="0" xfId="0" applyFont="1" applyFill="1"/>
    <xf numFmtId="0" fontId="6" fillId="36" borderId="0" xfId="0" applyFont="1" applyFill="1" applyAlignment="1">
      <alignment horizontal="right"/>
    </xf>
    <xf numFmtId="1" fontId="7" fillId="36" borderId="0" xfId="0" applyNumberFormat="1" applyFont="1" applyFill="1" applyAlignment="1" applyProtection="1">
      <alignment horizontal="right"/>
      <protection locked="0"/>
    </xf>
    <xf numFmtId="164" fontId="6" fillId="37" borderId="0" xfId="0" applyNumberFormat="1" applyFont="1" applyFill="1" applyAlignment="1" applyProtection="1">
      <alignment horizontal="right"/>
      <protection locked="0"/>
    </xf>
    <xf numFmtId="164" fontId="6" fillId="37" borderId="0" xfId="2" applyNumberFormat="1" applyFont="1" applyFill="1" applyBorder="1" applyAlignment="1" applyProtection="1">
      <alignment horizontal="right"/>
      <protection locked="0"/>
    </xf>
    <xf numFmtId="38" fontId="6" fillId="37" borderId="0" xfId="2" applyNumberFormat="1" applyFont="1" applyFill="1" applyBorder="1" applyAlignment="1" applyProtection="1">
      <alignment horizontal="right"/>
      <protection locked="0"/>
    </xf>
    <xf numFmtId="2" fontId="6" fillId="37" borderId="0" xfId="2" applyNumberFormat="1" applyFont="1" applyFill="1" applyBorder="1" applyAlignment="1" applyProtection="1">
      <alignment horizontal="right"/>
      <protection locked="0"/>
    </xf>
    <xf numFmtId="166" fontId="6" fillId="37" borderId="0" xfId="0" applyNumberFormat="1" applyFont="1" applyFill="1" applyAlignment="1" applyProtection="1">
      <alignment horizontal="right"/>
      <protection locked="0"/>
    </xf>
    <xf numFmtId="0" fontId="20" fillId="37" borderId="0" xfId="0" applyFont="1" applyFill="1" applyAlignment="1">
      <alignment horizontal="right"/>
    </xf>
    <xf numFmtId="0" fontId="8" fillId="37" borderId="0" xfId="5" applyFont="1" applyFill="1" applyAlignment="1">
      <alignment horizontal="right" wrapText="1"/>
    </xf>
    <xf numFmtId="3" fontId="6" fillId="37" borderId="0" xfId="0" applyNumberFormat="1" applyFont="1" applyFill="1" applyAlignment="1">
      <alignment horizontal="right"/>
    </xf>
    <xf numFmtId="0" fontId="49" fillId="37" borderId="0" xfId="5" applyFont="1" applyFill="1" applyAlignment="1">
      <alignment horizontal="right" wrapText="1"/>
    </xf>
    <xf numFmtId="0" fontId="49" fillId="37" borderId="0" xfId="0" applyFont="1" applyFill="1" applyAlignment="1" applyProtection="1">
      <alignment horizontal="right"/>
      <protection locked="0"/>
    </xf>
    <xf numFmtId="0" fontId="49" fillId="37" borderId="0" xfId="0" applyFont="1" applyFill="1" applyAlignment="1">
      <alignment horizontal="right"/>
    </xf>
    <xf numFmtId="164" fontId="49" fillId="37" borderId="0" xfId="0" applyNumberFormat="1" applyFont="1" applyFill="1" applyAlignment="1" applyProtection="1">
      <alignment horizontal="right"/>
      <protection locked="0"/>
    </xf>
    <xf numFmtId="164" fontId="49" fillId="37" borderId="0" xfId="2" applyNumberFormat="1" applyFont="1" applyFill="1" applyBorder="1" applyAlignment="1" applyProtection="1">
      <alignment horizontal="right"/>
      <protection locked="0"/>
    </xf>
    <xf numFmtId="38" fontId="49" fillId="37" borderId="0" xfId="2" applyNumberFormat="1" applyFont="1" applyFill="1" applyBorder="1" applyAlignment="1" applyProtection="1">
      <alignment horizontal="right"/>
      <protection locked="0"/>
    </xf>
    <xf numFmtId="2" fontId="49" fillId="37" borderId="0" xfId="2" applyNumberFormat="1" applyFont="1" applyFill="1" applyBorder="1" applyAlignment="1" applyProtection="1">
      <alignment horizontal="right"/>
      <protection locked="0"/>
    </xf>
    <xf numFmtId="166" fontId="49" fillId="37" borderId="0" xfId="0" applyNumberFormat="1" applyFont="1" applyFill="1" applyAlignment="1" applyProtection="1">
      <alignment horizontal="right"/>
      <protection locked="0"/>
    </xf>
    <xf numFmtId="0" fontId="6" fillId="37" borderId="0" xfId="0" applyFont="1" applyFill="1" applyAlignment="1">
      <alignment horizontal="center"/>
    </xf>
    <xf numFmtId="0" fontId="7" fillId="36" borderId="0" xfId="0" applyFont="1" applyFill="1" applyAlignment="1">
      <alignment horizontal="center"/>
    </xf>
    <xf numFmtId="0" fontId="7" fillId="36" borderId="0" xfId="0" applyFont="1" applyFill="1" applyAlignment="1" applyProtection="1">
      <alignment horizontal="center"/>
      <protection locked="0"/>
    </xf>
    <xf numFmtId="1" fontId="6" fillId="37" borderId="0" xfId="0" applyNumberFormat="1" applyFont="1" applyFill="1" applyAlignment="1">
      <alignment horizontal="center"/>
    </xf>
    <xf numFmtId="2" fontId="6" fillId="37" borderId="0" xfId="0" applyNumberFormat="1" applyFont="1" applyFill="1" applyAlignment="1">
      <alignment horizontal="left"/>
    </xf>
    <xf numFmtId="166" fontId="6" fillId="37" borderId="0" xfId="0" applyNumberFormat="1" applyFont="1" applyFill="1" applyAlignment="1" applyProtection="1">
      <alignment horizontal="center"/>
      <protection locked="0"/>
    </xf>
    <xf numFmtId="166" fontId="6" fillId="37" borderId="0" xfId="2" applyNumberFormat="1" applyFont="1" applyFill="1" applyBorder="1" applyAlignment="1" applyProtection="1">
      <protection locked="0"/>
    </xf>
    <xf numFmtId="0" fontId="6" fillId="37" borderId="0" xfId="0" applyFont="1" applyFill="1" applyProtection="1">
      <protection locked="0"/>
    </xf>
    <xf numFmtId="167" fontId="6" fillId="37" borderId="0" xfId="2" applyNumberFormat="1" applyFont="1" applyFill="1" applyBorder="1" applyAlignment="1" applyProtection="1">
      <protection locked="0"/>
    </xf>
    <xf numFmtId="0" fontId="6" fillId="37" borderId="0" xfId="0" applyFont="1" applyFill="1" applyAlignment="1" applyProtection="1">
      <alignment horizontal="right" vertical="center"/>
      <protection locked="0"/>
    </xf>
    <xf numFmtId="0" fontId="25" fillId="37" borderId="0" xfId="0" applyFont="1" applyFill="1"/>
    <xf numFmtId="0" fontId="0" fillId="37" borderId="0" xfId="0" applyFill="1" applyAlignment="1">
      <alignment horizontal="left"/>
    </xf>
    <xf numFmtId="3" fontId="6" fillId="37" borderId="0" xfId="0" applyNumberFormat="1" applyFont="1" applyFill="1"/>
    <xf numFmtId="4" fontId="6" fillId="37" borderId="0" xfId="0" applyNumberFormat="1" applyFont="1" applyFill="1"/>
    <xf numFmtId="6" fontId="6" fillId="37" borderId="0" xfId="0" applyNumberFormat="1" applyFont="1" applyFill="1"/>
    <xf numFmtId="169" fontId="6" fillId="37" borderId="0" xfId="0" applyNumberFormat="1" applyFont="1" applyFill="1"/>
    <xf numFmtId="1" fontId="7" fillId="36" borderId="0" xfId="0" applyNumberFormat="1" applyFont="1" applyFill="1"/>
    <xf numFmtId="168" fontId="6" fillId="37" borderId="0" xfId="7" applyNumberFormat="1" applyFont="1" applyFill="1"/>
    <xf numFmtId="0" fontId="22" fillId="37" borderId="0" xfId="0" applyFont="1" applyFill="1"/>
    <xf numFmtId="0" fontId="56" fillId="37" borderId="0" xfId="0" applyFont="1" applyFill="1" applyAlignment="1">
      <alignment horizontal="right"/>
    </xf>
    <xf numFmtId="2" fontId="6" fillId="37" borderId="0" xfId="0" quotePrefix="1" applyNumberFormat="1" applyFont="1" applyFill="1" applyAlignment="1">
      <alignment horizontal="right"/>
    </xf>
    <xf numFmtId="4" fontId="6" fillId="37" borderId="0" xfId="0" applyNumberFormat="1" applyFont="1" applyFill="1" applyAlignment="1">
      <alignment horizontal="right"/>
    </xf>
    <xf numFmtId="38" fontId="6" fillId="37" borderId="0" xfId="0" applyNumberFormat="1" applyFont="1" applyFill="1" applyAlignment="1">
      <alignment horizontal="right"/>
    </xf>
    <xf numFmtId="174" fontId="6" fillId="37" borderId="0" xfId="0" applyNumberFormat="1" applyFont="1" applyFill="1" applyAlignment="1">
      <alignment horizontal="right"/>
    </xf>
    <xf numFmtId="167" fontId="6" fillId="37" borderId="0" xfId="2" applyNumberFormat="1" applyFont="1" applyFill="1" applyBorder="1" applyAlignment="1" applyProtection="1">
      <alignment horizontal="right"/>
      <protection locked="0"/>
    </xf>
    <xf numFmtId="0" fontId="7" fillId="36" borderId="0" xfId="0" applyFont="1" applyFill="1"/>
    <xf numFmtId="0" fontId="7" fillId="37" borderId="0" xfId="6" applyFont="1" applyFill="1"/>
    <xf numFmtId="43" fontId="7" fillId="37" borderId="0" xfId="1" applyFont="1" applyFill="1"/>
    <xf numFmtId="43" fontId="7" fillId="37" borderId="0" xfId="1" applyFont="1" applyFill="1" applyAlignment="1">
      <alignment horizontal="right"/>
    </xf>
    <xf numFmtId="0" fontId="7" fillId="37" borderId="0" xfId="6" applyFont="1" applyFill="1" applyAlignment="1">
      <alignment horizontal="left"/>
    </xf>
    <xf numFmtId="173" fontId="6" fillId="37" borderId="0" xfId="0" applyNumberFormat="1" applyFont="1" applyFill="1"/>
    <xf numFmtId="43" fontId="6" fillId="37" borderId="0" xfId="1" applyFont="1" applyFill="1"/>
    <xf numFmtId="43" fontId="6" fillId="37" borderId="0" xfId="1" quotePrefix="1" applyFont="1" applyFill="1" applyAlignment="1">
      <alignment horizontal="center"/>
    </xf>
    <xf numFmtId="172" fontId="6" fillId="37" borderId="0" xfId="0" applyNumberFormat="1" applyFont="1" applyFill="1"/>
    <xf numFmtId="168" fontId="6" fillId="37" borderId="0" xfId="7" quotePrefix="1" applyNumberFormat="1" applyFont="1" applyFill="1" applyAlignment="1">
      <alignment horizontal="center"/>
    </xf>
    <xf numFmtId="0" fontId="6" fillId="37" borderId="0" xfId="6" applyFont="1" applyFill="1"/>
    <xf numFmtId="0" fontId="6" fillId="37" borderId="0" xfId="6" applyFont="1" applyFill="1" applyAlignment="1">
      <alignment horizontal="right"/>
    </xf>
    <xf numFmtId="0" fontId="6" fillId="37" borderId="0" xfId="6" applyFont="1" applyFill="1" applyAlignment="1">
      <alignment horizontal="left"/>
    </xf>
    <xf numFmtId="173" fontId="6" fillId="37" borderId="0" xfId="6" applyNumberFormat="1" applyFont="1" applyFill="1"/>
    <xf numFmtId="172" fontId="6" fillId="37" borderId="0" xfId="6" applyNumberFormat="1" applyFont="1" applyFill="1"/>
    <xf numFmtId="0" fontId="7" fillId="37" borderId="0" xfId="0" applyFont="1" applyFill="1" applyAlignment="1">
      <alignment wrapText="1"/>
    </xf>
    <xf numFmtId="175" fontId="6" fillId="37" borderId="0" xfId="0" applyNumberFormat="1" applyFont="1" applyFill="1" applyAlignment="1">
      <alignment horizontal="right"/>
    </xf>
    <xf numFmtId="168" fontId="6" fillId="37" borderId="0" xfId="7" quotePrefix="1" applyNumberFormat="1" applyFont="1" applyFill="1" applyAlignment="1">
      <alignment horizontal="right"/>
    </xf>
    <xf numFmtId="168" fontId="6" fillId="37" borderId="0" xfId="7" applyNumberFormat="1" applyFont="1" applyFill="1" applyBorder="1" applyAlignment="1">
      <alignment horizontal="right"/>
    </xf>
    <xf numFmtId="3" fontId="7" fillId="37" borderId="0" xfId="0" applyNumberFormat="1" applyFont="1" applyFill="1" applyAlignment="1">
      <alignment horizontal="right"/>
    </xf>
    <xf numFmtId="3" fontId="6" fillId="37" borderId="0" xfId="0" applyNumberFormat="1" applyFont="1" applyFill="1" applyAlignment="1">
      <alignment horizontal="right" wrapText="1"/>
    </xf>
    <xf numFmtId="177" fontId="6" fillId="37" borderId="0" xfId="0" applyNumberFormat="1" applyFont="1" applyFill="1" applyAlignment="1">
      <alignment horizontal="right"/>
    </xf>
    <xf numFmtId="3" fontId="6" fillId="37" borderId="0" xfId="7" applyNumberFormat="1" applyFont="1" applyFill="1" applyBorder="1" applyAlignment="1">
      <alignment horizontal="right"/>
    </xf>
    <xf numFmtId="3" fontId="7" fillId="37" borderId="0" xfId="7" applyNumberFormat="1" applyFont="1" applyFill="1" applyBorder="1" applyAlignment="1">
      <alignment horizontal="right"/>
    </xf>
    <xf numFmtId="168" fontId="6" fillId="37" borderId="0" xfId="0" applyNumberFormat="1" applyFont="1" applyFill="1" applyAlignment="1">
      <alignment horizontal="right"/>
    </xf>
    <xf numFmtId="0" fontId="15" fillId="37" borderId="0" xfId="0" applyFont="1" applyFill="1" applyAlignment="1">
      <alignment horizontal="right"/>
    </xf>
    <xf numFmtId="175" fontId="0" fillId="37" borderId="0" xfId="0" applyNumberFormat="1" applyFill="1" applyAlignment="1">
      <alignment horizontal="right"/>
    </xf>
    <xf numFmtId="168" fontId="0" fillId="37" borderId="0" xfId="0" applyNumberFormat="1" applyFill="1" applyAlignment="1">
      <alignment horizontal="right"/>
    </xf>
    <xf numFmtId="0" fontId="0" fillId="37" borderId="0" xfId="0" quotePrefix="1" applyFill="1" applyAlignment="1">
      <alignment horizontal="right"/>
    </xf>
    <xf numFmtId="173" fontId="0" fillId="37" borderId="0" xfId="0" applyNumberFormat="1" applyFill="1" applyAlignment="1">
      <alignment horizontal="right"/>
    </xf>
    <xf numFmtId="174" fontId="0" fillId="37" borderId="0" xfId="0" applyNumberFormat="1" applyFill="1" applyAlignment="1">
      <alignment horizontal="right"/>
    </xf>
    <xf numFmtId="0" fontId="0" fillId="36" borderId="0" xfId="0" applyFill="1" applyAlignment="1">
      <alignment horizontal="right"/>
    </xf>
    <xf numFmtId="0" fontId="22" fillId="37" borderId="0" xfId="0" applyFont="1" applyFill="1" applyAlignment="1">
      <alignment horizontal="right" vertical="center" wrapText="1"/>
    </xf>
    <xf numFmtId="0" fontId="7" fillId="37" borderId="0" xfId="0" applyFont="1" applyFill="1" applyAlignment="1" applyProtection="1">
      <alignment horizontal="right" vertical="center"/>
      <protection locked="0"/>
    </xf>
    <xf numFmtId="165" fontId="24" fillId="37" borderId="0" xfId="0" applyNumberFormat="1" applyFont="1" applyFill="1" applyAlignment="1">
      <alignment horizontal="right" vertical="center"/>
    </xf>
    <xf numFmtId="166" fontId="6" fillId="37" borderId="0" xfId="0" applyNumberFormat="1" applyFont="1" applyFill="1" applyAlignment="1">
      <alignment horizontal="right" vertical="center"/>
    </xf>
    <xf numFmtId="0" fontId="6" fillId="38" borderId="0" xfId="0" applyFont="1" applyFill="1" applyAlignment="1">
      <alignment horizontal="right" vertical="center"/>
    </xf>
    <xf numFmtId="2" fontId="22" fillId="37" borderId="0" xfId="0" applyNumberFormat="1" applyFont="1" applyFill="1" applyAlignment="1">
      <alignment horizontal="right" vertical="center"/>
    </xf>
    <xf numFmtId="164" fontId="6" fillId="37" borderId="0" xfId="0" applyNumberFormat="1" applyFont="1" applyFill="1" applyAlignment="1">
      <alignment horizontal="right" vertical="center"/>
    </xf>
    <xf numFmtId="165" fontId="6" fillId="37" borderId="0" xfId="0" applyNumberFormat="1" applyFont="1" applyFill="1" applyAlignment="1" applyProtection="1">
      <alignment horizontal="right" vertical="center"/>
      <protection locked="0"/>
    </xf>
    <xf numFmtId="168" fontId="6" fillId="37" borderId="0" xfId="7" applyNumberFormat="1" applyFont="1" applyFill="1" applyBorder="1" applyAlignment="1" applyProtection="1">
      <alignment horizontal="right" vertical="center"/>
      <protection locked="0"/>
    </xf>
    <xf numFmtId="165" fontId="7" fillId="37" borderId="0" xfId="0" applyNumberFormat="1" applyFont="1" applyFill="1" applyAlignment="1">
      <alignment horizontal="right" vertical="center"/>
    </xf>
    <xf numFmtId="0" fontId="23" fillId="37" borderId="0" xfId="0" applyFont="1" applyFill="1" applyAlignment="1" applyProtection="1">
      <alignment horizontal="right" vertical="center"/>
      <protection locked="0"/>
    </xf>
    <xf numFmtId="2" fontId="6" fillId="37" borderId="0" xfId="7" applyNumberFormat="1" applyFont="1" applyFill="1" applyBorder="1" applyAlignment="1">
      <alignment horizontal="right" vertical="center"/>
    </xf>
    <xf numFmtId="2" fontId="49" fillId="37" borderId="0" xfId="7" applyNumberFormat="1" applyFont="1" applyFill="1" applyBorder="1" applyAlignment="1">
      <alignment horizontal="right" vertical="center"/>
    </xf>
    <xf numFmtId="0" fontId="20" fillId="37" borderId="0" xfId="0" applyFont="1" applyFill="1" applyAlignment="1" applyProtection="1">
      <alignment horizontal="right" vertical="center"/>
      <protection locked="0"/>
    </xf>
    <xf numFmtId="0" fontId="24" fillId="37" borderId="0" xfId="0" applyFont="1" applyFill="1" applyAlignment="1">
      <alignment horizontal="right" vertical="center"/>
    </xf>
    <xf numFmtId="0" fontId="25" fillId="37" borderId="0" xfId="0" applyFont="1" applyFill="1" applyAlignment="1">
      <alignment horizontal="right" vertical="center"/>
    </xf>
    <xf numFmtId="2" fontId="24" fillId="37" borderId="0" xfId="0" applyNumberFormat="1" applyFont="1" applyFill="1" applyAlignment="1">
      <alignment horizontal="right" vertical="center"/>
    </xf>
    <xf numFmtId="168" fontId="24" fillId="37" borderId="0" xfId="7" applyNumberFormat="1" applyFont="1" applyFill="1" applyBorder="1" applyAlignment="1">
      <alignment horizontal="right" vertical="center"/>
    </xf>
    <xf numFmtId="10" fontId="6" fillId="37" borderId="0" xfId="7" applyNumberFormat="1" applyFont="1" applyFill="1" applyBorder="1" applyAlignment="1">
      <alignment horizontal="right" vertical="center"/>
    </xf>
    <xf numFmtId="4" fontId="6" fillId="37" borderId="0" xfId="0" applyNumberFormat="1" applyFont="1" applyFill="1" applyAlignment="1">
      <alignment horizontal="right" vertical="center"/>
    </xf>
    <xf numFmtId="168" fontId="6" fillId="37" borderId="0" xfId="0" applyNumberFormat="1" applyFont="1" applyFill="1" applyAlignment="1">
      <alignment horizontal="right" vertical="center"/>
    </xf>
    <xf numFmtId="0" fontId="44" fillId="36" borderId="0" xfId="0" applyFont="1" applyFill="1"/>
    <xf numFmtId="0" fontId="0" fillId="36" borderId="0" xfId="0" applyFill="1"/>
    <xf numFmtId="0" fontId="57" fillId="37" borderId="0" xfId="0" applyFont="1" applyFill="1"/>
    <xf numFmtId="3" fontId="57" fillId="37" borderId="0" xfId="0" applyNumberFormat="1" applyFont="1" applyFill="1"/>
    <xf numFmtId="0" fontId="0" fillId="0" borderId="0" xfId="0" applyAlignment="1">
      <alignment horizontal="left"/>
    </xf>
    <xf numFmtId="3" fontId="0" fillId="37" borderId="0" xfId="0" applyNumberFormat="1" applyFill="1"/>
    <xf numFmtId="0" fontId="0" fillId="36" borderId="0" xfId="0" applyFill="1" applyAlignment="1">
      <alignment horizontal="left"/>
    </xf>
    <xf numFmtId="0" fontId="0" fillId="39" borderId="0" xfId="0" applyFill="1"/>
    <xf numFmtId="0" fontId="0" fillId="0" borderId="0" xfId="0" pivotButton="1"/>
    <xf numFmtId="2" fontId="0" fillId="37" borderId="0" xfId="0" applyNumberFormat="1" applyFill="1"/>
    <xf numFmtId="0" fontId="58" fillId="40" borderId="19" xfId="0" applyFont="1" applyFill="1" applyBorder="1" applyAlignment="1">
      <alignment horizontal="left" vertical="top" wrapText="1"/>
    </xf>
    <xf numFmtId="0" fontId="58" fillId="40" borderId="19" xfId="0" applyFont="1" applyFill="1" applyBorder="1" applyAlignment="1">
      <alignment horizontal="right" vertical="top" wrapText="1" indent="2"/>
    </xf>
    <xf numFmtId="0" fontId="58" fillId="40" borderId="19" xfId="0" applyFont="1" applyFill="1" applyBorder="1" applyAlignment="1">
      <alignment horizontal="right" vertical="top" wrapText="1"/>
    </xf>
    <xf numFmtId="0" fontId="60" fillId="40" borderId="19" xfId="0" applyFont="1" applyFill="1" applyBorder="1" applyAlignment="1">
      <alignment horizontal="right" vertical="top" wrapText="1" indent="1"/>
    </xf>
    <xf numFmtId="0" fontId="62" fillId="37" borderId="19" xfId="0" applyFont="1" applyFill="1" applyBorder="1" applyAlignment="1">
      <alignment horizontal="left" vertical="top" wrapText="1"/>
    </xf>
    <xf numFmtId="0" fontId="62" fillId="37" borderId="19" xfId="0" applyFont="1" applyFill="1" applyBorder="1" applyAlignment="1">
      <alignment horizontal="right" vertical="top" wrapText="1"/>
    </xf>
    <xf numFmtId="0" fontId="62" fillId="37" borderId="19" xfId="0" applyFont="1" applyFill="1" applyBorder="1" applyAlignment="1">
      <alignment horizontal="right" vertical="top" wrapText="1" indent="1"/>
    </xf>
    <xf numFmtId="0" fontId="61" fillId="37" borderId="19" xfId="0" applyFont="1" applyFill="1" applyBorder="1" applyAlignment="1">
      <alignment horizontal="left"/>
    </xf>
    <xf numFmtId="0" fontId="61" fillId="37" borderId="0" xfId="0" applyFont="1" applyFill="1" applyAlignment="1">
      <alignment horizontal="left"/>
    </xf>
    <xf numFmtId="0" fontId="61" fillId="37" borderId="0" xfId="0" applyFont="1" applyFill="1" applyAlignment="1">
      <alignment horizontal="right"/>
    </xf>
    <xf numFmtId="0" fontId="61" fillId="37" borderId="19" xfId="0" applyFont="1" applyFill="1" applyBorder="1" applyAlignment="1">
      <alignment horizontal="right"/>
    </xf>
    <xf numFmtId="0" fontId="61" fillId="37" borderId="0" xfId="0" applyFont="1" applyFill="1"/>
    <xf numFmtId="10" fontId="61" fillId="37" borderId="19" xfId="0" applyNumberFormat="1" applyFont="1" applyFill="1" applyBorder="1" applyAlignment="1">
      <alignment horizontal="left"/>
    </xf>
    <xf numFmtId="10" fontId="61" fillId="37" borderId="0" xfId="0" applyNumberFormat="1" applyFont="1" applyFill="1" applyAlignment="1">
      <alignment horizontal="left"/>
    </xf>
    <xf numFmtId="0" fontId="0" fillId="41" borderId="0" xfId="0" applyFill="1"/>
    <xf numFmtId="0" fontId="6" fillId="41" borderId="0" xfId="0" applyFont="1" applyFill="1" applyAlignment="1">
      <alignment horizontal="right"/>
    </xf>
    <xf numFmtId="3" fontId="0" fillId="41" borderId="0" xfId="0" applyNumberFormat="1" applyFill="1"/>
    <xf numFmtId="0" fontId="0" fillId="42" borderId="0" xfId="0" applyFill="1"/>
    <xf numFmtId="0" fontId="6" fillId="42" borderId="0" xfId="0" applyFont="1" applyFill="1" applyAlignment="1">
      <alignment horizontal="right"/>
    </xf>
    <xf numFmtId="3" fontId="0" fillId="42" borderId="0" xfId="0" applyNumberFormat="1" applyFill="1"/>
    <xf numFmtId="4" fontId="57" fillId="37" borderId="0" xfId="0" applyNumberFormat="1" applyFont="1" applyFill="1"/>
    <xf numFmtId="165" fontId="6" fillId="40" borderId="0" xfId="0" applyNumberFormat="1" applyFont="1" applyFill="1" applyAlignment="1">
      <alignment horizontal="right" vertical="center"/>
    </xf>
    <xf numFmtId="10" fontId="6" fillId="36" borderId="0" xfId="0" applyNumberFormat="1" applyFont="1" applyFill="1" applyAlignment="1">
      <alignment horizontal="right" vertical="center"/>
    </xf>
    <xf numFmtId="168" fontId="6" fillId="35" borderId="0" xfId="0" applyNumberFormat="1" applyFont="1" applyFill="1" applyAlignment="1">
      <alignment horizontal="right" vertical="center"/>
    </xf>
    <xf numFmtId="0" fontId="7" fillId="35" borderId="0" xfId="0" applyFont="1" applyFill="1" applyAlignment="1">
      <alignment horizontal="right" vertical="center"/>
    </xf>
    <xf numFmtId="0" fontId="6" fillId="40" borderId="0" xfId="0" applyFont="1" applyFill="1" applyAlignment="1" applyProtection="1">
      <alignment horizontal="right" vertical="center"/>
      <protection locked="0"/>
    </xf>
    <xf numFmtId="0" fontId="6" fillId="40" borderId="0" xfId="0" applyFont="1" applyFill="1" applyAlignment="1">
      <alignment horizontal="right" vertical="center"/>
    </xf>
    <xf numFmtId="0" fontId="8" fillId="40" borderId="0" xfId="5" applyFont="1" applyFill="1" applyAlignment="1">
      <alignment horizontal="right" vertical="center" wrapText="1"/>
    </xf>
    <xf numFmtId="0" fontId="7" fillId="40" borderId="0" xfId="0" applyFont="1" applyFill="1" applyAlignment="1">
      <alignment horizontal="right" vertical="center"/>
    </xf>
    <xf numFmtId="2" fontId="6" fillId="40" borderId="0" xfId="0" applyNumberFormat="1" applyFont="1" applyFill="1" applyAlignment="1">
      <alignment horizontal="right" vertical="center"/>
    </xf>
    <xf numFmtId="2" fontId="6" fillId="40" borderId="0" xfId="7" applyNumberFormat="1" applyFont="1" applyFill="1" applyBorder="1" applyAlignment="1">
      <alignment horizontal="right" vertical="center"/>
    </xf>
    <xf numFmtId="2" fontId="7" fillId="37" borderId="0" xfId="0" applyNumberFormat="1" applyFont="1" applyFill="1" applyAlignment="1">
      <alignment horizontal="right" vertical="center"/>
    </xf>
    <xf numFmtId="165" fontId="54" fillId="37" borderId="0" xfId="0" applyNumberFormat="1" applyFont="1" applyFill="1" applyAlignment="1">
      <alignment horizontal="right" vertical="center"/>
    </xf>
    <xf numFmtId="178" fontId="54" fillId="37" borderId="0" xfId="0" applyNumberFormat="1" applyFont="1" applyFill="1" applyAlignment="1">
      <alignment horizontal="right" vertical="center"/>
    </xf>
    <xf numFmtId="2" fontId="54" fillId="37" borderId="0" xfId="0" applyNumberFormat="1" applyFont="1" applyFill="1" applyAlignment="1">
      <alignment horizontal="right" vertical="center"/>
    </xf>
    <xf numFmtId="165" fontId="6" fillId="35" borderId="0" xfId="0" applyNumberFormat="1" applyFont="1" applyFill="1" applyAlignment="1">
      <alignment horizontal="right" vertical="center"/>
    </xf>
    <xf numFmtId="0" fontId="8" fillId="35" borderId="0" xfId="5" applyFont="1" applyFill="1" applyAlignment="1">
      <alignment horizontal="right" vertical="center" wrapText="1"/>
    </xf>
    <xf numFmtId="0" fontId="6" fillId="35" borderId="0" xfId="0" applyFont="1" applyFill="1" applyAlignment="1">
      <alignment horizontal="right" vertical="center"/>
    </xf>
    <xf numFmtId="165" fontId="0" fillId="37" borderId="0" xfId="0" applyNumberFormat="1" applyFill="1" applyAlignment="1">
      <alignment horizontal="right"/>
    </xf>
    <xf numFmtId="0" fontId="61" fillId="35" borderId="0" xfId="0" applyFont="1" applyFill="1" applyAlignment="1">
      <alignment horizontal="left"/>
    </xf>
    <xf numFmtId="0" fontId="61" fillId="35" borderId="0" xfId="0" applyFont="1" applyFill="1" applyAlignment="1">
      <alignment horizontal="right"/>
    </xf>
    <xf numFmtId="165" fontId="61" fillId="38" borderId="0" xfId="0" applyNumberFormat="1" applyFont="1" applyFill="1" applyAlignment="1">
      <alignment horizontal="right"/>
    </xf>
    <xf numFmtId="165" fontId="0" fillId="38" borderId="0" xfId="0" applyNumberFormat="1" applyFill="1" applyAlignment="1">
      <alignment horizontal="right"/>
    </xf>
    <xf numFmtId="165" fontId="0" fillId="35" borderId="0" xfId="0" applyNumberFormat="1" applyFill="1" applyAlignment="1">
      <alignment horizontal="right"/>
    </xf>
    <xf numFmtId="0" fontId="0" fillId="39" borderId="0" xfId="0" applyFill="1" applyAlignment="1">
      <alignment horizontal="right"/>
    </xf>
    <xf numFmtId="0" fontId="61" fillId="37" borderId="0" xfId="0" applyFont="1" applyFill="1" applyAlignment="1">
      <alignment horizontal="right" wrapText="1"/>
    </xf>
    <xf numFmtId="2" fontId="6" fillId="36" borderId="0" xfId="0" applyNumberFormat="1" applyFont="1" applyFill="1" applyAlignment="1">
      <alignment horizontal="right" vertical="center"/>
    </xf>
    <xf numFmtId="2" fontId="6" fillId="36" borderId="0" xfId="7" applyNumberFormat="1" applyFont="1" applyFill="1" applyBorder="1" applyAlignment="1">
      <alignment horizontal="right" vertical="center"/>
    </xf>
    <xf numFmtId="4" fontId="0" fillId="37" borderId="0" xfId="0" applyNumberFormat="1" applyFill="1"/>
    <xf numFmtId="0" fontId="6" fillId="34" borderId="0" xfId="0" applyFont="1" applyFill="1" applyAlignment="1" applyProtection="1">
      <alignment horizontal="right" vertical="center"/>
      <protection locked="0"/>
    </xf>
    <xf numFmtId="165" fontId="6" fillId="34" borderId="0" xfId="0" applyNumberFormat="1" applyFont="1" applyFill="1" applyAlignment="1">
      <alignment horizontal="right" vertical="center"/>
    </xf>
    <xf numFmtId="0" fontId="6" fillId="34" borderId="0" xfId="0" applyFont="1" applyFill="1" applyAlignment="1">
      <alignment horizontal="right" vertical="center"/>
    </xf>
    <xf numFmtId="0" fontId="7" fillId="37" borderId="4" xfId="0" applyFont="1" applyFill="1" applyBorder="1" applyAlignment="1" applyProtection="1">
      <alignment horizontal="right" vertical="center"/>
      <protection locked="0"/>
    </xf>
    <xf numFmtId="0" fontId="7" fillId="37" borderId="2" xfId="0" applyFont="1" applyFill="1" applyBorder="1" applyAlignment="1" applyProtection="1">
      <alignment horizontal="right" vertical="center"/>
      <protection locked="0"/>
    </xf>
    <xf numFmtId="0" fontId="7" fillId="37" borderId="3" xfId="0" applyFont="1" applyFill="1" applyBorder="1" applyAlignment="1" applyProtection="1">
      <alignment horizontal="right" vertical="center"/>
      <protection locked="0"/>
    </xf>
    <xf numFmtId="0" fontId="7" fillId="37" borderId="6" xfId="0" applyFont="1" applyFill="1" applyBorder="1" applyAlignment="1" applyProtection="1">
      <alignment horizontal="right" vertical="center"/>
      <protection locked="0"/>
    </xf>
    <xf numFmtId="0" fontId="7" fillId="37" borderId="5" xfId="0" applyFont="1" applyFill="1" applyBorder="1" applyAlignment="1" applyProtection="1">
      <alignment horizontal="right" vertical="center"/>
      <protection locked="0"/>
    </xf>
    <xf numFmtId="165" fontId="6" fillId="40" borderId="6" xfId="0" applyNumberFormat="1" applyFont="1" applyFill="1" applyBorder="1" applyAlignment="1">
      <alignment horizontal="right" vertical="center"/>
    </xf>
    <xf numFmtId="165" fontId="6" fillId="40" borderId="5" xfId="0" applyNumberFormat="1" applyFont="1" applyFill="1" applyBorder="1" applyAlignment="1">
      <alignment horizontal="right" vertical="center"/>
    </xf>
    <xf numFmtId="165" fontId="6" fillId="35" borderId="6" xfId="0" applyNumberFormat="1" applyFont="1" applyFill="1" applyBorder="1" applyAlignment="1">
      <alignment horizontal="right" vertical="center"/>
    </xf>
    <xf numFmtId="165" fontId="6" fillId="35" borderId="5" xfId="0" applyNumberFormat="1" applyFont="1" applyFill="1" applyBorder="1" applyAlignment="1">
      <alignment horizontal="right" vertical="center"/>
    </xf>
    <xf numFmtId="165" fontId="6" fillId="34" borderId="6" xfId="0" applyNumberFormat="1" applyFont="1" applyFill="1" applyBorder="1" applyAlignment="1">
      <alignment horizontal="right" vertical="center"/>
    </xf>
    <xf numFmtId="165" fontId="6" fillId="34" borderId="5" xfId="0" applyNumberFormat="1" applyFont="1" applyFill="1" applyBorder="1" applyAlignment="1">
      <alignment horizontal="right" vertical="center"/>
    </xf>
    <xf numFmtId="165" fontId="6" fillId="37" borderId="9" xfId="0" applyNumberFormat="1" applyFont="1" applyFill="1" applyBorder="1" applyAlignment="1">
      <alignment horizontal="right" vertical="center"/>
    </xf>
    <xf numFmtId="165" fontId="6" fillId="37" borderId="7" xfId="0" applyNumberFormat="1" applyFont="1" applyFill="1" applyBorder="1" applyAlignment="1">
      <alignment horizontal="right" vertical="center"/>
    </xf>
    <xf numFmtId="165" fontId="6" fillId="37" borderId="8" xfId="0" applyNumberFormat="1" applyFont="1" applyFill="1" applyBorder="1" applyAlignment="1">
      <alignment horizontal="right" vertical="center"/>
    </xf>
    <xf numFmtId="0" fontId="6" fillId="37" borderId="6" xfId="0" applyFont="1" applyFill="1" applyBorder="1" applyAlignment="1">
      <alignment horizontal="right" vertical="center"/>
    </xf>
    <xf numFmtId="0" fontId="6" fillId="37" borderId="5" xfId="0" applyFont="1" applyFill="1" applyBorder="1" applyAlignment="1">
      <alignment horizontal="right" vertical="center"/>
    </xf>
    <xf numFmtId="0" fontId="7"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180" fontId="12" fillId="0" borderId="0" xfId="0" applyNumberFormat="1" applyFont="1"/>
    <xf numFmtId="180" fontId="7" fillId="43" borderId="1" xfId="0" applyNumberFormat="1" applyFont="1" applyFill="1" applyBorder="1" applyAlignment="1">
      <alignment horizontal="left"/>
    </xf>
    <xf numFmtId="0" fontId="6" fillId="44" borderId="0" xfId="92" applyFill="1" applyAlignment="1">
      <alignment vertical="center"/>
    </xf>
    <xf numFmtId="0" fontId="0" fillId="44" borderId="0" xfId="0" applyFill="1" applyAlignment="1">
      <alignment vertical="center"/>
    </xf>
    <xf numFmtId="0" fontId="6" fillId="44" borderId="0" xfId="0" applyFont="1" applyFill="1" applyAlignment="1">
      <alignment vertical="center"/>
    </xf>
    <xf numFmtId="0" fontId="7" fillId="43" borderId="0" xfId="92" applyFont="1" applyFill="1" applyAlignment="1">
      <alignment vertical="center"/>
    </xf>
    <xf numFmtId="0" fontId="6" fillId="43" borderId="0" xfId="92" applyFill="1" applyAlignment="1">
      <alignment vertical="center"/>
    </xf>
    <xf numFmtId="0" fontId="0" fillId="43" borderId="0" xfId="0" applyFill="1" applyAlignment="1">
      <alignment vertical="center"/>
    </xf>
    <xf numFmtId="0" fontId="6" fillId="43" borderId="0" xfId="0" applyFont="1" applyFill="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49" fontId="6" fillId="0" borderId="0" xfId="0" applyNumberFormat="1" applyFont="1" applyAlignment="1">
      <alignment horizontal="center" vertical="center"/>
    </xf>
    <xf numFmtId="0" fontId="6" fillId="0" borderId="6" xfId="0" applyFont="1" applyBorder="1" applyAlignment="1">
      <alignment vertical="center"/>
    </xf>
    <xf numFmtId="2" fontId="6" fillId="0" borderId="0" xfId="0" applyNumberFormat="1" applyFont="1" applyAlignment="1">
      <alignment horizontal="center" vertical="center"/>
    </xf>
    <xf numFmtId="166" fontId="6" fillId="0" borderId="0" xfId="0" applyNumberFormat="1" applyFont="1" applyAlignment="1">
      <alignment horizontal="center" vertical="center"/>
    </xf>
    <xf numFmtId="166" fontId="6" fillId="0" borderId="5" xfId="0" applyNumberFormat="1" applyFont="1" applyBorder="1" applyAlignment="1">
      <alignment horizontal="center" vertical="center"/>
    </xf>
    <xf numFmtId="0" fontId="63" fillId="0" borderId="6" xfId="0" applyFont="1" applyBorder="1" applyAlignment="1">
      <alignment vertical="center"/>
    </xf>
    <xf numFmtId="0" fontId="63" fillId="0" borderId="0" xfId="0" applyFont="1" applyAlignment="1">
      <alignment vertical="center"/>
    </xf>
    <xf numFmtId="2" fontId="63" fillId="0" borderId="0" xfId="0" applyNumberFormat="1" applyFont="1" applyAlignment="1">
      <alignment horizontal="center" vertical="center"/>
    </xf>
    <xf numFmtId="166" fontId="63" fillId="0" borderId="0" xfId="0" applyNumberFormat="1" applyFont="1" applyAlignment="1">
      <alignment horizontal="center" vertical="center"/>
    </xf>
    <xf numFmtId="166" fontId="63" fillId="0" borderId="5" xfId="0" applyNumberFormat="1" applyFont="1" applyBorder="1" applyAlignment="1">
      <alignment horizontal="center" vertical="center"/>
    </xf>
    <xf numFmtId="0" fontId="7" fillId="0" borderId="9" xfId="0" applyFont="1" applyBorder="1" applyAlignment="1">
      <alignment vertical="center"/>
    </xf>
    <xf numFmtId="0" fontId="7" fillId="0" borderId="7" xfId="0" applyFont="1" applyBorder="1" applyAlignment="1">
      <alignment vertical="center"/>
    </xf>
    <xf numFmtId="2" fontId="7" fillId="0" borderId="7" xfId="0" applyNumberFormat="1"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49" fontId="7" fillId="0" borderId="0" xfId="0" applyNumberFormat="1" applyFont="1" applyAlignment="1">
      <alignment horizontal="center" vertical="center"/>
    </xf>
    <xf numFmtId="0" fontId="7" fillId="43" borderId="4" xfId="0" applyFont="1" applyFill="1" applyBorder="1" applyAlignment="1">
      <alignment vertical="center"/>
    </xf>
    <xf numFmtId="0" fontId="6" fillId="43" borderId="2" xfId="0" applyFont="1" applyFill="1" applyBorder="1" applyAlignment="1">
      <alignment vertical="center"/>
    </xf>
    <xf numFmtId="0" fontId="6" fillId="43" borderId="2" xfId="0" applyFont="1" applyFill="1" applyBorder="1" applyAlignment="1">
      <alignment horizontal="center" vertical="center"/>
    </xf>
    <xf numFmtId="0" fontId="6" fillId="43" borderId="3" xfId="0" applyFont="1" applyFill="1" applyBorder="1" applyAlignment="1">
      <alignment horizontal="center" vertical="center"/>
    </xf>
    <xf numFmtId="0" fontId="6" fillId="44" borderId="6" xfId="0" applyFont="1" applyFill="1" applyBorder="1" applyAlignment="1">
      <alignment vertical="center"/>
    </xf>
    <xf numFmtId="2" fontId="6" fillId="44" borderId="0" xfId="0" applyNumberFormat="1" applyFont="1" applyFill="1" applyAlignment="1">
      <alignment horizontal="center" vertical="center"/>
    </xf>
    <xf numFmtId="166" fontId="6" fillId="44" borderId="0" xfId="0" applyNumberFormat="1" applyFont="1" applyFill="1" applyAlignment="1">
      <alignment horizontal="center" vertical="center"/>
    </xf>
    <xf numFmtId="166" fontId="6" fillId="44" borderId="5" xfId="0" applyNumberFormat="1" applyFont="1" applyFill="1" applyBorder="1" applyAlignment="1">
      <alignment horizontal="center" vertical="center"/>
    </xf>
    <xf numFmtId="0" fontId="12" fillId="0" borderId="0" xfId="93" applyFont="1"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7" fillId="43" borderId="0" xfId="0" applyFont="1" applyFill="1" applyAlignment="1">
      <alignment horizontal="center" vertical="center"/>
    </xf>
    <xf numFmtId="0" fontId="6" fillId="43" borderId="0" xfId="0" applyFont="1" applyFill="1" applyAlignment="1">
      <alignment horizontal="center" vertical="center"/>
    </xf>
    <xf numFmtId="0" fontId="6" fillId="44" borderId="0" xfId="0" applyFont="1" applyFill="1" applyAlignment="1">
      <alignment horizontal="center" vertical="center"/>
    </xf>
    <xf numFmtId="2" fontId="6" fillId="44" borderId="0" xfId="7" applyNumberFormat="1" applyFont="1" applyFill="1" applyAlignment="1">
      <alignment horizontal="center" vertical="center"/>
    </xf>
    <xf numFmtId="9" fontId="6" fillId="44" borderId="0" xfId="7" applyFont="1" applyFill="1" applyAlignment="1">
      <alignment horizontal="center" vertical="center"/>
    </xf>
    <xf numFmtId="0" fontId="7" fillId="44" borderId="0" xfId="0" applyFont="1" applyFill="1" applyAlignment="1">
      <alignment horizontal="left" vertical="center"/>
    </xf>
    <xf numFmtId="0" fontId="6" fillId="44" borderId="0" xfId="0" applyFont="1" applyFill="1" applyAlignment="1">
      <alignment horizontal="left" vertical="center"/>
    </xf>
    <xf numFmtId="0" fontId="7" fillId="0" borderId="0" xfId="0" applyFont="1" applyAlignment="1">
      <alignment horizontal="right" vertical="center"/>
    </xf>
    <xf numFmtId="1" fontId="6" fillId="0" borderId="0" xfId="0" applyNumberFormat="1" applyFont="1" applyAlignment="1">
      <alignment horizontal="center" vertical="center"/>
    </xf>
    <xf numFmtId="165" fontId="6" fillId="0" borderId="0" xfId="0" applyNumberFormat="1" applyFont="1" applyAlignment="1">
      <alignment horizontal="center" vertical="center"/>
    </xf>
    <xf numFmtId="0" fontId="50" fillId="0" borderId="0" xfId="0" applyFont="1" applyAlignment="1">
      <alignment vertical="center"/>
    </xf>
    <xf numFmtId="0" fontId="51" fillId="0" borderId="0" xfId="0" applyFont="1" applyAlignment="1">
      <alignment vertical="center"/>
    </xf>
    <xf numFmtId="0" fontId="51" fillId="0" borderId="0" xfId="0" applyFont="1" applyAlignment="1">
      <alignment horizontal="center" vertical="center"/>
    </xf>
    <xf numFmtId="0" fontId="50" fillId="0" borderId="0" xfId="0" applyFont="1" applyAlignment="1">
      <alignment horizontal="center" vertical="center"/>
    </xf>
    <xf numFmtId="0" fontId="6" fillId="42" borderId="0" xfId="0" applyFont="1" applyFill="1" applyAlignment="1">
      <alignment horizontal="center" vertical="center"/>
    </xf>
    <xf numFmtId="0" fontId="7" fillId="42" borderId="0" xfId="0" applyFont="1" applyFill="1" applyAlignment="1">
      <alignment horizontal="right" vertical="center"/>
    </xf>
    <xf numFmtId="0" fontId="7" fillId="44" borderId="0" xfId="0" applyFont="1" applyFill="1" applyAlignment="1">
      <alignment horizontal="center" vertical="center"/>
    </xf>
    <xf numFmtId="168" fontId="6" fillId="44" borderId="0" xfId="7" applyNumberFormat="1" applyFont="1" applyFill="1" applyAlignment="1">
      <alignment horizontal="center" vertical="center"/>
    </xf>
    <xf numFmtId="0" fontId="7" fillId="43" borderId="0" xfId="0" applyFont="1" applyFill="1" applyAlignment="1">
      <alignment horizontal="right" vertical="center"/>
    </xf>
    <xf numFmtId="0" fontId="7" fillId="0" borderId="2" xfId="0" applyFont="1" applyBorder="1" applyAlignment="1">
      <alignment horizontal="center" vertical="center"/>
    </xf>
    <xf numFmtId="166" fontId="6" fillId="0" borderId="0" xfId="0" applyNumberFormat="1" applyFont="1" applyAlignment="1" applyProtection="1">
      <alignment horizontal="center" vertical="center"/>
      <protection locked="0"/>
    </xf>
    <xf numFmtId="1" fontId="7" fillId="44" borderId="0" xfId="0" applyNumberFormat="1" applyFont="1" applyFill="1" applyAlignment="1">
      <alignment horizontal="center" vertical="center"/>
    </xf>
    <xf numFmtId="2" fontId="7" fillId="44" borderId="0" xfId="0" applyNumberFormat="1" applyFont="1" applyFill="1" applyAlignment="1">
      <alignment horizontal="center" vertical="center"/>
    </xf>
    <xf numFmtId="0" fontId="7" fillId="43" borderId="0" xfId="0" applyFont="1" applyFill="1" applyAlignment="1">
      <alignment horizontal="left" vertical="center"/>
    </xf>
    <xf numFmtId="0" fontId="6" fillId="43" borderId="0" xfId="0" applyFont="1" applyFill="1" applyAlignment="1">
      <alignment horizontal="left" vertical="center"/>
    </xf>
    <xf numFmtId="166" fontId="6" fillId="43" borderId="0" xfId="0" applyNumberFormat="1" applyFont="1" applyFill="1" applyAlignment="1" applyProtection="1">
      <alignment horizontal="center" vertical="center"/>
      <protection locked="0"/>
    </xf>
    <xf numFmtId="180" fontId="7" fillId="0" borderId="0" xfId="0" applyNumberFormat="1" applyFont="1" applyAlignment="1">
      <alignment horizontal="left"/>
    </xf>
    <xf numFmtId="43" fontId="6" fillId="44" borderId="0" xfId="1" applyFont="1" applyFill="1" applyAlignment="1">
      <alignment horizontal="center" vertical="center"/>
    </xf>
    <xf numFmtId="0" fontId="7" fillId="43" borderId="1" xfId="0" applyFont="1" applyFill="1" applyBorder="1" applyAlignment="1">
      <alignment horizontal="left"/>
    </xf>
    <xf numFmtId="0" fontId="6" fillId="44" borderId="0" xfId="1" applyNumberFormat="1" applyFont="1" applyFill="1" applyAlignment="1">
      <alignment horizontal="center" vertical="center"/>
    </xf>
    <xf numFmtId="0" fontId="7" fillId="45" borderId="23" xfId="0" applyFont="1" applyFill="1" applyBorder="1"/>
    <xf numFmtId="0" fontId="6" fillId="44" borderId="0" xfId="0" applyFont="1" applyFill="1" applyAlignment="1">
      <alignment horizontal="left"/>
    </xf>
    <xf numFmtId="0" fontId="6" fillId="44" borderId="0" xfId="0" applyFont="1" applyFill="1"/>
    <xf numFmtId="0" fontId="6" fillId="0" borderId="0" xfId="92" applyAlignment="1">
      <alignment vertical="center"/>
    </xf>
    <xf numFmtId="0" fontId="7" fillId="43" borderId="0" xfId="0" applyFont="1" applyFill="1" applyAlignment="1">
      <alignment horizontal="left"/>
    </xf>
    <xf numFmtId="0" fontId="7" fillId="45" borderId="0" xfId="0" applyFont="1" applyFill="1"/>
    <xf numFmtId="43" fontId="6" fillId="44" borderId="0" xfId="1" applyFont="1" applyFill="1" applyAlignment="1" applyProtection="1">
      <alignment horizontal="center" vertical="center"/>
      <protection locked="0"/>
    </xf>
    <xf numFmtId="0" fontId="7" fillId="44" borderId="0" xfId="92" applyFont="1" applyFill="1" applyAlignment="1">
      <alignment vertical="center"/>
    </xf>
    <xf numFmtId="0" fontId="7" fillId="44" borderId="0" xfId="0" applyFont="1" applyFill="1" applyAlignment="1">
      <alignment vertical="center"/>
    </xf>
    <xf numFmtId="43" fontId="7" fillId="44" borderId="0" xfId="1" applyFont="1" applyFill="1" applyAlignment="1">
      <alignment horizontal="center" vertical="center"/>
    </xf>
    <xf numFmtId="0" fontId="7" fillId="44" borderId="0" xfId="1" applyNumberFormat="1" applyFont="1" applyFill="1" applyAlignment="1">
      <alignment horizontal="center" vertical="center"/>
    </xf>
    <xf numFmtId="168" fontId="7" fillId="44" borderId="0" xfId="7" applyNumberFormat="1" applyFont="1" applyFill="1" applyAlignment="1">
      <alignment horizontal="center" vertical="center"/>
    </xf>
    <xf numFmtId="0" fontId="7" fillId="0" borderId="0" xfId="92" applyFont="1" applyAlignment="1">
      <alignment vertical="center"/>
    </xf>
    <xf numFmtId="0" fontId="7" fillId="44" borderId="0" xfId="0" applyFont="1" applyFill="1" applyAlignment="1">
      <alignment horizontal="left"/>
    </xf>
    <xf numFmtId="2" fontId="6" fillId="44" borderId="0" xfId="92" applyNumberFormat="1" applyFill="1" applyAlignment="1">
      <alignment horizontal="right" vertical="center"/>
    </xf>
    <xf numFmtId="0" fontId="6" fillId="37" borderId="0" xfId="0" applyFont="1" applyFill="1" applyAlignment="1">
      <alignment horizontal="right" vertical="center"/>
    </xf>
    <xf numFmtId="0" fontId="6" fillId="37" borderId="0" xfId="0" applyFont="1" applyFill="1" applyAlignment="1">
      <alignment horizontal="right" vertical="center" wrapText="1"/>
    </xf>
    <xf numFmtId="0" fontId="7" fillId="37" borderId="0" xfId="0" applyFont="1" applyFill="1" applyAlignment="1" applyProtection="1">
      <alignment horizontal="right"/>
      <protection locked="0"/>
    </xf>
    <xf numFmtId="164" fontId="7" fillId="37" borderId="0" xfId="0" applyNumberFormat="1" applyFont="1" applyFill="1" applyAlignment="1" applyProtection="1">
      <alignment horizontal="right"/>
      <protection locked="0"/>
    </xf>
    <xf numFmtId="0" fontId="7" fillId="37" borderId="0" xfId="0" applyFont="1" applyFill="1" applyAlignment="1" applyProtection="1">
      <alignment horizontal="center"/>
      <protection locked="0"/>
    </xf>
    <xf numFmtId="0" fontId="6" fillId="37" borderId="0" xfId="0" applyFont="1" applyFill="1" applyAlignment="1" applyProtection="1">
      <alignment horizontal="right"/>
      <protection locked="0"/>
    </xf>
    <xf numFmtId="0" fontId="6" fillId="37" borderId="0" xfId="0" applyFont="1" applyFill="1" applyAlignment="1">
      <alignment wrapText="1"/>
    </xf>
    <xf numFmtId="0" fontId="7" fillId="37" borderId="0" xfId="0" applyFont="1" applyFill="1" applyAlignment="1">
      <alignment horizontal="right"/>
    </xf>
    <xf numFmtId="0" fontId="25" fillId="37" borderId="0" xfId="0" applyFont="1" applyFill="1" applyAlignment="1">
      <alignment horizontal="right"/>
    </xf>
    <xf numFmtId="0" fontId="6" fillId="37" borderId="0" xfId="0" applyFont="1" applyFill="1" applyAlignment="1">
      <alignment horizontal="right" vertical="center"/>
    </xf>
    <xf numFmtId="0" fontId="6" fillId="37" borderId="0" xfId="0" applyFont="1" applyFill="1" applyAlignment="1">
      <alignment horizontal="right" vertical="center" wrapText="1"/>
    </xf>
    <xf numFmtId="0" fontId="61" fillId="37" borderId="20" xfId="0" applyFont="1" applyFill="1" applyBorder="1" applyAlignment="1">
      <alignment horizontal="left"/>
    </xf>
    <xf numFmtId="0" fontId="61" fillId="37" borderId="21" xfId="0" applyFont="1" applyFill="1" applyBorder="1" applyAlignment="1">
      <alignment horizontal="left"/>
    </xf>
    <xf numFmtId="0" fontId="61" fillId="37" borderId="22" xfId="0" applyFont="1" applyFill="1" applyBorder="1" applyAlignment="1">
      <alignment horizontal="left"/>
    </xf>
    <xf numFmtId="0" fontId="61" fillId="37" borderId="0" xfId="0" applyFont="1" applyFill="1" applyAlignment="1">
      <alignment horizontal="left" wrapText="1"/>
    </xf>
    <xf numFmtId="0" fontId="7" fillId="37" borderId="0" xfId="0" applyFont="1" applyFill="1" applyAlignment="1" applyProtection="1">
      <alignment horizontal="right"/>
      <protection locked="0"/>
    </xf>
    <xf numFmtId="164" fontId="7" fillId="37" borderId="0" xfId="0" applyNumberFormat="1" applyFont="1" applyFill="1" applyAlignment="1" applyProtection="1">
      <alignment horizontal="right"/>
      <protection locked="0"/>
    </xf>
    <xf numFmtId="0" fontId="7" fillId="37" borderId="0" xfId="0" applyFont="1" applyFill="1" applyAlignment="1" applyProtection="1">
      <alignment horizontal="center"/>
      <protection locked="0"/>
    </xf>
    <xf numFmtId="0" fontId="6" fillId="37" borderId="0" xfId="0" applyFont="1" applyFill="1" applyAlignment="1" applyProtection="1">
      <alignment horizontal="right"/>
      <protection locked="0"/>
    </xf>
    <xf numFmtId="0" fontId="7" fillId="37" borderId="0" xfId="0" applyFont="1" applyFill="1" applyAlignment="1">
      <alignment horizontal="right"/>
    </xf>
    <xf numFmtId="0" fontId="25" fillId="37" borderId="0" xfId="0" applyFont="1" applyFill="1" applyAlignment="1">
      <alignment horizontal="right"/>
    </xf>
  </cellXfs>
  <cellStyles count="178">
    <cellStyle name="20% - Accent1" xfId="24" builtinId="30" customBuiltin="1"/>
    <cellStyle name="20% - Accent1 2" xfId="56" xr:uid="{00000000-0005-0000-0000-000001000000}"/>
    <cellStyle name="20% - Accent1 2 2" xfId="140" xr:uid="{FAE447D6-4BA6-4B5F-9F3A-097A2A966A87}"/>
    <cellStyle name="20% - Accent1 3" xfId="120" xr:uid="{38D6A6FA-0CD5-47DC-84EE-905E9E71056F}"/>
    <cellStyle name="20% - Accent2" xfId="28" builtinId="34" customBuiltin="1"/>
    <cellStyle name="20% - Accent2 2" xfId="58" xr:uid="{00000000-0005-0000-0000-000003000000}"/>
    <cellStyle name="20% - Accent2 2 2" xfId="142" xr:uid="{6B0C513B-A695-4947-AB3F-C6814471DFDA}"/>
    <cellStyle name="20% - Accent2 3" xfId="122" xr:uid="{01315296-94BF-4871-A134-803881701D99}"/>
    <cellStyle name="20% - Accent3" xfId="32" builtinId="38" customBuiltin="1"/>
    <cellStyle name="20% - Accent3 2" xfId="60" xr:uid="{00000000-0005-0000-0000-000005000000}"/>
    <cellStyle name="20% - Accent3 2 2" xfId="144" xr:uid="{C01AF3AB-0E31-4F2E-9A34-2EE26E83904A}"/>
    <cellStyle name="20% - Accent3 3" xfId="124" xr:uid="{493F1483-A764-4C77-BC75-01D75DA5A9E3}"/>
    <cellStyle name="20% - Accent4" xfId="36" builtinId="42" customBuiltin="1"/>
    <cellStyle name="20% - Accent4 2" xfId="62" xr:uid="{00000000-0005-0000-0000-000007000000}"/>
    <cellStyle name="20% - Accent4 2 2" xfId="146" xr:uid="{1F37D5D7-C358-4073-B8F3-BE2F002808DF}"/>
    <cellStyle name="20% - Accent4 3" xfId="126" xr:uid="{BC2FE5A4-9751-409A-944A-7292E7CB9865}"/>
    <cellStyle name="20% - Accent5" xfId="40" builtinId="46" customBuiltin="1"/>
    <cellStyle name="20% - Accent5 2" xfId="65" xr:uid="{00000000-0005-0000-0000-000009000000}"/>
    <cellStyle name="20% - Accent5 2 2" xfId="149" xr:uid="{0E29263F-5118-47B3-80FC-1B14E3BDA375}"/>
    <cellStyle name="20% - Accent5 3" xfId="128" xr:uid="{20106212-FB7A-4908-A012-0B2FEB6CD1C8}"/>
    <cellStyle name="20% - Accent6" xfId="44" builtinId="50" customBuiltin="1"/>
    <cellStyle name="20% - Accent6 2" xfId="67" xr:uid="{00000000-0005-0000-0000-00000B000000}"/>
    <cellStyle name="20% - Accent6 2 2" xfId="151" xr:uid="{1D93B010-F2E1-4520-A2D9-65C6F5E68C27}"/>
    <cellStyle name="20% - Accent6 3" xfId="130" xr:uid="{865FB2E4-0737-4B26-A3FB-93B04C3F1DF7}"/>
    <cellStyle name="40% - Accent1" xfId="25" builtinId="31" customBuiltin="1"/>
    <cellStyle name="40% - Accent1 2" xfId="57" xr:uid="{00000000-0005-0000-0000-00000D000000}"/>
    <cellStyle name="40% - Accent1 2 2" xfId="141" xr:uid="{7E7A1A0A-5F54-47C4-BB70-9F7432744A9B}"/>
    <cellStyle name="40% - Accent1 3" xfId="121" xr:uid="{5E7E7AEC-ED91-4FC4-A2E7-1F0A227099DE}"/>
    <cellStyle name="40% - Accent2" xfId="29" builtinId="35" customBuiltin="1"/>
    <cellStyle name="40% - Accent2 2" xfId="59" xr:uid="{00000000-0005-0000-0000-00000F000000}"/>
    <cellStyle name="40% - Accent2 2 2" xfId="143" xr:uid="{34C03709-9C94-4806-9F96-3DEA53387F72}"/>
    <cellStyle name="40% - Accent2 3" xfId="123" xr:uid="{E59E6175-6D56-4E36-82EE-80EA593C099E}"/>
    <cellStyle name="40% - Accent3" xfId="33" builtinId="39" customBuiltin="1"/>
    <cellStyle name="40% - Accent3 2" xfId="61" xr:uid="{00000000-0005-0000-0000-000011000000}"/>
    <cellStyle name="40% - Accent3 2 2" xfId="145" xr:uid="{46219F53-B514-4EA5-B224-462512A43DB2}"/>
    <cellStyle name="40% - Accent3 3" xfId="125" xr:uid="{65695668-5B67-4B39-9063-8DC7D503028A}"/>
    <cellStyle name="40% - Accent4" xfId="37" builtinId="43" customBuiltin="1"/>
    <cellStyle name="40% - Accent4 2" xfId="63" xr:uid="{00000000-0005-0000-0000-000013000000}"/>
    <cellStyle name="40% - Accent4 2 2" xfId="147" xr:uid="{B53AC32B-4BCC-4A3B-B4B9-826B19DC0E30}"/>
    <cellStyle name="40% - Accent4 3" xfId="127" xr:uid="{D31B213C-9C06-4F58-A3E5-FD54CE553BC8}"/>
    <cellStyle name="40% - Accent5" xfId="41" builtinId="47" customBuiltin="1"/>
    <cellStyle name="40% - Accent5 2" xfId="66" xr:uid="{00000000-0005-0000-0000-000015000000}"/>
    <cellStyle name="40% - Accent5 2 2" xfId="150" xr:uid="{F49B36E4-2C00-4678-B8AC-FC4ED5CD1879}"/>
    <cellStyle name="40% - Accent5 3" xfId="129" xr:uid="{9E9201FE-027C-4C3D-BE27-CBA61A437CCD}"/>
    <cellStyle name="40% - Accent6" xfId="45" builtinId="51" customBuiltin="1"/>
    <cellStyle name="40% - Accent6 2" xfId="68" xr:uid="{00000000-0005-0000-0000-000017000000}"/>
    <cellStyle name="40% - Accent6 2 2" xfId="152" xr:uid="{5D7A4B2B-0AFE-455C-A9BC-AEC1B07AA07B}"/>
    <cellStyle name="40% - Accent6 3" xfId="131" xr:uid="{80B202D7-BF09-4CBA-BD86-D0F011A59B7D}"/>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3" builtinId="27" customBuiltin="1"/>
    <cellStyle name="Body: normal cell" xfId="103" xr:uid="{B860B3D4-B3E9-4298-A0BF-FFBDF69E778A}"/>
    <cellStyle name="Body: normal cell 2" xfId="106" xr:uid="{EC01BD92-926F-4794-9BA9-3AF57194F1CE}"/>
    <cellStyle name="Body: normal cell 3" xfId="115" xr:uid="{500DF47F-BBF0-4623-9112-DA8492491829}"/>
    <cellStyle name="Calculation" xfId="17" builtinId="22" customBuiltin="1"/>
    <cellStyle name="Check Cell" xfId="19" builtinId="23" customBuiltin="1"/>
    <cellStyle name="Comma" xfId="1" builtinId="3"/>
    <cellStyle name="Comma 3" xfId="94" xr:uid="{A97C2BC3-6029-4709-92E9-A5F686914673}"/>
    <cellStyle name="Comma_MARKAL_16-TransportLDVotaq" xfId="2" xr:uid="{00000000-0005-0000-0000-000028000000}"/>
    <cellStyle name="Explanatory Text" xfId="21" builtinId="53" customBuiltin="1"/>
    <cellStyle name="Font: Calibri, 9pt regular" xfId="105" xr:uid="{B096706E-C7E6-428D-A5F6-CFE79288E64D}"/>
    <cellStyle name="Font: Calibri, 9pt regular 2" xfId="110" xr:uid="{6A83F057-5E0A-43F9-89B5-4877394E1CDB}"/>
    <cellStyle name="Footnotes: top row" xfId="108" xr:uid="{5AB1C388-4C1D-4C56-8C96-EBAB1D7A498F}"/>
    <cellStyle name="Footnotes: top row 2" xfId="116" xr:uid="{6376F025-FD98-4258-BB7A-9A37CF447882}"/>
    <cellStyle name="Good" xfId="3" builtinId="26" customBuiltin="1"/>
    <cellStyle name="Header: bottom row" xfId="101" xr:uid="{D9FA449A-1289-45D3-9CF2-3D0366F6659A}"/>
    <cellStyle name="Header: bottom row 2" xfId="111" xr:uid="{76047FEC-67EF-4BE7-A09C-DE4959F60C9E}"/>
    <cellStyle name="Heading 1" xfId="9" builtinId="16" customBuiltin="1"/>
    <cellStyle name="Heading 2" xfId="10" builtinId="17" customBuiltin="1"/>
    <cellStyle name="Heading 3" xfId="11" builtinId="18" customBuiltin="1"/>
    <cellStyle name="Heading 4" xfId="12" builtinId="19" customBuiltin="1"/>
    <cellStyle name="Hyperlink" xfId="91" builtinId="8"/>
    <cellStyle name="Hyperlink 2" xfId="69" xr:uid="{00000000-0005-0000-0000-000032000000}"/>
    <cellStyle name="Hyperlink 3" xfId="98" xr:uid="{2FE6B160-9438-4212-8A01-9EF3EAADC504}"/>
    <cellStyle name="Hyperlink 4" xfId="118" xr:uid="{3C06FB95-9AAD-40AE-9046-E529808489CC}"/>
    <cellStyle name="Input" xfId="15" builtinId="20" customBuiltin="1"/>
    <cellStyle name="Linked Cell" xfId="18" builtinId="24" customBuiltin="1"/>
    <cellStyle name="Neutral" xfId="14" builtinId="28" customBuiltin="1"/>
    <cellStyle name="Normal" xfId="0" builtinId="0" customBuiltin="1"/>
    <cellStyle name="Normal 10" xfId="93" xr:uid="{A203BCCF-C533-4F9C-94E8-553682920BF1}"/>
    <cellStyle name="Normal 10 2" xfId="104" xr:uid="{8D94B32C-F538-4D76-9C1C-97F301AC9313}"/>
    <cellStyle name="Normal 10 2 2" xfId="177" xr:uid="{3FA50445-1435-41FA-8283-76B824A20BF5}"/>
    <cellStyle name="Normal 10 3" xfId="174" xr:uid="{C655FB24-F884-4B2C-8409-20D3E651D091}"/>
    <cellStyle name="Normal 2" xfId="4" xr:uid="{00000000-0005-0000-0000-000037000000}"/>
    <cellStyle name="Normal 2 2" xfId="92" xr:uid="{00000000-0005-0000-0000-000038000000}"/>
    <cellStyle name="Normal 2 3" xfId="112" xr:uid="{536C0945-6164-4D44-B923-AAF4710310D5}"/>
    <cellStyle name="Normal 2 4" xfId="117" xr:uid="{8A740ECD-D335-42AA-9158-551B46F54306}"/>
    <cellStyle name="Normal 2 5" xfId="119" xr:uid="{6D715C58-1624-4E28-B14D-9F90A872B3BF}"/>
    <cellStyle name="Normal 3" xfId="95" xr:uid="{88F99EBB-AE70-41BE-BFA8-A23B6A464728}"/>
    <cellStyle name="Normal 3 2" xfId="175" xr:uid="{569D5FC7-7A29-47FA-8516-C09F2583DA07}"/>
    <cellStyle name="Normal 4" xfId="99" xr:uid="{21341980-086A-4977-B67E-F5E4AA508BAC}"/>
    <cellStyle name="Normal 4 2" xfId="176" xr:uid="{5343EAE0-921F-482B-968B-2970014ACBB3}"/>
    <cellStyle name="Normal 5" xfId="109" xr:uid="{40D774B2-E131-45B6-8E68-F74B02173885}"/>
    <cellStyle name="Normal 7" xfId="96" xr:uid="{A105A4F1-4091-4182-9185-68EDDF494290}"/>
    <cellStyle name="Normal_other" xfId="5" xr:uid="{00000000-0005-0000-0000-00003D000000}"/>
    <cellStyle name="Normal_Transportation" xfId="6" xr:uid="{00000000-0005-0000-0000-00003E000000}"/>
    <cellStyle name="Note 2" xfId="54" xr:uid="{00000000-0005-0000-0000-00003F000000}"/>
    <cellStyle name="Note 2 2" xfId="138" xr:uid="{20B70977-F326-4535-951A-E111F544EF63}"/>
    <cellStyle name="Note 3" xfId="48" xr:uid="{00000000-0005-0000-0000-000040000000}"/>
    <cellStyle name="Note 3 2" xfId="132" xr:uid="{25783721-56C3-44DB-B27E-740BB63FDE43}"/>
    <cellStyle name="Output" xfId="16" builtinId="21" customBuiltin="1"/>
    <cellStyle name="Parent row" xfId="102" xr:uid="{8BA2D50C-B3E5-4059-AF5E-C9A532ED9201}"/>
    <cellStyle name="Parent row 2" xfId="107" xr:uid="{7CE29580-7D90-4C7D-AB7D-9C9AA8749816}"/>
    <cellStyle name="Parent row 3" xfId="114" xr:uid="{E6F1121F-8032-4E63-9DCF-A6119D4E2D44}"/>
    <cellStyle name="Percent" xfId="7" builtinId="5"/>
    <cellStyle name="Percent 10" xfId="71" xr:uid="{00000000-0005-0000-0000-000043000000}"/>
    <cellStyle name="Percent 10 2" xfId="154" xr:uid="{95617889-2E83-41B7-AA20-E9039D96E5B6}"/>
    <cellStyle name="Percent 11" xfId="72" xr:uid="{00000000-0005-0000-0000-000044000000}"/>
    <cellStyle name="Percent 11 2" xfId="155" xr:uid="{B893C5DB-8904-4B74-9ABB-24E56E743A67}"/>
    <cellStyle name="Percent 12" xfId="73" xr:uid="{00000000-0005-0000-0000-000045000000}"/>
    <cellStyle name="Percent 12 2" xfId="156" xr:uid="{B905A40C-2BCB-4CD5-BA4B-B410F3AF2FE3}"/>
    <cellStyle name="Percent 13" xfId="74" xr:uid="{00000000-0005-0000-0000-000046000000}"/>
    <cellStyle name="Percent 13 2" xfId="157" xr:uid="{CE5BEC9F-A22A-4185-8172-77216C5CCBCC}"/>
    <cellStyle name="Percent 14" xfId="75" xr:uid="{00000000-0005-0000-0000-000047000000}"/>
    <cellStyle name="Percent 14 2" xfId="158" xr:uid="{364DADCE-9241-483E-8D29-1DB731F6854E}"/>
    <cellStyle name="Percent 15" xfId="76" xr:uid="{00000000-0005-0000-0000-000048000000}"/>
    <cellStyle name="Percent 15 2" xfId="159" xr:uid="{2D9633FF-CE68-4FDD-8B69-D2923A4567F2}"/>
    <cellStyle name="Percent 16" xfId="77" xr:uid="{00000000-0005-0000-0000-000049000000}"/>
    <cellStyle name="Percent 16 2" xfId="160" xr:uid="{40F4630E-44E4-46F3-849F-0AE8BFA3FB98}"/>
    <cellStyle name="Percent 17" xfId="78" xr:uid="{00000000-0005-0000-0000-00004A000000}"/>
    <cellStyle name="Percent 17 2" xfId="161" xr:uid="{65DA0A7A-1E69-4CD1-B00F-1384667D2F68}"/>
    <cellStyle name="Percent 18" xfId="79" xr:uid="{00000000-0005-0000-0000-00004B000000}"/>
    <cellStyle name="Percent 18 2" xfId="162" xr:uid="{7E2F0548-4D54-452D-BF81-384B6904B26B}"/>
    <cellStyle name="Percent 19" xfId="80" xr:uid="{00000000-0005-0000-0000-00004C000000}"/>
    <cellStyle name="Percent 19 2" xfId="163" xr:uid="{5AAB1EB1-9161-42A6-BE32-6047479D30FD}"/>
    <cellStyle name="Percent 2" xfId="49" xr:uid="{00000000-0005-0000-0000-00004D000000}"/>
    <cellStyle name="Percent 2 2" xfId="97" xr:uid="{F0934FB3-2109-4B86-87ED-EED99AD0B155}"/>
    <cellStyle name="Percent 2 3" xfId="133" xr:uid="{508CFB7A-7247-46FC-95CE-A9B411417BBD}"/>
    <cellStyle name="Percent 20" xfId="81" xr:uid="{00000000-0005-0000-0000-00004E000000}"/>
    <cellStyle name="Percent 20 2" xfId="164" xr:uid="{CF36B295-E221-42FD-BC4B-889F8AC5223C}"/>
    <cellStyle name="Percent 21" xfId="82" xr:uid="{00000000-0005-0000-0000-00004F000000}"/>
    <cellStyle name="Percent 21 2" xfId="165" xr:uid="{86CCBD83-1B2B-44AA-87CA-FB2FBAD1FA2C}"/>
    <cellStyle name="Percent 22" xfId="83" xr:uid="{00000000-0005-0000-0000-000050000000}"/>
    <cellStyle name="Percent 22 2" xfId="166" xr:uid="{C7AE735C-903C-4EA7-A639-B1A11BBE1E9F}"/>
    <cellStyle name="Percent 23" xfId="84" xr:uid="{00000000-0005-0000-0000-000051000000}"/>
    <cellStyle name="Percent 23 2" xfId="167" xr:uid="{6C4FF5BE-F283-4228-A0B4-A1D59B98A43E}"/>
    <cellStyle name="Percent 24" xfId="85" xr:uid="{00000000-0005-0000-0000-000052000000}"/>
    <cellStyle name="Percent 24 2" xfId="168" xr:uid="{5AB81D21-D8C1-4A1A-8A50-5A813C14353C}"/>
    <cellStyle name="Percent 25" xfId="86" xr:uid="{00000000-0005-0000-0000-000053000000}"/>
    <cellStyle name="Percent 25 2" xfId="169" xr:uid="{EA833421-6575-43EA-8945-E825488BAC43}"/>
    <cellStyle name="Percent 26" xfId="87" xr:uid="{00000000-0005-0000-0000-000054000000}"/>
    <cellStyle name="Percent 26 2" xfId="170" xr:uid="{9C2BC53F-0ADA-4EFD-8AA6-53579302C86B}"/>
    <cellStyle name="Percent 27" xfId="88" xr:uid="{00000000-0005-0000-0000-000055000000}"/>
    <cellStyle name="Percent 27 2" xfId="171" xr:uid="{F77CC5FA-37E4-4293-87E0-50F69426A53B}"/>
    <cellStyle name="Percent 28" xfId="89" xr:uid="{00000000-0005-0000-0000-000056000000}"/>
    <cellStyle name="Percent 28 2" xfId="172" xr:uid="{C211458C-A6DD-4BBB-9F4B-8438FE87E2E0}"/>
    <cellStyle name="Percent 29" xfId="90" xr:uid="{00000000-0005-0000-0000-000057000000}"/>
    <cellStyle name="Percent 29 2" xfId="173" xr:uid="{5DC5A730-31F4-4351-8455-4EA86DB148FA}"/>
    <cellStyle name="Percent 3" xfId="55" xr:uid="{00000000-0005-0000-0000-000058000000}"/>
    <cellStyle name="Percent 3 2" xfId="139" xr:uid="{1AC46F1F-EA43-481A-8EFE-2DD535AC5177}"/>
    <cellStyle name="Percent 30" xfId="47" xr:uid="{00000000-0005-0000-0000-000059000000}"/>
    <cellStyle name="Percent 4" xfId="64" xr:uid="{00000000-0005-0000-0000-00005A000000}"/>
    <cellStyle name="Percent 4 2" xfId="148" xr:uid="{6EFC2D0D-7A86-43C5-8E8F-E84745DCCC0E}"/>
    <cellStyle name="Percent 5" xfId="52" xr:uid="{00000000-0005-0000-0000-00005B000000}"/>
    <cellStyle name="Percent 5 2" xfId="136" xr:uid="{CC7A3F3D-83DF-4D42-B013-CE866814A96C}"/>
    <cellStyle name="Percent 6" xfId="50" xr:uid="{00000000-0005-0000-0000-00005C000000}"/>
    <cellStyle name="Percent 6 2" xfId="134" xr:uid="{E82021A6-EA3B-46DE-9E34-ABA6FA25A72F}"/>
    <cellStyle name="Percent 7" xfId="53" xr:uid="{00000000-0005-0000-0000-00005D000000}"/>
    <cellStyle name="Percent 7 2" xfId="137" xr:uid="{BF85293D-0453-4BC1-B31A-C6364FA27D0E}"/>
    <cellStyle name="Percent 8" xfId="51" xr:uid="{00000000-0005-0000-0000-00005E000000}"/>
    <cellStyle name="Percent 8 2" xfId="135" xr:uid="{0673A7DB-12AB-4AC0-93B2-FB3916F53873}"/>
    <cellStyle name="Percent 9" xfId="70" xr:uid="{00000000-0005-0000-0000-00005F000000}"/>
    <cellStyle name="Percent 9 2" xfId="153" xr:uid="{55ADC6E8-99F3-4D4B-AE4C-05DED7FC1A5C}"/>
    <cellStyle name="Table title" xfId="100" xr:uid="{9F162A4D-2FFB-4EEA-85FB-7C44D602B083}"/>
    <cellStyle name="Table title 2" xfId="113" xr:uid="{AD0D3CD7-26C3-41CD-8E33-4EA51F233639}"/>
    <cellStyle name="Title" xfId="8" builtinId="15" customBuiltin="1"/>
    <cellStyle name="Total" xfId="22" builtinId="25" customBuiltin="1"/>
    <cellStyle name="Warning Text" xfId="20" builtinId="11" customBuiltin="1"/>
  </cellStyles>
  <dxfs count="6">
    <dxf>
      <font>
        <b/>
        <i val="0"/>
        <condense val="0"/>
        <extend val="0"/>
      </font>
      <fill>
        <patternFill>
          <bgColor indexed="10"/>
        </patternFill>
      </fill>
    </dxf>
    <dxf>
      <font>
        <b/>
        <i val="0"/>
        <condense val="0"/>
        <extend val="0"/>
      </font>
      <fill>
        <patternFill>
          <bgColor indexed="10"/>
        </patternFill>
      </fill>
    </dxf>
    <dxf>
      <font>
        <b/>
        <i val="0"/>
        <condense val="0"/>
        <extend val="0"/>
      </font>
      <fill>
        <patternFill>
          <bgColor indexed="1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FCCFF"/>
      <color rgb="FFFF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pivotCacheDefinition" Target="pivotCache/pivotCacheDefinition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drawing12.xml.rels><?xml version="1.0" encoding="UTF-8" standalone="yes"?>
<Relationships xmlns="http://schemas.openxmlformats.org/package/2006/relationships"><Relationship Id="rId2" Type="http://schemas.openxmlformats.org/officeDocument/2006/relationships/image" Target="../media/image65.jpeg"/><Relationship Id="rId1" Type="http://schemas.openxmlformats.org/officeDocument/2006/relationships/image" Target="../media/image6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3.emf"/><Relationship Id="rId7" Type="http://schemas.openxmlformats.org/officeDocument/2006/relationships/image" Target="../media/image9.emf"/><Relationship Id="rId2" Type="http://schemas.openxmlformats.org/officeDocument/2006/relationships/image" Target="../media/image14.emf"/><Relationship Id="rId1" Type="http://schemas.openxmlformats.org/officeDocument/2006/relationships/image" Target="../media/image15.emf"/><Relationship Id="rId6" Type="http://schemas.openxmlformats.org/officeDocument/2006/relationships/image" Target="../media/image10.emf"/><Relationship Id="rId5" Type="http://schemas.openxmlformats.org/officeDocument/2006/relationships/image" Target="../media/image11.emf"/><Relationship Id="rId4" Type="http://schemas.openxmlformats.org/officeDocument/2006/relationships/image" Target="../media/image12.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 Id="rId5" Type="http://schemas.openxmlformats.org/officeDocument/2006/relationships/image" Target="../media/image16.emf"/><Relationship Id="rId4" Type="http://schemas.openxmlformats.org/officeDocument/2006/relationships/image" Target="../media/image1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4.emf"/><Relationship Id="rId1" Type="http://schemas.openxmlformats.org/officeDocument/2006/relationships/image" Target="../media/image25.emf"/><Relationship Id="rId5" Type="http://schemas.openxmlformats.org/officeDocument/2006/relationships/image" Target="../media/image21.emf"/><Relationship Id="rId4" Type="http://schemas.openxmlformats.org/officeDocument/2006/relationships/image" Target="../media/image22.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 Id="rId4" Type="http://schemas.openxmlformats.org/officeDocument/2006/relationships/image" Target="../media/image26.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1.emf"/><Relationship Id="rId2" Type="http://schemas.openxmlformats.org/officeDocument/2006/relationships/image" Target="../media/image32.emf"/><Relationship Id="rId1" Type="http://schemas.openxmlformats.org/officeDocument/2006/relationships/image" Target="../media/image33.emf"/><Relationship Id="rId4" Type="http://schemas.openxmlformats.org/officeDocument/2006/relationships/image" Target="../media/image30.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8.emf"/><Relationship Id="rId7" Type="http://schemas.openxmlformats.org/officeDocument/2006/relationships/image" Target="../media/image34.emf"/><Relationship Id="rId2" Type="http://schemas.openxmlformats.org/officeDocument/2006/relationships/image" Target="../media/image39.emf"/><Relationship Id="rId1" Type="http://schemas.openxmlformats.org/officeDocument/2006/relationships/image" Target="../media/image40.emf"/><Relationship Id="rId6" Type="http://schemas.openxmlformats.org/officeDocument/2006/relationships/image" Target="../media/image35.emf"/><Relationship Id="rId5" Type="http://schemas.openxmlformats.org/officeDocument/2006/relationships/image" Target="../media/image36.emf"/><Relationship Id="rId4" Type="http://schemas.openxmlformats.org/officeDocument/2006/relationships/image" Target="../media/image37.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4.emf"/><Relationship Id="rId1" Type="http://schemas.openxmlformats.org/officeDocument/2006/relationships/image" Target="../media/image45.emf"/><Relationship Id="rId5" Type="http://schemas.openxmlformats.org/officeDocument/2006/relationships/image" Target="../media/image41.emf"/><Relationship Id="rId4" Type="http://schemas.openxmlformats.org/officeDocument/2006/relationships/image" Target="../media/image42.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48.emf"/><Relationship Id="rId2" Type="http://schemas.openxmlformats.org/officeDocument/2006/relationships/image" Target="../media/image49.emf"/><Relationship Id="rId1" Type="http://schemas.openxmlformats.org/officeDocument/2006/relationships/image" Target="../media/image50.emf"/><Relationship Id="rId5" Type="http://schemas.openxmlformats.org/officeDocument/2006/relationships/image" Target="../media/image46.emf"/><Relationship Id="rId4" Type="http://schemas.openxmlformats.org/officeDocument/2006/relationships/image" Target="../media/image47.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55.emf"/><Relationship Id="rId7" Type="http://schemas.openxmlformats.org/officeDocument/2006/relationships/image" Target="../media/image51.emf"/><Relationship Id="rId2" Type="http://schemas.openxmlformats.org/officeDocument/2006/relationships/image" Target="../media/image56.emf"/><Relationship Id="rId1" Type="http://schemas.openxmlformats.org/officeDocument/2006/relationships/image" Target="../media/image57.emf"/><Relationship Id="rId6" Type="http://schemas.openxmlformats.org/officeDocument/2006/relationships/image" Target="../media/image52.emf"/><Relationship Id="rId5" Type="http://schemas.openxmlformats.org/officeDocument/2006/relationships/image" Target="../media/image53.emf"/><Relationship Id="rId4" Type="http://schemas.openxmlformats.org/officeDocument/2006/relationships/image" Target="../media/image54.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61.emf"/><Relationship Id="rId2" Type="http://schemas.openxmlformats.org/officeDocument/2006/relationships/image" Target="../media/image62.emf"/><Relationship Id="rId1" Type="http://schemas.openxmlformats.org/officeDocument/2006/relationships/image" Target="../media/image63.emf"/><Relationship Id="rId6" Type="http://schemas.openxmlformats.org/officeDocument/2006/relationships/image" Target="../media/image58.emf"/><Relationship Id="rId5" Type="http://schemas.openxmlformats.org/officeDocument/2006/relationships/image" Target="../media/image59.emf"/><Relationship Id="rId4" Type="http://schemas.openxmlformats.org/officeDocument/2006/relationships/image" Target="../media/image60.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9.emf"/><Relationship Id="rId2" Type="http://schemas.openxmlformats.org/officeDocument/2006/relationships/image" Target="../media/image70.emf"/><Relationship Id="rId1" Type="http://schemas.openxmlformats.org/officeDocument/2006/relationships/image" Target="../media/image71.emf"/><Relationship Id="rId6" Type="http://schemas.openxmlformats.org/officeDocument/2006/relationships/image" Target="../media/image66.emf"/><Relationship Id="rId5" Type="http://schemas.openxmlformats.org/officeDocument/2006/relationships/image" Target="../media/image67.emf"/><Relationship Id="rId4" Type="http://schemas.openxmlformats.org/officeDocument/2006/relationships/image" Target="../media/image6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104775</xdr:rowOff>
        </xdr:from>
        <xdr:to>
          <xdr:col>4</xdr:col>
          <xdr:colOff>981075</xdr:colOff>
          <xdr:row>4</xdr:row>
          <xdr:rowOff>123825</xdr:rowOff>
        </xdr:to>
        <xdr:sp macro="" textlink="">
          <xdr:nvSpPr>
            <xdr:cNvPr id="55297" name="cmdEnergySets" hidden="1">
              <a:extLst>
                <a:ext uri="{63B3BB69-23CF-44E3-9099-C40C66FF867C}">
                  <a14:compatExt spid="_x0000_s55297"/>
                </a:ext>
                <a:ext uri="{FF2B5EF4-FFF2-40B4-BE49-F238E27FC236}">
                  <a16:creationId xmlns:a16="http://schemas.microsoft.com/office/drawing/2014/main" id="{00000000-0008-0000-0000-000001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180975</xdr:rowOff>
        </xdr:from>
        <xdr:to>
          <xdr:col>4</xdr:col>
          <xdr:colOff>981075</xdr:colOff>
          <xdr:row>6</xdr:row>
          <xdr:rowOff>0</xdr:rowOff>
        </xdr:to>
        <xdr:sp macro="" textlink="">
          <xdr:nvSpPr>
            <xdr:cNvPr id="55298" name="cmdDemandSets" hidden="1">
              <a:extLst>
                <a:ext uri="{63B3BB69-23CF-44E3-9099-C40C66FF867C}">
                  <a14:compatExt spid="_x0000_s55298"/>
                </a:ext>
                <a:ext uri="{FF2B5EF4-FFF2-40B4-BE49-F238E27FC236}">
                  <a16:creationId xmlns:a16="http://schemas.microsoft.com/office/drawing/2014/main" id="{00000000-0008-0000-0000-000002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180975</xdr:rowOff>
        </xdr:from>
        <xdr:to>
          <xdr:col>5</xdr:col>
          <xdr:colOff>0</xdr:colOff>
          <xdr:row>6</xdr:row>
          <xdr:rowOff>0</xdr:rowOff>
        </xdr:to>
        <xdr:sp macro="" textlink="">
          <xdr:nvSpPr>
            <xdr:cNvPr id="55299" name="cmdEmissionSets" hidden="1">
              <a:extLst>
                <a:ext uri="{63B3BB69-23CF-44E3-9099-C40C66FF867C}">
                  <a14:compatExt spid="_x0000_s55299"/>
                </a:ext>
                <a:ext uri="{FF2B5EF4-FFF2-40B4-BE49-F238E27FC236}">
                  <a16:creationId xmlns:a16="http://schemas.microsoft.com/office/drawing/2014/main" id="{00000000-0008-0000-0000-000003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104775</xdr:rowOff>
        </xdr:from>
        <xdr:to>
          <xdr:col>5</xdr:col>
          <xdr:colOff>0</xdr:colOff>
          <xdr:row>4</xdr:row>
          <xdr:rowOff>123825</xdr:rowOff>
        </xdr:to>
        <xdr:sp macro="" textlink="">
          <xdr:nvSpPr>
            <xdr:cNvPr id="55300" name="cmdMaterialSets" hidden="1">
              <a:extLst>
                <a:ext uri="{63B3BB69-23CF-44E3-9099-C40C66FF867C}">
                  <a14:compatExt spid="_x0000_s55300"/>
                </a:ext>
                <a:ext uri="{FF2B5EF4-FFF2-40B4-BE49-F238E27FC236}">
                  <a16:creationId xmlns:a16="http://schemas.microsoft.com/office/drawing/2014/main" id="{00000000-0008-0000-0000-000004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55301" name="cmdCheckCommoditiesSheet" hidden="1">
              <a:extLst>
                <a:ext uri="{63B3BB69-23CF-44E3-9099-C40C66FF867C}">
                  <a14:compatExt spid="_x0000_s55301"/>
                </a:ext>
                <a:ext uri="{FF2B5EF4-FFF2-40B4-BE49-F238E27FC236}">
                  <a16:creationId xmlns:a16="http://schemas.microsoft.com/office/drawing/2014/main" id="{00000000-0008-0000-0000-000005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180975</xdr:rowOff>
        </xdr:from>
        <xdr:to>
          <xdr:col>3</xdr:col>
          <xdr:colOff>676275</xdr:colOff>
          <xdr:row>6</xdr:row>
          <xdr:rowOff>0</xdr:rowOff>
        </xdr:to>
        <xdr:sp macro="" textlink="">
          <xdr:nvSpPr>
            <xdr:cNvPr id="55302" name="cmdCommUnit" hidden="1">
              <a:extLst>
                <a:ext uri="{63B3BB69-23CF-44E3-9099-C40C66FF867C}">
                  <a14:compatExt spid="_x0000_s55302"/>
                </a:ext>
                <a:ext uri="{FF2B5EF4-FFF2-40B4-BE49-F238E27FC236}">
                  <a16:creationId xmlns:a16="http://schemas.microsoft.com/office/drawing/2014/main" id="{00000000-0008-0000-0000-000006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628650</xdr:colOff>
          <xdr:row>4</xdr:row>
          <xdr:rowOff>104775</xdr:rowOff>
        </xdr:to>
        <xdr:sp macro="" textlink="">
          <xdr:nvSpPr>
            <xdr:cNvPr id="55303" name="cmdRefreshUnits" hidden="1">
              <a:extLst>
                <a:ext uri="{63B3BB69-23CF-44E3-9099-C40C66FF867C}">
                  <a14:compatExt spid="_x0000_s55303"/>
                </a:ext>
                <a:ext uri="{FF2B5EF4-FFF2-40B4-BE49-F238E27FC236}">
                  <a16:creationId xmlns:a16="http://schemas.microsoft.com/office/drawing/2014/main" id="{00000000-0008-0000-0000-000007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104775</xdr:rowOff>
        </xdr:from>
        <xdr:to>
          <xdr:col>4</xdr:col>
          <xdr:colOff>981075</xdr:colOff>
          <xdr:row>4</xdr:row>
          <xdr:rowOff>123825</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180975</xdr:rowOff>
        </xdr:from>
        <xdr:to>
          <xdr:col>4</xdr:col>
          <xdr:colOff>981075</xdr:colOff>
          <xdr:row>6</xdr:row>
          <xdr:rowOff>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180975</xdr:rowOff>
        </xdr:from>
        <xdr:to>
          <xdr:col>5</xdr:col>
          <xdr:colOff>0</xdr:colOff>
          <xdr:row>6</xdr:row>
          <xdr:rowOff>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104775</xdr:rowOff>
        </xdr:from>
        <xdr:to>
          <xdr:col>5</xdr:col>
          <xdr:colOff>0</xdr:colOff>
          <xdr:row>4</xdr:row>
          <xdr:rowOff>123825</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180975</xdr:rowOff>
        </xdr:from>
        <xdr:to>
          <xdr:col>3</xdr:col>
          <xdr:colOff>676275</xdr:colOff>
          <xdr:row>6</xdr:row>
          <xdr:rowOff>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628650</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xdr:row>
          <xdr:rowOff>0</xdr:rowOff>
        </xdr:from>
        <xdr:to>
          <xdr:col>4</xdr:col>
          <xdr:colOff>1514475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1828800</xdr:colOff>
          <xdr:row>5</xdr:row>
          <xdr:rowOff>104775</xdr:rowOff>
        </xdr:to>
        <xdr:sp macro="" textlink="">
          <xdr:nvSpPr>
            <xdr:cNvPr id="57345" name="cmdTechnologySets" hidden="1">
              <a:extLst>
                <a:ext uri="{63B3BB69-23CF-44E3-9099-C40C66FF867C}">
                  <a14:compatExt spid="_x0000_s57345"/>
                </a:ext>
                <a:ext uri="{FF2B5EF4-FFF2-40B4-BE49-F238E27FC236}">
                  <a16:creationId xmlns:a16="http://schemas.microsoft.com/office/drawing/2014/main" id="{00000000-0008-0000-0300-000001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57346" name="cmdCheckTechnologiesSheet" hidden="1">
              <a:extLst>
                <a:ext uri="{63B3BB69-23CF-44E3-9099-C40C66FF867C}">
                  <a14:compatExt spid="_x0000_s57346"/>
                </a:ext>
                <a:ext uri="{FF2B5EF4-FFF2-40B4-BE49-F238E27FC236}">
                  <a16:creationId xmlns:a16="http://schemas.microsoft.com/office/drawing/2014/main" id="{00000000-0008-0000-0300-000002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28575</xdr:rowOff>
        </xdr:from>
        <xdr:to>
          <xdr:col>4</xdr:col>
          <xdr:colOff>9525</xdr:colOff>
          <xdr:row>5</xdr:row>
          <xdr:rowOff>104775</xdr:rowOff>
        </xdr:to>
        <xdr:sp macro="" textlink="">
          <xdr:nvSpPr>
            <xdr:cNvPr id="57347" name="cmdTACTUnit" hidden="1">
              <a:extLst>
                <a:ext uri="{63B3BB69-23CF-44E3-9099-C40C66FF867C}">
                  <a14:compatExt spid="_x0000_s57347"/>
                </a:ext>
                <a:ext uri="{FF2B5EF4-FFF2-40B4-BE49-F238E27FC236}">
                  <a16:creationId xmlns:a16="http://schemas.microsoft.com/office/drawing/2014/main" id="{00000000-0008-0000-0300-000003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28575</xdr:rowOff>
        </xdr:from>
        <xdr:to>
          <xdr:col>4</xdr:col>
          <xdr:colOff>647700</xdr:colOff>
          <xdr:row>5</xdr:row>
          <xdr:rowOff>104775</xdr:rowOff>
        </xdr:to>
        <xdr:sp macro="" textlink="">
          <xdr:nvSpPr>
            <xdr:cNvPr id="57348" name="cmdTCAPUnit" hidden="1">
              <a:extLst>
                <a:ext uri="{63B3BB69-23CF-44E3-9099-C40C66FF867C}">
                  <a14:compatExt spid="_x0000_s57348"/>
                </a:ext>
                <a:ext uri="{FF2B5EF4-FFF2-40B4-BE49-F238E27FC236}">
                  <a16:creationId xmlns:a16="http://schemas.microsoft.com/office/drawing/2014/main" id="{00000000-0008-0000-0300-000004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295275</xdr:colOff>
          <xdr:row>3</xdr:row>
          <xdr:rowOff>209550</xdr:rowOff>
        </xdr:to>
        <xdr:sp macro="" textlink="">
          <xdr:nvSpPr>
            <xdr:cNvPr id="57349" name="cmdRefreshUnits" hidden="1">
              <a:extLst>
                <a:ext uri="{63B3BB69-23CF-44E3-9099-C40C66FF867C}">
                  <a14:compatExt spid="_x0000_s57349"/>
                </a:ext>
                <a:ext uri="{FF2B5EF4-FFF2-40B4-BE49-F238E27FC236}">
                  <a16:creationId xmlns:a16="http://schemas.microsoft.com/office/drawing/2014/main" id="{00000000-0008-0000-0300-000005E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1828800</xdr:colOff>
          <xdr:row>5</xdr:row>
          <xdr:rowOff>104775</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4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28575</xdr:rowOff>
        </xdr:from>
        <xdr:to>
          <xdr:col>4</xdr:col>
          <xdr:colOff>9525</xdr:colOff>
          <xdr:row>5</xdr:row>
          <xdr:rowOff>104775</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4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28575</xdr:rowOff>
        </xdr:from>
        <xdr:to>
          <xdr:col>4</xdr:col>
          <xdr:colOff>647700</xdr:colOff>
          <xdr:row>5</xdr:row>
          <xdr:rowOff>104775</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4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295275</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4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1009650</xdr:colOff>
          <xdr:row>5</xdr:row>
          <xdr:rowOff>47625</xdr:rowOff>
        </xdr:to>
        <xdr:sp macro="" textlink="">
          <xdr:nvSpPr>
            <xdr:cNvPr id="59393" name="cmdConstraintSets" hidden="1">
              <a:extLst>
                <a:ext uri="{63B3BB69-23CF-44E3-9099-C40C66FF867C}">
                  <a14:compatExt spid="_x0000_s59393"/>
                </a:ext>
                <a:ext uri="{FF2B5EF4-FFF2-40B4-BE49-F238E27FC236}">
                  <a16:creationId xmlns:a16="http://schemas.microsoft.com/office/drawing/2014/main" id="{00000000-0008-0000-1600-000001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59394" name="cmdCheckConstraintsSheet" hidden="1">
              <a:extLst>
                <a:ext uri="{63B3BB69-23CF-44E3-9099-C40C66FF867C}">
                  <a14:compatExt spid="_x0000_s59394"/>
                </a:ext>
                <a:ext uri="{FF2B5EF4-FFF2-40B4-BE49-F238E27FC236}">
                  <a16:creationId xmlns:a16="http://schemas.microsoft.com/office/drawing/2014/main" id="{00000000-0008-0000-1600-000002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9525</xdr:rowOff>
        </xdr:from>
        <xdr:to>
          <xdr:col>4</xdr:col>
          <xdr:colOff>19050</xdr:colOff>
          <xdr:row>5</xdr:row>
          <xdr:rowOff>19050</xdr:rowOff>
        </xdr:to>
        <xdr:sp macro="" textlink="">
          <xdr:nvSpPr>
            <xdr:cNvPr id="59395" name="cmdConstraintUnit" hidden="1">
              <a:extLst>
                <a:ext uri="{63B3BB69-23CF-44E3-9099-C40C66FF867C}">
                  <a14:compatExt spid="_x0000_s59395"/>
                </a:ext>
                <a:ext uri="{FF2B5EF4-FFF2-40B4-BE49-F238E27FC236}">
                  <a16:creationId xmlns:a16="http://schemas.microsoft.com/office/drawing/2014/main" id="{00000000-0008-0000-1600-000003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47625</xdr:rowOff>
        </xdr:from>
        <xdr:to>
          <xdr:col>4</xdr:col>
          <xdr:colOff>19050</xdr:colOff>
          <xdr:row>4</xdr:row>
          <xdr:rowOff>19050</xdr:rowOff>
        </xdr:to>
        <xdr:sp macro="" textlink="">
          <xdr:nvSpPr>
            <xdr:cNvPr id="59396" name="cmdRefreshUnits" hidden="1">
              <a:extLst>
                <a:ext uri="{63B3BB69-23CF-44E3-9099-C40C66FF867C}">
                  <a14:compatExt spid="_x0000_s59396"/>
                </a:ext>
                <a:ext uri="{FF2B5EF4-FFF2-40B4-BE49-F238E27FC236}">
                  <a16:creationId xmlns:a16="http://schemas.microsoft.com/office/drawing/2014/main" id="{00000000-0008-0000-1600-000004E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1009650</xdr:colOff>
          <xdr:row>5</xdr:row>
          <xdr:rowOff>47625</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17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17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9525</xdr:rowOff>
        </xdr:from>
        <xdr:to>
          <xdr:col>4</xdr:col>
          <xdr:colOff>19050</xdr:colOff>
          <xdr:row>5</xdr:row>
          <xdr:rowOff>19050</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17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47625</xdr:rowOff>
        </xdr:from>
        <xdr:to>
          <xdr:col>4</xdr:col>
          <xdr:colOff>19050</xdr:colOff>
          <xdr:row>4</xdr:row>
          <xdr:rowOff>19050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17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62465" name="cmdTechNameAndDesc" hidden="1">
              <a:extLst>
                <a:ext uri="{63B3BB69-23CF-44E3-9099-C40C66FF867C}">
                  <a14:compatExt spid="_x0000_s62465"/>
                </a:ext>
                <a:ext uri="{FF2B5EF4-FFF2-40B4-BE49-F238E27FC236}">
                  <a16:creationId xmlns:a16="http://schemas.microsoft.com/office/drawing/2014/main" id="{00000000-0008-0000-1800-00000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62466" name="cmdCommIN" hidden="1">
              <a:extLst>
                <a:ext uri="{63B3BB69-23CF-44E3-9099-C40C66FF867C}">
                  <a14:compatExt spid="_x0000_s62466"/>
                </a:ext>
                <a:ext uri="{FF2B5EF4-FFF2-40B4-BE49-F238E27FC236}">
                  <a16:creationId xmlns:a16="http://schemas.microsoft.com/office/drawing/2014/main" id="{00000000-0008-0000-1800-00000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62467" name="cmdCommOUT" hidden="1">
              <a:extLst>
                <a:ext uri="{63B3BB69-23CF-44E3-9099-C40C66FF867C}">
                  <a14:compatExt spid="_x0000_s62467"/>
                </a:ext>
                <a:ext uri="{FF2B5EF4-FFF2-40B4-BE49-F238E27FC236}">
                  <a16:creationId xmlns:a16="http://schemas.microsoft.com/office/drawing/2014/main" id="{00000000-0008-0000-1800-00000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0</xdr:colOff>
          <xdr:row>4</xdr:row>
          <xdr:rowOff>209550</xdr:rowOff>
        </xdr:to>
        <xdr:sp macro="" textlink="">
          <xdr:nvSpPr>
            <xdr:cNvPr id="62468" name="cmdAddParameter" hidden="1">
              <a:extLst>
                <a:ext uri="{63B3BB69-23CF-44E3-9099-C40C66FF867C}">
                  <a14:compatExt spid="_x0000_s62468"/>
                </a:ext>
                <a:ext uri="{FF2B5EF4-FFF2-40B4-BE49-F238E27FC236}">
                  <a16:creationId xmlns:a16="http://schemas.microsoft.com/office/drawing/2014/main" id="{00000000-0008-0000-1800-00000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62469" name="cmdAddParamQualifier" hidden="1">
              <a:extLst>
                <a:ext uri="{63B3BB69-23CF-44E3-9099-C40C66FF867C}">
                  <a14:compatExt spid="_x0000_s62469"/>
                </a:ext>
                <a:ext uri="{FF2B5EF4-FFF2-40B4-BE49-F238E27FC236}">
                  <a16:creationId xmlns:a16="http://schemas.microsoft.com/office/drawing/2014/main" id="{00000000-0008-0000-1800-00000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62470" name="cmdCheckTechDataSheet" hidden="1">
              <a:extLst>
                <a:ext uri="{63B3BB69-23CF-44E3-9099-C40C66FF867C}">
                  <a14:compatExt spid="_x0000_s62470"/>
                </a:ext>
                <a:ext uri="{FF2B5EF4-FFF2-40B4-BE49-F238E27FC236}">
                  <a16:creationId xmlns:a16="http://schemas.microsoft.com/office/drawing/2014/main" id="{00000000-0008-0000-1800-00000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28575</xdr:colOff>
          <xdr:row>4</xdr:row>
          <xdr:rowOff>19050</xdr:rowOff>
        </xdr:to>
        <xdr:sp macro="" textlink="">
          <xdr:nvSpPr>
            <xdr:cNvPr id="62471" name="cmdRefreshUnits" hidden="1">
              <a:extLst>
                <a:ext uri="{63B3BB69-23CF-44E3-9099-C40C66FF867C}">
                  <a14:compatExt spid="_x0000_s62471"/>
                </a:ext>
                <a:ext uri="{FF2B5EF4-FFF2-40B4-BE49-F238E27FC236}">
                  <a16:creationId xmlns:a16="http://schemas.microsoft.com/office/drawing/2014/main" id="{00000000-0008-0000-1800-00000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61441" name="cmdAddParameter" hidden="1">
              <a:extLst>
                <a:ext uri="{63B3BB69-23CF-44E3-9099-C40C66FF867C}">
                  <a14:compatExt spid="_x0000_s61441"/>
                </a:ext>
                <a:ext uri="{FF2B5EF4-FFF2-40B4-BE49-F238E27FC236}">
                  <a16:creationId xmlns:a16="http://schemas.microsoft.com/office/drawing/2014/main" id="{00000000-0008-0000-19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61442" name="cmdCommNameAndDesc" hidden="1">
              <a:extLst>
                <a:ext uri="{63B3BB69-23CF-44E3-9099-C40C66FF867C}">
                  <a14:compatExt spid="_x0000_s61442"/>
                </a:ext>
                <a:ext uri="{FF2B5EF4-FFF2-40B4-BE49-F238E27FC236}">
                  <a16:creationId xmlns:a16="http://schemas.microsoft.com/office/drawing/2014/main" id="{00000000-0008-0000-1900-000002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61443" name="cmdAddParamQualifier" hidden="1">
              <a:extLst>
                <a:ext uri="{63B3BB69-23CF-44E3-9099-C40C66FF867C}">
                  <a14:compatExt spid="_x0000_s61443"/>
                </a:ext>
                <a:ext uri="{FF2B5EF4-FFF2-40B4-BE49-F238E27FC236}">
                  <a16:creationId xmlns:a16="http://schemas.microsoft.com/office/drawing/2014/main" id="{00000000-0008-0000-1900-000003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28575</xdr:rowOff>
        </xdr:from>
        <xdr:to>
          <xdr:col>0</xdr:col>
          <xdr:colOff>695325</xdr:colOff>
          <xdr:row>4</xdr:row>
          <xdr:rowOff>9525</xdr:rowOff>
        </xdr:to>
        <xdr:sp macro="" textlink="">
          <xdr:nvSpPr>
            <xdr:cNvPr id="61444" name="cmdCheckCommDataSheet" hidden="1">
              <a:extLst>
                <a:ext uri="{63B3BB69-23CF-44E3-9099-C40C66FF867C}">
                  <a14:compatExt spid="_x0000_s61444"/>
                </a:ext>
                <a:ext uri="{FF2B5EF4-FFF2-40B4-BE49-F238E27FC236}">
                  <a16:creationId xmlns:a16="http://schemas.microsoft.com/office/drawing/2014/main" id="{00000000-0008-0000-1900-000004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1445" name="cmdRefreshUnits" hidden="1">
              <a:extLst>
                <a:ext uri="{63B3BB69-23CF-44E3-9099-C40C66FF867C}">
                  <a14:compatExt spid="_x0000_s61445"/>
                </a:ext>
                <a:ext uri="{FF2B5EF4-FFF2-40B4-BE49-F238E27FC236}">
                  <a16:creationId xmlns:a16="http://schemas.microsoft.com/office/drawing/2014/main" id="{00000000-0008-0000-1900-000005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1A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1A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1A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28575</xdr:rowOff>
        </xdr:from>
        <xdr:to>
          <xdr:col>0</xdr:col>
          <xdr:colOff>695325</xdr:colOff>
          <xdr:row>4</xdr:row>
          <xdr:rowOff>9525</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1A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1A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1B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1B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1B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0</xdr:colOff>
          <xdr:row>4</xdr:row>
          <xdr:rowOff>209550</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1B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1B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1B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28575</xdr:colOff>
          <xdr:row>4</xdr:row>
          <xdr:rowOff>19050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1B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1000125</xdr:colOff>
          <xdr:row>4</xdr:row>
          <xdr:rowOff>28575</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C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C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C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C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C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4</xdr:col>
          <xdr:colOff>19050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C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17</xdr:col>
      <xdr:colOff>23811</xdr:colOff>
      <xdr:row>45</xdr:row>
      <xdr:rowOff>130970</xdr:rowOff>
    </xdr:from>
    <xdr:to>
      <xdr:col>23</xdr:col>
      <xdr:colOff>228558</xdr:colOff>
      <xdr:row>72</xdr:row>
      <xdr:rowOff>47626</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14918530" y="7667626"/>
          <a:ext cx="7241341" cy="4417218"/>
        </a:xfrm>
        <a:prstGeom prst="rect">
          <a:avLst/>
        </a:prstGeom>
        <a:solidFill>
          <a:schemeClr val="bg1"/>
        </a:solidFill>
        <a:ln w="19050">
          <a:solidFill>
            <a:schemeClr val="tx1"/>
          </a:solidFill>
        </a:ln>
      </xdr:spPr>
    </xdr:pic>
    <xdr:clientData/>
  </xdr:twoCellAnchor>
  <xdr:twoCellAnchor editAs="oneCell">
    <xdr:from>
      <xdr:col>24</xdr:col>
      <xdr:colOff>398915</xdr:colOff>
      <xdr:row>46</xdr:row>
      <xdr:rowOff>1</xdr:rowOff>
    </xdr:from>
    <xdr:to>
      <xdr:col>28</xdr:col>
      <xdr:colOff>547686</xdr:colOff>
      <xdr:row>72</xdr:row>
      <xdr:rowOff>47625</xdr:rowOff>
    </xdr:to>
    <xdr:pic>
      <xdr:nvPicPr>
        <xdr:cNvPr id="3" name="Picture 2" descr="NYC Car Ownership Rates">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234978" y="7703345"/>
          <a:ext cx="4339771" cy="4381499"/>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1000125</xdr:colOff>
          <xdr:row>4</xdr:row>
          <xdr:rowOff>28575</xdr:rowOff>
        </xdr:to>
        <xdr:sp macro="" textlink="">
          <xdr:nvSpPr>
            <xdr:cNvPr id="68609" name="cmdConstrNameAndDesc" hidden="1">
              <a:extLst>
                <a:ext uri="{63B3BB69-23CF-44E3-9099-C40C66FF867C}">
                  <a14:compatExt spid="_x0000_s68609"/>
                </a:ext>
                <a:ext uri="{FF2B5EF4-FFF2-40B4-BE49-F238E27FC236}">
                  <a16:creationId xmlns:a16="http://schemas.microsoft.com/office/drawing/2014/main" id="{00000000-0008-0000-36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68610" name="cmdTechName" hidden="1">
              <a:extLst>
                <a:ext uri="{63B3BB69-23CF-44E3-9099-C40C66FF867C}">
                  <a14:compatExt spid="_x0000_s68610"/>
                </a:ext>
                <a:ext uri="{FF2B5EF4-FFF2-40B4-BE49-F238E27FC236}">
                  <a16:creationId xmlns:a16="http://schemas.microsoft.com/office/drawing/2014/main" id="{00000000-0008-0000-36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68611" name="cmdAddParameter" hidden="1">
              <a:extLst>
                <a:ext uri="{63B3BB69-23CF-44E3-9099-C40C66FF867C}">
                  <a14:compatExt spid="_x0000_s68611"/>
                </a:ext>
                <a:ext uri="{FF2B5EF4-FFF2-40B4-BE49-F238E27FC236}">
                  <a16:creationId xmlns:a16="http://schemas.microsoft.com/office/drawing/2014/main" id="{00000000-0008-0000-36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68612" name="cmdCheckConstrDataSheet" hidden="1">
              <a:extLst>
                <a:ext uri="{63B3BB69-23CF-44E3-9099-C40C66FF867C}">
                  <a14:compatExt spid="_x0000_s68612"/>
                </a:ext>
                <a:ext uri="{FF2B5EF4-FFF2-40B4-BE49-F238E27FC236}">
                  <a16:creationId xmlns:a16="http://schemas.microsoft.com/office/drawing/2014/main" id="{00000000-0008-0000-36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68613" name="cmdAddParamQualifier" hidden="1">
              <a:extLst>
                <a:ext uri="{63B3BB69-23CF-44E3-9099-C40C66FF867C}">
                  <a14:compatExt spid="_x0000_s68613"/>
                </a:ext>
                <a:ext uri="{FF2B5EF4-FFF2-40B4-BE49-F238E27FC236}">
                  <a16:creationId xmlns:a16="http://schemas.microsoft.com/office/drawing/2014/main" id="{00000000-0008-0000-36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4</xdr:col>
          <xdr:colOff>19050</xdr:colOff>
          <xdr:row>4</xdr:row>
          <xdr:rowOff>19050</xdr:rowOff>
        </xdr:to>
        <xdr:sp macro="" textlink="">
          <xdr:nvSpPr>
            <xdr:cNvPr id="68614" name="cmdRefreshUnits" hidden="1">
              <a:extLst>
                <a:ext uri="{63B3BB69-23CF-44E3-9099-C40C66FF867C}">
                  <a14:compatExt spid="_x0000_s68614"/>
                </a:ext>
                <a:ext uri="{FF2B5EF4-FFF2-40B4-BE49-F238E27FC236}">
                  <a16:creationId xmlns:a16="http://schemas.microsoft.com/office/drawing/2014/main" id="{00000000-0008-0000-36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nrml_appcd\MARKAL%202005%20USEPA%20NM\MARKAL_14_Residenti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MES%20workbooks/VT_EPAUS9rT_Com_v16.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iv/NRML_APPCD_CSHAY/2010%20EPAUS9r/83%25%20reduction/EPAUS9r_10_COM83_L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RIV\NRML_APPCD_CSHAY\2016%20EPAUS9r\EPAUS9r16%20workbooks\EPAUS9rT_Com_v16.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C_Comm"/>
      <sheetName val="SEC_Processes"/>
      <sheetName val="ProcessCharac"/>
      <sheetName val="ProcessCharac_RESID"/>
      <sheetName val="ProcessCharac_SolPV"/>
      <sheetName val="Demands"/>
      <sheetName val="Emission"/>
      <sheetName val="ProcessCharac_Horizontal"/>
      <sheetName val="Commodities"/>
      <sheetName val="Constraints"/>
      <sheetName val="Technologies"/>
      <sheetName val="ConstrData"/>
      <sheetName val="constr_data"/>
      <sheetName val="CommData_Demand"/>
      <sheetName val="TechData_Com"/>
      <sheetName val="TechData_ComResid"/>
      <sheetName val="TechData_Emis"/>
      <sheetName val="TechData_SESC"/>
      <sheetName val="TechData_ZZ"/>
      <sheetName val="TechData_SolPV"/>
      <sheetName val="Solar Raw Data"/>
      <sheetName val="RESIDS"/>
      <sheetName val="Aggregated Data"/>
      <sheetName val="AEO16 Com Tech"/>
      <sheetName val="DMD ByRegion"/>
      <sheetName val="ComDemand"/>
      <sheetName val="CMCalc"/>
      <sheetName val="Pop"/>
      <sheetName val="Conversion Factors"/>
      <sheetName val="EmisCO2Coef"/>
      <sheetName val="EmisBC"/>
      <sheetName val="EmisOC"/>
      <sheetName val="Emis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ANSv6.0-Commodities"/>
      <sheetName val="ANSv6.1-Commodities"/>
      <sheetName val="Commodities"/>
      <sheetName val="ANSv6.0-Technologies"/>
      <sheetName val="ANSv6.1-Technologies"/>
      <sheetName val="ANSv6.1-Constraints"/>
      <sheetName val="Constraints"/>
      <sheetName val="Technologies"/>
      <sheetName val="ANSv6.0-CommData"/>
      <sheetName val="ANSv6.0-Constraints"/>
      <sheetName val="ANSv6.1-CommData"/>
      <sheetName val="ANSv6.1-TechData"/>
      <sheetName val="ANSv6.1-ConstrData"/>
      <sheetName val="ConstrData"/>
      <sheetName val="CommData_Demand"/>
      <sheetName val="TechData_COM"/>
      <sheetName val="TechData_SESC"/>
      <sheetName val="TechData_ZZ"/>
      <sheetName val="Sol_PV"/>
      <sheetName val="Renew"/>
      <sheetName val="Fuel Splits"/>
      <sheetName val="Mkt Shares"/>
      <sheetName val="Tech Splits"/>
      <sheetName val="Mkt Shares raw"/>
      <sheetName val="Commercial"/>
      <sheetName val="Agg CLT"/>
      <sheetName val="CLT raw data"/>
      <sheetName val="Aggregated Data"/>
      <sheetName val="AEO10 Com Tech"/>
      <sheetName val="DMD ByRegion"/>
      <sheetName val="ComDemand"/>
      <sheetName val="CMCalc"/>
      <sheetName val="Pop"/>
      <sheetName val="Conversion Factors"/>
      <sheetName val="ANSv6.0-ConstrData"/>
      <sheetName val="ANSv6.0-Tech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ommodities"/>
      <sheetName val="Constraints"/>
      <sheetName val="Technologies"/>
      <sheetName val="ConstrData"/>
      <sheetName val="constr_data"/>
      <sheetName val="CommData_Demand"/>
      <sheetName val="TechData_Com"/>
      <sheetName val="TechData_ComResid"/>
      <sheetName val="TechData_Emis"/>
      <sheetName val="TechData_SESC"/>
      <sheetName val="TechData_ZZ"/>
      <sheetName val="TechData_SolPV"/>
      <sheetName val="Solar Raw Data"/>
      <sheetName val="RESIDS"/>
      <sheetName val="Aggregated Data"/>
      <sheetName val="AEO16 Com Tech"/>
      <sheetName val="DMD ByRegion"/>
      <sheetName val="ComDemand"/>
      <sheetName val="CMCalc"/>
      <sheetName val="Pop"/>
      <sheetName val="Conversion Factors"/>
      <sheetName val="EmisCO2Coef"/>
      <sheetName val="EmisBC"/>
      <sheetName val="EmisOC"/>
      <sheetName val="Emis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TRN_MI/TL/Original%20Files/Road%20Transport%20GHG%20tables_MI.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5626620374" createdVersion="6" refreshedVersion="6" minRefreshableVersion="3" recordCount="13" xr:uid="{00000000-000A-0000-FFFF-FFFF00000000}">
  <cacheSource type="worksheet">
    <worksheetSource ref="A1:I14" sheet="2010 GHG" r:id="rId2"/>
  </cacheSource>
  <cacheFields count="7">
    <cacheField name="GHG Emissions 2010" numFmtId="0">
      <sharedItems containsBlank="1"/>
    </cacheField>
    <cacheField name="Sector" numFmtId="0">
      <sharedItems/>
    </cacheField>
    <cacheField name="Fuel Type" numFmtId="0">
      <sharedItems count="4">
        <s v="CNG"/>
        <s v="Diesel"/>
        <s v="Electricity"/>
        <s v="Gasoline"/>
      </sharedItems>
    </cacheField>
    <cacheField name="Units" numFmtId="0">
      <sharedItems/>
    </cacheField>
    <cacheField name="Consumed" numFmtId="3">
      <sharedItems containsSemiMixedTypes="0" containsString="0" containsNumber="1" containsInteger="1" minValue="855804" maxValue="3629210490"/>
    </cacheField>
    <cacheField name="MgCO2e" numFmtId="3">
      <sharedItems containsSemiMixedTypes="0" containsString="0" containsNumber="1" containsInteger="1" minValue="13789" maxValue="7790907"/>
    </cacheField>
    <cacheField name="Source GJ" numFmtId="3">
      <sharedItems containsSemiMixedTypes="0" containsString="0" containsNumber="1" containsInteger="1" minValue="195751" maxValue="1223513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2963.676417708331" createdVersion="6" refreshedVersion="6" minRefreshableVersion="3" recordCount="70" xr:uid="{00000000-000A-0000-FFFF-FFFF01000000}">
  <cacheSource type="worksheet">
    <worksheetSource ref="A1:F71" sheet="Fuel consumptions" r:id="rId2"/>
  </cacheSource>
  <cacheFields count="6">
    <cacheField name="GPC ID" numFmtId="0">
      <sharedItems/>
    </cacheField>
    <cacheField name="Sector" numFmtId="0">
      <sharedItems/>
    </cacheField>
    <cacheField name="Sub-Sector / Service Class" numFmtId="0">
      <sharedItems/>
    </cacheField>
    <cacheField name="FuelType" numFmtId="0">
      <sharedItems count="7">
        <s v="Gasoline"/>
        <s v="Gasoline Hybrid"/>
        <s v="Diesel"/>
        <s v="Diesel Hybrid"/>
        <s v="CNG"/>
        <s v="Electricity"/>
        <s v="Fuel Cell"/>
      </sharedItems>
    </cacheField>
    <cacheField name="Original Units" numFmtId="0">
      <sharedItems count="1">
        <s v="GJ"/>
      </sharedItems>
    </cacheField>
    <cacheField name="2010" numFmtId="179">
      <sharedItems containsSemiMixedTypes="0" containsString="0" containsNumber="1" minValue="0" maxValue="197140277.432938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transit bus"/>
    <s v="transportation"/>
    <x v="0"/>
    <s v="GJ"/>
    <n v="1420989"/>
    <n v="78637"/>
    <n v="1420989"/>
  </r>
  <r>
    <s v="commuter rail"/>
    <s v="transportation"/>
    <x v="1"/>
    <s v="liters"/>
    <n v="5064028"/>
    <n v="13789"/>
    <n v="195751"/>
  </r>
  <r>
    <s v="heavy truck"/>
    <s v="transportation"/>
    <x v="1"/>
    <s v="liters"/>
    <n v="326200350"/>
    <n v="881007"/>
    <n v="12555252"/>
  </r>
  <r>
    <s v="light truck"/>
    <s v="transportation"/>
    <x v="1"/>
    <s v="light"/>
    <n v="35234181"/>
    <n v="95080"/>
    <n v="1356142"/>
  </r>
  <r>
    <s v="non-transit bus"/>
    <s v="transportation"/>
    <x v="1"/>
    <s v="liters"/>
    <n v="7545275"/>
    <n v="20391"/>
    <n v="290413"/>
  </r>
  <r>
    <s v="passenger cars"/>
    <s v="transportation"/>
    <x v="1"/>
    <s v="liters"/>
    <n v="14166357"/>
    <n v="38228"/>
    <n v="545254"/>
  </r>
  <r>
    <s v="solid waste trn rail"/>
    <s v="transportation"/>
    <x v="1"/>
    <s v="liters"/>
    <n v="5671501"/>
    <n v="15443"/>
    <n v="219257"/>
  </r>
  <r>
    <s v="solid waste trn truck"/>
    <s v="transportation"/>
    <x v="1"/>
    <s v="liters"/>
    <n v="28064413"/>
    <n v="75797"/>
    <n v="1080300"/>
  </r>
  <r>
    <s v="transit bus"/>
    <s v="transportation"/>
    <x v="1"/>
    <s v="liters"/>
    <n v="188631878"/>
    <n v="509784"/>
    <n v="7260325"/>
  </r>
  <r>
    <s v="subway and commuter rail"/>
    <s v="transportation"/>
    <x v="2"/>
    <s v="GJ"/>
    <n v="10118346"/>
    <n v="889291"/>
    <n v="25432916"/>
  </r>
  <r>
    <s v="light truck"/>
    <s v="transportation"/>
    <x v="3"/>
    <s v="liters"/>
    <n v="440373688"/>
    <n v="946065"/>
    <n v="14846296"/>
  </r>
  <r>
    <s v="passenger cars"/>
    <s v="transportation"/>
    <x v="3"/>
    <s v="liters"/>
    <n v="3629210490"/>
    <n v="7790907"/>
    <n v="122351394"/>
  </r>
  <r>
    <m/>
    <s v="Street light and traffic signals"/>
    <x v="2"/>
    <s v="GJ"/>
    <n v="855804"/>
    <n v="75216"/>
    <n v="2151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RoadPassenger cars"/>
    <s v="Private"/>
    <s v="LightDuty-"/>
    <x v="0"/>
    <x v="0"/>
    <n v="197140277.43293849"/>
  </r>
  <r>
    <s v="RoadPassenger cars"/>
    <s v="Private"/>
    <s v="LightDuty-"/>
    <x v="1"/>
    <x v="0"/>
    <n v="285842.63734909787"/>
  </r>
  <r>
    <s v="RoadPassenger cars"/>
    <s v="Private"/>
    <s v="LightDuty-"/>
    <x v="2"/>
    <x v="0"/>
    <n v="2041938.4084569474"/>
  </r>
  <r>
    <s v="RoadPassenger cars"/>
    <s v="Private"/>
    <s v="LightDuty-"/>
    <x v="3"/>
    <x v="0"/>
    <n v="12.046237098259951"/>
  </r>
  <r>
    <s v="RoadPassenger cars"/>
    <s v="Private"/>
    <s v="LightDuty-"/>
    <x v="4"/>
    <x v="0"/>
    <n v="13.063158000121131"/>
  </r>
  <r>
    <s v="RoadPassenger cars"/>
    <s v="Private"/>
    <s v="LightDuty-"/>
    <x v="5"/>
    <x v="0"/>
    <n v="20843.554608539576"/>
  </r>
  <r>
    <s v="RoadPassenger cars"/>
    <s v="Private"/>
    <s v="LightDuty-"/>
    <x v="6"/>
    <x v="0"/>
    <n v="0"/>
  </r>
  <r>
    <s v="RoadMedium duty trucks"/>
    <s v="Private"/>
    <s v="MediumDuty-"/>
    <x v="0"/>
    <x v="0"/>
    <n v="3830407.8734880253"/>
  </r>
  <r>
    <s v="RoadMedium duty trucks"/>
    <s v="Private"/>
    <s v="MediumDuty-"/>
    <x v="1"/>
    <x v="0"/>
    <n v="0"/>
  </r>
  <r>
    <s v="RoadMedium duty trucks"/>
    <s v="Private"/>
    <s v="MediumDuty-"/>
    <x v="2"/>
    <x v="0"/>
    <n v="1497870.9942587353"/>
  </r>
  <r>
    <s v="RoadMedium duty trucks"/>
    <s v="Private"/>
    <s v="MediumDuty-"/>
    <x v="3"/>
    <x v="0"/>
    <n v="0"/>
  </r>
  <r>
    <s v="RoadMedium duty trucks"/>
    <s v="Private"/>
    <s v="MediumDuty-"/>
    <x v="4"/>
    <x v="0"/>
    <n v="0"/>
  </r>
  <r>
    <s v="RoadMedium duty trucks"/>
    <s v="Private"/>
    <s v="MediumDuty-"/>
    <x v="5"/>
    <x v="0"/>
    <n v="0"/>
  </r>
  <r>
    <s v="RoadMedium duty trucks"/>
    <s v="Private"/>
    <s v="MediumDuty-"/>
    <x v="6"/>
    <x v="0"/>
    <n v="0"/>
  </r>
  <r>
    <s v="RoadHeavy duty trucks"/>
    <s v="Private"/>
    <s v="HeavyDuty-"/>
    <x v="0"/>
    <x v="0"/>
    <n v="0"/>
  </r>
  <r>
    <s v="RoadHeavy duty trucks"/>
    <s v="Private"/>
    <s v="HeavyDuty-"/>
    <x v="1"/>
    <x v="0"/>
    <n v="0"/>
  </r>
  <r>
    <s v="RoadHeavy duty trucks"/>
    <s v="Private"/>
    <s v="HeavyDuty-"/>
    <x v="2"/>
    <x v="0"/>
    <n v="16775910.393430715"/>
  </r>
  <r>
    <s v="RoadHeavy duty trucks"/>
    <s v="Private"/>
    <s v="HeavyDuty-"/>
    <x v="3"/>
    <x v="0"/>
    <n v="0"/>
  </r>
  <r>
    <s v="RoadHeavy duty trucks"/>
    <s v="Private"/>
    <s v="HeavyDuty-"/>
    <x v="4"/>
    <x v="0"/>
    <n v="0"/>
  </r>
  <r>
    <s v="RoadHeavy duty trucks"/>
    <s v="Private"/>
    <s v="HeavyDuty-"/>
    <x v="5"/>
    <x v="0"/>
    <n v="0"/>
  </r>
  <r>
    <s v="RoadHeavy duty trucks"/>
    <s v="Private"/>
    <s v="HeavyDuty-"/>
    <x v="6"/>
    <x v="0"/>
    <n v="0"/>
  </r>
  <r>
    <s v="RoadPassenger cars"/>
    <s v="Public"/>
    <s v="LightDuty-"/>
    <x v="0"/>
    <x v="0"/>
    <n v="1235026.8903158603"/>
  </r>
  <r>
    <s v="RoadPassenger cars"/>
    <s v="Public"/>
    <s v="LightDuty-"/>
    <x v="1"/>
    <x v="0"/>
    <n v="46949.904509489272"/>
  </r>
  <r>
    <s v="RoadPassenger cars"/>
    <s v="Public"/>
    <s v="LightDuty-"/>
    <x v="2"/>
    <x v="0"/>
    <n v="0"/>
  </r>
  <r>
    <s v="RoadPassenger cars"/>
    <s v="Public"/>
    <s v="LightDuty-"/>
    <x v="3"/>
    <x v="0"/>
    <n v="0"/>
  </r>
  <r>
    <s v="RoadPassenger cars"/>
    <s v="Public"/>
    <s v="LightDuty-"/>
    <x v="4"/>
    <x v="0"/>
    <n v="0"/>
  </r>
  <r>
    <s v="RoadPassenger cars"/>
    <s v="Public"/>
    <s v="LightDuty-"/>
    <x v="5"/>
    <x v="0"/>
    <n v="2364.862918363674"/>
  </r>
  <r>
    <s v="RoadPassenger cars"/>
    <s v="Public"/>
    <s v="LightDuty-"/>
    <x v="6"/>
    <x v="0"/>
    <n v="0"/>
  </r>
  <r>
    <s v="RoadMedium duty trucks"/>
    <s v="Public"/>
    <s v="MediumDuty-"/>
    <x v="0"/>
    <x v="0"/>
    <n v="335820.06174380326"/>
  </r>
  <r>
    <s v="RoadMedium duty trucks"/>
    <s v="Public"/>
    <s v="MediumDuty-"/>
    <x v="1"/>
    <x v="0"/>
    <n v="0"/>
  </r>
  <r>
    <s v="RoadMedium duty trucks"/>
    <s v="Public"/>
    <s v="MediumDuty-"/>
    <x v="2"/>
    <x v="0"/>
    <n v="414924.64982192969"/>
  </r>
  <r>
    <s v="RoadMedium duty trucks"/>
    <s v="Public"/>
    <s v="MediumDuty-"/>
    <x v="3"/>
    <x v="0"/>
    <n v="0"/>
  </r>
  <r>
    <s v="RoadMedium duty trucks"/>
    <s v="Public"/>
    <s v="MediumDuty-"/>
    <x v="4"/>
    <x v="0"/>
    <n v="12292.592241518645"/>
  </r>
  <r>
    <s v="RoadMedium duty trucks"/>
    <s v="Public"/>
    <s v="MediumDuty-"/>
    <x v="5"/>
    <x v="0"/>
    <n v="0"/>
  </r>
  <r>
    <s v="RoadMedium duty trucks"/>
    <s v="Public"/>
    <s v="MediumDuty-"/>
    <x v="6"/>
    <x v="0"/>
    <n v="0"/>
  </r>
  <r>
    <s v="RoadHeavy duty trucks"/>
    <s v="Public"/>
    <s v="HeavyDuty-"/>
    <x v="0"/>
    <x v="0"/>
    <n v="0"/>
  </r>
  <r>
    <s v="RoadHeavy duty trucks"/>
    <s v="Public"/>
    <s v="HeavyDuty-"/>
    <x v="1"/>
    <x v="0"/>
    <n v="0"/>
  </r>
  <r>
    <s v="RoadHeavy duty trucks"/>
    <s v="Public"/>
    <s v="HeavyDuty-"/>
    <x v="2"/>
    <x v="0"/>
    <n v="3409010.8720334689"/>
  </r>
  <r>
    <s v="RoadHeavy duty trucks"/>
    <s v="Public"/>
    <s v="HeavyDuty-"/>
    <x v="3"/>
    <x v="0"/>
    <n v="0"/>
  </r>
  <r>
    <s v="RoadHeavy duty trucks"/>
    <s v="Public"/>
    <s v="HeavyDuty-"/>
    <x v="4"/>
    <x v="0"/>
    <n v="0"/>
  </r>
  <r>
    <s v="RoadHeavy duty trucks"/>
    <s v="Public"/>
    <s v="HeavyDuty-"/>
    <x v="5"/>
    <x v="0"/>
    <n v="0"/>
  </r>
  <r>
    <s v="RoadHeavy duty trucks"/>
    <s v="Public"/>
    <s v="HeavyDuty-"/>
    <x v="6"/>
    <x v="0"/>
    <n v="0"/>
  </r>
  <r>
    <s v="RoadHeavy duty trucks"/>
    <s v="Public"/>
    <s v="SWCV-HD-"/>
    <x v="0"/>
    <x v="0"/>
    <n v="0"/>
  </r>
  <r>
    <s v="RoadHeavy duty trucks"/>
    <s v="Public"/>
    <s v="SWCV-HD-"/>
    <x v="1"/>
    <x v="0"/>
    <n v="0"/>
  </r>
  <r>
    <s v="RoadHeavy duty trucks"/>
    <s v="Public"/>
    <s v="SWCV-HD-"/>
    <x v="2"/>
    <x v="0"/>
    <n v="415330.08518520975"/>
  </r>
  <r>
    <s v="RoadHeavy duty trucks"/>
    <s v="Public"/>
    <s v="SWCV-HD-"/>
    <x v="3"/>
    <x v="0"/>
    <n v="0"/>
  </r>
  <r>
    <s v="RoadHeavy duty trucks"/>
    <s v="Public"/>
    <s v="SWCV-HD-"/>
    <x v="4"/>
    <x v="0"/>
    <n v="0"/>
  </r>
  <r>
    <s v="RoadHeavy duty trucks"/>
    <s v="Public"/>
    <s v="SWCV-HD-"/>
    <x v="5"/>
    <x v="0"/>
    <n v="0"/>
  </r>
  <r>
    <s v="RoadHeavy duty trucks"/>
    <s v="Public"/>
    <s v="SWCV-HD-"/>
    <x v="6"/>
    <x v="0"/>
    <n v="0"/>
  </r>
  <r>
    <s v="RoadHeavy duty trucks"/>
    <s v="Private"/>
    <s v="SWCV-HD-"/>
    <x v="0"/>
    <x v="0"/>
    <n v="0"/>
  </r>
  <r>
    <s v="RoadHeavy duty trucks"/>
    <s v="Private"/>
    <s v="SWCV-HD-"/>
    <x v="1"/>
    <x v="0"/>
    <n v="0"/>
  </r>
  <r>
    <s v="RoadHeavy duty trucks"/>
    <s v="Private"/>
    <s v="SWCV-HD-"/>
    <x v="2"/>
    <x v="0"/>
    <n v="591947.33623949799"/>
  </r>
  <r>
    <s v="RoadHeavy duty trucks"/>
    <s v="Private"/>
    <s v="SWCV-HD-"/>
    <x v="3"/>
    <x v="0"/>
    <n v="0"/>
  </r>
  <r>
    <s v="RoadHeavy duty trucks"/>
    <s v="Private"/>
    <s v="SWCV-HD-"/>
    <x v="4"/>
    <x v="0"/>
    <n v="0"/>
  </r>
  <r>
    <s v="RoadHeavy duty trucks"/>
    <s v="Private"/>
    <s v="SWCV-HD-"/>
    <x v="5"/>
    <x v="0"/>
    <n v="0"/>
  </r>
  <r>
    <s v="RoadHeavy duty trucks"/>
    <s v="Private"/>
    <s v="SWCV-HD-"/>
    <x v="6"/>
    <x v="0"/>
    <n v="0"/>
  </r>
  <r>
    <s v="RoadBuses"/>
    <s v="Public"/>
    <s v="Transit-Bus"/>
    <x v="0"/>
    <x v="0"/>
    <n v="0"/>
  </r>
  <r>
    <s v="RoadBuses"/>
    <s v="Public"/>
    <s v="Transit-Bus"/>
    <x v="1"/>
    <x v="0"/>
    <n v="0"/>
  </r>
  <r>
    <s v="RoadBuses"/>
    <s v="Public"/>
    <s v="Transit-Bus"/>
    <x v="2"/>
    <x v="0"/>
    <n v="0"/>
  </r>
  <r>
    <s v="RoadBuses"/>
    <s v="Public"/>
    <s v="Transit-Bus"/>
    <x v="3"/>
    <x v="0"/>
    <n v="0"/>
  </r>
  <r>
    <s v="RoadBuses"/>
    <s v="Public"/>
    <s v="Transit-Bus"/>
    <x v="4"/>
    <x v="0"/>
    <n v="0"/>
  </r>
  <r>
    <s v="RoadBuses"/>
    <s v="Public"/>
    <s v="Transit-Bus"/>
    <x v="5"/>
    <x v="0"/>
    <n v="0"/>
  </r>
  <r>
    <s v="RoadBuses"/>
    <s v="Public"/>
    <s v="Transit-Bus"/>
    <x v="6"/>
    <x v="0"/>
    <n v="0"/>
  </r>
  <r>
    <s v="RoadBuses"/>
    <s v="Private"/>
    <s v="Transit-OtherBuses-"/>
    <x v="0"/>
    <x v="0"/>
    <n v="0"/>
  </r>
  <r>
    <s v="RoadBuses"/>
    <s v="Private"/>
    <s v="Transit-OtherBuses-"/>
    <x v="1"/>
    <x v="0"/>
    <n v="0"/>
  </r>
  <r>
    <s v="RoadBuses"/>
    <s v="Private"/>
    <s v="Transit-OtherBuses-"/>
    <x v="2"/>
    <x v="0"/>
    <n v="0"/>
  </r>
  <r>
    <s v="RoadBuses"/>
    <s v="Private"/>
    <s v="Transit-OtherBuses-"/>
    <x v="3"/>
    <x v="0"/>
    <n v="0"/>
  </r>
  <r>
    <s v="RoadBuses"/>
    <s v="Private"/>
    <s v="Transit-OtherBuses-"/>
    <x v="4"/>
    <x v="0"/>
    <n v="0"/>
  </r>
  <r>
    <s v="RoadBuses"/>
    <s v="Private"/>
    <s v="Transit-OtherBuses-"/>
    <x v="5"/>
    <x v="0"/>
    <n v="0"/>
  </r>
  <r>
    <s v="RoadBuses"/>
    <s v="Private"/>
    <s v="Transit-OtherBuses-"/>
    <x v="6"/>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N6" firstHeaderRow="0" firstDataRow="1" firstDataCol="1"/>
  <pivotFields count="7">
    <pivotField showAll="0"/>
    <pivotField showAll="0"/>
    <pivotField axis="axisRow" showAll="0">
      <items count="5">
        <item x="0"/>
        <item x="1"/>
        <item x="2"/>
        <item x="3"/>
        <item t="default"/>
      </items>
    </pivotField>
    <pivotField showAll="0"/>
    <pivotField dataField="1" numFmtId="3" showAll="0"/>
    <pivotField numFmtId="3" showAll="0"/>
    <pivotField dataField="1" numFmtId="3" showAll="0"/>
  </pivotFields>
  <rowFields count="1">
    <field x="2"/>
  </rowFields>
  <rowItems count="5">
    <i>
      <x/>
    </i>
    <i>
      <x v="1"/>
    </i>
    <i>
      <x v="2"/>
    </i>
    <i>
      <x v="3"/>
    </i>
    <i t="grand">
      <x/>
    </i>
  </rowItems>
  <colFields count="1">
    <field x="-2"/>
  </colFields>
  <colItems count="2">
    <i>
      <x/>
    </i>
    <i i="1">
      <x v="1"/>
    </i>
  </colItems>
  <dataFields count="2">
    <dataField name="Sum of Source GJ" fld="6" baseField="0" baseItem="0"/>
    <dataField name="Sum of Consumed" fld="4" baseField="0" baseItem="0"/>
  </dataFields>
  <formats count="3">
    <format dxfId="5">
      <pivotArea field="2" type="button" dataOnly="0" labelOnly="1" outline="0" axis="axisRow" fieldPosition="0"/>
    </format>
    <format dxfId="4">
      <pivotArea dataOnly="0" labelOnly="1" outline="0" fieldPosition="0">
        <references count="1">
          <reference field="4294967294" count="2">
            <x v="0"/>
            <x v="1"/>
          </reference>
        </references>
      </pivotArea>
    </format>
    <format dxfId="3">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Q9" firstHeaderRow="1" firstDataRow="1" firstDataCol="1"/>
  <pivotFields count="6">
    <pivotField showAll="0"/>
    <pivotField showAll="0"/>
    <pivotField showAll="0"/>
    <pivotField axis="axisRow" showAll="0">
      <items count="8">
        <item x="4"/>
        <item x="2"/>
        <item x="3"/>
        <item x="5"/>
        <item x="6"/>
        <item x="0"/>
        <item x="1"/>
        <item t="default"/>
      </items>
    </pivotField>
    <pivotField showAll="0">
      <items count="2">
        <item x="0"/>
        <item t="default"/>
      </items>
    </pivotField>
    <pivotField dataField="1" numFmtId="179" showAll="0"/>
  </pivotFields>
  <rowFields count="1">
    <field x="3"/>
  </rowFields>
  <rowItems count="8">
    <i>
      <x/>
    </i>
    <i>
      <x v="1"/>
    </i>
    <i>
      <x v="2"/>
    </i>
    <i>
      <x v="3"/>
    </i>
    <i>
      <x v="4"/>
    </i>
    <i>
      <x v="5"/>
    </i>
    <i>
      <x v="6"/>
    </i>
    <i t="grand">
      <x/>
    </i>
  </rowItems>
  <colItems count="1">
    <i/>
  </colItems>
  <dataFields count="1">
    <dataField name="Sum of 2010"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18" Type="http://schemas.openxmlformats.org/officeDocument/2006/relationships/control" Target="../activeX/activeX15.xml"/><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control" Target="../activeX/activeX12.xml"/><Relationship Id="rId17" Type="http://schemas.openxmlformats.org/officeDocument/2006/relationships/image" Target="../media/image14.emf"/><Relationship Id="rId2" Type="http://schemas.openxmlformats.org/officeDocument/2006/relationships/drawing" Target="../drawings/drawing2.xml"/><Relationship Id="rId16" Type="http://schemas.openxmlformats.org/officeDocument/2006/relationships/control" Target="../activeX/activeX14.xml"/><Relationship Id="rId1" Type="http://schemas.openxmlformats.org/officeDocument/2006/relationships/printerSettings" Target="../printerSettings/printerSettings2.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5" Type="http://schemas.openxmlformats.org/officeDocument/2006/relationships/image" Target="../media/image13.emf"/><Relationship Id="rId10" Type="http://schemas.openxmlformats.org/officeDocument/2006/relationships/control" Target="../activeX/activeX11.xml"/><Relationship Id="rId19" Type="http://schemas.openxmlformats.org/officeDocument/2006/relationships/image" Target="../media/image15.emf"/><Relationship Id="rId4" Type="http://schemas.openxmlformats.org/officeDocument/2006/relationships/control" Target="../activeX/activeX8.xml"/><Relationship Id="rId9" Type="http://schemas.openxmlformats.org/officeDocument/2006/relationships/image" Target="../media/image10.emf"/><Relationship Id="rId14" Type="http://schemas.openxmlformats.org/officeDocument/2006/relationships/control" Target="../activeX/activeX1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8.xml"/><Relationship Id="rId13" Type="http://schemas.openxmlformats.org/officeDocument/2006/relationships/image" Target="../media/image20.emf"/><Relationship Id="rId3" Type="http://schemas.openxmlformats.org/officeDocument/2006/relationships/vmlDrawing" Target="../drawings/vmlDrawing3.vml"/><Relationship Id="rId7" Type="http://schemas.openxmlformats.org/officeDocument/2006/relationships/image" Target="../media/image17.emf"/><Relationship Id="rId12" Type="http://schemas.openxmlformats.org/officeDocument/2006/relationships/control" Target="../activeX/activeX20.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ntrol" Target="../activeX/activeX17.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19.xml"/><Relationship Id="rId4" Type="http://schemas.openxmlformats.org/officeDocument/2006/relationships/control" Target="../activeX/activeX16.xml"/><Relationship Id="rId9" Type="http://schemas.openxmlformats.org/officeDocument/2006/relationships/image" Target="../media/image18.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image" Target="../media/image25.emf"/><Relationship Id="rId3" Type="http://schemas.openxmlformats.org/officeDocument/2006/relationships/vmlDrawing" Target="../drawings/vmlDrawing4.vml"/><Relationship Id="rId7" Type="http://schemas.openxmlformats.org/officeDocument/2006/relationships/image" Target="../media/image22.emf"/><Relationship Id="rId12" Type="http://schemas.openxmlformats.org/officeDocument/2006/relationships/control" Target="../activeX/activeX25.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ntrol" Target="../activeX/activeX22.xml"/><Relationship Id="rId11" Type="http://schemas.openxmlformats.org/officeDocument/2006/relationships/image" Target="../media/image24.emf"/><Relationship Id="rId5" Type="http://schemas.openxmlformats.org/officeDocument/2006/relationships/image" Target="../media/image21.emf"/><Relationship Id="rId10" Type="http://schemas.openxmlformats.org/officeDocument/2006/relationships/control" Target="../activeX/activeX2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28.xml"/><Relationship Id="rId3" Type="http://schemas.openxmlformats.org/officeDocument/2006/relationships/vmlDrawing" Target="../drawings/vmlDrawing5.vml"/><Relationship Id="rId7" Type="http://schemas.openxmlformats.org/officeDocument/2006/relationships/image" Target="../media/image27.emf"/><Relationship Id="rId2" Type="http://schemas.openxmlformats.org/officeDocument/2006/relationships/drawing" Target="../drawings/drawing5.xml"/><Relationship Id="rId1" Type="http://schemas.openxmlformats.org/officeDocument/2006/relationships/printerSettings" Target="../printerSettings/printerSettings12.bin"/><Relationship Id="rId6" Type="http://schemas.openxmlformats.org/officeDocument/2006/relationships/control" Target="../activeX/activeX27.xml"/><Relationship Id="rId11" Type="http://schemas.openxmlformats.org/officeDocument/2006/relationships/image" Target="../media/image29.emf"/><Relationship Id="rId5" Type="http://schemas.openxmlformats.org/officeDocument/2006/relationships/image" Target="../media/image26.emf"/><Relationship Id="rId10" Type="http://schemas.openxmlformats.org/officeDocument/2006/relationships/control" Target="../activeX/activeX29.xml"/><Relationship Id="rId4" Type="http://schemas.openxmlformats.org/officeDocument/2006/relationships/control" Target="../activeX/activeX26.xml"/><Relationship Id="rId9" Type="http://schemas.openxmlformats.org/officeDocument/2006/relationships/image" Target="../media/image28.emf"/></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vmlDrawing" Target="../drawings/vmlDrawing6.vml"/><Relationship Id="rId7" Type="http://schemas.openxmlformats.org/officeDocument/2006/relationships/image" Target="../media/image31.emf"/><Relationship Id="rId2" Type="http://schemas.openxmlformats.org/officeDocument/2006/relationships/drawing" Target="../drawings/drawing6.xml"/><Relationship Id="rId1" Type="http://schemas.openxmlformats.org/officeDocument/2006/relationships/printerSettings" Target="../printerSettings/printerSettings13.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36.xml"/><Relationship Id="rId13" Type="http://schemas.openxmlformats.org/officeDocument/2006/relationships/image" Target="../media/image38.emf"/><Relationship Id="rId3" Type="http://schemas.openxmlformats.org/officeDocument/2006/relationships/vmlDrawing" Target="../drawings/vmlDrawing7.vml"/><Relationship Id="rId7" Type="http://schemas.openxmlformats.org/officeDocument/2006/relationships/image" Target="../media/image35.emf"/><Relationship Id="rId12" Type="http://schemas.openxmlformats.org/officeDocument/2006/relationships/control" Target="../activeX/activeX38.xml"/><Relationship Id="rId17" Type="http://schemas.openxmlformats.org/officeDocument/2006/relationships/image" Target="../media/image40.emf"/><Relationship Id="rId2" Type="http://schemas.openxmlformats.org/officeDocument/2006/relationships/drawing" Target="../drawings/drawing7.xml"/><Relationship Id="rId16" Type="http://schemas.openxmlformats.org/officeDocument/2006/relationships/control" Target="../activeX/activeX40.xml"/><Relationship Id="rId1" Type="http://schemas.openxmlformats.org/officeDocument/2006/relationships/printerSettings" Target="../printerSettings/printerSettings14.bin"/><Relationship Id="rId6" Type="http://schemas.openxmlformats.org/officeDocument/2006/relationships/control" Target="../activeX/activeX35.xml"/><Relationship Id="rId11" Type="http://schemas.openxmlformats.org/officeDocument/2006/relationships/image" Target="../media/image37.emf"/><Relationship Id="rId5" Type="http://schemas.openxmlformats.org/officeDocument/2006/relationships/image" Target="../media/image34.emf"/><Relationship Id="rId15" Type="http://schemas.openxmlformats.org/officeDocument/2006/relationships/image" Target="../media/image39.emf"/><Relationship Id="rId10" Type="http://schemas.openxmlformats.org/officeDocument/2006/relationships/control" Target="../activeX/activeX37.xml"/><Relationship Id="rId4" Type="http://schemas.openxmlformats.org/officeDocument/2006/relationships/control" Target="../activeX/activeX34.xml"/><Relationship Id="rId9" Type="http://schemas.openxmlformats.org/officeDocument/2006/relationships/image" Target="../media/image36.emf"/><Relationship Id="rId14" Type="http://schemas.openxmlformats.org/officeDocument/2006/relationships/control" Target="../activeX/activeX39.xml"/></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43.xml"/><Relationship Id="rId13" Type="http://schemas.openxmlformats.org/officeDocument/2006/relationships/image" Target="../media/image45.emf"/><Relationship Id="rId3" Type="http://schemas.openxmlformats.org/officeDocument/2006/relationships/vmlDrawing" Target="../drawings/vmlDrawing8.vml"/><Relationship Id="rId7" Type="http://schemas.openxmlformats.org/officeDocument/2006/relationships/image" Target="../media/image42.emf"/><Relationship Id="rId12" Type="http://schemas.openxmlformats.org/officeDocument/2006/relationships/control" Target="../activeX/activeX45.xml"/><Relationship Id="rId2" Type="http://schemas.openxmlformats.org/officeDocument/2006/relationships/drawing" Target="../drawings/drawing8.xml"/><Relationship Id="rId1" Type="http://schemas.openxmlformats.org/officeDocument/2006/relationships/printerSettings" Target="../printerSettings/printerSettings15.bin"/><Relationship Id="rId6" Type="http://schemas.openxmlformats.org/officeDocument/2006/relationships/control" Target="../activeX/activeX42.xml"/><Relationship Id="rId11" Type="http://schemas.openxmlformats.org/officeDocument/2006/relationships/image" Target="../media/image44.emf"/><Relationship Id="rId5" Type="http://schemas.openxmlformats.org/officeDocument/2006/relationships/image" Target="../media/image41.emf"/><Relationship Id="rId10" Type="http://schemas.openxmlformats.org/officeDocument/2006/relationships/control" Target="../activeX/activeX44.xml"/><Relationship Id="rId4" Type="http://schemas.openxmlformats.org/officeDocument/2006/relationships/control" Target="../activeX/activeX41.xml"/><Relationship Id="rId9" Type="http://schemas.openxmlformats.org/officeDocument/2006/relationships/image" Target="../media/image43.emf"/></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48.xml"/><Relationship Id="rId13" Type="http://schemas.openxmlformats.org/officeDocument/2006/relationships/image" Target="../media/image50.emf"/><Relationship Id="rId3" Type="http://schemas.openxmlformats.org/officeDocument/2006/relationships/vmlDrawing" Target="../drawings/vmlDrawing9.vml"/><Relationship Id="rId7" Type="http://schemas.openxmlformats.org/officeDocument/2006/relationships/image" Target="../media/image47.emf"/><Relationship Id="rId12" Type="http://schemas.openxmlformats.org/officeDocument/2006/relationships/control" Target="../activeX/activeX50.xml"/><Relationship Id="rId2" Type="http://schemas.openxmlformats.org/officeDocument/2006/relationships/drawing" Target="../drawings/drawing9.xml"/><Relationship Id="rId1" Type="http://schemas.openxmlformats.org/officeDocument/2006/relationships/printerSettings" Target="../printerSettings/printerSettings16.bin"/><Relationship Id="rId6" Type="http://schemas.openxmlformats.org/officeDocument/2006/relationships/control" Target="../activeX/activeX47.xml"/><Relationship Id="rId11" Type="http://schemas.openxmlformats.org/officeDocument/2006/relationships/image" Target="../media/image49.emf"/><Relationship Id="rId5" Type="http://schemas.openxmlformats.org/officeDocument/2006/relationships/image" Target="../media/image46.emf"/><Relationship Id="rId10" Type="http://schemas.openxmlformats.org/officeDocument/2006/relationships/control" Target="../activeX/activeX49.xml"/><Relationship Id="rId4" Type="http://schemas.openxmlformats.org/officeDocument/2006/relationships/control" Target="../activeX/activeX46.xml"/><Relationship Id="rId9" Type="http://schemas.openxmlformats.org/officeDocument/2006/relationships/image" Target="../media/image48.emf"/></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53.xml"/><Relationship Id="rId13" Type="http://schemas.openxmlformats.org/officeDocument/2006/relationships/image" Target="../media/image55.emf"/><Relationship Id="rId3" Type="http://schemas.openxmlformats.org/officeDocument/2006/relationships/vmlDrawing" Target="../drawings/vmlDrawing10.vml"/><Relationship Id="rId7" Type="http://schemas.openxmlformats.org/officeDocument/2006/relationships/image" Target="../media/image52.emf"/><Relationship Id="rId12" Type="http://schemas.openxmlformats.org/officeDocument/2006/relationships/control" Target="../activeX/activeX55.xml"/><Relationship Id="rId17" Type="http://schemas.openxmlformats.org/officeDocument/2006/relationships/image" Target="../media/image57.emf"/><Relationship Id="rId2" Type="http://schemas.openxmlformats.org/officeDocument/2006/relationships/drawing" Target="../drawings/drawing10.xml"/><Relationship Id="rId16" Type="http://schemas.openxmlformats.org/officeDocument/2006/relationships/control" Target="../activeX/activeX57.xml"/><Relationship Id="rId1" Type="http://schemas.openxmlformats.org/officeDocument/2006/relationships/printerSettings" Target="../printerSettings/printerSettings17.bin"/><Relationship Id="rId6" Type="http://schemas.openxmlformats.org/officeDocument/2006/relationships/control" Target="../activeX/activeX52.xml"/><Relationship Id="rId11" Type="http://schemas.openxmlformats.org/officeDocument/2006/relationships/image" Target="../media/image54.emf"/><Relationship Id="rId5" Type="http://schemas.openxmlformats.org/officeDocument/2006/relationships/image" Target="../media/image51.emf"/><Relationship Id="rId15" Type="http://schemas.openxmlformats.org/officeDocument/2006/relationships/image" Target="../media/image56.emf"/><Relationship Id="rId10" Type="http://schemas.openxmlformats.org/officeDocument/2006/relationships/control" Target="../activeX/activeX54.xml"/><Relationship Id="rId4" Type="http://schemas.openxmlformats.org/officeDocument/2006/relationships/control" Target="../activeX/activeX51.xml"/><Relationship Id="rId9" Type="http://schemas.openxmlformats.org/officeDocument/2006/relationships/image" Target="../media/image53.emf"/><Relationship Id="rId14" Type="http://schemas.openxmlformats.org/officeDocument/2006/relationships/control" Target="../activeX/activeX56.xml"/></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2.emf"/><Relationship Id="rId3" Type="http://schemas.openxmlformats.org/officeDocument/2006/relationships/vmlDrawing" Target="../drawings/vmlDrawing11.vml"/><Relationship Id="rId7" Type="http://schemas.openxmlformats.org/officeDocument/2006/relationships/image" Target="../media/image59.emf"/><Relationship Id="rId12" Type="http://schemas.openxmlformats.org/officeDocument/2006/relationships/control" Target="../activeX/activeX62.xml"/><Relationship Id="rId2" Type="http://schemas.openxmlformats.org/officeDocument/2006/relationships/drawing" Target="../drawings/drawing11.xml"/><Relationship Id="rId1" Type="http://schemas.openxmlformats.org/officeDocument/2006/relationships/printerSettings" Target="../printerSettings/printerSettings18.bin"/><Relationship Id="rId6" Type="http://schemas.openxmlformats.org/officeDocument/2006/relationships/control" Target="../activeX/activeX59.xml"/><Relationship Id="rId11" Type="http://schemas.openxmlformats.org/officeDocument/2006/relationships/image" Target="../media/image61.emf"/><Relationship Id="rId5" Type="http://schemas.openxmlformats.org/officeDocument/2006/relationships/image" Target="../media/image58.emf"/><Relationship Id="rId15" Type="http://schemas.openxmlformats.org/officeDocument/2006/relationships/image" Target="../media/image63.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0.emf"/><Relationship Id="rId14" Type="http://schemas.openxmlformats.org/officeDocument/2006/relationships/control" Target="../activeX/activeX6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1.xml.rels><?xml version="1.0" encoding="UTF-8" standalone="yes"?>
<Relationships xmlns="http://schemas.openxmlformats.org/package/2006/relationships"><Relationship Id="rId8" Type="http://schemas.openxmlformats.org/officeDocument/2006/relationships/hyperlink" Target="http://www.nyc.gov/html/planyc/downloads/pdf/NYC_GHG_Inventory_2014.pdf" TargetMode="External"/><Relationship Id="rId13" Type="http://schemas.openxmlformats.org/officeDocument/2006/relationships/hyperlink" Target="http://www.rita.dot.gov/bts/sites/rita.dot.gov.bts/files/publications/national_transportation_statistics/html/table_04_15.html" TargetMode="External"/><Relationship Id="rId18" Type="http://schemas.openxmlformats.org/officeDocument/2006/relationships/hyperlink" Target="http://www.nyc.gov/html/dot/downloads/pdf/nyc_greendividend_april2010.pdf" TargetMode="External"/><Relationship Id="rId3" Type="http://schemas.openxmlformats.org/officeDocument/2006/relationships/hyperlink" Target="http://www.nyc.gov/html/planyc/downloads/pdf/NYC_GHG_Inventory_2014.pdf" TargetMode="External"/><Relationship Id="rId21" Type="http://schemas.openxmlformats.org/officeDocument/2006/relationships/vmlDrawing" Target="../drawings/vmlDrawing13.vml"/><Relationship Id="rId7" Type="http://schemas.openxmlformats.org/officeDocument/2006/relationships/hyperlink" Target="http://www.nyc.gov/html/planyc/downloads/pdf/NYC_GHG_Inventory_2014.pdf" TargetMode="External"/><Relationship Id="rId12" Type="http://schemas.openxmlformats.org/officeDocument/2006/relationships/hyperlink" Target="http://www.nyc.gov/html/planyc/downloads/pdf/NYC_GHG_Inventory_2014.pdf" TargetMode="External"/><Relationship Id="rId17" Type="http://schemas.openxmlformats.org/officeDocument/2006/relationships/hyperlink" Target="http://www.streetsblog.org/2011/04/06/new-yorks-car-ownership-rate-is-on-the-rise/" TargetMode="External"/><Relationship Id="rId2" Type="http://schemas.openxmlformats.org/officeDocument/2006/relationships/hyperlink" Target="http://www.nyc.gov/html/planyc/downloads/pdf/NYC_GHG_Inventory_2014.pdf" TargetMode="External"/><Relationship Id="rId16" Type="http://schemas.openxmlformats.org/officeDocument/2006/relationships/hyperlink" Target="http://www.nycedc.com/blog-entry/new-yorkers-and-cars" TargetMode="External"/><Relationship Id="rId20" Type="http://schemas.openxmlformats.org/officeDocument/2006/relationships/drawing" Target="../drawings/drawing12.xml"/><Relationship Id="rId1" Type="http://schemas.openxmlformats.org/officeDocument/2006/relationships/hyperlink" Target="http://railtec.illinois.edu/articles/Files/Conference%20Proceedings/2014/JRC2014-3787.pdf" TargetMode="External"/><Relationship Id="rId6" Type="http://schemas.openxmlformats.org/officeDocument/2006/relationships/hyperlink" Target="http://www.nyc.gov/html/planyc/downloads/pdf/NYC_GHG_Inventory_2014.pdf" TargetMode="External"/><Relationship Id="rId11" Type="http://schemas.openxmlformats.org/officeDocument/2006/relationships/hyperlink" Target="http://www.nyc.gov/html/planyc/downloads/pdf/NYC_GHG_Inventory_2014.pdf" TargetMode="External"/><Relationship Id="rId5" Type="http://schemas.openxmlformats.org/officeDocument/2006/relationships/hyperlink" Target="http://www.nyc.gov/html/planyc/downloads/pdf/NYC_GHG_Inventory_2014.pdf" TargetMode="External"/><Relationship Id="rId15" Type="http://schemas.openxmlformats.org/officeDocument/2006/relationships/hyperlink" Target="http://web.mta.info/nyct/facts/ffsubway.htm" TargetMode="External"/><Relationship Id="rId10" Type="http://schemas.openxmlformats.org/officeDocument/2006/relationships/hyperlink" Target="http://www.nyc.gov/html/planyc/downloads/pdf/NYC_GHG_Inventory_2014.pdf" TargetMode="External"/><Relationship Id="rId19" Type="http://schemas.openxmlformats.org/officeDocument/2006/relationships/printerSettings" Target="../printerSettings/printerSettings19.bin"/><Relationship Id="rId4" Type="http://schemas.openxmlformats.org/officeDocument/2006/relationships/hyperlink" Target="http://www.nyc.gov/html/planyc/downloads/pdf/NYC_GHG_Inventory_2014.pdf" TargetMode="External"/><Relationship Id="rId9" Type="http://schemas.openxmlformats.org/officeDocument/2006/relationships/hyperlink" Target="http://www.nyc.gov/html/planyc/downloads/pdf/NYC_GHG_Inventory_2014.pdf" TargetMode="External"/><Relationship Id="rId14" Type="http://schemas.openxmlformats.org/officeDocument/2006/relationships/hyperlink" Target="http://www.apta.com/resources/hottopics/sustainability/Documents/septainable13.pdf" TargetMode="External"/><Relationship Id="rId22" Type="http://schemas.openxmlformats.org/officeDocument/2006/relationships/comments" Target="../comments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www.nyc.gov/html/dcp/pdf/census/projections_report_2010_2040.pdf" TargetMode="External"/><Relationship Id="rId1" Type="http://schemas.openxmlformats.org/officeDocument/2006/relationships/hyperlink" Target="http://www.nyc.gov/html/dcp/html/census/popcur.shtml"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5.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6.v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8" Type="http://schemas.openxmlformats.org/officeDocument/2006/relationships/control" Target="../activeX/activeX66.xml"/><Relationship Id="rId13" Type="http://schemas.openxmlformats.org/officeDocument/2006/relationships/image" Target="../media/image70.emf"/><Relationship Id="rId3" Type="http://schemas.openxmlformats.org/officeDocument/2006/relationships/vmlDrawing" Target="../drawings/vmlDrawing17.vml"/><Relationship Id="rId7" Type="http://schemas.openxmlformats.org/officeDocument/2006/relationships/image" Target="../media/image67.emf"/><Relationship Id="rId12" Type="http://schemas.openxmlformats.org/officeDocument/2006/relationships/control" Target="../activeX/activeX68.xml"/><Relationship Id="rId2" Type="http://schemas.openxmlformats.org/officeDocument/2006/relationships/drawing" Target="../drawings/drawing13.xml"/><Relationship Id="rId1" Type="http://schemas.openxmlformats.org/officeDocument/2006/relationships/printerSettings" Target="../printerSettings/printerSettings28.bin"/><Relationship Id="rId6" Type="http://schemas.openxmlformats.org/officeDocument/2006/relationships/control" Target="../activeX/activeX65.xml"/><Relationship Id="rId11" Type="http://schemas.openxmlformats.org/officeDocument/2006/relationships/image" Target="../media/image69.emf"/><Relationship Id="rId5" Type="http://schemas.openxmlformats.org/officeDocument/2006/relationships/image" Target="../media/image66.emf"/><Relationship Id="rId15" Type="http://schemas.openxmlformats.org/officeDocument/2006/relationships/image" Target="../media/image71.emf"/><Relationship Id="rId10" Type="http://schemas.openxmlformats.org/officeDocument/2006/relationships/control" Target="../activeX/activeX67.xml"/><Relationship Id="rId4" Type="http://schemas.openxmlformats.org/officeDocument/2006/relationships/control" Target="../activeX/activeX64.xml"/><Relationship Id="rId9" Type="http://schemas.openxmlformats.org/officeDocument/2006/relationships/image" Target="../media/image68.emf"/><Relationship Id="rId14" Type="http://schemas.openxmlformats.org/officeDocument/2006/relationships/control" Target="../activeX/activeX6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42578125" customWidth="1"/>
    <col min="3" max="3" width="29.5703125" customWidth="1"/>
    <col min="4" max="4" width="10.42578125" customWidth="1"/>
    <col min="5" max="5" width="29.5703125" customWidth="1"/>
    <col min="6" max="6" width="10.42578125" customWidth="1"/>
  </cols>
  <sheetData>
    <row r="1" spans="1:6" x14ac:dyDescent="0.2">
      <c r="A1" s="1" t="s">
        <v>0</v>
      </c>
      <c r="B1" s="12"/>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5303"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55303" r:id="rId4" name="cmdRefreshUnits"/>
      </mc:Fallback>
    </mc:AlternateContent>
    <mc:AlternateContent xmlns:mc="http://schemas.openxmlformats.org/markup-compatibility/2006">
      <mc:Choice Requires="x14">
        <control shapeId="55302" r:id="rId6" name="cmdCommUnit">
          <controlPr defaultSize="0" autoLine="0" r:id="rId7">
            <anchor moveWithCells="1">
              <from>
                <xdr:col>3</xdr:col>
                <xdr:colOff>9525</xdr:colOff>
                <xdr:row>4</xdr:row>
                <xdr:rowOff>180975</xdr:rowOff>
              </from>
              <to>
                <xdr:col>3</xdr:col>
                <xdr:colOff>676275</xdr:colOff>
                <xdr:row>6</xdr:row>
                <xdr:rowOff>0</xdr:rowOff>
              </to>
            </anchor>
          </controlPr>
        </control>
      </mc:Choice>
      <mc:Fallback>
        <control shapeId="55302" r:id="rId6" name="cmdCommUnit"/>
      </mc:Fallback>
    </mc:AlternateContent>
    <mc:AlternateContent xmlns:mc="http://schemas.openxmlformats.org/markup-compatibility/2006">
      <mc:Choice Requires="x14">
        <control shapeId="55301"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55301" r:id="rId8" name="cmdCheckCommoditiesSheet"/>
      </mc:Fallback>
    </mc:AlternateContent>
    <mc:AlternateContent xmlns:mc="http://schemas.openxmlformats.org/markup-compatibility/2006">
      <mc:Choice Requires="x14">
        <control shapeId="55300" r:id="rId10" name="cmdMaterialSets">
          <controlPr defaultSize="0" autoLine="0" r:id="rId11">
            <anchor moveWithCells="1">
              <from>
                <xdr:col>4</xdr:col>
                <xdr:colOff>1000125</xdr:colOff>
                <xdr:row>3</xdr:row>
                <xdr:rowOff>104775</xdr:rowOff>
              </from>
              <to>
                <xdr:col>5</xdr:col>
                <xdr:colOff>0</xdr:colOff>
                <xdr:row>4</xdr:row>
                <xdr:rowOff>123825</xdr:rowOff>
              </to>
            </anchor>
          </controlPr>
        </control>
      </mc:Choice>
      <mc:Fallback>
        <control shapeId="55300" r:id="rId10" name="cmdMaterialSets"/>
      </mc:Fallback>
    </mc:AlternateContent>
    <mc:AlternateContent xmlns:mc="http://schemas.openxmlformats.org/markup-compatibility/2006">
      <mc:Choice Requires="x14">
        <control shapeId="55299" r:id="rId12" name="cmdEmissionSets">
          <controlPr defaultSize="0" autoLine="0" r:id="rId13">
            <anchor moveWithCells="1">
              <from>
                <xdr:col>4</xdr:col>
                <xdr:colOff>1000125</xdr:colOff>
                <xdr:row>4</xdr:row>
                <xdr:rowOff>180975</xdr:rowOff>
              </from>
              <to>
                <xdr:col>5</xdr:col>
                <xdr:colOff>0</xdr:colOff>
                <xdr:row>6</xdr:row>
                <xdr:rowOff>0</xdr:rowOff>
              </to>
            </anchor>
          </controlPr>
        </control>
      </mc:Choice>
      <mc:Fallback>
        <control shapeId="55299" r:id="rId12" name="cmdEmissionSets"/>
      </mc:Fallback>
    </mc:AlternateContent>
    <mc:AlternateContent xmlns:mc="http://schemas.openxmlformats.org/markup-compatibility/2006">
      <mc:Choice Requires="x14">
        <control shapeId="55298" r:id="rId14" name="cmdDemandSets">
          <controlPr defaultSize="0" autoLine="0" r:id="rId15">
            <anchor moveWithCells="1">
              <from>
                <xdr:col>4</xdr:col>
                <xdr:colOff>9525</xdr:colOff>
                <xdr:row>4</xdr:row>
                <xdr:rowOff>180975</xdr:rowOff>
              </from>
              <to>
                <xdr:col>4</xdr:col>
                <xdr:colOff>981075</xdr:colOff>
                <xdr:row>6</xdr:row>
                <xdr:rowOff>0</xdr:rowOff>
              </to>
            </anchor>
          </controlPr>
        </control>
      </mc:Choice>
      <mc:Fallback>
        <control shapeId="55298" r:id="rId14" name="cmdDemandSets"/>
      </mc:Fallback>
    </mc:AlternateContent>
    <mc:AlternateContent xmlns:mc="http://schemas.openxmlformats.org/markup-compatibility/2006">
      <mc:Choice Requires="x14">
        <control shapeId="55297" r:id="rId16" name="cmdEnergySets">
          <controlPr defaultSize="0" autoLine="0" r:id="rId17">
            <anchor moveWithCells="1">
              <from>
                <xdr:col>4</xdr:col>
                <xdr:colOff>9525</xdr:colOff>
                <xdr:row>3</xdr:row>
                <xdr:rowOff>104775</xdr:rowOff>
              </from>
              <to>
                <xdr:col>4</xdr:col>
                <xdr:colOff>981075</xdr:colOff>
                <xdr:row>4</xdr:row>
                <xdr:rowOff>123825</xdr:rowOff>
              </to>
            </anchor>
          </controlPr>
        </control>
      </mc:Choice>
      <mc:Fallback>
        <control shapeId="55297" r:id="rId16" name="cmdEner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42578125" customWidth="1"/>
    <col min="3" max="3" width="29.5703125" customWidth="1"/>
    <col min="4" max="4" width="10.42578125" customWidth="1"/>
    <col min="5" max="5" width="29.5703125" customWidth="1"/>
    <col min="6" max="6" width="10.42578125" customWidth="1"/>
  </cols>
  <sheetData>
    <row r="1" spans="1:6" x14ac:dyDescent="0.2">
      <c r="A1" s="1" t="s">
        <v>0</v>
      </c>
      <c r="B1" s="12"/>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542925</xdr:colOff>
                <xdr:row>2</xdr:row>
                <xdr:rowOff>0</xdr:rowOff>
              </from>
              <to>
                <xdr:col>4</xdr:col>
                <xdr:colOff>1514475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9525</xdr:colOff>
                <xdr:row>4</xdr:row>
                <xdr:rowOff>180975</xdr:rowOff>
              </from>
              <to>
                <xdr:col>3</xdr:col>
                <xdr:colOff>676275</xdr:colOff>
                <xdr:row>6</xdr:row>
                <xdr:rowOff>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9525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1000125</xdr:colOff>
                <xdr:row>3</xdr:row>
                <xdr:rowOff>104775</xdr:rowOff>
              </from>
              <to>
                <xdr:col>5</xdr:col>
                <xdr:colOff>0</xdr:colOff>
                <xdr:row>4</xdr:row>
                <xdr:rowOff>123825</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1000125</xdr:colOff>
                <xdr:row>4</xdr:row>
                <xdr:rowOff>180975</xdr:rowOff>
              </from>
              <to>
                <xdr:col>5</xdr:col>
                <xdr:colOff>0</xdr:colOff>
                <xdr:row>6</xdr:row>
                <xdr:rowOff>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9525</xdr:colOff>
                <xdr:row>4</xdr:row>
                <xdr:rowOff>180975</xdr:rowOff>
              </from>
              <to>
                <xdr:col>4</xdr:col>
                <xdr:colOff>981075</xdr:colOff>
                <xdr:row>6</xdr:row>
                <xdr:rowOff>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9525</xdr:colOff>
                <xdr:row>3</xdr:row>
                <xdr:rowOff>104775</xdr:rowOff>
              </from>
              <to>
                <xdr:col>4</xdr:col>
                <xdr:colOff>981075</xdr:colOff>
                <xdr:row>4</xdr:row>
                <xdr:rowOff>123825</xdr:rowOff>
              </to>
            </anchor>
          </controlPr>
        </control>
      </mc:Choice>
      <mc:Fallback>
        <control shapeId="2049" r:id="rId18" name="cmdEnergySets"/>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C000"/>
  </sheetPr>
  <dimension ref="B1:O81"/>
  <sheetViews>
    <sheetView zoomScale="80" zoomScaleNormal="80" workbookViewId="0">
      <pane xSplit="5" ySplit="7" topLeftCell="F46" activePane="bottomRight" state="frozen"/>
      <selection pane="topRight" activeCell="V30" sqref="V30"/>
      <selection pane="bottomLeft" activeCell="V30" sqref="V30"/>
      <selection pane="bottomRight" activeCell="D47" sqref="D47"/>
    </sheetView>
  </sheetViews>
  <sheetFormatPr defaultColWidth="9.140625" defaultRowHeight="12.75" x14ac:dyDescent="0.2"/>
  <cols>
    <col min="1" max="1" width="9.140625" style="259"/>
    <col min="2" max="2" width="19.140625" style="259" customWidth="1"/>
    <col min="3" max="3" width="29.5703125" style="259" customWidth="1"/>
    <col min="4" max="4" width="13.42578125" style="259" bestFit="1" customWidth="1"/>
    <col min="5" max="5" width="45.85546875" style="259" customWidth="1"/>
    <col min="6" max="7" width="10.42578125" style="259" customWidth="1"/>
    <col min="8" max="8" width="9.140625" style="259" customWidth="1"/>
    <col min="9" max="16384" width="9.140625" style="259"/>
  </cols>
  <sheetData>
    <row r="1" spans="2:15" x14ac:dyDescent="0.2">
      <c r="B1" s="257"/>
      <c r="D1" s="258"/>
    </row>
    <row r="4" spans="2:15" ht="17.25" customHeight="1" x14ac:dyDescent="0.2"/>
    <row r="5" spans="2:15" ht="17.25" customHeight="1" x14ac:dyDescent="0.2">
      <c r="E5" s="260"/>
    </row>
    <row r="6" spans="2:15" ht="15.75" customHeight="1" x14ac:dyDescent="0.2">
      <c r="B6" s="261" t="s">
        <v>6</v>
      </c>
      <c r="C6" s="12"/>
      <c r="D6"/>
      <c r="E6"/>
      <c r="F6" s="12"/>
      <c r="G6"/>
      <c r="H6"/>
      <c r="I6"/>
      <c r="J6"/>
      <c r="K6"/>
      <c r="L6"/>
      <c r="M6"/>
      <c r="N6"/>
      <c r="O6"/>
    </row>
    <row r="7" spans="2:15" x14ac:dyDescent="0.2">
      <c r="B7" s="262" t="s">
        <v>7</v>
      </c>
      <c r="C7" s="262" t="s">
        <v>8</v>
      </c>
      <c r="D7" s="262" t="s">
        <v>1</v>
      </c>
      <c r="E7" s="262" t="s">
        <v>2</v>
      </c>
      <c r="F7" s="262" t="s">
        <v>9</v>
      </c>
      <c r="G7" s="262" t="s">
        <v>10</v>
      </c>
      <c r="H7" s="262" t="s">
        <v>11</v>
      </c>
      <c r="I7" s="262" t="s">
        <v>12</v>
      </c>
      <c r="J7" s="262" t="s">
        <v>13</v>
      </c>
      <c r="K7"/>
      <c r="L7"/>
      <c r="M7"/>
      <c r="N7"/>
      <c r="O7" t="s">
        <v>5</v>
      </c>
    </row>
    <row r="8" spans="2:15" x14ac:dyDescent="0.2">
      <c r="B8" s="325"/>
      <c r="C8" s="325"/>
      <c r="D8" s="325"/>
      <c r="E8" s="325"/>
      <c r="F8" s="325"/>
      <c r="G8" s="325"/>
      <c r="H8" s="325"/>
      <c r="I8" s="325"/>
      <c r="J8" s="325"/>
      <c r="K8"/>
      <c r="L8"/>
      <c r="M8"/>
      <c r="N8"/>
      <c r="O8"/>
    </row>
    <row r="9" spans="2:15" x14ac:dyDescent="0.2">
      <c r="B9" s="325"/>
      <c r="C9" s="325"/>
      <c r="D9" s="325"/>
      <c r="E9" s="325"/>
      <c r="F9" s="325"/>
      <c r="G9" s="325"/>
      <c r="H9" s="325"/>
      <c r="I9" s="325"/>
      <c r="J9" s="325"/>
      <c r="K9"/>
      <c r="L9"/>
      <c r="M9"/>
      <c r="N9"/>
      <c r="O9"/>
    </row>
    <row r="10" spans="2:15" x14ac:dyDescent="0.2">
      <c r="B10" s="325"/>
      <c r="C10" s="325"/>
      <c r="D10" s="325"/>
      <c r="E10" s="325"/>
      <c r="F10" s="325"/>
      <c r="G10" s="325"/>
      <c r="H10" s="325"/>
      <c r="I10" s="325"/>
      <c r="J10" s="325"/>
      <c r="K10"/>
      <c r="L10"/>
      <c r="M10"/>
      <c r="N10"/>
      <c r="O10"/>
    </row>
    <row r="11" spans="2:15" x14ac:dyDescent="0.2">
      <c r="B11" s="325"/>
      <c r="C11" s="325"/>
      <c r="D11" s="325"/>
      <c r="E11" s="325"/>
      <c r="F11" s="325"/>
      <c r="G11" s="325"/>
      <c r="H11" s="325"/>
      <c r="I11" s="325"/>
      <c r="J11" s="325"/>
      <c r="K11"/>
      <c r="L11"/>
      <c r="M11"/>
      <c r="N11"/>
      <c r="O11"/>
    </row>
    <row r="12" spans="2:15" x14ac:dyDescent="0.2">
      <c r="B12" s="325"/>
      <c r="C12" s="325"/>
      <c r="D12" s="325"/>
      <c r="E12" s="325"/>
      <c r="F12" s="325"/>
      <c r="G12" s="325"/>
      <c r="H12" s="325"/>
      <c r="I12" s="325"/>
      <c r="J12" s="325"/>
      <c r="K12"/>
      <c r="L12"/>
      <c r="M12"/>
      <c r="N12"/>
      <c r="O12"/>
    </row>
    <row r="13" spans="2:15" x14ac:dyDescent="0.2">
      <c r="B13" s="325"/>
      <c r="C13" s="325"/>
      <c r="D13" s="325"/>
      <c r="E13" s="325"/>
      <c r="F13" s="325"/>
      <c r="G13" s="325"/>
      <c r="H13" s="325"/>
      <c r="I13" s="325"/>
      <c r="J13" s="325"/>
      <c r="K13"/>
      <c r="L13"/>
      <c r="M13"/>
      <c r="N13"/>
      <c r="O13"/>
    </row>
    <row r="14" spans="2:15" x14ac:dyDescent="0.2">
      <c r="B14" s="325"/>
      <c r="C14" s="325"/>
      <c r="D14" s="325"/>
      <c r="E14" s="325"/>
      <c r="F14" s="325"/>
      <c r="G14" s="325"/>
      <c r="H14" s="325"/>
      <c r="I14" s="325"/>
      <c r="J14" s="325"/>
      <c r="K14"/>
      <c r="L14"/>
      <c r="M14"/>
      <c r="N14"/>
      <c r="O14"/>
    </row>
    <row r="15" spans="2:15" x14ac:dyDescent="0.2">
      <c r="B15" s="325"/>
      <c r="C15" s="325"/>
      <c r="D15" s="325"/>
      <c r="E15" s="325"/>
      <c r="F15" s="325"/>
      <c r="G15" s="325"/>
      <c r="H15" s="325"/>
      <c r="I15" s="325"/>
      <c r="J15" s="325"/>
      <c r="K15"/>
      <c r="L15"/>
      <c r="M15"/>
      <c r="N15"/>
      <c r="O15"/>
    </row>
    <row r="16" spans="2:15" x14ac:dyDescent="0.2">
      <c r="B16" s="325"/>
      <c r="C16" s="325"/>
      <c r="D16" s="325"/>
      <c r="E16" s="325"/>
      <c r="F16" s="325"/>
      <c r="G16" s="325"/>
      <c r="H16" s="325"/>
      <c r="I16" s="325"/>
      <c r="J16" s="325"/>
      <c r="K16"/>
      <c r="L16"/>
      <c r="M16"/>
      <c r="N16"/>
      <c r="O16"/>
    </row>
    <row r="17" spans="2:15" x14ac:dyDescent="0.2">
      <c r="B17" s="325"/>
      <c r="C17" s="325"/>
      <c r="D17" s="325"/>
      <c r="E17" s="325"/>
      <c r="F17" s="325"/>
      <c r="G17" s="325"/>
      <c r="H17" s="325"/>
      <c r="I17" s="325"/>
      <c r="J17" s="325"/>
      <c r="K17"/>
      <c r="L17"/>
      <c r="M17"/>
      <c r="N17"/>
      <c r="O17"/>
    </row>
    <row r="18" spans="2:15" x14ac:dyDescent="0.2">
      <c r="B18" s="325"/>
      <c r="C18" s="325"/>
      <c r="D18" s="325"/>
      <c r="E18" s="325"/>
      <c r="F18" s="325"/>
      <c r="G18" s="325"/>
      <c r="H18" s="325"/>
      <c r="I18" s="325"/>
      <c r="J18" s="325"/>
      <c r="K18"/>
      <c r="L18"/>
      <c r="M18"/>
      <c r="N18"/>
      <c r="O18"/>
    </row>
    <row r="19" spans="2:15" x14ac:dyDescent="0.2">
      <c r="B19" s="325"/>
      <c r="C19" s="325"/>
      <c r="D19" s="325"/>
      <c r="E19" s="325"/>
      <c r="F19" s="325"/>
      <c r="G19" s="325"/>
      <c r="H19" s="325"/>
      <c r="I19" s="325"/>
      <c r="J19" s="325"/>
      <c r="K19"/>
      <c r="L19"/>
      <c r="M19"/>
      <c r="N19"/>
      <c r="O19"/>
    </row>
    <row r="20" spans="2:15" x14ac:dyDescent="0.2">
      <c r="B20" s="325"/>
      <c r="C20" s="325"/>
      <c r="D20" s="325"/>
      <c r="E20" s="325"/>
      <c r="F20" s="325"/>
      <c r="G20" s="325"/>
      <c r="H20" s="325"/>
      <c r="I20" s="325"/>
      <c r="J20" s="325"/>
      <c r="K20"/>
      <c r="L20"/>
      <c r="M20"/>
      <c r="N20"/>
      <c r="O20"/>
    </row>
    <row r="21" spans="2:15" x14ac:dyDescent="0.2">
      <c r="B21" s="325"/>
      <c r="C21" s="325"/>
      <c r="D21" s="325"/>
      <c r="E21" s="325"/>
      <c r="F21" s="325"/>
      <c r="G21" s="325"/>
      <c r="H21" s="325"/>
      <c r="I21" s="325"/>
      <c r="J21" s="325"/>
      <c r="K21"/>
      <c r="L21"/>
      <c r="M21"/>
      <c r="N21"/>
      <c r="O21"/>
    </row>
    <row r="22" spans="2:15" x14ac:dyDescent="0.2">
      <c r="B22" s="325"/>
      <c r="C22" s="325"/>
      <c r="D22" s="325"/>
      <c r="E22" s="325"/>
      <c r="F22" s="325"/>
      <c r="G22" s="325"/>
      <c r="H22" s="325"/>
      <c r="I22" s="325"/>
      <c r="J22" s="325"/>
      <c r="K22"/>
      <c r="L22"/>
      <c r="M22"/>
      <c r="N22"/>
      <c r="O22"/>
    </row>
    <row r="23" spans="2:15" x14ac:dyDescent="0.2">
      <c r="B23" s="325"/>
      <c r="C23" s="325"/>
      <c r="D23" s="325"/>
      <c r="E23" s="325"/>
      <c r="F23" s="325"/>
      <c r="G23" s="325"/>
      <c r="H23" s="325"/>
      <c r="I23" s="325"/>
      <c r="J23" s="325"/>
      <c r="K23"/>
      <c r="L23"/>
      <c r="M23"/>
      <c r="N23"/>
      <c r="O23"/>
    </row>
    <row r="24" spans="2:15" x14ac:dyDescent="0.2">
      <c r="B24" s="266" t="s">
        <v>14</v>
      </c>
      <c r="C24" s="267"/>
      <c r="D24" s="267"/>
      <c r="E24" s="267"/>
      <c r="F24" s="267"/>
      <c r="G24" s="267"/>
      <c r="H24" s="268"/>
      <c r="I24" s="269"/>
      <c r="J24" s="269"/>
    </row>
    <row r="25" spans="2:15" x14ac:dyDescent="0.2">
      <c r="B25" s="263" t="s">
        <v>15</v>
      </c>
      <c r="C25" s="263" t="s">
        <v>16</v>
      </c>
      <c r="D25" s="263" t="s">
        <v>17</v>
      </c>
      <c r="E25" s="263" t="s">
        <v>18</v>
      </c>
      <c r="F25" s="263" t="s">
        <v>19</v>
      </c>
      <c r="G25" s="263"/>
      <c r="H25" s="264"/>
      <c r="I25" s="264"/>
      <c r="J25" s="264"/>
    </row>
    <row r="26" spans="2:15" x14ac:dyDescent="0.2">
      <c r="B26" s="266" t="s">
        <v>20</v>
      </c>
      <c r="C26" s="267"/>
      <c r="D26" s="267"/>
      <c r="E26" s="267"/>
      <c r="F26" s="267"/>
      <c r="G26" s="267"/>
      <c r="H26" s="268"/>
      <c r="I26" s="269"/>
      <c r="J26" s="269"/>
    </row>
    <row r="27" spans="2:15" x14ac:dyDescent="0.2">
      <c r="B27" s="263" t="s">
        <v>15</v>
      </c>
      <c r="C27" s="263" t="s">
        <v>21</v>
      </c>
      <c r="D27" s="263" t="s">
        <v>22</v>
      </c>
      <c r="E27" s="263" t="s">
        <v>23</v>
      </c>
      <c r="F27" s="263" t="s">
        <v>24</v>
      </c>
      <c r="G27" s="263"/>
      <c r="H27" s="264"/>
      <c r="I27" s="264"/>
      <c r="J27" s="264"/>
    </row>
    <row r="28" spans="2:15" x14ac:dyDescent="0.2">
      <c r="B28" s="263" t="s">
        <v>15</v>
      </c>
      <c r="C28" s="263" t="s">
        <v>21</v>
      </c>
      <c r="D28" s="263" t="s">
        <v>25</v>
      </c>
      <c r="E28" s="263" t="s">
        <v>26</v>
      </c>
      <c r="F28" s="263" t="s">
        <v>24</v>
      </c>
      <c r="G28" s="263"/>
      <c r="H28" s="264"/>
      <c r="I28" s="264"/>
      <c r="J28" s="264"/>
    </row>
    <row r="29" spans="2:15" x14ac:dyDescent="0.2">
      <c r="B29" s="263" t="s">
        <v>27</v>
      </c>
      <c r="C29" s="263" t="s">
        <v>21</v>
      </c>
      <c r="D29" s="263" t="s">
        <v>28</v>
      </c>
      <c r="E29" s="263" t="s">
        <v>29</v>
      </c>
      <c r="F29" s="263" t="s">
        <v>24</v>
      </c>
      <c r="G29" s="263"/>
      <c r="H29" s="264"/>
      <c r="I29" s="264"/>
      <c r="J29" s="264"/>
    </row>
    <row r="30" spans="2:15" x14ac:dyDescent="0.2">
      <c r="B30" s="263" t="s">
        <v>27</v>
      </c>
      <c r="C30" s="263" t="s">
        <v>21</v>
      </c>
      <c r="D30" s="263" t="s">
        <v>30</v>
      </c>
      <c r="E30" s="263" t="s">
        <v>31</v>
      </c>
      <c r="F30" s="263" t="s">
        <v>24</v>
      </c>
      <c r="G30" s="263"/>
      <c r="H30" s="264"/>
      <c r="I30" s="264"/>
      <c r="J30" s="264"/>
    </row>
    <row r="31" spans="2:15" x14ac:dyDescent="0.2">
      <c r="B31" s="263" t="s">
        <v>27</v>
      </c>
      <c r="C31" s="263" t="s">
        <v>21</v>
      </c>
      <c r="D31" s="263" t="s">
        <v>32</v>
      </c>
      <c r="E31" s="263" t="s">
        <v>33</v>
      </c>
      <c r="F31" s="263" t="s">
        <v>24</v>
      </c>
      <c r="G31" s="263"/>
      <c r="H31" s="264"/>
      <c r="I31" s="264"/>
      <c r="J31" s="264"/>
    </row>
    <row r="32" spans="2:15" x14ac:dyDescent="0.2">
      <c r="B32" s="263" t="s">
        <v>15</v>
      </c>
      <c r="C32" s="263" t="s">
        <v>21</v>
      </c>
      <c r="D32" s="263" t="s">
        <v>34</v>
      </c>
      <c r="E32" s="263" t="s">
        <v>35</v>
      </c>
      <c r="F32" s="263" t="s">
        <v>24</v>
      </c>
      <c r="G32" s="263"/>
      <c r="H32" s="264"/>
      <c r="I32" s="264"/>
      <c r="J32" s="264"/>
    </row>
    <row r="33" spans="2:10" x14ac:dyDescent="0.2">
      <c r="B33" s="266" t="s">
        <v>20</v>
      </c>
      <c r="C33" s="267"/>
      <c r="D33" s="267"/>
      <c r="E33" s="267"/>
      <c r="F33" s="267"/>
      <c r="G33" s="267"/>
      <c r="H33" s="268"/>
      <c r="I33" s="269"/>
      <c r="J33" s="269"/>
    </row>
    <row r="34" spans="2:10" x14ac:dyDescent="0.2">
      <c r="B34" s="263" t="s">
        <v>15</v>
      </c>
      <c r="C34" s="263" t="s">
        <v>21</v>
      </c>
      <c r="D34" s="263" t="s">
        <v>36</v>
      </c>
      <c r="E34" s="263" t="s">
        <v>37</v>
      </c>
      <c r="F34" s="263" t="s">
        <v>24</v>
      </c>
      <c r="G34" s="263"/>
      <c r="H34" s="264"/>
      <c r="I34" s="264"/>
      <c r="J34" s="264"/>
    </row>
    <row r="35" spans="2:10" x14ac:dyDescent="0.2">
      <c r="B35" s="263" t="s">
        <v>27</v>
      </c>
      <c r="C35" s="263" t="s">
        <v>21</v>
      </c>
      <c r="D35" s="263" t="s">
        <v>38</v>
      </c>
      <c r="E35" s="263" t="s">
        <v>39</v>
      </c>
      <c r="F35" s="263" t="s">
        <v>24</v>
      </c>
      <c r="G35" s="263"/>
      <c r="H35" s="264"/>
      <c r="I35" s="264"/>
      <c r="J35" s="264"/>
    </row>
    <row r="36" spans="2:10" x14ac:dyDescent="0.2">
      <c r="B36" s="263" t="s">
        <v>27</v>
      </c>
      <c r="C36" s="263" t="s">
        <v>21</v>
      </c>
      <c r="D36" s="263" t="s">
        <v>40</v>
      </c>
      <c r="E36" s="263" t="s">
        <v>41</v>
      </c>
      <c r="F36" s="263" t="s">
        <v>24</v>
      </c>
      <c r="G36" s="263"/>
      <c r="H36" s="264"/>
      <c r="I36" s="264"/>
      <c r="J36" s="264"/>
    </row>
    <row r="37" spans="2:10" x14ac:dyDescent="0.2">
      <c r="B37" s="263" t="s">
        <v>15</v>
      </c>
      <c r="C37" s="263" t="s">
        <v>21</v>
      </c>
      <c r="D37" s="263" t="s">
        <v>42</v>
      </c>
      <c r="E37" s="263" t="s">
        <v>43</v>
      </c>
      <c r="F37" s="263" t="s">
        <v>24</v>
      </c>
      <c r="G37" s="263"/>
      <c r="H37" s="264"/>
      <c r="I37" s="264"/>
      <c r="J37" s="264"/>
    </row>
    <row r="38" spans="2:10" x14ac:dyDescent="0.2">
      <c r="B38" s="263" t="s">
        <v>27</v>
      </c>
      <c r="C38" s="263" t="s">
        <v>21</v>
      </c>
      <c r="D38" s="263" t="s">
        <v>44</v>
      </c>
      <c r="E38" s="263" t="s">
        <v>45</v>
      </c>
      <c r="F38" s="263" t="s">
        <v>24</v>
      </c>
      <c r="G38" s="263"/>
      <c r="H38" s="264"/>
      <c r="I38" s="264"/>
      <c r="J38" s="264"/>
    </row>
    <row r="39" spans="2:10" x14ac:dyDescent="0.2">
      <c r="B39" s="263" t="s">
        <v>27</v>
      </c>
      <c r="C39" s="263" t="s">
        <v>21</v>
      </c>
      <c r="D39" s="263" t="s">
        <v>46</v>
      </c>
      <c r="E39" s="263" t="s">
        <v>47</v>
      </c>
      <c r="F39" s="263" t="s">
        <v>24</v>
      </c>
      <c r="G39" s="263"/>
      <c r="H39" s="264"/>
      <c r="I39" s="264"/>
      <c r="J39" s="264"/>
    </row>
    <row r="40" spans="2:10" x14ac:dyDescent="0.2">
      <c r="B40" s="263" t="s">
        <v>27</v>
      </c>
      <c r="C40" s="263" t="s">
        <v>21</v>
      </c>
      <c r="D40" s="263" t="s">
        <v>48</v>
      </c>
      <c r="E40" s="263" t="s">
        <v>49</v>
      </c>
      <c r="F40" s="263" t="s">
        <v>24</v>
      </c>
      <c r="G40" s="263"/>
      <c r="H40" s="264"/>
      <c r="I40" s="264"/>
      <c r="J40" s="264"/>
    </row>
    <row r="41" spans="2:10" x14ac:dyDescent="0.2">
      <c r="B41" s="263" t="s">
        <v>27</v>
      </c>
      <c r="C41" s="263" t="s">
        <v>21</v>
      </c>
      <c r="D41" s="263" t="s">
        <v>50</v>
      </c>
      <c r="E41" s="263" t="s">
        <v>51</v>
      </c>
      <c r="F41" s="263" t="s">
        <v>24</v>
      </c>
      <c r="G41" s="263"/>
      <c r="H41" s="264"/>
      <c r="I41" s="264"/>
      <c r="J41" s="264"/>
    </row>
    <row r="42" spans="2:10" x14ac:dyDescent="0.2">
      <c r="B42" s="263" t="s">
        <v>27</v>
      </c>
      <c r="C42" s="263" t="s">
        <v>21</v>
      </c>
      <c r="D42" s="263" t="s">
        <v>52</v>
      </c>
      <c r="E42" s="263" t="s">
        <v>53</v>
      </c>
      <c r="F42" s="263" t="s">
        <v>24</v>
      </c>
      <c r="G42" s="263"/>
      <c r="H42" s="264"/>
      <c r="I42" s="264"/>
      <c r="J42" s="264"/>
    </row>
    <row r="43" spans="2:10" x14ac:dyDescent="0.2">
      <c r="B43" s="263" t="s">
        <v>27</v>
      </c>
      <c r="C43" s="263" t="s">
        <v>21</v>
      </c>
      <c r="D43" s="263" t="s">
        <v>54</v>
      </c>
      <c r="E43" s="263" t="s">
        <v>55</v>
      </c>
      <c r="F43" s="263" t="s">
        <v>24</v>
      </c>
      <c r="G43" s="263"/>
      <c r="H43" s="264"/>
      <c r="I43" s="264"/>
      <c r="J43" s="264"/>
    </row>
    <row r="44" spans="2:10" x14ac:dyDescent="0.2">
      <c r="B44" s="263" t="s">
        <v>27</v>
      </c>
      <c r="C44" s="263" t="s">
        <v>21</v>
      </c>
      <c r="D44" s="263" t="s">
        <v>56</v>
      </c>
      <c r="E44" s="263" t="s">
        <v>57</v>
      </c>
      <c r="F44" s="263" t="s">
        <v>24</v>
      </c>
      <c r="G44" s="263"/>
      <c r="H44" s="264"/>
      <c r="I44" s="264"/>
      <c r="J44" s="264"/>
    </row>
    <row r="45" spans="2:10" x14ac:dyDescent="0.2">
      <c r="B45" s="263" t="s">
        <v>27</v>
      </c>
      <c r="C45" s="263" t="s">
        <v>21</v>
      </c>
      <c r="D45" s="263" t="s">
        <v>58</v>
      </c>
      <c r="E45" s="263" t="s">
        <v>59</v>
      </c>
      <c r="F45" s="263" t="s">
        <v>24</v>
      </c>
      <c r="G45" s="263"/>
      <c r="H45" s="264"/>
      <c r="I45" s="264"/>
      <c r="J45" s="264"/>
    </row>
    <row r="46" spans="2:10" x14ac:dyDescent="0.2">
      <c r="B46" s="263" t="s">
        <v>27</v>
      </c>
      <c r="C46" s="263" t="s">
        <v>21</v>
      </c>
      <c r="D46" s="263" t="s">
        <v>60</v>
      </c>
      <c r="E46" s="263" t="s">
        <v>61</v>
      </c>
      <c r="F46" s="263" t="s">
        <v>24</v>
      </c>
      <c r="G46" s="263"/>
      <c r="H46" s="264"/>
      <c r="I46" s="264"/>
      <c r="J46" s="264"/>
    </row>
    <row r="47" spans="2:10" x14ac:dyDescent="0.2">
      <c r="B47" s="263" t="s">
        <v>15</v>
      </c>
      <c r="C47" s="263" t="s">
        <v>21</v>
      </c>
      <c r="D47" s="263" t="s">
        <v>62</v>
      </c>
      <c r="E47" s="263" t="s">
        <v>63</v>
      </c>
      <c r="F47" s="263" t="s">
        <v>24</v>
      </c>
      <c r="G47" s="263"/>
      <c r="H47" s="264"/>
      <c r="I47" s="264"/>
      <c r="J47" s="264"/>
    </row>
    <row r="48" spans="2:10" x14ac:dyDescent="0.2">
      <c r="B48" s="263" t="s">
        <v>27</v>
      </c>
      <c r="C48" s="263" t="s">
        <v>21</v>
      </c>
      <c r="D48" s="263" t="s">
        <v>64</v>
      </c>
      <c r="E48" s="263" t="s">
        <v>65</v>
      </c>
      <c r="F48" s="263" t="s">
        <v>24</v>
      </c>
      <c r="G48" s="263"/>
      <c r="H48" s="264"/>
      <c r="I48" s="264"/>
      <c r="J48" s="264"/>
    </row>
    <row r="49" spans="2:10" x14ac:dyDescent="0.2">
      <c r="B49" s="263" t="s">
        <v>27</v>
      </c>
      <c r="C49" s="263" t="s">
        <v>21</v>
      </c>
      <c r="D49" s="263" t="s">
        <v>66</v>
      </c>
      <c r="E49" s="263" t="s">
        <v>67</v>
      </c>
      <c r="F49" s="263" t="s">
        <v>24</v>
      </c>
      <c r="G49" s="263"/>
      <c r="H49" s="264"/>
      <c r="I49" s="264"/>
      <c r="J49" s="264"/>
    </row>
    <row r="50" spans="2:10" x14ac:dyDescent="0.2">
      <c r="B50" s="263" t="s">
        <v>27</v>
      </c>
      <c r="C50" s="263" t="s">
        <v>21</v>
      </c>
      <c r="D50" s="263" t="s">
        <v>68</v>
      </c>
      <c r="E50" s="263" t="s">
        <v>69</v>
      </c>
      <c r="F50" s="263" t="s">
        <v>24</v>
      </c>
      <c r="G50" s="263"/>
      <c r="H50" s="264"/>
      <c r="I50" s="264"/>
      <c r="J50" s="264"/>
    </row>
    <row r="51" spans="2:10" x14ac:dyDescent="0.2">
      <c r="B51" s="263" t="s">
        <v>27</v>
      </c>
      <c r="C51" s="263" t="s">
        <v>21</v>
      </c>
      <c r="D51" s="263" t="s">
        <v>70</v>
      </c>
      <c r="E51" s="263" t="s">
        <v>71</v>
      </c>
      <c r="F51" s="263" t="s">
        <v>24</v>
      </c>
      <c r="G51" s="263"/>
      <c r="H51" s="264"/>
      <c r="I51" s="264"/>
      <c r="J51" s="264"/>
    </row>
    <row r="52" spans="2:10" x14ac:dyDescent="0.2">
      <c r="B52" s="263" t="s">
        <v>27</v>
      </c>
      <c r="C52" s="263" t="s">
        <v>21</v>
      </c>
      <c r="D52" s="263" t="s">
        <v>72</v>
      </c>
      <c r="E52" s="263" t="s">
        <v>73</v>
      </c>
      <c r="F52" s="263" t="s">
        <v>24</v>
      </c>
      <c r="G52" s="263"/>
      <c r="H52" s="264"/>
      <c r="I52" s="264"/>
      <c r="J52" s="264"/>
    </row>
    <row r="53" spans="2:10" x14ac:dyDescent="0.2">
      <c r="B53" s="263" t="s">
        <v>27</v>
      </c>
      <c r="C53" s="263" t="s">
        <v>21</v>
      </c>
      <c r="D53" s="263" t="s">
        <v>74</v>
      </c>
      <c r="E53" s="263" t="s">
        <v>75</v>
      </c>
      <c r="F53" s="263" t="s">
        <v>24</v>
      </c>
      <c r="G53" s="263"/>
      <c r="H53" s="264"/>
      <c r="I53" s="264"/>
      <c r="J53" s="264"/>
    </row>
    <row r="54" spans="2:10" x14ac:dyDescent="0.2">
      <c r="B54" s="263" t="s">
        <v>27</v>
      </c>
      <c r="C54" s="263" t="s">
        <v>21</v>
      </c>
      <c r="D54" s="263" t="s">
        <v>76</v>
      </c>
      <c r="E54" s="263" t="s">
        <v>77</v>
      </c>
      <c r="F54" s="263" t="s">
        <v>24</v>
      </c>
      <c r="G54" s="263"/>
      <c r="H54" s="264"/>
      <c r="I54" s="264"/>
      <c r="J54" s="264"/>
    </row>
    <row r="55" spans="2:10" x14ac:dyDescent="0.2">
      <c r="B55" s="263" t="s">
        <v>27</v>
      </c>
      <c r="C55" s="263" t="s">
        <v>21</v>
      </c>
      <c r="D55" s="263" t="s">
        <v>64</v>
      </c>
      <c r="E55" s="263" t="s">
        <v>78</v>
      </c>
      <c r="F55" s="263" t="s">
        <v>24</v>
      </c>
      <c r="G55" s="263"/>
      <c r="H55" s="264"/>
      <c r="I55" s="264"/>
      <c r="J55" s="264"/>
    </row>
    <row r="56" spans="2:10" x14ac:dyDescent="0.2">
      <c r="B56" s="263" t="s">
        <v>27</v>
      </c>
      <c r="C56" s="263" t="s">
        <v>21</v>
      </c>
      <c r="D56" s="263" t="s">
        <v>79</v>
      </c>
      <c r="E56" s="263" t="s">
        <v>80</v>
      </c>
      <c r="F56" s="263" t="s">
        <v>24</v>
      </c>
      <c r="G56" s="263"/>
      <c r="H56" s="264"/>
      <c r="I56" s="264"/>
      <c r="J56" s="264"/>
    </row>
    <row r="57" spans="2:10" x14ac:dyDescent="0.2">
      <c r="B57" s="263" t="s">
        <v>15</v>
      </c>
      <c r="C57" s="263" t="s">
        <v>21</v>
      </c>
      <c r="D57" s="263" t="s">
        <v>81</v>
      </c>
      <c r="E57" s="263" t="s">
        <v>82</v>
      </c>
      <c r="F57" s="263" t="s">
        <v>24</v>
      </c>
      <c r="G57" s="263"/>
      <c r="H57" s="264"/>
      <c r="I57" s="264"/>
      <c r="J57" s="264"/>
    </row>
    <row r="58" spans="2:10" x14ac:dyDescent="0.2">
      <c r="B58" s="263" t="s">
        <v>15</v>
      </c>
      <c r="C58" s="263" t="s">
        <v>21</v>
      </c>
      <c r="D58" s="263" t="s">
        <v>83</v>
      </c>
      <c r="E58" s="263" t="s">
        <v>84</v>
      </c>
      <c r="F58" s="263" t="s">
        <v>24</v>
      </c>
      <c r="G58" s="263"/>
      <c r="H58" s="264"/>
      <c r="I58" s="264"/>
      <c r="J58" s="264"/>
    </row>
    <row r="59" spans="2:10" x14ac:dyDescent="0.2">
      <c r="B59" s="263" t="s">
        <v>27</v>
      </c>
      <c r="C59" s="263" t="s">
        <v>21</v>
      </c>
      <c r="D59" s="263" t="s">
        <v>85</v>
      </c>
      <c r="E59" s="263" t="s">
        <v>86</v>
      </c>
      <c r="F59" s="263" t="s">
        <v>24</v>
      </c>
      <c r="G59" s="263"/>
      <c r="H59" s="264"/>
      <c r="I59" s="264"/>
      <c r="J59" s="264"/>
    </row>
    <row r="60" spans="2:10" x14ac:dyDescent="0.2">
      <c r="B60" s="263" t="s">
        <v>27</v>
      </c>
      <c r="C60" s="263" t="s">
        <v>21</v>
      </c>
      <c r="D60" s="263" t="s">
        <v>87</v>
      </c>
      <c r="E60" s="263" t="s">
        <v>88</v>
      </c>
      <c r="F60" s="263" t="s">
        <v>24</v>
      </c>
      <c r="G60" s="263"/>
      <c r="H60" s="264"/>
      <c r="I60" s="264"/>
      <c r="J60" s="264"/>
    </row>
    <row r="61" spans="2:10" x14ac:dyDescent="0.2">
      <c r="B61" s="263" t="s">
        <v>15</v>
      </c>
      <c r="C61" s="263" t="s">
        <v>21</v>
      </c>
      <c r="D61" s="263" t="s">
        <v>89</v>
      </c>
      <c r="E61" s="263" t="s">
        <v>90</v>
      </c>
      <c r="F61" s="263" t="s">
        <v>24</v>
      </c>
      <c r="G61" s="263"/>
      <c r="H61" s="264"/>
      <c r="I61" s="264"/>
      <c r="J61" s="264"/>
    </row>
    <row r="62" spans="2:10" x14ac:dyDescent="0.2">
      <c r="B62" s="263" t="s">
        <v>15</v>
      </c>
      <c r="C62" s="263" t="s">
        <v>21</v>
      </c>
      <c r="D62" s="263" t="s">
        <v>91</v>
      </c>
      <c r="E62" s="263" t="s">
        <v>92</v>
      </c>
      <c r="F62" s="263" t="s">
        <v>24</v>
      </c>
      <c r="G62" s="263"/>
      <c r="H62" s="264"/>
      <c r="I62" s="264"/>
      <c r="J62" s="264"/>
    </row>
    <row r="63" spans="2:10" x14ac:dyDescent="0.2">
      <c r="B63" s="263" t="s">
        <v>15</v>
      </c>
      <c r="C63" s="263" t="s">
        <v>21</v>
      </c>
      <c r="D63" s="263" t="s">
        <v>93</v>
      </c>
      <c r="E63" s="263" t="s">
        <v>94</v>
      </c>
      <c r="F63" s="263" t="s">
        <v>24</v>
      </c>
      <c r="G63" s="263"/>
      <c r="H63" s="264"/>
      <c r="I63" s="264"/>
      <c r="J63" s="264"/>
    </row>
    <row r="64" spans="2:10" s="258" customFormat="1" x14ac:dyDescent="0.2">
      <c r="B64" s="266" t="s">
        <v>95</v>
      </c>
      <c r="C64" s="267"/>
      <c r="D64" s="267"/>
      <c r="E64" s="267"/>
      <c r="F64" s="267"/>
      <c r="G64" s="267"/>
      <c r="H64" s="268"/>
      <c r="I64" s="269"/>
      <c r="J64" s="269"/>
    </row>
    <row r="65" spans="2:10" s="258" customFormat="1" x14ac:dyDescent="0.2">
      <c r="B65" s="263" t="s">
        <v>27</v>
      </c>
      <c r="C65" s="263" t="s">
        <v>96</v>
      </c>
      <c r="D65" s="263" t="s">
        <v>97</v>
      </c>
      <c r="E65" s="263" t="s">
        <v>98</v>
      </c>
      <c r="F65" s="263" t="s">
        <v>99</v>
      </c>
      <c r="G65" s="263"/>
      <c r="H65" s="264"/>
      <c r="I65" s="265"/>
      <c r="J65" s="265"/>
    </row>
    <row r="66" spans="2:10" s="258" customFormat="1" x14ac:dyDescent="0.2">
      <c r="B66" s="263" t="s">
        <v>15</v>
      </c>
      <c r="C66" s="263" t="s">
        <v>96</v>
      </c>
      <c r="D66" s="263" t="s">
        <v>100</v>
      </c>
      <c r="E66" s="263" t="s">
        <v>101</v>
      </c>
      <c r="F66" s="263" t="s">
        <v>102</v>
      </c>
      <c r="G66" s="263"/>
      <c r="H66" s="264"/>
      <c r="I66" s="265"/>
      <c r="J66" s="265"/>
    </row>
    <row r="67" spans="2:10" s="258" customFormat="1" x14ac:dyDescent="0.2">
      <c r="B67" s="263" t="s">
        <v>15</v>
      </c>
      <c r="C67" s="263" t="s">
        <v>96</v>
      </c>
      <c r="D67" s="263" t="s">
        <v>103</v>
      </c>
      <c r="E67" s="263" t="s">
        <v>104</v>
      </c>
      <c r="F67" s="263" t="s">
        <v>102</v>
      </c>
      <c r="G67" s="263"/>
      <c r="H67" s="264"/>
      <c r="I67" s="265"/>
      <c r="J67" s="265"/>
    </row>
    <row r="68" spans="2:10" s="258" customFormat="1" x14ac:dyDescent="0.2">
      <c r="B68" s="263" t="s">
        <v>15</v>
      </c>
      <c r="C68" s="263" t="s">
        <v>96</v>
      </c>
      <c r="D68" s="263" t="s">
        <v>105</v>
      </c>
      <c r="E68" s="263" t="s">
        <v>106</v>
      </c>
      <c r="F68" s="263" t="s">
        <v>102</v>
      </c>
      <c r="G68" s="263"/>
      <c r="H68" s="264"/>
      <c r="I68" s="265"/>
      <c r="J68" s="265"/>
    </row>
    <row r="69" spans="2:10" s="258" customFormat="1" x14ac:dyDescent="0.2">
      <c r="B69" s="263" t="s">
        <v>27</v>
      </c>
      <c r="C69" s="263" t="s">
        <v>96</v>
      </c>
      <c r="D69" s="263" t="s">
        <v>107</v>
      </c>
      <c r="E69" s="263" t="s">
        <v>108</v>
      </c>
      <c r="F69" s="263" t="s">
        <v>102</v>
      </c>
      <c r="G69" s="263"/>
      <c r="H69" s="264"/>
      <c r="I69" s="265"/>
      <c r="J69" s="265"/>
    </row>
    <row r="70" spans="2:10" s="258" customFormat="1" x14ac:dyDescent="0.2">
      <c r="B70" s="263" t="s">
        <v>27</v>
      </c>
      <c r="C70" s="263" t="s">
        <v>96</v>
      </c>
      <c r="D70" s="263" t="s">
        <v>109</v>
      </c>
      <c r="E70" s="263" t="s">
        <v>110</v>
      </c>
      <c r="F70" s="263" t="s">
        <v>102</v>
      </c>
      <c r="G70" s="263"/>
      <c r="H70" s="264"/>
      <c r="I70" s="265"/>
      <c r="J70" s="265"/>
    </row>
    <row r="71" spans="2:10" s="258" customFormat="1" x14ac:dyDescent="0.2">
      <c r="B71" s="263" t="s">
        <v>27</v>
      </c>
      <c r="C71" s="263" t="s">
        <v>96</v>
      </c>
      <c r="D71" s="263" t="s">
        <v>111</v>
      </c>
      <c r="E71" s="263" t="s">
        <v>112</v>
      </c>
      <c r="F71" s="263" t="s">
        <v>102</v>
      </c>
      <c r="G71" s="263"/>
      <c r="H71" s="264"/>
      <c r="I71" s="265"/>
      <c r="J71" s="265"/>
    </row>
    <row r="72" spans="2:10" s="258" customFormat="1" x14ac:dyDescent="0.2">
      <c r="B72" s="263" t="s">
        <v>27</v>
      </c>
      <c r="C72" s="263" t="s">
        <v>96</v>
      </c>
      <c r="D72" s="263" t="s">
        <v>113</v>
      </c>
      <c r="E72" s="263" t="s">
        <v>114</v>
      </c>
      <c r="F72" s="263" t="s">
        <v>102</v>
      </c>
      <c r="G72" s="263"/>
      <c r="H72" s="264"/>
      <c r="I72" s="265"/>
      <c r="J72" s="265"/>
    </row>
    <row r="73" spans="2:10" s="258" customFormat="1" x14ac:dyDescent="0.2">
      <c r="B73" s="263" t="s">
        <v>27</v>
      </c>
      <c r="C73" s="263" t="s">
        <v>96</v>
      </c>
      <c r="D73" s="263" t="s">
        <v>115</v>
      </c>
      <c r="E73" s="263" t="s">
        <v>116</v>
      </c>
      <c r="F73" s="263" t="s">
        <v>102</v>
      </c>
      <c r="G73" s="263"/>
      <c r="H73" s="264"/>
      <c r="I73" s="265"/>
      <c r="J73" s="265"/>
    </row>
    <row r="74" spans="2:10" s="258" customFormat="1" x14ac:dyDescent="0.2">
      <c r="B74" s="263" t="s">
        <v>27</v>
      </c>
      <c r="C74" s="263" t="s">
        <v>96</v>
      </c>
      <c r="D74" s="263" t="s">
        <v>117</v>
      </c>
      <c r="E74" s="263" t="s">
        <v>118</v>
      </c>
      <c r="F74" s="263" t="s">
        <v>102</v>
      </c>
      <c r="G74" s="263"/>
      <c r="H74" s="264"/>
      <c r="I74" s="265"/>
      <c r="J74" s="265"/>
    </row>
    <row r="75" spans="2:10" x14ac:dyDescent="0.2">
      <c r="B75" s="263" t="s">
        <v>27</v>
      </c>
      <c r="C75" s="263" t="s">
        <v>96</v>
      </c>
      <c r="D75" s="263" t="s">
        <v>119</v>
      </c>
      <c r="E75" s="263" t="s">
        <v>120</v>
      </c>
      <c r="F75" s="263" t="s">
        <v>102</v>
      </c>
      <c r="G75" s="263"/>
      <c r="H75" s="264"/>
      <c r="I75" s="264"/>
      <c r="J75" s="264"/>
    </row>
    <row r="76" spans="2:10" x14ac:dyDescent="0.2">
      <c r="B76" s="263" t="s">
        <v>27</v>
      </c>
      <c r="C76" s="263" t="s">
        <v>96</v>
      </c>
      <c r="D76" s="263" t="s">
        <v>121</v>
      </c>
      <c r="E76" s="263" t="s">
        <v>122</v>
      </c>
      <c r="F76" s="263" t="s">
        <v>102</v>
      </c>
      <c r="G76" s="263"/>
      <c r="H76" s="264"/>
      <c r="I76" s="264"/>
      <c r="J76" s="264"/>
    </row>
    <row r="77" spans="2:10" x14ac:dyDescent="0.2">
      <c r="B77" s="263" t="s">
        <v>27</v>
      </c>
      <c r="C77" s="263" t="s">
        <v>96</v>
      </c>
      <c r="D77" s="263" t="s">
        <v>123</v>
      </c>
      <c r="E77" s="263" t="s">
        <v>124</v>
      </c>
      <c r="F77" s="263" t="s">
        <v>102</v>
      </c>
      <c r="G77" s="263"/>
      <c r="H77" s="264"/>
      <c r="I77" s="264"/>
      <c r="J77" s="264"/>
    </row>
    <row r="78" spans="2:10" x14ac:dyDescent="0.2">
      <c r="B78" s="263" t="s">
        <v>27</v>
      </c>
      <c r="C78" s="263" t="s">
        <v>96</v>
      </c>
      <c r="D78" s="263" t="s">
        <v>125</v>
      </c>
      <c r="E78" s="263" t="s">
        <v>126</v>
      </c>
      <c r="F78" s="263" t="s">
        <v>102</v>
      </c>
      <c r="G78" s="263"/>
      <c r="H78" s="264"/>
      <c r="I78" s="264"/>
      <c r="J78" s="264"/>
    </row>
    <row r="79" spans="2:10" x14ac:dyDescent="0.2">
      <c r="B79" s="263" t="s">
        <v>27</v>
      </c>
      <c r="C79" s="263" t="s">
        <v>96</v>
      </c>
      <c r="D79" s="263" t="s">
        <v>127</v>
      </c>
      <c r="E79" s="263" t="s">
        <v>128</v>
      </c>
      <c r="F79" s="263" t="s">
        <v>102</v>
      </c>
      <c r="G79" s="263"/>
      <c r="H79" s="264"/>
      <c r="I79" s="264"/>
      <c r="J79" s="264"/>
    </row>
    <row r="80" spans="2:10" x14ac:dyDescent="0.2">
      <c r="B80" s="263" t="s">
        <v>27</v>
      </c>
      <c r="C80" s="263" t="s">
        <v>96</v>
      </c>
      <c r="D80" s="263" t="s">
        <v>129</v>
      </c>
      <c r="E80" s="263" t="s">
        <v>130</v>
      </c>
      <c r="F80" s="263" t="s">
        <v>102</v>
      </c>
      <c r="G80" s="263"/>
      <c r="H80" s="264"/>
      <c r="I80" s="264"/>
      <c r="J80" s="264"/>
    </row>
    <row r="81" spans="2:10" x14ac:dyDescent="0.2">
      <c r="B81" s="263" t="s">
        <v>27</v>
      </c>
      <c r="C81" s="263" t="s">
        <v>96</v>
      </c>
      <c r="D81" s="263" t="s">
        <v>131</v>
      </c>
      <c r="E81" s="263" t="s">
        <v>132</v>
      </c>
      <c r="F81" s="263" t="s">
        <v>102</v>
      </c>
      <c r="G81" s="263"/>
      <c r="H81" s="264"/>
      <c r="I81" s="264"/>
      <c r="J81" s="264"/>
    </row>
  </sheetData>
  <phoneticPr fontId="0" type="noConversion"/>
  <pageMargins left="0.75" right="0.75" top="1" bottom="1" header="0.5" footer="0.5"/>
  <pageSetup paperSize="9"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42578125" customWidth="1"/>
    <col min="4" max="4" width="9.5703125" customWidth="1"/>
    <col min="5" max="5" width="9.85546875" customWidth="1"/>
    <col min="6" max="6" width="30.42578125" customWidth="1"/>
    <col min="7" max="7" width="10.42578125" customWidth="1"/>
  </cols>
  <sheetData>
    <row r="1" spans="1:12" x14ac:dyDescent="0.2">
      <c r="A1" s="1" t="s">
        <v>133</v>
      </c>
      <c r="B1" s="12"/>
    </row>
    <row r="4" spans="1:12" ht="18" customHeight="1" x14ac:dyDescent="0.2"/>
    <row r="7" spans="1:12" x14ac:dyDescent="0.2">
      <c r="B7" s="1" t="s">
        <v>134</v>
      </c>
      <c r="C7" s="1" t="s">
        <v>135</v>
      </c>
      <c r="D7" s="1" t="s">
        <v>136</v>
      </c>
      <c r="E7" s="1" t="s">
        <v>137</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7349" r:id="rId4" name="cmdRefreshUnits">
          <controlPr defaultSize="0" autoLine="0" r:id="rId5">
            <anchor moveWithCells="1">
              <from>
                <xdr:col>3</xdr:col>
                <xdr:colOff>381000</xdr:colOff>
                <xdr:row>1</xdr:row>
                <xdr:rowOff>152400</xdr:rowOff>
              </from>
              <to>
                <xdr:col>4</xdr:col>
                <xdr:colOff>295275</xdr:colOff>
                <xdr:row>3</xdr:row>
                <xdr:rowOff>200025</xdr:rowOff>
              </to>
            </anchor>
          </controlPr>
        </control>
      </mc:Choice>
      <mc:Fallback>
        <control shapeId="57349" r:id="rId4" name="cmdRefreshUnits"/>
      </mc:Fallback>
    </mc:AlternateContent>
    <mc:AlternateContent xmlns:mc="http://schemas.openxmlformats.org/markup-compatibility/2006">
      <mc:Choice Requires="x14">
        <control shapeId="57348" r:id="rId6" name="cmdTCAPUnit">
          <controlPr defaultSize="0" autoLine="0" r:id="rId7">
            <anchor moveWithCells="1">
              <from>
                <xdr:col>4</xdr:col>
                <xdr:colOff>9525</xdr:colOff>
                <xdr:row>4</xdr:row>
                <xdr:rowOff>28575</xdr:rowOff>
              </from>
              <to>
                <xdr:col>4</xdr:col>
                <xdr:colOff>647700</xdr:colOff>
                <xdr:row>5</xdr:row>
                <xdr:rowOff>104775</xdr:rowOff>
              </to>
            </anchor>
          </controlPr>
        </control>
      </mc:Choice>
      <mc:Fallback>
        <control shapeId="57348" r:id="rId6" name="cmdTCAPUnit"/>
      </mc:Fallback>
    </mc:AlternateContent>
    <mc:AlternateContent xmlns:mc="http://schemas.openxmlformats.org/markup-compatibility/2006">
      <mc:Choice Requires="x14">
        <control shapeId="57347" r:id="rId8" name="cmdTACTUnit">
          <controlPr defaultSize="0" autoLine="0" r:id="rId9">
            <anchor moveWithCells="1">
              <from>
                <xdr:col>3</xdr:col>
                <xdr:colOff>9525</xdr:colOff>
                <xdr:row>4</xdr:row>
                <xdr:rowOff>28575</xdr:rowOff>
              </from>
              <to>
                <xdr:col>4</xdr:col>
                <xdr:colOff>9525</xdr:colOff>
                <xdr:row>5</xdr:row>
                <xdr:rowOff>104775</xdr:rowOff>
              </to>
            </anchor>
          </controlPr>
        </control>
      </mc:Choice>
      <mc:Fallback>
        <control shapeId="57347" r:id="rId8" name="cmdTACTUnit"/>
      </mc:Fallback>
    </mc:AlternateContent>
    <mc:AlternateContent xmlns:mc="http://schemas.openxmlformats.org/markup-compatibility/2006">
      <mc:Choice Requires="x14">
        <control shapeId="57346"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57346" r:id="rId10" name="cmdCheckTechnologiesSheet"/>
      </mc:Fallback>
    </mc:AlternateContent>
    <mc:AlternateContent xmlns:mc="http://schemas.openxmlformats.org/markup-compatibility/2006">
      <mc:Choice Requires="x14">
        <control shapeId="57345" r:id="rId12" name="cmdTechnologySets">
          <controlPr defaultSize="0" autoLine="0" r:id="rId13">
            <anchor moveWithCells="1">
              <from>
                <xdr:col>5</xdr:col>
                <xdr:colOff>28575</xdr:colOff>
                <xdr:row>4</xdr:row>
                <xdr:rowOff>28575</xdr:rowOff>
              </from>
              <to>
                <xdr:col>5</xdr:col>
                <xdr:colOff>1828800</xdr:colOff>
                <xdr:row>5</xdr:row>
                <xdr:rowOff>104775</xdr:rowOff>
              </to>
            </anchor>
          </controlPr>
        </control>
      </mc:Choice>
      <mc:Fallback>
        <control shapeId="57345" r:id="rId12" name="cmdTechnologySets"/>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42578125" customWidth="1"/>
    <col min="4" max="4" width="9.5703125" customWidth="1"/>
    <col min="5" max="5" width="9.85546875" customWidth="1"/>
    <col min="6" max="6" width="30.42578125" customWidth="1"/>
    <col min="7" max="7" width="10.42578125" customWidth="1"/>
  </cols>
  <sheetData>
    <row r="1" spans="1:12" x14ac:dyDescent="0.2">
      <c r="A1" s="1" t="s">
        <v>133</v>
      </c>
      <c r="B1" s="12"/>
    </row>
    <row r="4" spans="1:12" ht="18" customHeight="1" x14ac:dyDescent="0.2"/>
    <row r="7" spans="1:12" x14ac:dyDescent="0.2">
      <c r="B7" s="1" t="s">
        <v>134</v>
      </c>
      <c r="C7" s="1" t="s">
        <v>135</v>
      </c>
      <c r="D7" s="1" t="s">
        <v>136</v>
      </c>
      <c r="E7" s="1" t="s">
        <v>137</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295275</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28575</xdr:rowOff>
              </from>
              <to>
                <xdr:col>4</xdr:col>
                <xdr:colOff>647700</xdr:colOff>
                <xdr:row>5</xdr:row>
                <xdr:rowOff>104775</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28575</xdr:rowOff>
              </from>
              <to>
                <xdr:col>4</xdr:col>
                <xdr:colOff>9525</xdr:colOff>
                <xdr:row>5</xdr:row>
                <xdr:rowOff>104775</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28575</xdr:colOff>
                <xdr:row>4</xdr:row>
                <xdr:rowOff>28575</xdr:rowOff>
              </from>
              <to>
                <xdr:col>5</xdr:col>
                <xdr:colOff>1828800</xdr:colOff>
                <xdr:row>5</xdr:row>
                <xdr:rowOff>104775</xdr:rowOff>
              </to>
            </anchor>
          </controlPr>
        </control>
      </mc:Choice>
      <mc:Fallback>
        <control shapeId="1025" r:id="rId12" name="cmdTechnologySets"/>
      </mc:Fallback>
    </mc:AlternateContent>
  </contro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FFC000"/>
  </sheetPr>
  <dimension ref="B1:O264"/>
  <sheetViews>
    <sheetView zoomScale="80" zoomScaleNormal="80" workbookViewId="0">
      <pane xSplit="4" ySplit="7" topLeftCell="E8" activePane="bottomRight" state="frozen"/>
      <selection pane="topRight" activeCell="V30" sqref="V30"/>
      <selection pane="bottomLeft" activeCell="V30" sqref="V30"/>
      <selection pane="bottomRight" activeCell="A8" sqref="A8"/>
    </sheetView>
  </sheetViews>
  <sheetFormatPr defaultColWidth="9.140625" defaultRowHeight="12.75" x14ac:dyDescent="0.2"/>
  <cols>
    <col min="1" max="1" width="9.140625" style="258"/>
    <col min="2" max="2" width="30.42578125" style="270" customWidth="1"/>
    <col min="3" max="3" width="17" style="258" customWidth="1"/>
    <col min="4" max="4" width="43.5703125" style="258" customWidth="1"/>
    <col min="5" max="5" width="9.5703125" style="270" customWidth="1"/>
    <col min="6" max="6" width="9.85546875" style="270" customWidth="1"/>
    <col min="7" max="7" width="11.5703125" style="258" bestFit="1" customWidth="1"/>
    <col min="8" max="12" width="9.140625" style="258"/>
    <col min="13" max="13" width="18.42578125" style="258" customWidth="1"/>
    <col min="14" max="16384" width="9.140625" style="258"/>
  </cols>
  <sheetData>
    <row r="1" spans="2:15" x14ac:dyDescent="0.2">
      <c r="M1" s="257"/>
    </row>
    <row r="4" spans="2:15" ht="18" customHeight="1" x14ac:dyDescent="0.2"/>
    <row r="6" spans="2:15" x14ac:dyDescent="0.2">
      <c r="B6" s="9" t="s">
        <v>138</v>
      </c>
      <c r="C6"/>
      <c r="D6"/>
      <c r="E6"/>
      <c r="F6"/>
      <c r="G6"/>
      <c r="H6"/>
    </row>
    <row r="7" spans="2:15" x14ac:dyDescent="0.2">
      <c r="B7" s="327" t="s">
        <v>139</v>
      </c>
      <c r="C7" s="327" t="s">
        <v>134</v>
      </c>
      <c r="D7" s="327" t="s">
        <v>135</v>
      </c>
      <c r="E7" s="329" t="s">
        <v>140</v>
      </c>
      <c r="F7" s="329" t="s">
        <v>141</v>
      </c>
      <c r="G7" s="329" t="s">
        <v>142</v>
      </c>
      <c r="H7" s="329" t="s">
        <v>143</v>
      </c>
      <c r="M7" s="327" t="s">
        <v>7</v>
      </c>
    </row>
    <row r="8" spans="2:15" x14ac:dyDescent="0.2">
      <c r="B8" s="266" t="s">
        <v>144</v>
      </c>
      <c r="C8" s="333"/>
      <c r="D8" s="333"/>
      <c r="E8" s="334"/>
      <c r="F8" s="334"/>
      <c r="G8" s="334"/>
      <c r="H8" s="334"/>
      <c r="M8" s="333"/>
    </row>
    <row r="9" spans="2:15" x14ac:dyDescent="0.2">
      <c r="B9" s="265" t="s">
        <v>145</v>
      </c>
      <c r="C9" s="330" t="str">
        <f>TechData_All!A9</f>
        <v>TLMCGSLC11</v>
      </c>
      <c r="D9" s="330" t="str">
        <f>TechData_All!C9</f>
        <v>TL.GSL.MC.CONV.2011</v>
      </c>
      <c r="E9" s="263" t="s">
        <v>19</v>
      </c>
      <c r="F9" s="263" t="s">
        <v>146</v>
      </c>
      <c r="G9" s="331"/>
      <c r="H9" s="331"/>
      <c r="M9" s="263" t="s">
        <v>15</v>
      </c>
      <c r="O9" s="332"/>
    </row>
    <row r="10" spans="2:15" x14ac:dyDescent="0.2">
      <c r="B10" s="265" t="s">
        <v>145</v>
      </c>
      <c r="C10" s="330" t="str">
        <f>TechData_All!A10</f>
        <v>TLMCELC100</v>
      </c>
      <c r="D10" s="330" t="str">
        <f>TechData_All!C10</f>
        <v>TL.ELC.MC.ELC100</v>
      </c>
      <c r="E10" s="263" t="s">
        <v>19</v>
      </c>
      <c r="F10" s="263" t="s">
        <v>146</v>
      </c>
      <c r="G10" s="331"/>
      <c r="H10" s="331"/>
      <c r="M10" s="263" t="s">
        <v>15</v>
      </c>
      <c r="O10" s="332"/>
    </row>
    <row r="11" spans="2:15" x14ac:dyDescent="0.2">
      <c r="B11" s="265" t="s">
        <v>145</v>
      </c>
      <c r="C11" s="330" t="str">
        <f>TechData_All!A11</f>
        <v>TLMCELC200</v>
      </c>
      <c r="D11" s="330" t="str">
        <f>TechData_All!C11</f>
        <v>TL.ELC.MC.ELC200</v>
      </c>
      <c r="E11" s="263" t="s">
        <v>19</v>
      </c>
      <c r="F11" s="263" t="s">
        <v>146</v>
      </c>
      <c r="G11" s="331"/>
      <c r="H11" s="331"/>
      <c r="M11" s="263" t="s">
        <v>15</v>
      </c>
      <c r="O11" s="332"/>
    </row>
    <row r="12" spans="2:15" x14ac:dyDescent="0.2">
      <c r="B12" s="265" t="s">
        <v>145</v>
      </c>
      <c r="C12" s="330" t="str">
        <f>TechData_All!A12</f>
        <v>TLCGSLC11</v>
      </c>
      <c r="D12" s="330" t="str">
        <f>TechData_All!C12</f>
        <v>TL.GSL.C.CONV.2011</v>
      </c>
      <c r="E12" s="263" t="s">
        <v>19</v>
      </c>
      <c r="F12" s="263" t="s">
        <v>146</v>
      </c>
      <c r="G12" s="331"/>
      <c r="H12" s="331"/>
      <c r="M12" s="263" t="s">
        <v>15</v>
      </c>
      <c r="O12" s="332"/>
    </row>
    <row r="13" spans="2:15" x14ac:dyDescent="0.2">
      <c r="B13" s="265" t="s">
        <v>145</v>
      </c>
      <c r="C13" s="330" t="str">
        <f>TechData_All!A13</f>
        <v>TLCELC100</v>
      </c>
      <c r="D13" s="330" t="str">
        <f>TechData_All!C13</f>
        <v>TL.ELC.C.ELC100</v>
      </c>
      <c r="E13" s="263" t="s">
        <v>19</v>
      </c>
      <c r="F13" s="263" t="s">
        <v>146</v>
      </c>
      <c r="G13" s="331"/>
      <c r="H13" s="331"/>
      <c r="M13" s="263" t="s">
        <v>15</v>
      </c>
      <c r="O13" s="332"/>
    </row>
    <row r="14" spans="2:15" x14ac:dyDescent="0.2">
      <c r="B14" s="265" t="s">
        <v>145</v>
      </c>
      <c r="C14" s="330" t="str">
        <f>TechData_All!A14</f>
        <v>TLCELC200</v>
      </c>
      <c r="D14" s="330" t="str">
        <f>TechData_All!C14</f>
        <v>TL.ELC.C.ELC200</v>
      </c>
      <c r="E14" s="263" t="s">
        <v>19</v>
      </c>
      <c r="F14" s="263" t="s">
        <v>146</v>
      </c>
      <c r="G14" s="331"/>
      <c r="H14" s="331"/>
      <c r="M14" s="263" t="s">
        <v>15</v>
      </c>
      <c r="O14" s="332"/>
    </row>
    <row r="15" spans="2:15" x14ac:dyDescent="0.2">
      <c r="B15" s="265" t="s">
        <v>145</v>
      </c>
      <c r="C15" s="330" t="str">
        <f>TechData_All!A15</f>
        <v>TLCDSL11</v>
      </c>
      <c r="D15" s="330" t="str">
        <f>TechData_All!C15</f>
        <v>TL.DSL.C.DSL.2011</v>
      </c>
      <c r="E15" s="263" t="s">
        <v>19</v>
      </c>
      <c r="F15" s="263" t="s">
        <v>146</v>
      </c>
      <c r="G15" s="331"/>
      <c r="H15" s="331"/>
      <c r="M15" s="263" t="s">
        <v>15</v>
      </c>
      <c r="O15" s="332"/>
    </row>
    <row r="16" spans="2:15" x14ac:dyDescent="0.2">
      <c r="B16" s="265" t="s">
        <v>145</v>
      </c>
      <c r="C16" s="330" t="str">
        <f>TechData_All!A16</f>
        <v>TLCCNG11</v>
      </c>
      <c r="D16" s="330" t="str">
        <f>TechData_All!C16</f>
        <v>TL.CNG.C.CNG.2011</v>
      </c>
      <c r="E16" s="263" t="s">
        <v>19</v>
      </c>
      <c r="F16" s="263" t="s">
        <v>146</v>
      </c>
      <c r="G16" s="331"/>
      <c r="H16" s="331"/>
      <c r="M16" s="263" t="s">
        <v>15</v>
      </c>
      <c r="O16" s="332"/>
    </row>
    <row r="17" spans="2:15" x14ac:dyDescent="0.2">
      <c r="B17" s="265" t="s">
        <v>145</v>
      </c>
      <c r="C17" s="330" t="str">
        <f>TechData_All!A17</f>
        <v>TLCCNGX11</v>
      </c>
      <c r="D17" s="330" t="str">
        <f>TechData_All!C17</f>
        <v>TL.CNGX.C.CNGX.2011</v>
      </c>
      <c r="E17" s="263" t="s">
        <v>19</v>
      </c>
      <c r="F17" s="263" t="s">
        <v>146</v>
      </c>
      <c r="G17" s="331"/>
      <c r="H17" s="331"/>
      <c r="M17" s="263" t="s">
        <v>15</v>
      </c>
      <c r="O17" s="332"/>
    </row>
    <row r="18" spans="2:15" x14ac:dyDescent="0.2">
      <c r="B18" s="265" t="s">
        <v>145</v>
      </c>
      <c r="C18" s="330" t="str">
        <f>TechData_All!A18</f>
        <v>*TLCDHEV15</v>
      </c>
      <c r="D18" s="330" t="str">
        <f>TechData_All!C18</f>
        <v>TL.DSL.C.DHEV.2015</v>
      </c>
      <c r="E18" s="263" t="s">
        <v>19</v>
      </c>
      <c r="F18" s="263" t="s">
        <v>146</v>
      </c>
      <c r="G18" s="331"/>
      <c r="H18" s="331"/>
      <c r="M18" s="263" t="s">
        <v>27</v>
      </c>
      <c r="O18" s="341"/>
    </row>
    <row r="19" spans="2:15" x14ac:dyDescent="0.2">
      <c r="B19" s="265" t="s">
        <v>145</v>
      </c>
      <c r="C19" s="330" t="str">
        <f>TechData_All!A19</f>
        <v>TLCETHX11</v>
      </c>
      <c r="D19" s="330" t="str">
        <f>TechData_All!C19</f>
        <v>TL.E85X.C.ETHX.2011</v>
      </c>
      <c r="E19" s="263" t="s">
        <v>19</v>
      </c>
      <c r="F19" s="263" t="s">
        <v>146</v>
      </c>
      <c r="G19" s="331"/>
      <c r="H19" s="331"/>
      <c r="M19" s="263" t="s">
        <v>15</v>
      </c>
      <c r="O19" s="332"/>
    </row>
    <row r="20" spans="2:15" x14ac:dyDescent="0.2">
      <c r="B20" s="265" t="s">
        <v>145</v>
      </c>
      <c r="C20" s="330" t="str">
        <f>TechData_All!A20</f>
        <v>TLCFCH11</v>
      </c>
      <c r="D20" s="330" t="str">
        <f>TechData_All!C20</f>
        <v>TL.H2.C.FCH.2011</v>
      </c>
      <c r="E20" s="263" t="s">
        <v>19</v>
      </c>
      <c r="F20" s="263" t="s">
        <v>146</v>
      </c>
      <c r="G20" s="331"/>
      <c r="H20" s="331"/>
      <c r="M20" s="263" t="s">
        <v>27</v>
      </c>
      <c r="O20" s="332"/>
    </row>
    <row r="21" spans="2:15" x14ac:dyDescent="0.2">
      <c r="B21" s="265" t="s">
        <v>145</v>
      </c>
      <c r="C21" s="330" t="str">
        <f>TechData_All!A21</f>
        <v>TLCGHEV11</v>
      </c>
      <c r="D21" s="330" t="str">
        <f>TechData_All!C21</f>
        <v>TL.GSL.C.HEV.2011</v>
      </c>
      <c r="E21" s="263" t="s">
        <v>19</v>
      </c>
      <c r="F21" s="263" t="s">
        <v>146</v>
      </c>
      <c r="G21" s="331"/>
      <c r="H21" s="331"/>
      <c r="M21" s="263" t="s">
        <v>15</v>
      </c>
      <c r="O21" s="332"/>
    </row>
    <row r="22" spans="2:15" x14ac:dyDescent="0.2">
      <c r="B22" s="265" t="s">
        <v>145</v>
      </c>
      <c r="C22" s="330" t="str">
        <f>TechData_All!A22</f>
        <v>TLCLPGX11</v>
      </c>
      <c r="D22" s="330" t="str">
        <f>TechData_All!C22</f>
        <v>TL.LPGX.C.LPGX.2011</v>
      </c>
      <c r="E22" s="263" t="s">
        <v>19</v>
      </c>
      <c r="F22" s="263" t="s">
        <v>146</v>
      </c>
      <c r="G22" s="331"/>
      <c r="H22" s="331"/>
      <c r="M22" s="263" t="s">
        <v>15</v>
      </c>
      <c r="O22" s="332"/>
    </row>
    <row r="23" spans="2:15" x14ac:dyDescent="0.2">
      <c r="B23" s="265" t="s">
        <v>145</v>
      </c>
      <c r="C23" s="330" t="str">
        <f>TechData_All!A23</f>
        <v>TLCGPHEV10</v>
      </c>
      <c r="D23" s="330" t="str">
        <f>TechData_All!C23</f>
        <v>TL.GSL.C.PHEV.2011</v>
      </c>
      <c r="E23" s="263" t="s">
        <v>19</v>
      </c>
      <c r="F23" s="263" t="s">
        <v>146</v>
      </c>
      <c r="G23" s="331"/>
      <c r="H23" s="331"/>
      <c r="M23" s="263" t="s">
        <v>15</v>
      </c>
      <c r="O23" s="332"/>
    </row>
    <row r="24" spans="2:15" x14ac:dyDescent="0.2">
      <c r="B24" s="265" t="s">
        <v>145</v>
      </c>
      <c r="C24" s="330" t="str">
        <f>TechData_All!A26</f>
        <v>TLFGSLC11</v>
      </c>
      <c r="D24" s="330" t="str">
        <f>TechData_All!C26</f>
        <v>TL.GSL.F.CONV.2011</v>
      </c>
      <c r="E24" s="263" t="s">
        <v>19</v>
      </c>
      <c r="F24" s="263" t="s">
        <v>146</v>
      </c>
      <c r="G24" s="331"/>
      <c r="H24" s="331"/>
      <c r="M24" s="263" t="s">
        <v>15</v>
      </c>
      <c r="O24" s="332"/>
    </row>
    <row r="25" spans="2:15" x14ac:dyDescent="0.2">
      <c r="B25" s="265" t="s">
        <v>145</v>
      </c>
      <c r="C25" s="330" t="str">
        <f>TechData_All!A27</f>
        <v>TLFELC100</v>
      </c>
      <c r="D25" s="330" t="str">
        <f>TechData_All!C27</f>
        <v>Electric fullsize car w/100 mi range</v>
      </c>
      <c r="E25" s="263" t="s">
        <v>19</v>
      </c>
      <c r="F25" s="263" t="s">
        <v>146</v>
      </c>
      <c r="G25" s="331"/>
      <c r="H25" s="331"/>
      <c r="M25" s="263" t="s">
        <v>15</v>
      </c>
      <c r="O25" s="332"/>
    </row>
    <row r="26" spans="2:15" x14ac:dyDescent="0.2">
      <c r="B26" s="265" t="s">
        <v>145</v>
      </c>
      <c r="C26" s="330" t="str">
        <f>TechData_All!A28</f>
        <v>TLFELC200</v>
      </c>
      <c r="D26" s="330" t="str">
        <f>TechData_All!C28</f>
        <v>Electric fullsize car w/200 mi range</v>
      </c>
      <c r="E26" s="263" t="s">
        <v>19</v>
      </c>
      <c r="F26" s="263" t="s">
        <v>146</v>
      </c>
      <c r="G26" s="331"/>
      <c r="H26" s="331"/>
      <c r="M26" s="263" t="s">
        <v>15</v>
      </c>
      <c r="O26" s="332"/>
    </row>
    <row r="27" spans="2:15" x14ac:dyDescent="0.2">
      <c r="B27" s="265" t="s">
        <v>145</v>
      </c>
      <c r="C27" s="330" t="str">
        <f>TechData_All!A29</f>
        <v>TLFCNG11</v>
      </c>
      <c r="D27" s="330" t="str">
        <f>TechData_All!C29</f>
        <v>TL.CNG.F.CNG.2011</v>
      </c>
      <c r="E27" s="263" t="s">
        <v>19</v>
      </c>
      <c r="F27" s="263" t="s">
        <v>146</v>
      </c>
      <c r="G27" s="331"/>
      <c r="H27" s="331"/>
      <c r="M27" s="263" t="s">
        <v>15</v>
      </c>
      <c r="O27" s="332"/>
    </row>
    <row r="28" spans="2:15" x14ac:dyDescent="0.2">
      <c r="B28" s="265" t="s">
        <v>145</v>
      </c>
      <c r="C28" s="330" t="str">
        <f>TechData_All!A30</f>
        <v>TLFCNGX11</v>
      </c>
      <c r="D28" s="330" t="str">
        <f>TechData_All!C30</f>
        <v>TL.CNGX.F.CNGX.2011</v>
      </c>
      <c r="E28" s="263" t="s">
        <v>19</v>
      </c>
      <c r="F28" s="263" t="s">
        <v>146</v>
      </c>
      <c r="G28" s="331"/>
      <c r="H28" s="331"/>
      <c r="M28" s="263" t="s">
        <v>15</v>
      </c>
      <c r="O28" s="341"/>
    </row>
    <row r="29" spans="2:15" x14ac:dyDescent="0.2">
      <c r="B29" s="265" t="s">
        <v>145</v>
      </c>
      <c r="C29" s="330" t="str">
        <f>TechData_All!A31</f>
        <v>*TLFDHEV20</v>
      </c>
      <c r="D29" s="330" t="str">
        <f>TechData_All!C31</f>
        <v>TL.DSL.F.DHEV.2020</v>
      </c>
      <c r="E29" s="263" t="s">
        <v>19</v>
      </c>
      <c r="F29" s="263" t="s">
        <v>146</v>
      </c>
      <c r="G29" s="331"/>
      <c r="H29" s="331"/>
      <c r="M29" s="263" t="s">
        <v>27</v>
      </c>
      <c r="O29" s="332"/>
    </row>
    <row r="30" spans="2:15" x14ac:dyDescent="0.2">
      <c r="B30" s="265" t="s">
        <v>145</v>
      </c>
      <c r="C30" s="330" t="str">
        <f>TechData_All!A32</f>
        <v>TLFDSL11</v>
      </c>
      <c r="D30" s="330" t="str">
        <f>TechData_All!C32</f>
        <v>TL.DSL.F.DSL.2011</v>
      </c>
      <c r="E30" s="263" t="s">
        <v>19</v>
      </c>
      <c r="F30" s="263" t="s">
        <v>146</v>
      </c>
      <c r="G30" s="331"/>
      <c r="H30" s="331"/>
      <c r="M30" s="263" t="s">
        <v>15</v>
      </c>
      <c r="O30" s="332"/>
    </row>
    <row r="31" spans="2:15" x14ac:dyDescent="0.2">
      <c r="B31" s="265" t="s">
        <v>145</v>
      </c>
      <c r="C31" s="330" t="str">
        <f>TechData_All!A33</f>
        <v>TLFETHX11</v>
      </c>
      <c r="D31" s="330" t="str">
        <f>TechData_All!C33</f>
        <v>TL.E85X.F.ETHX.2011</v>
      </c>
      <c r="E31" s="263" t="s">
        <v>19</v>
      </c>
      <c r="F31" s="263" t="s">
        <v>146</v>
      </c>
      <c r="G31" s="331"/>
      <c r="H31" s="331"/>
      <c r="M31" s="263" t="s">
        <v>15</v>
      </c>
      <c r="O31" s="332"/>
    </row>
    <row r="32" spans="2:15" x14ac:dyDescent="0.2">
      <c r="B32" s="265" t="s">
        <v>145</v>
      </c>
      <c r="C32" s="330" t="str">
        <f>TechData_All!A34</f>
        <v>TLFFCH15</v>
      </c>
      <c r="D32" s="330" t="str">
        <f>TechData_All!C34</f>
        <v>TL.H2.F.FCH.2015</v>
      </c>
      <c r="E32" s="263" t="s">
        <v>19</v>
      </c>
      <c r="F32" s="263" t="s">
        <v>146</v>
      </c>
      <c r="G32" s="331"/>
      <c r="H32" s="331"/>
      <c r="M32" s="263" t="s">
        <v>27</v>
      </c>
      <c r="O32" s="341"/>
    </row>
    <row r="33" spans="2:15" x14ac:dyDescent="0.2">
      <c r="B33" s="265" t="s">
        <v>145</v>
      </c>
      <c r="C33" s="330" t="str">
        <f>TechData_All!A35</f>
        <v>TLFGHEV11</v>
      </c>
      <c r="D33" s="330" t="str">
        <f>TechData_All!C35</f>
        <v>TL.GSL.F.HEV.2011</v>
      </c>
      <c r="E33" s="263" t="s">
        <v>19</v>
      </c>
      <c r="F33" s="263" t="s">
        <v>146</v>
      </c>
      <c r="G33" s="331"/>
      <c r="H33" s="331"/>
      <c r="M33" s="263" t="s">
        <v>15</v>
      </c>
      <c r="O33" s="332"/>
    </row>
    <row r="34" spans="2:15" x14ac:dyDescent="0.2">
      <c r="B34" s="265" t="s">
        <v>145</v>
      </c>
      <c r="C34" s="330" t="str">
        <f>TechData_All!A36</f>
        <v>TLFLPGX11</v>
      </c>
      <c r="D34" s="330" t="str">
        <f>TechData_All!C36</f>
        <v>TL.LPGX.F.LPGX.2011</v>
      </c>
      <c r="E34" s="263" t="s">
        <v>19</v>
      </c>
      <c r="F34" s="263" t="s">
        <v>146</v>
      </c>
      <c r="G34" s="331"/>
      <c r="H34" s="331"/>
      <c r="M34" s="263" t="s">
        <v>15</v>
      </c>
      <c r="O34" s="332"/>
    </row>
    <row r="35" spans="2:15" x14ac:dyDescent="0.2">
      <c r="B35" s="265" t="s">
        <v>145</v>
      </c>
      <c r="C35" s="330" t="str">
        <f>TechData_All!A37</f>
        <v>TLFGPHEV10</v>
      </c>
      <c r="D35" s="330" t="str">
        <f>TechData_All!C37</f>
        <v>TL.GSL.F.PHEV.2011</v>
      </c>
      <c r="E35" s="263" t="s">
        <v>19</v>
      </c>
      <c r="F35" s="263" t="s">
        <v>146</v>
      </c>
      <c r="G35" s="331"/>
      <c r="H35" s="331"/>
      <c r="M35" s="263" t="s">
        <v>15</v>
      </c>
      <c r="O35" s="332"/>
    </row>
    <row r="36" spans="2:15" x14ac:dyDescent="0.2">
      <c r="B36" s="265" t="s">
        <v>145</v>
      </c>
      <c r="C36" s="330" t="str">
        <f>TechData_All!A40</f>
        <v>TLMGSLC11</v>
      </c>
      <c r="D36" s="330" t="str">
        <f>TechData_All!C40</f>
        <v>TL.GSL.M.CONV.2011</v>
      </c>
      <c r="E36" s="263" t="s">
        <v>19</v>
      </c>
      <c r="F36" s="263" t="s">
        <v>146</v>
      </c>
      <c r="G36" s="331"/>
      <c r="H36" s="331"/>
      <c r="M36" s="263" t="s">
        <v>15</v>
      </c>
      <c r="O36" s="332"/>
    </row>
    <row r="37" spans="2:15" x14ac:dyDescent="0.2">
      <c r="B37" s="265" t="s">
        <v>145</v>
      </c>
      <c r="C37" s="330" t="str">
        <f>TechData_All!A41</f>
        <v>*TLMELC100</v>
      </c>
      <c r="D37" s="330" t="str">
        <f>TechData_All!C41</f>
        <v>Electric minivan w/100 mi range</v>
      </c>
      <c r="E37" s="263" t="s">
        <v>19</v>
      </c>
      <c r="F37" s="263" t="s">
        <v>146</v>
      </c>
      <c r="G37" s="331"/>
      <c r="H37" s="331"/>
      <c r="M37" s="263" t="s">
        <v>27</v>
      </c>
      <c r="O37" s="332"/>
    </row>
    <row r="38" spans="2:15" x14ac:dyDescent="0.2">
      <c r="B38" s="265" t="s">
        <v>145</v>
      </c>
      <c r="C38" s="330" t="str">
        <f>TechData_All!A42</f>
        <v>TLMELC200</v>
      </c>
      <c r="D38" s="330" t="str">
        <f>TechData_All!C42</f>
        <v>Electric minivan w/200 mi range</v>
      </c>
      <c r="E38" s="263" t="s">
        <v>19</v>
      </c>
      <c r="F38" s="263" t="s">
        <v>146</v>
      </c>
      <c r="G38" s="331"/>
      <c r="H38" s="331"/>
      <c r="M38" s="263" t="s">
        <v>15</v>
      </c>
      <c r="O38" s="332"/>
    </row>
    <row r="39" spans="2:15" x14ac:dyDescent="0.2">
      <c r="B39" s="265" t="s">
        <v>145</v>
      </c>
      <c r="C39" s="330" t="str">
        <f>TechData_All!A43</f>
        <v>TLMCNG11</v>
      </c>
      <c r="D39" s="330" t="str">
        <f>TechData_All!C43</f>
        <v>TL.CNG.M.CNG.2011</v>
      </c>
      <c r="E39" s="263" t="s">
        <v>19</v>
      </c>
      <c r="F39" s="263" t="s">
        <v>146</v>
      </c>
      <c r="G39" s="331"/>
      <c r="H39" s="331"/>
      <c r="M39" s="263" t="s">
        <v>15</v>
      </c>
      <c r="O39" s="332"/>
    </row>
    <row r="40" spans="2:15" x14ac:dyDescent="0.2">
      <c r="B40" s="265" t="s">
        <v>145</v>
      </c>
      <c r="C40" s="330" t="str">
        <f>TechData_All!A44</f>
        <v>TLMCNGX11</v>
      </c>
      <c r="D40" s="330" t="str">
        <f>TechData_All!C44</f>
        <v>TL.CNGX.M.CNGX.2011</v>
      </c>
      <c r="E40" s="263" t="s">
        <v>19</v>
      </c>
      <c r="F40" s="263" t="s">
        <v>146</v>
      </c>
      <c r="G40" s="331"/>
      <c r="H40" s="331"/>
      <c r="M40" s="263" t="s">
        <v>15</v>
      </c>
      <c r="O40" s="332"/>
    </row>
    <row r="41" spans="2:15" x14ac:dyDescent="0.2">
      <c r="B41" s="265" t="s">
        <v>145</v>
      </c>
      <c r="C41" s="330" t="str">
        <f>TechData_All!A45</f>
        <v>*TLMDHEV15</v>
      </c>
      <c r="D41" s="330" t="str">
        <f>TechData_All!C45</f>
        <v>TL.DSL.M.DHEV.2015</v>
      </c>
      <c r="E41" s="263" t="s">
        <v>19</v>
      </c>
      <c r="F41" s="263" t="s">
        <v>146</v>
      </c>
      <c r="G41" s="331"/>
      <c r="H41" s="331"/>
      <c r="M41" s="263" t="s">
        <v>27</v>
      </c>
      <c r="O41" s="332"/>
    </row>
    <row r="42" spans="2:15" x14ac:dyDescent="0.2">
      <c r="B42" s="265" t="s">
        <v>145</v>
      </c>
      <c r="C42" s="330" t="str">
        <f>TechData_All!A46</f>
        <v>TLMDSL11</v>
      </c>
      <c r="D42" s="330" t="str">
        <f>TechData_All!C46</f>
        <v>TL.DSL.M.DSL.2011</v>
      </c>
      <c r="E42" s="263" t="s">
        <v>19</v>
      </c>
      <c r="F42" s="263" t="s">
        <v>146</v>
      </c>
      <c r="G42" s="331"/>
      <c r="H42" s="331"/>
      <c r="M42" s="263" t="s">
        <v>15</v>
      </c>
      <c r="O42" s="332"/>
    </row>
    <row r="43" spans="2:15" x14ac:dyDescent="0.2">
      <c r="B43" s="265" t="s">
        <v>145</v>
      </c>
      <c r="C43" s="330" t="str">
        <f>TechData_All!A47</f>
        <v>TLMETHX11</v>
      </c>
      <c r="D43" s="330" t="str">
        <f>TechData_All!C47</f>
        <v>TL.E85X.M.ETHX.2011</v>
      </c>
      <c r="E43" s="263" t="s">
        <v>19</v>
      </c>
      <c r="F43" s="263" t="s">
        <v>146</v>
      </c>
      <c r="G43" s="331"/>
      <c r="H43" s="331"/>
      <c r="M43" s="263" t="s">
        <v>15</v>
      </c>
      <c r="O43" s="341"/>
    </row>
    <row r="44" spans="2:15" x14ac:dyDescent="0.2">
      <c r="B44" s="265" t="s">
        <v>145</v>
      </c>
      <c r="C44" s="330" t="str">
        <f>TechData_All!A48</f>
        <v>TLMFCH15</v>
      </c>
      <c r="D44" s="330" t="str">
        <f>TechData_All!C48</f>
        <v>TL.H2.M.FCH.2015</v>
      </c>
      <c r="E44" s="263" t="s">
        <v>19</v>
      </c>
      <c r="F44" s="263" t="s">
        <v>146</v>
      </c>
      <c r="G44" s="331"/>
      <c r="H44" s="331"/>
      <c r="M44" s="263" t="s">
        <v>27</v>
      </c>
      <c r="O44" s="332"/>
    </row>
    <row r="45" spans="2:15" x14ac:dyDescent="0.2">
      <c r="B45" s="265" t="s">
        <v>145</v>
      </c>
      <c r="C45" s="330" t="str">
        <f>TechData_All!A49</f>
        <v>TLMGHEV11</v>
      </c>
      <c r="D45" s="330" t="str">
        <f>TechData_All!C49</f>
        <v>TL.GSL.M.HEV.2011</v>
      </c>
      <c r="E45" s="263" t="s">
        <v>19</v>
      </c>
      <c r="F45" s="263" t="s">
        <v>146</v>
      </c>
      <c r="G45" s="331"/>
      <c r="H45" s="331"/>
      <c r="M45" s="263" t="s">
        <v>15</v>
      </c>
      <c r="O45" s="332"/>
    </row>
    <row r="46" spans="2:15" x14ac:dyDescent="0.2">
      <c r="B46" s="265" t="s">
        <v>145</v>
      </c>
      <c r="C46" s="330" t="str">
        <f>TechData_All!A50</f>
        <v>TLMLPG11</v>
      </c>
      <c r="D46" s="330" t="str">
        <f>TechData_All!C50</f>
        <v>TL.LPG1.M.LPG.2011</v>
      </c>
      <c r="E46" s="263" t="s">
        <v>19</v>
      </c>
      <c r="F46" s="263" t="s">
        <v>146</v>
      </c>
      <c r="G46" s="331"/>
      <c r="H46" s="331"/>
      <c r="M46" s="263" t="s">
        <v>15</v>
      </c>
      <c r="O46" s="332"/>
    </row>
    <row r="47" spans="2:15" x14ac:dyDescent="0.2">
      <c r="B47" s="265" t="s">
        <v>145</v>
      </c>
      <c r="C47" s="330" t="str">
        <f>TechData_All!A51</f>
        <v>TLMLPGX11</v>
      </c>
      <c r="D47" s="330" t="str">
        <f>TechData_All!C51</f>
        <v>TL.LPGX.M.LPGX.2011</v>
      </c>
      <c r="E47" s="263" t="s">
        <v>19</v>
      </c>
      <c r="F47" s="263" t="s">
        <v>146</v>
      </c>
      <c r="G47" s="331"/>
      <c r="H47" s="331"/>
      <c r="M47" s="263" t="s">
        <v>15</v>
      </c>
      <c r="O47" s="332"/>
    </row>
    <row r="48" spans="2:15" x14ac:dyDescent="0.2">
      <c r="B48" s="265" t="s">
        <v>145</v>
      </c>
      <c r="C48" s="330" t="str">
        <f>TechData_All!A52</f>
        <v>TLVGPHEV10</v>
      </c>
      <c r="D48" s="330" t="str">
        <f>TechData_All!C52</f>
        <v>TL.GSL.M.PHEV.2011</v>
      </c>
      <c r="E48" s="263" t="s">
        <v>19</v>
      </c>
      <c r="F48" s="263" t="s">
        <v>146</v>
      </c>
      <c r="G48" s="331"/>
      <c r="H48" s="331"/>
      <c r="M48" s="263" t="s">
        <v>15</v>
      </c>
      <c r="O48" s="332"/>
    </row>
    <row r="49" spans="2:15" x14ac:dyDescent="0.2">
      <c r="B49" s="265" t="s">
        <v>145</v>
      </c>
      <c r="C49" s="330" t="str">
        <f>TechData_All!A55</f>
        <v>TLPGSLC11</v>
      </c>
      <c r="D49" s="330" t="str">
        <f>TechData_All!C55</f>
        <v>TL.GSL.P.CONV.2011</v>
      </c>
      <c r="E49" s="263" t="s">
        <v>19</v>
      </c>
      <c r="F49" s="263" t="s">
        <v>146</v>
      </c>
      <c r="G49" s="331"/>
      <c r="H49" s="331"/>
      <c r="M49" s="263" t="s">
        <v>15</v>
      </c>
      <c r="O49" s="332"/>
    </row>
    <row r="50" spans="2:15" x14ac:dyDescent="0.2">
      <c r="B50" s="265" t="s">
        <v>145</v>
      </c>
      <c r="C50" s="330" t="str">
        <f>TechData_All!A56</f>
        <v>*TLPELC100</v>
      </c>
      <c r="D50" s="330" t="str">
        <f>TechData_All!C56</f>
        <v>Electric pickup truck w/100 mi range</v>
      </c>
      <c r="E50" s="263" t="s">
        <v>19</v>
      </c>
      <c r="F50" s="263" t="s">
        <v>146</v>
      </c>
      <c r="G50" s="331"/>
      <c r="H50" s="331"/>
      <c r="M50" s="263" t="s">
        <v>27</v>
      </c>
      <c r="O50" s="332"/>
    </row>
    <row r="51" spans="2:15" x14ac:dyDescent="0.2">
      <c r="B51" s="265" t="s">
        <v>145</v>
      </c>
      <c r="C51" s="330" t="str">
        <f>TechData_All!A57</f>
        <v>TLPELC200</v>
      </c>
      <c r="D51" s="330" t="str">
        <f>TechData_All!C57</f>
        <v>Electric pickup truck w/200 mi range</v>
      </c>
      <c r="E51" s="263" t="s">
        <v>19</v>
      </c>
      <c r="F51" s="263" t="s">
        <v>146</v>
      </c>
      <c r="G51" s="331"/>
      <c r="H51" s="331"/>
      <c r="M51" s="263" t="s">
        <v>15</v>
      </c>
      <c r="O51" s="332"/>
    </row>
    <row r="52" spans="2:15" x14ac:dyDescent="0.2">
      <c r="B52" s="265" t="s">
        <v>145</v>
      </c>
      <c r="C52" s="330" t="str">
        <f>TechData_All!A58</f>
        <v>TLPCNG11</v>
      </c>
      <c r="D52" s="330" t="str">
        <f>TechData_All!C58</f>
        <v>TL.CNG.P.CNG.2011</v>
      </c>
      <c r="E52" s="263" t="s">
        <v>19</v>
      </c>
      <c r="F52" s="263" t="s">
        <v>146</v>
      </c>
      <c r="G52" s="331"/>
      <c r="H52" s="331"/>
      <c r="M52" s="263" t="s">
        <v>15</v>
      </c>
      <c r="O52" s="341"/>
    </row>
    <row r="53" spans="2:15" x14ac:dyDescent="0.2">
      <c r="B53" s="265" t="s">
        <v>145</v>
      </c>
      <c r="C53" s="330" t="str">
        <f>TechData_All!A59</f>
        <v>TLPCNGX11</v>
      </c>
      <c r="D53" s="330" t="str">
        <f>TechData_All!C59</f>
        <v>TL.CNGX.P.CNGX.2011</v>
      </c>
      <c r="E53" s="263" t="s">
        <v>19</v>
      </c>
      <c r="F53" s="263" t="s">
        <v>146</v>
      </c>
      <c r="G53" s="331"/>
      <c r="H53" s="331"/>
      <c r="M53" s="263" t="s">
        <v>15</v>
      </c>
      <c r="O53" s="332"/>
    </row>
    <row r="54" spans="2:15" x14ac:dyDescent="0.2">
      <c r="B54" s="265" t="s">
        <v>145</v>
      </c>
      <c r="C54" s="330" t="str">
        <f>TechData_All!A60</f>
        <v>TLPDSL11</v>
      </c>
      <c r="D54" s="330" t="str">
        <f>TechData_All!C60</f>
        <v>TL.DSL.P.DSL.2011</v>
      </c>
      <c r="E54" s="263" t="s">
        <v>19</v>
      </c>
      <c r="F54" s="263" t="s">
        <v>146</v>
      </c>
      <c r="G54" s="331"/>
      <c r="H54" s="331"/>
      <c r="M54" s="263" t="s">
        <v>15</v>
      </c>
      <c r="O54" s="332"/>
    </row>
    <row r="55" spans="2:15" x14ac:dyDescent="0.2">
      <c r="B55" s="265" t="s">
        <v>145</v>
      </c>
      <c r="C55" s="330" t="str">
        <f>TechData_All!A61</f>
        <v>TLPETHX11</v>
      </c>
      <c r="D55" s="330" t="str">
        <f>TechData_All!C61</f>
        <v>TL.E85X.P.ETHX.2011</v>
      </c>
      <c r="E55" s="263" t="s">
        <v>19</v>
      </c>
      <c r="F55" s="263" t="s">
        <v>146</v>
      </c>
      <c r="G55" s="331"/>
      <c r="H55" s="331"/>
      <c r="M55" s="263" t="s">
        <v>15</v>
      </c>
      <c r="O55" s="332"/>
    </row>
    <row r="56" spans="2:15" x14ac:dyDescent="0.2">
      <c r="B56" s="265" t="s">
        <v>145</v>
      </c>
      <c r="C56" s="330" t="str">
        <f>TechData_All!A62</f>
        <v>TLGPHEV15</v>
      </c>
      <c r="D56" s="330" t="str">
        <f>TechData_All!C62</f>
        <v>TL.GSL.P.HEV.2015</v>
      </c>
      <c r="E56" s="263" t="s">
        <v>19</v>
      </c>
      <c r="F56" s="263" t="s">
        <v>146</v>
      </c>
      <c r="G56" s="331"/>
      <c r="H56" s="331"/>
      <c r="M56" s="263" t="s">
        <v>15</v>
      </c>
      <c r="O56" s="341"/>
    </row>
    <row r="57" spans="2:15" x14ac:dyDescent="0.2">
      <c r="B57" s="265" t="s">
        <v>145</v>
      </c>
      <c r="C57" s="330" t="str">
        <f>TechData_All!A63</f>
        <v>TLPLPG11</v>
      </c>
      <c r="D57" s="330" t="str">
        <f>TechData_All!C63</f>
        <v>TL.LPG1.P.LPG.2011</v>
      </c>
      <c r="E57" s="263" t="s">
        <v>19</v>
      </c>
      <c r="F57" s="263" t="s">
        <v>146</v>
      </c>
      <c r="G57" s="331"/>
      <c r="H57" s="331"/>
      <c r="M57" s="263" t="s">
        <v>15</v>
      </c>
      <c r="O57" s="332"/>
    </row>
    <row r="58" spans="2:15" x14ac:dyDescent="0.2">
      <c r="B58" s="265" t="s">
        <v>145</v>
      </c>
      <c r="C58" s="330" t="str">
        <f>TechData_All!A64</f>
        <v>TLPLPGX11</v>
      </c>
      <c r="D58" s="330" t="str">
        <f>TechData_All!C64</f>
        <v>TL.LPGX.P.LPGX.2011</v>
      </c>
      <c r="E58" s="263" t="s">
        <v>19</v>
      </c>
      <c r="F58" s="263" t="s">
        <v>146</v>
      </c>
      <c r="G58" s="331"/>
      <c r="H58" s="331"/>
      <c r="M58" s="263" t="s">
        <v>15</v>
      </c>
      <c r="O58" s="341"/>
    </row>
    <row r="59" spans="2:15" x14ac:dyDescent="0.2">
      <c r="B59" s="265" t="s">
        <v>145</v>
      </c>
      <c r="C59" s="330" t="str">
        <f>TechData_All!A65</f>
        <v>TLPGPHEV10</v>
      </c>
      <c r="D59" s="330" t="str">
        <f>TechData_All!C65</f>
        <v>TL.GSL.P.PHEV.2015</v>
      </c>
      <c r="E59" s="263" t="s">
        <v>19</v>
      </c>
      <c r="F59" s="263" t="s">
        <v>146</v>
      </c>
      <c r="G59" s="331"/>
      <c r="H59" s="331"/>
      <c r="M59" s="263" t="s">
        <v>27</v>
      </c>
      <c r="O59" s="332"/>
    </row>
    <row r="60" spans="2:15" x14ac:dyDescent="0.2">
      <c r="B60" s="265" t="s">
        <v>145</v>
      </c>
      <c r="C60" s="330" t="str">
        <f>TechData_All!A68</f>
        <v>TLSSGSLC11</v>
      </c>
      <c r="D60" s="330" t="str">
        <f>TechData_All!C68</f>
        <v>TL.GSL.SS.CONV.2011</v>
      </c>
      <c r="E60" s="263" t="s">
        <v>19</v>
      </c>
      <c r="F60" s="263" t="s">
        <v>146</v>
      </c>
      <c r="G60" s="331"/>
      <c r="H60" s="331"/>
      <c r="M60" s="263" t="s">
        <v>15</v>
      </c>
      <c r="O60" s="332"/>
    </row>
    <row r="61" spans="2:15" x14ac:dyDescent="0.2">
      <c r="B61" s="265" t="s">
        <v>145</v>
      </c>
      <c r="C61" s="330" t="str">
        <f>TechData_All!A69</f>
        <v>*TLSSELC100</v>
      </c>
      <c r="D61" s="330" t="str">
        <f>TechData_All!C69</f>
        <v>Electric small SUV w/100 mi range</v>
      </c>
      <c r="E61" s="263" t="s">
        <v>19</v>
      </c>
      <c r="F61" s="263" t="s">
        <v>146</v>
      </c>
      <c r="G61" s="331"/>
      <c r="H61" s="331"/>
      <c r="M61" s="263" t="s">
        <v>27</v>
      </c>
      <c r="O61" s="341"/>
    </row>
    <row r="62" spans="2:15" x14ac:dyDescent="0.2">
      <c r="B62" s="265" t="s">
        <v>145</v>
      </c>
      <c r="C62" s="330" t="str">
        <f>TechData_All!A70</f>
        <v>TLSSELC200</v>
      </c>
      <c r="D62" s="330" t="str">
        <f>TechData_All!C70</f>
        <v>Electric small SUV w/200 mi range</v>
      </c>
      <c r="E62" s="263" t="s">
        <v>19</v>
      </c>
      <c r="F62" s="263" t="s">
        <v>146</v>
      </c>
      <c r="G62" s="331"/>
      <c r="H62" s="331"/>
      <c r="M62" s="263" t="s">
        <v>15</v>
      </c>
      <c r="O62" s="332"/>
    </row>
    <row r="63" spans="2:15" x14ac:dyDescent="0.2">
      <c r="B63" s="265" t="s">
        <v>145</v>
      </c>
      <c r="C63" s="330" t="str">
        <f>TechData_All!A71</f>
        <v>*TLSSDHEV20</v>
      </c>
      <c r="D63" s="330" t="str">
        <f>TechData_All!C71</f>
        <v>TL.DSL.SS.DHEV.2020</v>
      </c>
      <c r="E63" s="263" t="s">
        <v>19</v>
      </c>
      <c r="F63" s="263" t="s">
        <v>146</v>
      </c>
      <c r="G63" s="331"/>
      <c r="H63" s="331"/>
      <c r="M63" s="263" t="s">
        <v>27</v>
      </c>
      <c r="O63" s="332"/>
    </row>
    <row r="64" spans="2:15" x14ac:dyDescent="0.2">
      <c r="B64" s="265" t="s">
        <v>145</v>
      </c>
      <c r="C64" s="330" t="str">
        <f>TechData_All!A72</f>
        <v>TLSSDSL11</v>
      </c>
      <c r="D64" s="330" t="str">
        <f>TechData_All!C72</f>
        <v>TL.DSL.SS.DSL.2011</v>
      </c>
      <c r="E64" s="263" t="s">
        <v>19</v>
      </c>
      <c r="F64" s="263" t="s">
        <v>146</v>
      </c>
      <c r="G64" s="331"/>
      <c r="H64" s="331"/>
      <c r="M64" s="263" t="s">
        <v>15</v>
      </c>
      <c r="O64" s="332"/>
    </row>
    <row r="65" spans="2:15" x14ac:dyDescent="0.2">
      <c r="B65" s="265" t="s">
        <v>145</v>
      </c>
      <c r="C65" s="330" t="str">
        <f>TechData_All!A73</f>
        <v>TLSSETHX11</v>
      </c>
      <c r="D65" s="330" t="str">
        <f>TechData_All!C73</f>
        <v>TL.E85X.SS.ETHX.2011</v>
      </c>
      <c r="E65" s="263" t="s">
        <v>19</v>
      </c>
      <c r="F65" s="263" t="s">
        <v>146</v>
      </c>
      <c r="G65" s="331"/>
      <c r="H65" s="331"/>
      <c r="M65" s="263" t="s">
        <v>15</v>
      </c>
      <c r="O65" s="332"/>
    </row>
    <row r="66" spans="2:15" x14ac:dyDescent="0.2">
      <c r="B66" s="265" t="s">
        <v>145</v>
      </c>
      <c r="C66" s="330" t="str">
        <f>TechData_All!A74</f>
        <v>TLSSFCH25</v>
      </c>
      <c r="D66" s="330" t="str">
        <f>TechData_All!C74</f>
        <v>TL.H2.SS.FCH</v>
      </c>
      <c r="E66" s="263" t="s">
        <v>19</v>
      </c>
      <c r="F66" s="263" t="s">
        <v>146</v>
      </c>
      <c r="G66" s="331"/>
      <c r="H66" s="331"/>
      <c r="M66" s="263" t="s">
        <v>27</v>
      </c>
      <c r="O66" s="332"/>
    </row>
    <row r="67" spans="2:15" x14ac:dyDescent="0.2">
      <c r="B67" s="265" t="s">
        <v>145</v>
      </c>
      <c r="C67" s="330" t="str">
        <f>TechData_All!A75</f>
        <v>TLSSGHEV11</v>
      </c>
      <c r="D67" s="330" t="str">
        <f>TechData_All!C75</f>
        <v>TL.GSL.SS.HEV.2011</v>
      </c>
      <c r="E67" s="263" t="s">
        <v>19</v>
      </c>
      <c r="F67" s="263" t="s">
        <v>146</v>
      </c>
      <c r="G67" s="331"/>
      <c r="H67" s="331"/>
      <c r="M67" s="263" t="s">
        <v>15</v>
      </c>
      <c r="O67" s="341"/>
    </row>
    <row r="68" spans="2:15" x14ac:dyDescent="0.2">
      <c r="B68" s="265" t="s">
        <v>145</v>
      </c>
      <c r="C68" s="330" t="str">
        <f>TechData_All!A76</f>
        <v>TLSSGPHEV11</v>
      </c>
      <c r="D68" s="330" t="str">
        <f>TechData_All!C76</f>
        <v>TL.GSL.SS.PHEV.2011</v>
      </c>
      <c r="E68" s="263" t="s">
        <v>19</v>
      </c>
      <c r="F68" s="263" t="s">
        <v>146</v>
      </c>
      <c r="G68" s="331"/>
      <c r="H68" s="331"/>
      <c r="M68" s="263" t="s">
        <v>15</v>
      </c>
      <c r="O68" s="332"/>
    </row>
    <row r="69" spans="2:15" x14ac:dyDescent="0.2">
      <c r="B69" s="265" t="s">
        <v>145</v>
      </c>
      <c r="C69" s="330" t="str">
        <f>TechData_All!A79</f>
        <v>TLLSGSLC11</v>
      </c>
      <c r="D69" s="330" t="str">
        <f>TechData_All!C79</f>
        <v>TL.GSL.LS.CONV.2011</v>
      </c>
      <c r="E69" s="263" t="s">
        <v>19</v>
      </c>
      <c r="F69" s="263" t="s">
        <v>146</v>
      </c>
      <c r="G69" s="331"/>
      <c r="H69" s="331"/>
      <c r="M69" s="263" t="s">
        <v>15</v>
      </c>
      <c r="O69" s="341"/>
    </row>
    <row r="70" spans="2:15" x14ac:dyDescent="0.2">
      <c r="B70" s="265" t="s">
        <v>145</v>
      </c>
      <c r="C70" s="330" t="str">
        <f>TechData_All!A80</f>
        <v>*TLLSELC100</v>
      </c>
      <c r="D70" s="330" t="str">
        <f>TechData_All!C80</f>
        <v>Electric large SUV w/100 mi range</v>
      </c>
      <c r="E70" s="263" t="s">
        <v>19</v>
      </c>
      <c r="F70" s="263" t="s">
        <v>146</v>
      </c>
      <c r="G70" s="331"/>
      <c r="H70" s="331"/>
      <c r="M70" s="263" t="s">
        <v>27</v>
      </c>
      <c r="O70" s="332"/>
    </row>
    <row r="71" spans="2:15" x14ac:dyDescent="0.2">
      <c r="B71" s="265" t="s">
        <v>145</v>
      </c>
      <c r="C71" s="330" t="str">
        <f>TechData_All!A81</f>
        <v>TLLSELC200</v>
      </c>
      <c r="D71" s="330" t="str">
        <f>TechData_All!C81</f>
        <v>Electric large SUV w/200 mi range</v>
      </c>
      <c r="E71" s="263" t="s">
        <v>19</v>
      </c>
      <c r="F71" s="263" t="s">
        <v>146</v>
      </c>
      <c r="G71" s="331"/>
      <c r="H71" s="331"/>
      <c r="M71" s="263" t="s">
        <v>15</v>
      </c>
      <c r="O71" s="332"/>
    </row>
    <row r="72" spans="2:15" x14ac:dyDescent="0.2">
      <c r="B72" s="265" t="s">
        <v>145</v>
      </c>
      <c r="C72" s="330" t="str">
        <f>TechData_All!A82</f>
        <v>*TLLSDHEV20</v>
      </c>
      <c r="D72" s="330" t="str">
        <f>TechData_All!C82</f>
        <v>TL.DSL.LS.DHEV.2020</v>
      </c>
      <c r="E72" s="263" t="s">
        <v>19</v>
      </c>
      <c r="F72" s="263" t="s">
        <v>146</v>
      </c>
      <c r="G72" s="331"/>
      <c r="H72" s="331"/>
      <c r="M72" s="263" t="s">
        <v>27</v>
      </c>
      <c r="O72" s="332"/>
    </row>
    <row r="73" spans="2:15" x14ac:dyDescent="0.2">
      <c r="B73" s="265" t="s">
        <v>145</v>
      </c>
      <c r="C73" s="330" t="str">
        <f>TechData_All!A83</f>
        <v>TLLSDSL11</v>
      </c>
      <c r="D73" s="330" t="str">
        <f>TechData_All!C83</f>
        <v>TL.DSL.LS.DSL.2011</v>
      </c>
      <c r="E73" s="263" t="s">
        <v>19</v>
      </c>
      <c r="F73" s="263" t="s">
        <v>146</v>
      </c>
      <c r="G73" s="331"/>
      <c r="H73" s="331"/>
      <c r="M73" s="263" t="s">
        <v>15</v>
      </c>
      <c r="O73" s="332"/>
    </row>
    <row r="74" spans="2:15" x14ac:dyDescent="0.2">
      <c r="B74" s="265" t="s">
        <v>145</v>
      </c>
      <c r="C74" s="330" t="str">
        <f>TechData_All!A84</f>
        <v>TLLSETHX11</v>
      </c>
      <c r="D74" s="330" t="str">
        <f>TechData_All!C84</f>
        <v>TL.E85X.LS.ETHX.2011</v>
      </c>
      <c r="E74" s="263" t="s">
        <v>19</v>
      </c>
      <c r="F74" s="263" t="s">
        <v>146</v>
      </c>
      <c r="G74" s="331"/>
      <c r="H74" s="331"/>
      <c r="M74" s="263" t="s">
        <v>15</v>
      </c>
      <c r="O74" s="341"/>
    </row>
    <row r="75" spans="2:15" x14ac:dyDescent="0.2">
      <c r="B75" s="265" t="s">
        <v>145</v>
      </c>
      <c r="C75" s="330" t="str">
        <f>TechData_All!A85</f>
        <v>TLLSFCH25</v>
      </c>
      <c r="D75" s="330" t="str">
        <f>TechData_All!C85</f>
        <v>TL.H2.LS.FCH.2025</v>
      </c>
      <c r="E75" s="263" t="s">
        <v>19</v>
      </c>
      <c r="F75" s="263" t="s">
        <v>146</v>
      </c>
      <c r="G75" s="331"/>
      <c r="H75" s="331"/>
      <c r="M75" s="263" t="s">
        <v>27</v>
      </c>
      <c r="O75" s="332"/>
    </row>
    <row r="76" spans="2:15" x14ac:dyDescent="0.2">
      <c r="B76" s="265" t="s">
        <v>145</v>
      </c>
      <c r="C76" s="330" t="str">
        <f>TechData_All!A86</f>
        <v>TLLSGHEV11</v>
      </c>
      <c r="D76" s="330" t="str">
        <f>TechData_All!C86</f>
        <v>TL.GSL.LS.HEV.2011</v>
      </c>
      <c r="E76" s="263" t="s">
        <v>19</v>
      </c>
      <c r="F76" s="263" t="s">
        <v>146</v>
      </c>
      <c r="G76" s="331"/>
      <c r="H76" s="331"/>
      <c r="M76" s="263" t="s">
        <v>15</v>
      </c>
      <c r="O76" s="332"/>
    </row>
    <row r="77" spans="2:15" x14ac:dyDescent="0.2">
      <c r="B77" s="265" t="s">
        <v>145</v>
      </c>
      <c r="C77" s="330" t="str">
        <f>TechData_All!A87</f>
        <v>TLLSPHVG11</v>
      </c>
      <c r="D77" s="330" t="str">
        <f>TechData_All!C87</f>
        <v>TL.GSL.LS.PHEV.2011</v>
      </c>
      <c r="E77" s="263" t="s">
        <v>19</v>
      </c>
      <c r="F77" s="263" t="s">
        <v>146</v>
      </c>
      <c r="G77" s="331"/>
      <c r="H77" s="331"/>
      <c r="M77" s="263" t="s">
        <v>27</v>
      </c>
      <c r="O77" s="332"/>
    </row>
    <row r="78" spans="2:15" x14ac:dyDescent="0.2">
      <c r="B78" s="265" t="s">
        <v>145</v>
      </c>
      <c r="C78" s="330" t="str">
        <f>TechData_All!A90</f>
        <v>TLCHE8511</v>
      </c>
      <c r="D78" s="330" t="str">
        <f>TechData_All!C90</f>
        <v>TL.E85X.C.HE85.2011</v>
      </c>
      <c r="E78" s="263" t="s">
        <v>19</v>
      </c>
      <c r="F78" s="263" t="s">
        <v>146</v>
      </c>
      <c r="G78" s="331"/>
      <c r="H78" s="331"/>
      <c r="M78" s="263" t="s">
        <v>15</v>
      </c>
      <c r="O78" s="332"/>
    </row>
    <row r="79" spans="2:15" x14ac:dyDescent="0.2">
      <c r="B79" s="265" t="s">
        <v>145</v>
      </c>
      <c r="C79" s="330" t="str">
        <f>TechData_All!A91</f>
        <v>TLFHE8511</v>
      </c>
      <c r="D79" s="330" t="str">
        <f>TechData_All!C91</f>
        <v>TL.E85X.F.HE85.2011</v>
      </c>
      <c r="E79" s="263" t="s">
        <v>19</v>
      </c>
      <c r="F79" s="263" t="s">
        <v>146</v>
      </c>
      <c r="G79" s="331"/>
      <c r="H79" s="331"/>
      <c r="M79" s="263" t="s">
        <v>15</v>
      </c>
      <c r="O79" s="332"/>
    </row>
    <row r="80" spans="2:15" x14ac:dyDescent="0.2">
      <c r="B80" s="265" t="s">
        <v>145</v>
      </c>
      <c r="C80" s="330" t="str">
        <f>TechData_All!A92</f>
        <v>TLPHE8515</v>
      </c>
      <c r="D80" s="330" t="str">
        <f>TechData_All!C92</f>
        <v>TL.E85X.P.HE85.2015</v>
      </c>
      <c r="E80" s="263" t="s">
        <v>19</v>
      </c>
      <c r="F80" s="263" t="s">
        <v>146</v>
      </c>
      <c r="G80" s="331"/>
      <c r="H80" s="331"/>
      <c r="M80" s="263" t="s">
        <v>15</v>
      </c>
      <c r="O80" s="332"/>
    </row>
    <row r="81" spans="2:15" x14ac:dyDescent="0.2">
      <c r="B81" s="265" t="s">
        <v>145</v>
      </c>
      <c r="C81" s="330" t="str">
        <f>TechData_All!A93</f>
        <v>TLMHE8511</v>
      </c>
      <c r="D81" s="330" t="str">
        <f>TechData_All!C93</f>
        <v>TL.E85X.M.HE85.2011</v>
      </c>
      <c r="E81" s="263" t="s">
        <v>19</v>
      </c>
      <c r="F81" s="263" t="s">
        <v>146</v>
      </c>
      <c r="G81" s="331"/>
      <c r="H81" s="331"/>
      <c r="M81" s="263" t="s">
        <v>15</v>
      </c>
      <c r="O81" s="332"/>
    </row>
    <row r="82" spans="2:15" x14ac:dyDescent="0.2">
      <c r="B82" s="265" t="s">
        <v>145</v>
      </c>
      <c r="C82" s="330" t="str">
        <f>TechData_All!A94</f>
        <v>TLLSHE8511</v>
      </c>
      <c r="D82" s="330" t="str">
        <f>TechData_All!C94</f>
        <v>TL.E85X.LS.HE85.2011</v>
      </c>
      <c r="E82" s="263" t="s">
        <v>19</v>
      </c>
      <c r="F82" s="263" t="s">
        <v>146</v>
      </c>
      <c r="G82" s="331"/>
      <c r="H82" s="331"/>
      <c r="M82" s="263" t="s">
        <v>15</v>
      </c>
      <c r="O82" s="332"/>
    </row>
    <row r="83" spans="2:15" x14ac:dyDescent="0.2">
      <c r="B83" s="265" t="s">
        <v>145</v>
      </c>
      <c r="C83" s="330" t="str">
        <f>TechData_All!A95</f>
        <v>TLSSHE8511</v>
      </c>
      <c r="D83" s="330" t="str">
        <f>TechData_All!C95</f>
        <v>TL.E85X.SS.HE85.2011</v>
      </c>
      <c r="E83" s="263" t="s">
        <v>19</v>
      </c>
      <c r="F83" s="263" t="s">
        <v>146</v>
      </c>
      <c r="G83" s="331"/>
      <c r="H83" s="331"/>
      <c r="M83" s="263" t="s">
        <v>15</v>
      </c>
      <c r="O83" s="332"/>
    </row>
    <row r="84" spans="2:15" x14ac:dyDescent="0.2">
      <c r="B84" s="265" t="s">
        <v>145</v>
      </c>
      <c r="C84" s="330" t="str">
        <f>TechData_All!A96</f>
        <v>TLCGPHEV40</v>
      </c>
      <c r="D84" s="330" t="str">
        <f>TechData_All!C96</f>
        <v>TL.GSL.C.PHEV.2011</v>
      </c>
      <c r="E84" s="263" t="s">
        <v>19</v>
      </c>
      <c r="F84" s="263" t="s">
        <v>146</v>
      </c>
      <c r="G84" s="331"/>
      <c r="H84" s="331"/>
      <c r="M84" s="263" t="s">
        <v>15</v>
      </c>
      <c r="O84" s="332"/>
    </row>
    <row r="85" spans="2:15" x14ac:dyDescent="0.2">
      <c r="B85" s="265" t="s">
        <v>145</v>
      </c>
      <c r="C85" s="330" t="str">
        <f>TechData_All!A99</f>
        <v>TLFGPHEV40</v>
      </c>
      <c r="D85" s="330" t="str">
        <f>TechData_All!C99</f>
        <v>TL.GSL.F.PHEV.2015</v>
      </c>
      <c r="E85" s="263" t="s">
        <v>19</v>
      </c>
      <c r="F85" s="263" t="s">
        <v>146</v>
      </c>
      <c r="G85" s="331"/>
      <c r="H85" s="331"/>
      <c r="M85" s="263" t="s">
        <v>15</v>
      </c>
      <c r="O85" s="332"/>
    </row>
    <row r="86" spans="2:15" x14ac:dyDescent="0.2">
      <c r="B86" s="265" t="s">
        <v>145</v>
      </c>
      <c r="C86" s="330" t="str">
        <f>TechData_All!A102</f>
        <v>TLPGPHEV40</v>
      </c>
      <c r="D86" s="330" t="str">
        <f>TechData_All!C102</f>
        <v>TL.GSL.P.PHEV.2020</v>
      </c>
      <c r="E86" s="263" t="s">
        <v>19</v>
      </c>
      <c r="F86" s="263" t="s">
        <v>146</v>
      </c>
      <c r="G86" s="331"/>
      <c r="H86" s="331"/>
      <c r="M86" s="263" t="s">
        <v>15</v>
      </c>
      <c r="O86" s="332"/>
    </row>
    <row r="87" spans="2:15" x14ac:dyDescent="0.2">
      <c r="B87" s="265" t="s">
        <v>145</v>
      </c>
      <c r="C87" s="330" t="str">
        <f>TechData_All!A105</f>
        <v>TLVGPHEV40</v>
      </c>
      <c r="D87" s="330" t="str">
        <f>TechData_All!C105</f>
        <v>TL.GSL.M.PHEV.2020</v>
      </c>
      <c r="E87" s="263" t="s">
        <v>19</v>
      </c>
      <c r="F87" s="263" t="s">
        <v>146</v>
      </c>
      <c r="G87" s="331"/>
      <c r="H87" s="331"/>
      <c r="M87" s="263" t="s">
        <v>15</v>
      </c>
      <c r="O87" s="332"/>
    </row>
    <row r="88" spans="2:15" x14ac:dyDescent="0.2">
      <c r="B88" s="265" t="s">
        <v>145</v>
      </c>
      <c r="C88" s="330" t="str">
        <f>TechData_All!A108</f>
        <v>*TLLSGPHEV40</v>
      </c>
      <c r="D88" s="330" t="str">
        <f>TechData_All!C108</f>
        <v>TL.GSL.LS.PHEV.2020</v>
      </c>
      <c r="E88" s="263" t="s">
        <v>19</v>
      </c>
      <c r="F88" s="263" t="s">
        <v>146</v>
      </c>
      <c r="G88" s="331"/>
      <c r="H88" s="331"/>
      <c r="M88" s="263" t="s">
        <v>27</v>
      </c>
      <c r="O88" s="332"/>
    </row>
    <row r="89" spans="2:15" x14ac:dyDescent="0.2">
      <c r="B89" s="265" t="s">
        <v>145</v>
      </c>
      <c r="C89" s="330" t="str">
        <f>TechData_All!A111</f>
        <v>TLSSGPHEV40</v>
      </c>
      <c r="D89" s="330" t="str">
        <f>TechData_All!C111</f>
        <v>TL.GSL.SS.PHEV.2020</v>
      </c>
      <c r="E89" s="263" t="s">
        <v>19</v>
      </c>
      <c r="F89" s="263" t="s">
        <v>146</v>
      </c>
      <c r="G89" s="331"/>
      <c r="H89" s="331"/>
      <c r="M89" s="263" t="s">
        <v>15</v>
      </c>
      <c r="O89" s="332"/>
    </row>
    <row r="90" spans="2:15" x14ac:dyDescent="0.2">
      <c r="B90" s="265" t="s">
        <v>145</v>
      </c>
      <c r="C90" s="330" t="str">
        <f>TechData_All!A114</f>
        <v>TLMCELC300</v>
      </c>
      <c r="D90" s="330" t="str">
        <f>TechData_All!C114</f>
        <v>TL.ELC.MC.300</v>
      </c>
      <c r="E90" s="263" t="s">
        <v>19</v>
      </c>
      <c r="F90" s="263" t="s">
        <v>146</v>
      </c>
      <c r="G90" s="331"/>
      <c r="H90" s="331"/>
      <c r="M90" s="263" t="s">
        <v>15</v>
      </c>
      <c r="O90" s="332"/>
    </row>
    <row r="91" spans="2:15" x14ac:dyDescent="0.2">
      <c r="B91" s="265" t="s">
        <v>145</v>
      </c>
      <c r="C91" s="330" t="str">
        <f>TechData_All!A115</f>
        <v>TLCELC300</v>
      </c>
      <c r="D91" s="330" t="str">
        <f>TechData_All!C115</f>
        <v>TL.ELC.C.300</v>
      </c>
      <c r="E91" s="263" t="s">
        <v>19</v>
      </c>
      <c r="F91" s="263" t="s">
        <v>146</v>
      </c>
      <c r="G91" s="331"/>
      <c r="H91" s="331"/>
      <c r="M91" s="263" t="s">
        <v>15</v>
      </c>
      <c r="O91" s="332"/>
    </row>
    <row r="92" spans="2:15" x14ac:dyDescent="0.2">
      <c r="B92" s="265" t="s">
        <v>145</v>
      </c>
      <c r="C92" s="330" t="str">
        <f>TechData_All!A116</f>
        <v>TLFELC300</v>
      </c>
      <c r="D92" s="330" t="str">
        <f>TechData_All!C116</f>
        <v>TL.ELC.F.300</v>
      </c>
      <c r="E92" s="263" t="s">
        <v>19</v>
      </c>
      <c r="F92" s="263" t="s">
        <v>146</v>
      </c>
      <c r="G92" s="331"/>
      <c r="H92" s="331"/>
      <c r="M92" s="263" t="s">
        <v>15</v>
      </c>
      <c r="O92" s="332"/>
    </row>
    <row r="93" spans="2:15" x14ac:dyDescent="0.2">
      <c r="B93" s="265" t="s">
        <v>145</v>
      </c>
      <c r="C93" s="330" t="str">
        <f>TechData_All!A117</f>
        <v>TLSSELC300</v>
      </c>
      <c r="D93" s="330" t="str">
        <f>TechData_All!C117</f>
        <v>TL.ELC.SS.300</v>
      </c>
      <c r="E93" s="263" t="s">
        <v>19</v>
      </c>
      <c r="F93" s="263" t="s">
        <v>146</v>
      </c>
      <c r="G93" s="331"/>
      <c r="H93" s="331"/>
      <c r="M93" s="263" t="s">
        <v>15</v>
      </c>
      <c r="O93" s="332"/>
    </row>
    <row r="94" spans="2:15" x14ac:dyDescent="0.2">
      <c r="B94" s="265" t="s">
        <v>145</v>
      </c>
      <c r="C94" s="330" t="str">
        <f>TechData_All!A118</f>
        <v>TLLSELC300</v>
      </c>
      <c r="D94" s="330" t="str">
        <f>TechData_All!C118</f>
        <v>TL.ELC.LS.300</v>
      </c>
      <c r="E94" s="263" t="s">
        <v>19</v>
      </c>
      <c r="F94" s="263" t="s">
        <v>146</v>
      </c>
      <c r="G94" s="331"/>
      <c r="H94" s="331"/>
      <c r="M94" s="263" t="s">
        <v>15</v>
      </c>
      <c r="O94" s="332"/>
    </row>
    <row r="95" spans="2:15" x14ac:dyDescent="0.2">
      <c r="B95" s="342" t="str">
        <f>TechData_All!A119</f>
        <v>* EV with Subsidies</v>
      </c>
      <c r="C95" s="330"/>
      <c r="D95" s="330"/>
      <c r="E95" s="263" t="s">
        <v>19</v>
      </c>
      <c r="F95" s="263" t="s">
        <v>146</v>
      </c>
      <c r="G95" s="331"/>
      <c r="H95" s="331"/>
      <c r="M95" s="263" t="s">
        <v>15</v>
      </c>
      <c r="O95" s="341"/>
    </row>
    <row r="96" spans="2:15" x14ac:dyDescent="0.2">
      <c r="B96" s="265" t="s">
        <v>145</v>
      </c>
      <c r="C96" s="330" t="str">
        <f>TechData_All!A120</f>
        <v>TLMCELC100SUB</v>
      </c>
      <c r="D96" s="330" t="str">
        <f>TechData_All!C120</f>
        <v>TL.ELC.MC.ELC100SUB</v>
      </c>
      <c r="E96" s="263" t="s">
        <v>19</v>
      </c>
      <c r="F96" s="263" t="s">
        <v>146</v>
      </c>
      <c r="G96" s="331"/>
      <c r="H96" s="331"/>
      <c r="M96" s="263" t="s">
        <v>15</v>
      </c>
      <c r="O96" s="332"/>
    </row>
    <row r="97" spans="2:15" x14ac:dyDescent="0.2">
      <c r="B97" s="265" t="s">
        <v>145</v>
      </c>
      <c r="C97" s="330" t="str">
        <f>TechData_All!A121</f>
        <v>TLMCELC200SUB</v>
      </c>
      <c r="D97" s="330" t="str">
        <f>TechData_All!C121</f>
        <v>TL.ELC.MC.ELC200SUB</v>
      </c>
      <c r="E97" s="263" t="s">
        <v>19</v>
      </c>
      <c r="F97" s="263" t="s">
        <v>146</v>
      </c>
      <c r="G97" s="331"/>
      <c r="H97" s="331"/>
      <c r="M97" s="263" t="s">
        <v>15</v>
      </c>
      <c r="O97" s="332"/>
    </row>
    <row r="98" spans="2:15" x14ac:dyDescent="0.2">
      <c r="B98" s="265" t="s">
        <v>145</v>
      </c>
      <c r="C98" s="330" t="str">
        <f>TechData_All!A122</f>
        <v>TLCELC100SUB</v>
      </c>
      <c r="D98" s="330" t="str">
        <f>TechData_All!C122</f>
        <v>TL.ELC.C.ELC100SUB</v>
      </c>
      <c r="E98" s="263" t="s">
        <v>19</v>
      </c>
      <c r="F98" s="263" t="s">
        <v>146</v>
      </c>
      <c r="G98" s="331"/>
      <c r="H98" s="331"/>
      <c r="M98" s="263" t="s">
        <v>15</v>
      </c>
      <c r="O98" s="332"/>
    </row>
    <row r="99" spans="2:15" x14ac:dyDescent="0.2">
      <c r="B99" s="265" t="s">
        <v>145</v>
      </c>
      <c r="C99" s="330" t="str">
        <f>TechData_All!A123</f>
        <v>TLCELC200SUB</v>
      </c>
      <c r="D99" s="330" t="str">
        <f>TechData_All!C123</f>
        <v>TL.ELC.C.ELC200SUB</v>
      </c>
      <c r="E99" s="263" t="s">
        <v>19</v>
      </c>
      <c r="F99" s="263" t="s">
        <v>146</v>
      </c>
      <c r="G99" s="331"/>
      <c r="H99" s="331"/>
      <c r="M99" s="263" t="s">
        <v>15</v>
      </c>
      <c r="O99" s="332"/>
    </row>
    <row r="100" spans="2:15" x14ac:dyDescent="0.2">
      <c r="B100" s="265" t="s">
        <v>145</v>
      </c>
      <c r="C100" s="330" t="str">
        <f>TechData_All!A124</f>
        <v>TLFELC100SUB</v>
      </c>
      <c r="D100" s="330" t="str">
        <f>TechData_All!C124</f>
        <v>Electric fullsize car w/100 mi rangeSUB</v>
      </c>
      <c r="E100" s="263" t="s">
        <v>19</v>
      </c>
      <c r="F100" s="263" t="s">
        <v>146</v>
      </c>
      <c r="G100" s="331"/>
      <c r="H100" s="331"/>
      <c r="M100" s="263" t="s">
        <v>15</v>
      </c>
      <c r="O100" s="332"/>
    </row>
    <row r="101" spans="2:15" x14ac:dyDescent="0.2">
      <c r="B101" s="265" t="s">
        <v>145</v>
      </c>
      <c r="C101" s="330" t="str">
        <f>TechData_All!A125</f>
        <v>TLFELC200SUB</v>
      </c>
      <c r="D101" s="330" t="str">
        <f>TechData_All!C125</f>
        <v>Electric fullsize car w/200 mi rangeSUB</v>
      </c>
      <c r="E101" s="263" t="s">
        <v>19</v>
      </c>
      <c r="F101" s="263" t="s">
        <v>146</v>
      </c>
      <c r="G101" s="331"/>
      <c r="H101" s="331"/>
      <c r="M101" s="263" t="s">
        <v>15</v>
      </c>
      <c r="O101" s="332"/>
    </row>
    <row r="102" spans="2:15" x14ac:dyDescent="0.2">
      <c r="B102" s="265" t="s">
        <v>145</v>
      </c>
      <c r="C102" s="330" t="str">
        <f>TechData_All!A126</f>
        <v>*TLMELC100SUB</v>
      </c>
      <c r="D102" s="330" t="str">
        <f>TechData_All!C126</f>
        <v>Electric minivan w/100 mi rangeSUB</v>
      </c>
      <c r="E102" s="263" t="s">
        <v>19</v>
      </c>
      <c r="F102" s="263" t="s">
        <v>146</v>
      </c>
      <c r="G102" s="331"/>
      <c r="H102" s="331"/>
      <c r="M102" s="263" t="s">
        <v>15</v>
      </c>
      <c r="O102" s="332"/>
    </row>
    <row r="103" spans="2:15" x14ac:dyDescent="0.2">
      <c r="B103" s="265" t="s">
        <v>145</v>
      </c>
      <c r="C103" s="330" t="str">
        <f>TechData_All!A127</f>
        <v>TLMELC200SUB</v>
      </c>
      <c r="D103" s="330" t="str">
        <f>TechData_All!C127</f>
        <v>Electric minivan w/200 mi rangeSUB</v>
      </c>
      <c r="E103" s="263" t="s">
        <v>19</v>
      </c>
      <c r="F103" s="263" t="s">
        <v>146</v>
      </c>
      <c r="G103" s="331"/>
      <c r="H103" s="331"/>
      <c r="M103" s="263" t="s">
        <v>15</v>
      </c>
      <c r="O103" s="332"/>
    </row>
    <row r="104" spans="2:15" x14ac:dyDescent="0.2">
      <c r="B104" s="265" t="s">
        <v>145</v>
      </c>
      <c r="C104" s="330" t="str">
        <f>TechData_All!A128</f>
        <v>*TLPELC100SUB</v>
      </c>
      <c r="D104" s="330" t="str">
        <f>TechData_All!C128</f>
        <v>Electric pickup truck w/100 mi rangeSUB</v>
      </c>
      <c r="E104" s="263" t="s">
        <v>19</v>
      </c>
      <c r="F104" s="263" t="s">
        <v>146</v>
      </c>
      <c r="G104" s="331"/>
      <c r="H104" s="331"/>
      <c r="M104" s="263" t="s">
        <v>15</v>
      </c>
      <c r="O104" s="332"/>
    </row>
    <row r="105" spans="2:15" x14ac:dyDescent="0.2">
      <c r="B105" s="265" t="s">
        <v>145</v>
      </c>
      <c r="C105" s="330" t="str">
        <f>TechData_All!A129</f>
        <v>TLPELC200SUB</v>
      </c>
      <c r="D105" s="330" t="str">
        <f>TechData_All!C129</f>
        <v>Electric pickup truck w/200 mi rangeSUB</v>
      </c>
      <c r="E105" s="263" t="s">
        <v>19</v>
      </c>
      <c r="F105" s="263" t="s">
        <v>146</v>
      </c>
      <c r="G105" s="331"/>
      <c r="H105" s="331"/>
      <c r="M105" s="263" t="s">
        <v>15</v>
      </c>
      <c r="O105" s="332"/>
    </row>
    <row r="106" spans="2:15" x14ac:dyDescent="0.2">
      <c r="B106" s="265" t="s">
        <v>145</v>
      </c>
      <c r="C106" s="330" t="str">
        <f>TechData_All!A130</f>
        <v>*TLSSELC100SUB</v>
      </c>
      <c r="D106" s="330" t="str">
        <f>TechData_All!C130</f>
        <v>Electric small SUV w/100 mi rangeSUB</v>
      </c>
      <c r="E106" s="263" t="s">
        <v>19</v>
      </c>
      <c r="F106" s="263" t="s">
        <v>146</v>
      </c>
      <c r="G106" s="331"/>
      <c r="H106" s="331"/>
      <c r="M106" s="263" t="s">
        <v>15</v>
      </c>
      <c r="O106" s="332"/>
    </row>
    <row r="107" spans="2:15" x14ac:dyDescent="0.2">
      <c r="B107" s="265" t="s">
        <v>145</v>
      </c>
      <c r="C107" s="330" t="str">
        <f>TechData_All!A131</f>
        <v>TLSSELC200SUB</v>
      </c>
      <c r="D107" s="330" t="str">
        <f>TechData_All!C131</f>
        <v>Electric small SUV w/200 mi rangeSUB</v>
      </c>
      <c r="E107" s="263" t="s">
        <v>19</v>
      </c>
      <c r="F107" s="263" t="s">
        <v>146</v>
      </c>
      <c r="G107" s="331"/>
      <c r="H107" s="331"/>
      <c r="M107" s="263" t="s">
        <v>15</v>
      </c>
      <c r="O107" s="332"/>
    </row>
    <row r="108" spans="2:15" x14ac:dyDescent="0.2">
      <c r="B108" s="265" t="s">
        <v>145</v>
      </c>
      <c r="C108" s="330" t="str">
        <f>TechData_All!A132</f>
        <v>*TLLSELC100SUB</v>
      </c>
      <c r="D108" s="330" t="str">
        <f>TechData_All!C132</f>
        <v>Electric large SUV w/100 mi rangeSUB</v>
      </c>
      <c r="E108" s="263" t="s">
        <v>19</v>
      </c>
      <c r="F108" s="263" t="s">
        <v>146</v>
      </c>
      <c r="G108" s="331"/>
      <c r="H108" s="331"/>
      <c r="M108" s="263" t="s">
        <v>15</v>
      </c>
      <c r="O108" s="332"/>
    </row>
    <row r="109" spans="2:15" x14ac:dyDescent="0.2">
      <c r="B109" s="265" t="s">
        <v>145</v>
      </c>
      <c r="C109" s="330" t="str">
        <f>TechData_All!A133</f>
        <v>TLLSELC200SUB</v>
      </c>
      <c r="D109" s="330" t="str">
        <f>TechData_All!C133</f>
        <v>Electric large SUV w/200 mi rangeSUB</v>
      </c>
      <c r="E109" s="263" t="s">
        <v>19</v>
      </c>
      <c r="F109" s="263" t="s">
        <v>146</v>
      </c>
      <c r="G109" s="331"/>
      <c r="H109" s="331"/>
      <c r="M109" s="263" t="s">
        <v>15</v>
      </c>
      <c r="O109" s="332"/>
    </row>
    <row r="110" spans="2:15" x14ac:dyDescent="0.2">
      <c r="B110" s="332"/>
      <c r="C110" s="332"/>
      <c r="D110" s="332"/>
      <c r="E110" s="332"/>
      <c r="F110" s="332"/>
      <c r="G110" s="332"/>
      <c r="H110" s="332"/>
      <c r="M110" s="332"/>
    </row>
    <row r="111" spans="2:15" x14ac:dyDescent="0.2">
      <c r="B111" s="332"/>
      <c r="C111" s="332"/>
      <c r="D111" s="332"/>
      <c r="E111" s="332"/>
      <c r="F111" s="332"/>
      <c r="G111" s="332"/>
      <c r="H111" s="332"/>
      <c r="M111" s="332"/>
    </row>
    <row r="112" spans="2:15" x14ac:dyDescent="0.2">
      <c r="B112" s="332"/>
      <c r="C112" s="332"/>
      <c r="D112" s="332"/>
      <c r="E112" s="332"/>
      <c r="F112" s="332"/>
      <c r="G112" s="332"/>
      <c r="H112" s="332"/>
      <c r="M112" s="332"/>
    </row>
    <row r="113" spans="2:13" x14ac:dyDescent="0.2">
      <c r="B113" s="332"/>
      <c r="C113" s="332"/>
      <c r="D113" s="332"/>
      <c r="E113" s="332"/>
      <c r="F113" s="332"/>
      <c r="G113" s="332"/>
      <c r="H113" s="332"/>
      <c r="M113" s="332"/>
    </row>
    <row r="114" spans="2:13" x14ac:dyDescent="0.2">
      <c r="B114" s="267"/>
      <c r="C114" s="267"/>
      <c r="D114" s="267"/>
      <c r="E114" s="267"/>
      <c r="F114" s="267"/>
      <c r="G114" s="267"/>
      <c r="H114" s="269"/>
      <c r="M114" s="266" t="s">
        <v>147</v>
      </c>
    </row>
    <row r="115" spans="2:13" x14ac:dyDescent="0.2">
      <c r="B115" s="263" t="s">
        <v>148</v>
      </c>
      <c r="C115" s="263" t="s">
        <v>149</v>
      </c>
      <c r="D115" s="263" t="s">
        <v>150</v>
      </c>
      <c r="E115" s="263" t="s">
        <v>24</v>
      </c>
      <c r="F115" s="263" t="s">
        <v>151</v>
      </c>
      <c r="G115" s="263"/>
      <c r="H115" s="265"/>
      <c r="M115" s="263" t="s">
        <v>152</v>
      </c>
    </row>
    <row r="116" spans="2:13" x14ac:dyDescent="0.2">
      <c r="B116" s="267"/>
      <c r="C116" s="267"/>
      <c r="D116" s="267"/>
      <c r="E116" s="267"/>
      <c r="F116" s="267"/>
      <c r="G116" s="267"/>
      <c r="H116" s="269"/>
      <c r="M116" s="266" t="s">
        <v>153</v>
      </c>
    </row>
    <row r="117" spans="2:13" x14ac:dyDescent="0.2">
      <c r="B117" s="263" t="s">
        <v>148</v>
      </c>
      <c r="C117" s="263" t="s">
        <v>154</v>
      </c>
      <c r="D117" s="263" t="s">
        <v>155</v>
      </c>
      <c r="E117" s="263" t="s">
        <v>24</v>
      </c>
      <c r="F117" s="263" t="s">
        <v>151</v>
      </c>
      <c r="G117" s="263"/>
      <c r="H117" s="265"/>
      <c r="M117" s="263" t="s">
        <v>27</v>
      </c>
    </row>
    <row r="118" spans="2:13" x14ac:dyDescent="0.2">
      <c r="B118" s="263" t="s">
        <v>148</v>
      </c>
      <c r="C118" s="263" t="s">
        <v>156</v>
      </c>
      <c r="D118" s="263" t="s">
        <v>157</v>
      </c>
      <c r="E118" s="263" t="s">
        <v>24</v>
      </c>
      <c r="F118" s="263" t="s">
        <v>151</v>
      </c>
      <c r="G118" s="263"/>
      <c r="H118" s="265"/>
      <c r="M118" s="263" t="s">
        <v>27</v>
      </c>
    </row>
    <row r="119" spans="2:13" x14ac:dyDescent="0.2">
      <c r="B119" s="263" t="s">
        <v>148</v>
      </c>
      <c r="C119" s="263" t="s">
        <v>158</v>
      </c>
      <c r="D119" s="263" t="s">
        <v>159</v>
      </c>
      <c r="E119" s="263" t="s">
        <v>24</v>
      </c>
      <c r="F119" s="263" t="s">
        <v>151</v>
      </c>
      <c r="G119" s="263"/>
      <c r="H119" s="265"/>
      <c r="M119" s="263" t="s">
        <v>27</v>
      </c>
    </row>
    <row r="120" spans="2:13" x14ac:dyDescent="0.2">
      <c r="B120" s="263" t="s">
        <v>148</v>
      </c>
      <c r="C120" s="263" t="s">
        <v>160</v>
      </c>
      <c r="D120" s="263" t="s">
        <v>161</v>
      </c>
      <c r="E120" s="263" t="s">
        <v>24</v>
      </c>
      <c r="F120" s="263" t="s">
        <v>151</v>
      </c>
      <c r="G120" s="263"/>
      <c r="H120" s="265"/>
      <c r="M120" s="263" t="s">
        <v>27</v>
      </c>
    </row>
    <row r="121" spans="2:13" x14ac:dyDescent="0.2">
      <c r="B121" s="263" t="s">
        <v>148</v>
      </c>
      <c r="C121" s="263" t="s">
        <v>162</v>
      </c>
      <c r="D121" s="263" t="s">
        <v>163</v>
      </c>
      <c r="E121" s="263" t="s">
        <v>24</v>
      </c>
      <c r="F121" s="263" t="s">
        <v>151</v>
      </c>
      <c r="G121" s="263"/>
      <c r="H121" s="265"/>
      <c r="M121" s="263" t="s">
        <v>27</v>
      </c>
    </row>
    <row r="122" spans="2:13" x14ac:dyDescent="0.2">
      <c r="B122" s="263" t="s">
        <v>148</v>
      </c>
      <c r="C122" s="263" t="s">
        <v>164</v>
      </c>
      <c r="D122" s="263" t="s">
        <v>165</v>
      </c>
      <c r="E122" s="263" t="s">
        <v>24</v>
      </c>
      <c r="F122" s="263" t="s">
        <v>151</v>
      </c>
      <c r="G122" s="263"/>
      <c r="H122" s="265"/>
      <c r="M122" s="263" t="s">
        <v>27</v>
      </c>
    </row>
    <row r="123" spans="2:13" x14ac:dyDescent="0.2">
      <c r="B123" s="263" t="s">
        <v>148</v>
      </c>
      <c r="C123" s="263" t="s">
        <v>166</v>
      </c>
      <c r="D123" s="263" t="s">
        <v>167</v>
      </c>
      <c r="E123" s="263" t="s">
        <v>24</v>
      </c>
      <c r="F123" s="263" t="s">
        <v>151</v>
      </c>
      <c r="G123" s="263"/>
      <c r="H123" s="265"/>
      <c r="M123" s="263" t="s">
        <v>27</v>
      </c>
    </row>
    <row r="124" spans="2:13" x14ac:dyDescent="0.2">
      <c r="B124" s="263" t="s">
        <v>148</v>
      </c>
      <c r="C124" s="263" t="s">
        <v>168</v>
      </c>
      <c r="D124" s="263" t="s">
        <v>169</v>
      </c>
      <c r="E124" s="263" t="s">
        <v>24</v>
      </c>
      <c r="F124" s="263" t="s">
        <v>151</v>
      </c>
      <c r="G124" s="263"/>
      <c r="H124" s="265"/>
      <c r="M124" s="263" t="s">
        <v>27</v>
      </c>
    </row>
    <row r="125" spans="2:13" x14ac:dyDescent="0.2">
      <c r="B125" s="263" t="s">
        <v>148</v>
      </c>
      <c r="C125" s="263" t="s">
        <v>170</v>
      </c>
      <c r="D125" s="263" t="s">
        <v>171</v>
      </c>
      <c r="E125" s="263" t="s">
        <v>24</v>
      </c>
      <c r="F125" s="263" t="s">
        <v>151</v>
      </c>
      <c r="G125" s="263"/>
      <c r="H125" s="265"/>
      <c r="M125" s="263" t="s">
        <v>27</v>
      </c>
    </row>
    <row r="126" spans="2:13" x14ac:dyDescent="0.2">
      <c r="B126" s="263" t="s">
        <v>148</v>
      </c>
      <c r="C126" s="263" t="s">
        <v>172</v>
      </c>
      <c r="D126" s="263" t="s">
        <v>173</v>
      </c>
      <c r="E126" s="263" t="s">
        <v>24</v>
      </c>
      <c r="F126" s="263" t="s">
        <v>151</v>
      </c>
      <c r="G126" s="263"/>
      <c r="H126" s="265"/>
      <c r="M126" s="263" t="s">
        <v>27</v>
      </c>
    </row>
    <row r="127" spans="2:13" x14ac:dyDescent="0.2">
      <c r="B127" s="263" t="s">
        <v>148</v>
      </c>
      <c r="C127" s="263" t="s">
        <v>174</v>
      </c>
      <c r="D127" s="263" t="s">
        <v>175</v>
      </c>
      <c r="E127" s="263" t="s">
        <v>24</v>
      </c>
      <c r="F127" s="263" t="s">
        <v>151</v>
      </c>
      <c r="G127" s="263"/>
      <c r="H127" s="265"/>
      <c r="M127" s="263" t="s">
        <v>27</v>
      </c>
    </row>
    <row r="128" spans="2:13" x14ac:dyDescent="0.2">
      <c r="B128" s="263" t="s">
        <v>148</v>
      </c>
      <c r="C128" s="263" t="s">
        <v>176</v>
      </c>
      <c r="D128" s="263" t="s">
        <v>177</v>
      </c>
      <c r="E128" s="263" t="s">
        <v>24</v>
      </c>
      <c r="F128" s="263" t="s">
        <v>151</v>
      </c>
      <c r="G128" s="263"/>
      <c r="H128" s="265"/>
      <c r="M128" s="263" t="s">
        <v>27</v>
      </c>
    </row>
    <row r="129" spans="2:13" x14ac:dyDescent="0.2">
      <c r="B129" s="263" t="s">
        <v>148</v>
      </c>
      <c r="C129" s="263" t="s">
        <v>178</v>
      </c>
      <c r="D129" s="263" t="s">
        <v>179</v>
      </c>
      <c r="E129" s="263" t="s">
        <v>24</v>
      </c>
      <c r="F129" s="263" t="s">
        <v>151</v>
      </c>
      <c r="G129" s="263"/>
      <c r="H129" s="265"/>
      <c r="M129" s="263" t="s">
        <v>27</v>
      </c>
    </row>
    <row r="130" spans="2:13" x14ac:dyDescent="0.2">
      <c r="B130" s="263" t="s">
        <v>148</v>
      </c>
      <c r="C130" s="263" t="s">
        <v>180</v>
      </c>
      <c r="D130" s="263" t="s">
        <v>181</v>
      </c>
      <c r="E130" s="263" t="s">
        <v>24</v>
      </c>
      <c r="F130" s="263" t="s">
        <v>151</v>
      </c>
      <c r="G130" s="263"/>
      <c r="H130" s="265"/>
      <c r="M130" s="263" t="s">
        <v>27</v>
      </c>
    </row>
    <row r="131" spans="2:13" x14ac:dyDescent="0.2">
      <c r="B131" s="263" t="s">
        <v>148</v>
      </c>
      <c r="C131" s="263" t="s">
        <v>182</v>
      </c>
      <c r="D131" s="263" t="s">
        <v>183</v>
      </c>
      <c r="E131" s="263" t="s">
        <v>24</v>
      </c>
      <c r="F131" s="263" t="s">
        <v>151</v>
      </c>
      <c r="G131" s="263"/>
      <c r="H131" s="265"/>
      <c r="M131" s="263" t="s">
        <v>27</v>
      </c>
    </row>
    <row r="132" spans="2:13" x14ac:dyDescent="0.2">
      <c r="B132" s="263"/>
      <c r="C132" s="263"/>
      <c r="D132" s="263"/>
      <c r="E132" s="263"/>
      <c r="F132" s="263"/>
      <c r="G132" s="263"/>
      <c r="H132" s="265"/>
      <c r="M132" s="263" t="s">
        <v>152</v>
      </c>
    </row>
    <row r="133" spans="2:13" x14ac:dyDescent="0.2">
      <c r="B133" s="263"/>
      <c r="C133" s="263"/>
      <c r="D133" s="263"/>
      <c r="E133" s="263"/>
      <c r="F133" s="263"/>
      <c r="G133" s="263"/>
      <c r="H133" s="265"/>
      <c r="M133" s="263" t="s">
        <v>152</v>
      </c>
    </row>
    <row r="134" spans="2:13" x14ac:dyDescent="0.2">
      <c r="B134" s="263"/>
      <c r="C134" s="263"/>
      <c r="D134" s="263"/>
      <c r="E134" s="263"/>
      <c r="F134" s="263"/>
      <c r="G134" s="263"/>
      <c r="H134" s="265"/>
      <c r="M134" s="263" t="s">
        <v>152</v>
      </c>
    </row>
    <row r="135" spans="2:13" x14ac:dyDescent="0.2">
      <c r="B135" s="263" t="s">
        <v>148</v>
      </c>
      <c r="C135" s="263" t="s">
        <v>184</v>
      </c>
      <c r="D135" s="263" t="s">
        <v>185</v>
      </c>
      <c r="E135" s="263" t="s">
        <v>24</v>
      </c>
      <c r="F135" s="263" t="s">
        <v>151</v>
      </c>
      <c r="G135" s="263"/>
      <c r="H135" s="265"/>
      <c r="M135" s="263" t="s">
        <v>27</v>
      </c>
    </row>
    <row r="136" spans="2:13" x14ac:dyDescent="0.2">
      <c r="B136" s="263" t="s">
        <v>148</v>
      </c>
      <c r="C136" s="263" t="s">
        <v>186</v>
      </c>
      <c r="D136" s="263" t="s">
        <v>187</v>
      </c>
      <c r="E136" s="263" t="s">
        <v>24</v>
      </c>
      <c r="F136" s="263" t="s">
        <v>151</v>
      </c>
      <c r="G136" s="263"/>
      <c r="H136" s="265"/>
      <c r="M136" s="263" t="s">
        <v>27</v>
      </c>
    </row>
    <row r="137" spans="2:13" x14ac:dyDescent="0.2">
      <c r="B137" s="263" t="s">
        <v>148</v>
      </c>
      <c r="C137" s="263" t="s">
        <v>188</v>
      </c>
      <c r="D137" s="263" t="s">
        <v>189</v>
      </c>
      <c r="E137" s="263" t="s">
        <v>24</v>
      </c>
      <c r="F137" s="263" t="s">
        <v>151</v>
      </c>
      <c r="G137" s="263"/>
      <c r="H137" s="265"/>
      <c r="M137" s="263" t="s">
        <v>27</v>
      </c>
    </row>
    <row r="138" spans="2:13" x14ac:dyDescent="0.2">
      <c r="B138" s="263" t="s">
        <v>148</v>
      </c>
      <c r="C138" s="263" t="s">
        <v>190</v>
      </c>
      <c r="D138" s="263" t="s">
        <v>191</v>
      </c>
      <c r="E138" s="263" t="s">
        <v>24</v>
      </c>
      <c r="F138" s="263" t="s">
        <v>151</v>
      </c>
      <c r="G138" s="263"/>
      <c r="H138" s="265"/>
      <c r="M138" s="263" t="s">
        <v>27</v>
      </c>
    </row>
    <row r="139" spans="2:13" x14ac:dyDescent="0.2">
      <c r="B139" s="263" t="s">
        <v>148</v>
      </c>
      <c r="C139" s="263" t="s">
        <v>192</v>
      </c>
      <c r="D139" s="263" t="s">
        <v>193</v>
      </c>
      <c r="E139" s="263" t="s">
        <v>24</v>
      </c>
      <c r="F139" s="263" t="s">
        <v>151</v>
      </c>
      <c r="G139" s="263"/>
      <c r="H139" s="265"/>
      <c r="M139" s="263" t="s">
        <v>27</v>
      </c>
    </row>
    <row r="140" spans="2:13" x14ac:dyDescent="0.2">
      <c r="B140" s="263" t="s">
        <v>148</v>
      </c>
      <c r="C140" s="263" t="s">
        <v>194</v>
      </c>
      <c r="D140" s="263" t="s">
        <v>195</v>
      </c>
      <c r="E140" s="263" t="s">
        <v>24</v>
      </c>
      <c r="F140" s="263" t="s">
        <v>151</v>
      </c>
      <c r="G140" s="263"/>
      <c r="H140" s="265"/>
      <c r="M140" s="263" t="s">
        <v>27</v>
      </c>
    </row>
    <row r="141" spans="2:13" x14ac:dyDescent="0.2">
      <c r="B141" s="263" t="s">
        <v>148</v>
      </c>
      <c r="C141" s="263" t="s">
        <v>196</v>
      </c>
      <c r="D141" s="263" t="s">
        <v>197</v>
      </c>
      <c r="E141" s="263" t="s">
        <v>24</v>
      </c>
      <c r="F141" s="263" t="s">
        <v>151</v>
      </c>
      <c r="G141" s="263"/>
      <c r="H141" s="265"/>
      <c r="M141" s="263" t="s">
        <v>27</v>
      </c>
    </row>
    <row r="142" spans="2:13" x14ac:dyDescent="0.2">
      <c r="B142" s="263"/>
      <c r="C142" s="263"/>
      <c r="D142" s="263"/>
      <c r="E142" s="263"/>
      <c r="F142" s="263"/>
      <c r="G142" s="263"/>
      <c r="H142" s="265"/>
      <c r="M142" s="263" t="s">
        <v>152</v>
      </c>
    </row>
    <row r="143" spans="2:13" x14ac:dyDescent="0.2">
      <c r="B143" s="263"/>
      <c r="C143" s="263"/>
      <c r="D143" s="263"/>
      <c r="E143" s="263"/>
      <c r="F143" s="263"/>
      <c r="G143" s="263"/>
      <c r="H143" s="265"/>
      <c r="M143" s="263" t="s">
        <v>152</v>
      </c>
    </row>
    <row r="144" spans="2:13" x14ac:dyDescent="0.2">
      <c r="B144" s="263"/>
      <c r="C144" s="263"/>
      <c r="D144" s="263"/>
      <c r="E144" s="263"/>
      <c r="F144" s="263"/>
      <c r="G144" s="263"/>
      <c r="H144" s="265"/>
      <c r="M144" s="263" t="s">
        <v>152</v>
      </c>
    </row>
    <row r="145" spans="2:13" x14ac:dyDescent="0.2">
      <c r="B145" s="263"/>
      <c r="C145" s="263"/>
      <c r="D145" s="263"/>
      <c r="E145" s="263"/>
      <c r="F145" s="263"/>
      <c r="G145" s="263"/>
      <c r="H145" s="265"/>
      <c r="M145" s="263" t="s">
        <v>152</v>
      </c>
    </row>
    <row r="146" spans="2:13" x14ac:dyDescent="0.2">
      <c r="B146" s="263"/>
      <c r="C146" s="263"/>
      <c r="D146" s="263"/>
      <c r="E146" s="263"/>
      <c r="F146" s="263"/>
      <c r="G146" s="263"/>
      <c r="H146" s="265"/>
      <c r="M146" s="263" t="s">
        <v>152</v>
      </c>
    </row>
    <row r="147" spans="2:13" x14ac:dyDescent="0.2">
      <c r="B147" s="263"/>
      <c r="C147" s="263"/>
      <c r="D147" s="263"/>
      <c r="E147" s="263"/>
      <c r="F147" s="263"/>
      <c r="G147" s="263"/>
      <c r="H147" s="265"/>
      <c r="M147" s="263" t="s">
        <v>152</v>
      </c>
    </row>
    <row r="148" spans="2:13" x14ac:dyDescent="0.2">
      <c r="B148" s="267"/>
      <c r="C148" s="267"/>
      <c r="D148" s="267"/>
      <c r="E148" s="267"/>
      <c r="F148" s="267"/>
      <c r="G148" s="267"/>
      <c r="H148" s="269"/>
      <c r="M148" s="266" t="s">
        <v>144</v>
      </c>
    </row>
    <row r="149" spans="2:13" x14ac:dyDescent="0.2">
      <c r="B149" s="263" t="s">
        <v>145</v>
      </c>
      <c r="C149" s="263" t="str">
        <f>ConsolidatedVehData!A8</f>
        <v>TLEMCGSL</v>
      </c>
      <c r="D149" s="263" t="str">
        <f>ConsolidatedVehData!B8</f>
        <v>TL.GSL.MC.Existing fleet</v>
      </c>
      <c r="E149" s="263" t="s">
        <v>19</v>
      </c>
      <c r="F149" s="263" t="s">
        <v>146</v>
      </c>
      <c r="G149" s="263"/>
      <c r="H149" s="265"/>
      <c r="M149" s="263" t="s">
        <v>15</v>
      </c>
    </row>
    <row r="150" spans="2:13" x14ac:dyDescent="0.2">
      <c r="B150" s="263" t="s">
        <v>145</v>
      </c>
      <c r="C150" s="263" t="str">
        <f>ConsolidatedVehData!A9</f>
        <v>TLECGSL</v>
      </c>
      <c r="D150" s="263" t="str">
        <f>ConsolidatedVehData!B9</f>
        <v>TL.GSL.C.Existing fleet</v>
      </c>
      <c r="E150" s="263" t="s">
        <v>19</v>
      </c>
      <c r="F150" s="263" t="s">
        <v>146</v>
      </c>
      <c r="G150" s="263"/>
      <c r="H150" s="265"/>
      <c r="M150" s="263" t="s">
        <v>15</v>
      </c>
    </row>
    <row r="151" spans="2:13" x14ac:dyDescent="0.2">
      <c r="B151" s="263" t="s">
        <v>145</v>
      </c>
      <c r="C151" s="263" t="str">
        <f>ConsolidatedVehData!A10</f>
        <v>TLEFDSL</v>
      </c>
      <c r="D151" s="263" t="str">
        <f>ConsolidatedVehData!B10</f>
        <v>TL.DSL.F.Existing fleet</v>
      </c>
      <c r="E151" s="263" t="s">
        <v>19</v>
      </c>
      <c r="F151" s="263" t="s">
        <v>146</v>
      </c>
      <c r="G151" s="263"/>
      <c r="H151" s="265"/>
      <c r="M151" s="263" t="s">
        <v>15</v>
      </c>
    </row>
    <row r="152" spans="2:13" x14ac:dyDescent="0.2">
      <c r="B152" s="263" t="s">
        <v>145</v>
      </c>
      <c r="C152" s="263" t="str">
        <f>ConsolidatedVehData!A11</f>
        <v>TLEFGSL</v>
      </c>
      <c r="D152" s="263" t="str">
        <f>ConsolidatedVehData!B11</f>
        <v>TL.GSL.F.Existing fleet</v>
      </c>
      <c r="E152" s="263" t="s">
        <v>19</v>
      </c>
      <c r="F152" s="263" t="s">
        <v>146</v>
      </c>
      <c r="G152" s="263"/>
      <c r="H152" s="265"/>
      <c r="M152" s="263" t="s">
        <v>15</v>
      </c>
    </row>
    <row r="153" spans="2:13" x14ac:dyDescent="0.2">
      <c r="B153" s="263" t="s">
        <v>145</v>
      </c>
      <c r="C153" s="263" t="str">
        <f>ConsolidatedVehData!A12</f>
        <v>TLESSGSL</v>
      </c>
      <c r="D153" s="263" t="str">
        <f>ConsolidatedVehData!B12</f>
        <v>TL.GSL.SS.Existing fleet</v>
      </c>
      <c r="E153" s="263" t="s">
        <v>19</v>
      </c>
      <c r="F153" s="263" t="s">
        <v>146</v>
      </c>
      <c r="G153" s="263"/>
      <c r="H153" s="265"/>
      <c r="M153" s="263" t="s">
        <v>15</v>
      </c>
    </row>
    <row r="154" spans="2:13" x14ac:dyDescent="0.2">
      <c r="B154" s="263" t="s">
        <v>145</v>
      </c>
      <c r="C154" s="263" t="str">
        <f>ConsolidatedVehData!A13</f>
        <v>TLELSGSL</v>
      </c>
      <c r="D154" s="263" t="str">
        <f>ConsolidatedVehData!B13</f>
        <v>TL.GSL.LS.Existing fleet</v>
      </c>
      <c r="E154" s="263" t="s">
        <v>19</v>
      </c>
      <c r="F154" s="263" t="s">
        <v>146</v>
      </c>
      <c r="G154" s="263"/>
      <c r="H154" s="265"/>
      <c r="M154" s="263" t="s">
        <v>15</v>
      </c>
    </row>
    <row r="155" spans="2:13" x14ac:dyDescent="0.2">
      <c r="B155" s="263" t="s">
        <v>145</v>
      </c>
      <c r="C155" s="263" t="str">
        <f>ConsolidatedVehData!A14</f>
        <v>TLEMGSL</v>
      </c>
      <c r="D155" s="263" t="str">
        <f>ConsolidatedVehData!B14</f>
        <v>TL.GSL.M.Existing Fleet</v>
      </c>
      <c r="E155" s="263" t="s">
        <v>19</v>
      </c>
      <c r="F155" s="263" t="s">
        <v>146</v>
      </c>
      <c r="G155" s="263"/>
      <c r="H155" s="265"/>
      <c r="M155" s="263" t="s">
        <v>15</v>
      </c>
    </row>
    <row r="156" spans="2:13" x14ac:dyDescent="0.2">
      <c r="B156" s="263" t="s">
        <v>145</v>
      </c>
      <c r="C156" s="263" t="str">
        <f>ConsolidatedVehData!A15</f>
        <v>TLEPGSL</v>
      </c>
      <c r="D156" s="263" t="str">
        <f>ConsolidatedVehData!B15</f>
        <v>TL.GSL.P.Existing Fleet</v>
      </c>
      <c r="E156" s="263" t="s">
        <v>19</v>
      </c>
      <c r="F156" s="263" t="s">
        <v>146</v>
      </c>
      <c r="G156" s="263"/>
      <c r="H156" s="265"/>
      <c r="M156" s="263" t="s">
        <v>15</v>
      </c>
    </row>
    <row r="157" spans="2:13" x14ac:dyDescent="0.2">
      <c r="B157" s="263" t="s">
        <v>145</v>
      </c>
      <c r="C157" s="263" t="str">
        <f>ConsolidatedVehData!A16</f>
        <v>TLEPDSL</v>
      </c>
      <c r="D157" s="263" t="str">
        <f>ConsolidatedVehData!B16</f>
        <v>TL.DSL.P.Existing fleet</v>
      </c>
      <c r="E157" s="263" t="s">
        <v>19</v>
      </c>
      <c r="F157" s="263" t="s">
        <v>146</v>
      </c>
      <c r="G157" s="263"/>
      <c r="H157" s="265"/>
      <c r="M157" s="263" t="s">
        <v>15</v>
      </c>
    </row>
    <row r="158" spans="2:13" x14ac:dyDescent="0.2">
      <c r="B158" s="263" t="s">
        <v>145</v>
      </c>
      <c r="C158" s="263" t="str">
        <f>ConsolidatedVehData!A18</f>
        <v>TLEETHX</v>
      </c>
      <c r="D158" s="263" t="str">
        <f>ConsolidatedVehData!B18</f>
        <v>TL.E85X.F.Existing fleet</v>
      </c>
      <c r="E158" s="263" t="s">
        <v>19</v>
      </c>
      <c r="F158" s="263" t="s">
        <v>146</v>
      </c>
      <c r="G158" s="263"/>
      <c r="H158" s="265"/>
      <c r="M158" s="263" t="s">
        <v>27</v>
      </c>
    </row>
    <row r="159" spans="2:13" x14ac:dyDescent="0.2">
      <c r="B159" s="263" t="s">
        <v>145</v>
      </c>
      <c r="C159" s="263" t="str">
        <f>ConsolidatedVehData!A19</f>
        <v>TLECNGX</v>
      </c>
      <c r="D159" s="263" t="str">
        <f>ConsolidatedVehData!B19</f>
        <v>TL.CNGX.F.Existing fleet</v>
      </c>
      <c r="E159" s="263" t="s">
        <v>19</v>
      </c>
      <c r="F159" s="263" t="s">
        <v>146</v>
      </c>
      <c r="G159" s="263"/>
      <c r="H159" s="265"/>
      <c r="M159" s="263" t="s">
        <v>27</v>
      </c>
    </row>
    <row r="160" spans="2:13" x14ac:dyDescent="0.2">
      <c r="B160" s="263" t="s">
        <v>145</v>
      </c>
      <c r="C160" s="263" t="str">
        <f>ConsolidatedVehData!A20</f>
        <v>TLELPGX</v>
      </c>
      <c r="D160" s="263" t="str">
        <f>ConsolidatedVehData!B20</f>
        <v>TL.LPGX.F.Existing fleet</v>
      </c>
      <c r="E160" s="263" t="s">
        <v>19</v>
      </c>
      <c r="F160" s="263" t="s">
        <v>146</v>
      </c>
      <c r="G160" s="263"/>
      <c r="H160" s="265"/>
      <c r="M160" s="263" t="s">
        <v>27</v>
      </c>
    </row>
    <row r="161" spans="2:13" x14ac:dyDescent="0.2">
      <c r="B161" s="263" t="s">
        <v>145</v>
      </c>
      <c r="C161" s="263" t="str">
        <f>ConsolidatedVehData!A21</f>
        <v>TLEELC</v>
      </c>
      <c r="D161" s="263" t="str">
        <f>ConsolidatedVehData!B21</f>
        <v>TL.ELC.F.Existing fleet</v>
      </c>
      <c r="E161" s="263" t="s">
        <v>19</v>
      </c>
      <c r="F161" s="263" t="s">
        <v>146</v>
      </c>
      <c r="G161" s="263"/>
      <c r="H161" s="265"/>
      <c r="M161" s="263" t="s">
        <v>15</v>
      </c>
    </row>
    <row r="162" spans="2:13" x14ac:dyDescent="0.2">
      <c r="B162" s="263" t="s">
        <v>145</v>
      </c>
      <c r="C162" s="263" t="s">
        <v>198</v>
      </c>
      <c r="D162" s="263" t="s">
        <v>199</v>
      </c>
      <c r="E162" s="263" t="s">
        <v>19</v>
      </c>
      <c r="F162" s="263" t="s">
        <v>146</v>
      </c>
      <c r="G162" s="263"/>
      <c r="H162" s="265"/>
      <c r="M162" s="263" t="s">
        <v>27</v>
      </c>
    </row>
    <row r="163" spans="2:13" x14ac:dyDescent="0.2">
      <c r="B163" s="263" t="s">
        <v>145</v>
      </c>
      <c r="C163" s="263" t="s">
        <v>200</v>
      </c>
      <c r="D163" s="263" t="s">
        <v>201</v>
      </c>
      <c r="E163" s="263" t="s">
        <v>19</v>
      </c>
      <c r="F163" s="263" t="s">
        <v>146</v>
      </c>
      <c r="G163" s="263"/>
      <c r="H163" s="265"/>
      <c r="M163" s="263" t="s">
        <v>202</v>
      </c>
    </row>
    <row r="164" spans="2:13" x14ac:dyDescent="0.2">
      <c r="B164" s="263" t="s">
        <v>145</v>
      </c>
      <c r="C164" s="263" t="s">
        <v>203</v>
      </c>
      <c r="D164" s="263" t="s">
        <v>204</v>
      </c>
      <c r="E164" s="263" t="s">
        <v>19</v>
      </c>
      <c r="F164" s="263" t="s">
        <v>146</v>
      </c>
      <c r="G164" s="263"/>
      <c r="H164" s="265"/>
      <c r="M164" s="263" t="s">
        <v>205</v>
      </c>
    </row>
    <row r="165" spans="2:13" x14ac:dyDescent="0.2">
      <c r="B165" s="263" t="s">
        <v>145</v>
      </c>
      <c r="C165" s="263" t="s">
        <v>206</v>
      </c>
      <c r="D165" s="263" t="s">
        <v>207</v>
      </c>
      <c r="E165" s="263" t="s">
        <v>19</v>
      </c>
      <c r="F165" s="263" t="s">
        <v>146</v>
      </c>
      <c r="G165" s="263"/>
      <c r="H165" s="265"/>
      <c r="M165" s="263" t="s">
        <v>208</v>
      </c>
    </row>
    <row r="166" spans="2:13" x14ac:dyDescent="0.2">
      <c r="B166" s="263" t="s">
        <v>145</v>
      </c>
      <c r="C166" s="263" t="s">
        <v>209</v>
      </c>
      <c r="D166" s="263" t="s">
        <v>210</v>
      </c>
      <c r="E166" s="263" t="s">
        <v>19</v>
      </c>
      <c r="F166" s="263" t="s">
        <v>146</v>
      </c>
      <c r="G166" s="263"/>
      <c r="H166" s="265"/>
      <c r="M166" s="263" t="s">
        <v>211</v>
      </c>
    </row>
    <row r="167" spans="2:13" x14ac:dyDescent="0.2">
      <c r="B167" s="263" t="s">
        <v>145</v>
      </c>
      <c r="C167" s="263" t="s">
        <v>212</v>
      </c>
      <c r="D167" s="263" t="s">
        <v>213</v>
      </c>
      <c r="E167" s="263" t="s">
        <v>19</v>
      </c>
      <c r="F167" s="263" t="s">
        <v>146</v>
      </c>
      <c r="G167" s="263"/>
      <c r="H167" s="265"/>
      <c r="M167" s="263" t="s">
        <v>214</v>
      </c>
    </row>
    <row r="168" spans="2:13" x14ac:dyDescent="0.2">
      <c r="B168" s="263" t="s">
        <v>145</v>
      </c>
      <c r="C168" s="263" t="s">
        <v>215</v>
      </c>
      <c r="D168" s="263" t="s">
        <v>216</v>
      </c>
      <c r="E168" s="263" t="s">
        <v>19</v>
      </c>
      <c r="F168" s="263" t="s">
        <v>146</v>
      </c>
      <c r="G168" s="263"/>
      <c r="H168" s="265"/>
      <c r="M168" s="263" t="s">
        <v>217</v>
      </c>
    </row>
    <row r="169" spans="2:13" x14ac:dyDescent="0.2">
      <c r="B169" s="263" t="s">
        <v>145</v>
      </c>
      <c r="C169" s="263" t="s">
        <v>218</v>
      </c>
      <c r="D169" s="263" t="s">
        <v>219</v>
      </c>
      <c r="E169" s="263" t="s">
        <v>19</v>
      </c>
      <c r="F169" s="263" t="s">
        <v>146</v>
      </c>
      <c r="G169" s="263"/>
      <c r="H169" s="265"/>
      <c r="M169" s="263" t="s">
        <v>220</v>
      </c>
    </row>
    <row r="170" spans="2:13" x14ac:dyDescent="0.2">
      <c r="B170" s="263" t="s">
        <v>145</v>
      </c>
      <c r="C170" s="263" t="s">
        <v>221</v>
      </c>
      <c r="D170" s="263" t="s">
        <v>222</v>
      </c>
      <c r="E170" s="263" t="s">
        <v>19</v>
      </c>
      <c r="F170" s="263" t="s">
        <v>146</v>
      </c>
      <c r="G170" s="263"/>
      <c r="H170" s="265"/>
      <c r="M170" s="263" t="s">
        <v>223</v>
      </c>
    </row>
    <row r="171" spans="2:13" x14ac:dyDescent="0.2">
      <c r="B171" s="263" t="s">
        <v>145</v>
      </c>
      <c r="C171" s="263" t="s">
        <v>224</v>
      </c>
      <c r="D171" s="263" t="s">
        <v>225</v>
      </c>
      <c r="E171" s="263" t="s">
        <v>19</v>
      </c>
      <c r="F171" s="263" t="s">
        <v>146</v>
      </c>
      <c r="G171" s="263"/>
      <c r="H171" s="265"/>
      <c r="M171" s="263" t="s">
        <v>226</v>
      </c>
    </row>
    <row r="172" spans="2:13" x14ac:dyDescent="0.2">
      <c r="B172" s="263" t="s">
        <v>145</v>
      </c>
      <c r="C172" s="263" t="s">
        <v>227</v>
      </c>
      <c r="D172" s="263" t="s">
        <v>228</v>
      </c>
      <c r="E172" s="263" t="s">
        <v>19</v>
      </c>
      <c r="F172" s="263" t="s">
        <v>146</v>
      </c>
      <c r="G172" s="263"/>
      <c r="H172" s="265"/>
      <c r="M172" s="263" t="s">
        <v>229</v>
      </c>
    </row>
    <row r="173" spans="2:13" x14ac:dyDescent="0.2">
      <c r="B173" s="263" t="s">
        <v>145</v>
      </c>
      <c r="C173" s="263" t="s">
        <v>230</v>
      </c>
      <c r="D173" s="263" t="s">
        <v>231</v>
      </c>
      <c r="E173" s="263" t="s">
        <v>19</v>
      </c>
      <c r="F173" s="263" t="s">
        <v>146</v>
      </c>
      <c r="G173" s="263"/>
      <c r="H173" s="265"/>
      <c r="M173" s="263" t="s">
        <v>232</v>
      </c>
    </row>
    <row r="174" spans="2:13" x14ac:dyDescent="0.2">
      <c r="B174" s="263" t="s">
        <v>145</v>
      </c>
      <c r="C174" s="263" t="s">
        <v>233</v>
      </c>
      <c r="D174" s="263" t="s">
        <v>234</v>
      </c>
      <c r="E174" s="263" t="s">
        <v>19</v>
      </c>
      <c r="F174" s="263" t="s">
        <v>146</v>
      </c>
      <c r="G174" s="263"/>
      <c r="H174" s="265"/>
      <c r="M174" s="263" t="s">
        <v>235</v>
      </c>
    </row>
    <row r="175" spans="2:13" x14ac:dyDescent="0.2">
      <c r="B175" s="263" t="s">
        <v>145</v>
      </c>
      <c r="C175" s="263" t="s">
        <v>236</v>
      </c>
      <c r="D175" s="263" t="s">
        <v>237</v>
      </c>
      <c r="E175" s="263" t="s">
        <v>19</v>
      </c>
      <c r="F175" s="263" t="s">
        <v>146</v>
      </c>
      <c r="G175" s="263"/>
      <c r="H175" s="265"/>
      <c r="M175" s="263" t="s">
        <v>238</v>
      </c>
    </row>
    <row r="176" spans="2:13" x14ac:dyDescent="0.2">
      <c r="B176" s="263" t="s">
        <v>145</v>
      </c>
      <c r="C176" s="263" t="str">
        <f>ConsolidatedVehData!A24</f>
        <v>TLMCCONV10</v>
      </c>
      <c r="D176" s="263" t="str">
        <f>ConsolidatedVehData!B24</f>
        <v>TL.GSL.MC.CONV.2010</v>
      </c>
      <c r="E176" s="263" t="s">
        <v>19</v>
      </c>
      <c r="F176" s="263" t="s">
        <v>146</v>
      </c>
      <c r="G176" s="263"/>
      <c r="H176" s="265"/>
      <c r="M176" s="263" t="s">
        <v>239</v>
      </c>
    </row>
    <row r="177" spans="2:13" x14ac:dyDescent="0.2">
      <c r="B177" s="263" t="s">
        <v>145</v>
      </c>
      <c r="C177" s="263" t="str">
        <f>ConsolidatedVehData!A44</f>
        <v>TLCCONV10</v>
      </c>
      <c r="D177" s="263" t="str">
        <f>ConsolidatedVehData!B44</f>
        <v>TL.GSL.C.CONV.2010</v>
      </c>
      <c r="E177" s="263" t="s">
        <v>19</v>
      </c>
      <c r="F177" s="263" t="s">
        <v>146</v>
      </c>
      <c r="G177" s="263"/>
      <c r="H177" s="265"/>
      <c r="M177" s="263" t="s">
        <v>240</v>
      </c>
    </row>
    <row r="178" spans="2:13" x14ac:dyDescent="0.2">
      <c r="B178" s="263" t="s">
        <v>145</v>
      </c>
      <c r="C178" s="263" t="str">
        <f>ConsolidatedVehData!A55</f>
        <v>TLCDSL10</v>
      </c>
      <c r="D178" s="263" t="str">
        <f>ConsolidatedVehData!B55</f>
        <v>TL.DSL.C.DSL.2010</v>
      </c>
      <c r="E178" s="263" t="s">
        <v>19</v>
      </c>
      <c r="F178" s="263" t="s">
        <v>146</v>
      </c>
      <c r="G178" s="263"/>
      <c r="H178" s="265"/>
      <c r="M178" s="263" t="s">
        <v>241</v>
      </c>
    </row>
    <row r="179" spans="2:13" x14ac:dyDescent="0.2">
      <c r="B179" s="263" t="s">
        <v>145</v>
      </c>
      <c r="C179" s="263" t="str">
        <f>ConsolidatedVehData!A66</f>
        <v>TLCCNG10</v>
      </c>
      <c r="D179" s="263" t="str">
        <f>ConsolidatedVehData!B66</f>
        <v>TL.CNG.C.CNG.2010</v>
      </c>
      <c r="E179" s="263" t="s">
        <v>19</v>
      </c>
      <c r="F179" s="263" t="s">
        <v>146</v>
      </c>
      <c r="G179" s="263"/>
      <c r="H179" s="265"/>
      <c r="M179" s="263" t="s">
        <v>242</v>
      </c>
    </row>
    <row r="180" spans="2:13" x14ac:dyDescent="0.2">
      <c r="B180" s="263" t="s">
        <v>145</v>
      </c>
      <c r="C180" s="263" t="str">
        <f>ConsolidatedVehData!A77</f>
        <v>TLCCNGX10</v>
      </c>
      <c r="D180" s="263" t="str">
        <f>ConsolidatedVehData!B77</f>
        <v>TL.CNGX.C.CNGX.2010</v>
      </c>
      <c r="E180" s="263" t="s">
        <v>19</v>
      </c>
      <c r="F180" s="263" t="s">
        <v>146</v>
      </c>
      <c r="G180" s="263"/>
      <c r="H180" s="265"/>
      <c r="M180" s="263" t="s">
        <v>243</v>
      </c>
    </row>
    <row r="181" spans="2:13" x14ac:dyDescent="0.2">
      <c r="B181" s="263" t="s">
        <v>145</v>
      </c>
      <c r="C181" s="263" t="str">
        <f>ConsolidatedVehData!A87</f>
        <v>TLCDHEV15</v>
      </c>
      <c r="D181" s="263" t="str">
        <f>ConsolidatedVehData!B87</f>
        <v>TL.DSL.C.DHEV.2015</v>
      </c>
      <c r="E181" s="263" t="s">
        <v>19</v>
      </c>
      <c r="F181" s="263" t="s">
        <v>146</v>
      </c>
      <c r="G181" s="263"/>
      <c r="H181" s="265"/>
      <c r="M181" s="263" t="s">
        <v>244</v>
      </c>
    </row>
    <row r="182" spans="2:13" x14ac:dyDescent="0.2">
      <c r="B182" s="263" t="s">
        <v>145</v>
      </c>
      <c r="C182" s="263" t="str">
        <f>ConsolidatedVehData!A96</f>
        <v>TLCETHX10</v>
      </c>
      <c r="D182" s="263" t="str">
        <f>ConsolidatedVehData!B96</f>
        <v>TL.E85X.C.ETHX.2010</v>
      </c>
      <c r="E182" s="263" t="s">
        <v>19</v>
      </c>
      <c r="F182" s="263" t="s">
        <v>146</v>
      </c>
      <c r="G182" s="263"/>
      <c r="H182" s="265"/>
      <c r="M182" s="263" t="s">
        <v>245</v>
      </c>
    </row>
    <row r="183" spans="2:13" x14ac:dyDescent="0.2">
      <c r="B183" s="263" t="s">
        <v>145</v>
      </c>
      <c r="C183" s="263" t="str">
        <f>ConsolidatedVehData!A106</f>
        <v>TLCFCH10</v>
      </c>
      <c r="D183" s="263" t="str">
        <f>ConsolidatedVehData!B106</f>
        <v>TL.H2.C.FCH.2010</v>
      </c>
      <c r="E183" s="263" t="s">
        <v>19</v>
      </c>
      <c r="F183" s="263" t="s">
        <v>146</v>
      </c>
      <c r="G183" s="263"/>
      <c r="H183" s="265"/>
      <c r="M183" s="263" t="s">
        <v>246</v>
      </c>
    </row>
    <row r="184" spans="2:13" x14ac:dyDescent="0.2">
      <c r="B184" s="263" t="s">
        <v>145</v>
      </c>
      <c r="C184" s="263" t="str">
        <f>ConsolidatedVehData!A116</f>
        <v>TLCHEV10</v>
      </c>
      <c r="D184" s="263" t="str">
        <f>ConsolidatedVehData!B116</f>
        <v>TL.GSL.C.HEV.2010</v>
      </c>
      <c r="E184" s="263" t="s">
        <v>19</v>
      </c>
      <c r="F184" s="263" t="s">
        <v>146</v>
      </c>
      <c r="G184" s="263"/>
      <c r="H184" s="265"/>
      <c r="M184" s="263" t="s">
        <v>247</v>
      </c>
    </row>
    <row r="185" spans="2:13" x14ac:dyDescent="0.2">
      <c r="B185" s="263" t="s">
        <v>145</v>
      </c>
      <c r="C185" s="263" t="str">
        <f>ConsolidatedVehData!A127</f>
        <v>TLCLPGX10</v>
      </c>
      <c r="D185" s="263" t="str">
        <f>ConsolidatedVehData!B127</f>
        <v>TL.LPGX.C.LPGX.2010</v>
      </c>
      <c r="E185" s="263" t="s">
        <v>19</v>
      </c>
      <c r="F185" s="263" t="s">
        <v>146</v>
      </c>
      <c r="G185" s="263"/>
      <c r="H185" s="265"/>
      <c r="M185" s="263" t="s">
        <v>248</v>
      </c>
    </row>
    <row r="186" spans="2:13" x14ac:dyDescent="0.2">
      <c r="B186" s="263" t="s">
        <v>145</v>
      </c>
      <c r="C186" s="263" t="str">
        <f>ConsolidatedVehData!A136</f>
        <v>TLCPHVG10</v>
      </c>
      <c r="D186" s="263" t="str">
        <f>ConsolidatedVehData!B136</f>
        <v>TL.GSL.C.PHVG.2010</v>
      </c>
      <c r="E186" s="263" t="s">
        <v>19</v>
      </c>
      <c r="F186" s="263" t="s">
        <v>146</v>
      </c>
      <c r="G186" s="263"/>
      <c r="H186" s="265"/>
      <c r="M186" s="263" t="s">
        <v>249</v>
      </c>
    </row>
    <row r="187" spans="2:13" x14ac:dyDescent="0.2">
      <c r="B187" s="263" t="s">
        <v>145</v>
      </c>
      <c r="C187" s="263" t="str">
        <f>ConsolidatedVehData!A147</f>
        <v>TLFCONV10</v>
      </c>
      <c r="D187" s="263" t="str">
        <f>ConsolidatedVehData!B147</f>
        <v>TL.GSL.F.CONV.2010</v>
      </c>
      <c r="E187" s="263" t="s">
        <v>19</v>
      </c>
      <c r="F187" s="263" t="s">
        <v>146</v>
      </c>
      <c r="G187" s="263"/>
      <c r="H187" s="265"/>
      <c r="M187" s="263" t="s">
        <v>250</v>
      </c>
    </row>
    <row r="188" spans="2:13" x14ac:dyDescent="0.2">
      <c r="B188" s="263" t="s">
        <v>145</v>
      </c>
      <c r="C188" s="263" t="str">
        <f>ConsolidatedVehData!A158</f>
        <v>TLFCNG10</v>
      </c>
      <c r="D188" s="263" t="str">
        <f>ConsolidatedVehData!B158</f>
        <v>TL.CNG.F.CNG.2010</v>
      </c>
      <c r="E188" s="263" t="s">
        <v>19</v>
      </c>
      <c r="F188" s="263" t="s">
        <v>146</v>
      </c>
      <c r="G188" s="263"/>
      <c r="H188" s="265"/>
      <c r="M188" s="263" t="s">
        <v>251</v>
      </c>
    </row>
    <row r="189" spans="2:13" x14ac:dyDescent="0.2">
      <c r="B189" s="263" t="s">
        <v>145</v>
      </c>
      <c r="C189" s="263" t="str">
        <f>ConsolidatedVehData!A169</f>
        <v>TLFCNGX10</v>
      </c>
      <c r="D189" s="263" t="str">
        <f>ConsolidatedVehData!B169</f>
        <v>TL.CNGX.F.CNGX.2010</v>
      </c>
      <c r="E189" s="263" t="s">
        <v>19</v>
      </c>
      <c r="F189" s="263" t="s">
        <v>146</v>
      </c>
      <c r="G189" s="263"/>
      <c r="H189" s="265"/>
      <c r="M189" s="263" t="s">
        <v>252</v>
      </c>
    </row>
    <row r="190" spans="2:13" x14ac:dyDescent="0.2">
      <c r="B190" s="263" t="s">
        <v>145</v>
      </c>
      <c r="C190" s="263" t="str">
        <f>ConsolidatedVehData!A179</f>
        <v>TLFDHEV20</v>
      </c>
      <c r="D190" s="263" t="str">
        <f>ConsolidatedVehData!B179</f>
        <v>TL.DSL.F.DHEV.2020</v>
      </c>
      <c r="E190" s="263" t="s">
        <v>19</v>
      </c>
      <c r="F190" s="263" t="s">
        <v>146</v>
      </c>
      <c r="G190" s="263"/>
      <c r="H190" s="265"/>
      <c r="M190" s="263" t="s">
        <v>253</v>
      </c>
    </row>
    <row r="191" spans="2:13" x14ac:dyDescent="0.2">
      <c r="B191" s="263" t="s">
        <v>145</v>
      </c>
      <c r="C191" s="263" t="str">
        <f>ConsolidatedVehData!A188</f>
        <v>TLFDSL10</v>
      </c>
      <c r="D191" s="263" t="str">
        <f>ConsolidatedVehData!B188</f>
        <v>TL.DSL.F.DSL.2010</v>
      </c>
      <c r="E191" s="263" t="s">
        <v>19</v>
      </c>
      <c r="F191" s="263" t="s">
        <v>146</v>
      </c>
      <c r="G191" s="263"/>
      <c r="H191" s="265"/>
      <c r="M191" s="263" t="s">
        <v>254</v>
      </c>
    </row>
    <row r="192" spans="2:13" x14ac:dyDescent="0.2">
      <c r="B192" s="263" t="s">
        <v>145</v>
      </c>
      <c r="C192" s="263" t="str">
        <f>ConsolidatedVehData!A206</f>
        <v>TLFETHX10</v>
      </c>
      <c r="D192" s="263" t="str">
        <f>ConsolidatedVehData!B206</f>
        <v>TL.E85X.F.ETHX.2010</v>
      </c>
      <c r="E192" s="263" t="s">
        <v>19</v>
      </c>
      <c r="F192" s="263" t="s">
        <v>146</v>
      </c>
      <c r="G192" s="263"/>
      <c r="H192" s="265"/>
      <c r="M192" s="263" t="s">
        <v>255</v>
      </c>
    </row>
    <row r="193" spans="2:13" x14ac:dyDescent="0.2">
      <c r="B193" s="263" t="s">
        <v>145</v>
      </c>
      <c r="C193" s="263" t="str">
        <f>ConsolidatedVehData!A224</f>
        <v>TLFFCH15</v>
      </c>
      <c r="D193" s="263" t="str">
        <f>ConsolidatedVehData!B224</f>
        <v>TL.H2.F.FCH.2015</v>
      </c>
      <c r="E193" s="263" t="s">
        <v>19</v>
      </c>
      <c r="F193" s="263" t="s">
        <v>146</v>
      </c>
      <c r="G193" s="263"/>
      <c r="H193" s="265"/>
      <c r="M193" s="263" t="s">
        <v>256</v>
      </c>
    </row>
    <row r="194" spans="2:13" x14ac:dyDescent="0.2">
      <c r="B194" s="263" t="s">
        <v>145</v>
      </c>
      <c r="C194" s="263" t="str">
        <f>ConsolidatedVehData!A233</f>
        <v>TLFHEV10</v>
      </c>
      <c r="D194" s="263" t="str">
        <f>ConsolidatedVehData!B233</f>
        <v>TL.GSL.F.HEV.2010</v>
      </c>
      <c r="E194" s="263" t="s">
        <v>19</v>
      </c>
      <c r="F194" s="263" t="s">
        <v>146</v>
      </c>
      <c r="G194" s="263"/>
      <c r="H194" s="265"/>
      <c r="M194" s="263" t="s">
        <v>257</v>
      </c>
    </row>
    <row r="195" spans="2:13" x14ac:dyDescent="0.2">
      <c r="B195" s="263" t="s">
        <v>145</v>
      </c>
      <c r="C195" s="263" t="str">
        <f>ConsolidatedVehData!A244</f>
        <v>TLFLPGX10</v>
      </c>
      <c r="D195" s="263" t="str">
        <f>ConsolidatedVehData!B244</f>
        <v>TL.LPGX.F.LPGX.2010</v>
      </c>
      <c r="E195" s="263" t="s">
        <v>19</v>
      </c>
      <c r="F195" s="263" t="s">
        <v>146</v>
      </c>
      <c r="G195" s="263"/>
      <c r="H195" s="265"/>
      <c r="M195" s="263" t="s">
        <v>258</v>
      </c>
    </row>
    <row r="196" spans="2:13" x14ac:dyDescent="0.2">
      <c r="B196" s="263" t="s">
        <v>145</v>
      </c>
      <c r="C196" s="263" t="str">
        <f>ConsolidatedVehData!A253</f>
        <v>TLFPHVG10</v>
      </c>
      <c r="D196" s="263" t="str">
        <f>ConsolidatedVehData!B253</f>
        <v>TL.GSL.F.PHVG.2010</v>
      </c>
      <c r="E196" s="263" t="s">
        <v>19</v>
      </c>
      <c r="F196" s="263" t="s">
        <v>146</v>
      </c>
      <c r="G196" s="263"/>
      <c r="H196" s="265"/>
      <c r="M196" s="263" t="s">
        <v>259</v>
      </c>
    </row>
    <row r="197" spans="2:13" x14ac:dyDescent="0.2">
      <c r="B197" s="263" t="s">
        <v>145</v>
      </c>
      <c r="C197" s="263" t="str">
        <f>ConsolidatedVehData!A264</f>
        <v>TLMCONV10</v>
      </c>
      <c r="D197" s="263" t="str">
        <f>ConsolidatedVehData!B264</f>
        <v>TL.GSL.M.CONV.2010</v>
      </c>
      <c r="E197" s="263" t="s">
        <v>19</v>
      </c>
      <c r="F197" s="263" t="s">
        <v>146</v>
      </c>
      <c r="G197" s="263"/>
      <c r="H197" s="265"/>
      <c r="M197" s="263" t="s">
        <v>260</v>
      </c>
    </row>
    <row r="198" spans="2:13" x14ac:dyDescent="0.2">
      <c r="B198" s="263" t="s">
        <v>145</v>
      </c>
      <c r="C198" s="263" t="str">
        <f>ConsolidatedVehData!A275</f>
        <v>TLMCNG10</v>
      </c>
      <c r="D198" s="263" t="str">
        <f>ConsolidatedVehData!B275</f>
        <v>TL.CNG.M.CNG.2010</v>
      </c>
      <c r="E198" s="263" t="s">
        <v>19</v>
      </c>
      <c r="F198" s="263" t="s">
        <v>146</v>
      </c>
      <c r="G198" s="263"/>
      <c r="H198" s="265"/>
      <c r="M198" s="263" t="s">
        <v>261</v>
      </c>
    </row>
    <row r="199" spans="2:13" x14ac:dyDescent="0.2">
      <c r="B199" s="263" t="s">
        <v>145</v>
      </c>
      <c r="C199" s="263" t="str">
        <f>ConsolidatedVehData!A286</f>
        <v>TLMCNGX10</v>
      </c>
      <c r="D199" s="263" t="str">
        <f>ConsolidatedVehData!B286</f>
        <v>TL.CNGX.M.CNGX.2010</v>
      </c>
      <c r="E199" s="263" t="s">
        <v>19</v>
      </c>
      <c r="F199" s="263" t="s">
        <v>146</v>
      </c>
      <c r="G199" s="263"/>
      <c r="H199" s="265"/>
      <c r="M199" s="263" t="s">
        <v>262</v>
      </c>
    </row>
    <row r="200" spans="2:13" x14ac:dyDescent="0.2">
      <c r="B200" s="263" t="s">
        <v>145</v>
      </c>
      <c r="C200" s="263" t="str">
        <f>ConsolidatedVehData!A295</f>
        <v>TLMDHEV15</v>
      </c>
      <c r="D200" s="263" t="str">
        <f>ConsolidatedVehData!B295</f>
        <v>TL.DSL.M.DHEV.2015</v>
      </c>
      <c r="E200" s="263" t="s">
        <v>19</v>
      </c>
      <c r="F200" s="263" t="s">
        <v>146</v>
      </c>
      <c r="G200" s="263"/>
      <c r="H200" s="265"/>
      <c r="M200" s="263" t="s">
        <v>263</v>
      </c>
    </row>
    <row r="201" spans="2:13" x14ac:dyDescent="0.2">
      <c r="B201" s="263" t="s">
        <v>145</v>
      </c>
      <c r="C201" s="263" t="str">
        <f>ConsolidatedVehData!A305</f>
        <v>TLMDSL10</v>
      </c>
      <c r="D201" s="263" t="str">
        <f>ConsolidatedVehData!B305</f>
        <v>TL.DSL.M.DSL.2010</v>
      </c>
      <c r="E201" s="263" t="s">
        <v>19</v>
      </c>
      <c r="F201" s="263" t="s">
        <v>146</v>
      </c>
      <c r="G201" s="263"/>
      <c r="H201" s="265"/>
      <c r="M201" s="263" t="s">
        <v>264</v>
      </c>
    </row>
    <row r="202" spans="2:13" x14ac:dyDescent="0.2">
      <c r="B202" s="263" t="s">
        <v>145</v>
      </c>
      <c r="C202" s="263" t="str">
        <f>ConsolidatedVehData!A315</f>
        <v>TLMETHX10</v>
      </c>
      <c r="D202" s="263" t="str">
        <f>ConsolidatedVehData!B315</f>
        <v>TL.E85X.M.ETHX.2010</v>
      </c>
      <c r="E202" s="263" t="s">
        <v>19</v>
      </c>
      <c r="F202" s="263" t="s">
        <v>146</v>
      </c>
      <c r="G202" s="263"/>
      <c r="H202" s="265"/>
      <c r="M202" s="263" t="s">
        <v>265</v>
      </c>
    </row>
    <row r="203" spans="2:13" x14ac:dyDescent="0.2">
      <c r="B203" s="263" t="s">
        <v>145</v>
      </c>
      <c r="C203" s="263" t="str">
        <f>ConsolidatedVehData!A332</f>
        <v>TLMFCH15</v>
      </c>
      <c r="D203" s="263" t="str">
        <f>ConsolidatedVehData!B332</f>
        <v>TL.H2.M.FCH.2015</v>
      </c>
      <c r="E203" s="263" t="s">
        <v>19</v>
      </c>
      <c r="F203" s="263" t="s">
        <v>146</v>
      </c>
      <c r="G203" s="263"/>
      <c r="H203" s="265"/>
      <c r="M203" s="263" t="s">
        <v>266</v>
      </c>
    </row>
    <row r="204" spans="2:13" x14ac:dyDescent="0.2">
      <c r="B204" s="263" t="s">
        <v>145</v>
      </c>
      <c r="C204" s="263" t="str">
        <f>ConsolidatedVehData!A349</f>
        <v>TLMHEV10</v>
      </c>
      <c r="D204" s="263" t="str">
        <f>ConsolidatedVehData!B349</f>
        <v>TL.GSL.M.HEV.2010</v>
      </c>
      <c r="E204" s="263" t="s">
        <v>19</v>
      </c>
      <c r="F204" s="263" t="s">
        <v>146</v>
      </c>
      <c r="G204" s="263"/>
      <c r="H204" s="265"/>
      <c r="M204" s="263" t="s">
        <v>267</v>
      </c>
    </row>
    <row r="205" spans="2:13" x14ac:dyDescent="0.2">
      <c r="B205" s="263" t="s">
        <v>145</v>
      </c>
      <c r="C205" s="263" t="str">
        <f>ConsolidatedVehData!A360</f>
        <v>TLMLPG10</v>
      </c>
      <c r="D205" s="263" t="str">
        <f>ConsolidatedVehData!B360</f>
        <v>TL.LPG1.M.LPG.2010</v>
      </c>
      <c r="E205" s="263" t="s">
        <v>19</v>
      </c>
      <c r="F205" s="263" t="s">
        <v>146</v>
      </c>
      <c r="G205" s="263"/>
      <c r="H205" s="265"/>
      <c r="M205" s="263" t="s">
        <v>268</v>
      </c>
    </row>
    <row r="206" spans="2:13" x14ac:dyDescent="0.2">
      <c r="B206" s="263" t="s">
        <v>145</v>
      </c>
      <c r="C206" s="263" t="str">
        <f>ConsolidatedVehData!A371</f>
        <v>TLMLPGX10</v>
      </c>
      <c r="D206" s="263" t="str">
        <f>ConsolidatedVehData!B371</f>
        <v>TL.LPGX.M.LPGX.2010</v>
      </c>
      <c r="E206" s="263" t="s">
        <v>19</v>
      </c>
      <c r="F206" s="263" t="s">
        <v>146</v>
      </c>
      <c r="G206" s="263"/>
      <c r="H206" s="265"/>
      <c r="M206" s="263" t="s">
        <v>269</v>
      </c>
    </row>
    <row r="207" spans="2:13" x14ac:dyDescent="0.2">
      <c r="B207" s="263" t="s">
        <v>145</v>
      </c>
      <c r="C207" s="263" t="str">
        <f>ConsolidatedVehData!A380</f>
        <v>TLMPHVG10</v>
      </c>
      <c r="D207" s="263" t="str">
        <f>ConsolidatedVehData!B380</f>
        <v>TL.GSL.M.PHVG.2010</v>
      </c>
      <c r="E207" s="263" t="s">
        <v>19</v>
      </c>
      <c r="F207" s="263" t="s">
        <v>146</v>
      </c>
      <c r="G207" s="263"/>
      <c r="H207" s="265"/>
      <c r="M207" s="263" t="s">
        <v>270</v>
      </c>
    </row>
    <row r="208" spans="2:13" x14ac:dyDescent="0.2">
      <c r="B208" s="263" t="s">
        <v>145</v>
      </c>
      <c r="C208" s="263" t="str">
        <f>ConsolidatedVehData!A391</f>
        <v>TLPCONV10</v>
      </c>
      <c r="D208" s="263" t="str">
        <f>ConsolidatedVehData!B391</f>
        <v>TL.GSL.P.CONV.2010</v>
      </c>
      <c r="E208" s="263" t="s">
        <v>19</v>
      </c>
      <c r="F208" s="263" t="s">
        <v>146</v>
      </c>
      <c r="G208" s="263"/>
      <c r="H208" s="265"/>
      <c r="M208" s="263" t="s">
        <v>271</v>
      </c>
    </row>
    <row r="209" spans="2:13" x14ac:dyDescent="0.2">
      <c r="B209" s="263" t="s">
        <v>145</v>
      </c>
      <c r="C209" s="263" t="str">
        <f>ConsolidatedVehData!A402</f>
        <v>TLPCNG10</v>
      </c>
      <c r="D209" s="263" t="str">
        <f>ConsolidatedVehData!B402</f>
        <v>TL.CNG.P.CNG.2010</v>
      </c>
      <c r="E209" s="263" t="s">
        <v>19</v>
      </c>
      <c r="F209" s="263" t="s">
        <v>146</v>
      </c>
      <c r="G209" s="263"/>
      <c r="H209" s="265"/>
      <c r="M209" s="263" t="s">
        <v>272</v>
      </c>
    </row>
    <row r="210" spans="2:13" x14ac:dyDescent="0.2">
      <c r="B210" s="263" t="s">
        <v>145</v>
      </c>
      <c r="C210" s="263" t="str">
        <f>ConsolidatedVehData!A413</f>
        <v>TLPCNGX10</v>
      </c>
      <c r="D210" s="263" t="str">
        <f>ConsolidatedVehData!B413</f>
        <v>TL.CNGX.P.CNGX.2010</v>
      </c>
      <c r="E210" s="263" t="s">
        <v>19</v>
      </c>
      <c r="F210" s="263" t="s">
        <v>146</v>
      </c>
      <c r="G210" s="263"/>
      <c r="H210" s="265"/>
      <c r="M210" s="263" t="s">
        <v>273</v>
      </c>
    </row>
    <row r="211" spans="2:13" x14ac:dyDescent="0.2">
      <c r="B211" s="263" t="s">
        <v>145</v>
      </c>
      <c r="C211" s="263" t="str">
        <f>ConsolidatedVehData!A424</f>
        <v>TLPDSL10</v>
      </c>
      <c r="D211" s="263" t="str">
        <f>ConsolidatedVehData!B424</f>
        <v>TL.DSL.P.DSL.2010</v>
      </c>
      <c r="E211" s="263" t="s">
        <v>19</v>
      </c>
      <c r="F211" s="263" t="s">
        <v>146</v>
      </c>
      <c r="G211" s="263"/>
      <c r="H211" s="265"/>
      <c r="M211" s="263" t="s">
        <v>274</v>
      </c>
    </row>
    <row r="212" spans="2:13" x14ac:dyDescent="0.2">
      <c r="B212" s="263" t="s">
        <v>145</v>
      </c>
      <c r="C212" s="263" t="str">
        <f>ConsolidatedVehData!A434</f>
        <v>TLPETHX10</v>
      </c>
      <c r="D212" s="263" t="str">
        <f>ConsolidatedVehData!B434</f>
        <v>TL.E85X.P.ETHX.2010</v>
      </c>
      <c r="E212" s="263" t="s">
        <v>19</v>
      </c>
      <c r="F212" s="263" t="s">
        <v>146</v>
      </c>
      <c r="G212" s="263"/>
      <c r="H212" s="265"/>
      <c r="M212" s="263" t="s">
        <v>275</v>
      </c>
    </row>
    <row r="213" spans="2:13" x14ac:dyDescent="0.2">
      <c r="B213" s="263" t="s">
        <v>145</v>
      </c>
      <c r="C213" s="263" t="str">
        <f>ConsolidatedVehData!A444</f>
        <v>TLPHEV15</v>
      </c>
      <c r="D213" s="263" t="str">
        <f>ConsolidatedVehData!B444</f>
        <v>TL.GSL.P.HEV.2015</v>
      </c>
      <c r="E213" s="263" t="s">
        <v>19</v>
      </c>
      <c r="F213" s="263" t="s">
        <v>146</v>
      </c>
      <c r="G213" s="263"/>
      <c r="H213" s="265"/>
      <c r="M213" s="263" t="s">
        <v>276</v>
      </c>
    </row>
    <row r="214" spans="2:13" x14ac:dyDescent="0.2">
      <c r="B214" s="263" t="s">
        <v>145</v>
      </c>
      <c r="C214" s="263" t="str">
        <f>ConsolidatedVehData!A454</f>
        <v>TLPLPG10</v>
      </c>
      <c r="D214" s="263" t="str">
        <f>ConsolidatedVehData!B454</f>
        <v>TL.LPG1.P.LPG.2010</v>
      </c>
      <c r="E214" s="263" t="s">
        <v>19</v>
      </c>
      <c r="F214" s="263" t="s">
        <v>146</v>
      </c>
      <c r="G214" s="263"/>
      <c r="H214" s="265"/>
      <c r="M214" s="263" t="s">
        <v>277</v>
      </c>
    </row>
    <row r="215" spans="2:13" x14ac:dyDescent="0.2">
      <c r="B215" s="263" t="s">
        <v>145</v>
      </c>
      <c r="C215" s="263" t="str">
        <f>ConsolidatedVehData!A465</f>
        <v>TLPLPGX10</v>
      </c>
      <c r="D215" s="263" t="str">
        <f>ConsolidatedVehData!B465</f>
        <v>TL.LPGX.P.LPGX.2010</v>
      </c>
      <c r="E215" s="263" t="s">
        <v>19</v>
      </c>
      <c r="F215" s="263" t="s">
        <v>146</v>
      </c>
      <c r="G215" s="263"/>
      <c r="H215" s="265"/>
      <c r="M215" s="263" t="s">
        <v>278</v>
      </c>
    </row>
    <row r="216" spans="2:13" x14ac:dyDescent="0.2">
      <c r="B216" s="263" t="s">
        <v>145</v>
      </c>
      <c r="C216" s="263" t="str">
        <f>ConsolidatedVehData!A475</f>
        <v>TLPPHVG15</v>
      </c>
      <c r="D216" s="263" t="str">
        <f>ConsolidatedVehData!B475</f>
        <v>TL.GSL.P.PHVG.2015</v>
      </c>
      <c r="E216" s="263" t="s">
        <v>19</v>
      </c>
      <c r="F216" s="263" t="s">
        <v>146</v>
      </c>
      <c r="G216" s="263"/>
      <c r="H216" s="265"/>
      <c r="M216" s="263" t="s">
        <v>279</v>
      </c>
    </row>
    <row r="217" spans="2:13" x14ac:dyDescent="0.2">
      <c r="B217" s="263" t="s">
        <v>145</v>
      </c>
      <c r="C217" s="263" t="str">
        <f>ConsolidatedVehData!A485</f>
        <v>TLSSCONV10</v>
      </c>
      <c r="D217" s="263" t="str">
        <f>ConsolidatedVehData!B485</f>
        <v>TL.GSL.SS.CONV.2010</v>
      </c>
      <c r="E217" s="263" t="s">
        <v>19</v>
      </c>
      <c r="F217" s="263" t="s">
        <v>146</v>
      </c>
      <c r="G217" s="263"/>
      <c r="H217" s="265"/>
      <c r="M217" s="263" t="s">
        <v>280</v>
      </c>
    </row>
    <row r="218" spans="2:13" x14ac:dyDescent="0.2">
      <c r="B218" s="263" t="s">
        <v>145</v>
      </c>
      <c r="C218" s="263" t="str">
        <f>ConsolidatedVehData!A494</f>
        <v>TLSSDHEV20</v>
      </c>
      <c r="D218" s="263" t="str">
        <f>ConsolidatedVehData!B494</f>
        <v>TL.DSL.SS.DHEV.2020</v>
      </c>
      <c r="E218" s="263" t="s">
        <v>19</v>
      </c>
      <c r="F218" s="263" t="s">
        <v>146</v>
      </c>
      <c r="G218" s="263"/>
      <c r="H218" s="265"/>
      <c r="M218" s="263" t="s">
        <v>281</v>
      </c>
    </row>
    <row r="219" spans="2:13" x14ac:dyDescent="0.2">
      <c r="B219" s="263" t="s">
        <v>145</v>
      </c>
      <c r="C219" s="263" t="str">
        <f>ConsolidatedVehData!A503</f>
        <v>TLSSDSL10</v>
      </c>
      <c r="D219" s="263" t="str">
        <f>ConsolidatedVehData!B503</f>
        <v>TL.DSL.SS.DSL.2010</v>
      </c>
      <c r="E219" s="263" t="s">
        <v>19</v>
      </c>
      <c r="F219" s="263" t="s">
        <v>146</v>
      </c>
      <c r="G219" s="263"/>
      <c r="H219" s="265"/>
      <c r="M219" s="263" t="s">
        <v>282</v>
      </c>
    </row>
    <row r="220" spans="2:13" x14ac:dyDescent="0.2">
      <c r="B220" s="263" t="s">
        <v>145</v>
      </c>
      <c r="C220" s="263" t="str">
        <f>ConsolidatedVehData!A523</f>
        <v>TLSSETHX10</v>
      </c>
      <c r="D220" s="263" t="str">
        <f>ConsolidatedVehData!B523</f>
        <v>TL.E85X.SS.ETHX.2010</v>
      </c>
      <c r="E220" s="263" t="s">
        <v>19</v>
      </c>
      <c r="F220" s="263" t="s">
        <v>146</v>
      </c>
      <c r="G220" s="263"/>
      <c r="H220" s="265"/>
      <c r="M220" s="263" t="s">
        <v>283</v>
      </c>
    </row>
    <row r="221" spans="2:13" x14ac:dyDescent="0.2">
      <c r="B221" s="263" t="s">
        <v>145</v>
      </c>
      <c r="C221" s="263" t="str">
        <f>ConsolidatedVehData!A541</f>
        <v>TLSSFCH10</v>
      </c>
      <c r="D221" s="263" t="str">
        <f>ConsolidatedVehData!B541</f>
        <v>TL.H2.SS.FCH.2010</v>
      </c>
      <c r="E221" s="263" t="s">
        <v>19</v>
      </c>
      <c r="F221" s="263" t="s">
        <v>146</v>
      </c>
      <c r="G221" s="263"/>
      <c r="H221" s="265"/>
      <c r="M221" s="263" t="s">
        <v>284</v>
      </c>
    </row>
    <row r="222" spans="2:13" x14ac:dyDescent="0.2">
      <c r="B222" s="263" t="s">
        <v>145</v>
      </c>
      <c r="C222" s="263" t="str">
        <f>ConsolidatedVehData!A550</f>
        <v>TLSSHEV10</v>
      </c>
      <c r="D222" s="263" t="str">
        <f>ConsolidatedVehData!B550</f>
        <v>TL.GSL.SS.HEV.2010</v>
      </c>
      <c r="E222" s="263" t="s">
        <v>19</v>
      </c>
      <c r="F222" s="263" t="s">
        <v>146</v>
      </c>
      <c r="G222" s="263"/>
      <c r="H222" s="265"/>
      <c r="M222" s="263" t="s">
        <v>285</v>
      </c>
    </row>
    <row r="223" spans="2:13" x14ac:dyDescent="0.2">
      <c r="B223" s="263" t="s">
        <v>145</v>
      </c>
      <c r="C223" s="263" t="str">
        <f>ConsolidatedVehData!A559</f>
        <v>TLSSPHVG10</v>
      </c>
      <c r="D223" s="263" t="str">
        <f>ConsolidatedVehData!B559</f>
        <v>TL.GSL.SS.PHVG.2010</v>
      </c>
      <c r="E223" s="263" t="s">
        <v>19</v>
      </c>
      <c r="F223" s="263" t="s">
        <v>146</v>
      </c>
      <c r="G223" s="263"/>
      <c r="H223" s="265"/>
      <c r="M223" s="263" t="s">
        <v>286</v>
      </c>
    </row>
    <row r="224" spans="2:13" x14ac:dyDescent="0.2">
      <c r="B224" s="263" t="s">
        <v>145</v>
      </c>
      <c r="C224" s="263" t="str">
        <f>ConsolidatedVehData!A570</f>
        <v>TLLSCONV10</v>
      </c>
      <c r="D224" s="263" t="str">
        <f>ConsolidatedVehData!B570</f>
        <v>TL.GSL.LS.CONV.2010</v>
      </c>
      <c r="E224" s="263" t="s">
        <v>19</v>
      </c>
      <c r="F224" s="263" t="s">
        <v>146</v>
      </c>
      <c r="G224" s="263"/>
      <c r="H224" s="265"/>
      <c r="M224" s="263" t="s">
        <v>287</v>
      </c>
    </row>
    <row r="225" spans="2:13" x14ac:dyDescent="0.2">
      <c r="B225" s="263" t="s">
        <v>145</v>
      </c>
      <c r="C225" s="263" t="str">
        <f>ConsolidatedVehData!A579</f>
        <v>TLLSDHEV20</v>
      </c>
      <c r="D225" s="263" t="str">
        <f>ConsolidatedVehData!B579</f>
        <v>TL.DSL.LS.DHEV.2020</v>
      </c>
      <c r="E225" s="263" t="s">
        <v>19</v>
      </c>
      <c r="F225" s="263" t="s">
        <v>146</v>
      </c>
      <c r="G225" s="263"/>
      <c r="H225" s="265"/>
      <c r="M225" s="263" t="s">
        <v>288</v>
      </c>
    </row>
    <row r="226" spans="2:13" x14ac:dyDescent="0.2">
      <c r="B226" s="263" t="s">
        <v>145</v>
      </c>
      <c r="C226" s="263" t="str">
        <f>ConsolidatedVehData!A588</f>
        <v>TLLSDSL10</v>
      </c>
      <c r="D226" s="263" t="str">
        <f>ConsolidatedVehData!B588</f>
        <v>TL.DSL.LS.DSL.2010</v>
      </c>
      <c r="E226" s="263" t="s">
        <v>19</v>
      </c>
      <c r="F226" s="263" t="s">
        <v>146</v>
      </c>
      <c r="G226" s="263"/>
      <c r="H226" s="265"/>
      <c r="M226" s="263" t="s">
        <v>289</v>
      </c>
    </row>
    <row r="227" spans="2:13" x14ac:dyDescent="0.2">
      <c r="B227" s="263" t="s">
        <v>145</v>
      </c>
      <c r="C227" s="263" t="str">
        <f>ConsolidatedVehData!A599</f>
        <v>TLLSETHX10</v>
      </c>
      <c r="D227" s="263" t="str">
        <f>ConsolidatedVehData!B599</f>
        <v>TL.E85X.LS.ETHX.2010</v>
      </c>
      <c r="E227" s="263" t="s">
        <v>19</v>
      </c>
      <c r="F227" s="263" t="s">
        <v>146</v>
      </c>
      <c r="G227" s="263"/>
      <c r="H227" s="265"/>
      <c r="M227" s="263" t="s">
        <v>290</v>
      </c>
    </row>
    <row r="228" spans="2:13" x14ac:dyDescent="0.2">
      <c r="B228" s="263" t="s">
        <v>145</v>
      </c>
      <c r="C228" s="263" t="str">
        <f>ConsolidatedVehData!A608</f>
        <v>TLLSFCH25</v>
      </c>
      <c r="D228" s="263" t="str">
        <f>ConsolidatedVehData!B608</f>
        <v>TL.H2.LS.FCH.2025</v>
      </c>
      <c r="E228" s="263" t="s">
        <v>19</v>
      </c>
      <c r="F228" s="263" t="s">
        <v>146</v>
      </c>
      <c r="G228" s="263"/>
      <c r="H228" s="265"/>
      <c r="M228" s="263" t="s">
        <v>291</v>
      </c>
    </row>
    <row r="229" spans="2:13" x14ac:dyDescent="0.2">
      <c r="B229" s="263" t="s">
        <v>145</v>
      </c>
      <c r="C229" s="263" t="str">
        <f>ConsolidatedVehData!A616</f>
        <v>TLLSHEV10</v>
      </c>
      <c r="D229" s="263" t="str">
        <f>ConsolidatedVehData!B616</f>
        <v>TL.GSL.LS.HEV.2010</v>
      </c>
      <c r="E229" s="263" t="s">
        <v>19</v>
      </c>
      <c r="F229" s="263" t="s">
        <v>146</v>
      </c>
      <c r="G229" s="263"/>
      <c r="H229" s="265"/>
      <c r="M229" s="263" t="s">
        <v>292</v>
      </c>
    </row>
    <row r="230" spans="2:13" x14ac:dyDescent="0.2">
      <c r="B230" s="263" t="s">
        <v>145</v>
      </c>
      <c r="C230" s="263" t="str">
        <f>ConsolidatedVehData!A625</f>
        <v>TLLSPHVG10</v>
      </c>
      <c r="D230" s="263" t="str">
        <f>ConsolidatedVehData!B625</f>
        <v>TL.GSL.LS.PHVG.2010</v>
      </c>
      <c r="E230" s="263" t="s">
        <v>19</v>
      </c>
      <c r="F230" s="263" t="s">
        <v>146</v>
      </c>
      <c r="G230" s="263"/>
      <c r="H230" s="265"/>
      <c r="M230" s="263" t="s">
        <v>293</v>
      </c>
    </row>
    <row r="231" spans="2:13" x14ac:dyDescent="0.2">
      <c r="B231" s="263" t="s">
        <v>145</v>
      </c>
      <c r="C231" s="263" t="str">
        <f>ConsolidatedVehData!A643</f>
        <v>TLCHE8510</v>
      </c>
      <c r="D231" s="263" t="str">
        <f>ConsolidatedVehData!B643</f>
        <v>TL.E85X.C.HE85.2010</v>
      </c>
      <c r="E231" s="263" t="s">
        <v>19</v>
      </c>
      <c r="F231" s="263" t="s">
        <v>146</v>
      </c>
      <c r="G231" s="263"/>
      <c r="H231" s="265"/>
      <c r="M231" s="263" t="s">
        <v>294</v>
      </c>
    </row>
    <row r="232" spans="2:13" x14ac:dyDescent="0.2">
      <c r="B232" s="263" t="s">
        <v>145</v>
      </c>
      <c r="C232" s="263" t="str">
        <f>ConsolidatedVehData!A652</f>
        <v>TLFHE8510</v>
      </c>
      <c r="D232" s="263" t="str">
        <f>ConsolidatedVehData!B652</f>
        <v>TL.E85X.F.HE85.2010</v>
      </c>
      <c r="E232" s="263" t="s">
        <v>19</v>
      </c>
      <c r="F232" s="263" t="s">
        <v>146</v>
      </c>
      <c r="G232" s="263"/>
      <c r="H232" s="265"/>
      <c r="M232" s="263" t="s">
        <v>295</v>
      </c>
    </row>
    <row r="233" spans="2:13" x14ac:dyDescent="0.2">
      <c r="B233" s="263" t="s">
        <v>145</v>
      </c>
      <c r="C233" s="263" t="str">
        <f>ConsolidatedVehData!A662</f>
        <v>TLPHE8515</v>
      </c>
      <c r="D233" s="263" t="str">
        <f>ConsolidatedVehData!B662</f>
        <v>TL.E85X.P.HE85.2015</v>
      </c>
      <c r="E233" s="263" t="s">
        <v>19</v>
      </c>
      <c r="F233" s="263" t="s">
        <v>146</v>
      </c>
      <c r="G233" s="263"/>
      <c r="H233" s="265"/>
      <c r="M233" s="263" t="s">
        <v>296</v>
      </c>
    </row>
    <row r="234" spans="2:13" x14ac:dyDescent="0.2">
      <c r="B234" s="263" t="s">
        <v>145</v>
      </c>
      <c r="C234" s="263" t="str">
        <f>ConsolidatedVehData!A670</f>
        <v>TLMHE8510</v>
      </c>
      <c r="D234" s="263" t="str">
        <f>ConsolidatedVehData!B670</f>
        <v>TL.E85X.M.HE85.2010</v>
      </c>
      <c r="E234" s="263" t="s">
        <v>19</v>
      </c>
      <c r="F234" s="263" t="s">
        <v>146</v>
      </c>
      <c r="G234" s="263"/>
      <c r="H234" s="265"/>
      <c r="M234" s="263" t="s">
        <v>297</v>
      </c>
    </row>
    <row r="235" spans="2:13" x14ac:dyDescent="0.2">
      <c r="B235" s="263" t="s">
        <v>145</v>
      </c>
      <c r="C235" s="263" t="str">
        <f>ConsolidatedVehData!A679</f>
        <v>TLLSHE8510</v>
      </c>
      <c r="D235" s="263" t="str">
        <f>ConsolidatedVehData!B679</f>
        <v>TL.E85X.LS.HE85.2010</v>
      </c>
      <c r="E235" s="263" t="s">
        <v>19</v>
      </c>
      <c r="F235" s="263" t="s">
        <v>146</v>
      </c>
      <c r="G235" s="263"/>
      <c r="H235" s="265"/>
      <c r="M235" s="263" t="s">
        <v>298</v>
      </c>
    </row>
    <row r="236" spans="2:13" x14ac:dyDescent="0.2">
      <c r="B236" s="263" t="s">
        <v>145</v>
      </c>
      <c r="C236" s="263" t="str">
        <f>ConsolidatedVehData!A688</f>
        <v>TLSSHE8510</v>
      </c>
      <c r="D236" s="263" t="str">
        <f>ConsolidatedVehData!B688</f>
        <v>TL.E85X.SS.HE85.2010</v>
      </c>
      <c r="E236" s="263" t="s">
        <v>19</v>
      </c>
      <c r="F236" s="263" t="s">
        <v>146</v>
      </c>
      <c r="G236" s="263"/>
      <c r="H236" s="265"/>
      <c r="M236" s="263" t="s">
        <v>299</v>
      </c>
    </row>
    <row r="237" spans="2:13" x14ac:dyDescent="0.2">
      <c r="B237" s="263" t="s">
        <v>145</v>
      </c>
      <c r="C237" s="263" t="str">
        <f>ConsolidatedVehData!A697</f>
        <v>TLCP20G10</v>
      </c>
      <c r="D237" s="263" t="str">
        <f>ConsolidatedVehData!B697</f>
        <v>TL.GSL.C.P20G.2010</v>
      </c>
      <c r="E237" s="263" t="s">
        <v>19</v>
      </c>
      <c r="F237" s="263" t="s">
        <v>146</v>
      </c>
      <c r="G237" s="263"/>
      <c r="H237" s="265"/>
      <c r="M237" s="263" t="s">
        <v>300</v>
      </c>
    </row>
    <row r="238" spans="2:13" x14ac:dyDescent="0.2">
      <c r="B238" s="263" t="s">
        <v>145</v>
      </c>
      <c r="C238" s="263" t="str">
        <f>ConsolidatedVehData!A706</f>
        <v>TLFP20G10</v>
      </c>
      <c r="D238" s="263" t="str">
        <f>ConsolidatedVehData!B706</f>
        <v>TL.GSL.F.P20G.2010</v>
      </c>
      <c r="E238" s="263" t="s">
        <v>19</v>
      </c>
      <c r="F238" s="263" t="s">
        <v>146</v>
      </c>
      <c r="G238" s="263"/>
      <c r="H238" s="265"/>
      <c r="M238" s="263" t="s">
        <v>301</v>
      </c>
    </row>
    <row r="239" spans="2:13" x14ac:dyDescent="0.2">
      <c r="B239" s="263" t="s">
        <v>145</v>
      </c>
      <c r="C239" s="263" t="str">
        <f>ConsolidatedVehData!A716</f>
        <v>TLPP20G15</v>
      </c>
      <c r="D239" s="263" t="str">
        <f>ConsolidatedVehData!B716</f>
        <v>TL.GSL.P.P20G.2015</v>
      </c>
      <c r="E239" s="263" t="s">
        <v>19</v>
      </c>
      <c r="F239" s="263" t="s">
        <v>146</v>
      </c>
      <c r="G239" s="263"/>
      <c r="H239" s="265"/>
      <c r="M239" s="263" t="s">
        <v>302</v>
      </c>
    </row>
    <row r="240" spans="2:13" x14ac:dyDescent="0.2">
      <c r="B240" s="263" t="s">
        <v>145</v>
      </c>
      <c r="C240" s="263" t="str">
        <f>ConsolidatedVehData!A724</f>
        <v>TLMP20G10</v>
      </c>
      <c r="D240" s="263" t="str">
        <f>ConsolidatedVehData!B724</f>
        <v>TL.GSL.M.P20G.2010</v>
      </c>
      <c r="E240" s="263" t="s">
        <v>19</v>
      </c>
      <c r="F240" s="263" t="s">
        <v>146</v>
      </c>
      <c r="G240" s="263"/>
      <c r="H240" s="265"/>
      <c r="M240" s="263" t="s">
        <v>303</v>
      </c>
    </row>
    <row r="241" spans="2:13" x14ac:dyDescent="0.2">
      <c r="B241" s="263" t="s">
        <v>145</v>
      </c>
      <c r="C241" s="263" t="str">
        <f>ConsolidatedVehData!A733</f>
        <v>TLLSP20G10</v>
      </c>
      <c r="D241" s="263" t="str">
        <f>ConsolidatedVehData!B733</f>
        <v>TL.GSL.LS.P20G.2010</v>
      </c>
      <c r="E241" s="263" t="s">
        <v>19</v>
      </c>
      <c r="F241" s="263" t="s">
        <v>146</v>
      </c>
      <c r="G241" s="263"/>
      <c r="H241" s="265"/>
      <c r="M241" s="263" t="s">
        <v>304</v>
      </c>
    </row>
    <row r="242" spans="2:13" x14ac:dyDescent="0.2">
      <c r="B242" s="263" t="s">
        <v>145</v>
      </c>
      <c r="C242" s="263" t="str">
        <f>ConsolidatedVehData!A742</f>
        <v>TLSSP20G10</v>
      </c>
      <c r="D242" s="263" t="str">
        <f>ConsolidatedVehData!B742</f>
        <v>TL.GSL.SS.P20G.2010</v>
      </c>
      <c r="E242" s="263" t="s">
        <v>19</v>
      </c>
      <c r="F242" s="263" t="s">
        <v>146</v>
      </c>
      <c r="G242" s="263"/>
      <c r="H242" s="265"/>
      <c r="M242" s="263" t="s">
        <v>305</v>
      </c>
    </row>
    <row r="243" spans="2:13" x14ac:dyDescent="0.2">
      <c r="B243" s="263" t="s">
        <v>145</v>
      </c>
      <c r="C243" s="263" t="str">
        <f>ConsolidatedVehData!A751</f>
        <v>TLCP20E10</v>
      </c>
      <c r="D243" s="263" t="str">
        <f>ConsolidatedVehData!B751</f>
        <v>TL.E85X.C.P20E.2010</v>
      </c>
      <c r="E243" s="263" t="s">
        <v>19</v>
      </c>
      <c r="F243" s="263" t="s">
        <v>146</v>
      </c>
      <c r="G243" s="263"/>
      <c r="H243" s="265"/>
      <c r="M243" s="263" t="s">
        <v>306</v>
      </c>
    </row>
    <row r="244" spans="2:13" x14ac:dyDescent="0.2">
      <c r="B244" s="263" t="s">
        <v>145</v>
      </c>
      <c r="C244" s="263" t="str">
        <f>ConsolidatedVehData!A760</f>
        <v>TLFP20E10</v>
      </c>
      <c r="D244" s="263" t="str">
        <f>ConsolidatedVehData!B760</f>
        <v>TL.E85X.F.P20E.2010</v>
      </c>
      <c r="E244" s="263" t="s">
        <v>19</v>
      </c>
      <c r="F244" s="263" t="s">
        <v>146</v>
      </c>
      <c r="G244" s="263"/>
      <c r="H244" s="265"/>
      <c r="M244" s="263" t="s">
        <v>307</v>
      </c>
    </row>
    <row r="245" spans="2:13" x14ac:dyDescent="0.2">
      <c r="B245" s="263" t="s">
        <v>145</v>
      </c>
      <c r="C245" s="263" t="str">
        <f>ConsolidatedVehData!A769</f>
        <v>TLPP20E10</v>
      </c>
      <c r="D245" s="263" t="str">
        <f>ConsolidatedVehData!B769</f>
        <v>TL.E85X.P.P20E.2010</v>
      </c>
      <c r="E245" s="263" t="s">
        <v>19</v>
      </c>
      <c r="F245" s="263" t="s">
        <v>146</v>
      </c>
      <c r="G245" s="263"/>
      <c r="H245" s="265"/>
      <c r="M245" s="263" t="s">
        <v>308</v>
      </c>
    </row>
    <row r="246" spans="2:13" x14ac:dyDescent="0.2">
      <c r="B246" s="263" t="s">
        <v>145</v>
      </c>
      <c r="C246" s="263" t="str">
        <f>ConsolidatedVehData!A778</f>
        <v>TLMP20E10</v>
      </c>
      <c r="D246" s="263" t="str">
        <f>ConsolidatedVehData!B778</f>
        <v>TL.E85X.M.P20E.2010</v>
      </c>
      <c r="E246" s="263" t="s">
        <v>19</v>
      </c>
      <c r="F246" s="263" t="s">
        <v>146</v>
      </c>
      <c r="G246" s="263"/>
      <c r="H246" s="265"/>
      <c r="M246" s="263" t="s">
        <v>309</v>
      </c>
    </row>
    <row r="247" spans="2:13" x14ac:dyDescent="0.2">
      <c r="B247" s="263" t="s">
        <v>145</v>
      </c>
      <c r="C247" s="263" t="str">
        <f>ConsolidatedVehData!A787</f>
        <v>TLLSP20E10</v>
      </c>
      <c r="D247" s="263" t="str">
        <f>ConsolidatedVehData!B787</f>
        <v>TL.E85X.LS.P20E.2010</v>
      </c>
      <c r="E247" s="263" t="s">
        <v>19</v>
      </c>
      <c r="F247" s="263" t="s">
        <v>146</v>
      </c>
      <c r="G247" s="263"/>
      <c r="H247" s="265"/>
      <c r="M247" s="263" t="s">
        <v>310</v>
      </c>
    </row>
    <row r="248" spans="2:13" x14ac:dyDescent="0.2">
      <c r="B248" s="263" t="s">
        <v>145</v>
      </c>
      <c r="C248" s="263" t="str">
        <f>ConsolidatedVehData!A797</f>
        <v>TLSSP20E15</v>
      </c>
      <c r="D248" s="263" t="str">
        <f>ConsolidatedVehData!B797</f>
        <v>TL.E85X.SS.P20E.2015</v>
      </c>
      <c r="E248" s="263" t="s">
        <v>19</v>
      </c>
      <c r="F248" s="263" t="s">
        <v>146</v>
      </c>
      <c r="G248" s="263"/>
      <c r="H248" s="265"/>
      <c r="M248" s="263" t="s">
        <v>311</v>
      </c>
    </row>
    <row r="249" spans="2:13" x14ac:dyDescent="0.2">
      <c r="B249" s="263" t="s">
        <v>145</v>
      </c>
      <c r="C249" s="263" t="str">
        <f>ConsolidatedVehData!A805</f>
        <v>TLCPHVE10</v>
      </c>
      <c r="D249" s="263" t="str">
        <f>ConsolidatedVehData!B805</f>
        <v>TL.E85X.C.PHVE.2010</v>
      </c>
      <c r="E249" s="263" t="s">
        <v>19</v>
      </c>
      <c r="F249" s="263" t="s">
        <v>146</v>
      </c>
      <c r="G249" s="263"/>
      <c r="H249" s="265"/>
      <c r="M249" s="263" t="s">
        <v>312</v>
      </c>
    </row>
    <row r="250" spans="2:13" x14ac:dyDescent="0.2">
      <c r="B250" s="263" t="s">
        <v>145</v>
      </c>
      <c r="C250" s="263" t="str">
        <f>ConsolidatedVehData!A814</f>
        <v>TLFPHVE10</v>
      </c>
      <c r="D250" s="263" t="str">
        <f>ConsolidatedVehData!B814</f>
        <v>TL.E85X.F.PHVE.2010</v>
      </c>
      <c r="E250" s="263" t="s">
        <v>19</v>
      </c>
      <c r="F250" s="263" t="s">
        <v>146</v>
      </c>
      <c r="G250" s="263"/>
      <c r="H250" s="265"/>
      <c r="M250" s="263" t="s">
        <v>313</v>
      </c>
    </row>
    <row r="251" spans="2:13" x14ac:dyDescent="0.2">
      <c r="B251" s="263" t="s">
        <v>145</v>
      </c>
      <c r="C251" s="263" t="str">
        <f>ConsolidatedVehData!A824</f>
        <v>TLPPHVE15</v>
      </c>
      <c r="D251" s="263" t="str">
        <f>ConsolidatedVehData!B824</f>
        <v>TL.E85X.P.PHVE.2015</v>
      </c>
      <c r="E251" s="263" t="s">
        <v>19</v>
      </c>
      <c r="F251" s="263" t="s">
        <v>146</v>
      </c>
      <c r="G251" s="263"/>
      <c r="H251" s="265"/>
      <c r="M251" s="263" t="s">
        <v>314</v>
      </c>
    </row>
    <row r="252" spans="2:13" x14ac:dyDescent="0.2">
      <c r="B252" s="263" t="s">
        <v>145</v>
      </c>
      <c r="C252" s="263" t="str">
        <f>ConsolidatedVehData!A832</f>
        <v>TLMPHVE10</v>
      </c>
      <c r="D252" s="263" t="str">
        <f>ConsolidatedVehData!B832</f>
        <v>TL.E85X.M.PHVE.2010</v>
      </c>
      <c r="E252" s="263" t="s">
        <v>19</v>
      </c>
      <c r="F252" s="263" t="s">
        <v>146</v>
      </c>
      <c r="G252" s="263"/>
      <c r="H252" s="265"/>
      <c r="M252" s="263" t="s">
        <v>315</v>
      </c>
    </row>
    <row r="253" spans="2:13" x14ac:dyDescent="0.2">
      <c r="B253" s="263" t="s">
        <v>145</v>
      </c>
      <c r="C253" s="263" t="str">
        <f>ConsolidatedVehData!A841</f>
        <v>TLLSPHVE10</v>
      </c>
      <c r="D253" s="263" t="str">
        <f>ConsolidatedVehData!B841</f>
        <v>TL.E85X.LS.PHVE.2010</v>
      </c>
      <c r="E253" s="263" t="s">
        <v>19</v>
      </c>
      <c r="F253" s="263" t="s">
        <v>146</v>
      </c>
      <c r="G253" s="263"/>
      <c r="H253" s="265"/>
      <c r="M253" s="263" t="s">
        <v>316</v>
      </c>
    </row>
    <row r="254" spans="2:13" x14ac:dyDescent="0.2">
      <c r="B254" s="263" t="s">
        <v>145</v>
      </c>
      <c r="C254" s="263" t="str">
        <f>ConsolidatedVehData!A850</f>
        <v>TLSSPHVE10</v>
      </c>
      <c r="D254" s="263" t="str">
        <f>ConsolidatedVehData!B850</f>
        <v>TL.E85X.SS.PHVE.2010</v>
      </c>
      <c r="E254" s="263" t="s">
        <v>19</v>
      </c>
      <c r="F254" s="263" t="s">
        <v>146</v>
      </c>
      <c r="G254" s="263"/>
      <c r="H254" s="265"/>
      <c r="M254" s="263" t="s">
        <v>317</v>
      </c>
    </row>
    <row r="255" spans="2:13" x14ac:dyDescent="0.2">
      <c r="B255" s="263" t="s">
        <v>145</v>
      </c>
      <c r="C255" s="263" t="str">
        <f>ConsolidatedVehData!A340</f>
        <v>TLMELC10</v>
      </c>
      <c r="D255" s="263" t="str">
        <f>ConsolidatedVehData!B340</f>
        <v>TL.ELC.M.ELC.2010</v>
      </c>
      <c r="E255" s="263" t="s">
        <v>19</v>
      </c>
      <c r="F255" s="263" t="s">
        <v>146</v>
      </c>
      <c r="G255" s="263"/>
      <c r="H255" s="265"/>
      <c r="M255" s="263" t="s">
        <v>152</v>
      </c>
    </row>
    <row r="256" spans="2:13" x14ac:dyDescent="0.2">
      <c r="B256" s="263" t="s">
        <v>145</v>
      </c>
      <c r="C256" s="263" t="str">
        <f>ConsolidatedVehData!A514</f>
        <v>TLSSELC10</v>
      </c>
      <c r="D256" s="263" t="str">
        <f>ConsolidatedVehData!B514</f>
        <v>TL.ELC.SS.ELC.2010</v>
      </c>
      <c r="E256" s="263" t="s">
        <v>19</v>
      </c>
      <c r="F256" s="263" t="s">
        <v>146</v>
      </c>
      <c r="G256" s="263"/>
      <c r="H256" s="265"/>
      <c r="M256" s="263" t="s">
        <v>152</v>
      </c>
    </row>
    <row r="257" spans="2:13" x14ac:dyDescent="0.2">
      <c r="B257" s="267"/>
      <c r="C257" s="267"/>
      <c r="D257" s="267"/>
      <c r="E257" s="267"/>
      <c r="F257" s="267"/>
      <c r="G257" s="267"/>
      <c r="H257" s="269"/>
      <c r="M257" s="266" t="s">
        <v>318</v>
      </c>
    </row>
    <row r="258" spans="2:13" x14ac:dyDescent="0.2">
      <c r="B258" s="263" t="s">
        <v>145</v>
      </c>
      <c r="C258" s="263" t="s">
        <v>319</v>
      </c>
      <c r="D258" s="263" t="s">
        <v>320</v>
      </c>
      <c r="E258" s="263" t="s">
        <v>24</v>
      </c>
      <c r="F258" s="263" t="s">
        <v>151</v>
      </c>
      <c r="G258" s="263"/>
      <c r="H258" s="265"/>
      <c r="M258" s="263" t="s">
        <v>15</v>
      </c>
    </row>
    <row r="259" spans="2:13" x14ac:dyDescent="0.2">
      <c r="B259" s="263"/>
      <c r="C259" s="263"/>
      <c r="D259" s="263"/>
      <c r="E259" s="263"/>
      <c r="F259" s="263"/>
      <c r="G259" s="263"/>
      <c r="H259" s="265"/>
      <c r="M259" s="263" t="s">
        <v>152</v>
      </c>
    </row>
    <row r="260" spans="2:13" x14ac:dyDescent="0.2">
      <c r="B260" s="263"/>
      <c r="C260" s="263"/>
      <c r="D260" s="263"/>
      <c r="E260" s="263"/>
      <c r="F260" s="263"/>
      <c r="G260" s="263"/>
      <c r="H260" s="265"/>
      <c r="M260" s="263" t="s">
        <v>152</v>
      </c>
    </row>
    <row r="261" spans="2:13" x14ac:dyDescent="0.2">
      <c r="B261" s="263"/>
      <c r="C261" s="263"/>
      <c r="D261" s="263"/>
      <c r="E261" s="263"/>
      <c r="F261" s="263"/>
      <c r="G261" s="263"/>
      <c r="H261" s="265"/>
      <c r="M261" s="263" t="s">
        <v>152</v>
      </c>
    </row>
    <row r="262" spans="2:13" x14ac:dyDescent="0.2">
      <c r="B262" s="263"/>
      <c r="C262" s="263"/>
      <c r="D262" s="263"/>
      <c r="E262" s="263"/>
      <c r="F262" s="263"/>
      <c r="G262" s="263"/>
      <c r="H262" s="265"/>
      <c r="M262" s="263" t="s">
        <v>321</v>
      </c>
    </row>
    <row r="263" spans="2:13" x14ac:dyDescent="0.2">
      <c r="B263" s="263"/>
      <c r="C263" s="263"/>
      <c r="D263" s="263"/>
      <c r="E263" s="263"/>
      <c r="F263" s="263"/>
      <c r="G263" s="263"/>
      <c r="H263" s="265"/>
      <c r="M263" s="263" t="s">
        <v>152</v>
      </c>
    </row>
    <row r="264" spans="2:13" x14ac:dyDescent="0.2">
      <c r="B264" s="263" t="s">
        <v>148</v>
      </c>
      <c r="C264" s="263" t="s">
        <v>322</v>
      </c>
      <c r="D264" s="263" t="s">
        <v>323</v>
      </c>
      <c r="E264" s="263" t="s">
        <v>24</v>
      </c>
      <c r="F264" s="263" t="s">
        <v>151</v>
      </c>
      <c r="G264" s="263"/>
      <c r="H264" s="265"/>
      <c r="M264" s="263" t="s">
        <v>152</v>
      </c>
    </row>
  </sheetData>
  <phoneticPr fontId="0" type="noConversion"/>
  <pageMargins left="0.75" right="0.75" top="1" bottom="1" header="0.5" footer="0.5"/>
  <pageSetup paperSize="9" orientation="portrait" horizont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FFC000"/>
  </sheetPr>
  <dimension ref="A1:BB1241"/>
  <sheetViews>
    <sheetView zoomScale="66" zoomScaleNormal="66" workbookViewId="0">
      <pane xSplit="2" ySplit="8" topLeftCell="C138" activePane="bottomRight" state="frozen"/>
      <selection pane="topRight" activeCell="C1" sqref="C1"/>
      <selection pane="bottomLeft" activeCell="A9" sqref="A9"/>
      <selection pane="bottomRight" activeCell="AF93" sqref="AF93"/>
    </sheetView>
  </sheetViews>
  <sheetFormatPr defaultColWidth="9.140625" defaultRowHeight="12.75" x14ac:dyDescent="0.2"/>
  <cols>
    <col min="1" max="1" width="27.5703125" style="258" bestFit="1" customWidth="1"/>
    <col min="2" max="2" width="32.28515625" style="258" customWidth="1"/>
    <col min="3" max="3" width="31.42578125" style="258" bestFit="1" customWidth="1"/>
    <col min="4" max="4" width="25.5703125" style="270" bestFit="1" customWidth="1"/>
    <col min="5" max="5" width="10.5703125" style="270" bestFit="1" customWidth="1"/>
    <col min="6" max="6" width="12" style="270" bestFit="1" customWidth="1"/>
    <col min="7" max="7" width="11.140625" style="258" customWidth="1"/>
    <col min="8" max="8" width="10.85546875" style="258" bestFit="1" customWidth="1"/>
    <col min="9" max="10" width="13.42578125" style="258" bestFit="1" customWidth="1"/>
    <col min="11" max="11" width="12.85546875" style="258" bestFit="1" customWidth="1"/>
    <col min="12" max="12" width="17.5703125" style="258" bestFit="1" customWidth="1"/>
    <col min="13" max="13" width="17.5703125" style="270" bestFit="1" customWidth="1"/>
    <col min="14" max="14" width="24.5703125" style="270" customWidth="1"/>
    <col min="15" max="21" width="17.5703125" style="270" bestFit="1" customWidth="1"/>
    <col min="22" max="31" width="9.5703125" style="270" bestFit="1" customWidth="1"/>
    <col min="32" max="32" width="11.140625" style="270" bestFit="1" customWidth="1"/>
    <col min="33" max="33" width="13.42578125" style="270" bestFit="1" customWidth="1"/>
    <col min="34" max="34" width="20.140625" style="270" bestFit="1" customWidth="1"/>
    <col min="35" max="35" width="6.5703125" style="270" bestFit="1" customWidth="1"/>
    <col min="36" max="36" width="39.5703125" style="258" bestFit="1" customWidth="1"/>
    <col min="37" max="40" width="10.42578125" style="270" bestFit="1" customWidth="1"/>
    <col min="41" max="41" width="10.5703125" style="270" bestFit="1" customWidth="1"/>
    <col min="42" max="42" width="10.5703125" style="270" customWidth="1"/>
    <col min="43" max="50" width="10.5703125" style="270" bestFit="1" customWidth="1"/>
    <col min="51" max="51" width="10" style="270" bestFit="1" customWidth="1"/>
    <col min="52" max="52" width="13.85546875" style="270" bestFit="1" customWidth="1"/>
    <col min="53" max="53" width="11.42578125" style="270" bestFit="1" customWidth="1"/>
    <col min="54" max="54" width="9" style="270" bestFit="1" customWidth="1"/>
    <col min="55" max="16384" width="9.140625" style="258"/>
  </cols>
  <sheetData>
    <row r="1" spans="1:54" x14ac:dyDescent="0.2">
      <c r="G1" s="314">
        <v>2010</v>
      </c>
      <c r="L1" s="313">
        <v>2010</v>
      </c>
      <c r="M1" s="313">
        <v>2015</v>
      </c>
      <c r="N1" s="313">
        <v>2020</v>
      </c>
      <c r="O1" s="313">
        <v>2025</v>
      </c>
      <c r="P1" s="313">
        <v>2030</v>
      </c>
      <c r="Q1" s="313">
        <v>2035</v>
      </c>
      <c r="R1" s="313">
        <v>2040</v>
      </c>
      <c r="S1" s="313">
        <v>2045</v>
      </c>
      <c r="T1" s="313">
        <v>2050</v>
      </c>
      <c r="U1" s="313">
        <v>2055</v>
      </c>
      <c r="V1" s="258"/>
      <c r="W1" s="258"/>
      <c r="X1" s="258"/>
      <c r="Y1" s="258"/>
      <c r="Z1" s="258"/>
      <c r="AA1" s="258"/>
      <c r="AJ1" s="257" t="s">
        <v>324</v>
      </c>
    </row>
    <row r="5" spans="1:54" x14ac:dyDescent="0.2">
      <c r="A5" s="257"/>
      <c r="B5" s="257"/>
      <c r="C5" s="257"/>
      <c r="D5" s="271"/>
      <c r="E5" s="271"/>
      <c r="F5" s="271"/>
      <c r="G5" s="306"/>
      <c r="H5" s="257"/>
      <c r="I5" s="257"/>
      <c r="J5" s="257"/>
      <c r="P5" s="271"/>
      <c r="Q5" s="271"/>
      <c r="AK5" s="271"/>
      <c r="AL5" s="271"/>
      <c r="AM5" s="271"/>
      <c r="AN5" s="271"/>
      <c r="AO5" s="271"/>
      <c r="AP5" s="271"/>
      <c r="AQ5" s="271"/>
      <c r="AR5" s="271"/>
      <c r="AS5" s="271"/>
      <c r="AT5" s="271"/>
      <c r="AU5" s="271"/>
      <c r="AV5" s="271"/>
      <c r="AW5" s="271"/>
      <c r="AX5" s="271"/>
      <c r="AY5" s="271"/>
      <c r="AZ5" s="271"/>
      <c r="BB5" s="271"/>
    </row>
    <row r="6" spans="1:54" x14ac:dyDescent="0.2">
      <c r="A6" s="257"/>
      <c r="B6" s="257"/>
      <c r="C6" s="257"/>
      <c r="D6" s="271"/>
      <c r="E6" s="271"/>
      <c r="F6" s="296" t="s">
        <v>325</v>
      </c>
      <c r="G6" s="306"/>
      <c r="H6" s="257"/>
      <c r="I6" s="257"/>
      <c r="J6" s="257"/>
      <c r="P6" s="271"/>
      <c r="Q6" s="271"/>
      <c r="AK6" s="271"/>
      <c r="AL6" s="271"/>
      <c r="AM6" s="271"/>
      <c r="AN6" s="271"/>
      <c r="AO6" s="271"/>
      <c r="AP6" s="271"/>
      <c r="AQ6" s="271"/>
      <c r="AR6" s="271"/>
      <c r="AS6" s="271"/>
      <c r="AT6" s="271"/>
      <c r="AU6" s="271"/>
      <c r="AV6" s="271"/>
      <c r="AW6" s="271"/>
      <c r="AX6" s="271"/>
      <c r="AY6" s="271"/>
      <c r="AZ6" s="271"/>
      <c r="BB6" s="271"/>
    </row>
    <row r="7" spans="1:54" x14ac:dyDescent="0.2">
      <c r="A7" s="262" t="s">
        <v>134</v>
      </c>
      <c r="B7" s="262" t="s">
        <v>326</v>
      </c>
      <c r="C7" s="262" t="s">
        <v>327</v>
      </c>
      <c r="D7" s="262" t="s">
        <v>328</v>
      </c>
      <c r="E7" s="262" t="s">
        <v>329</v>
      </c>
      <c r="F7" s="262" t="s">
        <v>330</v>
      </c>
      <c r="G7" s="262" t="s">
        <v>331</v>
      </c>
      <c r="H7" s="262" t="s">
        <v>332</v>
      </c>
      <c r="I7" s="327" t="s">
        <v>333</v>
      </c>
      <c r="J7" s="327" t="s">
        <v>334</v>
      </c>
      <c r="K7" s="327" t="s">
        <v>335</v>
      </c>
      <c r="L7" s="262" t="s">
        <v>336</v>
      </c>
      <c r="M7" s="262" t="s">
        <v>337</v>
      </c>
      <c r="N7" s="262" t="s">
        <v>338</v>
      </c>
      <c r="O7" s="262" t="s">
        <v>339</v>
      </c>
      <c r="P7" s="262" t="s">
        <v>340</v>
      </c>
      <c r="Q7" s="262" t="s">
        <v>341</v>
      </c>
      <c r="R7" s="262" t="s">
        <v>342</v>
      </c>
      <c r="S7" s="262" t="s">
        <v>343</v>
      </c>
      <c r="T7" s="262" t="s">
        <v>344</v>
      </c>
      <c r="U7" s="262" t="s">
        <v>345</v>
      </c>
      <c r="V7" s="262" t="s">
        <v>346</v>
      </c>
      <c r="W7" s="262" t="s">
        <v>347</v>
      </c>
      <c r="X7" s="262" t="s">
        <v>348</v>
      </c>
      <c r="Y7" s="262" t="s">
        <v>349</v>
      </c>
      <c r="Z7" s="262" t="s">
        <v>350</v>
      </c>
      <c r="AA7" s="262" t="s">
        <v>351</v>
      </c>
      <c r="AB7" s="262" t="s">
        <v>352</v>
      </c>
      <c r="AC7" s="262" t="s">
        <v>353</v>
      </c>
      <c r="AD7" s="262" t="s">
        <v>354</v>
      </c>
      <c r="AE7" s="262" t="s">
        <v>355</v>
      </c>
      <c r="AF7" s="262" t="s">
        <v>356</v>
      </c>
      <c r="AG7" s="262" t="s">
        <v>357</v>
      </c>
      <c r="AH7" s="262" t="s">
        <v>358</v>
      </c>
      <c r="AI7" s="271"/>
      <c r="AJ7" s="262" t="s">
        <v>7</v>
      </c>
      <c r="AK7" s="271"/>
      <c r="AL7" s="271"/>
      <c r="AM7" s="271"/>
      <c r="AN7" s="271"/>
      <c r="AO7" s="271"/>
      <c r="AP7" s="271"/>
      <c r="AQ7" s="271"/>
      <c r="AR7" s="271"/>
      <c r="AS7" s="271"/>
      <c r="AU7" s="271"/>
      <c r="AV7" s="258"/>
      <c r="AW7" s="258"/>
      <c r="AX7" s="258"/>
      <c r="AY7" s="258"/>
      <c r="AZ7" s="258"/>
      <c r="BA7" s="258"/>
      <c r="BB7" s="258"/>
    </row>
    <row r="8" spans="1:54" x14ac:dyDescent="0.2">
      <c r="A8" s="267" t="s">
        <v>152</v>
      </c>
      <c r="B8" s="267" t="s">
        <v>152</v>
      </c>
      <c r="C8" s="267"/>
      <c r="D8" s="267"/>
      <c r="E8" s="267"/>
      <c r="F8" s="267"/>
      <c r="G8" s="317"/>
      <c r="H8" s="300"/>
      <c r="I8" s="299"/>
      <c r="J8" s="299"/>
      <c r="K8" s="299"/>
      <c r="L8" s="300"/>
      <c r="M8" s="300"/>
      <c r="N8" s="300"/>
      <c r="O8" s="300"/>
      <c r="P8" s="300"/>
      <c r="Q8" s="300"/>
      <c r="R8" s="300"/>
      <c r="S8" s="300"/>
      <c r="T8" s="300"/>
      <c r="U8" s="300"/>
      <c r="V8" s="300"/>
      <c r="W8" s="300"/>
      <c r="X8" s="300"/>
      <c r="Y8" s="300"/>
      <c r="Z8" s="300"/>
      <c r="AA8" s="300"/>
      <c r="AB8" s="300"/>
      <c r="AC8" s="300"/>
      <c r="AD8" s="300"/>
      <c r="AE8" s="300"/>
      <c r="AF8" s="300"/>
      <c r="AG8" s="300"/>
      <c r="AH8" s="299"/>
      <c r="AI8" s="271"/>
      <c r="AJ8" s="266" t="s">
        <v>144</v>
      </c>
      <c r="AK8" s="271"/>
      <c r="AL8" s="271"/>
      <c r="AM8" s="271"/>
      <c r="AN8" s="271"/>
      <c r="AO8" s="271"/>
      <c r="AP8" s="271"/>
      <c r="AQ8" s="271"/>
      <c r="AR8" s="271"/>
      <c r="AS8" s="271"/>
      <c r="AV8" s="258"/>
      <c r="AW8" s="258"/>
      <c r="AX8" s="258"/>
      <c r="AY8" s="258"/>
      <c r="AZ8" s="258"/>
      <c r="BA8" s="258"/>
      <c r="BB8" s="258"/>
    </row>
    <row r="9" spans="1:54" x14ac:dyDescent="0.2">
      <c r="A9" s="263" t="s">
        <v>359</v>
      </c>
      <c r="B9" s="263" t="s">
        <v>360</v>
      </c>
      <c r="C9" s="263" t="s">
        <v>361</v>
      </c>
      <c r="D9" s="263" t="s">
        <v>362</v>
      </c>
      <c r="E9" s="263" t="s">
        <v>25</v>
      </c>
      <c r="F9" s="263" t="s">
        <v>17</v>
      </c>
      <c r="G9" s="265"/>
      <c r="H9" s="326">
        <v>1</v>
      </c>
      <c r="I9" s="328">
        <v>2011</v>
      </c>
      <c r="J9" s="328">
        <f>INDEX(ConsolidatedVehData!$D$22:$D$858,MATCH(B9,ConsolidatedVehData!$A$22:$A$858,0))</f>
        <v>2010</v>
      </c>
      <c r="K9" s="328">
        <v>20</v>
      </c>
      <c r="L9" s="326">
        <v>3712.5791422387365</v>
      </c>
      <c r="M9" s="326">
        <v>4299.2343073931479</v>
      </c>
      <c r="N9" s="326">
        <v>4021.9394962886072</v>
      </c>
      <c r="O9" s="326">
        <v>3744.6446851840665</v>
      </c>
      <c r="P9" s="326">
        <v>3793.1887686276405</v>
      </c>
      <c r="Q9" s="326">
        <v>3817.8798146914796</v>
      </c>
      <c r="R9" s="326">
        <v>3843.5634850849769</v>
      </c>
      <c r="S9" s="326">
        <v>3855.1901904886026</v>
      </c>
      <c r="T9" s="326">
        <v>3866.0737134195342</v>
      </c>
      <c r="U9" s="326">
        <f t="shared" ref="U9:U23" si="0">T9</f>
        <v>3866.0737134195342</v>
      </c>
      <c r="V9" s="326">
        <v>0.19166001183383377</v>
      </c>
      <c r="W9" s="326">
        <v>0.20642270491316175</v>
      </c>
      <c r="X9" s="326">
        <v>0.20015937693080985</v>
      </c>
      <c r="Y9" s="326">
        <v>0.2158917518625057</v>
      </c>
      <c r="Z9" s="326">
        <v>0.2304557318028562</v>
      </c>
      <c r="AA9" s="326">
        <v>0.23605122999555755</v>
      </c>
      <c r="AB9" s="326">
        <v>0.2410708600758231</v>
      </c>
      <c r="AC9" s="326">
        <v>0.24169100437893906</v>
      </c>
      <c r="AD9" s="326">
        <v>0.24218659239920329</v>
      </c>
      <c r="AE9" s="326">
        <f>AD9</f>
        <v>0.24218659239920329</v>
      </c>
      <c r="AF9" s="326" t="e">
        <f>INDEX(ConsolidatedVehData!$AB$22:$AB$858,MATCH(B9,ConsolidatedVehData!$A$22:$A$858,0))</f>
        <v>#REF!</v>
      </c>
      <c r="AG9" s="316">
        <v>0.18</v>
      </c>
      <c r="AH9" s="301">
        <v>0</v>
      </c>
      <c r="AJ9" s="263" t="str">
        <f>Technologies!M9</f>
        <v>R2,R3,R4,R5,R6</v>
      </c>
      <c r="AV9" s="258"/>
      <c r="AW9" s="258"/>
      <c r="AX9" s="258"/>
      <c r="AY9" s="258"/>
      <c r="AZ9" s="258"/>
      <c r="BA9" s="258"/>
      <c r="BB9" s="258"/>
    </row>
    <row r="10" spans="1:54" x14ac:dyDescent="0.2">
      <c r="A10" s="263" t="s">
        <v>363</v>
      </c>
      <c r="B10" s="263" t="s">
        <v>198</v>
      </c>
      <c r="C10" s="263" t="s">
        <v>364</v>
      </c>
      <c r="D10" s="263" t="s">
        <v>362</v>
      </c>
      <c r="E10" s="263" t="s">
        <v>34</v>
      </c>
      <c r="F10" s="263" t="s">
        <v>17</v>
      </c>
      <c r="G10" s="265" t="str">
        <f>IF($J10&lt;G$1,0,"")</f>
        <v/>
      </c>
      <c r="H10" s="326">
        <v>1</v>
      </c>
      <c r="I10" s="328">
        <v>2015</v>
      </c>
      <c r="J10" s="328">
        <v>2015</v>
      </c>
      <c r="K10" s="328">
        <v>20</v>
      </c>
      <c r="L10" s="326">
        <v>0</v>
      </c>
      <c r="M10" s="326">
        <v>5477.8845269550147</v>
      </c>
      <c r="N10" s="326">
        <v>8085.3898576263227</v>
      </c>
      <c r="O10" s="326">
        <v>2374.9122220676618</v>
      </c>
      <c r="P10" s="326">
        <v>2217.2659381490748</v>
      </c>
      <c r="Q10" s="326">
        <v>2175.3376831721944</v>
      </c>
      <c r="R10" s="326">
        <v>2152.691964957427</v>
      </c>
      <c r="S10" s="326">
        <v>2142.3737899904763</v>
      </c>
      <c r="T10" s="326">
        <v>2136.6044702527456</v>
      </c>
      <c r="U10" s="326">
        <f t="shared" si="0"/>
        <v>2136.6044702527456</v>
      </c>
      <c r="V10" s="326">
        <v>0</v>
      </c>
      <c r="W10" s="326">
        <v>0.85944227267024897</v>
      </c>
      <c r="X10" s="326">
        <v>0.97494472387194941</v>
      </c>
      <c r="Y10" s="326">
        <v>0.81749126020490703</v>
      </c>
      <c r="Z10" s="326">
        <v>0.83015956796147616</v>
      </c>
      <c r="AA10" s="326">
        <v>0.82928760808383595</v>
      </c>
      <c r="AB10" s="326">
        <v>0.82870929119812475</v>
      </c>
      <c r="AC10" s="326">
        <v>0.82855578436509569</v>
      </c>
      <c r="AD10" s="326">
        <v>0.82863039004449723</v>
      </c>
      <c r="AE10" s="326">
        <f t="shared" ref="AE10:AE79" si="1">AD10</f>
        <v>0.82863039004449723</v>
      </c>
      <c r="AF10" s="326" t="e">
        <f>0.5*AF9</f>
        <v>#REF!</v>
      </c>
      <c r="AG10" s="316">
        <v>0.28000000000000003</v>
      </c>
      <c r="AH10" s="301">
        <v>0</v>
      </c>
      <c r="AJ10" s="263" t="str">
        <f>Technologies!M10</f>
        <v>R2,R3,R4,R5,R6</v>
      </c>
      <c r="AV10" s="258"/>
      <c r="AW10" s="258"/>
      <c r="AX10" s="258"/>
      <c r="AY10" s="258"/>
      <c r="AZ10" s="258"/>
      <c r="BA10" s="258"/>
      <c r="BB10" s="258"/>
    </row>
    <row r="11" spans="1:54" x14ac:dyDescent="0.2">
      <c r="A11" s="263" t="s">
        <v>365</v>
      </c>
      <c r="B11" s="263" t="s">
        <v>218</v>
      </c>
      <c r="C11" s="263" t="s">
        <v>366</v>
      </c>
      <c r="D11" s="263" t="s">
        <v>362</v>
      </c>
      <c r="E11" s="263" t="s">
        <v>34</v>
      </c>
      <c r="F11" s="263" t="s">
        <v>17</v>
      </c>
      <c r="G11" s="265" t="str">
        <f>IF($J11&lt;G$1,0,"")</f>
        <v/>
      </c>
      <c r="H11" s="326">
        <v>1</v>
      </c>
      <c r="I11" s="328">
        <v>2020</v>
      </c>
      <c r="J11" s="328">
        <v>2020</v>
      </c>
      <c r="K11" s="328">
        <v>20</v>
      </c>
      <c r="L11" s="326">
        <v>10354.507955737987</v>
      </c>
      <c r="M11" s="326">
        <v>7408.9244283531925</v>
      </c>
      <c r="N11" s="326">
        <v>9315.0118972167438</v>
      </c>
      <c r="O11" s="326">
        <v>2649.8885560551953</v>
      </c>
      <c r="P11" s="326">
        <v>2414.1393739235709</v>
      </c>
      <c r="Q11" s="326">
        <v>2353.360053500553</v>
      </c>
      <c r="R11" s="326">
        <v>2319.8834465730433</v>
      </c>
      <c r="S11" s="326">
        <v>2302.6679102009052</v>
      </c>
      <c r="T11" s="326">
        <v>2291.7672205966696</v>
      </c>
      <c r="U11" s="326">
        <f>T11</f>
        <v>2291.7672205966696</v>
      </c>
      <c r="V11" s="326">
        <v>0.59552354929113094</v>
      </c>
      <c r="W11" s="326">
        <v>0.92912184305967682</v>
      </c>
      <c r="X11" s="326">
        <v>1.0846238295417079</v>
      </c>
      <c r="Y11" s="326">
        <v>0.44861170984653054</v>
      </c>
      <c r="Z11" s="326">
        <v>0.45396176576339964</v>
      </c>
      <c r="AA11" s="326">
        <v>0.45414417101040649</v>
      </c>
      <c r="AB11" s="326">
        <v>0.45459692008642277</v>
      </c>
      <c r="AC11" s="326">
        <v>0.4530407347880343</v>
      </c>
      <c r="AD11" s="326">
        <v>0.45213832805645671</v>
      </c>
      <c r="AE11" s="326">
        <f t="shared" si="1"/>
        <v>0.45213832805645671</v>
      </c>
      <c r="AF11" s="326" t="e">
        <f>0.5*AF9</f>
        <v>#REF!</v>
      </c>
      <c r="AG11" s="316">
        <v>0.28000000000000003</v>
      </c>
      <c r="AH11" s="301">
        <v>0</v>
      </c>
      <c r="AJ11" s="263" t="str">
        <f>Technologies!M11</f>
        <v>R2,R3,R4,R5,R6</v>
      </c>
      <c r="AV11" s="258"/>
      <c r="AW11" s="258"/>
      <c r="AX11" s="258"/>
      <c r="AY11" s="258"/>
      <c r="AZ11" s="258"/>
      <c r="BA11" s="258"/>
      <c r="BB11" s="258"/>
    </row>
    <row r="12" spans="1:54" x14ac:dyDescent="0.2">
      <c r="A12" s="263" t="s">
        <v>367</v>
      </c>
      <c r="B12" s="263" t="s">
        <v>368</v>
      </c>
      <c r="C12" s="263" t="s">
        <v>369</v>
      </c>
      <c r="D12" s="263" t="s">
        <v>362</v>
      </c>
      <c r="E12" s="263" t="s">
        <v>25</v>
      </c>
      <c r="F12" s="263" t="s">
        <v>17</v>
      </c>
      <c r="G12" s="265"/>
      <c r="H12" s="326">
        <v>1</v>
      </c>
      <c r="I12" s="328">
        <v>2011</v>
      </c>
      <c r="J12" s="328">
        <f>INDEX(ConsolidatedVehData!$D$22:$D$858,MATCH(B12,ConsolidatedVehData!$A$22:$A$858,0))</f>
        <v>2010</v>
      </c>
      <c r="K12" s="328">
        <v>20</v>
      </c>
      <c r="L12" s="326">
        <v>1748.8504352735006</v>
      </c>
      <c r="M12" s="326">
        <v>1901.0124115980507</v>
      </c>
      <c r="N12" s="326">
        <v>2466.0930231488433</v>
      </c>
      <c r="O12" s="326">
        <v>2150.721220601522</v>
      </c>
      <c r="P12" s="326">
        <v>2202.3614441153281</v>
      </c>
      <c r="Q12" s="326">
        <v>2227.2998302450515</v>
      </c>
      <c r="R12" s="326">
        <v>2253.8265667244923</v>
      </c>
      <c r="S12" s="326">
        <v>2273.145600972588</v>
      </c>
      <c r="T12" s="326">
        <v>2291.2155280650054</v>
      </c>
      <c r="U12" s="326">
        <f t="shared" si="0"/>
        <v>2291.2155280650054</v>
      </c>
      <c r="V12" s="326">
        <v>0.22757468725287991</v>
      </c>
      <c r="W12" s="326">
        <v>0.24750373098140779</v>
      </c>
      <c r="X12" s="326">
        <v>0.25858033180083945</v>
      </c>
      <c r="Y12" s="326">
        <v>0.29690917610523437</v>
      </c>
      <c r="Z12" s="326">
        <v>0.31083695670728906</v>
      </c>
      <c r="AA12" s="326">
        <v>0.31103711025416508</v>
      </c>
      <c r="AB12" s="326">
        <v>0.31387332776714416</v>
      </c>
      <c r="AC12" s="326">
        <v>0.31319473785428764</v>
      </c>
      <c r="AD12" s="326">
        <v>0.31277284428765273</v>
      </c>
      <c r="AE12" s="326">
        <f t="shared" si="1"/>
        <v>0.31277284428765273</v>
      </c>
      <c r="AF12" s="326" t="e">
        <f>INDEX(ConsolidatedVehData!$AB$22:$AB$858,MATCH(B12,ConsolidatedVehData!$A$22:$A$858,0))</f>
        <v>#REF!</v>
      </c>
      <c r="AG12" s="316">
        <v>0.18</v>
      </c>
      <c r="AH12" s="301">
        <v>0</v>
      </c>
      <c r="AJ12" s="263" t="str">
        <f>Technologies!M12</f>
        <v>R2,R3,R4,R5,R6</v>
      </c>
      <c r="AV12" s="258"/>
      <c r="AW12" s="258"/>
      <c r="AX12" s="258"/>
      <c r="AY12" s="258"/>
      <c r="AZ12" s="258"/>
      <c r="BA12" s="258"/>
      <c r="BB12" s="258"/>
    </row>
    <row r="13" spans="1:54" x14ac:dyDescent="0.2">
      <c r="A13" s="263" t="s">
        <v>370</v>
      </c>
      <c r="B13" s="263" t="s">
        <v>200</v>
      </c>
      <c r="C13" s="263" t="s">
        <v>371</v>
      </c>
      <c r="D13" s="263" t="s">
        <v>362</v>
      </c>
      <c r="E13" s="263" t="s">
        <v>34</v>
      </c>
      <c r="F13" s="263" t="s">
        <v>17</v>
      </c>
      <c r="G13" s="265" t="str">
        <f>IF($J13&lt;G$1,0,"")</f>
        <v/>
      </c>
      <c r="H13" s="326">
        <v>1</v>
      </c>
      <c r="I13" s="328">
        <v>2015</v>
      </c>
      <c r="J13" s="328">
        <v>2015</v>
      </c>
      <c r="K13" s="328">
        <v>20</v>
      </c>
      <c r="L13" s="326">
        <v>3231.3899017631006</v>
      </c>
      <c r="M13" s="326">
        <v>2911.6157277964071</v>
      </c>
      <c r="N13" s="326">
        <v>3298.8823234789979</v>
      </c>
      <c r="O13" s="326">
        <v>864.98095440928807</v>
      </c>
      <c r="P13" s="326">
        <v>807.11825008531957</v>
      </c>
      <c r="Q13" s="326">
        <v>794.63398794195302</v>
      </c>
      <c r="R13" s="326">
        <v>785.75554146410843</v>
      </c>
      <c r="S13" s="326">
        <v>781.90593951713299</v>
      </c>
      <c r="T13" s="326">
        <v>780.76752838486846</v>
      </c>
      <c r="U13" s="326">
        <f t="shared" si="0"/>
        <v>780.76752838486846</v>
      </c>
      <c r="V13" s="326">
        <v>0.85638231070794746</v>
      </c>
      <c r="W13" s="326">
        <v>0.85638231070794746</v>
      </c>
      <c r="X13" s="326">
        <v>0.93986125968463474</v>
      </c>
      <c r="Y13" s="326">
        <v>0.80791485992807233</v>
      </c>
      <c r="Z13" s="326">
        <v>0.82064163431670878</v>
      </c>
      <c r="AA13" s="326">
        <v>0.82094258229684824</v>
      </c>
      <c r="AB13" s="326">
        <v>0.82145798220792177</v>
      </c>
      <c r="AC13" s="326">
        <v>0.82158957394832055</v>
      </c>
      <c r="AD13" s="326">
        <v>0.82145676062592343</v>
      </c>
      <c r="AE13" s="326">
        <f t="shared" si="1"/>
        <v>0.82145676062592343</v>
      </c>
      <c r="AF13" s="326" t="e">
        <f>0.5*AF12</f>
        <v>#REF!</v>
      </c>
      <c r="AG13" s="316">
        <v>0.28000000000000003</v>
      </c>
      <c r="AH13" s="301">
        <v>0</v>
      </c>
      <c r="AJ13" s="263" t="str">
        <f>Technologies!M13</f>
        <v>R2,R3,R4,R5,R6</v>
      </c>
      <c r="AV13" s="258"/>
      <c r="AW13" s="258"/>
      <c r="AX13" s="258"/>
      <c r="AY13" s="258"/>
      <c r="AZ13" s="258"/>
      <c r="BA13" s="258"/>
      <c r="BB13" s="258"/>
    </row>
    <row r="14" spans="1:54" x14ac:dyDescent="0.2">
      <c r="A14" s="263" t="s">
        <v>372</v>
      </c>
      <c r="B14" s="263" t="s">
        <v>221</v>
      </c>
      <c r="C14" s="263" t="s">
        <v>373</v>
      </c>
      <c r="D14" s="263" t="s">
        <v>362</v>
      </c>
      <c r="E14" s="263" t="s">
        <v>34</v>
      </c>
      <c r="F14" s="263" t="s">
        <v>17</v>
      </c>
      <c r="G14" s="265" t="str">
        <f>IF($J14&lt;G$1,0,"")</f>
        <v/>
      </c>
      <c r="H14" s="326">
        <v>1</v>
      </c>
      <c r="I14" s="328">
        <v>2020</v>
      </c>
      <c r="J14" s="328">
        <v>2020</v>
      </c>
      <c r="K14" s="328">
        <v>20</v>
      </c>
      <c r="L14" s="326">
        <v>0</v>
      </c>
      <c r="M14" s="326">
        <v>0</v>
      </c>
      <c r="N14" s="326">
        <v>3827.0932583167983</v>
      </c>
      <c r="O14" s="326">
        <v>2457.8977062678914</v>
      </c>
      <c r="P14" s="326">
        <v>2231.8283029615777</v>
      </c>
      <c r="Q14" s="326">
        <v>2172.4736909023341</v>
      </c>
      <c r="R14" s="326">
        <v>2138.670849277476</v>
      </c>
      <c r="S14" s="326">
        <v>2122.9680826590943</v>
      </c>
      <c r="T14" s="326">
        <v>2112.5633172143798</v>
      </c>
      <c r="U14" s="326">
        <f>T14</f>
        <v>2112.5633172143798</v>
      </c>
      <c r="V14" s="326">
        <v>0</v>
      </c>
      <c r="W14" s="326">
        <v>0</v>
      </c>
      <c r="X14" s="326">
        <v>1.0623621098026512</v>
      </c>
      <c r="Y14" s="326">
        <v>0.87517545608530845</v>
      </c>
      <c r="Z14" s="326">
        <v>0.89148181404214089</v>
      </c>
      <c r="AA14" s="326">
        <v>0.89484280685711215</v>
      </c>
      <c r="AB14" s="326">
        <v>0.89972484240878781</v>
      </c>
      <c r="AC14" s="326">
        <v>0.90136399450155003</v>
      </c>
      <c r="AD14" s="326">
        <v>0.90235569866181842</v>
      </c>
      <c r="AE14" s="326">
        <f t="shared" si="1"/>
        <v>0.90235569866181842</v>
      </c>
      <c r="AF14" s="326" t="e">
        <f>0.5*AF12</f>
        <v>#REF!</v>
      </c>
      <c r="AG14" s="316">
        <v>0.28000000000000003</v>
      </c>
      <c r="AH14" s="301">
        <v>0</v>
      </c>
      <c r="AJ14" s="263" t="str">
        <f>Technologies!M14</f>
        <v>R2,R3,R4,R5,R6</v>
      </c>
      <c r="AV14" s="258"/>
      <c r="AW14" s="258"/>
      <c r="AX14" s="258"/>
      <c r="AY14" s="258"/>
      <c r="AZ14" s="258"/>
      <c r="BA14" s="258"/>
      <c r="BB14" s="258"/>
    </row>
    <row r="15" spans="1:54" x14ac:dyDescent="0.2">
      <c r="A15" s="263" t="s">
        <v>374</v>
      </c>
      <c r="B15" s="263" t="s">
        <v>375</v>
      </c>
      <c r="C15" s="263" t="s">
        <v>376</v>
      </c>
      <c r="D15" s="263" t="s">
        <v>362</v>
      </c>
      <c r="E15" s="263" t="s">
        <v>22</v>
      </c>
      <c r="F15" s="263" t="s">
        <v>17</v>
      </c>
      <c r="G15" s="265"/>
      <c r="H15" s="326">
        <v>1</v>
      </c>
      <c r="I15" s="328">
        <v>2011</v>
      </c>
      <c r="J15" s="328">
        <f>INDEX(ConsolidatedVehData!$D$22:$D$858,MATCH(B15,ConsolidatedVehData!$A$22:$A$858,0))</f>
        <v>2010</v>
      </c>
      <c r="K15" s="328">
        <v>20</v>
      </c>
      <c r="L15" s="326">
        <v>1966.6678309642275</v>
      </c>
      <c r="M15" s="326">
        <v>2215.9890807944807</v>
      </c>
      <c r="N15" s="326">
        <v>2784.0095006022348</v>
      </c>
      <c r="O15" s="326">
        <v>2407.2109999483582</v>
      </c>
      <c r="P15" s="326">
        <v>2444.0793265114166</v>
      </c>
      <c r="Q15" s="326">
        <v>2467.1880195671179</v>
      </c>
      <c r="R15" s="326">
        <v>2487.822203286777</v>
      </c>
      <c r="S15" s="326">
        <v>2504.3426635342166</v>
      </c>
      <c r="T15" s="326">
        <v>2519.2066972354219</v>
      </c>
      <c r="U15" s="326">
        <f t="shared" si="0"/>
        <v>2519.2066972354219</v>
      </c>
      <c r="V15" s="326">
        <v>0.28561862351229211</v>
      </c>
      <c r="W15" s="326">
        <v>0.31185469198860094</v>
      </c>
      <c r="X15" s="326">
        <v>0.3216760401884895</v>
      </c>
      <c r="Y15" s="326">
        <v>0.3371584950324783</v>
      </c>
      <c r="Z15" s="326">
        <v>0.34630263897737429</v>
      </c>
      <c r="AA15" s="326">
        <v>0.34665429551073906</v>
      </c>
      <c r="AB15" s="326">
        <v>0.34829944598255308</v>
      </c>
      <c r="AC15" s="326">
        <v>0.34652019661782635</v>
      </c>
      <c r="AD15" s="326">
        <v>0.34503343303051109</v>
      </c>
      <c r="AE15" s="326">
        <f t="shared" si="1"/>
        <v>0.34503343303051109</v>
      </c>
      <c r="AF15" s="326" t="e">
        <f>INDEX(ConsolidatedVehData!$AB$22:$AB$858,MATCH(B15,ConsolidatedVehData!$A$22:$A$858,0))</f>
        <v>#REF!</v>
      </c>
      <c r="AG15" s="316">
        <v>0.24</v>
      </c>
      <c r="AH15" s="301">
        <v>0</v>
      </c>
      <c r="AJ15" s="263" t="str">
        <f>Technologies!M15</f>
        <v>R2,R3,R4,R5,R6</v>
      </c>
      <c r="AV15" s="258"/>
      <c r="AW15" s="258"/>
      <c r="AX15" s="258"/>
      <c r="AY15" s="258"/>
      <c r="AZ15" s="258"/>
      <c r="BA15" s="258"/>
      <c r="BB15" s="258"/>
    </row>
    <row r="16" spans="1:54" x14ac:dyDescent="0.2">
      <c r="A16" s="263" t="s">
        <v>377</v>
      </c>
      <c r="B16" s="263" t="s">
        <v>378</v>
      </c>
      <c r="C16" s="263" t="s">
        <v>379</v>
      </c>
      <c r="D16" s="263" t="s">
        <v>362</v>
      </c>
      <c r="E16" s="263" t="s">
        <v>42</v>
      </c>
      <c r="F16" s="263" t="s">
        <v>17</v>
      </c>
      <c r="G16" s="265"/>
      <c r="H16" s="326">
        <v>1</v>
      </c>
      <c r="I16" s="328">
        <v>2011</v>
      </c>
      <c r="J16" s="328">
        <f>INDEX(ConsolidatedVehData!$D$22:$D$858,MATCH(B16,ConsolidatedVehData!$A$22:$A$858,0))</f>
        <v>2010</v>
      </c>
      <c r="K16" s="328">
        <v>20</v>
      </c>
      <c r="L16" s="326">
        <v>2358.8234501142074</v>
      </c>
      <c r="M16" s="326">
        <v>2469.0886115838216</v>
      </c>
      <c r="N16" s="326">
        <v>2911.5100493166192</v>
      </c>
      <c r="O16" s="326">
        <v>1452.4185374355898</v>
      </c>
      <c r="P16" s="326">
        <v>1455.3021671847316</v>
      </c>
      <c r="Q16" s="326">
        <v>1455.3466348658685</v>
      </c>
      <c r="R16" s="326">
        <v>1471.4272147759723</v>
      </c>
      <c r="S16" s="326">
        <v>1474.6164556454753</v>
      </c>
      <c r="T16" s="326">
        <v>1476.0494651917766</v>
      </c>
      <c r="U16" s="326">
        <f t="shared" si="0"/>
        <v>1476.0494651917766</v>
      </c>
      <c r="V16" s="326">
        <v>0.24668553669189125</v>
      </c>
      <c r="W16" s="326">
        <v>0.27278545821264466</v>
      </c>
      <c r="X16" s="326">
        <v>0.28755158020048227</v>
      </c>
      <c r="Y16" s="326">
        <v>0.21060449048081095</v>
      </c>
      <c r="Z16" s="326">
        <v>0.22011831763186671</v>
      </c>
      <c r="AA16" s="326">
        <v>0.2176038105762953</v>
      </c>
      <c r="AB16" s="326">
        <v>0.2177703114681831</v>
      </c>
      <c r="AC16" s="326">
        <v>0.21706946627519305</v>
      </c>
      <c r="AD16" s="326">
        <v>0.21649926755519286</v>
      </c>
      <c r="AE16" s="326">
        <f t="shared" si="1"/>
        <v>0.21649926755519286</v>
      </c>
      <c r="AF16" s="326" t="e">
        <f>INDEX(ConsolidatedVehData!$AB$22:$AB$858,MATCH(B16,ConsolidatedVehData!$A$22:$A$858,0))</f>
        <v>#REF!</v>
      </c>
      <c r="AG16" s="316">
        <v>0.24</v>
      </c>
      <c r="AH16" s="301">
        <v>0</v>
      </c>
      <c r="AJ16" s="263" t="str">
        <f>Technologies!M16</f>
        <v>R2,R3,R4,R5,R6</v>
      </c>
      <c r="AV16" s="258"/>
      <c r="AW16" s="258"/>
      <c r="AX16" s="258"/>
      <c r="AY16" s="258"/>
      <c r="AZ16" s="258"/>
      <c r="BA16" s="258"/>
      <c r="BB16" s="258"/>
    </row>
    <row r="17" spans="1:54" x14ac:dyDescent="0.2">
      <c r="A17" s="263" t="s">
        <v>380</v>
      </c>
      <c r="B17" s="263" t="s">
        <v>381</v>
      </c>
      <c r="C17" s="263" t="s">
        <v>382</v>
      </c>
      <c r="D17" s="263" t="s">
        <v>362</v>
      </c>
      <c r="E17" s="263" t="s">
        <v>44</v>
      </c>
      <c r="F17" s="263" t="s">
        <v>17</v>
      </c>
      <c r="G17" s="265">
        <v>0</v>
      </c>
      <c r="H17" s="326">
        <v>1</v>
      </c>
      <c r="I17" s="328">
        <v>2011</v>
      </c>
      <c r="J17" s="328">
        <f>INDEX(ConsolidatedVehData!$D$22:$D$858,MATCH(B17,ConsolidatedVehData!$A$22:$A$858,0))</f>
        <v>2010</v>
      </c>
      <c r="K17" s="328">
        <v>20</v>
      </c>
      <c r="L17" s="326">
        <v>2239.47320712798</v>
      </c>
      <c r="M17" s="326">
        <v>2351.0550398763071</v>
      </c>
      <c r="N17" s="326">
        <v>2795.2966751203767</v>
      </c>
      <c r="O17" s="326">
        <v>1392.1923992894588</v>
      </c>
      <c r="P17" s="326">
        <v>1395.1175684678531</v>
      </c>
      <c r="Q17" s="326">
        <v>1395.3633139158251</v>
      </c>
      <c r="R17" s="326">
        <v>1411.7446086131222</v>
      </c>
      <c r="S17" s="326">
        <v>1414.8560335692734</v>
      </c>
      <c r="T17" s="326">
        <v>1416.3320165309531</v>
      </c>
      <c r="U17" s="326">
        <f t="shared" si="0"/>
        <v>1416.3320165309531</v>
      </c>
      <c r="V17" s="326">
        <v>0.22859408827588296</v>
      </c>
      <c r="W17" s="326">
        <v>0.25257914802626591</v>
      </c>
      <c r="X17" s="326">
        <v>0.26734603054245465</v>
      </c>
      <c r="Y17" s="326">
        <v>0.19610634085941869</v>
      </c>
      <c r="Z17" s="326">
        <v>0.20487950361721388</v>
      </c>
      <c r="AA17" s="326">
        <v>0.2027231112986593</v>
      </c>
      <c r="AB17" s="326">
        <v>0.20355798823442495</v>
      </c>
      <c r="AC17" s="326">
        <v>0.20296735723584813</v>
      </c>
      <c r="AD17" s="326">
        <v>0.20252471609431458</v>
      </c>
      <c r="AE17" s="326">
        <f t="shared" si="1"/>
        <v>0.20252471609431458</v>
      </c>
      <c r="AF17" s="326" t="e">
        <f>INDEX(ConsolidatedVehData!$AB$22:$AB$858,MATCH(B17,ConsolidatedVehData!$A$22:$A$858,0))</f>
        <v>#REF!</v>
      </c>
      <c r="AG17" s="316">
        <v>0.24</v>
      </c>
      <c r="AH17" s="301">
        <v>0</v>
      </c>
      <c r="AJ17" s="263" t="str">
        <f>Technologies!M17</f>
        <v>R2,R3,R4,R5,R6</v>
      </c>
      <c r="AV17" s="258"/>
      <c r="AW17" s="258"/>
      <c r="AX17" s="258"/>
      <c r="AY17" s="258"/>
      <c r="AZ17" s="258"/>
      <c r="BA17" s="258"/>
      <c r="BB17" s="258"/>
    </row>
    <row r="18" spans="1:54" s="257" customFormat="1" x14ac:dyDescent="0.2">
      <c r="A18" s="336" t="s">
        <v>383</v>
      </c>
      <c r="B18" s="336" t="s">
        <v>384</v>
      </c>
      <c r="C18" s="336" t="s">
        <v>385</v>
      </c>
      <c r="D18" s="336" t="s">
        <v>362</v>
      </c>
      <c r="E18" s="336" t="s">
        <v>22</v>
      </c>
      <c r="F18" s="336" t="s">
        <v>17</v>
      </c>
      <c r="G18" s="337"/>
      <c r="H18" s="338">
        <v>1</v>
      </c>
      <c r="I18" s="339">
        <v>2020</v>
      </c>
      <c r="J18" s="339">
        <v>2020</v>
      </c>
      <c r="K18" s="339">
        <v>20</v>
      </c>
      <c r="L18" s="338">
        <v>0</v>
      </c>
      <c r="M18" s="338">
        <v>0</v>
      </c>
      <c r="N18" s="338">
        <v>0</v>
      </c>
      <c r="O18" s="338">
        <v>0</v>
      </c>
      <c r="P18" s="338">
        <v>0</v>
      </c>
      <c r="Q18" s="338">
        <v>0</v>
      </c>
      <c r="R18" s="338">
        <v>0</v>
      </c>
      <c r="S18" s="338">
        <v>0</v>
      </c>
      <c r="T18" s="338">
        <v>0</v>
      </c>
      <c r="U18" s="338">
        <f t="shared" si="0"/>
        <v>0</v>
      </c>
      <c r="V18" s="338">
        <v>0</v>
      </c>
      <c r="W18" s="338">
        <v>0</v>
      </c>
      <c r="X18" s="338">
        <v>0</v>
      </c>
      <c r="Y18" s="338">
        <v>0</v>
      </c>
      <c r="Z18" s="338">
        <v>0</v>
      </c>
      <c r="AA18" s="338">
        <v>0</v>
      </c>
      <c r="AB18" s="338">
        <v>0</v>
      </c>
      <c r="AC18" s="338">
        <v>0</v>
      </c>
      <c r="AD18" s="338">
        <v>0</v>
      </c>
      <c r="AE18" s="338">
        <f t="shared" si="1"/>
        <v>0</v>
      </c>
      <c r="AF18" s="338"/>
      <c r="AG18" s="340"/>
      <c r="AH18" s="315"/>
      <c r="AI18" s="271"/>
      <c r="AJ18" s="263" t="str">
        <f>Technologies!M18</f>
        <v>*R2,R3,R4,R5,R6</v>
      </c>
      <c r="AK18" s="271"/>
      <c r="AL18" s="271"/>
      <c r="AM18" s="271"/>
      <c r="AN18" s="271"/>
      <c r="AO18" s="271"/>
      <c r="AP18" s="271"/>
      <c r="AQ18" s="271"/>
      <c r="AR18" s="271"/>
      <c r="AS18" s="271"/>
      <c r="AT18" s="271"/>
      <c r="AU18" s="271"/>
    </row>
    <row r="19" spans="1:54" x14ac:dyDescent="0.2">
      <c r="A19" s="263" t="s">
        <v>386</v>
      </c>
      <c r="B19" s="263" t="s">
        <v>387</v>
      </c>
      <c r="C19" s="263" t="s">
        <v>388</v>
      </c>
      <c r="D19" s="263" t="s">
        <v>362</v>
      </c>
      <c r="E19" s="263" t="s">
        <v>28</v>
      </c>
      <c r="F19" s="263" t="s">
        <v>17</v>
      </c>
      <c r="G19" s="265"/>
      <c r="H19" s="326">
        <v>1</v>
      </c>
      <c r="I19" s="328">
        <v>2011</v>
      </c>
      <c r="J19" s="328">
        <f>INDEX(ConsolidatedVehData!$D$22:$D$858,MATCH(B19,ConsolidatedVehData!$A$22:$A$858,0))</f>
        <v>2010</v>
      </c>
      <c r="K19" s="328">
        <v>20</v>
      </c>
      <c r="L19" s="326">
        <v>1757.5976551816088</v>
      </c>
      <c r="M19" s="326">
        <v>1909.6326541604142</v>
      </c>
      <c r="N19" s="326">
        <v>2474.4067896106021</v>
      </c>
      <c r="O19" s="326">
        <v>2158.0922090242861</v>
      </c>
      <c r="P19" s="326">
        <v>2209.7186736476256</v>
      </c>
      <c r="Q19" s="326">
        <v>2234.5436935605512</v>
      </c>
      <c r="R19" s="326">
        <v>2260.9155804032839</v>
      </c>
      <c r="S19" s="326">
        <v>2280.1851859535718</v>
      </c>
      <c r="T19" s="326">
        <v>2298.2913102746184</v>
      </c>
      <c r="U19" s="326">
        <f t="shared" si="0"/>
        <v>2298.2913102746184</v>
      </c>
      <c r="V19" s="326">
        <v>0.22981262232694213</v>
      </c>
      <c r="W19" s="326">
        <v>0.24997875412242707</v>
      </c>
      <c r="X19" s="326">
        <v>0.26097024834804383</v>
      </c>
      <c r="Y19" s="326">
        <v>0.29964881595668347</v>
      </c>
      <c r="Z19" s="326">
        <v>0.31370660126880151</v>
      </c>
      <c r="AA19" s="326">
        <v>0.31382515181251291</v>
      </c>
      <c r="AB19" s="326">
        <v>0.31658022911114236</v>
      </c>
      <c r="AC19" s="326">
        <v>0.31587692521301647</v>
      </c>
      <c r="AD19" s="326">
        <v>0.31548408969947433</v>
      </c>
      <c r="AE19" s="326">
        <f t="shared" si="1"/>
        <v>0.31548408969947433</v>
      </c>
      <c r="AF19" s="326" t="e">
        <f>INDEX(ConsolidatedVehData!$AB$22:$AB$858,MATCH(B19,ConsolidatedVehData!$A$22:$A$858,0))</f>
        <v>#REF!</v>
      </c>
      <c r="AG19" s="316">
        <v>0.18</v>
      </c>
      <c r="AH19" s="301">
        <v>0</v>
      </c>
      <c r="AJ19" s="263" t="str">
        <f>Technologies!M19</f>
        <v>R2,R3,R4,R5,R6</v>
      </c>
      <c r="AV19" s="258"/>
      <c r="AW19" s="258"/>
      <c r="AX19" s="258"/>
      <c r="AY19" s="258"/>
      <c r="AZ19" s="258"/>
      <c r="BA19" s="258"/>
      <c r="BB19" s="258"/>
    </row>
    <row r="20" spans="1:54" x14ac:dyDescent="0.2">
      <c r="A20" s="263" t="s">
        <v>389</v>
      </c>
      <c r="B20" s="263" t="s">
        <v>390</v>
      </c>
      <c r="C20" s="263" t="s">
        <v>391</v>
      </c>
      <c r="D20" s="263" t="s">
        <v>362</v>
      </c>
      <c r="E20" s="263" t="s">
        <v>62</v>
      </c>
      <c r="F20" s="263" t="s">
        <v>17</v>
      </c>
      <c r="G20" s="265"/>
      <c r="H20" s="326">
        <v>1</v>
      </c>
      <c r="I20" s="328">
        <v>2011</v>
      </c>
      <c r="J20" s="328">
        <f>INDEX(ConsolidatedVehData!$D$22:$D$858,MATCH(B20,ConsolidatedVehData!$A$22:$A$858,0))</f>
        <v>2010</v>
      </c>
      <c r="K20" s="328">
        <v>20</v>
      </c>
      <c r="L20" s="326">
        <f>M20</f>
        <v>6353.3245172562074</v>
      </c>
      <c r="M20" s="326">
        <v>6353.3245172562074</v>
      </c>
      <c r="N20" s="326">
        <v>5699.906518396755</v>
      </c>
      <c r="O20" s="326">
        <v>4601.7848608479599</v>
      </c>
      <c r="P20" s="326">
        <v>4195.0068307555648</v>
      </c>
      <c r="Q20" s="326">
        <v>3880.7047673740517</v>
      </c>
      <c r="R20" s="326">
        <v>3630.7102001099183</v>
      </c>
      <c r="S20" s="326">
        <v>3435.6239879356567</v>
      </c>
      <c r="T20" s="326">
        <v>3280.9056592549114</v>
      </c>
      <c r="U20" s="326">
        <f t="shared" si="0"/>
        <v>3280.9056592549114</v>
      </c>
      <c r="V20" s="326">
        <f>W20</f>
        <v>0.35093368427837007</v>
      </c>
      <c r="W20" s="326">
        <v>0.35093368427837007</v>
      </c>
      <c r="X20" s="326">
        <v>0.36515866368974897</v>
      </c>
      <c r="Y20" s="326">
        <v>0.35101908439539647</v>
      </c>
      <c r="Z20" s="326">
        <v>0.35524502806240615</v>
      </c>
      <c r="AA20" s="326">
        <v>0.35650584434187549</v>
      </c>
      <c r="AB20" s="326">
        <v>0.35825787922019875</v>
      </c>
      <c r="AC20" s="326">
        <v>0.35883990133352006</v>
      </c>
      <c r="AD20" s="326">
        <v>0.35917241353281165</v>
      </c>
      <c r="AE20" s="326">
        <f t="shared" si="1"/>
        <v>0.35917241353281165</v>
      </c>
      <c r="AF20" s="326" t="e">
        <f>INDEX(ConsolidatedVehData!$AB$22:$AB$858,MATCH(B20,ConsolidatedVehData!$A$22:$A$858,0))</f>
        <v>#REF!</v>
      </c>
      <c r="AG20" s="316">
        <v>0.28000000000000003</v>
      </c>
      <c r="AH20" s="301">
        <v>0</v>
      </c>
      <c r="AJ20" s="263" t="str">
        <f>Technologies!M20</f>
        <v>*R2,R3,R4,R5,R6</v>
      </c>
      <c r="AV20" s="258"/>
      <c r="AW20" s="258"/>
      <c r="AX20" s="258"/>
      <c r="AY20" s="258"/>
      <c r="AZ20" s="258"/>
      <c r="BA20" s="258"/>
      <c r="BB20" s="258"/>
    </row>
    <row r="21" spans="1:54" x14ac:dyDescent="0.2">
      <c r="A21" s="263" t="s">
        <v>392</v>
      </c>
      <c r="B21" s="263" t="s">
        <v>393</v>
      </c>
      <c r="C21" s="263" t="s">
        <v>394</v>
      </c>
      <c r="D21" s="263" t="s">
        <v>362</v>
      </c>
      <c r="E21" s="263" t="s">
        <v>25</v>
      </c>
      <c r="F21" s="263" t="s">
        <v>17</v>
      </c>
      <c r="G21" s="265"/>
      <c r="H21" s="326">
        <v>1</v>
      </c>
      <c r="I21" s="328">
        <v>2011</v>
      </c>
      <c r="J21" s="328">
        <f>INDEX(ConsolidatedVehData!$D$22:$D$858,MATCH(B21,ConsolidatedVehData!$A$22:$A$858,0))</f>
        <v>2010</v>
      </c>
      <c r="K21" s="328">
        <v>20</v>
      </c>
      <c r="L21" s="326">
        <v>2045.0717233526095</v>
      </c>
      <c r="M21" s="326">
        <v>2310.5404651289864</v>
      </c>
      <c r="N21" s="326">
        <v>2798.8911742814662</v>
      </c>
      <c r="O21" s="326">
        <v>2241.7541585736499</v>
      </c>
      <c r="P21" s="326">
        <v>2260.4490509953316</v>
      </c>
      <c r="Q21" s="326">
        <v>2270.3986234960312</v>
      </c>
      <c r="R21" s="326">
        <v>2285.5443105395484</v>
      </c>
      <c r="S21" s="326">
        <v>2297.8917662408485</v>
      </c>
      <c r="T21" s="326">
        <v>2308.9777336821417</v>
      </c>
      <c r="U21" s="326">
        <f t="shared" si="0"/>
        <v>2308.9777336821417</v>
      </c>
      <c r="V21" s="326">
        <v>0.32799401760331326</v>
      </c>
      <c r="W21" s="326">
        <v>0.35888038091088753</v>
      </c>
      <c r="X21" s="326">
        <v>0.3670008722205616</v>
      </c>
      <c r="Y21" s="326">
        <v>0.41269668056583031</v>
      </c>
      <c r="Z21" s="326">
        <v>0.42837969676202398</v>
      </c>
      <c r="AA21" s="326">
        <v>0.42446001064790678</v>
      </c>
      <c r="AB21" s="326">
        <v>0.42498343205913452</v>
      </c>
      <c r="AC21" s="326">
        <v>0.42304112661769766</v>
      </c>
      <c r="AD21" s="326">
        <v>0.42188660619701202</v>
      </c>
      <c r="AE21" s="326">
        <f t="shared" si="1"/>
        <v>0.42188660619701202</v>
      </c>
      <c r="AF21" s="326" t="e">
        <f>INDEX(ConsolidatedVehData!$AB$22:$AB$858,MATCH(B21,ConsolidatedVehData!$A$22:$A$858,0))</f>
        <v>#REF!</v>
      </c>
      <c r="AG21" s="316">
        <v>0.24</v>
      </c>
      <c r="AH21" s="301">
        <v>0</v>
      </c>
      <c r="AJ21" s="263" t="str">
        <f>Technologies!M21</f>
        <v>R2,R3,R4,R5,R6</v>
      </c>
      <c r="AV21" s="258"/>
      <c r="AW21" s="258"/>
      <c r="AX21" s="258"/>
      <c r="AY21" s="258"/>
      <c r="AZ21" s="258"/>
      <c r="BA21" s="258"/>
      <c r="BB21" s="258"/>
    </row>
    <row r="22" spans="1:54" x14ac:dyDescent="0.2">
      <c r="A22" s="263" t="s">
        <v>395</v>
      </c>
      <c r="B22" s="263" t="s">
        <v>396</v>
      </c>
      <c r="C22" s="263" t="s">
        <v>397</v>
      </c>
      <c r="D22" s="263" t="s">
        <v>362</v>
      </c>
      <c r="E22" s="263" t="s">
        <v>32</v>
      </c>
      <c r="F22" s="263" t="s">
        <v>17</v>
      </c>
      <c r="G22" s="265">
        <v>0</v>
      </c>
      <c r="H22" s="326">
        <v>1</v>
      </c>
      <c r="I22" s="328">
        <v>2011</v>
      </c>
      <c r="J22" s="328">
        <f>INDEX(ConsolidatedVehData!$D$22:$D$858,MATCH(B22,ConsolidatedVehData!$A$22:$A$858,0))</f>
        <v>2010</v>
      </c>
      <c r="K22" s="328">
        <v>20</v>
      </c>
      <c r="L22" s="326">
        <v>2185.7010225631316</v>
      </c>
      <c r="M22" s="326">
        <v>2298.0063462778494</v>
      </c>
      <c r="N22" s="326">
        <v>2742.8219061267582</v>
      </c>
      <c r="O22" s="326">
        <v>1363.9480898820684</v>
      </c>
      <c r="P22" s="326">
        <v>1366.8995894794721</v>
      </c>
      <c r="Q22" s="326">
        <v>1367.3920741744209</v>
      </c>
      <c r="R22" s="326">
        <v>1383.266347948643</v>
      </c>
      <c r="S22" s="326">
        <v>1386.3684504883406</v>
      </c>
      <c r="T22" s="326">
        <v>1387.8669420299977</v>
      </c>
      <c r="U22" s="326">
        <f t="shared" si="0"/>
        <v>1387.8669420299977</v>
      </c>
      <c r="V22" s="326">
        <v>0.22859558355196313</v>
      </c>
      <c r="W22" s="326">
        <v>0.25257914802626591</v>
      </c>
      <c r="X22" s="326">
        <v>0.26791547292276424</v>
      </c>
      <c r="Y22" s="326">
        <v>0.1966691476726275</v>
      </c>
      <c r="Z22" s="326">
        <v>0.20534171141030144</v>
      </c>
      <c r="AA22" s="326">
        <v>0.2034738627793419</v>
      </c>
      <c r="AB22" s="326">
        <v>0.20408734700540007</v>
      </c>
      <c r="AC22" s="326">
        <v>0.20350064223159164</v>
      </c>
      <c r="AD22" s="326">
        <v>0.20301151719164579</v>
      </c>
      <c r="AE22" s="326">
        <f t="shared" si="1"/>
        <v>0.20301151719164579</v>
      </c>
      <c r="AF22" s="326" t="e">
        <f>INDEX(ConsolidatedVehData!$AB$22:$AB$858,MATCH(B22,ConsolidatedVehData!$A$22:$A$858,0))</f>
        <v>#REF!</v>
      </c>
      <c r="AG22" s="316">
        <v>0.24</v>
      </c>
      <c r="AH22" s="301">
        <v>0</v>
      </c>
      <c r="AJ22" s="263" t="str">
        <f>Technologies!M22</f>
        <v>R2,R3,R4,R5,R6</v>
      </c>
      <c r="AV22" s="258"/>
      <c r="AW22" s="258"/>
      <c r="AX22" s="258"/>
      <c r="AY22" s="258"/>
      <c r="AZ22" s="258"/>
      <c r="BA22" s="258"/>
      <c r="BB22" s="258"/>
    </row>
    <row r="23" spans="1:54" x14ac:dyDescent="0.2">
      <c r="A23" s="263" t="s">
        <v>398</v>
      </c>
      <c r="B23" s="263" t="s">
        <v>399</v>
      </c>
      <c r="C23" s="263" t="s">
        <v>400</v>
      </c>
      <c r="D23" s="263" t="s">
        <v>362</v>
      </c>
      <c r="E23" s="263" t="s">
        <v>25</v>
      </c>
      <c r="F23" s="263"/>
      <c r="G23" s="265"/>
      <c r="H23" s="326" t="e">
        <f>1-H24</f>
        <v>#REF!</v>
      </c>
      <c r="I23" s="328">
        <v>2011</v>
      </c>
      <c r="J23" s="328">
        <f>INDEX(ConsolidatedVehData!$D$22:$D$858,MATCH(B23,ConsolidatedVehData!$A$22:$A$858,0))</f>
        <v>2010</v>
      </c>
      <c r="K23" s="328">
        <v>20</v>
      </c>
      <c r="L23" s="326">
        <f>M23</f>
        <v>2523.1023614412252</v>
      </c>
      <c r="M23" s="326">
        <v>2523.1023614412252</v>
      </c>
      <c r="N23" s="326">
        <v>2866.7614462515448</v>
      </c>
      <c r="O23" s="326">
        <v>2599.4581102993729</v>
      </c>
      <c r="P23" s="326">
        <v>2562.0364420820351</v>
      </c>
      <c r="Q23" s="326">
        <v>2530.463429602537</v>
      </c>
      <c r="R23" s="326">
        <v>2522.7611519145203</v>
      </c>
      <c r="S23" s="326">
        <v>2525.1092489184412</v>
      </c>
      <c r="T23" s="326">
        <v>2530.9020628489939</v>
      </c>
      <c r="U23" s="326">
        <f t="shared" si="0"/>
        <v>2530.9020628489939</v>
      </c>
      <c r="V23" s="326">
        <v>0</v>
      </c>
      <c r="W23" s="326">
        <v>0.38308764349949198</v>
      </c>
      <c r="X23" s="326">
        <v>0.40544253006475489</v>
      </c>
      <c r="Y23" s="326">
        <v>0.36952890222350443</v>
      </c>
      <c r="Z23" s="326">
        <v>0.38301034731810235</v>
      </c>
      <c r="AA23" s="326">
        <v>0.38358567633731411</v>
      </c>
      <c r="AB23" s="326">
        <v>0.38653685707909441</v>
      </c>
      <c r="AC23" s="326">
        <v>0.38620726322867754</v>
      </c>
      <c r="AD23" s="326">
        <v>0.38601723817984901</v>
      </c>
      <c r="AE23" s="326">
        <f t="shared" si="1"/>
        <v>0.38601723817984901</v>
      </c>
      <c r="AF23" s="326" t="e">
        <f>INDEX(ConsolidatedVehData!$AB$22:$AB$858,MATCH(B23,ConsolidatedVehData!$A$22:$A$858,0))</f>
        <v>#REF!</v>
      </c>
      <c r="AG23" s="316">
        <v>0.28000000000000003</v>
      </c>
      <c r="AH23" s="301">
        <v>0</v>
      </c>
      <c r="AJ23" s="263" t="str">
        <f>Technologies!M23</f>
        <v>R2,R3,R4,R5,R6</v>
      </c>
      <c r="AV23" s="258"/>
      <c r="AW23" s="258"/>
      <c r="AX23" s="258"/>
      <c r="AY23" s="258"/>
      <c r="AZ23" s="258"/>
      <c r="BA23" s="258"/>
      <c r="BB23" s="258"/>
    </row>
    <row r="24" spans="1:54" x14ac:dyDescent="0.2">
      <c r="A24" s="263"/>
      <c r="B24" s="263"/>
      <c r="C24" s="263"/>
      <c r="D24" s="263"/>
      <c r="E24" s="263" t="s">
        <v>34</v>
      </c>
      <c r="F24" s="263"/>
      <c r="G24" s="265"/>
      <c r="H24" s="326" t="e">
        <f>INDEX(ConsolidatedVehData!$AG$22:$AG$858,MATCH(B23,ConsolidatedVehData!$A$22:$A$858,0))</f>
        <v>#REF!</v>
      </c>
      <c r="I24" s="328" t="s">
        <v>401</v>
      </c>
      <c r="J24" s="328"/>
      <c r="K24" s="328"/>
      <c r="L24" s="326"/>
      <c r="M24" s="326"/>
      <c r="N24" s="326"/>
      <c r="O24" s="326"/>
      <c r="P24" s="326"/>
      <c r="Q24" s="326"/>
      <c r="R24" s="326"/>
      <c r="S24" s="326"/>
      <c r="T24" s="326"/>
      <c r="U24" s="326"/>
      <c r="V24" s="326"/>
      <c r="W24" s="326"/>
      <c r="X24" s="326"/>
      <c r="Y24" s="326"/>
      <c r="Z24" s="326"/>
      <c r="AA24" s="326"/>
      <c r="AB24" s="326"/>
      <c r="AC24" s="326"/>
      <c r="AD24" s="326"/>
      <c r="AE24" s="326"/>
      <c r="AF24" s="326"/>
      <c r="AG24" s="316"/>
      <c r="AH24" s="301"/>
      <c r="AJ24" s="263"/>
      <c r="AV24" s="258"/>
      <c r="AW24" s="258"/>
      <c r="AX24" s="258"/>
      <c r="AY24" s="258"/>
      <c r="AZ24" s="258"/>
      <c r="BA24" s="258"/>
      <c r="BB24" s="258"/>
    </row>
    <row r="25" spans="1:54" x14ac:dyDescent="0.2">
      <c r="A25" s="263"/>
      <c r="B25" s="263"/>
      <c r="C25" s="263"/>
      <c r="D25" s="263"/>
      <c r="E25" s="263"/>
      <c r="F25" s="263" t="s">
        <v>17</v>
      </c>
      <c r="G25" s="265"/>
      <c r="H25" s="326"/>
      <c r="I25" s="328"/>
      <c r="J25" s="328"/>
      <c r="K25" s="328"/>
      <c r="L25" s="326"/>
      <c r="M25" s="326"/>
      <c r="N25" s="326"/>
      <c r="O25" s="326"/>
      <c r="P25" s="326"/>
      <c r="Q25" s="326"/>
      <c r="R25" s="326"/>
      <c r="S25" s="326"/>
      <c r="T25" s="326"/>
      <c r="U25" s="326"/>
      <c r="V25" s="326"/>
      <c r="W25" s="326"/>
      <c r="X25" s="326"/>
      <c r="Y25" s="326"/>
      <c r="Z25" s="326"/>
      <c r="AA25" s="326"/>
      <c r="AB25" s="326"/>
      <c r="AC25" s="326"/>
      <c r="AD25" s="326"/>
      <c r="AE25" s="326"/>
      <c r="AF25" s="326"/>
      <c r="AG25" s="316"/>
      <c r="AH25" s="301"/>
      <c r="AJ25" s="263"/>
      <c r="AV25" s="258"/>
      <c r="AW25" s="258"/>
      <c r="AX25" s="258"/>
      <c r="AY25" s="258"/>
      <c r="AZ25" s="258"/>
      <c r="BA25" s="258"/>
      <c r="BB25" s="258"/>
    </row>
    <row r="26" spans="1:54" x14ac:dyDescent="0.2">
      <c r="A26" s="263" t="s">
        <v>402</v>
      </c>
      <c r="B26" s="263" t="s">
        <v>403</v>
      </c>
      <c r="C26" s="263" t="s">
        <v>404</v>
      </c>
      <c r="D26" s="263" t="s">
        <v>362</v>
      </c>
      <c r="E26" s="263" t="s">
        <v>25</v>
      </c>
      <c r="F26" s="263" t="s">
        <v>17</v>
      </c>
      <c r="G26" s="265"/>
      <c r="H26" s="326">
        <v>1</v>
      </c>
      <c r="I26" s="328">
        <v>2011</v>
      </c>
      <c r="J26" s="328">
        <f>INDEX(ConsolidatedVehData!$D$22:$D$858,MATCH(B26,ConsolidatedVehData!$A$22:$A$858,0))</f>
        <v>2010</v>
      </c>
      <c r="K26" s="328">
        <v>20</v>
      </c>
      <c r="L26" s="326">
        <v>2179.1252779213551</v>
      </c>
      <c r="M26" s="326">
        <v>2184.9269581198282</v>
      </c>
      <c r="N26" s="326">
        <v>2278.4535417112684</v>
      </c>
      <c r="O26" s="326">
        <v>2051.7269056209748</v>
      </c>
      <c r="P26" s="326">
        <v>2101.5780922055665</v>
      </c>
      <c r="Q26" s="326">
        <v>2123.2133641185233</v>
      </c>
      <c r="R26" s="326">
        <v>2148.8799716638705</v>
      </c>
      <c r="S26" s="326">
        <v>2168.9390575834323</v>
      </c>
      <c r="T26" s="326">
        <v>2187.4473178200292</v>
      </c>
      <c r="U26" s="326">
        <f t="shared" ref="U26:U37" si="2">T26</f>
        <v>2187.4473178200292</v>
      </c>
      <c r="V26" s="326">
        <v>0.22579871486446995</v>
      </c>
      <c r="W26" s="326">
        <v>0.23205197497287242</v>
      </c>
      <c r="X26" s="326">
        <v>0.28321835281907481</v>
      </c>
      <c r="Y26" s="326">
        <v>0.31323662246501283</v>
      </c>
      <c r="Z26" s="326">
        <v>0.32667798598660458</v>
      </c>
      <c r="AA26" s="326">
        <v>0.32343529729967924</v>
      </c>
      <c r="AB26" s="326">
        <v>0.32541913727021765</v>
      </c>
      <c r="AC26" s="326">
        <v>0.32429831305324403</v>
      </c>
      <c r="AD26" s="326">
        <v>0.32400260479192217</v>
      </c>
      <c r="AE26" s="326">
        <f t="shared" si="1"/>
        <v>0.32400260479192217</v>
      </c>
      <c r="AF26" s="326" t="e">
        <f>INDEX(ConsolidatedVehData!$AB$22:$AB$858,MATCH(B26,ConsolidatedVehData!$A$22:$A$858,0))</f>
        <v>#REF!</v>
      </c>
      <c r="AG26" s="316">
        <v>0.18</v>
      </c>
      <c r="AH26" s="301">
        <v>0</v>
      </c>
      <c r="AJ26" s="263" t="str">
        <f>Technologies!M24</f>
        <v>R2,R3,R4,R5,R6</v>
      </c>
      <c r="AV26" s="258"/>
      <c r="AW26" s="258"/>
      <c r="AX26" s="258"/>
      <c r="AY26" s="258"/>
      <c r="AZ26" s="258"/>
      <c r="BA26" s="258"/>
      <c r="BB26" s="258"/>
    </row>
    <row r="27" spans="1:54" x14ac:dyDescent="0.2">
      <c r="A27" s="263" t="s">
        <v>405</v>
      </c>
      <c r="B27" s="263" t="s">
        <v>203</v>
      </c>
      <c r="C27" s="263" t="s">
        <v>204</v>
      </c>
      <c r="D27" s="263" t="s">
        <v>362</v>
      </c>
      <c r="E27" s="263" t="s">
        <v>34</v>
      </c>
      <c r="F27" s="263" t="s">
        <v>17</v>
      </c>
      <c r="G27" s="265" t="str">
        <f>IF($J27&lt;G$1,0,"")</f>
        <v/>
      </c>
      <c r="H27" s="326">
        <v>1</v>
      </c>
      <c r="I27" s="328">
        <v>2015</v>
      </c>
      <c r="J27" s="328">
        <v>2015</v>
      </c>
      <c r="K27" s="328">
        <v>20</v>
      </c>
      <c r="L27" s="326">
        <v>0</v>
      </c>
      <c r="M27" s="326">
        <v>3177.0824097165496</v>
      </c>
      <c r="N27" s="326">
        <v>3098.4757066222783</v>
      </c>
      <c r="O27" s="326">
        <v>3307.3786687656152</v>
      </c>
      <c r="P27" s="326">
        <v>3165.3445752942134</v>
      </c>
      <c r="Q27" s="326">
        <v>3123.8023859472182</v>
      </c>
      <c r="R27" s="326">
        <v>3107.4456583195711</v>
      </c>
      <c r="S27" s="326">
        <v>3095.8173141737811</v>
      </c>
      <c r="T27" s="326">
        <v>3089.6312189579635</v>
      </c>
      <c r="U27" s="326">
        <f t="shared" si="2"/>
        <v>3089.6312189579635</v>
      </c>
      <c r="V27" s="326">
        <v>0</v>
      </c>
      <c r="W27" s="326">
        <v>0.78511683151994716</v>
      </c>
      <c r="X27" s="326">
        <v>0.92599430431915586</v>
      </c>
      <c r="Y27" s="326">
        <v>0.43737236569597487</v>
      </c>
      <c r="Z27" s="326">
        <v>0.44310990905852515</v>
      </c>
      <c r="AA27" s="326">
        <v>0.44192602256651764</v>
      </c>
      <c r="AB27" s="326">
        <v>0.44265342126601742</v>
      </c>
      <c r="AC27" s="326">
        <v>0.44104703424207869</v>
      </c>
      <c r="AD27" s="326">
        <v>0.44006057943741511</v>
      </c>
      <c r="AE27" s="326">
        <f t="shared" si="1"/>
        <v>0.44006057943741511</v>
      </c>
      <c r="AF27" s="326" t="e">
        <f>0.5*AF26</f>
        <v>#REF!</v>
      </c>
      <c r="AG27" s="316">
        <v>0.28000000000000003</v>
      </c>
      <c r="AH27" s="301">
        <v>0</v>
      </c>
      <c r="AJ27" s="263" t="str">
        <f>Technologies!M25</f>
        <v>R2,R3,R4,R5,R6</v>
      </c>
      <c r="AV27" s="258"/>
      <c r="AW27" s="258"/>
      <c r="AX27" s="258"/>
      <c r="AY27" s="258"/>
      <c r="AZ27" s="258"/>
      <c r="BA27" s="258"/>
      <c r="BB27" s="258"/>
    </row>
    <row r="28" spans="1:54" x14ac:dyDescent="0.2">
      <c r="A28" s="263" t="s">
        <v>406</v>
      </c>
      <c r="B28" s="263" t="s">
        <v>224</v>
      </c>
      <c r="C28" s="263" t="s">
        <v>225</v>
      </c>
      <c r="D28" s="263" t="s">
        <v>362</v>
      </c>
      <c r="E28" s="263" t="s">
        <v>34</v>
      </c>
      <c r="F28" s="263" t="s">
        <v>17</v>
      </c>
      <c r="G28" s="265" t="str">
        <f>IF($J28&lt;G$1,0,"")</f>
        <v/>
      </c>
      <c r="H28" s="326">
        <v>1</v>
      </c>
      <c r="I28" s="328">
        <v>2015</v>
      </c>
      <c r="J28" s="328">
        <v>2020</v>
      </c>
      <c r="K28" s="328">
        <v>20</v>
      </c>
      <c r="L28" s="326">
        <v>0</v>
      </c>
      <c r="M28" s="326">
        <v>5564.2245146263094</v>
      </c>
      <c r="N28" s="326">
        <v>3851.1124900447639</v>
      </c>
      <c r="O28" s="326">
        <v>3556.718500443139</v>
      </c>
      <c r="P28" s="326">
        <v>3344.6152954406621</v>
      </c>
      <c r="Q28" s="326">
        <v>3285.9920505012574</v>
      </c>
      <c r="R28" s="326">
        <v>3259.6683336413307</v>
      </c>
      <c r="S28" s="326">
        <v>3241.6917283483203</v>
      </c>
      <c r="T28" s="326">
        <v>3230.6825704514022</v>
      </c>
      <c r="U28" s="326">
        <f>T28</f>
        <v>3230.6825704514022</v>
      </c>
      <c r="V28" s="326">
        <v>0</v>
      </c>
      <c r="W28" s="326">
        <v>0.74385125288493237</v>
      </c>
      <c r="X28" s="326">
        <v>1.0203921981776978</v>
      </c>
      <c r="Y28" s="326">
        <v>0.83899435509466824</v>
      </c>
      <c r="Z28" s="326">
        <v>0.85207634728915471</v>
      </c>
      <c r="AA28" s="326">
        <v>0.85551206734761343</v>
      </c>
      <c r="AB28" s="326">
        <v>0.8605392451643662</v>
      </c>
      <c r="AC28" s="326">
        <v>0.86214254947655089</v>
      </c>
      <c r="AD28" s="326">
        <v>0.8636289202202766</v>
      </c>
      <c r="AE28" s="326">
        <f t="shared" si="1"/>
        <v>0.8636289202202766</v>
      </c>
      <c r="AF28" s="326" t="e">
        <f>0.5*AF26</f>
        <v>#REF!</v>
      </c>
      <c r="AG28" s="316">
        <v>0.28000000000000003</v>
      </c>
      <c r="AH28" s="301">
        <v>0</v>
      </c>
      <c r="AJ28" s="263" t="str">
        <f>Technologies!M26</f>
        <v>R2,R3,R4,R5,R6</v>
      </c>
      <c r="AV28" s="258"/>
      <c r="AW28" s="258"/>
      <c r="AX28" s="258"/>
      <c r="AY28" s="258"/>
      <c r="AZ28" s="258"/>
      <c r="BA28" s="258"/>
      <c r="BB28" s="258"/>
    </row>
    <row r="29" spans="1:54" x14ac:dyDescent="0.2">
      <c r="A29" s="263" t="s">
        <v>407</v>
      </c>
      <c r="B29" s="263" t="s">
        <v>408</v>
      </c>
      <c r="C29" s="263" t="s">
        <v>409</v>
      </c>
      <c r="D29" s="263" t="s">
        <v>362</v>
      </c>
      <c r="E29" s="263" t="s">
        <v>42</v>
      </c>
      <c r="F29" s="263" t="s">
        <v>17</v>
      </c>
      <c r="G29" s="265"/>
      <c r="H29" s="326">
        <v>1</v>
      </c>
      <c r="I29" s="328">
        <v>2011</v>
      </c>
      <c r="J29" s="328">
        <f>INDEX(ConsolidatedVehData!$D$22:$D$858,MATCH(B29,ConsolidatedVehData!$A$22:$A$858,0))</f>
        <v>2010</v>
      </c>
      <c r="K29" s="328">
        <v>20</v>
      </c>
      <c r="L29" s="326">
        <v>3234.3070754853447</v>
      </c>
      <c r="M29" s="326">
        <v>3766.3624482803721</v>
      </c>
      <c r="N29" s="326">
        <v>3294.0990550003498</v>
      </c>
      <c r="O29" s="326">
        <v>1256.4477182853705</v>
      </c>
      <c r="P29" s="326">
        <v>1263.0512427911187</v>
      </c>
      <c r="Q29" s="326">
        <v>1269.765664159266</v>
      </c>
      <c r="R29" s="326">
        <v>1277.3888676443291</v>
      </c>
      <c r="S29" s="326">
        <v>1284.3991517244376</v>
      </c>
      <c r="T29" s="326">
        <v>1289.00908953057</v>
      </c>
      <c r="U29" s="326">
        <f t="shared" si="2"/>
        <v>1289.00908953057</v>
      </c>
      <c r="V29" s="326">
        <v>0.21524555890872141</v>
      </c>
      <c r="W29" s="326">
        <v>0.20358324979906284</v>
      </c>
      <c r="X29" s="326">
        <v>0.27604705494305515</v>
      </c>
      <c r="Y29" s="326">
        <v>0.14465130766056275</v>
      </c>
      <c r="Z29" s="326">
        <v>0.15258005390813453</v>
      </c>
      <c r="AA29" s="326">
        <v>0.15149484701297464</v>
      </c>
      <c r="AB29" s="326">
        <v>0.15165203070181724</v>
      </c>
      <c r="AC29" s="326">
        <v>0.15184142349387339</v>
      </c>
      <c r="AD29" s="326">
        <v>0.15221818295024542</v>
      </c>
      <c r="AE29" s="326">
        <f t="shared" si="1"/>
        <v>0.15221818295024542</v>
      </c>
      <c r="AF29" s="326" t="e">
        <f>INDEX(ConsolidatedVehData!$AB$22:$AB$858,MATCH(B29,ConsolidatedVehData!$A$22:$A$858,0))</f>
        <v>#REF!</v>
      </c>
      <c r="AG29" s="316">
        <v>0.24</v>
      </c>
      <c r="AH29" s="301">
        <v>0</v>
      </c>
      <c r="AJ29" s="263" t="str">
        <f>Technologies!M27</f>
        <v>R2,R3,R4,R5,R6</v>
      </c>
      <c r="AV29" s="258"/>
      <c r="AW29" s="258"/>
      <c r="AX29" s="258"/>
      <c r="AY29" s="258"/>
      <c r="AZ29" s="258"/>
      <c r="BA29" s="258"/>
      <c r="BB29" s="258"/>
    </row>
    <row r="30" spans="1:54" x14ac:dyDescent="0.2">
      <c r="A30" s="263" t="s">
        <v>410</v>
      </c>
      <c r="B30" s="263" t="s">
        <v>411</v>
      </c>
      <c r="C30" s="263" t="s">
        <v>412</v>
      </c>
      <c r="D30" s="263" t="s">
        <v>362</v>
      </c>
      <c r="E30" s="263" t="s">
        <v>44</v>
      </c>
      <c r="F30" s="263" t="s">
        <v>17</v>
      </c>
      <c r="G30" s="265">
        <v>0</v>
      </c>
      <c r="H30" s="326">
        <v>1</v>
      </c>
      <c r="I30" s="328">
        <v>2011</v>
      </c>
      <c r="J30" s="328">
        <f>INDEX(ConsolidatedVehData!$D$22:$D$858,MATCH(B30,ConsolidatedVehData!$A$22:$A$858,0))</f>
        <v>2010</v>
      </c>
      <c r="K30" s="328">
        <v>20</v>
      </c>
      <c r="L30" s="326">
        <v>3115.1546752449517</v>
      </c>
      <c r="M30" s="326">
        <v>3648.3285587280625</v>
      </c>
      <c r="N30" s="326">
        <v>3178.4351818590089</v>
      </c>
      <c r="O30" s="326">
        <v>1208.2291285132831</v>
      </c>
      <c r="P30" s="326">
        <v>1214.7573887569647</v>
      </c>
      <c r="Q30" s="326">
        <v>1221.2050521511142</v>
      </c>
      <c r="R30" s="326">
        <v>1229.3398930638673</v>
      </c>
      <c r="S30" s="326">
        <v>1236.1255074076048</v>
      </c>
      <c r="T30" s="326">
        <v>1240.6187692801086</v>
      </c>
      <c r="U30" s="326">
        <f t="shared" si="2"/>
        <v>1240.6187692801086</v>
      </c>
      <c r="V30" s="326">
        <v>0.19950468449068109</v>
      </c>
      <c r="W30" s="326">
        <v>0.18850299737644258</v>
      </c>
      <c r="X30" s="326">
        <v>0.25684155495063771</v>
      </c>
      <c r="Y30" s="326">
        <v>0.13455921168044183</v>
      </c>
      <c r="Z30" s="326">
        <v>0.14172782150332497</v>
      </c>
      <c r="AA30" s="326">
        <v>0.14116379788743466</v>
      </c>
      <c r="AB30" s="326">
        <v>0.14192617313388198</v>
      </c>
      <c r="AC30" s="326">
        <v>0.14212214024340042</v>
      </c>
      <c r="AD30" s="326">
        <v>0.14246389757612629</v>
      </c>
      <c r="AE30" s="326">
        <f t="shared" si="1"/>
        <v>0.14246389757612629</v>
      </c>
      <c r="AF30" s="326" t="e">
        <f>INDEX(ConsolidatedVehData!$AB$22:$AB$858,MATCH(B30,ConsolidatedVehData!$A$22:$A$858,0))</f>
        <v>#REF!</v>
      </c>
      <c r="AG30" s="316">
        <v>0.24</v>
      </c>
      <c r="AH30" s="301">
        <v>0</v>
      </c>
      <c r="AJ30" s="263" t="str">
        <f>Technologies!M28</f>
        <v>R2,R3,R4,R5,R6</v>
      </c>
      <c r="AV30" s="258"/>
      <c r="AW30" s="258"/>
      <c r="AX30" s="258"/>
      <c r="AY30" s="258"/>
      <c r="AZ30" s="258"/>
      <c r="BA30" s="258"/>
      <c r="BB30" s="258"/>
    </row>
    <row r="31" spans="1:54" s="257" customFormat="1" x14ac:dyDescent="0.2">
      <c r="A31" s="336" t="s">
        <v>413</v>
      </c>
      <c r="B31" s="336" t="s">
        <v>414</v>
      </c>
      <c r="C31" s="336" t="s">
        <v>415</v>
      </c>
      <c r="D31" s="336" t="s">
        <v>362</v>
      </c>
      <c r="E31" s="336" t="s">
        <v>22</v>
      </c>
      <c r="F31" s="336" t="s">
        <v>17</v>
      </c>
      <c r="G31" s="337"/>
      <c r="H31" s="338">
        <v>1</v>
      </c>
      <c r="I31" s="339">
        <v>2020</v>
      </c>
      <c r="J31" s="339">
        <v>2020</v>
      </c>
      <c r="K31" s="339">
        <v>20</v>
      </c>
      <c r="L31" s="338">
        <v>0</v>
      </c>
      <c r="M31" s="338">
        <v>0</v>
      </c>
      <c r="N31" s="338">
        <v>0</v>
      </c>
      <c r="O31" s="338">
        <v>0</v>
      </c>
      <c r="P31" s="338">
        <v>0</v>
      </c>
      <c r="Q31" s="338">
        <v>0</v>
      </c>
      <c r="R31" s="338">
        <v>0</v>
      </c>
      <c r="S31" s="338">
        <v>0</v>
      </c>
      <c r="T31" s="338">
        <v>0</v>
      </c>
      <c r="U31" s="338">
        <f t="shared" si="2"/>
        <v>0</v>
      </c>
      <c r="V31" s="338">
        <v>0</v>
      </c>
      <c r="W31" s="338">
        <v>0</v>
      </c>
      <c r="X31" s="338">
        <v>0</v>
      </c>
      <c r="Y31" s="338">
        <v>0</v>
      </c>
      <c r="Z31" s="338">
        <v>0</v>
      </c>
      <c r="AA31" s="338">
        <v>0</v>
      </c>
      <c r="AB31" s="338">
        <v>0</v>
      </c>
      <c r="AC31" s="338">
        <v>0</v>
      </c>
      <c r="AD31" s="338">
        <v>0</v>
      </c>
      <c r="AE31" s="338">
        <f t="shared" si="1"/>
        <v>0</v>
      </c>
      <c r="AF31" s="338" t="e">
        <f>INDEX(ConsolidatedVehData!$AB$22:$AB$858,MATCH(B31,ConsolidatedVehData!$A$22:$A$858,0))</f>
        <v>#REF!</v>
      </c>
      <c r="AG31" s="340">
        <v>0.24</v>
      </c>
      <c r="AH31" s="315">
        <v>0</v>
      </c>
      <c r="AI31" s="271"/>
      <c r="AJ31" s="336" t="str">
        <f>Technologies!M29</f>
        <v>*R2,R3,R4,R5,R6</v>
      </c>
      <c r="AK31" s="271"/>
      <c r="AL31" s="271"/>
      <c r="AM31" s="271"/>
      <c r="AN31" s="271"/>
      <c r="AO31" s="271"/>
      <c r="AP31" s="271"/>
      <c r="AQ31" s="271"/>
      <c r="AR31" s="271"/>
      <c r="AS31" s="271"/>
      <c r="AT31" s="271"/>
      <c r="AU31" s="271"/>
    </row>
    <row r="32" spans="1:54" x14ac:dyDescent="0.2">
      <c r="A32" s="263" t="s">
        <v>416</v>
      </c>
      <c r="B32" s="263" t="s">
        <v>417</v>
      </c>
      <c r="C32" s="263" t="s">
        <v>418</v>
      </c>
      <c r="D32" s="263" t="s">
        <v>362</v>
      </c>
      <c r="E32" s="263" t="s">
        <v>22</v>
      </c>
      <c r="F32" s="263" t="s">
        <v>17</v>
      </c>
      <c r="G32" s="265"/>
      <c r="H32" s="326">
        <v>1</v>
      </c>
      <c r="I32" s="328">
        <v>2011</v>
      </c>
      <c r="J32" s="328">
        <f>INDEX(ConsolidatedVehData!$D$22:$D$858,MATCH(B32,ConsolidatedVehData!$A$22:$A$858,0))</f>
        <v>2010</v>
      </c>
      <c r="K32" s="328">
        <v>20</v>
      </c>
      <c r="L32" s="326">
        <v>2363.3269593395421</v>
      </c>
      <c r="M32" s="326">
        <v>2499.9035382960205</v>
      </c>
      <c r="N32" s="326">
        <v>2579.3047232331328</v>
      </c>
      <c r="O32" s="326">
        <v>2308.1866440566055</v>
      </c>
      <c r="P32" s="326">
        <v>2346.1751212913096</v>
      </c>
      <c r="Q32" s="326">
        <v>2366.7931867312013</v>
      </c>
      <c r="R32" s="326">
        <v>2385.3870201506052</v>
      </c>
      <c r="S32" s="326">
        <v>2402.2834892730943</v>
      </c>
      <c r="T32" s="326">
        <v>2417.3441133011142</v>
      </c>
      <c r="U32" s="326">
        <f t="shared" si="2"/>
        <v>2417.3441133011142</v>
      </c>
      <c r="V32" s="326">
        <v>0.28280163738116154</v>
      </c>
      <c r="W32" s="326">
        <v>0.2923854946136103</v>
      </c>
      <c r="X32" s="326">
        <v>0.34441446585119623</v>
      </c>
      <c r="Y32" s="326">
        <v>0.35329347747467615</v>
      </c>
      <c r="Z32" s="326">
        <v>0.361689838444191</v>
      </c>
      <c r="AA32" s="326">
        <v>0.35997544688280358</v>
      </c>
      <c r="AB32" s="326">
        <v>0.36001047004977427</v>
      </c>
      <c r="AC32" s="326">
        <v>0.35778709296096095</v>
      </c>
      <c r="AD32" s="326">
        <v>0.35622210364345708</v>
      </c>
      <c r="AE32" s="326">
        <f t="shared" si="1"/>
        <v>0.35622210364345708</v>
      </c>
      <c r="AF32" s="326" t="e">
        <f>INDEX(ConsolidatedVehData!$AB$22:$AB$858,MATCH(B32,ConsolidatedVehData!$A$22:$A$858,0))</f>
        <v>#REF!</v>
      </c>
      <c r="AG32" s="316">
        <v>0.24</v>
      </c>
      <c r="AH32" s="301">
        <v>0</v>
      </c>
      <c r="AJ32" s="263" t="str">
        <f>Technologies!M30</f>
        <v>R2,R3,R4,R5,R6</v>
      </c>
      <c r="AV32" s="258"/>
      <c r="AW32" s="258"/>
      <c r="AX32" s="258"/>
      <c r="AY32" s="258"/>
      <c r="AZ32" s="258"/>
      <c r="BA32" s="258"/>
      <c r="BB32" s="258"/>
    </row>
    <row r="33" spans="1:54" x14ac:dyDescent="0.2">
      <c r="A33" s="263" t="s">
        <v>419</v>
      </c>
      <c r="B33" s="263" t="s">
        <v>420</v>
      </c>
      <c r="C33" s="263" t="s">
        <v>421</v>
      </c>
      <c r="D33" s="263" t="s">
        <v>362</v>
      </c>
      <c r="E33" s="263" t="s">
        <v>28</v>
      </c>
      <c r="F33" s="263" t="s">
        <v>17</v>
      </c>
      <c r="G33" s="265"/>
      <c r="H33" s="326">
        <v>1</v>
      </c>
      <c r="I33" s="328">
        <v>2011</v>
      </c>
      <c r="J33" s="328">
        <f>INDEX(ConsolidatedVehData!$D$22:$D$858,MATCH(B33,ConsolidatedVehData!$A$22:$A$858,0))</f>
        <v>2010</v>
      </c>
      <c r="K33" s="328">
        <v>20</v>
      </c>
      <c r="L33" s="326">
        <v>2187.8081618054875</v>
      </c>
      <c r="M33" s="326">
        <v>2193.5473194688525</v>
      </c>
      <c r="N33" s="326">
        <v>2286.8300162464247</v>
      </c>
      <c r="O33" s="326">
        <v>2059.1173655864577</v>
      </c>
      <c r="P33" s="326">
        <v>2108.9420081128737</v>
      </c>
      <c r="Q33" s="326">
        <v>2130.4823239970574</v>
      </c>
      <c r="R33" s="326">
        <v>2155.9189714561339</v>
      </c>
      <c r="S33" s="326">
        <v>2175.9227016503637</v>
      </c>
      <c r="T33" s="326">
        <v>2194.3703835743181</v>
      </c>
      <c r="U33" s="326">
        <f t="shared" si="2"/>
        <v>2194.3703835743181</v>
      </c>
      <c r="V33" s="326">
        <v>0.22803315266119711</v>
      </c>
      <c r="W33" s="326">
        <v>0.23437248341391029</v>
      </c>
      <c r="X33" s="326">
        <v>0.28588026844321529</v>
      </c>
      <c r="Y33" s="326">
        <v>0.31611824916628978</v>
      </c>
      <c r="Z33" s="326">
        <v>0.32972951683010354</v>
      </c>
      <c r="AA33" s="326">
        <v>0.32634247005987244</v>
      </c>
      <c r="AB33" s="326">
        <v>0.32819896351458316</v>
      </c>
      <c r="AC33" s="326">
        <v>0.32705964489175438</v>
      </c>
      <c r="AD33" s="326">
        <v>0.32676928273556621</v>
      </c>
      <c r="AE33" s="326">
        <f t="shared" si="1"/>
        <v>0.32676928273556621</v>
      </c>
      <c r="AF33" s="326" t="e">
        <f>INDEX(ConsolidatedVehData!$AB$22:$AB$858,MATCH(B33,ConsolidatedVehData!$A$22:$A$858,0))</f>
        <v>#REF!</v>
      </c>
      <c r="AG33" s="316">
        <v>0.18</v>
      </c>
      <c r="AH33" s="301">
        <v>0</v>
      </c>
      <c r="AJ33" s="263" t="str">
        <f>Technologies!M31</f>
        <v>R2,R3,R4,R5,R6</v>
      </c>
      <c r="AV33" s="258"/>
      <c r="AW33" s="258"/>
      <c r="AX33" s="258"/>
      <c r="AY33" s="258"/>
      <c r="AZ33" s="258"/>
      <c r="BA33" s="258"/>
      <c r="BB33" s="258"/>
    </row>
    <row r="34" spans="1:54" x14ac:dyDescent="0.2">
      <c r="A34" s="263" t="s">
        <v>422</v>
      </c>
      <c r="B34" s="263" t="s">
        <v>422</v>
      </c>
      <c r="C34" s="263" t="s">
        <v>423</v>
      </c>
      <c r="D34" s="263" t="s">
        <v>362</v>
      </c>
      <c r="E34" s="263" t="s">
        <v>62</v>
      </c>
      <c r="F34" s="263" t="s">
        <v>17</v>
      </c>
      <c r="G34" s="265"/>
      <c r="H34" s="326">
        <v>1</v>
      </c>
      <c r="I34" s="328">
        <v>2015</v>
      </c>
      <c r="J34" s="328">
        <f>INDEX(ConsolidatedVehData!$D$22:$D$858,MATCH(B34,ConsolidatedVehData!$A$22:$A$858,0))</f>
        <v>2015</v>
      </c>
      <c r="K34" s="328">
        <v>20</v>
      </c>
      <c r="L34" s="326">
        <v>0</v>
      </c>
      <c r="M34" s="326">
        <v>6562.3821911220521</v>
      </c>
      <c r="N34" s="326">
        <v>5616.4372686068255</v>
      </c>
      <c r="O34" s="326">
        <f>N34</f>
        <v>5616.4372686068255</v>
      </c>
      <c r="P34" s="326">
        <f t="shared" ref="P34:T34" si="3">O34</f>
        <v>5616.4372686068255</v>
      </c>
      <c r="Q34" s="326">
        <f t="shared" si="3"/>
        <v>5616.4372686068255</v>
      </c>
      <c r="R34" s="326">
        <f t="shared" si="3"/>
        <v>5616.4372686068255</v>
      </c>
      <c r="S34" s="326">
        <f t="shared" si="3"/>
        <v>5616.4372686068255</v>
      </c>
      <c r="T34" s="326">
        <f t="shared" si="3"/>
        <v>5616.4372686068255</v>
      </c>
      <c r="U34" s="326">
        <f t="shared" si="2"/>
        <v>5616.4372686068255</v>
      </c>
      <c r="V34" s="326">
        <v>0</v>
      </c>
      <c r="W34" s="326">
        <v>0.32451982721965283</v>
      </c>
      <c r="X34" s="326">
        <v>0.35073268400479851</v>
      </c>
      <c r="Y34" s="326">
        <v>0.33713548401712057</v>
      </c>
      <c r="Z34" s="326">
        <v>0.34037730243095898</v>
      </c>
      <c r="AA34" s="326">
        <v>0.34172422712006612</v>
      </c>
      <c r="AB34" s="326">
        <v>0.3436420293579785</v>
      </c>
      <c r="AC34" s="326">
        <v>0.34424208174548171</v>
      </c>
      <c r="AD34" s="326">
        <v>0.3447954578897296</v>
      </c>
      <c r="AE34" s="326">
        <f t="shared" si="1"/>
        <v>0.3447954578897296</v>
      </c>
      <c r="AF34" s="326" t="e">
        <f>INDEX(ConsolidatedVehData!$AB$22:$AB$858,MATCH(B34,ConsolidatedVehData!$A$22:$A$858,0))</f>
        <v>#REF!</v>
      </c>
      <c r="AG34" s="316">
        <v>0.28000000000000003</v>
      </c>
      <c r="AH34" s="301">
        <v>0</v>
      </c>
      <c r="AJ34" s="263" t="str">
        <f>Technologies!M32</f>
        <v>*R2,R3,R4,R5,R6</v>
      </c>
      <c r="AV34" s="258"/>
      <c r="AW34" s="258"/>
      <c r="AX34" s="258"/>
      <c r="AY34" s="258"/>
      <c r="AZ34" s="258"/>
      <c r="BA34" s="258"/>
      <c r="BB34" s="258"/>
    </row>
    <row r="35" spans="1:54" x14ac:dyDescent="0.2">
      <c r="A35" s="263" t="s">
        <v>424</v>
      </c>
      <c r="B35" s="263" t="s">
        <v>425</v>
      </c>
      <c r="C35" s="263" t="s">
        <v>426</v>
      </c>
      <c r="D35" s="263" t="s">
        <v>362</v>
      </c>
      <c r="E35" s="263" t="s">
        <v>25</v>
      </c>
      <c r="F35" s="263" t="s">
        <v>17</v>
      </c>
      <c r="G35" s="265"/>
      <c r="H35" s="326">
        <v>1</v>
      </c>
      <c r="I35" s="328">
        <v>2011</v>
      </c>
      <c r="J35" s="328">
        <f>INDEX(ConsolidatedVehData!$D$22:$D$858,MATCH(B35,ConsolidatedVehData!$A$22:$A$858,0))</f>
        <v>2010</v>
      </c>
      <c r="K35" s="328">
        <v>20</v>
      </c>
      <c r="L35" s="326">
        <v>2486.9194305254146</v>
      </c>
      <c r="M35" s="326">
        <v>2655.1750917681229</v>
      </c>
      <c r="N35" s="326">
        <v>2653.0979834867471</v>
      </c>
      <c r="O35" s="326">
        <v>3425.4637795381436</v>
      </c>
      <c r="P35" s="326">
        <v>3441.2605109198603</v>
      </c>
      <c r="Q35" s="326">
        <v>3446.8041280586726</v>
      </c>
      <c r="R35" s="326">
        <v>3462.0923671743549</v>
      </c>
      <c r="S35" s="326">
        <v>3466.3832419633968</v>
      </c>
      <c r="T35" s="326">
        <v>3471.5982448114946</v>
      </c>
      <c r="U35" s="326">
        <f t="shared" si="2"/>
        <v>3471.5982448114946</v>
      </c>
      <c r="V35" s="326">
        <v>0.32530031699456369</v>
      </c>
      <c r="W35" s="326">
        <v>0.33647538105802288</v>
      </c>
      <c r="X35" s="326">
        <v>0.40311533950767731</v>
      </c>
      <c r="Y35" s="326">
        <v>0.43755223969286161</v>
      </c>
      <c r="Z35" s="326">
        <v>0.45167564555917972</v>
      </c>
      <c r="AA35" s="326">
        <v>0.44469430708892227</v>
      </c>
      <c r="AB35" s="326">
        <v>0.44385238738739696</v>
      </c>
      <c r="AC35" s="326">
        <v>0.44100434892425178</v>
      </c>
      <c r="AD35" s="326">
        <v>0.43943756485602631</v>
      </c>
      <c r="AE35" s="326">
        <f t="shared" si="1"/>
        <v>0.43943756485602631</v>
      </c>
      <c r="AF35" s="326" t="e">
        <f>INDEX(ConsolidatedVehData!$AB$22:$AB$858,MATCH(B35,ConsolidatedVehData!$A$22:$A$858,0))</f>
        <v>#REF!</v>
      </c>
      <c r="AG35" s="316">
        <v>0.24</v>
      </c>
      <c r="AH35" s="301">
        <v>0</v>
      </c>
      <c r="AJ35" s="263" t="str">
        <f>Technologies!M33</f>
        <v>R2,R3,R4,R5,R6</v>
      </c>
      <c r="AV35" s="258"/>
      <c r="AW35" s="258"/>
      <c r="AX35" s="258"/>
      <c r="AY35" s="258"/>
      <c r="AZ35" s="258"/>
      <c r="BA35" s="258"/>
      <c r="BB35" s="258"/>
    </row>
    <row r="36" spans="1:54" x14ac:dyDescent="0.2">
      <c r="A36" s="263" t="s">
        <v>427</v>
      </c>
      <c r="B36" s="263" t="s">
        <v>428</v>
      </c>
      <c r="C36" s="263" t="s">
        <v>429</v>
      </c>
      <c r="D36" s="263" t="s">
        <v>362</v>
      </c>
      <c r="E36" s="263" t="s">
        <v>32</v>
      </c>
      <c r="F36" s="263" t="s">
        <v>17</v>
      </c>
      <c r="G36" s="265">
        <v>0</v>
      </c>
      <c r="H36" s="326">
        <v>1</v>
      </c>
      <c r="I36" s="328">
        <v>2011</v>
      </c>
      <c r="J36" s="328">
        <f>INDEX(ConsolidatedVehData!$D$22:$D$858,MATCH(B36,ConsolidatedVehData!$A$22:$A$858,0))</f>
        <v>2010</v>
      </c>
      <c r="K36" s="328">
        <v>20</v>
      </c>
      <c r="L36" s="326">
        <v>2656.2575792631292</v>
      </c>
      <c r="M36" s="326">
        <v>2655.7343521582106</v>
      </c>
      <c r="N36" s="326">
        <v>2748.0051815744041</v>
      </c>
      <c r="O36" s="326">
        <v>2477.9708749093584</v>
      </c>
      <c r="P36" s="326">
        <v>2483.9550606413172</v>
      </c>
      <c r="Q36" s="326">
        <v>2491.7263697251788</v>
      </c>
      <c r="R36" s="326">
        <v>2518.7688387681892</v>
      </c>
      <c r="S36" s="326">
        <v>2523.8146654880597</v>
      </c>
      <c r="T36" s="326">
        <v>2528.3317468661176</v>
      </c>
      <c r="U36" s="326">
        <f t="shared" si="2"/>
        <v>2528.3317468661176</v>
      </c>
      <c r="V36" s="326">
        <v>0.22579724956314046</v>
      </c>
      <c r="W36" s="326">
        <v>0.23205197497287242</v>
      </c>
      <c r="X36" s="326">
        <v>0.2829024213830762</v>
      </c>
      <c r="Y36" s="326">
        <v>0.31267898666468397</v>
      </c>
      <c r="Z36" s="326">
        <v>0.32600022057057154</v>
      </c>
      <c r="AA36" s="326">
        <v>0.3227782639005185</v>
      </c>
      <c r="AB36" s="326">
        <v>0.32477509078089872</v>
      </c>
      <c r="AC36" s="326">
        <v>0.32364406215281133</v>
      </c>
      <c r="AD36" s="326">
        <v>0.32332166675294444</v>
      </c>
      <c r="AE36" s="326">
        <f t="shared" si="1"/>
        <v>0.32332166675294444</v>
      </c>
      <c r="AF36" s="326" t="e">
        <f>INDEX(ConsolidatedVehData!$AB$22:$AB$858,MATCH(B36,ConsolidatedVehData!$A$22:$A$858,0))</f>
        <v>#REF!</v>
      </c>
      <c r="AG36" s="316">
        <v>0.24</v>
      </c>
      <c r="AH36" s="301">
        <v>0</v>
      </c>
      <c r="AJ36" s="263" t="str">
        <f>Technologies!M34</f>
        <v>R2,R3,R4,R5,R6</v>
      </c>
      <c r="AV36" s="258"/>
      <c r="AW36" s="258"/>
      <c r="AX36" s="258"/>
      <c r="AY36" s="258"/>
      <c r="AZ36" s="258"/>
      <c r="BA36" s="258"/>
      <c r="BB36" s="258"/>
    </row>
    <row r="37" spans="1:54" x14ac:dyDescent="0.2">
      <c r="A37" s="263" t="s">
        <v>430</v>
      </c>
      <c r="B37" s="263" t="s">
        <v>431</v>
      </c>
      <c r="C37" s="263" t="s">
        <v>432</v>
      </c>
      <c r="D37" s="263" t="s">
        <v>362</v>
      </c>
      <c r="E37" s="263" t="s">
        <v>25</v>
      </c>
      <c r="F37" s="263"/>
      <c r="G37" s="265"/>
      <c r="H37" s="326" t="e">
        <f>1-H38</f>
        <v>#REF!</v>
      </c>
      <c r="I37" s="328">
        <v>2011</v>
      </c>
      <c r="J37" s="328">
        <f>INDEX(ConsolidatedVehData!$D$22:$D$858,MATCH(B37,ConsolidatedVehData!$A$22:$A$858,0))</f>
        <v>2010</v>
      </c>
      <c r="K37" s="328">
        <v>20</v>
      </c>
      <c r="L37" s="326">
        <f>M37</f>
        <v>3073.2873874770203</v>
      </c>
      <c r="M37" s="326">
        <v>3073.2873874770203</v>
      </c>
      <c r="N37" s="326">
        <v>3036.1524626103701</v>
      </c>
      <c r="O37" s="326">
        <v>2543.3387187844128</v>
      </c>
      <c r="P37" s="326">
        <v>2500.6986515930075</v>
      </c>
      <c r="Q37" s="326">
        <v>2464.1416117876643</v>
      </c>
      <c r="R37" s="326">
        <v>2451.7027140161158</v>
      </c>
      <c r="S37" s="326">
        <v>2453.0904199064616</v>
      </c>
      <c r="T37" s="326">
        <v>2458.5819568351108</v>
      </c>
      <c r="U37" s="326">
        <f t="shared" si="2"/>
        <v>2458.5819568351108</v>
      </c>
      <c r="V37" s="326">
        <v>0</v>
      </c>
      <c r="W37" s="326">
        <v>0.34456130099875787</v>
      </c>
      <c r="X37" s="326">
        <v>0.41990310889195909</v>
      </c>
      <c r="Y37" s="326">
        <v>0.38127557700211534</v>
      </c>
      <c r="Z37" s="326">
        <v>0.39388941084584889</v>
      </c>
      <c r="AA37" s="326">
        <v>0.39160310932966902</v>
      </c>
      <c r="AB37" s="326">
        <v>0.39367271182910962</v>
      </c>
      <c r="AC37" s="326">
        <v>0.39300669953960898</v>
      </c>
      <c r="AD37" s="326">
        <v>0.39297738612949296</v>
      </c>
      <c r="AE37" s="326">
        <f t="shared" si="1"/>
        <v>0.39297738612949296</v>
      </c>
      <c r="AF37" s="326" t="e">
        <f>INDEX(ConsolidatedVehData!$AB$22:$AB$858,MATCH(B37,ConsolidatedVehData!$A$22:$A$858,0))</f>
        <v>#REF!</v>
      </c>
      <c r="AG37" s="316">
        <v>0.28000000000000003</v>
      </c>
      <c r="AH37" s="301"/>
      <c r="AJ37" s="263" t="str">
        <f>Technologies!M35</f>
        <v>R2,R3,R4,R5,R6</v>
      </c>
      <c r="AV37" s="258"/>
      <c r="AW37" s="258"/>
      <c r="AX37" s="258"/>
      <c r="AY37" s="258"/>
      <c r="AZ37" s="258"/>
      <c r="BA37" s="258"/>
      <c r="BB37" s="258"/>
    </row>
    <row r="38" spans="1:54" x14ac:dyDescent="0.2">
      <c r="A38" s="263"/>
      <c r="B38" s="263"/>
      <c r="C38" s="263"/>
      <c r="D38" s="263"/>
      <c r="E38" s="263" t="s">
        <v>34</v>
      </c>
      <c r="F38" s="263"/>
      <c r="G38" s="265"/>
      <c r="H38" s="326" t="e">
        <f>INDEX(ConsolidatedVehData!$AG$22:$AG$858,MATCH(B37,ConsolidatedVehData!$A$22:$A$858,0))</f>
        <v>#REF!</v>
      </c>
      <c r="I38" s="328" t="s">
        <v>401</v>
      </c>
      <c r="J38" s="328"/>
      <c r="K38" s="328"/>
      <c r="L38" s="326"/>
      <c r="M38" s="326"/>
      <c r="N38" s="326"/>
      <c r="O38" s="326"/>
      <c r="P38" s="326"/>
      <c r="Q38" s="326"/>
      <c r="R38" s="326"/>
      <c r="S38" s="326"/>
      <c r="T38" s="326"/>
      <c r="U38" s="326"/>
      <c r="V38" s="326"/>
      <c r="W38" s="326"/>
      <c r="X38" s="326"/>
      <c r="Y38" s="326"/>
      <c r="Z38" s="326"/>
      <c r="AA38" s="326"/>
      <c r="AB38" s="326"/>
      <c r="AC38" s="326"/>
      <c r="AD38" s="326"/>
      <c r="AE38" s="326"/>
      <c r="AF38" s="326"/>
      <c r="AG38" s="316"/>
      <c r="AH38" s="301"/>
      <c r="AJ38" s="263"/>
      <c r="AV38" s="258"/>
      <c r="AW38" s="258"/>
      <c r="AX38" s="258"/>
      <c r="AY38" s="258"/>
      <c r="AZ38" s="258"/>
      <c r="BA38" s="258"/>
      <c r="BB38" s="258"/>
    </row>
    <row r="39" spans="1:54" x14ac:dyDescent="0.2">
      <c r="A39" s="263"/>
      <c r="B39" s="263"/>
      <c r="C39" s="263"/>
      <c r="D39" s="263"/>
      <c r="E39" s="263"/>
      <c r="F39" s="263" t="s">
        <v>17</v>
      </c>
      <c r="G39" s="265"/>
      <c r="H39" s="326"/>
      <c r="I39" s="328"/>
      <c r="J39" s="328"/>
      <c r="K39" s="328"/>
      <c r="L39" s="326"/>
      <c r="M39" s="326"/>
      <c r="N39" s="326"/>
      <c r="O39" s="326"/>
      <c r="P39" s="326"/>
      <c r="Q39" s="326"/>
      <c r="R39" s="326"/>
      <c r="S39" s="326"/>
      <c r="T39" s="326"/>
      <c r="U39" s="326"/>
      <c r="V39" s="326"/>
      <c r="W39" s="326"/>
      <c r="X39" s="326"/>
      <c r="Y39" s="326"/>
      <c r="Z39" s="326"/>
      <c r="AA39" s="326"/>
      <c r="AB39" s="326"/>
      <c r="AC39" s="326"/>
      <c r="AD39" s="326"/>
      <c r="AE39" s="326"/>
      <c r="AF39" s="326"/>
      <c r="AG39" s="316"/>
      <c r="AH39" s="301"/>
      <c r="AJ39" s="263"/>
      <c r="AV39" s="258"/>
      <c r="AW39" s="258"/>
      <c r="AX39" s="258"/>
      <c r="AY39" s="258"/>
      <c r="AZ39" s="258"/>
      <c r="BA39" s="258"/>
      <c r="BB39" s="258"/>
    </row>
    <row r="40" spans="1:54" x14ac:dyDescent="0.2">
      <c r="A40" s="263" t="s">
        <v>433</v>
      </c>
      <c r="B40" s="263" t="s">
        <v>434</v>
      </c>
      <c r="C40" s="263" t="s">
        <v>435</v>
      </c>
      <c r="D40" s="263" t="s">
        <v>362</v>
      </c>
      <c r="E40" s="263" t="s">
        <v>25</v>
      </c>
      <c r="F40" s="263" t="s">
        <v>17</v>
      </c>
      <c r="G40" s="265"/>
      <c r="H40" s="326">
        <v>1</v>
      </c>
      <c r="I40" s="328">
        <v>2011</v>
      </c>
      <c r="J40" s="328">
        <f>INDEX(ConsolidatedVehData!$D$22:$D$858,MATCH(B40,ConsolidatedVehData!$A$22:$A$858,0))</f>
        <v>2010</v>
      </c>
      <c r="K40" s="328">
        <v>20</v>
      </c>
      <c r="L40" s="326">
        <v>2351.4661650171347</v>
      </c>
      <c r="M40" s="326">
        <v>2290.0448466657044</v>
      </c>
      <c r="N40" s="326">
        <v>2474.0618676932295</v>
      </c>
      <c r="O40" s="326">
        <v>2156.3580525334592</v>
      </c>
      <c r="P40" s="326">
        <v>2230.983600799515</v>
      </c>
      <c r="Q40" s="326">
        <v>2251.4764076796437</v>
      </c>
      <c r="R40" s="326">
        <v>2264.9179868017841</v>
      </c>
      <c r="S40" s="326">
        <v>2270.777337043382</v>
      </c>
      <c r="T40" s="326">
        <v>2276.9184393199475</v>
      </c>
      <c r="U40" s="326">
        <f t="shared" ref="U40:U52" si="4">T40</f>
        <v>2276.9184393199475</v>
      </c>
      <c r="V40" s="326">
        <v>0.1717301988461192</v>
      </c>
      <c r="W40" s="326">
        <v>0.17812069296491753</v>
      </c>
      <c r="X40" s="326">
        <v>0.19408797026918251</v>
      </c>
      <c r="Y40" s="326">
        <v>0.25771560200035259</v>
      </c>
      <c r="Z40" s="326">
        <v>0.28219751470759952</v>
      </c>
      <c r="AA40" s="326">
        <v>0.28619193441957996</v>
      </c>
      <c r="AB40" s="326">
        <v>0.29021088180933574</v>
      </c>
      <c r="AC40" s="326">
        <v>0.29062154099672421</v>
      </c>
      <c r="AD40" s="326">
        <v>0.29096199671464673</v>
      </c>
      <c r="AE40" s="326">
        <f t="shared" si="1"/>
        <v>0.29096199671464673</v>
      </c>
      <c r="AF40" s="326" t="e">
        <f>INDEX(ConsolidatedVehData!$AB$22:$AB$858,MATCH(B40,ConsolidatedVehData!$A$22:$A$858,0))</f>
        <v>#REF!</v>
      </c>
      <c r="AG40" s="316">
        <v>0.18</v>
      </c>
      <c r="AH40" s="301">
        <v>0</v>
      </c>
      <c r="AJ40" s="263" t="str">
        <f>Technologies!M36</f>
        <v>R2,R3,R4,R5,R6</v>
      </c>
      <c r="AV40" s="258"/>
      <c r="AW40" s="258"/>
      <c r="AX40" s="258"/>
      <c r="AY40" s="258"/>
      <c r="AZ40" s="258"/>
      <c r="BA40" s="258"/>
      <c r="BB40" s="258"/>
    </row>
    <row r="41" spans="1:54" s="257" customFormat="1" x14ac:dyDescent="0.2">
      <c r="A41" s="336" t="s">
        <v>436</v>
      </c>
      <c r="B41" s="336" t="s">
        <v>206</v>
      </c>
      <c r="C41" s="336" t="s">
        <v>207</v>
      </c>
      <c r="D41" s="336" t="s">
        <v>362</v>
      </c>
      <c r="E41" s="336" t="s">
        <v>34</v>
      </c>
      <c r="F41" s="336" t="s">
        <v>17</v>
      </c>
      <c r="G41" s="337" t="str">
        <f>IF($J41&lt;G$1,0,"")</f>
        <v/>
      </c>
      <c r="H41" s="338">
        <v>1</v>
      </c>
      <c r="I41" s="339">
        <v>2020</v>
      </c>
      <c r="J41" s="339">
        <v>2020</v>
      </c>
      <c r="K41" s="339">
        <v>20</v>
      </c>
      <c r="L41" s="338"/>
      <c r="M41" s="338"/>
      <c r="N41" s="338"/>
      <c r="O41" s="338"/>
      <c r="P41" s="338"/>
      <c r="Q41" s="338"/>
      <c r="R41" s="338"/>
      <c r="S41" s="338"/>
      <c r="T41" s="338"/>
      <c r="U41" s="338"/>
      <c r="V41" s="338"/>
      <c r="W41" s="338"/>
      <c r="X41" s="338"/>
      <c r="Y41" s="338"/>
      <c r="Z41" s="338"/>
      <c r="AA41" s="338"/>
      <c r="AB41" s="338"/>
      <c r="AC41" s="338"/>
      <c r="AD41" s="338"/>
      <c r="AE41" s="338"/>
      <c r="AF41" s="338" t="e">
        <f>0.5*AF40</f>
        <v>#REF!</v>
      </c>
      <c r="AG41" s="340">
        <v>0.28000000000000003</v>
      </c>
      <c r="AH41" s="315">
        <v>0</v>
      </c>
      <c r="AI41" s="271"/>
      <c r="AJ41" s="263" t="str">
        <f>Technologies!M37</f>
        <v>*R2,R3,R4,R5,R6</v>
      </c>
      <c r="AK41" s="271"/>
      <c r="AL41" s="271"/>
      <c r="AM41" s="271"/>
      <c r="AN41" s="271"/>
      <c r="AO41" s="271"/>
      <c r="AP41" s="271"/>
      <c r="AQ41" s="271"/>
      <c r="AR41" s="271"/>
      <c r="AS41" s="271"/>
      <c r="AT41" s="271"/>
      <c r="AU41" s="271"/>
    </row>
    <row r="42" spans="1:54" x14ac:dyDescent="0.2">
      <c r="A42" s="263" t="s">
        <v>437</v>
      </c>
      <c r="B42" s="263" t="s">
        <v>227</v>
      </c>
      <c r="C42" s="263" t="s">
        <v>228</v>
      </c>
      <c r="D42" s="263" t="s">
        <v>362</v>
      </c>
      <c r="E42" s="263" t="s">
        <v>34</v>
      </c>
      <c r="F42" s="263" t="s">
        <v>17</v>
      </c>
      <c r="G42" s="265" t="str">
        <f>IF($J42&lt;G$1,0,"")</f>
        <v/>
      </c>
      <c r="H42" s="326">
        <v>1</v>
      </c>
      <c r="I42" s="328">
        <v>2025</v>
      </c>
      <c r="J42" s="328">
        <v>2020</v>
      </c>
      <c r="K42" s="328">
        <v>20</v>
      </c>
      <c r="L42" s="326">
        <v>0</v>
      </c>
      <c r="M42" s="326">
        <v>0</v>
      </c>
      <c r="N42" s="326">
        <v>0</v>
      </c>
      <c r="O42" s="326">
        <v>4308.6383764404409</v>
      </c>
      <c r="P42" s="326">
        <v>3966.184967925496</v>
      </c>
      <c r="Q42" s="326">
        <v>3865.5483902857391</v>
      </c>
      <c r="R42" s="326">
        <v>3808.5568065223656</v>
      </c>
      <c r="S42" s="326">
        <v>3773.2593364706681</v>
      </c>
      <c r="T42" s="326">
        <v>3751.9723774160138</v>
      </c>
      <c r="U42" s="326">
        <f>T42</f>
        <v>3751.9723774160138</v>
      </c>
      <c r="V42" s="326">
        <v>0</v>
      </c>
      <c r="W42" s="326">
        <v>0</v>
      </c>
      <c r="X42" s="326">
        <v>0</v>
      </c>
      <c r="Y42" s="326">
        <v>0.40134315423787015</v>
      </c>
      <c r="Z42" s="326">
        <v>0.41106551855346918</v>
      </c>
      <c r="AA42" s="326">
        <v>0.41594254323433533</v>
      </c>
      <c r="AB42" s="326">
        <v>0.41744450519983661</v>
      </c>
      <c r="AC42" s="326">
        <v>0.4187400043080744</v>
      </c>
      <c r="AD42" s="326">
        <v>0.4184151478391166</v>
      </c>
      <c r="AE42" s="326">
        <f t="shared" si="1"/>
        <v>0.4184151478391166</v>
      </c>
      <c r="AF42" s="326" t="e">
        <f>0.5*AF40</f>
        <v>#REF!</v>
      </c>
      <c r="AG42" s="316">
        <v>0.28000000000000003</v>
      </c>
      <c r="AH42" s="301">
        <v>0</v>
      </c>
      <c r="AJ42" s="263" t="str">
        <f>Technologies!M38</f>
        <v>R2,R3,R4,R5,R6</v>
      </c>
      <c r="AV42" s="258"/>
      <c r="AW42" s="258"/>
      <c r="AX42" s="258"/>
      <c r="AY42" s="258"/>
      <c r="AZ42" s="258"/>
      <c r="BA42" s="258"/>
      <c r="BB42" s="258"/>
    </row>
    <row r="43" spans="1:54" x14ac:dyDescent="0.2">
      <c r="A43" s="263" t="s">
        <v>438</v>
      </c>
      <c r="B43" s="263" t="s">
        <v>439</v>
      </c>
      <c r="C43" s="263" t="s">
        <v>440</v>
      </c>
      <c r="D43" s="263" t="s">
        <v>362</v>
      </c>
      <c r="E43" s="263" t="s">
        <v>42</v>
      </c>
      <c r="F43" s="263" t="s">
        <v>17</v>
      </c>
      <c r="G43" s="265"/>
      <c r="H43" s="326">
        <v>1</v>
      </c>
      <c r="I43" s="328">
        <v>2011</v>
      </c>
      <c r="J43" s="328">
        <f>INDEX(ConsolidatedVehData!$D$22:$D$858,MATCH(B43,ConsolidatedVehData!$A$22:$A$858,0))</f>
        <v>2010</v>
      </c>
      <c r="K43" s="328">
        <v>20</v>
      </c>
      <c r="L43" s="326">
        <v>3112.5723378158118</v>
      </c>
      <c r="M43" s="326">
        <v>3108.9537160125137</v>
      </c>
      <c r="N43" s="326">
        <v>3135.9421337347026</v>
      </c>
      <c r="O43" s="326">
        <v>1381.0305659290739</v>
      </c>
      <c r="P43" s="326">
        <v>1394.1899452218804</v>
      </c>
      <c r="Q43" s="326">
        <v>1382.2453701551121</v>
      </c>
      <c r="R43" s="326">
        <v>1389.6201642889919</v>
      </c>
      <c r="S43" s="326">
        <v>1386.7895972270742</v>
      </c>
      <c r="T43" s="326">
        <v>1390.2891779319177</v>
      </c>
      <c r="U43" s="326">
        <f t="shared" si="4"/>
        <v>1390.2891779319177</v>
      </c>
      <c r="V43" s="326">
        <v>0.18511770522133422</v>
      </c>
      <c r="W43" s="326">
        <v>0.18640126438786189</v>
      </c>
      <c r="X43" s="326">
        <v>0.20024204250769628</v>
      </c>
      <c r="Y43" s="326">
        <v>0.11349073299881848</v>
      </c>
      <c r="Z43" s="326">
        <v>0.12268569978823364</v>
      </c>
      <c r="AA43" s="326">
        <v>0.12382378107708672</v>
      </c>
      <c r="AB43" s="326">
        <v>0.12597155806602872</v>
      </c>
      <c r="AC43" s="326">
        <v>0.12595118951739981</v>
      </c>
      <c r="AD43" s="326">
        <v>0.1264501135689487</v>
      </c>
      <c r="AE43" s="326">
        <f t="shared" si="1"/>
        <v>0.1264501135689487</v>
      </c>
      <c r="AF43" s="326" t="e">
        <f>INDEX(ConsolidatedVehData!$AB$22:$AB$858,MATCH(B43,ConsolidatedVehData!$A$22:$A$858,0))</f>
        <v>#REF!</v>
      </c>
      <c r="AG43" s="316">
        <v>0.24</v>
      </c>
      <c r="AH43" s="301">
        <v>0</v>
      </c>
      <c r="AJ43" s="263" t="str">
        <f>Technologies!M39</f>
        <v>R2,R3,R4,R5,R6</v>
      </c>
      <c r="AV43" s="258"/>
      <c r="AW43" s="258"/>
      <c r="AX43" s="258"/>
      <c r="AY43" s="258"/>
      <c r="AZ43" s="258"/>
      <c r="BA43" s="258"/>
      <c r="BB43" s="258"/>
    </row>
    <row r="44" spans="1:54" x14ac:dyDescent="0.2">
      <c r="A44" s="263" t="s">
        <v>441</v>
      </c>
      <c r="B44" s="263" t="s">
        <v>442</v>
      </c>
      <c r="C44" s="263" t="s">
        <v>443</v>
      </c>
      <c r="D44" s="263" t="s">
        <v>362</v>
      </c>
      <c r="E44" s="263" t="s">
        <v>44</v>
      </c>
      <c r="F44" s="263" t="s">
        <v>17</v>
      </c>
      <c r="G44" s="265">
        <v>0</v>
      </c>
      <c r="H44" s="326">
        <v>1</v>
      </c>
      <c r="I44" s="328">
        <v>2011</v>
      </c>
      <c r="J44" s="328">
        <f>INDEX(ConsolidatedVehData!$D$22:$D$858,MATCH(B44,ConsolidatedVehData!$A$22:$A$858,0))</f>
        <v>2010</v>
      </c>
      <c r="K44" s="328">
        <v>20</v>
      </c>
      <c r="L44" s="326">
        <v>3030.8887121603811</v>
      </c>
      <c r="M44" s="326">
        <v>3027.8590440668277</v>
      </c>
      <c r="N44" s="326">
        <v>3058.7997496096455</v>
      </c>
      <c r="O44" s="326">
        <v>1349.6100380286073</v>
      </c>
      <c r="P44" s="326">
        <v>1362.1957235715613</v>
      </c>
      <c r="Q44" s="326">
        <v>1350.8203322475067</v>
      </c>
      <c r="R44" s="326">
        <v>1358.5732331267441</v>
      </c>
      <c r="S44" s="326">
        <v>1355.8072824888347</v>
      </c>
      <c r="T44" s="326">
        <v>1359.1570018331156</v>
      </c>
      <c r="U44" s="326">
        <f t="shared" si="4"/>
        <v>1359.1570018331156</v>
      </c>
      <c r="V44" s="326">
        <v>0.17158124156442883</v>
      </c>
      <c r="W44" s="326">
        <v>0.17259373038018835</v>
      </c>
      <c r="X44" s="326">
        <v>0.18659671372893949</v>
      </c>
      <c r="Y44" s="326">
        <v>0.10545418193194016</v>
      </c>
      <c r="Z44" s="326">
        <v>0.11400586919401866</v>
      </c>
      <c r="AA44" s="326">
        <v>0.11534938741128423</v>
      </c>
      <c r="AB44" s="326">
        <v>0.11746220340498134</v>
      </c>
      <c r="AC44" s="326">
        <v>0.11736504547597043</v>
      </c>
      <c r="AD44" s="326">
        <v>0.117820568616111</v>
      </c>
      <c r="AE44" s="326">
        <f t="shared" si="1"/>
        <v>0.117820568616111</v>
      </c>
      <c r="AF44" s="326" t="e">
        <f>INDEX(ConsolidatedVehData!$AB$22:$AB$858,MATCH(B44,ConsolidatedVehData!$A$22:$A$858,0))</f>
        <v>#REF!</v>
      </c>
      <c r="AG44" s="316">
        <v>0.24</v>
      </c>
      <c r="AH44" s="301">
        <v>0</v>
      </c>
      <c r="AJ44" s="263" t="str">
        <f>Technologies!M40</f>
        <v>R2,R3,R4,R5,R6</v>
      </c>
      <c r="AV44" s="258"/>
      <c r="AW44" s="258"/>
      <c r="AX44" s="258"/>
      <c r="AY44" s="258"/>
      <c r="AZ44" s="258"/>
      <c r="BA44" s="258"/>
      <c r="BB44" s="258"/>
    </row>
    <row r="45" spans="1:54" s="257" customFormat="1" x14ac:dyDescent="0.2">
      <c r="A45" s="336" t="s">
        <v>444</v>
      </c>
      <c r="B45" s="336" t="s">
        <v>445</v>
      </c>
      <c r="C45" s="336" t="s">
        <v>446</v>
      </c>
      <c r="D45" s="336" t="s">
        <v>362</v>
      </c>
      <c r="E45" s="336" t="s">
        <v>22</v>
      </c>
      <c r="F45" s="336" t="s">
        <v>17</v>
      </c>
      <c r="G45" s="337"/>
      <c r="H45" s="338">
        <v>1</v>
      </c>
      <c r="I45" s="339">
        <v>2015</v>
      </c>
      <c r="J45" s="339">
        <f>INDEX(ConsolidatedVehData!$D$22:$D$858,MATCH(B45,ConsolidatedVehData!$A$22:$A$858,0))</f>
        <v>2015</v>
      </c>
      <c r="K45" s="339">
        <v>20</v>
      </c>
      <c r="L45" s="338">
        <v>0</v>
      </c>
      <c r="M45" s="338">
        <v>0</v>
      </c>
      <c r="N45" s="338">
        <v>0</v>
      </c>
      <c r="O45" s="338">
        <v>0</v>
      </c>
      <c r="P45" s="338">
        <v>0</v>
      </c>
      <c r="Q45" s="338">
        <v>0</v>
      </c>
      <c r="R45" s="338">
        <v>0</v>
      </c>
      <c r="S45" s="338">
        <v>0</v>
      </c>
      <c r="T45" s="338">
        <v>0</v>
      </c>
      <c r="U45" s="338">
        <f t="shared" si="4"/>
        <v>0</v>
      </c>
      <c r="V45" s="338">
        <v>0</v>
      </c>
      <c r="W45" s="338">
        <v>0</v>
      </c>
      <c r="X45" s="338">
        <v>0</v>
      </c>
      <c r="Y45" s="338">
        <v>0</v>
      </c>
      <c r="Z45" s="338">
        <v>0</v>
      </c>
      <c r="AA45" s="338">
        <v>0</v>
      </c>
      <c r="AB45" s="338">
        <v>0</v>
      </c>
      <c r="AC45" s="338">
        <v>0</v>
      </c>
      <c r="AD45" s="338">
        <v>0</v>
      </c>
      <c r="AE45" s="338">
        <f t="shared" si="1"/>
        <v>0</v>
      </c>
      <c r="AF45" s="338" t="e">
        <f>INDEX(ConsolidatedVehData!$AB$22:$AB$858,MATCH(B45,ConsolidatedVehData!$A$22:$A$858,0))</f>
        <v>#REF!</v>
      </c>
      <c r="AG45" s="340">
        <v>0.24</v>
      </c>
      <c r="AH45" s="315">
        <v>0</v>
      </c>
      <c r="AI45" s="271"/>
      <c r="AJ45" s="263" t="str">
        <f>Technologies!M41</f>
        <v>*R2,R3,R4,R5,R6</v>
      </c>
      <c r="AK45" s="271"/>
      <c r="AL45" s="271"/>
      <c r="AM45" s="271"/>
      <c r="AN45" s="271"/>
      <c r="AO45" s="271"/>
      <c r="AP45" s="271"/>
      <c r="AQ45" s="271"/>
      <c r="AR45" s="271"/>
      <c r="AS45" s="271"/>
      <c r="AT45" s="271"/>
      <c r="AU45" s="271"/>
    </row>
    <row r="46" spans="1:54" x14ac:dyDescent="0.2">
      <c r="A46" s="263" t="s">
        <v>447</v>
      </c>
      <c r="B46" s="263" t="s">
        <v>448</v>
      </c>
      <c r="C46" s="263" t="s">
        <v>449</v>
      </c>
      <c r="D46" s="263" t="s">
        <v>362</v>
      </c>
      <c r="E46" s="263" t="s">
        <v>22</v>
      </c>
      <c r="F46" s="263" t="s">
        <v>17</v>
      </c>
      <c r="G46" s="265"/>
      <c r="H46" s="326">
        <v>1</v>
      </c>
      <c r="I46" s="328">
        <v>2011</v>
      </c>
      <c r="J46" s="328">
        <f>INDEX(ConsolidatedVehData!$D$22:$D$858,MATCH(B46,ConsolidatedVehData!$A$22:$A$858,0))</f>
        <v>2010</v>
      </c>
      <c r="K46" s="328">
        <v>20</v>
      </c>
      <c r="L46" s="326">
        <v>2839.50631013577</v>
      </c>
      <c r="M46" s="326">
        <v>2774.5856557664433</v>
      </c>
      <c r="N46" s="326">
        <v>2933.9785877940153</v>
      </c>
      <c r="O46" s="326">
        <v>2551.207731758494</v>
      </c>
      <c r="P46" s="326">
        <v>2613.5559595313021</v>
      </c>
      <c r="Q46" s="326">
        <v>2636.8372138858467</v>
      </c>
      <c r="R46" s="326">
        <v>2645.568731676221</v>
      </c>
      <c r="S46" s="326">
        <v>2650.131031343295</v>
      </c>
      <c r="T46" s="326">
        <v>2654.7292317076308</v>
      </c>
      <c r="U46" s="326">
        <f t="shared" si="4"/>
        <v>2654.7292317076308</v>
      </c>
      <c r="V46" s="326">
        <v>0.21480979895189586</v>
      </c>
      <c r="W46" s="326">
        <v>0.2244321016363629</v>
      </c>
      <c r="X46" s="326">
        <v>0.23374456791401935</v>
      </c>
      <c r="Y46" s="326">
        <v>0.2816029507399464</v>
      </c>
      <c r="Z46" s="326">
        <v>0.29846453243087651</v>
      </c>
      <c r="AA46" s="326">
        <v>0.30300723445483602</v>
      </c>
      <c r="AB46" s="326">
        <v>0.30628892388759305</v>
      </c>
      <c r="AC46" s="326">
        <v>0.30666412295386358</v>
      </c>
      <c r="AD46" s="326">
        <v>0.30663477686687213</v>
      </c>
      <c r="AE46" s="326">
        <f t="shared" si="1"/>
        <v>0.30663477686687213</v>
      </c>
      <c r="AF46" s="326" t="e">
        <f>INDEX(ConsolidatedVehData!$AB$22:$AB$858,MATCH(B46,ConsolidatedVehData!$A$22:$A$858,0))</f>
        <v>#REF!</v>
      </c>
      <c r="AG46" s="316">
        <v>0.24</v>
      </c>
      <c r="AH46" s="301">
        <v>0</v>
      </c>
      <c r="AJ46" s="263" t="str">
        <f>Technologies!M42</f>
        <v>R2,R3,R4,R5,R6</v>
      </c>
      <c r="AV46" s="258"/>
      <c r="AW46" s="258"/>
      <c r="AX46" s="258"/>
      <c r="AY46" s="258"/>
      <c r="AZ46" s="258"/>
      <c r="BA46" s="258"/>
      <c r="BB46" s="258"/>
    </row>
    <row r="47" spans="1:54" x14ac:dyDescent="0.2">
      <c r="A47" s="263" t="s">
        <v>450</v>
      </c>
      <c r="B47" s="263" t="s">
        <v>451</v>
      </c>
      <c r="C47" s="263" t="s">
        <v>452</v>
      </c>
      <c r="D47" s="263" t="s">
        <v>362</v>
      </c>
      <c r="E47" s="263" t="s">
        <v>28</v>
      </c>
      <c r="F47" s="263" t="s">
        <v>17</v>
      </c>
      <c r="G47" s="265"/>
      <c r="H47" s="326">
        <v>1</v>
      </c>
      <c r="I47" s="328">
        <v>2011</v>
      </c>
      <c r="J47" s="328">
        <f>INDEX(ConsolidatedVehData!$D$22:$D$858,MATCH(B47,ConsolidatedVehData!$A$22:$A$858,0))</f>
        <v>2010</v>
      </c>
      <c r="K47" s="328">
        <v>20</v>
      </c>
      <c r="L47" s="326">
        <v>2360.2897829933786</v>
      </c>
      <c r="M47" s="326">
        <v>2298.8297984405694</v>
      </c>
      <c r="N47" s="326">
        <v>2482.3567586645731</v>
      </c>
      <c r="O47" s="326">
        <v>2163.9026583385348</v>
      </c>
      <c r="P47" s="326">
        <v>2238.6126978148895</v>
      </c>
      <c r="Q47" s="326">
        <v>2258.9946552156803</v>
      </c>
      <c r="R47" s="326">
        <v>2272.4352552241007</v>
      </c>
      <c r="S47" s="326">
        <v>2278.3815918931559</v>
      </c>
      <c r="T47" s="326">
        <v>2284.4820061062369</v>
      </c>
      <c r="U47" s="326">
        <f t="shared" si="4"/>
        <v>2284.4820061062369</v>
      </c>
      <c r="V47" s="326">
        <v>0.17342707589008768</v>
      </c>
      <c r="W47" s="326">
        <v>0.17990189909755636</v>
      </c>
      <c r="X47" s="326">
        <v>0.19588104820928537</v>
      </c>
      <c r="Y47" s="326">
        <v>0.26022016798664926</v>
      </c>
      <c r="Z47" s="326">
        <v>0.28492739668645728</v>
      </c>
      <c r="AA47" s="326">
        <v>0.28885690159477023</v>
      </c>
      <c r="AB47" s="326">
        <v>0.29284527020192769</v>
      </c>
      <c r="AC47" s="326">
        <v>0.29326553106479231</v>
      </c>
      <c r="AD47" s="326">
        <v>0.29358944880945487</v>
      </c>
      <c r="AE47" s="326">
        <f t="shared" si="1"/>
        <v>0.29358944880945487</v>
      </c>
      <c r="AF47" s="326" t="e">
        <f>INDEX(ConsolidatedVehData!$AB$22:$AB$858,MATCH(B47,ConsolidatedVehData!$A$22:$A$858,0))</f>
        <v>#REF!</v>
      </c>
      <c r="AG47" s="316">
        <v>0.18</v>
      </c>
      <c r="AH47" s="301">
        <v>0</v>
      </c>
      <c r="AJ47" s="263" t="str">
        <f>Technologies!M43</f>
        <v>R2,R3,R4,R5,R6</v>
      </c>
      <c r="AV47" s="258"/>
      <c r="AW47" s="258"/>
      <c r="AX47" s="258"/>
      <c r="AY47" s="258"/>
      <c r="AZ47" s="258"/>
      <c r="BA47" s="258"/>
      <c r="BB47" s="258"/>
    </row>
    <row r="48" spans="1:54" x14ac:dyDescent="0.2">
      <c r="A48" s="263" t="s">
        <v>453</v>
      </c>
      <c r="B48" s="263" t="s">
        <v>453</v>
      </c>
      <c r="C48" s="263" t="s">
        <v>454</v>
      </c>
      <c r="D48" s="263" t="s">
        <v>362</v>
      </c>
      <c r="E48" s="263" t="s">
        <v>62</v>
      </c>
      <c r="F48" s="263" t="s">
        <v>17</v>
      </c>
      <c r="G48" s="265"/>
      <c r="H48" s="326">
        <v>1</v>
      </c>
      <c r="I48" s="328">
        <v>2015</v>
      </c>
      <c r="J48" s="328">
        <f>INDEX(ConsolidatedVehData!$D$22:$D$858,MATCH(B48,ConsolidatedVehData!$A$22:$A$858,0))</f>
        <v>2015</v>
      </c>
      <c r="K48" s="328">
        <v>20</v>
      </c>
      <c r="L48" s="326">
        <v>0</v>
      </c>
      <c r="M48" s="326">
        <v>6244.9204177590373</v>
      </c>
      <c r="N48" s="326">
        <v>6730.3081471822343</v>
      </c>
      <c r="O48" s="326">
        <f>N48</f>
        <v>6730.3081471822343</v>
      </c>
      <c r="P48" s="326">
        <f t="shared" ref="P48:T48" si="5">O48</f>
        <v>6730.3081471822343</v>
      </c>
      <c r="Q48" s="326">
        <f t="shared" si="5"/>
        <v>6730.3081471822343</v>
      </c>
      <c r="R48" s="326">
        <f t="shared" si="5"/>
        <v>6730.3081471822343</v>
      </c>
      <c r="S48" s="326">
        <f t="shared" si="5"/>
        <v>6730.3081471822343</v>
      </c>
      <c r="T48" s="326">
        <f t="shared" si="5"/>
        <v>6730.3081471822343</v>
      </c>
      <c r="U48" s="326">
        <f t="shared" si="4"/>
        <v>6730.3081471822343</v>
      </c>
      <c r="V48" s="326">
        <v>0</v>
      </c>
      <c r="W48" s="326">
        <v>0.32031454861163766</v>
      </c>
      <c r="X48" s="326">
        <v>0.27228367707496098</v>
      </c>
      <c r="Y48" s="326">
        <v>0.17673502854824227</v>
      </c>
      <c r="Z48" s="326">
        <v>0.18011291247613964</v>
      </c>
      <c r="AA48" s="326">
        <v>0.18223933393451144</v>
      </c>
      <c r="AB48" s="326">
        <v>0.18287989055153192</v>
      </c>
      <c r="AC48" s="326">
        <v>0.18344698268826204</v>
      </c>
      <c r="AD48" s="326">
        <v>0.18330617378833003</v>
      </c>
      <c r="AE48" s="326">
        <f t="shared" si="1"/>
        <v>0.18330617378833003</v>
      </c>
      <c r="AF48" s="326" t="e">
        <f>INDEX(ConsolidatedVehData!$AB$22:$AB$858,MATCH(B48,ConsolidatedVehData!$A$22:$A$858,0))</f>
        <v>#REF!</v>
      </c>
      <c r="AG48" s="316">
        <v>0.28000000000000003</v>
      </c>
      <c r="AH48" s="301">
        <v>0</v>
      </c>
      <c r="AJ48" s="263" t="str">
        <f>Technologies!M44</f>
        <v>*R2,R3,R4,R5,R6</v>
      </c>
      <c r="AV48" s="258"/>
      <c r="AW48" s="258"/>
      <c r="AX48" s="258"/>
      <c r="AY48" s="258"/>
      <c r="AZ48" s="258"/>
      <c r="BA48" s="258"/>
      <c r="BB48" s="258"/>
    </row>
    <row r="49" spans="1:54" x14ac:dyDescent="0.2">
      <c r="A49" s="263" t="s">
        <v>455</v>
      </c>
      <c r="B49" s="263" t="s">
        <v>456</v>
      </c>
      <c r="C49" s="263" t="s">
        <v>457</v>
      </c>
      <c r="D49" s="263" t="s">
        <v>362</v>
      </c>
      <c r="E49" s="263" t="s">
        <v>25</v>
      </c>
      <c r="F49" s="263" t="s">
        <v>17</v>
      </c>
      <c r="G49" s="265"/>
      <c r="H49" s="326">
        <v>1</v>
      </c>
      <c r="I49" s="328">
        <v>2011</v>
      </c>
      <c r="J49" s="328">
        <f>INDEX(ConsolidatedVehData!$D$22:$D$858,MATCH(B49,ConsolidatedVehData!$A$22:$A$858,0))</f>
        <v>2010</v>
      </c>
      <c r="K49" s="328">
        <v>20</v>
      </c>
      <c r="L49" s="326">
        <v>2484.3821265317247</v>
      </c>
      <c r="M49" s="326">
        <v>2689.0441085533766</v>
      </c>
      <c r="N49" s="326">
        <v>2895.0767817335309</v>
      </c>
      <c r="O49" s="326">
        <v>3594.1598927988293</v>
      </c>
      <c r="P49" s="326">
        <v>3649.6388631939712</v>
      </c>
      <c r="Q49" s="326">
        <v>3654.8225067530375</v>
      </c>
      <c r="R49" s="326">
        <v>3663.0964280336925</v>
      </c>
      <c r="S49" s="326">
        <v>3664.0939029039937</v>
      </c>
      <c r="T49" s="326">
        <v>3668.5963625602253</v>
      </c>
      <c r="U49" s="326">
        <f t="shared" si="4"/>
        <v>3668.5963625602253</v>
      </c>
      <c r="V49" s="326">
        <v>0.24846007491545472</v>
      </c>
      <c r="W49" s="326">
        <v>0.26134429916945234</v>
      </c>
      <c r="X49" s="326">
        <v>0.27422852342344994</v>
      </c>
      <c r="Y49" s="326">
        <v>0.36495117133912375</v>
      </c>
      <c r="Z49" s="326">
        <v>0.39346387140253608</v>
      </c>
      <c r="AA49" s="326">
        <v>0.39712553188155575</v>
      </c>
      <c r="AB49" s="326">
        <v>0.39863559791549819</v>
      </c>
      <c r="AC49" s="326">
        <v>0.39875348465604299</v>
      </c>
      <c r="AD49" s="326">
        <v>0.39903628854215506</v>
      </c>
      <c r="AE49" s="326">
        <f t="shared" si="1"/>
        <v>0.39903628854215506</v>
      </c>
      <c r="AF49" s="326" t="e">
        <f>INDEX(ConsolidatedVehData!$AB$22:$AB$858,MATCH(B49,ConsolidatedVehData!$A$22:$A$858,0))</f>
        <v>#REF!</v>
      </c>
      <c r="AG49" s="316">
        <v>0.24</v>
      </c>
      <c r="AH49" s="301">
        <v>0</v>
      </c>
      <c r="AJ49" s="263" t="str">
        <f>Technologies!M45</f>
        <v>R2,R3,R4,R5,R6</v>
      </c>
      <c r="AV49" s="258"/>
      <c r="AW49" s="258"/>
      <c r="AX49" s="258"/>
      <c r="AY49" s="258"/>
      <c r="AZ49" s="258"/>
      <c r="BA49" s="258"/>
      <c r="BB49" s="258"/>
    </row>
    <row r="50" spans="1:54" x14ac:dyDescent="0.2">
      <c r="A50" s="263" t="s">
        <v>458</v>
      </c>
      <c r="B50" s="263" t="s">
        <v>459</v>
      </c>
      <c r="C50" s="263" t="s">
        <v>460</v>
      </c>
      <c r="D50" s="263" t="s">
        <v>362</v>
      </c>
      <c r="E50" s="263" t="s">
        <v>64</v>
      </c>
      <c r="F50" s="263" t="s">
        <v>17</v>
      </c>
      <c r="G50" s="265"/>
      <c r="H50" s="326">
        <v>1</v>
      </c>
      <c r="I50" s="328">
        <v>2011</v>
      </c>
      <c r="J50" s="328">
        <f>INDEX(ConsolidatedVehData!$D$22:$D$858,MATCH(B50,ConsolidatedVehData!$A$22:$A$858,0))</f>
        <v>2010</v>
      </c>
      <c r="K50" s="328">
        <v>20</v>
      </c>
      <c r="L50" s="326">
        <v>3125.1437984187578</v>
      </c>
      <c r="M50" s="326">
        <v>3121.1179937360612</v>
      </c>
      <c r="N50" s="326">
        <v>3150.1494199867402</v>
      </c>
      <c r="O50" s="326">
        <v>1386.3184527718763</v>
      </c>
      <c r="P50" s="326">
        <v>1399.2168895522677</v>
      </c>
      <c r="Q50" s="326">
        <v>1387.3170502820126</v>
      </c>
      <c r="R50" s="326">
        <v>1394.7918922159774</v>
      </c>
      <c r="S50" s="326">
        <v>1391.9995087519851</v>
      </c>
      <c r="T50" s="326">
        <v>1395.4113634174998</v>
      </c>
      <c r="U50" s="326">
        <f t="shared" si="4"/>
        <v>1395.4113634174998</v>
      </c>
      <c r="V50" s="326">
        <v>0.17838301398219619</v>
      </c>
      <c r="W50" s="326">
        <v>0.17949748449371408</v>
      </c>
      <c r="X50" s="326">
        <v>0.19379129259489544</v>
      </c>
      <c r="Y50" s="326">
        <v>0.10955068131728765</v>
      </c>
      <c r="Z50" s="326">
        <v>0.11849185872755412</v>
      </c>
      <c r="AA50" s="326">
        <v>0.1197312546492621</v>
      </c>
      <c r="AB50" s="326">
        <v>0.12182432908426712</v>
      </c>
      <c r="AC50" s="326">
        <v>0.12173707795262625</v>
      </c>
      <c r="AD50" s="326">
        <v>0.12219998092606806</v>
      </c>
      <c r="AE50" s="326">
        <f t="shared" si="1"/>
        <v>0.12219998092606806</v>
      </c>
      <c r="AF50" s="326" t="e">
        <f>INDEX(ConsolidatedVehData!$AB$22:$AB$858,MATCH(B50,ConsolidatedVehData!$A$22:$A$858,0))</f>
        <v>#REF!</v>
      </c>
      <c r="AG50" s="316">
        <v>0.24</v>
      </c>
      <c r="AH50" s="301">
        <v>0</v>
      </c>
      <c r="AJ50" s="263" t="str">
        <f>Technologies!M46</f>
        <v>R2,R3,R4,R5,R6</v>
      </c>
      <c r="AV50" s="258"/>
      <c r="AW50" s="258"/>
      <c r="AX50" s="258"/>
      <c r="AY50" s="258"/>
      <c r="AZ50" s="258"/>
      <c r="BA50" s="258"/>
      <c r="BB50" s="258"/>
    </row>
    <row r="51" spans="1:54" x14ac:dyDescent="0.2">
      <c r="A51" s="263" t="s">
        <v>461</v>
      </c>
      <c r="B51" s="263" t="s">
        <v>462</v>
      </c>
      <c r="C51" s="263" t="s">
        <v>463</v>
      </c>
      <c r="D51" s="263" t="s">
        <v>362</v>
      </c>
      <c r="E51" s="263" t="s">
        <v>32</v>
      </c>
      <c r="F51" s="263" t="s">
        <v>17</v>
      </c>
      <c r="G51" s="265">
        <v>0</v>
      </c>
      <c r="H51" s="326">
        <v>1</v>
      </c>
      <c r="I51" s="328">
        <v>2011</v>
      </c>
      <c r="J51" s="328">
        <f>INDEX(ConsolidatedVehData!$D$22:$D$858,MATCH(B51,ConsolidatedVehData!$A$22:$A$858,0))</f>
        <v>2010</v>
      </c>
      <c r="K51" s="328">
        <v>20</v>
      </c>
      <c r="L51" s="326">
        <v>2908.992776684775</v>
      </c>
      <c r="M51" s="326">
        <v>2907.568564075943</v>
      </c>
      <c r="N51" s="326">
        <v>2939.3812130389606</v>
      </c>
      <c r="O51" s="326">
        <v>1300.9615336158306</v>
      </c>
      <c r="P51" s="326">
        <v>1313.4391456675751</v>
      </c>
      <c r="Q51" s="326">
        <v>1302.611196842093</v>
      </c>
      <c r="R51" s="326">
        <v>1310.3294271718114</v>
      </c>
      <c r="S51" s="326">
        <v>1307.7712616611211</v>
      </c>
      <c r="T51" s="326">
        <v>1311.0823881616045</v>
      </c>
      <c r="U51" s="326">
        <f t="shared" si="4"/>
        <v>1311.0823881616045</v>
      </c>
      <c r="V51" s="326">
        <v>0.1716114500083408</v>
      </c>
      <c r="W51" s="326">
        <v>0.17259373038018835</v>
      </c>
      <c r="X51" s="326">
        <v>0.18701742125536466</v>
      </c>
      <c r="Y51" s="326">
        <v>0.1055331526697674</v>
      </c>
      <c r="Z51" s="326">
        <v>0.11417097515377909</v>
      </c>
      <c r="AA51" s="326">
        <v>0.11548272980551905</v>
      </c>
      <c r="AB51" s="326">
        <v>0.11758300728404898</v>
      </c>
      <c r="AC51" s="326">
        <v>0.11748610200649189</v>
      </c>
      <c r="AD51" s="326">
        <v>0.11794339701738264</v>
      </c>
      <c r="AE51" s="326">
        <f t="shared" si="1"/>
        <v>0.11794339701738264</v>
      </c>
      <c r="AF51" s="326" t="e">
        <f>INDEX(ConsolidatedVehData!$AB$22:$AB$858,MATCH(B51,ConsolidatedVehData!$A$22:$A$858,0))</f>
        <v>#REF!</v>
      </c>
      <c r="AG51" s="316">
        <v>0.24</v>
      </c>
      <c r="AH51" s="301">
        <v>0</v>
      </c>
      <c r="AJ51" s="263" t="str">
        <f>Technologies!M47</f>
        <v>R2,R3,R4,R5,R6</v>
      </c>
      <c r="AV51" s="258"/>
      <c r="AW51" s="258"/>
      <c r="AX51" s="258"/>
      <c r="AY51" s="258"/>
      <c r="AZ51" s="258"/>
      <c r="BA51" s="258"/>
      <c r="BB51" s="258"/>
    </row>
    <row r="52" spans="1:54" x14ac:dyDescent="0.2">
      <c r="A52" s="263" t="s">
        <v>464</v>
      </c>
      <c r="B52" s="263" t="s">
        <v>465</v>
      </c>
      <c r="C52" s="263" t="s">
        <v>466</v>
      </c>
      <c r="D52" s="263" t="s">
        <v>362</v>
      </c>
      <c r="E52" s="263" t="s">
        <v>25</v>
      </c>
      <c r="F52" s="265"/>
      <c r="G52" s="265"/>
      <c r="H52" s="326" t="e">
        <f>1-H53</f>
        <v>#REF!</v>
      </c>
      <c r="I52" s="328">
        <v>2011</v>
      </c>
      <c r="J52" s="328">
        <f>INDEX(ConsolidatedVehData!$D$22:$D$858,MATCH(B52,ConsolidatedVehData!$A$22:$A$858,0))</f>
        <v>2010</v>
      </c>
      <c r="K52" s="328">
        <v>20</v>
      </c>
      <c r="L52" s="326">
        <f>N52</f>
        <v>3273.909991210242</v>
      </c>
      <c r="M52" s="326">
        <f>N52</f>
        <v>3273.909991210242</v>
      </c>
      <c r="N52" s="326">
        <v>3273.909991210242</v>
      </c>
      <c r="O52" s="326">
        <v>1364.2707640662959</v>
      </c>
      <c r="P52" s="326">
        <v>1352.4197386780434</v>
      </c>
      <c r="Q52" s="326">
        <v>1342.852205945456</v>
      </c>
      <c r="R52" s="326">
        <v>1328.2547284869331</v>
      </c>
      <c r="S52" s="326">
        <v>1325.1323861832602</v>
      </c>
      <c r="T52" s="326">
        <v>1320.4401553281455</v>
      </c>
      <c r="U52" s="326">
        <f t="shared" si="4"/>
        <v>1320.4401553281455</v>
      </c>
      <c r="V52" s="326">
        <v>0</v>
      </c>
      <c r="W52" s="326">
        <v>0</v>
      </c>
      <c r="X52" s="326">
        <v>0.30961300594470814</v>
      </c>
      <c r="Y52" s="326">
        <v>0.19226322478366106</v>
      </c>
      <c r="Z52" s="326">
        <v>0.20594887823249716</v>
      </c>
      <c r="AA52" s="326">
        <v>0.20885337849976859</v>
      </c>
      <c r="AB52" s="326">
        <v>0.21057390322551769</v>
      </c>
      <c r="AC52" s="326">
        <v>0.21121496077584812</v>
      </c>
      <c r="AD52" s="326">
        <v>0.21107426502930485</v>
      </c>
      <c r="AE52" s="326">
        <f t="shared" si="1"/>
        <v>0.21107426502930485</v>
      </c>
      <c r="AF52" s="326" t="e">
        <f>INDEX(ConsolidatedVehData!$AB$22:$AB$858,MATCH(B52,ConsolidatedVehData!$A$22:$A$858,0))</f>
        <v>#REF!</v>
      </c>
      <c r="AG52" s="316">
        <v>0.28000000000000003</v>
      </c>
      <c r="AH52" s="301">
        <v>0</v>
      </c>
      <c r="AJ52" s="263" t="str">
        <f>Technologies!M48</f>
        <v>R2,R3,R4,R5,R6</v>
      </c>
      <c r="AV52" s="258"/>
      <c r="AW52" s="258"/>
      <c r="AX52" s="258"/>
      <c r="AY52" s="258"/>
      <c r="AZ52" s="258"/>
      <c r="BA52" s="258"/>
      <c r="BB52" s="258"/>
    </row>
    <row r="53" spans="1:54" x14ac:dyDescent="0.2">
      <c r="A53" s="263"/>
      <c r="B53" s="263"/>
      <c r="C53" s="263"/>
      <c r="D53" s="263"/>
      <c r="E53" s="263" t="s">
        <v>34</v>
      </c>
      <c r="F53" s="263"/>
      <c r="G53" s="265"/>
      <c r="H53" s="326" t="e">
        <f>INDEX(ConsolidatedVehData!$AG$22:$AG$858,MATCH(B52,ConsolidatedVehData!$A$22:$A$858,0))</f>
        <v>#REF!</v>
      </c>
      <c r="I53" s="328" t="s">
        <v>401</v>
      </c>
      <c r="J53" s="328"/>
      <c r="K53" s="328"/>
      <c r="L53" s="326"/>
      <c r="M53" s="326"/>
      <c r="N53" s="326"/>
      <c r="O53" s="326"/>
      <c r="P53" s="326"/>
      <c r="Q53" s="326"/>
      <c r="R53" s="326"/>
      <c r="S53" s="326"/>
      <c r="T53" s="326"/>
      <c r="U53" s="326"/>
      <c r="V53" s="326"/>
      <c r="W53" s="326"/>
      <c r="X53" s="326"/>
      <c r="Y53" s="326"/>
      <c r="Z53" s="326"/>
      <c r="AA53" s="326"/>
      <c r="AB53" s="326"/>
      <c r="AC53" s="326"/>
      <c r="AD53" s="326"/>
      <c r="AE53" s="326"/>
      <c r="AF53" s="326"/>
      <c r="AG53" s="316"/>
      <c r="AH53" s="301"/>
      <c r="AJ53" s="263"/>
      <c r="AV53" s="258"/>
      <c r="AW53" s="258"/>
      <c r="AX53" s="258"/>
      <c r="AY53" s="258"/>
      <c r="AZ53" s="258"/>
      <c r="BA53" s="258"/>
      <c r="BB53" s="258"/>
    </row>
    <row r="54" spans="1:54" x14ac:dyDescent="0.2">
      <c r="A54" s="263"/>
      <c r="B54" s="263"/>
      <c r="C54" s="263"/>
      <c r="D54" s="263"/>
      <c r="E54" s="263"/>
      <c r="F54" s="263" t="s">
        <v>17</v>
      </c>
      <c r="G54" s="265"/>
      <c r="H54" s="326"/>
      <c r="I54" s="328"/>
      <c r="J54" s="328"/>
      <c r="K54" s="328"/>
      <c r="L54" s="326"/>
      <c r="M54" s="326"/>
      <c r="N54" s="326"/>
      <c r="O54" s="326"/>
      <c r="P54" s="326"/>
      <c r="Q54" s="326"/>
      <c r="R54" s="326"/>
      <c r="S54" s="326"/>
      <c r="T54" s="326"/>
      <c r="U54" s="326"/>
      <c r="V54" s="326"/>
      <c r="W54" s="326"/>
      <c r="X54" s="326"/>
      <c r="Y54" s="326"/>
      <c r="Z54" s="326"/>
      <c r="AA54" s="326"/>
      <c r="AB54" s="326"/>
      <c r="AC54" s="326"/>
      <c r="AD54" s="326"/>
      <c r="AE54" s="326"/>
      <c r="AF54" s="326"/>
      <c r="AG54" s="316"/>
      <c r="AH54" s="301"/>
      <c r="AJ54" s="263"/>
      <c r="AV54" s="258"/>
      <c r="AW54" s="258"/>
      <c r="AX54" s="258"/>
      <c r="AY54" s="258"/>
      <c r="AZ54" s="258"/>
      <c r="BA54" s="258"/>
      <c r="BB54" s="258"/>
    </row>
    <row r="55" spans="1:54" ht="11.25" customHeight="1" x14ac:dyDescent="0.2">
      <c r="A55" s="263" t="s">
        <v>467</v>
      </c>
      <c r="B55" s="263" t="s">
        <v>468</v>
      </c>
      <c r="C55" s="263" t="s">
        <v>469</v>
      </c>
      <c r="D55" s="263" t="s">
        <v>362</v>
      </c>
      <c r="E55" s="263" t="s">
        <v>25</v>
      </c>
      <c r="F55" s="263" t="s">
        <v>17</v>
      </c>
      <c r="G55" s="265"/>
      <c r="H55" s="326">
        <v>1</v>
      </c>
      <c r="I55" s="328">
        <v>2011</v>
      </c>
      <c r="J55" s="328">
        <f>INDEX(ConsolidatedVehData!$D$22:$D$858,MATCH(B55,ConsolidatedVehData!$A$22:$A$858,0))</f>
        <v>2010</v>
      </c>
      <c r="K55" s="328">
        <v>20</v>
      </c>
      <c r="L55" s="326">
        <v>2583.1440342207134</v>
      </c>
      <c r="M55" s="326">
        <v>2841.515992579808</v>
      </c>
      <c r="N55" s="326">
        <v>2884.0963525192683</v>
      </c>
      <c r="O55" s="326">
        <v>2630.9524375060332</v>
      </c>
      <c r="P55" s="326">
        <v>2695.5098843396413</v>
      </c>
      <c r="Q55" s="326">
        <v>2725.9624401398637</v>
      </c>
      <c r="R55" s="326">
        <v>2745.0238734240329</v>
      </c>
      <c r="S55" s="326">
        <v>2754.5292392993565</v>
      </c>
      <c r="T55" s="326">
        <v>2761.517429113444</v>
      </c>
      <c r="U55" s="326">
        <f t="shared" ref="U55:U64" si="6">T55</f>
        <v>2761.517429113444</v>
      </c>
      <c r="V55" s="326">
        <v>0.17038821540329877</v>
      </c>
      <c r="W55" s="326">
        <v>0.1525346895826275</v>
      </c>
      <c r="X55" s="326">
        <v>0.1796354114831786</v>
      </c>
      <c r="Y55" s="326">
        <v>0.20760946825453194</v>
      </c>
      <c r="Z55" s="326">
        <v>0.2224007714895872</v>
      </c>
      <c r="AA55" s="326">
        <v>0.22650523133214295</v>
      </c>
      <c r="AB55" s="326">
        <v>0.23160068544544424</v>
      </c>
      <c r="AC55" s="326">
        <v>0.23249983457788861</v>
      </c>
      <c r="AD55" s="326">
        <v>0.23285321563354747</v>
      </c>
      <c r="AE55" s="326">
        <f t="shared" si="1"/>
        <v>0.23285321563354747</v>
      </c>
      <c r="AF55" s="326" t="e">
        <f>INDEX(ConsolidatedVehData!$AB$22:$AB$858,MATCH(B55,ConsolidatedVehData!$A$22:$A$858,0))</f>
        <v>#REF!</v>
      </c>
      <c r="AG55" s="316">
        <v>0.18</v>
      </c>
      <c r="AH55" s="301">
        <v>0</v>
      </c>
      <c r="AJ55" s="263" t="str">
        <f>Technologies!M49</f>
        <v>R2,R3,R4,R5,R6</v>
      </c>
      <c r="AV55" s="258"/>
      <c r="AW55" s="258"/>
      <c r="AX55" s="258"/>
      <c r="AY55" s="258"/>
      <c r="AZ55" s="258"/>
      <c r="BA55" s="258"/>
      <c r="BB55" s="258"/>
    </row>
    <row r="56" spans="1:54" s="257" customFormat="1" x14ac:dyDescent="0.2">
      <c r="A56" s="336" t="s">
        <v>470</v>
      </c>
      <c r="B56" s="336" t="s">
        <v>209</v>
      </c>
      <c r="C56" s="336" t="s">
        <v>210</v>
      </c>
      <c r="D56" s="336" t="s">
        <v>362</v>
      </c>
      <c r="E56" s="336" t="s">
        <v>34</v>
      </c>
      <c r="F56" s="336" t="s">
        <v>17</v>
      </c>
      <c r="G56" s="337" t="str">
        <f>IF($J56&lt;G$1,0,"")</f>
        <v/>
      </c>
      <c r="H56" s="338">
        <v>1</v>
      </c>
      <c r="I56" s="339">
        <v>2025</v>
      </c>
      <c r="J56" s="339">
        <v>2025</v>
      </c>
      <c r="K56" s="339">
        <v>20</v>
      </c>
      <c r="L56" s="338"/>
      <c r="M56" s="338"/>
      <c r="N56" s="338"/>
      <c r="O56" s="338"/>
      <c r="P56" s="338"/>
      <c r="Q56" s="338"/>
      <c r="R56" s="338"/>
      <c r="S56" s="338"/>
      <c r="T56" s="338"/>
      <c r="U56" s="338"/>
      <c r="V56" s="338"/>
      <c r="W56" s="338"/>
      <c r="X56" s="338"/>
      <c r="Y56" s="338"/>
      <c r="Z56" s="338"/>
      <c r="AA56" s="338"/>
      <c r="AB56" s="338"/>
      <c r="AC56" s="338"/>
      <c r="AD56" s="338"/>
      <c r="AE56" s="338"/>
      <c r="AF56" s="338" t="e">
        <f>0.5*AF55</f>
        <v>#REF!</v>
      </c>
      <c r="AG56" s="340">
        <v>0.28000000000000003</v>
      </c>
      <c r="AH56" s="315">
        <v>0</v>
      </c>
      <c r="AI56" s="271"/>
      <c r="AJ56" s="263" t="str">
        <f>Technologies!M50</f>
        <v>*R2,R3,R4,R5,R6</v>
      </c>
      <c r="AK56" s="271"/>
      <c r="AL56" s="271"/>
      <c r="AM56" s="271"/>
      <c r="AN56" s="271"/>
      <c r="AO56" s="271"/>
      <c r="AP56" s="271"/>
      <c r="AQ56" s="271"/>
      <c r="AR56" s="271"/>
      <c r="AS56" s="271"/>
      <c r="AT56" s="271"/>
      <c r="AU56" s="271"/>
    </row>
    <row r="57" spans="1:54" x14ac:dyDescent="0.2">
      <c r="A57" s="263" t="s">
        <v>471</v>
      </c>
      <c r="B57" s="263" t="s">
        <v>230</v>
      </c>
      <c r="C57" s="263" t="s">
        <v>231</v>
      </c>
      <c r="D57" s="263" t="s">
        <v>362</v>
      </c>
      <c r="E57" s="263" t="s">
        <v>34</v>
      </c>
      <c r="F57" s="263" t="s">
        <v>17</v>
      </c>
      <c r="G57" s="265" t="str">
        <f>IF($J57&lt;G$1,0,"")</f>
        <v/>
      </c>
      <c r="H57" s="326">
        <v>1</v>
      </c>
      <c r="I57" s="328">
        <v>2020</v>
      </c>
      <c r="J57" s="328">
        <v>2025</v>
      </c>
      <c r="K57" s="328">
        <v>20</v>
      </c>
      <c r="L57" s="326"/>
      <c r="M57" s="326"/>
      <c r="N57" s="326">
        <v>4209.9505901482735</v>
      </c>
      <c r="O57" s="326">
        <v>1323.1083946425933</v>
      </c>
      <c r="P57" s="326">
        <v>1207.802354595043</v>
      </c>
      <c r="Q57" s="326">
        <v>1181.3348955333236</v>
      </c>
      <c r="R57" s="326">
        <v>1167.0641942340178</v>
      </c>
      <c r="S57" s="326">
        <v>1154.9831891767117</v>
      </c>
      <c r="T57" s="326">
        <v>1148.2968080874332</v>
      </c>
      <c r="U57" s="326">
        <f>T57</f>
        <v>1148.2968080874332</v>
      </c>
      <c r="V57" s="326">
        <v>0</v>
      </c>
      <c r="W57" s="326">
        <v>0</v>
      </c>
      <c r="X57" s="326">
        <v>0.83603284701615554</v>
      </c>
      <c r="Y57" s="326">
        <v>0.60257823108067443</v>
      </c>
      <c r="Z57" s="326">
        <v>0.61286077040658016</v>
      </c>
      <c r="AA57" s="326">
        <v>0.61437924054414572</v>
      </c>
      <c r="AB57" s="326">
        <v>0.61540213354625106</v>
      </c>
      <c r="AC57" s="326">
        <v>0.61572998923160283</v>
      </c>
      <c r="AD57" s="326">
        <v>0.61608039113414004</v>
      </c>
      <c r="AE57" s="326">
        <f t="shared" si="1"/>
        <v>0.61608039113414004</v>
      </c>
      <c r="AF57" s="326" t="e">
        <f>0.5*AF55</f>
        <v>#REF!</v>
      </c>
      <c r="AG57" s="316">
        <v>0.28000000000000003</v>
      </c>
      <c r="AH57" s="301">
        <v>0</v>
      </c>
      <c r="AJ57" s="263" t="str">
        <f>Technologies!M51</f>
        <v>R2,R3,R4,R5,R6</v>
      </c>
      <c r="AV57" s="258"/>
      <c r="AW57" s="258"/>
      <c r="AX57" s="258"/>
      <c r="AY57" s="258"/>
      <c r="AZ57" s="258"/>
      <c r="BA57" s="258"/>
      <c r="BB57" s="258"/>
    </row>
    <row r="58" spans="1:54" x14ac:dyDescent="0.2">
      <c r="A58" s="263" t="s">
        <v>472</v>
      </c>
      <c r="B58" s="263" t="s">
        <v>473</v>
      </c>
      <c r="C58" s="263" t="s">
        <v>474</v>
      </c>
      <c r="D58" s="263" t="s">
        <v>362</v>
      </c>
      <c r="E58" s="263" t="s">
        <v>42</v>
      </c>
      <c r="F58" s="263" t="s">
        <v>17</v>
      </c>
      <c r="G58" s="265"/>
      <c r="H58" s="326">
        <v>1</v>
      </c>
      <c r="I58" s="328">
        <v>2011</v>
      </c>
      <c r="J58" s="328">
        <f>INDEX(ConsolidatedVehData!$D$22:$D$858,MATCH(B58,ConsolidatedVehData!$A$22:$A$858,0))</f>
        <v>2010</v>
      </c>
      <c r="K58" s="328">
        <v>20</v>
      </c>
      <c r="L58" s="326">
        <v>3433.663493112198</v>
      </c>
      <c r="M58" s="326">
        <v>3726.0043006525761</v>
      </c>
      <c r="N58" s="326">
        <v>3659.4652648552237</v>
      </c>
      <c r="O58" s="326">
        <v>1589.4180450998433</v>
      </c>
      <c r="P58" s="326">
        <v>1600.3950013007202</v>
      </c>
      <c r="Q58" s="326">
        <v>1601.9802947331693</v>
      </c>
      <c r="R58" s="326">
        <v>1600.9121403415611</v>
      </c>
      <c r="S58" s="326">
        <v>1606.0723287345545</v>
      </c>
      <c r="T58" s="326">
        <v>1606.9576307917632</v>
      </c>
      <c r="U58" s="326">
        <f t="shared" si="6"/>
        <v>1606.9576307917632</v>
      </c>
      <c r="V58" s="326">
        <v>0.18605868503662365</v>
      </c>
      <c r="W58" s="326">
        <v>0.16251002676635176</v>
      </c>
      <c r="X58" s="326">
        <v>0.1901873678743119</v>
      </c>
      <c r="Y58" s="326">
        <v>8.75594656884124E-2</v>
      </c>
      <c r="Z58" s="326">
        <v>9.2869934929967521E-2</v>
      </c>
      <c r="AA58" s="326">
        <v>9.4248121790743294E-2</v>
      </c>
      <c r="AB58" s="326">
        <v>9.4969834569149855E-2</v>
      </c>
      <c r="AC58" s="326">
        <v>9.5181090377234628E-2</v>
      </c>
      <c r="AD58" s="326">
        <v>9.5098742627245117E-2</v>
      </c>
      <c r="AE58" s="326">
        <f t="shared" si="1"/>
        <v>9.5098742627245117E-2</v>
      </c>
      <c r="AF58" s="326" t="e">
        <f>INDEX(ConsolidatedVehData!$AB$22:$AB$858,MATCH(B58,ConsolidatedVehData!$A$22:$A$858,0))</f>
        <v>#REF!</v>
      </c>
      <c r="AG58" s="316">
        <v>0.24</v>
      </c>
      <c r="AH58" s="301">
        <v>0</v>
      </c>
      <c r="AJ58" s="263" t="str">
        <f>Technologies!M52</f>
        <v>R2,R3,R4,R5,R6</v>
      </c>
      <c r="AV58" s="258"/>
      <c r="AW58" s="258"/>
      <c r="AX58" s="258"/>
      <c r="AY58" s="258"/>
      <c r="AZ58" s="258"/>
      <c r="BA58" s="258"/>
      <c r="BB58" s="258"/>
    </row>
    <row r="59" spans="1:54" x14ac:dyDescent="0.2">
      <c r="A59" s="263" t="s">
        <v>475</v>
      </c>
      <c r="B59" s="263" t="s">
        <v>476</v>
      </c>
      <c r="C59" s="263" t="s">
        <v>477</v>
      </c>
      <c r="D59" s="263" t="s">
        <v>362</v>
      </c>
      <c r="E59" s="263" t="s">
        <v>44</v>
      </c>
      <c r="F59" s="263" t="s">
        <v>17</v>
      </c>
      <c r="G59" s="265">
        <v>0</v>
      </c>
      <c r="H59" s="326">
        <v>1</v>
      </c>
      <c r="I59" s="328">
        <v>2011</v>
      </c>
      <c r="J59" s="328">
        <f>INDEX(ConsolidatedVehData!$D$22:$D$858,MATCH(B59,ConsolidatedVehData!$A$22:$A$858,0))</f>
        <v>2010</v>
      </c>
      <c r="K59" s="328">
        <v>20</v>
      </c>
      <c r="L59" s="326">
        <v>3351.9435415792345</v>
      </c>
      <c r="M59" s="326">
        <v>3644.9095477261581</v>
      </c>
      <c r="N59" s="326">
        <v>3581.1784578545521</v>
      </c>
      <c r="O59" s="326">
        <v>1558.6919767851455</v>
      </c>
      <c r="P59" s="326">
        <v>1568.8789450189756</v>
      </c>
      <c r="Q59" s="326">
        <v>1570.6144777764212</v>
      </c>
      <c r="R59" s="326">
        <v>1570.529592458229</v>
      </c>
      <c r="S59" s="326">
        <v>1575.6850358687673</v>
      </c>
      <c r="T59" s="326">
        <v>1576.6064523521161</v>
      </c>
      <c r="U59" s="326">
        <f t="shared" si="6"/>
        <v>1576.6064523521161</v>
      </c>
      <c r="V59" s="326">
        <v>0.17241657883562578</v>
      </c>
      <c r="W59" s="326">
        <v>0.15047226801231403</v>
      </c>
      <c r="X59" s="326">
        <v>0.17674197426487318</v>
      </c>
      <c r="Y59" s="326">
        <v>8.1260369407236674E-2</v>
      </c>
      <c r="Z59" s="326">
        <v>8.6214014469878655E-2</v>
      </c>
      <c r="AA59" s="326">
        <v>8.7632437827228557E-2</v>
      </c>
      <c r="AB59" s="326">
        <v>8.8281115878817526E-2</v>
      </c>
      <c r="AC59" s="326">
        <v>8.8493291086744086E-2</v>
      </c>
      <c r="AD59" s="326">
        <v>8.8395004794586687E-2</v>
      </c>
      <c r="AE59" s="326">
        <f t="shared" si="1"/>
        <v>8.8395004794586687E-2</v>
      </c>
      <c r="AF59" s="326" t="e">
        <f>INDEX(ConsolidatedVehData!$AB$22:$AB$858,MATCH(B59,ConsolidatedVehData!$A$22:$A$858,0))</f>
        <v>#REF!</v>
      </c>
      <c r="AG59" s="316">
        <v>0.24</v>
      </c>
      <c r="AH59" s="301">
        <v>0</v>
      </c>
      <c r="AJ59" s="263" t="str">
        <f>Technologies!M53</f>
        <v>R2,R3,R4,R5,R6</v>
      </c>
      <c r="AV59" s="258"/>
      <c r="AW59" s="258"/>
      <c r="AX59" s="258"/>
      <c r="AY59" s="258"/>
      <c r="AZ59" s="258"/>
      <c r="BA59" s="258"/>
      <c r="BB59" s="258"/>
    </row>
    <row r="60" spans="1:54" x14ac:dyDescent="0.2">
      <c r="A60" s="263" t="s">
        <v>478</v>
      </c>
      <c r="B60" s="263" t="s">
        <v>479</v>
      </c>
      <c r="C60" s="263" t="s">
        <v>480</v>
      </c>
      <c r="D60" s="263" t="s">
        <v>362</v>
      </c>
      <c r="E60" s="263" t="s">
        <v>22</v>
      </c>
      <c r="F60" s="263" t="s">
        <v>17</v>
      </c>
      <c r="G60" s="265"/>
      <c r="H60" s="326">
        <v>1</v>
      </c>
      <c r="I60" s="328">
        <v>2011</v>
      </c>
      <c r="J60" s="328">
        <f>INDEX(ConsolidatedVehData!$D$22:$D$858,MATCH(B60,ConsolidatedVehData!$A$22:$A$858,0))</f>
        <v>2010</v>
      </c>
      <c r="K60" s="328">
        <v>20</v>
      </c>
      <c r="L60" s="326">
        <v>3070.5409495273261</v>
      </c>
      <c r="M60" s="326">
        <v>3326.0569288554134</v>
      </c>
      <c r="N60" s="326">
        <v>3333.5858363523057</v>
      </c>
      <c r="O60" s="326">
        <v>3012.8035875146102</v>
      </c>
      <c r="P60" s="326">
        <v>3071.0380370872413</v>
      </c>
      <c r="Q60" s="326">
        <v>3099.2146319495373</v>
      </c>
      <c r="R60" s="326">
        <v>3109.8715400648471</v>
      </c>
      <c r="S60" s="326">
        <v>3116.7633997684666</v>
      </c>
      <c r="T60" s="326">
        <v>3122.2386399770103</v>
      </c>
      <c r="U60" s="326">
        <f t="shared" si="6"/>
        <v>3122.2386399770103</v>
      </c>
      <c r="V60" s="326">
        <v>0.21300288924977617</v>
      </c>
      <c r="W60" s="326">
        <v>0.19219369976842521</v>
      </c>
      <c r="X60" s="326">
        <v>0.21289053045342649</v>
      </c>
      <c r="Y60" s="326">
        <v>0.22496716230032157</v>
      </c>
      <c r="Z60" s="326">
        <v>0.23643899611429245</v>
      </c>
      <c r="AA60" s="326">
        <v>0.24016258140742383</v>
      </c>
      <c r="AB60" s="326">
        <v>0.24344280208057756</v>
      </c>
      <c r="AC60" s="326">
        <v>0.24381969256047678</v>
      </c>
      <c r="AD60" s="326">
        <v>0.24402247139570976</v>
      </c>
      <c r="AE60" s="326">
        <f t="shared" si="1"/>
        <v>0.24402247139570976</v>
      </c>
      <c r="AF60" s="326" t="e">
        <f>INDEX(ConsolidatedVehData!$AB$22:$AB$858,MATCH(B60,ConsolidatedVehData!$A$22:$A$858,0))</f>
        <v>#REF!</v>
      </c>
      <c r="AG60" s="316">
        <v>0.24</v>
      </c>
      <c r="AH60" s="301">
        <v>0</v>
      </c>
      <c r="AJ60" s="263" t="str">
        <f>Technologies!M54</f>
        <v>R2,R3,R4,R5,R6</v>
      </c>
      <c r="AV60" s="258"/>
      <c r="AW60" s="258"/>
      <c r="AX60" s="258"/>
      <c r="AY60" s="258"/>
      <c r="AZ60" s="258"/>
      <c r="BA60" s="258"/>
      <c r="BB60" s="258"/>
    </row>
    <row r="61" spans="1:54" x14ac:dyDescent="0.2">
      <c r="A61" s="263" t="s">
        <v>481</v>
      </c>
      <c r="B61" s="263" t="s">
        <v>482</v>
      </c>
      <c r="C61" s="263" t="s">
        <v>483</v>
      </c>
      <c r="D61" s="263" t="s">
        <v>362</v>
      </c>
      <c r="E61" s="263" t="s">
        <v>28</v>
      </c>
      <c r="F61" s="263" t="s">
        <v>17</v>
      </c>
      <c r="G61" s="265"/>
      <c r="H61" s="326">
        <v>1</v>
      </c>
      <c r="I61" s="328">
        <v>2011</v>
      </c>
      <c r="J61" s="328">
        <f>INDEX(ConsolidatedVehData!$D$22:$D$858,MATCH(B61,ConsolidatedVehData!$A$22:$A$858,0))</f>
        <v>2010</v>
      </c>
      <c r="K61" s="328">
        <v>20</v>
      </c>
      <c r="L61" s="326">
        <v>2591.9757036113706</v>
      </c>
      <c r="M61" s="326">
        <v>2850.3010967669534</v>
      </c>
      <c r="N61" s="326">
        <v>2892.5371067668634</v>
      </c>
      <c r="O61" s="326">
        <v>2638.3317357823812</v>
      </c>
      <c r="P61" s="326">
        <v>2702.9071435729038</v>
      </c>
      <c r="Q61" s="326">
        <v>2733.1468224743567</v>
      </c>
      <c r="R61" s="326">
        <v>2752.1873732295999</v>
      </c>
      <c r="S61" s="326">
        <v>2761.7579197498471</v>
      </c>
      <c r="T61" s="326">
        <v>2768.7376538506851</v>
      </c>
      <c r="U61" s="326">
        <f t="shared" si="6"/>
        <v>2768.7376538506851</v>
      </c>
      <c r="V61" s="326">
        <v>0.17207385633322353</v>
      </c>
      <c r="W61" s="326">
        <v>0.15406003618922037</v>
      </c>
      <c r="X61" s="326">
        <v>0.18132363306477703</v>
      </c>
      <c r="Y61" s="326">
        <v>0.20959552181362046</v>
      </c>
      <c r="Z61" s="326">
        <v>0.2245067781535573</v>
      </c>
      <c r="AA61" s="326">
        <v>0.22857801850843301</v>
      </c>
      <c r="AB61" s="326">
        <v>0.2336857933062999</v>
      </c>
      <c r="AC61" s="326">
        <v>0.23461703261457015</v>
      </c>
      <c r="AD61" s="326">
        <v>0.23498272013780283</v>
      </c>
      <c r="AE61" s="326">
        <f t="shared" si="1"/>
        <v>0.23498272013780283</v>
      </c>
      <c r="AF61" s="326" t="e">
        <f>INDEX(ConsolidatedVehData!$AB$22:$AB$858,MATCH(B61,ConsolidatedVehData!$A$22:$A$858,0))</f>
        <v>#REF!</v>
      </c>
      <c r="AG61" s="316">
        <v>0.18</v>
      </c>
      <c r="AH61" s="301">
        <v>0</v>
      </c>
      <c r="AJ61" s="263" t="str">
        <f>Technologies!M55</f>
        <v>R2,R3,R4,R5,R6</v>
      </c>
      <c r="AV61" s="258"/>
      <c r="AW61" s="258"/>
      <c r="AX61" s="258"/>
      <c r="AY61" s="258"/>
      <c r="AZ61" s="258"/>
      <c r="BA61" s="258"/>
      <c r="BB61" s="258"/>
    </row>
    <row r="62" spans="1:54" x14ac:dyDescent="0.2">
      <c r="A62" s="263" t="s">
        <v>484</v>
      </c>
      <c r="B62" s="263" t="s">
        <v>485</v>
      </c>
      <c r="C62" s="263" t="s">
        <v>486</v>
      </c>
      <c r="D62" s="263" t="s">
        <v>362</v>
      </c>
      <c r="E62" s="263" t="s">
        <v>25</v>
      </c>
      <c r="F62" s="263" t="s">
        <v>17</v>
      </c>
      <c r="G62" s="265"/>
      <c r="H62" s="326">
        <v>1</v>
      </c>
      <c r="I62" s="328">
        <v>2015</v>
      </c>
      <c r="J62" s="328">
        <f>INDEX(ConsolidatedVehData!$D$22:$D$858,MATCH(B62,ConsolidatedVehData!$A$22:$A$858,0))</f>
        <v>2015</v>
      </c>
      <c r="K62" s="328">
        <v>20</v>
      </c>
      <c r="L62" s="326">
        <v>0</v>
      </c>
      <c r="M62" s="326">
        <v>3609.6843869351128</v>
      </c>
      <c r="N62" s="326">
        <v>3336.1199238014356</v>
      </c>
      <c r="O62" s="326">
        <v>2373.020697983432</v>
      </c>
      <c r="P62" s="326">
        <v>2413.8685021092115</v>
      </c>
      <c r="Q62" s="326">
        <v>2422.3731176289734</v>
      </c>
      <c r="R62" s="326">
        <v>2420.5034160230275</v>
      </c>
      <c r="S62" s="326">
        <v>2420.0958879276031</v>
      </c>
      <c r="T62" s="326">
        <v>2419.584940089871</v>
      </c>
      <c r="U62" s="326">
        <f t="shared" si="6"/>
        <v>2419.584940089871</v>
      </c>
      <c r="V62" s="326">
        <v>0</v>
      </c>
      <c r="W62" s="326">
        <v>0.21818478185044207</v>
      </c>
      <c r="X62" s="326">
        <v>0.25393999083971402</v>
      </c>
      <c r="Y62" s="326">
        <v>0.29063800902398046</v>
      </c>
      <c r="Z62" s="326">
        <v>0.30748866424705396</v>
      </c>
      <c r="AA62" s="326">
        <v>0.30941420759707122</v>
      </c>
      <c r="AB62" s="326">
        <v>0.31317921546015026</v>
      </c>
      <c r="AC62" s="326">
        <v>0.31390699833355296</v>
      </c>
      <c r="AD62" s="326">
        <v>0.31448961638582212</v>
      </c>
      <c r="AE62" s="326">
        <f t="shared" si="1"/>
        <v>0.31448961638582212</v>
      </c>
      <c r="AF62" s="326" t="e">
        <f>INDEX(ConsolidatedVehData!$AB$22:$AB$858,MATCH(B62,ConsolidatedVehData!$A$22:$A$858,0))</f>
        <v>#REF!</v>
      </c>
      <c r="AG62" s="316">
        <v>0.24</v>
      </c>
      <c r="AH62" s="301">
        <v>0</v>
      </c>
      <c r="AJ62" s="263" t="str">
        <f>Technologies!M56</f>
        <v>R2,R3,R4,R5,R6</v>
      </c>
      <c r="AV62" s="258"/>
      <c r="AW62" s="258"/>
      <c r="AX62" s="258"/>
      <c r="AY62" s="258"/>
      <c r="AZ62" s="258"/>
      <c r="BA62" s="258"/>
      <c r="BB62" s="258"/>
    </row>
    <row r="63" spans="1:54" x14ac:dyDescent="0.2">
      <c r="A63" s="263" t="s">
        <v>487</v>
      </c>
      <c r="B63" s="263" t="s">
        <v>488</v>
      </c>
      <c r="C63" s="263" t="s">
        <v>489</v>
      </c>
      <c r="D63" s="263" t="s">
        <v>362</v>
      </c>
      <c r="E63" s="263" t="s">
        <v>64</v>
      </c>
      <c r="F63" s="263" t="s">
        <v>17</v>
      </c>
      <c r="G63" s="265"/>
      <c r="H63" s="326">
        <v>1</v>
      </c>
      <c r="I63" s="328">
        <v>2011</v>
      </c>
      <c r="J63" s="328">
        <f>INDEX(ConsolidatedVehData!$D$22:$D$858,MATCH(B63,ConsolidatedVehData!$A$22:$A$858,0))</f>
        <v>2010</v>
      </c>
      <c r="K63" s="328">
        <v>20</v>
      </c>
      <c r="L63" s="326">
        <v>3446.2299763713477</v>
      </c>
      <c r="M63" s="326">
        <v>3738.1678495495353</v>
      </c>
      <c r="N63" s="326">
        <v>3672.6744795243512</v>
      </c>
      <c r="O63" s="326">
        <v>1594.7423371083239</v>
      </c>
      <c r="P63" s="326">
        <v>1605.267741683356</v>
      </c>
      <c r="Q63" s="326">
        <v>1606.8850126270561</v>
      </c>
      <c r="R63" s="326">
        <v>1606.2524551301817</v>
      </c>
      <c r="S63" s="326">
        <v>1611.459285578386</v>
      </c>
      <c r="T63" s="326">
        <v>1612.3616938852101</v>
      </c>
      <c r="U63" s="326">
        <f t="shared" si="6"/>
        <v>1612.3616938852101</v>
      </c>
      <c r="V63" s="326">
        <v>0.17926694128084197</v>
      </c>
      <c r="W63" s="326">
        <v>0.15649113449902188</v>
      </c>
      <c r="X63" s="326">
        <v>0.18367568546124566</v>
      </c>
      <c r="Y63" s="326">
        <v>8.4473795518117026E-2</v>
      </c>
      <c r="Z63" s="326">
        <v>8.9610469536420878E-2</v>
      </c>
      <c r="AA63" s="326">
        <v>9.0983859076197326E-2</v>
      </c>
      <c r="AB63" s="326">
        <v>9.1673432162987026E-2</v>
      </c>
      <c r="AC63" s="326">
        <v>9.1886180248599514E-2</v>
      </c>
      <c r="AD63" s="326">
        <v>9.1803490452045194E-2</v>
      </c>
      <c r="AE63" s="326">
        <f t="shared" si="1"/>
        <v>9.1803490452045194E-2</v>
      </c>
      <c r="AF63" s="326" t="e">
        <f>INDEX(ConsolidatedVehData!$AB$22:$AB$858,MATCH(B63,ConsolidatedVehData!$A$22:$A$858,0))</f>
        <v>#REF!</v>
      </c>
      <c r="AG63" s="316">
        <v>0.24</v>
      </c>
      <c r="AH63" s="301">
        <v>0</v>
      </c>
      <c r="AJ63" s="263" t="str">
        <f>Technologies!M57</f>
        <v>R2,R3,R4,R5,R6</v>
      </c>
      <c r="AV63" s="258"/>
      <c r="AW63" s="258"/>
      <c r="AX63" s="258"/>
      <c r="AY63" s="258"/>
      <c r="AZ63" s="258"/>
      <c r="BA63" s="258"/>
      <c r="BB63" s="258"/>
    </row>
    <row r="64" spans="1:54" x14ac:dyDescent="0.2">
      <c r="A64" s="263" t="s">
        <v>490</v>
      </c>
      <c r="B64" s="263" t="s">
        <v>491</v>
      </c>
      <c r="C64" s="263" t="s">
        <v>492</v>
      </c>
      <c r="D64" s="263" t="s">
        <v>362</v>
      </c>
      <c r="E64" s="263" t="s">
        <v>32</v>
      </c>
      <c r="F64" s="263" t="s">
        <v>17</v>
      </c>
      <c r="G64" s="265">
        <v>0</v>
      </c>
      <c r="H64" s="326">
        <v>1</v>
      </c>
      <c r="I64" s="328">
        <v>2011</v>
      </c>
      <c r="J64" s="328">
        <f>INDEX(ConsolidatedVehData!$D$22:$D$858,MATCH(B64,ConsolidatedVehData!$A$22:$A$858,0))</f>
        <v>2010</v>
      </c>
      <c r="K64" s="328">
        <v>20</v>
      </c>
      <c r="L64" s="326">
        <v>3230.0635859968706</v>
      </c>
      <c r="M64" s="326">
        <v>3524.6188247930768</v>
      </c>
      <c r="N64" s="326">
        <v>3461.2371291465683</v>
      </c>
      <c r="O64" s="326">
        <v>1511.0836139761236</v>
      </c>
      <c r="P64" s="326">
        <v>1521.1899357815803</v>
      </c>
      <c r="Q64" s="326">
        <v>1523.0238182871597</v>
      </c>
      <c r="R64" s="326">
        <v>1523.3421665322421</v>
      </c>
      <c r="S64" s="326">
        <v>1528.4811174355505</v>
      </c>
      <c r="T64" s="326">
        <v>1529.4657555276015</v>
      </c>
      <c r="U64" s="326">
        <f t="shared" si="6"/>
        <v>1529.4657555276015</v>
      </c>
      <c r="V64" s="326">
        <v>0.17244658747971672</v>
      </c>
      <c r="W64" s="326">
        <v>0.15047226801231403</v>
      </c>
      <c r="X64" s="326">
        <v>0.17698144401813745</v>
      </c>
      <c r="Y64" s="326">
        <v>8.1335271113158109E-2</v>
      </c>
      <c r="Z64" s="326">
        <v>8.629885177789659E-2</v>
      </c>
      <c r="AA64" s="326">
        <v>8.7704107431275199E-2</v>
      </c>
      <c r="AB64" s="326">
        <v>8.8374065870083882E-2</v>
      </c>
      <c r="AC64" s="326">
        <v>8.8589450842861253E-2</v>
      </c>
      <c r="AD64" s="326">
        <v>8.8494837393550019E-2</v>
      </c>
      <c r="AE64" s="326">
        <f t="shared" si="1"/>
        <v>8.8494837393550019E-2</v>
      </c>
      <c r="AF64" s="326" t="e">
        <f>INDEX(ConsolidatedVehData!$AB$22:$AB$858,MATCH(B64,ConsolidatedVehData!$A$22:$A$858,0))</f>
        <v>#REF!</v>
      </c>
      <c r="AG64" s="316">
        <v>0.24</v>
      </c>
      <c r="AH64" s="301">
        <v>0</v>
      </c>
      <c r="AJ64" s="263" t="str">
        <f>Technologies!M58</f>
        <v>R2,R3,R4,R5,R6</v>
      </c>
      <c r="AV64" s="258"/>
      <c r="AW64" s="258"/>
      <c r="AX64" s="258"/>
      <c r="AY64" s="258"/>
      <c r="AZ64" s="258"/>
      <c r="BA64" s="258"/>
      <c r="BB64" s="258"/>
    </row>
    <row r="65" spans="1:54" s="257" customFormat="1" x14ac:dyDescent="0.2">
      <c r="A65" s="336" t="s">
        <v>493</v>
      </c>
      <c r="B65" s="336" t="s">
        <v>494</v>
      </c>
      <c r="C65" s="336" t="s">
        <v>495</v>
      </c>
      <c r="D65" s="336" t="s">
        <v>362</v>
      </c>
      <c r="E65" s="336" t="s">
        <v>25</v>
      </c>
      <c r="F65" s="263"/>
      <c r="G65" s="337"/>
      <c r="H65" s="338" t="e">
        <f>1-H66</f>
        <v>#REF!</v>
      </c>
      <c r="I65" s="339">
        <v>2020</v>
      </c>
      <c r="J65" s="339">
        <f>INDEX(ConsolidatedVehData!$D$22:$D$858,MATCH(B65,ConsolidatedVehData!$A$22:$A$858,0))</f>
        <v>2015</v>
      </c>
      <c r="K65" s="339">
        <v>20</v>
      </c>
      <c r="L65" s="326">
        <v>3238.7660473870733</v>
      </c>
      <c r="M65" s="326">
        <v>3534.1148791032515</v>
      </c>
      <c r="N65" s="326">
        <v>3470.5624200198863</v>
      </c>
      <c r="O65" s="326">
        <v>1515.1547867124759</v>
      </c>
      <c r="P65" s="326">
        <v>1525.2883370454731</v>
      </c>
      <c r="Q65" s="326">
        <v>1527.1271604109688</v>
      </c>
      <c r="R65" s="326">
        <v>1527.4463663522661</v>
      </c>
      <c r="S65" s="326">
        <v>1532.5991626554037</v>
      </c>
      <c r="T65" s="326">
        <v>1533.586453566742</v>
      </c>
      <c r="U65" s="326">
        <v>1533.586453566742</v>
      </c>
      <c r="V65" s="343">
        <v>0.419549036501558</v>
      </c>
      <c r="W65" s="343">
        <v>0.412663026076457</v>
      </c>
      <c r="X65" s="343">
        <v>0.40577701565135599</v>
      </c>
      <c r="Y65" s="343">
        <v>0.48611498071516418</v>
      </c>
      <c r="Z65" s="343">
        <v>0.49164831173934748</v>
      </c>
      <c r="AA65" s="343">
        <v>0.49548042423591304</v>
      </c>
      <c r="AB65" s="343">
        <v>0.49705152614205628</v>
      </c>
      <c r="AC65" s="343">
        <v>0.49705152614205628</v>
      </c>
      <c r="AD65" s="343">
        <v>0.49705152614205628</v>
      </c>
      <c r="AE65" s="343">
        <v>0.49705152614205628</v>
      </c>
      <c r="AF65" s="338" t="e">
        <f>INDEX(ConsolidatedVehData!$AB$22:$AB$858,MATCH(B65,ConsolidatedVehData!$A$22:$A$858,0))</f>
        <v>#REF!</v>
      </c>
      <c r="AG65" s="340">
        <v>0.28000000000000003</v>
      </c>
      <c r="AH65" s="315">
        <v>0</v>
      </c>
      <c r="AI65" s="271"/>
      <c r="AJ65" s="263" t="str">
        <f>Technologies!M59</f>
        <v>*R2,R3,R4,R5,R6</v>
      </c>
      <c r="AK65" s="271"/>
      <c r="AL65" s="271"/>
      <c r="AM65" s="271"/>
      <c r="AN65" s="271"/>
      <c r="AO65" s="271"/>
      <c r="AP65" s="271"/>
      <c r="AQ65" s="271"/>
      <c r="AR65" s="271"/>
      <c r="AS65" s="271"/>
      <c r="AT65" s="271"/>
      <c r="AU65" s="271"/>
    </row>
    <row r="66" spans="1:54" x14ac:dyDescent="0.2">
      <c r="A66" s="263"/>
      <c r="B66" s="263"/>
      <c r="C66" s="263"/>
      <c r="D66" s="263"/>
      <c r="E66" s="263" t="s">
        <v>34</v>
      </c>
      <c r="F66" s="263"/>
      <c r="G66" s="265"/>
      <c r="H66" s="326" t="e">
        <f>INDEX(ConsolidatedVehData!$AG$22:$AG$858,MATCH(B65,ConsolidatedVehData!$A$22:$A$858,0))</f>
        <v>#REF!</v>
      </c>
      <c r="I66" s="328" t="s">
        <v>401</v>
      </c>
      <c r="J66" s="328"/>
      <c r="K66" s="328"/>
      <c r="L66" s="326"/>
      <c r="M66" s="326"/>
      <c r="N66" s="326"/>
      <c r="O66" s="326"/>
      <c r="P66" s="326"/>
      <c r="Q66" s="326"/>
      <c r="R66" s="326"/>
      <c r="S66" s="326"/>
      <c r="T66" s="326"/>
      <c r="U66" s="326"/>
      <c r="V66" s="326"/>
      <c r="W66" s="326"/>
      <c r="X66" s="326"/>
      <c r="Y66" s="326"/>
      <c r="Z66" s="326"/>
      <c r="AA66" s="326"/>
      <c r="AB66" s="326"/>
      <c r="AC66" s="326"/>
      <c r="AD66" s="326"/>
      <c r="AE66" s="326"/>
      <c r="AF66" s="326"/>
      <c r="AG66" s="316"/>
      <c r="AH66" s="301"/>
      <c r="AJ66" s="263"/>
      <c r="AV66" s="258"/>
      <c r="AW66" s="258"/>
      <c r="AX66" s="258"/>
      <c r="AY66" s="258"/>
      <c r="AZ66" s="258"/>
      <c r="BA66" s="258"/>
      <c r="BB66" s="258"/>
    </row>
    <row r="67" spans="1:54" x14ac:dyDescent="0.2">
      <c r="A67" s="263"/>
      <c r="B67" s="263"/>
      <c r="C67" s="263"/>
      <c r="D67" s="263"/>
      <c r="E67" s="263"/>
      <c r="F67" s="263" t="s">
        <v>17</v>
      </c>
      <c r="G67" s="265"/>
      <c r="H67" s="326"/>
      <c r="I67" s="328"/>
      <c r="J67" s="328"/>
      <c r="K67" s="328"/>
      <c r="L67" s="326"/>
      <c r="M67" s="326"/>
      <c r="N67" s="326"/>
      <c r="O67" s="326"/>
      <c r="P67" s="326"/>
      <c r="Q67" s="326"/>
      <c r="R67" s="326"/>
      <c r="S67" s="326"/>
      <c r="T67" s="326"/>
      <c r="U67" s="326"/>
      <c r="V67" s="326"/>
      <c r="W67" s="326"/>
      <c r="X67" s="326"/>
      <c r="Y67" s="326"/>
      <c r="Z67" s="326"/>
      <c r="AA67" s="326"/>
      <c r="AB67" s="326"/>
      <c r="AC67" s="326"/>
      <c r="AD67" s="326"/>
      <c r="AE67" s="326"/>
      <c r="AF67" s="326"/>
      <c r="AG67" s="316"/>
      <c r="AH67" s="301"/>
      <c r="AJ67" s="263"/>
      <c r="AV67" s="258"/>
      <c r="AW67" s="258"/>
      <c r="AX67" s="258"/>
      <c r="AY67" s="258"/>
      <c r="AZ67" s="258"/>
      <c r="BA67" s="258"/>
      <c r="BB67" s="258"/>
    </row>
    <row r="68" spans="1:54" x14ac:dyDescent="0.2">
      <c r="A68" s="263" t="s">
        <v>496</v>
      </c>
      <c r="B68" s="263" t="s">
        <v>497</v>
      </c>
      <c r="C68" s="263" t="s">
        <v>498</v>
      </c>
      <c r="D68" s="263" t="s">
        <v>362</v>
      </c>
      <c r="E68" s="263" t="s">
        <v>25</v>
      </c>
      <c r="F68" s="263" t="s">
        <v>17</v>
      </c>
      <c r="G68" s="265"/>
      <c r="H68" s="326">
        <v>1</v>
      </c>
      <c r="I68" s="328">
        <v>2011</v>
      </c>
      <c r="J68" s="328">
        <f>INDEX(ConsolidatedVehData!$D$22:$D$858,MATCH(B68,ConsolidatedVehData!$A$22:$A$858,0))</f>
        <v>2010</v>
      </c>
      <c r="K68" s="328">
        <v>20</v>
      </c>
      <c r="L68" s="326">
        <v>2235.1520272126918</v>
      </c>
      <c r="M68" s="326">
        <v>2190.0932067485032</v>
      </c>
      <c r="N68" s="326">
        <v>2787.3316767001706</v>
      </c>
      <c r="O68" s="326">
        <v>2667.2639672244568</v>
      </c>
      <c r="P68" s="326">
        <v>2738.3287415761752</v>
      </c>
      <c r="Q68" s="326">
        <v>2771.7895768317435</v>
      </c>
      <c r="R68" s="326">
        <v>2791.5565423657449</v>
      </c>
      <c r="S68" s="326">
        <v>2799.2300036995193</v>
      </c>
      <c r="T68" s="326">
        <v>2805.2669144127981</v>
      </c>
      <c r="U68" s="326">
        <f t="shared" ref="U68:U76" si="7">T68</f>
        <v>2805.2669144127981</v>
      </c>
      <c r="V68" s="326">
        <v>0.18960687205228918</v>
      </c>
      <c r="W68" s="326">
        <v>0.21408528267693847</v>
      </c>
      <c r="X68" s="326">
        <v>0.179949592817822</v>
      </c>
      <c r="Y68" s="326">
        <v>0.22042484076674604</v>
      </c>
      <c r="Z68" s="326">
        <v>0.23569355598186259</v>
      </c>
      <c r="AA68" s="326">
        <v>0.24226717633945499</v>
      </c>
      <c r="AB68" s="326">
        <v>0.2470768994252438</v>
      </c>
      <c r="AC68" s="326">
        <v>0.24773059932363781</v>
      </c>
      <c r="AD68" s="326">
        <v>0.24804906734808388</v>
      </c>
      <c r="AE68" s="326">
        <f t="shared" si="1"/>
        <v>0.24804906734808388</v>
      </c>
      <c r="AF68" s="326" t="e">
        <f>INDEX(ConsolidatedVehData!$AB$22:$AB$858,MATCH(B68,ConsolidatedVehData!$A$22:$A$858,0))</f>
        <v>#REF!</v>
      </c>
      <c r="AG68" s="316">
        <v>0.18</v>
      </c>
      <c r="AH68" s="301">
        <v>0</v>
      </c>
      <c r="AJ68" s="263" t="str">
        <f>Technologies!M60</f>
        <v>R2,R3,R4,R5,R6</v>
      </c>
      <c r="AV68" s="258"/>
      <c r="AW68" s="258"/>
      <c r="AX68" s="258"/>
      <c r="AY68" s="258"/>
      <c r="AZ68" s="258"/>
      <c r="BA68" s="258"/>
      <c r="BB68" s="258"/>
    </row>
    <row r="69" spans="1:54" s="257" customFormat="1" x14ac:dyDescent="0.2">
      <c r="A69" s="336" t="s">
        <v>499</v>
      </c>
      <c r="B69" s="336" t="s">
        <v>212</v>
      </c>
      <c r="C69" s="336" t="s">
        <v>213</v>
      </c>
      <c r="D69" s="336" t="s">
        <v>362</v>
      </c>
      <c r="E69" s="336" t="s">
        <v>34</v>
      </c>
      <c r="F69" s="336" t="s">
        <v>17</v>
      </c>
      <c r="G69" s="337" t="str">
        <f>IF($J69&lt;G$1,0,"")</f>
        <v/>
      </c>
      <c r="H69" s="338">
        <v>1</v>
      </c>
      <c r="I69" s="339">
        <v>2020</v>
      </c>
      <c r="J69" s="339">
        <v>2020</v>
      </c>
      <c r="K69" s="339">
        <v>20</v>
      </c>
      <c r="L69" s="338"/>
      <c r="M69" s="338"/>
      <c r="N69" s="338"/>
      <c r="O69" s="338"/>
      <c r="P69" s="338"/>
      <c r="Q69" s="338"/>
      <c r="R69" s="338"/>
      <c r="S69" s="338"/>
      <c r="T69" s="338"/>
      <c r="U69" s="338"/>
      <c r="V69" s="338"/>
      <c r="W69" s="338"/>
      <c r="X69" s="338"/>
      <c r="Y69" s="338"/>
      <c r="Z69" s="338"/>
      <c r="AA69" s="338"/>
      <c r="AB69" s="338"/>
      <c r="AC69" s="338"/>
      <c r="AD69" s="338"/>
      <c r="AE69" s="338"/>
      <c r="AF69" s="338"/>
      <c r="AG69" s="340"/>
      <c r="AH69" s="315">
        <v>0</v>
      </c>
      <c r="AI69" s="271"/>
      <c r="AJ69" s="263" t="str">
        <f>Technologies!M61</f>
        <v>*R2,R3,R4,R5,R6</v>
      </c>
      <c r="AK69" s="271"/>
      <c r="AL69" s="271"/>
      <c r="AM69" s="271"/>
      <c r="AN69" s="271"/>
      <c r="AO69" s="271"/>
      <c r="AP69" s="271"/>
      <c r="AQ69" s="271"/>
      <c r="AR69" s="271"/>
      <c r="AS69" s="271"/>
      <c r="AT69" s="271"/>
      <c r="AU69" s="271"/>
    </row>
    <row r="70" spans="1:54" x14ac:dyDescent="0.2">
      <c r="A70" s="263" t="s">
        <v>500</v>
      </c>
      <c r="B70" s="263" t="s">
        <v>233</v>
      </c>
      <c r="C70" s="263" t="s">
        <v>234</v>
      </c>
      <c r="D70" s="263" t="s">
        <v>362</v>
      </c>
      <c r="E70" s="263" t="s">
        <v>34</v>
      </c>
      <c r="F70" s="263" t="s">
        <v>17</v>
      </c>
      <c r="G70" s="265" t="str">
        <f>IF($J70&lt;G$1,0,"")</f>
        <v/>
      </c>
      <c r="H70" s="326">
        <v>1</v>
      </c>
      <c r="I70" s="328">
        <v>2020</v>
      </c>
      <c r="J70" s="328">
        <v>2020</v>
      </c>
      <c r="K70" s="328">
        <v>20</v>
      </c>
      <c r="L70" s="326">
        <v>0</v>
      </c>
      <c r="M70" s="326">
        <v>0</v>
      </c>
      <c r="N70" s="326">
        <v>4499.9491466675036</v>
      </c>
      <c r="O70" s="326">
        <v>2531.3599958209393</v>
      </c>
      <c r="P70" s="326">
        <v>2321.0882046050128</v>
      </c>
      <c r="Q70" s="326">
        <v>2266.3321684585862</v>
      </c>
      <c r="R70" s="326">
        <v>2226.989364323932</v>
      </c>
      <c r="S70" s="326">
        <v>2206.2504418230719</v>
      </c>
      <c r="T70" s="326">
        <v>2193.1836004614911</v>
      </c>
      <c r="U70" s="326">
        <f>T70</f>
        <v>2193.1836004614911</v>
      </c>
      <c r="V70" s="326">
        <v>0</v>
      </c>
      <c r="W70" s="326">
        <v>0</v>
      </c>
      <c r="X70" s="326">
        <v>0.81035602538740514</v>
      </c>
      <c r="Y70" s="326">
        <v>0.61931843059676883</v>
      </c>
      <c r="Z70" s="326">
        <v>0.63186756511704578</v>
      </c>
      <c r="AA70" s="326">
        <v>0.63426561160567096</v>
      </c>
      <c r="AB70" s="326">
        <v>0.63528438015166488</v>
      </c>
      <c r="AC70" s="326">
        <v>0.63575734421364982</v>
      </c>
      <c r="AD70" s="326">
        <v>0.63604259808770192</v>
      </c>
      <c r="AE70" s="326">
        <f t="shared" si="1"/>
        <v>0.63604259808770192</v>
      </c>
      <c r="AF70" s="326" t="e">
        <f>0.5*AF68</f>
        <v>#REF!</v>
      </c>
      <c r="AG70" s="316">
        <v>0.28000000000000003</v>
      </c>
      <c r="AH70" s="301">
        <v>0</v>
      </c>
      <c r="AJ70" s="263" t="str">
        <f>Technologies!M62</f>
        <v>R2,R3,R4,R5,R6</v>
      </c>
      <c r="AV70" s="258"/>
      <c r="AW70" s="258"/>
      <c r="AX70" s="258"/>
      <c r="AY70" s="258"/>
      <c r="AZ70" s="258"/>
      <c r="BA70" s="258"/>
      <c r="BB70" s="258"/>
    </row>
    <row r="71" spans="1:54" s="257" customFormat="1" x14ac:dyDescent="0.2">
      <c r="A71" s="336" t="s">
        <v>501</v>
      </c>
      <c r="B71" s="336" t="s">
        <v>502</v>
      </c>
      <c r="C71" s="336" t="s">
        <v>503</v>
      </c>
      <c r="D71" s="336" t="s">
        <v>362</v>
      </c>
      <c r="E71" s="336" t="s">
        <v>22</v>
      </c>
      <c r="F71" s="336" t="s">
        <v>17</v>
      </c>
      <c r="G71" s="337"/>
      <c r="H71" s="338">
        <v>1</v>
      </c>
      <c r="I71" s="339">
        <v>2020</v>
      </c>
      <c r="J71" s="339">
        <f>INDEX(ConsolidatedVehData!$D$22:$D$858,MATCH(B71,ConsolidatedVehData!$A$22:$A$858,0))</f>
        <v>2020</v>
      </c>
      <c r="K71" s="339">
        <v>20</v>
      </c>
      <c r="L71" s="338">
        <v>0</v>
      </c>
      <c r="M71" s="338">
        <v>0</v>
      </c>
      <c r="N71" s="338">
        <v>0</v>
      </c>
      <c r="O71" s="338">
        <v>0</v>
      </c>
      <c r="P71" s="338">
        <v>0</v>
      </c>
      <c r="Q71" s="338">
        <v>0</v>
      </c>
      <c r="R71" s="338">
        <v>0</v>
      </c>
      <c r="S71" s="338">
        <v>0</v>
      </c>
      <c r="T71" s="338">
        <v>0</v>
      </c>
      <c r="U71" s="338">
        <f t="shared" si="7"/>
        <v>0</v>
      </c>
      <c r="V71" s="338">
        <v>0</v>
      </c>
      <c r="W71" s="338">
        <v>0</v>
      </c>
      <c r="X71" s="338">
        <v>0</v>
      </c>
      <c r="Y71" s="338">
        <v>0</v>
      </c>
      <c r="Z71" s="338">
        <v>0</v>
      </c>
      <c r="AA71" s="338">
        <v>0</v>
      </c>
      <c r="AB71" s="338">
        <v>0</v>
      </c>
      <c r="AC71" s="338">
        <v>0</v>
      </c>
      <c r="AD71" s="338">
        <v>0</v>
      </c>
      <c r="AE71" s="338">
        <f t="shared" si="1"/>
        <v>0</v>
      </c>
      <c r="AF71" s="338" t="e">
        <f>INDEX(ConsolidatedVehData!$AB$22:$AB$858,MATCH(B71,ConsolidatedVehData!$A$22:$A$858,0))</f>
        <v>#REF!</v>
      </c>
      <c r="AG71" s="340">
        <v>0.24</v>
      </c>
      <c r="AH71" s="315">
        <v>0</v>
      </c>
      <c r="AI71" s="271"/>
      <c r="AJ71" s="263" t="str">
        <f>Technologies!M63</f>
        <v>*R2,R3,R4,R5,R6</v>
      </c>
      <c r="AK71" s="271"/>
      <c r="AL71" s="271"/>
      <c r="AM71" s="271"/>
      <c r="AN71" s="271"/>
      <c r="AO71" s="271"/>
      <c r="AP71" s="271"/>
      <c r="AQ71" s="271"/>
      <c r="AR71" s="271"/>
      <c r="AS71" s="271"/>
      <c r="AT71" s="271"/>
      <c r="AU71" s="271"/>
    </row>
    <row r="72" spans="1:54" x14ac:dyDescent="0.2">
      <c r="A72" s="263" t="s">
        <v>504</v>
      </c>
      <c r="B72" s="263" t="s">
        <v>505</v>
      </c>
      <c r="C72" s="263" t="s">
        <v>506</v>
      </c>
      <c r="D72" s="263" t="s">
        <v>362</v>
      </c>
      <c r="E72" s="263" t="s">
        <v>22</v>
      </c>
      <c r="F72" s="263" t="s">
        <v>17</v>
      </c>
      <c r="G72" s="265"/>
      <c r="H72" s="326">
        <v>1</v>
      </c>
      <c r="I72" s="328">
        <v>2011</v>
      </c>
      <c r="J72" s="328">
        <f>INDEX(ConsolidatedVehData!$D$22:$D$858,MATCH(B72,ConsolidatedVehData!$A$22:$A$858,0))</f>
        <v>2010</v>
      </c>
      <c r="K72" s="328">
        <v>20</v>
      </c>
      <c r="L72" s="326">
        <v>2636.3683756252412</v>
      </c>
      <c r="M72" s="326">
        <v>2674.6346956029233</v>
      </c>
      <c r="N72" s="326">
        <v>3240.7211939669774</v>
      </c>
      <c r="O72" s="326">
        <v>3051.8785665926962</v>
      </c>
      <c r="P72" s="326">
        <v>3115.0224647452715</v>
      </c>
      <c r="Q72" s="326">
        <v>3144.8586692227823</v>
      </c>
      <c r="R72" s="326">
        <v>3156.508590913963</v>
      </c>
      <c r="S72" s="326">
        <v>3162.7325479855604</v>
      </c>
      <c r="T72" s="326">
        <v>3168.0799615358328</v>
      </c>
      <c r="U72" s="326">
        <f t="shared" si="7"/>
        <v>3168.0799615358328</v>
      </c>
      <c r="V72" s="326">
        <v>0.23698172987974098</v>
      </c>
      <c r="W72" s="326">
        <v>0.26974747615292466</v>
      </c>
      <c r="X72" s="326">
        <v>0.2131238330477245</v>
      </c>
      <c r="Y72" s="326">
        <v>0.24067248373546052</v>
      </c>
      <c r="Z72" s="326">
        <v>0.25507157989718082</v>
      </c>
      <c r="AA72" s="326">
        <v>0.25974989270711701</v>
      </c>
      <c r="AB72" s="326">
        <v>0.26320569486359024</v>
      </c>
      <c r="AC72" s="326">
        <v>0.26371362467963788</v>
      </c>
      <c r="AD72" s="326">
        <v>0.26400361800700628</v>
      </c>
      <c r="AE72" s="326">
        <f t="shared" si="1"/>
        <v>0.26400361800700628</v>
      </c>
      <c r="AF72" s="326" t="e">
        <f>INDEX(ConsolidatedVehData!$AB$22:$AB$858,MATCH(B72,ConsolidatedVehData!$A$22:$A$858,0))</f>
        <v>#REF!</v>
      </c>
      <c r="AG72" s="316">
        <v>0.24</v>
      </c>
      <c r="AH72" s="301">
        <v>0</v>
      </c>
      <c r="AJ72" s="263" t="str">
        <f>Technologies!M64</f>
        <v>R2,R3,R4,R5,R6</v>
      </c>
      <c r="AV72" s="258"/>
      <c r="AW72" s="258"/>
      <c r="AX72" s="258"/>
      <c r="AY72" s="258"/>
      <c r="AZ72" s="258"/>
      <c r="BA72" s="258"/>
      <c r="BB72" s="258"/>
    </row>
    <row r="73" spans="1:54" x14ac:dyDescent="0.2">
      <c r="A73" s="263" t="s">
        <v>507</v>
      </c>
      <c r="B73" s="263" t="s">
        <v>508</v>
      </c>
      <c r="C73" s="263" t="s">
        <v>509</v>
      </c>
      <c r="D73" s="263" t="s">
        <v>362</v>
      </c>
      <c r="E73" s="263" t="s">
        <v>28</v>
      </c>
      <c r="F73" s="263" t="s">
        <v>17</v>
      </c>
      <c r="G73" s="265"/>
      <c r="H73" s="326">
        <v>1</v>
      </c>
      <c r="I73" s="328">
        <v>2011</v>
      </c>
      <c r="J73" s="328">
        <f>INDEX(ConsolidatedVehData!$D$22:$D$858,MATCH(B73,ConsolidatedVehData!$A$22:$A$858,0))</f>
        <v>2010</v>
      </c>
      <c r="K73" s="328">
        <v>20</v>
      </c>
      <c r="L73" s="326">
        <v>2243.9537174815359</v>
      </c>
      <c r="M73" s="326">
        <v>2198.8786444077605</v>
      </c>
      <c r="N73" s="326">
        <v>2795.6987150919108</v>
      </c>
      <c r="O73" s="326">
        <v>2674.5107084254087</v>
      </c>
      <c r="P73" s="326">
        <v>2745.6828379054655</v>
      </c>
      <c r="Q73" s="326">
        <v>2778.9250623546964</v>
      </c>
      <c r="R73" s="326">
        <v>2798.8685127587064</v>
      </c>
      <c r="S73" s="326">
        <v>2806.5114897966746</v>
      </c>
      <c r="T73" s="326">
        <v>2812.5049543875843</v>
      </c>
      <c r="U73" s="326">
        <f t="shared" si="7"/>
        <v>2812.5049543875843</v>
      </c>
      <c r="V73" s="326">
        <v>0.19146706639268435</v>
      </c>
      <c r="W73" s="326">
        <v>0.2162261377595123</v>
      </c>
      <c r="X73" s="326">
        <v>0.18159853429580991</v>
      </c>
      <c r="Y73" s="326">
        <v>0.22248480270241577</v>
      </c>
      <c r="Z73" s="326">
        <v>0.23792432098390989</v>
      </c>
      <c r="AA73" s="326">
        <v>0.24450952328596781</v>
      </c>
      <c r="AB73" s="326">
        <v>0.24939732943085488</v>
      </c>
      <c r="AC73" s="326">
        <v>0.25004299222031817</v>
      </c>
      <c r="AD73" s="326">
        <v>0.25037244923492219</v>
      </c>
      <c r="AE73" s="326">
        <f t="shared" si="1"/>
        <v>0.25037244923492219</v>
      </c>
      <c r="AF73" s="326" t="e">
        <f>INDEX(ConsolidatedVehData!$AB$22:$AB$858,MATCH(B73,ConsolidatedVehData!$A$22:$A$858,0))</f>
        <v>#REF!</v>
      </c>
      <c r="AG73" s="316">
        <v>0.18</v>
      </c>
      <c r="AH73" s="301">
        <v>0</v>
      </c>
      <c r="AJ73" s="263" t="str">
        <f>Technologies!M65</f>
        <v>R2,R3,R4,R5,R6</v>
      </c>
      <c r="AV73" s="258"/>
      <c r="AW73" s="258"/>
      <c r="AX73" s="258"/>
      <c r="AY73" s="258"/>
      <c r="AZ73" s="258"/>
      <c r="BA73" s="258"/>
      <c r="BB73" s="258"/>
    </row>
    <row r="74" spans="1:54" x14ac:dyDescent="0.2">
      <c r="A74" s="263" t="s">
        <v>510</v>
      </c>
      <c r="B74" s="263" t="s">
        <v>511</v>
      </c>
      <c r="C74" s="263" t="s">
        <v>512</v>
      </c>
      <c r="D74" s="263" t="s">
        <v>362</v>
      </c>
      <c r="E74" s="263" t="s">
        <v>62</v>
      </c>
      <c r="F74" s="263" t="s">
        <v>17</v>
      </c>
      <c r="G74" s="265"/>
      <c r="H74" s="326">
        <v>1</v>
      </c>
      <c r="I74" s="328">
        <v>2025</v>
      </c>
      <c r="J74" s="328">
        <v>2015</v>
      </c>
      <c r="K74" s="328">
        <v>20</v>
      </c>
      <c r="L74" s="326"/>
      <c r="M74" s="326"/>
      <c r="N74" s="326"/>
      <c r="O74" s="326">
        <v>6730.3081471822343</v>
      </c>
      <c r="P74" s="326">
        <v>6730.3081471822343</v>
      </c>
      <c r="Q74" s="326">
        <v>6730.3081471822343</v>
      </c>
      <c r="R74" s="326">
        <v>6730.3081471822343</v>
      </c>
      <c r="S74" s="326">
        <v>6730.3081471822343</v>
      </c>
      <c r="T74" s="326">
        <v>6730.3081471822343</v>
      </c>
      <c r="U74" s="326">
        <v>6730.3081471822343</v>
      </c>
      <c r="V74" s="326">
        <f>V70*0.6</f>
        <v>0</v>
      </c>
      <c r="W74" s="326">
        <f t="shared" ref="W74:AE74" si="8">W70*0.6</f>
        <v>0</v>
      </c>
      <c r="X74" s="326">
        <f t="shared" si="8"/>
        <v>0.48621361523244305</v>
      </c>
      <c r="Y74" s="326">
        <f t="shared" si="8"/>
        <v>0.37159105835806128</v>
      </c>
      <c r="Z74" s="326">
        <f t="shared" si="8"/>
        <v>0.37912053907022747</v>
      </c>
      <c r="AA74" s="326">
        <f t="shared" si="8"/>
        <v>0.38055936696340259</v>
      </c>
      <c r="AB74" s="326">
        <f t="shared" si="8"/>
        <v>0.38117062809099894</v>
      </c>
      <c r="AC74" s="326">
        <f t="shared" si="8"/>
        <v>0.3814544065281899</v>
      </c>
      <c r="AD74" s="326">
        <f t="shared" si="8"/>
        <v>0.38162555885262112</v>
      </c>
      <c r="AE74" s="326">
        <f t="shared" si="8"/>
        <v>0.38162555885262112</v>
      </c>
      <c r="AF74" s="326" t="e">
        <f>INDEX(ConsolidatedVehData!$AB$22:$AB$858,MATCH(B74,ConsolidatedVehData!$A$22:$A$858,0))</f>
        <v>#REF!</v>
      </c>
      <c r="AG74" s="316">
        <v>0.18</v>
      </c>
      <c r="AH74" s="301">
        <v>0</v>
      </c>
      <c r="AJ74" s="263" t="str">
        <f>Technologies!M66</f>
        <v>*R2,R3,R4,R5,R6</v>
      </c>
      <c r="AV74" s="258"/>
      <c r="AW74" s="258"/>
      <c r="AX74" s="258"/>
      <c r="AY74" s="258"/>
      <c r="AZ74" s="258"/>
      <c r="BA74" s="258"/>
      <c r="BB74" s="258"/>
    </row>
    <row r="75" spans="1:54" x14ac:dyDescent="0.2">
      <c r="A75" s="263" t="s">
        <v>513</v>
      </c>
      <c r="B75" s="263" t="s">
        <v>514</v>
      </c>
      <c r="C75" s="263" t="s">
        <v>515</v>
      </c>
      <c r="D75" s="263" t="s">
        <v>362</v>
      </c>
      <c r="E75" s="263" t="s">
        <v>25</v>
      </c>
      <c r="F75" s="263" t="s">
        <v>17</v>
      </c>
      <c r="G75" s="265"/>
      <c r="H75" s="326">
        <v>1</v>
      </c>
      <c r="I75" s="328">
        <v>2011</v>
      </c>
      <c r="J75" s="328">
        <f>INDEX(ConsolidatedVehData!$D$22:$D$858,MATCH(B75,ConsolidatedVehData!$A$22:$A$858,0))</f>
        <v>2010</v>
      </c>
      <c r="K75" s="328">
        <v>20</v>
      </c>
      <c r="L75" s="326">
        <v>2566.6778781523185</v>
      </c>
      <c r="M75" s="326">
        <v>2662.8705436764617</v>
      </c>
      <c r="N75" s="326">
        <v>3176.0770119514464</v>
      </c>
      <c r="O75" s="326">
        <v>2307.6438500447834</v>
      </c>
      <c r="P75" s="326">
        <v>2348.0128587908011</v>
      </c>
      <c r="Q75" s="326">
        <v>2363.2736093150888</v>
      </c>
      <c r="R75" s="326">
        <v>2368.5082069674972</v>
      </c>
      <c r="S75" s="326">
        <v>2371.7936099420335</v>
      </c>
      <c r="T75" s="326">
        <v>2374.9462142027546</v>
      </c>
      <c r="U75" s="326">
        <f t="shared" si="7"/>
        <v>2374.9462142027546</v>
      </c>
      <c r="V75" s="326">
        <v>0.27246193074111708</v>
      </c>
      <c r="W75" s="326">
        <v>0.310423671160583</v>
      </c>
      <c r="X75" s="326">
        <v>0.25145203211962208</v>
      </c>
      <c r="Y75" s="326">
        <v>0.30722176946057844</v>
      </c>
      <c r="Z75" s="326">
        <v>0.32803487170349255</v>
      </c>
      <c r="AA75" s="326">
        <v>0.33128206351132072</v>
      </c>
      <c r="AB75" s="326">
        <v>0.33625754310671657</v>
      </c>
      <c r="AC75" s="326">
        <v>0.33728940605996272</v>
      </c>
      <c r="AD75" s="326">
        <v>0.33833071116604241</v>
      </c>
      <c r="AE75" s="326">
        <f t="shared" si="1"/>
        <v>0.33833071116604241</v>
      </c>
      <c r="AF75" s="326" t="e">
        <f>INDEX(ConsolidatedVehData!$AB$22:$AB$858,MATCH(B75,ConsolidatedVehData!$A$22:$A$858,0))</f>
        <v>#REF!</v>
      </c>
      <c r="AG75" s="316">
        <v>0.24</v>
      </c>
      <c r="AH75" s="301">
        <v>0</v>
      </c>
      <c r="AJ75" s="263" t="str">
        <f>Technologies!M67</f>
        <v>R2,R3,R4,R5,R6</v>
      </c>
      <c r="AV75" s="258"/>
      <c r="AW75" s="258"/>
      <c r="AX75" s="258"/>
      <c r="AY75" s="258"/>
      <c r="AZ75" s="258"/>
      <c r="BA75" s="258"/>
      <c r="BB75" s="258"/>
    </row>
    <row r="76" spans="1:54" x14ac:dyDescent="0.2">
      <c r="A76" s="263" t="s">
        <v>516</v>
      </c>
      <c r="B76" s="263" t="s">
        <v>517</v>
      </c>
      <c r="C76" s="263" t="s">
        <v>518</v>
      </c>
      <c r="D76" s="263" t="s">
        <v>362</v>
      </c>
      <c r="E76" s="263" t="s">
        <v>25</v>
      </c>
      <c r="F76" s="265"/>
      <c r="G76" s="265"/>
      <c r="H76" s="326" t="e">
        <f>1-H77</f>
        <v>#REF!</v>
      </c>
      <c r="I76" s="328">
        <v>2011</v>
      </c>
      <c r="J76" s="328">
        <f>INDEX(ConsolidatedVehData!$D$22:$D$858,MATCH(B76,ConsolidatedVehData!$A$22:$A$858,0))</f>
        <v>2010</v>
      </c>
      <c r="K76" s="328">
        <v>20</v>
      </c>
      <c r="L76" s="326">
        <f>M76</f>
        <v>3514.1012141969654</v>
      </c>
      <c r="M76" s="326">
        <f>N76</f>
        <v>3514.1012141969654</v>
      </c>
      <c r="N76" s="326">
        <v>3514.1012141969654</v>
      </c>
      <c r="O76" s="326">
        <v>3134.1461996360817</v>
      </c>
      <c r="P76" s="326">
        <v>3108.63510464714</v>
      </c>
      <c r="Q76" s="326">
        <v>3075.2569010359107</v>
      </c>
      <c r="R76" s="326">
        <v>3060.6995696364934</v>
      </c>
      <c r="S76" s="326">
        <v>3051.8121972400163</v>
      </c>
      <c r="T76" s="326">
        <v>3047.8675413644546</v>
      </c>
      <c r="U76" s="326">
        <f t="shared" si="7"/>
        <v>3047.8675413644546</v>
      </c>
      <c r="V76" s="326">
        <f>W76</f>
        <v>0.27283489900062174</v>
      </c>
      <c r="W76" s="326">
        <f>X76</f>
        <v>0.27283489900062174</v>
      </c>
      <c r="X76" s="326">
        <v>0.27283489900062174</v>
      </c>
      <c r="Y76" s="326">
        <v>0.28945350692285526</v>
      </c>
      <c r="Z76" s="326">
        <v>0.30406277316085595</v>
      </c>
      <c r="AA76" s="326">
        <v>0.31007031550931896</v>
      </c>
      <c r="AB76" s="326">
        <v>0.31434944116710395</v>
      </c>
      <c r="AC76" s="326">
        <v>0.31497670948271939</v>
      </c>
      <c r="AD76" s="326">
        <v>0.31529834852368027</v>
      </c>
      <c r="AE76" s="326">
        <f t="shared" si="1"/>
        <v>0.31529834852368027</v>
      </c>
      <c r="AF76" s="326" t="e">
        <f>INDEX(ConsolidatedVehData!$AB$22:$AB$858,MATCH(B76,ConsolidatedVehData!$A$22:$A$858,0))</f>
        <v>#REF!</v>
      </c>
      <c r="AG76" s="316">
        <v>0.28000000000000003</v>
      </c>
      <c r="AH76" s="301">
        <v>0</v>
      </c>
      <c r="AJ76" s="263" t="str">
        <f>Technologies!M68</f>
        <v>R2,R3,R4,R5,R6</v>
      </c>
      <c r="AV76" s="258"/>
      <c r="AW76" s="258"/>
      <c r="AX76" s="258"/>
      <c r="AY76" s="258"/>
      <c r="AZ76" s="258"/>
      <c r="BA76" s="258"/>
      <c r="BB76" s="258"/>
    </row>
    <row r="77" spans="1:54" x14ac:dyDescent="0.2">
      <c r="A77" s="263"/>
      <c r="B77" s="263"/>
      <c r="C77" s="263"/>
      <c r="D77" s="263"/>
      <c r="E77" s="263" t="s">
        <v>34</v>
      </c>
      <c r="F77" s="263"/>
      <c r="G77" s="265"/>
      <c r="H77" s="326" t="e">
        <f>INDEX(ConsolidatedVehData!$AG$22:$AG$858,MATCH(B76,ConsolidatedVehData!$A$22:$A$858,0))</f>
        <v>#REF!</v>
      </c>
      <c r="I77" s="328" t="s">
        <v>401</v>
      </c>
      <c r="J77" s="328"/>
      <c r="K77" s="328"/>
      <c r="L77" s="326"/>
      <c r="M77" s="326"/>
      <c r="N77" s="326"/>
      <c r="O77" s="326"/>
      <c r="P77" s="326"/>
      <c r="Q77" s="326"/>
      <c r="R77" s="326"/>
      <c r="S77" s="326"/>
      <c r="T77" s="326"/>
      <c r="U77" s="326"/>
      <c r="V77" s="326"/>
      <c r="W77" s="326"/>
      <c r="X77" s="326"/>
      <c r="Y77" s="326"/>
      <c r="Z77" s="326"/>
      <c r="AA77" s="326"/>
      <c r="AB77" s="326"/>
      <c r="AC77" s="326"/>
      <c r="AD77" s="326"/>
      <c r="AE77" s="326"/>
      <c r="AF77" s="326"/>
      <c r="AG77" s="316"/>
      <c r="AH77" s="301"/>
      <c r="AJ77" s="263" t="str">
        <f>IF(LEFT(AJ76,1)="*","*","")</f>
        <v/>
      </c>
      <c r="AV77" s="258"/>
      <c r="AW77" s="258"/>
      <c r="AX77" s="258"/>
      <c r="AY77" s="258"/>
      <c r="AZ77" s="258"/>
      <c r="BA77" s="258"/>
      <c r="BB77" s="258"/>
    </row>
    <row r="78" spans="1:54" x14ac:dyDescent="0.2">
      <c r="A78" s="263"/>
      <c r="B78" s="263"/>
      <c r="C78" s="263"/>
      <c r="D78" s="263"/>
      <c r="E78" s="263"/>
      <c r="F78" s="265" t="s">
        <v>17</v>
      </c>
      <c r="G78" s="265"/>
      <c r="H78" s="326"/>
      <c r="I78" s="328"/>
      <c r="J78" s="328"/>
      <c r="K78" s="328"/>
      <c r="L78" s="326"/>
      <c r="M78" s="326"/>
      <c r="N78" s="326"/>
      <c r="O78" s="326"/>
      <c r="P78" s="326"/>
      <c r="Q78" s="326"/>
      <c r="R78" s="326"/>
      <c r="S78" s="326"/>
      <c r="T78" s="326"/>
      <c r="U78" s="326"/>
      <c r="V78" s="326"/>
      <c r="W78" s="326"/>
      <c r="X78" s="326"/>
      <c r="Y78" s="326"/>
      <c r="Z78" s="326"/>
      <c r="AA78" s="326"/>
      <c r="AB78" s="326"/>
      <c r="AC78" s="326"/>
      <c r="AD78" s="326"/>
      <c r="AE78" s="326"/>
      <c r="AF78" s="326"/>
      <c r="AG78" s="316"/>
      <c r="AH78" s="301"/>
      <c r="AJ78" s="263"/>
      <c r="AV78" s="258"/>
      <c r="AW78" s="258"/>
      <c r="AX78" s="258"/>
      <c r="AY78" s="258"/>
      <c r="AZ78" s="258"/>
      <c r="BA78" s="258"/>
      <c r="BB78" s="258"/>
    </row>
    <row r="79" spans="1:54" x14ac:dyDescent="0.2">
      <c r="A79" s="263" t="s">
        <v>519</v>
      </c>
      <c r="B79" s="263" t="s">
        <v>520</v>
      </c>
      <c r="C79" s="263" t="s">
        <v>521</v>
      </c>
      <c r="D79" s="263" t="s">
        <v>362</v>
      </c>
      <c r="E79" s="263" t="s">
        <v>25</v>
      </c>
      <c r="F79" s="263" t="s">
        <v>17</v>
      </c>
      <c r="G79" s="265"/>
      <c r="H79" s="326">
        <v>1</v>
      </c>
      <c r="I79" s="328">
        <v>2011</v>
      </c>
      <c r="J79" s="328">
        <f>INDEX(ConsolidatedVehData!$D$22:$D$858,MATCH(B79,ConsolidatedVehData!$A$22:$A$858,0))</f>
        <v>2010</v>
      </c>
      <c r="K79" s="328">
        <v>20</v>
      </c>
      <c r="L79" s="326">
        <v>3204.7022729166738</v>
      </c>
      <c r="M79" s="326">
        <v>3311.7620233342304</v>
      </c>
      <c r="N79" s="326">
        <v>4803.7599400921299</v>
      </c>
      <c r="O79" s="326">
        <v>4377.6249289738644</v>
      </c>
      <c r="P79" s="326">
        <v>4461.5347534326393</v>
      </c>
      <c r="Q79" s="326">
        <v>4497.3323779853899</v>
      </c>
      <c r="R79" s="326">
        <v>4518.3292768399288</v>
      </c>
      <c r="S79" s="326">
        <v>4528.2229310402736</v>
      </c>
      <c r="T79" s="326">
        <v>4536.5915903404048</v>
      </c>
      <c r="U79" s="326">
        <f t="shared" ref="U79:U86" si="9">T79</f>
        <v>4536.5915903404048</v>
      </c>
      <c r="V79" s="326">
        <v>0.16004206070578245</v>
      </c>
      <c r="W79" s="326">
        <v>0.16363001433099286</v>
      </c>
      <c r="X79" s="326">
        <v>0.1658802952639481</v>
      </c>
      <c r="Y79" s="326">
        <v>0.17740769437830789</v>
      </c>
      <c r="Z79" s="326">
        <v>0.19086300063693301</v>
      </c>
      <c r="AA79" s="326">
        <v>0.1965945034197237</v>
      </c>
      <c r="AB79" s="326">
        <v>0.19959629593121128</v>
      </c>
      <c r="AC79" s="326">
        <v>0.19996847143658728</v>
      </c>
      <c r="AD79" s="326">
        <v>0.2002776906628653</v>
      </c>
      <c r="AE79" s="326">
        <f t="shared" si="1"/>
        <v>0.2002776906628653</v>
      </c>
      <c r="AF79" s="326" t="e">
        <f>INDEX(ConsolidatedVehData!$AB$22:$AB$858,MATCH(B79,ConsolidatedVehData!$A$22:$A$858,0))</f>
        <v>#REF!</v>
      </c>
      <c r="AG79" s="316">
        <v>0.18</v>
      </c>
      <c r="AH79" s="301">
        <v>0</v>
      </c>
      <c r="AJ79" s="263" t="str">
        <f>Technologies!M69</f>
        <v>R2,R3,R4,R5,R6</v>
      </c>
      <c r="AV79" s="258"/>
      <c r="AW79" s="258"/>
      <c r="AX79" s="258"/>
      <c r="AY79" s="258"/>
      <c r="AZ79" s="258"/>
      <c r="BA79" s="258"/>
      <c r="BB79" s="258"/>
    </row>
    <row r="80" spans="1:54" s="257" customFormat="1" x14ac:dyDescent="0.2">
      <c r="A80" s="336" t="s">
        <v>522</v>
      </c>
      <c r="B80" s="336" t="s">
        <v>215</v>
      </c>
      <c r="C80" s="336" t="s">
        <v>216</v>
      </c>
      <c r="D80" s="336" t="s">
        <v>362</v>
      </c>
      <c r="E80" s="336" t="s">
        <v>34</v>
      </c>
      <c r="F80" s="336" t="s">
        <v>17</v>
      </c>
      <c r="G80" s="337" t="str">
        <f>IF($J80&lt;G$1,0,"")</f>
        <v/>
      </c>
      <c r="H80" s="338">
        <v>1</v>
      </c>
      <c r="I80" s="339">
        <v>2025</v>
      </c>
      <c r="J80" s="339">
        <v>2025</v>
      </c>
      <c r="K80" s="339">
        <v>20</v>
      </c>
      <c r="L80" s="338"/>
      <c r="M80" s="338"/>
      <c r="N80" s="338"/>
      <c r="O80" s="338"/>
      <c r="P80" s="338"/>
      <c r="Q80" s="338"/>
      <c r="R80" s="338"/>
      <c r="S80" s="338"/>
      <c r="T80" s="338"/>
      <c r="U80" s="338"/>
      <c r="V80" s="338"/>
      <c r="W80" s="338"/>
      <c r="X80" s="338"/>
      <c r="Y80" s="338"/>
      <c r="Z80" s="338"/>
      <c r="AA80" s="338"/>
      <c r="AB80" s="338"/>
      <c r="AC80" s="338"/>
      <c r="AD80" s="338"/>
      <c r="AE80" s="338"/>
      <c r="AF80" s="338" t="e">
        <f>0.5*AF79</f>
        <v>#REF!</v>
      </c>
      <c r="AG80" s="340">
        <v>0.28000000000000003</v>
      </c>
      <c r="AH80" s="315">
        <v>0</v>
      </c>
      <c r="AI80" s="271"/>
      <c r="AJ80" s="263" t="str">
        <f>Technologies!M70</f>
        <v>*R2,R3,R4,R5,R6</v>
      </c>
      <c r="AK80" s="271"/>
      <c r="AL80" s="271"/>
      <c r="AM80" s="271"/>
      <c r="AN80" s="271"/>
      <c r="AO80" s="271"/>
      <c r="AP80" s="271"/>
      <c r="AQ80" s="271"/>
      <c r="AR80" s="271"/>
      <c r="AS80" s="271"/>
      <c r="AT80" s="271"/>
      <c r="AU80" s="271"/>
    </row>
    <row r="81" spans="1:54" x14ac:dyDescent="0.2">
      <c r="A81" s="263" t="s">
        <v>523</v>
      </c>
      <c r="B81" s="263" t="s">
        <v>236</v>
      </c>
      <c r="C81" s="263" t="s">
        <v>237</v>
      </c>
      <c r="D81" s="263" t="s">
        <v>362</v>
      </c>
      <c r="E81" s="263" t="s">
        <v>34</v>
      </c>
      <c r="F81" s="263" t="s">
        <v>17</v>
      </c>
      <c r="G81" s="265" t="str">
        <f>IF($J81&lt;G$1,0,"")</f>
        <v/>
      </c>
      <c r="H81" s="326">
        <v>1</v>
      </c>
      <c r="I81" s="328">
        <v>2020</v>
      </c>
      <c r="J81" s="328">
        <v>2025</v>
      </c>
      <c r="K81" s="328">
        <v>20</v>
      </c>
      <c r="L81" s="326">
        <v>0</v>
      </c>
      <c r="M81" s="326">
        <v>0</v>
      </c>
      <c r="N81" s="326">
        <v>7001.5146333621769</v>
      </c>
      <c r="O81" s="326">
        <v>3715.3531225281945</v>
      </c>
      <c r="P81" s="326">
        <v>3426.2833872127471</v>
      </c>
      <c r="Q81" s="326">
        <v>3355.1751067302034</v>
      </c>
      <c r="R81" s="326">
        <v>3307.9444310473782</v>
      </c>
      <c r="S81" s="326">
        <v>3280.379486632758</v>
      </c>
      <c r="T81" s="326">
        <v>3261.2278478097633</v>
      </c>
      <c r="U81" s="326">
        <f>T81</f>
        <v>3261.2278478097633</v>
      </c>
      <c r="V81" s="326">
        <v>0</v>
      </c>
      <c r="W81" s="326">
        <v>0</v>
      </c>
      <c r="X81" s="326">
        <v>0.63072378008572361</v>
      </c>
      <c r="Y81" s="326">
        <v>0.4603148203099241</v>
      </c>
      <c r="Z81" s="326">
        <v>0.47150912462908012</v>
      </c>
      <c r="AA81" s="326">
        <v>0.47496565281899106</v>
      </c>
      <c r="AB81" s="326">
        <v>0.47684259808770191</v>
      </c>
      <c r="AC81" s="326">
        <v>0.47738254203758651</v>
      </c>
      <c r="AD81" s="326">
        <v>0.47774316683151991</v>
      </c>
      <c r="AE81" s="326">
        <f t="shared" ref="AE81:AE86" si="10">AD81</f>
        <v>0.47774316683151991</v>
      </c>
      <c r="AF81" s="326" t="e">
        <f>0.5*AF79</f>
        <v>#REF!</v>
      </c>
      <c r="AG81" s="316">
        <v>0.28000000000000003</v>
      </c>
      <c r="AH81" s="301">
        <v>0</v>
      </c>
      <c r="AJ81" s="263" t="str">
        <f>Technologies!M71</f>
        <v>R2,R3,R4,R5,R6</v>
      </c>
      <c r="AV81" s="258"/>
      <c r="AW81" s="258"/>
      <c r="AX81" s="258"/>
      <c r="AY81" s="258"/>
      <c r="AZ81" s="258"/>
      <c r="BA81" s="258"/>
      <c r="BB81" s="258"/>
    </row>
    <row r="82" spans="1:54" s="257" customFormat="1" x14ac:dyDescent="0.2">
      <c r="A82" s="336" t="s">
        <v>524</v>
      </c>
      <c r="B82" s="336" t="s">
        <v>525</v>
      </c>
      <c r="C82" s="336" t="s">
        <v>526</v>
      </c>
      <c r="D82" s="336" t="s">
        <v>362</v>
      </c>
      <c r="E82" s="336" t="s">
        <v>22</v>
      </c>
      <c r="F82" s="336" t="s">
        <v>17</v>
      </c>
      <c r="G82" s="337"/>
      <c r="H82" s="338">
        <v>1</v>
      </c>
      <c r="I82" s="339">
        <v>2020</v>
      </c>
      <c r="J82" s="339">
        <f>INDEX(ConsolidatedVehData!$D$22:$D$858,MATCH(B82,ConsolidatedVehData!$A$22:$A$858,0))</f>
        <v>2020</v>
      </c>
      <c r="K82" s="339">
        <v>20</v>
      </c>
      <c r="L82" s="338">
        <v>0</v>
      </c>
      <c r="M82" s="338">
        <v>0</v>
      </c>
      <c r="N82" s="338">
        <v>0</v>
      </c>
      <c r="O82" s="338">
        <v>0</v>
      </c>
      <c r="P82" s="338">
        <v>0</v>
      </c>
      <c r="Q82" s="338">
        <v>0</v>
      </c>
      <c r="R82" s="338">
        <v>0</v>
      </c>
      <c r="S82" s="338">
        <v>0</v>
      </c>
      <c r="T82" s="338">
        <v>0</v>
      </c>
      <c r="U82" s="338">
        <f t="shared" si="9"/>
        <v>0</v>
      </c>
      <c r="V82" s="338">
        <v>0</v>
      </c>
      <c r="W82" s="338">
        <v>0</v>
      </c>
      <c r="X82" s="338">
        <v>0</v>
      </c>
      <c r="Y82" s="338">
        <v>0</v>
      </c>
      <c r="Z82" s="338">
        <v>0</v>
      </c>
      <c r="AA82" s="338">
        <v>0</v>
      </c>
      <c r="AB82" s="338">
        <v>0</v>
      </c>
      <c r="AC82" s="338">
        <v>0</v>
      </c>
      <c r="AD82" s="338">
        <v>0</v>
      </c>
      <c r="AE82" s="338">
        <f t="shared" si="10"/>
        <v>0</v>
      </c>
      <c r="AF82" s="338" t="e">
        <f>INDEX(ConsolidatedVehData!$AB$22:$AB$858,MATCH(B82,ConsolidatedVehData!$A$22:$A$858,0))</f>
        <v>#REF!</v>
      </c>
      <c r="AG82" s="340">
        <v>0.24</v>
      </c>
      <c r="AH82" s="315">
        <v>0</v>
      </c>
      <c r="AI82" s="271"/>
      <c r="AJ82" s="263" t="str">
        <f>Technologies!M72</f>
        <v>*R2,R3,R4,R5,R6</v>
      </c>
      <c r="AK82" s="271"/>
      <c r="AL82" s="271"/>
      <c r="AM82" s="271"/>
      <c r="AN82" s="271"/>
      <c r="AO82" s="271"/>
      <c r="AP82" s="271"/>
      <c r="AQ82" s="271"/>
      <c r="AR82" s="271"/>
      <c r="AS82" s="271"/>
      <c r="AT82" s="271"/>
      <c r="AU82" s="271"/>
    </row>
    <row r="83" spans="1:54" x14ac:dyDescent="0.2">
      <c r="A83" s="263" t="s">
        <v>527</v>
      </c>
      <c r="B83" s="263" t="s">
        <v>528</v>
      </c>
      <c r="C83" s="263" t="s">
        <v>529</v>
      </c>
      <c r="D83" s="263" t="s">
        <v>362</v>
      </c>
      <c r="E83" s="263" t="s">
        <v>22</v>
      </c>
      <c r="F83" s="263" t="s">
        <v>17</v>
      </c>
      <c r="G83" s="265"/>
      <c r="H83" s="326">
        <v>1</v>
      </c>
      <c r="I83" s="328">
        <v>2011</v>
      </c>
      <c r="J83" s="328">
        <f>INDEX(ConsolidatedVehData!$D$22:$D$858,MATCH(B83,ConsolidatedVehData!$A$22:$A$858,0))</f>
        <v>2010</v>
      </c>
      <c r="K83" s="328">
        <v>20</v>
      </c>
      <c r="L83" s="326">
        <v>3638.781752050957</v>
      </c>
      <c r="M83" s="326">
        <v>3796.3029453235258</v>
      </c>
      <c r="N83" s="326">
        <v>5268.5569266971033</v>
      </c>
      <c r="O83" s="326">
        <v>4786.4627818501676</v>
      </c>
      <c r="P83" s="326">
        <v>4850.1750801009157</v>
      </c>
      <c r="Q83" s="326">
        <v>4879.9371141264273</v>
      </c>
      <c r="R83" s="326">
        <v>4893.9375070428268</v>
      </c>
      <c r="S83" s="326">
        <v>4901.2114320744877</v>
      </c>
      <c r="T83" s="326">
        <v>4907.1742323442222</v>
      </c>
      <c r="U83" s="326">
        <f t="shared" si="9"/>
        <v>4907.1742323442222</v>
      </c>
      <c r="V83" s="326">
        <v>0.19969295392851186</v>
      </c>
      <c r="W83" s="326">
        <v>0.20617379627242535</v>
      </c>
      <c r="X83" s="326">
        <v>0.20156144318405847</v>
      </c>
      <c r="Y83" s="326">
        <v>0.20061382485858573</v>
      </c>
      <c r="Z83" s="326">
        <v>0.2114963217118333</v>
      </c>
      <c r="AA83" s="326">
        <v>0.21500286657769824</v>
      </c>
      <c r="AB83" s="326">
        <v>0.21814350062935051</v>
      </c>
      <c r="AC83" s="326">
        <v>0.21867367912224564</v>
      </c>
      <c r="AD83" s="326">
        <v>0.21894902261112209</v>
      </c>
      <c r="AE83" s="326">
        <f t="shared" si="10"/>
        <v>0.21894902261112209</v>
      </c>
      <c r="AF83" s="326" t="e">
        <f>INDEX(ConsolidatedVehData!$AB$22:$AB$858,MATCH(B83,ConsolidatedVehData!$A$22:$A$858,0))</f>
        <v>#REF!</v>
      </c>
      <c r="AG83" s="316">
        <v>0.24</v>
      </c>
      <c r="AH83" s="301">
        <v>0</v>
      </c>
      <c r="AJ83" s="263" t="str">
        <f>Technologies!M73</f>
        <v>R2,R3,R4,R5,R6</v>
      </c>
      <c r="AV83" s="258"/>
      <c r="AW83" s="258"/>
      <c r="AX83" s="258"/>
      <c r="AY83" s="258"/>
      <c r="AZ83" s="258"/>
      <c r="BA83" s="258"/>
      <c r="BB83" s="258"/>
    </row>
    <row r="84" spans="1:54" x14ac:dyDescent="0.2">
      <c r="A84" s="263" t="s">
        <v>530</v>
      </c>
      <c r="B84" s="263" t="s">
        <v>531</v>
      </c>
      <c r="C84" s="263" t="s">
        <v>532</v>
      </c>
      <c r="D84" s="263" t="s">
        <v>362</v>
      </c>
      <c r="E84" s="263" t="s">
        <v>28</v>
      </c>
      <c r="F84" s="263" t="s">
        <v>17</v>
      </c>
      <c r="G84" s="265"/>
      <c r="H84" s="326">
        <v>1</v>
      </c>
      <c r="I84" s="328">
        <v>2011</v>
      </c>
      <c r="J84" s="328">
        <f>INDEX(ConsolidatedVehData!$D$22:$D$858,MATCH(B84,ConsolidatedVehData!$A$22:$A$858,0))</f>
        <v>2010</v>
      </c>
      <c r="K84" s="328">
        <v>20</v>
      </c>
      <c r="L84" s="326">
        <v>3213.4979379798692</v>
      </c>
      <c r="M84" s="326">
        <v>3320.5473800127547</v>
      </c>
      <c r="N84" s="326">
        <v>4812.2907180489728</v>
      </c>
      <c r="O84" s="326">
        <v>4385.0504353661645</v>
      </c>
      <c r="P84" s="326">
        <v>4469.0253089915805</v>
      </c>
      <c r="Q84" s="326">
        <v>4504.7029166317107</v>
      </c>
      <c r="R84" s="326">
        <v>4525.8747401363935</v>
      </c>
      <c r="S84" s="326">
        <v>4535.8874511140584</v>
      </c>
      <c r="T84" s="326">
        <v>4544.3714466672172</v>
      </c>
      <c r="U84" s="326">
        <f t="shared" si="9"/>
        <v>4544.3714466672172</v>
      </c>
      <c r="V84" s="326">
        <v>0.16161128205517056</v>
      </c>
      <c r="W84" s="326">
        <v>0.16526629752354377</v>
      </c>
      <c r="X84" s="326">
        <v>0.16745487253757146</v>
      </c>
      <c r="Y84" s="326">
        <v>0.17911490006217679</v>
      </c>
      <c r="Z84" s="326">
        <v>0.19263669454512367</v>
      </c>
      <c r="AA84" s="326">
        <v>0.19829529617385241</v>
      </c>
      <c r="AB84" s="326">
        <v>0.20131522535296709</v>
      </c>
      <c r="AC84" s="326">
        <v>0.20164323865273504</v>
      </c>
      <c r="AD84" s="326">
        <v>0.20193847189153943</v>
      </c>
      <c r="AE84" s="326">
        <f t="shared" si="10"/>
        <v>0.20193847189153943</v>
      </c>
      <c r="AF84" s="326" t="e">
        <f>INDEX(ConsolidatedVehData!$AB$22:$AB$858,MATCH(B84,ConsolidatedVehData!$A$22:$A$858,0))</f>
        <v>#REF!</v>
      </c>
      <c r="AG84" s="316">
        <v>0.18</v>
      </c>
      <c r="AH84" s="301">
        <v>0</v>
      </c>
      <c r="AJ84" s="263" t="str">
        <f>Technologies!M74</f>
        <v>R2,R3,R4,R5,R6</v>
      </c>
      <c r="AV84" s="258"/>
      <c r="AW84" s="258"/>
      <c r="AX84" s="258"/>
      <c r="AY84" s="258"/>
      <c r="AZ84" s="258"/>
      <c r="BA84" s="258"/>
      <c r="BB84" s="258"/>
    </row>
    <row r="85" spans="1:54" x14ac:dyDescent="0.2">
      <c r="A85" s="263" t="s">
        <v>533</v>
      </c>
      <c r="B85" s="263" t="s">
        <v>533</v>
      </c>
      <c r="C85" s="263" t="s">
        <v>534</v>
      </c>
      <c r="D85" s="263" t="s">
        <v>362</v>
      </c>
      <c r="E85" s="263" t="s">
        <v>62</v>
      </c>
      <c r="F85" s="263" t="s">
        <v>17</v>
      </c>
      <c r="G85" s="265"/>
      <c r="H85" s="326">
        <v>1</v>
      </c>
      <c r="I85" s="328">
        <v>2025</v>
      </c>
      <c r="J85" s="328">
        <f>INDEX(ConsolidatedVehData!$D$22:$D$858,MATCH(B85,ConsolidatedVehData!$A$22:$A$858,0))</f>
        <v>2025</v>
      </c>
      <c r="K85" s="328">
        <v>20</v>
      </c>
      <c r="L85" s="326"/>
      <c r="M85" s="326"/>
      <c r="N85" s="326"/>
      <c r="O85" s="326">
        <v>6730.3081471822343</v>
      </c>
      <c r="P85" s="326">
        <v>6730.3081471822343</v>
      </c>
      <c r="Q85" s="326">
        <v>6730.3081471822343</v>
      </c>
      <c r="R85" s="326">
        <v>6730.3081471822343</v>
      </c>
      <c r="S85" s="326">
        <v>6730.3081471822343</v>
      </c>
      <c r="T85" s="326">
        <v>6730.3081471822343</v>
      </c>
      <c r="U85" s="326">
        <v>6730.3081471822343</v>
      </c>
      <c r="V85" s="326"/>
      <c r="W85" s="326"/>
      <c r="X85" s="326"/>
      <c r="Y85" s="326"/>
      <c r="Z85" s="326"/>
      <c r="AA85" s="326"/>
      <c r="AB85" s="326"/>
      <c r="AC85" s="326"/>
      <c r="AD85" s="326"/>
      <c r="AE85" s="326"/>
      <c r="AF85" s="326" t="e">
        <f>INDEX(ConsolidatedVehData!$AB$22:$AB$858,MATCH(B85,ConsolidatedVehData!$A$22:$A$858,0))</f>
        <v>#REF!</v>
      </c>
      <c r="AG85" s="316">
        <v>0.28000000000000003</v>
      </c>
      <c r="AH85" s="301">
        <v>0</v>
      </c>
      <c r="AJ85" s="263" t="str">
        <f>Technologies!M75</f>
        <v>*R2,R3,R4,R5,R6</v>
      </c>
      <c r="AV85" s="258"/>
      <c r="AW85" s="258"/>
      <c r="AX85" s="258"/>
      <c r="AY85" s="258"/>
      <c r="AZ85" s="258"/>
      <c r="BA85" s="258"/>
      <c r="BB85" s="258"/>
    </row>
    <row r="86" spans="1:54" x14ac:dyDescent="0.2">
      <c r="A86" s="263" t="s">
        <v>535</v>
      </c>
      <c r="B86" s="263" t="s">
        <v>536</v>
      </c>
      <c r="C86" s="263" t="s">
        <v>537</v>
      </c>
      <c r="D86" s="263" t="s">
        <v>362</v>
      </c>
      <c r="E86" s="263" t="s">
        <v>25</v>
      </c>
      <c r="F86" s="263" t="s">
        <v>17</v>
      </c>
      <c r="G86" s="265"/>
      <c r="H86" s="326">
        <v>1</v>
      </c>
      <c r="I86" s="328">
        <v>2011</v>
      </c>
      <c r="J86" s="328">
        <f>INDEX(ConsolidatedVehData!$D$22:$D$858,MATCH(B86,ConsolidatedVehData!$A$22:$A$858,0))</f>
        <v>2010</v>
      </c>
      <c r="K86" s="328">
        <v>20</v>
      </c>
      <c r="L86" s="326">
        <v>3570.2581360719687</v>
      </c>
      <c r="M86" s="326">
        <v>3884.4663443896202</v>
      </c>
      <c r="N86" s="326">
        <v>5279.7581009613978</v>
      </c>
      <c r="O86" s="326">
        <v>3249.8178399269113</v>
      </c>
      <c r="P86" s="326">
        <v>3286.4395006017157</v>
      </c>
      <c r="Q86" s="326">
        <v>3303.1538959716659</v>
      </c>
      <c r="R86" s="326">
        <v>3312.3420907596264</v>
      </c>
      <c r="S86" s="326">
        <v>3316.6392363075552</v>
      </c>
      <c r="T86" s="326">
        <v>3320.4490531817873</v>
      </c>
      <c r="U86" s="326">
        <f t="shared" si="9"/>
        <v>3320.4490531817873</v>
      </c>
      <c r="V86" s="326">
        <v>0.23006339037927845</v>
      </c>
      <c r="W86" s="326">
        <v>0.23726351852413524</v>
      </c>
      <c r="X86" s="326">
        <v>0.23444336983060615</v>
      </c>
      <c r="Y86" s="326">
        <v>0.24797523164647189</v>
      </c>
      <c r="Z86" s="326">
        <v>0.26356527008992886</v>
      </c>
      <c r="AA86" s="326">
        <v>0.26599461677863551</v>
      </c>
      <c r="AB86" s="326">
        <v>0.27017825101226856</v>
      </c>
      <c r="AC86" s="326">
        <v>0.27089801375472017</v>
      </c>
      <c r="AD86" s="326">
        <v>0.27169785755448056</v>
      </c>
      <c r="AE86" s="326">
        <f t="shared" si="10"/>
        <v>0.27169785755448056</v>
      </c>
      <c r="AF86" s="326" t="e">
        <f>INDEX(ConsolidatedVehData!$AB$22:$AB$858,MATCH(B86,ConsolidatedVehData!$A$22:$A$858,0))</f>
        <v>#REF!</v>
      </c>
      <c r="AG86" s="316">
        <v>0.24</v>
      </c>
      <c r="AH86" s="301">
        <v>0</v>
      </c>
      <c r="AJ86" s="263" t="str">
        <f>Technologies!M76</f>
        <v>R2,R3,R4,R5,R6</v>
      </c>
      <c r="AV86" s="258"/>
      <c r="AW86" s="258"/>
      <c r="AX86" s="258"/>
      <c r="AY86" s="258"/>
      <c r="AZ86" s="258"/>
      <c r="BA86" s="258"/>
      <c r="BB86" s="258"/>
    </row>
    <row r="87" spans="1:54" s="257" customFormat="1" x14ac:dyDescent="0.2">
      <c r="A87" s="336" t="s">
        <v>538</v>
      </c>
      <c r="B87" s="336" t="s">
        <v>539</v>
      </c>
      <c r="C87" s="336" t="s">
        <v>540</v>
      </c>
      <c r="D87" s="336" t="s">
        <v>362</v>
      </c>
      <c r="E87" s="336" t="s">
        <v>25</v>
      </c>
      <c r="F87" s="337"/>
      <c r="G87" s="337"/>
      <c r="H87" s="338" t="e">
        <f>1-H88</f>
        <v>#REF!</v>
      </c>
      <c r="I87" s="339">
        <v>2011</v>
      </c>
      <c r="J87" s="339">
        <f>INDEX(ConsolidatedVehData!$D$22:$D$858,MATCH(B87,ConsolidatedVehData!$A$22:$A$858,0))</f>
        <v>2010</v>
      </c>
      <c r="K87" s="339">
        <v>20</v>
      </c>
      <c r="L87" s="326">
        <v>3245</v>
      </c>
      <c r="M87" s="326">
        <v>3285</v>
      </c>
      <c r="N87" s="326">
        <v>3366</v>
      </c>
      <c r="O87" s="326">
        <v>3454</v>
      </c>
      <c r="P87" s="326">
        <v>3461</v>
      </c>
      <c r="Q87" s="326">
        <v>3463</v>
      </c>
      <c r="R87" s="326">
        <v>3464</v>
      </c>
      <c r="S87" s="326">
        <v>3464</v>
      </c>
      <c r="T87" s="326">
        <v>3464</v>
      </c>
      <c r="U87" s="326">
        <v>3464</v>
      </c>
      <c r="V87" s="326">
        <v>0.375</v>
      </c>
      <c r="W87" s="326">
        <v>0.35099999999999998</v>
      </c>
      <c r="X87" s="326">
        <v>0.40699999999999997</v>
      </c>
      <c r="Y87" s="326">
        <v>0.497</v>
      </c>
      <c r="Z87" s="326">
        <v>0.50700000000000001</v>
      </c>
      <c r="AA87" s="326">
        <v>0.51</v>
      </c>
      <c r="AB87" s="326">
        <v>0.51100000000000001</v>
      </c>
      <c r="AC87" s="326">
        <v>0.51100000000000001</v>
      </c>
      <c r="AD87" s="326">
        <v>0.51100000000000001</v>
      </c>
      <c r="AE87" s="326">
        <v>0.51100000000000001</v>
      </c>
      <c r="AF87" s="338" t="e">
        <f>INDEX(ConsolidatedVehData!$AB$22:$AB$858,MATCH(B87,ConsolidatedVehData!$A$22:$A$858,0))</f>
        <v>#REF!</v>
      </c>
      <c r="AG87" s="340">
        <v>0.28000000000000003</v>
      </c>
      <c r="AH87" s="315">
        <v>0</v>
      </c>
      <c r="AI87" s="271"/>
      <c r="AJ87" s="263" t="str">
        <f>Technologies!M77</f>
        <v>*R2,R3,R4,R5,R6</v>
      </c>
      <c r="AK87" s="271"/>
      <c r="AL87" s="271"/>
      <c r="AM87" s="271"/>
      <c r="AN87" s="271"/>
      <c r="AO87" s="271"/>
      <c r="AP87" s="271"/>
      <c r="AQ87" s="271"/>
      <c r="AR87" s="271"/>
      <c r="AS87" s="271"/>
      <c r="AT87" s="271"/>
      <c r="AU87" s="271"/>
    </row>
    <row r="88" spans="1:54" x14ac:dyDescent="0.2">
      <c r="A88" s="263"/>
      <c r="B88" s="263"/>
      <c r="C88" s="263"/>
      <c r="D88" s="263"/>
      <c r="E88" s="263" t="s">
        <v>34</v>
      </c>
      <c r="F88" s="263"/>
      <c r="G88" s="265"/>
      <c r="H88" s="326" t="e">
        <f>INDEX(ConsolidatedVehData!$AG$22:$AG$858,MATCH(B87,ConsolidatedVehData!$A$22:$A$858,0))</f>
        <v>#REF!</v>
      </c>
      <c r="I88" s="328" t="s">
        <v>401</v>
      </c>
      <c r="J88" s="328"/>
      <c r="K88" s="328"/>
      <c r="L88" s="326"/>
      <c r="M88" s="326"/>
      <c r="N88" s="326"/>
      <c r="O88" s="326"/>
      <c r="P88" s="326"/>
      <c r="Q88" s="326"/>
      <c r="R88" s="326"/>
      <c r="S88" s="326"/>
      <c r="T88" s="326"/>
      <c r="U88" s="326"/>
      <c r="V88" s="326"/>
      <c r="W88" s="326"/>
      <c r="X88" s="326"/>
      <c r="Y88" s="326"/>
      <c r="Z88" s="326"/>
      <c r="AA88" s="326"/>
      <c r="AB88" s="326"/>
      <c r="AC88" s="326"/>
      <c r="AD88" s="326"/>
      <c r="AE88" s="326"/>
      <c r="AF88" s="326"/>
      <c r="AG88" s="316"/>
      <c r="AH88" s="301"/>
      <c r="AJ88" s="263"/>
      <c r="AV88" s="258"/>
      <c r="AW88" s="258"/>
      <c r="AX88" s="258"/>
      <c r="AY88" s="258"/>
      <c r="AZ88" s="258"/>
      <c r="BA88" s="258"/>
      <c r="BB88" s="258"/>
    </row>
    <row r="89" spans="1:54" x14ac:dyDescent="0.2">
      <c r="A89" s="263"/>
      <c r="B89" s="263"/>
      <c r="C89" s="263"/>
      <c r="D89" s="263"/>
      <c r="E89" s="263"/>
      <c r="F89" s="337" t="s">
        <v>17</v>
      </c>
      <c r="G89" s="265"/>
      <c r="H89" s="326"/>
      <c r="I89" s="328"/>
      <c r="J89" s="328"/>
      <c r="K89" s="328"/>
      <c r="L89" s="326"/>
      <c r="M89" s="326"/>
      <c r="N89" s="326"/>
      <c r="O89" s="326"/>
      <c r="P89" s="326"/>
      <c r="Q89" s="326"/>
      <c r="R89" s="326"/>
      <c r="S89" s="326"/>
      <c r="T89" s="326"/>
      <c r="U89" s="326"/>
      <c r="V89" s="326"/>
      <c r="W89" s="326"/>
      <c r="X89" s="326"/>
      <c r="Y89" s="326"/>
      <c r="Z89" s="326"/>
      <c r="AA89" s="326"/>
      <c r="AB89" s="326"/>
      <c r="AC89" s="326"/>
      <c r="AD89" s="326"/>
      <c r="AE89" s="326"/>
      <c r="AF89" s="326"/>
      <c r="AG89" s="316"/>
      <c r="AH89" s="301"/>
      <c r="AJ89" s="263"/>
      <c r="AV89" s="258"/>
      <c r="AW89" s="258"/>
      <c r="AX89" s="258"/>
      <c r="AY89" s="258"/>
      <c r="AZ89" s="258"/>
      <c r="BA89" s="258"/>
      <c r="BB89" s="258"/>
    </row>
    <row r="90" spans="1:54" x14ac:dyDescent="0.2">
      <c r="A90" s="263" t="s">
        <v>541</v>
      </c>
      <c r="B90" s="263" t="s">
        <v>542</v>
      </c>
      <c r="C90" s="263" t="s">
        <v>543</v>
      </c>
      <c r="D90" s="263" t="s">
        <v>362</v>
      </c>
      <c r="E90" s="263" t="s">
        <v>28</v>
      </c>
      <c r="F90" s="263" t="s">
        <v>17</v>
      </c>
      <c r="G90" s="265"/>
      <c r="H90" s="326">
        <v>1</v>
      </c>
      <c r="I90" s="328">
        <v>2011</v>
      </c>
      <c r="J90" s="328">
        <f>INDEX(ConsolidatedVehData!$D$22:$D$858,MATCH(B90,ConsolidatedVehData!$A$22:$A$858,0))</f>
        <v>2010</v>
      </c>
      <c r="K90" s="328">
        <v>20</v>
      </c>
      <c r="L90" s="326">
        <v>1757.5976551816088</v>
      </c>
      <c r="M90" s="326">
        <v>1909.6326541604142</v>
      </c>
      <c r="N90" s="326">
        <v>2474.4067896106021</v>
      </c>
      <c r="O90" s="326">
        <v>2158.0922090242861</v>
      </c>
      <c r="P90" s="326">
        <v>2209.7186736476256</v>
      </c>
      <c r="Q90" s="326">
        <v>2234.5436935605512</v>
      </c>
      <c r="R90" s="326">
        <v>2260.9155804032839</v>
      </c>
      <c r="S90" s="326">
        <v>2280.1851859535718</v>
      </c>
      <c r="T90" s="326">
        <v>2298.2913102746184</v>
      </c>
      <c r="U90" s="326">
        <f t="shared" ref="U90:U96" si="11">T90</f>
        <v>2298.2913102746184</v>
      </c>
      <c r="V90" s="326">
        <v>0.22981262232694213</v>
      </c>
      <c r="W90" s="326">
        <v>0.24997875412242707</v>
      </c>
      <c r="X90" s="326">
        <v>0.26097024834804383</v>
      </c>
      <c r="Y90" s="326">
        <v>0.29964881595668347</v>
      </c>
      <c r="Z90" s="326">
        <v>0.31370660126880151</v>
      </c>
      <c r="AA90" s="326">
        <v>0.31382515181251291</v>
      </c>
      <c r="AB90" s="326">
        <v>0.31658022911114236</v>
      </c>
      <c r="AC90" s="326">
        <v>0.31587692521301647</v>
      </c>
      <c r="AD90" s="326">
        <v>0.31548408969947433</v>
      </c>
      <c r="AE90" s="326">
        <f t="shared" ref="AE90:AE96" si="12">AD90</f>
        <v>0.31548408969947433</v>
      </c>
      <c r="AF90" s="326" t="e">
        <f>INDEX(ConsolidatedVehData!$AB$22:$AB$858,MATCH(B90,ConsolidatedVehData!$A$22:$A$858,0))</f>
        <v>#REF!</v>
      </c>
      <c r="AG90" s="316">
        <v>0.24</v>
      </c>
      <c r="AH90" s="301">
        <v>0</v>
      </c>
      <c r="AJ90" s="263" t="str">
        <f>Technologies!M78</f>
        <v>R2,R3,R4,R5,R6</v>
      </c>
      <c r="AV90" s="258"/>
      <c r="AW90" s="258"/>
      <c r="AX90" s="258"/>
      <c r="AY90" s="258"/>
      <c r="AZ90" s="258"/>
      <c r="BA90" s="258"/>
      <c r="BB90" s="258"/>
    </row>
    <row r="91" spans="1:54" x14ac:dyDescent="0.2">
      <c r="A91" s="263" t="s">
        <v>544</v>
      </c>
      <c r="B91" s="263" t="s">
        <v>545</v>
      </c>
      <c r="C91" s="263" t="s">
        <v>546</v>
      </c>
      <c r="D91" s="263" t="s">
        <v>362</v>
      </c>
      <c r="E91" s="263" t="s">
        <v>28</v>
      </c>
      <c r="F91" s="263" t="s">
        <v>17</v>
      </c>
      <c r="G91" s="265"/>
      <c r="H91" s="326">
        <v>1</v>
      </c>
      <c r="I91" s="328">
        <v>2011</v>
      </c>
      <c r="J91" s="328">
        <f>INDEX(ConsolidatedVehData!$D$22:$D$858,MATCH(B91,ConsolidatedVehData!$A$22:$A$858,0))</f>
        <v>2010</v>
      </c>
      <c r="K91" s="328">
        <v>20</v>
      </c>
      <c r="L91" s="326">
        <v>2187.8081618054875</v>
      </c>
      <c r="M91" s="326">
        <v>2193.5473194688525</v>
      </c>
      <c r="N91" s="326">
        <v>2286.8300162464247</v>
      </c>
      <c r="O91" s="326">
        <v>2059.1173655864577</v>
      </c>
      <c r="P91" s="326">
        <v>2108.9420081128737</v>
      </c>
      <c r="Q91" s="326">
        <v>2130.4823239970574</v>
      </c>
      <c r="R91" s="326">
        <v>2155.9189714561339</v>
      </c>
      <c r="S91" s="326">
        <v>2175.9227016503637</v>
      </c>
      <c r="T91" s="326">
        <v>2194.3703835743181</v>
      </c>
      <c r="U91" s="326">
        <f t="shared" si="11"/>
        <v>2194.3703835743181</v>
      </c>
      <c r="V91" s="326">
        <v>0.22803315266119711</v>
      </c>
      <c r="W91" s="326">
        <v>0.23437248341391029</v>
      </c>
      <c r="X91" s="326">
        <v>0.28588026844321529</v>
      </c>
      <c r="Y91" s="326">
        <v>0.31611824916628978</v>
      </c>
      <c r="Z91" s="326">
        <v>0.32972951683010354</v>
      </c>
      <c r="AA91" s="326">
        <v>0.32634247005987244</v>
      </c>
      <c r="AB91" s="326">
        <v>0.32819896351458316</v>
      </c>
      <c r="AC91" s="326">
        <v>0.32705964489175438</v>
      </c>
      <c r="AD91" s="326">
        <v>0.32676928273556621</v>
      </c>
      <c r="AE91" s="326">
        <f t="shared" si="12"/>
        <v>0.32676928273556621</v>
      </c>
      <c r="AF91" s="326" t="e">
        <f>INDEX(ConsolidatedVehData!$AB$22:$AB$858,MATCH(B91,ConsolidatedVehData!$A$22:$A$858,0))</f>
        <v>#REF!</v>
      </c>
      <c r="AG91" s="316">
        <v>0.24</v>
      </c>
      <c r="AH91" s="301">
        <v>0</v>
      </c>
      <c r="AJ91" s="263" t="str">
        <f>Technologies!M79</f>
        <v>R2,R3,R4,R5,R6</v>
      </c>
      <c r="AV91" s="258"/>
      <c r="AW91" s="258"/>
      <c r="AX91" s="258"/>
      <c r="AY91" s="258"/>
      <c r="AZ91" s="258"/>
      <c r="BA91" s="258"/>
      <c r="BB91" s="258"/>
    </row>
    <row r="92" spans="1:54" x14ac:dyDescent="0.2">
      <c r="A92" s="263" t="s">
        <v>547</v>
      </c>
      <c r="B92" s="263" t="s">
        <v>547</v>
      </c>
      <c r="C92" s="263" t="s">
        <v>548</v>
      </c>
      <c r="D92" s="263" t="s">
        <v>362</v>
      </c>
      <c r="E92" s="263" t="s">
        <v>28</v>
      </c>
      <c r="F92" s="263" t="s">
        <v>17</v>
      </c>
      <c r="G92" s="265"/>
      <c r="H92" s="326">
        <v>1</v>
      </c>
      <c r="I92" s="328">
        <v>2011</v>
      </c>
      <c r="J92" s="328">
        <f>INDEX(ConsolidatedVehData!$D$22:$D$858,MATCH(B92,ConsolidatedVehData!$A$22:$A$858,0))</f>
        <v>2015</v>
      </c>
      <c r="K92" s="328">
        <v>20</v>
      </c>
      <c r="L92" s="326">
        <v>2591.9757036113706</v>
      </c>
      <c r="M92" s="326">
        <v>2850.3010967669534</v>
      </c>
      <c r="N92" s="326">
        <v>2892.5371067668634</v>
      </c>
      <c r="O92" s="326">
        <v>2638.3317357823812</v>
      </c>
      <c r="P92" s="326">
        <v>2702.9071435729038</v>
      </c>
      <c r="Q92" s="326">
        <v>2733.1468224743567</v>
      </c>
      <c r="R92" s="326">
        <v>2752.1873732295999</v>
      </c>
      <c r="S92" s="326">
        <v>2761.7579197498471</v>
      </c>
      <c r="T92" s="326">
        <v>2768.7376538506851</v>
      </c>
      <c r="U92" s="326">
        <f t="shared" si="11"/>
        <v>2768.7376538506851</v>
      </c>
      <c r="V92" s="326">
        <v>0.17207385633322353</v>
      </c>
      <c r="W92" s="326">
        <v>0.15406003618922037</v>
      </c>
      <c r="X92" s="326">
        <v>0.18132363306477703</v>
      </c>
      <c r="Y92" s="326">
        <v>0.20959552181362046</v>
      </c>
      <c r="Z92" s="326">
        <v>0.2245067781535573</v>
      </c>
      <c r="AA92" s="326">
        <v>0.22857801850843301</v>
      </c>
      <c r="AB92" s="326">
        <v>0.2336857933062999</v>
      </c>
      <c r="AC92" s="326">
        <v>0.23461703261457015</v>
      </c>
      <c r="AD92" s="326">
        <v>0.23498272013780283</v>
      </c>
      <c r="AE92" s="326">
        <f t="shared" si="12"/>
        <v>0.23498272013780283</v>
      </c>
      <c r="AF92" s="326" t="e">
        <f>INDEX(ConsolidatedVehData!$AB$22:$AB$858,MATCH(B92,ConsolidatedVehData!$A$22:$A$858,0))</f>
        <v>#REF!</v>
      </c>
      <c r="AG92" s="316">
        <v>0.24</v>
      </c>
      <c r="AH92" s="301">
        <v>0</v>
      </c>
      <c r="AJ92" s="263" t="str">
        <f>Technologies!M80</f>
        <v>R2,R3,R4,R5,R6</v>
      </c>
      <c r="AV92" s="258"/>
      <c r="AW92" s="258"/>
      <c r="AX92" s="258"/>
      <c r="AY92" s="258"/>
      <c r="AZ92" s="258"/>
      <c r="BA92" s="258"/>
      <c r="BB92" s="258"/>
    </row>
    <row r="93" spans="1:54" x14ac:dyDescent="0.2">
      <c r="A93" s="263" t="s">
        <v>549</v>
      </c>
      <c r="B93" s="263" t="s">
        <v>550</v>
      </c>
      <c r="C93" s="263" t="s">
        <v>551</v>
      </c>
      <c r="D93" s="263" t="s">
        <v>362</v>
      </c>
      <c r="E93" s="263" t="s">
        <v>28</v>
      </c>
      <c r="F93" s="263" t="s">
        <v>17</v>
      </c>
      <c r="G93" s="265"/>
      <c r="H93" s="326">
        <v>1</v>
      </c>
      <c r="I93" s="328">
        <v>2011</v>
      </c>
      <c r="J93" s="328">
        <f>INDEX(ConsolidatedVehData!$D$22:$D$858,MATCH(B93,ConsolidatedVehData!$A$22:$A$858,0))</f>
        <v>2010</v>
      </c>
      <c r="K93" s="328">
        <v>20</v>
      </c>
      <c r="L93" s="326">
        <v>2360.2897829933786</v>
      </c>
      <c r="M93" s="326">
        <v>2298.8297984405694</v>
      </c>
      <c r="N93" s="326">
        <v>2482.3567586645731</v>
      </c>
      <c r="O93" s="326">
        <v>2163.9026583385348</v>
      </c>
      <c r="P93" s="326">
        <v>2238.6126978148895</v>
      </c>
      <c r="Q93" s="326">
        <v>2258.9946552156803</v>
      </c>
      <c r="R93" s="326">
        <v>2272.4352552241007</v>
      </c>
      <c r="S93" s="326">
        <v>2278.3815918931559</v>
      </c>
      <c r="T93" s="326">
        <v>2284.4820061062369</v>
      </c>
      <c r="U93" s="326">
        <f t="shared" si="11"/>
        <v>2284.4820061062369</v>
      </c>
      <c r="V93" s="326">
        <v>0.17342707589008768</v>
      </c>
      <c r="W93" s="326">
        <v>0.17990189909755636</v>
      </c>
      <c r="X93" s="326">
        <v>0.19588104820928537</v>
      </c>
      <c r="Y93" s="326">
        <v>0.26022016798664926</v>
      </c>
      <c r="Z93" s="326">
        <v>0.28492739668645728</v>
      </c>
      <c r="AA93" s="326">
        <v>0.28885690159477023</v>
      </c>
      <c r="AB93" s="326">
        <v>0.29284527020192769</v>
      </c>
      <c r="AC93" s="326">
        <v>0.29326553106479231</v>
      </c>
      <c r="AD93" s="326">
        <v>0.29358944880945487</v>
      </c>
      <c r="AE93" s="326">
        <f t="shared" si="12"/>
        <v>0.29358944880945487</v>
      </c>
      <c r="AF93" s="326" t="e">
        <f>INDEX(ConsolidatedVehData!$AB$22:$AB$858,MATCH(B93,ConsolidatedVehData!$A$22:$A$858,0))</f>
        <v>#REF!</v>
      </c>
      <c r="AG93" s="316">
        <v>0.24</v>
      </c>
      <c r="AH93" s="301">
        <v>0</v>
      </c>
      <c r="AJ93" s="263" t="str">
        <f>Technologies!M81</f>
        <v>R2,R3,R4,R5,R6</v>
      </c>
      <c r="AV93" s="258"/>
      <c r="AW93" s="258"/>
      <c r="AX93" s="258"/>
      <c r="AY93" s="258"/>
      <c r="AZ93" s="258"/>
      <c r="BA93" s="258"/>
      <c r="BB93" s="258"/>
    </row>
    <row r="94" spans="1:54" x14ac:dyDescent="0.2">
      <c r="A94" s="263" t="s">
        <v>552</v>
      </c>
      <c r="B94" s="263" t="s">
        <v>553</v>
      </c>
      <c r="C94" s="263" t="s">
        <v>554</v>
      </c>
      <c r="D94" s="263" t="s">
        <v>362</v>
      </c>
      <c r="E94" s="263" t="s">
        <v>28</v>
      </c>
      <c r="F94" s="263" t="s">
        <v>17</v>
      </c>
      <c r="G94" s="265"/>
      <c r="H94" s="326">
        <v>1</v>
      </c>
      <c r="I94" s="328">
        <v>2011</v>
      </c>
      <c r="J94" s="328">
        <f>INDEX(ConsolidatedVehData!$D$22:$D$858,MATCH(B94,ConsolidatedVehData!$A$22:$A$858,0))</f>
        <v>2010</v>
      </c>
      <c r="K94" s="328">
        <v>20</v>
      </c>
      <c r="L94" s="326">
        <v>3213.4979379798692</v>
      </c>
      <c r="M94" s="326">
        <v>3320.5473800127547</v>
      </c>
      <c r="N94" s="326">
        <v>4812.2907180489728</v>
      </c>
      <c r="O94" s="326">
        <v>4385.0504353661645</v>
      </c>
      <c r="P94" s="326">
        <v>4469.0253089915805</v>
      </c>
      <c r="Q94" s="326">
        <v>4504.7029166317107</v>
      </c>
      <c r="R94" s="326">
        <v>4525.8747401363935</v>
      </c>
      <c r="S94" s="326">
        <v>4535.8874511140584</v>
      </c>
      <c r="T94" s="326">
        <v>4544.3714466672172</v>
      </c>
      <c r="U94" s="326">
        <f t="shared" si="11"/>
        <v>4544.3714466672172</v>
      </c>
      <c r="V94" s="326">
        <v>0.16161128205517056</v>
      </c>
      <c r="W94" s="326">
        <v>0.16526629752354377</v>
      </c>
      <c r="X94" s="326">
        <v>0.16745487253757146</v>
      </c>
      <c r="Y94" s="326">
        <v>0.17911490006217679</v>
      </c>
      <c r="Z94" s="326">
        <v>0.19263669454512367</v>
      </c>
      <c r="AA94" s="326">
        <v>0.19829529617385241</v>
      </c>
      <c r="AB94" s="326">
        <v>0.20131522535296709</v>
      </c>
      <c r="AC94" s="326">
        <v>0.20164323865273504</v>
      </c>
      <c r="AD94" s="326">
        <v>0.20193847189153943</v>
      </c>
      <c r="AE94" s="326">
        <f t="shared" si="12"/>
        <v>0.20193847189153943</v>
      </c>
      <c r="AF94" s="326" t="e">
        <f>INDEX(ConsolidatedVehData!$AB$22:$AB$858,MATCH(B94,ConsolidatedVehData!$A$22:$A$858,0))</f>
        <v>#REF!</v>
      </c>
      <c r="AG94" s="316">
        <v>0.24</v>
      </c>
      <c r="AH94" s="301">
        <v>0</v>
      </c>
      <c r="AJ94" s="263" t="str">
        <f>Technologies!M82</f>
        <v>R2,R3,R4,R5,R6</v>
      </c>
      <c r="AV94" s="258"/>
      <c r="AW94" s="258"/>
      <c r="AX94" s="258"/>
      <c r="AY94" s="258"/>
      <c r="AZ94" s="258"/>
      <c r="BA94" s="258"/>
      <c r="BB94" s="258"/>
    </row>
    <row r="95" spans="1:54" x14ac:dyDescent="0.2">
      <c r="A95" s="263" t="s">
        <v>555</v>
      </c>
      <c r="B95" s="263" t="s">
        <v>556</v>
      </c>
      <c r="C95" s="263" t="s">
        <v>557</v>
      </c>
      <c r="D95" s="263" t="s">
        <v>362</v>
      </c>
      <c r="E95" s="263" t="s">
        <v>28</v>
      </c>
      <c r="F95" s="263" t="s">
        <v>17</v>
      </c>
      <c r="G95" s="265"/>
      <c r="H95" s="326">
        <v>1</v>
      </c>
      <c r="I95" s="328">
        <v>2011</v>
      </c>
      <c r="J95" s="328">
        <f>INDEX(ConsolidatedVehData!$D$22:$D$858,MATCH(B95,ConsolidatedVehData!$A$22:$A$858,0))</f>
        <v>2010</v>
      </c>
      <c r="K95" s="328">
        <v>20</v>
      </c>
      <c r="L95" s="326">
        <v>2243.9537174815359</v>
      </c>
      <c r="M95" s="326">
        <v>2198.8786444077605</v>
      </c>
      <c r="N95" s="326">
        <v>2795.6987150919108</v>
      </c>
      <c r="O95" s="326">
        <v>2674.5107084254087</v>
      </c>
      <c r="P95" s="326">
        <v>2745.6828379054655</v>
      </c>
      <c r="Q95" s="326">
        <v>2778.9250623546964</v>
      </c>
      <c r="R95" s="326">
        <v>2798.8685127587064</v>
      </c>
      <c r="S95" s="326">
        <v>2806.5114897966746</v>
      </c>
      <c r="T95" s="326">
        <v>2812.5049543875843</v>
      </c>
      <c r="U95" s="326">
        <f t="shared" si="11"/>
        <v>2812.5049543875843</v>
      </c>
      <c r="V95" s="326">
        <v>0.19146706639268435</v>
      </c>
      <c r="W95" s="326">
        <v>0.2162261377595123</v>
      </c>
      <c r="X95" s="326">
        <v>0.18159853429580991</v>
      </c>
      <c r="Y95" s="326">
        <v>0.22248480270241577</v>
      </c>
      <c r="Z95" s="326">
        <v>0.23792432098390989</v>
      </c>
      <c r="AA95" s="326">
        <v>0.24450952328596781</v>
      </c>
      <c r="AB95" s="326">
        <v>0.24939732943085488</v>
      </c>
      <c r="AC95" s="326">
        <v>0.25004299222031817</v>
      </c>
      <c r="AD95" s="326">
        <v>0.25037244923492219</v>
      </c>
      <c r="AE95" s="326">
        <f t="shared" si="12"/>
        <v>0.25037244923492219</v>
      </c>
      <c r="AF95" s="326" t="e">
        <f>INDEX(ConsolidatedVehData!$AB$22:$AB$858,MATCH(B95,ConsolidatedVehData!$A$22:$A$858,0))</f>
        <v>#REF!</v>
      </c>
      <c r="AG95" s="316">
        <v>0.24</v>
      </c>
      <c r="AH95" s="301">
        <v>0</v>
      </c>
      <c r="AJ95" s="263" t="str">
        <f>Technologies!M83</f>
        <v>R2,R3,R4,R5,R6</v>
      </c>
      <c r="AV95" s="258"/>
      <c r="AW95" s="258"/>
      <c r="AX95" s="258"/>
      <c r="AY95" s="258"/>
      <c r="AZ95" s="258"/>
      <c r="BA95" s="258"/>
      <c r="BB95" s="258"/>
    </row>
    <row r="96" spans="1:54" x14ac:dyDescent="0.2">
      <c r="A96" s="263" t="s">
        <v>558</v>
      </c>
      <c r="B96" s="263" t="s">
        <v>559</v>
      </c>
      <c r="C96" s="263" t="s">
        <v>400</v>
      </c>
      <c r="D96" s="263" t="s">
        <v>362</v>
      </c>
      <c r="E96" s="263" t="s">
        <v>25</v>
      </c>
      <c r="F96" s="263"/>
      <c r="G96" s="265"/>
      <c r="H96" s="326" t="e">
        <f>#REF!</f>
        <v>#REF!</v>
      </c>
      <c r="I96" s="328">
        <v>2015</v>
      </c>
      <c r="J96" s="328">
        <f>INDEX(ConsolidatedVehData!$D$22:$D$858,MATCH(B96,ConsolidatedVehData!$A$22:$A$858,0))</f>
        <v>2010</v>
      </c>
      <c r="K96" s="328">
        <v>20</v>
      </c>
      <c r="L96" s="326">
        <v>2391.10310639605</v>
      </c>
      <c r="M96" s="326">
        <v>2428.0040415734793</v>
      </c>
      <c r="N96" s="326">
        <v>3359.6919468425435</v>
      </c>
      <c r="O96" s="326">
        <v>2709.9695401968597</v>
      </c>
      <c r="P96" s="326">
        <v>2640.3004608106653</v>
      </c>
      <c r="Q96" s="326">
        <v>2598.0416113071115</v>
      </c>
      <c r="R96" s="326">
        <v>2579.1982666589274</v>
      </c>
      <c r="S96" s="326">
        <v>2576.8477168654008</v>
      </c>
      <c r="T96" s="326">
        <v>2579.9666243323941</v>
      </c>
      <c r="U96" s="326">
        <f t="shared" si="11"/>
        <v>2579.9666243323941</v>
      </c>
      <c r="V96" s="326">
        <v>0.32025471158526508</v>
      </c>
      <c r="W96" s="326">
        <v>0.38543726102372056</v>
      </c>
      <c r="X96" s="326">
        <v>0.48884977206217101</v>
      </c>
      <c r="Y96" s="326">
        <v>0.51470433401187399</v>
      </c>
      <c r="Z96" s="326">
        <v>0.52939780280129356</v>
      </c>
      <c r="AA96" s="326">
        <v>0.53033647035528086</v>
      </c>
      <c r="AB96" s="326">
        <v>0.53372822934806319</v>
      </c>
      <c r="AC96" s="326">
        <v>0.53358144028084475</v>
      </c>
      <c r="AD96" s="326">
        <v>0.53352164237050503</v>
      </c>
      <c r="AE96" s="326">
        <f t="shared" si="12"/>
        <v>0.53352164237050503</v>
      </c>
      <c r="AF96" s="326" t="e">
        <f>INDEX(ConsolidatedVehData!$AB$22:$AB$858,MATCH(B96,ConsolidatedVehData!$A$22:$A$858,0))</f>
        <v>#REF!</v>
      </c>
      <c r="AG96" s="316">
        <v>0.28000000000000003</v>
      </c>
      <c r="AH96" s="301">
        <v>0</v>
      </c>
      <c r="AJ96" s="263" t="str">
        <f>Technologies!M84</f>
        <v>R2,R3,R4,R5,R6</v>
      </c>
      <c r="AV96" s="258"/>
      <c r="AW96" s="258"/>
      <c r="AX96" s="258"/>
      <c r="AY96" s="258"/>
      <c r="AZ96" s="258"/>
      <c r="BA96" s="258"/>
      <c r="BB96" s="258"/>
    </row>
    <row r="97" spans="1:54" x14ac:dyDescent="0.2">
      <c r="A97" s="263"/>
      <c r="B97" s="263"/>
      <c r="C97" s="263"/>
      <c r="D97" s="263"/>
      <c r="E97" s="263" t="s">
        <v>34</v>
      </c>
      <c r="F97" s="263"/>
      <c r="G97" s="265"/>
      <c r="H97" s="326" t="e">
        <f>1-H96</f>
        <v>#REF!</v>
      </c>
      <c r="I97" s="328" t="s">
        <v>401</v>
      </c>
      <c r="J97" s="328"/>
      <c r="K97" s="328"/>
      <c r="L97" s="326"/>
      <c r="M97" s="326"/>
      <c r="N97" s="326"/>
      <c r="O97" s="326"/>
      <c r="P97" s="326"/>
      <c r="Q97" s="326"/>
      <c r="R97" s="326"/>
      <c r="S97" s="326"/>
      <c r="T97" s="326"/>
      <c r="U97" s="326"/>
      <c r="V97" s="326"/>
      <c r="W97" s="326"/>
      <c r="X97" s="326"/>
      <c r="Y97" s="326"/>
      <c r="Z97" s="326"/>
      <c r="AA97" s="326"/>
      <c r="AB97" s="326"/>
      <c r="AC97" s="326"/>
      <c r="AD97" s="326"/>
      <c r="AE97" s="326"/>
      <c r="AF97" s="326"/>
      <c r="AG97" s="316"/>
      <c r="AH97" s="301"/>
      <c r="AJ97" s="263"/>
      <c r="AV97" s="258"/>
      <c r="AW97" s="258"/>
      <c r="AX97" s="258"/>
      <c r="AY97" s="258"/>
      <c r="AZ97" s="258"/>
      <c r="BA97" s="258"/>
      <c r="BB97" s="258"/>
    </row>
    <row r="98" spans="1:54" x14ac:dyDescent="0.2">
      <c r="A98" s="263"/>
      <c r="B98" s="263"/>
      <c r="C98" s="263"/>
      <c r="D98" s="263"/>
      <c r="E98" s="263"/>
      <c r="F98" s="263" t="s">
        <v>17</v>
      </c>
      <c r="G98" s="265"/>
      <c r="H98" s="326"/>
      <c r="I98" s="328" t="s">
        <v>401</v>
      </c>
      <c r="J98" s="328"/>
      <c r="K98" s="328"/>
      <c r="L98" s="326"/>
      <c r="M98" s="326"/>
      <c r="N98" s="326"/>
      <c r="O98" s="326"/>
      <c r="P98" s="326"/>
      <c r="Q98" s="326"/>
      <c r="R98" s="326"/>
      <c r="S98" s="326"/>
      <c r="T98" s="326"/>
      <c r="U98" s="326"/>
      <c r="V98" s="326"/>
      <c r="W98" s="326"/>
      <c r="X98" s="326"/>
      <c r="Y98" s="326"/>
      <c r="Z98" s="326"/>
      <c r="AA98" s="326"/>
      <c r="AB98" s="326"/>
      <c r="AC98" s="326"/>
      <c r="AD98" s="326"/>
      <c r="AE98" s="326"/>
      <c r="AF98" s="326"/>
      <c r="AG98" s="316"/>
      <c r="AH98" s="301"/>
      <c r="AJ98" s="263"/>
      <c r="AV98" s="258"/>
      <c r="AW98" s="258"/>
      <c r="AX98" s="258"/>
      <c r="AY98" s="258"/>
      <c r="AZ98" s="258"/>
      <c r="BA98" s="258"/>
      <c r="BB98" s="258"/>
    </row>
    <row r="99" spans="1:54" x14ac:dyDescent="0.2">
      <c r="A99" s="263" t="s">
        <v>560</v>
      </c>
      <c r="B99" s="263"/>
      <c r="C99" s="263" t="s">
        <v>561</v>
      </c>
      <c r="D99" s="263" t="s">
        <v>362</v>
      </c>
      <c r="E99" s="263" t="s">
        <v>25</v>
      </c>
      <c r="F99" s="265"/>
      <c r="G99" s="265"/>
      <c r="H99" s="326">
        <v>0.42103321279271894</v>
      </c>
      <c r="I99" s="328">
        <v>2015</v>
      </c>
      <c r="J99" s="328"/>
      <c r="K99" s="328">
        <v>20</v>
      </c>
      <c r="L99" s="326"/>
      <c r="M99" s="326">
        <v>3510.9277401318327</v>
      </c>
      <c r="N99" s="326">
        <v>3347.0292756925473</v>
      </c>
      <c r="O99" s="326">
        <v>2677.3833927200881</v>
      </c>
      <c r="P99" s="326">
        <v>2593.4153377839284</v>
      </c>
      <c r="Q99" s="326">
        <v>2544.9731582523887</v>
      </c>
      <c r="R99" s="326">
        <v>2523.2192877957577</v>
      </c>
      <c r="S99" s="326">
        <v>2520.0056743121827</v>
      </c>
      <c r="T99" s="326">
        <v>2521.4222235681764</v>
      </c>
      <c r="U99" s="326">
        <f>T99</f>
        <v>2521.4222235681764</v>
      </c>
      <c r="V99" s="326">
        <v>0</v>
      </c>
      <c r="W99" s="326">
        <v>0.41135991570304564</v>
      </c>
      <c r="X99" s="326">
        <v>0.50553109324832834</v>
      </c>
      <c r="Y99" s="326">
        <v>0.52519967930986222</v>
      </c>
      <c r="Z99" s="326">
        <v>0.53832672142234406</v>
      </c>
      <c r="AA99" s="326">
        <v>0.53640799429986308</v>
      </c>
      <c r="AB99" s="326">
        <v>0.53878543470234141</v>
      </c>
      <c r="AC99" s="326">
        <v>0.5382908683288784</v>
      </c>
      <c r="AD99" s="326">
        <v>0.53839631058704895</v>
      </c>
      <c r="AE99" s="326">
        <f t="shared" ref="AE99:AE118" si="13">AD99</f>
        <v>0.53839631058704895</v>
      </c>
      <c r="AF99" s="326" t="e">
        <f>AF37</f>
        <v>#REF!</v>
      </c>
      <c r="AG99" s="316">
        <v>0.28000000000000003</v>
      </c>
      <c r="AH99" s="301">
        <v>0</v>
      </c>
      <c r="AJ99" s="263" t="str">
        <f>Technologies!M85</f>
        <v>R2,R3,R4,R5,R6</v>
      </c>
      <c r="AV99" s="258"/>
      <c r="AW99" s="258"/>
      <c r="AX99" s="258"/>
      <c r="AY99" s="258"/>
      <c r="AZ99" s="258"/>
      <c r="BA99" s="258"/>
      <c r="BB99" s="258"/>
    </row>
    <row r="100" spans="1:54" x14ac:dyDescent="0.2">
      <c r="A100" s="263"/>
      <c r="B100" s="263"/>
      <c r="C100" s="263"/>
      <c r="D100" s="263"/>
      <c r="E100" s="263" t="s">
        <v>34</v>
      </c>
      <c r="F100" s="263"/>
      <c r="G100" s="265"/>
      <c r="H100" s="326">
        <v>0.57896678720728101</v>
      </c>
      <c r="I100" s="328" t="s">
        <v>401</v>
      </c>
      <c r="J100" s="328"/>
      <c r="K100" s="328"/>
      <c r="L100" s="326"/>
      <c r="M100" s="326"/>
      <c r="N100" s="326"/>
      <c r="O100" s="326"/>
      <c r="P100" s="326"/>
      <c r="Q100" s="326"/>
      <c r="R100" s="326"/>
      <c r="S100" s="326"/>
      <c r="T100" s="326"/>
      <c r="U100" s="326"/>
      <c r="V100" s="326"/>
      <c r="W100" s="326"/>
      <c r="X100" s="326"/>
      <c r="Y100" s="326"/>
      <c r="Z100" s="326"/>
      <c r="AA100" s="326"/>
      <c r="AB100" s="326"/>
      <c r="AC100" s="326"/>
      <c r="AD100" s="326"/>
      <c r="AE100" s="326"/>
      <c r="AF100" s="326"/>
      <c r="AG100" s="316"/>
      <c r="AH100" s="301"/>
      <c r="AJ100" s="263"/>
      <c r="AV100" s="258"/>
      <c r="AW100" s="258"/>
      <c r="AX100" s="258"/>
      <c r="AY100" s="258"/>
      <c r="AZ100" s="258"/>
      <c r="BA100" s="258"/>
      <c r="BB100" s="258"/>
    </row>
    <row r="101" spans="1:54" x14ac:dyDescent="0.2">
      <c r="A101" s="263"/>
      <c r="B101" s="263"/>
      <c r="C101" s="263"/>
      <c r="D101" s="263"/>
      <c r="E101" s="263"/>
      <c r="F101" s="263" t="s">
        <v>17</v>
      </c>
      <c r="G101" s="265"/>
      <c r="H101" s="326"/>
      <c r="I101" s="328" t="s">
        <v>401</v>
      </c>
      <c r="J101" s="328"/>
      <c r="K101" s="328"/>
      <c r="L101" s="326"/>
      <c r="M101" s="326"/>
      <c r="N101" s="326"/>
      <c r="O101" s="326"/>
      <c r="P101" s="326"/>
      <c r="Q101" s="326"/>
      <c r="R101" s="326"/>
      <c r="S101" s="326"/>
      <c r="T101" s="326"/>
      <c r="U101" s="326"/>
      <c r="V101" s="326"/>
      <c r="W101" s="326"/>
      <c r="X101" s="326"/>
      <c r="Y101" s="326"/>
      <c r="Z101" s="326"/>
      <c r="AA101" s="326"/>
      <c r="AB101" s="326"/>
      <c r="AC101" s="326"/>
      <c r="AD101" s="326"/>
      <c r="AE101" s="326"/>
      <c r="AF101" s="326"/>
      <c r="AG101" s="316"/>
      <c r="AH101" s="301"/>
      <c r="AJ101" s="263"/>
      <c r="AV101" s="258"/>
      <c r="AW101" s="258"/>
      <c r="AX101" s="258"/>
      <c r="AY101" s="258"/>
      <c r="AZ101" s="258"/>
      <c r="BA101" s="258"/>
      <c r="BB101" s="258"/>
    </row>
    <row r="102" spans="1:54" x14ac:dyDescent="0.2">
      <c r="A102" s="263" t="s">
        <v>562</v>
      </c>
      <c r="B102" s="263"/>
      <c r="C102" s="263" t="s">
        <v>563</v>
      </c>
      <c r="D102" s="263" t="s">
        <v>362</v>
      </c>
      <c r="E102" s="263" t="s">
        <v>25</v>
      </c>
      <c r="F102" s="265"/>
      <c r="G102" s="265"/>
      <c r="H102" s="326">
        <v>0.42103321279271894</v>
      </c>
      <c r="I102" s="328">
        <v>2020</v>
      </c>
      <c r="J102" s="328"/>
      <c r="K102" s="328">
        <v>20</v>
      </c>
      <c r="L102" s="326"/>
      <c r="M102" s="326"/>
      <c r="N102" s="326">
        <v>3662.2488374619834</v>
      </c>
      <c r="O102" s="326">
        <v>1733.8310675936427</v>
      </c>
      <c r="P102" s="326">
        <v>1683.1103448192032</v>
      </c>
      <c r="Q102" s="326">
        <v>1653.6640235634666</v>
      </c>
      <c r="R102" s="326">
        <v>1641.4378280933356</v>
      </c>
      <c r="S102" s="326">
        <v>1629.6822344901907</v>
      </c>
      <c r="T102" s="326">
        <v>1625.1651321925394</v>
      </c>
      <c r="U102" s="326">
        <f>T102</f>
        <v>1625.1651321925394</v>
      </c>
      <c r="V102" s="326">
        <v>0</v>
      </c>
      <c r="W102" s="326">
        <v>0</v>
      </c>
      <c r="X102" s="326">
        <v>0.38033611637676107</v>
      </c>
      <c r="Y102" s="326">
        <v>0.2428058018534924</v>
      </c>
      <c r="Z102" s="326">
        <v>0.25295541653127285</v>
      </c>
      <c r="AA102" s="326">
        <v>0.25580253111859308</v>
      </c>
      <c r="AB102" s="326">
        <v>0.26056090565895873</v>
      </c>
      <c r="AC102" s="326">
        <v>0.26110654912139464</v>
      </c>
      <c r="AD102" s="326">
        <v>0.26164950727509689</v>
      </c>
      <c r="AE102" s="326">
        <f t="shared" si="13"/>
        <v>0.26164950727509689</v>
      </c>
      <c r="AF102" s="326" t="e">
        <f>AF65</f>
        <v>#REF!</v>
      </c>
      <c r="AG102" s="316">
        <v>0.28000000000000003</v>
      </c>
      <c r="AH102" s="301">
        <v>0</v>
      </c>
      <c r="AJ102" s="263" t="str">
        <f>Technologies!M86</f>
        <v>R2,R3,R4,R5,R6</v>
      </c>
      <c r="AV102" s="258"/>
      <c r="AW102" s="258"/>
      <c r="AX102" s="258"/>
      <c r="AY102" s="258"/>
      <c r="AZ102" s="258"/>
      <c r="BA102" s="258"/>
      <c r="BB102" s="258"/>
    </row>
    <row r="103" spans="1:54" x14ac:dyDescent="0.2">
      <c r="A103" s="263"/>
      <c r="B103" s="263"/>
      <c r="C103" s="263"/>
      <c r="D103" s="263"/>
      <c r="E103" s="263" t="s">
        <v>34</v>
      </c>
      <c r="F103" s="263"/>
      <c r="G103" s="265"/>
      <c r="H103" s="326">
        <v>0.57896678720728101</v>
      </c>
      <c r="I103" s="328" t="s">
        <v>401</v>
      </c>
      <c r="J103" s="328"/>
      <c r="K103" s="328"/>
      <c r="L103" s="326"/>
      <c r="M103" s="326"/>
      <c r="N103" s="326"/>
      <c r="O103" s="326"/>
      <c r="P103" s="326"/>
      <c r="Q103" s="326"/>
      <c r="R103" s="326"/>
      <c r="S103" s="326"/>
      <c r="T103" s="326"/>
      <c r="U103" s="326"/>
      <c r="V103" s="326"/>
      <c r="W103" s="326"/>
      <c r="X103" s="326"/>
      <c r="Y103" s="326"/>
      <c r="Z103" s="326"/>
      <c r="AA103" s="326"/>
      <c r="AB103" s="326"/>
      <c r="AC103" s="326"/>
      <c r="AD103" s="326"/>
      <c r="AE103" s="326"/>
      <c r="AF103" s="326"/>
      <c r="AG103" s="316"/>
      <c r="AH103" s="301"/>
      <c r="AJ103" s="263"/>
      <c r="AV103" s="258"/>
      <c r="AW103" s="258"/>
      <c r="AX103" s="258"/>
      <c r="AY103" s="258"/>
      <c r="AZ103" s="258"/>
      <c r="BA103" s="258"/>
      <c r="BB103" s="258"/>
    </row>
    <row r="104" spans="1:54" x14ac:dyDescent="0.2">
      <c r="A104" s="263"/>
      <c r="B104" s="263"/>
      <c r="C104" s="263"/>
      <c r="D104" s="263"/>
      <c r="E104" s="263"/>
      <c r="F104" s="263" t="s">
        <v>17</v>
      </c>
      <c r="G104" s="265"/>
      <c r="H104" s="326"/>
      <c r="I104" s="328" t="s">
        <v>401</v>
      </c>
      <c r="J104" s="328"/>
      <c r="K104" s="328"/>
      <c r="L104" s="326"/>
      <c r="M104" s="326"/>
      <c r="N104" s="326"/>
      <c r="O104" s="326"/>
      <c r="P104" s="326"/>
      <c r="Q104" s="326"/>
      <c r="R104" s="326"/>
      <c r="S104" s="326"/>
      <c r="T104" s="326"/>
      <c r="U104" s="326"/>
      <c r="V104" s="326">
        <v>0</v>
      </c>
      <c r="W104" s="326">
        <v>0</v>
      </c>
      <c r="X104" s="326">
        <v>0</v>
      </c>
      <c r="Y104" s="326">
        <v>0</v>
      </c>
      <c r="Z104" s="326">
        <v>0</v>
      </c>
      <c r="AA104" s="326">
        <v>0</v>
      </c>
      <c r="AB104" s="326">
        <v>0</v>
      </c>
      <c r="AC104" s="326">
        <v>0</v>
      </c>
      <c r="AD104" s="326">
        <v>0</v>
      </c>
      <c r="AE104" s="326"/>
      <c r="AF104" s="326"/>
      <c r="AG104" s="316"/>
      <c r="AH104" s="301"/>
      <c r="AJ104" s="263"/>
      <c r="AV104" s="258"/>
      <c r="AW104" s="258"/>
      <c r="AX104" s="258"/>
      <c r="AY104" s="258"/>
      <c r="AZ104" s="258"/>
      <c r="BA104" s="258"/>
      <c r="BB104" s="258"/>
    </row>
    <row r="105" spans="1:54" x14ac:dyDescent="0.2">
      <c r="A105" s="263" t="s">
        <v>564</v>
      </c>
      <c r="B105" s="263"/>
      <c r="C105" s="263" t="s">
        <v>565</v>
      </c>
      <c r="D105" s="263" t="s">
        <v>362</v>
      </c>
      <c r="E105" s="263" t="s">
        <v>25</v>
      </c>
      <c r="F105" s="265"/>
      <c r="G105" s="265"/>
      <c r="H105" s="326">
        <v>0.42103321279271894</v>
      </c>
      <c r="I105" s="328">
        <v>2020</v>
      </c>
      <c r="J105" s="328"/>
      <c r="K105" s="328">
        <v>20</v>
      </c>
      <c r="L105" s="326"/>
      <c r="M105" s="326"/>
      <c r="N105" s="326">
        <v>3165.3133662782088</v>
      </c>
      <c r="O105" s="326">
        <v>1474.2701602680506</v>
      </c>
      <c r="P105" s="326">
        <v>1424.0552302615683</v>
      </c>
      <c r="Q105" s="326">
        <v>1375.5653835224196</v>
      </c>
      <c r="R105" s="326">
        <v>1353.1638957669588</v>
      </c>
      <c r="S105" s="326">
        <v>1338.239026197105</v>
      </c>
      <c r="T105" s="326">
        <v>1333.7045801818251</v>
      </c>
      <c r="U105" s="326">
        <f>T105</f>
        <v>1333.7045801818251</v>
      </c>
      <c r="V105" s="326">
        <v>0</v>
      </c>
      <c r="W105" s="326">
        <v>0</v>
      </c>
      <c r="X105" s="326">
        <v>0.34734838605723301</v>
      </c>
      <c r="Y105" s="326">
        <v>0.19887020599989449</v>
      </c>
      <c r="Z105" s="326">
        <v>0.20742304428312916</v>
      </c>
      <c r="AA105" s="326">
        <v>0.20749881423340674</v>
      </c>
      <c r="AB105" s="326">
        <v>0.20912828187599822</v>
      </c>
      <c r="AC105" s="326">
        <v>0.20866589061185886</v>
      </c>
      <c r="AD105" s="326">
        <v>0.20917635115486771</v>
      </c>
      <c r="AE105" s="326">
        <f t="shared" si="13"/>
        <v>0.20917635115486771</v>
      </c>
      <c r="AF105" s="326" t="e">
        <f>AF52</f>
        <v>#REF!</v>
      </c>
      <c r="AG105" s="316">
        <v>0.28000000000000003</v>
      </c>
      <c r="AH105" s="301">
        <v>0</v>
      </c>
      <c r="AJ105" s="263" t="str">
        <f>Technologies!M87</f>
        <v>R2,R3,R4,R5,R6</v>
      </c>
      <c r="AV105" s="258"/>
      <c r="AW105" s="258"/>
      <c r="AX105" s="258"/>
      <c r="AY105" s="258"/>
      <c r="AZ105" s="258"/>
      <c r="BA105" s="258"/>
      <c r="BB105" s="258"/>
    </row>
    <row r="106" spans="1:54" x14ac:dyDescent="0.2">
      <c r="A106" s="263"/>
      <c r="B106" s="263"/>
      <c r="C106" s="263"/>
      <c r="D106" s="263"/>
      <c r="E106" s="263" t="s">
        <v>34</v>
      </c>
      <c r="F106" s="263"/>
      <c r="G106" s="265"/>
      <c r="H106" s="326">
        <v>0.57896678720728101</v>
      </c>
      <c r="I106" s="328" t="s">
        <v>401</v>
      </c>
      <c r="J106" s="328"/>
      <c r="K106" s="328"/>
      <c r="L106" s="326"/>
      <c r="M106" s="326"/>
      <c r="N106" s="326"/>
      <c r="O106" s="326"/>
      <c r="P106" s="326"/>
      <c r="Q106" s="326"/>
      <c r="R106" s="326"/>
      <c r="S106" s="326"/>
      <c r="T106" s="326"/>
      <c r="U106" s="326"/>
      <c r="V106" s="326"/>
      <c r="W106" s="326"/>
      <c r="X106" s="326"/>
      <c r="Y106" s="326"/>
      <c r="Z106" s="326"/>
      <c r="AA106" s="326"/>
      <c r="AB106" s="326"/>
      <c r="AC106" s="326"/>
      <c r="AD106" s="326"/>
      <c r="AE106" s="326"/>
      <c r="AF106" s="326"/>
      <c r="AG106" s="316"/>
      <c r="AH106" s="301"/>
      <c r="AJ106" s="263" t="str">
        <f>IF(LEFT(AJ105,1)="*","*","")</f>
        <v/>
      </c>
      <c r="AV106" s="258"/>
      <c r="AW106" s="258"/>
      <c r="AX106" s="258"/>
      <c r="AY106" s="258"/>
      <c r="AZ106" s="258"/>
      <c r="BA106" s="258"/>
      <c r="BB106" s="258"/>
    </row>
    <row r="107" spans="1:54" x14ac:dyDescent="0.2">
      <c r="A107" s="263"/>
      <c r="B107" s="263"/>
      <c r="C107" s="263"/>
      <c r="D107" s="263"/>
      <c r="E107" s="263"/>
      <c r="F107" s="263" t="s">
        <v>17</v>
      </c>
      <c r="G107" s="265"/>
      <c r="H107" s="326"/>
      <c r="I107" s="328" t="s">
        <v>401</v>
      </c>
      <c r="J107" s="328"/>
      <c r="K107" s="328"/>
      <c r="L107" s="326"/>
      <c r="M107" s="326"/>
      <c r="N107" s="326"/>
      <c r="O107" s="326"/>
      <c r="P107" s="326"/>
      <c r="Q107" s="326"/>
      <c r="R107" s="326"/>
      <c r="S107" s="326"/>
      <c r="T107" s="326"/>
      <c r="U107" s="326"/>
      <c r="V107" s="326"/>
      <c r="W107" s="326"/>
      <c r="X107" s="326"/>
      <c r="Y107" s="326"/>
      <c r="Z107" s="326"/>
      <c r="AA107" s="326"/>
      <c r="AB107" s="326"/>
      <c r="AC107" s="326"/>
      <c r="AD107" s="326"/>
      <c r="AE107" s="326"/>
      <c r="AF107" s="326"/>
      <c r="AG107" s="316"/>
      <c r="AH107" s="301"/>
      <c r="AJ107" s="263" t="str">
        <f>IF(LEFT(AJ106,1)="*","*","")</f>
        <v/>
      </c>
      <c r="AV107" s="258"/>
      <c r="AW107" s="258"/>
      <c r="AX107" s="258"/>
      <c r="AY107" s="258"/>
      <c r="AZ107" s="258"/>
      <c r="BA107" s="258"/>
      <c r="BB107" s="258"/>
    </row>
    <row r="108" spans="1:54" s="257" customFormat="1" x14ac:dyDescent="0.2">
      <c r="A108" s="336" t="s">
        <v>566</v>
      </c>
      <c r="B108" s="336"/>
      <c r="C108" s="336" t="s">
        <v>567</v>
      </c>
      <c r="D108" s="336" t="s">
        <v>362</v>
      </c>
      <c r="E108" s="336" t="s">
        <v>25</v>
      </c>
      <c r="F108" s="337"/>
      <c r="G108" s="337"/>
      <c r="H108" s="338">
        <v>0.42103321279271894</v>
      </c>
      <c r="I108" s="339">
        <v>2011</v>
      </c>
      <c r="J108" s="339"/>
      <c r="K108" s="339">
        <v>20</v>
      </c>
      <c r="L108" s="338"/>
      <c r="M108" s="338"/>
      <c r="N108" s="338"/>
      <c r="O108" s="338"/>
      <c r="P108" s="338"/>
      <c r="Q108" s="338"/>
      <c r="R108" s="338"/>
      <c r="S108" s="338"/>
      <c r="T108" s="338"/>
      <c r="U108" s="338"/>
      <c r="V108" s="338">
        <v>0</v>
      </c>
      <c r="W108" s="338">
        <v>0</v>
      </c>
      <c r="X108" s="338">
        <v>0</v>
      </c>
      <c r="Y108" s="338">
        <v>0</v>
      </c>
      <c r="Z108" s="338">
        <v>0</v>
      </c>
      <c r="AA108" s="338">
        <v>0</v>
      </c>
      <c r="AB108" s="338">
        <v>0</v>
      </c>
      <c r="AC108" s="338">
        <v>0</v>
      </c>
      <c r="AD108" s="338">
        <v>0</v>
      </c>
      <c r="AE108" s="338">
        <f t="shared" si="13"/>
        <v>0</v>
      </c>
      <c r="AF108" s="338" t="e">
        <f>AF87</f>
        <v>#REF!</v>
      </c>
      <c r="AG108" s="340">
        <v>0.28000000000000003</v>
      </c>
      <c r="AH108" s="315">
        <v>0</v>
      </c>
      <c r="AI108" s="271"/>
      <c r="AJ108" s="336" t="str">
        <f>Technologies!M88</f>
        <v>*R2,R3,R4,R5,R6</v>
      </c>
      <c r="AK108" s="271"/>
      <c r="AL108" s="271"/>
      <c r="AM108" s="271"/>
      <c r="AN108" s="271"/>
      <c r="AO108" s="271"/>
      <c r="AP108" s="271"/>
      <c r="AQ108" s="271"/>
      <c r="AR108" s="271"/>
      <c r="AS108" s="271"/>
      <c r="AT108" s="271"/>
      <c r="AU108" s="271"/>
    </row>
    <row r="109" spans="1:54" x14ac:dyDescent="0.2">
      <c r="A109" s="263"/>
      <c r="B109" s="263"/>
      <c r="C109" s="263"/>
      <c r="D109" s="263"/>
      <c r="E109" s="263" t="s">
        <v>34</v>
      </c>
      <c r="F109" s="263"/>
      <c r="G109" s="265"/>
      <c r="H109" s="326">
        <v>0.57896678720728101</v>
      </c>
      <c r="I109" s="328" t="s">
        <v>401</v>
      </c>
      <c r="J109" s="328"/>
      <c r="K109" s="328"/>
      <c r="L109" s="326"/>
      <c r="M109" s="326"/>
      <c r="N109" s="326"/>
      <c r="O109" s="326"/>
      <c r="P109" s="326"/>
      <c r="Q109" s="326"/>
      <c r="R109" s="326"/>
      <c r="S109" s="326"/>
      <c r="T109" s="326"/>
      <c r="U109" s="326"/>
      <c r="V109" s="326"/>
      <c r="W109" s="326"/>
      <c r="X109" s="326"/>
      <c r="Y109" s="326"/>
      <c r="Z109" s="326"/>
      <c r="AA109" s="326"/>
      <c r="AB109" s="326"/>
      <c r="AC109" s="326"/>
      <c r="AD109" s="326"/>
      <c r="AE109" s="326"/>
      <c r="AF109" s="326"/>
      <c r="AG109" s="316"/>
      <c r="AH109" s="301"/>
      <c r="AJ109" s="263"/>
      <c r="AV109" s="258"/>
      <c r="AW109" s="258"/>
      <c r="AX109" s="258"/>
      <c r="AY109" s="258"/>
      <c r="AZ109" s="258"/>
      <c r="BA109" s="258"/>
      <c r="BB109" s="258"/>
    </row>
    <row r="110" spans="1:54" x14ac:dyDescent="0.2">
      <c r="A110" s="263"/>
      <c r="B110" s="263"/>
      <c r="C110" s="263"/>
      <c r="D110" s="263"/>
      <c r="E110" s="263"/>
      <c r="F110" s="263" t="s">
        <v>17</v>
      </c>
      <c r="G110" s="265"/>
      <c r="H110" s="326"/>
      <c r="I110" s="328" t="s">
        <v>401</v>
      </c>
      <c r="J110" s="328"/>
      <c r="K110" s="328"/>
      <c r="L110" s="326"/>
      <c r="M110" s="326"/>
      <c r="N110" s="326"/>
      <c r="O110" s="326"/>
      <c r="P110" s="326"/>
      <c r="Q110" s="326"/>
      <c r="R110" s="326"/>
      <c r="S110" s="326"/>
      <c r="T110" s="326"/>
      <c r="U110" s="326"/>
      <c r="V110" s="326"/>
      <c r="W110" s="326"/>
      <c r="X110" s="326"/>
      <c r="Y110" s="326"/>
      <c r="Z110" s="326"/>
      <c r="AA110" s="326"/>
      <c r="AB110" s="326"/>
      <c r="AC110" s="326"/>
      <c r="AD110" s="326"/>
      <c r="AE110" s="326"/>
      <c r="AF110" s="326"/>
      <c r="AG110" s="316"/>
      <c r="AH110" s="301"/>
      <c r="AJ110" s="263"/>
      <c r="AV110" s="258"/>
      <c r="AW110" s="258"/>
      <c r="AX110" s="258"/>
      <c r="AY110" s="258"/>
      <c r="AZ110" s="258"/>
      <c r="BA110" s="258"/>
      <c r="BB110" s="258"/>
    </row>
    <row r="111" spans="1:54" x14ac:dyDescent="0.2">
      <c r="A111" s="263" t="s">
        <v>568</v>
      </c>
      <c r="B111" s="263"/>
      <c r="C111" s="263" t="s">
        <v>569</v>
      </c>
      <c r="D111" s="263" t="s">
        <v>362</v>
      </c>
      <c r="E111" s="263" t="s">
        <v>25</v>
      </c>
      <c r="F111" s="265"/>
      <c r="G111" s="265"/>
      <c r="H111" s="326">
        <v>0.42103321279271894</v>
      </c>
      <c r="I111" s="328">
        <v>2020</v>
      </c>
      <c r="J111" s="328"/>
      <c r="K111" s="328">
        <v>20</v>
      </c>
      <c r="L111" s="326"/>
      <c r="M111" s="326"/>
      <c r="N111" s="326">
        <v>3911.800594562199</v>
      </c>
      <c r="O111" s="326">
        <v>3409.8303886784847</v>
      </c>
      <c r="P111" s="326">
        <v>3329.6658119949516</v>
      </c>
      <c r="Q111" s="326">
        <v>3269.7141236842613</v>
      </c>
      <c r="R111" s="326">
        <v>3227.351754036526</v>
      </c>
      <c r="S111" s="326">
        <v>3205.8592453413203</v>
      </c>
      <c r="T111" s="326">
        <v>3193.9785911356266</v>
      </c>
      <c r="U111" s="326">
        <f>T111</f>
        <v>3193.9785911356266</v>
      </c>
      <c r="V111" s="326">
        <v>0</v>
      </c>
      <c r="W111" s="326">
        <v>0</v>
      </c>
      <c r="X111" s="326">
        <v>0.35200512693165104</v>
      </c>
      <c r="Y111" s="326">
        <v>0.42762027153061066</v>
      </c>
      <c r="Z111" s="326">
        <v>0.44363909328035672</v>
      </c>
      <c r="AA111" s="326">
        <v>0.45008533158429509</v>
      </c>
      <c r="AB111" s="326">
        <v>0.45464270105093946</v>
      </c>
      <c r="AC111" s="326">
        <v>0.45531007112418675</v>
      </c>
      <c r="AD111" s="326">
        <v>0.45565546056323081</v>
      </c>
      <c r="AE111" s="326">
        <f t="shared" si="13"/>
        <v>0.45565546056323081</v>
      </c>
      <c r="AF111" s="326" t="e">
        <f>AF76</f>
        <v>#REF!</v>
      </c>
      <c r="AG111" s="316">
        <v>0.28000000000000003</v>
      </c>
      <c r="AH111" s="301">
        <v>0</v>
      </c>
      <c r="AJ111" s="263" t="str">
        <f>Technologies!M89</f>
        <v>R2,R3,R4,R5,R6</v>
      </c>
      <c r="AV111" s="258"/>
      <c r="AW111" s="258"/>
      <c r="AX111" s="258"/>
      <c r="AY111" s="258"/>
      <c r="AZ111" s="258"/>
      <c r="BA111" s="258"/>
      <c r="BB111" s="258"/>
    </row>
    <row r="112" spans="1:54" x14ac:dyDescent="0.2">
      <c r="A112" s="263"/>
      <c r="B112" s="263"/>
      <c r="C112" s="263"/>
      <c r="D112" s="263"/>
      <c r="E112" s="263" t="s">
        <v>34</v>
      </c>
      <c r="F112" s="263"/>
      <c r="G112" s="265"/>
      <c r="H112" s="326">
        <v>0.57896678720728101</v>
      </c>
      <c r="I112" s="328" t="s">
        <v>401</v>
      </c>
      <c r="J112" s="328"/>
      <c r="K112" s="328"/>
      <c r="L112" s="326"/>
      <c r="M112" s="326"/>
      <c r="N112" s="326"/>
      <c r="O112" s="326"/>
      <c r="P112" s="326"/>
      <c r="Q112" s="326"/>
      <c r="R112" s="326"/>
      <c r="S112" s="326"/>
      <c r="T112" s="326"/>
      <c r="U112" s="326"/>
      <c r="V112" s="326"/>
      <c r="W112" s="326"/>
      <c r="X112" s="326"/>
      <c r="Y112" s="326"/>
      <c r="Z112" s="326"/>
      <c r="AA112" s="326"/>
      <c r="AB112" s="326"/>
      <c r="AC112" s="326"/>
      <c r="AD112" s="326"/>
      <c r="AE112" s="326"/>
      <c r="AF112" s="326"/>
      <c r="AG112" s="316"/>
      <c r="AH112" s="301"/>
      <c r="AJ112" s="263" t="str">
        <f>IF(LEFT(AJ111,1)="*","*","")</f>
        <v/>
      </c>
      <c r="AV112" s="258"/>
      <c r="AW112" s="258"/>
      <c r="AX112" s="258"/>
      <c r="AY112" s="258"/>
      <c r="AZ112" s="258"/>
      <c r="BA112" s="258"/>
      <c r="BB112" s="258"/>
    </row>
    <row r="113" spans="1:54" x14ac:dyDescent="0.2">
      <c r="A113" s="263"/>
      <c r="B113" s="263"/>
      <c r="C113" s="263"/>
      <c r="D113" s="263"/>
      <c r="E113" s="263"/>
      <c r="F113" s="263" t="s">
        <v>17</v>
      </c>
      <c r="G113" s="265"/>
      <c r="H113" s="326"/>
      <c r="I113" s="328" t="s">
        <v>401</v>
      </c>
      <c r="J113" s="328"/>
      <c r="K113" s="328"/>
      <c r="L113" s="326"/>
      <c r="M113" s="326"/>
      <c r="N113" s="326"/>
      <c r="O113" s="326"/>
      <c r="P113" s="326"/>
      <c r="Q113" s="326"/>
      <c r="R113" s="326"/>
      <c r="S113" s="326"/>
      <c r="T113" s="326"/>
      <c r="U113" s="326"/>
      <c r="V113" s="326"/>
      <c r="W113" s="326"/>
      <c r="X113" s="326"/>
      <c r="Y113" s="326"/>
      <c r="Z113" s="326"/>
      <c r="AA113" s="326"/>
      <c r="AB113" s="326"/>
      <c r="AC113" s="326"/>
      <c r="AD113" s="326"/>
      <c r="AE113" s="326"/>
      <c r="AF113" s="326"/>
      <c r="AG113" s="316"/>
      <c r="AH113" s="301"/>
      <c r="AJ113" s="263" t="str">
        <f>IF(LEFT(AJ112,1)="*","*","")</f>
        <v/>
      </c>
      <c r="AV113" s="258"/>
      <c r="AW113" s="258"/>
      <c r="AX113" s="258"/>
      <c r="AY113" s="258"/>
      <c r="AZ113" s="258"/>
      <c r="BA113" s="258"/>
      <c r="BB113" s="258"/>
    </row>
    <row r="114" spans="1:54" x14ac:dyDescent="0.2">
      <c r="A114" s="263" t="s">
        <v>570</v>
      </c>
      <c r="B114" s="263"/>
      <c r="C114" s="263" t="s">
        <v>571</v>
      </c>
      <c r="D114" s="263" t="s">
        <v>362</v>
      </c>
      <c r="E114" s="263" t="s">
        <v>34</v>
      </c>
      <c r="F114" s="265" t="s">
        <v>17</v>
      </c>
      <c r="G114" s="265"/>
      <c r="H114" s="326">
        <v>1</v>
      </c>
      <c r="I114" s="328">
        <v>2020</v>
      </c>
      <c r="J114" s="328"/>
      <c r="K114" s="328">
        <v>20</v>
      </c>
      <c r="L114" s="326"/>
      <c r="M114" s="326"/>
      <c r="N114" s="326">
        <v>10009.688242257147</v>
      </c>
      <c r="O114" s="326">
        <v>2849.6764623027279</v>
      </c>
      <c r="P114" s="326">
        <v>2562.0971760454158</v>
      </c>
      <c r="Q114" s="326">
        <v>2488.8202735515051</v>
      </c>
      <c r="R114" s="326">
        <v>2448.8091730594056</v>
      </c>
      <c r="S114" s="326">
        <v>2426.8409493277059</v>
      </c>
      <c r="T114" s="326">
        <v>2412.2365186449088</v>
      </c>
      <c r="U114" s="326">
        <f>T114</f>
        <v>2412.2365186449088</v>
      </c>
      <c r="V114" s="326">
        <v>0</v>
      </c>
      <c r="W114" s="326">
        <v>0</v>
      </c>
      <c r="X114" s="326">
        <v>1.0529527283217934</v>
      </c>
      <c r="Y114" s="326">
        <v>0.48998729986600326</v>
      </c>
      <c r="Z114" s="326">
        <v>0.4936883092005005</v>
      </c>
      <c r="AA114" s="326">
        <v>0.49350909033180279</v>
      </c>
      <c r="AB114" s="326">
        <v>0.49430816618621326</v>
      </c>
      <c r="AC114" s="326">
        <v>0.49277225732527363</v>
      </c>
      <c r="AD114" s="326">
        <v>0.49196880806307391</v>
      </c>
      <c r="AE114" s="326">
        <f t="shared" si="13"/>
        <v>0.49196880806307391</v>
      </c>
      <c r="AF114" s="326" t="e">
        <f>AF11</f>
        <v>#REF!</v>
      </c>
      <c r="AG114" s="316">
        <v>0.28000000000000003</v>
      </c>
      <c r="AH114" s="301"/>
      <c r="AJ114" s="263" t="str">
        <f>Technologies!M90</f>
        <v>R2,R3,R4,R5,R6</v>
      </c>
      <c r="AV114" s="258"/>
      <c r="AW114" s="258"/>
      <c r="AX114" s="258"/>
      <c r="AY114" s="258"/>
      <c r="AZ114" s="258"/>
      <c r="BA114" s="258"/>
      <c r="BB114" s="258"/>
    </row>
    <row r="115" spans="1:54" x14ac:dyDescent="0.2">
      <c r="A115" s="263" t="s">
        <v>572</v>
      </c>
      <c r="B115" s="263"/>
      <c r="C115" s="263" t="s">
        <v>573</v>
      </c>
      <c r="D115" s="263" t="s">
        <v>362</v>
      </c>
      <c r="E115" s="263" t="s">
        <v>34</v>
      </c>
      <c r="F115" s="265" t="s">
        <v>17</v>
      </c>
      <c r="G115" s="265"/>
      <c r="H115" s="326">
        <v>1</v>
      </c>
      <c r="I115" s="328">
        <v>2020</v>
      </c>
      <c r="J115" s="328"/>
      <c r="K115" s="328">
        <v>20</v>
      </c>
      <c r="L115" s="326"/>
      <c r="M115" s="326"/>
      <c r="N115" s="326">
        <v>4527.4242331522437</v>
      </c>
      <c r="O115" s="326">
        <v>2674.117079442753</v>
      </c>
      <c r="P115" s="326">
        <v>2391.7838441791209</v>
      </c>
      <c r="Q115" s="326">
        <v>2319.1308491623286</v>
      </c>
      <c r="R115" s="326">
        <v>2278.5390483976885</v>
      </c>
      <c r="S115" s="326">
        <v>2257.7759490414337</v>
      </c>
      <c r="T115" s="326">
        <v>2243.6012555824182</v>
      </c>
      <c r="U115" s="326">
        <f>T115</f>
        <v>2243.6012555824182</v>
      </c>
      <c r="V115" s="326">
        <v>0</v>
      </c>
      <c r="W115" s="326">
        <v>0</v>
      </c>
      <c r="X115" s="326">
        <v>1.0313409850048749</v>
      </c>
      <c r="Y115" s="326">
        <v>0.97143548826530002</v>
      </c>
      <c r="Z115" s="326">
        <v>0.98299219589480058</v>
      </c>
      <c r="AA115" s="326">
        <v>0.98411881304826743</v>
      </c>
      <c r="AB115" s="326">
        <v>0.98567761245815688</v>
      </c>
      <c r="AC115" s="326">
        <v>0.98619536749809178</v>
      </c>
      <c r="AD115" s="326">
        <v>0.98649681324389371</v>
      </c>
      <c r="AE115" s="326">
        <f t="shared" si="13"/>
        <v>0.98649681324389371</v>
      </c>
      <c r="AF115" s="326" t="e">
        <f>AF13</f>
        <v>#REF!</v>
      </c>
      <c r="AG115" s="316">
        <v>0.28000000000000003</v>
      </c>
      <c r="AH115" s="301"/>
      <c r="AJ115" s="263" t="str">
        <f>Technologies!M91</f>
        <v>R2,R3,R4,R5,R6</v>
      </c>
      <c r="AV115" s="258"/>
      <c r="AW115" s="258"/>
      <c r="AX115" s="258"/>
      <c r="AY115" s="258"/>
      <c r="AZ115" s="258"/>
      <c r="BA115" s="258"/>
      <c r="BB115" s="258"/>
    </row>
    <row r="116" spans="1:54" x14ac:dyDescent="0.2">
      <c r="A116" s="263" t="s">
        <v>574</v>
      </c>
      <c r="B116" s="263"/>
      <c r="C116" s="263" t="s">
        <v>575</v>
      </c>
      <c r="D116" s="263" t="s">
        <v>362</v>
      </c>
      <c r="E116" s="263" t="s">
        <v>34</v>
      </c>
      <c r="F116" s="265" t="s">
        <v>17</v>
      </c>
      <c r="G116" s="265"/>
      <c r="H116" s="326">
        <v>1</v>
      </c>
      <c r="I116" s="328">
        <v>2020</v>
      </c>
      <c r="J116" s="328"/>
      <c r="K116" s="328">
        <v>20</v>
      </c>
      <c r="L116" s="326"/>
      <c r="M116" s="326"/>
      <c r="N116" s="326">
        <v>4589.2103756527904</v>
      </c>
      <c r="O116" s="326">
        <v>3803.8539457965708</v>
      </c>
      <c r="P116" s="326">
        <v>3526.6568420384565</v>
      </c>
      <c r="Q116" s="326">
        <v>3452.3401971480048</v>
      </c>
      <c r="R116" s="326">
        <v>3417.3266329254502</v>
      </c>
      <c r="S116" s="326">
        <v>3393.3076496360186</v>
      </c>
      <c r="T116" s="326">
        <v>3377.7662102875634</v>
      </c>
      <c r="U116" s="326">
        <f>T116</f>
        <v>3377.7662102875634</v>
      </c>
      <c r="V116" s="326">
        <v>0</v>
      </c>
      <c r="W116" s="326">
        <v>0</v>
      </c>
      <c r="X116" s="326">
        <v>0.99059677937295632</v>
      </c>
      <c r="Y116" s="326">
        <v>0.95828255758202074</v>
      </c>
      <c r="Z116" s="326">
        <v>0.96897929998777976</v>
      </c>
      <c r="AA116" s="326">
        <v>0.97024181359871053</v>
      </c>
      <c r="AB116" s="326">
        <v>0.9720474514944345</v>
      </c>
      <c r="AC116" s="326">
        <v>0.97261406375122494</v>
      </c>
      <c r="AD116" s="326">
        <v>0.97313564139956032</v>
      </c>
      <c r="AE116" s="326">
        <f t="shared" si="13"/>
        <v>0.97313564139956032</v>
      </c>
      <c r="AF116" s="326" t="e">
        <f>AF28</f>
        <v>#REF!</v>
      </c>
      <c r="AG116" s="316">
        <v>0.28000000000000003</v>
      </c>
      <c r="AH116" s="301"/>
      <c r="AJ116" s="263" t="str">
        <f>Technologies!M92</f>
        <v>R2,R3,R4,R5,R6</v>
      </c>
      <c r="AV116" s="258"/>
      <c r="AW116" s="258"/>
      <c r="AX116" s="258"/>
      <c r="AY116" s="258"/>
      <c r="AZ116" s="258"/>
      <c r="BA116" s="258"/>
      <c r="BB116" s="258"/>
    </row>
    <row r="117" spans="1:54" x14ac:dyDescent="0.2">
      <c r="A117" s="263" t="s">
        <v>576</v>
      </c>
      <c r="B117" s="263"/>
      <c r="C117" s="263" t="s">
        <v>577</v>
      </c>
      <c r="D117" s="263" t="s">
        <v>362</v>
      </c>
      <c r="E117" s="263" t="s">
        <v>34</v>
      </c>
      <c r="F117" s="265" t="s">
        <v>17</v>
      </c>
      <c r="G117" s="265"/>
      <c r="H117" s="326">
        <v>1</v>
      </c>
      <c r="I117" s="328">
        <v>2020</v>
      </c>
      <c r="J117" s="328"/>
      <c r="K117" s="328">
        <v>20</v>
      </c>
      <c r="L117" s="326"/>
      <c r="M117" s="326"/>
      <c r="N117" s="326">
        <v>5445.3674391983686</v>
      </c>
      <c r="O117" s="326">
        <v>2727.7673732824642</v>
      </c>
      <c r="P117" s="326">
        <v>2470.1270669595665</v>
      </c>
      <c r="Q117" s="326">
        <v>2404.0141304141234</v>
      </c>
      <c r="R117" s="326">
        <v>2358.6415565724919</v>
      </c>
      <c r="S117" s="326">
        <v>2333.0544308694052</v>
      </c>
      <c r="T117" s="326">
        <v>2315.6803025307795</v>
      </c>
      <c r="U117" s="326">
        <f>T117</f>
        <v>2315.6803025307795</v>
      </c>
      <c r="V117" s="326">
        <v>0</v>
      </c>
      <c r="W117" s="326">
        <v>0</v>
      </c>
      <c r="X117" s="326">
        <v>0.78669371084734585</v>
      </c>
      <c r="Y117" s="326">
        <v>0.80929356247939321</v>
      </c>
      <c r="Z117" s="326">
        <v>0.82019010056050112</v>
      </c>
      <c r="AA117" s="326">
        <v>0.8215244889548301</v>
      </c>
      <c r="AB117" s="326">
        <v>0.8220766897461258</v>
      </c>
      <c r="AC117" s="326">
        <v>0.82233515496208376</v>
      </c>
      <c r="AD117" s="326">
        <v>0.82249080118694351</v>
      </c>
      <c r="AE117" s="326">
        <f t="shared" si="13"/>
        <v>0.82249080118694351</v>
      </c>
      <c r="AF117" s="326" t="e">
        <f>AF70</f>
        <v>#REF!</v>
      </c>
      <c r="AG117" s="316">
        <v>0.28000000000000003</v>
      </c>
      <c r="AH117" s="301"/>
      <c r="AJ117" s="263" t="str">
        <f>Technologies!M93</f>
        <v>R2,R3,R4,R5,R6</v>
      </c>
      <c r="AV117" s="258"/>
      <c r="AW117" s="258"/>
      <c r="AX117" s="258"/>
      <c r="AY117" s="258"/>
      <c r="AZ117" s="258"/>
      <c r="BA117" s="258"/>
      <c r="BB117" s="258"/>
    </row>
    <row r="118" spans="1:54" x14ac:dyDescent="0.2">
      <c r="A118" s="263" t="s">
        <v>578</v>
      </c>
      <c r="B118" s="263"/>
      <c r="C118" s="263" t="s">
        <v>579</v>
      </c>
      <c r="D118" s="263" t="s">
        <v>362</v>
      </c>
      <c r="E118" s="263" t="s">
        <v>34</v>
      </c>
      <c r="F118" s="265" t="s">
        <v>17</v>
      </c>
      <c r="G118" s="265"/>
      <c r="H118" s="326">
        <v>1</v>
      </c>
      <c r="I118" s="328">
        <v>2020</v>
      </c>
      <c r="J118" s="328"/>
      <c r="K118" s="328">
        <v>20</v>
      </c>
      <c r="L118" s="326"/>
      <c r="M118" s="326"/>
      <c r="N118" s="326">
        <v>8216.7607813704344</v>
      </c>
      <c r="O118" s="326">
        <v>3795.6582390164067</v>
      </c>
      <c r="P118" s="326">
        <v>3489.4524289085161</v>
      </c>
      <c r="Q118" s="326">
        <v>3412.5109664218689</v>
      </c>
      <c r="R118" s="326">
        <v>3362.1576907064768</v>
      </c>
      <c r="S118" s="326">
        <v>3332.5345762573247</v>
      </c>
      <c r="T118" s="326">
        <v>3311.7040808521342</v>
      </c>
      <c r="U118" s="326">
        <f>T118</f>
        <v>3311.7040808521342</v>
      </c>
      <c r="V118" s="326">
        <v>0</v>
      </c>
      <c r="W118" s="326">
        <v>0</v>
      </c>
      <c r="X118" s="326">
        <v>0.61230657764589502</v>
      </c>
      <c r="Y118" s="326">
        <v>0.7483523574019123</v>
      </c>
      <c r="Z118" s="326">
        <v>0.75974865644576328</v>
      </c>
      <c r="AA118" s="326">
        <v>0.76108259973623471</v>
      </c>
      <c r="AB118" s="326">
        <v>0.76180403890537418</v>
      </c>
      <c r="AC118" s="326">
        <v>0.76201074843389371</v>
      </c>
      <c r="AD118" s="326">
        <v>0.76214853280580275</v>
      </c>
      <c r="AE118" s="326">
        <f t="shared" si="13"/>
        <v>0.76214853280580275</v>
      </c>
      <c r="AF118" s="326" t="e">
        <f>AF81</f>
        <v>#REF!</v>
      </c>
      <c r="AG118" s="316">
        <v>0.28000000000000003</v>
      </c>
      <c r="AH118" s="301"/>
      <c r="AJ118" s="263" t="str">
        <f>Technologies!M94</f>
        <v>R2,R3,R4,R5,R6</v>
      </c>
      <c r="AV118" s="258"/>
      <c r="AW118" s="258"/>
      <c r="AX118" s="258"/>
      <c r="AY118" s="258"/>
      <c r="AZ118" s="258"/>
      <c r="BA118" s="258"/>
      <c r="BB118" s="258"/>
    </row>
    <row r="119" spans="1:54" s="267" customFormat="1" x14ac:dyDescent="0.2">
      <c r="A119" s="266" t="s">
        <v>580</v>
      </c>
    </row>
    <row r="120" spans="1:54" x14ac:dyDescent="0.2">
      <c r="A120" s="263" t="s">
        <v>581</v>
      </c>
      <c r="B120" s="263"/>
      <c r="C120" s="263" t="s">
        <v>582</v>
      </c>
      <c r="D120" s="263" t="s">
        <v>362</v>
      </c>
      <c r="E120" s="263" t="s">
        <v>34</v>
      </c>
      <c r="F120" s="263" t="s">
        <v>17</v>
      </c>
      <c r="G120" s="265" t="s">
        <v>401</v>
      </c>
      <c r="H120" s="326">
        <v>1</v>
      </c>
      <c r="I120" s="328">
        <v>2015</v>
      </c>
      <c r="J120" s="328">
        <v>2015</v>
      </c>
      <c r="K120" s="328">
        <v>20</v>
      </c>
      <c r="L120" s="326">
        <v>0</v>
      </c>
      <c r="M120" s="326">
        <v>5587.9900059468109</v>
      </c>
      <c r="N120" s="326">
        <v>8247.9061937646129</v>
      </c>
      <c r="O120" s="326">
        <v>2422.647957731222</v>
      </c>
      <c r="P120" s="326">
        <v>2261.8329835058712</v>
      </c>
      <c r="Q120" s="326">
        <v>2219.0619706039556</v>
      </c>
      <c r="R120" s="326">
        <v>2195.9610734530711</v>
      </c>
      <c r="S120" s="326">
        <v>2185.4355031692849</v>
      </c>
      <c r="T120" s="326">
        <v>2179.5502201048262</v>
      </c>
      <c r="U120" s="326">
        <v>2179.5502201048262</v>
      </c>
      <c r="V120" s="326">
        <v>0</v>
      </c>
      <c r="W120" s="326">
        <v>0.85944227267024897</v>
      </c>
      <c r="X120" s="326">
        <v>0.97494472387194941</v>
      </c>
      <c r="Y120" s="326">
        <v>0.81749126020490703</v>
      </c>
      <c r="Z120" s="326">
        <v>0.83015956796147616</v>
      </c>
      <c r="AA120" s="326">
        <v>0.82928760808383595</v>
      </c>
      <c r="AB120" s="326">
        <v>0.82870929119812475</v>
      </c>
      <c r="AC120" s="326">
        <v>0.82855578436509569</v>
      </c>
      <c r="AD120" s="326">
        <v>0.82863039004449723</v>
      </c>
      <c r="AE120" s="326">
        <v>0.82863039004449723</v>
      </c>
      <c r="AF120" s="326">
        <v>21.049080897452416</v>
      </c>
      <c r="AG120" s="316">
        <v>0.28000000000000003</v>
      </c>
      <c r="AH120" s="301">
        <v>0</v>
      </c>
      <c r="AJ120" s="263" t="s">
        <v>15</v>
      </c>
      <c r="AV120" s="258"/>
      <c r="AW120" s="258"/>
      <c r="AX120" s="258"/>
      <c r="AY120" s="258"/>
      <c r="AZ120" s="258"/>
      <c r="BA120" s="258"/>
      <c r="BB120" s="258"/>
    </row>
    <row r="121" spans="1:54" x14ac:dyDescent="0.2">
      <c r="A121" s="263" t="s">
        <v>583</v>
      </c>
      <c r="B121" s="263"/>
      <c r="C121" s="263" t="s">
        <v>584</v>
      </c>
      <c r="D121" s="263" t="s">
        <v>362</v>
      </c>
      <c r="E121" s="263" t="s">
        <v>34</v>
      </c>
      <c r="F121" s="263" t="s">
        <v>17</v>
      </c>
      <c r="G121" s="265" t="s">
        <v>401</v>
      </c>
      <c r="H121" s="326">
        <v>1</v>
      </c>
      <c r="I121" s="328">
        <v>2020</v>
      </c>
      <c r="J121" s="328">
        <v>2020</v>
      </c>
      <c r="K121" s="328">
        <v>20</v>
      </c>
      <c r="L121" s="326">
        <v>10562.633565648321</v>
      </c>
      <c r="M121" s="326">
        <v>7557.8438093630921</v>
      </c>
      <c r="N121" s="326">
        <v>9502.2436363508004</v>
      </c>
      <c r="O121" s="326">
        <v>2703.151316031905</v>
      </c>
      <c r="P121" s="326">
        <v>2462.6635753394348</v>
      </c>
      <c r="Q121" s="326">
        <v>2400.6625905759142</v>
      </c>
      <c r="R121" s="326">
        <v>2366.5131038491618</v>
      </c>
      <c r="S121" s="326">
        <v>2348.9515351959435</v>
      </c>
      <c r="T121" s="326">
        <v>2337.831741730663</v>
      </c>
      <c r="U121" s="326">
        <v>2337.831741730663</v>
      </c>
      <c r="V121" s="326">
        <v>0.59552354929113094</v>
      </c>
      <c r="W121" s="326">
        <v>0.92912184305967682</v>
      </c>
      <c r="X121" s="326">
        <v>1.0846238295417079</v>
      </c>
      <c r="Y121" s="326">
        <v>0.44861170984653054</v>
      </c>
      <c r="Z121" s="326">
        <v>0.45396176576339964</v>
      </c>
      <c r="AA121" s="326">
        <v>0.45414417101040649</v>
      </c>
      <c r="AB121" s="326">
        <v>0.45459692008642277</v>
      </c>
      <c r="AC121" s="326">
        <v>0.4530407347880343</v>
      </c>
      <c r="AD121" s="326">
        <v>0.45213832805645671</v>
      </c>
      <c r="AE121" s="326">
        <v>0.45213832805645671</v>
      </c>
      <c r="AF121" s="326">
        <v>21.049080897452416</v>
      </c>
      <c r="AG121" s="316">
        <v>0.28000000000000003</v>
      </c>
      <c r="AH121" s="301">
        <v>0</v>
      </c>
      <c r="AJ121" s="263" t="s">
        <v>15</v>
      </c>
      <c r="AV121" s="258"/>
      <c r="AW121" s="258"/>
      <c r="AX121" s="258"/>
      <c r="AY121" s="258"/>
      <c r="AZ121" s="258"/>
      <c r="BA121" s="258"/>
      <c r="BB121" s="258"/>
    </row>
    <row r="122" spans="1:54" x14ac:dyDescent="0.2">
      <c r="A122" s="263" t="s">
        <v>585</v>
      </c>
      <c r="B122" s="263"/>
      <c r="C122" s="263" t="s">
        <v>586</v>
      </c>
      <c r="D122" s="263" t="s">
        <v>362</v>
      </c>
      <c r="E122" s="263" t="s">
        <v>34</v>
      </c>
      <c r="F122" s="263" t="s">
        <v>17</v>
      </c>
      <c r="G122" s="265" t="s">
        <v>401</v>
      </c>
      <c r="H122" s="326">
        <v>1</v>
      </c>
      <c r="I122" s="328">
        <v>2015</v>
      </c>
      <c r="J122" s="328">
        <v>2015</v>
      </c>
      <c r="K122" s="328">
        <v>20</v>
      </c>
      <c r="L122" s="326">
        <v>3296.3408387885393</v>
      </c>
      <c r="M122" s="326">
        <v>2970.139203925115</v>
      </c>
      <c r="N122" s="326">
        <v>3365.1898581809255</v>
      </c>
      <c r="O122" s="326">
        <v>882.36707159291484</v>
      </c>
      <c r="P122" s="326">
        <v>823.34132691203445</v>
      </c>
      <c r="Q122" s="326">
        <v>810.60613109958626</v>
      </c>
      <c r="R122" s="326">
        <v>801.54922784753705</v>
      </c>
      <c r="S122" s="326">
        <v>797.62224890142738</v>
      </c>
      <c r="T122" s="326">
        <v>796.46095570540433</v>
      </c>
      <c r="U122" s="326">
        <v>796.46095570540433</v>
      </c>
      <c r="V122" s="326">
        <v>0.85638231070794746</v>
      </c>
      <c r="W122" s="326">
        <v>0.85638231070794746</v>
      </c>
      <c r="X122" s="326">
        <v>0.93986125968463474</v>
      </c>
      <c r="Y122" s="326">
        <v>0.80791485992807233</v>
      </c>
      <c r="Z122" s="326">
        <v>0.82064163431670878</v>
      </c>
      <c r="AA122" s="326">
        <v>0.82094258229684824</v>
      </c>
      <c r="AB122" s="326">
        <v>0.82145798220792177</v>
      </c>
      <c r="AC122" s="326">
        <v>0.82158957394832055</v>
      </c>
      <c r="AD122" s="326">
        <v>0.82145676062592343</v>
      </c>
      <c r="AE122" s="326">
        <v>0.82145676062592343</v>
      </c>
      <c r="AF122" s="326">
        <v>21.049080897452416</v>
      </c>
      <c r="AG122" s="316">
        <v>0.28000000000000003</v>
      </c>
      <c r="AH122" s="301">
        <v>0</v>
      </c>
      <c r="AJ122" s="263" t="s">
        <v>15</v>
      </c>
      <c r="AV122" s="258"/>
      <c r="AW122" s="258"/>
      <c r="AX122" s="258"/>
      <c r="AY122" s="258"/>
      <c r="AZ122" s="258"/>
      <c r="BA122" s="258"/>
      <c r="BB122" s="258"/>
    </row>
    <row r="123" spans="1:54" x14ac:dyDescent="0.2">
      <c r="A123" s="263" t="s">
        <v>587</v>
      </c>
      <c r="B123" s="263"/>
      <c r="C123" s="263" t="s">
        <v>588</v>
      </c>
      <c r="D123" s="263" t="s">
        <v>362</v>
      </c>
      <c r="E123" s="263" t="s">
        <v>34</v>
      </c>
      <c r="F123" s="263" t="s">
        <v>17</v>
      </c>
      <c r="G123" s="265" t="s">
        <v>401</v>
      </c>
      <c r="H123" s="326">
        <v>1</v>
      </c>
      <c r="I123" s="328">
        <v>2020</v>
      </c>
      <c r="J123" s="328">
        <v>2020</v>
      </c>
      <c r="K123" s="328">
        <v>20</v>
      </c>
      <c r="L123" s="326">
        <v>0</v>
      </c>
      <c r="M123" s="326">
        <v>0</v>
      </c>
      <c r="N123" s="326">
        <v>3904.017832808966</v>
      </c>
      <c r="O123" s="326">
        <v>2507.3014501638759</v>
      </c>
      <c r="P123" s="326">
        <v>2276.6880518511057</v>
      </c>
      <c r="Q123" s="326">
        <v>2216.1404120894708</v>
      </c>
      <c r="R123" s="326">
        <v>2181.658133347953</v>
      </c>
      <c r="S123" s="326">
        <v>2165.6397411205421</v>
      </c>
      <c r="T123" s="326">
        <v>2155.0258398903889</v>
      </c>
      <c r="U123" s="326">
        <v>2155.0258398903889</v>
      </c>
      <c r="V123" s="326">
        <v>0</v>
      </c>
      <c r="W123" s="326">
        <v>0</v>
      </c>
      <c r="X123" s="326">
        <v>1.0623621098026512</v>
      </c>
      <c r="Y123" s="326">
        <v>0.87517545608530845</v>
      </c>
      <c r="Z123" s="326">
        <v>0.89148181404214089</v>
      </c>
      <c r="AA123" s="326">
        <v>0.89484280685711215</v>
      </c>
      <c r="AB123" s="326">
        <v>0.89972484240878781</v>
      </c>
      <c r="AC123" s="326">
        <v>0.90136399450155003</v>
      </c>
      <c r="AD123" s="326">
        <v>0.90235569866181842</v>
      </c>
      <c r="AE123" s="326">
        <v>0.90235569866181842</v>
      </c>
      <c r="AF123" s="326">
        <v>21.049080897452416</v>
      </c>
      <c r="AG123" s="316">
        <v>0.28000000000000003</v>
      </c>
      <c r="AH123" s="301">
        <v>0</v>
      </c>
      <c r="AJ123" s="263" t="s">
        <v>15</v>
      </c>
      <c r="AV123" s="258"/>
      <c r="AW123" s="258"/>
      <c r="AX123" s="258"/>
      <c r="AY123" s="258"/>
      <c r="AZ123" s="258"/>
      <c r="BA123" s="258"/>
      <c r="BB123" s="258"/>
    </row>
    <row r="124" spans="1:54" x14ac:dyDescent="0.2">
      <c r="A124" s="263" t="s">
        <v>589</v>
      </c>
      <c r="B124" s="263"/>
      <c r="C124" s="263" t="s">
        <v>590</v>
      </c>
      <c r="D124" s="263" t="s">
        <v>362</v>
      </c>
      <c r="E124" s="263" t="s">
        <v>34</v>
      </c>
      <c r="F124" s="263" t="s">
        <v>17</v>
      </c>
      <c r="G124" s="265" t="s">
        <v>401</v>
      </c>
      <c r="H124" s="326">
        <v>1</v>
      </c>
      <c r="I124" s="328">
        <v>2015</v>
      </c>
      <c r="J124" s="328">
        <v>2015</v>
      </c>
      <c r="K124" s="328">
        <v>20</v>
      </c>
      <c r="L124" s="326">
        <v>0</v>
      </c>
      <c r="M124" s="326">
        <v>3240.9417661518523</v>
      </c>
      <c r="N124" s="326">
        <v>3160.7550683253862</v>
      </c>
      <c r="O124" s="326">
        <v>3373.8569800078039</v>
      </c>
      <c r="P124" s="326">
        <v>3228.9680012576273</v>
      </c>
      <c r="Q124" s="326">
        <v>3186.5908139047574</v>
      </c>
      <c r="R124" s="326">
        <v>3169.9053160517942</v>
      </c>
      <c r="S124" s="326">
        <v>3158.0432421886744</v>
      </c>
      <c r="T124" s="326">
        <v>3151.7328064590183</v>
      </c>
      <c r="U124" s="326">
        <v>3151.7328064590183</v>
      </c>
      <c r="V124" s="326">
        <v>0</v>
      </c>
      <c r="W124" s="326">
        <v>0.78511683151994716</v>
      </c>
      <c r="X124" s="326">
        <v>0.92599430431915586</v>
      </c>
      <c r="Y124" s="326">
        <v>0.43737236569597487</v>
      </c>
      <c r="Z124" s="326">
        <v>0.44310990905852515</v>
      </c>
      <c r="AA124" s="326">
        <v>0.44192602256651764</v>
      </c>
      <c r="AB124" s="326">
        <v>0.44265342126601742</v>
      </c>
      <c r="AC124" s="326">
        <v>0.44104703424207869</v>
      </c>
      <c r="AD124" s="326">
        <v>0.44006057943741511</v>
      </c>
      <c r="AE124" s="326">
        <v>0.44006057943741511</v>
      </c>
      <c r="AF124" s="326">
        <v>23.680216009633966</v>
      </c>
      <c r="AG124" s="316">
        <v>0.28000000000000003</v>
      </c>
      <c r="AH124" s="301">
        <v>0</v>
      </c>
      <c r="AJ124" s="263" t="s">
        <v>15</v>
      </c>
      <c r="AV124" s="258"/>
      <c r="AW124" s="258"/>
      <c r="AX124" s="258"/>
      <c r="AY124" s="258"/>
      <c r="AZ124" s="258"/>
      <c r="BA124" s="258"/>
      <c r="BB124" s="258"/>
    </row>
    <row r="125" spans="1:54" x14ac:dyDescent="0.2">
      <c r="A125" s="263" t="s">
        <v>591</v>
      </c>
      <c r="B125" s="263"/>
      <c r="C125" s="263" t="s">
        <v>592</v>
      </c>
      <c r="D125" s="263" t="s">
        <v>362</v>
      </c>
      <c r="E125" s="263" t="s">
        <v>34</v>
      </c>
      <c r="F125" s="263" t="s">
        <v>17</v>
      </c>
      <c r="G125" s="265" t="s">
        <v>401</v>
      </c>
      <c r="H125" s="326">
        <v>1</v>
      </c>
      <c r="I125" s="328">
        <v>2015</v>
      </c>
      <c r="J125" s="328">
        <v>2020</v>
      </c>
      <c r="K125" s="328">
        <v>20</v>
      </c>
      <c r="L125" s="326">
        <v>0</v>
      </c>
      <c r="M125" s="326">
        <v>5676.0654273702985</v>
      </c>
      <c r="N125" s="326">
        <v>3928.5198510946639</v>
      </c>
      <c r="O125" s="326">
        <v>3628.2085423020462</v>
      </c>
      <c r="P125" s="326">
        <v>3411.8420628790191</v>
      </c>
      <c r="Q125" s="326">
        <v>3352.0404907163329</v>
      </c>
      <c r="R125" s="326">
        <v>3325.1876671475216</v>
      </c>
      <c r="S125" s="326">
        <v>3306.8497320881215</v>
      </c>
      <c r="T125" s="326">
        <v>3295.6192901174754</v>
      </c>
      <c r="U125" s="326">
        <v>3295.6192901174754</v>
      </c>
      <c r="V125" s="326">
        <v>0</v>
      </c>
      <c r="W125" s="326">
        <v>0.74385125288493237</v>
      </c>
      <c r="X125" s="326">
        <v>1.0203921981776978</v>
      </c>
      <c r="Y125" s="326">
        <v>0.83899435509466824</v>
      </c>
      <c r="Z125" s="326">
        <v>0.85207634728915471</v>
      </c>
      <c r="AA125" s="326">
        <v>0.85551206734761343</v>
      </c>
      <c r="AB125" s="326">
        <v>0.8605392451643662</v>
      </c>
      <c r="AC125" s="326">
        <v>0.86214254947655089</v>
      </c>
      <c r="AD125" s="326">
        <v>0.8636289202202766</v>
      </c>
      <c r="AE125" s="326">
        <v>0.8636289202202766</v>
      </c>
      <c r="AF125" s="326">
        <v>23.680216009633966</v>
      </c>
      <c r="AG125" s="316">
        <v>0.28000000000000003</v>
      </c>
      <c r="AH125" s="301">
        <v>0</v>
      </c>
      <c r="AJ125" s="263" t="s">
        <v>15</v>
      </c>
      <c r="AV125" s="258"/>
      <c r="AW125" s="258"/>
      <c r="AX125" s="258"/>
      <c r="AY125" s="258"/>
      <c r="AZ125" s="258"/>
      <c r="BA125" s="258"/>
      <c r="BB125" s="258"/>
    </row>
    <row r="126" spans="1:54" s="257" customFormat="1" x14ac:dyDescent="0.2">
      <c r="A126" s="263" t="s">
        <v>593</v>
      </c>
      <c r="B126" s="263"/>
      <c r="C126" s="263" t="s">
        <v>594</v>
      </c>
      <c r="D126" s="263" t="s">
        <v>362</v>
      </c>
      <c r="E126" s="263" t="s">
        <v>34</v>
      </c>
      <c r="F126" s="263" t="s">
        <v>17</v>
      </c>
      <c r="G126" s="265" t="s">
        <v>401</v>
      </c>
      <c r="H126" s="326">
        <v>1</v>
      </c>
      <c r="I126" s="328">
        <v>2020</v>
      </c>
      <c r="J126" s="328">
        <v>2020</v>
      </c>
      <c r="K126" s="328">
        <v>20</v>
      </c>
      <c r="L126" s="338"/>
      <c r="M126" s="338"/>
      <c r="N126" s="338"/>
      <c r="O126" s="338"/>
      <c r="P126" s="338"/>
      <c r="Q126" s="338"/>
      <c r="R126" s="338"/>
      <c r="S126" s="338"/>
      <c r="T126" s="338"/>
      <c r="U126" s="338"/>
      <c r="V126" s="338"/>
      <c r="W126" s="338"/>
      <c r="X126" s="338"/>
      <c r="Y126" s="338"/>
      <c r="Z126" s="338"/>
      <c r="AA126" s="338"/>
      <c r="AB126" s="338"/>
      <c r="AC126" s="338"/>
      <c r="AD126" s="338"/>
      <c r="AE126" s="338"/>
      <c r="AF126" s="326">
        <v>23.680216009633966</v>
      </c>
      <c r="AG126" s="316">
        <v>0.28000000000000003</v>
      </c>
      <c r="AH126" s="301">
        <v>0</v>
      </c>
      <c r="AI126" s="271"/>
      <c r="AJ126" s="263" t="s">
        <v>27</v>
      </c>
      <c r="AK126" s="271"/>
      <c r="AL126" s="271"/>
      <c r="AM126" s="271"/>
      <c r="AN126" s="271"/>
      <c r="AO126" s="271"/>
      <c r="AP126" s="271"/>
      <c r="AQ126" s="271"/>
      <c r="AR126" s="271"/>
      <c r="AS126" s="271"/>
      <c r="AT126" s="271"/>
      <c r="AU126" s="271"/>
    </row>
    <row r="127" spans="1:54" x14ac:dyDescent="0.2">
      <c r="A127" s="263" t="s">
        <v>595</v>
      </c>
      <c r="B127" s="263"/>
      <c r="C127" s="263" t="s">
        <v>596</v>
      </c>
      <c r="D127" s="263" t="s">
        <v>362</v>
      </c>
      <c r="E127" s="263" t="s">
        <v>34</v>
      </c>
      <c r="F127" s="263" t="s">
        <v>17</v>
      </c>
      <c r="G127" s="265" t="s">
        <v>401</v>
      </c>
      <c r="H127" s="326">
        <v>1</v>
      </c>
      <c r="I127" s="328">
        <v>2025</v>
      </c>
      <c r="J127" s="328">
        <v>2020</v>
      </c>
      <c r="K127" s="328">
        <v>20</v>
      </c>
      <c r="L127" s="326">
        <v>0</v>
      </c>
      <c r="M127" s="326">
        <v>0</v>
      </c>
      <c r="N127" s="326">
        <v>0</v>
      </c>
      <c r="O127" s="326">
        <v>4395.2420078068944</v>
      </c>
      <c r="P127" s="326">
        <v>4045.9052857807983</v>
      </c>
      <c r="Q127" s="326">
        <v>3943.2459129304821</v>
      </c>
      <c r="R127" s="326">
        <v>3885.1087983334651</v>
      </c>
      <c r="S127" s="326">
        <v>3849.1018491337286</v>
      </c>
      <c r="T127" s="326">
        <v>3827.3870222020755</v>
      </c>
      <c r="U127" s="326">
        <v>3827.3870222020755</v>
      </c>
      <c r="V127" s="326">
        <v>0</v>
      </c>
      <c r="W127" s="326">
        <v>0</v>
      </c>
      <c r="X127" s="326">
        <v>0</v>
      </c>
      <c r="Y127" s="326">
        <v>0.40134315423787015</v>
      </c>
      <c r="Z127" s="326">
        <v>0.41106551855346918</v>
      </c>
      <c r="AA127" s="326">
        <v>0.41594254323433533</v>
      </c>
      <c r="AB127" s="326">
        <v>0.41744450519983661</v>
      </c>
      <c r="AC127" s="326">
        <v>0.4187400043080744</v>
      </c>
      <c r="AD127" s="326">
        <v>0.4184151478391166</v>
      </c>
      <c r="AE127" s="326">
        <v>0.4184151478391166</v>
      </c>
      <c r="AF127" s="326">
        <v>23.680216009633966</v>
      </c>
      <c r="AG127" s="316">
        <v>0.28000000000000003</v>
      </c>
      <c r="AH127" s="301">
        <v>0</v>
      </c>
      <c r="AJ127" s="263" t="s">
        <v>15</v>
      </c>
      <c r="AV127" s="258"/>
      <c r="AW127" s="258"/>
      <c r="AX127" s="258"/>
      <c r="AY127" s="258"/>
      <c r="AZ127" s="258"/>
      <c r="BA127" s="258"/>
      <c r="BB127" s="258"/>
    </row>
    <row r="128" spans="1:54" s="257" customFormat="1" x14ac:dyDescent="0.2">
      <c r="A128" s="263" t="s">
        <v>597</v>
      </c>
      <c r="B128" s="263"/>
      <c r="C128" s="263" t="s">
        <v>598</v>
      </c>
      <c r="D128" s="263" t="s">
        <v>362</v>
      </c>
      <c r="E128" s="263" t="s">
        <v>34</v>
      </c>
      <c r="F128" s="263" t="s">
        <v>17</v>
      </c>
      <c r="G128" s="265" t="s">
        <v>401</v>
      </c>
      <c r="H128" s="326">
        <v>1</v>
      </c>
      <c r="I128" s="328">
        <v>2025</v>
      </c>
      <c r="J128" s="328">
        <v>2025</v>
      </c>
      <c r="K128" s="328">
        <v>20</v>
      </c>
      <c r="L128" s="338"/>
      <c r="M128" s="338"/>
      <c r="N128" s="338"/>
      <c r="O128" s="338"/>
      <c r="P128" s="338"/>
      <c r="Q128" s="338"/>
      <c r="R128" s="338"/>
      <c r="S128" s="338"/>
      <c r="T128" s="338"/>
      <c r="U128" s="338"/>
      <c r="V128" s="338"/>
      <c r="W128" s="338"/>
      <c r="X128" s="338"/>
      <c r="Y128" s="338"/>
      <c r="Z128" s="338"/>
      <c r="AA128" s="338"/>
      <c r="AB128" s="338"/>
      <c r="AC128" s="338"/>
      <c r="AD128" s="338"/>
      <c r="AE128" s="338"/>
      <c r="AF128" s="326">
        <v>26.311351121815523</v>
      </c>
      <c r="AG128" s="316">
        <v>0.28000000000000003</v>
      </c>
      <c r="AH128" s="301">
        <v>0</v>
      </c>
      <c r="AI128" s="271"/>
      <c r="AJ128" s="263" t="s">
        <v>27</v>
      </c>
      <c r="AK128" s="271"/>
      <c r="AL128" s="271"/>
      <c r="AM128" s="271"/>
      <c r="AN128" s="271"/>
      <c r="AO128" s="271"/>
      <c r="AP128" s="271"/>
      <c r="AQ128" s="271"/>
      <c r="AR128" s="271"/>
      <c r="AS128" s="271"/>
      <c r="AT128" s="271"/>
      <c r="AU128" s="271"/>
    </row>
    <row r="129" spans="1:54" x14ac:dyDescent="0.2">
      <c r="A129" s="263" t="s">
        <v>599</v>
      </c>
      <c r="B129" s="263"/>
      <c r="C129" s="263" t="s">
        <v>600</v>
      </c>
      <c r="D129" s="263" t="s">
        <v>362</v>
      </c>
      <c r="E129" s="263" t="s">
        <v>34</v>
      </c>
      <c r="F129" s="263" t="s">
        <v>17</v>
      </c>
      <c r="G129" s="265" t="s">
        <v>401</v>
      </c>
      <c r="H129" s="326">
        <v>1</v>
      </c>
      <c r="I129" s="328">
        <v>2020</v>
      </c>
      <c r="J129" s="328">
        <v>2025</v>
      </c>
      <c r="K129" s="328">
        <v>20</v>
      </c>
      <c r="L129" s="326">
        <v>0</v>
      </c>
      <c r="M129" s="326">
        <v>0</v>
      </c>
      <c r="N129" s="326">
        <v>4294.5705970102545</v>
      </c>
      <c r="O129" s="326">
        <v>1349.7028733749096</v>
      </c>
      <c r="P129" s="326">
        <v>1232.0791819224032</v>
      </c>
      <c r="Q129" s="326">
        <v>1205.0797269335433</v>
      </c>
      <c r="R129" s="326">
        <v>1190.5221845381216</v>
      </c>
      <c r="S129" s="326">
        <v>1178.1983512791635</v>
      </c>
      <c r="T129" s="326">
        <v>1171.3775739299906</v>
      </c>
      <c r="U129" s="326">
        <v>1171.3775739299906</v>
      </c>
      <c r="V129" s="326">
        <v>0</v>
      </c>
      <c r="W129" s="326">
        <v>0</v>
      </c>
      <c r="X129" s="326">
        <v>0.83603284701615554</v>
      </c>
      <c r="Y129" s="326">
        <v>0.60257823108067443</v>
      </c>
      <c r="Z129" s="326">
        <v>0.61286077040658016</v>
      </c>
      <c r="AA129" s="326">
        <v>0.61437924054414572</v>
      </c>
      <c r="AB129" s="326">
        <v>0.61540213354625106</v>
      </c>
      <c r="AC129" s="326">
        <v>0.61572998923160283</v>
      </c>
      <c r="AD129" s="326">
        <v>0.61608039113414004</v>
      </c>
      <c r="AE129" s="326">
        <v>0.61608039113414004</v>
      </c>
      <c r="AF129" s="326">
        <v>26.311351121815523</v>
      </c>
      <c r="AG129" s="316">
        <v>0.28000000000000003</v>
      </c>
      <c r="AH129" s="301">
        <v>0</v>
      </c>
      <c r="AJ129" s="263" t="s">
        <v>15</v>
      </c>
      <c r="AV129" s="258"/>
      <c r="AW129" s="258"/>
      <c r="AX129" s="258"/>
      <c r="AY129" s="258"/>
      <c r="AZ129" s="258"/>
      <c r="BA129" s="258"/>
      <c r="BB129" s="258"/>
    </row>
    <row r="130" spans="1:54" s="257" customFormat="1" x14ac:dyDescent="0.2">
      <c r="A130" s="263" t="s">
        <v>601</v>
      </c>
      <c r="B130" s="263"/>
      <c r="C130" s="263" t="s">
        <v>602</v>
      </c>
      <c r="D130" s="263" t="s">
        <v>362</v>
      </c>
      <c r="E130" s="263" t="s">
        <v>34</v>
      </c>
      <c r="F130" s="263" t="s">
        <v>17</v>
      </c>
      <c r="G130" s="265" t="s">
        <v>401</v>
      </c>
      <c r="H130" s="326">
        <v>1</v>
      </c>
      <c r="I130" s="328">
        <v>2020</v>
      </c>
      <c r="J130" s="328">
        <v>2020</v>
      </c>
      <c r="K130" s="328">
        <v>20</v>
      </c>
      <c r="L130" s="338"/>
      <c r="M130" s="338"/>
      <c r="N130" s="338"/>
      <c r="O130" s="338"/>
      <c r="P130" s="338"/>
      <c r="Q130" s="338"/>
      <c r="R130" s="338"/>
      <c r="S130" s="338"/>
      <c r="T130" s="338"/>
      <c r="U130" s="338"/>
      <c r="V130" s="338"/>
      <c r="W130" s="338"/>
      <c r="X130" s="338"/>
      <c r="Y130" s="338"/>
      <c r="Z130" s="338"/>
      <c r="AA130" s="338"/>
      <c r="AB130" s="338"/>
      <c r="AC130" s="338"/>
      <c r="AD130" s="338"/>
      <c r="AE130" s="338"/>
      <c r="AF130" s="326"/>
      <c r="AG130" s="316"/>
      <c r="AH130" s="301">
        <v>0</v>
      </c>
      <c r="AI130" s="271"/>
      <c r="AJ130" s="263" t="s">
        <v>27</v>
      </c>
      <c r="AK130" s="271"/>
      <c r="AL130" s="271"/>
      <c r="AM130" s="271"/>
      <c r="AN130" s="271"/>
      <c r="AO130" s="271"/>
      <c r="AP130" s="271"/>
      <c r="AQ130" s="271"/>
      <c r="AR130" s="271"/>
      <c r="AS130" s="271"/>
      <c r="AT130" s="271"/>
      <c r="AU130" s="271"/>
    </row>
    <row r="131" spans="1:54" x14ac:dyDescent="0.2">
      <c r="A131" s="263" t="s">
        <v>603</v>
      </c>
      <c r="B131" s="263"/>
      <c r="C131" s="263" t="s">
        <v>604</v>
      </c>
      <c r="D131" s="263" t="s">
        <v>362</v>
      </c>
      <c r="E131" s="263" t="s">
        <v>34</v>
      </c>
      <c r="F131" s="263" t="s">
        <v>17</v>
      </c>
      <c r="G131" s="265" t="s">
        <v>401</v>
      </c>
      <c r="H131" s="326">
        <v>1</v>
      </c>
      <c r="I131" s="328">
        <v>2020</v>
      </c>
      <c r="J131" s="328">
        <v>2020</v>
      </c>
      <c r="K131" s="328">
        <v>20</v>
      </c>
      <c r="L131" s="326">
        <v>0</v>
      </c>
      <c r="M131" s="326">
        <v>0</v>
      </c>
      <c r="N131" s="326">
        <v>4590.3981245155201</v>
      </c>
      <c r="O131" s="326">
        <v>2582.2403317369403</v>
      </c>
      <c r="P131" s="326">
        <v>2367.7420775175738</v>
      </c>
      <c r="Q131" s="326">
        <v>2311.8854450446038</v>
      </c>
      <c r="R131" s="326">
        <v>2271.7518505468429</v>
      </c>
      <c r="S131" s="326">
        <v>2250.5960757037155</v>
      </c>
      <c r="T131" s="326">
        <v>2237.2665908307672</v>
      </c>
      <c r="U131" s="326">
        <v>2237.2665908307672</v>
      </c>
      <c r="V131" s="326">
        <v>0</v>
      </c>
      <c r="W131" s="326">
        <v>0</v>
      </c>
      <c r="X131" s="326">
        <v>0.81035602538740514</v>
      </c>
      <c r="Y131" s="326">
        <v>0.61931843059676883</v>
      </c>
      <c r="Z131" s="326">
        <v>0.63186756511704578</v>
      </c>
      <c r="AA131" s="326">
        <v>0.63426561160567096</v>
      </c>
      <c r="AB131" s="326">
        <v>0.63528438015166488</v>
      </c>
      <c r="AC131" s="326">
        <v>0.63575734421364982</v>
      </c>
      <c r="AD131" s="326">
        <v>0.63604259808770192</v>
      </c>
      <c r="AE131" s="326">
        <v>0.63604259808770192</v>
      </c>
      <c r="AF131" s="326">
        <v>23.680216009633966</v>
      </c>
      <c r="AG131" s="316">
        <v>0.28000000000000003</v>
      </c>
      <c r="AH131" s="301">
        <v>0</v>
      </c>
      <c r="AJ131" s="263" t="s">
        <v>15</v>
      </c>
      <c r="AV131" s="258"/>
      <c r="AW131" s="258"/>
      <c r="AX131" s="258"/>
      <c r="AY131" s="258"/>
      <c r="AZ131" s="258"/>
      <c r="BA131" s="258"/>
      <c r="BB131" s="258"/>
    </row>
    <row r="132" spans="1:54" s="257" customFormat="1" x14ac:dyDescent="0.2">
      <c r="A132" s="263" t="s">
        <v>605</v>
      </c>
      <c r="B132" s="263"/>
      <c r="C132" s="263" t="s">
        <v>606</v>
      </c>
      <c r="D132" s="263" t="s">
        <v>362</v>
      </c>
      <c r="E132" s="263" t="s">
        <v>34</v>
      </c>
      <c r="F132" s="263" t="s">
        <v>17</v>
      </c>
      <c r="G132" s="265" t="s">
        <v>401</v>
      </c>
      <c r="H132" s="326">
        <v>1</v>
      </c>
      <c r="I132" s="328">
        <v>2025</v>
      </c>
      <c r="J132" s="328">
        <v>2025</v>
      </c>
      <c r="K132" s="328">
        <v>20</v>
      </c>
      <c r="L132" s="338"/>
      <c r="M132" s="338"/>
      <c r="N132" s="338"/>
      <c r="O132" s="338"/>
      <c r="P132" s="338"/>
      <c r="Q132" s="338"/>
      <c r="R132" s="338"/>
      <c r="S132" s="338"/>
      <c r="T132" s="338"/>
      <c r="U132" s="338"/>
      <c r="V132" s="338"/>
      <c r="W132" s="338"/>
      <c r="X132" s="338"/>
      <c r="Y132" s="338"/>
      <c r="Z132" s="338"/>
      <c r="AA132" s="338"/>
      <c r="AB132" s="338"/>
      <c r="AC132" s="338"/>
      <c r="AD132" s="338"/>
      <c r="AE132" s="338"/>
      <c r="AF132" s="326">
        <v>23.680216009633966</v>
      </c>
      <c r="AG132" s="316">
        <v>0.28000000000000003</v>
      </c>
      <c r="AH132" s="301">
        <v>0</v>
      </c>
      <c r="AI132" s="271"/>
      <c r="AJ132" s="263" t="s">
        <v>27</v>
      </c>
      <c r="AK132" s="271"/>
      <c r="AL132" s="271"/>
      <c r="AM132" s="271"/>
      <c r="AN132" s="271"/>
      <c r="AO132" s="271"/>
      <c r="AP132" s="271"/>
      <c r="AQ132" s="271"/>
      <c r="AR132" s="271"/>
      <c r="AS132" s="271"/>
      <c r="AT132" s="271"/>
      <c r="AU132" s="271"/>
    </row>
    <row r="133" spans="1:54" x14ac:dyDescent="0.2">
      <c r="A133" s="263" t="s">
        <v>607</v>
      </c>
      <c r="B133" s="263"/>
      <c r="C133" s="263" t="s">
        <v>608</v>
      </c>
      <c r="D133" s="263" t="s">
        <v>362</v>
      </c>
      <c r="E133" s="263" t="s">
        <v>34</v>
      </c>
      <c r="F133" s="263" t="s">
        <v>17</v>
      </c>
      <c r="G133" s="265" t="s">
        <v>401</v>
      </c>
      <c r="H133" s="326">
        <v>1</v>
      </c>
      <c r="I133" s="328">
        <v>2020</v>
      </c>
      <c r="J133" s="328">
        <v>2025</v>
      </c>
      <c r="K133" s="328">
        <v>20</v>
      </c>
      <c r="L133" s="326">
        <v>0</v>
      </c>
      <c r="M133" s="326">
        <v>0</v>
      </c>
      <c r="N133" s="326">
        <v>7142.2450774927565</v>
      </c>
      <c r="O133" s="326">
        <v>3790.031720291011</v>
      </c>
      <c r="P133" s="326">
        <v>3495.1516832957232</v>
      </c>
      <c r="Q133" s="326">
        <v>3422.6141263754807</v>
      </c>
      <c r="R133" s="326">
        <v>3374.4341141114305</v>
      </c>
      <c r="S133" s="326">
        <v>3346.3151143140767</v>
      </c>
      <c r="T133" s="326">
        <v>3326.7785275507395</v>
      </c>
      <c r="U133" s="326">
        <v>3326.7785275507395</v>
      </c>
      <c r="V133" s="326">
        <v>0</v>
      </c>
      <c r="W133" s="326">
        <v>0</v>
      </c>
      <c r="X133" s="326">
        <v>0.63072378008572361</v>
      </c>
      <c r="Y133" s="326">
        <v>0.4603148203099241</v>
      </c>
      <c r="Z133" s="326">
        <v>0.47150912462908012</v>
      </c>
      <c r="AA133" s="326">
        <v>0.47496565281899106</v>
      </c>
      <c r="AB133" s="326">
        <v>0.47684259808770191</v>
      </c>
      <c r="AC133" s="326">
        <v>0.47738254203758651</v>
      </c>
      <c r="AD133" s="326">
        <v>0.47774316683151991</v>
      </c>
      <c r="AE133" s="326">
        <v>0.47774316683151991</v>
      </c>
      <c r="AF133" s="326">
        <v>23.680216009633966</v>
      </c>
      <c r="AG133" s="316">
        <v>0.28000000000000003</v>
      </c>
      <c r="AH133" s="301">
        <v>0</v>
      </c>
      <c r="AJ133" s="263" t="s">
        <v>15</v>
      </c>
      <c r="AV133" s="258"/>
      <c r="AW133" s="258"/>
      <c r="AX133" s="258"/>
      <c r="AY133" s="258"/>
      <c r="AZ133" s="258"/>
      <c r="BA133" s="258"/>
      <c r="BB133" s="258"/>
    </row>
    <row r="134" spans="1:54" x14ac:dyDescent="0.2">
      <c r="A134" s="263"/>
      <c r="B134" s="263"/>
      <c r="C134" s="263"/>
      <c r="D134" s="263"/>
      <c r="E134" s="263"/>
      <c r="F134" s="263"/>
      <c r="G134" s="265"/>
      <c r="H134" s="326"/>
      <c r="I134" s="328"/>
      <c r="J134" s="328"/>
      <c r="K134" s="328"/>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c r="AG134" s="316"/>
      <c r="AH134" s="301"/>
      <c r="AJ134" s="263"/>
      <c r="AV134" s="258"/>
      <c r="AW134" s="258"/>
      <c r="AX134" s="258"/>
      <c r="AY134" s="258"/>
      <c r="AZ134" s="258"/>
      <c r="BA134" s="258"/>
      <c r="BB134" s="258"/>
    </row>
    <row r="135" spans="1:54" x14ac:dyDescent="0.2">
      <c r="A135" s="263"/>
      <c r="B135" s="263"/>
      <c r="C135" s="263"/>
      <c r="D135" s="263"/>
      <c r="E135" s="263"/>
      <c r="F135" s="265"/>
      <c r="G135" s="265"/>
      <c r="H135" s="326"/>
      <c r="I135" s="328"/>
      <c r="J135" s="328"/>
      <c r="K135" s="328"/>
      <c r="L135" s="328"/>
      <c r="M135" s="328"/>
      <c r="N135" s="328"/>
      <c r="O135" s="328"/>
      <c r="P135" s="328"/>
      <c r="Q135" s="328"/>
      <c r="R135" s="328"/>
      <c r="S135" s="328"/>
      <c r="T135" s="328"/>
      <c r="U135" s="328"/>
      <c r="V135" s="326"/>
      <c r="W135" s="326"/>
      <c r="X135" s="326"/>
      <c r="Y135" s="326"/>
      <c r="Z135" s="326"/>
      <c r="AA135" s="326"/>
      <c r="AB135" s="326"/>
      <c r="AC135" s="326"/>
      <c r="AD135" s="326"/>
      <c r="AE135" s="326"/>
      <c r="AF135" s="326"/>
      <c r="AG135" s="316"/>
      <c r="AH135" s="301"/>
      <c r="AJ135" s="263"/>
      <c r="AV135" s="258"/>
      <c r="AW135" s="258"/>
      <c r="AX135" s="258"/>
      <c r="AY135" s="258"/>
      <c r="AZ135" s="258"/>
      <c r="BA135" s="258"/>
      <c r="BB135" s="258"/>
    </row>
    <row r="136" spans="1:54" x14ac:dyDescent="0.2">
      <c r="A136" s="263"/>
      <c r="B136" s="263"/>
      <c r="C136" s="263"/>
      <c r="D136" s="263"/>
      <c r="E136" s="263"/>
      <c r="F136" s="263"/>
      <c r="G136" s="265"/>
      <c r="H136" s="326"/>
      <c r="I136" s="328"/>
      <c r="J136" s="328"/>
      <c r="K136" s="326"/>
      <c r="L136" s="328"/>
      <c r="M136" s="328"/>
      <c r="N136" s="328"/>
      <c r="O136" s="328"/>
      <c r="P136" s="328"/>
      <c r="Q136" s="328"/>
      <c r="R136" s="328"/>
      <c r="S136" s="328"/>
      <c r="T136" s="328"/>
      <c r="U136" s="328"/>
      <c r="V136" s="326"/>
      <c r="W136" s="326"/>
      <c r="X136" s="326"/>
      <c r="Y136" s="326"/>
      <c r="Z136" s="326"/>
      <c r="AA136" s="326"/>
      <c r="AB136" s="326"/>
      <c r="AC136" s="326"/>
      <c r="AD136" s="326"/>
      <c r="AE136" s="326"/>
      <c r="AF136" s="326"/>
      <c r="AG136" s="316"/>
      <c r="AH136" s="301"/>
      <c r="AJ136" s="263"/>
      <c r="AV136" s="258"/>
      <c r="AW136" s="258"/>
      <c r="AX136" s="258"/>
      <c r="AY136" s="258"/>
      <c r="AZ136" s="258"/>
      <c r="BA136" s="258"/>
      <c r="BB136" s="258"/>
    </row>
    <row r="137" spans="1:54" x14ac:dyDescent="0.2">
      <c r="A137" s="263"/>
      <c r="B137" s="263"/>
      <c r="C137" s="263"/>
      <c r="D137" s="263"/>
      <c r="E137" s="263"/>
      <c r="F137" s="263"/>
      <c r="G137" s="265"/>
      <c r="H137" s="326"/>
      <c r="I137" s="328"/>
      <c r="J137" s="328"/>
      <c r="K137" s="326"/>
      <c r="L137" s="328"/>
      <c r="M137" s="328"/>
      <c r="N137" s="328"/>
      <c r="O137" s="328"/>
      <c r="P137" s="328"/>
      <c r="Q137" s="328"/>
      <c r="R137" s="328"/>
      <c r="S137" s="328"/>
      <c r="T137" s="328"/>
      <c r="U137" s="328"/>
      <c r="V137" s="326"/>
      <c r="W137" s="326"/>
      <c r="X137" s="326"/>
      <c r="Y137" s="326"/>
      <c r="Z137" s="326"/>
      <c r="AA137" s="326"/>
      <c r="AB137" s="326"/>
      <c r="AC137" s="326"/>
      <c r="AD137" s="326"/>
      <c r="AE137" s="326"/>
      <c r="AF137" s="326"/>
      <c r="AG137" s="316"/>
      <c r="AH137" s="301"/>
      <c r="AJ137" s="263"/>
      <c r="AV137" s="258"/>
      <c r="AW137" s="258"/>
      <c r="AX137" s="258"/>
      <c r="AY137" s="258"/>
      <c r="AZ137" s="258"/>
      <c r="BA137" s="258"/>
      <c r="BB137" s="258"/>
    </row>
    <row r="138" spans="1:54" x14ac:dyDescent="0.2">
      <c r="A138" s="263"/>
      <c r="B138" s="263"/>
      <c r="C138" s="263"/>
      <c r="D138" s="263"/>
      <c r="E138" s="263"/>
      <c r="F138" s="265"/>
      <c r="G138" s="265"/>
      <c r="H138" s="326"/>
      <c r="I138" s="328"/>
      <c r="J138" s="328"/>
      <c r="K138" s="326"/>
      <c r="L138" s="328"/>
      <c r="M138" s="328"/>
      <c r="N138" s="328"/>
      <c r="O138" s="328"/>
      <c r="P138" s="328"/>
      <c r="Q138" s="328"/>
      <c r="R138" s="328"/>
      <c r="S138" s="328"/>
      <c r="T138" s="328"/>
      <c r="U138" s="328"/>
      <c r="V138" s="326"/>
      <c r="W138" s="326"/>
      <c r="X138" s="326"/>
      <c r="Y138" s="326"/>
      <c r="Z138" s="326"/>
      <c r="AA138" s="326"/>
      <c r="AB138" s="326"/>
      <c r="AC138" s="326"/>
      <c r="AD138" s="326"/>
      <c r="AE138" s="326"/>
      <c r="AF138" s="326"/>
      <c r="AG138" s="316"/>
      <c r="AH138" s="301"/>
      <c r="AJ138" s="263"/>
      <c r="AV138" s="258"/>
      <c r="AW138" s="258"/>
      <c r="AX138" s="258"/>
      <c r="AY138" s="258"/>
      <c r="AZ138" s="258"/>
      <c r="BA138" s="258"/>
      <c r="BB138" s="258"/>
    </row>
    <row r="139" spans="1:54" x14ac:dyDescent="0.2">
      <c r="A139" s="263"/>
      <c r="B139" s="263"/>
      <c r="C139" s="263"/>
      <c r="D139" s="263"/>
      <c r="E139" s="263"/>
      <c r="F139" s="263"/>
      <c r="G139" s="265"/>
      <c r="H139" s="326"/>
      <c r="I139" s="328"/>
      <c r="J139" s="328"/>
      <c r="K139" s="326"/>
      <c r="L139" s="328"/>
      <c r="M139" s="328"/>
      <c r="N139" s="328"/>
      <c r="O139" s="328"/>
      <c r="P139" s="328"/>
      <c r="Q139" s="328"/>
      <c r="R139" s="328"/>
      <c r="S139" s="328"/>
      <c r="T139" s="328"/>
      <c r="U139" s="328"/>
      <c r="V139" s="326"/>
      <c r="W139" s="326"/>
      <c r="X139" s="326"/>
      <c r="Y139" s="326"/>
      <c r="Z139" s="326"/>
      <c r="AA139" s="326"/>
      <c r="AB139" s="326"/>
      <c r="AC139" s="326"/>
      <c r="AD139" s="326"/>
      <c r="AE139" s="326"/>
      <c r="AF139" s="326"/>
      <c r="AG139" s="301"/>
      <c r="AH139" s="301"/>
      <c r="AJ139" s="263"/>
      <c r="AV139" s="258"/>
      <c r="AW139" s="258"/>
      <c r="AX139" s="258"/>
      <c r="AY139" s="258"/>
      <c r="AZ139" s="258"/>
      <c r="BA139" s="258"/>
      <c r="BB139" s="258"/>
    </row>
    <row r="140" spans="1:54" x14ac:dyDescent="0.2">
      <c r="A140" s="263"/>
      <c r="B140" s="263"/>
      <c r="C140" s="263"/>
      <c r="D140" s="263"/>
      <c r="E140" s="263"/>
      <c r="F140" s="263"/>
      <c r="G140" s="265"/>
      <c r="H140" s="326"/>
      <c r="I140" s="328"/>
      <c r="J140" s="328"/>
      <c r="K140" s="326"/>
      <c r="L140" s="328"/>
      <c r="M140" s="328"/>
      <c r="N140" s="328"/>
      <c r="O140" s="328"/>
      <c r="P140" s="328"/>
      <c r="Q140" s="328"/>
      <c r="R140" s="328"/>
      <c r="S140" s="328"/>
      <c r="T140" s="328"/>
      <c r="U140" s="328"/>
      <c r="V140" s="326"/>
      <c r="W140" s="326"/>
      <c r="X140" s="326"/>
      <c r="Y140" s="326"/>
      <c r="Z140" s="326"/>
      <c r="AA140" s="326"/>
      <c r="AB140" s="326"/>
      <c r="AC140" s="326"/>
      <c r="AD140" s="326"/>
      <c r="AE140" s="326"/>
      <c r="AF140" s="326"/>
      <c r="AG140" s="301"/>
      <c r="AH140" s="301"/>
      <c r="AJ140" s="263"/>
      <c r="AV140" s="258"/>
      <c r="AW140" s="258"/>
      <c r="AX140" s="258"/>
      <c r="AY140" s="258"/>
      <c r="AZ140" s="258"/>
      <c r="BA140" s="258"/>
      <c r="BB140" s="258"/>
    </row>
    <row r="141" spans="1:54" x14ac:dyDescent="0.2">
      <c r="M141" s="258"/>
      <c r="N141" s="258"/>
      <c r="O141" s="258"/>
      <c r="P141" s="258"/>
      <c r="Q141" s="258"/>
      <c r="R141" s="258"/>
      <c r="S141" s="258"/>
      <c r="T141" s="258"/>
      <c r="U141" s="258"/>
      <c r="V141" s="258"/>
      <c r="W141" s="258"/>
      <c r="X141" s="258"/>
      <c r="Y141" s="307"/>
      <c r="Z141" s="307"/>
      <c r="AA141" s="307"/>
      <c r="AI141" s="274"/>
      <c r="AK141" s="274"/>
      <c r="AL141" s="274"/>
      <c r="AM141" s="274"/>
      <c r="AN141" s="274"/>
    </row>
    <row r="142" spans="1:54" x14ac:dyDescent="0.2">
      <c r="M142" s="258"/>
      <c r="N142" s="258"/>
      <c r="O142" s="258"/>
      <c r="P142" s="258"/>
      <c r="Q142" s="258"/>
      <c r="R142" s="258"/>
      <c r="S142" s="258"/>
      <c r="T142" s="258"/>
      <c r="U142" s="258"/>
      <c r="V142" s="258"/>
      <c r="W142" s="258"/>
      <c r="X142" s="258"/>
      <c r="Y142" s="307"/>
      <c r="Z142" s="307"/>
      <c r="AA142" s="307"/>
      <c r="AI142" s="274"/>
      <c r="AK142" s="274"/>
      <c r="AL142" s="274"/>
      <c r="AM142" s="274"/>
      <c r="AN142" s="274"/>
    </row>
    <row r="143" spans="1:54" x14ac:dyDescent="0.2">
      <c r="M143" s="258"/>
      <c r="N143" s="258"/>
      <c r="O143" s="258"/>
      <c r="P143" s="258"/>
      <c r="Q143" s="258"/>
      <c r="R143" s="258"/>
      <c r="S143" s="258"/>
      <c r="T143" s="258"/>
      <c r="U143" s="258"/>
      <c r="V143" s="258"/>
      <c r="W143" s="258"/>
      <c r="X143" s="258"/>
      <c r="Y143" s="307"/>
      <c r="Z143" s="307"/>
      <c r="AA143" s="307"/>
      <c r="AI143" s="274"/>
      <c r="AK143" s="274"/>
      <c r="AL143" s="274"/>
      <c r="AM143" s="274"/>
      <c r="AN143" s="274"/>
    </row>
    <row r="144" spans="1:54" x14ac:dyDescent="0.2">
      <c r="M144" s="258"/>
      <c r="N144" s="258"/>
      <c r="O144" s="258"/>
      <c r="P144" s="258"/>
      <c r="Q144" s="258"/>
      <c r="R144" s="258"/>
      <c r="S144" s="258"/>
      <c r="T144" s="258"/>
      <c r="U144" s="258"/>
      <c r="V144" s="258"/>
      <c r="W144" s="258"/>
      <c r="X144" s="258"/>
      <c r="Y144" s="307"/>
      <c r="Z144" s="307"/>
      <c r="AA144" s="307"/>
      <c r="AI144" s="274"/>
      <c r="AK144" s="274"/>
      <c r="AL144" s="274"/>
      <c r="AM144" s="274"/>
      <c r="AN144" s="274"/>
    </row>
    <row r="145" spans="1:54" x14ac:dyDescent="0.2">
      <c r="M145" s="258"/>
      <c r="N145" s="258"/>
      <c r="O145" s="258"/>
      <c r="P145" s="258"/>
      <c r="Q145" s="258"/>
      <c r="R145" s="258"/>
      <c r="S145" s="258"/>
      <c r="T145" s="258"/>
      <c r="U145" s="258"/>
      <c r="V145" s="258"/>
      <c r="W145" s="258"/>
      <c r="X145" s="258"/>
      <c r="Y145" s="307"/>
      <c r="Z145" s="307"/>
      <c r="AA145" s="307"/>
      <c r="AI145" s="274"/>
      <c r="AK145" s="274"/>
      <c r="AL145" s="274"/>
      <c r="AM145" s="274"/>
      <c r="AN145" s="274"/>
    </row>
    <row r="146" spans="1:54" x14ac:dyDescent="0.2">
      <c r="M146" s="258"/>
      <c r="N146" s="258"/>
      <c r="O146" s="258"/>
      <c r="P146" s="258"/>
      <c r="Q146" s="258"/>
      <c r="R146" s="258"/>
      <c r="S146" s="258"/>
      <c r="T146" s="258"/>
      <c r="U146" s="258"/>
      <c r="V146" s="258"/>
      <c r="W146" s="258"/>
      <c r="X146" s="258"/>
      <c r="Y146" s="307"/>
      <c r="Z146" s="307"/>
      <c r="AA146" s="307"/>
      <c r="AI146" s="274"/>
      <c r="AK146" s="274"/>
      <c r="AL146" s="274"/>
      <c r="AM146" s="274"/>
      <c r="AN146" s="274"/>
    </row>
    <row r="147" spans="1:54" x14ac:dyDescent="0.2">
      <c r="M147" s="258"/>
      <c r="N147" s="258"/>
      <c r="O147" s="258"/>
      <c r="P147" s="258"/>
      <c r="Q147" s="258"/>
      <c r="R147" s="258"/>
      <c r="S147" s="258"/>
      <c r="T147" s="258"/>
      <c r="U147" s="258"/>
      <c r="V147" s="258"/>
      <c r="W147" s="258"/>
      <c r="X147" s="258"/>
      <c r="Y147" s="307"/>
      <c r="Z147" s="307"/>
      <c r="AA147" s="307"/>
      <c r="AI147" s="274"/>
      <c r="AK147" s="274"/>
      <c r="AL147" s="274"/>
      <c r="AM147" s="274"/>
      <c r="AN147" s="274"/>
    </row>
    <row r="148" spans="1:54" x14ac:dyDescent="0.2">
      <c r="M148" s="258"/>
      <c r="N148" s="258"/>
      <c r="O148" s="258"/>
      <c r="P148" s="258"/>
      <c r="Q148" s="258"/>
      <c r="R148" s="258"/>
      <c r="S148" s="258"/>
      <c r="T148" s="258"/>
      <c r="U148" s="258"/>
      <c r="V148" s="258"/>
      <c r="W148" s="258"/>
      <c r="X148" s="258"/>
      <c r="Y148" s="307"/>
      <c r="Z148" s="307"/>
      <c r="AA148" s="307"/>
      <c r="AI148" s="274"/>
      <c r="AK148" s="274"/>
      <c r="AL148" s="274"/>
      <c r="AM148" s="274"/>
      <c r="AN148" s="274"/>
    </row>
    <row r="149" spans="1:54" x14ac:dyDescent="0.2">
      <c r="G149" s="297" t="s">
        <v>609</v>
      </c>
      <c r="H149" s="257" t="s">
        <v>610</v>
      </c>
      <c r="I149" s="257" t="s">
        <v>611</v>
      </c>
      <c r="J149" s="257" t="s">
        <v>611</v>
      </c>
      <c r="K149" s="297" t="s">
        <v>612</v>
      </c>
      <c r="L149" s="297" t="s">
        <v>613</v>
      </c>
      <c r="M149" s="271" t="s">
        <v>614</v>
      </c>
      <c r="N149" s="271" t="s">
        <v>615</v>
      </c>
      <c r="O149" s="271" t="s">
        <v>616</v>
      </c>
      <c r="P149" s="271" t="s">
        <v>617</v>
      </c>
      <c r="Q149" s="271" t="s">
        <v>618</v>
      </c>
      <c r="R149" s="271" t="s">
        <v>619</v>
      </c>
      <c r="S149" s="271" t="s">
        <v>619</v>
      </c>
      <c r="T149" s="271" t="s">
        <v>619</v>
      </c>
      <c r="U149" s="271" t="s">
        <v>619</v>
      </c>
      <c r="V149" s="271" t="s">
        <v>619</v>
      </c>
      <c r="W149" s="271" t="s">
        <v>619</v>
      </c>
      <c r="X149" s="271" t="s">
        <v>619</v>
      </c>
      <c r="Y149" s="271" t="s">
        <v>619</v>
      </c>
      <c r="Z149" s="271" t="s">
        <v>619</v>
      </c>
      <c r="AA149" s="271" t="s">
        <v>619</v>
      </c>
      <c r="AB149" s="271" t="s">
        <v>620</v>
      </c>
      <c r="AC149" s="271" t="s">
        <v>621</v>
      </c>
      <c r="AD149" s="271" t="s">
        <v>621</v>
      </c>
      <c r="AE149" s="271" t="s">
        <v>621</v>
      </c>
      <c r="AF149" s="271" t="s">
        <v>621</v>
      </c>
      <c r="AG149" s="271" t="s">
        <v>621</v>
      </c>
      <c r="AH149" s="271" t="s">
        <v>621</v>
      </c>
      <c r="AI149" s="271" t="s">
        <v>622</v>
      </c>
      <c r="AK149" s="271" t="s">
        <v>623</v>
      </c>
      <c r="AL149" s="271" t="s">
        <v>623</v>
      </c>
      <c r="AM149" s="271" t="s">
        <v>623</v>
      </c>
      <c r="AN149" s="271" t="s">
        <v>623</v>
      </c>
      <c r="AO149" s="271" t="s">
        <v>609</v>
      </c>
      <c r="AP149" s="271"/>
      <c r="AQ149" s="271" t="s">
        <v>609</v>
      </c>
      <c r="AR149" s="271" t="s">
        <v>609</v>
      </c>
      <c r="AS149" s="271" t="s">
        <v>609</v>
      </c>
      <c r="AT149" s="271" t="s">
        <v>609</v>
      </c>
      <c r="AU149" s="271" t="s">
        <v>609</v>
      </c>
      <c r="AV149" s="271" t="s">
        <v>609</v>
      </c>
      <c r="AW149" s="271" t="s">
        <v>609</v>
      </c>
      <c r="AX149" s="271" t="s">
        <v>609</v>
      </c>
      <c r="AY149" s="271" t="s">
        <v>624</v>
      </c>
      <c r="AZ149" s="271" t="s">
        <v>625</v>
      </c>
      <c r="BA149" s="271" t="s">
        <v>626</v>
      </c>
      <c r="BB149" s="271" t="s">
        <v>627</v>
      </c>
    </row>
    <row r="150" spans="1:54" s="309" customFormat="1" x14ac:dyDescent="0.2">
      <c r="A150" s="309" t="s">
        <v>147</v>
      </c>
      <c r="B150" s="309" t="s">
        <v>147</v>
      </c>
      <c r="C150" s="310"/>
      <c r="D150" s="311"/>
      <c r="E150" s="311"/>
      <c r="F150" s="311"/>
      <c r="H150" s="310"/>
      <c r="I150" s="310"/>
      <c r="J150" s="310"/>
      <c r="K150" s="310"/>
      <c r="M150" s="312"/>
      <c r="N150" s="312"/>
      <c r="O150" s="312"/>
      <c r="P150" s="312"/>
      <c r="Q150" s="311"/>
      <c r="R150" s="311"/>
      <c r="S150" s="312"/>
      <c r="T150" s="312"/>
      <c r="U150" s="312"/>
      <c r="V150" s="312"/>
      <c r="W150" s="312"/>
      <c r="X150" s="312"/>
      <c r="Y150" s="312"/>
      <c r="Z150" s="312"/>
      <c r="AA150" s="312"/>
      <c r="AB150" s="312"/>
      <c r="AC150" s="312"/>
      <c r="AD150" s="312"/>
      <c r="AE150" s="312"/>
      <c r="AF150" s="312"/>
      <c r="AG150" s="312"/>
      <c r="AH150" s="312"/>
      <c r="AI150" s="312"/>
      <c r="AJ150" s="309" t="s">
        <v>152</v>
      </c>
      <c r="AK150" s="312"/>
      <c r="AL150" s="312"/>
      <c r="AM150" s="312"/>
      <c r="AN150" s="312"/>
      <c r="AO150" s="312"/>
      <c r="AP150" s="312"/>
      <c r="AQ150" s="311"/>
      <c r="AR150" s="311"/>
      <c r="AS150" s="311"/>
      <c r="AT150" s="311"/>
      <c r="AU150" s="311"/>
      <c r="AV150" s="311"/>
      <c r="AW150" s="311"/>
      <c r="AX150" s="311"/>
      <c r="AY150" s="311"/>
      <c r="AZ150" s="311"/>
      <c r="BA150" s="311"/>
      <c r="BB150" s="312"/>
    </row>
    <row r="151" spans="1:54" s="309" customFormat="1" x14ac:dyDescent="0.2">
      <c r="A151" s="309" t="s">
        <v>628</v>
      </c>
      <c r="B151" s="309" t="s">
        <v>628</v>
      </c>
      <c r="C151" s="309" t="s">
        <v>149</v>
      </c>
      <c r="D151" s="312" t="str">
        <f>Technologies!D115</f>
        <v>Conv: NGA to CNG</v>
      </c>
      <c r="E151" s="312" t="s">
        <v>629</v>
      </c>
      <c r="F151" s="312" t="s">
        <v>38</v>
      </c>
      <c r="H151" s="309" t="s">
        <v>30</v>
      </c>
      <c r="I151" s="309">
        <v>1.0752999999999999</v>
      </c>
      <c r="J151" s="309">
        <v>1.0752999999999999</v>
      </c>
      <c r="K151" s="309">
        <v>1</v>
      </c>
      <c r="L151" s="309">
        <v>0.75</v>
      </c>
      <c r="M151" s="312">
        <v>0.46</v>
      </c>
      <c r="N151" s="312"/>
      <c r="O151" s="312"/>
      <c r="P151" s="312"/>
      <c r="Q151" s="312">
        <v>2005</v>
      </c>
      <c r="R151" s="312">
        <v>5</v>
      </c>
      <c r="S151" s="312"/>
      <c r="T151" s="312"/>
      <c r="U151" s="312"/>
      <c r="V151" s="312"/>
      <c r="W151" s="312"/>
      <c r="X151" s="312"/>
      <c r="Y151" s="312"/>
      <c r="Z151" s="312"/>
      <c r="AA151" s="312"/>
      <c r="AB151" s="312"/>
      <c r="AC151" s="312"/>
      <c r="AD151" s="312"/>
      <c r="AE151" s="312"/>
      <c r="AF151" s="312"/>
      <c r="AG151" s="312"/>
      <c r="AH151" s="312"/>
      <c r="AI151" s="312"/>
      <c r="AJ151" s="309" t="s">
        <v>152</v>
      </c>
      <c r="AK151" s="312"/>
      <c r="AL151" s="312"/>
      <c r="AM151" s="312"/>
      <c r="AN151" s="312"/>
      <c r="AO151" s="312"/>
      <c r="AP151" s="312"/>
      <c r="AQ151" s="312"/>
      <c r="AR151" s="312"/>
      <c r="AS151" s="312"/>
      <c r="AT151" s="312"/>
      <c r="AU151" s="312"/>
      <c r="AV151" s="312"/>
      <c r="AW151" s="312"/>
      <c r="AX151" s="312"/>
      <c r="AY151" s="312"/>
      <c r="AZ151" s="312"/>
      <c r="BA151" s="312"/>
      <c r="BB151" s="312"/>
    </row>
    <row r="152" spans="1:54" s="309" customFormat="1" x14ac:dyDescent="0.2">
      <c r="A152" s="309" t="s">
        <v>153</v>
      </c>
      <c r="B152" s="309" t="s">
        <v>153</v>
      </c>
      <c r="D152" s="312"/>
      <c r="E152" s="312"/>
      <c r="F152" s="312"/>
      <c r="M152" s="312"/>
      <c r="N152" s="312"/>
      <c r="O152" s="312"/>
      <c r="P152" s="312"/>
      <c r="Q152" s="311"/>
      <c r="R152" s="311"/>
      <c r="S152" s="312"/>
      <c r="T152" s="312"/>
      <c r="U152" s="312"/>
      <c r="V152" s="312"/>
      <c r="W152" s="312"/>
      <c r="X152" s="312"/>
      <c r="Y152" s="312"/>
      <c r="Z152" s="312"/>
      <c r="AA152" s="312"/>
      <c r="AB152" s="312"/>
      <c r="AC152" s="312"/>
      <c r="AD152" s="312"/>
      <c r="AE152" s="312"/>
      <c r="AF152" s="312"/>
      <c r="AG152" s="312"/>
      <c r="AH152" s="312"/>
      <c r="AI152" s="312"/>
      <c r="AJ152" s="309" t="s">
        <v>152</v>
      </c>
      <c r="AK152" s="312"/>
      <c r="AL152" s="312"/>
      <c r="AM152" s="312"/>
      <c r="AN152" s="312"/>
      <c r="AO152" s="312"/>
      <c r="AP152" s="312"/>
      <c r="AQ152" s="311"/>
      <c r="AR152" s="311"/>
      <c r="AS152" s="311"/>
      <c r="AT152" s="311"/>
      <c r="AU152" s="311"/>
      <c r="AV152" s="311"/>
      <c r="AW152" s="311"/>
      <c r="AX152" s="311"/>
      <c r="AY152" s="311"/>
      <c r="AZ152" s="312"/>
      <c r="BA152" s="312"/>
      <c r="BB152" s="312"/>
    </row>
    <row r="153" spans="1:54" s="309" customFormat="1" x14ac:dyDescent="0.2">
      <c r="A153" s="309" t="s">
        <v>628</v>
      </c>
      <c r="B153" s="309" t="s">
        <v>628</v>
      </c>
      <c r="C153" s="309" t="s">
        <v>154</v>
      </c>
      <c r="D153" s="312" t="str">
        <f>Technologies!D117</f>
        <v>Collector: CNG to TRN LDV</v>
      </c>
      <c r="E153" s="312" t="s">
        <v>629</v>
      </c>
      <c r="F153" s="312" t="s">
        <v>79</v>
      </c>
      <c r="H153" s="309" t="s">
        <v>42</v>
      </c>
      <c r="I153" s="309">
        <v>1</v>
      </c>
      <c r="J153" s="309">
        <v>1</v>
      </c>
      <c r="K153" s="309">
        <v>1</v>
      </c>
      <c r="L153" s="309">
        <v>1</v>
      </c>
      <c r="M153" s="312"/>
      <c r="N153" s="312"/>
      <c r="O153" s="312"/>
      <c r="P153" s="312"/>
      <c r="Q153" s="312">
        <v>2005</v>
      </c>
      <c r="R153" s="312">
        <v>5</v>
      </c>
      <c r="S153" s="312"/>
      <c r="T153" s="312"/>
      <c r="U153" s="312"/>
      <c r="V153" s="312"/>
      <c r="W153" s="312"/>
      <c r="X153" s="312"/>
      <c r="Y153" s="312"/>
      <c r="Z153" s="312"/>
      <c r="AA153" s="312"/>
      <c r="AB153" s="312"/>
      <c r="AC153" s="312"/>
      <c r="AD153" s="312"/>
      <c r="AE153" s="312"/>
      <c r="AF153" s="312"/>
      <c r="AG153" s="312"/>
      <c r="AH153" s="312"/>
      <c r="AI153" s="312"/>
      <c r="AJ153" s="309" t="s">
        <v>152</v>
      </c>
      <c r="AK153" s="312"/>
      <c r="AL153" s="312"/>
      <c r="AM153" s="312"/>
      <c r="AN153" s="312"/>
      <c r="AO153" s="312"/>
      <c r="AP153" s="312"/>
      <c r="AQ153" s="312"/>
      <c r="AR153" s="312"/>
      <c r="AS153" s="312"/>
      <c r="AT153" s="312"/>
      <c r="AU153" s="312"/>
      <c r="AV153" s="312"/>
      <c r="AW153" s="312"/>
      <c r="AX153" s="312"/>
      <c r="AY153" s="312"/>
      <c r="AZ153" s="312"/>
      <c r="BA153" s="312"/>
      <c r="BB153" s="312"/>
    </row>
    <row r="154" spans="1:54" s="309" customFormat="1" x14ac:dyDescent="0.2">
      <c r="C154" s="309" t="s">
        <v>162</v>
      </c>
      <c r="D154" s="312" t="str">
        <f>Technologies!D121</f>
        <v>Collector: LPG to LPGX</v>
      </c>
      <c r="E154" s="312" t="s">
        <v>629</v>
      </c>
      <c r="F154" s="312" t="s">
        <v>64</v>
      </c>
      <c r="H154" s="309" t="s">
        <v>32</v>
      </c>
      <c r="I154" s="309">
        <v>1</v>
      </c>
      <c r="J154" s="309">
        <v>1</v>
      </c>
      <c r="K154" s="309">
        <v>1</v>
      </c>
      <c r="L154" s="309">
        <v>1</v>
      </c>
      <c r="M154" s="312"/>
      <c r="N154" s="312"/>
      <c r="O154" s="312"/>
      <c r="P154" s="312"/>
      <c r="Q154" s="312">
        <v>2005</v>
      </c>
      <c r="R154" s="312">
        <v>5</v>
      </c>
      <c r="S154" s="312"/>
      <c r="T154" s="312"/>
      <c r="U154" s="312"/>
      <c r="V154" s="312"/>
      <c r="W154" s="312"/>
      <c r="X154" s="312"/>
      <c r="Y154" s="312"/>
      <c r="Z154" s="312"/>
      <c r="AA154" s="312"/>
      <c r="AB154" s="312"/>
      <c r="AC154" s="312"/>
      <c r="AD154" s="312"/>
      <c r="AE154" s="312"/>
      <c r="AF154" s="312"/>
      <c r="AG154" s="312"/>
      <c r="AH154" s="312"/>
      <c r="AI154" s="312"/>
      <c r="AJ154" s="309" t="s">
        <v>152</v>
      </c>
      <c r="AK154" s="312"/>
      <c r="AL154" s="312"/>
      <c r="AM154" s="312"/>
      <c r="AN154" s="312"/>
      <c r="AO154" s="312"/>
      <c r="AP154" s="312"/>
      <c r="AQ154" s="312"/>
      <c r="AR154" s="312"/>
      <c r="AS154" s="312"/>
      <c r="AT154" s="312"/>
      <c r="AU154" s="312"/>
      <c r="AV154" s="312"/>
      <c r="AW154" s="312"/>
      <c r="AX154" s="312"/>
      <c r="AY154" s="312"/>
      <c r="AZ154" s="312"/>
      <c r="BA154" s="312"/>
      <c r="BB154" s="312"/>
    </row>
    <row r="155" spans="1:54" s="309" customFormat="1" x14ac:dyDescent="0.2">
      <c r="C155" s="309" t="s">
        <v>166</v>
      </c>
      <c r="D155" s="312" t="str">
        <f>Technologies!D123</f>
        <v>Collector: E85 to E85X</v>
      </c>
      <c r="E155" s="312" t="s">
        <v>629</v>
      </c>
      <c r="F155" s="312" t="s">
        <v>76</v>
      </c>
      <c r="H155" s="309" t="s">
        <v>28</v>
      </c>
      <c r="I155" s="309">
        <v>1</v>
      </c>
      <c r="J155" s="309">
        <v>1</v>
      </c>
      <c r="K155" s="309">
        <v>1</v>
      </c>
      <c r="L155" s="309">
        <v>1</v>
      </c>
      <c r="M155" s="312"/>
      <c r="N155" s="312"/>
      <c r="O155" s="312"/>
      <c r="P155" s="312"/>
      <c r="Q155" s="312">
        <v>2005</v>
      </c>
      <c r="R155" s="312">
        <v>5</v>
      </c>
      <c r="S155" s="312"/>
      <c r="T155" s="312"/>
      <c r="U155" s="312"/>
      <c r="V155" s="312"/>
      <c r="W155" s="312"/>
      <c r="X155" s="312"/>
      <c r="Y155" s="312"/>
      <c r="Z155" s="312"/>
      <c r="AA155" s="312"/>
      <c r="AB155" s="312"/>
      <c r="AC155" s="312"/>
      <c r="AD155" s="312"/>
      <c r="AE155" s="312"/>
      <c r="AF155" s="312"/>
      <c r="AG155" s="312"/>
      <c r="AH155" s="312"/>
      <c r="AI155" s="312"/>
      <c r="AJ155" s="309" t="s">
        <v>152</v>
      </c>
      <c r="AK155" s="312"/>
      <c r="AL155" s="312"/>
      <c r="AM155" s="312"/>
      <c r="AN155" s="312"/>
      <c r="AO155" s="312"/>
      <c r="AP155" s="312"/>
      <c r="AQ155" s="312"/>
      <c r="AR155" s="312"/>
      <c r="AS155" s="312"/>
      <c r="AT155" s="312"/>
      <c r="AU155" s="312"/>
      <c r="AV155" s="312"/>
      <c r="AW155" s="312"/>
      <c r="AX155" s="312"/>
      <c r="AY155" s="312"/>
      <c r="AZ155" s="312"/>
      <c r="BA155" s="312"/>
      <c r="BB155" s="312"/>
    </row>
    <row r="156" spans="1:54" s="309" customFormat="1" x14ac:dyDescent="0.2">
      <c r="C156" s="309" t="s">
        <v>170</v>
      </c>
      <c r="D156" s="312" t="s">
        <v>630</v>
      </c>
      <c r="E156" s="312" t="s">
        <v>629</v>
      </c>
      <c r="F156" s="312" t="s">
        <v>81</v>
      </c>
      <c r="H156" s="309" t="s">
        <v>70</v>
      </c>
      <c r="I156" s="309">
        <v>1</v>
      </c>
      <c r="J156" s="309">
        <v>1</v>
      </c>
      <c r="K156" s="309">
        <v>1</v>
      </c>
      <c r="L156" s="309">
        <v>1</v>
      </c>
      <c r="M156" s="312"/>
      <c r="N156" s="312"/>
      <c r="O156" s="312"/>
      <c r="P156" s="312"/>
      <c r="Q156" s="312">
        <v>2005</v>
      </c>
      <c r="R156" s="312">
        <v>5</v>
      </c>
      <c r="S156" s="312"/>
      <c r="T156" s="312"/>
      <c r="U156" s="312"/>
      <c r="V156" s="312"/>
      <c r="W156" s="312"/>
      <c r="X156" s="312"/>
      <c r="Y156" s="312"/>
      <c r="Z156" s="312"/>
      <c r="AA156" s="312"/>
      <c r="AB156" s="312"/>
      <c r="AC156" s="312"/>
      <c r="AD156" s="312"/>
      <c r="AE156" s="312"/>
      <c r="AF156" s="312"/>
      <c r="AG156" s="312"/>
      <c r="AH156" s="312"/>
      <c r="AI156" s="312"/>
      <c r="AJ156" s="309" t="s">
        <v>152</v>
      </c>
      <c r="AK156" s="312"/>
      <c r="AL156" s="312"/>
      <c r="AM156" s="312"/>
      <c r="AN156" s="312"/>
      <c r="AO156" s="312"/>
      <c r="AP156" s="312"/>
      <c r="AQ156" s="312"/>
      <c r="AR156" s="312"/>
      <c r="AS156" s="312"/>
      <c r="AT156" s="312"/>
      <c r="AU156" s="312"/>
      <c r="AV156" s="312"/>
      <c r="AW156" s="312"/>
      <c r="AX156" s="312"/>
      <c r="AY156" s="312"/>
      <c r="AZ156" s="312"/>
      <c r="BA156" s="312"/>
      <c r="BB156" s="312"/>
    </row>
    <row r="157" spans="1:54" s="309" customFormat="1" x14ac:dyDescent="0.2">
      <c r="C157" s="309" t="s">
        <v>172</v>
      </c>
      <c r="D157" s="312" t="s">
        <v>631</v>
      </c>
      <c r="E157" s="312" t="s">
        <v>629</v>
      </c>
      <c r="F157" s="312" t="s">
        <v>83</v>
      </c>
      <c r="H157" s="309" t="s">
        <v>70</v>
      </c>
      <c r="I157" s="309">
        <v>1</v>
      </c>
      <c r="J157" s="309">
        <v>1</v>
      </c>
      <c r="K157" s="309">
        <v>1</v>
      </c>
      <c r="L157" s="309">
        <v>1</v>
      </c>
      <c r="M157" s="312"/>
      <c r="N157" s="312"/>
      <c r="O157" s="312"/>
      <c r="P157" s="312"/>
      <c r="Q157" s="312">
        <v>2005</v>
      </c>
      <c r="R157" s="312">
        <v>5</v>
      </c>
      <c r="S157" s="312"/>
      <c r="T157" s="312"/>
      <c r="U157" s="312"/>
      <c r="V157" s="312"/>
      <c r="W157" s="312"/>
      <c r="X157" s="312"/>
      <c r="Y157" s="312"/>
      <c r="Z157" s="312"/>
      <c r="AA157" s="312"/>
      <c r="AB157" s="312"/>
      <c r="AC157" s="312"/>
      <c r="AD157" s="312"/>
      <c r="AE157" s="312"/>
      <c r="AF157" s="312"/>
      <c r="AG157" s="312"/>
      <c r="AH157" s="312"/>
      <c r="AI157" s="312"/>
      <c r="AJ157" s="309" t="s">
        <v>152</v>
      </c>
      <c r="AK157" s="312"/>
      <c r="AL157" s="312"/>
      <c r="AM157" s="312"/>
      <c r="AN157" s="312"/>
      <c r="AO157" s="312"/>
      <c r="AP157" s="312"/>
      <c r="AQ157" s="312"/>
      <c r="AR157" s="312"/>
      <c r="AS157" s="312"/>
      <c r="AT157" s="312"/>
      <c r="AU157" s="312"/>
      <c r="AV157" s="312"/>
      <c r="AW157" s="312"/>
      <c r="AX157" s="312"/>
      <c r="AY157" s="312"/>
      <c r="AZ157" s="312"/>
      <c r="BA157" s="312"/>
      <c r="BB157" s="312"/>
    </row>
    <row r="158" spans="1:54" s="309" customFormat="1" x14ac:dyDescent="0.2">
      <c r="C158" s="309" t="s">
        <v>178</v>
      </c>
      <c r="D158" s="312" t="s">
        <v>632</v>
      </c>
      <c r="E158" s="312" t="s">
        <v>629</v>
      </c>
      <c r="F158" s="312" t="s">
        <v>89</v>
      </c>
      <c r="H158" s="309" t="s">
        <v>50</v>
      </c>
      <c r="I158" s="309">
        <v>1</v>
      </c>
      <c r="J158" s="309">
        <v>1</v>
      </c>
      <c r="K158" s="309">
        <v>1</v>
      </c>
      <c r="L158" s="309">
        <v>1</v>
      </c>
      <c r="M158" s="312"/>
      <c r="N158" s="312"/>
      <c r="O158" s="312"/>
      <c r="P158" s="312"/>
      <c r="Q158" s="312">
        <v>2005</v>
      </c>
      <c r="R158" s="312">
        <v>5</v>
      </c>
      <c r="S158" s="312"/>
      <c r="T158" s="312"/>
      <c r="U158" s="312"/>
      <c r="V158" s="312"/>
      <c r="W158" s="312"/>
      <c r="X158" s="312"/>
      <c r="Y158" s="312"/>
      <c r="Z158" s="312"/>
      <c r="AA158" s="312"/>
      <c r="AB158" s="312"/>
      <c r="AC158" s="312"/>
      <c r="AD158" s="312"/>
      <c r="AE158" s="312"/>
      <c r="AF158" s="312"/>
      <c r="AG158" s="312"/>
      <c r="AH158" s="312"/>
      <c r="AI158" s="312"/>
      <c r="AJ158" s="309" t="s">
        <v>152</v>
      </c>
      <c r="AK158" s="312"/>
      <c r="AL158" s="312"/>
      <c r="AM158" s="312"/>
      <c r="AN158" s="312"/>
      <c r="AO158" s="312"/>
      <c r="AP158" s="312"/>
      <c r="AQ158" s="312"/>
      <c r="AR158" s="312"/>
      <c r="AS158" s="312"/>
      <c r="AT158" s="312"/>
      <c r="AU158" s="312"/>
      <c r="AV158" s="312"/>
      <c r="AW158" s="312"/>
      <c r="AX158" s="312"/>
      <c r="AY158" s="312"/>
      <c r="AZ158" s="312"/>
      <c r="BA158" s="312"/>
      <c r="BB158" s="312"/>
    </row>
    <row r="159" spans="1:54" s="309" customFormat="1" x14ac:dyDescent="0.2">
      <c r="C159" s="309" t="s">
        <v>176</v>
      </c>
      <c r="D159" s="312" t="s">
        <v>633</v>
      </c>
      <c r="E159" s="312" t="s">
        <v>629</v>
      </c>
      <c r="F159" s="312" t="s">
        <v>91</v>
      </c>
      <c r="H159" s="309" t="s">
        <v>50</v>
      </c>
      <c r="I159" s="309">
        <v>1</v>
      </c>
      <c r="J159" s="309">
        <v>1</v>
      </c>
      <c r="K159" s="309">
        <v>1</v>
      </c>
      <c r="L159" s="309">
        <v>1</v>
      </c>
      <c r="M159" s="312"/>
      <c r="N159" s="312">
        <v>0</v>
      </c>
      <c r="O159" s="312"/>
      <c r="P159" s="312"/>
      <c r="Q159" s="312">
        <v>2005</v>
      </c>
      <c r="R159" s="312">
        <v>5</v>
      </c>
      <c r="S159" s="312"/>
      <c r="T159" s="312"/>
      <c r="U159" s="312"/>
      <c r="V159" s="312"/>
      <c r="W159" s="312"/>
      <c r="X159" s="312"/>
      <c r="Y159" s="312"/>
      <c r="Z159" s="312"/>
      <c r="AA159" s="312"/>
      <c r="AB159" s="312"/>
      <c r="AC159" s="312"/>
      <c r="AD159" s="312"/>
      <c r="AE159" s="312"/>
      <c r="AF159" s="312"/>
      <c r="AG159" s="312"/>
      <c r="AH159" s="312"/>
      <c r="AI159" s="312"/>
      <c r="AJ159" s="309" t="s">
        <v>152</v>
      </c>
      <c r="AK159" s="312"/>
      <c r="AL159" s="312"/>
      <c r="AM159" s="312"/>
      <c r="AN159" s="312"/>
      <c r="AO159" s="312"/>
      <c r="AP159" s="312"/>
      <c r="AQ159" s="312"/>
      <c r="AR159" s="312"/>
      <c r="AS159" s="312"/>
      <c r="AT159" s="312"/>
      <c r="AU159" s="312"/>
      <c r="AV159" s="312"/>
      <c r="AW159" s="312"/>
      <c r="AX159" s="312"/>
      <c r="AY159" s="312"/>
      <c r="AZ159" s="312"/>
      <c r="BA159" s="312"/>
      <c r="BB159" s="312"/>
    </row>
    <row r="160" spans="1:54" s="309" customFormat="1" x14ac:dyDescent="0.2">
      <c r="C160" s="309" t="s">
        <v>174</v>
      </c>
      <c r="D160" s="312" t="str">
        <f>Technologies!$D$127</f>
        <v>Collector: TRNE10 to GSL</v>
      </c>
      <c r="E160" s="312" t="s">
        <v>629</v>
      </c>
      <c r="F160" s="312" t="s">
        <v>74</v>
      </c>
      <c r="H160" s="309" t="s">
        <v>25</v>
      </c>
      <c r="I160" s="309">
        <v>1</v>
      </c>
      <c r="J160" s="309">
        <v>1</v>
      </c>
      <c r="K160" s="309">
        <v>1</v>
      </c>
      <c r="L160" s="309">
        <v>1</v>
      </c>
      <c r="M160" s="312"/>
      <c r="N160" s="312"/>
      <c r="O160" s="312"/>
      <c r="P160" s="312"/>
      <c r="Q160" s="312">
        <v>2005</v>
      </c>
      <c r="R160" s="312">
        <v>5</v>
      </c>
      <c r="S160" s="312"/>
      <c r="T160" s="312"/>
      <c r="U160" s="312"/>
      <c r="V160" s="312"/>
      <c r="W160" s="312"/>
      <c r="X160" s="312"/>
      <c r="Y160" s="312"/>
      <c r="Z160" s="312"/>
      <c r="AA160" s="312"/>
      <c r="AB160" s="312"/>
      <c r="AC160" s="312"/>
      <c r="AD160" s="312"/>
      <c r="AE160" s="312"/>
      <c r="AF160" s="312"/>
      <c r="AG160" s="312"/>
      <c r="AH160" s="312"/>
      <c r="AI160" s="312"/>
      <c r="AJ160" s="309" t="s">
        <v>152</v>
      </c>
      <c r="AK160" s="312"/>
      <c r="AL160" s="312"/>
      <c r="AM160" s="312"/>
      <c r="AN160" s="312"/>
      <c r="AO160" s="312"/>
      <c r="AP160" s="312"/>
      <c r="AQ160" s="312"/>
      <c r="AR160" s="312"/>
      <c r="AS160" s="312"/>
      <c r="AT160" s="312"/>
      <c r="AU160" s="312"/>
      <c r="AV160" s="312"/>
      <c r="AW160" s="312"/>
      <c r="AX160" s="312"/>
      <c r="AY160" s="312"/>
      <c r="AZ160" s="312"/>
      <c r="BA160" s="312"/>
      <c r="BB160" s="312"/>
    </row>
    <row r="161" spans="1:54" s="309" customFormat="1" x14ac:dyDescent="0.2">
      <c r="C161" s="309" t="s">
        <v>156</v>
      </c>
      <c r="D161" s="312" t="str">
        <f>Technologies!D118</f>
        <v>Collector: CNG to CNGX</v>
      </c>
      <c r="E161" s="312" t="s">
        <v>629</v>
      </c>
      <c r="F161" s="312" t="s">
        <v>42</v>
      </c>
      <c r="H161" s="309" t="s">
        <v>44</v>
      </c>
      <c r="I161" s="309">
        <v>1</v>
      </c>
      <c r="J161" s="309">
        <v>1</v>
      </c>
      <c r="K161" s="309">
        <v>1</v>
      </c>
      <c r="L161" s="309">
        <v>1</v>
      </c>
      <c r="M161" s="312"/>
      <c r="N161" s="312"/>
      <c r="O161" s="312"/>
      <c r="P161" s="312"/>
      <c r="Q161" s="312">
        <v>2005</v>
      </c>
      <c r="R161" s="312">
        <v>5</v>
      </c>
      <c r="S161" s="312"/>
      <c r="T161" s="312"/>
      <c r="U161" s="312"/>
      <c r="V161" s="312"/>
      <c r="W161" s="312"/>
      <c r="X161" s="312"/>
      <c r="Y161" s="312"/>
      <c r="Z161" s="312"/>
      <c r="AA161" s="312"/>
      <c r="AB161" s="312"/>
      <c r="AC161" s="312"/>
      <c r="AD161" s="312"/>
      <c r="AE161" s="312"/>
      <c r="AF161" s="312"/>
      <c r="AG161" s="312"/>
      <c r="AH161" s="312"/>
      <c r="AI161" s="312"/>
      <c r="AJ161" s="309" t="s">
        <v>152</v>
      </c>
      <c r="AK161" s="312"/>
      <c r="AL161" s="312"/>
      <c r="AM161" s="312"/>
      <c r="AN161" s="312"/>
      <c r="AO161" s="312"/>
      <c r="AP161" s="312"/>
      <c r="AQ161" s="312"/>
      <c r="AR161" s="312"/>
      <c r="AS161" s="312"/>
      <c r="AT161" s="312"/>
      <c r="AU161" s="312"/>
      <c r="AV161" s="312"/>
      <c r="AW161" s="312"/>
      <c r="AX161" s="312"/>
      <c r="AY161" s="312"/>
      <c r="AZ161" s="312"/>
      <c r="BA161" s="312"/>
      <c r="BB161" s="312"/>
    </row>
    <row r="162" spans="1:54" s="309" customFormat="1" x14ac:dyDescent="0.2">
      <c r="C162" s="309" t="s">
        <v>158</v>
      </c>
      <c r="D162" s="312" t="str">
        <f>Technologies!D119</f>
        <v>Collector: GSL to CNGX</v>
      </c>
      <c r="E162" s="312" t="s">
        <v>629</v>
      </c>
      <c r="F162" s="312" t="s">
        <v>25</v>
      </c>
      <c r="H162" s="309" t="s">
        <v>44</v>
      </c>
      <c r="I162" s="309">
        <v>1</v>
      </c>
      <c r="J162" s="309">
        <v>1</v>
      </c>
      <c r="K162" s="309">
        <v>1</v>
      </c>
      <c r="L162" s="309">
        <v>1</v>
      </c>
      <c r="M162" s="312"/>
      <c r="N162" s="312"/>
      <c r="O162" s="312"/>
      <c r="P162" s="312"/>
      <c r="Q162" s="312">
        <v>2005</v>
      </c>
      <c r="R162" s="312">
        <v>5</v>
      </c>
      <c r="S162" s="312"/>
      <c r="T162" s="312"/>
      <c r="U162" s="312"/>
      <c r="V162" s="312"/>
      <c r="W162" s="312"/>
      <c r="X162" s="312"/>
      <c r="Y162" s="312"/>
      <c r="Z162" s="312"/>
      <c r="AA162" s="312"/>
      <c r="AB162" s="312"/>
      <c r="AC162" s="312"/>
      <c r="AD162" s="312"/>
      <c r="AE162" s="312"/>
      <c r="AF162" s="312"/>
      <c r="AG162" s="312"/>
      <c r="AH162" s="312"/>
      <c r="AI162" s="312"/>
      <c r="AJ162" s="309" t="s">
        <v>152</v>
      </c>
      <c r="AK162" s="312"/>
      <c r="AL162" s="312"/>
      <c r="AM162" s="312"/>
      <c r="AN162" s="312"/>
      <c r="AO162" s="312"/>
      <c r="AP162" s="312"/>
      <c r="AQ162" s="312"/>
      <c r="AR162" s="312"/>
      <c r="AS162" s="312"/>
      <c r="AT162" s="312"/>
      <c r="AU162" s="312"/>
      <c r="AV162" s="312"/>
      <c r="AW162" s="312"/>
      <c r="AX162" s="312"/>
      <c r="AY162" s="312"/>
      <c r="AZ162" s="312"/>
      <c r="BA162" s="312"/>
      <c r="BB162" s="312"/>
    </row>
    <row r="163" spans="1:54" s="309" customFormat="1" x14ac:dyDescent="0.2">
      <c r="C163" s="309" t="s">
        <v>160</v>
      </c>
      <c r="D163" s="312" t="str">
        <f>Technologies!D120</f>
        <v>Collector: GSL to LPGX</v>
      </c>
      <c r="E163" s="312" t="s">
        <v>629</v>
      </c>
      <c r="F163" s="312" t="s">
        <v>25</v>
      </c>
      <c r="H163" s="309" t="s">
        <v>32</v>
      </c>
      <c r="I163" s="309">
        <v>1</v>
      </c>
      <c r="J163" s="309">
        <v>1</v>
      </c>
      <c r="K163" s="309">
        <v>1</v>
      </c>
      <c r="L163" s="309">
        <v>1</v>
      </c>
      <c r="M163" s="312"/>
      <c r="N163" s="312"/>
      <c r="O163" s="312"/>
      <c r="P163" s="312"/>
      <c r="Q163" s="312">
        <v>2005</v>
      </c>
      <c r="R163" s="312">
        <v>5</v>
      </c>
      <c r="S163" s="312"/>
      <c r="T163" s="312"/>
      <c r="U163" s="312"/>
      <c r="V163" s="312"/>
      <c r="W163" s="312"/>
      <c r="X163" s="312"/>
      <c r="Y163" s="312"/>
      <c r="Z163" s="312"/>
      <c r="AA163" s="312"/>
      <c r="AB163" s="312"/>
      <c r="AC163" s="312"/>
      <c r="AD163" s="312"/>
      <c r="AE163" s="312"/>
      <c r="AF163" s="312"/>
      <c r="AG163" s="312"/>
      <c r="AH163" s="312"/>
      <c r="AI163" s="312"/>
      <c r="AJ163" s="309" t="s">
        <v>152</v>
      </c>
      <c r="AK163" s="312"/>
      <c r="AL163" s="312"/>
      <c r="AM163" s="312"/>
      <c r="AN163" s="312"/>
      <c r="AO163" s="312"/>
      <c r="AP163" s="312"/>
      <c r="AQ163" s="312"/>
      <c r="AR163" s="312"/>
      <c r="AS163" s="312"/>
      <c r="AT163" s="312"/>
      <c r="AU163" s="312"/>
      <c r="AV163" s="312"/>
      <c r="AW163" s="312"/>
      <c r="AX163" s="312"/>
      <c r="AY163" s="312"/>
      <c r="AZ163" s="312"/>
      <c r="BA163" s="312"/>
      <c r="BB163" s="312"/>
    </row>
    <row r="164" spans="1:54" s="309" customFormat="1" x14ac:dyDescent="0.2">
      <c r="C164" s="309" t="s">
        <v>164</v>
      </c>
      <c r="D164" s="312" t="str">
        <f>Technologies!D122</f>
        <v>Collector: GSL to E85X</v>
      </c>
      <c r="E164" s="312" t="s">
        <v>629</v>
      </c>
      <c r="F164" s="312" t="s">
        <v>25</v>
      </c>
      <c r="H164" s="309" t="s">
        <v>28</v>
      </c>
      <c r="I164" s="309">
        <v>1</v>
      </c>
      <c r="J164" s="309">
        <v>1</v>
      </c>
      <c r="K164" s="309">
        <v>1</v>
      </c>
      <c r="L164" s="309">
        <v>1</v>
      </c>
      <c r="M164" s="312"/>
      <c r="N164" s="312"/>
      <c r="O164" s="312"/>
      <c r="P164" s="312"/>
      <c r="Q164" s="312">
        <v>2005</v>
      </c>
      <c r="R164" s="312">
        <v>5</v>
      </c>
      <c r="S164" s="312"/>
      <c r="T164" s="312"/>
      <c r="U164" s="312"/>
      <c r="V164" s="312"/>
      <c r="W164" s="312"/>
      <c r="X164" s="312"/>
      <c r="Y164" s="312"/>
      <c r="Z164" s="312"/>
      <c r="AA164" s="312"/>
      <c r="AB164" s="312"/>
      <c r="AC164" s="312"/>
      <c r="AD164" s="312"/>
      <c r="AE164" s="312"/>
      <c r="AF164" s="312"/>
      <c r="AG164" s="312"/>
      <c r="AH164" s="312"/>
      <c r="AI164" s="312"/>
      <c r="AJ164" s="309" t="s">
        <v>152</v>
      </c>
      <c r="AK164" s="312"/>
      <c r="AL164" s="312"/>
      <c r="AM164" s="312"/>
      <c r="AN164" s="312"/>
      <c r="AO164" s="312"/>
      <c r="AP164" s="312"/>
      <c r="AQ164" s="312"/>
      <c r="AR164" s="312"/>
      <c r="AS164" s="312"/>
      <c r="AT164" s="312"/>
      <c r="AU164" s="312"/>
      <c r="AV164" s="312"/>
      <c r="AW164" s="312"/>
      <c r="AX164" s="312"/>
      <c r="AY164" s="312"/>
      <c r="AZ164" s="312"/>
      <c r="BA164" s="312"/>
      <c r="BB164" s="312"/>
    </row>
    <row r="165" spans="1:54" s="309" customFormat="1" x14ac:dyDescent="0.2">
      <c r="C165" s="309" t="s">
        <v>180</v>
      </c>
      <c r="D165" s="312" t="str">
        <f>Technologies!D130</f>
        <v>Collector: DSLB to DSL</v>
      </c>
      <c r="E165" s="312" t="s">
        <v>634</v>
      </c>
      <c r="F165" s="312" t="s">
        <v>50</v>
      </c>
      <c r="H165" s="309" t="s">
        <v>22</v>
      </c>
      <c r="I165" s="309">
        <v>1</v>
      </c>
      <c r="J165" s="309">
        <v>1</v>
      </c>
      <c r="K165" s="309">
        <v>1</v>
      </c>
      <c r="L165" s="309">
        <v>1</v>
      </c>
      <c r="M165" s="312"/>
      <c r="N165" s="312"/>
      <c r="O165" s="312"/>
      <c r="P165" s="312"/>
      <c r="Q165" s="312">
        <v>2005</v>
      </c>
      <c r="R165" s="312">
        <v>5</v>
      </c>
      <c r="S165" s="312"/>
      <c r="T165" s="312"/>
      <c r="U165" s="312"/>
      <c r="V165" s="312"/>
      <c r="W165" s="312"/>
      <c r="X165" s="312"/>
      <c r="Y165" s="312"/>
      <c r="Z165" s="312"/>
      <c r="AA165" s="312"/>
      <c r="AB165" s="312"/>
      <c r="AC165" s="312"/>
      <c r="AD165" s="312"/>
      <c r="AE165" s="312"/>
      <c r="AF165" s="312"/>
      <c r="AG165" s="312"/>
      <c r="AH165" s="312"/>
      <c r="AI165" s="312"/>
      <c r="AJ165" s="309" t="s">
        <v>152</v>
      </c>
      <c r="AK165" s="312"/>
      <c r="AL165" s="312"/>
      <c r="AM165" s="312"/>
      <c r="AN165" s="312"/>
      <c r="AO165" s="312"/>
      <c r="AP165" s="312"/>
      <c r="AQ165" s="312"/>
      <c r="AR165" s="312"/>
      <c r="AS165" s="312"/>
      <c r="AT165" s="312"/>
      <c r="AU165" s="312"/>
      <c r="AV165" s="312"/>
      <c r="AW165" s="312"/>
      <c r="AX165" s="312"/>
      <c r="AY165" s="312"/>
      <c r="AZ165" s="312"/>
      <c r="BA165" s="312"/>
      <c r="BB165" s="312"/>
    </row>
    <row r="166" spans="1:54" s="309" customFormat="1" x14ac:dyDescent="0.2">
      <c r="C166" s="309" t="s">
        <v>168</v>
      </c>
      <c r="D166" s="312" t="s">
        <v>635</v>
      </c>
      <c r="E166" s="312" t="s">
        <v>629</v>
      </c>
      <c r="F166" s="312" t="s">
        <v>70</v>
      </c>
      <c r="H166" s="309" t="s">
        <v>25</v>
      </c>
      <c r="I166" s="309">
        <v>1</v>
      </c>
      <c r="J166" s="309">
        <v>1</v>
      </c>
      <c r="K166" s="309">
        <v>1</v>
      </c>
      <c r="L166" s="309">
        <v>1</v>
      </c>
      <c r="M166" s="312"/>
      <c r="N166" s="312"/>
      <c r="O166" s="312"/>
      <c r="P166" s="312"/>
      <c r="Q166" s="312">
        <v>2005</v>
      </c>
      <c r="R166" s="312">
        <v>5</v>
      </c>
      <c r="S166" s="312"/>
      <c r="T166" s="312"/>
      <c r="U166" s="312"/>
      <c r="V166" s="312"/>
      <c r="W166" s="312"/>
      <c r="X166" s="312"/>
      <c r="Y166" s="312"/>
      <c r="Z166" s="312"/>
      <c r="AA166" s="312"/>
      <c r="AB166" s="312"/>
      <c r="AC166" s="312"/>
      <c r="AD166" s="312"/>
      <c r="AE166" s="312"/>
      <c r="AF166" s="312"/>
      <c r="AG166" s="312"/>
      <c r="AH166" s="312"/>
      <c r="AI166" s="312"/>
      <c r="AJ166" s="309" t="s">
        <v>152</v>
      </c>
      <c r="AK166" s="312"/>
      <c r="AL166" s="312"/>
      <c r="AM166" s="312"/>
      <c r="AN166" s="312"/>
      <c r="AO166" s="312"/>
      <c r="AP166" s="312"/>
      <c r="AQ166" s="312"/>
      <c r="AR166" s="312"/>
      <c r="AS166" s="312"/>
      <c r="AT166" s="312"/>
      <c r="AU166" s="312"/>
      <c r="AV166" s="312"/>
      <c r="AW166" s="312"/>
      <c r="AX166" s="312"/>
      <c r="AY166" s="312"/>
      <c r="AZ166" s="312"/>
      <c r="BA166" s="312"/>
      <c r="BB166" s="312"/>
    </row>
    <row r="167" spans="1:54" s="309" customFormat="1" x14ac:dyDescent="0.2">
      <c r="C167" s="309" t="s">
        <v>182</v>
      </c>
      <c r="D167" s="312" t="str">
        <f>Technologies!$D$131</f>
        <v>Collector: ELC to TRN</v>
      </c>
      <c r="E167" s="312" t="s">
        <v>629</v>
      </c>
      <c r="F167" s="312" t="s">
        <v>36</v>
      </c>
      <c r="H167" s="309" t="s">
        <v>34</v>
      </c>
      <c r="L167" s="309">
        <v>1</v>
      </c>
      <c r="M167" s="312"/>
      <c r="N167" s="312"/>
      <c r="O167" s="312"/>
      <c r="P167" s="312"/>
      <c r="Q167" s="312">
        <v>2005</v>
      </c>
      <c r="R167" s="312"/>
      <c r="S167" s="312"/>
      <c r="T167" s="312"/>
      <c r="U167" s="312"/>
      <c r="V167" s="312"/>
      <c r="W167" s="312"/>
      <c r="X167" s="312"/>
      <c r="Y167" s="312"/>
      <c r="Z167" s="312"/>
      <c r="AA167" s="312"/>
      <c r="AB167" s="312"/>
      <c r="AC167" s="312"/>
      <c r="AD167" s="312"/>
      <c r="AE167" s="312"/>
      <c r="AF167" s="312"/>
      <c r="AG167" s="312"/>
      <c r="AH167" s="312"/>
      <c r="AI167" s="312"/>
      <c r="AJ167" s="309" t="s">
        <v>152</v>
      </c>
      <c r="AK167" s="312"/>
      <c r="AL167" s="312"/>
      <c r="AM167" s="312"/>
      <c r="AN167" s="312"/>
      <c r="AO167" s="312"/>
      <c r="AP167" s="312"/>
      <c r="AQ167" s="312"/>
      <c r="AR167" s="312"/>
      <c r="AS167" s="312"/>
      <c r="AT167" s="312"/>
      <c r="AU167" s="312"/>
      <c r="AV167" s="312"/>
      <c r="AW167" s="312"/>
      <c r="AX167" s="312"/>
      <c r="AY167" s="312"/>
      <c r="AZ167" s="312">
        <v>1</v>
      </c>
      <c r="BA167" s="312">
        <v>1</v>
      </c>
      <c r="BB167" s="312">
        <v>1</v>
      </c>
    </row>
    <row r="168" spans="1:54" s="309" customFormat="1" x14ac:dyDescent="0.2">
      <c r="A168" s="309" t="s">
        <v>152</v>
      </c>
      <c r="B168" s="309" t="s">
        <v>152</v>
      </c>
      <c r="C168" s="309" t="s">
        <v>322</v>
      </c>
      <c r="D168" s="312" t="str">
        <f>Technologies!D264</f>
        <v>Collector: CNG to TRN HDV</v>
      </c>
      <c r="E168" s="312" t="s">
        <v>629</v>
      </c>
      <c r="F168" s="312" t="s">
        <v>79</v>
      </c>
      <c r="H168" s="309" t="s">
        <v>40</v>
      </c>
      <c r="I168" s="309">
        <v>1</v>
      </c>
      <c r="J168" s="309">
        <v>1</v>
      </c>
      <c r="K168" s="309">
        <v>1</v>
      </c>
      <c r="L168" s="309">
        <v>1</v>
      </c>
      <c r="M168" s="312"/>
      <c r="N168" s="312"/>
      <c r="O168" s="312"/>
      <c r="P168" s="312"/>
      <c r="Q168" s="312">
        <v>2005</v>
      </c>
      <c r="R168" s="312">
        <v>5</v>
      </c>
      <c r="S168" s="312"/>
      <c r="T168" s="312"/>
      <c r="U168" s="312"/>
      <c r="V168" s="312"/>
      <c r="W168" s="312"/>
      <c r="X168" s="312"/>
      <c r="Y168" s="312"/>
      <c r="Z168" s="312"/>
      <c r="AA168" s="312"/>
      <c r="AB168" s="312"/>
      <c r="AC168" s="312"/>
      <c r="AD168" s="312"/>
      <c r="AE168" s="312"/>
      <c r="AF168" s="312"/>
      <c r="AG168" s="312"/>
      <c r="AH168" s="312"/>
      <c r="AI168" s="312"/>
      <c r="AJ168" s="309" t="s">
        <v>152</v>
      </c>
      <c r="AK168" s="312"/>
      <c r="AL168" s="312"/>
      <c r="AM168" s="312"/>
      <c r="AN168" s="312"/>
      <c r="AO168" s="312"/>
      <c r="AP168" s="312"/>
      <c r="AQ168" s="312"/>
      <c r="AR168" s="312"/>
      <c r="AS168" s="312"/>
      <c r="AT168" s="312"/>
      <c r="AU168" s="312"/>
      <c r="AV168" s="312"/>
      <c r="AW168" s="312"/>
      <c r="AX168" s="312"/>
      <c r="AY168" s="312"/>
      <c r="AZ168" s="312"/>
      <c r="BA168" s="312"/>
      <c r="BB168" s="312"/>
    </row>
    <row r="169" spans="1:54" x14ac:dyDescent="0.2">
      <c r="P169" s="307"/>
      <c r="R169" s="307"/>
      <c r="S169" s="307"/>
      <c r="T169" s="307"/>
      <c r="U169" s="307"/>
      <c r="V169" s="307"/>
      <c r="W169" s="307"/>
      <c r="X169" s="307"/>
      <c r="Y169" s="307"/>
      <c r="Z169" s="307"/>
      <c r="AA169" s="307"/>
      <c r="AI169" s="274"/>
      <c r="AK169" s="274"/>
      <c r="AL169" s="274"/>
      <c r="AM169" s="274"/>
      <c r="AN169" s="274"/>
    </row>
    <row r="170" spans="1:54" x14ac:dyDescent="0.2">
      <c r="P170" s="307"/>
      <c r="R170" s="307"/>
      <c r="S170" s="307"/>
      <c r="T170" s="307"/>
      <c r="U170" s="307"/>
      <c r="V170" s="307"/>
      <c r="W170" s="307"/>
      <c r="X170" s="307"/>
      <c r="Y170" s="307"/>
      <c r="Z170" s="307"/>
      <c r="AA170" s="307"/>
      <c r="AI170" s="274"/>
      <c r="AK170" s="274"/>
      <c r="AL170" s="274"/>
      <c r="AM170" s="274"/>
      <c r="AN170" s="274"/>
    </row>
    <row r="171" spans="1:54" x14ac:dyDescent="0.2">
      <c r="P171" s="307"/>
      <c r="R171" s="307"/>
      <c r="S171" s="307"/>
      <c r="T171" s="307"/>
      <c r="U171" s="307"/>
      <c r="V171" s="307"/>
      <c r="W171" s="307"/>
      <c r="X171" s="307"/>
      <c r="Y171" s="307"/>
      <c r="Z171" s="307"/>
      <c r="AA171" s="307"/>
      <c r="AI171" s="274"/>
      <c r="AK171" s="274"/>
      <c r="AL171" s="274"/>
      <c r="AM171" s="274"/>
      <c r="AN171" s="274"/>
    </row>
    <row r="172" spans="1:54" x14ac:dyDescent="0.2">
      <c r="P172" s="307"/>
      <c r="R172" s="307"/>
      <c r="S172" s="307"/>
      <c r="T172" s="307"/>
      <c r="U172" s="307"/>
      <c r="V172" s="307"/>
      <c r="W172" s="307"/>
      <c r="X172" s="307"/>
      <c r="Y172" s="307"/>
      <c r="Z172" s="307"/>
      <c r="AA172" s="307"/>
      <c r="AI172" s="274"/>
      <c r="AK172" s="274"/>
      <c r="AL172" s="274"/>
      <c r="AM172" s="274"/>
      <c r="AN172" s="274"/>
    </row>
    <row r="173" spans="1:54" x14ac:dyDescent="0.2">
      <c r="P173" s="307"/>
      <c r="R173" s="307"/>
      <c r="S173" s="307"/>
      <c r="T173" s="307"/>
      <c r="U173" s="307"/>
      <c r="V173" s="307"/>
      <c r="W173" s="307"/>
      <c r="X173" s="307"/>
      <c r="Y173" s="307"/>
      <c r="Z173" s="307"/>
      <c r="AA173" s="307"/>
      <c r="AI173" s="274"/>
      <c r="AK173" s="274"/>
      <c r="AL173" s="274"/>
      <c r="AM173" s="274"/>
      <c r="AN173" s="274"/>
    </row>
    <row r="174" spans="1:54" x14ac:dyDescent="0.2">
      <c r="P174" s="307"/>
      <c r="R174" s="307"/>
      <c r="S174" s="307"/>
      <c r="T174" s="307"/>
      <c r="U174" s="307"/>
      <c r="V174" s="307"/>
      <c r="W174" s="307"/>
      <c r="X174" s="307"/>
      <c r="Y174" s="307"/>
      <c r="Z174" s="307"/>
      <c r="AA174" s="307"/>
      <c r="AI174" s="274"/>
      <c r="AK174" s="274"/>
      <c r="AL174" s="274"/>
      <c r="AM174" s="274"/>
      <c r="AN174" s="274"/>
    </row>
    <row r="175" spans="1:54" x14ac:dyDescent="0.2">
      <c r="P175" s="307"/>
      <c r="R175" s="307"/>
      <c r="S175" s="307"/>
      <c r="T175" s="307"/>
      <c r="U175" s="307"/>
      <c r="V175" s="307"/>
      <c r="W175" s="307"/>
      <c r="X175" s="307"/>
      <c r="Y175" s="307"/>
      <c r="Z175" s="307"/>
      <c r="AA175" s="307"/>
      <c r="AI175" s="274"/>
      <c r="AK175" s="274"/>
      <c r="AL175" s="274"/>
      <c r="AM175" s="274"/>
      <c r="AN175" s="274"/>
    </row>
    <row r="176" spans="1:54" x14ac:dyDescent="0.2">
      <c r="P176" s="307"/>
      <c r="R176" s="307"/>
      <c r="S176" s="307"/>
      <c r="T176" s="307"/>
      <c r="U176" s="307"/>
      <c r="V176" s="307"/>
      <c r="W176" s="307"/>
      <c r="X176" s="307"/>
      <c r="Y176" s="307"/>
      <c r="Z176" s="307"/>
      <c r="AA176" s="307"/>
      <c r="AI176" s="274"/>
      <c r="AK176" s="274"/>
      <c r="AL176" s="274"/>
      <c r="AM176" s="274"/>
      <c r="AN176" s="274"/>
    </row>
    <row r="177" spans="16:40" x14ac:dyDescent="0.2">
      <c r="P177" s="307"/>
      <c r="R177" s="307"/>
      <c r="S177" s="307"/>
      <c r="T177" s="307"/>
      <c r="U177" s="307"/>
      <c r="V177" s="307"/>
      <c r="W177" s="307"/>
      <c r="X177" s="307"/>
      <c r="Y177" s="307"/>
      <c r="Z177" s="307"/>
      <c r="AA177" s="307"/>
      <c r="AI177" s="274"/>
      <c r="AK177" s="274"/>
      <c r="AL177" s="274"/>
      <c r="AM177" s="274"/>
      <c r="AN177" s="274"/>
    </row>
    <row r="178" spans="16:40" x14ac:dyDescent="0.2">
      <c r="P178" s="307"/>
      <c r="R178" s="307"/>
      <c r="S178" s="307"/>
      <c r="T178" s="307"/>
      <c r="U178" s="307"/>
      <c r="V178" s="307"/>
      <c r="W178" s="307"/>
      <c r="X178" s="307"/>
      <c r="Y178" s="307"/>
      <c r="Z178" s="307"/>
      <c r="AA178" s="307"/>
      <c r="AI178" s="274"/>
      <c r="AK178" s="274"/>
      <c r="AL178" s="274"/>
      <c r="AM178" s="274"/>
      <c r="AN178" s="274"/>
    </row>
    <row r="179" spans="16:40" x14ac:dyDescent="0.2">
      <c r="P179" s="307"/>
      <c r="R179" s="307"/>
      <c r="S179" s="307"/>
      <c r="T179" s="307"/>
      <c r="U179" s="307"/>
      <c r="V179" s="307"/>
      <c r="W179" s="307"/>
      <c r="X179" s="307"/>
      <c r="Y179" s="307"/>
      <c r="Z179" s="307"/>
      <c r="AA179" s="307"/>
      <c r="AI179" s="274"/>
      <c r="AK179" s="274"/>
      <c r="AL179" s="274"/>
      <c r="AM179" s="274"/>
      <c r="AN179" s="274"/>
    </row>
    <row r="180" spans="16:40" x14ac:dyDescent="0.2">
      <c r="P180" s="307"/>
      <c r="R180" s="307"/>
      <c r="S180" s="307"/>
      <c r="T180" s="307"/>
      <c r="U180" s="307"/>
      <c r="V180" s="307"/>
      <c r="W180" s="307"/>
      <c r="X180" s="307"/>
      <c r="Y180" s="307"/>
      <c r="Z180" s="307"/>
      <c r="AA180" s="307"/>
      <c r="AI180" s="274"/>
      <c r="AK180" s="274"/>
      <c r="AL180" s="274"/>
      <c r="AM180" s="274"/>
      <c r="AN180" s="274"/>
    </row>
    <row r="181" spans="16:40" x14ac:dyDescent="0.2">
      <c r="P181" s="307"/>
      <c r="R181" s="307"/>
      <c r="S181" s="307"/>
      <c r="T181" s="307"/>
      <c r="U181" s="307"/>
      <c r="V181" s="307"/>
      <c r="W181" s="307"/>
      <c r="X181" s="307"/>
      <c r="Y181" s="307"/>
      <c r="Z181" s="307"/>
      <c r="AA181" s="307"/>
      <c r="AI181" s="274"/>
      <c r="AK181" s="274"/>
      <c r="AL181" s="274"/>
      <c r="AM181" s="274"/>
      <c r="AN181" s="274"/>
    </row>
    <row r="182" spans="16:40" x14ac:dyDescent="0.2">
      <c r="P182" s="307"/>
      <c r="R182" s="307"/>
      <c r="S182" s="307"/>
      <c r="T182" s="307"/>
      <c r="U182" s="307"/>
      <c r="V182" s="307"/>
      <c r="W182" s="307"/>
      <c r="X182" s="307"/>
      <c r="Y182" s="307"/>
      <c r="Z182" s="307"/>
      <c r="AA182" s="307"/>
      <c r="AI182" s="274"/>
      <c r="AK182" s="274"/>
      <c r="AL182" s="274"/>
      <c r="AM182" s="274"/>
      <c r="AN182" s="274"/>
    </row>
    <row r="183" spans="16:40" x14ac:dyDescent="0.2">
      <c r="P183" s="307"/>
      <c r="R183" s="307"/>
      <c r="S183" s="307"/>
      <c r="T183" s="307"/>
      <c r="U183" s="307"/>
      <c r="V183" s="307"/>
      <c r="W183" s="307"/>
      <c r="X183" s="307"/>
      <c r="Y183" s="307"/>
      <c r="Z183" s="307"/>
      <c r="AA183" s="307"/>
      <c r="AI183" s="274"/>
      <c r="AK183" s="274"/>
      <c r="AL183" s="274"/>
      <c r="AM183" s="274"/>
      <c r="AN183" s="274"/>
    </row>
    <row r="184" spans="16:40" x14ac:dyDescent="0.2">
      <c r="P184" s="307"/>
      <c r="R184" s="307"/>
      <c r="S184" s="307"/>
      <c r="T184" s="307"/>
      <c r="U184" s="307"/>
      <c r="V184" s="307"/>
      <c r="W184" s="307"/>
      <c r="X184" s="307"/>
      <c r="Y184" s="307"/>
      <c r="Z184" s="307"/>
      <c r="AA184" s="307"/>
      <c r="AI184" s="274"/>
      <c r="AK184" s="274"/>
      <c r="AL184" s="274"/>
      <c r="AM184" s="274"/>
      <c r="AN184" s="274"/>
    </row>
    <row r="185" spans="16:40" x14ac:dyDescent="0.2">
      <c r="P185" s="307"/>
      <c r="R185" s="307"/>
      <c r="S185" s="307"/>
      <c r="T185" s="307"/>
      <c r="U185" s="307"/>
      <c r="V185" s="307"/>
      <c r="W185" s="307"/>
      <c r="X185" s="307"/>
      <c r="Y185" s="307"/>
      <c r="Z185" s="307"/>
      <c r="AA185" s="307"/>
      <c r="AI185" s="274"/>
      <c r="AK185" s="274"/>
      <c r="AL185" s="274"/>
      <c r="AM185" s="274"/>
      <c r="AN185" s="274"/>
    </row>
    <row r="186" spans="16:40" x14ac:dyDescent="0.2">
      <c r="P186" s="307"/>
      <c r="R186" s="307"/>
      <c r="S186" s="307"/>
      <c r="T186" s="307"/>
      <c r="U186" s="307"/>
      <c r="V186" s="307"/>
      <c r="W186" s="307"/>
      <c r="X186" s="307"/>
      <c r="Y186" s="307"/>
      <c r="Z186" s="307"/>
      <c r="AA186" s="307"/>
      <c r="AI186" s="274"/>
      <c r="AK186" s="274"/>
      <c r="AL186" s="274"/>
      <c r="AM186" s="274"/>
      <c r="AN186" s="274"/>
    </row>
    <row r="187" spans="16:40" x14ac:dyDescent="0.2">
      <c r="P187" s="307"/>
      <c r="R187" s="307"/>
      <c r="S187" s="307"/>
      <c r="T187" s="307"/>
      <c r="U187" s="307"/>
      <c r="V187" s="307"/>
      <c r="W187" s="307"/>
      <c r="X187" s="307"/>
      <c r="Y187" s="307"/>
      <c r="Z187" s="307"/>
      <c r="AA187" s="307"/>
      <c r="AI187" s="274"/>
      <c r="AK187" s="274"/>
      <c r="AL187" s="274"/>
      <c r="AM187" s="274"/>
      <c r="AN187" s="274"/>
    </row>
    <row r="188" spans="16:40" x14ac:dyDescent="0.2">
      <c r="P188" s="307"/>
      <c r="R188" s="307"/>
      <c r="S188" s="307"/>
      <c r="T188" s="307"/>
      <c r="U188" s="307"/>
      <c r="V188" s="307"/>
      <c r="W188" s="307"/>
      <c r="X188" s="307"/>
      <c r="Y188" s="307"/>
      <c r="Z188" s="307"/>
      <c r="AA188" s="307"/>
      <c r="AI188" s="274"/>
      <c r="AK188" s="274"/>
      <c r="AL188" s="274"/>
      <c r="AM188" s="274"/>
      <c r="AN188" s="274"/>
    </row>
    <row r="189" spans="16:40" x14ac:dyDescent="0.2">
      <c r="P189" s="307"/>
      <c r="R189" s="307"/>
      <c r="S189" s="307"/>
      <c r="T189" s="307"/>
      <c r="U189" s="307"/>
      <c r="V189" s="307"/>
      <c r="W189" s="307"/>
      <c r="X189" s="307"/>
      <c r="Y189" s="307"/>
      <c r="Z189" s="307"/>
      <c r="AA189" s="307"/>
      <c r="AI189" s="274"/>
      <c r="AK189" s="274"/>
      <c r="AL189" s="274"/>
      <c r="AM189" s="274"/>
      <c r="AN189" s="274"/>
    </row>
    <row r="190" spans="16:40" x14ac:dyDescent="0.2">
      <c r="P190" s="307"/>
      <c r="R190" s="307"/>
      <c r="S190" s="307"/>
      <c r="T190" s="307"/>
      <c r="U190" s="307"/>
      <c r="V190" s="307"/>
      <c r="W190" s="307"/>
      <c r="X190" s="307"/>
      <c r="Y190" s="307"/>
      <c r="Z190" s="307"/>
      <c r="AA190" s="307"/>
      <c r="AI190" s="274"/>
      <c r="AK190" s="274"/>
      <c r="AL190" s="274"/>
      <c r="AM190" s="274"/>
      <c r="AN190" s="274"/>
    </row>
    <row r="191" spans="16:40" x14ac:dyDescent="0.2">
      <c r="P191" s="307"/>
      <c r="R191" s="307"/>
      <c r="S191" s="307"/>
      <c r="T191" s="307"/>
      <c r="U191" s="307"/>
      <c r="V191" s="307"/>
      <c r="W191" s="307"/>
      <c r="X191" s="307"/>
      <c r="Y191" s="307"/>
      <c r="Z191" s="307"/>
      <c r="AA191" s="307"/>
      <c r="AI191" s="274"/>
      <c r="AK191" s="274"/>
      <c r="AL191" s="274"/>
      <c r="AM191" s="274"/>
      <c r="AN191" s="274"/>
    </row>
    <row r="192" spans="16:40" x14ac:dyDescent="0.2">
      <c r="P192" s="307"/>
      <c r="R192" s="307"/>
      <c r="S192" s="307"/>
      <c r="T192" s="307"/>
      <c r="U192" s="307"/>
      <c r="V192" s="307"/>
      <c r="W192" s="307"/>
      <c r="X192" s="307"/>
      <c r="Y192" s="307"/>
      <c r="Z192" s="307"/>
      <c r="AA192" s="307"/>
      <c r="AI192" s="274"/>
      <c r="AK192" s="274"/>
      <c r="AL192" s="274"/>
      <c r="AM192" s="274"/>
      <c r="AN192" s="274"/>
    </row>
    <row r="193" spans="16:40" x14ac:dyDescent="0.2">
      <c r="P193" s="307"/>
      <c r="R193" s="307"/>
      <c r="S193" s="307"/>
      <c r="T193" s="307"/>
      <c r="U193" s="307"/>
      <c r="V193" s="307"/>
      <c r="W193" s="307"/>
      <c r="X193" s="307"/>
      <c r="Y193" s="307"/>
      <c r="Z193" s="307"/>
      <c r="AA193" s="307"/>
      <c r="AI193" s="274"/>
      <c r="AK193" s="274"/>
      <c r="AL193" s="274"/>
      <c r="AM193" s="274"/>
      <c r="AN193" s="274"/>
    </row>
    <row r="194" spans="16:40" x14ac:dyDescent="0.2">
      <c r="P194" s="307"/>
      <c r="R194" s="307"/>
      <c r="S194" s="307"/>
      <c r="T194" s="307"/>
      <c r="U194" s="307"/>
      <c r="V194" s="307"/>
      <c r="W194" s="307"/>
      <c r="X194" s="307"/>
      <c r="Y194" s="307"/>
      <c r="Z194" s="307"/>
      <c r="AA194" s="307"/>
      <c r="AI194" s="274"/>
      <c r="AK194" s="274"/>
      <c r="AL194" s="274"/>
      <c r="AM194" s="274"/>
      <c r="AN194" s="274"/>
    </row>
    <row r="195" spans="16:40" x14ac:dyDescent="0.2">
      <c r="P195" s="307"/>
      <c r="R195" s="307"/>
      <c r="S195" s="307"/>
      <c r="T195" s="307"/>
      <c r="U195" s="307"/>
      <c r="V195" s="307"/>
      <c r="W195" s="307"/>
      <c r="X195" s="307"/>
      <c r="Y195" s="307"/>
      <c r="Z195" s="307"/>
      <c r="AA195" s="307"/>
      <c r="AI195" s="274"/>
      <c r="AK195" s="274"/>
      <c r="AL195" s="274"/>
      <c r="AM195" s="274"/>
      <c r="AN195" s="274"/>
    </row>
    <row r="196" spans="16:40" x14ac:dyDescent="0.2">
      <c r="P196" s="307"/>
      <c r="R196" s="307"/>
      <c r="S196" s="307"/>
      <c r="T196" s="307"/>
      <c r="U196" s="307"/>
      <c r="V196" s="307"/>
      <c r="W196" s="307"/>
      <c r="X196" s="307"/>
      <c r="Y196" s="307"/>
      <c r="Z196" s="307"/>
      <c r="AA196" s="307"/>
      <c r="AI196" s="274"/>
      <c r="AK196" s="274"/>
      <c r="AL196" s="274"/>
      <c r="AM196" s="274"/>
      <c r="AN196" s="274"/>
    </row>
    <row r="197" spans="16:40" x14ac:dyDescent="0.2">
      <c r="P197" s="307"/>
      <c r="R197" s="307"/>
      <c r="S197" s="307"/>
      <c r="T197" s="307"/>
      <c r="U197" s="307"/>
      <c r="V197" s="307"/>
      <c r="W197" s="307"/>
      <c r="X197" s="307"/>
      <c r="Y197" s="307"/>
      <c r="Z197" s="307"/>
      <c r="AA197" s="307"/>
      <c r="AI197" s="274"/>
      <c r="AK197" s="274"/>
      <c r="AL197" s="274"/>
      <c r="AM197" s="274"/>
      <c r="AN197" s="274"/>
    </row>
    <row r="198" spans="16:40" x14ac:dyDescent="0.2">
      <c r="P198" s="307"/>
      <c r="R198" s="307"/>
      <c r="S198" s="307"/>
      <c r="T198" s="307"/>
      <c r="U198" s="307"/>
      <c r="V198" s="307"/>
      <c r="W198" s="307"/>
      <c r="X198" s="307"/>
      <c r="Y198" s="307"/>
      <c r="Z198" s="307"/>
      <c r="AA198" s="307"/>
      <c r="AI198" s="274"/>
      <c r="AK198" s="274"/>
      <c r="AL198" s="274"/>
      <c r="AM198" s="274"/>
      <c r="AN198" s="274"/>
    </row>
    <row r="199" spans="16:40" x14ac:dyDescent="0.2">
      <c r="P199" s="307"/>
      <c r="R199" s="307"/>
      <c r="S199" s="307"/>
      <c r="T199" s="307"/>
      <c r="U199" s="307"/>
      <c r="V199" s="307"/>
      <c r="W199" s="307"/>
      <c r="X199" s="307"/>
      <c r="Y199" s="307"/>
      <c r="Z199" s="307"/>
      <c r="AA199" s="307"/>
      <c r="AI199" s="274"/>
      <c r="AK199" s="274"/>
      <c r="AL199" s="274"/>
      <c r="AM199" s="274"/>
      <c r="AN199" s="274"/>
    </row>
    <row r="200" spans="16:40" x14ac:dyDescent="0.2">
      <c r="P200" s="307"/>
      <c r="R200" s="307"/>
      <c r="S200" s="307"/>
      <c r="T200" s="307"/>
      <c r="U200" s="307"/>
      <c r="V200" s="307"/>
      <c r="W200" s="307"/>
      <c r="X200" s="307"/>
      <c r="Y200" s="307"/>
      <c r="Z200" s="307"/>
      <c r="AA200" s="307"/>
      <c r="AI200" s="274"/>
      <c r="AK200" s="274"/>
      <c r="AL200" s="274"/>
      <c r="AM200" s="274"/>
      <c r="AN200" s="274"/>
    </row>
    <row r="201" spans="16:40" x14ac:dyDescent="0.2">
      <c r="P201" s="307"/>
      <c r="R201" s="307"/>
      <c r="S201" s="307"/>
      <c r="T201" s="307"/>
      <c r="U201" s="307"/>
      <c r="V201" s="307"/>
      <c r="W201" s="307"/>
      <c r="X201" s="307"/>
      <c r="Y201" s="307"/>
      <c r="Z201" s="307"/>
      <c r="AA201" s="307"/>
      <c r="AI201" s="274"/>
      <c r="AK201" s="274"/>
      <c r="AL201" s="274"/>
      <c r="AM201" s="274"/>
      <c r="AN201" s="274"/>
    </row>
    <row r="202" spans="16:40" x14ac:dyDescent="0.2">
      <c r="P202" s="307"/>
      <c r="R202" s="307"/>
      <c r="S202" s="307"/>
      <c r="T202" s="307"/>
      <c r="U202" s="307"/>
      <c r="V202" s="307"/>
      <c r="W202" s="307"/>
      <c r="X202" s="307"/>
      <c r="Y202" s="307"/>
      <c r="Z202" s="307"/>
      <c r="AA202" s="307"/>
      <c r="AI202" s="274"/>
      <c r="AK202" s="274"/>
      <c r="AL202" s="274"/>
      <c r="AM202" s="274"/>
      <c r="AN202" s="274"/>
    </row>
    <row r="203" spans="16:40" x14ac:dyDescent="0.2">
      <c r="P203" s="307"/>
      <c r="R203" s="307"/>
      <c r="S203" s="307"/>
      <c r="T203" s="307"/>
      <c r="U203" s="307"/>
      <c r="V203" s="307"/>
      <c r="W203" s="307"/>
      <c r="X203" s="307"/>
      <c r="Y203" s="307"/>
      <c r="Z203" s="307"/>
      <c r="AA203" s="307"/>
      <c r="AI203" s="274"/>
      <c r="AJ203" s="257"/>
      <c r="AK203" s="274"/>
      <c r="AL203" s="274"/>
      <c r="AM203" s="274"/>
      <c r="AN203" s="274"/>
    </row>
    <row r="204" spans="16:40" x14ac:dyDescent="0.2">
      <c r="P204" s="307"/>
      <c r="R204" s="307"/>
      <c r="S204" s="307"/>
      <c r="T204" s="307"/>
      <c r="U204" s="307"/>
      <c r="V204" s="307"/>
      <c r="W204" s="307"/>
      <c r="X204" s="307"/>
      <c r="Y204" s="307"/>
      <c r="Z204" s="307"/>
      <c r="AA204" s="307"/>
      <c r="AI204" s="274"/>
      <c r="AK204" s="274"/>
      <c r="AL204" s="274"/>
      <c r="AM204" s="274"/>
      <c r="AN204" s="274"/>
    </row>
    <row r="205" spans="16:40" x14ac:dyDescent="0.2">
      <c r="P205" s="307"/>
      <c r="R205" s="307"/>
      <c r="S205" s="307"/>
      <c r="T205" s="307"/>
      <c r="U205" s="307"/>
      <c r="V205" s="307"/>
      <c r="W205" s="307"/>
      <c r="X205" s="307"/>
      <c r="Y205" s="307"/>
      <c r="Z205" s="307"/>
      <c r="AA205" s="307"/>
      <c r="AI205" s="274"/>
      <c r="AK205" s="274"/>
      <c r="AL205" s="274"/>
      <c r="AM205" s="274"/>
      <c r="AN205" s="274"/>
    </row>
    <row r="206" spans="16:40" x14ac:dyDescent="0.2">
      <c r="P206" s="307"/>
      <c r="R206" s="307"/>
      <c r="S206" s="307"/>
      <c r="T206" s="307"/>
      <c r="U206" s="307"/>
      <c r="V206" s="307"/>
      <c r="W206" s="307"/>
      <c r="X206" s="307"/>
      <c r="Y206" s="307"/>
      <c r="Z206" s="307"/>
      <c r="AA206" s="307"/>
      <c r="AI206" s="274"/>
      <c r="AK206" s="274"/>
      <c r="AL206" s="274"/>
      <c r="AM206" s="274"/>
      <c r="AN206" s="274"/>
    </row>
    <row r="207" spans="16:40" x14ac:dyDescent="0.2">
      <c r="P207" s="307"/>
      <c r="R207" s="307"/>
      <c r="S207" s="307"/>
      <c r="T207" s="307"/>
      <c r="U207" s="307"/>
      <c r="V207" s="307"/>
      <c r="W207" s="307"/>
      <c r="X207" s="307"/>
      <c r="Y207" s="307"/>
      <c r="Z207" s="307"/>
      <c r="AA207" s="307"/>
      <c r="AI207" s="274"/>
      <c r="AK207" s="274"/>
      <c r="AL207" s="274"/>
      <c r="AM207" s="274"/>
      <c r="AN207" s="274"/>
    </row>
    <row r="208" spans="16:40" x14ac:dyDescent="0.2">
      <c r="P208" s="307"/>
      <c r="R208" s="307"/>
      <c r="S208" s="307"/>
      <c r="T208" s="307"/>
      <c r="U208" s="307"/>
      <c r="V208" s="307"/>
      <c r="W208" s="307"/>
      <c r="X208" s="307"/>
      <c r="Y208" s="307"/>
      <c r="Z208" s="307"/>
      <c r="AA208" s="307"/>
      <c r="AI208" s="274"/>
      <c r="AK208" s="274"/>
      <c r="AL208" s="274"/>
      <c r="AM208" s="274"/>
      <c r="AN208" s="274"/>
    </row>
    <row r="209" spans="16:40" x14ac:dyDescent="0.2">
      <c r="P209" s="307"/>
      <c r="R209" s="307"/>
      <c r="S209" s="307"/>
      <c r="T209" s="307"/>
      <c r="U209" s="307"/>
      <c r="V209" s="307"/>
      <c r="W209" s="307"/>
      <c r="X209" s="307"/>
      <c r="Y209" s="307"/>
      <c r="Z209" s="307"/>
      <c r="AA209" s="307"/>
      <c r="AI209" s="274"/>
      <c r="AK209" s="274"/>
      <c r="AL209" s="274"/>
      <c r="AM209" s="274"/>
      <c r="AN209" s="274"/>
    </row>
    <row r="210" spans="16:40" x14ac:dyDescent="0.2">
      <c r="P210" s="307"/>
      <c r="R210" s="307"/>
      <c r="S210" s="307"/>
      <c r="T210" s="307"/>
      <c r="U210" s="307"/>
      <c r="V210" s="307"/>
      <c r="W210" s="307"/>
      <c r="X210" s="307"/>
      <c r="Y210" s="307"/>
      <c r="Z210" s="307"/>
      <c r="AA210" s="307"/>
      <c r="AI210" s="274"/>
      <c r="AK210" s="274"/>
      <c r="AL210" s="274"/>
      <c r="AM210" s="274"/>
      <c r="AN210" s="274"/>
    </row>
    <row r="211" spans="16:40" x14ac:dyDescent="0.2">
      <c r="P211" s="307"/>
      <c r="R211" s="307"/>
      <c r="S211" s="307"/>
      <c r="T211" s="307"/>
      <c r="U211" s="307"/>
      <c r="V211" s="307"/>
      <c r="W211" s="307"/>
      <c r="X211" s="307"/>
      <c r="Y211" s="307"/>
      <c r="Z211" s="307"/>
      <c r="AA211" s="307"/>
      <c r="AI211" s="274"/>
      <c r="AK211" s="274"/>
      <c r="AL211" s="274"/>
      <c r="AM211" s="274"/>
      <c r="AN211" s="274"/>
    </row>
    <row r="212" spans="16:40" x14ac:dyDescent="0.2">
      <c r="P212" s="307"/>
      <c r="R212" s="307"/>
      <c r="S212" s="307"/>
      <c r="T212" s="307"/>
      <c r="U212" s="307"/>
      <c r="V212" s="307"/>
      <c r="W212" s="307"/>
      <c r="X212" s="307"/>
      <c r="Y212" s="307"/>
      <c r="Z212" s="307"/>
      <c r="AA212" s="307"/>
      <c r="AI212" s="274"/>
      <c r="AK212" s="274"/>
      <c r="AL212" s="274"/>
      <c r="AM212" s="274"/>
      <c r="AN212" s="274"/>
    </row>
    <row r="213" spans="16:40" x14ac:dyDescent="0.2">
      <c r="P213" s="307"/>
      <c r="R213" s="307"/>
      <c r="S213" s="307"/>
      <c r="T213" s="307"/>
      <c r="U213" s="307"/>
      <c r="V213" s="307"/>
      <c r="W213" s="307"/>
      <c r="X213" s="307"/>
      <c r="Y213" s="307"/>
      <c r="Z213" s="307"/>
      <c r="AA213" s="307"/>
      <c r="AI213" s="274"/>
      <c r="AK213" s="274"/>
      <c r="AL213" s="274"/>
      <c r="AM213" s="274"/>
      <c r="AN213" s="274"/>
    </row>
    <row r="214" spans="16:40" x14ac:dyDescent="0.2">
      <c r="P214" s="307"/>
      <c r="R214" s="307"/>
      <c r="S214" s="307"/>
      <c r="T214" s="307"/>
      <c r="U214" s="307"/>
      <c r="V214" s="307"/>
      <c r="W214" s="307"/>
      <c r="X214" s="307"/>
      <c r="Y214" s="307"/>
      <c r="Z214" s="307"/>
      <c r="AA214" s="307"/>
      <c r="AI214" s="274"/>
      <c r="AK214" s="274"/>
      <c r="AL214" s="274"/>
      <c r="AM214" s="274"/>
      <c r="AN214" s="274"/>
    </row>
    <row r="215" spans="16:40" x14ac:dyDescent="0.2">
      <c r="P215" s="307"/>
      <c r="R215" s="307"/>
      <c r="S215" s="307"/>
      <c r="T215" s="307"/>
      <c r="U215" s="307"/>
      <c r="V215" s="307"/>
      <c r="W215" s="307"/>
      <c r="X215" s="307"/>
      <c r="Y215" s="307"/>
      <c r="Z215" s="307"/>
      <c r="AA215" s="307"/>
      <c r="AI215" s="274"/>
      <c r="AK215" s="274"/>
      <c r="AL215" s="274"/>
      <c r="AM215" s="274"/>
      <c r="AN215" s="274"/>
    </row>
    <row r="216" spans="16:40" x14ac:dyDescent="0.2">
      <c r="P216" s="307"/>
      <c r="R216" s="307"/>
      <c r="S216" s="307"/>
      <c r="T216" s="307"/>
      <c r="U216" s="307"/>
      <c r="V216" s="307"/>
      <c r="W216" s="307"/>
      <c r="X216" s="307"/>
      <c r="Y216" s="307"/>
      <c r="Z216" s="307"/>
      <c r="AA216" s="307"/>
      <c r="AI216" s="274"/>
      <c r="AK216" s="274"/>
      <c r="AL216" s="274"/>
      <c r="AM216" s="274"/>
      <c r="AN216" s="274"/>
    </row>
    <row r="217" spans="16:40" x14ac:dyDescent="0.2">
      <c r="P217" s="307"/>
      <c r="R217" s="307"/>
      <c r="S217" s="307"/>
      <c r="T217" s="307"/>
      <c r="U217" s="307"/>
      <c r="V217" s="307"/>
      <c r="W217" s="307"/>
      <c r="X217" s="307"/>
      <c r="Y217" s="307"/>
      <c r="Z217" s="307"/>
      <c r="AA217" s="307"/>
      <c r="AI217" s="274"/>
      <c r="AK217" s="274"/>
      <c r="AL217" s="274"/>
      <c r="AM217" s="274"/>
      <c r="AN217" s="274"/>
    </row>
    <row r="218" spans="16:40" x14ac:dyDescent="0.2">
      <c r="P218" s="307"/>
      <c r="R218" s="307"/>
      <c r="S218" s="307"/>
      <c r="T218" s="307"/>
      <c r="U218" s="307"/>
      <c r="V218" s="307"/>
      <c r="W218" s="307"/>
      <c r="X218" s="307"/>
      <c r="Y218" s="307"/>
      <c r="Z218" s="307"/>
      <c r="AA218" s="307"/>
      <c r="AI218" s="274"/>
      <c r="AK218" s="274"/>
      <c r="AL218" s="274"/>
      <c r="AM218" s="274"/>
      <c r="AN218" s="274"/>
    </row>
    <row r="219" spans="16:40" x14ac:dyDescent="0.2">
      <c r="P219" s="307"/>
      <c r="R219" s="307"/>
      <c r="S219" s="307"/>
      <c r="T219" s="307"/>
      <c r="U219" s="307"/>
      <c r="V219" s="307"/>
      <c r="W219" s="307"/>
      <c r="X219" s="307"/>
      <c r="Y219" s="307"/>
      <c r="Z219" s="307"/>
      <c r="AA219" s="307"/>
      <c r="AI219" s="274"/>
      <c r="AK219" s="274"/>
      <c r="AL219" s="274"/>
      <c r="AM219" s="274"/>
      <c r="AN219" s="274"/>
    </row>
    <row r="220" spans="16:40" x14ac:dyDescent="0.2">
      <c r="P220" s="307"/>
      <c r="R220" s="307"/>
      <c r="S220" s="307"/>
      <c r="T220" s="307"/>
      <c r="U220" s="307"/>
      <c r="V220" s="307"/>
      <c r="W220" s="307"/>
      <c r="X220" s="307"/>
      <c r="Y220" s="307"/>
      <c r="Z220" s="307"/>
      <c r="AA220" s="307"/>
      <c r="AI220" s="274"/>
      <c r="AK220" s="274"/>
      <c r="AL220" s="274"/>
      <c r="AM220" s="274"/>
      <c r="AN220" s="274"/>
    </row>
    <row r="221" spans="16:40" x14ac:dyDescent="0.2">
      <c r="P221" s="307"/>
      <c r="R221" s="307"/>
      <c r="S221" s="307"/>
      <c r="T221" s="307"/>
      <c r="U221" s="307"/>
      <c r="V221" s="307"/>
      <c r="W221" s="307"/>
      <c r="X221" s="307"/>
      <c r="Y221" s="307"/>
      <c r="Z221" s="307"/>
      <c r="AA221" s="307"/>
      <c r="AI221" s="274"/>
      <c r="AK221" s="274"/>
      <c r="AL221" s="274"/>
      <c r="AM221" s="274"/>
      <c r="AN221" s="274"/>
    </row>
    <row r="222" spans="16:40" x14ac:dyDescent="0.2">
      <c r="P222" s="307"/>
      <c r="R222" s="307"/>
      <c r="S222" s="307"/>
      <c r="T222" s="307"/>
      <c r="U222" s="307"/>
      <c r="V222" s="307"/>
      <c r="W222" s="307"/>
      <c r="X222" s="307"/>
      <c r="Y222" s="307"/>
      <c r="Z222" s="307"/>
      <c r="AA222" s="307"/>
      <c r="AI222" s="274"/>
      <c r="AK222" s="274"/>
      <c r="AL222" s="274"/>
      <c r="AM222" s="274"/>
      <c r="AN222" s="274"/>
    </row>
    <row r="223" spans="16:40" x14ac:dyDescent="0.2">
      <c r="P223" s="307"/>
      <c r="R223" s="307"/>
      <c r="S223" s="307"/>
      <c r="T223" s="307"/>
      <c r="U223" s="307"/>
      <c r="V223" s="307"/>
      <c r="W223" s="307"/>
      <c r="X223" s="307"/>
      <c r="Y223" s="307"/>
      <c r="Z223" s="307"/>
      <c r="AA223" s="307"/>
      <c r="AI223" s="274"/>
      <c r="AK223" s="274"/>
      <c r="AL223" s="274"/>
      <c r="AM223" s="274"/>
      <c r="AN223" s="274"/>
    </row>
    <row r="224" spans="16:40" x14ac:dyDescent="0.2">
      <c r="P224" s="307"/>
      <c r="R224" s="307"/>
      <c r="S224" s="307"/>
      <c r="T224" s="307"/>
      <c r="U224" s="307"/>
      <c r="V224" s="307"/>
      <c r="W224" s="307"/>
      <c r="X224" s="307"/>
      <c r="Y224" s="307"/>
      <c r="Z224" s="307"/>
      <c r="AA224" s="307"/>
      <c r="AI224" s="274"/>
      <c r="AK224" s="274"/>
      <c r="AL224" s="274"/>
      <c r="AM224" s="274"/>
      <c r="AN224" s="274"/>
    </row>
    <row r="225" spans="16:40" x14ac:dyDescent="0.2">
      <c r="P225" s="307"/>
      <c r="R225" s="307"/>
      <c r="S225" s="307"/>
      <c r="T225" s="307"/>
      <c r="U225" s="307"/>
      <c r="V225" s="307"/>
      <c r="W225" s="307"/>
      <c r="X225" s="307"/>
      <c r="Y225" s="307"/>
      <c r="Z225" s="307"/>
      <c r="AA225" s="307"/>
      <c r="AI225" s="274"/>
      <c r="AK225" s="274"/>
      <c r="AL225" s="274"/>
      <c r="AM225" s="274"/>
      <c r="AN225" s="274"/>
    </row>
    <row r="226" spans="16:40" x14ac:dyDescent="0.2">
      <c r="P226" s="307"/>
      <c r="R226" s="307"/>
      <c r="S226" s="307"/>
      <c r="T226" s="307"/>
      <c r="U226" s="307"/>
      <c r="V226" s="307"/>
      <c r="W226" s="307"/>
      <c r="X226" s="307"/>
      <c r="Y226" s="307"/>
      <c r="Z226" s="307"/>
      <c r="AA226" s="307"/>
      <c r="AI226" s="274"/>
      <c r="AK226" s="274"/>
      <c r="AL226" s="274"/>
      <c r="AM226" s="274"/>
      <c r="AN226" s="274"/>
    </row>
    <row r="227" spans="16:40" x14ac:dyDescent="0.2">
      <c r="P227" s="307"/>
      <c r="R227" s="307"/>
      <c r="S227" s="307"/>
      <c r="T227" s="307"/>
      <c r="U227" s="307"/>
      <c r="V227" s="307"/>
      <c r="W227" s="307"/>
      <c r="X227" s="307"/>
      <c r="Y227" s="307"/>
      <c r="Z227" s="307"/>
      <c r="AA227" s="307"/>
      <c r="AI227" s="274"/>
      <c r="AK227" s="274"/>
      <c r="AL227" s="274"/>
      <c r="AM227" s="274"/>
      <c r="AN227" s="274"/>
    </row>
    <row r="228" spans="16:40" x14ac:dyDescent="0.2">
      <c r="P228" s="307"/>
      <c r="R228" s="307"/>
      <c r="S228" s="307"/>
      <c r="T228" s="307"/>
      <c r="U228" s="307"/>
      <c r="V228" s="307"/>
      <c r="W228" s="307"/>
      <c r="X228" s="307"/>
      <c r="Y228" s="307"/>
      <c r="Z228" s="307"/>
      <c r="AA228" s="307"/>
      <c r="AI228" s="274"/>
      <c r="AK228" s="274"/>
      <c r="AL228" s="274"/>
      <c r="AM228" s="274"/>
      <c r="AN228" s="274"/>
    </row>
    <row r="229" spans="16:40" x14ac:dyDescent="0.2">
      <c r="P229" s="307"/>
      <c r="R229" s="307"/>
      <c r="S229" s="307"/>
      <c r="T229" s="307"/>
      <c r="U229" s="307"/>
      <c r="V229" s="307"/>
      <c r="W229" s="307"/>
      <c r="X229" s="307"/>
      <c r="Y229" s="307"/>
      <c r="Z229" s="307"/>
      <c r="AA229" s="307"/>
      <c r="AI229" s="274"/>
      <c r="AJ229" s="257"/>
      <c r="AK229" s="274"/>
      <c r="AL229" s="274"/>
      <c r="AM229" s="274"/>
      <c r="AN229" s="274"/>
    </row>
    <row r="230" spans="16:40" x14ac:dyDescent="0.2">
      <c r="P230" s="307"/>
      <c r="R230" s="307"/>
      <c r="S230" s="307"/>
      <c r="T230" s="307"/>
      <c r="U230" s="307"/>
      <c r="V230" s="307"/>
      <c r="W230" s="307"/>
      <c r="X230" s="307"/>
      <c r="Y230" s="307"/>
      <c r="Z230" s="307"/>
      <c r="AA230" s="307"/>
      <c r="AI230" s="274"/>
      <c r="AJ230" s="257"/>
      <c r="AK230" s="274"/>
      <c r="AL230" s="274"/>
      <c r="AM230" s="274"/>
      <c r="AN230" s="274"/>
    </row>
    <row r="231" spans="16:40" x14ac:dyDescent="0.2">
      <c r="P231" s="307"/>
      <c r="R231" s="307"/>
      <c r="S231" s="307"/>
      <c r="T231" s="307"/>
      <c r="U231" s="307"/>
      <c r="V231" s="307"/>
      <c r="W231" s="307"/>
      <c r="X231" s="307"/>
      <c r="Y231" s="307"/>
      <c r="Z231" s="307"/>
      <c r="AA231" s="307"/>
      <c r="AI231" s="274"/>
      <c r="AJ231" s="257"/>
      <c r="AK231" s="274"/>
      <c r="AL231" s="274"/>
      <c r="AM231" s="274"/>
      <c r="AN231" s="274"/>
    </row>
    <row r="232" spans="16:40" x14ac:dyDescent="0.2">
      <c r="P232" s="307"/>
      <c r="R232" s="307"/>
      <c r="S232" s="307"/>
      <c r="T232" s="307"/>
      <c r="U232" s="307"/>
      <c r="V232" s="307"/>
      <c r="W232" s="307"/>
      <c r="X232" s="307"/>
      <c r="Y232" s="307"/>
      <c r="Z232" s="307"/>
      <c r="AA232" s="307"/>
      <c r="AI232" s="274"/>
      <c r="AJ232" s="257"/>
      <c r="AK232" s="274"/>
      <c r="AL232" s="274"/>
      <c r="AM232" s="274"/>
      <c r="AN232" s="274"/>
    </row>
    <row r="233" spans="16:40" x14ac:dyDescent="0.2">
      <c r="P233" s="307"/>
      <c r="R233" s="307"/>
      <c r="S233" s="307"/>
      <c r="T233" s="307"/>
      <c r="U233" s="307"/>
      <c r="V233" s="307"/>
      <c r="W233" s="307"/>
      <c r="X233" s="307"/>
      <c r="Y233" s="307"/>
      <c r="Z233" s="307"/>
      <c r="AA233" s="307"/>
      <c r="AI233" s="274"/>
      <c r="AJ233" s="257"/>
      <c r="AK233" s="274"/>
      <c r="AL233" s="274"/>
      <c r="AM233" s="274"/>
      <c r="AN233" s="274"/>
    </row>
    <row r="234" spans="16:40" x14ac:dyDescent="0.2">
      <c r="P234" s="307"/>
      <c r="R234" s="307"/>
      <c r="S234" s="307"/>
      <c r="T234" s="307"/>
      <c r="U234" s="307"/>
      <c r="V234" s="307"/>
      <c r="W234" s="307"/>
      <c r="X234" s="307"/>
      <c r="Y234" s="307"/>
      <c r="Z234" s="307"/>
      <c r="AA234" s="307"/>
      <c r="AI234" s="274"/>
      <c r="AJ234" s="257"/>
      <c r="AK234" s="274"/>
      <c r="AL234" s="274"/>
      <c r="AM234" s="274"/>
      <c r="AN234" s="274"/>
    </row>
    <row r="235" spans="16:40" x14ac:dyDescent="0.2">
      <c r="P235" s="307"/>
      <c r="R235" s="307"/>
      <c r="S235" s="307"/>
      <c r="T235" s="307"/>
      <c r="U235" s="307"/>
      <c r="V235" s="307"/>
      <c r="W235" s="307"/>
      <c r="X235" s="307"/>
      <c r="Y235" s="307"/>
      <c r="Z235" s="307"/>
      <c r="AA235" s="307"/>
      <c r="AI235" s="274"/>
      <c r="AJ235" s="257"/>
      <c r="AK235" s="274"/>
      <c r="AL235" s="274"/>
      <c r="AM235" s="274"/>
      <c r="AN235" s="274"/>
    </row>
    <row r="236" spans="16:40" x14ac:dyDescent="0.2">
      <c r="P236" s="307"/>
      <c r="R236" s="307"/>
      <c r="S236" s="307"/>
      <c r="T236" s="307"/>
      <c r="U236" s="307"/>
      <c r="V236" s="307"/>
      <c r="W236" s="307"/>
      <c r="X236" s="307"/>
      <c r="Y236" s="307"/>
      <c r="Z236" s="307"/>
      <c r="AA236" s="307"/>
      <c r="AI236" s="274"/>
      <c r="AJ236" s="257"/>
      <c r="AK236" s="274"/>
      <c r="AL236" s="274"/>
      <c r="AM236" s="274"/>
      <c r="AN236" s="274"/>
    </row>
    <row r="237" spans="16:40" x14ac:dyDescent="0.2">
      <c r="P237" s="307"/>
      <c r="R237" s="307"/>
      <c r="S237" s="307"/>
      <c r="T237" s="307"/>
      <c r="U237" s="307"/>
      <c r="V237" s="307"/>
      <c r="W237" s="307"/>
      <c r="X237" s="307"/>
      <c r="Y237" s="307"/>
      <c r="Z237" s="307"/>
      <c r="AA237" s="307"/>
      <c r="AI237" s="274"/>
      <c r="AJ237" s="257"/>
      <c r="AK237" s="274"/>
      <c r="AL237" s="274"/>
      <c r="AM237" s="274"/>
      <c r="AN237" s="274"/>
    </row>
    <row r="238" spans="16:40" x14ac:dyDescent="0.2">
      <c r="P238" s="307"/>
      <c r="R238" s="307"/>
      <c r="S238" s="307"/>
      <c r="T238" s="307"/>
      <c r="U238" s="307"/>
      <c r="V238" s="307"/>
      <c r="W238" s="307"/>
      <c r="X238" s="307"/>
      <c r="Y238" s="307"/>
      <c r="Z238" s="307"/>
      <c r="AA238" s="307"/>
      <c r="AI238" s="274"/>
      <c r="AK238" s="274"/>
      <c r="AL238" s="274"/>
      <c r="AM238" s="274"/>
      <c r="AN238" s="274"/>
    </row>
    <row r="239" spans="16:40" x14ac:dyDescent="0.2">
      <c r="P239" s="307"/>
      <c r="R239" s="307"/>
      <c r="S239" s="307"/>
      <c r="T239" s="307"/>
      <c r="U239" s="307"/>
      <c r="V239" s="307"/>
      <c r="W239" s="307"/>
      <c r="X239" s="307"/>
      <c r="Y239" s="307"/>
      <c r="Z239" s="307"/>
      <c r="AA239" s="307"/>
      <c r="AI239" s="274"/>
      <c r="AK239" s="274"/>
      <c r="AL239" s="274"/>
      <c r="AM239" s="274"/>
      <c r="AN239" s="274"/>
    </row>
    <row r="240" spans="16:40" x14ac:dyDescent="0.2">
      <c r="P240" s="307"/>
      <c r="R240" s="307"/>
      <c r="S240" s="307"/>
      <c r="T240" s="307"/>
      <c r="U240" s="307"/>
      <c r="V240" s="307"/>
      <c r="W240" s="307"/>
      <c r="X240" s="307"/>
      <c r="Y240" s="307"/>
      <c r="Z240" s="307"/>
      <c r="AA240" s="307"/>
      <c r="AI240" s="274"/>
      <c r="AK240" s="274"/>
      <c r="AL240" s="274"/>
      <c r="AM240" s="274"/>
      <c r="AN240" s="274"/>
    </row>
    <row r="241" spans="16:40" x14ac:dyDescent="0.2">
      <c r="P241" s="307"/>
      <c r="R241" s="307"/>
      <c r="S241" s="307"/>
      <c r="T241" s="307"/>
      <c r="U241" s="307"/>
      <c r="V241" s="307"/>
      <c r="W241" s="307"/>
      <c r="X241" s="307"/>
      <c r="Y241" s="307"/>
      <c r="Z241" s="307"/>
      <c r="AA241" s="307"/>
      <c r="AI241" s="274"/>
      <c r="AK241" s="274"/>
      <c r="AL241" s="274"/>
      <c r="AM241" s="274"/>
      <c r="AN241" s="274"/>
    </row>
    <row r="242" spans="16:40" x14ac:dyDescent="0.2">
      <c r="P242" s="307"/>
      <c r="R242" s="307"/>
      <c r="S242" s="307"/>
      <c r="T242" s="307"/>
      <c r="U242" s="307"/>
      <c r="V242" s="307"/>
      <c r="W242" s="307"/>
      <c r="X242" s="307"/>
      <c r="Y242" s="307"/>
      <c r="Z242" s="307"/>
      <c r="AA242" s="307"/>
      <c r="AI242" s="274"/>
      <c r="AK242" s="274"/>
      <c r="AL242" s="274"/>
      <c r="AM242" s="274"/>
      <c r="AN242" s="274"/>
    </row>
    <row r="243" spans="16:40" x14ac:dyDescent="0.2">
      <c r="P243" s="307"/>
      <c r="R243" s="307"/>
      <c r="S243" s="307"/>
      <c r="T243" s="307"/>
      <c r="U243" s="307"/>
      <c r="V243" s="307"/>
      <c r="W243" s="307"/>
      <c r="X243" s="307"/>
      <c r="Y243" s="307"/>
      <c r="Z243" s="307"/>
      <c r="AA243" s="307"/>
      <c r="AI243" s="274"/>
      <c r="AK243" s="274"/>
      <c r="AL243" s="274"/>
      <c r="AM243" s="274"/>
      <c r="AN243" s="274"/>
    </row>
    <row r="244" spans="16:40" x14ac:dyDescent="0.2">
      <c r="P244" s="307"/>
      <c r="R244" s="307"/>
      <c r="S244" s="307"/>
      <c r="T244" s="307"/>
      <c r="U244" s="307"/>
      <c r="V244" s="307"/>
      <c r="W244" s="307"/>
      <c r="X244" s="307"/>
      <c r="Y244" s="307"/>
      <c r="Z244" s="307"/>
      <c r="AA244" s="307"/>
      <c r="AI244" s="274"/>
      <c r="AK244" s="274"/>
      <c r="AL244" s="274"/>
      <c r="AM244" s="274"/>
      <c r="AN244" s="274"/>
    </row>
    <row r="245" spans="16:40" x14ac:dyDescent="0.2">
      <c r="P245" s="307"/>
      <c r="R245" s="307"/>
      <c r="S245" s="307"/>
      <c r="T245" s="307"/>
      <c r="U245" s="307"/>
      <c r="V245" s="307"/>
      <c r="W245" s="307"/>
      <c r="X245" s="307"/>
      <c r="Y245" s="307"/>
      <c r="Z245" s="307"/>
      <c r="AA245" s="307"/>
      <c r="AI245" s="274"/>
      <c r="AK245" s="274"/>
      <c r="AL245" s="274"/>
      <c r="AM245" s="274"/>
      <c r="AN245" s="274"/>
    </row>
    <row r="246" spans="16:40" x14ac:dyDescent="0.2">
      <c r="P246" s="307"/>
      <c r="R246" s="307"/>
      <c r="S246" s="307"/>
      <c r="T246" s="307"/>
      <c r="U246" s="307"/>
      <c r="V246" s="307"/>
      <c r="W246" s="307"/>
      <c r="X246" s="307"/>
      <c r="Y246" s="307"/>
      <c r="Z246" s="307"/>
      <c r="AA246" s="307"/>
      <c r="AI246" s="274"/>
      <c r="AK246" s="274"/>
      <c r="AL246" s="274"/>
      <c r="AM246" s="274"/>
      <c r="AN246" s="274"/>
    </row>
    <row r="247" spans="16:40" x14ac:dyDescent="0.2">
      <c r="P247" s="307"/>
      <c r="R247" s="307"/>
      <c r="S247" s="307"/>
      <c r="T247" s="307"/>
      <c r="U247" s="307"/>
      <c r="V247" s="307"/>
      <c r="W247" s="307"/>
      <c r="X247" s="307"/>
      <c r="Y247" s="307"/>
      <c r="Z247" s="307"/>
      <c r="AA247" s="307"/>
      <c r="AI247" s="274"/>
      <c r="AK247" s="274"/>
      <c r="AL247" s="274"/>
      <c r="AM247" s="274"/>
      <c r="AN247" s="274"/>
    </row>
    <row r="248" spans="16:40" x14ac:dyDescent="0.2">
      <c r="P248" s="307"/>
      <c r="R248" s="307"/>
      <c r="S248" s="307"/>
      <c r="T248" s="307"/>
      <c r="U248" s="307"/>
      <c r="V248" s="307"/>
      <c r="W248" s="307"/>
      <c r="X248" s="307"/>
      <c r="Y248" s="307"/>
      <c r="Z248" s="307"/>
      <c r="AA248" s="307"/>
      <c r="AI248" s="274"/>
      <c r="AK248" s="274"/>
      <c r="AL248" s="274"/>
      <c r="AM248" s="274"/>
      <c r="AN248" s="274"/>
    </row>
    <row r="249" spans="16:40" x14ac:dyDescent="0.2">
      <c r="P249" s="307"/>
      <c r="R249" s="307"/>
      <c r="S249" s="307"/>
      <c r="T249" s="307"/>
      <c r="U249" s="307"/>
      <c r="V249" s="307"/>
      <c r="W249" s="307"/>
      <c r="X249" s="307"/>
      <c r="Y249" s="307"/>
      <c r="Z249" s="307"/>
      <c r="AA249" s="307"/>
      <c r="AI249" s="274"/>
      <c r="AK249" s="274"/>
      <c r="AL249" s="274"/>
      <c r="AM249" s="274"/>
      <c r="AN249" s="274"/>
    </row>
    <row r="250" spans="16:40" x14ac:dyDescent="0.2">
      <c r="P250" s="307"/>
      <c r="R250" s="307"/>
      <c r="S250" s="307"/>
      <c r="T250" s="307"/>
      <c r="U250" s="307"/>
      <c r="V250" s="307"/>
      <c r="W250" s="307"/>
      <c r="X250" s="307"/>
      <c r="Y250" s="307"/>
      <c r="Z250" s="307"/>
      <c r="AA250" s="307"/>
      <c r="AI250" s="274"/>
      <c r="AK250" s="274"/>
      <c r="AL250" s="274"/>
      <c r="AM250" s="274"/>
      <c r="AN250" s="274"/>
    </row>
    <row r="251" spans="16:40" x14ac:dyDescent="0.2">
      <c r="P251" s="307"/>
      <c r="R251" s="307"/>
      <c r="S251" s="307"/>
      <c r="T251" s="307"/>
      <c r="U251" s="307"/>
      <c r="V251" s="307"/>
      <c r="W251" s="307"/>
      <c r="X251" s="307"/>
      <c r="Y251" s="307"/>
      <c r="Z251" s="307"/>
      <c r="AA251" s="307"/>
      <c r="AI251" s="274"/>
      <c r="AK251" s="274"/>
      <c r="AL251" s="274"/>
      <c r="AM251" s="274"/>
      <c r="AN251" s="274"/>
    </row>
    <row r="252" spans="16:40" x14ac:dyDescent="0.2">
      <c r="P252" s="307"/>
      <c r="R252" s="307"/>
      <c r="S252" s="307"/>
      <c r="T252" s="307"/>
      <c r="U252" s="307"/>
      <c r="V252" s="307"/>
      <c r="W252" s="307"/>
      <c r="X252" s="307"/>
      <c r="Y252" s="307"/>
      <c r="Z252" s="307"/>
      <c r="AA252" s="307"/>
      <c r="AI252" s="274"/>
      <c r="AK252" s="274"/>
      <c r="AL252" s="274"/>
      <c r="AM252" s="274"/>
      <c r="AN252" s="274"/>
    </row>
    <row r="253" spans="16:40" x14ac:dyDescent="0.2">
      <c r="P253" s="307"/>
      <c r="R253" s="307"/>
      <c r="S253" s="307"/>
      <c r="T253" s="307"/>
      <c r="U253" s="307"/>
      <c r="V253" s="307"/>
      <c r="W253" s="307"/>
      <c r="X253" s="307"/>
      <c r="Y253" s="307"/>
      <c r="Z253" s="307"/>
      <c r="AA253" s="307"/>
      <c r="AI253" s="274"/>
      <c r="AK253" s="274"/>
      <c r="AL253" s="274"/>
      <c r="AM253" s="274"/>
      <c r="AN253" s="274"/>
    </row>
    <row r="254" spans="16:40" x14ac:dyDescent="0.2">
      <c r="P254" s="307"/>
      <c r="R254" s="307"/>
      <c r="S254" s="307"/>
      <c r="T254" s="307"/>
      <c r="U254" s="307"/>
      <c r="V254" s="307"/>
      <c r="W254" s="307"/>
      <c r="X254" s="307"/>
      <c r="Y254" s="307"/>
      <c r="Z254" s="307"/>
      <c r="AA254" s="307"/>
      <c r="AI254" s="274"/>
      <c r="AK254" s="274"/>
      <c r="AL254" s="274"/>
      <c r="AM254" s="274"/>
      <c r="AN254" s="274"/>
    </row>
    <row r="255" spans="16:40" x14ac:dyDescent="0.2">
      <c r="P255" s="307"/>
      <c r="R255" s="307"/>
      <c r="S255" s="307"/>
      <c r="T255" s="307"/>
      <c r="U255" s="307"/>
      <c r="V255" s="307"/>
      <c r="W255" s="307"/>
      <c r="X255" s="307"/>
      <c r="Y255" s="307"/>
      <c r="Z255" s="307"/>
      <c r="AA255" s="307"/>
      <c r="AI255" s="274"/>
      <c r="AK255" s="274"/>
      <c r="AL255" s="274"/>
      <c r="AM255" s="274"/>
      <c r="AN255" s="274"/>
    </row>
    <row r="256" spans="16:40" x14ac:dyDescent="0.2">
      <c r="P256" s="307"/>
      <c r="R256" s="307"/>
      <c r="S256" s="307"/>
      <c r="T256" s="307"/>
      <c r="U256" s="307"/>
      <c r="V256" s="307"/>
      <c r="W256" s="307"/>
      <c r="X256" s="307"/>
      <c r="Y256" s="307"/>
      <c r="Z256" s="307"/>
      <c r="AA256" s="307"/>
      <c r="AI256" s="274"/>
      <c r="AK256" s="274"/>
      <c r="AL256" s="274"/>
      <c r="AM256" s="274"/>
      <c r="AN256" s="274"/>
    </row>
    <row r="257" spans="14:40" x14ac:dyDescent="0.2">
      <c r="P257" s="307"/>
      <c r="R257" s="307"/>
      <c r="S257" s="307"/>
      <c r="T257" s="307"/>
      <c r="U257" s="307"/>
      <c r="V257" s="307"/>
      <c r="W257" s="307"/>
      <c r="X257" s="307"/>
      <c r="Y257" s="307"/>
      <c r="Z257" s="307"/>
      <c r="AA257" s="307"/>
      <c r="AI257" s="274"/>
      <c r="AK257" s="274"/>
      <c r="AL257" s="274"/>
      <c r="AM257" s="274"/>
      <c r="AN257" s="274"/>
    </row>
    <row r="258" spans="14:40" x14ac:dyDescent="0.2">
      <c r="P258" s="307"/>
      <c r="R258" s="307"/>
      <c r="S258" s="307"/>
      <c r="T258" s="307"/>
      <c r="U258" s="307"/>
      <c r="V258" s="307"/>
      <c r="W258" s="307"/>
      <c r="X258" s="307"/>
      <c r="Y258" s="307"/>
      <c r="Z258" s="307"/>
      <c r="AA258" s="307"/>
      <c r="AI258" s="274"/>
      <c r="AK258" s="274"/>
      <c r="AL258" s="274"/>
      <c r="AM258" s="274"/>
      <c r="AN258" s="274"/>
    </row>
    <row r="259" spans="14:40" x14ac:dyDescent="0.2">
      <c r="P259" s="307"/>
      <c r="R259" s="307"/>
      <c r="S259" s="307"/>
      <c r="T259" s="307"/>
      <c r="U259" s="307"/>
      <c r="V259" s="307"/>
      <c r="W259" s="307"/>
      <c r="X259" s="307"/>
      <c r="Y259" s="307"/>
      <c r="Z259" s="307"/>
      <c r="AA259" s="307"/>
      <c r="AI259" s="274"/>
      <c r="AK259" s="274"/>
      <c r="AL259" s="274"/>
      <c r="AM259" s="274"/>
      <c r="AN259" s="274"/>
    </row>
    <row r="260" spans="14:40" x14ac:dyDescent="0.2">
      <c r="P260" s="307"/>
      <c r="R260" s="307"/>
      <c r="S260" s="307"/>
      <c r="T260" s="307"/>
      <c r="U260" s="307"/>
      <c r="V260" s="307"/>
      <c r="W260" s="307"/>
      <c r="X260" s="307"/>
      <c r="Y260" s="307"/>
      <c r="Z260" s="307"/>
      <c r="AA260" s="307"/>
      <c r="AI260" s="274"/>
      <c r="AK260" s="274"/>
      <c r="AL260" s="274"/>
      <c r="AM260" s="274"/>
      <c r="AN260" s="274"/>
    </row>
    <row r="261" spans="14:40" x14ac:dyDescent="0.2">
      <c r="P261" s="307"/>
      <c r="R261" s="307"/>
      <c r="S261" s="307"/>
      <c r="T261" s="307"/>
      <c r="U261" s="307"/>
      <c r="V261" s="307"/>
      <c r="W261" s="307"/>
      <c r="X261" s="307"/>
      <c r="Y261" s="307"/>
      <c r="Z261" s="307"/>
      <c r="AA261" s="307"/>
      <c r="AI261" s="274"/>
      <c r="AK261" s="274"/>
      <c r="AL261" s="274"/>
      <c r="AM261" s="274"/>
      <c r="AN261" s="274"/>
    </row>
    <row r="262" spans="14:40" x14ac:dyDescent="0.2">
      <c r="P262" s="307"/>
      <c r="R262" s="307"/>
      <c r="S262" s="307"/>
      <c r="T262" s="307"/>
      <c r="U262" s="307"/>
      <c r="V262" s="307"/>
      <c r="W262" s="307"/>
      <c r="X262" s="307"/>
      <c r="Y262" s="307"/>
      <c r="Z262" s="307"/>
      <c r="AA262" s="307"/>
      <c r="AI262" s="274"/>
      <c r="AK262" s="274"/>
      <c r="AL262" s="274"/>
      <c r="AM262" s="274"/>
      <c r="AN262" s="274"/>
    </row>
    <row r="263" spans="14:40" x14ac:dyDescent="0.2">
      <c r="P263" s="307"/>
      <c r="R263" s="307"/>
      <c r="S263" s="307"/>
      <c r="T263" s="307"/>
      <c r="U263" s="307"/>
      <c r="V263" s="307"/>
      <c r="W263" s="307"/>
      <c r="X263" s="307"/>
      <c r="Y263" s="307"/>
      <c r="Z263" s="307"/>
      <c r="AA263" s="307"/>
      <c r="AI263" s="274"/>
      <c r="AK263" s="274"/>
      <c r="AL263" s="274"/>
      <c r="AM263" s="274"/>
      <c r="AN263" s="274"/>
    </row>
    <row r="264" spans="14:40" x14ac:dyDescent="0.2">
      <c r="N264" s="308"/>
      <c r="P264" s="307"/>
      <c r="R264" s="307"/>
      <c r="S264" s="307"/>
      <c r="T264" s="307"/>
      <c r="U264" s="307"/>
      <c r="V264" s="307"/>
      <c r="W264" s="307"/>
      <c r="X264" s="307"/>
      <c r="Y264" s="307"/>
      <c r="Z264" s="307"/>
      <c r="AA264" s="307"/>
      <c r="AI264" s="274"/>
      <c r="AK264" s="274"/>
      <c r="AL264" s="274"/>
      <c r="AM264" s="274"/>
      <c r="AN264" s="274"/>
    </row>
    <row r="265" spans="14:40" x14ac:dyDescent="0.2">
      <c r="N265" s="308"/>
    </row>
    <row r="266" spans="14:40" x14ac:dyDescent="0.2">
      <c r="N266" s="308"/>
      <c r="P266" s="307"/>
      <c r="R266" s="307"/>
      <c r="S266" s="307"/>
      <c r="T266" s="307"/>
      <c r="U266" s="307"/>
      <c r="V266" s="307"/>
      <c r="W266" s="307"/>
      <c r="X266" s="307"/>
      <c r="Y266" s="307"/>
      <c r="Z266" s="307"/>
      <c r="AA266" s="307"/>
      <c r="AI266" s="274"/>
      <c r="AK266" s="274"/>
      <c r="AL266" s="274"/>
      <c r="AM266" s="274"/>
      <c r="AN266" s="274"/>
    </row>
    <row r="267" spans="14:40" x14ac:dyDescent="0.2">
      <c r="N267" s="308"/>
    </row>
    <row r="268" spans="14:40" x14ac:dyDescent="0.2">
      <c r="N268" s="308"/>
      <c r="P268" s="307"/>
      <c r="R268" s="307"/>
      <c r="S268" s="307"/>
      <c r="T268" s="307"/>
      <c r="U268" s="307"/>
      <c r="V268" s="307"/>
      <c r="W268" s="307"/>
      <c r="X268" s="307"/>
      <c r="Y268" s="307"/>
      <c r="Z268" s="307"/>
      <c r="AA268" s="307"/>
      <c r="AI268" s="274"/>
      <c r="AK268" s="274"/>
      <c r="AL268" s="274"/>
      <c r="AM268" s="274"/>
      <c r="AN268" s="274"/>
    </row>
    <row r="269" spans="14:40" x14ac:dyDescent="0.2">
      <c r="N269" s="308"/>
    </row>
    <row r="270" spans="14:40" x14ac:dyDescent="0.2">
      <c r="N270" s="308"/>
      <c r="P270" s="307"/>
      <c r="R270" s="307"/>
      <c r="S270" s="307"/>
      <c r="T270" s="307"/>
      <c r="U270" s="307"/>
      <c r="V270" s="307"/>
      <c r="W270" s="307"/>
      <c r="X270" s="307"/>
      <c r="Y270" s="307"/>
      <c r="Z270" s="307"/>
      <c r="AA270" s="307"/>
      <c r="AI270" s="274"/>
      <c r="AK270" s="274"/>
      <c r="AL270" s="274"/>
      <c r="AM270" s="274"/>
      <c r="AN270" s="274"/>
    </row>
    <row r="271" spans="14:40" x14ac:dyDescent="0.2">
      <c r="N271" s="308"/>
    </row>
    <row r="272" spans="14:40" x14ac:dyDescent="0.2">
      <c r="N272" s="308"/>
      <c r="P272" s="307"/>
      <c r="R272" s="307"/>
      <c r="S272" s="307"/>
      <c r="T272" s="307"/>
      <c r="U272" s="307"/>
      <c r="V272" s="307"/>
      <c r="W272" s="307"/>
      <c r="X272" s="307"/>
      <c r="Y272" s="307"/>
      <c r="Z272" s="307"/>
      <c r="AA272" s="307"/>
      <c r="AI272" s="274"/>
      <c r="AK272" s="274"/>
      <c r="AL272" s="274"/>
      <c r="AM272" s="274"/>
      <c r="AN272" s="274"/>
    </row>
    <row r="273" spans="14:40" x14ac:dyDescent="0.2">
      <c r="N273" s="308"/>
    </row>
    <row r="274" spans="14:40" x14ac:dyDescent="0.2">
      <c r="N274" s="308"/>
      <c r="P274" s="307"/>
      <c r="R274" s="307"/>
      <c r="S274" s="307"/>
      <c r="T274" s="307"/>
      <c r="U274" s="307"/>
      <c r="V274" s="307"/>
      <c r="W274" s="307"/>
      <c r="X274" s="307"/>
      <c r="Y274" s="307"/>
      <c r="Z274" s="307"/>
      <c r="AA274" s="307"/>
      <c r="AI274" s="274"/>
      <c r="AK274" s="274"/>
      <c r="AL274" s="274"/>
      <c r="AM274" s="274"/>
      <c r="AN274" s="274"/>
    </row>
    <row r="275" spans="14:40" x14ac:dyDescent="0.2">
      <c r="N275" s="308"/>
    </row>
    <row r="276" spans="14:40" x14ac:dyDescent="0.2">
      <c r="N276" s="308"/>
      <c r="P276" s="307"/>
      <c r="R276" s="307"/>
      <c r="S276" s="307"/>
      <c r="T276" s="307"/>
      <c r="U276" s="307"/>
      <c r="V276" s="307"/>
      <c r="W276" s="307"/>
      <c r="X276" s="307"/>
      <c r="Y276" s="307"/>
      <c r="Z276" s="307"/>
      <c r="AA276" s="307"/>
      <c r="AI276" s="274"/>
      <c r="AK276" s="274"/>
      <c r="AL276" s="274"/>
      <c r="AM276" s="274"/>
      <c r="AN276" s="274"/>
    </row>
    <row r="277" spans="14:40" x14ac:dyDescent="0.2">
      <c r="N277" s="308"/>
    </row>
    <row r="278" spans="14:40" x14ac:dyDescent="0.2">
      <c r="N278" s="308"/>
      <c r="P278" s="307"/>
      <c r="R278" s="307"/>
      <c r="S278" s="307"/>
      <c r="T278" s="307"/>
      <c r="U278" s="307"/>
      <c r="V278" s="307"/>
      <c r="W278" s="307"/>
      <c r="X278" s="307"/>
      <c r="Y278" s="307"/>
      <c r="Z278" s="307"/>
      <c r="AA278" s="307"/>
      <c r="AI278" s="274"/>
      <c r="AK278" s="274"/>
      <c r="AL278" s="274"/>
      <c r="AM278" s="274"/>
      <c r="AN278" s="274"/>
    </row>
    <row r="279" spans="14:40" x14ac:dyDescent="0.2">
      <c r="N279" s="308"/>
    </row>
    <row r="280" spans="14:40" x14ac:dyDescent="0.2">
      <c r="N280" s="308"/>
      <c r="P280" s="307"/>
      <c r="R280" s="307"/>
      <c r="S280" s="307"/>
      <c r="T280" s="307"/>
      <c r="U280" s="307"/>
      <c r="V280" s="307"/>
      <c r="W280" s="307"/>
      <c r="X280" s="307"/>
      <c r="Y280" s="307"/>
      <c r="Z280" s="307"/>
      <c r="AA280" s="307"/>
      <c r="AI280" s="274"/>
      <c r="AK280" s="274"/>
      <c r="AL280" s="274"/>
      <c r="AM280" s="274"/>
      <c r="AN280" s="274"/>
    </row>
    <row r="281" spans="14:40" x14ac:dyDescent="0.2">
      <c r="N281" s="308"/>
    </row>
    <row r="282" spans="14:40" x14ac:dyDescent="0.2">
      <c r="P282" s="307"/>
      <c r="R282" s="307"/>
      <c r="S282" s="307"/>
      <c r="T282" s="307"/>
      <c r="U282" s="307"/>
      <c r="V282" s="307"/>
      <c r="W282" s="307"/>
      <c r="X282" s="307"/>
      <c r="Y282" s="307"/>
      <c r="Z282" s="307"/>
      <c r="AA282" s="307"/>
      <c r="AI282" s="274"/>
      <c r="AK282" s="274"/>
      <c r="AL282" s="274"/>
      <c r="AM282" s="274"/>
      <c r="AN282" s="274"/>
    </row>
    <row r="283" spans="14:40" x14ac:dyDescent="0.2">
      <c r="P283" s="307"/>
      <c r="R283" s="307"/>
      <c r="S283" s="307"/>
      <c r="T283" s="307"/>
      <c r="U283" s="307"/>
      <c r="V283" s="307"/>
      <c r="W283" s="307"/>
      <c r="X283" s="307"/>
      <c r="Y283" s="307"/>
      <c r="Z283" s="307"/>
      <c r="AA283" s="307"/>
      <c r="AI283" s="274"/>
      <c r="AK283" s="274"/>
      <c r="AL283" s="274"/>
      <c r="AM283" s="274"/>
      <c r="AN283" s="274"/>
    </row>
    <row r="284" spans="14:40" x14ac:dyDescent="0.2">
      <c r="P284" s="307"/>
      <c r="R284" s="307"/>
      <c r="S284" s="307"/>
      <c r="T284" s="307"/>
      <c r="U284" s="307"/>
      <c r="V284" s="307"/>
      <c r="W284" s="307"/>
      <c r="X284" s="307"/>
      <c r="Y284" s="307"/>
      <c r="Z284" s="307"/>
      <c r="AA284" s="307"/>
      <c r="AI284" s="274"/>
      <c r="AK284" s="274"/>
      <c r="AL284" s="274"/>
      <c r="AM284" s="274"/>
      <c r="AN284" s="274"/>
    </row>
    <row r="285" spans="14:40" x14ac:dyDescent="0.2">
      <c r="P285" s="307"/>
      <c r="R285" s="307"/>
      <c r="S285" s="307"/>
      <c r="T285" s="307"/>
      <c r="U285" s="307"/>
      <c r="V285" s="307"/>
      <c r="W285" s="307"/>
      <c r="X285" s="307"/>
      <c r="Y285" s="307"/>
      <c r="Z285" s="307"/>
      <c r="AA285" s="307"/>
      <c r="AI285" s="274"/>
      <c r="AK285" s="274"/>
      <c r="AL285" s="274"/>
      <c r="AM285" s="274"/>
      <c r="AN285" s="274"/>
    </row>
    <row r="286" spans="14:40" x14ac:dyDescent="0.2">
      <c r="P286" s="307"/>
      <c r="R286" s="307"/>
      <c r="S286" s="307"/>
      <c r="T286" s="307"/>
      <c r="U286" s="307"/>
      <c r="V286" s="307"/>
      <c r="W286" s="307"/>
      <c r="X286" s="307"/>
      <c r="Y286" s="307"/>
      <c r="Z286" s="307"/>
      <c r="AA286" s="307"/>
      <c r="AI286" s="274"/>
      <c r="AK286" s="274"/>
      <c r="AL286" s="274"/>
      <c r="AM286" s="274"/>
      <c r="AN286" s="274"/>
    </row>
    <row r="287" spans="14:40" x14ac:dyDescent="0.2">
      <c r="P287" s="307"/>
      <c r="R287" s="307"/>
      <c r="S287" s="307"/>
      <c r="T287" s="307"/>
      <c r="U287" s="307"/>
      <c r="V287" s="307"/>
      <c r="W287" s="307"/>
      <c r="X287" s="307"/>
      <c r="Y287" s="307"/>
      <c r="Z287" s="307"/>
      <c r="AA287" s="307"/>
      <c r="AI287" s="274"/>
      <c r="AK287" s="274"/>
      <c r="AL287" s="274"/>
      <c r="AM287" s="274"/>
      <c r="AN287" s="274"/>
    </row>
    <row r="288" spans="14:40" x14ac:dyDescent="0.2">
      <c r="P288" s="307"/>
      <c r="R288" s="307"/>
      <c r="S288" s="307"/>
      <c r="T288" s="307"/>
      <c r="U288" s="307"/>
      <c r="V288" s="307"/>
      <c r="W288" s="307"/>
      <c r="X288" s="307"/>
      <c r="Y288" s="307"/>
      <c r="Z288" s="307"/>
      <c r="AA288" s="307"/>
      <c r="AI288" s="274"/>
      <c r="AK288" s="274"/>
      <c r="AL288" s="274"/>
      <c r="AM288" s="274"/>
      <c r="AN288" s="274"/>
    </row>
    <row r="289" spans="16:40" x14ac:dyDescent="0.2">
      <c r="P289" s="307"/>
      <c r="R289" s="307"/>
      <c r="S289" s="307"/>
      <c r="T289" s="307"/>
      <c r="U289" s="307"/>
      <c r="V289" s="307"/>
      <c r="W289" s="307"/>
      <c r="X289" s="307"/>
      <c r="Y289" s="307"/>
      <c r="Z289" s="307"/>
      <c r="AA289" s="307"/>
      <c r="AI289" s="274"/>
      <c r="AK289" s="274"/>
      <c r="AL289" s="274"/>
      <c r="AM289" s="274"/>
      <c r="AN289" s="274"/>
    </row>
    <row r="290" spans="16:40" x14ac:dyDescent="0.2">
      <c r="P290" s="307"/>
      <c r="R290" s="307"/>
      <c r="S290" s="307"/>
      <c r="T290" s="307"/>
      <c r="U290" s="307"/>
      <c r="V290" s="307"/>
      <c r="W290" s="307"/>
      <c r="X290" s="307"/>
      <c r="Y290" s="307"/>
      <c r="Z290" s="307"/>
      <c r="AA290" s="307"/>
      <c r="AI290" s="274"/>
      <c r="AK290" s="274"/>
      <c r="AL290" s="274"/>
      <c r="AM290" s="274"/>
      <c r="AN290" s="274"/>
    </row>
    <row r="291" spans="16:40" x14ac:dyDescent="0.2">
      <c r="P291" s="307"/>
      <c r="R291" s="307"/>
      <c r="S291" s="307"/>
      <c r="T291" s="307"/>
      <c r="U291" s="307"/>
      <c r="V291" s="307"/>
      <c r="W291" s="307"/>
      <c r="X291" s="307"/>
      <c r="Y291" s="307"/>
      <c r="Z291" s="307"/>
      <c r="AA291" s="307"/>
      <c r="AI291" s="274"/>
      <c r="AK291" s="274"/>
      <c r="AL291" s="274"/>
      <c r="AM291" s="274"/>
      <c r="AN291" s="274"/>
    </row>
    <row r="292" spans="16:40" x14ac:dyDescent="0.2">
      <c r="P292" s="307"/>
      <c r="R292" s="307"/>
      <c r="S292" s="307"/>
      <c r="T292" s="307"/>
      <c r="U292" s="307"/>
      <c r="V292" s="307"/>
      <c r="W292" s="307"/>
      <c r="X292" s="307"/>
      <c r="Y292" s="307"/>
      <c r="Z292" s="307"/>
      <c r="AA292" s="307"/>
      <c r="AI292" s="274"/>
      <c r="AK292" s="274"/>
      <c r="AL292" s="274"/>
      <c r="AM292" s="274"/>
      <c r="AN292" s="274"/>
    </row>
    <row r="293" spans="16:40" x14ac:dyDescent="0.2">
      <c r="P293" s="307"/>
      <c r="R293" s="307"/>
      <c r="S293" s="307"/>
      <c r="T293" s="307"/>
      <c r="U293" s="307"/>
      <c r="V293" s="307"/>
      <c r="W293" s="307"/>
      <c r="X293" s="307"/>
      <c r="Y293" s="307"/>
      <c r="Z293" s="307"/>
      <c r="AA293" s="307"/>
      <c r="AI293" s="274"/>
      <c r="AK293" s="274"/>
      <c r="AL293" s="274"/>
      <c r="AM293" s="274"/>
      <c r="AN293" s="274"/>
    </row>
    <row r="294" spans="16:40" x14ac:dyDescent="0.2">
      <c r="P294" s="307"/>
      <c r="R294" s="307"/>
      <c r="S294" s="307"/>
      <c r="T294" s="307"/>
      <c r="U294" s="307"/>
      <c r="V294" s="307"/>
      <c r="W294" s="307"/>
      <c r="X294" s="307"/>
      <c r="Y294" s="307"/>
      <c r="Z294" s="307"/>
      <c r="AA294" s="307"/>
      <c r="AI294" s="274"/>
      <c r="AK294" s="274"/>
      <c r="AL294" s="274"/>
      <c r="AM294" s="274"/>
      <c r="AN294" s="274"/>
    </row>
    <row r="295" spans="16:40" x14ac:dyDescent="0.2">
      <c r="P295" s="307"/>
      <c r="R295" s="307"/>
      <c r="S295" s="307"/>
      <c r="T295" s="307"/>
      <c r="U295" s="307"/>
      <c r="V295" s="307"/>
      <c r="W295" s="307"/>
      <c r="X295" s="307"/>
      <c r="Y295" s="307"/>
      <c r="Z295" s="307"/>
      <c r="AA295" s="307"/>
      <c r="AI295" s="274"/>
      <c r="AK295" s="274"/>
      <c r="AL295" s="274"/>
      <c r="AM295" s="274"/>
      <c r="AN295" s="274"/>
    </row>
    <row r="296" spans="16:40" x14ac:dyDescent="0.2">
      <c r="P296" s="307"/>
      <c r="R296" s="307"/>
      <c r="S296" s="307"/>
      <c r="T296" s="307"/>
      <c r="U296" s="307"/>
      <c r="V296" s="307"/>
      <c r="W296" s="307"/>
      <c r="X296" s="307"/>
      <c r="Y296" s="307"/>
      <c r="Z296" s="307"/>
      <c r="AA296" s="307"/>
      <c r="AI296" s="274"/>
      <c r="AK296" s="274"/>
      <c r="AL296" s="274"/>
      <c r="AM296" s="274"/>
      <c r="AN296" s="274"/>
    </row>
    <row r="297" spans="16:40" x14ac:dyDescent="0.2">
      <c r="P297" s="307"/>
      <c r="R297" s="307"/>
      <c r="S297" s="307"/>
      <c r="T297" s="307"/>
      <c r="U297" s="307"/>
      <c r="V297" s="307"/>
      <c r="W297" s="307"/>
      <c r="X297" s="307"/>
      <c r="Y297" s="307"/>
      <c r="Z297" s="307"/>
      <c r="AA297" s="307"/>
      <c r="AI297" s="274"/>
      <c r="AK297" s="274"/>
      <c r="AL297" s="274"/>
      <c r="AM297" s="274"/>
      <c r="AN297" s="274"/>
    </row>
    <row r="298" spans="16:40" x14ac:dyDescent="0.2">
      <c r="P298" s="307"/>
      <c r="R298" s="307"/>
      <c r="S298" s="307"/>
      <c r="T298" s="307"/>
      <c r="U298" s="307"/>
      <c r="V298" s="307"/>
      <c r="W298" s="307"/>
      <c r="X298" s="307"/>
      <c r="Y298" s="307"/>
      <c r="Z298" s="307"/>
      <c r="AA298" s="307"/>
      <c r="AI298" s="274"/>
      <c r="AK298" s="274"/>
      <c r="AL298" s="274"/>
      <c r="AM298" s="274"/>
      <c r="AN298" s="274"/>
    </row>
    <row r="299" spans="16:40" x14ac:dyDescent="0.2">
      <c r="P299" s="307"/>
      <c r="R299" s="307"/>
      <c r="S299" s="307"/>
      <c r="T299" s="307"/>
      <c r="U299" s="307"/>
      <c r="V299" s="307"/>
      <c r="W299" s="307"/>
      <c r="X299" s="307"/>
      <c r="Y299" s="307"/>
      <c r="Z299" s="307"/>
      <c r="AA299" s="307"/>
      <c r="AI299" s="274"/>
      <c r="AK299" s="274"/>
      <c r="AL299" s="274"/>
      <c r="AM299" s="274"/>
      <c r="AN299" s="274"/>
    </row>
    <row r="300" spans="16:40" x14ac:dyDescent="0.2">
      <c r="P300" s="307"/>
      <c r="R300" s="307"/>
      <c r="S300" s="307"/>
      <c r="T300" s="307"/>
      <c r="U300" s="307"/>
      <c r="V300" s="307"/>
      <c r="W300" s="307"/>
      <c r="X300" s="307"/>
      <c r="Y300" s="307"/>
      <c r="Z300" s="307"/>
      <c r="AA300" s="307"/>
      <c r="AI300" s="274"/>
      <c r="AK300" s="274"/>
      <c r="AL300" s="274"/>
      <c r="AM300" s="274"/>
      <c r="AN300" s="274"/>
    </row>
    <row r="301" spans="16:40" x14ac:dyDescent="0.2">
      <c r="P301" s="307"/>
      <c r="R301" s="307"/>
      <c r="S301" s="307"/>
      <c r="T301" s="307"/>
      <c r="U301" s="307"/>
      <c r="V301" s="307"/>
      <c r="W301" s="307"/>
      <c r="X301" s="307"/>
      <c r="Y301" s="307"/>
      <c r="Z301" s="307"/>
      <c r="AA301" s="307"/>
      <c r="AI301" s="274"/>
      <c r="AK301" s="274"/>
      <c r="AL301" s="274"/>
      <c r="AM301" s="274"/>
      <c r="AN301" s="274"/>
    </row>
    <row r="302" spans="16:40" x14ac:dyDescent="0.2">
      <c r="P302" s="307"/>
      <c r="R302" s="307"/>
      <c r="S302" s="307"/>
      <c r="T302" s="307"/>
      <c r="U302" s="307"/>
      <c r="V302" s="307"/>
      <c r="W302" s="307"/>
      <c r="X302" s="307"/>
      <c r="Y302" s="307"/>
      <c r="Z302" s="307"/>
      <c r="AA302" s="307"/>
      <c r="AI302" s="274"/>
      <c r="AK302" s="274"/>
      <c r="AL302" s="274"/>
      <c r="AM302" s="274"/>
      <c r="AN302" s="274"/>
    </row>
    <row r="303" spans="16:40" x14ac:dyDescent="0.2">
      <c r="P303" s="307"/>
      <c r="R303" s="307"/>
      <c r="S303" s="307"/>
      <c r="T303" s="307"/>
      <c r="U303" s="307"/>
      <c r="V303" s="307"/>
      <c r="W303" s="307"/>
      <c r="X303" s="307"/>
      <c r="Y303" s="307"/>
      <c r="Z303" s="307"/>
      <c r="AA303" s="307"/>
      <c r="AI303" s="274"/>
      <c r="AK303" s="274"/>
      <c r="AL303" s="274"/>
      <c r="AM303" s="274"/>
      <c r="AN303" s="274"/>
    </row>
    <row r="304" spans="16:40" x14ac:dyDescent="0.2">
      <c r="P304" s="307"/>
      <c r="R304" s="307"/>
      <c r="S304" s="307"/>
      <c r="T304" s="307"/>
      <c r="U304" s="307"/>
      <c r="V304" s="307"/>
      <c r="W304" s="307"/>
      <c r="X304" s="307"/>
      <c r="Y304" s="307"/>
      <c r="Z304" s="307"/>
      <c r="AA304" s="307"/>
      <c r="AI304" s="274"/>
      <c r="AK304" s="274"/>
      <c r="AL304" s="274"/>
      <c r="AM304" s="274"/>
      <c r="AN304" s="274"/>
    </row>
    <row r="305" spans="16:40" x14ac:dyDescent="0.2">
      <c r="P305" s="307"/>
      <c r="R305" s="307"/>
      <c r="S305" s="307"/>
      <c r="T305" s="307"/>
      <c r="U305" s="307"/>
      <c r="V305" s="307"/>
      <c r="W305" s="307"/>
      <c r="X305" s="307"/>
      <c r="Y305" s="307"/>
      <c r="Z305" s="307"/>
      <c r="AA305" s="307"/>
      <c r="AI305" s="274"/>
      <c r="AK305" s="274"/>
      <c r="AL305" s="274"/>
      <c r="AM305" s="274"/>
      <c r="AN305" s="274"/>
    </row>
    <row r="306" spans="16:40" x14ac:dyDescent="0.2">
      <c r="P306" s="307"/>
      <c r="R306" s="307"/>
      <c r="S306" s="307"/>
      <c r="T306" s="307"/>
      <c r="U306" s="307"/>
      <c r="V306" s="307"/>
      <c r="W306" s="307"/>
      <c r="X306" s="307"/>
      <c r="Y306" s="307"/>
      <c r="Z306" s="307"/>
      <c r="AA306" s="307"/>
      <c r="AI306" s="274"/>
      <c r="AK306" s="274"/>
      <c r="AL306" s="274"/>
      <c r="AM306" s="274"/>
      <c r="AN306" s="274"/>
    </row>
    <row r="307" spans="16:40" x14ac:dyDescent="0.2">
      <c r="P307" s="307"/>
      <c r="R307" s="307"/>
      <c r="S307" s="307"/>
      <c r="T307" s="307"/>
      <c r="U307" s="307"/>
      <c r="V307" s="307"/>
      <c r="W307" s="307"/>
      <c r="X307" s="307"/>
      <c r="Y307" s="307"/>
      <c r="Z307" s="307"/>
      <c r="AA307" s="307"/>
      <c r="AI307" s="274"/>
      <c r="AK307" s="274"/>
      <c r="AL307" s="274"/>
      <c r="AM307" s="274"/>
      <c r="AN307" s="274"/>
    </row>
    <row r="308" spans="16:40" x14ac:dyDescent="0.2">
      <c r="P308" s="307"/>
      <c r="R308" s="307"/>
      <c r="S308" s="307"/>
      <c r="T308" s="307"/>
      <c r="U308" s="307"/>
      <c r="V308" s="307"/>
      <c r="W308" s="307"/>
      <c r="X308" s="307"/>
      <c r="Y308" s="307"/>
      <c r="Z308" s="307"/>
      <c r="AA308" s="307"/>
      <c r="AI308" s="274"/>
      <c r="AK308" s="274"/>
      <c r="AL308" s="274"/>
      <c r="AM308" s="274"/>
      <c r="AN308" s="274"/>
    </row>
    <row r="309" spans="16:40" x14ac:dyDescent="0.2">
      <c r="P309" s="307"/>
      <c r="R309" s="307"/>
      <c r="S309" s="307"/>
      <c r="T309" s="307"/>
      <c r="U309" s="307"/>
      <c r="V309" s="307"/>
      <c r="W309" s="307"/>
      <c r="X309" s="307"/>
      <c r="Y309" s="307"/>
      <c r="Z309" s="307"/>
      <c r="AA309" s="307"/>
      <c r="AI309" s="274"/>
      <c r="AK309" s="274"/>
      <c r="AL309" s="274"/>
      <c r="AM309" s="274"/>
      <c r="AN309" s="274"/>
    </row>
    <row r="310" spans="16:40" x14ac:dyDescent="0.2">
      <c r="P310" s="307"/>
      <c r="R310" s="307"/>
      <c r="S310" s="307"/>
      <c r="T310" s="307"/>
      <c r="U310" s="307"/>
      <c r="V310" s="307"/>
      <c r="W310" s="307"/>
      <c r="X310" s="307"/>
      <c r="Y310" s="307"/>
      <c r="Z310" s="307"/>
      <c r="AA310" s="307"/>
      <c r="AI310" s="274"/>
      <c r="AK310" s="274"/>
      <c r="AL310" s="274"/>
      <c r="AM310" s="274"/>
      <c r="AN310" s="274"/>
    </row>
    <row r="311" spans="16:40" x14ac:dyDescent="0.2">
      <c r="P311" s="307"/>
      <c r="R311" s="307"/>
      <c r="S311" s="307"/>
      <c r="T311" s="307"/>
      <c r="U311" s="307"/>
      <c r="V311" s="307"/>
      <c r="W311" s="307"/>
      <c r="X311" s="307"/>
      <c r="Y311" s="307"/>
      <c r="Z311" s="307"/>
      <c r="AA311" s="307"/>
      <c r="AI311" s="274"/>
      <c r="AK311" s="274"/>
      <c r="AL311" s="274"/>
      <c r="AM311" s="274"/>
      <c r="AN311" s="274"/>
    </row>
    <row r="312" spans="16:40" x14ac:dyDescent="0.2">
      <c r="P312" s="307"/>
      <c r="R312" s="307"/>
      <c r="S312" s="307"/>
      <c r="T312" s="307"/>
      <c r="U312" s="307"/>
      <c r="V312" s="307"/>
      <c r="W312" s="307"/>
      <c r="X312" s="307"/>
      <c r="Y312" s="307"/>
      <c r="Z312" s="307"/>
      <c r="AA312" s="307"/>
      <c r="AI312" s="274"/>
      <c r="AK312" s="274"/>
      <c r="AL312" s="274"/>
      <c r="AM312" s="274"/>
      <c r="AN312" s="274"/>
    </row>
    <row r="313" spans="16:40" x14ac:dyDescent="0.2">
      <c r="P313" s="307"/>
      <c r="R313" s="307"/>
      <c r="S313" s="307"/>
      <c r="T313" s="307"/>
      <c r="U313" s="307"/>
      <c r="V313" s="307"/>
      <c r="W313" s="307"/>
      <c r="X313" s="307"/>
      <c r="Y313" s="307"/>
      <c r="Z313" s="307"/>
      <c r="AA313" s="307"/>
      <c r="AI313" s="274"/>
      <c r="AK313" s="274"/>
      <c r="AL313" s="274"/>
      <c r="AM313" s="274"/>
      <c r="AN313" s="274"/>
    </row>
    <row r="314" spans="16:40" x14ac:dyDescent="0.2">
      <c r="P314" s="307"/>
      <c r="R314" s="307"/>
      <c r="S314" s="307"/>
      <c r="T314" s="307"/>
      <c r="U314" s="307"/>
      <c r="V314" s="307"/>
      <c r="W314" s="307"/>
      <c r="X314" s="307"/>
      <c r="Y314" s="307"/>
      <c r="Z314" s="307"/>
      <c r="AA314" s="307"/>
      <c r="AI314" s="274"/>
      <c r="AK314" s="274"/>
      <c r="AL314" s="274"/>
      <c r="AM314" s="274"/>
      <c r="AN314" s="274"/>
    </row>
    <row r="315" spans="16:40" x14ac:dyDescent="0.2">
      <c r="P315" s="307"/>
      <c r="R315" s="307"/>
      <c r="S315" s="307"/>
      <c r="T315" s="307"/>
      <c r="U315" s="307"/>
      <c r="V315" s="307"/>
      <c r="W315" s="307"/>
      <c r="X315" s="307"/>
      <c r="Y315" s="307"/>
      <c r="Z315" s="307"/>
      <c r="AA315" s="307"/>
      <c r="AI315" s="274"/>
      <c r="AK315" s="274"/>
      <c r="AL315" s="274"/>
      <c r="AM315" s="274"/>
      <c r="AN315" s="274"/>
    </row>
    <row r="316" spans="16:40" x14ac:dyDescent="0.2">
      <c r="P316" s="307"/>
      <c r="R316" s="307"/>
      <c r="S316" s="307"/>
      <c r="T316" s="307"/>
      <c r="U316" s="307"/>
      <c r="V316" s="307"/>
      <c r="W316" s="307"/>
      <c r="X316" s="307"/>
      <c r="Y316" s="307"/>
      <c r="Z316" s="307"/>
      <c r="AA316" s="307"/>
      <c r="AI316" s="274"/>
      <c r="AK316" s="274"/>
      <c r="AL316" s="274"/>
      <c r="AM316" s="274"/>
      <c r="AN316" s="274"/>
    </row>
    <row r="317" spans="16:40" x14ac:dyDescent="0.2">
      <c r="P317" s="307"/>
      <c r="R317" s="307"/>
      <c r="S317" s="307"/>
      <c r="T317" s="307"/>
      <c r="U317" s="307"/>
      <c r="V317" s="307"/>
      <c r="W317" s="307"/>
      <c r="X317" s="307"/>
      <c r="Y317" s="307"/>
      <c r="Z317" s="307"/>
      <c r="AA317" s="307"/>
      <c r="AI317" s="274"/>
      <c r="AK317" s="274"/>
      <c r="AL317" s="274"/>
      <c r="AM317" s="274"/>
      <c r="AN317" s="274"/>
    </row>
    <row r="318" spans="16:40" x14ac:dyDescent="0.2">
      <c r="P318" s="307"/>
      <c r="R318" s="307"/>
      <c r="S318" s="307"/>
      <c r="T318" s="307"/>
      <c r="U318" s="307"/>
      <c r="V318" s="307"/>
      <c r="W318" s="307"/>
      <c r="X318" s="307"/>
      <c r="Y318" s="307"/>
      <c r="Z318" s="307"/>
      <c r="AA318" s="307"/>
      <c r="AI318" s="274"/>
      <c r="AK318" s="274"/>
      <c r="AL318" s="274"/>
      <c r="AM318" s="274"/>
      <c r="AN318" s="274"/>
    </row>
    <row r="319" spans="16:40" x14ac:dyDescent="0.2">
      <c r="P319" s="307"/>
      <c r="R319" s="307"/>
      <c r="S319" s="307"/>
      <c r="T319" s="307"/>
      <c r="U319" s="307"/>
      <c r="V319" s="307"/>
      <c r="W319" s="307"/>
      <c r="X319" s="307"/>
      <c r="Y319" s="307"/>
      <c r="Z319" s="307"/>
      <c r="AA319" s="307"/>
      <c r="AI319" s="274"/>
      <c r="AK319" s="274"/>
      <c r="AL319" s="274"/>
      <c r="AM319" s="274"/>
      <c r="AN319" s="274"/>
    </row>
    <row r="320" spans="16:40" x14ac:dyDescent="0.2">
      <c r="P320" s="307"/>
      <c r="R320" s="307"/>
      <c r="S320" s="307"/>
      <c r="T320" s="307"/>
      <c r="U320" s="307"/>
      <c r="V320" s="307"/>
      <c r="W320" s="307"/>
      <c r="X320" s="307"/>
      <c r="Y320" s="307"/>
      <c r="Z320" s="307"/>
      <c r="AA320" s="307"/>
      <c r="AI320" s="274"/>
      <c r="AK320" s="274"/>
      <c r="AL320" s="274"/>
      <c r="AM320" s="274"/>
      <c r="AN320" s="274"/>
    </row>
    <row r="321" spans="16:40" x14ac:dyDescent="0.2">
      <c r="P321" s="307"/>
      <c r="R321" s="307"/>
      <c r="S321" s="307"/>
      <c r="T321" s="307"/>
      <c r="U321" s="307"/>
      <c r="V321" s="307"/>
      <c r="W321" s="307"/>
      <c r="X321" s="307"/>
      <c r="Y321" s="307"/>
      <c r="Z321" s="307"/>
      <c r="AA321" s="307"/>
      <c r="AI321" s="274"/>
      <c r="AK321" s="274"/>
      <c r="AL321" s="274"/>
      <c r="AM321" s="274"/>
      <c r="AN321" s="274"/>
    </row>
    <row r="322" spans="16:40" x14ac:dyDescent="0.2">
      <c r="P322" s="307"/>
      <c r="R322" s="307"/>
      <c r="S322" s="307"/>
      <c r="T322" s="307"/>
      <c r="U322" s="307"/>
      <c r="V322" s="307"/>
      <c r="W322" s="307"/>
      <c r="X322" s="307"/>
      <c r="Y322" s="307"/>
      <c r="Z322" s="307"/>
      <c r="AA322" s="307"/>
      <c r="AI322" s="274"/>
      <c r="AK322" s="274"/>
      <c r="AL322" s="274"/>
      <c r="AM322" s="274"/>
      <c r="AN322" s="274"/>
    </row>
    <row r="323" spans="16:40" x14ac:dyDescent="0.2">
      <c r="P323" s="307"/>
      <c r="R323" s="307"/>
      <c r="S323" s="307"/>
      <c r="T323" s="307"/>
      <c r="U323" s="307"/>
      <c r="V323" s="307"/>
      <c r="W323" s="307"/>
      <c r="X323" s="307"/>
      <c r="Y323" s="307"/>
      <c r="Z323" s="307"/>
      <c r="AA323" s="307"/>
      <c r="AI323" s="274"/>
      <c r="AK323" s="274"/>
      <c r="AL323" s="274"/>
      <c r="AM323" s="274"/>
      <c r="AN323" s="274"/>
    </row>
    <row r="324" spans="16:40" x14ac:dyDescent="0.2">
      <c r="P324" s="307"/>
      <c r="R324" s="307"/>
      <c r="S324" s="307"/>
      <c r="T324" s="307"/>
      <c r="U324" s="307"/>
      <c r="V324" s="307"/>
      <c r="W324" s="307"/>
      <c r="X324" s="307"/>
      <c r="Y324" s="307"/>
      <c r="Z324" s="307"/>
      <c r="AA324" s="307"/>
      <c r="AI324" s="274"/>
      <c r="AK324" s="274"/>
      <c r="AL324" s="274"/>
      <c r="AM324" s="274"/>
      <c r="AN324" s="274"/>
    </row>
    <row r="325" spans="16:40" x14ac:dyDescent="0.2">
      <c r="P325" s="307"/>
      <c r="R325" s="307"/>
      <c r="S325" s="307"/>
      <c r="T325" s="307"/>
      <c r="U325" s="307"/>
      <c r="V325" s="307"/>
      <c r="W325" s="307"/>
      <c r="X325" s="307"/>
      <c r="Y325" s="307"/>
      <c r="Z325" s="307"/>
      <c r="AA325" s="307"/>
      <c r="AI325" s="274"/>
      <c r="AK325" s="274"/>
      <c r="AL325" s="274"/>
      <c r="AM325" s="274"/>
      <c r="AN325" s="274"/>
    </row>
    <row r="326" spans="16:40" x14ac:dyDescent="0.2">
      <c r="P326" s="307"/>
      <c r="R326" s="307"/>
      <c r="S326" s="307"/>
      <c r="T326" s="307"/>
      <c r="U326" s="307"/>
      <c r="V326" s="307"/>
      <c r="W326" s="307"/>
      <c r="X326" s="307"/>
      <c r="Y326" s="307"/>
      <c r="Z326" s="307"/>
      <c r="AA326" s="307"/>
      <c r="AI326" s="274"/>
      <c r="AK326" s="274"/>
      <c r="AL326" s="274"/>
      <c r="AM326" s="274"/>
      <c r="AN326" s="274"/>
    </row>
    <row r="327" spans="16:40" x14ac:dyDescent="0.2">
      <c r="P327" s="307"/>
      <c r="R327" s="307"/>
      <c r="S327" s="307"/>
      <c r="T327" s="307"/>
      <c r="U327" s="307"/>
      <c r="V327" s="307"/>
      <c r="W327" s="307"/>
      <c r="X327" s="307"/>
      <c r="Y327" s="307"/>
      <c r="Z327" s="307"/>
      <c r="AA327" s="307"/>
      <c r="AI327" s="274"/>
      <c r="AK327" s="274"/>
      <c r="AL327" s="274"/>
      <c r="AM327" s="274"/>
      <c r="AN327" s="274"/>
    </row>
    <row r="328" spans="16:40" x14ac:dyDescent="0.2">
      <c r="P328" s="307"/>
      <c r="R328" s="307"/>
      <c r="S328" s="307"/>
      <c r="T328" s="307"/>
      <c r="U328" s="307"/>
      <c r="V328" s="307"/>
      <c r="W328" s="307"/>
      <c r="X328" s="307"/>
      <c r="Y328" s="307"/>
      <c r="Z328" s="307"/>
      <c r="AA328" s="307"/>
      <c r="AI328" s="274"/>
      <c r="AK328" s="274"/>
      <c r="AL328" s="274"/>
      <c r="AM328" s="274"/>
      <c r="AN328" s="274"/>
    </row>
    <row r="329" spans="16:40" x14ac:dyDescent="0.2">
      <c r="P329" s="307"/>
      <c r="R329" s="307"/>
      <c r="S329" s="307"/>
      <c r="T329" s="307"/>
      <c r="U329" s="307"/>
      <c r="V329" s="307"/>
      <c r="W329" s="307"/>
      <c r="X329" s="307"/>
      <c r="Y329" s="307"/>
      <c r="Z329" s="307"/>
      <c r="AA329" s="307"/>
      <c r="AI329" s="274"/>
      <c r="AK329" s="274"/>
      <c r="AL329" s="274"/>
      <c r="AM329" s="274"/>
      <c r="AN329" s="274"/>
    </row>
    <row r="330" spans="16:40" x14ac:dyDescent="0.2">
      <c r="P330" s="307"/>
      <c r="R330" s="307"/>
      <c r="S330" s="307"/>
      <c r="T330" s="307"/>
      <c r="U330" s="307"/>
      <c r="V330" s="307"/>
      <c r="W330" s="307"/>
      <c r="X330" s="307"/>
      <c r="Y330" s="307"/>
      <c r="Z330" s="307"/>
      <c r="AA330" s="307"/>
      <c r="AI330" s="274"/>
      <c r="AK330" s="274"/>
      <c r="AL330" s="274"/>
      <c r="AM330" s="274"/>
      <c r="AN330" s="274"/>
    </row>
    <row r="331" spans="16:40" x14ac:dyDescent="0.2">
      <c r="P331" s="307"/>
      <c r="R331" s="307"/>
      <c r="S331" s="307"/>
      <c r="T331" s="307"/>
      <c r="U331" s="307"/>
      <c r="V331" s="307"/>
      <c r="W331" s="307"/>
      <c r="X331" s="307"/>
      <c r="Y331" s="307"/>
      <c r="Z331" s="307"/>
      <c r="AA331" s="307"/>
      <c r="AI331" s="274"/>
      <c r="AK331" s="274"/>
      <c r="AL331" s="274"/>
      <c r="AM331" s="274"/>
      <c r="AN331" s="274"/>
    </row>
    <row r="332" spans="16:40" x14ac:dyDescent="0.2">
      <c r="P332" s="307"/>
      <c r="R332" s="307"/>
      <c r="S332" s="307"/>
      <c r="T332" s="307"/>
      <c r="U332" s="307"/>
      <c r="V332" s="307"/>
      <c r="W332" s="307"/>
      <c r="X332" s="307"/>
      <c r="Y332" s="307"/>
      <c r="Z332" s="307"/>
      <c r="AA332" s="307"/>
      <c r="AI332" s="274"/>
      <c r="AK332" s="274"/>
      <c r="AL332" s="274"/>
      <c r="AM332" s="274"/>
      <c r="AN332" s="274"/>
    </row>
    <row r="333" spans="16:40" x14ac:dyDescent="0.2">
      <c r="P333" s="307"/>
      <c r="R333" s="307"/>
      <c r="S333" s="307"/>
      <c r="T333" s="307"/>
      <c r="U333" s="307"/>
      <c r="V333" s="307"/>
      <c r="W333" s="307"/>
      <c r="X333" s="307"/>
      <c r="Y333" s="307"/>
      <c r="Z333" s="307"/>
      <c r="AA333" s="307"/>
      <c r="AI333" s="274"/>
      <c r="AK333" s="274"/>
      <c r="AL333" s="274"/>
      <c r="AM333" s="274"/>
      <c r="AN333" s="274"/>
    </row>
    <row r="334" spans="16:40" x14ac:dyDescent="0.2">
      <c r="P334" s="307"/>
      <c r="R334" s="307"/>
      <c r="S334" s="307"/>
      <c r="T334" s="307"/>
      <c r="U334" s="307"/>
      <c r="V334" s="307"/>
      <c r="W334" s="307"/>
      <c r="X334" s="307"/>
      <c r="Y334" s="307"/>
      <c r="Z334" s="307"/>
      <c r="AA334" s="307"/>
      <c r="AI334" s="274"/>
      <c r="AK334" s="274"/>
      <c r="AL334" s="274"/>
      <c r="AM334" s="274"/>
      <c r="AN334" s="274"/>
    </row>
    <row r="335" spans="16:40" x14ac:dyDescent="0.2">
      <c r="P335" s="307"/>
      <c r="R335" s="307"/>
      <c r="S335" s="307"/>
      <c r="T335" s="307"/>
      <c r="U335" s="307"/>
      <c r="V335" s="307"/>
      <c r="W335" s="307"/>
      <c r="X335" s="307"/>
      <c r="Y335" s="307"/>
      <c r="Z335" s="307"/>
      <c r="AA335" s="307"/>
      <c r="AI335" s="274"/>
      <c r="AK335" s="274"/>
      <c r="AL335" s="274"/>
      <c r="AM335" s="274"/>
      <c r="AN335" s="274"/>
    </row>
    <row r="336" spans="16:40" x14ac:dyDescent="0.2">
      <c r="P336" s="307"/>
      <c r="R336" s="307"/>
      <c r="S336" s="307"/>
      <c r="T336" s="307"/>
      <c r="U336" s="307"/>
      <c r="V336" s="307"/>
      <c r="W336" s="307"/>
      <c r="X336" s="307"/>
      <c r="Y336" s="307"/>
      <c r="Z336" s="307"/>
      <c r="AA336" s="307"/>
      <c r="AI336" s="274"/>
      <c r="AK336" s="274"/>
      <c r="AL336" s="274"/>
      <c r="AM336" s="274"/>
      <c r="AN336" s="274"/>
    </row>
    <row r="337" spans="16:40" x14ac:dyDescent="0.2">
      <c r="P337" s="307"/>
      <c r="R337" s="307"/>
      <c r="S337" s="307"/>
      <c r="T337" s="307"/>
      <c r="U337" s="307"/>
      <c r="V337" s="307"/>
      <c r="W337" s="307"/>
      <c r="X337" s="307"/>
      <c r="Y337" s="307"/>
      <c r="Z337" s="307"/>
      <c r="AA337" s="307"/>
      <c r="AI337" s="274"/>
      <c r="AK337" s="274"/>
      <c r="AL337" s="274"/>
      <c r="AM337" s="274"/>
      <c r="AN337" s="274"/>
    </row>
    <row r="338" spans="16:40" x14ac:dyDescent="0.2">
      <c r="P338" s="307"/>
      <c r="R338" s="307"/>
      <c r="S338" s="307"/>
      <c r="T338" s="307"/>
      <c r="U338" s="307"/>
      <c r="V338" s="307"/>
      <c r="W338" s="307"/>
      <c r="X338" s="307"/>
      <c r="Y338" s="307"/>
      <c r="Z338" s="307"/>
      <c r="AA338" s="307"/>
      <c r="AI338" s="274"/>
      <c r="AK338" s="274"/>
      <c r="AL338" s="274"/>
      <c r="AM338" s="274"/>
      <c r="AN338" s="274"/>
    </row>
    <row r="339" spans="16:40" x14ac:dyDescent="0.2">
      <c r="P339" s="307"/>
      <c r="R339" s="307"/>
      <c r="S339" s="307"/>
      <c r="T339" s="307"/>
      <c r="U339" s="307"/>
      <c r="V339" s="307"/>
      <c r="W339" s="307"/>
      <c r="X339" s="307"/>
      <c r="Y339" s="307"/>
      <c r="Z339" s="307"/>
      <c r="AA339" s="307"/>
      <c r="AI339" s="274"/>
      <c r="AK339" s="274"/>
      <c r="AL339" s="274"/>
      <c r="AM339" s="274"/>
      <c r="AN339" s="274"/>
    </row>
    <row r="340" spans="16:40" x14ac:dyDescent="0.2">
      <c r="P340" s="307"/>
      <c r="R340" s="307"/>
      <c r="S340" s="307"/>
      <c r="T340" s="307"/>
      <c r="U340" s="307"/>
      <c r="V340" s="307"/>
      <c r="W340" s="307"/>
      <c r="X340" s="307"/>
      <c r="Y340" s="307"/>
      <c r="Z340" s="307"/>
      <c r="AA340" s="307"/>
      <c r="AI340" s="274"/>
      <c r="AK340" s="274"/>
      <c r="AL340" s="274"/>
      <c r="AM340" s="274"/>
      <c r="AN340" s="274"/>
    </row>
    <row r="341" spans="16:40" x14ac:dyDescent="0.2">
      <c r="P341" s="307"/>
      <c r="R341" s="307"/>
      <c r="S341" s="307"/>
      <c r="T341" s="307"/>
      <c r="U341" s="307"/>
      <c r="V341" s="307"/>
      <c r="W341" s="307"/>
      <c r="X341" s="307"/>
      <c r="Y341" s="307"/>
      <c r="Z341" s="307"/>
      <c r="AA341" s="307"/>
      <c r="AI341" s="274"/>
      <c r="AK341" s="274"/>
      <c r="AL341" s="274"/>
      <c r="AM341" s="274"/>
      <c r="AN341" s="274"/>
    </row>
    <row r="342" spans="16:40" x14ac:dyDescent="0.2">
      <c r="P342" s="307"/>
      <c r="R342" s="307"/>
      <c r="S342" s="307"/>
      <c r="T342" s="307"/>
      <c r="U342" s="307"/>
      <c r="V342" s="307"/>
      <c r="W342" s="307"/>
      <c r="X342" s="307"/>
      <c r="Y342" s="307"/>
      <c r="Z342" s="307"/>
      <c r="AA342" s="307"/>
      <c r="AI342" s="274"/>
      <c r="AK342" s="274"/>
      <c r="AL342" s="274"/>
      <c r="AM342" s="274"/>
      <c r="AN342" s="274"/>
    </row>
    <row r="343" spans="16:40" x14ac:dyDescent="0.2">
      <c r="P343" s="307"/>
      <c r="R343" s="307"/>
      <c r="S343" s="307"/>
      <c r="T343" s="307"/>
      <c r="U343" s="307"/>
      <c r="V343" s="307"/>
      <c r="W343" s="307"/>
      <c r="X343" s="307"/>
      <c r="Y343" s="307"/>
      <c r="Z343" s="307"/>
      <c r="AA343" s="307"/>
      <c r="AI343" s="274"/>
      <c r="AK343" s="274"/>
      <c r="AL343" s="274"/>
      <c r="AM343" s="274"/>
      <c r="AN343" s="274"/>
    </row>
    <row r="344" spans="16:40" x14ac:dyDescent="0.2">
      <c r="P344" s="307"/>
      <c r="R344" s="307"/>
      <c r="S344" s="307"/>
      <c r="T344" s="307"/>
      <c r="U344" s="307"/>
      <c r="V344" s="307"/>
      <c r="W344" s="307"/>
      <c r="X344" s="307"/>
      <c r="Y344" s="307"/>
      <c r="Z344" s="307"/>
      <c r="AA344" s="307"/>
      <c r="AI344" s="274"/>
      <c r="AJ344" s="257"/>
      <c r="AK344" s="274"/>
      <c r="AL344" s="274"/>
      <c r="AM344" s="274"/>
      <c r="AN344" s="274"/>
    </row>
    <row r="345" spans="16:40" x14ac:dyDescent="0.2">
      <c r="P345" s="307"/>
      <c r="R345" s="307"/>
      <c r="S345" s="307"/>
      <c r="T345" s="307"/>
      <c r="U345" s="307"/>
      <c r="V345" s="307"/>
      <c r="W345" s="307"/>
      <c r="X345" s="307"/>
      <c r="Y345" s="307"/>
      <c r="Z345" s="307"/>
      <c r="AA345" s="307"/>
      <c r="AI345" s="274"/>
      <c r="AJ345" s="257"/>
      <c r="AK345" s="274"/>
      <c r="AL345" s="274"/>
      <c r="AM345" s="274"/>
      <c r="AN345" s="274"/>
    </row>
    <row r="346" spans="16:40" x14ac:dyDescent="0.2">
      <c r="P346" s="307"/>
      <c r="R346" s="307"/>
      <c r="S346" s="307"/>
      <c r="T346" s="307"/>
      <c r="U346" s="307"/>
      <c r="V346" s="307"/>
      <c r="W346" s="307"/>
      <c r="X346" s="307"/>
      <c r="Y346" s="307"/>
      <c r="Z346" s="307"/>
      <c r="AA346" s="307"/>
      <c r="AI346" s="274"/>
      <c r="AJ346" s="257"/>
      <c r="AK346" s="274"/>
      <c r="AL346" s="274"/>
      <c r="AM346" s="274"/>
      <c r="AN346" s="274"/>
    </row>
    <row r="347" spans="16:40" x14ac:dyDescent="0.2">
      <c r="P347" s="307"/>
      <c r="R347" s="307"/>
      <c r="S347" s="307"/>
      <c r="T347" s="307"/>
      <c r="U347" s="307"/>
      <c r="V347" s="307"/>
      <c r="W347" s="307"/>
      <c r="X347" s="307"/>
      <c r="Y347" s="307"/>
      <c r="Z347" s="307"/>
      <c r="AA347" s="307"/>
      <c r="AI347" s="274"/>
      <c r="AJ347" s="257"/>
      <c r="AK347" s="274"/>
      <c r="AL347" s="274"/>
      <c r="AM347" s="274"/>
      <c r="AN347" s="274"/>
    </row>
    <row r="348" spans="16:40" x14ac:dyDescent="0.2">
      <c r="P348" s="307"/>
      <c r="R348" s="307"/>
      <c r="S348" s="307"/>
      <c r="T348" s="307"/>
      <c r="U348" s="307"/>
      <c r="V348" s="307"/>
      <c r="W348" s="307"/>
      <c r="X348" s="307"/>
      <c r="Y348" s="307"/>
      <c r="Z348" s="307"/>
      <c r="AA348" s="307"/>
      <c r="AI348" s="274"/>
      <c r="AJ348" s="257"/>
      <c r="AK348" s="274"/>
      <c r="AL348" s="274"/>
      <c r="AM348" s="274"/>
      <c r="AN348" s="274"/>
    </row>
    <row r="349" spans="16:40" x14ac:dyDescent="0.2">
      <c r="P349" s="307"/>
      <c r="R349" s="307"/>
      <c r="S349" s="307"/>
      <c r="T349" s="307"/>
      <c r="U349" s="307"/>
      <c r="V349" s="307"/>
      <c r="W349" s="307"/>
      <c r="X349" s="307"/>
      <c r="Y349" s="307"/>
      <c r="Z349" s="307"/>
      <c r="AA349" s="307"/>
      <c r="AI349" s="274"/>
      <c r="AJ349" s="257"/>
      <c r="AK349" s="274"/>
      <c r="AL349" s="274"/>
      <c r="AM349" s="274"/>
      <c r="AN349" s="274"/>
    </row>
    <row r="350" spans="16:40" x14ac:dyDescent="0.2">
      <c r="P350" s="307"/>
      <c r="R350" s="307"/>
      <c r="S350" s="307"/>
      <c r="T350" s="307"/>
      <c r="U350" s="307"/>
      <c r="V350" s="307"/>
      <c r="W350" s="307"/>
      <c r="X350" s="307"/>
      <c r="Y350" s="307"/>
      <c r="Z350" s="307"/>
      <c r="AA350" s="307"/>
      <c r="AI350" s="274"/>
      <c r="AJ350" s="257"/>
      <c r="AK350" s="274"/>
      <c r="AL350" s="274"/>
      <c r="AM350" s="274"/>
      <c r="AN350" s="274"/>
    </row>
    <row r="351" spans="16:40" x14ac:dyDescent="0.2">
      <c r="P351" s="307"/>
      <c r="R351" s="307"/>
      <c r="S351" s="307"/>
      <c r="T351" s="307"/>
      <c r="U351" s="307"/>
      <c r="V351" s="307"/>
      <c r="W351" s="307"/>
      <c r="X351" s="307"/>
      <c r="Y351" s="307"/>
      <c r="Z351" s="307"/>
      <c r="AA351" s="307"/>
      <c r="AI351" s="274"/>
      <c r="AJ351" s="257"/>
      <c r="AK351" s="274"/>
      <c r="AL351" s="274"/>
      <c r="AM351" s="274"/>
      <c r="AN351" s="274"/>
    </row>
    <row r="352" spans="16:40" x14ac:dyDescent="0.2">
      <c r="P352" s="307"/>
      <c r="R352" s="307"/>
      <c r="S352" s="307"/>
      <c r="T352" s="307"/>
      <c r="U352" s="307"/>
      <c r="V352" s="307"/>
      <c r="W352" s="307"/>
      <c r="X352" s="307"/>
      <c r="Y352" s="307"/>
      <c r="Z352" s="307"/>
      <c r="AA352" s="307"/>
      <c r="AI352" s="274"/>
      <c r="AK352" s="274"/>
      <c r="AL352" s="274"/>
      <c r="AM352" s="274"/>
      <c r="AN352" s="274"/>
    </row>
    <row r="353" spans="16:40" x14ac:dyDescent="0.2">
      <c r="P353" s="307"/>
      <c r="R353" s="307"/>
      <c r="S353" s="307"/>
      <c r="T353" s="307"/>
      <c r="U353" s="307"/>
      <c r="V353" s="307"/>
      <c r="W353" s="307"/>
      <c r="X353" s="307"/>
      <c r="Y353" s="307"/>
      <c r="Z353" s="307"/>
      <c r="AA353" s="307"/>
      <c r="AI353" s="274"/>
      <c r="AK353" s="274"/>
      <c r="AL353" s="274"/>
      <c r="AM353" s="274"/>
      <c r="AN353" s="274"/>
    </row>
    <row r="354" spans="16:40" x14ac:dyDescent="0.2">
      <c r="P354" s="307"/>
      <c r="R354" s="307"/>
      <c r="S354" s="307"/>
      <c r="T354" s="307"/>
      <c r="U354" s="307"/>
      <c r="V354" s="307"/>
      <c r="W354" s="307"/>
      <c r="X354" s="307"/>
      <c r="Y354" s="307"/>
      <c r="Z354" s="307"/>
      <c r="AA354" s="307"/>
      <c r="AI354" s="274"/>
      <c r="AK354" s="274"/>
      <c r="AL354" s="274"/>
      <c r="AM354" s="274"/>
      <c r="AN354" s="274"/>
    </row>
    <row r="355" spans="16:40" x14ac:dyDescent="0.2">
      <c r="P355" s="307"/>
      <c r="R355" s="307"/>
      <c r="S355" s="307"/>
      <c r="T355" s="307"/>
      <c r="U355" s="307"/>
      <c r="V355" s="307"/>
      <c r="W355" s="307"/>
      <c r="X355" s="307"/>
      <c r="Y355" s="307"/>
      <c r="Z355" s="307"/>
      <c r="AA355" s="307"/>
      <c r="AI355" s="274"/>
      <c r="AK355" s="274"/>
      <c r="AL355" s="274"/>
      <c r="AM355" s="274"/>
      <c r="AN355" s="274"/>
    </row>
    <row r="356" spans="16:40" x14ac:dyDescent="0.2">
      <c r="P356" s="307"/>
      <c r="R356" s="307"/>
      <c r="S356" s="307"/>
      <c r="T356" s="307"/>
      <c r="U356" s="307"/>
      <c r="V356" s="307"/>
      <c r="W356" s="307"/>
      <c r="X356" s="307"/>
      <c r="Y356" s="307"/>
      <c r="Z356" s="307"/>
      <c r="AA356" s="307"/>
      <c r="AI356" s="274"/>
      <c r="AK356" s="274"/>
      <c r="AL356" s="274"/>
      <c r="AM356" s="274"/>
      <c r="AN356" s="274"/>
    </row>
    <row r="357" spans="16:40" x14ac:dyDescent="0.2">
      <c r="P357" s="307"/>
      <c r="R357" s="307"/>
      <c r="S357" s="307"/>
      <c r="T357" s="307"/>
      <c r="U357" s="307"/>
      <c r="V357" s="307"/>
      <c r="W357" s="307"/>
      <c r="X357" s="307"/>
      <c r="Y357" s="307"/>
      <c r="Z357" s="307"/>
      <c r="AA357" s="307"/>
      <c r="AI357" s="274"/>
      <c r="AK357" s="274"/>
      <c r="AL357" s="274"/>
      <c r="AM357" s="274"/>
      <c r="AN357" s="274"/>
    </row>
    <row r="358" spans="16:40" x14ac:dyDescent="0.2">
      <c r="P358" s="307"/>
      <c r="R358" s="307"/>
      <c r="S358" s="307"/>
      <c r="T358" s="307"/>
      <c r="U358" s="307"/>
      <c r="V358" s="307"/>
      <c r="W358" s="307"/>
      <c r="X358" s="307"/>
      <c r="Y358" s="307"/>
      <c r="Z358" s="307"/>
      <c r="AA358" s="307"/>
      <c r="AI358" s="274"/>
      <c r="AK358" s="274"/>
      <c r="AL358" s="274"/>
      <c r="AM358" s="274"/>
      <c r="AN358" s="274"/>
    </row>
    <row r="359" spans="16:40" x14ac:dyDescent="0.2">
      <c r="P359" s="307"/>
      <c r="R359" s="307"/>
      <c r="S359" s="307"/>
      <c r="T359" s="307"/>
      <c r="U359" s="307"/>
      <c r="V359" s="307"/>
      <c r="W359" s="307"/>
      <c r="X359" s="307"/>
      <c r="Y359" s="307"/>
      <c r="Z359" s="307"/>
      <c r="AA359" s="307"/>
      <c r="AI359" s="274"/>
      <c r="AK359" s="274"/>
      <c r="AL359" s="274"/>
      <c r="AM359" s="274"/>
      <c r="AN359" s="274"/>
    </row>
    <row r="360" spans="16:40" x14ac:dyDescent="0.2">
      <c r="P360" s="307"/>
      <c r="R360" s="307"/>
      <c r="S360" s="307"/>
      <c r="T360" s="307"/>
      <c r="U360" s="307"/>
      <c r="V360" s="307"/>
      <c r="W360" s="307"/>
      <c r="X360" s="307"/>
      <c r="Y360" s="307"/>
      <c r="Z360" s="307"/>
      <c r="AA360" s="307"/>
      <c r="AI360" s="274"/>
      <c r="AK360" s="274"/>
      <c r="AL360" s="274"/>
      <c r="AM360" s="274"/>
      <c r="AN360" s="274"/>
    </row>
    <row r="361" spans="16:40" x14ac:dyDescent="0.2">
      <c r="P361" s="307"/>
      <c r="R361" s="307"/>
      <c r="S361" s="307"/>
      <c r="T361" s="307"/>
      <c r="U361" s="307"/>
      <c r="V361" s="307"/>
      <c r="W361" s="307"/>
      <c r="X361" s="307"/>
      <c r="Y361" s="307"/>
      <c r="Z361" s="307"/>
      <c r="AA361" s="307"/>
      <c r="AI361" s="274"/>
      <c r="AK361" s="274"/>
      <c r="AL361" s="274"/>
      <c r="AM361" s="274"/>
      <c r="AN361" s="274"/>
    </row>
    <row r="362" spans="16:40" x14ac:dyDescent="0.2">
      <c r="P362" s="307"/>
      <c r="R362" s="307"/>
      <c r="S362" s="307"/>
      <c r="T362" s="307"/>
      <c r="U362" s="307"/>
      <c r="V362" s="307"/>
      <c r="W362" s="307"/>
      <c r="X362" s="307"/>
      <c r="Y362" s="307"/>
      <c r="Z362" s="307"/>
      <c r="AA362" s="307"/>
      <c r="AI362" s="274"/>
      <c r="AK362" s="274"/>
      <c r="AL362" s="274"/>
      <c r="AM362" s="274"/>
      <c r="AN362" s="274"/>
    </row>
    <row r="363" spans="16:40" x14ac:dyDescent="0.2">
      <c r="P363" s="307"/>
      <c r="R363" s="307"/>
      <c r="S363" s="307"/>
      <c r="T363" s="307"/>
      <c r="U363" s="307"/>
      <c r="V363" s="307"/>
      <c r="W363" s="307"/>
      <c r="X363" s="307"/>
      <c r="Y363" s="307"/>
      <c r="Z363" s="307"/>
      <c r="AA363" s="307"/>
      <c r="AI363" s="274"/>
      <c r="AK363" s="274"/>
      <c r="AL363" s="274"/>
      <c r="AM363" s="274"/>
      <c r="AN363" s="274"/>
    </row>
    <row r="364" spans="16:40" x14ac:dyDescent="0.2">
      <c r="P364" s="307"/>
      <c r="R364" s="307"/>
      <c r="S364" s="307"/>
      <c r="T364" s="307"/>
      <c r="U364" s="307"/>
      <c r="V364" s="307"/>
      <c r="W364" s="307"/>
      <c r="X364" s="307"/>
      <c r="Y364" s="307"/>
      <c r="Z364" s="307"/>
      <c r="AA364" s="307"/>
      <c r="AI364" s="274"/>
      <c r="AK364" s="274"/>
      <c r="AL364" s="274"/>
      <c r="AM364" s="274"/>
      <c r="AN364" s="274"/>
    </row>
    <row r="365" spans="16:40" x14ac:dyDescent="0.2">
      <c r="P365" s="307"/>
      <c r="R365" s="307"/>
      <c r="S365" s="307"/>
      <c r="T365" s="307"/>
      <c r="U365" s="307"/>
      <c r="V365" s="307"/>
      <c r="W365" s="307"/>
      <c r="X365" s="307"/>
      <c r="Y365" s="307"/>
      <c r="Z365" s="307"/>
      <c r="AA365" s="307"/>
      <c r="AI365" s="274"/>
      <c r="AK365" s="274"/>
      <c r="AL365" s="274"/>
      <c r="AM365" s="274"/>
      <c r="AN365" s="274"/>
    </row>
    <row r="366" spans="16:40" x14ac:dyDescent="0.2">
      <c r="P366" s="307"/>
      <c r="R366" s="307"/>
      <c r="S366" s="307"/>
      <c r="T366" s="307"/>
      <c r="U366" s="307"/>
      <c r="V366" s="307"/>
      <c r="W366" s="307"/>
      <c r="X366" s="307"/>
      <c r="Y366" s="307"/>
      <c r="Z366" s="307"/>
      <c r="AA366" s="307"/>
      <c r="AI366" s="274"/>
      <c r="AK366" s="274"/>
      <c r="AL366" s="274"/>
      <c r="AM366" s="274"/>
      <c r="AN366" s="274"/>
    </row>
    <row r="367" spans="16:40" x14ac:dyDescent="0.2">
      <c r="P367" s="307"/>
      <c r="R367" s="307"/>
      <c r="S367" s="307"/>
      <c r="T367" s="307"/>
      <c r="U367" s="307"/>
      <c r="V367" s="307"/>
      <c r="W367" s="307"/>
      <c r="X367" s="307"/>
      <c r="Y367" s="307"/>
      <c r="Z367" s="307"/>
      <c r="AA367" s="307"/>
      <c r="AI367" s="274"/>
      <c r="AK367" s="274"/>
      <c r="AL367" s="274"/>
      <c r="AM367" s="274"/>
      <c r="AN367" s="274"/>
    </row>
    <row r="368" spans="16:40" x14ac:dyDescent="0.2">
      <c r="P368" s="307"/>
      <c r="R368" s="307"/>
      <c r="S368" s="307"/>
      <c r="T368" s="307"/>
      <c r="U368" s="307"/>
      <c r="V368" s="307"/>
      <c r="W368" s="307"/>
      <c r="X368" s="307"/>
      <c r="Y368" s="307"/>
      <c r="Z368" s="307"/>
      <c r="AA368" s="307"/>
      <c r="AI368" s="274"/>
      <c r="AK368" s="274"/>
      <c r="AL368" s="274"/>
      <c r="AM368" s="274"/>
      <c r="AN368" s="274"/>
    </row>
    <row r="369" spans="16:40" x14ac:dyDescent="0.2">
      <c r="P369" s="307"/>
      <c r="R369" s="307"/>
      <c r="S369" s="307"/>
      <c r="T369" s="307"/>
      <c r="U369" s="307"/>
      <c r="V369" s="307"/>
      <c r="W369" s="307"/>
      <c r="X369" s="307"/>
      <c r="Y369" s="307"/>
      <c r="Z369" s="307"/>
      <c r="AA369" s="307"/>
      <c r="AI369" s="274"/>
      <c r="AK369" s="274"/>
      <c r="AL369" s="274"/>
      <c r="AM369" s="274"/>
      <c r="AN369" s="274"/>
    </row>
    <row r="370" spans="16:40" x14ac:dyDescent="0.2">
      <c r="P370" s="307"/>
      <c r="R370" s="307"/>
      <c r="S370" s="307"/>
      <c r="T370" s="307"/>
      <c r="U370" s="307"/>
      <c r="V370" s="307"/>
      <c r="W370" s="307"/>
      <c r="X370" s="307"/>
      <c r="Y370" s="307"/>
      <c r="Z370" s="307"/>
      <c r="AA370" s="307"/>
      <c r="AI370" s="274"/>
      <c r="AK370" s="274"/>
      <c r="AL370" s="274"/>
      <c r="AM370" s="274"/>
      <c r="AN370" s="274"/>
    </row>
    <row r="371" spans="16:40" x14ac:dyDescent="0.2">
      <c r="P371" s="307"/>
      <c r="R371" s="307"/>
      <c r="S371" s="307"/>
      <c r="T371" s="307"/>
      <c r="U371" s="307"/>
      <c r="V371" s="307"/>
      <c r="W371" s="307"/>
      <c r="X371" s="307"/>
      <c r="Y371" s="307"/>
      <c r="Z371" s="307"/>
      <c r="AA371" s="307"/>
      <c r="AI371" s="274"/>
      <c r="AK371" s="274"/>
      <c r="AL371" s="274"/>
      <c r="AM371" s="274"/>
      <c r="AN371" s="274"/>
    </row>
    <row r="372" spans="16:40" x14ac:dyDescent="0.2">
      <c r="P372" s="307"/>
      <c r="R372" s="307"/>
      <c r="S372" s="307"/>
      <c r="T372" s="307"/>
      <c r="U372" s="307"/>
      <c r="V372" s="307"/>
      <c r="W372" s="307"/>
      <c r="X372" s="307"/>
      <c r="Y372" s="307"/>
      <c r="Z372" s="307"/>
      <c r="AA372" s="307"/>
      <c r="AI372" s="274"/>
      <c r="AK372" s="274"/>
      <c r="AL372" s="274"/>
      <c r="AM372" s="274"/>
      <c r="AN372" s="274"/>
    </row>
    <row r="373" spans="16:40" x14ac:dyDescent="0.2">
      <c r="P373" s="307"/>
      <c r="R373" s="307"/>
      <c r="S373" s="307"/>
      <c r="T373" s="307"/>
      <c r="U373" s="307"/>
      <c r="V373" s="307"/>
      <c r="W373" s="307"/>
      <c r="X373" s="307"/>
      <c r="Y373" s="307"/>
      <c r="Z373" s="307"/>
      <c r="AA373" s="307"/>
      <c r="AI373" s="274"/>
      <c r="AK373" s="274"/>
      <c r="AL373" s="274"/>
      <c r="AM373" s="274"/>
      <c r="AN373" s="274"/>
    </row>
    <row r="374" spans="16:40" x14ac:dyDescent="0.2">
      <c r="P374" s="307"/>
      <c r="R374" s="307"/>
      <c r="S374" s="307"/>
      <c r="T374" s="307"/>
      <c r="U374" s="307"/>
      <c r="V374" s="307"/>
      <c r="W374" s="307"/>
      <c r="X374" s="307"/>
      <c r="Y374" s="307"/>
      <c r="Z374" s="307"/>
      <c r="AA374" s="307"/>
      <c r="AI374" s="274"/>
      <c r="AK374" s="274"/>
      <c r="AL374" s="274"/>
      <c r="AM374" s="274"/>
      <c r="AN374" s="274"/>
    </row>
    <row r="375" spans="16:40" x14ac:dyDescent="0.2">
      <c r="P375" s="307"/>
      <c r="R375" s="307"/>
      <c r="S375" s="307"/>
      <c r="T375" s="307"/>
      <c r="U375" s="307"/>
      <c r="V375" s="307"/>
      <c r="W375" s="307"/>
      <c r="X375" s="307"/>
      <c r="Y375" s="307"/>
      <c r="Z375" s="307"/>
      <c r="AA375" s="307"/>
      <c r="AI375" s="274"/>
      <c r="AK375" s="274"/>
      <c r="AL375" s="274"/>
      <c r="AM375" s="274"/>
      <c r="AN375" s="274"/>
    </row>
    <row r="376" spans="16:40" x14ac:dyDescent="0.2">
      <c r="P376" s="307"/>
      <c r="R376" s="307"/>
      <c r="S376" s="307"/>
      <c r="T376" s="307"/>
      <c r="U376" s="307"/>
      <c r="V376" s="307"/>
      <c r="W376" s="307"/>
      <c r="X376" s="307"/>
      <c r="Y376" s="307"/>
      <c r="Z376" s="307"/>
      <c r="AA376" s="307"/>
      <c r="AI376" s="274"/>
      <c r="AK376" s="274"/>
      <c r="AL376" s="274"/>
      <c r="AM376" s="274"/>
      <c r="AN376" s="274"/>
    </row>
    <row r="377" spans="16:40" x14ac:dyDescent="0.2">
      <c r="P377" s="307"/>
      <c r="R377" s="307"/>
      <c r="S377" s="307"/>
      <c r="T377" s="307"/>
      <c r="U377" s="307"/>
      <c r="V377" s="307"/>
      <c r="W377" s="307"/>
      <c r="X377" s="307"/>
      <c r="Y377" s="307"/>
      <c r="Z377" s="307"/>
      <c r="AA377" s="307"/>
      <c r="AI377" s="274"/>
      <c r="AK377" s="274"/>
      <c r="AL377" s="274"/>
      <c r="AM377" s="274"/>
      <c r="AN377" s="274"/>
    </row>
    <row r="378" spans="16:40" x14ac:dyDescent="0.2">
      <c r="P378" s="307"/>
      <c r="R378" s="307"/>
      <c r="S378" s="307"/>
      <c r="T378" s="307"/>
      <c r="U378" s="307"/>
      <c r="V378" s="307"/>
      <c r="W378" s="307"/>
      <c r="X378" s="307"/>
      <c r="Y378" s="307"/>
      <c r="Z378" s="307"/>
      <c r="AA378" s="307"/>
      <c r="AI378" s="274"/>
      <c r="AK378" s="274"/>
      <c r="AL378" s="274"/>
      <c r="AM378" s="274"/>
      <c r="AN378" s="274"/>
    </row>
    <row r="379" spans="16:40" x14ac:dyDescent="0.2">
      <c r="P379" s="307"/>
      <c r="R379" s="307"/>
      <c r="S379" s="307"/>
      <c r="T379" s="307"/>
      <c r="U379" s="307"/>
      <c r="V379" s="307"/>
      <c r="W379" s="307"/>
      <c r="X379" s="307"/>
      <c r="Y379" s="307"/>
      <c r="Z379" s="307"/>
      <c r="AA379" s="307"/>
      <c r="AI379" s="274"/>
      <c r="AK379" s="274"/>
      <c r="AL379" s="274"/>
      <c r="AM379" s="274"/>
      <c r="AN379" s="274"/>
    </row>
    <row r="380" spans="16:40" x14ac:dyDescent="0.2">
      <c r="P380" s="307"/>
      <c r="R380" s="307"/>
      <c r="S380" s="307"/>
      <c r="T380" s="307"/>
      <c r="U380" s="307"/>
      <c r="V380" s="307"/>
      <c r="W380" s="307"/>
      <c r="X380" s="307"/>
      <c r="Y380" s="307"/>
      <c r="Z380" s="307"/>
      <c r="AA380" s="307"/>
      <c r="AI380" s="274"/>
      <c r="AK380" s="274"/>
      <c r="AL380" s="274"/>
      <c r="AM380" s="274"/>
      <c r="AN380" s="274"/>
    </row>
    <row r="381" spans="16:40" x14ac:dyDescent="0.2">
      <c r="P381" s="307"/>
      <c r="R381" s="307"/>
      <c r="S381" s="307"/>
      <c r="T381" s="307"/>
      <c r="U381" s="307"/>
      <c r="V381" s="307"/>
      <c r="W381" s="307"/>
      <c r="X381" s="307"/>
      <c r="Y381" s="307"/>
      <c r="Z381" s="307"/>
      <c r="AA381" s="307"/>
      <c r="AI381" s="274"/>
      <c r="AK381" s="274"/>
      <c r="AL381" s="274"/>
      <c r="AM381" s="274"/>
      <c r="AN381" s="274"/>
    </row>
    <row r="382" spans="16:40" x14ac:dyDescent="0.2">
      <c r="P382" s="307"/>
      <c r="R382" s="307"/>
      <c r="S382" s="307"/>
      <c r="T382" s="307"/>
      <c r="U382" s="307"/>
      <c r="V382" s="307"/>
      <c r="W382" s="307"/>
      <c r="X382" s="307"/>
      <c r="Y382" s="307"/>
      <c r="Z382" s="307"/>
      <c r="AA382" s="307"/>
      <c r="AI382" s="274"/>
      <c r="AK382" s="274"/>
      <c r="AL382" s="274"/>
      <c r="AM382" s="274"/>
      <c r="AN382" s="274"/>
    </row>
    <row r="383" spans="16:40" x14ac:dyDescent="0.2">
      <c r="P383" s="307"/>
      <c r="R383" s="307"/>
      <c r="S383" s="307"/>
      <c r="T383" s="307"/>
      <c r="U383" s="307"/>
      <c r="V383" s="307"/>
      <c r="W383" s="307"/>
      <c r="X383" s="307"/>
      <c r="Y383" s="307"/>
      <c r="Z383" s="307"/>
      <c r="AA383" s="307"/>
      <c r="AI383" s="274"/>
      <c r="AK383" s="274"/>
      <c r="AL383" s="274"/>
      <c r="AM383" s="274"/>
      <c r="AN383" s="274"/>
    </row>
    <row r="384" spans="16:40" x14ac:dyDescent="0.2">
      <c r="P384" s="307"/>
      <c r="R384" s="307"/>
      <c r="S384" s="307"/>
      <c r="T384" s="307"/>
      <c r="U384" s="307"/>
      <c r="V384" s="307"/>
      <c r="W384" s="307"/>
      <c r="X384" s="307"/>
      <c r="Y384" s="307"/>
      <c r="Z384" s="307"/>
      <c r="AA384" s="307"/>
      <c r="AI384" s="274"/>
      <c r="AK384" s="274"/>
      <c r="AL384" s="274"/>
      <c r="AM384" s="274"/>
      <c r="AN384" s="274"/>
    </row>
    <row r="385" spans="14:40" x14ac:dyDescent="0.2">
      <c r="P385" s="307"/>
      <c r="R385" s="307"/>
      <c r="S385" s="307"/>
      <c r="T385" s="307"/>
      <c r="U385" s="307"/>
      <c r="V385" s="307"/>
      <c r="W385" s="307"/>
      <c r="X385" s="307"/>
      <c r="Y385" s="307"/>
      <c r="Z385" s="307"/>
      <c r="AA385" s="307"/>
      <c r="AI385" s="274"/>
      <c r="AK385" s="274"/>
      <c r="AL385" s="274"/>
      <c r="AM385" s="274"/>
      <c r="AN385" s="274"/>
    </row>
    <row r="386" spans="14:40" x14ac:dyDescent="0.2">
      <c r="P386" s="307"/>
      <c r="R386" s="307"/>
      <c r="S386" s="307"/>
      <c r="T386" s="307"/>
      <c r="U386" s="307"/>
      <c r="V386" s="307"/>
      <c r="W386" s="307"/>
      <c r="X386" s="307"/>
      <c r="Y386" s="307"/>
      <c r="Z386" s="307"/>
      <c r="AA386" s="307"/>
      <c r="AI386" s="274"/>
      <c r="AK386" s="274"/>
      <c r="AL386" s="274"/>
      <c r="AM386" s="274"/>
      <c r="AN386" s="274"/>
    </row>
    <row r="387" spans="14:40" x14ac:dyDescent="0.2">
      <c r="P387" s="307"/>
      <c r="R387" s="307"/>
      <c r="S387" s="307"/>
      <c r="T387" s="307"/>
      <c r="U387" s="307"/>
      <c r="V387" s="307"/>
      <c r="W387" s="307"/>
      <c r="X387" s="307"/>
      <c r="Y387" s="307"/>
      <c r="Z387" s="307"/>
      <c r="AA387" s="307"/>
      <c r="AI387" s="274"/>
      <c r="AK387" s="274"/>
      <c r="AL387" s="274"/>
      <c r="AM387" s="274"/>
      <c r="AN387" s="274"/>
    </row>
    <row r="388" spans="14:40" x14ac:dyDescent="0.2">
      <c r="P388" s="307"/>
      <c r="R388" s="307"/>
      <c r="S388" s="307"/>
      <c r="T388" s="307"/>
      <c r="U388" s="307"/>
      <c r="V388" s="307"/>
      <c r="W388" s="307"/>
      <c r="X388" s="307"/>
      <c r="Y388" s="307"/>
      <c r="Z388" s="307"/>
      <c r="AA388" s="307"/>
      <c r="AI388" s="274"/>
      <c r="AK388" s="274"/>
      <c r="AL388" s="274"/>
      <c r="AM388" s="274"/>
      <c r="AN388" s="274"/>
    </row>
    <row r="389" spans="14:40" x14ac:dyDescent="0.2">
      <c r="P389" s="307"/>
      <c r="R389" s="307"/>
      <c r="S389" s="307"/>
      <c r="T389" s="307"/>
      <c r="U389" s="307"/>
      <c r="V389" s="307"/>
      <c r="W389" s="307"/>
      <c r="X389" s="307"/>
      <c r="Y389" s="307"/>
      <c r="Z389" s="307"/>
      <c r="AA389" s="307"/>
      <c r="AI389" s="274"/>
      <c r="AK389" s="274"/>
      <c r="AL389" s="274"/>
      <c r="AM389" s="274"/>
      <c r="AN389" s="274"/>
    </row>
    <row r="390" spans="14:40" x14ac:dyDescent="0.2">
      <c r="P390" s="307"/>
      <c r="R390" s="307"/>
      <c r="S390" s="307"/>
      <c r="T390" s="307"/>
      <c r="U390" s="307"/>
      <c r="V390" s="307"/>
      <c r="W390" s="307"/>
      <c r="X390" s="307"/>
      <c r="Y390" s="307"/>
      <c r="Z390" s="307"/>
      <c r="AA390" s="307"/>
      <c r="AI390" s="274"/>
      <c r="AK390" s="274"/>
      <c r="AL390" s="274"/>
      <c r="AM390" s="274"/>
      <c r="AN390" s="274"/>
    </row>
    <row r="391" spans="14:40" x14ac:dyDescent="0.2">
      <c r="P391" s="307"/>
      <c r="R391" s="307"/>
      <c r="S391" s="307"/>
      <c r="T391" s="307"/>
      <c r="U391" s="307"/>
      <c r="V391" s="307"/>
      <c r="W391" s="307"/>
      <c r="X391" s="307"/>
      <c r="Y391" s="307"/>
      <c r="Z391" s="307"/>
      <c r="AA391" s="307"/>
      <c r="AI391" s="274"/>
      <c r="AK391" s="274"/>
      <c r="AL391" s="274"/>
      <c r="AM391" s="274"/>
      <c r="AN391" s="274"/>
    </row>
    <row r="392" spans="14:40" x14ac:dyDescent="0.2">
      <c r="P392" s="307"/>
      <c r="R392" s="307"/>
      <c r="S392" s="307"/>
      <c r="T392" s="307"/>
      <c r="U392" s="307"/>
      <c r="V392" s="307"/>
      <c r="W392" s="307"/>
      <c r="X392" s="307"/>
      <c r="Y392" s="307"/>
      <c r="Z392" s="307"/>
      <c r="AA392" s="307"/>
      <c r="AI392" s="274"/>
      <c r="AK392" s="274"/>
      <c r="AL392" s="274"/>
      <c r="AM392" s="274"/>
      <c r="AN392" s="274"/>
    </row>
    <row r="393" spans="14:40" x14ac:dyDescent="0.2">
      <c r="P393" s="307"/>
      <c r="R393" s="307"/>
      <c r="S393" s="307"/>
      <c r="T393" s="307"/>
      <c r="U393" s="307"/>
      <c r="V393" s="307"/>
      <c r="W393" s="307"/>
      <c r="X393" s="307"/>
      <c r="Y393" s="307"/>
      <c r="Z393" s="307"/>
      <c r="AA393" s="307"/>
      <c r="AI393" s="274"/>
      <c r="AK393" s="274"/>
      <c r="AL393" s="274"/>
      <c r="AM393" s="274"/>
      <c r="AN393" s="274"/>
    </row>
    <row r="394" spans="14:40" x14ac:dyDescent="0.2">
      <c r="P394" s="307"/>
      <c r="R394" s="307"/>
      <c r="S394" s="307"/>
      <c r="T394" s="307"/>
      <c r="U394" s="307"/>
      <c r="V394" s="307"/>
      <c r="W394" s="307"/>
      <c r="X394" s="307"/>
      <c r="Y394" s="307"/>
      <c r="Z394" s="307"/>
      <c r="AA394" s="307"/>
      <c r="AI394" s="274"/>
      <c r="AK394" s="274"/>
      <c r="AL394" s="274"/>
      <c r="AM394" s="274"/>
      <c r="AN394" s="274"/>
    </row>
    <row r="395" spans="14:40" x14ac:dyDescent="0.2">
      <c r="P395" s="307"/>
      <c r="R395" s="307"/>
      <c r="S395" s="307"/>
      <c r="T395" s="307"/>
      <c r="U395" s="307"/>
      <c r="V395" s="307"/>
      <c r="W395" s="307"/>
      <c r="X395" s="307"/>
      <c r="Y395" s="307"/>
      <c r="Z395" s="307"/>
      <c r="AA395" s="307"/>
      <c r="AI395" s="274"/>
      <c r="AK395" s="274"/>
      <c r="AL395" s="274"/>
      <c r="AM395" s="274"/>
      <c r="AN395" s="274"/>
    </row>
    <row r="396" spans="14:40" x14ac:dyDescent="0.2">
      <c r="N396" s="308"/>
      <c r="P396" s="307"/>
      <c r="R396" s="307"/>
      <c r="S396" s="307"/>
      <c r="T396" s="307"/>
      <c r="U396" s="307"/>
      <c r="V396" s="307"/>
      <c r="W396" s="307"/>
      <c r="X396" s="307"/>
      <c r="Y396" s="307"/>
      <c r="Z396" s="307"/>
      <c r="AA396" s="307"/>
      <c r="AI396" s="274"/>
      <c r="AK396" s="274"/>
      <c r="AL396" s="274"/>
      <c r="AM396" s="274"/>
      <c r="AN396" s="274"/>
    </row>
    <row r="397" spans="14:40" x14ac:dyDescent="0.2">
      <c r="N397" s="308"/>
    </row>
    <row r="398" spans="14:40" x14ac:dyDescent="0.2">
      <c r="N398" s="308"/>
      <c r="P398" s="307"/>
      <c r="R398" s="307"/>
      <c r="S398" s="307"/>
      <c r="T398" s="307"/>
      <c r="U398" s="307"/>
      <c r="V398" s="307"/>
      <c r="W398" s="307"/>
      <c r="X398" s="307"/>
      <c r="Y398" s="307"/>
      <c r="Z398" s="307"/>
      <c r="AA398" s="307"/>
      <c r="AI398" s="274"/>
      <c r="AK398" s="274"/>
      <c r="AL398" s="274"/>
      <c r="AM398" s="274"/>
      <c r="AN398" s="274"/>
    </row>
    <row r="399" spans="14:40" x14ac:dyDescent="0.2">
      <c r="N399" s="308"/>
    </row>
    <row r="400" spans="14:40" x14ac:dyDescent="0.2">
      <c r="N400" s="308"/>
      <c r="P400" s="307"/>
      <c r="R400" s="307"/>
      <c r="S400" s="307"/>
      <c r="T400" s="307"/>
      <c r="U400" s="307"/>
      <c r="V400" s="307"/>
      <c r="W400" s="307"/>
      <c r="X400" s="307"/>
      <c r="Y400" s="307"/>
      <c r="Z400" s="307"/>
      <c r="AA400" s="307"/>
      <c r="AI400" s="274"/>
      <c r="AK400" s="274"/>
      <c r="AL400" s="274"/>
      <c r="AM400" s="274"/>
      <c r="AN400" s="274"/>
    </row>
    <row r="401" spans="14:40" x14ac:dyDescent="0.2">
      <c r="N401" s="308"/>
    </row>
    <row r="402" spans="14:40" x14ac:dyDescent="0.2">
      <c r="N402" s="308"/>
      <c r="P402" s="307"/>
      <c r="R402" s="307"/>
      <c r="S402" s="307"/>
      <c r="T402" s="307"/>
      <c r="U402" s="307"/>
      <c r="V402" s="307"/>
      <c r="W402" s="307"/>
      <c r="X402" s="307"/>
      <c r="Y402" s="307"/>
      <c r="Z402" s="307"/>
      <c r="AA402" s="307"/>
      <c r="AI402" s="274"/>
      <c r="AK402" s="274"/>
      <c r="AL402" s="274"/>
      <c r="AM402" s="274"/>
      <c r="AN402" s="274"/>
    </row>
    <row r="403" spans="14:40" x14ac:dyDescent="0.2">
      <c r="N403" s="308"/>
    </row>
    <row r="404" spans="14:40" x14ac:dyDescent="0.2">
      <c r="N404" s="308"/>
      <c r="P404" s="307"/>
      <c r="R404" s="307"/>
      <c r="S404" s="307"/>
      <c r="T404" s="307"/>
      <c r="U404" s="307"/>
      <c r="V404" s="307"/>
      <c r="W404" s="307"/>
      <c r="X404" s="307"/>
      <c r="Y404" s="307"/>
      <c r="Z404" s="307"/>
      <c r="AA404" s="307"/>
      <c r="AI404" s="274"/>
      <c r="AK404" s="274"/>
      <c r="AL404" s="274"/>
      <c r="AM404" s="274"/>
      <c r="AN404" s="274"/>
    </row>
    <row r="405" spans="14:40" x14ac:dyDescent="0.2">
      <c r="N405" s="308"/>
    </row>
    <row r="406" spans="14:40" x14ac:dyDescent="0.2">
      <c r="N406" s="308"/>
      <c r="P406" s="307"/>
      <c r="R406" s="307"/>
      <c r="S406" s="307"/>
      <c r="T406" s="307"/>
      <c r="U406" s="307"/>
      <c r="V406" s="307"/>
      <c r="W406" s="307"/>
      <c r="X406" s="307"/>
      <c r="Y406" s="307"/>
      <c r="Z406" s="307"/>
      <c r="AA406" s="307"/>
      <c r="AI406" s="274"/>
      <c r="AK406" s="274"/>
      <c r="AL406" s="274"/>
      <c r="AM406" s="274"/>
      <c r="AN406" s="274"/>
    </row>
    <row r="407" spans="14:40" x14ac:dyDescent="0.2">
      <c r="N407" s="308"/>
    </row>
    <row r="408" spans="14:40" x14ac:dyDescent="0.2">
      <c r="N408" s="308"/>
      <c r="P408" s="307"/>
      <c r="R408" s="307"/>
      <c r="S408" s="307"/>
      <c r="T408" s="307"/>
      <c r="U408" s="307"/>
      <c r="V408" s="307"/>
      <c r="W408" s="307"/>
      <c r="X408" s="307"/>
      <c r="Y408" s="307"/>
      <c r="Z408" s="307"/>
      <c r="AA408" s="307"/>
      <c r="AI408" s="274"/>
      <c r="AK408" s="274"/>
      <c r="AL408" s="274"/>
      <c r="AM408" s="274"/>
      <c r="AN408" s="274"/>
    </row>
    <row r="409" spans="14:40" x14ac:dyDescent="0.2">
      <c r="N409" s="308"/>
    </row>
    <row r="410" spans="14:40" x14ac:dyDescent="0.2">
      <c r="N410" s="308"/>
      <c r="P410" s="307"/>
      <c r="R410" s="307"/>
      <c r="S410" s="307"/>
      <c r="T410" s="307"/>
      <c r="U410" s="307"/>
      <c r="V410" s="307"/>
      <c r="W410" s="307"/>
      <c r="X410" s="307"/>
      <c r="Y410" s="307"/>
      <c r="Z410" s="307"/>
      <c r="AA410" s="307"/>
      <c r="AI410" s="274"/>
      <c r="AK410" s="274"/>
      <c r="AL410" s="274"/>
      <c r="AM410" s="274"/>
      <c r="AN410" s="274"/>
    </row>
    <row r="411" spans="14:40" x14ac:dyDescent="0.2">
      <c r="N411" s="308"/>
    </row>
    <row r="412" spans="14:40" x14ac:dyDescent="0.2">
      <c r="N412" s="308"/>
      <c r="P412" s="307"/>
      <c r="R412" s="307"/>
      <c r="S412" s="307"/>
      <c r="T412" s="307"/>
      <c r="U412" s="307"/>
      <c r="V412" s="307"/>
      <c r="W412" s="307"/>
      <c r="X412" s="307"/>
      <c r="Y412" s="307"/>
      <c r="Z412" s="307"/>
      <c r="AA412" s="307"/>
      <c r="AI412" s="274"/>
      <c r="AK412" s="274"/>
      <c r="AL412" s="274"/>
      <c r="AM412" s="274"/>
      <c r="AN412" s="274"/>
    </row>
    <row r="413" spans="14:40" x14ac:dyDescent="0.2">
      <c r="N413" s="308"/>
    </row>
    <row r="414" spans="14:40" x14ac:dyDescent="0.2">
      <c r="P414" s="307"/>
      <c r="R414" s="307"/>
      <c r="S414" s="307"/>
      <c r="T414" s="307"/>
      <c r="U414" s="307"/>
      <c r="V414" s="307"/>
      <c r="W414" s="307"/>
      <c r="X414" s="307"/>
      <c r="Y414" s="307"/>
      <c r="Z414" s="307"/>
      <c r="AA414" s="307"/>
      <c r="AI414" s="274"/>
      <c r="AK414" s="274"/>
      <c r="AL414" s="274"/>
      <c r="AM414" s="274"/>
      <c r="AN414" s="274"/>
    </row>
    <row r="415" spans="14:40" x14ac:dyDescent="0.2">
      <c r="P415" s="307"/>
      <c r="R415" s="307"/>
      <c r="S415" s="307"/>
      <c r="T415" s="307"/>
      <c r="U415" s="307"/>
      <c r="V415" s="307"/>
      <c r="W415" s="307"/>
      <c r="X415" s="307"/>
      <c r="Y415" s="307"/>
      <c r="Z415" s="307"/>
      <c r="AA415" s="307"/>
      <c r="AI415" s="274"/>
      <c r="AK415" s="274"/>
      <c r="AL415" s="274"/>
      <c r="AM415" s="274"/>
      <c r="AN415" s="274"/>
    </row>
    <row r="416" spans="14:40" x14ac:dyDescent="0.2">
      <c r="P416" s="307"/>
      <c r="R416" s="307"/>
      <c r="S416" s="307"/>
      <c r="T416" s="307"/>
      <c r="U416" s="307"/>
      <c r="V416" s="307"/>
      <c r="W416" s="307"/>
      <c r="X416" s="307"/>
      <c r="Y416" s="307"/>
      <c r="Z416" s="307"/>
      <c r="AA416" s="307"/>
      <c r="AI416" s="274"/>
      <c r="AK416" s="274"/>
      <c r="AL416" s="274"/>
      <c r="AM416" s="274"/>
      <c r="AN416" s="274"/>
    </row>
    <row r="417" spans="16:40" x14ac:dyDescent="0.2">
      <c r="P417" s="307"/>
      <c r="R417" s="307"/>
      <c r="S417" s="307"/>
      <c r="T417" s="307"/>
      <c r="U417" s="307"/>
      <c r="V417" s="307"/>
      <c r="W417" s="307"/>
      <c r="X417" s="307"/>
      <c r="Y417" s="307"/>
      <c r="Z417" s="307"/>
      <c r="AA417" s="307"/>
      <c r="AI417" s="274"/>
      <c r="AK417" s="274"/>
      <c r="AL417" s="274"/>
      <c r="AM417" s="274"/>
      <c r="AN417" s="274"/>
    </row>
    <row r="418" spans="16:40" x14ac:dyDescent="0.2">
      <c r="P418" s="307"/>
      <c r="R418" s="307"/>
      <c r="S418" s="307"/>
      <c r="T418" s="307"/>
      <c r="U418" s="307"/>
      <c r="V418" s="307"/>
      <c r="W418" s="307"/>
      <c r="X418" s="307"/>
      <c r="Y418" s="307"/>
      <c r="Z418" s="307"/>
      <c r="AA418" s="307"/>
      <c r="AI418" s="274"/>
      <c r="AK418" s="274"/>
      <c r="AL418" s="274"/>
      <c r="AM418" s="274"/>
      <c r="AN418" s="274"/>
    </row>
    <row r="419" spans="16:40" x14ac:dyDescent="0.2">
      <c r="P419" s="307"/>
      <c r="R419" s="307"/>
      <c r="S419" s="307"/>
      <c r="T419" s="307"/>
      <c r="U419" s="307"/>
      <c r="V419" s="307"/>
      <c r="W419" s="307"/>
      <c r="X419" s="307"/>
      <c r="Y419" s="307"/>
      <c r="Z419" s="307"/>
      <c r="AA419" s="307"/>
      <c r="AI419" s="274"/>
      <c r="AK419" s="274"/>
      <c r="AL419" s="274"/>
      <c r="AM419" s="274"/>
      <c r="AN419" s="274"/>
    </row>
    <row r="420" spans="16:40" x14ac:dyDescent="0.2">
      <c r="P420" s="307"/>
      <c r="R420" s="307"/>
      <c r="S420" s="307"/>
      <c r="T420" s="307"/>
      <c r="U420" s="307"/>
      <c r="V420" s="307"/>
      <c r="W420" s="307"/>
      <c r="X420" s="307"/>
      <c r="Y420" s="307"/>
      <c r="Z420" s="307"/>
      <c r="AA420" s="307"/>
      <c r="AI420" s="274"/>
      <c r="AK420" s="274"/>
      <c r="AL420" s="274"/>
      <c r="AM420" s="274"/>
      <c r="AN420" s="274"/>
    </row>
    <row r="421" spans="16:40" x14ac:dyDescent="0.2">
      <c r="P421" s="307"/>
      <c r="R421" s="307"/>
      <c r="S421" s="307"/>
      <c r="T421" s="307"/>
      <c r="U421" s="307"/>
      <c r="V421" s="307"/>
      <c r="W421" s="307"/>
      <c r="X421" s="307"/>
      <c r="Y421" s="307"/>
      <c r="Z421" s="307"/>
      <c r="AA421" s="307"/>
      <c r="AI421" s="274"/>
      <c r="AK421" s="274"/>
      <c r="AL421" s="274"/>
      <c r="AM421" s="274"/>
      <c r="AN421" s="274"/>
    </row>
    <row r="422" spans="16:40" x14ac:dyDescent="0.2">
      <c r="P422" s="307"/>
      <c r="R422" s="307"/>
      <c r="S422" s="307"/>
      <c r="T422" s="307"/>
      <c r="U422" s="307"/>
      <c r="V422" s="307"/>
      <c r="W422" s="307"/>
      <c r="X422" s="307"/>
      <c r="Y422" s="307"/>
      <c r="Z422" s="307"/>
      <c r="AA422" s="307"/>
      <c r="AI422" s="274"/>
      <c r="AK422" s="274"/>
      <c r="AL422" s="274"/>
      <c r="AM422" s="274"/>
      <c r="AN422" s="274"/>
    </row>
    <row r="423" spans="16:40" x14ac:dyDescent="0.2">
      <c r="P423" s="307"/>
      <c r="R423" s="307"/>
      <c r="S423" s="307"/>
      <c r="T423" s="307"/>
      <c r="U423" s="307"/>
      <c r="V423" s="307"/>
      <c r="W423" s="307"/>
      <c r="X423" s="307"/>
      <c r="Y423" s="307"/>
      <c r="Z423" s="307"/>
      <c r="AA423" s="307"/>
      <c r="AI423" s="274"/>
      <c r="AK423" s="274"/>
      <c r="AL423" s="274"/>
      <c r="AM423" s="274"/>
      <c r="AN423" s="274"/>
    </row>
    <row r="424" spans="16:40" x14ac:dyDescent="0.2">
      <c r="P424" s="307"/>
      <c r="R424" s="307"/>
      <c r="S424" s="307"/>
      <c r="T424" s="307"/>
      <c r="U424" s="307"/>
      <c r="V424" s="307"/>
      <c r="W424" s="307"/>
      <c r="X424" s="307"/>
      <c r="Y424" s="307"/>
      <c r="Z424" s="307"/>
      <c r="AA424" s="307"/>
      <c r="AI424" s="274"/>
      <c r="AK424" s="274"/>
      <c r="AL424" s="274"/>
      <c r="AM424" s="274"/>
      <c r="AN424" s="274"/>
    </row>
    <row r="425" spans="16:40" x14ac:dyDescent="0.2">
      <c r="P425" s="307"/>
      <c r="R425" s="307"/>
      <c r="S425" s="307"/>
      <c r="T425" s="307"/>
      <c r="U425" s="307"/>
      <c r="V425" s="307"/>
      <c r="W425" s="307"/>
      <c r="X425" s="307"/>
      <c r="Y425" s="307"/>
      <c r="Z425" s="307"/>
      <c r="AA425" s="307"/>
      <c r="AI425" s="274"/>
      <c r="AK425" s="274"/>
      <c r="AL425" s="274"/>
      <c r="AM425" s="274"/>
      <c r="AN425" s="274"/>
    </row>
    <row r="426" spans="16:40" x14ac:dyDescent="0.2">
      <c r="P426" s="307"/>
      <c r="R426" s="307"/>
      <c r="S426" s="307"/>
      <c r="T426" s="307"/>
      <c r="U426" s="307"/>
      <c r="V426" s="307"/>
      <c r="W426" s="307"/>
      <c r="X426" s="307"/>
      <c r="Y426" s="307"/>
      <c r="Z426" s="307"/>
      <c r="AA426" s="307"/>
      <c r="AI426" s="274"/>
      <c r="AK426" s="274"/>
      <c r="AL426" s="274"/>
      <c r="AM426" s="274"/>
      <c r="AN426" s="274"/>
    </row>
    <row r="427" spans="16:40" x14ac:dyDescent="0.2">
      <c r="P427" s="307"/>
      <c r="R427" s="307"/>
      <c r="S427" s="307"/>
      <c r="T427" s="307"/>
      <c r="U427" s="307"/>
      <c r="V427" s="307"/>
      <c r="W427" s="307"/>
      <c r="X427" s="307"/>
      <c r="Y427" s="307"/>
      <c r="Z427" s="307"/>
      <c r="AA427" s="307"/>
      <c r="AI427" s="274"/>
      <c r="AK427" s="274"/>
      <c r="AL427" s="274"/>
      <c r="AM427" s="274"/>
      <c r="AN427" s="274"/>
    </row>
    <row r="428" spans="16:40" x14ac:dyDescent="0.2">
      <c r="P428" s="307"/>
      <c r="R428" s="307"/>
      <c r="S428" s="307"/>
      <c r="T428" s="307"/>
      <c r="U428" s="307"/>
      <c r="V428" s="307"/>
      <c r="W428" s="307"/>
      <c r="X428" s="307"/>
      <c r="Y428" s="307"/>
      <c r="Z428" s="307"/>
      <c r="AA428" s="307"/>
      <c r="AI428" s="274"/>
      <c r="AK428" s="274"/>
      <c r="AL428" s="274"/>
      <c r="AM428" s="274"/>
      <c r="AN428" s="274"/>
    </row>
    <row r="429" spans="16:40" x14ac:dyDescent="0.2">
      <c r="P429" s="307"/>
      <c r="R429" s="307"/>
      <c r="S429" s="307"/>
      <c r="T429" s="307"/>
      <c r="U429" s="307"/>
      <c r="V429" s="307"/>
      <c r="W429" s="307"/>
      <c r="X429" s="307"/>
      <c r="Y429" s="307"/>
      <c r="Z429" s="307"/>
      <c r="AA429" s="307"/>
      <c r="AI429" s="274"/>
      <c r="AK429" s="274"/>
      <c r="AL429" s="274"/>
      <c r="AM429" s="274"/>
      <c r="AN429" s="274"/>
    </row>
    <row r="430" spans="16:40" x14ac:dyDescent="0.2">
      <c r="P430" s="307"/>
      <c r="R430" s="307"/>
      <c r="S430" s="307"/>
      <c r="T430" s="307"/>
      <c r="U430" s="307"/>
      <c r="V430" s="307"/>
      <c r="W430" s="307"/>
      <c r="X430" s="307"/>
      <c r="Y430" s="307"/>
      <c r="Z430" s="307"/>
      <c r="AA430" s="307"/>
      <c r="AI430" s="274"/>
      <c r="AK430" s="274"/>
      <c r="AL430" s="274"/>
      <c r="AM430" s="274"/>
      <c r="AN430" s="274"/>
    </row>
    <row r="431" spans="16:40" x14ac:dyDescent="0.2">
      <c r="P431" s="307"/>
      <c r="R431" s="307"/>
      <c r="S431" s="307"/>
      <c r="T431" s="307"/>
      <c r="U431" s="307"/>
      <c r="V431" s="307"/>
      <c r="W431" s="307"/>
      <c r="X431" s="307"/>
      <c r="Y431" s="307"/>
      <c r="Z431" s="307"/>
      <c r="AA431" s="307"/>
      <c r="AI431" s="274"/>
      <c r="AK431" s="274"/>
      <c r="AL431" s="274"/>
      <c r="AM431" s="274"/>
      <c r="AN431" s="274"/>
    </row>
    <row r="432" spans="16:40" x14ac:dyDescent="0.2">
      <c r="P432" s="307"/>
      <c r="R432" s="307"/>
      <c r="S432" s="307"/>
      <c r="T432" s="307"/>
      <c r="U432" s="307"/>
      <c r="V432" s="307"/>
      <c r="W432" s="307"/>
      <c r="X432" s="307"/>
      <c r="Y432" s="307"/>
      <c r="Z432" s="307"/>
      <c r="AA432" s="307"/>
      <c r="AI432" s="274"/>
      <c r="AK432" s="274"/>
      <c r="AL432" s="274"/>
      <c r="AM432" s="274"/>
      <c r="AN432" s="274"/>
    </row>
    <row r="433" spans="16:40" x14ac:dyDescent="0.2">
      <c r="P433" s="307"/>
      <c r="R433" s="307"/>
      <c r="S433" s="307"/>
      <c r="T433" s="307"/>
      <c r="U433" s="307"/>
      <c r="V433" s="307"/>
      <c r="W433" s="307"/>
      <c r="X433" s="307"/>
      <c r="Y433" s="307"/>
      <c r="Z433" s="307"/>
      <c r="AA433" s="307"/>
      <c r="AI433" s="274"/>
      <c r="AK433" s="274"/>
      <c r="AL433" s="274"/>
      <c r="AM433" s="274"/>
      <c r="AN433" s="274"/>
    </row>
    <row r="434" spans="16:40" x14ac:dyDescent="0.2">
      <c r="P434" s="307"/>
      <c r="R434" s="307"/>
      <c r="S434" s="307"/>
      <c r="T434" s="307"/>
      <c r="U434" s="307"/>
      <c r="V434" s="307"/>
      <c r="W434" s="307"/>
      <c r="X434" s="307"/>
      <c r="Y434" s="307"/>
      <c r="Z434" s="307"/>
      <c r="AA434" s="307"/>
      <c r="AI434" s="274"/>
      <c r="AK434" s="274"/>
      <c r="AL434" s="274"/>
      <c r="AM434" s="274"/>
      <c r="AN434" s="274"/>
    </row>
    <row r="435" spans="16:40" x14ac:dyDescent="0.2">
      <c r="P435" s="307"/>
      <c r="R435" s="307"/>
      <c r="S435" s="307"/>
      <c r="T435" s="307"/>
      <c r="U435" s="307"/>
      <c r="V435" s="307"/>
      <c r="W435" s="307"/>
      <c r="X435" s="307"/>
      <c r="Y435" s="307"/>
      <c r="Z435" s="307"/>
      <c r="AA435" s="307"/>
      <c r="AI435" s="274"/>
      <c r="AK435" s="274"/>
      <c r="AL435" s="274"/>
      <c r="AM435" s="274"/>
      <c r="AN435" s="274"/>
    </row>
    <row r="436" spans="16:40" x14ac:dyDescent="0.2">
      <c r="P436" s="307"/>
      <c r="R436" s="307"/>
      <c r="S436" s="307"/>
      <c r="T436" s="307"/>
      <c r="U436" s="307"/>
      <c r="V436" s="307"/>
      <c r="W436" s="307"/>
      <c r="X436" s="307"/>
      <c r="Y436" s="307"/>
      <c r="Z436" s="307"/>
      <c r="AA436" s="307"/>
      <c r="AI436" s="274"/>
      <c r="AK436" s="274"/>
      <c r="AL436" s="274"/>
      <c r="AM436" s="274"/>
      <c r="AN436" s="274"/>
    </row>
    <row r="437" spans="16:40" x14ac:dyDescent="0.2">
      <c r="P437" s="307"/>
      <c r="R437" s="307"/>
      <c r="S437" s="307"/>
      <c r="T437" s="307"/>
      <c r="U437" s="307"/>
      <c r="V437" s="307"/>
      <c r="W437" s="307"/>
      <c r="X437" s="307"/>
      <c r="Y437" s="307"/>
      <c r="Z437" s="307"/>
      <c r="AA437" s="307"/>
      <c r="AI437" s="274"/>
      <c r="AK437" s="274"/>
      <c r="AL437" s="274"/>
      <c r="AM437" s="274"/>
      <c r="AN437" s="274"/>
    </row>
    <row r="438" spans="16:40" x14ac:dyDescent="0.2">
      <c r="P438" s="307"/>
      <c r="R438" s="307"/>
      <c r="S438" s="307"/>
      <c r="T438" s="307"/>
      <c r="U438" s="307"/>
      <c r="V438" s="307"/>
      <c r="W438" s="307"/>
      <c r="X438" s="307"/>
      <c r="Y438" s="307"/>
      <c r="Z438" s="307"/>
      <c r="AA438" s="307"/>
      <c r="AI438" s="274"/>
      <c r="AK438" s="274"/>
      <c r="AL438" s="274"/>
      <c r="AM438" s="274"/>
      <c r="AN438" s="274"/>
    </row>
    <row r="439" spans="16:40" x14ac:dyDescent="0.2">
      <c r="P439" s="307"/>
      <c r="R439" s="307"/>
      <c r="S439" s="307"/>
      <c r="T439" s="307"/>
      <c r="U439" s="307"/>
      <c r="V439" s="307"/>
      <c r="W439" s="307"/>
      <c r="X439" s="307"/>
      <c r="Y439" s="307"/>
      <c r="Z439" s="307"/>
      <c r="AA439" s="307"/>
      <c r="AI439" s="274"/>
      <c r="AK439" s="274"/>
      <c r="AL439" s="274"/>
      <c r="AM439" s="274"/>
      <c r="AN439" s="274"/>
    </row>
    <row r="440" spans="16:40" x14ac:dyDescent="0.2">
      <c r="P440" s="307"/>
      <c r="R440" s="307"/>
      <c r="S440" s="307"/>
      <c r="T440" s="307"/>
      <c r="U440" s="307"/>
      <c r="V440" s="307"/>
      <c r="W440" s="307"/>
      <c r="X440" s="307"/>
      <c r="Y440" s="307"/>
      <c r="Z440" s="307"/>
      <c r="AA440" s="307"/>
      <c r="AI440" s="274"/>
      <c r="AK440" s="274"/>
      <c r="AL440" s="274"/>
      <c r="AM440" s="274"/>
      <c r="AN440" s="274"/>
    </row>
    <row r="441" spans="16:40" x14ac:dyDescent="0.2">
      <c r="P441" s="307"/>
      <c r="R441" s="307"/>
      <c r="S441" s="307"/>
      <c r="T441" s="307"/>
      <c r="U441" s="307"/>
      <c r="V441" s="307"/>
      <c r="W441" s="307"/>
      <c r="X441" s="307"/>
      <c r="Y441" s="307"/>
      <c r="Z441" s="307"/>
      <c r="AA441" s="307"/>
      <c r="AI441" s="274"/>
      <c r="AK441" s="274"/>
      <c r="AL441" s="274"/>
      <c r="AM441" s="274"/>
      <c r="AN441" s="274"/>
    </row>
    <row r="442" spans="16:40" x14ac:dyDescent="0.2">
      <c r="P442" s="307"/>
      <c r="R442" s="307"/>
      <c r="S442" s="307"/>
      <c r="T442" s="307"/>
      <c r="U442" s="307"/>
      <c r="V442" s="307"/>
      <c r="W442" s="307"/>
      <c r="X442" s="307"/>
      <c r="Y442" s="307"/>
      <c r="Z442" s="307"/>
      <c r="AA442" s="307"/>
      <c r="AI442" s="274"/>
      <c r="AK442" s="274"/>
      <c r="AL442" s="274"/>
      <c r="AM442" s="274"/>
      <c r="AN442" s="274"/>
    </row>
    <row r="443" spans="16:40" x14ac:dyDescent="0.2">
      <c r="P443" s="307"/>
      <c r="R443" s="307"/>
      <c r="S443" s="307"/>
      <c r="T443" s="307"/>
      <c r="U443" s="307"/>
      <c r="V443" s="307"/>
      <c r="W443" s="307"/>
      <c r="X443" s="307"/>
      <c r="Y443" s="307"/>
      <c r="Z443" s="307"/>
      <c r="AA443" s="307"/>
      <c r="AI443" s="274"/>
      <c r="AK443" s="274"/>
      <c r="AL443" s="274"/>
      <c r="AM443" s="274"/>
      <c r="AN443" s="274"/>
    </row>
    <row r="444" spans="16:40" x14ac:dyDescent="0.2">
      <c r="P444" s="307"/>
      <c r="R444" s="307"/>
      <c r="S444" s="307"/>
      <c r="T444" s="307"/>
      <c r="U444" s="307"/>
      <c r="V444" s="307"/>
      <c r="W444" s="307"/>
      <c r="X444" s="307"/>
      <c r="Y444" s="307"/>
      <c r="Z444" s="307"/>
      <c r="AA444" s="307"/>
      <c r="AI444" s="274"/>
      <c r="AK444" s="274"/>
      <c r="AL444" s="274"/>
      <c r="AM444" s="274"/>
      <c r="AN444" s="274"/>
    </row>
    <row r="445" spans="16:40" x14ac:dyDescent="0.2">
      <c r="P445" s="307"/>
      <c r="R445" s="307"/>
      <c r="S445" s="307"/>
      <c r="T445" s="307"/>
      <c r="U445" s="307"/>
      <c r="V445" s="307"/>
      <c r="W445" s="307"/>
      <c r="X445" s="307"/>
      <c r="Y445" s="307"/>
      <c r="Z445" s="307"/>
      <c r="AA445" s="307"/>
      <c r="AI445" s="274"/>
      <c r="AK445" s="274"/>
      <c r="AL445" s="274"/>
      <c r="AM445" s="274"/>
      <c r="AN445" s="274"/>
    </row>
    <row r="446" spans="16:40" x14ac:dyDescent="0.2">
      <c r="P446" s="307"/>
      <c r="R446" s="307"/>
      <c r="S446" s="307"/>
      <c r="T446" s="307"/>
      <c r="U446" s="307"/>
      <c r="V446" s="307"/>
      <c r="W446" s="307"/>
      <c r="X446" s="307"/>
      <c r="Y446" s="307"/>
      <c r="Z446" s="307"/>
      <c r="AA446" s="307"/>
      <c r="AI446" s="274"/>
      <c r="AK446" s="274"/>
      <c r="AL446" s="274"/>
      <c r="AM446" s="274"/>
      <c r="AN446" s="274"/>
    </row>
    <row r="447" spans="16:40" x14ac:dyDescent="0.2">
      <c r="P447" s="307"/>
      <c r="R447" s="307"/>
      <c r="S447" s="307"/>
      <c r="T447" s="307"/>
      <c r="U447" s="307"/>
      <c r="V447" s="307"/>
      <c r="W447" s="307"/>
      <c r="X447" s="307"/>
      <c r="Y447" s="307"/>
      <c r="Z447" s="307"/>
      <c r="AA447" s="307"/>
      <c r="AI447" s="274"/>
      <c r="AK447" s="274"/>
      <c r="AL447" s="274"/>
      <c r="AM447" s="274"/>
      <c r="AN447" s="274"/>
    </row>
    <row r="448" spans="16:40" x14ac:dyDescent="0.2">
      <c r="P448" s="307"/>
      <c r="R448" s="307"/>
      <c r="S448" s="307"/>
      <c r="T448" s="307"/>
      <c r="U448" s="307"/>
      <c r="V448" s="307"/>
      <c r="W448" s="307"/>
      <c r="X448" s="307"/>
      <c r="Y448" s="307"/>
      <c r="Z448" s="307"/>
      <c r="AA448" s="307"/>
      <c r="AI448" s="274"/>
      <c r="AK448" s="274"/>
      <c r="AL448" s="274"/>
      <c r="AM448" s="274"/>
      <c r="AN448" s="274"/>
    </row>
    <row r="449" spans="16:40" x14ac:dyDescent="0.2">
      <c r="P449" s="307"/>
      <c r="R449" s="307"/>
      <c r="S449" s="307"/>
      <c r="T449" s="307"/>
      <c r="U449" s="307"/>
      <c r="V449" s="307"/>
      <c r="W449" s="307"/>
      <c r="X449" s="307"/>
      <c r="Y449" s="307"/>
      <c r="Z449" s="307"/>
      <c r="AA449" s="307"/>
      <c r="AI449" s="274"/>
      <c r="AK449" s="274"/>
      <c r="AL449" s="274"/>
      <c r="AM449" s="274"/>
      <c r="AN449" s="274"/>
    </row>
    <row r="450" spans="16:40" x14ac:dyDescent="0.2">
      <c r="P450" s="307"/>
      <c r="R450" s="307"/>
      <c r="S450" s="307"/>
      <c r="T450" s="307"/>
      <c r="U450" s="307"/>
      <c r="V450" s="307"/>
      <c r="W450" s="307"/>
      <c r="X450" s="307"/>
      <c r="Y450" s="307"/>
      <c r="Z450" s="307"/>
      <c r="AA450" s="307"/>
      <c r="AI450" s="274"/>
      <c r="AK450" s="274"/>
      <c r="AL450" s="274"/>
      <c r="AM450" s="274"/>
      <c r="AN450" s="274"/>
    </row>
    <row r="451" spans="16:40" x14ac:dyDescent="0.2">
      <c r="P451" s="307"/>
      <c r="R451" s="307"/>
      <c r="S451" s="307"/>
      <c r="T451" s="307"/>
      <c r="U451" s="307"/>
      <c r="V451" s="307"/>
      <c r="W451" s="307"/>
      <c r="X451" s="307"/>
      <c r="Y451" s="307"/>
      <c r="Z451" s="307"/>
      <c r="AA451" s="307"/>
      <c r="AI451" s="274"/>
      <c r="AK451" s="274"/>
      <c r="AL451" s="274"/>
      <c r="AM451" s="274"/>
      <c r="AN451" s="274"/>
    </row>
    <row r="452" spans="16:40" x14ac:dyDescent="0.2">
      <c r="P452" s="307"/>
      <c r="R452" s="307"/>
      <c r="S452" s="307"/>
      <c r="T452" s="307"/>
      <c r="U452" s="307"/>
      <c r="V452" s="307"/>
      <c r="W452" s="307"/>
      <c r="X452" s="307"/>
      <c r="Y452" s="307"/>
      <c r="Z452" s="307"/>
      <c r="AA452" s="307"/>
      <c r="AI452" s="274"/>
      <c r="AK452" s="274"/>
      <c r="AL452" s="274"/>
      <c r="AM452" s="274"/>
      <c r="AN452" s="274"/>
    </row>
    <row r="453" spans="16:40" x14ac:dyDescent="0.2">
      <c r="P453" s="307"/>
      <c r="R453" s="307"/>
      <c r="S453" s="307"/>
      <c r="T453" s="307"/>
      <c r="U453" s="307"/>
      <c r="V453" s="307"/>
      <c r="W453" s="307"/>
      <c r="X453" s="307"/>
      <c r="Y453" s="307"/>
      <c r="Z453" s="307"/>
      <c r="AA453" s="307"/>
      <c r="AI453" s="274"/>
      <c r="AK453" s="274"/>
      <c r="AL453" s="274"/>
      <c r="AM453" s="274"/>
      <c r="AN453" s="274"/>
    </row>
    <row r="454" spans="16:40" x14ac:dyDescent="0.2">
      <c r="P454" s="307"/>
      <c r="R454" s="307"/>
      <c r="S454" s="307"/>
      <c r="T454" s="307"/>
      <c r="U454" s="307"/>
      <c r="V454" s="307"/>
      <c r="W454" s="307"/>
      <c r="X454" s="307"/>
      <c r="Y454" s="307"/>
      <c r="Z454" s="307"/>
      <c r="AA454" s="307"/>
      <c r="AI454" s="274"/>
      <c r="AK454" s="274"/>
      <c r="AL454" s="274"/>
      <c r="AM454" s="274"/>
      <c r="AN454" s="274"/>
    </row>
    <row r="455" spans="16:40" x14ac:dyDescent="0.2">
      <c r="P455" s="307"/>
      <c r="R455" s="307"/>
      <c r="S455" s="307"/>
      <c r="T455" s="307"/>
      <c r="U455" s="307"/>
      <c r="V455" s="307"/>
      <c r="W455" s="307"/>
      <c r="X455" s="307"/>
      <c r="Y455" s="307"/>
      <c r="Z455" s="307"/>
      <c r="AA455" s="307"/>
      <c r="AI455" s="274"/>
      <c r="AK455" s="274"/>
      <c r="AL455" s="274"/>
      <c r="AM455" s="274"/>
      <c r="AN455" s="274"/>
    </row>
    <row r="456" spans="16:40" x14ac:dyDescent="0.2">
      <c r="P456" s="307"/>
      <c r="R456" s="307"/>
      <c r="S456" s="307"/>
      <c r="T456" s="307"/>
      <c r="U456" s="307"/>
      <c r="V456" s="307"/>
      <c r="W456" s="307"/>
      <c r="X456" s="307"/>
      <c r="Y456" s="307"/>
      <c r="Z456" s="307"/>
      <c r="AA456" s="307"/>
      <c r="AI456" s="274"/>
      <c r="AK456" s="274"/>
      <c r="AL456" s="274"/>
      <c r="AM456" s="274"/>
      <c r="AN456" s="274"/>
    </row>
    <row r="457" spans="16:40" x14ac:dyDescent="0.2">
      <c r="P457" s="307"/>
      <c r="R457" s="307"/>
      <c r="S457" s="307"/>
      <c r="T457" s="307"/>
      <c r="U457" s="307"/>
      <c r="V457" s="307"/>
      <c r="W457" s="307"/>
      <c r="X457" s="307"/>
      <c r="Y457" s="307"/>
      <c r="Z457" s="307"/>
      <c r="AA457" s="307"/>
      <c r="AI457" s="274"/>
      <c r="AK457" s="274"/>
      <c r="AL457" s="274"/>
      <c r="AM457" s="274"/>
      <c r="AN457" s="274"/>
    </row>
    <row r="458" spans="16:40" x14ac:dyDescent="0.2">
      <c r="P458" s="307"/>
      <c r="R458" s="307"/>
      <c r="S458" s="307"/>
      <c r="T458" s="307"/>
      <c r="U458" s="307"/>
      <c r="V458" s="307"/>
      <c r="W458" s="307"/>
      <c r="X458" s="307"/>
      <c r="Y458" s="307"/>
      <c r="Z458" s="307"/>
      <c r="AA458" s="307"/>
      <c r="AI458" s="274"/>
      <c r="AK458" s="274"/>
      <c r="AL458" s="274"/>
      <c r="AM458" s="274"/>
      <c r="AN458" s="274"/>
    </row>
    <row r="459" spans="16:40" x14ac:dyDescent="0.2">
      <c r="P459" s="307"/>
      <c r="R459" s="307"/>
      <c r="S459" s="307"/>
      <c r="T459" s="307"/>
      <c r="U459" s="307"/>
      <c r="V459" s="307"/>
      <c r="W459" s="307"/>
      <c r="X459" s="307"/>
      <c r="Y459" s="307"/>
      <c r="Z459" s="307"/>
      <c r="AA459" s="307"/>
      <c r="AI459" s="274"/>
      <c r="AK459" s="274"/>
      <c r="AL459" s="274"/>
      <c r="AM459" s="274"/>
      <c r="AN459" s="274"/>
    </row>
    <row r="460" spans="16:40" x14ac:dyDescent="0.2">
      <c r="P460" s="307"/>
      <c r="R460" s="307"/>
      <c r="S460" s="307"/>
      <c r="T460" s="307"/>
      <c r="U460" s="307"/>
      <c r="V460" s="307"/>
      <c r="W460" s="307"/>
      <c r="X460" s="307"/>
      <c r="Y460" s="307"/>
      <c r="Z460" s="307"/>
      <c r="AA460" s="307"/>
      <c r="AI460" s="274"/>
      <c r="AK460" s="274"/>
      <c r="AL460" s="274"/>
      <c r="AM460" s="274"/>
      <c r="AN460" s="274"/>
    </row>
    <row r="461" spans="16:40" x14ac:dyDescent="0.2">
      <c r="P461" s="307"/>
      <c r="R461" s="307"/>
      <c r="S461" s="307"/>
      <c r="T461" s="307"/>
      <c r="U461" s="307"/>
      <c r="V461" s="307"/>
      <c r="W461" s="307"/>
      <c r="X461" s="307"/>
      <c r="Y461" s="307"/>
      <c r="Z461" s="307"/>
      <c r="AA461" s="307"/>
      <c r="AI461" s="274"/>
      <c r="AK461" s="274"/>
      <c r="AL461" s="274"/>
      <c r="AM461" s="274"/>
      <c r="AN461" s="274"/>
    </row>
    <row r="462" spans="16:40" x14ac:dyDescent="0.2">
      <c r="P462" s="307"/>
      <c r="R462" s="307"/>
      <c r="S462" s="307"/>
      <c r="T462" s="307"/>
      <c r="U462" s="307"/>
      <c r="V462" s="307"/>
      <c r="W462" s="307"/>
      <c r="X462" s="307"/>
      <c r="Y462" s="307"/>
      <c r="Z462" s="307"/>
      <c r="AA462" s="307"/>
      <c r="AI462" s="274"/>
      <c r="AK462" s="274"/>
      <c r="AL462" s="274"/>
      <c r="AM462" s="274"/>
      <c r="AN462" s="274"/>
    </row>
    <row r="463" spans="16:40" x14ac:dyDescent="0.2">
      <c r="P463" s="307"/>
      <c r="R463" s="307"/>
      <c r="S463" s="307"/>
      <c r="T463" s="307"/>
      <c r="U463" s="307"/>
      <c r="V463" s="307"/>
      <c r="W463" s="307"/>
      <c r="X463" s="307"/>
      <c r="Y463" s="307"/>
      <c r="Z463" s="307"/>
      <c r="AA463" s="307"/>
      <c r="AI463" s="274"/>
      <c r="AK463" s="274"/>
      <c r="AL463" s="274"/>
      <c r="AM463" s="274"/>
      <c r="AN463" s="274"/>
    </row>
    <row r="464" spans="16:40" x14ac:dyDescent="0.2">
      <c r="P464" s="307"/>
      <c r="R464" s="307"/>
      <c r="S464" s="307"/>
      <c r="T464" s="307"/>
      <c r="U464" s="307"/>
      <c r="V464" s="307"/>
      <c r="W464" s="307"/>
      <c r="X464" s="307"/>
      <c r="Y464" s="307"/>
      <c r="Z464" s="307"/>
      <c r="AA464" s="307"/>
      <c r="AI464" s="274"/>
      <c r="AK464" s="274"/>
      <c r="AL464" s="274"/>
      <c r="AM464" s="274"/>
      <c r="AN464" s="274"/>
    </row>
    <row r="465" spans="16:40" x14ac:dyDescent="0.2">
      <c r="P465" s="307"/>
      <c r="R465" s="307"/>
      <c r="S465" s="307"/>
      <c r="T465" s="307"/>
      <c r="U465" s="307"/>
      <c r="V465" s="307"/>
      <c r="W465" s="307"/>
      <c r="X465" s="307"/>
      <c r="Y465" s="307"/>
      <c r="Z465" s="307"/>
      <c r="AA465" s="307"/>
      <c r="AI465" s="274"/>
      <c r="AK465" s="274"/>
      <c r="AL465" s="274"/>
      <c r="AM465" s="274"/>
      <c r="AN465" s="274"/>
    </row>
    <row r="466" spans="16:40" x14ac:dyDescent="0.2">
      <c r="P466" s="307"/>
      <c r="R466" s="307"/>
      <c r="S466" s="307"/>
      <c r="T466" s="307"/>
      <c r="U466" s="307"/>
      <c r="V466" s="307"/>
      <c r="W466" s="307"/>
      <c r="X466" s="307"/>
      <c r="Y466" s="307"/>
      <c r="Z466" s="307"/>
      <c r="AA466" s="307"/>
      <c r="AI466" s="274"/>
      <c r="AK466" s="274"/>
      <c r="AL466" s="274"/>
      <c r="AM466" s="274"/>
      <c r="AN466" s="274"/>
    </row>
    <row r="467" spans="16:40" x14ac:dyDescent="0.2">
      <c r="P467" s="307"/>
      <c r="R467" s="307"/>
      <c r="S467" s="307"/>
      <c r="T467" s="307"/>
      <c r="U467" s="307"/>
      <c r="V467" s="307"/>
      <c r="W467" s="307"/>
      <c r="X467" s="307"/>
      <c r="Y467" s="307"/>
      <c r="Z467" s="307"/>
      <c r="AA467" s="307"/>
      <c r="AI467" s="274"/>
      <c r="AK467" s="274"/>
      <c r="AL467" s="274"/>
      <c r="AM467" s="274"/>
      <c r="AN467" s="274"/>
    </row>
    <row r="468" spans="16:40" x14ac:dyDescent="0.2">
      <c r="P468" s="307"/>
      <c r="R468" s="307"/>
      <c r="S468" s="307"/>
      <c r="T468" s="307"/>
      <c r="U468" s="307"/>
      <c r="V468" s="307"/>
      <c r="W468" s="307"/>
      <c r="X468" s="307"/>
      <c r="Y468" s="307"/>
      <c r="Z468" s="307"/>
      <c r="AA468" s="307"/>
      <c r="AI468" s="274"/>
      <c r="AK468" s="274"/>
      <c r="AL468" s="274"/>
      <c r="AM468" s="274"/>
      <c r="AN468" s="274"/>
    </row>
    <row r="469" spans="16:40" x14ac:dyDescent="0.2">
      <c r="P469" s="307"/>
      <c r="R469" s="307"/>
      <c r="S469" s="307"/>
      <c r="T469" s="307"/>
      <c r="U469" s="307"/>
      <c r="V469" s="307"/>
      <c r="W469" s="307"/>
      <c r="X469" s="307"/>
      <c r="Y469" s="307"/>
      <c r="Z469" s="307"/>
      <c r="AA469" s="307"/>
      <c r="AI469" s="274"/>
      <c r="AK469" s="274"/>
      <c r="AL469" s="274"/>
      <c r="AM469" s="274"/>
      <c r="AN469" s="274"/>
    </row>
    <row r="470" spans="16:40" x14ac:dyDescent="0.2">
      <c r="P470" s="307"/>
      <c r="R470" s="307"/>
      <c r="S470" s="307"/>
      <c r="T470" s="307"/>
      <c r="U470" s="307"/>
      <c r="V470" s="307"/>
      <c r="W470" s="307"/>
      <c r="X470" s="307"/>
      <c r="Y470" s="307"/>
      <c r="Z470" s="307"/>
      <c r="AA470" s="307"/>
      <c r="AI470" s="274"/>
      <c r="AK470" s="274"/>
      <c r="AL470" s="274"/>
      <c r="AM470" s="274"/>
      <c r="AN470" s="274"/>
    </row>
    <row r="471" spans="16:40" x14ac:dyDescent="0.2">
      <c r="P471" s="307"/>
      <c r="R471" s="307"/>
      <c r="S471" s="307"/>
      <c r="T471" s="307"/>
      <c r="U471" s="307"/>
      <c r="V471" s="307"/>
      <c r="W471" s="307"/>
      <c r="X471" s="307"/>
      <c r="Y471" s="307"/>
      <c r="Z471" s="307"/>
      <c r="AA471" s="307"/>
      <c r="AI471" s="274"/>
      <c r="AK471" s="274"/>
      <c r="AL471" s="274"/>
      <c r="AM471" s="274"/>
      <c r="AN471" s="274"/>
    </row>
    <row r="472" spans="16:40" x14ac:dyDescent="0.2">
      <c r="P472" s="307"/>
      <c r="R472" s="307"/>
      <c r="S472" s="307"/>
      <c r="T472" s="307"/>
      <c r="U472" s="307"/>
      <c r="V472" s="307"/>
      <c r="W472" s="307"/>
      <c r="X472" s="307"/>
      <c r="Y472" s="307"/>
      <c r="Z472" s="307"/>
      <c r="AA472" s="307"/>
      <c r="AI472" s="274"/>
      <c r="AK472" s="274"/>
      <c r="AL472" s="274"/>
      <c r="AM472" s="274"/>
      <c r="AN472" s="274"/>
    </row>
    <row r="473" spans="16:40" x14ac:dyDescent="0.2">
      <c r="P473" s="307"/>
      <c r="R473" s="307"/>
      <c r="S473" s="307"/>
      <c r="T473" s="307"/>
      <c r="U473" s="307"/>
      <c r="V473" s="307"/>
      <c r="W473" s="307"/>
      <c r="X473" s="307"/>
      <c r="Y473" s="307"/>
      <c r="Z473" s="307"/>
      <c r="AA473" s="307"/>
      <c r="AI473" s="274"/>
      <c r="AK473" s="274"/>
      <c r="AL473" s="274"/>
      <c r="AM473" s="274"/>
      <c r="AN473" s="274"/>
    </row>
    <row r="474" spans="16:40" x14ac:dyDescent="0.2">
      <c r="P474" s="307"/>
      <c r="R474" s="307"/>
      <c r="S474" s="307"/>
      <c r="T474" s="307"/>
      <c r="U474" s="307"/>
      <c r="V474" s="307"/>
      <c r="W474" s="307"/>
      <c r="X474" s="307"/>
      <c r="Y474" s="307"/>
      <c r="Z474" s="307"/>
      <c r="AA474" s="307"/>
      <c r="AI474" s="274"/>
      <c r="AK474" s="274"/>
      <c r="AL474" s="274"/>
      <c r="AM474" s="274"/>
      <c r="AN474" s="274"/>
    </row>
    <row r="475" spans="16:40" x14ac:dyDescent="0.2">
      <c r="P475" s="307"/>
      <c r="R475" s="307"/>
      <c r="S475" s="307"/>
      <c r="T475" s="307"/>
      <c r="U475" s="307"/>
      <c r="V475" s="307"/>
      <c r="W475" s="307"/>
      <c r="X475" s="307"/>
      <c r="Y475" s="307"/>
      <c r="Z475" s="307"/>
      <c r="AA475" s="307"/>
      <c r="AI475" s="274"/>
      <c r="AK475" s="274"/>
      <c r="AL475" s="274"/>
      <c r="AM475" s="274"/>
      <c r="AN475" s="274"/>
    </row>
    <row r="476" spans="16:40" x14ac:dyDescent="0.2">
      <c r="P476" s="307"/>
      <c r="R476" s="307"/>
      <c r="S476" s="307"/>
      <c r="T476" s="307"/>
      <c r="U476" s="307"/>
      <c r="V476" s="307"/>
      <c r="W476" s="307"/>
      <c r="X476" s="307"/>
      <c r="Y476" s="307"/>
      <c r="Z476" s="307"/>
      <c r="AA476" s="307"/>
      <c r="AI476" s="274"/>
      <c r="AK476" s="274"/>
      <c r="AL476" s="274"/>
      <c r="AM476" s="274"/>
      <c r="AN476" s="274"/>
    </row>
    <row r="477" spans="16:40" x14ac:dyDescent="0.2">
      <c r="P477" s="307"/>
      <c r="R477" s="307"/>
      <c r="S477" s="307"/>
      <c r="T477" s="307"/>
      <c r="U477" s="307"/>
      <c r="V477" s="307"/>
      <c r="W477" s="307"/>
      <c r="X477" s="307"/>
      <c r="Y477" s="307"/>
      <c r="Z477" s="307"/>
      <c r="AA477" s="307"/>
      <c r="AI477" s="274"/>
      <c r="AK477" s="274"/>
      <c r="AL477" s="274"/>
      <c r="AM477" s="274"/>
      <c r="AN477" s="274"/>
    </row>
    <row r="478" spans="16:40" x14ac:dyDescent="0.2">
      <c r="P478" s="307"/>
      <c r="R478" s="307"/>
      <c r="S478" s="307"/>
      <c r="T478" s="307"/>
      <c r="U478" s="307"/>
      <c r="V478" s="307"/>
      <c r="W478" s="307"/>
      <c r="X478" s="307"/>
      <c r="Y478" s="307"/>
      <c r="Z478" s="307"/>
      <c r="AA478" s="307"/>
      <c r="AI478" s="274"/>
      <c r="AK478" s="274"/>
      <c r="AL478" s="274"/>
      <c r="AM478" s="274"/>
      <c r="AN478" s="274"/>
    </row>
    <row r="479" spans="16:40" x14ac:dyDescent="0.2">
      <c r="P479" s="307"/>
      <c r="R479" s="307"/>
      <c r="S479" s="307"/>
      <c r="T479" s="307"/>
      <c r="U479" s="307"/>
      <c r="V479" s="307"/>
      <c r="W479" s="307"/>
      <c r="X479" s="307"/>
      <c r="Y479" s="307"/>
      <c r="Z479" s="307"/>
      <c r="AA479" s="307"/>
      <c r="AI479" s="274"/>
      <c r="AK479" s="274"/>
      <c r="AL479" s="274"/>
      <c r="AM479" s="274"/>
      <c r="AN479" s="274"/>
    </row>
    <row r="480" spans="16:40" x14ac:dyDescent="0.2">
      <c r="P480" s="307"/>
      <c r="R480" s="307"/>
      <c r="S480" s="307"/>
      <c r="T480" s="307"/>
      <c r="U480" s="307"/>
      <c r="V480" s="307"/>
      <c r="W480" s="307"/>
      <c r="X480" s="307"/>
      <c r="Y480" s="307"/>
      <c r="Z480" s="307"/>
      <c r="AA480" s="307"/>
      <c r="AI480" s="274"/>
      <c r="AK480" s="274"/>
      <c r="AL480" s="274"/>
      <c r="AM480" s="274"/>
      <c r="AN480" s="274"/>
    </row>
    <row r="481" spans="14:40" x14ac:dyDescent="0.2">
      <c r="P481" s="307"/>
      <c r="R481" s="307"/>
      <c r="S481" s="307"/>
      <c r="T481" s="307"/>
      <c r="U481" s="307"/>
      <c r="V481" s="307"/>
      <c r="W481" s="307"/>
      <c r="X481" s="307"/>
      <c r="Y481" s="307"/>
      <c r="Z481" s="307"/>
      <c r="AA481" s="307"/>
      <c r="AI481" s="274"/>
      <c r="AK481" s="274"/>
      <c r="AL481" s="274"/>
      <c r="AM481" s="274"/>
      <c r="AN481" s="274"/>
    </row>
    <row r="482" spans="14:40" x14ac:dyDescent="0.2">
      <c r="P482" s="307"/>
      <c r="R482" s="307"/>
      <c r="S482" s="307"/>
      <c r="T482" s="307"/>
      <c r="U482" s="307"/>
      <c r="V482" s="307"/>
      <c r="W482" s="307"/>
      <c r="X482" s="307"/>
      <c r="Y482" s="307"/>
      <c r="Z482" s="307"/>
      <c r="AA482" s="307"/>
      <c r="AI482" s="274"/>
      <c r="AK482" s="274"/>
      <c r="AL482" s="274"/>
      <c r="AM482" s="274"/>
      <c r="AN482" s="274"/>
    </row>
    <row r="483" spans="14:40" x14ac:dyDescent="0.2">
      <c r="P483" s="307"/>
      <c r="R483" s="307"/>
      <c r="S483" s="307"/>
      <c r="T483" s="307"/>
      <c r="U483" s="307"/>
      <c r="V483" s="307"/>
      <c r="W483" s="307"/>
      <c r="X483" s="307"/>
      <c r="Y483" s="307"/>
      <c r="Z483" s="307"/>
      <c r="AA483" s="307"/>
      <c r="AI483" s="274"/>
      <c r="AK483" s="274"/>
      <c r="AL483" s="274"/>
      <c r="AM483" s="274"/>
      <c r="AN483" s="274"/>
    </row>
    <row r="484" spans="14:40" x14ac:dyDescent="0.2">
      <c r="P484" s="307"/>
      <c r="R484" s="307"/>
      <c r="S484" s="307"/>
      <c r="T484" s="307"/>
      <c r="U484" s="307"/>
      <c r="V484" s="307"/>
      <c r="W484" s="307"/>
      <c r="X484" s="307"/>
      <c r="Y484" s="307"/>
      <c r="Z484" s="307"/>
      <c r="AA484" s="307"/>
      <c r="AI484" s="274"/>
      <c r="AK484" s="274"/>
      <c r="AL484" s="274"/>
      <c r="AM484" s="274"/>
      <c r="AN484" s="274"/>
    </row>
    <row r="485" spans="14:40" x14ac:dyDescent="0.2">
      <c r="P485" s="307"/>
      <c r="R485" s="307"/>
      <c r="S485" s="307"/>
      <c r="T485" s="307"/>
      <c r="U485" s="307"/>
      <c r="V485" s="307"/>
      <c r="W485" s="307"/>
      <c r="X485" s="307"/>
      <c r="Y485" s="307"/>
      <c r="Z485" s="307"/>
      <c r="AA485" s="307"/>
      <c r="AI485" s="274"/>
      <c r="AK485" s="274"/>
      <c r="AL485" s="274"/>
      <c r="AM485" s="274"/>
      <c r="AN485" s="274"/>
    </row>
    <row r="486" spans="14:40" x14ac:dyDescent="0.2">
      <c r="P486" s="307"/>
      <c r="R486" s="307"/>
      <c r="S486" s="307"/>
      <c r="T486" s="307"/>
      <c r="U486" s="307"/>
      <c r="V486" s="307"/>
      <c r="W486" s="307"/>
      <c r="X486" s="307"/>
      <c r="Y486" s="307"/>
      <c r="Z486" s="307"/>
      <c r="AA486" s="307"/>
      <c r="AI486" s="274"/>
      <c r="AK486" s="274"/>
      <c r="AL486" s="274"/>
      <c r="AM486" s="274"/>
      <c r="AN486" s="274"/>
    </row>
    <row r="487" spans="14:40" x14ac:dyDescent="0.2">
      <c r="P487" s="307"/>
      <c r="R487" s="307"/>
      <c r="S487" s="307"/>
      <c r="T487" s="307"/>
      <c r="U487" s="307"/>
      <c r="V487" s="307"/>
      <c r="W487" s="307"/>
      <c r="X487" s="307"/>
      <c r="Y487" s="307"/>
      <c r="Z487" s="307"/>
      <c r="AA487" s="307"/>
      <c r="AI487" s="274"/>
      <c r="AK487" s="274"/>
      <c r="AL487" s="274"/>
      <c r="AM487" s="274"/>
      <c r="AN487" s="274"/>
    </row>
    <row r="488" spans="14:40" x14ac:dyDescent="0.2">
      <c r="P488" s="307"/>
      <c r="R488" s="307"/>
      <c r="S488" s="307"/>
      <c r="T488" s="307"/>
      <c r="U488" s="307"/>
      <c r="V488" s="307"/>
      <c r="W488" s="307"/>
      <c r="X488" s="307"/>
      <c r="Y488" s="307"/>
      <c r="Z488" s="307"/>
      <c r="AA488" s="307"/>
      <c r="AI488" s="274"/>
      <c r="AK488" s="274"/>
      <c r="AL488" s="274"/>
      <c r="AM488" s="274"/>
      <c r="AN488" s="274"/>
    </row>
    <row r="489" spans="14:40" x14ac:dyDescent="0.2">
      <c r="P489" s="307"/>
      <c r="R489" s="307"/>
      <c r="S489" s="307"/>
      <c r="T489" s="307"/>
      <c r="U489" s="307"/>
      <c r="V489" s="307"/>
      <c r="W489" s="307"/>
      <c r="X489" s="307"/>
      <c r="Y489" s="307"/>
      <c r="Z489" s="307"/>
      <c r="AA489" s="307"/>
      <c r="AI489" s="274"/>
      <c r="AK489" s="274"/>
      <c r="AL489" s="274"/>
      <c r="AM489" s="274"/>
      <c r="AN489" s="274"/>
    </row>
    <row r="490" spans="14:40" x14ac:dyDescent="0.2">
      <c r="P490" s="307"/>
      <c r="R490" s="307"/>
      <c r="S490" s="307"/>
      <c r="T490" s="307"/>
      <c r="U490" s="307"/>
      <c r="V490" s="307"/>
      <c r="W490" s="307"/>
      <c r="X490" s="307"/>
      <c r="Y490" s="307"/>
      <c r="Z490" s="307"/>
      <c r="AA490" s="307"/>
      <c r="AI490" s="274"/>
      <c r="AK490" s="274"/>
      <c r="AL490" s="274"/>
      <c r="AM490" s="274"/>
      <c r="AN490" s="274"/>
    </row>
    <row r="491" spans="14:40" x14ac:dyDescent="0.2">
      <c r="P491" s="307"/>
      <c r="R491" s="307"/>
      <c r="S491" s="307"/>
      <c r="T491" s="307"/>
      <c r="U491" s="307"/>
      <c r="V491" s="307"/>
      <c r="W491" s="307"/>
      <c r="X491" s="307"/>
      <c r="Y491" s="307"/>
      <c r="Z491" s="307"/>
      <c r="AA491" s="307"/>
      <c r="AI491" s="274"/>
      <c r="AK491" s="274"/>
      <c r="AL491" s="274"/>
      <c r="AM491" s="274"/>
      <c r="AN491" s="274"/>
    </row>
    <row r="492" spans="14:40" x14ac:dyDescent="0.2">
      <c r="P492" s="307"/>
      <c r="R492" s="307"/>
      <c r="S492" s="307"/>
      <c r="T492" s="307"/>
      <c r="U492" s="307"/>
      <c r="V492" s="307"/>
      <c r="W492" s="307"/>
      <c r="X492" s="307"/>
      <c r="Y492" s="307"/>
      <c r="Z492" s="307"/>
      <c r="AA492" s="307"/>
      <c r="AI492" s="274"/>
      <c r="AK492" s="274"/>
      <c r="AL492" s="274"/>
      <c r="AM492" s="274"/>
      <c r="AN492" s="274"/>
    </row>
    <row r="493" spans="14:40" x14ac:dyDescent="0.2">
      <c r="P493" s="307"/>
      <c r="R493" s="307"/>
      <c r="S493" s="307"/>
      <c r="T493" s="307"/>
      <c r="U493" s="307"/>
      <c r="V493" s="307"/>
      <c r="W493" s="307"/>
      <c r="X493" s="307"/>
      <c r="Y493" s="307"/>
      <c r="Z493" s="307"/>
      <c r="AA493" s="307"/>
      <c r="AI493" s="274"/>
      <c r="AK493" s="274"/>
      <c r="AL493" s="274"/>
      <c r="AM493" s="274"/>
      <c r="AN493" s="274"/>
    </row>
    <row r="494" spans="14:40" x14ac:dyDescent="0.2">
      <c r="N494" s="308"/>
      <c r="P494" s="307"/>
      <c r="R494" s="307"/>
      <c r="S494" s="307"/>
      <c r="T494" s="307"/>
      <c r="U494" s="307"/>
      <c r="V494" s="307"/>
      <c r="W494" s="307"/>
      <c r="X494" s="307"/>
      <c r="Y494" s="307"/>
      <c r="Z494" s="307"/>
      <c r="AA494" s="307"/>
      <c r="AI494" s="274"/>
      <c r="AK494" s="274"/>
      <c r="AL494" s="274"/>
      <c r="AM494" s="274"/>
      <c r="AN494" s="274"/>
    </row>
    <row r="495" spans="14:40" x14ac:dyDescent="0.2">
      <c r="N495" s="308"/>
    </row>
    <row r="496" spans="14:40" x14ac:dyDescent="0.2">
      <c r="N496" s="308"/>
      <c r="P496" s="307"/>
      <c r="R496" s="307"/>
      <c r="S496" s="307"/>
      <c r="T496" s="307"/>
      <c r="U496" s="307"/>
      <c r="V496" s="307"/>
      <c r="W496" s="307"/>
      <c r="X496" s="307"/>
      <c r="Y496" s="307"/>
      <c r="Z496" s="307"/>
      <c r="AA496" s="307"/>
      <c r="AI496" s="274"/>
      <c r="AK496" s="274"/>
      <c r="AL496" s="274"/>
      <c r="AM496" s="274"/>
      <c r="AN496" s="274"/>
    </row>
    <row r="497" spans="14:40" x14ac:dyDescent="0.2">
      <c r="N497" s="308"/>
    </row>
    <row r="498" spans="14:40" x14ac:dyDescent="0.2">
      <c r="N498" s="308"/>
      <c r="P498" s="307"/>
      <c r="R498" s="307"/>
      <c r="S498" s="307"/>
      <c r="T498" s="307"/>
      <c r="U498" s="307"/>
      <c r="V498" s="307"/>
      <c r="W498" s="307"/>
      <c r="X498" s="307"/>
      <c r="Y498" s="307"/>
      <c r="Z498" s="307"/>
      <c r="AA498" s="307"/>
      <c r="AI498" s="274"/>
      <c r="AK498" s="274"/>
      <c r="AL498" s="274"/>
      <c r="AM498" s="274"/>
      <c r="AN498" s="274"/>
    </row>
    <row r="499" spans="14:40" x14ac:dyDescent="0.2">
      <c r="N499" s="308"/>
    </row>
    <row r="500" spans="14:40" x14ac:dyDescent="0.2">
      <c r="N500" s="308"/>
      <c r="P500" s="307"/>
      <c r="R500" s="307"/>
      <c r="S500" s="307"/>
      <c r="T500" s="307"/>
      <c r="U500" s="307"/>
      <c r="V500" s="307"/>
      <c r="W500" s="307"/>
      <c r="X500" s="307"/>
      <c r="Y500" s="307"/>
      <c r="Z500" s="307"/>
      <c r="AA500" s="307"/>
      <c r="AI500" s="274"/>
      <c r="AK500" s="274"/>
      <c r="AL500" s="274"/>
      <c r="AM500" s="274"/>
      <c r="AN500" s="274"/>
    </row>
    <row r="501" spans="14:40" x14ac:dyDescent="0.2">
      <c r="N501" s="308"/>
    </row>
    <row r="502" spans="14:40" x14ac:dyDescent="0.2">
      <c r="N502" s="308"/>
      <c r="P502" s="307"/>
      <c r="R502" s="307"/>
      <c r="S502" s="307"/>
      <c r="T502" s="307"/>
      <c r="U502" s="307"/>
      <c r="V502" s="307"/>
      <c r="W502" s="307"/>
      <c r="X502" s="307"/>
      <c r="Y502" s="307"/>
      <c r="Z502" s="307"/>
      <c r="AA502" s="307"/>
      <c r="AI502" s="274"/>
      <c r="AK502" s="274"/>
      <c r="AL502" s="274"/>
      <c r="AM502" s="274"/>
      <c r="AN502" s="274"/>
    </row>
    <row r="503" spans="14:40" x14ac:dyDescent="0.2">
      <c r="N503" s="308"/>
    </row>
    <row r="504" spans="14:40" x14ac:dyDescent="0.2">
      <c r="N504" s="308"/>
      <c r="P504" s="307"/>
      <c r="R504" s="307"/>
      <c r="S504" s="307"/>
      <c r="T504" s="307"/>
      <c r="U504" s="307"/>
      <c r="V504" s="307"/>
      <c r="W504" s="307"/>
      <c r="X504" s="307"/>
      <c r="Y504" s="307"/>
      <c r="Z504" s="307"/>
      <c r="AA504" s="307"/>
      <c r="AI504" s="274"/>
      <c r="AK504" s="274"/>
      <c r="AL504" s="274"/>
      <c r="AM504" s="274"/>
      <c r="AN504" s="274"/>
    </row>
    <row r="505" spans="14:40" x14ac:dyDescent="0.2">
      <c r="N505" s="308"/>
    </row>
    <row r="506" spans="14:40" x14ac:dyDescent="0.2">
      <c r="N506" s="308"/>
      <c r="P506" s="307"/>
      <c r="R506" s="307"/>
      <c r="S506" s="307"/>
      <c r="T506" s="307"/>
      <c r="U506" s="307"/>
      <c r="V506" s="307"/>
      <c r="W506" s="307"/>
      <c r="X506" s="307"/>
      <c r="Y506" s="307"/>
      <c r="Z506" s="307"/>
      <c r="AA506" s="307"/>
      <c r="AI506" s="274"/>
      <c r="AK506" s="274"/>
      <c r="AL506" s="274"/>
      <c r="AM506" s="274"/>
      <c r="AN506" s="274"/>
    </row>
    <row r="507" spans="14:40" x14ac:dyDescent="0.2">
      <c r="N507" s="308"/>
    </row>
    <row r="508" spans="14:40" x14ac:dyDescent="0.2">
      <c r="N508" s="308"/>
      <c r="P508" s="307"/>
      <c r="R508" s="307"/>
      <c r="S508" s="307"/>
      <c r="T508" s="307"/>
      <c r="U508" s="307"/>
      <c r="V508" s="307"/>
      <c r="W508" s="307"/>
      <c r="X508" s="307"/>
      <c r="Y508" s="307"/>
      <c r="Z508" s="307"/>
      <c r="AA508" s="307"/>
      <c r="AI508" s="274"/>
      <c r="AK508" s="274"/>
      <c r="AL508" s="274"/>
      <c r="AM508" s="274"/>
      <c r="AN508" s="274"/>
    </row>
    <row r="509" spans="14:40" x14ac:dyDescent="0.2">
      <c r="N509" s="308"/>
    </row>
    <row r="510" spans="14:40" x14ac:dyDescent="0.2">
      <c r="P510" s="307"/>
      <c r="R510" s="307"/>
      <c r="S510" s="307"/>
      <c r="T510" s="307"/>
      <c r="U510" s="307"/>
      <c r="V510" s="307"/>
      <c r="W510" s="307"/>
      <c r="X510" s="307"/>
      <c r="Y510" s="307"/>
      <c r="Z510" s="307"/>
      <c r="AA510" s="307"/>
      <c r="AI510" s="274"/>
      <c r="AK510" s="274"/>
      <c r="AL510" s="274"/>
      <c r="AM510" s="274"/>
      <c r="AN510" s="274"/>
    </row>
    <row r="511" spans="14:40" x14ac:dyDescent="0.2">
      <c r="P511" s="307"/>
      <c r="R511" s="307"/>
      <c r="S511" s="307"/>
      <c r="T511" s="307"/>
      <c r="U511" s="307"/>
      <c r="V511" s="307"/>
      <c r="W511" s="307"/>
      <c r="X511" s="307"/>
      <c r="Y511" s="307"/>
      <c r="Z511" s="307"/>
      <c r="AA511" s="307"/>
      <c r="AI511" s="274"/>
      <c r="AK511" s="274"/>
      <c r="AL511" s="274"/>
      <c r="AM511" s="274"/>
      <c r="AN511" s="274"/>
    </row>
    <row r="512" spans="14:40" x14ac:dyDescent="0.2">
      <c r="P512" s="307"/>
      <c r="R512" s="307"/>
      <c r="S512" s="307"/>
      <c r="T512" s="307"/>
      <c r="U512" s="307"/>
      <c r="V512" s="307"/>
      <c r="W512" s="307"/>
      <c r="X512" s="307"/>
      <c r="Y512" s="307"/>
      <c r="Z512" s="307"/>
      <c r="AA512" s="307"/>
      <c r="AI512" s="274"/>
      <c r="AK512" s="274"/>
      <c r="AL512" s="274"/>
      <c r="AM512" s="274"/>
      <c r="AN512" s="274"/>
    </row>
    <row r="513" spans="16:40" x14ac:dyDescent="0.2">
      <c r="P513" s="307"/>
      <c r="R513" s="307"/>
      <c r="S513" s="307"/>
      <c r="T513" s="307"/>
      <c r="U513" s="307"/>
      <c r="V513" s="307"/>
      <c r="W513" s="307"/>
      <c r="X513" s="307"/>
      <c r="Y513" s="307"/>
      <c r="Z513" s="307"/>
      <c r="AA513" s="307"/>
      <c r="AI513" s="274"/>
      <c r="AK513" s="274"/>
      <c r="AL513" s="274"/>
      <c r="AM513" s="274"/>
      <c r="AN513" s="274"/>
    </row>
    <row r="514" spans="16:40" x14ac:dyDescent="0.2">
      <c r="P514" s="307"/>
      <c r="R514" s="307"/>
      <c r="S514" s="307"/>
      <c r="T514" s="307"/>
      <c r="U514" s="307"/>
      <c r="V514" s="307"/>
      <c r="W514" s="307"/>
      <c r="X514" s="307"/>
      <c r="Y514" s="307"/>
      <c r="Z514" s="307"/>
      <c r="AA514" s="307"/>
      <c r="AI514" s="274"/>
      <c r="AK514" s="274"/>
      <c r="AL514" s="274"/>
      <c r="AM514" s="274"/>
      <c r="AN514" s="274"/>
    </row>
    <row r="515" spans="16:40" x14ac:dyDescent="0.2">
      <c r="P515" s="307"/>
      <c r="R515" s="307"/>
      <c r="S515" s="307"/>
      <c r="T515" s="307"/>
      <c r="U515" s="307"/>
      <c r="V515" s="307"/>
      <c r="W515" s="307"/>
      <c r="X515" s="307"/>
      <c r="Y515" s="307"/>
      <c r="Z515" s="307"/>
      <c r="AA515" s="307"/>
      <c r="AI515" s="274"/>
      <c r="AK515" s="274"/>
      <c r="AL515" s="274"/>
      <c r="AM515" s="274"/>
      <c r="AN515" s="274"/>
    </row>
    <row r="516" spans="16:40" x14ac:dyDescent="0.2">
      <c r="P516" s="307"/>
      <c r="R516" s="307"/>
      <c r="S516" s="307"/>
      <c r="T516" s="307"/>
      <c r="U516" s="307"/>
      <c r="V516" s="307"/>
      <c r="W516" s="307"/>
      <c r="X516" s="307"/>
      <c r="Y516" s="307"/>
      <c r="Z516" s="307"/>
      <c r="AA516" s="307"/>
      <c r="AI516" s="274"/>
      <c r="AK516" s="274"/>
      <c r="AL516" s="274"/>
      <c r="AM516" s="274"/>
      <c r="AN516" s="274"/>
    </row>
    <row r="517" spans="16:40" x14ac:dyDescent="0.2">
      <c r="P517" s="307"/>
      <c r="R517" s="307"/>
      <c r="S517" s="307"/>
      <c r="T517" s="307"/>
      <c r="U517" s="307"/>
      <c r="V517" s="307"/>
      <c r="W517" s="307"/>
      <c r="X517" s="307"/>
      <c r="Y517" s="307"/>
      <c r="Z517" s="307"/>
      <c r="AA517" s="307"/>
      <c r="AI517" s="274"/>
      <c r="AK517" s="274"/>
      <c r="AL517" s="274"/>
      <c r="AM517" s="274"/>
      <c r="AN517" s="274"/>
    </row>
    <row r="518" spans="16:40" x14ac:dyDescent="0.2">
      <c r="P518" s="307"/>
      <c r="R518" s="307"/>
      <c r="S518" s="307"/>
      <c r="T518" s="307"/>
      <c r="U518" s="307"/>
      <c r="V518" s="307"/>
      <c r="W518" s="307"/>
      <c r="X518" s="307"/>
      <c r="Y518" s="307"/>
      <c r="Z518" s="307"/>
      <c r="AA518" s="307"/>
      <c r="AI518" s="274"/>
      <c r="AK518" s="274"/>
      <c r="AL518" s="274"/>
      <c r="AM518" s="274"/>
      <c r="AN518" s="274"/>
    </row>
    <row r="519" spans="16:40" x14ac:dyDescent="0.2">
      <c r="P519" s="307"/>
      <c r="R519" s="307"/>
      <c r="S519" s="307"/>
      <c r="T519" s="307"/>
      <c r="U519" s="307"/>
      <c r="V519" s="307"/>
      <c r="W519" s="307"/>
      <c r="X519" s="307"/>
      <c r="Y519" s="307"/>
      <c r="Z519" s="307"/>
      <c r="AA519" s="307"/>
      <c r="AI519" s="274"/>
      <c r="AK519" s="274"/>
      <c r="AL519" s="274"/>
      <c r="AM519" s="274"/>
      <c r="AN519" s="274"/>
    </row>
    <row r="520" spans="16:40" x14ac:dyDescent="0.2">
      <c r="P520" s="307"/>
      <c r="R520" s="307"/>
      <c r="S520" s="307"/>
      <c r="T520" s="307"/>
      <c r="U520" s="307"/>
      <c r="V520" s="307"/>
      <c r="W520" s="307"/>
      <c r="X520" s="307"/>
      <c r="Y520" s="307"/>
      <c r="Z520" s="307"/>
      <c r="AA520" s="307"/>
      <c r="AI520" s="274"/>
      <c r="AK520" s="274"/>
      <c r="AL520" s="274"/>
      <c r="AM520" s="274"/>
      <c r="AN520" s="274"/>
    </row>
    <row r="521" spans="16:40" x14ac:dyDescent="0.2">
      <c r="P521" s="307"/>
      <c r="R521" s="307"/>
      <c r="S521" s="307"/>
      <c r="T521" s="307"/>
      <c r="U521" s="307"/>
      <c r="V521" s="307"/>
      <c r="W521" s="307"/>
      <c r="X521" s="307"/>
      <c r="Y521" s="307"/>
      <c r="Z521" s="307"/>
      <c r="AA521" s="307"/>
      <c r="AI521" s="274"/>
      <c r="AK521" s="274"/>
      <c r="AL521" s="274"/>
      <c r="AM521" s="274"/>
      <c r="AN521" s="274"/>
    </row>
    <row r="522" spans="16:40" x14ac:dyDescent="0.2">
      <c r="P522" s="307"/>
      <c r="R522" s="307"/>
      <c r="S522" s="307"/>
      <c r="T522" s="307"/>
      <c r="U522" s="307"/>
      <c r="V522" s="307"/>
      <c r="W522" s="307"/>
      <c r="X522" s="307"/>
      <c r="Y522" s="307"/>
      <c r="Z522" s="307"/>
      <c r="AA522" s="307"/>
      <c r="AI522" s="274"/>
      <c r="AK522" s="274"/>
      <c r="AL522" s="274"/>
      <c r="AM522" s="274"/>
      <c r="AN522" s="274"/>
    </row>
    <row r="523" spans="16:40" x14ac:dyDescent="0.2">
      <c r="P523" s="307"/>
      <c r="R523" s="307"/>
      <c r="S523" s="307"/>
      <c r="T523" s="307"/>
      <c r="U523" s="307"/>
      <c r="V523" s="307"/>
      <c r="W523" s="307"/>
      <c r="X523" s="307"/>
      <c r="Y523" s="307"/>
      <c r="Z523" s="307"/>
      <c r="AA523" s="307"/>
      <c r="AI523" s="274"/>
      <c r="AK523" s="274"/>
      <c r="AL523" s="274"/>
      <c r="AM523" s="274"/>
      <c r="AN523" s="274"/>
    </row>
    <row r="524" spans="16:40" x14ac:dyDescent="0.2">
      <c r="P524" s="307"/>
      <c r="R524" s="307"/>
      <c r="S524" s="307"/>
      <c r="T524" s="307"/>
      <c r="U524" s="307"/>
      <c r="V524" s="307"/>
      <c r="W524" s="307"/>
      <c r="X524" s="307"/>
      <c r="Y524" s="307"/>
      <c r="Z524" s="307"/>
      <c r="AA524" s="307"/>
      <c r="AI524" s="274"/>
      <c r="AK524" s="274"/>
      <c r="AL524" s="274"/>
      <c r="AM524" s="274"/>
      <c r="AN524" s="274"/>
    </row>
    <row r="525" spans="16:40" x14ac:dyDescent="0.2">
      <c r="P525" s="307"/>
      <c r="R525" s="307"/>
      <c r="S525" s="307"/>
      <c r="T525" s="307"/>
      <c r="U525" s="307"/>
      <c r="V525" s="307"/>
      <c r="W525" s="307"/>
      <c r="X525" s="307"/>
      <c r="Y525" s="307"/>
      <c r="Z525" s="307"/>
      <c r="AA525" s="307"/>
      <c r="AI525" s="274"/>
      <c r="AK525" s="274"/>
      <c r="AL525" s="274"/>
      <c r="AM525" s="274"/>
      <c r="AN525" s="274"/>
    </row>
    <row r="526" spans="16:40" x14ac:dyDescent="0.2">
      <c r="P526" s="307"/>
      <c r="R526" s="307"/>
      <c r="S526" s="307"/>
      <c r="T526" s="307"/>
      <c r="U526" s="307"/>
      <c r="V526" s="307"/>
      <c r="W526" s="307"/>
      <c r="X526" s="307"/>
      <c r="Y526" s="307"/>
      <c r="Z526" s="307"/>
      <c r="AA526" s="307"/>
      <c r="AI526" s="274"/>
      <c r="AK526" s="274"/>
      <c r="AL526" s="274"/>
      <c r="AM526" s="274"/>
      <c r="AN526" s="274"/>
    </row>
    <row r="527" spans="16:40" x14ac:dyDescent="0.2">
      <c r="P527" s="307"/>
      <c r="R527" s="307"/>
      <c r="S527" s="307"/>
      <c r="T527" s="307"/>
      <c r="U527" s="307"/>
      <c r="V527" s="307"/>
      <c r="W527" s="307"/>
      <c r="X527" s="307"/>
      <c r="Y527" s="307"/>
      <c r="Z527" s="307"/>
      <c r="AA527" s="307"/>
      <c r="AI527" s="274"/>
      <c r="AK527" s="274"/>
      <c r="AL527" s="274"/>
      <c r="AM527" s="274"/>
      <c r="AN527" s="274"/>
    </row>
    <row r="528" spans="16:40" x14ac:dyDescent="0.2">
      <c r="P528" s="307"/>
      <c r="R528" s="307"/>
      <c r="S528" s="307"/>
      <c r="T528" s="307"/>
      <c r="U528" s="307"/>
      <c r="V528" s="307"/>
      <c r="W528" s="307"/>
      <c r="X528" s="307"/>
      <c r="Y528" s="307"/>
      <c r="Z528" s="307"/>
      <c r="AA528" s="307"/>
      <c r="AI528" s="274"/>
      <c r="AK528" s="274"/>
      <c r="AL528" s="274"/>
      <c r="AM528" s="274"/>
      <c r="AN528" s="274"/>
    </row>
    <row r="529" spans="16:40" x14ac:dyDescent="0.2">
      <c r="P529" s="307"/>
      <c r="R529" s="307"/>
      <c r="S529" s="307"/>
      <c r="T529" s="307"/>
      <c r="U529" s="307"/>
      <c r="V529" s="307"/>
      <c r="W529" s="307"/>
      <c r="X529" s="307"/>
      <c r="Y529" s="307"/>
      <c r="Z529" s="307"/>
      <c r="AA529" s="307"/>
      <c r="AI529" s="274"/>
      <c r="AK529" s="274"/>
      <c r="AL529" s="274"/>
      <c r="AM529" s="274"/>
      <c r="AN529" s="274"/>
    </row>
    <row r="530" spans="16:40" x14ac:dyDescent="0.2">
      <c r="P530" s="307"/>
      <c r="R530" s="307"/>
      <c r="S530" s="307"/>
      <c r="T530" s="307"/>
      <c r="U530" s="307"/>
      <c r="V530" s="307"/>
      <c r="W530" s="307"/>
      <c r="X530" s="307"/>
      <c r="Y530" s="307"/>
      <c r="Z530" s="307"/>
      <c r="AA530" s="307"/>
      <c r="AI530" s="274"/>
      <c r="AK530" s="274"/>
      <c r="AL530" s="274"/>
      <c r="AM530" s="274"/>
      <c r="AN530" s="274"/>
    </row>
    <row r="531" spans="16:40" x14ac:dyDescent="0.2">
      <c r="P531" s="307"/>
      <c r="R531" s="307"/>
      <c r="S531" s="307"/>
      <c r="T531" s="307"/>
      <c r="U531" s="307"/>
      <c r="V531" s="307"/>
      <c r="W531" s="307"/>
      <c r="X531" s="307"/>
      <c r="Y531" s="307"/>
      <c r="Z531" s="307"/>
      <c r="AA531" s="307"/>
      <c r="AI531" s="274"/>
      <c r="AK531" s="274"/>
      <c r="AL531" s="274"/>
      <c r="AM531" s="274"/>
      <c r="AN531" s="274"/>
    </row>
    <row r="532" spans="16:40" x14ac:dyDescent="0.2">
      <c r="P532" s="307"/>
      <c r="R532" s="307"/>
      <c r="S532" s="307"/>
      <c r="T532" s="307"/>
      <c r="U532" s="307"/>
      <c r="V532" s="307"/>
      <c r="W532" s="307"/>
      <c r="X532" s="307"/>
      <c r="Y532" s="307"/>
      <c r="Z532" s="307"/>
      <c r="AA532" s="307"/>
      <c r="AI532" s="274"/>
      <c r="AK532" s="274"/>
      <c r="AL532" s="274"/>
      <c r="AM532" s="274"/>
      <c r="AN532" s="274"/>
    </row>
    <row r="533" spans="16:40" x14ac:dyDescent="0.2">
      <c r="P533" s="307"/>
      <c r="R533" s="307"/>
      <c r="S533" s="307"/>
      <c r="T533" s="307"/>
      <c r="U533" s="307"/>
      <c r="V533" s="307"/>
      <c r="W533" s="307"/>
      <c r="X533" s="307"/>
      <c r="Y533" s="307"/>
      <c r="Z533" s="307"/>
      <c r="AA533" s="307"/>
      <c r="AI533" s="274"/>
      <c r="AK533" s="274"/>
      <c r="AL533" s="274"/>
      <c r="AM533" s="274"/>
      <c r="AN533" s="274"/>
    </row>
    <row r="534" spans="16:40" x14ac:dyDescent="0.2">
      <c r="P534" s="307"/>
      <c r="R534" s="307"/>
      <c r="S534" s="307"/>
      <c r="T534" s="307"/>
      <c r="U534" s="307"/>
      <c r="V534" s="307"/>
      <c r="W534" s="307"/>
      <c r="X534" s="307"/>
      <c r="Y534" s="307"/>
      <c r="Z534" s="307"/>
      <c r="AA534" s="307"/>
      <c r="AI534" s="274"/>
      <c r="AK534" s="274"/>
      <c r="AL534" s="274"/>
      <c r="AM534" s="274"/>
      <c r="AN534" s="274"/>
    </row>
    <row r="535" spans="16:40" x14ac:dyDescent="0.2">
      <c r="P535" s="307"/>
      <c r="R535" s="307"/>
      <c r="S535" s="307"/>
      <c r="T535" s="307"/>
      <c r="U535" s="307"/>
      <c r="V535" s="307"/>
      <c r="W535" s="307"/>
      <c r="X535" s="307"/>
      <c r="Y535" s="307"/>
      <c r="Z535" s="307"/>
      <c r="AA535" s="307"/>
      <c r="AI535" s="274"/>
      <c r="AK535" s="274"/>
      <c r="AL535" s="274"/>
      <c r="AM535" s="274"/>
      <c r="AN535" s="274"/>
    </row>
    <row r="536" spans="16:40" x14ac:dyDescent="0.2">
      <c r="P536" s="307"/>
      <c r="R536" s="307"/>
      <c r="S536" s="307"/>
      <c r="T536" s="307"/>
      <c r="U536" s="307"/>
      <c r="V536" s="307"/>
      <c r="W536" s="307"/>
      <c r="X536" s="307"/>
      <c r="Y536" s="307"/>
      <c r="Z536" s="307"/>
      <c r="AA536" s="307"/>
      <c r="AI536" s="274"/>
      <c r="AK536" s="274"/>
      <c r="AL536" s="274"/>
      <c r="AM536" s="274"/>
      <c r="AN536" s="274"/>
    </row>
    <row r="537" spans="16:40" x14ac:dyDescent="0.2">
      <c r="P537" s="307"/>
      <c r="R537" s="307"/>
      <c r="S537" s="307"/>
      <c r="T537" s="307"/>
      <c r="U537" s="307"/>
      <c r="V537" s="307"/>
      <c r="W537" s="307"/>
      <c r="X537" s="307"/>
      <c r="Y537" s="307"/>
      <c r="Z537" s="307"/>
      <c r="AA537" s="307"/>
      <c r="AI537" s="274"/>
      <c r="AK537" s="274"/>
      <c r="AL537" s="274"/>
      <c r="AM537" s="274"/>
      <c r="AN537" s="274"/>
    </row>
    <row r="538" spans="16:40" x14ac:dyDescent="0.2">
      <c r="P538" s="307"/>
      <c r="R538" s="307"/>
      <c r="S538" s="307"/>
      <c r="T538" s="307"/>
      <c r="U538" s="307"/>
      <c r="V538" s="307"/>
      <c r="W538" s="307"/>
      <c r="X538" s="307"/>
      <c r="Y538" s="307"/>
      <c r="Z538" s="307"/>
      <c r="AA538" s="307"/>
      <c r="AI538" s="274"/>
      <c r="AK538" s="274"/>
      <c r="AL538" s="274"/>
      <c r="AM538" s="274"/>
      <c r="AN538" s="274"/>
    </row>
    <row r="539" spans="16:40" x14ac:dyDescent="0.2">
      <c r="P539" s="307"/>
      <c r="R539" s="307"/>
      <c r="S539" s="307"/>
      <c r="T539" s="307"/>
      <c r="U539" s="307"/>
      <c r="V539" s="307"/>
      <c r="W539" s="307"/>
      <c r="X539" s="307"/>
      <c r="Y539" s="307"/>
      <c r="Z539" s="307"/>
      <c r="AA539" s="307"/>
      <c r="AI539" s="274"/>
      <c r="AK539" s="274"/>
      <c r="AL539" s="274"/>
      <c r="AM539" s="274"/>
      <c r="AN539" s="274"/>
    </row>
    <row r="540" spans="16:40" x14ac:dyDescent="0.2">
      <c r="P540" s="307"/>
      <c r="R540" s="307"/>
      <c r="S540" s="307"/>
      <c r="T540" s="307"/>
      <c r="U540" s="307"/>
      <c r="V540" s="307"/>
      <c r="W540" s="307"/>
      <c r="X540" s="307"/>
      <c r="Y540" s="307"/>
      <c r="Z540" s="307"/>
      <c r="AA540" s="307"/>
      <c r="AI540" s="274"/>
      <c r="AK540" s="274"/>
      <c r="AL540" s="274"/>
      <c r="AM540" s="274"/>
      <c r="AN540" s="274"/>
    </row>
    <row r="541" spans="16:40" x14ac:dyDescent="0.2">
      <c r="P541" s="307"/>
      <c r="R541" s="307"/>
      <c r="S541" s="307"/>
      <c r="T541" s="307"/>
      <c r="U541" s="307"/>
      <c r="V541" s="307"/>
      <c r="W541" s="307"/>
      <c r="X541" s="307"/>
      <c r="Y541" s="307"/>
      <c r="Z541" s="307"/>
      <c r="AA541" s="307"/>
      <c r="AI541" s="274"/>
      <c r="AK541" s="274"/>
      <c r="AL541" s="274"/>
      <c r="AM541" s="274"/>
      <c r="AN541" s="274"/>
    </row>
    <row r="542" spans="16:40" x14ac:dyDescent="0.2">
      <c r="P542" s="307"/>
      <c r="R542" s="307"/>
      <c r="S542" s="307"/>
      <c r="T542" s="307"/>
      <c r="U542" s="307"/>
      <c r="V542" s="307"/>
      <c r="W542" s="307"/>
      <c r="X542" s="307"/>
      <c r="Y542" s="307"/>
      <c r="Z542" s="307"/>
      <c r="AA542" s="307"/>
      <c r="AI542" s="274"/>
      <c r="AK542" s="274"/>
      <c r="AL542" s="274"/>
      <c r="AM542" s="274"/>
      <c r="AN542" s="274"/>
    </row>
    <row r="543" spans="16:40" x14ac:dyDescent="0.2">
      <c r="P543" s="307"/>
      <c r="R543" s="307"/>
      <c r="S543" s="307"/>
      <c r="T543" s="307"/>
      <c r="U543" s="307"/>
      <c r="V543" s="307"/>
      <c r="W543" s="307"/>
      <c r="X543" s="307"/>
      <c r="Y543" s="307"/>
      <c r="Z543" s="307"/>
      <c r="AA543" s="307"/>
      <c r="AI543" s="274"/>
      <c r="AK543" s="274"/>
      <c r="AL543" s="274"/>
      <c r="AM543" s="274"/>
      <c r="AN543" s="274"/>
    </row>
    <row r="544" spans="16:40" x14ac:dyDescent="0.2">
      <c r="P544" s="307"/>
      <c r="R544" s="307"/>
      <c r="S544" s="307"/>
      <c r="T544" s="307"/>
      <c r="U544" s="307"/>
      <c r="V544" s="307"/>
      <c r="W544" s="307"/>
      <c r="X544" s="307"/>
      <c r="Y544" s="307"/>
      <c r="Z544" s="307"/>
      <c r="AA544" s="307"/>
      <c r="AI544" s="274"/>
      <c r="AK544" s="274"/>
      <c r="AL544" s="274"/>
      <c r="AM544" s="274"/>
      <c r="AN544" s="274"/>
    </row>
    <row r="545" spans="16:40" x14ac:dyDescent="0.2">
      <c r="P545" s="307"/>
      <c r="R545" s="307"/>
      <c r="S545" s="307"/>
      <c r="T545" s="307"/>
      <c r="U545" s="307"/>
      <c r="V545" s="307"/>
      <c r="W545" s="307"/>
      <c r="X545" s="307"/>
      <c r="Y545" s="307"/>
      <c r="Z545" s="307"/>
      <c r="AA545" s="307"/>
      <c r="AI545" s="274"/>
      <c r="AK545" s="274"/>
      <c r="AL545" s="274"/>
      <c r="AM545" s="274"/>
      <c r="AN545" s="274"/>
    </row>
    <row r="546" spans="16:40" x14ac:dyDescent="0.2">
      <c r="P546" s="307"/>
      <c r="R546" s="307"/>
      <c r="S546" s="307"/>
      <c r="T546" s="307"/>
      <c r="U546" s="307"/>
      <c r="V546" s="307"/>
      <c r="W546" s="307"/>
      <c r="X546" s="307"/>
      <c r="Y546" s="307"/>
      <c r="Z546" s="307"/>
      <c r="AA546" s="307"/>
      <c r="AI546" s="274"/>
      <c r="AK546" s="274"/>
      <c r="AL546" s="274"/>
      <c r="AM546" s="274"/>
      <c r="AN546" s="274"/>
    </row>
    <row r="547" spans="16:40" x14ac:dyDescent="0.2">
      <c r="P547" s="307"/>
      <c r="R547" s="307"/>
      <c r="S547" s="307"/>
      <c r="T547" s="307"/>
      <c r="U547" s="307"/>
      <c r="V547" s="307"/>
      <c r="W547" s="307"/>
      <c r="X547" s="307"/>
      <c r="Y547" s="307"/>
      <c r="Z547" s="307"/>
      <c r="AA547" s="307"/>
      <c r="AI547" s="274"/>
      <c r="AK547" s="274"/>
      <c r="AL547" s="274"/>
      <c r="AM547" s="274"/>
      <c r="AN547" s="274"/>
    </row>
    <row r="548" spans="16:40" x14ac:dyDescent="0.2">
      <c r="P548" s="307"/>
      <c r="R548" s="307"/>
      <c r="S548" s="307"/>
      <c r="T548" s="307"/>
      <c r="U548" s="307"/>
      <c r="V548" s="307"/>
      <c r="W548" s="307"/>
      <c r="X548" s="307"/>
      <c r="Y548" s="307"/>
      <c r="Z548" s="307"/>
      <c r="AA548" s="307"/>
      <c r="AI548" s="274"/>
      <c r="AK548" s="274"/>
      <c r="AL548" s="274"/>
      <c r="AM548" s="274"/>
      <c r="AN548" s="274"/>
    </row>
    <row r="549" spans="16:40" x14ac:dyDescent="0.2">
      <c r="P549" s="307"/>
      <c r="R549" s="307"/>
      <c r="S549" s="307"/>
      <c r="T549" s="307"/>
      <c r="U549" s="307"/>
      <c r="V549" s="307"/>
      <c r="W549" s="307"/>
      <c r="X549" s="307"/>
      <c r="Y549" s="307"/>
      <c r="Z549" s="307"/>
      <c r="AA549" s="307"/>
      <c r="AI549" s="274"/>
      <c r="AK549" s="274"/>
      <c r="AL549" s="274"/>
      <c r="AM549" s="274"/>
      <c r="AN549" s="274"/>
    </row>
    <row r="550" spans="16:40" x14ac:dyDescent="0.2">
      <c r="P550" s="307"/>
      <c r="R550" s="307"/>
      <c r="S550" s="307"/>
      <c r="T550" s="307"/>
      <c r="U550" s="307"/>
      <c r="V550" s="307"/>
      <c r="W550" s="307"/>
      <c r="X550" s="307"/>
      <c r="Y550" s="307"/>
      <c r="Z550" s="307"/>
      <c r="AA550" s="307"/>
      <c r="AI550" s="274"/>
      <c r="AK550" s="274"/>
      <c r="AL550" s="274"/>
      <c r="AM550" s="274"/>
      <c r="AN550" s="274"/>
    </row>
    <row r="551" spans="16:40" x14ac:dyDescent="0.2">
      <c r="P551" s="307"/>
      <c r="R551" s="307"/>
      <c r="S551" s="307"/>
      <c r="T551" s="307"/>
      <c r="U551" s="307"/>
      <c r="V551" s="307"/>
      <c r="W551" s="307"/>
      <c r="X551" s="307"/>
      <c r="Y551" s="307"/>
      <c r="Z551" s="307"/>
      <c r="AA551" s="307"/>
      <c r="AI551" s="274"/>
      <c r="AK551" s="274"/>
      <c r="AL551" s="274"/>
      <c r="AM551" s="274"/>
      <c r="AN551" s="274"/>
    </row>
    <row r="552" spans="16:40" x14ac:dyDescent="0.2">
      <c r="P552" s="307"/>
      <c r="R552" s="307"/>
      <c r="S552" s="307"/>
      <c r="T552" s="307"/>
      <c r="U552" s="307"/>
      <c r="V552" s="307"/>
      <c r="W552" s="307"/>
      <c r="X552" s="307"/>
      <c r="Y552" s="307"/>
      <c r="Z552" s="307"/>
      <c r="AA552" s="307"/>
      <c r="AI552" s="274"/>
      <c r="AK552" s="274"/>
      <c r="AL552" s="274"/>
      <c r="AM552" s="274"/>
      <c r="AN552" s="274"/>
    </row>
    <row r="553" spans="16:40" x14ac:dyDescent="0.2">
      <c r="P553" s="307"/>
      <c r="R553" s="307"/>
      <c r="S553" s="307"/>
      <c r="T553" s="307"/>
      <c r="U553" s="307"/>
      <c r="V553" s="307"/>
      <c r="W553" s="307"/>
      <c r="X553" s="307"/>
      <c r="Y553" s="307"/>
      <c r="Z553" s="307"/>
      <c r="AA553" s="307"/>
      <c r="AI553" s="274"/>
      <c r="AK553" s="274"/>
      <c r="AL553" s="274"/>
      <c r="AM553" s="274"/>
      <c r="AN553" s="274"/>
    </row>
    <row r="554" spans="16:40" x14ac:dyDescent="0.2">
      <c r="P554" s="307"/>
      <c r="R554" s="307"/>
      <c r="S554" s="307"/>
      <c r="T554" s="307"/>
      <c r="U554" s="307"/>
      <c r="V554" s="307"/>
      <c r="W554" s="307"/>
      <c r="X554" s="307"/>
      <c r="Y554" s="307"/>
      <c r="Z554" s="307"/>
      <c r="AA554" s="307"/>
      <c r="AI554" s="274"/>
      <c r="AK554" s="274"/>
      <c r="AL554" s="274"/>
      <c r="AM554" s="274"/>
      <c r="AN554" s="274"/>
    </row>
    <row r="555" spans="16:40" x14ac:dyDescent="0.2">
      <c r="P555" s="307"/>
      <c r="R555" s="307"/>
      <c r="S555" s="307"/>
      <c r="T555" s="307"/>
      <c r="U555" s="307"/>
      <c r="V555" s="307"/>
      <c r="W555" s="307"/>
      <c r="X555" s="307"/>
      <c r="Y555" s="307"/>
      <c r="Z555" s="307"/>
      <c r="AA555" s="307"/>
      <c r="AI555" s="274"/>
      <c r="AK555" s="274"/>
      <c r="AL555" s="274"/>
      <c r="AM555" s="274"/>
      <c r="AN555" s="274"/>
    </row>
    <row r="556" spans="16:40" x14ac:dyDescent="0.2">
      <c r="P556" s="307"/>
      <c r="R556" s="307"/>
      <c r="S556" s="307"/>
      <c r="T556" s="307"/>
      <c r="U556" s="307"/>
      <c r="V556" s="307"/>
      <c r="W556" s="307"/>
      <c r="X556" s="307"/>
      <c r="Y556" s="307"/>
      <c r="Z556" s="307"/>
      <c r="AA556" s="307"/>
      <c r="AI556" s="274"/>
      <c r="AK556" s="274"/>
      <c r="AL556" s="274"/>
      <c r="AM556" s="274"/>
      <c r="AN556" s="274"/>
    </row>
    <row r="557" spans="16:40" x14ac:dyDescent="0.2">
      <c r="P557" s="307"/>
      <c r="R557" s="307"/>
      <c r="S557" s="307"/>
      <c r="T557" s="307"/>
      <c r="U557" s="307"/>
      <c r="V557" s="307"/>
      <c r="W557" s="307"/>
      <c r="X557" s="307"/>
      <c r="Y557" s="307"/>
      <c r="Z557" s="307"/>
      <c r="AA557" s="307"/>
      <c r="AI557" s="274"/>
      <c r="AK557" s="274"/>
      <c r="AL557" s="274"/>
      <c r="AM557" s="274"/>
      <c r="AN557" s="274"/>
    </row>
    <row r="558" spans="16:40" x14ac:dyDescent="0.2">
      <c r="P558" s="307"/>
      <c r="R558" s="307"/>
      <c r="S558" s="307"/>
      <c r="T558" s="307"/>
      <c r="U558" s="307"/>
      <c r="V558" s="307"/>
      <c r="W558" s="307"/>
      <c r="X558" s="307"/>
      <c r="Y558" s="307"/>
      <c r="Z558" s="307"/>
      <c r="AA558" s="307"/>
      <c r="AI558" s="274"/>
      <c r="AK558" s="274"/>
      <c r="AL558" s="274"/>
      <c r="AM558" s="274"/>
      <c r="AN558" s="274"/>
    </row>
    <row r="559" spans="16:40" x14ac:dyDescent="0.2">
      <c r="P559" s="307"/>
      <c r="R559" s="307"/>
      <c r="S559" s="307"/>
      <c r="T559" s="307"/>
      <c r="U559" s="307"/>
      <c r="V559" s="307"/>
      <c r="W559" s="307"/>
      <c r="X559" s="307"/>
      <c r="Y559" s="307"/>
      <c r="Z559" s="307"/>
      <c r="AA559" s="307"/>
      <c r="AI559" s="274"/>
      <c r="AK559" s="274"/>
      <c r="AL559" s="274"/>
      <c r="AM559" s="274"/>
      <c r="AN559" s="274"/>
    </row>
    <row r="560" spans="16:40" x14ac:dyDescent="0.2">
      <c r="P560" s="307"/>
      <c r="R560" s="307"/>
      <c r="S560" s="307"/>
      <c r="T560" s="307"/>
      <c r="U560" s="307"/>
      <c r="V560" s="307"/>
      <c r="W560" s="307"/>
      <c r="X560" s="307"/>
      <c r="Y560" s="307"/>
      <c r="Z560" s="307"/>
      <c r="AA560" s="307"/>
      <c r="AI560" s="274"/>
      <c r="AK560" s="274"/>
      <c r="AL560" s="274"/>
      <c r="AM560" s="274"/>
      <c r="AN560" s="274"/>
    </row>
    <row r="561" spans="16:40" x14ac:dyDescent="0.2">
      <c r="P561" s="307"/>
      <c r="R561" s="307"/>
      <c r="S561" s="307"/>
      <c r="T561" s="307"/>
      <c r="U561" s="307"/>
      <c r="V561" s="307"/>
      <c r="W561" s="307"/>
      <c r="X561" s="307"/>
      <c r="Y561" s="307"/>
      <c r="Z561" s="307"/>
      <c r="AA561" s="307"/>
      <c r="AI561" s="274"/>
      <c r="AK561" s="274"/>
      <c r="AL561" s="274"/>
      <c r="AM561" s="274"/>
      <c r="AN561" s="274"/>
    </row>
    <row r="562" spans="16:40" x14ac:dyDescent="0.2">
      <c r="P562" s="307"/>
      <c r="R562" s="307"/>
      <c r="S562" s="307"/>
      <c r="T562" s="307"/>
      <c r="U562" s="307"/>
      <c r="V562" s="307"/>
      <c r="W562" s="307"/>
      <c r="X562" s="307"/>
      <c r="Y562" s="307"/>
      <c r="Z562" s="307"/>
      <c r="AA562" s="307"/>
      <c r="AI562" s="274"/>
      <c r="AJ562" s="257"/>
      <c r="AK562" s="274"/>
      <c r="AL562" s="274"/>
      <c r="AM562" s="274"/>
      <c r="AN562" s="274"/>
    </row>
    <row r="563" spans="16:40" x14ac:dyDescent="0.2">
      <c r="P563" s="307"/>
      <c r="R563" s="307"/>
      <c r="S563" s="307"/>
      <c r="T563" s="307"/>
      <c r="U563" s="307"/>
      <c r="V563" s="307"/>
      <c r="W563" s="307"/>
      <c r="X563" s="307"/>
      <c r="Y563" s="307"/>
      <c r="Z563" s="307"/>
      <c r="AA563" s="307"/>
      <c r="AI563" s="274"/>
      <c r="AJ563" s="257"/>
      <c r="AK563" s="274"/>
      <c r="AL563" s="274"/>
      <c r="AM563" s="274"/>
      <c r="AN563" s="274"/>
    </row>
    <row r="564" spans="16:40" x14ac:dyDescent="0.2">
      <c r="P564" s="307"/>
      <c r="R564" s="307"/>
      <c r="S564" s="307"/>
      <c r="T564" s="307"/>
      <c r="U564" s="307"/>
      <c r="V564" s="307"/>
      <c r="W564" s="307"/>
      <c r="X564" s="307"/>
      <c r="Y564" s="307"/>
      <c r="Z564" s="307"/>
      <c r="AA564" s="307"/>
      <c r="AI564" s="274"/>
      <c r="AJ564" s="257"/>
      <c r="AK564" s="274"/>
      <c r="AL564" s="274"/>
      <c r="AM564" s="274"/>
      <c r="AN564" s="274"/>
    </row>
    <row r="565" spans="16:40" x14ac:dyDescent="0.2">
      <c r="P565" s="307"/>
      <c r="R565" s="307"/>
      <c r="S565" s="307"/>
      <c r="T565" s="307"/>
      <c r="U565" s="307"/>
      <c r="V565" s="307"/>
      <c r="W565" s="307"/>
      <c r="X565" s="307"/>
      <c r="Y565" s="307"/>
      <c r="Z565" s="307"/>
      <c r="AA565" s="307"/>
      <c r="AI565" s="274"/>
      <c r="AJ565" s="257"/>
      <c r="AK565" s="274"/>
      <c r="AL565" s="274"/>
      <c r="AM565" s="274"/>
      <c r="AN565" s="274"/>
    </row>
    <row r="566" spans="16:40" x14ac:dyDescent="0.2">
      <c r="P566" s="307"/>
      <c r="R566" s="307"/>
      <c r="S566" s="307"/>
      <c r="T566" s="307"/>
      <c r="U566" s="307"/>
      <c r="V566" s="307"/>
      <c r="W566" s="307"/>
      <c r="X566" s="307"/>
      <c r="Y566" s="307"/>
      <c r="Z566" s="307"/>
      <c r="AA566" s="307"/>
      <c r="AI566" s="274"/>
      <c r="AJ566" s="257"/>
      <c r="AK566" s="274"/>
      <c r="AL566" s="274"/>
      <c r="AM566" s="274"/>
      <c r="AN566" s="274"/>
    </row>
    <row r="567" spans="16:40" x14ac:dyDescent="0.2">
      <c r="P567" s="307"/>
      <c r="R567" s="307"/>
      <c r="S567" s="307"/>
      <c r="T567" s="307"/>
      <c r="U567" s="307"/>
      <c r="V567" s="307"/>
      <c r="W567" s="307"/>
      <c r="X567" s="307"/>
      <c r="Y567" s="307"/>
      <c r="Z567" s="307"/>
      <c r="AA567" s="307"/>
      <c r="AI567" s="274"/>
      <c r="AJ567" s="257"/>
      <c r="AK567" s="274"/>
      <c r="AL567" s="274"/>
      <c r="AM567" s="274"/>
      <c r="AN567" s="274"/>
    </row>
    <row r="568" spans="16:40" x14ac:dyDescent="0.2">
      <c r="P568" s="307"/>
      <c r="R568" s="307"/>
      <c r="S568" s="307"/>
      <c r="T568" s="307"/>
      <c r="U568" s="307"/>
      <c r="V568" s="307"/>
      <c r="W568" s="307"/>
      <c r="X568" s="307"/>
      <c r="Y568" s="307"/>
      <c r="Z568" s="307"/>
      <c r="AA568" s="307"/>
      <c r="AI568" s="274"/>
      <c r="AJ568" s="257"/>
      <c r="AK568" s="274"/>
      <c r="AL568" s="274"/>
      <c r="AM568" s="274"/>
      <c r="AN568" s="274"/>
    </row>
    <row r="569" spans="16:40" x14ac:dyDescent="0.2">
      <c r="P569" s="307"/>
      <c r="R569" s="307"/>
      <c r="S569" s="307"/>
      <c r="T569" s="307"/>
      <c r="U569" s="307"/>
      <c r="V569" s="307"/>
      <c r="W569" s="307"/>
      <c r="X569" s="307"/>
      <c r="Y569" s="307"/>
      <c r="Z569" s="307"/>
      <c r="AA569" s="307"/>
      <c r="AI569" s="274"/>
      <c r="AJ569" s="257"/>
      <c r="AK569" s="274"/>
      <c r="AL569" s="274"/>
      <c r="AM569" s="274"/>
      <c r="AN569" s="274"/>
    </row>
    <row r="570" spans="16:40" x14ac:dyDescent="0.2">
      <c r="P570" s="307"/>
      <c r="R570" s="307"/>
      <c r="S570" s="307"/>
      <c r="T570" s="307"/>
      <c r="U570" s="307"/>
      <c r="V570" s="307"/>
      <c r="W570" s="307"/>
      <c r="X570" s="307"/>
      <c r="Y570" s="307"/>
      <c r="Z570" s="307"/>
      <c r="AA570" s="307"/>
      <c r="AI570" s="274"/>
      <c r="AK570" s="274"/>
      <c r="AL570" s="274"/>
      <c r="AM570" s="274"/>
      <c r="AN570" s="274"/>
    </row>
    <row r="571" spans="16:40" x14ac:dyDescent="0.2">
      <c r="P571" s="307"/>
      <c r="R571" s="307"/>
      <c r="S571" s="307"/>
      <c r="T571" s="307"/>
      <c r="U571" s="307"/>
      <c r="V571" s="307"/>
      <c r="W571" s="307"/>
      <c r="X571" s="307"/>
      <c r="Y571" s="307"/>
      <c r="Z571" s="307"/>
      <c r="AA571" s="307"/>
      <c r="AI571" s="274"/>
      <c r="AK571" s="274"/>
      <c r="AL571" s="274"/>
      <c r="AM571" s="274"/>
      <c r="AN571" s="274"/>
    </row>
    <row r="572" spans="16:40" x14ac:dyDescent="0.2">
      <c r="P572" s="307"/>
      <c r="R572" s="307"/>
      <c r="S572" s="307"/>
      <c r="T572" s="307"/>
      <c r="U572" s="307"/>
      <c r="V572" s="307"/>
      <c r="W572" s="307"/>
      <c r="X572" s="307"/>
      <c r="Y572" s="307"/>
      <c r="Z572" s="307"/>
      <c r="AA572" s="307"/>
      <c r="AI572" s="274"/>
      <c r="AK572" s="274"/>
      <c r="AL572" s="274"/>
      <c r="AM572" s="274"/>
      <c r="AN572" s="274"/>
    </row>
    <row r="573" spans="16:40" x14ac:dyDescent="0.2">
      <c r="P573" s="307"/>
      <c r="R573" s="307"/>
      <c r="S573" s="307"/>
      <c r="T573" s="307"/>
      <c r="U573" s="307"/>
      <c r="V573" s="307"/>
      <c r="W573" s="307"/>
      <c r="X573" s="307"/>
      <c r="Y573" s="307"/>
      <c r="Z573" s="307"/>
      <c r="AA573" s="307"/>
      <c r="AI573" s="274"/>
      <c r="AK573" s="274"/>
      <c r="AL573" s="274"/>
      <c r="AM573" s="274"/>
      <c r="AN573" s="274"/>
    </row>
    <row r="574" spans="16:40" x14ac:dyDescent="0.2">
      <c r="P574" s="307"/>
      <c r="R574" s="307"/>
      <c r="S574" s="307"/>
      <c r="T574" s="307"/>
      <c r="U574" s="307"/>
      <c r="V574" s="307"/>
      <c r="W574" s="307"/>
      <c r="X574" s="307"/>
      <c r="Y574" s="307"/>
      <c r="Z574" s="307"/>
      <c r="AA574" s="307"/>
      <c r="AI574" s="274"/>
      <c r="AK574" s="274"/>
      <c r="AL574" s="274"/>
      <c r="AM574" s="274"/>
      <c r="AN574" s="274"/>
    </row>
    <row r="575" spans="16:40" x14ac:dyDescent="0.2">
      <c r="P575" s="307"/>
      <c r="R575" s="307"/>
      <c r="S575" s="307"/>
      <c r="T575" s="307"/>
      <c r="U575" s="307"/>
      <c r="V575" s="307"/>
      <c r="W575" s="307"/>
      <c r="X575" s="307"/>
      <c r="Y575" s="307"/>
      <c r="Z575" s="307"/>
      <c r="AA575" s="307"/>
      <c r="AI575" s="274"/>
      <c r="AK575" s="274"/>
      <c r="AL575" s="274"/>
      <c r="AM575" s="274"/>
      <c r="AN575" s="274"/>
    </row>
    <row r="576" spans="16:40" x14ac:dyDescent="0.2">
      <c r="P576" s="307"/>
      <c r="R576" s="307"/>
      <c r="S576" s="307"/>
      <c r="T576" s="307"/>
      <c r="U576" s="307"/>
      <c r="V576" s="307"/>
      <c r="W576" s="307"/>
      <c r="X576" s="307"/>
      <c r="Y576" s="307"/>
      <c r="Z576" s="307"/>
      <c r="AA576" s="307"/>
      <c r="AI576" s="274"/>
      <c r="AK576" s="274"/>
      <c r="AL576" s="274"/>
      <c r="AM576" s="274"/>
      <c r="AN576" s="274"/>
    </row>
    <row r="577" spans="14:40" x14ac:dyDescent="0.2">
      <c r="P577" s="307"/>
      <c r="R577" s="307"/>
      <c r="S577" s="307"/>
      <c r="T577" s="307"/>
      <c r="U577" s="307"/>
      <c r="V577" s="307"/>
      <c r="W577" s="307"/>
      <c r="X577" s="307"/>
      <c r="Y577" s="307"/>
      <c r="Z577" s="307"/>
      <c r="AA577" s="307"/>
      <c r="AI577" s="274"/>
      <c r="AK577" s="274"/>
      <c r="AL577" s="274"/>
      <c r="AM577" s="274"/>
      <c r="AN577" s="274"/>
    </row>
    <row r="578" spans="14:40" x14ac:dyDescent="0.2">
      <c r="P578" s="307"/>
      <c r="R578" s="307"/>
      <c r="S578" s="307"/>
      <c r="T578" s="307"/>
      <c r="U578" s="307"/>
      <c r="V578" s="307"/>
      <c r="W578" s="307"/>
      <c r="X578" s="307"/>
      <c r="Y578" s="307"/>
      <c r="Z578" s="307"/>
      <c r="AA578" s="307"/>
      <c r="AI578" s="274"/>
      <c r="AK578" s="274"/>
      <c r="AL578" s="274"/>
      <c r="AM578" s="274"/>
      <c r="AN578" s="274"/>
    </row>
    <row r="579" spans="14:40" x14ac:dyDescent="0.2">
      <c r="P579" s="307"/>
      <c r="R579" s="307"/>
      <c r="S579" s="307"/>
      <c r="T579" s="307"/>
      <c r="U579" s="307"/>
      <c r="V579" s="307"/>
      <c r="W579" s="307"/>
      <c r="X579" s="307"/>
      <c r="Y579" s="307"/>
      <c r="Z579" s="307"/>
      <c r="AA579" s="307"/>
      <c r="AI579" s="274"/>
      <c r="AK579" s="274"/>
      <c r="AL579" s="274"/>
      <c r="AM579" s="274"/>
      <c r="AN579" s="274"/>
    </row>
    <row r="580" spans="14:40" x14ac:dyDescent="0.2">
      <c r="P580" s="307"/>
      <c r="R580" s="307"/>
      <c r="S580" s="307"/>
      <c r="T580" s="307"/>
      <c r="U580" s="307"/>
      <c r="V580" s="307"/>
      <c r="W580" s="307"/>
      <c r="X580" s="307"/>
      <c r="Y580" s="307"/>
      <c r="Z580" s="307"/>
      <c r="AA580" s="307"/>
      <c r="AI580" s="274"/>
      <c r="AK580" s="274"/>
      <c r="AL580" s="274"/>
      <c r="AM580" s="274"/>
      <c r="AN580" s="274"/>
    </row>
    <row r="581" spans="14:40" x14ac:dyDescent="0.2">
      <c r="P581" s="307"/>
      <c r="R581" s="307"/>
      <c r="S581" s="307"/>
      <c r="T581" s="307"/>
      <c r="U581" s="307"/>
      <c r="V581" s="307"/>
      <c r="W581" s="307"/>
      <c r="X581" s="307"/>
      <c r="Y581" s="307"/>
      <c r="Z581" s="307"/>
      <c r="AA581" s="307"/>
      <c r="AI581" s="274"/>
      <c r="AK581" s="274"/>
      <c r="AL581" s="274"/>
      <c r="AM581" s="274"/>
      <c r="AN581" s="274"/>
    </row>
    <row r="582" spans="14:40" x14ac:dyDescent="0.2">
      <c r="P582" s="307"/>
      <c r="R582" s="307"/>
      <c r="S582" s="307"/>
      <c r="T582" s="307"/>
      <c r="U582" s="307"/>
      <c r="V582" s="307"/>
      <c r="W582" s="307"/>
      <c r="X582" s="307"/>
      <c r="Y582" s="307"/>
      <c r="Z582" s="307"/>
      <c r="AA582" s="307"/>
      <c r="AI582" s="274"/>
      <c r="AK582" s="274"/>
      <c r="AL582" s="274"/>
      <c r="AM582" s="274"/>
      <c r="AN582" s="274"/>
    </row>
    <row r="583" spans="14:40" x14ac:dyDescent="0.2">
      <c r="P583" s="307"/>
      <c r="R583" s="307"/>
      <c r="S583" s="307"/>
      <c r="T583" s="307"/>
      <c r="U583" s="307"/>
      <c r="V583" s="307"/>
      <c r="W583" s="307"/>
      <c r="X583" s="307"/>
      <c r="Y583" s="307"/>
      <c r="Z583" s="307"/>
      <c r="AA583" s="307"/>
      <c r="AI583" s="274"/>
      <c r="AK583" s="274"/>
      <c r="AL583" s="274"/>
      <c r="AM583" s="274"/>
      <c r="AN583" s="274"/>
    </row>
    <row r="584" spans="14:40" x14ac:dyDescent="0.2">
      <c r="P584" s="307"/>
      <c r="R584" s="307"/>
      <c r="S584" s="307"/>
      <c r="T584" s="307"/>
      <c r="U584" s="307"/>
      <c r="V584" s="307"/>
      <c r="W584" s="307"/>
      <c r="X584" s="307"/>
      <c r="Y584" s="307"/>
      <c r="Z584" s="307"/>
      <c r="AA584" s="307"/>
      <c r="AI584" s="274"/>
      <c r="AK584" s="274"/>
      <c r="AL584" s="274"/>
      <c r="AM584" s="274"/>
      <c r="AN584" s="274"/>
    </row>
    <row r="585" spans="14:40" x14ac:dyDescent="0.2">
      <c r="P585" s="307"/>
      <c r="R585" s="307"/>
      <c r="S585" s="307"/>
      <c r="T585" s="307"/>
      <c r="U585" s="307"/>
      <c r="V585" s="307"/>
      <c r="W585" s="307"/>
      <c r="X585" s="307"/>
      <c r="Y585" s="307"/>
      <c r="Z585" s="307"/>
      <c r="AA585" s="307"/>
      <c r="AI585" s="274"/>
      <c r="AK585" s="274"/>
      <c r="AL585" s="274"/>
      <c r="AM585" s="274"/>
      <c r="AN585" s="274"/>
    </row>
    <row r="586" spans="14:40" x14ac:dyDescent="0.2">
      <c r="P586" s="307"/>
      <c r="R586" s="307"/>
      <c r="S586" s="307"/>
      <c r="T586" s="307"/>
      <c r="U586" s="307"/>
      <c r="V586" s="307"/>
      <c r="W586" s="307"/>
      <c r="X586" s="307"/>
      <c r="Y586" s="307"/>
      <c r="Z586" s="307"/>
      <c r="AA586" s="307"/>
      <c r="AI586" s="274"/>
      <c r="AK586" s="274"/>
      <c r="AL586" s="274"/>
      <c r="AM586" s="274"/>
      <c r="AN586" s="274"/>
    </row>
    <row r="587" spans="14:40" x14ac:dyDescent="0.2">
      <c r="P587" s="307"/>
      <c r="R587" s="307"/>
      <c r="S587" s="307"/>
      <c r="T587" s="307"/>
      <c r="U587" s="307"/>
      <c r="V587" s="307"/>
      <c r="W587" s="307"/>
      <c r="X587" s="307"/>
      <c r="Y587" s="307"/>
      <c r="Z587" s="307"/>
      <c r="AA587" s="307"/>
      <c r="AI587" s="274"/>
      <c r="AK587" s="274"/>
      <c r="AL587" s="274"/>
      <c r="AM587" s="274"/>
      <c r="AN587" s="274"/>
    </row>
    <row r="588" spans="14:40" x14ac:dyDescent="0.2">
      <c r="N588" s="308"/>
      <c r="P588" s="307"/>
      <c r="R588" s="307"/>
      <c r="S588" s="307"/>
      <c r="T588" s="307"/>
      <c r="U588" s="307"/>
      <c r="V588" s="307"/>
      <c r="W588" s="307"/>
      <c r="X588" s="307"/>
      <c r="Y588" s="307"/>
      <c r="Z588" s="307"/>
      <c r="AA588" s="307"/>
      <c r="AI588" s="274"/>
      <c r="AK588" s="274"/>
      <c r="AL588" s="274"/>
      <c r="AM588" s="274"/>
      <c r="AN588" s="274"/>
    </row>
    <row r="589" spans="14:40" x14ac:dyDescent="0.2">
      <c r="N589" s="308"/>
    </row>
    <row r="590" spans="14:40" x14ac:dyDescent="0.2">
      <c r="N590" s="308"/>
      <c r="P590" s="307"/>
      <c r="R590" s="307"/>
      <c r="S590" s="307"/>
      <c r="T590" s="307"/>
      <c r="U590" s="307"/>
      <c r="V590" s="307"/>
      <c r="W590" s="307"/>
      <c r="X590" s="307"/>
      <c r="Y590" s="307"/>
      <c r="Z590" s="307"/>
      <c r="AA590" s="307"/>
      <c r="AI590" s="274"/>
      <c r="AK590" s="274"/>
      <c r="AL590" s="274"/>
      <c r="AM590" s="274"/>
      <c r="AN590" s="274"/>
    </row>
    <row r="591" spans="14:40" x14ac:dyDescent="0.2">
      <c r="N591" s="308"/>
    </row>
    <row r="592" spans="14:40" x14ac:dyDescent="0.2">
      <c r="N592" s="308"/>
      <c r="P592" s="307"/>
      <c r="R592" s="307"/>
      <c r="S592" s="307"/>
      <c r="T592" s="307"/>
      <c r="U592" s="307"/>
      <c r="V592" s="307"/>
      <c r="W592" s="307"/>
      <c r="X592" s="307"/>
      <c r="Y592" s="307"/>
      <c r="Z592" s="307"/>
      <c r="AA592" s="307"/>
      <c r="AI592" s="274"/>
      <c r="AK592" s="274"/>
      <c r="AL592" s="274"/>
      <c r="AM592" s="274"/>
      <c r="AN592" s="274"/>
    </row>
    <row r="593" spans="14:40" x14ac:dyDescent="0.2">
      <c r="N593" s="308"/>
    </row>
    <row r="594" spans="14:40" x14ac:dyDescent="0.2">
      <c r="N594" s="308"/>
      <c r="P594" s="307"/>
      <c r="R594" s="307"/>
      <c r="S594" s="307"/>
      <c r="T594" s="307"/>
      <c r="U594" s="307"/>
      <c r="V594" s="307"/>
      <c r="W594" s="307"/>
      <c r="X594" s="307"/>
      <c r="Y594" s="307"/>
      <c r="Z594" s="307"/>
      <c r="AA594" s="307"/>
      <c r="AI594" s="274"/>
      <c r="AK594" s="274"/>
      <c r="AL594" s="274"/>
      <c r="AM594" s="274"/>
      <c r="AN594" s="274"/>
    </row>
    <row r="595" spans="14:40" x14ac:dyDescent="0.2">
      <c r="N595" s="308"/>
    </row>
    <row r="596" spans="14:40" x14ac:dyDescent="0.2">
      <c r="N596" s="308"/>
      <c r="P596" s="307"/>
      <c r="R596" s="307"/>
      <c r="S596" s="307"/>
      <c r="T596" s="307"/>
      <c r="U596" s="307"/>
      <c r="V596" s="307"/>
      <c r="W596" s="307"/>
      <c r="X596" s="307"/>
      <c r="Y596" s="307"/>
      <c r="Z596" s="307"/>
      <c r="AA596" s="307"/>
      <c r="AI596" s="274"/>
      <c r="AK596" s="274"/>
      <c r="AL596" s="274"/>
      <c r="AM596" s="274"/>
      <c r="AN596" s="274"/>
    </row>
    <row r="597" spans="14:40" x14ac:dyDescent="0.2">
      <c r="N597" s="308"/>
    </row>
    <row r="598" spans="14:40" x14ac:dyDescent="0.2">
      <c r="N598" s="308"/>
      <c r="P598" s="307"/>
      <c r="R598" s="307"/>
      <c r="S598" s="307"/>
      <c r="T598" s="307"/>
      <c r="U598" s="307"/>
      <c r="V598" s="307"/>
      <c r="W598" s="307"/>
      <c r="X598" s="307"/>
      <c r="Y598" s="307"/>
      <c r="Z598" s="307"/>
      <c r="AA598" s="307"/>
      <c r="AI598" s="274"/>
      <c r="AK598" s="274"/>
      <c r="AL598" s="274"/>
      <c r="AM598" s="274"/>
      <c r="AN598" s="274"/>
    </row>
    <row r="599" spans="14:40" x14ac:dyDescent="0.2">
      <c r="N599" s="308"/>
    </row>
    <row r="600" spans="14:40" x14ac:dyDescent="0.2">
      <c r="N600" s="308"/>
      <c r="P600" s="307"/>
      <c r="R600" s="307"/>
      <c r="S600" s="307"/>
      <c r="T600" s="307"/>
      <c r="U600" s="307"/>
      <c r="V600" s="307"/>
      <c r="W600" s="307"/>
      <c r="X600" s="307"/>
      <c r="Y600" s="307"/>
      <c r="Z600" s="307"/>
      <c r="AA600" s="307"/>
      <c r="AI600" s="274"/>
      <c r="AK600" s="274"/>
      <c r="AL600" s="274"/>
      <c r="AM600" s="274"/>
      <c r="AN600" s="274"/>
    </row>
    <row r="601" spans="14:40" x14ac:dyDescent="0.2">
      <c r="N601" s="308"/>
    </row>
    <row r="602" spans="14:40" x14ac:dyDescent="0.2">
      <c r="N602" s="308"/>
      <c r="P602" s="307"/>
      <c r="R602" s="307"/>
      <c r="S602" s="307"/>
      <c r="T602" s="307"/>
      <c r="U602" s="307"/>
      <c r="V602" s="307"/>
      <c r="W602" s="307"/>
      <c r="X602" s="307"/>
      <c r="Y602" s="307"/>
      <c r="Z602" s="307"/>
      <c r="AA602" s="307"/>
      <c r="AI602" s="274"/>
      <c r="AK602" s="274"/>
      <c r="AL602" s="274"/>
      <c r="AM602" s="274"/>
      <c r="AN602" s="274"/>
    </row>
    <row r="603" spans="14:40" x14ac:dyDescent="0.2">
      <c r="N603" s="308"/>
    </row>
    <row r="604" spans="14:40" x14ac:dyDescent="0.2">
      <c r="N604" s="308"/>
      <c r="P604" s="307"/>
      <c r="R604" s="307"/>
      <c r="S604" s="307"/>
      <c r="T604" s="307"/>
      <c r="U604" s="307"/>
      <c r="V604" s="307"/>
      <c r="W604" s="307"/>
      <c r="X604" s="307"/>
      <c r="Y604" s="307"/>
      <c r="Z604" s="307"/>
      <c r="AA604" s="307"/>
      <c r="AI604" s="274"/>
      <c r="AK604" s="274"/>
      <c r="AL604" s="274"/>
      <c r="AM604" s="274"/>
      <c r="AN604" s="274"/>
    </row>
    <row r="605" spans="14:40" x14ac:dyDescent="0.2">
      <c r="N605" s="308"/>
    </row>
    <row r="606" spans="14:40" x14ac:dyDescent="0.2">
      <c r="P606" s="307"/>
      <c r="R606" s="307"/>
      <c r="S606" s="307"/>
      <c r="T606" s="307"/>
      <c r="U606" s="307"/>
      <c r="V606" s="307"/>
      <c r="W606" s="307"/>
      <c r="X606" s="307"/>
      <c r="Y606" s="307"/>
      <c r="Z606" s="307"/>
      <c r="AA606" s="307"/>
      <c r="AI606" s="274"/>
      <c r="AK606" s="274"/>
      <c r="AL606" s="274"/>
      <c r="AM606" s="274"/>
      <c r="AN606" s="274"/>
    </row>
    <row r="607" spans="14:40" x14ac:dyDescent="0.2">
      <c r="P607" s="307"/>
      <c r="R607" s="307"/>
      <c r="S607" s="307"/>
      <c r="T607" s="307"/>
      <c r="U607" s="307"/>
      <c r="V607" s="307"/>
      <c r="W607" s="307"/>
      <c r="X607" s="307"/>
      <c r="Y607" s="307"/>
      <c r="Z607" s="307"/>
      <c r="AA607" s="307"/>
      <c r="AI607" s="274"/>
      <c r="AK607" s="274"/>
      <c r="AL607" s="274"/>
      <c r="AM607" s="274"/>
      <c r="AN607" s="274"/>
    </row>
    <row r="608" spans="14:40" x14ac:dyDescent="0.2">
      <c r="P608" s="307"/>
      <c r="R608" s="307"/>
      <c r="S608" s="307"/>
      <c r="T608" s="307"/>
      <c r="U608" s="307"/>
      <c r="V608" s="307"/>
      <c r="W608" s="307"/>
      <c r="X608" s="307"/>
      <c r="Y608" s="307"/>
      <c r="Z608" s="307"/>
      <c r="AA608" s="307"/>
      <c r="AI608" s="274"/>
      <c r="AK608" s="274"/>
      <c r="AL608" s="274"/>
      <c r="AM608" s="274"/>
      <c r="AN608" s="274"/>
    </row>
    <row r="609" spans="16:40" x14ac:dyDescent="0.2">
      <c r="P609" s="307"/>
      <c r="R609" s="307"/>
      <c r="S609" s="307"/>
      <c r="T609" s="307"/>
      <c r="U609" s="307"/>
      <c r="V609" s="307"/>
      <c r="W609" s="307"/>
      <c r="X609" s="307"/>
      <c r="Y609" s="307"/>
      <c r="Z609" s="307"/>
      <c r="AA609" s="307"/>
      <c r="AI609" s="274"/>
      <c r="AK609" s="274"/>
      <c r="AL609" s="274"/>
      <c r="AM609" s="274"/>
      <c r="AN609" s="274"/>
    </row>
    <row r="610" spans="16:40" x14ac:dyDescent="0.2">
      <c r="P610" s="307"/>
      <c r="R610" s="307"/>
      <c r="S610" s="307"/>
      <c r="T610" s="307"/>
      <c r="U610" s="307"/>
      <c r="V610" s="307"/>
      <c r="W610" s="307"/>
      <c r="X610" s="307"/>
      <c r="Y610" s="307"/>
      <c r="Z610" s="307"/>
      <c r="AA610" s="307"/>
      <c r="AI610" s="274"/>
      <c r="AK610" s="274"/>
      <c r="AL610" s="274"/>
      <c r="AM610" s="274"/>
      <c r="AN610" s="274"/>
    </row>
    <row r="611" spans="16:40" x14ac:dyDescent="0.2">
      <c r="P611" s="307"/>
      <c r="R611" s="307"/>
      <c r="S611" s="307"/>
      <c r="T611" s="307"/>
      <c r="U611" s="307"/>
      <c r="V611" s="307"/>
      <c r="W611" s="307"/>
      <c r="X611" s="307"/>
      <c r="Y611" s="307"/>
      <c r="Z611" s="307"/>
      <c r="AA611" s="307"/>
      <c r="AI611" s="274"/>
      <c r="AK611" s="274"/>
      <c r="AL611" s="274"/>
      <c r="AM611" s="274"/>
      <c r="AN611" s="274"/>
    </row>
    <row r="612" spans="16:40" x14ac:dyDescent="0.2">
      <c r="P612" s="307"/>
      <c r="R612" s="307"/>
      <c r="S612" s="307"/>
      <c r="T612" s="307"/>
      <c r="U612" s="307"/>
      <c r="V612" s="307"/>
      <c r="W612" s="307"/>
      <c r="X612" s="307"/>
      <c r="Y612" s="307"/>
      <c r="Z612" s="307"/>
      <c r="AA612" s="307"/>
      <c r="AI612" s="274"/>
      <c r="AK612" s="274"/>
      <c r="AL612" s="274"/>
      <c r="AM612" s="274"/>
      <c r="AN612" s="274"/>
    </row>
    <row r="613" spans="16:40" x14ac:dyDescent="0.2">
      <c r="P613" s="307"/>
      <c r="R613" s="307"/>
      <c r="S613" s="307"/>
      <c r="T613" s="307"/>
      <c r="U613" s="307"/>
      <c r="V613" s="307"/>
      <c r="W613" s="307"/>
      <c r="X613" s="307"/>
      <c r="Y613" s="307"/>
      <c r="Z613" s="307"/>
      <c r="AA613" s="307"/>
      <c r="AI613" s="274"/>
      <c r="AK613" s="274"/>
      <c r="AL613" s="274"/>
      <c r="AM613" s="274"/>
      <c r="AN613" s="274"/>
    </row>
    <row r="614" spans="16:40" x14ac:dyDescent="0.2">
      <c r="P614" s="307"/>
      <c r="R614" s="307"/>
      <c r="S614" s="307"/>
      <c r="T614" s="307"/>
      <c r="U614" s="307"/>
      <c r="V614" s="307"/>
      <c r="W614" s="307"/>
      <c r="X614" s="307"/>
      <c r="Y614" s="307"/>
      <c r="Z614" s="307"/>
      <c r="AA614" s="307"/>
      <c r="AI614" s="274"/>
      <c r="AK614" s="274"/>
      <c r="AL614" s="274"/>
      <c r="AM614" s="274"/>
      <c r="AN614" s="274"/>
    </row>
    <row r="615" spans="16:40" x14ac:dyDescent="0.2">
      <c r="P615" s="307"/>
      <c r="R615" s="307"/>
      <c r="S615" s="307"/>
      <c r="T615" s="307"/>
      <c r="U615" s="307"/>
      <c r="V615" s="307"/>
      <c r="W615" s="307"/>
      <c r="X615" s="307"/>
      <c r="Y615" s="307"/>
      <c r="Z615" s="307"/>
      <c r="AA615" s="307"/>
      <c r="AI615" s="274"/>
      <c r="AK615" s="274"/>
      <c r="AL615" s="274"/>
      <c r="AM615" s="274"/>
      <c r="AN615" s="274"/>
    </row>
    <row r="616" spans="16:40" x14ac:dyDescent="0.2">
      <c r="P616" s="307"/>
      <c r="R616" s="307"/>
      <c r="S616" s="307"/>
      <c r="T616" s="307"/>
      <c r="U616" s="307"/>
      <c r="V616" s="307"/>
      <c r="W616" s="307"/>
      <c r="X616" s="307"/>
      <c r="Y616" s="307"/>
      <c r="Z616" s="307"/>
      <c r="AA616" s="307"/>
      <c r="AI616" s="274"/>
      <c r="AK616" s="274"/>
      <c r="AL616" s="274"/>
      <c r="AM616" s="274"/>
      <c r="AN616" s="274"/>
    </row>
    <row r="617" spans="16:40" x14ac:dyDescent="0.2">
      <c r="P617" s="307"/>
      <c r="R617" s="307"/>
      <c r="S617" s="307"/>
      <c r="T617" s="307"/>
      <c r="U617" s="307"/>
      <c r="V617" s="307"/>
      <c r="W617" s="307"/>
      <c r="X617" s="307"/>
      <c r="Y617" s="307"/>
      <c r="Z617" s="307"/>
      <c r="AA617" s="307"/>
      <c r="AI617" s="274"/>
      <c r="AK617" s="274"/>
      <c r="AL617" s="274"/>
      <c r="AM617" s="274"/>
      <c r="AN617" s="274"/>
    </row>
    <row r="618" spans="16:40" x14ac:dyDescent="0.2">
      <c r="P618" s="307"/>
      <c r="R618" s="307"/>
      <c r="S618" s="307"/>
      <c r="T618" s="307"/>
      <c r="U618" s="307"/>
      <c r="V618" s="307"/>
      <c r="W618" s="307"/>
      <c r="X618" s="307"/>
      <c r="Y618" s="307"/>
      <c r="Z618" s="307"/>
      <c r="AA618" s="307"/>
      <c r="AI618" s="274"/>
      <c r="AK618" s="274"/>
      <c r="AL618" s="274"/>
      <c r="AM618" s="274"/>
      <c r="AN618" s="274"/>
    </row>
    <row r="619" spans="16:40" x14ac:dyDescent="0.2">
      <c r="P619" s="307"/>
      <c r="R619" s="307"/>
      <c r="S619" s="307"/>
      <c r="T619" s="307"/>
      <c r="U619" s="307"/>
      <c r="V619" s="307"/>
      <c r="W619" s="307"/>
      <c r="X619" s="307"/>
      <c r="Y619" s="307"/>
      <c r="Z619" s="307"/>
      <c r="AA619" s="307"/>
      <c r="AI619" s="274"/>
      <c r="AK619" s="274"/>
      <c r="AL619" s="274"/>
      <c r="AM619" s="274"/>
      <c r="AN619" s="274"/>
    </row>
    <row r="620" spans="16:40" x14ac:dyDescent="0.2">
      <c r="P620" s="307"/>
      <c r="R620" s="307"/>
      <c r="S620" s="307"/>
      <c r="T620" s="307"/>
      <c r="U620" s="307"/>
      <c r="V620" s="307"/>
      <c r="W620" s="307"/>
      <c r="X620" s="307"/>
      <c r="Y620" s="307"/>
      <c r="Z620" s="307"/>
      <c r="AA620" s="307"/>
      <c r="AI620" s="274"/>
      <c r="AK620" s="274"/>
      <c r="AL620" s="274"/>
      <c r="AM620" s="274"/>
      <c r="AN620" s="274"/>
    </row>
    <row r="621" spans="16:40" x14ac:dyDescent="0.2">
      <c r="P621" s="307"/>
      <c r="R621" s="307"/>
      <c r="S621" s="307"/>
      <c r="T621" s="307"/>
      <c r="U621" s="307"/>
      <c r="V621" s="307"/>
      <c r="W621" s="307"/>
      <c r="X621" s="307"/>
      <c r="Y621" s="307"/>
      <c r="Z621" s="307"/>
      <c r="AA621" s="307"/>
      <c r="AI621" s="274"/>
      <c r="AK621" s="274"/>
      <c r="AL621" s="274"/>
      <c r="AM621" s="274"/>
      <c r="AN621" s="274"/>
    </row>
    <row r="622" spans="16:40" x14ac:dyDescent="0.2">
      <c r="P622" s="307"/>
      <c r="R622" s="307"/>
      <c r="S622" s="307"/>
      <c r="T622" s="307"/>
      <c r="U622" s="307"/>
      <c r="V622" s="307"/>
      <c r="W622" s="307"/>
      <c r="X622" s="307"/>
      <c r="Y622" s="307"/>
      <c r="Z622" s="307"/>
      <c r="AA622" s="307"/>
      <c r="AI622" s="274"/>
      <c r="AK622" s="274"/>
      <c r="AL622" s="274"/>
      <c r="AM622" s="274"/>
      <c r="AN622" s="274"/>
    </row>
    <row r="623" spans="16:40" x14ac:dyDescent="0.2">
      <c r="P623" s="307"/>
      <c r="R623" s="307"/>
      <c r="S623" s="307"/>
      <c r="T623" s="307"/>
      <c r="U623" s="307"/>
      <c r="V623" s="307"/>
      <c r="W623" s="307"/>
      <c r="X623" s="307"/>
      <c r="Y623" s="307"/>
      <c r="Z623" s="307"/>
      <c r="AA623" s="307"/>
      <c r="AI623" s="274"/>
      <c r="AK623" s="274"/>
      <c r="AL623" s="274"/>
      <c r="AM623" s="274"/>
      <c r="AN623" s="274"/>
    </row>
    <row r="624" spans="16:40" x14ac:dyDescent="0.2">
      <c r="P624" s="307"/>
      <c r="R624" s="307"/>
      <c r="S624" s="307"/>
      <c r="T624" s="307"/>
      <c r="U624" s="307"/>
      <c r="V624" s="307"/>
      <c r="W624" s="307"/>
      <c r="X624" s="307"/>
      <c r="Y624" s="307"/>
      <c r="Z624" s="307"/>
      <c r="AA624" s="307"/>
      <c r="AI624" s="274"/>
      <c r="AK624" s="274"/>
      <c r="AL624" s="274"/>
      <c r="AM624" s="274"/>
      <c r="AN624" s="274"/>
    </row>
    <row r="625" spans="16:40" x14ac:dyDescent="0.2">
      <c r="P625" s="307"/>
      <c r="R625" s="307"/>
      <c r="S625" s="307"/>
      <c r="T625" s="307"/>
      <c r="U625" s="307"/>
      <c r="V625" s="307"/>
      <c r="W625" s="307"/>
      <c r="X625" s="307"/>
      <c r="Y625" s="307"/>
      <c r="Z625" s="307"/>
      <c r="AA625" s="307"/>
      <c r="AI625" s="274"/>
      <c r="AK625" s="274"/>
      <c r="AL625" s="274"/>
      <c r="AM625" s="274"/>
      <c r="AN625" s="274"/>
    </row>
    <row r="626" spans="16:40" x14ac:dyDescent="0.2">
      <c r="P626" s="307"/>
      <c r="R626" s="307"/>
      <c r="S626" s="307"/>
      <c r="T626" s="307"/>
      <c r="U626" s="307"/>
      <c r="V626" s="307"/>
      <c r="W626" s="307"/>
      <c r="X626" s="307"/>
      <c r="Y626" s="307"/>
      <c r="Z626" s="307"/>
      <c r="AA626" s="307"/>
      <c r="AI626" s="274"/>
      <c r="AK626" s="274"/>
      <c r="AL626" s="274"/>
      <c r="AM626" s="274"/>
      <c r="AN626" s="274"/>
    </row>
    <row r="627" spans="16:40" x14ac:dyDescent="0.2">
      <c r="P627" s="307"/>
      <c r="R627" s="307"/>
      <c r="S627" s="307"/>
      <c r="T627" s="307"/>
      <c r="U627" s="307"/>
      <c r="V627" s="307"/>
      <c r="W627" s="307"/>
      <c r="X627" s="307"/>
      <c r="Y627" s="307"/>
      <c r="Z627" s="307"/>
      <c r="AA627" s="307"/>
      <c r="AI627" s="274"/>
      <c r="AK627" s="274"/>
      <c r="AL627" s="274"/>
      <c r="AM627" s="274"/>
      <c r="AN627" s="274"/>
    </row>
    <row r="628" spans="16:40" x14ac:dyDescent="0.2">
      <c r="P628" s="307"/>
      <c r="R628" s="307"/>
      <c r="S628" s="307"/>
      <c r="T628" s="307"/>
      <c r="U628" s="307"/>
      <c r="V628" s="307"/>
      <c r="W628" s="307"/>
      <c r="X628" s="307"/>
      <c r="Y628" s="307"/>
      <c r="Z628" s="307"/>
      <c r="AA628" s="307"/>
      <c r="AI628" s="274"/>
      <c r="AK628" s="274"/>
      <c r="AL628" s="274"/>
      <c r="AM628" s="274"/>
      <c r="AN628" s="274"/>
    </row>
    <row r="629" spans="16:40" x14ac:dyDescent="0.2">
      <c r="P629" s="307"/>
      <c r="R629" s="307"/>
      <c r="S629" s="307"/>
      <c r="T629" s="307"/>
      <c r="U629" s="307"/>
      <c r="V629" s="307"/>
      <c r="W629" s="307"/>
      <c r="X629" s="307"/>
      <c r="Y629" s="307"/>
      <c r="Z629" s="307"/>
      <c r="AA629" s="307"/>
      <c r="AI629" s="274"/>
      <c r="AK629" s="274"/>
      <c r="AL629" s="274"/>
      <c r="AM629" s="274"/>
      <c r="AN629" s="274"/>
    </row>
    <row r="630" spans="16:40" x14ac:dyDescent="0.2">
      <c r="P630" s="307"/>
      <c r="R630" s="307"/>
      <c r="S630" s="307"/>
      <c r="T630" s="307"/>
      <c r="U630" s="307"/>
      <c r="V630" s="307"/>
      <c r="W630" s="307"/>
      <c r="X630" s="307"/>
      <c r="Y630" s="307"/>
      <c r="Z630" s="307"/>
      <c r="AA630" s="307"/>
      <c r="AI630" s="274"/>
      <c r="AK630" s="274"/>
      <c r="AL630" s="274"/>
      <c r="AM630" s="274"/>
      <c r="AN630" s="274"/>
    </row>
    <row r="631" spans="16:40" x14ac:dyDescent="0.2">
      <c r="P631" s="307"/>
      <c r="R631" s="307"/>
      <c r="S631" s="307"/>
      <c r="T631" s="307"/>
      <c r="U631" s="307"/>
      <c r="V631" s="307"/>
      <c r="W631" s="307"/>
      <c r="X631" s="307"/>
      <c r="Y631" s="307"/>
      <c r="Z631" s="307"/>
      <c r="AA631" s="307"/>
      <c r="AI631" s="274"/>
      <c r="AK631" s="274"/>
      <c r="AL631" s="274"/>
      <c r="AM631" s="274"/>
      <c r="AN631" s="274"/>
    </row>
    <row r="632" spans="16:40" x14ac:dyDescent="0.2">
      <c r="P632" s="307"/>
      <c r="R632" s="307"/>
      <c r="S632" s="307"/>
      <c r="T632" s="307"/>
      <c r="U632" s="307"/>
      <c r="V632" s="307"/>
      <c r="W632" s="307"/>
      <c r="X632" s="307"/>
      <c r="Y632" s="307"/>
      <c r="Z632" s="307"/>
      <c r="AA632" s="307"/>
      <c r="AI632" s="274"/>
      <c r="AK632" s="274"/>
      <c r="AL632" s="274"/>
      <c r="AM632" s="274"/>
      <c r="AN632" s="274"/>
    </row>
    <row r="633" spans="16:40" x14ac:dyDescent="0.2">
      <c r="P633" s="307"/>
      <c r="R633" s="307"/>
      <c r="S633" s="307"/>
      <c r="T633" s="307"/>
      <c r="U633" s="307"/>
      <c r="V633" s="307"/>
      <c r="W633" s="307"/>
      <c r="X633" s="307"/>
      <c r="Y633" s="307"/>
      <c r="Z633" s="307"/>
      <c r="AA633" s="307"/>
      <c r="AI633" s="274"/>
      <c r="AK633" s="274"/>
      <c r="AL633" s="274"/>
      <c r="AM633" s="274"/>
      <c r="AN633" s="274"/>
    </row>
    <row r="634" spans="16:40" x14ac:dyDescent="0.2">
      <c r="P634" s="307"/>
      <c r="R634" s="307"/>
      <c r="S634" s="307"/>
      <c r="T634" s="307"/>
      <c r="U634" s="307"/>
      <c r="V634" s="307"/>
      <c r="W634" s="307"/>
      <c r="X634" s="307"/>
      <c r="Y634" s="307"/>
      <c r="Z634" s="307"/>
      <c r="AA634" s="307"/>
      <c r="AI634" s="274"/>
      <c r="AK634" s="274"/>
      <c r="AL634" s="274"/>
      <c r="AM634" s="274"/>
      <c r="AN634" s="274"/>
    </row>
    <row r="635" spans="16:40" x14ac:dyDescent="0.2">
      <c r="P635" s="307"/>
      <c r="R635" s="307"/>
      <c r="S635" s="307"/>
      <c r="T635" s="307"/>
      <c r="U635" s="307"/>
      <c r="V635" s="307"/>
      <c r="W635" s="307"/>
      <c r="X635" s="307"/>
      <c r="Y635" s="307"/>
      <c r="Z635" s="307"/>
      <c r="AA635" s="307"/>
      <c r="AI635" s="274"/>
      <c r="AK635" s="274"/>
      <c r="AL635" s="274"/>
      <c r="AM635" s="274"/>
      <c r="AN635" s="274"/>
    </row>
    <row r="636" spans="16:40" x14ac:dyDescent="0.2">
      <c r="P636" s="307"/>
      <c r="R636" s="307"/>
      <c r="S636" s="307"/>
      <c r="T636" s="307"/>
      <c r="U636" s="307"/>
      <c r="V636" s="307"/>
      <c r="W636" s="307"/>
      <c r="X636" s="307"/>
      <c r="Y636" s="307"/>
      <c r="Z636" s="307"/>
      <c r="AA636" s="307"/>
      <c r="AI636" s="274"/>
      <c r="AK636" s="274"/>
      <c r="AL636" s="274"/>
      <c r="AM636" s="274"/>
      <c r="AN636" s="274"/>
    </row>
    <row r="637" spans="16:40" x14ac:dyDescent="0.2">
      <c r="P637" s="307"/>
      <c r="R637" s="307"/>
      <c r="S637" s="307"/>
      <c r="T637" s="307"/>
      <c r="U637" s="307"/>
      <c r="V637" s="307"/>
      <c r="W637" s="307"/>
      <c r="X637" s="307"/>
      <c r="Y637" s="307"/>
      <c r="Z637" s="307"/>
      <c r="AA637" s="307"/>
      <c r="AI637" s="274"/>
      <c r="AK637" s="274"/>
      <c r="AL637" s="274"/>
      <c r="AM637" s="274"/>
      <c r="AN637" s="274"/>
    </row>
    <row r="638" spans="16:40" x14ac:dyDescent="0.2">
      <c r="P638" s="307"/>
      <c r="R638" s="307"/>
      <c r="S638" s="307"/>
      <c r="T638" s="307"/>
      <c r="U638" s="307"/>
      <c r="V638" s="307"/>
      <c r="W638" s="307"/>
      <c r="X638" s="307"/>
      <c r="Y638" s="307"/>
      <c r="Z638" s="307"/>
      <c r="AA638" s="307"/>
      <c r="AI638" s="274"/>
      <c r="AK638" s="274"/>
      <c r="AL638" s="274"/>
      <c r="AM638" s="274"/>
      <c r="AN638" s="274"/>
    </row>
    <row r="639" spans="16:40" x14ac:dyDescent="0.2">
      <c r="P639" s="307"/>
      <c r="R639" s="307"/>
      <c r="S639" s="307"/>
      <c r="T639" s="307"/>
      <c r="U639" s="307"/>
      <c r="V639" s="307"/>
      <c r="W639" s="307"/>
      <c r="X639" s="307"/>
      <c r="Y639" s="307"/>
      <c r="Z639" s="307"/>
      <c r="AA639" s="307"/>
      <c r="AI639" s="274"/>
      <c r="AK639" s="274"/>
      <c r="AL639" s="274"/>
      <c r="AM639" s="274"/>
      <c r="AN639" s="274"/>
    </row>
    <row r="640" spans="16:40" x14ac:dyDescent="0.2">
      <c r="P640" s="307"/>
      <c r="R640" s="307"/>
      <c r="S640" s="307"/>
      <c r="T640" s="307"/>
      <c r="U640" s="307"/>
      <c r="V640" s="307"/>
      <c r="W640" s="307"/>
      <c r="X640" s="307"/>
      <c r="Y640" s="307"/>
      <c r="Z640" s="307"/>
      <c r="AA640" s="307"/>
      <c r="AI640" s="274"/>
      <c r="AK640" s="274"/>
      <c r="AL640" s="274"/>
      <c r="AM640" s="274"/>
      <c r="AN640" s="274"/>
    </row>
    <row r="641" spans="16:40" x14ac:dyDescent="0.2">
      <c r="P641" s="307"/>
      <c r="R641" s="307"/>
      <c r="S641" s="307"/>
      <c r="T641" s="307"/>
      <c r="U641" s="307"/>
      <c r="V641" s="307"/>
      <c r="W641" s="307"/>
      <c r="X641" s="307"/>
      <c r="Y641" s="307"/>
      <c r="Z641" s="307"/>
      <c r="AA641" s="307"/>
      <c r="AI641" s="274"/>
      <c r="AK641" s="274"/>
      <c r="AL641" s="274"/>
      <c r="AM641" s="274"/>
      <c r="AN641" s="274"/>
    </row>
    <row r="642" spans="16:40" x14ac:dyDescent="0.2">
      <c r="P642" s="307"/>
      <c r="R642" s="307"/>
      <c r="S642" s="307"/>
      <c r="T642" s="307"/>
      <c r="U642" s="307"/>
      <c r="V642" s="307"/>
      <c r="W642" s="307"/>
      <c r="X642" s="307"/>
      <c r="Y642" s="307"/>
      <c r="Z642" s="307"/>
      <c r="AA642" s="307"/>
      <c r="AI642" s="274"/>
      <c r="AK642" s="274"/>
      <c r="AL642" s="274"/>
      <c r="AM642" s="274"/>
      <c r="AN642" s="274"/>
    </row>
    <row r="643" spans="16:40" x14ac:dyDescent="0.2">
      <c r="P643" s="307"/>
      <c r="R643" s="307"/>
      <c r="S643" s="307"/>
      <c r="T643" s="307"/>
      <c r="U643" s="307"/>
      <c r="V643" s="307"/>
      <c r="W643" s="307"/>
      <c r="X643" s="307"/>
      <c r="Y643" s="307"/>
      <c r="Z643" s="307"/>
      <c r="AA643" s="307"/>
      <c r="AI643" s="274"/>
      <c r="AK643" s="274"/>
      <c r="AL643" s="274"/>
      <c r="AM643" s="274"/>
      <c r="AN643" s="274"/>
    </row>
    <row r="644" spans="16:40" x14ac:dyDescent="0.2">
      <c r="P644" s="307"/>
      <c r="R644" s="307"/>
      <c r="S644" s="307"/>
      <c r="T644" s="307"/>
      <c r="U644" s="307"/>
      <c r="V644" s="307"/>
      <c r="W644" s="307"/>
      <c r="X644" s="307"/>
      <c r="Y644" s="307"/>
      <c r="Z644" s="307"/>
      <c r="AA644" s="307"/>
      <c r="AI644" s="274"/>
      <c r="AK644" s="274"/>
      <c r="AL644" s="274"/>
      <c r="AM644" s="274"/>
      <c r="AN644" s="274"/>
    </row>
    <row r="645" spans="16:40" x14ac:dyDescent="0.2">
      <c r="P645" s="307"/>
      <c r="R645" s="307"/>
      <c r="S645" s="307"/>
      <c r="T645" s="307"/>
      <c r="U645" s="307"/>
      <c r="V645" s="307"/>
      <c r="W645" s="307"/>
      <c r="X645" s="307"/>
      <c r="Y645" s="307"/>
      <c r="Z645" s="307"/>
      <c r="AA645" s="307"/>
      <c r="AI645" s="274"/>
      <c r="AK645" s="274"/>
      <c r="AL645" s="274"/>
      <c r="AM645" s="274"/>
      <c r="AN645" s="274"/>
    </row>
    <row r="646" spans="16:40" x14ac:dyDescent="0.2">
      <c r="P646" s="307"/>
      <c r="R646" s="307"/>
      <c r="S646" s="307"/>
      <c r="T646" s="307"/>
      <c r="U646" s="307"/>
      <c r="V646" s="307"/>
      <c r="W646" s="307"/>
      <c r="X646" s="307"/>
      <c r="Y646" s="307"/>
      <c r="Z646" s="307"/>
      <c r="AA646" s="307"/>
      <c r="AI646" s="274"/>
      <c r="AK646" s="274"/>
      <c r="AL646" s="274"/>
      <c r="AM646" s="274"/>
      <c r="AN646" s="274"/>
    </row>
    <row r="647" spans="16:40" x14ac:dyDescent="0.2">
      <c r="P647" s="307"/>
      <c r="R647" s="307"/>
      <c r="S647" s="307"/>
      <c r="T647" s="307"/>
      <c r="U647" s="307"/>
      <c r="V647" s="307"/>
      <c r="W647" s="307"/>
      <c r="X647" s="307"/>
      <c r="Y647" s="307"/>
      <c r="Z647" s="307"/>
      <c r="AA647" s="307"/>
      <c r="AI647" s="274"/>
      <c r="AK647" s="274"/>
      <c r="AL647" s="274"/>
      <c r="AM647" s="274"/>
      <c r="AN647" s="274"/>
    </row>
    <row r="648" spans="16:40" x14ac:dyDescent="0.2">
      <c r="P648" s="307"/>
      <c r="R648" s="307"/>
      <c r="S648" s="307"/>
      <c r="T648" s="307"/>
      <c r="U648" s="307"/>
      <c r="V648" s="307"/>
      <c r="W648" s="307"/>
      <c r="X648" s="307"/>
      <c r="Y648" s="307"/>
      <c r="Z648" s="307"/>
      <c r="AA648" s="307"/>
      <c r="AI648" s="274"/>
      <c r="AK648" s="274"/>
      <c r="AL648" s="274"/>
      <c r="AM648" s="274"/>
      <c r="AN648" s="274"/>
    </row>
    <row r="649" spans="16:40" x14ac:dyDescent="0.2">
      <c r="P649" s="307"/>
      <c r="R649" s="307"/>
      <c r="S649" s="307"/>
      <c r="T649" s="307"/>
      <c r="U649" s="307"/>
      <c r="V649" s="307"/>
      <c r="W649" s="307"/>
      <c r="X649" s="307"/>
      <c r="Y649" s="307"/>
      <c r="Z649" s="307"/>
      <c r="AA649" s="307"/>
      <c r="AI649" s="274"/>
      <c r="AK649" s="274"/>
      <c r="AL649" s="274"/>
      <c r="AM649" s="274"/>
      <c r="AN649" s="274"/>
    </row>
    <row r="650" spans="16:40" x14ac:dyDescent="0.2">
      <c r="P650" s="307"/>
      <c r="R650" s="307"/>
      <c r="S650" s="307"/>
      <c r="T650" s="307"/>
      <c r="U650" s="307"/>
      <c r="V650" s="307"/>
      <c r="W650" s="307"/>
      <c r="X650" s="307"/>
      <c r="Y650" s="307"/>
      <c r="Z650" s="307"/>
      <c r="AA650" s="307"/>
      <c r="AI650" s="274"/>
      <c r="AK650" s="274"/>
      <c r="AL650" s="274"/>
      <c r="AM650" s="274"/>
      <c r="AN650" s="274"/>
    </row>
    <row r="651" spans="16:40" x14ac:dyDescent="0.2">
      <c r="P651" s="307"/>
      <c r="R651" s="307"/>
      <c r="S651" s="307"/>
      <c r="T651" s="307"/>
      <c r="U651" s="307"/>
      <c r="V651" s="307"/>
      <c r="W651" s="307"/>
      <c r="X651" s="307"/>
      <c r="Y651" s="307"/>
      <c r="Z651" s="307"/>
      <c r="AA651" s="307"/>
      <c r="AI651" s="274"/>
      <c r="AK651" s="274"/>
      <c r="AL651" s="274"/>
      <c r="AM651" s="274"/>
      <c r="AN651" s="274"/>
    </row>
    <row r="652" spans="16:40" x14ac:dyDescent="0.2">
      <c r="P652" s="307"/>
      <c r="R652" s="307"/>
      <c r="S652" s="307"/>
      <c r="T652" s="307"/>
      <c r="U652" s="307"/>
      <c r="V652" s="307"/>
      <c r="W652" s="307"/>
      <c r="X652" s="307"/>
      <c r="Y652" s="307"/>
      <c r="Z652" s="307"/>
      <c r="AA652" s="307"/>
      <c r="AI652" s="274"/>
      <c r="AK652" s="274"/>
      <c r="AL652" s="274"/>
      <c r="AM652" s="274"/>
      <c r="AN652" s="274"/>
    </row>
    <row r="653" spans="16:40" x14ac:dyDescent="0.2">
      <c r="P653" s="307"/>
      <c r="R653" s="307"/>
      <c r="S653" s="307"/>
      <c r="T653" s="307"/>
      <c r="U653" s="307"/>
      <c r="V653" s="307"/>
      <c r="W653" s="307"/>
      <c r="X653" s="307"/>
      <c r="Y653" s="307"/>
      <c r="Z653" s="307"/>
      <c r="AA653" s="307"/>
      <c r="AI653" s="274"/>
      <c r="AK653" s="274"/>
      <c r="AL653" s="274"/>
      <c r="AM653" s="274"/>
      <c r="AN653" s="274"/>
    </row>
    <row r="654" spans="16:40" x14ac:dyDescent="0.2">
      <c r="P654" s="307"/>
      <c r="R654" s="307"/>
      <c r="S654" s="307"/>
      <c r="T654" s="307"/>
      <c r="U654" s="307"/>
      <c r="V654" s="307"/>
      <c r="W654" s="307"/>
      <c r="X654" s="307"/>
      <c r="Y654" s="307"/>
      <c r="Z654" s="307"/>
      <c r="AA654" s="307"/>
      <c r="AI654" s="274"/>
      <c r="AK654" s="274"/>
      <c r="AL654" s="274"/>
      <c r="AM654" s="274"/>
      <c r="AN654" s="274"/>
    </row>
    <row r="655" spans="16:40" x14ac:dyDescent="0.2">
      <c r="P655" s="307"/>
      <c r="R655" s="307"/>
      <c r="S655" s="307"/>
      <c r="T655" s="307"/>
      <c r="U655" s="307"/>
      <c r="V655" s="307"/>
      <c r="W655" s="307"/>
      <c r="X655" s="307"/>
      <c r="Y655" s="307"/>
      <c r="Z655" s="307"/>
      <c r="AA655" s="307"/>
      <c r="AI655" s="274"/>
      <c r="AK655" s="274"/>
      <c r="AL655" s="274"/>
      <c r="AM655" s="274"/>
      <c r="AN655" s="274"/>
    </row>
    <row r="656" spans="16:40" x14ac:dyDescent="0.2">
      <c r="P656" s="307"/>
      <c r="R656" s="307"/>
      <c r="S656" s="307"/>
      <c r="T656" s="307"/>
      <c r="U656" s="307"/>
      <c r="V656" s="307"/>
      <c r="W656" s="307"/>
      <c r="X656" s="307"/>
      <c r="Y656" s="307"/>
      <c r="Z656" s="307"/>
      <c r="AA656" s="307"/>
      <c r="AI656" s="274"/>
      <c r="AK656" s="274"/>
      <c r="AL656" s="274"/>
      <c r="AM656" s="274"/>
      <c r="AN656" s="274"/>
    </row>
    <row r="657" spans="14:40" x14ac:dyDescent="0.2">
      <c r="P657" s="307"/>
      <c r="R657" s="307"/>
      <c r="S657" s="307"/>
      <c r="T657" s="307"/>
      <c r="U657" s="307"/>
      <c r="V657" s="307"/>
      <c r="W657" s="307"/>
      <c r="X657" s="307"/>
      <c r="Y657" s="307"/>
      <c r="Z657" s="307"/>
      <c r="AA657" s="307"/>
      <c r="AI657" s="274"/>
      <c r="AK657" s="274"/>
      <c r="AL657" s="274"/>
      <c r="AM657" s="274"/>
      <c r="AN657" s="274"/>
    </row>
    <row r="658" spans="14:40" x14ac:dyDescent="0.2">
      <c r="P658" s="307"/>
      <c r="R658" s="307"/>
      <c r="S658" s="307"/>
      <c r="T658" s="307"/>
      <c r="U658" s="307"/>
      <c r="V658" s="307"/>
      <c r="W658" s="307"/>
      <c r="X658" s="307"/>
      <c r="Y658" s="307"/>
      <c r="Z658" s="307"/>
      <c r="AA658" s="307"/>
      <c r="AI658" s="274"/>
      <c r="AK658" s="274"/>
      <c r="AL658" s="274"/>
      <c r="AM658" s="274"/>
      <c r="AN658" s="274"/>
    </row>
    <row r="659" spans="14:40" x14ac:dyDescent="0.2">
      <c r="P659" s="307"/>
      <c r="R659" s="307"/>
      <c r="S659" s="307"/>
      <c r="T659" s="307"/>
      <c r="U659" s="307"/>
      <c r="V659" s="307"/>
      <c r="W659" s="307"/>
      <c r="X659" s="307"/>
      <c r="Y659" s="307"/>
      <c r="Z659" s="307"/>
      <c r="AA659" s="307"/>
      <c r="AI659" s="274"/>
      <c r="AK659" s="274"/>
      <c r="AL659" s="274"/>
      <c r="AM659" s="274"/>
      <c r="AN659" s="274"/>
    </row>
    <row r="660" spans="14:40" x14ac:dyDescent="0.2">
      <c r="P660" s="307"/>
      <c r="R660" s="307"/>
      <c r="S660" s="307"/>
      <c r="T660" s="307"/>
      <c r="U660" s="307"/>
      <c r="V660" s="307"/>
      <c r="W660" s="307"/>
      <c r="X660" s="307"/>
      <c r="Y660" s="307"/>
      <c r="Z660" s="307"/>
      <c r="AA660" s="307"/>
      <c r="AI660" s="274"/>
      <c r="AK660" s="274"/>
      <c r="AL660" s="274"/>
      <c r="AM660" s="274"/>
      <c r="AN660" s="274"/>
    </row>
    <row r="661" spans="14:40" x14ac:dyDescent="0.2">
      <c r="P661" s="307"/>
      <c r="R661" s="307"/>
      <c r="S661" s="307"/>
      <c r="T661" s="307"/>
      <c r="U661" s="307"/>
      <c r="V661" s="307"/>
      <c r="W661" s="307"/>
      <c r="X661" s="307"/>
      <c r="Y661" s="307"/>
      <c r="Z661" s="307"/>
      <c r="AA661" s="307"/>
      <c r="AI661" s="274"/>
      <c r="AK661" s="274"/>
      <c r="AL661" s="274"/>
      <c r="AM661" s="274"/>
      <c r="AN661" s="274"/>
    </row>
    <row r="662" spans="14:40" x14ac:dyDescent="0.2">
      <c r="P662" s="307"/>
      <c r="R662" s="307"/>
      <c r="S662" s="307"/>
      <c r="T662" s="307"/>
      <c r="U662" s="307"/>
      <c r="V662" s="307"/>
      <c r="W662" s="307"/>
      <c r="X662" s="307"/>
      <c r="Y662" s="307"/>
      <c r="Z662" s="307"/>
      <c r="AA662" s="307"/>
      <c r="AI662" s="274"/>
      <c r="AK662" s="274"/>
      <c r="AL662" s="274"/>
      <c r="AM662" s="274"/>
      <c r="AN662" s="274"/>
    </row>
    <row r="663" spans="14:40" x14ac:dyDescent="0.2">
      <c r="P663" s="307"/>
      <c r="R663" s="307"/>
      <c r="S663" s="307"/>
      <c r="T663" s="307"/>
      <c r="U663" s="307"/>
      <c r="V663" s="307"/>
      <c r="W663" s="307"/>
      <c r="X663" s="307"/>
      <c r="Y663" s="307"/>
      <c r="Z663" s="307"/>
      <c r="AA663" s="307"/>
      <c r="AI663" s="274"/>
      <c r="AK663" s="274"/>
      <c r="AL663" s="274"/>
      <c r="AM663" s="274"/>
      <c r="AN663" s="274"/>
    </row>
    <row r="664" spans="14:40" x14ac:dyDescent="0.2">
      <c r="N664" s="308"/>
      <c r="P664" s="307"/>
      <c r="R664" s="307"/>
      <c r="S664" s="307"/>
      <c r="T664" s="307"/>
      <c r="U664" s="307"/>
      <c r="V664" s="307"/>
      <c r="W664" s="307"/>
      <c r="X664" s="307"/>
      <c r="Y664" s="307"/>
      <c r="Z664" s="307"/>
      <c r="AA664" s="307"/>
      <c r="AI664" s="274"/>
      <c r="AK664" s="274"/>
      <c r="AL664" s="274"/>
      <c r="AM664" s="274"/>
      <c r="AN664" s="274"/>
    </row>
    <row r="665" spans="14:40" x14ac:dyDescent="0.2">
      <c r="N665" s="308"/>
    </row>
    <row r="666" spans="14:40" x14ac:dyDescent="0.2">
      <c r="N666" s="308"/>
      <c r="P666" s="307"/>
      <c r="R666" s="307"/>
      <c r="S666" s="307"/>
      <c r="T666" s="307"/>
      <c r="U666" s="307"/>
      <c r="V666" s="307"/>
      <c r="W666" s="307"/>
      <c r="X666" s="307"/>
      <c r="Y666" s="307"/>
      <c r="Z666" s="307"/>
      <c r="AA666" s="307"/>
      <c r="AI666" s="274"/>
      <c r="AK666" s="274"/>
      <c r="AL666" s="274"/>
      <c r="AM666" s="274"/>
      <c r="AN666" s="274"/>
    </row>
    <row r="667" spans="14:40" x14ac:dyDescent="0.2">
      <c r="N667" s="308"/>
    </row>
    <row r="668" spans="14:40" x14ac:dyDescent="0.2">
      <c r="N668" s="308"/>
      <c r="P668" s="307"/>
      <c r="R668" s="307"/>
      <c r="S668" s="307"/>
      <c r="T668" s="307"/>
      <c r="U668" s="307"/>
      <c r="V668" s="307"/>
      <c r="W668" s="307"/>
      <c r="X668" s="307"/>
      <c r="Y668" s="307"/>
      <c r="Z668" s="307"/>
      <c r="AA668" s="307"/>
      <c r="AI668" s="274"/>
      <c r="AK668" s="274"/>
      <c r="AL668" s="274"/>
      <c r="AM668" s="274"/>
      <c r="AN668" s="274"/>
    </row>
    <row r="669" spans="14:40" x14ac:dyDescent="0.2">
      <c r="N669" s="308"/>
    </row>
    <row r="670" spans="14:40" x14ac:dyDescent="0.2">
      <c r="N670" s="308"/>
      <c r="P670" s="307"/>
      <c r="R670" s="307"/>
      <c r="S670" s="307"/>
      <c r="T670" s="307"/>
      <c r="U670" s="307"/>
      <c r="V670" s="307"/>
      <c r="W670" s="307"/>
      <c r="X670" s="307"/>
      <c r="Y670" s="307"/>
      <c r="Z670" s="307"/>
      <c r="AA670" s="307"/>
      <c r="AI670" s="274"/>
      <c r="AK670" s="274"/>
      <c r="AL670" s="274"/>
      <c r="AM670" s="274"/>
      <c r="AN670" s="274"/>
    </row>
    <row r="671" spans="14:40" x14ac:dyDescent="0.2">
      <c r="N671" s="308"/>
    </row>
    <row r="672" spans="14:40" x14ac:dyDescent="0.2">
      <c r="N672" s="308"/>
      <c r="P672" s="307"/>
      <c r="R672" s="307"/>
      <c r="S672" s="307"/>
      <c r="T672" s="307"/>
      <c r="U672" s="307"/>
      <c r="V672" s="307"/>
      <c r="W672" s="307"/>
      <c r="X672" s="307"/>
      <c r="Y672" s="307"/>
      <c r="Z672" s="307"/>
      <c r="AA672" s="307"/>
      <c r="AI672" s="274"/>
      <c r="AK672" s="274"/>
      <c r="AL672" s="274"/>
      <c r="AM672" s="274"/>
      <c r="AN672" s="274"/>
    </row>
    <row r="673" spans="14:40" x14ac:dyDescent="0.2">
      <c r="N673" s="308"/>
    </row>
    <row r="674" spans="14:40" x14ac:dyDescent="0.2">
      <c r="N674" s="308"/>
      <c r="P674" s="307"/>
      <c r="R674" s="307"/>
      <c r="S674" s="307"/>
      <c r="T674" s="307"/>
      <c r="U674" s="307"/>
      <c r="V674" s="307"/>
      <c r="W674" s="307"/>
      <c r="X674" s="307"/>
      <c r="Y674" s="307"/>
      <c r="Z674" s="307"/>
      <c r="AA674" s="307"/>
      <c r="AI674" s="274"/>
      <c r="AK674" s="274"/>
      <c r="AL674" s="274"/>
      <c r="AM674" s="274"/>
      <c r="AN674" s="274"/>
    </row>
    <row r="675" spans="14:40" x14ac:dyDescent="0.2">
      <c r="N675" s="308"/>
    </row>
    <row r="676" spans="14:40" x14ac:dyDescent="0.2">
      <c r="N676" s="308"/>
      <c r="P676" s="307"/>
      <c r="R676" s="307"/>
      <c r="S676" s="307"/>
      <c r="T676" s="307"/>
      <c r="U676" s="307"/>
      <c r="V676" s="307"/>
      <c r="W676" s="307"/>
      <c r="X676" s="307"/>
      <c r="Y676" s="307"/>
      <c r="Z676" s="307"/>
      <c r="AA676" s="307"/>
      <c r="AI676" s="274"/>
      <c r="AK676" s="274"/>
      <c r="AL676" s="274"/>
      <c r="AM676" s="274"/>
      <c r="AN676" s="274"/>
    </row>
    <row r="677" spans="14:40" x14ac:dyDescent="0.2">
      <c r="N677" s="308"/>
    </row>
    <row r="678" spans="14:40" x14ac:dyDescent="0.2">
      <c r="N678" s="308"/>
      <c r="P678" s="307"/>
      <c r="R678" s="307"/>
      <c r="S678" s="307"/>
      <c r="T678" s="307"/>
      <c r="U678" s="307"/>
      <c r="V678" s="307"/>
      <c r="W678" s="307"/>
      <c r="X678" s="307"/>
      <c r="Y678" s="307"/>
      <c r="Z678" s="307"/>
      <c r="AA678" s="307"/>
      <c r="AI678" s="274"/>
      <c r="AK678" s="274"/>
      <c r="AL678" s="274"/>
      <c r="AM678" s="274"/>
      <c r="AN678" s="274"/>
    </row>
    <row r="679" spans="14:40" x14ac:dyDescent="0.2">
      <c r="N679" s="308"/>
    </row>
    <row r="680" spans="14:40" x14ac:dyDescent="0.2">
      <c r="N680" s="308"/>
      <c r="P680" s="307"/>
      <c r="R680" s="307"/>
      <c r="S680" s="307"/>
      <c r="T680" s="307"/>
      <c r="U680" s="307"/>
      <c r="V680" s="307"/>
      <c r="W680" s="307"/>
      <c r="X680" s="307"/>
      <c r="Y680" s="307"/>
      <c r="Z680" s="307"/>
      <c r="AA680" s="307"/>
      <c r="AI680" s="274"/>
      <c r="AK680" s="274"/>
      <c r="AL680" s="274"/>
      <c r="AM680" s="274"/>
      <c r="AN680" s="274"/>
    </row>
    <row r="681" spans="14:40" x14ac:dyDescent="0.2">
      <c r="N681" s="308"/>
    </row>
    <row r="682" spans="14:40" x14ac:dyDescent="0.2">
      <c r="P682" s="307"/>
      <c r="R682" s="307"/>
      <c r="S682" s="307"/>
      <c r="T682" s="307"/>
      <c r="U682" s="307"/>
      <c r="V682" s="307"/>
      <c r="W682" s="307"/>
      <c r="X682" s="307"/>
      <c r="Y682" s="307"/>
      <c r="Z682" s="307"/>
      <c r="AA682" s="307"/>
      <c r="AI682" s="274"/>
      <c r="AK682" s="274"/>
      <c r="AL682" s="274"/>
      <c r="AM682" s="274"/>
      <c r="AN682" s="274"/>
    </row>
    <row r="683" spans="14:40" x14ac:dyDescent="0.2">
      <c r="P683" s="307"/>
      <c r="R683" s="307"/>
      <c r="S683" s="307"/>
      <c r="T683" s="307"/>
      <c r="U683" s="307"/>
      <c r="V683" s="307"/>
      <c r="W683" s="307"/>
      <c r="X683" s="307"/>
      <c r="Y683" s="307"/>
      <c r="Z683" s="307"/>
      <c r="AA683" s="307"/>
      <c r="AI683" s="274"/>
      <c r="AK683" s="274"/>
      <c r="AL683" s="274"/>
      <c r="AM683" s="274"/>
      <c r="AN683" s="274"/>
    </row>
    <row r="684" spans="14:40" x14ac:dyDescent="0.2">
      <c r="P684" s="307"/>
      <c r="R684" s="307"/>
      <c r="S684" s="307"/>
      <c r="T684" s="307"/>
      <c r="U684" s="307"/>
      <c r="V684" s="307"/>
      <c r="W684" s="307"/>
      <c r="X684" s="307"/>
      <c r="Y684" s="307"/>
      <c r="Z684" s="307"/>
      <c r="AA684" s="307"/>
      <c r="AI684" s="274"/>
      <c r="AK684" s="274"/>
      <c r="AL684" s="274"/>
      <c r="AM684" s="274"/>
      <c r="AN684" s="274"/>
    </row>
    <row r="685" spans="14:40" x14ac:dyDescent="0.2">
      <c r="P685" s="307"/>
      <c r="R685" s="307"/>
      <c r="S685" s="307"/>
      <c r="T685" s="307"/>
      <c r="U685" s="307"/>
      <c r="V685" s="307"/>
      <c r="W685" s="307"/>
      <c r="X685" s="307"/>
      <c r="Y685" s="307"/>
      <c r="Z685" s="307"/>
      <c r="AA685" s="307"/>
      <c r="AI685" s="274"/>
      <c r="AK685" s="274"/>
      <c r="AL685" s="274"/>
      <c r="AM685" s="274"/>
      <c r="AN685" s="274"/>
    </row>
    <row r="686" spans="14:40" x14ac:dyDescent="0.2">
      <c r="P686" s="307"/>
      <c r="R686" s="307"/>
      <c r="S686" s="307"/>
      <c r="T686" s="307"/>
      <c r="U686" s="307"/>
      <c r="V686" s="307"/>
      <c r="W686" s="307"/>
      <c r="X686" s="307"/>
      <c r="Y686" s="307"/>
      <c r="Z686" s="307"/>
      <c r="AA686" s="307"/>
      <c r="AI686" s="274"/>
      <c r="AK686" s="274"/>
      <c r="AL686" s="274"/>
      <c r="AM686" s="274"/>
      <c r="AN686" s="274"/>
    </row>
    <row r="687" spans="14:40" x14ac:dyDescent="0.2">
      <c r="P687" s="307"/>
      <c r="R687" s="307"/>
      <c r="S687" s="307"/>
      <c r="T687" s="307"/>
      <c r="U687" s="307"/>
      <c r="V687" s="307"/>
      <c r="W687" s="307"/>
      <c r="X687" s="307"/>
      <c r="Y687" s="307"/>
      <c r="Z687" s="307"/>
      <c r="AA687" s="307"/>
      <c r="AI687" s="274"/>
      <c r="AK687" s="274"/>
      <c r="AL687" s="274"/>
      <c r="AM687" s="274"/>
      <c r="AN687" s="274"/>
    </row>
    <row r="688" spans="14:40" x14ac:dyDescent="0.2">
      <c r="P688" s="307"/>
      <c r="R688" s="307"/>
      <c r="S688" s="307"/>
      <c r="T688" s="307"/>
      <c r="U688" s="307"/>
      <c r="V688" s="307"/>
      <c r="W688" s="307"/>
      <c r="X688" s="307"/>
      <c r="Y688" s="307"/>
      <c r="Z688" s="307"/>
      <c r="AA688" s="307"/>
      <c r="AI688" s="274"/>
      <c r="AK688" s="274"/>
      <c r="AL688" s="274"/>
      <c r="AM688" s="274"/>
      <c r="AN688" s="274"/>
    </row>
    <row r="689" spans="16:40" x14ac:dyDescent="0.2">
      <c r="P689" s="307"/>
      <c r="R689" s="307"/>
      <c r="S689" s="307"/>
      <c r="T689" s="307"/>
      <c r="U689" s="307"/>
      <c r="V689" s="307"/>
      <c r="W689" s="307"/>
      <c r="X689" s="307"/>
      <c r="Y689" s="307"/>
      <c r="Z689" s="307"/>
      <c r="AA689" s="307"/>
      <c r="AI689" s="274"/>
      <c r="AK689" s="274"/>
      <c r="AL689" s="274"/>
      <c r="AM689" s="274"/>
      <c r="AN689" s="274"/>
    </row>
    <row r="690" spans="16:40" x14ac:dyDescent="0.2">
      <c r="P690" s="307"/>
      <c r="R690" s="307"/>
      <c r="S690" s="307"/>
      <c r="T690" s="307"/>
      <c r="U690" s="307"/>
      <c r="V690" s="307"/>
      <c r="W690" s="307"/>
      <c r="X690" s="307"/>
      <c r="Y690" s="307"/>
      <c r="Z690" s="307"/>
      <c r="AA690" s="307"/>
      <c r="AI690" s="274"/>
      <c r="AK690" s="274"/>
      <c r="AL690" s="274"/>
      <c r="AM690" s="274"/>
      <c r="AN690" s="274"/>
    </row>
    <row r="691" spans="16:40" x14ac:dyDescent="0.2">
      <c r="P691" s="307"/>
      <c r="R691" s="307"/>
      <c r="S691" s="307"/>
      <c r="T691" s="307"/>
      <c r="U691" s="307"/>
      <c r="V691" s="307"/>
      <c r="W691" s="307"/>
      <c r="X691" s="307"/>
      <c r="Y691" s="307"/>
      <c r="Z691" s="307"/>
      <c r="AA691" s="307"/>
      <c r="AI691" s="274"/>
      <c r="AK691" s="274"/>
      <c r="AL691" s="274"/>
      <c r="AM691" s="274"/>
      <c r="AN691" s="274"/>
    </row>
    <row r="692" spans="16:40" x14ac:dyDescent="0.2">
      <c r="P692" s="307"/>
      <c r="R692" s="307"/>
      <c r="S692" s="307"/>
      <c r="T692" s="307"/>
      <c r="U692" s="307"/>
      <c r="V692" s="307"/>
      <c r="W692" s="307"/>
      <c r="X692" s="307"/>
      <c r="Y692" s="307"/>
      <c r="Z692" s="307"/>
      <c r="AA692" s="307"/>
      <c r="AI692" s="274"/>
      <c r="AK692" s="274"/>
      <c r="AL692" s="274"/>
      <c r="AM692" s="274"/>
      <c r="AN692" s="274"/>
    </row>
    <row r="693" spans="16:40" x14ac:dyDescent="0.2">
      <c r="P693" s="307"/>
      <c r="R693" s="307"/>
      <c r="S693" s="307"/>
      <c r="T693" s="307"/>
      <c r="U693" s="307"/>
      <c r="V693" s="307"/>
      <c r="W693" s="307"/>
      <c r="X693" s="307"/>
      <c r="Y693" s="307"/>
      <c r="Z693" s="307"/>
      <c r="AA693" s="307"/>
      <c r="AI693" s="274"/>
      <c r="AK693" s="274"/>
      <c r="AL693" s="274"/>
      <c r="AM693" s="274"/>
      <c r="AN693" s="274"/>
    </row>
    <row r="694" spans="16:40" x14ac:dyDescent="0.2">
      <c r="P694" s="307"/>
      <c r="R694" s="307"/>
      <c r="S694" s="307"/>
      <c r="T694" s="307"/>
      <c r="U694" s="307"/>
      <c r="V694" s="307"/>
      <c r="W694" s="307"/>
      <c r="X694" s="307"/>
      <c r="Y694" s="307"/>
      <c r="Z694" s="307"/>
      <c r="AA694" s="307"/>
      <c r="AI694" s="274"/>
      <c r="AK694" s="274"/>
      <c r="AL694" s="274"/>
      <c r="AM694" s="274"/>
      <c r="AN694" s="274"/>
    </row>
    <row r="695" spans="16:40" x14ac:dyDescent="0.2">
      <c r="P695" s="307"/>
      <c r="R695" s="307"/>
      <c r="S695" s="307"/>
      <c r="T695" s="307"/>
      <c r="U695" s="307"/>
      <c r="V695" s="307"/>
      <c r="W695" s="307"/>
      <c r="X695" s="307"/>
      <c r="Y695" s="307"/>
      <c r="Z695" s="307"/>
      <c r="AA695" s="307"/>
      <c r="AI695" s="274"/>
      <c r="AK695" s="274"/>
      <c r="AL695" s="274"/>
      <c r="AM695" s="274"/>
      <c r="AN695" s="274"/>
    </row>
    <row r="696" spans="16:40" x14ac:dyDescent="0.2">
      <c r="P696" s="307"/>
      <c r="R696" s="307"/>
      <c r="S696" s="307"/>
      <c r="T696" s="307"/>
      <c r="U696" s="307"/>
      <c r="V696" s="307"/>
      <c r="W696" s="307"/>
      <c r="X696" s="307"/>
      <c r="Y696" s="307"/>
      <c r="Z696" s="307"/>
      <c r="AA696" s="307"/>
      <c r="AI696" s="274"/>
      <c r="AK696" s="274"/>
      <c r="AL696" s="274"/>
      <c r="AM696" s="274"/>
      <c r="AN696" s="274"/>
    </row>
    <row r="697" spans="16:40" x14ac:dyDescent="0.2">
      <c r="P697" s="307"/>
      <c r="R697" s="307"/>
      <c r="S697" s="307"/>
      <c r="T697" s="307"/>
      <c r="U697" s="307"/>
      <c r="V697" s="307"/>
      <c r="W697" s="307"/>
      <c r="X697" s="307"/>
      <c r="Y697" s="307"/>
      <c r="Z697" s="307"/>
      <c r="AA697" s="307"/>
      <c r="AI697" s="274"/>
      <c r="AK697" s="274"/>
      <c r="AL697" s="274"/>
      <c r="AM697" s="274"/>
      <c r="AN697" s="274"/>
    </row>
    <row r="698" spans="16:40" x14ac:dyDescent="0.2">
      <c r="P698" s="307"/>
      <c r="R698" s="307"/>
      <c r="S698" s="307"/>
      <c r="T698" s="307"/>
      <c r="U698" s="307"/>
      <c r="V698" s="307"/>
      <c r="W698" s="307"/>
      <c r="X698" s="307"/>
      <c r="Y698" s="307"/>
      <c r="Z698" s="307"/>
      <c r="AA698" s="307"/>
      <c r="AI698" s="274"/>
      <c r="AK698" s="274"/>
      <c r="AL698" s="274"/>
      <c r="AM698" s="274"/>
      <c r="AN698" s="274"/>
    </row>
    <row r="699" spans="16:40" x14ac:dyDescent="0.2">
      <c r="P699" s="307"/>
      <c r="R699" s="307"/>
      <c r="S699" s="307"/>
      <c r="T699" s="307"/>
      <c r="U699" s="307"/>
      <c r="V699" s="307"/>
      <c r="W699" s="307"/>
      <c r="X699" s="307"/>
      <c r="Y699" s="307"/>
      <c r="Z699" s="307"/>
      <c r="AA699" s="307"/>
      <c r="AI699" s="274"/>
      <c r="AK699" s="274"/>
      <c r="AL699" s="274"/>
      <c r="AM699" s="274"/>
      <c r="AN699" s="274"/>
    </row>
    <row r="700" spans="16:40" x14ac:dyDescent="0.2">
      <c r="P700" s="307"/>
      <c r="R700" s="307"/>
      <c r="S700" s="307"/>
      <c r="T700" s="307"/>
      <c r="U700" s="307"/>
      <c r="V700" s="307"/>
      <c r="W700" s="307"/>
      <c r="X700" s="307"/>
      <c r="Y700" s="307"/>
      <c r="Z700" s="307"/>
      <c r="AA700" s="307"/>
      <c r="AI700" s="274"/>
      <c r="AK700" s="274"/>
      <c r="AL700" s="274"/>
      <c r="AM700" s="274"/>
      <c r="AN700" s="274"/>
    </row>
    <row r="701" spans="16:40" x14ac:dyDescent="0.2">
      <c r="P701" s="307"/>
      <c r="R701" s="307"/>
      <c r="S701" s="307"/>
      <c r="T701" s="307"/>
      <c r="U701" s="307"/>
      <c r="V701" s="307"/>
      <c r="W701" s="307"/>
      <c r="X701" s="307"/>
      <c r="Y701" s="307"/>
      <c r="Z701" s="307"/>
      <c r="AA701" s="307"/>
      <c r="AI701" s="274"/>
      <c r="AK701" s="274"/>
      <c r="AL701" s="274"/>
      <c r="AM701" s="274"/>
      <c r="AN701" s="274"/>
    </row>
    <row r="702" spans="16:40" x14ac:dyDescent="0.2">
      <c r="P702" s="307"/>
      <c r="R702" s="307"/>
      <c r="S702" s="307"/>
      <c r="T702" s="307"/>
      <c r="U702" s="307"/>
      <c r="V702" s="307"/>
      <c r="W702" s="307"/>
      <c r="X702" s="307"/>
      <c r="Y702" s="307"/>
      <c r="Z702" s="307"/>
      <c r="AA702" s="307"/>
      <c r="AI702" s="274"/>
      <c r="AK702" s="274"/>
      <c r="AL702" s="274"/>
      <c r="AM702" s="274"/>
      <c r="AN702" s="274"/>
    </row>
    <row r="703" spans="16:40" x14ac:dyDescent="0.2">
      <c r="P703" s="307"/>
      <c r="R703" s="307"/>
      <c r="S703" s="307"/>
      <c r="T703" s="307"/>
      <c r="U703" s="307"/>
      <c r="V703" s="307"/>
      <c r="W703" s="307"/>
      <c r="X703" s="307"/>
      <c r="Y703" s="307"/>
      <c r="Z703" s="307"/>
      <c r="AA703" s="307"/>
      <c r="AI703" s="274"/>
      <c r="AK703" s="274"/>
      <c r="AL703" s="274"/>
      <c r="AM703" s="274"/>
      <c r="AN703" s="274"/>
    </row>
    <row r="704" spans="16:40" x14ac:dyDescent="0.2">
      <c r="P704" s="307"/>
      <c r="R704" s="307"/>
      <c r="S704" s="307"/>
      <c r="T704" s="307"/>
      <c r="U704" s="307"/>
      <c r="V704" s="307"/>
      <c r="W704" s="307"/>
      <c r="X704" s="307"/>
      <c r="Y704" s="307"/>
      <c r="Z704" s="307"/>
      <c r="AA704" s="307"/>
      <c r="AI704" s="274"/>
      <c r="AK704" s="274"/>
      <c r="AL704" s="274"/>
      <c r="AM704" s="274"/>
      <c r="AN704" s="274"/>
    </row>
    <row r="705" spans="16:40" x14ac:dyDescent="0.2">
      <c r="P705" s="307"/>
      <c r="R705" s="307"/>
      <c r="S705" s="307"/>
      <c r="T705" s="307"/>
      <c r="U705" s="307"/>
      <c r="V705" s="307"/>
      <c r="W705" s="307"/>
      <c r="X705" s="307"/>
      <c r="Y705" s="307"/>
      <c r="Z705" s="307"/>
      <c r="AA705" s="307"/>
      <c r="AI705" s="274"/>
      <c r="AK705" s="274"/>
      <c r="AL705" s="274"/>
      <c r="AM705" s="274"/>
      <c r="AN705" s="274"/>
    </row>
    <row r="706" spans="16:40" x14ac:dyDescent="0.2">
      <c r="P706" s="307"/>
      <c r="R706" s="307"/>
      <c r="S706" s="307"/>
      <c r="T706" s="307"/>
      <c r="U706" s="307"/>
      <c r="V706" s="307"/>
      <c r="W706" s="307"/>
      <c r="X706" s="307"/>
      <c r="Y706" s="307"/>
      <c r="Z706" s="307"/>
      <c r="AA706" s="307"/>
      <c r="AI706" s="274"/>
      <c r="AK706" s="274"/>
      <c r="AL706" s="274"/>
      <c r="AM706" s="274"/>
      <c r="AN706" s="274"/>
    </row>
    <row r="707" spans="16:40" x14ac:dyDescent="0.2">
      <c r="P707" s="307"/>
      <c r="R707" s="307"/>
      <c r="S707" s="307"/>
      <c r="T707" s="307"/>
      <c r="U707" s="307"/>
      <c r="V707" s="307"/>
      <c r="W707" s="307"/>
      <c r="X707" s="307"/>
      <c r="Y707" s="307"/>
      <c r="Z707" s="307"/>
      <c r="AA707" s="307"/>
      <c r="AI707" s="274"/>
      <c r="AK707" s="274"/>
      <c r="AL707" s="274"/>
      <c r="AM707" s="274"/>
      <c r="AN707" s="274"/>
    </row>
    <row r="708" spans="16:40" x14ac:dyDescent="0.2">
      <c r="P708" s="307"/>
      <c r="R708" s="307"/>
      <c r="S708" s="307"/>
      <c r="T708" s="307"/>
      <c r="U708" s="307"/>
      <c r="V708" s="307"/>
      <c r="W708" s="307"/>
      <c r="X708" s="307"/>
      <c r="Y708" s="307"/>
      <c r="Z708" s="307"/>
      <c r="AA708" s="307"/>
      <c r="AI708" s="274"/>
      <c r="AK708" s="274"/>
      <c r="AL708" s="274"/>
      <c r="AM708" s="274"/>
      <c r="AN708" s="274"/>
    </row>
    <row r="709" spans="16:40" x14ac:dyDescent="0.2">
      <c r="P709" s="307"/>
      <c r="R709" s="307"/>
      <c r="S709" s="307"/>
      <c r="T709" s="307"/>
      <c r="U709" s="307"/>
      <c r="V709" s="307"/>
      <c r="W709" s="307"/>
      <c r="X709" s="307"/>
      <c r="Y709" s="307"/>
      <c r="Z709" s="307"/>
      <c r="AA709" s="307"/>
      <c r="AI709" s="274"/>
      <c r="AK709" s="274"/>
      <c r="AL709" s="274"/>
      <c r="AM709" s="274"/>
      <c r="AN709" s="274"/>
    </row>
    <row r="710" spans="16:40" x14ac:dyDescent="0.2">
      <c r="P710" s="307"/>
      <c r="R710" s="307"/>
      <c r="S710" s="307"/>
      <c r="T710" s="307"/>
      <c r="U710" s="307"/>
      <c r="V710" s="307"/>
      <c r="W710" s="307"/>
      <c r="X710" s="307"/>
      <c r="Y710" s="307"/>
      <c r="Z710" s="307"/>
      <c r="AA710" s="307"/>
      <c r="AI710" s="274"/>
      <c r="AK710" s="274"/>
      <c r="AL710" s="274"/>
      <c r="AM710" s="274"/>
      <c r="AN710" s="274"/>
    </row>
    <row r="711" spans="16:40" x14ac:dyDescent="0.2">
      <c r="P711" s="307"/>
      <c r="R711" s="307"/>
      <c r="S711" s="307"/>
      <c r="T711" s="307"/>
      <c r="U711" s="307"/>
      <c r="V711" s="307"/>
      <c r="W711" s="307"/>
      <c r="X711" s="307"/>
      <c r="Y711" s="307"/>
      <c r="Z711" s="307"/>
      <c r="AA711" s="307"/>
      <c r="AI711" s="274"/>
      <c r="AK711" s="274"/>
      <c r="AL711" s="274"/>
      <c r="AM711" s="274"/>
      <c r="AN711" s="274"/>
    </row>
    <row r="712" spans="16:40" x14ac:dyDescent="0.2">
      <c r="P712" s="307"/>
      <c r="R712" s="307"/>
      <c r="S712" s="307"/>
      <c r="T712" s="307"/>
      <c r="U712" s="307"/>
      <c r="V712" s="307"/>
      <c r="W712" s="307"/>
      <c r="X712" s="307"/>
      <c r="Y712" s="307"/>
      <c r="Z712" s="307"/>
      <c r="AA712" s="307"/>
      <c r="AI712" s="274"/>
      <c r="AK712" s="274"/>
      <c r="AL712" s="274"/>
      <c r="AM712" s="274"/>
      <c r="AN712" s="274"/>
    </row>
    <row r="713" spans="16:40" x14ac:dyDescent="0.2">
      <c r="P713" s="307"/>
      <c r="R713" s="307"/>
      <c r="S713" s="307"/>
      <c r="T713" s="307"/>
      <c r="U713" s="307"/>
      <c r="V713" s="307"/>
      <c r="W713" s="307"/>
      <c r="X713" s="307"/>
      <c r="Y713" s="307"/>
      <c r="Z713" s="307"/>
      <c r="AA713" s="307"/>
      <c r="AI713" s="274"/>
      <c r="AK713" s="274"/>
      <c r="AL713" s="274"/>
      <c r="AM713" s="274"/>
      <c r="AN713" s="274"/>
    </row>
    <row r="714" spans="16:40" x14ac:dyDescent="0.2">
      <c r="P714" s="307"/>
      <c r="R714" s="307"/>
      <c r="S714" s="307"/>
      <c r="T714" s="307"/>
      <c r="U714" s="307"/>
      <c r="V714" s="307"/>
      <c r="W714" s="307"/>
      <c r="X714" s="307"/>
      <c r="Y714" s="307"/>
      <c r="Z714" s="307"/>
      <c r="AA714" s="307"/>
      <c r="AI714" s="274"/>
      <c r="AK714" s="274"/>
      <c r="AL714" s="274"/>
      <c r="AM714" s="274"/>
      <c r="AN714" s="274"/>
    </row>
    <row r="715" spans="16:40" x14ac:dyDescent="0.2">
      <c r="P715" s="307"/>
      <c r="R715" s="307"/>
      <c r="S715" s="307"/>
      <c r="T715" s="307"/>
      <c r="U715" s="307"/>
      <c r="V715" s="307"/>
      <c r="W715" s="307"/>
      <c r="X715" s="307"/>
      <c r="Y715" s="307"/>
      <c r="Z715" s="307"/>
      <c r="AA715" s="307"/>
      <c r="AI715" s="274"/>
      <c r="AK715" s="274"/>
      <c r="AL715" s="274"/>
      <c r="AM715" s="274"/>
      <c r="AN715" s="274"/>
    </row>
    <row r="716" spans="16:40" x14ac:dyDescent="0.2">
      <c r="P716" s="307"/>
      <c r="R716" s="307"/>
      <c r="S716" s="307"/>
      <c r="T716" s="307"/>
      <c r="U716" s="307"/>
      <c r="V716" s="307"/>
      <c r="W716" s="307"/>
      <c r="X716" s="307"/>
      <c r="Y716" s="307"/>
      <c r="Z716" s="307"/>
      <c r="AA716" s="307"/>
      <c r="AI716" s="274"/>
      <c r="AK716" s="274"/>
      <c r="AL716" s="274"/>
      <c r="AM716" s="274"/>
      <c r="AN716" s="274"/>
    </row>
    <row r="717" spans="16:40" x14ac:dyDescent="0.2">
      <c r="P717" s="307"/>
      <c r="R717" s="307"/>
      <c r="S717" s="307"/>
      <c r="T717" s="307"/>
      <c r="U717" s="307"/>
      <c r="V717" s="307"/>
      <c r="W717" s="307"/>
      <c r="X717" s="307"/>
      <c r="Y717" s="307"/>
      <c r="Z717" s="307"/>
      <c r="AA717" s="307"/>
      <c r="AI717" s="274"/>
      <c r="AK717" s="274"/>
      <c r="AL717" s="274"/>
      <c r="AM717" s="274"/>
      <c r="AN717" s="274"/>
    </row>
    <row r="718" spans="16:40" x14ac:dyDescent="0.2">
      <c r="P718" s="307"/>
      <c r="R718" s="307"/>
      <c r="S718" s="307"/>
      <c r="T718" s="307"/>
      <c r="U718" s="307"/>
      <c r="V718" s="307"/>
      <c r="W718" s="307"/>
      <c r="X718" s="307"/>
      <c r="Y718" s="307"/>
      <c r="Z718" s="307"/>
      <c r="AA718" s="307"/>
      <c r="AI718" s="274"/>
      <c r="AK718" s="274"/>
      <c r="AL718" s="274"/>
      <c r="AM718" s="274"/>
      <c r="AN718" s="274"/>
    </row>
    <row r="719" spans="16:40" x14ac:dyDescent="0.2">
      <c r="P719" s="307"/>
      <c r="R719" s="307"/>
      <c r="S719" s="307"/>
      <c r="T719" s="307"/>
      <c r="U719" s="307"/>
      <c r="V719" s="307"/>
      <c r="W719" s="307"/>
      <c r="X719" s="307"/>
      <c r="Y719" s="307"/>
      <c r="Z719" s="307"/>
      <c r="AA719" s="307"/>
      <c r="AI719" s="274"/>
      <c r="AK719" s="274"/>
      <c r="AL719" s="274"/>
      <c r="AM719" s="274"/>
      <c r="AN719" s="274"/>
    </row>
    <row r="720" spans="16:40" x14ac:dyDescent="0.2">
      <c r="P720" s="307"/>
      <c r="R720" s="307"/>
      <c r="S720" s="307"/>
      <c r="T720" s="307"/>
      <c r="U720" s="307"/>
      <c r="V720" s="307"/>
      <c r="W720" s="307"/>
      <c r="X720" s="307"/>
      <c r="Y720" s="307"/>
      <c r="Z720" s="307"/>
      <c r="AA720" s="307"/>
      <c r="AI720" s="274"/>
      <c r="AK720" s="274"/>
      <c r="AL720" s="274"/>
      <c r="AM720" s="274"/>
      <c r="AN720" s="274"/>
    </row>
    <row r="721" spans="16:40" x14ac:dyDescent="0.2">
      <c r="P721" s="307"/>
      <c r="R721" s="307"/>
      <c r="S721" s="307"/>
      <c r="T721" s="307"/>
      <c r="U721" s="307"/>
      <c r="V721" s="307"/>
      <c r="W721" s="307"/>
      <c r="X721" s="307"/>
      <c r="Y721" s="307"/>
      <c r="Z721" s="307"/>
      <c r="AA721" s="307"/>
      <c r="AI721" s="274"/>
      <c r="AK721" s="274"/>
      <c r="AL721" s="274"/>
      <c r="AM721" s="274"/>
      <c r="AN721" s="274"/>
    </row>
    <row r="722" spans="16:40" x14ac:dyDescent="0.2">
      <c r="P722" s="307"/>
      <c r="R722" s="307"/>
      <c r="S722" s="307"/>
      <c r="T722" s="307"/>
      <c r="U722" s="307"/>
      <c r="V722" s="307"/>
      <c r="W722" s="307"/>
      <c r="X722" s="307"/>
      <c r="Y722" s="307"/>
      <c r="Z722" s="307"/>
      <c r="AA722" s="307"/>
      <c r="AI722" s="274"/>
      <c r="AK722" s="274"/>
      <c r="AL722" s="274"/>
      <c r="AM722" s="274"/>
      <c r="AN722" s="274"/>
    </row>
    <row r="723" spans="16:40" x14ac:dyDescent="0.2">
      <c r="P723" s="307"/>
      <c r="R723" s="307"/>
      <c r="S723" s="307"/>
      <c r="T723" s="307"/>
      <c r="U723" s="307"/>
      <c r="V723" s="307"/>
      <c r="W723" s="307"/>
      <c r="X723" s="307"/>
      <c r="Y723" s="307"/>
      <c r="Z723" s="307"/>
      <c r="AA723" s="307"/>
      <c r="AI723" s="274"/>
      <c r="AK723" s="274"/>
      <c r="AL723" s="274"/>
      <c r="AM723" s="274"/>
      <c r="AN723" s="274"/>
    </row>
    <row r="724" spans="16:40" x14ac:dyDescent="0.2">
      <c r="P724" s="307"/>
      <c r="R724" s="307"/>
      <c r="S724" s="307"/>
      <c r="T724" s="307"/>
      <c r="U724" s="307"/>
      <c r="V724" s="307"/>
      <c r="W724" s="307"/>
      <c r="X724" s="307"/>
      <c r="Y724" s="307"/>
      <c r="Z724" s="307"/>
      <c r="AA724" s="307"/>
      <c r="AI724" s="274"/>
      <c r="AK724" s="274"/>
      <c r="AL724" s="274"/>
      <c r="AM724" s="274"/>
      <c r="AN724" s="274"/>
    </row>
    <row r="725" spans="16:40" x14ac:dyDescent="0.2">
      <c r="P725" s="307"/>
      <c r="R725" s="307"/>
      <c r="S725" s="307"/>
      <c r="T725" s="307"/>
      <c r="U725" s="307"/>
      <c r="V725" s="307"/>
      <c r="W725" s="307"/>
      <c r="X725" s="307"/>
      <c r="Y725" s="307"/>
      <c r="Z725" s="307"/>
      <c r="AA725" s="307"/>
      <c r="AI725" s="274"/>
      <c r="AK725" s="274"/>
      <c r="AL725" s="274"/>
      <c r="AM725" s="274"/>
      <c r="AN725" s="274"/>
    </row>
    <row r="726" spans="16:40" x14ac:dyDescent="0.2">
      <c r="P726" s="307"/>
      <c r="R726" s="307"/>
      <c r="S726" s="307"/>
      <c r="T726" s="307"/>
      <c r="U726" s="307"/>
      <c r="V726" s="307"/>
      <c r="W726" s="307"/>
      <c r="X726" s="307"/>
      <c r="Y726" s="307"/>
      <c r="Z726" s="307"/>
      <c r="AA726" s="307"/>
      <c r="AI726" s="274"/>
      <c r="AK726" s="274"/>
      <c r="AL726" s="274"/>
      <c r="AM726" s="274"/>
      <c r="AN726" s="274"/>
    </row>
    <row r="727" spans="16:40" x14ac:dyDescent="0.2">
      <c r="P727" s="307"/>
      <c r="R727" s="307"/>
      <c r="S727" s="307"/>
      <c r="T727" s="307"/>
      <c r="U727" s="307"/>
      <c r="V727" s="307"/>
      <c r="W727" s="307"/>
      <c r="X727" s="307"/>
      <c r="Y727" s="307"/>
      <c r="Z727" s="307"/>
      <c r="AA727" s="307"/>
      <c r="AI727" s="274"/>
      <c r="AK727" s="274"/>
      <c r="AL727" s="274"/>
      <c r="AM727" s="274"/>
      <c r="AN727" s="274"/>
    </row>
    <row r="728" spans="16:40" x14ac:dyDescent="0.2">
      <c r="P728" s="307"/>
      <c r="R728" s="307"/>
      <c r="S728" s="307"/>
      <c r="T728" s="307"/>
      <c r="U728" s="307"/>
      <c r="V728" s="307"/>
      <c r="W728" s="307"/>
      <c r="X728" s="307"/>
      <c r="Y728" s="307"/>
      <c r="Z728" s="307"/>
      <c r="AA728" s="307"/>
      <c r="AI728" s="274"/>
      <c r="AK728" s="274"/>
      <c r="AL728" s="274"/>
      <c r="AM728" s="274"/>
      <c r="AN728" s="274"/>
    </row>
    <row r="729" spans="16:40" x14ac:dyDescent="0.2">
      <c r="P729" s="307"/>
      <c r="R729" s="307"/>
      <c r="S729" s="307"/>
      <c r="T729" s="307"/>
      <c r="U729" s="307"/>
      <c r="V729" s="307"/>
      <c r="W729" s="307"/>
      <c r="X729" s="307"/>
      <c r="Y729" s="307"/>
      <c r="Z729" s="307"/>
      <c r="AA729" s="307"/>
      <c r="AI729" s="274"/>
      <c r="AK729" s="274"/>
      <c r="AL729" s="274"/>
      <c r="AM729" s="274"/>
      <c r="AN729" s="274"/>
    </row>
    <row r="730" spans="16:40" x14ac:dyDescent="0.2">
      <c r="P730" s="307"/>
      <c r="R730" s="307"/>
      <c r="S730" s="307"/>
      <c r="T730" s="307"/>
      <c r="U730" s="307"/>
      <c r="V730" s="307"/>
      <c r="W730" s="307"/>
      <c r="X730" s="307"/>
      <c r="Y730" s="307"/>
      <c r="Z730" s="307"/>
      <c r="AA730" s="307"/>
      <c r="AI730" s="274"/>
      <c r="AK730" s="274"/>
      <c r="AL730" s="274"/>
      <c r="AM730" s="274"/>
      <c r="AN730" s="274"/>
    </row>
    <row r="731" spans="16:40" x14ac:dyDescent="0.2">
      <c r="P731" s="307"/>
      <c r="R731" s="307"/>
      <c r="S731" s="307"/>
      <c r="T731" s="307"/>
      <c r="U731" s="307"/>
      <c r="V731" s="307"/>
      <c r="W731" s="307"/>
      <c r="X731" s="307"/>
      <c r="Y731" s="307"/>
      <c r="Z731" s="307"/>
      <c r="AA731" s="307"/>
      <c r="AI731" s="274"/>
      <c r="AK731" s="274"/>
      <c r="AL731" s="274"/>
      <c r="AM731" s="274"/>
      <c r="AN731" s="274"/>
    </row>
    <row r="732" spans="16:40" x14ac:dyDescent="0.2">
      <c r="P732" s="307"/>
      <c r="R732" s="307"/>
      <c r="S732" s="307"/>
      <c r="T732" s="307"/>
      <c r="U732" s="307"/>
      <c r="V732" s="307"/>
      <c r="W732" s="307"/>
      <c r="X732" s="307"/>
      <c r="Y732" s="307"/>
      <c r="Z732" s="307"/>
      <c r="AA732" s="307"/>
      <c r="AI732" s="274"/>
      <c r="AK732" s="274"/>
      <c r="AL732" s="274"/>
      <c r="AM732" s="274"/>
      <c r="AN732" s="274"/>
    </row>
    <row r="733" spans="16:40" x14ac:dyDescent="0.2">
      <c r="P733" s="307"/>
      <c r="R733" s="307"/>
      <c r="S733" s="307"/>
      <c r="T733" s="307"/>
      <c r="U733" s="307"/>
      <c r="V733" s="307"/>
      <c r="W733" s="307"/>
      <c r="X733" s="307"/>
      <c r="Y733" s="307"/>
      <c r="Z733" s="307"/>
      <c r="AA733" s="307"/>
      <c r="AI733" s="274"/>
      <c r="AK733" s="274"/>
      <c r="AL733" s="274"/>
      <c r="AM733" s="274"/>
      <c r="AN733" s="274"/>
    </row>
    <row r="734" spans="16:40" x14ac:dyDescent="0.2">
      <c r="P734" s="307"/>
      <c r="R734" s="307"/>
      <c r="S734" s="307"/>
      <c r="T734" s="307"/>
      <c r="U734" s="307"/>
      <c r="V734" s="307"/>
      <c r="W734" s="307"/>
      <c r="X734" s="307"/>
      <c r="Y734" s="307"/>
      <c r="Z734" s="307"/>
      <c r="AA734" s="307"/>
      <c r="AI734" s="274"/>
      <c r="AK734" s="274"/>
      <c r="AL734" s="274"/>
      <c r="AM734" s="274"/>
      <c r="AN734" s="274"/>
    </row>
    <row r="735" spans="16:40" x14ac:dyDescent="0.2">
      <c r="P735" s="307"/>
      <c r="R735" s="307"/>
      <c r="S735" s="307"/>
      <c r="T735" s="307"/>
      <c r="U735" s="307"/>
      <c r="V735" s="307"/>
      <c r="W735" s="307"/>
      <c r="X735" s="307"/>
      <c r="Y735" s="307"/>
      <c r="Z735" s="307"/>
      <c r="AA735" s="307"/>
      <c r="AI735" s="274"/>
      <c r="AK735" s="274"/>
      <c r="AL735" s="274"/>
      <c r="AM735" s="274"/>
      <c r="AN735" s="274"/>
    </row>
    <row r="736" spans="16:40" x14ac:dyDescent="0.2">
      <c r="P736" s="307"/>
      <c r="R736" s="307"/>
      <c r="S736" s="307"/>
      <c r="T736" s="307"/>
      <c r="U736" s="307"/>
      <c r="V736" s="307"/>
      <c r="W736" s="307"/>
      <c r="X736" s="307"/>
      <c r="Y736" s="307"/>
      <c r="Z736" s="307"/>
      <c r="AA736" s="307"/>
      <c r="AI736" s="274"/>
      <c r="AK736" s="274"/>
      <c r="AL736" s="274"/>
      <c r="AM736" s="274"/>
      <c r="AN736" s="274"/>
    </row>
    <row r="737" spans="16:40" x14ac:dyDescent="0.2">
      <c r="P737" s="307"/>
      <c r="R737" s="307"/>
      <c r="S737" s="307"/>
      <c r="T737" s="307"/>
      <c r="U737" s="307"/>
      <c r="V737" s="307"/>
      <c r="W737" s="307"/>
      <c r="X737" s="307"/>
      <c r="Y737" s="307"/>
      <c r="Z737" s="307"/>
      <c r="AA737" s="307"/>
      <c r="AI737" s="274"/>
      <c r="AK737" s="274"/>
      <c r="AL737" s="274"/>
      <c r="AM737" s="274"/>
      <c r="AN737" s="274"/>
    </row>
    <row r="738" spans="16:40" x14ac:dyDescent="0.2">
      <c r="P738" s="307"/>
      <c r="R738" s="307"/>
      <c r="S738" s="307"/>
      <c r="T738" s="307"/>
      <c r="U738" s="307"/>
      <c r="V738" s="307"/>
      <c r="W738" s="307"/>
      <c r="X738" s="307"/>
      <c r="Y738" s="307"/>
      <c r="Z738" s="307"/>
      <c r="AA738" s="307"/>
      <c r="AI738" s="274"/>
      <c r="AK738" s="274"/>
      <c r="AL738" s="274"/>
      <c r="AM738" s="274"/>
      <c r="AN738" s="274"/>
    </row>
    <row r="739" spans="16:40" x14ac:dyDescent="0.2">
      <c r="P739" s="307"/>
      <c r="R739" s="307"/>
      <c r="S739" s="307"/>
      <c r="T739" s="307"/>
      <c r="U739" s="307"/>
      <c r="V739" s="307"/>
      <c r="W739" s="307"/>
      <c r="X739" s="307"/>
      <c r="Y739" s="307"/>
      <c r="Z739" s="307"/>
      <c r="AA739" s="307"/>
      <c r="AI739" s="274"/>
      <c r="AK739" s="274"/>
      <c r="AL739" s="274"/>
      <c r="AM739" s="274"/>
      <c r="AN739" s="274"/>
    </row>
    <row r="740" spans="16:40" x14ac:dyDescent="0.2">
      <c r="P740" s="307"/>
      <c r="R740" s="307"/>
      <c r="S740" s="307"/>
      <c r="T740" s="307"/>
      <c r="U740" s="307"/>
      <c r="V740" s="307"/>
      <c r="W740" s="307"/>
      <c r="X740" s="307"/>
      <c r="Y740" s="307"/>
      <c r="Z740" s="307"/>
      <c r="AA740" s="307"/>
      <c r="AI740" s="274"/>
      <c r="AK740" s="274"/>
      <c r="AL740" s="274"/>
      <c r="AM740" s="274"/>
      <c r="AN740" s="274"/>
    </row>
    <row r="741" spans="16:40" x14ac:dyDescent="0.2">
      <c r="P741" s="307"/>
      <c r="R741" s="307"/>
      <c r="S741" s="307"/>
      <c r="T741" s="307"/>
      <c r="U741" s="307"/>
      <c r="V741" s="307"/>
      <c r="W741" s="307"/>
      <c r="X741" s="307"/>
      <c r="Y741" s="307"/>
      <c r="Z741" s="307"/>
      <c r="AA741" s="307"/>
      <c r="AI741" s="274"/>
      <c r="AK741" s="274"/>
      <c r="AL741" s="274"/>
      <c r="AM741" s="274"/>
      <c r="AN741" s="274"/>
    </row>
    <row r="742" spans="16:40" x14ac:dyDescent="0.2">
      <c r="P742" s="307"/>
      <c r="R742" s="307"/>
      <c r="S742" s="307"/>
      <c r="T742" s="307"/>
      <c r="U742" s="307"/>
      <c r="V742" s="307"/>
      <c r="W742" s="307"/>
      <c r="X742" s="307"/>
      <c r="Y742" s="307"/>
      <c r="Z742" s="307"/>
      <c r="AA742" s="307"/>
      <c r="AI742" s="274"/>
      <c r="AK742" s="274"/>
      <c r="AL742" s="274"/>
      <c r="AM742" s="274"/>
      <c r="AN742" s="274"/>
    </row>
    <row r="743" spans="16:40" x14ac:dyDescent="0.2">
      <c r="P743" s="307"/>
      <c r="R743" s="307"/>
      <c r="S743" s="307"/>
      <c r="T743" s="307"/>
      <c r="U743" s="307"/>
      <c r="V743" s="307"/>
      <c r="W743" s="307"/>
      <c r="X743" s="307"/>
      <c r="Y743" s="307"/>
      <c r="Z743" s="307"/>
      <c r="AA743" s="307"/>
      <c r="AI743" s="274"/>
      <c r="AK743" s="274"/>
      <c r="AL743" s="274"/>
      <c r="AM743" s="274"/>
      <c r="AN743" s="274"/>
    </row>
    <row r="744" spans="16:40" x14ac:dyDescent="0.2">
      <c r="P744" s="307"/>
      <c r="R744" s="307"/>
      <c r="S744" s="307"/>
      <c r="T744" s="307"/>
      <c r="U744" s="307"/>
      <c r="V744" s="307"/>
      <c r="W744" s="307"/>
      <c r="X744" s="307"/>
      <c r="Y744" s="307"/>
      <c r="Z744" s="307"/>
      <c r="AA744" s="307"/>
      <c r="AI744" s="274"/>
      <c r="AK744" s="274"/>
      <c r="AL744" s="274"/>
      <c r="AM744" s="274"/>
      <c r="AN744" s="274"/>
    </row>
    <row r="745" spans="16:40" x14ac:dyDescent="0.2">
      <c r="P745" s="307"/>
      <c r="R745" s="307"/>
      <c r="S745" s="307"/>
      <c r="T745" s="307"/>
      <c r="U745" s="307"/>
      <c r="V745" s="307"/>
      <c r="W745" s="307"/>
      <c r="X745" s="307"/>
      <c r="Y745" s="307"/>
      <c r="Z745" s="307"/>
      <c r="AA745" s="307"/>
      <c r="AI745" s="274"/>
      <c r="AK745" s="274"/>
      <c r="AL745" s="274"/>
      <c r="AM745" s="274"/>
      <c r="AN745" s="274"/>
    </row>
    <row r="746" spans="16:40" x14ac:dyDescent="0.2">
      <c r="P746" s="307"/>
      <c r="R746" s="307"/>
      <c r="S746" s="307"/>
      <c r="T746" s="307"/>
      <c r="U746" s="307"/>
      <c r="V746" s="307"/>
      <c r="W746" s="307"/>
      <c r="X746" s="307"/>
      <c r="Y746" s="307"/>
      <c r="Z746" s="307"/>
      <c r="AA746" s="307"/>
      <c r="AI746" s="274"/>
      <c r="AK746" s="274"/>
      <c r="AL746" s="274"/>
      <c r="AM746" s="274"/>
      <c r="AN746" s="274"/>
    </row>
    <row r="747" spans="16:40" x14ac:dyDescent="0.2">
      <c r="P747" s="307"/>
      <c r="R747" s="307"/>
      <c r="S747" s="307"/>
      <c r="T747" s="307"/>
      <c r="U747" s="307"/>
      <c r="V747" s="307"/>
      <c r="W747" s="307"/>
      <c r="X747" s="307"/>
      <c r="Y747" s="307"/>
      <c r="Z747" s="307"/>
      <c r="AA747" s="307"/>
      <c r="AI747" s="274"/>
      <c r="AK747" s="274"/>
      <c r="AL747" s="274"/>
      <c r="AM747" s="274"/>
      <c r="AN747" s="274"/>
    </row>
    <row r="748" spans="16:40" x14ac:dyDescent="0.2">
      <c r="P748" s="307"/>
      <c r="R748" s="307"/>
      <c r="S748" s="307"/>
      <c r="T748" s="307"/>
      <c r="U748" s="307"/>
      <c r="V748" s="307"/>
      <c r="W748" s="307"/>
      <c r="X748" s="307"/>
      <c r="Y748" s="307"/>
      <c r="Z748" s="307"/>
      <c r="AA748" s="307"/>
      <c r="AI748" s="274"/>
      <c r="AK748" s="274"/>
      <c r="AL748" s="274"/>
      <c r="AM748" s="274"/>
      <c r="AN748" s="274"/>
    </row>
    <row r="749" spans="16:40" x14ac:dyDescent="0.2">
      <c r="P749" s="307"/>
      <c r="R749" s="307"/>
      <c r="S749" s="307"/>
      <c r="T749" s="307"/>
      <c r="U749" s="307"/>
      <c r="V749" s="307"/>
      <c r="W749" s="307"/>
      <c r="X749" s="307"/>
      <c r="Y749" s="307"/>
      <c r="Z749" s="307"/>
      <c r="AA749" s="307"/>
      <c r="AI749" s="274"/>
      <c r="AK749" s="274"/>
      <c r="AL749" s="274"/>
      <c r="AM749" s="274"/>
      <c r="AN749" s="274"/>
    </row>
    <row r="750" spans="16:40" x14ac:dyDescent="0.2">
      <c r="P750" s="307"/>
      <c r="R750" s="307"/>
      <c r="S750" s="307"/>
      <c r="T750" s="307"/>
      <c r="U750" s="307"/>
      <c r="V750" s="307"/>
      <c r="W750" s="307"/>
      <c r="X750" s="307"/>
      <c r="Y750" s="307"/>
      <c r="Z750" s="307"/>
      <c r="AA750" s="307"/>
      <c r="AI750" s="274"/>
      <c r="AK750" s="274"/>
      <c r="AL750" s="274"/>
      <c r="AM750" s="274"/>
      <c r="AN750" s="274"/>
    </row>
    <row r="751" spans="16:40" x14ac:dyDescent="0.2">
      <c r="P751" s="307"/>
      <c r="R751" s="307"/>
      <c r="S751" s="307"/>
      <c r="T751" s="307"/>
      <c r="U751" s="307"/>
      <c r="V751" s="307"/>
      <c r="W751" s="307"/>
      <c r="X751" s="307"/>
      <c r="Y751" s="307"/>
      <c r="Z751" s="307"/>
      <c r="AA751" s="307"/>
      <c r="AI751" s="274"/>
      <c r="AK751" s="274"/>
      <c r="AL751" s="274"/>
      <c r="AM751" s="274"/>
      <c r="AN751" s="274"/>
    </row>
    <row r="752" spans="16:40" x14ac:dyDescent="0.2">
      <c r="P752" s="307"/>
      <c r="R752" s="307"/>
      <c r="S752" s="307"/>
      <c r="T752" s="307"/>
      <c r="U752" s="307"/>
      <c r="V752" s="307"/>
      <c r="W752" s="307"/>
      <c r="X752" s="307"/>
      <c r="Y752" s="307"/>
      <c r="Z752" s="307"/>
      <c r="AA752" s="307"/>
      <c r="AI752" s="274"/>
      <c r="AK752" s="274"/>
      <c r="AL752" s="274"/>
      <c r="AM752" s="274"/>
      <c r="AN752" s="274"/>
    </row>
    <row r="753" spans="16:40" x14ac:dyDescent="0.2">
      <c r="P753" s="307"/>
      <c r="R753" s="307"/>
      <c r="S753" s="307"/>
      <c r="T753" s="307"/>
      <c r="U753" s="307"/>
      <c r="V753" s="307"/>
      <c r="W753" s="307"/>
      <c r="X753" s="307"/>
      <c r="Y753" s="307"/>
      <c r="Z753" s="307"/>
      <c r="AA753" s="307"/>
      <c r="AI753" s="274"/>
      <c r="AK753" s="274"/>
      <c r="AL753" s="274"/>
      <c r="AM753" s="274"/>
      <c r="AN753" s="274"/>
    </row>
    <row r="754" spans="16:40" x14ac:dyDescent="0.2">
      <c r="P754" s="307"/>
      <c r="R754" s="307"/>
      <c r="S754" s="307"/>
      <c r="T754" s="307"/>
      <c r="U754" s="307"/>
      <c r="V754" s="307"/>
      <c r="W754" s="307"/>
      <c r="X754" s="307"/>
      <c r="Y754" s="307"/>
      <c r="Z754" s="307"/>
      <c r="AA754" s="307"/>
      <c r="AI754" s="274"/>
      <c r="AK754" s="274"/>
      <c r="AL754" s="274"/>
      <c r="AM754" s="274"/>
      <c r="AN754" s="274"/>
    </row>
    <row r="755" spans="16:40" x14ac:dyDescent="0.2">
      <c r="P755" s="307"/>
      <c r="R755" s="307"/>
      <c r="S755" s="307"/>
      <c r="T755" s="307"/>
      <c r="U755" s="307"/>
      <c r="V755" s="307"/>
      <c r="W755" s="307"/>
      <c r="X755" s="307"/>
      <c r="Y755" s="307"/>
      <c r="Z755" s="307"/>
      <c r="AA755" s="307"/>
      <c r="AI755" s="274"/>
      <c r="AK755" s="274"/>
      <c r="AL755" s="274"/>
      <c r="AM755" s="274"/>
      <c r="AN755" s="274"/>
    </row>
    <row r="756" spans="16:40" x14ac:dyDescent="0.2">
      <c r="P756" s="307"/>
      <c r="R756" s="307"/>
      <c r="S756" s="307"/>
      <c r="T756" s="307"/>
      <c r="U756" s="307"/>
      <c r="V756" s="307"/>
      <c r="W756" s="307"/>
      <c r="X756" s="307"/>
      <c r="Y756" s="307"/>
      <c r="Z756" s="307"/>
      <c r="AA756" s="307"/>
      <c r="AI756" s="274"/>
      <c r="AK756" s="274"/>
      <c r="AL756" s="274"/>
      <c r="AM756" s="274"/>
      <c r="AN756" s="274"/>
    </row>
    <row r="757" spans="16:40" x14ac:dyDescent="0.2">
      <c r="P757" s="307"/>
      <c r="R757" s="307"/>
      <c r="S757" s="307"/>
      <c r="T757" s="307"/>
      <c r="U757" s="307"/>
      <c r="V757" s="307"/>
      <c r="W757" s="307"/>
      <c r="X757" s="307"/>
      <c r="Y757" s="307"/>
      <c r="Z757" s="307"/>
      <c r="AA757" s="307"/>
      <c r="AI757" s="274"/>
      <c r="AK757" s="274"/>
      <c r="AL757" s="274"/>
      <c r="AM757" s="274"/>
      <c r="AN757" s="274"/>
    </row>
    <row r="758" spans="16:40" x14ac:dyDescent="0.2">
      <c r="P758" s="307"/>
      <c r="R758" s="307"/>
      <c r="S758" s="307"/>
      <c r="T758" s="307"/>
      <c r="U758" s="307"/>
      <c r="V758" s="307"/>
      <c r="W758" s="307"/>
      <c r="X758" s="307"/>
      <c r="Y758" s="307"/>
      <c r="Z758" s="307"/>
      <c r="AA758" s="307"/>
      <c r="AI758" s="274"/>
      <c r="AK758" s="274"/>
      <c r="AL758" s="274"/>
      <c r="AM758" s="274"/>
      <c r="AN758" s="274"/>
    </row>
    <row r="759" spans="16:40" x14ac:dyDescent="0.2">
      <c r="P759" s="307"/>
      <c r="R759" s="307"/>
      <c r="S759" s="307"/>
      <c r="T759" s="307"/>
      <c r="U759" s="307"/>
      <c r="V759" s="307"/>
      <c r="W759" s="307"/>
      <c r="X759" s="307"/>
      <c r="Y759" s="307"/>
      <c r="Z759" s="307"/>
      <c r="AA759" s="307"/>
      <c r="AI759" s="274"/>
      <c r="AK759" s="274"/>
      <c r="AL759" s="274"/>
      <c r="AM759" s="274"/>
      <c r="AN759" s="274"/>
    </row>
    <row r="760" spans="16:40" x14ac:dyDescent="0.2">
      <c r="P760" s="307"/>
      <c r="R760" s="307"/>
      <c r="S760" s="307"/>
      <c r="T760" s="307"/>
      <c r="U760" s="307"/>
      <c r="V760" s="307"/>
      <c r="W760" s="307"/>
      <c r="X760" s="307"/>
      <c r="Y760" s="307"/>
      <c r="Z760" s="307"/>
      <c r="AA760" s="307"/>
      <c r="AI760" s="274"/>
      <c r="AK760" s="274"/>
      <c r="AL760" s="274"/>
      <c r="AM760" s="274"/>
      <c r="AN760" s="274"/>
    </row>
    <row r="761" spans="16:40" x14ac:dyDescent="0.2">
      <c r="P761" s="307"/>
      <c r="R761" s="307"/>
      <c r="S761" s="307"/>
      <c r="T761" s="307"/>
      <c r="U761" s="307"/>
      <c r="V761" s="307"/>
      <c r="W761" s="307"/>
      <c r="X761" s="307"/>
      <c r="Y761" s="307"/>
      <c r="Z761" s="307"/>
      <c r="AA761" s="307"/>
      <c r="AI761" s="274"/>
      <c r="AK761" s="274"/>
      <c r="AL761" s="274"/>
      <c r="AM761" s="274"/>
      <c r="AN761" s="274"/>
    </row>
    <row r="762" spans="16:40" x14ac:dyDescent="0.2">
      <c r="P762" s="307"/>
      <c r="R762" s="307"/>
      <c r="S762" s="307"/>
      <c r="T762" s="307"/>
      <c r="U762" s="307"/>
      <c r="V762" s="307"/>
      <c r="W762" s="307"/>
      <c r="X762" s="307"/>
      <c r="Y762" s="307"/>
      <c r="Z762" s="307"/>
      <c r="AA762" s="307"/>
      <c r="AI762" s="274"/>
      <c r="AK762" s="274"/>
      <c r="AL762" s="274"/>
      <c r="AM762" s="274"/>
      <c r="AN762" s="274"/>
    </row>
    <row r="763" spans="16:40" x14ac:dyDescent="0.2">
      <c r="P763" s="307"/>
      <c r="R763" s="307"/>
      <c r="S763" s="307"/>
      <c r="T763" s="307"/>
      <c r="U763" s="307"/>
      <c r="V763" s="307"/>
      <c r="W763" s="307"/>
      <c r="X763" s="307"/>
      <c r="Y763" s="307"/>
      <c r="Z763" s="307"/>
      <c r="AA763" s="307"/>
      <c r="AI763" s="274"/>
      <c r="AK763" s="274"/>
      <c r="AL763" s="274"/>
      <c r="AM763" s="274"/>
      <c r="AN763" s="274"/>
    </row>
    <row r="764" spans="16:40" x14ac:dyDescent="0.2">
      <c r="P764" s="307"/>
      <c r="R764" s="307"/>
      <c r="S764" s="307"/>
      <c r="T764" s="307"/>
      <c r="U764" s="307"/>
      <c r="V764" s="307"/>
      <c r="W764" s="307"/>
      <c r="X764" s="307"/>
      <c r="Y764" s="307"/>
      <c r="Z764" s="307"/>
      <c r="AA764" s="307"/>
      <c r="AI764" s="274"/>
      <c r="AK764" s="274"/>
      <c r="AL764" s="274"/>
      <c r="AM764" s="274"/>
      <c r="AN764" s="274"/>
    </row>
    <row r="765" spans="16:40" x14ac:dyDescent="0.2">
      <c r="P765" s="307"/>
      <c r="R765" s="307"/>
      <c r="S765" s="307"/>
      <c r="T765" s="307"/>
      <c r="U765" s="307"/>
      <c r="V765" s="307"/>
      <c r="W765" s="307"/>
      <c r="X765" s="307"/>
      <c r="Y765" s="307"/>
      <c r="Z765" s="307"/>
      <c r="AA765" s="307"/>
      <c r="AI765" s="274"/>
      <c r="AK765" s="274"/>
      <c r="AL765" s="274"/>
      <c r="AM765" s="274"/>
      <c r="AN765" s="274"/>
    </row>
    <row r="766" spans="16:40" x14ac:dyDescent="0.2">
      <c r="P766" s="307"/>
      <c r="R766" s="307"/>
      <c r="S766" s="307"/>
      <c r="T766" s="307"/>
      <c r="U766" s="307"/>
      <c r="V766" s="307"/>
      <c r="W766" s="307"/>
      <c r="X766" s="307"/>
      <c r="Y766" s="307"/>
      <c r="Z766" s="307"/>
      <c r="AA766" s="307"/>
      <c r="AI766" s="274"/>
      <c r="AK766" s="274"/>
      <c r="AL766" s="274"/>
      <c r="AM766" s="274"/>
      <c r="AN766" s="274"/>
    </row>
    <row r="767" spans="16:40" x14ac:dyDescent="0.2">
      <c r="P767" s="307"/>
      <c r="R767" s="307"/>
      <c r="S767" s="307"/>
      <c r="T767" s="307"/>
      <c r="U767" s="307"/>
      <c r="V767" s="307"/>
      <c r="W767" s="307"/>
      <c r="X767" s="307"/>
      <c r="Y767" s="307"/>
      <c r="Z767" s="307"/>
      <c r="AA767" s="307"/>
      <c r="AI767" s="274"/>
      <c r="AK767" s="274"/>
      <c r="AL767" s="274"/>
      <c r="AM767" s="274"/>
      <c r="AN767" s="274"/>
    </row>
    <row r="768" spans="16:40" x14ac:dyDescent="0.2">
      <c r="P768" s="307"/>
      <c r="R768" s="307"/>
      <c r="S768" s="307"/>
      <c r="T768" s="307"/>
      <c r="U768" s="307"/>
      <c r="V768" s="307"/>
      <c r="W768" s="307"/>
      <c r="X768" s="307"/>
      <c r="Y768" s="307"/>
      <c r="Z768" s="307"/>
      <c r="AA768" s="307"/>
      <c r="AI768" s="274"/>
      <c r="AK768" s="274"/>
      <c r="AL768" s="274"/>
      <c r="AM768" s="274"/>
      <c r="AN768" s="274"/>
    </row>
    <row r="769" spans="16:40" x14ac:dyDescent="0.2">
      <c r="P769" s="307"/>
      <c r="R769" s="307"/>
      <c r="S769" s="307"/>
      <c r="T769" s="307"/>
      <c r="U769" s="307"/>
      <c r="V769" s="307"/>
      <c r="W769" s="307"/>
      <c r="X769" s="307"/>
      <c r="Y769" s="307"/>
      <c r="Z769" s="307"/>
      <c r="AA769" s="307"/>
      <c r="AI769" s="274"/>
      <c r="AK769" s="274"/>
      <c r="AL769" s="274"/>
      <c r="AM769" s="274"/>
      <c r="AN769" s="274"/>
    </row>
    <row r="770" spans="16:40" x14ac:dyDescent="0.2">
      <c r="P770" s="307"/>
      <c r="R770" s="307"/>
      <c r="S770" s="307"/>
      <c r="T770" s="307"/>
      <c r="U770" s="307"/>
      <c r="V770" s="307"/>
      <c r="W770" s="307"/>
      <c r="X770" s="307"/>
      <c r="Y770" s="307"/>
      <c r="Z770" s="307"/>
      <c r="AA770" s="307"/>
      <c r="AI770" s="274"/>
      <c r="AK770" s="274"/>
      <c r="AL770" s="274"/>
      <c r="AM770" s="274"/>
      <c r="AN770" s="274"/>
    </row>
    <row r="771" spans="16:40" x14ac:dyDescent="0.2">
      <c r="P771" s="307"/>
      <c r="R771" s="307"/>
      <c r="S771" s="307"/>
      <c r="T771" s="307"/>
      <c r="U771" s="307"/>
      <c r="V771" s="307"/>
      <c r="W771" s="307"/>
      <c r="X771" s="307"/>
      <c r="Y771" s="307"/>
      <c r="Z771" s="307"/>
      <c r="AA771" s="307"/>
      <c r="AI771" s="274"/>
      <c r="AK771" s="274"/>
      <c r="AL771" s="274"/>
      <c r="AM771" s="274"/>
      <c r="AN771" s="274"/>
    </row>
    <row r="772" spans="16:40" x14ac:dyDescent="0.2">
      <c r="P772" s="307"/>
      <c r="R772" s="307"/>
      <c r="S772" s="307"/>
      <c r="T772" s="307"/>
      <c r="U772" s="307"/>
      <c r="V772" s="307"/>
      <c r="W772" s="307"/>
      <c r="X772" s="307"/>
      <c r="Y772" s="307"/>
      <c r="Z772" s="307"/>
      <c r="AA772" s="307"/>
      <c r="AI772" s="274"/>
      <c r="AK772" s="274"/>
      <c r="AL772" s="274"/>
      <c r="AM772" s="274"/>
      <c r="AN772" s="274"/>
    </row>
    <row r="773" spans="16:40" x14ac:dyDescent="0.2">
      <c r="P773" s="307"/>
      <c r="R773" s="307"/>
      <c r="S773" s="307"/>
      <c r="T773" s="307"/>
      <c r="U773" s="307"/>
      <c r="V773" s="307"/>
      <c r="W773" s="307"/>
      <c r="X773" s="307"/>
      <c r="Y773" s="307"/>
      <c r="Z773" s="307"/>
      <c r="AA773" s="307"/>
      <c r="AI773" s="274"/>
      <c r="AK773" s="274"/>
      <c r="AL773" s="274"/>
      <c r="AM773" s="274"/>
      <c r="AN773" s="274"/>
    </row>
    <row r="774" spans="16:40" x14ac:dyDescent="0.2">
      <c r="P774" s="307"/>
      <c r="R774" s="307"/>
      <c r="S774" s="307"/>
      <c r="T774" s="307"/>
      <c r="U774" s="307"/>
      <c r="V774" s="307"/>
      <c r="W774" s="307"/>
      <c r="X774" s="307"/>
      <c r="Y774" s="307"/>
      <c r="Z774" s="307"/>
      <c r="AA774" s="307"/>
      <c r="AI774" s="274"/>
      <c r="AK774" s="274"/>
      <c r="AL774" s="274"/>
      <c r="AM774" s="274"/>
      <c r="AN774" s="274"/>
    </row>
    <row r="775" spans="16:40" x14ac:dyDescent="0.2">
      <c r="P775" s="307"/>
      <c r="R775" s="307"/>
      <c r="S775" s="307"/>
      <c r="T775" s="307"/>
      <c r="U775" s="307"/>
      <c r="V775" s="307"/>
      <c r="W775" s="307"/>
      <c r="X775" s="307"/>
      <c r="Y775" s="307"/>
      <c r="Z775" s="307"/>
      <c r="AA775" s="307"/>
      <c r="AI775" s="274"/>
      <c r="AK775" s="274"/>
      <c r="AL775" s="274"/>
      <c r="AM775" s="274"/>
      <c r="AN775" s="274"/>
    </row>
    <row r="776" spans="16:40" x14ac:dyDescent="0.2">
      <c r="P776" s="307"/>
      <c r="R776" s="307"/>
      <c r="S776" s="307"/>
      <c r="T776" s="307"/>
      <c r="U776" s="307"/>
      <c r="V776" s="307"/>
      <c r="W776" s="307"/>
      <c r="X776" s="307"/>
      <c r="Y776" s="307"/>
      <c r="Z776" s="307"/>
      <c r="AA776" s="307"/>
      <c r="AI776" s="274"/>
      <c r="AK776" s="274"/>
      <c r="AL776" s="274"/>
      <c r="AM776" s="274"/>
      <c r="AN776" s="274"/>
    </row>
    <row r="777" spans="16:40" x14ac:dyDescent="0.2">
      <c r="P777" s="307"/>
      <c r="R777" s="307"/>
      <c r="S777" s="307"/>
      <c r="T777" s="307"/>
      <c r="U777" s="307"/>
      <c r="V777" s="307"/>
      <c r="W777" s="307"/>
      <c r="X777" s="307"/>
      <c r="Y777" s="307"/>
      <c r="Z777" s="307"/>
      <c r="AA777" s="307"/>
      <c r="AI777" s="274"/>
      <c r="AK777" s="274"/>
      <c r="AL777" s="274"/>
      <c r="AM777" s="274"/>
      <c r="AN777" s="274"/>
    </row>
    <row r="778" spans="16:40" x14ac:dyDescent="0.2">
      <c r="P778" s="307"/>
      <c r="R778" s="307"/>
      <c r="S778" s="307"/>
      <c r="T778" s="307"/>
      <c r="U778" s="307"/>
      <c r="V778" s="307"/>
      <c r="W778" s="307"/>
      <c r="X778" s="307"/>
      <c r="Y778" s="307"/>
      <c r="Z778" s="307"/>
      <c r="AA778" s="307"/>
      <c r="AI778" s="274"/>
      <c r="AK778" s="274"/>
      <c r="AL778" s="274"/>
      <c r="AM778" s="274"/>
      <c r="AN778" s="274"/>
    </row>
    <row r="779" spans="16:40" x14ac:dyDescent="0.2">
      <c r="P779" s="307"/>
      <c r="R779" s="307"/>
      <c r="S779" s="307"/>
      <c r="T779" s="307"/>
      <c r="U779" s="307"/>
      <c r="V779" s="307"/>
      <c r="W779" s="307"/>
      <c r="X779" s="307"/>
      <c r="Y779" s="307"/>
      <c r="Z779" s="307"/>
      <c r="AA779" s="307"/>
      <c r="AI779" s="274"/>
      <c r="AK779" s="274"/>
      <c r="AL779" s="274"/>
      <c r="AM779" s="274"/>
      <c r="AN779" s="274"/>
    </row>
    <row r="780" spans="16:40" x14ac:dyDescent="0.2">
      <c r="P780" s="307"/>
      <c r="R780" s="307"/>
      <c r="S780" s="307"/>
      <c r="T780" s="307"/>
      <c r="U780" s="307"/>
      <c r="V780" s="307"/>
      <c r="W780" s="307"/>
      <c r="X780" s="307"/>
      <c r="Y780" s="307"/>
      <c r="Z780" s="307"/>
      <c r="AA780" s="307"/>
      <c r="AI780" s="274"/>
      <c r="AK780" s="274"/>
      <c r="AL780" s="274"/>
      <c r="AM780" s="274"/>
      <c r="AN780" s="274"/>
    </row>
    <row r="781" spans="16:40" x14ac:dyDescent="0.2">
      <c r="P781" s="307"/>
      <c r="R781" s="307"/>
      <c r="S781" s="307"/>
      <c r="T781" s="307"/>
      <c r="U781" s="307"/>
      <c r="V781" s="307"/>
      <c r="W781" s="307"/>
      <c r="X781" s="307"/>
      <c r="Y781" s="307"/>
      <c r="Z781" s="307"/>
      <c r="AA781" s="307"/>
      <c r="AI781" s="274"/>
      <c r="AK781" s="274"/>
      <c r="AL781" s="274"/>
      <c r="AM781" s="274"/>
      <c r="AN781" s="274"/>
    </row>
    <row r="782" spans="16:40" x14ac:dyDescent="0.2">
      <c r="P782" s="307"/>
      <c r="R782" s="307"/>
      <c r="S782" s="307"/>
      <c r="T782" s="307"/>
      <c r="U782" s="307"/>
      <c r="V782" s="307"/>
      <c r="W782" s="307"/>
      <c r="X782" s="307"/>
      <c r="Y782" s="307"/>
      <c r="Z782" s="307"/>
      <c r="AA782" s="307"/>
      <c r="AI782" s="274"/>
      <c r="AK782" s="274"/>
      <c r="AL782" s="274"/>
      <c r="AM782" s="274"/>
      <c r="AN782" s="274"/>
    </row>
    <row r="783" spans="16:40" x14ac:dyDescent="0.2">
      <c r="P783" s="307"/>
      <c r="R783" s="307"/>
      <c r="S783" s="307"/>
      <c r="T783" s="307"/>
      <c r="U783" s="307"/>
      <c r="V783" s="307"/>
      <c r="W783" s="307"/>
      <c r="X783" s="307"/>
      <c r="Y783" s="307"/>
      <c r="Z783" s="307"/>
      <c r="AA783" s="307"/>
      <c r="AI783" s="274"/>
      <c r="AK783" s="274"/>
      <c r="AL783" s="274"/>
      <c r="AM783" s="274"/>
      <c r="AN783" s="274"/>
    </row>
    <row r="784" spans="16:40" x14ac:dyDescent="0.2">
      <c r="P784" s="307"/>
      <c r="R784" s="307"/>
      <c r="S784" s="307"/>
      <c r="T784" s="307"/>
      <c r="U784" s="307"/>
      <c r="V784" s="307"/>
      <c r="W784" s="307"/>
      <c r="X784" s="307"/>
      <c r="Y784" s="307"/>
      <c r="Z784" s="307"/>
      <c r="AA784" s="307"/>
      <c r="AI784" s="274"/>
      <c r="AK784" s="274"/>
      <c r="AL784" s="274"/>
      <c r="AM784" s="274"/>
      <c r="AN784" s="274"/>
    </row>
    <row r="785" spans="14:40" x14ac:dyDescent="0.2">
      <c r="P785" s="307"/>
      <c r="R785" s="307"/>
      <c r="S785" s="307"/>
      <c r="T785" s="307"/>
      <c r="U785" s="307"/>
      <c r="V785" s="307"/>
      <c r="W785" s="307"/>
      <c r="X785" s="307"/>
      <c r="Y785" s="307"/>
      <c r="Z785" s="307"/>
      <c r="AA785" s="307"/>
      <c r="AI785" s="274"/>
      <c r="AK785" s="274"/>
      <c r="AL785" s="274"/>
      <c r="AM785" s="274"/>
      <c r="AN785" s="274"/>
    </row>
    <row r="786" spans="14:40" x14ac:dyDescent="0.2">
      <c r="P786" s="307"/>
      <c r="R786" s="307"/>
      <c r="S786" s="307"/>
      <c r="T786" s="307"/>
      <c r="U786" s="307"/>
      <c r="V786" s="307"/>
      <c r="W786" s="307"/>
      <c r="X786" s="307"/>
      <c r="Y786" s="307"/>
      <c r="Z786" s="307"/>
      <c r="AA786" s="307"/>
      <c r="AI786" s="274"/>
      <c r="AK786" s="274"/>
      <c r="AL786" s="274"/>
      <c r="AM786" s="274"/>
      <c r="AN786" s="274"/>
    </row>
    <row r="787" spans="14:40" x14ac:dyDescent="0.2">
      <c r="P787" s="307"/>
      <c r="R787" s="307"/>
      <c r="S787" s="307"/>
      <c r="T787" s="307"/>
      <c r="U787" s="307"/>
      <c r="V787" s="307"/>
      <c r="W787" s="307"/>
      <c r="X787" s="307"/>
      <c r="Y787" s="307"/>
      <c r="Z787" s="307"/>
      <c r="AA787" s="307"/>
      <c r="AI787" s="274"/>
      <c r="AK787" s="274"/>
      <c r="AL787" s="274"/>
      <c r="AM787" s="274"/>
      <c r="AN787" s="274"/>
    </row>
    <row r="788" spans="14:40" x14ac:dyDescent="0.2">
      <c r="P788" s="307"/>
      <c r="R788" s="307"/>
      <c r="S788" s="307"/>
      <c r="T788" s="307"/>
      <c r="U788" s="307"/>
      <c r="V788" s="307"/>
      <c r="W788" s="307"/>
      <c r="X788" s="307"/>
      <c r="Y788" s="307"/>
      <c r="Z788" s="307"/>
      <c r="AA788" s="307"/>
      <c r="AI788" s="274"/>
      <c r="AK788" s="274"/>
      <c r="AL788" s="274"/>
      <c r="AM788" s="274"/>
      <c r="AN788" s="274"/>
    </row>
    <row r="789" spans="14:40" x14ac:dyDescent="0.2">
      <c r="P789" s="307"/>
      <c r="R789" s="307"/>
      <c r="S789" s="307"/>
      <c r="T789" s="307"/>
      <c r="U789" s="307"/>
      <c r="V789" s="307"/>
      <c r="W789" s="307"/>
      <c r="X789" s="307"/>
      <c r="Y789" s="307"/>
      <c r="Z789" s="307"/>
      <c r="AA789" s="307"/>
      <c r="AI789" s="274"/>
      <c r="AK789" s="274"/>
      <c r="AL789" s="274"/>
      <c r="AM789" s="274"/>
      <c r="AN789" s="274"/>
    </row>
    <row r="790" spans="14:40" x14ac:dyDescent="0.2">
      <c r="P790" s="307"/>
      <c r="R790" s="307"/>
      <c r="S790" s="307"/>
      <c r="T790" s="307"/>
      <c r="U790" s="307"/>
      <c r="V790" s="307"/>
      <c r="W790" s="307"/>
      <c r="X790" s="307"/>
      <c r="Y790" s="307"/>
      <c r="Z790" s="307"/>
      <c r="AA790" s="307"/>
      <c r="AI790" s="274"/>
      <c r="AK790" s="274"/>
      <c r="AL790" s="274"/>
      <c r="AM790" s="274"/>
      <c r="AN790" s="274"/>
    </row>
    <row r="791" spans="14:40" x14ac:dyDescent="0.2">
      <c r="P791" s="307"/>
      <c r="R791" s="307"/>
      <c r="S791" s="307"/>
      <c r="T791" s="307"/>
      <c r="U791" s="307"/>
      <c r="V791" s="307"/>
      <c r="W791" s="307"/>
      <c r="X791" s="307"/>
      <c r="Y791" s="307"/>
      <c r="Z791" s="307"/>
      <c r="AA791" s="307"/>
      <c r="AI791" s="274"/>
      <c r="AK791" s="274"/>
      <c r="AL791" s="274"/>
      <c r="AM791" s="274"/>
      <c r="AN791" s="274"/>
    </row>
    <row r="792" spans="14:40" x14ac:dyDescent="0.2">
      <c r="P792" s="307"/>
      <c r="R792" s="307"/>
      <c r="S792" s="307"/>
      <c r="T792" s="307"/>
      <c r="U792" s="307"/>
      <c r="V792" s="307"/>
      <c r="W792" s="307"/>
      <c r="X792" s="307"/>
      <c r="Y792" s="307"/>
      <c r="Z792" s="307"/>
      <c r="AA792" s="307"/>
      <c r="AI792" s="274"/>
      <c r="AK792" s="274"/>
      <c r="AL792" s="274"/>
      <c r="AM792" s="274"/>
      <c r="AN792" s="274"/>
    </row>
    <row r="793" spans="14:40" x14ac:dyDescent="0.2">
      <c r="P793" s="307"/>
      <c r="R793" s="307"/>
      <c r="S793" s="307"/>
      <c r="T793" s="307"/>
      <c r="U793" s="307"/>
      <c r="V793" s="307"/>
      <c r="W793" s="307"/>
      <c r="X793" s="307"/>
      <c r="Y793" s="307"/>
      <c r="Z793" s="307"/>
      <c r="AA793" s="307"/>
      <c r="AI793" s="274"/>
      <c r="AK793" s="274"/>
      <c r="AL793" s="274"/>
      <c r="AM793" s="274"/>
      <c r="AN793" s="274"/>
    </row>
    <row r="794" spans="14:40" x14ac:dyDescent="0.2">
      <c r="P794" s="307"/>
      <c r="R794" s="307"/>
      <c r="S794" s="307"/>
      <c r="T794" s="307"/>
      <c r="U794" s="307"/>
      <c r="V794" s="307"/>
      <c r="W794" s="307"/>
      <c r="X794" s="307"/>
      <c r="Y794" s="307"/>
      <c r="Z794" s="307"/>
      <c r="AA794" s="307"/>
      <c r="AI794" s="274"/>
      <c r="AK794" s="274"/>
      <c r="AL794" s="274"/>
      <c r="AM794" s="274"/>
      <c r="AN794" s="274"/>
    </row>
    <row r="795" spans="14:40" x14ac:dyDescent="0.2">
      <c r="P795" s="307"/>
      <c r="R795" s="307"/>
      <c r="S795" s="307"/>
      <c r="T795" s="307"/>
      <c r="U795" s="307"/>
      <c r="V795" s="307"/>
      <c r="W795" s="307"/>
      <c r="X795" s="307"/>
      <c r="Y795" s="307"/>
      <c r="Z795" s="307"/>
      <c r="AA795" s="307"/>
      <c r="AI795" s="274"/>
      <c r="AK795" s="274"/>
      <c r="AL795" s="274"/>
      <c r="AM795" s="274"/>
      <c r="AN795" s="274"/>
    </row>
    <row r="796" spans="14:40" x14ac:dyDescent="0.2">
      <c r="P796" s="307"/>
      <c r="R796" s="307"/>
      <c r="S796" s="307"/>
      <c r="T796" s="307"/>
      <c r="U796" s="307"/>
      <c r="V796" s="307"/>
      <c r="W796" s="307"/>
      <c r="X796" s="307"/>
      <c r="Y796" s="307"/>
      <c r="Z796" s="307"/>
      <c r="AA796" s="307"/>
      <c r="AI796" s="274"/>
      <c r="AK796" s="274"/>
      <c r="AL796" s="274"/>
      <c r="AM796" s="274"/>
      <c r="AN796" s="274"/>
    </row>
    <row r="797" spans="14:40" x14ac:dyDescent="0.2">
      <c r="N797" s="308"/>
      <c r="P797" s="307"/>
      <c r="R797" s="307"/>
      <c r="S797" s="307"/>
      <c r="T797" s="307"/>
      <c r="U797" s="307"/>
      <c r="V797" s="307"/>
      <c r="W797" s="307"/>
      <c r="X797" s="307"/>
      <c r="Y797" s="307"/>
      <c r="Z797" s="307"/>
      <c r="AA797" s="307"/>
      <c r="AI797" s="274"/>
      <c r="AK797" s="274"/>
      <c r="AL797" s="274"/>
      <c r="AM797" s="274"/>
      <c r="AN797" s="274"/>
    </row>
    <row r="798" spans="14:40" x14ac:dyDescent="0.2">
      <c r="N798" s="308"/>
    </row>
    <row r="799" spans="14:40" x14ac:dyDescent="0.2">
      <c r="N799" s="308"/>
      <c r="P799" s="307"/>
      <c r="R799" s="307"/>
      <c r="S799" s="307"/>
      <c r="T799" s="307"/>
      <c r="U799" s="307"/>
      <c r="V799" s="307"/>
      <c r="W799" s="307"/>
      <c r="X799" s="307"/>
      <c r="Y799" s="307"/>
      <c r="Z799" s="307"/>
      <c r="AA799" s="307"/>
      <c r="AI799" s="274"/>
      <c r="AK799" s="274"/>
      <c r="AL799" s="274"/>
      <c r="AM799" s="274"/>
      <c r="AN799" s="274"/>
    </row>
    <row r="800" spans="14:40" x14ac:dyDescent="0.2">
      <c r="N800" s="308"/>
    </row>
    <row r="801" spans="14:40" x14ac:dyDescent="0.2">
      <c r="N801" s="308"/>
      <c r="P801" s="307"/>
      <c r="R801" s="307"/>
      <c r="S801" s="307"/>
      <c r="T801" s="307"/>
      <c r="U801" s="307"/>
      <c r="V801" s="307"/>
      <c r="W801" s="307"/>
      <c r="X801" s="307"/>
      <c r="Y801" s="307"/>
      <c r="Z801" s="307"/>
      <c r="AA801" s="307"/>
      <c r="AI801" s="274"/>
      <c r="AK801" s="274"/>
      <c r="AL801" s="274"/>
      <c r="AM801" s="274"/>
      <c r="AN801" s="274"/>
    </row>
    <row r="802" spans="14:40" x14ac:dyDescent="0.2">
      <c r="N802" s="308"/>
    </row>
    <row r="803" spans="14:40" x14ac:dyDescent="0.2">
      <c r="N803" s="308"/>
      <c r="P803" s="307"/>
      <c r="R803" s="307"/>
      <c r="S803" s="307"/>
      <c r="T803" s="307"/>
      <c r="U803" s="307"/>
      <c r="V803" s="307"/>
      <c r="W803" s="307"/>
      <c r="X803" s="307"/>
      <c r="Y803" s="307"/>
      <c r="Z803" s="307"/>
      <c r="AA803" s="307"/>
      <c r="AI803" s="274"/>
      <c r="AK803" s="274"/>
      <c r="AL803" s="274"/>
      <c r="AM803" s="274"/>
      <c r="AN803" s="274"/>
    </row>
    <row r="804" spans="14:40" x14ac:dyDescent="0.2">
      <c r="N804" s="308"/>
    </row>
    <row r="805" spans="14:40" x14ac:dyDescent="0.2">
      <c r="N805" s="308"/>
      <c r="P805" s="307"/>
      <c r="R805" s="307"/>
      <c r="S805" s="307"/>
      <c r="T805" s="307"/>
      <c r="U805" s="307"/>
      <c r="V805" s="307"/>
      <c r="W805" s="307"/>
      <c r="X805" s="307"/>
      <c r="Y805" s="307"/>
      <c r="Z805" s="307"/>
      <c r="AA805" s="307"/>
      <c r="AI805" s="274"/>
      <c r="AK805" s="274"/>
      <c r="AL805" s="274"/>
      <c r="AM805" s="274"/>
      <c r="AN805" s="274"/>
    </row>
    <row r="806" spans="14:40" x14ac:dyDescent="0.2">
      <c r="N806" s="308"/>
    </row>
    <row r="807" spans="14:40" x14ac:dyDescent="0.2">
      <c r="N807" s="308"/>
      <c r="P807" s="307"/>
      <c r="R807" s="307"/>
      <c r="S807" s="307"/>
      <c r="T807" s="307"/>
      <c r="U807" s="307"/>
      <c r="V807" s="307"/>
      <c r="W807" s="307"/>
      <c r="X807" s="307"/>
      <c r="Y807" s="307"/>
      <c r="Z807" s="307"/>
      <c r="AA807" s="307"/>
      <c r="AI807" s="274"/>
      <c r="AK807" s="274"/>
      <c r="AL807" s="274"/>
      <c r="AM807" s="274"/>
      <c r="AN807" s="274"/>
    </row>
    <row r="808" spans="14:40" x14ac:dyDescent="0.2">
      <c r="N808" s="308"/>
    </row>
    <row r="809" spans="14:40" x14ac:dyDescent="0.2">
      <c r="N809" s="308"/>
      <c r="P809" s="307"/>
      <c r="R809" s="307"/>
      <c r="S809" s="307"/>
      <c r="T809" s="307"/>
      <c r="U809" s="307"/>
      <c r="V809" s="307"/>
      <c r="W809" s="307"/>
      <c r="X809" s="307"/>
      <c r="Y809" s="307"/>
      <c r="Z809" s="307"/>
      <c r="AA809" s="307"/>
      <c r="AI809" s="274"/>
      <c r="AK809" s="274"/>
      <c r="AL809" s="274"/>
      <c r="AM809" s="274"/>
      <c r="AN809" s="274"/>
    </row>
    <row r="810" spans="14:40" x14ac:dyDescent="0.2">
      <c r="N810" s="308"/>
    </row>
    <row r="811" spans="14:40" x14ac:dyDescent="0.2">
      <c r="N811" s="308"/>
      <c r="P811" s="307"/>
      <c r="R811" s="307"/>
      <c r="S811" s="307"/>
      <c r="T811" s="307"/>
      <c r="U811" s="307"/>
      <c r="V811" s="307"/>
      <c r="W811" s="307"/>
      <c r="X811" s="307"/>
      <c r="Y811" s="307"/>
      <c r="Z811" s="307"/>
      <c r="AA811" s="307"/>
      <c r="AI811" s="274"/>
      <c r="AK811" s="274"/>
      <c r="AL811" s="274"/>
      <c r="AM811" s="274"/>
      <c r="AN811" s="274"/>
    </row>
    <row r="812" spans="14:40" x14ac:dyDescent="0.2">
      <c r="N812" s="308"/>
    </row>
    <row r="813" spans="14:40" x14ac:dyDescent="0.2">
      <c r="N813" s="308"/>
      <c r="P813" s="307"/>
      <c r="R813" s="307"/>
      <c r="S813" s="307"/>
      <c r="T813" s="307"/>
      <c r="U813" s="307"/>
      <c r="V813" s="307"/>
      <c r="W813" s="307"/>
      <c r="X813" s="307"/>
      <c r="Y813" s="307"/>
      <c r="Z813" s="307"/>
      <c r="AA813" s="307"/>
      <c r="AI813" s="274"/>
      <c r="AK813" s="274"/>
      <c r="AL813" s="274"/>
      <c r="AM813" s="274"/>
      <c r="AN813" s="274"/>
    </row>
    <row r="814" spans="14:40" x14ac:dyDescent="0.2">
      <c r="N814" s="308"/>
    </row>
    <row r="815" spans="14:40" x14ac:dyDescent="0.2">
      <c r="N815" s="308"/>
      <c r="P815" s="307"/>
      <c r="R815" s="307"/>
      <c r="S815" s="307"/>
      <c r="T815" s="307"/>
      <c r="U815" s="307"/>
      <c r="V815" s="307"/>
      <c r="W815" s="307"/>
      <c r="X815" s="307"/>
      <c r="Y815" s="307"/>
      <c r="Z815" s="307"/>
      <c r="AA815" s="307"/>
      <c r="AI815" s="274"/>
      <c r="AK815" s="274"/>
      <c r="AL815" s="274"/>
      <c r="AM815" s="274"/>
      <c r="AN815" s="274"/>
    </row>
    <row r="816" spans="14:40" x14ac:dyDescent="0.2">
      <c r="N816" s="308"/>
    </row>
    <row r="817" spans="14:40" x14ac:dyDescent="0.2">
      <c r="N817" s="308"/>
      <c r="P817" s="307"/>
      <c r="R817" s="307"/>
      <c r="S817" s="307"/>
      <c r="T817" s="307"/>
      <c r="U817" s="307"/>
      <c r="V817" s="307"/>
      <c r="W817" s="307"/>
      <c r="X817" s="307"/>
      <c r="Y817" s="307"/>
      <c r="Z817" s="307"/>
      <c r="AA817" s="307"/>
      <c r="AI817" s="274"/>
      <c r="AK817" s="274"/>
      <c r="AL817" s="274"/>
      <c r="AM817" s="274"/>
      <c r="AN817" s="274"/>
    </row>
    <row r="818" spans="14:40" x14ac:dyDescent="0.2">
      <c r="N818" s="308"/>
    </row>
    <row r="819" spans="14:40" x14ac:dyDescent="0.2">
      <c r="N819" s="308"/>
      <c r="P819" s="307"/>
      <c r="R819" s="307"/>
      <c r="S819" s="307"/>
      <c r="T819" s="307"/>
      <c r="U819" s="307"/>
      <c r="V819" s="307"/>
      <c r="W819" s="307"/>
      <c r="X819" s="307"/>
      <c r="Y819" s="307"/>
      <c r="Z819" s="307"/>
      <c r="AA819" s="307"/>
      <c r="AI819" s="274"/>
      <c r="AK819" s="274"/>
      <c r="AL819" s="274"/>
      <c r="AM819" s="274"/>
      <c r="AN819" s="274"/>
    </row>
    <row r="820" spans="14:40" x14ac:dyDescent="0.2">
      <c r="N820" s="308"/>
    </row>
    <row r="821" spans="14:40" x14ac:dyDescent="0.2">
      <c r="N821" s="308"/>
      <c r="P821" s="307"/>
      <c r="R821" s="307"/>
      <c r="S821" s="307"/>
      <c r="T821" s="307"/>
      <c r="U821" s="307"/>
      <c r="V821" s="307"/>
      <c r="W821" s="307"/>
      <c r="X821" s="307"/>
      <c r="Y821" s="307"/>
      <c r="Z821" s="307"/>
      <c r="AA821" s="307"/>
      <c r="AI821" s="274"/>
      <c r="AK821" s="274"/>
      <c r="AL821" s="274"/>
      <c r="AM821" s="274"/>
      <c r="AN821" s="274"/>
    </row>
    <row r="822" spans="14:40" x14ac:dyDescent="0.2">
      <c r="N822" s="308"/>
    </row>
    <row r="823" spans="14:40" x14ac:dyDescent="0.2">
      <c r="N823" s="308"/>
      <c r="P823" s="307"/>
      <c r="R823" s="307"/>
      <c r="S823" s="307"/>
      <c r="T823" s="307"/>
      <c r="U823" s="307"/>
      <c r="V823" s="307"/>
      <c r="W823" s="307"/>
      <c r="X823" s="307"/>
      <c r="Y823" s="307"/>
      <c r="Z823" s="307"/>
      <c r="AA823" s="307"/>
      <c r="AI823" s="274"/>
      <c r="AK823" s="274"/>
      <c r="AL823" s="274"/>
      <c r="AM823" s="274"/>
      <c r="AN823" s="274"/>
    </row>
    <row r="824" spans="14:40" x14ac:dyDescent="0.2">
      <c r="N824" s="308"/>
    </row>
    <row r="825" spans="14:40" x14ac:dyDescent="0.2">
      <c r="N825" s="308"/>
      <c r="P825" s="307"/>
      <c r="R825" s="307"/>
      <c r="S825" s="307"/>
      <c r="T825" s="307"/>
      <c r="U825" s="307"/>
      <c r="V825" s="307"/>
      <c r="W825" s="307"/>
      <c r="X825" s="307"/>
      <c r="Y825" s="307"/>
      <c r="Z825" s="307"/>
      <c r="AA825" s="307"/>
      <c r="AI825" s="274"/>
      <c r="AK825" s="274"/>
      <c r="AL825" s="274"/>
      <c r="AM825" s="274"/>
      <c r="AN825" s="274"/>
    </row>
    <row r="826" spans="14:40" x14ac:dyDescent="0.2">
      <c r="N826" s="308"/>
    </row>
    <row r="827" spans="14:40" x14ac:dyDescent="0.2">
      <c r="N827" s="308"/>
      <c r="P827" s="307"/>
      <c r="R827" s="307"/>
      <c r="S827" s="307"/>
      <c r="T827" s="307"/>
      <c r="U827" s="307"/>
      <c r="V827" s="307"/>
      <c r="W827" s="307"/>
      <c r="X827" s="307"/>
      <c r="Y827" s="307"/>
      <c r="Z827" s="307"/>
      <c r="AA827" s="307"/>
      <c r="AI827" s="274"/>
      <c r="AK827" s="274"/>
      <c r="AL827" s="274"/>
      <c r="AM827" s="274"/>
      <c r="AN827" s="274"/>
    </row>
    <row r="828" spans="14:40" x14ac:dyDescent="0.2">
      <c r="N828" s="308"/>
    </row>
    <row r="829" spans="14:40" x14ac:dyDescent="0.2">
      <c r="N829" s="308"/>
      <c r="P829" s="307"/>
      <c r="R829" s="307"/>
      <c r="S829" s="307"/>
      <c r="T829" s="307"/>
      <c r="U829" s="307"/>
      <c r="V829" s="307"/>
      <c r="W829" s="307"/>
      <c r="X829" s="307"/>
      <c r="Y829" s="307"/>
      <c r="Z829" s="307"/>
      <c r="AA829" s="307"/>
      <c r="AI829" s="274"/>
      <c r="AK829" s="274"/>
      <c r="AL829" s="274"/>
      <c r="AM829" s="274"/>
      <c r="AN829" s="274"/>
    </row>
    <row r="830" spans="14:40" x14ac:dyDescent="0.2">
      <c r="N830" s="308"/>
    </row>
    <row r="831" spans="14:40" x14ac:dyDescent="0.2">
      <c r="N831" s="308"/>
      <c r="P831" s="307"/>
      <c r="R831" s="307"/>
      <c r="S831" s="307"/>
      <c r="T831" s="307"/>
      <c r="U831" s="307"/>
      <c r="V831" s="307"/>
      <c r="W831" s="307"/>
      <c r="X831" s="307"/>
      <c r="Y831" s="307"/>
      <c r="Z831" s="307"/>
      <c r="AA831" s="307"/>
      <c r="AI831" s="274"/>
      <c r="AK831" s="274"/>
      <c r="AL831" s="274"/>
      <c r="AM831" s="274"/>
      <c r="AN831" s="274"/>
    </row>
    <row r="832" spans="14:40" x14ac:dyDescent="0.2">
      <c r="N832" s="308"/>
    </row>
    <row r="833" spans="14:40" x14ac:dyDescent="0.2">
      <c r="N833" s="308"/>
      <c r="P833" s="307"/>
      <c r="R833" s="307"/>
      <c r="S833" s="307"/>
      <c r="T833" s="307"/>
      <c r="U833" s="307"/>
      <c r="V833" s="307"/>
      <c r="W833" s="307"/>
      <c r="X833" s="307"/>
      <c r="Y833" s="307"/>
      <c r="Z833" s="307"/>
      <c r="AA833" s="307"/>
      <c r="AI833" s="274"/>
      <c r="AK833" s="274"/>
      <c r="AL833" s="274"/>
      <c r="AM833" s="274"/>
      <c r="AN833" s="274"/>
    </row>
    <row r="834" spans="14:40" x14ac:dyDescent="0.2">
      <c r="N834" s="308"/>
    </row>
    <row r="835" spans="14:40" x14ac:dyDescent="0.2">
      <c r="N835" s="308"/>
      <c r="P835" s="307"/>
      <c r="R835" s="307"/>
      <c r="S835" s="307"/>
      <c r="T835" s="307"/>
      <c r="U835" s="307"/>
      <c r="V835" s="307"/>
      <c r="W835" s="307"/>
      <c r="X835" s="307"/>
      <c r="Y835" s="307"/>
      <c r="Z835" s="307"/>
      <c r="AA835" s="307"/>
      <c r="AI835" s="274"/>
      <c r="AK835" s="274"/>
      <c r="AL835" s="274"/>
      <c r="AM835" s="274"/>
      <c r="AN835" s="274"/>
    </row>
    <row r="836" spans="14:40" x14ac:dyDescent="0.2">
      <c r="N836" s="308"/>
    </row>
    <row r="837" spans="14:40" x14ac:dyDescent="0.2">
      <c r="N837" s="308"/>
      <c r="P837" s="307"/>
      <c r="R837" s="307"/>
      <c r="S837" s="307"/>
      <c r="T837" s="307"/>
      <c r="U837" s="307"/>
      <c r="V837" s="307"/>
      <c r="W837" s="307"/>
      <c r="X837" s="307"/>
      <c r="Y837" s="307"/>
      <c r="Z837" s="307"/>
      <c r="AA837" s="307"/>
      <c r="AI837" s="274"/>
      <c r="AK837" s="274"/>
      <c r="AL837" s="274"/>
      <c r="AM837" s="274"/>
      <c r="AN837" s="274"/>
    </row>
    <row r="838" spans="14:40" x14ac:dyDescent="0.2">
      <c r="N838" s="308"/>
    </row>
    <row r="839" spans="14:40" x14ac:dyDescent="0.2">
      <c r="N839" s="308"/>
      <c r="P839" s="307"/>
      <c r="R839" s="307"/>
      <c r="S839" s="307"/>
      <c r="T839" s="307"/>
      <c r="U839" s="307"/>
      <c r="V839" s="307"/>
      <c r="W839" s="307"/>
      <c r="X839" s="307"/>
      <c r="Y839" s="307"/>
      <c r="Z839" s="307"/>
      <c r="AA839" s="307"/>
      <c r="AI839" s="274"/>
      <c r="AK839" s="274"/>
      <c r="AL839" s="274"/>
      <c r="AM839" s="274"/>
      <c r="AN839" s="274"/>
    </row>
    <row r="840" spans="14:40" x14ac:dyDescent="0.2">
      <c r="N840" s="308"/>
    </row>
    <row r="841" spans="14:40" x14ac:dyDescent="0.2">
      <c r="N841" s="308"/>
      <c r="P841" s="307"/>
      <c r="R841" s="307"/>
      <c r="S841" s="307"/>
      <c r="T841" s="307"/>
      <c r="U841" s="307"/>
      <c r="V841" s="307"/>
      <c r="W841" s="307"/>
      <c r="X841" s="307"/>
      <c r="Y841" s="307"/>
      <c r="Z841" s="307"/>
      <c r="AA841" s="307"/>
      <c r="AI841" s="274"/>
      <c r="AK841" s="274"/>
      <c r="AL841" s="274"/>
      <c r="AM841" s="274"/>
      <c r="AN841" s="274"/>
    </row>
    <row r="842" spans="14:40" x14ac:dyDescent="0.2">
      <c r="N842" s="308"/>
    </row>
    <row r="843" spans="14:40" x14ac:dyDescent="0.2">
      <c r="N843" s="308"/>
      <c r="P843" s="307"/>
      <c r="R843" s="307"/>
      <c r="S843" s="307"/>
      <c r="T843" s="307"/>
      <c r="U843" s="307"/>
      <c r="V843" s="307"/>
      <c r="W843" s="307"/>
      <c r="X843" s="307"/>
      <c r="Y843" s="307"/>
      <c r="Z843" s="307"/>
      <c r="AA843" s="307"/>
      <c r="AI843" s="274"/>
      <c r="AK843" s="274"/>
      <c r="AL843" s="274"/>
      <c r="AM843" s="274"/>
      <c r="AN843" s="274"/>
    </row>
    <row r="844" spans="14:40" x14ac:dyDescent="0.2">
      <c r="N844" s="308"/>
    </row>
    <row r="845" spans="14:40" x14ac:dyDescent="0.2">
      <c r="N845" s="308"/>
      <c r="P845" s="307"/>
      <c r="R845" s="307"/>
      <c r="S845" s="307"/>
      <c r="T845" s="307"/>
      <c r="U845" s="307"/>
      <c r="V845" s="307"/>
      <c r="W845" s="307"/>
      <c r="X845" s="307"/>
      <c r="Y845" s="307"/>
      <c r="Z845" s="307"/>
      <c r="AA845" s="307"/>
      <c r="AI845" s="274"/>
      <c r="AK845" s="274"/>
      <c r="AL845" s="274"/>
      <c r="AM845" s="274"/>
      <c r="AN845" s="274"/>
    </row>
    <row r="846" spans="14:40" x14ac:dyDescent="0.2">
      <c r="N846" s="308"/>
    </row>
    <row r="847" spans="14:40" x14ac:dyDescent="0.2">
      <c r="N847" s="308"/>
      <c r="P847" s="307"/>
      <c r="R847" s="307"/>
      <c r="S847" s="307"/>
      <c r="T847" s="307"/>
      <c r="U847" s="307"/>
      <c r="V847" s="307"/>
      <c r="W847" s="307"/>
      <c r="X847" s="307"/>
      <c r="Y847" s="307"/>
      <c r="Z847" s="307"/>
      <c r="AA847" s="307"/>
      <c r="AI847" s="274"/>
      <c r="AK847" s="274"/>
      <c r="AL847" s="274"/>
      <c r="AM847" s="274"/>
      <c r="AN847" s="274"/>
    </row>
    <row r="848" spans="14:40" x14ac:dyDescent="0.2">
      <c r="N848" s="308"/>
    </row>
    <row r="849" spans="14:40" x14ac:dyDescent="0.2">
      <c r="N849" s="308"/>
      <c r="P849" s="307"/>
      <c r="R849" s="307"/>
      <c r="S849" s="307"/>
      <c r="T849" s="307"/>
      <c r="U849" s="307"/>
      <c r="V849" s="307"/>
      <c r="W849" s="307"/>
      <c r="X849" s="307"/>
      <c r="Y849" s="307"/>
      <c r="Z849" s="307"/>
      <c r="AA849" s="307"/>
      <c r="AI849" s="274"/>
      <c r="AK849" s="274"/>
      <c r="AL849" s="274"/>
      <c r="AM849" s="274"/>
      <c r="AN849" s="274"/>
    </row>
    <row r="850" spans="14:40" x14ac:dyDescent="0.2">
      <c r="N850" s="308"/>
    </row>
    <row r="851" spans="14:40" x14ac:dyDescent="0.2">
      <c r="N851" s="308"/>
      <c r="P851" s="307"/>
      <c r="R851" s="307"/>
      <c r="S851" s="307"/>
      <c r="T851" s="307"/>
      <c r="U851" s="307"/>
      <c r="V851" s="307"/>
      <c r="W851" s="307"/>
      <c r="X851" s="307"/>
      <c r="Y851" s="307"/>
      <c r="Z851" s="307"/>
      <c r="AA851" s="307"/>
      <c r="AI851" s="274"/>
      <c r="AK851" s="274"/>
      <c r="AL851" s="274"/>
      <c r="AM851" s="274"/>
      <c r="AN851" s="274"/>
    </row>
    <row r="852" spans="14:40" x14ac:dyDescent="0.2">
      <c r="N852" s="308"/>
    </row>
    <row r="853" spans="14:40" x14ac:dyDescent="0.2">
      <c r="N853" s="308"/>
      <c r="P853" s="307"/>
      <c r="R853" s="307"/>
      <c r="S853" s="307"/>
      <c r="T853" s="307"/>
      <c r="U853" s="307"/>
      <c r="V853" s="307"/>
      <c r="W853" s="307"/>
      <c r="X853" s="307"/>
      <c r="Y853" s="307"/>
      <c r="Z853" s="307"/>
      <c r="AA853" s="307"/>
      <c r="AI853" s="274"/>
      <c r="AK853" s="274"/>
      <c r="AL853" s="274"/>
      <c r="AM853" s="274"/>
      <c r="AN853" s="274"/>
    </row>
    <row r="854" spans="14:40" x14ac:dyDescent="0.2">
      <c r="N854" s="308"/>
    </row>
    <row r="855" spans="14:40" x14ac:dyDescent="0.2">
      <c r="N855" s="308"/>
      <c r="P855" s="307"/>
      <c r="R855" s="307"/>
      <c r="S855" s="307"/>
      <c r="T855" s="307"/>
      <c r="U855" s="307"/>
      <c r="V855" s="307"/>
      <c r="W855" s="307"/>
      <c r="X855" s="307"/>
      <c r="Y855" s="307"/>
      <c r="Z855" s="307"/>
      <c r="AA855" s="307"/>
      <c r="AI855" s="274"/>
      <c r="AK855" s="274"/>
      <c r="AL855" s="274"/>
      <c r="AM855" s="274"/>
      <c r="AN855" s="274"/>
    </row>
    <row r="856" spans="14:40" x14ac:dyDescent="0.2">
      <c r="N856" s="308"/>
    </row>
    <row r="857" spans="14:40" x14ac:dyDescent="0.2">
      <c r="N857" s="308"/>
      <c r="P857" s="307"/>
      <c r="R857" s="307"/>
      <c r="S857" s="307"/>
      <c r="T857" s="307"/>
      <c r="U857" s="307"/>
      <c r="V857" s="307"/>
      <c r="W857" s="307"/>
      <c r="X857" s="307"/>
      <c r="Y857" s="307"/>
      <c r="Z857" s="307"/>
      <c r="AA857" s="307"/>
      <c r="AI857" s="274"/>
      <c r="AK857" s="274"/>
      <c r="AL857" s="274"/>
      <c r="AM857" s="274"/>
      <c r="AN857" s="274"/>
    </row>
    <row r="858" spans="14:40" x14ac:dyDescent="0.2">
      <c r="N858" s="308"/>
    </row>
    <row r="859" spans="14:40" x14ac:dyDescent="0.2">
      <c r="N859" s="308"/>
      <c r="P859" s="307"/>
      <c r="R859" s="307"/>
      <c r="S859" s="307"/>
      <c r="T859" s="307"/>
      <c r="U859" s="307"/>
      <c r="V859" s="307"/>
      <c r="W859" s="307"/>
      <c r="X859" s="307"/>
      <c r="Y859" s="307"/>
      <c r="Z859" s="307"/>
      <c r="AA859" s="307"/>
      <c r="AI859" s="274"/>
      <c r="AK859" s="274"/>
      <c r="AL859" s="274"/>
      <c r="AM859" s="274"/>
      <c r="AN859" s="274"/>
    </row>
    <row r="860" spans="14:40" x14ac:dyDescent="0.2">
      <c r="N860" s="308"/>
    </row>
    <row r="861" spans="14:40" x14ac:dyDescent="0.2">
      <c r="N861" s="308"/>
      <c r="P861" s="307"/>
      <c r="R861" s="307"/>
      <c r="S861" s="307"/>
      <c r="T861" s="307"/>
      <c r="U861" s="307"/>
      <c r="V861" s="307"/>
      <c r="W861" s="307"/>
      <c r="X861" s="307"/>
      <c r="Y861" s="307"/>
      <c r="Z861" s="307"/>
      <c r="AA861" s="307"/>
      <c r="AI861" s="274"/>
      <c r="AK861" s="274"/>
      <c r="AL861" s="274"/>
      <c r="AM861" s="274"/>
      <c r="AN861" s="274"/>
    </row>
    <row r="862" spans="14:40" x14ac:dyDescent="0.2">
      <c r="N862" s="308"/>
    </row>
    <row r="863" spans="14:40" x14ac:dyDescent="0.2">
      <c r="N863" s="308"/>
      <c r="P863" s="307"/>
      <c r="R863" s="307"/>
      <c r="S863" s="307"/>
      <c r="T863" s="307"/>
      <c r="U863" s="307"/>
      <c r="V863" s="307"/>
      <c r="W863" s="307"/>
      <c r="X863" s="307"/>
      <c r="Y863" s="307"/>
      <c r="Z863" s="307"/>
      <c r="AA863" s="307"/>
      <c r="AI863" s="274"/>
      <c r="AK863" s="274"/>
      <c r="AL863" s="274"/>
      <c r="AM863" s="274"/>
      <c r="AN863" s="274"/>
    </row>
    <row r="864" spans="14:40" x14ac:dyDescent="0.2">
      <c r="N864" s="308"/>
    </row>
    <row r="865" spans="14:40" x14ac:dyDescent="0.2">
      <c r="N865" s="308"/>
      <c r="P865" s="307"/>
      <c r="R865" s="307"/>
      <c r="S865" s="307"/>
      <c r="T865" s="307"/>
      <c r="U865" s="307"/>
      <c r="V865" s="307"/>
      <c r="W865" s="307"/>
      <c r="X865" s="307"/>
      <c r="Y865" s="307"/>
      <c r="Z865" s="307"/>
      <c r="AA865" s="307"/>
      <c r="AI865" s="274"/>
      <c r="AK865" s="274"/>
      <c r="AL865" s="274"/>
      <c r="AM865" s="274"/>
      <c r="AN865" s="274"/>
    </row>
    <row r="866" spans="14:40" x14ac:dyDescent="0.2">
      <c r="N866" s="308"/>
    </row>
    <row r="867" spans="14:40" x14ac:dyDescent="0.2">
      <c r="N867" s="308"/>
      <c r="P867" s="307"/>
      <c r="R867" s="307"/>
      <c r="S867" s="307"/>
      <c r="T867" s="307"/>
      <c r="U867" s="307"/>
      <c r="V867" s="307"/>
      <c r="W867" s="307"/>
      <c r="X867" s="307"/>
      <c r="Y867" s="307"/>
      <c r="Z867" s="307"/>
      <c r="AA867" s="307"/>
      <c r="AI867" s="274"/>
      <c r="AK867" s="274"/>
      <c r="AL867" s="274"/>
      <c r="AM867" s="274"/>
      <c r="AN867" s="274"/>
    </row>
    <row r="868" spans="14:40" x14ac:dyDescent="0.2">
      <c r="N868" s="308"/>
    </row>
    <row r="869" spans="14:40" x14ac:dyDescent="0.2">
      <c r="N869" s="308"/>
      <c r="P869" s="307"/>
      <c r="R869" s="307"/>
      <c r="S869" s="307"/>
      <c r="T869" s="307"/>
      <c r="U869" s="307"/>
      <c r="V869" s="307"/>
      <c r="W869" s="307"/>
      <c r="X869" s="307"/>
      <c r="Y869" s="307"/>
      <c r="Z869" s="307"/>
      <c r="AA869" s="307"/>
      <c r="AI869" s="274"/>
      <c r="AK869" s="274"/>
      <c r="AL869" s="274"/>
      <c r="AM869" s="274"/>
      <c r="AN869" s="274"/>
    </row>
    <row r="870" spans="14:40" x14ac:dyDescent="0.2">
      <c r="N870" s="308"/>
    </row>
    <row r="871" spans="14:40" x14ac:dyDescent="0.2">
      <c r="N871" s="308"/>
      <c r="P871" s="307"/>
      <c r="R871" s="307"/>
      <c r="S871" s="307"/>
      <c r="T871" s="307"/>
      <c r="U871" s="307"/>
      <c r="V871" s="307"/>
      <c r="W871" s="307"/>
      <c r="X871" s="307"/>
      <c r="Y871" s="307"/>
      <c r="Z871" s="307"/>
      <c r="AA871" s="307"/>
      <c r="AI871" s="274"/>
      <c r="AK871" s="274"/>
      <c r="AL871" s="274"/>
      <c r="AM871" s="274"/>
      <c r="AN871" s="274"/>
    </row>
    <row r="872" spans="14:40" x14ac:dyDescent="0.2">
      <c r="N872" s="308"/>
    </row>
    <row r="873" spans="14:40" x14ac:dyDescent="0.2">
      <c r="N873" s="308"/>
      <c r="P873" s="307"/>
      <c r="R873" s="307"/>
      <c r="S873" s="307"/>
      <c r="T873" s="307"/>
      <c r="U873" s="307"/>
      <c r="V873" s="307"/>
      <c r="W873" s="307"/>
      <c r="X873" s="307"/>
      <c r="Y873" s="307"/>
      <c r="Z873" s="307"/>
      <c r="AA873" s="307"/>
      <c r="AI873" s="274"/>
      <c r="AK873" s="274"/>
      <c r="AL873" s="274"/>
      <c r="AM873" s="274"/>
      <c r="AN873" s="274"/>
    </row>
    <row r="874" spans="14:40" x14ac:dyDescent="0.2">
      <c r="N874" s="308"/>
    </row>
    <row r="875" spans="14:40" x14ac:dyDescent="0.2">
      <c r="N875" s="308"/>
      <c r="P875" s="307"/>
      <c r="R875" s="307"/>
      <c r="S875" s="307"/>
      <c r="T875" s="307"/>
      <c r="U875" s="307"/>
      <c r="V875" s="307"/>
      <c r="W875" s="307"/>
      <c r="X875" s="307"/>
      <c r="Y875" s="307"/>
      <c r="Z875" s="307"/>
      <c r="AA875" s="307"/>
      <c r="AI875" s="274"/>
      <c r="AK875" s="274"/>
      <c r="AL875" s="274"/>
      <c r="AM875" s="274"/>
      <c r="AN875" s="274"/>
    </row>
    <row r="876" spans="14:40" x14ac:dyDescent="0.2">
      <c r="N876" s="308"/>
    </row>
    <row r="877" spans="14:40" x14ac:dyDescent="0.2">
      <c r="N877" s="308"/>
      <c r="P877" s="307"/>
      <c r="R877" s="307"/>
      <c r="S877" s="307"/>
      <c r="T877" s="307"/>
      <c r="U877" s="307"/>
      <c r="V877" s="307"/>
      <c r="W877" s="307"/>
      <c r="X877" s="307"/>
      <c r="Y877" s="307"/>
      <c r="Z877" s="307"/>
      <c r="AA877" s="307"/>
      <c r="AI877" s="274"/>
      <c r="AK877" s="274"/>
      <c r="AL877" s="274"/>
      <c r="AM877" s="274"/>
      <c r="AN877" s="274"/>
    </row>
    <row r="878" spans="14:40" x14ac:dyDescent="0.2">
      <c r="N878" s="308"/>
    </row>
    <row r="879" spans="14:40" x14ac:dyDescent="0.2">
      <c r="N879" s="308"/>
      <c r="P879" s="307"/>
      <c r="R879" s="307"/>
      <c r="S879" s="307"/>
      <c r="T879" s="307"/>
      <c r="U879" s="307"/>
      <c r="V879" s="307"/>
      <c r="W879" s="307"/>
      <c r="X879" s="307"/>
      <c r="Y879" s="307"/>
      <c r="Z879" s="307"/>
      <c r="AA879" s="307"/>
      <c r="AI879" s="274"/>
      <c r="AK879" s="274"/>
      <c r="AL879" s="274"/>
      <c r="AM879" s="274"/>
      <c r="AN879" s="274"/>
    </row>
    <row r="880" spans="14:40" x14ac:dyDescent="0.2">
      <c r="N880" s="308"/>
    </row>
    <row r="881" spans="14:40" x14ac:dyDescent="0.2">
      <c r="N881" s="308"/>
      <c r="P881" s="307"/>
      <c r="R881" s="307"/>
      <c r="S881" s="307"/>
      <c r="T881" s="307"/>
      <c r="U881" s="307"/>
      <c r="V881" s="307"/>
      <c r="W881" s="307"/>
      <c r="X881" s="307"/>
      <c r="Y881" s="307"/>
      <c r="Z881" s="307"/>
      <c r="AA881" s="307"/>
      <c r="AI881" s="274"/>
      <c r="AK881" s="274"/>
      <c r="AL881" s="274"/>
      <c r="AM881" s="274"/>
      <c r="AN881" s="274"/>
    </row>
    <row r="882" spans="14:40" x14ac:dyDescent="0.2">
      <c r="N882" s="308"/>
    </row>
    <row r="883" spans="14:40" x14ac:dyDescent="0.2">
      <c r="N883" s="308"/>
      <c r="P883" s="307"/>
      <c r="R883" s="307"/>
      <c r="S883" s="307"/>
      <c r="T883" s="307"/>
      <c r="U883" s="307"/>
      <c r="V883" s="307"/>
      <c r="W883" s="307"/>
      <c r="X883" s="307"/>
      <c r="Y883" s="307"/>
      <c r="Z883" s="307"/>
      <c r="AA883" s="307"/>
      <c r="AI883" s="274"/>
      <c r="AK883" s="274"/>
      <c r="AL883" s="274"/>
      <c r="AM883" s="274"/>
      <c r="AN883" s="274"/>
    </row>
    <row r="884" spans="14:40" x14ac:dyDescent="0.2">
      <c r="N884" s="308"/>
    </row>
    <row r="885" spans="14:40" x14ac:dyDescent="0.2">
      <c r="N885" s="308"/>
      <c r="P885" s="307"/>
      <c r="R885" s="307"/>
      <c r="S885" s="307"/>
      <c r="T885" s="307"/>
      <c r="U885" s="307"/>
      <c r="V885" s="307"/>
      <c r="W885" s="307"/>
      <c r="X885" s="307"/>
      <c r="Y885" s="307"/>
      <c r="Z885" s="307"/>
      <c r="AA885" s="307"/>
      <c r="AI885" s="274"/>
      <c r="AK885" s="274"/>
      <c r="AL885" s="274"/>
      <c r="AM885" s="274"/>
      <c r="AN885" s="274"/>
    </row>
    <row r="886" spans="14:40" x14ac:dyDescent="0.2">
      <c r="N886" s="308"/>
    </row>
    <row r="887" spans="14:40" x14ac:dyDescent="0.2">
      <c r="N887" s="308"/>
      <c r="P887" s="307"/>
      <c r="R887" s="307"/>
      <c r="S887" s="307"/>
      <c r="T887" s="307"/>
      <c r="U887" s="307"/>
      <c r="V887" s="307"/>
      <c r="W887" s="307"/>
      <c r="X887" s="307"/>
      <c r="Y887" s="307"/>
      <c r="Z887" s="307"/>
      <c r="AA887" s="307"/>
      <c r="AI887" s="274"/>
      <c r="AK887" s="274"/>
      <c r="AL887" s="274"/>
      <c r="AM887" s="274"/>
      <c r="AN887" s="274"/>
    </row>
    <row r="888" spans="14:40" x14ac:dyDescent="0.2">
      <c r="N888" s="308"/>
    </row>
    <row r="889" spans="14:40" x14ac:dyDescent="0.2">
      <c r="N889" s="308"/>
      <c r="P889" s="307"/>
      <c r="R889" s="307"/>
      <c r="S889" s="307"/>
      <c r="T889" s="307"/>
      <c r="U889" s="307"/>
      <c r="V889" s="307"/>
      <c r="W889" s="307"/>
      <c r="X889" s="307"/>
      <c r="Y889" s="307"/>
      <c r="Z889" s="307"/>
      <c r="AA889" s="307"/>
      <c r="AI889" s="274"/>
      <c r="AK889" s="274"/>
      <c r="AL889" s="274"/>
      <c r="AM889" s="274"/>
      <c r="AN889" s="274"/>
    </row>
    <row r="890" spans="14:40" x14ac:dyDescent="0.2">
      <c r="N890" s="308"/>
    </row>
    <row r="891" spans="14:40" x14ac:dyDescent="0.2">
      <c r="N891" s="308"/>
      <c r="P891" s="307"/>
      <c r="R891" s="307"/>
      <c r="S891" s="307"/>
      <c r="T891" s="307"/>
      <c r="U891" s="307"/>
      <c r="V891" s="307"/>
      <c r="W891" s="307"/>
      <c r="X891" s="307"/>
      <c r="Y891" s="307"/>
      <c r="Z891" s="307"/>
      <c r="AA891" s="307"/>
      <c r="AI891" s="274"/>
      <c r="AK891" s="274"/>
      <c r="AL891" s="274"/>
      <c r="AM891" s="274"/>
      <c r="AN891" s="274"/>
    </row>
    <row r="892" spans="14:40" x14ac:dyDescent="0.2">
      <c r="N892" s="308"/>
    </row>
    <row r="893" spans="14:40" x14ac:dyDescent="0.2">
      <c r="N893" s="308"/>
      <c r="P893" s="307"/>
      <c r="R893" s="307"/>
      <c r="S893" s="307"/>
      <c r="T893" s="307"/>
      <c r="U893" s="307"/>
      <c r="V893" s="307"/>
      <c r="W893" s="307"/>
      <c r="X893" s="307"/>
      <c r="Y893" s="307"/>
      <c r="Z893" s="307"/>
      <c r="AA893" s="307"/>
      <c r="AI893" s="274"/>
      <c r="AK893" s="274"/>
      <c r="AL893" s="274"/>
      <c r="AM893" s="274"/>
      <c r="AN893" s="274"/>
    </row>
    <row r="894" spans="14:40" x14ac:dyDescent="0.2">
      <c r="N894" s="308"/>
    </row>
    <row r="895" spans="14:40" x14ac:dyDescent="0.2">
      <c r="N895" s="308"/>
      <c r="P895" s="307"/>
      <c r="R895" s="307"/>
      <c r="S895" s="307"/>
      <c r="T895" s="307"/>
      <c r="U895" s="307"/>
      <c r="V895" s="307"/>
      <c r="W895" s="307"/>
      <c r="X895" s="307"/>
      <c r="Y895" s="307"/>
      <c r="Z895" s="307"/>
      <c r="AA895" s="307"/>
      <c r="AI895" s="274"/>
      <c r="AK895" s="274"/>
      <c r="AL895" s="274"/>
      <c r="AM895" s="274"/>
      <c r="AN895" s="274"/>
    </row>
    <row r="896" spans="14:40" x14ac:dyDescent="0.2">
      <c r="N896" s="308"/>
    </row>
    <row r="897" spans="14:40" x14ac:dyDescent="0.2">
      <c r="N897" s="308"/>
      <c r="P897" s="307"/>
      <c r="R897" s="307"/>
      <c r="S897" s="307"/>
      <c r="T897" s="307"/>
      <c r="U897" s="307"/>
      <c r="V897" s="307"/>
      <c r="W897" s="307"/>
      <c r="X897" s="307"/>
      <c r="Y897" s="307"/>
      <c r="Z897" s="307"/>
      <c r="AA897" s="307"/>
      <c r="AI897" s="274"/>
      <c r="AK897" s="274"/>
      <c r="AL897" s="274"/>
      <c r="AM897" s="274"/>
      <c r="AN897" s="274"/>
    </row>
    <row r="898" spans="14:40" x14ac:dyDescent="0.2">
      <c r="N898" s="308"/>
    </row>
    <row r="899" spans="14:40" x14ac:dyDescent="0.2">
      <c r="N899" s="308"/>
      <c r="P899" s="307"/>
      <c r="R899" s="307"/>
      <c r="S899" s="307"/>
      <c r="T899" s="307"/>
      <c r="U899" s="307"/>
      <c r="V899" s="307"/>
      <c r="W899" s="307"/>
      <c r="X899" s="307"/>
      <c r="Y899" s="307"/>
      <c r="Z899" s="307"/>
      <c r="AA899" s="307"/>
      <c r="AI899" s="274"/>
      <c r="AK899" s="274"/>
      <c r="AL899" s="274"/>
      <c r="AM899" s="274"/>
      <c r="AN899" s="274"/>
    </row>
    <row r="900" spans="14:40" x14ac:dyDescent="0.2">
      <c r="N900" s="308"/>
    </row>
    <row r="901" spans="14:40" x14ac:dyDescent="0.2">
      <c r="N901" s="308"/>
      <c r="P901" s="307"/>
      <c r="R901" s="307"/>
      <c r="S901" s="307"/>
      <c r="T901" s="307"/>
      <c r="U901" s="307"/>
      <c r="V901" s="307"/>
      <c r="W901" s="307"/>
      <c r="X901" s="307"/>
      <c r="Y901" s="307"/>
      <c r="Z901" s="307"/>
      <c r="AA901" s="307"/>
      <c r="AI901" s="274"/>
      <c r="AK901" s="274"/>
      <c r="AL901" s="274"/>
      <c r="AM901" s="274"/>
      <c r="AN901" s="274"/>
    </row>
    <row r="902" spans="14:40" x14ac:dyDescent="0.2">
      <c r="N902" s="308"/>
    </row>
    <row r="903" spans="14:40" x14ac:dyDescent="0.2">
      <c r="N903" s="308"/>
      <c r="P903" s="307"/>
      <c r="R903" s="307"/>
      <c r="S903" s="307"/>
      <c r="T903" s="307"/>
      <c r="U903" s="307"/>
      <c r="V903" s="307"/>
      <c r="W903" s="307"/>
      <c r="X903" s="307"/>
      <c r="Y903" s="307"/>
      <c r="Z903" s="307"/>
      <c r="AA903" s="307"/>
      <c r="AI903" s="274"/>
      <c r="AK903" s="274"/>
      <c r="AL903" s="274"/>
      <c r="AM903" s="274"/>
      <c r="AN903" s="274"/>
    </row>
    <row r="904" spans="14:40" x14ac:dyDescent="0.2">
      <c r="N904" s="308"/>
    </row>
    <row r="905" spans="14:40" x14ac:dyDescent="0.2">
      <c r="N905" s="308"/>
      <c r="P905" s="307"/>
      <c r="R905" s="307"/>
      <c r="S905" s="307"/>
      <c r="T905" s="307"/>
      <c r="U905" s="307"/>
      <c r="V905" s="307"/>
      <c r="W905" s="307"/>
      <c r="X905" s="307"/>
      <c r="Y905" s="307"/>
      <c r="Z905" s="307"/>
      <c r="AA905" s="307"/>
      <c r="AI905" s="274"/>
      <c r="AK905" s="274"/>
      <c r="AL905" s="274"/>
      <c r="AM905" s="274"/>
      <c r="AN905" s="274"/>
    </row>
    <row r="906" spans="14:40" x14ac:dyDescent="0.2">
      <c r="N906" s="308"/>
    </row>
    <row r="907" spans="14:40" x14ac:dyDescent="0.2">
      <c r="N907" s="308"/>
      <c r="P907" s="307"/>
      <c r="R907" s="307"/>
      <c r="S907" s="307"/>
      <c r="T907" s="307"/>
      <c r="U907" s="307"/>
      <c r="V907" s="307"/>
      <c r="W907" s="307"/>
      <c r="X907" s="307"/>
      <c r="Y907" s="307"/>
      <c r="Z907" s="307"/>
      <c r="AA907" s="307"/>
      <c r="AI907" s="274"/>
      <c r="AK907" s="274"/>
      <c r="AL907" s="274"/>
      <c r="AM907" s="274"/>
      <c r="AN907" s="274"/>
    </row>
    <row r="908" spans="14:40" x14ac:dyDescent="0.2">
      <c r="N908" s="308"/>
    </row>
    <row r="909" spans="14:40" x14ac:dyDescent="0.2">
      <c r="N909" s="308"/>
      <c r="P909" s="307"/>
      <c r="R909" s="307"/>
      <c r="S909" s="307"/>
      <c r="T909" s="307"/>
      <c r="U909" s="307"/>
      <c r="V909" s="307"/>
      <c r="W909" s="307"/>
      <c r="X909" s="307"/>
      <c r="Y909" s="307"/>
      <c r="Z909" s="307"/>
      <c r="AA909" s="307"/>
      <c r="AI909" s="274"/>
      <c r="AK909" s="274"/>
      <c r="AL909" s="274"/>
      <c r="AM909" s="274"/>
      <c r="AN909" s="274"/>
    </row>
    <row r="910" spans="14:40" x14ac:dyDescent="0.2">
      <c r="N910" s="308"/>
    </row>
    <row r="911" spans="14:40" x14ac:dyDescent="0.2">
      <c r="N911" s="308"/>
      <c r="P911" s="307"/>
      <c r="R911" s="307"/>
      <c r="S911" s="307"/>
      <c r="T911" s="307"/>
      <c r="U911" s="307"/>
      <c r="V911" s="307"/>
      <c r="W911" s="307"/>
      <c r="X911" s="307"/>
      <c r="Y911" s="307"/>
      <c r="Z911" s="307"/>
      <c r="AA911" s="307"/>
      <c r="AI911" s="274"/>
      <c r="AK911" s="274"/>
      <c r="AL911" s="274"/>
      <c r="AM911" s="274"/>
      <c r="AN911" s="274"/>
    </row>
    <row r="912" spans="14:40" x14ac:dyDescent="0.2">
      <c r="N912" s="308"/>
    </row>
    <row r="913" spans="14:40" x14ac:dyDescent="0.2">
      <c r="N913" s="308"/>
      <c r="P913" s="307"/>
      <c r="R913" s="307"/>
      <c r="S913" s="307"/>
      <c r="T913" s="307"/>
      <c r="U913" s="307"/>
      <c r="V913" s="307"/>
      <c r="W913" s="307"/>
      <c r="X913" s="307"/>
      <c r="Y913" s="307"/>
      <c r="Z913" s="307"/>
      <c r="AA913" s="307"/>
      <c r="AI913" s="274"/>
      <c r="AK913" s="274"/>
      <c r="AL913" s="274"/>
      <c r="AM913" s="274"/>
      <c r="AN913" s="274"/>
    </row>
    <row r="914" spans="14:40" x14ac:dyDescent="0.2">
      <c r="N914" s="308"/>
    </row>
    <row r="915" spans="14:40" x14ac:dyDescent="0.2">
      <c r="N915" s="308"/>
      <c r="P915" s="307"/>
      <c r="R915" s="307"/>
      <c r="S915" s="307"/>
      <c r="T915" s="307"/>
      <c r="U915" s="307"/>
      <c r="V915" s="307"/>
      <c r="W915" s="307"/>
      <c r="X915" s="307"/>
      <c r="Y915" s="307"/>
      <c r="Z915" s="307"/>
      <c r="AA915" s="307"/>
      <c r="AI915" s="274"/>
      <c r="AK915" s="274"/>
      <c r="AL915" s="274"/>
      <c r="AM915" s="274"/>
      <c r="AN915" s="274"/>
    </row>
    <row r="916" spans="14:40" x14ac:dyDescent="0.2">
      <c r="N916" s="308"/>
    </row>
    <row r="917" spans="14:40" x14ac:dyDescent="0.2">
      <c r="N917" s="308"/>
      <c r="P917" s="307"/>
      <c r="R917" s="307"/>
      <c r="S917" s="307"/>
      <c r="T917" s="307"/>
      <c r="U917" s="307"/>
      <c r="V917" s="307"/>
      <c r="W917" s="307"/>
      <c r="X917" s="307"/>
      <c r="Y917" s="307"/>
      <c r="Z917" s="307"/>
      <c r="AA917" s="307"/>
      <c r="AI917" s="274"/>
      <c r="AK917" s="274"/>
      <c r="AL917" s="274"/>
      <c r="AM917" s="274"/>
      <c r="AN917" s="274"/>
    </row>
    <row r="918" spans="14:40" x14ac:dyDescent="0.2">
      <c r="N918" s="308"/>
    </row>
    <row r="919" spans="14:40" x14ac:dyDescent="0.2">
      <c r="N919" s="308"/>
      <c r="P919" s="307"/>
      <c r="R919" s="307"/>
      <c r="S919" s="307"/>
      <c r="T919" s="307"/>
      <c r="U919" s="307"/>
      <c r="V919" s="307"/>
      <c r="W919" s="307"/>
      <c r="X919" s="307"/>
      <c r="Y919" s="307"/>
      <c r="Z919" s="307"/>
      <c r="AA919" s="307"/>
      <c r="AI919" s="274"/>
      <c r="AK919" s="274"/>
      <c r="AL919" s="274"/>
      <c r="AM919" s="274"/>
      <c r="AN919" s="274"/>
    </row>
    <row r="920" spans="14:40" x14ac:dyDescent="0.2">
      <c r="N920" s="308"/>
    </row>
    <row r="921" spans="14:40" x14ac:dyDescent="0.2">
      <c r="N921" s="308"/>
      <c r="P921" s="307"/>
      <c r="R921" s="307"/>
      <c r="S921" s="307"/>
      <c r="T921" s="307"/>
      <c r="U921" s="307"/>
      <c r="V921" s="307"/>
      <c r="W921" s="307"/>
      <c r="X921" s="307"/>
      <c r="Y921" s="307"/>
      <c r="Z921" s="307"/>
      <c r="AA921" s="307"/>
      <c r="AI921" s="274"/>
      <c r="AK921" s="274"/>
      <c r="AL921" s="274"/>
      <c r="AM921" s="274"/>
      <c r="AN921" s="274"/>
    </row>
    <row r="922" spans="14:40" x14ac:dyDescent="0.2">
      <c r="N922" s="308"/>
    </row>
    <row r="923" spans="14:40" x14ac:dyDescent="0.2">
      <c r="N923" s="308"/>
      <c r="P923" s="307"/>
      <c r="R923" s="307"/>
      <c r="S923" s="307"/>
      <c r="T923" s="307"/>
      <c r="U923" s="307"/>
      <c r="V923" s="307"/>
      <c r="W923" s="307"/>
      <c r="X923" s="307"/>
      <c r="Y923" s="307"/>
      <c r="Z923" s="307"/>
      <c r="AA923" s="307"/>
      <c r="AI923" s="274"/>
      <c r="AK923" s="274"/>
      <c r="AL923" s="274"/>
      <c r="AM923" s="274"/>
      <c r="AN923" s="274"/>
    </row>
    <row r="924" spans="14:40" x14ac:dyDescent="0.2">
      <c r="N924" s="308"/>
    </row>
    <row r="925" spans="14:40" x14ac:dyDescent="0.2">
      <c r="N925" s="308"/>
      <c r="P925" s="307"/>
      <c r="R925" s="307"/>
      <c r="S925" s="307"/>
      <c r="T925" s="307"/>
      <c r="U925" s="307"/>
      <c r="V925" s="307"/>
      <c r="W925" s="307"/>
      <c r="X925" s="307"/>
      <c r="Y925" s="307"/>
      <c r="Z925" s="307"/>
      <c r="AA925" s="307"/>
      <c r="AI925" s="274"/>
      <c r="AK925" s="274"/>
      <c r="AL925" s="274"/>
      <c r="AM925" s="274"/>
      <c r="AN925" s="274"/>
    </row>
    <row r="926" spans="14:40" x14ac:dyDescent="0.2">
      <c r="N926" s="308"/>
    </row>
    <row r="927" spans="14:40" x14ac:dyDescent="0.2">
      <c r="N927" s="308"/>
      <c r="P927" s="307"/>
      <c r="R927" s="307"/>
      <c r="S927" s="307"/>
      <c r="T927" s="307"/>
      <c r="U927" s="307"/>
      <c r="V927" s="307"/>
      <c r="W927" s="307"/>
      <c r="X927" s="307"/>
      <c r="Y927" s="307"/>
      <c r="Z927" s="307"/>
      <c r="AA927" s="307"/>
      <c r="AI927" s="274"/>
      <c r="AK927" s="274"/>
      <c r="AL927" s="274"/>
      <c r="AM927" s="274"/>
      <c r="AN927" s="274"/>
    </row>
    <row r="928" spans="14:40" x14ac:dyDescent="0.2">
      <c r="N928" s="308"/>
    </row>
    <row r="929" spans="14:40" x14ac:dyDescent="0.2">
      <c r="N929" s="308"/>
      <c r="P929" s="307"/>
      <c r="R929" s="307"/>
      <c r="S929" s="307"/>
      <c r="T929" s="307"/>
      <c r="U929" s="307"/>
      <c r="V929" s="307"/>
      <c r="W929" s="307"/>
      <c r="X929" s="307"/>
      <c r="Y929" s="307"/>
      <c r="Z929" s="307"/>
      <c r="AA929" s="307"/>
      <c r="AI929" s="274"/>
      <c r="AK929" s="274"/>
      <c r="AL929" s="274"/>
      <c r="AM929" s="274"/>
      <c r="AN929" s="274"/>
    </row>
    <row r="930" spans="14:40" x14ac:dyDescent="0.2">
      <c r="N930" s="308"/>
    </row>
    <row r="931" spans="14:40" x14ac:dyDescent="0.2">
      <c r="N931" s="308"/>
      <c r="P931" s="307"/>
      <c r="R931" s="307"/>
      <c r="S931" s="307"/>
      <c r="T931" s="307"/>
      <c r="U931" s="307"/>
      <c r="V931" s="307"/>
      <c r="W931" s="307"/>
      <c r="X931" s="307"/>
      <c r="Y931" s="307"/>
      <c r="Z931" s="307"/>
      <c r="AA931" s="307"/>
      <c r="AI931" s="274"/>
      <c r="AK931" s="274"/>
      <c r="AL931" s="274"/>
      <c r="AM931" s="274"/>
      <c r="AN931" s="274"/>
    </row>
    <row r="932" spans="14:40" x14ac:dyDescent="0.2">
      <c r="N932" s="308"/>
    </row>
    <row r="933" spans="14:40" x14ac:dyDescent="0.2">
      <c r="N933" s="308"/>
      <c r="P933" s="307"/>
      <c r="R933" s="307"/>
      <c r="S933" s="307"/>
      <c r="T933" s="307"/>
      <c r="U933" s="307"/>
      <c r="V933" s="307"/>
      <c r="W933" s="307"/>
      <c r="X933" s="307"/>
      <c r="Y933" s="307"/>
      <c r="Z933" s="307"/>
      <c r="AA933" s="307"/>
      <c r="AI933" s="274"/>
      <c r="AK933" s="274"/>
      <c r="AL933" s="274"/>
      <c r="AM933" s="274"/>
      <c r="AN933" s="274"/>
    </row>
    <row r="934" spans="14:40" x14ac:dyDescent="0.2">
      <c r="N934" s="308"/>
    </row>
    <row r="935" spans="14:40" x14ac:dyDescent="0.2">
      <c r="N935" s="308"/>
      <c r="P935" s="307"/>
      <c r="R935" s="307"/>
      <c r="S935" s="307"/>
      <c r="T935" s="307"/>
      <c r="U935" s="307"/>
      <c r="V935" s="307"/>
      <c r="W935" s="307"/>
      <c r="X935" s="307"/>
      <c r="Y935" s="307"/>
      <c r="Z935" s="307"/>
      <c r="AA935" s="307"/>
      <c r="AI935" s="274"/>
      <c r="AK935" s="274"/>
      <c r="AL935" s="274"/>
      <c r="AM935" s="274"/>
      <c r="AN935" s="274"/>
    </row>
    <row r="936" spans="14:40" x14ac:dyDescent="0.2">
      <c r="N936" s="308"/>
    </row>
    <row r="937" spans="14:40" x14ac:dyDescent="0.2">
      <c r="N937" s="308"/>
      <c r="P937" s="307"/>
      <c r="R937" s="307"/>
      <c r="S937" s="307"/>
      <c r="T937" s="307"/>
      <c r="U937" s="307"/>
      <c r="V937" s="307"/>
      <c r="W937" s="307"/>
      <c r="X937" s="307"/>
      <c r="Y937" s="307"/>
      <c r="Z937" s="307"/>
      <c r="AA937" s="307"/>
      <c r="AI937" s="274"/>
      <c r="AK937" s="274"/>
      <c r="AL937" s="274"/>
      <c r="AM937" s="274"/>
      <c r="AN937" s="274"/>
    </row>
    <row r="938" spans="14:40" x14ac:dyDescent="0.2">
      <c r="N938" s="308"/>
    </row>
    <row r="939" spans="14:40" x14ac:dyDescent="0.2">
      <c r="N939" s="308"/>
      <c r="P939" s="307"/>
      <c r="R939" s="307"/>
      <c r="S939" s="307"/>
      <c r="T939" s="307"/>
      <c r="U939" s="307"/>
      <c r="V939" s="307"/>
      <c r="W939" s="307"/>
      <c r="X939" s="307"/>
      <c r="Y939" s="307"/>
      <c r="Z939" s="307"/>
      <c r="AA939" s="307"/>
      <c r="AI939" s="274"/>
      <c r="AK939" s="274"/>
      <c r="AL939" s="274"/>
      <c r="AM939" s="274"/>
      <c r="AN939" s="274"/>
    </row>
    <row r="940" spans="14:40" x14ac:dyDescent="0.2">
      <c r="N940" s="308"/>
    </row>
    <row r="941" spans="14:40" x14ac:dyDescent="0.2">
      <c r="N941" s="308"/>
      <c r="P941" s="307"/>
      <c r="R941" s="307"/>
      <c r="S941" s="307"/>
      <c r="T941" s="307"/>
      <c r="U941" s="307"/>
      <c r="V941" s="307"/>
      <c r="W941" s="307"/>
      <c r="X941" s="307"/>
      <c r="Y941" s="307"/>
      <c r="Z941" s="307"/>
      <c r="AA941" s="307"/>
      <c r="AI941" s="274"/>
      <c r="AK941" s="274"/>
      <c r="AL941" s="274"/>
      <c r="AM941" s="274"/>
      <c r="AN941" s="274"/>
    </row>
    <row r="942" spans="14:40" x14ac:dyDescent="0.2">
      <c r="N942" s="308"/>
    </row>
    <row r="943" spans="14:40" x14ac:dyDescent="0.2">
      <c r="N943" s="308"/>
      <c r="P943" s="307"/>
      <c r="R943" s="307"/>
      <c r="S943" s="307"/>
      <c r="T943" s="307"/>
      <c r="U943" s="307"/>
      <c r="V943" s="307"/>
      <c r="W943" s="307"/>
      <c r="X943" s="307"/>
      <c r="Y943" s="307"/>
      <c r="Z943" s="307"/>
      <c r="AA943" s="307"/>
      <c r="AI943" s="274"/>
      <c r="AK943" s="274"/>
      <c r="AL943" s="274"/>
      <c r="AM943" s="274"/>
      <c r="AN943" s="274"/>
    </row>
    <row r="944" spans="14:40" x14ac:dyDescent="0.2">
      <c r="N944" s="308"/>
    </row>
    <row r="945" spans="14:40" x14ac:dyDescent="0.2">
      <c r="N945" s="308"/>
      <c r="P945" s="307"/>
      <c r="R945" s="307"/>
      <c r="S945" s="307"/>
      <c r="T945" s="307"/>
      <c r="U945" s="307"/>
      <c r="V945" s="307"/>
      <c r="W945" s="307"/>
      <c r="X945" s="307"/>
      <c r="Y945" s="307"/>
      <c r="Z945" s="307"/>
      <c r="AA945" s="307"/>
      <c r="AI945" s="274"/>
      <c r="AK945" s="274"/>
      <c r="AL945" s="274"/>
      <c r="AM945" s="274"/>
      <c r="AN945" s="274"/>
    </row>
    <row r="946" spans="14:40" x14ac:dyDescent="0.2">
      <c r="N946" s="308"/>
    </row>
    <row r="947" spans="14:40" x14ac:dyDescent="0.2">
      <c r="N947" s="308"/>
      <c r="P947" s="307"/>
      <c r="R947" s="307"/>
      <c r="S947" s="307"/>
      <c r="T947" s="307"/>
      <c r="U947" s="307"/>
      <c r="V947" s="307"/>
      <c r="W947" s="307"/>
      <c r="X947" s="307"/>
      <c r="Y947" s="307"/>
      <c r="Z947" s="307"/>
      <c r="AA947" s="307"/>
      <c r="AI947" s="274"/>
      <c r="AK947" s="274"/>
      <c r="AL947" s="274"/>
      <c r="AM947" s="274"/>
      <c r="AN947" s="274"/>
    </row>
    <row r="948" spans="14:40" x14ac:dyDescent="0.2">
      <c r="N948" s="308"/>
    </row>
    <row r="949" spans="14:40" x14ac:dyDescent="0.2">
      <c r="N949" s="308"/>
      <c r="P949" s="307"/>
      <c r="R949" s="307"/>
      <c r="S949" s="307"/>
      <c r="T949" s="307"/>
      <c r="U949" s="307"/>
      <c r="V949" s="307"/>
      <c r="W949" s="307"/>
      <c r="X949" s="307"/>
      <c r="Y949" s="307"/>
      <c r="Z949" s="307"/>
      <c r="AA949" s="307"/>
      <c r="AI949" s="274"/>
      <c r="AK949" s="274"/>
      <c r="AL949" s="274"/>
      <c r="AM949" s="274"/>
      <c r="AN949" s="274"/>
    </row>
    <row r="950" spans="14:40" x14ac:dyDescent="0.2">
      <c r="N950" s="308"/>
    </row>
    <row r="951" spans="14:40" x14ac:dyDescent="0.2">
      <c r="N951" s="308"/>
      <c r="P951" s="307"/>
      <c r="R951" s="307"/>
      <c r="S951" s="307"/>
      <c r="T951" s="307"/>
      <c r="U951" s="307"/>
      <c r="V951" s="307"/>
      <c r="W951" s="307"/>
      <c r="X951" s="307"/>
      <c r="Y951" s="307"/>
      <c r="Z951" s="307"/>
      <c r="AA951" s="307"/>
      <c r="AI951" s="274"/>
      <c r="AK951" s="274"/>
      <c r="AL951" s="274"/>
      <c r="AM951" s="274"/>
      <c r="AN951" s="274"/>
    </row>
    <row r="952" spans="14:40" x14ac:dyDescent="0.2">
      <c r="N952" s="308"/>
    </row>
    <row r="953" spans="14:40" x14ac:dyDescent="0.2">
      <c r="N953" s="308"/>
      <c r="P953" s="307"/>
      <c r="R953" s="307"/>
      <c r="S953" s="307"/>
      <c r="T953" s="307"/>
      <c r="U953" s="307"/>
      <c r="V953" s="307"/>
      <c r="W953" s="307"/>
      <c r="X953" s="307"/>
      <c r="Y953" s="307"/>
      <c r="Z953" s="307"/>
      <c r="AA953" s="307"/>
      <c r="AI953" s="274"/>
      <c r="AK953" s="274"/>
      <c r="AL953" s="274"/>
      <c r="AM953" s="274"/>
      <c r="AN953" s="274"/>
    </row>
    <row r="954" spans="14:40" x14ac:dyDescent="0.2">
      <c r="N954" s="308"/>
    </row>
    <row r="955" spans="14:40" x14ac:dyDescent="0.2">
      <c r="N955" s="308"/>
      <c r="P955" s="307"/>
      <c r="R955" s="307"/>
      <c r="S955" s="307"/>
      <c r="T955" s="307"/>
      <c r="U955" s="307"/>
      <c r="V955" s="307"/>
      <c r="W955" s="307"/>
      <c r="X955" s="307"/>
      <c r="Y955" s="307"/>
      <c r="Z955" s="307"/>
      <c r="AA955" s="307"/>
      <c r="AI955" s="274"/>
      <c r="AK955" s="274"/>
      <c r="AL955" s="274"/>
      <c r="AM955" s="274"/>
      <c r="AN955" s="274"/>
    </row>
    <row r="956" spans="14:40" x14ac:dyDescent="0.2">
      <c r="N956" s="308"/>
    </row>
    <row r="957" spans="14:40" x14ac:dyDescent="0.2">
      <c r="N957" s="308"/>
      <c r="P957" s="307"/>
      <c r="R957" s="307"/>
      <c r="S957" s="307"/>
      <c r="T957" s="307"/>
      <c r="U957" s="307"/>
      <c r="V957" s="307"/>
      <c r="W957" s="307"/>
      <c r="X957" s="307"/>
      <c r="Y957" s="307"/>
      <c r="Z957" s="307"/>
      <c r="AA957" s="307"/>
      <c r="AI957" s="274"/>
      <c r="AK957" s="274"/>
      <c r="AL957" s="274"/>
      <c r="AM957" s="274"/>
      <c r="AN957" s="274"/>
    </row>
    <row r="958" spans="14:40" x14ac:dyDescent="0.2">
      <c r="N958" s="308"/>
    </row>
    <row r="959" spans="14:40" x14ac:dyDescent="0.2">
      <c r="N959" s="308"/>
      <c r="P959" s="307"/>
      <c r="R959" s="307"/>
      <c r="S959" s="307"/>
      <c r="T959" s="307"/>
      <c r="U959" s="307"/>
      <c r="V959" s="307"/>
      <c r="W959" s="307"/>
      <c r="X959" s="307"/>
      <c r="Y959" s="307"/>
      <c r="Z959" s="307"/>
      <c r="AA959" s="307"/>
      <c r="AI959" s="274"/>
      <c r="AK959" s="274"/>
      <c r="AL959" s="274"/>
      <c r="AM959" s="274"/>
      <c r="AN959" s="274"/>
    </row>
    <row r="960" spans="14:40" x14ac:dyDescent="0.2">
      <c r="N960" s="308"/>
    </row>
    <row r="961" spans="14:40" x14ac:dyDescent="0.2">
      <c r="N961" s="308"/>
      <c r="P961" s="307"/>
      <c r="R961" s="307"/>
      <c r="S961" s="307"/>
      <c r="T961" s="307"/>
      <c r="U961" s="307"/>
      <c r="V961" s="307"/>
      <c r="W961" s="307"/>
      <c r="X961" s="307"/>
      <c r="Y961" s="307"/>
      <c r="Z961" s="307"/>
      <c r="AA961" s="307"/>
      <c r="AI961" s="274"/>
      <c r="AK961" s="274"/>
      <c r="AL961" s="274"/>
      <c r="AM961" s="274"/>
      <c r="AN961" s="274"/>
    </row>
    <row r="962" spans="14:40" x14ac:dyDescent="0.2">
      <c r="N962" s="308"/>
    </row>
    <row r="963" spans="14:40" x14ac:dyDescent="0.2">
      <c r="N963" s="308"/>
      <c r="P963" s="307"/>
      <c r="R963" s="307"/>
      <c r="S963" s="307"/>
      <c r="T963" s="307"/>
      <c r="U963" s="307"/>
      <c r="V963" s="307"/>
      <c r="W963" s="307"/>
      <c r="X963" s="307"/>
      <c r="Y963" s="307"/>
      <c r="Z963" s="307"/>
      <c r="AA963" s="307"/>
      <c r="AI963" s="274"/>
      <c r="AK963" s="274"/>
      <c r="AL963" s="274"/>
      <c r="AM963" s="274"/>
      <c r="AN963" s="274"/>
    </row>
    <row r="964" spans="14:40" x14ac:dyDescent="0.2">
      <c r="N964" s="308"/>
    </row>
    <row r="965" spans="14:40" x14ac:dyDescent="0.2">
      <c r="N965" s="308"/>
      <c r="P965" s="307"/>
      <c r="R965" s="307"/>
      <c r="S965" s="307"/>
      <c r="T965" s="307"/>
      <c r="U965" s="307"/>
      <c r="V965" s="307"/>
      <c r="W965" s="307"/>
      <c r="X965" s="307"/>
      <c r="Y965" s="307"/>
      <c r="Z965" s="307"/>
      <c r="AA965" s="307"/>
      <c r="AI965" s="274"/>
      <c r="AK965" s="274"/>
      <c r="AL965" s="274"/>
      <c r="AM965" s="274"/>
      <c r="AN965" s="274"/>
    </row>
    <row r="966" spans="14:40" x14ac:dyDescent="0.2">
      <c r="N966" s="308"/>
    </row>
    <row r="967" spans="14:40" x14ac:dyDescent="0.2">
      <c r="N967" s="308"/>
      <c r="P967" s="307"/>
      <c r="R967" s="307"/>
      <c r="S967" s="307"/>
      <c r="T967" s="307"/>
      <c r="U967" s="307"/>
      <c r="V967" s="307"/>
      <c r="W967" s="307"/>
      <c r="X967" s="307"/>
      <c r="Y967" s="307"/>
      <c r="Z967" s="307"/>
      <c r="AA967" s="307"/>
      <c r="AI967" s="274"/>
      <c r="AK967" s="274"/>
      <c r="AL967" s="274"/>
      <c r="AM967" s="274"/>
      <c r="AN967" s="274"/>
    </row>
    <row r="968" spans="14:40" x14ac:dyDescent="0.2">
      <c r="N968" s="308"/>
    </row>
    <row r="969" spans="14:40" x14ac:dyDescent="0.2">
      <c r="N969" s="308"/>
      <c r="P969" s="307"/>
      <c r="R969" s="307"/>
      <c r="S969" s="307"/>
      <c r="T969" s="307"/>
      <c r="U969" s="307"/>
      <c r="V969" s="307"/>
      <c r="W969" s="307"/>
      <c r="X969" s="307"/>
      <c r="Y969" s="307"/>
      <c r="Z969" s="307"/>
      <c r="AA969" s="307"/>
      <c r="AI969" s="274"/>
      <c r="AK969" s="274"/>
      <c r="AL969" s="274"/>
      <c r="AM969" s="274"/>
      <c r="AN969" s="274"/>
    </row>
    <row r="970" spans="14:40" x14ac:dyDescent="0.2">
      <c r="N970" s="308"/>
    </row>
    <row r="971" spans="14:40" x14ac:dyDescent="0.2">
      <c r="N971" s="308"/>
      <c r="P971" s="307"/>
      <c r="R971" s="307"/>
      <c r="S971" s="307"/>
      <c r="T971" s="307"/>
      <c r="U971" s="307"/>
      <c r="V971" s="307"/>
      <c r="W971" s="307"/>
      <c r="X971" s="307"/>
      <c r="Y971" s="307"/>
      <c r="Z971" s="307"/>
      <c r="AA971" s="307"/>
      <c r="AI971" s="274"/>
      <c r="AK971" s="274"/>
      <c r="AL971" s="274"/>
      <c r="AM971" s="274"/>
      <c r="AN971" s="274"/>
    </row>
    <row r="972" spans="14:40" x14ac:dyDescent="0.2">
      <c r="N972" s="308"/>
    </row>
    <row r="973" spans="14:40" x14ac:dyDescent="0.2">
      <c r="N973" s="308"/>
      <c r="P973" s="307"/>
      <c r="R973" s="307"/>
      <c r="S973" s="307"/>
      <c r="T973" s="307"/>
      <c r="U973" s="307"/>
      <c r="V973" s="307"/>
      <c r="W973" s="307"/>
      <c r="X973" s="307"/>
      <c r="Y973" s="307"/>
      <c r="Z973" s="307"/>
      <c r="AA973" s="307"/>
      <c r="AI973" s="274"/>
      <c r="AK973" s="274"/>
      <c r="AL973" s="274"/>
      <c r="AM973" s="274"/>
      <c r="AN973" s="274"/>
    </row>
    <row r="974" spans="14:40" x14ac:dyDescent="0.2">
      <c r="N974" s="308"/>
    </row>
    <row r="975" spans="14:40" x14ac:dyDescent="0.2">
      <c r="N975" s="308"/>
      <c r="P975" s="307"/>
      <c r="R975" s="307"/>
      <c r="S975" s="307"/>
      <c r="T975" s="307"/>
      <c r="U975" s="307"/>
      <c r="V975" s="307"/>
      <c r="W975" s="307"/>
      <c r="X975" s="307"/>
      <c r="Y975" s="307"/>
      <c r="Z975" s="307"/>
      <c r="AA975" s="307"/>
      <c r="AI975" s="274"/>
      <c r="AK975" s="274"/>
      <c r="AL975" s="274"/>
      <c r="AM975" s="274"/>
      <c r="AN975" s="274"/>
    </row>
    <row r="976" spans="14:40" x14ac:dyDescent="0.2">
      <c r="N976" s="308"/>
    </row>
    <row r="977" spans="14:40" x14ac:dyDescent="0.2">
      <c r="N977" s="308"/>
      <c r="P977" s="307"/>
      <c r="R977" s="307"/>
      <c r="S977" s="307"/>
      <c r="T977" s="307"/>
      <c r="U977" s="307"/>
      <c r="V977" s="307"/>
      <c r="W977" s="307"/>
      <c r="X977" s="307"/>
      <c r="Y977" s="307"/>
      <c r="Z977" s="307"/>
      <c r="AA977" s="307"/>
      <c r="AI977" s="274"/>
      <c r="AK977" s="274"/>
      <c r="AL977" s="274"/>
      <c r="AM977" s="274"/>
      <c r="AN977" s="274"/>
    </row>
    <row r="978" spans="14:40" x14ac:dyDescent="0.2">
      <c r="N978" s="308"/>
    </row>
    <row r="979" spans="14:40" x14ac:dyDescent="0.2">
      <c r="N979" s="308"/>
      <c r="P979" s="307"/>
      <c r="R979" s="307"/>
      <c r="S979" s="307"/>
      <c r="T979" s="307"/>
      <c r="U979" s="307"/>
      <c r="V979" s="307"/>
      <c r="W979" s="307"/>
      <c r="X979" s="307"/>
      <c r="Y979" s="307"/>
      <c r="Z979" s="307"/>
      <c r="AA979" s="307"/>
      <c r="AI979" s="274"/>
      <c r="AK979" s="274"/>
      <c r="AL979" s="274"/>
      <c r="AM979" s="274"/>
      <c r="AN979" s="274"/>
    </row>
    <row r="980" spans="14:40" x14ac:dyDescent="0.2">
      <c r="N980" s="308"/>
    </row>
    <row r="981" spans="14:40" x14ac:dyDescent="0.2">
      <c r="N981" s="308"/>
      <c r="P981" s="307"/>
      <c r="R981" s="307"/>
      <c r="S981" s="307"/>
      <c r="T981" s="307"/>
      <c r="U981" s="307"/>
      <c r="V981" s="307"/>
      <c r="W981" s="307"/>
      <c r="X981" s="307"/>
      <c r="Y981" s="307"/>
      <c r="Z981" s="307"/>
      <c r="AA981" s="307"/>
      <c r="AI981" s="274"/>
      <c r="AK981" s="274"/>
      <c r="AL981" s="274"/>
      <c r="AM981" s="274"/>
      <c r="AN981" s="274"/>
    </row>
    <row r="982" spans="14:40" x14ac:dyDescent="0.2">
      <c r="N982" s="308"/>
    </row>
    <row r="983" spans="14:40" x14ac:dyDescent="0.2">
      <c r="N983" s="308"/>
      <c r="P983" s="307"/>
      <c r="R983" s="307"/>
      <c r="S983" s="307"/>
      <c r="T983" s="307"/>
      <c r="U983" s="307"/>
      <c r="V983" s="307"/>
      <c r="W983" s="307"/>
      <c r="X983" s="307"/>
      <c r="Y983" s="307"/>
      <c r="Z983" s="307"/>
      <c r="AA983" s="307"/>
      <c r="AI983" s="274"/>
      <c r="AK983" s="274"/>
      <c r="AL983" s="274"/>
      <c r="AM983" s="274"/>
      <c r="AN983" s="274"/>
    </row>
    <row r="984" spans="14:40" x14ac:dyDescent="0.2">
      <c r="N984" s="308"/>
    </row>
    <row r="985" spans="14:40" x14ac:dyDescent="0.2">
      <c r="N985" s="308"/>
      <c r="P985" s="307"/>
      <c r="R985" s="307"/>
      <c r="S985" s="307"/>
      <c r="T985" s="307"/>
      <c r="U985" s="307"/>
      <c r="V985" s="307"/>
      <c r="W985" s="307"/>
      <c r="X985" s="307"/>
      <c r="Y985" s="307"/>
      <c r="Z985" s="307"/>
      <c r="AA985" s="307"/>
      <c r="AI985" s="274"/>
      <c r="AK985" s="274"/>
      <c r="AL985" s="274"/>
      <c r="AM985" s="274"/>
      <c r="AN985" s="274"/>
    </row>
    <row r="986" spans="14:40" x14ac:dyDescent="0.2">
      <c r="N986" s="308"/>
    </row>
    <row r="987" spans="14:40" x14ac:dyDescent="0.2">
      <c r="N987" s="308"/>
      <c r="P987" s="307"/>
      <c r="R987" s="307"/>
      <c r="S987" s="307"/>
      <c r="T987" s="307"/>
      <c r="U987" s="307"/>
      <c r="V987" s="307"/>
      <c r="W987" s="307"/>
      <c r="X987" s="307"/>
      <c r="Y987" s="307"/>
      <c r="Z987" s="307"/>
      <c r="AA987" s="307"/>
      <c r="AI987" s="274"/>
      <c r="AK987" s="274"/>
      <c r="AL987" s="274"/>
      <c r="AM987" s="274"/>
      <c r="AN987" s="274"/>
    </row>
    <row r="988" spans="14:40" x14ac:dyDescent="0.2">
      <c r="N988" s="308"/>
    </row>
    <row r="989" spans="14:40" x14ac:dyDescent="0.2">
      <c r="N989" s="308"/>
      <c r="P989" s="307"/>
      <c r="R989" s="307"/>
      <c r="S989" s="307"/>
      <c r="T989" s="307"/>
      <c r="U989" s="307"/>
      <c r="V989" s="307"/>
      <c r="W989" s="307"/>
      <c r="X989" s="307"/>
      <c r="Y989" s="307"/>
      <c r="Z989" s="307"/>
      <c r="AA989" s="307"/>
      <c r="AI989" s="274"/>
      <c r="AK989" s="274"/>
      <c r="AL989" s="274"/>
      <c r="AM989" s="274"/>
      <c r="AN989" s="274"/>
    </row>
    <row r="990" spans="14:40" x14ac:dyDescent="0.2">
      <c r="N990" s="308"/>
    </row>
    <row r="991" spans="14:40" x14ac:dyDescent="0.2">
      <c r="N991" s="308"/>
      <c r="P991" s="307"/>
      <c r="R991" s="307"/>
      <c r="S991" s="307"/>
      <c r="T991" s="307"/>
      <c r="U991" s="307"/>
      <c r="V991" s="307"/>
      <c r="W991" s="307"/>
      <c r="X991" s="307"/>
      <c r="Y991" s="307"/>
      <c r="Z991" s="307"/>
      <c r="AA991" s="307"/>
      <c r="AI991" s="274"/>
      <c r="AK991" s="274"/>
      <c r="AL991" s="274"/>
      <c r="AM991" s="274"/>
      <c r="AN991" s="274"/>
    </row>
    <row r="992" spans="14:40" x14ac:dyDescent="0.2">
      <c r="N992" s="308"/>
    </row>
    <row r="993" spans="14:40" x14ac:dyDescent="0.2">
      <c r="N993" s="308"/>
      <c r="P993" s="307"/>
      <c r="R993" s="307"/>
      <c r="S993" s="307"/>
      <c r="T993" s="307"/>
      <c r="U993" s="307"/>
      <c r="V993" s="307"/>
      <c r="W993" s="307"/>
      <c r="X993" s="307"/>
      <c r="Y993" s="307"/>
      <c r="Z993" s="307"/>
      <c r="AA993" s="307"/>
      <c r="AI993" s="274"/>
      <c r="AK993" s="274"/>
      <c r="AL993" s="274"/>
      <c r="AM993" s="274"/>
      <c r="AN993" s="274"/>
    </row>
    <row r="994" spans="14:40" x14ac:dyDescent="0.2">
      <c r="N994" s="308"/>
    </row>
    <row r="995" spans="14:40" x14ac:dyDescent="0.2">
      <c r="N995" s="308"/>
      <c r="P995" s="307"/>
      <c r="R995" s="307"/>
      <c r="S995" s="307"/>
      <c r="T995" s="307"/>
      <c r="U995" s="307"/>
      <c r="V995" s="307"/>
      <c r="W995" s="307"/>
      <c r="X995" s="307"/>
      <c r="Y995" s="307"/>
      <c r="Z995" s="307"/>
      <c r="AA995" s="307"/>
      <c r="AI995" s="274"/>
      <c r="AK995" s="274"/>
      <c r="AL995" s="274"/>
      <c r="AM995" s="274"/>
      <c r="AN995" s="274"/>
    </row>
    <row r="996" spans="14:40" x14ac:dyDescent="0.2">
      <c r="N996" s="308"/>
    </row>
    <row r="997" spans="14:40" x14ac:dyDescent="0.2">
      <c r="N997" s="308"/>
      <c r="P997" s="307"/>
      <c r="R997" s="307"/>
      <c r="S997" s="307"/>
      <c r="T997" s="307"/>
      <c r="U997" s="307"/>
      <c r="V997" s="307"/>
      <c r="W997" s="307"/>
      <c r="X997" s="307"/>
      <c r="Y997" s="307"/>
      <c r="Z997" s="307"/>
      <c r="AA997" s="307"/>
      <c r="AI997" s="274"/>
      <c r="AK997" s="274"/>
      <c r="AL997" s="274"/>
      <c r="AM997" s="274"/>
      <c r="AN997" s="274"/>
    </row>
    <row r="998" spans="14:40" x14ac:dyDescent="0.2">
      <c r="N998" s="308"/>
    </row>
    <row r="999" spans="14:40" x14ac:dyDescent="0.2">
      <c r="N999" s="308"/>
      <c r="P999" s="307"/>
      <c r="R999" s="307"/>
      <c r="S999" s="307"/>
      <c r="T999" s="307"/>
      <c r="U999" s="307"/>
      <c r="V999" s="307"/>
      <c r="W999" s="307"/>
      <c r="X999" s="307"/>
      <c r="Y999" s="307"/>
      <c r="Z999" s="307"/>
      <c r="AA999" s="307"/>
      <c r="AI999" s="274"/>
      <c r="AK999" s="274"/>
      <c r="AL999" s="274"/>
      <c r="AM999" s="274"/>
      <c r="AN999" s="274"/>
    </row>
    <row r="1000" spans="14:40" x14ac:dyDescent="0.2">
      <c r="N1000" s="308"/>
    </row>
    <row r="1001" spans="14:40" x14ac:dyDescent="0.2">
      <c r="N1001" s="308"/>
      <c r="P1001" s="307"/>
      <c r="R1001" s="307"/>
      <c r="S1001" s="307"/>
      <c r="T1001" s="307"/>
      <c r="U1001" s="307"/>
      <c r="V1001" s="307"/>
      <c r="W1001" s="307"/>
      <c r="X1001" s="307"/>
      <c r="Y1001" s="307"/>
      <c r="Z1001" s="307"/>
      <c r="AA1001" s="307"/>
      <c r="AI1001" s="274"/>
      <c r="AK1001" s="274"/>
      <c r="AL1001" s="274"/>
      <c r="AM1001" s="274"/>
      <c r="AN1001" s="274"/>
    </row>
    <row r="1002" spans="14:40" x14ac:dyDescent="0.2">
      <c r="N1002" s="308"/>
    </row>
    <row r="1003" spans="14:40" x14ac:dyDescent="0.2">
      <c r="N1003" s="308"/>
      <c r="P1003" s="307"/>
      <c r="R1003" s="307"/>
      <c r="S1003" s="307"/>
      <c r="T1003" s="307"/>
      <c r="U1003" s="307"/>
      <c r="V1003" s="307"/>
      <c r="W1003" s="307"/>
      <c r="X1003" s="307"/>
      <c r="Y1003" s="307"/>
      <c r="Z1003" s="307"/>
      <c r="AA1003" s="307"/>
      <c r="AI1003" s="274"/>
      <c r="AK1003" s="274"/>
      <c r="AL1003" s="274"/>
      <c r="AM1003" s="274"/>
      <c r="AN1003" s="274"/>
    </row>
    <row r="1004" spans="14:40" x14ac:dyDescent="0.2">
      <c r="N1004" s="308"/>
    </row>
    <row r="1005" spans="14:40" x14ac:dyDescent="0.2">
      <c r="N1005" s="308"/>
      <c r="P1005" s="307"/>
      <c r="R1005" s="307"/>
      <c r="S1005" s="307"/>
      <c r="T1005" s="307"/>
      <c r="U1005" s="307"/>
      <c r="V1005" s="307"/>
      <c r="W1005" s="307"/>
      <c r="X1005" s="307"/>
      <c r="Y1005" s="307"/>
      <c r="Z1005" s="307"/>
      <c r="AA1005" s="307"/>
      <c r="AI1005" s="274"/>
      <c r="AK1005" s="274"/>
      <c r="AL1005" s="274"/>
      <c r="AM1005" s="274"/>
      <c r="AN1005" s="274"/>
    </row>
    <row r="1006" spans="14:40" x14ac:dyDescent="0.2">
      <c r="N1006" s="308"/>
    </row>
    <row r="1007" spans="14:40" x14ac:dyDescent="0.2">
      <c r="N1007" s="308"/>
      <c r="P1007" s="307"/>
      <c r="R1007" s="307"/>
      <c r="S1007" s="307"/>
      <c r="T1007" s="307"/>
      <c r="U1007" s="307"/>
      <c r="V1007" s="307"/>
      <c r="W1007" s="307"/>
      <c r="X1007" s="307"/>
      <c r="Y1007" s="307"/>
      <c r="Z1007" s="307"/>
      <c r="AA1007" s="307"/>
      <c r="AI1007" s="274"/>
      <c r="AK1007" s="274"/>
      <c r="AL1007" s="274"/>
      <c r="AM1007" s="274"/>
      <c r="AN1007" s="274"/>
    </row>
    <row r="1008" spans="14:40" x14ac:dyDescent="0.2">
      <c r="N1008" s="308"/>
    </row>
    <row r="1009" spans="14:40" x14ac:dyDescent="0.2">
      <c r="N1009" s="308"/>
      <c r="P1009" s="307"/>
      <c r="R1009" s="307"/>
      <c r="S1009" s="307"/>
      <c r="T1009" s="307"/>
      <c r="U1009" s="307"/>
      <c r="V1009" s="307"/>
      <c r="W1009" s="307"/>
      <c r="X1009" s="307"/>
      <c r="Y1009" s="307"/>
      <c r="Z1009" s="307"/>
      <c r="AA1009" s="307"/>
      <c r="AI1009" s="274"/>
      <c r="AK1009" s="274"/>
      <c r="AL1009" s="274"/>
      <c r="AM1009" s="274"/>
      <c r="AN1009" s="274"/>
    </row>
    <row r="1010" spans="14:40" x14ac:dyDescent="0.2">
      <c r="N1010" s="308"/>
    </row>
    <row r="1011" spans="14:40" x14ac:dyDescent="0.2">
      <c r="N1011" s="308"/>
      <c r="P1011" s="307"/>
      <c r="R1011" s="307"/>
      <c r="S1011" s="307"/>
      <c r="T1011" s="307"/>
      <c r="U1011" s="307"/>
      <c r="V1011" s="307"/>
      <c r="W1011" s="307"/>
      <c r="X1011" s="307"/>
      <c r="Y1011" s="307"/>
      <c r="Z1011" s="307"/>
      <c r="AA1011" s="307"/>
      <c r="AI1011" s="274"/>
      <c r="AK1011" s="274"/>
      <c r="AL1011" s="274"/>
      <c r="AM1011" s="274"/>
      <c r="AN1011" s="274"/>
    </row>
    <row r="1012" spans="14:40" x14ac:dyDescent="0.2">
      <c r="N1012" s="308"/>
    </row>
    <row r="1013" spans="14:40" x14ac:dyDescent="0.2">
      <c r="N1013" s="308"/>
      <c r="P1013" s="307"/>
      <c r="R1013" s="307"/>
      <c r="S1013" s="307"/>
      <c r="T1013" s="307"/>
      <c r="U1013" s="307"/>
      <c r="V1013" s="307"/>
      <c r="W1013" s="307"/>
      <c r="X1013" s="307"/>
      <c r="Y1013" s="307"/>
      <c r="Z1013" s="307"/>
      <c r="AA1013" s="307"/>
      <c r="AI1013" s="274"/>
      <c r="AK1013" s="274"/>
      <c r="AL1013" s="274"/>
      <c r="AM1013" s="274"/>
      <c r="AN1013" s="274"/>
    </row>
    <row r="1014" spans="14:40" x14ac:dyDescent="0.2">
      <c r="N1014" s="308"/>
    </row>
    <row r="1015" spans="14:40" x14ac:dyDescent="0.2">
      <c r="N1015" s="308"/>
      <c r="P1015" s="307"/>
      <c r="R1015" s="307"/>
      <c r="S1015" s="307"/>
      <c r="T1015" s="307"/>
      <c r="U1015" s="307"/>
      <c r="V1015" s="307"/>
      <c r="W1015" s="307"/>
      <c r="X1015" s="307"/>
      <c r="Y1015" s="307"/>
      <c r="Z1015" s="307"/>
      <c r="AA1015" s="307"/>
      <c r="AI1015" s="274"/>
      <c r="AK1015" s="274"/>
      <c r="AL1015" s="274"/>
      <c r="AM1015" s="274"/>
      <c r="AN1015" s="274"/>
    </row>
    <row r="1016" spans="14:40" x14ac:dyDescent="0.2">
      <c r="N1016" s="308"/>
    </row>
    <row r="1017" spans="14:40" x14ac:dyDescent="0.2">
      <c r="N1017" s="308"/>
      <c r="P1017" s="307"/>
      <c r="R1017" s="307"/>
      <c r="S1017" s="307"/>
      <c r="T1017" s="307"/>
      <c r="U1017" s="307"/>
      <c r="V1017" s="307"/>
      <c r="W1017" s="307"/>
      <c r="X1017" s="307"/>
      <c r="Y1017" s="307"/>
      <c r="Z1017" s="307"/>
      <c r="AA1017" s="307"/>
      <c r="AI1017" s="274"/>
      <c r="AK1017" s="274"/>
      <c r="AL1017" s="274"/>
      <c r="AM1017" s="274"/>
      <c r="AN1017" s="274"/>
    </row>
    <row r="1018" spans="14:40" x14ac:dyDescent="0.2">
      <c r="N1018" s="308"/>
    </row>
    <row r="1019" spans="14:40" x14ac:dyDescent="0.2">
      <c r="N1019" s="308"/>
      <c r="P1019" s="307"/>
      <c r="R1019" s="307"/>
      <c r="S1019" s="307"/>
      <c r="T1019" s="307"/>
      <c r="U1019" s="307"/>
      <c r="V1019" s="307"/>
      <c r="W1019" s="307"/>
      <c r="X1019" s="307"/>
      <c r="Y1019" s="307"/>
      <c r="Z1019" s="307"/>
      <c r="AA1019" s="307"/>
      <c r="AI1019" s="274"/>
      <c r="AK1019" s="274"/>
      <c r="AL1019" s="274"/>
      <c r="AM1019" s="274"/>
      <c r="AN1019" s="274"/>
    </row>
    <row r="1020" spans="14:40" x14ac:dyDescent="0.2">
      <c r="N1020" s="308"/>
    </row>
    <row r="1021" spans="14:40" x14ac:dyDescent="0.2">
      <c r="N1021" s="308"/>
      <c r="P1021" s="307"/>
      <c r="R1021" s="307"/>
      <c r="S1021" s="307"/>
      <c r="T1021" s="307"/>
      <c r="U1021" s="307"/>
      <c r="V1021" s="307"/>
      <c r="W1021" s="307"/>
      <c r="X1021" s="307"/>
      <c r="Y1021" s="307"/>
      <c r="Z1021" s="307"/>
      <c r="AA1021" s="307"/>
      <c r="AI1021" s="274"/>
      <c r="AK1021" s="274"/>
      <c r="AL1021" s="274"/>
      <c r="AM1021" s="274"/>
      <c r="AN1021" s="274"/>
    </row>
    <row r="1022" spans="14:40" x14ac:dyDescent="0.2">
      <c r="N1022" s="308"/>
    </row>
    <row r="1023" spans="14:40" x14ac:dyDescent="0.2">
      <c r="N1023" s="308"/>
      <c r="P1023" s="307"/>
      <c r="R1023" s="307"/>
      <c r="S1023" s="307"/>
      <c r="T1023" s="307"/>
      <c r="U1023" s="307"/>
      <c r="V1023" s="307"/>
      <c r="W1023" s="307"/>
      <c r="X1023" s="307"/>
      <c r="Y1023" s="307"/>
      <c r="Z1023" s="307"/>
      <c r="AA1023" s="307"/>
      <c r="AI1023" s="274"/>
      <c r="AK1023" s="274"/>
      <c r="AL1023" s="274"/>
      <c r="AM1023" s="274"/>
      <c r="AN1023" s="274"/>
    </row>
    <row r="1024" spans="14:40" x14ac:dyDescent="0.2">
      <c r="N1024" s="308"/>
    </row>
    <row r="1025" spans="14:40" x14ac:dyDescent="0.2">
      <c r="N1025" s="308"/>
      <c r="P1025" s="307"/>
      <c r="R1025" s="307"/>
      <c r="S1025" s="307"/>
      <c r="T1025" s="307"/>
      <c r="U1025" s="307"/>
      <c r="V1025" s="307"/>
      <c r="W1025" s="307"/>
      <c r="X1025" s="307"/>
      <c r="Y1025" s="307"/>
      <c r="Z1025" s="307"/>
      <c r="AA1025" s="307"/>
      <c r="AI1025" s="274"/>
      <c r="AK1025" s="274"/>
      <c r="AL1025" s="274"/>
      <c r="AM1025" s="274"/>
      <c r="AN1025" s="274"/>
    </row>
    <row r="1026" spans="14:40" x14ac:dyDescent="0.2">
      <c r="N1026" s="308"/>
    </row>
    <row r="1027" spans="14:40" x14ac:dyDescent="0.2">
      <c r="N1027" s="308"/>
      <c r="P1027" s="307"/>
      <c r="R1027" s="307"/>
      <c r="S1027" s="307"/>
      <c r="T1027" s="307"/>
      <c r="U1027" s="307"/>
      <c r="V1027" s="307"/>
      <c r="W1027" s="307"/>
      <c r="X1027" s="307"/>
      <c r="Y1027" s="307"/>
      <c r="Z1027" s="307"/>
      <c r="AA1027" s="307"/>
      <c r="AI1027" s="274"/>
      <c r="AK1027" s="274"/>
      <c r="AL1027" s="274"/>
      <c r="AM1027" s="274"/>
      <c r="AN1027" s="274"/>
    </row>
    <row r="1028" spans="14:40" x14ac:dyDescent="0.2">
      <c r="N1028" s="308"/>
    </row>
    <row r="1029" spans="14:40" x14ac:dyDescent="0.2">
      <c r="N1029" s="308"/>
      <c r="P1029" s="307"/>
      <c r="R1029" s="307"/>
      <c r="S1029" s="307"/>
      <c r="T1029" s="307"/>
      <c r="U1029" s="307"/>
      <c r="V1029" s="307"/>
      <c r="W1029" s="307"/>
      <c r="X1029" s="307"/>
      <c r="Y1029" s="307"/>
      <c r="Z1029" s="307"/>
      <c r="AA1029" s="307"/>
      <c r="AI1029" s="274"/>
      <c r="AK1029" s="274"/>
      <c r="AL1029" s="274"/>
      <c r="AM1029" s="274"/>
      <c r="AN1029" s="274"/>
    </row>
    <row r="1030" spans="14:40" x14ac:dyDescent="0.2">
      <c r="N1030" s="308"/>
    </row>
    <row r="1031" spans="14:40" x14ac:dyDescent="0.2">
      <c r="N1031" s="308"/>
      <c r="P1031" s="307"/>
      <c r="R1031" s="307"/>
      <c r="S1031" s="307"/>
      <c r="T1031" s="307"/>
      <c r="U1031" s="307"/>
      <c r="V1031" s="307"/>
      <c r="W1031" s="307"/>
      <c r="X1031" s="307"/>
      <c r="Y1031" s="307"/>
      <c r="Z1031" s="307"/>
      <c r="AA1031" s="307"/>
      <c r="AI1031" s="274"/>
      <c r="AK1031" s="274"/>
      <c r="AL1031" s="274"/>
      <c r="AM1031" s="274"/>
      <c r="AN1031" s="274"/>
    </row>
    <row r="1032" spans="14:40" x14ac:dyDescent="0.2">
      <c r="N1032" s="308"/>
    </row>
    <row r="1033" spans="14:40" x14ac:dyDescent="0.2">
      <c r="N1033" s="308"/>
      <c r="P1033" s="307"/>
      <c r="R1033" s="307"/>
      <c r="S1033" s="307"/>
      <c r="T1033" s="307"/>
      <c r="U1033" s="307"/>
      <c r="V1033" s="307"/>
      <c r="W1033" s="307"/>
      <c r="X1033" s="307"/>
      <c r="Y1033" s="307"/>
      <c r="Z1033" s="307"/>
      <c r="AA1033" s="307"/>
      <c r="AI1033" s="274"/>
      <c r="AK1033" s="274"/>
      <c r="AL1033" s="274"/>
      <c r="AM1033" s="274"/>
      <c r="AN1033" s="274"/>
    </row>
    <row r="1034" spans="14:40" x14ac:dyDescent="0.2">
      <c r="N1034" s="308"/>
    </row>
    <row r="1035" spans="14:40" x14ac:dyDescent="0.2">
      <c r="N1035" s="308"/>
      <c r="P1035" s="307"/>
      <c r="R1035" s="307"/>
      <c r="S1035" s="307"/>
      <c r="T1035" s="307"/>
      <c r="U1035" s="307"/>
      <c r="V1035" s="307"/>
      <c r="W1035" s="307"/>
      <c r="X1035" s="307"/>
      <c r="Y1035" s="307"/>
      <c r="Z1035" s="307"/>
      <c r="AA1035" s="307"/>
      <c r="AI1035" s="274"/>
      <c r="AK1035" s="274"/>
      <c r="AL1035" s="274"/>
      <c r="AM1035" s="274"/>
      <c r="AN1035" s="274"/>
    </row>
    <row r="1036" spans="14:40" x14ac:dyDescent="0.2">
      <c r="N1036" s="308"/>
    </row>
    <row r="1037" spans="14:40" x14ac:dyDescent="0.2">
      <c r="N1037" s="308"/>
      <c r="P1037" s="307"/>
      <c r="R1037" s="307"/>
      <c r="S1037" s="307"/>
      <c r="T1037" s="307"/>
      <c r="U1037" s="307"/>
      <c r="V1037" s="307"/>
      <c r="W1037" s="307"/>
      <c r="X1037" s="307"/>
      <c r="Y1037" s="307"/>
      <c r="Z1037" s="307"/>
      <c r="AA1037" s="307"/>
      <c r="AI1037" s="274"/>
      <c r="AK1037" s="274"/>
      <c r="AL1037" s="274"/>
      <c r="AM1037" s="274"/>
      <c r="AN1037" s="274"/>
    </row>
    <row r="1038" spans="14:40" x14ac:dyDescent="0.2">
      <c r="N1038" s="308"/>
    </row>
    <row r="1039" spans="14:40" x14ac:dyDescent="0.2">
      <c r="N1039" s="308"/>
      <c r="P1039" s="307"/>
      <c r="R1039" s="307"/>
      <c r="S1039" s="307"/>
      <c r="T1039" s="307"/>
      <c r="U1039" s="307"/>
      <c r="V1039" s="307"/>
      <c r="W1039" s="307"/>
      <c r="X1039" s="307"/>
      <c r="Y1039" s="307"/>
      <c r="Z1039" s="307"/>
      <c r="AA1039" s="307"/>
      <c r="AI1039" s="274"/>
      <c r="AK1039" s="274"/>
      <c r="AL1039" s="274"/>
      <c r="AM1039" s="274"/>
      <c r="AN1039" s="274"/>
    </row>
    <row r="1040" spans="14:40" x14ac:dyDescent="0.2">
      <c r="N1040" s="308"/>
    </row>
    <row r="1041" spans="14:40" x14ac:dyDescent="0.2">
      <c r="N1041" s="308"/>
      <c r="P1041" s="307"/>
      <c r="R1041" s="307"/>
      <c r="S1041" s="307"/>
      <c r="T1041" s="307"/>
      <c r="U1041" s="307"/>
      <c r="V1041" s="307"/>
      <c r="W1041" s="307"/>
      <c r="X1041" s="307"/>
      <c r="Y1041" s="307"/>
      <c r="Z1041" s="307"/>
      <c r="AA1041" s="307"/>
      <c r="AI1041" s="274"/>
      <c r="AK1041" s="274"/>
      <c r="AL1041" s="274"/>
      <c r="AM1041" s="274"/>
      <c r="AN1041" s="274"/>
    </row>
    <row r="1042" spans="14:40" x14ac:dyDescent="0.2">
      <c r="N1042" s="308"/>
    </row>
    <row r="1043" spans="14:40" x14ac:dyDescent="0.2">
      <c r="N1043" s="308"/>
      <c r="P1043" s="307"/>
      <c r="R1043" s="307"/>
      <c r="S1043" s="307"/>
      <c r="T1043" s="307"/>
      <c r="U1043" s="307"/>
      <c r="V1043" s="307"/>
      <c r="W1043" s="307"/>
      <c r="X1043" s="307"/>
      <c r="Y1043" s="307"/>
      <c r="Z1043" s="307"/>
      <c r="AA1043" s="307"/>
      <c r="AI1043" s="274"/>
      <c r="AK1043" s="274"/>
      <c r="AL1043" s="274"/>
      <c r="AM1043" s="274"/>
      <c r="AN1043" s="274"/>
    </row>
    <row r="1044" spans="14:40" x14ac:dyDescent="0.2">
      <c r="N1044" s="308"/>
    </row>
    <row r="1045" spans="14:40" x14ac:dyDescent="0.2">
      <c r="N1045" s="308"/>
      <c r="P1045" s="307"/>
      <c r="R1045" s="307"/>
      <c r="S1045" s="307"/>
      <c r="T1045" s="307"/>
      <c r="U1045" s="307"/>
      <c r="V1045" s="307"/>
      <c r="W1045" s="307"/>
      <c r="X1045" s="307"/>
      <c r="Y1045" s="307"/>
      <c r="Z1045" s="307"/>
      <c r="AA1045" s="307"/>
      <c r="AI1045" s="274"/>
      <c r="AK1045" s="274"/>
      <c r="AL1045" s="274"/>
      <c r="AM1045" s="274"/>
      <c r="AN1045" s="274"/>
    </row>
    <row r="1046" spans="14:40" x14ac:dyDescent="0.2">
      <c r="N1046" s="308"/>
    </row>
    <row r="1047" spans="14:40" x14ac:dyDescent="0.2">
      <c r="N1047" s="308"/>
      <c r="P1047" s="307"/>
      <c r="R1047" s="307"/>
      <c r="S1047" s="307"/>
      <c r="T1047" s="307"/>
      <c r="U1047" s="307"/>
      <c r="V1047" s="307"/>
      <c r="W1047" s="307"/>
      <c r="X1047" s="307"/>
      <c r="Y1047" s="307"/>
      <c r="Z1047" s="307"/>
      <c r="AA1047" s="307"/>
      <c r="AI1047" s="274"/>
      <c r="AK1047" s="274"/>
      <c r="AL1047" s="274"/>
      <c r="AM1047" s="274"/>
      <c r="AN1047" s="274"/>
    </row>
    <row r="1048" spans="14:40" x14ac:dyDescent="0.2">
      <c r="N1048" s="308"/>
    </row>
    <row r="1049" spans="14:40" x14ac:dyDescent="0.2">
      <c r="N1049" s="308"/>
      <c r="P1049" s="307"/>
      <c r="R1049" s="307"/>
      <c r="S1049" s="307"/>
      <c r="T1049" s="307"/>
      <c r="U1049" s="307"/>
      <c r="V1049" s="307"/>
      <c r="W1049" s="307"/>
      <c r="X1049" s="307"/>
      <c r="Y1049" s="307"/>
      <c r="Z1049" s="307"/>
      <c r="AA1049" s="307"/>
      <c r="AI1049" s="274"/>
      <c r="AK1049" s="274"/>
      <c r="AL1049" s="274"/>
      <c r="AM1049" s="274"/>
      <c r="AN1049" s="274"/>
    </row>
    <row r="1050" spans="14:40" x14ac:dyDescent="0.2">
      <c r="N1050" s="308"/>
    </row>
    <row r="1051" spans="14:40" x14ac:dyDescent="0.2">
      <c r="N1051" s="308"/>
      <c r="P1051" s="307"/>
      <c r="R1051" s="307"/>
      <c r="S1051" s="307"/>
      <c r="T1051" s="307"/>
      <c r="U1051" s="307"/>
      <c r="V1051" s="307"/>
      <c r="W1051" s="307"/>
      <c r="X1051" s="307"/>
      <c r="Y1051" s="307"/>
      <c r="Z1051" s="307"/>
      <c r="AA1051" s="307"/>
      <c r="AI1051" s="274"/>
      <c r="AK1051" s="274"/>
      <c r="AL1051" s="274"/>
      <c r="AM1051" s="274"/>
      <c r="AN1051" s="274"/>
    </row>
    <row r="1052" spans="14:40" x14ac:dyDescent="0.2">
      <c r="N1052" s="308"/>
    </row>
    <row r="1053" spans="14:40" x14ac:dyDescent="0.2">
      <c r="N1053" s="308"/>
      <c r="P1053" s="307"/>
      <c r="R1053" s="307"/>
      <c r="S1053" s="307"/>
      <c r="T1053" s="307"/>
      <c r="U1053" s="307"/>
      <c r="V1053" s="307"/>
      <c r="W1053" s="307"/>
      <c r="X1053" s="307"/>
      <c r="Y1053" s="307"/>
      <c r="Z1053" s="307"/>
      <c r="AA1053" s="307"/>
      <c r="AI1053" s="274"/>
      <c r="AK1053" s="274"/>
      <c r="AL1053" s="274"/>
      <c r="AM1053" s="274"/>
      <c r="AN1053" s="274"/>
    </row>
    <row r="1054" spans="14:40" x14ac:dyDescent="0.2">
      <c r="N1054" s="308"/>
    </row>
    <row r="1055" spans="14:40" x14ac:dyDescent="0.2">
      <c r="N1055" s="308"/>
      <c r="P1055" s="307"/>
      <c r="R1055" s="307"/>
      <c r="S1055" s="307"/>
      <c r="T1055" s="307"/>
      <c r="U1055" s="307"/>
      <c r="V1055" s="307"/>
      <c r="W1055" s="307"/>
      <c r="X1055" s="307"/>
      <c r="Y1055" s="307"/>
      <c r="Z1055" s="307"/>
      <c r="AA1055" s="307"/>
      <c r="AI1055" s="274"/>
      <c r="AK1055" s="274"/>
      <c r="AL1055" s="274"/>
      <c r="AM1055" s="274"/>
      <c r="AN1055" s="274"/>
    </row>
    <row r="1056" spans="14:40" x14ac:dyDescent="0.2">
      <c r="N1056" s="308"/>
    </row>
    <row r="1057" spans="14:40" x14ac:dyDescent="0.2">
      <c r="N1057" s="308"/>
      <c r="P1057" s="307"/>
      <c r="R1057" s="307"/>
      <c r="S1057" s="307"/>
      <c r="T1057" s="307"/>
      <c r="U1057" s="307"/>
      <c r="V1057" s="307"/>
      <c r="W1057" s="307"/>
      <c r="X1057" s="307"/>
      <c r="Y1057" s="307"/>
      <c r="Z1057" s="307"/>
      <c r="AA1057" s="307"/>
      <c r="AI1057" s="274"/>
      <c r="AK1057" s="274"/>
      <c r="AL1057" s="274"/>
      <c r="AM1057" s="274"/>
      <c r="AN1057" s="274"/>
    </row>
    <row r="1058" spans="14:40" x14ac:dyDescent="0.2">
      <c r="N1058" s="308"/>
    </row>
    <row r="1059" spans="14:40" x14ac:dyDescent="0.2">
      <c r="N1059" s="308"/>
      <c r="P1059" s="307"/>
      <c r="R1059" s="307"/>
      <c r="S1059" s="307"/>
      <c r="T1059" s="307"/>
      <c r="U1059" s="307"/>
      <c r="V1059" s="307"/>
      <c r="W1059" s="307"/>
      <c r="X1059" s="307"/>
      <c r="Y1059" s="307"/>
      <c r="Z1059" s="307"/>
      <c r="AA1059" s="307"/>
      <c r="AI1059" s="274"/>
      <c r="AK1059" s="274"/>
      <c r="AL1059" s="274"/>
      <c r="AM1059" s="274"/>
      <c r="AN1059" s="274"/>
    </row>
    <row r="1060" spans="14:40" x14ac:dyDescent="0.2">
      <c r="N1060" s="308"/>
    </row>
    <row r="1061" spans="14:40" x14ac:dyDescent="0.2">
      <c r="N1061" s="308"/>
      <c r="P1061" s="307"/>
      <c r="R1061" s="307"/>
      <c r="S1061" s="307"/>
      <c r="T1061" s="307"/>
      <c r="U1061" s="307"/>
      <c r="V1061" s="307"/>
      <c r="W1061" s="307"/>
      <c r="X1061" s="307"/>
      <c r="Y1061" s="307"/>
      <c r="Z1061" s="307"/>
      <c r="AA1061" s="307"/>
      <c r="AI1061" s="274"/>
      <c r="AK1061" s="274"/>
      <c r="AL1061" s="274"/>
      <c r="AM1061" s="274"/>
      <c r="AN1061" s="274"/>
    </row>
    <row r="1062" spans="14:40" x14ac:dyDescent="0.2">
      <c r="N1062" s="308"/>
    </row>
    <row r="1063" spans="14:40" x14ac:dyDescent="0.2">
      <c r="N1063" s="308"/>
      <c r="P1063" s="307"/>
      <c r="R1063" s="307"/>
      <c r="S1063" s="307"/>
      <c r="T1063" s="307"/>
      <c r="U1063" s="307"/>
      <c r="V1063" s="307"/>
      <c r="W1063" s="307"/>
      <c r="X1063" s="307"/>
      <c r="Y1063" s="307"/>
      <c r="Z1063" s="307"/>
      <c r="AA1063" s="307"/>
      <c r="AI1063" s="274"/>
      <c r="AK1063" s="274"/>
      <c r="AL1063" s="274"/>
      <c r="AM1063" s="274"/>
      <c r="AN1063" s="274"/>
    </row>
    <row r="1064" spans="14:40" x14ac:dyDescent="0.2">
      <c r="N1064" s="308"/>
    </row>
    <row r="1065" spans="14:40" x14ac:dyDescent="0.2">
      <c r="N1065" s="308"/>
      <c r="P1065" s="307"/>
      <c r="R1065" s="307"/>
      <c r="S1065" s="307"/>
      <c r="T1065" s="307"/>
      <c r="U1065" s="307"/>
      <c r="V1065" s="307"/>
      <c r="W1065" s="307"/>
      <c r="X1065" s="307"/>
      <c r="Y1065" s="307"/>
      <c r="Z1065" s="307"/>
      <c r="AA1065" s="307"/>
      <c r="AI1065" s="274"/>
      <c r="AK1065" s="274"/>
      <c r="AL1065" s="274"/>
      <c r="AM1065" s="274"/>
      <c r="AN1065" s="274"/>
    </row>
    <row r="1066" spans="14:40" x14ac:dyDescent="0.2">
      <c r="N1066" s="308"/>
    </row>
    <row r="1067" spans="14:40" x14ac:dyDescent="0.2">
      <c r="N1067" s="308"/>
      <c r="P1067" s="307"/>
      <c r="R1067" s="307"/>
      <c r="S1067" s="307"/>
      <c r="T1067" s="307"/>
      <c r="U1067" s="307"/>
      <c r="V1067" s="307"/>
      <c r="W1067" s="307"/>
      <c r="X1067" s="307"/>
      <c r="Y1067" s="307"/>
      <c r="Z1067" s="307"/>
      <c r="AA1067" s="307"/>
      <c r="AI1067" s="274"/>
      <c r="AK1067" s="274"/>
      <c r="AL1067" s="274"/>
      <c r="AM1067" s="274"/>
      <c r="AN1067" s="274"/>
    </row>
    <row r="1068" spans="14:40" x14ac:dyDescent="0.2">
      <c r="N1068" s="308"/>
    </row>
    <row r="1069" spans="14:40" x14ac:dyDescent="0.2">
      <c r="N1069" s="308"/>
      <c r="P1069" s="307"/>
      <c r="R1069" s="307"/>
      <c r="S1069" s="307"/>
      <c r="T1069" s="307"/>
      <c r="U1069" s="307"/>
      <c r="V1069" s="307"/>
      <c r="W1069" s="307"/>
      <c r="X1069" s="307"/>
      <c r="Y1069" s="307"/>
      <c r="Z1069" s="307"/>
      <c r="AA1069" s="307"/>
      <c r="AI1069" s="274"/>
      <c r="AK1069" s="274"/>
      <c r="AL1069" s="274"/>
      <c r="AM1069" s="274"/>
      <c r="AN1069" s="274"/>
    </row>
    <row r="1070" spans="14:40" x14ac:dyDescent="0.2">
      <c r="N1070" s="308"/>
    </row>
    <row r="1071" spans="14:40" x14ac:dyDescent="0.2">
      <c r="N1071" s="308"/>
      <c r="P1071" s="307"/>
      <c r="R1071" s="307"/>
      <c r="S1071" s="307"/>
      <c r="T1071" s="307"/>
      <c r="U1071" s="307"/>
      <c r="V1071" s="307"/>
      <c r="W1071" s="307"/>
      <c r="X1071" s="307"/>
      <c r="Y1071" s="307"/>
      <c r="Z1071" s="307"/>
      <c r="AA1071" s="307"/>
      <c r="AI1071" s="274"/>
      <c r="AK1071" s="274"/>
      <c r="AL1071" s="274"/>
      <c r="AM1071" s="274"/>
      <c r="AN1071" s="274"/>
    </row>
    <row r="1072" spans="14:40" x14ac:dyDescent="0.2">
      <c r="N1072" s="308"/>
    </row>
    <row r="1073" spans="14:40" x14ac:dyDescent="0.2">
      <c r="N1073" s="308"/>
      <c r="P1073" s="307"/>
      <c r="R1073" s="307"/>
      <c r="S1073" s="307"/>
      <c r="T1073" s="307"/>
      <c r="U1073" s="307"/>
      <c r="V1073" s="307"/>
      <c r="W1073" s="307"/>
      <c r="X1073" s="307"/>
      <c r="Y1073" s="307"/>
      <c r="Z1073" s="307"/>
      <c r="AA1073" s="307"/>
      <c r="AI1073" s="274"/>
      <c r="AK1073" s="274"/>
      <c r="AL1073" s="274"/>
      <c r="AM1073" s="274"/>
      <c r="AN1073" s="274"/>
    </row>
    <row r="1074" spans="14:40" x14ac:dyDescent="0.2">
      <c r="N1074" s="308"/>
    </row>
    <row r="1075" spans="14:40" x14ac:dyDescent="0.2">
      <c r="N1075" s="308"/>
      <c r="P1075" s="307"/>
      <c r="R1075" s="307"/>
      <c r="S1075" s="307"/>
      <c r="T1075" s="307"/>
      <c r="U1075" s="307"/>
      <c r="V1075" s="307"/>
      <c r="W1075" s="307"/>
      <c r="X1075" s="307"/>
      <c r="Y1075" s="307"/>
      <c r="Z1075" s="307"/>
      <c r="AA1075" s="307"/>
      <c r="AI1075" s="274"/>
      <c r="AK1075" s="274"/>
      <c r="AL1075" s="274"/>
      <c r="AM1075" s="274"/>
      <c r="AN1075" s="274"/>
    </row>
    <row r="1076" spans="14:40" x14ac:dyDescent="0.2">
      <c r="N1076" s="308"/>
    </row>
    <row r="1077" spans="14:40" x14ac:dyDescent="0.2">
      <c r="N1077" s="308"/>
      <c r="P1077" s="307"/>
      <c r="R1077" s="307"/>
      <c r="S1077" s="307"/>
      <c r="T1077" s="307"/>
      <c r="U1077" s="307"/>
      <c r="V1077" s="307"/>
      <c r="W1077" s="307"/>
      <c r="X1077" s="307"/>
      <c r="Y1077" s="307"/>
      <c r="Z1077" s="307"/>
      <c r="AA1077" s="307"/>
      <c r="AI1077" s="274"/>
      <c r="AK1077" s="274"/>
      <c r="AL1077" s="274"/>
      <c r="AM1077" s="274"/>
      <c r="AN1077" s="274"/>
    </row>
    <row r="1078" spans="14:40" x14ac:dyDescent="0.2">
      <c r="N1078" s="308"/>
    </row>
    <row r="1079" spans="14:40" x14ac:dyDescent="0.2">
      <c r="N1079" s="308"/>
      <c r="P1079" s="307"/>
      <c r="R1079" s="307"/>
      <c r="S1079" s="307"/>
      <c r="T1079" s="307"/>
      <c r="U1079" s="307"/>
      <c r="V1079" s="307"/>
      <c r="W1079" s="307"/>
      <c r="X1079" s="307"/>
      <c r="Y1079" s="307"/>
      <c r="Z1079" s="307"/>
      <c r="AA1079" s="307"/>
      <c r="AI1079" s="274"/>
      <c r="AK1079" s="274"/>
      <c r="AL1079" s="274"/>
      <c r="AM1079" s="274"/>
      <c r="AN1079" s="274"/>
    </row>
    <row r="1080" spans="14:40" x14ac:dyDescent="0.2">
      <c r="N1080" s="308"/>
    </row>
    <row r="1081" spans="14:40" x14ac:dyDescent="0.2">
      <c r="N1081" s="308"/>
      <c r="P1081" s="307"/>
      <c r="R1081" s="307"/>
      <c r="S1081" s="307"/>
      <c r="T1081" s="307"/>
      <c r="U1081" s="307"/>
      <c r="V1081" s="307"/>
      <c r="W1081" s="307"/>
      <c r="X1081" s="307"/>
      <c r="Y1081" s="307"/>
      <c r="Z1081" s="307"/>
      <c r="AA1081" s="307"/>
      <c r="AI1081" s="274"/>
      <c r="AK1081" s="274"/>
      <c r="AL1081" s="274"/>
      <c r="AM1081" s="274"/>
      <c r="AN1081" s="274"/>
    </row>
    <row r="1082" spans="14:40" x14ac:dyDescent="0.2">
      <c r="N1082" s="308"/>
    </row>
    <row r="1083" spans="14:40" x14ac:dyDescent="0.2">
      <c r="N1083" s="308"/>
      <c r="P1083" s="307"/>
      <c r="R1083" s="307"/>
      <c r="S1083" s="307"/>
      <c r="T1083" s="307"/>
      <c r="U1083" s="307"/>
      <c r="V1083" s="307"/>
      <c r="W1083" s="307"/>
      <c r="X1083" s="307"/>
      <c r="Y1083" s="307"/>
      <c r="Z1083" s="307"/>
      <c r="AA1083" s="307"/>
      <c r="AI1083" s="274"/>
      <c r="AK1083" s="274"/>
      <c r="AL1083" s="274"/>
      <c r="AM1083" s="274"/>
      <c r="AN1083" s="274"/>
    </row>
    <row r="1084" spans="14:40" x14ac:dyDescent="0.2">
      <c r="N1084" s="308"/>
    </row>
    <row r="1085" spans="14:40" x14ac:dyDescent="0.2">
      <c r="N1085" s="308"/>
      <c r="P1085" s="307"/>
      <c r="R1085" s="307"/>
      <c r="S1085" s="307"/>
      <c r="T1085" s="307"/>
      <c r="U1085" s="307"/>
      <c r="V1085" s="307"/>
      <c r="W1085" s="307"/>
      <c r="X1085" s="307"/>
      <c r="Y1085" s="307"/>
      <c r="Z1085" s="307"/>
      <c r="AA1085" s="307"/>
      <c r="AI1085" s="274"/>
      <c r="AK1085" s="274"/>
      <c r="AL1085" s="274"/>
      <c r="AM1085" s="274"/>
      <c r="AN1085" s="274"/>
    </row>
    <row r="1086" spans="14:40" x14ac:dyDescent="0.2">
      <c r="N1086" s="308"/>
    </row>
    <row r="1087" spans="14:40" x14ac:dyDescent="0.2">
      <c r="N1087" s="308"/>
      <c r="P1087" s="307"/>
      <c r="R1087" s="307"/>
      <c r="S1087" s="307"/>
      <c r="T1087" s="307"/>
      <c r="U1087" s="307"/>
      <c r="V1087" s="307"/>
      <c r="W1087" s="307"/>
      <c r="X1087" s="307"/>
      <c r="Y1087" s="307"/>
      <c r="Z1087" s="307"/>
      <c r="AA1087" s="307"/>
      <c r="AI1087" s="274"/>
      <c r="AK1087" s="274"/>
      <c r="AL1087" s="274"/>
      <c r="AM1087" s="274"/>
      <c r="AN1087" s="274"/>
    </row>
    <row r="1088" spans="14:40" x14ac:dyDescent="0.2">
      <c r="N1088" s="308"/>
    </row>
    <row r="1089" spans="14:40" x14ac:dyDescent="0.2">
      <c r="N1089" s="308"/>
      <c r="P1089" s="307"/>
      <c r="R1089" s="307"/>
      <c r="S1089" s="307"/>
      <c r="T1089" s="307"/>
      <c r="U1089" s="307"/>
      <c r="V1089" s="307"/>
      <c r="W1089" s="307"/>
      <c r="X1089" s="307"/>
      <c r="Y1089" s="307"/>
      <c r="Z1089" s="307"/>
      <c r="AA1089" s="307"/>
      <c r="AI1089" s="274"/>
      <c r="AK1089" s="274"/>
      <c r="AL1089" s="274"/>
      <c r="AM1089" s="274"/>
      <c r="AN1089" s="274"/>
    </row>
    <row r="1090" spans="14:40" x14ac:dyDescent="0.2">
      <c r="N1090" s="308"/>
    </row>
    <row r="1091" spans="14:40" x14ac:dyDescent="0.2">
      <c r="N1091" s="308"/>
      <c r="P1091" s="307"/>
      <c r="R1091" s="307"/>
      <c r="S1091" s="307"/>
      <c r="T1091" s="307"/>
      <c r="U1091" s="307"/>
      <c r="V1091" s="307"/>
      <c r="W1091" s="307"/>
      <c r="X1091" s="307"/>
      <c r="Y1091" s="307"/>
      <c r="Z1091" s="307"/>
      <c r="AA1091" s="307"/>
      <c r="AI1091" s="274"/>
      <c r="AK1091" s="274"/>
      <c r="AL1091" s="274"/>
      <c r="AM1091" s="274"/>
      <c r="AN1091" s="274"/>
    </row>
    <row r="1092" spans="14:40" x14ac:dyDescent="0.2">
      <c r="N1092" s="308"/>
    </row>
    <row r="1093" spans="14:40" x14ac:dyDescent="0.2">
      <c r="N1093" s="308"/>
      <c r="P1093" s="307"/>
      <c r="R1093" s="307"/>
      <c r="S1093" s="307"/>
      <c r="T1093" s="307"/>
      <c r="U1093" s="307"/>
      <c r="V1093" s="307"/>
      <c r="W1093" s="307"/>
      <c r="X1093" s="307"/>
      <c r="Y1093" s="307"/>
      <c r="Z1093" s="307"/>
      <c r="AA1093" s="307"/>
      <c r="AI1093" s="274"/>
      <c r="AK1093" s="274"/>
      <c r="AL1093" s="274"/>
      <c r="AM1093" s="274"/>
      <c r="AN1093" s="274"/>
    </row>
    <row r="1094" spans="14:40" x14ac:dyDescent="0.2">
      <c r="N1094" s="308"/>
    </row>
    <row r="1095" spans="14:40" x14ac:dyDescent="0.2">
      <c r="N1095" s="308"/>
      <c r="P1095" s="307"/>
      <c r="R1095" s="307"/>
      <c r="S1095" s="307"/>
      <c r="T1095" s="307"/>
      <c r="U1095" s="307"/>
      <c r="V1095" s="307"/>
      <c r="W1095" s="307"/>
      <c r="X1095" s="307"/>
      <c r="Y1095" s="307"/>
      <c r="Z1095" s="307"/>
      <c r="AA1095" s="307"/>
      <c r="AI1095" s="274"/>
      <c r="AK1095" s="274"/>
      <c r="AL1095" s="274"/>
      <c r="AM1095" s="274"/>
      <c r="AN1095" s="274"/>
    </row>
    <row r="1096" spans="14:40" x14ac:dyDescent="0.2">
      <c r="N1096" s="308"/>
    </row>
    <row r="1097" spans="14:40" x14ac:dyDescent="0.2">
      <c r="N1097" s="308"/>
      <c r="P1097" s="307"/>
      <c r="R1097" s="307"/>
      <c r="S1097" s="307"/>
      <c r="T1097" s="307"/>
      <c r="U1097" s="307"/>
      <c r="V1097" s="307"/>
      <c r="W1097" s="307"/>
      <c r="X1097" s="307"/>
      <c r="Y1097" s="307"/>
      <c r="Z1097" s="307"/>
      <c r="AA1097" s="307"/>
      <c r="AI1097" s="274"/>
      <c r="AK1097" s="274"/>
      <c r="AL1097" s="274"/>
      <c r="AM1097" s="274"/>
      <c r="AN1097" s="274"/>
    </row>
    <row r="1098" spans="14:40" x14ac:dyDescent="0.2">
      <c r="N1098" s="308"/>
    </row>
    <row r="1099" spans="14:40" x14ac:dyDescent="0.2">
      <c r="N1099" s="308"/>
      <c r="P1099" s="307"/>
      <c r="R1099" s="307"/>
      <c r="S1099" s="307"/>
      <c r="T1099" s="307"/>
      <c r="U1099" s="307"/>
      <c r="V1099" s="307"/>
      <c r="W1099" s="307"/>
      <c r="X1099" s="307"/>
      <c r="Y1099" s="307"/>
      <c r="Z1099" s="307"/>
      <c r="AA1099" s="307"/>
      <c r="AI1099" s="274"/>
      <c r="AK1099" s="274"/>
      <c r="AL1099" s="274"/>
      <c r="AM1099" s="274"/>
      <c r="AN1099" s="274"/>
    </row>
    <row r="1100" spans="14:40" x14ac:dyDescent="0.2">
      <c r="N1100" s="308"/>
    </row>
    <row r="1101" spans="14:40" x14ac:dyDescent="0.2">
      <c r="N1101" s="308"/>
      <c r="P1101" s="307"/>
      <c r="R1101" s="307"/>
      <c r="S1101" s="307"/>
      <c r="T1101" s="307"/>
      <c r="U1101" s="307"/>
      <c r="V1101" s="307"/>
      <c r="W1101" s="307"/>
      <c r="X1101" s="307"/>
      <c r="Y1101" s="307"/>
      <c r="Z1101" s="307"/>
      <c r="AA1101" s="307"/>
      <c r="AI1101" s="274"/>
      <c r="AK1101" s="274"/>
      <c r="AL1101" s="274"/>
      <c r="AM1101" s="274"/>
      <c r="AN1101" s="274"/>
    </row>
    <row r="1102" spans="14:40" x14ac:dyDescent="0.2">
      <c r="N1102" s="308"/>
    </row>
    <row r="1103" spans="14:40" x14ac:dyDescent="0.2">
      <c r="N1103" s="308"/>
      <c r="P1103" s="307"/>
      <c r="R1103" s="307"/>
      <c r="S1103" s="307"/>
      <c r="T1103" s="307"/>
      <c r="U1103" s="307"/>
      <c r="V1103" s="307"/>
      <c r="W1103" s="307"/>
      <c r="X1103" s="307"/>
      <c r="Y1103" s="307"/>
      <c r="Z1103" s="307"/>
      <c r="AA1103" s="307"/>
      <c r="AI1103" s="274"/>
      <c r="AK1103" s="274"/>
      <c r="AL1103" s="274"/>
      <c r="AM1103" s="274"/>
      <c r="AN1103" s="274"/>
    </row>
    <row r="1104" spans="14:40" x14ac:dyDescent="0.2">
      <c r="N1104" s="308"/>
    </row>
    <row r="1105" spans="14:40" x14ac:dyDescent="0.2">
      <c r="N1105" s="308"/>
      <c r="P1105" s="307"/>
      <c r="R1105" s="307"/>
      <c r="S1105" s="307"/>
      <c r="T1105" s="307"/>
      <c r="U1105" s="307"/>
      <c r="V1105" s="307"/>
      <c r="W1105" s="307"/>
      <c r="X1105" s="307"/>
      <c r="Y1105" s="307"/>
      <c r="Z1105" s="307"/>
      <c r="AA1105" s="307"/>
      <c r="AI1105" s="274"/>
      <c r="AK1105" s="274"/>
      <c r="AL1105" s="274"/>
      <c r="AM1105" s="274"/>
      <c r="AN1105" s="274"/>
    </row>
    <row r="1106" spans="14:40" x14ac:dyDescent="0.2">
      <c r="N1106" s="308"/>
    </row>
    <row r="1107" spans="14:40" x14ac:dyDescent="0.2">
      <c r="N1107" s="308"/>
      <c r="P1107" s="307"/>
      <c r="R1107" s="307"/>
      <c r="S1107" s="307"/>
      <c r="T1107" s="307"/>
      <c r="U1107" s="307"/>
      <c r="V1107" s="307"/>
      <c r="W1107" s="307"/>
      <c r="X1107" s="307"/>
      <c r="Y1107" s="307"/>
      <c r="Z1107" s="307"/>
      <c r="AA1107" s="307"/>
      <c r="AI1107" s="274"/>
      <c r="AK1107" s="274"/>
      <c r="AL1107" s="274"/>
      <c r="AM1107" s="274"/>
      <c r="AN1107" s="274"/>
    </row>
    <row r="1108" spans="14:40" x14ac:dyDescent="0.2">
      <c r="N1108" s="308"/>
    </row>
    <row r="1109" spans="14:40" x14ac:dyDescent="0.2">
      <c r="N1109" s="308"/>
      <c r="P1109" s="307"/>
      <c r="R1109" s="307"/>
      <c r="S1109" s="307"/>
      <c r="T1109" s="307"/>
      <c r="U1109" s="307"/>
      <c r="V1109" s="307"/>
      <c r="W1109" s="307"/>
      <c r="X1109" s="307"/>
      <c r="Y1109" s="307"/>
      <c r="Z1109" s="307"/>
      <c r="AA1109" s="307"/>
      <c r="AI1109" s="274"/>
      <c r="AK1109" s="274"/>
      <c r="AL1109" s="274"/>
      <c r="AM1109" s="274"/>
      <c r="AN1109" s="274"/>
    </row>
    <row r="1110" spans="14:40" x14ac:dyDescent="0.2">
      <c r="N1110" s="308"/>
    </row>
    <row r="1111" spans="14:40" x14ac:dyDescent="0.2">
      <c r="N1111" s="308"/>
      <c r="P1111" s="307"/>
      <c r="R1111" s="307"/>
      <c r="S1111" s="307"/>
      <c r="T1111" s="307"/>
      <c r="U1111" s="307"/>
      <c r="V1111" s="307"/>
      <c r="W1111" s="307"/>
      <c r="X1111" s="307"/>
      <c r="Y1111" s="307"/>
      <c r="Z1111" s="307"/>
      <c r="AA1111" s="307"/>
      <c r="AI1111" s="274"/>
      <c r="AK1111" s="274"/>
      <c r="AL1111" s="274"/>
      <c r="AM1111" s="274"/>
      <c r="AN1111" s="274"/>
    </row>
    <row r="1112" spans="14:40" x14ac:dyDescent="0.2">
      <c r="N1112" s="308"/>
    </row>
    <row r="1113" spans="14:40" x14ac:dyDescent="0.2">
      <c r="N1113" s="308"/>
      <c r="P1113" s="307"/>
      <c r="R1113" s="307"/>
      <c r="S1113" s="307"/>
      <c r="T1113" s="307"/>
      <c r="U1113" s="307"/>
      <c r="V1113" s="307"/>
      <c r="W1113" s="307"/>
      <c r="X1113" s="307"/>
      <c r="Y1113" s="307"/>
      <c r="Z1113" s="307"/>
      <c r="AA1113" s="307"/>
      <c r="AI1113" s="274"/>
      <c r="AK1113" s="274"/>
      <c r="AL1113" s="274"/>
      <c r="AM1113" s="274"/>
      <c r="AN1113" s="274"/>
    </row>
    <row r="1114" spans="14:40" x14ac:dyDescent="0.2">
      <c r="N1114" s="308"/>
    </row>
    <row r="1115" spans="14:40" x14ac:dyDescent="0.2">
      <c r="N1115" s="308"/>
    </row>
    <row r="1116" spans="14:40" x14ac:dyDescent="0.2">
      <c r="P1116" s="307"/>
      <c r="R1116" s="307"/>
      <c r="S1116" s="307"/>
      <c r="T1116" s="307"/>
      <c r="U1116" s="307"/>
      <c r="V1116" s="307"/>
      <c r="W1116" s="307"/>
      <c r="X1116" s="307"/>
      <c r="Y1116" s="307"/>
      <c r="Z1116" s="307"/>
      <c r="AA1116" s="307"/>
      <c r="AI1116" s="274"/>
      <c r="AK1116" s="274"/>
      <c r="AL1116" s="274"/>
      <c r="AM1116" s="274"/>
      <c r="AN1116" s="274"/>
    </row>
    <row r="1117" spans="14:40" x14ac:dyDescent="0.2">
      <c r="P1117" s="307"/>
      <c r="R1117" s="307"/>
      <c r="S1117" s="307"/>
      <c r="T1117" s="307"/>
      <c r="U1117" s="307"/>
      <c r="V1117" s="307"/>
      <c r="W1117" s="307"/>
      <c r="X1117" s="307"/>
      <c r="Y1117" s="307"/>
      <c r="Z1117" s="307"/>
      <c r="AA1117" s="307"/>
      <c r="AI1117" s="274"/>
      <c r="AK1117" s="274"/>
      <c r="AL1117" s="274"/>
      <c r="AM1117" s="274"/>
      <c r="AN1117" s="274"/>
    </row>
    <row r="1118" spans="14:40" x14ac:dyDescent="0.2">
      <c r="P1118" s="307"/>
      <c r="R1118" s="307"/>
      <c r="S1118" s="307"/>
      <c r="T1118" s="307"/>
      <c r="U1118" s="307"/>
      <c r="V1118" s="307"/>
      <c r="W1118" s="307"/>
      <c r="X1118" s="307"/>
      <c r="Y1118" s="307"/>
      <c r="Z1118" s="307"/>
      <c r="AA1118" s="307"/>
      <c r="AI1118" s="274"/>
      <c r="AK1118" s="274"/>
      <c r="AL1118" s="274"/>
      <c r="AM1118" s="274"/>
      <c r="AN1118" s="274"/>
    </row>
    <row r="1119" spans="14:40" x14ac:dyDescent="0.2">
      <c r="P1119" s="307"/>
      <c r="R1119" s="307"/>
      <c r="S1119" s="307"/>
      <c r="T1119" s="307"/>
      <c r="U1119" s="307"/>
      <c r="V1119" s="307"/>
      <c r="W1119" s="307"/>
      <c r="X1119" s="307"/>
      <c r="Y1119" s="307"/>
      <c r="Z1119" s="307"/>
      <c r="AA1119" s="307"/>
      <c r="AI1119" s="274"/>
      <c r="AK1119" s="274"/>
      <c r="AL1119" s="274"/>
      <c r="AM1119" s="274"/>
      <c r="AN1119" s="274"/>
    </row>
    <row r="1120" spans="14:40" x14ac:dyDescent="0.2">
      <c r="P1120" s="307"/>
      <c r="R1120" s="307"/>
      <c r="S1120" s="307"/>
      <c r="T1120" s="307"/>
      <c r="U1120" s="307"/>
      <c r="V1120" s="307"/>
      <c r="W1120" s="307"/>
      <c r="X1120" s="307"/>
      <c r="Y1120" s="307"/>
      <c r="Z1120" s="307"/>
      <c r="AA1120" s="307"/>
      <c r="AI1120" s="274"/>
      <c r="AK1120" s="274"/>
      <c r="AL1120" s="274"/>
      <c r="AM1120" s="274"/>
      <c r="AN1120" s="274"/>
    </row>
    <row r="1121" spans="16:40" x14ac:dyDescent="0.2">
      <c r="P1121" s="307"/>
      <c r="R1121" s="307"/>
      <c r="S1121" s="307"/>
      <c r="T1121" s="307"/>
      <c r="U1121" s="307"/>
      <c r="V1121" s="307"/>
      <c r="W1121" s="307"/>
      <c r="X1121" s="307"/>
      <c r="Y1121" s="307"/>
      <c r="Z1121" s="307"/>
      <c r="AA1121" s="307"/>
      <c r="AI1121" s="274"/>
      <c r="AK1121" s="274"/>
      <c r="AL1121" s="274"/>
      <c r="AM1121" s="274"/>
      <c r="AN1121" s="274"/>
    </row>
    <row r="1122" spans="16:40" x14ac:dyDescent="0.2">
      <c r="P1122" s="307"/>
      <c r="R1122" s="307"/>
      <c r="S1122" s="307"/>
      <c r="T1122" s="307"/>
      <c r="U1122" s="307"/>
      <c r="V1122" s="307"/>
      <c r="W1122" s="307"/>
      <c r="X1122" s="307"/>
      <c r="Y1122" s="307"/>
      <c r="Z1122" s="307"/>
      <c r="AA1122" s="307"/>
      <c r="AI1122" s="274"/>
      <c r="AK1122" s="274"/>
      <c r="AL1122" s="274"/>
      <c r="AM1122" s="274"/>
      <c r="AN1122" s="274"/>
    </row>
    <row r="1123" spans="16:40" x14ac:dyDescent="0.2">
      <c r="P1123" s="307"/>
      <c r="R1123" s="307"/>
      <c r="S1123" s="307"/>
      <c r="T1123" s="307"/>
      <c r="U1123" s="307"/>
      <c r="V1123" s="307"/>
      <c r="W1123" s="307"/>
      <c r="X1123" s="307"/>
      <c r="Y1123" s="307"/>
      <c r="Z1123" s="307"/>
      <c r="AA1123" s="307"/>
      <c r="AI1123" s="274"/>
      <c r="AK1123" s="274"/>
      <c r="AL1123" s="274"/>
      <c r="AM1123" s="274"/>
      <c r="AN1123" s="274"/>
    </row>
    <row r="1124" spans="16:40" x14ac:dyDescent="0.2">
      <c r="P1124" s="307"/>
      <c r="R1124" s="307"/>
      <c r="S1124" s="307"/>
      <c r="T1124" s="307"/>
      <c r="U1124" s="307"/>
      <c r="V1124" s="307"/>
      <c r="W1124" s="307"/>
      <c r="X1124" s="307"/>
      <c r="Y1124" s="307"/>
      <c r="Z1124" s="307"/>
      <c r="AA1124" s="307"/>
      <c r="AI1124" s="274"/>
      <c r="AK1124" s="274"/>
      <c r="AL1124" s="274"/>
      <c r="AM1124" s="274"/>
      <c r="AN1124" s="274"/>
    </row>
    <row r="1125" spans="16:40" x14ac:dyDescent="0.2">
      <c r="P1125" s="307"/>
      <c r="R1125" s="307"/>
      <c r="S1125" s="307"/>
      <c r="T1125" s="307"/>
      <c r="U1125" s="307"/>
      <c r="V1125" s="307"/>
      <c r="W1125" s="307"/>
      <c r="X1125" s="307"/>
      <c r="Y1125" s="307"/>
      <c r="Z1125" s="307"/>
      <c r="AA1125" s="307"/>
      <c r="AI1125" s="274"/>
      <c r="AK1125" s="274"/>
      <c r="AL1125" s="274"/>
      <c r="AM1125" s="274"/>
      <c r="AN1125" s="274"/>
    </row>
    <row r="1126" spans="16:40" x14ac:dyDescent="0.2">
      <c r="P1126" s="307"/>
      <c r="R1126" s="307"/>
      <c r="S1126" s="307"/>
      <c r="T1126" s="307"/>
      <c r="U1126" s="307"/>
      <c r="V1126" s="307"/>
      <c r="W1126" s="307"/>
      <c r="X1126" s="307"/>
      <c r="Y1126" s="307"/>
      <c r="Z1126" s="307"/>
      <c r="AA1126" s="307"/>
      <c r="AI1126" s="274"/>
      <c r="AK1126" s="274"/>
      <c r="AL1126" s="274"/>
      <c r="AM1126" s="274"/>
      <c r="AN1126" s="274"/>
    </row>
    <row r="1127" spans="16:40" x14ac:dyDescent="0.2">
      <c r="P1127" s="307"/>
      <c r="R1127" s="307"/>
      <c r="S1127" s="307"/>
      <c r="T1127" s="307"/>
      <c r="U1127" s="307"/>
      <c r="V1127" s="307"/>
      <c r="W1127" s="307"/>
      <c r="X1127" s="307"/>
      <c r="Y1127" s="307"/>
      <c r="Z1127" s="307"/>
      <c r="AA1127" s="307"/>
      <c r="AI1127" s="274"/>
      <c r="AK1127" s="274"/>
      <c r="AL1127" s="274"/>
      <c r="AM1127" s="274"/>
      <c r="AN1127" s="274"/>
    </row>
    <row r="1128" spans="16:40" x14ac:dyDescent="0.2">
      <c r="P1128" s="307"/>
      <c r="R1128" s="307"/>
      <c r="S1128" s="307"/>
      <c r="T1128" s="307"/>
      <c r="U1128" s="307"/>
      <c r="V1128" s="307"/>
      <c r="W1128" s="307"/>
      <c r="X1128" s="307"/>
      <c r="Y1128" s="307"/>
      <c r="Z1128" s="307"/>
      <c r="AA1128" s="307"/>
      <c r="AI1128" s="274"/>
      <c r="AK1128" s="274"/>
      <c r="AL1128" s="274"/>
      <c r="AM1128" s="274"/>
      <c r="AN1128" s="274"/>
    </row>
    <row r="1129" spans="16:40" x14ac:dyDescent="0.2">
      <c r="P1129" s="307"/>
      <c r="R1129" s="307"/>
      <c r="S1129" s="307"/>
      <c r="T1129" s="307"/>
      <c r="U1129" s="307"/>
      <c r="V1129" s="307"/>
      <c r="W1129" s="307"/>
      <c r="X1129" s="307"/>
      <c r="Y1129" s="307"/>
      <c r="Z1129" s="307"/>
      <c r="AA1129" s="307"/>
      <c r="AI1129" s="274"/>
      <c r="AK1129" s="274"/>
      <c r="AL1129" s="274"/>
      <c r="AM1129" s="274"/>
      <c r="AN1129" s="274"/>
    </row>
    <row r="1130" spans="16:40" x14ac:dyDescent="0.2">
      <c r="P1130" s="307"/>
      <c r="R1130" s="307"/>
      <c r="S1130" s="307"/>
      <c r="T1130" s="307"/>
      <c r="U1130" s="307"/>
      <c r="V1130" s="307"/>
      <c r="W1130" s="307"/>
      <c r="X1130" s="307"/>
      <c r="Y1130" s="307"/>
      <c r="Z1130" s="307"/>
      <c r="AA1130" s="307"/>
      <c r="AI1130" s="274"/>
      <c r="AK1130" s="274"/>
      <c r="AL1130" s="274"/>
      <c r="AM1130" s="274"/>
      <c r="AN1130" s="274"/>
    </row>
    <row r="1131" spans="16:40" x14ac:dyDescent="0.2">
      <c r="P1131" s="307"/>
      <c r="R1131" s="307"/>
      <c r="S1131" s="307"/>
      <c r="T1131" s="307"/>
      <c r="U1131" s="307"/>
      <c r="V1131" s="307"/>
      <c r="W1131" s="307"/>
      <c r="X1131" s="307"/>
      <c r="Y1131" s="307"/>
      <c r="Z1131" s="307"/>
      <c r="AA1131" s="307"/>
      <c r="AI1131" s="274"/>
      <c r="AK1131" s="274"/>
      <c r="AL1131" s="274"/>
      <c r="AM1131" s="274"/>
      <c r="AN1131" s="274"/>
    </row>
    <row r="1132" spans="16:40" x14ac:dyDescent="0.2">
      <c r="P1132" s="307"/>
      <c r="R1132" s="307"/>
      <c r="S1132" s="307"/>
      <c r="T1132" s="307"/>
      <c r="U1132" s="307"/>
      <c r="V1132" s="307"/>
      <c r="W1132" s="307"/>
      <c r="X1132" s="307"/>
      <c r="Y1132" s="307"/>
      <c r="Z1132" s="307"/>
      <c r="AA1132" s="307"/>
      <c r="AI1132" s="274"/>
      <c r="AK1132" s="274"/>
      <c r="AL1132" s="274"/>
      <c r="AM1132" s="274"/>
      <c r="AN1132" s="274"/>
    </row>
    <row r="1133" spans="16:40" x14ac:dyDescent="0.2">
      <c r="P1133" s="307"/>
      <c r="R1133" s="307"/>
      <c r="S1133" s="307"/>
      <c r="T1133" s="307"/>
      <c r="U1133" s="307"/>
      <c r="V1133" s="307"/>
      <c r="W1133" s="307"/>
      <c r="X1133" s="307"/>
      <c r="Y1133" s="307"/>
      <c r="Z1133" s="307"/>
      <c r="AA1133" s="307"/>
      <c r="AI1133" s="274"/>
      <c r="AK1133" s="274"/>
      <c r="AL1133" s="274"/>
      <c r="AM1133" s="274"/>
      <c r="AN1133" s="274"/>
    </row>
    <row r="1134" spans="16:40" x14ac:dyDescent="0.2">
      <c r="P1134" s="307"/>
      <c r="R1134" s="307"/>
      <c r="S1134" s="307"/>
      <c r="T1134" s="307"/>
      <c r="U1134" s="307"/>
      <c r="V1134" s="307"/>
      <c r="W1134" s="307"/>
      <c r="X1134" s="307"/>
      <c r="Y1134" s="307"/>
      <c r="Z1134" s="307"/>
      <c r="AA1134" s="307"/>
      <c r="AI1134" s="274"/>
      <c r="AK1134" s="274"/>
      <c r="AL1134" s="274"/>
      <c r="AM1134" s="274"/>
      <c r="AN1134" s="274"/>
    </row>
    <row r="1135" spans="16:40" x14ac:dyDescent="0.2">
      <c r="P1135" s="307"/>
      <c r="R1135" s="307"/>
      <c r="S1135" s="307"/>
      <c r="T1135" s="307"/>
      <c r="U1135" s="307"/>
      <c r="V1135" s="307"/>
      <c r="W1135" s="307"/>
      <c r="X1135" s="307"/>
      <c r="Y1135" s="307"/>
      <c r="Z1135" s="307"/>
      <c r="AA1135" s="307"/>
      <c r="AI1135" s="274"/>
      <c r="AK1135" s="274"/>
      <c r="AL1135" s="274"/>
      <c r="AM1135" s="274"/>
      <c r="AN1135" s="274"/>
    </row>
    <row r="1136" spans="16:40" x14ac:dyDescent="0.2">
      <c r="P1136" s="307"/>
      <c r="R1136" s="307"/>
      <c r="S1136" s="307"/>
      <c r="T1136" s="307"/>
      <c r="U1136" s="307"/>
      <c r="V1136" s="307"/>
      <c r="W1136" s="307"/>
      <c r="X1136" s="307"/>
      <c r="Y1136" s="307"/>
      <c r="Z1136" s="307"/>
      <c r="AA1136" s="307"/>
      <c r="AI1136" s="274"/>
      <c r="AK1136" s="274"/>
      <c r="AL1136" s="274"/>
      <c r="AM1136" s="274"/>
      <c r="AN1136" s="274"/>
    </row>
    <row r="1137" spans="16:40" x14ac:dyDescent="0.2">
      <c r="P1137" s="307"/>
      <c r="R1137" s="307"/>
      <c r="S1137" s="307"/>
      <c r="T1137" s="307"/>
      <c r="U1137" s="307"/>
      <c r="V1137" s="307"/>
      <c r="W1137" s="307"/>
      <c r="X1137" s="307"/>
      <c r="Y1137" s="307"/>
      <c r="Z1137" s="307"/>
      <c r="AA1137" s="307"/>
      <c r="AI1137" s="274"/>
      <c r="AK1137" s="274"/>
      <c r="AL1137" s="274"/>
      <c r="AM1137" s="274"/>
      <c r="AN1137" s="274"/>
    </row>
    <row r="1138" spans="16:40" x14ac:dyDescent="0.2">
      <c r="P1138" s="307"/>
      <c r="R1138" s="307"/>
      <c r="S1138" s="307"/>
      <c r="T1138" s="307"/>
      <c r="U1138" s="307"/>
      <c r="V1138" s="307"/>
      <c r="W1138" s="307"/>
      <c r="X1138" s="307"/>
      <c r="Y1138" s="307"/>
      <c r="Z1138" s="307"/>
      <c r="AA1138" s="307"/>
      <c r="AI1138" s="274"/>
      <c r="AK1138" s="274"/>
      <c r="AL1138" s="274"/>
      <c r="AM1138" s="274"/>
      <c r="AN1138" s="274"/>
    </row>
    <row r="1139" spans="16:40" x14ac:dyDescent="0.2">
      <c r="P1139" s="307"/>
      <c r="R1139" s="307"/>
      <c r="S1139" s="307"/>
      <c r="T1139" s="307"/>
      <c r="U1139" s="307"/>
      <c r="V1139" s="307"/>
      <c r="W1139" s="307"/>
      <c r="X1139" s="307"/>
      <c r="Y1139" s="307"/>
      <c r="Z1139" s="307"/>
      <c r="AA1139" s="307"/>
      <c r="AI1139" s="274"/>
      <c r="AK1139" s="274"/>
      <c r="AL1139" s="274"/>
      <c r="AM1139" s="274"/>
      <c r="AN1139" s="274"/>
    </row>
    <row r="1140" spans="16:40" x14ac:dyDescent="0.2">
      <c r="P1140" s="307"/>
      <c r="R1140" s="307"/>
      <c r="S1140" s="307"/>
      <c r="T1140" s="307"/>
      <c r="U1140" s="307"/>
      <c r="V1140" s="307"/>
      <c r="W1140" s="307"/>
      <c r="X1140" s="307"/>
      <c r="Y1140" s="307"/>
      <c r="Z1140" s="307"/>
      <c r="AA1140" s="307"/>
      <c r="AI1140" s="274"/>
      <c r="AK1140" s="274"/>
      <c r="AL1140" s="274"/>
      <c r="AM1140" s="274"/>
      <c r="AN1140" s="274"/>
    </row>
    <row r="1141" spans="16:40" x14ac:dyDescent="0.2">
      <c r="P1141" s="307"/>
      <c r="R1141" s="307"/>
      <c r="S1141" s="307"/>
      <c r="T1141" s="307"/>
      <c r="U1141" s="307"/>
      <c r="V1141" s="307"/>
      <c r="W1141" s="307"/>
      <c r="X1141" s="307"/>
      <c r="Y1141" s="307"/>
      <c r="Z1141" s="307"/>
      <c r="AA1141" s="307"/>
      <c r="AI1141" s="274"/>
      <c r="AK1141" s="274"/>
      <c r="AL1141" s="274"/>
      <c r="AM1141" s="274"/>
      <c r="AN1141" s="274"/>
    </row>
    <row r="1142" spans="16:40" x14ac:dyDescent="0.2">
      <c r="P1142" s="307"/>
      <c r="R1142" s="307"/>
      <c r="S1142" s="307"/>
      <c r="T1142" s="307"/>
      <c r="U1142" s="307"/>
      <c r="V1142" s="307"/>
      <c r="W1142" s="307"/>
      <c r="X1142" s="307"/>
      <c r="Y1142" s="307"/>
      <c r="Z1142" s="307"/>
      <c r="AA1142" s="307"/>
      <c r="AI1142" s="274"/>
      <c r="AK1142" s="274"/>
      <c r="AL1142" s="274"/>
      <c r="AM1142" s="274"/>
      <c r="AN1142" s="274"/>
    </row>
    <row r="1143" spans="16:40" x14ac:dyDescent="0.2">
      <c r="P1143" s="307"/>
      <c r="R1143" s="307"/>
      <c r="S1143" s="307"/>
      <c r="T1143" s="307"/>
      <c r="U1143" s="307"/>
      <c r="V1143" s="307"/>
      <c r="W1143" s="307"/>
      <c r="X1143" s="307"/>
      <c r="Y1143" s="307"/>
      <c r="Z1143" s="307"/>
      <c r="AA1143" s="307"/>
      <c r="AI1143" s="274"/>
      <c r="AK1143" s="274"/>
      <c r="AL1143" s="274"/>
      <c r="AM1143" s="274"/>
      <c r="AN1143" s="274"/>
    </row>
    <row r="1144" spans="16:40" x14ac:dyDescent="0.2">
      <c r="P1144" s="307"/>
      <c r="R1144" s="307"/>
      <c r="S1144" s="307"/>
      <c r="T1144" s="307"/>
      <c r="U1144" s="307"/>
      <c r="V1144" s="307"/>
      <c r="W1144" s="307"/>
      <c r="X1144" s="307"/>
      <c r="Y1144" s="307"/>
      <c r="Z1144" s="307"/>
      <c r="AA1144" s="307"/>
      <c r="AI1144" s="274"/>
      <c r="AK1144" s="274"/>
      <c r="AL1144" s="274"/>
      <c r="AM1144" s="274"/>
      <c r="AN1144" s="274"/>
    </row>
    <row r="1145" spans="16:40" x14ac:dyDescent="0.2">
      <c r="P1145" s="307"/>
      <c r="R1145" s="307"/>
      <c r="S1145" s="307"/>
      <c r="T1145" s="307"/>
      <c r="U1145" s="307"/>
      <c r="V1145" s="307"/>
      <c r="W1145" s="307"/>
      <c r="X1145" s="307"/>
      <c r="Y1145" s="307"/>
      <c r="Z1145" s="307"/>
      <c r="AA1145" s="307"/>
      <c r="AI1145" s="274"/>
      <c r="AK1145" s="274"/>
      <c r="AL1145" s="274"/>
      <c r="AM1145" s="274"/>
      <c r="AN1145" s="274"/>
    </row>
    <row r="1146" spans="16:40" x14ac:dyDescent="0.2">
      <c r="P1146" s="307"/>
      <c r="R1146" s="307"/>
      <c r="S1146" s="307"/>
      <c r="T1146" s="307"/>
      <c r="U1146" s="307"/>
      <c r="V1146" s="307"/>
      <c r="W1146" s="307"/>
      <c r="X1146" s="307"/>
      <c r="Y1146" s="307"/>
      <c r="Z1146" s="307"/>
      <c r="AA1146" s="307"/>
      <c r="AI1146" s="274"/>
      <c r="AK1146" s="274"/>
      <c r="AL1146" s="274"/>
      <c r="AM1146" s="274"/>
      <c r="AN1146" s="274"/>
    </row>
    <row r="1147" spans="16:40" x14ac:dyDescent="0.2">
      <c r="P1147" s="307"/>
      <c r="R1147" s="307"/>
      <c r="S1147" s="307"/>
      <c r="T1147" s="307"/>
      <c r="U1147" s="307"/>
      <c r="V1147" s="307"/>
      <c r="W1147" s="307"/>
      <c r="X1147" s="307"/>
      <c r="Y1147" s="307"/>
      <c r="Z1147" s="307"/>
      <c r="AA1147" s="307"/>
      <c r="AI1147" s="274"/>
      <c r="AK1147" s="274"/>
      <c r="AL1147" s="274"/>
      <c r="AM1147" s="274"/>
      <c r="AN1147" s="274"/>
    </row>
    <row r="1148" spans="16:40" x14ac:dyDescent="0.2">
      <c r="P1148" s="307"/>
      <c r="R1148" s="307"/>
      <c r="S1148" s="307"/>
      <c r="T1148" s="307"/>
      <c r="U1148" s="307"/>
      <c r="V1148" s="307"/>
      <c r="W1148" s="307"/>
      <c r="X1148" s="307"/>
      <c r="Y1148" s="307"/>
      <c r="Z1148" s="307"/>
      <c r="AA1148" s="307"/>
      <c r="AI1148" s="274"/>
      <c r="AK1148" s="274"/>
      <c r="AL1148" s="274"/>
      <c r="AM1148" s="274"/>
      <c r="AN1148" s="274"/>
    </row>
    <row r="1149" spans="16:40" x14ac:dyDescent="0.2">
      <c r="P1149" s="307"/>
      <c r="R1149" s="307"/>
      <c r="S1149" s="307"/>
      <c r="T1149" s="307"/>
      <c r="U1149" s="307"/>
      <c r="V1149" s="307"/>
      <c r="W1149" s="307"/>
      <c r="X1149" s="307"/>
      <c r="Y1149" s="307"/>
      <c r="Z1149" s="307"/>
      <c r="AA1149" s="307"/>
      <c r="AI1149" s="274"/>
      <c r="AK1149" s="274"/>
      <c r="AL1149" s="274"/>
      <c r="AM1149" s="274"/>
      <c r="AN1149" s="274"/>
    </row>
    <row r="1150" spans="16:40" x14ac:dyDescent="0.2">
      <c r="P1150" s="307"/>
      <c r="R1150" s="307"/>
      <c r="S1150" s="307"/>
      <c r="T1150" s="307"/>
      <c r="U1150" s="307"/>
      <c r="V1150" s="307"/>
      <c r="W1150" s="307"/>
      <c r="X1150" s="307"/>
      <c r="Y1150" s="307"/>
      <c r="Z1150" s="307"/>
      <c r="AA1150" s="307"/>
      <c r="AI1150" s="274"/>
      <c r="AK1150" s="274"/>
      <c r="AL1150" s="274"/>
      <c r="AM1150" s="274"/>
      <c r="AN1150" s="274"/>
    </row>
    <row r="1151" spans="16:40" x14ac:dyDescent="0.2">
      <c r="P1151" s="307"/>
      <c r="R1151" s="307"/>
      <c r="S1151" s="307"/>
      <c r="T1151" s="307"/>
      <c r="U1151" s="307"/>
      <c r="V1151" s="307"/>
      <c r="W1151" s="307"/>
      <c r="X1151" s="307"/>
      <c r="Y1151" s="307"/>
      <c r="Z1151" s="307"/>
      <c r="AA1151" s="307"/>
      <c r="AI1151" s="274"/>
      <c r="AK1151" s="274"/>
      <c r="AL1151" s="274"/>
      <c r="AM1151" s="274"/>
      <c r="AN1151" s="274"/>
    </row>
    <row r="1152" spans="16:40" x14ac:dyDescent="0.2">
      <c r="P1152" s="307"/>
      <c r="R1152" s="307"/>
      <c r="S1152" s="307"/>
      <c r="T1152" s="307"/>
      <c r="U1152" s="307"/>
      <c r="V1152" s="307"/>
      <c r="W1152" s="307"/>
      <c r="X1152" s="307"/>
      <c r="Y1152" s="307"/>
      <c r="Z1152" s="307"/>
      <c r="AA1152" s="307"/>
      <c r="AI1152" s="274"/>
      <c r="AK1152" s="274"/>
      <c r="AL1152" s="274"/>
      <c r="AM1152" s="274"/>
      <c r="AN1152" s="274"/>
    </row>
    <row r="1153" spans="16:40" x14ac:dyDescent="0.2">
      <c r="P1153" s="307"/>
      <c r="R1153" s="307"/>
      <c r="S1153" s="307"/>
      <c r="T1153" s="307"/>
      <c r="U1153" s="307"/>
      <c r="V1153" s="307"/>
      <c r="W1153" s="307"/>
      <c r="X1153" s="307"/>
      <c r="Y1153" s="307"/>
      <c r="Z1153" s="307"/>
      <c r="AA1153" s="307"/>
      <c r="AI1153" s="274"/>
      <c r="AK1153" s="274"/>
      <c r="AL1153" s="274"/>
      <c r="AM1153" s="274"/>
      <c r="AN1153" s="274"/>
    </row>
    <row r="1154" spans="16:40" x14ac:dyDescent="0.2">
      <c r="P1154" s="307"/>
      <c r="R1154" s="307"/>
      <c r="S1154" s="307"/>
      <c r="T1154" s="307"/>
      <c r="U1154" s="307"/>
      <c r="V1154" s="307"/>
      <c r="W1154" s="307"/>
      <c r="X1154" s="307"/>
      <c r="Y1154" s="307"/>
      <c r="Z1154" s="307"/>
      <c r="AA1154" s="307"/>
      <c r="AI1154" s="274"/>
      <c r="AK1154" s="274"/>
      <c r="AL1154" s="274"/>
      <c r="AM1154" s="274"/>
      <c r="AN1154" s="274"/>
    </row>
    <row r="1155" spans="16:40" x14ac:dyDescent="0.2">
      <c r="P1155" s="307"/>
      <c r="R1155" s="307"/>
      <c r="S1155" s="307"/>
      <c r="T1155" s="307"/>
      <c r="U1155" s="307"/>
      <c r="V1155" s="307"/>
      <c r="W1155" s="307"/>
      <c r="X1155" s="307"/>
      <c r="Y1155" s="307"/>
      <c r="Z1155" s="307"/>
      <c r="AA1155" s="307"/>
      <c r="AI1155" s="274"/>
      <c r="AK1155" s="274"/>
      <c r="AL1155" s="274"/>
      <c r="AM1155" s="274"/>
      <c r="AN1155" s="274"/>
    </row>
    <row r="1156" spans="16:40" x14ac:dyDescent="0.2">
      <c r="P1156" s="307"/>
      <c r="R1156" s="307"/>
      <c r="S1156" s="307"/>
      <c r="T1156" s="307"/>
      <c r="U1156" s="307"/>
      <c r="V1156" s="307"/>
      <c r="W1156" s="307"/>
      <c r="X1156" s="307"/>
      <c r="Y1156" s="307"/>
      <c r="Z1156" s="307"/>
      <c r="AA1156" s="307"/>
      <c r="AI1156" s="274"/>
      <c r="AK1156" s="274"/>
      <c r="AL1156" s="274"/>
      <c r="AM1156" s="274"/>
      <c r="AN1156" s="274"/>
    </row>
    <row r="1157" spans="16:40" x14ac:dyDescent="0.2">
      <c r="P1157" s="307"/>
      <c r="R1157" s="307"/>
      <c r="S1157" s="307"/>
      <c r="T1157" s="307"/>
      <c r="U1157" s="307"/>
      <c r="V1157" s="307"/>
      <c r="W1157" s="307"/>
      <c r="X1157" s="307"/>
      <c r="Y1157" s="307"/>
      <c r="Z1157" s="307"/>
      <c r="AA1157" s="307"/>
      <c r="AI1157" s="274"/>
      <c r="AK1157" s="274"/>
      <c r="AL1157" s="274"/>
      <c r="AM1157" s="274"/>
      <c r="AN1157" s="274"/>
    </row>
    <row r="1158" spans="16:40" x14ac:dyDescent="0.2">
      <c r="P1158" s="307"/>
      <c r="R1158" s="307"/>
      <c r="S1158" s="307"/>
      <c r="T1158" s="307"/>
      <c r="U1158" s="307"/>
      <c r="V1158" s="307"/>
      <c r="W1158" s="307"/>
      <c r="X1158" s="307"/>
      <c r="Y1158" s="307"/>
      <c r="Z1158" s="307"/>
      <c r="AA1158" s="307"/>
      <c r="AI1158" s="274"/>
      <c r="AK1158" s="274"/>
      <c r="AL1158" s="274"/>
      <c r="AM1158" s="274"/>
      <c r="AN1158" s="274"/>
    </row>
    <row r="1159" spans="16:40" x14ac:dyDescent="0.2">
      <c r="P1159" s="307"/>
      <c r="R1159" s="307"/>
      <c r="S1159" s="307"/>
      <c r="T1159" s="307"/>
      <c r="U1159" s="307"/>
      <c r="V1159" s="307"/>
      <c r="W1159" s="307"/>
      <c r="X1159" s="307"/>
      <c r="Y1159" s="307"/>
      <c r="Z1159" s="307"/>
      <c r="AA1159" s="307"/>
      <c r="AI1159" s="274"/>
      <c r="AK1159" s="274"/>
      <c r="AL1159" s="274"/>
      <c r="AM1159" s="274"/>
      <c r="AN1159" s="274"/>
    </row>
    <row r="1160" spans="16:40" x14ac:dyDescent="0.2">
      <c r="P1160" s="307"/>
      <c r="R1160" s="307"/>
      <c r="S1160" s="307"/>
      <c r="T1160" s="307"/>
      <c r="U1160" s="307"/>
      <c r="V1160" s="307"/>
      <c r="W1160" s="307"/>
      <c r="X1160" s="307"/>
      <c r="Y1160" s="307"/>
      <c r="Z1160" s="307"/>
      <c r="AA1160" s="307"/>
      <c r="AI1160" s="274"/>
      <c r="AK1160" s="274"/>
      <c r="AL1160" s="274"/>
      <c r="AM1160" s="274"/>
      <c r="AN1160" s="274"/>
    </row>
    <row r="1161" spans="16:40" x14ac:dyDescent="0.2">
      <c r="P1161" s="307"/>
      <c r="R1161" s="307"/>
      <c r="S1161" s="307"/>
      <c r="T1161" s="307"/>
      <c r="U1161" s="307"/>
      <c r="V1161" s="307"/>
      <c r="W1161" s="307"/>
      <c r="X1161" s="307"/>
      <c r="Y1161" s="307"/>
      <c r="Z1161" s="307"/>
      <c r="AA1161" s="307"/>
      <c r="AI1161" s="274"/>
      <c r="AK1161" s="274"/>
      <c r="AL1161" s="274"/>
      <c r="AM1161" s="274"/>
      <c r="AN1161" s="274"/>
    </row>
    <row r="1162" spans="16:40" x14ac:dyDescent="0.2">
      <c r="P1162" s="307"/>
      <c r="R1162" s="307"/>
      <c r="S1162" s="307"/>
      <c r="T1162" s="307"/>
      <c r="U1162" s="307"/>
      <c r="V1162" s="307"/>
      <c r="W1162" s="307"/>
      <c r="X1162" s="307"/>
      <c r="Y1162" s="307"/>
      <c r="Z1162" s="307"/>
      <c r="AA1162" s="307"/>
      <c r="AI1162" s="274"/>
      <c r="AK1162" s="274"/>
      <c r="AL1162" s="274"/>
      <c r="AM1162" s="274"/>
      <c r="AN1162" s="274"/>
    </row>
    <row r="1163" spans="16:40" x14ac:dyDescent="0.2">
      <c r="P1163" s="307"/>
      <c r="R1163" s="307"/>
      <c r="S1163" s="307"/>
      <c r="T1163" s="307"/>
      <c r="U1163" s="307"/>
      <c r="V1163" s="307"/>
      <c r="W1163" s="307"/>
      <c r="X1163" s="307"/>
      <c r="Y1163" s="307"/>
      <c r="Z1163" s="307"/>
      <c r="AA1163" s="307"/>
      <c r="AI1163" s="274"/>
      <c r="AK1163" s="274"/>
      <c r="AL1163" s="274"/>
      <c r="AM1163" s="274"/>
      <c r="AN1163" s="274"/>
    </row>
    <row r="1164" spans="16:40" x14ac:dyDescent="0.2">
      <c r="P1164" s="307"/>
      <c r="R1164" s="307"/>
      <c r="S1164" s="307"/>
      <c r="T1164" s="307"/>
      <c r="U1164" s="307"/>
      <c r="V1164" s="307"/>
      <c r="W1164" s="307"/>
      <c r="X1164" s="307"/>
      <c r="Y1164" s="307"/>
      <c r="Z1164" s="307"/>
      <c r="AA1164" s="307"/>
      <c r="AI1164" s="274"/>
      <c r="AK1164" s="274"/>
      <c r="AL1164" s="274"/>
      <c r="AM1164" s="274"/>
      <c r="AN1164" s="274"/>
    </row>
    <row r="1165" spans="16:40" x14ac:dyDescent="0.2">
      <c r="P1165" s="307"/>
      <c r="R1165" s="307"/>
      <c r="S1165" s="307"/>
      <c r="T1165" s="307"/>
      <c r="U1165" s="307"/>
      <c r="V1165" s="307"/>
      <c r="W1165" s="307"/>
      <c r="X1165" s="307"/>
      <c r="Y1165" s="307"/>
      <c r="Z1165" s="307"/>
      <c r="AA1165" s="307"/>
      <c r="AI1165" s="274"/>
      <c r="AK1165" s="274"/>
      <c r="AL1165" s="274"/>
      <c r="AM1165" s="274"/>
      <c r="AN1165" s="274"/>
    </row>
    <row r="1166" spans="16:40" x14ac:dyDescent="0.2">
      <c r="P1166" s="307"/>
      <c r="R1166" s="307"/>
      <c r="S1166" s="307"/>
      <c r="T1166" s="307"/>
      <c r="U1166" s="307"/>
      <c r="V1166" s="307"/>
      <c r="W1166" s="307"/>
      <c r="X1166" s="307"/>
      <c r="Y1166" s="307"/>
      <c r="Z1166" s="307"/>
      <c r="AA1166" s="307"/>
      <c r="AI1166" s="274"/>
      <c r="AK1166" s="274"/>
      <c r="AL1166" s="274"/>
      <c r="AM1166" s="274"/>
      <c r="AN1166" s="274"/>
    </row>
    <row r="1167" spans="16:40" x14ac:dyDescent="0.2">
      <c r="P1167" s="307"/>
      <c r="R1167" s="307"/>
      <c r="S1167" s="307"/>
      <c r="T1167" s="307"/>
      <c r="U1167" s="307"/>
      <c r="V1167" s="307"/>
      <c r="W1167" s="307"/>
      <c r="X1167" s="307"/>
      <c r="Y1167" s="307"/>
      <c r="Z1167" s="307"/>
      <c r="AA1167" s="307"/>
      <c r="AI1167" s="274"/>
      <c r="AK1167" s="274"/>
      <c r="AL1167" s="274"/>
      <c r="AM1167" s="274"/>
      <c r="AN1167" s="274"/>
    </row>
    <row r="1168" spans="16:40" x14ac:dyDescent="0.2">
      <c r="P1168" s="307"/>
      <c r="R1168" s="307"/>
      <c r="S1168" s="307"/>
      <c r="T1168" s="307"/>
      <c r="U1168" s="307"/>
      <c r="V1168" s="307"/>
      <c r="W1168" s="307"/>
      <c r="X1168" s="307"/>
      <c r="Y1168" s="307"/>
      <c r="Z1168" s="307"/>
      <c r="AA1168" s="307"/>
      <c r="AI1168" s="274"/>
      <c r="AK1168" s="274"/>
      <c r="AL1168" s="274"/>
      <c r="AM1168" s="274"/>
      <c r="AN1168" s="274"/>
    </row>
    <row r="1169" spans="16:40" x14ac:dyDescent="0.2">
      <c r="P1169" s="307"/>
      <c r="R1169" s="307"/>
      <c r="S1169" s="307"/>
      <c r="T1169" s="307"/>
      <c r="U1169" s="307"/>
      <c r="V1169" s="307"/>
      <c r="W1169" s="307"/>
      <c r="X1169" s="307"/>
      <c r="Y1169" s="307"/>
      <c r="Z1169" s="307"/>
      <c r="AA1169" s="307"/>
      <c r="AI1169" s="274"/>
      <c r="AK1169" s="274"/>
      <c r="AL1169" s="274"/>
      <c r="AM1169" s="274"/>
      <c r="AN1169" s="274"/>
    </row>
    <row r="1170" spans="16:40" x14ac:dyDescent="0.2">
      <c r="P1170" s="307"/>
      <c r="R1170" s="307"/>
      <c r="S1170" s="307"/>
      <c r="T1170" s="307"/>
      <c r="U1170" s="307"/>
      <c r="V1170" s="307"/>
      <c r="W1170" s="307"/>
      <c r="X1170" s="307"/>
      <c r="Y1170" s="307"/>
      <c r="Z1170" s="307"/>
      <c r="AA1170" s="307"/>
      <c r="AI1170" s="274"/>
      <c r="AK1170" s="274"/>
      <c r="AL1170" s="274"/>
      <c r="AM1170" s="274"/>
      <c r="AN1170" s="274"/>
    </row>
    <row r="1171" spans="16:40" x14ac:dyDescent="0.2">
      <c r="P1171" s="307"/>
      <c r="R1171" s="307"/>
      <c r="S1171" s="307"/>
      <c r="T1171" s="307"/>
      <c r="U1171" s="307"/>
      <c r="V1171" s="307"/>
      <c r="W1171" s="307"/>
      <c r="X1171" s="307"/>
      <c r="Y1171" s="307"/>
      <c r="Z1171" s="307"/>
      <c r="AA1171" s="307"/>
      <c r="AI1171" s="274"/>
      <c r="AK1171" s="274"/>
      <c r="AL1171" s="274"/>
      <c r="AM1171" s="274"/>
      <c r="AN1171" s="274"/>
    </row>
    <row r="1172" spans="16:40" x14ac:dyDescent="0.2">
      <c r="P1172" s="307"/>
      <c r="R1172" s="307"/>
      <c r="S1172" s="307"/>
      <c r="T1172" s="307"/>
      <c r="U1172" s="307"/>
      <c r="V1172" s="307"/>
      <c r="W1172" s="307"/>
      <c r="X1172" s="307"/>
      <c r="Y1172" s="307"/>
      <c r="Z1172" s="307"/>
      <c r="AA1172" s="307"/>
      <c r="AI1172" s="274"/>
      <c r="AK1172" s="274"/>
      <c r="AL1172" s="274"/>
      <c r="AM1172" s="274"/>
      <c r="AN1172" s="274"/>
    </row>
    <row r="1173" spans="16:40" x14ac:dyDescent="0.2">
      <c r="P1173" s="307"/>
      <c r="R1173" s="307"/>
      <c r="S1173" s="307"/>
      <c r="T1173" s="307"/>
      <c r="U1173" s="307"/>
      <c r="V1173" s="307"/>
      <c r="W1173" s="307"/>
      <c r="X1173" s="307"/>
      <c r="Y1173" s="307"/>
      <c r="Z1173" s="307"/>
      <c r="AA1173" s="307"/>
      <c r="AI1173" s="274"/>
      <c r="AK1173" s="274"/>
      <c r="AL1173" s="274"/>
      <c r="AM1173" s="274"/>
      <c r="AN1173" s="274"/>
    </row>
    <row r="1174" spans="16:40" x14ac:dyDescent="0.2">
      <c r="P1174" s="307"/>
      <c r="R1174" s="307"/>
      <c r="S1174" s="307"/>
      <c r="T1174" s="307"/>
      <c r="U1174" s="307"/>
      <c r="V1174" s="307"/>
      <c r="W1174" s="307"/>
      <c r="X1174" s="307"/>
      <c r="Y1174" s="307"/>
      <c r="Z1174" s="307"/>
      <c r="AA1174" s="307"/>
      <c r="AI1174" s="274"/>
      <c r="AK1174" s="274"/>
      <c r="AL1174" s="274"/>
      <c r="AM1174" s="274"/>
      <c r="AN1174" s="274"/>
    </row>
    <row r="1175" spans="16:40" x14ac:dyDescent="0.2">
      <c r="P1175" s="307"/>
      <c r="R1175" s="307"/>
      <c r="S1175" s="307"/>
      <c r="T1175" s="307"/>
      <c r="U1175" s="307"/>
      <c r="V1175" s="307"/>
      <c r="W1175" s="307"/>
      <c r="X1175" s="307"/>
      <c r="Y1175" s="307"/>
      <c r="Z1175" s="307"/>
      <c r="AA1175" s="307"/>
      <c r="AI1175" s="274"/>
      <c r="AK1175" s="274"/>
      <c r="AL1175" s="274"/>
      <c r="AM1175" s="274"/>
      <c r="AN1175" s="274"/>
    </row>
    <row r="1176" spans="16:40" x14ac:dyDescent="0.2">
      <c r="P1176" s="307"/>
      <c r="R1176" s="307"/>
      <c r="S1176" s="307"/>
      <c r="T1176" s="307"/>
      <c r="U1176" s="307"/>
      <c r="V1176" s="307"/>
      <c r="W1176" s="307"/>
      <c r="X1176" s="307"/>
      <c r="Y1176" s="307"/>
      <c r="Z1176" s="307"/>
      <c r="AA1176" s="307"/>
      <c r="AI1176" s="274"/>
      <c r="AK1176" s="274"/>
      <c r="AL1176" s="274"/>
      <c r="AM1176" s="274"/>
      <c r="AN1176" s="274"/>
    </row>
    <row r="1177" spans="16:40" x14ac:dyDescent="0.2">
      <c r="P1177" s="307"/>
      <c r="R1177" s="307"/>
      <c r="S1177" s="307"/>
      <c r="T1177" s="307"/>
      <c r="U1177" s="307"/>
      <c r="V1177" s="307"/>
      <c r="W1177" s="307"/>
      <c r="X1177" s="307"/>
      <c r="Y1177" s="307"/>
      <c r="Z1177" s="307"/>
      <c r="AA1177" s="307"/>
      <c r="AI1177" s="274"/>
      <c r="AK1177" s="274"/>
      <c r="AL1177" s="274"/>
      <c r="AM1177" s="274"/>
      <c r="AN1177" s="274"/>
    </row>
    <row r="1178" spans="16:40" x14ac:dyDescent="0.2">
      <c r="P1178" s="307"/>
      <c r="R1178" s="307"/>
      <c r="S1178" s="307"/>
      <c r="T1178" s="307"/>
      <c r="U1178" s="307"/>
      <c r="V1178" s="307"/>
      <c r="W1178" s="307"/>
      <c r="X1178" s="307"/>
      <c r="Y1178" s="307"/>
      <c r="Z1178" s="307"/>
      <c r="AA1178" s="307"/>
      <c r="AI1178" s="274"/>
      <c r="AK1178" s="274"/>
      <c r="AL1178" s="274"/>
      <c r="AM1178" s="274"/>
      <c r="AN1178" s="274"/>
    </row>
    <row r="1179" spans="16:40" x14ac:dyDescent="0.2">
      <c r="P1179" s="307"/>
      <c r="R1179" s="307"/>
      <c r="S1179" s="307"/>
      <c r="T1179" s="307"/>
      <c r="U1179" s="307"/>
      <c r="V1179" s="307"/>
      <c r="W1179" s="307"/>
      <c r="X1179" s="307"/>
      <c r="Y1179" s="307"/>
      <c r="Z1179" s="307"/>
      <c r="AA1179" s="307"/>
      <c r="AI1179" s="274"/>
      <c r="AK1179" s="274"/>
      <c r="AL1179" s="274"/>
      <c r="AM1179" s="274"/>
      <c r="AN1179" s="274"/>
    </row>
    <row r="1180" spans="16:40" x14ac:dyDescent="0.2">
      <c r="P1180" s="307"/>
      <c r="R1180" s="307"/>
      <c r="S1180" s="307"/>
      <c r="T1180" s="307"/>
      <c r="U1180" s="307"/>
      <c r="V1180" s="307"/>
      <c r="W1180" s="307"/>
      <c r="X1180" s="307"/>
      <c r="Y1180" s="307"/>
      <c r="Z1180" s="307"/>
      <c r="AA1180" s="307"/>
      <c r="AI1180" s="274"/>
      <c r="AK1180" s="274"/>
      <c r="AL1180" s="274"/>
      <c r="AM1180" s="274"/>
      <c r="AN1180" s="274"/>
    </row>
    <row r="1181" spans="16:40" x14ac:dyDescent="0.2">
      <c r="P1181" s="307"/>
      <c r="R1181" s="307"/>
      <c r="S1181" s="307"/>
      <c r="T1181" s="307"/>
      <c r="U1181" s="307"/>
      <c r="V1181" s="307"/>
      <c r="W1181" s="307"/>
      <c r="X1181" s="307"/>
      <c r="Y1181" s="307"/>
      <c r="Z1181" s="307"/>
      <c r="AA1181" s="307"/>
      <c r="AI1181" s="274"/>
      <c r="AK1181" s="274"/>
      <c r="AL1181" s="274"/>
      <c r="AM1181" s="274"/>
      <c r="AN1181" s="274"/>
    </row>
    <row r="1182" spans="16:40" x14ac:dyDescent="0.2">
      <c r="P1182" s="307"/>
      <c r="R1182" s="307"/>
      <c r="S1182" s="307"/>
      <c r="T1182" s="307"/>
      <c r="U1182" s="307"/>
      <c r="V1182" s="307"/>
      <c r="W1182" s="307"/>
      <c r="X1182" s="307"/>
      <c r="Y1182" s="307"/>
      <c r="Z1182" s="307"/>
      <c r="AA1182" s="307"/>
      <c r="AI1182" s="274"/>
      <c r="AK1182" s="274"/>
      <c r="AL1182" s="274"/>
      <c r="AM1182" s="274"/>
      <c r="AN1182" s="274"/>
    </row>
    <row r="1183" spans="16:40" x14ac:dyDescent="0.2">
      <c r="P1183" s="307"/>
      <c r="R1183" s="307"/>
      <c r="S1183" s="307"/>
      <c r="T1183" s="307"/>
      <c r="U1183" s="307"/>
      <c r="V1183" s="307"/>
      <c r="W1183" s="307"/>
      <c r="X1183" s="307"/>
      <c r="Y1183" s="307"/>
      <c r="Z1183" s="307"/>
      <c r="AA1183" s="307"/>
      <c r="AI1183" s="274"/>
      <c r="AK1183" s="274"/>
      <c r="AL1183" s="274"/>
      <c r="AM1183" s="274"/>
      <c r="AN1183" s="274"/>
    </row>
    <row r="1184" spans="16:40" x14ac:dyDescent="0.2">
      <c r="P1184" s="307"/>
      <c r="R1184" s="307"/>
      <c r="S1184" s="307"/>
      <c r="T1184" s="307"/>
      <c r="U1184" s="307"/>
      <c r="V1184" s="307"/>
      <c r="W1184" s="307"/>
      <c r="X1184" s="307"/>
      <c r="Y1184" s="307"/>
      <c r="Z1184" s="307"/>
      <c r="AA1184" s="307"/>
      <c r="AI1184" s="274"/>
      <c r="AK1184" s="274"/>
      <c r="AL1184" s="274"/>
      <c r="AM1184" s="274"/>
      <c r="AN1184" s="274"/>
    </row>
    <row r="1185" spans="16:40" x14ac:dyDescent="0.2">
      <c r="P1185" s="307"/>
      <c r="R1185" s="307"/>
      <c r="S1185" s="307"/>
      <c r="T1185" s="307"/>
      <c r="U1185" s="307"/>
      <c r="V1185" s="307"/>
      <c r="W1185" s="307"/>
      <c r="X1185" s="307"/>
      <c r="Y1185" s="307"/>
      <c r="Z1185" s="307"/>
      <c r="AA1185" s="307"/>
      <c r="AI1185" s="274"/>
      <c r="AK1185" s="274"/>
      <c r="AL1185" s="274"/>
      <c r="AM1185" s="274"/>
      <c r="AN1185" s="274"/>
    </row>
    <row r="1186" spans="16:40" x14ac:dyDescent="0.2">
      <c r="P1186" s="307"/>
      <c r="R1186" s="307"/>
      <c r="S1186" s="307"/>
      <c r="T1186" s="307"/>
      <c r="U1186" s="307"/>
      <c r="V1186" s="307"/>
      <c r="W1186" s="307"/>
      <c r="X1186" s="307"/>
      <c r="Y1186" s="307"/>
      <c r="Z1186" s="307"/>
      <c r="AA1186" s="307"/>
      <c r="AI1186" s="274"/>
      <c r="AK1186" s="274"/>
      <c r="AL1186" s="274"/>
      <c r="AM1186" s="274"/>
      <c r="AN1186" s="274"/>
    </row>
    <row r="1187" spans="16:40" x14ac:dyDescent="0.2">
      <c r="P1187" s="307"/>
      <c r="R1187" s="307"/>
      <c r="S1187" s="307"/>
      <c r="T1187" s="307"/>
      <c r="U1187" s="307"/>
      <c r="V1187" s="307"/>
      <c r="W1187" s="307"/>
      <c r="X1187" s="307"/>
      <c r="Y1187" s="307"/>
      <c r="Z1187" s="307"/>
      <c r="AA1187" s="307"/>
      <c r="AI1187" s="274"/>
      <c r="AK1187" s="274"/>
      <c r="AL1187" s="274"/>
      <c r="AM1187" s="274"/>
      <c r="AN1187" s="274"/>
    </row>
    <row r="1188" spans="16:40" x14ac:dyDescent="0.2">
      <c r="P1188" s="307"/>
      <c r="R1188" s="307"/>
      <c r="S1188" s="307"/>
      <c r="T1188" s="307"/>
      <c r="U1188" s="307"/>
      <c r="V1188" s="307"/>
      <c r="W1188" s="307"/>
      <c r="X1188" s="307"/>
      <c r="Y1188" s="307"/>
      <c r="Z1188" s="307"/>
      <c r="AA1188" s="307"/>
      <c r="AI1188" s="274"/>
      <c r="AK1188" s="274"/>
      <c r="AL1188" s="274"/>
      <c r="AM1188" s="274"/>
      <c r="AN1188" s="274"/>
    </row>
    <row r="1189" spans="16:40" x14ac:dyDescent="0.2">
      <c r="P1189" s="307"/>
      <c r="R1189" s="307"/>
      <c r="S1189" s="307"/>
      <c r="T1189" s="307"/>
      <c r="U1189" s="307"/>
      <c r="V1189" s="307"/>
      <c r="W1189" s="307"/>
      <c r="X1189" s="307"/>
      <c r="Y1189" s="307"/>
      <c r="Z1189" s="307"/>
      <c r="AA1189" s="307"/>
      <c r="AI1189" s="274"/>
      <c r="AK1189" s="274"/>
      <c r="AL1189" s="274"/>
      <c r="AM1189" s="274"/>
      <c r="AN1189" s="274"/>
    </row>
    <row r="1190" spans="16:40" x14ac:dyDescent="0.2">
      <c r="P1190" s="307"/>
      <c r="R1190" s="307"/>
      <c r="S1190" s="307"/>
      <c r="T1190" s="307"/>
      <c r="U1190" s="307"/>
      <c r="V1190" s="307"/>
      <c r="W1190" s="307"/>
      <c r="X1190" s="307"/>
      <c r="Y1190" s="307"/>
      <c r="Z1190" s="307"/>
      <c r="AA1190" s="307"/>
      <c r="AI1190" s="274"/>
      <c r="AK1190" s="274"/>
      <c r="AL1190" s="274"/>
      <c r="AM1190" s="274"/>
      <c r="AN1190" s="274"/>
    </row>
    <row r="1191" spans="16:40" x14ac:dyDescent="0.2">
      <c r="P1191" s="307"/>
      <c r="R1191" s="307"/>
      <c r="S1191" s="307"/>
      <c r="T1191" s="307"/>
      <c r="U1191" s="307"/>
      <c r="V1191" s="307"/>
      <c r="W1191" s="307"/>
      <c r="X1191" s="307"/>
      <c r="Y1191" s="307"/>
      <c r="Z1191" s="307"/>
      <c r="AA1191" s="307"/>
      <c r="AI1191" s="274"/>
      <c r="AK1191" s="274"/>
      <c r="AL1191" s="274"/>
      <c r="AM1191" s="274"/>
      <c r="AN1191" s="274"/>
    </row>
    <row r="1192" spans="16:40" x14ac:dyDescent="0.2">
      <c r="P1192" s="307"/>
      <c r="R1192" s="307"/>
      <c r="S1192" s="307"/>
      <c r="T1192" s="307"/>
      <c r="U1192" s="307"/>
      <c r="V1192" s="307"/>
      <c r="W1192" s="307"/>
      <c r="X1192" s="307"/>
      <c r="Y1192" s="307"/>
      <c r="Z1192" s="307"/>
      <c r="AA1192" s="307"/>
      <c r="AI1192" s="274"/>
      <c r="AK1192" s="274"/>
      <c r="AL1192" s="274"/>
      <c r="AM1192" s="274"/>
      <c r="AN1192" s="274"/>
    </row>
    <row r="1193" spans="16:40" x14ac:dyDescent="0.2">
      <c r="P1193" s="307"/>
      <c r="R1193" s="307"/>
      <c r="S1193" s="307"/>
      <c r="T1193" s="307"/>
      <c r="U1193" s="307"/>
      <c r="V1193" s="307"/>
      <c r="W1193" s="307"/>
      <c r="X1193" s="307"/>
      <c r="Y1193" s="307"/>
      <c r="Z1193" s="307"/>
      <c r="AA1193" s="307"/>
      <c r="AI1193" s="274"/>
      <c r="AK1193" s="274"/>
      <c r="AL1193" s="274"/>
      <c r="AM1193" s="274"/>
      <c r="AN1193" s="274"/>
    </row>
    <row r="1194" spans="16:40" x14ac:dyDescent="0.2">
      <c r="P1194" s="307"/>
      <c r="R1194" s="307"/>
      <c r="S1194" s="307"/>
      <c r="T1194" s="307"/>
      <c r="U1194" s="307"/>
      <c r="V1194" s="307"/>
      <c r="W1194" s="307"/>
      <c r="X1194" s="307"/>
      <c r="Y1194" s="307"/>
      <c r="Z1194" s="307"/>
      <c r="AA1194" s="307"/>
      <c r="AI1194" s="274"/>
      <c r="AK1194" s="274"/>
      <c r="AL1194" s="274"/>
      <c r="AM1194" s="274"/>
      <c r="AN1194" s="274"/>
    </row>
    <row r="1195" spans="16:40" x14ac:dyDescent="0.2">
      <c r="P1195" s="307"/>
      <c r="R1195" s="307"/>
      <c r="S1195" s="307"/>
      <c r="T1195" s="307"/>
      <c r="U1195" s="307"/>
      <c r="V1195" s="307"/>
      <c r="W1195" s="307"/>
      <c r="X1195" s="307"/>
      <c r="Y1195" s="307"/>
      <c r="Z1195" s="307"/>
      <c r="AA1195" s="307"/>
      <c r="AI1195" s="274"/>
      <c r="AK1195" s="274"/>
      <c r="AL1195" s="274"/>
      <c r="AM1195" s="274"/>
      <c r="AN1195" s="274"/>
    </row>
    <row r="1196" spans="16:40" x14ac:dyDescent="0.2">
      <c r="P1196" s="307"/>
      <c r="R1196" s="307"/>
      <c r="S1196" s="307"/>
      <c r="T1196" s="307"/>
      <c r="U1196" s="307"/>
      <c r="V1196" s="307"/>
      <c r="W1196" s="307"/>
      <c r="X1196" s="307"/>
      <c r="Y1196" s="307"/>
      <c r="Z1196" s="307"/>
      <c r="AA1196" s="307"/>
      <c r="AI1196" s="274"/>
      <c r="AK1196" s="274"/>
      <c r="AL1196" s="274"/>
      <c r="AM1196" s="274"/>
      <c r="AN1196" s="274"/>
    </row>
    <row r="1197" spans="16:40" x14ac:dyDescent="0.2">
      <c r="P1197" s="307"/>
      <c r="R1197" s="307"/>
      <c r="S1197" s="307"/>
      <c r="T1197" s="307"/>
      <c r="U1197" s="307"/>
      <c r="V1197" s="307"/>
      <c r="W1197" s="307"/>
      <c r="X1197" s="307"/>
      <c r="Y1197" s="307"/>
      <c r="Z1197" s="307"/>
      <c r="AA1197" s="307"/>
      <c r="AI1197" s="274"/>
      <c r="AK1197" s="274"/>
      <c r="AL1197" s="274"/>
      <c r="AM1197" s="274"/>
      <c r="AN1197" s="274"/>
    </row>
    <row r="1198" spans="16:40" x14ac:dyDescent="0.2">
      <c r="P1198" s="307"/>
      <c r="R1198" s="307"/>
      <c r="S1198" s="307"/>
      <c r="T1198" s="307"/>
      <c r="U1198" s="307"/>
      <c r="V1198" s="307"/>
      <c r="W1198" s="307"/>
      <c r="X1198" s="307"/>
      <c r="Y1198" s="307"/>
      <c r="Z1198" s="307"/>
      <c r="AA1198" s="307"/>
      <c r="AI1198" s="274"/>
      <c r="AK1198" s="274"/>
      <c r="AL1198" s="274"/>
      <c r="AM1198" s="274"/>
      <c r="AN1198" s="274"/>
    </row>
    <row r="1199" spans="16:40" x14ac:dyDescent="0.2">
      <c r="P1199" s="307"/>
      <c r="R1199" s="307"/>
      <c r="S1199" s="307"/>
      <c r="T1199" s="307"/>
      <c r="U1199" s="307"/>
      <c r="V1199" s="307"/>
      <c r="W1199" s="307"/>
      <c r="X1199" s="307"/>
      <c r="Y1199" s="307"/>
      <c r="Z1199" s="307"/>
      <c r="AA1199" s="307"/>
      <c r="AI1199" s="274"/>
      <c r="AK1199" s="274"/>
      <c r="AL1199" s="274"/>
      <c r="AM1199" s="274"/>
      <c r="AN1199" s="274"/>
    </row>
    <row r="1200" spans="16:40" x14ac:dyDescent="0.2">
      <c r="P1200" s="307"/>
      <c r="R1200" s="307"/>
      <c r="S1200" s="307"/>
      <c r="T1200" s="307"/>
      <c r="U1200" s="307"/>
      <c r="V1200" s="307"/>
      <c r="W1200" s="307"/>
      <c r="X1200" s="307"/>
      <c r="Y1200" s="307"/>
      <c r="Z1200" s="307"/>
      <c r="AA1200" s="307"/>
      <c r="AI1200" s="274"/>
      <c r="AK1200" s="274"/>
      <c r="AL1200" s="274"/>
      <c r="AM1200" s="274"/>
      <c r="AN1200" s="274"/>
    </row>
    <row r="1201" spans="16:40" x14ac:dyDescent="0.2">
      <c r="P1201" s="307"/>
      <c r="R1201" s="307"/>
      <c r="S1201" s="307"/>
      <c r="T1201" s="307"/>
      <c r="U1201" s="307"/>
      <c r="V1201" s="307"/>
      <c r="W1201" s="307"/>
      <c r="X1201" s="307"/>
      <c r="Y1201" s="307"/>
      <c r="Z1201" s="307"/>
      <c r="AA1201" s="307"/>
      <c r="AI1201" s="274"/>
      <c r="AK1201" s="274"/>
      <c r="AL1201" s="274"/>
      <c r="AM1201" s="274"/>
      <c r="AN1201" s="274"/>
    </row>
    <row r="1202" spans="16:40" x14ac:dyDescent="0.2">
      <c r="P1202" s="307"/>
      <c r="R1202" s="307"/>
      <c r="S1202" s="307"/>
      <c r="T1202" s="307"/>
      <c r="U1202" s="307"/>
      <c r="V1202" s="307"/>
      <c r="W1202" s="307"/>
      <c r="X1202" s="307"/>
      <c r="Y1202" s="307"/>
      <c r="Z1202" s="307"/>
      <c r="AA1202" s="307"/>
      <c r="AI1202" s="274"/>
      <c r="AK1202" s="274"/>
      <c r="AL1202" s="274"/>
      <c r="AM1202" s="274"/>
      <c r="AN1202" s="274"/>
    </row>
    <row r="1203" spans="16:40" x14ac:dyDescent="0.2">
      <c r="P1203" s="307"/>
      <c r="R1203" s="307"/>
      <c r="S1203" s="307"/>
      <c r="T1203" s="307"/>
      <c r="U1203" s="307"/>
      <c r="V1203" s="307"/>
      <c r="W1203" s="307"/>
      <c r="X1203" s="307"/>
      <c r="Y1203" s="307"/>
      <c r="Z1203" s="307"/>
      <c r="AA1203" s="307"/>
      <c r="AI1203" s="274"/>
      <c r="AK1203" s="274"/>
      <c r="AL1203" s="274"/>
      <c r="AM1203" s="274"/>
      <c r="AN1203" s="274"/>
    </row>
    <row r="1204" spans="16:40" x14ac:dyDescent="0.2">
      <c r="P1204" s="307"/>
      <c r="R1204" s="307"/>
      <c r="S1204" s="307"/>
      <c r="T1204" s="307"/>
      <c r="U1204" s="307"/>
      <c r="V1204" s="307"/>
      <c r="W1204" s="307"/>
      <c r="X1204" s="307"/>
      <c r="Y1204" s="307"/>
      <c r="Z1204" s="307"/>
      <c r="AA1204" s="307"/>
      <c r="AI1204" s="274"/>
      <c r="AK1204" s="274"/>
      <c r="AL1204" s="274"/>
      <c r="AM1204" s="274"/>
      <c r="AN1204" s="274"/>
    </row>
    <row r="1205" spans="16:40" x14ac:dyDescent="0.2">
      <c r="P1205" s="307"/>
      <c r="R1205" s="307"/>
      <c r="S1205" s="307"/>
      <c r="T1205" s="307"/>
      <c r="U1205" s="307"/>
      <c r="V1205" s="307"/>
      <c r="W1205" s="307"/>
      <c r="X1205" s="307"/>
      <c r="Y1205" s="307"/>
      <c r="Z1205" s="307"/>
      <c r="AA1205" s="307"/>
      <c r="AI1205" s="274"/>
      <c r="AK1205" s="274"/>
      <c r="AL1205" s="274"/>
      <c r="AM1205" s="274"/>
      <c r="AN1205" s="274"/>
    </row>
    <row r="1206" spans="16:40" x14ac:dyDescent="0.2">
      <c r="P1206" s="307"/>
      <c r="R1206" s="307"/>
      <c r="S1206" s="307"/>
      <c r="T1206" s="307"/>
      <c r="U1206" s="307"/>
      <c r="V1206" s="307"/>
      <c r="W1206" s="307"/>
      <c r="X1206" s="307"/>
      <c r="Y1206" s="307"/>
      <c r="Z1206" s="307"/>
      <c r="AA1206" s="307"/>
      <c r="AI1206" s="274"/>
      <c r="AK1206" s="274"/>
      <c r="AL1206" s="274"/>
      <c r="AM1206" s="274"/>
      <c r="AN1206" s="274"/>
    </row>
    <row r="1207" spans="16:40" x14ac:dyDescent="0.2">
      <c r="P1207" s="307"/>
      <c r="R1207" s="307"/>
      <c r="S1207" s="307"/>
      <c r="T1207" s="307"/>
      <c r="U1207" s="307"/>
      <c r="V1207" s="307"/>
      <c r="W1207" s="307"/>
      <c r="X1207" s="307"/>
      <c r="Y1207" s="307"/>
      <c r="Z1207" s="307"/>
      <c r="AA1207" s="307"/>
      <c r="AI1207" s="274"/>
      <c r="AK1207" s="274"/>
      <c r="AL1207" s="274"/>
      <c r="AM1207" s="274"/>
      <c r="AN1207" s="274"/>
    </row>
    <row r="1208" spans="16:40" x14ac:dyDescent="0.2">
      <c r="P1208" s="307"/>
      <c r="R1208" s="307"/>
      <c r="S1208" s="307"/>
      <c r="T1208" s="307"/>
      <c r="U1208" s="307"/>
      <c r="V1208" s="307"/>
      <c r="W1208" s="307"/>
      <c r="X1208" s="307"/>
      <c r="Y1208" s="307"/>
      <c r="Z1208" s="307"/>
      <c r="AA1208" s="307"/>
      <c r="AI1208" s="274"/>
      <c r="AK1208" s="274"/>
      <c r="AL1208" s="274"/>
      <c r="AM1208" s="274"/>
      <c r="AN1208" s="274"/>
    </row>
    <row r="1209" spans="16:40" x14ac:dyDescent="0.2">
      <c r="P1209" s="307"/>
      <c r="R1209" s="307"/>
      <c r="S1209" s="307"/>
      <c r="T1209" s="307"/>
      <c r="U1209" s="307"/>
      <c r="V1209" s="307"/>
      <c r="W1209" s="307"/>
      <c r="X1209" s="307"/>
      <c r="Y1209" s="307"/>
      <c r="Z1209" s="307"/>
      <c r="AA1209" s="307"/>
      <c r="AI1209" s="274"/>
      <c r="AK1209" s="274"/>
      <c r="AL1209" s="274"/>
      <c r="AM1209" s="274"/>
      <c r="AN1209" s="274"/>
    </row>
    <row r="1210" spans="16:40" x14ac:dyDescent="0.2">
      <c r="P1210" s="307"/>
      <c r="R1210" s="307"/>
      <c r="S1210" s="307"/>
      <c r="T1210" s="307"/>
      <c r="U1210" s="307"/>
      <c r="V1210" s="307"/>
      <c r="W1210" s="307"/>
      <c r="X1210" s="307"/>
      <c r="Y1210" s="307"/>
      <c r="Z1210" s="307"/>
      <c r="AA1210" s="307"/>
      <c r="AI1210" s="274"/>
      <c r="AK1210" s="274"/>
      <c r="AL1210" s="274"/>
      <c r="AM1210" s="274"/>
      <c r="AN1210" s="274"/>
    </row>
    <row r="1211" spans="16:40" x14ac:dyDescent="0.2">
      <c r="P1211" s="307"/>
      <c r="R1211" s="307"/>
      <c r="S1211" s="307"/>
      <c r="T1211" s="307"/>
      <c r="U1211" s="307"/>
      <c r="V1211" s="307"/>
      <c r="W1211" s="307"/>
      <c r="X1211" s="307"/>
      <c r="Y1211" s="307"/>
      <c r="Z1211" s="307"/>
      <c r="AA1211" s="307"/>
      <c r="AI1211" s="274"/>
      <c r="AK1211" s="274"/>
      <c r="AL1211" s="274"/>
      <c r="AM1211" s="274"/>
      <c r="AN1211" s="274"/>
    </row>
    <row r="1212" spans="16:40" x14ac:dyDescent="0.2">
      <c r="P1212" s="307"/>
      <c r="R1212" s="307"/>
      <c r="S1212" s="307"/>
      <c r="T1212" s="307"/>
      <c r="U1212" s="307"/>
      <c r="V1212" s="307"/>
      <c r="W1212" s="307"/>
      <c r="X1212" s="307"/>
      <c r="Y1212" s="307"/>
      <c r="Z1212" s="307"/>
      <c r="AA1212" s="307"/>
      <c r="AI1212" s="274"/>
      <c r="AK1212" s="274"/>
      <c r="AL1212" s="274"/>
      <c r="AM1212" s="274"/>
      <c r="AN1212" s="274"/>
    </row>
    <row r="1213" spans="16:40" x14ac:dyDescent="0.2">
      <c r="P1213" s="307"/>
      <c r="R1213" s="307"/>
      <c r="S1213" s="307"/>
      <c r="T1213" s="307"/>
      <c r="U1213" s="307"/>
      <c r="V1213" s="307"/>
      <c r="W1213" s="307"/>
      <c r="X1213" s="307"/>
      <c r="Y1213" s="307"/>
      <c r="Z1213" s="307"/>
      <c r="AA1213" s="307"/>
      <c r="AI1213" s="274"/>
      <c r="AK1213" s="274"/>
      <c r="AL1213" s="274"/>
      <c r="AM1213" s="274"/>
      <c r="AN1213" s="274"/>
    </row>
    <row r="1214" spans="16:40" x14ac:dyDescent="0.2">
      <c r="P1214" s="307"/>
      <c r="R1214" s="307"/>
      <c r="S1214" s="307"/>
      <c r="T1214" s="307"/>
      <c r="U1214" s="307"/>
      <c r="V1214" s="307"/>
      <c r="W1214" s="307"/>
      <c r="X1214" s="307"/>
      <c r="Y1214" s="307"/>
      <c r="Z1214" s="307"/>
      <c r="AA1214" s="307"/>
      <c r="AI1214" s="274"/>
      <c r="AK1214" s="274"/>
      <c r="AL1214" s="274"/>
      <c r="AM1214" s="274"/>
      <c r="AN1214" s="274"/>
    </row>
    <row r="1215" spans="16:40" x14ac:dyDescent="0.2">
      <c r="P1215" s="307"/>
      <c r="R1215" s="307"/>
      <c r="S1215" s="307"/>
      <c r="T1215" s="307"/>
      <c r="U1215" s="307"/>
      <c r="V1215" s="307"/>
      <c r="W1215" s="307"/>
      <c r="X1215" s="307"/>
      <c r="Y1215" s="307"/>
      <c r="Z1215" s="307"/>
      <c r="AA1215" s="307"/>
      <c r="AI1215" s="274"/>
      <c r="AK1215" s="274"/>
      <c r="AL1215" s="274"/>
      <c r="AM1215" s="274"/>
      <c r="AN1215" s="274"/>
    </row>
    <row r="1216" spans="16:40" x14ac:dyDescent="0.2">
      <c r="P1216" s="307"/>
      <c r="R1216" s="307"/>
      <c r="S1216" s="307"/>
      <c r="T1216" s="307"/>
      <c r="U1216" s="307"/>
      <c r="V1216" s="307"/>
      <c r="W1216" s="307"/>
      <c r="X1216" s="307"/>
      <c r="Y1216" s="307"/>
      <c r="Z1216" s="307"/>
      <c r="AA1216" s="307"/>
      <c r="AI1216" s="274"/>
      <c r="AK1216" s="274"/>
      <c r="AL1216" s="274"/>
      <c r="AM1216" s="274"/>
      <c r="AN1216" s="274"/>
    </row>
    <row r="1217" spans="16:40" x14ac:dyDescent="0.2">
      <c r="P1217" s="307"/>
      <c r="R1217" s="307"/>
      <c r="S1217" s="307"/>
      <c r="T1217" s="307"/>
      <c r="U1217" s="307"/>
      <c r="V1217" s="307"/>
      <c r="W1217" s="307"/>
      <c r="X1217" s="307"/>
      <c r="Y1217" s="307"/>
      <c r="Z1217" s="307"/>
      <c r="AA1217" s="307"/>
      <c r="AI1217" s="274"/>
      <c r="AK1217" s="274"/>
      <c r="AL1217" s="274"/>
      <c r="AM1217" s="274"/>
      <c r="AN1217" s="274"/>
    </row>
    <row r="1218" spans="16:40" x14ac:dyDescent="0.2">
      <c r="P1218" s="307"/>
      <c r="R1218" s="307"/>
      <c r="S1218" s="307"/>
      <c r="T1218" s="307"/>
      <c r="U1218" s="307"/>
      <c r="V1218" s="307"/>
      <c r="W1218" s="307"/>
      <c r="X1218" s="307"/>
      <c r="Y1218" s="307"/>
      <c r="Z1218" s="307"/>
      <c r="AA1218" s="307"/>
      <c r="AI1218" s="274"/>
      <c r="AK1218" s="274"/>
      <c r="AL1218" s="274"/>
      <c r="AM1218" s="274"/>
      <c r="AN1218" s="274"/>
    </row>
    <row r="1219" spans="16:40" x14ac:dyDescent="0.2">
      <c r="P1219" s="307"/>
      <c r="R1219" s="307"/>
      <c r="S1219" s="307"/>
      <c r="T1219" s="307"/>
      <c r="U1219" s="307"/>
      <c r="V1219" s="307"/>
      <c r="W1219" s="307"/>
      <c r="X1219" s="307"/>
      <c r="Y1219" s="307"/>
      <c r="Z1219" s="307"/>
      <c r="AA1219" s="307"/>
      <c r="AI1219" s="274"/>
      <c r="AK1219" s="274"/>
      <c r="AL1219" s="274"/>
      <c r="AM1219" s="274"/>
      <c r="AN1219" s="274"/>
    </row>
    <row r="1220" spans="16:40" x14ac:dyDescent="0.2">
      <c r="P1220" s="307"/>
      <c r="R1220" s="307"/>
      <c r="S1220" s="307"/>
      <c r="T1220" s="307"/>
      <c r="U1220" s="307"/>
      <c r="V1220" s="307"/>
      <c r="W1220" s="307"/>
      <c r="X1220" s="307"/>
      <c r="Y1220" s="307"/>
      <c r="Z1220" s="307"/>
      <c r="AA1220" s="307"/>
      <c r="AI1220" s="274"/>
      <c r="AK1220" s="274"/>
      <c r="AL1220" s="274"/>
      <c r="AM1220" s="274"/>
      <c r="AN1220" s="274"/>
    </row>
    <row r="1221" spans="16:40" x14ac:dyDescent="0.2">
      <c r="P1221" s="307"/>
      <c r="R1221" s="307"/>
      <c r="S1221" s="307"/>
      <c r="T1221" s="307"/>
      <c r="U1221" s="307"/>
      <c r="V1221" s="307"/>
      <c r="W1221" s="307"/>
      <c r="X1221" s="307"/>
      <c r="Y1221" s="307"/>
      <c r="Z1221" s="307"/>
      <c r="AA1221" s="307"/>
      <c r="AI1221" s="274"/>
      <c r="AK1221" s="274"/>
      <c r="AL1221" s="274"/>
      <c r="AM1221" s="274"/>
      <c r="AN1221" s="274"/>
    </row>
    <row r="1222" spans="16:40" x14ac:dyDescent="0.2">
      <c r="P1222" s="307"/>
      <c r="R1222" s="307"/>
      <c r="S1222" s="307"/>
      <c r="T1222" s="307"/>
      <c r="U1222" s="307"/>
      <c r="V1222" s="307"/>
      <c r="W1222" s="307"/>
      <c r="X1222" s="307"/>
      <c r="Y1222" s="307"/>
      <c r="Z1222" s="307"/>
      <c r="AA1222" s="307"/>
      <c r="AI1222" s="274"/>
      <c r="AK1222" s="274"/>
      <c r="AL1222" s="274"/>
      <c r="AM1222" s="274"/>
      <c r="AN1222" s="274"/>
    </row>
    <row r="1223" spans="16:40" x14ac:dyDescent="0.2">
      <c r="P1223" s="307"/>
      <c r="R1223" s="307"/>
      <c r="S1223" s="307"/>
      <c r="T1223" s="307"/>
      <c r="U1223" s="307"/>
      <c r="V1223" s="307"/>
      <c r="W1223" s="307"/>
      <c r="X1223" s="307"/>
      <c r="Y1223" s="307"/>
      <c r="Z1223" s="307"/>
      <c r="AA1223" s="307"/>
      <c r="AI1223" s="274"/>
      <c r="AK1223" s="274"/>
      <c r="AL1223" s="274"/>
      <c r="AM1223" s="274"/>
      <c r="AN1223" s="274"/>
    </row>
    <row r="1224" spans="16:40" x14ac:dyDescent="0.2">
      <c r="P1224" s="307"/>
      <c r="R1224" s="307"/>
      <c r="S1224" s="307"/>
      <c r="T1224" s="307"/>
      <c r="U1224" s="307"/>
      <c r="V1224" s="307"/>
      <c r="W1224" s="307"/>
      <c r="X1224" s="307"/>
      <c r="Y1224" s="307"/>
      <c r="Z1224" s="307"/>
      <c r="AA1224" s="307"/>
      <c r="AI1224" s="274"/>
      <c r="AK1224" s="274"/>
      <c r="AL1224" s="274"/>
      <c r="AM1224" s="274"/>
      <c r="AN1224" s="274"/>
    </row>
    <row r="1225" spans="16:40" x14ac:dyDescent="0.2">
      <c r="P1225" s="307"/>
      <c r="R1225" s="307"/>
      <c r="S1225" s="307"/>
      <c r="T1225" s="307"/>
      <c r="U1225" s="307"/>
      <c r="V1225" s="307"/>
      <c r="W1225" s="307"/>
      <c r="X1225" s="307"/>
      <c r="Y1225" s="307"/>
      <c r="Z1225" s="307"/>
      <c r="AA1225" s="307"/>
      <c r="AI1225" s="274"/>
      <c r="AK1225" s="274"/>
      <c r="AL1225" s="274"/>
      <c r="AM1225" s="274"/>
      <c r="AN1225" s="274"/>
    </row>
    <row r="1226" spans="16:40" x14ac:dyDescent="0.2">
      <c r="P1226" s="307"/>
      <c r="R1226" s="307"/>
      <c r="S1226" s="307"/>
      <c r="T1226" s="307"/>
      <c r="U1226" s="307"/>
      <c r="V1226" s="307"/>
      <c r="W1226" s="307"/>
      <c r="X1226" s="307"/>
      <c r="Y1226" s="307"/>
      <c r="Z1226" s="307"/>
      <c r="AA1226" s="307"/>
      <c r="AI1226" s="274"/>
      <c r="AK1226" s="274"/>
      <c r="AL1226" s="274"/>
      <c r="AM1226" s="274"/>
      <c r="AN1226" s="274"/>
    </row>
    <row r="1227" spans="16:40" x14ac:dyDescent="0.2">
      <c r="P1227" s="307"/>
      <c r="R1227" s="307"/>
      <c r="S1227" s="307"/>
      <c r="T1227" s="307"/>
      <c r="U1227" s="307"/>
      <c r="V1227" s="307"/>
      <c r="W1227" s="307"/>
      <c r="X1227" s="307"/>
      <c r="Y1227" s="307"/>
      <c r="Z1227" s="307"/>
      <c r="AA1227" s="307"/>
      <c r="AI1227" s="274"/>
      <c r="AK1227" s="274"/>
      <c r="AL1227" s="274"/>
      <c r="AM1227" s="274"/>
      <c r="AN1227" s="274"/>
    </row>
    <row r="1228" spans="16:40" x14ac:dyDescent="0.2">
      <c r="P1228" s="307"/>
      <c r="R1228" s="307"/>
      <c r="S1228" s="307"/>
      <c r="T1228" s="307"/>
      <c r="U1228" s="307"/>
      <c r="V1228" s="307"/>
      <c r="W1228" s="307"/>
      <c r="X1228" s="307"/>
      <c r="Y1228" s="307"/>
      <c r="Z1228" s="307"/>
      <c r="AA1228" s="307"/>
      <c r="AI1228" s="274"/>
      <c r="AK1228" s="274"/>
      <c r="AL1228" s="274"/>
      <c r="AM1228" s="274"/>
      <c r="AN1228" s="274"/>
    </row>
    <row r="1229" spans="16:40" x14ac:dyDescent="0.2">
      <c r="P1229" s="307"/>
      <c r="R1229" s="307"/>
      <c r="S1229" s="307"/>
      <c r="T1229" s="307"/>
      <c r="U1229" s="307"/>
      <c r="V1229" s="307"/>
      <c r="W1229" s="307"/>
      <c r="X1229" s="307"/>
      <c r="Y1229" s="307"/>
      <c r="Z1229" s="307"/>
      <c r="AA1229" s="307"/>
      <c r="AI1229" s="274"/>
      <c r="AK1229" s="274"/>
      <c r="AL1229" s="274"/>
      <c r="AM1229" s="274"/>
      <c r="AN1229" s="274"/>
    </row>
    <row r="1230" spans="16:40" x14ac:dyDescent="0.2">
      <c r="P1230" s="307"/>
      <c r="R1230" s="307"/>
      <c r="S1230" s="307"/>
      <c r="T1230" s="307"/>
      <c r="U1230" s="307"/>
      <c r="V1230" s="307"/>
      <c r="W1230" s="307"/>
      <c r="X1230" s="307"/>
      <c r="Y1230" s="307"/>
      <c r="Z1230" s="307"/>
      <c r="AA1230" s="307"/>
      <c r="AI1230" s="274"/>
      <c r="AK1230" s="274"/>
      <c r="AL1230" s="274"/>
      <c r="AM1230" s="274"/>
      <c r="AN1230" s="274"/>
    </row>
    <row r="1231" spans="16:40" x14ac:dyDescent="0.2">
      <c r="P1231" s="307"/>
      <c r="R1231" s="307"/>
      <c r="S1231" s="307"/>
      <c r="T1231" s="307"/>
      <c r="U1231" s="307"/>
      <c r="V1231" s="307"/>
      <c r="W1231" s="307"/>
      <c r="X1231" s="307"/>
      <c r="Y1231" s="307"/>
      <c r="Z1231" s="307"/>
      <c r="AA1231" s="307"/>
      <c r="AI1231" s="274"/>
      <c r="AK1231" s="274"/>
      <c r="AL1231" s="274"/>
      <c r="AM1231" s="274"/>
      <c r="AN1231" s="274"/>
    </row>
    <row r="1232" spans="16:40" x14ac:dyDescent="0.2">
      <c r="P1232" s="307"/>
      <c r="R1232" s="307"/>
      <c r="S1232" s="307"/>
      <c r="T1232" s="307"/>
      <c r="U1232" s="307"/>
      <c r="V1232" s="307"/>
      <c r="W1232" s="307"/>
      <c r="X1232" s="307"/>
      <c r="Y1232" s="307"/>
      <c r="Z1232" s="307"/>
      <c r="AA1232" s="307"/>
      <c r="AI1232" s="274"/>
      <c r="AK1232" s="274"/>
      <c r="AL1232" s="274"/>
      <c r="AM1232" s="274"/>
      <c r="AN1232" s="274"/>
    </row>
    <row r="1233" spans="16:40" x14ac:dyDescent="0.2">
      <c r="P1233" s="307"/>
      <c r="R1233" s="307"/>
      <c r="S1233" s="307"/>
      <c r="T1233" s="307"/>
      <c r="U1233" s="307"/>
      <c r="V1233" s="307"/>
      <c r="W1233" s="307"/>
      <c r="X1233" s="307"/>
      <c r="Y1233" s="307"/>
      <c r="Z1233" s="307"/>
      <c r="AA1233" s="307"/>
      <c r="AI1233" s="274"/>
      <c r="AK1233" s="274"/>
      <c r="AL1233" s="274"/>
      <c r="AM1233" s="274"/>
      <c r="AN1233" s="274"/>
    </row>
    <row r="1234" spans="16:40" x14ac:dyDescent="0.2">
      <c r="P1234" s="307"/>
      <c r="R1234" s="307"/>
      <c r="S1234" s="307"/>
      <c r="T1234" s="307"/>
      <c r="U1234" s="307"/>
      <c r="V1234" s="307"/>
      <c r="W1234" s="307"/>
      <c r="X1234" s="307"/>
      <c r="Y1234" s="307"/>
      <c r="Z1234" s="307"/>
      <c r="AA1234" s="307"/>
      <c r="AI1234" s="274"/>
      <c r="AK1234" s="274"/>
      <c r="AL1234" s="274"/>
      <c r="AM1234" s="274"/>
      <c r="AN1234" s="274"/>
    </row>
    <row r="1235" spans="16:40" x14ac:dyDescent="0.2">
      <c r="P1235" s="307"/>
      <c r="R1235" s="307"/>
      <c r="S1235" s="307"/>
      <c r="T1235" s="307"/>
      <c r="U1235" s="307"/>
      <c r="V1235" s="307"/>
      <c r="W1235" s="307"/>
      <c r="X1235" s="307"/>
      <c r="Y1235" s="307"/>
      <c r="Z1235" s="307"/>
      <c r="AA1235" s="307"/>
      <c r="AI1235" s="274"/>
      <c r="AK1235" s="274"/>
      <c r="AL1235" s="274"/>
      <c r="AM1235" s="274"/>
      <c r="AN1235" s="274"/>
    </row>
    <row r="1236" spans="16:40" x14ac:dyDescent="0.2">
      <c r="P1236" s="307"/>
      <c r="R1236" s="307"/>
      <c r="S1236" s="307"/>
      <c r="T1236" s="307"/>
      <c r="U1236" s="307"/>
      <c r="V1236" s="307"/>
      <c r="W1236" s="307"/>
      <c r="X1236" s="307"/>
      <c r="Y1236" s="307"/>
      <c r="Z1236" s="307"/>
      <c r="AA1236" s="307"/>
      <c r="AI1236" s="274"/>
      <c r="AK1236" s="274"/>
      <c r="AL1236" s="274"/>
      <c r="AM1236" s="274"/>
      <c r="AN1236" s="274"/>
    </row>
    <row r="1237" spans="16:40" x14ac:dyDescent="0.2">
      <c r="P1237" s="307"/>
      <c r="R1237" s="307"/>
      <c r="S1237" s="307"/>
      <c r="T1237" s="307"/>
      <c r="U1237" s="307"/>
      <c r="V1237" s="307"/>
      <c r="W1237" s="307"/>
      <c r="X1237" s="307"/>
      <c r="Y1237" s="307"/>
      <c r="Z1237" s="307"/>
      <c r="AA1237" s="307"/>
      <c r="AI1237" s="274"/>
      <c r="AK1237" s="274"/>
      <c r="AL1237" s="274"/>
      <c r="AM1237" s="274"/>
      <c r="AN1237" s="274"/>
    </row>
    <row r="1238" spans="16:40" x14ac:dyDescent="0.2">
      <c r="P1238" s="307"/>
      <c r="R1238" s="307"/>
      <c r="S1238" s="307"/>
      <c r="T1238" s="307"/>
      <c r="U1238" s="307"/>
      <c r="V1238" s="307"/>
      <c r="W1238" s="307"/>
      <c r="X1238" s="307"/>
      <c r="Y1238" s="307"/>
      <c r="Z1238" s="307"/>
      <c r="AA1238" s="307"/>
      <c r="AI1238" s="274"/>
      <c r="AK1238" s="274"/>
      <c r="AL1238" s="274"/>
      <c r="AM1238" s="274"/>
      <c r="AN1238" s="274"/>
    </row>
    <row r="1239" spans="16:40" x14ac:dyDescent="0.2">
      <c r="P1239" s="307"/>
      <c r="R1239" s="307"/>
      <c r="S1239" s="307"/>
      <c r="T1239" s="307"/>
      <c r="U1239" s="307"/>
      <c r="V1239" s="307"/>
      <c r="W1239" s="307"/>
      <c r="X1239" s="307"/>
      <c r="Y1239" s="307"/>
      <c r="Z1239" s="307"/>
      <c r="AA1239" s="307"/>
      <c r="AI1239" s="274"/>
      <c r="AK1239" s="274"/>
      <c r="AL1239" s="274"/>
      <c r="AM1239" s="274"/>
      <c r="AN1239" s="274"/>
    </row>
    <row r="1240" spans="16:40" x14ac:dyDescent="0.2">
      <c r="P1240" s="307"/>
      <c r="R1240" s="307"/>
      <c r="S1240" s="307"/>
      <c r="T1240" s="307"/>
      <c r="U1240" s="307"/>
      <c r="V1240" s="307"/>
      <c r="W1240" s="307"/>
      <c r="X1240" s="307"/>
      <c r="Y1240" s="307"/>
      <c r="Z1240" s="307"/>
      <c r="AA1240" s="307"/>
      <c r="AI1240" s="274"/>
      <c r="AK1240" s="274"/>
      <c r="AL1240" s="274"/>
      <c r="AM1240" s="274"/>
      <c r="AN1240" s="274"/>
    </row>
    <row r="1241" spans="16:40" x14ac:dyDescent="0.2">
      <c r="P1241" s="307"/>
      <c r="R1241" s="307"/>
      <c r="S1241" s="307"/>
      <c r="T1241" s="307"/>
      <c r="U1241" s="307"/>
      <c r="V1241" s="307"/>
      <c r="W1241" s="307"/>
      <c r="X1241" s="307"/>
      <c r="Y1241" s="307"/>
      <c r="Z1241" s="307"/>
      <c r="AA1241" s="307"/>
      <c r="AI1241" s="274"/>
      <c r="AK1241" s="274"/>
      <c r="AL1241" s="274"/>
      <c r="AM1241" s="274"/>
      <c r="AN1241" s="274"/>
    </row>
  </sheetData>
  <autoFilter ref="A8:BB133" xr:uid="{00000000-0001-0000-0A00-000000000000}"/>
  <phoneticPr fontId="0" type="noConversion"/>
  <pageMargins left="0.75" right="0.75" top="1" bottom="1" header="0.5" footer="0.5"/>
  <pageSetup paperSize="9" orientation="landscape"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8">
    <tabColor rgb="FFFFC000"/>
  </sheetPr>
  <dimension ref="A1:GH443"/>
  <sheetViews>
    <sheetView zoomScale="80" zoomScaleNormal="80" workbookViewId="0">
      <pane xSplit="6" ySplit="8" topLeftCell="BR9" activePane="bottomRight" state="frozen"/>
      <selection pane="topRight" activeCell="I43" sqref="I43"/>
      <selection pane="bottomLeft" activeCell="I43" sqref="I43"/>
      <selection pane="bottomRight" activeCell="BS16" sqref="BS16"/>
    </sheetView>
  </sheetViews>
  <sheetFormatPr defaultColWidth="9.140625" defaultRowHeight="12.75" x14ac:dyDescent="0.2"/>
  <cols>
    <col min="1" max="1" width="6.5703125" style="298" customWidth="1"/>
    <col min="2" max="2" width="17.42578125" style="298" bestFit="1" customWidth="1"/>
    <col min="3" max="3" width="31.42578125" style="298" bestFit="1" customWidth="1"/>
    <col min="4" max="4" width="14.42578125" style="270" bestFit="1" customWidth="1"/>
    <col min="5" max="5" width="10.5703125" style="270" bestFit="1" customWidth="1"/>
    <col min="6" max="6" width="11.42578125" style="270" bestFit="1" customWidth="1"/>
    <col min="7" max="7" width="12.140625" style="270" bestFit="1" customWidth="1"/>
    <col min="8" max="8" width="5.5703125" style="270" bestFit="1" customWidth="1"/>
    <col min="9" max="9" width="11.5703125" style="270" bestFit="1" customWidth="1"/>
    <col min="10" max="10" width="31.5703125" style="270" bestFit="1" customWidth="1"/>
    <col min="11" max="20" width="20.42578125" style="270" bestFit="1" customWidth="1"/>
    <col min="21" max="30" width="19.85546875" style="270" bestFit="1" customWidth="1"/>
    <col min="31" max="40" width="19.5703125" style="270" bestFit="1" customWidth="1"/>
    <col min="41" max="50" width="20.5703125" style="270" bestFit="1" customWidth="1"/>
    <col min="51" max="60" width="21.42578125" style="270" bestFit="1" customWidth="1"/>
    <col min="61" max="70" width="19.42578125" style="270" bestFit="1" customWidth="1"/>
    <col min="71" max="80" width="20.5703125" style="270" bestFit="1" customWidth="1"/>
    <col min="81" max="100" width="20.42578125" style="270" bestFit="1" customWidth="1"/>
    <col min="101" max="120" width="19.42578125" style="270" bestFit="1" customWidth="1"/>
    <col min="121" max="130" width="20.42578125" style="270" bestFit="1" customWidth="1"/>
    <col min="131" max="140" width="21.5703125" style="270" bestFit="1" customWidth="1"/>
    <col min="141" max="150" width="21.85546875" style="270" bestFit="1" customWidth="1"/>
    <col min="151" max="160" width="21.5703125" style="270" bestFit="1" customWidth="1"/>
    <col min="161" max="180" width="22.5703125" style="270" bestFit="1" customWidth="1"/>
    <col min="181" max="16384" width="9.140625" style="270"/>
  </cols>
  <sheetData>
    <row r="1" spans="1:190" x14ac:dyDescent="0.2">
      <c r="A1" s="297"/>
      <c r="G1" s="318" t="s">
        <v>152</v>
      </c>
      <c r="H1" s="270" t="s">
        <v>152</v>
      </c>
      <c r="I1" s="270" t="s">
        <v>152</v>
      </c>
      <c r="J1" s="270" t="s">
        <v>152</v>
      </c>
      <c r="K1" s="318" t="s">
        <v>152</v>
      </c>
      <c r="L1" s="318" t="s">
        <v>152</v>
      </c>
      <c r="M1" s="318" t="s">
        <v>152</v>
      </c>
      <c r="N1" s="318" t="s">
        <v>152</v>
      </c>
      <c r="O1" s="318" t="s">
        <v>152</v>
      </c>
      <c r="P1" s="318" t="s">
        <v>152</v>
      </c>
      <c r="Q1" s="318" t="s">
        <v>152</v>
      </c>
      <c r="R1" s="318" t="s">
        <v>152</v>
      </c>
      <c r="S1" s="318" t="s">
        <v>152</v>
      </c>
      <c r="T1" s="318" t="s">
        <v>152</v>
      </c>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t="s">
        <v>152</v>
      </c>
      <c r="AZ1" s="318" t="s">
        <v>152</v>
      </c>
      <c r="BA1" s="318" t="s">
        <v>152</v>
      </c>
      <c r="BB1" s="318" t="s">
        <v>152</v>
      </c>
      <c r="BC1" s="318" t="s">
        <v>152</v>
      </c>
      <c r="BD1" s="318" t="s">
        <v>152</v>
      </c>
      <c r="BE1" s="318" t="s">
        <v>152</v>
      </c>
      <c r="BF1" s="318" t="s">
        <v>152</v>
      </c>
      <c r="BG1" s="318" t="s">
        <v>152</v>
      </c>
      <c r="BH1" s="318" t="s">
        <v>152</v>
      </c>
      <c r="BI1" s="318" t="s">
        <v>152</v>
      </c>
      <c r="BJ1" s="318" t="s">
        <v>152</v>
      </c>
      <c r="BK1" s="318" t="s">
        <v>152</v>
      </c>
      <c r="BL1" s="318" t="s">
        <v>152</v>
      </c>
      <c r="BM1" s="318" t="s">
        <v>152</v>
      </c>
      <c r="BN1" s="318" t="s">
        <v>152</v>
      </c>
      <c r="BO1" s="318" t="s">
        <v>152</v>
      </c>
      <c r="BP1" s="318" t="s">
        <v>152</v>
      </c>
      <c r="BQ1" s="318" t="s">
        <v>152</v>
      </c>
      <c r="BR1" s="318" t="s">
        <v>152</v>
      </c>
      <c r="BS1" s="318" t="s">
        <v>152</v>
      </c>
      <c r="BT1" s="318" t="s">
        <v>152</v>
      </c>
      <c r="BU1" s="318" t="s">
        <v>152</v>
      </c>
      <c r="BV1" s="318" t="s">
        <v>152</v>
      </c>
      <c r="BW1" s="318" t="s">
        <v>152</v>
      </c>
      <c r="BX1" s="318" t="s">
        <v>152</v>
      </c>
      <c r="BY1" s="318" t="s">
        <v>152</v>
      </c>
      <c r="BZ1" s="318" t="s">
        <v>152</v>
      </c>
      <c r="CA1" s="318" t="s">
        <v>152</v>
      </c>
      <c r="CB1" s="318" t="s">
        <v>152</v>
      </c>
      <c r="CC1" s="318" t="s">
        <v>152</v>
      </c>
      <c r="CD1" s="318" t="s">
        <v>152</v>
      </c>
      <c r="CE1" s="318" t="s">
        <v>152</v>
      </c>
      <c r="CF1" s="318" t="s">
        <v>152</v>
      </c>
      <c r="CG1" s="318" t="s">
        <v>152</v>
      </c>
      <c r="CH1" s="318" t="s">
        <v>152</v>
      </c>
      <c r="CI1" s="318" t="s">
        <v>152</v>
      </c>
      <c r="CJ1" s="318" t="s">
        <v>152</v>
      </c>
      <c r="CK1" s="318" t="s">
        <v>152</v>
      </c>
      <c r="CL1" s="318" t="s">
        <v>152</v>
      </c>
      <c r="CM1" s="318" t="s">
        <v>152</v>
      </c>
      <c r="CN1" s="318" t="s">
        <v>152</v>
      </c>
      <c r="CO1" s="318" t="s">
        <v>152</v>
      </c>
      <c r="CP1" s="318" t="s">
        <v>152</v>
      </c>
      <c r="CQ1" s="318" t="s">
        <v>152</v>
      </c>
      <c r="CR1" s="318" t="s">
        <v>152</v>
      </c>
      <c r="CS1" s="318" t="s">
        <v>152</v>
      </c>
      <c r="CT1" s="318" t="s">
        <v>152</v>
      </c>
      <c r="CU1" s="318" t="s">
        <v>152</v>
      </c>
      <c r="CV1" s="318" t="s">
        <v>152</v>
      </c>
      <c r="CW1" s="318" t="s">
        <v>152</v>
      </c>
      <c r="CX1" s="318" t="s">
        <v>152</v>
      </c>
      <c r="CY1" s="318" t="s">
        <v>152</v>
      </c>
      <c r="CZ1" s="318" t="s">
        <v>152</v>
      </c>
      <c r="DA1" s="318" t="s">
        <v>152</v>
      </c>
      <c r="DB1" s="318" t="s">
        <v>152</v>
      </c>
      <c r="DC1" s="318" t="s">
        <v>152</v>
      </c>
      <c r="DD1" s="318" t="s">
        <v>152</v>
      </c>
      <c r="DE1" s="318" t="s">
        <v>152</v>
      </c>
      <c r="DF1" s="318" t="s">
        <v>152</v>
      </c>
      <c r="DG1" s="318" t="s">
        <v>152</v>
      </c>
      <c r="DH1" s="318" t="s">
        <v>152</v>
      </c>
      <c r="DI1" s="318" t="s">
        <v>152</v>
      </c>
      <c r="DJ1" s="318" t="s">
        <v>152</v>
      </c>
      <c r="DK1" s="318" t="s">
        <v>152</v>
      </c>
      <c r="DL1" s="318" t="s">
        <v>152</v>
      </c>
      <c r="DM1" s="318" t="s">
        <v>152</v>
      </c>
      <c r="DN1" s="318" t="s">
        <v>152</v>
      </c>
      <c r="DO1" s="318" t="s">
        <v>152</v>
      </c>
      <c r="DP1" s="318" t="s">
        <v>152</v>
      </c>
      <c r="DQ1" s="318" t="s">
        <v>152</v>
      </c>
      <c r="DR1" s="318" t="s">
        <v>152</v>
      </c>
      <c r="DS1" s="318" t="s">
        <v>152</v>
      </c>
      <c r="DT1" s="318" t="s">
        <v>152</v>
      </c>
      <c r="DU1" s="318" t="s">
        <v>152</v>
      </c>
      <c r="DV1" s="318" t="s">
        <v>152</v>
      </c>
      <c r="DW1" s="318" t="s">
        <v>152</v>
      </c>
      <c r="DX1" s="318" t="s">
        <v>152</v>
      </c>
      <c r="DY1" s="318" t="s">
        <v>152</v>
      </c>
      <c r="DZ1" s="318" t="s">
        <v>152</v>
      </c>
      <c r="EA1" s="318" t="s">
        <v>152</v>
      </c>
      <c r="EB1" s="318" t="s">
        <v>152</v>
      </c>
      <c r="EC1" s="318" t="s">
        <v>152</v>
      </c>
      <c r="ED1" s="318" t="s">
        <v>152</v>
      </c>
      <c r="EE1" s="318" t="s">
        <v>152</v>
      </c>
      <c r="EF1" s="318" t="s">
        <v>152</v>
      </c>
      <c r="EG1" s="318" t="s">
        <v>152</v>
      </c>
      <c r="EH1" s="318" t="s">
        <v>152</v>
      </c>
      <c r="EI1" s="318" t="s">
        <v>152</v>
      </c>
      <c r="EJ1" s="318" t="s">
        <v>152</v>
      </c>
      <c r="EK1" s="318" t="s">
        <v>152</v>
      </c>
      <c r="EL1" s="318" t="s">
        <v>152</v>
      </c>
      <c r="EM1" s="318" t="s">
        <v>152</v>
      </c>
      <c r="EN1" s="318" t="s">
        <v>152</v>
      </c>
      <c r="EO1" s="318" t="s">
        <v>152</v>
      </c>
      <c r="EP1" s="318" t="s">
        <v>152</v>
      </c>
      <c r="EQ1" s="318" t="s">
        <v>152</v>
      </c>
      <c r="ER1" s="318" t="s">
        <v>152</v>
      </c>
      <c r="ES1" s="318" t="s">
        <v>152</v>
      </c>
      <c r="ET1" s="318" t="s">
        <v>152</v>
      </c>
      <c r="EU1" s="318" t="s">
        <v>152</v>
      </c>
      <c r="EV1" s="318" t="s">
        <v>152</v>
      </c>
      <c r="EW1" s="318" t="s">
        <v>152</v>
      </c>
      <c r="EX1" s="318" t="s">
        <v>152</v>
      </c>
      <c r="EY1" s="318" t="s">
        <v>152</v>
      </c>
      <c r="EZ1" s="318" t="s">
        <v>152</v>
      </c>
      <c r="FA1" s="318" t="s">
        <v>152</v>
      </c>
      <c r="FB1" s="318" t="s">
        <v>152</v>
      </c>
      <c r="FC1" s="318" t="s">
        <v>152</v>
      </c>
      <c r="FD1" s="318" t="s">
        <v>152</v>
      </c>
      <c r="FE1" s="318" t="s">
        <v>152</v>
      </c>
      <c r="FF1" s="318" t="s">
        <v>152</v>
      </c>
      <c r="FG1" s="318" t="s">
        <v>152</v>
      </c>
      <c r="FH1" s="318" t="s">
        <v>152</v>
      </c>
      <c r="FI1" s="318" t="s">
        <v>152</v>
      </c>
      <c r="FJ1" s="318" t="s">
        <v>152</v>
      </c>
      <c r="FK1" s="318" t="s">
        <v>152</v>
      </c>
      <c r="FL1" s="318" t="s">
        <v>152</v>
      </c>
      <c r="FM1" s="318" t="s">
        <v>152</v>
      </c>
      <c r="FN1" s="318" t="s">
        <v>152</v>
      </c>
      <c r="FO1" s="318" t="s">
        <v>152</v>
      </c>
      <c r="FP1" s="318" t="s">
        <v>152</v>
      </c>
      <c r="FQ1" s="318" t="s">
        <v>152</v>
      </c>
      <c r="FR1" s="318" t="s">
        <v>152</v>
      </c>
      <c r="FS1" s="318" t="s">
        <v>152</v>
      </c>
      <c r="FT1" s="318" t="s">
        <v>152</v>
      </c>
      <c r="FU1" s="318" t="s">
        <v>152</v>
      </c>
      <c r="FV1" s="318" t="s">
        <v>152</v>
      </c>
      <c r="FW1" s="318" t="s">
        <v>152</v>
      </c>
      <c r="FX1" s="318" t="s">
        <v>152</v>
      </c>
      <c r="FY1" s="318"/>
      <c r="FZ1" s="318"/>
      <c r="GA1" s="318"/>
      <c r="GB1" s="318"/>
      <c r="GC1" s="318"/>
      <c r="GD1" s="318"/>
      <c r="GE1" s="318"/>
      <c r="GF1" s="318"/>
      <c r="GG1" s="318"/>
      <c r="GH1" s="318"/>
    </row>
    <row r="2" spans="1:190" ht="17.25" customHeight="1" x14ac:dyDescent="0.2">
      <c r="G2" s="271"/>
      <c r="K2" s="271" t="s">
        <v>97</v>
      </c>
      <c r="L2" s="271" t="s">
        <v>97</v>
      </c>
      <c r="M2" s="271" t="s">
        <v>97</v>
      </c>
      <c r="N2" s="271" t="s">
        <v>97</v>
      </c>
      <c r="O2" s="271" t="s">
        <v>97</v>
      </c>
      <c r="P2" s="271" t="s">
        <v>97</v>
      </c>
      <c r="Q2" s="271" t="s">
        <v>97</v>
      </c>
      <c r="R2" s="271" t="s">
        <v>97</v>
      </c>
      <c r="S2" s="271" t="s">
        <v>97</v>
      </c>
      <c r="T2" s="271" t="s">
        <v>97</v>
      </c>
      <c r="U2" s="271" t="s">
        <v>100</v>
      </c>
      <c r="V2" s="271" t="s">
        <v>100</v>
      </c>
      <c r="W2" s="271" t="s">
        <v>100</v>
      </c>
      <c r="X2" s="271" t="s">
        <v>100</v>
      </c>
      <c r="Y2" s="271" t="s">
        <v>100</v>
      </c>
      <c r="Z2" s="271" t="s">
        <v>100</v>
      </c>
      <c r="AA2" s="271" t="s">
        <v>100</v>
      </c>
      <c r="AB2" s="271" t="s">
        <v>100</v>
      </c>
      <c r="AC2" s="271" t="s">
        <v>100</v>
      </c>
      <c r="AD2" s="271" t="s">
        <v>100</v>
      </c>
      <c r="AE2" s="271" t="s">
        <v>103</v>
      </c>
      <c r="AF2" s="271" t="s">
        <v>103</v>
      </c>
      <c r="AG2" s="271" t="s">
        <v>103</v>
      </c>
      <c r="AH2" s="271" t="s">
        <v>103</v>
      </c>
      <c r="AI2" s="271" t="s">
        <v>103</v>
      </c>
      <c r="AJ2" s="271" t="s">
        <v>103</v>
      </c>
      <c r="AK2" s="271" t="s">
        <v>103</v>
      </c>
      <c r="AL2" s="271" t="s">
        <v>103</v>
      </c>
      <c r="AM2" s="271" t="s">
        <v>103</v>
      </c>
      <c r="AN2" s="271" t="s">
        <v>103</v>
      </c>
      <c r="AO2" s="271" t="s">
        <v>105</v>
      </c>
      <c r="AP2" s="271" t="s">
        <v>105</v>
      </c>
      <c r="AQ2" s="271" t="s">
        <v>105</v>
      </c>
      <c r="AR2" s="271" t="s">
        <v>105</v>
      </c>
      <c r="AS2" s="271" t="s">
        <v>105</v>
      </c>
      <c r="AT2" s="271" t="s">
        <v>105</v>
      </c>
      <c r="AU2" s="271" t="s">
        <v>105</v>
      </c>
      <c r="AV2" s="271" t="s">
        <v>105</v>
      </c>
      <c r="AW2" s="271" t="s">
        <v>105</v>
      </c>
      <c r="AX2" s="271" t="s">
        <v>105</v>
      </c>
      <c r="AY2" s="271" t="s">
        <v>107</v>
      </c>
      <c r="AZ2" s="271" t="s">
        <v>107</v>
      </c>
      <c r="BA2" s="271" t="s">
        <v>107</v>
      </c>
      <c r="BB2" s="271" t="s">
        <v>107</v>
      </c>
      <c r="BC2" s="271" t="s">
        <v>107</v>
      </c>
      <c r="BD2" s="271" t="s">
        <v>107</v>
      </c>
      <c r="BE2" s="271" t="s">
        <v>107</v>
      </c>
      <c r="BF2" s="271" t="s">
        <v>107</v>
      </c>
      <c r="BG2" s="271" t="s">
        <v>107</v>
      </c>
      <c r="BH2" s="271" t="s">
        <v>107</v>
      </c>
      <c r="BI2" s="271" t="s">
        <v>109</v>
      </c>
      <c r="BJ2" s="271" t="s">
        <v>109</v>
      </c>
      <c r="BK2" s="271" t="s">
        <v>109</v>
      </c>
      <c r="BL2" s="271" t="s">
        <v>109</v>
      </c>
      <c r="BM2" s="271" t="s">
        <v>109</v>
      </c>
      <c r="BN2" s="271" t="s">
        <v>109</v>
      </c>
      <c r="BO2" s="271" t="s">
        <v>109</v>
      </c>
      <c r="BP2" s="271" t="s">
        <v>109</v>
      </c>
      <c r="BQ2" s="271" t="s">
        <v>109</v>
      </c>
      <c r="BR2" s="271" t="s">
        <v>109</v>
      </c>
      <c r="BS2" s="271" t="s">
        <v>115</v>
      </c>
      <c r="BT2" s="271" t="s">
        <v>115</v>
      </c>
      <c r="BU2" s="271" t="s">
        <v>115</v>
      </c>
      <c r="BV2" s="271" t="s">
        <v>115</v>
      </c>
      <c r="BW2" s="271" t="s">
        <v>115</v>
      </c>
      <c r="BX2" s="271" t="s">
        <v>115</v>
      </c>
      <c r="BY2" s="271" t="s">
        <v>115</v>
      </c>
      <c r="BZ2" s="271" t="s">
        <v>115</v>
      </c>
      <c r="CA2" s="271" t="s">
        <v>115</v>
      </c>
      <c r="CB2" s="271" t="s">
        <v>115</v>
      </c>
      <c r="CC2" s="271" t="s">
        <v>117</v>
      </c>
      <c r="CD2" s="271" t="s">
        <v>117</v>
      </c>
      <c r="CE2" s="271" t="s">
        <v>117</v>
      </c>
      <c r="CF2" s="271" t="s">
        <v>117</v>
      </c>
      <c r="CG2" s="271" t="s">
        <v>117</v>
      </c>
      <c r="CH2" s="271" t="s">
        <v>117</v>
      </c>
      <c r="CI2" s="271" t="s">
        <v>117</v>
      </c>
      <c r="CJ2" s="271" t="s">
        <v>117</v>
      </c>
      <c r="CK2" s="271" t="s">
        <v>117</v>
      </c>
      <c r="CL2" s="271" t="s">
        <v>117</v>
      </c>
      <c r="CM2" s="271" t="s">
        <v>111</v>
      </c>
      <c r="CN2" s="271" t="s">
        <v>111</v>
      </c>
      <c r="CO2" s="271" t="s">
        <v>111</v>
      </c>
      <c r="CP2" s="271" t="s">
        <v>111</v>
      </c>
      <c r="CQ2" s="271" t="s">
        <v>111</v>
      </c>
      <c r="CR2" s="271" t="s">
        <v>111</v>
      </c>
      <c r="CS2" s="271" t="s">
        <v>111</v>
      </c>
      <c r="CT2" s="271" t="s">
        <v>111</v>
      </c>
      <c r="CU2" s="271" t="s">
        <v>111</v>
      </c>
      <c r="CV2" s="271" t="s">
        <v>111</v>
      </c>
      <c r="CW2" s="271" t="s">
        <v>119</v>
      </c>
      <c r="CX2" s="271" t="s">
        <v>119</v>
      </c>
      <c r="CY2" s="271" t="s">
        <v>119</v>
      </c>
      <c r="CZ2" s="271" t="s">
        <v>119</v>
      </c>
      <c r="DA2" s="271" t="s">
        <v>119</v>
      </c>
      <c r="DB2" s="271" t="s">
        <v>119</v>
      </c>
      <c r="DC2" s="271" t="s">
        <v>119</v>
      </c>
      <c r="DD2" s="271" t="s">
        <v>119</v>
      </c>
      <c r="DE2" s="271" t="s">
        <v>119</v>
      </c>
      <c r="DF2" s="271" t="s">
        <v>119</v>
      </c>
      <c r="DG2" s="271" t="s">
        <v>121</v>
      </c>
      <c r="DH2" s="271" t="s">
        <v>121</v>
      </c>
      <c r="DI2" s="271" t="s">
        <v>121</v>
      </c>
      <c r="DJ2" s="271" t="s">
        <v>121</v>
      </c>
      <c r="DK2" s="271" t="s">
        <v>121</v>
      </c>
      <c r="DL2" s="271" t="s">
        <v>121</v>
      </c>
      <c r="DM2" s="271" t="s">
        <v>121</v>
      </c>
      <c r="DN2" s="271" t="s">
        <v>121</v>
      </c>
      <c r="DO2" s="271" t="s">
        <v>121</v>
      </c>
      <c r="DP2" s="271" t="s">
        <v>121</v>
      </c>
      <c r="DQ2" s="271" t="s">
        <v>113</v>
      </c>
      <c r="DR2" s="271" t="s">
        <v>113</v>
      </c>
      <c r="DS2" s="271" t="s">
        <v>113</v>
      </c>
      <c r="DT2" s="271" t="s">
        <v>113</v>
      </c>
      <c r="DU2" s="271" t="s">
        <v>113</v>
      </c>
      <c r="DV2" s="271" t="s">
        <v>113</v>
      </c>
      <c r="DW2" s="271" t="s">
        <v>113</v>
      </c>
      <c r="DX2" s="271" t="s">
        <v>113</v>
      </c>
      <c r="DY2" s="271" t="s">
        <v>113</v>
      </c>
      <c r="DZ2" s="271" t="s">
        <v>113</v>
      </c>
      <c r="EA2" s="271" t="str">
        <f t="shared" ref="EA2:FN2" si="0">CONCATENATE(K2,"T")</f>
        <v>CO2T</v>
      </c>
      <c r="EB2" s="271" t="str">
        <f t="shared" si="0"/>
        <v>CO2T</v>
      </c>
      <c r="EC2" s="271" t="str">
        <f t="shared" si="0"/>
        <v>CO2T</v>
      </c>
      <c r="ED2" s="271" t="str">
        <f t="shared" si="0"/>
        <v>CO2T</v>
      </c>
      <c r="EE2" s="271" t="str">
        <f t="shared" si="0"/>
        <v>CO2T</v>
      </c>
      <c r="EF2" s="271" t="str">
        <f t="shared" si="0"/>
        <v>CO2T</v>
      </c>
      <c r="EG2" s="271" t="str">
        <f t="shared" si="0"/>
        <v>CO2T</v>
      </c>
      <c r="EH2" s="271" t="str">
        <f t="shared" si="0"/>
        <v>CO2T</v>
      </c>
      <c r="EI2" s="271" t="str">
        <f t="shared" si="0"/>
        <v>CO2T</v>
      </c>
      <c r="EJ2" s="271" t="str">
        <f t="shared" si="0"/>
        <v>CO2T</v>
      </c>
      <c r="EK2" s="271" t="str">
        <f t="shared" si="0"/>
        <v>NOXT</v>
      </c>
      <c r="EL2" s="271" t="str">
        <f t="shared" si="0"/>
        <v>NOXT</v>
      </c>
      <c r="EM2" s="271" t="str">
        <f t="shared" si="0"/>
        <v>NOXT</v>
      </c>
      <c r="EN2" s="271" t="str">
        <f t="shared" si="0"/>
        <v>NOXT</v>
      </c>
      <c r="EO2" s="271" t="str">
        <f t="shared" si="0"/>
        <v>NOXT</v>
      </c>
      <c r="EP2" s="271" t="str">
        <f t="shared" si="0"/>
        <v>NOXT</v>
      </c>
      <c r="EQ2" s="271" t="str">
        <f t="shared" si="0"/>
        <v>NOXT</v>
      </c>
      <c r="ER2" s="271" t="str">
        <f t="shared" si="0"/>
        <v>NOXT</v>
      </c>
      <c r="ES2" s="271" t="str">
        <f t="shared" si="0"/>
        <v>NOXT</v>
      </c>
      <c r="ET2" s="271" t="str">
        <f t="shared" si="0"/>
        <v>NOXT</v>
      </c>
      <c r="EU2" s="271" t="str">
        <f t="shared" si="0"/>
        <v>SO2T</v>
      </c>
      <c r="EV2" s="271" t="str">
        <f t="shared" si="0"/>
        <v>SO2T</v>
      </c>
      <c r="EW2" s="271" t="str">
        <f t="shared" si="0"/>
        <v>SO2T</v>
      </c>
      <c r="EX2" s="271" t="str">
        <f t="shared" si="0"/>
        <v>SO2T</v>
      </c>
      <c r="EY2" s="271" t="str">
        <f t="shared" si="0"/>
        <v>SO2T</v>
      </c>
      <c r="EZ2" s="271" t="str">
        <f t="shared" si="0"/>
        <v>SO2T</v>
      </c>
      <c r="FA2" s="271" t="str">
        <f t="shared" si="0"/>
        <v>SO2T</v>
      </c>
      <c r="FB2" s="271" t="str">
        <f t="shared" si="0"/>
        <v>SO2T</v>
      </c>
      <c r="FC2" s="271" t="str">
        <f t="shared" si="0"/>
        <v>SO2T</v>
      </c>
      <c r="FD2" s="271" t="str">
        <f t="shared" si="0"/>
        <v>SO2T</v>
      </c>
      <c r="FE2" s="271" t="str">
        <f t="shared" si="0"/>
        <v>PM10T</v>
      </c>
      <c r="FF2" s="271" t="str">
        <f t="shared" si="0"/>
        <v>PM10T</v>
      </c>
      <c r="FG2" s="271" t="str">
        <f t="shared" si="0"/>
        <v>PM10T</v>
      </c>
      <c r="FH2" s="271" t="str">
        <f t="shared" si="0"/>
        <v>PM10T</v>
      </c>
      <c r="FI2" s="271" t="str">
        <f t="shared" si="0"/>
        <v>PM10T</v>
      </c>
      <c r="FJ2" s="271" t="str">
        <f t="shared" si="0"/>
        <v>PM10T</v>
      </c>
      <c r="FK2" s="271" t="str">
        <f t="shared" si="0"/>
        <v>PM10T</v>
      </c>
      <c r="FL2" s="271" t="str">
        <f t="shared" si="0"/>
        <v>PM10T</v>
      </c>
      <c r="FM2" s="271" t="str">
        <f t="shared" si="0"/>
        <v>PM10T</v>
      </c>
      <c r="FN2" s="271" t="str">
        <f t="shared" si="0"/>
        <v>PM10T</v>
      </c>
      <c r="FO2" s="271" t="str">
        <f t="shared" ref="FO2:FX2" si="1">CONCATENATE(AY2,"T")</f>
        <v>PM25T</v>
      </c>
      <c r="FP2" s="271" t="str">
        <f t="shared" si="1"/>
        <v>PM25T</v>
      </c>
      <c r="FQ2" s="271" t="str">
        <f t="shared" si="1"/>
        <v>PM25T</v>
      </c>
      <c r="FR2" s="271" t="str">
        <f t="shared" si="1"/>
        <v>PM25T</v>
      </c>
      <c r="FS2" s="271" t="str">
        <f t="shared" si="1"/>
        <v>PM25T</v>
      </c>
      <c r="FT2" s="271" t="str">
        <f t="shared" si="1"/>
        <v>PM25T</v>
      </c>
      <c r="FU2" s="271" t="str">
        <f t="shared" si="1"/>
        <v>PM25T</v>
      </c>
      <c r="FV2" s="271" t="str">
        <f t="shared" si="1"/>
        <v>PM25T</v>
      </c>
      <c r="FW2" s="271" t="str">
        <f t="shared" si="1"/>
        <v>PM25T</v>
      </c>
      <c r="FX2" s="271" t="str">
        <f t="shared" si="1"/>
        <v>PM25T</v>
      </c>
    </row>
    <row r="3" spans="1:190" x14ac:dyDescent="0.2">
      <c r="G3" s="271"/>
    </row>
    <row r="4" spans="1:190" ht="17.25" customHeight="1" x14ac:dyDescent="0.2">
      <c r="G4" s="271"/>
    </row>
    <row r="5" spans="1:190" ht="18" customHeight="1" x14ac:dyDescent="0.2">
      <c r="G5" s="271"/>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c r="AJ5" s="271"/>
      <c r="AK5" s="271"/>
      <c r="AL5" s="271"/>
      <c r="AM5" s="271"/>
      <c r="AN5" s="271"/>
      <c r="AO5" s="271"/>
      <c r="AP5" s="271"/>
      <c r="AQ5" s="271"/>
      <c r="AR5" s="271"/>
      <c r="AS5" s="271"/>
      <c r="AT5" s="271"/>
      <c r="AU5" s="271"/>
      <c r="AV5" s="271"/>
      <c r="AW5" s="271"/>
      <c r="AX5" s="271"/>
      <c r="AY5" s="271"/>
      <c r="AZ5" s="271"/>
      <c r="BA5" s="271"/>
      <c r="BB5" s="271"/>
      <c r="BC5" s="271"/>
      <c r="BD5" s="271"/>
      <c r="BE5" s="271"/>
      <c r="BF5" s="271"/>
      <c r="BG5" s="271"/>
      <c r="BH5" s="271"/>
      <c r="BI5" s="271"/>
      <c r="BJ5" s="271"/>
      <c r="BK5" s="271"/>
      <c r="BL5" s="271"/>
      <c r="BM5" s="271"/>
      <c r="BN5" s="271"/>
      <c r="BO5" s="271"/>
      <c r="BP5" s="271"/>
      <c r="BQ5" s="271"/>
      <c r="BR5" s="271"/>
      <c r="BS5" s="271"/>
      <c r="BT5" s="271"/>
      <c r="BU5" s="271"/>
      <c r="BV5" s="271"/>
      <c r="BW5" s="271"/>
      <c r="BX5" s="271"/>
      <c r="BY5" s="271"/>
      <c r="BZ5" s="271"/>
      <c r="CA5" s="271"/>
      <c r="CB5" s="271"/>
      <c r="CC5" s="271"/>
      <c r="CD5" s="271"/>
      <c r="CE5" s="271"/>
      <c r="CF5" s="271"/>
      <c r="CG5" s="271"/>
      <c r="CH5" s="271"/>
      <c r="CI5" s="271"/>
      <c r="CJ5" s="271"/>
      <c r="CK5" s="271"/>
      <c r="CL5" s="271"/>
      <c r="CM5" s="271"/>
      <c r="CN5" s="271"/>
      <c r="CO5" s="271"/>
      <c r="CP5" s="271"/>
      <c r="CQ5" s="271"/>
      <c r="CR5" s="271"/>
      <c r="CS5" s="271"/>
      <c r="CT5" s="271"/>
      <c r="CU5" s="271"/>
      <c r="CV5" s="271"/>
      <c r="CW5" s="271"/>
      <c r="CX5" s="271"/>
      <c r="CY5" s="271"/>
      <c r="CZ5" s="271"/>
      <c r="DA5" s="271"/>
      <c r="DB5" s="271"/>
      <c r="DC5" s="271"/>
      <c r="DD5" s="271"/>
      <c r="DE5" s="271"/>
      <c r="DF5" s="271"/>
      <c r="DG5" s="271"/>
      <c r="DH5" s="271"/>
      <c r="DI5" s="271"/>
      <c r="DJ5" s="271"/>
      <c r="DK5" s="271"/>
      <c r="DL5" s="271"/>
      <c r="DM5" s="271"/>
      <c r="DN5" s="271"/>
      <c r="DO5" s="271"/>
      <c r="DP5" s="271"/>
      <c r="DQ5" s="271"/>
      <c r="DR5" s="271"/>
      <c r="DS5" s="271"/>
      <c r="DT5" s="271"/>
      <c r="DU5" s="271"/>
      <c r="DV5" s="271"/>
      <c r="DW5" s="271"/>
      <c r="DX5" s="271"/>
      <c r="DY5" s="271"/>
      <c r="DZ5" s="271"/>
      <c r="EA5" s="271"/>
      <c r="EB5" s="271"/>
      <c r="EC5" s="271"/>
      <c r="ED5" s="271"/>
      <c r="EE5" s="271"/>
      <c r="EF5" s="271"/>
      <c r="EG5" s="271"/>
      <c r="EH5" s="271"/>
      <c r="EI5" s="271"/>
      <c r="EJ5" s="271"/>
      <c r="EK5" s="271"/>
      <c r="EL5" s="271"/>
      <c r="EM5" s="271"/>
      <c r="EN5" s="271"/>
      <c r="EO5" s="271"/>
      <c r="EP5" s="271"/>
      <c r="EQ5" s="271"/>
      <c r="ER5" s="271"/>
      <c r="ES5" s="271"/>
      <c r="ET5" s="271"/>
      <c r="EU5" s="271"/>
      <c r="EV5" s="271"/>
      <c r="EW5" s="271"/>
      <c r="EX5" s="271"/>
      <c r="EY5" s="271"/>
      <c r="EZ5" s="271"/>
      <c r="FA5" s="271"/>
      <c r="FB5" s="271"/>
      <c r="FC5" s="271"/>
      <c r="FD5" s="271"/>
      <c r="FE5" s="271"/>
      <c r="FF5" s="271"/>
      <c r="FG5" s="271"/>
      <c r="FH5" s="271"/>
      <c r="FI5" s="271"/>
      <c r="FJ5" s="271"/>
      <c r="FK5" s="271"/>
      <c r="FL5" s="271"/>
      <c r="FM5" s="271"/>
      <c r="FN5" s="271"/>
      <c r="FO5" s="271"/>
      <c r="FP5" s="271"/>
      <c r="FQ5" s="271"/>
      <c r="FR5" s="271"/>
      <c r="FS5" s="271"/>
      <c r="FT5" s="271"/>
      <c r="FU5" s="271"/>
      <c r="FV5" s="271"/>
      <c r="FW5" s="271"/>
      <c r="FX5" s="271"/>
    </row>
    <row r="7" spans="1:190" ht="17.25" customHeight="1" x14ac:dyDescent="0.2">
      <c r="F7" s="296" t="s">
        <v>325</v>
      </c>
      <c r="G7" s="271"/>
    </row>
    <row r="8" spans="1:190" ht="15.75" customHeight="1" x14ac:dyDescent="0.2">
      <c r="A8" s="262" t="s">
        <v>7</v>
      </c>
      <c r="B8" s="262" t="s">
        <v>134</v>
      </c>
      <c r="C8" s="262" t="s">
        <v>327</v>
      </c>
      <c r="D8" s="262" t="s">
        <v>328</v>
      </c>
      <c r="E8" s="262" t="s">
        <v>636</v>
      </c>
      <c r="F8" s="262" t="s">
        <v>637</v>
      </c>
      <c r="G8" s="262" t="s">
        <v>638</v>
      </c>
      <c r="H8" s="262" t="s">
        <v>639</v>
      </c>
      <c r="I8" s="262" t="s">
        <v>640</v>
      </c>
      <c r="J8" s="262" t="s">
        <v>641</v>
      </c>
      <c r="K8" s="262" t="s">
        <v>642</v>
      </c>
      <c r="L8" s="262" t="s">
        <v>643</v>
      </c>
      <c r="M8" s="262" t="s">
        <v>644</v>
      </c>
      <c r="N8" s="262" t="s">
        <v>645</v>
      </c>
      <c r="O8" s="262" t="s">
        <v>646</v>
      </c>
      <c r="P8" s="262" t="s">
        <v>647</v>
      </c>
      <c r="Q8" s="262" t="s">
        <v>648</v>
      </c>
      <c r="R8" s="262" t="s">
        <v>649</v>
      </c>
      <c r="S8" s="262" t="s">
        <v>650</v>
      </c>
      <c r="T8" s="262" t="s">
        <v>651</v>
      </c>
      <c r="U8" s="262" t="s">
        <v>652</v>
      </c>
      <c r="V8" s="262" t="s">
        <v>653</v>
      </c>
      <c r="W8" s="262" t="s">
        <v>654</v>
      </c>
      <c r="X8" s="262" t="s">
        <v>655</v>
      </c>
      <c r="Y8" s="262" t="s">
        <v>656</v>
      </c>
      <c r="Z8" s="262" t="s">
        <v>657</v>
      </c>
      <c r="AA8" s="262" t="s">
        <v>658</v>
      </c>
      <c r="AB8" s="262" t="s">
        <v>659</v>
      </c>
      <c r="AC8" s="262" t="s">
        <v>660</v>
      </c>
      <c r="AD8" s="262" t="s">
        <v>661</v>
      </c>
      <c r="AE8" s="262" t="s">
        <v>662</v>
      </c>
      <c r="AF8" s="262" t="s">
        <v>663</v>
      </c>
      <c r="AG8" s="262" t="s">
        <v>664</v>
      </c>
      <c r="AH8" s="262" t="s">
        <v>665</v>
      </c>
      <c r="AI8" s="262" t="s">
        <v>666</v>
      </c>
      <c r="AJ8" s="262" t="s">
        <v>667</v>
      </c>
      <c r="AK8" s="262" t="s">
        <v>668</v>
      </c>
      <c r="AL8" s="262" t="s">
        <v>669</v>
      </c>
      <c r="AM8" s="262" t="s">
        <v>670</v>
      </c>
      <c r="AN8" s="262" t="s">
        <v>671</v>
      </c>
      <c r="AO8" s="262" t="s">
        <v>672</v>
      </c>
      <c r="AP8" s="262" t="s">
        <v>673</v>
      </c>
      <c r="AQ8" s="262" t="s">
        <v>674</v>
      </c>
      <c r="AR8" s="262" t="s">
        <v>675</v>
      </c>
      <c r="AS8" s="262" t="s">
        <v>676</v>
      </c>
      <c r="AT8" s="262" t="s">
        <v>677</v>
      </c>
      <c r="AU8" s="262" t="s">
        <v>678</v>
      </c>
      <c r="AV8" s="262" t="s">
        <v>679</v>
      </c>
      <c r="AW8" s="262" t="s">
        <v>680</v>
      </c>
      <c r="AX8" s="262" t="s">
        <v>681</v>
      </c>
      <c r="AY8" s="262" t="s">
        <v>682</v>
      </c>
      <c r="AZ8" s="262" t="s">
        <v>683</v>
      </c>
      <c r="BA8" s="262" t="s">
        <v>684</v>
      </c>
      <c r="BB8" s="262" t="s">
        <v>685</v>
      </c>
      <c r="BC8" s="262" t="s">
        <v>686</v>
      </c>
      <c r="BD8" s="262" t="s">
        <v>687</v>
      </c>
      <c r="BE8" s="262" t="s">
        <v>688</v>
      </c>
      <c r="BF8" s="262" t="s">
        <v>689</v>
      </c>
      <c r="BG8" s="262" t="s">
        <v>690</v>
      </c>
      <c r="BH8" s="262" t="s">
        <v>691</v>
      </c>
      <c r="BI8" s="262" t="s">
        <v>692</v>
      </c>
      <c r="BJ8" s="262" t="s">
        <v>693</v>
      </c>
      <c r="BK8" s="262" t="s">
        <v>694</v>
      </c>
      <c r="BL8" s="262" t="s">
        <v>695</v>
      </c>
      <c r="BM8" s="262" t="s">
        <v>696</v>
      </c>
      <c r="BN8" s="262" t="s">
        <v>697</v>
      </c>
      <c r="BO8" s="262" t="s">
        <v>698</v>
      </c>
      <c r="BP8" s="262" t="s">
        <v>699</v>
      </c>
      <c r="BQ8" s="262" t="s">
        <v>700</v>
      </c>
      <c r="BR8" s="262" t="s">
        <v>701</v>
      </c>
      <c r="BS8" s="262" t="s">
        <v>702</v>
      </c>
      <c r="BT8" s="262" t="s">
        <v>703</v>
      </c>
      <c r="BU8" s="262" t="s">
        <v>704</v>
      </c>
      <c r="BV8" s="262" t="s">
        <v>705</v>
      </c>
      <c r="BW8" s="262" t="s">
        <v>706</v>
      </c>
      <c r="BX8" s="262" t="s">
        <v>707</v>
      </c>
      <c r="BY8" s="262" t="s">
        <v>708</v>
      </c>
      <c r="BZ8" s="262" t="s">
        <v>709</v>
      </c>
      <c r="CA8" s="262" t="s">
        <v>710</v>
      </c>
      <c r="CB8" s="262" t="s">
        <v>711</v>
      </c>
      <c r="CC8" s="262" t="s">
        <v>712</v>
      </c>
      <c r="CD8" s="262" t="s">
        <v>713</v>
      </c>
      <c r="CE8" s="262" t="s">
        <v>714</v>
      </c>
      <c r="CF8" s="262" t="s">
        <v>715</v>
      </c>
      <c r="CG8" s="262" t="s">
        <v>716</v>
      </c>
      <c r="CH8" s="262" t="s">
        <v>717</v>
      </c>
      <c r="CI8" s="262" t="s">
        <v>718</v>
      </c>
      <c r="CJ8" s="262" t="s">
        <v>719</v>
      </c>
      <c r="CK8" s="262" t="s">
        <v>720</v>
      </c>
      <c r="CL8" s="262" t="s">
        <v>721</v>
      </c>
      <c r="CM8" s="262" t="s">
        <v>722</v>
      </c>
      <c r="CN8" s="262" t="s">
        <v>723</v>
      </c>
      <c r="CO8" s="262" t="s">
        <v>724</v>
      </c>
      <c r="CP8" s="262" t="s">
        <v>725</v>
      </c>
      <c r="CQ8" s="262" t="s">
        <v>726</v>
      </c>
      <c r="CR8" s="262" t="s">
        <v>727</v>
      </c>
      <c r="CS8" s="262" t="s">
        <v>728</v>
      </c>
      <c r="CT8" s="262" t="s">
        <v>729</v>
      </c>
      <c r="CU8" s="262" t="s">
        <v>730</v>
      </c>
      <c r="CV8" s="262" t="s">
        <v>731</v>
      </c>
      <c r="CW8" s="262" t="s">
        <v>732</v>
      </c>
      <c r="CX8" s="262" t="s">
        <v>733</v>
      </c>
      <c r="CY8" s="262" t="s">
        <v>734</v>
      </c>
      <c r="CZ8" s="262" t="s">
        <v>735</v>
      </c>
      <c r="DA8" s="262" t="s">
        <v>736</v>
      </c>
      <c r="DB8" s="262" t="s">
        <v>737</v>
      </c>
      <c r="DC8" s="262" t="s">
        <v>738</v>
      </c>
      <c r="DD8" s="262" t="s">
        <v>739</v>
      </c>
      <c r="DE8" s="262" t="s">
        <v>740</v>
      </c>
      <c r="DF8" s="262" t="s">
        <v>741</v>
      </c>
      <c r="DG8" s="262" t="s">
        <v>742</v>
      </c>
      <c r="DH8" s="262" t="s">
        <v>743</v>
      </c>
      <c r="DI8" s="262" t="s">
        <v>744</v>
      </c>
      <c r="DJ8" s="262" t="s">
        <v>745</v>
      </c>
      <c r="DK8" s="262" t="s">
        <v>746</v>
      </c>
      <c r="DL8" s="262" t="s">
        <v>747</v>
      </c>
      <c r="DM8" s="262" t="s">
        <v>748</v>
      </c>
      <c r="DN8" s="262" t="s">
        <v>749</v>
      </c>
      <c r="DO8" s="262" t="s">
        <v>750</v>
      </c>
      <c r="DP8" s="262" t="s">
        <v>751</v>
      </c>
      <c r="DQ8" s="262" t="s">
        <v>752</v>
      </c>
      <c r="DR8" s="262" t="s">
        <v>753</v>
      </c>
      <c r="DS8" s="262" t="s">
        <v>754</v>
      </c>
      <c r="DT8" s="262" t="s">
        <v>755</v>
      </c>
      <c r="DU8" s="262" t="s">
        <v>756</v>
      </c>
      <c r="DV8" s="262" t="s">
        <v>757</v>
      </c>
      <c r="DW8" s="262" t="s">
        <v>758</v>
      </c>
      <c r="DX8" s="262" t="s">
        <v>759</v>
      </c>
      <c r="DY8" s="262" t="s">
        <v>760</v>
      </c>
      <c r="DZ8" s="262" t="s">
        <v>761</v>
      </c>
      <c r="EA8" s="262" t="s">
        <v>762</v>
      </c>
      <c r="EB8" s="262" t="s">
        <v>763</v>
      </c>
      <c r="EC8" s="262" t="s">
        <v>764</v>
      </c>
      <c r="ED8" s="262" t="s">
        <v>765</v>
      </c>
      <c r="EE8" s="262" t="s">
        <v>766</v>
      </c>
      <c r="EF8" s="262" t="s">
        <v>767</v>
      </c>
      <c r="EG8" s="262" t="s">
        <v>768</v>
      </c>
      <c r="EH8" s="262" t="s">
        <v>769</v>
      </c>
      <c r="EI8" s="262" t="s">
        <v>770</v>
      </c>
      <c r="EJ8" s="262" t="s">
        <v>771</v>
      </c>
      <c r="EK8" s="262" t="s">
        <v>772</v>
      </c>
      <c r="EL8" s="262" t="s">
        <v>773</v>
      </c>
      <c r="EM8" s="262" t="s">
        <v>774</v>
      </c>
      <c r="EN8" s="262" t="s">
        <v>775</v>
      </c>
      <c r="EO8" s="262" t="s">
        <v>776</v>
      </c>
      <c r="EP8" s="262" t="s">
        <v>777</v>
      </c>
      <c r="EQ8" s="262" t="s">
        <v>778</v>
      </c>
      <c r="ER8" s="262" t="s">
        <v>779</v>
      </c>
      <c r="ES8" s="262" t="s">
        <v>780</v>
      </c>
      <c r="ET8" s="262" t="s">
        <v>781</v>
      </c>
      <c r="EU8" s="262" t="s">
        <v>782</v>
      </c>
      <c r="EV8" s="262" t="s">
        <v>783</v>
      </c>
      <c r="EW8" s="262" t="s">
        <v>784</v>
      </c>
      <c r="EX8" s="262" t="s">
        <v>785</v>
      </c>
      <c r="EY8" s="262" t="s">
        <v>786</v>
      </c>
      <c r="EZ8" s="262" t="s">
        <v>787</v>
      </c>
      <c r="FA8" s="262" t="s">
        <v>788</v>
      </c>
      <c r="FB8" s="262" t="s">
        <v>789</v>
      </c>
      <c r="FC8" s="262" t="s">
        <v>790</v>
      </c>
      <c r="FD8" s="262" t="s">
        <v>791</v>
      </c>
      <c r="FE8" s="262" t="s">
        <v>792</v>
      </c>
      <c r="FF8" s="262" t="s">
        <v>793</v>
      </c>
      <c r="FG8" s="262" t="s">
        <v>794</v>
      </c>
      <c r="FH8" s="262" t="s">
        <v>795</v>
      </c>
      <c r="FI8" s="262" t="s">
        <v>796</v>
      </c>
      <c r="FJ8" s="262" t="s">
        <v>797</v>
      </c>
      <c r="FK8" s="262" t="s">
        <v>798</v>
      </c>
      <c r="FL8" s="262" t="s">
        <v>799</v>
      </c>
      <c r="FM8" s="262" t="s">
        <v>800</v>
      </c>
      <c r="FN8" s="262" t="s">
        <v>801</v>
      </c>
      <c r="FO8" s="262" t="s">
        <v>802</v>
      </c>
      <c r="FP8" s="262" t="s">
        <v>803</v>
      </c>
      <c r="FQ8" s="262" t="s">
        <v>804</v>
      </c>
      <c r="FR8" s="262" t="s">
        <v>805</v>
      </c>
      <c r="FS8" s="262" t="s">
        <v>806</v>
      </c>
      <c r="FT8" s="262" t="s">
        <v>807</v>
      </c>
      <c r="FU8" s="262" t="s">
        <v>808</v>
      </c>
      <c r="FV8" s="262" t="s">
        <v>809</v>
      </c>
      <c r="FW8" s="262" t="s">
        <v>810</v>
      </c>
      <c r="FX8" s="262" t="s">
        <v>811</v>
      </c>
    </row>
    <row r="9" spans="1:190" x14ac:dyDescent="0.2">
      <c r="A9" s="322" t="s">
        <v>812</v>
      </c>
      <c r="B9" s="323"/>
      <c r="C9" s="323"/>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00"/>
      <c r="CY9" s="300"/>
      <c r="CZ9" s="300"/>
      <c r="DA9" s="300"/>
      <c r="DB9" s="300"/>
      <c r="DC9" s="300"/>
      <c r="DD9" s="300"/>
      <c r="DE9" s="300"/>
      <c r="DF9" s="300"/>
      <c r="DG9" s="300"/>
      <c r="DH9" s="300"/>
      <c r="DI9" s="300"/>
      <c r="DJ9" s="300"/>
      <c r="DK9" s="300"/>
      <c r="DL9" s="300"/>
      <c r="DM9" s="300"/>
      <c r="DN9" s="300"/>
      <c r="DO9" s="300"/>
      <c r="DP9" s="300"/>
      <c r="DQ9" s="300"/>
      <c r="DR9" s="300"/>
      <c r="DS9" s="300"/>
      <c r="DT9" s="300"/>
      <c r="DU9" s="300"/>
      <c r="DV9" s="300"/>
      <c r="DW9" s="300"/>
      <c r="DX9" s="300"/>
      <c r="DY9" s="300"/>
      <c r="DZ9" s="300"/>
      <c r="EA9" s="324">
        <f t="shared" ref="EA9:EA72" si="2">K9</f>
        <v>0</v>
      </c>
      <c r="EB9" s="324">
        <f t="shared" ref="EB9:EB72" si="3">L9</f>
        <v>0</v>
      </c>
      <c r="EC9" s="324">
        <f t="shared" ref="EC9:EC72" si="4">M9</f>
        <v>0</v>
      </c>
      <c r="ED9" s="324">
        <f t="shared" ref="ED9:ED72" si="5">N9</f>
        <v>0</v>
      </c>
      <c r="EE9" s="324">
        <f t="shared" ref="EE9:EE72" si="6">O9</f>
        <v>0</v>
      </c>
      <c r="EF9" s="324">
        <f t="shared" ref="EF9:EF72" si="7">P9</f>
        <v>0</v>
      </c>
      <c r="EG9" s="324">
        <f t="shared" ref="EG9:EG72" si="8">Q9</f>
        <v>0</v>
      </c>
      <c r="EH9" s="324">
        <f t="shared" ref="EH9:EH72" si="9">R9</f>
        <v>0</v>
      </c>
      <c r="EI9" s="324">
        <f t="shared" ref="EI9:EI72" si="10">S9</f>
        <v>0</v>
      </c>
      <c r="EJ9" s="324">
        <f t="shared" ref="EJ9:EJ72" si="11">T9</f>
        <v>0</v>
      </c>
      <c r="EK9" s="324">
        <f t="shared" ref="EK9:EK72" si="12">U9</f>
        <v>0</v>
      </c>
      <c r="EL9" s="324">
        <f t="shared" ref="EL9:EL72" si="13">V9</f>
        <v>0</v>
      </c>
      <c r="EM9" s="324">
        <f t="shared" ref="EM9:EM72" si="14">W9</f>
        <v>0</v>
      </c>
      <c r="EN9" s="324">
        <f t="shared" ref="EN9:EN72" si="15">X9</f>
        <v>0</v>
      </c>
      <c r="EO9" s="324">
        <f t="shared" ref="EO9:EO72" si="16">Y9</f>
        <v>0</v>
      </c>
      <c r="EP9" s="324">
        <f t="shared" ref="EP9:EP72" si="17">Z9</f>
        <v>0</v>
      </c>
      <c r="EQ9" s="324">
        <f t="shared" ref="EQ9:EQ72" si="18">AA9</f>
        <v>0</v>
      </c>
      <c r="ER9" s="324">
        <f t="shared" ref="ER9:ER72" si="19">AB9</f>
        <v>0</v>
      </c>
      <c r="ES9" s="324">
        <f t="shared" ref="ES9:ES72" si="20">AC9</f>
        <v>0</v>
      </c>
      <c r="ET9" s="324">
        <f t="shared" ref="ET9:ET72" si="21">AD9</f>
        <v>0</v>
      </c>
      <c r="EU9" s="324">
        <f t="shared" ref="EU9:EU72" si="22">AE9</f>
        <v>0</v>
      </c>
      <c r="EV9" s="324">
        <f t="shared" ref="EV9:EV72" si="23">AF9</f>
        <v>0</v>
      </c>
      <c r="EW9" s="324">
        <f t="shared" ref="EW9:EW72" si="24">AG9</f>
        <v>0</v>
      </c>
      <c r="EX9" s="324">
        <f t="shared" ref="EX9:EX72" si="25">AH9</f>
        <v>0</v>
      </c>
      <c r="EY9" s="324">
        <f t="shared" ref="EY9:EY72" si="26">AI9</f>
        <v>0</v>
      </c>
      <c r="EZ9" s="324">
        <f t="shared" ref="EZ9:EZ72" si="27">AJ9</f>
        <v>0</v>
      </c>
      <c r="FA9" s="324">
        <f t="shared" ref="FA9:FA72" si="28">AK9</f>
        <v>0</v>
      </c>
      <c r="FB9" s="324">
        <f t="shared" ref="FB9:FB72" si="29">AL9</f>
        <v>0</v>
      </c>
      <c r="FC9" s="324">
        <f t="shared" ref="FC9:FC72" si="30">AM9</f>
        <v>0</v>
      </c>
      <c r="FD9" s="324">
        <f t="shared" ref="FD9:FD72" si="31">AN9</f>
        <v>0</v>
      </c>
      <c r="FE9" s="324">
        <f t="shared" ref="FE9:FE72" si="32">AO9</f>
        <v>0</v>
      </c>
      <c r="FF9" s="324">
        <f t="shared" ref="FF9:FF72" si="33">AP9</f>
        <v>0</v>
      </c>
      <c r="FG9" s="324">
        <f t="shared" ref="FG9:FG72" si="34">AQ9</f>
        <v>0</v>
      </c>
      <c r="FH9" s="324">
        <f t="shared" ref="FH9:FH72" si="35">AR9</f>
        <v>0</v>
      </c>
      <c r="FI9" s="324">
        <f t="shared" ref="FI9:FI72" si="36">AS9</f>
        <v>0</v>
      </c>
      <c r="FJ9" s="324">
        <f t="shared" ref="FJ9:FJ72" si="37">AT9</f>
        <v>0</v>
      </c>
      <c r="FK9" s="324">
        <f t="shared" ref="FK9:FK72" si="38">AU9</f>
        <v>0</v>
      </c>
      <c r="FL9" s="324">
        <f t="shared" ref="FL9:FL72" si="39">AV9</f>
        <v>0</v>
      </c>
      <c r="FM9" s="324">
        <f t="shared" ref="FM9:FM72" si="40">AW9</f>
        <v>0</v>
      </c>
      <c r="FN9" s="324">
        <f t="shared" ref="FN9:FN72" si="41">AX9</f>
        <v>0</v>
      </c>
      <c r="FO9" s="324">
        <f t="shared" ref="FO9:FO72" si="42">AY9</f>
        <v>0</v>
      </c>
      <c r="FP9" s="324">
        <f t="shared" ref="FP9:FP72" si="43">AZ9</f>
        <v>0</v>
      </c>
      <c r="FQ9" s="324">
        <f t="shared" ref="FQ9:FQ72" si="44">BA9</f>
        <v>0</v>
      </c>
      <c r="FR9" s="324">
        <f t="shared" ref="FR9:FR72" si="45">BB9</f>
        <v>0</v>
      </c>
      <c r="FS9" s="324">
        <f t="shared" ref="FS9:FS72" si="46">BC9</f>
        <v>0</v>
      </c>
      <c r="FT9" s="324">
        <f t="shared" ref="FT9:FT72" si="47">BD9</f>
        <v>0</v>
      </c>
      <c r="FU9" s="324">
        <f t="shared" ref="FU9:FU72" si="48">BE9</f>
        <v>0</v>
      </c>
      <c r="FV9" s="324">
        <f t="shared" ref="FV9:FV72" si="49">BF9</f>
        <v>0</v>
      </c>
      <c r="FW9" s="324">
        <f t="shared" ref="FW9:FW72" si="50">BG9</f>
        <v>0</v>
      </c>
      <c r="FX9" s="324">
        <f t="shared" ref="FX9:FX72" si="51">BH9</f>
        <v>0</v>
      </c>
    </row>
    <row r="10" spans="1:190" x14ac:dyDescent="0.2">
      <c r="A10" s="305" t="str">
        <f>IF(LEFT(TRIM(TechData_All!AJ9),1)="*", _xlfn.CONCAT("*","R2"), "R2")</f>
        <v>R2</v>
      </c>
      <c r="B10" s="305" t="str">
        <f>TechData_All!A9</f>
        <v>TLMCGSLC11</v>
      </c>
      <c r="C10" s="305" t="str">
        <f>TechData_All!C9</f>
        <v>TL.GSL.MC.CONV.2011</v>
      </c>
      <c r="D10" s="301" t="str">
        <f>TechData_All!D9</f>
        <v>bn-vmt, bn-vmt/a</v>
      </c>
      <c r="E10" s="301" t="str">
        <f>TechData_All!E9</f>
        <v>TLGSL</v>
      </c>
      <c r="F10" s="301" t="str">
        <f>TechData_All!F9</f>
        <v>TL</v>
      </c>
      <c r="G10" s="315" t="s">
        <v>813</v>
      </c>
      <c r="H10" s="315" t="s">
        <v>814</v>
      </c>
      <c r="I10" s="315">
        <v>1</v>
      </c>
      <c r="J10" s="315" t="str">
        <f t="shared" ref="J10:J73" si="52">CONCATENATE(G10,"-",H10)</f>
        <v>Mini car-GSL</v>
      </c>
      <c r="K10" s="335">
        <f>$I10*IF($G10="Pickup", SUMIFS(NewEmisData!E:E, NewEmisData!$A:$A, "Pickup", NewEmisData!$B:$B, $A10, NewEmisData!$C:$C, $H10, NewEmisData!$D:$D, K$2), SUMIFS(NewEmisData!E:E, NewEmisData!$A:$A, "LDV", NewEmisData!$B:$B, $A10, NewEmisData!$C:$C, $H10, NewEmisData!$D:$D, K$2))</f>
        <v>477.08587282575797</v>
      </c>
      <c r="L10" s="335">
        <f>$I10*IF($G10="Pickup", SUMIFS(NewEmisData!F:F, NewEmisData!$A:$A, "Pickup", NewEmisData!$B:$B, $A10, NewEmisData!$C:$C, $H10, NewEmisData!$D:$D, L$2), SUMIFS(NewEmisData!F:F, NewEmisData!$A:$A, "LDV", NewEmisData!$B:$B, $A10, NewEmisData!$C:$C, $H10, NewEmisData!$D:$D, L$2))</f>
        <v>459.34104292251902</v>
      </c>
      <c r="M10" s="335">
        <f>$I10*IF($G10="Pickup", SUMIFS(NewEmisData!G:G, NewEmisData!$A:$A, "Pickup", NewEmisData!$B:$B, $A10, NewEmisData!$C:$C, $H10, NewEmisData!$D:$D, M$2), SUMIFS(NewEmisData!G:G, NewEmisData!$A:$A, "LDV", NewEmisData!$B:$B, $A10, NewEmisData!$C:$C, $H10, NewEmisData!$D:$D, M$2))</f>
        <v>447.45896927637102</v>
      </c>
      <c r="N10" s="335">
        <f>$I10*IF($G10="Pickup", SUMIFS(NewEmisData!H:H, NewEmisData!$A:$A, "Pickup", NewEmisData!$B:$B, $A10, NewEmisData!$C:$C, $H10, NewEmisData!$D:$D, N$2), SUMIFS(NewEmisData!H:H, NewEmisData!$A:$A, "LDV", NewEmisData!$B:$B, $A10, NewEmisData!$C:$C, $H10, NewEmisData!$D:$D, N$2))</f>
        <v>380.72392677964001</v>
      </c>
      <c r="O10" s="335">
        <f>$I10*IF($G10="Pickup", SUMIFS(NewEmisData!I:I, NewEmisData!$A:$A, "Pickup", NewEmisData!$B:$B, $A10, NewEmisData!$C:$C, $H10, NewEmisData!$D:$D, O$2), SUMIFS(NewEmisData!I:I, NewEmisData!$A:$A, "LDV", NewEmisData!$B:$B, $A10, NewEmisData!$C:$C, $H10, NewEmisData!$D:$D, O$2))</f>
        <v>329.54737069801098</v>
      </c>
      <c r="P10" s="335">
        <f>$I10*IF($G10="Pickup", SUMIFS(NewEmisData!J:J, NewEmisData!$A:$A, "Pickup", NewEmisData!$B:$B, $A10, NewEmisData!$C:$C, $H10, NewEmisData!$D:$D, P$2), SUMIFS(NewEmisData!J:J, NewEmisData!$A:$A, "LDV", NewEmisData!$B:$B, $A10, NewEmisData!$C:$C, $H10, NewEmisData!$D:$D, P$2))</f>
        <v>300.69829568412598</v>
      </c>
      <c r="Q10" s="335">
        <f>$I10*IF($G10="Pickup", SUMIFS(NewEmisData!K:K, NewEmisData!$A:$A, "Pickup", NewEmisData!$B:$B, $A10, NewEmisData!$C:$C, $H10, NewEmisData!$D:$D, Q$2), SUMIFS(NewEmisData!K:K, NewEmisData!$A:$A, "LDV", NewEmisData!$B:$B, $A10, NewEmisData!$C:$C, $H10, NewEmisData!$D:$D, Q$2))</f>
        <v>287.83799703632701</v>
      </c>
      <c r="R10" s="335">
        <f>$I10*IF($G10="Pickup", SUMIFS(NewEmisData!L:L, NewEmisData!$A:$A, "Pickup", NewEmisData!$B:$B, $A10, NewEmisData!$C:$C, $H10, NewEmisData!$D:$D, R$2), SUMIFS(NewEmisData!L:L, NewEmisData!$A:$A, "LDV", NewEmisData!$B:$B, $A10, NewEmisData!$C:$C, $H10, NewEmisData!$D:$D, R$2))</f>
        <v>283.26610797837998</v>
      </c>
      <c r="S10" s="335">
        <f>$I10*IF($G10="Pickup", SUMIFS(NewEmisData!M:M, NewEmisData!$A:$A, "Pickup", NewEmisData!$B:$B, $A10, NewEmisData!$C:$C, $H10, NewEmisData!$D:$D, S$2), SUMIFS(NewEmisData!M:M, NewEmisData!$A:$A, "LDV", NewEmisData!$B:$B, $A10, NewEmisData!$C:$C, $H10, NewEmisData!$D:$D, S$2))</f>
        <v>281.57834098528099</v>
      </c>
      <c r="T10" s="335">
        <v>0.20692409258864139</v>
      </c>
      <c r="U10" s="335">
        <f>$I10*IF($G10="Pickup", SUMIFS(NewEmisData!E:E, NewEmisData!$A:$A, "Pickup", NewEmisData!$B:$B, $A10, NewEmisData!$C:$C, $H10, NewEmisData!$D:$D, U$2), SUMIFS(NewEmisData!E:E, NewEmisData!$A:$A, "LDV", NewEmisData!$B:$B, $A10, NewEmisData!$C:$C, $H10, NewEmisData!$D:$D, U$2))</f>
        <v>0.82339103642645395</v>
      </c>
      <c r="V10" s="335">
        <f>$I10*IF($G10="Pickup", SUMIFS(NewEmisData!F:F, NewEmisData!$A:$A, "Pickup", NewEmisData!$B:$B, $A10, NewEmisData!$C:$C, $H10, NewEmisData!$D:$D, V$2), SUMIFS(NewEmisData!F:F, NewEmisData!$A:$A, "LDV", NewEmisData!$B:$B, $A10, NewEmisData!$C:$C, $H10, NewEmisData!$D:$D, V$2))</f>
        <v>0.360872733315452</v>
      </c>
      <c r="W10" s="335">
        <f>$I10*IF($G10="Pickup", SUMIFS(NewEmisData!G:G, NewEmisData!$A:$A, "Pickup", NewEmisData!$B:$B, $A10, NewEmisData!$C:$C, $H10, NewEmisData!$D:$D, W$2), SUMIFS(NewEmisData!G:G, NewEmisData!$A:$A, "LDV", NewEmisData!$B:$B, $A10, NewEmisData!$C:$C, $H10, NewEmisData!$D:$D, W$2))</f>
        <v>0.21658171178065999</v>
      </c>
      <c r="X10" s="335">
        <f>$I10*IF($G10="Pickup", SUMIFS(NewEmisData!H:H, NewEmisData!$A:$A, "Pickup", NewEmisData!$B:$B, $A10, NewEmisData!$C:$C, $H10, NewEmisData!$D:$D, X$2), SUMIFS(NewEmisData!H:H, NewEmisData!$A:$A, "LDV", NewEmisData!$B:$B, $A10, NewEmisData!$C:$C, $H10, NewEmisData!$D:$D, X$2))</f>
        <v>0.14200533002195401</v>
      </c>
      <c r="Y10" s="335">
        <f>$I10*IF($G10="Pickup", SUMIFS(NewEmisData!I:I, NewEmisData!$A:$A, "Pickup", NewEmisData!$B:$B, $A10, NewEmisData!$C:$C, $H10, NewEmisData!$D:$D, Y$2), SUMIFS(NewEmisData!I:I, NewEmisData!$A:$A, "LDV", NewEmisData!$B:$B, $A10, NewEmisData!$C:$C, $H10, NewEmisData!$D:$D, Y$2))</f>
        <v>8.8016804659711706E-2</v>
      </c>
      <c r="Z10" s="335">
        <f>$I10*IF($G10="Pickup", SUMIFS(NewEmisData!J:J, NewEmisData!$A:$A, "Pickup", NewEmisData!$B:$B, $A10, NewEmisData!$C:$C, $H10, NewEmisData!$D:$D, Z$2), SUMIFS(NewEmisData!J:J, NewEmisData!$A:$A, "LDV", NewEmisData!$B:$B, $A10, NewEmisData!$C:$C, $H10, NewEmisData!$D:$D, Z$2))</f>
        <v>6.5736379947852003E-2</v>
      </c>
      <c r="AA10" s="335">
        <f>$I10*IF($G10="Pickup", SUMIFS(NewEmisData!K:K, NewEmisData!$A:$A, "Pickup", NewEmisData!$B:$B, $A10, NewEmisData!$C:$C, $H10, NewEmisData!$D:$D, AA$2), SUMIFS(NewEmisData!K:K, NewEmisData!$A:$A, "LDV", NewEmisData!$B:$B, $A10, NewEmisData!$C:$C, $H10, NewEmisData!$D:$D, AA$2))</f>
        <v>5.6635638117250503E-2</v>
      </c>
      <c r="AB10" s="335">
        <f>$I10*IF($G10="Pickup", SUMIFS(NewEmisData!L:L, NewEmisData!$A:$A, "Pickup", NewEmisData!$B:$B, $A10, NewEmisData!$C:$C, $H10, NewEmisData!$D:$D, AB$2), SUMIFS(NewEmisData!L:L, NewEmisData!$A:$A, "LDV", NewEmisData!$B:$B, $A10, NewEmisData!$C:$C, $H10, NewEmisData!$D:$D, AB$2))</f>
        <v>5.4115247223223299E-2</v>
      </c>
      <c r="AC10" s="335">
        <f>$I10*IF($G10="Pickup", SUMIFS(NewEmisData!M:M, NewEmisData!$A:$A, "Pickup", NewEmisData!$B:$B, $A10, NewEmisData!$C:$C, $H10, NewEmisData!$D:$D, AC$2), SUMIFS(NewEmisData!M:M, NewEmisData!$A:$A, "LDV", NewEmisData!$B:$B, $A10, NewEmisData!$C:$C, $H10, NewEmisData!$D:$D, AC$2))</f>
        <v>5.2826207223764E-2</v>
      </c>
      <c r="AD10" s="335">
        <v>5.5587065527563068E-2</v>
      </c>
      <c r="AE10" s="335">
        <f>$I10*IF($G10="Pickup", SUMIFS(NewEmisData!E:E, NewEmisData!$A:$A, "Pickup", NewEmisData!$B:$B, $A10, NewEmisData!$C:$C, $H10, NewEmisData!$D:$D, AE$2), SUMIFS(NewEmisData!E:E, NewEmisData!$A:$A, "LDV", NewEmisData!$B:$B, $A10, NewEmisData!$C:$C, $H10, NewEmisData!$D:$D, AE$2))</f>
        <v>8.2552586035919695E-3</v>
      </c>
      <c r="AF10" s="335">
        <f>$I10*IF($G10="Pickup", SUMIFS(NewEmisData!F:F, NewEmisData!$A:$A, "Pickup", NewEmisData!$B:$B, $A10, NewEmisData!$C:$C, $H10, NewEmisData!$D:$D, AF$2), SUMIFS(NewEmisData!F:F, NewEmisData!$A:$A, "LDV", NewEmisData!$B:$B, $A10, NewEmisData!$C:$C, $H10, NewEmisData!$D:$D, AF$2))</f>
        <v>7.9482131517538395E-3</v>
      </c>
      <c r="AG10" s="335">
        <f>$I10*IF($G10="Pickup", SUMIFS(NewEmisData!G:G, NewEmisData!$A:$A, "Pickup", NewEmisData!$B:$B, $A10, NewEmisData!$C:$C, $H10, NewEmisData!$D:$D, AG$2), SUMIFS(NewEmisData!G:G, NewEmisData!$A:$A, "LDV", NewEmisData!$B:$B, $A10, NewEmisData!$C:$C, $H10, NewEmisData!$D:$D, AG$2))</f>
        <v>6.4190305556059996E-3</v>
      </c>
      <c r="AH10" s="335">
        <f>$I10*IF($G10="Pickup", SUMIFS(NewEmisData!H:H, NewEmisData!$A:$A, "Pickup", NewEmisData!$B:$B, $A10, NewEmisData!$C:$C, $H10, NewEmisData!$D:$D, AH$2), SUMIFS(NewEmisData!H:H, NewEmisData!$A:$A, "LDV", NewEmisData!$B:$B, $A10, NewEmisData!$C:$C, $H10, NewEmisData!$D:$D, AH$2))</f>
        <v>5.4616828003907899E-3</v>
      </c>
      <c r="AI10" s="335">
        <f>$I10*IF($G10="Pickup", SUMIFS(NewEmisData!I:I, NewEmisData!$A:$A, "Pickup", NewEmisData!$B:$B, $A10, NewEmisData!$C:$C, $H10, NewEmisData!$D:$D, AI$2), SUMIFS(NewEmisData!I:I, NewEmisData!$A:$A, "LDV", NewEmisData!$B:$B, $A10, NewEmisData!$C:$C, $H10, NewEmisData!$D:$D, AI$2))</f>
        <v>4.7275285851957304E-3</v>
      </c>
      <c r="AJ10" s="335">
        <f>$I10*IF($G10="Pickup", SUMIFS(NewEmisData!J:J, NewEmisData!$A:$A, "Pickup", NewEmisData!$B:$B, $A10, NewEmisData!$C:$C, $H10, NewEmisData!$D:$D, AJ$2), SUMIFS(NewEmisData!J:J, NewEmisData!$A:$A, "LDV", NewEmisData!$B:$B, $A10, NewEmisData!$C:$C, $H10, NewEmisData!$D:$D, AJ$2))</f>
        <v>4.3136734611450098E-3</v>
      </c>
      <c r="AK10" s="335">
        <f>$I10*IF($G10="Pickup", SUMIFS(NewEmisData!K:K, NewEmisData!$A:$A, "Pickup", NewEmisData!$B:$B, $A10, NewEmisData!$C:$C, $H10, NewEmisData!$D:$D, AK$2), SUMIFS(NewEmisData!K:K, NewEmisData!$A:$A, "LDV", NewEmisData!$B:$B, $A10, NewEmisData!$C:$C, $H10, NewEmisData!$D:$D, AK$2))</f>
        <v>4.1291858052272803E-3</v>
      </c>
      <c r="AL10" s="335">
        <f>$I10*IF($G10="Pickup", SUMIFS(NewEmisData!L:L, NewEmisData!$A:$A, "Pickup", NewEmisData!$B:$B, $A10, NewEmisData!$C:$C, $H10, NewEmisData!$D:$D, AL$2), SUMIFS(NewEmisData!L:L, NewEmisData!$A:$A, "LDV", NewEmisData!$B:$B, $A10, NewEmisData!$C:$C, $H10, NewEmisData!$D:$D, AL$2))</f>
        <v>4.0635983922117898E-3</v>
      </c>
      <c r="AM10" s="335">
        <f>$I10*IF($G10="Pickup", SUMIFS(NewEmisData!M:M, NewEmisData!$A:$A, "Pickup", NewEmisData!$B:$B, $A10, NewEmisData!$C:$C, $H10, NewEmisData!$D:$D, AM$2), SUMIFS(NewEmisData!M:M, NewEmisData!$A:$A, "LDV", NewEmisData!$B:$B, $A10, NewEmisData!$C:$C, $H10, NewEmisData!$D:$D, AM$2))</f>
        <v>4.0393864318059199E-3</v>
      </c>
      <c r="AN10" s="335">
        <v>1.3041984458904573E-3</v>
      </c>
      <c r="AO10" s="335">
        <f>$I10*IF($G10="Pickup", SUMIFS(NewEmisData!E:E, NewEmisData!$A:$A, "Pickup", NewEmisData!$B:$B, $A10, NewEmisData!$C:$C, $H10, NewEmisData!$D:$D, AO$2), SUMIFS(NewEmisData!E:E, NewEmisData!$A:$A, "LDV", NewEmisData!$B:$B, $A10, NewEmisData!$C:$C, $H10, NewEmisData!$D:$D, AO$2))</f>
        <v>8.1828643727713493E-2</v>
      </c>
      <c r="AP10" s="335">
        <f>$I10*IF($G10="Pickup", SUMIFS(NewEmisData!F:F, NewEmisData!$A:$A, "Pickup", NewEmisData!$B:$B, $A10, NewEmisData!$C:$C, $H10, NewEmisData!$D:$D, AP$2), SUMIFS(NewEmisData!F:F, NewEmisData!$A:$A, "LDV", NewEmisData!$B:$B, $A10, NewEmisData!$C:$C, $H10, NewEmisData!$D:$D, AP$2))</f>
        <v>7.6175839057221195E-2</v>
      </c>
      <c r="AQ10" s="335">
        <f>$I10*IF($G10="Pickup", SUMIFS(NewEmisData!G:G, NewEmisData!$A:$A, "Pickup", NewEmisData!$B:$B, $A10, NewEmisData!$C:$C, $H10, NewEmisData!$D:$D, AQ$2), SUMIFS(NewEmisData!G:G, NewEmisData!$A:$A, "LDV", NewEmisData!$B:$B, $A10, NewEmisData!$C:$C, $H10, NewEmisData!$D:$D, AQ$2))</f>
        <v>8.1302809072104507E-2</v>
      </c>
      <c r="AR10" s="335">
        <f>$I10*IF($G10="Pickup", SUMIFS(NewEmisData!H:H, NewEmisData!$A:$A, "Pickup", NewEmisData!$B:$B, $A10, NewEmisData!$C:$C, $H10, NewEmisData!$D:$D, AR$2), SUMIFS(NewEmisData!H:H, NewEmisData!$A:$A, "LDV", NewEmisData!$B:$B, $A10, NewEmisData!$C:$C, $H10, NewEmisData!$D:$D, AR$2))</f>
        <v>7.9561688690416299E-2</v>
      </c>
      <c r="AS10" s="335">
        <f>$I10*IF($G10="Pickup", SUMIFS(NewEmisData!I:I, NewEmisData!$A:$A, "Pickup", NewEmisData!$B:$B, $A10, NewEmisData!$C:$C, $H10, NewEmisData!$D:$D, AS$2), SUMIFS(NewEmisData!I:I, NewEmisData!$A:$A, "LDV", NewEmisData!$B:$B, $A10, NewEmisData!$C:$C, $H10, NewEmisData!$D:$D, AS$2))</f>
        <v>7.7910530261031605E-2</v>
      </c>
      <c r="AT10" s="335">
        <f>$I10*IF($G10="Pickup", SUMIFS(NewEmisData!J:J, NewEmisData!$A:$A, "Pickup", NewEmisData!$B:$B, $A10, NewEmisData!$C:$C, $H10, NewEmisData!$D:$D, AT$2), SUMIFS(NewEmisData!J:J, NewEmisData!$A:$A, "LDV", NewEmisData!$B:$B, $A10, NewEmisData!$C:$C, $H10, NewEmisData!$D:$D, AT$2))</f>
        <v>7.6590334474495605E-2</v>
      </c>
      <c r="AU10" s="335">
        <f>$I10*IF($G10="Pickup", SUMIFS(NewEmisData!K:K, NewEmisData!$A:$A, "Pickup", NewEmisData!$B:$B, $A10, NewEmisData!$C:$C, $H10, NewEmisData!$D:$D, AU$2), SUMIFS(NewEmisData!K:K, NewEmisData!$A:$A, "LDV", NewEmisData!$B:$B, $A10, NewEmisData!$C:$C, $H10, NewEmisData!$D:$D, AU$2))</f>
        <v>7.5767938917924701E-2</v>
      </c>
      <c r="AV10" s="335">
        <f>$I10*IF($G10="Pickup", SUMIFS(NewEmisData!L:L, NewEmisData!$A:$A, "Pickup", NewEmisData!$B:$B, $A10, NewEmisData!$C:$C, $H10, NewEmisData!$D:$D, AV$2), SUMIFS(NewEmisData!L:L, NewEmisData!$A:$A, "LDV", NewEmisData!$B:$B, $A10, NewEmisData!$C:$C, $H10, NewEmisData!$D:$D, AV$2))</f>
        <v>7.5353710070808794E-2</v>
      </c>
      <c r="AW10" s="335">
        <f>$I10*IF($G10="Pickup", SUMIFS(NewEmisData!M:M, NewEmisData!$A:$A, "Pickup", NewEmisData!$B:$B, $A10, NewEmisData!$C:$C, $H10, NewEmisData!$D:$D, AW$2), SUMIFS(NewEmisData!M:M, NewEmisData!$A:$A, "LDV", NewEmisData!$B:$B, $A10, NewEmisData!$C:$C, $H10, NewEmisData!$D:$D, AW$2))</f>
        <v>7.5117977052891499E-2</v>
      </c>
      <c r="AX10" s="335">
        <v>3.2948538923667892E-2</v>
      </c>
      <c r="AY10" s="335">
        <f>$I10*IF($G10="Pickup", SUMIFS(NewEmisData!E:E, NewEmisData!$A:$A, "Pickup", NewEmisData!$B:$B, $A10, NewEmisData!$C:$C, $H10, NewEmisData!$D:$D, AY$2), SUMIFS(NewEmisData!E:E, NewEmisData!$A:$A, "LDV", NewEmisData!$B:$B, $A10, NewEmisData!$C:$C, $H10, NewEmisData!$D:$D, AY$2))</f>
        <v>2.1998193760633E-2</v>
      </c>
      <c r="AZ10" s="335">
        <f>$I10*IF($G10="Pickup", SUMIFS(NewEmisData!F:F, NewEmisData!$A:$A, "Pickup", NewEmisData!$B:$B, $A10, NewEmisData!$C:$C, $H10, NewEmisData!$D:$D, AZ$2), SUMIFS(NewEmisData!F:F, NewEmisData!$A:$A, "LDV", NewEmisData!$B:$B, $A10, NewEmisData!$C:$C, $H10, NewEmisData!$D:$D, AZ$2))</f>
        <v>1.6997575378008601E-2</v>
      </c>
      <c r="BA10" s="335">
        <f>$I10*IF($G10="Pickup", SUMIFS(NewEmisData!G:G, NewEmisData!$A:$A, "Pickup", NewEmisData!$B:$B, $A10, NewEmisData!$C:$C, $H10, NewEmisData!$D:$D, BA$2), SUMIFS(NewEmisData!G:G, NewEmisData!$A:$A, "LDV", NewEmisData!$B:$B, $A10, NewEmisData!$C:$C, $H10, NewEmisData!$D:$D, BA$2))</f>
        <v>1.6580879412419602E-2</v>
      </c>
      <c r="BB10" s="335">
        <f>$I10*IF($G10="Pickup", SUMIFS(NewEmisData!H:H, NewEmisData!$A:$A, "Pickup", NewEmisData!$B:$B, $A10, NewEmisData!$C:$C, $H10, NewEmisData!$D:$D, BB$2), SUMIFS(NewEmisData!H:H, NewEmisData!$A:$A, "LDV", NewEmisData!$B:$B, $A10, NewEmisData!$C:$C, $H10, NewEmisData!$D:$D, BB$2))</f>
        <v>1.5040645169031801E-2</v>
      </c>
      <c r="BC10" s="335">
        <f>$I10*IF($G10="Pickup", SUMIFS(NewEmisData!I:I, NewEmisData!$A:$A, "Pickup", NewEmisData!$B:$B, $A10, NewEmisData!$C:$C, $H10, NewEmisData!$D:$D, BC$2), SUMIFS(NewEmisData!I:I, NewEmisData!$A:$A, "LDV", NewEmisData!$B:$B, $A10, NewEmisData!$C:$C, $H10, NewEmisData!$D:$D, BC$2))</f>
        <v>1.35799610150696E-2</v>
      </c>
      <c r="BD10" s="335">
        <f>$I10*IF($G10="Pickup", SUMIFS(NewEmisData!J:J, NewEmisData!$A:$A, "Pickup", NewEmisData!$B:$B, $A10, NewEmisData!$C:$C, $H10, NewEmisData!$D:$D, BD$2), SUMIFS(NewEmisData!J:J, NewEmisData!$A:$A, "LDV", NewEmisData!$B:$B, $A10, NewEmisData!$C:$C, $H10, NewEmisData!$D:$D, BD$2))</f>
        <v>1.24120667817219E-2</v>
      </c>
      <c r="BE10" s="335">
        <f>$I10*IF($G10="Pickup", SUMIFS(NewEmisData!K:K, NewEmisData!$A:$A, "Pickup", NewEmisData!$B:$B, $A10, NewEmisData!$C:$C, $H10, NewEmisData!$D:$D, BE$2), SUMIFS(NewEmisData!K:K, NewEmisData!$A:$A, "LDV", NewEmisData!$B:$B, $A10, NewEmisData!$C:$C, $H10, NewEmisData!$D:$D, BE$2))</f>
        <v>1.16845073314224E-2</v>
      </c>
      <c r="BF10" s="335">
        <f>$I10*IF($G10="Pickup", SUMIFS(NewEmisData!L:L, NewEmisData!$A:$A, "Pickup", NewEmisData!$B:$B, $A10, NewEmisData!$C:$C, $H10, NewEmisData!$D:$D, BF$2), SUMIFS(NewEmisData!L:L, NewEmisData!$A:$A, "LDV", NewEmisData!$B:$B, $A10, NewEmisData!$C:$C, $H10, NewEmisData!$D:$D, BF$2))</f>
        <v>1.1318096390010799E-2</v>
      </c>
      <c r="BG10" s="335">
        <f>$I10*IF($G10="Pickup", SUMIFS(NewEmisData!M:M, NewEmisData!$A:$A, "Pickup", NewEmisData!$B:$B, $A10, NewEmisData!$C:$C, $H10, NewEmisData!$D:$D, BG$2), SUMIFS(NewEmisData!M:M, NewEmisData!$A:$A, "LDV", NewEmisData!$B:$B, $A10, NewEmisData!$C:$C, $H10, NewEmisData!$D:$D, BG$2))</f>
        <v>1.1109456757731499E-2</v>
      </c>
      <c r="BH10" s="335">
        <v>6.6026126062260432E-3</v>
      </c>
      <c r="BI10" s="335">
        <f>$I10*IF($G10="Pickup", SUMIFS(NewEmisData!E:E, NewEmisData!$A:$A, "Pickup", NewEmisData!$B:$B, $A10, NewEmisData!$C:$C, $H10, NewEmisData!$D:$D, BI$2), SUMIFS(NewEmisData!E:E, NewEmisData!$A:$A, "LDV", NewEmisData!$B:$B, $A10, NewEmisData!$C:$C, $H10, NewEmisData!$D:$D, BI$2))</f>
        <v>6.6339830086865597</v>
      </c>
      <c r="BJ10" s="335">
        <f>$I10*IF($G10="Pickup", SUMIFS(NewEmisData!F:F, NewEmisData!$A:$A, "Pickup", NewEmisData!$B:$B, $A10, NewEmisData!$C:$C, $H10, NewEmisData!$D:$D, BJ$2), SUMIFS(NewEmisData!F:F, NewEmisData!$A:$A, "LDV", NewEmisData!$B:$B, $A10, NewEmisData!$C:$C, $H10, NewEmisData!$D:$D, BJ$2))</f>
        <v>3.9206205551931301</v>
      </c>
      <c r="BK10" s="335">
        <f>$I10*IF($G10="Pickup", SUMIFS(NewEmisData!G:G, NewEmisData!$A:$A, "Pickup", NewEmisData!$B:$B, $A10, NewEmisData!$C:$C, $H10, NewEmisData!$D:$D, BK$2), SUMIFS(NewEmisData!G:G, NewEmisData!$A:$A, "LDV", NewEmisData!$B:$B, $A10, NewEmisData!$C:$C, $H10, NewEmisData!$D:$D, BK$2))</f>
        <v>3.0174466275096199</v>
      </c>
      <c r="BL10" s="335">
        <f>$I10*IF($G10="Pickup", SUMIFS(NewEmisData!H:H, NewEmisData!$A:$A, "Pickup", NewEmisData!$B:$B, $A10, NewEmisData!$C:$C, $H10, NewEmisData!$D:$D, BL$2), SUMIFS(NewEmisData!H:H, NewEmisData!$A:$A, "LDV", NewEmisData!$B:$B, $A10, NewEmisData!$C:$C, $H10, NewEmisData!$D:$D, BL$2))</f>
        <v>2.3529221673804699</v>
      </c>
      <c r="BM10" s="335">
        <f>$I10*IF($G10="Pickup", SUMIFS(NewEmisData!I:I, NewEmisData!$A:$A, "Pickup", NewEmisData!$B:$B, $A10, NewEmisData!$C:$C, $H10, NewEmisData!$D:$D, BM$2), SUMIFS(NewEmisData!I:I, NewEmisData!$A:$A, "LDV", NewEmisData!$B:$B, $A10, NewEmisData!$C:$C, $H10, NewEmisData!$D:$D, BM$2))</f>
        <v>1.70384058027793</v>
      </c>
      <c r="BN10" s="335">
        <f>$I10*IF($G10="Pickup", SUMIFS(NewEmisData!J:J, NewEmisData!$A:$A, "Pickup", NewEmisData!$B:$B, $A10, NewEmisData!$C:$C, $H10, NewEmisData!$D:$D, BN$2), SUMIFS(NewEmisData!J:J, NewEmisData!$A:$A, "LDV", NewEmisData!$B:$B, $A10, NewEmisData!$C:$C, $H10, NewEmisData!$D:$D, BN$2))</f>
        <v>1.3463730618004399</v>
      </c>
      <c r="BO10" s="335">
        <f>$I10*IF($G10="Pickup", SUMIFS(NewEmisData!K:K, NewEmisData!$A:$A, "Pickup", NewEmisData!$B:$B, $A10, NewEmisData!$C:$C, $H10, NewEmisData!$D:$D, BO$2), SUMIFS(NewEmisData!K:K, NewEmisData!$A:$A, "LDV", NewEmisData!$B:$B, $A10, NewEmisData!$C:$C, $H10, NewEmisData!$D:$D, BO$2))</f>
        <v>1.1858346520835299</v>
      </c>
      <c r="BP10" s="335">
        <f>$I10*IF($G10="Pickup", SUMIFS(NewEmisData!L:L, NewEmisData!$A:$A, "Pickup", NewEmisData!$B:$B, $A10, NewEmisData!$C:$C, $H10, NewEmisData!$D:$D, BP$2), SUMIFS(NewEmisData!L:L, NewEmisData!$A:$A, "LDV", NewEmisData!$B:$B, $A10, NewEmisData!$C:$C, $H10, NewEmisData!$D:$D, BP$2))</f>
        <v>1.1335061554616499</v>
      </c>
      <c r="BQ10" s="335">
        <f>$I10*IF($G10="Pickup", SUMIFS(NewEmisData!M:M, NewEmisData!$A:$A, "Pickup", NewEmisData!$B:$B, $A10, NewEmisData!$C:$C, $H10, NewEmisData!$D:$D, BQ$2), SUMIFS(NewEmisData!M:M, NewEmisData!$A:$A, "LDV", NewEmisData!$B:$B, $A10, NewEmisData!$C:$C, $H10, NewEmisData!$D:$D, BQ$2))</f>
        <v>1.1009029054349999</v>
      </c>
      <c r="BR10" s="335">
        <v>1.5622001678221484</v>
      </c>
      <c r="BS10" s="335">
        <f>$I10*IF($G10="Pickup", SUMIFS(NewEmisData!E:E, NewEmisData!$A:$A, "Pickup", NewEmisData!$B:$B, $A10, NewEmisData!$C:$C, $H10, NewEmisData!$D:$D, BS$2), SUMIFS(NewEmisData!E:E, NewEmisData!$A:$A, "LDV", NewEmisData!$B:$B, $A10, NewEmisData!$C:$C, $H10, NewEmisData!$D:$D, BS$2))</f>
        <v>0.77473150733664098</v>
      </c>
      <c r="BT10" s="335">
        <f>$I10*IF($G10="Pickup", SUMIFS(NewEmisData!F:F, NewEmisData!$A:$A, "Pickup", NewEmisData!$B:$B, $A10, NewEmisData!$C:$C, $H10, NewEmisData!$D:$D, BT$2), SUMIFS(NewEmisData!F:F, NewEmisData!$A:$A, "LDV", NewEmisData!$B:$B, $A10, NewEmisData!$C:$C, $H10, NewEmisData!$D:$D, BT$2))</f>
        <v>0.41904908416840297</v>
      </c>
      <c r="BU10" s="335">
        <f>$I10*IF($G10="Pickup", SUMIFS(NewEmisData!G:G, NewEmisData!$A:$A, "Pickup", NewEmisData!$B:$B, $A10, NewEmisData!$C:$C, $H10, NewEmisData!$D:$D, BU$2), SUMIFS(NewEmisData!G:G, NewEmisData!$A:$A, "LDV", NewEmisData!$B:$B, $A10, NewEmisData!$C:$C, $H10, NewEmisData!$D:$D, BU$2))</f>
        <v>0.30982899515166501</v>
      </c>
      <c r="BV10" s="335">
        <f>$I10*IF($G10="Pickup", SUMIFS(NewEmisData!H:H, NewEmisData!$A:$A, "Pickup", NewEmisData!$B:$B, $A10, NewEmisData!$C:$C, $H10, NewEmisData!$D:$D, BV$2), SUMIFS(NewEmisData!H:H, NewEmisData!$A:$A, "LDV", NewEmisData!$B:$B, $A10, NewEmisData!$C:$C, $H10, NewEmisData!$D:$D, BV$2))</f>
        <v>0.25046259079934602</v>
      </c>
      <c r="BW10" s="335">
        <f>$I10*IF($G10="Pickup", SUMIFS(NewEmisData!I:I, NewEmisData!$A:$A, "Pickup", NewEmisData!$B:$B, $A10, NewEmisData!$C:$C, $H10, NewEmisData!$D:$D, BW$2), SUMIFS(NewEmisData!I:I, NewEmisData!$A:$A, "LDV", NewEmisData!$B:$B, $A10, NewEmisData!$C:$C, $H10, NewEmisData!$D:$D, BW$2))</f>
        <v>0.18616224227516101</v>
      </c>
      <c r="BX10" s="335">
        <f>$I10*IF($G10="Pickup", SUMIFS(NewEmisData!J:J, NewEmisData!$A:$A, "Pickup", NewEmisData!$B:$B, $A10, NewEmisData!$C:$C, $H10, NewEmisData!$D:$D, BX$2), SUMIFS(NewEmisData!J:J, NewEmisData!$A:$A, "LDV", NewEmisData!$B:$B, $A10, NewEmisData!$C:$C, $H10, NewEmisData!$D:$D, BX$2))</f>
        <v>0.15683046751729501</v>
      </c>
      <c r="BY10" s="335">
        <f>$I10*IF($G10="Pickup", SUMIFS(NewEmisData!K:K, NewEmisData!$A:$A, "Pickup", NewEmisData!$B:$B, $A10, NewEmisData!$C:$C, $H10, NewEmisData!$D:$D, BY$2), SUMIFS(NewEmisData!K:K, NewEmisData!$A:$A, "LDV", NewEmisData!$B:$B, $A10, NewEmisData!$C:$C, $H10, NewEmisData!$D:$D, BY$2))</f>
        <v>0.14094000257929501</v>
      </c>
      <c r="BZ10" s="335">
        <f>$I10*IF($G10="Pickup", SUMIFS(NewEmisData!L:L, NewEmisData!$A:$A, "Pickup", NewEmisData!$B:$B, $A10, NewEmisData!$C:$C, $H10, NewEmisData!$D:$D, BZ$2), SUMIFS(NewEmisData!L:L, NewEmisData!$A:$A, "LDV", NewEmisData!$B:$B, $A10, NewEmisData!$C:$C, $H10, NewEmisData!$D:$D, BZ$2))</f>
        <v>0.134774071356623</v>
      </c>
      <c r="CA10" s="335">
        <f>$I10*IF($G10="Pickup", SUMIFS(NewEmisData!M:M, NewEmisData!$A:$A, "Pickup", NewEmisData!$B:$B, $A10, NewEmisData!$C:$C, $H10, NewEmisData!$D:$D, CA$2), SUMIFS(NewEmisData!M:M, NewEmisData!$A:$A, "LDV", NewEmisData!$B:$B, $A10, NewEmisData!$C:$C, $H10, NewEmisData!$D:$D, CA$2))</f>
        <v>0.12984032725640701</v>
      </c>
      <c r="CB10" s="335">
        <v>0.11295846897695311</v>
      </c>
      <c r="CC10" s="335">
        <f>$I10*IF($G10="Pickup", SUMIFS(NewEmisData!E:E, NewEmisData!$A:$A, "Pickup", NewEmisData!$B:$B, $A10, NewEmisData!$C:$C, $H10, NewEmisData!$D:$D, CC$2), SUMIFS(NewEmisData!E:E, NewEmisData!$A:$A, "LDV", NewEmisData!$B:$B, $A10, NewEmisData!$C:$C, $H10, NewEmisData!$D:$D, CC$2))</f>
        <v>4.52789246362666E-2</v>
      </c>
      <c r="CD10" s="335">
        <f>$I10*IF($G10="Pickup", SUMIFS(NewEmisData!F:F, NewEmisData!$A:$A, "Pickup", NewEmisData!$B:$B, $A10, NewEmisData!$C:$C, $H10, NewEmisData!$D:$D, CD$2), SUMIFS(NewEmisData!F:F, NewEmisData!$A:$A, "LDV", NewEmisData!$B:$B, $A10, NewEmisData!$C:$C, $H10, NewEmisData!$D:$D, CD$2))</f>
        <v>3.0659932051567799E-2</v>
      </c>
      <c r="CE10" s="335">
        <f>$I10*IF($G10="Pickup", SUMIFS(NewEmisData!G:G, NewEmisData!$A:$A, "Pickup", NewEmisData!$B:$B, $A10, NewEmisData!$C:$C, $H10, NewEmisData!$D:$D, CE$2), SUMIFS(NewEmisData!G:G, NewEmisData!$A:$A, "LDV", NewEmisData!$B:$B, $A10, NewEmisData!$C:$C, $H10, NewEmisData!$D:$D, CE$2))</f>
        <v>2.8386595157116199E-2</v>
      </c>
      <c r="CF10" s="335">
        <f>$I10*IF($G10="Pickup", SUMIFS(NewEmisData!H:H, NewEmisData!$A:$A, "Pickup", NewEmisData!$B:$B, $A10, NewEmisData!$C:$C, $H10, NewEmisData!$D:$D, CF$2), SUMIFS(NewEmisData!H:H, NewEmisData!$A:$A, "LDV", NewEmisData!$B:$B, $A10, NewEmisData!$C:$C, $H10, NewEmisData!$D:$D, CF$2))</f>
        <v>2.7093413499500101E-2</v>
      </c>
      <c r="CG10" s="335">
        <f>$I10*IF($G10="Pickup", SUMIFS(NewEmisData!I:I, NewEmisData!$A:$A, "Pickup", NewEmisData!$B:$B, $A10, NewEmisData!$C:$C, $H10, NewEmisData!$D:$D, CG$2), SUMIFS(NewEmisData!I:I, NewEmisData!$A:$A, "LDV", NewEmisData!$B:$B, $A10, NewEmisData!$C:$C, $H10, NewEmisData!$D:$D, CG$2))</f>
        <v>2.6239574855980601E-2</v>
      </c>
      <c r="CH10" s="335">
        <f>$I10*IF($G10="Pickup", SUMIFS(NewEmisData!J:J, NewEmisData!$A:$A, "Pickup", NewEmisData!$B:$B, $A10, NewEmisData!$C:$C, $H10, NewEmisData!$D:$D, CH$2), SUMIFS(NewEmisData!J:J, NewEmisData!$A:$A, "LDV", NewEmisData!$B:$B, $A10, NewEmisData!$C:$C, $H10, NewEmisData!$D:$D, CH$2))</f>
        <v>2.5564245202349602E-2</v>
      </c>
      <c r="CI10" s="335">
        <f>$I10*IF($G10="Pickup", SUMIFS(NewEmisData!K:K, NewEmisData!$A:$A, "Pickup", NewEmisData!$B:$B, $A10, NewEmisData!$C:$C, $H10, NewEmisData!$D:$D, CI$2), SUMIFS(NewEmisData!K:K, NewEmisData!$A:$A, "LDV", NewEmisData!$B:$B, $A10, NewEmisData!$C:$C, $H10, NewEmisData!$D:$D, CI$2))</f>
        <v>2.5562136009582501E-2</v>
      </c>
      <c r="CJ10" s="335">
        <f>$I10*IF($G10="Pickup", SUMIFS(NewEmisData!L:L, NewEmisData!$A:$A, "Pickup", NewEmisData!$B:$B, $A10, NewEmisData!$C:$C, $H10, NewEmisData!$D:$D, CJ$2), SUMIFS(NewEmisData!L:L, NewEmisData!$A:$A, "LDV", NewEmisData!$B:$B, $A10, NewEmisData!$C:$C, $H10, NewEmisData!$D:$D, CJ$2))</f>
        <v>2.5561539762266602E-2</v>
      </c>
      <c r="CK10" s="335">
        <f>$I10*IF($G10="Pickup", SUMIFS(NewEmisData!M:M, NewEmisData!$A:$A, "Pickup", NewEmisData!$B:$B, $A10, NewEmisData!$C:$C, $H10, NewEmisData!$D:$D, CK$2), SUMIFS(NewEmisData!M:M, NewEmisData!$A:$A, "LDV", NewEmisData!$B:$B, $A10, NewEmisData!$C:$C, $H10, NewEmisData!$D:$D, CK$2))</f>
        <v>2.5560994254839702E-2</v>
      </c>
      <c r="CL10" s="335">
        <v>2.0846549246249676E-2</v>
      </c>
      <c r="CM10" s="335">
        <f>$I10*IF($G10="Pickup", SUMIFS(NewEmisData!E:E, NewEmisData!$A:$A, "Pickup", NewEmisData!$B:$B, $A10, NewEmisData!$C:$C, $H10, NewEmisData!$D:$D, CM$2), SUMIFS(NewEmisData!E:E, NewEmisData!$A:$A, "LDV", NewEmisData!$B:$B, $A10, NewEmisData!$C:$C, $H10, NewEmisData!$D:$D, CM$2))</f>
        <v>2.2616228111616499E-2</v>
      </c>
      <c r="CN10" s="335">
        <f>$I10*IF($G10="Pickup", SUMIFS(NewEmisData!F:F, NewEmisData!$A:$A, "Pickup", NewEmisData!$B:$B, $A10, NewEmisData!$C:$C, $H10, NewEmisData!$D:$D, CN$2), SUMIFS(NewEmisData!F:F, NewEmisData!$A:$A, "LDV", NewEmisData!$B:$B, $A10, NewEmisData!$C:$C, $H10, NewEmisData!$D:$D, CN$2))</f>
        <v>1.37039938381133E-2</v>
      </c>
      <c r="CO10" s="335">
        <f>$I10*IF($G10="Pickup", SUMIFS(NewEmisData!G:G, NewEmisData!$A:$A, "Pickup", NewEmisData!$B:$B, $A10, NewEmisData!$C:$C, $H10, NewEmisData!$D:$D, CO$2), SUMIFS(NewEmisData!G:G, NewEmisData!$A:$A, "LDV", NewEmisData!$B:$B, $A10, NewEmisData!$C:$C, $H10, NewEmisData!$D:$D, CO$2))</f>
        <v>1.11279535576189E-2</v>
      </c>
      <c r="CP10" s="335">
        <f>$I10*IF($G10="Pickup", SUMIFS(NewEmisData!H:H, NewEmisData!$A:$A, "Pickup", NewEmisData!$B:$B, $A10, NewEmisData!$C:$C, $H10, NewEmisData!$D:$D, CP$2), SUMIFS(NewEmisData!H:H, NewEmisData!$A:$A, "LDV", NewEmisData!$B:$B, $A10, NewEmisData!$C:$C, $H10, NewEmisData!$D:$D, CP$2))</f>
        <v>9.1642249406405796E-3</v>
      </c>
      <c r="CQ10" s="335">
        <f>$I10*IF($G10="Pickup", SUMIFS(NewEmisData!I:I, NewEmisData!$A:$A, "Pickup", NewEmisData!$B:$B, $A10, NewEmisData!$C:$C, $H10, NewEmisData!$D:$D, CQ$2), SUMIFS(NewEmisData!I:I, NewEmisData!$A:$A, "LDV", NewEmisData!$B:$B, $A10, NewEmisData!$C:$C, $H10, NewEmisData!$D:$D, CQ$2))</f>
        <v>8.2157407295701708E-3</v>
      </c>
      <c r="CR10" s="335">
        <f>$I10*IF($G10="Pickup", SUMIFS(NewEmisData!J:J, NewEmisData!$A:$A, "Pickup", NewEmisData!$B:$B, $A10, NewEmisData!$C:$C, $H10, NewEmisData!$D:$D, CR$2), SUMIFS(NewEmisData!J:J, NewEmisData!$A:$A, "LDV", NewEmisData!$B:$B, $A10, NewEmisData!$C:$C, $H10, NewEmisData!$D:$D, CR$2))</f>
        <v>7.8051702943740097E-3</v>
      </c>
      <c r="CS10" s="335">
        <f>$I10*IF($G10="Pickup", SUMIFS(NewEmisData!K:K, NewEmisData!$A:$A, "Pickup", NewEmisData!$B:$B, $A10, NewEmisData!$C:$C, $H10, NewEmisData!$D:$D, CS$2), SUMIFS(NewEmisData!K:K, NewEmisData!$A:$A, "LDV", NewEmisData!$B:$B, $A10, NewEmisData!$C:$C, $H10, NewEmisData!$D:$D, CS$2))</f>
        <v>7.7607552788062101E-3</v>
      </c>
      <c r="CT10" s="335">
        <f>$I10*IF($G10="Pickup", SUMIFS(NewEmisData!L:L, NewEmisData!$A:$A, "Pickup", NewEmisData!$B:$B, $A10, NewEmisData!$C:$C, $H10, NewEmisData!$D:$D, CT$2), SUMIFS(NewEmisData!L:L, NewEmisData!$A:$A, "LDV", NewEmisData!$B:$B, $A10, NewEmisData!$C:$C, $H10, NewEmisData!$D:$D, CT$2))</f>
        <v>7.6883348823828098E-3</v>
      </c>
      <c r="CU10" s="335">
        <f>$I10*IF($G10="Pickup", SUMIFS(NewEmisData!M:M, NewEmisData!$A:$A, "Pickup", NewEmisData!$B:$B, $A10, NewEmisData!$C:$C, $H10, NewEmisData!$D:$D, CU$2), SUMIFS(NewEmisData!M:M, NewEmisData!$A:$A, "LDV", NewEmisData!$B:$B, $A10, NewEmisData!$C:$C, $H10, NewEmisData!$D:$D, CU$2))</f>
        <v>7.6878848286885603E-3</v>
      </c>
      <c r="CV10" s="335">
        <v>5.2030687941242611E-3</v>
      </c>
      <c r="CW10" s="335">
        <v>3.0448046675121709E-3</v>
      </c>
      <c r="CX10" s="335">
        <v>1.8865908720768221E-3</v>
      </c>
      <c r="CY10" s="335">
        <v>1.5570268485524494E-3</v>
      </c>
      <c r="CZ10" s="335">
        <v>1.2432183416122382E-3</v>
      </c>
      <c r="DA10" s="335">
        <v>9.252251866281976E-4</v>
      </c>
      <c r="DB10" s="335">
        <v>7.2309456596024934E-4</v>
      </c>
      <c r="DC10" s="335">
        <v>6.8940706870607876E-4</v>
      </c>
      <c r="DD10" s="335">
        <v>6.844148428615973E-4</v>
      </c>
      <c r="DE10" s="335">
        <v>6.8634617396886091E-4</v>
      </c>
      <c r="DF10" s="335">
        <v>6.8634617396886091E-4</v>
      </c>
      <c r="DG10" s="335">
        <f>$I10*IF($G10="Pickup", SUMIFS(NewEmisData!E:E, NewEmisData!$A:$A, "Pickup", NewEmisData!$B:$B, $A10, NewEmisData!$C:$C, $H10, NewEmisData!$D:$D, DG$2), SUMIFS(NewEmisData!E:E, NewEmisData!$A:$A, "LDV", NewEmisData!$B:$B, $A10, NewEmisData!$C:$C, $H10, NewEmisData!$D:$D, DG$2))</f>
        <v>0</v>
      </c>
      <c r="DH10" s="335">
        <f>$I10*IF($G10="Pickup", SUMIFS(NewEmisData!F:F, NewEmisData!$A:$A, "Pickup", NewEmisData!$B:$B, $A10, NewEmisData!$C:$C, $H10, NewEmisData!$D:$D, DH$2), SUMIFS(NewEmisData!F:F, NewEmisData!$A:$A, "LDV", NewEmisData!$B:$B, $A10, NewEmisData!$C:$C, $H10, NewEmisData!$D:$D, DH$2))</f>
        <v>0</v>
      </c>
      <c r="DI10" s="335">
        <f>$I10*IF($G10="Pickup", SUMIFS(NewEmisData!G:G, NewEmisData!$A:$A, "Pickup", NewEmisData!$B:$B, $A10, NewEmisData!$C:$C, $H10, NewEmisData!$D:$D, DI$2), SUMIFS(NewEmisData!G:G, NewEmisData!$A:$A, "LDV", NewEmisData!$B:$B, $A10, NewEmisData!$C:$C, $H10, NewEmisData!$D:$D, DI$2))</f>
        <v>0</v>
      </c>
      <c r="DJ10" s="335">
        <f>$I10*IF($G10="Pickup", SUMIFS(NewEmisData!H:H, NewEmisData!$A:$A, "Pickup", NewEmisData!$B:$B, $A10, NewEmisData!$C:$C, $H10, NewEmisData!$D:$D, DJ$2), SUMIFS(NewEmisData!H:H, NewEmisData!$A:$A, "LDV", NewEmisData!$B:$B, $A10, NewEmisData!$C:$C, $H10, NewEmisData!$D:$D, DJ$2))</f>
        <v>0</v>
      </c>
      <c r="DK10" s="335">
        <f>$I10*IF($G10="Pickup", SUMIFS(NewEmisData!I:I, NewEmisData!$A:$A, "Pickup", NewEmisData!$B:$B, $A10, NewEmisData!$C:$C, $H10, NewEmisData!$D:$D, DK$2), SUMIFS(NewEmisData!I:I, NewEmisData!$A:$A, "LDV", NewEmisData!$B:$B, $A10, NewEmisData!$C:$C, $H10, NewEmisData!$D:$D, DK$2))</f>
        <v>0</v>
      </c>
      <c r="DL10" s="335">
        <f>$I10*IF($G10="Pickup", SUMIFS(NewEmisData!J:J, NewEmisData!$A:$A, "Pickup", NewEmisData!$B:$B, $A10, NewEmisData!$C:$C, $H10, NewEmisData!$D:$D, DL$2), SUMIFS(NewEmisData!J:J, NewEmisData!$A:$A, "LDV", NewEmisData!$B:$B, $A10, NewEmisData!$C:$C, $H10, NewEmisData!$D:$D, DL$2))</f>
        <v>0</v>
      </c>
      <c r="DM10" s="335">
        <f>$I10*IF($G10="Pickup", SUMIFS(NewEmisData!K:K, NewEmisData!$A:$A, "Pickup", NewEmisData!$B:$B, $A10, NewEmisData!$C:$C, $H10, NewEmisData!$D:$D, DM$2), SUMIFS(NewEmisData!K:K, NewEmisData!$A:$A, "LDV", NewEmisData!$B:$B, $A10, NewEmisData!$C:$C, $H10, NewEmisData!$D:$D, DM$2))</f>
        <v>0</v>
      </c>
      <c r="DN10" s="335">
        <f>$I10*IF($G10="Pickup", SUMIFS(NewEmisData!L:L, NewEmisData!$A:$A, "Pickup", NewEmisData!$B:$B, $A10, NewEmisData!$C:$C, $H10, NewEmisData!$D:$D, DN$2), SUMIFS(NewEmisData!L:L, NewEmisData!$A:$A, "LDV", NewEmisData!$B:$B, $A10, NewEmisData!$C:$C, $H10, NewEmisData!$D:$D, DN$2))</f>
        <v>0</v>
      </c>
      <c r="DO10" s="335">
        <f>$I10*IF($G10="Pickup", SUMIFS(NewEmisData!M:M, NewEmisData!$A:$A, "Pickup", NewEmisData!$B:$B, $A10, NewEmisData!$C:$C, $H10, NewEmisData!$D:$D, DO$2), SUMIFS(NewEmisData!M:M, NewEmisData!$A:$A, "LDV", NewEmisData!$B:$B, $A10, NewEmisData!$C:$C, $H10, NewEmisData!$D:$D, DO$2))</f>
        <v>0</v>
      </c>
      <c r="DP10" s="335">
        <v>1.3868757746550878E-3</v>
      </c>
      <c r="DQ10" s="335">
        <f>$I10*IF($G10="Pickup", SUMIFS(NewEmisData!E:E, NewEmisData!$A:$A, "Pickup", NewEmisData!$B:$B, $A10, NewEmisData!$C:$C, $H10, NewEmisData!$D:$D, DQ$2), SUMIFS(NewEmisData!E:E, NewEmisData!$A:$A, "LDV", NewEmisData!$B:$B, $A10, NewEmisData!$C:$C, $H10, NewEmisData!$D:$D, DQ$2))</f>
        <v>1.53337301393982E-2</v>
      </c>
      <c r="DR10" s="335">
        <f>$I10*IF($G10="Pickup", SUMIFS(NewEmisData!F:F, NewEmisData!$A:$A, "Pickup", NewEmisData!$B:$B, $A10, NewEmisData!$C:$C, $H10, NewEmisData!$D:$D, DR$2), SUMIFS(NewEmisData!F:F, NewEmisData!$A:$A, "LDV", NewEmisData!$B:$B, $A10, NewEmisData!$C:$C, $H10, NewEmisData!$D:$D, DR$2))</f>
        <v>8.5791399504283501E-3</v>
      </c>
      <c r="DS10" s="335">
        <f>$I10*IF($G10="Pickup", SUMIFS(NewEmisData!G:G, NewEmisData!$A:$A, "Pickup", NewEmisData!$B:$B, $A10, NewEmisData!$C:$C, $H10, NewEmisData!$D:$D, DS$2), SUMIFS(NewEmisData!G:G, NewEmisData!$A:$A, "LDV", NewEmisData!$B:$B, $A10, NewEmisData!$C:$C, $H10, NewEmisData!$D:$D, DS$2))</f>
        <v>6.82614050243104E-3</v>
      </c>
      <c r="DT10" s="335">
        <f>$I10*IF($G10="Pickup", SUMIFS(NewEmisData!H:H, NewEmisData!$A:$A, "Pickup", NewEmisData!$B:$B, $A10, NewEmisData!$C:$C, $H10, NewEmisData!$D:$D, DT$2), SUMIFS(NewEmisData!H:H, NewEmisData!$A:$A, "LDV", NewEmisData!$B:$B, $A10, NewEmisData!$C:$C, $H10, NewEmisData!$D:$D, DT$2))</f>
        <v>5.2306090144423403E-3</v>
      </c>
      <c r="DU10" s="335">
        <f>$I10*IF($G10="Pickup", SUMIFS(NewEmisData!I:I, NewEmisData!$A:$A, "Pickup", NewEmisData!$B:$B, $A10, NewEmisData!$C:$C, $H10, NewEmisData!$D:$D, DU$2), SUMIFS(NewEmisData!I:I, NewEmisData!$A:$A, "LDV", NewEmisData!$B:$B, $A10, NewEmisData!$C:$C, $H10, NewEmisData!$D:$D, DU$2))</f>
        <v>4.0991034424651901E-3</v>
      </c>
      <c r="DV10" s="335">
        <f>$I10*IF($G10="Pickup", SUMIFS(NewEmisData!J:J, NewEmisData!$A:$A, "Pickup", NewEmisData!$B:$B, $A10, NewEmisData!$C:$C, $H10, NewEmisData!$D:$D, DV$2), SUMIFS(NewEmisData!J:J, NewEmisData!$A:$A, "LDV", NewEmisData!$B:$B, $A10, NewEmisData!$C:$C, $H10, NewEmisData!$D:$D, DV$2))</f>
        <v>3.5909983676119801E-3</v>
      </c>
      <c r="DW10" s="335">
        <f>$I10*IF($G10="Pickup", SUMIFS(NewEmisData!K:K, NewEmisData!$A:$A, "Pickup", NewEmisData!$B:$B, $A10, NewEmisData!$C:$C, $H10, NewEmisData!$D:$D, DW$2), SUMIFS(NewEmisData!K:K, NewEmisData!$A:$A, "LDV", NewEmisData!$B:$B, $A10, NewEmisData!$C:$C, $H10, NewEmisData!$D:$D, DW$2))</f>
        <v>3.3016556899443999E-3</v>
      </c>
      <c r="DX10" s="335">
        <f>$I10*IF($G10="Pickup", SUMIFS(NewEmisData!L:L, NewEmisData!$A:$A, "Pickup", NewEmisData!$B:$B, $A10, NewEmisData!$C:$C, $H10, NewEmisData!$D:$D, DX$2), SUMIFS(NewEmisData!L:L, NewEmisData!$A:$A, "LDV", NewEmisData!$B:$B, $A10, NewEmisData!$C:$C, $H10, NewEmisData!$D:$D, DX$2))</f>
        <v>3.2097040973390598E-3</v>
      </c>
      <c r="DY10" s="335">
        <f>$I10*IF($G10="Pickup", SUMIFS(NewEmisData!M:M, NewEmisData!$A:$A, "Pickup", NewEmisData!$B:$B, $A10, NewEmisData!$C:$C, $H10, NewEmisData!$D:$D, DY$2), SUMIFS(NewEmisData!M:M, NewEmisData!$A:$A, "LDV", NewEmisData!$B:$B, $A10, NewEmisData!$C:$C, $H10, NewEmisData!$D:$D, DY$2))</f>
        <v>3.1631494921928599E-3</v>
      </c>
      <c r="DZ10" s="335">
        <v>4.3350573081854527E-3</v>
      </c>
      <c r="EA10" s="335">
        <f t="shared" si="2"/>
        <v>477.08587282575797</v>
      </c>
      <c r="EB10" s="335">
        <f t="shared" si="3"/>
        <v>459.34104292251902</v>
      </c>
      <c r="EC10" s="335">
        <f t="shared" si="4"/>
        <v>447.45896927637102</v>
      </c>
      <c r="ED10" s="335">
        <f t="shared" si="5"/>
        <v>380.72392677964001</v>
      </c>
      <c r="EE10" s="335">
        <f t="shared" si="6"/>
        <v>329.54737069801098</v>
      </c>
      <c r="EF10" s="335">
        <f t="shared" si="7"/>
        <v>300.69829568412598</v>
      </c>
      <c r="EG10" s="335">
        <f t="shared" si="8"/>
        <v>287.83799703632701</v>
      </c>
      <c r="EH10" s="335">
        <f t="shared" si="9"/>
        <v>283.26610797837998</v>
      </c>
      <c r="EI10" s="335">
        <f t="shared" si="10"/>
        <v>281.57834098528099</v>
      </c>
      <c r="EJ10" s="335">
        <f t="shared" si="11"/>
        <v>0.20692409258864139</v>
      </c>
      <c r="EK10" s="335">
        <f t="shared" si="12"/>
        <v>0.82339103642645395</v>
      </c>
      <c r="EL10" s="335">
        <f t="shared" si="13"/>
        <v>0.360872733315452</v>
      </c>
      <c r="EM10" s="335">
        <f t="shared" si="14"/>
        <v>0.21658171178065999</v>
      </c>
      <c r="EN10" s="335">
        <f t="shared" si="15"/>
        <v>0.14200533002195401</v>
      </c>
      <c r="EO10" s="335">
        <f t="shared" si="16"/>
        <v>8.8016804659711706E-2</v>
      </c>
      <c r="EP10" s="335">
        <f t="shared" si="17"/>
        <v>6.5736379947852003E-2</v>
      </c>
      <c r="EQ10" s="335">
        <f t="shared" si="18"/>
        <v>5.6635638117250503E-2</v>
      </c>
      <c r="ER10" s="335">
        <f t="shared" si="19"/>
        <v>5.4115247223223299E-2</v>
      </c>
      <c r="ES10" s="335">
        <f t="shared" si="20"/>
        <v>5.2826207223764E-2</v>
      </c>
      <c r="ET10" s="335">
        <f t="shared" si="21"/>
        <v>5.5587065527563068E-2</v>
      </c>
      <c r="EU10" s="335">
        <f t="shared" si="22"/>
        <v>8.2552586035919695E-3</v>
      </c>
      <c r="EV10" s="335">
        <f t="shared" si="23"/>
        <v>7.9482131517538395E-3</v>
      </c>
      <c r="EW10" s="335">
        <f t="shared" si="24"/>
        <v>6.4190305556059996E-3</v>
      </c>
      <c r="EX10" s="335">
        <f t="shared" si="25"/>
        <v>5.4616828003907899E-3</v>
      </c>
      <c r="EY10" s="335">
        <f t="shared" si="26"/>
        <v>4.7275285851957304E-3</v>
      </c>
      <c r="EZ10" s="335">
        <f t="shared" si="27"/>
        <v>4.3136734611450098E-3</v>
      </c>
      <c r="FA10" s="335">
        <f t="shared" si="28"/>
        <v>4.1291858052272803E-3</v>
      </c>
      <c r="FB10" s="335">
        <f t="shared" si="29"/>
        <v>4.0635983922117898E-3</v>
      </c>
      <c r="FC10" s="335">
        <f t="shared" si="30"/>
        <v>4.0393864318059199E-3</v>
      </c>
      <c r="FD10" s="335">
        <f t="shared" si="31"/>
        <v>1.3041984458904573E-3</v>
      </c>
      <c r="FE10" s="335">
        <f t="shared" si="32"/>
        <v>8.1828643727713493E-2</v>
      </c>
      <c r="FF10" s="335">
        <f t="shared" si="33"/>
        <v>7.6175839057221195E-2</v>
      </c>
      <c r="FG10" s="335">
        <f t="shared" si="34"/>
        <v>8.1302809072104507E-2</v>
      </c>
      <c r="FH10" s="335">
        <f t="shared" si="35"/>
        <v>7.9561688690416299E-2</v>
      </c>
      <c r="FI10" s="335">
        <f t="shared" si="36"/>
        <v>7.7910530261031605E-2</v>
      </c>
      <c r="FJ10" s="335">
        <f t="shared" si="37"/>
        <v>7.6590334474495605E-2</v>
      </c>
      <c r="FK10" s="335">
        <f t="shared" si="38"/>
        <v>7.5767938917924701E-2</v>
      </c>
      <c r="FL10" s="335">
        <f t="shared" si="39"/>
        <v>7.5353710070808794E-2</v>
      </c>
      <c r="FM10" s="335">
        <f t="shared" si="40"/>
        <v>7.5117977052891499E-2</v>
      </c>
      <c r="FN10" s="335">
        <f t="shared" si="41"/>
        <v>3.2948538923667892E-2</v>
      </c>
      <c r="FO10" s="335">
        <f t="shared" si="42"/>
        <v>2.1998193760633E-2</v>
      </c>
      <c r="FP10" s="335">
        <f t="shared" si="43"/>
        <v>1.6997575378008601E-2</v>
      </c>
      <c r="FQ10" s="335">
        <f t="shared" si="44"/>
        <v>1.6580879412419602E-2</v>
      </c>
      <c r="FR10" s="335">
        <f t="shared" si="45"/>
        <v>1.5040645169031801E-2</v>
      </c>
      <c r="FS10" s="335">
        <f t="shared" si="46"/>
        <v>1.35799610150696E-2</v>
      </c>
      <c r="FT10" s="335">
        <f t="shared" si="47"/>
        <v>1.24120667817219E-2</v>
      </c>
      <c r="FU10" s="335">
        <f t="shared" si="48"/>
        <v>1.16845073314224E-2</v>
      </c>
      <c r="FV10" s="335">
        <f t="shared" si="49"/>
        <v>1.1318096390010799E-2</v>
      </c>
      <c r="FW10" s="335">
        <f t="shared" si="50"/>
        <v>1.1109456757731499E-2</v>
      </c>
      <c r="FX10" s="335">
        <f t="shared" si="51"/>
        <v>6.6026126062260432E-3</v>
      </c>
    </row>
    <row r="11" spans="1:190" x14ac:dyDescent="0.2">
      <c r="A11" s="305" t="str">
        <f>_xlfn.CONCAT(IF(LEFT(TRIM(A10),1)="*", "*R", "R"), 1+RIGHT(TRIM(A10),1))</f>
        <v>R3</v>
      </c>
      <c r="B11" s="305" t="str">
        <f t="shared" ref="B11:B14" si="53">B10</f>
        <v>TLMCGSLC11</v>
      </c>
      <c r="C11" s="305" t="str">
        <f t="shared" ref="C11:C14" si="54">C10</f>
        <v>TL.GSL.MC.CONV.2011</v>
      </c>
      <c r="D11" s="301" t="str">
        <f t="shared" ref="D11:D14" si="55">D10</f>
        <v>bn-vmt, bn-vmt/a</v>
      </c>
      <c r="E11" s="301" t="str">
        <f t="shared" ref="E11:E14" si="56">E10</f>
        <v>TLGSL</v>
      </c>
      <c r="F11" s="301" t="str">
        <f t="shared" ref="F11:F14" si="57">F10</f>
        <v>TL</v>
      </c>
      <c r="G11" s="315" t="s">
        <v>813</v>
      </c>
      <c r="H11" s="315" t="s">
        <v>814</v>
      </c>
      <c r="I11" s="315">
        <v>1</v>
      </c>
      <c r="J11" s="315" t="str">
        <f t="shared" si="52"/>
        <v>Mini car-GSL</v>
      </c>
      <c r="K11" s="335">
        <f>$I11*IF($G11="Pickup", SUMIFS(NewEmisData!E:E, NewEmisData!$A:$A, "Pickup", NewEmisData!$B:$B, $A11, NewEmisData!$C:$C, $H11, NewEmisData!$D:$D, K$2), SUMIFS(NewEmisData!E:E, NewEmisData!$A:$A, "LDV", NewEmisData!$B:$B, $A11, NewEmisData!$C:$C, $H11, NewEmisData!$D:$D, K$2))</f>
        <v>437.85746964693402</v>
      </c>
      <c r="L11" s="335">
        <f>$I11*IF($G11="Pickup", SUMIFS(NewEmisData!F:F, NewEmisData!$A:$A, "Pickup", NewEmisData!$B:$B, $A11, NewEmisData!$C:$C, $H11, NewEmisData!$D:$D, L$2), SUMIFS(NewEmisData!F:F, NewEmisData!$A:$A, "LDV", NewEmisData!$B:$B, $A11, NewEmisData!$C:$C, $H11, NewEmisData!$D:$D, L$2))</f>
        <v>424.609883045034</v>
      </c>
      <c r="M11" s="335">
        <f>$I11*IF($G11="Pickup", SUMIFS(NewEmisData!G:G, NewEmisData!$A:$A, "Pickup", NewEmisData!$B:$B, $A11, NewEmisData!$C:$C, $H11, NewEmisData!$D:$D, M$2), SUMIFS(NewEmisData!G:G, NewEmisData!$A:$A, "LDV", NewEmisData!$B:$B, $A11, NewEmisData!$C:$C, $H11, NewEmisData!$D:$D, M$2))</f>
        <v>389.26792072260798</v>
      </c>
      <c r="N11" s="335">
        <f>$I11*IF($G11="Pickup", SUMIFS(NewEmisData!H:H, NewEmisData!$A:$A, "Pickup", NewEmisData!$B:$B, $A11, NewEmisData!$C:$C, $H11, NewEmisData!$D:$D, N$2), SUMIFS(NewEmisData!H:H, NewEmisData!$A:$A, "LDV", NewEmisData!$B:$B, $A11, NewEmisData!$C:$C, $H11, NewEmisData!$D:$D, N$2))</f>
        <v>331.09003080375697</v>
      </c>
      <c r="O11" s="335">
        <f>$I11*IF($G11="Pickup", SUMIFS(NewEmisData!I:I, NewEmisData!$A:$A, "Pickup", NewEmisData!$B:$B, $A11, NewEmisData!$C:$C, $H11, NewEmisData!$D:$D, O$2), SUMIFS(NewEmisData!I:I, NewEmisData!$A:$A, "LDV", NewEmisData!$B:$B, $A11, NewEmisData!$C:$C, $H11, NewEmisData!$D:$D, O$2))</f>
        <v>286.46929869872997</v>
      </c>
      <c r="P11" s="335">
        <f>$I11*IF($G11="Pickup", SUMIFS(NewEmisData!J:J, NewEmisData!$A:$A, "Pickup", NewEmisData!$B:$B, $A11, NewEmisData!$C:$C, $H11, NewEmisData!$D:$D, P$2), SUMIFS(NewEmisData!J:J, NewEmisData!$A:$A, "LDV", NewEmisData!$B:$B, $A11, NewEmisData!$C:$C, $H11, NewEmisData!$D:$D, P$2))</f>
        <v>261.33080310252802</v>
      </c>
      <c r="Q11" s="335">
        <f>$I11*IF($G11="Pickup", SUMIFS(NewEmisData!K:K, NewEmisData!$A:$A, "Pickup", NewEmisData!$B:$B, $A11, NewEmisData!$C:$C, $H11, NewEmisData!$D:$D, Q$2), SUMIFS(NewEmisData!K:K, NewEmisData!$A:$A, "LDV", NewEmisData!$B:$B, $A11, NewEmisData!$C:$C, $H11, NewEmisData!$D:$D, Q$2))</f>
        <v>250.12665030232699</v>
      </c>
      <c r="R11" s="335">
        <f>$I11*IF($G11="Pickup", SUMIFS(NewEmisData!L:L, NewEmisData!$A:$A, "Pickup", NewEmisData!$B:$B, $A11, NewEmisData!$C:$C, $H11, NewEmisData!$D:$D, R$2), SUMIFS(NewEmisData!L:L, NewEmisData!$A:$A, "LDV", NewEmisData!$B:$B, $A11, NewEmisData!$C:$C, $H11, NewEmisData!$D:$D, R$2))</f>
        <v>246.146486551527</v>
      </c>
      <c r="S11" s="335">
        <f>$I11*IF($G11="Pickup", SUMIFS(NewEmisData!M:M, NewEmisData!$A:$A, "Pickup", NewEmisData!$B:$B, $A11, NewEmisData!$C:$C, $H11, NewEmisData!$D:$D, S$2), SUMIFS(NewEmisData!M:M, NewEmisData!$A:$A, "LDV", NewEmisData!$B:$B, $A11, NewEmisData!$C:$C, $H11, NewEmisData!$D:$D, S$2))</f>
        <v>244.677818234341</v>
      </c>
      <c r="T11" s="335">
        <v>0.20692409258864139</v>
      </c>
      <c r="U11" s="335">
        <f>$I11*IF($G11="Pickup", SUMIFS(NewEmisData!E:E, NewEmisData!$A:$A, "Pickup", NewEmisData!$B:$B, $A11, NewEmisData!$C:$C, $H11, NewEmisData!$D:$D, U$2), SUMIFS(NewEmisData!E:E, NewEmisData!$A:$A, "LDV", NewEmisData!$B:$B, $A11, NewEmisData!$C:$C, $H11, NewEmisData!$D:$D, U$2))</f>
        <v>0.78000130642291299</v>
      </c>
      <c r="V11" s="335">
        <f>$I11*IF($G11="Pickup", SUMIFS(NewEmisData!F:F, NewEmisData!$A:$A, "Pickup", NewEmisData!$B:$B, $A11, NewEmisData!$C:$C, $H11, NewEmisData!$D:$D, V$2), SUMIFS(NewEmisData!F:F, NewEmisData!$A:$A, "LDV", NewEmisData!$B:$B, $A11, NewEmisData!$C:$C, $H11, NewEmisData!$D:$D, V$2))</f>
        <v>0.323605278282381</v>
      </c>
      <c r="W11" s="335">
        <f>$I11*IF($G11="Pickup", SUMIFS(NewEmisData!G:G, NewEmisData!$A:$A, "Pickup", NewEmisData!$B:$B, $A11, NewEmisData!$C:$C, $H11, NewEmisData!$D:$D, W$2), SUMIFS(NewEmisData!G:G, NewEmisData!$A:$A, "LDV", NewEmisData!$B:$B, $A11, NewEmisData!$C:$C, $H11, NewEmisData!$D:$D, W$2))</f>
        <v>0.19152446532377701</v>
      </c>
      <c r="X11" s="335">
        <f>$I11*IF($G11="Pickup", SUMIFS(NewEmisData!H:H, NewEmisData!$A:$A, "Pickup", NewEmisData!$B:$B, $A11, NewEmisData!$C:$C, $H11, NewEmisData!$D:$D, X$2), SUMIFS(NewEmisData!H:H, NewEmisData!$A:$A, "LDV", NewEmisData!$B:$B, $A11, NewEmisData!$C:$C, $H11, NewEmisData!$D:$D, X$2))</f>
        <v>0.12537127832280801</v>
      </c>
      <c r="Y11" s="335">
        <f>$I11*IF($G11="Pickup", SUMIFS(NewEmisData!I:I, NewEmisData!$A:$A, "Pickup", NewEmisData!$B:$B, $A11, NewEmisData!$C:$C, $H11, NewEmisData!$D:$D, Y$2), SUMIFS(NewEmisData!I:I, NewEmisData!$A:$A, "LDV", NewEmisData!$B:$B, $A11, NewEmisData!$C:$C, $H11, NewEmisData!$D:$D, Y$2))</f>
        <v>7.6671766649271E-2</v>
      </c>
      <c r="Z11" s="335">
        <f>$I11*IF($G11="Pickup", SUMIFS(NewEmisData!J:J, NewEmisData!$A:$A, "Pickup", NewEmisData!$B:$B, $A11, NewEmisData!$C:$C, $H11, NewEmisData!$D:$D, Z$2), SUMIFS(NewEmisData!J:J, NewEmisData!$A:$A, "LDV", NewEmisData!$B:$B, $A11, NewEmisData!$C:$C, $H11, NewEmisData!$D:$D, Z$2))</f>
        <v>5.7019026656941203E-2</v>
      </c>
      <c r="AA11" s="335">
        <f>$I11*IF($G11="Pickup", SUMIFS(NewEmisData!K:K, NewEmisData!$A:$A, "Pickup", NewEmisData!$B:$B, $A11, NewEmisData!$C:$C, $H11, NewEmisData!$D:$D, AA$2), SUMIFS(NewEmisData!K:K, NewEmisData!$A:$A, "LDV", NewEmisData!$B:$B, $A11, NewEmisData!$C:$C, $H11, NewEmisData!$D:$D, AA$2))</f>
        <v>4.8823281713844202E-2</v>
      </c>
      <c r="AB11" s="335">
        <f>$I11*IF($G11="Pickup", SUMIFS(NewEmisData!L:L, NewEmisData!$A:$A, "Pickup", NewEmisData!$B:$B, $A11, NewEmisData!$C:$C, $H11, NewEmisData!$D:$D, AB$2), SUMIFS(NewEmisData!L:L, NewEmisData!$A:$A, "LDV", NewEmisData!$B:$B, $A11, NewEmisData!$C:$C, $H11, NewEmisData!$D:$D, AB$2))</f>
        <v>4.6542407484685501E-2</v>
      </c>
      <c r="AC11" s="335">
        <f>$I11*IF($G11="Pickup", SUMIFS(NewEmisData!M:M, NewEmisData!$A:$A, "Pickup", NewEmisData!$B:$B, $A11, NewEmisData!$C:$C, $H11, NewEmisData!$D:$D, AC$2), SUMIFS(NewEmisData!M:M, NewEmisData!$A:$A, "LDV", NewEmisData!$B:$B, $A11, NewEmisData!$C:$C, $H11, NewEmisData!$D:$D, AC$2))</f>
        <v>4.5415311435121702E-2</v>
      </c>
      <c r="AD11" s="335">
        <v>5.5587065527563068E-2</v>
      </c>
      <c r="AE11" s="335">
        <f>$I11*IF($G11="Pickup", SUMIFS(NewEmisData!E:E, NewEmisData!$A:$A, "Pickup", NewEmisData!$B:$B, $A11, NewEmisData!$C:$C, $H11, NewEmisData!$D:$D, AE$2), SUMIFS(NewEmisData!E:E, NewEmisData!$A:$A, "LDV", NewEmisData!$B:$B, $A11, NewEmisData!$C:$C, $H11, NewEmisData!$D:$D, AE$2))</f>
        <v>7.5764719154140002E-3</v>
      </c>
      <c r="AF11" s="335">
        <f>$I11*IF($G11="Pickup", SUMIFS(NewEmisData!F:F, NewEmisData!$A:$A, "Pickup", NewEmisData!$B:$B, $A11, NewEmisData!$C:$C, $H11, NewEmisData!$D:$D, AF$2), SUMIFS(NewEmisData!F:F, NewEmisData!$A:$A, "LDV", NewEmisData!$B:$B, $A11, NewEmisData!$C:$C, $H11, NewEmisData!$D:$D, AF$2))</f>
        <v>7.3472400077695399E-3</v>
      </c>
      <c r="AG11" s="335">
        <f>$I11*IF($G11="Pickup", SUMIFS(NewEmisData!G:G, NewEmisData!$A:$A, "Pickup", NewEmisData!$B:$B, $A11, NewEmisData!$C:$C, $H11, NewEmisData!$D:$D, AG$2), SUMIFS(NewEmisData!G:G, NewEmisData!$A:$A, "LDV", NewEmisData!$B:$B, $A11, NewEmisData!$C:$C, $H11, NewEmisData!$D:$D, AG$2))</f>
        <v>5.5842494055705696E-3</v>
      </c>
      <c r="AH11" s="335">
        <f>$I11*IF($G11="Pickup", SUMIFS(NewEmisData!H:H, NewEmisData!$A:$A, "Pickup", NewEmisData!$B:$B, $A11, NewEmisData!$C:$C, $H11, NewEmisData!$D:$D, AH$2), SUMIFS(NewEmisData!H:H, NewEmisData!$A:$A, "LDV", NewEmisData!$B:$B, $A11, NewEmisData!$C:$C, $H11, NewEmisData!$D:$D, AH$2))</f>
        <v>4.7496587466809804E-3</v>
      </c>
      <c r="AI11" s="335">
        <f>$I11*IF($G11="Pickup", SUMIFS(NewEmisData!I:I, NewEmisData!$A:$A, "Pickup", NewEmisData!$B:$B, $A11, NewEmisData!$C:$C, $H11, NewEmisData!$D:$D, AI$2), SUMIFS(NewEmisData!I:I, NewEmisData!$A:$A, "LDV", NewEmisData!$B:$B, $A11, NewEmisData!$C:$C, $H11, NewEmisData!$D:$D, AI$2))</f>
        <v>4.1095518958717504E-3</v>
      </c>
      <c r="AJ11" s="335">
        <f>$I11*IF($G11="Pickup", SUMIFS(NewEmisData!J:J, NewEmisData!$A:$A, "Pickup", NewEmisData!$B:$B, $A11, NewEmisData!$C:$C, $H11, NewEmisData!$D:$D, AJ$2), SUMIFS(NewEmisData!J:J, NewEmisData!$A:$A, "LDV", NewEmisData!$B:$B, $A11, NewEmisData!$C:$C, $H11, NewEmisData!$D:$D, AJ$2))</f>
        <v>3.7489264773323799E-3</v>
      </c>
      <c r="AK11" s="335">
        <f>$I11*IF($G11="Pickup", SUMIFS(NewEmisData!K:K, NewEmisData!$A:$A, "Pickup", NewEmisData!$B:$B, $A11, NewEmisData!$C:$C, $H11, NewEmisData!$D:$D, AK$2), SUMIFS(NewEmisData!K:K, NewEmisData!$A:$A, "LDV", NewEmisData!$B:$B, $A11, NewEmisData!$C:$C, $H11, NewEmisData!$D:$D, AK$2))</f>
        <v>3.5881959766524201E-3</v>
      </c>
      <c r="AL11" s="335">
        <f>$I11*IF($G11="Pickup", SUMIFS(NewEmisData!L:L, NewEmisData!$A:$A, "Pickup", NewEmisData!$B:$B, $A11, NewEmisData!$C:$C, $H11, NewEmisData!$D:$D, AL$2), SUMIFS(NewEmisData!L:L, NewEmisData!$A:$A, "LDV", NewEmisData!$B:$B, $A11, NewEmisData!$C:$C, $H11, NewEmisData!$D:$D, AL$2))</f>
        <v>3.5311006464952199E-3</v>
      </c>
      <c r="AM11" s="335">
        <f>$I11*IF($G11="Pickup", SUMIFS(NewEmisData!M:M, NewEmisData!$A:$A, "Pickup", NewEmisData!$B:$B, $A11, NewEmisData!$C:$C, $H11, NewEmisData!$D:$D, AM$2), SUMIFS(NewEmisData!M:M, NewEmisData!$A:$A, "LDV", NewEmisData!$B:$B, $A11, NewEmisData!$C:$C, $H11, NewEmisData!$D:$D, AM$2))</f>
        <v>3.5100309709840301E-3</v>
      </c>
      <c r="AN11" s="335">
        <v>1.3041984458904573E-3</v>
      </c>
      <c r="AO11" s="335">
        <f>$I11*IF($G11="Pickup", SUMIFS(NewEmisData!E:E, NewEmisData!$A:$A, "Pickup", NewEmisData!$B:$B, $A11, NewEmisData!$C:$C, $H11, NewEmisData!$D:$D, AO$2), SUMIFS(NewEmisData!E:E, NewEmisData!$A:$A, "LDV", NewEmisData!$B:$B, $A11, NewEmisData!$C:$C, $H11, NewEmisData!$D:$D, AO$2))</f>
        <v>6.7831755328566196E-2</v>
      </c>
      <c r="AP11" s="335">
        <f>$I11*IF($G11="Pickup", SUMIFS(NewEmisData!F:F, NewEmisData!$A:$A, "Pickup", NewEmisData!$B:$B, $A11, NewEmisData!$C:$C, $H11, NewEmisData!$D:$D, AP$2), SUMIFS(NewEmisData!F:F, NewEmisData!$A:$A, "LDV", NewEmisData!$B:$B, $A11, NewEmisData!$C:$C, $H11, NewEmisData!$D:$D, AP$2))</f>
        <v>6.3250667156757298E-2</v>
      </c>
      <c r="AQ11" s="335">
        <f>$I11*IF($G11="Pickup", SUMIFS(NewEmisData!G:G, NewEmisData!$A:$A, "Pickup", NewEmisData!$B:$B, $A11, NewEmisData!$C:$C, $H11, NewEmisData!$D:$D, AQ$2), SUMIFS(NewEmisData!G:G, NewEmisData!$A:$A, "LDV", NewEmisData!$B:$B, $A11, NewEmisData!$C:$C, $H11, NewEmisData!$D:$D, AQ$2))</f>
        <v>6.2628417187727006E-2</v>
      </c>
      <c r="AR11" s="335">
        <f>$I11*IF($G11="Pickup", SUMIFS(NewEmisData!H:H, NewEmisData!$A:$A, "Pickup", NewEmisData!$B:$B, $A11, NewEmisData!$C:$C, $H11, NewEmisData!$D:$D, AR$2), SUMIFS(NewEmisData!H:H, NewEmisData!$A:$A, "LDV", NewEmisData!$B:$B, $A11, NewEmisData!$C:$C, $H11, NewEmisData!$D:$D, AR$2))</f>
        <v>6.1216981125607202E-2</v>
      </c>
      <c r="AS11" s="335">
        <f>$I11*IF($G11="Pickup", SUMIFS(NewEmisData!I:I, NewEmisData!$A:$A, "Pickup", NewEmisData!$B:$B, $A11, NewEmisData!$C:$C, $H11, NewEmisData!$D:$D, AS$2), SUMIFS(NewEmisData!I:I, NewEmisData!$A:$A, "LDV", NewEmisData!$B:$B, $A11, NewEmisData!$C:$C, $H11, NewEmisData!$D:$D, AS$2))</f>
        <v>5.9842025439809501E-2</v>
      </c>
      <c r="AT11" s="335">
        <f>$I11*IF($G11="Pickup", SUMIFS(NewEmisData!J:J, NewEmisData!$A:$A, "Pickup", NewEmisData!$B:$B, $A11, NewEmisData!$C:$C, $H11, NewEmisData!$D:$D, AT$2), SUMIFS(NewEmisData!J:J, NewEmisData!$A:$A, "LDV", NewEmisData!$B:$B, $A11, NewEmisData!$C:$C, $H11, NewEmisData!$D:$D, AT$2))</f>
        <v>5.8761885691048198E-2</v>
      </c>
      <c r="AU11" s="335">
        <f>$I11*IF($G11="Pickup", SUMIFS(NewEmisData!K:K, NewEmisData!$A:$A, "Pickup", NewEmisData!$B:$B, $A11, NewEmisData!$C:$C, $H11, NewEmisData!$D:$D, AU$2), SUMIFS(NewEmisData!K:K, NewEmisData!$A:$A, "LDV", NewEmisData!$B:$B, $A11, NewEmisData!$C:$C, $H11, NewEmisData!$D:$D, AU$2))</f>
        <v>5.8072078083983E-2</v>
      </c>
      <c r="AV11" s="335">
        <f>$I11*IF($G11="Pickup", SUMIFS(NewEmisData!L:L, NewEmisData!$A:$A, "Pickup", NewEmisData!$B:$B, $A11, NewEmisData!$C:$C, $H11, NewEmisData!$D:$D, AV$2), SUMIFS(NewEmisData!L:L, NewEmisData!$A:$A, "LDV", NewEmisData!$B:$B, $A11, NewEmisData!$C:$C, $H11, NewEmisData!$D:$D, AV$2))</f>
        <v>5.7726484266030297E-2</v>
      </c>
      <c r="AW11" s="335">
        <f>$I11*IF($G11="Pickup", SUMIFS(NewEmisData!M:M, NewEmisData!$A:$A, "Pickup", NewEmisData!$B:$B, $A11, NewEmisData!$C:$C, $H11, NewEmisData!$D:$D, AW$2), SUMIFS(NewEmisData!M:M, NewEmisData!$A:$A, "LDV", NewEmisData!$B:$B, $A11, NewEmisData!$C:$C, $H11, NewEmisData!$D:$D, AW$2))</f>
        <v>5.7530226905323702E-2</v>
      </c>
      <c r="AX11" s="335">
        <v>3.2948538923667892E-2</v>
      </c>
      <c r="AY11" s="335">
        <f>$I11*IF($G11="Pickup", SUMIFS(NewEmisData!E:E, NewEmisData!$A:$A, "Pickup", NewEmisData!$B:$B, $A11, NewEmisData!$C:$C, $H11, NewEmisData!$D:$D, AY$2), SUMIFS(NewEmisData!E:E, NewEmisData!$A:$A, "LDV", NewEmisData!$B:$B, $A11, NewEmisData!$C:$C, $H11, NewEmisData!$D:$D, AY$2))</f>
        <v>1.8324822567621701E-2</v>
      </c>
      <c r="AZ11" s="335">
        <f>$I11*IF($G11="Pickup", SUMIFS(NewEmisData!F:F, NewEmisData!$A:$A, "Pickup", NewEmisData!$B:$B, $A11, NewEmisData!$C:$C, $H11, NewEmisData!$D:$D, AZ$2), SUMIFS(NewEmisData!F:F, NewEmisData!$A:$A, "LDV", NewEmisData!$B:$B, $A11, NewEmisData!$C:$C, $H11, NewEmisData!$D:$D, AZ$2))</f>
        <v>1.4272294035055699E-2</v>
      </c>
      <c r="BA11" s="335">
        <f>$I11*IF($G11="Pickup", SUMIFS(NewEmisData!G:G, NewEmisData!$A:$A, "Pickup", NewEmisData!$B:$B, $A11, NewEmisData!$C:$C, $H11, NewEmisData!$D:$D, BA$2), SUMIFS(NewEmisData!G:G, NewEmisData!$A:$A, "LDV", NewEmisData!$B:$B, $A11, NewEmisData!$C:$C, $H11, NewEmisData!$D:$D, BA$2))</f>
        <v>1.3165752481838801E-2</v>
      </c>
      <c r="BB11" s="335">
        <f>$I11*IF($G11="Pickup", SUMIFS(NewEmisData!H:H, NewEmisData!$A:$A, "Pickup", NewEmisData!$B:$B, $A11, NewEmisData!$C:$C, $H11, NewEmisData!$D:$D, BB$2), SUMIFS(NewEmisData!H:H, NewEmisData!$A:$A, "LDV", NewEmisData!$B:$B, $A11, NewEmisData!$C:$C, $H11, NewEmisData!$D:$D, BB$2))</f>
        <v>1.1917194849656599E-2</v>
      </c>
      <c r="BC11" s="335">
        <f>$I11*IF($G11="Pickup", SUMIFS(NewEmisData!I:I, NewEmisData!$A:$A, "Pickup", NewEmisData!$B:$B, $A11, NewEmisData!$C:$C, $H11, NewEmisData!$D:$D, BC$2), SUMIFS(NewEmisData!I:I, NewEmisData!$A:$A, "LDV", NewEmisData!$B:$B, $A11, NewEmisData!$C:$C, $H11, NewEmisData!$D:$D, BC$2))</f>
        <v>1.0700861948252101E-2</v>
      </c>
      <c r="BD11" s="335">
        <f>$I11*IF($G11="Pickup", SUMIFS(NewEmisData!J:J, NewEmisData!$A:$A, "Pickup", NewEmisData!$B:$B, $A11, NewEmisData!$C:$C, $H11, NewEmisData!$D:$D, BD$2), SUMIFS(NewEmisData!J:J, NewEmisData!$A:$A, "LDV", NewEmisData!$B:$B, $A11, NewEmisData!$C:$C, $H11, NewEmisData!$D:$D, BD$2))</f>
        <v>9.7453521893521699E-3</v>
      </c>
      <c r="BE11" s="335">
        <f>$I11*IF($G11="Pickup", SUMIFS(NewEmisData!K:K, NewEmisData!$A:$A, "Pickup", NewEmisData!$B:$B, $A11, NewEmisData!$C:$C, $H11, NewEmisData!$D:$D, BE$2), SUMIFS(NewEmisData!K:K, NewEmisData!$A:$A, "LDV", NewEmisData!$B:$B, $A11, NewEmisData!$C:$C, $H11, NewEmisData!$D:$D, BE$2))</f>
        <v>9.1351470976244707E-3</v>
      </c>
      <c r="BF11" s="335">
        <f>$I11*IF($G11="Pickup", SUMIFS(NewEmisData!L:L, NewEmisData!$A:$A, "Pickup", NewEmisData!$B:$B, $A11, NewEmisData!$C:$C, $H11, NewEmisData!$D:$D, BF$2), SUMIFS(NewEmisData!L:L, NewEmisData!$A:$A, "LDV", NewEmisData!$B:$B, $A11, NewEmisData!$C:$C, $H11, NewEmisData!$D:$D, BF$2))</f>
        <v>8.8293874131557606E-3</v>
      </c>
      <c r="BG11" s="335">
        <f>$I11*IF($G11="Pickup", SUMIFS(NewEmisData!M:M, NewEmisData!$A:$A, "Pickup", NewEmisData!$B:$B, $A11, NewEmisData!$C:$C, $H11, NewEmisData!$D:$D, BG$2), SUMIFS(NewEmisData!M:M, NewEmisData!$A:$A, "LDV", NewEmisData!$B:$B, $A11, NewEmisData!$C:$C, $H11, NewEmisData!$D:$D, BG$2))</f>
        <v>8.6558174466142106E-3</v>
      </c>
      <c r="BH11" s="335">
        <v>6.6026126062260432E-3</v>
      </c>
      <c r="BI11" s="335">
        <f>$I11*IF($G11="Pickup", SUMIFS(NewEmisData!E:E, NewEmisData!$A:$A, "Pickup", NewEmisData!$B:$B, $A11, NewEmisData!$C:$C, $H11, NewEmisData!$D:$D, BI$2), SUMIFS(NewEmisData!E:E, NewEmisData!$A:$A, "LDV", NewEmisData!$B:$B, $A11, NewEmisData!$C:$C, $H11, NewEmisData!$D:$D, BI$2))</f>
        <v>5.6341971782511804</v>
      </c>
      <c r="BJ11" s="335">
        <f>$I11*IF($G11="Pickup", SUMIFS(NewEmisData!F:F, NewEmisData!$A:$A, "Pickup", NewEmisData!$B:$B, $A11, NewEmisData!$C:$C, $H11, NewEmisData!$D:$D, BJ$2), SUMIFS(NewEmisData!F:F, NewEmisData!$A:$A, "LDV", NewEmisData!$B:$B, $A11, NewEmisData!$C:$C, $H11, NewEmisData!$D:$D, BJ$2))</f>
        <v>3.2912080717511998</v>
      </c>
      <c r="BK11" s="335">
        <f>$I11*IF($G11="Pickup", SUMIFS(NewEmisData!G:G, NewEmisData!$A:$A, "Pickup", NewEmisData!$B:$B, $A11, NewEmisData!$C:$C, $H11, NewEmisData!$D:$D, BK$2), SUMIFS(NewEmisData!G:G, NewEmisData!$A:$A, "LDV", NewEmisData!$B:$B, $A11, NewEmisData!$C:$C, $H11, NewEmisData!$D:$D, BK$2))</f>
        <v>2.5038449092773698</v>
      </c>
      <c r="BL11" s="335">
        <f>$I11*IF($G11="Pickup", SUMIFS(NewEmisData!H:H, NewEmisData!$A:$A, "Pickup", NewEmisData!$B:$B, $A11, NewEmisData!$C:$C, $H11, NewEmisData!$D:$D, BL$2), SUMIFS(NewEmisData!H:H, NewEmisData!$A:$A, "LDV", NewEmisData!$B:$B, $A11, NewEmisData!$C:$C, $H11, NewEmisData!$D:$D, BL$2))</f>
        <v>1.9586302072503601</v>
      </c>
      <c r="BM11" s="335">
        <f>$I11*IF($G11="Pickup", SUMIFS(NewEmisData!I:I, NewEmisData!$A:$A, "Pickup", NewEmisData!$B:$B, $A11, NewEmisData!$C:$C, $H11, NewEmisData!$D:$D, BM$2), SUMIFS(NewEmisData!I:I, NewEmisData!$A:$A, "LDV", NewEmisData!$B:$B, $A11, NewEmisData!$C:$C, $H11, NewEmisData!$D:$D, BM$2))</f>
        <v>1.4188080704430199</v>
      </c>
      <c r="BN11" s="335">
        <f>$I11*IF($G11="Pickup", SUMIFS(NewEmisData!J:J, NewEmisData!$A:$A, "Pickup", NewEmisData!$B:$B, $A11, NewEmisData!$C:$C, $H11, NewEmisData!$D:$D, BN$2), SUMIFS(NewEmisData!J:J, NewEmisData!$A:$A, "LDV", NewEmisData!$B:$B, $A11, NewEmisData!$C:$C, $H11, NewEmisData!$D:$D, BN$2))</f>
        <v>1.12295829909247</v>
      </c>
      <c r="BO11" s="335">
        <f>$I11*IF($G11="Pickup", SUMIFS(NewEmisData!K:K, NewEmisData!$A:$A, "Pickup", NewEmisData!$B:$B, $A11, NewEmisData!$C:$C, $H11, NewEmisData!$D:$D, BO$2), SUMIFS(NewEmisData!K:K, NewEmisData!$A:$A, "LDV", NewEmisData!$B:$B, $A11, NewEmisData!$C:$C, $H11, NewEmisData!$D:$D, BO$2))</f>
        <v>0.98917470890575399</v>
      </c>
      <c r="BP11" s="335">
        <f>$I11*IF($G11="Pickup", SUMIFS(NewEmisData!L:L, NewEmisData!$A:$A, "Pickup", NewEmisData!$B:$B, $A11, NewEmisData!$C:$C, $H11, NewEmisData!$D:$D, BP$2), SUMIFS(NewEmisData!L:L, NewEmisData!$A:$A, "LDV", NewEmisData!$B:$B, $A11, NewEmisData!$C:$C, $H11, NewEmisData!$D:$D, BP$2))</f>
        <v>0.94587291374607996</v>
      </c>
      <c r="BQ11" s="335">
        <f>$I11*IF($G11="Pickup", SUMIFS(NewEmisData!M:M, NewEmisData!$A:$A, "Pickup", NewEmisData!$B:$B, $A11, NewEmisData!$C:$C, $H11, NewEmisData!$D:$D, BQ$2), SUMIFS(NewEmisData!M:M, NewEmisData!$A:$A, "LDV", NewEmisData!$B:$B, $A11, NewEmisData!$C:$C, $H11, NewEmisData!$D:$D, BQ$2))</f>
        <v>0.91886504762322097</v>
      </c>
      <c r="BR11" s="335">
        <v>1.5622001678221484</v>
      </c>
      <c r="BS11" s="335">
        <f>$I11*IF($G11="Pickup", SUMIFS(NewEmisData!E:E, NewEmisData!$A:$A, "Pickup", NewEmisData!$B:$B, $A11, NewEmisData!$C:$C, $H11, NewEmisData!$D:$D, BS$2), SUMIFS(NewEmisData!E:E, NewEmisData!$A:$A, "LDV", NewEmisData!$B:$B, $A11, NewEmisData!$C:$C, $H11, NewEmisData!$D:$D, BS$2))</f>
        <v>0.64604041020523395</v>
      </c>
      <c r="BT11" s="335">
        <f>$I11*IF($G11="Pickup", SUMIFS(NewEmisData!F:F, NewEmisData!$A:$A, "Pickup", NewEmisData!$B:$B, $A11, NewEmisData!$C:$C, $H11, NewEmisData!$D:$D, BT$2), SUMIFS(NewEmisData!F:F, NewEmisData!$A:$A, "LDV", NewEmisData!$B:$B, $A11, NewEmisData!$C:$C, $H11, NewEmisData!$D:$D, BT$2))</f>
        <v>0.33711601886070303</v>
      </c>
      <c r="BU11" s="335">
        <f>$I11*IF($G11="Pickup", SUMIFS(NewEmisData!G:G, NewEmisData!$A:$A, "Pickup", NewEmisData!$B:$B, $A11, NewEmisData!$C:$C, $H11, NewEmisData!$D:$D, BU$2), SUMIFS(NewEmisData!G:G, NewEmisData!$A:$A, "LDV", NewEmisData!$B:$B, $A11, NewEmisData!$C:$C, $H11, NewEmisData!$D:$D, BU$2))</f>
        <v>0.24835485029207899</v>
      </c>
      <c r="BV11" s="335">
        <f>$I11*IF($G11="Pickup", SUMIFS(NewEmisData!H:H, NewEmisData!$A:$A, "Pickup", NewEmisData!$B:$B, $A11, NewEmisData!$C:$C, $H11, NewEmisData!$D:$D, BV$2), SUMIFS(NewEmisData!H:H, NewEmisData!$A:$A, "LDV", NewEmisData!$B:$B, $A11, NewEmisData!$C:$C, $H11, NewEmisData!$D:$D, BV$2))</f>
        <v>0.20063726173746699</v>
      </c>
      <c r="BW11" s="335">
        <f>$I11*IF($G11="Pickup", SUMIFS(NewEmisData!I:I, NewEmisData!$A:$A, "Pickup", NewEmisData!$B:$B, $A11, NewEmisData!$C:$C, $H11, NewEmisData!$D:$D, BW$2), SUMIFS(NewEmisData!I:I, NewEmisData!$A:$A, "LDV", NewEmisData!$B:$B, $A11, NewEmisData!$C:$C, $H11, NewEmisData!$D:$D, BW$2))</f>
        <v>0.148388069930526</v>
      </c>
      <c r="BX11" s="335">
        <f>$I11*IF($G11="Pickup", SUMIFS(NewEmisData!J:J, NewEmisData!$A:$A, "Pickup", NewEmisData!$B:$B, $A11, NewEmisData!$C:$C, $H11, NewEmisData!$D:$D, BX$2), SUMIFS(NewEmisData!J:J, NewEmisData!$A:$A, "LDV", NewEmisData!$B:$B, $A11, NewEmisData!$C:$C, $H11, NewEmisData!$D:$D, BX$2))</f>
        <v>0.12460657527841699</v>
      </c>
      <c r="BY11" s="335">
        <f>$I11*IF($G11="Pickup", SUMIFS(NewEmisData!K:K, NewEmisData!$A:$A, "Pickup", NewEmisData!$B:$B, $A11, NewEmisData!$C:$C, $H11, NewEmisData!$D:$D, BY$2), SUMIFS(NewEmisData!K:K, NewEmisData!$A:$A, "LDV", NewEmisData!$B:$B, $A11, NewEmisData!$C:$C, $H11, NewEmisData!$D:$D, BY$2))</f>
        <v>0.11177610097077099</v>
      </c>
      <c r="BZ11" s="335">
        <f>$I11*IF($G11="Pickup", SUMIFS(NewEmisData!L:L, NewEmisData!$A:$A, "Pickup", NewEmisData!$B:$B, $A11, NewEmisData!$C:$C, $H11, NewEmisData!$D:$D, BZ$2), SUMIFS(NewEmisData!L:L, NewEmisData!$A:$A, "LDV", NewEmisData!$B:$B, $A11, NewEmisData!$C:$C, $H11, NewEmisData!$D:$D, BZ$2))</f>
        <v>0.10678198489299399</v>
      </c>
      <c r="CA11" s="335">
        <f>$I11*IF($G11="Pickup", SUMIFS(NewEmisData!M:M, NewEmisData!$A:$A, "Pickup", NewEmisData!$B:$B, $A11, NewEmisData!$C:$C, $H11, NewEmisData!$D:$D, CA$2), SUMIFS(NewEmisData!M:M, NewEmisData!$A:$A, "LDV", NewEmisData!$B:$B, $A11, NewEmisData!$C:$C, $H11, NewEmisData!$D:$D, CA$2))</f>
        <v>0.102788686456563</v>
      </c>
      <c r="CB11" s="335">
        <v>0.11295846897695311</v>
      </c>
      <c r="CC11" s="335">
        <f>$I11*IF($G11="Pickup", SUMIFS(NewEmisData!E:E, NewEmisData!$A:$A, "Pickup", NewEmisData!$B:$B, $A11, NewEmisData!$C:$C, $H11, NewEmisData!$D:$D, CC$2), SUMIFS(NewEmisData!E:E, NewEmisData!$A:$A, "LDV", NewEmisData!$B:$B, $A11, NewEmisData!$C:$C, $H11, NewEmisData!$D:$D, CC$2))</f>
        <v>4.5186599160421101E-2</v>
      </c>
      <c r="CD11" s="335">
        <f>$I11*IF($G11="Pickup", SUMIFS(NewEmisData!F:F, NewEmisData!$A:$A, "Pickup", NewEmisData!$B:$B, $A11, NewEmisData!$C:$C, $H11, NewEmisData!$D:$D, CD$2), SUMIFS(NewEmisData!F:F, NewEmisData!$A:$A, "LDV", NewEmisData!$B:$B, $A11, NewEmisData!$C:$C, $H11, NewEmisData!$D:$D, CD$2))</f>
        <v>3.0321042660064499E-2</v>
      </c>
      <c r="CE11" s="335">
        <f>$I11*IF($G11="Pickup", SUMIFS(NewEmisData!G:G, NewEmisData!$A:$A, "Pickup", NewEmisData!$B:$B, $A11, NewEmisData!$C:$C, $H11, NewEmisData!$D:$D, CE$2), SUMIFS(NewEmisData!G:G, NewEmisData!$A:$A, "LDV", NewEmisData!$B:$B, $A11, NewEmisData!$C:$C, $H11, NewEmisData!$D:$D, CE$2))</f>
        <v>2.5916716030162101E-2</v>
      </c>
      <c r="CF11" s="335">
        <f>$I11*IF($G11="Pickup", SUMIFS(NewEmisData!H:H, NewEmisData!$A:$A, "Pickup", NewEmisData!$B:$B, $A11, NewEmisData!$C:$C, $H11, NewEmisData!$D:$D, CF$2), SUMIFS(NewEmisData!H:H, NewEmisData!$A:$A, "LDV", NewEmisData!$B:$B, $A11, NewEmisData!$C:$C, $H11, NewEmisData!$D:$D, CF$2))</f>
        <v>2.4735955589537201E-2</v>
      </c>
      <c r="CG11" s="335">
        <f>$I11*IF($G11="Pickup", SUMIFS(NewEmisData!I:I, NewEmisData!$A:$A, "Pickup", NewEmisData!$B:$B, $A11, NewEmisData!$C:$C, $H11, NewEmisData!$D:$D, CG$2), SUMIFS(NewEmisData!I:I, NewEmisData!$A:$A, "LDV", NewEmisData!$B:$B, $A11, NewEmisData!$C:$C, $H11, NewEmisData!$D:$D, CG$2))</f>
        <v>2.39507418397766E-2</v>
      </c>
      <c r="CH11" s="335">
        <f>$I11*IF($G11="Pickup", SUMIFS(NewEmisData!J:J, NewEmisData!$A:$A, "Pickup", NewEmisData!$B:$B, $A11, NewEmisData!$C:$C, $H11, NewEmisData!$D:$D, CH$2), SUMIFS(NewEmisData!J:J, NewEmisData!$A:$A, "LDV", NewEmisData!$B:$B, $A11, NewEmisData!$C:$C, $H11, NewEmisData!$D:$D, CH$2))</f>
        <v>2.33343295652753E-2</v>
      </c>
      <c r="CI11" s="335">
        <f>$I11*IF($G11="Pickup", SUMIFS(NewEmisData!K:K, NewEmisData!$A:$A, "Pickup", NewEmisData!$B:$B, $A11, NewEmisData!$C:$C, $H11, NewEmisData!$D:$D, CI$2), SUMIFS(NewEmisData!K:K, NewEmisData!$A:$A, "LDV", NewEmisData!$B:$B, $A11, NewEmisData!$C:$C, $H11, NewEmisData!$D:$D, CI$2))</f>
        <v>2.33323778682475E-2</v>
      </c>
      <c r="CJ11" s="335">
        <f>$I11*IF($G11="Pickup", SUMIFS(NewEmisData!L:L, NewEmisData!$A:$A, "Pickup", NewEmisData!$B:$B, $A11, NewEmisData!$C:$C, $H11, NewEmisData!$D:$D, CJ$2), SUMIFS(NewEmisData!L:L, NewEmisData!$A:$A, "LDV", NewEmisData!$B:$B, $A11, NewEmisData!$C:$C, $H11, NewEmisData!$D:$D, CJ$2))</f>
        <v>2.3331868508858E-2</v>
      </c>
      <c r="CK11" s="335">
        <f>$I11*IF($G11="Pickup", SUMIFS(NewEmisData!M:M, NewEmisData!$A:$A, "Pickup", NewEmisData!$B:$B, $A11, NewEmisData!$C:$C, $H11, NewEmisData!$D:$D, CK$2), SUMIFS(NewEmisData!M:M, NewEmisData!$A:$A, "LDV", NewEmisData!$B:$B, $A11, NewEmisData!$C:$C, $H11, NewEmisData!$D:$D, CK$2))</f>
        <v>2.3331333840255802E-2</v>
      </c>
      <c r="CL11" s="335">
        <v>2.0846549246249676E-2</v>
      </c>
      <c r="CM11" s="335">
        <f>$I11*IF($G11="Pickup", SUMIFS(NewEmisData!E:E, NewEmisData!$A:$A, "Pickup", NewEmisData!$B:$B, $A11, NewEmisData!$C:$C, $H11, NewEmisData!$D:$D, CM$2), SUMIFS(NewEmisData!E:E, NewEmisData!$A:$A, "LDV", NewEmisData!$B:$B, $A11, NewEmisData!$C:$C, $H11, NewEmisData!$D:$D, CM$2))</f>
        <v>1.8999640989844298E-2</v>
      </c>
      <c r="CN11" s="335">
        <f>$I11*IF($G11="Pickup", SUMIFS(NewEmisData!F:F, NewEmisData!$A:$A, "Pickup", NewEmisData!$B:$B, $A11, NewEmisData!$C:$C, $H11, NewEmisData!$D:$D, CN$2), SUMIFS(NewEmisData!F:F, NewEmisData!$A:$A, "LDV", NewEmisData!$B:$B, $A11, NewEmisData!$C:$C, $H11, NewEmisData!$D:$D, CN$2))</f>
        <v>1.12934038283153E-2</v>
      </c>
      <c r="CO11" s="335">
        <f>$I11*IF($G11="Pickup", SUMIFS(NewEmisData!G:G, NewEmisData!$A:$A, "Pickup", NewEmisData!$B:$B, $A11, NewEmisData!$C:$C, $H11, NewEmisData!$D:$D, CO$2), SUMIFS(NewEmisData!G:G, NewEmisData!$A:$A, "LDV", NewEmisData!$B:$B, $A11, NewEmisData!$C:$C, $H11, NewEmisData!$D:$D, CO$2))</f>
        <v>8.9155864809614994E-3</v>
      </c>
      <c r="CP11" s="335">
        <f>$I11*IF($G11="Pickup", SUMIFS(NewEmisData!H:H, NewEmisData!$A:$A, "Pickup", NewEmisData!$B:$B, $A11, NewEmisData!$C:$C, $H11, NewEmisData!$D:$D, CP$2), SUMIFS(NewEmisData!H:H, NewEmisData!$A:$A, "LDV", NewEmisData!$B:$B, $A11, NewEmisData!$C:$C, $H11, NewEmisData!$D:$D, CP$2))</f>
        <v>7.3372921922104104E-3</v>
      </c>
      <c r="CQ11" s="335">
        <f>$I11*IF($G11="Pickup", SUMIFS(NewEmisData!I:I, NewEmisData!$A:$A, "Pickup", NewEmisData!$B:$B, $A11, NewEmisData!$C:$C, $H11, NewEmisData!$D:$D, CQ$2), SUMIFS(NewEmisData!I:I, NewEmisData!$A:$A, "LDV", NewEmisData!$B:$B, $A11, NewEmisData!$C:$C, $H11, NewEmisData!$D:$D, CQ$2))</f>
        <v>6.5724995115123896E-3</v>
      </c>
      <c r="CR11" s="335">
        <f>$I11*IF($G11="Pickup", SUMIFS(NewEmisData!J:J, NewEmisData!$A:$A, "Pickup", NewEmisData!$B:$B, $A11, NewEmisData!$C:$C, $H11, NewEmisData!$D:$D, CR$2), SUMIFS(NewEmisData!J:J, NewEmisData!$A:$A, "LDV", NewEmisData!$B:$B, $A11, NewEmisData!$C:$C, $H11, NewEmisData!$D:$D, CR$2))</f>
        <v>6.2407197852133098E-3</v>
      </c>
      <c r="CS11" s="335">
        <f>$I11*IF($G11="Pickup", SUMIFS(NewEmisData!K:K, NewEmisData!$A:$A, "Pickup", NewEmisData!$B:$B, $A11, NewEmisData!$C:$C, $H11, NewEmisData!$D:$D, CS$2), SUMIFS(NewEmisData!K:K, NewEmisData!$A:$A, "LDV", NewEmisData!$B:$B, $A11, NewEmisData!$C:$C, $H11, NewEmisData!$D:$D, CS$2))</f>
        <v>6.20457620974787E-3</v>
      </c>
      <c r="CT11" s="335">
        <f>$I11*IF($G11="Pickup", SUMIFS(NewEmisData!L:L, NewEmisData!$A:$A, "Pickup", NewEmisData!$B:$B, $A11, NewEmisData!$C:$C, $H11, NewEmisData!$D:$D, CT$2), SUMIFS(NewEmisData!L:L, NewEmisData!$A:$A, "LDV", NewEmisData!$B:$B, $A11, NewEmisData!$C:$C, $H11, NewEmisData!$D:$D, CT$2))</f>
        <v>6.1456645266433898E-3</v>
      </c>
      <c r="CU11" s="335">
        <f>$I11*IF($G11="Pickup", SUMIFS(NewEmisData!M:M, NewEmisData!$A:$A, "Pickup", NewEmisData!$B:$B, $A11, NewEmisData!$C:$C, $H11, NewEmisData!$D:$D, CU$2), SUMIFS(NewEmisData!M:M, NewEmisData!$A:$A, "LDV", NewEmisData!$B:$B, $A11, NewEmisData!$C:$C, $H11, NewEmisData!$D:$D, CU$2))</f>
        <v>6.1452936234844303E-3</v>
      </c>
      <c r="CV11" s="335">
        <v>5.2030687941242611E-3</v>
      </c>
      <c r="CW11" s="335">
        <v>3.0448046675121709E-3</v>
      </c>
      <c r="CX11" s="335">
        <v>1.8865908720768221E-3</v>
      </c>
      <c r="CY11" s="335">
        <v>1.5570268485524494E-3</v>
      </c>
      <c r="CZ11" s="335">
        <v>1.2432183416122382E-3</v>
      </c>
      <c r="DA11" s="335">
        <v>9.252251866281976E-4</v>
      </c>
      <c r="DB11" s="335">
        <v>7.2309456596024934E-4</v>
      </c>
      <c r="DC11" s="335">
        <v>6.8940706870607876E-4</v>
      </c>
      <c r="DD11" s="335">
        <v>6.844148428615973E-4</v>
      </c>
      <c r="DE11" s="335">
        <v>6.8634617396886091E-4</v>
      </c>
      <c r="DF11" s="335">
        <v>6.8634617396886091E-4</v>
      </c>
      <c r="DG11" s="335">
        <f>$I11*IF($G11="Pickup", SUMIFS(NewEmisData!E:E, NewEmisData!$A:$A, "Pickup", NewEmisData!$B:$B, $A11, NewEmisData!$C:$C, $H11, NewEmisData!$D:$D, DG$2), SUMIFS(NewEmisData!E:E, NewEmisData!$A:$A, "LDV", NewEmisData!$B:$B, $A11, NewEmisData!$C:$C, $H11, NewEmisData!$D:$D, DG$2))</f>
        <v>0</v>
      </c>
      <c r="DH11" s="335">
        <f>$I11*IF($G11="Pickup", SUMIFS(NewEmisData!F:F, NewEmisData!$A:$A, "Pickup", NewEmisData!$B:$B, $A11, NewEmisData!$C:$C, $H11, NewEmisData!$D:$D, DH$2), SUMIFS(NewEmisData!F:F, NewEmisData!$A:$A, "LDV", NewEmisData!$B:$B, $A11, NewEmisData!$C:$C, $H11, NewEmisData!$D:$D, DH$2))</f>
        <v>0</v>
      </c>
      <c r="DI11" s="335">
        <f>$I11*IF($G11="Pickup", SUMIFS(NewEmisData!G:G, NewEmisData!$A:$A, "Pickup", NewEmisData!$B:$B, $A11, NewEmisData!$C:$C, $H11, NewEmisData!$D:$D, DI$2), SUMIFS(NewEmisData!G:G, NewEmisData!$A:$A, "LDV", NewEmisData!$B:$B, $A11, NewEmisData!$C:$C, $H11, NewEmisData!$D:$D, DI$2))</f>
        <v>0</v>
      </c>
      <c r="DJ11" s="335">
        <f>$I11*IF($G11="Pickup", SUMIFS(NewEmisData!H:H, NewEmisData!$A:$A, "Pickup", NewEmisData!$B:$B, $A11, NewEmisData!$C:$C, $H11, NewEmisData!$D:$D, DJ$2), SUMIFS(NewEmisData!H:H, NewEmisData!$A:$A, "LDV", NewEmisData!$B:$B, $A11, NewEmisData!$C:$C, $H11, NewEmisData!$D:$D, DJ$2))</f>
        <v>0</v>
      </c>
      <c r="DK11" s="335">
        <f>$I11*IF($G11="Pickup", SUMIFS(NewEmisData!I:I, NewEmisData!$A:$A, "Pickup", NewEmisData!$B:$B, $A11, NewEmisData!$C:$C, $H11, NewEmisData!$D:$D, DK$2), SUMIFS(NewEmisData!I:I, NewEmisData!$A:$A, "LDV", NewEmisData!$B:$B, $A11, NewEmisData!$C:$C, $H11, NewEmisData!$D:$D, DK$2))</f>
        <v>0</v>
      </c>
      <c r="DL11" s="335">
        <f>$I11*IF($G11="Pickup", SUMIFS(NewEmisData!J:J, NewEmisData!$A:$A, "Pickup", NewEmisData!$B:$B, $A11, NewEmisData!$C:$C, $H11, NewEmisData!$D:$D, DL$2), SUMIFS(NewEmisData!J:J, NewEmisData!$A:$A, "LDV", NewEmisData!$B:$B, $A11, NewEmisData!$C:$C, $H11, NewEmisData!$D:$D, DL$2))</f>
        <v>0</v>
      </c>
      <c r="DM11" s="335">
        <f>$I11*IF($G11="Pickup", SUMIFS(NewEmisData!K:K, NewEmisData!$A:$A, "Pickup", NewEmisData!$B:$B, $A11, NewEmisData!$C:$C, $H11, NewEmisData!$D:$D, DM$2), SUMIFS(NewEmisData!K:K, NewEmisData!$A:$A, "LDV", NewEmisData!$B:$B, $A11, NewEmisData!$C:$C, $H11, NewEmisData!$D:$D, DM$2))</f>
        <v>0</v>
      </c>
      <c r="DN11" s="335">
        <f>$I11*IF($G11="Pickup", SUMIFS(NewEmisData!L:L, NewEmisData!$A:$A, "Pickup", NewEmisData!$B:$B, $A11, NewEmisData!$C:$C, $H11, NewEmisData!$D:$D, DN$2), SUMIFS(NewEmisData!L:L, NewEmisData!$A:$A, "LDV", NewEmisData!$B:$B, $A11, NewEmisData!$C:$C, $H11, NewEmisData!$D:$D, DN$2))</f>
        <v>0</v>
      </c>
      <c r="DO11" s="335">
        <f>$I11*IF($G11="Pickup", SUMIFS(NewEmisData!M:M, NewEmisData!$A:$A, "Pickup", NewEmisData!$B:$B, $A11, NewEmisData!$C:$C, $H11, NewEmisData!$D:$D, DO$2), SUMIFS(NewEmisData!M:M, NewEmisData!$A:$A, "LDV", NewEmisData!$B:$B, $A11, NewEmisData!$C:$C, $H11, NewEmisData!$D:$D, DO$2))</f>
        <v>0</v>
      </c>
      <c r="DP11" s="335">
        <v>1.3868757746550878E-3</v>
      </c>
      <c r="DQ11" s="335">
        <f>$I11*IF($G11="Pickup", SUMIFS(NewEmisData!E:E, NewEmisData!$A:$A, "Pickup", NewEmisData!$B:$B, $A11, NewEmisData!$C:$C, $H11, NewEmisData!$D:$D, DQ$2), SUMIFS(NewEmisData!E:E, NewEmisData!$A:$A, "LDV", NewEmisData!$B:$B, $A11, NewEmisData!$C:$C, $H11, NewEmisData!$D:$D, DQ$2))</f>
        <v>1.28100272800791E-2</v>
      </c>
      <c r="DR11" s="335">
        <f>$I11*IF($G11="Pickup", SUMIFS(NewEmisData!F:F, NewEmisData!$A:$A, "Pickup", NewEmisData!$B:$B, $A11, NewEmisData!$C:$C, $H11, NewEmisData!$D:$D, DR$2), SUMIFS(NewEmisData!F:F, NewEmisData!$A:$A, "LDV", NewEmisData!$B:$B, $A11, NewEmisData!$C:$C, $H11, NewEmisData!$D:$D, DR$2))</f>
        <v>6.9424260700293398E-3</v>
      </c>
      <c r="DS11" s="335">
        <f>$I11*IF($G11="Pickup", SUMIFS(NewEmisData!G:G, NewEmisData!$A:$A, "Pickup", NewEmisData!$B:$B, $A11, NewEmisData!$C:$C, $H11, NewEmisData!$D:$D, DS$2), SUMIFS(NewEmisData!G:G, NewEmisData!$A:$A, "LDV", NewEmisData!$B:$B, $A11, NewEmisData!$C:$C, $H11, NewEmisData!$D:$D, DS$2))</f>
        <v>5.5718062948972597E-3</v>
      </c>
      <c r="DT11" s="335">
        <f>$I11*IF($G11="Pickup", SUMIFS(NewEmisData!H:H, NewEmisData!$A:$A, "Pickup", NewEmisData!$B:$B, $A11, NewEmisData!$C:$C, $H11, NewEmisData!$D:$D, DT$2), SUMIFS(NewEmisData!H:H, NewEmisData!$A:$A, "LDV", NewEmisData!$B:$B, $A11, NewEmisData!$C:$C, $H11, NewEmisData!$D:$D, DT$2))</f>
        <v>4.2603417623007303E-3</v>
      </c>
      <c r="DU11" s="335">
        <f>$I11*IF($G11="Pickup", SUMIFS(NewEmisData!I:I, NewEmisData!$A:$A, "Pickup", NewEmisData!$B:$B, $A11, NewEmisData!$C:$C, $H11, NewEmisData!$D:$D, DU$2), SUMIFS(NewEmisData!I:I, NewEmisData!$A:$A, "LDV", NewEmisData!$B:$B, $A11, NewEmisData!$C:$C, $H11, NewEmisData!$D:$D, DU$2))</f>
        <v>3.31959498333436E-3</v>
      </c>
      <c r="DV11" s="335">
        <f>$I11*IF($G11="Pickup", SUMIFS(NewEmisData!J:J, NewEmisData!$A:$A, "Pickup", NewEmisData!$B:$B, $A11, NewEmisData!$C:$C, $H11, NewEmisData!$D:$D, DV$2), SUMIFS(NewEmisData!J:J, NewEmisData!$A:$A, "LDV", NewEmisData!$B:$B, $A11, NewEmisData!$C:$C, $H11, NewEmisData!$D:$D, DV$2))</f>
        <v>2.8901416801040899E-3</v>
      </c>
      <c r="DW11" s="335">
        <f>$I11*IF($G11="Pickup", SUMIFS(NewEmisData!K:K, NewEmisData!$A:$A, "Pickup", NewEmisData!$B:$B, $A11, NewEmisData!$C:$C, $H11, NewEmisData!$D:$D, DW$2), SUMIFS(NewEmisData!K:K, NewEmisData!$A:$A, "LDV", NewEmisData!$B:$B, $A11, NewEmisData!$C:$C, $H11, NewEmisData!$D:$D, DW$2))</f>
        <v>2.6480526244027302E-3</v>
      </c>
      <c r="DX11" s="335">
        <f>$I11*IF($G11="Pickup", SUMIFS(NewEmisData!L:L, NewEmisData!$A:$A, "Pickup", NewEmisData!$B:$B, $A11, NewEmisData!$C:$C, $H11, NewEmisData!$D:$D, DX$2), SUMIFS(NewEmisData!L:L, NewEmisData!$A:$A, "LDV", NewEmisData!$B:$B, $A11, NewEmisData!$C:$C, $H11, NewEmisData!$D:$D, DX$2))</f>
        <v>2.5707167297103401E-3</v>
      </c>
      <c r="DY11" s="335">
        <f>$I11*IF($G11="Pickup", SUMIFS(NewEmisData!M:M, NewEmisData!$A:$A, "Pickup", NewEmisData!$B:$B, $A11, NewEmisData!$C:$C, $H11, NewEmisData!$D:$D, DY$2), SUMIFS(NewEmisData!M:M, NewEmisData!$A:$A, "LDV", NewEmisData!$B:$B, $A11, NewEmisData!$C:$C, $H11, NewEmisData!$D:$D, DY$2))</f>
        <v>2.5319062605993902E-3</v>
      </c>
      <c r="DZ11" s="335">
        <v>4.3350573081854527E-3</v>
      </c>
      <c r="EA11" s="335">
        <f t="shared" si="2"/>
        <v>437.85746964693402</v>
      </c>
      <c r="EB11" s="335">
        <f t="shared" si="3"/>
        <v>424.609883045034</v>
      </c>
      <c r="EC11" s="335">
        <f t="shared" si="4"/>
        <v>389.26792072260798</v>
      </c>
      <c r="ED11" s="335">
        <f t="shared" si="5"/>
        <v>331.09003080375697</v>
      </c>
      <c r="EE11" s="335">
        <f t="shared" si="6"/>
        <v>286.46929869872997</v>
      </c>
      <c r="EF11" s="335">
        <f t="shared" si="7"/>
        <v>261.33080310252802</v>
      </c>
      <c r="EG11" s="335">
        <f t="shared" si="8"/>
        <v>250.12665030232699</v>
      </c>
      <c r="EH11" s="335">
        <f t="shared" si="9"/>
        <v>246.146486551527</v>
      </c>
      <c r="EI11" s="335">
        <f t="shared" si="10"/>
        <v>244.677818234341</v>
      </c>
      <c r="EJ11" s="335">
        <f t="shared" si="11"/>
        <v>0.20692409258864139</v>
      </c>
      <c r="EK11" s="335">
        <f t="shared" si="12"/>
        <v>0.78000130642291299</v>
      </c>
      <c r="EL11" s="335">
        <f t="shared" si="13"/>
        <v>0.323605278282381</v>
      </c>
      <c r="EM11" s="335">
        <f t="shared" si="14"/>
        <v>0.19152446532377701</v>
      </c>
      <c r="EN11" s="335">
        <f t="shared" si="15"/>
        <v>0.12537127832280801</v>
      </c>
      <c r="EO11" s="335">
        <f t="shared" si="16"/>
        <v>7.6671766649271E-2</v>
      </c>
      <c r="EP11" s="335">
        <f t="shared" si="17"/>
        <v>5.7019026656941203E-2</v>
      </c>
      <c r="EQ11" s="335">
        <f t="shared" si="18"/>
        <v>4.8823281713844202E-2</v>
      </c>
      <c r="ER11" s="335">
        <f t="shared" si="19"/>
        <v>4.6542407484685501E-2</v>
      </c>
      <c r="ES11" s="335">
        <f t="shared" si="20"/>
        <v>4.5415311435121702E-2</v>
      </c>
      <c r="ET11" s="335">
        <f t="shared" si="21"/>
        <v>5.5587065527563068E-2</v>
      </c>
      <c r="EU11" s="335">
        <f t="shared" si="22"/>
        <v>7.5764719154140002E-3</v>
      </c>
      <c r="EV11" s="335">
        <f t="shared" si="23"/>
        <v>7.3472400077695399E-3</v>
      </c>
      <c r="EW11" s="335">
        <f t="shared" si="24"/>
        <v>5.5842494055705696E-3</v>
      </c>
      <c r="EX11" s="335">
        <f t="shared" si="25"/>
        <v>4.7496587466809804E-3</v>
      </c>
      <c r="EY11" s="335">
        <f t="shared" si="26"/>
        <v>4.1095518958717504E-3</v>
      </c>
      <c r="EZ11" s="335">
        <f t="shared" si="27"/>
        <v>3.7489264773323799E-3</v>
      </c>
      <c r="FA11" s="335">
        <f t="shared" si="28"/>
        <v>3.5881959766524201E-3</v>
      </c>
      <c r="FB11" s="335">
        <f t="shared" si="29"/>
        <v>3.5311006464952199E-3</v>
      </c>
      <c r="FC11" s="335">
        <f t="shared" si="30"/>
        <v>3.5100309709840301E-3</v>
      </c>
      <c r="FD11" s="335">
        <f t="shared" si="31"/>
        <v>1.3041984458904573E-3</v>
      </c>
      <c r="FE11" s="335">
        <f t="shared" si="32"/>
        <v>6.7831755328566196E-2</v>
      </c>
      <c r="FF11" s="335">
        <f t="shared" si="33"/>
        <v>6.3250667156757298E-2</v>
      </c>
      <c r="FG11" s="335">
        <f t="shared" si="34"/>
        <v>6.2628417187727006E-2</v>
      </c>
      <c r="FH11" s="335">
        <f t="shared" si="35"/>
        <v>6.1216981125607202E-2</v>
      </c>
      <c r="FI11" s="335">
        <f t="shared" si="36"/>
        <v>5.9842025439809501E-2</v>
      </c>
      <c r="FJ11" s="335">
        <f t="shared" si="37"/>
        <v>5.8761885691048198E-2</v>
      </c>
      <c r="FK11" s="335">
        <f t="shared" si="38"/>
        <v>5.8072078083983E-2</v>
      </c>
      <c r="FL11" s="335">
        <f t="shared" si="39"/>
        <v>5.7726484266030297E-2</v>
      </c>
      <c r="FM11" s="335">
        <f t="shared" si="40"/>
        <v>5.7530226905323702E-2</v>
      </c>
      <c r="FN11" s="335">
        <f t="shared" si="41"/>
        <v>3.2948538923667892E-2</v>
      </c>
      <c r="FO11" s="335">
        <f t="shared" si="42"/>
        <v>1.8324822567621701E-2</v>
      </c>
      <c r="FP11" s="335">
        <f t="shared" si="43"/>
        <v>1.4272294035055699E-2</v>
      </c>
      <c r="FQ11" s="335">
        <f t="shared" si="44"/>
        <v>1.3165752481838801E-2</v>
      </c>
      <c r="FR11" s="335">
        <f t="shared" si="45"/>
        <v>1.1917194849656599E-2</v>
      </c>
      <c r="FS11" s="335">
        <f t="shared" si="46"/>
        <v>1.0700861948252101E-2</v>
      </c>
      <c r="FT11" s="335">
        <f t="shared" si="47"/>
        <v>9.7453521893521699E-3</v>
      </c>
      <c r="FU11" s="335">
        <f t="shared" si="48"/>
        <v>9.1351470976244707E-3</v>
      </c>
      <c r="FV11" s="335">
        <f t="shared" si="49"/>
        <v>8.8293874131557606E-3</v>
      </c>
      <c r="FW11" s="335">
        <f t="shared" si="50"/>
        <v>8.6558174466142106E-3</v>
      </c>
      <c r="FX11" s="335">
        <f t="shared" si="51"/>
        <v>6.6026126062260432E-3</v>
      </c>
    </row>
    <row r="12" spans="1:190" x14ac:dyDescent="0.2">
      <c r="A12" s="305" t="str">
        <f>_xlfn.CONCAT(IF(LEFT(TRIM(A11),1)="*", "*R", "R"), 1+RIGHT(TRIM(A11),1))</f>
        <v>R4</v>
      </c>
      <c r="B12" s="305" t="str">
        <f t="shared" si="53"/>
        <v>TLMCGSLC11</v>
      </c>
      <c r="C12" s="305" t="str">
        <f t="shared" si="54"/>
        <v>TL.GSL.MC.CONV.2011</v>
      </c>
      <c r="D12" s="301" t="str">
        <f t="shared" si="55"/>
        <v>bn-vmt, bn-vmt/a</v>
      </c>
      <c r="E12" s="301" t="str">
        <f t="shared" si="56"/>
        <v>TLGSL</v>
      </c>
      <c r="F12" s="301" t="str">
        <f t="shared" si="57"/>
        <v>TL</v>
      </c>
      <c r="G12" s="315" t="s">
        <v>813</v>
      </c>
      <c r="H12" s="315" t="s">
        <v>814</v>
      </c>
      <c r="I12" s="315">
        <v>1</v>
      </c>
      <c r="J12" s="315" t="str">
        <f t="shared" si="52"/>
        <v>Mini car-GSL</v>
      </c>
      <c r="K12" s="335">
        <f>$I12*IF($G12="Pickup", SUMIFS(NewEmisData!E:E, NewEmisData!$A:$A, "Pickup", NewEmisData!$B:$B, $A12, NewEmisData!$C:$C, $H12, NewEmisData!$D:$D, K$2), SUMIFS(NewEmisData!E:E, NewEmisData!$A:$A, "LDV", NewEmisData!$B:$B, $A12, NewEmisData!$C:$C, $H12, NewEmisData!$D:$D, K$2))</f>
        <v>605.35194063093002</v>
      </c>
      <c r="L12" s="335">
        <f>$I12*IF($G12="Pickup", SUMIFS(NewEmisData!F:F, NewEmisData!$A:$A, "Pickup", NewEmisData!$B:$B, $A12, NewEmisData!$C:$C, $H12, NewEmisData!$D:$D, L$2), SUMIFS(NewEmisData!F:F, NewEmisData!$A:$A, "LDV", NewEmisData!$B:$B, $A12, NewEmisData!$C:$C, $H12, NewEmisData!$D:$D, L$2))</f>
        <v>575.43677827742204</v>
      </c>
      <c r="M12" s="335">
        <f>$I12*IF($G12="Pickup", SUMIFS(NewEmisData!G:G, NewEmisData!$A:$A, "Pickup", NewEmisData!$B:$B, $A12, NewEmisData!$C:$C, $H12, NewEmisData!$D:$D, M$2), SUMIFS(NewEmisData!G:G, NewEmisData!$A:$A, "LDV", NewEmisData!$B:$B, $A12, NewEmisData!$C:$C, $H12, NewEmisData!$D:$D, M$2))</f>
        <v>447.50306541281799</v>
      </c>
      <c r="N12" s="335">
        <f>$I12*IF($G12="Pickup", SUMIFS(NewEmisData!H:H, NewEmisData!$A:$A, "Pickup", NewEmisData!$B:$B, $A12, NewEmisData!$C:$C, $H12, NewEmisData!$D:$D, N$2), SUMIFS(NewEmisData!H:H, NewEmisData!$A:$A, "LDV", NewEmisData!$B:$B, $A12, NewEmisData!$C:$C, $H12, NewEmisData!$D:$D, N$2))</f>
        <v>380.32748601406797</v>
      </c>
      <c r="O12" s="335">
        <f>$I12*IF($G12="Pickup", SUMIFS(NewEmisData!I:I, NewEmisData!$A:$A, "Pickup", NewEmisData!$B:$B, $A12, NewEmisData!$C:$C, $H12, NewEmisData!$D:$D, O$2), SUMIFS(NewEmisData!I:I, NewEmisData!$A:$A, "LDV", NewEmisData!$B:$B, $A12, NewEmisData!$C:$C, $H12, NewEmisData!$D:$D, O$2))</f>
        <v>328.8508655947</v>
      </c>
      <c r="P12" s="335">
        <f>$I12*IF($G12="Pickup", SUMIFS(NewEmisData!J:J, NewEmisData!$A:$A, "Pickup", NewEmisData!$B:$B, $A12, NewEmisData!$C:$C, $H12, NewEmisData!$D:$D, P$2), SUMIFS(NewEmisData!J:J, NewEmisData!$A:$A, "LDV", NewEmisData!$B:$B, $A12, NewEmisData!$C:$C, $H12, NewEmisData!$D:$D, P$2))</f>
        <v>299.87343037562698</v>
      </c>
      <c r="Q12" s="335">
        <f>$I12*IF($G12="Pickup", SUMIFS(NewEmisData!K:K, NewEmisData!$A:$A, "Pickup", NewEmisData!$B:$B, $A12, NewEmisData!$C:$C, $H12, NewEmisData!$D:$D, Q$2), SUMIFS(NewEmisData!K:K, NewEmisData!$A:$A, "LDV", NewEmisData!$B:$B, $A12, NewEmisData!$C:$C, $H12, NewEmisData!$D:$D, Q$2))</f>
        <v>286.96645721008798</v>
      </c>
      <c r="R12" s="335">
        <f>$I12*IF($G12="Pickup", SUMIFS(NewEmisData!L:L, NewEmisData!$A:$A, "Pickup", NewEmisData!$B:$B, $A12, NewEmisData!$C:$C, $H12, NewEmisData!$D:$D, R$2), SUMIFS(NewEmisData!L:L, NewEmisData!$A:$A, "LDV", NewEmisData!$B:$B, $A12, NewEmisData!$C:$C, $H12, NewEmisData!$D:$D, R$2))</f>
        <v>282.38592098475101</v>
      </c>
      <c r="S12" s="335">
        <f>$I12*IF($G12="Pickup", SUMIFS(NewEmisData!M:M, NewEmisData!$A:$A, "Pickup", NewEmisData!$B:$B, $A12, NewEmisData!$C:$C, $H12, NewEmisData!$D:$D, S$2), SUMIFS(NewEmisData!M:M, NewEmisData!$A:$A, "LDV", NewEmisData!$B:$B, $A12, NewEmisData!$C:$C, $H12, NewEmisData!$D:$D, S$2))</f>
        <v>280.69816184937503</v>
      </c>
      <c r="T12" s="335">
        <v>0.20692409258864139</v>
      </c>
      <c r="U12" s="335">
        <f>$I12*IF($G12="Pickup", SUMIFS(NewEmisData!E:E, NewEmisData!$A:$A, "Pickup", NewEmisData!$B:$B, $A12, NewEmisData!$C:$C, $H12, NewEmisData!$D:$D, U$2), SUMIFS(NewEmisData!E:E, NewEmisData!$A:$A, "LDV", NewEmisData!$B:$B, $A12, NewEmisData!$C:$C, $H12, NewEmisData!$D:$D, U$2))</f>
        <v>0.73999493628111201</v>
      </c>
      <c r="V12" s="335">
        <f>$I12*IF($G12="Pickup", SUMIFS(NewEmisData!F:F, NewEmisData!$A:$A, "Pickup", NewEmisData!$B:$B, $A12, NewEmisData!$C:$C, $H12, NewEmisData!$D:$D, V$2), SUMIFS(NewEmisData!F:F, NewEmisData!$A:$A, "LDV", NewEmisData!$B:$B, $A12, NewEmisData!$C:$C, $H12, NewEmisData!$D:$D, V$2))</f>
        <v>0.35335240075773999</v>
      </c>
      <c r="W12" s="335">
        <f>$I12*IF($G12="Pickup", SUMIFS(NewEmisData!G:G, NewEmisData!$A:$A, "Pickup", NewEmisData!$B:$B, $A12, NewEmisData!$C:$C, $H12, NewEmisData!$D:$D, W$2), SUMIFS(NewEmisData!G:G, NewEmisData!$A:$A, "LDV", NewEmisData!$B:$B, $A12, NewEmisData!$C:$C, $H12, NewEmisData!$D:$D, W$2))</f>
        <v>0.18897755292818599</v>
      </c>
      <c r="X12" s="335">
        <f>$I12*IF($G12="Pickup", SUMIFS(NewEmisData!H:H, NewEmisData!$A:$A, "Pickup", NewEmisData!$B:$B, $A12, NewEmisData!$C:$C, $H12, NewEmisData!$D:$D, X$2), SUMIFS(NewEmisData!H:H, NewEmisData!$A:$A, "LDV", NewEmisData!$B:$B, $A12, NewEmisData!$C:$C, $H12, NewEmisData!$D:$D, X$2))</f>
        <v>0.12218817840455801</v>
      </c>
      <c r="Y12" s="335">
        <f>$I12*IF($G12="Pickup", SUMIFS(NewEmisData!I:I, NewEmisData!$A:$A, "Pickup", NewEmisData!$B:$B, $A12, NewEmisData!$C:$C, $H12, NewEmisData!$D:$D, Y$2), SUMIFS(NewEmisData!I:I, NewEmisData!$A:$A, "LDV", NewEmisData!$B:$B, $A12, NewEmisData!$C:$C, $H12, NewEmisData!$D:$D, Y$2))</f>
        <v>7.3060825114572805E-2</v>
      </c>
      <c r="Z12" s="335">
        <f>$I12*IF($G12="Pickup", SUMIFS(NewEmisData!J:J, NewEmisData!$A:$A, "Pickup", NewEmisData!$B:$B, $A12, NewEmisData!$C:$C, $H12, NewEmisData!$D:$D, Z$2), SUMIFS(NewEmisData!J:J, NewEmisData!$A:$A, "LDV", NewEmisData!$B:$B, $A12, NewEmisData!$C:$C, $H12, NewEmisData!$D:$D, Z$2))</f>
        <v>5.3764321341730301E-2</v>
      </c>
      <c r="AA12" s="335">
        <f>$I12*IF($G12="Pickup", SUMIFS(NewEmisData!K:K, NewEmisData!$A:$A, "Pickup", NewEmisData!$B:$B, $A12, NewEmisData!$C:$C, $H12, NewEmisData!$D:$D, AA$2), SUMIFS(NewEmisData!K:K, NewEmisData!$A:$A, "LDV", NewEmisData!$B:$B, $A12, NewEmisData!$C:$C, $H12, NewEmisData!$D:$D, AA$2))</f>
        <v>4.5765873698397498E-2</v>
      </c>
      <c r="AB12" s="335">
        <f>$I12*IF($G12="Pickup", SUMIFS(NewEmisData!L:L, NewEmisData!$A:$A, "Pickup", NewEmisData!$B:$B, $A12, NewEmisData!$C:$C, $H12, NewEmisData!$D:$D, AB$2), SUMIFS(NewEmisData!L:L, NewEmisData!$A:$A, "LDV", NewEmisData!$B:$B, $A12, NewEmisData!$C:$C, $H12, NewEmisData!$D:$D, AB$2))</f>
        <v>4.3548109073897001E-2</v>
      </c>
      <c r="AC12" s="335">
        <f>$I12*IF($G12="Pickup", SUMIFS(NewEmisData!M:M, NewEmisData!$A:$A, "Pickup", NewEmisData!$B:$B, $A12, NewEmisData!$C:$C, $H12, NewEmisData!$D:$D, AC$2), SUMIFS(NewEmisData!M:M, NewEmisData!$A:$A, "LDV", NewEmisData!$B:$B, $A12, NewEmisData!$C:$C, $H12, NewEmisData!$D:$D, AC$2))</f>
        <v>4.24609775043936E-2</v>
      </c>
      <c r="AD12" s="335">
        <v>5.5587065527563068E-2</v>
      </c>
      <c r="AE12" s="335">
        <f>$I12*IF($G12="Pickup", SUMIFS(NewEmisData!E:E, NewEmisData!$A:$A, "Pickup", NewEmisData!$B:$B, $A12, NewEmisData!$C:$C, $H12, NewEmisData!$D:$D, AE$2), SUMIFS(NewEmisData!E:E, NewEmisData!$A:$A, "LDV", NewEmisData!$B:$B, $A12, NewEmisData!$C:$C, $H12, NewEmisData!$D:$D, AE$2))</f>
        <v>1.04747160569124E-2</v>
      </c>
      <c r="AF12" s="335">
        <f>$I12*IF($G12="Pickup", SUMIFS(NewEmisData!F:F, NewEmisData!$A:$A, "Pickup", NewEmisData!$B:$B, $A12, NewEmisData!$C:$C, $H12, NewEmisData!$D:$D, AF$2), SUMIFS(NewEmisData!F:F, NewEmisData!$A:$A, "LDV", NewEmisData!$B:$B, $A12, NewEmisData!$C:$C, $H12, NewEmisData!$D:$D, AF$2))</f>
        <v>9.9570764799691708E-3</v>
      </c>
      <c r="AG12" s="335">
        <f>$I12*IF($G12="Pickup", SUMIFS(NewEmisData!G:G, NewEmisData!$A:$A, "Pickup", NewEmisData!$B:$B, $A12, NewEmisData!$C:$C, $H12, NewEmisData!$D:$D, AG$2), SUMIFS(NewEmisData!G:G, NewEmisData!$A:$A, "LDV", NewEmisData!$B:$B, $A12, NewEmisData!$C:$C, $H12, NewEmisData!$D:$D, AG$2))</f>
        <v>6.4196648888919499E-3</v>
      </c>
      <c r="AH12" s="335">
        <f>$I12*IF($G12="Pickup", SUMIFS(NewEmisData!H:H, NewEmisData!$A:$A, "Pickup", NewEmisData!$B:$B, $A12, NewEmisData!$C:$C, $H12, NewEmisData!$D:$D, AH$2), SUMIFS(NewEmisData!H:H, NewEmisData!$A:$A, "LDV", NewEmisData!$B:$B, $A12, NewEmisData!$C:$C, $H12, NewEmisData!$D:$D, AH$2))</f>
        <v>5.45599526494426E-3</v>
      </c>
      <c r="AI12" s="335">
        <f>$I12*IF($G12="Pickup", SUMIFS(NewEmisData!I:I, NewEmisData!$A:$A, "Pickup", NewEmisData!$B:$B, $A12, NewEmisData!$C:$C, $H12, NewEmisData!$D:$D, AI$2), SUMIFS(NewEmisData!I:I, NewEmisData!$A:$A, "LDV", NewEmisData!$B:$B, $A12, NewEmisData!$C:$C, $H12, NewEmisData!$D:$D, AI$2))</f>
        <v>4.7175365225731996E-3</v>
      </c>
      <c r="AJ12" s="335">
        <f>$I12*IF($G12="Pickup", SUMIFS(NewEmisData!J:J, NewEmisData!$A:$A, "Pickup", NewEmisData!$B:$B, $A12, NewEmisData!$C:$C, $H12, NewEmisData!$D:$D, AJ$2), SUMIFS(NewEmisData!J:J, NewEmisData!$A:$A, "LDV", NewEmisData!$B:$B, $A12, NewEmisData!$C:$C, $H12, NewEmisData!$D:$D, AJ$2))</f>
        <v>4.3018391726363297E-3</v>
      </c>
      <c r="AK12" s="335">
        <f>$I12*IF($G12="Pickup", SUMIFS(NewEmisData!K:K, NewEmisData!$A:$A, "Pickup", NewEmisData!$B:$B, $A12, NewEmisData!$C:$C, $H12, NewEmisData!$D:$D, AK$2), SUMIFS(NewEmisData!K:K, NewEmisData!$A:$A, "LDV", NewEmisData!$B:$B, $A12, NewEmisData!$C:$C, $H12, NewEmisData!$D:$D, AK$2))</f>
        <v>4.1166816404986702E-3</v>
      </c>
      <c r="AL12" s="335">
        <f>$I12*IF($G12="Pickup", SUMIFS(NewEmisData!L:L, NewEmisData!$A:$A, "Pickup", NewEmisData!$B:$B, $A12, NewEmisData!$C:$C, $H12, NewEmisData!$D:$D, AL$2), SUMIFS(NewEmisData!L:L, NewEmisData!$A:$A, "LDV", NewEmisData!$B:$B, $A12, NewEmisData!$C:$C, $H12, NewEmisData!$D:$D, AL$2))</f>
        <v>4.0509726462172697E-3</v>
      </c>
      <c r="AM12" s="335">
        <f>$I12*IF($G12="Pickup", SUMIFS(NewEmisData!M:M, NewEmisData!$A:$A, "Pickup", NewEmisData!$B:$B, $A12, NewEmisData!$C:$C, $H12, NewEmisData!$D:$D, AM$2), SUMIFS(NewEmisData!M:M, NewEmisData!$A:$A, "LDV", NewEmisData!$B:$B, $A12, NewEmisData!$C:$C, $H12, NewEmisData!$D:$D, AM$2))</f>
        <v>4.0267596573162799E-3</v>
      </c>
      <c r="AN12" s="335">
        <v>1.3041984458904573E-3</v>
      </c>
      <c r="AO12" s="335">
        <f>$I12*IF($G12="Pickup", SUMIFS(NewEmisData!E:E, NewEmisData!$A:$A, "Pickup", NewEmisData!$B:$B, $A12, NewEmisData!$C:$C, $H12, NewEmisData!$D:$D, AO$2), SUMIFS(NewEmisData!E:E, NewEmisData!$A:$A, "LDV", NewEmisData!$B:$B, $A12, NewEmisData!$C:$C, $H12, NewEmisData!$D:$D, AO$2))</f>
        <v>0.112529836649977</v>
      </c>
      <c r="AP12" s="335">
        <f>$I12*IF($G12="Pickup", SUMIFS(NewEmisData!F:F, NewEmisData!$A:$A, "Pickup", NewEmisData!$B:$B, $A12, NewEmisData!$C:$C, $H12, NewEmisData!$D:$D, AP$2), SUMIFS(NewEmisData!F:F, NewEmisData!$A:$A, "LDV", NewEmisData!$B:$B, $A12, NewEmisData!$C:$C, $H12, NewEmisData!$D:$D, AP$2))</f>
        <v>0.103764807432247</v>
      </c>
      <c r="AQ12" s="335">
        <f>$I12*IF($G12="Pickup", SUMIFS(NewEmisData!G:G, NewEmisData!$A:$A, "Pickup", NewEmisData!$B:$B, $A12, NewEmisData!$C:$C, $H12, NewEmisData!$D:$D, AQ$2), SUMIFS(NewEmisData!G:G, NewEmisData!$A:$A, "LDV", NewEmisData!$B:$B, $A12, NewEmisData!$C:$C, $H12, NewEmisData!$D:$D, AQ$2))</f>
        <v>8.1904009889209095E-2</v>
      </c>
      <c r="AR12" s="335">
        <f>$I12*IF($G12="Pickup", SUMIFS(NewEmisData!H:H, NewEmisData!$A:$A, "Pickup", NewEmisData!$B:$B, $A12, NewEmisData!$C:$C, $H12, NewEmisData!$D:$D, AR$2), SUMIFS(NewEmisData!H:H, NewEmisData!$A:$A, "LDV", NewEmisData!$B:$B, $A12, NewEmisData!$C:$C, $H12, NewEmisData!$D:$D, AR$2))</f>
        <v>8.0372811122020202E-2</v>
      </c>
      <c r="AS12" s="335">
        <f>$I12*IF($G12="Pickup", SUMIFS(NewEmisData!I:I, NewEmisData!$A:$A, "Pickup", NewEmisData!$B:$B, $A12, NewEmisData!$C:$C, $H12, NewEmisData!$D:$D, AS$2), SUMIFS(NewEmisData!I:I, NewEmisData!$A:$A, "LDV", NewEmisData!$B:$B, $A12, NewEmisData!$C:$C, $H12, NewEmisData!$D:$D, AS$2))</f>
        <v>7.8826850839141593E-2</v>
      </c>
      <c r="AT12" s="335">
        <f>$I12*IF($G12="Pickup", SUMIFS(NewEmisData!J:J, NewEmisData!$A:$A, "Pickup", NewEmisData!$B:$B, $A12, NewEmisData!$C:$C, $H12, NewEmisData!$D:$D, AT$2), SUMIFS(NewEmisData!J:J, NewEmisData!$A:$A, "LDV", NewEmisData!$B:$B, $A12, NewEmisData!$C:$C, $H12, NewEmisData!$D:$D, AT$2))</f>
        <v>7.7629471627150906E-2</v>
      </c>
      <c r="AU12" s="335">
        <f>$I12*IF($G12="Pickup", SUMIFS(NewEmisData!K:K, NewEmisData!$A:$A, "Pickup", NewEmisData!$B:$B, $A12, NewEmisData!$C:$C, $H12, NewEmisData!$D:$D, AU$2), SUMIFS(NewEmisData!K:K, NewEmisData!$A:$A, "LDV", NewEmisData!$B:$B, $A12, NewEmisData!$C:$C, $H12, NewEmisData!$D:$D, AU$2))</f>
        <v>7.6869255276324197E-2</v>
      </c>
      <c r="AV12" s="335">
        <f>$I12*IF($G12="Pickup", SUMIFS(NewEmisData!L:L, NewEmisData!$A:$A, "Pickup", NewEmisData!$B:$B, $A12, NewEmisData!$C:$C, $H12, NewEmisData!$D:$D, AV$2), SUMIFS(NewEmisData!L:L, NewEmisData!$A:$A, "LDV", NewEmisData!$B:$B, $A12, NewEmisData!$C:$C, $H12, NewEmisData!$D:$D, AV$2))</f>
        <v>7.6489801218608905E-2</v>
      </c>
      <c r="AW12" s="335">
        <f>$I12*IF($G12="Pickup", SUMIFS(NewEmisData!M:M, NewEmisData!$A:$A, "Pickup", NewEmisData!$B:$B, $A12, NewEmisData!$C:$C, $H12, NewEmisData!$D:$D, AW$2), SUMIFS(NewEmisData!M:M, NewEmisData!$A:$A, "LDV", NewEmisData!$B:$B, $A12, NewEmisData!$C:$C, $H12, NewEmisData!$D:$D, AW$2))</f>
        <v>7.6275890012832595E-2</v>
      </c>
      <c r="AX12" s="335">
        <v>3.2948538923667892E-2</v>
      </c>
      <c r="AY12" s="335">
        <f>$I12*IF($G12="Pickup", SUMIFS(NewEmisData!E:E, NewEmisData!$A:$A, "Pickup", NewEmisData!$B:$B, $A12, NewEmisData!$C:$C, $H12, NewEmisData!$D:$D, AY$2), SUMIFS(NewEmisData!E:E, NewEmisData!$A:$A, "LDV", NewEmisData!$B:$B, $A12, NewEmisData!$C:$C, $H12, NewEmisData!$D:$D, AY$2))</f>
        <v>2.93140110896879E-2</v>
      </c>
      <c r="AZ12" s="335">
        <f>$I12*IF($G12="Pickup", SUMIFS(NewEmisData!F:F, NewEmisData!$A:$A, "Pickup", NewEmisData!$B:$B, $A12, NewEmisData!$C:$C, $H12, NewEmisData!$D:$D, AZ$2), SUMIFS(NewEmisData!F:F, NewEmisData!$A:$A, "LDV", NewEmisData!$B:$B, $A12, NewEmisData!$C:$C, $H12, NewEmisData!$D:$D, AZ$2))</f>
        <v>2.15603319614842E-2</v>
      </c>
      <c r="BA12" s="335">
        <f>$I12*IF($G12="Pickup", SUMIFS(NewEmisData!G:G, NewEmisData!$A:$A, "Pickup", NewEmisData!$B:$B, $A12, NewEmisData!$C:$C, $H12, NewEmisData!$D:$D, BA$2), SUMIFS(NewEmisData!G:G, NewEmisData!$A:$A, "LDV", NewEmisData!$B:$B, $A12, NewEmisData!$C:$C, $H12, NewEmisData!$D:$D, BA$2))</f>
        <v>1.61359542510712E-2</v>
      </c>
      <c r="BB12" s="335">
        <f>$I12*IF($G12="Pickup", SUMIFS(NewEmisData!H:H, NewEmisData!$A:$A, "Pickup", NewEmisData!$B:$B, $A12, NewEmisData!$C:$C, $H12, NewEmisData!$D:$D, BB$2), SUMIFS(NewEmisData!H:H, NewEmisData!$A:$A, "LDV", NewEmisData!$B:$B, $A12, NewEmisData!$C:$C, $H12, NewEmisData!$D:$D, BB$2))</f>
        <v>1.4781439172223E-2</v>
      </c>
      <c r="BC12" s="335">
        <f>$I12*IF($G12="Pickup", SUMIFS(NewEmisData!I:I, NewEmisData!$A:$A, "Pickup", NewEmisData!$B:$B, $A12, NewEmisData!$C:$C, $H12, NewEmisData!$D:$D, BC$2), SUMIFS(NewEmisData!I:I, NewEmisData!$A:$A, "LDV", NewEmisData!$B:$B, $A12, NewEmisData!$C:$C, $H12, NewEmisData!$D:$D, BC$2))</f>
        <v>1.3413837806436801E-2</v>
      </c>
      <c r="BD12" s="335">
        <f>$I12*IF($G12="Pickup", SUMIFS(NewEmisData!J:J, NewEmisData!$A:$A, "Pickup", NewEmisData!$B:$B, $A12, NewEmisData!$C:$C, $H12, NewEmisData!$D:$D, BD$2), SUMIFS(NewEmisData!J:J, NewEmisData!$A:$A, "LDV", NewEmisData!$B:$B, $A12, NewEmisData!$C:$C, $H12, NewEmisData!$D:$D, BD$2))</f>
        <v>1.2354573478352299E-2</v>
      </c>
      <c r="BE12" s="335">
        <f>$I12*IF($G12="Pickup", SUMIFS(NewEmisData!K:K, NewEmisData!$A:$A, "Pickup", NewEmisData!$B:$B, $A12, NewEmisData!$C:$C, $H12, NewEmisData!$D:$D, BE$2), SUMIFS(NewEmisData!K:K, NewEmisData!$A:$A, "LDV", NewEmisData!$B:$B, $A12, NewEmisData!$C:$C, $H12, NewEmisData!$D:$D, BE$2))</f>
        <v>1.16820653404197E-2</v>
      </c>
      <c r="BF12" s="335">
        <f>$I12*IF($G12="Pickup", SUMIFS(NewEmisData!L:L, NewEmisData!$A:$A, "Pickup", NewEmisData!$B:$B, $A12, NewEmisData!$C:$C, $H12, NewEmisData!$D:$D, BF$2), SUMIFS(NewEmisData!L:L, NewEmisData!$A:$A, "LDV", NewEmisData!$B:$B, $A12, NewEmisData!$C:$C, $H12, NewEmisData!$D:$D, BF$2))</f>
        <v>1.13463459698093E-2</v>
      </c>
      <c r="BG12" s="335">
        <f>$I12*IF($G12="Pickup", SUMIFS(NewEmisData!M:M, NewEmisData!$A:$A, "Pickup", NewEmisData!$B:$B, $A12, NewEmisData!$C:$C, $H12, NewEmisData!$D:$D, BG$2), SUMIFS(NewEmisData!M:M, NewEmisData!$A:$A, "LDV", NewEmisData!$B:$B, $A12, NewEmisData!$C:$C, $H12, NewEmisData!$D:$D, BG$2))</f>
        <v>1.1157149268450401E-2</v>
      </c>
      <c r="BH12" s="335">
        <v>6.6026126062260432E-3</v>
      </c>
      <c r="BI12" s="335">
        <f>$I12*IF($G12="Pickup", SUMIFS(NewEmisData!E:E, NewEmisData!$A:$A, "Pickup", NewEmisData!$B:$B, $A12, NewEmisData!$C:$C, $H12, NewEmisData!$D:$D, BI$2), SUMIFS(NewEmisData!E:E, NewEmisData!$A:$A, "LDV", NewEmisData!$B:$B, $A12, NewEmisData!$C:$C, $H12, NewEmisData!$D:$D, BI$2))</f>
        <v>7.7707306410078001</v>
      </c>
      <c r="BJ12" s="335">
        <f>$I12*IF($G12="Pickup", SUMIFS(NewEmisData!F:F, NewEmisData!$A:$A, "Pickup", NewEmisData!$B:$B, $A12, NewEmisData!$C:$C, $H12, NewEmisData!$D:$D, BJ$2), SUMIFS(NewEmisData!F:F, NewEmisData!$A:$A, "LDV", NewEmisData!$B:$B, $A12, NewEmisData!$C:$C, $H12, NewEmisData!$D:$D, BJ$2))</f>
        <v>4.4247869376442202</v>
      </c>
      <c r="BK12" s="335">
        <f>$I12*IF($G12="Pickup", SUMIFS(NewEmisData!G:G, NewEmisData!$A:$A, "Pickup", NewEmisData!$B:$B, $A12, NewEmisData!$C:$C, $H12, NewEmisData!$D:$D, BK$2), SUMIFS(NewEmisData!G:G, NewEmisData!$A:$A, "LDV", NewEmisData!$B:$B, $A12, NewEmisData!$C:$C, $H12, NewEmisData!$D:$D, BK$2))</f>
        <v>2.6540717659073501</v>
      </c>
      <c r="BL12" s="335">
        <f>$I12*IF($G12="Pickup", SUMIFS(NewEmisData!H:H, NewEmisData!$A:$A, "Pickup", NewEmisData!$B:$B, $A12, NewEmisData!$C:$C, $H12, NewEmisData!$D:$D, BL$2), SUMIFS(NewEmisData!H:H, NewEmisData!$A:$A, "LDV", NewEmisData!$B:$B, $A12, NewEmisData!$C:$C, $H12, NewEmisData!$D:$D, BL$2))</f>
        <v>2.0604732381170998</v>
      </c>
      <c r="BM12" s="335">
        <f>$I12*IF($G12="Pickup", SUMIFS(NewEmisData!I:I, NewEmisData!$A:$A, "Pickup", NewEmisData!$B:$B, $A12, NewEmisData!$C:$C, $H12, NewEmisData!$D:$D, BM$2), SUMIFS(NewEmisData!I:I, NewEmisData!$A:$A, "LDV", NewEmisData!$B:$B, $A12, NewEmisData!$C:$C, $H12, NewEmisData!$D:$D, BM$2))</f>
        <v>1.4768702583128299</v>
      </c>
      <c r="BN12" s="335">
        <f>$I12*IF($G12="Pickup", SUMIFS(NewEmisData!J:J, NewEmisData!$A:$A, "Pickup", NewEmisData!$B:$B, $A12, NewEmisData!$C:$C, $H12, NewEmisData!$D:$D, BN$2), SUMIFS(NewEmisData!J:J, NewEmisData!$A:$A, "LDV", NewEmisData!$B:$B, $A12, NewEmisData!$C:$C, $H12, NewEmisData!$D:$D, BN$2))</f>
        <v>1.1597745551704699</v>
      </c>
      <c r="BO12" s="335">
        <f>$I12*IF($G12="Pickup", SUMIFS(NewEmisData!K:K, NewEmisData!$A:$A, "Pickup", NewEmisData!$B:$B, $A12, NewEmisData!$C:$C, $H12, NewEmisData!$D:$D, BO$2), SUMIFS(NewEmisData!K:K, NewEmisData!$A:$A, "LDV", NewEmisData!$B:$B, $A12, NewEmisData!$C:$C, $H12, NewEmisData!$D:$D, BO$2))</f>
        <v>1.01795642585422</v>
      </c>
      <c r="BP12" s="335">
        <f>$I12*IF($G12="Pickup", SUMIFS(NewEmisData!L:L, NewEmisData!$A:$A, "Pickup", NewEmisData!$B:$B, $A12, NewEmisData!$C:$C, $H12, NewEmisData!$D:$D, BP$2), SUMIFS(NewEmisData!L:L, NewEmisData!$A:$A, "LDV", NewEmisData!$B:$B, $A12, NewEmisData!$C:$C, $H12, NewEmisData!$D:$D, BP$2))</f>
        <v>0.97243111781319103</v>
      </c>
      <c r="BQ12" s="335">
        <f>$I12*IF($G12="Pickup", SUMIFS(NewEmisData!M:M, NewEmisData!$A:$A, "Pickup", NewEmisData!$B:$B, $A12, NewEmisData!$C:$C, $H12, NewEmisData!$D:$D, BQ$2), SUMIFS(NewEmisData!M:M, NewEmisData!$A:$A, "LDV", NewEmisData!$B:$B, $A12, NewEmisData!$C:$C, $H12, NewEmisData!$D:$D, BQ$2))</f>
        <v>0.94396289100680397</v>
      </c>
      <c r="BR12" s="335">
        <v>1.5622001678221484</v>
      </c>
      <c r="BS12" s="335">
        <f>$I12*IF($G12="Pickup", SUMIFS(NewEmisData!E:E, NewEmisData!$A:$A, "Pickup", NewEmisData!$B:$B, $A12, NewEmisData!$C:$C, $H12, NewEmisData!$D:$D, BS$2), SUMIFS(NewEmisData!E:E, NewEmisData!$A:$A, "LDV", NewEmisData!$B:$B, $A12, NewEmisData!$C:$C, $H12, NewEmisData!$D:$D, BS$2))</f>
        <v>0.868939523792984</v>
      </c>
      <c r="BT12" s="335">
        <f>$I12*IF($G12="Pickup", SUMIFS(NewEmisData!F:F, NewEmisData!$A:$A, "Pickup", NewEmisData!$B:$B, $A12, NewEmisData!$C:$C, $H12, NewEmisData!$D:$D, BT$2), SUMIFS(NewEmisData!F:F, NewEmisData!$A:$A, "LDV", NewEmisData!$B:$B, $A12, NewEmisData!$C:$C, $H12, NewEmisData!$D:$D, BT$2))</f>
        <v>0.46984846516954898</v>
      </c>
      <c r="BU12" s="335">
        <f>$I12*IF($G12="Pickup", SUMIFS(NewEmisData!G:G, NewEmisData!$A:$A, "Pickup", NewEmisData!$B:$B, $A12, NewEmisData!$C:$C, $H12, NewEmisData!$D:$D, BU$2), SUMIFS(NewEmisData!G:G, NewEmisData!$A:$A, "LDV", NewEmisData!$B:$B, $A12, NewEmisData!$C:$C, $H12, NewEmisData!$D:$D, BU$2))</f>
        <v>0.25380786816335299</v>
      </c>
      <c r="BV12" s="335">
        <f>$I12*IF($G12="Pickup", SUMIFS(NewEmisData!H:H, NewEmisData!$A:$A, "Pickup", NewEmisData!$B:$B, $A12, NewEmisData!$C:$C, $H12, NewEmisData!$D:$D, BV$2), SUMIFS(NewEmisData!H:H, NewEmisData!$A:$A, "LDV", NewEmisData!$B:$B, $A12, NewEmisData!$C:$C, $H12, NewEmisData!$D:$D, BV$2))</f>
        <v>0.20500079484657399</v>
      </c>
      <c r="BW12" s="335">
        <f>$I12*IF($G12="Pickup", SUMIFS(NewEmisData!I:I, NewEmisData!$A:$A, "Pickup", NewEmisData!$B:$B, $A12, NewEmisData!$C:$C, $H12, NewEmisData!$D:$D, BW$2), SUMIFS(NewEmisData!I:I, NewEmisData!$A:$A, "LDV", NewEmisData!$B:$B, $A12, NewEmisData!$C:$C, $H12, NewEmisData!$D:$D, BW$2))</f>
        <v>0.15182918417959501</v>
      </c>
      <c r="BX12" s="335">
        <f>$I12*IF($G12="Pickup", SUMIFS(NewEmisData!J:J, NewEmisData!$A:$A, "Pickup", NewEmisData!$B:$B, $A12, NewEmisData!$C:$C, $H12, NewEmisData!$D:$D, BX$2), SUMIFS(NewEmisData!J:J, NewEmisData!$A:$A, "LDV", NewEmisData!$B:$B, $A12, NewEmisData!$C:$C, $H12, NewEmisData!$D:$D, BX$2))</f>
        <v>0.12865137268893501</v>
      </c>
      <c r="BY12" s="335">
        <f>$I12*IF($G12="Pickup", SUMIFS(NewEmisData!K:K, NewEmisData!$A:$A, "Pickup", NewEmisData!$B:$B, $A12, NewEmisData!$C:$C, $H12, NewEmisData!$D:$D, BY$2), SUMIFS(NewEmisData!K:K, NewEmisData!$A:$A, "LDV", NewEmisData!$B:$B, $A12, NewEmisData!$C:$C, $H12, NewEmisData!$D:$D, BY$2))</f>
        <v>0.11591502454704899</v>
      </c>
      <c r="BZ12" s="335">
        <f>$I12*IF($G12="Pickup", SUMIFS(NewEmisData!L:L, NewEmisData!$A:$A, "Pickup", NewEmisData!$B:$B, $A12, NewEmisData!$C:$C, $H12, NewEmisData!$D:$D, BZ$2), SUMIFS(NewEmisData!L:L, NewEmisData!$A:$A, "LDV", NewEmisData!$B:$B, $A12, NewEmisData!$C:$C, $H12, NewEmisData!$D:$D, BZ$2))</f>
        <v>0.110951334785302</v>
      </c>
      <c r="CA12" s="335">
        <f>$I12*IF($G12="Pickup", SUMIFS(NewEmisData!M:M, NewEmisData!$A:$A, "Pickup", NewEmisData!$B:$B, $A12, NewEmisData!$C:$C, $H12, NewEmisData!$D:$D, CA$2), SUMIFS(NewEmisData!M:M, NewEmisData!$A:$A, "LDV", NewEmisData!$B:$B, $A12, NewEmisData!$C:$C, $H12, NewEmisData!$D:$D, CA$2))</f>
        <v>0.10699337260583799</v>
      </c>
      <c r="CB12" s="335">
        <v>0.11295846897695311</v>
      </c>
      <c r="CC12" s="335">
        <f>$I12*IF($G12="Pickup", SUMIFS(NewEmisData!E:E, NewEmisData!$A:$A, "Pickup", NewEmisData!$B:$B, $A12, NewEmisData!$C:$C, $H12, NewEmisData!$D:$D, CC$2), SUMIFS(NewEmisData!E:E, NewEmisData!$A:$A, "LDV", NewEmisData!$B:$B, $A12, NewEmisData!$C:$C, $H12, NewEmisData!$D:$D, CC$2))</f>
        <v>5.1125583760404797E-2</v>
      </c>
      <c r="CD12" s="335">
        <f>$I12*IF($G12="Pickup", SUMIFS(NewEmisData!F:F, NewEmisData!$A:$A, "Pickup", NewEmisData!$B:$B, $A12, NewEmisData!$C:$C, $H12, NewEmisData!$D:$D, CD$2), SUMIFS(NewEmisData!F:F, NewEmisData!$A:$A, "LDV", NewEmisData!$B:$B, $A12, NewEmisData!$C:$C, $H12, NewEmisData!$D:$D, CD$2))</f>
        <v>3.7154393856404101E-2</v>
      </c>
      <c r="CE12" s="335">
        <f>$I12*IF($G12="Pickup", SUMIFS(NewEmisData!G:G, NewEmisData!$A:$A, "Pickup", NewEmisData!$B:$B, $A12, NewEmisData!$C:$C, $H12, NewEmisData!$D:$D, CE$2), SUMIFS(NewEmisData!G:G, NewEmisData!$A:$A, "LDV", NewEmisData!$B:$B, $A12, NewEmisData!$C:$C, $H12, NewEmisData!$D:$D, CE$2))</f>
        <v>2.8853651309577E-2</v>
      </c>
      <c r="CF12" s="335">
        <f>$I12*IF($G12="Pickup", SUMIFS(NewEmisData!H:H, NewEmisData!$A:$A, "Pickup", NewEmisData!$B:$B, $A12, NewEmisData!$C:$C, $H12, NewEmisData!$D:$D, CF$2), SUMIFS(NewEmisData!H:H, NewEmisData!$A:$A, "LDV", NewEmisData!$B:$B, $A12, NewEmisData!$C:$C, $H12, NewEmisData!$D:$D, CF$2))</f>
        <v>2.7537520644524499E-2</v>
      </c>
      <c r="CG12" s="335">
        <f>$I12*IF($G12="Pickup", SUMIFS(NewEmisData!I:I, NewEmisData!$A:$A, "Pickup", NewEmisData!$B:$B, $A12, NewEmisData!$C:$C, $H12, NewEmisData!$D:$D, CG$2), SUMIFS(NewEmisData!I:I, NewEmisData!$A:$A, "LDV", NewEmisData!$B:$B, $A12, NewEmisData!$C:$C, $H12, NewEmisData!$D:$D, CG$2))</f>
        <v>2.6666633761740999E-2</v>
      </c>
      <c r="CH12" s="335">
        <f>$I12*IF($G12="Pickup", SUMIFS(NewEmisData!J:J, NewEmisData!$A:$A, "Pickup", NewEmisData!$B:$B, $A12, NewEmisData!$C:$C, $H12, NewEmisData!$D:$D, CH$2), SUMIFS(NewEmisData!J:J, NewEmisData!$A:$A, "LDV", NewEmisData!$B:$B, $A12, NewEmisData!$C:$C, $H12, NewEmisData!$D:$D, CH$2))</f>
        <v>2.5980348711507999E-2</v>
      </c>
      <c r="CI12" s="335">
        <f>$I12*IF($G12="Pickup", SUMIFS(NewEmisData!K:K, NewEmisData!$A:$A, "Pickup", NewEmisData!$B:$B, $A12, NewEmisData!$C:$C, $H12, NewEmisData!$D:$D, CI$2), SUMIFS(NewEmisData!K:K, NewEmisData!$A:$A, "LDV", NewEmisData!$B:$B, $A12, NewEmisData!$C:$C, $H12, NewEmisData!$D:$D, CI$2))</f>
        <v>2.5978185303944301E-2</v>
      </c>
      <c r="CJ12" s="335">
        <f>$I12*IF($G12="Pickup", SUMIFS(NewEmisData!L:L, NewEmisData!$A:$A, "Pickup", NewEmisData!$B:$B, $A12, NewEmisData!$C:$C, $H12, NewEmisData!$D:$D, CJ$2), SUMIFS(NewEmisData!L:L, NewEmisData!$A:$A, "LDV", NewEmisData!$B:$B, $A12, NewEmisData!$C:$C, $H12, NewEmisData!$D:$D, CJ$2))</f>
        <v>2.5977588735828699E-2</v>
      </c>
      <c r="CK12" s="335">
        <f>$I12*IF($G12="Pickup", SUMIFS(NewEmisData!M:M, NewEmisData!$A:$A, "Pickup", NewEmisData!$B:$B, $A12, NewEmisData!$C:$C, $H12, NewEmisData!$D:$D, CK$2), SUMIFS(NewEmisData!M:M, NewEmisData!$A:$A, "LDV", NewEmisData!$B:$B, $A12, NewEmisData!$C:$C, $H12, NewEmisData!$D:$D, CK$2))</f>
        <v>2.5976994364069798E-2</v>
      </c>
      <c r="CL12" s="335">
        <v>2.0846549246249676E-2</v>
      </c>
      <c r="CM12" s="335">
        <f>$I12*IF($G12="Pickup", SUMIFS(NewEmisData!E:E, NewEmisData!$A:$A, "Pickup", NewEmisData!$B:$B, $A12, NewEmisData!$C:$C, $H12, NewEmisData!$D:$D, CM$2), SUMIFS(NewEmisData!E:E, NewEmisData!$A:$A, "LDV", NewEmisData!$B:$B, $A12, NewEmisData!$C:$C, $H12, NewEmisData!$D:$D, CM$2))</f>
        <v>2.2752592498671498E-2</v>
      </c>
      <c r="CN12" s="335">
        <f>$I12*IF($G12="Pickup", SUMIFS(NewEmisData!F:F, NewEmisData!$A:$A, "Pickup", NewEmisData!$B:$B, $A12, NewEmisData!$C:$C, $H12, NewEmisData!$D:$D, CN$2), SUMIFS(NewEmisData!F:F, NewEmisData!$A:$A, "LDV", NewEmisData!$B:$B, $A12, NewEmisData!$C:$C, $H12, NewEmisData!$D:$D, CN$2))</f>
        <v>1.4156662086893E-2</v>
      </c>
      <c r="CO12" s="335">
        <f>$I12*IF($G12="Pickup", SUMIFS(NewEmisData!G:G, NewEmisData!$A:$A, "Pickup", NewEmisData!$B:$B, $A12, NewEmisData!$C:$C, $H12, NewEmisData!$D:$D, CO$2), SUMIFS(NewEmisData!G:G, NewEmisData!$A:$A, "LDV", NewEmisData!$B:$B, $A12, NewEmisData!$C:$C, $H12, NewEmisData!$D:$D, CO$2))</f>
        <v>9.29628541682684E-3</v>
      </c>
      <c r="CP12" s="335">
        <f>$I12*IF($G12="Pickup", SUMIFS(NewEmisData!H:H, NewEmisData!$A:$A, "Pickup", NewEmisData!$B:$B, $A12, NewEmisData!$C:$C, $H12, NewEmisData!$D:$D, CP$2), SUMIFS(NewEmisData!H:H, NewEmisData!$A:$A, "LDV", NewEmisData!$B:$B, $A12, NewEmisData!$C:$C, $H12, NewEmisData!$D:$D, CP$2))</f>
        <v>7.6962231490179996E-3</v>
      </c>
      <c r="CQ12" s="335">
        <f>$I12*IF($G12="Pickup", SUMIFS(NewEmisData!I:I, NewEmisData!$A:$A, "Pickup", NewEmisData!$B:$B, $A12, NewEmisData!$C:$C, $H12, NewEmisData!$D:$D, CQ$2), SUMIFS(NewEmisData!I:I, NewEmisData!$A:$A, "LDV", NewEmisData!$B:$B, $A12, NewEmisData!$C:$C, $H12, NewEmisData!$D:$D, CQ$2))</f>
        <v>6.9434858281499498E-3</v>
      </c>
      <c r="CR12" s="335">
        <f>$I12*IF($G12="Pickup", SUMIFS(NewEmisData!J:J, NewEmisData!$A:$A, "Pickup", NewEmisData!$B:$B, $A12, NewEmisData!$C:$C, $H12, NewEmisData!$D:$D, CR$2), SUMIFS(NewEmisData!J:J, NewEmisData!$A:$A, "LDV", NewEmisData!$B:$B, $A12, NewEmisData!$C:$C, $H12, NewEmisData!$D:$D, CR$2))</f>
        <v>6.6235501686008101E-3</v>
      </c>
      <c r="CS12" s="335">
        <f>$I12*IF($G12="Pickup", SUMIFS(NewEmisData!K:K, NewEmisData!$A:$A, "Pickup", NewEmisData!$B:$B, $A12, NewEmisData!$C:$C, $H12, NewEmisData!$D:$D, CS$2), SUMIFS(NewEmisData!K:K, NewEmisData!$A:$A, "LDV", NewEmisData!$B:$B, $A12, NewEmisData!$C:$C, $H12, NewEmisData!$D:$D, CS$2))</f>
        <v>6.5909545130035602E-3</v>
      </c>
      <c r="CT12" s="335">
        <f>$I12*IF($G12="Pickup", SUMIFS(NewEmisData!L:L, NewEmisData!$A:$A, "Pickup", NewEmisData!$B:$B, $A12, NewEmisData!$C:$C, $H12, NewEmisData!$D:$D, CT$2), SUMIFS(NewEmisData!L:L, NewEmisData!$A:$A, "LDV", NewEmisData!$B:$B, $A12, NewEmisData!$C:$C, $H12, NewEmisData!$D:$D, CT$2))</f>
        <v>6.5377802107072303E-3</v>
      </c>
      <c r="CU12" s="335">
        <f>$I12*IF($G12="Pickup", SUMIFS(NewEmisData!M:M, NewEmisData!$A:$A, "Pickup", NewEmisData!$B:$B, $A12, NewEmisData!$C:$C, $H12, NewEmisData!$D:$D, CU$2), SUMIFS(NewEmisData!M:M, NewEmisData!$A:$A, "LDV", NewEmisData!$B:$B, $A12, NewEmisData!$C:$C, $H12, NewEmisData!$D:$D, CU$2))</f>
        <v>6.5374275690386098E-3</v>
      </c>
      <c r="CV12" s="335">
        <v>5.2030687941242611E-3</v>
      </c>
      <c r="CW12" s="335">
        <v>3.0448046675121709E-3</v>
      </c>
      <c r="CX12" s="335">
        <v>1.8865908720768221E-3</v>
      </c>
      <c r="CY12" s="335">
        <v>1.5570268485524494E-3</v>
      </c>
      <c r="CZ12" s="335">
        <v>1.2432183416122382E-3</v>
      </c>
      <c r="DA12" s="335">
        <v>9.252251866281976E-4</v>
      </c>
      <c r="DB12" s="335">
        <v>7.2309456596024934E-4</v>
      </c>
      <c r="DC12" s="335">
        <v>6.8940706870607876E-4</v>
      </c>
      <c r="DD12" s="335">
        <v>6.844148428615973E-4</v>
      </c>
      <c r="DE12" s="335">
        <v>6.8634617396886091E-4</v>
      </c>
      <c r="DF12" s="335">
        <v>6.8634617396886091E-4</v>
      </c>
      <c r="DG12" s="335">
        <f>$I12*IF($G12="Pickup", SUMIFS(NewEmisData!E:E, NewEmisData!$A:$A, "Pickup", NewEmisData!$B:$B, $A12, NewEmisData!$C:$C, $H12, NewEmisData!$D:$D, DG$2), SUMIFS(NewEmisData!E:E, NewEmisData!$A:$A, "LDV", NewEmisData!$B:$B, $A12, NewEmisData!$C:$C, $H12, NewEmisData!$D:$D, DG$2))</f>
        <v>0</v>
      </c>
      <c r="DH12" s="335">
        <f>$I12*IF($G12="Pickup", SUMIFS(NewEmisData!F:F, NewEmisData!$A:$A, "Pickup", NewEmisData!$B:$B, $A12, NewEmisData!$C:$C, $H12, NewEmisData!$D:$D, DH$2), SUMIFS(NewEmisData!F:F, NewEmisData!$A:$A, "LDV", NewEmisData!$B:$B, $A12, NewEmisData!$C:$C, $H12, NewEmisData!$D:$D, DH$2))</f>
        <v>0</v>
      </c>
      <c r="DI12" s="335">
        <f>$I12*IF($G12="Pickup", SUMIFS(NewEmisData!G:G, NewEmisData!$A:$A, "Pickup", NewEmisData!$B:$B, $A12, NewEmisData!$C:$C, $H12, NewEmisData!$D:$D, DI$2), SUMIFS(NewEmisData!G:G, NewEmisData!$A:$A, "LDV", NewEmisData!$B:$B, $A12, NewEmisData!$C:$C, $H12, NewEmisData!$D:$D, DI$2))</f>
        <v>0</v>
      </c>
      <c r="DJ12" s="335">
        <f>$I12*IF($G12="Pickup", SUMIFS(NewEmisData!H:H, NewEmisData!$A:$A, "Pickup", NewEmisData!$B:$B, $A12, NewEmisData!$C:$C, $H12, NewEmisData!$D:$D, DJ$2), SUMIFS(NewEmisData!H:H, NewEmisData!$A:$A, "LDV", NewEmisData!$B:$B, $A12, NewEmisData!$C:$C, $H12, NewEmisData!$D:$D, DJ$2))</f>
        <v>0</v>
      </c>
      <c r="DK12" s="335">
        <f>$I12*IF($G12="Pickup", SUMIFS(NewEmisData!I:I, NewEmisData!$A:$A, "Pickup", NewEmisData!$B:$B, $A12, NewEmisData!$C:$C, $H12, NewEmisData!$D:$D, DK$2), SUMIFS(NewEmisData!I:I, NewEmisData!$A:$A, "LDV", NewEmisData!$B:$B, $A12, NewEmisData!$C:$C, $H12, NewEmisData!$D:$D, DK$2))</f>
        <v>0</v>
      </c>
      <c r="DL12" s="335">
        <f>$I12*IF($G12="Pickup", SUMIFS(NewEmisData!J:J, NewEmisData!$A:$A, "Pickup", NewEmisData!$B:$B, $A12, NewEmisData!$C:$C, $H12, NewEmisData!$D:$D, DL$2), SUMIFS(NewEmisData!J:J, NewEmisData!$A:$A, "LDV", NewEmisData!$B:$B, $A12, NewEmisData!$C:$C, $H12, NewEmisData!$D:$D, DL$2))</f>
        <v>0</v>
      </c>
      <c r="DM12" s="335">
        <f>$I12*IF($G12="Pickup", SUMIFS(NewEmisData!K:K, NewEmisData!$A:$A, "Pickup", NewEmisData!$B:$B, $A12, NewEmisData!$C:$C, $H12, NewEmisData!$D:$D, DM$2), SUMIFS(NewEmisData!K:K, NewEmisData!$A:$A, "LDV", NewEmisData!$B:$B, $A12, NewEmisData!$C:$C, $H12, NewEmisData!$D:$D, DM$2))</f>
        <v>0</v>
      </c>
      <c r="DN12" s="335">
        <f>$I12*IF($G12="Pickup", SUMIFS(NewEmisData!L:L, NewEmisData!$A:$A, "Pickup", NewEmisData!$B:$B, $A12, NewEmisData!$C:$C, $H12, NewEmisData!$D:$D, DN$2), SUMIFS(NewEmisData!L:L, NewEmisData!$A:$A, "LDV", NewEmisData!$B:$B, $A12, NewEmisData!$C:$C, $H12, NewEmisData!$D:$D, DN$2))</f>
        <v>0</v>
      </c>
      <c r="DO12" s="335">
        <f>$I12*IF($G12="Pickup", SUMIFS(NewEmisData!M:M, NewEmisData!$A:$A, "Pickup", NewEmisData!$B:$B, $A12, NewEmisData!$C:$C, $H12, NewEmisData!$D:$D, DO$2), SUMIFS(NewEmisData!M:M, NewEmisData!$A:$A, "LDV", NewEmisData!$B:$B, $A12, NewEmisData!$C:$C, $H12, NewEmisData!$D:$D, DO$2))</f>
        <v>0</v>
      </c>
      <c r="DP12" s="335">
        <v>1.3868757746550878E-3</v>
      </c>
      <c r="DQ12" s="335">
        <f>$I12*IF($G12="Pickup", SUMIFS(NewEmisData!E:E, NewEmisData!$A:$A, "Pickup", NewEmisData!$B:$B, $A12, NewEmisData!$C:$C, $H12, NewEmisData!$D:$D, DQ$2), SUMIFS(NewEmisData!E:E, NewEmisData!$A:$A, "LDV", NewEmisData!$B:$B, $A12, NewEmisData!$C:$C, $H12, NewEmisData!$D:$D, DQ$2))</f>
        <v>1.7231430999334701E-2</v>
      </c>
      <c r="DR12" s="335">
        <f>$I12*IF($G12="Pickup", SUMIFS(NewEmisData!F:F, NewEmisData!$A:$A, "Pickup", NewEmisData!$B:$B, $A12, NewEmisData!$C:$C, $H12, NewEmisData!$D:$D, DR$2), SUMIFS(NewEmisData!F:F, NewEmisData!$A:$A, "LDV", NewEmisData!$B:$B, $A12, NewEmisData!$C:$C, $H12, NewEmisData!$D:$D, DR$2))</f>
        <v>8.9963646277585099E-3</v>
      </c>
      <c r="DS12" s="335">
        <f>$I12*IF($G12="Pickup", SUMIFS(NewEmisData!G:G, NewEmisData!$A:$A, "Pickup", NewEmisData!$B:$B, $A12, NewEmisData!$C:$C, $H12, NewEmisData!$D:$D, DS$2), SUMIFS(NewEmisData!G:G, NewEmisData!$A:$A, "LDV", NewEmisData!$B:$B, $A12, NewEmisData!$C:$C, $H12, NewEmisData!$D:$D, DS$2))</f>
        <v>5.6961522615022698E-3</v>
      </c>
      <c r="DT12" s="335">
        <f>$I12*IF($G12="Pickup", SUMIFS(NewEmisData!H:H, NewEmisData!$A:$A, "Pickup", NewEmisData!$B:$B, $A12, NewEmisData!$C:$C, $H12, NewEmisData!$D:$D, DT$2), SUMIFS(NewEmisData!H:H, NewEmisData!$A:$A, "LDV", NewEmisData!$B:$B, $A12, NewEmisData!$C:$C, $H12, NewEmisData!$D:$D, DT$2))</f>
        <v>4.3151143502781096E-3</v>
      </c>
      <c r="DU12" s="335">
        <f>$I12*IF($G12="Pickup", SUMIFS(NewEmisData!I:I, NewEmisData!$A:$A, "Pickup", NewEmisData!$B:$B, $A12, NewEmisData!$C:$C, $H12, NewEmisData!$D:$D, DU$2), SUMIFS(NewEmisData!I:I, NewEmisData!$A:$A, "LDV", NewEmisData!$B:$B, $A12, NewEmisData!$C:$C, $H12, NewEmisData!$D:$D, DU$2))</f>
        <v>3.35028978849721E-3</v>
      </c>
      <c r="DV12" s="335">
        <f>$I12*IF($G12="Pickup", SUMIFS(NewEmisData!J:J, NewEmisData!$A:$A, "Pickup", NewEmisData!$B:$B, $A12, NewEmisData!$C:$C, $H12, NewEmisData!$D:$D, DV$2), SUMIFS(NewEmisData!J:J, NewEmisData!$A:$A, "LDV", NewEmisData!$B:$B, $A12, NewEmisData!$C:$C, $H12, NewEmisData!$D:$D, DV$2))</f>
        <v>2.9288858721300301E-3</v>
      </c>
      <c r="DW12" s="335">
        <f>$I12*IF($G12="Pickup", SUMIFS(NewEmisData!K:K, NewEmisData!$A:$A, "Pickup", NewEmisData!$B:$B, $A12, NewEmisData!$C:$C, $H12, NewEmisData!$D:$D, DW$2), SUMIFS(NewEmisData!K:K, NewEmisData!$A:$A, "LDV", NewEmisData!$B:$B, $A12, NewEmisData!$C:$C, $H12, NewEmisData!$D:$D, DW$2))</f>
        <v>2.6889748661232601E-3</v>
      </c>
      <c r="DX12" s="335">
        <f>$I12*IF($G12="Pickup", SUMIFS(NewEmisData!L:L, NewEmisData!$A:$A, "Pickup", NewEmisData!$B:$B, $A12, NewEmisData!$C:$C, $H12, NewEmisData!$D:$D, DX$2), SUMIFS(NewEmisData!L:L, NewEmisData!$A:$A, "LDV", NewEmisData!$B:$B, $A12, NewEmisData!$C:$C, $H12, NewEmisData!$D:$D, DX$2))</f>
        <v>2.6131014849391301E-3</v>
      </c>
      <c r="DY12" s="335">
        <f>$I12*IF($G12="Pickup", SUMIFS(NewEmisData!M:M, NewEmisData!$A:$A, "Pickup", NewEmisData!$B:$B, $A12, NewEmisData!$C:$C, $H12, NewEmisData!$D:$D, DY$2), SUMIFS(NewEmisData!M:M, NewEmisData!$A:$A, "LDV", NewEmisData!$B:$B, $A12, NewEmisData!$C:$C, $H12, NewEmisData!$D:$D, DY$2))</f>
        <v>2.5757099053792102E-3</v>
      </c>
      <c r="DZ12" s="335">
        <v>4.3350573081854527E-3</v>
      </c>
      <c r="EA12" s="335">
        <f t="shared" si="2"/>
        <v>605.35194063093002</v>
      </c>
      <c r="EB12" s="335">
        <f t="shared" si="3"/>
        <v>575.43677827742204</v>
      </c>
      <c r="EC12" s="335">
        <f t="shared" si="4"/>
        <v>447.50306541281799</v>
      </c>
      <c r="ED12" s="335">
        <f t="shared" si="5"/>
        <v>380.32748601406797</v>
      </c>
      <c r="EE12" s="335">
        <f t="shared" si="6"/>
        <v>328.8508655947</v>
      </c>
      <c r="EF12" s="335">
        <f t="shared" si="7"/>
        <v>299.87343037562698</v>
      </c>
      <c r="EG12" s="335">
        <f t="shared" si="8"/>
        <v>286.96645721008798</v>
      </c>
      <c r="EH12" s="335">
        <f t="shared" si="9"/>
        <v>282.38592098475101</v>
      </c>
      <c r="EI12" s="335">
        <f t="shared" si="10"/>
        <v>280.69816184937503</v>
      </c>
      <c r="EJ12" s="335">
        <f t="shared" si="11"/>
        <v>0.20692409258864139</v>
      </c>
      <c r="EK12" s="335">
        <f t="shared" si="12"/>
        <v>0.73999493628111201</v>
      </c>
      <c r="EL12" s="335">
        <f t="shared" si="13"/>
        <v>0.35335240075773999</v>
      </c>
      <c r="EM12" s="335">
        <f t="shared" si="14"/>
        <v>0.18897755292818599</v>
      </c>
      <c r="EN12" s="335">
        <f t="shared" si="15"/>
        <v>0.12218817840455801</v>
      </c>
      <c r="EO12" s="335">
        <f t="shared" si="16"/>
        <v>7.3060825114572805E-2</v>
      </c>
      <c r="EP12" s="335">
        <f t="shared" si="17"/>
        <v>5.3764321341730301E-2</v>
      </c>
      <c r="EQ12" s="335">
        <f t="shared" si="18"/>
        <v>4.5765873698397498E-2</v>
      </c>
      <c r="ER12" s="335">
        <f t="shared" si="19"/>
        <v>4.3548109073897001E-2</v>
      </c>
      <c r="ES12" s="335">
        <f t="shared" si="20"/>
        <v>4.24609775043936E-2</v>
      </c>
      <c r="ET12" s="335">
        <f t="shared" si="21"/>
        <v>5.5587065527563068E-2</v>
      </c>
      <c r="EU12" s="335">
        <f t="shared" si="22"/>
        <v>1.04747160569124E-2</v>
      </c>
      <c r="EV12" s="335">
        <f t="shared" si="23"/>
        <v>9.9570764799691708E-3</v>
      </c>
      <c r="EW12" s="335">
        <f t="shared" si="24"/>
        <v>6.4196648888919499E-3</v>
      </c>
      <c r="EX12" s="335">
        <f t="shared" si="25"/>
        <v>5.45599526494426E-3</v>
      </c>
      <c r="EY12" s="335">
        <f t="shared" si="26"/>
        <v>4.7175365225731996E-3</v>
      </c>
      <c r="EZ12" s="335">
        <f t="shared" si="27"/>
        <v>4.3018391726363297E-3</v>
      </c>
      <c r="FA12" s="335">
        <f t="shared" si="28"/>
        <v>4.1166816404986702E-3</v>
      </c>
      <c r="FB12" s="335">
        <f t="shared" si="29"/>
        <v>4.0509726462172697E-3</v>
      </c>
      <c r="FC12" s="335">
        <f t="shared" si="30"/>
        <v>4.0267596573162799E-3</v>
      </c>
      <c r="FD12" s="335">
        <f t="shared" si="31"/>
        <v>1.3041984458904573E-3</v>
      </c>
      <c r="FE12" s="335">
        <f t="shared" si="32"/>
        <v>0.112529836649977</v>
      </c>
      <c r="FF12" s="335">
        <f t="shared" si="33"/>
        <v>0.103764807432247</v>
      </c>
      <c r="FG12" s="335">
        <f t="shared" si="34"/>
        <v>8.1904009889209095E-2</v>
      </c>
      <c r="FH12" s="335">
        <f t="shared" si="35"/>
        <v>8.0372811122020202E-2</v>
      </c>
      <c r="FI12" s="335">
        <f t="shared" si="36"/>
        <v>7.8826850839141593E-2</v>
      </c>
      <c r="FJ12" s="335">
        <f t="shared" si="37"/>
        <v>7.7629471627150906E-2</v>
      </c>
      <c r="FK12" s="335">
        <f t="shared" si="38"/>
        <v>7.6869255276324197E-2</v>
      </c>
      <c r="FL12" s="335">
        <f t="shared" si="39"/>
        <v>7.6489801218608905E-2</v>
      </c>
      <c r="FM12" s="335">
        <f t="shared" si="40"/>
        <v>7.6275890012832595E-2</v>
      </c>
      <c r="FN12" s="335">
        <f t="shared" si="41"/>
        <v>3.2948538923667892E-2</v>
      </c>
      <c r="FO12" s="335">
        <f t="shared" si="42"/>
        <v>2.93140110896879E-2</v>
      </c>
      <c r="FP12" s="335">
        <f t="shared" si="43"/>
        <v>2.15603319614842E-2</v>
      </c>
      <c r="FQ12" s="335">
        <f t="shared" si="44"/>
        <v>1.61359542510712E-2</v>
      </c>
      <c r="FR12" s="335">
        <f t="shared" si="45"/>
        <v>1.4781439172223E-2</v>
      </c>
      <c r="FS12" s="335">
        <f t="shared" si="46"/>
        <v>1.3413837806436801E-2</v>
      </c>
      <c r="FT12" s="335">
        <f t="shared" si="47"/>
        <v>1.2354573478352299E-2</v>
      </c>
      <c r="FU12" s="335">
        <f t="shared" si="48"/>
        <v>1.16820653404197E-2</v>
      </c>
      <c r="FV12" s="335">
        <f t="shared" si="49"/>
        <v>1.13463459698093E-2</v>
      </c>
      <c r="FW12" s="335">
        <f t="shared" si="50"/>
        <v>1.1157149268450401E-2</v>
      </c>
      <c r="FX12" s="335">
        <f t="shared" si="51"/>
        <v>6.6026126062260432E-3</v>
      </c>
    </row>
    <row r="13" spans="1:190" x14ac:dyDescent="0.2">
      <c r="A13" s="305" t="str">
        <f>_xlfn.CONCAT(IF(LEFT(TRIM(A12),1)="*", "*R", "R"), 1+RIGHT(TRIM(A12),1))</f>
        <v>R5</v>
      </c>
      <c r="B13" s="305" t="str">
        <f t="shared" si="53"/>
        <v>TLMCGSLC11</v>
      </c>
      <c r="C13" s="305" t="str">
        <f t="shared" si="54"/>
        <v>TL.GSL.MC.CONV.2011</v>
      </c>
      <c r="D13" s="301" t="str">
        <f t="shared" si="55"/>
        <v>bn-vmt, bn-vmt/a</v>
      </c>
      <c r="E13" s="301" t="str">
        <f t="shared" si="56"/>
        <v>TLGSL</v>
      </c>
      <c r="F13" s="301" t="str">
        <f t="shared" si="57"/>
        <v>TL</v>
      </c>
      <c r="G13" s="315" t="s">
        <v>813</v>
      </c>
      <c r="H13" s="315" t="s">
        <v>814</v>
      </c>
      <c r="I13" s="315">
        <v>1</v>
      </c>
      <c r="J13" s="315" t="str">
        <f t="shared" si="52"/>
        <v>Mini car-GSL</v>
      </c>
      <c r="K13" s="335">
        <f>$I13*IF($G13="Pickup", SUMIFS(NewEmisData!E:E, NewEmisData!$A:$A, "Pickup", NewEmisData!$B:$B, $A13, NewEmisData!$C:$C, $H13, NewEmisData!$D:$D, K$2), SUMIFS(NewEmisData!E:E, NewEmisData!$A:$A, "LDV", NewEmisData!$B:$B, $A13, NewEmisData!$C:$C, $H13, NewEmisData!$D:$D, K$2))</f>
        <v>474.817101058422</v>
      </c>
      <c r="L13" s="335">
        <f>$I13*IF($G13="Pickup", SUMIFS(NewEmisData!F:F, NewEmisData!$A:$A, "Pickup", NewEmisData!$B:$B, $A13, NewEmisData!$C:$C, $H13, NewEmisData!$D:$D, L$2), SUMIFS(NewEmisData!F:F, NewEmisData!$A:$A, "LDV", NewEmisData!$B:$B, $A13, NewEmisData!$C:$C, $H13, NewEmisData!$D:$D, L$2))</f>
        <v>451.24703471572099</v>
      </c>
      <c r="M13" s="335">
        <f>$I13*IF($G13="Pickup", SUMIFS(NewEmisData!G:G, NewEmisData!$A:$A, "Pickup", NewEmisData!$B:$B, $A13, NewEmisData!$C:$C, $H13, NewEmisData!$D:$D, M$2), SUMIFS(NewEmisData!G:G, NewEmisData!$A:$A, "LDV", NewEmisData!$B:$B, $A13, NewEmisData!$C:$C, $H13, NewEmisData!$D:$D, M$2))</f>
        <v>359.55406391675598</v>
      </c>
      <c r="N13" s="335">
        <f>$I13*IF($G13="Pickup", SUMIFS(NewEmisData!H:H, NewEmisData!$A:$A, "Pickup", NewEmisData!$B:$B, $A13, NewEmisData!$C:$C, $H13, NewEmisData!$D:$D, N$2), SUMIFS(NewEmisData!H:H, NewEmisData!$A:$A, "LDV", NewEmisData!$B:$B, $A13, NewEmisData!$C:$C, $H13, NewEmisData!$D:$D, N$2))</f>
        <v>306.68867751853497</v>
      </c>
      <c r="O13" s="335">
        <f>$I13*IF($G13="Pickup", SUMIFS(NewEmisData!I:I, NewEmisData!$A:$A, "Pickup", NewEmisData!$B:$B, $A13, NewEmisData!$C:$C, $H13, NewEmisData!$D:$D, O$2), SUMIFS(NewEmisData!I:I, NewEmisData!$A:$A, "LDV", NewEmisData!$B:$B, $A13, NewEmisData!$C:$C, $H13, NewEmisData!$D:$D, O$2))</f>
        <v>266.05693149041099</v>
      </c>
      <c r="P13" s="335">
        <f>$I13*IF($G13="Pickup", SUMIFS(NewEmisData!J:J, NewEmisData!$A:$A, "Pickup", NewEmisData!$B:$B, $A13, NewEmisData!$C:$C, $H13, NewEmisData!$D:$D, P$2), SUMIFS(NewEmisData!J:J, NewEmisData!$A:$A, "LDV", NewEmisData!$B:$B, $A13, NewEmisData!$C:$C, $H13, NewEmisData!$D:$D, P$2))</f>
        <v>243.087176828883</v>
      </c>
      <c r="Q13" s="335">
        <f>$I13*IF($G13="Pickup", SUMIFS(NewEmisData!K:K, NewEmisData!$A:$A, "Pickup", NewEmisData!$B:$B, $A13, NewEmisData!$C:$C, $H13, NewEmisData!$D:$D, Q$2), SUMIFS(NewEmisData!K:K, NewEmisData!$A:$A, "LDV", NewEmisData!$B:$B, $A13, NewEmisData!$C:$C, $H13, NewEmisData!$D:$D, Q$2))</f>
        <v>232.82718030870799</v>
      </c>
      <c r="R13" s="335">
        <f>$I13*IF($G13="Pickup", SUMIFS(NewEmisData!L:L, NewEmisData!$A:$A, "Pickup", NewEmisData!$B:$B, $A13, NewEmisData!$C:$C, $H13, NewEmisData!$D:$D, R$2), SUMIFS(NewEmisData!L:L, NewEmisData!$A:$A, "LDV", NewEmisData!$B:$B, $A13, NewEmisData!$C:$C, $H13, NewEmisData!$D:$D, R$2))</f>
        <v>229.167353178653</v>
      </c>
      <c r="S13" s="335">
        <f>$I13*IF($G13="Pickup", SUMIFS(NewEmisData!M:M, NewEmisData!$A:$A, "Pickup", NewEmisData!$B:$B, $A13, NewEmisData!$C:$C, $H13, NewEmisData!$D:$D, S$2), SUMIFS(NewEmisData!M:M, NewEmisData!$A:$A, "LDV", NewEmisData!$B:$B, $A13, NewEmisData!$C:$C, $H13, NewEmisData!$D:$D, S$2))</f>
        <v>227.80956840287899</v>
      </c>
      <c r="T13" s="335">
        <v>0.20692409258864139</v>
      </c>
      <c r="U13" s="335">
        <f>$I13*IF($G13="Pickup", SUMIFS(NewEmisData!E:E, NewEmisData!$A:$A, "Pickup", NewEmisData!$B:$B, $A13, NewEmisData!$C:$C, $H13, NewEmisData!$D:$D, U$2), SUMIFS(NewEmisData!E:E, NewEmisData!$A:$A, "LDV", NewEmisData!$B:$B, $A13, NewEmisData!$C:$C, $H13, NewEmisData!$D:$D, U$2))</f>
        <v>0.70973077210402302</v>
      </c>
      <c r="V13" s="335">
        <f>$I13*IF($G13="Pickup", SUMIFS(NewEmisData!F:F, NewEmisData!$A:$A, "Pickup", NewEmisData!$B:$B, $A13, NewEmisData!$C:$C, $H13, NewEmisData!$D:$D, V$2), SUMIFS(NewEmisData!F:F, NewEmisData!$A:$A, "LDV", NewEmisData!$B:$B, $A13, NewEmisData!$C:$C, $H13, NewEmisData!$D:$D, V$2))</f>
        <v>0.32036907792622199</v>
      </c>
      <c r="W13" s="335">
        <f>$I13*IF($G13="Pickup", SUMIFS(NewEmisData!G:G, NewEmisData!$A:$A, "Pickup", NewEmisData!$B:$B, $A13, NewEmisData!$C:$C, $H13, NewEmisData!$D:$D, W$2), SUMIFS(NewEmisData!G:G, NewEmisData!$A:$A, "LDV", NewEmisData!$B:$B, $A13, NewEmisData!$C:$C, $H13, NewEmisData!$D:$D, W$2))</f>
        <v>0.23974719966536701</v>
      </c>
      <c r="X13" s="335">
        <f>$I13*IF($G13="Pickup", SUMIFS(NewEmisData!H:H, NewEmisData!$A:$A, "Pickup", NewEmisData!$B:$B, $A13, NewEmisData!$C:$C, $H13, NewEmisData!$D:$D, X$2), SUMIFS(NewEmisData!H:H, NewEmisData!$A:$A, "LDV", NewEmisData!$B:$B, $A13, NewEmisData!$C:$C, $H13, NewEmisData!$D:$D, X$2))</f>
        <v>0.160612501035788</v>
      </c>
      <c r="Y13" s="335">
        <f>$I13*IF($G13="Pickup", SUMIFS(NewEmisData!I:I, NewEmisData!$A:$A, "Pickup", NewEmisData!$B:$B, $A13, NewEmisData!$C:$C, $H13, NewEmisData!$D:$D, Y$2), SUMIFS(NewEmisData!I:I, NewEmisData!$A:$A, "LDV", NewEmisData!$B:$B, $A13, NewEmisData!$C:$C, $H13, NewEmisData!$D:$D, Y$2))</f>
        <v>0.10365613117262901</v>
      </c>
      <c r="Z13" s="335">
        <f>$I13*IF($G13="Pickup", SUMIFS(NewEmisData!J:J, NewEmisData!$A:$A, "Pickup", NewEmisData!$B:$B, $A13, NewEmisData!$C:$C, $H13, NewEmisData!$D:$D, Z$2), SUMIFS(NewEmisData!J:J, NewEmisData!$A:$A, "LDV", NewEmisData!$B:$B, $A13, NewEmisData!$C:$C, $H13, NewEmisData!$D:$D, Z$2))</f>
        <v>7.8799994555065797E-2</v>
      </c>
      <c r="AA13" s="335">
        <f>$I13*IF($G13="Pickup", SUMIFS(NewEmisData!K:K, NewEmisData!$A:$A, "Pickup", NewEmisData!$B:$B, $A13, NewEmisData!$C:$C, $H13, NewEmisData!$D:$D, AA$2), SUMIFS(NewEmisData!K:K, NewEmisData!$A:$A, "LDV", NewEmisData!$B:$B, $A13, NewEmisData!$C:$C, $H13, NewEmisData!$D:$D, AA$2))</f>
        <v>6.8646939612850705E-2</v>
      </c>
      <c r="AB13" s="335">
        <f>$I13*IF($G13="Pickup", SUMIFS(NewEmisData!L:L, NewEmisData!$A:$A, "Pickup", NewEmisData!$B:$B, $A13, NewEmisData!$C:$C, $H13, NewEmisData!$D:$D, AB$2), SUMIFS(NewEmisData!L:L, NewEmisData!$A:$A, "LDV", NewEmisData!$B:$B, $A13, NewEmisData!$C:$C, $H13, NewEmisData!$D:$D, AB$2))</f>
        <v>6.5824398729591893E-2</v>
      </c>
      <c r="AC13" s="335">
        <f>$I13*IF($G13="Pickup", SUMIFS(NewEmisData!M:M, NewEmisData!$A:$A, "Pickup", NewEmisData!$B:$B, $A13, NewEmisData!$C:$C, $H13, NewEmisData!$D:$D, AC$2), SUMIFS(NewEmisData!M:M, NewEmisData!$A:$A, "LDV", NewEmisData!$B:$B, $A13, NewEmisData!$C:$C, $H13, NewEmisData!$D:$D, AC$2))</f>
        <v>6.4340803704991095E-2</v>
      </c>
      <c r="AD13" s="335">
        <v>5.5587065527563068E-2</v>
      </c>
      <c r="AE13" s="335">
        <f>$I13*IF($G13="Pickup", SUMIFS(NewEmisData!E:E, NewEmisData!$A:$A, "Pickup", NewEmisData!$B:$B, $A13, NewEmisData!$C:$C, $H13, NewEmisData!$D:$D, AE$2), SUMIFS(NewEmisData!E:E, NewEmisData!$A:$A, "LDV", NewEmisData!$B:$B, $A13, NewEmisData!$C:$C, $H13, NewEmisData!$D:$D, AE$2))</f>
        <v>8.2160020457903906E-3</v>
      </c>
      <c r="AF13" s="335">
        <f>$I13*IF($G13="Pickup", SUMIFS(NewEmisData!F:F, NewEmisData!$A:$A, "Pickup", NewEmisData!$B:$B, $A13, NewEmisData!$C:$C, $H13, NewEmisData!$D:$D, AF$2), SUMIFS(NewEmisData!F:F, NewEmisData!$A:$A, "LDV", NewEmisData!$B:$B, $A13, NewEmisData!$C:$C, $H13, NewEmisData!$D:$D, AF$2))</f>
        <v>7.80815598787189E-3</v>
      </c>
      <c r="AG13" s="335">
        <f>$I13*IF($G13="Pickup", SUMIFS(NewEmisData!G:G, NewEmisData!$A:$A, "Pickup", NewEmisData!$B:$B, $A13, NewEmisData!$C:$C, $H13, NewEmisData!$D:$D, AG$2), SUMIFS(NewEmisData!G:G, NewEmisData!$A:$A, "LDV", NewEmisData!$B:$B, $A13, NewEmisData!$C:$C, $H13, NewEmisData!$D:$D, AG$2))</f>
        <v>5.1579884513251097E-3</v>
      </c>
      <c r="AH13" s="335">
        <f>$I13*IF($G13="Pickup", SUMIFS(NewEmisData!H:H, NewEmisData!$A:$A, "Pickup", NewEmisData!$B:$B, $A13, NewEmisData!$C:$C, $H13, NewEmisData!$D:$D, AH$2), SUMIFS(NewEmisData!H:H, NewEmisData!$A:$A, "LDV", NewEmisData!$B:$B, $A13, NewEmisData!$C:$C, $H13, NewEmisData!$D:$D, AH$2))</f>
        <v>4.3996084263759998E-3</v>
      </c>
      <c r="AI13" s="335">
        <f>$I13*IF($G13="Pickup", SUMIFS(NewEmisData!I:I, NewEmisData!$A:$A, "Pickup", NewEmisData!$B:$B, $A13, NewEmisData!$C:$C, $H13, NewEmisData!$D:$D, AI$2), SUMIFS(NewEmisData!I:I, NewEmisData!$A:$A, "LDV", NewEmisData!$B:$B, $A13, NewEmisData!$C:$C, $H13, NewEmisData!$D:$D, AI$2))</f>
        <v>3.81672539575274E-3</v>
      </c>
      <c r="AJ13" s="335">
        <f>$I13*IF($G13="Pickup", SUMIFS(NewEmisData!J:J, NewEmisData!$A:$A, "Pickup", NewEmisData!$B:$B, $A13, NewEmisData!$C:$C, $H13, NewEmisData!$D:$D, AJ$2), SUMIFS(NewEmisData!J:J, NewEmisData!$A:$A, "LDV", NewEmisData!$B:$B, $A13, NewEmisData!$C:$C, $H13, NewEmisData!$D:$D, AJ$2))</f>
        <v>3.4872096414849999E-3</v>
      </c>
      <c r="AK13" s="335">
        <f>$I13*IF($G13="Pickup", SUMIFS(NewEmisData!K:K, NewEmisData!$A:$A, "Pickup", NewEmisData!$B:$B, $A13, NewEmisData!$C:$C, $H13, NewEmisData!$D:$D, AK$2), SUMIFS(NewEmisData!K:K, NewEmisData!$A:$A, "LDV", NewEmisData!$B:$B, $A13, NewEmisData!$C:$C, $H13, NewEmisData!$D:$D, AK$2))</f>
        <v>3.3400286224750798E-3</v>
      </c>
      <c r="AL13" s="335">
        <f>$I13*IF($G13="Pickup", SUMIFS(NewEmisData!L:L, NewEmisData!$A:$A, "Pickup", NewEmisData!$B:$B, $A13, NewEmisData!$C:$C, $H13, NewEmisData!$D:$D, AL$2), SUMIFS(NewEmisData!L:L, NewEmisData!$A:$A, "LDV", NewEmisData!$B:$B, $A13, NewEmisData!$C:$C, $H13, NewEmisData!$D:$D, AL$2))</f>
        <v>3.2875233288682799E-3</v>
      </c>
      <c r="AM13" s="335">
        <f>$I13*IF($G13="Pickup", SUMIFS(NewEmisData!M:M, NewEmisData!$A:$A, "Pickup", NewEmisData!$B:$B, $A13, NewEmisData!$C:$C, $H13, NewEmisData!$D:$D, AM$2), SUMIFS(NewEmisData!M:M, NewEmisData!$A:$A, "LDV", NewEmisData!$B:$B, $A13, NewEmisData!$C:$C, $H13, NewEmisData!$D:$D, AM$2))</f>
        <v>3.2680461258744399E-3</v>
      </c>
      <c r="AN13" s="335">
        <v>1.3041984458904573E-3</v>
      </c>
      <c r="AO13" s="335">
        <f>$I13*IF($G13="Pickup", SUMIFS(NewEmisData!E:E, NewEmisData!$A:$A, "Pickup", NewEmisData!$B:$B, $A13, NewEmisData!$C:$C, $H13, NewEmisData!$D:$D, AO$2), SUMIFS(NewEmisData!E:E, NewEmisData!$A:$A, "LDV", NewEmisData!$B:$B, $A13, NewEmisData!$C:$C, $H13, NewEmisData!$D:$D, AO$2))</f>
        <v>7.6637268565666605E-2</v>
      </c>
      <c r="AP13" s="335">
        <f>$I13*IF($G13="Pickup", SUMIFS(NewEmisData!F:F, NewEmisData!$A:$A, "Pickup", NewEmisData!$B:$B, $A13, NewEmisData!$C:$C, $H13, NewEmisData!$D:$D, AP$2), SUMIFS(NewEmisData!F:F, NewEmisData!$A:$A, "LDV", NewEmisData!$B:$B, $A13, NewEmisData!$C:$C, $H13, NewEmisData!$D:$D, AP$2))</f>
        <v>7.17220347655846E-2</v>
      </c>
      <c r="AQ13" s="335">
        <f>$I13*IF($G13="Pickup", SUMIFS(NewEmisData!G:G, NewEmisData!$A:$A, "Pickup", NewEmisData!$B:$B, $A13, NewEmisData!$C:$C, $H13, NewEmisData!$D:$D, AQ$2), SUMIFS(NewEmisData!G:G, NewEmisData!$A:$A, "LDV", NewEmisData!$B:$B, $A13, NewEmisData!$C:$C, $H13, NewEmisData!$D:$D, AQ$2))</f>
        <v>5.3063354209187903E-2</v>
      </c>
      <c r="AR13" s="335">
        <f>$I13*IF($G13="Pickup", SUMIFS(NewEmisData!H:H, NewEmisData!$A:$A, "Pickup", NewEmisData!$B:$B, $A13, NewEmisData!$C:$C, $H13, NewEmisData!$D:$D, AR$2), SUMIFS(NewEmisData!H:H, NewEmisData!$A:$A, "LDV", NewEmisData!$B:$B, $A13, NewEmisData!$C:$C, $H13, NewEmisData!$D:$D, AR$2))</f>
        <v>5.1413159178765599E-2</v>
      </c>
      <c r="AS13" s="335">
        <f>$I13*IF($G13="Pickup", SUMIFS(NewEmisData!I:I, NewEmisData!$A:$A, "Pickup", NewEmisData!$B:$B, $A13, NewEmisData!$C:$C, $H13, NewEmisData!$D:$D, AS$2), SUMIFS(NewEmisData!I:I, NewEmisData!$A:$A, "LDV", NewEmisData!$B:$B, $A13, NewEmisData!$C:$C, $H13, NewEmisData!$D:$D, AS$2))</f>
        <v>4.9937748877796798E-2</v>
      </c>
      <c r="AT13" s="335">
        <f>$I13*IF($G13="Pickup", SUMIFS(NewEmisData!J:J, NewEmisData!$A:$A, "Pickup", NewEmisData!$B:$B, $A13, NewEmisData!$C:$C, $H13, NewEmisData!$D:$D, AT$2), SUMIFS(NewEmisData!J:J, NewEmisData!$A:$A, "LDV", NewEmisData!$B:$B, $A13, NewEmisData!$C:$C, $H13, NewEmisData!$D:$D, AT$2))</f>
        <v>4.8737436898882699E-2</v>
      </c>
      <c r="AU13" s="335">
        <f>$I13*IF($G13="Pickup", SUMIFS(NewEmisData!K:K, NewEmisData!$A:$A, "Pickup", NewEmisData!$B:$B, $A13, NewEmisData!$C:$C, $H13, NewEmisData!$D:$D, AU$2), SUMIFS(NewEmisData!K:K, NewEmisData!$A:$A, "LDV", NewEmisData!$B:$B, $A13, NewEmisData!$C:$C, $H13, NewEmisData!$D:$D, AU$2))</f>
        <v>4.7984590527250397E-2</v>
      </c>
      <c r="AV13" s="335">
        <f>$I13*IF($G13="Pickup", SUMIFS(NewEmisData!L:L, NewEmisData!$A:$A, "Pickup", NewEmisData!$B:$B, $A13, NewEmisData!$C:$C, $H13, NewEmisData!$D:$D, AV$2), SUMIFS(NewEmisData!L:L, NewEmisData!$A:$A, "LDV", NewEmisData!$B:$B, $A13, NewEmisData!$C:$C, $H13, NewEmisData!$D:$D, AV$2))</f>
        <v>4.76005320802948E-2</v>
      </c>
      <c r="AW13" s="335">
        <f>$I13*IF($G13="Pickup", SUMIFS(NewEmisData!M:M, NewEmisData!$A:$A, "Pickup", NewEmisData!$B:$B, $A13, NewEmisData!$C:$C, $H13, NewEmisData!$D:$D, AW$2), SUMIFS(NewEmisData!M:M, NewEmisData!$A:$A, "LDV", NewEmisData!$B:$B, $A13, NewEmisData!$C:$C, $H13, NewEmisData!$D:$D, AW$2))</f>
        <v>4.7377866603412998E-2</v>
      </c>
      <c r="AX13" s="335">
        <v>3.2948538923667892E-2</v>
      </c>
      <c r="AY13" s="335">
        <f>$I13*IF($G13="Pickup", SUMIFS(NewEmisData!E:E, NewEmisData!$A:$A, "Pickup", NewEmisData!$B:$B, $A13, NewEmisData!$C:$C, $H13, NewEmisData!$D:$D, AY$2), SUMIFS(NewEmisData!E:E, NewEmisData!$A:$A, "LDV", NewEmisData!$B:$B, $A13, NewEmisData!$C:$C, $H13, NewEmisData!$D:$D, AY$2))</f>
        <v>1.9839679684136899E-2</v>
      </c>
      <c r="AZ13" s="335">
        <f>$I13*IF($G13="Pickup", SUMIFS(NewEmisData!F:F, NewEmisData!$A:$A, "Pickup", NewEmisData!$B:$B, $A13, NewEmisData!$C:$C, $H13, NewEmisData!$D:$D, AZ$2), SUMIFS(NewEmisData!F:F, NewEmisData!$A:$A, "LDV", NewEmisData!$B:$B, $A13, NewEmisData!$C:$C, $H13, NewEmisData!$D:$D, AZ$2))</f>
        <v>1.54915322396613E-2</v>
      </c>
      <c r="BA13" s="335">
        <f>$I13*IF($G13="Pickup", SUMIFS(NewEmisData!G:G, NewEmisData!$A:$A, "Pickup", NewEmisData!$B:$B, $A13, NewEmisData!$C:$C, $H13, NewEmisData!$D:$D, BA$2), SUMIFS(NewEmisData!G:G, NewEmisData!$A:$A, "LDV", NewEmisData!$B:$B, $A13, NewEmisData!$C:$C, $H13, NewEmisData!$D:$D, BA$2))</f>
        <v>1.24856485125612E-2</v>
      </c>
      <c r="BB13" s="335">
        <f>$I13*IF($G13="Pickup", SUMIFS(NewEmisData!H:H, NewEmisData!$A:$A, "Pickup", NewEmisData!$B:$B, $A13, NewEmisData!$C:$C, $H13, NewEmisData!$D:$D, BB$2), SUMIFS(NewEmisData!H:H, NewEmisData!$A:$A, "LDV", NewEmisData!$B:$B, $A13, NewEmisData!$C:$C, $H13, NewEmisData!$D:$D, BB$2))</f>
        <v>1.10258430769824E-2</v>
      </c>
      <c r="BC13" s="335">
        <f>$I13*IF($G13="Pickup", SUMIFS(NewEmisData!I:I, NewEmisData!$A:$A, "Pickup", NewEmisData!$B:$B, $A13, NewEmisData!$C:$C, $H13, NewEmisData!$D:$D, BC$2), SUMIFS(NewEmisData!I:I, NewEmisData!$A:$A, "LDV", NewEmisData!$B:$B, $A13, NewEmisData!$C:$C, $H13, NewEmisData!$D:$D, BC$2))</f>
        <v>9.7206839249302599E-3</v>
      </c>
      <c r="BD13" s="335">
        <f>$I13*IF($G13="Pickup", SUMIFS(NewEmisData!J:J, NewEmisData!$A:$A, "Pickup", NewEmisData!$B:$B, $A13, NewEmisData!$C:$C, $H13, NewEmisData!$D:$D, BD$2), SUMIFS(NewEmisData!J:J, NewEmisData!$A:$A, "LDV", NewEmisData!$B:$B, $A13, NewEmisData!$C:$C, $H13, NewEmisData!$D:$D, BD$2))</f>
        <v>8.6588886279032502E-3</v>
      </c>
      <c r="BE13" s="335">
        <f>$I13*IF($G13="Pickup", SUMIFS(NewEmisData!K:K, NewEmisData!$A:$A, "Pickup", NewEmisData!$B:$B, $A13, NewEmisData!$C:$C, $H13, NewEmisData!$D:$D, BE$2), SUMIFS(NewEmisData!K:K, NewEmisData!$A:$A, "LDV", NewEmisData!$B:$B, $A13, NewEmisData!$C:$C, $H13, NewEmisData!$D:$D, BE$2))</f>
        <v>7.9928948991222996E-3</v>
      </c>
      <c r="BF13" s="335">
        <f>$I13*IF($G13="Pickup", SUMIFS(NewEmisData!L:L, NewEmisData!$A:$A, "Pickup", NewEmisData!$B:$B, $A13, NewEmisData!$C:$C, $H13, NewEmisData!$D:$D, BF$2), SUMIFS(NewEmisData!L:L, NewEmisData!$A:$A, "LDV", NewEmisData!$B:$B, $A13, NewEmisData!$C:$C, $H13, NewEmisData!$D:$D, BF$2))</f>
        <v>7.65317007618625E-3</v>
      </c>
      <c r="BG13" s="335">
        <f>$I13*IF($G13="Pickup", SUMIFS(NewEmisData!M:M, NewEmisData!$A:$A, "Pickup", NewEmisData!$B:$B, $A13, NewEmisData!$C:$C, $H13, NewEmisData!$D:$D, BG$2), SUMIFS(NewEmisData!M:M, NewEmisData!$A:$A, "LDV", NewEmisData!$B:$B, $A13, NewEmisData!$C:$C, $H13, NewEmisData!$D:$D, BG$2))</f>
        <v>7.4561632981935697E-3</v>
      </c>
      <c r="BH13" s="335">
        <v>6.6026126062260432E-3</v>
      </c>
      <c r="BI13" s="335">
        <f>$I13*IF($G13="Pickup", SUMIFS(NewEmisData!E:E, NewEmisData!$A:$A, "Pickup", NewEmisData!$B:$B, $A13, NewEmisData!$C:$C, $H13, NewEmisData!$D:$D, BI$2), SUMIFS(NewEmisData!E:E, NewEmisData!$A:$A, "LDV", NewEmisData!$B:$B, $A13, NewEmisData!$C:$C, $H13, NewEmisData!$D:$D, BI$2))</f>
        <v>6.4220034872518204</v>
      </c>
      <c r="BJ13" s="335">
        <f>$I13*IF($G13="Pickup", SUMIFS(NewEmisData!F:F, NewEmisData!$A:$A, "Pickup", NewEmisData!$B:$B, $A13, NewEmisData!$C:$C, $H13, NewEmisData!$D:$D, BJ$2), SUMIFS(NewEmisData!F:F, NewEmisData!$A:$A, "LDV", NewEmisData!$B:$B, $A13, NewEmisData!$C:$C, $H13, NewEmisData!$D:$D, BJ$2))</f>
        <v>3.8479800836345999</v>
      </c>
      <c r="BK13" s="335">
        <f>$I13*IF($G13="Pickup", SUMIFS(NewEmisData!G:G, NewEmisData!$A:$A, "Pickup", NewEmisData!$B:$B, $A13, NewEmisData!$C:$C, $H13, NewEmisData!$D:$D, BK$2), SUMIFS(NewEmisData!G:G, NewEmisData!$A:$A, "LDV", NewEmisData!$B:$B, $A13, NewEmisData!$C:$C, $H13, NewEmisData!$D:$D, BK$2))</f>
        <v>2.9970734916117499</v>
      </c>
      <c r="BL13" s="335">
        <f>$I13*IF($G13="Pickup", SUMIFS(NewEmisData!H:H, NewEmisData!$A:$A, "Pickup", NewEmisData!$B:$B, $A13, NewEmisData!$C:$C, $H13, NewEmisData!$D:$D, BL$2), SUMIFS(NewEmisData!H:H, NewEmisData!$A:$A, "LDV", NewEmisData!$B:$B, $A13, NewEmisData!$C:$C, $H13, NewEmisData!$D:$D, BL$2))</f>
        <v>2.36472323758924</v>
      </c>
      <c r="BM13" s="335">
        <f>$I13*IF($G13="Pickup", SUMIFS(NewEmisData!I:I, NewEmisData!$A:$A, "Pickup", NewEmisData!$B:$B, $A13, NewEmisData!$C:$C, $H13, NewEmisData!$D:$D, BM$2), SUMIFS(NewEmisData!I:I, NewEmisData!$A:$A, "LDV", NewEmisData!$B:$B, $A13, NewEmisData!$C:$C, $H13, NewEmisData!$D:$D, BM$2))</f>
        <v>1.7421472431707099</v>
      </c>
      <c r="BN13" s="335">
        <f>$I13*IF($G13="Pickup", SUMIFS(NewEmisData!J:J, NewEmisData!$A:$A, "Pickup", NewEmisData!$B:$B, $A13, NewEmisData!$C:$C, $H13, NewEmisData!$D:$D, BN$2), SUMIFS(NewEmisData!J:J, NewEmisData!$A:$A, "LDV", NewEmisData!$B:$B, $A13, NewEmisData!$C:$C, $H13, NewEmisData!$D:$D, BN$2))</f>
        <v>1.3931539503279999</v>
      </c>
      <c r="BO13" s="335">
        <f>$I13*IF($G13="Pickup", SUMIFS(NewEmisData!K:K, NewEmisData!$A:$A, "Pickup", NewEmisData!$B:$B, $A13, NewEmisData!$C:$C, $H13, NewEmisData!$D:$D, BO$2), SUMIFS(NewEmisData!K:K, NewEmisData!$A:$A, "LDV", NewEmisData!$B:$B, $A13, NewEmisData!$C:$C, $H13, NewEmisData!$D:$D, BO$2))</f>
        <v>1.2342051269933401</v>
      </c>
      <c r="BP13" s="335">
        <f>$I13*IF($G13="Pickup", SUMIFS(NewEmisData!L:L, NewEmisData!$A:$A, "Pickup", NewEmisData!$B:$B, $A13, NewEmisData!$C:$C, $H13, NewEmisData!$D:$D, BP$2), SUMIFS(NewEmisData!L:L, NewEmisData!$A:$A, "LDV", NewEmisData!$B:$B, $A13, NewEmisData!$C:$C, $H13, NewEmisData!$D:$D, BP$2))</f>
        <v>1.18127069132138</v>
      </c>
      <c r="BQ13" s="335">
        <f>$I13*IF($G13="Pickup", SUMIFS(NewEmisData!M:M, NewEmisData!$A:$A, "Pickup", NewEmisData!$B:$B, $A13, NewEmisData!$C:$C, $H13, NewEmisData!$D:$D, BQ$2), SUMIFS(NewEmisData!M:M, NewEmisData!$A:$A, "LDV", NewEmisData!$B:$B, $A13, NewEmisData!$C:$C, $H13, NewEmisData!$D:$D, BQ$2))</f>
        <v>1.1484293714755001</v>
      </c>
      <c r="BR13" s="335">
        <v>1.5622001678221484</v>
      </c>
      <c r="BS13" s="335">
        <f>$I13*IF($G13="Pickup", SUMIFS(NewEmisData!E:E, NewEmisData!$A:$A, "Pickup", NewEmisData!$B:$B, $A13, NewEmisData!$C:$C, $H13, NewEmisData!$D:$D, BS$2), SUMIFS(NewEmisData!E:E, NewEmisData!$A:$A, "LDV", NewEmisData!$B:$B, $A13, NewEmisData!$C:$C, $H13, NewEmisData!$D:$D, BS$2))</f>
        <v>0.76625314114096599</v>
      </c>
      <c r="BT13" s="335">
        <f>$I13*IF($G13="Pickup", SUMIFS(NewEmisData!F:F, NewEmisData!$A:$A, "Pickup", NewEmisData!$B:$B, $A13, NewEmisData!$C:$C, $H13, NewEmisData!$D:$D, BT$2), SUMIFS(NewEmisData!F:F, NewEmisData!$A:$A, "LDV", NewEmisData!$B:$B, $A13, NewEmisData!$C:$C, $H13, NewEmisData!$D:$D, BT$2))</f>
        <v>0.42849019580384201</v>
      </c>
      <c r="BU13" s="335">
        <f>$I13*IF($G13="Pickup", SUMIFS(NewEmisData!G:G, NewEmisData!$A:$A, "Pickup", NewEmisData!$B:$B, $A13, NewEmisData!$C:$C, $H13, NewEmisData!$D:$D, BU$2), SUMIFS(NewEmisData!G:G, NewEmisData!$A:$A, "LDV", NewEmisData!$B:$B, $A13, NewEmisData!$C:$C, $H13, NewEmisData!$D:$D, BU$2))</f>
        <v>0.33923869580754101</v>
      </c>
      <c r="BV13" s="335">
        <f>$I13*IF($G13="Pickup", SUMIFS(NewEmisData!H:H, NewEmisData!$A:$A, "Pickup", NewEmisData!$B:$B, $A13, NewEmisData!$C:$C, $H13, NewEmisData!$D:$D, BV$2), SUMIFS(NewEmisData!H:H, NewEmisData!$A:$A, "LDV", NewEmisData!$B:$B, $A13, NewEmisData!$C:$C, $H13, NewEmisData!$D:$D, BV$2))</f>
        <v>0.274572609184357</v>
      </c>
      <c r="BW13" s="335">
        <f>$I13*IF($G13="Pickup", SUMIFS(NewEmisData!I:I, NewEmisData!$A:$A, "Pickup", NewEmisData!$B:$B, $A13, NewEmisData!$C:$C, $H13, NewEmisData!$D:$D, BW$2), SUMIFS(NewEmisData!I:I, NewEmisData!$A:$A, "LDV", NewEmisData!$B:$B, $A13, NewEmisData!$C:$C, $H13, NewEmisData!$D:$D, BW$2))</f>
        <v>0.20444446873760599</v>
      </c>
      <c r="BX13" s="335">
        <f>$I13*IF($G13="Pickup", SUMIFS(NewEmisData!J:J, NewEmisData!$A:$A, "Pickup", NewEmisData!$B:$B, $A13, NewEmisData!$C:$C, $H13, NewEmisData!$D:$D, BX$2), SUMIFS(NewEmisData!J:J, NewEmisData!$A:$A, "LDV", NewEmisData!$B:$B, $A13, NewEmisData!$C:$C, $H13, NewEmisData!$D:$D, BX$2))</f>
        <v>0.170176908378738</v>
      </c>
      <c r="BY13" s="335">
        <f>$I13*IF($G13="Pickup", SUMIFS(NewEmisData!K:K, NewEmisData!$A:$A, "Pickup", NewEmisData!$B:$B, $A13, NewEmisData!$C:$C, $H13, NewEmisData!$D:$D, BY$2), SUMIFS(NewEmisData!K:K, NewEmisData!$A:$A, "LDV", NewEmisData!$B:$B, $A13, NewEmisData!$C:$C, $H13, NewEmisData!$D:$D, BY$2))</f>
        <v>0.152045525981331</v>
      </c>
      <c r="BZ13" s="335">
        <f>$I13*IF($G13="Pickup", SUMIFS(NewEmisData!L:L, NewEmisData!$A:$A, "Pickup", NewEmisData!$B:$B, $A13, NewEmisData!$C:$C, $H13, NewEmisData!$D:$D, BZ$2), SUMIFS(NewEmisData!L:L, NewEmisData!$A:$A, "LDV", NewEmisData!$B:$B, $A13, NewEmisData!$C:$C, $H13, NewEmisData!$D:$D, BZ$2))</f>
        <v>0.14503696159912</v>
      </c>
      <c r="CA13" s="335">
        <f>$I13*IF($G13="Pickup", SUMIFS(NewEmisData!M:M, NewEmisData!$A:$A, "Pickup", NewEmisData!$B:$B, $A13, NewEmisData!$C:$C, $H13, NewEmisData!$D:$D, CA$2), SUMIFS(NewEmisData!M:M, NewEmisData!$A:$A, "LDV", NewEmisData!$B:$B, $A13, NewEmisData!$C:$C, $H13, NewEmisData!$D:$D, CA$2))</f>
        <v>0.139402683427791</v>
      </c>
      <c r="CB13" s="335">
        <v>0.11295846897695311</v>
      </c>
      <c r="CC13" s="335">
        <f>$I13*IF($G13="Pickup", SUMIFS(NewEmisData!E:E, NewEmisData!$A:$A, "Pickup", NewEmisData!$B:$B, $A13, NewEmisData!$C:$C, $H13, NewEmisData!$D:$D, CC$2), SUMIFS(NewEmisData!E:E, NewEmisData!$A:$A, "LDV", NewEmisData!$B:$B, $A13, NewEmisData!$C:$C, $H13, NewEmisData!$D:$D, CC$2))</f>
        <v>3.9065075142891502E-2</v>
      </c>
      <c r="CD13" s="335">
        <f>$I13*IF($G13="Pickup", SUMIFS(NewEmisData!F:F, NewEmisData!$A:$A, "Pickup", NewEmisData!$B:$B, $A13, NewEmisData!$C:$C, $H13, NewEmisData!$D:$D, CD$2), SUMIFS(NewEmisData!F:F, NewEmisData!$A:$A, "LDV", NewEmisData!$B:$B, $A13, NewEmisData!$C:$C, $H13, NewEmisData!$D:$D, CD$2))</f>
        <v>2.71884075109541E-2</v>
      </c>
      <c r="CE13" s="335">
        <f>$I13*IF($G13="Pickup", SUMIFS(NewEmisData!G:G, NewEmisData!$A:$A, "Pickup", NewEmisData!$B:$B, $A13, NewEmisData!$C:$C, $H13, NewEmisData!$D:$D, CE$2), SUMIFS(NewEmisData!G:G, NewEmisData!$A:$A, "LDV", NewEmisData!$B:$B, $A13, NewEmisData!$C:$C, $H13, NewEmisData!$D:$D, CE$2))</f>
        <v>2.35915905182916E-2</v>
      </c>
      <c r="CF13" s="335">
        <f>$I13*IF($G13="Pickup", SUMIFS(NewEmisData!H:H, NewEmisData!$A:$A, "Pickup", NewEmisData!$B:$B, $A13, NewEmisData!$C:$C, $H13, NewEmisData!$D:$D, CF$2), SUMIFS(NewEmisData!H:H, NewEmisData!$A:$A, "LDV", NewEmisData!$B:$B, $A13, NewEmisData!$C:$C, $H13, NewEmisData!$D:$D, CF$2))</f>
        <v>2.2519914122574401E-2</v>
      </c>
      <c r="CG13" s="335">
        <f>$I13*IF($G13="Pickup", SUMIFS(NewEmisData!I:I, NewEmisData!$A:$A, "Pickup", NewEmisData!$B:$B, $A13, NewEmisData!$C:$C, $H13, NewEmisData!$D:$D, CG$2), SUMIFS(NewEmisData!I:I, NewEmisData!$A:$A, "LDV", NewEmisData!$B:$B, $A13, NewEmisData!$C:$C, $H13, NewEmisData!$D:$D, CG$2))</f>
        <v>2.1807779866682201E-2</v>
      </c>
      <c r="CH13" s="335">
        <f>$I13*IF($G13="Pickup", SUMIFS(NewEmisData!J:J, NewEmisData!$A:$A, "Pickup", NewEmisData!$B:$B, $A13, NewEmisData!$C:$C, $H13, NewEmisData!$D:$D, CH$2), SUMIFS(NewEmisData!J:J, NewEmisData!$A:$A, "LDV", NewEmisData!$B:$B, $A13, NewEmisData!$C:$C, $H13, NewEmisData!$D:$D, CH$2))</f>
        <v>2.1246517083751901E-2</v>
      </c>
      <c r="CI13" s="335">
        <f>$I13*IF($G13="Pickup", SUMIFS(NewEmisData!K:K, NewEmisData!$A:$A, "Pickup", NewEmisData!$B:$B, $A13, NewEmisData!$C:$C, $H13, NewEmisData!$D:$D, CI$2), SUMIFS(NewEmisData!K:K, NewEmisData!$A:$A, "LDV", NewEmisData!$B:$B, $A13, NewEmisData!$C:$C, $H13, NewEmisData!$D:$D, CI$2))</f>
        <v>2.1244746441372499E-2</v>
      </c>
      <c r="CJ13" s="335">
        <f>$I13*IF($G13="Pickup", SUMIFS(NewEmisData!L:L, NewEmisData!$A:$A, "Pickup", NewEmisData!$B:$B, $A13, NewEmisData!$C:$C, $H13, NewEmisData!$D:$D, CJ$2), SUMIFS(NewEmisData!L:L, NewEmisData!$A:$A, "LDV", NewEmisData!$B:$B, $A13, NewEmisData!$C:$C, $H13, NewEmisData!$D:$D, CJ$2))</f>
        <v>2.1244238664552498E-2</v>
      </c>
      <c r="CK13" s="335">
        <f>$I13*IF($G13="Pickup", SUMIFS(NewEmisData!M:M, NewEmisData!$A:$A, "Pickup", NewEmisData!$B:$B, $A13, NewEmisData!$C:$C, $H13, NewEmisData!$D:$D, CK$2), SUMIFS(NewEmisData!M:M, NewEmisData!$A:$A, "LDV", NewEmisData!$B:$B, $A13, NewEmisData!$C:$C, $H13, NewEmisData!$D:$D, CK$2))</f>
        <v>2.1243800212783201E-2</v>
      </c>
      <c r="CL13" s="335">
        <v>2.0846549246249676E-2</v>
      </c>
      <c r="CM13" s="335">
        <f>$I13*IF($G13="Pickup", SUMIFS(NewEmisData!E:E, NewEmisData!$A:$A, "Pickup", NewEmisData!$B:$B, $A13, NewEmisData!$C:$C, $H13, NewEmisData!$D:$D, CM$2), SUMIFS(NewEmisData!E:E, NewEmisData!$A:$A, "LDV", NewEmisData!$B:$B, $A13, NewEmisData!$C:$C, $H13, NewEmisData!$D:$D, CM$2))</f>
        <v>2.3400482606005499E-2</v>
      </c>
      <c r="CN13" s="335">
        <f>$I13*IF($G13="Pickup", SUMIFS(NewEmisData!F:F, NewEmisData!$A:$A, "Pickup", NewEmisData!$B:$B, $A13, NewEmisData!$C:$C, $H13, NewEmisData!$D:$D, CN$2), SUMIFS(NewEmisData!F:F, NewEmisData!$A:$A, "LDV", NewEmisData!$B:$B, $A13, NewEmisData!$C:$C, $H13, NewEmisData!$D:$D, CN$2))</f>
        <v>1.46264020139097E-2</v>
      </c>
      <c r="CO13" s="335">
        <f>$I13*IF($G13="Pickup", SUMIFS(NewEmisData!G:G, NewEmisData!$A:$A, "Pickup", NewEmisData!$B:$B, $A13, NewEmisData!$C:$C, $H13, NewEmisData!$D:$D, CO$2), SUMIFS(NewEmisData!G:G, NewEmisData!$A:$A, "LDV", NewEmisData!$B:$B, $A13, NewEmisData!$C:$C, $H13, NewEmisData!$D:$D, CO$2))</f>
        <v>1.17594755724597E-2</v>
      </c>
      <c r="CP13" s="335">
        <f>$I13*IF($G13="Pickup", SUMIFS(NewEmisData!H:H, NewEmisData!$A:$A, "Pickup", NewEmisData!$B:$B, $A13, NewEmisData!$C:$C, $H13, NewEmisData!$D:$D, CP$2), SUMIFS(NewEmisData!H:H, NewEmisData!$A:$A, "LDV", NewEmisData!$B:$B, $A13, NewEmisData!$C:$C, $H13, NewEmisData!$D:$D, CP$2))</f>
        <v>9.5913131178771704E-3</v>
      </c>
      <c r="CQ13" s="335">
        <f>$I13*IF($G13="Pickup", SUMIFS(NewEmisData!I:I, NewEmisData!$A:$A, "Pickup", NewEmisData!$B:$B, $A13, NewEmisData!$C:$C, $H13, NewEmisData!$D:$D, CQ$2), SUMIFS(NewEmisData!I:I, NewEmisData!$A:$A, "LDV", NewEmisData!$B:$B, $A13, NewEmisData!$C:$C, $H13, NewEmisData!$D:$D, CQ$2))</f>
        <v>8.49787062067325E-3</v>
      </c>
      <c r="CR13" s="335">
        <f>$I13*IF($G13="Pickup", SUMIFS(NewEmisData!J:J, NewEmisData!$A:$A, "Pickup", NewEmisData!$B:$B, $A13, NewEmisData!$C:$C, $H13, NewEmisData!$D:$D, CR$2), SUMIFS(NewEmisData!J:J, NewEmisData!$A:$A, "LDV", NewEmisData!$B:$B, $A13, NewEmisData!$C:$C, $H13, NewEmisData!$D:$D, CR$2))</f>
        <v>8.0109865110152001E-3</v>
      </c>
      <c r="CS13" s="335">
        <f>$I13*IF($G13="Pickup", SUMIFS(NewEmisData!K:K, NewEmisData!$A:$A, "Pickup", NewEmisData!$B:$B, $A13, NewEmisData!$C:$C, $H13, NewEmisData!$D:$D, CS$2), SUMIFS(NewEmisData!K:K, NewEmisData!$A:$A, "LDV", NewEmisData!$B:$B, $A13, NewEmisData!$C:$C, $H13, NewEmisData!$D:$D, CS$2))</f>
        <v>7.9536784391849198E-3</v>
      </c>
      <c r="CT13" s="335">
        <f>$I13*IF($G13="Pickup", SUMIFS(NewEmisData!L:L, NewEmisData!$A:$A, "Pickup", NewEmisData!$B:$B, $A13, NewEmisData!$C:$C, $H13, NewEmisData!$D:$D, CT$2), SUMIFS(NewEmisData!L:L, NewEmisData!$A:$A, "LDV", NewEmisData!$B:$B, $A13, NewEmisData!$C:$C, $H13, NewEmisData!$D:$D, CT$2))</f>
        <v>7.8603296078806496E-3</v>
      </c>
      <c r="CU13" s="335">
        <f>$I13*IF($G13="Pickup", SUMIFS(NewEmisData!M:M, NewEmisData!$A:$A, "Pickup", NewEmisData!$B:$B, $A13, NewEmisData!$C:$C, $H13, NewEmisData!$D:$D, CU$2), SUMIFS(NewEmisData!M:M, NewEmisData!$A:$A, "LDV", NewEmisData!$B:$B, $A13, NewEmisData!$C:$C, $H13, NewEmisData!$D:$D, CU$2))</f>
        <v>7.8597717488691193E-3</v>
      </c>
      <c r="CV13" s="335">
        <v>5.2030687941242611E-3</v>
      </c>
      <c r="CW13" s="335">
        <v>3.0448046675121709E-3</v>
      </c>
      <c r="CX13" s="335">
        <v>1.8865908720768221E-3</v>
      </c>
      <c r="CY13" s="335">
        <v>1.5570268485524494E-3</v>
      </c>
      <c r="CZ13" s="335">
        <v>1.2432183416122382E-3</v>
      </c>
      <c r="DA13" s="335">
        <v>9.252251866281976E-4</v>
      </c>
      <c r="DB13" s="335">
        <v>7.2309456596024934E-4</v>
      </c>
      <c r="DC13" s="335">
        <v>6.8940706870607876E-4</v>
      </c>
      <c r="DD13" s="335">
        <v>6.844148428615973E-4</v>
      </c>
      <c r="DE13" s="335">
        <v>6.8634617396886091E-4</v>
      </c>
      <c r="DF13" s="335">
        <v>6.8634617396886091E-4</v>
      </c>
      <c r="DG13" s="335">
        <f>$I13*IF($G13="Pickup", SUMIFS(NewEmisData!E:E, NewEmisData!$A:$A, "Pickup", NewEmisData!$B:$B, $A13, NewEmisData!$C:$C, $H13, NewEmisData!$D:$D, DG$2), SUMIFS(NewEmisData!E:E, NewEmisData!$A:$A, "LDV", NewEmisData!$B:$B, $A13, NewEmisData!$C:$C, $H13, NewEmisData!$D:$D, DG$2))</f>
        <v>0</v>
      </c>
      <c r="DH13" s="335">
        <f>$I13*IF($G13="Pickup", SUMIFS(NewEmisData!F:F, NewEmisData!$A:$A, "Pickup", NewEmisData!$B:$B, $A13, NewEmisData!$C:$C, $H13, NewEmisData!$D:$D, DH$2), SUMIFS(NewEmisData!F:F, NewEmisData!$A:$A, "LDV", NewEmisData!$B:$B, $A13, NewEmisData!$C:$C, $H13, NewEmisData!$D:$D, DH$2))</f>
        <v>0</v>
      </c>
      <c r="DI13" s="335">
        <f>$I13*IF($G13="Pickup", SUMIFS(NewEmisData!G:G, NewEmisData!$A:$A, "Pickup", NewEmisData!$B:$B, $A13, NewEmisData!$C:$C, $H13, NewEmisData!$D:$D, DI$2), SUMIFS(NewEmisData!G:G, NewEmisData!$A:$A, "LDV", NewEmisData!$B:$B, $A13, NewEmisData!$C:$C, $H13, NewEmisData!$D:$D, DI$2))</f>
        <v>0</v>
      </c>
      <c r="DJ13" s="335">
        <f>$I13*IF($G13="Pickup", SUMIFS(NewEmisData!H:H, NewEmisData!$A:$A, "Pickup", NewEmisData!$B:$B, $A13, NewEmisData!$C:$C, $H13, NewEmisData!$D:$D, DJ$2), SUMIFS(NewEmisData!H:H, NewEmisData!$A:$A, "LDV", NewEmisData!$B:$B, $A13, NewEmisData!$C:$C, $H13, NewEmisData!$D:$D, DJ$2))</f>
        <v>0</v>
      </c>
      <c r="DK13" s="335">
        <f>$I13*IF($G13="Pickup", SUMIFS(NewEmisData!I:I, NewEmisData!$A:$A, "Pickup", NewEmisData!$B:$B, $A13, NewEmisData!$C:$C, $H13, NewEmisData!$D:$D, DK$2), SUMIFS(NewEmisData!I:I, NewEmisData!$A:$A, "LDV", NewEmisData!$B:$B, $A13, NewEmisData!$C:$C, $H13, NewEmisData!$D:$D, DK$2))</f>
        <v>0</v>
      </c>
      <c r="DL13" s="335">
        <f>$I13*IF($G13="Pickup", SUMIFS(NewEmisData!J:J, NewEmisData!$A:$A, "Pickup", NewEmisData!$B:$B, $A13, NewEmisData!$C:$C, $H13, NewEmisData!$D:$D, DL$2), SUMIFS(NewEmisData!J:J, NewEmisData!$A:$A, "LDV", NewEmisData!$B:$B, $A13, NewEmisData!$C:$C, $H13, NewEmisData!$D:$D, DL$2))</f>
        <v>0</v>
      </c>
      <c r="DM13" s="335">
        <f>$I13*IF($G13="Pickup", SUMIFS(NewEmisData!K:K, NewEmisData!$A:$A, "Pickup", NewEmisData!$B:$B, $A13, NewEmisData!$C:$C, $H13, NewEmisData!$D:$D, DM$2), SUMIFS(NewEmisData!K:K, NewEmisData!$A:$A, "LDV", NewEmisData!$B:$B, $A13, NewEmisData!$C:$C, $H13, NewEmisData!$D:$D, DM$2))</f>
        <v>0</v>
      </c>
      <c r="DN13" s="335">
        <f>$I13*IF($G13="Pickup", SUMIFS(NewEmisData!L:L, NewEmisData!$A:$A, "Pickup", NewEmisData!$B:$B, $A13, NewEmisData!$C:$C, $H13, NewEmisData!$D:$D, DN$2), SUMIFS(NewEmisData!L:L, NewEmisData!$A:$A, "LDV", NewEmisData!$B:$B, $A13, NewEmisData!$C:$C, $H13, NewEmisData!$D:$D, DN$2))</f>
        <v>0</v>
      </c>
      <c r="DO13" s="335">
        <f>$I13*IF($G13="Pickup", SUMIFS(NewEmisData!M:M, NewEmisData!$A:$A, "Pickup", NewEmisData!$B:$B, $A13, NewEmisData!$C:$C, $H13, NewEmisData!$D:$D, DO$2), SUMIFS(NewEmisData!M:M, NewEmisData!$A:$A, "LDV", NewEmisData!$B:$B, $A13, NewEmisData!$C:$C, $H13, NewEmisData!$D:$D, DO$2))</f>
        <v>0</v>
      </c>
      <c r="DP13" s="335">
        <v>1.3868757746550878E-3</v>
      </c>
      <c r="DQ13" s="335">
        <f>$I13*IF($G13="Pickup", SUMIFS(NewEmisData!E:E, NewEmisData!$A:$A, "Pickup", NewEmisData!$B:$B, $A13, NewEmisData!$C:$C, $H13, NewEmisData!$D:$D, DQ$2), SUMIFS(NewEmisData!E:E, NewEmisData!$A:$A, "LDV", NewEmisData!$B:$B, $A13, NewEmisData!$C:$C, $H13, NewEmisData!$D:$D, DQ$2))</f>
        <v>1.5358627671248499E-2</v>
      </c>
      <c r="DR13" s="335">
        <f>$I13*IF($G13="Pickup", SUMIFS(NewEmisData!F:F, NewEmisData!$A:$A, "Pickup", NewEmisData!$B:$B, $A13, NewEmisData!$C:$C, $H13, NewEmisData!$D:$D, DR$2), SUMIFS(NewEmisData!F:F, NewEmisData!$A:$A, "LDV", NewEmisData!$B:$B, $A13, NewEmisData!$C:$C, $H13, NewEmisData!$D:$D, DR$2))</f>
        <v>9.2701502330196205E-3</v>
      </c>
      <c r="DS13" s="335">
        <f>$I13*IF($G13="Pickup", SUMIFS(NewEmisData!G:G, NewEmisData!$A:$A, "Pickup", NewEmisData!$B:$B, $A13, NewEmisData!$C:$C, $H13, NewEmisData!$D:$D, DS$2), SUMIFS(NewEmisData!G:G, NewEmisData!$A:$A, "LDV", NewEmisData!$B:$B, $A13, NewEmisData!$C:$C, $H13, NewEmisData!$D:$D, DS$2))</f>
        <v>7.3800443468092902E-3</v>
      </c>
      <c r="DT13" s="335">
        <f>$I13*IF($G13="Pickup", SUMIFS(NewEmisData!H:H, NewEmisData!$A:$A, "Pickup", NewEmisData!$B:$B, $A13, NewEmisData!$C:$C, $H13, NewEmisData!$D:$D, DT$2), SUMIFS(NewEmisData!H:H, NewEmisData!$A:$A, "LDV", NewEmisData!$B:$B, $A13, NewEmisData!$C:$C, $H13, NewEmisData!$D:$D, DT$2))</f>
        <v>5.7500359883598503E-3</v>
      </c>
      <c r="DU13" s="335">
        <f>$I13*IF($G13="Pickup", SUMIFS(NewEmisData!I:I, NewEmisData!$A:$A, "Pickup", NewEmisData!$B:$B, $A13, NewEmisData!$C:$C, $H13, NewEmisData!$D:$D, DU$2), SUMIFS(NewEmisData!I:I, NewEmisData!$A:$A, "LDV", NewEmisData!$B:$B, $A13, NewEmisData!$C:$C, $H13, NewEmisData!$D:$D, DU$2))</f>
        <v>4.5486358185720301E-3</v>
      </c>
      <c r="DV13" s="335">
        <f>$I13*IF($G13="Pickup", SUMIFS(NewEmisData!J:J, NewEmisData!$A:$A, "Pickup", NewEmisData!$B:$B, $A13, NewEmisData!$C:$C, $H13, NewEmisData!$D:$D, DV$2), SUMIFS(NewEmisData!J:J, NewEmisData!$A:$A, "LDV", NewEmisData!$B:$B, $A13, NewEmisData!$C:$C, $H13, NewEmisData!$D:$D, DV$2))</f>
        <v>3.9745008012961004E-3</v>
      </c>
      <c r="DW13" s="335">
        <f>$I13*IF($G13="Pickup", SUMIFS(NewEmisData!K:K, NewEmisData!$A:$A, "Pickup", NewEmisData!$B:$B, $A13, NewEmisData!$C:$C, $H13, NewEmisData!$D:$D, DW$2), SUMIFS(NewEmisData!K:K, NewEmisData!$A:$A, "LDV", NewEmisData!$B:$B, $A13, NewEmisData!$C:$C, $H13, NewEmisData!$D:$D, DW$2))</f>
        <v>3.6505775807205302E-3</v>
      </c>
      <c r="DX13" s="335">
        <f>$I13*IF($G13="Pickup", SUMIFS(NewEmisData!L:L, NewEmisData!$A:$A, "Pickup", NewEmisData!$B:$B, $A13, NewEmisData!$C:$C, $H13, NewEmisData!$D:$D, DX$2), SUMIFS(NewEmisData!L:L, NewEmisData!$A:$A, "LDV", NewEmisData!$B:$B, $A13, NewEmisData!$C:$C, $H13, NewEmisData!$D:$D, DX$2))</f>
        <v>3.5463484367939599E-3</v>
      </c>
      <c r="DY13" s="335">
        <f>$I13*IF($G13="Pickup", SUMIFS(NewEmisData!M:M, NewEmisData!$A:$A, "Pickup", NewEmisData!$B:$B, $A13, NewEmisData!$C:$C, $H13, NewEmisData!$D:$D, DY$2), SUMIFS(NewEmisData!M:M, NewEmisData!$A:$A, "LDV", NewEmisData!$B:$B, $A13, NewEmisData!$C:$C, $H13, NewEmisData!$D:$D, DY$2))</f>
        <v>3.4918759359810199E-3</v>
      </c>
      <c r="DZ13" s="335">
        <v>4.3350573081854527E-3</v>
      </c>
      <c r="EA13" s="335">
        <f t="shared" si="2"/>
        <v>474.817101058422</v>
      </c>
      <c r="EB13" s="335">
        <f t="shared" si="3"/>
        <v>451.24703471572099</v>
      </c>
      <c r="EC13" s="335">
        <f t="shared" si="4"/>
        <v>359.55406391675598</v>
      </c>
      <c r="ED13" s="335">
        <f t="shared" si="5"/>
        <v>306.68867751853497</v>
      </c>
      <c r="EE13" s="335">
        <f t="shared" si="6"/>
        <v>266.05693149041099</v>
      </c>
      <c r="EF13" s="335">
        <f t="shared" si="7"/>
        <v>243.087176828883</v>
      </c>
      <c r="EG13" s="335">
        <f t="shared" si="8"/>
        <v>232.82718030870799</v>
      </c>
      <c r="EH13" s="335">
        <f t="shared" si="9"/>
        <v>229.167353178653</v>
      </c>
      <c r="EI13" s="335">
        <f t="shared" si="10"/>
        <v>227.80956840287899</v>
      </c>
      <c r="EJ13" s="335">
        <f t="shared" si="11"/>
        <v>0.20692409258864139</v>
      </c>
      <c r="EK13" s="335">
        <f t="shared" si="12"/>
        <v>0.70973077210402302</v>
      </c>
      <c r="EL13" s="335">
        <f t="shared" si="13"/>
        <v>0.32036907792622199</v>
      </c>
      <c r="EM13" s="335">
        <f t="shared" si="14"/>
        <v>0.23974719966536701</v>
      </c>
      <c r="EN13" s="335">
        <f t="shared" si="15"/>
        <v>0.160612501035788</v>
      </c>
      <c r="EO13" s="335">
        <f t="shared" si="16"/>
        <v>0.10365613117262901</v>
      </c>
      <c r="EP13" s="335">
        <f t="shared" si="17"/>
        <v>7.8799994555065797E-2</v>
      </c>
      <c r="EQ13" s="335">
        <f t="shared" si="18"/>
        <v>6.8646939612850705E-2</v>
      </c>
      <c r="ER13" s="335">
        <f t="shared" si="19"/>
        <v>6.5824398729591893E-2</v>
      </c>
      <c r="ES13" s="335">
        <f t="shared" si="20"/>
        <v>6.4340803704991095E-2</v>
      </c>
      <c r="ET13" s="335">
        <f t="shared" si="21"/>
        <v>5.5587065527563068E-2</v>
      </c>
      <c r="EU13" s="335">
        <f t="shared" si="22"/>
        <v>8.2160020457903906E-3</v>
      </c>
      <c r="EV13" s="335">
        <f t="shared" si="23"/>
        <v>7.80815598787189E-3</v>
      </c>
      <c r="EW13" s="335">
        <f t="shared" si="24"/>
        <v>5.1579884513251097E-3</v>
      </c>
      <c r="EX13" s="335">
        <f t="shared" si="25"/>
        <v>4.3996084263759998E-3</v>
      </c>
      <c r="EY13" s="335">
        <f t="shared" si="26"/>
        <v>3.81672539575274E-3</v>
      </c>
      <c r="EZ13" s="335">
        <f t="shared" si="27"/>
        <v>3.4872096414849999E-3</v>
      </c>
      <c r="FA13" s="335">
        <f t="shared" si="28"/>
        <v>3.3400286224750798E-3</v>
      </c>
      <c r="FB13" s="335">
        <f t="shared" si="29"/>
        <v>3.2875233288682799E-3</v>
      </c>
      <c r="FC13" s="335">
        <f t="shared" si="30"/>
        <v>3.2680461258744399E-3</v>
      </c>
      <c r="FD13" s="335">
        <f t="shared" si="31"/>
        <v>1.3041984458904573E-3</v>
      </c>
      <c r="FE13" s="335">
        <f t="shared" si="32"/>
        <v>7.6637268565666605E-2</v>
      </c>
      <c r="FF13" s="335">
        <f t="shared" si="33"/>
        <v>7.17220347655846E-2</v>
      </c>
      <c r="FG13" s="335">
        <f t="shared" si="34"/>
        <v>5.3063354209187903E-2</v>
      </c>
      <c r="FH13" s="335">
        <f t="shared" si="35"/>
        <v>5.1413159178765599E-2</v>
      </c>
      <c r="FI13" s="335">
        <f t="shared" si="36"/>
        <v>4.9937748877796798E-2</v>
      </c>
      <c r="FJ13" s="335">
        <f t="shared" si="37"/>
        <v>4.8737436898882699E-2</v>
      </c>
      <c r="FK13" s="335">
        <f t="shared" si="38"/>
        <v>4.7984590527250397E-2</v>
      </c>
      <c r="FL13" s="335">
        <f t="shared" si="39"/>
        <v>4.76005320802948E-2</v>
      </c>
      <c r="FM13" s="335">
        <f t="shared" si="40"/>
        <v>4.7377866603412998E-2</v>
      </c>
      <c r="FN13" s="335">
        <f t="shared" si="41"/>
        <v>3.2948538923667892E-2</v>
      </c>
      <c r="FO13" s="335">
        <f t="shared" si="42"/>
        <v>1.9839679684136899E-2</v>
      </c>
      <c r="FP13" s="335">
        <f t="shared" si="43"/>
        <v>1.54915322396613E-2</v>
      </c>
      <c r="FQ13" s="335">
        <f t="shared" si="44"/>
        <v>1.24856485125612E-2</v>
      </c>
      <c r="FR13" s="335">
        <f t="shared" si="45"/>
        <v>1.10258430769824E-2</v>
      </c>
      <c r="FS13" s="335">
        <f t="shared" si="46"/>
        <v>9.7206839249302599E-3</v>
      </c>
      <c r="FT13" s="335">
        <f t="shared" si="47"/>
        <v>8.6588886279032502E-3</v>
      </c>
      <c r="FU13" s="335">
        <f t="shared" si="48"/>
        <v>7.9928948991222996E-3</v>
      </c>
      <c r="FV13" s="335">
        <f t="shared" si="49"/>
        <v>7.65317007618625E-3</v>
      </c>
      <c r="FW13" s="335">
        <f t="shared" si="50"/>
        <v>7.4561632981935697E-3</v>
      </c>
      <c r="FX13" s="335">
        <f t="shared" si="51"/>
        <v>6.6026126062260432E-3</v>
      </c>
    </row>
    <row r="14" spans="1:190" x14ac:dyDescent="0.2">
      <c r="A14" s="305" t="str">
        <f>_xlfn.CONCAT(IF(LEFT(TRIM(A13),1)="*", "*R", "R"), 1+RIGHT(TRIM(A13),1))</f>
        <v>R6</v>
      </c>
      <c r="B14" s="305" t="str">
        <f t="shared" si="53"/>
        <v>TLMCGSLC11</v>
      </c>
      <c r="C14" s="305" t="str">
        <f t="shared" si="54"/>
        <v>TL.GSL.MC.CONV.2011</v>
      </c>
      <c r="D14" s="301" t="str">
        <f t="shared" si="55"/>
        <v>bn-vmt, bn-vmt/a</v>
      </c>
      <c r="E14" s="301" t="str">
        <f t="shared" si="56"/>
        <v>TLGSL</v>
      </c>
      <c r="F14" s="301" t="str">
        <f t="shared" si="57"/>
        <v>TL</v>
      </c>
      <c r="G14" s="315" t="s">
        <v>813</v>
      </c>
      <c r="H14" s="315" t="s">
        <v>814</v>
      </c>
      <c r="I14" s="315">
        <v>1</v>
      </c>
      <c r="J14" s="315" t="str">
        <f t="shared" si="52"/>
        <v>Mini car-GSL</v>
      </c>
      <c r="K14" s="335">
        <f>$I14*IF($G14="Pickup", SUMIFS(NewEmisData!E:E, NewEmisData!$A:$A, "Pickup", NewEmisData!$B:$B, $A14, NewEmisData!$C:$C, $H14, NewEmisData!$D:$D, K$2), SUMIFS(NewEmisData!E:E, NewEmisData!$A:$A, "LDV", NewEmisData!$B:$B, $A14, NewEmisData!$C:$C, $H14, NewEmisData!$D:$D, K$2))</f>
        <v>465.43339574540698</v>
      </c>
      <c r="L14" s="335">
        <f>$I14*IF($G14="Pickup", SUMIFS(NewEmisData!F:F, NewEmisData!$A:$A, "Pickup", NewEmisData!$B:$B, $A14, NewEmisData!$C:$C, $H14, NewEmisData!$D:$D, L$2), SUMIFS(NewEmisData!F:F, NewEmisData!$A:$A, "LDV", NewEmisData!$B:$B, $A14, NewEmisData!$C:$C, $H14, NewEmisData!$D:$D, L$2))</f>
        <v>447.45086858043499</v>
      </c>
      <c r="M14" s="335">
        <f>$I14*IF($G14="Pickup", SUMIFS(NewEmisData!G:G, NewEmisData!$A:$A, "Pickup", NewEmisData!$B:$B, $A14, NewEmisData!$C:$C, $H14, NewEmisData!$D:$D, M$2), SUMIFS(NewEmisData!G:G, NewEmisData!$A:$A, "LDV", NewEmisData!$B:$B, $A14, NewEmisData!$C:$C, $H14, NewEmisData!$D:$D, M$2))</f>
        <v>371.68579631799702</v>
      </c>
      <c r="N14" s="335">
        <f>$I14*IF($G14="Pickup", SUMIFS(NewEmisData!H:H, NewEmisData!$A:$A, "Pickup", NewEmisData!$B:$B, $A14, NewEmisData!$C:$C, $H14, NewEmisData!$D:$D, N$2), SUMIFS(NewEmisData!H:H, NewEmisData!$A:$A, "LDV", NewEmisData!$B:$B, $A14, NewEmisData!$C:$C, $H14, NewEmisData!$D:$D, N$2))</f>
        <v>316.68783468886801</v>
      </c>
      <c r="O14" s="335">
        <f>$I14*IF($G14="Pickup", SUMIFS(NewEmisData!I:I, NewEmisData!$A:$A, "Pickup", NewEmisData!$B:$B, $A14, NewEmisData!$C:$C, $H14, NewEmisData!$D:$D, O$2), SUMIFS(NewEmisData!I:I, NewEmisData!$A:$A, "LDV", NewEmisData!$B:$B, $A14, NewEmisData!$C:$C, $H14, NewEmisData!$D:$D, O$2))</f>
        <v>274.45359564691302</v>
      </c>
      <c r="P14" s="335">
        <f>$I14*IF($G14="Pickup", SUMIFS(NewEmisData!J:J, NewEmisData!$A:$A, "Pickup", NewEmisData!$B:$B, $A14, NewEmisData!$C:$C, $H14, NewEmisData!$D:$D, P$2), SUMIFS(NewEmisData!J:J, NewEmisData!$A:$A, "LDV", NewEmisData!$B:$B, $A14, NewEmisData!$C:$C, $H14, NewEmisData!$D:$D, P$2))</f>
        <v>250.610452801164</v>
      </c>
      <c r="Q14" s="335">
        <f>$I14*IF($G14="Pickup", SUMIFS(NewEmisData!K:K, NewEmisData!$A:$A, "Pickup", NewEmisData!$B:$B, $A14, NewEmisData!$C:$C, $H14, NewEmisData!$D:$D, Q$2), SUMIFS(NewEmisData!K:K, NewEmisData!$A:$A, "LDV", NewEmisData!$B:$B, $A14, NewEmisData!$C:$C, $H14, NewEmisData!$D:$D, Q$2))</f>
        <v>239.96929474207201</v>
      </c>
      <c r="R14" s="335">
        <f>$I14*IF($G14="Pickup", SUMIFS(NewEmisData!L:L, NewEmisData!$A:$A, "Pickup", NewEmisData!$B:$B, $A14, NewEmisData!$C:$C, $H14, NewEmisData!$D:$D, R$2), SUMIFS(NewEmisData!L:L, NewEmisData!$A:$A, "LDV", NewEmisData!$B:$B, $A14, NewEmisData!$C:$C, $H14, NewEmisData!$D:$D, R$2))</f>
        <v>236.17949059358199</v>
      </c>
      <c r="S14" s="335">
        <f>$I14*IF($G14="Pickup", SUMIFS(NewEmisData!M:M, NewEmisData!$A:$A, "Pickup", NewEmisData!$B:$B, $A14, NewEmisData!$C:$C, $H14, NewEmisData!$D:$D, S$2), SUMIFS(NewEmisData!M:M, NewEmisData!$A:$A, "LDV", NewEmisData!$B:$B, $A14, NewEmisData!$C:$C, $H14, NewEmisData!$D:$D, S$2))</f>
        <v>234.77621268414799</v>
      </c>
      <c r="T14" s="335">
        <v>0.20692409258864139</v>
      </c>
      <c r="U14" s="335">
        <f>$I14*IF($G14="Pickup", SUMIFS(NewEmisData!E:E, NewEmisData!$A:$A, "Pickup", NewEmisData!$B:$B, $A14, NewEmisData!$C:$C, $H14, NewEmisData!$D:$D, U$2), SUMIFS(NewEmisData!E:E, NewEmisData!$A:$A, "LDV", NewEmisData!$B:$B, $A14, NewEmisData!$C:$C, $H14, NewEmisData!$D:$D, U$2))</f>
        <v>0.76817370125590101</v>
      </c>
      <c r="V14" s="335">
        <f>$I14*IF($G14="Pickup", SUMIFS(NewEmisData!F:F, NewEmisData!$A:$A, "Pickup", NewEmisData!$B:$B, $A14, NewEmisData!$C:$C, $H14, NewEmisData!$D:$D, V$2), SUMIFS(NewEmisData!F:F, NewEmisData!$A:$A, "LDV", NewEmisData!$B:$B, $A14, NewEmisData!$C:$C, $H14, NewEmisData!$D:$D, V$2))</f>
        <v>0.34255400012381199</v>
      </c>
      <c r="W14" s="335">
        <f>$I14*IF($G14="Pickup", SUMIFS(NewEmisData!G:G, NewEmisData!$A:$A, "Pickup", NewEmisData!$B:$B, $A14, NewEmisData!$C:$C, $H14, NewEmisData!$D:$D, W$2), SUMIFS(NewEmisData!G:G, NewEmisData!$A:$A, "LDV", NewEmisData!$B:$B, $A14, NewEmisData!$C:$C, $H14, NewEmisData!$D:$D, W$2))</f>
        <v>0.22026197441968301</v>
      </c>
      <c r="X14" s="335">
        <f>$I14*IF($G14="Pickup", SUMIFS(NewEmisData!H:H, NewEmisData!$A:$A, "Pickup", NewEmisData!$B:$B, $A14, NewEmisData!$C:$C, $H14, NewEmisData!$D:$D, X$2), SUMIFS(NewEmisData!H:H, NewEmisData!$A:$A, "LDV", NewEmisData!$B:$B, $A14, NewEmisData!$C:$C, $H14, NewEmisData!$D:$D, X$2))</f>
        <v>0.146130223505477</v>
      </c>
      <c r="Y14" s="335">
        <f>$I14*IF($G14="Pickup", SUMIFS(NewEmisData!I:I, NewEmisData!$A:$A, "Pickup", NewEmisData!$B:$B, $A14, NewEmisData!$C:$C, $H14, NewEmisData!$D:$D, Y$2), SUMIFS(NewEmisData!I:I, NewEmisData!$A:$A, "LDV", NewEmisData!$B:$B, $A14, NewEmisData!$C:$C, $H14, NewEmisData!$D:$D, Y$2))</f>
        <v>9.25204446820201E-2</v>
      </c>
      <c r="Z14" s="335">
        <f>$I14*IF($G14="Pickup", SUMIFS(NewEmisData!J:J, NewEmisData!$A:$A, "Pickup", NewEmisData!$B:$B, $A14, NewEmisData!$C:$C, $H14, NewEmisData!$D:$D, Z$2), SUMIFS(NewEmisData!J:J, NewEmisData!$A:$A, "LDV", NewEmisData!$B:$B, $A14, NewEmisData!$C:$C, $H14, NewEmisData!$D:$D, Z$2))</f>
        <v>6.9646332093205393E-2</v>
      </c>
      <c r="AA14" s="335">
        <f>$I14*IF($G14="Pickup", SUMIFS(NewEmisData!K:K, NewEmisData!$A:$A, "Pickup", NewEmisData!$B:$B, $A14, NewEmisData!$C:$C, $H14, NewEmisData!$D:$D, AA$2), SUMIFS(NewEmisData!K:K, NewEmisData!$A:$A, "LDV", NewEmisData!$B:$B, $A14, NewEmisData!$C:$C, $H14, NewEmisData!$D:$D, AA$2))</f>
        <v>6.0285539426727999E-2</v>
      </c>
      <c r="AB14" s="335">
        <f>$I14*IF($G14="Pickup", SUMIFS(NewEmisData!L:L, NewEmisData!$A:$A, "Pickup", NewEmisData!$B:$B, $A14, NewEmisData!$C:$C, $H14, NewEmisData!$D:$D, AB$2), SUMIFS(NewEmisData!L:L, NewEmisData!$A:$A, "LDV", NewEmisData!$B:$B, $A14, NewEmisData!$C:$C, $H14, NewEmisData!$D:$D, AB$2))</f>
        <v>5.7685517085836899E-2</v>
      </c>
      <c r="AC14" s="335">
        <f>$I14*IF($G14="Pickup", SUMIFS(NewEmisData!M:M, NewEmisData!$A:$A, "Pickup", NewEmisData!$B:$B, $A14, NewEmisData!$C:$C, $H14, NewEmisData!$D:$D, AC$2), SUMIFS(NewEmisData!M:M, NewEmisData!$A:$A, "LDV", NewEmisData!$B:$B, $A14, NewEmisData!$C:$C, $H14, NewEmisData!$D:$D, AC$2))</f>
        <v>5.6336256806388998E-2</v>
      </c>
      <c r="AD14" s="335">
        <v>5.5587065527563068E-2</v>
      </c>
      <c r="AE14" s="335">
        <f>$I14*IF($G14="Pickup", SUMIFS(NewEmisData!E:E, NewEmisData!$A:$A, "Pickup", NewEmisData!$B:$B, $A14, NewEmisData!$C:$C, $H14, NewEmisData!$D:$D, AE$2), SUMIFS(NewEmisData!E:E, NewEmisData!$A:$A, "LDV", NewEmisData!$B:$B, $A14, NewEmisData!$C:$C, $H14, NewEmisData!$D:$D, AE$2))</f>
        <v>8.0536316527093799E-3</v>
      </c>
      <c r="AF14" s="335">
        <f>$I14*IF($G14="Pickup", SUMIFS(NewEmisData!F:F, NewEmisData!$A:$A, "Pickup", NewEmisData!$B:$B, $A14, NewEmisData!$C:$C, $H14, NewEmisData!$D:$D, AF$2), SUMIFS(NewEmisData!F:F, NewEmisData!$A:$A, "LDV", NewEmisData!$B:$B, $A14, NewEmisData!$C:$C, $H14, NewEmisData!$D:$D, AF$2))</f>
        <v>7.7424694052717798E-3</v>
      </c>
      <c r="AG14" s="335">
        <f>$I14*IF($G14="Pickup", SUMIFS(NewEmisData!G:G, NewEmisData!$A:$A, "Pickup", NewEmisData!$B:$B, $A14, NewEmisData!$C:$C, $H14, NewEmisData!$D:$D, AG$2), SUMIFS(NewEmisData!G:G, NewEmisData!$A:$A, "LDV", NewEmisData!$B:$B, $A14, NewEmisData!$C:$C, $H14, NewEmisData!$D:$D, AG$2))</f>
        <v>5.3320257089092297E-3</v>
      </c>
      <c r="AH14" s="335">
        <f>$I14*IF($G14="Pickup", SUMIFS(NewEmisData!H:H, NewEmisData!$A:$A, "Pickup", NewEmisData!$B:$B, $A14, NewEmisData!$C:$C, $H14, NewEmisData!$D:$D, AH$2), SUMIFS(NewEmisData!H:H, NewEmisData!$A:$A, "LDV", NewEmisData!$B:$B, $A14, NewEmisData!$C:$C, $H14, NewEmisData!$D:$D, AH$2))</f>
        <v>4.5430510168157703E-3</v>
      </c>
      <c r="AI14" s="335">
        <f>$I14*IF($G14="Pickup", SUMIFS(NewEmisData!I:I, NewEmisData!$A:$A, "Pickup", NewEmisData!$B:$B, $A14, NewEmisData!$C:$C, $H14, NewEmisData!$D:$D, AI$2), SUMIFS(NewEmisData!I:I, NewEmisData!$A:$A, "LDV", NewEmisData!$B:$B, $A14, NewEmisData!$C:$C, $H14, NewEmisData!$D:$D, AI$2))</f>
        <v>3.9371785778053803E-3</v>
      </c>
      <c r="AJ14" s="335">
        <f>$I14*IF($G14="Pickup", SUMIFS(NewEmisData!J:J, NewEmisData!$A:$A, "Pickup", NewEmisData!$B:$B, $A14, NewEmisData!$C:$C, $H14, NewEmisData!$D:$D, AJ$2), SUMIFS(NewEmisData!J:J, NewEmisData!$A:$A, "LDV", NewEmisData!$B:$B, $A14, NewEmisData!$C:$C, $H14, NewEmisData!$D:$D, AJ$2))</f>
        <v>3.5951364530025401E-3</v>
      </c>
      <c r="AK14" s="335">
        <f>$I14*IF($G14="Pickup", SUMIFS(NewEmisData!K:K, NewEmisData!$A:$A, "Pickup", NewEmisData!$B:$B, $A14, NewEmisData!$C:$C, $H14, NewEmisData!$D:$D, AK$2), SUMIFS(NewEmisData!K:K, NewEmisData!$A:$A, "LDV", NewEmisData!$B:$B, $A14, NewEmisData!$C:$C, $H14, NewEmisData!$D:$D, AK$2))</f>
        <v>3.4424852382502098E-3</v>
      </c>
      <c r="AL14" s="335">
        <f>$I14*IF($G14="Pickup", SUMIFS(NewEmisData!L:L, NewEmisData!$A:$A, "Pickup", NewEmisData!$B:$B, $A14, NewEmisData!$C:$C, $H14, NewEmisData!$D:$D, AL$2), SUMIFS(NewEmisData!L:L, NewEmisData!$A:$A, "LDV", NewEmisData!$B:$B, $A14, NewEmisData!$C:$C, $H14, NewEmisData!$D:$D, AL$2))</f>
        <v>3.38811619026995E-3</v>
      </c>
      <c r="AM14" s="335">
        <f>$I14*IF($G14="Pickup", SUMIFS(NewEmisData!M:M, NewEmisData!$A:$A, "Pickup", NewEmisData!$B:$B, $A14, NewEmisData!$C:$C, $H14, NewEmisData!$D:$D, AM$2), SUMIFS(NewEmisData!M:M, NewEmisData!$A:$A, "LDV", NewEmisData!$B:$B, $A14, NewEmisData!$C:$C, $H14, NewEmisData!$D:$D, AM$2))</f>
        <v>3.36798790618778E-3</v>
      </c>
      <c r="AN14" s="335">
        <v>1.3041984458904573E-3</v>
      </c>
      <c r="AO14" s="335">
        <f>$I14*IF($G14="Pickup", SUMIFS(NewEmisData!E:E, NewEmisData!$A:$A, "Pickup", NewEmisData!$B:$B, $A14, NewEmisData!$C:$C, $H14, NewEmisData!$D:$D, AO$2), SUMIFS(NewEmisData!E:E, NewEmisData!$A:$A, "LDV", NewEmisData!$B:$B, $A14, NewEmisData!$C:$C, $H14, NewEmisData!$D:$D, AO$2))</f>
        <v>7.6317156939691294E-2</v>
      </c>
      <c r="AP14" s="335">
        <f>$I14*IF($G14="Pickup", SUMIFS(NewEmisData!F:F, NewEmisData!$A:$A, "Pickup", NewEmisData!$B:$B, $A14, NewEmisData!$C:$C, $H14, NewEmisData!$D:$D, AP$2), SUMIFS(NewEmisData!F:F, NewEmisData!$A:$A, "LDV", NewEmisData!$B:$B, $A14, NewEmisData!$C:$C, $H14, NewEmisData!$D:$D, AP$2))</f>
        <v>7.1544642944165196E-2</v>
      </c>
      <c r="AQ14" s="335">
        <f>$I14*IF($G14="Pickup", SUMIFS(NewEmisData!G:G, NewEmisData!$A:$A, "Pickup", NewEmisData!$B:$B, $A14, NewEmisData!$C:$C, $H14, NewEmisData!$D:$D, AQ$2), SUMIFS(NewEmisData!G:G, NewEmisData!$A:$A, "LDV", NewEmisData!$B:$B, $A14, NewEmisData!$C:$C, $H14, NewEmisData!$D:$D, AQ$2))</f>
        <v>5.8249743312617203E-2</v>
      </c>
      <c r="AR14" s="335">
        <f>$I14*IF($G14="Pickup", SUMIFS(NewEmisData!H:H, NewEmisData!$A:$A, "Pickup", NewEmisData!$B:$B, $A14, NewEmisData!$C:$C, $H14, NewEmisData!$D:$D, AR$2), SUMIFS(NewEmisData!H:H, NewEmisData!$A:$A, "LDV", NewEmisData!$B:$B, $A14, NewEmisData!$C:$C, $H14, NewEmisData!$D:$D, AR$2))</f>
        <v>5.6730049378736901E-2</v>
      </c>
      <c r="AS14" s="335">
        <f>$I14*IF($G14="Pickup", SUMIFS(NewEmisData!I:I, NewEmisData!$A:$A, "Pickup", NewEmisData!$B:$B, $A14, NewEmisData!$C:$C, $H14, NewEmisData!$D:$D, AS$2), SUMIFS(NewEmisData!I:I, NewEmisData!$A:$A, "LDV", NewEmisData!$B:$B, $A14, NewEmisData!$C:$C, $H14, NewEmisData!$D:$D, AS$2))</f>
        <v>5.5297861804990203E-2</v>
      </c>
      <c r="AT14" s="335">
        <f>$I14*IF($G14="Pickup", SUMIFS(NewEmisData!J:J, NewEmisData!$A:$A, "Pickup", NewEmisData!$B:$B, $A14, NewEmisData!$C:$C, $H14, NewEmisData!$D:$D, AT$2), SUMIFS(NewEmisData!J:J, NewEmisData!$A:$A, "LDV", NewEmisData!$B:$B, $A14, NewEmisData!$C:$C, $H14, NewEmisData!$D:$D, AT$2))</f>
        <v>5.4156352090813403E-2</v>
      </c>
      <c r="AU14" s="335">
        <f>$I14*IF($G14="Pickup", SUMIFS(NewEmisData!K:K, NewEmisData!$A:$A, "Pickup", NewEmisData!$B:$B, $A14, NewEmisData!$C:$C, $H14, NewEmisData!$D:$D, AU$2), SUMIFS(NewEmisData!K:K, NewEmisData!$A:$A, "LDV", NewEmisData!$B:$B, $A14, NewEmisData!$C:$C, $H14, NewEmisData!$D:$D, AU$2))</f>
        <v>5.3430662266944498E-2</v>
      </c>
      <c r="AV14" s="335">
        <f>$I14*IF($G14="Pickup", SUMIFS(NewEmisData!L:L, NewEmisData!$A:$A, "Pickup", NewEmisData!$B:$B, $A14, NewEmisData!$C:$C, $H14, NewEmisData!$D:$D, AV$2), SUMIFS(NewEmisData!L:L, NewEmisData!$A:$A, "LDV", NewEmisData!$B:$B, $A14, NewEmisData!$C:$C, $H14, NewEmisData!$D:$D, AV$2))</f>
        <v>5.3062743786751999E-2</v>
      </c>
      <c r="AW14" s="335">
        <f>$I14*IF($G14="Pickup", SUMIFS(NewEmisData!M:M, NewEmisData!$A:$A, "Pickup", NewEmisData!$B:$B, $A14, NewEmisData!$C:$C, $H14, NewEmisData!$D:$D, AW$2), SUMIFS(NewEmisData!M:M, NewEmisData!$A:$A, "LDV", NewEmisData!$B:$B, $A14, NewEmisData!$C:$C, $H14, NewEmisData!$D:$D, AW$2))</f>
        <v>5.2850768620488903E-2</v>
      </c>
      <c r="AX14" s="335">
        <v>3.2948538923667892E-2</v>
      </c>
      <c r="AY14" s="335">
        <f>$I14*IF($G14="Pickup", SUMIFS(NewEmisData!E:E, NewEmisData!$A:$A, "Pickup", NewEmisData!$B:$B, $A14, NewEmisData!$C:$C, $H14, NewEmisData!$D:$D, AY$2), SUMIFS(NewEmisData!E:E, NewEmisData!$A:$A, "LDV", NewEmisData!$B:$B, $A14, NewEmisData!$C:$C, $H14, NewEmisData!$D:$D, AY$2))</f>
        <v>2.00368746679381E-2</v>
      </c>
      <c r="AZ14" s="335">
        <f>$I14*IF($G14="Pickup", SUMIFS(NewEmisData!F:F, NewEmisData!$A:$A, "Pickup", NewEmisData!$B:$B, $A14, NewEmisData!$C:$C, $H14, NewEmisData!$D:$D, AZ$2), SUMIFS(NewEmisData!F:F, NewEmisData!$A:$A, "LDV", NewEmisData!$B:$B, $A14, NewEmisData!$C:$C, $H14, NewEmisData!$D:$D, AZ$2))</f>
        <v>1.58149288879222E-2</v>
      </c>
      <c r="BA14" s="335">
        <f>$I14*IF($G14="Pickup", SUMIFS(NewEmisData!G:G, NewEmisData!$A:$A, "Pickup", NewEmisData!$B:$B, $A14, NewEmisData!$C:$C, $H14, NewEmisData!$D:$D, BA$2), SUMIFS(NewEmisData!G:G, NewEmisData!$A:$A, "LDV", NewEmisData!$B:$B, $A14, NewEmisData!$C:$C, $H14, NewEmisData!$D:$D, BA$2))</f>
        <v>1.2889012730210401E-2</v>
      </c>
      <c r="BB14" s="335">
        <f>$I14*IF($G14="Pickup", SUMIFS(NewEmisData!H:H, NewEmisData!$A:$A, "Pickup", NewEmisData!$B:$B, $A14, NewEmisData!$C:$C, $H14, NewEmisData!$D:$D, BB$2), SUMIFS(NewEmisData!H:H, NewEmisData!$A:$A, "LDV", NewEmisData!$B:$B, $A14, NewEmisData!$C:$C, $H14, NewEmisData!$D:$D, BB$2))</f>
        <v>1.1544674905883E-2</v>
      </c>
      <c r="BC14" s="335">
        <f>$I14*IF($G14="Pickup", SUMIFS(NewEmisData!I:I, NewEmisData!$A:$A, "Pickup", NewEmisData!$B:$B, $A14, NewEmisData!$C:$C, $H14, NewEmisData!$D:$D, BC$2), SUMIFS(NewEmisData!I:I, NewEmisData!$A:$A, "LDV", NewEmisData!$B:$B, $A14, NewEmisData!$C:$C, $H14, NewEmisData!$D:$D, BC$2))</f>
        <v>1.0277724336371899E-2</v>
      </c>
      <c r="BD14" s="335">
        <f>$I14*IF($G14="Pickup", SUMIFS(NewEmisData!J:J, NewEmisData!$A:$A, "Pickup", NewEmisData!$B:$B, $A14, NewEmisData!$C:$C, $H14, NewEmisData!$D:$D, BD$2), SUMIFS(NewEmisData!J:J, NewEmisData!$A:$A, "LDV", NewEmisData!$B:$B, $A14, NewEmisData!$C:$C, $H14, NewEmisData!$D:$D, BD$2))</f>
        <v>9.2679749278735592E-3</v>
      </c>
      <c r="BE14" s="335">
        <f>$I14*IF($G14="Pickup", SUMIFS(NewEmisData!K:K, NewEmisData!$A:$A, "Pickup", NewEmisData!$B:$B, $A14, NewEmisData!$C:$C, $H14, NewEmisData!$D:$D, BE$2), SUMIFS(NewEmisData!K:K, NewEmisData!$A:$A, "LDV", NewEmisData!$B:$B, $A14, NewEmisData!$C:$C, $H14, NewEmisData!$D:$D, BE$2))</f>
        <v>8.6259896432645099E-3</v>
      </c>
      <c r="BF14" s="335">
        <f>$I14*IF($G14="Pickup", SUMIFS(NewEmisData!L:L, NewEmisData!$A:$A, "Pickup", NewEmisData!$B:$B, $A14, NewEmisData!$C:$C, $H14, NewEmisData!$D:$D, BF$2), SUMIFS(NewEmisData!L:L, NewEmisData!$A:$A, "LDV", NewEmisData!$B:$B, $A14, NewEmisData!$C:$C, $H14, NewEmisData!$D:$D, BF$2))</f>
        <v>8.3004876330209296E-3</v>
      </c>
      <c r="BG14" s="335">
        <f>$I14*IF($G14="Pickup", SUMIFS(NewEmisData!M:M, NewEmisData!$A:$A, "Pickup", NewEmisData!$B:$B, $A14, NewEmisData!$C:$C, $H14, NewEmisData!$D:$D, BG$2), SUMIFS(NewEmisData!M:M, NewEmisData!$A:$A, "LDV", NewEmisData!$B:$B, $A14, NewEmisData!$C:$C, $H14, NewEmisData!$D:$D, BG$2))</f>
        <v>8.1129702157430005E-3</v>
      </c>
      <c r="BH14" s="335">
        <v>6.6026126062260432E-3</v>
      </c>
      <c r="BI14" s="335">
        <f>$I14*IF($G14="Pickup", SUMIFS(NewEmisData!E:E, NewEmisData!$A:$A, "Pickup", NewEmisData!$B:$B, $A14, NewEmisData!$C:$C, $H14, NewEmisData!$D:$D, BI$2), SUMIFS(NewEmisData!E:E, NewEmisData!$A:$A, "LDV", NewEmisData!$B:$B, $A14, NewEmisData!$C:$C, $H14, NewEmisData!$D:$D, BI$2))</f>
        <v>6.1599528865440298</v>
      </c>
      <c r="BJ14" s="335">
        <f>$I14*IF($G14="Pickup", SUMIFS(NewEmisData!F:F, NewEmisData!$A:$A, "Pickup", NewEmisData!$B:$B, $A14, NewEmisData!$C:$C, $H14, NewEmisData!$D:$D, BJ$2), SUMIFS(NewEmisData!F:F, NewEmisData!$A:$A, "LDV", NewEmisData!$B:$B, $A14, NewEmisData!$C:$C, $H14, NewEmisData!$D:$D, BJ$2))</f>
        <v>3.7475170679561298</v>
      </c>
      <c r="BK14" s="335">
        <f>$I14*IF($G14="Pickup", SUMIFS(NewEmisData!G:G, NewEmisData!$A:$A, "Pickup", NewEmisData!$B:$B, $A14, NewEmisData!$C:$C, $H14, NewEmisData!$D:$D, BK$2), SUMIFS(NewEmisData!G:G, NewEmisData!$A:$A, "LDV", NewEmisData!$B:$B, $A14, NewEmisData!$C:$C, $H14, NewEmisData!$D:$D, BK$2))</f>
        <v>2.80366463620466</v>
      </c>
      <c r="BL14" s="335">
        <f>$I14*IF($G14="Pickup", SUMIFS(NewEmisData!H:H, NewEmisData!$A:$A, "Pickup", NewEmisData!$B:$B, $A14, NewEmisData!$C:$C, $H14, NewEmisData!$D:$D, BL$2), SUMIFS(NewEmisData!H:H, NewEmisData!$A:$A, "LDV", NewEmisData!$B:$B, $A14, NewEmisData!$C:$C, $H14, NewEmisData!$D:$D, BL$2))</f>
        <v>2.2038088113149099</v>
      </c>
      <c r="BM14" s="335">
        <f>$I14*IF($G14="Pickup", SUMIFS(NewEmisData!I:I, NewEmisData!$A:$A, "Pickup", NewEmisData!$B:$B, $A14, NewEmisData!$C:$C, $H14, NewEmisData!$D:$D, BM$2), SUMIFS(NewEmisData!I:I, NewEmisData!$A:$A, "LDV", NewEmisData!$B:$B, $A14, NewEmisData!$C:$C, $H14, NewEmisData!$D:$D, BM$2))</f>
        <v>1.6110244723417799</v>
      </c>
      <c r="BN14" s="335">
        <f>$I14*IF($G14="Pickup", SUMIFS(NewEmisData!J:J, NewEmisData!$A:$A, "Pickup", NewEmisData!$B:$B, $A14, NewEmisData!$C:$C, $H14, NewEmisData!$D:$D, BN$2), SUMIFS(NewEmisData!J:J, NewEmisData!$A:$A, "LDV", NewEmisData!$B:$B, $A14, NewEmisData!$C:$C, $H14, NewEmisData!$D:$D, BN$2))</f>
        <v>1.2813570878169001</v>
      </c>
      <c r="BO14" s="335">
        <f>$I14*IF($G14="Pickup", SUMIFS(NewEmisData!K:K, NewEmisData!$A:$A, "Pickup", NewEmisData!$B:$B, $A14, NewEmisData!$C:$C, $H14, NewEmisData!$D:$D, BO$2), SUMIFS(NewEmisData!K:K, NewEmisData!$A:$A, "LDV", NewEmisData!$B:$B, $A14, NewEmisData!$C:$C, $H14, NewEmisData!$D:$D, BO$2))</f>
        <v>1.1316455644238499</v>
      </c>
      <c r="BP14" s="335">
        <f>$I14*IF($G14="Pickup", SUMIFS(NewEmisData!L:L, NewEmisData!$A:$A, "Pickup", NewEmisData!$B:$B, $A14, NewEmisData!$C:$C, $H14, NewEmisData!$D:$D, BP$2), SUMIFS(NewEmisData!L:L, NewEmisData!$A:$A, "LDV", NewEmisData!$B:$B, $A14, NewEmisData!$C:$C, $H14, NewEmisData!$D:$D, BP$2))</f>
        <v>1.0822537615630099</v>
      </c>
      <c r="BQ14" s="335">
        <f>$I14*IF($G14="Pickup", SUMIFS(NewEmisData!M:M, NewEmisData!$A:$A, "Pickup", NewEmisData!$B:$B, $A14, NewEmisData!$C:$C, $H14, NewEmisData!$D:$D, BQ$2), SUMIFS(NewEmisData!M:M, NewEmisData!$A:$A, "LDV", NewEmisData!$B:$B, $A14, NewEmisData!$C:$C, $H14, NewEmisData!$D:$D, BQ$2))</f>
        <v>1.05143374218492</v>
      </c>
      <c r="BR14" s="335">
        <v>1.5622001678221484</v>
      </c>
      <c r="BS14" s="335">
        <f>$I14*IF($G14="Pickup", SUMIFS(NewEmisData!E:E, NewEmisData!$A:$A, "Pickup", NewEmisData!$B:$B, $A14, NewEmisData!$C:$C, $H14, NewEmisData!$D:$D, BS$2), SUMIFS(NewEmisData!E:E, NewEmisData!$A:$A, "LDV", NewEmisData!$B:$B, $A14, NewEmisData!$C:$C, $H14, NewEmisData!$D:$D, BS$2))</f>
        <v>0.72787250280402604</v>
      </c>
      <c r="BT14" s="335">
        <f>$I14*IF($G14="Pickup", SUMIFS(NewEmisData!F:F, NewEmisData!$A:$A, "Pickup", NewEmisData!$B:$B, $A14, NewEmisData!$C:$C, $H14, NewEmisData!$D:$D, BT$2), SUMIFS(NewEmisData!F:F, NewEmisData!$A:$A, "LDV", NewEmisData!$B:$B, $A14, NewEmisData!$C:$C, $H14, NewEmisData!$D:$D, BT$2))</f>
        <v>0.40987916241045302</v>
      </c>
      <c r="BU14" s="335">
        <f>$I14*IF($G14="Pickup", SUMIFS(NewEmisData!G:G, NewEmisData!$A:$A, "Pickup", NewEmisData!$B:$B, $A14, NewEmisData!$C:$C, $H14, NewEmisData!$D:$D, BU$2), SUMIFS(NewEmisData!G:G, NewEmisData!$A:$A, "LDV", NewEmisData!$B:$B, $A14, NewEmisData!$C:$C, $H14, NewEmisData!$D:$D, BU$2))</f>
        <v>0.30765788839279401</v>
      </c>
      <c r="BV14" s="335">
        <f>$I14*IF($G14="Pickup", SUMIFS(NewEmisData!H:H, NewEmisData!$A:$A, "Pickup", NewEmisData!$B:$B, $A14, NewEmisData!$C:$C, $H14, NewEmisData!$D:$D, BV$2), SUMIFS(NewEmisData!H:H, NewEmisData!$A:$A, "LDV", NewEmisData!$B:$B, $A14, NewEmisData!$C:$C, $H14, NewEmisData!$D:$D, BV$2))</f>
        <v>0.248891607461663</v>
      </c>
      <c r="BW14" s="335">
        <f>$I14*IF($G14="Pickup", SUMIFS(NewEmisData!I:I, NewEmisData!$A:$A, "Pickup", NewEmisData!$B:$B, $A14, NewEmisData!$C:$C, $H14, NewEmisData!$D:$D, BW$2), SUMIFS(NewEmisData!I:I, NewEmisData!$A:$A, "LDV", NewEmisData!$B:$B, $A14, NewEmisData!$C:$C, $H14, NewEmisData!$D:$D, BW$2))</f>
        <v>0.184861723618618</v>
      </c>
      <c r="BX14" s="335">
        <f>$I14*IF($G14="Pickup", SUMIFS(NewEmisData!J:J, NewEmisData!$A:$A, "Pickup", NewEmisData!$B:$B, $A14, NewEmisData!$C:$C, $H14, NewEmisData!$D:$D, BX$2), SUMIFS(NewEmisData!J:J, NewEmisData!$A:$A, "LDV", NewEmisData!$B:$B, $A14, NewEmisData!$C:$C, $H14, NewEmisData!$D:$D, BX$2))</f>
        <v>0.15433193284657201</v>
      </c>
      <c r="BY14" s="335">
        <f>$I14*IF($G14="Pickup", SUMIFS(NewEmisData!K:K, NewEmisData!$A:$A, "Pickup", NewEmisData!$B:$B, $A14, NewEmisData!$C:$C, $H14, NewEmisData!$D:$D, BY$2), SUMIFS(NewEmisData!K:K, NewEmisData!$A:$A, "LDV", NewEmisData!$B:$B, $A14, NewEmisData!$C:$C, $H14, NewEmisData!$D:$D, BY$2))</f>
        <v>0.138091436876464</v>
      </c>
      <c r="BZ14" s="335">
        <f>$I14*IF($G14="Pickup", SUMIFS(NewEmisData!L:L, NewEmisData!$A:$A, "Pickup", NewEmisData!$B:$B, $A14, NewEmisData!$C:$C, $H14, NewEmisData!$D:$D, BZ$2), SUMIFS(NewEmisData!L:L, NewEmisData!$A:$A, "LDV", NewEmisData!$B:$B, $A14, NewEmisData!$C:$C, $H14, NewEmisData!$D:$D, BZ$2))</f>
        <v>0.131790780313154</v>
      </c>
      <c r="CA14" s="335">
        <f>$I14*IF($G14="Pickup", SUMIFS(NewEmisData!M:M, NewEmisData!$A:$A, "Pickup", NewEmisData!$B:$B, $A14, NewEmisData!$C:$C, $H14, NewEmisData!$D:$D, CA$2), SUMIFS(NewEmisData!M:M, NewEmisData!$A:$A, "LDV", NewEmisData!$B:$B, $A14, NewEmisData!$C:$C, $H14, NewEmisData!$D:$D, CA$2))</f>
        <v>0.126731765091218</v>
      </c>
      <c r="CB14" s="335">
        <v>0.11295846897695311</v>
      </c>
      <c r="CC14" s="335">
        <f>$I14*IF($G14="Pickup", SUMIFS(NewEmisData!E:E, NewEmisData!$A:$A, "Pickup", NewEmisData!$B:$B, $A14, NewEmisData!$C:$C, $H14, NewEmisData!$D:$D, CC$2), SUMIFS(NewEmisData!E:E, NewEmisData!$A:$A, "LDV", NewEmisData!$B:$B, $A14, NewEmisData!$C:$C, $H14, NewEmisData!$D:$D, CC$2))</f>
        <v>4.3011353420759103E-2</v>
      </c>
      <c r="CD14" s="335">
        <f>$I14*IF($G14="Pickup", SUMIFS(NewEmisData!F:F, NewEmisData!$A:$A, "Pickup", NewEmisData!$B:$B, $A14, NewEmisData!$C:$C, $H14, NewEmisData!$D:$D, CD$2), SUMIFS(NewEmisData!F:F, NewEmisData!$A:$A, "LDV", NewEmisData!$B:$B, $A14, NewEmisData!$C:$C, $H14, NewEmisData!$D:$D, CD$2))</f>
        <v>2.94035814612091E-2</v>
      </c>
      <c r="CE14" s="335">
        <f>$I14*IF($G14="Pickup", SUMIFS(NewEmisData!G:G, NewEmisData!$A:$A, "Pickup", NewEmisData!$B:$B, $A14, NewEmisData!$C:$C, $H14, NewEmisData!$D:$D, CE$2), SUMIFS(NewEmisData!G:G, NewEmisData!$A:$A, "LDV", NewEmisData!$B:$B, $A14, NewEmisData!$C:$C, $H14, NewEmisData!$D:$D, CE$2))</f>
        <v>2.4328512322630801E-2</v>
      </c>
      <c r="CF14" s="335">
        <f>$I14*IF($G14="Pickup", SUMIFS(NewEmisData!H:H, NewEmisData!$A:$A, "Pickup", NewEmisData!$B:$B, $A14, NewEmisData!$C:$C, $H14, NewEmisData!$D:$D, CF$2), SUMIFS(NewEmisData!H:H, NewEmisData!$A:$A, "LDV", NewEmisData!$B:$B, $A14, NewEmisData!$C:$C, $H14, NewEmisData!$D:$D, CF$2))</f>
        <v>2.3221814353353801E-2</v>
      </c>
      <c r="CG14" s="335">
        <f>$I14*IF($G14="Pickup", SUMIFS(NewEmisData!I:I, NewEmisData!$A:$A, "Pickup", NewEmisData!$B:$B, $A14, NewEmisData!$C:$C, $H14, NewEmisData!$D:$D, CG$2), SUMIFS(NewEmisData!I:I, NewEmisData!$A:$A, "LDV", NewEmisData!$B:$B, $A14, NewEmisData!$C:$C, $H14, NewEmisData!$D:$D, CG$2))</f>
        <v>2.24852392313552E-2</v>
      </c>
      <c r="CH14" s="335">
        <f>$I14*IF($G14="Pickup", SUMIFS(NewEmisData!J:J, NewEmisData!$A:$A, "Pickup", NewEmisData!$B:$B, $A14, NewEmisData!$C:$C, $H14, NewEmisData!$D:$D, CH$2), SUMIFS(NewEmisData!J:J, NewEmisData!$A:$A, "LDV", NewEmisData!$B:$B, $A14, NewEmisData!$C:$C, $H14, NewEmisData!$D:$D, CH$2))</f>
        <v>2.1906542608859401E-2</v>
      </c>
      <c r="CI14" s="335">
        <f>$I14*IF($G14="Pickup", SUMIFS(NewEmisData!K:K, NewEmisData!$A:$A, "Pickup", NewEmisData!$B:$B, $A14, NewEmisData!$C:$C, $H14, NewEmisData!$D:$D, CI$2), SUMIFS(NewEmisData!K:K, NewEmisData!$A:$A, "LDV", NewEmisData!$B:$B, $A14, NewEmisData!$C:$C, $H14, NewEmisData!$D:$D, CI$2))</f>
        <v>2.1904736458690802E-2</v>
      </c>
      <c r="CJ14" s="335">
        <f>$I14*IF($G14="Pickup", SUMIFS(NewEmisData!L:L, NewEmisData!$A:$A, "Pickup", NewEmisData!$B:$B, $A14, NewEmisData!$C:$C, $H14, NewEmisData!$D:$D, CJ$2), SUMIFS(NewEmisData!L:L, NewEmisData!$A:$A, "LDV", NewEmisData!$B:$B, $A14, NewEmisData!$C:$C, $H14, NewEmisData!$D:$D, CJ$2))</f>
        <v>2.19042402298237E-2</v>
      </c>
      <c r="CK14" s="335">
        <f>$I14*IF($G14="Pickup", SUMIFS(NewEmisData!M:M, NewEmisData!$A:$A, "Pickup", NewEmisData!$B:$B, $A14, NewEmisData!$C:$C, $H14, NewEmisData!$D:$D, CK$2), SUMIFS(NewEmisData!M:M, NewEmisData!$A:$A, "LDV", NewEmisData!$B:$B, $A14, NewEmisData!$C:$C, $H14, NewEmisData!$D:$D, CK$2))</f>
        <v>2.1903771981857799E-2</v>
      </c>
      <c r="CL14" s="335">
        <v>2.0846549246249676E-2</v>
      </c>
      <c r="CM14" s="335">
        <f>$I14*IF($G14="Pickup", SUMIFS(NewEmisData!E:E, NewEmisData!$A:$A, "Pickup", NewEmisData!$B:$B, $A14, NewEmisData!$C:$C, $H14, NewEmisData!$D:$D, CM$2), SUMIFS(NewEmisData!E:E, NewEmisData!$A:$A, "LDV", NewEmisData!$B:$B, $A14, NewEmisData!$C:$C, $H14, NewEmisData!$D:$D, CM$2))</f>
        <v>2.1906211645892699E-2</v>
      </c>
      <c r="CN14" s="335">
        <f>$I14*IF($G14="Pickup", SUMIFS(NewEmisData!F:F, NewEmisData!$A:$A, "Pickup", NewEmisData!$B:$B, $A14, NewEmisData!$C:$C, $H14, NewEmisData!$D:$D, CN$2), SUMIFS(NewEmisData!F:F, NewEmisData!$A:$A, "LDV", NewEmisData!$B:$B, $A14, NewEmisData!$C:$C, $H14, NewEmisData!$D:$D, CN$2))</f>
        <v>1.38171562279483E-2</v>
      </c>
      <c r="CO14" s="335">
        <f>$I14*IF($G14="Pickup", SUMIFS(NewEmisData!G:G, NewEmisData!$A:$A, "Pickup", NewEmisData!$B:$B, $A14, NewEmisData!$C:$C, $H14, NewEmisData!$D:$D, CO$2), SUMIFS(NewEmisData!G:G, NewEmisData!$A:$A, "LDV", NewEmisData!$B:$B, $A14, NewEmisData!$C:$C, $H14, NewEmisData!$D:$D, CO$2))</f>
        <v>1.08300618523644E-2</v>
      </c>
      <c r="CP14" s="335">
        <f>$I14*IF($G14="Pickup", SUMIFS(NewEmisData!H:H, NewEmisData!$A:$A, "Pickup", NewEmisData!$B:$B, $A14, NewEmisData!$C:$C, $H14, NewEmisData!$D:$D, CP$2), SUMIFS(NewEmisData!H:H, NewEmisData!$A:$A, "LDV", NewEmisData!$B:$B, $A14, NewEmisData!$C:$C, $H14, NewEmisData!$D:$D, CP$2))</f>
        <v>8.8590497727664592E-3</v>
      </c>
      <c r="CQ14" s="335">
        <f>$I14*IF($G14="Pickup", SUMIFS(NewEmisData!I:I, NewEmisData!$A:$A, "Pickup", NewEmisData!$B:$B, $A14, NewEmisData!$C:$C, $H14, NewEmisData!$D:$D, CQ$2), SUMIFS(NewEmisData!I:I, NewEmisData!$A:$A, "LDV", NewEmisData!$B:$B, $A14, NewEmisData!$C:$C, $H14, NewEmisData!$D:$D, CQ$2))</f>
        <v>7.8772882665567503E-3</v>
      </c>
      <c r="CR14" s="335">
        <f>$I14*IF($G14="Pickup", SUMIFS(NewEmisData!J:J, NewEmisData!$A:$A, "Pickup", NewEmisData!$B:$B, $A14, NewEmisData!$C:$C, $H14, NewEmisData!$D:$D, CR$2), SUMIFS(NewEmisData!J:J, NewEmisData!$A:$A, "LDV", NewEmisData!$B:$B, $A14, NewEmisData!$C:$C, $H14, NewEmisData!$D:$D, CR$2))</f>
        <v>7.4435823260364103E-3</v>
      </c>
      <c r="CS14" s="335">
        <f>$I14*IF($G14="Pickup", SUMIFS(NewEmisData!K:K, NewEmisData!$A:$A, "Pickup", NewEmisData!$B:$B, $A14, NewEmisData!$C:$C, $H14, NewEmisData!$D:$D, CS$2), SUMIFS(NewEmisData!K:K, NewEmisData!$A:$A, "LDV", NewEmisData!$B:$B, $A14, NewEmisData!$C:$C, $H14, NewEmisData!$D:$D, CS$2))</f>
        <v>7.3936885133113802E-3</v>
      </c>
      <c r="CT14" s="335">
        <f>$I14*IF($G14="Pickup", SUMIFS(NewEmisData!L:L, NewEmisData!$A:$A, "Pickup", NewEmisData!$B:$B, $A14, NewEmisData!$C:$C, $H14, NewEmisData!$D:$D, CT$2), SUMIFS(NewEmisData!L:L, NewEmisData!$A:$A, "LDV", NewEmisData!$B:$B, $A14, NewEmisData!$C:$C, $H14, NewEmisData!$D:$D, CT$2))</f>
        <v>7.3123849031120399E-3</v>
      </c>
      <c r="CU14" s="335">
        <f>$I14*IF($G14="Pickup", SUMIFS(NewEmisData!M:M, NewEmisData!$A:$A, "Pickup", NewEmisData!$B:$B, $A14, NewEmisData!$C:$C, $H14, NewEmisData!$D:$D, CU$2), SUMIFS(NewEmisData!M:M, NewEmisData!$A:$A, "LDV", NewEmisData!$B:$B, $A14, NewEmisData!$C:$C, $H14, NewEmisData!$D:$D, CU$2))</f>
        <v>7.31189121492953E-3</v>
      </c>
      <c r="CV14" s="335">
        <v>5.2030687941242611E-3</v>
      </c>
      <c r="CW14" s="335">
        <v>3.0448046675121709E-3</v>
      </c>
      <c r="CX14" s="335">
        <v>1.8865908720768221E-3</v>
      </c>
      <c r="CY14" s="335">
        <v>1.5570268485524494E-3</v>
      </c>
      <c r="CZ14" s="335">
        <v>1.2432183416122382E-3</v>
      </c>
      <c r="DA14" s="335">
        <v>9.252251866281976E-4</v>
      </c>
      <c r="DB14" s="335">
        <v>7.2309456596024934E-4</v>
      </c>
      <c r="DC14" s="335">
        <v>6.8940706870607876E-4</v>
      </c>
      <c r="DD14" s="335">
        <v>6.844148428615973E-4</v>
      </c>
      <c r="DE14" s="335">
        <v>6.8634617396886091E-4</v>
      </c>
      <c r="DF14" s="335">
        <v>6.8634617396886091E-4</v>
      </c>
      <c r="DG14" s="335">
        <f>$I14*IF($G14="Pickup", SUMIFS(NewEmisData!E:E, NewEmisData!$A:$A, "Pickup", NewEmisData!$B:$B, $A14, NewEmisData!$C:$C, $H14, NewEmisData!$D:$D, DG$2), SUMIFS(NewEmisData!E:E, NewEmisData!$A:$A, "LDV", NewEmisData!$B:$B, $A14, NewEmisData!$C:$C, $H14, NewEmisData!$D:$D, DG$2))</f>
        <v>0</v>
      </c>
      <c r="DH14" s="335">
        <f>$I14*IF($G14="Pickup", SUMIFS(NewEmisData!F:F, NewEmisData!$A:$A, "Pickup", NewEmisData!$B:$B, $A14, NewEmisData!$C:$C, $H14, NewEmisData!$D:$D, DH$2), SUMIFS(NewEmisData!F:F, NewEmisData!$A:$A, "LDV", NewEmisData!$B:$B, $A14, NewEmisData!$C:$C, $H14, NewEmisData!$D:$D, DH$2))</f>
        <v>0</v>
      </c>
      <c r="DI14" s="335">
        <f>$I14*IF($G14="Pickup", SUMIFS(NewEmisData!G:G, NewEmisData!$A:$A, "Pickup", NewEmisData!$B:$B, $A14, NewEmisData!$C:$C, $H14, NewEmisData!$D:$D, DI$2), SUMIFS(NewEmisData!G:G, NewEmisData!$A:$A, "LDV", NewEmisData!$B:$B, $A14, NewEmisData!$C:$C, $H14, NewEmisData!$D:$D, DI$2))</f>
        <v>0</v>
      </c>
      <c r="DJ14" s="335">
        <f>$I14*IF($G14="Pickup", SUMIFS(NewEmisData!H:H, NewEmisData!$A:$A, "Pickup", NewEmisData!$B:$B, $A14, NewEmisData!$C:$C, $H14, NewEmisData!$D:$D, DJ$2), SUMIFS(NewEmisData!H:H, NewEmisData!$A:$A, "LDV", NewEmisData!$B:$B, $A14, NewEmisData!$C:$C, $H14, NewEmisData!$D:$D, DJ$2))</f>
        <v>0</v>
      </c>
      <c r="DK14" s="335">
        <f>$I14*IF($G14="Pickup", SUMIFS(NewEmisData!I:I, NewEmisData!$A:$A, "Pickup", NewEmisData!$B:$B, $A14, NewEmisData!$C:$C, $H14, NewEmisData!$D:$D, DK$2), SUMIFS(NewEmisData!I:I, NewEmisData!$A:$A, "LDV", NewEmisData!$B:$B, $A14, NewEmisData!$C:$C, $H14, NewEmisData!$D:$D, DK$2))</f>
        <v>0</v>
      </c>
      <c r="DL14" s="335">
        <f>$I14*IF($G14="Pickup", SUMIFS(NewEmisData!J:J, NewEmisData!$A:$A, "Pickup", NewEmisData!$B:$B, $A14, NewEmisData!$C:$C, $H14, NewEmisData!$D:$D, DL$2), SUMIFS(NewEmisData!J:J, NewEmisData!$A:$A, "LDV", NewEmisData!$B:$B, $A14, NewEmisData!$C:$C, $H14, NewEmisData!$D:$D, DL$2))</f>
        <v>0</v>
      </c>
      <c r="DM14" s="335">
        <f>$I14*IF($G14="Pickup", SUMIFS(NewEmisData!K:K, NewEmisData!$A:$A, "Pickup", NewEmisData!$B:$B, $A14, NewEmisData!$C:$C, $H14, NewEmisData!$D:$D, DM$2), SUMIFS(NewEmisData!K:K, NewEmisData!$A:$A, "LDV", NewEmisData!$B:$B, $A14, NewEmisData!$C:$C, $H14, NewEmisData!$D:$D, DM$2))</f>
        <v>0</v>
      </c>
      <c r="DN14" s="335">
        <f>$I14*IF($G14="Pickup", SUMIFS(NewEmisData!L:L, NewEmisData!$A:$A, "Pickup", NewEmisData!$B:$B, $A14, NewEmisData!$C:$C, $H14, NewEmisData!$D:$D, DN$2), SUMIFS(NewEmisData!L:L, NewEmisData!$A:$A, "LDV", NewEmisData!$B:$B, $A14, NewEmisData!$C:$C, $H14, NewEmisData!$D:$D, DN$2))</f>
        <v>0</v>
      </c>
      <c r="DO14" s="335">
        <f>$I14*IF($G14="Pickup", SUMIFS(NewEmisData!M:M, NewEmisData!$A:$A, "Pickup", NewEmisData!$B:$B, $A14, NewEmisData!$C:$C, $H14, NewEmisData!$D:$D, DO$2), SUMIFS(NewEmisData!M:M, NewEmisData!$A:$A, "LDV", NewEmisData!$B:$B, $A14, NewEmisData!$C:$C, $H14, NewEmisData!$D:$D, DO$2))</f>
        <v>0</v>
      </c>
      <c r="DP14" s="335">
        <v>1.3868757746550878E-3</v>
      </c>
      <c r="DQ14" s="335">
        <f>$I14*IF($G14="Pickup", SUMIFS(NewEmisData!E:E, NewEmisData!$A:$A, "Pickup", NewEmisData!$B:$B, $A14, NewEmisData!$C:$C, $H14, NewEmisData!$D:$D, DQ$2), SUMIFS(NewEmisData!E:E, NewEmisData!$A:$A, "LDV", NewEmisData!$B:$B, $A14, NewEmisData!$C:$C, $H14, NewEmisData!$D:$D, DQ$2))</f>
        <v>1.45246052556386E-2</v>
      </c>
      <c r="DR14" s="335">
        <f>$I14*IF($G14="Pickup", SUMIFS(NewEmisData!F:F, NewEmisData!$A:$A, "Pickup", NewEmisData!$B:$B, $A14, NewEmisData!$C:$C, $H14, NewEmisData!$D:$D, DR$2), SUMIFS(NewEmisData!F:F, NewEmisData!$A:$A, "LDV", NewEmisData!$B:$B, $A14, NewEmisData!$C:$C, $H14, NewEmisData!$D:$D, DR$2))</f>
        <v>8.5576317868897907E-3</v>
      </c>
      <c r="DS14" s="335">
        <f>$I14*IF($G14="Pickup", SUMIFS(NewEmisData!G:G, NewEmisData!$A:$A, "Pickup", NewEmisData!$B:$B, $A14, NewEmisData!$C:$C, $H14, NewEmisData!$D:$D, DS$2), SUMIFS(NewEmisData!G:G, NewEmisData!$A:$A, "LDV", NewEmisData!$B:$B, $A14, NewEmisData!$C:$C, $H14, NewEmisData!$D:$D, DS$2))</f>
        <v>6.6798910124453298E-3</v>
      </c>
      <c r="DT14" s="335">
        <f>$I14*IF($G14="Pickup", SUMIFS(NewEmisData!H:H, NewEmisData!$A:$A, "Pickup", NewEmisData!$B:$B, $A14, NewEmisData!$C:$C, $H14, NewEmisData!$D:$D, DT$2), SUMIFS(NewEmisData!H:H, NewEmisData!$A:$A, "LDV", NewEmisData!$B:$B, $A14, NewEmisData!$C:$C, $H14, NewEmisData!$D:$D, DT$2))</f>
        <v>5.1684543516808098E-3</v>
      </c>
      <c r="DU14" s="335">
        <f>$I14*IF($G14="Pickup", SUMIFS(NewEmisData!I:I, NewEmisData!$A:$A, "Pickup", NewEmisData!$B:$B, $A14, NewEmisData!$C:$C, $H14, NewEmisData!$D:$D, DU$2), SUMIFS(NewEmisData!I:I, NewEmisData!$A:$A, "LDV", NewEmisData!$B:$B, $A14, NewEmisData!$C:$C, $H14, NewEmisData!$D:$D, DU$2))</f>
        <v>4.0637666627415803E-3</v>
      </c>
      <c r="DV14" s="335">
        <f>$I14*IF($G14="Pickup", SUMIFS(NewEmisData!J:J, NewEmisData!$A:$A, "Pickup", NewEmisData!$B:$B, $A14, NewEmisData!$C:$C, $H14, NewEmisData!$D:$D, DV$2), SUMIFS(NewEmisData!J:J, NewEmisData!$A:$A, "LDV", NewEmisData!$B:$B, $A14, NewEmisData!$C:$C, $H14, NewEmisData!$D:$D, DV$2))</f>
        <v>3.5439556352963399E-3</v>
      </c>
      <c r="DW14" s="335">
        <f>$I14*IF($G14="Pickup", SUMIFS(NewEmisData!K:K, NewEmisData!$A:$A, "Pickup", NewEmisData!$B:$B, $A14, NewEmisData!$C:$C, $H14, NewEmisData!$D:$D, DW$2), SUMIFS(NewEmisData!K:K, NewEmisData!$A:$A, "LDV", NewEmisData!$B:$B, $A14, NewEmisData!$C:$C, $H14, NewEmisData!$D:$D, DW$2))</f>
        <v>3.25169320270512E-3</v>
      </c>
      <c r="DX14" s="335">
        <f>$I14*IF($G14="Pickup", SUMIFS(NewEmisData!L:L, NewEmisData!$A:$A, "Pickup", NewEmisData!$B:$B, $A14, NewEmisData!$C:$C, $H14, NewEmisData!$D:$D, DX$2), SUMIFS(NewEmisData!L:L, NewEmisData!$A:$A, "LDV", NewEmisData!$B:$B, $A14, NewEmisData!$C:$C, $H14, NewEmisData!$D:$D, DX$2))</f>
        <v>3.1576560516429699E-3</v>
      </c>
      <c r="DY14" s="335">
        <f>$I14*IF($G14="Pickup", SUMIFS(NewEmisData!M:M, NewEmisData!$A:$A, "Pickup", NewEmisData!$B:$B, $A14, NewEmisData!$C:$C, $H14, NewEmisData!$D:$D, DY$2), SUMIFS(NewEmisData!M:M, NewEmisData!$A:$A, "LDV", NewEmisData!$B:$B, $A14, NewEmisData!$C:$C, $H14, NewEmisData!$D:$D, DY$2))</f>
        <v>3.1088285848124E-3</v>
      </c>
      <c r="DZ14" s="335">
        <v>4.3350573081854527E-3</v>
      </c>
      <c r="EA14" s="335">
        <f t="shared" si="2"/>
        <v>465.43339574540698</v>
      </c>
      <c r="EB14" s="335">
        <f t="shared" si="3"/>
        <v>447.45086858043499</v>
      </c>
      <c r="EC14" s="335">
        <f t="shared" si="4"/>
        <v>371.68579631799702</v>
      </c>
      <c r="ED14" s="335">
        <f t="shared" si="5"/>
        <v>316.68783468886801</v>
      </c>
      <c r="EE14" s="335">
        <f t="shared" si="6"/>
        <v>274.45359564691302</v>
      </c>
      <c r="EF14" s="335">
        <f t="shared" si="7"/>
        <v>250.610452801164</v>
      </c>
      <c r="EG14" s="335">
        <f t="shared" si="8"/>
        <v>239.96929474207201</v>
      </c>
      <c r="EH14" s="335">
        <f t="shared" si="9"/>
        <v>236.17949059358199</v>
      </c>
      <c r="EI14" s="335">
        <f t="shared" si="10"/>
        <v>234.77621268414799</v>
      </c>
      <c r="EJ14" s="335">
        <f t="shared" si="11"/>
        <v>0.20692409258864139</v>
      </c>
      <c r="EK14" s="335">
        <f t="shared" si="12"/>
        <v>0.76817370125590101</v>
      </c>
      <c r="EL14" s="335">
        <f t="shared" si="13"/>
        <v>0.34255400012381199</v>
      </c>
      <c r="EM14" s="335">
        <f t="shared" si="14"/>
        <v>0.22026197441968301</v>
      </c>
      <c r="EN14" s="335">
        <f t="shared" si="15"/>
        <v>0.146130223505477</v>
      </c>
      <c r="EO14" s="335">
        <f t="shared" si="16"/>
        <v>9.25204446820201E-2</v>
      </c>
      <c r="EP14" s="335">
        <f t="shared" si="17"/>
        <v>6.9646332093205393E-2</v>
      </c>
      <c r="EQ14" s="335">
        <f t="shared" si="18"/>
        <v>6.0285539426727999E-2</v>
      </c>
      <c r="ER14" s="335">
        <f t="shared" si="19"/>
        <v>5.7685517085836899E-2</v>
      </c>
      <c r="ES14" s="335">
        <f t="shared" si="20"/>
        <v>5.6336256806388998E-2</v>
      </c>
      <c r="ET14" s="335">
        <f t="shared" si="21"/>
        <v>5.5587065527563068E-2</v>
      </c>
      <c r="EU14" s="335">
        <f t="shared" si="22"/>
        <v>8.0536316527093799E-3</v>
      </c>
      <c r="EV14" s="335">
        <f t="shared" si="23"/>
        <v>7.7424694052717798E-3</v>
      </c>
      <c r="EW14" s="335">
        <f t="shared" si="24"/>
        <v>5.3320257089092297E-3</v>
      </c>
      <c r="EX14" s="335">
        <f t="shared" si="25"/>
        <v>4.5430510168157703E-3</v>
      </c>
      <c r="EY14" s="335">
        <f t="shared" si="26"/>
        <v>3.9371785778053803E-3</v>
      </c>
      <c r="EZ14" s="335">
        <f t="shared" si="27"/>
        <v>3.5951364530025401E-3</v>
      </c>
      <c r="FA14" s="335">
        <f t="shared" si="28"/>
        <v>3.4424852382502098E-3</v>
      </c>
      <c r="FB14" s="335">
        <f t="shared" si="29"/>
        <v>3.38811619026995E-3</v>
      </c>
      <c r="FC14" s="335">
        <f t="shared" si="30"/>
        <v>3.36798790618778E-3</v>
      </c>
      <c r="FD14" s="335">
        <f t="shared" si="31"/>
        <v>1.3041984458904573E-3</v>
      </c>
      <c r="FE14" s="335">
        <f t="shared" si="32"/>
        <v>7.6317156939691294E-2</v>
      </c>
      <c r="FF14" s="335">
        <f t="shared" si="33"/>
        <v>7.1544642944165196E-2</v>
      </c>
      <c r="FG14" s="335">
        <f t="shared" si="34"/>
        <v>5.8249743312617203E-2</v>
      </c>
      <c r="FH14" s="335">
        <f t="shared" si="35"/>
        <v>5.6730049378736901E-2</v>
      </c>
      <c r="FI14" s="335">
        <f t="shared" si="36"/>
        <v>5.5297861804990203E-2</v>
      </c>
      <c r="FJ14" s="335">
        <f t="shared" si="37"/>
        <v>5.4156352090813403E-2</v>
      </c>
      <c r="FK14" s="335">
        <f t="shared" si="38"/>
        <v>5.3430662266944498E-2</v>
      </c>
      <c r="FL14" s="335">
        <f t="shared" si="39"/>
        <v>5.3062743786751999E-2</v>
      </c>
      <c r="FM14" s="335">
        <f t="shared" si="40"/>
        <v>5.2850768620488903E-2</v>
      </c>
      <c r="FN14" s="335">
        <f t="shared" si="41"/>
        <v>3.2948538923667892E-2</v>
      </c>
      <c r="FO14" s="335">
        <f t="shared" si="42"/>
        <v>2.00368746679381E-2</v>
      </c>
      <c r="FP14" s="335">
        <f t="shared" si="43"/>
        <v>1.58149288879222E-2</v>
      </c>
      <c r="FQ14" s="335">
        <f t="shared" si="44"/>
        <v>1.2889012730210401E-2</v>
      </c>
      <c r="FR14" s="335">
        <f t="shared" si="45"/>
        <v>1.1544674905883E-2</v>
      </c>
      <c r="FS14" s="335">
        <f t="shared" si="46"/>
        <v>1.0277724336371899E-2</v>
      </c>
      <c r="FT14" s="335">
        <f t="shared" si="47"/>
        <v>9.2679749278735592E-3</v>
      </c>
      <c r="FU14" s="335">
        <f t="shared" si="48"/>
        <v>8.6259896432645099E-3</v>
      </c>
      <c r="FV14" s="335">
        <f t="shared" si="49"/>
        <v>8.3004876330209296E-3</v>
      </c>
      <c r="FW14" s="335">
        <f t="shared" si="50"/>
        <v>8.1129702157430005E-3</v>
      </c>
      <c r="FX14" s="335">
        <f t="shared" si="51"/>
        <v>6.6026126062260432E-3</v>
      </c>
    </row>
    <row r="15" spans="1:190" x14ac:dyDescent="0.2">
      <c r="A15" s="305" t="str">
        <f>IF(LEFT(TRIM(TechData_All!AJ12),1)="*", _xlfn.CONCAT("*","R2"), "R2")</f>
        <v>R2</v>
      </c>
      <c r="B15" s="305" t="str">
        <f>TechData_All!A12</f>
        <v>TLCGSLC11</v>
      </c>
      <c r="C15" s="305" t="str">
        <f>TechData_All!C12</f>
        <v>TL.GSL.C.CONV.2011</v>
      </c>
      <c r="D15" s="301" t="str">
        <f>TechData_All!D12</f>
        <v>bn-vmt, bn-vmt/a</v>
      </c>
      <c r="E15" s="301" t="str">
        <f>TechData_All!E12</f>
        <v>TLGSL</v>
      </c>
      <c r="F15" s="301" t="str">
        <f>TechData_All!F12</f>
        <v>TL</v>
      </c>
      <c r="G15" s="315" t="s">
        <v>815</v>
      </c>
      <c r="H15" s="315" t="s">
        <v>814</v>
      </c>
      <c r="I15" s="315">
        <v>1</v>
      </c>
      <c r="J15" s="315" t="str">
        <f t="shared" si="52"/>
        <v>Compact car-GSL</v>
      </c>
      <c r="K15" s="335">
        <f>$I15*IF($G15="Pickup", SUMIFS(NewEmisData!E:E, NewEmisData!$A:$A, "Pickup", NewEmisData!$B:$B, $A15, NewEmisData!$C:$C, $H15, NewEmisData!$D:$D, K$2), SUMIFS(NewEmisData!E:E, NewEmisData!$A:$A, "LDV", NewEmisData!$B:$B, $A15, NewEmisData!$C:$C, $H15, NewEmisData!$D:$D, K$2))</f>
        <v>477.08587282575797</v>
      </c>
      <c r="L15" s="335">
        <f>$I15*IF($G15="Pickup", SUMIFS(NewEmisData!F:F, NewEmisData!$A:$A, "Pickup", NewEmisData!$B:$B, $A15, NewEmisData!$C:$C, $H15, NewEmisData!$D:$D, L$2), SUMIFS(NewEmisData!F:F, NewEmisData!$A:$A, "LDV", NewEmisData!$B:$B, $A15, NewEmisData!$C:$C, $H15, NewEmisData!$D:$D, L$2))</f>
        <v>459.34104292251902</v>
      </c>
      <c r="M15" s="335">
        <f>$I15*IF($G15="Pickup", SUMIFS(NewEmisData!G:G, NewEmisData!$A:$A, "Pickup", NewEmisData!$B:$B, $A15, NewEmisData!$C:$C, $H15, NewEmisData!$D:$D, M$2), SUMIFS(NewEmisData!G:G, NewEmisData!$A:$A, "LDV", NewEmisData!$B:$B, $A15, NewEmisData!$C:$C, $H15, NewEmisData!$D:$D, M$2))</f>
        <v>447.45896927637102</v>
      </c>
      <c r="N15" s="335">
        <f>$I15*IF($G15="Pickup", SUMIFS(NewEmisData!H:H, NewEmisData!$A:$A, "Pickup", NewEmisData!$B:$B, $A15, NewEmisData!$C:$C, $H15, NewEmisData!$D:$D, N$2), SUMIFS(NewEmisData!H:H, NewEmisData!$A:$A, "LDV", NewEmisData!$B:$B, $A15, NewEmisData!$C:$C, $H15, NewEmisData!$D:$D, N$2))</f>
        <v>380.72392677964001</v>
      </c>
      <c r="O15" s="335">
        <f>$I15*IF($G15="Pickup", SUMIFS(NewEmisData!I:I, NewEmisData!$A:$A, "Pickup", NewEmisData!$B:$B, $A15, NewEmisData!$C:$C, $H15, NewEmisData!$D:$D, O$2), SUMIFS(NewEmisData!I:I, NewEmisData!$A:$A, "LDV", NewEmisData!$B:$B, $A15, NewEmisData!$C:$C, $H15, NewEmisData!$D:$D, O$2))</f>
        <v>329.54737069801098</v>
      </c>
      <c r="P15" s="335">
        <f>$I15*IF($G15="Pickup", SUMIFS(NewEmisData!J:J, NewEmisData!$A:$A, "Pickup", NewEmisData!$B:$B, $A15, NewEmisData!$C:$C, $H15, NewEmisData!$D:$D, P$2), SUMIFS(NewEmisData!J:J, NewEmisData!$A:$A, "LDV", NewEmisData!$B:$B, $A15, NewEmisData!$C:$C, $H15, NewEmisData!$D:$D, P$2))</f>
        <v>300.69829568412598</v>
      </c>
      <c r="Q15" s="335">
        <f>$I15*IF($G15="Pickup", SUMIFS(NewEmisData!K:K, NewEmisData!$A:$A, "Pickup", NewEmisData!$B:$B, $A15, NewEmisData!$C:$C, $H15, NewEmisData!$D:$D, Q$2), SUMIFS(NewEmisData!K:K, NewEmisData!$A:$A, "LDV", NewEmisData!$B:$B, $A15, NewEmisData!$C:$C, $H15, NewEmisData!$D:$D, Q$2))</f>
        <v>287.83799703632701</v>
      </c>
      <c r="R15" s="335">
        <f>$I15*IF($G15="Pickup", SUMIFS(NewEmisData!L:L, NewEmisData!$A:$A, "Pickup", NewEmisData!$B:$B, $A15, NewEmisData!$C:$C, $H15, NewEmisData!$D:$D, R$2), SUMIFS(NewEmisData!L:L, NewEmisData!$A:$A, "LDV", NewEmisData!$B:$B, $A15, NewEmisData!$C:$C, $H15, NewEmisData!$D:$D, R$2))</f>
        <v>283.26610797837998</v>
      </c>
      <c r="S15" s="335">
        <f>$I15*IF($G15="Pickup", SUMIFS(NewEmisData!M:M, NewEmisData!$A:$A, "Pickup", NewEmisData!$B:$B, $A15, NewEmisData!$C:$C, $H15, NewEmisData!$D:$D, S$2), SUMIFS(NewEmisData!M:M, NewEmisData!$A:$A, "LDV", NewEmisData!$B:$B, $A15, NewEmisData!$C:$C, $H15, NewEmisData!$D:$D, S$2))</f>
        <v>281.57834098528099</v>
      </c>
      <c r="T15" s="335">
        <v>0.20692409258864139</v>
      </c>
      <c r="U15" s="335">
        <f>$I15*IF($G15="Pickup", SUMIFS(NewEmisData!E:E, NewEmisData!$A:$A, "Pickup", NewEmisData!$B:$B, $A15, NewEmisData!$C:$C, $H15, NewEmisData!$D:$D, U$2), SUMIFS(NewEmisData!E:E, NewEmisData!$A:$A, "LDV", NewEmisData!$B:$B, $A15, NewEmisData!$C:$C, $H15, NewEmisData!$D:$D, U$2))</f>
        <v>0.82339103642645395</v>
      </c>
      <c r="V15" s="335">
        <f>$I15*IF($G15="Pickup", SUMIFS(NewEmisData!F:F, NewEmisData!$A:$A, "Pickup", NewEmisData!$B:$B, $A15, NewEmisData!$C:$C, $H15, NewEmisData!$D:$D, V$2), SUMIFS(NewEmisData!F:F, NewEmisData!$A:$A, "LDV", NewEmisData!$B:$B, $A15, NewEmisData!$C:$C, $H15, NewEmisData!$D:$D, V$2))</f>
        <v>0.360872733315452</v>
      </c>
      <c r="W15" s="335">
        <f>$I15*IF($G15="Pickup", SUMIFS(NewEmisData!G:G, NewEmisData!$A:$A, "Pickup", NewEmisData!$B:$B, $A15, NewEmisData!$C:$C, $H15, NewEmisData!$D:$D, W$2), SUMIFS(NewEmisData!G:G, NewEmisData!$A:$A, "LDV", NewEmisData!$B:$B, $A15, NewEmisData!$C:$C, $H15, NewEmisData!$D:$D, W$2))</f>
        <v>0.21658171178065999</v>
      </c>
      <c r="X15" s="335">
        <f>$I15*IF($G15="Pickup", SUMIFS(NewEmisData!H:H, NewEmisData!$A:$A, "Pickup", NewEmisData!$B:$B, $A15, NewEmisData!$C:$C, $H15, NewEmisData!$D:$D, X$2), SUMIFS(NewEmisData!H:H, NewEmisData!$A:$A, "LDV", NewEmisData!$B:$B, $A15, NewEmisData!$C:$C, $H15, NewEmisData!$D:$D, X$2))</f>
        <v>0.14200533002195401</v>
      </c>
      <c r="Y15" s="335">
        <f>$I15*IF($G15="Pickup", SUMIFS(NewEmisData!I:I, NewEmisData!$A:$A, "Pickup", NewEmisData!$B:$B, $A15, NewEmisData!$C:$C, $H15, NewEmisData!$D:$D, Y$2), SUMIFS(NewEmisData!I:I, NewEmisData!$A:$A, "LDV", NewEmisData!$B:$B, $A15, NewEmisData!$C:$C, $H15, NewEmisData!$D:$D, Y$2))</f>
        <v>8.8016804659711706E-2</v>
      </c>
      <c r="Z15" s="335">
        <f>$I15*IF($G15="Pickup", SUMIFS(NewEmisData!J:J, NewEmisData!$A:$A, "Pickup", NewEmisData!$B:$B, $A15, NewEmisData!$C:$C, $H15, NewEmisData!$D:$D, Z$2), SUMIFS(NewEmisData!J:J, NewEmisData!$A:$A, "LDV", NewEmisData!$B:$B, $A15, NewEmisData!$C:$C, $H15, NewEmisData!$D:$D, Z$2))</f>
        <v>6.5736379947852003E-2</v>
      </c>
      <c r="AA15" s="335">
        <f>$I15*IF($G15="Pickup", SUMIFS(NewEmisData!K:K, NewEmisData!$A:$A, "Pickup", NewEmisData!$B:$B, $A15, NewEmisData!$C:$C, $H15, NewEmisData!$D:$D, AA$2), SUMIFS(NewEmisData!K:K, NewEmisData!$A:$A, "LDV", NewEmisData!$B:$B, $A15, NewEmisData!$C:$C, $H15, NewEmisData!$D:$D, AA$2))</f>
        <v>5.6635638117250503E-2</v>
      </c>
      <c r="AB15" s="335">
        <f>$I15*IF($G15="Pickup", SUMIFS(NewEmisData!L:L, NewEmisData!$A:$A, "Pickup", NewEmisData!$B:$B, $A15, NewEmisData!$C:$C, $H15, NewEmisData!$D:$D, AB$2), SUMIFS(NewEmisData!L:L, NewEmisData!$A:$A, "LDV", NewEmisData!$B:$B, $A15, NewEmisData!$C:$C, $H15, NewEmisData!$D:$D, AB$2))</f>
        <v>5.4115247223223299E-2</v>
      </c>
      <c r="AC15" s="335">
        <f>$I15*IF($G15="Pickup", SUMIFS(NewEmisData!M:M, NewEmisData!$A:$A, "Pickup", NewEmisData!$B:$B, $A15, NewEmisData!$C:$C, $H15, NewEmisData!$D:$D, AC$2), SUMIFS(NewEmisData!M:M, NewEmisData!$A:$A, "LDV", NewEmisData!$B:$B, $A15, NewEmisData!$C:$C, $H15, NewEmisData!$D:$D, AC$2))</f>
        <v>5.2826207223764E-2</v>
      </c>
      <c r="AD15" s="335">
        <v>5.5587065527563068E-2</v>
      </c>
      <c r="AE15" s="335">
        <f>$I15*IF($G15="Pickup", SUMIFS(NewEmisData!E:E, NewEmisData!$A:$A, "Pickup", NewEmisData!$B:$B, $A15, NewEmisData!$C:$C, $H15, NewEmisData!$D:$D, AE$2), SUMIFS(NewEmisData!E:E, NewEmisData!$A:$A, "LDV", NewEmisData!$B:$B, $A15, NewEmisData!$C:$C, $H15, NewEmisData!$D:$D, AE$2))</f>
        <v>8.2552586035919695E-3</v>
      </c>
      <c r="AF15" s="335">
        <f>$I15*IF($G15="Pickup", SUMIFS(NewEmisData!F:F, NewEmisData!$A:$A, "Pickup", NewEmisData!$B:$B, $A15, NewEmisData!$C:$C, $H15, NewEmisData!$D:$D, AF$2), SUMIFS(NewEmisData!F:F, NewEmisData!$A:$A, "LDV", NewEmisData!$B:$B, $A15, NewEmisData!$C:$C, $H15, NewEmisData!$D:$D, AF$2))</f>
        <v>7.9482131517538395E-3</v>
      </c>
      <c r="AG15" s="335">
        <f>$I15*IF($G15="Pickup", SUMIFS(NewEmisData!G:G, NewEmisData!$A:$A, "Pickup", NewEmisData!$B:$B, $A15, NewEmisData!$C:$C, $H15, NewEmisData!$D:$D, AG$2), SUMIFS(NewEmisData!G:G, NewEmisData!$A:$A, "LDV", NewEmisData!$B:$B, $A15, NewEmisData!$C:$C, $H15, NewEmisData!$D:$D, AG$2))</f>
        <v>6.4190305556059996E-3</v>
      </c>
      <c r="AH15" s="335">
        <f>$I15*IF($G15="Pickup", SUMIFS(NewEmisData!H:H, NewEmisData!$A:$A, "Pickup", NewEmisData!$B:$B, $A15, NewEmisData!$C:$C, $H15, NewEmisData!$D:$D, AH$2), SUMIFS(NewEmisData!H:H, NewEmisData!$A:$A, "LDV", NewEmisData!$B:$B, $A15, NewEmisData!$C:$C, $H15, NewEmisData!$D:$D, AH$2))</f>
        <v>5.4616828003907899E-3</v>
      </c>
      <c r="AI15" s="335">
        <f>$I15*IF($G15="Pickup", SUMIFS(NewEmisData!I:I, NewEmisData!$A:$A, "Pickup", NewEmisData!$B:$B, $A15, NewEmisData!$C:$C, $H15, NewEmisData!$D:$D, AI$2), SUMIFS(NewEmisData!I:I, NewEmisData!$A:$A, "LDV", NewEmisData!$B:$B, $A15, NewEmisData!$C:$C, $H15, NewEmisData!$D:$D, AI$2))</f>
        <v>4.7275285851957304E-3</v>
      </c>
      <c r="AJ15" s="335">
        <f>$I15*IF($G15="Pickup", SUMIFS(NewEmisData!J:J, NewEmisData!$A:$A, "Pickup", NewEmisData!$B:$B, $A15, NewEmisData!$C:$C, $H15, NewEmisData!$D:$D, AJ$2), SUMIFS(NewEmisData!J:J, NewEmisData!$A:$A, "LDV", NewEmisData!$B:$B, $A15, NewEmisData!$C:$C, $H15, NewEmisData!$D:$D, AJ$2))</f>
        <v>4.3136734611450098E-3</v>
      </c>
      <c r="AK15" s="335">
        <f>$I15*IF($G15="Pickup", SUMIFS(NewEmisData!K:K, NewEmisData!$A:$A, "Pickup", NewEmisData!$B:$B, $A15, NewEmisData!$C:$C, $H15, NewEmisData!$D:$D, AK$2), SUMIFS(NewEmisData!K:K, NewEmisData!$A:$A, "LDV", NewEmisData!$B:$B, $A15, NewEmisData!$C:$C, $H15, NewEmisData!$D:$D, AK$2))</f>
        <v>4.1291858052272803E-3</v>
      </c>
      <c r="AL15" s="335">
        <f>$I15*IF($G15="Pickup", SUMIFS(NewEmisData!L:L, NewEmisData!$A:$A, "Pickup", NewEmisData!$B:$B, $A15, NewEmisData!$C:$C, $H15, NewEmisData!$D:$D, AL$2), SUMIFS(NewEmisData!L:L, NewEmisData!$A:$A, "LDV", NewEmisData!$B:$B, $A15, NewEmisData!$C:$C, $H15, NewEmisData!$D:$D, AL$2))</f>
        <v>4.0635983922117898E-3</v>
      </c>
      <c r="AM15" s="335">
        <f>$I15*IF($G15="Pickup", SUMIFS(NewEmisData!M:M, NewEmisData!$A:$A, "Pickup", NewEmisData!$B:$B, $A15, NewEmisData!$C:$C, $H15, NewEmisData!$D:$D, AM$2), SUMIFS(NewEmisData!M:M, NewEmisData!$A:$A, "LDV", NewEmisData!$B:$B, $A15, NewEmisData!$C:$C, $H15, NewEmisData!$D:$D, AM$2))</f>
        <v>4.0393864318059199E-3</v>
      </c>
      <c r="AN15" s="335">
        <v>1.3041984458904573E-3</v>
      </c>
      <c r="AO15" s="335">
        <f>$I15*IF($G15="Pickup", SUMIFS(NewEmisData!E:E, NewEmisData!$A:$A, "Pickup", NewEmisData!$B:$B, $A15, NewEmisData!$C:$C, $H15, NewEmisData!$D:$D, AO$2), SUMIFS(NewEmisData!E:E, NewEmisData!$A:$A, "LDV", NewEmisData!$B:$B, $A15, NewEmisData!$C:$C, $H15, NewEmisData!$D:$D, AO$2))</f>
        <v>8.1828643727713493E-2</v>
      </c>
      <c r="AP15" s="335">
        <f>$I15*IF($G15="Pickup", SUMIFS(NewEmisData!F:F, NewEmisData!$A:$A, "Pickup", NewEmisData!$B:$B, $A15, NewEmisData!$C:$C, $H15, NewEmisData!$D:$D, AP$2), SUMIFS(NewEmisData!F:F, NewEmisData!$A:$A, "LDV", NewEmisData!$B:$B, $A15, NewEmisData!$C:$C, $H15, NewEmisData!$D:$D, AP$2))</f>
        <v>7.6175839057221195E-2</v>
      </c>
      <c r="AQ15" s="335">
        <f>$I15*IF($G15="Pickup", SUMIFS(NewEmisData!G:G, NewEmisData!$A:$A, "Pickup", NewEmisData!$B:$B, $A15, NewEmisData!$C:$C, $H15, NewEmisData!$D:$D, AQ$2), SUMIFS(NewEmisData!G:G, NewEmisData!$A:$A, "LDV", NewEmisData!$B:$B, $A15, NewEmisData!$C:$C, $H15, NewEmisData!$D:$D, AQ$2))</f>
        <v>8.1302809072104507E-2</v>
      </c>
      <c r="AR15" s="335">
        <f>$I15*IF($G15="Pickup", SUMIFS(NewEmisData!H:H, NewEmisData!$A:$A, "Pickup", NewEmisData!$B:$B, $A15, NewEmisData!$C:$C, $H15, NewEmisData!$D:$D, AR$2), SUMIFS(NewEmisData!H:H, NewEmisData!$A:$A, "LDV", NewEmisData!$B:$B, $A15, NewEmisData!$C:$C, $H15, NewEmisData!$D:$D, AR$2))</f>
        <v>7.9561688690416299E-2</v>
      </c>
      <c r="AS15" s="335">
        <f>$I15*IF($G15="Pickup", SUMIFS(NewEmisData!I:I, NewEmisData!$A:$A, "Pickup", NewEmisData!$B:$B, $A15, NewEmisData!$C:$C, $H15, NewEmisData!$D:$D, AS$2), SUMIFS(NewEmisData!I:I, NewEmisData!$A:$A, "LDV", NewEmisData!$B:$B, $A15, NewEmisData!$C:$C, $H15, NewEmisData!$D:$D, AS$2))</f>
        <v>7.7910530261031605E-2</v>
      </c>
      <c r="AT15" s="335">
        <f>$I15*IF($G15="Pickup", SUMIFS(NewEmisData!J:J, NewEmisData!$A:$A, "Pickup", NewEmisData!$B:$B, $A15, NewEmisData!$C:$C, $H15, NewEmisData!$D:$D, AT$2), SUMIFS(NewEmisData!J:J, NewEmisData!$A:$A, "LDV", NewEmisData!$B:$B, $A15, NewEmisData!$C:$C, $H15, NewEmisData!$D:$D, AT$2))</f>
        <v>7.6590334474495605E-2</v>
      </c>
      <c r="AU15" s="335">
        <f>$I15*IF($G15="Pickup", SUMIFS(NewEmisData!K:K, NewEmisData!$A:$A, "Pickup", NewEmisData!$B:$B, $A15, NewEmisData!$C:$C, $H15, NewEmisData!$D:$D, AU$2), SUMIFS(NewEmisData!K:K, NewEmisData!$A:$A, "LDV", NewEmisData!$B:$B, $A15, NewEmisData!$C:$C, $H15, NewEmisData!$D:$D, AU$2))</f>
        <v>7.5767938917924701E-2</v>
      </c>
      <c r="AV15" s="335">
        <f>$I15*IF($G15="Pickup", SUMIFS(NewEmisData!L:L, NewEmisData!$A:$A, "Pickup", NewEmisData!$B:$B, $A15, NewEmisData!$C:$C, $H15, NewEmisData!$D:$D, AV$2), SUMIFS(NewEmisData!L:L, NewEmisData!$A:$A, "LDV", NewEmisData!$B:$B, $A15, NewEmisData!$C:$C, $H15, NewEmisData!$D:$D, AV$2))</f>
        <v>7.5353710070808794E-2</v>
      </c>
      <c r="AW15" s="335">
        <f>$I15*IF($G15="Pickup", SUMIFS(NewEmisData!M:M, NewEmisData!$A:$A, "Pickup", NewEmisData!$B:$B, $A15, NewEmisData!$C:$C, $H15, NewEmisData!$D:$D, AW$2), SUMIFS(NewEmisData!M:M, NewEmisData!$A:$A, "LDV", NewEmisData!$B:$B, $A15, NewEmisData!$C:$C, $H15, NewEmisData!$D:$D, AW$2))</f>
        <v>7.5117977052891499E-2</v>
      </c>
      <c r="AX15" s="335">
        <v>3.2948538923667892E-2</v>
      </c>
      <c r="AY15" s="335">
        <f>$I15*IF($G15="Pickup", SUMIFS(NewEmisData!E:E, NewEmisData!$A:$A, "Pickup", NewEmisData!$B:$B, $A15, NewEmisData!$C:$C, $H15, NewEmisData!$D:$D, AY$2), SUMIFS(NewEmisData!E:E, NewEmisData!$A:$A, "LDV", NewEmisData!$B:$B, $A15, NewEmisData!$C:$C, $H15, NewEmisData!$D:$D, AY$2))</f>
        <v>2.1998193760633E-2</v>
      </c>
      <c r="AZ15" s="335">
        <f>$I15*IF($G15="Pickup", SUMIFS(NewEmisData!F:F, NewEmisData!$A:$A, "Pickup", NewEmisData!$B:$B, $A15, NewEmisData!$C:$C, $H15, NewEmisData!$D:$D, AZ$2), SUMIFS(NewEmisData!F:F, NewEmisData!$A:$A, "LDV", NewEmisData!$B:$B, $A15, NewEmisData!$C:$C, $H15, NewEmisData!$D:$D, AZ$2))</f>
        <v>1.6997575378008601E-2</v>
      </c>
      <c r="BA15" s="335">
        <f>$I15*IF($G15="Pickup", SUMIFS(NewEmisData!G:G, NewEmisData!$A:$A, "Pickup", NewEmisData!$B:$B, $A15, NewEmisData!$C:$C, $H15, NewEmisData!$D:$D, BA$2), SUMIFS(NewEmisData!G:G, NewEmisData!$A:$A, "LDV", NewEmisData!$B:$B, $A15, NewEmisData!$C:$C, $H15, NewEmisData!$D:$D, BA$2))</f>
        <v>1.6580879412419602E-2</v>
      </c>
      <c r="BB15" s="335">
        <f>$I15*IF($G15="Pickup", SUMIFS(NewEmisData!H:H, NewEmisData!$A:$A, "Pickup", NewEmisData!$B:$B, $A15, NewEmisData!$C:$C, $H15, NewEmisData!$D:$D, BB$2), SUMIFS(NewEmisData!H:H, NewEmisData!$A:$A, "LDV", NewEmisData!$B:$B, $A15, NewEmisData!$C:$C, $H15, NewEmisData!$D:$D, BB$2))</f>
        <v>1.5040645169031801E-2</v>
      </c>
      <c r="BC15" s="335">
        <f>$I15*IF($G15="Pickup", SUMIFS(NewEmisData!I:I, NewEmisData!$A:$A, "Pickup", NewEmisData!$B:$B, $A15, NewEmisData!$C:$C, $H15, NewEmisData!$D:$D, BC$2), SUMIFS(NewEmisData!I:I, NewEmisData!$A:$A, "LDV", NewEmisData!$B:$B, $A15, NewEmisData!$C:$C, $H15, NewEmisData!$D:$D, BC$2))</f>
        <v>1.35799610150696E-2</v>
      </c>
      <c r="BD15" s="335">
        <f>$I15*IF($G15="Pickup", SUMIFS(NewEmisData!J:J, NewEmisData!$A:$A, "Pickup", NewEmisData!$B:$B, $A15, NewEmisData!$C:$C, $H15, NewEmisData!$D:$D, BD$2), SUMIFS(NewEmisData!J:J, NewEmisData!$A:$A, "LDV", NewEmisData!$B:$B, $A15, NewEmisData!$C:$C, $H15, NewEmisData!$D:$D, BD$2))</f>
        <v>1.24120667817219E-2</v>
      </c>
      <c r="BE15" s="335">
        <f>$I15*IF($G15="Pickup", SUMIFS(NewEmisData!K:K, NewEmisData!$A:$A, "Pickup", NewEmisData!$B:$B, $A15, NewEmisData!$C:$C, $H15, NewEmisData!$D:$D, BE$2), SUMIFS(NewEmisData!K:K, NewEmisData!$A:$A, "LDV", NewEmisData!$B:$B, $A15, NewEmisData!$C:$C, $H15, NewEmisData!$D:$D, BE$2))</f>
        <v>1.16845073314224E-2</v>
      </c>
      <c r="BF15" s="335">
        <f>$I15*IF($G15="Pickup", SUMIFS(NewEmisData!L:L, NewEmisData!$A:$A, "Pickup", NewEmisData!$B:$B, $A15, NewEmisData!$C:$C, $H15, NewEmisData!$D:$D, BF$2), SUMIFS(NewEmisData!L:L, NewEmisData!$A:$A, "LDV", NewEmisData!$B:$B, $A15, NewEmisData!$C:$C, $H15, NewEmisData!$D:$D, BF$2))</f>
        <v>1.1318096390010799E-2</v>
      </c>
      <c r="BG15" s="335">
        <f>$I15*IF($G15="Pickup", SUMIFS(NewEmisData!M:M, NewEmisData!$A:$A, "Pickup", NewEmisData!$B:$B, $A15, NewEmisData!$C:$C, $H15, NewEmisData!$D:$D, BG$2), SUMIFS(NewEmisData!M:M, NewEmisData!$A:$A, "LDV", NewEmisData!$B:$B, $A15, NewEmisData!$C:$C, $H15, NewEmisData!$D:$D, BG$2))</f>
        <v>1.1109456757731499E-2</v>
      </c>
      <c r="BH15" s="335">
        <v>6.6026126062260432E-3</v>
      </c>
      <c r="BI15" s="335">
        <f>$I15*IF($G15="Pickup", SUMIFS(NewEmisData!E:E, NewEmisData!$A:$A, "Pickup", NewEmisData!$B:$B, $A15, NewEmisData!$C:$C, $H15, NewEmisData!$D:$D, BI$2), SUMIFS(NewEmisData!E:E, NewEmisData!$A:$A, "LDV", NewEmisData!$B:$B, $A15, NewEmisData!$C:$C, $H15, NewEmisData!$D:$D, BI$2))</f>
        <v>6.6339830086865597</v>
      </c>
      <c r="BJ15" s="335">
        <f>$I15*IF($G15="Pickup", SUMIFS(NewEmisData!F:F, NewEmisData!$A:$A, "Pickup", NewEmisData!$B:$B, $A15, NewEmisData!$C:$C, $H15, NewEmisData!$D:$D, BJ$2), SUMIFS(NewEmisData!F:F, NewEmisData!$A:$A, "LDV", NewEmisData!$B:$B, $A15, NewEmisData!$C:$C, $H15, NewEmisData!$D:$D, BJ$2))</f>
        <v>3.9206205551931301</v>
      </c>
      <c r="BK15" s="335">
        <f>$I15*IF($G15="Pickup", SUMIFS(NewEmisData!G:G, NewEmisData!$A:$A, "Pickup", NewEmisData!$B:$B, $A15, NewEmisData!$C:$C, $H15, NewEmisData!$D:$D, BK$2), SUMIFS(NewEmisData!G:G, NewEmisData!$A:$A, "LDV", NewEmisData!$B:$B, $A15, NewEmisData!$C:$C, $H15, NewEmisData!$D:$D, BK$2))</f>
        <v>3.0174466275096199</v>
      </c>
      <c r="BL15" s="335">
        <f>$I15*IF($G15="Pickup", SUMIFS(NewEmisData!H:H, NewEmisData!$A:$A, "Pickup", NewEmisData!$B:$B, $A15, NewEmisData!$C:$C, $H15, NewEmisData!$D:$D, BL$2), SUMIFS(NewEmisData!H:H, NewEmisData!$A:$A, "LDV", NewEmisData!$B:$B, $A15, NewEmisData!$C:$C, $H15, NewEmisData!$D:$D, BL$2))</f>
        <v>2.3529221673804699</v>
      </c>
      <c r="BM15" s="335">
        <f>$I15*IF($G15="Pickup", SUMIFS(NewEmisData!I:I, NewEmisData!$A:$A, "Pickup", NewEmisData!$B:$B, $A15, NewEmisData!$C:$C, $H15, NewEmisData!$D:$D, BM$2), SUMIFS(NewEmisData!I:I, NewEmisData!$A:$A, "LDV", NewEmisData!$B:$B, $A15, NewEmisData!$C:$C, $H15, NewEmisData!$D:$D, BM$2))</f>
        <v>1.70384058027793</v>
      </c>
      <c r="BN15" s="335">
        <f>$I15*IF($G15="Pickup", SUMIFS(NewEmisData!J:J, NewEmisData!$A:$A, "Pickup", NewEmisData!$B:$B, $A15, NewEmisData!$C:$C, $H15, NewEmisData!$D:$D, BN$2), SUMIFS(NewEmisData!J:J, NewEmisData!$A:$A, "LDV", NewEmisData!$B:$B, $A15, NewEmisData!$C:$C, $H15, NewEmisData!$D:$D, BN$2))</f>
        <v>1.3463730618004399</v>
      </c>
      <c r="BO15" s="335">
        <f>$I15*IF($G15="Pickup", SUMIFS(NewEmisData!K:K, NewEmisData!$A:$A, "Pickup", NewEmisData!$B:$B, $A15, NewEmisData!$C:$C, $H15, NewEmisData!$D:$D, BO$2), SUMIFS(NewEmisData!K:K, NewEmisData!$A:$A, "LDV", NewEmisData!$B:$B, $A15, NewEmisData!$C:$C, $H15, NewEmisData!$D:$D, BO$2))</f>
        <v>1.1858346520835299</v>
      </c>
      <c r="BP15" s="335">
        <f>$I15*IF($G15="Pickup", SUMIFS(NewEmisData!L:L, NewEmisData!$A:$A, "Pickup", NewEmisData!$B:$B, $A15, NewEmisData!$C:$C, $H15, NewEmisData!$D:$D, BP$2), SUMIFS(NewEmisData!L:L, NewEmisData!$A:$A, "LDV", NewEmisData!$B:$B, $A15, NewEmisData!$C:$C, $H15, NewEmisData!$D:$D, BP$2))</f>
        <v>1.1335061554616499</v>
      </c>
      <c r="BQ15" s="335">
        <f>$I15*IF($G15="Pickup", SUMIFS(NewEmisData!M:M, NewEmisData!$A:$A, "Pickup", NewEmisData!$B:$B, $A15, NewEmisData!$C:$C, $H15, NewEmisData!$D:$D, BQ$2), SUMIFS(NewEmisData!M:M, NewEmisData!$A:$A, "LDV", NewEmisData!$B:$B, $A15, NewEmisData!$C:$C, $H15, NewEmisData!$D:$D, BQ$2))</f>
        <v>1.1009029054349999</v>
      </c>
      <c r="BR15" s="335">
        <v>1.5622001678221484</v>
      </c>
      <c r="BS15" s="335">
        <f>$I15*IF($G15="Pickup", SUMIFS(NewEmisData!E:E, NewEmisData!$A:$A, "Pickup", NewEmisData!$B:$B, $A15, NewEmisData!$C:$C, $H15, NewEmisData!$D:$D, BS$2), SUMIFS(NewEmisData!E:E, NewEmisData!$A:$A, "LDV", NewEmisData!$B:$B, $A15, NewEmisData!$C:$C, $H15, NewEmisData!$D:$D, BS$2))</f>
        <v>0.77473150733664098</v>
      </c>
      <c r="BT15" s="335">
        <f>$I15*IF($G15="Pickup", SUMIFS(NewEmisData!F:F, NewEmisData!$A:$A, "Pickup", NewEmisData!$B:$B, $A15, NewEmisData!$C:$C, $H15, NewEmisData!$D:$D, BT$2), SUMIFS(NewEmisData!F:F, NewEmisData!$A:$A, "LDV", NewEmisData!$B:$B, $A15, NewEmisData!$C:$C, $H15, NewEmisData!$D:$D, BT$2))</f>
        <v>0.41904908416840297</v>
      </c>
      <c r="BU15" s="335">
        <f>$I15*IF($G15="Pickup", SUMIFS(NewEmisData!G:G, NewEmisData!$A:$A, "Pickup", NewEmisData!$B:$B, $A15, NewEmisData!$C:$C, $H15, NewEmisData!$D:$D, BU$2), SUMIFS(NewEmisData!G:G, NewEmisData!$A:$A, "LDV", NewEmisData!$B:$B, $A15, NewEmisData!$C:$C, $H15, NewEmisData!$D:$D, BU$2))</f>
        <v>0.30982899515166501</v>
      </c>
      <c r="BV15" s="335">
        <f>$I15*IF($G15="Pickup", SUMIFS(NewEmisData!H:H, NewEmisData!$A:$A, "Pickup", NewEmisData!$B:$B, $A15, NewEmisData!$C:$C, $H15, NewEmisData!$D:$D, BV$2), SUMIFS(NewEmisData!H:H, NewEmisData!$A:$A, "LDV", NewEmisData!$B:$B, $A15, NewEmisData!$C:$C, $H15, NewEmisData!$D:$D, BV$2))</f>
        <v>0.25046259079934602</v>
      </c>
      <c r="BW15" s="335">
        <f>$I15*IF($G15="Pickup", SUMIFS(NewEmisData!I:I, NewEmisData!$A:$A, "Pickup", NewEmisData!$B:$B, $A15, NewEmisData!$C:$C, $H15, NewEmisData!$D:$D, BW$2), SUMIFS(NewEmisData!I:I, NewEmisData!$A:$A, "LDV", NewEmisData!$B:$B, $A15, NewEmisData!$C:$C, $H15, NewEmisData!$D:$D, BW$2))</f>
        <v>0.18616224227516101</v>
      </c>
      <c r="BX15" s="335">
        <f>$I15*IF($G15="Pickup", SUMIFS(NewEmisData!J:J, NewEmisData!$A:$A, "Pickup", NewEmisData!$B:$B, $A15, NewEmisData!$C:$C, $H15, NewEmisData!$D:$D, BX$2), SUMIFS(NewEmisData!J:J, NewEmisData!$A:$A, "LDV", NewEmisData!$B:$B, $A15, NewEmisData!$C:$C, $H15, NewEmisData!$D:$D, BX$2))</f>
        <v>0.15683046751729501</v>
      </c>
      <c r="BY15" s="335">
        <f>$I15*IF($G15="Pickup", SUMIFS(NewEmisData!K:K, NewEmisData!$A:$A, "Pickup", NewEmisData!$B:$B, $A15, NewEmisData!$C:$C, $H15, NewEmisData!$D:$D, BY$2), SUMIFS(NewEmisData!K:K, NewEmisData!$A:$A, "LDV", NewEmisData!$B:$B, $A15, NewEmisData!$C:$C, $H15, NewEmisData!$D:$D, BY$2))</f>
        <v>0.14094000257929501</v>
      </c>
      <c r="BZ15" s="335">
        <f>$I15*IF($G15="Pickup", SUMIFS(NewEmisData!L:L, NewEmisData!$A:$A, "Pickup", NewEmisData!$B:$B, $A15, NewEmisData!$C:$C, $H15, NewEmisData!$D:$D, BZ$2), SUMIFS(NewEmisData!L:L, NewEmisData!$A:$A, "LDV", NewEmisData!$B:$B, $A15, NewEmisData!$C:$C, $H15, NewEmisData!$D:$D, BZ$2))</f>
        <v>0.134774071356623</v>
      </c>
      <c r="CA15" s="335">
        <f>$I15*IF($G15="Pickup", SUMIFS(NewEmisData!M:M, NewEmisData!$A:$A, "Pickup", NewEmisData!$B:$B, $A15, NewEmisData!$C:$C, $H15, NewEmisData!$D:$D, CA$2), SUMIFS(NewEmisData!M:M, NewEmisData!$A:$A, "LDV", NewEmisData!$B:$B, $A15, NewEmisData!$C:$C, $H15, NewEmisData!$D:$D, CA$2))</f>
        <v>0.12984032725640701</v>
      </c>
      <c r="CB15" s="335">
        <v>0.11295846897695311</v>
      </c>
      <c r="CC15" s="335">
        <f>$I15*IF($G15="Pickup", SUMIFS(NewEmisData!E:E, NewEmisData!$A:$A, "Pickup", NewEmisData!$B:$B, $A15, NewEmisData!$C:$C, $H15, NewEmisData!$D:$D, CC$2), SUMIFS(NewEmisData!E:E, NewEmisData!$A:$A, "LDV", NewEmisData!$B:$B, $A15, NewEmisData!$C:$C, $H15, NewEmisData!$D:$D, CC$2))</f>
        <v>4.52789246362666E-2</v>
      </c>
      <c r="CD15" s="335">
        <f>$I15*IF($G15="Pickup", SUMIFS(NewEmisData!F:F, NewEmisData!$A:$A, "Pickup", NewEmisData!$B:$B, $A15, NewEmisData!$C:$C, $H15, NewEmisData!$D:$D, CD$2), SUMIFS(NewEmisData!F:F, NewEmisData!$A:$A, "LDV", NewEmisData!$B:$B, $A15, NewEmisData!$C:$C, $H15, NewEmisData!$D:$D, CD$2))</f>
        <v>3.0659932051567799E-2</v>
      </c>
      <c r="CE15" s="335">
        <f>$I15*IF($G15="Pickup", SUMIFS(NewEmisData!G:G, NewEmisData!$A:$A, "Pickup", NewEmisData!$B:$B, $A15, NewEmisData!$C:$C, $H15, NewEmisData!$D:$D, CE$2), SUMIFS(NewEmisData!G:G, NewEmisData!$A:$A, "LDV", NewEmisData!$B:$B, $A15, NewEmisData!$C:$C, $H15, NewEmisData!$D:$D, CE$2))</f>
        <v>2.8386595157116199E-2</v>
      </c>
      <c r="CF15" s="335">
        <f>$I15*IF($G15="Pickup", SUMIFS(NewEmisData!H:H, NewEmisData!$A:$A, "Pickup", NewEmisData!$B:$B, $A15, NewEmisData!$C:$C, $H15, NewEmisData!$D:$D, CF$2), SUMIFS(NewEmisData!H:H, NewEmisData!$A:$A, "LDV", NewEmisData!$B:$B, $A15, NewEmisData!$C:$C, $H15, NewEmisData!$D:$D, CF$2))</f>
        <v>2.7093413499500101E-2</v>
      </c>
      <c r="CG15" s="335">
        <f>$I15*IF($G15="Pickup", SUMIFS(NewEmisData!I:I, NewEmisData!$A:$A, "Pickup", NewEmisData!$B:$B, $A15, NewEmisData!$C:$C, $H15, NewEmisData!$D:$D, CG$2), SUMIFS(NewEmisData!I:I, NewEmisData!$A:$A, "LDV", NewEmisData!$B:$B, $A15, NewEmisData!$C:$C, $H15, NewEmisData!$D:$D, CG$2))</f>
        <v>2.6239574855980601E-2</v>
      </c>
      <c r="CH15" s="335">
        <f>$I15*IF($G15="Pickup", SUMIFS(NewEmisData!J:J, NewEmisData!$A:$A, "Pickup", NewEmisData!$B:$B, $A15, NewEmisData!$C:$C, $H15, NewEmisData!$D:$D, CH$2), SUMIFS(NewEmisData!J:J, NewEmisData!$A:$A, "LDV", NewEmisData!$B:$B, $A15, NewEmisData!$C:$C, $H15, NewEmisData!$D:$D, CH$2))</f>
        <v>2.5564245202349602E-2</v>
      </c>
      <c r="CI15" s="335">
        <f>$I15*IF($G15="Pickup", SUMIFS(NewEmisData!K:K, NewEmisData!$A:$A, "Pickup", NewEmisData!$B:$B, $A15, NewEmisData!$C:$C, $H15, NewEmisData!$D:$D, CI$2), SUMIFS(NewEmisData!K:K, NewEmisData!$A:$A, "LDV", NewEmisData!$B:$B, $A15, NewEmisData!$C:$C, $H15, NewEmisData!$D:$D, CI$2))</f>
        <v>2.5562136009582501E-2</v>
      </c>
      <c r="CJ15" s="335">
        <f>$I15*IF($G15="Pickup", SUMIFS(NewEmisData!L:L, NewEmisData!$A:$A, "Pickup", NewEmisData!$B:$B, $A15, NewEmisData!$C:$C, $H15, NewEmisData!$D:$D, CJ$2), SUMIFS(NewEmisData!L:L, NewEmisData!$A:$A, "LDV", NewEmisData!$B:$B, $A15, NewEmisData!$C:$C, $H15, NewEmisData!$D:$D, CJ$2))</f>
        <v>2.5561539762266602E-2</v>
      </c>
      <c r="CK15" s="335">
        <f>$I15*IF($G15="Pickup", SUMIFS(NewEmisData!M:M, NewEmisData!$A:$A, "Pickup", NewEmisData!$B:$B, $A15, NewEmisData!$C:$C, $H15, NewEmisData!$D:$D, CK$2), SUMIFS(NewEmisData!M:M, NewEmisData!$A:$A, "LDV", NewEmisData!$B:$B, $A15, NewEmisData!$C:$C, $H15, NewEmisData!$D:$D, CK$2))</f>
        <v>2.5560994254839702E-2</v>
      </c>
      <c r="CL15" s="335">
        <v>2.0846549246249676E-2</v>
      </c>
      <c r="CM15" s="335">
        <f>$I15*IF($G15="Pickup", SUMIFS(NewEmisData!E:E, NewEmisData!$A:$A, "Pickup", NewEmisData!$B:$B, $A15, NewEmisData!$C:$C, $H15, NewEmisData!$D:$D, CM$2), SUMIFS(NewEmisData!E:E, NewEmisData!$A:$A, "LDV", NewEmisData!$B:$B, $A15, NewEmisData!$C:$C, $H15, NewEmisData!$D:$D, CM$2))</f>
        <v>2.2616228111616499E-2</v>
      </c>
      <c r="CN15" s="335">
        <f>$I15*IF($G15="Pickup", SUMIFS(NewEmisData!F:F, NewEmisData!$A:$A, "Pickup", NewEmisData!$B:$B, $A15, NewEmisData!$C:$C, $H15, NewEmisData!$D:$D, CN$2), SUMIFS(NewEmisData!F:F, NewEmisData!$A:$A, "LDV", NewEmisData!$B:$B, $A15, NewEmisData!$C:$C, $H15, NewEmisData!$D:$D, CN$2))</f>
        <v>1.37039938381133E-2</v>
      </c>
      <c r="CO15" s="335">
        <f>$I15*IF($G15="Pickup", SUMIFS(NewEmisData!G:G, NewEmisData!$A:$A, "Pickup", NewEmisData!$B:$B, $A15, NewEmisData!$C:$C, $H15, NewEmisData!$D:$D, CO$2), SUMIFS(NewEmisData!G:G, NewEmisData!$A:$A, "LDV", NewEmisData!$B:$B, $A15, NewEmisData!$C:$C, $H15, NewEmisData!$D:$D, CO$2))</f>
        <v>1.11279535576189E-2</v>
      </c>
      <c r="CP15" s="335">
        <f>$I15*IF($G15="Pickup", SUMIFS(NewEmisData!H:H, NewEmisData!$A:$A, "Pickup", NewEmisData!$B:$B, $A15, NewEmisData!$C:$C, $H15, NewEmisData!$D:$D, CP$2), SUMIFS(NewEmisData!H:H, NewEmisData!$A:$A, "LDV", NewEmisData!$B:$B, $A15, NewEmisData!$C:$C, $H15, NewEmisData!$D:$D, CP$2))</f>
        <v>9.1642249406405796E-3</v>
      </c>
      <c r="CQ15" s="335">
        <f>$I15*IF($G15="Pickup", SUMIFS(NewEmisData!I:I, NewEmisData!$A:$A, "Pickup", NewEmisData!$B:$B, $A15, NewEmisData!$C:$C, $H15, NewEmisData!$D:$D, CQ$2), SUMIFS(NewEmisData!I:I, NewEmisData!$A:$A, "LDV", NewEmisData!$B:$B, $A15, NewEmisData!$C:$C, $H15, NewEmisData!$D:$D, CQ$2))</f>
        <v>8.2157407295701708E-3</v>
      </c>
      <c r="CR15" s="335">
        <f>$I15*IF($G15="Pickup", SUMIFS(NewEmisData!J:J, NewEmisData!$A:$A, "Pickup", NewEmisData!$B:$B, $A15, NewEmisData!$C:$C, $H15, NewEmisData!$D:$D, CR$2), SUMIFS(NewEmisData!J:J, NewEmisData!$A:$A, "LDV", NewEmisData!$B:$B, $A15, NewEmisData!$C:$C, $H15, NewEmisData!$D:$D, CR$2))</f>
        <v>7.8051702943740097E-3</v>
      </c>
      <c r="CS15" s="335">
        <f>$I15*IF($G15="Pickup", SUMIFS(NewEmisData!K:K, NewEmisData!$A:$A, "Pickup", NewEmisData!$B:$B, $A15, NewEmisData!$C:$C, $H15, NewEmisData!$D:$D, CS$2), SUMIFS(NewEmisData!K:K, NewEmisData!$A:$A, "LDV", NewEmisData!$B:$B, $A15, NewEmisData!$C:$C, $H15, NewEmisData!$D:$D, CS$2))</f>
        <v>7.7607552788062101E-3</v>
      </c>
      <c r="CT15" s="335">
        <f>$I15*IF($G15="Pickup", SUMIFS(NewEmisData!L:L, NewEmisData!$A:$A, "Pickup", NewEmisData!$B:$B, $A15, NewEmisData!$C:$C, $H15, NewEmisData!$D:$D, CT$2), SUMIFS(NewEmisData!L:L, NewEmisData!$A:$A, "LDV", NewEmisData!$B:$B, $A15, NewEmisData!$C:$C, $H15, NewEmisData!$D:$D, CT$2))</f>
        <v>7.6883348823828098E-3</v>
      </c>
      <c r="CU15" s="335">
        <f>$I15*IF($G15="Pickup", SUMIFS(NewEmisData!M:M, NewEmisData!$A:$A, "Pickup", NewEmisData!$B:$B, $A15, NewEmisData!$C:$C, $H15, NewEmisData!$D:$D, CU$2), SUMIFS(NewEmisData!M:M, NewEmisData!$A:$A, "LDV", NewEmisData!$B:$B, $A15, NewEmisData!$C:$C, $H15, NewEmisData!$D:$D, CU$2))</f>
        <v>7.6878848286885603E-3</v>
      </c>
      <c r="CV15" s="335">
        <v>5.2030687941242611E-3</v>
      </c>
      <c r="CW15" s="335">
        <v>3.0448046675121709E-3</v>
      </c>
      <c r="CX15" s="335">
        <v>1.8865908720768221E-3</v>
      </c>
      <c r="CY15" s="335">
        <v>1.5570268485524494E-3</v>
      </c>
      <c r="CZ15" s="335">
        <v>1.2432183416122382E-3</v>
      </c>
      <c r="DA15" s="335">
        <v>9.252251866281976E-4</v>
      </c>
      <c r="DB15" s="335">
        <v>7.2309456596024934E-4</v>
      </c>
      <c r="DC15" s="335">
        <v>6.8940706870607876E-4</v>
      </c>
      <c r="DD15" s="335">
        <v>6.844148428615973E-4</v>
      </c>
      <c r="DE15" s="335">
        <v>6.8634617396886091E-4</v>
      </c>
      <c r="DF15" s="335">
        <v>6.8634617396886091E-4</v>
      </c>
      <c r="DG15" s="335">
        <f>$I15*IF($G15="Pickup", SUMIFS(NewEmisData!E:E, NewEmisData!$A:$A, "Pickup", NewEmisData!$B:$B, $A15, NewEmisData!$C:$C, $H15, NewEmisData!$D:$D, DG$2), SUMIFS(NewEmisData!E:E, NewEmisData!$A:$A, "LDV", NewEmisData!$B:$B, $A15, NewEmisData!$C:$C, $H15, NewEmisData!$D:$D, DG$2))</f>
        <v>0</v>
      </c>
      <c r="DH15" s="335">
        <f>$I15*IF($G15="Pickup", SUMIFS(NewEmisData!F:F, NewEmisData!$A:$A, "Pickup", NewEmisData!$B:$B, $A15, NewEmisData!$C:$C, $H15, NewEmisData!$D:$D, DH$2), SUMIFS(NewEmisData!F:F, NewEmisData!$A:$A, "LDV", NewEmisData!$B:$B, $A15, NewEmisData!$C:$C, $H15, NewEmisData!$D:$D, DH$2))</f>
        <v>0</v>
      </c>
      <c r="DI15" s="335">
        <f>$I15*IF($G15="Pickup", SUMIFS(NewEmisData!G:G, NewEmisData!$A:$A, "Pickup", NewEmisData!$B:$B, $A15, NewEmisData!$C:$C, $H15, NewEmisData!$D:$D, DI$2), SUMIFS(NewEmisData!G:G, NewEmisData!$A:$A, "LDV", NewEmisData!$B:$B, $A15, NewEmisData!$C:$C, $H15, NewEmisData!$D:$D, DI$2))</f>
        <v>0</v>
      </c>
      <c r="DJ15" s="335">
        <f>$I15*IF($G15="Pickup", SUMIFS(NewEmisData!H:H, NewEmisData!$A:$A, "Pickup", NewEmisData!$B:$B, $A15, NewEmisData!$C:$C, $H15, NewEmisData!$D:$D, DJ$2), SUMIFS(NewEmisData!H:H, NewEmisData!$A:$A, "LDV", NewEmisData!$B:$B, $A15, NewEmisData!$C:$C, $H15, NewEmisData!$D:$D, DJ$2))</f>
        <v>0</v>
      </c>
      <c r="DK15" s="335">
        <f>$I15*IF($G15="Pickup", SUMIFS(NewEmisData!I:I, NewEmisData!$A:$A, "Pickup", NewEmisData!$B:$B, $A15, NewEmisData!$C:$C, $H15, NewEmisData!$D:$D, DK$2), SUMIFS(NewEmisData!I:I, NewEmisData!$A:$A, "LDV", NewEmisData!$B:$B, $A15, NewEmisData!$C:$C, $H15, NewEmisData!$D:$D, DK$2))</f>
        <v>0</v>
      </c>
      <c r="DL15" s="335">
        <f>$I15*IF($G15="Pickup", SUMIFS(NewEmisData!J:J, NewEmisData!$A:$A, "Pickup", NewEmisData!$B:$B, $A15, NewEmisData!$C:$C, $H15, NewEmisData!$D:$D, DL$2), SUMIFS(NewEmisData!J:J, NewEmisData!$A:$A, "LDV", NewEmisData!$B:$B, $A15, NewEmisData!$C:$C, $H15, NewEmisData!$D:$D, DL$2))</f>
        <v>0</v>
      </c>
      <c r="DM15" s="335">
        <f>$I15*IF($G15="Pickup", SUMIFS(NewEmisData!K:K, NewEmisData!$A:$A, "Pickup", NewEmisData!$B:$B, $A15, NewEmisData!$C:$C, $H15, NewEmisData!$D:$D, DM$2), SUMIFS(NewEmisData!K:K, NewEmisData!$A:$A, "LDV", NewEmisData!$B:$B, $A15, NewEmisData!$C:$C, $H15, NewEmisData!$D:$D, DM$2))</f>
        <v>0</v>
      </c>
      <c r="DN15" s="335">
        <f>$I15*IF($G15="Pickup", SUMIFS(NewEmisData!L:L, NewEmisData!$A:$A, "Pickup", NewEmisData!$B:$B, $A15, NewEmisData!$C:$C, $H15, NewEmisData!$D:$D, DN$2), SUMIFS(NewEmisData!L:L, NewEmisData!$A:$A, "LDV", NewEmisData!$B:$B, $A15, NewEmisData!$C:$C, $H15, NewEmisData!$D:$D, DN$2))</f>
        <v>0</v>
      </c>
      <c r="DO15" s="335">
        <f>$I15*IF($G15="Pickup", SUMIFS(NewEmisData!M:M, NewEmisData!$A:$A, "Pickup", NewEmisData!$B:$B, $A15, NewEmisData!$C:$C, $H15, NewEmisData!$D:$D, DO$2), SUMIFS(NewEmisData!M:M, NewEmisData!$A:$A, "LDV", NewEmisData!$B:$B, $A15, NewEmisData!$C:$C, $H15, NewEmisData!$D:$D, DO$2))</f>
        <v>0</v>
      </c>
      <c r="DP15" s="335">
        <v>1.3868757746550878E-3</v>
      </c>
      <c r="DQ15" s="335">
        <f>$I15*IF($G15="Pickup", SUMIFS(NewEmisData!E:E, NewEmisData!$A:$A, "Pickup", NewEmisData!$B:$B, $A15, NewEmisData!$C:$C, $H15, NewEmisData!$D:$D, DQ$2), SUMIFS(NewEmisData!E:E, NewEmisData!$A:$A, "LDV", NewEmisData!$B:$B, $A15, NewEmisData!$C:$C, $H15, NewEmisData!$D:$D, DQ$2))</f>
        <v>1.53337301393982E-2</v>
      </c>
      <c r="DR15" s="335">
        <f>$I15*IF($G15="Pickup", SUMIFS(NewEmisData!F:F, NewEmisData!$A:$A, "Pickup", NewEmisData!$B:$B, $A15, NewEmisData!$C:$C, $H15, NewEmisData!$D:$D, DR$2), SUMIFS(NewEmisData!F:F, NewEmisData!$A:$A, "LDV", NewEmisData!$B:$B, $A15, NewEmisData!$C:$C, $H15, NewEmisData!$D:$D, DR$2))</f>
        <v>8.5791399504283501E-3</v>
      </c>
      <c r="DS15" s="335">
        <f>$I15*IF($G15="Pickup", SUMIFS(NewEmisData!G:G, NewEmisData!$A:$A, "Pickup", NewEmisData!$B:$B, $A15, NewEmisData!$C:$C, $H15, NewEmisData!$D:$D, DS$2), SUMIFS(NewEmisData!G:G, NewEmisData!$A:$A, "LDV", NewEmisData!$B:$B, $A15, NewEmisData!$C:$C, $H15, NewEmisData!$D:$D, DS$2))</f>
        <v>6.82614050243104E-3</v>
      </c>
      <c r="DT15" s="335">
        <f>$I15*IF($G15="Pickup", SUMIFS(NewEmisData!H:H, NewEmisData!$A:$A, "Pickup", NewEmisData!$B:$B, $A15, NewEmisData!$C:$C, $H15, NewEmisData!$D:$D, DT$2), SUMIFS(NewEmisData!H:H, NewEmisData!$A:$A, "LDV", NewEmisData!$B:$B, $A15, NewEmisData!$C:$C, $H15, NewEmisData!$D:$D, DT$2))</f>
        <v>5.2306090144423403E-3</v>
      </c>
      <c r="DU15" s="335">
        <f>$I15*IF($G15="Pickup", SUMIFS(NewEmisData!I:I, NewEmisData!$A:$A, "Pickup", NewEmisData!$B:$B, $A15, NewEmisData!$C:$C, $H15, NewEmisData!$D:$D, DU$2), SUMIFS(NewEmisData!I:I, NewEmisData!$A:$A, "LDV", NewEmisData!$B:$B, $A15, NewEmisData!$C:$C, $H15, NewEmisData!$D:$D, DU$2))</f>
        <v>4.0991034424651901E-3</v>
      </c>
      <c r="DV15" s="335">
        <f>$I15*IF($G15="Pickup", SUMIFS(NewEmisData!J:J, NewEmisData!$A:$A, "Pickup", NewEmisData!$B:$B, $A15, NewEmisData!$C:$C, $H15, NewEmisData!$D:$D, DV$2), SUMIFS(NewEmisData!J:J, NewEmisData!$A:$A, "LDV", NewEmisData!$B:$B, $A15, NewEmisData!$C:$C, $H15, NewEmisData!$D:$D, DV$2))</f>
        <v>3.5909983676119801E-3</v>
      </c>
      <c r="DW15" s="335">
        <f>$I15*IF($G15="Pickup", SUMIFS(NewEmisData!K:K, NewEmisData!$A:$A, "Pickup", NewEmisData!$B:$B, $A15, NewEmisData!$C:$C, $H15, NewEmisData!$D:$D, DW$2), SUMIFS(NewEmisData!K:K, NewEmisData!$A:$A, "LDV", NewEmisData!$B:$B, $A15, NewEmisData!$C:$C, $H15, NewEmisData!$D:$D, DW$2))</f>
        <v>3.3016556899443999E-3</v>
      </c>
      <c r="DX15" s="335">
        <f>$I15*IF($G15="Pickup", SUMIFS(NewEmisData!L:L, NewEmisData!$A:$A, "Pickup", NewEmisData!$B:$B, $A15, NewEmisData!$C:$C, $H15, NewEmisData!$D:$D, DX$2), SUMIFS(NewEmisData!L:L, NewEmisData!$A:$A, "LDV", NewEmisData!$B:$B, $A15, NewEmisData!$C:$C, $H15, NewEmisData!$D:$D, DX$2))</f>
        <v>3.2097040973390598E-3</v>
      </c>
      <c r="DY15" s="335">
        <f>$I15*IF($G15="Pickup", SUMIFS(NewEmisData!M:M, NewEmisData!$A:$A, "Pickup", NewEmisData!$B:$B, $A15, NewEmisData!$C:$C, $H15, NewEmisData!$D:$D, DY$2), SUMIFS(NewEmisData!M:M, NewEmisData!$A:$A, "LDV", NewEmisData!$B:$B, $A15, NewEmisData!$C:$C, $H15, NewEmisData!$D:$D, DY$2))</f>
        <v>3.1631494921928599E-3</v>
      </c>
      <c r="DZ15" s="335">
        <v>4.3350573081854527E-3</v>
      </c>
      <c r="EA15" s="335">
        <f t="shared" si="2"/>
        <v>477.08587282575797</v>
      </c>
      <c r="EB15" s="335">
        <f t="shared" si="3"/>
        <v>459.34104292251902</v>
      </c>
      <c r="EC15" s="335">
        <f t="shared" si="4"/>
        <v>447.45896927637102</v>
      </c>
      <c r="ED15" s="335">
        <f t="shared" si="5"/>
        <v>380.72392677964001</v>
      </c>
      <c r="EE15" s="335">
        <f t="shared" si="6"/>
        <v>329.54737069801098</v>
      </c>
      <c r="EF15" s="335">
        <f t="shared" si="7"/>
        <v>300.69829568412598</v>
      </c>
      <c r="EG15" s="335">
        <f t="shared" si="8"/>
        <v>287.83799703632701</v>
      </c>
      <c r="EH15" s="335">
        <f t="shared" si="9"/>
        <v>283.26610797837998</v>
      </c>
      <c r="EI15" s="335">
        <f t="shared" si="10"/>
        <v>281.57834098528099</v>
      </c>
      <c r="EJ15" s="335">
        <f t="shared" si="11"/>
        <v>0.20692409258864139</v>
      </c>
      <c r="EK15" s="335">
        <f t="shared" si="12"/>
        <v>0.82339103642645395</v>
      </c>
      <c r="EL15" s="335">
        <f t="shared" si="13"/>
        <v>0.360872733315452</v>
      </c>
      <c r="EM15" s="335">
        <f t="shared" si="14"/>
        <v>0.21658171178065999</v>
      </c>
      <c r="EN15" s="335">
        <f t="shared" si="15"/>
        <v>0.14200533002195401</v>
      </c>
      <c r="EO15" s="335">
        <f t="shared" si="16"/>
        <v>8.8016804659711706E-2</v>
      </c>
      <c r="EP15" s="335">
        <f t="shared" si="17"/>
        <v>6.5736379947852003E-2</v>
      </c>
      <c r="EQ15" s="335">
        <f t="shared" si="18"/>
        <v>5.6635638117250503E-2</v>
      </c>
      <c r="ER15" s="335">
        <f t="shared" si="19"/>
        <v>5.4115247223223299E-2</v>
      </c>
      <c r="ES15" s="335">
        <f t="shared" si="20"/>
        <v>5.2826207223764E-2</v>
      </c>
      <c r="ET15" s="335">
        <f t="shared" si="21"/>
        <v>5.5587065527563068E-2</v>
      </c>
      <c r="EU15" s="335">
        <f t="shared" si="22"/>
        <v>8.2552586035919695E-3</v>
      </c>
      <c r="EV15" s="335">
        <f t="shared" si="23"/>
        <v>7.9482131517538395E-3</v>
      </c>
      <c r="EW15" s="335">
        <f t="shared" si="24"/>
        <v>6.4190305556059996E-3</v>
      </c>
      <c r="EX15" s="335">
        <f t="shared" si="25"/>
        <v>5.4616828003907899E-3</v>
      </c>
      <c r="EY15" s="335">
        <f t="shared" si="26"/>
        <v>4.7275285851957304E-3</v>
      </c>
      <c r="EZ15" s="335">
        <f t="shared" si="27"/>
        <v>4.3136734611450098E-3</v>
      </c>
      <c r="FA15" s="335">
        <f t="shared" si="28"/>
        <v>4.1291858052272803E-3</v>
      </c>
      <c r="FB15" s="335">
        <f t="shared" si="29"/>
        <v>4.0635983922117898E-3</v>
      </c>
      <c r="FC15" s="335">
        <f t="shared" si="30"/>
        <v>4.0393864318059199E-3</v>
      </c>
      <c r="FD15" s="335">
        <f t="shared" si="31"/>
        <v>1.3041984458904573E-3</v>
      </c>
      <c r="FE15" s="335">
        <f t="shared" si="32"/>
        <v>8.1828643727713493E-2</v>
      </c>
      <c r="FF15" s="335">
        <f t="shared" si="33"/>
        <v>7.6175839057221195E-2</v>
      </c>
      <c r="FG15" s="335">
        <f t="shared" si="34"/>
        <v>8.1302809072104507E-2</v>
      </c>
      <c r="FH15" s="335">
        <f t="shared" si="35"/>
        <v>7.9561688690416299E-2</v>
      </c>
      <c r="FI15" s="335">
        <f t="shared" si="36"/>
        <v>7.7910530261031605E-2</v>
      </c>
      <c r="FJ15" s="335">
        <f t="shared" si="37"/>
        <v>7.6590334474495605E-2</v>
      </c>
      <c r="FK15" s="335">
        <f t="shared" si="38"/>
        <v>7.5767938917924701E-2</v>
      </c>
      <c r="FL15" s="335">
        <f t="shared" si="39"/>
        <v>7.5353710070808794E-2</v>
      </c>
      <c r="FM15" s="335">
        <f t="shared" si="40"/>
        <v>7.5117977052891499E-2</v>
      </c>
      <c r="FN15" s="335">
        <f t="shared" si="41"/>
        <v>3.2948538923667892E-2</v>
      </c>
      <c r="FO15" s="335">
        <f t="shared" si="42"/>
        <v>2.1998193760633E-2</v>
      </c>
      <c r="FP15" s="335">
        <f t="shared" si="43"/>
        <v>1.6997575378008601E-2</v>
      </c>
      <c r="FQ15" s="335">
        <f t="shared" si="44"/>
        <v>1.6580879412419602E-2</v>
      </c>
      <c r="FR15" s="335">
        <f t="shared" si="45"/>
        <v>1.5040645169031801E-2</v>
      </c>
      <c r="FS15" s="335">
        <f t="shared" si="46"/>
        <v>1.35799610150696E-2</v>
      </c>
      <c r="FT15" s="335">
        <f t="shared" si="47"/>
        <v>1.24120667817219E-2</v>
      </c>
      <c r="FU15" s="335">
        <f t="shared" si="48"/>
        <v>1.16845073314224E-2</v>
      </c>
      <c r="FV15" s="335">
        <f t="shared" si="49"/>
        <v>1.1318096390010799E-2</v>
      </c>
      <c r="FW15" s="335">
        <f t="shared" si="50"/>
        <v>1.1109456757731499E-2</v>
      </c>
      <c r="FX15" s="335">
        <f t="shared" si="51"/>
        <v>6.6026126062260432E-3</v>
      </c>
    </row>
    <row r="16" spans="1:190" x14ac:dyDescent="0.2">
      <c r="A16" s="305" t="str">
        <f>_xlfn.CONCAT(IF(LEFT(TRIM(A15),1)="*", "*R", "R"), 1+RIGHT(TRIM(A15),1))</f>
        <v>R3</v>
      </c>
      <c r="B16" s="305" t="str">
        <f t="shared" ref="B16:B19" si="58">B15</f>
        <v>TLCGSLC11</v>
      </c>
      <c r="C16" s="305" t="str">
        <f t="shared" ref="C16:C19" si="59">C15</f>
        <v>TL.GSL.C.CONV.2011</v>
      </c>
      <c r="D16" s="301" t="str">
        <f t="shared" ref="D16:D19" si="60">D15</f>
        <v>bn-vmt, bn-vmt/a</v>
      </c>
      <c r="E16" s="301" t="str">
        <f t="shared" ref="E16:E19" si="61">E15</f>
        <v>TLGSL</v>
      </c>
      <c r="F16" s="301" t="str">
        <f t="shared" ref="F16:F19" si="62">F15</f>
        <v>TL</v>
      </c>
      <c r="G16" s="315" t="s">
        <v>815</v>
      </c>
      <c r="H16" s="315" t="s">
        <v>814</v>
      </c>
      <c r="I16" s="315">
        <v>1</v>
      </c>
      <c r="J16" s="315" t="str">
        <f t="shared" si="52"/>
        <v>Compact car-GSL</v>
      </c>
      <c r="K16" s="335">
        <f>$I16*IF($G16="Pickup", SUMIFS(NewEmisData!E:E, NewEmisData!$A:$A, "Pickup", NewEmisData!$B:$B, $A16, NewEmisData!$C:$C, $H16, NewEmisData!$D:$D, K$2), SUMIFS(NewEmisData!E:E, NewEmisData!$A:$A, "LDV", NewEmisData!$B:$B, $A16, NewEmisData!$C:$C, $H16, NewEmisData!$D:$D, K$2))</f>
        <v>437.85746964693402</v>
      </c>
      <c r="L16" s="335">
        <f>$I16*IF($G16="Pickup", SUMIFS(NewEmisData!F:F, NewEmisData!$A:$A, "Pickup", NewEmisData!$B:$B, $A16, NewEmisData!$C:$C, $H16, NewEmisData!$D:$D, L$2), SUMIFS(NewEmisData!F:F, NewEmisData!$A:$A, "LDV", NewEmisData!$B:$B, $A16, NewEmisData!$C:$C, $H16, NewEmisData!$D:$D, L$2))</f>
        <v>424.609883045034</v>
      </c>
      <c r="M16" s="335">
        <f>$I16*IF($G16="Pickup", SUMIFS(NewEmisData!G:G, NewEmisData!$A:$A, "Pickup", NewEmisData!$B:$B, $A16, NewEmisData!$C:$C, $H16, NewEmisData!$D:$D, M$2), SUMIFS(NewEmisData!G:G, NewEmisData!$A:$A, "LDV", NewEmisData!$B:$B, $A16, NewEmisData!$C:$C, $H16, NewEmisData!$D:$D, M$2))</f>
        <v>389.26792072260798</v>
      </c>
      <c r="N16" s="335">
        <f>$I16*IF($G16="Pickup", SUMIFS(NewEmisData!H:H, NewEmisData!$A:$A, "Pickup", NewEmisData!$B:$B, $A16, NewEmisData!$C:$C, $H16, NewEmisData!$D:$D, N$2), SUMIFS(NewEmisData!H:H, NewEmisData!$A:$A, "LDV", NewEmisData!$B:$B, $A16, NewEmisData!$C:$C, $H16, NewEmisData!$D:$D, N$2))</f>
        <v>331.09003080375697</v>
      </c>
      <c r="O16" s="335">
        <f>$I16*IF($G16="Pickup", SUMIFS(NewEmisData!I:I, NewEmisData!$A:$A, "Pickup", NewEmisData!$B:$B, $A16, NewEmisData!$C:$C, $H16, NewEmisData!$D:$D, O$2), SUMIFS(NewEmisData!I:I, NewEmisData!$A:$A, "LDV", NewEmisData!$B:$B, $A16, NewEmisData!$C:$C, $H16, NewEmisData!$D:$D, O$2))</f>
        <v>286.46929869872997</v>
      </c>
      <c r="P16" s="335">
        <f>$I16*IF($G16="Pickup", SUMIFS(NewEmisData!J:J, NewEmisData!$A:$A, "Pickup", NewEmisData!$B:$B, $A16, NewEmisData!$C:$C, $H16, NewEmisData!$D:$D, P$2), SUMIFS(NewEmisData!J:J, NewEmisData!$A:$A, "LDV", NewEmisData!$B:$B, $A16, NewEmisData!$C:$C, $H16, NewEmisData!$D:$D, P$2))</f>
        <v>261.33080310252802</v>
      </c>
      <c r="Q16" s="335">
        <f>$I16*IF($G16="Pickup", SUMIFS(NewEmisData!K:K, NewEmisData!$A:$A, "Pickup", NewEmisData!$B:$B, $A16, NewEmisData!$C:$C, $H16, NewEmisData!$D:$D, Q$2), SUMIFS(NewEmisData!K:K, NewEmisData!$A:$A, "LDV", NewEmisData!$B:$B, $A16, NewEmisData!$C:$C, $H16, NewEmisData!$D:$D, Q$2))</f>
        <v>250.12665030232699</v>
      </c>
      <c r="R16" s="335">
        <f>$I16*IF($G16="Pickup", SUMIFS(NewEmisData!L:L, NewEmisData!$A:$A, "Pickup", NewEmisData!$B:$B, $A16, NewEmisData!$C:$C, $H16, NewEmisData!$D:$D, R$2), SUMIFS(NewEmisData!L:L, NewEmisData!$A:$A, "LDV", NewEmisData!$B:$B, $A16, NewEmisData!$C:$C, $H16, NewEmisData!$D:$D, R$2))</f>
        <v>246.146486551527</v>
      </c>
      <c r="S16" s="335">
        <f>$I16*IF($G16="Pickup", SUMIFS(NewEmisData!M:M, NewEmisData!$A:$A, "Pickup", NewEmisData!$B:$B, $A16, NewEmisData!$C:$C, $H16, NewEmisData!$D:$D, S$2), SUMIFS(NewEmisData!M:M, NewEmisData!$A:$A, "LDV", NewEmisData!$B:$B, $A16, NewEmisData!$C:$C, $H16, NewEmisData!$D:$D, S$2))</f>
        <v>244.677818234341</v>
      </c>
      <c r="T16" s="335">
        <v>0.20692409258864139</v>
      </c>
      <c r="U16" s="335">
        <f>$I16*IF($G16="Pickup", SUMIFS(NewEmisData!E:E, NewEmisData!$A:$A, "Pickup", NewEmisData!$B:$B, $A16, NewEmisData!$C:$C, $H16, NewEmisData!$D:$D, U$2), SUMIFS(NewEmisData!E:E, NewEmisData!$A:$A, "LDV", NewEmisData!$B:$B, $A16, NewEmisData!$C:$C, $H16, NewEmisData!$D:$D, U$2))</f>
        <v>0.78000130642291299</v>
      </c>
      <c r="V16" s="335">
        <f>$I16*IF($G16="Pickup", SUMIFS(NewEmisData!F:F, NewEmisData!$A:$A, "Pickup", NewEmisData!$B:$B, $A16, NewEmisData!$C:$C, $H16, NewEmisData!$D:$D, V$2), SUMIFS(NewEmisData!F:F, NewEmisData!$A:$A, "LDV", NewEmisData!$B:$B, $A16, NewEmisData!$C:$C, $H16, NewEmisData!$D:$D, V$2))</f>
        <v>0.323605278282381</v>
      </c>
      <c r="W16" s="335">
        <f>$I16*IF($G16="Pickup", SUMIFS(NewEmisData!G:G, NewEmisData!$A:$A, "Pickup", NewEmisData!$B:$B, $A16, NewEmisData!$C:$C, $H16, NewEmisData!$D:$D, W$2), SUMIFS(NewEmisData!G:G, NewEmisData!$A:$A, "LDV", NewEmisData!$B:$B, $A16, NewEmisData!$C:$C, $H16, NewEmisData!$D:$D, W$2))</f>
        <v>0.19152446532377701</v>
      </c>
      <c r="X16" s="335">
        <f>$I16*IF($G16="Pickup", SUMIFS(NewEmisData!H:H, NewEmisData!$A:$A, "Pickup", NewEmisData!$B:$B, $A16, NewEmisData!$C:$C, $H16, NewEmisData!$D:$D, X$2), SUMIFS(NewEmisData!H:H, NewEmisData!$A:$A, "LDV", NewEmisData!$B:$B, $A16, NewEmisData!$C:$C, $H16, NewEmisData!$D:$D, X$2))</f>
        <v>0.12537127832280801</v>
      </c>
      <c r="Y16" s="335">
        <f>$I16*IF($G16="Pickup", SUMIFS(NewEmisData!I:I, NewEmisData!$A:$A, "Pickup", NewEmisData!$B:$B, $A16, NewEmisData!$C:$C, $H16, NewEmisData!$D:$D, Y$2), SUMIFS(NewEmisData!I:I, NewEmisData!$A:$A, "LDV", NewEmisData!$B:$B, $A16, NewEmisData!$C:$C, $H16, NewEmisData!$D:$D, Y$2))</f>
        <v>7.6671766649271E-2</v>
      </c>
      <c r="Z16" s="335">
        <f>$I16*IF($G16="Pickup", SUMIFS(NewEmisData!J:J, NewEmisData!$A:$A, "Pickup", NewEmisData!$B:$B, $A16, NewEmisData!$C:$C, $H16, NewEmisData!$D:$D, Z$2), SUMIFS(NewEmisData!J:J, NewEmisData!$A:$A, "LDV", NewEmisData!$B:$B, $A16, NewEmisData!$C:$C, $H16, NewEmisData!$D:$D, Z$2))</f>
        <v>5.7019026656941203E-2</v>
      </c>
      <c r="AA16" s="335">
        <f>$I16*IF($G16="Pickup", SUMIFS(NewEmisData!K:K, NewEmisData!$A:$A, "Pickup", NewEmisData!$B:$B, $A16, NewEmisData!$C:$C, $H16, NewEmisData!$D:$D, AA$2), SUMIFS(NewEmisData!K:K, NewEmisData!$A:$A, "LDV", NewEmisData!$B:$B, $A16, NewEmisData!$C:$C, $H16, NewEmisData!$D:$D, AA$2))</f>
        <v>4.8823281713844202E-2</v>
      </c>
      <c r="AB16" s="335">
        <f>$I16*IF($G16="Pickup", SUMIFS(NewEmisData!L:L, NewEmisData!$A:$A, "Pickup", NewEmisData!$B:$B, $A16, NewEmisData!$C:$C, $H16, NewEmisData!$D:$D, AB$2), SUMIFS(NewEmisData!L:L, NewEmisData!$A:$A, "LDV", NewEmisData!$B:$B, $A16, NewEmisData!$C:$C, $H16, NewEmisData!$D:$D, AB$2))</f>
        <v>4.6542407484685501E-2</v>
      </c>
      <c r="AC16" s="335">
        <f>$I16*IF($G16="Pickup", SUMIFS(NewEmisData!M:M, NewEmisData!$A:$A, "Pickup", NewEmisData!$B:$B, $A16, NewEmisData!$C:$C, $H16, NewEmisData!$D:$D, AC$2), SUMIFS(NewEmisData!M:M, NewEmisData!$A:$A, "LDV", NewEmisData!$B:$B, $A16, NewEmisData!$C:$C, $H16, NewEmisData!$D:$D, AC$2))</f>
        <v>4.5415311435121702E-2</v>
      </c>
      <c r="AD16" s="335">
        <v>5.5587065527563068E-2</v>
      </c>
      <c r="AE16" s="335">
        <f>$I16*IF($G16="Pickup", SUMIFS(NewEmisData!E:E, NewEmisData!$A:$A, "Pickup", NewEmisData!$B:$B, $A16, NewEmisData!$C:$C, $H16, NewEmisData!$D:$D, AE$2), SUMIFS(NewEmisData!E:E, NewEmisData!$A:$A, "LDV", NewEmisData!$B:$B, $A16, NewEmisData!$C:$C, $H16, NewEmisData!$D:$D, AE$2))</f>
        <v>7.5764719154140002E-3</v>
      </c>
      <c r="AF16" s="335">
        <f>$I16*IF($G16="Pickup", SUMIFS(NewEmisData!F:F, NewEmisData!$A:$A, "Pickup", NewEmisData!$B:$B, $A16, NewEmisData!$C:$C, $H16, NewEmisData!$D:$D, AF$2), SUMIFS(NewEmisData!F:F, NewEmisData!$A:$A, "LDV", NewEmisData!$B:$B, $A16, NewEmisData!$C:$C, $H16, NewEmisData!$D:$D, AF$2))</f>
        <v>7.3472400077695399E-3</v>
      </c>
      <c r="AG16" s="335">
        <f>$I16*IF($G16="Pickup", SUMIFS(NewEmisData!G:G, NewEmisData!$A:$A, "Pickup", NewEmisData!$B:$B, $A16, NewEmisData!$C:$C, $H16, NewEmisData!$D:$D, AG$2), SUMIFS(NewEmisData!G:G, NewEmisData!$A:$A, "LDV", NewEmisData!$B:$B, $A16, NewEmisData!$C:$C, $H16, NewEmisData!$D:$D, AG$2))</f>
        <v>5.5842494055705696E-3</v>
      </c>
      <c r="AH16" s="335">
        <f>$I16*IF($G16="Pickup", SUMIFS(NewEmisData!H:H, NewEmisData!$A:$A, "Pickup", NewEmisData!$B:$B, $A16, NewEmisData!$C:$C, $H16, NewEmisData!$D:$D, AH$2), SUMIFS(NewEmisData!H:H, NewEmisData!$A:$A, "LDV", NewEmisData!$B:$B, $A16, NewEmisData!$C:$C, $H16, NewEmisData!$D:$D, AH$2))</f>
        <v>4.7496587466809804E-3</v>
      </c>
      <c r="AI16" s="335">
        <f>$I16*IF($G16="Pickup", SUMIFS(NewEmisData!I:I, NewEmisData!$A:$A, "Pickup", NewEmisData!$B:$B, $A16, NewEmisData!$C:$C, $H16, NewEmisData!$D:$D, AI$2), SUMIFS(NewEmisData!I:I, NewEmisData!$A:$A, "LDV", NewEmisData!$B:$B, $A16, NewEmisData!$C:$C, $H16, NewEmisData!$D:$D, AI$2))</f>
        <v>4.1095518958717504E-3</v>
      </c>
      <c r="AJ16" s="335">
        <f>$I16*IF($G16="Pickup", SUMIFS(NewEmisData!J:J, NewEmisData!$A:$A, "Pickup", NewEmisData!$B:$B, $A16, NewEmisData!$C:$C, $H16, NewEmisData!$D:$D, AJ$2), SUMIFS(NewEmisData!J:J, NewEmisData!$A:$A, "LDV", NewEmisData!$B:$B, $A16, NewEmisData!$C:$C, $H16, NewEmisData!$D:$D, AJ$2))</f>
        <v>3.7489264773323799E-3</v>
      </c>
      <c r="AK16" s="335">
        <f>$I16*IF($G16="Pickup", SUMIFS(NewEmisData!K:K, NewEmisData!$A:$A, "Pickup", NewEmisData!$B:$B, $A16, NewEmisData!$C:$C, $H16, NewEmisData!$D:$D, AK$2), SUMIFS(NewEmisData!K:K, NewEmisData!$A:$A, "LDV", NewEmisData!$B:$B, $A16, NewEmisData!$C:$C, $H16, NewEmisData!$D:$D, AK$2))</f>
        <v>3.5881959766524201E-3</v>
      </c>
      <c r="AL16" s="335">
        <f>$I16*IF($G16="Pickup", SUMIFS(NewEmisData!L:L, NewEmisData!$A:$A, "Pickup", NewEmisData!$B:$B, $A16, NewEmisData!$C:$C, $H16, NewEmisData!$D:$D, AL$2), SUMIFS(NewEmisData!L:L, NewEmisData!$A:$A, "LDV", NewEmisData!$B:$B, $A16, NewEmisData!$C:$C, $H16, NewEmisData!$D:$D, AL$2))</f>
        <v>3.5311006464952199E-3</v>
      </c>
      <c r="AM16" s="335">
        <f>$I16*IF($G16="Pickup", SUMIFS(NewEmisData!M:M, NewEmisData!$A:$A, "Pickup", NewEmisData!$B:$B, $A16, NewEmisData!$C:$C, $H16, NewEmisData!$D:$D, AM$2), SUMIFS(NewEmisData!M:M, NewEmisData!$A:$A, "LDV", NewEmisData!$B:$B, $A16, NewEmisData!$C:$C, $H16, NewEmisData!$D:$D, AM$2))</f>
        <v>3.5100309709840301E-3</v>
      </c>
      <c r="AN16" s="335">
        <v>1.3041984458904573E-3</v>
      </c>
      <c r="AO16" s="335">
        <f>$I16*IF($G16="Pickup", SUMIFS(NewEmisData!E:E, NewEmisData!$A:$A, "Pickup", NewEmisData!$B:$B, $A16, NewEmisData!$C:$C, $H16, NewEmisData!$D:$D, AO$2), SUMIFS(NewEmisData!E:E, NewEmisData!$A:$A, "LDV", NewEmisData!$B:$B, $A16, NewEmisData!$C:$C, $H16, NewEmisData!$D:$D, AO$2))</f>
        <v>6.7831755328566196E-2</v>
      </c>
      <c r="AP16" s="335">
        <f>$I16*IF($G16="Pickup", SUMIFS(NewEmisData!F:F, NewEmisData!$A:$A, "Pickup", NewEmisData!$B:$B, $A16, NewEmisData!$C:$C, $H16, NewEmisData!$D:$D, AP$2), SUMIFS(NewEmisData!F:F, NewEmisData!$A:$A, "LDV", NewEmisData!$B:$B, $A16, NewEmisData!$C:$C, $H16, NewEmisData!$D:$D, AP$2))</f>
        <v>6.3250667156757298E-2</v>
      </c>
      <c r="AQ16" s="335">
        <f>$I16*IF($G16="Pickup", SUMIFS(NewEmisData!G:G, NewEmisData!$A:$A, "Pickup", NewEmisData!$B:$B, $A16, NewEmisData!$C:$C, $H16, NewEmisData!$D:$D, AQ$2), SUMIFS(NewEmisData!G:G, NewEmisData!$A:$A, "LDV", NewEmisData!$B:$B, $A16, NewEmisData!$C:$C, $H16, NewEmisData!$D:$D, AQ$2))</f>
        <v>6.2628417187727006E-2</v>
      </c>
      <c r="AR16" s="335">
        <f>$I16*IF($G16="Pickup", SUMIFS(NewEmisData!H:H, NewEmisData!$A:$A, "Pickup", NewEmisData!$B:$B, $A16, NewEmisData!$C:$C, $H16, NewEmisData!$D:$D, AR$2), SUMIFS(NewEmisData!H:H, NewEmisData!$A:$A, "LDV", NewEmisData!$B:$B, $A16, NewEmisData!$C:$C, $H16, NewEmisData!$D:$D, AR$2))</f>
        <v>6.1216981125607202E-2</v>
      </c>
      <c r="AS16" s="335">
        <f>$I16*IF($G16="Pickup", SUMIFS(NewEmisData!I:I, NewEmisData!$A:$A, "Pickup", NewEmisData!$B:$B, $A16, NewEmisData!$C:$C, $H16, NewEmisData!$D:$D, AS$2), SUMIFS(NewEmisData!I:I, NewEmisData!$A:$A, "LDV", NewEmisData!$B:$B, $A16, NewEmisData!$C:$C, $H16, NewEmisData!$D:$D, AS$2))</f>
        <v>5.9842025439809501E-2</v>
      </c>
      <c r="AT16" s="335">
        <f>$I16*IF($G16="Pickup", SUMIFS(NewEmisData!J:J, NewEmisData!$A:$A, "Pickup", NewEmisData!$B:$B, $A16, NewEmisData!$C:$C, $H16, NewEmisData!$D:$D, AT$2), SUMIFS(NewEmisData!J:J, NewEmisData!$A:$A, "LDV", NewEmisData!$B:$B, $A16, NewEmisData!$C:$C, $H16, NewEmisData!$D:$D, AT$2))</f>
        <v>5.8761885691048198E-2</v>
      </c>
      <c r="AU16" s="335">
        <f>$I16*IF($G16="Pickup", SUMIFS(NewEmisData!K:K, NewEmisData!$A:$A, "Pickup", NewEmisData!$B:$B, $A16, NewEmisData!$C:$C, $H16, NewEmisData!$D:$D, AU$2), SUMIFS(NewEmisData!K:K, NewEmisData!$A:$A, "LDV", NewEmisData!$B:$B, $A16, NewEmisData!$C:$C, $H16, NewEmisData!$D:$D, AU$2))</f>
        <v>5.8072078083983E-2</v>
      </c>
      <c r="AV16" s="335">
        <f>$I16*IF($G16="Pickup", SUMIFS(NewEmisData!L:L, NewEmisData!$A:$A, "Pickup", NewEmisData!$B:$B, $A16, NewEmisData!$C:$C, $H16, NewEmisData!$D:$D, AV$2), SUMIFS(NewEmisData!L:L, NewEmisData!$A:$A, "LDV", NewEmisData!$B:$B, $A16, NewEmisData!$C:$C, $H16, NewEmisData!$D:$D, AV$2))</f>
        <v>5.7726484266030297E-2</v>
      </c>
      <c r="AW16" s="335">
        <f>$I16*IF($G16="Pickup", SUMIFS(NewEmisData!M:M, NewEmisData!$A:$A, "Pickup", NewEmisData!$B:$B, $A16, NewEmisData!$C:$C, $H16, NewEmisData!$D:$D, AW$2), SUMIFS(NewEmisData!M:M, NewEmisData!$A:$A, "LDV", NewEmisData!$B:$B, $A16, NewEmisData!$C:$C, $H16, NewEmisData!$D:$D, AW$2))</f>
        <v>5.7530226905323702E-2</v>
      </c>
      <c r="AX16" s="335">
        <v>3.2948538923667892E-2</v>
      </c>
      <c r="AY16" s="335">
        <f>$I16*IF($G16="Pickup", SUMIFS(NewEmisData!E:E, NewEmisData!$A:$A, "Pickup", NewEmisData!$B:$B, $A16, NewEmisData!$C:$C, $H16, NewEmisData!$D:$D, AY$2), SUMIFS(NewEmisData!E:E, NewEmisData!$A:$A, "LDV", NewEmisData!$B:$B, $A16, NewEmisData!$C:$C, $H16, NewEmisData!$D:$D, AY$2))</f>
        <v>1.8324822567621701E-2</v>
      </c>
      <c r="AZ16" s="335">
        <f>$I16*IF($G16="Pickup", SUMIFS(NewEmisData!F:F, NewEmisData!$A:$A, "Pickup", NewEmisData!$B:$B, $A16, NewEmisData!$C:$C, $H16, NewEmisData!$D:$D, AZ$2), SUMIFS(NewEmisData!F:F, NewEmisData!$A:$A, "LDV", NewEmisData!$B:$B, $A16, NewEmisData!$C:$C, $H16, NewEmisData!$D:$D, AZ$2))</f>
        <v>1.4272294035055699E-2</v>
      </c>
      <c r="BA16" s="335">
        <f>$I16*IF($G16="Pickup", SUMIFS(NewEmisData!G:G, NewEmisData!$A:$A, "Pickup", NewEmisData!$B:$B, $A16, NewEmisData!$C:$C, $H16, NewEmisData!$D:$D, BA$2), SUMIFS(NewEmisData!G:G, NewEmisData!$A:$A, "LDV", NewEmisData!$B:$B, $A16, NewEmisData!$C:$C, $H16, NewEmisData!$D:$D, BA$2))</f>
        <v>1.3165752481838801E-2</v>
      </c>
      <c r="BB16" s="335">
        <f>$I16*IF($G16="Pickup", SUMIFS(NewEmisData!H:H, NewEmisData!$A:$A, "Pickup", NewEmisData!$B:$B, $A16, NewEmisData!$C:$C, $H16, NewEmisData!$D:$D, BB$2), SUMIFS(NewEmisData!H:H, NewEmisData!$A:$A, "LDV", NewEmisData!$B:$B, $A16, NewEmisData!$C:$C, $H16, NewEmisData!$D:$D, BB$2))</f>
        <v>1.1917194849656599E-2</v>
      </c>
      <c r="BC16" s="335">
        <f>$I16*IF($G16="Pickup", SUMIFS(NewEmisData!I:I, NewEmisData!$A:$A, "Pickup", NewEmisData!$B:$B, $A16, NewEmisData!$C:$C, $H16, NewEmisData!$D:$D, BC$2), SUMIFS(NewEmisData!I:I, NewEmisData!$A:$A, "LDV", NewEmisData!$B:$B, $A16, NewEmisData!$C:$C, $H16, NewEmisData!$D:$D, BC$2))</f>
        <v>1.0700861948252101E-2</v>
      </c>
      <c r="BD16" s="335">
        <f>$I16*IF($G16="Pickup", SUMIFS(NewEmisData!J:J, NewEmisData!$A:$A, "Pickup", NewEmisData!$B:$B, $A16, NewEmisData!$C:$C, $H16, NewEmisData!$D:$D, BD$2), SUMIFS(NewEmisData!J:J, NewEmisData!$A:$A, "LDV", NewEmisData!$B:$B, $A16, NewEmisData!$C:$C, $H16, NewEmisData!$D:$D, BD$2))</f>
        <v>9.7453521893521699E-3</v>
      </c>
      <c r="BE16" s="335">
        <f>$I16*IF($G16="Pickup", SUMIFS(NewEmisData!K:K, NewEmisData!$A:$A, "Pickup", NewEmisData!$B:$B, $A16, NewEmisData!$C:$C, $H16, NewEmisData!$D:$D, BE$2), SUMIFS(NewEmisData!K:K, NewEmisData!$A:$A, "LDV", NewEmisData!$B:$B, $A16, NewEmisData!$C:$C, $H16, NewEmisData!$D:$D, BE$2))</f>
        <v>9.1351470976244707E-3</v>
      </c>
      <c r="BF16" s="335">
        <f>$I16*IF($G16="Pickup", SUMIFS(NewEmisData!L:L, NewEmisData!$A:$A, "Pickup", NewEmisData!$B:$B, $A16, NewEmisData!$C:$C, $H16, NewEmisData!$D:$D, BF$2), SUMIFS(NewEmisData!L:L, NewEmisData!$A:$A, "LDV", NewEmisData!$B:$B, $A16, NewEmisData!$C:$C, $H16, NewEmisData!$D:$D, BF$2))</f>
        <v>8.8293874131557606E-3</v>
      </c>
      <c r="BG16" s="335">
        <f>$I16*IF($G16="Pickup", SUMIFS(NewEmisData!M:M, NewEmisData!$A:$A, "Pickup", NewEmisData!$B:$B, $A16, NewEmisData!$C:$C, $H16, NewEmisData!$D:$D, BG$2), SUMIFS(NewEmisData!M:M, NewEmisData!$A:$A, "LDV", NewEmisData!$B:$B, $A16, NewEmisData!$C:$C, $H16, NewEmisData!$D:$D, BG$2))</f>
        <v>8.6558174466142106E-3</v>
      </c>
      <c r="BH16" s="335">
        <v>6.6026126062260432E-3</v>
      </c>
      <c r="BI16" s="335">
        <f>$I16*IF($G16="Pickup", SUMIFS(NewEmisData!E:E, NewEmisData!$A:$A, "Pickup", NewEmisData!$B:$B, $A16, NewEmisData!$C:$C, $H16, NewEmisData!$D:$D, BI$2), SUMIFS(NewEmisData!E:E, NewEmisData!$A:$A, "LDV", NewEmisData!$B:$B, $A16, NewEmisData!$C:$C, $H16, NewEmisData!$D:$D, BI$2))</f>
        <v>5.6341971782511804</v>
      </c>
      <c r="BJ16" s="335">
        <f>$I16*IF($G16="Pickup", SUMIFS(NewEmisData!F:F, NewEmisData!$A:$A, "Pickup", NewEmisData!$B:$B, $A16, NewEmisData!$C:$C, $H16, NewEmisData!$D:$D, BJ$2), SUMIFS(NewEmisData!F:F, NewEmisData!$A:$A, "LDV", NewEmisData!$B:$B, $A16, NewEmisData!$C:$C, $H16, NewEmisData!$D:$D, BJ$2))</f>
        <v>3.2912080717511998</v>
      </c>
      <c r="BK16" s="335">
        <f>$I16*IF($G16="Pickup", SUMIFS(NewEmisData!G:G, NewEmisData!$A:$A, "Pickup", NewEmisData!$B:$B, $A16, NewEmisData!$C:$C, $H16, NewEmisData!$D:$D, BK$2), SUMIFS(NewEmisData!G:G, NewEmisData!$A:$A, "LDV", NewEmisData!$B:$B, $A16, NewEmisData!$C:$C, $H16, NewEmisData!$D:$D, BK$2))</f>
        <v>2.5038449092773698</v>
      </c>
      <c r="BL16" s="335">
        <f>$I16*IF($G16="Pickup", SUMIFS(NewEmisData!H:H, NewEmisData!$A:$A, "Pickup", NewEmisData!$B:$B, $A16, NewEmisData!$C:$C, $H16, NewEmisData!$D:$D, BL$2), SUMIFS(NewEmisData!H:H, NewEmisData!$A:$A, "LDV", NewEmisData!$B:$B, $A16, NewEmisData!$C:$C, $H16, NewEmisData!$D:$D, BL$2))</f>
        <v>1.9586302072503601</v>
      </c>
      <c r="BM16" s="335">
        <f>$I16*IF($G16="Pickup", SUMIFS(NewEmisData!I:I, NewEmisData!$A:$A, "Pickup", NewEmisData!$B:$B, $A16, NewEmisData!$C:$C, $H16, NewEmisData!$D:$D, BM$2), SUMIFS(NewEmisData!I:I, NewEmisData!$A:$A, "LDV", NewEmisData!$B:$B, $A16, NewEmisData!$C:$C, $H16, NewEmisData!$D:$D, BM$2))</f>
        <v>1.4188080704430199</v>
      </c>
      <c r="BN16" s="335">
        <f>$I16*IF($G16="Pickup", SUMIFS(NewEmisData!J:J, NewEmisData!$A:$A, "Pickup", NewEmisData!$B:$B, $A16, NewEmisData!$C:$C, $H16, NewEmisData!$D:$D, BN$2), SUMIFS(NewEmisData!J:J, NewEmisData!$A:$A, "LDV", NewEmisData!$B:$B, $A16, NewEmisData!$C:$C, $H16, NewEmisData!$D:$D, BN$2))</f>
        <v>1.12295829909247</v>
      </c>
      <c r="BO16" s="335">
        <f>$I16*IF($G16="Pickup", SUMIFS(NewEmisData!K:K, NewEmisData!$A:$A, "Pickup", NewEmisData!$B:$B, $A16, NewEmisData!$C:$C, $H16, NewEmisData!$D:$D, BO$2), SUMIFS(NewEmisData!K:K, NewEmisData!$A:$A, "LDV", NewEmisData!$B:$B, $A16, NewEmisData!$C:$C, $H16, NewEmisData!$D:$D, BO$2))</f>
        <v>0.98917470890575399</v>
      </c>
      <c r="BP16" s="335">
        <f>$I16*IF($G16="Pickup", SUMIFS(NewEmisData!L:L, NewEmisData!$A:$A, "Pickup", NewEmisData!$B:$B, $A16, NewEmisData!$C:$C, $H16, NewEmisData!$D:$D, BP$2), SUMIFS(NewEmisData!L:L, NewEmisData!$A:$A, "LDV", NewEmisData!$B:$B, $A16, NewEmisData!$C:$C, $H16, NewEmisData!$D:$D, BP$2))</f>
        <v>0.94587291374607996</v>
      </c>
      <c r="BQ16" s="335">
        <f>$I16*IF($G16="Pickup", SUMIFS(NewEmisData!M:M, NewEmisData!$A:$A, "Pickup", NewEmisData!$B:$B, $A16, NewEmisData!$C:$C, $H16, NewEmisData!$D:$D, BQ$2), SUMIFS(NewEmisData!M:M, NewEmisData!$A:$A, "LDV", NewEmisData!$B:$B, $A16, NewEmisData!$C:$C, $H16, NewEmisData!$D:$D, BQ$2))</f>
        <v>0.91886504762322097</v>
      </c>
      <c r="BR16" s="335">
        <v>1.5622001678221484</v>
      </c>
      <c r="BS16" s="335">
        <f>$I16*IF($G16="Pickup", SUMIFS(NewEmisData!E:E, NewEmisData!$A:$A, "Pickup", NewEmisData!$B:$B, $A16, NewEmisData!$C:$C, $H16, NewEmisData!$D:$D, BS$2), SUMIFS(NewEmisData!E:E, NewEmisData!$A:$A, "LDV", NewEmisData!$B:$B, $A16, NewEmisData!$C:$C, $H16, NewEmisData!$D:$D, BS$2))</f>
        <v>0.64604041020523395</v>
      </c>
      <c r="BT16" s="335">
        <f>$I16*IF($G16="Pickup", SUMIFS(NewEmisData!F:F, NewEmisData!$A:$A, "Pickup", NewEmisData!$B:$B, $A16, NewEmisData!$C:$C, $H16, NewEmisData!$D:$D, BT$2), SUMIFS(NewEmisData!F:F, NewEmisData!$A:$A, "LDV", NewEmisData!$B:$B, $A16, NewEmisData!$C:$C, $H16, NewEmisData!$D:$D, BT$2))</f>
        <v>0.33711601886070303</v>
      </c>
      <c r="BU16" s="335">
        <f>$I16*IF($G16="Pickup", SUMIFS(NewEmisData!G:G, NewEmisData!$A:$A, "Pickup", NewEmisData!$B:$B, $A16, NewEmisData!$C:$C, $H16, NewEmisData!$D:$D, BU$2), SUMIFS(NewEmisData!G:G, NewEmisData!$A:$A, "LDV", NewEmisData!$B:$B, $A16, NewEmisData!$C:$C, $H16, NewEmisData!$D:$D, BU$2))</f>
        <v>0.24835485029207899</v>
      </c>
      <c r="BV16" s="335">
        <f>$I16*IF($G16="Pickup", SUMIFS(NewEmisData!H:H, NewEmisData!$A:$A, "Pickup", NewEmisData!$B:$B, $A16, NewEmisData!$C:$C, $H16, NewEmisData!$D:$D, BV$2), SUMIFS(NewEmisData!H:H, NewEmisData!$A:$A, "LDV", NewEmisData!$B:$B, $A16, NewEmisData!$C:$C, $H16, NewEmisData!$D:$D, BV$2))</f>
        <v>0.20063726173746699</v>
      </c>
      <c r="BW16" s="335">
        <f>$I16*IF($G16="Pickup", SUMIFS(NewEmisData!I:I, NewEmisData!$A:$A, "Pickup", NewEmisData!$B:$B, $A16, NewEmisData!$C:$C, $H16, NewEmisData!$D:$D, BW$2), SUMIFS(NewEmisData!I:I, NewEmisData!$A:$A, "LDV", NewEmisData!$B:$B, $A16, NewEmisData!$C:$C, $H16, NewEmisData!$D:$D, BW$2))</f>
        <v>0.148388069930526</v>
      </c>
      <c r="BX16" s="335">
        <f>$I16*IF($G16="Pickup", SUMIFS(NewEmisData!J:J, NewEmisData!$A:$A, "Pickup", NewEmisData!$B:$B, $A16, NewEmisData!$C:$C, $H16, NewEmisData!$D:$D, BX$2), SUMIFS(NewEmisData!J:J, NewEmisData!$A:$A, "LDV", NewEmisData!$B:$B, $A16, NewEmisData!$C:$C, $H16, NewEmisData!$D:$D, BX$2))</f>
        <v>0.12460657527841699</v>
      </c>
      <c r="BY16" s="335">
        <f>$I16*IF($G16="Pickup", SUMIFS(NewEmisData!K:K, NewEmisData!$A:$A, "Pickup", NewEmisData!$B:$B, $A16, NewEmisData!$C:$C, $H16, NewEmisData!$D:$D, BY$2), SUMIFS(NewEmisData!K:K, NewEmisData!$A:$A, "LDV", NewEmisData!$B:$B, $A16, NewEmisData!$C:$C, $H16, NewEmisData!$D:$D, BY$2))</f>
        <v>0.11177610097077099</v>
      </c>
      <c r="BZ16" s="335">
        <f>$I16*IF($G16="Pickup", SUMIFS(NewEmisData!L:L, NewEmisData!$A:$A, "Pickup", NewEmisData!$B:$B, $A16, NewEmisData!$C:$C, $H16, NewEmisData!$D:$D, BZ$2), SUMIFS(NewEmisData!L:L, NewEmisData!$A:$A, "LDV", NewEmisData!$B:$B, $A16, NewEmisData!$C:$C, $H16, NewEmisData!$D:$D, BZ$2))</f>
        <v>0.10678198489299399</v>
      </c>
      <c r="CA16" s="335">
        <f>$I16*IF($G16="Pickup", SUMIFS(NewEmisData!M:M, NewEmisData!$A:$A, "Pickup", NewEmisData!$B:$B, $A16, NewEmisData!$C:$C, $H16, NewEmisData!$D:$D, CA$2), SUMIFS(NewEmisData!M:M, NewEmisData!$A:$A, "LDV", NewEmisData!$B:$B, $A16, NewEmisData!$C:$C, $H16, NewEmisData!$D:$D, CA$2))</f>
        <v>0.102788686456563</v>
      </c>
      <c r="CB16" s="335">
        <v>0.11295846897695311</v>
      </c>
      <c r="CC16" s="335">
        <f>$I16*IF($G16="Pickup", SUMIFS(NewEmisData!E:E, NewEmisData!$A:$A, "Pickup", NewEmisData!$B:$B, $A16, NewEmisData!$C:$C, $H16, NewEmisData!$D:$D, CC$2), SUMIFS(NewEmisData!E:E, NewEmisData!$A:$A, "LDV", NewEmisData!$B:$B, $A16, NewEmisData!$C:$C, $H16, NewEmisData!$D:$D, CC$2))</f>
        <v>4.5186599160421101E-2</v>
      </c>
      <c r="CD16" s="335">
        <f>$I16*IF($G16="Pickup", SUMIFS(NewEmisData!F:F, NewEmisData!$A:$A, "Pickup", NewEmisData!$B:$B, $A16, NewEmisData!$C:$C, $H16, NewEmisData!$D:$D, CD$2), SUMIFS(NewEmisData!F:F, NewEmisData!$A:$A, "LDV", NewEmisData!$B:$B, $A16, NewEmisData!$C:$C, $H16, NewEmisData!$D:$D, CD$2))</f>
        <v>3.0321042660064499E-2</v>
      </c>
      <c r="CE16" s="335">
        <f>$I16*IF($G16="Pickup", SUMIFS(NewEmisData!G:G, NewEmisData!$A:$A, "Pickup", NewEmisData!$B:$B, $A16, NewEmisData!$C:$C, $H16, NewEmisData!$D:$D, CE$2), SUMIFS(NewEmisData!G:G, NewEmisData!$A:$A, "LDV", NewEmisData!$B:$B, $A16, NewEmisData!$C:$C, $H16, NewEmisData!$D:$D, CE$2))</f>
        <v>2.5916716030162101E-2</v>
      </c>
      <c r="CF16" s="335">
        <f>$I16*IF($G16="Pickup", SUMIFS(NewEmisData!H:H, NewEmisData!$A:$A, "Pickup", NewEmisData!$B:$B, $A16, NewEmisData!$C:$C, $H16, NewEmisData!$D:$D, CF$2), SUMIFS(NewEmisData!H:H, NewEmisData!$A:$A, "LDV", NewEmisData!$B:$B, $A16, NewEmisData!$C:$C, $H16, NewEmisData!$D:$D, CF$2))</f>
        <v>2.4735955589537201E-2</v>
      </c>
      <c r="CG16" s="335">
        <f>$I16*IF($G16="Pickup", SUMIFS(NewEmisData!I:I, NewEmisData!$A:$A, "Pickup", NewEmisData!$B:$B, $A16, NewEmisData!$C:$C, $H16, NewEmisData!$D:$D, CG$2), SUMIFS(NewEmisData!I:I, NewEmisData!$A:$A, "LDV", NewEmisData!$B:$B, $A16, NewEmisData!$C:$C, $H16, NewEmisData!$D:$D, CG$2))</f>
        <v>2.39507418397766E-2</v>
      </c>
      <c r="CH16" s="335">
        <f>$I16*IF($G16="Pickup", SUMIFS(NewEmisData!J:J, NewEmisData!$A:$A, "Pickup", NewEmisData!$B:$B, $A16, NewEmisData!$C:$C, $H16, NewEmisData!$D:$D, CH$2), SUMIFS(NewEmisData!J:J, NewEmisData!$A:$A, "LDV", NewEmisData!$B:$B, $A16, NewEmisData!$C:$C, $H16, NewEmisData!$D:$D, CH$2))</f>
        <v>2.33343295652753E-2</v>
      </c>
      <c r="CI16" s="335">
        <f>$I16*IF($G16="Pickup", SUMIFS(NewEmisData!K:K, NewEmisData!$A:$A, "Pickup", NewEmisData!$B:$B, $A16, NewEmisData!$C:$C, $H16, NewEmisData!$D:$D, CI$2), SUMIFS(NewEmisData!K:K, NewEmisData!$A:$A, "LDV", NewEmisData!$B:$B, $A16, NewEmisData!$C:$C, $H16, NewEmisData!$D:$D, CI$2))</f>
        <v>2.33323778682475E-2</v>
      </c>
      <c r="CJ16" s="335">
        <f>$I16*IF($G16="Pickup", SUMIFS(NewEmisData!L:L, NewEmisData!$A:$A, "Pickup", NewEmisData!$B:$B, $A16, NewEmisData!$C:$C, $H16, NewEmisData!$D:$D, CJ$2), SUMIFS(NewEmisData!L:L, NewEmisData!$A:$A, "LDV", NewEmisData!$B:$B, $A16, NewEmisData!$C:$C, $H16, NewEmisData!$D:$D, CJ$2))</f>
        <v>2.3331868508858E-2</v>
      </c>
      <c r="CK16" s="335">
        <f>$I16*IF($G16="Pickup", SUMIFS(NewEmisData!M:M, NewEmisData!$A:$A, "Pickup", NewEmisData!$B:$B, $A16, NewEmisData!$C:$C, $H16, NewEmisData!$D:$D, CK$2), SUMIFS(NewEmisData!M:M, NewEmisData!$A:$A, "LDV", NewEmisData!$B:$B, $A16, NewEmisData!$C:$C, $H16, NewEmisData!$D:$D, CK$2))</f>
        <v>2.3331333840255802E-2</v>
      </c>
      <c r="CL16" s="335">
        <v>2.0846549246249676E-2</v>
      </c>
      <c r="CM16" s="335">
        <f>$I16*IF($G16="Pickup", SUMIFS(NewEmisData!E:E, NewEmisData!$A:$A, "Pickup", NewEmisData!$B:$B, $A16, NewEmisData!$C:$C, $H16, NewEmisData!$D:$D, CM$2), SUMIFS(NewEmisData!E:E, NewEmisData!$A:$A, "LDV", NewEmisData!$B:$B, $A16, NewEmisData!$C:$C, $H16, NewEmisData!$D:$D, CM$2))</f>
        <v>1.8999640989844298E-2</v>
      </c>
      <c r="CN16" s="335">
        <f>$I16*IF($G16="Pickup", SUMIFS(NewEmisData!F:F, NewEmisData!$A:$A, "Pickup", NewEmisData!$B:$B, $A16, NewEmisData!$C:$C, $H16, NewEmisData!$D:$D, CN$2), SUMIFS(NewEmisData!F:F, NewEmisData!$A:$A, "LDV", NewEmisData!$B:$B, $A16, NewEmisData!$C:$C, $H16, NewEmisData!$D:$D, CN$2))</f>
        <v>1.12934038283153E-2</v>
      </c>
      <c r="CO16" s="335">
        <f>$I16*IF($G16="Pickup", SUMIFS(NewEmisData!G:G, NewEmisData!$A:$A, "Pickup", NewEmisData!$B:$B, $A16, NewEmisData!$C:$C, $H16, NewEmisData!$D:$D, CO$2), SUMIFS(NewEmisData!G:G, NewEmisData!$A:$A, "LDV", NewEmisData!$B:$B, $A16, NewEmisData!$C:$C, $H16, NewEmisData!$D:$D, CO$2))</f>
        <v>8.9155864809614994E-3</v>
      </c>
      <c r="CP16" s="335">
        <f>$I16*IF($G16="Pickup", SUMIFS(NewEmisData!H:H, NewEmisData!$A:$A, "Pickup", NewEmisData!$B:$B, $A16, NewEmisData!$C:$C, $H16, NewEmisData!$D:$D, CP$2), SUMIFS(NewEmisData!H:H, NewEmisData!$A:$A, "LDV", NewEmisData!$B:$B, $A16, NewEmisData!$C:$C, $H16, NewEmisData!$D:$D, CP$2))</f>
        <v>7.3372921922104104E-3</v>
      </c>
      <c r="CQ16" s="335">
        <f>$I16*IF($G16="Pickup", SUMIFS(NewEmisData!I:I, NewEmisData!$A:$A, "Pickup", NewEmisData!$B:$B, $A16, NewEmisData!$C:$C, $H16, NewEmisData!$D:$D, CQ$2), SUMIFS(NewEmisData!I:I, NewEmisData!$A:$A, "LDV", NewEmisData!$B:$B, $A16, NewEmisData!$C:$C, $H16, NewEmisData!$D:$D, CQ$2))</f>
        <v>6.5724995115123896E-3</v>
      </c>
      <c r="CR16" s="335">
        <f>$I16*IF($G16="Pickup", SUMIFS(NewEmisData!J:J, NewEmisData!$A:$A, "Pickup", NewEmisData!$B:$B, $A16, NewEmisData!$C:$C, $H16, NewEmisData!$D:$D, CR$2), SUMIFS(NewEmisData!J:J, NewEmisData!$A:$A, "LDV", NewEmisData!$B:$B, $A16, NewEmisData!$C:$C, $H16, NewEmisData!$D:$D, CR$2))</f>
        <v>6.2407197852133098E-3</v>
      </c>
      <c r="CS16" s="335">
        <f>$I16*IF($G16="Pickup", SUMIFS(NewEmisData!K:K, NewEmisData!$A:$A, "Pickup", NewEmisData!$B:$B, $A16, NewEmisData!$C:$C, $H16, NewEmisData!$D:$D, CS$2), SUMIFS(NewEmisData!K:K, NewEmisData!$A:$A, "LDV", NewEmisData!$B:$B, $A16, NewEmisData!$C:$C, $H16, NewEmisData!$D:$D, CS$2))</f>
        <v>6.20457620974787E-3</v>
      </c>
      <c r="CT16" s="335">
        <f>$I16*IF($G16="Pickup", SUMIFS(NewEmisData!L:L, NewEmisData!$A:$A, "Pickup", NewEmisData!$B:$B, $A16, NewEmisData!$C:$C, $H16, NewEmisData!$D:$D, CT$2), SUMIFS(NewEmisData!L:L, NewEmisData!$A:$A, "LDV", NewEmisData!$B:$B, $A16, NewEmisData!$C:$C, $H16, NewEmisData!$D:$D, CT$2))</f>
        <v>6.1456645266433898E-3</v>
      </c>
      <c r="CU16" s="335">
        <f>$I16*IF($G16="Pickup", SUMIFS(NewEmisData!M:M, NewEmisData!$A:$A, "Pickup", NewEmisData!$B:$B, $A16, NewEmisData!$C:$C, $H16, NewEmisData!$D:$D, CU$2), SUMIFS(NewEmisData!M:M, NewEmisData!$A:$A, "LDV", NewEmisData!$B:$B, $A16, NewEmisData!$C:$C, $H16, NewEmisData!$D:$D, CU$2))</f>
        <v>6.1452936234844303E-3</v>
      </c>
      <c r="CV16" s="335">
        <v>5.2030687941242611E-3</v>
      </c>
      <c r="CW16" s="335">
        <v>3.0448046675121709E-3</v>
      </c>
      <c r="CX16" s="335">
        <v>1.8865908720768221E-3</v>
      </c>
      <c r="CY16" s="335">
        <v>1.5570268485524494E-3</v>
      </c>
      <c r="CZ16" s="335">
        <v>1.2432183416122382E-3</v>
      </c>
      <c r="DA16" s="335">
        <v>9.252251866281976E-4</v>
      </c>
      <c r="DB16" s="335">
        <v>7.2309456596024934E-4</v>
      </c>
      <c r="DC16" s="335">
        <v>6.8940706870607876E-4</v>
      </c>
      <c r="DD16" s="335">
        <v>6.844148428615973E-4</v>
      </c>
      <c r="DE16" s="335">
        <v>6.8634617396886091E-4</v>
      </c>
      <c r="DF16" s="335">
        <v>6.8634617396886091E-4</v>
      </c>
      <c r="DG16" s="335">
        <f>$I16*IF($G16="Pickup", SUMIFS(NewEmisData!E:E, NewEmisData!$A:$A, "Pickup", NewEmisData!$B:$B, $A16, NewEmisData!$C:$C, $H16, NewEmisData!$D:$D, DG$2), SUMIFS(NewEmisData!E:E, NewEmisData!$A:$A, "LDV", NewEmisData!$B:$B, $A16, NewEmisData!$C:$C, $H16, NewEmisData!$D:$D, DG$2))</f>
        <v>0</v>
      </c>
      <c r="DH16" s="335">
        <f>$I16*IF($G16="Pickup", SUMIFS(NewEmisData!F:F, NewEmisData!$A:$A, "Pickup", NewEmisData!$B:$B, $A16, NewEmisData!$C:$C, $H16, NewEmisData!$D:$D, DH$2), SUMIFS(NewEmisData!F:F, NewEmisData!$A:$A, "LDV", NewEmisData!$B:$B, $A16, NewEmisData!$C:$C, $H16, NewEmisData!$D:$D, DH$2))</f>
        <v>0</v>
      </c>
      <c r="DI16" s="335">
        <f>$I16*IF($G16="Pickup", SUMIFS(NewEmisData!G:G, NewEmisData!$A:$A, "Pickup", NewEmisData!$B:$B, $A16, NewEmisData!$C:$C, $H16, NewEmisData!$D:$D, DI$2), SUMIFS(NewEmisData!G:G, NewEmisData!$A:$A, "LDV", NewEmisData!$B:$B, $A16, NewEmisData!$C:$C, $H16, NewEmisData!$D:$D, DI$2))</f>
        <v>0</v>
      </c>
      <c r="DJ16" s="335">
        <f>$I16*IF($G16="Pickup", SUMIFS(NewEmisData!H:H, NewEmisData!$A:$A, "Pickup", NewEmisData!$B:$B, $A16, NewEmisData!$C:$C, $H16, NewEmisData!$D:$D, DJ$2), SUMIFS(NewEmisData!H:H, NewEmisData!$A:$A, "LDV", NewEmisData!$B:$B, $A16, NewEmisData!$C:$C, $H16, NewEmisData!$D:$D, DJ$2))</f>
        <v>0</v>
      </c>
      <c r="DK16" s="335">
        <f>$I16*IF($G16="Pickup", SUMIFS(NewEmisData!I:I, NewEmisData!$A:$A, "Pickup", NewEmisData!$B:$B, $A16, NewEmisData!$C:$C, $H16, NewEmisData!$D:$D, DK$2), SUMIFS(NewEmisData!I:I, NewEmisData!$A:$A, "LDV", NewEmisData!$B:$B, $A16, NewEmisData!$C:$C, $H16, NewEmisData!$D:$D, DK$2))</f>
        <v>0</v>
      </c>
      <c r="DL16" s="335">
        <f>$I16*IF($G16="Pickup", SUMIFS(NewEmisData!J:J, NewEmisData!$A:$A, "Pickup", NewEmisData!$B:$B, $A16, NewEmisData!$C:$C, $H16, NewEmisData!$D:$D, DL$2), SUMIFS(NewEmisData!J:J, NewEmisData!$A:$A, "LDV", NewEmisData!$B:$B, $A16, NewEmisData!$C:$C, $H16, NewEmisData!$D:$D, DL$2))</f>
        <v>0</v>
      </c>
      <c r="DM16" s="335">
        <f>$I16*IF($G16="Pickup", SUMIFS(NewEmisData!K:K, NewEmisData!$A:$A, "Pickup", NewEmisData!$B:$B, $A16, NewEmisData!$C:$C, $H16, NewEmisData!$D:$D, DM$2), SUMIFS(NewEmisData!K:K, NewEmisData!$A:$A, "LDV", NewEmisData!$B:$B, $A16, NewEmisData!$C:$C, $H16, NewEmisData!$D:$D, DM$2))</f>
        <v>0</v>
      </c>
      <c r="DN16" s="335">
        <f>$I16*IF($G16="Pickup", SUMIFS(NewEmisData!L:L, NewEmisData!$A:$A, "Pickup", NewEmisData!$B:$B, $A16, NewEmisData!$C:$C, $H16, NewEmisData!$D:$D, DN$2), SUMIFS(NewEmisData!L:L, NewEmisData!$A:$A, "LDV", NewEmisData!$B:$B, $A16, NewEmisData!$C:$C, $H16, NewEmisData!$D:$D, DN$2))</f>
        <v>0</v>
      </c>
      <c r="DO16" s="335">
        <f>$I16*IF($G16="Pickup", SUMIFS(NewEmisData!M:M, NewEmisData!$A:$A, "Pickup", NewEmisData!$B:$B, $A16, NewEmisData!$C:$C, $H16, NewEmisData!$D:$D, DO$2), SUMIFS(NewEmisData!M:M, NewEmisData!$A:$A, "LDV", NewEmisData!$B:$B, $A16, NewEmisData!$C:$C, $H16, NewEmisData!$D:$D, DO$2))</f>
        <v>0</v>
      </c>
      <c r="DP16" s="335">
        <v>1.3868757746550878E-3</v>
      </c>
      <c r="DQ16" s="335">
        <f>$I16*IF($G16="Pickup", SUMIFS(NewEmisData!E:E, NewEmisData!$A:$A, "Pickup", NewEmisData!$B:$B, $A16, NewEmisData!$C:$C, $H16, NewEmisData!$D:$D, DQ$2), SUMIFS(NewEmisData!E:E, NewEmisData!$A:$A, "LDV", NewEmisData!$B:$B, $A16, NewEmisData!$C:$C, $H16, NewEmisData!$D:$D, DQ$2))</f>
        <v>1.28100272800791E-2</v>
      </c>
      <c r="DR16" s="335">
        <f>$I16*IF($G16="Pickup", SUMIFS(NewEmisData!F:F, NewEmisData!$A:$A, "Pickup", NewEmisData!$B:$B, $A16, NewEmisData!$C:$C, $H16, NewEmisData!$D:$D, DR$2), SUMIFS(NewEmisData!F:F, NewEmisData!$A:$A, "LDV", NewEmisData!$B:$B, $A16, NewEmisData!$C:$C, $H16, NewEmisData!$D:$D, DR$2))</f>
        <v>6.9424260700293398E-3</v>
      </c>
      <c r="DS16" s="335">
        <f>$I16*IF($G16="Pickup", SUMIFS(NewEmisData!G:G, NewEmisData!$A:$A, "Pickup", NewEmisData!$B:$B, $A16, NewEmisData!$C:$C, $H16, NewEmisData!$D:$D, DS$2), SUMIFS(NewEmisData!G:G, NewEmisData!$A:$A, "LDV", NewEmisData!$B:$B, $A16, NewEmisData!$C:$C, $H16, NewEmisData!$D:$D, DS$2))</f>
        <v>5.5718062948972597E-3</v>
      </c>
      <c r="DT16" s="335">
        <f>$I16*IF($G16="Pickup", SUMIFS(NewEmisData!H:H, NewEmisData!$A:$A, "Pickup", NewEmisData!$B:$B, $A16, NewEmisData!$C:$C, $H16, NewEmisData!$D:$D, DT$2), SUMIFS(NewEmisData!H:H, NewEmisData!$A:$A, "LDV", NewEmisData!$B:$B, $A16, NewEmisData!$C:$C, $H16, NewEmisData!$D:$D, DT$2))</f>
        <v>4.2603417623007303E-3</v>
      </c>
      <c r="DU16" s="335">
        <f>$I16*IF($G16="Pickup", SUMIFS(NewEmisData!I:I, NewEmisData!$A:$A, "Pickup", NewEmisData!$B:$B, $A16, NewEmisData!$C:$C, $H16, NewEmisData!$D:$D, DU$2), SUMIFS(NewEmisData!I:I, NewEmisData!$A:$A, "LDV", NewEmisData!$B:$B, $A16, NewEmisData!$C:$C, $H16, NewEmisData!$D:$D, DU$2))</f>
        <v>3.31959498333436E-3</v>
      </c>
      <c r="DV16" s="335">
        <f>$I16*IF($G16="Pickup", SUMIFS(NewEmisData!J:J, NewEmisData!$A:$A, "Pickup", NewEmisData!$B:$B, $A16, NewEmisData!$C:$C, $H16, NewEmisData!$D:$D, DV$2), SUMIFS(NewEmisData!J:J, NewEmisData!$A:$A, "LDV", NewEmisData!$B:$B, $A16, NewEmisData!$C:$C, $H16, NewEmisData!$D:$D, DV$2))</f>
        <v>2.8901416801040899E-3</v>
      </c>
      <c r="DW16" s="335">
        <f>$I16*IF($G16="Pickup", SUMIFS(NewEmisData!K:K, NewEmisData!$A:$A, "Pickup", NewEmisData!$B:$B, $A16, NewEmisData!$C:$C, $H16, NewEmisData!$D:$D, DW$2), SUMIFS(NewEmisData!K:K, NewEmisData!$A:$A, "LDV", NewEmisData!$B:$B, $A16, NewEmisData!$C:$C, $H16, NewEmisData!$D:$D, DW$2))</f>
        <v>2.6480526244027302E-3</v>
      </c>
      <c r="DX16" s="335">
        <f>$I16*IF($G16="Pickup", SUMIFS(NewEmisData!L:L, NewEmisData!$A:$A, "Pickup", NewEmisData!$B:$B, $A16, NewEmisData!$C:$C, $H16, NewEmisData!$D:$D, DX$2), SUMIFS(NewEmisData!L:L, NewEmisData!$A:$A, "LDV", NewEmisData!$B:$B, $A16, NewEmisData!$C:$C, $H16, NewEmisData!$D:$D, DX$2))</f>
        <v>2.5707167297103401E-3</v>
      </c>
      <c r="DY16" s="335">
        <f>$I16*IF($G16="Pickup", SUMIFS(NewEmisData!M:M, NewEmisData!$A:$A, "Pickup", NewEmisData!$B:$B, $A16, NewEmisData!$C:$C, $H16, NewEmisData!$D:$D, DY$2), SUMIFS(NewEmisData!M:M, NewEmisData!$A:$A, "LDV", NewEmisData!$B:$B, $A16, NewEmisData!$C:$C, $H16, NewEmisData!$D:$D, DY$2))</f>
        <v>2.5319062605993902E-3</v>
      </c>
      <c r="DZ16" s="335">
        <v>4.3350573081854527E-3</v>
      </c>
      <c r="EA16" s="335">
        <f t="shared" si="2"/>
        <v>437.85746964693402</v>
      </c>
      <c r="EB16" s="335">
        <f t="shared" si="3"/>
        <v>424.609883045034</v>
      </c>
      <c r="EC16" s="335">
        <f t="shared" si="4"/>
        <v>389.26792072260798</v>
      </c>
      <c r="ED16" s="335">
        <f t="shared" si="5"/>
        <v>331.09003080375697</v>
      </c>
      <c r="EE16" s="335">
        <f t="shared" si="6"/>
        <v>286.46929869872997</v>
      </c>
      <c r="EF16" s="335">
        <f t="shared" si="7"/>
        <v>261.33080310252802</v>
      </c>
      <c r="EG16" s="335">
        <f t="shared" si="8"/>
        <v>250.12665030232699</v>
      </c>
      <c r="EH16" s="335">
        <f t="shared" si="9"/>
        <v>246.146486551527</v>
      </c>
      <c r="EI16" s="335">
        <f t="shared" si="10"/>
        <v>244.677818234341</v>
      </c>
      <c r="EJ16" s="335">
        <f t="shared" si="11"/>
        <v>0.20692409258864139</v>
      </c>
      <c r="EK16" s="335">
        <f t="shared" si="12"/>
        <v>0.78000130642291299</v>
      </c>
      <c r="EL16" s="335">
        <f t="shared" si="13"/>
        <v>0.323605278282381</v>
      </c>
      <c r="EM16" s="335">
        <f t="shared" si="14"/>
        <v>0.19152446532377701</v>
      </c>
      <c r="EN16" s="335">
        <f t="shared" si="15"/>
        <v>0.12537127832280801</v>
      </c>
      <c r="EO16" s="335">
        <f t="shared" si="16"/>
        <v>7.6671766649271E-2</v>
      </c>
      <c r="EP16" s="335">
        <f t="shared" si="17"/>
        <v>5.7019026656941203E-2</v>
      </c>
      <c r="EQ16" s="335">
        <f t="shared" si="18"/>
        <v>4.8823281713844202E-2</v>
      </c>
      <c r="ER16" s="335">
        <f t="shared" si="19"/>
        <v>4.6542407484685501E-2</v>
      </c>
      <c r="ES16" s="335">
        <f t="shared" si="20"/>
        <v>4.5415311435121702E-2</v>
      </c>
      <c r="ET16" s="335">
        <f t="shared" si="21"/>
        <v>5.5587065527563068E-2</v>
      </c>
      <c r="EU16" s="335">
        <f t="shared" si="22"/>
        <v>7.5764719154140002E-3</v>
      </c>
      <c r="EV16" s="335">
        <f t="shared" si="23"/>
        <v>7.3472400077695399E-3</v>
      </c>
      <c r="EW16" s="335">
        <f t="shared" si="24"/>
        <v>5.5842494055705696E-3</v>
      </c>
      <c r="EX16" s="335">
        <f t="shared" si="25"/>
        <v>4.7496587466809804E-3</v>
      </c>
      <c r="EY16" s="335">
        <f t="shared" si="26"/>
        <v>4.1095518958717504E-3</v>
      </c>
      <c r="EZ16" s="335">
        <f t="shared" si="27"/>
        <v>3.7489264773323799E-3</v>
      </c>
      <c r="FA16" s="335">
        <f t="shared" si="28"/>
        <v>3.5881959766524201E-3</v>
      </c>
      <c r="FB16" s="335">
        <f t="shared" si="29"/>
        <v>3.5311006464952199E-3</v>
      </c>
      <c r="FC16" s="335">
        <f t="shared" si="30"/>
        <v>3.5100309709840301E-3</v>
      </c>
      <c r="FD16" s="335">
        <f t="shared" si="31"/>
        <v>1.3041984458904573E-3</v>
      </c>
      <c r="FE16" s="335">
        <f t="shared" si="32"/>
        <v>6.7831755328566196E-2</v>
      </c>
      <c r="FF16" s="335">
        <f t="shared" si="33"/>
        <v>6.3250667156757298E-2</v>
      </c>
      <c r="FG16" s="335">
        <f t="shared" si="34"/>
        <v>6.2628417187727006E-2</v>
      </c>
      <c r="FH16" s="335">
        <f t="shared" si="35"/>
        <v>6.1216981125607202E-2</v>
      </c>
      <c r="FI16" s="335">
        <f t="shared" si="36"/>
        <v>5.9842025439809501E-2</v>
      </c>
      <c r="FJ16" s="335">
        <f t="shared" si="37"/>
        <v>5.8761885691048198E-2</v>
      </c>
      <c r="FK16" s="335">
        <f t="shared" si="38"/>
        <v>5.8072078083983E-2</v>
      </c>
      <c r="FL16" s="335">
        <f t="shared" si="39"/>
        <v>5.7726484266030297E-2</v>
      </c>
      <c r="FM16" s="335">
        <f t="shared" si="40"/>
        <v>5.7530226905323702E-2</v>
      </c>
      <c r="FN16" s="335">
        <f t="shared" si="41"/>
        <v>3.2948538923667892E-2</v>
      </c>
      <c r="FO16" s="335">
        <f t="shared" si="42"/>
        <v>1.8324822567621701E-2</v>
      </c>
      <c r="FP16" s="335">
        <f t="shared" si="43"/>
        <v>1.4272294035055699E-2</v>
      </c>
      <c r="FQ16" s="335">
        <f t="shared" si="44"/>
        <v>1.3165752481838801E-2</v>
      </c>
      <c r="FR16" s="335">
        <f t="shared" si="45"/>
        <v>1.1917194849656599E-2</v>
      </c>
      <c r="FS16" s="335">
        <f t="shared" si="46"/>
        <v>1.0700861948252101E-2</v>
      </c>
      <c r="FT16" s="335">
        <f t="shared" si="47"/>
        <v>9.7453521893521699E-3</v>
      </c>
      <c r="FU16" s="335">
        <f t="shared" si="48"/>
        <v>9.1351470976244707E-3</v>
      </c>
      <c r="FV16" s="335">
        <f t="shared" si="49"/>
        <v>8.8293874131557606E-3</v>
      </c>
      <c r="FW16" s="335">
        <f t="shared" si="50"/>
        <v>8.6558174466142106E-3</v>
      </c>
      <c r="FX16" s="335">
        <f t="shared" si="51"/>
        <v>6.6026126062260432E-3</v>
      </c>
    </row>
    <row r="17" spans="1:180" x14ac:dyDescent="0.2">
      <c r="A17" s="305" t="str">
        <f>_xlfn.CONCAT(IF(LEFT(TRIM(A16),1)="*", "*R", "R"), 1+RIGHT(TRIM(A16),1))</f>
        <v>R4</v>
      </c>
      <c r="B17" s="305" t="str">
        <f t="shared" si="58"/>
        <v>TLCGSLC11</v>
      </c>
      <c r="C17" s="305" t="str">
        <f t="shared" si="59"/>
        <v>TL.GSL.C.CONV.2011</v>
      </c>
      <c r="D17" s="301" t="str">
        <f t="shared" si="60"/>
        <v>bn-vmt, bn-vmt/a</v>
      </c>
      <c r="E17" s="301" t="str">
        <f t="shared" si="61"/>
        <v>TLGSL</v>
      </c>
      <c r="F17" s="301" t="str">
        <f t="shared" si="62"/>
        <v>TL</v>
      </c>
      <c r="G17" s="315" t="s">
        <v>815</v>
      </c>
      <c r="H17" s="315" t="s">
        <v>814</v>
      </c>
      <c r="I17" s="315">
        <v>1</v>
      </c>
      <c r="J17" s="315" t="str">
        <f t="shared" si="52"/>
        <v>Compact car-GSL</v>
      </c>
      <c r="K17" s="335">
        <f>$I17*IF($G17="Pickup", SUMIFS(NewEmisData!E:E, NewEmisData!$A:$A, "Pickup", NewEmisData!$B:$B, $A17, NewEmisData!$C:$C, $H17, NewEmisData!$D:$D, K$2), SUMIFS(NewEmisData!E:E, NewEmisData!$A:$A, "LDV", NewEmisData!$B:$B, $A17, NewEmisData!$C:$C, $H17, NewEmisData!$D:$D, K$2))</f>
        <v>605.35194063093002</v>
      </c>
      <c r="L17" s="335">
        <f>$I17*IF($G17="Pickup", SUMIFS(NewEmisData!F:F, NewEmisData!$A:$A, "Pickup", NewEmisData!$B:$B, $A17, NewEmisData!$C:$C, $H17, NewEmisData!$D:$D, L$2), SUMIFS(NewEmisData!F:F, NewEmisData!$A:$A, "LDV", NewEmisData!$B:$B, $A17, NewEmisData!$C:$C, $H17, NewEmisData!$D:$D, L$2))</f>
        <v>575.43677827742204</v>
      </c>
      <c r="M17" s="335">
        <f>$I17*IF($G17="Pickup", SUMIFS(NewEmisData!G:G, NewEmisData!$A:$A, "Pickup", NewEmisData!$B:$B, $A17, NewEmisData!$C:$C, $H17, NewEmisData!$D:$D, M$2), SUMIFS(NewEmisData!G:G, NewEmisData!$A:$A, "LDV", NewEmisData!$B:$B, $A17, NewEmisData!$C:$C, $H17, NewEmisData!$D:$D, M$2))</f>
        <v>447.50306541281799</v>
      </c>
      <c r="N17" s="335">
        <f>$I17*IF($G17="Pickup", SUMIFS(NewEmisData!H:H, NewEmisData!$A:$A, "Pickup", NewEmisData!$B:$B, $A17, NewEmisData!$C:$C, $H17, NewEmisData!$D:$D, N$2), SUMIFS(NewEmisData!H:H, NewEmisData!$A:$A, "LDV", NewEmisData!$B:$B, $A17, NewEmisData!$C:$C, $H17, NewEmisData!$D:$D, N$2))</f>
        <v>380.32748601406797</v>
      </c>
      <c r="O17" s="335">
        <f>$I17*IF($G17="Pickup", SUMIFS(NewEmisData!I:I, NewEmisData!$A:$A, "Pickup", NewEmisData!$B:$B, $A17, NewEmisData!$C:$C, $H17, NewEmisData!$D:$D, O$2), SUMIFS(NewEmisData!I:I, NewEmisData!$A:$A, "LDV", NewEmisData!$B:$B, $A17, NewEmisData!$C:$C, $H17, NewEmisData!$D:$D, O$2))</f>
        <v>328.8508655947</v>
      </c>
      <c r="P17" s="335">
        <f>$I17*IF($G17="Pickup", SUMIFS(NewEmisData!J:J, NewEmisData!$A:$A, "Pickup", NewEmisData!$B:$B, $A17, NewEmisData!$C:$C, $H17, NewEmisData!$D:$D, P$2), SUMIFS(NewEmisData!J:J, NewEmisData!$A:$A, "LDV", NewEmisData!$B:$B, $A17, NewEmisData!$C:$C, $H17, NewEmisData!$D:$D, P$2))</f>
        <v>299.87343037562698</v>
      </c>
      <c r="Q17" s="335">
        <f>$I17*IF($G17="Pickup", SUMIFS(NewEmisData!K:K, NewEmisData!$A:$A, "Pickup", NewEmisData!$B:$B, $A17, NewEmisData!$C:$C, $H17, NewEmisData!$D:$D, Q$2), SUMIFS(NewEmisData!K:K, NewEmisData!$A:$A, "LDV", NewEmisData!$B:$B, $A17, NewEmisData!$C:$C, $H17, NewEmisData!$D:$D, Q$2))</f>
        <v>286.96645721008798</v>
      </c>
      <c r="R17" s="335">
        <f>$I17*IF($G17="Pickup", SUMIFS(NewEmisData!L:L, NewEmisData!$A:$A, "Pickup", NewEmisData!$B:$B, $A17, NewEmisData!$C:$C, $H17, NewEmisData!$D:$D, R$2), SUMIFS(NewEmisData!L:L, NewEmisData!$A:$A, "LDV", NewEmisData!$B:$B, $A17, NewEmisData!$C:$C, $H17, NewEmisData!$D:$D, R$2))</f>
        <v>282.38592098475101</v>
      </c>
      <c r="S17" s="335">
        <f>$I17*IF($G17="Pickup", SUMIFS(NewEmisData!M:M, NewEmisData!$A:$A, "Pickup", NewEmisData!$B:$B, $A17, NewEmisData!$C:$C, $H17, NewEmisData!$D:$D, S$2), SUMIFS(NewEmisData!M:M, NewEmisData!$A:$A, "LDV", NewEmisData!$B:$B, $A17, NewEmisData!$C:$C, $H17, NewEmisData!$D:$D, S$2))</f>
        <v>280.69816184937503</v>
      </c>
      <c r="T17" s="335">
        <v>0.20692409258864139</v>
      </c>
      <c r="U17" s="335">
        <f>$I17*IF($G17="Pickup", SUMIFS(NewEmisData!E:E, NewEmisData!$A:$A, "Pickup", NewEmisData!$B:$B, $A17, NewEmisData!$C:$C, $H17, NewEmisData!$D:$D, U$2), SUMIFS(NewEmisData!E:E, NewEmisData!$A:$A, "LDV", NewEmisData!$B:$B, $A17, NewEmisData!$C:$C, $H17, NewEmisData!$D:$D, U$2))</f>
        <v>0.73999493628111201</v>
      </c>
      <c r="V17" s="335">
        <f>$I17*IF($G17="Pickup", SUMIFS(NewEmisData!F:F, NewEmisData!$A:$A, "Pickup", NewEmisData!$B:$B, $A17, NewEmisData!$C:$C, $H17, NewEmisData!$D:$D, V$2), SUMIFS(NewEmisData!F:F, NewEmisData!$A:$A, "LDV", NewEmisData!$B:$B, $A17, NewEmisData!$C:$C, $H17, NewEmisData!$D:$D, V$2))</f>
        <v>0.35335240075773999</v>
      </c>
      <c r="W17" s="335">
        <f>$I17*IF($G17="Pickup", SUMIFS(NewEmisData!G:G, NewEmisData!$A:$A, "Pickup", NewEmisData!$B:$B, $A17, NewEmisData!$C:$C, $H17, NewEmisData!$D:$D, W$2), SUMIFS(NewEmisData!G:G, NewEmisData!$A:$A, "LDV", NewEmisData!$B:$B, $A17, NewEmisData!$C:$C, $H17, NewEmisData!$D:$D, W$2))</f>
        <v>0.18897755292818599</v>
      </c>
      <c r="X17" s="335">
        <f>$I17*IF($G17="Pickup", SUMIFS(NewEmisData!H:H, NewEmisData!$A:$A, "Pickup", NewEmisData!$B:$B, $A17, NewEmisData!$C:$C, $H17, NewEmisData!$D:$D, X$2), SUMIFS(NewEmisData!H:H, NewEmisData!$A:$A, "LDV", NewEmisData!$B:$B, $A17, NewEmisData!$C:$C, $H17, NewEmisData!$D:$D, X$2))</f>
        <v>0.12218817840455801</v>
      </c>
      <c r="Y17" s="335">
        <f>$I17*IF($G17="Pickup", SUMIFS(NewEmisData!I:I, NewEmisData!$A:$A, "Pickup", NewEmisData!$B:$B, $A17, NewEmisData!$C:$C, $H17, NewEmisData!$D:$D, Y$2), SUMIFS(NewEmisData!I:I, NewEmisData!$A:$A, "LDV", NewEmisData!$B:$B, $A17, NewEmisData!$C:$C, $H17, NewEmisData!$D:$D, Y$2))</f>
        <v>7.3060825114572805E-2</v>
      </c>
      <c r="Z17" s="335">
        <f>$I17*IF($G17="Pickup", SUMIFS(NewEmisData!J:J, NewEmisData!$A:$A, "Pickup", NewEmisData!$B:$B, $A17, NewEmisData!$C:$C, $H17, NewEmisData!$D:$D, Z$2), SUMIFS(NewEmisData!J:J, NewEmisData!$A:$A, "LDV", NewEmisData!$B:$B, $A17, NewEmisData!$C:$C, $H17, NewEmisData!$D:$D, Z$2))</f>
        <v>5.3764321341730301E-2</v>
      </c>
      <c r="AA17" s="335">
        <f>$I17*IF($G17="Pickup", SUMIFS(NewEmisData!K:K, NewEmisData!$A:$A, "Pickup", NewEmisData!$B:$B, $A17, NewEmisData!$C:$C, $H17, NewEmisData!$D:$D, AA$2), SUMIFS(NewEmisData!K:K, NewEmisData!$A:$A, "LDV", NewEmisData!$B:$B, $A17, NewEmisData!$C:$C, $H17, NewEmisData!$D:$D, AA$2))</f>
        <v>4.5765873698397498E-2</v>
      </c>
      <c r="AB17" s="335">
        <f>$I17*IF($G17="Pickup", SUMIFS(NewEmisData!L:L, NewEmisData!$A:$A, "Pickup", NewEmisData!$B:$B, $A17, NewEmisData!$C:$C, $H17, NewEmisData!$D:$D, AB$2), SUMIFS(NewEmisData!L:L, NewEmisData!$A:$A, "LDV", NewEmisData!$B:$B, $A17, NewEmisData!$C:$C, $H17, NewEmisData!$D:$D, AB$2))</f>
        <v>4.3548109073897001E-2</v>
      </c>
      <c r="AC17" s="335">
        <f>$I17*IF($G17="Pickup", SUMIFS(NewEmisData!M:M, NewEmisData!$A:$A, "Pickup", NewEmisData!$B:$B, $A17, NewEmisData!$C:$C, $H17, NewEmisData!$D:$D, AC$2), SUMIFS(NewEmisData!M:M, NewEmisData!$A:$A, "LDV", NewEmisData!$B:$B, $A17, NewEmisData!$C:$C, $H17, NewEmisData!$D:$D, AC$2))</f>
        <v>4.24609775043936E-2</v>
      </c>
      <c r="AD17" s="335">
        <v>5.5587065527563068E-2</v>
      </c>
      <c r="AE17" s="335">
        <f>$I17*IF($G17="Pickup", SUMIFS(NewEmisData!E:E, NewEmisData!$A:$A, "Pickup", NewEmisData!$B:$B, $A17, NewEmisData!$C:$C, $H17, NewEmisData!$D:$D, AE$2), SUMIFS(NewEmisData!E:E, NewEmisData!$A:$A, "LDV", NewEmisData!$B:$B, $A17, NewEmisData!$C:$C, $H17, NewEmisData!$D:$D, AE$2))</f>
        <v>1.04747160569124E-2</v>
      </c>
      <c r="AF17" s="335">
        <f>$I17*IF($G17="Pickup", SUMIFS(NewEmisData!F:F, NewEmisData!$A:$A, "Pickup", NewEmisData!$B:$B, $A17, NewEmisData!$C:$C, $H17, NewEmisData!$D:$D, AF$2), SUMIFS(NewEmisData!F:F, NewEmisData!$A:$A, "LDV", NewEmisData!$B:$B, $A17, NewEmisData!$C:$C, $H17, NewEmisData!$D:$D, AF$2))</f>
        <v>9.9570764799691708E-3</v>
      </c>
      <c r="AG17" s="335">
        <f>$I17*IF($G17="Pickup", SUMIFS(NewEmisData!G:G, NewEmisData!$A:$A, "Pickup", NewEmisData!$B:$B, $A17, NewEmisData!$C:$C, $H17, NewEmisData!$D:$D, AG$2), SUMIFS(NewEmisData!G:G, NewEmisData!$A:$A, "LDV", NewEmisData!$B:$B, $A17, NewEmisData!$C:$C, $H17, NewEmisData!$D:$D, AG$2))</f>
        <v>6.4196648888919499E-3</v>
      </c>
      <c r="AH17" s="335">
        <f>$I17*IF($G17="Pickup", SUMIFS(NewEmisData!H:H, NewEmisData!$A:$A, "Pickup", NewEmisData!$B:$B, $A17, NewEmisData!$C:$C, $H17, NewEmisData!$D:$D, AH$2), SUMIFS(NewEmisData!H:H, NewEmisData!$A:$A, "LDV", NewEmisData!$B:$B, $A17, NewEmisData!$C:$C, $H17, NewEmisData!$D:$D, AH$2))</f>
        <v>5.45599526494426E-3</v>
      </c>
      <c r="AI17" s="335">
        <f>$I17*IF($G17="Pickup", SUMIFS(NewEmisData!I:I, NewEmisData!$A:$A, "Pickup", NewEmisData!$B:$B, $A17, NewEmisData!$C:$C, $H17, NewEmisData!$D:$D, AI$2), SUMIFS(NewEmisData!I:I, NewEmisData!$A:$A, "LDV", NewEmisData!$B:$B, $A17, NewEmisData!$C:$C, $H17, NewEmisData!$D:$D, AI$2))</f>
        <v>4.7175365225731996E-3</v>
      </c>
      <c r="AJ17" s="335">
        <f>$I17*IF($G17="Pickup", SUMIFS(NewEmisData!J:J, NewEmisData!$A:$A, "Pickup", NewEmisData!$B:$B, $A17, NewEmisData!$C:$C, $H17, NewEmisData!$D:$D, AJ$2), SUMIFS(NewEmisData!J:J, NewEmisData!$A:$A, "LDV", NewEmisData!$B:$B, $A17, NewEmisData!$C:$C, $H17, NewEmisData!$D:$D, AJ$2))</f>
        <v>4.3018391726363297E-3</v>
      </c>
      <c r="AK17" s="335">
        <f>$I17*IF($G17="Pickup", SUMIFS(NewEmisData!K:K, NewEmisData!$A:$A, "Pickup", NewEmisData!$B:$B, $A17, NewEmisData!$C:$C, $H17, NewEmisData!$D:$D, AK$2), SUMIFS(NewEmisData!K:K, NewEmisData!$A:$A, "LDV", NewEmisData!$B:$B, $A17, NewEmisData!$C:$C, $H17, NewEmisData!$D:$D, AK$2))</f>
        <v>4.1166816404986702E-3</v>
      </c>
      <c r="AL17" s="335">
        <f>$I17*IF($G17="Pickup", SUMIFS(NewEmisData!L:L, NewEmisData!$A:$A, "Pickup", NewEmisData!$B:$B, $A17, NewEmisData!$C:$C, $H17, NewEmisData!$D:$D, AL$2), SUMIFS(NewEmisData!L:L, NewEmisData!$A:$A, "LDV", NewEmisData!$B:$B, $A17, NewEmisData!$C:$C, $H17, NewEmisData!$D:$D, AL$2))</f>
        <v>4.0509726462172697E-3</v>
      </c>
      <c r="AM17" s="335">
        <f>$I17*IF($G17="Pickup", SUMIFS(NewEmisData!M:M, NewEmisData!$A:$A, "Pickup", NewEmisData!$B:$B, $A17, NewEmisData!$C:$C, $H17, NewEmisData!$D:$D, AM$2), SUMIFS(NewEmisData!M:M, NewEmisData!$A:$A, "LDV", NewEmisData!$B:$B, $A17, NewEmisData!$C:$C, $H17, NewEmisData!$D:$D, AM$2))</f>
        <v>4.0267596573162799E-3</v>
      </c>
      <c r="AN17" s="335">
        <v>1.3041984458904573E-3</v>
      </c>
      <c r="AO17" s="335">
        <f>$I17*IF($G17="Pickup", SUMIFS(NewEmisData!E:E, NewEmisData!$A:$A, "Pickup", NewEmisData!$B:$B, $A17, NewEmisData!$C:$C, $H17, NewEmisData!$D:$D, AO$2), SUMIFS(NewEmisData!E:E, NewEmisData!$A:$A, "LDV", NewEmisData!$B:$B, $A17, NewEmisData!$C:$C, $H17, NewEmisData!$D:$D, AO$2))</f>
        <v>0.112529836649977</v>
      </c>
      <c r="AP17" s="335">
        <f>$I17*IF($G17="Pickup", SUMIFS(NewEmisData!F:F, NewEmisData!$A:$A, "Pickup", NewEmisData!$B:$B, $A17, NewEmisData!$C:$C, $H17, NewEmisData!$D:$D, AP$2), SUMIFS(NewEmisData!F:F, NewEmisData!$A:$A, "LDV", NewEmisData!$B:$B, $A17, NewEmisData!$C:$C, $H17, NewEmisData!$D:$D, AP$2))</f>
        <v>0.103764807432247</v>
      </c>
      <c r="AQ17" s="335">
        <f>$I17*IF($G17="Pickup", SUMIFS(NewEmisData!G:G, NewEmisData!$A:$A, "Pickup", NewEmisData!$B:$B, $A17, NewEmisData!$C:$C, $H17, NewEmisData!$D:$D, AQ$2), SUMIFS(NewEmisData!G:G, NewEmisData!$A:$A, "LDV", NewEmisData!$B:$B, $A17, NewEmisData!$C:$C, $H17, NewEmisData!$D:$D, AQ$2))</f>
        <v>8.1904009889209095E-2</v>
      </c>
      <c r="AR17" s="335">
        <f>$I17*IF($G17="Pickup", SUMIFS(NewEmisData!H:H, NewEmisData!$A:$A, "Pickup", NewEmisData!$B:$B, $A17, NewEmisData!$C:$C, $H17, NewEmisData!$D:$D, AR$2), SUMIFS(NewEmisData!H:H, NewEmisData!$A:$A, "LDV", NewEmisData!$B:$B, $A17, NewEmisData!$C:$C, $H17, NewEmisData!$D:$D, AR$2))</f>
        <v>8.0372811122020202E-2</v>
      </c>
      <c r="AS17" s="335">
        <f>$I17*IF($G17="Pickup", SUMIFS(NewEmisData!I:I, NewEmisData!$A:$A, "Pickup", NewEmisData!$B:$B, $A17, NewEmisData!$C:$C, $H17, NewEmisData!$D:$D, AS$2), SUMIFS(NewEmisData!I:I, NewEmisData!$A:$A, "LDV", NewEmisData!$B:$B, $A17, NewEmisData!$C:$C, $H17, NewEmisData!$D:$D, AS$2))</f>
        <v>7.8826850839141593E-2</v>
      </c>
      <c r="AT17" s="335">
        <f>$I17*IF($G17="Pickup", SUMIFS(NewEmisData!J:J, NewEmisData!$A:$A, "Pickup", NewEmisData!$B:$B, $A17, NewEmisData!$C:$C, $H17, NewEmisData!$D:$D, AT$2), SUMIFS(NewEmisData!J:J, NewEmisData!$A:$A, "LDV", NewEmisData!$B:$B, $A17, NewEmisData!$C:$C, $H17, NewEmisData!$D:$D, AT$2))</f>
        <v>7.7629471627150906E-2</v>
      </c>
      <c r="AU17" s="335">
        <f>$I17*IF($G17="Pickup", SUMIFS(NewEmisData!K:K, NewEmisData!$A:$A, "Pickup", NewEmisData!$B:$B, $A17, NewEmisData!$C:$C, $H17, NewEmisData!$D:$D, AU$2), SUMIFS(NewEmisData!K:K, NewEmisData!$A:$A, "LDV", NewEmisData!$B:$B, $A17, NewEmisData!$C:$C, $H17, NewEmisData!$D:$D, AU$2))</f>
        <v>7.6869255276324197E-2</v>
      </c>
      <c r="AV17" s="335">
        <f>$I17*IF($G17="Pickup", SUMIFS(NewEmisData!L:L, NewEmisData!$A:$A, "Pickup", NewEmisData!$B:$B, $A17, NewEmisData!$C:$C, $H17, NewEmisData!$D:$D, AV$2), SUMIFS(NewEmisData!L:L, NewEmisData!$A:$A, "LDV", NewEmisData!$B:$B, $A17, NewEmisData!$C:$C, $H17, NewEmisData!$D:$D, AV$2))</f>
        <v>7.6489801218608905E-2</v>
      </c>
      <c r="AW17" s="335">
        <f>$I17*IF($G17="Pickup", SUMIFS(NewEmisData!M:M, NewEmisData!$A:$A, "Pickup", NewEmisData!$B:$B, $A17, NewEmisData!$C:$C, $H17, NewEmisData!$D:$D, AW$2), SUMIFS(NewEmisData!M:M, NewEmisData!$A:$A, "LDV", NewEmisData!$B:$B, $A17, NewEmisData!$C:$C, $H17, NewEmisData!$D:$D, AW$2))</f>
        <v>7.6275890012832595E-2</v>
      </c>
      <c r="AX17" s="335">
        <v>3.2948538923667892E-2</v>
      </c>
      <c r="AY17" s="335">
        <f>$I17*IF($G17="Pickup", SUMIFS(NewEmisData!E:E, NewEmisData!$A:$A, "Pickup", NewEmisData!$B:$B, $A17, NewEmisData!$C:$C, $H17, NewEmisData!$D:$D, AY$2), SUMIFS(NewEmisData!E:E, NewEmisData!$A:$A, "LDV", NewEmisData!$B:$B, $A17, NewEmisData!$C:$C, $H17, NewEmisData!$D:$D, AY$2))</f>
        <v>2.93140110896879E-2</v>
      </c>
      <c r="AZ17" s="335">
        <f>$I17*IF($G17="Pickup", SUMIFS(NewEmisData!F:F, NewEmisData!$A:$A, "Pickup", NewEmisData!$B:$B, $A17, NewEmisData!$C:$C, $H17, NewEmisData!$D:$D, AZ$2), SUMIFS(NewEmisData!F:F, NewEmisData!$A:$A, "LDV", NewEmisData!$B:$B, $A17, NewEmisData!$C:$C, $H17, NewEmisData!$D:$D, AZ$2))</f>
        <v>2.15603319614842E-2</v>
      </c>
      <c r="BA17" s="335">
        <f>$I17*IF($G17="Pickup", SUMIFS(NewEmisData!G:G, NewEmisData!$A:$A, "Pickup", NewEmisData!$B:$B, $A17, NewEmisData!$C:$C, $H17, NewEmisData!$D:$D, BA$2), SUMIFS(NewEmisData!G:G, NewEmisData!$A:$A, "LDV", NewEmisData!$B:$B, $A17, NewEmisData!$C:$C, $H17, NewEmisData!$D:$D, BA$2))</f>
        <v>1.61359542510712E-2</v>
      </c>
      <c r="BB17" s="335">
        <f>$I17*IF($G17="Pickup", SUMIFS(NewEmisData!H:H, NewEmisData!$A:$A, "Pickup", NewEmisData!$B:$B, $A17, NewEmisData!$C:$C, $H17, NewEmisData!$D:$D, BB$2), SUMIFS(NewEmisData!H:H, NewEmisData!$A:$A, "LDV", NewEmisData!$B:$B, $A17, NewEmisData!$C:$C, $H17, NewEmisData!$D:$D, BB$2))</f>
        <v>1.4781439172223E-2</v>
      </c>
      <c r="BC17" s="335">
        <f>$I17*IF($G17="Pickup", SUMIFS(NewEmisData!I:I, NewEmisData!$A:$A, "Pickup", NewEmisData!$B:$B, $A17, NewEmisData!$C:$C, $H17, NewEmisData!$D:$D, BC$2), SUMIFS(NewEmisData!I:I, NewEmisData!$A:$A, "LDV", NewEmisData!$B:$B, $A17, NewEmisData!$C:$C, $H17, NewEmisData!$D:$D, BC$2))</f>
        <v>1.3413837806436801E-2</v>
      </c>
      <c r="BD17" s="335">
        <f>$I17*IF($G17="Pickup", SUMIFS(NewEmisData!J:J, NewEmisData!$A:$A, "Pickup", NewEmisData!$B:$B, $A17, NewEmisData!$C:$C, $H17, NewEmisData!$D:$D, BD$2), SUMIFS(NewEmisData!J:J, NewEmisData!$A:$A, "LDV", NewEmisData!$B:$B, $A17, NewEmisData!$C:$C, $H17, NewEmisData!$D:$D, BD$2))</f>
        <v>1.2354573478352299E-2</v>
      </c>
      <c r="BE17" s="335">
        <f>$I17*IF($G17="Pickup", SUMIFS(NewEmisData!K:K, NewEmisData!$A:$A, "Pickup", NewEmisData!$B:$B, $A17, NewEmisData!$C:$C, $H17, NewEmisData!$D:$D, BE$2), SUMIFS(NewEmisData!K:K, NewEmisData!$A:$A, "LDV", NewEmisData!$B:$B, $A17, NewEmisData!$C:$C, $H17, NewEmisData!$D:$D, BE$2))</f>
        <v>1.16820653404197E-2</v>
      </c>
      <c r="BF17" s="335">
        <f>$I17*IF($G17="Pickup", SUMIFS(NewEmisData!L:L, NewEmisData!$A:$A, "Pickup", NewEmisData!$B:$B, $A17, NewEmisData!$C:$C, $H17, NewEmisData!$D:$D, BF$2), SUMIFS(NewEmisData!L:L, NewEmisData!$A:$A, "LDV", NewEmisData!$B:$B, $A17, NewEmisData!$C:$C, $H17, NewEmisData!$D:$D, BF$2))</f>
        <v>1.13463459698093E-2</v>
      </c>
      <c r="BG17" s="335">
        <f>$I17*IF($G17="Pickup", SUMIFS(NewEmisData!M:M, NewEmisData!$A:$A, "Pickup", NewEmisData!$B:$B, $A17, NewEmisData!$C:$C, $H17, NewEmisData!$D:$D, BG$2), SUMIFS(NewEmisData!M:M, NewEmisData!$A:$A, "LDV", NewEmisData!$B:$B, $A17, NewEmisData!$C:$C, $H17, NewEmisData!$D:$D, BG$2))</f>
        <v>1.1157149268450401E-2</v>
      </c>
      <c r="BH17" s="335">
        <v>6.6026126062260432E-3</v>
      </c>
      <c r="BI17" s="335">
        <f>$I17*IF($G17="Pickup", SUMIFS(NewEmisData!E:E, NewEmisData!$A:$A, "Pickup", NewEmisData!$B:$B, $A17, NewEmisData!$C:$C, $H17, NewEmisData!$D:$D, BI$2), SUMIFS(NewEmisData!E:E, NewEmisData!$A:$A, "LDV", NewEmisData!$B:$B, $A17, NewEmisData!$C:$C, $H17, NewEmisData!$D:$D, BI$2))</f>
        <v>7.7707306410078001</v>
      </c>
      <c r="BJ17" s="335">
        <f>$I17*IF($G17="Pickup", SUMIFS(NewEmisData!F:F, NewEmisData!$A:$A, "Pickup", NewEmisData!$B:$B, $A17, NewEmisData!$C:$C, $H17, NewEmisData!$D:$D, BJ$2), SUMIFS(NewEmisData!F:F, NewEmisData!$A:$A, "LDV", NewEmisData!$B:$B, $A17, NewEmisData!$C:$C, $H17, NewEmisData!$D:$D, BJ$2))</f>
        <v>4.4247869376442202</v>
      </c>
      <c r="BK17" s="335">
        <f>$I17*IF($G17="Pickup", SUMIFS(NewEmisData!G:G, NewEmisData!$A:$A, "Pickup", NewEmisData!$B:$B, $A17, NewEmisData!$C:$C, $H17, NewEmisData!$D:$D, BK$2), SUMIFS(NewEmisData!G:G, NewEmisData!$A:$A, "LDV", NewEmisData!$B:$B, $A17, NewEmisData!$C:$C, $H17, NewEmisData!$D:$D, BK$2))</f>
        <v>2.6540717659073501</v>
      </c>
      <c r="BL17" s="335">
        <f>$I17*IF($G17="Pickup", SUMIFS(NewEmisData!H:H, NewEmisData!$A:$A, "Pickup", NewEmisData!$B:$B, $A17, NewEmisData!$C:$C, $H17, NewEmisData!$D:$D, BL$2), SUMIFS(NewEmisData!H:H, NewEmisData!$A:$A, "LDV", NewEmisData!$B:$B, $A17, NewEmisData!$C:$C, $H17, NewEmisData!$D:$D, BL$2))</f>
        <v>2.0604732381170998</v>
      </c>
      <c r="BM17" s="335">
        <f>$I17*IF($G17="Pickup", SUMIFS(NewEmisData!I:I, NewEmisData!$A:$A, "Pickup", NewEmisData!$B:$B, $A17, NewEmisData!$C:$C, $H17, NewEmisData!$D:$D, BM$2), SUMIFS(NewEmisData!I:I, NewEmisData!$A:$A, "LDV", NewEmisData!$B:$B, $A17, NewEmisData!$C:$C, $H17, NewEmisData!$D:$D, BM$2))</f>
        <v>1.4768702583128299</v>
      </c>
      <c r="BN17" s="335">
        <f>$I17*IF($G17="Pickup", SUMIFS(NewEmisData!J:J, NewEmisData!$A:$A, "Pickup", NewEmisData!$B:$B, $A17, NewEmisData!$C:$C, $H17, NewEmisData!$D:$D, BN$2), SUMIFS(NewEmisData!J:J, NewEmisData!$A:$A, "LDV", NewEmisData!$B:$B, $A17, NewEmisData!$C:$C, $H17, NewEmisData!$D:$D, BN$2))</f>
        <v>1.1597745551704699</v>
      </c>
      <c r="BO17" s="335">
        <f>$I17*IF($G17="Pickup", SUMIFS(NewEmisData!K:K, NewEmisData!$A:$A, "Pickup", NewEmisData!$B:$B, $A17, NewEmisData!$C:$C, $H17, NewEmisData!$D:$D, BO$2), SUMIFS(NewEmisData!K:K, NewEmisData!$A:$A, "LDV", NewEmisData!$B:$B, $A17, NewEmisData!$C:$C, $H17, NewEmisData!$D:$D, BO$2))</f>
        <v>1.01795642585422</v>
      </c>
      <c r="BP17" s="335">
        <f>$I17*IF($G17="Pickup", SUMIFS(NewEmisData!L:L, NewEmisData!$A:$A, "Pickup", NewEmisData!$B:$B, $A17, NewEmisData!$C:$C, $H17, NewEmisData!$D:$D, BP$2), SUMIFS(NewEmisData!L:L, NewEmisData!$A:$A, "LDV", NewEmisData!$B:$B, $A17, NewEmisData!$C:$C, $H17, NewEmisData!$D:$D, BP$2))</f>
        <v>0.97243111781319103</v>
      </c>
      <c r="BQ17" s="335">
        <f>$I17*IF($G17="Pickup", SUMIFS(NewEmisData!M:M, NewEmisData!$A:$A, "Pickup", NewEmisData!$B:$B, $A17, NewEmisData!$C:$C, $H17, NewEmisData!$D:$D, BQ$2), SUMIFS(NewEmisData!M:M, NewEmisData!$A:$A, "LDV", NewEmisData!$B:$B, $A17, NewEmisData!$C:$C, $H17, NewEmisData!$D:$D, BQ$2))</f>
        <v>0.94396289100680397</v>
      </c>
      <c r="BR17" s="335">
        <v>1.5622001678221484</v>
      </c>
      <c r="BS17" s="335">
        <f>$I17*IF($G17="Pickup", SUMIFS(NewEmisData!E:E, NewEmisData!$A:$A, "Pickup", NewEmisData!$B:$B, $A17, NewEmisData!$C:$C, $H17, NewEmisData!$D:$D, BS$2), SUMIFS(NewEmisData!E:E, NewEmisData!$A:$A, "LDV", NewEmisData!$B:$B, $A17, NewEmisData!$C:$C, $H17, NewEmisData!$D:$D, BS$2))</f>
        <v>0.868939523792984</v>
      </c>
      <c r="BT17" s="335">
        <f>$I17*IF($G17="Pickup", SUMIFS(NewEmisData!F:F, NewEmisData!$A:$A, "Pickup", NewEmisData!$B:$B, $A17, NewEmisData!$C:$C, $H17, NewEmisData!$D:$D, BT$2), SUMIFS(NewEmisData!F:F, NewEmisData!$A:$A, "LDV", NewEmisData!$B:$B, $A17, NewEmisData!$C:$C, $H17, NewEmisData!$D:$D, BT$2))</f>
        <v>0.46984846516954898</v>
      </c>
      <c r="BU17" s="335">
        <f>$I17*IF($G17="Pickup", SUMIFS(NewEmisData!G:G, NewEmisData!$A:$A, "Pickup", NewEmisData!$B:$B, $A17, NewEmisData!$C:$C, $H17, NewEmisData!$D:$D, BU$2), SUMIFS(NewEmisData!G:G, NewEmisData!$A:$A, "LDV", NewEmisData!$B:$B, $A17, NewEmisData!$C:$C, $H17, NewEmisData!$D:$D, BU$2))</f>
        <v>0.25380786816335299</v>
      </c>
      <c r="BV17" s="335">
        <f>$I17*IF($G17="Pickup", SUMIFS(NewEmisData!H:H, NewEmisData!$A:$A, "Pickup", NewEmisData!$B:$B, $A17, NewEmisData!$C:$C, $H17, NewEmisData!$D:$D, BV$2), SUMIFS(NewEmisData!H:H, NewEmisData!$A:$A, "LDV", NewEmisData!$B:$B, $A17, NewEmisData!$C:$C, $H17, NewEmisData!$D:$D, BV$2))</f>
        <v>0.20500079484657399</v>
      </c>
      <c r="BW17" s="335">
        <f>$I17*IF($G17="Pickup", SUMIFS(NewEmisData!I:I, NewEmisData!$A:$A, "Pickup", NewEmisData!$B:$B, $A17, NewEmisData!$C:$C, $H17, NewEmisData!$D:$D, BW$2), SUMIFS(NewEmisData!I:I, NewEmisData!$A:$A, "LDV", NewEmisData!$B:$B, $A17, NewEmisData!$C:$C, $H17, NewEmisData!$D:$D, BW$2))</f>
        <v>0.15182918417959501</v>
      </c>
      <c r="BX17" s="335">
        <f>$I17*IF($G17="Pickup", SUMIFS(NewEmisData!J:J, NewEmisData!$A:$A, "Pickup", NewEmisData!$B:$B, $A17, NewEmisData!$C:$C, $H17, NewEmisData!$D:$D, BX$2), SUMIFS(NewEmisData!J:J, NewEmisData!$A:$A, "LDV", NewEmisData!$B:$B, $A17, NewEmisData!$C:$C, $H17, NewEmisData!$D:$D, BX$2))</f>
        <v>0.12865137268893501</v>
      </c>
      <c r="BY17" s="335">
        <f>$I17*IF($G17="Pickup", SUMIFS(NewEmisData!K:K, NewEmisData!$A:$A, "Pickup", NewEmisData!$B:$B, $A17, NewEmisData!$C:$C, $H17, NewEmisData!$D:$D, BY$2), SUMIFS(NewEmisData!K:K, NewEmisData!$A:$A, "LDV", NewEmisData!$B:$B, $A17, NewEmisData!$C:$C, $H17, NewEmisData!$D:$D, BY$2))</f>
        <v>0.11591502454704899</v>
      </c>
      <c r="BZ17" s="335">
        <f>$I17*IF($G17="Pickup", SUMIFS(NewEmisData!L:L, NewEmisData!$A:$A, "Pickup", NewEmisData!$B:$B, $A17, NewEmisData!$C:$C, $H17, NewEmisData!$D:$D, BZ$2), SUMIFS(NewEmisData!L:L, NewEmisData!$A:$A, "LDV", NewEmisData!$B:$B, $A17, NewEmisData!$C:$C, $H17, NewEmisData!$D:$D, BZ$2))</f>
        <v>0.110951334785302</v>
      </c>
      <c r="CA17" s="335">
        <f>$I17*IF($G17="Pickup", SUMIFS(NewEmisData!M:M, NewEmisData!$A:$A, "Pickup", NewEmisData!$B:$B, $A17, NewEmisData!$C:$C, $H17, NewEmisData!$D:$D, CA$2), SUMIFS(NewEmisData!M:M, NewEmisData!$A:$A, "LDV", NewEmisData!$B:$B, $A17, NewEmisData!$C:$C, $H17, NewEmisData!$D:$D, CA$2))</f>
        <v>0.10699337260583799</v>
      </c>
      <c r="CB17" s="335">
        <v>0.11295846897695311</v>
      </c>
      <c r="CC17" s="335">
        <f>$I17*IF($G17="Pickup", SUMIFS(NewEmisData!E:E, NewEmisData!$A:$A, "Pickup", NewEmisData!$B:$B, $A17, NewEmisData!$C:$C, $H17, NewEmisData!$D:$D, CC$2), SUMIFS(NewEmisData!E:E, NewEmisData!$A:$A, "LDV", NewEmisData!$B:$B, $A17, NewEmisData!$C:$C, $H17, NewEmisData!$D:$D, CC$2))</f>
        <v>5.1125583760404797E-2</v>
      </c>
      <c r="CD17" s="335">
        <f>$I17*IF($G17="Pickup", SUMIFS(NewEmisData!F:F, NewEmisData!$A:$A, "Pickup", NewEmisData!$B:$B, $A17, NewEmisData!$C:$C, $H17, NewEmisData!$D:$D, CD$2), SUMIFS(NewEmisData!F:F, NewEmisData!$A:$A, "LDV", NewEmisData!$B:$B, $A17, NewEmisData!$C:$C, $H17, NewEmisData!$D:$D, CD$2))</f>
        <v>3.7154393856404101E-2</v>
      </c>
      <c r="CE17" s="335">
        <f>$I17*IF($G17="Pickup", SUMIFS(NewEmisData!G:G, NewEmisData!$A:$A, "Pickup", NewEmisData!$B:$B, $A17, NewEmisData!$C:$C, $H17, NewEmisData!$D:$D, CE$2), SUMIFS(NewEmisData!G:G, NewEmisData!$A:$A, "LDV", NewEmisData!$B:$B, $A17, NewEmisData!$C:$C, $H17, NewEmisData!$D:$D, CE$2))</f>
        <v>2.8853651309577E-2</v>
      </c>
      <c r="CF17" s="335">
        <f>$I17*IF($G17="Pickup", SUMIFS(NewEmisData!H:H, NewEmisData!$A:$A, "Pickup", NewEmisData!$B:$B, $A17, NewEmisData!$C:$C, $H17, NewEmisData!$D:$D, CF$2), SUMIFS(NewEmisData!H:H, NewEmisData!$A:$A, "LDV", NewEmisData!$B:$B, $A17, NewEmisData!$C:$C, $H17, NewEmisData!$D:$D, CF$2))</f>
        <v>2.7537520644524499E-2</v>
      </c>
      <c r="CG17" s="335">
        <f>$I17*IF($G17="Pickup", SUMIFS(NewEmisData!I:I, NewEmisData!$A:$A, "Pickup", NewEmisData!$B:$B, $A17, NewEmisData!$C:$C, $H17, NewEmisData!$D:$D, CG$2), SUMIFS(NewEmisData!I:I, NewEmisData!$A:$A, "LDV", NewEmisData!$B:$B, $A17, NewEmisData!$C:$C, $H17, NewEmisData!$D:$D, CG$2))</f>
        <v>2.6666633761740999E-2</v>
      </c>
      <c r="CH17" s="335">
        <f>$I17*IF($G17="Pickup", SUMIFS(NewEmisData!J:J, NewEmisData!$A:$A, "Pickup", NewEmisData!$B:$B, $A17, NewEmisData!$C:$C, $H17, NewEmisData!$D:$D, CH$2), SUMIFS(NewEmisData!J:J, NewEmisData!$A:$A, "LDV", NewEmisData!$B:$B, $A17, NewEmisData!$C:$C, $H17, NewEmisData!$D:$D, CH$2))</f>
        <v>2.5980348711507999E-2</v>
      </c>
      <c r="CI17" s="335">
        <f>$I17*IF($G17="Pickup", SUMIFS(NewEmisData!K:K, NewEmisData!$A:$A, "Pickup", NewEmisData!$B:$B, $A17, NewEmisData!$C:$C, $H17, NewEmisData!$D:$D, CI$2), SUMIFS(NewEmisData!K:K, NewEmisData!$A:$A, "LDV", NewEmisData!$B:$B, $A17, NewEmisData!$C:$C, $H17, NewEmisData!$D:$D, CI$2))</f>
        <v>2.5978185303944301E-2</v>
      </c>
      <c r="CJ17" s="335">
        <f>$I17*IF($G17="Pickup", SUMIFS(NewEmisData!L:L, NewEmisData!$A:$A, "Pickup", NewEmisData!$B:$B, $A17, NewEmisData!$C:$C, $H17, NewEmisData!$D:$D, CJ$2), SUMIFS(NewEmisData!L:L, NewEmisData!$A:$A, "LDV", NewEmisData!$B:$B, $A17, NewEmisData!$C:$C, $H17, NewEmisData!$D:$D, CJ$2))</f>
        <v>2.5977588735828699E-2</v>
      </c>
      <c r="CK17" s="335">
        <f>$I17*IF($G17="Pickup", SUMIFS(NewEmisData!M:M, NewEmisData!$A:$A, "Pickup", NewEmisData!$B:$B, $A17, NewEmisData!$C:$C, $H17, NewEmisData!$D:$D, CK$2), SUMIFS(NewEmisData!M:M, NewEmisData!$A:$A, "LDV", NewEmisData!$B:$B, $A17, NewEmisData!$C:$C, $H17, NewEmisData!$D:$D, CK$2))</f>
        <v>2.5976994364069798E-2</v>
      </c>
      <c r="CL17" s="335">
        <v>2.0846549246249676E-2</v>
      </c>
      <c r="CM17" s="335">
        <f>$I17*IF($G17="Pickup", SUMIFS(NewEmisData!E:E, NewEmisData!$A:$A, "Pickup", NewEmisData!$B:$B, $A17, NewEmisData!$C:$C, $H17, NewEmisData!$D:$D, CM$2), SUMIFS(NewEmisData!E:E, NewEmisData!$A:$A, "LDV", NewEmisData!$B:$B, $A17, NewEmisData!$C:$C, $H17, NewEmisData!$D:$D, CM$2))</f>
        <v>2.2752592498671498E-2</v>
      </c>
      <c r="CN17" s="335">
        <f>$I17*IF($G17="Pickup", SUMIFS(NewEmisData!F:F, NewEmisData!$A:$A, "Pickup", NewEmisData!$B:$B, $A17, NewEmisData!$C:$C, $H17, NewEmisData!$D:$D, CN$2), SUMIFS(NewEmisData!F:F, NewEmisData!$A:$A, "LDV", NewEmisData!$B:$B, $A17, NewEmisData!$C:$C, $H17, NewEmisData!$D:$D, CN$2))</f>
        <v>1.4156662086893E-2</v>
      </c>
      <c r="CO17" s="335">
        <f>$I17*IF($G17="Pickup", SUMIFS(NewEmisData!G:G, NewEmisData!$A:$A, "Pickup", NewEmisData!$B:$B, $A17, NewEmisData!$C:$C, $H17, NewEmisData!$D:$D, CO$2), SUMIFS(NewEmisData!G:G, NewEmisData!$A:$A, "LDV", NewEmisData!$B:$B, $A17, NewEmisData!$C:$C, $H17, NewEmisData!$D:$D, CO$2))</f>
        <v>9.29628541682684E-3</v>
      </c>
      <c r="CP17" s="335">
        <f>$I17*IF($G17="Pickup", SUMIFS(NewEmisData!H:H, NewEmisData!$A:$A, "Pickup", NewEmisData!$B:$B, $A17, NewEmisData!$C:$C, $H17, NewEmisData!$D:$D, CP$2), SUMIFS(NewEmisData!H:H, NewEmisData!$A:$A, "LDV", NewEmisData!$B:$B, $A17, NewEmisData!$C:$C, $H17, NewEmisData!$D:$D, CP$2))</f>
        <v>7.6962231490179996E-3</v>
      </c>
      <c r="CQ17" s="335">
        <f>$I17*IF($G17="Pickup", SUMIFS(NewEmisData!I:I, NewEmisData!$A:$A, "Pickup", NewEmisData!$B:$B, $A17, NewEmisData!$C:$C, $H17, NewEmisData!$D:$D, CQ$2), SUMIFS(NewEmisData!I:I, NewEmisData!$A:$A, "LDV", NewEmisData!$B:$B, $A17, NewEmisData!$C:$C, $H17, NewEmisData!$D:$D, CQ$2))</f>
        <v>6.9434858281499498E-3</v>
      </c>
      <c r="CR17" s="335">
        <f>$I17*IF($G17="Pickup", SUMIFS(NewEmisData!J:J, NewEmisData!$A:$A, "Pickup", NewEmisData!$B:$B, $A17, NewEmisData!$C:$C, $H17, NewEmisData!$D:$D, CR$2), SUMIFS(NewEmisData!J:J, NewEmisData!$A:$A, "LDV", NewEmisData!$B:$B, $A17, NewEmisData!$C:$C, $H17, NewEmisData!$D:$D, CR$2))</f>
        <v>6.6235501686008101E-3</v>
      </c>
      <c r="CS17" s="335">
        <f>$I17*IF($G17="Pickup", SUMIFS(NewEmisData!K:K, NewEmisData!$A:$A, "Pickup", NewEmisData!$B:$B, $A17, NewEmisData!$C:$C, $H17, NewEmisData!$D:$D, CS$2), SUMIFS(NewEmisData!K:K, NewEmisData!$A:$A, "LDV", NewEmisData!$B:$B, $A17, NewEmisData!$C:$C, $H17, NewEmisData!$D:$D, CS$2))</f>
        <v>6.5909545130035602E-3</v>
      </c>
      <c r="CT17" s="335">
        <f>$I17*IF($G17="Pickup", SUMIFS(NewEmisData!L:L, NewEmisData!$A:$A, "Pickup", NewEmisData!$B:$B, $A17, NewEmisData!$C:$C, $H17, NewEmisData!$D:$D, CT$2), SUMIFS(NewEmisData!L:L, NewEmisData!$A:$A, "LDV", NewEmisData!$B:$B, $A17, NewEmisData!$C:$C, $H17, NewEmisData!$D:$D, CT$2))</f>
        <v>6.5377802107072303E-3</v>
      </c>
      <c r="CU17" s="335">
        <f>$I17*IF($G17="Pickup", SUMIFS(NewEmisData!M:M, NewEmisData!$A:$A, "Pickup", NewEmisData!$B:$B, $A17, NewEmisData!$C:$C, $H17, NewEmisData!$D:$D, CU$2), SUMIFS(NewEmisData!M:M, NewEmisData!$A:$A, "LDV", NewEmisData!$B:$B, $A17, NewEmisData!$C:$C, $H17, NewEmisData!$D:$D, CU$2))</f>
        <v>6.5374275690386098E-3</v>
      </c>
      <c r="CV17" s="335">
        <v>5.2030687941242611E-3</v>
      </c>
      <c r="CW17" s="335">
        <v>3.0448046675121709E-3</v>
      </c>
      <c r="CX17" s="335">
        <v>1.8865908720768221E-3</v>
      </c>
      <c r="CY17" s="335">
        <v>1.5570268485524494E-3</v>
      </c>
      <c r="CZ17" s="335">
        <v>1.2432183416122382E-3</v>
      </c>
      <c r="DA17" s="335">
        <v>9.252251866281976E-4</v>
      </c>
      <c r="DB17" s="335">
        <v>7.2309456596024934E-4</v>
      </c>
      <c r="DC17" s="335">
        <v>6.8940706870607876E-4</v>
      </c>
      <c r="DD17" s="335">
        <v>6.844148428615973E-4</v>
      </c>
      <c r="DE17" s="335">
        <v>6.8634617396886091E-4</v>
      </c>
      <c r="DF17" s="335">
        <v>6.8634617396886091E-4</v>
      </c>
      <c r="DG17" s="335">
        <f>$I17*IF($G17="Pickup", SUMIFS(NewEmisData!E:E, NewEmisData!$A:$A, "Pickup", NewEmisData!$B:$B, $A17, NewEmisData!$C:$C, $H17, NewEmisData!$D:$D, DG$2), SUMIFS(NewEmisData!E:E, NewEmisData!$A:$A, "LDV", NewEmisData!$B:$B, $A17, NewEmisData!$C:$C, $H17, NewEmisData!$D:$D, DG$2))</f>
        <v>0</v>
      </c>
      <c r="DH17" s="335">
        <f>$I17*IF($G17="Pickup", SUMIFS(NewEmisData!F:F, NewEmisData!$A:$A, "Pickup", NewEmisData!$B:$B, $A17, NewEmisData!$C:$C, $H17, NewEmisData!$D:$D, DH$2), SUMIFS(NewEmisData!F:F, NewEmisData!$A:$A, "LDV", NewEmisData!$B:$B, $A17, NewEmisData!$C:$C, $H17, NewEmisData!$D:$D, DH$2))</f>
        <v>0</v>
      </c>
      <c r="DI17" s="335">
        <f>$I17*IF($G17="Pickup", SUMIFS(NewEmisData!G:G, NewEmisData!$A:$A, "Pickup", NewEmisData!$B:$B, $A17, NewEmisData!$C:$C, $H17, NewEmisData!$D:$D, DI$2), SUMIFS(NewEmisData!G:G, NewEmisData!$A:$A, "LDV", NewEmisData!$B:$B, $A17, NewEmisData!$C:$C, $H17, NewEmisData!$D:$D, DI$2))</f>
        <v>0</v>
      </c>
      <c r="DJ17" s="335">
        <f>$I17*IF($G17="Pickup", SUMIFS(NewEmisData!H:H, NewEmisData!$A:$A, "Pickup", NewEmisData!$B:$B, $A17, NewEmisData!$C:$C, $H17, NewEmisData!$D:$D, DJ$2), SUMIFS(NewEmisData!H:H, NewEmisData!$A:$A, "LDV", NewEmisData!$B:$B, $A17, NewEmisData!$C:$C, $H17, NewEmisData!$D:$D, DJ$2))</f>
        <v>0</v>
      </c>
      <c r="DK17" s="335">
        <f>$I17*IF($G17="Pickup", SUMIFS(NewEmisData!I:I, NewEmisData!$A:$A, "Pickup", NewEmisData!$B:$B, $A17, NewEmisData!$C:$C, $H17, NewEmisData!$D:$D, DK$2), SUMIFS(NewEmisData!I:I, NewEmisData!$A:$A, "LDV", NewEmisData!$B:$B, $A17, NewEmisData!$C:$C, $H17, NewEmisData!$D:$D, DK$2))</f>
        <v>0</v>
      </c>
      <c r="DL17" s="335">
        <f>$I17*IF($G17="Pickup", SUMIFS(NewEmisData!J:J, NewEmisData!$A:$A, "Pickup", NewEmisData!$B:$B, $A17, NewEmisData!$C:$C, $H17, NewEmisData!$D:$D, DL$2), SUMIFS(NewEmisData!J:J, NewEmisData!$A:$A, "LDV", NewEmisData!$B:$B, $A17, NewEmisData!$C:$C, $H17, NewEmisData!$D:$D, DL$2))</f>
        <v>0</v>
      </c>
      <c r="DM17" s="335">
        <f>$I17*IF($G17="Pickup", SUMIFS(NewEmisData!K:K, NewEmisData!$A:$A, "Pickup", NewEmisData!$B:$B, $A17, NewEmisData!$C:$C, $H17, NewEmisData!$D:$D, DM$2), SUMIFS(NewEmisData!K:K, NewEmisData!$A:$A, "LDV", NewEmisData!$B:$B, $A17, NewEmisData!$C:$C, $H17, NewEmisData!$D:$D, DM$2))</f>
        <v>0</v>
      </c>
      <c r="DN17" s="335">
        <f>$I17*IF($G17="Pickup", SUMIFS(NewEmisData!L:L, NewEmisData!$A:$A, "Pickup", NewEmisData!$B:$B, $A17, NewEmisData!$C:$C, $H17, NewEmisData!$D:$D, DN$2), SUMIFS(NewEmisData!L:L, NewEmisData!$A:$A, "LDV", NewEmisData!$B:$B, $A17, NewEmisData!$C:$C, $H17, NewEmisData!$D:$D, DN$2))</f>
        <v>0</v>
      </c>
      <c r="DO17" s="335">
        <f>$I17*IF($G17="Pickup", SUMIFS(NewEmisData!M:M, NewEmisData!$A:$A, "Pickup", NewEmisData!$B:$B, $A17, NewEmisData!$C:$C, $H17, NewEmisData!$D:$D, DO$2), SUMIFS(NewEmisData!M:M, NewEmisData!$A:$A, "LDV", NewEmisData!$B:$B, $A17, NewEmisData!$C:$C, $H17, NewEmisData!$D:$D, DO$2))</f>
        <v>0</v>
      </c>
      <c r="DP17" s="335">
        <v>1.3868757746550878E-3</v>
      </c>
      <c r="DQ17" s="335">
        <f>$I17*IF($G17="Pickup", SUMIFS(NewEmisData!E:E, NewEmisData!$A:$A, "Pickup", NewEmisData!$B:$B, $A17, NewEmisData!$C:$C, $H17, NewEmisData!$D:$D, DQ$2), SUMIFS(NewEmisData!E:E, NewEmisData!$A:$A, "LDV", NewEmisData!$B:$B, $A17, NewEmisData!$C:$C, $H17, NewEmisData!$D:$D, DQ$2))</f>
        <v>1.7231430999334701E-2</v>
      </c>
      <c r="DR17" s="335">
        <f>$I17*IF($G17="Pickup", SUMIFS(NewEmisData!F:F, NewEmisData!$A:$A, "Pickup", NewEmisData!$B:$B, $A17, NewEmisData!$C:$C, $H17, NewEmisData!$D:$D, DR$2), SUMIFS(NewEmisData!F:F, NewEmisData!$A:$A, "LDV", NewEmisData!$B:$B, $A17, NewEmisData!$C:$C, $H17, NewEmisData!$D:$D, DR$2))</f>
        <v>8.9963646277585099E-3</v>
      </c>
      <c r="DS17" s="335">
        <f>$I17*IF($G17="Pickup", SUMIFS(NewEmisData!G:G, NewEmisData!$A:$A, "Pickup", NewEmisData!$B:$B, $A17, NewEmisData!$C:$C, $H17, NewEmisData!$D:$D, DS$2), SUMIFS(NewEmisData!G:G, NewEmisData!$A:$A, "LDV", NewEmisData!$B:$B, $A17, NewEmisData!$C:$C, $H17, NewEmisData!$D:$D, DS$2))</f>
        <v>5.6961522615022698E-3</v>
      </c>
      <c r="DT17" s="335">
        <f>$I17*IF($G17="Pickup", SUMIFS(NewEmisData!H:H, NewEmisData!$A:$A, "Pickup", NewEmisData!$B:$B, $A17, NewEmisData!$C:$C, $H17, NewEmisData!$D:$D, DT$2), SUMIFS(NewEmisData!H:H, NewEmisData!$A:$A, "LDV", NewEmisData!$B:$B, $A17, NewEmisData!$C:$C, $H17, NewEmisData!$D:$D, DT$2))</f>
        <v>4.3151143502781096E-3</v>
      </c>
      <c r="DU17" s="335">
        <f>$I17*IF($G17="Pickup", SUMIFS(NewEmisData!I:I, NewEmisData!$A:$A, "Pickup", NewEmisData!$B:$B, $A17, NewEmisData!$C:$C, $H17, NewEmisData!$D:$D, DU$2), SUMIFS(NewEmisData!I:I, NewEmisData!$A:$A, "LDV", NewEmisData!$B:$B, $A17, NewEmisData!$C:$C, $H17, NewEmisData!$D:$D, DU$2))</f>
        <v>3.35028978849721E-3</v>
      </c>
      <c r="DV17" s="335">
        <f>$I17*IF($G17="Pickup", SUMIFS(NewEmisData!J:J, NewEmisData!$A:$A, "Pickup", NewEmisData!$B:$B, $A17, NewEmisData!$C:$C, $H17, NewEmisData!$D:$D, DV$2), SUMIFS(NewEmisData!J:J, NewEmisData!$A:$A, "LDV", NewEmisData!$B:$B, $A17, NewEmisData!$C:$C, $H17, NewEmisData!$D:$D, DV$2))</f>
        <v>2.9288858721300301E-3</v>
      </c>
      <c r="DW17" s="335">
        <f>$I17*IF($G17="Pickup", SUMIFS(NewEmisData!K:K, NewEmisData!$A:$A, "Pickup", NewEmisData!$B:$B, $A17, NewEmisData!$C:$C, $H17, NewEmisData!$D:$D, DW$2), SUMIFS(NewEmisData!K:K, NewEmisData!$A:$A, "LDV", NewEmisData!$B:$B, $A17, NewEmisData!$C:$C, $H17, NewEmisData!$D:$D, DW$2))</f>
        <v>2.6889748661232601E-3</v>
      </c>
      <c r="DX17" s="335">
        <f>$I17*IF($G17="Pickup", SUMIFS(NewEmisData!L:L, NewEmisData!$A:$A, "Pickup", NewEmisData!$B:$B, $A17, NewEmisData!$C:$C, $H17, NewEmisData!$D:$D, DX$2), SUMIFS(NewEmisData!L:L, NewEmisData!$A:$A, "LDV", NewEmisData!$B:$B, $A17, NewEmisData!$C:$C, $H17, NewEmisData!$D:$D, DX$2))</f>
        <v>2.6131014849391301E-3</v>
      </c>
      <c r="DY17" s="335">
        <f>$I17*IF($G17="Pickup", SUMIFS(NewEmisData!M:M, NewEmisData!$A:$A, "Pickup", NewEmisData!$B:$B, $A17, NewEmisData!$C:$C, $H17, NewEmisData!$D:$D, DY$2), SUMIFS(NewEmisData!M:M, NewEmisData!$A:$A, "LDV", NewEmisData!$B:$B, $A17, NewEmisData!$C:$C, $H17, NewEmisData!$D:$D, DY$2))</f>
        <v>2.5757099053792102E-3</v>
      </c>
      <c r="DZ17" s="335">
        <v>4.3350573081854527E-3</v>
      </c>
      <c r="EA17" s="335">
        <f t="shared" si="2"/>
        <v>605.35194063093002</v>
      </c>
      <c r="EB17" s="335">
        <f t="shared" si="3"/>
        <v>575.43677827742204</v>
      </c>
      <c r="EC17" s="335">
        <f t="shared" si="4"/>
        <v>447.50306541281799</v>
      </c>
      <c r="ED17" s="335">
        <f t="shared" si="5"/>
        <v>380.32748601406797</v>
      </c>
      <c r="EE17" s="335">
        <f t="shared" si="6"/>
        <v>328.8508655947</v>
      </c>
      <c r="EF17" s="335">
        <f t="shared" si="7"/>
        <v>299.87343037562698</v>
      </c>
      <c r="EG17" s="335">
        <f t="shared" si="8"/>
        <v>286.96645721008798</v>
      </c>
      <c r="EH17" s="335">
        <f t="shared" si="9"/>
        <v>282.38592098475101</v>
      </c>
      <c r="EI17" s="335">
        <f t="shared" si="10"/>
        <v>280.69816184937503</v>
      </c>
      <c r="EJ17" s="335">
        <f t="shared" si="11"/>
        <v>0.20692409258864139</v>
      </c>
      <c r="EK17" s="335">
        <f t="shared" si="12"/>
        <v>0.73999493628111201</v>
      </c>
      <c r="EL17" s="335">
        <f t="shared" si="13"/>
        <v>0.35335240075773999</v>
      </c>
      <c r="EM17" s="335">
        <f t="shared" si="14"/>
        <v>0.18897755292818599</v>
      </c>
      <c r="EN17" s="335">
        <f t="shared" si="15"/>
        <v>0.12218817840455801</v>
      </c>
      <c r="EO17" s="335">
        <f t="shared" si="16"/>
        <v>7.3060825114572805E-2</v>
      </c>
      <c r="EP17" s="335">
        <f t="shared" si="17"/>
        <v>5.3764321341730301E-2</v>
      </c>
      <c r="EQ17" s="335">
        <f t="shared" si="18"/>
        <v>4.5765873698397498E-2</v>
      </c>
      <c r="ER17" s="335">
        <f t="shared" si="19"/>
        <v>4.3548109073897001E-2</v>
      </c>
      <c r="ES17" s="335">
        <f t="shared" si="20"/>
        <v>4.24609775043936E-2</v>
      </c>
      <c r="ET17" s="335">
        <f t="shared" si="21"/>
        <v>5.5587065527563068E-2</v>
      </c>
      <c r="EU17" s="335">
        <f t="shared" si="22"/>
        <v>1.04747160569124E-2</v>
      </c>
      <c r="EV17" s="335">
        <f t="shared" si="23"/>
        <v>9.9570764799691708E-3</v>
      </c>
      <c r="EW17" s="335">
        <f t="shared" si="24"/>
        <v>6.4196648888919499E-3</v>
      </c>
      <c r="EX17" s="335">
        <f t="shared" si="25"/>
        <v>5.45599526494426E-3</v>
      </c>
      <c r="EY17" s="335">
        <f t="shared" si="26"/>
        <v>4.7175365225731996E-3</v>
      </c>
      <c r="EZ17" s="335">
        <f t="shared" si="27"/>
        <v>4.3018391726363297E-3</v>
      </c>
      <c r="FA17" s="335">
        <f t="shared" si="28"/>
        <v>4.1166816404986702E-3</v>
      </c>
      <c r="FB17" s="335">
        <f t="shared" si="29"/>
        <v>4.0509726462172697E-3</v>
      </c>
      <c r="FC17" s="335">
        <f t="shared" si="30"/>
        <v>4.0267596573162799E-3</v>
      </c>
      <c r="FD17" s="335">
        <f t="shared" si="31"/>
        <v>1.3041984458904573E-3</v>
      </c>
      <c r="FE17" s="335">
        <f t="shared" si="32"/>
        <v>0.112529836649977</v>
      </c>
      <c r="FF17" s="335">
        <f t="shared" si="33"/>
        <v>0.103764807432247</v>
      </c>
      <c r="FG17" s="335">
        <f t="shared" si="34"/>
        <v>8.1904009889209095E-2</v>
      </c>
      <c r="FH17" s="335">
        <f t="shared" si="35"/>
        <v>8.0372811122020202E-2</v>
      </c>
      <c r="FI17" s="335">
        <f t="shared" si="36"/>
        <v>7.8826850839141593E-2</v>
      </c>
      <c r="FJ17" s="335">
        <f t="shared" si="37"/>
        <v>7.7629471627150906E-2</v>
      </c>
      <c r="FK17" s="335">
        <f t="shared" si="38"/>
        <v>7.6869255276324197E-2</v>
      </c>
      <c r="FL17" s="335">
        <f t="shared" si="39"/>
        <v>7.6489801218608905E-2</v>
      </c>
      <c r="FM17" s="335">
        <f t="shared" si="40"/>
        <v>7.6275890012832595E-2</v>
      </c>
      <c r="FN17" s="335">
        <f t="shared" si="41"/>
        <v>3.2948538923667892E-2</v>
      </c>
      <c r="FO17" s="335">
        <f t="shared" si="42"/>
        <v>2.93140110896879E-2</v>
      </c>
      <c r="FP17" s="335">
        <f t="shared" si="43"/>
        <v>2.15603319614842E-2</v>
      </c>
      <c r="FQ17" s="335">
        <f t="shared" si="44"/>
        <v>1.61359542510712E-2</v>
      </c>
      <c r="FR17" s="335">
        <f t="shared" si="45"/>
        <v>1.4781439172223E-2</v>
      </c>
      <c r="FS17" s="335">
        <f t="shared" si="46"/>
        <v>1.3413837806436801E-2</v>
      </c>
      <c r="FT17" s="335">
        <f t="shared" si="47"/>
        <v>1.2354573478352299E-2</v>
      </c>
      <c r="FU17" s="335">
        <f t="shared" si="48"/>
        <v>1.16820653404197E-2</v>
      </c>
      <c r="FV17" s="335">
        <f t="shared" si="49"/>
        <v>1.13463459698093E-2</v>
      </c>
      <c r="FW17" s="335">
        <f t="shared" si="50"/>
        <v>1.1157149268450401E-2</v>
      </c>
      <c r="FX17" s="335">
        <f t="shared" si="51"/>
        <v>6.6026126062260432E-3</v>
      </c>
    </row>
    <row r="18" spans="1:180" x14ac:dyDescent="0.2">
      <c r="A18" s="305" t="str">
        <f>_xlfn.CONCAT(IF(LEFT(TRIM(A17),1)="*", "*R", "R"), 1+RIGHT(TRIM(A17),1))</f>
        <v>R5</v>
      </c>
      <c r="B18" s="305" t="str">
        <f t="shared" si="58"/>
        <v>TLCGSLC11</v>
      </c>
      <c r="C18" s="305" t="str">
        <f t="shared" si="59"/>
        <v>TL.GSL.C.CONV.2011</v>
      </c>
      <c r="D18" s="301" t="str">
        <f t="shared" si="60"/>
        <v>bn-vmt, bn-vmt/a</v>
      </c>
      <c r="E18" s="301" t="str">
        <f t="shared" si="61"/>
        <v>TLGSL</v>
      </c>
      <c r="F18" s="301" t="str">
        <f t="shared" si="62"/>
        <v>TL</v>
      </c>
      <c r="G18" s="315" t="s">
        <v>815</v>
      </c>
      <c r="H18" s="315" t="s">
        <v>814</v>
      </c>
      <c r="I18" s="315">
        <v>1</v>
      </c>
      <c r="J18" s="315" t="str">
        <f t="shared" si="52"/>
        <v>Compact car-GSL</v>
      </c>
      <c r="K18" s="335">
        <f>$I18*IF($G18="Pickup", SUMIFS(NewEmisData!E:E, NewEmisData!$A:$A, "Pickup", NewEmisData!$B:$B, $A18, NewEmisData!$C:$C, $H18, NewEmisData!$D:$D, K$2), SUMIFS(NewEmisData!E:E, NewEmisData!$A:$A, "LDV", NewEmisData!$B:$B, $A18, NewEmisData!$C:$C, $H18, NewEmisData!$D:$D, K$2))</f>
        <v>474.817101058422</v>
      </c>
      <c r="L18" s="335">
        <f>$I18*IF($G18="Pickup", SUMIFS(NewEmisData!F:F, NewEmisData!$A:$A, "Pickup", NewEmisData!$B:$B, $A18, NewEmisData!$C:$C, $H18, NewEmisData!$D:$D, L$2), SUMIFS(NewEmisData!F:F, NewEmisData!$A:$A, "LDV", NewEmisData!$B:$B, $A18, NewEmisData!$C:$C, $H18, NewEmisData!$D:$D, L$2))</f>
        <v>451.24703471572099</v>
      </c>
      <c r="M18" s="335">
        <f>$I18*IF($G18="Pickup", SUMIFS(NewEmisData!G:G, NewEmisData!$A:$A, "Pickup", NewEmisData!$B:$B, $A18, NewEmisData!$C:$C, $H18, NewEmisData!$D:$D, M$2), SUMIFS(NewEmisData!G:G, NewEmisData!$A:$A, "LDV", NewEmisData!$B:$B, $A18, NewEmisData!$C:$C, $H18, NewEmisData!$D:$D, M$2))</f>
        <v>359.55406391675598</v>
      </c>
      <c r="N18" s="335">
        <f>$I18*IF($G18="Pickup", SUMIFS(NewEmisData!H:H, NewEmisData!$A:$A, "Pickup", NewEmisData!$B:$B, $A18, NewEmisData!$C:$C, $H18, NewEmisData!$D:$D, N$2), SUMIFS(NewEmisData!H:H, NewEmisData!$A:$A, "LDV", NewEmisData!$B:$B, $A18, NewEmisData!$C:$C, $H18, NewEmisData!$D:$D, N$2))</f>
        <v>306.68867751853497</v>
      </c>
      <c r="O18" s="335">
        <f>$I18*IF($G18="Pickup", SUMIFS(NewEmisData!I:I, NewEmisData!$A:$A, "Pickup", NewEmisData!$B:$B, $A18, NewEmisData!$C:$C, $H18, NewEmisData!$D:$D, O$2), SUMIFS(NewEmisData!I:I, NewEmisData!$A:$A, "LDV", NewEmisData!$B:$B, $A18, NewEmisData!$C:$C, $H18, NewEmisData!$D:$D, O$2))</f>
        <v>266.05693149041099</v>
      </c>
      <c r="P18" s="335">
        <f>$I18*IF($G18="Pickup", SUMIFS(NewEmisData!J:J, NewEmisData!$A:$A, "Pickup", NewEmisData!$B:$B, $A18, NewEmisData!$C:$C, $H18, NewEmisData!$D:$D, P$2), SUMIFS(NewEmisData!J:J, NewEmisData!$A:$A, "LDV", NewEmisData!$B:$B, $A18, NewEmisData!$C:$C, $H18, NewEmisData!$D:$D, P$2))</f>
        <v>243.087176828883</v>
      </c>
      <c r="Q18" s="335">
        <f>$I18*IF($G18="Pickup", SUMIFS(NewEmisData!K:K, NewEmisData!$A:$A, "Pickup", NewEmisData!$B:$B, $A18, NewEmisData!$C:$C, $H18, NewEmisData!$D:$D, Q$2), SUMIFS(NewEmisData!K:K, NewEmisData!$A:$A, "LDV", NewEmisData!$B:$B, $A18, NewEmisData!$C:$C, $H18, NewEmisData!$D:$D, Q$2))</f>
        <v>232.82718030870799</v>
      </c>
      <c r="R18" s="335">
        <f>$I18*IF($G18="Pickup", SUMIFS(NewEmisData!L:L, NewEmisData!$A:$A, "Pickup", NewEmisData!$B:$B, $A18, NewEmisData!$C:$C, $H18, NewEmisData!$D:$D, R$2), SUMIFS(NewEmisData!L:L, NewEmisData!$A:$A, "LDV", NewEmisData!$B:$B, $A18, NewEmisData!$C:$C, $H18, NewEmisData!$D:$D, R$2))</f>
        <v>229.167353178653</v>
      </c>
      <c r="S18" s="335">
        <f>$I18*IF($G18="Pickup", SUMIFS(NewEmisData!M:M, NewEmisData!$A:$A, "Pickup", NewEmisData!$B:$B, $A18, NewEmisData!$C:$C, $H18, NewEmisData!$D:$D, S$2), SUMIFS(NewEmisData!M:M, NewEmisData!$A:$A, "LDV", NewEmisData!$B:$B, $A18, NewEmisData!$C:$C, $H18, NewEmisData!$D:$D, S$2))</f>
        <v>227.80956840287899</v>
      </c>
      <c r="T18" s="335">
        <v>0.20692409258864139</v>
      </c>
      <c r="U18" s="335">
        <f>$I18*IF($G18="Pickup", SUMIFS(NewEmisData!E:E, NewEmisData!$A:$A, "Pickup", NewEmisData!$B:$B, $A18, NewEmisData!$C:$C, $H18, NewEmisData!$D:$D, U$2), SUMIFS(NewEmisData!E:E, NewEmisData!$A:$A, "LDV", NewEmisData!$B:$B, $A18, NewEmisData!$C:$C, $H18, NewEmisData!$D:$D, U$2))</f>
        <v>0.70973077210402302</v>
      </c>
      <c r="V18" s="335">
        <f>$I18*IF($G18="Pickup", SUMIFS(NewEmisData!F:F, NewEmisData!$A:$A, "Pickup", NewEmisData!$B:$B, $A18, NewEmisData!$C:$C, $H18, NewEmisData!$D:$D, V$2), SUMIFS(NewEmisData!F:F, NewEmisData!$A:$A, "LDV", NewEmisData!$B:$B, $A18, NewEmisData!$C:$C, $H18, NewEmisData!$D:$D, V$2))</f>
        <v>0.32036907792622199</v>
      </c>
      <c r="W18" s="335">
        <f>$I18*IF($G18="Pickup", SUMIFS(NewEmisData!G:G, NewEmisData!$A:$A, "Pickup", NewEmisData!$B:$B, $A18, NewEmisData!$C:$C, $H18, NewEmisData!$D:$D, W$2), SUMIFS(NewEmisData!G:G, NewEmisData!$A:$A, "LDV", NewEmisData!$B:$B, $A18, NewEmisData!$C:$C, $H18, NewEmisData!$D:$D, W$2))</f>
        <v>0.23974719966536701</v>
      </c>
      <c r="X18" s="335">
        <f>$I18*IF($G18="Pickup", SUMIFS(NewEmisData!H:H, NewEmisData!$A:$A, "Pickup", NewEmisData!$B:$B, $A18, NewEmisData!$C:$C, $H18, NewEmisData!$D:$D, X$2), SUMIFS(NewEmisData!H:H, NewEmisData!$A:$A, "LDV", NewEmisData!$B:$B, $A18, NewEmisData!$C:$C, $H18, NewEmisData!$D:$D, X$2))</f>
        <v>0.160612501035788</v>
      </c>
      <c r="Y18" s="335">
        <f>$I18*IF($G18="Pickup", SUMIFS(NewEmisData!I:I, NewEmisData!$A:$A, "Pickup", NewEmisData!$B:$B, $A18, NewEmisData!$C:$C, $H18, NewEmisData!$D:$D, Y$2), SUMIFS(NewEmisData!I:I, NewEmisData!$A:$A, "LDV", NewEmisData!$B:$B, $A18, NewEmisData!$C:$C, $H18, NewEmisData!$D:$D, Y$2))</f>
        <v>0.10365613117262901</v>
      </c>
      <c r="Z18" s="335">
        <f>$I18*IF($G18="Pickup", SUMIFS(NewEmisData!J:J, NewEmisData!$A:$A, "Pickup", NewEmisData!$B:$B, $A18, NewEmisData!$C:$C, $H18, NewEmisData!$D:$D, Z$2), SUMIFS(NewEmisData!J:J, NewEmisData!$A:$A, "LDV", NewEmisData!$B:$B, $A18, NewEmisData!$C:$C, $H18, NewEmisData!$D:$D, Z$2))</f>
        <v>7.8799994555065797E-2</v>
      </c>
      <c r="AA18" s="335">
        <f>$I18*IF($G18="Pickup", SUMIFS(NewEmisData!K:K, NewEmisData!$A:$A, "Pickup", NewEmisData!$B:$B, $A18, NewEmisData!$C:$C, $H18, NewEmisData!$D:$D, AA$2), SUMIFS(NewEmisData!K:K, NewEmisData!$A:$A, "LDV", NewEmisData!$B:$B, $A18, NewEmisData!$C:$C, $H18, NewEmisData!$D:$D, AA$2))</f>
        <v>6.8646939612850705E-2</v>
      </c>
      <c r="AB18" s="335">
        <f>$I18*IF($G18="Pickup", SUMIFS(NewEmisData!L:L, NewEmisData!$A:$A, "Pickup", NewEmisData!$B:$B, $A18, NewEmisData!$C:$C, $H18, NewEmisData!$D:$D, AB$2), SUMIFS(NewEmisData!L:L, NewEmisData!$A:$A, "LDV", NewEmisData!$B:$B, $A18, NewEmisData!$C:$C, $H18, NewEmisData!$D:$D, AB$2))</f>
        <v>6.5824398729591893E-2</v>
      </c>
      <c r="AC18" s="335">
        <f>$I18*IF($G18="Pickup", SUMIFS(NewEmisData!M:M, NewEmisData!$A:$A, "Pickup", NewEmisData!$B:$B, $A18, NewEmisData!$C:$C, $H18, NewEmisData!$D:$D, AC$2), SUMIFS(NewEmisData!M:M, NewEmisData!$A:$A, "LDV", NewEmisData!$B:$B, $A18, NewEmisData!$C:$C, $H18, NewEmisData!$D:$D, AC$2))</f>
        <v>6.4340803704991095E-2</v>
      </c>
      <c r="AD18" s="335">
        <v>5.5587065527563068E-2</v>
      </c>
      <c r="AE18" s="335">
        <f>$I18*IF($G18="Pickup", SUMIFS(NewEmisData!E:E, NewEmisData!$A:$A, "Pickup", NewEmisData!$B:$B, $A18, NewEmisData!$C:$C, $H18, NewEmisData!$D:$D, AE$2), SUMIFS(NewEmisData!E:E, NewEmisData!$A:$A, "LDV", NewEmisData!$B:$B, $A18, NewEmisData!$C:$C, $H18, NewEmisData!$D:$D, AE$2))</f>
        <v>8.2160020457903906E-3</v>
      </c>
      <c r="AF18" s="335">
        <f>$I18*IF($G18="Pickup", SUMIFS(NewEmisData!F:F, NewEmisData!$A:$A, "Pickup", NewEmisData!$B:$B, $A18, NewEmisData!$C:$C, $H18, NewEmisData!$D:$D, AF$2), SUMIFS(NewEmisData!F:F, NewEmisData!$A:$A, "LDV", NewEmisData!$B:$B, $A18, NewEmisData!$C:$C, $H18, NewEmisData!$D:$D, AF$2))</f>
        <v>7.80815598787189E-3</v>
      </c>
      <c r="AG18" s="335">
        <f>$I18*IF($G18="Pickup", SUMIFS(NewEmisData!G:G, NewEmisData!$A:$A, "Pickup", NewEmisData!$B:$B, $A18, NewEmisData!$C:$C, $H18, NewEmisData!$D:$D, AG$2), SUMIFS(NewEmisData!G:G, NewEmisData!$A:$A, "LDV", NewEmisData!$B:$B, $A18, NewEmisData!$C:$C, $H18, NewEmisData!$D:$D, AG$2))</f>
        <v>5.1579884513251097E-3</v>
      </c>
      <c r="AH18" s="335">
        <f>$I18*IF($G18="Pickup", SUMIFS(NewEmisData!H:H, NewEmisData!$A:$A, "Pickup", NewEmisData!$B:$B, $A18, NewEmisData!$C:$C, $H18, NewEmisData!$D:$D, AH$2), SUMIFS(NewEmisData!H:H, NewEmisData!$A:$A, "LDV", NewEmisData!$B:$B, $A18, NewEmisData!$C:$C, $H18, NewEmisData!$D:$D, AH$2))</f>
        <v>4.3996084263759998E-3</v>
      </c>
      <c r="AI18" s="335">
        <f>$I18*IF($G18="Pickup", SUMIFS(NewEmisData!I:I, NewEmisData!$A:$A, "Pickup", NewEmisData!$B:$B, $A18, NewEmisData!$C:$C, $H18, NewEmisData!$D:$D, AI$2), SUMIFS(NewEmisData!I:I, NewEmisData!$A:$A, "LDV", NewEmisData!$B:$B, $A18, NewEmisData!$C:$C, $H18, NewEmisData!$D:$D, AI$2))</f>
        <v>3.81672539575274E-3</v>
      </c>
      <c r="AJ18" s="335">
        <f>$I18*IF($G18="Pickup", SUMIFS(NewEmisData!J:J, NewEmisData!$A:$A, "Pickup", NewEmisData!$B:$B, $A18, NewEmisData!$C:$C, $H18, NewEmisData!$D:$D, AJ$2), SUMIFS(NewEmisData!J:J, NewEmisData!$A:$A, "LDV", NewEmisData!$B:$B, $A18, NewEmisData!$C:$C, $H18, NewEmisData!$D:$D, AJ$2))</f>
        <v>3.4872096414849999E-3</v>
      </c>
      <c r="AK18" s="335">
        <f>$I18*IF($G18="Pickup", SUMIFS(NewEmisData!K:K, NewEmisData!$A:$A, "Pickup", NewEmisData!$B:$B, $A18, NewEmisData!$C:$C, $H18, NewEmisData!$D:$D, AK$2), SUMIFS(NewEmisData!K:K, NewEmisData!$A:$A, "LDV", NewEmisData!$B:$B, $A18, NewEmisData!$C:$C, $H18, NewEmisData!$D:$D, AK$2))</f>
        <v>3.3400286224750798E-3</v>
      </c>
      <c r="AL18" s="335">
        <f>$I18*IF($G18="Pickup", SUMIFS(NewEmisData!L:L, NewEmisData!$A:$A, "Pickup", NewEmisData!$B:$B, $A18, NewEmisData!$C:$C, $H18, NewEmisData!$D:$D, AL$2), SUMIFS(NewEmisData!L:L, NewEmisData!$A:$A, "LDV", NewEmisData!$B:$B, $A18, NewEmisData!$C:$C, $H18, NewEmisData!$D:$D, AL$2))</f>
        <v>3.2875233288682799E-3</v>
      </c>
      <c r="AM18" s="335">
        <f>$I18*IF($G18="Pickup", SUMIFS(NewEmisData!M:M, NewEmisData!$A:$A, "Pickup", NewEmisData!$B:$B, $A18, NewEmisData!$C:$C, $H18, NewEmisData!$D:$D, AM$2), SUMIFS(NewEmisData!M:M, NewEmisData!$A:$A, "LDV", NewEmisData!$B:$B, $A18, NewEmisData!$C:$C, $H18, NewEmisData!$D:$D, AM$2))</f>
        <v>3.2680461258744399E-3</v>
      </c>
      <c r="AN18" s="335">
        <v>1.3041984458904573E-3</v>
      </c>
      <c r="AO18" s="335">
        <f>$I18*IF($G18="Pickup", SUMIFS(NewEmisData!E:E, NewEmisData!$A:$A, "Pickup", NewEmisData!$B:$B, $A18, NewEmisData!$C:$C, $H18, NewEmisData!$D:$D, AO$2), SUMIFS(NewEmisData!E:E, NewEmisData!$A:$A, "LDV", NewEmisData!$B:$B, $A18, NewEmisData!$C:$C, $H18, NewEmisData!$D:$D, AO$2))</f>
        <v>7.6637268565666605E-2</v>
      </c>
      <c r="AP18" s="335">
        <f>$I18*IF($G18="Pickup", SUMIFS(NewEmisData!F:F, NewEmisData!$A:$A, "Pickup", NewEmisData!$B:$B, $A18, NewEmisData!$C:$C, $H18, NewEmisData!$D:$D, AP$2), SUMIFS(NewEmisData!F:F, NewEmisData!$A:$A, "LDV", NewEmisData!$B:$B, $A18, NewEmisData!$C:$C, $H18, NewEmisData!$D:$D, AP$2))</f>
        <v>7.17220347655846E-2</v>
      </c>
      <c r="AQ18" s="335">
        <f>$I18*IF($G18="Pickup", SUMIFS(NewEmisData!G:G, NewEmisData!$A:$A, "Pickup", NewEmisData!$B:$B, $A18, NewEmisData!$C:$C, $H18, NewEmisData!$D:$D, AQ$2), SUMIFS(NewEmisData!G:G, NewEmisData!$A:$A, "LDV", NewEmisData!$B:$B, $A18, NewEmisData!$C:$C, $H18, NewEmisData!$D:$D, AQ$2))</f>
        <v>5.3063354209187903E-2</v>
      </c>
      <c r="AR18" s="335">
        <f>$I18*IF($G18="Pickup", SUMIFS(NewEmisData!H:H, NewEmisData!$A:$A, "Pickup", NewEmisData!$B:$B, $A18, NewEmisData!$C:$C, $H18, NewEmisData!$D:$D, AR$2), SUMIFS(NewEmisData!H:H, NewEmisData!$A:$A, "LDV", NewEmisData!$B:$B, $A18, NewEmisData!$C:$C, $H18, NewEmisData!$D:$D, AR$2))</f>
        <v>5.1413159178765599E-2</v>
      </c>
      <c r="AS18" s="335">
        <f>$I18*IF($G18="Pickup", SUMIFS(NewEmisData!I:I, NewEmisData!$A:$A, "Pickup", NewEmisData!$B:$B, $A18, NewEmisData!$C:$C, $H18, NewEmisData!$D:$D, AS$2), SUMIFS(NewEmisData!I:I, NewEmisData!$A:$A, "LDV", NewEmisData!$B:$B, $A18, NewEmisData!$C:$C, $H18, NewEmisData!$D:$D, AS$2))</f>
        <v>4.9937748877796798E-2</v>
      </c>
      <c r="AT18" s="335">
        <f>$I18*IF($G18="Pickup", SUMIFS(NewEmisData!J:J, NewEmisData!$A:$A, "Pickup", NewEmisData!$B:$B, $A18, NewEmisData!$C:$C, $H18, NewEmisData!$D:$D, AT$2), SUMIFS(NewEmisData!J:J, NewEmisData!$A:$A, "LDV", NewEmisData!$B:$B, $A18, NewEmisData!$C:$C, $H18, NewEmisData!$D:$D, AT$2))</f>
        <v>4.8737436898882699E-2</v>
      </c>
      <c r="AU18" s="335">
        <f>$I18*IF($G18="Pickup", SUMIFS(NewEmisData!K:K, NewEmisData!$A:$A, "Pickup", NewEmisData!$B:$B, $A18, NewEmisData!$C:$C, $H18, NewEmisData!$D:$D, AU$2), SUMIFS(NewEmisData!K:K, NewEmisData!$A:$A, "LDV", NewEmisData!$B:$B, $A18, NewEmisData!$C:$C, $H18, NewEmisData!$D:$D, AU$2))</f>
        <v>4.7984590527250397E-2</v>
      </c>
      <c r="AV18" s="335">
        <f>$I18*IF($G18="Pickup", SUMIFS(NewEmisData!L:L, NewEmisData!$A:$A, "Pickup", NewEmisData!$B:$B, $A18, NewEmisData!$C:$C, $H18, NewEmisData!$D:$D, AV$2), SUMIFS(NewEmisData!L:L, NewEmisData!$A:$A, "LDV", NewEmisData!$B:$B, $A18, NewEmisData!$C:$C, $H18, NewEmisData!$D:$D, AV$2))</f>
        <v>4.76005320802948E-2</v>
      </c>
      <c r="AW18" s="335">
        <f>$I18*IF($G18="Pickup", SUMIFS(NewEmisData!M:M, NewEmisData!$A:$A, "Pickup", NewEmisData!$B:$B, $A18, NewEmisData!$C:$C, $H18, NewEmisData!$D:$D, AW$2), SUMIFS(NewEmisData!M:M, NewEmisData!$A:$A, "LDV", NewEmisData!$B:$B, $A18, NewEmisData!$C:$C, $H18, NewEmisData!$D:$D, AW$2))</f>
        <v>4.7377866603412998E-2</v>
      </c>
      <c r="AX18" s="335">
        <v>3.2948538923667892E-2</v>
      </c>
      <c r="AY18" s="335">
        <f>$I18*IF($G18="Pickup", SUMIFS(NewEmisData!E:E, NewEmisData!$A:$A, "Pickup", NewEmisData!$B:$B, $A18, NewEmisData!$C:$C, $H18, NewEmisData!$D:$D, AY$2), SUMIFS(NewEmisData!E:E, NewEmisData!$A:$A, "LDV", NewEmisData!$B:$B, $A18, NewEmisData!$C:$C, $H18, NewEmisData!$D:$D, AY$2))</f>
        <v>1.9839679684136899E-2</v>
      </c>
      <c r="AZ18" s="335">
        <f>$I18*IF($G18="Pickup", SUMIFS(NewEmisData!F:F, NewEmisData!$A:$A, "Pickup", NewEmisData!$B:$B, $A18, NewEmisData!$C:$C, $H18, NewEmisData!$D:$D, AZ$2), SUMIFS(NewEmisData!F:F, NewEmisData!$A:$A, "LDV", NewEmisData!$B:$B, $A18, NewEmisData!$C:$C, $H18, NewEmisData!$D:$D, AZ$2))</f>
        <v>1.54915322396613E-2</v>
      </c>
      <c r="BA18" s="335">
        <f>$I18*IF($G18="Pickup", SUMIFS(NewEmisData!G:G, NewEmisData!$A:$A, "Pickup", NewEmisData!$B:$B, $A18, NewEmisData!$C:$C, $H18, NewEmisData!$D:$D, BA$2), SUMIFS(NewEmisData!G:G, NewEmisData!$A:$A, "LDV", NewEmisData!$B:$B, $A18, NewEmisData!$C:$C, $H18, NewEmisData!$D:$D, BA$2))</f>
        <v>1.24856485125612E-2</v>
      </c>
      <c r="BB18" s="335">
        <f>$I18*IF($G18="Pickup", SUMIFS(NewEmisData!H:H, NewEmisData!$A:$A, "Pickup", NewEmisData!$B:$B, $A18, NewEmisData!$C:$C, $H18, NewEmisData!$D:$D, BB$2), SUMIFS(NewEmisData!H:H, NewEmisData!$A:$A, "LDV", NewEmisData!$B:$B, $A18, NewEmisData!$C:$C, $H18, NewEmisData!$D:$D, BB$2))</f>
        <v>1.10258430769824E-2</v>
      </c>
      <c r="BC18" s="335">
        <f>$I18*IF($G18="Pickup", SUMIFS(NewEmisData!I:I, NewEmisData!$A:$A, "Pickup", NewEmisData!$B:$B, $A18, NewEmisData!$C:$C, $H18, NewEmisData!$D:$D, BC$2), SUMIFS(NewEmisData!I:I, NewEmisData!$A:$A, "LDV", NewEmisData!$B:$B, $A18, NewEmisData!$C:$C, $H18, NewEmisData!$D:$D, BC$2))</f>
        <v>9.7206839249302599E-3</v>
      </c>
      <c r="BD18" s="335">
        <f>$I18*IF($G18="Pickup", SUMIFS(NewEmisData!J:J, NewEmisData!$A:$A, "Pickup", NewEmisData!$B:$B, $A18, NewEmisData!$C:$C, $H18, NewEmisData!$D:$D, BD$2), SUMIFS(NewEmisData!J:J, NewEmisData!$A:$A, "LDV", NewEmisData!$B:$B, $A18, NewEmisData!$C:$C, $H18, NewEmisData!$D:$D, BD$2))</f>
        <v>8.6588886279032502E-3</v>
      </c>
      <c r="BE18" s="335">
        <f>$I18*IF($G18="Pickup", SUMIFS(NewEmisData!K:K, NewEmisData!$A:$A, "Pickup", NewEmisData!$B:$B, $A18, NewEmisData!$C:$C, $H18, NewEmisData!$D:$D, BE$2), SUMIFS(NewEmisData!K:K, NewEmisData!$A:$A, "LDV", NewEmisData!$B:$B, $A18, NewEmisData!$C:$C, $H18, NewEmisData!$D:$D, BE$2))</f>
        <v>7.9928948991222996E-3</v>
      </c>
      <c r="BF18" s="335">
        <f>$I18*IF($G18="Pickup", SUMIFS(NewEmisData!L:L, NewEmisData!$A:$A, "Pickup", NewEmisData!$B:$B, $A18, NewEmisData!$C:$C, $H18, NewEmisData!$D:$D, BF$2), SUMIFS(NewEmisData!L:L, NewEmisData!$A:$A, "LDV", NewEmisData!$B:$B, $A18, NewEmisData!$C:$C, $H18, NewEmisData!$D:$D, BF$2))</f>
        <v>7.65317007618625E-3</v>
      </c>
      <c r="BG18" s="335">
        <f>$I18*IF($G18="Pickup", SUMIFS(NewEmisData!M:M, NewEmisData!$A:$A, "Pickup", NewEmisData!$B:$B, $A18, NewEmisData!$C:$C, $H18, NewEmisData!$D:$D, BG$2), SUMIFS(NewEmisData!M:M, NewEmisData!$A:$A, "LDV", NewEmisData!$B:$B, $A18, NewEmisData!$C:$C, $H18, NewEmisData!$D:$D, BG$2))</f>
        <v>7.4561632981935697E-3</v>
      </c>
      <c r="BH18" s="335">
        <v>6.6026126062260432E-3</v>
      </c>
      <c r="BI18" s="335">
        <f>$I18*IF($G18="Pickup", SUMIFS(NewEmisData!E:E, NewEmisData!$A:$A, "Pickup", NewEmisData!$B:$B, $A18, NewEmisData!$C:$C, $H18, NewEmisData!$D:$D, BI$2), SUMIFS(NewEmisData!E:E, NewEmisData!$A:$A, "LDV", NewEmisData!$B:$B, $A18, NewEmisData!$C:$C, $H18, NewEmisData!$D:$D, BI$2))</f>
        <v>6.4220034872518204</v>
      </c>
      <c r="BJ18" s="335">
        <f>$I18*IF($G18="Pickup", SUMIFS(NewEmisData!F:F, NewEmisData!$A:$A, "Pickup", NewEmisData!$B:$B, $A18, NewEmisData!$C:$C, $H18, NewEmisData!$D:$D, BJ$2), SUMIFS(NewEmisData!F:F, NewEmisData!$A:$A, "LDV", NewEmisData!$B:$B, $A18, NewEmisData!$C:$C, $H18, NewEmisData!$D:$D, BJ$2))</f>
        <v>3.8479800836345999</v>
      </c>
      <c r="BK18" s="335">
        <f>$I18*IF($G18="Pickup", SUMIFS(NewEmisData!G:G, NewEmisData!$A:$A, "Pickup", NewEmisData!$B:$B, $A18, NewEmisData!$C:$C, $H18, NewEmisData!$D:$D, BK$2), SUMIFS(NewEmisData!G:G, NewEmisData!$A:$A, "LDV", NewEmisData!$B:$B, $A18, NewEmisData!$C:$C, $H18, NewEmisData!$D:$D, BK$2))</f>
        <v>2.9970734916117499</v>
      </c>
      <c r="BL18" s="335">
        <f>$I18*IF($G18="Pickup", SUMIFS(NewEmisData!H:H, NewEmisData!$A:$A, "Pickup", NewEmisData!$B:$B, $A18, NewEmisData!$C:$C, $H18, NewEmisData!$D:$D, BL$2), SUMIFS(NewEmisData!H:H, NewEmisData!$A:$A, "LDV", NewEmisData!$B:$B, $A18, NewEmisData!$C:$C, $H18, NewEmisData!$D:$D, BL$2))</f>
        <v>2.36472323758924</v>
      </c>
      <c r="BM18" s="335">
        <f>$I18*IF($G18="Pickup", SUMIFS(NewEmisData!I:I, NewEmisData!$A:$A, "Pickup", NewEmisData!$B:$B, $A18, NewEmisData!$C:$C, $H18, NewEmisData!$D:$D, BM$2), SUMIFS(NewEmisData!I:I, NewEmisData!$A:$A, "LDV", NewEmisData!$B:$B, $A18, NewEmisData!$C:$C, $H18, NewEmisData!$D:$D, BM$2))</f>
        <v>1.7421472431707099</v>
      </c>
      <c r="BN18" s="335">
        <f>$I18*IF($G18="Pickup", SUMIFS(NewEmisData!J:J, NewEmisData!$A:$A, "Pickup", NewEmisData!$B:$B, $A18, NewEmisData!$C:$C, $H18, NewEmisData!$D:$D, BN$2), SUMIFS(NewEmisData!J:J, NewEmisData!$A:$A, "LDV", NewEmisData!$B:$B, $A18, NewEmisData!$C:$C, $H18, NewEmisData!$D:$D, BN$2))</f>
        <v>1.3931539503279999</v>
      </c>
      <c r="BO18" s="335">
        <f>$I18*IF($G18="Pickup", SUMIFS(NewEmisData!K:K, NewEmisData!$A:$A, "Pickup", NewEmisData!$B:$B, $A18, NewEmisData!$C:$C, $H18, NewEmisData!$D:$D, BO$2), SUMIFS(NewEmisData!K:K, NewEmisData!$A:$A, "LDV", NewEmisData!$B:$B, $A18, NewEmisData!$C:$C, $H18, NewEmisData!$D:$D, BO$2))</f>
        <v>1.2342051269933401</v>
      </c>
      <c r="BP18" s="335">
        <f>$I18*IF($G18="Pickup", SUMIFS(NewEmisData!L:L, NewEmisData!$A:$A, "Pickup", NewEmisData!$B:$B, $A18, NewEmisData!$C:$C, $H18, NewEmisData!$D:$D, BP$2), SUMIFS(NewEmisData!L:L, NewEmisData!$A:$A, "LDV", NewEmisData!$B:$B, $A18, NewEmisData!$C:$C, $H18, NewEmisData!$D:$D, BP$2))</f>
        <v>1.18127069132138</v>
      </c>
      <c r="BQ18" s="335">
        <f>$I18*IF($G18="Pickup", SUMIFS(NewEmisData!M:M, NewEmisData!$A:$A, "Pickup", NewEmisData!$B:$B, $A18, NewEmisData!$C:$C, $H18, NewEmisData!$D:$D, BQ$2), SUMIFS(NewEmisData!M:M, NewEmisData!$A:$A, "LDV", NewEmisData!$B:$B, $A18, NewEmisData!$C:$C, $H18, NewEmisData!$D:$D, BQ$2))</f>
        <v>1.1484293714755001</v>
      </c>
      <c r="BR18" s="335">
        <v>1.5622001678221484</v>
      </c>
      <c r="BS18" s="335">
        <f>$I18*IF($G18="Pickup", SUMIFS(NewEmisData!E:E, NewEmisData!$A:$A, "Pickup", NewEmisData!$B:$B, $A18, NewEmisData!$C:$C, $H18, NewEmisData!$D:$D, BS$2), SUMIFS(NewEmisData!E:E, NewEmisData!$A:$A, "LDV", NewEmisData!$B:$B, $A18, NewEmisData!$C:$C, $H18, NewEmisData!$D:$D, BS$2))</f>
        <v>0.76625314114096599</v>
      </c>
      <c r="BT18" s="335">
        <f>$I18*IF($G18="Pickup", SUMIFS(NewEmisData!F:F, NewEmisData!$A:$A, "Pickup", NewEmisData!$B:$B, $A18, NewEmisData!$C:$C, $H18, NewEmisData!$D:$D, BT$2), SUMIFS(NewEmisData!F:F, NewEmisData!$A:$A, "LDV", NewEmisData!$B:$B, $A18, NewEmisData!$C:$C, $H18, NewEmisData!$D:$D, BT$2))</f>
        <v>0.42849019580384201</v>
      </c>
      <c r="BU18" s="335">
        <f>$I18*IF($G18="Pickup", SUMIFS(NewEmisData!G:G, NewEmisData!$A:$A, "Pickup", NewEmisData!$B:$B, $A18, NewEmisData!$C:$C, $H18, NewEmisData!$D:$D, BU$2), SUMIFS(NewEmisData!G:G, NewEmisData!$A:$A, "LDV", NewEmisData!$B:$B, $A18, NewEmisData!$C:$C, $H18, NewEmisData!$D:$D, BU$2))</f>
        <v>0.33923869580754101</v>
      </c>
      <c r="BV18" s="335">
        <f>$I18*IF($G18="Pickup", SUMIFS(NewEmisData!H:H, NewEmisData!$A:$A, "Pickup", NewEmisData!$B:$B, $A18, NewEmisData!$C:$C, $H18, NewEmisData!$D:$D, BV$2), SUMIFS(NewEmisData!H:H, NewEmisData!$A:$A, "LDV", NewEmisData!$B:$B, $A18, NewEmisData!$C:$C, $H18, NewEmisData!$D:$D, BV$2))</f>
        <v>0.274572609184357</v>
      </c>
      <c r="BW18" s="335">
        <f>$I18*IF($G18="Pickup", SUMIFS(NewEmisData!I:I, NewEmisData!$A:$A, "Pickup", NewEmisData!$B:$B, $A18, NewEmisData!$C:$C, $H18, NewEmisData!$D:$D, BW$2), SUMIFS(NewEmisData!I:I, NewEmisData!$A:$A, "LDV", NewEmisData!$B:$B, $A18, NewEmisData!$C:$C, $H18, NewEmisData!$D:$D, BW$2))</f>
        <v>0.20444446873760599</v>
      </c>
      <c r="BX18" s="335">
        <f>$I18*IF($G18="Pickup", SUMIFS(NewEmisData!J:J, NewEmisData!$A:$A, "Pickup", NewEmisData!$B:$B, $A18, NewEmisData!$C:$C, $H18, NewEmisData!$D:$D, BX$2), SUMIFS(NewEmisData!J:J, NewEmisData!$A:$A, "LDV", NewEmisData!$B:$B, $A18, NewEmisData!$C:$C, $H18, NewEmisData!$D:$D, BX$2))</f>
        <v>0.170176908378738</v>
      </c>
      <c r="BY18" s="335">
        <f>$I18*IF($G18="Pickup", SUMIFS(NewEmisData!K:K, NewEmisData!$A:$A, "Pickup", NewEmisData!$B:$B, $A18, NewEmisData!$C:$C, $H18, NewEmisData!$D:$D, BY$2), SUMIFS(NewEmisData!K:K, NewEmisData!$A:$A, "LDV", NewEmisData!$B:$B, $A18, NewEmisData!$C:$C, $H18, NewEmisData!$D:$D, BY$2))</f>
        <v>0.152045525981331</v>
      </c>
      <c r="BZ18" s="335">
        <f>$I18*IF($G18="Pickup", SUMIFS(NewEmisData!L:L, NewEmisData!$A:$A, "Pickup", NewEmisData!$B:$B, $A18, NewEmisData!$C:$C, $H18, NewEmisData!$D:$D, BZ$2), SUMIFS(NewEmisData!L:L, NewEmisData!$A:$A, "LDV", NewEmisData!$B:$B, $A18, NewEmisData!$C:$C, $H18, NewEmisData!$D:$D, BZ$2))</f>
        <v>0.14503696159912</v>
      </c>
      <c r="CA18" s="335">
        <f>$I18*IF($G18="Pickup", SUMIFS(NewEmisData!M:M, NewEmisData!$A:$A, "Pickup", NewEmisData!$B:$B, $A18, NewEmisData!$C:$C, $H18, NewEmisData!$D:$D, CA$2), SUMIFS(NewEmisData!M:M, NewEmisData!$A:$A, "LDV", NewEmisData!$B:$B, $A18, NewEmisData!$C:$C, $H18, NewEmisData!$D:$D, CA$2))</f>
        <v>0.139402683427791</v>
      </c>
      <c r="CB18" s="335">
        <v>0.11295846897695311</v>
      </c>
      <c r="CC18" s="335">
        <f>$I18*IF($G18="Pickup", SUMIFS(NewEmisData!E:E, NewEmisData!$A:$A, "Pickup", NewEmisData!$B:$B, $A18, NewEmisData!$C:$C, $H18, NewEmisData!$D:$D, CC$2), SUMIFS(NewEmisData!E:E, NewEmisData!$A:$A, "LDV", NewEmisData!$B:$B, $A18, NewEmisData!$C:$C, $H18, NewEmisData!$D:$D, CC$2))</f>
        <v>3.9065075142891502E-2</v>
      </c>
      <c r="CD18" s="335">
        <f>$I18*IF($G18="Pickup", SUMIFS(NewEmisData!F:F, NewEmisData!$A:$A, "Pickup", NewEmisData!$B:$B, $A18, NewEmisData!$C:$C, $H18, NewEmisData!$D:$D, CD$2), SUMIFS(NewEmisData!F:F, NewEmisData!$A:$A, "LDV", NewEmisData!$B:$B, $A18, NewEmisData!$C:$C, $H18, NewEmisData!$D:$D, CD$2))</f>
        <v>2.71884075109541E-2</v>
      </c>
      <c r="CE18" s="335">
        <f>$I18*IF($G18="Pickup", SUMIFS(NewEmisData!G:G, NewEmisData!$A:$A, "Pickup", NewEmisData!$B:$B, $A18, NewEmisData!$C:$C, $H18, NewEmisData!$D:$D, CE$2), SUMIFS(NewEmisData!G:G, NewEmisData!$A:$A, "LDV", NewEmisData!$B:$B, $A18, NewEmisData!$C:$C, $H18, NewEmisData!$D:$D, CE$2))</f>
        <v>2.35915905182916E-2</v>
      </c>
      <c r="CF18" s="335">
        <f>$I18*IF($G18="Pickup", SUMIFS(NewEmisData!H:H, NewEmisData!$A:$A, "Pickup", NewEmisData!$B:$B, $A18, NewEmisData!$C:$C, $H18, NewEmisData!$D:$D, CF$2), SUMIFS(NewEmisData!H:H, NewEmisData!$A:$A, "LDV", NewEmisData!$B:$B, $A18, NewEmisData!$C:$C, $H18, NewEmisData!$D:$D, CF$2))</f>
        <v>2.2519914122574401E-2</v>
      </c>
      <c r="CG18" s="335">
        <f>$I18*IF($G18="Pickup", SUMIFS(NewEmisData!I:I, NewEmisData!$A:$A, "Pickup", NewEmisData!$B:$B, $A18, NewEmisData!$C:$C, $H18, NewEmisData!$D:$D, CG$2), SUMIFS(NewEmisData!I:I, NewEmisData!$A:$A, "LDV", NewEmisData!$B:$B, $A18, NewEmisData!$C:$C, $H18, NewEmisData!$D:$D, CG$2))</f>
        <v>2.1807779866682201E-2</v>
      </c>
      <c r="CH18" s="335">
        <f>$I18*IF($G18="Pickup", SUMIFS(NewEmisData!J:J, NewEmisData!$A:$A, "Pickup", NewEmisData!$B:$B, $A18, NewEmisData!$C:$C, $H18, NewEmisData!$D:$D, CH$2), SUMIFS(NewEmisData!J:J, NewEmisData!$A:$A, "LDV", NewEmisData!$B:$B, $A18, NewEmisData!$C:$C, $H18, NewEmisData!$D:$D, CH$2))</f>
        <v>2.1246517083751901E-2</v>
      </c>
      <c r="CI18" s="335">
        <f>$I18*IF($G18="Pickup", SUMIFS(NewEmisData!K:K, NewEmisData!$A:$A, "Pickup", NewEmisData!$B:$B, $A18, NewEmisData!$C:$C, $H18, NewEmisData!$D:$D, CI$2), SUMIFS(NewEmisData!K:K, NewEmisData!$A:$A, "LDV", NewEmisData!$B:$B, $A18, NewEmisData!$C:$C, $H18, NewEmisData!$D:$D, CI$2))</f>
        <v>2.1244746441372499E-2</v>
      </c>
      <c r="CJ18" s="335">
        <f>$I18*IF($G18="Pickup", SUMIFS(NewEmisData!L:L, NewEmisData!$A:$A, "Pickup", NewEmisData!$B:$B, $A18, NewEmisData!$C:$C, $H18, NewEmisData!$D:$D, CJ$2), SUMIFS(NewEmisData!L:L, NewEmisData!$A:$A, "LDV", NewEmisData!$B:$B, $A18, NewEmisData!$C:$C, $H18, NewEmisData!$D:$D, CJ$2))</f>
        <v>2.1244238664552498E-2</v>
      </c>
      <c r="CK18" s="335">
        <f>$I18*IF($G18="Pickup", SUMIFS(NewEmisData!M:M, NewEmisData!$A:$A, "Pickup", NewEmisData!$B:$B, $A18, NewEmisData!$C:$C, $H18, NewEmisData!$D:$D, CK$2), SUMIFS(NewEmisData!M:M, NewEmisData!$A:$A, "LDV", NewEmisData!$B:$B, $A18, NewEmisData!$C:$C, $H18, NewEmisData!$D:$D, CK$2))</f>
        <v>2.1243800212783201E-2</v>
      </c>
      <c r="CL18" s="335">
        <v>2.0846549246249676E-2</v>
      </c>
      <c r="CM18" s="335">
        <f>$I18*IF($G18="Pickup", SUMIFS(NewEmisData!E:E, NewEmisData!$A:$A, "Pickup", NewEmisData!$B:$B, $A18, NewEmisData!$C:$C, $H18, NewEmisData!$D:$D, CM$2), SUMIFS(NewEmisData!E:E, NewEmisData!$A:$A, "LDV", NewEmisData!$B:$B, $A18, NewEmisData!$C:$C, $H18, NewEmisData!$D:$D, CM$2))</f>
        <v>2.3400482606005499E-2</v>
      </c>
      <c r="CN18" s="335">
        <f>$I18*IF($G18="Pickup", SUMIFS(NewEmisData!F:F, NewEmisData!$A:$A, "Pickup", NewEmisData!$B:$B, $A18, NewEmisData!$C:$C, $H18, NewEmisData!$D:$D, CN$2), SUMIFS(NewEmisData!F:F, NewEmisData!$A:$A, "LDV", NewEmisData!$B:$B, $A18, NewEmisData!$C:$C, $H18, NewEmisData!$D:$D, CN$2))</f>
        <v>1.46264020139097E-2</v>
      </c>
      <c r="CO18" s="335">
        <f>$I18*IF($G18="Pickup", SUMIFS(NewEmisData!G:G, NewEmisData!$A:$A, "Pickup", NewEmisData!$B:$B, $A18, NewEmisData!$C:$C, $H18, NewEmisData!$D:$D, CO$2), SUMIFS(NewEmisData!G:G, NewEmisData!$A:$A, "LDV", NewEmisData!$B:$B, $A18, NewEmisData!$C:$C, $H18, NewEmisData!$D:$D, CO$2))</f>
        <v>1.17594755724597E-2</v>
      </c>
      <c r="CP18" s="335">
        <f>$I18*IF($G18="Pickup", SUMIFS(NewEmisData!H:H, NewEmisData!$A:$A, "Pickup", NewEmisData!$B:$B, $A18, NewEmisData!$C:$C, $H18, NewEmisData!$D:$D, CP$2), SUMIFS(NewEmisData!H:H, NewEmisData!$A:$A, "LDV", NewEmisData!$B:$B, $A18, NewEmisData!$C:$C, $H18, NewEmisData!$D:$D, CP$2))</f>
        <v>9.5913131178771704E-3</v>
      </c>
      <c r="CQ18" s="335">
        <f>$I18*IF($G18="Pickup", SUMIFS(NewEmisData!I:I, NewEmisData!$A:$A, "Pickup", NewEmisData!$B:$B, $A18, NewEmisData!$C:$C, $H18, NewEmisData!$D:$D, CQ$2), SUMIFS(NewEmisData!I:I, NewEmisData!$A:$A, "LDV", NewEmisData!$B:$B, $A18, NewEmisData!$C:$C, $H18, NewEmisData!$D:$D, CQ$2))</f>
        <v>8.49787062067325E-3</v>
      </c>
      <c r="CR18" s="335">
        <f>$I18*IF($G18="Pickup", SUMIFS(NewEmisData!J:J, NewEmisData!$A:$A, "Pickup", NewEmisData!$B:$B, $A18, NewEmisData!$C:$C, $H18, NewEmisData!$D:$D, CR$2), SUMIFS(NewEmisData!J:J, NewEmisData!$A:$A, "LDV", NewEmisData!$B:$B, $A18, NewEmisData!$C:$C, $H18, NewEmisData!$D:$D, CR$2))</f>
        <v>8.0109865110152001E-3</v>
      </c>
      <c r="CS18" s="335">
        <f>$I18*IF($G18="Pickup", SUMIFS(NewEmisData!K:K, NewEmisData!$A:$A, "Pickup", NewEmisData!$B:$B, $A18, NewEmisData!$C:$C, $H18, NewEmisData!$D:$D, CS$2), SUMIFS(NewEmisData!K:K, NewEmisData!$A:$A, "LDV", NewEmisData!$B:$B, $A18, NewEmisData!$C:$C, $H18, NewEmisData!$D:$D, CS$2))</f>
        <v>7.9536784391849198E-3</v>
      </c>
      <c r="CT18" s="335">
        <f>$I18*IF($G18="Pickup", SUMIFS(NewEmisData!L:L, NewEmisData!$A:$A, "Pickup", NewEmisData!$B:$B, $A18, NewEmisData!$C:$C, $H18, NewEmisData!$D:$D, CT$2), SUMIFS(NewEmisData!L:L, NewEmisData!$A:$A, "LDV", NewEmisData!$B:$B, $A18, NewEmisData!$C:$C, $H18, NewEmisData!$D:$D, CT$2))</f>
        <v>7.8603296078806496E-3</v>
      </c>
      <c r="CU18" s="335">
        <f>$I18*IF($G18="Pickup", SUMIFS(NewEmisData!M:M, NewEmisData!$A:$A, "Pickup", NewEmisData!$B:$B, $A18, NewEmisData!$C:$C, $H18, NewEmisData!$D:$D, CU$2), SUMIFS(NewEmisData!M:M, NewEmisData!$A:$A, "LDV", NewEmisData!$B:$B, $A18, NewEmisData!$C:$C, $H18, NewEmisData!$D:$D, CU$2))</f>
        <v>7.8597717488691193E-3</v>
      </c>
      <c r="CV18" s="335">
        <v>5.2030687941242611E-3</v>
      </c>
      <c r="CW18" s="335">
        <v>3.0448046675121709E-3</v>
      </c>
      <c r="CX18" s="335">
        <v>1.8865908720768221E-3</v>
      </c>
      <c r="CY18" s="335">
        <v>1.5570268485524494E-3</v>
      </c>
      <c r="CZ18" s="335">
        <v>1.2432183416122382E-3</v>
      </c>
      <c r="DA18" s="335">
        <v>9.252251866281976E-4</v>
      </c>
      <c r="DB18" s="335">
        <v>7.2309456596024934E-4</v>
      </c>
      <c r="DC18" s="335">
        <v>6.8940706870607876E-4</v>
      </c>
      <c r="DD18" s="335">
        <v>6.844148428615973E-4</v>
      </c>
      <c r="DE18" s="335">
        <v>6.8634617396886091E-4</v>
      </c>
      <c r="DF18" s="335">
        <v>6.8634617396886091E-4</v>
      </c>
      <c r="DG18" s="335">
        <f>$I18*IF($G18="Pickup", SUMIFS(NewEmisData!E:E, NewEmisData!$A:$A, "Pickup", NewEmisData!$B:$B, $A18, NewEmisData!$C:$C, $H18, NewEmisData!$D:$D, DG$2), SUMIFS(NewEmisData!E:E, NewEmisData!$A:$A, "LDV", NewEmisData!$B:$B, $A18, NewEmisData!$C:$C, $H18, NewEmisData!$D:$D, DG$2))</f>
        <v>0</v>
      </c>
      <c r="DH18" s="335">
        <f>$I18*IF($G18="Pickup", SUMIFS(NewEmisData!F:F, NewEmisData!$A:$A, "Pickup", NewEmisData!$B:$B, $A18, NewEmisData!$C:$C, $H18, NewEmisData!$D:$D, DH$2), SUMIFS(NewEmisData!F:F, NewEmisData!$A:$A, "LDV", NewEmisData!$B:$B, $A18, NewEmisData!$C:$C, $H18, NewEmisData!$D:$D, DH$2))</f>
        <v>0</v>
      </c>
      <c r="DI18" s="335">
        <f>$I18*IF($G18="Pickup", SUMIFS(NewEmisData!G:G, NewEmisData!$A:$A, "Pickup", NewEmisData!$B:$B, $A18, NewEmisData!$C:$C, $H18, NewEmisData!$D:$D, DI$2), SUMIFS(NewEmisData!G:G, NewEmisData!$A:$A, "LDV", NewEmisData!$B:$B, $A18, NewEmisData!$C:$C, $H18, NewEmisData!$D:$D, DI$2))</f>
        <v>0</v>
      </c>
      <c r="DJ18" s="335">
        <f>$I18*IF($G18="Pickup", SUMIFS(NewEmisData!H:H, NewEmisData!$A:$A, "Pickup", NewEmisData!$B:$B, $A18, NewEmisData!$C:$C, $H18, NewEmisData!$D:$D, DJ$2), SUMIFS(NewEmisData!H:H, NewEmisData!$A:$A, "LDV", NewEmisData!$B:$B, $A18, NewEmisData!$C:$C, $H18, NewEmisData!$D:$D, DJ$2))</f>
        <v>0</v>
      </c>
      <c r="DK18" s="335">
        <f>$I18*IF($G18="Pickup", SUMIFS(NewEmisData!I:I, NewEmisData!$A:$A, "Pickup", NewEmisData!$B:$B, $A18, NewEmisData!$C:$C, $H18, NewEmisData!$D:$D, DK$2), SUMIFS(NewEmisData!I:I, NewEmisData!$A:$A, "LDV", NewEmisData!$B:$B, $A18, NewEmisData!$C:$C, $H18, NewEmisData!$D:$D, DK$2))</f>
        <v>0</v>
      </c>
      <c r="DL18" s="335">
        <f>$I18*IF($G18="Pickup", SUMIFS(NewEmisData!J:J, NewEmisData!$A:$A, "Pickup", NewEmisData!$B:$B, $A18, NewEmisData!$C:$C, $H18, NewEmisData!$D:$D, DL$2), SUMIFS(NewEmisData!J:J, NewEmisData!$A:$A, "LDV", NewEmisData!$B:$B, $A18, NewEmisData!$C:$C, $H18, NewEmisData!$D:$D, DL$2))</f>
        <v>0</v>
      </c>
      <c r="DM18" s="335">
        <f>$I18*IF($G18="Pickup", SUMIFS(NewEmisData!K:K, NewEmisData!$A:$A, "Pickup", NewEmisData!$B:$B, $A18, NewEmisData!$C:$C, $H18, NewEmisData!$D:$D, DM$2), SUMIFS(NewEmisData!K:K, NewEmisData!$A:$A, "LDV", NewEmisData!$B:$B, $A18, NewEmisData!$C:$C, $H18, NewEmisData!$D:$D, DM$2))</f>
        <v>0</v>
      </c>
      <c r="DN18" s="335">
        <f>$I18*IF($G18="Pickup", SUMIFS(NewEmisData!L:L, NewEmisData!$A:$A, "Pickup", NewEmisData!$B:$B, $A18, NewEmisData!$C:$C, $H18, NewEmisData!$D:$D, DN$2), SUMIFS(NewEmisData!L:L, NewEmisData!$A:$A, "LDV", NewEmisData!$B:$B, $A18, NewEmisData!$C:$C, $H18, NewEmisData!$D:$D, DN$2))</f>
        <v>0</v>
      </c>
      <c r="DO18" s="335">
        <f>$I18*IF($G18="Pickup", SUMIFS(NewEmisData!M:M, NewEmisData!$A:$A, "Pickup", NewEmisData!$B:$B, $A18, NewEmisData!$C:$C, $H18, NewEmisData!$D:$D, DO$2), SUMIFS(NewEmisData!M:M, NewEmisData!$A:$A, "LDV", NewEmisData!$B:$B, $A18, NewEmisData!$C:$C, $H18, NewEmisData!$D:$D, DO$2))</f>
        <v>0</v>
      </c>
      <c r="DP18" s="335">
        <v>1.3868757746550878E-3</v>
      </c>
      <c r="DQ18" s="335">
        <f>$I18*IF($G18="Pickup", SUMIFS(NewEmisData!E:E, NewEmisData!$A:$A, "Pickup", NewEmisData!$B:$B, $A18, NewEmisData!$C:$C, $H18, NewEmisData!$D:$D, DQ$2), SUMIFS(NewEmisData!E:E, NewEmisData!$A:$A, "LDV", NewEmisData!$B:$B, $A18, NewEmisData!$C:$C, $H18, NewEmisData!$D:$D, DQ$2))</f>
        <v>1.5358627671248499E-2</v>
      </c>
      <c r="DR18" s="335">
        <f>$I18*IF($G18="Pickup", SUMIFS(NewEmisData!F:F, NewEmisData!$A:$A, "Pickup", NewEmisData!$B:$B, $A18, NewEmisData!$C:$C, $H18, NewEmisData!$D:$D, DR$2), SUMIFS(NewEmisData!F:F, NewEmisData!$A:$A, "LDV", NewEmisData!$B:$B, $A18, NewEmisData!$C:$C, $H18, NewEmisData!$D:$D, DR$2))</f>
        <v>9.2701502330196205E-3</v>
      </c>
      <c r="DS18" s="335">
        <f>$I18*IF($G18="Pickup", SUMIFS(NewEmisData!G:G, NewEmisData!$A:$A, "Pickup", NewEmisData!$B:$B, $A18, NewEmisData!$C:$C, $H18, NewEmisData!$D:$D, DS$2), SUMIFS(NewEmisData!G:G, NewEmisData!$A:$A, "LDV", NewEmisData!$B:$B, $A18, NewEmisData!$C:$C, $H18, NewEmisData!$D:$D, DS$2))</f>
        <v>7.3800443468092902E-3</v>
      </c>
      <c r="DT18" s="335">
        <f>$I18*IF($G18="Pickup", SUMIFS(NewEmisData!H:H, NewEmisData!$A:$A, "Pickup", NewEmisData!$B:$B, $A18, NewEmisData!$C:$C, $H18, NewEmisData!$D:$D, DT$2), SUMIFS(NewEmisData!H:H, NewEmisData!$A:$A, "LDV", NewEmisData!$B:$B, $A18, NewEmisData!$C:$C, $H18, NewEmisData!$D:$D, DT$2))</f>
        <v>5.7500359883598503E-3</v>
      </c>
      <c r="DU18" s="335">
        <f>$I18*IF($G18="Pickup", SUMIFS(NewEmisData!I:I, NewEmisData!$A:$A, "Pickup", NewEmisData!$B:$B, $A18, NewEmisData!$C:$C, $H18, NewEmisData!$D:$D, DU$2), SUMIFS(NewEmisData!I:I, NewEmisData!$A:$A, "LDV", NewEmisData!$B:$B, $A18, NewEmisData!$C:$C, $H18, NewEmisData!$D:$D, DU$2))</f>
        <v>4.5486358185720301E-3</v>
      </c>
      <c r="DV18" s="335">
        <f>$I18*IF($G18="Pickup", SUMIFS(NewEmisData!J:J, NewEmisData!$A:$A, "Pickup", NewEmisData!$B:$B, $A18, NewEmisData!$C:$C, $H18, NewEmisData!$D:$D, DV$2), SUMIFS(NewEmisData!J:J, NewEmisData!$A:$A, "LDV", NewEmisData!$B:$B, $A18, NewEmisData!$C:$C, $H18, NewEmisData!$D:$D, DV$2))</f>
        <v>3.9745008012961004E-3</v>
      </c>
      <c r="DW18" s="335">
        <f>$I18*IF($G18="Pickup", SUMIFS(NewEmisData!K:K, NewEmisData!$A:$A, "Pickup", NewEmisData!$B:$B, $A18, NewEmisData!$C:$C, $H18, NewEmisData!$D:$D, DW$2), SUMIFS(NewEmisData!K:K, NewEmisData!$A:$A, "LDV", NewEmisData!$B:$B, $A18, NewEmisData!$C:$C, $H18, NewEmisData!$D:$D, DW$2))</f>
        <v>3.6505775807205302E-3</v>
      </c>
      <c r="DX18" s="335">
        <f>$I18*IF($G18="Pickup", SUMIFS(NewEmisData!L:L, NewEmisData!$A:$A, "Pickup", NewEmisData!$B:$B, $A18, NewEmisData!$C:$C, $H18, NewEmisData!$D:$D, DX$2), SUMIFS(NewEmisData!L:L, NewEmisData!$A:$A, "LDV", NewEmisData!$B:$B, $A18, NewEmisData!$C:$C, $H18, NewEmisData!$D:$D, DX$2))</f>
        <v>3.5463484367939599E-3</v>
      </c>
      <c r="DY18" s="335">
        <f>$I18*IF($G18="Pickup", SUMIFS(NewEmisData!M:M, NewEmisData!$A:$A, "Pickup", NewEmisData!$B:$B, $A18, NewEmisData!$C:$C, $H18, NewEmisData!$D:$D, DY$2), SUMIFS(NewEmisData!M:M, NewEmisData!$A:$A, "LDV", NewEmisData!$B:$B, $A18, NewEmisData!$C:$C, $H18, NewEmisData!$D:$D, DY$2))</f>
        <v>3.4918759359810199E-3</v>
      </c>
      <c r="DZ18" s="335">
        <v>4.3350573081854527E-3</v>
      </c>
      <c r="EA18" s="335">
        <f t="shared" si="2"/>
        <v>474.817101058422</v>
      </c>
      <c r="EB18" s="335">
        <f t="shared" si="3"/>
        <v>451.24703471572099</v>
      </c>
      <c r="EC18" s="335">
        <f t="shared" si="4"/>
        <v>359.55406391675598</v>
      </c>
      <c r="ED18" s="335">
        <f t="shared" si="5"/>
        <v>306.68867751853497</v>
      </c>
      <c r="EE18" s="335">
        <f t="shared" si="6"/>
        <v>266.05693149041099</v>
      </c>
      <c r="EF18" s="335">
        <f t="shared" si="7"/>
        <v>243.087176828883</v>
      </c>
      <c r="EG18" s="335">
        <f t="shared" si="8"/>
        <v>232.82718030870799</v>
      </c>
      <c r="EH18" s="335">
        <f t="shared" si="9"/>
        <v>229.167353178653</v>
      </c>
      <c r="EI18" s="335">
        <f t="shared" si="10"/>
        <v>227.80956840287899</v>
      </c>
      <c r="EJ18" s="335">
        <f t="shared" si="11"/>
        <v>0.20692409258864139</v>
      </c>
      <c r="EK18" s="335">
        <f t="shared" si="12"/>
        <v>0.70973077210402302</v>
      </c>
      <c r="EL18" s="335">
        <f t="shared" si="13"/>
        <v>0.32036907792622199</v>
      </c>
      <c r="EM18" s="335">
        <f t="shared" si="14"/>
        <v>0.23974719966536701</v>
      </c>
      <c r="EN18" s="335">
        <f t="shared" si="15"/>
        <v>0.160612501035788</v>
      </c>
      <c r="EO18" s="335">
        <f t="shared" si="16"/>
        <v>0.10365613117262901</v>
      </c>
      <c r="EP18" s="335">
        <f t="shared" si="17"/>
        <v>7.8799994555065797E-2</v>
      </c>
      <c r="EQ18" s="335">
        <f t="shared" si="18"/>
        <v>6.8646939612850705E-2</v>
      </c>
      <c r="ER18" s="335">
        <f t="shared" si="19"/>
        <v>6.5824398729591893E-2</v>
      </c>
      <c r="ES18" s="335">
        <f t="shared" si="20"/>
        <v>6.4340803704991095E-2</v>
      </c>
      <c r="ET18" s="335">
        <f t="shared" si="21"/>
        <v>5.5587065527563068E-2</v>
      </c>
      <c r="EU18" s="335">
        <f t="shared" si="22"/>
        <v>8.2160020457903906E-3</v>
      </c>
      <c r="EV18" s="335">
        <f t="shared" si="23"/>
        <v>7.80815598787189E-3</v>
      </c>
      <c r="EW18" s="335">
        <f t="shared" si="24"/>
        <v>5.1579884513251097E-3</v>
      </c>
      <c r="EX18" s="335">
        <f t="shared" si="25"/>
        <v>4.3996084263759998E-3</v>
      </c>
      <c r="EY18" s="335">
        <f t="shared" si="26"/>
        <v>3.81672539575274E-3</v>
      </c>
      <c r="EZ18" s="335">
        <f t="shared" si="27"/>
        <v>3.4872096414849999E-3</v>
      </c>
      <c r="FA18" s="335">
        <f t="shared" si="28"/>
        <v>3.3400286224750798E-3</v>
      </c>
      <c r="FB18" s="335">
        <f t="shared" si="29"/>
        <v>3.2875233288682799E-3</v>
      </c>
      <c r="FC18" s="335">
        <f t="shared" si="30"/>
        <v>3.2680461258744399E-3</v>
      </c>
      <c r="FD18" s="335">
        <f t="shared" si="31"/>
        <v>1.3041984458904573E-3</v>
      </c>
      <c r="FE18" s="335">
        <f t="shared" si="32"/>
        <v>7.6637268565666605E-2</v>
      </c>
      <c r="FF18" s="335">
        <f t="shared" si="33"/>
        <v>7.17220347655846E-2</v>
      </c>
      <c r="FG18" s="335">
        <f t="shared" si="34"/>
        <v>5.3063354209187903E-2</v>
      </c>
      <c r="FH18" s="335">
        <f t="shared" si="35"/>
        <v>5.1413159178765599E-2</v>
      </c>
      <c r="FI18" s="335">
        <f t="shared" si="36"/>
        <v>4.9937748877796798E-2</v>
      </c>
      <c r="FJ18" s="335">
        <f t="shared" si="37"/>
        <v>4.8737436898882699E-2</v>
      </c>
      <c r="FK18" s="335">
        <f t="shared" si="38"/>
        <v>4.7984590527250397E-2</v>
      </c>
      <c r="FL18" s="335">
        <f t="shared" si="39"/>
        <v>4.76005320802948E-2</v>
      </c>
      <c r="FM18" s="335">
        <f t="shared" si="40"/>
        <v>4.7377866603412998E-2</v>
      </c>
      <c r="FN18" s="335">
        <f t="shared" si="41"/>
        <v>3.2948538923667892E-2</v>
      </c>
      <c r="FO18" s="335">
        <f t="shared" si="42"/>
        <v>1.9839679684136899E-2</v>
      </c>
      <c r="FP18" s="335">
        <f t="shared" si="43"/>
        <v>1.54915322396613E-2</v>
      </c>
      <c r="FQ18" s="335">
        <f t="shared" si="44"/>
        <v>1.24856485125612E-2</v>
      </c>
      <c r="FR18" s="335">
        <f t="shared" si="45"/>
        <v>1.10258430769824E-2</v>
      </c>
      <c r="FS18" s="335">
        <f t="shared" si="46"/>
        <v>9.7206839249302599E-3</v>
      </c>
      <c r="FT18" s="335">
        <f t="shared" si="47"/>
        <v>8.6588886279032502E-3</v>
      </c>
      <c r="FU18" s="335">
        <f t="shared" si="48"/>
        <v>7.9928948991222996E-3</v>
      </c>
      <c r="FV18" s="335">
        <f t="shared" si="49"/>
        <v>7.65317007618625E-3</v>
      </c>
      <c r="FW18" s="335">
        <f t="shared" si="50"/>
        <v>7.4561632981935697E-3</v>
      </c>
      <c r="FX18" s="335">
        <f t="shared" si="51"/>
        <v>6.6026126062260432E-3</v>
      </c>
    </row>
    <row r="19" spans="1:180" x14ac:dyDescent="0.2">
      <c r="A19" s="305" t="str">
        <f>_xlfn.CONCAT(IF(LEFT(TRIM(A18),1)="*", "*R", "R"), 1+RIGHT(TRIM(A18),1))</f>
        <v>R6</v>
      </c>
      <c r="B19" s="305" t="str">
        <f t="shared" si="58"/>
        <v>TLCGSLC11</v>
      </c>
      <c r="C19" s="305" t="str">
        <f t="shared" si="59"/>
        <v>TL.GSL.C.CONV.2011</v>
      </c>
      <c r="D19" s="301" t="str">
        <f t="shared" si="60"/>
        <v>bn-vmt, bn-vmt/a</v>
      </c>
      <c r="E19" s="301" t="str">
        <f t="shared" si="61"/>
        <v>TLGSL</v>
      </c>
      <c r="F19" s="301" t="str">
        <f t="shared" si="62"/>
        <v>TL</v>
      </c>
      <c r="G19" s="315" t="s">
        <v>815</v>
      </c>
      <c r="H19" s="315" t="s">
        <v>814</v>
      </c>
      <c r="I19" s="315">
        <v>1</v>
      </c>
      <c r="J19" s="315" t="str">
        <f t="shared" si="52"/>
        <v>Compact car-GSL</v>
      </c>
      <c r="K19" s="335">
        <f>$I19*IF($G19="Pickup", SUMIFS(NewEmisData!E:E, NewEmisData!$A:$A, "Pickup", NewEmisData!$B:$B, $A19, NewEmisData!$C:$C, $H19, NewEmisData!$D:$D, K$2), SUMIFS(NewEmisData!E:E, NewEmisData!$A:$A, "LDV", NewEmisData!$B:$B, $A19, NewEmisData!$C:$C, $H19, NewEmisData!$D:$D, K$2))</f>
        <v>465.43339574540698</v>
      </c>
      <c r="L19" s="335">
        <f>$I19*IF($G19="Pickup", SUMIFS(NewEmisData!F:F, NewEmisData!$A:$A, "Pickup", NewEmisData!$B:$B, $A19, NewEmisData!$C:$C, $H19, NewEmisData!$D:$D, L$2), SUMIFS(NewEmisData!F:F, NewEmisData!$A:$A, "LDV", NewEmisData!$B:$B, $A19, NewEmisData!$C:$C, $H19, NewEmisData!$D:$D, L$2))</f>
        <v>447.45086858043499</v>
      </c>
      <c r="M19" s="335">
        <f>$I19*IF($G19="Pickup", SUMIFS(NewEmisData!G:G, NewEmisData!$A:$A, "Pickup", NewEmisData!$B:$B, $A19, NewEmisData!$C:$C, $H19, NewEmisData!$D:$D, M$2), SUMIFS(NewEmisData!G:G, NewEmisData!$A:$A, "LDV", NewEmisData!$B:$B, $A19, NewEmisData!$C:$C, $H19, NewEmisData!$D:$D, M$2))</f>
        <v>371.68579631799702</v>
      </c>
      <c r="N19" s="335">
        <f>$I19*IF($G19="Pickup", SUMIFS(NewEmisData!H:H, NewEmisData!$A:$A, "Pickup", NewEmisData!$B:$B, $A19, NewEmisData!$C:$C, $H19, NewEmisData!$D:$D, N$2), SUMIFS(NewEmisData!H:H, NewEmisData!$A:$A, "LDV", NewEmisData!$B:$B, $A19, NewEmisData!$C:$C, $H19, NewEmisData!$D:$D, N$2))</f>
        <v>316.68783468886801</v>
      </c>
      <c r="O19" s="335">
        <f>$I19*IF($G19="Pickup", SUMIFS(NewEmisData!I:I, NewEmisData!$A:$A, "Pickup", NewEmisData!$B:$B, $A19, NewEmisData!$C:$C, $H19, NewEmisData!$D:$D, O$2), SUMIFS(NewEmisData!I:I, NewEmisData!$A:$A, "LDV", NewEmisData!$B:$B, $A19, NewEmisData!$C:$C, $H19, NewEmisData!$D:$D, O$2))</f>
        <v>274.45359564691302</v>
      </c>
      <c r="P19" s="335">
        <f>$I19*IF($G19="Pickup", SUMIFS(NewEmisData!J:J, NewEmisData!$A:$A, "Pickup", NewEmisData!$B:$B, $A19, NewEmisData!$C:$C, $H19, NewEmisData!$D:$D, P$2), SUMIFS(NewEmisData!J:J, NewEmisData!$A:$A, "LDV", NewEmisData!$B:$B, $A19, NewEmisData!$C:$C, $H19, NewEmisData!$D:$D, P$2))</f>
        <v>250.610452801164</v>
      </c>
      <c r="Q19" s="335">
        <f>$I19*IF($G19="Pickup", SUMIFS(NewEmisData!K:K, NewEmisData!$A:$A, "Pickup", NewEmisData!$B:$B, $A19, NewEmisData!$C:$C, $H19, NewEmisData!$D:$D, Q$2), SUMIFS(NewEmisData!K:K, NewEmisData!$A:$A, "LDV", NewEmisData!$B:$B, $A19, NewEmisData!$C:$C, $H19, NewEmisData!$D:$D, Q$2))</f>
        <v>239.96929474207201</v>
      </c>
      <c r="R19" s="335">
        <f>$I19*IF($G19="Pickup", SUMIFS(NewEmisData!L:L, NewEmisData!$A:$A, "Pickup", NewEmisData!$B:$B, $A19, NewEmisData!$C:$C, $H19, NewEmisData!$D:$D, R$2), SUMIFS(NewEmisData!L:L, NewEmisData!$A:$A, "LDV", NewEmisData!$B:$B, $A19, NewEmisData!$C:$C, $H19, NewEmisData!$D:$D, R$2))</f>
        <v>236.17949059358199</v>
      </c>
      <c r="S19" s="335">
        <f>$I19*IF($G19="Pickup", SUMIFS(NewEmisData!M:M, NewEmisData!$A:$A, "Pickup", NewEmisData!$B:$B, $A19, NewEmisData!$C:$C, $H19, NewEmisData!$D:$D, S$2), SUMIFS(NewEmisData!M:M, NewEmisData!$A:$A, "LDV", NewEmisData!$B:$B, $A19, NewEmisData!$C:$C, $H19, NewEmisData!$D:$D, S$2))</f>
        <v>234.77621268414799</v>
      </c>
      <c r="T19" s="335">
        <v>0.20692409258864139</v>
      </c>
      <c r="U19" s="335">
        <f>$I19*IF($G19="Pickup", SUMIFS(NewEmisData!E:E, NewEmisData!$A:$A, "Pickup", NewEmisData!$B:$B, $A19, NewEmisData!$C:$C, $H19, NewEmisData!$D:$D, U$2), SUMIFS(NewEmisData!E:E, NewEmisData!$A:$A, "LDV", NewEmisData!$B:$B, $A19, NewEmisData!$C:$C, $H19, NewEmisData!$D:$D, U$2))</f>
        <v>0.76817370125590101</v>
      </c>
      <c r="V19" s="335">
        <f>$I19*IF($G19="Pickup", SUMIFS(NewEmisData!F:F, NewEmisData!$A:$A, "Pickup", NewEmisData!$B:$B, $A19, NewEmisData!$C:$C, $H19, NewEmisData!$D:$D, V$2), SUMIFS(NewEmisData!F:F, NewEmisData!$A:$A, "LDV", NewEmisData!$B:$B, $A19, NewEmisData!$C:$C, $H19, NewEmisData!$D:$D, V$2))</f>
        <v>0.34255400012381199</v>
      </c>
      <c r="W19" s="335">
        <f>$I19*IF($G19="Pickup", SUMIFS(NewEmisData!G:G, NewEmisData!$A:$A, "Pickup", NewEmisData!$B:$B, $A19, NewEmisData!$C:$C, $H19, NewEmisData!$D:$D, W$2), SUMIFS(NewEmisData!G:G, NewEmisData!$A:$A, "LDV", NewEmisData!$B:$B, $A19, NewEmisData!$C:$C, $H19, NewEmisData!$D:$D, W$2))</f>
        <v>0.22026197441968301</v>
      </c>
      <c r="X19" s="335">
        <f>$I19*IF($G19="Pickup", SUMIFS(NewEmisData!H:H, NewEmisData!$A:$A, "Pickup", NewEmisData!$B:$B, $A19, NewEmisData!$C:$C, $H19, NewEmisData!$D:$D, X$2), SUMIFS(NewEmisData!H:H, NewEmisData!$A:$A, "LDV", NewEmisData!$B:$B, $A19, NewEmisData!$C:$C, $H19, NewEmisData!$D:$D, X$2))</f>
        <v>0.146130223505477</v>
      </c>
      <c r="Y19" s="335">
        <f>$I19*IF($G19="Pickup", SUMIFS(NewEmisData!I:I, NewEmisData!$A:$A, "Pickup", NewEmisData!$B:$B, $A19, NewEmisData!$C:$C, $H19, NewEmisData!$D:$D, Y$2), SUMIFS(NewEmisData!I:I, NewEmisData!$A:$A, "LDV", NewEmisData!$B:$B, $A19, NewEmisData!$C:$C, $H19, NewEmisData!$D:$D, Y$2))</f>
        <v>9.25204446820201E-2</v>
      </c>
      <c r="Z19" s="335">
        <f>$I19*IF($G19="Pickup", SUMIFS(NewEmisData!J:J, NewEmisData!$A:$A, "Pickup", NewEmisData!$B:$B, $A19, NewEmisData!$C:$C, $H19, NewEmisData!$D:$D, Z$2), SUMIFS(NewEmisData!J:J, NewEmisData!$A:$A, "LDV", NewEmisData!$B:$B, $A19, NewEmisData!$C:$C, $H19, NewEmisData!$D:$D, Z$2))</f>
        <v>6.9646332093205393E-2</v>
      </c>
      <c r="AA19" s="335">
        <f>$I19*IF($G19="Pickup", SUMIFS(NewEmisData!K:K, NewEmisData!$A:$A, "Pickup", NewEmisData!$B:$B, $A19, NewEmisData!$C:$C, $H19, NewEmisData!$D:$D, AA$2), SUMIFS(NewEmisData!K:K, NewEmisData!$A:$A, "LDV", NewEmisData!$B:$B, $A19, NewEmisData!$C:$C, $H19, NewEmisData!$D:$D, AA$2))</f>
        <v>6.0285539426727999E-2</v>
      </c>
      <c r="AB19" s="335">
        <f>$I19*IF($G19="Pickup", SUMIFS(NewEmisData!L:L, NewEmisData!$A:$A, "Pickup", NewEmisData!$B:$B, $A19, NewEmisData!$C:$C, $H19, NewEmisData!$D:$D, AB$2), SUMIFS(NewEmisData!L:L, NewEmisData!$A:$A, "LDV", NewEmisData!$B:$B, $A19, NewEmisData!$C:$C, $H19, NewEmisData!$D:$D, AB$2))</f>
        <v>5.7685517085836899E-2</v>
      </c>
      <c r="AC19" s="335">
        <f>$I19*IF($G19="Pickup", SUMIFS(NewEmisData!M:M, NewEmisData!$A:$A, "Pickup", NewEmisData!$B:$B, $A19, NewEmisData!$C:$C, $H19, NewEmisData!$D:$D, AC$2), SUMIFS(NewEmisData!M:M, NewEmisData!$A:$A, "LDV", NewEmisData!$B:$B, $A19, NewEmisData!$C:$C, $H19, NewEmisData!$D:$D, AC$2))</f>
        <v>5.6336256806388998E-2</v>
      </c>
      <c r="AD19" s="335">
        <v>5.5587065527563068E-2</v>
      </c>
      <c r="AE19" s="335">
        <f>$I19*IF($G19="Pickup", SUMIFS(NewEmisData!E:E, NewEmisData!$A:$A, "Pickup", NewEmisData!$B:$B, $A19, NewEmisData!$C:$C, $H19, NewEmisData!$D:$D, AE$2), SUMIFS(NewEmisData!E:E, NewEmisData!$A:$A, "LDV", NewEmisData!$B:$B, $A19, NewEmisData!$C:$C, $H19, NewEmisData!$D:$D, AE$2))</f>
        <v>8.0536316527093799E-3</v>
      </c>
      <c r="AF19" s="335">
        <f>$I19*IF($G19="Pickup", SUMIFS(NewEmisData!F:F, NewEmisData!$A:$A, "Pickup", NewEmisData!$B:$B, $A19, NewEmisData!$C:$C, $H19, NewEmisData!$D:$D, AF$2), SUMIFS(NewEmisData!F:F, NewEmisData!$A:$A, "LDV", NewEmisData!$B:$B, $A19, NewEmisData!$C:$C, $H19, NewEmisData!$D:$D, AF$2))</f>
        <v>7.7424694052717798E-3</v>
      </c>
      <c r="AG19" s="335">
        <f>$I19*IF($G19="Pickup", SUMIFS(NewEmisData!G:G, NewEmisData!$A:$A, "Pickup", NewEmisData!$B:$B, $A19, NewEmisData!$C:$C, $H19, NewEmisData!$D:$D, AG$2), SUMIFS(NewEmisData!G:G, NewEmisData!$A:$A, "LDV", NewEmisData!$B:$B, $A19, NewEmisData!$C:$C, $H19, NewEmisData!$D:$D, AG$2))</f>
        <v>5.3320257089092297E-3</v>
      </c>
      <c r="AH19" s="335">
        <f>$I19*IF($G19="Pickup", SUMIFS(NewEmisData!H:H, NewEmisData!$A:$A, "Pickup", NewEmisData!$B:$B, $A19, NewEmisData!$C:$C, $H19, NewEmisData!$D:$D, AH$2), SUMIFS(NewEmisData!H:H, NewEmisData!$A:$A, "LDV", NewEmisData!$B:$B, $A19, NewEmisData!$C:$C, $H19, NewEmisData!$D:$D, AH$2))</f>
        <v>4.5430510168157703E-3</v>
      </c>
      <c r="AI19" s="335">
        <f>$I19*IF($G19="Pickup", SUMIFS(NewEmisData!I:I, NewEmisData!$A:$A, "Pickup", NewEmisData!$B:$B, $A19, NewEmisData!$C:$C, $H19, NewEmisData!$D:$D, AI$2), SUMIFS(NewEmisData!I:I, NewEmisData!$A:$A, "LDV", NewEmisData!$B:$B, $A19, NewEmisData!$C:$C, $H19, NewEmisData!$D:$D, AI$2))</f>
        <v>3.9371785778053803E-3</v>
      </c>
      <c r="AJ19" s="335">
        <f>$I19*IF($G19="Pickup", SUMIFS(NewEmisData!J:J, NewEmisData!$A:$A, "Pickup", NewEmisData!$B:$B, $A19, NewEmisData!$C:$C, $H19, NewEmisData!$D:$D, AJ$2), SUMIFS(NewEmisData!J:J, NewEmisData!$A:$A, "LDV", NewEmisData!$B:$B, $A19, NewEmisData!$C:$C, $H19, NewEmisData!$D:$D, AJ$2))</f>
        <v>3.5951364530025401E-3</v>
      </c>
      <c r="AK19" s="335">
        <f>$I19*IF($G19="Pickup", SUMIFS(NewEmisData!K:K, NewEmisData!$A:$A, "Pickup", NewEmisData!$B:$B, $A19, NewEmisData!$C:$C, $H19, NewEmisData!$D:$D, AK$2), SUMIFS(NewEmisData!K:K, NewEmisData!$A:$A, "LDV", NewEmisData!$B:$B, $A19, NewEmisData!$C:$C, $H19, NewEmisData!$D:$D, AK$2))</f>
        <v>3.4424852382502098E-3</v>
      </c>
      <c r="AL19" s="335">
        <f>$I19*IF($G19="Pickup", SUMIFS(NewEmisData!L:L, NewEmisData!$A:$A, "Pickup", NewEmisData!$B:$B, $A19, NewEmisData!$C:$C, $H19, NewEmisData!$D:$D, AL$2), SUMIFS(NewEmisData!L:L, NewEmisData!$A:$A, "LDV", NewEmisData!$B:$B, $A19, NewEmisData!$C:$C, $H19, NewEmisData!$D:$D, AL$2))</f>
        <v>3.38811619026995E-3</v>
      </c>
      <c r="AM19" s="335">
        <f>$I19*IF($G19="Pickup", SUMIFS(NewEmisData!M:M, NewEmisData!$A:$A, "Pickup", NewEmisData!$B:$B, $A19, NewEmisData!$C:$C, $H19, NewEmisData!$D:$D, AM$2), SUMIFS(NewEmisData!M:M, NewEmisData!$A:$A, "LDV", NewEmisData!$B:$B, $A19, NewEmisData!$C:$C, $H19, NewEmisData!$D:$D, AM$2))</f>
        <v>3.36798790618778E-3</v>
      </c>
      <c r="AN19" s="335">
        <v>1.3041984458904573E-3</v>
      </c>
      <c r="AO19" s="335">
        <f>$I19*IF($G19="Pickup", SUMIFS(NewEmisData!E:E, NewEmisData!$A:$A, "Pickup", NewEmisData!$B:$B, $A19, NewEmisData!$C:$C, $H19, NewEmisData!$D:$D, AO$2), SUMIFS(NewEmisData!E:E, NewEmisData!$A:$A, "LDV", NewEmisData!$B:$B, $A19, NewEmisData!$C:$C, $H19, NewEmisData!$D:$D, AO$2))</f>
        <v>7.6317156939691294E-2</v>
      </c>
      <c r="AP19" s="335">
        <f>$I19*IF($G19="Pickup", SUMIFS(NewEmisData!F:F, NewEmisData!$A:$A, "Pickup", NewEmisData!$B:$B, $A19, NewEmisData!$C:$C, $H19, NewEmisData!$D:$D, AP$2), SUMIFS(NewEmisData!F:F, NewEmisData!$A:$A, "LDV", NewEmisData!$B:$B, $A19, NewEmisData!$C:$C, $H19, NewEmisData!$D:$D, AP$2))</f>
        <v>7.1544642944165196E-2</v>
      </c>
      <c r="AQ19" s="335">
        <f>$I19*IF($G19="Pickup", SUMIFS(NewEmisData!G:G, NewEmisData!$A:$A, "Pickup", NewEmisData!$B:$B, $A19, NewEmisData!$C:$C, $H19, NewEmisData!$D:$D, AQ$2), SUMIFS(NewEmisData!G:G, NewEmisData!$A:$A, "LDV", NewEmisData!$B:$B, $A19, NewEmisData!$C:$C, $H19, NewEmisData!$D:$D, AQ$2))</f>
        <v>5.8249743312617203E-2</v>
      </c>
      <c r="AR19" s="335">
        <f>$I19*IF($G19="Pickup", SUMIFS(NewEmisData!H:H, NewEmisData!$A:$A, "Pickup", NewEmisData!$B:$B, $A19, NewEmisData!$C:$C, $H19, NewEmisData!$D:$D, AR$2), SUMIFS(NewEmisData!H:H, NewEmisData!$A:$A, "LDV", NewEmisData!$B:$B, $A19, NewEmisData!$C:$C, $H19, NewEmisData!$D:$D, AR$2))</f>
        <v>5.6730049378736901E-2</v>
      </c>
      <c r="AS19" s="335">
        <f>$I19*IF($G19="Pickup", SUMIFS(NewEmisData!I:I, NewEmisData!$A:$A, "Pickup", NewEmisData!$B:$B, $A19, NewEmisData!$C:$C, $H19, NewEmisData!$D:$D, AS$2), SUMIFS(NewEmisData!I:I, NewEmisData!$A:$A, "LDV", NewEmisData!$B:$B, $A19, NewEmisData!$C:$C, $H19, NewEmisData!$D:$D, AS$2))</f>
        <v>5.5297861804990203E-2</v>
      </c>
      <c r="AT19" s="335">
        <f>$I19*IF($G19="Pickup", SUMIFS(NewEmisData!J:J, NewEmisData!$A:$A, "Pickup", NewEmisData!$B:$B, $A19, NewEmisData!$C:$C, $H19, NewEmisData!$D:$D, AT$2), SUMIFS(NewEmisData!J:J, NewEmisData!$A:$A, "LDV", NewEmisData!$B:$B, $A19, NewEmisData!$C:$C, $H19, NewEmisData!$D:$D, AT$2))</f>
        <v>5.4156352090813403E-2</v>
      </c>
      <c r="AU19" s="335">
        <f>$I19*IF($G19="Pickup", SUMIFS(NewEmisData!K:K, NewEmisData!$A:$A, "Pickup", NewEmisData!$B:$B, $A19, NewEmisData!$C:$C, $H19, NewEmisData!$D:$D, AU$2), SUMIFS(NewEmisData!K:K, NewEmisData!$A:$A, "LDV", NewEmisData!$B:$B, $A19, NewEmisData!$C:$C, $H19, NewEmisData!$D:$D, AU$2))</f>
        <v>5.3430662266944498E-2</v>
      </c>
      <c r="AV19" s="335">
        <f>$I19*IF($G19="Pickup", SUMIFS(NewEmisData!L:L, NewEmisData!$A:$A, "Pickup", NewEmisData!$B:$B, $A19, NewEmisData!$C:$C, $H19, NewEmisData!$D:$D, AV$2), SUMIFS(NewEmisData!L:L, NewEmisData!$A:$A, "LDV", NewEmisData!$B:$B, $A19, NewEmisData!$C:$C, $H19, NewEmisData!$D:$D, AV$2))</f>
        <v>5.3062743786751999E-2</v>
      </c>
      <c r="AW19" s="335">
        <f>$I19*IF($G19="Pickup", SUMIFS(NewEmisData!M:M, NewEmisData!$A:$A, "Pickup", NewEmisData!$B:$B, $A19, NewEmisData!$C:$C, $H19, NewEmisData!$D:$D, AW$2), SUMIFS(NewEmisData!M:M, NewEmisData!$A:$A, "LDV", NewEmisData!$B:$B, $A19, NewEmisData!$C:$C, $H19, NewEmisData!$D:$D, AW$2))</f>
        <v>5.2850768620488903E-2</v>
      </c>
      <c r="AX19" s="335">
        <v>3.2948538923667892E-2</v>
      </c>
      <c r="AY19" s="335">
        <f>$I19*IF($G19="Pickup", SUMIFS(NewEmisData!E:E, NewEmisData!$A:$A, "Pickup", NewEmisData!$B:$B, $A19, NewEmisData!$C:$C, $H19, NewEmisData!$D:$D, AY$2), SUMIFS(NewEmisData!E:E, NewEmisData!$A:$A, "LDV", NewEmisData!$B:$B, $A19, NewEmisData!$C:$C, $H19, NewEmisData!$D:$D, AY$2))</f>
        <v>2.00368746679381E-2</v>
      </c>
      <c r="AZ19" s="335">
        <f>$I19*IF($G19="Pickup", SUMIFS(NewEmisData!F:F, NewEmisData!$A:$A, "Pickup", NewEmisData!$B:$B, $A19, NewEmisData!$C:$C, $H19, NewEmisData!$D:$D, AZ$2), SUMIFS(NewEmisData!F:F, NewEmisData!$A:$A, "LDV", NewEmisData!$B:$B, $A19, NewEmisData!$C:$C, $H19, NewEmisData!$D:$D, AZ$2))</f>
        <v>1.58149288879222E-2</v>
      </c>
      <c r="BA19" s="335">
        <f>$I19*IF($G19="Pickup", SUMIFS(NewEmisData!G:G, NewEmisData!$A:$A, "Pickup", NewEmisData!$B:$B, $A19, NewEmisData!$C:$C, $H19, NewEmisData!$D:$D, BA$2), SUMIFS(NewEmisData!G:G, NewEmisData!$A:$A, "LDV", NewEmisData!$B:$B, $A19, NewEmisData!$C:$C, $H19, NewEmisData!$D:$D, BA$2))</f>
        <v>1.2889012730210401E-2</v>
      </c>
      <c r="BB19" s="335">
        <f>$I19*IF($G19="Pickup", SUMIFS(NewEmisData!H:H, NewEmisData!$A:$A, "Pickup", NewEmisData!$B:$B, $A19, NewEmisData!$C:$C, $H19, NewEmisData!$D:$D, BB$2), SUMIFS(NewEmisData!H:H, NewEmisData!$A:$A, "LDV", NewEmisData!$B:$B, $A19, NewEmisData!$C:$C, $H19, NewEmisData!$D:$D, BB$2))</f>
        <v>1.1544674905883E-2</v>
      </c>
      <c r="BC19" s="335">
        <f>$I19*IF($G19="Pickup", SUMIFS(NewEmisData!I:I, NewEmisData!$A:$A, "Pickup", NewEmisData!$B:$B, $A19, NewEmisData!$C:$C, $H19, NewEmisData!$D:$D, BC$2), SUMIFS(NewEmisData!I:I, NewEmisData!$A:$A, "LDV", NewEmisData!$B:$B, $A19, NewEmisData!$C:$C, $H19, NewEmisData!$D:$D, BC$2))</f>
        <v>1.0277724336371899E-2</v>
      </c>
      <c r="BD19" s="335">
        <f>$I19*IF($G19="Pickup", SUMIFS(NewEmisData!J:J, NewEmisData!$A:$A, "Pickup", NewEmisData!$B:$B, $A19, NewEmisData!$C:$C, $H19, NewEmisData!$D:$D, BD$2), SUMIFS(NewEmisData!J:J, NewEmisData!$A:$A, "LDV", NewEmisData!$B:$B, $A19, NewEmisData!$C:$C, $H19, NewEmisData!$D:$D, BD$2))</f>
        <v>9.2679749278735592E-3</v>
      </c>
      <c r="BE19" s="335">
        <f>$I19*IF($G19="Pickup", SUMIFS(NewEmisData!K:K, NewEmisData!$A:$A, "Pickup", NewEmisData!$B:$B, $A19, NewEmisData!$C:$C, $H19, NewEmisData!$D:$D, BE$2), SUMIFS(NewEmisData!K:K, NewEmisData!$A:$A, "LDV", NewEmisData!$B:$B, $A19, NewEmisData!$C:$C, $H19, NewEmisData!$D:$D, BE$2))</f>
        <v>8.6259896432645099E-3</v>
      </c>
      <c r="BF19" s="335">
        <f>$I19*IF($G19="Pickup", SUMIFS(NewEmisData!L:L, NewEmisData!$A:$A, "Pickup", NewEmisData!$B:$B, $A19, NewEmisData!$C:$C, $H19, NewEmisData!$D:$D, BF$2), SUMIFS(NewEmisData!L:L, NewEmisData!$A:$A, "LDV", NewEmisData!$B:$B, $A19, NewEmisData!$C:$C, $H19, NewEmisData!$D:$D, BF$2))</f>
        <v>8.3004876330209296E-3</v>
      </c>
      <c r="BG19" s="335">
        <f>$I19*IF($G19="Pickup", SUMIFS(NewEmisData!M:M, NewEmisData!$A:$A, "Pickup", NewEmisData!$B:$B, $A19, NewEmisData!$C:$C, $H19, NewEmisData!$D:$D, BG$2), SUMIFS(NewEmisData!M:M, NewEmisData!$A:$A, "LDV", NewEmisData!$B:$B, $A19, NewEmisData!$C:$C, $H19, NewEmisData!$D:$D, BG$2))</f>
        <v>8.1129702157430005E-3</v>
      </c>
      <c r="BH19" s="335">
        <v>6.6026126062260432E-3</v>
      </c>
      <c r="BI19" s="335">
        <f>$I19*IF($G19="Pickup", SUMIFS(NewEmisData!E:E, NewEmisData!$A:$A, "Pickup", NewEmisData!$B:$B, $A19, NewEmisData!$C:$C, $H19, NewEmisData!$D:$D, BI$2), SUMIFS(NewEmisData!E:E, NewEmisData!$A:$A, "LDV", NewEmisData!$B:$B, $A19, NewEmisData!$C:$C, $H19, NewEmisData!$D:$D, BI$2))</f>
        <v>6.1599528865440298</v>
      </c>
      <c r="BJ19" s="335">
        <f>$I19*IF($G19="Pickup", SUMIFS(NewEmisData!F:F, NewEmisData!$A:$A, "Pickup", NewEmisData!$B:$B, $A19, NewEmisData!$C:$C, $H19, NewEmisData!$D:$D, BJ$2), SUMIFS(NewEmisData!F:F, NewEmisData!$A:$A, "LDV", NewEmisData!$B:$B, $A19, NewEmisData!$C:$C, $H19, NewEmisData!$D:$D, BJ$2))</f>
        <v>3.7475170679561298</v>
      </c>
      <c r="BK19" s="335">
        <f>$I19*IF($G19="Pickup", SUMIFS(NewEmisData!G:G, NewEmisData!$A:$A, "Pickup", NewEmisData!$B:$B, $A19, NewEmisData!$C:$C, $H19, NewEmisData!$D:$D, BK$2), SUMIFS(NewEmisData!G:G, NewEmisData!$A:$A, "LDV", NewEmisData!$B:$B, $A19, NewEmisData!$C:$C, $H19, NewEmisData!$D:$D, BK$2))</f>
        <v>2.80366463620466</v>
      </c>
      <c r="BL19" s="335">
        <f>$I19*IF($G19="Pickup", SUMIFS(NewEmisData!H:H, NewEmisData!$A:$A, "Pickup", NewEmisData!$B:$B, $A19, NewEmisData!$C:$C, $H19, NewEmisData!$D:$D, BL$2), SUMIFS(NewEmisData!H:H, NewEmisData!$A:$A, "LDV", NewEmisData!$B:$B, $A19, NewEmisData!$C:$C, $H19, NewEmisData!$D:$D, BL$2))</f>
        <v>2.2038088113149099</v>
      </c>
      <c r="BM19" s="335">
        <f>$I19*IF($G19="Pickup", SUMIFS(NewEmisData!I:I, NewEmisData!$A:$A, "Pickup", NewEmisData!$B:$B, $A19, NewEmisData!$C:$C, $H19, NewEmisData!$D:$D, BM$2), SUMIFS(NewEmisData!I:I, NewEmisData!$A:$A, "LDV", NewEmisData!$B:$B, $A19, NewEmisData!$C:$C, $H19, NewEmisData!$D:$D, BM$2))</f>
        <v>1.6110244723417799</v>
      </c>
      <c r="BN19" s="335">
        <f>$I19*IF($G19="Pickup", SUMIFS(NewEmisData!J:J, NewEmisData!$A:$A, "Pickup", NewEmisData!$B:$B, $A19, NewEmisData!$C:$C, $H19, NewEmisData!$D:$D, BN$2), SUMIFS(NewEmisData!J:J, NewEmisData!$A:$A, "LDV", NewEmisData!$B:$B, $A19, NewEmisData!$C:$C, $H19, NewEmisData!$D:$D, BN$2))</f>
        <v>1.2813570878169001</v>
      </c>
      <c r="BO19" s="335">
        <f>$I19*IF($G19="Pickup", SUMIFS(NewEmisData!K:K, NewEmisData!$A:$A, "Pickup", NewEmisData!$B:$B, $A19, NewEmisData!$C:$C, $H19, NewEmisData!$D:$D, BO$2), SUMIFS(NewEmisData!K:K, NewEmisData!$A:$A, "LDV", NewEmisData!$B:$B, $A19, NewEmisData!$C:$C, $H19, NewEmisData!$D:$D, BO$2))</f>
        <v>1.1316455644238499</v>
      </c>
      <c r="BP19" s="335">
        <f>$I19*IF($G19="Pickup", SUMIFS(NewEmisData!L:L, NewEmisData!$A:$A, "Pickup", NewEmisData!$B:$B, $A19, NewEmisData!$C:$C, $H19, NewEmisData!$D:$D, BP$2), SUMIFS(NewEmisData!L:L, NewEmisData!$A:$A, "LDV", NewEmisData!$B:$B, $A19, NewEmisData!$C:$C, $H19, NewEmisData!$D:$D, BP$2))</f>
        <v>1.0822537615630099</v>
      </c>
      <c r="BQ19" s="335">
        <f>$I19*IF($G19="Pickup", SUMIFS(NewEmisData!M:M, NewEmisData!$A:$A, "Pickup", NewEmisData!$B:$B, $A19, NewEmisData!$C:$C, $H19, NewEmisData!$D:$D, BQ$2), SUMIFS(NewEmisData!M:M, NewEmisData!$A:$A, "LDV", NewEmisData!$B:$B, $A19, NewEmisData!$C:$C, $H19, NewEmisData!$D:$D, BQ$2))</f>
        <v>1.05143374218492</v>
      </c>
      <c r="BR19" s="335">
        <v>1.5622001678221484</v>
      </c>
      <c r="BS19" s="335">
        <f>$I19*IF($G19="Pickup", SUMIFS(NewEmisData!E:E, NewEmisData!$A:$A, "Pickup", NewEmisData!$B:$B, $A19, NewEmisData!$C:$C, $H19, NewEmisData!$D:$D, BS$2), SUMIFS(NewEmisData!E:E, NewEmisData!$A:$A, "LDV", NewEmisData!$B:$B, $A19, NewEmisData!$C:$C, $H19, NewEmisData!$D:$D, BS$2))</f>
        <v>0.72787250280402604</v>
      </c>
      <c r="BT19" s="335">
        <f>$I19*IF($G19="Pickup", SUMIFS(NewEmisData!F:F, NewEmisData!$A:$A, "Pickup", NewEmisData!$B:$B, $A19, NewEmisData!$C:$C, $H19, NewEmisData!$D:$D, BT$2), SUMIFS(NewEmisData!F:F, NewEmisData!$A:$A, "LDV", NewEmisData!$B:$B, $A19, NewEmisData!$C:$C, $H19, NewEmisData!$D:$D, BT$2))</f>
        <v>0.40987916241045302</v>
      </c>
      <c r="BU19" s="335">
        <f>$I19*IF($G19="Pickup", SUMIFS(NewEmisData!G:G, NewEmisData!$A:$A, "Pickup", NewEmisData!$B:$B, $A19, NewEmisData!$C:$C, $H19, NewEmisData!$D:$D, BU$2), SUMIFS(NewEmisData!G:G, NewEmisData!$A:$A, "LDV", NewEmisData!$B:$B, $A19, NewEmisData!$C:$C, $H19, NewEmisData!$D:$D, BU$2))</f>
        <v>0.30765788839279401</v>
      </c>
      <c r="BV19" s="335">
        <f>$I19*IF($G19="Pickup", SUMIFS(NewEmisData!H:H, NewEmisData!$A:$A, "Pickup", NewEmisData!$B:$B, $A19, NewEmisData!$C:$C, $H19, NewEmisData!$D:$D, BV$2), SUMIFS(NewEmisData!H:H, NewEmisData!$A:$A, "LDV", NewEmisData!$B:$B, $A19, NewEmisData!$C:$C, $H19, NewEmisData!$D:$D, BV$2))</f>
        <v>0.248891607461663</v>
      </c>
      <c r="BW19" s="335">
        <f>$I19*IF($G19="Pickup", SUMIFS(NewEmisData!I:I, NewEmisData!$A:$A, "Pickup", NewEmisData!$B:$B, $A19, NewEmisData!$C:$C, $H19, NewEmisData!$D:$D, BW$2), SUMIFS(NewEmisData!I:I, NewEmisData!$A:$A, "LDV", NewEmisData!$B:$B, $A19, NewEmisData!$C:$C, $H19, NewEmisData!$D:$D, BW$2))</f>
        <v>0.184861723618618</v>
      </c>
      <c r="BX19" s="335">
        <f>$I19*IF($G19="Pickup", SUMIFS(NewEmisData!J:J, NewEmisData!$A:$A, "Pickup", NewEmisData!$B:$B, $A19, NewEmisData!$C:$C, $H19, NewEmisData!$D:$D, BX$2), SUMIFS(NewEmisData!J:J, NewEmisData!$A:$A, "LDV", NewEmisData!$B:$B, $A19, NewEmisData!$C:$C, $H19, NewEmisData!$D:$D, BX$2))</f>
        <v>0.15433193284657201</v>
      </c>
      <c r="BY19" s="335">
        <f>$I19*IF($G19="Pickup", SUMIFS(NewEmisData!K:K, NewEmisData!$A:$A, "Pickup", NewEmisData!$B:$B, $A19, NewEmisData!$C:$C, $H19, NewEmisData!$D:$D, BY$2), SUMIFS(NewEmisData!K:K, NewEmisData!$A:$A, "LDV", NewEmisData!$B:$B, $A19, NewEmisData!$C:$C, $H19, NewEmisData!$D:$D, BY$2))</f>
        <v>0.138091436876464</v>
      </c>
      <c r="BZ19" s="335">
        <f>$I19*IF($G19="Pickup", SUMIFS(NewEmisData!L:L, NewEmisData!$A:$A, "Pickup", NewEmisData!$B:$B, $A19, NewEmisData!$C:$C, $H19, NewEmisData!$D:$D, BZ$2), SUMIFS(NewEmisData!L:L, NewEmisData!$A:$A, "LDV", NewEmisData!$B:$B, $A19, NewEmisData!$C:$C, $H19, NewEmisData!$D:$D, BZ$2))</f>
        <v>0.131790780313154</v>
      </c>
      <c r="CA19" s="335">
        <f>$I19*IF($G19="Pickup", SUMIFS(NewEmisData!M:M, NewEmisData!$A:$A, "Pickup", NewEmisData!$B:$B, $A19, NewEmisData!$C:$C, $H19, NewEmisData!$D:$D, CA$2), SUMIFS(NewEmisData!M:M, NewEmisData!$A:$A, "LDV", NewEmisData!$B:$B, $A19, NewEmisData!$C:$C, $H19, NewEmisData!$D:$D, CA$2))</f>
        <v>0.126731765091218</v>
      </c>
      <c r="CB19" s="335">
        <v>0.11295846897695311</v>
      </c>
      <c r="CC19" s="335">
        <f>$I19*IF($G19="Pickup", SUMIFS(NewEmisData!E:E, NewEmisData!$A:$A, "Pickup", NewEmisData!$B:$B, $A19, NewEmisData!$C:$C, $H19, NewEmisData!$D:$D, CC$2), SUMIFS(NewEmisData!E:E, NewEmisData!$A:$A, "LDV", NewEmisData!$B:$B, $A19, NewEmisData!$C:$C, $H19, NewEmisData!$D:$D, CC$2))</f>
        <v>4.3011353420759103E-2</v>
      </c>
      <c r="CD19" s="335">
        <f>$I19*IF($G19="Pickup", SUMIFS(NewEmisData!F:F, NewEmisData!$A:$A, "Pickup", NewEmisData!$B:$B, $A19, NewEmisData!$C:$C, $H19, NewEmisData!$D:$D, CD$2), SUMIFS(NewEmisData!F:F, NewEmisData!$A:$A, "LDV", NewEmisData!$B:$B, $A19, NewEmisData!$C:$C, $H19, NewEmisData!$D:$D, CD$2))</f>
        <v>2.94035814612091E-2</v>
      </c>
      <c r="CE19" s="335">
        <f>$I19*IF($G19="Pickup", SUMIFS(NewEmisData!G:G, NewEmisData!$A:$A, "Pickup", NewEmisData!$B:$B, $A19, NewEmisData!$C:$C, $H19, NewEmisData!$D:$D, CE$2), SUMIFS(NewEmisData!G:G, NewEmisData!$A:$A, "LDV", NewEmisData!$B:$B, $A19, NewEmisData!$C:$C, $H19, NewEmisData!$D:$D, CE$2))</f>
        <v>2.4328512322630801E-2</v>
      </c>
      <c r="CF19" s="335">
        <f>$I19*IF($G19="Pickup", SUMIFS(NewEmisData!H:H, NewEmisData!$A:$A, "Pickup", NewEmisData!$B:$B, $A19, NewEmisData!$C:$C, $H19, NewEmisData!$D:$D, CF$2), SUMIFS(NewEmisData!H:H, NewEmisData!$A:$A, "LDV", NewEmisData!$B:$B, $A19, NewEmisData!$C:$C, $H19, NewEmisData!$D:$D, CF$2))</f>
        <v>2.3221814353353801E-2</v>
      </c>
      <c r="CG19" s="335">
        <f>$I19*IF($G19="Pickup", SUMIFS(NewEmisData!I:I, NewEmisData!$A:$A, "Pickup", NewEmisData!$B:$B, $A19, NewEmisData!$C:$C, $H19, NewEmisData!$D:$D, CG$2), SUMIFS(NewEmisData!I:I, NewEmisData!$A:$A, "LDV", NewEmisData!$B:$B, $A19, NewEmisData!$C:$C, $H19, NewEmisData!$D:$D, CG$2))</f>
        <v>2.24852392313552E-2</v>
      </c>
      <c r="CH19" s="335">
        <f>$I19*IF($G19="Pickup", SUMIFS(NewEmisData!J:J, NewEmisData!$A:$A, "Pickup", NewEmisData!$B:$B, $A19, NewEmisData!$C:$C, $H19, NewEmisData!$D:$D, CH$2), SUMIFS(NewEmisData!J:J, NewEmisData!$A:$A, "LDV", NewEmisData!$B:$B, $A19, NewEmisData!$C:$C, $H19, NewEmisData!$D:$D, CH$2))</f>
        <v>2.1906542608859401E-2</v>
      </c>
      <c r="CI19" s="335">
        <f>$I19*IF($G19="Pickup", SUMIFS(NewEmisData!K:K, NewEmisData!$A:$A, "Pickup", NewEmisData!$B:$B, $A19, NewEmisData!$C:$C, $H19, NewEmisData!$D:$D, CI$2), SUMIFS(NewEmisData!K:K, NewEmisData!$A:$A, "LDV", NewEmisData!$B:$B, $A19, NewEmisData!$C:$C, $H19, NewEmisData!$D:$D, CI$2))</f>
        <v>2.1904736458690802E-2</v>
      </c>
      <c r="CJ19" s="335">
        <f>$I19*IF($G19="Pickup", SUMIFS(NewEmisData!L:L, NewEmisData!$A:$A, "Pickup", NewEmisData!$B:$B, $A19, NewEmisData!$C:$C, $H19, NewEmisData!$D:$D, CJ$2), SUMIFS(NewEmisData!L:L, NewEmisData!$A:$A, "LDV", NewEmisData!$B:$B, $A19, NewEmisData!$C:$C, $H19, NewEmisData!$D:$D, CJ$2))</f>
        <v>2.19042402298237E-2</v>
      </c>
      <c r="CK19" s="335">
        <f>$I19*IF($G19="Pickup", SUMIFS(NewEmisData!M:M, NewEmisData!$A:$A, "Pickup", NewEmisData!$B:$B, $A19, NewEmisData!$C:$C, $H19, NewEmisData!$D:$D, CK$2), SUMIFS(NewEmisData!M:M, NewEmisData!$A:$A, "LDV", NewEmisData!$B:$B, $A19, NewEmisData!$C:$C, $H19, NewEmisData!$D:$D, CK$2))</f>
        <v>2.1903771981857799E-2</v>
      </c>
      <c r="CL19" s="335">
        <v>2.0846549246249676E-2</v>
      </c>
      <c r="CM19" s="335">
        <f>$I19*IF($G19="Pickup", SUMIFS(NewEmisData!E:E, NewEmisData!$A:$A, "Pickup", NewEmisData!$B:$B, $A19, NewEmisData!$C:$C, $H19, NewEmisData!$D:$D, CM$2), SUMIFS(NewEmisData!E:E, NewEmisData!$A:$A, "LDV", NewEmisData!$B:$B, $A19, NewEmisData!$C:$C, $H19, NewEmisData!$D:$D, CM$2))</f>
        <v>2.1906211645892699E-2</v>
      </c>
      <c r="CN19" s="335">
        <f>$I19*IF($G19="Pickup", SUMIFS(NewEmisData!F:F, NewEmisData!$A:$A, "Pickup", NewEmisData!$B:$B, $A19, NewEmisData!$C:$C, $H19, NewEmisData!$D:$D, CN$2), SUMIFS(NewEmisData!F:F, NewEmisData!$A:$A, "LDV", NewEmisData!$B:$B, $A19, NewEmisData!$C:$C, $H19, NewEmisData!$D:$D, CN$2))</f>
        <v>1.38171562279483E-2</v>
      </c>
      <c r="CO19" s="335">
        <f>$I19*IF($G19="Pickup", SUMIFS(NewEmisData!G:G, NewEmisData!$A:$A, "Pickup", NewEmisData!$B:$B, $A19, NewEmisData!$C:$C, $H19, NewEmisData!$D:$D, CO$2), SUMIFS(NewEmisData!G:G, NewEmisData!$A:$A, "LDV", NewEmisData!$B:$B, $A19, NewEmisData!$C:$C, $H19, NewEmisData!$D:$D, CO$2))</f>
        <v>1.08300618523644E-2</v>
      </c>
      <c r="CP19" s="335">
        <f>$I19*IF($G19="Pickup", SUMIFS(NewEmisData!H:H, NewEmisData!$A:$A, "Pickup", NewEmisData!$B:$B, $A19, NewEmisData!$C:$C, $H19, NewEmisData!$D:$D, CP$2), SUMIFS(NewEmisData!H:H, NewEmisData!$A:$A, "LDV", NewEmisData!$B:$B, $A19, NewEmisData!$C:$C, $H19, NewEmisData!$D:$D, CP$2))</f>
        <v>8.8590497727664592E-3</v>
      </c>
      <c r="CQ19" s="335">
        <f>$I19*IF($G19="Pickup", SUMIFS(NewEmisData!I:I, NewEmisData!$A:$A, "Pickup", NewEmisData!$B:$B, $A19, NewEmisData!$C:$C, $H19, NewEmisData!$D:$D, CQ$2), SUMIFS(NewEmisData!I:I, NewEmisData!$A:$A, "LDV", NewEmisData!$B:$B, $A19, NewEmisData!$C:$C, $H19, NewEmisData!$D:$D, CQ$2))</f>
        <v>7.8772882665567503E-3</v>
      </c>
      <c r="CR19" s="335">
        <f>$I19*IF($G19="Pickup", SUMIFS(NewEmisData!J:J, NewEmisData!$A:$A, "Pickup", NewEmisData!$B:$B, $A19, NewEmisData!$C:$C, $H19, NewEmisData!$D:$D, CR$2), SUMIFS(NewEmisData!J:J, NewEmisData!$A:$A, "LDV", NewEmisData!$B:$B, $A19, NewEmisData!$C:$C, $H19, NewEmisData!$D:$D, CR$2))</f>
        <v>7.4435823260364103E-3</v>
      </c>
      <c r="CS19" s="335">
        <f>$I19*IF($G19="Pickup", SUMIFS(NewEmisData!K:K, NewEmisData!$A:$A, "Pickup", NewEmisData!$B:$B, $A19, NewEmisData!$C:$C, $H19, NewEmisData!$D:$D, CS$2), SUMIFS(NewEmisData!K:K, NewEmisData!$A:$A, "LDV", NewEmisData!$B:$B, $A19, NewEmisData!$C:$C, $H19, NewEmisData!$D:$D, CS$2))</f>
        <v>7.3936885133113802E-3</v>
      </c>
      <c r="CT19" s="335">
        <f>$I19*IF($G19="Pickup", SUMIFS(NewEmisData!L:L, NewEmisData!$A:$A, "Pickup", NewEmisData!$B:$B, $A19, NewEmisData!$C:$C, $H19, NewEmisData!$D:$D, CT$2), SUMIFS(NewEmisData!L:L, NewEmisData!$A:$A, "LDV", NewEmisData!$B:$B, $A19, NewEmisData!$C:$C, $H19, NewEmisData!$D:$D, CT$2))</f>
        <v>7.3123849031120399E-3</v>
      </c>
      <c r="CU19" s="335">
        <f>$I19*IF($G19="Pickup", SUMIFS(NewEmisData!M:M, NewEmisData!$A:$A, "Pickup", NewEmisData!$B:$B, $A19, NewEmisData!$C:$C, $H19, NewEmisData!$D:$D, CU$2), SUMIFS(NewEmisData!M:M, NewEmisData!$A:$A, "LDV", NewEmisData!$B:$B, $A19, NewEmisData!$C:$C, $H19, NewEmisData!$D:$D, CU$2))</f>
        <v>7.31189121492953E-3</v>
      </c>
      <c r="CV19" s="335">
        <v>5.2030687941242611E-3</v>
      </c>
      <c r="CW19" s="335">
        <v>3.0448046675121709E-3</v>
      </c>
      <c r="CX19" s="335">
        <v>1.8865908720768221E-3</v>
      </c>
      <c r="CY19" s="335">
        <v>1.5570268485524494E-3</v>
      </c>
      <c r="CZ19" s="335">
        <v>1.2432183416122382E-3</v>
      </c>
      <c r="DA19" s="335">
        <v>9.252251866281976E-4</v>
      </c>
      <c r="DB19" s="335">
        <v>7.2309456596024934E-4</v>
      </c>
      <c r="DC19" s="335">
        <v>6.8940706870607876E-4</v>
      </c>
      <c r="DD19" s="335">
        <v>6.844148428615973E-4</v>
      </c>
      <c r="DE19" s="335">
        <v>6.8634617396886091E-4</v>
      </c>
      <c r="DF19" s="335">
        <v>6.8634617396886091E-4</v>
      </c>
      <c r="DG19" s="335">
        <f>$I19*IF($G19="Pickup", SUMIFS(NewEmisData!E:E, NewEmisData!$A:$A, "Pickup", NewEmisData!$B:$B, $A19, NewEmisData!$C:$C, $H19, NewEmisData!$D:$D, DG$2), SUMIFS(NewEmisData!E:E, NewEmisData!$A:$A, "LDV", NewEmisData!$B:$B, $A19, NewEmisData!$C:$C, $H19, NewEmisData!$D:$D, DG$2))</f>
        <v>0</v>
      </c>
      <c r="DH19" s="335">
        <f>$I19*IF($G19="Pickup", SUMIFS(NewEmisData!F:F, NewEmisData!$A:$A, "Pickup", NewEmisData!$B:$B, $A19, NewEmisData!$C:$C, $H19, NewEmisData!$D:$D, DH$2), SUMIFS(NewEmisData!F:F, NewEmisData!$A:$A, "LDV", NewEmisData!$B:$B, $A19, NewEmisData!$C:$C, $H19, NewEmisData!$D:$D, DH$2))</f>
        <v>0</v>
      </c>
      <c r="DI19" s="335">
        <f>$I19*IF($G19="Pickup", SUMIFS(NewEmisData!G:G, NewEmisData!$A:$A, "Pickup", NewEmisData!$B:$B, $A19, NewEmisData!$C:$C, $H19, NewEmisData!$D:$D, DI$2), SUMIFS(NewEmisData!G:G, NewEmisData!$A:$A, "LDV", NewEmisData!$B:$B, $A19, NewEmisData!$C:$C, $H19, NewEmisData!$D:$D, DI$2))</f>
        <v>0</v>
      </c>
      <c r="DJ19" s="335">
        <f>$I19*IF($G19="Pickup", SUMIFS(NewEmisData!H:H, NewEmisData!$A:$A, "Pickup", NewEmisData!$B:$B, $A19, NewEmisData!$C:$C, $H19, NewEmisData!$D:$D, DJ$2), SUMIFS(NewEmisData!H:H, NewEmisData!$A:$A, "LDV", NewEmisData!$B:$B, $A19, NewEmisData!$C:$C, $H19, NewEmisData!$D:$D, DJ$2))</f>
        <v>0</v>
      </c>
      <c r="DK19" s="335">
        <f>$I19*IF($G19="Pickup", SUMIFS(NewEmisData!I:I, NewEmisData!$A:$A, "Pickup", NewEmisData!$B:$B, $A19, NewEmisData!$C:$C, $H19, NewEmisData!$D:$D, DK$2), SUMIFS(NewEmisData!I:I, NewEmisData!$A:$A, "LDV", NewEmisData!$B:$B, $A19, NewEmisData!$C:$C, $H19, NewEmisData!$D:$D, DK$2))</f>
        <v>0</v>
      </c>
      <c r="DL19" s="335">
        <f>$I19*IF($G19="Pickup", SUMIFS(NewEmisData!J:J, NewEmisData!$A:$A, "Pickup", NewEmisData!$B:$B, $A19, NewEmisData!$C:$C, $H19, NewEmisData!$D:$D, DL$2), SUMIFS(NewEmisData!J:J, NewEmisData!$A:$A, "LDV", NewEmisData!$B:$B, $A19, NewEmisData!$C:$C, $H19, NewEmisData!$D:$D, DL$2))</f>
        <v>0</v>
      </c>
      <c r="DM19" s="335">
        <f>$I19*IF($G19="Pickup", SUMIFS(NewEmisData!K:K, NewEmisData!$A:$A, "Pickup", NewEmisData!$B:$B, $A19, NewEmisData!$C:$C, $H19, NewEmisData!$D:$D, DM$2), SUMIFS(NewEmisData!K:K, NewEmisData!$A:$A, "LDV", NewEmisData!$B:$B, $A19, NewEmisData!$C:$C, $H19, NewEmisData!$D:$D, DM$2))</f>
        <v>0</v>
      </c>
      <c r="DN19" s="335">
        <f>$I19*IF($G19="Pickup", SUMIFS(NewEmisData!L:L, NewEmisData!$A:$A, "Pickup", NewEmisData!$B:$B, $A19, NewEmisData!$C:$C, $H19, NewEmisData!$D:$D, DN$2), SUMIFS(NewEmisData!L:L, NewEmisData!$A:$A, "LDV", NewEmisData!$B:$B, $A19, NewEmisData!$C:$C, $H19, NewEmisData!$D:$D, DN$2))</f>
        <v>0</v>
      </c>
      <c r="DO19" s="335">
        <f>$I19*IF($G19="Pickup", SUMIFS(NewEmisData!M:M, NewEmisData!$A:$A, "Pickup", NewEmisData!$B:$B, $A19, NewEmisData!$C:$C, $H19, NewEmisData!$D:$D, DO$2), SUMIFS(NewEmisData!M:M, NewEmisData!$A:$A, "LDV", NewEmisData!$B:$B, $A19, NewEmisData!$C:$C, $H19, NewEmisData!$D:$D, DO$2))</f>
        <v>0</v>
      </c>
      <c r="DP19" s="335">
        <v>1.3868757746550878E-3</v>
      </c>
      <c r="DQ19" s="335">
        <f>$I19*IF($G19="Pickup", SUMIFS(NewEmisData!E:E, NewEmisData!$A:$A, "Pickup", NewEmisData!$B:$B, $A19, NewEmisData!$C:$C, $H19, NewEmisData!$D:$D, DQ$2), SUMIFS(NewEmisData!E:E, NewEmisData!$A:$A, "LDV", NewEmisData!$B:$B, $A19, NewEmisData!$C:$C, $H19, NewEmisData!$D:$D, DQ$2))</f>
        <v>1.45246052556386E-2</v>
      </c>
      <c r="DR19" s="335">
        <f>$I19*IF($G19="Pickup", SUMIFS(NewEmisData!F:F, NewEmisData!$A:$A, "Pickup", NewEmisData!$B:$B, $A19, NewEmisData!$C:$C, $H19, NewEmisData!$D:$D, DR$2), SUMIFS(NewEmisData!F:F, NewEmisData!$A:$A, "LDV", NewEmisData!$B:$B, $A19, NewEmisData!$C:$C, $H19, NewEmisData!$D:$D, DR$2))</f>
        <v>8.5576317868897907E-3</v>
      </c>
      <c r="DS19" s="335">
        <f>$I19*IF($G19="Pickup", SUMIFS(NewEmisData!G:G, NewEmisData!$A:$A, "Pickup", NewEmisData!$B:$B, $A19, NewEmisData!$C:$C, $H19, NewEmisData!$D:$D, DS$2), SUMIFS(NewEmisData!G:G, NewEmisData!$A:$A, "LDV", NewEmisData!$B:$B, $A19, NewEmisData!$C:$C, $H19, NewEmisData!$D:$D, DS$2))</f>
        <v>6.6798910124453298E-3</v>
      </c>
      <c r="DT19" s="335">
        <f>$I19*IF($G19="Pickup", SUMIFS(NewEmisData!H:H, NewEmisData!$A:$A, "Pickup", NewEmisData!$B:$B, $A19, NewEmisData!$C:$C, $H19, NewEmisData!$D:$D, DT$2), SUMIFS(NewEmisData!H:H, NewEmisData!$A:$A, "LDV", NewEmisData!$B:$B, $A19, NewEmisData!$C:$C, $H19, NewEmisData!$D:$D, DT$2))</f>
        <v>5.1684543516808098E-3</v>
      </c>
      <c r="DU19" s="335">
        <f>$I19*IF($G19="Pickup", SUMIFS(NewEmisData!I:I, NewEmisData!$A:$A, "Pickup", NewEmisData!$B:$B, $A19, NewEmisData!$C:$C, $H19, NewEmisData!$D:$D, DU$2), SUMIFS(NewEmisData!I:I, NewEmisData!$A:$A, "LDV", NewEmisData!$B:$B, $A19, NewEmisData!$C:$C, $H19, NewEmisData!$D:$D, DU$2))</f>
        <v>4.0637666627415803E-3</v>
      </c>
      <c r="DV19" s="335">
        <f>$I19*IF($G19="Pickup", SUMIFS(NewEmisData!J:J, NewEmisData!$A:$A, "Pickup", NewEmisData!$B:$B, $A19, NewEmisData!$C:$C, $H19, NewEmisData!$D:$D, DV$2), SUMIFS(NewEmisData!J:J, NewEmisData!$A:$A, "LDV", NewEmisData!$B:$B, $A19, NewEmisData!$C:$C, $H19, NewEmisData!$D:$D, DV$2))</f>
        <v>3.5439556352963399E-3</v>
      </c>
      <c r="DW19" s="335">
        <f>$I19*IF($G19="Pickup", SUMIFS(NewEmisData!K:K, NewEmisData!$A:$A, "Pickup", NewEmisData!$B:$B, $A19, NewEmisData!$C:$C, $H19, NewEmisData!$D:$D, DW$2), SUMIFS(NewEmisData!K:K, NewEmisData!$A:$A, "LDV", NewEmisData!$B:$B, $A19, NewEmisData!$C:$C, $H19, NewEmisData!$D:$D, DW$2))</f>
        <v>3.25169320270512E-3</v>
      </c>
      <c r="DX19" s="335">
        <f>$I19*IF($G19="Pickup", SUMIFS(NewEmisData!L:L, NewEmisData!$A:$A, "Pickup", NewEmisData!$B:$B, $A19, NewEmisData!$C:$C, $H19, NewEmisData!$D:$D, DX$2), SUMIFS(NewEmisData!L:L, NewEmisData!$A:$A, "LDV", NewEmisData!$B:$B, $A19, NewEmisData!$C:$C, $H19, NewEmisData!$D:$D, DX$2))</f>
        <v>3.1576560516429699E-3</v>
      </c>
      <c r="DY19" s="335">
        <f>$I19*IF($G19="Pickup", SUMIFS(NewEmisData!M:M, NewEmisData!$A:$A, "Pickup", NewEmisData!$B:$B, $A19, NewEmisData!$C:$C, $H19, NewEmisData!$D:$D, DY$2), SUMIFS(NewEmisData!M:M, NewEmisData!$A:$A, "LDV", NewEmisData!$B:$B, $A19, NewEmisData!$C:$C, $H19, NewEmisData!$D:$D, DY$2))</f>
        <v>3.1088285848124E-3</v>
      </c>
      <c r="DZ19" s="335">
        <v>4.3350573081854527E-3</v>
      </c>
      <c r="EA19" s="335">
        <f t="shared" si="2"/>
        <v>465.43339574540698</v>
      </c>
      <c r="EB19" s="335">
        <f t="shared" si="3"/>
        <v>447.45086858043499</v>
      </c>
      <c r="EC19" s="335">
        <f t="shared" si="4"/>
        <v>371.68579631799702</v>
      </c>
      <c r="ED19" s="335">
        <f t="shared" si="5"/>
        <v>316.68783468886801</v>
      </c>
      <c r="EE19" s="335">
        <f t="shared" si="6"/>
        <v>274.45359564691302</v>
      </c>
      <c r="EF19" s="335">
        <f t="shared" si="7"/>
        <v>250.610452801164</v>
      </c>
      <c r="EG19" s="335">
        <f t="shared" si="8"/>
        <v>239.96929474207201</v>
      </c>
      <c r="EH19" s="335">
        <f t="shared" si="9"/>
        <v>236.17949059358199</v>
      </c>
      <c r="EI19" s="335">
        <f t="shared" si="10"/>
        <v>234.77621268414799</v>
      </c>
      <c r="EJ19" s="335">
        <f t="shared" si="11"/>
        <v>0.20692409258864139</v>
      </c>
      <c r="EK19" s="335">
        <f t="shared" si="12"/>
        <v>0.76817370125590101</v>
      </c>
      <c r="EL19" s="335">
        <f t="shared" si="13"/>
        <v>0.34255400012381199</v>
      </c>
      <c r="EM19" s="335">
        <f t="shared" si="14"/>
        <v>0.22026197441968301</v>
      </c>
      <c r="EN19" s="335">
        <f t="shared" si="15"/>
        <v>0.146130223505477</v>
      </c>
      <c r="EO19" s="335">
        <f t="shared" si="16"/>
        <v>9.25204446820201E-2</v>
      </c>
      <c r="EP19" s="335">
        <f t="shared" si="17"/>
        <v>6.9646332093205393E-2</v>
      </c>
      <c r="EQ19" s="335">
        <f t="shared" si="18"/>
        <v>6.0285539426727999E-2</v>
      </c>
      <c r="ER19" s="335">
        <f t="shared" si="19"/>
        <v>5.7685517085836899E-2</v>
      </c>
      <c r="ES19" s="335">
        <f t="shared" si="20"/>
        <v>5.6336256806388998E-2</v>
      </c>
      <c r="ET19" s="335">
        <f t="shared" si="21"/>
        <v>5.5587065527563068E-2</v>
      </c>
      <c r="EU19" s="335">
        <f t="shared" si="22"/>
        <v>8.0536316527093799E-3</v>
      </c>
      <c r="EV19" s="335">
        <f t="shared" si="23"/>
        <v>7.7424694052717798E-3</v>
      </c>
      <c r="EW19" s="335">
        <f t="shared" si="24"/>
        <v>5.3320257089092297E-3</v>
      </c>
      <c r="EX19" s="335">
        <f t="shared" si="25"/>
        <v>4.5430510168157703E-3</v>
      </c>
      <c r="EY19" s="335">
        <f t="shared" si="26"/>
        <v>3.9371785778053803E-3</v>
      </c>
      <c r="EZ19" s="335">
        <f t="shared" si="27"/>
        <v>3.5951364530025401E-3</v>
      </c>
      <c r="FA19" s="335">
        <f t="shared" si="28"/>
        <v>3.4424852382502098E-3</v>
      </c>
      <c r="FB19" s="335">
        <f t="shared" si="29"/>
        <v>3.38811619026995E-3</v>
      </c>
      <c r="FC19" s="335">
        <f t="shared" si="30"/>
        <v>3.36798790618778E-3</v>
      </c>
      <c r="FD19" s="335">
        <f t="shared" si="31"/>
        <v>1.3041984458904573E-3</v>
      </c>
      <c r="FE19" s="335">
        <f t="shared" si="32"/>
        <v>7.6317156939691294E-2</v>
      </c>
      <c r="FF19" s="335">
        <f t="shared" si="33"/>
        <v>7.1544642944165196E-2</v>
      </c>
      <c r="FG19" s="335">
        <f t="shared" si="34"/>
        <v>5.8249743312617203E-2</v>
      </c>
      <c r="FH19" s="335">
        <f t="shared" si="35"/>
        <v>5.6730049378736901E-2</v>
      </c>
      <c r="FI19" s="335">
        <f t="shared" si="36"/>
        <v>5.5297861804990203E-2</v>
      </c>
      <c r="FJ19" s="335">
        <f t="shared" si="37"/>
        <v>5.4156352090813403E-2</v>
      </c>
      <c r="FK19" s="335">
        <f t="shared" si="38"/>
        <v>5.3430662266944498E-2</v>
      </c>
      <c r="FL19" s="335">
        <f t="shared" si="39"/>
        <v>5.3062743786751999E-2</v>
      </c>
      <c r="FM19" s="335">
        <f t="shared" si="40"/>
        <v>5.2850768620488903E-2</v>
      </c>
      <c r="FN19" s="335">
        <f t="shared" si="41"/>
        <v>3.2948538923667892E-2</v>
      </c>
      <c r="FO19" s="335">
        <f t="shared" si="42"/>
        <v>2.00368746679381E-2</v>
      </c>
      <c r="FP19" s="335">
        <f t="shared" si="43"/>
        <v>1.58149288879222E-2</v>
      </c>
      <c r="FQ19" s="335">
        <f t="shared" si="44"/>
        <v>1.2889012730210401E-2</v>
      </c>
      <c r="FR19" s="335">
        <f t="shared" si="45"/>
        <v>1.1544674905883E-2</v>
      </c>
      <c r="FS19" s="335">
        <f t="shared" si="46"/>
        <v>1.0277724336371899E-2</v>
      </c>
      <c r="FT19" s="335">
        <f t="shared" si="47"/>
        <v>9.2679749278735592E-3</v>
      </c>
      <c r="FU19" s="335">
        <f t="shared" si="48"/>
        <v>8.6259896432645099E-3</v>
      </c>
      <c r="FV19" s="335">
        <f t="shared" si="49"/>
        <v>8.3004876330209296E-3</v>
      </c>
      <c r="FW19" s="335">
        <f t="shared" si="50"/>
        <v>8.1129702157430005E-3</v>
      </c>
      <c r="FX19" s="335">
        <f t="shared" si="51"/>
        <v>6.6026126062260432E-3</v>
      </c>
    </row>
    <row r="20" spans="1:180" x14ac:dyDescent="0.2">
      <c r="A20" s="305" t="str">
        <f>IF(LEFT(TRIM(TechData_All!AJ15),1)="*", _xlfn.CONCAT("*","R2"), "R2")</f>
        <v>R2</v>
      </c>
      <c r="B20" s="305" t="str">
        <f>TechData_All!A15</f>
        <v>TLCDSL11</v>
      </c>
      <c r="C20" s="305" t="str">
        <f>TechData_All!C15</f>
        <v>TL.DSL.C.DSL.2011</v>
      </c>
      <c r="D20" s="301" t="str">
        <f>TechData_All!D15</f>
        <v>bn-vmt, bn-vmt/a</v>
      </c>
      <c r="E20" s="301" t="str">
        <f>TechData_All!E15</f>
        <v>TRNDSL</v>
      </c>
      <c r="F20" s="301" t="str">
        <f>TechData_All!F15</f>
        <v>TL</v>
      </c>
      <c r="G20" s="315" t="s">
        <v>815</v>
      </c>
      <c r="H20" s="315" t="s">
        <v>816</v>
      </c>
      <c r="I20" s="315">
        <v>1</v>
      </c>
      <c r="J20" s="315" t="str">
        <f t="shared" si="52"/>
        <v>Compact car-DSL</v>
      </c>
      <c r="K20" s="335">
        <f>$I20*IF($G20="Pickup", SUMIFS(NewEmisData!E:E, NewEmisData!$A:$A, "Pickup", NewEmisData!$B:$B, $A20, NewEmisData!$C:$C, $H20, NewEmisData!$D:$D, K$2), SUMIFS(NewEmisData!E:E, NewEmisData!$A:$A, "LDV", NewEmisData!$B:$B, $A20, NewEmisData!$C:$C, $H20, NewEmisData!$D:$D, K$2))</f>
        <v>476.09443428903302</v>
      </c>
      <c r="L20" s="335">
        <f>$I20*IF($G20="Pickup", SUMIFS(NewEmisData!F:F, NewEmisData!$A:$A, "Pickup", NewEmisData!$B:$B, $A20, NewEmisData!$C:$C, $H20, NewEmisData!$D:$D, L$2), SUMIFS(NewEmisData!F:F, NewEmisData!$A:$A, "LDV", NewEmisData!$B:$B, $A20, NewEmisData!$C:$C, $H20, NewEmisData!$D:$D, L$2))</f>
        <v>429.18807065940501</v>
      </c>
      <c r="M20" s="335">
        <f>$I20*IF($G20="Pickup", SUMIFS(NewEmisData!G:G, NewEmisData!$A:$A, "Pickup", NewEmisData!$B:$B, $A20, NewEmisData!$C:$C, $H20, NewEmisData!$D:$D, M$2), SUMIFS(NewEmisData!G:G, NewEmisData!$A:$A, "LDV", NewEmisData!$B:$B, $A20, NewEmisData!$C:$C, $H20, NewEmisData!$D:$D, M$2))</f>
        <v>391.319233082962</v>
      </c>
      <c r="N20" s="335">
        <f>$I20*IF($G20="Pickup", SUMIFS(NewEmisData!H:H, NewEmisData!$A:$A, "Pickup", NewEmisData!$B:$B, $A20, NewEmisData!$C:$C, $H20, NewEmisData!$D:$D, N$2), SUMIFS(NewEmisData!H:H, NewEmisData!$A:$A, "LDV", NewEmisData!$B:$B, $A20, NewEmisData!$C:$C, $H20, NewEmisData!$D:$D, N$2))</f>
        <v>328.42956729245498</v>
      </c>
      <c r="O20" s="335">
        <f>$I20*IF($G20="Pickup", SUMIFS(NewEmisData!I:I, NewEmisData!$A:$A, "Pickup", NewEmisData!$B:$B, $A20, NewEmisData!$C:$C, $H20, NewEmisData!$D:$D, O$2), SUMIFS(NewEmisData!I:I, NewEmisData!$A:$A, "LDV", NewEmisData!$B:$B, $A20, NewEmisData!$C:$C, $H20, NewEmisData!$D:$D, O$2))</f>
        <v>299.62284839363502</v>
      </c>
      <c r="P20" s="335">
        <f>$I20*IF($G20="Pickup", SUMIFS(NewEmisData!J:J, NewEmisData!$A:$A, "Pickup", NewEmisData!$B:$B, $A20, NewEmisData!$C:$C, $H20, NewEmisData!$D:$D, P$2), SUMIFS(NewEmisData!J:J, NewEmisData!$A:$A, "LDV", NewEmisData!$B:$B, $A20, NewEmisData!$C:$C, $H20, NewEmisData!$D:$D, P$2))</f>
        <v>287.52510197421901</v>
      </c>
      <c r="Q20" s="335">
        <f>$I20*IF($G20="Pickup", SUMIFS(NewEmisData!K:K, NewEmisData!$A:$A, "Pickup", NewEmisData!$B:$B, $A20, NewEmisData!$C:$C, $H20, NewEmisData!$D:$D, Q$2), SUMIFS(NewEmisData!K:K, NewEmisData!$A:$A, "LDV", NewEmisData!$B:$B, $A20, NewEmisData!$C:$C, $H20, NewEmisData!$D:$D, Q$2))</f>
        <v>280.23148169863998</v>
      </c>
      <c r="R20" s="335">
        <f>$I20*IF($G20="Pickup", SUMIFS(NewEmisData!L:L, NewEmisData!$A:$A, "Pickup", NewEmisData!$B:$B, $A20, NewEmisData!$C:$C, $H20, NewEmisData!$D:$D, R$2), SUMIFS(NewEmisData!L:L, NewEmisData!$A:$A, "LDV", NewEmisData!$B:$B, $A20, NewEmisData!$C:$C, $H20, NewEmisData!$D:$D, R$2))</f>
        <v>277.54586040118801</v>
      </c>
      <c r="S20" s="335">
        <f>$I20*IF($G20="Pickup", SUMIFS(NewEmisData!M:M, NewEmisData!$A:$A, "Pickup", NewEmisData!$B:$B, $A20, NewEmisData!$C:$C, $H20, NewEmisData!$D:$D, S$2), SUMIFS(NewEmisData!M:M, NewEmisData!$A:$A, "LDV", NewEmisData!$B:$B, $A20, NewEmisData!$C:$C, $H20, NewEmisData!$D:$D, S$2))</f>
        <v>277.49863288375599</v>
      </c>
      <c r="T20" s="335">
        <v>0.20396325972560742</v>
      </c>
      <c r="U20" s="335">
        <f>$I20*IF($G20="Pickup", SUMIFS(NewEmisData!E:E, NewEmisData!$A:$A, "Pickup", NewEmisData!$B:$B, $A20, NewEmisData!$C:$C, $H20, NewEmisData!$D:$D, U$2), SUMIFS(NewEmisData!E:E, NewEmisData!$A:$A, "LDV", NewEmisData!$B:$B, $A20, NewEmisData!$C:$C, $H20, NewEmisData!$D:$D, U$2))</f>
        <v>2.0049311260151099</v>
      </c>
      <c r="V20" s="335">
        <f>$I20*IF($G20="Pickup", SUMIFS(NewEmisData!F:F, NewEmisData!$A:$A, "Pickup", NewEmisData!$B:$B, $A20, NewEmisData!$C:$C, $H20, NewEmisData!$D:$D, V$2), SUMIFS(NewEmisData!F:F, NewEmisData!$A:$A, "LDV", NewEmisData!$B:$B, $A20, NewEmisData!$C:$C, $H20, NewEmisData!$D:$D, V$2))</f>
        <v>0.760827545002146</v>
      </c>
      <c r="W20" s="335">
        <f>$I20*IF($G20="Pickup", SUMIFS(NewEmisData!G:G, NewEmisData!$A:$A, "Pickup", NewEmisData!$B:$B, $A20, NewEmisData!$C:$C, $H20, NewEmisData!$D:$D, W$2), SUMIFS(NewEmisData!G:G, NewEmisData!$A:$A, "LDV", NewEmisData!$B:$B, $A20, NewEmisData!$C:$C, $H20, NewEmisData!$D:$D, W$2))</f>
        <v>0.12767197241808201</v>
      </c>
      <c r="X20" s="335">
        <f>$I20*IF($G20="Pickup", SUMIFS(NewEmisData!H:H, NewEmisData!$A:$A, "Pickup", NewEmisData!$B:$B, $A20, NewEmisData!$C:$C, $H20, NewEmisData!$D:$D, X$2), SUMIFS(NewEmisData!H:H, NewEmisData!$A:$A, "LDV", NewEmisData!$B:$B, $A20, NewEmisData!$C:$C, $H20, NewEmisData!$D:$D, X$2))</f>
        <v>7.2512734058825107E-2</v>
      </c>
      <c r="Y20" s="335">
        <f>$I20*IF($G20="Pickup", SUMIFS(NewEmisData!I:I, NewEmisData!$A:$A, "Pickup", NewEmisData!$B:$B, $A20, NewEmisData!$C:$C, $H20, NewEmisData!$D:$D, Y$2), SUMIFS(NewEmisData!I:I, NewEmisData!$A:$A, "LDV", NewEmisData!$B:$B, $A20, NewEmisData!$C:$C, $H20, NewEmisData!$D:$D, Y$2))</f>
        <v>4.5465409268618202E-2</v>
      </c>
      <c r="Z20" s="335">
        <f>$I20*IF($G20="Pickup", SUMIFS(NewEmisData!J:J, NewEmisData!$A:$A, "Pickup", NewEmisData!$B:$B, $A20, NewEmisData!$C:$C, $H20, NewEmisData!$D:$D, Z$2), SUMIFS(NewEmisData!J:J, NewEmisData!$A:$A, "LDV", NewEmisData!$B:$B, $A20, NewEmisData!$C:$C, $H20, NewEmisData!$D:$D, Z$2))</f>
        <v>4.03828422132856E-2</v>
      </c>
      <c r="AA20" s="335">
        <f>$I20*IF($G20="Pickup", SUMIFS(NewEmisData!K:K, NewEmisData!$A:$A, "Pickup", NewEmisData!$B:$B, $A20, NewEmisData!$C:$C, $H20, NewEmisData!$D:$D, AA$2), SUMIFS(NewEmisData!K:K, NewEmisData!$A:$A, "LDV", NewEmisData!$B:$B, $A20, NewEmisData!$C:$C, $H20, NewEmisData!$D:$D, AA$2))</f>
        <v>3.69457071662685E-2</v>
      </c>
      <c r="AB20" s="335">
        <f>$I20*IF($G20="Pickup", SUMIFS(NewEmisData!L:L, NewEmisData!$A:$A, "Pickup", NewEmisData!$B:$B, $A20, NewEmisData!$C:$C, $H20, NewEmisData!$D:$D, AB$2), SUMIFS(NewEmisData!L:L, NewEmisData!$A:$A, "LDV", NewEmisData!$B:$B, $A20, NewEmisData!$C:$C, $H20, NewEmisData!$D:$D, AB$2))</f>
        <v>3.54479042046821E-2</v>
      </c>
      <c r="AC20" s="335">
        <f>$I20*IF($G20="Pickup", SUMIFS(NewEmisData!M:M, NewEmisData!$A:$A, "Pickup", NewEmisData!$B:$B, $A20, NewEmisData!$C:$C, $H20, NewEmisData!$D:$D, AC$2), SUMIFS(NewEmisData!M:M, NewEmisData!$A:$A, "LDV", NewEmisData!$B:$B, $A20, NewEmisData!$C:$C, $H20, NewEmisData!$D:$D, AC$2))</f>
        <v>3.5796031702760897E-2</v>
      </c>
      <c r="AD20" s="335">
        <v>4.1644851932661778E-2</v>
      </c>
      <c r="AE20" s="335">
        <f>$I20*IF($G20="Pickup", SUMIFS(NewEmisData!E:E, NewEmisData!$A:$A, "Pickup", NewEmisData!$B:$B, $A20, NewEmisData!$C:$C, $H20, NewEmisData!$D:$D, AE$2), SUMIFS(NewEmisData!E:E, NewEmisData!$A:$A, "LDV", NewEmisData!$B:$B, $A20, NewEmisData!$C:$C, $H20, NewEmisData!$D:$D, AE$2))</f>
        <v>1.1835152385958499E-2</v>
      </c>
      <c r="AF20" s="335">
        <f>$I20*IF($G20="Pickup", SUMIFS(NewEmisData!F:F, NewEmisData!$A:$A, "Pickup", NewEmisData!$B:$B, $A20, NewEmisData!$C:$C, $H20, NewEmisData!$D:$D, AF$2), SUMIFS(NewEmisData!F:F, NewEmisData!$A:$A, "LDV", NewEmisData!$B:$B, $A20, NewEmisData!$C:$C, $H20, NewEmisData!$D:$D, AF$2))</f>
        <v>1.02303341802871E-2</v>
      </c>
      <c r="AG20" s="335">
        <f>$I20*IF($G20="Pickup", SUMIFS(NewEmisData!G:G, NewEmisData!$A:$A, "Pickup", NewEmisData!$B:$B, $A20, NewEmisData!$C:$C, $H20, NewEmisData!$D:$D, AG$2), SUMIFS(NewEmisData!G:G, NewEmisData!$A:$A, "LDV", NewEmisData!$B:$B, $A20, NewEmisData!$C:$C, $H20, NewEmisData!$D:$D, AG$2))</f>
        <v>3.28141775067963E-3</v>
      </c>
      <c r="AH20" s="335">
        <f>$I20*IF($G20="Pickup", SUMIFS(NewEmisData!H:H, NewEmisData!$A:$A, "Pickup", NewEmisData!$B:$B, $A20, NewEmisData!$C:$C, $H20, NewEmisData!$D:$D, AH$2), SUMIFS(NewEmisData!H:H, NewEmisData!$A:$A, "LDV", NewEmisData!$B:$B, $A20, NewEmisData!$C:$C, $H20, NewEmisData!$D:$D, AH$2))</f>
        <v>2.7429174181074199E-3</v>
      </c>
      <c r="AI20" s="335">
        <f>$I20*IF($G20="Pickup", SUMIFS(NewEmisData!I:I, NewEmisData!$A:$A, "Pickup", NewEmisData!$B:$B, $A20, NewEmisData!$C:$C, $H20, NewEmisData!$D:$D, AI$2), SUMIFS(NewEmisData!I:I, NewEmisData!$A:$A, "LDV", NewEmisData!$B:$B, $A20, NewEmisData!$C:$C, $H20, NewEmisData!$D:$D, AI$2))</f>
        <v>2.4986761140543901E-3</v>
      </c>
      <c r="AJ20" s="335">
        <f>$I20*IF($G20="Pickup", SUMIFS(NewEmisData!J:J, NewEmisData!$A:$A, "Pickup", NewEmisData!$B:$B, $A20, NewEmisData!$C:$C, $H20, NewEmisData!$D:$D, AJ$2), SUMIFS(NewEmisData!J:J, NewEmisData!$A:$A, "LDV", NewEmisData!$B:$B, $A20, NewEmisData!$C:$C, $H20, NewEmisData!$D:$D, AJ$2))</f>
        <v>2.3977288527187398E-3</v>
      </c>
      <c r="AK20" s="335">
        <f>$I20*IF($G20="Pickup", SUMIFS(NewEmisData!K:K, NewEmisData!$A:$A, "Pickup", NewEmisData!$B:$B, $A20, NewEmisData!$C:$C, $H20, NewEmisData!$D:$D, AK$2), SUMIFS(NewEmisData!K:K, NewEmisData!$A:$A, "LDV", NewEmisData!$B:$B, $A20, NewEmisData!$C:$C, $H20, NewEmisData!$D:$D, AK$2))</f>
        <v>2.3363239635992802E-3</v>
      </c>
      <c r="AL20" s="335">
        <f>$I20*IF($G20="Pickup", SUMIFS(NewEmisData!L:L, NewEmisData!$A:$A, "Pickup", NewEmisData!$B:$B, $A20, NewEmisData!$C:$C, $H20, NewEmisData!$D:$D, AL$2), SUMIFS(NewEmisData!L:L, NewEmisData!$A:$A, "LDV", NewEmisData!$B:$B, $A20, NewEmisData!$C:$C, $H20, NewEmisData!$D:$D, AL$2))</f>
        <v>2.3139342639780401E-3</v>
      </c>
      <c r="AM20" s="335">
        <f>$I20*IF($G20="Pickup", SUMIFS(NewEmisData!M:M, NewEmisData!$A:$A, "Pickup", NewEmisData!$B:$B, $A20, NewEmisData!$C:$C, $H20, NewEmisData!$D:$D, AM$2), SUMIFS(NewEmisData!M:M, NewEmisData!$A:$A, "LDV", NewEmisData!$B:$B, $A20, NewEmisData!$C:$C, $H20, NewEmisData!$D:$D, AM$2))</f>
        <v>2.31353960902861E-3</v>
      </c>
      <c r="AN20" s="335">
        <v>1.6665713577985891E-3</v>
      </c>
      <c r="AO20" s="335">
        <f>$I20*IF($G20="Pickup", SUMIFS(NewEmisData!E:E, NewEmisData!$A:$A, "Pickup", NewEmisData!$B:$B, $A20, NewEmisData!$C:$C, $H20, NewEmisData!$D:$D, AO$2), SUMIFS(NewEmisData!E:E, NewEmisData!$A:$A, "LDV", NewEmisData!$B:$B, $A20, NewEmisData!$C:$C, $H20, NewEmisData!$D:$D, AO$2))</f>
        <v>0.14754888588672199</v>
      </c>
      <c r="AP20" s="335">
        <f>$I20*IF($G20="Pickup", SUMIFS(NewEmisData!F:F, NewEmisData!$A:$A, "Pickup", NewEmisData!$B:$B, $A20, NewEmisData!$C:$C, $H20, NewEmisData!$D:$D, AP$2), SUMIFS(NewEmisData!F:F, NewEmisData!$A:$A, "LDV", NewEmisData!$B:$B, $A20, NewEmisData!$C:$C, $H20, NewEmisData!$D:$D, AP$2))</f>
        <v>8.9170669812866296E-2</v>
      </c>
      <c r="AQ20" s="335">
        <f>$I20*IF($G20="Pickup", SUMIFS(NewEmisData!G:G, NewEmisData!$A:$A, "Pickup", NewEmisData!$B:$B, $A20, NewEmisData!$C:$C, $H20, NewEmisData!$D:$D, AQ$2), SUMIFS(NewEmisData!G:G, NewEmisData!$A:$A, "LDV", NewEmisData!$B:$B, $A20, NewEmisData!$C:$C, $H20, NewEmisData!$D:$D, AQ$2))</f>
        <v>7.8105554369183802E-2</v>
      </c>
      <c r="AR20" s="335">
        <f>$I20*IF($G20="Pickup", SUMIFS(NewEmisData!H:H, NewEmisData!$A:$A, "Pickup", NewEmisData!$B:$B, $A20, NewEmisData!$C:$C, $H20, NewEmisData!$D:$D, AR$2), SUMIFS(NewEmisData!H:H, NewEmisData!$A:$A, "LDV", NewEmisData!$B:$B, $A20, NewEmisData!$C:$C, $H20, NewEmisData!$D:$D, AR$2))</f>
        <v>7.6972409553025797E-2</v>
      </c>
      <c r="AS20" s="335">
        <f>$I20*IF($G20="Pickup", SUMIFS(NewEmisData!I:I, NewEmisData!$A:$A, "Pickup", NewEmisData!$B:$B, $A20, NewEmisData!$C:$C, $H20, NewEmisData!$D:$D, AS$2), SUMIFS(NewEmisData!I:I, NewEmisData!$A:$A, "LDV", NewEmisData!$B:$B, $A20, NewEmisData!$C:$C, $H20, NewEmisData!$D:$D, AS$2))</f>
        <v>7.6836875081772907E-2</v>
      </c>
      <c r="AT20" s="335">
        <f>$I20*IF($G20="Pickup", SUMIFS(NewEmisData!J:J, NewEmisData!$A:$A, "Pickup", NewEmisData!$B:$B, $A20, NewEmisData!$C:$C, $H20, NewEmisData!$D:$D, AT$2), SUMIFS(NewEmisData!J:J, NewEmisData!$A:$A, "LDV", NewEmisData!$B:$B, $A20, NewEmisData!$C:$C, $H20, NewEmisData!$D:$D, AT$2))</f>
        <v>7.69074432910445E-2</v>
      </c>
      <c r="AU20" s="335">
        <f>$I20*IF($G20="Pickup", SUMIFS(NewEmisData!K:K, NewEmisData!$A:$A, "Pickup", NewEmisData!$B:$B, $A20, NewEmisData!$C:$C, $H20, NewEmisData!$D:$D, AU$2), SUMIFS(NewEmisData!K:K, NewEmisData!$A:$A, "LDV", NewEmisData!$B:$B, $A20, NewEmisData!$C:$C, $H20, NewEmisData!$D:$D, AU$2))</f>
        <v>7.6900843368497895E-2</v>
      </c>
      <c r="AV20" s="335">
        <f>$I20*IF($G20="Pickup", SUMIFS(NewEmisData!L:L, NewEmisData!$A:$A, "Pickup", NewEmisData!$B:$B, $A20, NewEmisData!$C:$C, $H20, NewEmisData!$D:$D, AV$2), SUMIFS(NewEmisData!L:L, NewEmisData!$A:$A, "LDV", NewEmisData!$B:$B, $A20, NewEmisData!$C:$C, $H20, NewEmisData!$D:$D, AV$2))</f>
        <v>7.6888545887976001E-2</v>
      </c>
      <c r="AW20" s="335">
        <f>$I20*IF($G20="Pickup", SUMIFS(NewEmisData!M:M, NewEmisData!$A:$A, "Pickup", NewEmisData!$B:$B, $A20, NewEmisData!$C:$C, $H20, NewEmisData!$D:$D, AW$2), SUMIFS(NewEmisData!M:M, NewEmisData!$A:$A, "LDV", NewEmisData!$B:$B, $A20, NewEmisData!$C:$C, $H20, NewEmisData!$D:$D, AW$2))</f>
        <v>7.6936569612579206E-2</v>
      </c>
      <c r="AX20" s="335">
        <v>3.2808645285750677E-2</v>
      </c>
      <c r="AY20" s="335">
        <f>$I20*IF($G20="Pickup", SUMIFS(NewEmisData!E:E, NewEmisData!$A:$A, "Pickup", NewEmisData!$B:$B, $A20, NewEmisData!$C:$C, $H20, NewEmisData!$D:$D, AY$2), SUMIFS(NewEmisData!E:E, NewEmisData!$A:$A, "LDV", NewEmisData!$B:$B, $A20, NewEmisData!$C:$C, $H20, NewEmisData!$D:$D, AY$2))</f>
        <v>8.2994776464736103E-2</v>
      </c>
      <c r="AZ20" s="335">
        <f>$I20*IF($G20="Pickup", SUMIFS(NewEmisData!F:F, NewEmisData!$A:$A, "Pickup", NewEmisData!$B:$B, $A20, NewEmisData!$C:$C, $H20, NewEmisData!$D:$D, AZ$2), SUMIFS(NewEmisData!F:F, NewEmisData!$A:$A, "LDV", NewEmisData!$B:$B, $A20, NewEmisData!$C:$C, $H20, NewEmisData!$D:$D, AZ$2))</f>
        <v>2.9286960169176E-2</v>
      </c>
      <c r="BA20" s="335">
        <f>$I20*IF($G20="Pickup", SUMIFS(NewEmisData!G:G, NewEmisData!$A:$A, "Pickup", NewEmisData!$B:$B, $A20, NewEmisData!$C:$C, $H20, NewEmisData!$D:$D, BA$2), SUMIFS(NewEmisData!G:G, NewEmisData!$A:$A, "LDV", NewEmisData!$B:$B, $A20, NewEmisData!$C:$C, $H20, NewEmisData!$D:$D, BA$2))</f>
        <v>1.3924604157418001E-2</v>
      </c>
      <c r="BB20" s="335">
        <f>$I20*IF($G20="Pickup", SUMIFS(NewEmisData!H:H, NewEmisData!$A:$A, "Pickup", NewEmisData!$B:$B, $A20, NewEmisData!$C:$C, $H20, NewEmisData!$D:$D, BB$2), SUMIFS(NewEmisData!H:H, NewEmisData!$A:$A, "LDV", NewEmisData!$B:$B, $A20, NewEmisData!$C:$C, $H20, NewEmisData!$D:$D, BB$2))</f>
        <v>1.28820995888716E-2</v>
      </c>
      <c r="BC20" s="335">
        <f>$I20*IF($G20="Pickup", SUMIFS(NewEmisData!I:I, NewEmisData!$A:$A, "Pickup", NewEmisData!$B:$B, $A20, NewEmisData!$C:$C, $H20, NewEmisData!$D:$D, BC$2), SUMIFS(NewEmisData!I:I, NewEmisData!$A:$A, "LDV", NewEmisData!$B:$B, $A20, NewEmisData!$C:$C, $H20, NewEmisData!$D:$D, BC$2))</f>
        <v>1.2757306095682401E-2</v>
      </c>
      <c r="BD20" s="335">
        <f>$I20*IF($G20="Pickup", SUMIFS(NewEmisData!J:J, NewEmisData!$A:$A, "Pickup", NewEmisData!$B:$B, $A20, NewEmisData!$C:$C, $H20, NewEmisData!$D:$D, BD$2), SUMIFS(NewEmisData!J:J, NewEmisData!$A:$A, "LDV", NewEmisData!$B:$B, $A20, NewEmisData!$C:$C, $H20, NewEmisData!$D:$D, BD$2))</f>
        <v>1.28223162487622E-2</v>
      </c>
      <c r="BE20" s="335">
        <f>$I20*IF($G20="Pickup", SUMIFS(NewEmisData!K:K, NewEmisData!$A:$A, "Pickup", NewEmisData!$B:$B, $A20, NewEmisData!$C:$C, $H20, NewEmisData!$D:$D, BE$2), SUMIFS(NewEmisData!K:K, NewEmisData!$A:$A, "LDV", NewEmisData!$B:$B, $A20, NewEmisData!$C:$C, $H20, NewEmisData!$D:$D, BE$2))</f>
        <v>1.28161744328164E-2</v>
      </c>
      <c r="BF20" s="335">
        <f>$I20*IF($G20="Pickup", SUMIFS(NewEmisData!L:L, NewEmisData!$A:$A, "Pickup", NewEmisData!$B:$B, $A20, NewEmisData!$C:$C, $H20, NewEmisData!$D:$D, BF$2), SUMIFS(NewEmisData!L:L, NewEmisData!$A:$A, "LDV", NewEmisData!$B:$B, $A20, NewEmisData!$C:$C, $H20, NewEmisData!$D:$D, BF$2))</f>
        <v>1.28049681705815E-2</v>
      </c>
      <c r="BG20" s="335">
        <f>$I20*IF($G20="Pickup", SUMIFS(NewEmisData!M:M, NewEmisData!$A:$A, "Pickup", NewEmisData!$B:$B, $A20, NewEmisData!$C:$C, $H20, NewEmisData!$D:$D, BG$2), SUMIFS(NewEmisData!M:M, NewEmisData!$A:$A, "LDV", NewEmisData!$B:$B, $A20, NewEmisData!$C:$C, $H20, NewEmisData!$D:$D, BG$2))</f>
        <v>1.2849092483120999E-2</v>
      </c>
      <c r="BH20" s="335">
        <v>6.5796176943480836E-3</v>
      </c>
      <c r="BI20" s="335">
        <f>$I20*IF($G20="Pickup", SUMIFS(NewEmisData!E:E, NewEmisData!$A:$A, "Pickup", NewEmisData!$B:$B, $A20, NewEmisData!$C:$C, $H20, NewEmisData!$D:$D, BI$2), SUMIFS(NewEmisData!E:E, NewEmisData!$A:$A, "LDV", NewEmisData!$B:$B, $A20, NewEmisData!$C:$C, $H20, NewEmisData!$D:$D, BI$2))</f>
        <v>39.775858774743803</v>
      </c>
      <c r="BJ20" s="335">
        <f>$I20*IF($G20="Pickup", SUMIFS(NewEmisData!F:F, NewEmisData!$A:$A, "Pickup", NewEmisData!$B:$B, $A20, NewEmisData!$C:$C, $H20, NewEmisData!$D:$D, BJ$2), SUMIFS(NewEmisData!F:F, NewEmisData!$A:$A, "LDV", NewEmisData!$B:$B, $A20, NewEmisData!$C:$C, $H20, NewEmisData!$D:$D, BJ$2))</f>
        <v>10.678234156384899</v>
      </c>
      <c r="BK20" s="335">
        <f>$I20*IF($G20="Pickup", SUMIFS(NewEmisData!G:G, NewEmisData!$A:$A, "Pickup", NewEmisData!$B:$B, $A20, NewEmisData!$C:$C, $H20, NewEmisData!$D:$D, BK$2), SUMIFS(NewEmisData!G:G, NewEmisData!$A:$A, "LDV", NewEmisData!$B:$B, $A20, NewEmisData!$C:$C, $H20, NewEmisData!$D:$D, BK$2))</f>
        <v>1.86758643046957</v>
      </c>
      <c r="BL20" s="335">
        <f>$I20*IF($G20="Pickup", SUMIFS(NewEmisData!H:H, NewEmisData!$A:$A, "Pickup", NewEmisData!$B:$B, $A20, NewEmisData!$C:$C, $H20, NewEmisData!$D:$D, BL$2), SUMIFS(NewEmisData!H:H, NewEmisData!$A:$A, "LDV", NewEmisData!$B:$B, $A20, NewEmisData!$C:$C, $H20, NewEmisData!$D:$D, BL$2))</f>
        <v>1.42362076026303</v>
      </c>
      <c r="BM20" s="335">
        <f>$I20*IF($G20="Pickup", SUMIFS(NewEmisData!I:I, NewEmisData!$A:$A, "Pickup", NewEmisData!$B:$B, $A20, NewEmisData!$C:$C, $H20, NewEmisData!$D:$D, BM$2), SUMIFS(NewEmisData!I:I, NewEmisData!$A:$A, "LDV", NewEmisData!$B:$B, $A20, NewEmisData!$C:$C, $H20, NewEmisData!$D:$D, BM$2))</f>
        <v>1.22553039938669</v>
      </c>
      <c r="BN20" s="335">
        <f>$I20*IF($G20="Pickup", SUMIFS(NewEmisData!J:J, NewEmisData!$A:$A, "Pickup", NewEmisData!$B:$B, $A20, NewEmisData!$C:$C, $H20, NewEmisData!$D:$D, BN$2), SUMIFS(NewEmisData!J:J, NewEmisData!$A:$A, "LDV", NewEmisData!$B:$B, $A20, NewEmisData!$C:$C, $H20, NewEmisData!$D:$D, BN$2))</f>
        <v>1.16750761763039</v>
      </c>
      <c r="BO20" s="335">
        <f>$I20*IF($G20="Pickup", SUMIFS(NewEmisData!K:K, NewEmisData!$A:$A, "Pickup", NewEmisData!$B:$B, $A20, NewEmisData!$C:$C, $H20, NewEmisData!$D:$D, BO$2), SUMIFS(NewEmisData!K:K, NewEmisData!$A:$A, "LDV", NewEmisData!$B:$B, $A20, NewEmisData!$C:$C, $H20, NewEmisData!$D:$D, BO$2))</f>
        <v>1.1062247677672601</v>
      </c>
      <c r="BP20" s="335">
        <f>$I20*IF($G20="Pickup", SUMIFS(NewEmisData!L:L, NewEmisData!$A:$A, "Pickup", NewEmisData!$B:$B, $A20, NewEmisData!$C:$C, $H20, NewEmisData!$D:$D, BP$2), SUMIFS(NewEmisData!L:L, NewEmisData!$A:$A, "LDV", NewEmisData!$B:$B, $A20, NewEmisData!$C:$C, $H20, NewEmisData!$D:$D, BP$2))</f>
        <v>1.0761548737814799</v>
      </c>
      <c r="BQ20" s="335">
        <f>$I20*IF($G20="Pickup", SUMIFS(NewEmisData!M:M, NewEmisData!$A:$A, "Pickup", NewEmisData!$B:$B, $A20, NewEmisData!$C:$C, $H20, NewEmisData!$D:$D, BQ$2), SUMIFS(NewEmisData!M:M, NewEmisData!$A:$A, "LDV", NewEmisData!$B:$B, $A20, NewEmisData!$C:$C, $H20, NewEmisData!$D:$D, BQ$2))</f>
        <v>1.0829580064973601</v>
      </c>
      <c r="BR20" s="335">
        <v>1.2335726578167048</v>
      </c>
      <c r="BS20" s="335">
        <f>$I20*IF($G20="Pickup", SUMIFS(NewEmisData!E:E, NewEmisData!$A:$A, "Pickup", NewEmisData!$B:$B, $A20, NewEmisData!$C:$C, $H20, NewEmisData!$D:$D, BS$2), SUMIFS(NewEmisData!E:E, NewEmisData!$A:$A, "LDV", NewEmisData!$B:$B, $A20, NewEmisData!$C:$C, $H20, NewEmisData!$D:$D, BS$2))</f>
        <v>3.6839474572804698</v>
      </c>
      <c r="BT20" s="335">
        <f>$I20*IF($G20="Pickup", SUMIFS(NewEmisData!F:F, NewEmisData!$A:$A, "Pickup", NewEmisData!$B:$B, $A20, NewEmisData!$C:$C, $H20, NewEmisData!$D:$D, BT$2), SUMIFS(NewEmisData!F:F, NewEmisData!$A:$A, "LDV", NewEmisData!$B:$B, $A20, NewEmisData!$C:$C, $H20, NewEmisData!$D:$D, BT$2))</f>
        <v>0.98577392935792796</v>
      </c>
      <c r="BU20" s="335">
        <f>$I20*IF($G20="Pickup", SUMIFS(NewEmisData!G:G, NewEmisData!$A:$A, "Pickup", NewEmisData!$B:$B, $A20, NewEmisData!$C:$C, $H20, NewEmisData!$D:$D, BU$2), SUMIFS(NewEmisData!G:G, NewEmisData!$A:$A, "LDV", NewEmisData!$B:$B, $A20, NewEmisData!$C:$C, $H20, NewEmisData!$D:$D, BU$2))</f>
        <v>0.13920001825041101</v>
      </c>
      <c r="BV20" s="335">
        <f>$I20*IF($G20="Pickup", SUMIFS(NewEmisData!H:H, NewEmisData!$A:$A, "Pickup", NewEmisData!$B:$B, $A20, NewEmisData!$C:$C, $H20, NewEmisData!$D:$D, BV$2), SUMIFS(NewEmisData!H:H, NewEmisData!$A:$A, "LDV", NewEmisData!$B:$B, $A20, NewEmisData!$C:$C, $H20, NewEmisData!$D:$D, BV$2))</f>
        <v>9.6471078701038201E-2</v>
      </c>
      <c r="BW20" s="335">
        <f>$I20*IF($G20="Pickup", SUMIFS(NewEmisData!I:I, NewEmisData!$A:$A, "Pickup", NewEmisData!$B:$B, $A20, NewEmisData!$C:$C, $H20, NewEmisData!$D:$D, BW$2), SUMIFS(NewEmisData!I:I, NewEmisData!$A:$A, "LDV", NewEmisData!$B:$B, $A20, NewEmisData!$C:$C, $H20, NewEmisData!$D:$D, BW$2))</f>
        <v>7.5191537396481406E-2</v>
      </c>
      <c r="BX20" s="335">
        <f>$I20*IF($G20="Pickup", SUMIFS(NewEmisData!J:J, NewEmisData!$A:$A, "Pickup", NewEmisData!$B:$B, $A20, NewEmisData!$C:$C, $H20, NewEmisData!$D:$D, BX$2), SUMIFS(NewEmisData!J:J, NewEmisData!$A:$A, "LDV", NewEmisData!$B:$B, $A20, NewEmisData!$C:$C, $H20, NewEmisData!$D:$D, BX$2))</f>
        <v>7.3750498912982104E-2</v>
      </c>
      <c r="BY20" s="335">
        <f>$I20*IF($G20="Pickup", SUMIFS(NewEmisData!K:K, NewEmisData!$A:$A, "Pickup", NewEmisData!$B:$B, $A20, NewEmisData!$C:$C, $H20, NewEmisData!$D:$D, BY$2), SUMIFS(NewEmisData!K:K, NewEmisData!$A:$A, "LDV", NewEmisData!$B:$B, $A20, NewEmisData!$C:$C, $H20, NewEmisData!$D:$D, BY$2))</f>
        <v>7.1596726073612907E-2</v>
      </c>
      <c r="BZ20" s="335">
        <f>$I20*IF($G20="Pickup", SUMIFS(NewEmisData!L:L, NewEmisData!$A:$A, "Pickup", NewEmisData!$B:$B, $A20, NewEmisData!$C:$C, $H20, NewEmisData!$D:$D, BZ$2), SUMIFS(NewEmisData!L:L, NewEmisData!$A:$A, "LDV", NewEmisData!$B:$B, $A20, NewEmisData!$C:$C, $H20, NewEmisData!$D:$D, BZ$2))</f>
        <v>7.0651840302643099E-2</v>
      </c>
      <c r="CA20" s="335">
        <f>$I20*IF($G20="Pickup", SUMIFS(NewEmisData!M:M, NewEmisData!$A:$A, "Pickup", NewEmisData!$B:$B, $A20, NewEmisData!$C:$C, $H20, NewEmisData!$D:$D, CA$2), SUMIFS(NewEmisData!M:M, NewEmisData!$A:$A, "LDV", NewEmisData!$B:$B, $A20, NewEmisData!$C:$C, $H20, NewEmisData!$D:$D, CA$2))</f>
        <v>7.1352883539201301E-2</v>
      </c>
      <c r="CB20" s="335">
        <v>6.7885050257220386E-2</v>
      </c>
      <c r="CC20" s="335">
        <f>$I20*IF($G20="Pickup", SUMIFS(NewEmisData!E:E, NewEmisData!$A:$A, "Pickup", NewEmisData!$B:$B, $A20, NewEmisData!$C:$C, $H20, NewEmisData!$D:$D, CC$2), SUMIFS(NewEmisData!E:E, NewEmisData!$A:$A, "LDV", NewEmisData!$B:$B, $A20, NewEmisData!$C:$C, $H20, NewEmisData!$D:$D, CC$2))</f>
        <v>8.3015807662600808E-3</v>
      </c>
      <c r="CD20" s="335">
        <f>$I20*IF($G20="Pickup", SUMIFS(NewEmisData!F:F, NewEmisData!$A:$A, "Pickup", NewEmisData!$B:$B, $A20, NewEmisData!$C:$C, $H20, NewEmisData!$D:$D, CD$2), SUMIFS(NewEmisData!F:F, NewEmisData!$A:$A, "LDV", NewEmisData!$B:$B, $A20, NewEmisData!$C:$C, $H20, NewEmisData!$D:$D, CD$2))</f>
        <v>8.3015814353979093E-3</v>
      </c>
      <c r="CE20" s="335">
        <f>$I20*IF($G20="Pickup", SUMIFS(NewEmisData!G:G, NewEmisData!$A:$A, "Pickup", NewEmisData!$B:$B, $A20, NewEmisData!$C:$C, $H20, NewEmisData!$D:$D, CE$2), SUMIFS(NewEmisData!G:G, NewEmisData!$A:$A, "LDV", NewEmisData!$B:$B, $A20, NewEmisData!$C:$C, $H20, NewEmisData!$D:$D, CE$2))</f>
        <v>9.7776409238937295E-3</v>
      </c>
      <c r="CF20" s="335">
        <f>$I20*IF($G20="Pickup", SUMIFS(NewEmisData!H:H, NewEmisData!$A:$A, "Pickup", NewEmisData!$B:$B, $A20, NewEmisData!$C:$C, $H20, NewEmisData!$D:$D, CF$2), SUMIFS(NewEmisData!H:H, NewEmisData!$A:$A, "LDV", NewEmisData!$B:$B, $A20, NewEmisData!$C:$C, $H20, NewEmisData!$D:$D, CF$2))</f>
        <v>9.7776508210115302E-3</v>
      </c>
      <c r="CG20" s="335">
        <f>$I20*IF($G20="Pickup", SUMIFS(NewEmisData!I:I, NewEmisData!$A:$A, "Pickup", NewEmisData!$B:$B, $A20, NewEmisData!$C:$C, $H20, NewEmisData!$D:$D, CG$2), SUMIFS(NewEmisData!I:I, NewEmisData!$A:$A, "LDV", NewEmisData!$B:$B, $A20, NewEmisData!$C:$C, $H20, NewEmisData!$D:$D, CG$2))</f>
        <v>9.7776494795757396E-3</v>
      </c>
      <c r="CH20" s="335">
        <f>$I20*IF($G20="Pickup", SUMIFS(NewEmisData!J:J, NewEmisData!$A:$A, "Pickup", NewEmisData!$B:$B, $A20, NewEmisData!$C:$C, $H20, NewEmisData!$D:$D, CH$2), SUMIFS(NewEmisData!J:J, NewEmisData!$A:$A, "LDV", NewEmisData!$B:$B, $A20, NewEmisData!$C:$C, $H20, NewEmisData!$D:$D, CH$2))</f>
        <v>9.7776493269548497E-3</v>
      </c>
      <c r="CI20" s="335">
        <f>$I20*IF($G20="Pickup", SUMIFS(NewEmisData!K:K, NewEmisData!$A:$A, "Pickup", NewEmisData!$B:$B, $A20, NewEmisData!$C:$C, $H20, NewEmisData!$D:$D, CI$2), SUMIFS(NewEmisData!K:K, NewEmisData!$A:$A, "LDV", NewEmisData!$B:$B, $A20, NewEmisData!$C:$C, $H20, NewEmisData!$D:$D, CI$2))</f>
        <v>9.7776510939597203E-3</v>
      </c>
      <c r="CJ20" s="335">
        <f>$I20*IF($G20="Pickup", SUMIFS(NewEmisData!L:L, NewEmisData!$A:$A, "Pickup", NewEmisData!$B:$B, $A20, NewEmisData!$C:$C, $H20, NewEmisData!$D:$D, CJ$2), SUMIFS(NewEmisData!L:L, NewEmisData!$A:$A, "LDV", NewEmisData!$B:$B, $A20, NewEmisData!$C:$C, $H20, NewEmisData!$D:$D, CJ$2))</f>
        <v>9.7776462712922899E-3</v>
      </c>
      <c r="CK20" s="335">
        <f>$I20*IF($G20="Pickup", SUMIFS(NewEmisData!M:M, NewEmisData!$A:$A, "Pickup", NewEmisData!$B:$B, $A20, NewEmisData!$C:$C, $H20, NewEmisData!$D:$D, CK$2), SUMIFS(NewEmisData!M:M, NewEmisData!$A:$A, "LDV", NewEmisData!$B:$B, $A20, NewEmisData!$C:$C, $H20, NewEmisData!$D:$D, CK$2))</f>
        <v>9.7776422060059202E-3</v>
      </c>
      <c r="CL20" s="335">
        <v>7.6624626482054738E-3</v>
      </c>
      <c r="CM20" s="335">
        <f>$I20*IF($G20="Pickup", SUMIFS(NewEmisData!E:E, NewEmisData!$A:$A, "Pickup", NewEmisData!$B:$B, $A20, NewEmisData!$C:$C, $H20, NewEmisData!$D:$D, CM$2), SUMIFS(NewEmisData!E:E, NewEmisData!$A:$A, "LDV", NewEmisData!$B:$B, $A20, NewEmisData!$C:$C, $H20, NewEmisData!$D:$D, CM$2))</f>
        <v>1.3172159507331401E-3</v>
      </c>
      <c r="CN20" s="335">
        <f>$I20*IF($G20="Pickup", SUMIFS(NewEmisData!F:F, NewEmisData!$A:$A, "Pickup", NewEmisData!$B:$B, $A20, NewEmisData!$C:$C, $H20, NewEmisData!$D:$D, CN$2), SUMIFS(NewEmisData!F:F, NewEmisData!$A:$A, "LDV", NewEmisData!$B:$B, $A20, NewEmisData!$C:$C, $H20, NewEmisData!$D:$D, CN$2))</f>
        <v>1.1497778914898601E-3</v>
      </c>
      <c r="CO20" s="335">
        <f>$I20*IF($G20="Pickup", SUMIFS(NewEmisData!G:G, NewEmisData!$A:$A, "Pickup", NewEmisData!$B:$B, $A20, NewEmisData!$C:$C, $H20, NewEmisData!$D:$D, CO$2), SUMIFS(NewEmisData!G:G, NewEmisData!$A:$A, "LDV", NewEmisData!$B:$B, $A20, NewEmisData!$C:$C, $H20, NewEmisData!$D:$D, CO$2))</f>
        <v>1.3280335233953799E-3</v>
      </c>
      <c r="CP20" s="335">
        <f>$I20*IF($G20="Pickup", SUMIFS(NewEmisData!H:H, NewEmisData!$A:$A, "Pickup", NewEmisData!$B:$B, $A20, NewEmisData!$C:$C, $H20, NewEmisData!$D:$D, CP$2), SUMIFS(NewEmisData!H:H, NewEmisData!$A:$A, "LDV", NewEmisData!$B:$B, $A20, NewEmisData!$C:$C, $H20, NewEmisData!$D:$D, CP$2))</f>
        <v>1.3300403953936701E-3</v>
      </c>
      <c r="CQ20" s="335">
        <f>$I20*IF($G20="Pickup", SUMIFS(NewEmisData!I:I, NewEmisData!$A:$A, "Pickup", NewEmisData!$B:$B, $A20, NewEmisData!$C:$C, $H20, NewEmisData!$D:$D, CQ$2), SUMIFS(NewEmisData!I:I, NewEmisData!$A:$A, "LDV", NewEmisData!$B:$B, $A20, NewEmisData!$C:$C, $H20, NewEmisData!$D:$D, CQ$2))</f>
        <v>1.3373192652413001E-3</v>
      </c>
      <c r="CR20" s="335">
        <f>$I20*IF($G20="Pickup", SUMIFS(NewEmisData!J:J, NewEmisData!$A:$A, "Pickup", NewEmisData!$B:$B, $A20, NewEmisData!$C:$C, $H20, NewEmisData!$D:$D, CR$2), SUMIFS(NewEmisData!J:J, NewEmisData!$A:$A, "LDV", NewEmisData!$B:$B, $A20, NewEmisData!$C:$C, $H20, NewEmisData!$D:$D, CR$2))</f>
        <v>1.34682925218304E-3</v>
      </c>
      <c r="CS20" s="335">
        <f>$I20*IF($G20="Pickup", SUMIFS(NewEmisData!K:K, NewEmisData!$A:$A, "Pickup", NewEmisData!$B:$B, $A20, NewEmisData!$C:$C, $H20, NewEmisData!$D:$D, CS$2), SUMIFS(NewEmisData!K:K, NewEmisData!$A:$A, "LDV", NewEmisData!$B:$B, $A20, NewEmisData!$C:$C, $H20, NewEmisData!$D:$D, CS$2))</f>
        <v>1.35165887255797E-3</v>
      </c>
      <c r="CT20" s="335">
        <f>$I20*IF($G20="Pickup", SUMIFS(NewEmisData!L:L, NewEmisData!$A:$A, "Pickup", NewEmisData!$B:$B, $A20, NewEmisData!$C:$C, $H20, NewEmisData!$D:$D, CT$2), SUMIFS(NewEmisData!L:L, NewEmisData!$A:$A, "LDV", NewEmisData!$B:$B, $A20, NewEmisData!$C:$C, $H20, NewEmisData!$D:$D, CT$2))</f>
        <v>1.35319494580264E-3</v>
      </c>
      <c r="CU20" s="335">
        <f>$I20*IF($G20="Pickup", SUMIFS(NewEmisData!M:M, NewEmisData!$A:$A, "Pickup", NewEmisData!$B:$B, $A20, NewEmisData!$C:$C, $H20, NewEmisData!$D:$D, CU$2), SUMIFS(NewEmisData!M:M, NewEmisData!$A:$A, "LDV", NewEmisData!$B:$B, $A20, NewEmisData!$C:$C, $H20, NewEmisData!$D:$D, CU$2))</f>
        <v>1.35559121182894E-3</v>
      </c>
      <c r="CV20" s="335">
        <v>6.6624108361503735E-4</v>
      </c>
      <c r="CW20" s="335">
        <v>1.7855353475311885E-3</v>
      </c>
      <c r="CX20" s="335">
        <v>1.1158238015562326E-3</v>
      </c>
      <c r="CY20" s="335">
        <v>9.3466086006125206E-4</v>
      </c>
      <c r="CZ20" s="335">
        <v>8.3812350595498144E-4</v>
      </c>
      <c r="DA20" s="335">
        <v>6.4708026295585627E-4</v>
      </c>
      <c r="DB20" s="335">
        <v>5.1533534928113322E-4</v>
      </c>
      <c r="DC20" s="335">
        <v>4.978529843416348E-4</v>
      </c>
      <c r="DD20" s="335">
        <v>4.9300315911808101E-4</v>
      </c>
      <c r="DE20" s="335">
        <v>4.9234696878064995E-4</v>
      </c>
      <c r="DF20" s="335">
        <v>4.9234696878064995E-4</v>
      </c>
      <c r="DG20" s="335">
        <f>$I20*IF($G20="Pickup", SUMIFS(NewEmisData!E:E, NewEmisData!$A:$A, "Pickup", NewEmisData!$B:$B, $A20, NewEmisData!$C:$C, $H20, NewEmisData!$D:$D, DG$2), SUMIFS(NewEmisData!E:E, NewEmisData!$A:$A, "LDV", NewEmisData!$B:$B, $A20, NewEmisData!$C:$C, $H20, NewEmisData!$D:$D, DG$2))</f>
        <v>0</v>
      </c>
      <c r="DH20" s="335">
        <f>$I20*IF($G20="Pickup", SUMIFS(NewEmisData!F:F, NewEmisData!$A:$A, "Pickup", NewEmisData!$B:$B, $A20, NewEmisData!$C:$C, $H20, NewEmisData!$D:$D, DH$2), SUMIFS(NewEmisData!F:F, NewEmisData!$A:$A, "LDV", NewEmisData!$B:$B, $A20, NewEmisData!$C:$C, $H20, NewEmisData!$D:$D, DH$2))</f>
        <v>0</v>
      </c>
      <c r="DI20" s="335">
        <f>$I20*IF($G20="Pickup", SUMIFS(NewEmisData!G:G, NewEmisData!$A:$A, "Pickup", NewEmisData!$B:$B, $A20, NewEmisData!$C:$C, $H20, NewEmisData!$D:$D, DI$2), SUMIFS(NewEmisData!G:G, NewEmisData!$A:$A, "LDV", NewEmisData!$B:$B, $A20, NewEmisData!$C:$C, $H20, NewEmisData!$D:$D, DI$2))</f>
        <v>0</v>
      </c>
      <c r="DJ20" s="335">
        <f>$I20*IF($G20="Pickup", SUMIFS(NewEmisData!H:H, NewEmisData!$A:$A, "Pickup", NewEmisData!$B:$B, $A20, NewEmisData!$C:$C, $H20, NewEmisData!$D:$D, DJ$2), SUMIFS(NewEmisData!H:H, NewEmisData!$A:$A, "LDV", NewEmisData!$B:$B, $A20, NewEmisData!$C:$C, $H20, NewEmisData!$D:$D, DJ$2))</f>
        <v>0</v>
      </c>
      <c r="DK20" s="335">
        <f>$I20*IF($G20="Pickup", SUMIFS(NewEmisData!I:I, NewEmisData!$A:$A, "Pickup", NewEmisData!$B:$B, $A20, NewEmisData!$C:$C, $H20, NewEmisData!$D:$D, DK$2), SUMIFS(NewEmisData!I:I, NewEmisData!$A:$A, "LDV", NewEmisData!$B:$B, $A20, NewEmisData!$C:$C, $H20, NewEmisData!$D:$D, DK$2))</f>
        <v>0</v>
      </c>
      <c r="DL20" s="335">
        <f>$I20*IF($G20="Pickup", SUMIFS(NewEmisData!J:J, NewEmisData!$A:$A, "Pickup", NewEmisData!$B:$B, $A20, NewEmisData!$C:$C, $H20, NewEmisData!$D:$D, DL$2), SUMIFS(NewEmisData!J:J, NewEmisData!$A:$A, "LDV", NewEmisData!$B:$B, $A20, NewEmisData!$C:$C, $H20, NewEmisData!$D:$D, DL$2))</f>
        <v>0</v>
      </c>
      <c r="DM20" s="335">
        <f>$I20*IF($G20="Pickup", SUMIFS(NewEmisData!K:K, NewEmisData!$A:$A, "Pickup", NewEmisData!$B:$B, $A20, NewEmisData!$C:$C, $H20, NewEmisData!$D:$D, DM$2), SUMIFS(NewEmisData!K:K, NewEmisData!$A:$A, "LDV", NewEmisData!$B:$B, $A20, NewEmisData!$C:$C, $H20, NewEmisData!$D:$D, DM$2))</f>
        <v>0</v>
      </c>
      <c r="DN20" s="335">
        <f>$I20*IF($G20="Pickup", SUMIFS(NewEmisData!L:L, NewEmisData!$A:$A, "Pickup", NewEmisData!$B:$B, $A20, NewEmisData!$C:$C, $H20, NewEmisData!$D:$D, DN$2), SUMIFS(NewEmisData!L:L, NewEmisData!$A:$A, "LDV", NewEmisData!$B:$B, $A20, NewEmisData!$C:$C, $H20, NewEmisData!$D:$D, DN$2))</f>
        <v>0</v>
      </c>
      <c r="DO20" s="335">
        <f>$I20*IF($G20="Pickup", SUMIFS(NewEmisData!M:M, NewEmisData!$A:$A, "Pickup", NewEmisData!$B:$B, $A20, NewEmisData!$C:$C, $H20, NewEmisData!$D:$D, DO$2), SUMIFS(NewEmisData!M:M, NewEmisData!$A:$A, "LDV", NewEmisData!$B:$B, $A20, NewEmisData!$C:$C, $H20, NewEmisData!$D:$D, DO$2))</f>
        <v>0</v>
      </c>
      <c r="DP20" s="335">
        <v>3.6332767108157723E-4</v>
      </c>
      <c r="DQ20" s="335">
        <f>$I20*IF($G20="Pickup", SUMIFS(NewEmisData!E:E, NewEmisData!$A:$A, "Pickup", NewEmisData!$B:$B, $A20, NewEmisData!$C:$C, $H20, NewEmisData!$D:$D, DQ$2), SUMIFS(NewEmisData!E:E, NewEmisData!$A:$A, "LDV", NewEmisData!$B:$B, $A20, NewEmisData!$C:$C, $H20, NewEmisData!$D:$D, DQ$2))</f>
        <v>1.9307833533596701E-2</v>
      </c>
      <c r="DR20" s="335">
        <f>$I20*IF($G20="Pickup", SUMIFS(NewEmisData!F:F, NewEmisData!$A:$A, "Pickup", NewEmisData!$B:$B, $A20, NewEmisData!$C:$C, $H20, NewEmisData!$D:$D, DR$2), SUMIFS(NewEmisData!F:F, NewEmisData!$A:$A, "LDV", NewEmisData!$B:$B, $A20, NewEmisData!$C:$C, $H20, NewEmisData!$D:$D, DR$2))</f>
        <v>6.4114835319069405E-2</v>
      </c>
      <c r="DS20" s="335">
        <f>$I20*IF($G20="Pickup", SUMIFS(NewEmisData!G:G, NewEmisData!$A:$A, "Pickup", NewEmisData!$B:$B, $A20, NewEmisData!$C:$C, $H20, NewEmisData!$D:$D, DS$2), SUMIFS(NewEmisData!G:G, NewEmisData!$A:$A, "LDV", NewEmisData!$B:$B, $A20, NewEmisData!$C:$C, $H20, NewEmisData!$D:$D, DS$2))</f>
        <v>7.1713130585949997E-2</v>
      </c>
      <c r="DT20" s="335">
        <f>$I20*IF($G20="Pickup", SUMIFS(NewEmisData!H:H, NewEmisData!$A:$A, "Pickup", NewEmisData!$B:$B, $A20, NewEmisData!$C:$C, $H20, NewEmisData!$D:$D, DT$2), SUMIFS(NewEmisData!H:H, NewEmisData!$A:$A, "LDV", NewEmisData!$B:$B, $A20, NewEmisData!$C:$C, $H20, NewEmisData!$D:$D, DT$2))</f>
        <v>7.3171737716537094E-2</v>
      </c>
      <c r="DU20" s="335">
        <f>$I20*IF($G20="Pickup", SUMIFS(NewEmisData!I:I, NewEmisData!$A:$A, "Pickup", NewEmisData!$B:$B, $A20, NewEmisData!$C:$C, $H20, NewEmisData!$D:$D, DU$2), SUMIFS(NewEmisData!I:I, NewEmisData!$A:$A, "LDV", NewEmisData!$B:$B, $A20, NewEmisData!$C:$C, $H20, NewEmisData!$D:$D, DU$2))</f>
        <v>7.5270293642568403E-2</v>
      </c>
      <c r="DV20" s="335">
        <f>$I20*IF($G20="Pickup", SUMIFS(NewEmisData!J:J, NewEmisData!$A:$A, "Pickup", NewEmisData!$B:$B, $A20, NewEmisData!$C:$C, $H20, NewEmisData!$D:$D, DV$2), SUMIFS(NewEmisData!J:J, NewEmisData!$A:$A, "LDV", NewEmisData!$B:$B, $A20, NewEmisData!$C:$C, $H20, NewEmisData!$D:$D, DV$2))</f>
        <v>7.5445547537672006E-2</v>
      </c>
      <c r="DW20" s="335">
        <f>$I20*IF($G20="Pickup", SUMIFS(NewEmisData!K:K, NewEmisData!$A:$A, "Pickup", NewEmisData!$B:$B, $A20, NewEmisData!$C:$C, $H20, NewEmisData!$D:$D, DW$2), SUMIFS(NewEmisData!K:K, NewEmisData!$A:$A, "LDV", NewEmisData!$B:$B, $A20, NewEmisData!$C:$C, $H20, NewEmisData!$D:$D, DW$2))</f>
        <v>7.4712089162185497E-2</v>
      </c>
      <c r="DX20" s="335">
        <f>$I20*IF($G20="Pickup", SUMIFS(NewEmisData!L:L, NewEmisData!$A:$A, "Pickup", NewEmisData!$B:$B, $A20, NewEmisData!$C:$C, $H20, NewEmisData!$D:$D, DX$2), SUMIFS(NewEmisData!L:L, NewEmisData!$A:$A, "LDV", NewEmisData!$B:$B, $A20, NewEmisData!$C:$C, $H20, NewEmisData!$D:$D, DX$2))</f>
        <v>7.3717251656777796E-2</v>
      </c>
      <c r="DY20" s="335">
        <f>$I20*IF($G20="Pickup", SUMIFS(NewEmisData!M:M, NewEmisData!$A:$A, "Pickup", NewEmisData!$B:$B, $A20, NewEmisData!$C:$C, $H20, NewEmisData!$D:$D, DY$2), SUMIFS(NewEmisData!M:M, NewEmisData!$A:$A, "LDV", NewEmisData!$B:$B, $A20, NewEmisData!$C:$C, $H20, NewEmisData!$D:$D, DY$2))</f>
        <v>7.44731750120151E-2</v>
      </c>
      <c r="DZ20" s="335">
        <v>6.9838537223093883E-2</v>
      </c>
      <c r="EA20" s="335">
        <f t="shared" si="2"/>
        <v>476.09443428903302</v>
      </c>
      <c r="EB20" s="335">
        <f t="shared" si="3"/>
        <v>429.18807065940501</v>
      </c>
      <c r="EC20" s="335">
        <f t="shared" si="4"/>
        <v>391.319233082962</v>
      </c>
      <c r="ED20" s="335">
        <f t="shared" si="5"/>
        <v>328.42956729245498</v>
      </c>
      <c r="EE20" s="335">
        <f t="shared" si="6"/>
        <v>299.62284839363502</v>
      </c>
      <c r="EF20" s="335">
        <f t="shared" si="7"/>
        <v>287.52510197421901</v>
      </c>
      <c r="EG20" s="335">
        <f t="shared" si="8"/>
        <v>280.23148169863998</v>
      </c>
      <c r="EH20" s="335">
        <f t="shared" si="9"/>
        <v>277.54586040118801</v>
      </c>
      <c r="EI20" s="335">
        <f t="shared" si="10"/>
        <v>277.49863288375599</v>
      </c>
      <c r="EJ20" s="335">
        <f t="shared" si="11"/>
        <v>0.20396325972560742</v>
      </c>
      <c r="EK20" s="335">
        <f t="shared" si="12"/>
        <v>2.0049311260151099</v>
      </c>
      <c r="EL20" s="335">
        <f t="shared" si="13"/>
        <v>0.760827545002146</v>
      </c>
      <c r="EM20" s="335">
        <f t="shared" si="14"/>
        <v>0.12767197241808201</v>
      </c>
      <c r="EN20" s="335">
        <f t="shared" si="15"/>
        <v>7.2512734058825107E-2</v>
      </c>
      <c r="EO20" s="335">
        <f t="shared" si="16"/>
        <v>4.5465409268618202E-2</v>
      </c>
      <c r="EP20" s="335">
        <f t="shared" si="17"/>
        <v>4.03828422132856E-2</v>
      </c>
      <c r="EQ20" s="335">
        <f t="shared" si="18"/>
        <v>3.69457071662685E-2</v>
      </c>
      <c r="ER20" s="335">
        <f t="shared" si="19"/>
        <v>3.54479042046821E-2</v>
      </c>
      <c r="ES20" s="335">
        <f t="shared" si="20"/>
        <v>3.5796031702760897E-2</v>
      </c>
      <c r="ET20" s="335">
        <f t="shared" si="21"/>
        <v>4.1644851932661778E-2</v>
      </c>
      <c r="EU20" s="335">
        <f t="shared" si="22"/>
        <v>1.1835152385958499E-2</v>
      </c>
      <c r="EV20" s="335">
        <f t="shared" si="23"/>
        <v>1.02303341802871E-2</v>
      </c>
      <c r="EW20" s="335">
        <f t="shared" si="24"/>
        <v>3.28141775067963E-3</v>
      </c>
      <c r="EX20" s="335">
        <f t="shared" si="25"/>
        <v>2.7429174181074199E-3</v>
      </c>
      <c r="EY20" s="335">
        <f t="shared" si="26"/>
        <v>2.4986761140543901E-3</v>
      </c>
      <c r="EZ20" s="335">
        <f t="shared" si="27"/>
        <v>2.3977288527187398E-3</v>
      </c>
      <c r="FA20" s="335">
        <f t="shared" si="28"/>
        <v>2.3363239635992802E-3</v>
      </c>
      <c r="FB20" s="335">
        <f t="shared" si="29"/>
        <v>2.3139342639780401E-3</v>
      </c>
      <c r="FC20" s="335">
        <f t="shared" si="30"/>
        <v>2.31353960902861E-3</v>
      </c>
      <c r="FD20" s="335">
        <f t="shared" si="31"/>
        <v>1.6665713577985891E-3</v>
      </c>
      <c r="FE20" s="335">
        <f t="shared" si="32"/>
        <v>0.14754888588672199</v>
      </c>
      <c r="FF20" s="335">
        <f t="shared" si="33"/>
        <v>8.9170669812866296E-2</v>
      </c>
      <c r="FG20" s="335">
        <f t="shared" si="34"/>
        <v>7.8105554369183802E-2</v>
      </c>
      <c r="FH20" s="335">
        <f t="shared" si="35"/>
        <v>7.6972409553025797E-2</v>
      </c>
      <c r="FI20" s="335">
        <f t="shared" si="36"/>
        <v>7.6836875081772907E-2</v>
      </c>
      <c r="FJ20" s="335">
        <f t="shared" si="37"/>
        <v>7.69074432910445E-2</v>
      </c>
      <c r="FK20" s="335">
        <f t="shared" si="38"/>
        <v>7.6900843368497895E-2</v>
      </c>
      <c r="FL20" s="335">
        <f t="shared" si="39"/>
        <v>7.6888545887976001E-2</v>
      </c>
      <c r="FM20" s="335">
        <f t="shared" si="40"/>
        <v>7.6936569612579206E-2</v>
      </c>
      <c r="FN20" s="335">
        <f t="shared" si="41"/>
        <v>3.2808645285750677E-2</v>
      </c>
      <c r="FO20" s="335">
        <f t="shared" si="42"/>
        <v>8.2994776464736103E-2</v>
      </c>
      <c r="FP20" s="335">
        <f t="shared" si="43"/>
        <v>2.9286960169176E-2</v>
      </c>
      <c r="FQ20" s="335">
        <f t="shared" si="44"/>
        <v>1.3924604157418001E-2</v>
      </c>
      <c r="FR20" s="335">
        <f t="shared" si="45"/>
        <v>1.28820995888716E-2</v>
      </c>
      <c r="FS20" s="335">
        <f t="shared" si="46"/>
        <v>1.2757306095682401E-2</v>
      </c>
      <c r="FT20" s="335">
        <f t="shared" si="47"/>
        <v>1.28223162487622E-2</v>
      </c>
      <c r="FU20" s="335">
        <f t="shared" si="48"/>
        <v>1.28161744328164E-2</v>
      </c>
      <c r="FV20" s="335">
        <f t="shared" si="49"/>
        <v>1.28049681705815E-2</v>
      </c>
      <c r="FW20" s="335">
        <f t="shared" si="50"/>
        <v>1.2849092483120999E-2</v>
      </c>
      <c r="FX20" s="335">
        <f t="shared" si="51"/>
        <v>6.5796176943480836E-3</v>
      </c>
    </row>
    <row r="21" spans="1:180" x14ac:dyDescent="0.2">
      <c r="A21" s="305" t="str">
        <f>_xlfn.CONCAT(IF(LEFT(TRIM(A20),1)="*", "*R", "R"), 1+RIGHT(TRIM(A20),1))</f>
        <v>R3</v>
      </c>
      <c r="B21" s="305" t="str">
        <f t="shared" ref="B21:B24" si="63">B20</f>
        <v>TLCDSL11</v>
      </c>
      <c r="C21" s="305" t="str">
        <f t="shared" ref="C21:C24" si="64">C20</f>
        <v>TL.DSL.C.DSL.2011</v>
      </c>
      <c r="D21" s="301" t="str">
        <f t="shared" ref="D21:D24" si="65">D20</f>
        <v>bn-vmt, bn-vmt/a</v>
      </c>
      <c r="E21" s="301" t="str">
        <f t="shared" ref="E21:E24" si="66">E20</f>
        <v>TRNDSL</v>
      </c>
      <c r="F21" s="301" t="str">
        <f t="shared" ref="F21:F24" si="67">F20</f>
        <v>TL</v>
      </c>
      <c r="G21" s="315" t="s">
        <v>815</v>
      </c>
      <c r="H21" s="315" t="s">
        <v>816</v>
      </c>
      <c r="I21" s="315">
        <v>1</v>
      </c>
      <c r="J21" s="315" t="str">
        <f t="shared" si="52"/>
        <v>Compact car-DSL</v>
      </c>
      <c r="K21" s="335">
        <f>$I21*IF($G21="Pickup", SUMIFS(NewEmisData!E:E, NewEmisData!$A:$A, "Pickup", NewEmisData!$B:$B, $A21, NewEmisData!$C:$C, $H21, NewEmisData!$D:$D, K$2), SUMIFS(NewEmisData!E:E, NewEmisData!$A:$A, "LDV", NewEmisData!$B:$B, $A21, NewEmisData!$C:$C, $H21, NewEmisData!$D:$D, K$2))</f>
        <v>454.22422332698301</v>
      </c>
      <c r="L21" s="335">
        <f>$I21*IF($G21="Pickup", SUMIFS(NewEmisData!F:F, NewEmisData!$A:$A, "Pickup", NewEmisData!$B:$B, $A21, NewEmisData!$C:$C, $H21, NewEmisData!$D:$D, L$2), SUMIFS(NewEmisData!F:F, NewEmisData!$A:$A, "LDV", NewEmisData!$B:$B, $A21, NewEmisData!$C:$C, $H21, NewEmisData!$D:$D, L$2))</f>
        <v>415.98623310718898</v>
      </c>
      <c r="M21" s="335">
        <f>$I21*IF($G21="Pickup", SUMIFS(NewEmisData!G:G, NewEmisData!$A:$A, "Pickup", NewEmisData!$B:$B, $A21, NewEmisData!$C:$C, $H21, NewEmisData!$D:$D, M$2), SUMIFS(NewEmisData!G:G, NewEmisData!$A:$A, "LDV", NewEmisData!$B:$B, $A21, NewEmisData!$C:$C, $H21, NewEmisData!$D:$D, M$2))</f>
        <v>341.24154984582401</v>
      </c>
      <c r="N21" s="335">
        <f>$I21*IF($G21="Pickup", SUMIFS(NewEmisData!H:H, NewEmisData!$A:$A, "Pickup", NewEmisData!$B:$B, $A21, NewEmisData!$C:$C, $H21, NewEmisData!$D:$D, N$2), SUMIFS(NewEmisData!H:H, NewEmisData!$A:$A, "LDV", NewEmisData!$B:$B, $A21, NewEmisData!$C:$C, $H21, NewEmisData!$D:$D, N$2))</f>
        <v>286.14374563306302</v>
      </c>
      <c r="O21" s="335">
        <f>$I21*IF($G21="Pickup", SUMIFS(NewEmisData!I:I, NewEmisData!$A:$A, "Pickup", NewEmisData!$B:$B, $A21, NewEmisData!$C:$C, $H21, NewEmisData!$D:$D, O$2), SUMIFS(NewEmisData!I:I, NewEmisData!$A:$A, "LDV", NewEmisData!$B:$B, $A21, NewEmisData!$C:$C, $H21, NewEmisData!$D:$D, O$2))</f>
        <v>260.90109398597599</v>
      </c>
      <c r="P21" s="335">
        <f>$I21*IF($G21="Pickup", SUMIFS(NewEmisData!J:J, NewEmisData!$A:$A, "Pickup", NewEmisData!$B:$B, $A21, NewEmisData!$C:$C, $H21, NewEmisData!$D:$D, P$2), SUMIFS(NewEmisData!J:J, NewEmisData!$A:$A, "LDV", NewEmisData!$B:$B, $A21, NewEmisData!$C:$C, $H21, NewEmisData!$D:$D, P$2))</f>
        <v>250.29294391902499</v>
      </c>
      <c r="Q21" s="335">
        <f>$I21*IF($G21="Pickup", SUMIFS(NewEmisData!K:K, NewEmisData!$A:$A, "Pickup", NewEmisData!$B:$B, $A21, NewEmisData!$C:$C, $H21, NewEmisData!$D:$D, Q$2), SUMIFS(NewEmisData!K:K, NewEmisData!$A:$A, "LDV", NewEmisData!$B:$B, $A21, NewEmisData!$C:$C, $H21, NewEmisData!$D:$D, Q$2))</f>
        <v>243.907500195674</v>
      </c>
      <c r="R21" s="335">
        <f>$I21*IF($G21="Pickup", SUMIFS(NewEmisData!L:L, NewEmisData!$A:$A, "Pickup", NewEmisData!$B:$B, $A21, NewEmisData!$C:$C, $H21, NewEmisData!$D:$D, R$2), SUMIFS(NewEmisData!L:L, NewEmisData!$A:$A, "LDV", NewEmisData!$B:$B, $A21, NewEmisData!$C:$C, $H21, NewEmisData!$D:$D, R$2))</f>
        <v>241.55525518103801</v>
      </c>
      <c r="S21" s="335">
        <f>$I21*IF($G21="Pickup", SUMIFS(NewEmisData!M:M, NewEmisData!$A:$A, "Pickup", NewEmisData!$B:$B, $A21, NewEmisData!$C:$C, $H21, NewEmisData!$D:$D, S$2), SUMIFS(NewEmisData!M:M, NewEmisData!$A:$A, "LDV", NewEmisData!$B:$B, $A21, NewEmisData!$C:$C, $H21, NewEmisData!$D:$D, S$2))</f>
        <v>241.503483186078</v>
      </c>
      <c r="T21" s="335">
        <v>0.20396325972560742</v>
      </c>
      <c r="U21" s="335">
        <f>$I21*IF($G21="Pickup", SUMIFS(NewEmisData!E:E, NewEmisData!$A:$A, "Pickup", NewEmisData!$B:$B, $A21, NewEmisData!$C:$C, $H21, NewEmisData!$D:$D, U$2), SUMIFS(NewEmisData!E:E, NewEmisData!$A:$A, "LDV", NewEmisData!$B:$B, $A21, NewEmisData!$C:$C, $H21, NewEmisData!$D:$D, U$2))</f>
        <v>1.6110129323604601</v>
      </c>
      <c r="V21" s="335">
        <f>$I21*IF($G21="Pickup", SUMIFS(NewEmisData!F:F, NewEmisData!$A:$A, "Pickup", NewEmisData!$B:$B, $A21, NewEmisData!$C:$C, $H21, NewEmisData!$D:$D, V$2), SUMIFS(NewEmisData!F:F, NewEmisData!$A:$A, "LDV", NewEmisData!$B:$B, $A21, NewEmisData!$C:$C, $H21, NewEmisData!$D:$D, V$2))</f>
        <v>0.78125490560219701</v>
      </c>
      <c r="W21" s="335">
        <f>$I21*IF($G21="Pickup", SUMIFS(NewEmisData!G:G, NewEmisData!$A:$A, "Pickup", NewEmisData!$B:$B, $A21, NewEmisData!$C:$C, $H21, NewEmisData!$D:$D, W$2), SUMIFS(NewEmisData!G:G, NewEmisData!$A:$A, "LDV", NewEmisData!$B:$B, $A21, NewEmisData!$C:$C, $H21, NewEmisData!$D:$D, W$2))</f>
        <v>0.115620473733781</v>
      </c>
      <c r="X21" s="335">
        <f>$I21*IF($G21="Pickup", SUMIFS(NewEmisData!H:H, NewEmisData!$A:$A, "Pickup", NewEmisData!$B:$B, $A21, NewEmisData!$C:$C, $H21, NewEmisData!$D:$D, X$2), SUMIFS(NewEmisData!H:H, NewEmisData!$A:$A, "LDV", NewEmisData!$B:$B, $A21, NewEmisData!$C:$C, $H21, NewEmisData!$D:$D, X$2))</f>
        <v>6.6004639352718095E-2</v>
      </c>
      <c r="Y21" s="335">
        <f>$I21*IF($G21="Pickup", SUMIFS(NewEmisData!I:I, NewEmisData!$A:$A, "Pickup", NewEmisData!$B:$B, $A21, NewEmisData!$C:$C, $H21, NewEmisData!$D:$D, Y$2), SUMIFS(NewEmisData!I:I, NewEmisData!$A:$A, "LDV", NewEmisData!$B:$B, $A21, NewEmisData!$C:$C, $H21, NewEmisData!$D:$D, Y$2))</f>
        <v>4.1480313552042999E-2</v>
      </c>
      <c r="Z21" s="335">
        <f>$I21*IF($G21="Pickup", SUMIFS(NewEmisData!J:J, NewEmisData!$A:$A, "Pickup", NewEmisData!$B:$B, $A21, NewEmisData!$C:$C, $H21, NewEmisData!$D:$D, Z$2), SUMIFS(NewEmisData!J:J, NewEmisData!$A:$A, "LDV", NewEmisData!$B:$B, $A21, NewEmisData!$C:$C, $H21, NewEmisData!$D:$D, Z$2))</f>
        <v>3.67143779351497E-2</v>
      </c>
      <c r="AA21" s="335">
        <f>$I21*IF($G21="Pickup", SUMIFS(NewEmisData!K:K, NewEmisData!$A:$A, "Pickup", NewEmisData!$B:$B, $A21, NewEmisData!$C:$C, $H21, NewEmisData!$D:$D, AA$2), SUMIFS(NewEmisData!K:K, NewEmisData!$A:$A, "LDV", NewEmisData!$B:$B, $A21, NewEmisData!$C:$C, $H21, NewEmisData!$D:$D, AA$2))</f>
        <v>3.3512426284448803E-2</v>
      </c>
      <c r="AB21" s="335">
        <f>$I21*IF($G21="Pickup", SUMIFS(NewEmisData!L:L, NewEmisData!$A:$A, "Pickup", NewEmisData!$B:$B, $A21, NewEmisData!$C:$C, $H21, NewEmisData!$D:$D, AB$2), SUMIFS(NewEmisData!L:L, NewEmisData!$A:$A, "LDV", NewEmisData!$B:$B, $A21, NewEmisData!$C:$C, $H21, NewEmisData!$D:$D, AB$2))</f>
        <v>3.2134891572290103E-2</v>
      </c>
      <c r="AC21" s="335">
        <f>$I21*IF($G21="Pickup", SUMIFS(NewEmisData!M:M, NewEmisData!$A:$A, "Pickup", NewEmisData!$B:$B, $A21, NewEmisData!$C:$C, $H21, NewEmisData!$D:$D, AC$2), SUMIFS(NewEmisData!M:M, NewEmisData!$A:$A, "LDV", NewEmisData!$B:$B, $A21, NewEmisData!$C:$C, $H21, NewEmisData!$D:$D, AC$2))</f>
        <v>3.24152542775758E-2</v>
      </c>
      <c r="AD21" s="335">
        <v>4.1644851932661778E-2</v>
      </c>
      <c r="AE21" s="335">
        <f>$I21*IF($G21="Pickup", SUMIFS(NewEmisData!E:E, NewEmisData!$A:$A, "Pickup", NewEmisData!$B:$B, $A21, NewEmisData!$C:$C, $H21, NewEmisData!$D:$D, AE$2), SUMIFS(NewEmisData!E:E, NewEmisData!$A:$A, "LDV", NewEmisData!$B:$B, $A21, NewEmisData!$C:$C, $H21, NewEmisData!$D:$D, AE$2))</f>
        <v>1.1303261097433201E-2</v>
      </c>
      <c r="AF21" s="335">
        <f>$I21*IF($G21="Pickup", SUMIFS(NewEmisData!F:F, NewEmisData!$A:$A, "Pickup", NewEmisData!$B:$B, $A21, NewEmisData!$C:$C, $H21, NewEmisData!$D:$D, AF$2), SUMIFS(NewEmisData!F:F, NewEmisData!$A:$A, "LDV", NewEmisData!$B:$B, $A21, NewEmisData!$C:$C, $H21, NewEmisData!$D:$D, AF$2))</f>
        <v>9.9952440902568301E-3</v>
      </c>
      <c r="AG21" s="335">
        <f>$I21*IF($G21="Pickup", SUMIFS(NewEmisData!G:G, NewEmisData!$A:$A, "Pickup", NewEmisData!$B:$B, $A21, NewEmisData!$C:$C, $H21, NewEmisData!$D:$D, AG$2), SUMIFS(NewEmisData!G:G, NewEmisData!$A:$A, "LDV", NewEmisData!$B:$B, $A21, NewEmisData!$C:$C, $H21, NewEmisData!$D:$D, AG$2))</f>
        <v>2.8615465413590799E-3</v>
      </c>
      <c r="AH21" s="335">
        <f>$I21*IF($G21="Pickup", SUMIFS(NewEmisData!H:H, NewEmisData!$A:$A, "Pickup", NewEmisData!$B:$B, $A21, NewEmisData!$C:$C, $H21, NewEmisData!$D:$D, AH$2), SUMIFS(NewEmisData!H:H, NewEmisData!$A:$A, "LDV", NewEmisData!$B:$B, $A21, NewEmisData!$C:$C, $H21, NewEmisData!$D:$D, AH$2))</f>
        <v>2.3897731636762301E-3</v>
      </c>
      <c r="AI21" s="335">
        <f>$I21*IF($G21="Pickup", SUMIFS(NewEmisData!I:I, NewEmisData!$A:$A, "Pickup", NewEmisData!$B:$B, $A21, NewEmisData!$C:$C, $H21, NewEmisData!$D:$D, AI$2), SUMIFS(NewEmisData!I:I, NewEmisData!$A:$A, "LDV", NewEmisData!$B:$B, $A21, NewEmisData!$C:$C, $H21, NewEmisData!$D:$D, AI$2))</f>
        <v>2.1757621427749502E-3</v>
      </c>
      <c r="AJ21" s="335">
        <f>$I21*IF($G21="Pickup", SUMIFS(NewEmisData!J:J, NewEmisData!$A:$A, "Pickup", NewEmisData!$B:$B, $A21, NewEmisData!$C:$C, $H21, NewEmisData!$D:$D, AJ$2), SUMIFS(NewEmisData!J:J, NewEmisData!$A:$A, "LDV", NewEmisData!$B:$B, $A21, NewEmisData!$C:$C, $H21, NewEmisData!$D:$D, AJ$2))</f>
        <v>2.0872445644692299E-3</v>
      </c>
      <c r="AK21" s="335">
        <f>$I21*IF($G21="Pickup", SUMIFS(NewEmisData!K:K, NewEmisData!$A:$A, "Pickup", NewEmisData!$B:$B, $A21, NewEmisData!$C:$C, $H21, NewEmisData!$D:$D, AK$2), SUMIFS(NewEmisData!K:K, NewEmisData!$A:$A, "LDV", NewEmisData!$B:$B, $A21, NewEmisData!$C:$C, $H21, NewEmisData!$D:$D, AK$2))</f>
        <v>2.03348692070508E-3</v>
      </c>
      <c r="AL21" s="335">
        <f>$I21*IF($G21="Pickup", SUMIFS(NewEmisData!L:L, NewEmisData!$A:$A, "Pickup", NewEmisData!$B:$B, $A21, NewEmisData!$C:$C, $H21, NewEmisData!$D:$D, AL$2), SUMIFS(NewEmisData!L:L, NewEmisData!$A:$A, "LDV", NewEmisData!$B:$B, $A21, NewEmisData!$C:$C, $H21, NewEmisData!$D:$D, AL$2))</f>
        <v>2.0138761843932198E-3</v>
      </c>
      <c r="AM21" s="335">
        <f>$I21*IF($G21="Pickup", SUMIFS(NewEmisData!M:M, NewEmisData!$A:$A, "Pickup", NewEmisData!$B:$B, $A21, NewEmisData!$C:$C, $H21, NewEmisData!$D:$D, AM$2), SUMIFS(NewEmisData!M:M, NewEmisData!$A:$A, "LDV", NewEmisData!$B:$B, $A21, NewEmisData!$C:$C, $H21, NewEmisData!$D:$D, AM$2))</f>
        <v>2.0134431442024002E-3</v>
      </c>
      <c r="AN21" s="335">
        <v>1.6665713577985891E-3</v>
      </c>
      <c r="AO21" s="335">
        <f>$I21*IF($G21="Pickup", SUMIFS(NewEmisData!E:E, NewEmisData!$A:$A, "Pickup", NewEmisData!$B:$B, $A21, NewEmisData!$C:$C, $H21, NewEmisData!$D:$D, AO$2), SUMIFS(NewEmisData!E:E, NewEmisData!$A:$A, "LDV", NewEmisData!$B:$B, $A21, NewEmisData!$C:$C, $H21, NewEmisData!$D:$D, AO$2))</f>
        <v>0.10831971626595401</v>
      </c>
      <c r="AP21" s="335">
        <f>$I21*IF($G21="Pickup", SUMIFS(NewEmisData!F:F, NewEmisData!$A:$A, "Pickup", NewEmisData!$B:$B, $A21, NewEmisData!$C:$C, $H21, NewEmisData!$D:$D, AP$2), SUMIFS(NewEmisData!F:F, NewEmisData!$A:$A, "LDV", NewEmisData!$B:$B, $A21, NewEmisData!$C:$C, $H21, NewEmisData!$D:$D, AP$2))</f>
        <v>7.51921551228555E-2</v>
      </c>
      <c r="AQ21" s="335">
        <f>$I21*IF($G21="Pickup", SUMIFS(NewEmisData!G:G, NewEmisData!$A:$A, "Pickup", NewEmisData!$B:$B, $A21, NewEmisData!$C:$C, $H21, NewEmisData!$D:$D, AQ$2), SUMIFS(NewEmisData!G:G, NewEmisData!$A:$A, "LDV", NewEmisData!$B:$B, $A21, NewEmisData!$C:$C, $H21, NewEmisData!$D:$D, AQ$2))</f>
        <v>6.01393435807746E-2</v>
      </c>
      <c r="AR21" s="335">
        <f>$I21*IF($G21="Pickup", SUMIFS(NewEmisData!H:H, NewEmisData!$A:$A, "Pickup", NewEmisData!$B:$B, $A21, NewEmisData!$C:$C, $H21, NewEmisData!$D:$D, AR$2), SUMIFS(NewEmisData!H:H, NewEmisData!$A:$A, "LDV", NewEmisData!$B:$B, $A21, NewEmisData!$C:$C, $H21, NewEmisData!$D:$D, AR$2))</f>
        <v>5.915482339026E-2</v>
      </c>
      <c r="AS21" s="335">
        <f>$I21*IF($G21="Pickup", SUMIFS(NewEmisData!I:I, NewEmisData!$A:$A, "Pickup", NewEmisData!$B:$B, $A21, NewEmisData!$C:$C, $H21, NewEmisData!$D:$D, AS$2), SUMIFS(NewEmisData!I:I, NewEmisData!$A:$A, "LDV", NewEmisData!$B:$B, $A21, NewEmisData!$C:$C, $H21, NewEmisData!$D:$D, AS$2))</f>
        <v>5.90367985492673E-2</v>
      </c>
      <c r="AT21" s="335">
        <f>$I21*IF($G21="Pickup", SUMIFS(NewEmisData!J:J, NewEmisData!$A:$A, "Pickup", NewEmisData!$B:$B, $A21, NewEmisData!$C:$C, $H21, NewEmisData!$D:$D, AT$2), SUMIFS(NewEmisData!J:J, NewEmisData!$A:$A, "LDV", NewEmisData!$B:$B, $A21, NewEmisData!$C:$C, $H21, NewEmisData!$D:$D, AT$2))</f>
        <v>5.9096852542489697E-2</v>
      </c>
      <c r="AU21" s="335">
        <f>$I21*IF($G21="Pickup", SUMIFS(NewEmisData!K:K, NewEmisData!$A:$A, "Pickup", NewEmisData!$B:$B, $A21, NewEmisData!$C:$C, $H21, NewEmisData!$D:$D, AU$2), SUMIFS(NewEmisData!K:K, NewEmisData!$A:$A, "LDV", NewEmisData!$B:$B, $A21, NewEmisData!$C:$C, $H21, NewEmisData!$D:$D, AU$2))</f>
        <v>5.9090238154649199E-2</v>
      </c>
      <c r="AV21" s="335">
        <f>$I21*IF($G21="Pickup", SUMIFS(NewEmisData!L:L, NewEmisData!$A:$A, "Pickup", NewEmisData!$B:$B, $A21, NewEmisData!$C:$C, $H21, NewEmisData!$D:$D, AV$2), SUMIFS(NewEmisData!L:L, NewEmisData!$A:$A, "LDV", NewEmisData!$B:$B, $A21, NewEmisData!$C:$C, $H21, NewEmisData!$D:$D, AV$2))</f>
        <v>5.90796096133216E-2</v>
      </c>
      <c r="AW21" s="335">
        <f>$I21*IF($G21="Pickup", SUMIFS(NewEmisData!M:M, NewEmisData!$A:$A, "Pickup", NewEmisData!$B:$B, $A21, NewEmisData!$C:$C, $H21, NewEmisData!$D:$D, AW$2), SUMIFS(NewEmisData!M:M, NewEmisData!$A:$A, "LDV", NewEmisData!$B:$B, $A21, NewEmisData!$C:$C, $H21, NewEmisData!$D:$D, AW$2))</f>
        <v>5.9120090191233099E-2</v>
      </c>
      <c r="AX21" s="335">
        <v>3.2808645285750677E-2</v>
      </c>
      <c r="AY21" s="335">
        <f>$I21*IF($G21="Pickup", SUMIFS(NewEmisData!E:E, NewEmisData!$A:$A, "Pickup", NewEmisData!$B:$B, $A21, NewEmisData!$C:$C, $H21, NewEmisData!$D:$D, AY$2), SUMIFS(NewEmisData!E:E, NewEmisData!$A:$A, "LDV", NewEmisData!$B:$B, $A21, NewEmisData!$C:$C, $H21, NewEmisData!$D:$D, AY$2))</f>
        <v>5.6019255696326403E-2</v>
      </c>
      <c r="AZ21" s="335">
        <f>$I21*IF($G21="Pickup", SUMIFS(NewEmisData!F:F, NewEmisData!$A:$A, "Pickup", NewEmisData!$B:$B, $A21, NewEmisData!$C:$C, $H21, NewEmisData!$D:$D, AZ$2), SUMIFS(NewEmisData!F:F, NewEmisData!$A:$A, "LDV", NewEmisData!$B:$B, $A21, NewEmisData!$C:$C, $H21, NewEmisData!$D:$D, AZ$2))</f>
        <v>2.5542017960839599E-2</v>
      </c>
      <c r="BA21" s="335">
        <f>$I21*IF($G21="Pickup", SUMIFS(NewEmisData!G:G, NewEmisData!$A:$A, "Pickup", NewEmisData!$B:$B, $A21, NewEmisData!$C:$C, $H21, NewEmisData!$D:$D, BA$2), SUMIFS(NewEmisData!G:G, NewEmisData!$A:$A, "LDV", NewEmisData!$B:$B, $A21, NewEmisData!$C:$C, $H21, NewEmisData!$D:$D, BA$2))</f>
        <v>1.11121396466055E-2</v>
      </c>
      <c r="BB21" s="335">
        <f>$I21*IF($G21="Pickup", SUMIFS(NewEmisData!H:H, NewEmisData!$A:$A, "Pickup", NewEmisData!$B:$B, $A21, NewEmisData!$C:$C, $H21, NewEmisData!$D:$D, BB$2), SUMIFS(NewEmisData!H:H, NewEmisData!$A:$A, "LDV", NewEmisData!$B:$B, $A21, NewEmisData!$C:$C, $H21, NewEmisData!$D:$D, BB$2))</f>
        <v>1.0206481959038401E-2</v>
      </c>
      <c r="BC21" s="335">
        <f>$I21*IF($G21="Pickup", SUMIFS(NewEmisData!I:I, NewEmisData!$A:$A, "Pickup", NewEmisData!$B:$B, $A21, NewEmisData!$C:$C, $H21, NewEmisData!$D:$D, BC$2), SUMIFS(NewEmisData!I:I, NewEmisData!$A:$A, "LDV", NewEmisData!$B:$B, $A21, NewEmisData!$C:$C, $H21, NewEmisData!$D:$D, BC$2))</f>
        <v>1.00978805100248E-2</v>
      </c>
      <c r="BD21" s="335">
        <f>$I21*IF($G21="Pickup", SUMIFS(NewEmisData!J:J, NewEmisData!$A:$A, "Pickup", NewEmisData!$B:$B, $A21, NewEmisData!$C:$C, $H21, NewEmisData!$D:$D, BD$2), SUMIFS(NewEmisData!J:J, NewEmisData!$A:$A, "LDV", NewEmisData!$B:$B, $A21, NewEmisData!$C:$C, $H21, NewEmisData!$D:$D, BD$2))</f>
        <v>1.01531295733735E-2</v>
      </c>
      <c r="BE21" s="335">
        <f>$I21*IF($G21="Pickup", SUMIFS(NewEmisData!K:K, NewEmisData!$A:$A, "Pickup", NewEmisData!$B:$B, $A21, NewEmisData!$C:$C, $H21, NewEmisData!$D:$D, BE$2), SUMIFS(NewEmisData!K:K, NewEmisData!$A:$A, "LDV", NewEmisData!$B:$B, $A21, NewEmisData!$C:$C, $H21, NewEmisData!$D:$D, BE$2))</f>
        <v>1.0147042075548099E-2</v>
      </c>
      <c r="BF21" s="335">
        <f>$I21*IF($G21="Pickup", SUMIFS(NewEmisData!L:L, NewEmisData!$A:$A, "Pickup", NewEmisData!$B:$B, $A21, NewEmisData!$C:$C, $H21, NewEmisData!$D:$D, BF$2), SUMIFS(NewEmisData!L:L, NewEmisData!$A:$A, "LDV", NewEmisData!$B:$B, $A21, NewEmisData!$C:$C, $H21, NewEmisData!$D:$D, BF$2))</f>
        <v>1.0137260551364401E-2</v>
      </c>
      <c r="BG21" s="335">
        <f>$I21*IF($G21="Pickup", SUMIFS(NewEmisData!M:M, NewEmisData!$A:$A, "Pickup", NewEmisData!$B:$B, $A21, NewEmisData!$C:$C, $H21, NewEmisData!$D:$D, BG$2), SUMIFS(NewEmisData!M:M, NewEmisData!$A:$A, "LDV", NewEmisData!$B:$B, $A21, NewEmisData!$C:$C, $H21, NewEmisData!$D:$D, BG$2))</f>
        <v>1.0174550452384501E-2</v>
      </c>
      <c r="BH21" s="335">
        <v>6.5796176943480836E-3</v>
      </c>
      <c r="BI21" s="335">
        <f>$I21*IF($G21="Pickup", SUMIFS(NewEmisData!E:E, NewEmisData!$A:$A, "Pickup", NewEmisData!$B:$B, $A21, NewEmisData!$C:$C, $H21, NewEmisData!$D:$D, BI$2), SUMIFS(NewEmisData!E:E, NewEmisData!$A:$A, "LDV", NewEmisData!$B:$B, $A21, NewEmisData!$C:$C, $H21, NewEmisData!$D:$D, BI$2))</f>
        <v>25.7359255125963</v>
      </c>
      <c r="BJ21" s="335">
        <f>$I21*IF($G21="Pickup", SUMIFS(NewEmisData!F:F, NewEmisData!$A:$A, "Pickup", NewEmisData!$B:$B, $A21, NewEmisData!$C:$C, $H21, NewEmisData!$D:$D, BJ$2), SUMIFS(NewEmisData!F:F, NewEmisData!$A:$A, "LDV", NewEmisData!$B:$B, $A21, NewEmisData!$C:$C, $H21, NewEmisData!$D:$D, BJ$2))</f>
        <v>9.6608254694220292</v>
      </c>
      <c r="BK21" s="335">
        <f>$I21*IF($G21="Pickup", SUMIFS(NewEmisData!G:G, NewEmisData!$A:$A, "Pickup", NewEmisData!$B:$B, $A21, NewEmisData!$C:$C, $H21, NewEmisData!$D:$D, BK$2), SUMIFS(NewEmisData!G:G, NewEmisData!$A:$A, "LDV", NewEmisData!$B:$B, $A21, NewEmisData!$C:$C, $H21, NewEmisData!$D:$D, BK$2))</f>
        <v>1.5868606265345599</v>
      </c>
      <c r="BL21" s="335">
        <f>$I21*IF($G21="Pickup", SUMIFS(NewEmisData!H:H, NewEmisData!$A:$A, "Pickup", NewEmisData!$B:$B, $A21, NewEmisData!$C:$C, $H21, NewEmisData!$D:$D, BL$2), SUMIFS(NewEmisData!H:H, NewEmisData!$A:$A, "LDV", NewEmisData!$B:$B, $A21, NewEmisData!$C:$C, $H21, NewEmisData!$D:$D, BL$2))</f>
        <v>1.2176793673039601</v>
      </c>
      <c r="BM21" s="335">
        <f>$I21*IF($G21="Pickup", SUMIFS(NewEmisData!I:I, NewEmisData!$A:$A, "Pickup", NewEmisData!$B:$B, $A21, NewEmisData!$C:$C, $H21, NewEmisData!$D:$D, BM$2), SUMIFS(NewEmisData!I:I, NewEmisData!$A:$A, "LDV", NewEmisData!$B:$B, $A21, NewEmisData!$C:$C, $H21, NewEmisData!$D:$D, BM$2))</f>
        <v>1.0510354041170999</v>
      </c>
      <c r="BN21" s="335">
        <f>$I21*IF($G21="Pickup", SUMIFS(NewEmisData!J:J, NewEmisData!$A:$A, "Pickup", NewEmisData!$B:$B, $A21, NewEmisData!$C:$C, $H21, NewEmisData!$D:$D, BN$2), SUMIFS(NewEmisData!J:J, NewEmisData!$A:$A, "LDV", NewEmisData!$B:$B, $A21, NewEmisData!$C:$C, $H21, NewEmisData!$D:$D, BN$2))</f>
        <v>1.00292244742092</v>
      </c>
      <c r="BO21" s="335">
        <f>$I21*IF($G21="Pickup", SUMIFS(NewEmisData!K:K, NewEmisData!$A:$A, "Pickup", NewEmisData!$B:$B, $A21, NewEmisData!$C:$C, $H21, NewEmisData!$D:$D, BO$2), SUMIFS(NewEmisData!K:K, NewEmisData!$A:$A, "LDV", NewEmisData!$B:$B, $A21, NewEmisData!$C:$C, $H21, NewEmisData!$D:$D, BO$2))</f>
        <v>0.95159033350268696</v>
      </c>
      <c r="BP21" s="335">
        <f>$I21*IF($G21="Pickup", SUMIFS(NewEmisData!L:L, NewEmisData!$A:$A, "Pickup", NewEmisData!$B:$B, $A21, NewEmisData!$C:$C, $H21, NewEmisData!$D:$D, BP$2), SUMIFS(NewEmisData!L:L, NewEmisData!$A:$A, "LDV", NewEmisData!$B:$B, $A21, NewEmisData!$C:$C, $H21, NewEmisData!$D:$D, BP$2))</f>
        <v>0.92637431175947205</v>
      </c>
      <c r="BQ21" s="335">
        <f>$I21*IF($G21="Pickup", SUMIFS(NewEmisData!M:M, NewEmisData!$A:$A, "Pickup", NewEmisData!$B:$B, $A21, NewEmisData!$C:$C, $H21, NewEmisData!$D:$D, BQ$2), SUMIFS(NewEmisData!M:M, NewEmisData!$A:$A, "LDV", NewEmisData!$B:$B, $A21, NewEmisData!$C:$C, $H21, NewEmisData!$D:$D, BQ$2))</f>
        <v>0.93213232013860903</v>
      </c>
      <c r="BR21" s="335">
        <v>1.2335726578167048</v>
      </c>
      <c r="BS21" s="335">
        <f>$I21*IF($G21="Pickup", SUMIFS(NewEmisData!E:E, NewEmisData!$A:$A, "Pickup", NewEmisData!$B:$B, $A21, NewEmisData!$C:$C, $H21, NewEmisData!$D:$D, BS$2), SUMIFS(NewEmisData!E:E, NewEmisData!$A:$A, "LDV", NewEmisData!$B:$B, $A21, NewEmisData!$C:$C, $H21, NewEmisData!$D:$D, BS$2))</f>
        <v>2.3600316803923498</v>
      </c>
      <c r="BT21" s="335">
        <f>$I21*IF($G21="Pickup", SUMIFS(NewEmisData!F:F, NewEmisData!$A:$A, "Pickup", NewEmisData!$B:$B, $A21, NewEmisData!$C:$C, $H21, NewEmisData!$D:$D, BT$2), SUMIFS(NewEmisData!F:F, NewEmisData!$A:$A, "LDV", NewEmisData!$B:$B, $A21, NewEmisData!$C:$C, $H21, NewEmisData!$D:$D, BT$2))</f>
        <v>0.86729043326035704</v>
      </c>
      <c r="BU21" s="335">
        <f>$I21*IF($G21="Pickup", SUMIFS(NewEmisData!G:G, NewEmisData!$A:$A, "Pickup", NewEmisData!$B:$B, $A21, NewEmisData!$C:$C, $H21, NewEmisData!$D:$D, BU$2), SUMIFS(NewEmisData!G:G, NewEmisData!$A:$A, "LDV", NewEmisData!$B:$B, $A21, NewEmisData!$C:$C, $H21, NewEmisData!$D:$D, BU$2))</f>
        <v>0.110736526137932</v>
      </c>
      <c r="BV21" s="335">
        <f>$I21*IF($G21="Pickup", SUMIFS(NewEmisData!H:H, NewEmisData!$A:$A, "Pickup", NewEmisData!$B:$B, $A21, NewEmisData!$C:$C, $H21, NewEmisData!$D:$D, BV$2), SUMIFS(NewEmisData!H:H, NewEmisData!$A:$A, "LDV", NewEmisData!$B:$B, $A21, NewEmisData!$C:$C, $H21, NewEmisData!$D:$D, BV$2))</f>
        <v>7.5901512222891696E-2</v>
      </c>
      <c r="BW21" s="335">
        <f>$I21*IF($G21="Pickup", SUMIFS(NewEmisData!I:I, NewEmisData!$A:$A, "Pickup", NewEmisData!$B:$B, $A21, NewEmisData!$C:$C, $H21, NewEmisData!$D:$D, BW$2), SUMIFS(NewEmisData!I:I, NewEmisData!$A:$A, "LDV", NewEmisData!$B:$B, $A21, NewEmisData!$C:$C, $H21, NewEmisData!$D:$D, BW$2))</f>
        <v>5.8492240477683803E-2</v>
      </c>
      <c r="BX21" s="335">
        <f>$I21*IF($G21="Pickup", SUMIFS(NewEmisData!J:J, NewEmisData!$A:$A, "Pickup", NewEmisData!$B:$B, $A21, NewEmisData!$C:$C, $H21, NewEmisData!$D:$D, BX$2), SUMIFS(NewEmisData!J:J, NewEmisData!$A:$A, "LDV", NewEmisData!$B:$B, $A21, NewEmisData!$C:$C, $H21, NewEmisData!$D:$D, BX$2))</f>
        <v>5.7141032113164097E-2</v>
      </c>
      <c r="BY21" s="335">
        <f>$I21*IF($G21="Pickup", SUMIFS(NewEmisData!K:K, NewEmisData!$A:$A, "Pickup", NewEmisData!$B:$B, $A21, NewEmisData!$C:$C, $H21, NewEmisData!$D:$D, BY$2), SUMIFS(NewEmisData!K:K, NewEmisData!$A:$A, "LDV", NewEmisData!$B:$B, $A21, NewEmisData!$C:$C, $H21, NewEmisData!$D:$D, BY$2))</f>
        <v>5.5289104211044299E-2</v>
      </c>
      <c r="BZ21" s="335">
        <f>$I21*IF($G21="Pickup", SUMIFS(NewEmisData!L:L, NewEmisData!$A:$A, "Pickup", NewEmisData!$B:$B, $A21, NewEmisData!$C:$C, $H21, NewEmisData!$D:$D, BZ$2), SUMIFS(NewEmisData!L:L, NewEmisData!$A:$A, "LDV", NewEmisData!$B:$B, $A21, NewEmisData!$C:$C, $H21, NewEmisData!$D:$D, BZ$2))</f>
        <v>5.4482372037083497E-2</v>
      </c>
      <c r="CA21" s="335">
        <f>$I21*IF($G21="Pickup", SUMIFS(NewEmisData!M:M, NewEmisData!$A:$A, "Pickup", NewEmisData!$B:$B, $A21, NewEmisData!$C:$C, $H21, NewEmisData!$D:$D, CA$2), SUMIFS(NewEmisData!M:M, NewEmisData!$A:$A, "LDV", NewEmisData!$B:$B, $A21, NewEmisData!$C:$C, $H21, NewEmisData!$D:$D, CA$2))</f>
        <v>5.5017621362252002E-2</v>
      </c>
      <c r="CB21" s="335">
        <v>6.7885050257220386E-2</v>
      </c>
      <c r="CC21" s="335">
        <f>$I21*IF($G21="Pickup", SUMIFS(NewEmisData!E:E, NewEmisData!$A:$A, "Pickup", NewEmisData!$B:$B, $A21, NewEmisData!$C:$C, $H21, NewEmisData!$D:$D, CC$2), SUMIFS(NewEmisData!E:E, NewEmisData!$A:$A, "LDV", NewEmisData!$B:$B, $A21, NewEmisData!$C:$C, $H21, NewEmisData!$D:$D, CC$2))</f>
        <v>8.1351723095982893E-3</v>
      </c>
      <c r="CD21" s="335">
        <f>$I21*IF($G21="Pickup", SUMIFS(NewEmisData!F:F, NewEmisData!$A:$A, "Pickup", NewEmisData!$B:$B, $A21, NewEmisData!$C:$C, $H21, NewEmisData!$D:$D, CD$2), SUMIFS(NewEmisData!F:F, NewEmisData!$A:$A, "LDV", NewEmisData!$B:$B, $A21, NewEmisData!$C:$C, $H21, NewEmisData!$D:$D, CD$2))</f>
        <v>8.1351745562756508E-3</v>
      </c>
      <c r="CE21" s="335">
        <f>$I21*IF($G21="Pickup", SUMIFS(NewEmisData!G:G, NewEmisData!$A:$A, "Pickup", NewEmisData!$B:$B, $A21, NewEmisData!$C:$C, $H21, NewEmisData!$D:$D, CE$2), SUMIFS(NewEmisData!G:G, NewEmisData!$A:$A, "LDV", NewEmisData!$B:$B, $A21, NewEmisData!$C:$C, $H21, NewEmisData!$D:$D, CE$2))</f>
        <v>8.9774038648681997E-3</v>
      </c>
      <c r="CF21" s="335">
        <f>$I21*IF($G21="Pickup", SUMIFS(NewEmisData!H:H, NewEmisData!$A:$A, "Pickup", NewEmisData!$B:$B, $A21, NewEmisData!$C:$C, $H21, NewEmisData!$D:$D, CF$2), SUMIFS(NewEmisData!H:H, NewEmisData!$A:$A, "LDV", NewEmisData!$B:$B, $A21, NewEmisData!$C:$C, $H21, NewEmisData!$D:$D, CF$2))</f>
        <v>8.9773869601495193E-3</v>
      </c>
      <c r="CG21" s="335">
        <f>$I21*IF($G21="Pickup", SUMIFS(NewEmisData!I:I, NewEmisData!$A:$A, "Pickup", NewEmisData!$B:$B, $A21, NewEmisData!$C:$C, $H21, NewEmisData!$D:$D, CG$2), SUMIFS(NewEmisData!I:I, NewEmisData!$A:$A, "LDV", NewEmisData!$B:$B, $A21, NewEmisData!$C:$C, $H21, NewEmisData!$D:$D, CG$2))</f>
        <v>8.9773911150380793E-3</v>
      </c>
      <c r="CH21" s="335">
        <f>$I21*IF($G21="Pickup", SUMIFS(NewEmisData!J:J, NewEmisData!$A:$A, "Pickup", NewEmisData!$B:$B, $A21, NewEmisData!$C:$C, $H21, NewEmisData!$D:$D, CH$2), SUMIFS(NewEmisData!J:J, NewEmisData!$A:$A, "LDV", NewEmisData!$B:$B, $A21, NewEmisData!$C:$C, $H21, NewEmisData!$D:$D, CH$2))</f>
        <v>8.9773892839756404E-3</v>
      </c>
      <c r="CI21" s="335">
        <f>$I21*IF($G21="Pickup", SUMIFS(NewEmisData!K:K, NewEmisData!$A:$A, "Pickup", NewEmisData!$B:$B, $A21, NewEmisData!$C:$C, $H21, NewEmisData!$D:$D, CI$2), SUMIFS(NewEmisData!K:K, NewEmisData!$A:$A, "LDV", NewEmisData!$B:$B, $A21, NewEmisData!$C:$C, $H21, NewEmisData!$D:$D, CI$2))</f>
        <v>8.9773894598061902E-3</v>
      </c>
      <c r="CJ21" s="335">
        <f>$I21*IF($G21="Pickup", SUMIFS(NewEmisData!L:L, NewEmisData!$A:$A, "Pickup", NewEmisData!$B:$B, $A21, NewEmisData!$C:$C, $H21, NewEmisData!$D:$D, CJ$2), SUMIFS(NewEmisData!L:L, NewEmisData!$A:$A, "LDV", NewEmisData!$B:$B, $A21, NewEmisData!$C:$C, $H21, NewEmisData!$D:$D, CJ$2))</f>
        <v>8.9773849530117907E-3</v>
      </c>
      <c r="CK21" s="335">
        <f>$I21*IF($G21="Pickup", SUMIFS(NewEmisData!M:M, NewEmisData!$A:$A, "Pickup", NewEmisData!$B:$B, $A21, NewEmisData!$C:$C, $H21, NewEmisData!$D:$D, CK$2), SUMIFS(NewEmisData!M:M, NewEmisData!$A:$A, "LDV", NewEmisData!$B:$B, $A21, NewEmisData!$C:$C, $H21, NewEmisData!$D:$D, CK$2))</f>
        <v>8.9773771810134195E-3</v>
      </c>
      <c r="CL21" s="335">
        <v>7.6624626482054738E-3</v>
      </c>
      <c r="CM21" s="335">
        <f>$I21*IF($G21="Pickup", SUMIFS(NewEmisData!E:E, NewEmisData!$A:$A, "Pickup", NewEmisData!$B:$B, $A21, NewEmisData!$C:$C, $H21, NewEmisData!$D:$D, CM$2), SUMIFS(NewEmisData!E:E, NewEmisData!$A:$A, "LDV", NewEmisData!$B:$B, $A21, NewEmisData!$C:$C, $H21, NewEmisData!$D:$D, CM$2))</f>
        <v>1.06890810544702E-3</v>
      </c>
      <c r="CN21" s="335">
        <f>$I21*IF($G21="Pickup", SUMIFS(NewEmisData!F:F, NewEmisData!$A:$A, "Pickup", NewEmisData!$B:$B, $A21, NewEmisData!$C:$C, $H21, NewEmisData!$D:$D, CN$2), SUMIFS(NewEmisData!F:F, NewEmisData!$A:$A, "LDV", NewEmisData!$B:$B, $A21, NewEmisData!$C:$C, $H21, NewEmisData!$D:$D, CN$2))</f>
        <v>9.8276928788775995E-4</v>
      </c>
      <c r="CO21" s="335">
        <f>$I21*IF($G21="Pickup", SUMIFS(NewEmisData!G:G, NewEmisData!$A:$A, "Pickup", NewEmisData!$B:$B, $A21, NewEmisData!$C:$C, $H21, NewEmisData!$D:$D, CO$2), SUMIFS(NewEmisData!G:G, NewEmisData!$A:$A, "LDV", NewEmisData!$B:$B, $A21, NewEmisData!$C:$C, $H21, NewEmisData!$D:$D, CO$2))</f>
        <v>1.0388015160064301E-3</v>
      </c>
      <c r="CP21" s="335">
        <f>$I21*IF($G21="Pickup", SUMIFS(NewEmisData!H:H, NewEmisData!$A:$A, "Pickup", NewEmisData!$B:$B, $A21, NewEmisData!$C:$C, $H21, NewEmisData!$D:$D, CP$2), SUMIFS(NewEmisData!H:H, NewEmisData!$A:$A, "LDV", NewEmisData!$B:$B, $A21, NewEmisData!$C:$C, $H21, NewEmisData!$D:$D, CP$2))</f>
        <v>1.04042771571272E-3</v>
      </c>
      <c r="CQ21" s="335">
        <f>$I21*IF($G21="Pickup", SUMIFS(NewEmisData!I:I, NewEmisData!$A:$A, "Pickup", NewEmisData!$B:$B, $A21, NewEmisData!$C:$C, $H21, NewEmisData!$D:$D, CQ$2), SUMIFS(NewEmisData!I:I, NewEmisData!$A:$A, "LDV", NewEmisData!$B:$B, $A21, NewEmisData!$C:$C, $H21, NewEmisData!$D:$D, CQ$2))</f>
        <v>1.0463302398882599E-3</v>
      </c>
      <c r="CR21" s="335">
        <f>$I21*IF($G21="Pickup", SUMIFS(NewEmisData!J:J, NewEmisData!$A:$A, "Pickup", NewEmisData!$B:$B, $A21, NewEmisData!$C:$C, $H21, NewEmisData!$D:$D, CR$2), SUMIFS(NewEmisData!J:J, NewEmisData!$A:$A, "LDV", NewEmisData!$B:$B, $A21, NewEmisData!$C:$C, $H21, NewEmisData!$D:$D, CR$2))</f>
        <v>1.05404632398643E-3</v>
      </c>
      <c r="CS21" s="335">
        <f>$I21*IF($G21="Pickup", SUMIFS(NewEmisData!K:K, NewEmisData!$A:$A, "Pickup", NewEmisData!$B:$B, $A21, NewEmisData!$C:$C, $H21, NewEmisData!$D:$D, CS$2), SUMIFS(NewEmisData!K:K, NewEmisData!$A:$A, "LDV", NewEmisData!$B:$B, $A21, NewEmisData!$C:$C, $H21, NewEmisData!$D:$D, CS$2))</f>
        <v>1.05796184016042E-3</v>
      </c>
      <c r="CT21" s="335">
        <f>$I21*IF($G21="Pickup", SUMIFS(NewEmisData!L:L, NewEmisData!$A:$A, "Pickup", NewEmisData!$B:$B, $A21, NewEmisData!$C:$C, $H21, NewEmisData!$D:$D, CT$2), SUMIFS(NewEmisData!L:L, NewEmisData!$A:$A, "LDV", NewEmisData!$B:$B, $A21, NewEmisData!$C:$C, $H21, NewEmisData!$D:$D, CT$2))</f>
        <v>1.05921014380327E-3</v>
      </c>
      <c r="CU21" s="335">
        <f>$I21*IF($G21="Pickup", SUMIFS(NewEmisData!M:M, NewEmisData!$A:$A, "Pickup", NewEmisData!$B:$B, $A21, NewEmisData!$C:$C, $H21, NewEmisData!$D:$D, CU$2), SUMIFS(NewEmisData!M:M, NewEmisData!$A:$A, "LDV", NewEmisData!$B:$B, $A21, NewEmisData!$C:$C, $H21, NewEmisData!$D:$D, CU$2))</f>
        <v>1.0611530168828901E-3</v>
      </c>
      <c r="CV21" s="335">
        <v>6.6624108361503735E-4</v>
      </c>
      <c r="CW21" s="335">
        <v>1.7855353475311885E-3</v>
      </c>
      <c r="CX21" s="335">
        <v>1.1158238015562326E-3</v>
      </c>
      <c r="CY21" s="335">
        <v>9.3466086006125206E-4</v>
      </c>
      <c r="CZ21" s="335">
        <v>8.3812350595498144E-4</v>
      </c>
      <c r="DA21" s="335">
        <v>6.4708026295585627E-4</v>
      </c>
      <c r="DB21" s="335">
        <v>5.1533534928113322E-4</v>
      </c>
      <c r="DC21" s="335">
        <v>4.978529843416348E-4</v>
      </c>
      <c r="DD21" s="335">
        <v>4.9300315911808101E-4</v>
      </c>
      <c r="DE21" s="335">
        <v>4.9234696878064995E-4</v>
      </c>
      <c r="DF21" s="335">
        <v>4.9234696878064995E-4</v>
      </c>
      <c r="DG21" s="335">
        <f>$I21*IF($G21="Pickup", SUMIFS(NewEmisData!E:E, NewEmisData!$A:$A, "Pickup", NewEmisData!$B:$B, $A21, NewEmisData!$C:$C, $H21, NewEmisData!$D:$D, DG$2), SUMIFS(NewEmisData!E:E, NewEmisData!$A:$A, "LDV", NewEmisData!$B:$B, $A21, NewEmisData!$C:$C, $H21, NewEmisData!$D:$D, DG$2))</f>
        <v>0</v>
      </c>
      <c r="DH21" s="335">
        <f>$I21*IF($G21="Pickup", SUMIFS(NewEmisData!F:F, NewEmisData!$A:$A, "Pickup", NewEmisData!$B:$B, $A21, NewEmisData!$C:$C, $H21, NewEmisData!$D:$D, DH$2), SUMIFS(NewEmisData!F:F, NewEmisData!$A:$A, "LDV", NewEmisData!$B:$B, $A21, NewEmisData!$C:$C, $H21, NewEmisData!$D:$D, DH$2))</f>
        <v>0</v>
      </c>
      <c r="DI21" s="335">
        <f>$I21*IF($G21="Pickup", SUMIFS(NewEmisData!G:G, NewEmisData!$A:$A, "Pickup", NewEmisData!$B:$B, $A21, NewEmisData!$C:$C, $H21, NewEmisData!$D:$D, DI$2), SUMIFS(NewEmisData!G:G, NewEmisData!$A:$A, "LDV", NewEmisData!$B:$B, $A21, NewEmisData!$C:$C, $H21, NewEmisData!$D:$D, DI$2))</f>
        <v>0</v>
      </c>
      <c r="DJ21" s="335">
        <f>$I21*IF($G21="Pickup", SUMIFS(NewEmisData!H:H, NewEmisData!$A:$A, "Pickup", NewEmisData!$B:$B, $A21, NewEmisData!$C:$C, $H21, NewEmisData!$D:$D, DJ$2), SUMIFS(NewEmisData!H:H, NewEmisData!$A:$A, "LDV", NewEmisData!$B:$B, $A21, NewEmisData!$C:$C, $H21, NewEmisData!$D:$D, DJ$2))</f>
        <v>0</v>
      </c>
      <c r="DK21" s="335">
        <f>$I21*IF($G21="Pickup", SUMIFS(NewEmisData!I:I, NewEmisData!$A:$A, "Pickup", NewEmisData!$B:$B, $A21, NewEmisData!$C:$C, $H21, NewEmisData!$D:$D, DK$2), SUMIFS(NewEmisData!I:I, NewEmisData!$A:$A, "LDV", NewEmisData!$B:$B, $A21, NewEmisData!$C:$C, $H21, NewEmisData!$D:$D, DK$2))</f>
        <v>0</v>
      </c>
      <c r="DL21" s="335">
        <f>$I21*IF($G21="Pickup", SUMIFS(NewEmisData!J:J, NewEmisData!$A:$A, "Pickup", NewEmisData!$B:$B, $A21, NewEmisData!$C:$C, $H21, NewEmisData!$D:$D, DL$2), SUMIFS(NewEmisData!J:J, NewEmisData!$A:$A, "LDV", NewEmisData!$B:$B, $A21, NewEmisData!$C:$C, $H21, NewEmisData!$D:$D, DL$2))</f>
        <v>0</v>
      </c>
      <c r="DM21" s="335">
        <f>$I21*IF($G21="Pickup", SUMIFS(NewEmisData!K:K, NewEmisData!$A:$A, "Pickup", NewEmisData!$B:$B, $A21, NewEmisData!$C:$C, $H21, NewEmisData!$D:$D, DM$2), SUMIFS(NewEmisData!K:K, NewEmisData!$A:$A, "LDV", NewEmisData!$B:$B, $A21, NewEmisData!$C:$C, $H21, NewEmisData!$D:$D, DM$2))</f>
        <v>0</v>
      </c>
      <c r="DN21" s="335">
        <f>$I21*IF($G21="Pickup", SUMIFS(NewEmisData!L:L, NewEmisData!$A:$A, "Pickup", NewEmisData!$B:$B, $A21, NewEmisData!$C:$C, $H21, NewEmisData!$D:$D, DN$2), SUMIFS(NewEmisData!L:L, NewEmisData!$A:$A, "LDV", NewEmisData!$B:$B, $A21, NewEmisData!$C:$C, $H21, NewEmisData!$D:$D, DN$2))</f>
        <v>0</v>
      </c>
      <c r="DO21" s="335">
        <f>$I21*IF($G21="Pickup", SUMIFS(NewEmisData!M:M, NewEmisData!$A:$A, "Pickup", NewEmisData!$B:$B, $A21, NewEmisData!$C:$C, $H21, NewEmisData!$D:$D, DO$2), SUMIFS(NewEmisData!M:M, NewEmisData!$A:$A, "LDV", NewEmisData!$B:$B, $A21, NewEmisData!$C:$C, $H21, NewEmisData!$D:$D, DO$2))</f>
        <v>0</v>
      </c>
      <c r="DP21" s="335">
        <v>3.6332767108157723E-4</v>
      </c>
      <c r="DQ21" s="335">
        <f>$I21*IF($G21="Pickup", SUMIFS(NewEmisData!E:E, NewEmisData!$A:$A, "Pickup", NewEmisData!$B:$B, $A21, NewEmisData!$C:$C, $H21, NewEmisData!$D:$D, DQ$2), SUMIFS(NewEmisData!E:E, NewEmisData!$A:$A, "LDV", NewEmisData!$B:$B, $A21, NewEmisData!$C:$C, $H21, NewEmisData!$D:$D, DQ$2))</f>
        <v>1.4358371794368901E-2</v>
      </c>
      <c r="DR21" s="335">
        <f>$I21*IF($G21="Pickup", SUMIFS(NewEmisData!F:F, NewEmisData!$A:$A, "Pickup", NewEmisData!$B:$B, $A21, NewEmisData!$C:$C, $H21, NewEmisData!$D:$D, DR$2), SUMIFS(NewEmisData!F:F, NewEmisData!$A:$A, "LDV", NewEmisData!$B:$B, $A21, NewEmisData!$C:$C, $H21, NewEmisData!$D:$D, DR$2))</f>
        <v>4.8458502748334797E-2</v>
      </c>
      <c r="DS21" s="335">
        <f>$I21*IF($G21="Pickup", SUMIFS(NewEmisData!G:G, NewEmisData!$A:$A, "Pickup", NewEmisData!$B:$B, $A21, NewEmisData!$C:$C, $H21, NewEmisData!$D:$D, DS$2), SUMIFS(NewEmisData!G:G, NewEmisData!$A:$A, "LDV", NewEmisData!$B:$B, $A21, NewEmisData!$C:$C, $H21, NewEmisData!$D:$D, DS$2))</f>
        <v>5.5764331545387298E-2</v>
      </c>
      <c r="DT21" s="335">
        <f>$I21*IF($G21="Pickup", SUMIFS(NewEmisData!H:H, NewEmisData!$A:$A, "Pickup", NewEmisData!$B:$B, $A21, NewEmisData!$C:$C, $H21, NewEmisData!$D:$D, DT$2), SUMIFS(NewEmisData!H:H, NewEmisData!$A:$A, "LDV", NewEmisData!$B:$B, $A21, NewEmisData!$C:$C, $H21, NewEmisData!$D:$D, DT$2))</f>
        <v>5.6700089978653001E-2</v>
      </c>
      <c r="DU21" s="335">
        <f>$I21*IF($G21="Pickup", SUMIFS(NewEmisData!I:I, NewEmisData!$A:$A, "Pickup", NewEmisData!$B:$B, $A21, NewEmisData!$C:$C, $H21, NewEmisData!$D:$D, DU$2), SUMIFS(NewEmisData!I:I, NewEmisData!$A:$A, "LDV", NewEmisData!$B:$B, $A21, NewEmisData!$C:$C, $H21, NewEmisData!$D:$D, DU$2))</f>
        <v>5.82137428878685E-2</v>
      </c>
      <c r="DV21" s="335">
        <f>$I21*IF($G21="Pickup", SUMIFS(NewEmisData!J:J, NewEmisData!$A:$A, "Pickup", NewEmisData!$B:$B, $A21, NewEmisData!$C:$C, $H21, NewEmisData!$D:$D, DV$2), SUMIFS(NewEmisData!J:J, NewEmisData!$A:$A, "LDV", NewEmisData!$B:$B, $A21, NewEmisData!$C:$C, $H21, NewEmisData!$D:$D, DV$2))</f>
        <v>5.8170546586172198E-2</v>
      </c>
      <c r="DW21" s="335">
        <f>$I21*IF($G21="Pickup", SUMIFS(NewEmisData!K:K, NewEmisData!$A:$A, "Pickup", NewEmisData!$B:$B, $A21, NewEmisData!$C:$C, $H21, NewEmisData!$D:$D, DW$2), SUMIFS(NewEmisData!K:K, NewEmisData!$A:$A, "LDV", NewEmisData!$B:$B, $A21, NewEmisData!$C:$C, $H21, NewEmisData!$D:$D, DW$2))</f>
        <v>5.7454728055515297E-2</v>
      </c>
      <c r="DX21" s="335">
        <f>$I21*IF($G21="Pickup", SUMIFS(NewEmisData!L:L, NewEmisData!$A:$A, "Pickup", NewEmisData!$B:$B, $A21, NewEmisData!$C:$C, $H21, NewEmisData!$D:$D, DX$2), SUMIFS(NewEmisData!L:L, NewEmisData!$A:$A, "LDV", NewEmisData!$B:$B, $A21, NewEmisData!$C:$C, $H21, NewEmisData!$D:$D, DX$2))</f>
        <v>5.6605818902763297E-2</v>
      </c>
      <c r="DY21" s="335">
        <f>$I21*IF($G21="Pickup", SUMIFS(NewEmisData!M:M, NewEmisData!$A:$A, "Pickup", NewEmisData!$B:$B, $A21, NewEmisData!$C:$C, $H21, NewEmisData!$D:$D, DY$2), SUMIFS(NewEmisData!M:M, NewEmisData!$A:$A, "LDV", NewEmisData!$B:$B, $A21, NewEmisData!$C:$C, $H21, NewEmisData!$D:$D, DY$2))</f>
        <v>5.7183132180425103E-2</v>
      </c>
      <c r="DZ21" s="335">
        <v>6.9838537223093883E-2</v>
      </c>
      <c r="EA21" s="335">
        <f t="shared" si="2"/>
        <v>454.22422332698301</v>
      </c>
      <c r="EB21" s="335">
        <f t="shared" si="3"/>
        <v>415.98623310718898</v>
      </c>
      <c r="EC21" s="335">
        <f t="shared" si="4"/>
        <v>341.24154984582401</v>
      </c>
      <c r="ED21" s="335">
        <f t="shared" si="5"/>
        <v>286.14374563306302</v>
      </c>
      <c r="EE21" s="335">
        <f t="shared" si="6"/>
        <v>260.90109398597599</v>
      </c>
      <c r="EF21" s="335">
        <f t="shared" si="7"/>
        <v>250.29294391902499</v>
      </c>
      <c r="EG21" s="335">
        <f t="shared" si="8"/>
        <v>243.907500195674</v>
      </c>
      <c r="EH21" s="335">
        <f t="shared" si="9"/>
        <v>241.55525518103801</v>
      </c>
      <c r="EI21" s="335">
        <f t="shared" si="10"/>
        <v>241.503483186078</v>
      </c>
      <c r="EJ21" s="335">
        <f t="shared" si="11"/>
        <v>0.20396325972560742</v>
      </c>
      <c r="EK21" s="335">
        <f t="shared" si="12"/>
        <v>1.6110129323604601</v>
      </c>
      <c r="EL21" s="335">
        <f t="shared" si="13"/>
        <v>0.78125490560219701</v>
      </c>
      <c r="EM21" s="335">
        <f t="shared" si="14"/>
        <v>0.115620473733781</v>
      </c>
      <c r="EN21" s="335">
        <f t="shared" si="15"/>
        <v>6.6004639352718095E-2</v>
      </c>
      <c r="EO21" s="335">
        <f t="shared" si="16"/>
        <v>4.1480313552042999E-2</v>
      </c>
      <c r="EP21" s="335">
        <f t="shared" si="17"/>
        <v>3.67143779351497E-2</v>
      </c>
      <c r="EQ21" s="335">
        <f t="shared" si="18"/>
        <v>3.3512426284448803E-2</v>
      </c>
      <c r="ER21" s="335">
        <f t="shared" si="19"/>
        <v>3.2134891572290103E-2</v>
      </c>
      <c r="ES21" s="335">
        <f t="shared" si="20"/>
        <v>3.24152542775758E-2</v>
      </c>
      <c r="ET21" s="335">
        <f t="shared" si="21"/>
        <v>4.1644851932661778E-2</v>
      </c>
      <c r="EU21" s="335">
        <f t="shared" si="22"/>
        <v>1.1303261097433201E-2</v>
      </c>
      <c r="EV21" s="335">
        <f t="shared" si="23"/>
        <v>9.9952440902568301E-3</v>
      </c>
      <c r="EW21" s="335">
        <f t="shared" si="24"/>
        <v>2.8615465413590799E-3</v>
      </c>
      <c r="EX21" s="335">
        <f t="shared" si="25"/>
        <v>2.3897731636762301E-3</v>
      </c>
      <c r="EY21" s="335">
        <f t="shared" si="26"/>
        <v>2.1757621427749502E-3</v>
      </c>
      <c r="EZ21" s="335">
        <f t="shared" si="27"/>
        <v>2.0872445644692299E-3</v>
      </c>
      <c r="FA21" s="335">
        <f t="shared" si="28"/>
        <v>2.03348692070508E-3</v>
      </c>
      <c r="FB21" s="335">
        <f t="shared" si="29"/>
        <v>2.0138761843932198E-3</v>
      </c>
      <c r="FC21" s="335">
        <f t="shared" si="30"/>
        <v>2.0134431442024002E-3</v>
      </c>
      <c r="FD21" s="335">
        <f t="shared" si="31"/>
        <v>1.6665713577985891E-3</v>
      </c>
      <c r="FE21" s="335">
        <f t="shared" si="32"/>
        <v>0.10831971626595401</v>
      </c>
      <c r="FF21" s="335">
        <f t="shared" si="33"/>
        <v>7.51921551228555E-2</v>
      </c>
      <c r="FG21" s="335">
        <f t="shared" si="34"/>
        <v>6.01393435807746E-2</v>
      </c>
      <c r="FH21" s="335">
        <f t="shared" si="35"/>
        <v>5.915482339026E-2</v>
      </c>
      <c r="FI21" s="335">
        <f t="shared" si="36"/>
        <v>5.90367985492673E-2</v>
      </c>
      <c r="FJ21" s="335">
        <f t="shared" si="37"/>
        <v>5.9096852542489697E-2</v>
      </c>
      <c r="FK21" s="335">
        <f t="shared" si="38"/>
        <v>5.9090238154649199E-2</v>
      </c>
      <c r="FL21" s="335">
        <f t="shared" si="39"/>
        <v>5.90796096133216E-2</v>
      </c>
      <c r="FM21" s="335">
        <f t="shared" si="40"/>
        <v>5.9120090191233099E-2</v>
      </c>
      <c r="FN21" s="335">
        <f t="shared" si="41"/>
        <v>3.2808645285750677E-2</v>
      </c>
      <c r="FO21" s="335">
        <f t="shared" si="42"/>
        <v>5.6019255696326403E-2</v>
      </c>
      <c r="FP21" s="335">
        <f t="shared" si="43"/>
        <v>2.5542017960839599E-2</v>
      </c>
      <c r="FQ21" s="335">
        <f t="shared" si="44"/>
        <v>1.11121396466055E-2</v>
      </c>
      <c r="FR21" s="335">
        <f t="shared" si="45"/>
        <v>1.0206481959038401E-2</v>
      </c>
      <c r="FS21" s="335">
        <f t="shared" si="46"/>
        <v>1.00978805100248E-2</v>
      </c>
      <c r="FT21" s="335">
        <f t="shared" si="47"/>
        <v>1.01531295733735E-2</v>
      </c>
      <c r="FU21" s="335">
        <f t="shared" si="48"/>
        <v>1.0147042075548099E-2</v>
      </c>
      <c r="FV21" s="335">
        <f t="shared" si="49"/>
        <v>1.0137260551364401E-2</v>
      </c>
      <c r="FW21" s="335">
        <f t="shared" si="50"/>
        <v>1.0174550452384501E-2</v>
      </c>
      <c r="FX21" s="335">
        <f t="shared" si="51"/>
        <v>6.5796176943480836E-3</v>
      </c>
    </row>
    <row r="22" spans="1:180" x14ac:dyDescent="0.2">
      <c r="A22" s="305" t="str">
        <f>_xlfn.CONCAT(IF(LEFT(TRIM(A21),1)="*", "*R", "R"), 1+RIGHT(TRIM(A21),1))</f>
        <v>R4</v>
      </c>
      <c r="B22" s="305" t="str">
        <f t="shared" si="63"/>
        <v>TLCDSL11</v>
      </c>
      <c r="C22" s="305" t="str">
        <f t="shared" si="64"/>
        <v>TL.DSL.C.DSL.2011</v>
      </c>
      <c r="D22" s="301" t="str">
        <f t="shared" si="65"/>
        <v>bn-vmt, bn-vmt/a</v>
      </c>
      <c r="E22" s="301" t="str">
        <f t="shared" si="66"/>
        <v>TRNDSL</v>
      </c>
      <c r="F22" s="301" t="str">
        <f t="shared" si="67"/>
        <v>TL</v>
      </c>
      <c r="G22" s="315" t="s">
        <v>815</v>
      </c>
      <c r="H22" s="315" t="s">
        <v>816</v>
      </c>
      <c r="I22" s="315">
        <v>1</v>
      </c>
      <c r="J22" s="315" t="str">
        <f t="shared" si="52"/>
        <v>Compact car-DSL</v>
      </c>
      <c r="K22" s="335">
        <f>$I22*IF($G22="Pickup", SUMIFS(NewEmisData!E:E, NewEmisData!$A:$A, "Pickup", NewEmisData!$B:$B, $A22, NewEmisData!$C:$C, $H22, NewEmisData!$D:$D, K$2), SUMIFS(NewEmisData!E:E, NewEmisData!$A:$A, "LDV", NewEmisData!$B:$B, $A22, NewEmisData!$C:$C, $H22, NewEmisData!$D:$D, K$2))</f>
        <v>592.25900902446597</v>
      </c>
      <c r="L22" s="335">
        <f>$I22*IF($G22="Pickup", SUMIFS(NewEmisData!F:F, NewEmisData!$A:$A, "Pickup", NewEmisData!$B:$B, $A22, NewEmisData!$C:$C, $H22, NewEmisData!$D:$D, L$2), SUMIFS(NewEmisData!F:F, NewEmisData!$A:$A, "LDV", NewEmisData!$B:$B, $A22, NewEmisData!$C:$C, $H22, NewEmisData!$D:$D, L$2))</f>
        <v>520.64964372058603</v>
      </c>
      <c r="M22" s="335">
        <f>$I22*IF($G22="Pickup", SUMIFS(NewEmisData!G:G, NewEmisData!$A:$A, "Pickup", NewEmisData!$B:$B, $A22, NewEmisData!$C:$C, $H22, NewEmisData!$D:$D, M$2), SUMIFS(NewEmisData!G:G, NewEmisData!$A:$A, "LDV", NewEmisData!$B:$B, $A22, NewEmisData!$C:$C, $H22, NewEmisData!$D:$D, M$2))</f>
        <v>392.28875494890798</v>
      </c>
      <c r="N22" s="335">
        <f>$I22*IF($G22="Pickup", SUMIFS(NewEmisData!H:H, NewEmisData!$A:$A, "Pickup", NewEmisData!$B:$B, $A22, NewEmisData!$C:$C, $H22, NewEmisData!$D:$D, N$2), SUMIFS(NewEmisData!H:H, NewEmisData!$A:$A, "LDV", NewEmisData!$B:$B, $A22, NewEmisData!$C:$C, $H22, NewEmisData!$D:$D, N$2))</f>
        <v>328.93351567098</v>
      </c>
      <c r="O22" s="335">
        <f>$I22*IF($G22="Pickup", SUMIFS(NewEmisData!I:I, NewEmisData!$A:$A, "Pickup", NewEmisData!$B:$B, $A22, NewEmisData!$C:$C, $H22, NewEmisData!$D:$D, O$2), SUMIFS(NewEmisData!I:I, NewEmisData!$A:$A, "LDV", NewEmisData!$B:$B, $A22, NewEmisData!$C:$C, $H22, NewEmisData!$D:$D, O$2))</f>
        <v>299.82015329661198</v>
      </c>
      <c r="P22" s="335">
        <f>$I22*IF($G22="Pickup", SUMIFS(NewEmisData!J:J, NewEmisData!$A:$A, "Pickup", NewEmisData!$B:$B, $A22, NewEmisData!$C:$C, $H22, NewEmisData!$D:$D, P$2), SUMIFS(NewEmisData!J:J, NewEmisData!$A:$A, "LDV", NewEmisData!$B:$B, $A22, NewEmisData!$C:$C, $H22, NewEmisData!$D:$D, P$2))</f>
        <v>287.49392836870999</v>
      </c>
      <c r="Q22" s="335">
        <f>$I22*IF($G22="Pickup", SUMIFS(NewEmisData!K:K, NewEmisData!$A:$A, "Pickup", NewEmisData!$B:$B, $A22, NewEmisData!$C:$C, $H22, NewEmisData!$D:$D, Q$2), SUMIFS(NewEmisData!K:K, NewEmisData!$A:$A, "LDV", NewEmisData!$B:$B, $A22, NewEmisData!$C:$C, $H22, NewEmisData!$D:$D, Q$2))</f>
        <v>280.08458814076198</v>
      </c>
      <c r="R22" s="335">
        <f>$I22*IF($G22="Pickup", SUMIFS(NewEmisData!L:L, NewEmisData!$A:$A, "Pickup", NewEmisData!$B:$B, $A22, NewEmisData!$C:$C, $H22, NewEmisData!$D:$D, R$2), SUMIFS(NewEmisData!L:L, NewEmisData!$A:$A, "LDV", NewEmisData!$B:$B, $A22, NewEmisData!$C:$C, $H22, NewEmisData!$D:$D, R$2))</f>
        <v>277.36555832713299</v>
      </c>
      <c r="S22" s="335">
        <f>$I22*IF($G22="Pickup", SUMIFS(NewEmisData!M:M, NewEmisData!$A:$A, "Pickup", NewEmisData!$B:$B, $A22, NewEmisData!$C:$C, $H22, NewEmisData!$D:$D, S$2), SUMIFS(NewEmisData!M:M, NewEmisData!$A:$A, "LDV", NewEmisData!$B:$B, $A22, NewEmisData!$C:$C, $H22, NewEmisData!$D:$D, S$2))</f>
        <v>277.28160240150402</v>
      </c>
      <c r="T22" s="335">
        <v>0.20396325972560742</v>
      </c>
      <c r="U22" s="335">
        <f>$I22*IF($G22="Pickup", SUMIFS(NewEmisData!E:E, NewEmisData!$A:$A, "Pickup", NewEmisData!$B:$B, $A22, NewEmisData!$C:$C, $H22, NewEmisData!$D:$D, U$2), SUMIFS(NewEmisData!E:E, NewEmisData!$A:$A, "LDV", NewEmisData!$B:$B, $A22, NewEmisData!$C:$C, $H22, NewEmisData!$D:$D, U$2))</f>
        <v>2.08663122036549</v>
      </c>
      <c r="V22" s="335">
        <f>$I22*IF($G22="Pickup", SUMIFS(NewEmisData!F:F, NewEmisData!$A:$A, "Pickup", NewEmisData!$B:$B, $A22, NewEmisData!$C:$C, $H22, NewEmisData!$D:$D, V$2), SUMIFS(NewEmisData!F:F, NewEmisData!$A:$A, "LDV", NewEmisData!$B:$B, $A22, NewEmisData!$C:$C, $H22, NewEmisData!$D:$D, V$2))</f>
        <v>1.1128303318127599</v>
      </c>
      <c r="W22" s="335">
        <f>$I22*IF($G22="Pickup", SUMIFS(NewEmisData!G:G, NewEmisData!$A:$A, "Pickup", NewEmisData!$B:$B, $A22, NewEmisData!$C:$C, $H22, NewEmisData!$D:$D, W$2), SUMIFS(NewEmisData!G:G, NewEmisData!$A:$A, "LDV", NewEmisData!$B:$B, $A22, NewEmisData!$C:$C, $H22, NewEmisData!$D:$D, W$2))</f>
        <v>0.11394310174486701</v>
      </c>
      <c r="X22" s="335">
        <f>$I22*IF($G22="Pickup", SUMIFS(NewEmisData!H:H, NewEmisData!$A:$A, "Pickup", NewEmisData!$B:$B, $A22, NewEmisData!$C:$C, $H22, NewEmisData!$D:$D, X$2), SUMIFS(NewEmisData!H:H, NewEmisData!$A:$A, "LDV", NewEmisData!$B:$B, $A22, NewEmisData!$C:$C, $H22, NewEmisData!$D:$D, X$2))</f>
        <v>6.3630631458402698E-2</v>
      </c>
      <c r="Y22" s="335">
        <f>$I22*IF($G22="Pickup", SUMIFS(NewEmisData!I:I, NewEmisData!$A:$A, "Pickup", NewEmisData!$B:$B, $A22, NewEmisData!$C:$C, $H22, NewEmisData!$D:$D, Y$2), SUMIFS(NewEmisData!I:I, NewEmisData!$A:$A, "LDV", NewEmisData!$B:$B, $A22, NewEmisData!$C:$C, $H22, NewEmisData!$D:$D, Y$2))</f>
        <v>3.8490840966433799E-2</v>
      </c>
      <c r="Z22" s="335">
        <f>$I22*IF($G22="Pickup", SUMIFS(NewEmisData!J:J, NewEmisData!$A:$A, "Pickup", NewEmisData!$B:$B, $A22, NewEmisData!$C:$C, $H22, NewEmisData!$D:$D, Z$2), SUMIFS(NewEmisData!J:J, NewEmisData!$A:$A, "LDV", NewEmisData!$B:$B, $A22, NewEmisData!$C:$C, $H22, NewEmisData!$D:$D, Z$2))</f>
        <v>3.3570634635262997E-2</v>
      </c>
      <c r="AA22" s="335">
        <f>$I22*IF($G22="Pickup", SUMIFS(NewEmisData!K:K, NewEmisData!$A:$A, "Pickup", NewEmisData!$B:$B, $A22, NewEmisData!$C:$C, $H22, NewEmisData!$D:$D, AA$2), SUMIFS(NewEmisData!K:K, NewEmisData!$A:$A, "LDV", NewEmisData!$B:$B, $A22, NewEmisData!$C:$C, $H22, NewEmisData!$D:$D, AA$2))</f>
        <v>3.0366844702511799E-2</v>
      </c>
      <c r="AB22" s="335">
        <f>$I22*IF($G22="Pickup", SUMIFS(NewEmisData!L:L, NewEmisData!$A:$A, "Pickup", NewEmisData!$B:$B, $A22, NewEmisData!$C:$C, $H22, NewEmisData!$D:$D, AB$2), SUMIFS(NewEmisData!L:L, NewEmisData!$A:$A, "LDV", NewEmisData!$B:$B, $A22, NewEmisData!$C:$C, $H22, NewEmisData!$D:$D, AB$2))</f>
        <v>2.9009867705627902E-2</v>
      </c>
      <c r="AC22" s="335">
        <f>$I22*IF($G22="Pickup", SUMIFS(NewEmisData!M:M, NewEmisData!$A:$A, "Pickup", NewEmisData!$B:$B, $A22, NewEmisData!$C:$C, $H22, NewEmisData!$D:$D, AC$2), SUMIFS(NewEmisData!M:M, NewEmisData!$A:$A, "LDV", NewEmisData!$B:$B, $A22, NewEmisData!$C:$C, $H22, NewEmisData!$D:$D, AC$2))</f>
        <v>2.9252620404293401E-2</v>
      </c>
      <c r="AD22" s="335">
        <v>4.1644851932661778E-2</v>
      </c>
      <c r="AE22" s="335">
        <f>$I22*IF($G22="Pickup", SUMIFS(NewEmisData!E:E, NewEmisData!$A:$A, "Pickup", NewEmisData!$B:$B, $A22, NewEmisData!$C:$C, $H22, NewEmisData!$D:$D, AE$2), SUMIFS(NewEmisData!E:E, NewEmisData!$A:$A, "LDV", NewEmisData!$B:$B, $A22, NewEmisData!$C:$C, $H22, NewEmisData!$D:$D, AE$2))</f>
        <v>1.46981412794869E-2</v>
      </c>
      <c r="AF22" s="335">
        <f>$I22*IF($G22="Pickup", SUMIFS(NewEmisData!F:F, NewEmisData!$A:$A, "Pickup", NewEmisData!$B:$B, $A22, NewEmisData!$C:$C, $H22, NewEmisData!$D:$D, AF$2), SUMIFS(NewEmisData!F:F, NewEmisData!$A:$A, "LDV", NewEmisData!$B:$B, $A22, NewEmisData!$C:$C, $H22, NewEmisData!$D:$D, AF$2))</f>
        <v>1.2476739354987301E-2</v>
      </c>
      <c r="AG22" s="335">
        <f>$I22*IF($G22="Pickup", SUMIFS(NewEmisData!G:G, NewEmisData!$A:$A, "Pickup", NewEmisData!$B:$B, $A22, NewEmisData!$C:$C, $H22, NewEmisData!$D:$D, AG$2), SUMIFS(NewEmisData!G:G, NewEmisData!$A:$A, "LDV", NewEmisData!$B:$B, $A22, NewEmisData!$C:$C, $H22, NewEmisData!$D:$D, AG$2))</f>
        <v>3.2894571305210701E-3</v>
      </c>
      <c r="AH22" s="335">
        <f>$I22*IF($G22="Pickup", SUMIFS(NewEmisData!H:H, NewEmisData!$A:$A, "Pickup", NewEmisData!$B:$B, $A22, NewEmisData!$C:$C, $H22, NewEmisData!$D:$D, AH$2), SUMIFS(NewEmisData!H:H, NewEmisData!$A:$A, "LDV", NewEmisData!$B:$B, $A22, NewEmisData!$C:$C, $H22, NewEmisData!$D:$D, AH$2))</f>
        <v>2.7470974713693099E-3</v>
      </c>
      <c r="AI22" s="335">
        <f>$I22*IF($G22="Pickup", SUMIFS(NewEmisData!I:I, NewEmisData!$A:$A, "Pickup", NewEmisData!$B:$B, $A22, NewEmisData!$C:$C, $H22, NewEmisData!$D:$D, AI$2), SUMIFS(NewEmisData!I:I, NewEmisData!$A:$A, "LDV", NewEmisData!$B:$B, $A22, NewEmisData!$C:$C, $H22, NewEmisData!$D:$D, AI$2))</f>
        <v>2.5003167567209301E-3</v>
      </c>
      <c r="AJ22" s="335">
        <f>$I22*IF($G22="Pickup", SUMIFS(NewEmisData!J:J, NewEmisData!$A:$A, "Pickup", NewEmisData!$B:$B, $A22, NewEmisData!$C:$C, $H22, NewEmisData!$D:$D, AJ$2), SUMIFS(NewEmisData!J:J, NewEmisData!$A:$A, "LDV", NewEmisData!$B:$B, $A22, NewEmisData!$C:$C, $H22, NewEmisData!$D:$D, AJ$2))</f>
        <v>2.3974657531320698E-3</v>
      </c>
      <c r="AK22" s="335">
        <f>$I22*IF($G22="Pickup", SUMIFS(NewEmisData!K:K, NewEmisData!$A:$A, "Pickup", NewEmisData!$B:$B, $A22, NewEmisData!$C:$C, $H22, NewEmisData!$D:$D, AK$2), SUMIFS(NewEmisData!K:K, NewEmisData!$A:$A, "LDV", NewEmisData!$B:$B, $A22, NewEmisData!$C:$C, $H22, NewEmisData!$D:$D, AK$2))</f>
        <v>2.3350989902441999E-3</v>
      </c>
      <c r="AL22" s="335">
        <f>$I22*IF($G22="Pickup", SUMIFS(NewEmisData!L:L, NewEmisData!$A:$A, "Pickup", NewEmisData!$B:$B, $A22, NewEmisData!$C:$C, $H22, NewEmisData!$D:$D, AL$2), SUMIFS(NewEmisData!L:L, NewEmisData!$A:$A, "LDV", NewEmisData!$B:$B, $A22, NewEmisData!$C:$C, $H22, NewEmisData!$D:$D, AL$2))</f>
        <v>2.3124305204455602E-3</v>
      </c>
      <c r="AM22" s="335">
        <f>$I22*IF($G22="Pickup", SUMIFS(NewEmisData!M:M, NewEmisData!$A:$A, "Pickup", NewEmisData!$B:$B, $A22, NewEmisData!$C:$C, $H22, NewEmisData!$D:$D, AM$2), SUMIFS(NewEmisData!M:M, NewEmisData!$A:$A, "LDV", NewEmisData!$B:$B, $A22, NewEmisData!$C:$C, $H22, NewEmisData!$D:$D, AM$2))</f>
        <v>2.3117304258920301E-3</v>
      </c>
      <c r="AN22" s="335">
        <v>1.6665713577985891E-3</v>
      </c>
      <c r="AO22" s="335">
        <f>$I22*IF($G22="Pickup", SUMIFS(NewEmisData!E:E, NewEmisData!$A:$A, "Pickup", NewEmisData!$B:$B, $A22, NewEmisData!$C:$C, $H22, NewEmisData!$D:$D, AO$2), SUMIFS(NewEmisData!E:E, NewEmisData!$A:$A, "LDV", NewEmisData!$B:$B, $A22, NewEmisData!$C:$C, $H22, NewEmisData!$D:$D, AO$2))</f>
        <v>0.213902040332901</v>
      </c>
      <c r="AP22" s="335">
        <f>$I22*IF($G22="Pickup", SUMIFS(NewEmisData!F:F, NewEmisData!$A:$A, "Pickup", NewEmisData!$B:$B, $A22, NewEmisData!$C:$C, $H22, NewEmisData!$D:$D, AP$2), SUMIFS(NewEmisData!F:F, NewEmisData!$A:$A, "LDV", NewEmisData!$B:$B, $A22, NewEmisData!$C:$C, $H22, NewEmisData!$D:$D, AP$2))</f>
        <v>0.122647837671889</v>
      </c>
      <c r="AQ22" s="335">
        <f>$I22*IF($G22="Pickup", SUMIFS(NewEmisData!G:G, NewEmisData!$A:$A, "Pickup", NewEmisData!$B:$B, $A22, NewEmisData!$C:$C, $H22, NewEmisData!$D:$D, AQ$2), SUMIFS(NewEmisData!G:G, NewEmisData!$A:$A, "LDV", NewEmisData!$B:$B, $A22, NewEmisData!$C:$C, $H22, NewEmisData!$D:$D, AQ$2))</f>
        <v>7.9090763114665993E-2</v>
      </c>
      <c r="AR22" s="335">
        <f>$I22*IF($G22="Pickup", SUMIFS(NewEmisData!H:H, NewEmisData!$A:$A, "Pickup", NewEmisData!$B:$B, $A22, NewEmisData!$C:$C, $H22, NewEmisData!$D:$D, AR$2), SUMIFS(NewEmisData!H:H, NewEmisData!$A:$A, "LDV", NewEmisData!$B:$B, $A22, NewEmisData!$C:$C, $H22, NewEmisData!$D:$D, AR$2))</f>
        <v>7.8058738466237995E-2</v>
      </c>
      <c r="AS22" s="335">
        <f>$I22*IF($G22="Pickup", SUMIFS(NewEmisData!I:I, NewEmisData!$A:$A, "Pickup", NewEmisData!$B:$B, $A22, NewEmisData!$C:$C, $H22, NewEmisData!$D:$D, AS$2), SUMIFS(NewEmisData!I:I, NewEmisData!$A:$A, "LDV", NewEmisData!$B:$B, $A22, NewEmisData!$C:$C, $H22, NewEmisData!$D:$D, AS$2))</f>
        <v>7.7935055542061094E-2</v>
      </c>
      <c r="AT22" s="335">
        <f>$I22*IF($G22="Pickup", SUMIFS(NewEmisData!J:J, NewEmisData!$A:$A, "Pickup", NewEmisData!$B:$B, $A22, NewEmisData!$C:$C, $H22, NewEmisData!$D:$D, AT$2), SUMIFS(NewEmisData!J:J, NewEmisData!$A:$A, "LDV", NewEmisData!$B:$B, $A22, NewEmisData!$C:$C, $H22, NewEmisData!$D:$D, AT$2))</f>
        <v>7.7996493585570995E-2</v>
      </c>
      <c r="AU22" s="335">
        <f>$I22*IF($G22="Pickup", SUMIFS(NewEmisData!K:K, NewEmisData!$A:$A, "Pickup", NewEmisData!$B:$B, $A22, NewEmisData!$C:$C, $H22, NewEmisData!$D:$D, AU$2), SUMIFS(NewEmisData!K:K, NewEmisData!$A:$A, "LDV", NewEmisData!$B:$B, $A22, NewEmisData!$C:$C, $H22, NewEmisData!$D:$D, AU$2))</f>
        <v>7.7986704688815606E-2</v>
      </c>
      <c r="AV22" s="335">
        <f>$I22*IF($G22="Pickup", SUMIFS(NewEmisData!L:L, NewEmisData!$A:$A, "Pickup", NewEmisData!$B:$B, $A22, NewEmisData!$C:$C, $H22, NewEmisData!$D:$D, AV$2), SUMIFS(NewEmisData!L:L, NewEmisData!$A:$A, "LDV", NewEmisData!$B:$B, $A22, NewEmisData!$C:$C, $H22, NewEmisData!$D:$D, AV$2))</f>
        <v>7.7974444112608704E-2</v>
      </c>
      <c r="AW22" s="335">
        <f>$I22*IF($G22="Pickup", SUMIFS(NewEmisData!M:M, NewEmisData!$A:$A, "Pickup", NewEmisData!$B:$B, $A22, NewEmisData!$C:$C, $H22, NewEmisData!$D:$D, AW$2), SUMIFS(NewEmisData!M:M, NewEmisData!$A:$A, "LDV", NewEmisData!$B:$B, $A22, NewEmisData!$C:$C, $H22, NewEmisData!$D:$D, AW$2))</f>
        <v>7.8017136188401295E-2</v>
      </c>
      <c r="AX22" s="335">
        <v>3.2808645285750677E-2</v>
      </c>
      <c r="AY22" s="335">
        <f>$I22*IF($G22="Pickup", SUMIFS(NewEmisData!E:E, NewEmisData!$A:$A, "Pickup", NewEmisData!$B:$B, $A22, NewEmisData!$C:$C, $H22, NewEmisData!$D:$D, AY$2), SUMIFS(NewEmisData!E:E, NewEmisData!$A:$A, "LDV", NewEmisData!$B:$B, $A22, NewEmisData!$C:$C, $H22, NewEmisData!$D:$D, AY$2))</f>
        <v>0.123270664576141</v>
      </c>
      <c r="AZ22" s="335">
        <f>$I22*IF($G22="Pickup", SUMIFS(NewEmisData!F:F, NewEmisData!$A:$A, "Pickup", NewEmisData!$B:$B, $A22, NewEmisData!$C:$C, $H22, NewEmisData!$D:$D, AZ$2), SUMIFS(NewEmisData!F:F, NewEmisData!$A:$A, "LDV", NewEmisData!$B:$B, $A22, NewEmisData!$C:$C, $H22, NewEmisData!$D:$D, AZ$2))</f>
        <v>3.9317193900440202E-2</v>
      </c>
      <c r="BA22" s="335">
        <f>$I22*IF($G22="Pickup", SUMIFS(NewEmisData!G:G, NewEmisData!$A:$A, "Pickup", NewEmisData!$B:$B, $A22, NewEmisData!$C:$C, $H22, NewEmisData!$D:$D, BA$2), SUMIFS(NewEmisData!G:G, NewEmisData!$A:$A, "LDV", NewEmisData!$B:$B, $A22, NewEmisData!$C:$C, $H22, NewEmisData!$D:$D, BA$2))</f>
        <v>1.3808896758142499E-2</v>
      </c>
      <c r="BB22" s="335">
        <f>$I22*IF($G22="Pickup", SUMIFS(NewEmisData!H:H, NewEmisData!$A:$A, "Pickup", NewEmisData!$B:$B, $A22, NewEmisData!$C:$C, $H22, NewEmisData!$D:$D, BB$2), SUMIFS(NewEmisData!H:H, NewEmisData!$A:$A, "LDV", NewEmisData!$B:$B, $A22, NewEmisData!$C:$C, $H22, NewEmisData!$D:$D, BB$2))</f>
        <v>1.28594663624491E-2</v>
      </c>
      <c r="BC22" s="335">
        <f>$I22*IF($G22="Pickup", SUMIFS(NewEmisData!I:I, NewEmisData!$A:$A, "Pickup", NewEmisData!$B:$B, $A22, NewEmisData!$C:$C, $H22, NewEmisData!$D:$D, BC$2), SUMIFS(NewEmisData!I:I, NewEmisData!$A:$A, "LDV", NewEmisData!$B:$B, $A22, NewEmisData!$C:$C, $H22, NewEmisData!$D:$D, BC$2))</f>
        <v>1.2745675676218799E-2</v>
      </c>
      <c r="BD22" s="335">
        <f>$I22*IF($G22="Pickup", SUMIFS(NewEmisData!J:J, NewEmisData!$A:$A, "Pickup", NewEmisData!$B:$B, $A22, NewEmisData!$C:$C, $H22, NewEmisData!$D:$D, BD$2), SUMIFS(NewEmisData!J:J, NewEmisData!$A:$A, "LDV", NewEmisData!$B:$B, $A22, NewEmisData!$C:$C, $H22, NewEmisData!$D:$D, BD$2))</f>
        <v>1.2802226569457301E-2</v>
      </c>
      <c r="BE22" s="335">
        <f>$I22*IF($G22="Pickup", SUMIFS(NewEmisData!K:K, NewEmisData!$A:$A, "Pickup", NewEmisData!$B:$B, $A22, NewEmisData!$C:$C, $H22, NewEmisData!$D:$D, BE$2), SUMIFS(NewEmisData!K:K, NewEmisData!$A:$A, "LDV", NewEmisData!$B:$B, $A22, NewEmisData!$C:$C, $H22, NewEmisData!$D:$D, BE$2))</f>
        <v>1.27931973056328E-2</v>
      </c>
      <c r="BF22" s="335">
        <f>$I22*IF($G22="Pickup", SUMIFS(NewEmisData!L:L, NewEmisData!$A:$A, "Pickup", NewEmisData!$B:$B, $A22, NewEmisData!$C:$C, $H22, NewEmisData!$D:$D, BF$2), SUMIFS(NewEmisData!L:L, NewEmisData!$A:$A, "LDV", NewEmisData!$B:$B, $A22, NewEmisData!$C:$C, $H22, NewEmisData!$D:$D, BF$2))</f>
        <v>1.27819426840036E-2</v>
      </c>
      <c r="BG22" s="335">
        <f>$I22*IF($G22="Pickup", SUMIFS(NewEmisData!M:M, NewEmisData!$A:$A, "Pickup", NewEmisData!$B:$B, $A22, NewEmisData!$C:$C, $H22, NewEmisData!$D:$D, BG$2), SUMIFS(NewEmisData!M:M, NewEmisData!$A:$A, "LDV", NewEmisData!$B:$B, $A22, NewEmisData!$C:$C, $H22, NewEmisData!$D:$D, BG$2))</f>
        <v>1.2821255837742599E-2</v>
      </c>
      <c r="BH22" s="335">
        <v>6.5796176943480836E-3</v>
      </c>
      <c r="BI22" s="335">
        <f>$I22*IF($G22="Pickup", SUMIFS(NewEmisData!E:E, NewEmisData!$A:$A, "Pickup", NewEmisData!$B:$B, $A22, NewEmisData!$C:$C, $H22, NewEmisData!$D:$D, BI$2), SUMIFS(NewEmisData!E:E, NewEmisData!$A:$A, "LDV", NewEmisData!$B:$B, $A22, NewEmisData!$C:$C, $H22, NewEmisData!$D:$D, BI$2))</f>
        <v>49.942593724607804</v>
      </c>
      <c r="BJ22" s="335">
        <f>$I22*IF($G22="Pickup", SUMIFS(NewEmisData!F:F, NewEmisData!$A:$A, "Pickup", NewEmisData!$B:$B, $A22, NewEmisData!$C:$C, $H22, NewEmisData!$D:$D, BJ$2), SUMIFS(NewEmisData!F:F, NewEmisData!$A:$A, "LDV", NewEmisData!$B:$B, $A22, NewEmisData!$C:$C, $H22, NewEmisData!$D:$D, BJ$2))</f>
        <v>17.1751766119061</v>
      </c>
      <c r="BK22" s="335">
        <f>$I22*IF($G22="Pickup", SUMIFS(NewEmisData!G:G, NewEmisData!$A:$A, "Pickup", NewEmisData!$B:$B, $A22, NewEmisData!$C:$C, $H22, NewEmisData!$D:$D, BK$2), SUMIFS(NewEmisData!G:G, NewEmisData!$A:$A, "LDV", NewEmisData!$B:$B, $A22, NewEmisData!$C:$C, $H22, NewEmisData!$D:$D, BK$2))</f>
        <v>1.67462319555107</v>
      </c>
      <c r="BL22" s="335">
        <f>$I22*IF($G22="Pickup", SUMIFS(NewEmisData!H:H, NewEmisData!$A:$A, "Pickup", NewEmisData!$B:$B, $A22, NewEmisData!$C:$C, $H22, NewEmisData!$D:$D, BL$2), SUMIFS(NewEmisData!H:H, NewEmisData!$A:$A, "LDV", NewEmisData!$B:$B, $A22, NewEmisData!$C:$C, $H22, NewEmisData!$D:$D, BL$2))</f>
        <v>1.26760437401165</v>
      </c>
      <c r="BM22" s="335">
        <f>$I22*IF($G22="Pickup", SUMIFS(NewEmisData!I:I, NewEmisData!$A:$A, "Pickup", NewEmisData!$B:$B, $A22, NewEmisData!$C:$C, $H22, NewEmisData!$D:$D, BM$2), SUMIFS(NewEmisData!I:I, NewEmisData!$A:$A, "LDV", NewEmisData!$B:$B, $A22, NewEmisData!$C:$C, $H22, NewEmisData!$D:$D, BM$2))</f>
        <v>1.08719262122484</v>
      </c>
      <c r="BN22" s="335">
        <f>$I22*IF($G22="Pickup", SUMIFS(NewEmisData!J:J, NewEmisData!$A:$A, "Pickup", NewEmisData!$B:$B, $A22, NewEmisData!$C:$C, $H22, NewEmisData!$D:$D, BN$2), SUMIFS(NewEmisData!J:J, NewEmisData!$A:$A, "LDV", NewEmisData!$B:$B, $A22, NewEmisData!$C:$C, $H22, NewEmisData!$D:$D, BN$2))</f>
        <v>1.03306214032615</v>
      </c>
      <c r="BO22" s="335">
        <f>$I22*IF($G22="Pickup", SUMIFS(NewEmisData!K:K, NewEmisData!$A:$A, "Pickup", NewEmisData!$B:$B, $A22, NewEmisData!$C:$C, $H22, NewEmisData!$D:$D, BO$2), SUMIFS(NewEmisData!K:K, NewEmisData!$A:$A, "LDV", NewEmisData!$B:$B, $A22, NewEmisData!$C:$C, $H22, NewEmisData!$D:$D, BO$2))</f>
        <v>0.97748556720189805</v>
      </c>
      <c r="BP22" s="335">
        <f>$I22*IF($G22="Pickup", SUMIFS(NewEmisData!L:L, NewEmisData!$A:$A, "Pickup", NewEmisData!$B:$B, $A22, NewEmisData!$C:$C, $H22, NewEmisData!$D:$D, BP$2), SUMIFS(NewEmisData!L:L, NewEmisData!$A:$A, "LDV", NewEmisData!$B:$B, $A22, NewEmisData!$C:$C, $H22, NewEmisData!$D:$D, BP$2))</f>
        <v>0.95066903824572802</v>
      </c>
      <c r="BQ22" s="335">
        <f>$I22*IF($G22="Pickup", SUMIFS(NewEmisData!M:M, NewEmisData!$A:$A, "Pickup", NewEmisData!$B:$B, $A22, NewEmisData!$C:$C, $H22, NewEmisData!$D:$D, BQ$2), SUMIFS(NewEmisData!M:M, NewEmisData!$A:$A, "LDV", NewEmisData!$B:$B, $A22, NewEmisData!$C:$C, $H22, NewEmisData!$D:$D, BQ$2))</f>
        <v>0.95613361285599596</v>
      </c>
      <c r="BR22" s="335">
        <v>1.2335726578167048</v>
      </c>
      <c r="BS22" s="335">
        <f>$I22*IF($G22="Pickup", SUMIFS(NewEmisData!E:E, NewEmisData!$A:$A, "Pickup", NewEmisData!$B:$B, $A22, NewEmisData!$C:$C, $H22, NewEmisData!$D:$D, BS$2), SUMIFS(NewEmisData!E:E, NewEmisData!$A:$A, "LDV", NewEmisData!$B:$B, $A22, NewEmisData!$C:$C, $H22, NewEmisData!$D:$D, BS$2))</f>
        <v>4.7108485656014896</v>
      </c>
      <c r="BT22" s="335">
        <f>$I22*IF($G22="Pickup", SUMIFS(NewEmisData!F:F, NewEmisData!$A:$A, "Pickup", NewEmisData!$B:$B, $A22, NewEmisData!$C:$C, $H22, NewEmisData!$D:$D, BT$2), SUMIFS(NewEmisData!F:F, NewEmisData!$A:$A, "LDV", NewEmisData!$B:$B, $A22, NewEmisData!$C:$C, $H22, NewEmisData!$D:$D, BT$2))</f>
        <v>1.56912179890187</v>
      </c>
      <c r="BU22" s="335">
        <f>$I22*IF($G22="Pickup", SUMIFS(NewEmisData!G:G, NewEmisData!$A:$A, "Pickup", NewEmisData!$B:$B, $A22, NewEmisData!$C:$C, $H22, NewEmisData!$D:$D, BU$2), SUMIFS(NewEmisData!G:G, NewEmisData!$A:$A, "LDV", NewEmisData!$B:$B, $A22, NewEmisData!$C:$C, $H22, NewEmisData!$D:$D, BU$2))</f>
        <v>0.112211627554133</v>
      </c>
      <c r="BV22" s="335">
        <f>$I22*IF($G22="Pickup", SUMIFS(NewEmisData!H:H, NewEmisData!$A:$A, "Pickup", NewEmisData!$B:$B, $A22, NewEmisData!$C:$C, $H22, NewEmisData!$D:$D, BV$2), SUMIFS(NewEmisData!H:H, NewEmisData!$A:$A, "LDV", NewEmisData!$B:$B, $A22, NewEmisData!$C:$C, $H22, NewEmisData!$D:$D, BV$2))</f>
        <v>7.6299784710999505E-2</v>
      </c>
      <c r="BW22" s="335">
        <f>$I22*IF($G22="Pickup", SUMIFS(NewEmisData!I:I, NewEmisData!$A:$A, "Pickup", NewEmisData!$B:$B, $A22, NewEmisData!$C:$C, $H22, NewEmisData!$D:$D, BW$2), SUMIFS(NewEmisData!I:I, NewEmisData!$A:$A, "LDV", NewEmisData!$B:$B, $A22, NewEmisData!$C:$C, $H22, NewEmisData!$D:$D, BW$2))</f>
        <v>5.8269000142752103E-2</v>
      </c>
      <c r="BX22" s="335">
        <f>$I22*IF($G22="Pickup", SUMIFS(NewEmisData!J:J, NewEmisData!$A:$A, "Pickup", NewEmisData!$B:$B, $A22, NewEmisData!$C:$C, $H22, NewEmisData!$D:$D, BX$2), SUMIFS(NewEmisData!J:J, NewEmisData!$A:$A, "LDV", NewEmisData!$B:$B, $A22, NewEmisData!$C:$C, $H22, NewEmisData!$D:$D, BX$2))</f>
        <v>5.6952552482620898E-2</v>
      </c>
      <c r="BY22" s="335">
        <f>$I22*IF($G22="Pickup", SUMIFS(NewEmisData!K:K, NewEmisData!$A:$A, "Pickup", NewEmisData!$B:$B, $A22, NewEmisData!$C:$C, $H22, NewEmisData!$D:$D, BY$2), SUMIFS(NewEmisData!K:K, NewEmisData!$A:$A, "LDV", NewEmisData!$B:$B, $A22, NewEmisData!$C:$C, $H22, NewEmisData!$D:$D, BY$2))</f>
        <v>5.5222958764712303E-2</v>
      </c>
      <c r="BZ22" s="335">
        <f>$I22*IF($G22="Pickup", SUMIFS(NewEmisData!L:L, NewEmisData!$A:$A, "Pickup", NewEmisData!$B:$B, $A22, NewEmisData!$C:$C, $H22, NewEmisData!$D:$D, BZ$2), SUMIFS(NewEmisData!L:L, NewEmisData!$A:$A, "LDV", NewEmisData!$B:$B, $A22, NewEmisData!$C:$C, $H22, NewEmisData!$D:$D, BZ$2))</f>
        <v>5.4469756291056E-2</v>
      </c>
      <c r="CA22" s="335">
        <f>$I22*IF($G22="Pickup", SUMIFS(NewEmisData!M:M, NewEmisData!$A:$A, "Pickup", NewEmisData!$B:$B, $A22, NewEmisData!$C:$C, $H22, NewEmisData!$D:$D, CA$2), SUMIFS(NewEmisData!M:M, NewEmisData!$A:$A, "LDV", NewEmisData!$B:$B, $A22, NewEmisData!$C:$C, $H22, NewEmisData!$D:$D, CA$2))</f>
        <v>5.4998753123770998E-2</v>
      </c>
      <c r="CB22" s="335">
        <v>6.7885050257220386E-2</v>
      </c>
      <c r="CC22" s="335">
        <f>$I22*IF($G22="Pickup", SUMIFS(NewEmisData!E:E, NewEmisData!$A:$A, "Pickup", NewEmisData!$B:$B, $A22, NewEmisData!$C:$C, $H22, NewEmisData!$D:$D, CC$2), SUMIFS(NewEmisData!E:E, NewEmisData!$A:$A, "LDV", NewEmisData!$B:$B, $A22, NewEmisData!$C:$C, $H22, NewEmisData!$D:$D, CC$2))</f>
        <v>1.08790262626179E-2</v>
      </c>
      <c r="CD22" s="335">
        <f>$I22*IF($G22="Pickup", SUMIFS(NewEmisData!F:F, NewEmisData!$A:$A, "Pickup", NewEmisData!$B:$B, $A22, NewEmisData!$C:$C, $H22, NewEmisData!$D:$D, CD$2), SUMIFS(NewEmisData!F:F, NewEmisData!$A:$A, "LDV", NewEmisData!$B:$B, $A22, NewEmisData!$C:$C, $H22, NewEmisData!$D:$D, CD$2))</f>
        <v>1.08790257612396E-2</v>
      </c>
      <c r="CE22" s="335">
        <f>$I22*IF($G22="Pickup", SUMIFS(NewEmisData!G:G, NewEmisData!$A:$A, "Pickup", NewEmisData!$B:$B, $A22, NewEmisData!$C:$C, $H22, NewEmisData!$D:$D, CE$2), SUMIFS(NewEmisData!G:G, NewEmisData!$A:$A, "LDV", NewEmisData!$B:$B, $A22, NewEmisData!$C:$C, $H22, NewEmisData!$D:$D, CE$2))</f>
        <v>9.9997509147719595E-3</v>
      </c>
      <c r="CF22" s="335">
        <f>$I22*IF($G22="Pickup", SUMIFS(NewEmisData!H:H, NewEmisData!$A:$A, "Pickup", NewEmisData!$B:$B, $A22, NewEmisData!$C:$C, $H22, NewEmisData!$D:$D, CF$2), SUMIFS(NewEmisData!H:H, NewEmisData!$A:$A, "LDV", NewEmisData!$B:$B, $A22, NewEmisData!$C:$C, $H22, NewEmisData!$D:$D, CF$2))</f>
        <v>9.9997574019768005E-3</v>
      </c>
      <c r="CG22" s="335">
        <f>$I22*IF($G22="Pickup", SUMIFS(NewEmisData!I:I, NewEmisData!$A:$A, "Pickup", NewEmisData!$B:$B, $A22, NewEmisData!$C:$C, $H22, NewEmisData!$D:$D, CG$2), SUMIFS(NewEmisData!I:I, NewEmisData!$A:$A, "LDV", NewEmisData!$B:$B, $A22, NewEmisData!$C:$C, $H22, NewEmisData!$D:$D, CG$2))</f>
        <v>9.9997562324571007E-3</v>
      </c>
      <c r="CH22" s="335">
        <f>$I22*IF($G22="Pickup", SUMIFS(NewEmisData!J:J, NewEmisData!$A:$A, "Pickup", NewEmisData!$B:$B, $A22, NewEmisData!$C:$C, $H22, NewEmisData!$D:$D, CH$2), SUMIFS(NewEmisData!J:J, NewEmisData!$A:$A, "LDV", NewEmisData!$B:$B, $A22, NewEmisData!$C:$C, $H22, NewEmisData!$D:$D, CH$2))</f>
        <v>9.9997599950304907E-3</v>
      </c>
      <c r="CI22" s="335">
        <f>$I22*IF($G22="Pickup", SUMIFS(NewEmisData!K:K, NewEmisData!$A:$A, "Pickup", NewEmisData!$B:$B, $A22, NewEmisData!$C:$C, $H22, NewEmisData!$D:$D, CI$2), SUMIFS(NewEmisData!K:K, NewEmisData!$A:$A, "LDV", NewEmisData!$B:$B, $A22, NewEmisData!$C:$C, $H22, NewEmisData!$D:$D, CI$2))</f>
        <v>9.9997577966722193E-3</v>
      </c>
      <c r="CJ22" s="335">
        <f>$I22*IF($G22="Pickup", SUMIFS(NewEmisData!L:L, NewEmisData!$A:$A, "Pickup", NewEmisData!$B:$B, $A22, NewEmisData!$C:$C, $H22, NewEmisData!$D:$D, CJ$2), SUMIFS(NewEmisData!L:L, NewEmisData!$A:$A, "LDV", NewEmisData!$B:$B, $A22, NewEmisData!$C:$C, $H22, NewEmisData!$D:$D, CJ$2))</f>
        <v>9.9997621202058198E-3</v>
      </c>
      <c r="CK22" s="335">
        <f>$I22*IF($G22="Pickup", SUMIFS(NewEmisData!M:M, NewEmisData!$A:$A, "Pickup", NewEmisData!$B:$B, $A22, NewEmisData!$C:$C, $H22, NewEmisData!$D:$D, CK$2), SUMIFS(NewEmisData!M:M, NewEmisData!$A:$A, "LDV", NewEmisData!$B:$B, $A22, NewEmisData!$C:$C, $H22, NewEmisData!$D:$D, CK$2))</f>
        <v>9.9997558682708692E-3</v>
      </c>
      <c r="CL22" s="335">
        <v>7.6624626482054738E-3</v>
      </c>
      <c r="CM22" s="335">
        <f>$I22*IF($G22="Pickup", SUMIFS(NewEmisData!E:E, NewEmisData!$A:$A, "Pickup", NewEmisData!$B:$B, $A22, NewEmisData!$C:$C, $H22, NewEmisData!$D:$D, CM$2), SUMIFS(NewEmisData!E:E, NewEmisData!$A:$A, "LDV", NewEmisData!$B:$B, $A22, NewEmisData!$C:$C, $H22, NewEmisData!$D:$D, CM$2))</f>
        <v>1.87792865540622E-3</v>
      </c>
      <c r="CN22" s="335">
        <f>$I22*IF($G22="Pickup", SUMIFS(NewEmisData!F:F, NewEmisData!$A:$A, "Pickup", NewEmisData!$B:$B, $A22, NewEmisData!$C:$C, $H22, NewEmisData!$D:$D, CN$2), SUMIFS(NewEmisData!F:F, NewEmisData!$A:$A, "LDV", NewEmisData!$B:$B, $A22, NewEmisData!$C:$C, $H22, NewEmisData!$D:$D, CN$2))</f>
        <v>1.6568504667175501E-3</v>
      </c>
      <c r="CO22" s="335">
        <f>$I22*IF($G22="Pickup", SUMIFS(NewEmisData!G:G, NewEmisData!$A:$A, "Pickup", NewEmisData!$B:$B, $A22, NewEmisData!$C:$C, $H22, NewEmisData!$D:$D, CO$2), SUMIFS(NewEmisData!G:G, NewEmisData!$A:$A, "LDV", NewEmisData!$B:$B, $A22, NewEmisData!$C:$C, $H22, NewEmisData!$D:$D, CO$2))</f>
        <v>1.3142543939014999E-3</v>
      </c>
      <c r="CP22" s="335">
        <f>$I22*IF($G22="Pickup", SUMIFS(NewEmisData!H:H, NewEmisData!$A:$A, "Pickup", NewEmisData!$B:$B, $A22, NewEmisData!$C:$C, $H22, NewEmisData!$D:$D, CP$2), SUMIFS(NewEmisData!H:H, NewEmisData!$A:$A, "LDV", NewEmisData!$B:$B, $A22, NewEmisData!$C:$C, $H22, NewEmisData!$D:$D, CP$2))</f>
        <v>1.3157667034520699E-3</v>
      </c>
      <c r="CQ22" s="335">
        <f>$I22*IF($G22="Pickup", SUMIFS(NewEmisData!I:I, NewEmisData!$A:$A, "Pickup", NewEmisData!$B:$B, $A22, NewEmisData!$C:$C, $H22, NewEmisData!$D:$D, CQ$2), SUMIFS(NewEmisData!I:I, NewEmisData!$A:$A, "LDV", NewEmisData!$B:$B, $A22, NewEmisData!$C:$C, $H22, NewEmisData!$D:$D, CQ$2))</f>
        <v>1.32125488539157E-3</v>
      </c>
      <c r="CR22" s="335">
        <f>$I22*IF($G22="Pickup", SUMIFS(NewEmisData!J:J, NewEmisData!$A:$A, "Pickup", NewEmisData!$B:$B, $A22, NewEmisData!$C:$C, $H22, NewEmisData!$D:$D, CR$2), SUMIFS(NewEmisData!J:J, NewEmisData!$A:$A, "LDV", NewEmisData!$B:$B, $A22, NewEmisData!$C:$C, $H22, NewEmisData!$D:$D, CR$2))</f>
        <v>1.32842640810503E-3</v>
      </c>
      <c r="CS22" s="335">
        <f>$I22*IF($G22="Pickup", SUMIFS(NewEmisData!K:K, NewEmisData!$A:$A, "Pickup", NewEmisData!$B:$B, $A22, NewEmisData!$C:$C, $H22, NewEmisData!$D:$D, CS$2), SUMIFS(NewEmisData!K:K, NewEmisData!$A:$A, "LDV", NewEmisData!$B:$B, $A22, NewEmisData!$C:$C, $H22, NewEmisData!$D:$D, CS$2))</f>
        <v>1.3320668635412099E-3</v>
      </c>
      <c r="CT22" s="335">
        <f>$I22*IF($G22="Pickup", SUMIFS(NewEmisData!L:L, NewEmisData!$A:$A, "Pickup", NewEmisData!$B:$B, $A22, NewEmisData!$C:$C, $H22, NewEmisData!$D:$D, CT$2), SUMIFS(NewEmisData!L:L, NewEmisData!$A:$A, "LDV", NewEmisData!$B:$B, $A22, NewEmisData!$C:$C, $H22, NewEmisData!$D:$D, CT$2))</f>
        <v>1.33322691408776E-3</v>
      </c>
      <c r="CU22" s="335">
        <f>$I22*IF($G22="Pickup", SUMIFS(NewEmisData!M:M, NewEmisData!$A:$A, "Pickup", NewEmisData!$B:$B, $A22, NewEmisData!$C:$C, $H22, NewEmisData!$D:$D, CU$2), SUMIFS(NewEmisData!M:M, NewEmisData!$A:$A, "LDV", NewEmisData!$B:$B, $A22, NewEmisData!$C:$C, $H22, NewEmisData!$D:$D, CU$2))</f>
        <v>1.33503374368802E-3</v>
      </c>
      <c r="CV22" s="335">
        <v>6.6624108361503735E-4</v>
      </c>
      <c r="CW22" s="335">
        <v>1.7855353475311885E-3</v>
      </c>
      <c r="CX22" s="335">
        <v>1.1158238015562326E-3</v>
      </c>
      <c r="CY22" s="335">
        <v>9.3466086006125206E-4</v>
      </c>
      <c r="CZ22" s="335">
        <v>8.3812350595498144E-4</v>
      </c>
      <c r="DA22" s="335">
        <v>6.4708026295585627E-4</v>
      </c>
      <c r="DB22" s="335">
        <v>5.1533534928113322E-4</v>
      </c>
      <c r="DC22" s="335">
        <v>4.978529843416348E-4</v>
      </c>
      <c r="DD22" s="335">
        <v>4.9300315911808101E-4</v>
      </c>
      <c r="DE22" s="335">
        <v>4.9234696878064995E-4</v>
      </c>
      <c r="DF22" s="335">
        <v>4.9234696878064995E-4</v>
      </c>
      <c r="DG22" s="335">
        <f>$I22*IF($G22="Pickup", SUMIFS(NewEmisData!E:E, NewEmisData!$A:$A, "Pickup", NewEmisData!$B:$B, $A22, NewEmisData!$C:$C, $H22, NewEmisData!$D:$D, DG$2), SUMIFS(NewEmisData!E:E, NewEmisData!$A:$A, "LDV", NewEmisData!$B:$B, $A22, NewEmisData!$C:$C, $H22, NewEmisData!$D:$D, DG$2))</f>
        <v>0</v>
      </c>
      <c r="DH22" s="335">
        <f>$I22*IF($G22="Pickup", SUMIFS(NewEmisData!F:F, NewEmisData!$A:$A, "Pickup", NewEmisData!$B:$B, $A22, NewEmisData!$C:$C, $H22, NewEmisData!$D:$D, DH$2), SUMIFS(NewEmisData!F:F, NewEmisData!$A:$A, "LDV", NewEmisData!$B:$B, $A22, NewEmisData!$C:$C, $H22, NewEmisData!$D:$D, DH$2))</f>
        <v>0</v>
      </c>
      <c r="DI22" s="335">
        <f>$I22*IF($G22="Pickup", SUMIFS(NewEmisData!G:G, NewEmisData!$A:$A, "Pickup", NewEmisData!$B:$B, $A22, NewEmisData!$C:$C, $H22, NewEmisData!$D:$D, DI$2), SUMIFS(NewEmisData!G:G, NewEmisData!$A:$A, "LDV", NewEmisData!$B:$B, $A22, NewEmisData!$C:$C, $H22, NewEmisData!$D:$D, DI$2))</f>
        <v>0</v>
      </c>
      <c r="DJ22" s="335">
        <f>$I22*IF($G22="Pickup", SUMIFS(NewEmisData!H:H, NewEmisData!$A:$A, "Pickup", NewEmisData!$B:$B, $A22, NewEmisData!$C:$C, $H22, NewEmisData!$D:$D, DJ$2), SUMIFS(NewEmisData!H:H, NewEmisData!$A:$A, "LDV", NewEmisData!$B:$B, $A22, NewEmisData!$C:$C, $H22, NewEmisData!$D:$D, DJ$2))</f>
        <v>0</v>
      </c>
      <c r="DK22" s="335">
        <f>$I22*IF($G22="Pickup", SUMIFS(NewEmisData!I:I, NewEmisData!$A:$A, "Pickup", NewEmisData!$B:$B, $A22, NewEmisData!$C:$C, $H22, NewEmisData!$D:$D, DK$2), SUMIFS(NewEmisData!I:I, NewEmisData!$A:$A, "LDV", NewEmisData!$B:$B, $A22, NewEmisData!$C:$C, $H22, NewEmisData!$D:$D, DK$2))</f>
        <v>0</v>
      </c>
      <c r="DL22" s="335">
        <f>$I22*IF($G22="Pickup", SUMIFS(NewEmisData!J:J, NewEmisData!$A:$A, "Pickup", NewEmisData!$B:$B, $A22, NewEmisData!$C:$C, $H22, NewEmisData!$D:$D, DL$2), SUMIFS(NewEmisData!J:J, NewEmisData!$A:$A, "LDV", NewEmisData!$B:$B, $A22, NewEmisData!$C:$C, $H22, NewEmisData!$D:$D, DL$2))</f>
        <v>0</v>
      </c>
      <c r="DM22" s="335">
        <f>$I22*IF($G22="Pickup", SUMIFS(NewEmisData!K:K, NewEmisData!$A:$A, "Pickup", NewEmisData!$B:$B, $A22, NewEmisData!$C:$C, $H22, NewEmisData!$D:$D, DM$2), SUMIFS(NewEmisData!K:K, NewEmisData!$A:$A, "LDV", NewEmisData!$B:$B, $A22, NewEmisData!$C:$C, $H22, NewEmisData!$D:$D, DM$2))</f>
        <v>0</v>
      </c>
      <c r="DN22" s="335">
        <f>$I22*IF($G22="Pickup", SUMIFS(NewEmisData!L:L, NewEmisData!$A:$A, "Pickup", NewEmisData!$B:$B, $A22, NewEmisData!$C:$C, $H22, NewEmisData!$D:$D, DN$2), SUMIFS(NewEmisData!L:L, NewEmisData!$A:$A, "LDV", NewEmisData!$B:$B, $A22, NewEmisData!$C:$C, $H22, NewEmisData!$D:$D, DN$2))</f>
        <v>0</v>
      </c>
      <c r="DO22" s="335">
        <f>$I22*IF($G22="Pickup", SUMIFS(NewEmisData!M:M, NewEmisData!$A:$A, "Pickup", NewEmisData!$B:$B, $A22, NewEmisData!$C:$C, $H22, NewEmisData!$D:$D, DO$2), SUMIFS(NewEmisData!M:M, NewEmisData!$A:$A, "LDV", NewEmisData!$B:$B, $A22, NewEmisData!$C:$C, $H22, NewEmisData!$D:$D, DO$2))</f>
        <v>0</v>
      </c>
      <c r="DP22" s="335">
        <v>3.6332767108157723E-4</v>
      </c>
      <c r="DQ22" s="335">
        <f>$I22*IF($G22="Pickup", SUMIFS(NewEmisData!E:E, NewEmisData!$A:$A, "Pickup", NewEmisData!$B:$B, $A22, NewEmisData!$C:$C, $H22, NewEmisData!$D:$D, DQ$2), SUMIFS(NewEmisData!E:E, NewEmisData!$A:$A, "LDV", NewEmisData!$B:$B, $A22, NewEmisData!$C:$C, $H22, NewEmisData!$D:$D, DQ$2))</f>
        <v>1.9303161670488799E-2</v>
      </c>
      <c r="DR22" s="335">
        <f>$I22*IF($G22="Pickup", SUMIFS(NewEmisData!F:F, NewEmisData!$A:$A, "Pickup", NewEmisData!$B:$B, $A22, NewEmisData!$C:$C, $H22, NewEmisData!$D:$D, DR$2), SUMIFS(NewEmisData!F:F, NewEmisData!$A:$A, "LDV", NewEmisData!$B:$B, $A22, NewEmisData!$C:$C, $H22, NewEmisData!$D:$D, DR$2))</f>
        <v>4.7314144141929901E-2</v>
      </c>
      <c r="DS22" s="335">
        <f>$I22*IF($G22="Pickup", SUMIFS(NewEmisData!G:G, NewEmisData!$A:$A, "Pickup", NewEmisData!$B:$B, $A22, NewEmisData!$C:$C, $H22, NewEmisData!$D:$D, DS$2), SUMIFS(NewEmisData!G:G, NewEmisData!$A:$A, "LDV", NewEmisData!$B:$B, $A22, NewEmisData!$C:$C, $H22, NewEmisData!$D:$D, DS$2))</f>
        <v>5.50276559444281E-2</v>
      </c>
      <c r="DT22" s="335">
        <f>$I22*IF($G22="Pickup", SUMIFS(NewEmisData!H:H, NewEmisData!$A:$A, "Pickup", NewEmisData!$B:$B, $A22, NewEmisData!$C:$C, $H22, NewEmisData!$D:$D, DT$2), SUMIFS(NewEmisData!H:H, NewEmisData!$A:$A, "LDV", NewEmisData!$B:$B, $A22, NewEmisData!$C:$C, $H22, NewEmisData!$D:$D, DT$2))</f>
        <v>5.60657162202036E-2</v>
      </c>
      <c r="DU22" s="335">
        <f>$I22*IF($G22="Pickup", SUMIFS(NewEmisData!I:I, NewEmisData!$A:$A, "Pickup", NewEmisData!$B:$B, $A22, NewEmisData!$C:$C, $H22, NewEmisData!$D:$D, DU$2), SUMIFS(NewEmisData!I:I, NewEmisData!$A:$A, "LDV", NewEmisData!$B:$B, $A22, NewEmisData!$C:$C, $H22, NewEmisData!$D:$D, DU$2))</f>
        <v>5.7627169931772103E-2</v>
      </c>
      <c r="DV22" s="335">
        <f>$I22*IF($G22="Pickup", SUMIFS(NewEmisData!J:J, NewEmisData!$A:$A, "Pickup", NewEmisData!$B:$B, $A22, NewEmisData!$C:$C, $H22, NewEmisData!$D:$D, DV$2), SUMIFS(NewEmisData!J:J, NewEmisData!$A:$A, "LDV", NewEmisData!$B:$B, $A22, NewEmisData!$C:$C, $H22, NewEmisData!$D:$D, DV$2))</f>
        <v>5.7677178087133199E-2</v>
      </c>
      <c r="DW22" s="335">
        <f>$I22*IF($G22="Pickup", SUMIFS(NewEmisData!K:K, NewEmisData!$A:$A, "Pickup", NewEmisData!$B:$B, $A22, NewEmisData!$C:$C, $H22, NewEmisData!$D:$D, DW$2), SUMIFS(NewEmisData!K:K, NewEmisData!$A:$A, "LDV", NewEmisData!$B:$B, $A22, NewEmisData!$C:$C, $H22, NewEmisData!$D:$D, DW$2))</f>
        <v>5.7050401423645702E-2</v>
      </c>
      <c r="DX22" s="335">
        <f>$I22*IF($G22="Pickup", SUMIFS(NewEmisData!L:L, NewEmisData!$A:$A, "Pickup", NewEmisData!$B:$B, $A22, NewEmisData!$C:$C, $H22, NewEmisData!$D:$D, DX$2), SUMIFS(NewEmisData!L:L, NewEmisData!$A:$A, "LDV", NewEmisData!$B:$B, $A22, NewEmisData!$C:$C, $H22, NewEmisData!$D:$D, DX$2))</f>
        <v>5.6262552008010301E-2</v>
      </c>
      <c r="DY22" s="335">
        <f>$I22*IF($G22="Pickup", SUMIFS(NewEmisData!M:M, NewEmisData!$A:$A, "Pickup", NewEmisData!$B:$B, $A22, NewEmisData!$C:$C, $H22, NewEmisData!$D:$D, DY$2), SUMIFS(NewEmisData!M:M, NewEmisData!$A:$A, "LDV", NewEmisData!$B:$B, $A22, NewEmisData!$C:$C, $H22, NewEmisData!$D:$D, DY$2))</f>
        <v>5.6833433433417402E-2</v>
      </c>
      <c r="DZ22" s="335">
        <v>6.9838537223093883E-2</v>
      </c>
      <c r="EA22" s="335">
        <f t="shared" si="2"/>
        <v>592.25900902446597</v>
      </c>
      <c r="EB22" s="335">
        <f t="shared" si="3"/>
        <v>520.64964372058603</v>
      </c>
      <c r="EC22" s="335">
        <f t="shared" si="4"/>
        <v>392.28875494890798</v>
      </c>
      <c r="ED22" s="335">
        <f t="shared" si="5"/>
        <v>328.93351567098</v>
      </c>
      <c r="EE22" s="335">
        <f t="shared" si="6"/>
        <v>299.82015329661198</v>
      </c>
      <c r="EF22" s="335">
        <f t="shared" si="7"/>
        <v>287.49392836870999</v>
      </c>
      <c r="EG22" s="335">
        <f t="shared" si="8"/>
        <v>280.08458814076198</v>
      </c>
      <c r="EH22" s="335">
        <f t="shared" si="9"/>
        <v>277.36555832713299</v>
      </c>
      <c r="EI22" s="335">
        <f t="shared" si="10"/>
        <v>277.28160240150402</v>
      </c>
      <c r="EJ22" s="335">
        <f t="shared" si="11"/>
        <v>0.20396325972560742</v>
      </c>
      <c r="EK22" s="335">
        <f t="shared" si="12"/>
        <v>2.08663122036549</v>
      </c>
      <c r="EL22" s="335">
        <f t="shared" si="13"/>
        <v>1.1128303318127599</v>
      </c>
      <c r="EM22" s="335">
        <f t="shared" si="14"/>
        <v>0.11394310174486701</v>
      </c>
      <c r="EN22" s="335">
        <f t="shared" si="15"/>
        <v>6.3630631458402698E-2</v>
      </c>
      <c r="EO22" s="335">
        <f t="shared" si="16"/>
        <v>3.8490840966433799E-2</v>
      </c>
      <c r="EP22" s="335">
        <f t="shared" si="17"/>
        <v>3.3570634635262997E-2</v>
      </c>
      <c r="EQ22" s="335">
        <f t="shared" si="18"/>
        <v>3.0366844702511799E-2</v>
      </c>
      <c r="ER22" s="335">
        <f t="shared" si="19"/>
        <v>2.9009867705627902E-2</v>
      </c>
      <c r="ES22" s="335">
        <f t="shared" si="20"/>
        <v>2.9252620404293401E-2</v>
      </c>
      <c r="ET22" s="335">
        <f t="shared" si="21"/>
        <v>4.1644851932661778E-2</v>
      </c>
      <c r="EU22" s="335">
        <f t="shared" si="22"/>
        <v>1.46981412794869E-2</v>
      </c>
      <c r="EV22" s="335">
        <f t="shared" si="23"/>
        <v>1.2476739354987301E-2</v>
      </c>
      <c r="EW22" s="335">
        <f t="shared" si="24"/>
        <v>3.2894571305210701E-3</v>
      </c>
      <c r="EX22" s="335">
        <f t="shared" si="25"/>
        <v>2.7470974713693099E-3</v>
      </c>
      <c r="EY22" s="335">
        <f t="shared" si="26"/>
        <v>2.5003167567209301E-3</v>
      </c>
      <c r="EZ22" s="335">
        <f t="shared" si="27"/>
        <v>2.3974657531320698E-3</v>
      </c>
      <c r="FA22" s="335">
        <f t="shared" si="28"/>
        <v>2.3350989902441999E-3</v>
      </c>
      <c r="FB22" s="335">
        <f t="shared" si="29"/>
        <v>2.3124305204455602E-3</v>
      </c>
      <c r="FC22" s="335">
        <f t="shared" si="30"/>
        <v>2.3117304258920301E-3</v>
      </c>
      <c r="FD22" s="335">
        <f t="shared" si="31"/>
        <v>1.6665713577985891E-3</v>
      </c>
      <c r="FE22" s="335">
        <f t="shared" si="32"/>
        <v>0.213902040332901</v>
      </c>
      <c r="FF22" s="335">
        <f t="shared" si="33"/>
        <v>0.122647837671889</v>
      </c>
      <c r="FG22" s="335">
        <f t="shared" si="34"/>
        <v>7.9090763114665993E-2</v>
      </c>
      <c r="FH22" s="335">
        <f t="shared" si="35"/>
        <v>7.8058738466237995E-2</v>
      </c>
      <c r="FI22" s="335">
        <f t="shared" si="36"/>
        <v>7.7935055542061094E-2</v>
      </c>
      <c r="FJ22" s="335">
        <f t="shared" si="37"/>
        <v>7.7996493585570995E-2</v>
      </c>
      <c r="FK22" s="335">
        <f t="shared" si="38"/>
        <v>7.7986704688815606E-2</v>
      </c>
      <c r="FL22" s="335">
        <f t="shared" si="39"/>
        <v>7.7974444112608704E-2</v>
      </c>
      <c r="FM22" s="335">
        <f t="shared" si="40"/>
        <v>7.8017136188401295E-2</v>
      </c>
      <c r="FN22" s="335">
        <f t="shared" si="41"/>
        <v>3.2808645285750677E-2</v>
      </c>
      <c r="FO22" s="335">
        <f t="shared" si="42"/>
        <v>0.123270664576141</v>
      </c>
      <c r="FP22" s="335">
        <f t="shared" si="43"/>
        <v>3.9317193900440202E-2</v>
      </c>
      <c r="FQ22" s="335">
        <f t="shared" si="44"/>
        <v>1.3808896758142499E-2</v>
      </c>
      <c r="FR22" s="335">
        <f t="shared" si="45"/>
        <v>1.28594663624491E-2</v>
      </c>
      <c r="FS22" s="335">
        <f t="shared" si="46"/>
        <v>1.2745675676218799E-2</v>
      </c>
      <c r="FT22" s="335">
        <f t="shared" si="47"/>
        <v>1.2802226569457301E-2</v>
      </c>
      <c r="FU22" s="335">
        <f t="shared" si="48"/>
        <v>1.27931973056328E-2</v>
      </c>
      <c r="FV22" s="335">
        <f t="shared" si="49"/>
        <v>1.27819426840036E-2</v>
      </c>
      <c r="FW22" s="335">
        <f t="shared" si="50"/>
        <v>1.2821255837742599E-2</v>
      </c>
      <c r="FX22" s="335">
        <f t="shared" si="51"/>
        <v>6.5796176943480836E-3</v>
      </c>
    </row>
    <row r="23" spans="1:180" x14ac:dyDescent="0.2">
      <c r="A23" s="305" t="str">
        <f>_xlfn.CONCAT(IF(LEFT(TRIM(A22),1)="*", "*R", "R"), 1+RIGHT(TRIM(A22),1))</f>
        <v>R5</v>
      </c>
      <c r="B23" s="305" t="str">
        <f t="shared" si="63"/>
        <v>TLCDSL11</v>
      </c>
      <c r="C23" s="305" t="str">
        <f t="shared" si="64"/>
        <v>TL.DSL.C.DSL.2011</v>
      </c>
      <c r="D23" s="301" t="str">
        <f t="shared" si="65"/>
        <v>bn-vmt, bn-vmt/a</v>
      </c>
      <c r="E23" s="301" t="str">
        <f t="shared" si="66"/>
        <v>TRNDSL</v>
      </c>
      <c r="F23" s="301" t="str">
        <f t="shared" si="67"/>
        <v>TL</v>
      </c>
      <c r="G23" s="315" t="s">
        <v>815</v>
      </c>
      <c r="H23" s="315" t="s">
        <v>816</v>
      </c>
      <c r="I23" s="315">
        <v>1</v>
      </c>
      <c r="J23" s="315" t="str">
        <f t="shared" si="52"/>
        <v>Compact car-DSL</v>
      </c>
      <c r="K23" s="335">
        <f>$I23*IF($G23="Pickup", SUMIFS(NewEmisData!E:E, NewEmisData!$A:$A, "Pickup", NewEmisData!$B:$B, $A23, NewEmisData!$C:$C, $H23, NewEmisData!$D:$D, K$2), SUMIFS(NewEmisData!E:E, NewEmisData!$A:$A, "LDV", NewEmisData!$B:$B, $A23, NewEmisData!$C:$C, $H23, NewEmisData!$D:$D, K$2))</f>
        <v>498.51060445480499</v>
      </c>
      <c r="L23" s="335">
        <f>$I23*IF($G23="Pickup", SUMIFS(NewEmisData!F:F, NewEmisData!$A:$A, "Pickup", NewEmisData!$B:$B, $A23, NewEmisData!$C:$C, $H23, NewEmisData!$D:$D, L$2), SUMIFS(NewEmisData!F:F, NewEmisData!$A:$A, "LDV", NewEmisData!$B:$B, $A23, NewEmisData!$C:$C, $H23, NewEmisData!$D:$D, L$2))</f>
        <v>427.96898586055102</v>
      </c>
      <c r="M23" s="335">
        <f>$I23*IF($G23="Pickup", SUMIFS(NewEmisData!G:G, NewEmisData!$A:$A, "Pickup", NewEmisData!$B:$B, $A23, NewEmisData!$C:$C, $H23, NewEmisData!$D:$D, M$2), SUMIFS(NewEmisData!G:G, NewEmisData!$A:$A, "LDV", NewEmisData!$B:$B, $A23, NewEmisData!$C:$C, $H23, NewEmisData!$D:$D, M$2))</f>
        <v>313.58403824310199</v>
      </c>
      <c r="N23" s="335">
        <f>$I23*IF($G23="Pickup", SUMIFS(NewEmisData!H:H, NewEmisData!$A:$A, "Pickup", NewEmisData!$B:$B, $A23, NewEmisData!$C:$C, $H23, NewEmisData!$D:$D, N$2), SUMIFS(NewEmisData!H:H, NewEmisData!$A:$A, "LDV", NewEmisData!$B:$B, $A23, NewEmisData!$C:$C, $H23, NewEmisData!$D:$D, N$2))</f>
        <v>263.48651447023201</v>
      </c>
      <c r="O23" s="335">
        <f>$I23*IF($G23="Pickup", SUMIFS(NewEmisData!I:I, NewEmisData!$A:$A, "Pickup", NewEmisData!$B:$B, $A23, NewEmisData!$C:$C, $H23, NewEmisData!$D:$D, O$2), SUMIFS(NewEmisData!I:I, NewEmisData!$A:$A, "LDV", NewEmisData!$B:$B, $A23, NewEmisData!$C:$C, $H23, NewEmisData!$D:$D, O$2))</f>
        <v>240.732982853072</v>
      </c>
      <c r="P23" s="335">
        <f>$I23*IF($G23="Pickup", SUMIFS(NewEmisData!J:J, NewEmisData!$A:$A, "Pickup", NewEmisData!$B:$B, $A23, NewEmisData!$C:$C, $H23, NewEmisData!$D:$D, P$2), SUMIFS(NewEmisData!J:J, NewEmisData!$A:$A, "LDV", NewEmisData!$B:$B, $A23, NewEmisData!$C:$C, $H23, NewEmisData!$D:$D, P$2))</f>
        <v>231.37893577755901</v>
      </c>
      <c r="Q23" s="335">
        <f>$I23*IF($G23="Pickup", SUMIFS(NewEmisData!K:K, NewEmisData!$A:$A, "Pickup", NewEmisData!$B:$B, $A23, NewEmisData!$C:$C, $H23, NewEmisData!$D:$D, Q$2), SUMIFS(NewEmisData!K:K, NewEmisData!$A:$A, "LDV", NewEmisData!$B:$B, $A23, NewEmisData!$C:$C, $H23, NewEmisData!$D:$D, Q$2))</f>
        <v>225.706930682983</v>
      </c>
      <c r="R23" s="335">
        <f>$I23*IF($G23="Pickup", SUMIFS(NewEmisData!L:L, NewEmisData!$A:$A, "Pickup", NewEmisData!$B:$B, $A23, NewEmisData!$C:$C, $H23, NewEmisData!$D:$D, R$2), SUMIFS(NewEmisData!L:L, NewEmisData!$A:$A, "LDV", NewEmisData!$B:$B, $A23, NewEmisData!$C:$C, $H23, NewEmisData!$D:$D, R$2))</f>
        <v>223.59774894311099</v>
      </c>
      <c r="S23" s="335">
        <f>$I23*IF($G23="Pickup", SUMIFS(NewEmisData!M:M, NewEmisData!$A:$A, "Pickup", NewEmisData!$B:$B, $A23, NewEmisData!$C:$C, $H23, NewEmisData!$D:$D, S$2), SUMIFS(NewEmisData!M:M, NewEmisData!$A:$A, "LDV", NewEmisData!$B:$B, $A23, NewEmisData!$C:$C, $H23, NewEmisData!$D:$D, S$2))</f>
        <v>223.62259579940101</v>
      </c>
      <c r="T23" s="335">
        <v>0.20396325972560742</v>
      </c>
      <c r="U23" s="335">
        <f>$I23*IF($G23="Pickup", SUMIFS(NewEmisData!E:E, NewEmisData!$A:$A, "Pickup", NewEmisData!$B:$B, $A23, NewEmisData!$C:$C, $H23, NewEmisData!$D:$D, U$2), SUMIFS(NewEmisData!E:E, NewEmisData!$A:$A, "LDV", NewEmisData!$B:$B, $A23, NewEmisData!$C:$C, $H23, NewEmisData!$D:$D, U$2))</f>
        <v>1.95668713494791</v>
      </c>
      <c r="V23" s="335">
        <f>$I23*IF($G23="Pickup", SUMIFS(NewEmisData!F:F, NewEmisData!$A:$A, "Pickup", NewEmisData!$B:$B, $A23, NewEmisData!$C:$C, $H23, NewEmisData!$D:$D, V$2), SUMIFS(NewEmisData!F:F, NewEmisData!$A:$A, "LDV", NewEmisData!$B:$B, $A23, NewEmisData!$C:$C, $H23, NewEmisData!$D:$D, V$2))</f>
        <v>1.03408849531611</v>
      </c>
      <c r="W23" s="335">
        <f>$I23*IF($G23="Pickup", SUMIFS(NewEmisData!G:G, NewEmisData!$A:$A, "Pickup", NewEmisData!$B:$B, $A23, NewEmisData!$C:$C, $H23, NewEmisData!$D:$D, W$2), SUMIFS(NewEmisData!G:G, NewEmisData!$A:$A, "LDV", NewEmisData!$B:$B, $A23, NewEmisData!$C:$C, $H23, NewEmisData!$D:$D, W$2))</f>
        <v>0.13937953634174</v>
      </c>
      <c r="X23" s="335">
        <f>$I23*IF($G23="Pickup", SUMIFS(NewEmisData!H:H, NewEmisData!$A:$A, "Pickup", NewEmisData!$B:$B, $A23, NewEmisData!$C:$C, $H23, NewEmisData!$D:$D, X$2), SUMIFS(NewEmisData!H:H, NewEmisData!$A:$A, "LDV", NewEmisData!$B:$B, $A23, NewEmisData!$C:$C, $H23, NewEmisData!$D:$D, X$2))</f>
        <v>8.1975438007071702E-2</v>
      </c>
      <c r="Y23" s="335">
        <f>$I23*IF($G23="Pickup", SUMIFS(NewEmisData!I:I, NewEmisData!$A:$A, "Pickup", NewEmisData!$B:$B, $A23, NewEmisData!$C:$C, $H23, NewEmisData!$D:$D, Y$2), SUMIFS(NewEmisData!I:I, NewEmisData!$A:$A, "LDV", NewEmisData!$B:$B, $A23, NewEmisData!$C:$C, $H23, NewEmisData!$D:$D, Y$2))</f>
        <v>5.4488345369794799E-2</v>
      </c>
      <c r="Z23" s="335">
        <f>$I23*IF($G23="Pickup", SUMIFS(NewEmisData!J:J, NewEmisData!$A:$A, "Pickup", NewEmisData!$B:$B, $A23, NewEmisData!$C:$C, $H23, NewEmisData!$D:$D, Z$2), SUMIFS(NewEmisData!J:J, NewEmisData!$A:$A, "LDV", NewEmisData!$B:$B, $A23, NewEmisData!$C:$C, $H23, NewEmisData!$D:$D, Z$2))</f>
        <v>4.9514749087093503E-2</v>
      </c>
      <c r="AA23" s="335">
        <f>$I23*IF($G23="Pickup", SUMIFS(NewEmisData!K:K, NewEmisData!$A:$A, "Pickup", NewEmisData!$B:$B, $A23, NewEmisData!$C:$C, $H23, NewEmisData!$D:$D, AA$2), SUMIFS(NewEmisData!K:K, NewEmisData!$A:$A, "LDV", NewEmisData!$B:$B, $A23, NewEmisData!$C:$C, $H23, NewEmisData!$D:$D, AA$2))</f>
        <v>4.5924427698312099E-2</v>
      </c>
      <c r="AB23" s="335">
        <f>$I23*IF($G23="Pickup", SUMIFS(NewEmisData!L:L, NewEmisData!$A:$A, "Pickup", NewEmisData!$B:$B, $A23, NewEmisData!$C:$C, $H23, NewEmisData!$D:$D, AB$2), SUMIFS(NewEmisData!L:L, NewEmisData!$A:$A, "LDV", NewEmisData!$B:$B, $A23, NewEmisData!$C:$C, $H23, NewEmisData!$D:$D, AB$2))</f>
        <v>4.4303138009832502E-2</v>
      </c>
      <c r="AC23" s="335">
        <f>$I23*IF($G23="Pickup", SUMIFS(NewEmisData!M:M, NewEmisData!$A:$A, "Pickup", NewEmisData!$B:$B, $A23, NewEmisData!$C:$C, $H23, NewEmisData!$D:$D, AC$2), SUMIFS(NewEmisData!M:M, NewEmisData!$A:$A, "LDV", NewEmisData!$B:$B, $A23, NewEmisData!$C:$C, $H23, NewEmisData!$D:$D, AC$2))</f>
        <v>4.4775258868072099E-2</v>
      </c>
      <c r="AD23" s="335">
        <v>4.1644851932661778E-2</v>
      </c>
      <c r="AE23" s="335">
        <f>$I23*IF($G23="Pickup", SUMIFS(NewEmisData!E:E, NewEmisData!$A:$A, "Pickup", NewEmisData!$B:$B, $A23, NewEmisData!$C:$C, $H23, NewEmisData!$D:$D, AE$2), SUMIFS(NewEmisData!E:E, NewEmisData!$A:$A, "LDV", NewEmisData!$B:$B, $A23, NewEmisData!$C:$C, $H23, NewEmisData!$D:$D, AE$2))</f>
        <v>1.2408455682624201E-2</v>
      </c>
      <c r="AF23" s="335">
        <f>$I23*IF($G23="Pickup", SUMIFS(NewEmisData!F:F, NewEmisData!$A:$A, "Pickup", NewEmisData!$B:$B, $A23, NewEmisData!$C:$C, $H23, NewEmisData!$D:$D, AF$2), SUMIFS(NewEmisData!F:F, NewEmisData!$A:$A, "LDV", NewEmisData!$B:$B, $A23, NewEmisData!$C:$C, $H23, NewEmisData!$D:$D, AF$2))</f>
        <v>1.0276019938438199E-2</v>
      </c>
      <c r="AG23" s="335">
        <f>$I23*IF($G23="Pickup", SUMIFS(NewEmisData!G:G, NewEmisData!$A:$A, "Pickup", NewEmisData!$B:$B, $A23, NewEmisData!$C:$C, $H23, NewEmisData!$D:$D, AG$2), SUMIFS(NewEmisData!G:G, NewEmisData!$A:$A, "LDV", NewEmisData!$B:$B, $A23, NewEmisData!$C:$C, $H23, NewEmisData!$D:$D, AG$2))</f>
        <v>2.6298327304881399E-3</v>
      </c>
      <c r="AH23" s="335">
        <f>$I23*IF($G23="Pickup", SUMIFS(NewEmisData!H:H, NewEmisData!$A:$A, "Pickup", NewEmisData!$B:$B, $A23, NewEmisData!$C:$C, $H23, NewEmisData!$D:$D, AH$2), SUMIFS(NewEmisData!H:H, NewEmisData!$A:$A, "LDV", NewEmisData!$B:$B, $A23, NewEmisData!$C:$C, $H23, NewEmisData!$D:$D, AH$2))</f>
        <v>2.2006244414905498E-3</v>
      </c>
      <c r="AI23" s="335">
        <f>$I23*IF($G23="Pickup", SUMIFS(NewEmisData!I:I, NewEmisData!$A:$A, "Pickup", NewEmisData!$B:$B, $A23, NewEmisData!$C:$C, $H23, NewEmisData!$D:$D, AI$2), SUMIFS(NewEmisData!I:I, NewEmisData!$A:$A, "LDV", NewEmisData!$B:$B, $A23, NewEmisData!$C:$C, $H23, NewEmisData!$D:$D, AI$2))</f>
        <v>2.00758155548776E-3</v>
      </c>
      <c r="AJ23" s="335">
        <f>$I23*IF($G23="Pickup", SUMIFS(NewEmisData!J:J, NewEmisData!$A:$A, "Pickup", NewEmisData!$B:$B, $A23, NewEmisData!$C:$C, $H23, NewEmisData!$D:$D, AJ$2), SUMIFS(NewEmisData!J:J, NewEmisData!$A:$A, "LDV", NewEmisData!$B:$B, $A23, NewEmisData!$C:$C, $H23, NewEmisData!$D:$D, AJ$2))</f>
        <v>1.9295264605228199E-3</v>
      </c>
      <c r="AK23" s="335">
        <f>$I23*IF($G23="Pickup", SUMIFS(NewEmisData!K:K, NewEmisData!$A:$A, "Pickup", NewEmisData!$B:$B, $A23, NewEmisData!$C:$C, $H23, NewEmisData!$D:$D, AK$2), SUMIFS(NewEmisData!K:K, NewEmisData!$A:$A, "LDV", NewEmisData!$B:$B, $A23, NewEmisData!$C:$C, $H23, NewEmisData!$D:$D, AK$2))</f>
        <v>1.8817456818101699E-3</v>
      </c>
      <c r="AL23" s="335">
        <f>$I23*IF($G23="Pickup", SUMIFS(NewEmisData!L:L, NewEmisData!$A:$A, "Pickup", NewEmisData!$B:$B, $A23, NewEmisData!$C:$C, $H23, NewEmisData!$D:$D, AL$2), SUMIFS(NewEmisData!L:L, NewEmisData!$A:$A, "LDV", NewEmisData!$B:$B, $A23, NewEmisData!$C:$C, $H23, NewEmisData!$D:$D, AL$2))</f>
        <v>1.86416072801446E-3</v>
      </c>
      <c r="AM23" s="335">
        <f>$I23*IF($G23="Pickup", SUMIFS(NewEmisData!M:M, NewEmisData!$A:$A, "Pickup", NewEmisData!$B:$B, $A23, NewEmisData!$C:$C, $H23, NewEmisData!$D:$D, AM$2), SUMIFS(NewEmisData!M:M, NewEmisData!$A:$A, "LDV", NewEmisData!$B:$B, $A23, NewEmisData!$C:$C, $H23, NewEmisData!$D:$D, AM$2))</f>
        <v>1.86436908040036E-3</v>
      </c>
      <c r="AN23" s="335">
        <v>1.6665713577985891E-3</v>
      </c>
      <c r="AO23" s="335">
        <f>$I23*IF($G23="Pickup", SUMIFS(NewEmisData!E:E, NewEmisData!$A:$A, "Pickup", NewEmisData!$B:$B, $A23, NewEmisData!$C:$C, $H23, NewEmisData!$D:$D, AO$2), SUMIFS(NewEmisData!E:E, NewEmisData!$A:$A, "LDV", NewEmisData!$B:$B, $A23, NewEmisData!$C:$C, $H23, NewEmisData!$D:$D, AO$2))</f>
        <v>0.13590431504000899</v>
      </c>
      <c r="AP23" s="335">
        <f>$I23*IF($G23="Pickup", SUMIFS(NewEmisData!F:F, NewEmisData!$A:$A, "Pickup", NewEmisData!$B:$B, $A23, NewEmisData!$C:$C, $H23, NewEmisData!$D:$D, AP$2), SUMIFS(NewEmisData!F:F, NewEmisData!$A:$A, "LDV", NewEmisData!$B:$B, $A23, NewEmisData!$C:$C, $H23, NewEmisData!$D:$D, AP$2))</f>
        <v>9.19661609908244E-2</v>
      </c>
      <c r="AQ23" s="335">
        <f>$I23*IF($G23="Pickup", SUMIFS(NewEmisData!G:G, NewEmisData!$A:$A, "Pickup", NewEmisData!$B:$B, $A23, NewEmisData!$C:$C, $H23, NewEmisData!$D:$D, AQ$2), SUMIFS(NewEmisData!G:G, NewEmisData!$A:$A, "LDV", NewEmisData!$B:$B, $A23, NewEmisData!$C:$C, $H23, NewEmisData!$D:$D, AQ$2))</f>
        <v>5.0104052009984502E-2</v>
      </c>
      <c r="AR23" s="335">
        <f>$I23*IF($G23="Pickup", SUMIFS(NewEmisData!H:H, NewEmisData!$A:$A, "Pickup", NewEmisData!$B:$B, $A23, NewEmisData!$C:$C, $H23, NewEmisData!$D:$D, AR$2), SUMIFS(NewEmisData!H:H, NewEmisData!$A:$A, "LDV", NewEmisData!$B:$B, $A23, NewEmisData!$C:$C, $H23, NewEmisData!$D:$D, AR$2))</f>
        <v>4.9014806290740898E-2</v>
      </c>
      <c r="AS23" s="335">
        <f>$I23*IF($G23="Pickup", SUMIFS(NewEmisData!I:I, NewEmisData!$A:$A, "Pickup", NewEmisData!$B:$B, $A23, NewEmisData!$C:$C, $H23, NewEmisData!$D:$D, AS$2), SUMIFS(NewEmisData!I:I, NewEmisData!$A:$A, "LDV", NewEmisData!$B:$B, $A23, NewEmisData!$C:$C, $H23, NewEmisData!$D:$D, AS$2))</f>
        <v>4.8883022727650001E-2</v>
      </c>
      <c r="AT23" s="335">
        <f>$I23*IF($G23="Pickup", SUMIFS(NewEmisData!J:J, NewEmisData!$A:$A, "Pickup", NewEmisData!$B:$B, $A23, NewEmisData!$C:$C, $H23, NewEmisData!$D:$D, AT$2), SUMIFS(NewEmisData!J:J, NewEmisData!$A:$A, "LDV", NewEmisData!$B:$B, $A23, NewEmisData!$C:$C, $H23, NewEmisData!$D:$D, AT$2))</f>
        <v>4.8958613624750798E-2</v>
      </c>
      <c r="AU23" s="335">
        <f>$I23*IF($G23="Pickup", SUMIFS(NewEmisData!K:K, NewEmisData!$A:$A, "Pickup", NewEmisData!$B:$B, $A23, NewEmisData!$C:$C, $H23, NewEmisData!$D:$D, AU$2), SUMIFS(NewEmisData!K:K, NewEmisData!$A:$A, "LDV", NewEmisData!$B:$B, $A23, NewEmisData!$C:$C, $H23, NewEmisData!$D:$D, AU$2))</f>
        <v>4.8958938451988898E-2</v>
      </c>
      <c r="AV23" s="335">
        <f>$I23*IF($G23="Pickup", SUMIFS(NewEmisData!L:L, NewEmisData!$A:$A, "Pickup", NewEmisData!$B:$B, $A23, NewEmisData!$C:$C, $H23, NewEmisData!$D:$D, AV$2), SUMIFS(NewEmisData!L:L, NewEmisData!$A:$A, "LDV", NewEmisData!$B:$B, $A23, NewEmisData!$C:$C, $H23, NewEmisData!$D:$D, AV$2))</f>
        <v>4.8949340858878199E-2</v>
      </c>
      <c r="AW23" s="335">
        <f>$I23*IF($G23="Pickup", SUMIFS(NewEmisData!M:M, NewEmisData!$A:$A, "Pickup", NewEmisData!$B:$B, $A23, NewEmisData!$C:$C, $H23, NewEmisData!$D:$D, AW$2), SUMIFS(NewEmisData!M:M, NewEmisData!$A:$A, "LDV", NewEmisData!$B:$B, $A23, NewEmisData!$C:$C, $H23, NewEmisData!$D:$D, AW$2))</f>
        <v>4.8997116084640698E-2</v>
      </c>
      <c r="AX23" s="335">
        <v>3.2808645285750677E-2</v>
      </c>
      <c r="AY23" s="335">
        <f>$I23*IF($G23="Pickup", SUMIFS(NewEmisData!E:E, NewEmisData!$A:$A, "Pickup", NewEmisData!$B:$B, $A23, NewEmisData!$C:$C, $H23, NewEmisData!$D:$D, AY$2), SUMIFS(NewEmisData!E:E, NewEmisData!$A:$A, "LDV", NewEmisData!$B:$B, $A23, NewEmisData!$C:$C, $H23, NewEmisData!$D:$D, AY$2))</f>
        <v>7.4829321328432702E-2</v>
      </c>
      <c r="AZ23" s="335">
        <f>$I23*IF($G23="Pickup", SUMIFS(NewEmisData!F:F, NewEmisData!$A:$A, "Pickup", NewEmisData!$B:$B, $A23, NewEmisData!$C:$C, $H23, NewEmisData!$D:$D, AZ$2), SUMIFS(NewEmisData!F:F, NewEmisData!$A:$A, "LDV", NewEmisData!$B:$B, $A23, NewEmisData!$C:$C, $H23, NewEmisData!$D:$D, AZ$2))</f>
        <v>3.4406309924688003E-2</v>
      </c>
      <c r="BA23" s="335">
        <f>$I23*IF($G23="Pickup", SUMIFS(NewEmisData!G:G, NewEmisData!$A:$A, "Pickup", NewEmisData!$B:$B, $A23, NewEmisData!$C:$C, $H23, NewEmisData!$D:$D, BA$2), SUMIFS(NewEmisData!G:G, NewEmisData!$A:$A, "LDV", NewEmisData!$B:$B, $A23, NewEmisData!$C:$C, $H23, NewEmisData!$D:$D, BA$2))</f>
        <v>1.00241937308752E-2</v>
      </c>
      <c r="BB23" s="335">
        <f>$I23*IF($G23="Pickup", SUMIFS(NewEmisData!H:H, NewEmisData!$A:$A, "Pickup", NewEmisData!$B:$B, $A23, NewEmisData!$C:$C, $H23, NewEmisData!$D:$D, BB$2), SUMIFS(NewEmisData!H:H, NewEmisData!$A:$A, "LDV", NewEmisData!$B:$B, $A23, NewEmisData!$C:$C, $H23, NewEmisData!$D:$D, BB$2))</f>
        <v>9.0221104554758305E-3</v>
      </c>
      <c r="BC23" s="335">
        <f>$I23*IF($G23="Pickup", SUMIFS(NewEmisData!I:I, NewEmisData!$A:$A, "Pickup", NewEmisData!$B:$B, $A23, NewEmisData!$C:$C, $H23, NewEmisData!$D:$D, BC$2), SUMIFS(NewEmisData!I:I, NewEmisData!$A:$A, "LDV", NewEmisData!$B:$B, $A23, NewEmisData!$C:$C, $H23, NewEmisData!$D:$D, BC$2))</f>
        <v>8.9008490587291992E-3</v>
      </c>
      <c r="BD23" s="335">
        <f>$I23*IF($G23="Pickup", SUMIFS(NewEmisData!J:J, NewEmisData!$A:$A, "Pickup", NewEmisData!$B:$B, $A23, NewEmisData!$C:$C, $H23, NewEmisData!$D:$D, BD$2), SUMIFS(NewEmisData!J:J, NewEmisData!$A:$A, "LDV", NewEmisData!$B:$B, $A23, NewEmisData!$C:$C, $H23, NewEmisData!$D:$D, BD$2))</f>
        <v>8.9704063704956795E-3</v>
      </c>
      <c r="BE23" s="335">
        <f>$I23*IF($G23="Pickup", SUMIFS(NewEmisData!K:K, NewEmisData!$A:$A, "Pickup", NewEmisData!$B:$B, $A23, NewEmisData!$C:$C, $H23, NewEmisData!$D:$D, BE$2), SUMIFS(NewEmisData!K:K, NewEmisData!$A:$A, "LDV", NewEmisData!$B:$B, $A23, NewEmisData!$C:$C, $H23, NewEmisData!$D:$D, BE$2))</f>
        <v>8.9707258656393594E-3</v>
      </c>
      <c r="BF23" s="335">
        <f>$I23*IF($G23="Pickup", SUMIFS(NewEmisData!L:L, NewEmisData!$A:$A, "Pickup", NewEmisData!$B:$B, $A23, NewEmisData!$C:$C, $H23, NewEmisData!$D:$D, BF$2), SUMIFS(NewEmisData!L:L, NewEmisData!$A:$A, "LDV", NewEmisData!$B:$B, $A23, NewEmisData!$C:$C, $H23, NewEmisData!$D:$D, BF$2))</f>
        <v>8.9618977988404798E-3</v>
      </c>
      <c r="BG23" s="335">
        <f>$I23*IF($G23="Pickup", SUMIFS(NewEmisData!M:M, NewEmisData!$A:$A, "Pickup", NewEmisData!$B:$B, $A23, NewEmisData!$C:$C, $H23, NewEmisData!$D:$D, BG$2), SUMIFS(NewEmisData!M:M, NewEmisData!$A:$A, "LDV", NewEmisData!$B:$B, $A23, NewEmisData!$C:$C, $H23, NewEmisData!$D:$D, BG$2))</f>
        <v>9.0058077781541897E-3</v>
      </c>
      <c r="BH23" s="335">
        <v>6.5796176943480836E-3</v>
      </c>
      <c r="BI23" s="335">
        <f>$I23*IF($G23="Pickup", SUMIFS(NewEmisData!E:E, NewEmisData!$A:$A, "Pickup", NewEmisData!$B:$B, $A23, NewEmisData!$C:$C, $H23, NewEmisData!$D:$D, BI$2), SUMIFS(NewEmisData!E:E, NewEmisData!$A:$A, "LDV", NewEmisData!$B:$B, $A23, NewEmisData!$C:$C, $H23, NewEmisData!$D:$D, BI$2))</f>
        <v>36.638710837531299</v>
      </c>
      <c r="BJ23" s="335">
        <f>$I23*IF($G23="Pickup", SUMIFS(NewEmisData!F:F, NewEmisData!$A:$A, "Pickup", NewEmisData!$B:$B, $A23, NewEmisData!$C:$C, $H23, NewEmisData!$D:$D, BJ$2), SUMIFS(NewEmisData!F:F, NewEmisData!$A:$A, "LDV", NewEmisData!$B:$B, $A23, NewEmisData!$C:$C, $H23, NewEmisData!$D:$D, BJ$2))</f>
        <v>13.802289372990799</v>
      </c>
      <c r="BK23" s="335">
        <f>$I23*IF($G23="Pickup", SUMIFS(NewEmisData!G:G, NewEmisData!$A:$A, "Pickup", NewEmisData!$B:$B, $A23, NewEmisData!$C:$C, $H23, NewEmisData!$D:$D, BK$2), SUMIFS(NewEmisData!G:G, NewEmisData!$A:$A, "LDV", NewEmisData!$B:$B, $A23, NewEmisData!$C:$C, $H23, NewEmisData!$D:$D, BK$2))</f>
        <v>1.83060951218013</v>
      </c>
      <c r="BL23" s="335">
        <f>$I23*IF($G23="Pickup", SUMIFS(NewEmisData!H:H, NewEmisData!$A:$A, "Pickup", NewEmisData!$B:$B, $A23, NewEmisData!$C:$C, $H23, NewEmisData!$D:$D, BL$2), SUMIFS(NewEmisData!H:H, NewEmisData!$A:$A, "LDV", NewEmisData!$B:$B, $A23, NewEmisData!$C:$C, $H23, NewEmisData!$D:$D, BL$2))</f>
        <v>1.42377664163083</v>
      </c>
      <c r="BM23" s="335">
        <f>$I23*IF($G23="Pickup", SUMIFS(NewEmisData!I:I, NewEmisData!$A:$A, "Pickup", NewEmisData!$B:$B, $A23, NewEmisData!$C:$C, $H23, NewEmisData!$D:$D, BM$2), SUMIFS(NewEmisData!I:I, NewEmisData!$A:$A, "LDV", NewEmisData!$B:$B, $A23, NewEmisData!$C:$C, $H23, NewEmisData!$D:$D, BM$2))</f>
        <v>1.2352882876489999</v>
      </c>
      <c r="BN23" s="335">
        <f>$I23*IF($G23="Pickup", SUMIFS(NewEmisData!J:J, NewEmisData!$A:$A, "Pickup", NewEmisData!$B:$B, $A23, NewEmisData!$C:$C, $H23, NewEmisData!$D:$D, BN$2), SUMIFS(NewEmisData!J:J, NewEmisData!$A:$A, "LDV", NewEmisData!$B:$B, $A23, NewEmisData!$C:$C, $H23, NewEmisData!$D:$D, BN$2))</f>
        <v>1.18410876380537</v>
      </c>
      <c r="BO23" s="335">
        <f>$I23*IF($G23="Pickup", SUMIFS(NewEmisData!K:K, NewEmisData!$A:$A, "Pickup", NewEmisData!$B:$B, $A23, NewEmisData!$C:$C, $H23, NewEmisData!$D:$D, BO$2), SUMIFS(NewEmisData!K:K, NewEmisData!$A:$A, "LDV", NewEmisData!$B:$B, $A23, NewEmisData!$C:$C, $H23, NewEmisData!$D:$D, BO$2))</f>
        <v>1.12620209678128</v>
      </c>
      <c r="BP23" s="335">
        <f>$I23*IF($G23="Pickup", SUMIFS(NewEmisData!L:L, NewEmisData!$A:$A, "Pickup", NewEmisData!$B:$B, $A23, NewEmisData!$C:$C, $H23, NewEmisData!$D:$D, BP$2), SUMIFS(NewEmisData!L:L, NewEmisData!$A:$A, "LDV", NewEmisData!$B:$B, $A23, NewEmisData!$C:$C, $H23, NewEmisData!$D:$D, BP$2))</f>
        <v>1.0967918402460499</v>
      </c>
      <c r="BQ23" s="335">
        <f>$I23*IF($G23="Pickup", SUMIFS(NewEmisData!M:M, NewEmisData!$A:$A, "Pickup", NewEmisData!$B:$B, $A23, NewEmisData!$C:$C, $H23, NewEmisData!$D:$D, BQ$2), SUMIFS(NewEmisData!M:M, NewEmisData!$A:$A, "LDV", NewEmisData!$B:$B, $A23, NewEmisData!$C:$C, $H23, NewEmisData!$D:$D, BQ$2))</f>
        <v>1.1047881286346199</v>
      </c>
      <c r="BR23" s="335">
        <v>1.2335726578167048</v>
      </c>
      <c r="BS23" s="335">
        <f>$I23*IF($G23="Pickup", SUMIFS(NewEmisData!E:E, NewEmisData!$A:$A, "Pickup", NewEmisData!$B:$B, $A23, NewEmisData!$C:$C, $H23, NewEmisData!$D:$D, BS$2), SUMIFS(NewEmisData!E:E, NewEmisData!$A:$A, "LDV", NewEmisData!$B:$B, $A23, NewEmisData!$C:$C, $H23, NewEmisData!$D:$D, BS$2))</f>
        <v>3.5770772878155999</v>
      </c>
      <c r="BT23" s="335">
        <f>$I23*IF($G23="Pickup", SUMIFS(NewEmisData!F:F, NewEmisData!$A:$A, "Pickup", NewEmisData!$B:$B, $A23, NewEmisData!$C:$C, $H23, NewEmisData!$D:$D, BT$2), SUMIFS(NewEmisData!F:F, NewEmisData!$A:$A, "LDV", NewEmisData!$B:$B, $A23, NewEmisData!$C:$C, $H23, NewEmisData!$D:$D, BT$2))</f>
        <v>1.39023847476319</v>
      </c>
      <c r="BU23" s="335">
        <f>$I23*IF($G23="Pickup", SUMIFS(NewEmisData!G:G, NewEmisData!$A:$A, "Pickup", NewEmisData!$B:$B, $A23, NewEmisData!$C:$C, $H23, NewEmisData!$D:$D, BU$2), SUMIFS(NewEmisData!G:G, NewEmisData!$A:$A, "LDV", NewEmisData!$B:$B, $A23, NewEmisData!$C:$C, $H23, NewEmisData!$D:$D, BU$2))</f>
        <v>0.155020009940218</v>
      </c>
      <c r="BV23" s="335">
        <f>$I23*IF($G23="Pickup", SUMIFS(NewEmisData!H:H, NewEmisData!$A:$A, "Pickup", NewEmisData!$B:$B, $A23, NewEmisData!$C:$C, $H23, NewEmisData!$D:$D, BV$2), SUMIFS(NewEmisData!H:H, NewEmisData!$A:$A, "LDV", NewEmisData!$B:$B, $A23, NewEmisData!$C:$C, $H23, NewEmisData!$D:$D, BV$2))</f>
        <v>0.109490423329199</v>
      </c>
      <c r="BW23" s="335">
        <f>$I23*IF($G23="Pickup", SUMIFS(NewEmisData!I:I, NewEmisData!$A:$A, "Pickup", NewEmisData!$B:$B, $A23, NewEmisData!$C:$C, $H23, NewEmisData!$D:$D, BW$2), SUMIFS(NewEmisData!I:I, NewEmisData!$A:$A, "LDV", NewEmisData!$B:$B, $A23, NewEmisData!$C:$C, $H23, NewEmisData!$D:$D, BW$2))</f>
        <v>8.7047254389929593E-2</v>
      </c>
      <c r="BX23" s="335">
        <f>$I23*IF($G23="Pickup", SUMIFS(NewEmisData!J:J, NewEmisData!$A:$A, "Pickup", NewEmisData!$B:$B, $A23, NewEmisData!$C:$C, $H23, NewEmisData!$D:$D, BX$2), SUMIFS(NewEmisData!J:J, NewEmisData!$A:$A, "LDV", NewEmisData!$B:$B, $A23, NewEmisData!$C:$C, $H23, NewEmisData!$D:$D, BX$2))</f>
        <v>8.5505036729246905E-2</v>
      </c>
      <c r="BY23" s="335">
        <f>$I23*IF($G23="Pickup", SUMIFS(NewEmisData!K:K, NewEmisData!$A:$A, "Pickup", NewEmisData!$B:$B, $A23, NewEmisData!$C:$C, $H23, NewEmisData!$D:$D, BY$2), SUMIFS(NewEmisData!K:K, NewEmisData!$A:$A, "LDV", NewEmisData!$B:$B, $A23, NewEmisData!$C:$C, $H23, NewEmisData!$D:$D, BY$2))</f>
        <v>8.29112788035897E-2</v>
      </c>
      <c r="BZ23" s="335">
        <f>$I23*IF($G23="Pickup", SUMIFS(NewEmisData!L:L, NewEmisData!$A:$A, "Pickup", NewEmisData!$B:$B, $A23, NewEmisData!$C:$C, $H23, NewEmisData!$D:$D, BZ$2), SUMIFS(NewEmisData!L:L, NewEmisData!$A:$A, "LDV", NewEmisData!$B:$B, $A23, NewEmisData!$C:$C, $H23, NewEmisData!$D:$D, BZ$2))</f>
        <v>8.1769325094706399E-2</v>
      </c>
      <c r="CA23" s="335">
        <f>$I23*IF($G23="Pickup", SUMIFS(NewEmisData!M:M, NewEmisData!$A:$A, "Pickup", NewEmisData!$B:$B, $A23, NewEmisData!$C:$C, $H23, NewEmisData!$D:$D, CA$2), SUMIFS(NewEmisData!M:M, NewEmisData!$A:$A, "LDV", NewEmisData!$B:$B, $A23, NewEmisData!$C:$C, $H23, NewEmisData!$D:$D, CA$2))</f>
        <v>8.2597604585349302E-2</v>
      </c>
      <c r="CB23" s="335">
        <v>6.7885050257220386E-2</v>
      </c>
      <c r="CC23" s="335">
        <f>$I23*IF($G23="Pickup", SUMIFS(NewEmisData!E:E, NewEmisData!$A:$A, "Pickup", NewEmisData!$B:$B, $A23, NewEmisData!$C:$C, $H23, NewEmisData!$D:$D, CC$2), SUMIFS(NewEmisData!E:E, NewEmisData!$A:$A, "LDV", NewEmisData!$B:$B, $A23, NewEmisData!$C:$C, $H23, NewEmisData!$D:$D, CC$2))</f>
        <v>8.3475144055890696E-3</v>
      </c>
      <c r="CD23" s="335">
        <f>$I23*IF($G23="Pickup", SUMIFS(NewEmisData!F:F, NewEmisData!$A:$A, "Pickup", NewEmisData!$B:$B, $A23, NewEmisData!$C:$C, $H23, NewEmisData!$D:$D, CD$2), SUMIFS(NewEmisData!F:F, NewEmisData!$A:$A, "LDV", NewEmisData!$B:$B, $A23, NewEmisData!$C:$C, $H23, NewEmisData!$D:$D, CD$2))</f>
        <v>8.3475050021309897E-3</v>
      </c>
      <c r="CE23" s="335">
        <f>$I23*IF($G23="Pickup", SUMIFS(NewEmisData!G:G, NewEmisData!$A:$A, "Pickup", NewEmisData!$B:$B, $A23, NewEmisData!$C:$C, $H23, NewEmisData!$D:$D, CE$2), SUMIFS(NewEmisData!G:G, NewEmisData!$A:$A, "LDV", NewEmisData!$B:$B, $A23, NewEmisData!$C:$C, $H23, NewEmisData!$D:$D, CE$2))</f>
        <v>8.08244701774582E-3</v>
      </c>
      <c r="CF23" s="335">
        <f>$I23*IF($G23="Pickup", SUMIFS(NewEmisData!H:H, NewEmisData!$A:$A, "Pickup", NewEmisData!$B:$B, $A23, NewEmisData!$C:$C, $H23, NewEmisData!$D:$D, CF$2), SUMIFS(NewEmisData!H:H, NewEmisData!$A:$A, "LDV", NewEmisData!$B:$B, $A23, NewEmisData!$C:$C, $H23, NewEmisData!$D:$D, CF$2))</f>
        <v>8.0824466744851501E-3</v>
      </c>
      <c r="CG23" s="335">
        <f>$I23*IF($G23="Pickup", SUMIFS(NewEmisData!I:I, NewEmisData!$A:$A, "Pickup", NewEmisData!$B:$B, $A23, NewEmisData!$C:$C, $H23, NewEmisData!$D:$D, CG$2), SUMIFS(NewEmisData!I:I, NewEmisData!$A:$A, "LDV", NewEmisData!$B:$B, $A23, NewEmisData!$C:$C, $H23, NewEmisData!$D:$D, CG$2))</f>
        <v>8.0824532011126195E-3</v>
      </c>
      <c r="CH23" s="335">
        <f>$I23*IF($G23="Pickup", SUMIFS(NewEmisData!J:J, NewEmisData!$A:$A, "Pickup", NewEmisData!$B:$B, $A23, NewEmisData!$C:$C, $H23, NewEmisData!$D:$D, CH$2), SUMIFS(NewEmisData!J:J, NewEmisData!$A:$A, "LDV", NewEmisData!$B:$B, $A23, NewEmisData!$C:$C, $H23, NewEmisData!$D:$D, CH$2))</f>
        <v>8.0824503228617596E-3</v>
      </c>
      <c r="CI23" s="335">
        <f>$I23*IF($G23="Pickup", SUMIFS(NewEmisData!K:K, NewEmisData!$A:$A, "Pickup", NewEmisData!$B:$B, $A23, NewEmisData!$C:$C, $H23, NewEmisData!$D:$D, CI$2), SUMIFS(NewEmisData!K:K, NewEmisData!$A:$A, "LDV", NewEmisData!$B:$B, $A23, NewEmisData!$C:$C, $H23, NewEmisData!$D:$D, CI$2))</f>
        <v>8.0824460840520501E-3</v>
      </c>
      <c r="CJ23" s="335">
        <f>$I23*IF($G23="Pickup", SUMIFS(NewEmisData!L:L, NewEmisData!$A:$A, "Pickup", NewEmisData!$B:$B, $A23, NewEmisData!$C:$C, $H23, NewEmisData!$D:$D, CJ$2), SUMIFS(NewEmisData!L:L, NewEmisData!$A:$A, "LDV", NewEmisData!$B:$B, $A23, NewEmisData!$C:$C, $H23, NewEmisData!$D:$D, CJ$2))</f>
        <v>8.0824422769742409E-3</v>
      </c>
      <c r="CK23" s="335">
        <f>$I23*IF($G23="Pickup", SUMIFS(NewEmisData!M:M, NewEmisData!$A:$A, "Pickup", NewEmisData!$B:$B, $A23, NewEmisData!$C:$C, $H23, NewEmisData!$D:$D, CK$2), SUMIFS(NewEmisData!M:M, NewEmisData!$A:$A, "LDV", NewEmisData!$B:$B, $A23, NewEmisData!$C:$C, $H23, NewEmisData!$D:$D, CK$2))</f>
        <v>8.0824509340592203E-3</v>
      </c>
      <c r="CL23" s="335">
        <v>7.6624626482054738E-3</v>
      </c>
      <c r="CM23" s="335">
        <f>$I23*IF($G23="Pickup", SUMIFS(NewEmisData!E:E, NewEmisData!$A:$A, "Pickup", NewEmisData!$B:$B, $A23, NewEmisData!$C:$C, $H23, NewEmisData!$D:$D, CM$2), SUMIFS(NewEmisData!E:E, NewEmisData!$A:$A, "LDV", NewEmisData!$B:$B, $A23, NewEmisData!$C:$C, $H23, NewEmisData!$D:$D, CM$2))</f>
        <v>1.3603114579099601E-3</v>
      </c>
      <c r="CN23" s="335">
        <f>$I23*IF($G23="Pickup", SUMIFS(NewEmisData!F:F, NewEmisData!$A:$A, "Pickup", NewEmisData!$B:$B, $A23, NewEmisData!$C:$C, $H23, NewEmisData!$D:$D, CN$2), SUMIFS(NewEmisData!F:F, NewEmisData!$A:$A, "LDV", NewEmisData!$B:$B, $A23, NewEmisData!$C:$C, $H23, NewEmisData!$D:$D, CN$2))</f>
        <v>1.2207380016465801E-3</v>
      </c>
      <c r="CO23" s="335">
        <f>$I23*IF($G23="Pickup", SUMIFS(NewEmisData!G:G, NewEmisData!$A:$A, "Pickup", NewEmisData!$B:$B, $A23, NewEmisData!$C:$C, $H23, NewEmisData!$D:$D, CO$2), SUMIFS(NewEmisData!G:G, NewEmisData!$A:$A, "LDV", NewEmisData!$B:$B, $A23, NewEmisData!$C:$C, $H23, NewEmisData!$D:$D, CO$2))</f>
        <v>9.3236224679539895E-4</v>
      </c>
      <c r="CP23" s="335">
        <f>$I23*IF($G23="Pickup", SUMIFS(NewEmisData!H:H, NewEmisData!$A:$A, "Pickup", NewEmisData!$B:$B, $A23, NewEmisData!$C:$C, $H23, NewEmisData!$D:$D, CP$2), SUMIFS(NewEmisData!H:H, NewEmisData!$A:$A, "LDV", NewEmisData!$B:$B, $A23, NewEmisData!$C:$C, $H23, NewEmisData!$D:$D, CP$2))</f>
        <v>9.3485838545814197E-4</v>
      </c>
      <c r="CQ23" s="335">
        <f>$I23*IF($G23="Pickup", SUMIFS(NewEmisData!I:I, NewEmisData!$A:$A, "Pickup", NewEmisData!$B:$B, $A23, NewEmisData!$C:$C, $H23, NewEmisData!$D:$D, CQ$2), SUMIFS(NewEmisData!I:I, NewEmisData!$A:$A, "LDV", NewEmisData!$B:$B, $A23, NewEmisData!$C:$C, $H23, NewEmisData!$D:$D, CQ$2))</f>
        <v>9.4390894833491995E-4</v>
      </c>
      <c r="CR23" s="335">
        <f>$I23*IF($G23="Pickup", SUMIFS(NewEmisData!J:J, NewEmisData!$A:$A, "Pickup", NewEmisData!$B:$B, $A23, NewEmisData!$C:$C, $H23, NewEmisData!$D:$D, CR$2), SUMIFS(NewEmisData!J:J, NewEmisData!$A:$A, "LDV", NewEmisData!$B:$B, $A23, NewEmisData!$C:$C, $H23, NewEmisData!$D:$D, CR$2))</f>
        <v>9.55738731182473E-4</v>
      </c>
      <c r="CS23" s="335">
        <f>$I23*IF($G23="Pickup", SUMIFS(NewEmisData!K:K, NewEmisData!$A:$A, "Pickup", NewEmisData!$B:$B, $A23, NewEmisData!$C:$C, $H23, NewEmisData!$D:$D, CS$2), SUMIFS(NewEmisData!K:K, NewEmisData!$A:$A, "LDV", NewEmisData!$B:$B, $A23, NewEmisData!$C:$C, $H23, NewEmisData!$D:$D, CS$2))</f>
        <v>9.6174235704452298E-4</v>
      </c>
      <c r="CT23" s="335">
        <f>$I23*IF($G23="Pickup", SUMIFS(NewEmisData!L:L, NewEmisData!$A:$A, "Pickup", NewEmisData!$B:$B, $A23, NewEmisData!$C:$C, $H23, NewEmisData!$D:$D, CT$2), SUMIFS(NewEmisData!L:L, NewEmisData!$A:$A, "LDV", NewEmisData!$B:$B, $A23, NewEmisData!$C:$C, $H23, NewEmisData!$D:$D, CT$2))</f>
        <v>9.6365485009094001E-4</v>
      </c>
      <c r="CU23" s="335">
        <f>$I23*IF($G23="Pickup", SUMIFS(NewEmisData!M:M, NewEmisData!$A:$A, "Pickup", NewEmisData!$B:$B, $A23, NewEmisData!$C:$C, $H23, NewEmisData!$D:$D, CU$2), SUMIFS(NewEmisData!M:M, NewEmisData!$A:$A, "LDV", NewEmisData!$B:$B, $A23, NewEmisData!$C:$C, $H23, NewEmisData!$D:$D, CU$2))</f>
        <v>9.6663636454146504E-4</v>
      </c>
      <c r="CV23" s="335">
        <v>6.6624108361503735E-4</v>
      </c>
      <c r="CW23" s="335">
        <v>1.7855353475311885E-3</v>
      </c>
      <c r="CX23" s="335">
        <v>1.1158238015562326E-3</v>
      </c>
      <c r="CY23" s="335">
        <v>9.3466086006125206E-4</v>
      </c>
      <c r="CZ23" s="335">
        <v>8.3812350595498144E-4</v>
      </c>
      <c r="DA23" s="335">
        <v>6.4708026295585627E-4</v>
      </c>
      <c r="DB23" s="335">
        <v>5.1533534928113322E-4</v>
      </c>
      <c r="DC23" s="335">
        <v>4.978529843416348E-4</v>
      </c>
      <c r="DD23" s="335">
        <v>4.9300315911808101E-4</v>
      </c>
      <c r="DE23" s="335">
        <v>4.9234696878064995E-4</v>
      </c>
      <c r="DF23" s="335">
        <v>4.9234696878064995E-4</v>
      </c>
      <c r="DG23" s="335">
        <f>$I23*IF($G23="Pickup", SUMIFS(NewEmisData!E:E, NewEmisData!$A:$A, "Pickup", NewEmisData!$B:$B, $A23, NewEmisData!$C:$C, $H23, NewEmisData!$D:$D, DG$2), SUMIFS(NewEmisData!E:E, NewEmisData!$A:$A, "LDV", NewEmisData!$B:$B, $A23, NewEmisData!$C:$C, $H23, NewEmisData!$D:$D, DG$2))</f>
        <v>0</v>
      </c>
      <c r="DH23" s="335">
        <f>$I23*IF($G23="Pickup", SUMIFS(NewEmisData!F:F, NewEmisData!$A:$A, "Pickup", NewEmisData!$B:$B, $A23, NewEmisData!$C:$C, $H23, NewEmisData!$D:$D, DH$2), SUMIFS(NewEmisData!F:F, NewEmisData!$A:$A, "LDV", NewEmisData!$B:$B, $A23, NewEmisData!$C:$C, $H23, NewEmisData!$D:$D, DH$2))</f>
        <v>0</v>
      </c>
      <c r="DI23" s="335">
        <f>$I23*IF($G23="Pickup", SUMIFS(NewEmisData!G:G, NewEmisData!$A:$A, "Pickup", NewEmisData!$B:$B, $A23, NewEmisData!$C:$C, $H23, NewEmisData!$D:$D, DI$2), SUMIFS(NewEmisData!G:G, NewEmisData!$A:$A, "LDV", NewEmisData!$B:$B, $A23, NewEmisData!$C:$C, $H23, NewEmisData!$D:$D, DI$2))</f>
        <v>0</v>
      </c>
      <c r="DJ23" s="335">
        <f>$I23*IF($G23="Pickup", SUMIFS(NewEmisData!H:H, NewEmisData!$A:$A, "Pickup", NewEmisData!$B:$B, $A23, NewEmisData!$C:$C, $H23, NewEmisData!$D:$D, DJ$2), SUMIFS(NewEmisData!H:H, NewEmisData!$A:$A, "LDV", NewEmisData!$B:$B, $A23, NewEmisData!$C:$C, $H23, NewEmisData!$D:$D, DJ$2))</f>
        <v>0</v>
      </c>
      <c r="DK23" s="335">
        <f>$I23*IF($G23="Pickup", SUMIFS(NewEmisData!I:I, NewEmisData!$A:$A, "Pickup", NewEmisData!$B:$B, $A23, NewEmisData!$C:$C, $H23, NewEmisData!$D:$D, DK$2), SUMIFS(NewEmisData!I:I, NewEmisData!$A:$A, "LDV", NewEmisData!$B:$B, $A23, NewEmisData!$C:$C, $H23, NewEmisData!$D:$D, DK$2))</f>
        <v>0</v>
      </c>
      <c r="DL23" s="335">
        <f>$I23*IF($G23="Pickup", SUMIFS(NewEmisData!J:J, NewEmisData!$A:$A, "Pickup", NewEmisData!$B:$B, $A23, NewEmisData!$C:$C, $H23, NewEmisData!$D:$D, DL$2), SUMIFS(NewEmisData!J:J, NewEmisData!$A:$A, "LDV", NewEmisData!$B:$B, $A23, NewEmisData!$C:$C, $H23, NewEmisData!$D:$D, DL$2))</f>
        <v>0</v>
      </c>
      <c r="DM23" s="335">
        <f>$I23*IF($G23="Pickup", SUMIFS(NewEmisData!K:K, NewEmisData!$A:$A, "Pickup", NewEmisData!$B:$B, $A23, NewEmisData!$C:$C, $H23, NewEmisData!$D:$D, DM$2), SUMIFS(NewEmisData!K:K, NewEmisData!$A:$A, "LDV", NewEmisData!$B:$B, $A23, NewEmisData!$C:$C, $H23, NewEmisData!$D:$D, DM$2))</f>
        <v>0</v>
      </c>
      <c r="DN23" s="335">
        <f>$I23*IF($G23="Pickup", SUMIFS(NewEmisData!L:L, NewEmisData!$A:$A, "Pickup", NewEmisData!$B:$B, $A23, NewEmisData!$C:$C, $H23, NewEmisData!$D:$D, DN$2), SUMIFS(NewEmisData!L:L, NewEmisData!$A:$A, "LDV", NewEmisData!$B:$B, $A23, NewEmisData!$C:$C, $H23, NewEmisData!$D:$D, DN$2))</f>
        <v>0</v>
      </c>
      <c r="DO23" s="335">
        <f>$I23*IF($G23="Pickup", SUMIFS(NewEmisData!M:M, NewEmisData!$A:$A, "Pickup", NewEmisData!$B:$B, $A23, NewEmisData!$C:$C, $H23, NewEmisData!$D:$D, DO$2), SUMIFS(NewEmisData!M:M, NewEmisData!$A:$A, "LDV", NewEmisData!$B:$B, $A23, NewEmisData!$C:$C, $H23, NewEmisData!$D:$D, DO$2))</f>
        <v>0</v>
      </c>
      <c r="DP23" s="335">
        <v>3.6332767108157723E-4</v>
      </c>
      <c r="DQ23" s="335">
        <f>$I23*IF($G23="Pickup", SUMIFS(NewEmisData!E:E, NewEmisData!$A:$A, "Pickup", NewEmisData!$B:$B, $A23, NewEmisData!$C:$C, $H23, NewEmisData!$D:$D, DQ$2), SUMIFS(NewEmisData!E:E, NewEmisData!$A:$A, "LDV", NewEmisData!$B:$B, $A23, NewEmisData!$C:$C, $H23, NewEmisData!$D:$D, DQ$2))</f>
        <v>2.1427437388803601E-2</v>
      </c>
      <c r="DR23" s="335">
        <f>$I23*IF($G23="Pickup", SUMIFS(NewEmisData!F:F, NewEmisData!$A:$A, "Pickup", NewEmisData!$B:$B, $A23, NewEmisData!$C:$C, $H23, NewEmisData!$D:$D, DR$2), SUMIFS(NewEmisData!F:F, NewEmisData!$A:$A, "LDV", NewEmisData!$B:$B, $A23, NewEmisData!$C:$C, $H23, NewEmisData!$D:$D, DR$2))</f>
        <v>6.8123810851615701E-2</v>
      </c>
      <c r="DS23" s="335">
        <f>$I23*IF($G23="Pickup", SUMIFS(NewEmisData!G:G, NewEmisData!$A:$A, "Pickup", NewEmisData!$B:$B, $A23, NewEmisData!$C:$C, $H23, NewEmisData!$D:$D, DS$2), SUMIFS(NewEmisData!G:G, NewEmisData!$A:$A, "LDV", NewEmisData!$B:$B, $A23, NewEmisData!$C:$C, $H23, NewEmisData!$D:$D, DS$2))</f>
        <v>8.4114282979682597E-2</v>
      </c>
      <c r="DT23" s="335">
        <f>$I23*IF($G23="Pickup", SUMIFS(NewEmisData!H:H, NewEmisData!$A:$A, "Pickup", NewEmisData!$B:$B, $A23, NewEmisData!$C:$C, $H23, NewEmisData!$D:$D, DT$2), SUMIFS(NewEmisData!H:H, NewEmisData!$A:$A, "LDV", NewEmisData!$B:$B, $A23, NewEmisData!$C:$C, $H23, NewEmisData!$D:$D, DT$2))</f>
        <v>8.5739970566574605E-2</v>
      </c>
      <c r="DU23" s="335">
        <f>$I23*IF($G23="Pickup", SUMIFS(NewEmisData!I:I, NewEmisData!$A:$A, "Pickup", NewEmisData!$B:$B, $A23, NewEmisData!$C:$C, $H23, NewEmisData!$D:$D, DU$2), SUMIFS(NewEmisData!I:I, NewEmisData!$A:$A, "LDV", NewEmisData!$B:$B, $A23, NewEmisData!$C:$C, $H23, NewEmisData!$D:$D, DU$2))</f>
        <v>8.8151775783847697E-2</v>
      </c>
      <c r="DV23" s="335">
        <f>$I23*IF($G23="Pickup", SUMIFS(NewEmisData!J:J, NewEmisData!$A:$A, "Pickup", NewEmisData!$B:$B, $A23, NewEmisData!$C:$C, $H23, NewEmisData!$D:$D, DV$2), SUMIFS(NewEmisData!J:J, NewEmisData!$A:$A, "LDV", NewEmisData!$B:$B, $A23, NewEmisData!$C:$C, $H23, NewEmisData!$D:$D, DV$2))</f>
        <v>8.8303165081313403E-2</v>
      </c>
      <c r="DW23" s="335">
        <f>$I23*IF($G23="Pickup", SUMIFS(NewEmisData!K:K, NewEmisData!$A:$A, "Pickup", NewEmisData!$B:$B, $A23, NewEmisData!$C:$C, $H23, NewEmisData!$D:$D, DW$2), SUMIFS(NewEmisData!K:K, NewEmisData!$A:$A, "LDV", NewEmisData!$B:$B, $A23, NewEmisData!$C:$C, $H23, NewEmisData!$D:$D, DW$2))</f>
        <v>8.7389438008873596E-2</v>
      </c>
      <c r="DX23" s="335">
        <f>$I23*IF($G23="Pickup", SUMIFS(NewEmisData!L:L, NewEmisData!$A:$A, "Pickup", NewEmisData!$B:$B, $A23, NewEmisData!$C:$C, $H23, NewEmisData!$D:$D, DX$2), SUMIFS(NewEmisData!L:L, NewEmisData!$A:$A, "LDV", NewEmisData!$B:$B, $A23, NewEmisData!$C:$C, $H23, NewEmisData!$D:$D, DX$2))</f>
        <v>8.6177018251102494E-2</v>
      </c>
      <c r="DY23" s="335">
        <f>$I23*IF($G23="Pickup", SUMIFS(NewEmisData!M:M, NewEmisData!$A:$A, "Pickup", NewEmisData!$B:$B, $A23, NewEmisData!$C:$C, $H23, NewEmisData!$D:$D, DY$2), SUMIFS(NewEmisData!M:M, NewEmisData!$A:$A, "LDV", NewEmisData!$B:$B, $A23, NewEmisData!$C:$C, $H23, NewEmisData!$D:$D, DY$2))</f>
        <v>8.7069443437911398E-2</v>
      </c>
      <c r="DZ23" s="335">
        <v>6.9838537223093883E-2</v>
      </c>
      <c r="EA23" s="335">
        <f t="shared" si="2"/>
        <v>498.51060445480499</v>
      </c>
      <c r="EB23" s="335">
        <f t="shared" si="3"/>
        <v>427.96898586055102</v>
      </c>
      <c r="EC23" s="335">
        <f t="shared" si="4"/>
        <v>313.58403824310199</v>
      </c>
      <c r="ED23" s="335">
        <f t="shared" si="5"/>
        <v>263.48651447023201</v>
      </c>
      <c r="EE23" s="335">
        <f t="shared" si="6"/>
        <v>240.732982853072</v>
      </c>
      <c r="EF23" s="335">
        <f t="shared" si="7"/>
        <v>231.37893577755901</v>
      </c>
      <c r="EG23" s="335">
        <f t="shared" si="8"/>
        <v>225.706930682983</v>
      </c>
      <c r="EH23" s="335">
        <f t="shared" si="9"/>
        <v>223.59774894311099</v>
      </c>
      <c r="EI23" s="335">
        <f t="shared" si="10"/>
        <v>223.62259579940101</v>
      </c>
      <c r="EJ23" s="335">
        <f t="shared" si="11"/>
        <v>0.20396325972560742</v>
      </c>
      <c r="EK23" s="335">
        <f t="shared" si="12"/>
        <v>1.95668713494791</v>
      </c>
      <c r="EL23" s="335">
        <f t="shared" si="13"/>
        <v>1.03408849531611</v>
      </c>
      <c r="EM23" s="335">
        <f t="shared" si="14"/>
        <v>0.13937953634174</v>
      </c>
      <c r="EN23" s="335">
        <f t="shared" si="15"/>
        <v>8.1975438007071702E-2</v>
      </c>
      <c r="EO23" s="335">
        <f t="shared" si="16"/>
        <v>5.4488345369794799E-2</v>
      </c>
      <c r="EP23" s="335">
        <f t="shared" si="17"/>
        <v>4.9514749087093503E-2</v>
      </c>
      <c r="EQ23" s="335">
        <f t="shared" si="18"/>
        <v>4.5924427698312099E-2</v>
      </c>
      <c r="ER23" s="335">
        <f t="shared" si="19"/>
        <v>4.4303138009832502E-2</v>
      </c>
      <c r="ES23" s="335">
        <f t="shared" si="20"/>
        <v>4.4775258868072099E-2</v>
      </c>
      <c r="ET23" s="335">
        <f t="shared" si="21"/>
        <v>4.1644851932661778E-2</v>
      </c>
      <c r="EU23" s="335">
        <f t="shared" si="22"/>
        <v>1.2408455682624201E-2</v>
      </c>
      <c r="EV23" s="335">
        <f t="shared" si="23"/>
        <v>1.0276019938438199E-2</v>
      </c>
      <c r="EW23" s="335">
        <f t="shared" si="24"/>
        <v>2.6298327304881399E-3</v>
      </c>
      <c r="EX23" s="335">
        <f t="shared" si="25"/>
        <v>2.2006244414905498E-3</v>
      </c>
      <c r="EY23" s="335">
        <f t="shared" si="26"/>
        <v>2.00758155548776E-3</v>
      </c>
      <c r="EZ23" s="335">
        <f t="shared" si="27"/>
        <v>1.9295264605228199E-3</v>
      </c>
      <c r="FA23" s="335">
        <f t="shared" si="28"/>
        <v>1.8817456818101699E-3</v>
      </c>
      <c r="FB23" s="335">
        <f t="shared" si="29"/>
        <v>1.86416072801446E-3</v>
      </c>
      <c r="FC23" s="335">
        <f t="shared" si="30"/>
        <v>1.86436908040036E-3</v>
      </c>
      <c r="FD23" s="335">
        <f t="shared" si="31"/>
        <v>1.6665713577985891E-3</v>
      </c>
      <c r="FE23" s="335">
        <f t="shared" si="32"/>
        <v>0.13590431504000899</v>
      </c>
      <c r="FF23" s="335">
        <f t="shared" si="33"/>
        <v>9.19661609908244E-2</v>
      </c>
      <c r="FG23" s="335">
        <f t="shared" si="34"/>
        <v>5.0104052009984502E-2</v>
      </c>
      <c r="FH23" s="335">
        <f t="shared" si="35"/>
        <v>4.9014806290740898E-2</v>
      </c>
      <c r="FI23" s="335">
        <f t="shared" si="36"/>
        <v>4.8883022727650001E-2</v>
      </c>
      <c r="FJ23" s="335">
        <f t="shared" si="37"/>
        <v>4.8958613624750798E-2</v>
      </c>
      <c r="FK23" s="335">
        <f t="shared" si="38"/>
        <v>4.8958938451988898E-2</v>
      </c>
      <c r="FL23" s="335">
        <f t="shared" si="39"/>
        <v>4.8949340858878199E-2</v>
      </c>
      <c r="FM23" s="335">
        <f t="shared" si="40"/>
        <v>4.8997116084640698E-2</v>
      </c>
      <c r="FN23" s="335">
        <f t="shared" si="41"/>
        <v>3.2808645285750677E-2</v>
      </c>
      <c r="FO23" s="335">
        <f t="shared" si="42"/>
        <v>7.4829321328432702E-2</v>
      </c>
      <c r="FP23" s="335">
        <f t="shared" si="43"/>
        <v>3.4406309924688003E-2</v>
      </c>
      <c r="FQ23" s="335">
        <f t="shared" si="44"/>
        <v>1.00241937308752E-2</v>
      </c>
      <c r="FR23" s="335">
        <f t="shared" si="45"/>
        <v>9.0221104554758305E-3</v>
      </c>
      <c r="FS23" s="335">
        <f t="shared" si="46"/>
        <v>8.9008490587291992E-3</v>
      </c>
      <c r="FT23" s="335">
        <f t="shared" si="47"/>
        <v>8.9704063704956795E-3</v>
      </c>
      <c r="FU23" s="335">
        <f t="shared" si="48"/>
        <v>8.9707258656393594E-3</v>
      </c>
      <c r="FV23" s="335">
        <f t="shared" si="49"/>
        <v>8.9618977988404798E-3</v>
      </c>
      <c r="FW23" s="335">
        <f t="shared" si="50"/>
        <v>9.0058077781541897E-3</v>
      </c>
      <c r="FX23" s="335">
        <f t="shared" si="51"/>
        <v>6.5796176943480836E-3</v>
      </c>
    </row>
    <row r="24" spans="1:180" x14ac:dyDescent="0.2">
      <c r="A24" s="305" t="str">
        <f>_xlfn.CONCAT(IF(LEFT(TRIM(A23),1)="*", "*R", "R"), 1+RIGHT(TRIM(A23),1))</f>
        <v>R6</v>
      </c>
      <c r="B24" s="305" t="str">
        <f t="shared" si="63"/>
        <v>TLCDSL11</v>
      </c>
      <c r="C24" s="305" t="str">
        <f t="shared" si="64"/>
        <v>TL.DSL.C.DSL.2011</v>
      </c>
      <c r="D24" s="301" t="str">
        <f t="shared" si="65"/>
        <v>bn-vmt, bn-vmt/a</v>
      </c>
      <c r="E24" s="301" t="str">
        <f t="shared" si="66"/>
        <v>TRNDSL</v>
      </c>
      <c r="F24" s="301" t="str">
        <f t="shared" si="67"/>
        <v>TL</v>
      </c>
      <c r="G24" s="315" t="s">
        <v>815</v>
      </c>
      <c r="H24" s="315" t="s">
        <v>816</v>
      </c>
      <c r="I24" s="315">
        <v>1</v>
      </c>
      <c r="J24" s="315" t="str">
        <f t="shared" si="52"/>
        <v>Compact car-DSL</v>
      </c>
      <c r="K24" s="335">
        <f>$I24*IF($G24="Pickup", SUMIFS(NewEmisData!E:E, NewEmisData!$A:$A, "Pickup", NewEmisData!$B:$B, $A24, NewEmisData!$C:$C, $H24, NewEmisData!$D:$D, K$2), SUMIFS(NewEmisData!E:E, NewEmisData!$A:$A, "LDV", NewEmisData!$B:$B, $A24, NewEmisData!$C:$C, $H24, NewEmisData!$D:$D, K$2))</f>
        <v>475.10061950162901</v>
      </c>
      <c r="L24" s="335">
        <f>$I24*IF($G24="Pickup", SUMIFS(NewEmisData!F:F, NewEmisData!$A:$A, "Pickup", NewEmisData!$B:$B, $A24, NewEmisData!$C:$C, $H24, NewEmisData!$D:$D, L$2), SUMIFS(NewEmisData!F:F, NewEmisData!$A:$A, "LDV", NewEmisData!$B:$B, $A24, NewEmisData!$C:$C, $H24, NewEmisData!$D:$D, L$2))</f>
        <v>425.759425077473</v>
      </c>
      <c r="M24" s="335">
        <f>$I24*IF($G24="Pickup", SUMIFS(NewEmisData!G:G, NewEmisData!$A:$A, "Pickup", NewEmisData!$B:$B, $A24, NewEmisData!$C:$C, $H24, NewEmisData!$D:$D, M$2), SUMIFS(NewEmisData!G:G, NewEmisData!$A:$A, "LDV", NewEmisData!$B:$B, $A24, NewEmisData!$C:$C, $H24, NewEmisData!$D:$D, M$2))</f>
        <v>324.82271634308898</v>
      </c>
      <c r="N24" s="335">
        <f>$I24*IF($G24="Pickup", SUMIFS(NewEmisData!H:H, NewEmisData!$A:$A, "Pickup", NewEmisData!$B:$B, $A24, NewEmisData!$C:$C, $H24, NewEmisData!$D:$D, N$2), SUMIFS(NewEmisData!H:H, NewEmisData!$A:$A, "LDV", NewEmisData!$B:$B, $A24, NewEmisData!$C:$C, $H24, NewEmisData!$D:$D, N$2))</f>
        <v>272.72616291819003</v>
      </c>
      <c r="O24" s="335">
        <f>$I24*IF($G24="Pickup", SUMIFS(NewEmisData!I:I, NewEmisData!$A:$A, "Pickup", NewEmisData!$B:$B, $A24, NewEmisData!$C:$C, $H24, NewEmisData!$D:$D, O$2), SUMIFS(NewEmisData!I:I, NewEmisData!$A:$A, "LDV", NewEmisData!$B:$B, $A24, NewEmisData!$C:$C, $H24, NewEmisData!$D:$D, O$2))</f>
        <v>248.98422365878099</v>
      </c>
      <c r="P24" s="335">
        <f>$I24*IF($G24="Pickup", SUMIFS(NewEmisData!J:J, NewEmisData!$A:$A, "Pickup", NewEmisData!$B:$B, $A24, NewEmisData!$C:$C, $H24, NewEmisData!$D:$D, P$2), SUMIFS(NewEmisData!J:J, NewEmisData!$A:$A, "LDV", NewEmisData!$B:$B, $A24, NewEmisData!$C:$C, $H24, NewEmisData!$D:$D, P$2))</f>
        <v>239.138945196208</v>
      </c>
      <c r="Q24" s="335">
        <f>$I24*IF($G24="Pickup", SUMIFS(NewEmisData!K:K, NewEmisData!$A:$A, "Pickup", NewEmisData!$B:$B, $A24, NewEmisData!$C:$C, $H24, NewEmisData!$D:$D, Q$2), SUMIFS(NewEmisData!K:K, NewEmisData!$A:$A, "LDV", NewEmisData!$B:$B, $A24, NewEmisData!$C:$C, $H24, NewEmisData!$D:$D, Q$2))</f>
        <v>233.186205993041</v>
      </c>
      <c r="R24" s="335">
        <f>$I24*IF($G24="Pickup", SUMIFS(NewEmisData!L:L, NewEmisData!$A:$A, "Pickup", NewEmisData!$B:$B, $A24, NewEmisData!$C:$C, $H24, NewEmisData!$D:$D, R$2), SUMIFS(NewEmisData!L:L, NewEmisData!$A:$A, "LDV", NewEmisData!$B:$B, $A24, NewEmisData!$C:$C, $H24, NewEmisData!$D:$D, R$2))</f>
        <v>230.98082777732901</v>
      </c>
      <c r="S24" s="335">
        <f>$I24*IF($G24="Pickup", SUMIFS(NewEmisData!M:M, NewEmisData!$A:$A, "Pickup", NewEmisData!$B:$B, $A24, NewEmisData!$C:$C, $H24, NewEmisData!$D:$D, S$2), SUMIFS(NewEmisData!M:M, NewEmisData!$A:$A, "LDV", NewEmisData!$B:$B, $A24, NewEmisData!$C:$C, $H24, NewEmisData!$D:$D, S$2))</f>
        <v>230.977797902075</v>
      </c>
      <c r="T24" s="335">
        <v>0.20396325972560742</v>
      </c>
      <c r="U24" s="335">
        <f>$I24*IF($G24="Pickup", SUMIFS(NewEmisData!E:E, NewEmisData!$A:$A, "Pickup", NewEmisData!$B:$B, $A24, NewEmisData!$C:$C, $H24, NewEmisData!$D:$D, U$2), SUMIFS(NewEmisData!E:E, NewEmisData!$A:$A, "LDV", NewEmisData!$B:$B, $A24, NewEmisData!$C:$C, $H24, NewEmisData!$D:$D, U$2))</f>
        <v>1.9631552344971901</v>
      </c>
      <c r="V24" s="335">
        <f>$I24*IF($G24="Pickup", SUMIFS(NewEmisData!F:F, NewEmisData!$A:$A, "Pickup", NewEmisData!$B:$B, $A24, NewEmisData!$C:$C, $H24, NewEmisData!$D:$D, V$2), SUMIFS(NewEmisData!F:F, NewEmisData!$A:$A, "LDV", NewEmisData!$B:$B, $A24, NewEmisData!$C:$C, $H24, NewEmisData!$D:$D, V$2))</f>
        <v>1.3806125660772399</v>
      </c>
      <c r="W24" s="335">
        <f>$I24*IF($G24="Pickup", SUMIFS(NewEmisData!G:G, NewEmisData!$A:$A, "Pickup", NewEmisData!$B:$B, $A24, NewEmisData!$C:$C, $H24, NewEmisData!$D:$D, W$2), SUMIFS(NewEmisData!G:G, NewEmisData!$A:$A, "LDV", NewEmisData!$B:$B, $A24, NewEmisData!$C:$C, $H24, NewEmisData!$D:$D, W$2))</f>
        <v>0.129337211025188</v>
      </c>
      <c r="X24" s="335">
        <f>$I24*IF($G24="Pickup", SUMIFS(NewEmisData!H:H, NewEmisData!$A:$A, "Pickup", NewEmisData!$B:$B, $A24, NewEmisData!$C:$C, $H24, NewEmisData!$D:$D, X$2), SUMIFS(NewEmisData!H:H, NewEmisData!$A:$A, "LDV", NewEmisData!$B:$B, $A24, NewEmisData!$C:$C, $H24, NewEmisData!$D:$D, X$2))</f>
        <v>7.5114199181629995E-2</v>
      </c>
      <c r="Y24" s="335">
        <f>$I24*IF($G24="Pickup", SUMIFS(NewEmisData!I:I, NewEmisData!$A:$A, "Pickup", NewEmisData!$B:$B, $A24, NewEmisData!$C:$C, $H24, NewEmisData!$D:$D, Y$2), SUMIFS(NewEmisData!I:I, NewEmisData!$A:$A, "LDV", NewEmisData!$B:$B, $A24, NewEmisData!$C:$C, $H24, NewEmisData!$D:$D, Y$2))</f>
        <v>4.8850819053097599E-2</v>
      </c>
      <c r="Z24" s="335">
        <f>$I24*IF($G24="Pickup", SUMIFS(NewEmisData!J:J, NewEmisData!$A:$A, "Pickup", NewEmisData!$B:$B, $A24, NewEmisData!$C:$C, $H24, NewEmisData!$D:$D, Z$2), SUMIFS(NewEmisData!J:J, NewEmisData!$A:$A, "LDV", NewEmisData!$B:$B, $A24, NewEmisData!$C:$C, $H24, NewEmisData!$D:$D, Z$2))</f>
        <v>4.4000904465129997E-2</v>
      </c>
      <c r="AA24" s="335">
        <f>$I24*IF($G24="Pickup", SUMIFS(NewEmisData!K:K, NewEmisData!$A:$A, "Pickup", NewEmisData!$B:$B, $A24, NewEmisData!$C:$C, $H24, NewEmisData!$D:$D, AA$2), SUMIFS(NewEmisData!K:K, NewEmisData!$A:$A, "LDV", NewEmisData!$B:$B, $A24, NewEmisData!$C:$C, $H24, NewEmisData!$D:$D, AA$2))</f>
        <v>4.0593055376388902E-2</v>
      </c>
      <c r="AB24" s="335">
        <f>$I24*IF($G24="Pickup", SUMIFS(NewEmisData!L:L, NewEmisData!$A:$A, "Pickup", NewEmisData!$B:$B, $A24, NewEmisData!$C:$C, $H24, NewEmisData!$D:$D, AB$2), SUMIFS(NewEmisData!L:L, NewEmisData!$A:$A, "LDV", NewEmisData!$B:$B, $A24, NewEmisData!$C:$C, $H24, NewEmisData!$D:$D, AB$2))</f>
        <v>3.90779505535142E-2</v>
      </c>
      <c r="AC24" s="335">
        <f>$I24*IF($G24="Pickup", SUMIFS(NewEmisData!M:M, NewEmisData!$A:$A, "Pickup", NewEmisData!$B:$B, $A24, NewEmisData!$C:$C, $H24, NewEmisData!$D:$D, AC$2), SUMIFS(NewEmisData!M:M, NewEmisData!$A:$A, "LDV", NewEmisData!$B:$B, $A24, NewEmisData!$C:$C, $H24, NewEmisData!$D:$D, AC$2))</f>
        <v>3.9479948858560501E-2</v>
      </c>
      <c r="AD24" s="335">
        <v>4.1644851932661778E-2</v>
      </c>
      <c r="AE24" s="335">
        <f>$I24*IF($G24="Pickup", SUMIFS(NewEmisData!E:E, NewEmisData!$A:$A, "Pickup", NewEmisData!$B:$B, $A24, NewEmisData!$C:$C, $H24, NewEmisData!$D:$D, AE$2), SUMIFS(NewEmisData!E:E, NewEmisData!$A:$A, "LDV", NewEmisData!$B:$B, $A24, NewEmisData!$C:$C, $H24, NewEmisData!$D:$D, AE$2))</f>
        <v>1.17898559151298E-2</v>
      </c>
      <c r="AF24" s="335">
        <f>$I24*IF($G24="Pickup", SUMIFS(NewEmisData!F:F, NewEmisData!$A:$A, "Pickup", NewEmisData!$B:$B, $A24, NewEmisData!$C:$C, $H24, NewEmisData!$D:$D, AF$2), SUMIFS(NewEmisData!F:F, NewEmisData!$A:$A, "LDV", NewEmisData!$B:$B, $A24, NewEmisData!$C:$C, $H24, NewEmisData!$D:$D, AF$2))</f>
        <v>1.03183632568031E-2</v>
      </c>
      <c r="AG24" s="335">
        <f>$I24*IF($G24="Pickup", SUMIFS(NewEmisData!G:G, NewEmisData!$A:$A, "Pickup", NewEmisData!$B:$B, $A24, NewEmisData!$C:$C, $H24, NewEmisData!$D:$D, AG$2), SUMIFS(NewEmisData!G:G, NewEmisData!$A:$A, "LDV", NewEmisData!$B:$B, $A24, NewEmisData!$C:$C, $H24, NewEmisData!$D:$D, AG$2))</f>
        <v>2.7239955539880398E-3</v>
      </c>
      <c r="AH24" s="335">
        <f>$I24*IF($G24="Pickup", SUMIFS(NewEmisData!H:H, NewEmisData!$A:$A, "Pickup", NewEmisData!$B:$B, $A24, NewEmisData!$C:$C, $H24, NewEmisData!$D:$D, AH$2), SUMIFS(NewEmisData!H:H, NewEmisData!$A:$A, "LDV", NewEmisData!$B:$B, $A24, NewEmisData!$C:$C, $H24, NewEmisData!$D:$D, AH$2))</f>
        <v>2.27776189551411E-3</v>
      </c>
      <c r="AI24" s="335">
        <f>$I24*IF($G24="Pickup", SUMIFS(NewEmisData!I:I, NewEmisData!$A:$A, "Pickup", NewEmisData!$B:$B, $A24, NewEmisData!$C:$C, $H24, NewEmisData!$D:$D, AI$2), SUMIFS(NewEmisData!I:I, NewEmisData!$A:$A, "LDV", NewEmisData!$B:$B, $A24, NewEmisData!$C:$C, $H24, NewEmisData!$D:$D, AI$2))</f>
        <v>2.0763885131562E-3</v>
      </c>
      <c r="AJ24" s="335">
        <f>$I24*IF($G24="Pickup", SUMIFS(NewEmisData!J:J, NewEmisData!$A:$A, "Pickup", NewEmisData!$B:$B, $A24, NewEmisData!$C:$C, $H24, NewEmisData!$D:$D, AJ$2), SUMIFS(NewEmisData!J:J, NewEmisData!$A:$A, "LDV", NewEmisData!$B:$B, $A24, NewEmisData!$C:$C, $H24, NewEmisData!$D:$D, AJ$2))</f>
        <v>1.9942349161768602E-3</v>
      </c>
      <c r="AK24" s="335">
        <f>$I24*IF($G24="Pickup", SUMIFS(NewEmisData!K:K, NewEmisData!$A:$A, "Pickup", NewEmisData!$B:$B, $A24, NewEmisData!$C:$C, $H24, NewEmisData!$D:$D, AK$2), SUMIFS(NewEmisData!K:K, NewEmisData!$A:$A, "LDV", NewEmisData!$B:$B, $A24, NewEmisData!$C:$C, $H24, NewEmisData!$D:$D, AK$2))</f>
        <v>1.94410234302206E-3</v>
      </c>
      <c r="AL24" s="335">
        <f>$I24*IF($G24="Pickup", SUMIFS(NewEmisData!L:L, NewEmisData!$A:$A, "Pickup", NewEmisData!$B:$B, $A24, NewEmisData!$C:$C, $H24, NewEmisData!$D:$D, AL$2), SUMIFS(NewEmisData!L:L, NewEmisData!$A:$A, "LDV", NewEmisData!$B:$B, $A24, NewEmisData!$C:$C, $H24, NewEmisData!$D:$D, AL$2))</f>
        <v>1.92571555503505E-3</v>
      </c>
      <c r="AM24" s="335">
        <f>$I24*IF($G24="Pickup", SUMIFS(NewEmisData!M:M, NewEmisData!$A:$A, "Pickup", NewEmisData!$B:$B, $A24, NewEmisData!$C:$C, $H24, NewEmisData!$D:$D, AM$2), SUMIFS(NewEmisData!M:M, NewEmisData!$A:$A, "LDV", NewEmisData!$B:$B, $A24, NewEmisData!$C:$C, $H24, NewEmisData!$D:$D, AM$2))</f>
        <v>1.92569074305567E-3</v>
      </c>
      <c r="AN24" s="335">
        <v>1.6665713577985891E-3</v>
      </c>
      <c r="AO24" s="335">
        <f>$I24*IF($G24="Pickup", SUMIFS(NewEmisData!E:E, NewEmisData!$A:$A, "Pickup", NewEmisData!$B:$B, $A24, NewEmisData!$C:$C, $H24, NewEmisData!$D:$D, AO$2), SUMIFS(NewEmisData!E:E, NewEmisData!$A:$A, "LDV", NewEmisData!$B:$B, $A24, NewEmisData!$C:$C, $H24, NewEmisData!$D:$D, AO$2))</f>
        <v>0.13169009101509199</v>
      </c>
      <c r="AP24" s="335">
        <f>$I24*IF($G24="Pickup", SUMIFS(NewEmisData!F:F, NewEmisData!$A:$A, "Pickup", NewEmisData!$B:$B, $A24, NewEmisData!$C:$C, $H24, NewEmisData!$D:$D, AP$2), SUMIFS(NewEmisData!F:F, NewEmisData!$A:$A, "LDV", NewEmisData!$B:$B, $A24, NewEmisData!$C:$C, $H24, NewEmisData!$D:$D, AP$2))</f>
        <v>9.8083690249445299E-2</v>
      </c>
      <c r="AQ24" s="335">
        <f>$I24*IF($G24="Pickup", SUMIFS(NewEmisData!G:G, NewEmisData!$A:$A, "Pickup", NewEmisData!$B:$B, $A24, NewEmisData!$C:$C, $H24, NewEmisData!$D:$D, AQ$2), SUMIFS(NewEmisData!G:G, NewEmisData!$A:$A, "LDV", NewEmisData!$B:$B, $A24, NewEmisData!$C:$C, $H24, NewEmisData!$D:$D, AQ$2))</f>
        <v>5.5514430840345103E-2</v>
      </c>
      <c r="AR24" s="335">
        <f>$I24*IF($G24="Pickup", SUMIFS(NewEmisData!H:H, NewEmisData!$A:$A, "Pickup", NewEmisData!$B:$B, $A24, NewEmisData!$C:$C, $H24, NewEmisData!$D:$D, AR$2), SUMIFS(NewEmisData!H:H, NewEmisData!$A:$A, "LDV", NewEmisData!$B:$B, $A24, NewEmisData!$C:$C, $H24, NewEmisData!$D:$D, AR$2))</f>
        <v>5.44794684063677E-2</v>
      </c>
      <c r="AS24" s="335">
        <f>$I24*IF($G24="Pickup", SUMIFS(NewEmisData!I:I, NewEmisData!$A:$A, "Pickup", NewEmisData!$B:$B, $A24, NewEmisData!$C:$C, $H24, NewEmisData!$D:$D, AS$2), SUMIFS(NewEmisData!I:I, NewEmisData!$A:$A, "LDV", NewEmisData!$B:$B, $A24, NewEmisData!$C:$C, $H24, NewEmisData!$D:$D, AS$2))</f>
        <v>5.4352731860888202E-2</v>
      </c>
      <c r="AT24" s="335">
        <f>$I24*IF($G24="Pickup", SUMIFS(NewEmisData!J:J, NewEmisData!$A:$A, "Pickup", NewEmisData!$B:$B, $A24, NewEmisData!$C:$C, $H24, NewEmisData!$D:$D, AT$2), SUMIFS(NewEmisData!J:J, NewEmisData!$A:$A, "LDV", NewEmisData!$B:$B, $A24, NewEmisData!$C:$C, $H24, NewEmisData!$D:$D, AT$2))</f>
        <v>5.4423278764171301E-2</v>
      </c>
      <c r="AU24" s="335">
        <f>$I24*IF($G24="Pickup", SUMIFS(NewEmisData!K:K, NewEmisData!$A:$A, "Pickup", NewEmisData!$B:$B, $A24, NewEmisData!$C:$C, $H24, NewEmisData!$D:$D, AU$2), SUMIFS(NewEmisData!K:K, NewEmisData!$A:$A, "LDV", NewEmisData!$B:$B, $A24, NewEmisData!$C:$C, $H24, NewEmisData!$D:$D, AU$2))</f>
        <v>5.4421339109764703E-2</v>
      </c>
      <c r="AV24" s="335">
        <f>$I24*IF($G24="Pickup", SUMIFS(NewEmisData!L:L, NewEmisData!$A:$A, "Pickup", NewEmisData!$B:$B, $A24, NewEmisData!$C:$C, $H24, NewEmisData!$D:$D, AV$2), SUMIFS(NewEmisData!L:L, NewEmisData!$A:$A, "LDV", NewEmisData!$B:$B, $A24, NewEmisData!$C:$C, $H24, NewEmisData!$D:$D, AV$2))</f>
        <v>5.4411460704527799E-2</v>
      </c>
      <c r="AW24" s="335">
        <f>$I24*IF($G24="Pickup", SUMIFS(NewEmisData!M:M, NewEmisData!$A:$A, "Pickup", NewEmisData!$B:$B, $A24, NewEmisData!$C:$C, $H24, NewEmisData!$D:$D, AW$2), SUMIFS(NewEmisData!M:M, NewEmisData!$A:$A, "LDV", NewEmisData!$B:$B, $A24, NewEmisData!$C:$C, $H24, NewEmisData!$D:$D, AW$2))</f>
        <v>5.4456547876811902E-2</v>
      </c>
      <c r="AX24" s="335">
        <v>3.2808645285750677E-2</v>
      </c>
      <c r="AY24" s="335">
        <f>$I24*IF($G24="Pickup", SUMIFS(NewEmisData!E:E, NewEmisData!$A:$A, "Pickup", NewEmisData!$B:$B, $A24, NewEmisData!$C:$C, $H24, NewEmisData!$D:$D, AY$2), SUMIFS(NewEmisData!E:E, NewEmisData!$A:$A, "LDV", NewEmisData!$B:$B, $A24, NewEmisData!$C:$C, $H24, NewEmisData!$D:$D, AY$2))</f>
        <v>7.1455050843798995E-2</v>
      </c>
      <c r="AZ24" s="335">
        <f>$I24*IF($G24="Pickup", SUMIFS(NewEmisData!F:F, NewEmisData!$A:$A, "Pickup", NewEmisData!$B:$B, $A24, NewEmisData!$C:$C, $H24, NewEmisData!$D:$D, AZ$2), SUMIFS(NewEmisData!F:F, NewEmisData!$A:$A, "LDV", NewEmisData!$B:$B, $A24, NewEmisData!$C:$C, $H24, NewEmisData!$D:$D, AZ$2))</f>
        <v>4.0537129665560202E-2</v>
      </c>
      <c r="BA24" s="335">
        <f>$I24*IF($G24="Pickup", SUMIFS(NewEmisData!G:G, NewEmisData!$A:$A, "Pickup", NewEmisData!$B:$B, $A24, NewEmisData!$C:$C, $H24, NewEmisData!$D:$D, BA$2), SUMIFS(NewEmisData!G:G, NewEmisData!$A:$A, "LDV", NewEmisData!$B:$B, $A24, NewEmisData!$C:$C, $H24, NewEmisData!$D:$D, BA$2))</f>
        <v>1.0621754972012501E-2</v>
      </c>
      <c r="BB24" s="335">
        <f>$I24*IF($G24="Pickup", SUMIFS(NewEmisData!H:H, NewEmisData!$A:$A, "Pickup", NewEmisData!$B:$B, $A24, NewEmisData!$C:$C, $H24, NewEmisData!$D:$D, BB$2), SUMIFS(NewEmisData!H:H, NewEmisData!$A:$A, "LDV", NewEmisData!$B:$B, $A24, NewEmisData!$C:$C, $H24, NewEmisData!$D:$D, BB$2))</f>
        <v>9.6696564500787993E-3</v>
      </c>
      <c r="BC24" s="335">
        <f>$I24*IF($G24="Pickup", SUMIFS(NewEmisData!I:I, NewEmisData!$A:$A, "Pickup", NewEmisData!$B:$B, $A24, NewEmisData!$C:$C, $H24, NewEmisData!$D:$D, BC$2), SUMIFS(NewEmisData!I:I, NewEmisData!$A:$A, "LDV", NewEmisData!$B:$B, $A24, NewEmisData!$C:$C, $H24, NewEmisData!$D:$D, BC$2))</f>
        <v>9.5530920036255608E-3</v>
      </c>
      <c r="BD24" s="335">
        <f>$I24*IF($G24="Pickup", SUMIFS(NewEmisData!J:J, NewEmisData!$A:$A, "Pickup", NewEmisData!$B:$B, $A24, NewEmisData!$C:$C, $H24, NewEmisData!$D:$D, BD$2), SUMIFS(NewEmisData!J:J, NewEmisData!$A:$A, "LDV", NewEmisData!$B:$B, $A24, NewEmisData!$C:$C, $H24, NewEmisData!$D:$D, BD$2))</f>
        <v>9.6179953944107895E-3</v>
      </c>
      <c r="BE24" s="335">
        <f>$I24*IF($G24="Pickup", SUMIFS(NewEmisData!K:K, NewEmisData!$A:$A, "Pickup", NewEmisData!$B:$B, $A24, NewEmisData!$C:$C, $H24, NewEmisData!$D:$D, BE$2), SUMIFS(NewEmisData!K:K, NewEmisData!$A:$A, "LDV", NewEmisData!$B:$B, $A24, NewEmisData!$C:$C, $H24, NewEmisData!$D:$D, BE$2))</f>
        <v>9.6161944962219002E-3</v>
      </c>
      <c r="BF24" s="335">
        <f>$I24*IF($G24="Pickup", SUMIFS(NewEmisData!L:L, NewEmisData!$A:$A, "Pickup", NewEmisData!$B:$B, $A24, NewEmisData!$C:$C, $H24, NewEmisData!$D:$D, BF$2), SUMIFS(NewEmisData!L:L, NewEmisData!$A:$A, "LDV", NewEmisData!$B:$B, $A24, NewEmisData!$C:$C, $H24, NewEmisData!$D:$D, BF$2))</f>
        <v>9.6070968477667898E-3</v>
      </c>
      <c r="BG24" s="335">
        <f>$I24*IF($G24="Pickup", SUMIFS(NewEmisData!M:M, NewEmisData!$A:$A, "Pickup", NewEmisData!$B:$B, $A24, NewEmisData!$C:$C, $H24, NewEmisData!$D:$D, BG$2), SUMIFS(NewEmisData!M:M, NewEmisData!$A:$A, "LDV", NewEmisData!$B:$B, $A24, NewEmisData!$C:$C, $H24, NewEmisData!$D:$D, BG$2))</f>
        <v>9.6485800310463499E-3</v>
      </c>
      <c r="BH24" s="335">
        <v>6.5796176943480836E-3</v>
      </c>
      <c r="BI24" s="335">
        <f>$I24*IF($G24="Pickup", SUMIFS(NewEmisData!E:E, NewEmisData!$A:$A, "Pickup", NewEmisData!$B:$B, $A24, NewEmisData!$C:$C, $H24, NewEmisData!$D:$D, BI$2), SUMIFS(NewEmisData!E:E, NewEmisData!$A:$A, "LDV", NewEmisData!$B:$B, $A24, NewEmisData!$C:$C, $H24, NewEmisData!$D:$D, BI$2))</f>
        <v>33.959001432178802</v>
      </c>
      <c r="BJ24" s="335">
        <f>$I24*IF($G24="Pickup", SUMIFS(NewEmisData!F:F, NewEmisData!$A:$A, "Pickup", NewEmisData!$B:$B, $A24, NewEmisData!$C:$C, $H24, NewEmisData!$D:$D, BJ$2), SUMIFS(NewEmisData!F:F, NewEmisData!$A:$A, "LDV", NewEmisData!$B:$B, $A24, NewEmisData!$C:$C, $H24, NewEmisData!$D:$D, BJ$2))</f>
        <v>17.778024994622601</v>
      </c>
      <c r="BK24" s="335">
        <f>$I24*IF($G24="Pickup", SUMIFS(NewEmisData!G:G, NewEmisData!$A:$A, "Pickup", NewEmisData!$B:$B, $A24, NewEmisData!$C:$C, $H24, NewEmisData!$D:$D, BK$2), SUMIFS(NewEmisData!G:G, NewEmisData!$A:$A, "LDV", NewEmisData!$B:$B, $A24, NewEmisData!$C:$C, $H24, NewEmisData!$D:$D, BK$2))</f>
        <v>1.7295202019801801</v>
      </c>
      <c r="BL24" s="335">
        <f>$I24*IF($G24="Pickup", SUMIFS(NewEmisData!H:H, NewEmisData!$A:$A, "Pickup", NewEmisData!$B:$B, $A24, NewEmisData!$C:$C, $H24, NewEmisData!$D:$D, BL$2), SUMIFS(NewEmisData!H:H, NewEmisData!$A:$A, "LDV", NewEmisData!$B:$B, $A24, NewEmisData!$C:$C, $H24, NewEmisData!$D:$D, BL$2))</f>
        <v>1.3358179965764401</v>
      </c>
      <c r="BM24" s="335">
        <f>$I24*IF($G24="Pickup", SUMIFS(NewEmisData!I:I, NewEmisData!$A:$A, "Pickup", NewEmisData!$B:$B, $A24, NewEmisData!$C:$C, $H24, NewEmisData!$D:$D, BM$2), SUMIFS(NewEmisData!I:I, NewEmisData!$A:$A, "LDV", NewEmisData!$B:$B, $A24, NewEmisData!$C:$C, $H24, NewEmisData!$D:$D, BM$2))</f>
        <v>1.1549056869468599</v>
      </c>
      <c r="BN24" s="335">
        <f>$I24*IF($G24="Pickup", SUMIFS(NewEmisData!J:J, NewEmisData!$A:$A, "Pickup", NewEmisData!$B:$B, $A24, NewEmisData!$C:$C, $H24, NewEmisData!$D:$D, BN$2), SUMIFS(NewEmisData!J:J, NewEmisData!$A:$A, "LDV", NewEmisData!$B:$B, $A24, NewEmisData!$C:$C, $H24, NewEmisData!$D:$D, BN$2))</f>
        <v>1.1045170638742099</v>
      </c>
      <c r="BO24" s="335">
        <f>$I24*IF($G24="Pickup", SUMIFS(NewEmisData!K:K, NewEmisData!$A:$A, "Pickup", NewEmisData!$B:$B, $A24, NewEmisData!$C:$C, $H24, NewEmisData!$D:$D, BO$2), SUMIFS(NewEmisData!K:K, NewEmisData!$A:$A, "LDV", NewEmisData!$B:$B, $A24, NewEmisData!$C:$C, $H24, NewEmisData!$D:$D, BO$2))</f>
        <v>1.0490196067897199</v>
      </c>
      <c r="BP24" s="335">
        <f>$I24*IF($G24="Pickup", SUMIFS(NewEmisData!L:L, NewEmisData!$A:$A, "Pickup", NewEmisData!$B:$B, $A24, NewEmisData!$C:$C, $H24, NewEmisData!$D:$D, BP$2), SUMIFS(NewEmisData!L:L, NewEmisData!$A:$A, "LDV", NewEmisData!$B:$B, $A24, NewEmisData!$C:$C, $H24, NewEmisData!$D:$D, BP$2))</f>
        <v>1.0211744003843299</v>
      </c>
      <c r="BQ24" s="335">
        <f>$I24*IF($G24="Pickup", SUMIFS(NewEmisData!M:M, NewEmisData!$A:$A, "Pickup", NewEmisData!$B:$B, $A24, NewEmisData!$C:$C, $H24, NewEmisData!$D:$D, BQ$2), SUMIFS(NewEmisData!M:M, NewEmisData!$A:$A, "LDV", NewEmisData!$B:$B, $A24, NewEmisData!$C:$C, $H24, NewEmisData!$D:$D, BQ$2))</f>
        <v>1.0282980778986399</v>
      </c>
      <c r="BR24" s="335">
        <v>1.2335726578167048</v>
      </c>
      <c r="BS24" s="335">
        <f>$I24*IF($G24="Pickup", SUMIFS(NewEmisData!E:E, NewEmisData!$A:$A, "Pickup", NewEmisData!$B:$B, $A24, NewEmisData!$C:$C, $H24, NewEmisData!$D:$D, BS$2), SUMIFS(NewEmisData!E:E, NewEmisData!$A:$A, "LDV", NewEmisData!$B:$B, $A24, NewEmisData!$C:$C, $H24, NewEmisData!$D:$D, BS$2))</f>
        <v>3.2030509962261098</v>
      </c>
      <c r="BT24" s="335">
        <f>$I24*IF($G24="Pickup", SUMIFS(NewEmisData!F:F, NewEmisData!$A:$A, "Pickup", NewEmisData!$B:$B, $A24, NewEmisData!$C:$C, $H24, NewEmisData!$D:$D, BT$2), SUMIFS(NewEmisData!F:F, NewEmisData!$A:$A, "LDV", NewEmisData!$B:$B, $A24, NewEmisData!$C:$C, $H24, NewEmisData!$D:$D, BT$2))</f>
        <v>1.7608900502990901</v>
      </c>
      <c r="BU24" s="335">
        <f>$I24*IF($G24="Pickup", SUMIFS(NewEmisData!G:G, NewEmisData!$A:$A, "Pickup", NewEmisData!$B:$B, $A24, NewEmisData!$C:$C, $H24, NewEmisData!$D:$D, BU$2), SUMIFS(NewEmisData!G:G, NewEmisData!$A:$A, "LDV", NewEmisData!$B:$B, $A24, NewEmisData!$C:$C, $H24, NewEmisData!$D:$D, BU$2))</f>
        <v>0.13903187135480599</v>
      </c>
      <c r="BV24" s="335">
        <f>$I24*IF($G24="Pickup", SUMIFS(NewEmisData!H:H, NewEmisData!$A:$A, "Pickup", NewEmisData!$B:$B, $A24, NewEmisData!$C:$C, $H24, NewEmisData!$D:$D, BV$2), SUMIFS(NewEmisData!H:H, NewEmisData!$A:$A, "LDV", NewEmisData!$B:$B, $A24, NewEmisData!$C:$C, $H24, NewEmisData!$D:$D, BV$2))</f>
        <v>9.7185596071446806E-2</v>
      </c>
      <c r="BW24" s="335">
        <f>$I24*IF($G24="Pickup", SUMIFS(NewEmisData!I:I, NewEmisData!$A:$A, "Pickup", NewEmisData!$B:$B, $A24, NewEmisData!$C:$C, $H24, NewEmisData!$D:$D, BW$2), SUMIFS(NewEmisData!I:I, NewEmisData!$A:$A, "LDV", NewEmisData!$B:$B, $A24, NewEmisData!$C:$C, $H24, NewEmisData!$D:$D, BW$2))</f>
        <v>7.64351126999782E-2</v>
      </c>
      <c r="BX24" s="335">
        <f>$I24*IF($G24="Pickup", SUMIFS(NewEmisData!J:J, NewEmisData!$A:$A, "Pickup", NewEmisData!$B:$B, $A24, NewEmisData!$C:$C, $H24, NewEmisData!$D:$D, BX$2), SUMIFS(NewEmisData!J:J, NewEmisData!$A:$A, "LDV", NewEmisData!$B:$B, $A24, NewEmisData!$C:$C, $H24, NewEmisData!$D:$D, BX$2))</f>
        <v>7.4937225961959994E-2</v>
      </c>
      <c r="BY24" s="335">
        <f>$I24*IF($G24="Pickup", SUMIFS(NewEmisData!K:K, NewEmisData!$A:$A, "Pickup", NewEmisData!$B:$B, $A24, NewEmisData!$C:$C, $H24, NewEmisData!$D:$D, BY$2), SUMIFS(NewEmisData!K:K, NewEmisData!$A:$A, "LDV", NewEmisData!$B:$B, $A24, NewEmisData!$C:$C, $H24, NewEmisData!$D:$D, BY$2))</f>
        <v>7.2600271574217695E-2</v>
      </c>
      <c r="BZ24" s="335">
        <f>$I24*IF($G24="Pickup", SUMIFS(NewEmisData!L:L, NewEmisData!$A:$A, "Pickup", NewEmisData!$B:$B, $A24, NewEmisData!$C:$C, $H24, NewEmisData!$D:$D, BZ$2), SUMIFS(NewEmisData!L:L, NewEmisData!$A:$A, "LDV", NewEmisData!$B:$B, $A24, NewEmisData!$C:$C, $H24, NewEmisData!$D:$D, BZ$2))</f>
        <v>7.1574457373899197E-2</v>
      </c>
      <c r="CA24" s="335">
        <f>$I24*IF($G24="Pickup", SUMIFS(NewEmisData!M:M, NewEmisData!$A:$A, "Pickup", NewEmisData!$B:$B, $A24, NewEmisData!$C:$C, $H24, NewEmisData!$D:$D, CA$2), SUMIFS(NewEmisData!M:M, NewEmisData!$A:$A, "LDV", NewEmisData!$B:$B, $A24, NewEmisData!$C:$C, $H24, NewEmisData!$D:$D, CA$2))</f>
        <v>7.2294112289381193E-2</v>
      </c>
      <c r="CB24" s="335">
        <v>6.7885050257220386E-2</v>
      </c>
      <c r="CC24" s="335">
        <f>$I24*IF($G24="Pickup", SUMIFS(NewEmisData!E:E, NewEmisData!$A:$A, "Pickup", NewEmisData!$B:$B, $A24, NewEmisData!$C:$C, $H24, NewEmisData!$D:$D, CC$2), SUMIFS(NewEmisData!E:E, NewEmisData!$A:$A, "LDV", NewEmisData!$B:$B, $A24, NewEmisData!$C:$C, $H24, NewEmisData!$D:$D, CC$2))</f>
        <v>8.2888175961369805E-3</v>
      </c>
      <c r="CD24" s="335">
        <f>$I24*IF($G24="Pickup", SUMIFS(NewEmisData!F:F, NewEmisData!$A:$A, "Pickup", NewEmisData!$B:$B, $A24, NewEmisData!$C:$C, $H24, NewEmisData!$D:$D, CD$2), SUMIFS(NewEmisData!F:F, NewEmisData!$A:$A, "LDV", NewEmisData!$B:$B, $A24, NewEmisData!$C:$C, $H24, NewEmisData!$D:$D, CD$2))</f>
        <v>8.28884638169404E-3</v>
      </c>
      <c r="CE24" s="335">
        <f>$I24*IF($G24="Pickup", SUMIFS(NewEmisData!G:G, NewEmisData!$A:$A, "Pickup", NewEmisData!$B:$B, $A24, NewEmisData!$C:$C, $H24, NewEmisData!$D:$D, CE$2), SUMIFS(NewEmisData!G:G, NewEmisData!$A:$A, "LDV", NewEmisData!$B:$B, $A24, NewEmisData!$C:$C, $H24, NewEmisData!$D:$D, CE$2))</f>
        <v>8.3870365446471907E-3</v>
      </c>
      <c r="CF24" s="335">
        <f>$I24*IF($G24="Pickup", SUMIFS(NewEmisData!H:H, NewEmisData!$A:$A, "Pickup", NewEmisData!$B:$B, $A24, NewEmisData!$C:$C, $H24, NewEmisData!$D:$D, CF$2), SUMIFS(NewEmisData!H:H, NewEmisData!$A:$A, "LDV", NewEmisData!$B:$B, $A24, NewEmisData!$C:$C, $H24, NewEmisData!$D:$D, CF$2))</f>
        <v>8.3870179266945406E-3</v>
      </c>
      <c r="CG24" s="335">
        <f>$I24*IF($G24="Pickup", SUMIFS(NewEmisData!I:I, NewEmisData!$A:$A, "Pickup", NewEmisData!$B:$B, $A24, NewEmisData!$C:$C, $H24, NewEmisData!$D:$D, CG$2), SUMIFS(NewEmisData!I:I, NewEmisData!$A:$A, "LDV", NewEmisData!$B:$B, $A24, NewEmisData!$C:$C, $H24, NewEmisData!$D:$D, CG$2))</f>
        <v>8.3870204918642492E-3</v>
      </c>
      <c r="CH24" s="335">
        <f>$I24*IF($G24="Pickup", SUMIFS(NewEmisData!J:J, NewEmisData!$A:$A, "Pickup", NewEmisData!$B:$B, $A24, NewEmisData!$C:$C, $H24, NewEmisData!$D:$D, CH$2), SUMIFS(NewEmisData!J:J, NewEmisData!$A:$A, "LDV", NewEmisData!$B:$B, $A24, NewEmisData!$C:$C, $H24, NewEmisData!$D:$D, CH$2))</f>
        <v>8.3870196916870903E-3</v>
      </c>
      <c r="CI24" s="335">
        <f>$I24*IF($G24="Pickup", SUMIFS(NewEmisData!K:K, NewEmisData!$A:$A, "Pickup", NewEmisData!$B:$B, $A24, NewEmisData!$C:$C, $H24, NewEmisData!$D:$D, CI$2), SUMIFS(NewEmisData!K:K, NewEmisData!$A:$A, "LDV", NewEmisData!$B:$B, $A24, NewEmisData!$C:$C, $H24, NewEmisData!$D:$D, CI$2))</f>
        <v>8.3870281553093604E-3</v>
      </c>
      <c r="CJ24" s="335">
        <f>$I24*IF($G24="Pickup", SUMIFS(NewEmisData!L:L, NewEmisData!$A:$A, "Pickup", NewEmisData!$B:$B, $A24, NewEmisData!$C:$C, $H24, NewEmisData!$D:$D, CJ$2), SUMIFS(NewEmisData!L:L, NewEmisData!$A:$A, "LDV", NewEmisData!$B:$B, $A24, NewEmisData!$C:$C, $H24, NewEmisData!$D:$D, CJ$2))</f>
        <v>8.38702098948578E-3</v>
      </c>
      <c r="CK24" s="335">
        <f>$I24*IF($G24="Pickup", SUMIFS(NewEmisData!M:M, NewEmisData!$A:$A, "Pickup", NewEmisData!$B:$B, $A24, NewEmisData!$C:$C, $H24, NewEmisData!$D:$D, CK$2), SUMIFS(NewEmisData!M:M, NewEmisData!$A:$A, "LDV", NewEmisData!$B:$B, $A24, NewEmisData!$C:$C, $H24, NewEmisData!$D:$D, CK$2))</f>
        <v>8.3870243591759198E-3</v>
      </c>
      <c r="CL24" s="335">
        <v>7.6624626482054738E-3</v>
      </c>
      <c r="CM24" s="335">
        <f>$I24*IF($G24="Pickup", SUMIFS(NewEmisData!E:E, NewEmisData!$A:$A, "Pickup", NewEmisData!$B:$B, $A24, NewEmisData!$C:$C, $H24, NewEmisData!$D:$D, CM$2), SUMIFS(NewEmisData!E:E, NewEmisData!$A:$A, "LDV", NewEmisData!$B:$B, $A24, NewEmisData!$C:$C, $H24, NewEmisData!$D:$D, CM$2))</f>
        <v>1.2624475864433399E-3</v>
      </c>
      <c r="CN24" s="335">
        <f>$I24*IF($G24="Pickup", SUMIFS(NewEmisData!F:F, NewEmisData!$A:$A, "Pickup", NewEmisData!$B:$B, $A24, NewEmisData!$C:$C, $H24, NewEmisData!$D:$D, CN$2), SUMIFS(NewEmisData!F:F, NewEmisData!$A:$A, "LDV", NewEmisData!$B:$B, $A24, NewEmisData!$C:$C, $H24, NewEmisData!$D:$D, CN$2))</f>
        <v>1.1883690990758501E-3</v>
      </c>
      <c r="CO24" s="335">
        <f>$I24*IF($G24="Pickup", SUMIFS(NewEmisData!G:G, NewEmisData!$A:$A, "Pickup", NewEmisData!$B:$B, $A24, NewEmisData!$C:$C, $H24, NewEmisData!$D:$D, CO$2), SUMIFS(NewEmisData!G:G, NewEmisData!$A:$A, "LDV", NewEmisData!$B:$B, $A24, NewEmisData!$C:$C, $H24, NewEmisData!$D:$D, CO$2))</f>
        <v>9.8928202519836398E-4</v>
      </c>
      <c r="CP24" s="335">
        <f>$I24*IF($G24="Pickup", SUMIFS(NewEmisData!H:H, NewEmisData!$A:$A, "Pickup", NewEmisData!$B:$B, $A24, NewEmisData!$C:$C, $H24, NewEmisData!$D:$D, CP$2), SUMIFS(NewEmisData!H:H, NewEmisData!$A:$A, "LDV", NewEmisData!$B:$B, $A24, NewEmisData!$C:$C, $H24, NewEmisData!$D:$D, CP$2))</f>
        <v>9.9147743903602492E-4</v>
      </c>
      <c r="CQ24" s="335">
        <f>$I24*IF($G24="Pickup", SUMIFS(NewEmisData!I:I, NewEmisData!$A:$A, "Pickup", NewEmisData!$B:$B, $A24, NewEmisData!$C:$C, $H24, NewEmisData!$D:$D, CQ$2), SUMIFS(NewEmisData!I:I, NewEmisData!$A:$A, "LDV", NewEmisData!$B:$B, $A24, NewEmisData!$C:$C, $H24, NewEmisData!$D:$D, CQ$2))</f>
        <v>9.9943438475981992E-4</v>
      </c>
      <c r="CR24" s="335">
        <f>$I24*IF($G24="Pickup", SUMIFS(NewEmisData!J:J, NewEmisData!$A:$A, "Pickup", NewEmisData!$B:$B, $A24, NewEmisData!$C:$C, $H24, NewEmisData!$D:$D, CR$2), SUMIFS(NewEmisData!J:J, NewEmisData!$A:$A, "LDV", NewEmisData!$B:$B, $A24, NewEmisData!$C:$C, $H24, NewEmisData!$D:$D, CR$2))</f>
        <v>1.0098354224096599E-3</v>
      </c>
      <c r="CS24" s="335">
        <f>$I24*IF($G24="Pickup", SUMIFS(NewEmisData!K:K, NewEmisData!$A:$A, "Pickup", NewEmisData!$B:$B, $A24, NewEmisData!$C:$C, $H24, NewEmisData!$D:$D, CS$2), SUMIFS(NewEmisData!K:K, NewEmisData!$A:$A, "LDV", NewEmisData!$B:$B, $A24, NewEmisData!$C:$C, $H24, NewEmisData!$D:$D, CS$2))</f>
        <v>1.0151158608519401E-3</v>
      </c>
      <c r="CT24" s="335">
        <f>$I24*IF($G24="Pickup", SUMIFS(NewEmisData!L:L, NewEmisData!$A:$A, "Pickup", NewEmisData!$B:$B, $A24, NewEmisData!$C:$C, $H24, NewEmisData!$D:$D, CT$2), SUMIFS(NewEmisData!L:L, NewEmisData!$A:$A, "LDV", NewEmisData!$B:$B, $A24, NewEmisData!$C:$C, $H24, NewEmisData!$D:$D, CT$2))</f>
        <v>1.0167974693840801E-3</v>
      </c>
      <c r="CU24" s="335">
        <f>$I24*IF($G24="Pickup", SUMIFS(NewEmisData!M:M, NewEmisData!$A:$A, "Pickup", NewEmisData!$B:$B, $A24, NewEmisData!$C:$C, $H24, NewEmisData!$D:$D, CU$2), SUMIFS(NewEmisData!M:M, NewEmisData!$A:$A, "LDV", NewEmisData!$B:$B, $A24, NewEmisData!$C:$C, $H24, NewEmisData!$D:$D, CU$2))</f>
        <v>1.0194184187444001E-3</v>
      </c>
      <c r="CV24" s="335">
        <v>6.6624108361503735E-4</v>
      </c>
      <c r="CW24" s="335">
        <v>1.7855353475311885E-3</v>
      </c>
      <c r="CX24" s="335">
        <v>1.1158238015562326E-3</v>
      </c>
      <c r="CY24" s="335">
        <v>9.3466086006125206E-4</v>
      </c>
      <c r="CZ24" s="335">
        <v>8.3812350595498144E-4</v>
      </c>
      <c r="DA24" s="335">
        <v>6.4708026295585627E-4</v>
      </c>
      <c r="DB24" s="335">
        <v>5.1533534928113322E-4</v>
      </c>
      <c r="DC24" s="335">
        <v>4.978529843416348E-4</v>
      </c>
      <c r="DD24" s="335">
        <v>4.9300315911808101E-4</v>
      </c>
      <c r="DE24" s="335">
        <v>4.9234696878064995E-4</v>
      </c>
      <c r="DF24" s="335">
        <v>4.9234696878064995E-4</v>
      </c>
      <c r="DG24" s="335">
        <f>$I24*IF($G24="Pickup", SUMIFS(NewEmisData!E:E, NewEmisData!$A:$A, "Pickup", NewEmisData!$B:$B, $A24, NewEmisData!$C:$C, $H24, NewEmisData!$D:$D, DG$2), SUMIFS(NewEmisData!E:E, NewEmisData!$A:$A, "LDV", NewEmisData!$B:$B, $A24, NewEmisData!$C:$C, $H24, NewEmisData!$D:$D, DG$2))</f>
        <v>0</v>
      </c>
      <c r="DH24" s="335">
        <f>$I24*IF($G24="Pickup", SUMIFS(NewEmisData!F:F, NewEmisData!$A:$A, "Pickup", NewEmisData!$B:$B, $A24, NewEmisData!$C:$C, $H24, NewEmisData!$D:$D, DH$2), SUMIFS(NewEmisData!F:F, NewEmisData!$A:$A, "LDV", NewEmisData!$B:$B, $A24, NewEmisData!$C:$C, $H24, NewEmisData!$D:$D, DH$2))</f>
        <v>0</v>
      </c>
      <c r="DI24" s="335">
        <f>$I24*IF($G24="Pickup", SUMIFS(NewEmisData!G:G, NewEmisData!$A:$A, "Pickup", NewEmisData!$B:$B, $A24, NewEmisData!$C:$C, $H24, NewEmisData!$D:$D, DI$2), SUMIFS(NewEmisData!G:G, NewEmisData!$A:$A, "LDV", NewEmisData!$B:$B, $A24, NewEmisData!$C:$C, $H24, NewEmisData!$D:$D, DI$2))</f>
        <v>0</v>
      </c>
      <c r="DJ24" s="335">
        <f>$I24*IF($G24="Pickup", SUMIFS(NewEmisData!H:H, NewEmisData!$A:$A, "Pickup", NewEmisData!$B:$B, $A24, NewEmisData!$C:$C, $H24, NewEmisData!$D:$D, DJ$2), SUMIFS(NewEmisData!H:H, NewEmisData!$A:$A, "LDV", NewEmisData!$B:$B, $A24, NewEmisData!$C:$C, $H24, NewEmisData!$D:$D, DJ$2))</f>
        <v>0</v>
      </c>
      <c r="DK24" s="335">
        <f>$I24*IF($G24="Pickup", SUMIFS(NewEmisData!I:I, NewEmisData!$A:$A, "Pickup", NewEmisData!$B:$B, $A24, NewEmisData!$C:$C, $H24, NewEmisData!$D:$D, DK$2), SUMIFS(NewEmisData!I:I, NewEmisData!$A:$A, "LDV", NewEmisData!$B:$B, $A24, NewEmisData!$C:$C, $H24, NewEmisData!$D:$D, DK$2))</f>
        <v>0</v>
      </c>
      <c r="DL24" s="335">
        <f>$I24*IF($G24="Pickup", SUMIFS(NewEmisData!J:J, NewEmisData!$A:$A, "Pickup", NewEmisData!$B:$B, $A24, NewEmisData!$C:$C, $H24, NewEmisData!$D:$D, DL$2), SUMIFS(NewEmisData!J:J, NewEmisData!$A:$A, "LDV", NewEmisData!$B:$B, $A24, NewEmisData!$C:$C, $H24, NewEmisData!$D:$D, DL$2))</f>
        <v>0</v>
      </c>
      <c r="DM24" s="335">
        <f>$I24*IF($G24="Pickup", SUMIFS(NewEmisData!K:K, NewEmisData!$A:$A, "Pickup", NewEmisData!$B:$B, $A24, NewEmisData!$C:$C, $H24, NewEmisData!$D:$D, DM$2), SUMIFS(NewEmisData!K:K, NewEmisData!$A:$A, "LDV", NewEmisData!$B:$B, $A24, NewEmisData!$C:$C, $H24, NewEmisData!$D:$D, DM$2))</f>
        <v>0</v>
      </c>
      <c r="DN24" s="335">
        <f>$I24*IF($G24="Pickup", SUMIFS(NewEmisData!L:L, NewEmisData!$A:$A, "Pickup", NewEmisData!$B:$B, $A24, NewEmisData!$C:$C, $H24, NewEmisData!$D:$D, DN$2), SUMIFS(NewEmisData!L:L, NewEmisData!$A:$A, "LDV", NewEmisData!$B:$B, $A24, NewEmisData!$C:$C, $H24, NewEmisData!$D:$D, DN$2))</f>
        <v>0</v>
      </c>
      <c r="DO24" s="335">
        <f>$I24*IF($G24="Pickup", SUMIFS(NewEmisData!M:M, NewEmisData!$A:$A, "Pickup", NewEmisData!$B:$B, $A24, NewEmisData!$C:$C, $H24, NewEmisData!$D:$D, DO$2), SUMIFS(NewEmisData!M:M, NewEmisData!$A:$A, "LDV", NewEmisData!$B:$B, $A24, NewEmisData!$C:$C, $H24, NewEmisData!$D:$D, DO$2))</f>
        <v>0</v>
      </c>
      <c r="DP24" s="335">
        <v>3.6332767108157723E-4</v>
      </c>
      <c r="DQ24" s="335">
        <f>$I24*IF($G24="Pickup", SUMIFS(NewEmisData!E:E, NewEmisData!$A:$A, "Pickup", NewEmisData!$B:$B, $A24, NewEmisData!$C:$C, $H24, NewEmisData!$D:$D, DQ$2), SUMIFS(NewEmisData!E:E, NewEmisData!$A:$A, "LDV", NewEmisData!$B:$B, $A24, NewEmisData!$C:$C, $H24, NewEmisData!$D:$D, DQ$2))</f>
        <v>2.07649753376518E-2</v>
      </c>
      <c r="DR24" s="335">
        <f>$I24*IF($G24="Pickup", SUMIFS(NewEmisData!F:F, NewEmisData!$A:$A, "Pickup", NewEmisData!$B:$B, $A24, NewEmisData!$C:$C, $H24, NewEmisData!$D:$D, DR$2), SUMIFS(NewEmisData!F:F, NewEmisData!$A:$A, "LDV", NewEmisData!$B:$B, $A24, NewEmisData!$C:$C, $H24, NewEmisData!$D:$D, DR$2))</f>
        <v>5.3879064536849403E-2</v>
      </c>
      <c r="DS24" s="335">
        <f>$I24*IF($G24="Pickup", SUMIFS(NewEmisData!G:G, NewEmisData!$A:$A, "Pickup", NewEmisData!$B:$B, $A24, NewEmisData!$C:$C, $H24, NewEmisData!$D:$D, DS$2), SUMIFS(NewEmisData!G:G, NewEmisData!$A:$A, "LDV", NewEmisData!$B:$B, $A24, NewEmisData!$C:$C, $H24, NewEmisData!$D:$D, DS$2))</f>
        <v>7.3574274011771801E-2</v>
      </c>
      <c r="DT24" s="335">
        <f>$I24*IF($G24="Pickup", SUMIFS(NewEmisData!H:H, NewEmisData!$A:$A, "Pickup", NewEmisData!$B:$B, $A24, NewEmisData!$C:$C, $H24, NewEmisData!$D:$D, DT$2), SUMIFS(NewEmisData!H:H, NewEmisData!$A:$A, "LDV", NewEmisData!$B:$B, $A24, NewEmisData!$C:$C, $H24, NewEmisData!$D:$D, DT$2))</f>
        <v>7.4922688966295406E-2</v>
      </c>
      <c r="DU24" s="335">
        <f>$I24*IF($G24="Pickup", SUMIFS(NewEmisData!I:I, NewEmisData!$A:$A, "Pickup", NewEmisData!$B:$B, $A24, NewEmisData!$C:$C, $H24, NewEmisData!$D:$D, DU$2), SUMIFS(NewEmisData!I:I, NewEmisData!$A:$A, "LDV", NewEmisData!$B:$B, $A24, NewEmisData!$C:$C, $H24, NewEmisData!$D:$D, DU$2))</f>
        <v>7.6988260998407304E-2</v>
      </c>
      <c r="DV24" s="335">
        <f>$I24*IF($G24="Pickup", SUMIFS(NewEmisData!J:J, NewEmisData!$A:$A, "Pickup", NewEmisData!$B:$B, $A24, NewEmisData!$C:$C, $H24, NewEmisData!$D:$D, DV$2), SUMIFS(NewEmisData!J:J, NewEmisData!$A:$A, "LDV", NewEmisData!$B:$B, $A24, NewEmisData!$C:$C, $H24, NewEmisData!$D:$D, DV$2))</f>
        <v>7.7052943379972205E-2</v>
      </c>
      <c r="DW24" s="335">
        <f>$I24*IF($G24="Pickup", SUMIFS(NewEmisData!K:K, NewEmisData!$A:$A, "Pickup", NewEmisData!$B:$B, $A24, NewEmisData!$C:$C, $H24, NewEmisData!$D:$D, DW$2), SUMIFS(NewEmisData!K:K, NewEmisData!$A:$A, "LDV", NewEmisData!$B:$B, $A24, NewEmisData!$C:$C, $H24, NewEmisData!$D:$D, DW$2))</f>
        <v>7.6200385446793903E-2</v>
      </c>
      <c r="DX24" s="335">
        <f>$I24*IF($G24="Pickup", SUMIFS(NewEmisData!L:L, NewEmisData!$A:$A, "Pickup", NewEmisData!$B:$B, $A24, NewEmisData!$C:$C, $H24, NewEmisData!$D:$D, DX$2), SUMIFS(NewEmisData!L:L, NewEmisData!$A:$A, "LDV", NewEmisData!$B:$B, $A24, NewEmisData!$C:$C, $H24, NewEmisData!$D:$D, DX$2))</f>
        <v>7.5114204897389E-2</v>
      </c>
      <c r="DY24" s="335">
        <f>$I24*IF($G24="Pickup", SUMIFS(NewEmisData!M:M, NewEmisData!$A:$A, "Pickup", NewEmisData!$B:$B, $A24, NewEmisData!$C:$C, $H24, NewEmisData!$D:$D, DY$2), SUMIFS(NewEmisData!M:M, NewEmisData!$A:$A, "LDV", NewEmisData!$B:$B, $A24, NewEmisData!$C:$C, $H24, NewEmisData!$D:$D, DY$2))</f>
        <v>7.5889863393422893E-2</v>
      </c>
      <c r="DZ24" s="335">
        <v>6.9838537223093883E-2</v>
      </c>
      <c r="EA24" s="335">
        <f t="shared" si="2"/>
        <v>475.10061950162901</v>
      </c>
      <c r="EB24" s="335">
        <f t="shared" si="3"/>
        <v>425.759425077473</v>
      </c>
      <c r="EC24" s="335">
        <f t="shared" si="4"/>
        <v>324.82271634308898</v>
      </c>
      <c r="ED24" s="335">
        <f t="shared" si="5"/>
        <v>272.72616291819003</v>
      </c>
      <c r="EE24" s="335">
        <f t="shared" si="6"/>
        <v>248.98422365878099</v>
      </c>
      <c r="EF24" s="335">
        <f t="shared" si="7"/>
        <v>239.138945196208</v>
      </c>
      <c r="EG24" s="335">
        <f t="shared" si="8"/>
        <v>233.186205993041</v>
      </c>
      <c r="EH24" s="335">
        <f t="shared" si="9"/>
        <v>230.98082777732901</v>
      </c>
      <c r="EI24" s="335">
        <f t="shared" si="10"/>
        <v>230.977797902075</v>
      </c>
      <c r="EJ24" s="335">
        <f t="shared" si="11"/>
        <v>0.20396325972560742</v>
      </c>
      <c r="EK24" s="335">
        <f t="shared" si="12"/>
        <v>1.9631552344971901</v>
      </c>
      <c r="EL24" s="335">
        <f t="shared" si="13"/>
        <v>1.3806125660772399</v>
      </c>
      <c r="EM24" s="335">
        <f t="shared" si="14"/>
        <v>0.129337211025188</v>
      </c>
      <c r="EN24" s="335">
        <f t="shared" si="15"/>
        <v>7.5114199181629995E-2</v>
      </c>
      <c r="EO24" s="335">
        <f t="shared" si="16"/>
        <v>4.8850819053097599E-2</v>
      </c>
      <c r="EP24" s="335">
        <f t="shared" si="17"/>
        <v>4.4000904465129997E-2</v>
      </c>
      <c r="EQ24" s="335">
        <f t="shared" si="18"/>
        <v>4.0593055376388902E-2</v>
      </c>
      <c r="ER24" s="335">
        <f t="shared" si="19"/>
        <v>3.90779505535142E-2</v>
      </c>
      <c r="ES24" s="335">
        <f t="shared" si="20"/>
        <v>3.9479948858560501E-2</v>
      </c>
      <c r="ET24" s="335">
        <f t="shared" si="21"/>
        <v>4.1644851932661778E-2</v>
      </c>
      <c r="EU24" s="335">
        <f t="shared" si="22"/>
        <v>1.17898559151298E-2</v>
      </c>
      <c r="EV24" s="335">
        <f t="shared" si="23"/>
        <v>1.03183632568031E-2</v>
      </c>
      <c r="EW24" s="335">
        <f t="shared" si="24"/>
        <v>2.7239955539880398E-3</v>
      </c>
      <c r="EX24" s="335">
        <f t="shared" si="25"/>
        <v>2.27776189551411E-3</v>
      </c>
      <c r="EY24" s="335">
        <f t="shared" si="26"/>
        <v>2.0763885131562E-3</v>
      </c>
      <c r="EZ24" s="335">
        <f t="shared" si="27"/>
        <v>1.9942349161768602E-3</v>
      </c>
      <c r="FA24" s="335">
        <f t="shared" si="28"/>
        <v>1.94410234302206E-3</v>
      </c>
      <c r="FB24" s="335">
        <f t="shared" si="29"/>
        <v>1.92571555503505E-3</v>
      </c>
      <c r="FC24" s="335">
        <f t="shared" si="30"/>
        <v>1.92569074305567E-3</v>
      </c>
      <c r="FD24" s="335">
        <f t="shared" si="31"/>
        <v>1.6665713577985891E-3</v>
      </c>
      <c r="FE24" s="335">
        <f t="shared" si="32"/>
        <v>0.13169009101509199</v>
      </c>
      <c r="FF24" s="335">
        <f t="shared" si="33"/>
        <v>9.8083690249445299E-2</v>
      </c>
      <c r="FG24" s="335">
        <f t="shared" si="34"/>
        <v>5.5514430840345103E-2</v>
      </c>
      <c r="FH24" s="335">
        <f t="shared" si="35"/>
        <v>5.44794684063677E-2</v>
      </c>
      <c r="FI24" s="335">
        <f t="shared" si="36"/>
        <v>5.4352731860888202E-2</v>
      </c>
      <c r="FJ24" s="335">
        <f t="shared" si="37"/>
        <v>5.4423278764171301E-2</v>
      </c>
      <c r="FK24" s="335">
        <f t="shared" si="38"/>
        <v>5.4421339109764703E-2</v>
      </c>
      <c r="FL24" s="335">
        <f t="shared" si="39"/>
        <v>5.4411460704527799E-2</v>
      </c>
      <c r="FM24" s="335">
        <f t="shared" si="40"/>
        <v>5.4456547876811902E-2</v>
      </c>
      <c r="FN24" s="335">
        <f t="shared" si="41"/>
        <v>3.2808645285750677E-2</v>
      </c>
      <c r="FO24" s="335">
        <f t="shared" si="42"/>
        <v>7.1455050843798995E-2</v>
      </c>
      <c r="FP24" s="335">
        <f t="shared" si="43"/>
        <v>4.0537129665560202E-2</v>
      </c>
      <c r="FQ24" s="335">
        <f t="shared" si="44"/>
        <v>1.0621754972012501E-2</v>
      </c>
      <c r="FR24" s="335">
        <f t="shared" si="45"/>
        <v>9.6696564500787993E-3</v>
      </c>
      <c r="FS24" s="335">
        <f t="shared" si="46"/>
        <v>9.5530920036255608E-3</v>
      </c>
      <c r="FT24" s="335">
        <f t="shared" si="47"/>
        <v>9.6179953944107895E-3</v>
      </c>
      <c r="FU24" s="335">
        <f t="shared" si="48"/>
        <v>9.6161944962219002E-3</v>
      </c>
      <c r="FV24" s="335">
        <f t="shared" si="49"/>
        <v>9.6070968477667898E-3</v>
      </c>
      <c r="FW24" s="335">
        <f t="shared" si="50"/>
        <v>9.6485800310463499E-3</v>
      </c>
      <c r="FX24" s="335">
        <f t="shared" si="51"/>
        <v>6.5796176943480836E-3</v>
      </c>
    </row>
    <row r="25" spans="1:180" x14ac:dyDescent="0.2">
      <c r="A25" s="305" t="str">
        <f>IF(LEFT(TRIM(TechData_All!AJ18),1)="*", _xlfn.CONCAT("*","R2"), "R2")</f>
        <v>*R2</v>
      </c>
      <c r="B25" s="305" t="str">
        <f>TechData_All!A18</f>
        <v>*TLCDHEV15</v>
      </c>
      <c r="C25" s="305" t="str">
        <f>TechData_All!C18</f>
        <v>TL.DSL.C.DHEV.2015</v>
      </c>
      <c r="D25" s="301" t="str">
        <f>TechData_All!D18</f>
        <v>bn-vmt, bn-vmt/a</v>
      </c>
      <c r="E25" s="301" t="str">
        <f>TechData_All!E18</f>
        <v>TRNDSL</v>
      </c>
      <c r="F25" s="301" t="str">
        <f>TechData_All!F18</f>
        <v>TL</v>
      </c>
      <c r="G25" s="315" t="s">
        <v>815</v>
      </c>
      <c r="H25" s="315" t="s">
        <v>816</v>
      </c>
      <c r="I25" s="315">
        <v>1</v>
      </c>
      <c r="J25" s="315" t="str">
        <f t="shared" si="52"/>
        <v>Compact car-DSL</v>
      </c>
      <c r="K25" s="335">
        <f>$I25*IF($G25="Pickup", SUMIFS(NewEmisData!E:E, NewEmisData!$A:$A, "Pickup", NewEmisData!$B:$B, $A25, NewEmisData!$C:$C, $H25, NewEmisData!$D:$D, K$2), SUMIFS(NewEmisData!E:E, NewEmisData!$A:$A, "LDV", NewEmisData!$B:$B, $A25, NewEmisData!$C:$C, $H25, NewEmisData!$D:$D, K$2))</f>
        <v>476.09443428903302</v>
      </c>
      <c r="L25" s="335">
        <f>$I25*IF($G25="Pickup", SUMIFS(NewEmisData!F:F, NewEmisData!$A:$A, "Pickup", NewEmisData!$B:$B, $A25, NewEmisData!$C:$C, $H25, NewEmisData!$D:$D, L$2), SUMIFS(NewEmisData!F:F, NewEmisData!$A:$A, "LDV", NewEmisData!$B:$B, $A25, NewEmisData!$C:$C, $H25, NewEmisData!$D:$D, L$2))</f>
        <v>429.18807065940501</v>
      </c>
      <c r="M25" s="335">
        <f>$I25*IF($G25="Pickup", SUMIFS(NewEmisData!G:G, NewEmisData!$A:$A, "Pickup", NewEmisData!$B:$B, $A25, NewEmisData!$C:$C, $H25, NewEmisData!$D:$D, M$2), SUMIFS(NewEmisData!G:G, NewEmisData!$A:$A, "LDV", NewEmisData!$B:$B, $A25, NewEmisData!$C:$C, $H25, NewEmisData!$D:$D, M$2))</f>
        <v>391.319233082962</v>
      </c>
      <c r="N25" s="335">
        <f>$I25*IF($G25="Pickup", SUMIFS(NewEmisData!H:H, NewEmisData!$A:$A, "Pickup", NewEmisData!$B:$B, $A25, NewEmisData!$C:$C, $H25, NewEmisData!$D:$D, N$2), SUMIFS(NewEmisData!H:H, NewEmisData!$A:$A, "LDV", NewEmisData!$B:$B, $A25, NewEmisData!$C:$C, $H25, NewEmisData!$D:$D, N$2))</f>
        <v>328.42956729245498</v>
      </c>
      <c r="O25" s="335">
        <f>$I25*IF($G25="Pickup", SUMIFS(NewEmisData!I:I, NewEmisData!$A:$A, "Pickup", NewEmisData!$B:$B, $A25, NewEmisData!$C:$C, $H25, NewEmisData!$D:$D, O$2), SUMIFS(NewEmisData!I:I, NewEmisData!$A:$A, "LDV", NewEmisData!$B:$B, $A25, NewEmisData!$C:$C, $H25, NewEmisData!$D:$D, O$2))</f>
        <v>299.62284839363502</v>
      </c>
      <c r="P25" s="335">
        <f>$I25*IF($G25="Pickup", SUMIFS(NewEmisData!J:J, NewEmisData!$A:$A, "Pickup", NewEmisData!$B:$B, $A25, NewEmisData!$C:$C, $H25, NewEmisData!$D:$D, P$2), SUMIFS(NewEmisData!J:J, NewEmisData!$A:$A, "LDV", NewEmisData!$B:$B, $A25, NewEmisData!$C:$C, $H25, NewEmisData!$D:$D, P$2))</f>
        <v>287.52510197421901</v>
      </c>
      <c r="Q25" s="335">
        <f>$I25*IF($G25="Pickup", SUMIFS(NewEmisData!K:K, NewEmisData!$A:$A, "Pickup", NewEmisData!$B:$B, $A25, NewEmisData!$C:$C, $H25, NewEmisData!$D:$D, Q$2), SUMIFS(NewEmisData!K:K, NewEmisData!$A:$A, "LDV", NewEmisData!$B:$B, $A25, NewEmisData!$C:$C, $H25, NewEmisData!$D:$D, Q$2))</f>
        <v>280.23148169863998</v>
      </c>
      <c r="R25" s="335">
        <f>$I25*IF($G25="Pickup", SUMIFS(NewEmisData!L:L, NewEmisData!$A:$A, "Pickup", NewEmisData!$B:$B, $A25, NewEmisData!$C:$C, $H25, NewEmisData!$D:$D, R$2), SUMIFS(NewEmisData!L:L, NewEmisData!$A:$A, "LDV", NewEmisData!$B:$B, $A25, NewEmisData!$C:$C, $H25, NewEmisData!$D:$D, R$2))</f>
        <v>277.54586040118801</v>
      </c>
      <c r="S25" s="335">
        <f>$I25*IF($G25="Pickup", SUMIFS(NewEmisData!M:M, NewEmisData!$A:$A, "Pickup", NewEmisData!$B:$B, $A25, NewEmisData!$C:$C, $H25, NewEmisData!$D:$D, S$2), SUMIFS(NewEmisData!M:M, NewEmisData!$A:$A, "LDV", NewEmisData!$B:$B, $A25, NewEmisData!$C:$C, $H25, NewEmisData!$D:$D, S$2))</f>
        <v>277.49863288375599</v>
      </c>
      <c r="T25" s="335">
        <v>0.20396325972560742</v>
      </c>
      <c r="U25" s="335">
        <f>$I25*IF($G25="Pickup", SUMIFS(NewEmisData!E:E, NewEmisData!$A:$A, "Pickup", NewEmisData!$B:$B, $A25, NewEmisData!$C:$C, $H25, NewEmisData!$D:$D, U$2), SUMIFS(NewEmisData!E:E, NewEmisData!$A:$A, "LDV", NewEmisData!$B:$B, $A25, NewEmisData!$C:$C, $H25, NewEmisData!$D:$D, U$2))</f>
        <v>2.0049311260151099</v>
      </c>
      <c r="V25" s="335">
        <f>$I25*IF($G25="Pickup", SUMIFS(NewEmisData!F:F, NewEmisData!$A:$A, "Pickup", NewEmisData!$B:$B, $A25, NewEmisData!$C:$C, $H25, NewEmisData!$D:$D, V$2), SUMIFS(NewEmisData!F:F, NewEmisData!$A:$A, "LDV", NewEmisData!$B:$B, $A25, NewEmisData!$C:$C, $H25, NewEmisData!$D:$D, V$2))</f>
        <v>0.760827545002146</v>
      </c>
      <c r="W25" s="335">
        <f>$I25*IF($G25="Pickup", SUMIFS(NewEmisData!G:G, NewEmisData!$A:$A, "Pickup", NewEmisData!$B:$B, $A25, NewEmisData!$C:$C, $H25, NewEmisData!$D:$D, W$2), SUMIFS(NewEmisData!G:G, NewEmisData!$A:$A, "LDV", NewEmisData!$B:$B, $A25, NewEmisData!$C:$C, $H25, NewEmisData!$D:$D, W$2))</f>
        <v>0.12767197241808201</v>
      </c>
      <c r="X25" s="335">
        <f>$I25*IF($G25="Pickup", SUMIFS(NewEmisData!H:H, NewEmisData!$A:$A, "Pickup", NewEmisData!$B:$B, $A25, NewEmisData!$C:$C, $H25, NewEmisData!$D:$D, X$2), SUMIFS(NewEmisData!H:H, NewEmisData!$A:$A, "LDV", NewEmisData!$B:$B, $A25, NewEmisData!$C:$C, $H25, NewEmisData!$D:$D, X$2))</f>
        <v>7.2512734058825107E-2</v>
      </c>
      <c r="Y25" s="335">
        <f>$I25*IF($G25="Pickup", SUMIFS(NewEmisData!I:I, NewEmisData!$A:$A, "Pickup", NewEmisData!$B:$B, $A25, NewEmisData!$C:$C, $H25, NewEmisData!$D:$D, Y$2), SUMIFS(NewEmisData!I:I, NewEmisData!$A:$A, "LDV", NewEmisData!$B:$B, $A25, NewEmisData!$C:$C, $H25, NewEmisData!$D:$D, Y$2))</f>
        <v>4.5465409268618202E-2</v>
      </c>
      <c r="Z25" s="335">
        <f>$I25*IF($G25="Pickup", SUMIFS(NewEmisData!J:J, NewEmisData!$A:$A, "Pickup", NewEmisData!$B:$B, $A25, NewEmisData!$C:$C, $H25, NewEmisData!$D:$D, Z$2), SUMIFS(NewEmisData!J:J, NewEmisData!$A:$A, "LDV", NewEmisData!$B:$B, $A25, NewEmisData!$C:$C, $H25, NewEmisData!$D:$D, Z$2))</f>
        <v>4.03828422132856E-2</v>
      </c>
      <c r="AA25" s="335">
        <f>$I25*IF($G25="Pickup", SUMIFS(NewEmisData!K:K, NewEmisData!$A:$A, "Pickup", NewEmisData!$B:$B, $A25, NewEmisData!$C:$C, $H25, NewEmisData!$D:$D, AA$2), SUMIFS(NewEmisData!K:K, NewEmisData!$A:$A, "LDV", NewEmisData!$B:$B, $A25, NewEmisData!$C:$C, $H25, NewEmisData!$D:$D, AA$2))</f>
        <v>3.69457071662685E-2</v>
      </c>
      <c r="AB25" s="335">
        <f>$I25*IF($G25="Pickup", SUMIFS(NewEmisData!L:L, NewEmisData!$A:$A, "Pickup", NewEmisData!$B:$B, $A25, NewEmisData!$C:$C, $H25, NewEmisData!$D:$D, AB$2), SUMIFS(NewEmisData!L:L, NewEmisData!$A:$A, "LDV", NewEmisData!$B:$B, $A25, NewEmisData!$C:$C, $H25, NewEmisData!$D:$D, AB$2))</f>
        <v>3.54479042046821E-2</v>
      </c>
      <c r="AC25" s="335">
        <f>$I25*IF($G25="Pickup", SUMIFS(NewEmisData!M:M, NewEmisData!$A:$A, "Pickup", NewEmisData!$B:$B, $A25, NewEmisData!$C:$C, $H25, NewEmisData!$D:$D, AC$2), SUMIFS(NewEmisData!M:M, NewEmisData!$A:$A, "LDV", NewEmisData!$B:$B, $A25, NewEmisData!$C:$C, $H25, NewEmisData!$D:$D, AC$2))</f>
        <v>3.5796031702760897E-2</v>
      </c>
      <c r="AD25" s="335">
        <v>4.1644851932661778E-2</v>
      </c>
      <c r="AE25" s="335">
        <f>$I25*IF($G25="Pickup", SUMIFS(NewEmisData!E:E, NewEmisData!$A:$A, "Pickup", NewEmisData!$B:$B, $A25, NewEmisData!$C:$C, $H25, NewEmisData!$D:$D, AE$2), SUMIFS(NewEmisData!E:E, NewEmisData!$A:$A, "LDV", NewEmisData!$B:$B, $A25, NewEmisData!$C:$C, $H25, NewEmisData!$D:$D, AE$2))</f>
        <v>1.1835152385958499E-2</v>
      </c>
      <c r="AF25" s="335">
        <f>$I25*IF($G25="Pickup", SUMIFS(NewEmisData!F:F, NewEmisData!$A:$A, "Pickup", NewEmisData!$B:$B, $A25, NewEmisData!$C:$C, $H25, NewEmisData!$D:$D, AF$2), SUMIFS(NewEmisData!F:F, NewEmisData!$A:$A, "LDV", NewEmisData!$B:$B, $A25, NewEmisData!$C:$C, $H25, NewEmisData!$D:$D, AF$2))</f>
        <v>1.02303341802871E-2</v>
      </c>
      <c r="AG25" s="335">
        <f>$I25*IF($G25="Pickup", SUMIFS(NewEmisData!G:G, NewEmisData!$A:$A, "Pickup", NewEmisData!$B:$B, $A25, NewEmisData!$C:$C, $H25, NewEmisData!$D:$D, AG$2), SUMIFS(NewEmisData!G:G, NewEmisData!$A:$A, "LDV", NewEmisData!$B:$B, $A25, NewEmisData!$C:$C, $H25, NewEmisData!$D:$D, AG$2))</f>
        <v>3.28141775067963E-3</v>
      </c>
      <c r="AH25" s="335">
        <f>$I25*IF($G25="Pickup", SUMIFS(NewEmisData!H:H, NewEmisData!$A:$A, "Pickup", NewEmisData!$B:$B, $A25, NewEmisData!$C:$C, $H25, NewEmisData!$D:$D, AH$2), SUMIFS(NewEmisData!H:H, NewEmisData!$A:$A, "LDV", NewEmisData!$B:$B, $A25, NewEmisData!$C:$C, $H25, NewEmisData!$D:$D, AH$2))</f>
        <v>2.7429174181074199E-3</v>
      </c>
      <c r="AI25" s="335">
        <f>$I25*IF($G25="Pickup", SUMIFS(NewEmisData!I:I, NewEmisData!$A:$A, "Pickup", NewEmisData!$B:$B, $A25, NewEmisData!$C:$C, $H25, NewEmisData!$D:$D, AI$2), SUMIFS(NewEmisData!I:I, NewEmisData!$A:$A, "LDV", NewEmisData!$B:$B, $A25, NewEmisData!$C:$C, $H25, NewEmisData!$D:$D, AI$2))</f>
        <v>2.4986761140543901E-3</v>
      </c>
      <c r="AJ25" s="335">
        <f>$I25*IF($G25="Pickup", SUMIFS(NewEmisData!J:J, NewEmisData!$A:$A, "Pickup", NewEmisData!$B:$B, $A25, NewEmisData!$C:$C, $H25, NewEmisData!$D:$D, AJ$2), SUMIFS(NewEmisData!J:J, NewEmisData!$A:$A, "LDV", NewEmisData!$B:$B, $A25, NewEmisData!$C:$C, $H25, NewEmisData!$D:$D, AJ$2))</f>
        <v>2.3977288527187398E-3</v>
      </c>
      <c r="AK25" s="335">
        <f>$I25*IF($G25="Pickup", SUMIFS(NewEmisData!K:K, NewEmisData!$A:$A, "Pickup", NewEmisData!$B:$B, $A25, NewEmisData!$C:$C, $H25, NewEmisData!$D:$D, AK$2), SUMIFS(NewEmisData!K:K, NewEmisData!$A:$A, "LDV", NewEmisData!$B:$B, $A25, NewEmisData!$C:$C, $H25, NewEmisData!$D:$D, AK$2))</f>
        <v>2.3363239635992802E-3</v>
      </c>
      <c r="AL25" s="335">
        <f>$I25*IF($G25="Pickup", SUMIFS(NewEmisData!L:L, NewEmisData!$A:$A, "Pickup", NewEmisData!$B:$B, $A25, NewEmisData!$C:$C, $H25, NewEmisData!$D:$D, AL$2), SUMIFS(NewEmisData!L:L, NewEmisData!$A:$A, "LDV", NewEmisData!$B:$B, $A25, NewEmisData!$C:$C, $H25, NewEmisData!$D:$D, AL$2))</f>
        <v>2.3139342639780401E-3</v>
      </c>
      <c r="AM25" s="335">
        <f>$I25*IF($G25="Pickup", SUMIFS(NewEmisData!M:M, NewEmisData!$A:$A, "Pickup", NewEmisData!$B:$B, $A25, NewEmisData!$C:$C, $H25, NewEmisData!$D:$D, AM$2), SUMIFS(NewEmisData!M:M, NewEmisData!$A:$A, "LDV", NewEmisData!$B:$B, $A25, NewEmisData!$C:$C, $H25, NewEmisData!$D:$D, AM$2))</f>
        <v>2.31353960902861E-3</v>
      </c>
      <c r="AN25" s="335">
        <v>1.6665713577985891E-3</v>
      </c>
      <c r="AO25" s="335">
        <f>$I25*IF($G25="Pickup", SUMIFS(NewEmisData!E:E, NewEmisData!$A:$A, "Pickup", NewEmisData!$B:$B, $A25, NewEmisData!$C:$C, $H25, NewEmisData!$D:$D, AO$2), SUMIFS(NewEmisData!E:E, NewEmisData!$A:$A, "LDV", NewEmisData!$B:$B, $A25, NewEmisData!$C:$C, $H25, NewEmisData!$D:$D, AO$2))</f>
        <v>0.14754888588672199</v>
      </c>
      <c r="AP25" s="335">
        <f>$I25*IF($G25="Pickup", SUMIFS(NewEmisData!F:F, NewEmisData!$A:$A, "Pickup", NewEmisData!$B:$B, $A25, NewEmisData!$C:$C, $H25, NewEmisData!$D:$D, AP$2), SUMIFS(NewEmisData!F:F, NewEmisData!$A:$A, "LDV", NewEmisData!$B:$B, $A25, NewEmisData!$C:$C, $H25, NewEmisData!$D:$D, AP$2))</f>
        <v>8.9170669812866296E-2</v>
      </c>
      <c r="AQ25" s="335">
        <f>$I25*IF($G25="Pickup", SUMIFS(NewEmisData!G:G, NewEmisData!$A:$A, "Pickup", NewEmisData!$B:$B, $A25, NewEmisData!$C:$C, $H25, NewEmisData!$D:$D, AQ$2), SUMIFS(NewEmisData!G:G, NewEmisData!$A:$A, "LDV", NewEmisData!$B:$B, $A25, NewEmisData!$C:$C, $H25, NewEmisData!$D:$D, AQ$2))</f>
        <v>7.8105554369183802E-2</v>
      </c>
      <c r="AR25" s="335">
        <f>$I25*IF($G25="Pickup", SUMIFS(NewEmisData!H:H, NewEmisData!$A:$A, "Pickup", NewEmisData!$B:$B, $A25, NewEmisData!$C:$C, $H25, NewEmisData!$D:$D, AR$2), SUMIFS(NewEmisData!H:H, NewEmisData!$A:$A, "LDV", NewEmisData!$B:$B, $A25, NewEmisData!$C:$C, $H25, NewEmisData!$D:$D, AR$2))</f>
        <v>7.6972409553025797E-2</v>
      </c>
      <c r="AS25" s="335">
        <f>$I25*IF($G25="Pickup", SUMIFS(NewEmisData!I:I, NewEmisData!$A:$A, "Pickup", NewEmisData!$B:$B, $A25, NewEmisData!$C:$C, $H25, NewEmisData!$D:$D, AS$2), SUMIFS(NewEmisData!I:I, NewEmisData!$A:$A, "LDV", NewEmisData!$B:$B, $A25, NewEmisData!$C:$C, $H25, NewEmisData!$D:$D, AS$2))</f>
        <v>7.6836875081772907E-2</v>
      </c>
      <c r="AT25" s="335">
        <f>$I25*IF($G25="Pickup", SUMIFS(NewEmisData!J:J, NewEmisData!$A:$A, "Pickup", NewEmisData!$B:$B, $A25, NewEmisData!$C:$C, $H25, NewEmisData!$D:$D, AT$2), SUMIFS(NewEmisData!J:J, NewEmisData!$A:$A, "LDV", NewEmisData!$B:$B, $A25, NewEmisData!$C:$C, $H25, NewEmisData!$D:$D, AT$2))</f>
        <v>7.69074432910445E-2</v>
      </c>
      <c r="AU25" s="335">
        <f>$I25*IF($G25="Pickup", SUMIFS(NewEmisData!K:K, NewEmisData!$A:$A, "Pickup", NewEmisData!$B:$B, $A25, NewEmisData!$C:$C, $H25, NewEmisData!$D:$D, AU$2), SUMIFS(NewEmisData!K:K, NewEmisData!$A:$A, "LDV", NewEmisData!$B:$B, $A25, NewEmisData!$C:$C, $H25, NewEmisData!$D:$D, AU$2))</f>
        <v>7.6900843368497895E-2</v>
      </c>
      <c r="AV25" s="335">
        <f>$I25*IF($G25="Pickup", SUMIFS(NewEmisData!L:L, NewEmisData!$A:$A, "Pickup", NewEmisData!$B:$B, $A25, NewEmisData!$C:$C, $H25, NewEmisData!$D:$D, AV$2), SUMIFS(NewEmisData!L:L, NewEmisData!$A:$A, "LDV", NewEmisData!$B:$B, $A25, NewEmisData!$C:$C, $H25, NewEmisData!$D:$D, AV$2))</f>
        <v>7.6888545887976001E-2</v>
      </c>
      <c r="AW25" s="335">
        <f>$I25*IF($G25="Pickup", SUMIFS(NewEmisData!M:M, NewEmisData!$A:$A, "Pickup", NewEmisData!$B:$B, $A25, NewEmisData!$C:$C, $H25, NewEmisData!$D:$D, AW$2), SUMIFS(NewEmisData!M:M, NewEmisData!$A:$A, "LDV", NewEmisData!$B:$B, $A25, NewEmisData!$C:$C, $H25, NewEmisData!$D:$D, AW$2))</f>
        <v>7.6936569612579206E-2</v>
      </c>
      <c r="AX25" s="335">
        <v>3.2808645285750677E-2</v>
      </c>
      <c r="AY25" s="335">
        <f>$I25*IF($G25="Pickup", SUMIFS(NewEmisData!E:E, NewEmisData!$A:$A, "Pickup", NewEmisData!$B:$B, $A25, NewEmisData!$C:$C, $H25, NewEmisData!$D:$D, AY$2), SUMIFS(NewEmisData!E:E, NewEmisData!$A:$A, "LDV", NewEmisData!$B:$B, $A25, NewEmisData!$C:$C, $H25, NewEmisData!$D:$D, AY$2))</f>
        <v>8.2994776464736103E-2</v>
      </c>
      <c r="AZ25" s="335">
        <f>$I25*IF($G25="Pickup", SUMIFS(NewEmisData!F:F, NewEmisData!$A:$A, "Pickup", NewEmisData!$B:$B, $A25, NewEmisData!$C:$C, $H25, NewEmisData!$D:$D, AZ$2), SUMIFS(NewEmisData!F:F, NewEmisData!$A:$A, "LDV", NewEmisData!$B:$B, $A25, NewEmisData!$C:$C, $H25, NewEmisData!$D:$D, AZ$2))</f>
        <v>2.9286960169176E-2</v>
      </c>
      <c r="BA25" s="335">
        <f>$I25*IF($G25="Pickup", SUMIFS(NewEmisData!G:G, NewEmisData!$A:$A, "Pickup", NewEmisData!$B:$B, $A25, NewEmisData!$C:$C, $H25, NewEmisData!$D:$D, BA$2), SUMIFS(NewEmisData!G:G, NewEmisData!$A:$A, "LDV", NewEmisData!$B:$B, $A25, NewEmisData!$C:$C, $H25, NewEmisData!$D:$D, BA$2))</f>
        <v>1.3924604157418001E-2</v>
      </c>
      <c r="BB25" s="335">
        <f>$I25*IF($G25="Pickup", SUMIFS(NewEmisData!H:H, NewEmisData!$A:$A, "Pickup", NewEmisData!$B:$B, $A25, NewEmisData!$C:$C, $H25, NewEmisData!$D:$D, BB$2), SUMIFS(NewEmisData!H:H, NewEmisData!$A:$A, "LDV", NewEmisData!$B:$B, $A25, NewEmisData!$C:$C, $H25, NewEmisData!$D:$D, BB$2))</f>
        <v>1.28820995888716E-2</v>
      </c>
      <c r="BC25" s="335">
        <f>$I25*IF($G25="Pickup", SUMIFS(NewEmisData!I:I, NewEmisData!$A:$A, "Pickup", NewEmisData!$B:$B, $A25, NewEmisData!$C:$C, $H25, NewEmisData!$D:$D, BC$2), SUMIFS(NewEmisData!I:I, NewEmisData!$A:$A, "LDV", NewEmisData!$B:$B, $A25, NewEmisData!$C:$C, $H25, NewEmisData!$D:$D, BC$2))</f>
        <v>1.2757306095682401E-2</v>
      </c>
      <c r="BD25" s="335">
        <f>$I25*IF($G25="Pickup", SUMIFS(NewEmisData!J:J, NewEmisData!$A:$A, "Pickup", NewEmisData!$B:$B, $A25, NewEmisData!$C:$C, $H25, NewEmisData!$D:$D, BD$2), SUMIFS(NewEmisData!J:J, NewEmisData!$A:$A, "LDV", NewEmisData!$B:$B, $A25, NewEmisData!$C:$C, $H25, NewEmisData!$D:$D, BD$2))</f>
        <v>1.28223162487622E-2</v>
      </c>
      <c r="BE25" s="335">
        <f>$I25*IF($G25="Pickup", SUMIFS(NewEmisData!K:K, NewEmisData!$A:$A, "Pickup", NewEmisData!$B:$B, $A25, NewEmisData!$C:$C, $H25, NewEmisData!$D:$D, BE$2), SUMIFS(NewEmisData!K:K, NewEmisData!$A:$A, "LDV", NewEmisData!$B:$B, $A25, NewEmisData!$C:$C, $H25, NewEmisData!$D:$D, BE$2))</f>
        <v>1.28161744328164E-2</v>
      </c>
      <c r="BF25" s="335">
        <f>$I25*IF($G25="Pickup", SUMIFS(NewEmisData!L:L, NewEmisData!$A:$A, "Pickup", NewEmisData!$B:$B, $A25, NewEmisData!$C:$C, $H25, NewEmisData!$D:$D, BF$2), SUMIFS(NewEmisData!L:L, NewEmisData!$A:$A, "LDV", NewEmisData!$B:$B, $A25, NewEmisData!$C:$C, $H25, NewEmisData!$D:$D, BF$2))</f>
        <v>1.28049681705815E-2</v>
      </c>
      <c r="BG25" s="335">
        <f>$I25*IF($G25="Pickup", SUMIFS(NewEmisData!M:M, NewEmisData!$A:$A, "Pickup", NewEmisData!$B:$B, $A25, NewEmisData!$C:$C, $H25, NewEmisData!$D:$D, BG$2), SUMIFS(NewEmisData!M:M, NewEmisData!$A:$A, "LDV", NewEmisData!$B:$B, $A25, NewEmisData!$C:$C, $H25, NewEmisData!$D:$D, BG$2))</f>
        <v>1.2849092483120999E-2</v>
      </c>
      <c r="BH25" s="335">
        <v>6.5796176943480836E-3</v>
      </c>
      <c r="BI25" s="335">
        <f>$I25*IF($G25="Pickup", SUMIFS(NewEmisData!E:E, NewEmisData!$A:$A, "Pickup", NewEmisData!$B:$B, $A25, NewEmisData!$C:$C, $H25, NewEmisData!$D:$D, BI$2), SUMIFS(NewEmisData!E:E, NewEmisData!$A:$A, "LDV", NewEmisData!$B:$B, $A25, NewEmisData!$C:$C, $H25, NewEmisData!$D:$D, BI$2))</f>
        <v>39.775858774743803</v>
      </c>
      <c r="BJ25" s="335">
        <f>$I25*IF($G25="Pickup", SUMIFS(NewEmisData!F:F, NewEmisData!$A:$A, "Pickup", NewEmisData!$B:$B, $A25, NewEmisData!$C:$C, $H25, NewEmisData!$D:$D, BJ$2), SUMIFS(NewEmisData!F:F, NewEmisData!$A:$A, "LDV", NewEmisData!$B:$B, $A25, NewEmisData!$C:$C, $H25, NewEmisData!$D:$D, BJ$2))</f>
        <v>10.678234156384899</v>
      </c>
      <c r="BK25" s="335">
        <f>$I25*IF($G25="Pickup", SUMIFS(NewEmisData!G:G, NewEmisData!$A:$A, "Pickup", NewEmisData!$B:$B, $A25, NewEmisData!$C:$C, $H25, NewEmisData!$D:$D, BK$2), SUMIFS(NewEmisData!G:G, NewEmisData!$A:$A, "LDV", NewEmisData!$B:$B, $A25, NewEmisData!$C:$C, $H25, NewEmisData!$D:$D, BK$2))</f>
        <v>1.86758643046957</v>
      </c>
      <c r="BL25" s="335">
        <f>$I25*IF($G25="Pickup", SUMIFS(NewEmisData!H:H, NewEmisData!$A:$A, "Pickup", NewEmisData!$B:$B, $A25, NewEmisData!$C:$C, $H25, NewEmisData!$D:$D, BL$2), SUMIFS(NewEmisData!H:H, NewEmisData!$A:$A, "LDV", NewEmisData!$B:$B, $A25, NewEmisData!$C:$C, $H25, NewEmisData!$D:$D, BL$2))</f>
        <v>1.42362076026303</v>
      </c>
      <c r="BM25" s="335">
        <f>$I25*IF($G25="Pickup", SUMIFS(NewEmisData!I:I, NewEmisData!$A:$A, "Pickup", NewEmisData!$B:$B, $A25, NewEmisData!$C:$C, $H25, NewEmisData!$D:$D, BM$2), SUMIFS(NewEmisData!I:I, NewEmisData!$A:$A, "LDV", NewEmisData!$B:$B, $A25, NewEmisData!$C:$C, $H25, NewEmisData!$D:$D, BM$2))</f>
        <v>1.22553039938669</v>
      </c>
      <c r="BN25" s="335">
        <f>$I25*IF($G25="Pickup", SUMIFS(NewEmisData!J:J, NewEmisData!$A:$A, "Pickup", NewEmisData!$B:$B, $A25, NewEmisData!$C:$C, $H25, NewEmisData!$D:$D, BN$2), SUMIFS(NewEmisData!J:J, NewEmisData!$A:$A, "LDV", NewEmisData!$B:$B, $A25, NewEmisData!$C:$C, $H25, NewEmisData!$D:$D, BN$2))</f>
        <v>1.16750761763039</v>
      </c>
      <c r="BO25" s="335">
        <f>$I25*IF($G25="Pickup", SUMIFS(NewEmisData!K:K, NewEmisData!$A:$A, "Pickup", NewEmisData!$B:$B, $A25, NewEmisData!$C:$C, $H25, NewEmisData!$D:$D, BO$2), SUMIFS(NewEmisData!K:K, NewEmisData!$A:$A, "LDV", NewEmisData!$B:$B, $A25, NewEmisData!$C:$C, $H25, NewEmisData!$D:$D, BO$2))</f>
        <v>1.1062247677672601</v>
      </c>
      <c r="BP25" s="335">
        <f>$I25*IF($G25="Pickup", SUMIFS(NewEmisData!L:L, NewEmisData!$A:$A, "Pickup", NewEmisData!$B:$B, $A25, NewEmisData!$C:$C, $H25, NewEmisData!$D:$D, BP$2), SUMIFS(NewEmisData!L:L, NewEmisData!$A:$A, "LDV", NewEmisData!$B:$B, $A25, NewEmisData!$C:$C, $H25, NewEmisData!$D:$D, BP$2))</f>
        <v>1.0761548737814799</v>
      </c>
      <c r="BQ25" s="335">
        <f>$I25*IF($G25="Pickup", SUMIFS(NewEmisData!M:M, NewEmisData!$A:$A, "Pickup", NewEmisData!$B:$B, $A25, NewEmisData!$C:$C, $H25, NewEmisData!$D:$D, BQ$2), SUMIFS(NewEmisData!M:M, NewEmisData!$A:$A, "LDV", NewEmisData!$B:$B, $A25, NewEmisData!$C:$C, $H25, NewEmisData!$D:$D, BQ$2))</f>
        <v>1.0829580064973601</v>
      </c>
      <c r="BR25" s="335">
        <v>1.2335726578167048</v>
      </c>
      <c r="BS25" s="335">
        <f>$I25*IF($G25="Pickup", SUMIFS(NewEmisData!E:E, NewEmisData!$A:$A, "Pickup", NewEmisData!$B:$B, $A25, NewEmisData!$C:$C, $H25, NewEmisData!$D:$D, BS$2), SUMIFS(NewEmisData!E:E, NewEmisData!$A:$A, "LDV", NewEmisData!$B:$B, $A25, NewEmisData!$C:$C, $H25, NewEmisData!$D:$D, BS$2))</f>
        <v>3.6839474572804698</v>
      </c>
      <c r="BT25" s="335">
        <f>$I25*IF($G25="Pickup", SUMIFS(NewEmisData!F:F, NewEmisData!$A:$A, "Pickup", NewEmisData!$B:$B, $A25, NewEmisData!$C:$C, $H25, NewEmisData!$D:$D, BT$2), SUMIFS(NewEmisData!F:F, NewEmisData!$A:$A, "LDV", NewEmisData!$B:$B, $A25, NewEmisData!$C:$C, $H25, NewEmisData!$D:$D, BT$2))</f>
        <v>0.98577392935792796</v>
      </c>
      <c r="BU25" s="335">
        <f>$I25*IF($G25="Pickup", SUMIFS(NewEmisData!G:G, NewEmisData!$A:$A, "Pickup", NewEmisData!$B:$B, $A25, NewEmisData!$C:$C, $H25, NewEmisData!$D:$D, BU$2), SUMIFS(NewEmisData!G:G, NewEmisData!$A:$A, "LDV", NewEmisData!$B:$B, $A25, NewEmisData!$C:$C, $H25, NewEmisData!$D:$D, BU$2))</f>
        <v>0.13920001825041101</v>
      </c>
      <c r="BV25" s="335">
        <f>$I25*IF($G25="Pickup", SUMIFS(NewEmisData!H:H, NewEmisData!$A:$A, "Pickup", NewEmisData!$B:$B, $A25, NewEmisData!$C:$C, $H25, NewEmisData!$D:$D, BV$2), SUMIFS(NewEmisData!H:H, NewEmisData!$A:$A, "LDV", NewEmisData!$B:$B, $A25, NewEmisData!$C:$C, $H25, NewEmisData!$D:$D, BV$2))</f>
        <v>9.6471078701038201E-2</v>
      </c>
      <c r="BW25" s="335">
        <f>$I25*IF($G25="Pickup", SUMIFS(NewEmisData!I:I, NewEmisData!$A:$A, "Pickup", NewEmisData!$B:$B, $A25, NewEmisData!$C:$C, $H25, NewEmisData!$D:$D, BW$2), SUMIFS(NewEmisData!I:I, NewEmisData!$A:$A, "LDV", NewEmisData!$B:$B, $A25, NewEmisData!$C:$C, $H25, NewEmisData!$D:$D, BW$2))</f>
        <v>7.5191537396481406E-2</v>
      </c>
      <c r="BX25" s="335">
        <f>$I25*IF($G25="Pickup", SUMIFS(NewEmisData!J:J, NewEmisData!$A:$A, "Pickup", NewEmisData!$B:$B, $A25, NewEmisData!$C:$C, $H25, NewEmisData!$D:$D, BX$2), SUMIFS(NewEmisData!J:J, NewEmisData!$A:$A, "LDV", NewEmisData!$B:$B, $A25, NewEmisData!$C:$C, $H25, NewEmisData!$D:$D, BX$2))</f>
        <v>7.3750498912982104E-2</v>
      </c>
      <c r="BY25" s="335">
        <f>$I25*IF($G25="Pickup", SUMIFS(NewEmisData!K:K, NewEmisData!$A:$A, "Pickup", NewEmisData!$B:$B, $A25, NewEmisData!$C:$C, $H25, NewEmisData!$D:$D, BY$2), SUMIFS(NewEmisData!K:K, NewEmisData!$A:$A, "LDV", NewEmisData!$B:$B, $A25, NewEmisData!$C:$C, $H25, NewEmisData!$D:$D, BY$2))</f>
        <v>7.1596726073612907E-2</v>
      </c>
      <c r="BZ25" s="335">
        <f>$I25*IF($G25="Pickup", SUMIFS(NewEmisData!L:L, NewEmisData!$A:$A, "Pickup", NewEmisData!$B:$B, $A25, NewEmisData!$C:$C, $H25, NewEmisData!$D:$D, BZ$2), SUMIFS(NewEmisData!L:L, NewEmisData!$A:$A, "LDV", NewEmisData!$B:$B, $A25, NewEmisData!$C:$C, $H25, NewEmisData!$D:$D, BZ$2))</f>
        <v>7.0651840302643099E-2</v>
      </c>
      <c r="CA25" s="335">
        <f>$I25*IF($G25="Pickup", SUMIFS(NewEmisData!M:M, NewEmisData!$A:$A, "Pickup", NewEmisData!$B:$B, $A25, NewEmisData!$C:$C, $H25, NewEmisData!$D:$D, CA$2), SUMIFS(NewEmisData!M:M, NewEmisData!$A:$A, "LDV", NewEmisData!$B:$B, $A25, NewEmisData!$C:$C, $H25, NewEmisData!$D:$D, CA$2))</f>
        <v>7.1352883539201301E-2</v>
      </c>
      <c r="CB25" s="335">
        <v>6.7885050257220386E-2</v>
      </c>
      <c r="CC25" s="335">
        <f>$I25*IF($G25="Pickup", SUMIFS(NewEmisData!E:E, NewEmisData!$A:$A, "Pickup", NewEmisData!$B:$B, $A25, NewEmisData!$C:$C, $H25, NewEmisData!$D:$D, CC$2), SUMIFS(NewEmisData!E:E, NewEmisData!$A:$A, "LDV", NewEmisData!$B:$B, $A25, NewEmisData!$C:$C, $H25, NewEmisData!$D:$D, CC$2))</f>
        <v>8.3015807662600808E-3</v>
      </c>
      <c r="CD25" s="335">
        <f>$I25*IF($G25="Pickup", SUMIFS(NewEmisData!F:F, NewEmisData!$A:$A, "Pickup", NewEmisData!$B:$B, $A25, NewEmisData!$C:$C, $H25, NewEmisData!$D:$D, CD$2), SUMIFS(NewEmisData!F:F, NewEmisData!$A:$A, "LDV", NewEmisData!$B:$B, $A25, NewEmisData!$C:$C, $H25, NewEmisData!$D:$D, CD$2))</f>
        <v>8.3015814353979093E-3</v>
      </c>
      <c r="CE25" s="335">
        <f>$I25*IF($G25="Pickup", SUMIFS(NewEmisData!G:G, NewEmisData!$A:$A, "Pickup", NewEmisData!$B:$B, $A25, NewEmisData!$C:$C, $H25, NewEmisData!$D:$D, CE$2), SUMIFS(NewEmisData!G:G, NewEmisData!$A:$A, "LDV", NewEmisData!$B:$B, $A25, NewEmisData!$C:$C, $H25, NewEmisData!$D:$D, CE$2))</f>
        <v>9.7776409238937295E-3</v>
      </c>
      <c r="CF25" s="335">
        <f>$I25*IF($G25="Pickup", SUMIFS(NewEmisData!H:H, NewEmisData!$A:$A, "Pickup", NewEmisData!$B:$B, $A25, NewEmisData!$C:$C, $H25, NewEmisData!$D:$D, CF$2), SUMIFS(NewEmisData!H:H, NewEmisData!$A:$A, "LDV", NewEmisData!$B:$B, $A25, NewEmisData!$C:$C, $H25, NewEmisData!$D:$D, CF$2))</f>
        <v>9.7776508210115302E-3</v>
      </c>
      <c r="CG25" s="335">
        <f>$I25*IF($G25="Pickup", SUMIFS(NewEmisData!I:I, NewEmisData!$A:$A, "Pickup", NewEmisData!$B:$B, $A25, NewEmisData!$C:$C, $H25, NewEmisData!$D:$D, CG$2), SUMIFS(NewEmisData!I:I, NewEmisData!$A:$A, "LDV", NewEmisData!$B:$B, $A25, NewEmisData!$C:$C, $H25, NewEmisData!$D:$D, CG$2))</f>
        <v>9.7776494795757396E-3</v>
      </c>
      <c r="CH25" s="335">
        <f>$I25*IF($G25="Pickup", SUMIFS(NewEmisData!J:J, NewEmisData!$A:$A, "Pickup", NewEmisData!$B:$B, $A25, NewEmisData!$C:$C, $H25, NewEmisData!$D:$D, CH$2), SUMIFS(NewEmisData!J:J, NewEmisData!$A:$A, "LDV", NewEmisData!$B:$B, $A25, NewEmisData!$C:$C, $H25, NewEmisData!$D:$D, CH$2))</f>
        <v>9.7776493269548497E-3</v>
      </c>
      <c r="CI25" s="335">
        <f>$I25*IF($G25="Pickup", SUMIFS(NewEmisData!K:K, NewEmisData!$A:$A, "Pickup", NewEmisData!$B:$B, $A25, NewEmisData!$C:$C, $H25, NewEmisData!$D:$D, CI$2), SUMIFS(NewEmisData!K:K, NewEmisData!$A:$A, "LDV", NewEmisData!$B:$B, $A25, NewEmisData!$C:$C, $H25, NewEmisData!$D:$D, CI$2))</f>
        <v>9.7776510939597203E-3</v>
      </c>
      <c r="CJ25" s="335">
        <f>$I25*IF($G25="Pickup", SUMIFS(NewEmisData!L:L, NewEmisData!$A:$A, "Pickup", NewEmisData!$B:$B, $A25, NewEmisData!$C:$C, $H25, NewEmisData!$D:$D, CJ$2), SUMIFS(NewEmisData!L:L, NewEmisData!$A:$A, "LDV", NewEmisData!$B:$B, $A25, NewEmisData!$C:$C, $H25, NewEmisData!$D:$D, CJ$2))</f>
        <v>9.7776462712922899E-3</v>
      </c>
      <c r="CK25" s="335">
        <f>$I25*IF($G25="Pickup", SUMIFS(NewEmisData!M:M, NewEmisData!$A:$A, "Pickup", NewEmisData!$B:$B, $A25, NewEmisData!$C:$C, $H25, NewEmisData!$D:$D, CK$2), SUMIFS(NewEmisData!M:M, NewEmisData!$A:$A, "LDV", NewEmisData!$B:$B, $A25, NewEmisData!$C:$C, $H25, NewEmisData!$D:$D, CK$2))</f>
        <v>9.7776422060059202E-3</v>
      </c>
      <c r="CL25" s="335">
        <v>7.6624626482054738E-3</v>
      </c>
      <c r="CM25" s="335">
        <f>$I25*IF($G25="Pickup", SUMIFS(NewEmisData!E:E, NewEmisData!$A:$A, "Pickup", NewEmisData!$B:$B, $A25, NewEmisData!$C:$C, $H25, NewEmisData!$D:$D, CM$2), SUMIFS(NewEmisData!E:E, NewEmisData!$A:$A, "LDV", NewEmisData!$B:$B, $A25, NewEmisData!$C:$C, $H25, NewEmisData!$D:$D, CM$2))</f>
        <v>1.3172159507331401E-3</v>
      </c>
      <c r="CN25" s="335">
        <f>$I25*IF($G25="Pickup", SUMIFS(NewEmisData!F:F, NewEmisData!$A:$A, "Pickup", NewEmisData!$B:$B, $A25, NewEmisData!$C:$C, $H25, NewEmisData!$D:$D, CN$2), SUMIFS(NewEmisData!F:F, NewEmisData!$A:$A, "LDV", NewEmisData!$B:$B, $A25, NewEmisData!$C:$C, $H25, NewEmisData!$D:$D, CN$2))</f>
        <v>1.1497778914898601E-3</v>
      </c>
      <c r="CO25" s="335">
        <f>$I25*IF($G25="Pickup", SUMIFS(NewEmisData!G:G, NewEmisData!$A:$A, "Pickup", NewEmisData!$B:$B, $A25, NewEmisData!$C:$C, $H25, NewEmisData!$D:$D, CO$2), SUMIFS(NewEmisData!G:G, NewEmisData!$A:$A, "LDV", NewEmisData!$B:$B, $A25, NewEmisData!$C:$C, $H25, NewEmisData!$D:$D, CO$2))</f>
        <v>1.3280335233953799E-3</v>
      </c>
      <c r="CP25" s="335">
        <f>$I25*IF($G25="Pickup", SUMIFS(NewEmisData!H:H, NewEmisData!$A:$A, "Pickup", NewEmisData!$B:$B, $A25, NewEmisData!$C:$C, $H25, NewEmisData!$D:$D, CP$2), SUMIFS(NewEmisData!H:H, NewEmisData!$A:$A, "LDV", NewEmisData!$B:$B, $A25, NewEmisData!$C:$C, $H25, NewEmisData!$D:$D, CP$2))</f>
        <v>1.3300403953936701E-3</v>
      </c>
      <c r="CQ25" s="335">
        <f>$I25*IF($G25="Pickup", SUMIFS(NewEmisData!I:I, NewEmisData!$A:$A, "Pickup", NewEmisData!$B:$B, $A25, NewEmisData!$C:$C, $H25, NewEmisData!$D:$D, CQ$2), SUMIFS(NewEmisData!I:I, NewEmisData!$A:$A, "LDV", NewEmisData!$B:$B, $A25, NewEmisData!$C:$C, $H25, NewEmisData!$D:$D, CQ$2))</f>
        <v>1.3373192652413001E-3</v>
      </c>
      <c r="CR25" s="335">
        <f>$I25*IF($G25="Pickup", SUMIFS(NewEmisData!J:J, NewEmisData!$A:$A, "Pickup", NewEmisData!$B:$B, $A25, NewEmisData!$C:$C, $H25, NewEmisData!$D:$D, CR$2), SUMIFS(NewEmisData!J:J, NewEmisData!$A:$A, "LDV", NewEmisData!$B:$B, $A25, NewEmisData!$C:$C, $H25, NewEmisData!$D:$D, CR$2))</f>
        <v>1.34682925218304E-3</v>
      </c>
      <c r="CS25" s="335">
        <f>$I25*IF($G25="Pickup", SUMIFS(NewEmisData!K:K, NewEmisData!$A:$A, "Pickup", NewEmisData!$B:$B, $A25, NewEmisData!$C:$C, $H25, NewEmisData!$D:$D, CS$2), SUMIFS(NewEmisData!K:K, NewEmisData!$A:$A, "LDV", NewEmisData!$B:$B, $A25, NewEmisData!$C:$C, $H25, NewEmisData!$D:$D, CS$2))</f>
        <v>1.35165887255797E-3</v>
      </c>
      <c r="CT25" s="335">
        <f>$I25*IF($G25="Pickup", SUMIFS(NewEmisData!L:L, NewEmisData!$A:$A, "Pickup", NewEmisData!$B:$B, $A25, NewEmisData!$C:$C, $H25, NewEmisData!$D:$D, CT$2), SUMIFS(NewEmisData!L:L, NewEmisData!$A:$A, "LDV", NewEmisData!$B:$B, $A25, NewEmisData!$C:$C, $H25, NewEmisData!$D:$D, CT$2))</f>
        <v>1.35319494580264E-3</v>
      </c>
      <c r="CU25" s="335">
        <f>$I25*IF($G25="Pickup", SUMIFS(NewEmisData!M:M, NewEmisData!$A:$A, "Pickup", NewEmisData!$B:$B, $A25, NewEmisData!$C:$C, $H25, NewEmisData!$D:$D, CU$2), SUMIFS(NewEmisData!M:M, NewEmisData!$A:$A, "LDV", NewEmisData!$B:$B, $A25, NewEmisData!$C:$C, $H25, NewEmisData!$D:$D, CU$2))</f>
        <v>1.35559121182894E-3</v>
      </c>
      <c r="CV25" s="335">
        <v>6.6624108361503735E-4</v>
      </c>
      <c r="CW25" s="335">
        <v>1.7855353475311885E-3</v>
      </c>
      <c r="CX25" s="335">
        <v>1.1158238015562326E-3</v>
      </c>
      <c r="CY25" s="335">
        <v>9.3466086006125206E-4</v>
      </c>
      <c r="CZ25" s="335">
        <v>8.3812350595498144E-4</v>
      </c>
      <c r="DA25" s="335">
        <v>6.4708026295585627E-4</v>
      </c>
      <c r="DB25" s="335">
        <v>5.1533534928113322E-4</v>
      </c>
      <c r="DC25" s="335">
        <v>4.978529843416348E-4</v>
      </c>
      <c r="DD25" s="335">
        <v>4.9300315911808101E-4</v>
      </c>
      <c r="DE25" s="335">
        <v>4.9234696878064995E-4</v>
      </c>
      <c r="DF25" s="335">
        <v>4.9234696878064995E-4</v>
      </c>
      <c r="DG25" s="335">
        <f>$I25*IF($G25="Pickup", SUMIFS(NewEmisData!E:E, NewEmisData!$A:$A, "Pickup", NewEmisData!$B:$B, $A25, NewEmisData!$C:$C, $H25, NewEmisData!$D:$D, DG$2), SUMIFS(NewEmisData!E:E, NewEmisData!$A:$A, "LDV", NewEmisData!$B:$B, $A25, NewEmisData!$C:$C, $H25, NewEmisData!$D:$D, DG$2))</f>
        <v>0</v>
      </c>
      <c r="DH25" s="335">
        <f>$I25*IF($G25="Pickup", SUMIFS(NewEmisData!F:F, NewEmisData!$A:$A, "Pickup", NewEmisData!$B:$B, $A25, NewEmisData!$C:$C, $H25, NewEmisData!$D:$D, DH$2), SUMIFS(NewEmisData!F:F, NewEmisData!$A:$A, "LDV", NewEmisData!$B:$B, $A25, NewEmisData!$C:$C, $H25, NewEmisData!$D:$D, DH$2))</f>
        <v>0</v>
      </c>
      <c r="DI25" s="335">
        <f>$I25*IF($G25="Pickup", SUMIFS(NewEmisData!G:G, NewEmisData!$A:$A, "Pickup", NewEmisData!$B:$B, $A25, NewEmisData!$C:$C, $H25, NewEmisData!$D:$D, DI$2), SUMIFS(NewEmisData!G:G, NewEmisData!$A:$A, "LDV", NewEmisData!$B:$B, $A25, NewEmisData!$C:$C, $H25, NewEmisData!$D:$D, DI$2))</f>
        <v>0</v>
      </c>
      <c r="DJ25" s="335">
        <f>$I25*IF($G25="Pickup", SUMIFS(NewEmisData!H:H, NewEmisData!$A:$A, "Pickup", NewEmisData!$B:$B, $A25, NewEmisData!$C:$C, $H25, NewEmisData!$D:$D, DJ$2), SUMIFS(NewEmisData!H:H, NewEmisData!$A:$A, "LDV", NewEmisData!$B:$B, $A25, NewEmisData!$C:$C, $H25, NewEmisData!$D:$D, DJ$2))</f>
        <v>0</v>
      </c>
      <c r="DK25" s="335">
        <f>$I25*IF($G25="Pickup", SUMIFS(NewEmisData!I:I, NewEmisData!$A:$A, "Pickup", NewEmisData!$B:$B, $A25, NewEmisData!$C:$C, $H25, NewEmisData!$D:$D, DK$2), SUMIFS(NewEmisData!I:I, NewEmisData!$A:$A, "LDV", NewEmisData!$B:$B, $A25, NewEmisData!$C:$C, $H25, NewEmisData!$D:$D, DK$2))</f>
        <v>0</v>
      </c>
      <c r="DL25" s="335">
        <f>$I25*IF($G25="Pickup", SUMIFS(NewEmisData!J:J, NewEmisData!$A:$A, "Pickup", NewEmisData!$B:$B, $A25, NewEmisData!$C:$C, $H25, NewEmisData!$D:$D, DL$2), SUMIFS(NewEmisData!J:J, NewEmisData!$A:$A, "LDV", NewEmisData!$B:$B, $A25, NewEmisData!$C:$C, $H25, NewEmisData!$D:$D, DL$2))</f>
        <v>0</v>
      </c>
      <c r="DM25" s="335">
        <f>$I25*IF($G25="Pickup", SUMIFS(NewEmisData!K:K, NewEmisData!$A:$A, "Pickup", NewEmisData!$B:$B, $A25, NewEmisData!$C:$C, $H25, NewEmisData!$D:$D, DM$2), SUMIFS(NewEmisData!K:K, NewEmisData!$A:$A, "LDV", NewEmisData!$B:$B, $A25, NewEmisData!$C:$C, $H25, NewEmisData!$D:$D, DM$2))</f>
        <v>0</v>
      </c>
      <c r="DN25" s="335">
        <f>$I25*IF($G25="Pickup", SUMIFS(NewEmisData!L:L, NewEmisData!$A:$A, "Pickup", NewEmisData!$B:$B, $A25, NewEmisData!$C:$C, $H25, NewEmisData!$D:$D, DN$2), SUMIFS(NewEmisData!L:L, NewEmisData!$A:$A, "LDV", NewEmisData!$B:$B, $A25, NewEmisData!$C:$C, $H25, NewEmisData!$D:$D, DN$2))</f>
        <v>0</v>
      </c>
      <c r="DO25" s="335">
        <f>$I25*IF($G25="Pickup", SUMIFS(NewEmisData!M:M, NewEmisData!$A:$A, "Pickup", NewEmisData!$B:$B, $A25, NewEmisData!$C:$C, $H25, NewEmisData!$D:$D, DO$2), SUMIFS(NewEmisData!M:M, NewEmisData!$A:$A, "LDV", NewEmisData!$B:$B, $A25, NewEmisData!$C:$C, $H25, NewEmisData!$D:$D, DO$2))</f>
        <v>0</v>
      </c>
      <c r="DP25" s="335">
        <v>3.6332767108157723E-4</v>
      </c>
      <c r="DQ25" s="335">
        <f>$I25*IF($G25="Pickup", SUMIFS(NewEmisData!E:E, NewEmisData!$A:$A, "Pickup", NewEmisData!$B:$B, $A25, NewEmisData!$C:$C, $H25, NewEmisData!$D:$D, DQ$2), SUMIFS(NewEmisData!E:E, NewEmisData!$A:$A, "LDV", NewEmisData!$B:$B, $A25, NewEmisData!$C:$C, $H25, NewEmisData!$D:$D, DQ$2))</f>
        <v>1.9307833533596701E-2</v>
      </c>
      <c r="DR25" s="335">
        <f>$I25*IF($G25="Pickup", SUMIFS(NewEmisData!F:F, NewEmisData!$A:$A, "Pickup", NewEmisData!$B:$B, $A25, NewEmisData!$C:$C, $H25, NewEmisData!$D:$D, DR$2), SUMIFS(NewEmisData!F:F, NewEmisData!$A:$A, "LDV", NewEmisData!$B:$B, $A25, NewEmisData!$C:$C, $H25, NewEmisData!$D:$D, DR$2))</f>
        <v>6.4114835319069405E-2</v>
      </c>
      <c r="DS25" s="335">
        <f>$I25*IF($G25="Pickup", SUMIFS(NewEmisData!G:G, NewEmisData!$A:$A, "Pickup", NewEmisData!$B:$B, $A25, NewEmisData!$C:$C, $H25, NewEmisData!$D:$D, DS$2), SUMIFS(NewEmisData!G:G, NewEmisData!$A:$A, "LDV", NewEmisData!$B:$B, $A25, NewEmisData!$C:$C, $H25, NewEmisData!$D:$D, DS$2))</f>
        <v>7.1713130585949997E-2</v>
      </c>
      <c r="DT25" s="335">
        <f>$I25*IF($G25="Pickup", SUMIFS(NewEmisData!H:H, NewEmisData!$A:$A, "Pickup", NewEmisData!$B:$B, $A25, NewEmisData!$C:$C, $H25, NewEmisData!$D:$D, DT$2), SUMIFS(NewEmisData!H:H, NewEmisData!$A:$A, "LDV", NewEmisData!$B:$B, $A25, NewEmisData!$C:$C, $H25, NewEmisData!$D:$D, DT$2))</f>
        <v>7.3171737716537094E-2</v>
      </c>
      <c r="DU25" s="335">
        <f>$I25*IF($G25="Pickup", SUMIFS(NewEmisData!I:I, NewEmisData!$A:$A, "Pickup", NewEmisData!$B:$B, $A25, NewEmisData!$C:$C, $H25, NewEmisData!$D:$D, DU$2), SUMIFS(NewEmisData!I:I, NewEmisData!$A:$A, "LDV", NewEmisData!$B:$B, $A25, NewEmisData!$C:$C, $H25, NewEmisData!$D:$D, DU$2))</f>
        <v>7.5270293642568403E-2</v>
      </c>
      <c r="DV25" s="335">
        <f>$I25*IF($G25="Pickup", SUMIFS(NewEmisData!J:J, NewEmisData!$A:$A, "Pickup", NewEmisData!$B:$B, $A25, NewEmisData!$C:$C, $H25, NewEmisData!$D:$D, DV$2), SUMIFS(NewEmisData!J:J, NewEmisData!$A:$A, "LDV", NewEmisData!$B:$B, $A25, NewEmisData!$C:$C, $H25, NewEmisData!$D:$D, DV$2))</f>
        <v>7.5445547537672006E-2</v>
      </c>
      <c r="DW25" s="335">
        <f>$I25*IF($G25="Pickup", SUMIFS(NewEmisData!K:K, NewEmisData!$A:$A, "Pickup", NewEmisData!$B:$B, $A25, NewEmisData!$C:$C, $H25, NewEmisData!$D:$D, DW$2), SUMIFS(NewEmisData!K:K, NewEmisData!$A:$A, "LDV", NewEmisData!$B:$B, $A25, NewEmisData!$C:$C, $H25, NewEmisData!$D:$D, DW$2))</f>
        <v>7.4712089162185497E-2</v>
      </c>
      <c r="DX25" s="335">
        <f>$I25*IF($G25="Pickup", SUMIFS(NewEmisData!L:L, NewEmisData!$A:$A, "Pickup", NewEmisData!$B:$B, $A25, NewEmisData!$C:$C, $H25, NewEmisData!$D:$D, DX$2), SUMIFS(NewEmisData!L:L, NewEmisData!$A:$A, "LDV", NewEmisData!$B:$B, $A25, NewEmisData!$C:$C, $H25, NewEmisData!$D:$D, DX$2))</f>
        <v>7.3717251656777796E-2</v>
      </c>
      <c r="DY25" s="335">
        <f>$I25*IF($G25="Pickup", SUMIFS(NewEmisData!M:M, NewEmisData!$A:$A, "Pickup", NewEmisData!$B:$B, $A25, NewEmisData!$C:$C, $H25, NewEmisData!$D:$D, DY$2), SUMIFS(NewEmisData!M:M, NewEmisData!$A:$A, "LDV", NewEmisData!$B:$B, $A25, NewEmisData!$C:$C, $H25, NewEmisData!$D:$D, DY$2))</f>
        <v>7.44731750120151E-2</v>
      </c>
      <c r="DZ25" s="335">
        <v>6.9838537223093883E-2</v>
      </c>
      <c r="EA25" s="335">
        <f t="shared" si="2"/>
        <v>476.09443428903302</v>
      </c>
      <c r="EB25" s="335">
        <f t="shared" si="3"/>
        <v>429.18807065940501</v>
      </c>
      <c r="EC25" s="335">
        <f t="shared" si="4"/>
        <v>391.319233082962</v>
      </c>
      <c r="ED25" s="335">
        <f t="shared" si="5"/>
        <v>328.42956729245498</v>
      </c>
      <c r="EE25" s="335">
        <f t="shared" si="6"/>
        <v>299.62284839363502</v>
      </c>
      <c r="EF25" s="335">
        <f t="shared" si="7"/>
        <v>287.52510197421901</v>
      </c>
      <c r="EG25" s="335">
        <f t="shared" si="8"/>
        <v>280.23148169863998</v>
      </c>
      <c r="EH25" s="335">
        <f t="shared" si="9"/>
        <v>277.54586040118801</v>
      </c>
      <c r="EI25" s="335">
        <f t="shared" si="10"/>
        <v>277.49863288375599</v>
      </c>
      <c r="EJ25" s="335">
        <f t="shared" si="11"/>
        <v>0.20396325972560742</v>
      </c>
      <c r="EK25" s="335">
        <f t="shared" si="12"/>
        <v>2.0049311260151099</v>
      </c>
      <c r="EL25" s="335">
        <f t="shared" si="13"/>
        <v>0.760827545002146</v>
      </c>
      <c r="EM25" s="335">
        <f t="shared" si="14"/>
        <v>0.12767197241808201</v>
      </c>
      <c r="EN25" s="335">
        <f t="shared" si="15"/>
        <v>7.2512734058825107E-2</v>
      </c>
      <c r="EO25" s="335">
        <f t="shared" si="16"/>
        <v>4.5465409268618202E-2</v>
      </c>
      <c r="EP25" s="335">
        <f t="shared" si="17"/>
        <v>4.03828422132856E-2</v>
      </c>
      <c r="EQ25" s="335">
        <f t="shared" si="18"/>
        <v>3.69457071662685E-2</v>
      </c>
      <c r="ER25" s="335">
        <f t="shared" si="19"/>
        <v>3.54479042046821E-2</v>
      </c>
      <c r="ES25" s="335">
        <f t="shared" si="20"/>
        <v>3.5796031702760897E-2</v>
      </c>
      <c r="ET25" s="335">
        <f t="shared" si="21"/>
        <v>4.1644851932661778E-2</v>
      </c>
      <c r="EU25" s="335">
        <f t="shared" si="22"/>
        <v>1.1835152385958499E-2</v>
      </c>
      <c r="EV25" s="335">
        <f t="shared" si="23"/>
        <v>1.02303341802871E-2</v>
      </c>
      <c r="EW25" s="335">
        <f t="shared" si="24"/>
        <v>3.28141775067963E-3</v>
      </c>
      <c r="EX25" s="335">
        <f t="shared" si="25"/>
        <v>2.7429174181074199E-3</v>
      </c>
      <c r="EY25" s="335">
        <f t="shared" si="26"/>
        <v>2.4986761140543901E-3</v>
      </c>
      <c r="EZ25" s="335">
        <f t="shared" si="27"/>
        <v>2.3977288527187398E-3</v>
      </c>
      <c r="FA25" s="335">
        <f t="shared" si="28"/>
        <v>2.3363239635992802E-3</v>
      </c>
      <c r="FB25" s="335">
        <f t="shared" si="29"/>
        <v>2.3139342639780401E-3</v>
      </c>
      <c r="FC25" s="335">
        <f t="shared" si="30"/>
        <v>2.31353960902861E-3</v>
      </c>
      <c r="FD25" s="335">
        <f t="shared" si="31"/>
        <v>1.6665713577985891E-3</v>
      </c>
      <c r="FE25" s="335">
        <f t="shared" si="32"/>
        <v>0.14754888588672199</v>
      </c>
      <c r="FF25" s="335">
        <f t="shared" si="33"/>
        <v>8.9170669812866296E-2</v>
      </c>
      <c r="FG25" s="335">
        <f t="shared" si="34"/>
        <v>7.8105554369183802E-2</v>
      </c>
      <c r="FH25" s="335">
        <f t="shared" si="35"/>
        <v>7.6972409553025797E-2</v>
      </c>
      <c r="FI25" s="335">
        <f t="shared" si="36"/>
        <v>7.6836875081772907E-2</v>
      </c>
      <c r="FJ25" s="335">
        <f t="shared" si="37"/>
        <v>7.69074432910445E-2</v>
      </c>
      <c r="FK25" s="335">
        <f t="shared" si="38"/>
        <v>7.6900843368497895E-2</v>
      </c>
      <c r="FL25" s="335">
        <f t="shared" si="39"/>
        <v>7.6888545887976001E-2</v>
      </c>
      <c r="FM25" s="335">
        <f t="shared" si="40"/>
        <v>7.6936569612579206E-2</v>
      </c>
      <c r="FN25" s="335">
        <f t="shared" si="41"/>
        <v>3.2808645285750677E-2</v>
      </c>
      <c r="FO25" s="335">
        <f t="shared" si="42"/>
        <v>8.2994776464736103E-2</v>
      </c>
      <c r="FP25" s="335">
        <f t="shared" si="43"/>
        <v>2.9286960169176E-2</v>
      </c>
      <c r="FQ25" s="335">
        <f t="shared" si="44"/>
        <v>1.3924604157418001E-2</v>
      </c>
      <c r="FR25" s="335">
        <f t="shared" si="45"/>
        <v>1.28820995888716E-2</v>
      </c>
      <c r="FS25" s="335">
        <f t="shared" si="46"/>
        <v>1.2757306095682401E-2</v>
      </c>
      <c r="FT25" s="335">
        <f t="shared" si="47"/>
        <v>1.28223162487622E-2</v>
      </c>
      <c r="FU25" s="335">
        <f t="shared" si="48"/>
        <v>1.28161744328164E-2</v>
      </c>
      <c r="FV25" s="335">
        <f t="shared" si="49"/>
        <v>1.28049681705815E-2</v>
      </c>
      <c r="FW25" s="335">
        <f t="shared" si="50"/>
        <v>1.2849092483120999E-2</v>
      </c>
      <c r="FX25" s="335">
        <f t="shared" si="51"/>
        <v>6.5796176943480836E-3</v>
      </c>
    </row>
    <row r="26" spans="1:180" x14ac:dyDescent="0.2">
      <c r="A26" s="305" t="str">
        <f>_xlfn.CONCAT(IF(LEFT(TRIM(A25),1)="*", "*R", "R"), 1+RIGHT(TRIM(A25),1))</f>
        <v>*R3</v>
      </c>
      <c r="B26" s="305" t="str">
        <f t="shared" ref="B26:B29" si="68">B25</f>
        <v>*TLCDHEV15</v>
      </c>
      <c r="C26" s="305" t="str">
        <f t="shared" ref="C26:C29" si="69">C25</f>
        <v>TL.DSL.C.DHEV.2015</v>
      </c>
      <c r="D26" s="301" t="str">
        <f t="shared" ref="D26:D29" si="70">D25</f>
        <v>bn-vmt, bn-vmt/a</v>
      </c>
      <c r="E26" s="301" t="str">
        <f t="shared" ref="E26:E29" si="71">E25</f>
        <v>TRNDSL</v>
      </c>
      <c r="F26" s="301" t="str">
        <f t="shared" ref="F26:F29" si="72">F25</f>
        <v>TL</v>
      </c>
      <c r="G26" s="315" t="s">
        <v>815</v>
      </c>
      <c r="H26" s="315" t="s">
        <v>816</v>
      </c>
      <c r="I26" s="315">
        <v>1</v>
      </c>
      <c r="J26" s="315" t="str">
        <f t="shared" si="52"/>
        <v>Compact car-DSL</v>
      </c>
      <c r="K26" s="335">
        <f>$I26*IF($G26="Pickup", SUMIFS(NewEmisData!E:E, NewEmisData!$A:$A, "Pickup", NewEmisData!$B:$B, $A26, NewEmisData!$C:$C, $H26, NewEmisData!$D:$D, K$2), SUMIFS(NewEmisData!E:E, NewEmisData!$A:$A, "LDV", NewEmisData!$B:$B, $A26, NewEmisData!$C:$C, $H26, NewEmisData!$D:$D, K$2))</f>
        <v>454.22422332698301</v>
      </c>
      <c r="L26" s="335">
        <f>$I26*IF($G26="Pickup", SUMIFS(NewEmisData!F:F, NewEmisData!$A:$A, "Pickup", NewEmisData!$B:$B, $A26, NewEmisData!$C:$C, $H26, NewEmisData!$D:$D, L$2), SUMIFS(NewEmisData!F:F, NewEmisData!$A:$A, "LDV", NewEmisData!$B:$B, $A26, NewEmisData!$C:$C, $H26, NewEmisData!$D:$D, L$2))</f>
        <v>415.98623310718898</v>
      </c>
      <c r="M26" s="335">
        <f>$I26*IF($G26="Pickup", SUMIFS(NewEmisData!G:G, NewEmisData!$A:$A, "Pickup", NewEmisData!$B:$B, $A26, NewEmisData!$C:$C, $H26, NewEmisData!$D:$D, M$2), SUMIFS(NewEmisData!G:G, NewEmisData!$A:$A, "LDV", NewEmisData!$B:$B, $A26, NewEmisData!$C:$C, $H26, NewEmisData!$D:$D, M$2))</f>
        <v>341.24154984582401</v>
      </c>
      <c r="N26" s="335">
        <f>$I26*IF($G26="Pickup", SUMIFS(NewEmisData!H:H, NewEmisData!$A:$A, "Pickup", NewEmisData!$B:$B, $A26, NewEmisData!$C:$C, $H26, NewEmisData!$D:$D, N$2), SUMIFS(NewEmisData!H:H, NewEmisData!$A:$A, "LDV", NewEmisData!$B:$B, $A26, NewEmisData!$C:$C, $H26, NewEmisData!$D:$D, N$2))</f>
        <v>286.14374563306302</v>
      </c>
      <c r="O26" s="335">
        <f>$I26*IF($G26="Pickup", SUMIFS(NewEmisData!I:I, NewEmisData!$A:$A, "Pickup", NewEmisData!$B:$B, $A26, NewEmisData!$C:$C, $H26, NewEmisData!$D:$D, O$2), SUMIFS(NewEmisData!I:I, NewEmisData!$A:$A, "LDV", NewEmisData!$B:$B, $A26, NewEmisData!$C:$C, $H26, NewEmisData!$D:$D, O$2))</f>
        <v>260.90109398597599</v>
      </c>
      <c r="P26" s="335">
        <f>$I26*IF($G26="Pickup", SUMIFS(NewEmisData!J:J, NewEmisData!$A:$A, "Pickup", NewEmisData!$B:$B, $A26, NewEmisData!$C:$C, $H26, NewEmisData!$D:$D, P$2), SUMIFS(NewEmisData!J:J, NewEmisData!$A:$A, "LDV", NewEmisData!$B:$B, $A26, NewEmisData!$C:$C, $H26, NewEmisData!$D:$D, P$2))</f>
        <v>250.29294391902499</v>
      </c>
      <c r="Q26" s="335">
        <f>$I26*IF($G26="Pickup", SUMIFS(NewEmisData!K:K, NewEmisData!$A:$A, "Pickup", NewEmisData!$B:$B, $A26, NewEmisData!$C:$C, $H26, NewEmisData!$D:$D, Q$2), SUMIFS(NewEmisData!K:K, NewEmisData!$A:$A, "LDV", NewEmisData!$B:$B, $A26, NewEmisData!$C:$C, $H26, NewEmisData!$D:$D, Q$2))</f>
        <v>243.907500195674</v>
      </c>
      <c r="R26" s="335">
        <f>$I26*IF($G26="Pickup", SUMIFS(NewEmisData!L:L, NewEmisData!$A:$A, "Pickup", NewEmisData!$B:$B, $A26, NewEmisData!$C:$C, $H26, NewEmisData!$D:$D, R$2), SUMIFS(NewEmisData!L:L, NewEmisData!$A:$A, "LDV", NewEmisData!$B:$B, $A26, NewEmisData!$C:$C, $H26, NewEmisData!$D:$D, R$2))</f>
        <v>241.55525518103801</v>
      </c>
      <c r="S26" s="335">
        <f>$I26*IF($G26="Pickup", SUMIFS(NewEmisData!M:M, NewEmisData!$A:$A, "Pickup", NewEmisData!$B:$B, $A26, NewEmisData!$C:$C, $H26, NewEmisData!$D:$D, S$2), SUMIFS(NewEmisData!M:M, NewEmisData!$A:$A, "LDV", NewEmisData!$B:$B, $A26, NewEmisData!$C:$C, $H26, NewEmisData!$D:$D, S$2))</f>
        <v>241.503483186078</v>
      </c>
      <c r="T26" s="335">
        <v>0.20396325972560742</v>
      </c>
      <c r="U26" s="335">
        <f>$I26*IF($G26="Pickup", SUMIFS(NewEmisData!E:E, NewEmisData!$A:$A, "Pickup", NewEmisData!$B:$B, $A26, NewEmisData!$C:$C, $H26, NewEmisData!$D:$D, U$2), SUMIFS(NewEmisData!E:E, NewEmisData!$A:$A, "LDV", NewEmisData!$B:$B, $A26, NewEmisData!$C:$C, $H26, NewEmisData!$D:$D, U$2))</f>
        <v>1.6110129323604601</v>
      </c>
      <c r="V26" s="335">
        <f>$I26*IF($G26="Pickup", SUMIFS(NewEmisData!F:F, NewEmisData!$A:$A, "Pickup", NewEmisData!$B:$B, $A26, NewEmisData!$C:$C, $H26, NewEmisData!$D:$D, V$2), SUMIFS(NewEmisData!F:F, NewEmisData!$A:$A, "LDV", NewEmisData!$B:$B, $A26, NewEmisData!$C:$C, $H26, NewEmisData!$D:$D, V$2))</f>
        <v>0.78125490560219701</v>
      </c>
      <c r="W26" s="335">
        <f>$I26*IF($G26="Pickup", SUMIFS(NewEmisData!G:G, NewEmisData!$A:$A, "Pickup", NewEmisData!$B:$B, $A26, NewEmisData!$C:$C, $H26, NewEmisData!$D:$D, W$2), SUMIFS(NewEmisData!G:G, NewEmisData!$A:$A, "LDV", NewEmisData!$B:$B, $A26, NewEmisData!$C:$C, $H26, NewEmisData!$D:$D, W$2))</f>
        <v>0.115620473733781</v>
      </c>
      <c r="X26" s="335">
        <f>$I26*IF($G26="Pickup", SUMIFS(NewEmisData!H:H, NewEmisData!$A:$A, "Pickup", NewEmisData!$B:$B, $A26, NewEmisData!$C:$C, $H26, NewEmisData!$D:$D, X$2), SUMIFS(NewEmisData!H:H, NewEmisData!$A:$A, "LDV", NewEmisData!$B:$B, $A26, NewEmisData!$C:$C, $H26, NewEmisData!$D:$D, X$2))</f>
        <v>6.6004639352718095E-2</v>
      </c>
      <c r="Y26" s="335">
        <f>$I26*IF($G26="Pickup", SUMIFS(NewEmisData!I:I, NewEmisData!$A:$A, "Pickup", NewEmisData!$B:$B, $A26, NewEmisData!$C:$C, $H26, NewEmisData!$D:$D, Y$2), SUMIFS(NewEmisData!I:I, NewEmisData!$A:$A, "LDV", NewEmisData!$B:$B, $A26, NewEmisData!$C:$C, $H26, NewEmisData!$D:$D, Y$2))</f>
        <v>4.1480313552042999E-2</v>
      </c>
      <c r="Z26" s="335">
        <f>$I26*IF($G26="Pickup", SUMIFS(NewEmisData!J:J, NewEmisData!$A:$A, "Pickup", NewEmisData!$B:$B, $A26, NewEmisData!$C:$C, $H26, NewEmisData!$D:$D, Z$2), SUMIFS(NewEmisData!J:J, NewEmisData!$A:$A, "LDV", NewEmisData!$B:$B, $A26, NewEmisData!$C:$C, $H26, NewEmisData!$D:$D, Z$2))</f>
        <v>3.67143779351497E-2</v>
      </c>
      <c r="AA26" s="335">
        <f>$I26*IF($G26="Pickup", SUMIFS(NewEmisData!K:K, NewEmisData!$A:$A, "Pickup", NewEmisData!$B:$B, $A26, NewEmisData!$C:$C, $H26, NewEmisData!$D:$D, AA$2), SUMIFS(NewEmisData!K:K, NewEmisData!$A:$A, "LDV", NewEmisData!$B:$B, $A26, NewEmisData!$C:$C, $H26, NewEmisData!$D:$D, AA$2))</f>
        <v>3.3512426284448803E-2</v>
      </c>
      <c r="AB26" s="335">
        <f>$I26*IF($G26="Pickup", SUMIFS(NewEmisData!L:L, NewEmisData!$A:$A, "Pickup", NewEmisData!$B:$B, $A26, NewEmisData!$C:$C, $H26, NewEmisData!$D:$D, AB$2), SUMIFS(NewEmisData!L:L, NewEmisData!$A:$A, "LDV", NewEmisData!$B:$B, $A26, NewEmisData!$C:$C, $H26, NewEmisData!$D:$D, AB$2))</f>
        <v>3.2134891572290103E-2</v>
      </c>
      <c r="AC26" s="335">
        <f>$I26*IF($G26="Pickup", SUMIFS(NewEmisData!M:M, NewEmisData!$A:$A, "Pickup", NewEmisData!$B:$B, $A26, NewEmisData!$C:$C, $H26, NewEmisData!$D:$D, AC$2), SUMIFS(NewEmisData!M:M, NewEmisData!$A:$A, "LDV", NewEmisData!$B:$B, $A26, NewEmisData!$C:$C, $H26, NewEmisData!$D:$D, AC$2))</f>
        <v>3.24152542775758E-2</v>
      </c>
      <c r="AD26" s="335">
        <v>4.1644851932661778E-2</v>
      </c>
      <c r="AE26" s="335">
        <f>$I26*IF($G26="Pickup", SUMIFS(NewEmisData!E:E, NewEmisData!$A:$A, "Pickup", NewEmisData!$B:$B, $A26, NewEmisData!$C:$C, $H26, NewEmisData!$D:$D, AE$2), SUMIFS(NewEmisData!E:E, NewEmisData!$A:$A, "LDV", NewEmisData!$B:$B, $A26, NewEmisData!$C:$C, $H26, NewEmisData!$D:$D, AE$2))</f>
        <v>1.1303261097433201E-2</v>
      </c>
      <c r="AF26" s="335">
        <f>$I26*IF($G26="Pickup", SUMIFS(NewEmisData!F:F, NewEmisData!$A:$A, "Pickup", NewEmisData!$B:$B, $A26, NewEmisData!$C:$C, $H26, NewEmisData!$D:$D, AF$2), SUMIFS(NewEmisData!F:F, NewEmisData!$A:$A, "LDV", NewEmisData!$B:$B, $A26, NewEmisData!$C:$C, $H26, NewEmisData!$D:$D, AF$2))</f>
        <v>9.9952440902568301E-3</v>
      </c>
      <c r="AG26" s="335">
        <f>$I26*IF($G26="Pickup", SUMIFS(NewEmisData!G:G, NewEmisData!$A:$A, "Pickup", NewEmisData!$B:$B, $A26, NewEmisData!$C:$C, $H26, NewEmisData!$D:$D, AG$2), SUMIFS(NewEmisData!G:G, NewEmisData!$A:$A, "LDV", NewEmisData!$B:$B, $A26, NewEmisData!$C:$C, $H26, NewEmisData!$D:$D, AG$2))</f>
        <v>2.8615465413590799E-3</v>
      </c>
      <c r="AH26" s="335">
        <f>$I26*IF($G26="Pickup", SUMIFS(NewEmisData!H:H, NewEmisData!$A:$A, "Pickup", NewEmisData!$B:$B, $A26, NewEmisData!$C:$C, $H26, NewEmisData!$D:$D, AH$2), SUMIFS(NewEmisData!H:H, NewEmisData!$A:$A, "LDV", NewEmisData!$B:$B, $A26, NewEmisData!$C:$C, $H26, NewEmisData!$D:$D, AH$2))</f>
        <v>2.3897731636762301E-3</v>
      </c>
      <c r="AI26" s="335">
        <f>$I26*IF($G26="Pickup", SUMIFS(NewEmisData!I:I, NewEmisData!$A:$A, "Pickup", NewEmisData!$B:$B, $A26, NewEmisData!$C:$C, $H26, NewEmisData!$D:$D, AI$2), SUMIFS(NewEmisData!I:I, NewEmisData!$A:$A, "LDV", NewEmisData!$B:$B, $A26, NewEmisData!$C:$C, $H26, NewEmisData!$D:$D, AI$2))</f>
        <v>2.1757621427749502E-3</v>
      </c>
      <c r="AJ26" s="335">
        <f>$I26*IF($G26="Pickup", SUMIFS(NewEmisData!J:J, NewEmisData!$A:$A, "Pickup", NewEmisData!$B:$B, $A26, NewEmisData!$C:$C, $H26, NewEmisData!$D:$D, AJ$2), SUMIFS(NewEmisData!J:J, NewEmisData!$A:$A, "LDV", NewEmisData!$B:$B, $A26, NewEmisData!$C:$C, $H26, NewEmisData!$D:$D, AJ$2))</f>
        <v>2.0872445644692299E-3</v>
      </c>
      <c r="AK26" s="335">
        <f>$I26*IF($G26="Pickup", SUMIFS(NewEmisData!K:K, NewEmisData!$A:$A, "Pickup", NewEmisData!$B:$B, $A26, NewEmisData!$C:$C, $H26, NewEmisData!$D:$D, AK$2), SUMIFS(NewEmisData!K:K, NewEmisData!$A:$A, "LDV", NewEmisData!$B:$B, $A26, NewEmisData!$C:$C, $H26, NewEmisData!$D:$D, AK$2))</f>
        <v>2.03348692070508E-3</v>
      </c>
      <c r="AL26" s="335">
        <f>$I26*IF($G26="Pickup", SUMIFS(NewEmisData!L:L, NewEmisData!$A:$A, "Pickup", NewEmisData!$B:$B, $A26, NewEmisData!$C:$C, $H26, NewEmisData!$D:$D, AL$2), SUMIFS(NewEmisData!L:L, NewEmisData!$A:$A, "LDV", NewEmisData!$B:$B, $A26, NewEmisData!$C:$C, $H26, NewEmisData!$D:$D, AL$2))</f>
        <v>2.0138761843932198E-3</v>
      </c>
      <c r="AM26" s="335">
        <f>$I26*IF($G26="Pickup", SUMIFS(NewEmisData!M:M, NewEmisData!$A:$A, "Pickup", NewEmisData!$B:$B, $A26, NewEmisData!$C:$C, $H26, NewEmisData!$D:$D, AM$2), SUMIFS(NewEmisData!M:M, NewEmisData!$A:$A, "LDV", NewEmisData!$B:$B, $A26, NewEmisData!$C:$C, $H26, NewEmisData!$D:$D, AM$2))</f>
        <v>2.0134431442024002E-3</v>
      </c>
      <c r="AN26" s="335">
        <v>1.6665713577985891E-3</v>
      </c>
      <c r="AO26" s="335">
        <f>$I26*IF($G26="Pickup", SUMIFS(NewEmisData!E:E, NewEmisData!$A:$A, "Pickup", NewEmisData!$B:$B, $A26, NewEmisData!$C:$C, $H26, NewEmisData!$D:$D, AO$2), SUMIFS(NewEmisData!E:E, NewEmisData!$A:$A, "LDV", NewEmisData!$B:$B, $A26, NewEmisData!$C:$C, $H26, NewEmisData!$D:$D, AO$2))</f>
        <v>0.10831971626595401</v>
      </c>
      <c r="AP26" s="335">
        <f>$I26*IF($G26="Pickup", SUMIFS(NewEmisData!F:F, NewEmisData!$A:$A, "Pickup", NewEmisData!$B:$B, $A26, NewEmisData!$C:$C, $H26, NewEmisData!$D:$D, AP$2), SUMIFS(NewEmisData!F:F, NewEmisData!$A:$A, "LDV", NewEmisData!$B:$B, $A26, NewEmisData!$C:$C, $H26, NewEmisData!$D:$D, AP$2))</f>
        <v>7.51921551228555E-2</v>
      </c>
      <c r="AQ26" s="335">
        <f>$I26*IF($G26="Pickup", SUMIFS(NewEmisData!G:G, NewEmisData!$A:$A, "Pickup", NewEmisData!$B:$B, $A26, NewEmisData!$C:$C, $H26, NewEmisData!$D:$D, AQ$2), SUMIFS(NewEmisData!G:G, NewEmisData!$A:$A, "LDV", NewEmisData!$B:$B, $A26, NewEmisData!$C:$C, $H26, NewEmisData!$D:$D, AQ$2))</f>
        <v>6.01393435807746E-2</v>
      </c>
      <c r="AR26" s="335">
        <f>$I26*IF($G26="Pickup", SUMIFS(NewEmisData!H:H, NewEmisData!$A:$A, "Pickup", NewEmisData!$B:$B, $A26, NewEmisData!$C:$C, $H26, NewEmisData!$D:$D, AR$2), SUMIFS(NewEmisData!H:H, NewEmisData!$A:$A, "LDV", NewEmisData!$B:$B, $A26, NewEmisData!$C:$C, $H26, NewEmisData!$D:$D, AR$2))</f>
        <v>5.915482339026E-2</v>
      </c>
      <c r="AS26" s="335">
        <f>$I26*IF($G26="Pickup", SUMIFS(NewEmisData!I:I, NewEmisData!$A:$A, "Pickup", NewEmisData!$B:$B, $A26, NewEmisData!$C:$C, $H26, NewEmisData!$D:$D, AS$2), SUMIFS(NewEmisData!I:I, NewEmisData!$A:$A, "LDV", NewEmisData!$B:$B, $A26, NewEmisData!$C:$C, $H26, NewEmisData!$D:$D, AS$2))</f>
        <v>5.90367985492673E-2</v>
      </c>
      <c r="AT26" s="335">
        <f>$I26*IF($G26="Pickup", SUMIFS(NewEmisData!J:J, NewEmisData!$A:$A, "Pickup", NewEmisData!$B:$B, $A26, NewEmisData!$C:$C, $H26, NewEmisData!$D:$D, AT$2), SUMIFS(NewEmisData!J:J, NewEmisData!$A:$A, "LDV", NewEmisData!$B:$B, $A26, NewEmisData!$C:$C, $H26, NewEmisData!$D:$D, AT$2))</f>
        <v>5.9096852542489697E-2</v>
      </c>
      <c r="AU26" s="335">
        <f>$I26*IF($G26="Pickup", SUMIFS(NewEmisData!K:K, NewEmisData!$A:$A, "Pickup", NewEmisData!$B:$B, $A26, NewEmisData!$C:$C, $H26, NewEmisData!$D:$D, AU$2), SUMIFS(NewEmisData!K:K, NewEmisData!$A:$A, "LDV", NewEmisData!$B:$B, $A26, NewEmisData!$C:$C, $H26, NewEmisData!$D:$D, AU$2))</f>
        <v>5.9090238154649199E-2</v>
      </c>
      <c r="AV26" s="335">
        <f>$I26*IF($G26="Pickup", SUMIFS(NewEmisData!L:L, NewEmisData!$A:$A, "Pickup", NewEmisData!$B:$B, $A26, NewEmisData!$C:$C, $H26, NewEmisData!$D:$D, AV$2), SUMIFS(NewEmisData!L:L, NewEmisData!$A:$A, "LDV", NewEmisData!$B:$B, $A26, NewEmisData!$C:$C, $H26, NewEmisData!$D:$D, AV$2))</f>
        <v>5.90796096133216E-2</v>
      </c>
      <c r="AW26" s="335">
        <f>$I26*IF($G26="Pickup", SUMIFS(NewEmisData!M:M, NewEmisData!$A:$A, "Pickup", NewEmisData!$B:$B, $A26, NewEmisData!$C:$C, $H26, NewEmisData!$D:$D, AW$2), SUMIFS(NewEmisData!M:M, NewEmisData!$A:$A, "LDV", NewEmisData!$B:$B, $A26, NewEmisData!$C:$C, $H26, NewEmisData!$D:$D, AW$2))</f>
        <v>5.9120090191233099E-2</v>
      </c>
      <c r="AX26" s="335">
        <v>3.2808645285750677E-2</v>
      </c>
      <c r="AY26" s="335">
        <f>$I26*IF($G26="Pickup", SUMIFS(NewEmisData!E:E, NewEmisData!$A:$A, "Pickup", NewEmisData!$B:$B, $A26, NewEmisData!$C:$C, $H26, NewEmisData!$D:$D, AY$2), SUMIFS(NewEmisData!E:E, NewEmisData!$A:$A, "LDV", NewEmisData!$B:$B, $A26, NewEmisData!$C:$C, $H26, NewEmisData!$D:$D, AY$2))</f>
        <v>5.6019255696326403E-2</v>
      </c>
      <c r="AZ26" s="335">
        <f>$I26*IF($G26="Pickup", SUMIFS(NewEmisData!F:F, NewEmisData!$A:$A, "Pickup", NewEmisData!$B:$B, $A26, NewEmisData!$C:$C, $H26, NewEmisData!$D:$D, AZ$2), SUMIFS(NewEmisData!F:F, NewEmisData!$A:$A, "LDV", NewEmisData!$B:$B, $A26, NewEmisData!$C:$C, $H26, NewEmisData!$D:$D, AZ$2))</f>
        <v>2.5542017960839599E-2</v>
      </c>
      <c r="BA26" s="335">
        <f>$I26*IF($G26="Pickup", SUMIFS(NewEmisData!G:G, NewEmisData!$A:$A, "Pickup", NewEmisData!$B:$B, $A26, NewEmisData!$C:$C, $H26, NewEmisData!$D:$D, BA$2), SUMIFS(NewEmisData!G:G, NewEmisData!$A:$A, "LDV", NewEmisData!$B:$B, $A26, NewEmisData!$C:$C, $H26, NewEmisData!$D:$D, BA$2))</f>
        <v>1.11121396466055E-2</v>
      </c>
      <c r="BB26" s="335">
        <f>$I26*IF($G26="Pickup", SUMIFS(NewEmisData!H:H, NewEmisData!$A:$A, "Pickup", NewEmisData!$B:$B, $A26, NewEmisData!$C:$C, $H26, NewEmisData!$D:$D, BB$2), SUMIFS(NewEmisData!H:H, NewEmisData!$A:$A, "LDV", NewEmisData!$B:$B, $A26, NewEmisData!$C:$C, $H26, NewEmisData!$D:$D, BB$2))</f>
        <v>1.0206481959038401E-2</v>
      </c>
      <c r="BC26" s="335">
        <f>$I26*IF($G26="Pickup", SUMIFS(NewEmisData!I:I, NewEmisData!$A:$A, "Pickup", NewEmisData!$B:$B, $A26, NewEmisData!$C:$C, $H26, NewEmisData!$D:$D, BC$2), SUMIFS(NewEmisData!I:I, NewEmisData!$A:$A, "LDV", NewEmisData!$B:$B, $A26, NewEmisData!$C:$C, $H26, NewEmisData!$D:$D, BC$2))</f>
        <v>1.00978805100248E-2</v>
      </c>
      <c r="BD26" s="335">
        <f>$I26*IF($G26="Pickup", SUMIFS(NewEmisData!J:J, NewEmisData!$A:$A, "Pickup", NewEmisData!$B:$B, $A26, NewEmisData!$C:$C, $H26, NewEmisData!$D:$D, BD$2), SUMIFS(NewEmisData!J:J, NewEmisData!$A:$A, "LDV", NewEmisData!$B:$B, $A26, NewEmisData!$C:$C, $H26, NewEmisData!$D:$D, BD$2))</f>
        <v>1.01531295733735E-2</v>
      </c>
      <c r="BE26" s="335">
        <f>$I26*IF($G26="Pickup", SUMIFS(NewEmisData!K:K, NewEmisData!$A:$A, "Pickup", NewEmisData!$B:$B, $A26, NewEmisData!$C:$C, $H26, NewEmisData!$D:$D, BE$2), SUMIFS(NewEmisData!K:K, NewEmisData!$A:$A, "LDV", NewEmisData!$B:$B, $A26, NewEmisData!$C:$C, $H26, NewEmisData!$D:$D, BE$2))</f>
        <v>1.0147042075548099E-2</v>
      </c>
      <c r="BF26" s="335">
        <f>$I26*IF($G26="Pickup", SUMIFS(NewEmisData!L:L, NewEmisData!$A:$A, "Pickup", NewEmisData!$B:$B, $A26, NewEmisData!$C:$C, $H26, NewEmisData!$D:$D, BF$2), SUMIFS(NewEmisData!L:L, NewEmisData!$A:$A, "LDV", NewEmisData!$B:$B, $A26, NewEmisData!$C:$C, $H26, NewEmisData!$D:$D, BF$2))</f>
        <v>1.0137260551364401E-2</v>
      </c>
      <c r="BG26" s="335">
        <f>$I26*IF($G26="Pickup", SUMIFS(NewEmisData!M:M, NewEmisData!$A:$A, "Pickup", NewEmisData!$B:$B, $A26, NewEmisData!$C:$C, $H26, NewEmisData!$D:$D, BG$2), SUMIFS(NewEmisData!M:M, NewEmisData!$A:$A, "LDV", NewEmisData!$B:$B, $A26, NewEmisData!$C:$C, $H26, NewEmisData!$D:$D, BG$2))</f>
        <v>1.0174550452384501E-2</v>
      </c>
      <c r="BH26" s="335">
        <v>6.5796176943480836E-3</v>
      </c>
      <c r="BI26" s="335">
        <f>$I26*IF($G26="Pickup", SUMIFS(NewEmisData!E:E, NewEmisData!$A:$A, "Pickup", NewEmisData!$B:$B, $A26, NewEmisData!$C:$C, $H26, NewEmisData!$D:$D, BI$2), SUMIFS(NewEmisData!E:E, NewEmisData!$A:$A, "LDV", NewEmisData!$B:$B, $A26, NewEmisData!$C:$C, $H26, NewEmisData!$D:$D, BI$2))</f>
        <v>25.7359255125963</v>
      </c>
      <c r="BJ26" s="335">
        <f>$I26*IF($G26="Pickup", SUMIFS(NewEmisData!F:F, NewEmisData!$A:$A, "Pickup", NewEmisData!$B:$B, $A26, NewEmisData!$C:$C, $H26, NewEmisData!$D:$D, BJ$2), SUMIFS(NewEmisData!F:F, NewEmisData!$A:$A, "LDV", NewEmisData!$B:$B, $A26, NewEmisData!$C:$C, $H26, NewEmisData!$D:$D, BJ$2))</f>
        <v>9.6608254694220292</v>
      </c>
      <c r="BK26" s="335">
        <f>$I26*IF($G26="Pickup", SUMIFS(NewEmisData!G:G, NewEmisData!$A:$A, "Pickup", NewEmisData!$B:$B, $A26, NewEmisData!$C:$C, $H26, NewEmisData!$D:$D, BK$2), SUMIFS(NewEmisData!G:G, NewEmisData!$A:$A, "LDV", NewEmisData!$B:$B, $A26, NewEmisData!$C:$C, $H26, NewEmisData!$D:$D, BK$2))</f>
        <v>1.5868606265345599</v>
      </c>
      <c r="BL26" s="335">
        <f>$I26*IF($G26="Pickup", SUMIFS(NewEmisData!H:H, NewEmisData!$A:$A, "Pickup", NewEmisData!$B:$B, $A26, NewEmisData!$C:$C, $H26, NewEmisData!$D:$D, BL$2), SUMIFS(NewEmisData!H:H, NewEmisData!$A:$A, "LDV", NewEmisData!$B:$B, $A26, NewEmisData!$C:$C, $H26, NewEmisData!$D:$D, BL$2))</f>
        <v>1.2176793673039601</v>
      </c>
      <c r="BM26" s="335">
        <f>$I26*IF($G26="Pickup", SUMIFS(NewEmisData!I:I, NewEmisData!$A:$A, "Pickup", NewEmisData!$B:$B, $A26, NewEmisData!$C:$C, $H26, NewEmisData!$D:$D, BM$2), SUMIFS(NewEmisData!I:I, NewEmisData!$A:$A, "LDV", NewEmisData!$B:$B, $A26, NewEmisData!$C:$C, $H26, NewEmisData!$D:$D, BM$2))</f>
        <v>1.0510354041170999</v>
      </c>
      <c r="BN26" s="335">
        <f>$I26*IF($G26="Pickup", SUMIFS(NewEmisData!J:J, NewEmisData!$A:$A, "Pickup", NewEmisData!$B:$B, $A26, NewEmisData!$C:$C, $H26, NewEmisData!$D:$D, BN$2), SUMIFS(NewEmisData!J:J, NewEmisData!$A:$A, "LDV", NewEmisData!$B:$B, $A26, NewEmisData!$C:$C, $H26, NewEmisData!$D:$D, BN$2))</f>
        <v>1.00292244742092</v>
      </c>
      <c r="BO26" s="335">
        <f>$I26*IF($G26="Pickup", SUMIFS(NewEmisData!K:K, NewEmisData!$A:$A, "Pickup", NewEmisData!$B:$B, $A26, NewEmisData!$C:$C, $H26, NewEmisData!$D:$D, BO$2), SUMIFS(NewEmisData!K:K, NewEmisData!$A:$A, "LDV", NewEmisData!$B:$B, $A26, NewEmisData!$C:$C, $H26, NewEmisData!$D:$D, BO$2))</f>
        <v>0.95159033350268696</v>
      </c>
      <c r="BP26" s="335">
        <f>$I26*IF($G26="Pickup", SUMIFS(NewEmisData!L:L, NewEmisData!$A:$A, "Pickup", NewEmisData!$B:$B, $A26, NewEmisData!$C:$C, $H26, NewEmisData!$D:$D, BP$2), SUMIFS(NewEmisData!L:L, NewEmisData!$A:$A, "LDV", NewEmisData!$B:$B, $A26, NewEmisData!$C:$C, $H26, NewEmisData!$D:$D, BP$2))</f>
        <v>0.92637431175947205</v>
      </c>
      <c r="BQ26" s="335">
        <f>$I26*IF($G26="Pickup", SUMIFS(NewEmisData!M:M, NewEmisData!$A:$A, "Pickup", NewEmisData!$B:$B, $A26, NewEmisData!$C:$C, $H26, NewEmisData!$D:$D, BQ$2), SUMIFS(NewEmisData!M:M, NewEmisData!$A:$A, "LDV", NewEmisData!$B:$B, $A26, NewEmisData!$C:$C, $H26, NewEmisData!$D:$D, BQ$2))</f>
        <v>0.93213232013860903</v>
      </c>
      <c r="BR26" s="335">
        <v>1.2335726578167048</v>
      </c>
      <c r="BS26" s="335">
        <f>$I26*IF($G26="Pickup", SUMIFS(NewEmisData!E:E, NewEmisData!$A:$A, "Pickup", NewEmisData!$B:$B, $A26, NewEmisData!$C:$C, $H26, NewEmisData!$D:$D, BS$2), SUMIFS(NewEmisData!E:E, NewEmisData!$A:$A, "LDV", NewEmisData!$B:$B, $A26, NewEmisData!$C:$C, $H26, NewEmisData!$D:$D, BS$2))</f>
        <v>2.3600316803923498</v>
      </c>
      <c r="BT26" s="335">
        <f>$I26*IF($G26="Pickup", SUMIFS(NewEmisData!F:F, NewEmisData!$A:$A, "Pickup", NewEmisData!$B:$B, $A26, NewEmisData!$C:$C, $H26, NewEmisData!$D:$D, BT$2), SUMIFS(NewEmisData!F:F, NewEmisData!$A:$A, "LDV", NewEmisData!$B:$B, $A26, NewEmisData!$C:$C, $H26, NewEmisData!$D:$D, BT$2))</f>
        <v>0.86729043326035704</v>
      </c>
      <c r="BU26" s="335">
        <f>$I26*IF($G26="Pickup", SUMIFS(NewEmisData!G:G, NewEmisData!$A:$A, "Pickup", NewEmisData!$B:$B, $A26, NewEmisData!$C:$C, $H26, NewEmisData!$D:$D, BU$2), SUMIFS(NewEmisData!G:G, NewEmisData!$A:$A, "LDV", NewEmisData!$B:$B, $A26, NewEmisData!$C:$C, $H26, NewEmisData!$D:$D, BU$2))</f>
        <v>0.110736526137932</v>
      </c>
      <c r="BV26" s="335">
        <f>$I26*IF($G26="Pickup", SUMIFS(NewEmisData!H:H, NewEmisData!$A:$A, "Pickup", NewEmisData!$B:$B, $A26, NewEmisData!$C:$C, $H26, NewEmisData!$D:$D, BV$2), SUMIFS(NewEmisData!H:H, NewEmisData!$A:$A, "LDV", NewEmisData!$B:$B, $A26, NewEmisData!$C:$C, $H26, NewEmisData!$D:$D, BV$2))</f>
        <v>7.5901512222891696E-2</v>
      </c>
      <c r="BW26" s="335">
        <f>$I26*IF($G26="Pickup", SUMIFS(NewEmisData!I:I, NewEmisData!$A:$A, "Pickup", NewEmisData!$B:$B, $A26, NewEmisData!$C:$C, $H26, NewEmisData!$D:$D, BW$2), SUMIFS(NewEmisData!I:I, NewEmisData!$A:$A, "LDV", NewEmisData!$B:$B, $A26, NewEmisData!$C:$C, $H26, NewEmisData!$D:$D, BW$2))</f>
        <v>5.8492240477683803E-2</v>
      </c>
      <c r="BX26" s="335">
        <f>$I26*IF($G26="Pickup", SUMIFS(NewEmisData!J:J, NewEmisData!$A:$A, "Pickup", NewEmisData!$B:$B, $A26, NewEmisData!$C:$C, $H26, NewEmisData!$D:$D, BX$2), SUMIFS(NewEmisData!J:J, NewEmisData!$A:$A, "LDV", NewEmisData!$B:$B, $A26, NewEmisData!$C:$C, $H26, NewEmisData!$D:$D, BX$2))</f>
        <v>5.7141032113164097E-2</v>
      </c>
      <c r="BY26" s="335">
        <f>$I26*IF($G26="Pickup", SUMIFS(NewEmisData!K:K, NewEmisData!$A:$A, "Pickup", NewEmisData!$B:$B, $A26, NewEmisData!$C:$C, $H26, NewEmisData!$D:$D, BY$2), SUMIFS(NewEmisData!K:K, NewEmisData!$A:$A, "LDV", NewEmisData!$B:$B, $A26, NewEmisData!$C:$C, $H26, NewEmisData!$D:$D, BY$2))</f>
        <v>5.5289104211044299E-2</v>
      </c>
      <c r="BZ26" s="335">
        <f>$I26*IF($G26="Pickup", SUMIFS(NewEmisData!L:L, NewEmisData!$A:$A, "Pickup", NewEmisData!$B:$B, $A26, NewEmisData!$C:$C, $H26, NewEmisData!$D:$D, BZ$2), SUMIFS(NewEmisData!L:L, NewEmisData!$A:$A, "LDV", NewEmisData!$B:$B, $A26, NewEmisData!$C:$C, $H26, NewEmisData!$D:$D, BZ$2))</f>
        <v>5.4482372037083497E-2</v>
      </c>
      <c r="CA26" s="335">
        <f>$I26*IF($G26="Pickup", SUMIFS(NewEmisData!M:M, NewEmisData!$A:$A, "Pickup", NewEmisData!$B:$B, $A26, NewEmisData!$C:$C, $H26, NewEmisData!$D:$D, CA$2), SUMIFS(NewEmisData!M:M, NewEmisData!$A:$A, "LDV", NewEmisData!$B:$B, $A26, NewEmisData!$C:$C, $H26, NewEmisData!$D:$D, CA$2))</f>
        <v>5.5017621362252002E-2</v>
      </c>
      <c r="CB26" s="335">
        <v>6.7885050257220386E-2</v>
      </c>
      <c r="CC26" s="335">
        <f>$I26*IF($G26="Pickup", SUMIFS(NewEmisData!E:E, NewEmisData!$A:$A, "Pickup", NewEmisData!$B:$B, $A26, NewEmisData!$C:$C, $H26, NewEmisData!$D:$D, CC$2), SUMIFS(NewEmisData!E:E, NewEmisData!$A:$A, "LDV", NewEmisData!$B:$B, $A26, NewEmisData!$C:$C, $H26, NewEmisData!$D:$D, CC$2))</f>
        <v>8.1351723095982893E-3</v>
      </c>
      <c r="CD26" s="335">
        <f>$I26*IF($G26="Pickup", SUMIFS(NewEmisData!F:F, NewEmisData!$A:$A, "Pickup", NewEmisData!$B:$B, $A26, NewEmisData!$C:$C, $H26, NewEmisData!$D:$D, CD$2), SUMIFS(NewEmisData!F:F, NewEmisData!$A:$A, "LDV", NewEmisData!$B:$B, $A26, NewEmisData!$C:$C, $H26, NewEmisData!$D:$D, CD$2))</f>
        <v>8.1351745562756508E-3</v>
      </c>
      <c r="CE26" s="335">
        <f>$I26*IF($G26="Pickup", SUMIFS(NewEmisData!G:G, NewEmisData!$A:$A, "Pickup", NewEmisData!$B:$B, $A26, NewEmisData!$C:$C, $H26, NewEmisData!$D:$D, CE$2), SUMIFS(NewEmisData!G:G, NewEmisData!$A:$A, "LDV", NewEmisData!$B:$B, $A26, NewEmisData!$C:$C, $H26, NewEmisData!$D:$D, CE$2))</f>
        <v>8.9774038648681997E-3</v>
      </c>
      <c r="CF26" s="335">
        <f>$I26*IF($G26="Pickup", SUMIFS(NewEmisData!H:H, NewEmisData!$A:$A, "Pickup", NewEmisData!$B:$B, $A26, NewEmisData!$C:$C, $H26, NewEmisData!$D:$D, CF$2), SUMIFS(NewEmisData!H:H, NewEmisData!$A:$A, "LDV", NewEmisData!$B:$B, $A26, NewEmisData!$C:$C, $H26, NewEmisData!$D:$D, CF$2))</f>
        <v>8.9773869601495193E-3</v>
      </c>
      <c r="CG26" s="335">
        <f>$I26*IF($G26="Pickup", SUMIFS(NewEmisData!I:I, NewEmisData!$A:$A, "Pickup", NewEmisData!$B:$B, $A26, NewEmisData!$C:$C, $H26, NewEmisData!$D:$D, CG$2), SUMIFS(NewEmisData!I:I, NewEmisData!$A:$A, "LDV", NewEmisData!$B:$B, $A26, NewEmisData!$C:$C, $H26, NewEmisData!$D:$D, CG$2))</f>
        <v>8.9773911150380793E-3</v>
      </c>
      <c r="CH26" s="335">
        <f>$I26*IF($G26="Pickup", SUMIFS(NewEmisData!J:J, NewEmisData!$A:$A, "Pickup", NewEmisData!$B:$B, $A26, NewEmisData!$C:$C, $H26, NewEmisData!$D:$D, CH$2), SUMIFS(NewEmisData!J:J, NewEmisData!$A:$A, "LDV", NewEmisData!$B:$B, $A26, NewEmisData!$C:$C, $H26, NewEmisData!$D:$D, CH$2))</f>
        <v>8.9773892839756404E-3</v>
      </c>
      <c r="CI26" s="335">
        <f>$I26*IF($G26="Pickup", SUMIFS(NewEmisData!K:K, NewEmisData!$A:$A, "Pickup", NewEmisData!$B:$B, $A26, NewEmisData!$C:$C, $H26, NewEmisData!$D:$D, CI$2), SUMIFS(NewEmisData!K:K, NewEmisData!$A:$A, "LDV", NewEmisData!$B:$B, $A26, NewEmisData!$C:$C, $H26, NewEmisData!$D:$D, CI$2))</f>
        <v>8.9773894598061902E-3</v>
      </c>
      <c r="CJ26" s="335">
        <f>$I26*IF($G26="Pickup", SUMIFS(NewEmisData!L:L, NewEmisData!$A:$A, "Pickup", NewEmisData!$B:$B, $A26, NewEmisData!$C:$C, $H26, NewEmisData!$D:$D, CJ$2), SUMIFS(NewEmisData!L:L, NewEmisData!$A:$A, "LDV", NewEmisData!$B:$B, $A26, NewEmisData!$C:$C, $H26, NewEmisData!$D:$D, CJ$2))</f>
        <v>8.9773849530117907E-3</v>
      </c>
      <c r="CK26" s="335">
        <f>$I26*IF($G26="Pickup", SUMIFS(NewEmisData!M:M, NewEmisData!$A:$A, "Pickup", NewEmisData!$B:$B, $A26, NewEmisData!$C:$C, $H26, NewEmisData!$D:$D, CK$2), SUMIFS(NewEmisData!M:M, NewEmisData!$A:$A, "LDV", NewEmisData!$B:$B, $A26, NewEmisData!$C:$C, $H26, NewEmisData!$D:$D, CK$2))</f>
        <v>8.9773771810134195E-3</v>
      </c>
      <c r="CL26" s="335">
        <v>7.6624626482054738E-3</v>
      </c>
      <c r="CM26" s="335">
        <f>$I26*IF($G26="Pickup", SUMIFS(NewEmisData!E:E, NewEmisData!$A:$A, "Pickup", NewEmisData!$B:$B, $A26, NewEmisData!$C:$C, $H26, NewEmisData!$D:$D, CM$2), SUMIFS(NewEmisData!E:E, NewEmisData!$A:$A, "LDV", NewEmisData!$B:$B, $A26, NewEmisData!$C:$C, $H26, NewEmisData!$D:$D, CM$2))</f>
        <v>1.06890810544702E-3</v>
      </c>
      <c r="CN26" s="335">
        <f>$I26*IF($G26="Pickup", SUMIFS(NewEmisData!F:F, NewEmisData!$A:$A, "Pickup", NewEmisData!$B:$B, $A26, NewEmisData!$C:$C, $H26, NewEmisData!$D:$D, CN$2), SUMIFS(NewEmisData!F:F, NewEmisData!$A:$A, "LDV", NewEmisData!$B:$B, $A26, NewEmisData!$C:$C, $H26, NewEmisData!$D:$D, CN$2))</f>
        <v>9.8276928788775995E-4</v>
      </c>
      <c r="CO26" s="335">
        <f>$I26*IF($G26="Pickup", SUMIFS(NewEmisData!G:G, NewEmisData!$A:$A, "Pickup", NewEmisData!$B:$B, $A26, NewEmisData!$C:$C, $H26, NewEmisData!$D:$D, CO$2), SUMIFS(NewEmisData!G:G, NewEmisData!$A:$A, "LDV", NewEmisData!$B:$B, $A26, NewEmisData!$C:$C, $H26, NewEmisData!$D:$D, CO$2))</f>
        <v>1.0388015160064301E-3</v>
      </c>
      <c r="CP26" s="335">
        <f>$I26*IF($G26="Pickup", SUMIFS(NewEmisData!H:H, NewEmisData!$A:$A, "Pickup", NewEmisData!$B:$B, $A26, NewEmisData!$C:$C, $H26, NewEmisData!$D:$D, CP$2), SUMIFS(NewEmisData!H:H, NewEmisData!$A:$A, "LDV", NewEmisData!$B:$B, $A26, NewEmisData!$C:$C, $H26, NewEmisData!$D:$D, CP$2))</f>
        <v>1.04042771571272E-3</v>
      </c>
      <c r="CQ26" s="335">
        <f>$I26*IF($G26="Pickup", SUMIFS(NewEmisData!I:I, NewEmisData!$A:$A, "Pickup", NewEmisData!$B:$B, $A26, NewEmisData!$C:$C, $H26, NewEmisData!$D:$D, CQ$2), SUMIFS(NewEmisData!I:I, NewEmisData!$A:$A, "LDV", NewEmisData!$B:$B, $A26, NewEmisData!$C:$C, $H26, NewEmisData!$D:$D, CQ$2))</f>
        <v>1.0463302398882599E-3</v>
      </c>
      <c r="CR26" s="335">
        <f>$I26*IF($G26="Pickup", SUMIFS(NewEmisData!J:J, NewEmisData!$A:$A, "Pickup", NewEmisData!$B:$B, $A26, NewEmisData!$C:$C, $H26, NewEmisData!$D:$D, CR$2), SUMIFS(NewEmisData!J:J, NewEmisData!$A:$A, "LDV", NewEmisData!$B:$B, $A26, NewEmisData!$C:$C, $H26, NewEmisData!$D:$D, CR$2))</f>
        <v>1.05404632398643E-3</v>
      </c>
      <c r="CS26" s="335">
        <f>$I26*IF($G26="Pickup", SUMIFS(NewEmisData!K:K, NewEmisData!$A:$A, "Pickup", NewEmisData!$B:$B, $A26, NewEmisData!$C:$C, $H26, NewEmisData!$D:$D, CS$2), SUMIFS(NewEmisData!K:K, NewEmisData!$A:$A, "LDV", NewEmisData!$B:$B, $A26, NewEmisData!$C:$C, $H26, NewEmisData!$D:$D, CS$2))</f>
        <v>1.05796184016042E-3</v>
      </c>
      <c r="CT26" s="335">
        <f>$I26*IF($G26="Pickup", SUMIFS(NewEmisData!L:L, NewEmisData!$A:$A, "Pickup", NewEmisData!$B:$B, $A26, NewEmisData!$C:$C, $H26, NewEmisData!$D:$D, CT$2), SUMIFS(NewEmisData!L:L, NewEmisData!$A:$A, "LDV", NewEmisData!$B:$B, $A26, NewEmisData!$C:$C, $H26, NewEmisData!$D:$D, CT$2))</f>
        <v>1.05921014380327E-3</v>
      </c>
      <c r="CU26" s="335">
        <f>$I26*IF($G26="Pickup", SUMIFS(NewEmisData!M:M, NewEmisData!$A:$A, "Pickup", NewEmisData!$B:$B, $A26, NewEmisData!$C:$C, $H26, NewEmisData!$D:$D, CU$2), SUMIFS(NewEmisData!M:M, NewEmisData!$A:$A, "LDV", NewEmisData!$B:$B, $A26, NewEmisData!$C:$C, $H26, NewEmisData!$D:$D, CU$2))</f>
        <v>1.0611530168828901E-3</v>
      </c>
      <c r="CV26" s="335">
        <v>6.6624108361503735E-4</v>
      </c>
      <c r="CW26" s="335">
        <v>1.7855353475311885E-3</v>
      </c>
      <c r="CX26" s="335">
        <v>1.1158238015562326E-3</v>
      </c>
      <c r="CY26" s="335">
        <v>9.3466086006125206E-4</v>
      </c>
      <c r="CZ26" s="335">
        <v>8.3812350595498144E-4</v>
      </c>
      <c r="DA26" s="335">
        <v>6.4708026295585627E-4</v>
      </c>
      <c r="DB26" s="335">
        <v>5.1533534928113322E-4</v>
      </c>
      <c r="DC26" s="335">
        <v>4.978529843416348E-4</v>
      </c>
      <c r="DD26" s="335">
        <v>4.9300315911808101E-4</v>
      </c>
      <c r="DE26" s="335">
        <v>4.9234696878064995E-4</v>
      </c>
      <c r="DF26" s="335">
        <v>4.9234696878064995E-4</v>
      </c>
      <c r="DG26" s="335">
        <f>$I26*IF($G26="Pickup", SUMIFS(NewEmisData!E:E, NewEmisData!$A:$A, "Pickup", NewEmisData!$B:$B, $A26, NewEmisData!$C:$C, $H26, NewEmisData!$D:$D, DG$2), SUMIFS(NewEmisData!E:E, NewEmisData!$A:$A, "LDV", NewEmisData!$B:$B, $A26, NewEmisData!$C:$C, $H26, NewEmisData!$D:$D, DG$2))</f>
        <v>0</v>
      </c>
      <c r="DH26" s="335">
        <f>$I26*IF($G26="Pickup", SUMIFS(NewEmisData!F:F, NewEmisData!$A:$A, "Pickup", NewEmisData!$B:$B, $A26, NewEmisData!$C:$C, $H26, NewEmisData!$D:$D, DH$2), SUMIFS(NewEmisData!F:F, NewEmisData!$A:$A, "LDV", NewEmisData!$B:$B, $A26, NewEmisData!$C:$C, $H26, NewEmisData!$D:$D, DH$2))</f>
        <v>0</v>
      </c>
      <c r="DI26" s="335">
        <f>$I26*IF($G26="Pickup", SUMIFS(NewEmisData!G:G, NewEmisData!$A:$A, "Pickup", NewEmisData!$B:$B, $A26, NewEmisData!$C:$C, $H26, NewEmisData!$D:$D, DI$2), SUMIFS(NewEmisData!G:G, NewEmisData!$A:$A, "LDV", NewEmisData!$B:$B, $A26, NewEmisData!$C:$C, $H26, NewEmisData!$D:$D, DI$2))</f>
        <v>0</v>
      </c>
      <c r="DJ26" s="335">
        <f>$I26*IF($G26="Pickup", SUMIFS(NewEmisData!H:H, NewEmisData!$A:$A, "Pickup", NewEmisData!$B:$B, $A26, NewEmisData!$C:$C, $H26, NewEmisData!$D:$D, DJ$2), SUMIFS(NewEmisData!H:H, NewEmisData!$A:$A, "LDV", NewEmisData!$B:$B, $A26, NewEmisData!$C:$C, $H26, NewEmisData!$D:$D, DJ$2))</f>
        <v>0</v>
      </c>
      <c r="DK26" s="335">
        <f>$I26*IF($G26="Pickup", SUMIFS(NewEmisData!I:I, NewEmisData!$A:$A, "Pickup", NewEmisData!$B:$B, $A26, NewEmisData!$C:$C, $H26, NewEmisData!$D:$D, DK$2), SUMIFS(NewEmisData!I:I, NewEmisData!$A:$A, "LDV", NewEmisData!$B:$B, $A26, NewEmisData!$C:$C, $H26, NewEmisData!$D:$D, DK$2))</f>
        <v>0</v>
      </c>
      <c r="DL26" s="335">
        <f>$I26*IF($G26="Pickup", SUMIFS(NewEmisData!J:J, NewEmisData!$A:$A, "Pickup", NewEmisData!$B:$B, $A26, NewEmisData!$C:$C, $H26, NewEmisData!$D:$D, DL$2), SUMIFS(NewEmisData!J:J, NewEmisData!$A:$A, "LDV", NewEmisData!$B:$B, $A26, NewEmisData!$C:$C, $H26, NewEmisData!$D:$D, DL$2))</f>
        <v>0</v>
      </c>
      <c r="DM26" s="335">
        <f>$I26*IF($G26="Pickup", SUMIFS(NewEmisData!K:K, NewEmisData!$A:$A, "Pickup", NewEmisData!$B:$B, $A26, NewEmisData!$C:$C, $H26, NewEmisData!$D:$D, DM$2), SUMIFS(NewEmisData!K:K, NewEmisData!$A:$A, "LDV", NewEmisData!$B:$B, $A26, NewEmisData!$C:$C, $H26, NewEmisData!$D:$D, DM$2))</f>
        <v>0</v>
      </c>
      <c r="DN26" s="335">
        <f>$I26*IF($G26="Pickup", SUMIFS(NewEmisData!L:L, NewEmisData!$A:$A, "Pickup", NewEmisData!$B:$B, $A26, NewEmisData!$C:$C, $H26, NewEmisData!$D:$D, DN$2), SUMIFS(NewEmisData!L:L, NewEmisData!$A:$A, "LDV", NewEmisData!$B:$B, $A26, NewEmisData!$C:$C, $H26, NewEmisData!$D:$D, DN$2))</f>
        <v>0</v>
      </c>
      <c r="DO26" s="335">
        <f>$I26*IF($G26="Pickup", SUMIFS(NewEmisData!M:M, NewEmisData!$A:$A, "Pickup", NewEmisData!$B:$B, $A26, NewEmisData!$C:$C, $H26, NewEmisData!$D:$D, DO$2), SUMIFS(NewEmisData!M:M, NewEmisData!$A:$A, "LDV", NewEmisData!$B:$B, $A26, NewEmisData!$C:$C, $H26, NewEmisData!$D:$D, DO$2))</f>
        <v>0</v>
      </c>
      <c r="DP26" s="335">
        <v>3.6332767108157723E-4</v>
      </c>
      <c r="DQ26" s="335">
        <f>$I26*IF($G26="Pickup", SUMIFS(NewEmisData!E:E, NewEmisData!$A:$A, "Pickup", NewEmisData!$B:$B, $A26, NewEmisData!$C:$C, $H26, NewEmisData!$D:$D, DQ$2), SUMIFS(NewEmisData!E:E, NewEmisData!$A:$A, "LDV", NewEmisData!$B:$B, $A26, NewEmisData!$C:$C, $H26, NewEmisData!$D:$D, DQ$2))</f>
        <v>1.4358371794368901E-2</v>
      </c>
      <c r="DR26" s="335">
        <f>$I26*IF($G26="Pickup", SUMIFS(NewEmisData!F:F, NewEmisData!$A:$A, "Pickup", NewEmisData!$B:$B, $A26, NewEmisData!$C:$C, $H26, NewEmisData!$D:$D, DR$2), SUMIFS(NewEmisData!F:F, NewEmisData!$A:$A, "LDV", NewEmisData!$B:$B, $A26, NewEmisData!$C:$C, $H26, NewEmisData!$D:$D, DR$2))</f>
        <v>4.8458502748334797E-2</v>
      </c>
      <c r="DS26" s="335">
        <f>$I26*IF($G26="Pickup", SUMIFS(NewEmisData!G:G, NewEmisData!$A:$A, "Pickup", NewEmisData!$B:$B, $A26, NewEmisData!$C:$C, $H26, NewEmisData!$D:$D, DS$2), SUMIFS(NewEmisData!G:G, NewEmisData!$A:$A, "LDV", NewEmisData!$B:$B, $A26, NewEmisData!$C:$C, $H26, NewEmisData!$D:$D, DS$2))</f>
        <v>5.5764331545387298E-2</v>
      </c>
      <c r="DT26" s="335">
        <f>$I26*IF($G26="Pickup", SUMIFS(NewEmisData!H:H, NewEmisData!$A:$A, "Pickup", NewEmisData!$B:$B, $A26, NewEmisData!$C:$C, $H26, NewEmisData!$D:$D, DT$2), SUMIFS(NewEmisData!H:H, NewEmisData!$A:$A, "LDV", NewEmisData!$B:$B, $A26, NewEmisData!$C:$C, $H26, NewEmisData!$D:$D, DT$2))</f>
        <v>5.6700089978653001E-2</v>
      </c>
      <c r="DU26" s="335">
        <f>$I26*IF($G26="Pickup", SUMIFS(NewEmisData!I:I, NewEmisData!$A:$A, "Pickup", NewEmisData!$B:$B, $A26, NewEmisData!$C:$C, $H26, NewEmisData!$D:$D, DU$2), SUMIFS(NewEmisData!I:I, NewEmisData!$A:$A, "LDV", NewEmisData!$B:$B, $A26, NewEmisData!$C:$C, $H26, NewEmisData!$D:$D, DU$2))</f>
        <v>5.82137428878685E-2</v>
      </c>
      <c r="DV26" s="335">
        <f>$I26*IF($G26="Pickup", SUMIFS(NewEmisData!J:J, NewEmisData!$A:$A, "Pickup", NewEmisData!$B:$B, $A26, NewEmisData!$C:$C, $H26, NewEmisData!$D:$D, DV$2), SUMIFS(NewEmisData!J:J, NewEmisData!$A:$A, "LDV", NewEmisData!$B:$B, $A26, NewEmisData!$C:$C, $H26, NewEmisData!$D:$D, DV$2))</f>
        <v>5.8170546586172198E-2</v>
      </c>
      <c r="DW26" s="335">
        <f>$I26*IF($G26="Pickup", SUMIFS(NewEmisData!K:K, NewEmisData!$A:$A, "Pickup", NewEmisData!$B:$B, $A26, NewEmisData!$C:$C, $H26, NewEmisData!$D:$D, DW$2), SUMIFS(NewEmisData!K:K, NewEmisData!$A:$A, "LDV", NewEmisData!$B:$B, $A26, NewEmisData!$C:$C, $H26, NewEmisData!$D:$D, DW$2))</f>
        <v>5.7454728055515297E-2</v>
      </c>
      <c r="DX26" s="335">
        <f>$I26*IF($G26="Pickup", SUMIFS(NewEmisData!L:L, NewEmisData!$A:$A, "Pickup", NewEmisData!$B:$B, $A26, NewEmisData!$C:$C, $H26, NewEmisData!$D:$D, DX$2), SUMIFS(NewEmisData!L:L, NewEmisData!$A:$A, "LDV", NewEmisData!$B:$B, $A26, NewEmisData!$C:$C, $H26, NewEmisData!$D:$D, DX$2))</f>
        <v>5.6605818902763297E-2</v>
      </c>
      <c r="DY26" s="335">
        <f>$I26*IF($G26="Pickup", SUMIFS(NewEmisData!M:M, NewEmisData!$A:$A, "Pickup", NewEmisData!$B:$B, $A26, NewEmisData!$C:$C, $H26, NewEmisData!$D:$D, DY$2), SUMIFS(NewEmisData!M:M, NewEmisData!$A:$A, "LDV", NewEmisData!$B:$B, $A26, NewEmisData!$C:$C, $H26, NewEmisData!$D:$D, DY$2))</f>
        <v>5.7183132180425103E-2</v>
      </c>
      <c r="DZ26" s="335">
        <v>6.9838537223093883E-2</v>
      </c>
      <c r="EA26" s="335">
        <f t="shared" si="2"/>
        <v>454.22422332698301</v>
      </c>
      <c r="EB26" s="335">
        <f t="shared" si="3"/>
        <v>415.98623310718898</v>
      </c>
      <c r="EC26" s="335">
        <f t="shared" si="4"/>
        <v>341.24154984582401</v>
      </c>
      <c r="ED26" s="335">
        <f t="shared" si="5"/>
        <v>286.14374563306302</v>
      </c>
      <c r="EE26" s="335">
        <f t="shared" si="6"/>
        <v>260.90109398597599</v>
      </c>
      <c r="EF26" s="335">
        <f t="shared" si="7"/>
        <v>250.29294391902499</v>
      </c>
      <c r="EG26" s="335">
        <f t="shared" si="8"/>
        <v>243.907500195674</v>
      </c>
      <c r="EH26" s="335">
        <f t="shared" si="9"/>
        <v>241.55525518103801</v>
      </c>
      <c r="EI26" s="335">
        <f t="shared" si="10"/>
        <v>241.503483186078</v>
      </c>
      <c r="EJ26" s="335">
        <f t="shared" si="11"/>
        <v>0.20396325972560742</v>
      </c>
      <c r="EK26" s="335">
        <f t="shared" si="12"/>
        <v>1.6110129323604601</v>
      </c>
      <c r="EL26" s="335">
        <f t="shared" si="13"/>
        <v>0.78125490560219701</v>
      </c>
      <c r="EM26" s="335">
        <f t="shared" si="14"/>
        <v>0.115620473733781</v>
      </c>
      <c r="EN26" s="335">
        <f t="shared" si="15"/>
        <v>6.6004639352718095E-2</v>
      </c>
      <c r="EO26" s="335">
        <f t="shared" si="16"/>
        <v>4.1480313552042999E-2</v>
      </c>
      <c r="EP26" s="335">
        <f t="shared" si="17"/>
        <v>3.67143779351497E-2</v>
      </c>
      <c r="EQ26" s="335">
        <f t="shared" si="18"/>
        <v>3.3512426284448803E-2</v>
      </c>
      <c r="ER26" s="335">
        <f t="shared" si="19"/>
        <v>3.2134891572290103E-2</v>
      </c>
      <c r="ES26" s="335">
        <f t="shared" si="20"/>
        <v>3.24152542775758E-2</v>
      </c>
      <c r="ET26" s="335">
        <f t="shared" si="21"/>
        <v>4.1644851932661778E-2</v>
      </c>
      <c r="EU26" s="335">
        <f t="shared" si="22"/>
        <v>1.1303261097433201E-2</v>
      </c>
      <c r="EV26" s="335">
        <f t="shared" si="23"/>
        <v>9.9952440902568301E-3</v>
      </c>
      <c r="EW26" s="335">
        <f t="shared" si="24"/>
        <v>2.8615465413590799E-3</v>
      </c>
      <c r="EX26" s="335">
        <f t="shared" si="25"/>
        <v>2.3897731636762301E-3</v>
      </c>
      <c r="EY26" s="335">
        <f t="shared" si="26"/>
        <v>2.1757621427749502E-3</v>
      </c>
      <c r="EZ26" s="335">
        <f t="shared" si="27"/>
        <v>2.0872445644692299E-3</v>
      </c>
      <c r="FA26" s="335">
        <f t="shared" si="28"/>
        <v>2.03348692070508E-3</v>
      </c>
      <c r="FB26" s="335">
        <f t="shared" si="29"/>
        <v>2.0138761843932198E-3</v>
      </c>
      <c r="FC26" s="335">
        <f t="shared" si="30"/>
        <v>2.0134431442024002E-3</v>
      </c>
      <c r="FD26" s="335">
        <f t="shared" si="31"/>
        <v>1.6665713577985891E-3</v>
      </c>
      <c r="FE26" s="335">
        <f t="shared" si="32"/>
        <v>0.10831971626595401</v>
      </c>
      <c r="FF26" s="335">
        <f t="shared" si="33"/>
        <v>7.51921551228555E-2</v>
      </c>
      <c r="FG26" s="335">
        <f t="shared" si="34"/>
        <v>6.01393435807746E-2</v>
      </c>
      <c r="FH26" s="335">
        <f t="shared" si="35"/>
        <v>5.915482339026E-2</v>
      </c>
      <c r="FI26" s="335">
        <f t="shared" si="36"/>
        <v>5.90367985492673E-2</v>
      </c>
      <c r="FJ26" s="335">
        <f t="shared" si="37"/>
        <v>5.9096852542489697E-2</v>
      </c>
      <c r="FK26" s="335">
        <f t="shared" si="38"/>
        <v>5.9090238154649199E-2</v>
      </c>
      <c r="FL26" s="335">
        <f t="shared" si="39"/>
        <v>5.90796096133216E-2</v>
      </c>
      <c r="FM26" s="335">
        <f t="shared" si="40"/>
        <v>5.9120090191233099E-2</v>
      </c>
      <c r="FN26" s="335">
        <f t="shared" si="41"/>
        <v>3.2808645285750677E-2</v>
      </c>
      <c r="FO26" s="335">
        <f t="shared" si="42"/>
        <v>5.6019255696326403E-2</v>
      </c>
      <c r="FP26" s="335">
        <f t="shared" si="43"/>
        <v>2.5542017960839599E-2</v>
      </c>
      <c r="FQ26" s="335">
        <f t="shared" si="44"/>
        <v>1.11121396466055E-2</v>
      </c>
      <c r="FR26" s="335">
        <f t="shared" si="45"/>
        <v>1.0206481959038401E-2</v>
      </c>
      <c r="FS26" s="335">
        <f t="shared" si="46"/>
        <v>1.00978805100248E-2</v>
      </c>
      <c r="FT26" s="335">
        <f t="shared" si="47"/>
        <v>1.01531295733735E-2</v>
      </c>
      <c r="FU26" s="335">
        <f t="shared" si="48"/>
        <v>1.0147042075548099E-2</v>
      </c>
      <c r="FV26" s="335">
        <f t="shared" si="49"/>
        <v>1.0137260551364401E-2</v>
      </c>
      <c r="FW26" s="335">
        <f t="shared" si="50"/>
        <v>1.0174550452384501E-2</v>
      </c>
      <c r="FX26" s="335">
        <f t="shared" si="51"/>
        <v>6.5796176943480836E-3</v>
      </c>
    </row>
    <row r="27" spans="1:180" x14ac:dyDescent="0.2">
      <c r="A27" s="305" t="str">
        <f>_xlfn.CONCAT(IF(LEFT(TRIM(A26),1)="*", "*R", "R"), 1+RIGHT(TRIM(A26),1))</f>
        <v>*R4</v>
      </c>
      <c r="B27" s="305" t="str">
        <f t="shared" si="68"/>
        <v>*TLCDHEV15</v>
      </c>
      <c r="C27" s="305" t="str">
        <f t="shared" si="69"/>
        <v>TL.DSL.C.DHEV.2015</v>
      </c>
      <c r="D27" s="301" t="str">
        <f t="shared" si="70"/>
        <v>bn-vmt, bn-vmt/a</v>
      </c>
      <c r="E27" s="301" t="str">
        <f t="shared" si="71"/>
        <v>TRNDSL</v>
      </c>
      <c r="F27" s="301" t="str">
        <f t="shared" si="72"/>
        <v>TL</v>
      </c>
      <c r="G27" s="315" t="s">
        <v>815</v>
      </c>
      <c r="H27" s="315" t="s">
        <v>816</v>
      </c>
      <c r="I27" s="315">
        <v>1</v>
      </c>
      <c r="J27" s="315" t="str">
        <f t="shared" si="52"/>
        <v>Compact car-DSL</v>
      </c>
      <c r="K27" s="335">
        <f>$I27*IF($G27="Pickup", SUMIFS(NewEmisData!E:E, NewEmisData!$A:$A, "Pickup", NewEmisData!$B:$B, $A27, NewEmisData!$C:$C, $H27, NewEmisData!$D:$D, K$2), SUMIFS(NewEmisData!E:E, NewEmisData!$A:$A, "LDV", NewEmisData!$B:$B, $A27, NewEmisData!$C:$C, $H27, NewEmisData!$D:$D, K$2))</f>
        <v>592.25900902446597</v>
      </c>
      <c r="L27" s="335">
        <f>$I27*IF($G27="Pickup", SUMIFS(NewEmisData!F:F, NewEmisData!$A:$A, "Pickup", NewEmisData!$B:$B, $A27, NewEmisData!$C:$C, $H27, NewEmisData!$D:$D, L$2), SUMIFS(NewEmisData!F:F, NewEmisData!$A:$A, "LDV", NewEmisData!$B:$B, $A27, NewEmisData!$C:$C, $H27, NewEmisData!$D:$D, L$2))</f>
        <v>520.64964372058603</v>
      </c>
      <c r="M27" s="335">
        <f>$I27*IF($G27="Pickup", SUMIFS(NewEmisData!G:G, NewEmisData!$A:$A, "Pickup", NewEmisData!$B:$B, $A27, NewEmisData!$C:$C, $H27, NewEmisData!$D:$D, M$2), SUMIFS(NewEmisData!G:G, NewEmisData!$A:$A, "LDV", NewEmisData!$B:$B, $A27, NewEmisData!$C:$C, $H27, NewEmisData!$D:$D, M$2))</f>
        <v>392.28875494890798</v>
      </c>
      <c r="N27" s="335">
        <f>$I27*IF($G27="Pickup", SUMIFS(NewEmisData!H:H, NewEmisData!$A:$A, "Pickup", NewEmisData!$B:$B, $A27, NewEmisData!$C:$C, $H27, NewEmisData!$D:$D, N$2), SUMIFS(NewEmisData!H:H, NewEmisData!$A:$A, "LDV", NewEmisData!$B:$B, $A27, NewEmisData!$C:$C, $H27, NewEmisData!$D:$D, N$2))</f>
        <v>328.93351567098</v>
      </c>
      <c r="O27" s="335">
        <f>$I27*IF($G27="Pickup", SUMIFS(NewEmisData!I:I, NewEmisData!$A:$A, "Pickup", NewEmisData!$B:$B, $A27, NewEmisData!$C:$C, $H27, NewEmisData!$D:$D, O$2), SUMIFS(NewEmisData!I:I, NewEmisData!$A:$A, "LDV", NewEmisData!$B:$B, $A27, NewEmisData!$C:$C, $H27, NewEmisData!$D:$D, O$2))</f>
        <v>299.82015329661198</v>
      </c>
      <c r="P27" s="335">
        <f>$I27*IF($G27="Pickup", SUMIFS(NewEmisData!J:J, NewEmisData!$A:$A, "Pickup", NewEmisData!$B:$B, $A27, NewEmisData!$C:$C, $H27, NewEmisData!$D:$D, P$2), SUMIFS(NewEmisData!J:J, NewEmisData!$A:$A, "LDV", NewEmisData!$B:$B, $A27, NewEmisData!$C:$C, $H27, NewEmisData!$D:$D, P$2))</f>
        <v>287.49392836870999</v>
      </c>
      <c r="Q27" s="335">
        <f>$I27*IF($G27="Pickup", SUMIFS(NewEmisData!K:K, NewEmisData!$A:$A, "Pickup", NewEmisData!$B:$B, $A27, NewEmisData!$C:$C, $H27, NewEmisData!$D:$D, Q$2), SUMIFS(NewEmisData!K:K, NewEmisData!$A:$A, "LDV", NewEmisData!$B:$B, $A27, NewEmisData!$C:$C, $H27, NewEmisData!$D:$D, Q$2))</f>
        <v>280.08458814076198</v>
      </c>
      <c r="R27" s="335">
        <f>$I27*IF($G27="Pickup", SUMIFS(NewEmisData!L:L, NewEmisData!$A:$A, "Pickup", NewEmisData!$B:$B, $A27, NewEmisData!$C:$C, $H27, NewEmisData!$D:$D, R$2), SUMIFS(NewEmisData!L:L, NewEmisData!$A:$A, "LDV", NewEmisData!$B:$B, $A27, NewEmisData!$C:$C, $H27, NewEmisData!$D:$D, R$2))</f>
        <v>277.36555832713299</v>
      </c>
      <c r="S27" s="335">
        <f>$I27*IF($G27="Pickup", SUMIFS(NewEmisData!M:M, NewEmisData!$A:$A, "Pickup", NewEmisData!$B:$B, $A27, NewEmisData!$C:$C, $H27, NewEmisData!$D:$D, S$2), SUMIFS(NewEmisData!M:M, NewEmisData!$A:$A, "LDV", NewEmisData!$B:$B, $A27, NewEmisData!$C:$C, $H27, NewEmisData!$D:$D, S$2))</f>
        <v>277.28160240150402</v>
      </c>
      <c r="T27" s="335">
        <v>0.20396325972560742</v>
      </c>
      <c r="U27" s="335">
        <f>$I27*IF($G27="Pickup", SUMIFS(NewEmisData!E:E, NewEmisData!$A:$A, "Pickup", NewEmisData!$B:$B, $A27, NewEmisData!$C:$C, $H27, NewEmisData!$D:$D, U$2), SUMIFS(NewEmisData!E:E, NewEmisData!$A:$A, "LDV", NewEmisData!$B:$B, $A27, NewEmisData!$C:$C, $H27, NewEmisData!$D:$D, U$2))</f>
        <v>2.08663122036549</v>
      </c>
      <c r="V27" s="335">
        <f>$I27*IF($G27="Pickup", SUMIFS(NewEmisData!F:F, NewEmisData!$A:$A, "Pickup", NewEmisData!$B:$B, $A27, NewEmisData!$C:$C, $H27, NewEmisData!$D:$D, V$2), SUMIFS(NewEmisData!F:F, NewEmisData!$A:$A, "LDV", NewEmisData!$B:$B, $A27, NewEmisData!$C:$C, $H27, NewEmisData!$D:$D, V$2))</f>
        <v>1.1128303318127599</v>
      </c>
      <c r="W27" s="335">
        <f>$I27*IF($G27="Pickup", SUMIFS(NewEmisData!G:G, NewEmisData!$A:$A, "Pickup", NewEmisData!$B:$B, $A27, NewEmisData!$C:$C, $H27, NewEmisData!$D:$D, W$2), SUMIFS(NewEmisData!G:G, NewEmisData!$A:$A, "LDV", NewEmisData!$B:$B, $A27, NewEmisData!$C:$C, $H27, NewEmisData!$D:$D, W$2))</f>
        <v>0.11394310174486701</v>
      </c>
      <c r="X27" s="335">
        <f>$I27*IF($G27="Pickup", SUMIFS(NewEmisData!H:H, NewEmisData!$A:$A, "Pickup", NewEmisData!$B:$B, $A27, NewEmisData!$C:$C, $H27, NewEmisData!$D:$D, X$2), SUMIFS(NewEmisData!H:H, NewEmisData!$A:$A, "LDV", NewEmisData!$B:$B, $A27, NewEmisData!$C:$C, $H27, NewEmisData!$D:$D, X$2))</f>
        <v>6.3630631458402698E-2</v>
      </c>
      <c r="Y27" s="335">
        <f>$I27*IF($G27="Pickup", SUMIFS(NewEmisData!I:I, NewEmisData!$A:$A, "Pickup", NewEmisData!$B:$B, $A27, NewEmisData!$C:$C, $H27, NewEmisData!$D:$D, Y$2), SUMIFS(NewEmisData!I:I, NewEmisData!$A:$A, "LDV", NewEmisData!$B:$B, $A27, NewEmisData!$C:$C, $H27, NewEmisData!$D:$D, Y$2))</f>
        <v>3.8490840966433799E-2</v>
      </c>
      <c r="Z27" s="335">
        <f>$I27*IF($G27="Pickup", SUMIFS(NewEmisData!J:J, NewEmisData!$A:$A, "Pickup", NewEmisData!$B:$B, $A27, NewEmisData!$C:$C, $H27, NewEmisData!$D:$D, Z$2), SUMIFS(NewEmisData!J:J, NewEmisData!$A:$A, "LDV", NewEmisData!$B:$B, $A27, NewEmisData!$C:$C, $H27, NewEmisData!$D:$D, Z$2))</f>
        <v>3.3570634635262997E-2</v>
      </c>
      <c r="AA27" s="335">
        <f>$I27*IF($G27="Pickup", SUMIFS(NewEmisData!K:K, NewEmisData!$A:$A, "Pickup", NewEmisData!$B:$B, $A27, NewEmisData!$C:$C, $H27, NewEmisData!$D:$D, AA$2), SUMIFS(NewEmisData!K:K, NewEmisData!$A:$A, "LDV", NewEmisData!$B:$B, $A27, NewEmisData!$C:$C, $H27, NewEmisData!$D:$D, AA$2))</f>
        <v>3.0366844702511799E-2</v>
      </c>
      <c r="AB27" s="335">
        <f>$I27*IF($G27="Pickup", SUMIFS(NewEmisData!L:L, NewEmisData!$A:$A, "Pickup", NewEmisData!$B:$B, $A27, NewEmisData!$C:$C, $H27, NewEmisData!$D:$D, AB$2), SUMIFS(NewEmisData!L:L, NewEmisData!$A:$A, "LDV", NewEmisData!$B:$B, $A27, NewEmisData!$C:$C, $H27, NewEmisData!$D:$D, AB$2))</f>
        <v>2.9009867705627902E-2</v>
      </c>
      <c r="AC27" s="335">
        <f>$I27*IF($G27="Pickup", SUMIFS(NewEmisData!M:M, NewEmisData!$A:$A, "Pickup", NewEmisData!$B:$B, $A27, NewEmisData!$C:$C, $H27, NewEmisData!$D:$D, AC$2), SUMIFS(NewEmisData!M:M, NewEmisData!$A:$A, "LDV", NewEmisData!$B:$B, $A27, NewEmisData!$C:$C, $H27, NewEmisData!$D:$D, AC$2))</f>
        <v>2.9252620404293401E-2</v>
      </c>
      <c r="AD27" s="335">
        <v>4.1644851932661778E-2</v>
      </c>
      <c r="AE27" s="335">
        <f>$I27*IF($G27="Pickup", SUMIFS(NewEmisData!E:E, NewEmisData!$A:$A, "Pickup", NewEmisData!$B:$B, $A27, NewEmisData!$C:$C, $H27, NewEmisData!$D:$D, AE$2), SUMIFS(NewEmisData!E:E, NewEmisData!$A:$A, "LDV", NewEmisData!$B:$B, $A27, NewEmisData!$C:$C, $H27, NewEmisData!$D:$D, AE$2))</f>
        <v>1.46981412794869E-2</v>
      </c>
      <c r="AF27" s="335">
        <f>$I27*IF($G27="Pickup", SUMIFS(NewEmisData!F:F, NewEmisData!$A:$A, "Pickup", NewEmisData!$B:$B, $A27, NewEmisData!$C:$C, $H27, NewEmisData!$D:$D, AF$2), SUMIFS(NewEmisData!F:F, NewEmisData!$A:$A, "LDV", NewEmisData!$B:$B, $A27, NewEmisData!$C:$C, $H27, NewEmisData!$D:$D, AF$2))</f>
        <v>1.2476739354987301E-2</v>
      </c>
      <c r="AG27" s="335">
        <f>$I27*IF($G27="Pickup", SUMIFS(NewEmisData!G:G, NewEmisData!$A:$A, "Pickup", NewEmisData!$B:$B, $A27, NewEmisData!$C:$C, $H27, NewEmisData!$D:$D, AG$2), SUMIFS(NewEmisData!G:G, NewEmisData!$A:$A, "LDV", NewEmisData!$B:$B, $A27, NewEmisData!$C:$C, $H27, NewEmisData!$D:$D, AG$2))</f>
        <v>3.2894571305210701E-3</v>
      </c>
      <c r="AH27" s="335">
        <f>$I27*IF($G27="Pickup", SUMIFS(NewEmisData!H:H, NewEmisData!$A:$A, "Pickup", NewEmisData!$B:$B, $A27, NewEmisData!$C:$C, $H27, NewEmisData!$D:$D, AH$2), SUMIFS(NewEmisData!H:H, NewEmisData!$A:$A, "LDV", NewEmisData!$B:$B, $A27, NewEmisData!$C:$C, $H27, NewEmisData!$D:$D, AH$2))</f>
        <v>2.7470974713693099E-3</v>
      </c>
      <c r="AI27" s="335">
        <f>$I27*IF($G27="Pickup", SUMIFS(NewEmisData!I:I, NewEmisData!$A:$A, "Pickup", NewEmisData!$B:$B, $A27, NewEmisData!$C:$C, $H27, NewEmisData!$D:$D, AI$2), SUMIFS(NewEmisData!I:I, NewEmisData!$A:$A, "LDV", NewEmisData!$B:$B, $A27, NewEmisData!$C:$C, $H27, NewEmisData!$D:$D, AI$2))</f>
        <v>2.5003167567209301E-3</v>
      </c>
      <c r="AJ27" s="335">
        <f>$I27*IF($G27="Pickup", SUMIFS(NewEmisData!J:J, NewEmisData!$A:$A, "Pickup", NewEmisData!$B:$B, $A27, NewEmisData!$C:$C, $H27, NewEmisData!$D:$D, AJ$2), SUMIFS(NewEmisData!J:J, NewEmisData!$A:$A, "LDV", NewEmisData!$B:$B, $A27, NewEmisData!$C:$C, $H27, NewEmisData!$D:$D, AJ$2))</f>
        <v>2.3974657531320698E-3</v>
      </c>
      <c r="AK27" s="335">
        <f>$I27*IF($G27="Pickup", SUMIFS(NewEmisData!K:K, NewEmisData!$A:$A, "Pickup", NewEmisData!$B:$B, $A27, NewEmisData!$C:$C, $H27, NewEmisData!$D:$D, AK$2), SUMIFS(NewEmisData!K:K, NewEmisData!$A:$A, "LDV", NewEmisData!$B:$B, $A27, NewEmisData!$C:$C, $H27, NewEmisData!$D:$D, AK$2))</f>
        <v>2.3350989902441999E-3</v>
      </c>
      <c r="AL27" s="335">
        <f>$I27*IF($G27="Pickup", SUMIFS(NewEmisData!L:L, NewEmisData!$A:$A, "Pickup", NewEmisData!$B:$B, $A27, NewEmisData!$C:$C, $H27, NewEmisData!$D:$D, AL$2), SUMIFS(NewEmisData!L:L, NewEmisData!$A:$A, "LDV", NewEmisData!$B:$B, $A27, NewEmisData!$C:$C, $H27, NewEmisData!$D:$D, AL$2))</f>
        <v>2.3124305204455602E-3</v>
      </c>
      <c r="AM27" s="335">
        <f>$I27*IF($G27="Pickup", SUMIFS(NewEmisData!M:M, NewEmisData!$A:$A, "Pickup", NewEmisData!$B:$B, $A27, NewEmisData!$C:$C, $H27, NewEmisData!$D:$D, AM$2), SUMIFS(NewEmisData!M:M, NewEmisData!$A:$A, "LDV", NewEmisData!$B:$B, $A27, NewEmisData!$C:$C, $H27, NewEmisData!$D:$D, AM$2))</f>
        <v>2.3117304258920301E-3</v>
      </c>
      <c r="AN27" s="335">
        <v>1.6665713577985891E-3</v>
      </c>
      <c r="AO27" s="335">
        <f>$I27*IF($G27="Pickup", SUMIFS(NewEmisData!E:E, NewEmisData!$A:$A, "Pickup", NewEmisData!$B:$B, $A27, NewEmisData!$C:$C, $H27, NewEmisData!$D:$D, AO$2), SUMIFS(NewEmisData!E:E, NewEmisData!$A:$A, "LDV", NewEmisData!$B:$B, $A27, NewEmisData!$C:$C, $H27, NewEmisData!$D:$D, AO$2))</f>
        <v>0.213902040332901</v>
      </c>
      <c r="AP27" s="335">
        <f>$I27*IF($G27="Pickup", SUMIFS(NewEmisData!F:F, NewEmisData!$A:$A, "Pickup", NewEmisData!$B:$B, $A27, NewEmisData!$C:$C, $H27, NewEmisData!$D:$D, AP$2), SUMIFS(NewEmisData!F:F, NewEmisData!$A:$A, "LDV", NewEmisData!$B:$B, $A27, NewEmisData!$C:$C, $H27, NewEmisData!$D:$D, AP$2))</f>
        <v>0.122647837671889</v>
      </c>
      <c r="AQ27" s="335">
        <f>$I27*IF($G27="Pickup", SUMIFS(NewEmisData!G:G, NewEmisData!$A:$A, "Pickup", NewEmisData!$B:$B, $A27, NewEmisData!$C:$C, $H27, NewEmisData!$D:$D, AQ$2), SUMIFS(NewEmisData!G:G, NewEmisData!$A:$A, "LDV", NewEmisData!$B:$B, $A27, NewEmisData!$C:$C, $H27, NewEmisData!$D:$D, AQ$2))</f>
        <v>7.9090763114665993E-2</v>
      </c>
      <c r="AR27" s="335">
        <f>$I27*IF($G27="Pickup", SUMIFS(NewEmisData!H:H, NewEmisData!$A:$A, "Pickup", NewEmisData!$B:$B, $A27, NewEmisData!$C:$C, $H27, NewEmisData!$D:$D, AR$2), SUMIFS(NewEmisData!H:H, NewEmisData!$A:$A, "LDV", NewEmisData!$B:$B, $A27, NewEmisData!$C:$C, $H27, NewEmisData!$D:$D, AR$2))</f>
        <v>7.8058738466237995E-2</v>
      </c>
      <c r="AS27" s="335">
        <f>$I27*IF($G27="Pickup", SUMIFS(NewEmisData!I:I, NewEmisData!$A:$A, "Pickup", NewEmisData!$B:$B, $A27, NewEmisData!$C:$C, $H27, NewEmisData!$D:$D, AS$2), SUMIFS(NewEmisData!I:I, NewEmisData!$A:$A, "LDV", NewEmisData!$B:$B, $A27, NewEmisData!$C:$C, $H27, NewEmisData!$D:$D, AS$2))</f>
        <v>7.7935055542061094E-2</v>
      </c>
      <c r="AT27" s="335">
        <f>$I27*IF($G27="Pickup", SUMIFS(NewEmisData!J:J, NewEmisData!$A:$A, "Pickup", NewEmisData!$B:$B, $A27, NewEmisData!$C:$C, $H27, NewEmisData!$D:$D, AT$2), SUMIFS(NewEmisData!J:J, NewEmisData!$A:$A, "LDV", NewEmisData!$B:$B, $A27, NewEmisData!$C:$C, $H27, NewEmisData!$D:$D, AT$2))</f>
        <v>7.7996493585570995E-2</v>
      </c>
      <c r="AU27" s="335">
        <f>$I27*IF($G27="Pickup", SUMIFS(NewEmisData!K:K, NewEmisData!$A:$A, "Pickup", NewEmisData!$B:$B, $A27, NewEmisData!$C:$C, $H27, NewEmisData!$D:$D, AU$2), SUMIFS(NewEmisData!K:K, NewEmisData!$A:$A, "LDV", NewEmisData!$B:$B, $A27, NewEmisData!$C:$C, $H27, NewEmisData!$D:$D, AU$2))</f>
        <v>7.7986704688815606E-2</v>
      </c>
      <c r="AV27" s="335">
        <f>$I27*IF($G27="Pickup", SUMIFS(NewEmisData!L:L, NewEmisData!$A:$A, "Pickup", NewEmisData!$B:$B, $A27, NewEmisData!$C:$C, $H27, NewEmisData!$D:$D, AV$2), SUMIFS(NewEmisData!L:L, NewEmisData!$A:$A, "LDV", NewEmisData!$B:$B, $A27, NewEmisData!$C:$C, $H27, NewEmisData!$D:$D, AV$2))</f>
        <v>7.7974444112608704E-2</v>
      </c>
      <c r="AW27" s="335">
        <f>$I27*IF($G27="Pickup", SUMIFS(NewEmisData!M:M, NewEmisData!$A:$A, "Pickup", NewEmisData!$B:$B, $A27, NewEmisData!$C:$C, $H27, NewEmisData!$D:$D, AW$2), SUMIFS(NewEmisData!M:M, NewEmisData!$A:$A, "LDV", NewEmisData!$B:$B, $A27, NewEmisData!$C:$C, $H27, NewEmisData!$D:$D, AW$2))</f>
        <v>7.8017136188401295E-2</v>
      </c>
      <c r="AX27" s="335">
        <v>3.2808645285750677E-2</v>
      </c>
      <c r="AY27" s="335">
        <f>$I27*IF($G27="Pickup", SUMIFS(NewEmisData!E:E, NewEmisData!$A:$A, "Pickup", NewEmisData!$B:$B, $A27, NewEmisData!$C:$C, $H27, NewEmisData!$D:$D, AY$2), SUMIFS(NewEmisData!E:E, NewEmisData!$A:$A, "LDV", NewEmisData!$B:$B, $A27, NewEmisData!$C:$C, $H27, NewEmisData!$D:$D, AY$2))</f>
        <v>0.123270664576141</v>
      </c>
      <c r="AZ27" s="335">
        <f>$I27*IF($G27="Pickup", SUMIFS(NewEmisData!F:F, NewEmisData!$A:$A, "Pickup", NewEmisData!$B:$B, $A27, NewEmisData!$C:$C, $H27, NewEmisData!$D:$D, AZ$2), SUMIFS(NewEmisData!F:F, NewEmisData!$A:$A, "LDV", NewEmisData!$B:$B, $A27, NewEmisData!$C:$C, $H27, NewEmisData!$D:$D, AZ$2))</f>
        <v>3.9317193900440202E-2</v>
      </c>
      <c r="BA27" s="335">
        <f>$I27*IF($G27="Pickup", SUMIFS(NewEmisData!G:G, NewEmisData!$A:$A, "Pickup", NewEmisData!$B:$B, $A27, NewEmisData!$C:$C, $H27, NewEmisData!$D:$D, BA$2), SUMIFS(NewEmisData!G:G, NewEmisData!$A:$A, "LDV", NewEmisData!$B:$B, $A27, NewEmisData!$C:$C, $H27, NewEmisData!$D:$D, BA$2))</f>
        <v>1.3808896758142499E-2</v>
      </c>
      <c r="BB27" s="335">
        <f>$I27*IF($G27="Pickup", SUMIFS(NewEmisData!H:H, NewEmisData!$A:$A, "Pickup", NewEmisData!$B:$B, $A27, NewEmisData!$C:$C, $H27, NewEmisData!$D:$D, BB$2), SUMIFS(NewEmisData!H:H, NewEmisData!$A:$A, "LDV", NewEmisData!$B:$B, $A27, NewEmisData!$C:$C, $H27, NewEmisData!$D:$D, BB$2))</f>
        <v>1.28594663624491E-2</v>
      </c>
      <c r="BC27" s="335">
        <f>$I27*IF($G27="Pickup", SUMIFS(NewEmisData!I:I, NewEmisData!$A:$A, "Pickup", NewEmisData!$B:$B, $A27, NewEmisData!$C:$C, $H27, NewEmisData!$D:$D, BC$2), SUMIFS(NewEmisData!I:I, NewEmisData!$A:$A, "LDV", NewEmisData!$B:$B, $A27, NewEmisData!$C:$C, $H27, NewEmisData!$D:$D, BC$2))</f>
        <v>1.2745675676218799E-2</v>
      </c>
      <c r="BD27" s="335">
        <f>$I27*IF($G27="Pickup", SUMIFS(NewEmisData!J:J, NewEmisData!$A:$A, "Pickup", NewEmisData!$B:$B, $A27, NewEmisData!$C:$C, $H27, NewEmisData!$D:$D, BD$2), SUMIFS(NewEmisData!J:J, NewEmisData!$A:$A, "LDV", NewEmisData!$B:$B, $A27, NewEmisData!$C:$C, $H27, NewEmisData!$D:$D, BD$2))</f>
        <v>1.2802226569457301E-2</v>
      </c>
      <c r="BE27" s="335">
        <f>$I27*IF($G27="Pickup", SUMIFS(NewEmisData!K:K, NewEmisData!$A:$A, "Pickup", NewEmisData!$B:$B, $A27, NewEmisData!$C:$C, $H27, NewEmisData!$D:$D, BE$2), SUMIFS(NewEmisData!K:K, NewEmisData!$A:$A, "LDV", NewEmisData!$B:$B, $A27, NewEmisData!$C:$C, $H27, NewEmisData!$D:$D, BE$2))</f>
        <v>1.27931973056328E-2</v>
      </c>
      <c r="BF27" s="335">
        <f>$I27*IF($G27="Pickup", SUMIFS(NewEmisData!L:L, NewEmisData!$A:$A, "Pickup", NewEmisData!$B:$B, $A27, NewEmisData!$C:$C, $H27, NewEmisData!$D:$D, BF$2), SUMIFS(NewEmisData!L:L, NewEmisData!$A:$A, "LDV", NewEmisData!$B:$B, $A27, NewEmisData!$C:$C, $H27, NewEmisData!$D:$D, BF$2))</f>
        <v>1.27819426840036E-2</v>
      </c>
      <c r="BG27" s="335">
        <f>$I27*IF($G27="Pickup", SUMIFS(NewEmisData!M:M, NewEmisData!$A:$A, "Pickup", NewEmisData!$B:$B, $A27, NewEmisData!$C:$C, $H27, NewEmisData!$D:$D, BG$2), SUMIFS(NewEmisData!M:M, NewEmisData!$A:$A, "LDV", NewEmisData!$B:$B, $A27, NewEmisData!$C:$C, $H27, NewEmisData!$D:$D, BG$2))</f>
        <v>1.2821255837742599E-2</v>
      </c>
      <c r="BH27" s="335">
        <v>6.5796176943480836E-3</v>
      </c>
      <c r="BI27" s="335">
        <f>$I27*IF($G27="Pickup", SUMIFS(NewEmisData!E:E, NewEmisData!$A:$A, "Pickup", NewEmisData!$B:$B, $A27, NewEmisData!$C:$C, $H27, NewEmisData!$D:$D, BI$2), SUMIFS(NewEmisData!E:E, NewEmisData!$A:$A, "LDV", NewEmisData!$B:$B, $A27, NewEmisData!$C:$C, $H27, NewEmisData!$D:$D, BI$2))</f>
        <v>49.942593724607804</v>
      </c>
      <c r="BJ27" s="335">
        <f>$I27*IF($G27="Pickup", SUMIFS(NewEmisData!F:F, NewEmisData!$A:$A, "Pickup", NewEmisData!$B:$B, $A27, NewEmisData!$C:$C, $H27, NewEmisData!$D:$D, BJ$2), SUMIFS(NewEmisData!F:F, NewEmisData!$A:$A, "LDV", NewEmisData!$B:$B, $A27, NewEmisData!$C:$C, $H27, NewEmisData!$D:$D, BJ$2))</f>
        <v>17.1751766119061</v>
      </c>
      <c r="BK27" s="335">
        <f>$I27*IF($G27="Pickup", SUMIFS(NewEmisData!G:G, NewEmisData!$A:$A, "Pickup", NewEmisData!$B:$B, $A27, NewEmisData!$C:$C, $H27, NewEmisData!$D:$D, BK$2), SUMIFS(NewEmisData!G:G, NewEmisData!$A:$A, "LDV", NewEmisData!$B:$B, $A27, NewEmisData!$C:$C, $H27, NewEmisData!$D:$D, BK$2))</f>
        <v>1.67462319555107</v>
      </c>
      <c r="BL27" s="335">
        <f>$I27*IF($G27="Pickup", SUMIFS(NewEmisData!H:H, NewEmisData!$A:$A, "Pickup", NewEmisData!$B:$B, $A27, NewEmisData!$C:$C, $H27, NewEmisData!$D:$D, BL$2), SUMIFS(NewEmisData!H:H, NewEmisData!$A:$A, "LDV", NewEmisData!$B:$B, $A27, NewEmisData!$C:$C, $H27, NewEmisData!$D:$D, BL$2))</f>
        <v>1.26760437401165</v>
      </c>
      <c r="BM27" s="335">
        <f>$I27*IF($G27="Pickup", SUMIFS(NewEmisData!I:I, NewEmisData!$A:$A, "Pickup", NewEmisData!$B:$B, $A27, NewEmisData!$C:$C, $H27, NewEmisData!$D:$D, BM$2), SUMIFS(NewEmisData!I:I, NewEmisData!$A:$A, "LDV", NewEmisData!$B:$B, $A27, NewEmisData!$C:$C, $H27, NewEmisData!$D:$D, BM$2))</f>
        <v>1.08719262122484</v>
      </c>
      <c r="BN27" s="335">
        <f>$I27*IF($G27="Pickup", SUMIFS(NewEmisData!J:J, NewEmisData!$A:$A, "Pickup", NewEmisData!$B:$B, $A27, NewEmisData!$C:$C, $H27, NewEmisData!$D:$D, BN$2), SUMIFS(NewEmisData!J:J, NewEmisData!$A:$A, "LDV", NewEmisData!$B:$B, $A27, NewEmisData!$C:$C, $H27, NewEmisData!$D:$D, BN$2))</f>
        <v>1.03306214032615</v>
      </c>
      <c r="BO27" s="335">
        <f>$I27*IF($G27="Pickup", SUMIFS(NewEmisData!K:K, NewEmisData!$A:$A, "Pickup", NewEmisData!$B:$B, $A27, NewEmisData!$C:$C, $H27, NewEmisData!$D:$D, BO$2), SUMIFS(NewEmisData!K:K, NewEmisData!$A:$A, "LDV", NewEmisData!$B:$B, $A27, NewEmisData!$C:$C, $H27, NewEmisData!$D:$D, BO$2))</f>
        <v>0.97748556720189805</v>
      </c>
      <c r="BP27" s="335">
        <f>$I27*IF($G27="Pickup", SUMIFS(NewEmisData!L:L, NewEmisData!$A:$A, "Pickup", NewEmisData!$B:$B, $A27, NewEmisData!$C:$C, $H27, NewEmisData!$D:$D, BP$2), SUMIFS(NewEmisData!L:L, NewEmisData!$A:$A, "LDV", NewEmisData!$B:$B, $A27, NewEmisData!$C:$C, $H27, NewEmisData!$D:$D, BP$2))</f>
        <v>0.95066903824572802</v>
      </c>
      <c r="BQ27" s="335">
        <f>$I27*IF($G27="Pickup", SUMIFS(NewEmisData!M:M, NewEmisData!$A:$A, "Pickup", NewEmisData!$B:$B, $A27, NewEmisData!$C:$C, $H27, NewEmisData!$D:$D, BQ$2), SUMIFS(NewEmisData!M:M, NewEmisData!$A:$A, "LDV", NewEmisData!$B:$B, $A27, NewEmisData!$C:$C, $H27, NewEmisData!$D:$D, BQ$2))</f>
        <v>0.95613361285599596</v>
      </c>
      <c r="BR27" s="335">
        <v>1.2335726578167048</v>
      </c>
      <c r="BS27" s="335">
        <f>$I27*IF($G27="Pickup", SUMIFS(NewEmisData!E:E, NewEmisData!$A:$A, "Pickup", NewEmisData!$B:$B, $A27, NewEmisData!$C:$C, $H27, NewEmisData!$D:$D, BS$2), SUMIFS(NewEmisData!E:E, NewEmisData!$A:$A, "LDV", NewEmisData!$B:$B, $A27, NewEmisData!$C:$C, $H27, NewEmisData!$D:$D, BS$2))</f>
        <v>4.7108485656014896</v>
      </c>
      <c r="BT27" s="335">
        <f>$I27*IF($G27="Pickup", SUMIFS(NewEmisData!F:F, NewEmisData!$A:$A, "Pickup", NewEmisData!$B:$B, $A27, NewEmisData!$C:$C, $H27, NewEmisData!$D:$D, BT$2), SUMIFS(NewEmisData!F:F, NewEmisData!$A:$A, "LDV", NewEmisData!$B:$B, $A27, NewEmisData!$C:$C, $H27, NewEmisData!$D:$D, BT$2))</f>
        <v>1.56912179890187</v>
      </c>
      <c r="BU27" s="335">
        <f>$I27*IF($G27="Pickup", SUMIFS(NewEmisData!G:G, NewEmisData!$A:$A, "Pickup", NewEmisData!$B:$B, $A27, NewEmisData!$C:$C, $H27, NewEmisData!$D:$D, BU$2), SUMIFS(NewEmisData!G:G, NewEmisData!$A:$A, "LDV", NewEmisData!$B:$B, $A27, NewEmisData!$C:$C, $H27, NewEmisData!$D:$D, BU$2))</f>
        <v>0.112211627554133</v>
      </c>
      <c r="BV27" s="335">
        <f>$I27*IF($G27="Pickup", SUMIFS(NewEmisData!H:H, NewEmisData!$A:$A, "Pickup", NewEmisData!$B:$B, $A27, NewEmisData!$C:$C, $H27, NewEmisData!$D:$D, BV$2), SUMIFS(NewEmisData!H:H, NewEmisData!$A:$A, "LDV", NewEmisData!$B:$B, $A27, NewEmisData!$C:$C, $H27, NewEmisData!$D:$D, BV$2))</f>
        <v>7.6299784710999505E-2</v>
      </c>
      <c r="BW27" s="335">
        <f>$I27*IF($G27="Pickup", SUMIFS(NewEmisData!I:I, NewEmisData!$A:$A, "Pickup", NewEmisData!$B:$B, $A27, NewEmisData!$C:$C, $H27, NewEmisData!$D:$D, BW$2), SUMIFS(NewEmisData!I:I, NewEmisData!$A:$A, "LDV", NewEmisData!$B:$B, $A27, NewEmisData!$C:$C, $H27, NewEmisData!$D:$D, BW$2))</f>
        <v>5.8269000142752103E-2</v>
      </c>
      <c r="BX27" s="335">
        <f>$I27*IF($G27="Pickup", SUMIFS(NewEmisData!J:J, NewEmisData!$A:$A, "Pickup", NewEmisData!$B:$B, $A27, NewEmisData!$C:$C, $H27, NewEmisData!$D:$D, BX$2), SUMIFS(NewEmisData!J:J, NewEmisData!$A:$A, "LDV", NewEmisData!$B:$B, $A27, NewEmisData!$C:$C, $H27, NewEmisData!$D:$D, BX$2))</f>
        <v>5.6952552482620898E-2</v>
      </c>
      <c r="BY27" s="335">
        <f>$I27*IF($G27="Pickup", SUMIFS(NewEmisData!K:K, NewEmisData!$A:$A, "Pickup", NewEmisData!$B:$B, $A27, NewEmisData!$C:$C, $H27, NewEmisData!$D:$D, BY$2), SUMIFS(NewEmisData!K:K, NewEmisData!$A:$A, "LDV", NewEmisData!$B:$B, $A27, NewEmisData!$C:$C, $H27, NewEmisData!$D:$D, BY$2))</f>
        <v>5.5222958764712303E-2</v>
      </c>
      <c r="BZ27" s="335">
        <f>$I27*IF($G27="Pickup", SUMIFS(NewEmisData!L:L, NewEmisData!$A:$A, "Pickup", NewEmisData!$B:$B, $A27, NewEmisData!$C:$C, $H27, NewEmisData!$D:$D, BZ$2), SUMIFS(NewEmisData!L:L, NewEmisData!$A:$A, "LDV", NewEmisData!$B:$B, $A27, NewEmisData!$C:$C, $H27, NewEmisData!$D:$D, BZ$2))</f>
        <v>5.4469756291056E-2</v>
      </c>
      <c r="CA27" s="335">
        <f>$I27*IF($G27="Pickup", SUMIFS(NewEmisData!M:M, NewEmisData!$A:$A, "Pickup", NewEmisData!$B:$B, $A27, NewEmisData!$C:$C, $H27, NewEmisData!$D:$D, CA$2), SUMIFS(NewEmisData!M:M, NewEmisData!$A:$A, "LDV", NewEmisData!$B:$B, $A27, NewEmisData!$C:$C, $H27, NewEmisData!$D:$D, CA$2))</f>
        <v>5.4998753123770998E-2</v>
      </c>
      <c r="CB27" s="335">
        <v>6.7885050257220386E-2</v>
      </c>
      <c r="CC27" s="335">
        <f>$I27*IF($G27="Pickup", SUMIFS(NewEmisData!E:E, NewEmisData!$A:$A, "Pickup", NewEmisData!$B:$B, $A27, NewEmisData!$C:$C, $H27, NewEmisData!$D:$D, CC$2), SUMIFS(NewEmisData!E:E, NewEmisData!$A:$A, "LDV", NewEmisData!$B:$B, $A27, NewEmisData!$C:$C, $H27, NewEmisData!$D:$D, CC$2))</f>
        <v>1.08790262626179E-2</v>
      </c>
      <c r="CD27" s="335">
        <f>$I27*IF($G27="Pickup", SUMIFS(NewEmisData!F:F, NewEmisData!$A:$A, "Pickup", NewEmisData!$B:$B, $A27, NewEmisData!$C:$C, $H27, NewEmisData!$D:$D, CD$2), SUMIFS(NewEmisData!F:F, NewEmisData!$A:$A, "LDV", NewEmisData!$B:$B, $A27, NewEmisData!$C:$C, $H27, NewEmisData!$D:$D, CD$2))</f>
        <v>1.08790257612396E-2</v>
      </c>
      <c r="CE27" s="335">
        <f>$I27*IF($G27="Pickup", SUMIFS(NewEmisData!G:G, NewEmisData!$A:$A, "Pickup", NewEmisData!$B:$B, $A27, NewEmisData!$C:$C, $H27, NewEmisData!$D:$D, CE$2), SUMIFS(NewEmisData!G:G, NewEmisData!$A:$A, "LDV", NewEmisData!$B:$B, $A27, NewEmisData!$C:$C, $H27, NewEmisData!$D:$D, CE$2))</f>
        <v>9.9997509147719595E-3</v>
      </c>
      <c r="CF27" s="335">
        <f>$I27*IF($G27="Pickup", SUMIFS(NewEmisData!H:H, NewEmisData!$A:$A, "Pickup", NewEmisData!$B:$B, $A27, NewEmisData!$C:$C, $H27, NewEmisData!$D:$D, CF$2), SUMIFS(NewEmisData!H:H, NewEmisData!$A:$A, "LDV", NewEmisData!$B:$B, $A27, NewEmisData!$C:$C, $H27, NewEmisData!$D:$D, CF$2))</f>
        <v>9.9997574019768005E-3</v>
      </c>
      <c r="CG27" s="335">
        <f>$I27*IF($G27="Pickup", SUMIFS(NewEmisData!I:I, NewEmisData!$A:$A, "Pickup", NewEmisData!$B:$B, $A27, NewEmisData!$C:$C, $H27, NewEmisData!$D:$D, CG$2), SUMIFS(NewEmisData!I:I, NewEmisData!$A:$A, "LDV", NewEmisData!$B:$B, $A27, NewEmisData!$C:$C, $H27, NewEmisData!$D:$D, CG$2))</f>
        <v>9.9997562324571007E-3</v>
      </c>
      <c r="CH27" s="335">
        <f>$I27*IF($G27="Pickup", SUMIFS(NewEmisData!J:J, NewEmisData!$A:$A, "Pickup", NewEmisData!$B:$B, $A27, NewEmisData!$C:$C, $H27, NewEmisData!$D:$D, CH$2), SUMIFS(NewEmisData!J:J, NewEmisData!$A:$A, "LDV", NewEmisData!$B:$B, $A27, NewEmisData!$C:$C, $H27, NewEmisData!$D:$D, CH$2))</f>
        <v>9.9997599950304907E-3</v>
      </c>
      <c r="CI27" s="335">
        <f>$I27*IF($G27="Pickup", SUMIFS(NewEmisData!K:K, NewEmisData!$A:$A, "Pickup", NewEmisData!$B:$B, $A27, NewEmisData!$C:$C, $H27, NewEmisData!$D:$D, CI$2), SUMIFS(NewEmisData!K:K, NewEmisData!$A:$A, "LDV", NewEmisData!$B:$B, $A27, NewEmisData!$C:$C, $H27, NewEmisData!$D:$D, CI$2))</f>
        <v>9.9997577966722193E-3</v>
      </c>
      <c r="CJ27" s="335">
        <f>$I27*IF($G27="Pickup", SUMIFS(NewEmisData!L:L, NewEmisData!$A:$A, "Pickup", NewEmisData!$B:$B, $A27, NewEmisData!$C:$C, $H27, NewEmisData!$D:$D, CJ$2), SUMIFS(NewEmisData!L:L, NewEmisData!$A:$A, "LDV", NewEmisData!$B:$B, $A27, NewEmisData!$C:$C, $H27, NewEmisData!$D:$D, CJ$2))</f>
        <v>9.9997621202058198E-3</v>
      </c>
      <c r="CK27" s="335">
        <f>$I27*IF($G27="Pickup", SUMIFS(NewEmisData!M:M, NewEmisData!$A:$A, "Pickup", NewEmisData!$B:$B, $A27, NewEmisData!$C:$C, $H27, NewEmisData!$D:$D, CK$2), SUMIFS(NewEmisData!M:M, NewEmisData!$A:$A, "LDV", NewEmisData!$B:$B, $A27, NewEmisData!$C:$C, $H27, NewEmisData!$D:$D, CK$2))</f>
        <v>9.9997558682708692E-3</v>
      </c>
      <c r="CL27" s="335">
        <v>7.6624626482054738E-3</v>
      </c>
      <c r="CM27" s="335">
        <f>$I27*IF($G27="Pickup", SUMIFS(NewEmisData!E:E, NewEmisData!$A:$A, "Pickup", NewEmisData!$B:$B, $A27, NewEmisData!$C:$C, $H27, NewEmisData!$D:$D, CM$2), SUMIFS(NewEmisData!E:E, NewEmisData!$A:$A, "LDV", NewEmisData!$B:$B, $A27, NewEmisData!$C:$C, $H27, NewEmisData!$D:$D, CM$2))</f>
        <v>1.87792865540622E-3</v>
      </c>
      <c r="CN27" s="335">
        <f>$I27*IF($G27="Pickup", SUMIFS(NewEmisData!F:F, NewEmisData!$A:$A, "Pickup", NewEmisData!$B:$B, $A27, NewEmisData!$C:$C, $H27, NewEmisData!$D:$D, CN$2), SUMIFS(NewEmisData!F:F, NewEmisData!$A:$A, "LDV", NewEmisData!$B:$B, $A27, NewEmisData!$C:$C, $H27, NewEmisData!$D:$D, CN$2))</f>
        <v>1.6568504667175501E-3</v>
      </c>
      <c r="CO27" s="335">
        <f>$I27*IF($G27="Pickup", SUMIFS(NewEmisData!G:G, NewEmisData!$A:$A, "Pickup", NewEmisData!$B:$B, $A27, NewEmisData!$C:$C, $H27, NewEmisData!$D:$D, CO$2), SUMIFS(NewEmisData!G:G, NewEmisData!$A:$A, "LDV", NewEmisData!$B:$B, $A27, NewEmisData!$C:$C, $H27, NewEmisData!$D:$D, CO$2))</f>
        <v>1.3142543939014999E-3</v>
      </c>
      <c r="CP27" s="335">
        <f>$I27*IF($G27="Pickup", SUMIFS(NewEmisData!H:H, NewEmisData!$A:$A, "Pickup", NewEmisData!$B:$B, $A27, NewEmisData!$C:$C, $H27, NewEmisData!$D:$D, CP$2), SUMIFS(NewEmisData!H:H, NewEmisData!$A:$A, "LDV", NewEmisData!$B:$B, $A27, NewEmisData!$C:$C, $H27, NewEmisData!$D:$D, CP$2))</f>
        <v>1.3157667034520699E-3</v>
      </c>
      <c r="CQ27" s="335">
        <f>$I27*IF($G27="Pickup", SUMIFS(NewEmisData!I:I, NewEmisData!$A:$A, "Pickup", NewEmisData!$B:$B, $A27, NewEmisData!$C:$C, $H27, NewEmisData!$D:$D, CQ$2), SUMIFS(NewEmisData!I:I, NewEmisData!$A:$A, "LDV", NewEmisData!$B:$B, $A27, NewEmisData!$C:$C, $H27, NewEmisData!$D:$D, CQ$2))</f>
        <v>1.32125488539157E-3</v>
      </c>
      <c r="CR27" s="335">
        <f>$I27*IF($G27="Pickup", SUMIFS(NewEmisData!J:J, NewEmisData!$A:$A, "Pickup", NewEmisData!$B:$B, $A27, NewEmisData!$C:$C, $H27, NewEmisData!$D:$D, CR$2), SUMIFS(NewEmisData!J:J, NewEmisData!$A:$A, "LDV", NewEmisData!$B:$B, $A27, NewEmisData!$C:$C, $H27, NewEmisData!$D:$D, CR$2))</f>
        <v>1.32842640810503E-3</v>
      </c>
      <c r="CS27" s="335">
        <f>$I27*IF($G27="Pickup", SUMIFS(NewEmisData!K:K, NewEmisData!$A:$A, "Pickup", NewEmisData!$B:$B, $A27, NewEmisData!$C:$C, $H27, NewEmisData!$D:$D, CS$2), SUMIFS(NewEmisData!K:K, NewEmisData!$A:$A, "LDV", NewEmisData!$B:$B, $A27, NewEmisData!$C:$C, $H27, NewEmisData!$D:$D, CS$2))</f>
        <v>1.3320668635412099E-3</v>
      </c>
      <c r="CT27" s="335">
        <f>$I27*IF($G27="Pickup", SUMIFS(NewEmisData!L:L, NewEmisData!$A:$A, "Pickup", NewEmisData!$B:$B, $A27, NewEmisData!$C:$C, $H27, NewEmisData!$D:$D, CT$2), SUMIFS(NewEmisData!L:L, NewEmisData!$A:$A, "LDV", NewEmisData!$B:$B, $A27, NewEmisData!$C:$C, $H27, NewEmisData!$D:$D, CT$2))</f>
        <v>1.33322691408776E-3</v>
      </c>
      <c r="CU27" s="335">
        <f>$I27*IF($G27="Pickup", SUMIFS(NewEmisData!M:M, NewEmisData!$A:$A, "Pickup", NewEmisData!$B:$B, $A27, NewEmisData!$C:$C, $H27, NewEmisData!$D:$D, CU$2), SUMIFS(NewEmisData!M:M, NewEmisData!$A:$A, "LDV", NewEmisData!$B:$B, $A27, NewEmisData!$C:$C, $H27, NewEmisData!$D:$D, CU$2))</f>
        <v>1.33503374368802E-3</v>
      </c>
      <c r="CV27" s="335">
        <v>6.6624108361503735E-4</v>
      </c>
      <c r="CW27" s="335">
        <v>1.7855353475311885E-3</v>
      </c>
      <c r="CX27" s="335">
        <v>1.1158238015562326E-3</v>
      </c>
      <c r="CY27" s="335">
        <v>9.3466086006125206E-4</v>
      </c>
      <c r="CZ27" s="335">
        <v>8.3812350595498144E-4</v>
      </c>
      <c r="DA27" s="335">
        <v>6.4708026295585627E-4</v>
      </c>
      <c r="DB27" s="335">
        <v>5.1533534928113322E-4</v>
      </c>
      <c r="DC27" s="335">
        <v>4.978529843416348E-4</v>
      </c>
      <c r="DD27" s="335">
        <v>4.9300315911808101E-4</v>
      </c>
      <c r="DE27" s="335">
        <v>4.9234696878064995E-4</v>
      </c>
      <c r="DF27" s="335">
        <v>4.9234696878064995E-4</v>
      </c>
      <c r="DG27" s="335">
        <f>$I27*IF($G27="Pickup", SUMIFS(NewEmisData!E:E, NewEmisData!$A:$A, "Pickup", NewEmisData!$B:$B, $A27, NewEmisData!$C:$C, $H27, NewEmisData!$D:$D, DG$2), SUMIFS(NewEmisData!E:E, NewEmisData!$A:$A, "LDV", NewEmisData!$B:$B, $A27, NewEmisData!$C:$C, $H27, NewEmisData!$D:$D, DG$2))</f>
        <v>0</v>
      </c>
      <c r="DH27" s="335">
        <f>$I27*IF($G27="Pickup", SUMIFS(NewEmisData!F:F, NewEmisData!$A:$A, "Pickup", NewEmisData!$B:$B, $A27, NewEmisData!$C:$C, $H27, NewEmisData!$D:$D, DH$2), SUMIFS(NewEmisData!F:F, NewEmisData!$A:$A, "LDV", NewEmisData!$B:$B, $A27, NewEmisData!$C:$C, $H27, NewEmisData!$D:$D, DH$2))</f>
        <v>0</v>
      </c>
      <c r="DI27" s="335">
        <f>$I27*IF($G27="Pickup", SUMIFS(NewEmisData!G:G, NewEmisData!$A:$A, "Pickup", NewEmisData!$B:$B, $A27, NewEmisData!$C:$C, $H27, NewEmisData!$D:$D, DI$2), SUMIFS(NewEmisData!G:G, NewEmisData!$A:$A, "LDV", NewEmisData!$B:$B, $A27, NewEmisData!$C:$C, $H27, NewEmisData!$D:$D, DI$2))</f>
        <v>0</v>
      </c>
      <c r="DJ27" s="335">
        <f>$I27*IF($G27="Pickup", SUMIFS(NewEmisData!H:H, NewEmisData!$A:$A, "Pickup", NewEmisData!$B:$B, $A27, NewEmisData!$C:$C, $H27, NewEmisData!$D:$D, DJ$2), SUMIFS(NewEmisData!H:H, NewEmisData!$A:$A, "LDV", NewEmisData!$B:$B, $A27, NewEmisData!$C:$C, $H27, NewEmisData!$D:$D, DJ$2))</f>
        <v>0</v>
      </c>
      <c r="DK27" s="335">
        <f>$I27*IF($G27="Pickup", SUMIFS(NewEmisData!I:I, NewEmisData!$A:$A, "Pickup", NewEmisData!$B:$B, $A27, NewEmisData!$C:$C, $H27, NewEmisData!$D:$D, DK$2), SUMIFS(NewEmisData!I:I, NewEmisData!$A:$A, "LDV", NewEmisData!$B:$B, $A27, NewEmisData!$C:$C, $H27, NewEmisData!$D:$D, DK$2))</f>
        <v>0</v>
      </c>
      <c r="DL27" s="335">
        <f>$I27*IF($G27="Pickup", SUMIFS(NewEmisData!J:J, NewEmisData!$A:$A, "Pickup", NewEmisData!$B:$B, $A27, NewEmisData!$C:$C, $H27, NewEmisData!$D:$D, DL$2), SUMIFS(NewEmisData!J:J, NewEmisData!$A:$A, "LDV", NewEmisData!$B:$B, $A27, NewEmisData!$C:$C, $H27, NewEmisData!$D:$D, DL$2))</f>
        <v>0</v>
      </c>
      <c r="DM27" s="335">
        <f>$I27*IF($G27="Pickup", SUMIFS(NewEmisData!K:K, NewEmisData!$A:$A, "Pickup", NewEmisData!$B:$B, $A27, NewEmisData!$C:$C, $H27, NewEmisData!$D:$D, DM$2), SUMIFS(NewEmisData!K:K, NewEmisData!$A:$A, "LDV", NewEmisData!$B:$B, $A27, NewEmisData!$C:$C, $H27, NewEmisData!$D:$D, DM$2))</f>
        <v>0</v>
      </c>
      <c r="DN27" s="335">
        <f>$I27*IF($G27="Pickup", SUMIFS(NewEmisData!L:L, NewEmisData!$A:$A, "Pickup", NewEmisData!$B:$B, $A27, NewEmisData!$C:$C, $H27, NewEmisData!$D:$D, DN$2), SUMIFS(NewEmisData!L:L, NewEmisData!$A:$A, "LDV", NewEmisData!$B:$B, $A27, NewEmisData!$C:$C, $H27, NewEmisData!$D:$D, DN$2))</f>
        <v>0</v>
      </c>
      <c r="DO27" s="335">
        <f>$I27*IF($G27="Pickup", SUMIFS(NewEmisData!M:M, NewEmisData!$A:$A, "Pickup", NewEmisData!$B:$B, $A27, NewEmisData!$C:$C, $H27, NewEmisData!$D:$D, DO$2), SUMIFS(NewEmisData!M:M, NewEmisData!$A:$A, "LDV", NewEmisData!$B:$B, $A27, NewEmisData!$C:$C, $H27, NewEmisData!$D:$D, DO$2))</f>
        <v>0</v>
      </c>
      <c r="DP27" s="335">
        <v>3.6332767108157723E-4</v>
      </c>
      <c r="DQ27" s="335">
        <f>$I27*IF($G27="Pickup", SUMIFS(NewEmisData!E:E, NewEmisData!$A:$A, "Pickup", NewEmisData!$B:$B, $A27, NewEmisData!$C:$C, $H27, NewEmisData!$D:$D, DQ$2), SUMIFS(NewEmisData!E:E, NewEmisData!$A:$A, "LDV", NewEmisData!$B:$B, $A27, NewEmisData!$C:$C, $H27, NewEmisData!$D:$D, DQ$2))</f>
        <v>1.9303161670488799E-2</v>
      </c>
      <c r="DR27" s="335">
        <f>$I27*IF($G27="Pickup", SUMIFS(NewEmisData!F:F, NewEmisData!$A:$A, "Pickup", NewEmisData!$B:$B, $A27, NewEmisData!$C:$C, $H27, NewEmisData!$D:$D, DR$2), SUMIFS(NewEmisData!F:F, NewEmisData!$A:$A, "LDV", NewEmisData!$B:$B, $A27, NewEmisData!$C:$C, $H27, NewEmisData!$D:$D, DR$2))</f>
        <v>4.7314144141929901E-2</v>
      </c>
      <c r="DS27" s="335">
        <f>$I27*IF($G27="Pickup", SUMIFS(NewEmisData!G:G, NewEmisData!$A:$A, "Pickup", NewEmisData!$B:$B, $A27, NewEmisData!$C:$C, $H27, NewEmisData!$D:$D, DS$2), SUMIFS(NewEmisData!G:G, NewEmisData!$A:$A, "LDV", NewEmisData!$B:$B, $A27, NewEmisData!$C:$C, $H27, NewEmisData!$D:$D, DS$2))</f>
        <v>5.50276559444281E-2</v>
      </c>
      <c r="DT27" s="335">
        <f>$I27*IF($G27="Pickup", SUMIFS(NewEmisData!H:H, NewEmisData!$A:$A, "Pickup", NewEmisData!$B:$B, $A27, NewEmisData!$C:$C, $H27, NewEmisData!$D:$D, DT$2), SUMIFS(NewEmisData!H:H, NewEmisData!$A:$A, "LDV", NewEmisData!$B:$B, $A27, NewEmisData!$C:$C, $H27, NewEmisData!$D:$D, DT$2))</f>
        <v>5.60657162202036E-2</v>
      </c>
      <c r="DU27" s="335">
        <f>$I27*IF($G27="Pickup", SUMIFS(NewEmisData!I:I, NewEmisData!$A:$A, "Pickup", NewEmisData!$B:$B, $A27, NewEmisData!$C:$C, $H27, NewEmisData!$D:$D, DU$2), SUMIFS(NewEmisData!I:I, NewEmisData!$A:$A, "LDV", NewEmisData!$B:$B, $A27, NewEmisData!$C:$C, $H27, NewEmisData!$D:$D, DU$2))</f>
        <v>5.7627169931772103E-2</v>
      </c>
      <c r="DV27" s="335">
        <f>$I27*IF($G27="Pickup", SUMIFS(NewEmisData!J:J, NewEmisData!$A:$A, "Pickup", NewEmisData!$B:$B, $A27, NewEmisData!$C:$C, $H27, NewEmisData!$D:$D, DV$2), SUMIFS(NewEmisData!J:J, NewEmisData!$A:$A, "LDV", NewEmisData!$B:$B, $A27, NewEmisData!$C:$C, $H27, NewEmisData!$D:$D, DV$2))</f>
        <v>5.7677178087133199E-2</v>
      </c>
      <c r="DW27" s="335">
        <f>$I27*IF($G27="Pickup", SUMIFS(NewEmisData!K:K, NewEmisData!$A:$A, "Pickup", NewEmisData!$B:$B, $A27, NewEmisData!$C:$C, $H27, NewEmisData!$D:$D, DW$2), SUMIFS(NewEmisData!K:K, NewEmisData!$A:$A, "LDV", NewEmisData!$B:$B, $A27, NewEmisData!$C:$C, $H27, NewEmisData!$D:$D, DW$2))</f>
        <v>5.7050401423645702E-2</v>
      </c>
      <c r="DX27" s="335">
        <f>$I27*IF($G27="Pickup", SUMIFS(NewEmisData!L:L, NewEmisData!$A:$A, "Pickup", NewEmisData!$B:$B, $A27, NewEmisData!$C:$C, $H27, NewEmisData!$D:$D, DX$2), SUMIFS(NewEmisData!L:L, NewEmisData!$A:$A, "LDV", NewEmisData!$B:$B, $A27, NewEmisData!$C:$C, $H27, NewEmisData!$D:$D, DX$2))</f>
        <v>5.6262552008010301E-2</v>
      </c>
      <c r="DY27" s="335">
        <f>$I27*IF($G27="Pickup", SUMIFS(NewEmisData!M:M, NewEmisData!$A:$A, "Pickup", NewEmisData!$B:$B, $A27, NewEmisData!$C:$C, $H27, NewEmisData!$D:$D, DY$2), SUMIFS(NewEmisData!M:M, NewEmisData!$A:$A, "LDV", NewEmisData!$B:$B, $A27, NewEmisData!$C:$C, $H27, NewEmisData!$D:$D, DY$2))</f>
        <v>5.6833433433417402E-2</v>
      </c>
      <c r="DZ27" s="335">
        <v>6.9838537223093883E-2</v>
      </c>
      <c r="EA27" s="335">
        <f t="shared" si="2"/>
        <v>592.25900902446597</v>
      </c>
      <c r="EB27" s="335">
        <f t="shared" si="3"/>
        <v>520.64964372058603</v>
      </c>
      <c r="EC27" s="335">
        <f t="shared" si="4"/>
        <v>392.28875494890798</v>
      </c>
      <c r="ED27" s="335">
        <f t="shared" si="5"/>
        <v>328.93351567098</v>
      </c>
      <c r="EE27" s="335">
        <f t="shared" si="6"/>
        <v>299.82015329661198</v>
      </c>
      <c r="EF27" s="335">
        <f t="shared" si="7"/>
        <v>287.49392836870999</v>
      </c>
      <c r="EG27" s="335">
        <f t="shared" si="8"/>
        <v>280.08458814076198</v>
      </c>
      <c r="EH27" s="335">
        <f t="shared" si="9"/>
        <v>277.36555832713299</v>
      </c>
      <c r="EI27" s="335">
        <f t="shared" si="10"/>
        <v>277.28160240150402</v>
      </c>
      <c r="EJ27" s="335">
        <f t="shared" si="11"/>
        <v>0.20396325972560742</v>
      </c>
      <c r="EK27" s="335">
        <f t="shared" si="12"/>
        <v>2.08663122036549</v>
      </c>
      <c r="EL27" s="335">
        <f t="shared" si="13"/>
        <v>1.1128303318127599</v>
      </c>
      <c r="EM27" s="335">
        <f t="shared" si="14"/>
        <v>0.11394310174486701</v>
      </c>
      <c r="EN27" s="335">
        <f t="shared" si="15"/>
        <v>6.3630631458402698E-2</v>
      </c>
      <c r="EO27" s="335">
        <f t="shared" si="16"/>
        <v>3.8490840966433799E-2</v>
      </c>
      <c r="EP27" s="335">
        <f t="shared" si="17"/>
        <v>3.3570634635262997E-2</v>
      </c>
      <c r="EQ27" s="335">
        <f t="shared" si="18"/>
        <v>3.0366844702511799E-2</v>
      </c>
      <c r="ER27" s="335">
        <f t="shared" si="19"/>
        <v>2.9009867705627902E-2</v>
      </c>
      <c r="ES27" s="335">
        <f t="shared" si="20"/>
        <v>2.9252620404293401E-2</v>
      </c>
      <c r="ET27" s="335">
        <f t="shared" si="21"/>
        <v>4.1644851932661778E-2</v>
      </c>
      <c r="EU27" s="335">
        <f t="shared" si="22"/>
        <v>1.46981412794869E-2</v>
      </c>
      <c r="EV27" s="335">
        <f t="shared" si="23"/>
        <v>1.2476739354987301E-2</v>
      </c>
      <c r="EW27" s="335">
        <f t="shared" si="24"/>
        <v>3.2894571305210701E-3</v>
      </c>
      <c r="EX27" s="335">
        <f t="shared" si="25"/>
        <v>2.7470974713693099E-3</v>
      </c>
      <c r="EY27" s="335">
        <f t="shared" si="26"/>
        <v>2.5003167567209301E-3</v>
      </c>
      <c r="EZ27" s="335">
        <f t="shared" si="27"/>
        <v>2.3974657531320698E-3</v>
      </c>
      <c r="FA27" s="335">
        <f t="shared" si="28"/>
        <v>2.3350989902441999E-3</v>
      </c>
      <c r="FB27" s="335">
        <f t="shared" si="29"/>
        <v>2.3124305204455602E-3</v>
      </c>
      <c r="FC27" s="335">
        <f t="shared" si="30"/>
        <v>2.3117304258920301E-3</v>
      </c>
      <c r="FD27" s="335">
        <f t="shared" si="31"/>
        <v>1.6665713577985891E-3</v>
      </c>
      <c r="FE27" s="335">
        <f t="shared" si="32"/>
        <v>0.213902040332901</v>
      </c>
      <c r="FF27" s="335">
        <f t="shared" si="33"/>
        <v>0.122647837671889</v>
      </c>
      <c r="FG27" s="335">
        <f t="shared" si="34"/>
        <v>7.9090763114665993E-2</v>
      </c>
      <c r="FH27" s="335">
        <f t="shared" si="35"/>
        <v>7.8058738466237995E-2</v>
      </c>
      <c r="FI27" s="335">
        <f t="shared" si="36"/>
        <v>7.7935055542061094E-2</v>
      </c>
      <c r="FJ27" s="335">
        <f t="shared" si="37"/>
        <v>7.7996493585570995E-2</v>
      </c>
      <c r="FK27" s="335">
        <f t="shared" si="38"/>
        <v>7.7986704688815606E-2</v>
      </c>
      <c r="FL27" s="335">
        <f t="shared" si="39"/>
        <v>7.7974444112608704E-2</v>
      </c>
      <c r="FM27" s="335">
        <f t="shared" si="40"/>
        <v>7.8017136188401295E-2</v>
      </c>
      <c r="FN27" s="335">
        <f t="shared" si="41"/>
        <v>3.2808645285750677E-2</v>
      </c>
      <c r="FO27" s="335">
        <f t="shared" si="42"/>
        <v>0.123270664576141</v>
      </c>
      <c r="FP27" s="335">
        <f t="shared" si="43"/>
        <v>3.9317193900440202E-2</v>
      </c>
      <c r="FQ27" s="335">
        <f t="shared" si="44"/>
        <v>1.3808896758142499E-2</v>
      </c>
      <c r="FR27" s="335">
        <f t="shared" si="45"/>
        <v>1.28594663624491E-2</v>
      </c>
      <c r="FS27" s="335">
        <f t="shared" si="46"/>
        <v>1.2745675676218799E-2</v>
      </c>
      <c r="FT27" s="335">
        <f t="shared" si="47"/>
        <v>1.2802226569457301E-2</v>
      </c>
      <c r="FU27" s="335">
        <f t="shared" si="48"/>
        <v>1.27931973056328E-2</v>
      </c>
      <c r="FV27" s="335">
        <f t="shared" si="49"/>
        <v>1.27819426840036E-2</v>
      </c>
      <c r="FW27" s="335">
        <f t="shared" si="50"/>
        <v>1.2821255837742599E-2</v>
      </c>
      <c r="FX27" s="335">
        <f t="shared" si="51"/>
        <v>6.5796176943480836E-3</v>
      </c>
    </row>
    <row r="28" spans="1:180" x14ac:dyDescent="0.2">
      <c r="A28" s="305" t="str">
        <f>_xlfn.CONCAT(IF(LEFT(TRIM(A27),1)="*", "*R", "R"), 1+RIGHT(TRIM(A27),1))</f>
        <v>*R5</v>
      </c>
      <c r="B28" s="305" t="str">
        <f t="shared" si="68"/>
        <v>*TLCDHEV15</v>
      </c>
      <c r="C28" s="305" t="str">
        <f t="shared" si="69"/>
        <v>TL.DSL.C.DHEV.2015</v>
      </c>
      <c r="D28" s="301" t="str">
        <f t="shared" si="70"/>
        <v>bn-vmt, bn-vmt/a</v>
      </c>
      <c r="E28" s="301" t="str">
        <f t="shared" si="71"/>
        <v>TRNDSL</v>
      </c>
      <c r="F28" s="301" t="str">
        <f t="shared" si="72"/>
        <v>TL</v>
      </c>
      <c r="G28" s="315" t="s">
        <v>815</v>
      </c>
      <c r="H28" s="315" t="s">
        <v>816</v>
      </c>
      <c r="I28" s="315">
        <v>1</v>
      </c>
      <c r="J28" s="315" t="str">
        <f t="shared" si="52"/>
        <v>Compact car-DSL</v>
      </c>
      <c r="K28" s="335">
        <f>$I28*IF($G28="Pickup", SUMIFS(NewEmisData!E:E, NewEmisData!$A:$A, "Pickup", NewEmisData!$B:$B, $A28, NewEmisData!$C:$C, $H28, NewEmisData!$D:$D, K$2), SUMIFS(NewEmisData!E:E, NewEmisData!$A:$A, "LDV", NewEmisData!$B:$B, $A28, NewEmisData!$C:$C, $H28, NewEmisData!$D:$D, K$2))</f>
        <v>498.51060445480499</v>
      </c>
      <c r="L28" s="335">
        <f>$I28*IF($G28="Pickup", SUMIFS(NewEmisData!F:F, NewEmisData!$A:$A, "Pickup", NewEmisData!$B:$B, $A28, NewEmisData!$C:$C, $H28, NewEmisData!$D:$D, L$2), SUMIFS(NewEmisData!F:F, NewEmisData!$A:$A, "LDV", NewEmisData!$B:$B, $A28, NewEmisData!$C:$C, $H28, NewEmisData!$D:$D, L$2))</f>
        <v>427.96898586055102</v>
      </c>
      <c r="M28" s="335">
        <f>$I28*IF($G28="Pickup", SUMIFS(NewEmisData!G:G, NewEmisData!$A:$A, "Pickup", NewEmisData!$B:$B, $A28, NewEmisData!$C:$C, $H28, NewEmisData!$D:$D, M$2), SUMIFS(NewEmisData!G:G, NewEmisData!$A:$A, "LDV", NewEmisData!$B:$B, $A28, NewEmisData!$C:$C, $H28, NewEmisData!$D:$D, M$2))</f>
        <v>313.58403824310199</v>
      </c>
      <c r="N28" s="335">
        <f>$I28*IF($G28="Pickup", SUMIFS(NewEmisData!H:H, NewEmisData!$A:$A, "Pickup", NewEmisData!$B:$B, $A28, NewEmisData!$C:$C, $H28, NewEmisData!$D:$D, N$2), SUMIFS(NewEmisData!H:H, NewEmisData!$A:$A, "LDV", NewEmisData!$B:$B, $A28, NewEmisData!$C:$C, $H28, NewEmisData!$D:$D, N$2))</f>
        <v>263.48651447023201</v>
      </c>
      <c r="O28" s="335">
        <f>$I28*IF($G28="Pickup", SUMIFS(NewEmisData!I:I, NewEmisData!$A:$A, "Pickup", NewEmisData!$B:$B, $A28, NewEmisData!$C:$C, $H28, NewEmisData!$D:$D, O$2), SUMIFS(NewEmisData!I:I, NewEmisData!$A:$A, "LDV", NewEmisData!$B:$B, $A28, NewEmisData!$C:$C, $H28, NewEmisData!$D:$D, O$2))</f>
        <v>240.732982853072</v>
      </c>
      <c r="P28" s="335">
        <f>$I28*IF($G28="Pickup", SUMIFS(NewEmisData!J:J, NewEmisData!$A:$A, "Pickup", NewEmisData!$B:$B, $A28, NewEmisData!$C:$C, $H28, NewEmisData!$D:$D, P$2), SUMIFS(NewEmisData!J:J, NewEmisData!$A:$A, "LDV", NewEmisData!$B:$B, $A28, NewEmisData!$C:$C, $H28, NewEmisData!$D:$D, P$2))</f>
        <v>231.37893577755901</v>
      </c>
      <c r="Q28" s="335">
        <f>$I28*IF($G28="Pickup", SUMIFS(NewEmisData!K:K, NewEmisData!$A:$A, "Pickup", NewEmisData!$B:$B, $A28, NewEmisData!$C:$C, $H28, NewEmisData!$D:$D, Q$2), SUMIFS(NewEmisData!K:K, NewEmisData!$A:$A, "LDV", NewEmisData!$B:$B, $A28, NewEmisData!$C:$C, $H28, NewEmisData!$D:$D, Q$2))</f>
        <v>225.706930682983</v>
      </c>
      <c r="R28" s="335">
        <f>$I28*IF($G28="Pickup", SUMIFS(NewEmisData!L:L, NewEmisData!$A:$A, "Pickup", NewEmisData!$B:$B, $A28, NewEmisData!$C:$C, $H28, NewEmisData!$D:$D, R$2), SUMIFS(NewEmisData!L:L, NewEmisData!$A:$A, "LDV", NewEmisData!$B:$B, $A28, NewEmisData!$C:$C, $H28, NewEmisData!$D:$D, R$2))</f>
        <v>223.59774894311099</v>
      </c>
      <c r="S28" s="335">
        <f>$I28*IF($G28="Pickup", SUMIFS(NewEmisData!M:M, NewEmisData!$A:$A, "Pickup", NewEmisData!$B:$B, $A28, NewEmisData!$C:$C, $H28, NewEmisData!$D:$D, S$2), SUMIFS(NewEmisData!M:M, NewEmisData!$A:$A, "LDV", NewEmisData!$B:$B, $A28, NewEmisData!$C:$C, $H28, NewEmisData!$D:$D, S$2))</f>
        <v>223.62259579940101</v>
      </c>
      <c r="T28" s="335">
        <v>0.20396325972560742</v>
      </c>
      <c r="U28" s="335">
        <f>$I28*IF($G28="Pickup", SUMIFS(NewEmisData!E:E, NewEmisData!$A:$A, "Pickup", NewEmisData!$B:$B, $A28, NewEmisData!$C:$C, $H28, NewEmisData!$D:$D, U$2), SUMIFS(NewEmisData!E:E, NewEmisData!$A:$A, "LDV", NewEmisData!$B:$B, $A28, NewEmisData!$C:$C, $H28, NewEmisData!$D:$D, U$2))</f>
        <v>1.95668713494791</v>
      </c>
      <c r="V28" s="335">
        <f>$I28*IF($G28="Pickup", SUMIFS(NewEmisData!F:F, NewEmisData!$A:$A, "Pickup", NewEmisData!$B:$B, $A28, NewEmisData!$C:$C, $H28, NewEmisData!$D:$D, V$2), SUMIFS(NewEmisData!F:F, NewEmisData!$A:$A, "LDV", NewEmisData!$B:$B, $A28, NewEmisData!$C:$C, $H28, NewEmisData!$D:$D, V$2))</f>
        <v>1.03408849531611</v>
      </c>
      <c r="W28" s="335">
        <f>$I28*IF($G28="Pickup", SUMIFS(NewEmisData!G:G, NewEmisData!$A:$A, "Pickup", NewEmisData!$B:$B, $A28, NewEmisData!$C:$C, $H28, NewEmisData!$D:$D, W$2), SUMIFS(NewEmisData!G:G, NewEmisData!$A:$A, "LDV", NewEmisData!$B:$B, $A28, NewEmisData!$C:$C, $H28, NewEmisData!$D:$D, W$2))</f>
        <v>0.13937953634174</v>
      </c>
      <c r="X28" s="335">
        <f>$I28*IF($G28="Pickup", SUMIFS(NewEmisData!H:H, NewEmisData!$A:$A, "Pickup", NewEmisData!$B:$B, $A28, NewEmisData!$C:$C, $H28, NewEmisData!$D:$D, X$2), SUMIFS(NewEmisData!H:H, NewEmisData!$A:$A, "LDV", NewEmisData!$B:$B, $A28, NewEmisData!$C:$C, $H28, NewEmisData!$D:$D, X$2))</f>
        <v>8.1975438007071702E-2</v>
      </c>
      <c r="Y28" s="335">
        <f>$I28*IF($G28="Pickup", SUMIFS(NewEmisData!I:I, NewEmisData!$A:$A, "Pickup", NewEmisData!$B:$B, $A28, NewEmisData!$C:$C, $H28, NewEmisData!$D:$D, Y$2), SUMIFS(NewEmisData!I:I, NewEmisData!$A:$A, "LDV", NewEmisData!$B:$B, $A28, NewEmisData!$C:$C, $H28, NewEmisData!$D:$D, Y$2))</f>
        <v>5.4488345369794799E-2</v>
      </c>
      <c r="Z28" s="335">
        <f>$I28*IF($G28="Pickup", SUMIFS(NewEmisData!J:J, NewEmisData!$A:$A, "Pickup", NewEmisData!$B:$B, $A28, NewEmisData!$C:$C, $H28, NewEmisData!$D:$D, Z$2), SUMIFS(NewEmisData!J:J, NewEmisData!$A:$A, "LDV", NewEmisData!$B:$B, $A28, NewEmisData!$C:$C, $H28, NewEmisData!$D:$D, Z$2))</f>
        <v>4.9514749087093503E-2</v>
      </c>
      <c r="AA28" s="335">
        <f>$I28*IF($G28="Pickup", SUMIFS(NewEmisData!K:K, NewEmisData!$A:$A, "Pickup", NewEmisData!$B:$B, $A28, NewEmisData!$C:$C, $H28, NewEmisData!$D:$D, AA$2), SUMIFS(NewEmisData!K:K, NewEmisData!$A:$A, "LDV", NewEmisData!$B:$B, $A28, NewEmisData!$C:$C, $H28, NewEmisData!$D:$D, AA$2))</f>
        <v>4.5924427698312099E-2</v>
      </c>
      <c r="AB28" s="335">
        <f>$I28*IF($G28="Pickup", SUMIFS(NewEmisData!L:L, NewEmisData!$A:$A, "Pickup", NewEmisData!$B:$B, $A28, NewEmisData!$C:$C, $H28, NewEmisData!$D:$D, AB$2), SUMIFS(NewEmisData!L:L, NewEmisData!$A:$A, "LDV", NewEmisData!$B:$B, $A28, NewEmisData!$C:$C, $H28, NewEmisData!$D:$D, AB$2))</f>
        <v>4.4303138009832502E-2</v>
      </c>
      <c r="AC28" s="335">
        <f>$I28*IF($G28="Pickup", SUMIFS(NewEmisData!M:M, NewEmisData!$A:$A, "Pickup", NewEmisData!$B:$B, $A28, NewEmisData!$C:$C, $H28, NewEmisData!$D:$D, AC$2), SUMIFS(NewEmisData!M:M, NewEmisData!$A:$A, "LDV", NewEmisData!$B:$B, $A28, NewEmisData!$C:$C, $H28, NewEmisData!$D:$D, AC$2))</f>
        <v>4.4775258868072099E-2</v>
      </c>
      <c r="AD28" s="335">
        <v>4.1644851932661778E-2</v>
      </c>
      <c r="AE28" s="335">
        <f>$I28*IF($G28="Pickup", SUMIFS(NewEmisData!E:E, NewEmisData!$A:$A, "Pickup", NewEmisData!$B:$B, $A28, NewEmisData!$C:$C, $H28, NewEmisData!$D:$D, AE$2), SUMIFS(NewEmisData!E:E, NewEmisData!$A:$A, "LDV", NewEmisData!$B:$B, $A28, NewEmisData!$C:$C, $H28, NewEmisData!$D:$D, AE$2))</f>
        <v>1.2408455682624201E-2</v>
      </c>
      <c r="AF28" s="335">
        <f>$I28*IF($G28="Pickup", SUMIFS(NewEmisData!F:F, NewEmisData!$A:$A, "Pickup", NewEmisData!$B:$B, $A28, NewEmisData!$C:$C, $H28, NewEmisData!$D:$D, AF$2), SUMIFS(NewEmisData!F:F, NewEmisData!$A:$A, "LDV", NewEmisData!$B:$B, $A28, NewEmisData!$C:$C, $H28, NewEmisData!$D:$D, AF$2))</f>
        <v>1.0276019938438199E-2</v>
      </c>
      <c r="AG28" s="335">
        <f>$I28*IF($G28="Pickup", SUMIFS(NewEmisData!G:G, NewEmisData!$A:$A, "Pickup", NewEmisData!$B:$B, $A28, NewEmisData!$C:$C, $H28, NewEmisData!$D:$D, AG$2), SUMIFS(NewEmisData!G:G, NewEmisData!$A:$A, "LDV", NewEmisData!$B:$B, $A28, NewEmisData!$C:$C, $H28, NewEmisData!$D:$D, AG$2))</f>
        <v>2.6298327304881399E-3</v>
      </c>
      <c r="AH28" s="335">
        <f>$I28*IF($G28="Pickup", SUMIFS(NewEmisData!H:H, NewEmisData!$A:$A, "Pickup", NewEmisData!$B:$B, $A28, NewEmisData!$C:$C, $H28, NewEmisData!$D:$D, AH$2), SUMIFS(NewEmisData!H:H, NewEmisData!$A:$A, "LDV", NewEmisData!$B:$B, $A28, NewEmisData!$C:$C, $H28, NewEmisData!$D:$D, AH$2))</f>
        <v>2.2006244414905498E-3</v>
      </c>
      <c r="AI28" s="335">
        <f>$I28*IF($G28="Pickup", SUMIFS(NewEmisData!I:I, NewEmisData!$A:$A, "Pickup", NewEmisData!$B:$B, $A28, NewEmisData!$C:$C, $H28, NewEmisData!$D:$D, AI$2), SUMIFS(NewEmisData!I:I, NewEmisData!$A:$A, "LDV", NewEmisData!$B:$B, $A28, NewEmisData!$C:$C, $H28, NewEmisData!$D:$D, AI$2))</f>
        <v>2.00758155548776E-3</v>
      </c>
      <c r="AJ28" s="335">
        <f>$I28*IF($G28="Pickup", SUMIFS(NewEmisData!J:J, NewEmisData!$A:$A, "Pickup", NewEmisData!$B:$B, $A28, NewEmisData!$C:$C, $H28, NewEmisData!$D:$D, AJ$2), SUMIFS(NewEmisData!J:J, NewEmisData!$A:$A, "LDV", NewEmisData!$B:$B, $A28, NewEmisData!$C:$C, $H28, NewEmisData!$D:$D, AJ$2))</f>
        <v>1.9295264605228199E-3</v>
      </c>
      <c r="AK28" s="335">
        <f>$I28*IF($G28="Pickup", SUMIFS(NewEmisData!K:K, NewEmisData!$A:$A, "Pickup", NewEmisData!$B:$B, $A28, NewEmisData!$C:$C, $H28, NewEmisData!$D:$D, AK$2), SUMIFS(NewEmisData!K:K, NewEmisData!$A:$A, "LDV", NewEmisData!$B:$B, $A28, NewEmisData!$C:$C, $H28, NewEmisData!$D:$D, AK$2))</f>
        <v>1.8817456818101699E-3</v>
      </c>
      <c r="AL28" s="335">
        <f>$I28*IF($G28="Pickup", SUMIFS(NewEmisData!L:L, NewEmisData!$A:$A, "Pickup", NewEmisData!$B:$B, $A28, NewEmisData!$C:$C, $H28, NewEmisData!$D:$D, AL$2), SUMIFS(NewEmisData!L:L, NewEmisData!$A:$A, "LDV", NewEmisData!$B:$B, $A28, NewEmisData!$C:$C, $H28, NewEmisData!$D:$D, AL$2))</f>
        <v>1.86416072801446E-3</v>
      </c>
      <c r="AM28" s="335">
        <f>$I28*IF($G28="Pickup", SUMIFS(NewEmisData!M:M, NewEmisData!$A:$A, "Pickup", NewEmisData!$B:$B, $A28, NewEmisData!$C:$C, $H28, NewEmisData!$D:$D, AM$2), SUMIFS(NewEmisData!M:M, NewEmisData!$A:$A, "LDV", NewEmisData!$B:$B, $A28, NewEmisData!$C:$C, $H28, NewEmisData!$D:$D, AM$2))</f>
        <v>1.86436908040036E-3</v>
      </c>
      <c r="AN28" s="335">
        <v>1.6665713577985891E-3</v>
      </c>
      <c r="AO28" s="335">
        <f>$I28*IF($G28="Pickup", SUMIFS(NewEmisData!E:E, NewEmisData!$A:$A, "Pickup", NewEmisData!$B:$B, $A28, NewEmisData!$C:$C, $H28, NewEmisData!$D:$D, AO$2), SUMIFS(NewEmisData!E:E, NewEmisData!$A:$A, "LDV", NewEmisData!$B:$B, $A28, NewEmisData!$C:$C, $H28, NewEmisData!$D:$D, AO$2))</f>
        <v>0.13590431504000899</v>
      </c>
      <c r="AP28" s="335">
        <f>$I28*IF($G28="Pickup", SUMIFS(NewEmisData!F:F, NewEmisData!$A:$A, "Pickup", NewEmisData!$B:$B, $A28, NewEmisData!$C:$C, $H28, NewEmisData!$D:$D, AP$2), SUMIFS(NewEmisData!F:F, NewEmisData!$A:$A, "LDV", NewEmisData!$B:$B, $A28, NewEmisData!$C:$C, $H28, NewEmisData!$D:$D, AP$2))</f>
        <v>9.19661609908244E-2</v>
      </c>
      <c r="AQ28" s="335">
        <f>$I28*IF($G28="Pickup", SUMIFS(NewEmisData!G:G, NewEmisData!$A:$A, "Pickup", NewEmisData!$B:$B, $A28, NewEmisData!$C:$C, $H28, NewEmisData!$D:$D, AQ$2), SUMIFS(NewEmisData!G:G, NewEmisData!$A:$A, "LDV", NewEmisData!$B:$B, $A28, NewEmisData!$C:$C, $H28, NewEmisData!$D:$D, AQ$2))</f>
        <v>5.0104052009984502E-2</v>
      </c>
      <c r="AR28" s="335">
        <f>$I28*IF($G28="Pickup", SUMIFS(NewEmisData!H:H, NewEmisData!$A:$A, "Pickup", NewEmisData!$B:$B, $A28, NewEmisData!$C:$C, $H28, NewEmisData!$D:$D, AR$2), SUMIFS(NewEmisData!H:H, NewEmisData!$A:$A, "LDV", NewEmisData!$B:$B, $A28, NewEmisData!$C:$C, $H28, NewEmisData!$D:$D, AR$2))</f>
        <v>4.9014806290740898E-2</v>
      </c>
      <c r="AS28" s="335">
        <f>$I28*IF($G28="Pickup", SUMIFS(NewEmisData!I:I, NewEmisData!$A:$A, "Pickup", NewEmisData!$B:$B, $A28, NewEmisData!$C:$C, $H28, NewEmisData!$D:$D, AS$2), SUMIFS(NewEmisData!I:I, NewEmisData!$A:$A, "LDV", NewEmisData!$B:$B, $A28, NewEmisData!$C:$C, $H28, NewEmisData!$D:$D, AS$2))</f>
        <v>4.8883022727650001E-2</v>
      </c>
      <c r="AT28" s="335">
        <f>$I28*IF($G28="Pickup", SUMIFS(NewEmisData!J:J, NewEmisData!$A:$A, "Pickup", NewEmisData!$B:$B, $A28, NewEmisData!$C:$C, $H28, NewEmisData!$D:$D, AT$2), SUMIFS(NewEmisData!J:J, NewEmisData!$A:$A, "LDV", NewEmisData!$B:$B, $A28, NewEmisData!$C:$C, $H28, NewEmisData!$D:$D, AT$2))</f>
        <v>4.8958613624750798E-2</v>
      </c>
      <c r="AU28" s="335">
        <f>$I28*IF($G28="Pickup", SUMIFS(NewEmisData!K:K, NewEmisData!$A:$A, "Pickup", NewEmisData!$B:$B, $A28, NewEmisData!$C:$C, $H28, NewEmisData!$D:$D, AU$2), SUMIFS(NewEmisData!K:K, NewEmisData!$A:$A, "LDV", NewEmisData!$B:$B, $A28, NewEmisData!$C:$C, $H28, NewEmisData!$D:$D, AU$2))</f>
        <v>4.8958938451988898E-2</v>
      </c>
      <c r="AV28" s="335">
        <f>$I28*IF($G28="Pickup", SUMIFS(NewEmisData!L:L, NewEmisData!$A:$A, "Pickup", NewEmisData!$B:$B, $A28, NewEmisData!$C:$C, $H28, NewEmisData!$D:$D, AV$2), SUMIFS(NewEmisData!L:L, NewEmisData!$A:$A, "LDV", NewEmisData!$B:$B, $A28, NewEmisData!$C:$C, $H28, NewEmisData!$D:$D, AV$2))</f>
        <v>4.8949340858878199E-2</v>
      </c>
      <c r="AW28" s="335">
        <f>$I28*IF($G28="Pickup", SUMIFS(NewEmisData!M:M, NewEmisData!$A:$A, "Pickup", NewEmisData!$B:$B, $A28, NewEmisData!$C:$C, $H28, NewEmisData!$D:$D, AW$2), SUMIFS(NewEmisData!M:M, NewEmisData!$A:$A, "LDV", NewEmisData!$B:$B, $A28, NewEmisData!$C:$C, $H28, NewEmisData!$D:$D, AW$2))</f>
        <v>4.8997116084640698E-2</v>
      </c>
      <c r="AX28" s="335">
        <v>3.2808645285750677E-2</v>
      </c>
      <c r="AY28" s="335">
        <f>$I28*IF($G28="Pickup", SUMIFS(NewEmisData!E:E, NewEmisData!$A:$A, "Pickup", NewEmisData!$B:$B, $A28, NewEmisData!$C:$C, $H28, NewEmisData!$D:$D, AY$2), SUMIFS(NewEmisData!E:E, NewEmisData!$A:$A, "LDV", NewEmisData!$B:$B, $A28, NewEmisData!$C:$C, $H28, NewEmisData!$D:$D, AY$2))</f>
        <v>7.4829321328432702E-2</v>
      </c>
      <c r="AZ28" s="335">
        <f>$I28*IF($G28="Pickup", SUMIFS(NewEmisData!F:F, NewEmisData!$A:$A, "Pickup", NewEmisData!$B:$B, $A28, NewEmisData!$C:$C, $H28, NewEmisData!$D:$D, AZ$2), SUMIFS(NewEmisData!F:F, NewEmisData!$A:$A, "LDV", NewEmisData!$B:$B, $A28, NewEmisData!$C:$C, $H28, NewEmisData!$D:$D, AZ$2))</f>
        <v>3.4406309924688003E-2</v>
      </c>
      <c r="BA28" s="335">
        <f>$I28*IF($G28="Pickup", SUMIFS(NewEmisData!G:G, NewEmisData!$A:$A, "Pickup", NewEmisData!$B:$B, $A28, NewEmisData!$C:$C, $H28, NewEmisData!$D:$D, BA$2), SUMIFS(NewEmisData!G:G, NewEmisData!$A:$A, "LDV", NewEmisData!$B:$B, $A28, NewEmisData!$C:$C, $H28, NewEmisData!$D:$D, BA$2))</f>
        <v>1.00241937308752E-2</v>
      </c>
      <c r="BB28" s="335">
        <f>$I28*IF($G28="Pickup", SUMIFS(NewEmisData!H:H, NewEmisData!$A:$A, "Pickup", NewEmisData!$B:$B, $A28, NewEmisData!$C:$C, $H28, NewEmisData!$D:$D, BB$2), SUMIFS(NewEmisData!H:H, NewEmisData!$A:$A, "LDV", NewEmisData!$B:$B, $A28, NewEmisData!$C:$C, $H28, NewEmisData!$D:$D, BB$2))</f>
        <v>9.0221104554758305E-3</v>
      </c>
      <c r="BC28" s="335">
        <f>$I28*IF($G28="Pickup", SUMIFS(NewEmisData!I:I, NewEmisData!$A:$A, "Pickup", NewEmisData!$B:$B, $A28, NewEmisData!$C:$C, $H28, NewEmisData!$D:$D, BC$2), SUMIFS(NewEmisData!I:I, NewEmisData!$A:$A, "LDV", NewEmisData!$B:$B, $A28, NewEmisData!$C:$C, $H28, NewEmisData!$D:$D, BC$2))</f>
        <v>8.9008490587291992E-3</v>
      </c>
      <c r="BD28" s="335">
        <f>$I28*IF($G28="Pickup", SUMIFS(NewEmisData!J:J, NewEmisData!$A:$A, "Pickup", NewEmisData!$B:$B, $A28, NewEmisData!$C:$C, $H28, NewEmisData!$D:$D, BD$2), SUMIFS(NewEmisData!J:J, NewEmisData!$A:$A, "LDV", NewEmisData!$B:$B, $A28, NewEmisData!$C:$C, $H28, NewEmisData!$D:$D, BD$2))</f>
        <v>8.9704063704956795E-3</v>
      </c>
      <c r="BE28" s="335">
        <f>$I28*IF($G28="Pickup", SUMIFS(NewEmisData!K:K, NewEmisData!$A:$A, "Pickup", NewEmisData!$B:$B, $A28, NewEmisData!$C:$C, $H28, NewEmisData!$D:$D, BE$2), SUMIFS(NewEmisData!K:K, NewEmisData!$A:$A, "LDV", NewEmisData!$B:$B, $A28, NewEmisData!$C:$C, $H28, NewEmisData!$D:$D, BE$2))</f>
        <v>8.9707258656393594E-3</v>
      </c>
      <c r="BF28" s="335">
        <f>$I28*IF($G28="Pickup", SUMIFS(NewEmisData!L:L, NewEmisData!$A:$A, "Pickup", NewEmisData!$B:$B, $A28, NewEmisData!$C:$C, $H28, NewEmisData!$D:$D, BF$2), SUMIFS(NewEmisData!L:L, NewEmisData!$A:$A, "LDV", NewEmisData!$B:$B, $A28, NewEmisData!$C:$C, $H28, NewEmisData!$D:$D, BF$2))</f>
        <v>8.9618977988404798E-3</v>
      </c>
      <c r="BG28" s="335">
        <f>$I28*IF($G28="Pickup", SUMIFS(NewEmisData!M:M, NewEmisData!$A:$A, "Pickup", NewEmisData!$B:$B, $A28, NewEmisData!$C:$C, $H28, NewEmisData!$D:$D, BG$2), SUMIFS(NewEmisData!M:M, NewEmisData!$A:$A, "LDV", NewEmisData!$B:$B, $A28, NewEmisData!$C:$C, $H28, NewEmisData!$D:$D, BG$2))</f>
        <v>9.0058077781541897E-3</v>
      </c>
      <c r="BH28" s="335">
        <v>6.5796176943480836E-3</v>
      </c>
      <c r="BI28" s="335">
        <f>$I28*IF($G28="Pickup", SUMIFS(NewEmisData!E:E, NewEmisData!$A:$A, "Pickup", NewEmisData!$B:$B, $A28, NewEmisData!$C:$C, $H28, NewEmisData!$D:$D, BI$2), SUMIFS(NewEmisData!E:E, NewEmisData!$A:$A, "LDV", NewEmisData!$B:$B, $A28, NewEmisData!$C:$C, $H28, NewEmisData!$D:$D, BI$2))</f>
        <v>36.638710837531299</v>
      </c>
      <c r="BJ28" s="335">
        <f>$I28*IF($G28="Pickup", SUMIFS(NewEmisData!F:F, NewEmisData!$A:$A, "Pickup", NewEmisData!$B:$B, $A28, NewEmisData!$C:$C, $H28, NewEmisData!$D:$D, BJ$2), SUMIFS(NewEmisData!F:F, NewEmisData!$A:$A, "LDV", NewEmisData!$B:$B, $A28, NewEmisData!$C:$C, $H28, NewEmisData!$D:$D, BJ$2))</f>
        <v>13.802289372990799</v>
      </c>
      <c r="BK28" s="335">
        <f>$I28*IF($G28="Pickup", SUMIFS(NewEmisData!G:G, NewEmisData!$A:$A, "Pickup", NewEmisData!$B:$B, $A28, NewEmisData!$C:$C, $H28, NewEmisData!$D:$D, BK$2), SUMIFS(NewEmisData!G:G, NewEmisData!$A:$A, "LDV", NewEmisData!$B:$B, $A28, NewEmisData!$C:$C, $H28, NewEmisData!$D:$D, BK$2))</f>
        <v>1.83060951218013</v>
      </c>
      <c r="BL28" s="335">
        <f>$I28*IF($G28="Pickup", SUMIFS(NewEmisData!H:H, NewEmisData!$A:$A, "Pickup", NewEmisData!$B:$B, $A28, NewEmisData!$C:$C, $H28, NewEmisData!$D:$D, BL$2), SUMIFS(NewEmisData!H:H, NewEmisData!$A:$A, "LDV", NewEmisData!$B:$B, $A28, NewEmisData!$C:$C, $H28, NewEmisData!$D:$D, BL$2))</f>
        <v>1.42377664163083</v>
      </c>
      <c r="BM28" s="335">
        <f>$I28*IF($G28="Pickup", SUMIFS(NewEmisData!I:I, NewEmisData!$A:$A, "Pickup", NewEmisData!$B:$B, $A28, NewEmisData!$C:$C, $H28, NewEmisData!$D:$D, BM$2), SUMIFS(NewEmisData!I:I, NewEmisData!$A:$A, "LDV", NewEmisData!$B:$B, $A28, NewEmisData!$C:$C, $H28, NewEmisData!$D:$D, BM$2))</f>
        <v>1.2352882876489999</v>
      </c>
      <c r="BN28" s="335">
        <f>$I28*IF($G28="Pickup", SUMIFS(NewEmisData!J:J, NewEmisData!$A:$A, "Pickup", NewEmisData!$B:$B, $A28, NewEmisData!$C:$C, $H28, NewEmisData!$D:$D, BN$2), SUMIFS(NewEmisData!J:J, NewEmisData!$A:$A, "LDV", NewEmisData!$B:$B, $A28, NewEmisData!$C:$C, $H28, NewEmisData!$D:$D, BN$2))</f>
        <v>1.18410876380537</v>
      </c>
      <c r="BO28" s="335">
        <f>$I28*IF($G28="Pickup", SUMIFS(NewEmisData!K:K, NewEmisData!$A:$A, "Pickup", NewEmisData!$B:$B, $A28, NewEmisData!$C:$C, $H28, NewEmisData!$D:$D, BO$2), SUMIFS(NewEmisData!K:K, NewEmisData!$A:$A, "LDV", NewEmisData!$B:$B, $A28, NewEmisData!$C:$C, $H28, NewEmisData!$D:$D, BO$2))</f>
        <v>1.12620209678128</v>
      </c>
      <c r="BP28" s="335">
        <f>$I28*IF($G28="Pickup", SUMIFS(NewEmisData!L:L, NewEmisData!$A:$A, "Pickup", NewEmisData!$B:$B, $A28, NewEmisData!$C:$C, $H28, NewEmisData!$D:$D, BP$2), SUMIFS(NewEmisData!L:L, NewEmisData!$A:$A, "LDV", NewEmisData!$B:$B, $A28, NewEmisData!$C:$C, $H28, NewEmisData!$D:$D, BP$2))</f>
        <v>1.0967918402460499</v>
      </c>
      <c r="BQ28" s="335">
        <f>$I28*IF($G28="Pickup", SUMIFS(NewEmisData!M:M, NewEmisData!$A:$A, "Pickup", NewEmisData!$B:$B, $A28, NewEmisData!$C:$C, $H28, NewEmisData!$D:$D, BQ$2), SUMIFS(NewEmisData!M:M, NewEmisData!$A:$A, "LDV", NewEmisData!$B:$B, $A28, NewEmisData!$C:$C, $H28, NewEmisData!$D:$D, BQ$2))</f>
        <v>1.1047881286346199</v>
      </c>
      <c r="BR28" s="335">
        <v>1.2335726578167048</v>
      </c>
      <c r="BS28" s="335">
        <f>$I28*IF($G28="Pickup", SUMIFS(NewEmisData!E:E, NewEmisData!$A:$A, "Pickup", NewEmisData!$B:$B, $A28, NewEmisData!$C:$C, $H28, NewEmisData!$D:$D, BS$2), SUMIFS(NewEmisData!E:E, NewEmisData!$A:$A, "LDV", NewEmisData!$B:$B, $A28, NewEmisData!$C:$C, $H28, NewEmisData!$D:$D, BS$2))</f>
        <v>3.5770772878155999</v>
      </c>
      <c r="BT28" s="335">
        <f>$I28*IF($G28="Pickup", SUMIFS(NewEmisData!F:F, NewEmisData!$A:$A, "Pickup", NewEmisData!$B:$B, $A28, NewEmisData!$C:$C, $H28, NewEmisData!$D:$D, BT$2), SUMIFS(NewEmisData!F:F, NewEmisData!$A:$A, "LDV", NewEmisData!$B:$B, $A28, NewEmisData!$C:$C, $H28, NewEmisData!$D:$D, BT$2))</f>
        <v>1.39023847476319</v>
      </c>
      <c r="BU28" s="335">
        <f>$I28*IF($G28="Pickup", SUMIFS(NewEmisData!G:G, NewEmisData!$A:$A, "Pickup", NewEmisData!$B:$B, $A28, NewEmisData!$C:$C, $H28, NewEmisData!$D:$D, BU$2), SUMIFS(NewEmisData!G:G, NewEmisData!$A:$A, "LDV", NewEmisData!$B:$B, $A28, NewEmisData!$C:$C, $H28, NewEmisData!$D:$D, BU$2))</f>
        <v>0.155020009940218</v>
      </c>
      <c r="BV28" s="335">
        <f>$I28*IF($G28="Pickup", SUMIFS(NewEmisData!H:H, NewEmisData!$A:$A, "Pickup", NewEmisData!$B:$B, $A28, NewEmisData!$C:$C, $H28, NewEmisData!$D:$D, BV$2), SUMIFS(NewEmisData!H:H, NewEmisData!$A:$A, "LDV", NewEmisData!$B:$B, $A28, NewEmisData!$C:$C, $H28, NewEmisData!$D:$D, BV$2))</f>
        <v>0.109490423329199</v>
      </c>
      <c r="BW28" s="335">
        <f>$I28*IF($G28="Pickup", SUMIFS(NewEmisData!I:I, NewEmisData!$A:$A, "Pickup", NewEmisData!$B:$B, $A28, NewEmisData!$C:$C, $H28, NewEmisData!$D:$D, BW$2), SUMIFS(NewEmisData!I:I, NewEmisData!$A:$A, "LDV", NewEmisData!$B:$B, $A28, NewEmisData!$C:$C, $H28, NewEmisData!$D:$D, BW$2))</f>
        <v>8.7047254389929593E-2</v>
      </c>
      <c r="BX28" s="335">
        <f>$I28*IF($G28="Pickup", SUMIFS(NewEmisData!J:J, NewEmisData!$A:$A, "Pickup", NewEmisData!$B:$B, $A28, NewEmisData!$C:$C, $H28, NewEmisData!$D:$D, BX$2), SUMIFS(NewEmisData!J:J, NewEmisData!$A:$A, "LDV", NewEmisData!$B:$B, $A28, NewEmisData!$C:$C, $H28, NewEmisData!$D:$D, BX$2))</f>
        <v>8.5505036729246905E-2</v>
      </c>
      <c r="BY28" s="335">
        <f>$I28*IF($G28="Pickup", SUMIFS(NewEmisData!K:K, NewEmisData!$A:$A, "Pickup", NewEmisData!$B:$B, $A28, NewEmisData!$C:$C, $H28, NewEmisData!$D:$D, BY$2), SUMIFS(NewEmisData!K:K, NewEmisData!$A:$A, "LDV", NewEmisData!$B:$B, $A28, NewEmisData!$C:$C, $H28, NewEmisData!$D:$D, BY$2))</f>
        <v>8.29112788035897E-2</v>
      </c>
      <c r="BZ28" s="335">
        <f>$I28*IF($G28="Pickup", SUMIFS(NewEmisData!L:L, NewEmisData!$A:$A, "Pickup", NewEmisData!$B:$B, $A28, NewEmisData!$C:$C, $H28, NewEmisData!$D:$D, BZ$2), SUMIFS(NewEmisData!L:L, NewEmisData!$A:$A, "LDV", NewEmisData!$B:$B, $A28, NewEmisData!$C:$C, $H28, NewEmisData!$D:$D, BZ$2))</f>
        <v>8.1769325094706399E-2</v>
      </c>
      <c r="CA28" s="335">
        <f>$I28*IF($G28="Pickup", SUMIFS(NewEmisData!M:M, NewEmisData!$A:$A, "Pickup", NewEmisData!$B:$B, $A28, NewEmisData!$C:$C, $H28, NewEmisData!$D:$D, CA$2), SUMIFS(NewEmisData!M:M, NewEmisData!$A:$A, "LDV", NewEmisData!$B:$B, $A28, NewEmisData!$C:$C, $H28, NewEmisData!$D:$D, CA$2))</f>
        <v>8.2597604585349302E-2</v>
      </c>
      <c r="CB28" s="335">
        <v>6.7885050257220386E-2</v>
      </c>
      <c r="CC28" s="335">
        <f>$I28*IF($G28="Pickup", SUMIFS(NewEmisData!E:E, NewEmisData!$A:$A, "Pickup", NewEmisData!$B:$B, $A28, NewEmisData!$C:$C, $H28, NewEmisData!$D:$D, CC$2), SUMIFS(NewEmisData!E:E, NewEmisData!$A:$A, "LDV", NewEmisData!$B:$B, $A28, NewEmisData!$C:$C, $H28, NewEmisData!$D:$D, CC$2))</f>
        <v>8.3475144055890696E-3</v>
      </c>
      <c r="CD28" s="335">
        <f>$I28*IF($G28="Pickup", SUMIFS(NewEmisData!F:F, NewEmisData!$A:$A, "Pickup", NewEmisData!$B:$B, $A28, NewEmisData!$C:$C, $H28, NewEmisData!$D:$D, CD$2), SUMIFS(NewEmisData!F:F, NewEmisData!$A:$A, "LDV", NewEmisData!$B:$B, $A28, NewEmisData!$C:$C, $H28, NewEmisData!$D:$D, CD$2))</f>
        <v>8.3475050021309897E-3</v>
      </c>
      <c r="CE28" s="335">
        <f>$I28*IF($G28="Pickup", SUMIFS(NewEmisData!G:G, NewEmisData!$A:$A, "Pickup", NewEmisData!$B:$B, $A28, NewEmisData!$C:$C, $H28, NewEmisData!$D:$D, CE$2), SUMIFS(NewEmisData!G:G, NewEmisData!$A:$A, "LDV", NewEmisData!$B:$B, $A28, NewEmisData!$C:$C, $H28, NewEmisData!$D:$D, CE$2))</f>
        <v>8.08244701774582E-3</v>
      </c>
      <c r="CF28" s="335">
        <f>$I28*IF($G28="Pickup", SUMIFS(NewEmisData!H:H, NewEmisData!$A:$A, "Pickup", NewEmisData!$B:$B, $A28, NewEmisData!$C:$C, $H28, NewEmisData!$D:$D, CF$2), SUMIFS(NewEmisData!H:H, NewEmisData!$A:$A, "LDV", NewEmisData!$B:$B, $A28, NewEmisData!$C:$C, $H28, NewEmisData!$D:$D, CF$2))</f>
        <v>8.0824466744851501E-3</v>
      </c>
      <c r="CG28" s="335">
        <f>$I28*IF($G28="Pickup", SUMIFS(NewEmisData!I:I, NewEmisData!$A:$A, "Pickup", NewEmisData!$B:$B, $A28, NewEmisData!$C:$C, $H28, NewEmisData!$D:$D, CG$2), SUMIFS(NewEmisData!I:I, NewEmisData!$A:$A, "LDV", NewEmisData!$B:$B, $A28, NewEmisData!$C:$C, $H28, NewEmisData!$D:$D, CG$2))</f>
        <v>8.0824532011126195E-3</v>
      </c>
      <c r="CH28" s="335">
        <f>$I28*IF($G28="Pickup", SUMIFS(NewEmisData!J:J, NewEmisData!$A:$A, "Pickup", NewEmisData!$B:$B, $A28, NewEmisData!$C:$C, $H28, NewEmisData!$D:$D, CH$2), SUMIFS(NewEmisData!J:J, NewEmisData!$A:$A, "LDV", NewEmisData!$B:$B, $A28, NewEmisData!$C:$C, $H28, NewEmisData!$D:$D, CH$2))</f>
        <v>8.0824503228617596E-3</v>
      </c>
      <c r="CI28" s="335">
        <f>$I28*IF($G28="Pickup", SUMIFS(NewEmisData!K:K, NewEmisData!$A:$A, "Pickup", NewEmisData!$B:$B, $A28, NewEmisData!$C:$C, $H28, NewEmisData!$D:$D, CI$2), SUMIFS(NewEmisData!K:K, NewEmisData!$A:$A, "LDV", NewEmisData!$B:$B, $A28, NewEmisData!$C:$C, $H28, NewEmisData!$D:$D, CI$2))</f>
        <v>8.0824460840520501E-3</v>
      </c>
      <c r="CJ28" s="335">
        <f>$I28*IF($G28="Pickup", SUMIFS(NewEmisData!L:L, NewEmisData!$A:$A, "Pickup", NewEmisData!$B:$B, $A28, NewEmisData!$C:$C, $H28, NewEmisData!$D:$D, CJ$2), SUMIFS(NewEmisData!L:L, NewEmisData!$A:$A, "LDV", NewEmisData!$B:$B, $A28, NewEmisData!$C:$C, $H28, NewEmisData!$D:$D, CJ$2))</f>
        <v>8.0824422769742409E-3</v>
      </c>
      <c r="CK28" s="335">
        <f>$I28*IF($G28="Pickup", SUMIFS(NewEmisData!M:M, NewEmisData!$A:$A, "Pickup", NewEmisData!$B:$B, $A28, NewEmisData!$C:$C, $H28, NewEmisData!$D:$D, CK$2), SUMIFS(NewEmisData!M:M, NewEmisData!$A:$A, "LDV", NewEmisData!$B:$B, $A28, NewEmisData!$C:$C, $H28, NewEmisData!$D:$D, CK$2))</f>
        <v>8.0824509340592203E-3</v>
      </c>
      <c r="CL28" s="335">
        <v>7.6624626482054738E-3</v>
      </c>
      <c r="CM28" s="335">
        <f>$I28*IF($G28="Pickup", SUMIFS(NewEmisData!E:E, NewEmisData!$A:$A, "Pickup", NewEmisData!$B:$B, $A28, NewEmisData!$C:$C, $H28, NewEmisData!$D:$D, CM$2), SUMIFS(NewEmisData!E:E, NewEmisData!$A:$A, "LDV", NewEmisData!$B:$B, $A28, NewEmisData!$C:$C, $H28, NewEmisData!$D:$D, CM$2))</f>
        <v>1.3603114579099601E-3</v>
      </c>
      <c r="CN28" s="335">
        <f>$I28*IF($G28="Pickup", SUMIFS(NewEmisData!F:F, NewEmisData!$A:$A, "Pickup", NewEmisData!$B:$B, $A28, NewEmisData!$C:$C, $H28, NewEmisData!$D:$D, CN$2), SUMIFS(NewEmisData!F:F, NewEmisData!$A:$A, "LDV", NewEmisData!$B:$B, $A28, NewEmisData!$C:$C, $H28, NewEmisData!$D:$D, CN$2))</f>
        <v>1.2207380016465801E-3</v>
      </c>
      <c r="CO28" s="335">
        <f>$I28*IF($G28="Pickup", SUMIFS(NewEmisData!G:G, NewEmisData!$A:$A, "Pickup", NewEmisData!$B:$B, $A28, NewEmisData!$C:$C, $H28, NewEmisData!$D:$D, CO$2), SUMIFS(NewEmisData!G:G, NewEmisData!$A:$A, "LDV", NewEmisData!$B:$B, $A28, NewEmisData!$C:$C, $H28, NewEmisData!$D:$D, CO$2))</f>
        <v>9.3236224679539895E-4</v>
      </c>
      <c r="CP28" s="335">
        <f>$I28*IF($G28="Pickup", SUMIFS(NewEmisData!H:H, NewEmisData!$A:$A, "Pickup", NewEmisData!$B:$B, $A28, NewEmisData!$C:$C, $H28, NewEmisData!$D:$D, CP$2), SUMIFS(NewEmisData!H:H, NewEmisData!$A:$A, "LDV", NewEmisData!$B:$B, $A28, NewEmisData!$C:$C, $H28, NewEmisData!$D:$D, CP$2))</f>
        <v>9.3485838545814197E-4</v>
      </c>
      <c r="CQ28" s="335">
        <f>$I28*IF($G28="Pickup", SUMIFS(NewEmisData!I:I, NewEmisData!$A:$A, "Pickup", NewEmisData!$B:$B, $A28, NewEmisData!$C:$C, $H28, NewEmisData!$D:$D, CQ$2), SUMIFS(NewEmisData!I:I, NewEmisData!$A:$A, "LDV", NewEmisData!$B:$B, $A28, NewEmisData!$C:$C, $H28, NewEmisData!$D:$D, CQ$2))</f>
        <v>9.4390894833491995E-4</v>
      </c>
      <c r="CR28" s="335">
        <f>$I28*IF($G28="Pickup", SUMIFS(NewEmisData!J:J, NewEmisData!$A:$A, "Pickup", NewEmisData!$B:$B, $A28, NewEmisData!$C:$C, $H28, NewEmisData!$D:$D, CR$2), SUMIFS(NewEmisData!J:J, NewEmisData!$A:$A, "LDV", NewEmisData!$B:$B, $A28, NewEmisData!$C:$C, $H28, NewEmisData!$D:$D, CR$2))</f>
        <v>9.55738731182473E-4</v>
      </c>
      <c r="CS28" s="335">
        <f>$I28*IF($G28="Pickup", SUMIFS(NewEmisData!K:K, NewEmisData!$A:$A, "Pickup", NewEmisData!$B:$B, $A28, NewEmisData!$C:$C, $H28, NewEmisData!$D:$D, CS$2), SUMIFS(NewEmisData!K:K, NewEmisData!$A:$A, "LDV", NewEmisData!$B:$B, $A28, NewEmisData!$C:$C, $H28, NewEmisData!$D:$D, CS$2))</f>
        <v>9.6174235704452298E-4</v>
      </c>
      <c r="CT28" s="335">
        <f>$I28*IF($G28="Pickup", SUMIFS(NewEmisData!L:L, NewEmisData!$A:$A, "Pickup", NewEmisData!$B:$B, $A28, NewEmisData!$C:$C, $H28, NewEmisData!$D:$D, CT$2), SUMIFS(NewEmisData!L:L, NewEmisData!$A:$A, "LDV", NewEmisData!$B:$B, $A28, NewEmisData!$C:$C, $H28, NewEmisData!$D:$D, CT$2))</f>
        <v>9.6365485009094001E-4</v>
      </c>
      <c r="CU28" s="335">
        <f>$I28*IF($G28="Pickup", SUMIFS(NewEmisData!M:M, NewEmisData!$A:$A, "Pickup", NewEmisData!$B:$B, $A28, NewEmisData!$C:$C, $H28, NewEmisData!$D:$D, CU$2), SUMIFS(NewEmisData!M:M, NewEmisData!$A:$A, "LDV", NewEmisData!$B:$B, $A28, NewEmisData!$C:$C, $H28, NewEmisData!$D:$D, CU$2))</f>
        <v>9.6663636454146504E-4</v>
      </c>
      <c r="CV28" s="335">
        <v>6.6624108361503735E-4</v>
      </c>
      <c r="CW28" s="335">
        <v>1.7855353475311885E-3</v>
      </c>
      <c r="CX28" s="335">
        <v>1.1158238015562326E-3</v>
      </c>
      <c r="CY28" s="335">
        <v>9.3466086006125206E-4</v>
      </c>
      <c r="CZ28" s="335">
        <v>8.3812350595498144E-4</v>
      </c>
      <c r="DA28" s="335">
        <v>6.4708026295585627E-4</v>
      </c>
      <c r="DB28" s="335">
        <v>5.1533534928113322E-4</v>
      </c>
      <c r="DC28" s="335">
        <v>4.978529843416348E-4</v>
      </c>
      <c r="DD28" s="335">
        <v>4.9300315911808101E-4</v>
      </c>
      <c r="DE28" s="335">
        <v>4.9234696878064995E-4</v>
      </c>
      <c r="DF28" s="335">
        <v>4.9234696878064995E-4</v>
      </c>
      <c r="DG28" s="335">
        <f>$I28*IF($G28="Pickup", SUMIFS(NewEmisData!E:E, NewEmisData!$A:$A, "Pickup", NewEmisData!$B:$B, $A28, NewEmisData!$C:$C, $H28, NewEmisData!$D:$D, DG$2), SUMIFS(NewEmisData!E:E, NewEmisData!$A:$A, "LDV", NewEmisData!$B:$B, $A28, NewEmisData!$C:$C, $H28, NewEmisData!$D:$D, DG$2))</f>
        <v>0</v>
      </c>
      <c r="DH28" s="335">
        <f>$I28*IF($G28="Pickup", SUMIFS(NewEmisData!F:F, NewEmisData!$A:$A, "Pickup", NewEmisData!$B:$B, $A28, NewEmisData!$C:$C, $H28, NewEmisData!$D:$D, DH$2), SUMIFS(NewEmisData!F:F, NewEmisData!$A:$A, "LDV", NewEmisData!$B:$B, $A28, NewEmisData!$C:$C, $H28, NewEmisData!$D:$D, DH$2))</f>
        <v>0</v>
      </c>
      <c r="DI28" s="335">
        <f>$I28*IF($G28="Pickup", SUMIFS(NewEmisData!G:G, NewEmisData!$A:$A, "Pickup", NewEmisData!$B:$B, $A28, NewEmisData!$C:$C, $H28, NewEmisData!$D:$D, DI$2), SUMIFS(NewEmisData!G:G, NewEmisData!$A:$A, "LDV", NewEmisData!$B:$B, $A28, NewEmisData!$C:$C, $H28, NewEmisData!$D:$D, DI$2))</f>
        <v>0</v>
      </c>
      <c r="DJ28" s="335">
        <f>$I28*IF($G28="Pickup", SUMIFS(NewEmisData!H:H, NewEmisData!$A:$A, "Pickup", NewEmisData!$B:$B, $A28, NewEmisData!$C:$C, $H28, NewEmisData!$D:$D, DJ$2), SUMIFS(NewEmisData!H:H, NewEmisData!$A:$A, "LDV", NewEmisData!$B:$B, $A28, NewEmisData!$C:$C, $H28, NewEmisData!$D:$D, DJ$2))</f>
        <v>0</v>
      </c>
      <c r="DK28" s="335">
        <f>$I28*IF($G28="Pickup", SUMIFS(NewEmisData!I:I, NewEmisData!$A:$A, "Pickup", NewEmisData!$B:$B, $A28, NewEmisData!$C:$C, $H28, NewEmisData!$D:$D, DK$2), SUMIFS(NewEmisData!I:I, NewEmisData!$A:$A, "LDV", NewEmisData!$B:$B, $A28, NewEmisData!$C:$C, $H28, NewEmisData!$D:$D, DK$2))</f>
        <v>0</v>
      </c>
      <c r="DL28" s="335">
        <f>$I28*IF($G28="Pickup", SUMIFS(NewEmisData!J:J, NewEmisData!$A:$A, "Pickup", NewEmisData!$B:$B, $A28, NewEmisData!$C:$C, $H28, NewEmisData!$D:$D, DL$2), SUMIFS(NewEmisData!J:J, NewEmisData!$A:$A, "LDV", NewEmisData!$B:$B, $A28, NewEmisData!$C:$C, $H28, NewEmisData!$D:$D, DL$2))</f>
        <v>0</v>
      </c>
      <c r="DM28" s="335">
        <f>$I28*IF($G28="Pickup", SUMIFS(NewEmisData!K:K, NewEmisData!$A:$A, "Pickup", NewEmisData!$B:$B, $A28, NewEmisData!$C:$C, $H28, NewEmisData!$D:$D, DM$2), SUMIFS(NewEmisData!K:K, NewEmisData!$A:$A, "LDV", NewEmisData!$B:$B, $A28, NewEmisData!$C:$C, $H28, NewEmisData!$D:$D, DM$2))</f>
        <v>0</v>
      </c>
      <c r="DN28" s="335">
        <f>$I28*IF($G28="Pickup", SUMIFS(NewEmisData!L:L, NewEmisData!$A:$A, "Pickup", NewEmisData!$B:$B, $A28, NewEmisData!$C:$C, $H28, NewEmisData!$D:$D, DN$2), SUMIFS(NewEmisData!L:L, NewEmisData!$A:$A, "LDV", NewEmisData!$B:$B, $A28, NewEmisData!$C:$C, $H28, NewEmisData!$D:$D, DN$2))</f>
        <v>0</v>
      </c>
      <c r="DO28" s="335">
        <f>$I28*IF($G28="Pickup", SUMIFS(NewEmisData!M:M, NewEmisData!$A:$A, "Pickup", NewEmisData!$B:$B, $A28, NewEmisData!$C:$C, $H28, NewEmisData!$D:$D, DO$2), SUMIFS(NewEmisData!M:M, NewEmisData!$A:$A, "LDV", NewEmisData!$B:$B, $A28, NewEmisData!$C:$C, $H28, NewEmisData!$D:$D, DO$2))</f>
        <v>0</v>
      </c>
      <c r="DP28" s="335">
        <v>3.6332767108157723E-4</v>
      </c>
      <c r="DQ28" s="335">
        <f>$I28*IF($G28="Pickup", SUMIFS(NewEmisData!E:E, NewEmisData!$A:$A, "Pickup", NewEmisData!$B:$B, $A28, NewEmisData!$C:$C, $H28, NewEmisData!$D:$D, DQ$2), SUMIFS(NewEmisData!E:E, NewEmisData!$A:$A, "LDV", NewEmisData!$B:$B, $A28, NewEmisData!$C:$C, $H28, NewEmisData!$D:$D, DQ$2))</f>
        <v>2.1427437388803601E-2</v>
      </c>
      <c r="DR28" s="335">
        <f>$I28*IF($G28="Pickup", SUMIFS(NewEmisData!F:F, NewEmisData!$A:$A, "Pickup", NewEmisData!$B:$B, $A28, NewEmisData!$C:$C, $H28, NewEmisData!$D:$D, DR$2), SUMIFS(NewEmisData!F:F, NewEmisData!$A:$A, "LDV", NewEmisData!$B:$B, $A28, NewEmisData!$C:$C, $H28, NewEmisData!$D:$D, DR$2))</f>
        <v>6.8123810851615701E-2</v>
      </c>
      <c r="DS28" s="335">
        <f>$I28*IF($G28="Pickup", SUMIFS(NewEmisData!G:G, NewEmisData!$A:$A, "Pickup", NewEmisData!$B:$B, $A28, NewEmisData!$C:$C, $H28, NewEmisData!$D:$D, DS$2), SUMIFS(NewEmisData!G:G, NewEmisData!$A:$A, "LDV", NewEmisData!$B:$B, $A28, NewEmisData!$C:$C, $H28, NewEmisData!$D:$D, DS$2))</f>
        <v>8.4114282979682597E-2</v>
      </c>
      <c r="DT28" s="335">
        <f>$I28*IF($G28="Pickup", SUMIFS(NewEmisData!H:H, NewEmisData!$A:$A, "Pickup", NewEmisData!$B:$B, $A28, NewEmisData!$C:$C, $H28, NewEmisData!$D:$D, DT$2), SUMIFS(NewEmisData!H:H, NewEmisData!$A:$A, "LDV", NewEmisData!$B:$B, $A28, NewEmisData!$C:$C, $H28, NewEmisData!$D:$D, DT$2))</f>
        <v>8.5739970566574605E-2</v>
      </c>
      <c r="DU28" s="335">
        <f>$I28*IF($G28="Pickup", SUMIFS(NewEmisData!I:I, NewEmisData!$A:$A, "Pickup", NewEmisData!$B:$B, $A28, NewEmisData!$C:$C, $H28, NewEmisData!$D:$D, DU$2), SUMIFS(NewEmisData!I:I, NewEmisData!$A:$A, "LDV", NewEmisData!$B:$B, $A28, NewEmisData!$C:$C, $H28, NewEmisData!$D:$D, DU$2))</f>
        <v>8.8151775783847697E-2</v>
      </c>
      <c r="DV28" s="335">
        <f>$I28*IF($G28="Pickup", SUMIFS(NewEmisData!J:J, NewEmisData!$A:$A, "Pickup", NewEmisData!$B:$B, $A28, NewEmisData!$C:$C, $H28, NewEmisData!$D:$D, DV$2), SUMIFS(NewEmisData!J:J, NewEmisData!$A:$A, "LDV", NewEmisData!$B:$B, $A28, NewEmisData!$C:$C, $H28, NewEmisData!$D:$D, DV$2))</f>
        <v>8.8303165081313403E-2</v>
      </c>
      <c r="DW28" s="335">
        <f>$I28*IF($G28="Pickup", SUMIFS(NewEmisData!K:K, NewEmisData!$A:$A, "Pickup", NewEmisData!$B:$B, $A28, NewEmisData!$C:$C, $H28, NewEmisData!$D:$D, DW$2), SUMIFS(NewEmisData!K:K, NewEmisData!$A:$A, "LDV", NewEmisData!$B:$B, $A28, NewEmisData!$C:$C, $H28, NewEmisData!$D:$D, DW$2))</f>
        <v>8.7389438008873596E-2</v>
      </c>
      <c r="DX28" s="335">
        <f>$I28*IF($G28="Pickup", SUMIFS(NewEmisData!L:L, NewEmisData!$A:$A, "Pickup", NewEmisData!$B:$B, $A28, NewEmisData!$C:$C, $H28, NewEmisData!$D:$D, DX$2), SUMIFS(NewEmisData!L:L, NewEmisData!$A:$A, "LDV", NewEmisData!$B:$B, $A28, NewEmisData!$C:$C, $H28, NewEmisData!$D:$D, DX$2))</f>
        <v>8.6177018251102494E-2</v>
      </c>
      <c r="DY28" s="335">
        <f>$I28*IF($G28="Pickup", SUMIFS(NewEmisData!M:M, NewEmisData!$A:$A, "Pickup", NewEmisData!$B:$B, $A28, NewEmisData!$C:$C, $H28, NewEmisData!$D:$D, DY$2), SUMIFS(NewEmisData!M:M, NewEmisData!$A:$A, "LDV", NewEmisData!$B:$B, $A28, NewEmisData!$C:$C, $H28, NewEmisData!$D:$D, DY$2))</f>
        <v>8.7069443437911398E-2</v>
      </c>
      <c r="DZ28" s="335">
        <v>6.9838537223093883E-2</v>
      </c>
      <c r="EA28" s="335">
        <f t="shared" si="2"/>
        <v>498.51060445480499</v>
      </c>
      <c r="EB28" s="335">
        <f t="shared" si="3"/>
        <v>427.96898586055102</v>
      </c>
      <c r="EC28" s="335">
        <f t="shared" si="4"/>
        <v>313.58403824310199</v>
      </c>
      <c r="ED28" s="335">
        <f t="shared" si="5"/>
        <v>263.48651447023201</v>
      </c>
      <c r="EE28" s="335">
        <f t="shared" si="6"/>
        <v>240.732982853072</v>
      </c>
      <c r="EF28" s="335">
        <f t="shared" si="7"/>
        <v>231.37893577755901</v>
      </c>
      <c r="EG28" s="335">
        <f t="shared" si="8"/>
        <v>225.706930682983</v>
      </c>
      <c r="EH28" s="335">
        <f t="shared" si="9"/>
        <v>223.59774894311099</v>
      </c>
      <c r="EI28" s="335">
        <f t="shared" si="10"/>
        <v>223.62259579940101</v>
      </c>
      <c r="EJ28" s="335">
        <f t="shared" si="11"/>
        <v>0.20396325972560742</v>
      </c>
      <c r="EK28" s="335">
        <f t="shared" si="12"/>
        <v>1.95668713494791</v>
      </c>
      <c r="EL28" s="335">
        <f t="shared" si="13"/>
        <v>1.03408849531611</v>
      </c>
      <c r="EM28" s="335">
        <f t="shared" si="14"/>
        <v>0.13937953634174</v>
      </c>
      <c r="EN28" s="335">
        <f t="shared" si="15"/>
        <v>8.1975438007071702E-2</v>
      </c>
      <c r="EO28" s="335">
        <f t="shared" si="16"/>
        <v>5.4488345369794799E-2</v>
      </c>
      <c r="EP28" s="335">
        <f t="shared" si="17"/>
        <v>4.9514749087093503E-2</v>
      </c>
      <c r="EQ28" s="335">
        <f t="shared" si="18"/>
        <v>4.5924427698312099E-2</v>
      </c>
      <c r="ER28" s="335">
        <f t="shared" si="19"/>
        <v>4.4303138009832502E-2</v>
      </c>
      <c r="ES28" s="335">
        <f t="shared" si="20"/>
        <v>4.4775258868072099E-2</v>
      </c>
      <c r="ET28" s="335">
        <f t="shared" si="21"/>
        <v>4.1644851932661778E-2</v>
      </c>
      <c r="EU28" s="335">
        <f t="shared" si="22"/>
        <v>1.2408455682624201E-2</v>
      </c>
      <c r="EV28" s="335">
        <f t="shared" si="23"/>
        <v>1.0276019938438199E-2</v>
      </c>
      <c r="EW28" s="335">
        <f t="shared" si="24"/>
        <v>2.6298327304881399E-3</v>
      </c>
      <c r="EX28" s="335">
        <f t="shared" si="25"/>
        <v>2.2006244414905498E-3</v>
      </c>
      <c r="EY28" s="335">
        <f t="shared" si="26"/>
        <v>2.00758155548776E-3</v>
      </c>
      <c r="EZ28" s="335">
        <f t="shared" si="27"/>
        <v>1.9295264605228199E-3</v>
      </c>
      <c r="FA28" s="335">
        <f t="shared" si="28"/>
        <v>1.8817456818101699E-3</v>
      </c>
      <c r="FB28" s="335">
        <f t="shared" si="29"/>
        <v>1.86416072801446E-3</v>
      </c>
      <c r="FC28" s="335">
        <f t="shared" si="30"/>
        <v>1.86436908040036E-3</v>
      </c>
      <c r="FD28" s="335">
        <f t="shared" si="31"/>
        <v>1.6665713577985891E-3</v>
      </c>
      <c r="FE28" s="335">
        <f t="shared" si="32"/>
        <v>0.13590431504000899</v>
      </c>
      <c r="FF28" s="335">
        <f t="shared" si="33"/>
        <v>9.19661609908244E-2</v>
      </c>
      <c r="FG28" s="335">
        <f t="shared" si="34"/>
        <v>5.0104052009984502E-2</v>
      </c>
      <c r="FH28" s="335">
        <f t="shared" si="35"/>
        <v>4.9014806290740898E-2</v>
      </c>
      <c r="FI28" s="335">
        <f t="shared" si="36"/>
        <v>4.8883022727650001E-2</v>
      </c>
      <c r="FJ28" s="335">
        <f t="shared" si="37"/>
        <v>4.8958613624750798E-2</v>
      </c>
      <c r="FK28" s="335">
        <f t="shared" si="38"/>
        <v>4.8958938451988898E-2</v>
      </c>
      <c r="FL28" s="335">
        <f t="shared" si="39"/>
        <v>4.8949340858878199E-2</v>
      </c>
      <c r="FM28" s="335">
        <f t="shared" si="40"/>
        <v>4.8997116084640698E-2</v>
      </c>
      <c r="FN28" s="335">
        <f t="shared" si="41"/>
        <v>3.2808645285750677E-2</v>
      </c>
      <c r="FO28" s="335">
        <f t="shared" si="42"/>
        <v>7.4829321328432702E-2</v>
      </c>
      <c r="FP28" s="335">
        <f t="shared" si="43"/>
        <v>3.4406309924688003E-2</v>
      </c>
      <c r="FQ28" s="335">
        <f t="shared" si="44"/>
        <v>1.00241937308752E-2</v>
      </c>
      <c r="FR28" s="335">
        <f t="shared" si="45"/>
        <v>9.0221104554758305E-3</v>
      </c>
      <c r="FS28" s="335">
        <f t="shared" si="46"/>
        <v>8.9008490587291992E-3</v>
      </c>
      <c r="FT28" s="335">
        <f t="shared" si="47"/>
        <v>8.9704063704956795E-3</v>
      </c>
      <c r="FU28" s="335">
        <f t="shared" si="48"/>
        <v>8.9707258656393594E-3</v>
      </c>
      <c r="FV28" s="335">
        <f t="shared" si="49"/>
        <v>8.9618977988404798E-3</v>
      </c>
      <c r="FW28" s="335">
        <f t="shared" si="50"/>
        <v>9.0058077781541897E-3</v>
      </c>
      <c r="FX28" s="335">
        <f t="shared" si="51"/>
        <v>6.5796176943480836E-3</v>
      </c>
    </row>
    <row r="29" spans="1:180" x14ac:dyDescent="0.2">
      <c r="A29" s="305" t="str">
        <f>_xlfn.CONCAT(IF(LEFT(TRIM(A28),1)="*", "*R", "R"), 1+RIGHT(TRIM(A28),1))</f>
        <v>*R6</v>
      </c>
      <c r="B29" s="305" t="str">
        <f t="shared" si="68"/>
        <v>*TLCDHEV15</v>
      </c>
      <c r="C29" s="305" t="str">
        <f t="shared" si="69"/>
        <v>TL.DSL.C.DHEV.2015</v>
      </c>
      <c r="D29" s="301" t="str">
        <f t="shared" si="70"/>
        <v>bn-vmt, bn-vmt/a</v>
      </c>
      <c r="E29" s="301" t="str">
        <f t="shared" si="71"/>
        <v>TRNDSL</v>
      </c>
      <c r="F29" s="301" t="str">
        <f t="shared" si="72"/>
        <v>TL</v>
      </c>
      <c r="G29" s="315" t="s">
        <v>815</v>
      </c>
      <c r="H29" s="315" t="s">
        <v>816</v>
      </c>
      <c r="I29" s="315">
        <v>1</v>
      </c>
      <c r="J29" s="315" t="str">
        <f t="shared" si="52"/>
        <v>Compact car-DSL</v>
      </c>
      <c r="K29" s="335">
        <f>$I29*IF($G29="Pickup", SUMIFS(NewEmisData!E:E, NewEmisData!$A:$A, "Pickup", NewEmisData!$B:$B, $A29, NewEmisData!$C:$C, $H29, NewEmisData!$D:$D, K$2), SUMIFS(NewEmisData!E:E, NewEmisData!$A:$A, "LDV", NewEmisData!$B:$B, $A29, NewEmisData!$C:$C, $H29, NewEmisData!$D:$D, K$2))</f>
        <v>475.10061950162901</v>
      </c>
      <c r="L29" s="335">
        <f>$I29*IF($G29="Pickup", SUMIFS(NewEmisData!F:F, NewEmisData!$A:$A, "Pickup", NewEmisData!$B:$B, $A29, NewEmisData!$C:$C, $H29, NewEmisData!$D:$D, L$2), SUMIFS(NewEmisData!F:F, NewEmisData!$A:$A, "LDV", NewEmisData!$B:$B, $A29, NewEmisData!$C:$C, $H29, NewEmisData!$D:$D, L$2))</f>
        <v>425.759425077473</v>
      </c>
      <c r="M29" s="335">
        <f>$I29*IF($G29="Pickup", SUMIFS(NewEmisData!G:G, NewEmisData!$A:$A, "Pickup", NewEmisData!$B:$B, $A29, NewEmisData!$C:$C, $H29, NewEmisData!$D:$D, M$2), SUMIFS(NewEmisData!G:G, NewEmisData!$A:$A, "LDV", NewEmisData!$B:$B, $A29, NewEmisData!$C:$C, $H29, NewEmisData!$D:$D, M$2))</f>
        <v>324.82271634308898</v>
      </c>
      <c r="N29" s="335">
        <f>$I29*IF($G29="Pickup", SUMIFS(NewEmisData!H:H, NewEmisData!$A:$A, "Pickup", NewEmisData!$B:$B, $A29, NewEmisData!$C:$C, $H29, NewEmisData!$D:$D, N$2), SUMIFS(NewEmisData!H:H, NewEmisData!$A:$A, "LDV", NewEmisData!$B:$B, $A29, NewEmisData!$C:$C, $H29, NewEmisData!$D:$D, N$2))</f>
        <v>272.72616291819003</v>
      </c>
      <c r="O29" s="335">
        <f>$I29*IF($G29="Pickup", SUMIFS(NewEmisData!I:I, NewEmisData!$A:$A, "Pickup", NewEmisData!$B:$B, $A29, NewEmisData!$C:$C, $H29, NewEmisData!$D:$D, O$2), SUMIFS(NewEmisData!I:I, NewEmisData!$A:$A, "LDV", NewEmisData!$B:$B, $A29, NewEmisData!$C:$C, $H29, NewEmisData!$D:$D, O$2))</f>
        <v>248.98422365878099</v>
      </c>
      <c r="P29" s="335">
        <f>$I29*IF($G29="Pickup", SUMIFS(NewEmisData!J:J, NewEmisData!$A:$A, "Pickup", NewEmisData!$B:$B, $A29, NewEmisData!$C:$C, $H29, NewEmisData!$D:$D, P$2), SUMIFS(NewEmisData!J:J, NewEmisData!$A:$A, "LDV", NewEmisData!$B:$B, $A29, NewEmisData!$C:$C, $H29, NewEmisData!$D:$D, P$2))</f>
        <v>239.138945196208</v>
      </c>
      <c r="Q29" s="335">
        <f>$I29*IF($G29="Pickup", SUMIFS(NewEmisData!K:K, NewEmisData!$A:$A, "Pickup", NewEmisData!$B:$B, $A29, NewEmisData!$C:$C, $H29, NewEmisData!$D:$D, Q$2), SUMIFS(NewEmisData!K:K, NewEmisData!$A:$A, "LDV", NewEmisData!$B:$B, $A29, NewEmisData!$C:$C, $H29, NewEmisData!$D:$D, Q$2))</f>
        <v>233.186205993041</v>
      </c>
      <c r="R29" s="335">
        <f>$I29*IF($G29="Pickup", SUMIFS(NewEmisData!L:L, NewEmisData!$A:$A, "Pickup", NewEmisData!$B:$B, $A29, NewEmisData!$C:$C, $H29, NewEmisData!$D:$D, R$2), SUMIFS(NewEmisData!L:L, NewEmisData!$A:$A, "LDV", NewEmisData!$B:$B, $A29, NewEmisData!$C:$C, $H29, NewEmisData!$D:$D, R$2))</f>
        <v>230.98082777732901</v>
      </c>
      <c r="S29" s="335">
        <f>$I29*IF($G29="Pickup", SUMIFS(NewEmisData!M:M, NewEmisData!$A:$A, "Pickup", NewEmisData!$B:$B, $A29, NewEmisData!$C:$C, $H29, NewEmisData!$D:$D, S$2), SUMIFS(NewEmisData!M:M, NewEmisData!$A:$A, "LDV", NewEmisData!$B:$B, $A29, NewEmisData!$C:$C, $H29, NewEmisData!$D:$D, S$2))</f>
        <v>230.977797902075</v>
      </c>
      <c r="T29" s="335">
        <v>0.20396325972560742</v>
      </c>
      <c r="U29" s="335">
        <f>$I29*IF($G29="Pickup", SUMIFS(NewEmisData!E:E, NewEmisData!$A:$A, "Pickup", NewEmisData!$B:$B, $A29, NewEmisData!$C:$C, $H29, NewEmisData!$D:$D, U$2), SUMIFS(NewEmisData!E:E, NewEmisData!$A:$A, "LDV", NewEmisData!$B:$B, $A29, NewEmisData!$C:$C, $H29, NewEmisData!$D:$D, U$2))</f>
        <v>1.9631552344971901</v>
      </c>
      <c r="V29" s="335">
        <f>$I29*IF($G29="Pickup", SUMIFS(NewEmisData!F:F, NewEmisData!$A:$A, "Pickup", NewEmisData!$B:$B, $A29, NewEmisData!$C:$C, $H29, NewEmisData!$D:$D, V$2), SUMIFS(NewEmisData!F:F, NewEmisData!$A:$A, "LDV", NewEmisData!$B:$B, $A29, NewEmisData!$C:$C, $H29, NewEmisData!$D:$D, V$2))</f>
        <v>1.3806125660772399</v>
      </c>
      <c r="W29" s="335">
        <f>$I29*IF($G29="Pickup", SUMIFS(NewEmisData!G:G, NewEmisData!$A:$A, "Pickup", NewEmisData!$B:$B, $A29, NewEmisData!$C:$C, $H29, NewEmisData!$D:$D, W$2), SUMIFS(NewEmisData!G:G, NewEmisData!$A:$A, "LDV", NewEmisData!$B:$B, $A29, NewEmisData!$C:$C, $H29, NewEmisData!$D:$D, W$2))</f>
        <v>0.129337211025188</v>
      </c>
      <c r="X29" s="335">
        <f>$I29*IF($G29="Pickup", SUMIFS(NewEmisData!H:H, NewEmisData!$A:$A, "Pickup", NewEmisData!$B:$B, $A29, NewEmisData!$C:$C, $H29, NewEmisData!$D:$D, X$2), SUMIFS(NewEmisData!H:H, NewEmisData!$A:$A, "LDV", NewEmisData!$B:$B, $A29, NewEmisData!$C:$C, $H29, NewEmisData!$D:$D, X$2))</f>
        <v>7.5114199181629995E-2</v>
      </c>
      <c r="Y29" s="335">
        <f>$I29*IF($G29="Pickup", SUMIFS(NewEmisData!I:I, NewEmisData!$A:$A, "Pickup", NewEmisData!$B:$B, $A29, NewEmisData!$C:$C, $H29, NewEmisData!$D:$D, Y$2), SUMIFS(NewEmisData!I:I, NewEmisData!$A:$A, "LDV", NewEmisData!$B:$B, $A29, NewEmisData!$C:$C, $H29, NewEmisData!$D:$D, Y$2))</f>
        <v>4.8850819053097599E-2</v>
      </c>
      <c r="Z29" s="335">
        <f>$I29*IF($G29="Pickup", SUMIFS(NewEmisData!J:J, NewEmisData!$A:$A, "Pickup", NewEmisData!$B:$B, $A29, NewEmisData!$C:$C, $H29, NewEmisData!$D:$D, Z$2), SUMIFS(NewEmisData!J:J, NewEmisData!$A:$A, "LDV", NewEmisData!$B:$B, $A29, NewEmisData!$C:$C, $H29, NewEmisData!$D:$D, Z$2))</f>
        <v>4.4000904465129997E-2</v>
      </c>
      <c r="AA29" s="335">
        <f>$I29*IF($G29="Pickup", SUMIFS(NewEmisData!K:K, NewEmisData!$A:$A, "Pickup", NewEmisData!$B:$B, $A29, NewEmisData!$C:$C, $H29, NewEmisData!$D:$D, AA$2), SUMIFS(NewEmisData!K:K, NewEmisData!$A:$A, "LDV", NewEmisData!$B:$B, $A29, NewEmisData!$C:$C, $H29, NewEmisData!$D:$D, AA$2))</f>
        <v>4.0593055376388902E-2</v>
      </c>
      <c r="AB29" s="335">
        <f>$I29*IF($G29="Pickup", SUMIFS(NewEmisData!L:L, NewEmisData!$A:$A, "Pickup", NewEmisData!$B:$B, $A29, NewEmisData!$C:$C, $H29, NewEmisData!$D:$D, AB$2), SUMIFS(NewEmisData!L:L, NewEmisData!$A:$A, "LDV", NewEmisData!$B:$B, $A29, NewEmisData!$C:$C, $H29, NewEmisData!$D:$D, AB$2))</f>
        <v>3.90779505535142E-2</v>
      </c>
      <c r="AC29" s="335">
        <f>$I29*IF($G29="Pickup", SUMIFS(NewEmisData!M:M, NewEmisData!$A:$A, "Pickup", NewEmisData!$B:$B, $A29, NewEmisData!$C:$C, $H29, NewEmisData!$D:$D, AC$2), SUMIFS(NewEmisData!M:M, NewEmisData!$A:$A, "LDV", NewEmisData!$B:$B, $A29, NewEmisData!$C:$C, $H29, NewEmisData!$D:$D, AC$2))</f>
        <v>3.9479948858560501E-2</v>
      </c>
      <c r="AD29" s="335">
        <v>4.1644851932661778E-2</v>
      </c>
      <c r="AE29" s="335">
        <f>$I29*IF($G29="Pickup", SUMIFS(NewEmisData!E:E, NewEmisData!$A:$A, "Pickup", NewEmisData!$B:$B, $A29, NewEmisData!$C:$C, $H29, NewEmisData!$D:$D, AE$2), SUMIFS(NewEmisData!E:E, NewEmisData!$A:$A, "LDV", NewEmisData!$B:$B, $A29, NewEmisData!$C:$C, $H29, NewEmisData!$D:$D, AE$2))</f>
        <v>1.17898559151298E-2</v>
      </c>
      <c r="AF29" s="335">
        <f>$I29*IF($G29="Pickup", SUMIFS(NewEmisData!F:F, NewEmisData!$A:$A, "Pickup", NewEmisData!$B:$B, $A29, NewEmisData!$C:$C, $H29, NewEmisData!$D:$D, AF$2), SUMIFS(NewEmisData!F:F, NewEmisData!$A:$A, "LDV", NewEmisData!$B:$B, $A29, NewEmisData!$C:$C, $H29, NewEmisData!$D:$D, AF$2))</f>
        <v>1.03183632568031E-2</v>
      </c>
      <c r="AG29" s="335">
        <f>$I29*IF($G29="Pickup", SUMIFS(NewEmisData!G:G, NewEmisData!$A:$A, "Pickup", NewEmisData!$B:$B, $A29, NewEmisData!$C:$C, $H29, NewEmisData!$D:$D, AG$2), SUMIFS(NewEmisData!G:G, NewEmisData!$A:$A, "LDV", NewEmisData!$B:$B, $A29, NewEmisData!$C:$C, $H29, NewEmisData!$D:$D, AG$2))</f>
        <v>2.7239955539880398E-3</v>
      </c>
      <c r="AH29" s="335">
        <f>$I29*IF($G29="Pickup", SUMIFS(NewEmisData!H:H, NewEmisData!$A:$A, "Pickup", NewEmisData!$B:$B, $A29, NewEmisData!$C:$C, $H29, NewEmisData!$D:$D, AH$2), SUMIFS(NewEmisData!H:H, NewEmisData!$A:$A, "LDV", NewEmisData!$B:$B, $A29, NewEmisData!$C:$C, $H29, NewEmisData!$D:$D, AH$2))</f>
        <v>2.27776189551411E-3</v>
      </c>
      <c r="AI29" s="335">
        <f>$I29*IF($G29="Pickup", SUMIFS(NewEmisData!I:I, NewEmisData!$A:$A, "Pickup", NewEmisData!$B:$B, $A29, NewEmisData!$C:$C, $H29, NewEmisData!$D:$D, AI$2), SUMIFS(NewEmisData!I:I, NewEmisData!$A:$A, "LDV", NewEmisData!$B:$B, $A29, NewEmisData!$C:$C, $H29, NewEmisData!$D:$D, AI$2))</f>
        <v>2.0763885131562E-3</v>
      </c>
      <c r="AJ29" s="335">
        <f>$I29*IF($G29="Pickup", SUMIFS(NewEmisData!J:J, NewEmisData!$A:$A, "Pickup", NewEmisData!$B:$B, $A29, NewEmisData!$C:$C, $H29, NewEmisData!$D:$D, AJ$2), SUMIFS(NewEmisData!J:J, NewEmisData!$A:$A, "LDV", NewEmisData!$B:$B, $A29, NewEmisData!$C:$C, $H29, NewEmisData!$D:$D, AJ$2))</f>
        <v>1.9942349161768602E-3</v>
      </c>
      <c r="AK29" s="335">
        <f>$I29*IF($G29="Pickup", SUMIFS(NewEmisData!K:K, NewEmisData!$A:$A, "Pickup", NewEmisData!$B:$B, $A29, NewEmisData!$C:$C, $H29, NewEmisData!$D:$D, AK$2), SUMIFS(NewEmisData!K:K, NewEmisData!$A:$A, "LDV", NewEmisData!$B:$B, $A29, NewEmisData!$C:$C, $H29, NewEmisData!$D:$D, AK$2))</f>
        <v>1.94410234302206E-3</v>
      </c>
      <c r="AL29" s="335">
        <f>$I29*IF($G29="Pickup", SUMIFS(NewEmisData!L:L, NewEmisData!$A:$A, "Pickup", NewEmisData!$B:$B, $A29, NewEmisData!$C:$C, $H29, NewEmisData!$D:$D, AL$2), SUMIFS(NewEmisData!L:L, NewEmisData!$A:$A, "LDV", NewEmisData!$B:$B, $A29, NewEmisData!$C:$C, $H29, NewEmisData!$D:$D, AL$2))</f>
        <v>1.92571555503505E-3</v>
      </c>
      <c r="AM29" s="335">
        <f>$I29*IF($G29="Pickup", SUMIFS(NewEmisData!M:M, NewEmisData!$A:$A, "Pickup", NewEmisData!$B:$B, $A29, NewEmisData!$C:$C, $H29, NewEmisData!$D:$D, AM$2), SUMIFS(NewEmisData!M:M, NewEmisData!$A:$A, "LDV", NewEmisData!$B:$B, $A29, NewEmisData!$C:$C, $H29, NewEmisData!$D:$D, AM$2))</f>
        <v>1.92569074305567E-3</v>
      </c>
      <c r="AN29" s="335">
        <v>1.6665713577985891E-3</v>
      </c>
      <c r="AO29" s="335">
        <f>$I29*IF($G29="Pickup", SUMIFS(NewEmisData!E:E, NewEmisData!$A:$A, "Pickup", NewEmisData!$B:$B, $A29, NewEmisData!$C:$C, $H29, NewEmisData!$D:$D, AO$2), SUMIFS(NewEmisData!E:E, NewEmisData!$A:$A, "LDV", NewEmisData!$B:$B, $A29, NewEmisData!$C:$C, $H29, NewEmisData!$D:$D, AO$2))</f>
        <v>0.13169009101509199</v>
      </c>
      <c r="AP29" s="335">
        <f>$I29*IF($G29="Pickup", SUMIFS(NewEmisData!F:F, NewEmisData!$A:$A, "Pickup", NewEmisData!$B:$B, $A29, NewEmisData!$C:$C, $H29, NewEmisData!$D:$D, AP$2), SUMIFS(NewEmisData!F:F, NewEmisData!$A:$A, "LDV", NewEmisData!$B:$B, $A29, NewEmisData!$C:$C, $H29, NewEmisData!$D:$D, AP$2))</f>
        <v>9.8083690249445299E-2</v>
      </c>
      <c r="AQ29" s="335">
        <f>$I29*IF($G29="Pickup", SUMIFS(NewEmisData!G:G, NewEmisData!$A:$A, "Pickup", NewEmisData!$B:$B, $A29, NewEmisData!$C:$C, $H29, NewEmisData!$D:$D, AQ$2), SUMIFS(NewEmisData!G:G, NewEmisData!$A:$A, "LDV", NewEmisData!$B:$B, $A29, NewEmisData!$C:$C, $H29, NewEmisData!$D:$D, AQ$2))</f>
        <v>5.5514430840345103E-2</v>
      </c>
      <c r="AR29" s="335">
        <f>$I29*IF($G29="Pickup", SUMIFS(NewEmisData!H:H, NewEmisData!$A:$A, "Pickup", NewEmisData!$B:$B, $A29, NewEmisData!$C:$C, $H29, NewEmisData!$D:$D, AR$2), SUMIFS(NewEmisData!H:H, NewEmisData!$A:$A, "LDV", NewEmisData!$B:$B, $A29, NewEmisData!$C:$C, $H29, NewEmisData!$D:$D, AR$2))</f>
        <v>5.44794684063677E-2</v>
      </c>
      <c r="AS29" s="335">
        <f>$I29*IF($G29="Pickup", SUMIFS(NewEmisData!I:I, NewEmisData!$A:$A, "Pickup", NewEmisData!$B:$B, $A29, NewEmisData!$C:$C, $H29, NewEmisData!$D:$D, AS$2), SUMIFS(NewEmisData!I:I, NewEmisData!$A:$A, "LDV", NewEmisData!$B:$B, $A29, NewEmisData!$C:$C, $H29, NewEmisData!$D:$D, AS$2))</f>
        <v>5.4352731860888202E-2</v>
      </c>
      <c r="AT29" s="335">
        <f>$I29*IF($G29="Pickup", SUMIFS(NewEmisData!J:J, NewEmisData!$A:$A, "Pickup", NewEmisData!$B:$B, $A29, NewEmisData!$C:$C, $H29, NewEmisData!$D:$D, AT$2), SUMIFS(NewEmisData!J:J, NewEmisData!$A:$A, "LDV", NewEmisData!$B:$B, $A29, NewEmisData!$C:$C, $H29, NewEmisData!$D:$D, AT$2))</f>
        <v>5.4423278764171301E-2</v>
      </c>
      <c r="AU29" s="335">
        <f>$I29*IF($G29="Pickup", SUMIFS(NewEmisData!K:K, NewEmisData!$A:$A, "Pickup", NewEmisData!$B:$B, $A29, NewEmisData!$C:$C, $H29, NewEmisData!$D:$D, AU$2), SUMIFS(NewEmisData!K:K, NewEmisData!$A:$A, "LDV", NewEmisData!$B:$B, $A29, NewEmisData!$C:$C, $H29, NewEmisData!$D:$D, AU$2))</f>
        <v>5.4421339109764703E-2</v>
      </c>
      <c r="AV29" s="335">
        <f>$I29*IF($G29="Pickup", SUMIFS(NewEmisData!L:L, NewEmisData!$A:$A, "Pickup", NewEmisData!$B:$B, $A29, NewEmisData!$C:$C, $H29, NewEmisData!$D:$D, AV$2), SUMIFS(NewEmisData!L:L, NewEmisData!$A:$A, "LDV", NewEmisData!$B:$B, $A29, NewEmisData!$C:$C, $H29, NewEmisData!$D:$D, AV$2))</f>
        <v>5.4411460704527799E-2</v>
      </c>
      <c r="AW29" s="335">
        <f>$I29*IF($G29="Pickup", SUMIFS(NewEmisData!M:M, NewEmisData!$A:$A, "Pickup", NewEmisData!$B:$B, $A29, NewEmisData!$C:$C, $H29, NewEmisData!$D:$D, AW$2), SUMIFS(NewEmisData!M:M, NewEmisData!$A:$A, "LDV", NewEmisData!$B:$B, $A29, NewEmisData!$C:$C, $H29, NewEmisData!$D:$D, AW$2))</f>
        <v>5.4456547876811902E-2</v>
      </c>
      <c r="AX29" s="335">
        <v>3.2808645285750677E-2</v>
      </c>
      <c r="AY29" s="335">
        <f>$I29*IF($G29="Pickup", SUMIFS(NewEmisData!E:E, NewEmisData!$A:$A, "Pickup", NewEmisData!$B:$B, $A29, NewEmisData!$C:$C, $H29, NewEmisData!$D:$D, AY$2), SUMIFS(NewEmisData!E:E, NewEmisData!$A:$A, "LDV", NewEmisData!$B:$B, $A29, NewEmisData!$C:$C, $H29, NewEmisData!$D:$D, AY$2))</f>
        <v>7.1455050843798995E-2</v>
      </c>
      <c r="AZ29" s="335">
        <f>$I29*IF($G29="Pickup", SUMIFS(NewEmisData!F:F, NewEmisData!$A:$A, "Pickup", NewEmisData!$B:$B, $A29, NewEmisData!$C:$C, $H29, NewEmisData!$D:$D, AZ$2), SUMIFS(NewEmisData!F:F, NewEmisData!$A:$A, "LDV", NewEmisData!$B:$B, $A29, NewEmisData!$C:$C, $H29, NewEmisData!$D:$D, AZ$2))</f>
        <v>4.0537129665560202E-2</v>
      </c>
      <c r="BA29" s="335">
        <f>$I29*IF($G29="Pickup", SUMIFS(NewEmisData!G:G, NewEmisData!$A:$A, "Pickup", NewEmisData!$B:$B, $A29, NewEmisData!$C:$C, $H29, NewEmisData!$D:$D, BA$2), SUMIFS(NewEmisData!G:G, NewEmisData!$A:$A, "LDV", NewEmisData!$B:$B, $A29, NewEmisData!$C:$C, $H29, NewEmisData!$D:$D, BA$2))</f>
        <v>1.0621754972012501E-2</v>
      </c>
      <c r="BB29" s="335">
        <f>$I29*IF($G29="Pickup", SUMIFS(NewEmisData!H:H, NewEmisData!$A:$A, "Pickup", NewEmisData!$B:$B, $A29, NewEmisData!$C:$C, $H29, NewEmisData!$D:$D, BB$2), SUMIFS(NewEmisData!H:H, NewEmisData!$A:$A, "LDV", NewEmisData!$B:$B, $A29, NewEmisData!$C:$C, $H29, NewEmisData!$D:$D, BB$2))</f>
        <v>9.6696564500787993E-3</v>
      </c>
      <c r="BC29" s="335">
        <f>$I29*IF($G29="Pickup", SUMIFS(NewEmisData!I:I, NewEmisData!$A:$A, "Pickup", NewEmisData!$B:$B, $A29, NewEmisData!$C:$C, $H29, NewEmisData!$D:$D, BC$2), SUMIFS(NewEmisData!I:I, NewEmisData!$A:$A, "LDV", NewEmisData!$B:$B, $A29, NewEmisData!$C:$C, $H29, NewEmisData!$D:$D, BC$2))</f>
        <v>9.5530920036255608E-3</v>
      </c>
      <c r="BD29" s="335">
        <f>$I29*IF($G29="Pickup", SUMIFS(NewEmisData!J:J, NewEmisData!$A:$A, "Pickup", NewEmisData!$B:$B, $A29, NewEmisData!$C:$C, $H29, NewEmisData!$D:$D, BD$2), SUMIFS(NewEmisData!J:J, NewEmisData!$A:$A, "LDV", NewEmisData!$B:$B, $A29, NewEmisData!$C:$C, $H29, NewEmisData!$D:$D, BD$2))</f>
        <v>9.6179953944107895E-3</v>
      </c>
      <c r="BE29" s="335">
        <f>$I29*IF($G29="Pickup", SUMIFS(NewEmisData!K:K, NewEmisData!$A:$A, "Pickup", NewEmisData!$B:$B, $A29, NewEmisData!$C:$C, $H29, NewEmisData!$D:$D, BE$2), SUMIFS(NewEmisData!K:K, NewEmisData!$A:$A, "LDV", NewEmisData!$B:$B, $A29, NewEmisData!$C:$C, $H29, NewEmisData!$D:$D, BE$2))</f>
        <v>9.6161944962219002E-3</v>
      </c>
      <c r="BF29" s="335">
        <f>$I29*IF($G29="Pickup", SUMIFS(NewEmisData!L:L, NewEmisData!$A:$A, "Pickup", NewEmisData!$B:$B, $A29, NewEmisData!$C:$C, $H29, NewEmisData!$D:$D, BF$2), SUMIFS(NewEmisData!L:L, NewEmisData!$A:$A, "LDV", NewEmisData!$B:$B, $A29, NewEmisData!$C:$C, $H29, NewEmisData!$D:$D, BF$2))</f>
        <v>9.6070968477667898E-3</v>
      </c>
      <c r="BG29" s="335">
        <f>$I29*IF($G29="Pickup", SUMIFS(NewEmisData!M:M, NewEmisData!$A:$A, "Pickup", NewEmisData!$B:$B, $A29, NewEmisData!$C:$C, $H29, NewEmisData!$D:$D, BG$2), SUMIFS(NewEmisData!M:M, NewEmisData!$A:$A, "LDV", NewEmisData!$B:$B, $A29, NewEmisData!$C:$C, $H29, NewEmisData!$D:$D, BG$2))</f>
        <v>9.6485800310463499E-3</v>
      </c>
      <c r="BH29" s="335">
        <v>6.5796176943480836E-3</v>
      </c>
      <c r="BI29" s="335">
        <f>$I29*IF($G29="Pickup", SUMIFS(NewEmisData!E:E, NewEmisData!$A:$A, "Pickup", NewEmisData!$B:$B, $A29, NewEmisData!$C:$C, $H29, NewEmisData!$D:$D, BI$2), SUMIFS(NewEmisData!E:E, NewEmisData!$A:$A, "LDV", NewEmisData!$B:$B, $A29, NewEmisData!$C:$C, $H29, NewEmisData!$D:$D, BI$2))</f>
        <v>33.959001432178802</v>
      </c>
      <c r="BJ29" s="335">
        <f>$I29*IF($G29="Pickup", SUMIFS(NewEmisData!F:F, NewEmisData!$A:$A, "Pickup", NewEmisData!$B:$B, $A29, NewEmisData!$C:$C, $H29, NewEmisData!$D:$D, BJ$2), SUMIFS(NewEmisData!F:F, NewEmisData!$A:$A, "LDV", NewEmisData!$B:$B, $A29, NewEmisData!$C:$C, $H29, NewEmisData!$D:$D, BJ$2))</f>
        <v>17.778024994622601</v>
      </c>
      <c r="BK29" s="335">
        <f>$I29*IF($G29="Pickup", SUMIFS(NewEmisData!G:G, NewEmisData!$A:$A, "Pickup", NewEmisData!$B:$B, $A29, NewEmisData!$C:$C, $H29, NewEmisData!$D:$D, BK$2), SUMIFS(NewEmisData!G:G, NewEmisData!$A:$A, "LDV", NewEmisData!$B:$B, $A29, NewEmisData!$C:$C, $H29, NewEmisData!$D:$D, BK$2))</f>
        <v>1.7295202019801801</v>
      </c>
      <c r="BL29" s="335">
        <f>$I29*IF($G29="Pickup", SUMIFS(NewEmisData!H:H, NewEmisData!$A:$A, "Pickup", NewEmisData!$B:$B, $A29, NewEmisData!$C:$C, $H29, NewEmisData!$D:$D, BL$2), SUMIFS(NewEmisData!H:H, NewEmisData!$A:$A, "LDV", NewEmisData!$B:$B, $A29, NewEmisData!$C:$C, $H29, NewEmisData!$D:$D, BL$2))</f>
        <v>1.3358179965764401</v>
      </c>
      <c r="BM29" s="335">
        <f>$I29*IF($G29="Pickup", SUMIFS(NewEmisData!I:I, NewEmisData!$A:$A, "Pickup", NewEmisData!$B:$B, $A29, NewEmisData!$C:$C, $H29, NewEmisData!$D:$D, BM$2), SUMIFS(NewEmisData!I:I, NewEmisData!$A:$A, "LDV", NewEmisData!$B:$B, $A29, NewEmisData!$C:$C, $H29, NewEmisData!$D:$D, BM$2))</f>
        <v>1.1549056869468599</v>
      </c>
      <c r="BN29" s="335">
        <f>$I29*IF($G29="Pickup", SUMIFS(NewEmisData!J:J, NewEmisData!$A:$A, "Pickup", NewEmisData!$B:$B, $A29, NewEmisData!$C:$C, $H29, NewEmisData!$D:$D, BN$2), SUMIFS(NewEmisData!J:J, NewEmisData!$A:$A, "LDV", NewEmisData!$B:$B, $A29, NewEmisData!$C:$C, $H29, NewEmisData!$D:$D, BN$2))</f>
        <v>1.1045170638742099</v>
      </c>
      <c r="BO29" s="335">
        <f>$I29*IF($G29="Pickup", SUMIFS(NewEmisData!K:K, NewEmisData!$A:$A, "Pickup", NewEmisData!$B:$B, $A29, NewEmisData!$C:$C, $H29, NewEmisData!$D:$D, BO$2), SUMIFS(NewEmisData!K:K, NewEmisData!$A:$A, "LDV", NewEmisData!$B:$B, $A29, NewEmisData!$C:$C, $H29, NewEmisData!$D:$D, BO$2))</f>
        <v>1.0490196067897199</v>
      </c>
      <c r="BP29" s="335">
        <f>$I29*IF($G29="Pickup", SUMIFS(NewEmisData!L:L, NewEmisData!$A:$A, "Pickup", NewEmisData!$B:$B, $A29, NewEmisData!$C:$C, $H29, NewEmisData!$D:$D, BP$2), SUMIFS(NewEmisData!L:L, NewEmisData!$A:$A, "LDV", NewEmisData!$B:$B, $A29, NewEmisData!$C:$C, $H29, NewEmisData!$D:$D, BP$2))</f>
        <v>1.0211744003843299</v>
      </c>
      <c r="BQ29" s="335">
        <f>$I29*IF($G29="Pickup", SUMIFS(NewEmisData!M:M, NewEmisData!$A:$A, "Pickup", NewEmisData!$B:$B, $A29, NewEmisData!$C:$C, $H29, NewEmisData!$D:$D, BQ$2), SUMIFS(NewEmisData!M:M, NewEmisData!$A:$A, "LDV", NewEmisData!$B:$B, $A29, NewEmisData!$C:$C, $H29, NewEmisData!$D:$D, BQ$2))</f>
        <v>1.0282980778986399</v>
      </c>
      <c r="BR29" s="335">
        <v>1.2335726578167048</v>
      </c>
      <c r="BS29" s="335">
        <f>$I29*IF($G29="Pickup", SUMIFS(NewEmisData!E:E, NewEmisData!$A:$A, "Pickup", NewEmisData!$B:$B, $A29, NewEmisData!$C:$C, $H29, NewEmisData!$D:$D, BS$2), SUMIFS(NewEmisData!E:E, NewEmisData!$A:$A, "LDV", NewEmisData!$B:$B, $A29, NewEmisData!$C:$C, $H29, NewEmisData!$D:$D, BS$2))</f>
        <v>3.2030509962261098</v>
      </c>
      <c r="BT29" s="335">
        <f>$I29*IF($G29="Pickup", SUMIFS(NewEmisData!F:F, NewEmisData!$A:$A, "Pickup", NewEmisData!$B:$B, $A29, NewEmisData!$C:$C, $H29, NewEmisData!$D:$D, BT$2), SUMIFS(NewEmisData!F:F, NewEmisData!$A:$A, "LDV", NewEmisData!$B:$B, $A29, NewEmisData!$C:$C, $H29, NewEmisData!$D:$D, BT$2))</f>
        <v>1.7608900502990901</v>
      </c>
      <c r="BU29" s="335">
        <f>$I29*IF($G29="Pickup", SUMIFS(NewEmisData!G:G, NewEmisData!$A:$A, "Pickup", NewEmisData!$B:$B, $A29, NewEmisData!$C:$C, $H29, NewEmisData!$D:$D, BU$2), SUMIFS(NewEmisData!G:G, NewEmisData!$A:$A, "LDV", NewEmisData!$B:$B, $A29, NewEmisData!$C:$C, $H29, NewEmisData!$D:$D, BU$2))</f>
        <v>0.13903187135480599</v>
      </c>
      <c r="BV29" s="335">
        <f>$I29*IF($G29="Pickup", SUMIFS(NewEmisData!H:H, NewEmisData!$A:$A, "Pickup", NewEmisData!$B:$B, $A29, NewEmisData!$C:$C, $H29, NewEmisData!$D:$D, BV$2), SUMIFS(NewEmisData!H:H, NewEmisData!$A:$A, "LDV", NewEmisData!$B:$B, $A29, NewEmisData!$C:$C, $H29, NewEmisData!$D:$D, BV$2))</f>
        <v>9.7185596071446806E-2</v>
      </c>
      <c r="BW29" s="335">
        <f>$I29*IF($G29="Pickup", SUMIFS(NewEmisData!I:I, NewEmisData!$A:$A, "Pickup", NewEmisData!$B:$B, $A29, NewEmisData!$C:$C, $H29, NewEmisData!$D:$D, BW$2), SUMIFS(NewEmisData!I:I, NewEmisData!$A:$A, "LDV", NewEmisData!$B:$B, $A29, NewEmisData!$C:$C, $H29, NewEmisData!$D:$D, BW$2))</f>
        <v>7.64351126999782E-2</v>
      </c>
      <c r="BX29" s="335">
        <f>$I29*IF($G29="Pickup", SUMIFS(NewEmisData!J:J, NewEmisData!$A:$A, "Pickup", NewEmisData!$B:$B, $A29, NewEmisData!$C:$C, $H29, NewEmisData!$D:$D, BX$2), SUMIFS(NewEmisData!J:J, NewEmisData!$A:$A, "LDV", NewEmisData!$B:$B, $A29, NewEmisData!$C:$C, $H29, NewEmisData!$D:$D, BX$2))</f>
        <v>7.4937225961959994E-2</v>
      </c>
      <c r="BY29" s="335">
        <f>$I29*IF($G29="Pickup", SUMIFS(NewEmisData!K:K, NewEmisData!$A:$A, "Pickup", NewEmisData!$B:$B, $A29, NewEmisData!$C:$C, $H29, NewEmisData!$D:$D, BY$2), SUMIFS(NewEmisData!K:K, NewEmisData!$A:$A, "LDV", NewEmisData!$B:$B, $A29, NewEmisData!$C:$C, $H29, NewEmisData!$D:$D, BY$2))</f>
        <v>7.2600271574217695E-2</v>
      </c>
      <c r="BZ29" s="335">
        <f>$I29*IF($G29="Pickup", SUMIFS(NewEmisData!L:L, NewEmisData!$A:$A, "Pickup", NewEmisData!$B:$B, $A29, NewEmisData!$C:$C, $H29, NewEmisData!$D:$D, BZ$2), SUMIFS(NewEmisData!L:L, NewEmisData!$A:$A, "LDV", NewEmisData!$B:$B, $A29, NewEmisData!$C:$C, $H29, NewEmisData!$D:$D, BZ$2))</f>
        <v>7.1574457373899197E-2</v>
      </c>
      <c r="CA29" s="335">
        <f>$I29*IF($G29="Pickup", SUMIFS(NewEmisData!M:M, NewEmisData!$A:$A, "Pickup", NewEmisData!$B:$B, $A29, NewEmisData!$C:$C, $H29, NewEmisData!$D:$D, CA$2), SUMIFS(NewEmisData!M:M, NewEmisData!$A:$A, "LDV", NewEmisData!$B:$B, $A29, NewEmisData!$C:$C, $H29, NewEmisData!$D:$D, CA$2))</f>
        <v>7.2294112289381193E-2</v>
      </c>
      <c r="CB29" s="335">
        <v>6.7885050257220386E-2</v>
      </c>
      <c r="CC29" s="335">
        <f>$I29*IF($G29="Pickup", SUMIFS(NewEmisData!E:E, NewEmisData!$A:$A, "Pickup", NewEmisData!$B:$B, $A29, NewEmisData!$C:$C, $H29, NewEmisData!$D:$D, CC$2), SUMIFS(NewEmisData!E:E, NewEmisData!$A:$A, "LDV", NewEmisData!$B:$B, $A29, NewEmisData!$C:$C, $H29, NewEmisData!$D:$D, CC$2))</f>
        <v>8.2888175961369805E-3</v>
      </c>
      <c r="CD29" s="335">
        <f>$I29*IF($G29="Pickup", SUMIFS(NewEmisData!F:F, NewEmisData!$A:$A, "Pickup", NewEmisData!$B:$B, $A29, NewEmisData!$C:$C, $H29, NewEmisData!$D:$D, CD$2), SUMIFS(NewEmisData!F:F, NewEmisData!$A:$A, "LDV", NewEmisData!$B:$B, $A29, NewEmisData!$C:$C, $H29, NewEmisData!$D:$D, CD$2))</f>
        <v>8.28884638169404E-3</v>
      </c>
      <c r="CE29" s="335">
        <f>$I29*IF($G29="Pickup", SUMIFS(NewEmisData!G:G, NewEmisData!$A:$A, "Pickup", NewEmisData!$B:$B, $A29, NewEmisData!$C:$C, $H29, NewEmisData!$D:$D, CE$2), SUMIFS(NewEmisData!G:G, NewEmisData!$A:$A, "LDV", NewEmisData!$B:$B, $A29, NewEmisData!$C:$C, $H29, NewEmisData!$D:$D, CE$2))</f>
        <v>8.3870365446471907E-3</v>
      </c>
      <c r="CF29" s="335">
        <f>$I29*IF($G29="Pickup", SUMIFS(NewEmisData!H:H, NewEmisData!$A:$A, "Pickup", NewEmisData!$B:$B, $A29, NewEmisData!$C:$C, $H29, NewEmisData!$D:$D, CF$2), SUMIFS(NewEmisData!H:H, NewEmisData!$A:$A, "LDV", NewEmisData!$B:$B, $A29, NewEmisData!$C:$C, $H29, NewEmisData!$D:$D, CF$2))</f>
        <v>8.3870179266945406E-3</v>
      </c>
      <c r="CG29" s="335">
        <f>$I29*IF($G29="Pickup", SUMIFS(NewEmisData!I:I, NewEmisData!$A:$A, "Pickup", NewEmisData!$B:$B, $A29, NewEmisData!$C:$C, $H29, NewEmisData!$D:$D, CG$2), SUMIFS(NewEmisData!I:I, NewEmisData!$A:$A, "LDV", NewEmisData!$B:$B, $A29, NewEmisData!$C:$C, $H29, NewEmisData!$D:$D, CG$2))</f>
        <v>8.3870204918642492E-3</v>
      </c>
      <c r="CH29" s="335">
        <f>$I29*IF($G29="Pickup", SUMIFS(NewEmisData!J:J, NewEmisData!$A:$A, "Pickup", NewEmisData!$B:$B, $A29, NewEmisData!$C:$C, $H29, NewEmisData!$D:$D, CH$2), SUMIFS(NewEmisData!J:J, NewEmisData!$A:$A, "LDV", NewEmisData!$B:$B, $A29, NewEmisData!$C:$C, $H29, NewEmisData!$D:$D, CH$2))</f>
        <v>8.3870196916870903E-3</v>
      </c>
      <c r="CI29" s="335">
        <f>$I29*IF($G29="Pickup", SUMIFS(NewEmisData!K:K, NewEmisData!$A:$A, "Pickup", NewEmisData!$B:$B, $A29, NewEmisData!$C:$C, $H29, NewEmisData!$D:$D, CI$2), SUMIFS(NewEmisData!K:K, NewEmisData!$A:$A, "LDV", NewEmisData!$B:$B, $A29, NewEmisData!$C:$C, $H29, NewEmisData!$D:$D, CI$2))</f>
        <v>8.3870281553093604E-3</v>
      </c>
      <c r="CJ29" s="335">
        <f>$I29*IF($G29="Pickup", SUMIFS(NewEmisData!L:L, NewEmisData!$A:$A, "Pickup", NewEmisData!$B:$B, $A29, NewEmisData!$C:$C, $H29, NewEmisData!$D:$D, CJ$2), SUMIFS(NewEmisData!L:L, NewEmisData!$A:$A, "LDV", NewEmisData!$B:$B, $A29, NewEmisData!$C:$C, $H29, NewEmisData!$D:$D, CJ$2))</f>
        <v>8.38702098948578E-3</v>
      </c>
      <c r="CK29" s="335">
        <f>$I29*IF($G29="Pickup", SUMIFS(NewEmisData!M:M, NewEmisData!$A:$A, "Pickup", NewEmisData!$B:$B, $A29, NewEmisData!$C:$C, $H29, NewEmisData!$D:$D, CK$2), SUMIFS(NewEmisData!M:M, NewEmisData!$A:$A, "LDV", NewEmisData!$B:$B, $A29, NewEmisData!$C:$C, $H29, NewEmisData!$D:$D, CK$2))</f>
        <v>8.3870243591759198E-3</v>
      </c>
      <c r="CL29" s="335">
        <v>7.6624626482054738E-3</v>
      </c>
      <c r="CM29" s="335">
        <f>$I29*IF($G29="Pickup", SUMIFS(NewEmisData!E:E, NewEmisData!$A:$A, "Pickup", NewEmisData!$B:$B, $A29, NewEmisData!$C:$C, $H29, NewEmisData!$D:$D, CM$2), SUMIFS(NewEmisData!E:E, NewEmisData!$A:$A, "LDV", NewEmisData!$B:$B, $A29, NewEmisData!$C:$C, $H29, NewEmisData!$D:$D, CM$2))</f>
        <v>1.2624475864433399E-3</v>
      </c>
      <c r="CN29" s="335">
        <f>$I29*IF($G29="Pickup", SUMIFS(NewEmisData!F:F, NewEmisData!$A:$A, "Pickup", NewEmisData!$B:$B, $A29, NewEmisData!$C:$C, $H29, NewEmisData!$D:$D, CN$2), SUMIFS(NewEmisData!F:F, NewEmisData!$A:$A, "LDV", NewEmisData!$B:$B, $A29, NewEmisData!$C:$C, $H29, NewEmisData!$D:$D, CN$2))</f>
        <v>1.1883690990758501E-3</v>
      </c>
      <c r="CO29" s="335">
        <f>$I29*IF($G29="Pickup", SUMIFS(NewEmisData!G:G, NewEmisData!$A:$A, "Pickup", NewEmisData!$B:$B, $A29, NewEmisData!$C:$C, $H29, NewEmisData!$D:$D, CO$2), SUMIFS(NewEmisData!G:G, NewEmisData!$A:$A, "LDV", NewEmisData!$B:$B, $A29, NewEmisData!$C:$C, $H29, NewEmisData!$D:$D, CO$2))</f>
        <v>9.8928202519836398E-4</v>
      </c>
      <c r="CP29" s="335">
        <f>$I29*IF($G29="Pickup", SUMIFS(NewEmisData!H:H, NewEmisData!$A:$A, "Pickup", NewEmisData!$B:$B, $A29, NewEmisData!$C:$C, $H29, NewEmisData!$D:$D, CP$2), SUMIFS(NewEmisData!H:H, NewEmisData!$A:$A, "LDV", NewEmisData!$B:$B, $A29, NewEmisData!$C:$C, $H29, NewEmisData!$D:$D, CP$2))</f>
        <v>9.9147743903602492E-4</v>
      </c>
      <c r="CQ29" s="335">
        <f>$I29*IF($G29="Pickup", SUMIFS(NewEmisData!I:I, NewEmisData!$A:$A, "Pickup", NewEmisData!$B:$B, $A29, NewEmisData!$C:$C, $H29, NewEmisData!$D:$D, CQ$2), SUMIFS(NewEmisData!I:I, NewEmisData!$A:$A, "LDV", NewEmisData!$B:$B, $A29, NewEmisData!$C:$C, $H29, NewEmisData!$D:$D, CQ$2))</f>
        <v>9.9943438475981992E-4</v>
      </c>
      <c r="CR29" s="335">
        <f>$I29*IF($G29="Pickup", SUMIFS(NewEmisData!J:J, NewEmisData!$A:$A, "Pickup", NewEmisData!$B:$B, $A29, NewEmisData!$C:$C, $H29, NewEmisData!$D:$D, CR$2), SUMIFS(NewEmisData!J:J, NewEmisData!$A:$A, "LDV", NewEmisData!$B:$B, $A29, NewEmisData!$C:$C, $H29, NewEmisData!$D:$D, CR$2))</f>
        <v>1.0098354224096599E-3</v>
      </c>
      <c r="CS29" s="335">
        <f>$I29*IF($G29="Pickup", SUMIFS(NewEmisData!K:K, NewEmisData!$A:$A, "Pickup", NewEmisData!$B:$B, $A29, NewEmisData!$C:$C, $H29, NewEmisData!$D:$D, CS$2), SUMIFS(NewEmisData!K:K, NewEmisData!$A:$A, "LDV", NewEmisData!$B:$B, $A29, NewEmisData!$C:$C, $H29, NewEmisData!$D:$D, CS$2))</f>
        <v>1.0151158608519401E-3</v>
      </c>
      <c r="CT29" s="335">
        <f>$I29*IF($G29="Pickup", SUMIFS(NewEmisData!L:L, NewEmisData!$A:$A, "Pickup", NewEmisData!$B:$B, $A29, NewEmisData!$C:$C, $H29, NewEmisData!$D:$D, CT$2), SUMIFS(NewEmisData!L:L, NewEmisData!$A:$A, "LDV", NewEmisData!$B:$B, $A29, NewEmisData!$C:$C, $H29, NewEmisData!$D:$D, CT$2))</f>
        <v>1.0167974693840801E-3</v>
      </c>
      <c r="CU29" s="335">
        <f>$I29*IF($G29="Pickup", SUMIFS(NewEmisData!M:M, NewEmisData!$A:$A, "Pickup", NewEmisData!$B:$B, $A29, NewEmisData!$C:$C, $H29, NewEmisData!$D:$D, CU$2), SUMIFS(NewEmisData!M:M, NewEmisData!$A:$A, "LDV", NewEmisData!$B:$B, $A29, NewEmisData!$C:$C, $H29, NewEmisData!$D:$D, CU$2))</f>
        <v>1.0194184187444001E-3</v>
      </c>
      <c r="CV29" s="335">
        <v>6.6624108361503735E-4</v>
      </c>
      <c r="CW29" s="335">
        <v>1.7855353475311885E-3</v>
      </c>
      <c r="CX29" s="335">
        <v>1.1158238015562326E-3</v>
      </c>
      <c r="CY29" s="335">
        <v>9.3466086006125206E-4</v>
      </c>
      <c r="CZ29" s="335">
        <v>8.3812350595498144E-4</v>
      </c>
      <c r="DA29" s="335">
        <v>6.4708026295585627E-4</v>
      </c>
      <c r="DB29" s="335">
        <v>5.1533534928113322E-4</v>
      </c>
      <c r="DC29" s="335">
        <v>4.978529843416348E-4</v>
      </c>
      <c r="DD29" s="335">
        <v>4.9300315911808101E-4</v>
      </c>
      <c r="DE29" s="335">
        <v>4.9234696878064995E-4</v>
      </c>
      <c r="DF29" s="335">
        <v>4.9234696878064995E-4</v>
      </c>
      <c r="DG29" s="335">
        <f>$I29*IF($G29="Pickup", SUMIFS(NewEmisData!E:E, NewEmisData!$A:$A, "Pickup", NewEmisData!$B:$B, $A29, NewEmisData!$C:$C, $H29, NewEmisData!$D:$D, DG$2), SUMIFS(NewEmisData!E:E, NewEmisData!$A:$A, "LDV", NewEmisData!$B:$B, $A29, NewEmisData!$C:$C, $H29, NewEmisData!$D:$D, DG$2))</f>
        <v>0</v>
      </c>
      <c r="DH29" s="335">
        <f>$I29*IF($G29="Pickup", SUMIFS(NewEmisData!F:F, NewEmisData!$A:$A, "Pickup", NewEmisData!$B:$B, $A29, NewEmisData!$C:$C, $H29, NewEmisData!$D:$D, DH$2), SUMIFS(NewEmisData!F:F, NewEmisData!$A:$A, "LDV", NewEmisData!$B:$B, $A29, NewEmisData!$C:$C, $H29, NewEmisData!$D:$D, DH$2))</f>
        <v>0</v>
      </c>
      <c r="DI29" s="335">
        <f>$I29*IF($G29="Pickup", SUMIFS(NewEmisData!G:G, NewEmisData!$A:$A, "Pickup", NewEmisData!$B:$B, $A29, NewEmisData!$C:$C, $H29, NewEmisData!$D:$D, DI$2), SUMIFS(NewEmisData!G:G, NewEmisData!$A:$A, "LDV", NewEmisData!$B:$B, $A29, NewEmisData!$C:$C, $H29, NewEmisData!$D:$D, DI$2))</f>
        <v>0</v>
      </c>
      <c r="DJ29" s="335">
        <f>$I29*IF($G29="Pickup", SUMIFS(NewEmisData!H:H, NewEmisData!$A:$A, "Pickup", NewEmisData!$B:$B, $A29, NewEmisData!$C:$C, $H29, NewEmisData!$D:$D, DJ$2), SUMIFS(NewEmisData!H:H, NewEmisData!$A:$A, "LDV", NewEmisData!$B:$B, $A29, NewEmisData!$C:$C, $H29, NewEmisData!$D:$D, DJ$2))</f>
        <v>0</v>
      </c>
      <c r="DK29" s="335">
        <f>$I29*IF($G29="Pickup", SUMIFS(NewEmisData!I:I, NewEmisData!$A:$A, "Pickup", NewEmisData!$B:$B, $A29, NewEmisData!$C:$C, $H29, NewEmisData!$D:$D, DK$2), SUMIFS(NewEmisData!I:I, NewEmisData!$A:$A, "LDV", NewEmisData!$B:$B, $A29, NewEmisData!$C:$C, $H29, NewEmisData!$D:$D, DK$2))</f>
        <v>0</v>
      </c>
      <c r="DL29" s="335">
        <f>$I29*IF($G29="Pickup", SUMIFS(NewEmisData!J:J, NewEmisData!$A:$A, "Pickup", NewEmisData!$B:$B, $A29, NewEmisData!$C:$C, $H29, NewEmisData!$D:$D, DL$2), SUMIFS(NewEmisData!J:J, NewEmisData!$A:$A, "LDV", NewEmisData!$B:$B, $A29, NewEmisData!$C:$C, $H29, NewEmisData!$D:$D, DL$2))</f>
        <v>0</v>
      </c>
      <c r="DM29" s="335">
        <f>$I29*IF($G29="Pickup", SUMIFS(NewEmisData!K:K, NewEmisData!$A:$A, "Pickup", NewEmisData!$B:$B, $A29, NewEmisData!$C:$C, $H29, NewEmisData!$D:$D, DM$2), SUMIFS(NewEmisData!K:K, NewEmisData!$A:$A, "LDV", NewEmisData!$B:$B, $A29, NewEmisData!$C:$C, $H29, NewEmisData!$D:$D, DM$2))</f>
        <v>0</v>
      </c>
      <c r="DN29" s="335">
        <f>$I29*IF($G29="Pickup", SUMIFS(NewEmisData!L:L, NewEmisData!$A:$A, "Pickup", NewEmisData!$B:$B, $A29, NewEmisData!$C:$C, $H29, NewEmisData!$D:$D, DN$2), SUMIFS(NewEmisData!L:L, NewEmisData!$A:$A, "LDV", NewEmisData!$B:$B, $A29, NewEmisData!$C:$C, $H29, NewEmisData!$D:$D, DN$2))</f>
        <v>0</v>
      </c>
      <c r="DO29" s="335">
        <f>$I29*IF($G29="Pickup", SUMIFS(NewEmisData!M:M, NewEmisData!$A:$A, "Pickup", NewEmisData!$B:$B, $A29, NewEmisData!$C:$C, $H29, NewEmisData!$D:$D, DO$2), SUMIFS(NewEmisData!M:M, NewEmisData!$A:$A, "LDV", NewEmisData!$B:$B, $A29, NewEmisData!$C:$C, $H29, NewEmisData!$D:$D, DO$2))</f>
        <v>0</v>
      </c>
      <c r="DP29" s="335">
        <v>3.6332767108157723E-4</v>
      </c>
      <c r="DQ29" s="335">
        <f>$I29*IF($G29="Pickup", SUMIFS(NewEmisData!E:E, NewEmisData!$A:$A, "Pickup", NewEmisData!$B:$B, $A29, NewEmisData!$C:$C, $H29, NewEmisData!$D:$D, DQ$2), SUMIFS(NewEmisData!E:E, NewEmisData!$A:$A, "LDV", NewEmisData!$B:$B, $A29, NewEmisData!$C:$C, $H29, NewEmisData!$D:$D, DQ$2))</f>
        <v>2.07649753376518E-2</v>
      </c>
      <c r="DR29" s="335">
        <f>$I29*IF($G29="Pickup", SUMIFS(NewEmisData!F:F, NewEmisData!$A:$A, "Pickup", NewEmisData!$B:$B, $A29, NewEmisData!$C:$C, $H29, NewEmisData!$D:$D, DR$2), SUMIFS(NewEmisData!F:F, NewEmisData!$A:$A, "LDV", NewEmisData!$B:$B, $A29, NewEmisData!$C:$C, $H29, NewEmisData!$D:$D, DR$2))</f>
        <v>5.3879064536849403E-2</v>
      </c>
      <c r="DS29" s="335">
        <f>$I29*IF($G29="Pickup", SUMIFS(NewEmisData!G:G, NewEmisData!$A:$A, "Pickup", NewEmisData!$B:$B, $A29, NewEmisData!$C:$C, $H29, NewEmisData!$D:$D, DS$2), SUMIFS(NewEmisData!G:G, NewEmisData!$A:$A, "LDV", NewEmisData!$B:$B, $A29, NewEmisData!$C:$C, $H29, NewEmisData!$D:$D, DS$2))</f>
        <v>7.3574274011771801E-2</v>
      </c>
      <c r="DT29" s="335">
        <f>$I29*IF($G29="Pickup", SUMIFS(NewEmisData!H:H, NewEmisData!$A:$A, "Pickup", NewEmisData!$B:$B, $A29, NewEmisData!$C:$C, $H29, NewEmisData!$D:$D, DT$2), SUMIFS(NewEmisData!H:H, NewEmisData!$A:$A, "LDV", NewEmisData!$B:$B, $A29, NewEmisData!$C:$C, $H29, NewEmisData!$D:$D, DT$2))</f>
        <v>7.4922688966295406E-2</v>
      </c>
      <c r="DU29" s="335">
        <f>$I29*IF($G29="Pickup", SUMIFS(NewEmisData!I:I, NewEmisData!$A:$A, "Pickup", NewEmisData!$B:$B, $A29, NewEmisData!$C:$C, $H29, NewEmisData!$D:$D, DU$2), SUMIFS(NewEmisData!I:I, NewEmisData!$A:$A, "LDV", NewEmisData!$B:$B, $A29, NewEmisData!$C:$C, $H29, NewEmisData!$D:$D, DU$2))</f>
        <v>7.6988260998407304E-2</v>
      </c>
      <c r="DV29" s="335">
        <f>$I29*IF($G29="Pickup", SUMIFS(NewEmisData!J:J, NewEmisData!$A:$A, "Pickup", NewEmisData!$B:$B, $A29, NewEmisData!$C:$C, $H29, NewEmisData!$D:$D, DV$2), SUMIFS(NewEmisData!J:J, NewEmisData!$A:$A, "LDV", NewEmisData!$B:$B, $A29, NewEmisData!$C:$C, $H29, NewEmisData!$D:$D, DV$2))</f>
        <v>7.7052943379972205E-2</v>
      </c>
      <c r="DW29" s="335">
        <f>$I29*IF($G29="Pickup", SUMIFS(NewEmisData!K:K, NewEmisData!$A:$A, "Pickup", NewEmisData!$B:$B, $A29, NewEmisData!$C:$C, $H29, NewEmisData!$D:$D, DW$2), SUMIFS(NewEmisData!K:K, NewEmisData!$A:$A, "LDV", NewEmisData!$B:$B, $A29, NewEmisData!$C:$C, $H29, NewEmisData!$D:$D, DW$2))</f>
        <v>7.6200385446793903E-2</v>
      </c>
      <c r="DX29" s="335">
        <f>$I29*IF($G29="Pickup", SUMIFS(NewEmisData!L:L, NewEmisData!$A:$A, "Pickup", NewEmisData!$B:$B, $A29, NewEmisData!$C:$C, $H29, NewEmisData!$D:$D, DX$2), SUMIFS(NewEmisData!L:L, NewEmisData!$A:$A, "LDV", NewEmisData!$B:$B, $A29, NewEmisData!$C:$C, $H29, NewEmisData!$D:$D, DX$2))</f>
        <v>7.5114204897389E-2</v>
      </c>
      <c r="DY29" s="335">
        <f>$I29*IF($G29="Pickup", SUMIFS(NewEmisData!M:M, NewEmisData!$A:$A, "Pickup", NewEmisData!$B:$B, $A29, NewEmisData!$C:$C, $H29, NewEmisData!$D:$D, DY$2), SUMIFS(NewEmisData!M:M, NewEmisData!$A:$A, "LDV", NewEmisData!$B:$B, $A29, NewEmisData!$C:$C, $H29, NewEmisData!$D:$D, DY$2))</f>
        <v>7.5889863393422893E-2</v>
      </c>
      <c r="DZ29" s="335">
        <v>6.9838537223093883E-2</v>
      </c>
      <c r="EA29" s="335">
        <f t="shared" si="2"/>
        <v>475.10061950162901</v>
      </c>
      <c r="EB29" s="335">
        <f t="shared" si="3"/>
        <v>425.759425077473</v>
      </c>
      <c r="EC29" s="335">
        <f t="shared" si="4"/>
        <v>324.82271634308898</v>
      </c>
      <c r="ED29" s="335">
        <f t="shared" si="5"/>
        <v>272.72616291819003</v>
      </c>
      <c r="EE29" s="335">
        <f t="shared" si="6"/>
        <v>248.98422365878099</v>
      </c>
      <c r="EF29" s="335">
        <f t="shared" si="7"/>
        <v>239.138945196208</v>
      </c>
      <c r="EG29" s="335">
        <f t="shared" si="8"/>
        <v>233.186205993041</v>
      </c>
      <c r="EH29" s="335">
        <f t="shared" si="9"/>
        <v>230.98082777732901</v>
      </c>
      <c r="EI29" s="335">
        <f t="shared" si="10"/>
        <v>230.977797902075</v>
      </c>
      <c r="EJ29" s="335">
        <f t="shared" si="11"/>
        <v>0.20396325972560742</v>
      </c>
      <c r="EK29" s="335">
        <f t="shared" si="12"/>
        <v>1.9631552344971901</v>
      </c>
      <c r="EL29" s="335">
        <f t="shared" si="13"/>
        <v>1.3806125660772399</v>
      </c>
      <c r="EM29" s="335">
        <f t="shared" si="14"/>
        <v>0.129337211025188</v>
      </c>
      <c r="EN29" s="335">
        <f t="shared" si="15"/>
        <v>7.5114199181629995E-2</v>
      </c>
      <c r="EO29" s="335">
        <f t="shared" si="16"/>
        <v>4.8850819053097599E-2</v>
      </c>
      <c r="EP29" s="335">
        <f t="shared" si="17"/>
        <v>4.4000904465129997E-2</v>
      </c>
      <c r="EQ29" s="335">
        <f t="shared" si="18"/>
        <v>4.0593055376388902E-2</v>
      </c>
      <c r="ER29" s="335">
        <f t="shared" si="19"/>
        <v>3.90779505535142E-2</v>
      </c>
      <c r="ES29" s="335">
        <f t="shared" si="20"/>
        <v>3.9479948858560501E-2</v>
      </c>
      <c r="ET29" s="335">
        <f t="shared" si="21"/>
        <v>4.1644851932661778E-2</v>
      </c>
      <c r="EU29" s="335">
        <f t="shared" si="22"/>
        <v>1.17898559151298E-2</v>
      </c>
      <c r="EV29" s="335">
        <f t="shared" si="23"/>
        <v>1.03183632568031E-2</v>
      </c>
      <c r="EW29" s="335">
        <f t="shared" si="24"/>
        <v>2.7239955539880398E-3</v>
      </c>
      <c r="EX29" s="335">
        <f t="shared" si="25"/>
        <v>2.27776189551411E-3</v>
      </c>
      <c r="EY29" s="335">
        <f t="shared" si="26"/>
        <v>2.0763885131562E-3</v>
      </c>
      <c r="EZ29" s="335">
        <f t="shared" si="27"/>
        <v>1.9942349161768602E-3</v>
      </c>
      <c r="FA29" s="335">
        <f t="shared" si="28"/>
        <v>1.94410234302206E-3</v>
      </c>
      <c r="FB29" s="335">
        <f t="shared" si="29"/>
        <v>1.92571555503505E-3</v>
      </c>
      <c r="FC29" s="335">
        <f t="shared" si="30"/>
        <v>1.92569074305567E-3</v>
      </c>
      <c r="FD29" s="335">
        <f t="shared" si="31"/>
        <v>1.6665713577985891E-3</v>
      </c>
      <c r="FE29" s="335">
        <f t="shared" si="32"/>
        <v>0.13169009101509199</v>
      </c>
      <c r="FF29" s="335">
        <f t="shared" si="33"/>
        <v>9.8083690249445299E-2</v>
      </c>
      <c r="FG29" s="335">
        <f t="shared" si="34"/>
        <v>5.5514430840345103E-2</v>
      </c>
      <c r="FH29" s="335">
        <f t="shared" si="35"/>
        <v>5.44794684063677E-2</v>
      </c>
      <c r="FI29" s="335">
        <f t="shared" si="36"/>
        <v>5.4352731860888202E-2</v>
      </c>
      <c r="FJ29" s="335">
        <f t="shared" si="37"/>
        <v>5.4423278764171301E-2</v>
      </c>
      <c r="FK29" s="335">
        <f t="shared" si="38"/>
        <v>5.4421339109764703E-2</v>
      </c>
      <c r="FL29" s="335">
        <f t="shared" si="39"/>
        <v>5.4411460704527799E-2</v>
      </c>
      <c r="FM29" s="335">
        <f t="shared" si="40"/>
        <v>5.4456547876811902E-2</v>
      </c>
      <c r="FN29" s="335">
        <f t="shared" si="41"/>
        <v>3.2808645285750677E-2</v>
      </c>
      <c r="FO29" s="335">
        <f t="shared" si="42"/>
        <v>7.1455050843798995E-2</v>
      </c>
      <c r="FP29" s="335">
        <f t="shared" si="43"/>
        <v>4.0537129665560202E-2</v>
      </c>
      <c r="FQ29" s="335">
        <f t="shared" si="44"/>
        <v>1.0621754972012501E-2</v>
      </c>
      <c r="FR29" s="335">
        <f t="shared" si="45"/>
        <v>9.6696564500787993E-3</v>
      </c>
      <c r="FS29" s="335">
        <f t="shared" si="46"/>
        <v>9.5530920036255608E-3</v>
      </c>
      <c r="FT29" s="335">
        <f t="shared" si="47"/>
        <v>9.6179953944107895E-3</v>
      </c>
      <c r="FU29" s="335">
        <f t="shared" si="48"/>
        <v>9.6161944962219002E-3</v>
      </c>
      <c r="FV29" s="335">
        <f t="shared" si="49"/>
        <v>9.6070968477667898E-3</v>
      </c>
      <c r="FW29" s="335">
        <f t="shared" si="50"/>
        <v>9.6485800310463499E-3</v>
      </c>
      <c r="FX29" s="335">
        <f t="shared" si="51"/>
        <v>6.5796176943480836E-3</v>
      </c>
    </row>
    <row r="30" spans="1:180" x14ac:dyDescent="0.2">
      <c r="A30" s="305" t="str">
        <f>IF(LEFT(TRIM(TechData_All!AJ19),1)="*", _xlfn.CONCAT("*","R2"), "R2")</f>
        <v>R2</v>
      </c>
      <c r="B30" s="305" t="str">
        <f>TechData_All!A19</f>
        <v>TLCETHX11</v>
      </c>
      <c r="C30" s="305" t="str">
        <f>TechData_All!C19</f>
        <v>TL.E85X.C.ETHX.2011</v>
      </c>
      <c r="D30" s="301" t="str">
        <f>TechData_All!D19</f>
        <v>bn-vmt, bn-vmt/a</v>
      </c>
      <c r="E30" s="301" t="str">
        <f>TechData_All!E19</f>
        <v>TLE85X</v>
      </c>
      <c r="F30" s="301" t="str">
        <f>TechData_All!F19</f>
        <v>TL</v>
      </c>
      <c r="G30" s="315" t="s">
        <v>815</v>
      </c>
      <c r="H30" s="315" t="s">
        <v>817</v>
      </c>
      <c r="I30" s="315">
        <v>1</v>
      </c>
      <c r="J30" s="315" t="str">
        <f t="shared" si="52"/>
        <v>Compact car-E85</v>
      </c>
      <c r="K30" s="335">
        <f>$I30*IF($G30="Pickup", SUMIFS(NewEmisData!E:E, NewEmisData!$A:$A, "Pickup", NewEmisData!$B:$B, $A30, NewEmisData!$C:$C, $H30, NewEmisData!$D:$D, K$2), SUMIFS(NewEmisData!E:E, NewEmisData!$A:$A, "LDV", NewEmisData!$B:$B, $A30, NewEmisData!$C:$C, $H30, NewEmisData!$D:$D, K$2))</f>
        <v>429.196687290726</v>
      </c>
      <c r="L30" s="335">
        <f>$I30*IF($G30="Pickup", SUMIFS(NewEmisData!F:F, NewEmisData!$A:$A, "Pickup", NewEmisData!$B:$B, $A30, NewEmisData!$C:$C, $H30, NewEmisData!$D:$D, L$2), SUMIFS(NewEmisData!F:F, NewEmisData!$A:$A, "LDV", NewEmisData!$B:$B, $A30, NewEmisData!$C:$C, $H30, NewEmisData!$D:$D, L$2))</f>
        <v>413.92588742451602</v>
      </c>
      <c r="M30" s="335">
        <f>$I30*IF($G30="Pickup", SUMIFS(NewEmisData!G:G, NewEmisData!$A:$A, "Pickup", NewEmisData!$B:$B, $A30, NewEmisData!$C:$C, $H30, NewEmisData!$D:$D, M$2), SUMIFS(NewEmisData!G:G, NewEmisData!$A:$A, "LDV", NewEmisData!$B:$B, $A30, NewEmisData!$C:$C, $H30, NewEmisData!$D:$D, M$2))</f>
        <v>357.54354908822597</v>
      </c>
      <c r="N30" s="335">
        <f>$I30*IF($G30="Pickup", SUMIFS(NewEmisData!H:H, NewEmisData!$A:$A, "Pickup", NewEmisData!$B:$B, $A30, NewEmisData!$C:$C, $H30, NewEmisData!$D:$D, N$2), SUMIFS(NewEmisData!H:H, NewEmisData!$A:$A, "LDV", NewEmisData!$B:$B, $A30, NewEmisData!$C:$C, $H30, NewEmisData!$D:$D, N$2))</f>
        <v>312.70443872824399</v>
      </c>
      <c r="O30" s="335">
        <f>$I30*IF($G30="Pickup", SUMIFS(NewEmisData!I:I, NewEmisData!$A:$A, "Pickup", NewEmisData!$B:$B, $A30, NewEmisData!$C:$C, $H30, NewEmisData!$D:$D, O$2), SUMIFS(NewEmisData!I:I, NewEmisData!$A:$A, "LDV", NewEmisData!$B:$B, $A30, NewEmisData!$C:$C, $H30, NewEmisData!$D:$D, O$2))</f>
        <v>295.131332198753</v>
      </c>
      <c r="P30" s="335">
        <f>$I30*IF($G30="Pickup", SUMIFS(NewEmisData!J:J, NewEmisData!$A:$A, "Pickup", NewEmisData!$B:$B, $A30, NewEmisData!$C:$C, $H30, NewEmisData!$D:$D, P$2), SUMIFS(NewEmisData!J:J, NewEmisData!$A:$A, "LDV", NewEmisData!$B:$B, $A30, NewEmisData!$C:$C, $H30, NewEmisData!$D:$D, P$2))</f>
        <v>287.00250507201002</v>
      </c>
      <c r="Q30" s="335">
        <f>$I30*IF($G30="Pickup", SUMIFS(NewEmisData!K:K, NewEmisData!$A:$A, "Pickup", NewEmisData!$B:$B, $A30, NewEmisData!$C:$C, $H30, NewEmisData!$D:$D, Q$2), SUMIFS(NewEmisData!K:K, NewEmisData!$A:$A, "LDV", NewEmisData!$B:$B, $A30, NewEmisData!$C:$C, $H30, NewEmisData!$D:$D, Q$2))</f>
        <v>280.70349092905099</v>
      </c>
      <c r="R30" s="335">
        <f>$I30*IF($G30="Pickup", SUMIFS(NewEmisData!L:L, NewEmisData!$A:$A, "Pickup", NewEmisData!$B:$B, $A30, NewEmisData!$C:$C, $H30, NewEmisData!$D:$D, R$2), SUMIFS(NewEmisData!L:L, NewEmisData!$A:$A, "LDV", NewEmisData!$B:$B, $A30, NewEmisData!$C:$C, $H30, NewEmisData!$D:$D, R$2))</f>
        <v>278.51705728958802</v>
      </c>
      <c r="S30" s="335">
        <f>$I30*IF($G30="Pickup", SUMIFS(NewEmisData!M:M, NewEmisData!$A:$A, "Pickup", NewEmisData!$B:$B, $A30, NewEmisData!$C:$C, $H30, NewEmisData!$D:$D, S$2), SUMIFS(NewEmisData!M:M, NewEmisData!$A:$A, "LDV", NewEmisData!$B:$B, $A30, NewEmisData!$C:$C, $H30, NewEmisData!$D:$D, S$2))</f>
        <v>278.75188774863398</v>
      </c>
      <c r="T30" s="335">
        <v>0.20481362413718007</v>
      </c>
      <c r="U30" s="335">
        <f>$I30*IF($G30="Pickup", SUMIFS(NewEmisData!E:E, NewEmisData!$A:$A, "Pickup", NewEmisData!$B:$B, $A30, NewEmisData!$C:$C, $H30, NewEmisData!$D:$D, U$2), SUMIFS(NewEmisData!E:E, NewEmisData!$A:$A, "LDV", NewEmisData!$B:$B, $A30, NewEmisData!$C:$C, $H30, NewEmisData!$D:$D, U$2))</f>
        <v>4.7739662510445001E-2</v>
      </c>
      <c r="V30" s="335">
        <f>$I30*IF($G30="Pickup", SUMIFS(NewEmisData!F:F, NewEmisData!$A:$A, "Pickup", NewEmisData!$B:$B, $A30, NewEmisData!$C:$C, $H30, NewEmisData!$D:$D, V$2), SUMIFS(NewEmisData!F:F, NewEmisData!$A:$A, "LDV", NewEmisData!$B:$B, $A30, NewEmisData!$C:$C, $H30, NewEmisData!$D:$D, V$2))</f>
        <v>4.0222650933890998E-2</v>
      </c>
      <c r="W30" s="335">
        <f>$I30*IF($G30="Pickup", SUMIFS(NewEmisData!G:G, NewEmisData!$A:$A, "Pickup", NewEmisData!$B:$B, $A30, NewEmisData!$C:$C, $H30, NewEmisData!$D:$D, W$2), SUMIFS(NewEmisData!G:G, NewEmisData!$A:$A, "LDV", NewEmisData!$B:$B, $A30, NewEmisData!$C:$C, $H30, NewEmisData!$D:$D, W$2))</f>
        <v>3.7026013334327097E-2</v>
      </c>
      <c r="X30" s="335">
        <f>$I30*IF($G30="Pickup", SUMIFS(NewEmisData!H:H, NewEmisData!$A:$A, "Pickup", NewEmisData!$B:$B, $A30, NewEmisData!$C:$C, $H30, NewEmisData!$D:$D, X$2), SUMIFS(NewEmisData!H:H, NewEmisData!$A:$A, "LDV", NewEmisData!$B:$B, $A30, NewEmisData!$C:$C, $H30, NewEmisData!$D:$D, X$2))</f>
        <v>3.5721368498802003E-2</v>
      </c>
      <c r="Y30" s="335">
        <f>$I30*IF($G30="Pickup", SUMIFS(NewEmisData!I:I, NewEmisData!$A:$A, "Pickup", NewEmisData!$B:$B, $A30, NewEmisData!$C:$C, $H30, NewEmisData!$D:$D, Y$2), SUMIFS(NewEmisData!I:I, NewEmisData!$A:$A, "LDV", NewEmisData!$B:$B, $A30, NewEmisData!$C:$C, $H30, NewEmisData!$D:$D, Y$2))</f>
        <v>3.9556628195455697E-2</v>
      </c>
      <c r="Z30" s="335">
        <f>$I30*IF($G30="Pickup", SUMIFS(NewEmisData!J:J, NewEmisData!$A:$A, "Pickup", NewEmisData!$B:$B, $A30, NewEmisData!$C:$C, $H30, NewEmisData!$D:$D, Z$2), SUMIFS(NewEmisData!J:J, NewEmisData!$A:$A, "LDV", NewEmisData!$B:$B, $A30, NewEmisData!$C:$C, $H30, NewEmisData!$D:$D, Z$2))</f>
        <v>4.0892160755087198E-2</v>
      </c>
      <c r="AA30" s="335">
        <f>$I30*IF($G30="Pickup", SUMIFS(NewEmisData!K:K, NewEmisData!$A:$A, "Pickup", NewEmisData!$B:$B, $A30, NewEmisData!$C:$C, $H30, NewEmisData!$D:$D, AA$2), SUMIFS(NewEmisData!K:K, NewEmisData!$A:$A, "LDV", NewEmisData!$B:$B, $A30, NewEmisData!$C:$C, $H30, NewEmisData!$D:$D, AA$2))</f>
        <v>3.9809174920499499E-2</v>
      </c>
      <c r="AB30" s="335">
        <f>$I30*IF($G30="Pickup", SUMIFS(NewEmisData!L:L, NewEmisData!$A:$A, "Pickup", NewEmisData!$B:$B, $A30, NewEmisData!$C:$C, $H30, NewEmisData!$D:$D, AB$2), SUMIFS(NewEmisData!L:L, NewEmisData!$A:$A, "LDV", NewEmisData!$B:$B, $A30, NewEmisData!$C:$C, $H30, NewEmisData!$D:$D, AB$2))</f>
        <v>3.9117125993598102E-2</v>
      </c>
      <c r="AC30" s="335">
        <f>$I30*IF($G30="Pickup", SUMIFS(NewEmisData!M:M, NewEmisData!$A:$A, "Pickup", NewEmisData!$B:$B, $A30, NewEmisData!$C:$C, $H30, NewEmisData!$D:$D, AC$2), SUMIFS(NewEmisData!M:M, NewEmisData!$A:$A, "LDV", NewEmisData!$B:$B, $A30, NewEmisData!$C:$C, $H30, NewEmisData!$D:$D, AC$2))</f>
        <v>3.9686464950090997E-2</v>
      </c>
      <c r="AD30" s="335">
        <v>5.7317908516770433E-2</v>
      </c>
      <c r="AE30" s="335">
        <f>$I30*IF($G30="Pickup", SUMIFS(NewEmisData!E:E, NewEmisData!$A:$A, "Pickup", NewEmisData!$B:$B, $A30, NewEmisData!$C:$C, $H30, NewEmisData!$D:$D, AE$2), SUMIFS(NewEmisData!E:E, NewEmisData!$A:$A, "LDV", NewEmisData!$B:$B, $A30, NewEmisData!$C:$C, $H30, NewEmisData!$D:$D, AE$2))</f>
        <v>4.5442372364522896E-3</v>
      </c>
      <c r="AF30" s="335">
        <f>$I30*IF($G30="Pickup", SUMIFS(NewEmisData!F:F, NewEmisData!$A:$A, "Pickup", NewEmisData!$B:$B, $A30, NewEmisData!$C:$C, $H30, NewEmisData!$D:$D, AF$2), SUMIFS(NewEmisData!F:F, NewEmisData!$A:$A, "LDV", NewEmisData!$B:$B, $A30, NewEmisData!$C:$C, $H30, NewEmisData!$D:$D, AF$2))</f>
        <v>4.3825669717421E-3</v>
      </c>
      <c r="AG30" s="335">
        <f>$I30*IF($G30="Pickup", SUMIFS(NewEmisData!G:G, NewEmisData!$A:$A, "Pickup", NewEmisData!$B:$B, $A30, NewEmisData!$C:$C, $H30, NewEmisData!$D:$D, AG$2), SUMIFS(NewEmisData!G:G, NewEmisData!$A:$A, "LDV", NewEmisData!$B:$B, $A30, NewEmisData!$C:$C, $H30, NewEmisData!$D:$D, AG$2))</f>
        <v>2.75316137470643E-3</v>
      </c>
      <c r="AH30" s="335">
        <f>$I30*IF($G30="Pickup", SUMIFS(NewEmisData!H:H, NewEmisData!$A:$A, "Pickup", NewEmisData!$B:$B, $A30, NewEmisData!$C:$C, $H30, NewEmisData!$D:$D, AH$2), SUMIFS(NewEmisData!H:H, NewEmisData!$A:$A, "LDV", NewEmisData!$B:$B, $A30, NewEmisData!$C:$C, $H30, NewEmisData!$D:$D, AH$2))</f>
        <v>2.4078903553578401E-3</v>
      </c>
      <c r="AI30" s="335">
        <f>$I30*IF($G30="Pickup", SUMIFS(NewEmisData!I:I, NewEmisData!$A:$A, "Pickup", NewEmisData!$B:$B, $A30, NewEmisData!$C:$C, $H30, NewEmisData!$D:$D, AI$2), SUMIFS(NewEmisData!I:I, NewEmisData!$A:$A, "LDV", NewEmisData!$B:$B, $A30, NewEmisData!$C:$C, $H30, NewEmisData!$D:$D, AI$2))</f>
        <v>2.27257345888271E-3</v>
      </c>
      <c r="AJ30" s="335">
        <f>$I30*IF($G30="Pickup", SUMIFS(NewEmisData!J:J, NewEmisData!$A:$A, "Pickup", NewEmisData!$B:$B, $A30, NewEmisData!$C:$C, $H30, NewEmisData!$D:$D, AJ$2), SUMIFS(NewEmisData!J:J, NewEmisData!$A:$A, "LDV", NewEmisData!$B:$B, $A30, NewEmisData!$C:$C, $H30, NewEmisData!$D:$D, AJ$2))</f>
        <v>2.2099795405175798E-3</v>
      </c>
      <c r="AK30" s="335">
        <f>$I30*IF($G30="Pickup", SUMIFS(NewEmisData!K:K, NewEmisData!$A:$A, "Pickup", NewEmisData!$B:$B, $A30, NewEmisData!$C:$C, $H30, NewEmisData!$D:$D, AK$2), SUMIFS(NewEmisData!K:K, NewEmisData!$A:$A, "LDV", NewEmisData!$B:$B, $A30, NewEmisData!$C:$C, $H30, NewEmisData!$D:$D, AK$2))</f>
        <v>2.16147670002603E-3</v>
      </c>
      <c r="AL30" s="335">
        <f>$I30*IF($G30="Pickup", SUMIFS(NewEmisData!L:L, NewEmisData!$A:$A, "Pickup", NewEmisData!$B:$B, $A30, NewEmisData!$C:$C, $H30, NewEmisData!$D:$D, AL$2), SUMIFS(NewEmisData!L:L, NewEmisData!$A:$A, "LDV", NewEmisData!$B:$B, $A30, NewEmisData!$C:$C, $H30, NewEmisData!$D:$D, AL$2))</f>
        <v>2.1446401853113602E-3</v>
      </c>
      <c r="AM30" s="335">
        <f>$I30*IF($G30="Pickup", SUMIFS(NewEmisData!M:M, NewEmisData!$A:$A, "Pickup", NewEmisData!$B:$B, $A30, NewEmisData!$C:$C, $H30, NewEmisData!$D:$D, AM$2), SUMIFS(NewEmisData!M:M, NewEmisData!$A:$A, "LDV", NewEmisData!$B:$B, $A30, NewEmisData!$C:$C, $H30, NewEmisData!$D:$D, AM$2))</f>
        <v>2.1464475654284099E-3</v>
      </c>
      <c r="AN30" s="335">
        <v>1.971385326188381E-3</v>
      </c>
      <c r="AO30" s="335">
        <f>$I30*IF($G30="Pickup", SUMIFS(NewEmisData!E:E, NewEmisData!$A:$A, "Pickup", NewEmisData!$B:$B, $A30, NewEmisData!$C:$C, $H30, NewEmisData!$D:$D, AO$2), SUMIFS(NewEmisData!E:E, NewEmisData!$A:$A, "LDV", NewEmisData!$B:$B, $A30, NewEmisData!$C:$C, $H30, NewEmisData!$D:$D, AO$2))</f>
        <v>6.8718020723861406E-2</v>
      </c>
      <c r="AP30" s="335">
        <f>$I30*IF($G30="Pickup", SUMIFS(NewEmisData!F:F, NewEmisData!$A:$A, "Pickup", NewEmisData!$B:$B, $A30, NewEmisData!$C:$C, $H30, NewEmisData!$D:$D, AP$2), SUMIFS(NewEmisData!F:F, NewEmisData!$A:$A, "LDV", NewEmisData!$B:$B, $A30, NewEmisData!$C:$C, $H30, NewEmisData!$D:$D, AP$2))</f>
        <v>6.8726817375946297E-2</v>
      </c>
      <c r="AQ30" s="335">
        <f>$I30*IF($G30="Pickup", SUMIFS(NewEmisData!G:G, NewEmisData!$A:$A, "Pickup", NewEmisData!$B:$B, $A30, NewEmisData!$C:$C, $H30, NewEmisData!$D:$D, AQ$2), SUMIFS(NewEmisData!G:G, NewEmisData!$A:$A, "LDV", NewEmisData!$B:$B, $A30, NewEmisData!$C:$C, $H30, NewEmisData!$D:$D, AQ$2))</f>
        <v>7.5053777430390503E-2</v>
      </c>
      <c r="AR30" s="335">
        <f>$I30*IF($G30="Pickup", SUMIFS(NewEmisData!H:H, NewEmisData!$A:$A, "Pickup", NewEmisData!$B:$B, $A30, NewEmisData!$C:$C, $H30, NewEmisData!$D:$D, AR$2), SUMIFS(NewEmisData!H:H, NewEmisData!$A:$A, "LDV", NewEmisData!$B:$B, $A30, NewEmisData!$C:$C, $H30, NewEmisData!$D:$D, AR$2))</f>
        <v>7.4787483412829606E-2</v>
      </c>
      <c r="AS30" s="335">
        <f>$I30*IF($G30="Pickup", SUMIFS(NewEmisData!I:I, NewEmisData!$A:$A, "Pickup", NewEmisData!$B:$B, $A30, NewEmisData!$C:$C, $H30, NewEmisData!$D:$D, AS$2), SUMIFS(NewEmisData!I:I, NewEmisData!$A:$A, "LDV", NewEmisData!$B:$B, $A30, NewEmisData!$C:$C, $H30, NewEmisData!$D:$D, AS$2))</f>
        <v>7.4715797469106393E-2</v>
      </c>
      <c r="AT30" s="335">
        <f>$I30*IF($G30="Pickup", SUMIFS(NewEmisData!J:J, NewEmisData!$A:$A, "Pickup", NewEmisData!$B:$B, $A30, NewEmisData!$C:$C, $H30, NewEmisData!$D:$D, AT$2), SUMIFS(NewEmisData!J:J, NewEmisData!$A:$A, "LDV", NewEmisData!$B:$B, $A30, NewEmisData!$C:$C, $H30, NewEmisData!$D:$D, AT$2))</f>
        <v>7.4683474858337304E-2</v>
      </c>
      <c r="AU30" s="335">
        <f>$I30*IF($G30="Pickup", SUMIFS(NewEmisData!K:K, NewEmisData!$A:$A, "Pickup", NewEmisData!$B:$B, $A30, NewEmisData!$C:$C, $H30, NewEmisData!$D:$D, AU$2), SUMIFS(NewEmisData!K:K, NewEmisData!$A:$A, "LDV", NewEmisData!$B:$B, $A30, NewEmisData!$C:$C, $H30, NewEmisData!$D:$D, AU$2))</f>
        <v>7.4519830404688694E-2</v>
      </c>
      <c r="AV30" s="335">
        <f>$I30*IF($G30="Pickup", SUMIFS(NewEmisData!L:L, NewEmisData!$A:$A, "Pickup", NewEmisData!$B:$B, $A30, NewEmisData!$C:$C, $H30, NewEmisData!$D:$D, AV$2), SUMIFS(NewEmisData!L:L, NewEmisData!$A:$A, "LDV", NewEmisData!$B:$B, $A30, NewEmisData!$C:$C, $H30, NewEmisData!$D:$D, AV$2))</f>
        <v>7.4375705674705195E-2</v>
      </c>
      <c r="AW30" s="335">
        <f>$I30*IF($G30="Pickup", SUMIFS(NewEmisData!M:M, NewEmisData!$A:$A, "Pickup", NewEmisData!$B:$B, $A30, NewEmisData!$C:$C, $H30, NewEmisData!$D:$D, AW$2), SUMIFS(NewEmisData!M:M, NewEmisData!$A:$A, "LDV", NewEmisData!$B:$B, $A30, NewEmisData!$C:$C, $H30, NewEmisData!$D:$D, AW$2))</f>
        <v>7.4367996322656102E-2</v>
      </c>
      <c r="AX30" s="335">
        <v>3.3278806736294783E-2</v>
      </c>
      <c r="AY30" s="335">
        <f>$I30*IF($G30="Pickup", SUMIFS(NewEmisData!E:E, NewEmisData!$A:$A, "Pickup", NewEmisData!$B:$B, $A30, NewEmisData!$C:$C, $H30, NewEmisData!$D:$D, AY$2), SUMIFS(NewEmisData!E:E, NewEmisData!$A:$A, "LDV", NewEmisData!$B:$B, $A30, NewEmisData!$C:$C, $H30, NewEmisData!$D:$D, AY$2))</f>
        <v>1.04003337420696E-2</v>
      </c>
      <c r="AZ30" s="335">
        <f>$I30*IF($G30="Pickup", SUMIFS(NewEmisData!F:F, NewEmisData!$A:$A, "Pickup", NewEmisData!$B:$B, $A30, NewEmisData!$C:$C, $H30, NewEmisData!$D:$D, AZ$2), SUMIFS(NewEmisData!F:F, NewEmisData!$A:$A, "LDV", NewEmisData!$B:$B, $A30, NewEmisData!$C:$C, $H30, NewEmisData!$D:$D, AZ$2))</f>
        <v>1.04081158830562E-2</v>
      </c>
      <c r="BA30" s="335">
        <f>$I30*IF($G30="Pickup", SUMIFS(NewEmisData!G:G, NewEmisData!$A:$A, "Pickup", NewEmisData!$B:$B, $A30, NewEmisData!$C:$C, $H30, NewEmisData!$D:$D, BA$2), SUMIFS(NewEmisData!G:G, NewEmisData!$A:$A, "LDV", NewEmisData!$B:$B, $A30, NewEmisData!$C:$C, $H30, NewEmisData!$D:$D, BA$2))</f>
        <v>1.1052941096405E-2</v>
      </c>
      <c r="BB30" s="335">
        <f>$I30*IF($G30="Pickup", SUMIFS(NewEmisData!H:H, NewEmisData!$A:$A, "Pickup", NewEmisData!$B:$B, $A30, NewEmisData!$C:$C, $H30, NewEmisData!$D:$D, BB$2), SUMIFS(NewEmisData!H:H, NewEmisData!$A:$A, "LDV", NewEmisData!$B:$B, $A30, NewEmisData!$C:$C, $H30, NewEmisData!$D:$D, BB$2))</f>
        <v>1.0817163462008301E-2</v>
      </c>
      <c r="BC30" s="335">
        <f>$I30*IF($G30="Pickup", SUMIFS(NewEmisData!I:I, NewEmisData!$A:$A, "Pickup", NewEmisData!$B:$B, $A30, NewEmisData!$C:$C, $H30, NewEmisData!$D:$D, BC$2), SUMIFS(NewEmisData!I:I, NewEmisData!$A:$A, "LDV", NewEmisData!$B:$B, $A30, NewEmisData!$C:$C, $H30, NewEmisData!$D:$D, BC$2))</f>
        <v>1.0753769380543701E-2</v>
      </c>
      <c r="BD30" s="335">
        <f>$I30*IF($G30="Pickup", SUMIFS(NewEmisData!J:J, NewEmisData!$A:$A, "Pickup", NewEmisData!$B:$B, $A30, NewEmisData!$C:$C, $H30, NewEmisData!$D:$D, BD$2), SUMIFS(NewEmisData!J:J, NewEmisData!$A:$A, "LDV", NewEmisData!$B:$B, $A30, NewEmisData!$C:$C, $H30, NewEmisData!$D:$D, BD$2))</f>
        <v>1.07252399459136E-2</v>
      </c>
      <c r="BE30" s="335">
        <f>$I30*IF($G30="Pickup", SUMIFS(NewEmisData!K:K, NewEmisData!$A:$A, "Pickup", NewEmisData!$B:$B, $A30, NewEmisData!$C:$C, $H30, NewEmisData!$D:$D, BE$2), SUMIFS(NewEmisData!K:K, NewEmisData!$A:$A, "LDV", NewEmisData!$B:$B, $A30, NewEmisData!$C:$C, $H30, NewEmisData!$D:$D, BE$2))</f>
        <v>1.05804069130733E-2</v>
      </c>
      <c r="BF30" s="335">
        <f>$I30*IF($G30="Pickup", SUMIFS(NewEmisData!L:L, NewEmisData!$A:$A, "Pickup", NewEmisData!$B:$B, $A30, NewEmisData!$C:$C, $H30, NewEmisData!$D:$D, BF$2), SUMIFS(NewEmisData!L:L, NewEmisData!$A:$A, "LDV", NewEmisData!$B:$B, $A30, NewEmisData!$C:$C, $H30, NewEmisData!$D:$D, BF$2))</f>
        <v>1.04530345160975E-2</v>
      </c>
      <c r="BG30" s="335">
        <f>$I30*IF($G30="Pickup", SUMIFS(NewEmisData!M:M, NewEmisData!$A:$A, "Pickup", NewEmisData!$B:$B, $A30, NewEmisData!$C:$C, $H30, NewEmisData!$D:$D, BG$2), SUMIFS(NewEmisData!M:M, NewEmisData!$A:$A, "LDV", NewEmisData!$B:$B, $A30, NewEmisData!$C:$C, $H30, NewEmisData!$D:$D, BG$2))</f>
        <v>1.04461903633429E-2</v>
      </c>
      <c r="BH30" s="335">
        <v>6.8948154849121281E-3</v>
      </c>
      <c r="BI30" s="335">
        <f>$I30*IF($G30="Pickup", SUMIFS(NewEmisData!E:E, NewEmisData!$A:$A, "Pickup", NewEmisData!$B:$B, $A30, NewEmisData!$C:$C, $H30, NewEmisData!$D:$D, BI$2), SUMIFS(NewEmisData!E:E, NewEmisData!$A:$A, "LDV", NewEmisData!$B:$B, $A30, NewEmisData!$C:$C, $H30, NewEmisData!$D:$D, BI$2))</f>
        <v>1.32158662771403</v>
      </c>
      <c r="BJ30" s="335">
        <f>$I30*IF($G30="Pickup", SUMIFS(NewEmisData!F:F, NewEmisData!$A:$A, "Pickup", NewEmisData!$B:$B, $A30, NewEmisData!$C:$C, $H30, NewEmisData!$D:$D, BJ$2), SUMIFS(NewEmisData!F:F, NewEmisData!$A:$A, "LDV", NewEmisData!$B:$B, $A30, NewEmisData!$C:$C, $H30, NewEmisData!$D:$D, BJ$2))</f>
        <v>1.1051213114887799</v>
      </c>
      <c r="BK30" s="335">
        <f>$I30*IF($G30="Pickup", SUMIFS(NewEmisData!G:G, NewEmisData!$A:$A, "Pickup", NewEmisData!$B:$B, $A30, NewEmisData!$C:$C, $H30, NewEmisData!$D:$D, BK$2), SUMIFS(NewEmisData!G:G, NewEmisData!$A:$A, "LDV", NewEmisData!$B:$B, $A30, NewEmisData!$C:$C, $H30, NewEmisData!$D:$D, BK$2))</f>
        <v>0.85699846388005796</v>
      </c>
      <c r="BL30" s="335">
        <f>$I30*IF($G30="Pickup", SUMIFS(NewEmisData!H:H, NewEmisData!$A:$A, "Pickup", NewEmisData!$B:$B, $A30, NewEmisData!$C:$C, $H30, NewEmisData!$D:$D, BL$2), SUMIFS(NewEmisData!H:H, NewEmisData!$A:$A, "LDV", NewEmisData!$B:$B, $A30, NewEmisData!$C:$C, $H30, NewEmisData!$D:$D, BL$2))</f>
        <v>0.91971363495352998</v>
      </c>
      <c r="BM30" s="335">
        <f>$I30*IF($G30="Pickup", SUMIFS(NewEmisData!I:I, NewEmisData!$A:$A, "Pickup", NewEmisData!$B:$B, $A30, NewEmisData!$C:$C, $H30, NewEmisData!$D:$D, BM$2), SUMIFS(NewEmisData!I:I, NewEmisData!$A:$A, "LDV", NewEmisData!$B:$B, $A30, NewEmisData!$C:$C, $H30, NewEmisData!$D:$D, BM$2))</f>
        <v>1.0081406051919299</v>
      </c>
      <c r="BN30" s="335">
        <f>$I30*IF($G30="Pickup", SUMIFS(NewEmisData!J:J, NewEmisData!$A:$A, "Pickup", NewEmisData!$B:$B, $A30, NewEmisData!$C:$C, $H30, NewEmisData!$D:$D, BN$2), SUMIFS(NewEmisData!J:J, NewEmisData!$A:$A, "LDV", NewEmisData!$B:$B, $A30, NewEmisData!$C:$C, $H30, NewEmisData!$D:$D, BN$2))</f>
        <v>1.04990784921702</v>
      </c>
      <c r="BO30" s="335">
        <f>$I30*IF($G30="Pickup", SUMIFS(NewEmisData!K:K, NewEmisData!$A:$A, "Pickup", NewEmisData!$B:$B, $A30, NewEmisData!$C:$C, $H30, NewEmisData!$D:$D, BO$2), SUMIFS(NewEmisData!K:K, NewEmisData!$A:$A, "LDV", NewEmisData!$B:$B, $A30, NewEmisData!$C:$C, $H30, NewEmisData!$D:$D, BO$2))</f>
        <v>1.0325958196984799</v>
      </c>
      <c r="BP30" s="335">
        <f>$I30*IF($G30="Pickup", SUMIFS(NewEmisData!L:L, NewEmisData!$A:$A, "Pickup", NewEmisData!$B:$B, $A30, NewEmisData!$C:$C, $H30, NewEmisData!$D:$D, BP$2), SUMIFS(NewEmisData!L:L, NewEmisData!$A:$A, "LDV", NewEmisData!$B:$B, $A30, NewEmisData!$C:$C, $H30, NewEmisData!$D:$D, BP$2))</f>
        <v>1.01861793765058</v>
      </c>
      <c r="BQ30" s="335">
        <f>$I30*IF($G30="Pickup", SUMIFS(NewEmisData!M:M, NewEmisData!$A:$A, "Pickup", NewEmisData!$B:$B, $A30, NewEmisData!$C:$C, $H30, NewEmisData!$D:$D, BQ$2), SUMIFS(NewEmisData!M:M, NewEmisData!$A:$A, "LDV", NewEmisData!$B:$B, $A30, NewEmisData!$C:$C, $H30, NewEmisData!$D:$D, BQ$2))</f>
        <v>1.03039235154496</v>
      </c>
      <c r="BR30" s="335">
        <v>1.3668887567521777</v>
      </c>
      <c r="BS30" s="335">
        <f>$I30*IF($G30="Pickup", SUMIFS(NewEmisData!E:E, NewEmisData!$A:$A, "Pickup", NewEmisData!$B:$B, $A30, NewEmisData!$C:$C, $H30, NewEmisData!$D:$D, BS$2), SUMIFS(NewEmisData!E:E, NewEmisData!$A:$A, "LDV", NewEmisData!$B:$B, $A30, NewEmisData!$C:$C, $H30, NewEmisData!$D:$D, BS$2))</f>
        <v>0.13207489128696501</v>
      </c>
      <c r="BT30" s="335">
        <f>$I30*IF($G30="Pickup", SUMIFS(NewEmisData!F:F, NewEmisData!$A:$A, "Pickup", NewEmisData!$B:$B, $A30, NewEmisData!$C:$C, $H30, NewEmisData!$D:$D, BT$2), SUMIFS(NewEmisData!F:F, NewEmisData!$A:$A, "LDV", NewEmisData!$B:$B, $A30, NewEmisData!$C:$C, $H30, NewEmisData!$D:$D, BT$2))</f>
        <v>0.12626925775646</v>
      </c>
      <c r="BU30" s="335">
        <f>$I30*IF($G30="Pickup", SUMIFS(NewEmisData!G:G, NewEmisData!$A:$A, "Pickup", NewEmisData!$B:$B, $A30, NewEmisData!$C:$C, $H30, NewEmisData!$D:$D, BU$2), SUMIFS(NewEmisData!G:G, NewEmisData!$A:$A, "LDV", NewEmisData!$B:$B, $A30, NewEmisData!$C:$C, $H30, NewEmisData!$D:$D, BU$2))</f>
        <v>0.100736508526501</v>
      </c>
      <c r="BV30" s="335">
        <f>$I30*IF($G30="Pickup", SUMIFS(NewEmisData!H:H, NewEmisData!$A:$A, "Pickup", NewEmisData!$B:$B, $A30, NewEmisData!$C:$C, $H30, NewEmisData!$D:$D, BV$2), SUMIFS(NewEmisData!H:H, NewEmisData!$A:$A, "LDV", NewEmisData!$B:$B, $A30, NewEmisData!$C:$C, $H30, NewEmisData!$D:$D, BV$2))</f>
        <v>9.5423343083205103E-2</v>
      </c>
      <c r="BW30" s="335">
        <f>$I30*IF($G30="Pickup", SUMIFS(NewEmisData!I:I, NewEmisData!$A:$A, "Pickup", NewEmisData!$B:$B, $A30, NewEmisData!$C:$C, $H30, NewEmisData!$D:$D, BW$2), SUMIFS(NewEmisData!I:I, NewEmisData!$A:$A, "LDV", NewEmisData!$B:$B, $A30, NewEmisData!$C:$C, $H30, NewEmisData!$D:$D, BW$2))</f>
        <v>0.111625646710618</v>
      </c>
      <c r="BX30" s="335">
        <f>$I30*IF($G30="Pickup", SUMIFS(NewEmisData!J:J, NewEmisData!$A:$A, "Pickup", NewEmisData!$B:$B, $A30, NewEmisData!$C:$C, $H30, NewEmisData!$D:$D, BX$2), SUMIFS(NewEmisData!J:J, NewEmisData!$A:$A, "LDV", NewEmisData!$B:$B, $A30, NewEmisData!$C:$C, $H30, NewEmisData!$D:$D, BX$2))</f>
        <v>0.13327231851045501</v>
      </c>
      <c r="BY30" s="335">
        <f>$I30*IF($G30="Pickup", SUMIFS(NewEmisData!K:K, NewEmisData!$A:$A, "Pickup", NewEmisData!$B:$B, $A30, NewEmisData!$C:$C, $H30, NewEmisData!$D:$D, BY$2), SUMIFS(NewEmisData!K:K, NewEmisData!$A:$A, "LDV", NewEmisData!$B:$B, $A30, NewEmisData!$C:$C, $H30, NewEmisData!$D:$D, BY$2))</f>
        <v>0.14972574068165501</v>
      </c>
      <c r="BZ30" s="335">
        <f>$I30*IF($G30="Pickup", SUMIFS(NewEmisData!L:L, NewEmisData!$A:$A, "Pickup", NewEmisData!$B:$B, $A30, NewEmisData!$C:$C, $H30, NewEmisData!$D:$D, BZ$2), SUMIFS(NewEmisData!L:L, NewEmisData!$A:$A, "LDV", NewEmisData!$B:$B, $A30, NewEmisData!$C:$C, $H30, NewEmisData!$D:$D, BZ$2))</f>
        <v>0.15567917178582799</v>
      </c>
      <c r="CA30" s="335">
        <f>$I30*IF($G30="Pickup", SUMIFS(NewEmisData!M:M, NewEmisData!$A:$A, "Pickup", NewEmisData!$B:$B, $A30, NewEmisData!$C:$C, $H30, NewEmisData!$D:$D, CA$2), SUMIFS(NewEmisData!M:M, NewEmisData!$A:$A, "LDV", NewEmisData!$B:$B, $A30, NewEmisData!$C:$C, $H30, NewEmisData!$D:$D, CA$2))</f>
        <v>0.16731991889835501</v>
      </c>
      <c r="CB30" s="335">
        <v>6.7324914528478774E-2</v>
      </c>
      <c r="CC30" s="335">
        <f>$I30*IF($G30="Pickup", SUMIFS(NewEmisData!E:E, NewEmisData!$A:$A, "Pickup", NewEmisData!$B:$B, $A30, NewEmisData!$C:$C, $H30, NewEmisData!$D:$D, CC$2), SUMIFS(NewEmisData!E:E, NewEmisData!$A:$A, "LDV", NewEmisData!$B:$B, $A30, NewEmisData!$C:$C, $H30, NewEmisData!$D:$D, CC$2))</f>
        <v>1.8744288340151301E-2</v>
      </c>
      <c r="CD30" s="335">
        <f>$I30*IF($G30="Pickup", SUMIFS(NewEmisData!F:F, NewEmisData!$A:$A, "Pickup", NewEmisData!$B:$B, $A30, NewEmisData!$C:$C, $H30, NewEmisData!$D:$D, CD$2), SUMIFS(NewEmisData!F:F, NewEmisData!$A:$A, "LDV", NewEmisData!$B:$B, $A30, NewEmisData!$C:$C, $H30, NewEmisData!$D:$D, CD$2))</f>
        <v>1.87443184019199E-2</v>
      </c>
      <c r="CE30" s="335">
        <f>$I30*IF($G30="Pickup", SUMIFS(NewEmisData!G:G, NewEmisData!$A:$A, "Pickup", NewEmisData!$B:$B, $A30, NewEmisData!$C:$C, $H30, NewEmisData!$D:$D, CE$2), SUMIFS(NewEmisData!G:G, NewEmisData!$A:$A, "LDV", NewEmisData!$B:$B, $A30, NewEmisData!$C:$C, $H30, NewEmisData!$D:$D, CE$2))</f>
        <v>2.1533410605215301E-2</v>
      </c>
      <c r="CF30" s="335">
        <f>$I30*IF($G30="Pickup", SUMIFS(NewEmisData!H:H, NewEmisData!$A:$A, "Pickup", NewEmisData!$B:$B, $A30, NewEmisData!$C:$C, $H30, NewEmisData!$D:$D, CF$2), SUMIFS(NewEmisData!H:H, NewEmisData!$A:$A, "LDV", NewEmisData!$B:$B, $A30, NewEmisData!$C:$C, $H30, NewEmisData!$D:$D, CF$2))</f>
        <v>2.2190394081474701E-2</v>
      </c>
      <c r="CG30" s="335">
        <f>$I30*IF($G30="Pickup", SUMIFS(NewEmisData!I:I, NewEmisData!$A:$A, "Pickup", NewEmisData!$B:$B, $A30, NewEmisData!$C:$C, $H30, NewEmisData!$D:$D, CG$2), SUMIFS(NewEmisData!I:I, NewEmisData!$A:$A, "LDV", NewEmisData!$B:$B, $A30, NewEmisData!$C:$C, $H30, NewEmisData!$D:$D, CG$2))</f>
        <v>2.4069890362633298E-2</v>
      </c>
      <c r="CH30" s="335">
        <f>$I30*IF($G30="Pickup", SUMIFS(NewEmisData!J:J, NewEmisData!$A:$A, "Pickup", NewEmisData!$B:$B, $A30, NewEmisData!$C:$C, $H30, NewEmisData!$D:$D, CH$2), SUMIFS(NewEmisData!J:J, NewEmisData!$A:$A, "LDV", NewEmisData!$B:$B, $A30, NewEmisData!$C:$C, $H30, NewEmisData!$D:$D, CH$2))</f>
        <v>2.51391279045017E-2</v>
      </c>
      <c r="CI30" s="335">
        <f>$I30*IF($G30="Pickup", SUMIFS(NewEmisData!K:K, NewEmisData!$A:$A, "Pickup", NewEmisData!$B:$B, $A30, NewEmisData!$C:$C, $H30, NewEmisData!$D:$D, CI$2), SUMIFS(NewEmisData!K:K, NewEmisData!$A:$A, "LDV", NewEmisData!$B:$B, $A30, NewEmisData!$C:$C, $H30, NewEmisData!$D:$D, CI$2))</f>
        <v>2.5486378596443E-2</v>
      </c>
      <c r="CJ30" s="335">
        <f>$I30*IF($G30="Pickup", SUMIFS(NewEmisData!L:L, NewEmisData!$A:$A, "Pickup", NewEmisData!$B:$B, $A30, NewEmisData!$C:$C, $H30, NewEmisData!$D:$D, CJ$2), SUMIFS(NewEmisData!L:L, NewEmisData!$A:$A, "LDV", NewEmisData!$B:$B, $A30, NewEmisData!$C:$C, $H30, NewEmisData!$D:$D, CJ$2))</f>
        <v>2.5555207964834799E-2</v>
      </c>
      <c r="CK30" s="335">
        <f>$I30*IF($G30="Pickup", SUMIFS(NewEmisData!M:M, NewEmisData!$A:$A, "Pickup", NewEmisData!$B:$B, $A30, NewEmisData!$C:$C, $H30, NewEmisData!$D:$D, CK$2), SUMIFS(NewEmisData!M:M, NewEmisData!$A:$A, "LDV", NewEmisData!$B:$B, $A30, NewEmisData!$C:$C, $H30, NewEmisData!$D:$D, CK$2))</f>
        <v>2.5589747988834202E-2</v>
      </c>
      <c r="CL30" s="335">
        <v>2.0846527000014766E-2</v>
      </c>
      <c r="CM30" s="335">
        <f>$I30*IF($G30="Pickup", SUMIFS(NewEmisData!E:E, NewEmisData!$A:$A, "Pickup", NewEmisData!$B:$B, $A30, NewEmisData!$C:$C, $H30, NewEmisData!$D:$D, CM$2), SUMIFS(NewEmisData!E:E, NewEmisData!$A:$A, "LDV", NewEmisData!$B:$B, $A30, NewEmisData!$C:$C, $H30, NewEmisData!$D:$D, CM$2))</f>
        <v>6.0586256603843902E-3</v>
      </c>
      <c r="CN30" s="335">
        <f>$I30*IF($G30="Pickup", SUMIFS(NewEmisData!F:F, NewEmisData!$A:$A, "Pickup", NewEmisData!$B:$B, $A30, NewEmisData!$C:$C, $H30, NewEmisData!$D:$D, CN$2), SUMIFS(NewEmisData!F:F, NewEmisData!$A:$A, "LDV", NewEmisData!$B:$B, $A30, NewEmisData!$C:$C, $H30, NewEmisData!$D:$D, CN$2))</f>
        <v>6.2537513362051298E-3</v>
      </c>
      <c r="CO30" s="335">
        <f>$I30*IF($G30="Pickup", SUMIFS(NewEmisData!G:G, NewEmisData!$A:$A, "Pickup", NewEmisData!$B:$B, $A30, NewEmisData!$C:$C, $H30, NewEmisData!$D:$D, CO$2), SUMIFS(NewEmisData!G:G, NewEmisData!$A:$A, "LDV", NewEmisData!$B:$B, $A30, NewEmisData!$C:$C, $H30, NewEmisData!$D:$D, CO$2))</f>
        <v>6.80614663939446E-3</v>
      </c>
      <c r="CP30" s="335">
        <f>$I30*IF($G30="Pickup", SUMIFS(NewEmisData!H:H, NewEmisData!$A:$A, "Pickup", NewEmisData!$B:$B, $A30, NewEmisData!$C:$C, $H30, NewEmisData!$D:$D, CP$2), SUMIFS(NewEmisData!H:H, NewEmisData!$A:$A, "LDV", NewEmisData!$B:$B, $A30, NewEmisData!$C:$C, $H30, NewEmisData!$D:$D, CP$2))</f>
        <v>6.9736830779963798E-3</v>
      </c>
      <c r="CQ30" s="335">
        <f>$I30*IF($G30="Pickup", SUMIFS(NewEmisData!I:I, NewEmisData!$A:$A, "Pickup", NewEmisData!$B:$B, $A30, NewEmisData!$C:$C, $H30, NewEmisData!$D:$D, CQ$2), SUMIFS(NewEmisData!I:I, NewEmisData!$A:$A, "LDV", NewEmisData!$B:$B, $A30, NewEmisData!$C:$C, $H30, NewEmisData!$D:$D, CQ$2))</f>
        <v>7.2238049352861501E-3</v>
      </c>
      <c r="CR30" s="335">
        <f>$I30*IF($G30="Pickup", SUMIFS(NewEmisData!J:J, NewEmisData!$A:$A, "Pickup", NewEmisData!$B:$B, $A30, NewEmisData!$C:$C, $H30, NewEmisData!$D:$D, CR$2), SUMIFS(NewEmisData!J:J, NewEmisData!$A:$A, "LDV", NewEmisData!$B:$B, $A30, NewEmisData!$C:$C, $H30, NewEmisData!$D:$D, CR$2))</f>
        <v>7.4694271682748297E-3</v>
      </c>
      <c r="CS30" s="335">
        <f>$I30*IF($G30="Pickup", SUMIFS(NewEmisData!K:K, NewEmisData!$A:$A, "Pickup", NewEmisData!$B:$B, $A30, NewEmisData!$C:$C, $H30, NewEmisData!$D:$D, CS$2), SUMIFS(NewEmisData!K:K, NewEmisData!$A:$A, "LDV", NewEmisData!$B:$B, $A30, NewEmisData!$C:$C, $H30, NewEmisData!$D:$D, CS$2))</f>
        <v>7.5984944292585002E-3</v>
      </c>
      <c r="CT30" s="335">
        <f>$I30*IF($G30="Pickup", SUMIFS(NewEmisData!L:L, NewEmisData!$A:$A, "Pickup", NewEmisData!$B:$B, $A30, NewEmisData!$C:$C, $H30, NewEmisData!$D:$D, CT$2), SUMIFS(NewEmisData!L:L, NewEmisData!$A:$A, "LDV", NewEmisData!$B:$B, $A30, NewEmisData!$C:$C, $H30, NewEmisData!$D:$D, CT$2))</f>
        <v>7.6419049905203E-3</v>
      </c>
      <c r="CU30" s="335">
        <f>$I30*IF($G30="Pickup", SUMIFS(NewEmisData!M:M, NewEmisData!$A:$A, "Pickup", NewEmisData!$B:$B, $A30, NewEmisData!$C:$C, $H30, NewEmisData!$D:$D, CU$2), SUMIFS(NewEmisData!M:M, NewEmisData!$A:$A, "LDV", NewEmisData!$B:$B, $A30, NewEmisData!$C:$C, $H30, NewEmisData!$D:$D, CU$2))</f>
        <v>7.6983175372303996E-3</v>
      </c>
      <c r="CV30" s="335">
        <v>5.2034722767286493E-3</v>
      </c>
      <c r="CW30" s="335">
        <v>2.3565166490963768E-3</v>
      </c>
      <c r="CX30" s="335">
        <v>1.9673319546263789E-3</v>
      </c>
      <c r="CY30" s="335">
        <v>1.6026857138538807E-3</v>
      </c>
      <c r="CZ30" s="335">
        <v>1.3411753569780424E-3</v>
      </c>
      <c r="DA30" s="335">
        <v>1.0123523956178946E-3</v>
      </c>
      <c r="DB30" s="335">
        <v>7.9852111520206551E-4</v>
      </c>
      <c r="DC30" s="335">
        <v>7.6707942200167378E-4</v>
      </c>
      <c r="DD30" s="335">
        <v>7.5828050366392866E-4</v>
      </c>
      <c r="DE30" s="335">
        <v>7.5710079606015706E-4</v>
      </c>
      <c r="DF30" s="335">
        <v>7.5710079606015706E-4</v>
      </c>
      <c r="DG30" s="335">
        <f>$I30*IF($G30="Pickup", SUMIFS(NewEmisData!E:E, NewEmisData!$A:$A, "Pickup", NewEmisData!$B:$B, $A30, NewEmisData!$C:$C, $H30, NewEmisData!$D:$D, DG$2), SUMIFS(NewEmisData!E:E, NewEmisData!$A:$A, "LDV", NewEmisData!$B:$B, $A30, NewEmisData!$C:$C, $H30, NewEmisData!$D:$D, DG$2))</f>
        <v>0</v>
      </c>
      <c r="DH30" s="335">
        <f>$I30*IF($G30="Pickup", SUMIFS(NewEmisData!F:F, NewEmisData!$A:$A, "Pickup", NewEmisData!$B:$B, $A30, NewEmisData!$C:$C, $H30, NewEmisData!$D:$D, DH$2), SUMIFS(NewEmisData!F:F, NewEmisData!$A:$A, "LDV", NewEmisData!$B:$B, $A30, NewEmisData!$C:$C, $H30, NewEmisData!$D:$D, DH$2))</f>
        <v>0</v>
      </c>
      <c r="DI30" s="335">
        <f>$I30*IF($G30="Pickup", SUMIFS(NewEmisData!G:G, NewEmisData!$A:$A, "Pickup", NewEmisData!$B:$B, $A30, NewEmisData!$C:$C, $H30, NewEmisData!$D:$D, DI$2), SUMIFS(NewEmisData!G:G, NewEmisData!$A:$A, "LDV", NewEmisData!$B:$B, $A30, NewEmisData!$C:$C, $H30, NewEmisData!$D:$D, DI$2))</f>
        <v>0</v>
      </c>
      <c r="DJ30" s="335">
        <f>$I30*IF($G30="Pickup", SUMIFS(NewEmisData!H:H, NewEmisData!$A:$A, "Pickup", NewEmisData!$B:$B, $A30, NewEmisData!$C:$C, $H30, NewEmisData!$D:$D, DJ$2), SUMIFS(NewEmisData!H:H, NewEmisData!$A:$A, "LDV", NewEmisData!$B:$B, $A30, NewEmisData!$C:$C, $H30, NewEmisData!$D:$D, DJ$2))</f>
        <v>0</v>
      </c>
      <c r="DK30" s="335">
        <f>$I30*IF($G30="Pickup", SUMIFS(NewEmisData!I:I, NewEmisData!$A:$A, "Pickup", NewEmisData!$B:$B, $A30, NewEmisData!$C:$C, $H30, NewEmisData!$D:$D, DK$2), SUMIFS(NewEmisData!I:I, NewEmisData!$A:$A, "LDV", NewEmisData!$B:$B, $A30, NewEmisData!$C:$C, $H30, NewEmisData!$D:$D, DK$2))</f>
        <v>0</v>
      </c>
      <c r="DL30" s="335">
        <f>$I30*IF($G30="Pickup", SUMIFS(NewEmisData!J:J, NewEmisData!$A:$A, "Pickup", NewEmisData!$B:$B, $A30, NewEmisData!$C:$C, $H30, NewEmisData!$D:$D, DL$2), SUMIFS(NewEmisData!J:J, NewEmisData!$A:$A, "LDV", NewEmisData!$B:$B, $A30, NewEmisData!$C:$C, $H30, NewEmisData!$D:$D, DL$2))</f>
        <v>0</v>
      </c>
      <c r="DM30" s="335">
        <f>$I30*IF($G30="Pickup", SUMIFS(NewEmisData!K:K, NewEmisData!$A:$A, "Pickup", NewEmisData!$B:$B, $A30, NewEmisData!$C:$C, $H30, NewEmisData!$D:$D, DM$2), SUMIFS(NewEmisData!K:K, NewEmisData!$A:$A, "LDV", NewEmisData!$B:$B, $A30, NewEmisData!$C:$C, $H30, NewEmisData!$D:$D, DM$2))</f>
        <v>0</v>
      </c>
      <c r="DN30" s="335">
        <f>$I30*IF($G30="Pickup", SUMIFS(NewEmisData!L:L, NewEmisData!$A:$A, "Pickup", NewEmisData!$B:$B, $A30, NewEmisData!$C:$C, $H30, NewEmisData!$D:$D, DN$2), SUMIFS(NewEmisData!L:L, NewEmisData!$A:$A, "LDV", NewEmisData!$B:$B, $A30, NewEmisData!$C:$C, $H30, NewEmisData!$D:$D, DN$2))</f>
        <v>0</v>
      </c>
      <c r="DO30" s="335">
        <f>$I30*IF($G30="Pickup", SUMIFS(NewEmisData!M:M, NewEmisData!$A:$A, "Pickup", NewEmisData!$B:$B, $A30, NewEmisData!$C:$C, $H30, NewEmisData!$D:$D, DO$2), SUMIFS(NewEmisData!M:M, NewEmisData!$A:$A, "LDV", NewEmisData!$B:$B, $A30, NewEmisData!$C:$C, $H30, NewEmisData!$D:$D, DO$2))</f>
        <v>0</v>
      </c>
      <c r="DP30" s="335">
        <v>1.5469500255793939E-3</v>
      </c>
      <c r="DQ30" s="335">
        <f>$I30*IF($G30="Pickup", SUMIFS(NewEmisData!E:E, NewEmisData!$A:$A, "Pickup", NewEmisData!$B:$B, $A30, NewEmisData!$C:$C, $H30, NewEmisData!$D:$D, DQ$2), SUMIFS(NewEmisData!E:E, NewEmisData!$A:$A, "LDV", NewEmisData!$B:$B, $A30, NewEmisData!$C:$C, $H30, NewEmisData!$D:$D, DQ$2))</f>
        <v>1.9861767714788401E-2</v>
      </c>
      <c r="DR30" s="335">
        <f>$I30*IF($G30="Pickup", SUMIFS(NewEmisData!F:F, NewEmisData!$A:$A, "Pickup", NewEmisData!$B:$B, $A30, NewEmisData!$C:$C, $H30, NewEmisData!$D:$D, DR$2), SUMIFS(NewEmisData!F:F, NewEmisData!$A:$A, "LDV", NewEmisData!$B:$B, $A30, NewEmisData!$C:$C, $H30, NewEmisData!$D:$D, DR$2))</f>
        <v>1.6826002646991401E-2</v>
      </c>
      <c r="DS30" s="335">
        <f>$I30*IF($G30="Pickup", SUMIFS(NewEmisData!G:G, NewEmisData!$A:$A, "Pickup", NewEmisData!$B:$B, $A30, NewEmisData!$C:$C, $H30, NewEmisData!$D:$D, DS$2), SUMIFS(NewEmisData!G:G, NewEmisData!$A:$A, "LDV", NewEmisData!$B:$B, $A30, NewEmisData!$C:$C, $H30, NewEmisData!$D:$D, DS$2))</f>
        <v>1.4540062445343701E-2</v>
      </c>
      <c r="DT30" s="335">
        <f>$I30*IF($G30="Pickup", SUMIFS(NewEmisData!H:H, NewEmisData!$A:$A, "Pickup", NewEmisData!$B:$B, $A30, NewEmisData!$C:$C, $H30, NewEmisData!$D:$D, DT$2), SUMIFS(NewEmisData!H:H, NewEmisData!$A:$A, "LDV", NewEmisData!$B:$B, $A30, NewEmisData!$C:$C, $H30, NewEmisData!$D:$D, DT$2))</f>
        <v>1.0889127855739599E-2</v>
      </c>
      <c r="DU30" s="335">
        <f>$I30*IF($G30="Pickup", SUMIFS(NewEmisData!I:I, NewEmisData!$A:$A, "Pickup", NewEmisData!$B:$B, $A30, NewEmisData!$C:$C, $H30, NewEmisData!$D:$D, DU$2), SUMIFS(NewEmisData!I:I, NewEmisData!$A:$A, "LDV", NewEmisData!$B:$B, $A30, NewEmisData!$C:$C, $H30, NewEmisData!$D:$D, DU$2))</f>
        <v>9.2771581803737097E-3</v>
      </c>
      <c r="DV30" s="335">
        <f>$I30*IF($G30="Pickup", SUMIFS(NewEmisData!J:J, NewEmisData!$A:$A, "Pickup", NewEmisData!$B:$B, $A30, NewEmisData!$C:$C, $H30, NewEmisData!$D:$D, DV$2), SUMIFS(NewEmisData!J:J, NewEmisData!$A:$A, "LDV", NewEmisData!$B:$B, $A30, NewEmisData!$C:$C, $H30, NewEmisData!$D:$D, DV$2))</f>
        <v>8.6157906132964604E-3</v>
      </c>
      <c r="DW30" s="335">
        <f>$I30*IF($G30="Pickup", SUMIFS(NewEmisData!K:K, NewEmisData!$A:$A, "Pickup", NewEmisData!$B:$B, $A30, NewEmisData!$C:$C, $H30, NewEmisData!$D:$D, DW$2), SUMIFS(NewEmisData!K:K, NewEmisData!$A:$A, "LDV", NewEmisData!$B:$B, $A30, NewEmisData!$C:$C, $H30, NewEmisData!$D:$D, DW$2))</f>
        <v>8.2603947841698305E-3</v>
      </c>
      <c r="DX30" s="335">
        <f>$I30*IF($G30="Pickup", SUMIFS(NewEmisData!L:L, NewEmisData!$A:$A, "Pickup", NewEmisData!$B:$B, $A30, NewEmisData!$C:$C, $H30, NewEmisData!$D:$D, DX$2), SUMIFS(NewEmisData!L:L, NewEmisData!$A:$A, "LDV", NewEmisData!$B:$B, $A30, NewEmisData!$C:$C, $H30, NewEmisData!$D:$D, DX$2))</f>
        <v>8.1602779301112108E-3</v>
      </c>
      <c r="DY30" s="335">
        <f>$I30*IF($G30="Pickup", SUMIFS(NewEmisData!M:M, NewEmisData!$A:$A, "Pickup", NewEmisData!$B:$B, $A30, NewEmisData!$C:$C, $H30, NewEmisData!$D:$D, DY$2), SUMIFS(NewEmisData!M:M, NewEmisData!$A:$A, "LDV", NewEmisData!$B:$B, $A30, NewEmisData!$C:$C, $H30, NewEmisData!$D:$D, DY$2))</f>
        <v>8.1861829277557301E-3</v>
      </c>
      <c r="DZ30" s="335">
        <v>1.1249473833176088E-2</v>
      </c>
      <c r="EA30" s="335">
        <f t="shared" si="2"/>
        <v>429.196687290726</v>
      </c>
      <c r="EB30" s="335">
        <f t="shared" si="3"/>
        <v>413.92588742451602</v>
      </c>
      <c r="EC30" s="335">
        <f t="shared" si="4"/>
        <v>357.54354908822597</v>
      </c>
      <c r="ED30" s="335">
        <f t="shared" si="5"/>
        <v>312.70443872824399</v>
      </c>
      <c r="EE30" s="335">
        <f t="shared" si="6"/>
        <v>295.131332198753</v>
      </c>
      <c r="EF30" s="335">
        <f t="shared" si="7"/>
        <v>287.00250507201002</v>
      </c>
      <c r="EG30" s="335">
        <f t="shared" si="8"/>
        <v>280.70349092905099</v>
      </c>
      <c r="EH30" s="335">
        <f t="shared" si="9"/>
        <v>278.51705728958802</v>
      </c>
      <c r="EI30" s="335">
        <f t="shared" si="10"/>
        <v>278.75188774863398</v>
      </c>
      <c r="EJ30" s="335">
        <f t="shared" si="11"/>
        <v>0.20481362413718007</v>
      </c>
      <c r="EK30" s="335">
        <f t="shared" si="12"/>
        <v>4.7739662510445001E-2</v>
      </c>
      <c r="EL30" s="335">
        <f t="shared" si="13"/>
        <v>4.0222650933890998E-2</v>
      </c>
      <c r="EM30" s="335">
        <f t="shared" si="14"/>
        <v>3.7026013334327097E-2</v>
      </c>
      <c r="EN30" s="335">
        <f t="shared" si="15"/>
        <v>3.5721368498802003E-2</v>
      </c>
      <c r="EO30" s="335">
        <f t="shared" si="16"/>
        <v>3.9556628195455697E-2</v>
      </c>
      <c r="EP30" s="335">
        <f t="shared" si="17"/>
        <v>4.0892160755087198E-2</v>
      </c>
      <c r="EQ30" s="335">
        <f t="shared" si="18"/>
        <v>3.9809174920499499E-2</v>
      </c>
      <c r="ER30" s="335">
        <f t="shared" si="19"/>
        <v>3.9117125993598102E-2</v>
      </c>
      <c r="ES30" s="335">
        <f t="shared" si="20"/>
        <v>3.9686464950090997E-2</v>
      </c>
      <c r="ET30" s="335">
        <f t="shared" si="21"/>
        <v>5.7317908516770433E-2</v>
      </c>
      <c r="EU30" s="335">
        <f t="shared" si="22"/>
        <v>4.5442372364522896E-3</v>
      </c>
      <c r="EV30" s="335">
        <f t="shared" si="23"/>
        <v>4.3825669717421E-3</v>
      </c>
      <c r="EW30" s="335">
        <f t="shared" si="24"/>
        <v>2.75316137470643E-3</v>
      </c>
      <c r="EX30" s="335">
        <f t="shared" si="25"/>
        <v>2.4078903553578401E-3</v>
      </c>
      <c r="EY30" s="335">
        <f t="shared" si="26"/>
        <v>2.27257345888271E-3</v>
      </c>
      <c r="EZ30" s="335">
        <f t="shared" si="27"/>
        <v>2.2099795405175798E-3</v>
      </c>
      <c r="FA30" s="335">
        <f t="shared" si="28"/>
        <v>2.16147670002603E-3</v>
      </c>
      <c r="FB30" s="335">
        <f t="shared" si="29"/>
        <v>2.1446401853113602E-3</v>
      </c>
      <c r="FC30" s="335">
        <f t="shared" si="30"/>
        <v>2.1464475654284099E-3</v>
      </c>
      <c r="FD30" s="335">
        <f t="shared" si="31"/>
        <v>1.971385326188381E-3</v>
      </c>
      <c r="FE30" s="335">
        <f t="shared" si="32"/>
        <v>6.8718020723861406E-2</v>
      </c>
      <c r="FF30" s="335">
        <f t="shared" si="33"/>
        <v>6.8726817375946297E-2</v>
      </c>
      <c r="FG30" s="335">
        <f t="shared" si="34"/>
        <v>7.5053777430390503E-2</v>
      </c>
      <c r="FH30" s="335">
        <f t="shared" si="35"/>
        <v>7.4787483412829606E-2</v>
      </c>
      <c r="FI30" s="335">
        <f t="shared" si="36"/>
        <v>7.4715797469106393E-2</v>
      </c>
      <c r="FJ30" s="335">
        <f t="shared" si="37"/>
        <v>7.4683474858337304E-2</v>
      </c>
      <c r="FK30" s="335">
        <f t="shared" si="38"/>
        <v>7.4519830404688694E-2</v>
      </c>
      <c r="FL30" s="335">
        <f t="shared" si="39"/>
        <v>7.4375705674705195E-2</v>
      </c>
      <c r="FM30" s="335">
        <f t="shared" si="40"/>
        <v>7.4367996322656102E-2</v>
      </c>
      <c r="FN30" s="335">
        <f t="shared" si="41"/>
        <v>3.3278806736294783E-2</v>
      </c>
      <c r="FO30" s="335">
        <f t="shared" si="42"/>
        <v>1.04003337420696E-2</v>
      </c>
      <c r="FP30" s="335">
        <f t="shared" si="43"/>
        <v>1.04081158830562E-2</v>
      </c>
      <c r="FQ30" s="335">
        <f t="shared" si="44"/>
        <v>1.1052941096405E-2</v>
      </c>
      <c r="FR30" s="335">
        <f t="shared" si="45"/>
        <v>1.0817163462008301E-2</v>
      </c>
      <c r="FS30" s="335">
        <f t="shared" si="46"/>
        <v>1.0753769380543701E-2</v>
      </c>
      <c r="FT30" s="335">
        <f t="shared" si="47"/>
        <v>1.07252399459136E-2</v>
      </c>
      <c r="FU30" s="335">
        <f t="shared" si="48"/>
        <v>1.05804069130733E-2</v>
      </c>
      <c r="FV30" s="335">
        <f t="shared" si="49"/>
        <v>1.04530345160975E-2</v>
      </c>
      <c r="FW30" s="335">
        <f t="shared" si="50"/>
        <v>1.04461903633429E-2</v>
      </c>
      <c r="FX30" s="335">
        <f t="shared" si="51"/>
        <v>6.8948154849121281E-3</v>
      </c>
    </row>
    <row r="31" spans="1:180" x14ac:dyDescent="0.2">
      <c r="A31" s="305" t="str">
        <f>_xlfn.CONCAT(IF(LEFT(TRIM(A30),1)="*", "*R", "R"), 1+RIGHT(TRIM(A30),1))</f>
        <v>R3</v>
      </c>
      <c r="B31" s="305" t="str">
        <f t="shared" ref="B31:B34" si="73">B30</f>
        <v>TLCETHX11</v>
      </c>
      <c r="C31" s="305" t="str">
        <f t="shared" ref="C31:C34" si="74">C30</f>
        <v>TL.E85X.C.ETHX.2011</v>
      </c>
      <c r="D31" s="301" t="str">
        <f t="shared" ref="D31:D34" si="75">D30</f>
        <v>bn-vmt, bn-vmt/a</v>
      </c>
      <c r="E31" s="301" t="str">
        <f t="shared" ref="E31:E34" si="76">E30</f>
        <v>TLE85X</v>
      </c>
      <c r="F31" s="301" t="str">
        <f t="shared" ref="F31:F34" si="77">F30</f>
        <v>TL</v>
      </c>
      <c r="G31" s="315" t="s">
        <v>815</v>
      </c>
      <c r="H31" s="315" t="s">
        <v>817</v>
      </c>
      <c r="I31" s="315">
        <v>1</v>
      </c>
      <c r="J31" s="315" t="str">
        <f t="shared" si="52"/>
        <v>Compact car-E85</v>
      </c>
      <c r="K31" s="335">
        <f>$I31*IF($G31="Pickup", SUMIFS(NewEmisData!E:E, NewEmisData!$A:$A, "Pickup", NewEmisData!$B:$B, $A31, NewEmisData!$C:$C, $H31, NewEmisData!$D:$D, K$2), SUMIFS(NewEmisData!E:E, NewEmisData!$A:$A, "LDV", NewEmisData!$B:$B, $A31, NewEmisData!$C:$C, $H31, NewEmisData!$D:$D, K$2))</f>
        <v>394.83751183448101</v>
      </c>
      <c r="L31" s="335">
        <f>$I31*IF($G31="Pickup", SUMIFS(NewEmisData!F:F, NewEmisData!$A:$A, "Pickup", NewEmisData!$B:$B, $A31, NewEmisData!$C:$C, $H31, NewEmisData!$D:$D, L$2), SUMIFS(NewEmisData!F:F, NewEmisData!$A:$A, "LDV", NewEmisData!$B:$B, $A31, NewEmisData!$C:$C, $H31, NewEmisData!$D:$D, L$2))</f>
        <v>382.24571125104399</v>
      </c>
      <c r="M31" s="335">
        <f>$I31*IF($G31="Pickup", SUMIFS(NewEmisData!G:G, NewEmisData!$A:$A, "Pickup", NewEmisData!$B:$B, $A31, NewEmisData!$C:$C, $H31, NewEmisData!$D:$D, M$2), SUMIFS(NewEmisData!G:G, NewEmisData!$A:$A, "LDV", NewEmisData!$B:$B, $A31, NewEmisData!$C:$C, $H31, NewEmisData!$D:$D, M$2))</f>
        <v>311.20898804842699</v>
      </c>
      <c r="N31" s="335">
        <f>$I31*IF($G31="Pickup", SUMIFS(NewEmisData!H:H, NewEmisData!$A:$A, "Pickup", NewEmisData!$B:$B, $A31, NewEmisData!$C:$C, $H31, NewEmisData!$D:$D, N$2), SUMIFS(NewEmisData!H:H, NewEmisData!$A:$A, "LDV", NewEmisData!$B:$B, $A31, NewEmisData!$C:$C, $H31, NewEmisData!$D:$D, N$2))</f>
        <v>272.03741746452602</v>
      </c>
      <c r="O31" s="335">
        <f>$I31*IF($G31="Pickup", SUMIFS(NewEmisData!I:I, NewEmisData!$A:$A, "Pickup", NewEmisData!$B:$B, $A31, NewEmisData!$C:$C, $H31, NewEmisData!$D:$D, O$2), SUMIFS(NewEmisData!I:I, NewEmisData!$A:$A, "LDV", NewEmisData!$B:$B, $A31, NewEmisData!$C:$C, $H31, NewEmisData!$D:$D, O$2))</f>
        <v>256.63322215887302</v>
      </c>
      <c r="P31" s="335">
        <f>$I31*IF($G31="Pickup", SUMIFS(NewEmisData!J:J, NewEmisData!$A:$A, "Pickup", NewEmisData!$B:$B, $A31, NewEmisData!$C:$C, $H31, NewEmisData!$D:$D, P$2), SUMIFS(NewEmisData!J:J, NewEmisData!$A:$A, "LDV", NewEmisData!$B:$B, $A31, NewEmisData!$C:$C, $H31, NewEmisData!$D:$D, P$2))</f>
        <v>249.47351911251101</v>
      </c>
      <c r="Q31" s="335">
        <f>$I31*IF($G31="Pickup", SUMIFS(NewEmisData!K:K, NewEmisData!$A:$A, "Pickup", NewEmisData!$B:$B, $A31, NewEmisData!$C:$C, $H31, NewEmisData!$D:$D, Q$2), SUMIFS(NewEmisData!K:K, NewEmisData!$A:$A, "LDV", NewEmisData!$B:$B, $A31, NewEmisData!$C:$C, $H31, NewEmisData!$D:$D, Q$2))</f>
        <v>243.947047715764</v>
      </c>
      <c r="R31" s="335">
        <f>$I31*IF($G31="Pickup", SUMIFS(NewEmisData!L:L, NewEmisData!$A:$A, "Pickup", NewEmisData!$B:$B, $A31, NewEmisData!$C:$C, $H31, NewEmisData!$D:$D, R$2), SUMIFS(NewEmisData!L:L, NewEmisData!$A:$A, "LDV", NewEmisData!$B:$B, $A31, NewEmisData!$C:$C, $H31, NewEmisData!$D:$D, R$2))</f>
        <v>242.03087756441701</v>
      </c>
      <c r="S31" s="335">
        <f>$I31*IF($G31="Pickup", SUMIFS(NewEmisData!M:M, NewEmisData!$A:$A, "Pickup", NewEmisData!$B:$B, $A31, NewEmisData!$C:$C, $H31, NewEmisData!$D:$D, S$2), SUMIFS(NewEmisData!M:M, NewEmisData!$A:$A, "LDV", NewEmisData!$B:$B, $A31, NewEmisData!$C:$C, $H31, NewEmisData!$D:$D, S$2))</f>
        <v>242.21948488777301</v>
      </c>
      <c r="T31" s="335">
        <v>0.20481362413718007</v>
      </c>
      <c r="U31" s="335">
        <f>$I31*IF($G31="Pickup", SUMIFS(NewEmisData!E:E, NewEmisData!$A:$A, "Pickup", NewEmisData!$B:$B, $A31, NewEmisData!$C:$C, $H31, NewEmisData!$D:$D, U$2), SUMIFS(NewEmisData!E:E, NewEmisData!$A:$A, "LDV", NewEmisData!$B:$B, $A31, NewEmisData!$C:$C, $H31, NewEmisData!$D:$D, U$2))</f>
        <v>4.1722988994872201E-2</v>
      </c>
      <c r="V31" s="335">
        <f>$I31*IF($G31="Pickup", SUMIFS(NewEmisData!F:F, NewEmisData!$A:$A, "Pickup", NewEmisData!$B:$B, $A31, NewEmisData!$C:$C, $H31, NewEmisData!$D:$D, V$2), SUMIFS(NewEmisData!F:F, NewEmisData!$A:$A, "LDV", NewEmisData!$B:$B, $A31, NewEmisData!$C:$C, $H31, NewEmisData!$D:$D, V$2))</f>
        <v>3.46409702122705E-2</v>
      </c>
      <c r="W31" s="335">
        <f>$I31*IF($G31="Pickup", SUMIFS(NewEmisData!G:G, NewEmisData!$A:$A, "Pickup", NewEmisData!$B:$B, $A31, NewEmisData!$C:$C, $H31, NewEmisData!$D:$D, W$2), SUMIFS(NewEmisData!G:G, NewEmisData!$A:$A, "LDV", NewEmisData!$B:$B, $A31, NewEmisData!$C:$C, $H31, NewEmisData!$D:$D, W$2))</f>
        <v>3.2406542165289903E-2</v>
      </c>
      <c r="X31" s="335">
        <f>$I31*IF($G31="Pickup", SUMIFS(NewEmisData!H:H, NewEmisData!$A:$A, "Pickup", NewEmisData!$B:$B, $A31, NewEmisData!$C:$C, $H31, NewEmisData!$D:$D, X$2), SUMIFS(NewEmisData!H:H, NewEmisData!$A:$A, "LDV", NewEmisData!$B:$B, $A31, NewEmisData!$C:$C, $H31, NewEmisData!$D:$D, X$2))</f>
        <v>3.0987315768082901E-2</v>
      </c>
      <c r="Y31" s="335">
        <f>$I31*IF($G31="Pickup", SUMIFS(NewEmisData!I:I, NewEmisData!$A:$A, "Pickup", NewEmisData!$B:$B, $A31, NewEmisData!$C:$C, $H31, NewEmisData!$D:$D, Y$2), SUMIFS(NewEmisData!I:I, NewEmisData!$A:$A, "LDV", NewEmisData!$B:$B, $A31, NewEmisData!$C:$C, $H31, NewEmisData!$D:$D, Y$2))</f>
        <v>3.42812868295745E-2</v>
      </c>
      <c r="Z31" s="335">
        <f>$I31*IF($G31="Pickup", SUMIFS(NewEmisData!J:J, NewEmisData!$A:$A, "Pickup", NewEmisData!$B:$B, $A31, NewEmisData!$C:$C, $H31, NewEmisData!$D:$D, Z$2), SUMIFS(NewEmisData!J:J, NewEmisData!$A:$A, "LDV", NewEmisData!$B:$B, $A31, NewEmisData!$C:$C, $H31, NewEmisData!$D:$D, Z$2))</f>
        <v>3.5241041104630097E-2</v>
      </c>
      <c r="AA31" s="335">
        <f>$I31*IF($G31="Pickup", SUMIFS(NewEmisData!K:K, NewEmisData!$A:$A, "Pickup", NewEmisData!$B:$B, $A31, NewEmisData!$C:$C, $H31, NewEmisData!$D:$D, AA$2), SUMIFS(NewEmisData!K:K, NewEmisData!$A:$A, "LDV", NewEmisData!$B:$B, $A31, NewEmisData!$C:$C, $H31, NewEmisData!$D:$D, AA$2))</f>
        <v>3.4104926459791303E-2</v>
      </c>
      <c r="AB31" s="335">
        <f>$I31*IF($G31="Pickup", SUMIFS(NewEmisData!L:L, NewEmisData!$A:$A, "Pickup", NewEmisData!$B:$B, $A31, NewEmisData!$C:$C, $H31, NewEmisData!$D:$D, AB$2), SUMIFS(NewEmisData!L:L, NewEmisData!$A:$A, "LDV", NewEmisData!$B:$B, $A31, NewEmisData!$C:$C, $H31, NewEmisData!$D:$D, AB$2))</f>
        <v>3.3427882317031102E-2</v>
      </c>
      <c r="AC31" s="335">
        <f>$I31*IF($G31="Pickup", SUMIFS(NewEmisData!M:M, NewEmisData!$A:$A, "Pickup", NewEmisData!$B:$B, $A31, NewEmisData!$C:$C, $H31, NewEmisData!$D:$D, AC$2), SUMIFS(NewEmisData!M:M, NewEmisData!$A:$A, "LDV", NewEmisData!$B:$B, $A31, NewEmisData!$C:$C, $H31, NewEmisData!$D:$D, AC$2))</f>
        <v>3.3891475717267E-2</v>
      </c>
      <c r="AD31" s="335">
        <v>5.7317908516770433E-2</v>
      </c>
      <c r="AE31" s="335">
        <f>$I31*IF($G31="Pickup", SUMIFS(NewEmisData!E:E, NewEmisData!$A:$A, "Pickup", NewEmisData!$B:$B, $A31, NewEmisData!$C:$C, $H31, NewEmisData!$D:$D, AE$2), SUMIFS(NewEmisData!E:E, NewEmisData!$A:$A, "LDV", NewEmisData!$B:$B, $A31, NewEmisData!$C:$C, $H31, NewEmisData!$D:$D, AE$2))</f>
        <v>4.18045875613407E-3</v>
      </c>
      <c r="AF31" s="335">
        <f>$I31*IF($G31="Pickup", SUMIFS(NewEmisData!F:F, NewEmisData!$A:$A, "Pickup", NewEmisData!$B:$B, $A31, NewEmisData!$C:$C, $H31, NewEmisData!$D:$D, AF$2), SUMIFS(NewEmisData!F:F, NewEmisData!$A:$A, "LDV", NewEmisData!$B:$B, $A31, NewEmisData!$C:$C, $H31, NewEmisData!$D:$D, AF$2))</f>
        <v>4.0471378457488504E-3</v>
      </c>
      <c r="AG31" s="335">
        <f>$I31*IF($G31="Pickup", SUMIFS(NewEmisData!G:G, NewEmisData!$A:$A, "Pickup", NewEmisData!$B:$B, $A31, NewEmisData!$C:$C, $H31, NewEmisData!$D:$D, AG$2), SUMIFS(NewEmisData!G:G, NewEmisData!$A:$A, "LDV", NewEmisData!$B:$B, $A31, NewEmisData!$C:$C, $H31, NewEmisData!$D:$D, AG$2))</f>
        <v>2.3963740356682502E-3</v>
      </c>
      <c r="AH31" s="335">
        <f>$I31*IF($G31="Pickup", SUMIFS(NewEmisData!H:H, NewEmisData!$A:$A, "Pickup", NewEmisData!$B:$B, $A31, NewEmisData!$C:$C, $H31, NewEmisData!$D:$D, AH$2), SUMIFS(NewEmisData!H:H, NewEmisData!$A:$A, "LDV", NewEmisData!$B:$B, $A31, NewEmisData!$C:$C, $H31, NewEmisData!$D:$D, AH$2))</f>
        <v>2.0947461612804202E-3</v>
      </c>
      <c r="AI31" s="335">
        <f>$I31*IF($G31="Pickup", SUMIFS(NewEmisData!I:I, NewEmisData!$A:$A, "Pickup", NewEmisData!$B:$B, $A31, NewEmisData!$C:$C, $H31, NewEmisData!$D:$D, AI$2), SUMIFS(NewEmisData!I:I, NewEmisData!$A:$A, "LDV", NewEmisData!$B:$B, $A31, NewEmisData!$C:$C, $H31, NewEmisData!$D:$D, AI$2))</f>
        <v>1.9761294738190999E-3</v>
      </c>
      <c r="AJ31" s="335">
        <f>$I31*IF($G31="Pickup", SUMIFS(NewEmisData!J:J, NewEmisData!$A:$A, "Pickup", NewEmisData!$B:$B, $A31, NewEmisData!$C:$C, $H31, NewEmisData!$D:$D, AJ$2), SUMIFS(NewEmisData!J:J, NewEmisData!$A:$A, "LDV", NewEmisData!$B:$B, $A31, NewEmisData!$C:$C, $H31, NewEmisData!$D:$D, AJ$2))</f>
        <v>1.9209993079262E-3</v>
      </c>
      <c r="AK31" s="335">
        <f>$I31*IF($G31="Pickup", SUMIFS(NewEmisData!K:K, NewEmisData!$A:$A, "Pickup", NewEmisData!$B:$B, $A31, NewEmisData!$C:$C, $H31, NewEmisData!$D:$D, AK$2), SUMIFS(NewEmisData!K:K, NewEmisData!$A:$A, "LDV", NewEmisData!$B:$B, $A31, NewEmisData!$C:$C, $H31, NewEmisData!$D:$D, AK$2))</f>
        <v>1.8784446265214399E-3</v>
      </c>
      <c r="AL31" s="335">
        <f>$I31*IF($G31="Pickup", SUMIFS(NewEmisData!L:L, NewEmisData!$A:$A, "Pickup", NewEmisData!$B:$B, $A31, NewEmisData!$C:$C, $H31, NewEmisData!$D:$D, AL$2), SUMIFS(NewEmisData!L:L, NewEmisData!$A:$A, "LDV", NewEmisData!$B:$B, $A31, NewEmisData!$C:$C, $H31, NewEmisData!$D:$D, AL$2))</f>
        <v>1.8636889724050101E-3</v>
      </c>
      <c r="AM31" s="335">
        <f>$I31*IF($G31="Pickup", SUMIFS(NewEmisData!M:M, NewEmisData!$A:$A, "Pickup", NewEmisData!$B:$B, $A31, NewEmisData!$C:$C, $H31, NewEmisData!$D:$D, AM$2), SUMIFS(NewEmisData!M:M, NewEmisData!$A:$A, "LDV", NewEmisData!$B:$B, $A31, NewEmisData!$C:$C, $H31, NewEmisData!$D:$D, AM$2))</f>
        <v>1.8651401165369901E-3</v>
      </c>
      <c r="AN31" s="335">
        <v>1.971385326188381E-3</v>
      </c>
      <c r="AO31" s="335">
        <f>$I31*IF($G31="Pickup", SUMIFS(NewEmisData!E:E, NewEmisData!$A:$A, "Pickup", NewEmisData!$B:$B, $A31, NewEmisData!$C:$C, $H31, NewEmisData!$D:$D, AO$2), SUMIFS(NewEmisData!E:E, NewEmisData!$A:$A, "LDV", NewEmisData!$B:$B, $A31, NewEmisData!$C:$C, $H31, NewEmisData!$D:$D, AO$2))</f>
        <v>5.70149509117601E-2</v>
      </c>
      <c r="AP31" s="335">
        <f>$I31*IF($G31="Pickup", SUMIFS(NewEmisData!F:F, NewEmisData!$A:$A, "Pickup", NewEmisData!$B:$B, $A31, NewEmisData!$C:$C, $H31, NewEmisData!$D:$D, AP$2), SUMIFS(NewEmisData!F:F, NewEmisData!$A:$A, "LDV", NewEmisData!$B:$B, $A31, NewEmisData!$C:$C, $H31, NewEmisData!$D:$D, AP$2))</f>
        <v>5.7021889138304603E-2</v>
      </c>
      <c r="AQ31" s="335">
        <f>$I31*IF($G31="Pickup", SUMIFS(NewEmisData!G:G, NewEmisData!$A:$A, "Pickup", NewEmisData!$B:$B, $A31, NewEmisData!$C:$C, $H31, NewEmisData!$D:$D, AQ$2), SUMIFS(NewEmisData!G:G, NewEmisData!$A:$A, "LDV", NewEmisData!$B:$B, $A31, NewEmisData!$C:$C, $H31, NewEmisData!$D:$D, AQ$2))</f>
        <v>5.7501606282491798E-2</v>
      </c>
      <c r="AR31" s="335">
        <f>$I31*IF($G31="Pickup", SUMIFS(NewEmisData!H:H, NewEmisData!$A:$A, "Pickup", NewEmisData!$B:$B, $A31, NewEmisData!$C:$C, $H31, NewEmisData!$D:$D, AR$2), SUMIFS(NewEmisData!H:H, NewEmisData!$A:$A, "LDV", NewEmisData!$B:$B, $A31, NewEmisData!$C:$C, $H31, NewEmisData!$D:$D, AR$2))</f>
        <v>5.7272335517784601E-2</v>
      </c>
      <c r="AS31" s="335">
        <f>$I31*IF($G31="Pickup", SUMIFS(NewEmisData!I:I, NewEmisData!$A:$A, "Pickup", NewEmisData!$B:$B, $A31, NewEmisData!$C:$C, $H31, NewEmisData!$D:$D, AS$2), SUMIFS(NewEmisData!I:I, NewEmisData!$A:$A, "LDV", NewEmisData!$B:$B, $A31, NewEmisData!$C:$C, $H31, NewEmisData!$D:$D, AS$2))</f>
        <v>5.7208750023327502E-2</v>
      </c>
      <c r="AT31" s="335">
        <f>$I31*IF($G31="Pickup", SUMIFS(NewEmisData!J:J, NewEmisData!$A:$A, "Pickup", NewEmisData!$B:$B, $A31, NewEmisData!$C:$C, $H31, NewEmisData!$D:$D, AT$2), SUMIFS(NewEmisData!J:J, NewEmisData!$A:$A, "LDV", NewEmisData!$B:$B, $A31, NewEmisData!$C:$C, $H31, NewEmisData!$D:$D, AT$2))</f>
        <v>5.7179082239302903E-2</v>
      </c>
      <c r="AU31" s="335">
        <f>$I31*IF($G31="Pickup", SUMIFS(NewEmisData!K:K, NewEmisData!$A:$A, "Pickup", NewEmisData!$B:$B, $A31, NewEmisData!$C:$C, $H31, NewEmisData!$D:$D, AU$2), SUMIFS(NewEmisData!K:K, NewEmisData!$A:$A, "LDV", NewEmisData!$B:$B, $A31, NewEmisData!$C:$C, $H31, NewEmisData!$D:$D, AU$2))</f>
        <v>5.7038376882496397E-2</v>
      </c>
      <c r="AV31" s="335">
        <f>$I31*IF($G31="Pickup", SUMIFS(NewEmisData!L:L, NewEmisData!$A:$A, "Pickup", NewEmisData!$B:$B, $A31, NewEmisData!$C:$C, $H31, NewEmisData!$D:$D, AV$2), SUMIFS(NewEmisData!L:L, NewEmisData!$A:$A, "LDV", NewEmisData!$B:$B, $A31, NewEmisData!$C:$C, $H31, NewEmisData!$D:$D, AV$2))</f>
        <v>5.6915696785157503E-2</v>
      </c>
      <c r="AW31" s="335">
        <f>$I31*IF($G31="Pickup", SUMIFS(NewEmisData!M:M, NewEmisData!$A:$A, "Pickup", NewEmisData!$B:$B, $A31, NewEmisData!$C:$C, $H31, NewEmisData!$D:$D, AW$2), SUMIFS(NewEmisData!M:M, NewEmisData!$A:$A, "LDV", NewEmisData!$B:$B, $A31, NewEmisData!$C:$C, $H31, NewEmisData!$D:$D, AW$2))</f>
        <v>5.6908699033520103E-2</v>
      </c>
      <c r="AX31" s="335">
        <v>3.3278806736294783E-2</v>
      </c>
      <c r="AY31" s="335">
        <f>$I31*IF($G31="Pickup", SUMIFS(NewEmisData!E:E, NewEmisData!$A:$A, "Pickup", NewEmisData!$B:$B, $A31, NewEmisData!$C:$C, $H31, NewEmisData!$D:$D, AY$2), SUMIFS(NewEmisData!E:E, NewEmisData!$A:$A, "LDV", NewEmisData!$B:$B, $A31, NewEmisData!$C:$C, $H31, NewEmisData!$D:$D, AY$2))</f>
        <v>8.7560770343190295E-3</v>
      </c>
      <c r="AZ31" s="335">
        <f>$I31*IF($G31="Pickup", SUMIFS(NewEmisData!F:F, NewEmisData!$A:$A, "Pickup", NewEmisData!$B:$B, $A31, NewEmisData!$C:$C, $H31, NewEmisData!$D:$D, AZ$2), SUMIFS(NewEmisData!F:F, NewEmisData!$A:$A, "LDV", NewEmisData!$B:$B, $A31, NewEmisData!$C:$C, $H31, NewEmisData!$D:$D, AZ$2))</f>
        <v>8.7622036543780306E-3</v>
      </c>
      <c r="BA31" s="335">
        <f>$I31*IF($G31="Pickup", SUMIFS(NewEmisData!G:G, NewEmisData!$A:$A, "Pickup", NewEmisData!$B:$B, $A31, NewEmisData!$C:$C, $H31, NewEmisData!$D:$D, BA$2), SUMIFS(NewEmisData!G:G, NewEmisData!$A:$A, "LDV", NewEmisData!$B:$B, $A31, NewEmisData!$C:$C, $H31, NewEmisData!$D:$D, BA$2))</f>
        <v>8.6304265757909393E-3</v>
      </c>
      <c r="BB31" s="335">
        <f>$I31*IF($G31="Pickup", SUMIFS(NewEmisData!H:H, NewEmisData!$A:$A, "Pickup", NewEmisData!$B:$B, $A31, NewEmisData!$C:$C, $H31, NewEmisData!$D:$D, BB$2), SUMIFS(NewEmisData!H:H, NewEmisData!$A:$A, "LDV", NewEmisData!$B:$B, $A31, NewEmisData!$C:$C, $H31, NewEmisData!$D:$D, BB$2))</f>
        <v>8.4275847239737908E-3</v>
      </c>
      <c r="BC31" s="335">
        <f>$I31*IF($G31="Pickup", SUMIFS(NewEmisData!I:I, NewEmisData!$A:$A, "Pickup", NewEmisData!$B:$B, $A31, NewEmisData!$C:$C, $H31, NewEmisData!$D:$D, BC$2), SUMIFS(NewEmisData!I:I, NewEmisData!$A:$A, "LDV", NewEmisData!$B:$B, $A31, NewEmisData!$C:$C, $H31, NewEmisData!$D:$D, BC$2))</f>
        <v>8.3714032789610707E-3</v>
      </c>
      <c r="BD31" s="335">
        <f>$I31*IF($G31="Pickup", SUMIFS(NewEmisData!J:J, NewEmisData!$A:$A, "Pickup", NewEmisData!$B:$B, $A31, NewEmisData!$C:$C, $H31, NewEmisData!$D:$D, BD$2), SUMIFS(NewEmisData!J:J, NewEmisData!$A:$A, "LDV", NewEmisData!$B:$B, $A31, NewEmisData!$C:$C, $H31, NewEmisData!$D:$D, BD$2))</f>
        <v>8.3451695612363607E-3</v>
      </c>
      <c r="BE31" s="335">
        <f>$I31*IF($G31="Pickup", SUMIFS(NewEmisData!K:K, NewEmisData!$A:$A, "Pickup", NewEmisData!$B:$B, $A31, NewEmisData!$C:$C, $H31, NewEmisData!$D:$D, BE$2), SUMIFS(NewEmisData!K:K, NewEmisData!$A:$A, "LDV", NewEmisData!$B:$B, $A31, NewEmisData!$C:$C, $H31, NewEmisData!$D:$D, BE$2))</f>
        <v>8.2207090340707199E-3</v>
      </c>
      <c r="BF31" s="335">
        <f>$I31*IF($G31="Pickup", SUMIFS(NewEmisData!L:L, NewEmisData!$A:$A, "Pickup", NewEmisData!$B:$B, $A31, NewEmisData!$C:$C, $H31, NewEmisData!$D:$D, BF$2), SUMIFS(NewEmisData!L:L, NewEmisData!$A:$A, "LDV", NewEmisData!$B:$B, $A31, NewEmisData!$C:$C, $H31, NewEmisData!$D:$D, BF$2))</f>
        <v>8.1121785136203401E-3</v>
      </c>
      <c r="BG31" s="335">
        <f>$I31*IF($G31="Pickup", SUMIFS(NewEmisData!M:M, NewEmisData!$A:$A, "Pickup", NewEmisData!$B:$B, $A31, NewEmisData!$C:$C, $H31, NewEmisData!$D:$D, BG$2), SUMIFS(NewEmisData!M:M, NewEmisData!$A:$A, "LDV", NewEmisData!$B:$B, $A31, NewEmisData!$C:$C, $H31, NewEmisData!$D:$D, BG$2))</f>
        <v>8.1060201670228992E-3</v>
      </c>
      <c r="BH31" s="335">
        <v>6.8948154849121281E-3</v>
      </c>
      <c r="BI31" s="335">
        <f>$I31*IF($G31="Pickup", SUMIFS(NewEmisData!E:E, NewEmisData!$A:$A, "Pickup", NewEmisData!$B:$B, $A31, NewEmisData!$C:$C, $H31, NewEmisData!$D:$D, BI$2), SUMIFS(NewEmisData!E:E, NewEmisData!$A:$A, "LDV", NewEmisData!$B:$B, $A31, NewEmisData!$C:$C, $H31, NewEmisData!$D:$D, BI$2))</f>
        <v>1.1106141710219199</v>
      </c>
      <c r="BJ31" s="335">
        <f>$I31*IF($G31="Pickup", SUMIFS(NewEmisData!F:F, NewEmisData!$A:$A, "Pickup", NewEmisData!$B:$B, $A31, NewEmisData!$C:$C, $H31, NewEmisData!$D:$D, BJ$2), SUMIFS(NewEmisData!F:F, NewEmisData!$A:$A, "LDV", NewEmisData!$B:$B, $A31, NewEmisData!$C:$C, $H31, NewEmisData!$D:$D, BJ$2))</f>
        <v>0.92630032120899797</v>
      </c>
      <c r="BK31" s="335">
        <f>$I31*IF($G31="Pickup", SUMIFS(NewEmisData!G:G, NewEmisData!$A:$A, "Pickup", NewEmisData!$B:$B, $A31, NewEmisData!$C:$C, $H31, NewEmisData!$D:$D, BK$2), SUMIFS(NewEmisData!G:G, NewEmisData!$A:$A, "LDV", NewEmisData!$B:$B, $A31, NewEmisData!$C:$C, $H31, NewEmisData!$D:$D, BK$2))</f>
        <v>0.70836745128844603</v>
      </c>
      <c r="BL31" s="335">
        <f>$I31*IF($G31="Pickup", SUMIFS(NewEmisData!H:H, NewEmisData!$A:$A, "Pickup", NewEmisData!$B:$B, $A31, NewEmisData!$C:$C, $H31, NewEmisData!$D:$D, BL$2), SUMIFS(NewEmisData!H:H, NewEmisData!$A:$A, "LDV", NewEmisData!$B:$B, $A31, NewEmisData!$C:$C, $H31, NewEmisData!$D:$D, BL$2))</f>
        <v>0.76035132822019802</v>
      </c>
      <c r="BM31" s="335">
        <f>$I31*IF($G31="Pickup", SUMIFS(NewEmisData!I:I, NewEmisData!$A:$A, "Pickup", NewEmisData!$B:$B, $A31, NewEmisData!$C:$C, $H31, NewEmisData!$D:$D, BM$2), SUMIFS(NewEmisData!I:I, NewEmisData!$A:$A, "LDV", NewEmisData!$B:$B, $A31, NewEmisData!$C:$C, $H31, NewEmisData!$D:$D, BM$2))</f>
        <v>0.83318246308080801</v>
      </c>
      <c r="BN31" s="335">
        <f>$I31*IF($G31="Pickup", SUMIFS(NewEmisData!J:J, NewEmisData!$A:$A, "Pickup", NewEmisData!$B:$B, $A31, NewEmisData!$C:$C, $H31, NewEmisData!$D:$D, BN$2), SUMIFS(NewEmisData!J:J, NewEmisData!$A:$A, "LDV", NewEmisData!$B:$B, $A31, NewEmisData!$C:$C, $H31, NewEmisData!$D:$D, BN$2))</f>
        <v>0.86711380928999104</v>
      </c>
      <c r="BO31" s="335">
        <f>$I31*IF($G31="Pickup", SUMIFS(NewEmisData!K:K, NewEmisData!$A:$A, "Pickup", NewEmisData!$B:$B, $A31, NewEmisData!$C:$C, $H31, NewEmisData!$D:$D, BO$2), SUMIFS(NewEmisData!K:K, NewEmisData!$A:$A, "LDV", NewEmisData!$B:$B, $A31, NewEmisData!$C:$C, $H31, NewEmisData!$D:$D, BO$2))</f>
        <v>0.85197482629105803</v>
      </c>
      <c r="BP31" s="335">
        <f>$I31*IF($G31="Pickup", SUMIFS(NewEmisData!L:L, NewEmisData!$A:$A, "Pickup", NewEmisData!$B:$B, $A31, NewEmisData!$C:$C, $H31, NewEmisData!$D:$D, BP$2), SUMIFS(NewEmisData!L:L, NewEmisData!$A:$A, "LDV", NewEmisData!$B:$B, $A31, NewEmisData!$C:$C, $H31, NewEmisData!$D:$D, BP$2))</f>
        <v>0.84004828138755605</v>
      </c>
      <c r="BQ31" s="335">
        <f>$I31*IF($G31="Pickup", SUMIFS(NewEmisData!M:M, NewEmisData!$A:$A, "Pickup", NewEmisData!$B:$B, $A31, NewEmisData!$C:$C, $H31, NewEmisData!$D:$D, BQ$2), SUMIFS(NewEmisData!M:M, NewEmisData!$A:$A, "LDV", NewEmisData!$B:$B, $A31, NewEmisData!$C:$C, $H31, NewEmisData!$D:$D, BQ$2))</f>
        <v>0.84951701993338402</v>
      </c>
      <c r="BR31" s="335">
        <v>1.3668887567521777</v>
      </c>
      <c r="BS31" s="335">
        <f>$I31*IF($G31="Pickup", SUMIFS(NewEmisData!E:E, NewEmisData!$A:$A, "Pickup", NewEmisData!$B:$B, $A31, NewEmisData!$C:$C, $H31, NewEmisData!$D:$D, BS$2), SUMIFS(NewEmisData!E:E, NewEmisData!$A:$A, "LDV", NewEmisData!$B:$B, $A31, NewEmisData!$C:$C, $H31, NewEmisData!$D:$D, BS$2))</f>
        <v>0.108307993552558</v>
      </c>
      <c r="BT31" s="335">
        <f>$I31*IF($G31="Pickup", SUMIFS(NewEmisData!F:F, NewEmisData!$A:$A, "Pickup", NewEmisData!$B:$B, $A31, NewEmisData!$C:$C, $H31, NewEmisData!$D:$D, BT$2), SUMIFS(NewEmisData!F:F, NewEmisData!$A:$A, "LDV", NewEmisData!$B:$B, $A31, NewEmisData!$C:$C, $H31, NewEmisData!$D:$D, BT$2))</f>
        <v>0.103525288595275</v>
      </c>
      <c r="BU31" s="335">
        <f>$I31*IF($G31="Pickup", SUMIFS(NewEmisData!G:G, NewEmisData!$A:$A, "Pickup", NewEmisData!$B:$B, $A31, NewEmisData!$C:$C, $H31, NewEmisData!$D:$D, BU$2), SUMIFS(NewEmisData!G:G, NewEmisData!$A:$A, "LDV", NewEmisData!$B:$B, $A31, NewEmisData!$C:$C, $H31, NewEmisData!$D:$D, BU$2))</f>
        <v>8.0340497381977904E-2</v>
      </c>
      <c r="BV31" s="335">
        <f>$I31*IF($G31="Pickup", SUMIFS(NewEmisData!H:H, NewEmisData!$A:$A, "Pickup", NewEmisData!$B:$B, $A31, NewEmisData!$C:$C, $H31, NewEmisData!$D:$D, BV$2), SUMIFS(NewEmisData!H:H, NewEmisData!$A:$A, "LDV", NewEmisData!$B:$B, $A31, NewEmisData!$C:$C, $H31, NewEmisData!$D:$D, BV$2))</f>
        <v>7.5743596158134405E-2</v>
      </c>
      <c r="BW31" s="335">
        <f>$I31*IF($G31="Pickup", SUMIFS(NewEmisData!I:I, NewEmisData!$A:$A, "Pickup", NewEmisData!$B:$B, $A31, NewEmisData!$C:$C, $H31, NewEmisData!$D:$D, BW$2), SUMIFS(NewEmisData!I:I, NewEmisData!$A:$A, "LDV", NewEmisData!$B:$B, $A31, NewEmisData!$C:$C, $H31, NewEmisData!$D:$D, BW$2))</f>
        <v>8.8655261911971206E-2</v>
      </c>
      <c r="BX31" s="335">
        <f>$I31*IF($G31="Pickup", SUMIFS(NewEmisData!J:J, NewEmisData!$A:$A, "Pickup", NewEmisData!$B:$B, $A31, NewEmisData!$C:$C, $H31, NewEmisData!$D:$D, BX$2), SUMIFS(NewEmisData!J:J, NewEmisData!$A:$A, "LDV", NewEmisData!$B:$B, $A31, NewEmisData!$C:$C, $H31, NewEmisData!$D:$D, BX$2))</f>
        <v>0.10581706956195</v>
      </c>
      <c r="BY31" s="335">
        <f>$I31*IF($G31="Pickup", SUMIFS(NewEmisData!K:K, NewEmisData!$A:$A, "Pickup", NewEmisData!$B:$B, $A31, NewEmisData!$C:$C, $H31, NewEmisData!$D:$D, BY$2), SUMIFS(NewEmisData!K:K, NewEmisData!$A:$A, "LDV", NewEmisData!$B:$B, $A31, NewEmisData!$C:$C, $H31, NewEmisData!$D:$D, BY$2))</f>
        <v>0.118820433465155</v>
      </c>
      <c r="BZ31" s="335">
        <f>$I31*IF($G31="Pickup", SUMIFS(NewEmisData!L:L, NewEmisData!$A:$A, "Pickup", NewEmisData!$B:$B, $A31, NewEmisData!$C:$C, $H31, NewEmisData!$D:$D, BZ$2), SUMIFS(NewEmisData!L:L, NewEmisData!$A:$A, "LDV", NewEmisData!$B:$B, $A31, NewEmisData!$C:$C, $H31, NewEmisData!$D:$D, BZ$2))</f>
        <v>0.123526134201004</v>
      </c>
      <c r="CA31" s="335">
        <f>$I31*IF($G31="Pickup", SUMIFS(NewEmisData!M:M, NewEmisData!$A:$A, "Pickup", NewEmisData!$B:$B, $A31, NewEmisData!$C:$C, $H31, NewEmisData!$D:$D, CA$2), SUMIFS(NewEmisData!M:M, NewEmisData!$A:$A, "LDV", NewEmisData!$B:$B, $A31, NewEmisData!$C:$C, $H31, NewEmisData!$D:$D, CA$2))</f>
        <v>0.13283469100223899</v>
      </c>
      <c r="CB31" s="335">
        <v>6.7324914528478774E-2</v>
      </c>
      <c r="CC31" s="335">
        <f>$I31*IF($G31="Pickup", SUMIFS(NewEmisData!E:E, NewEmisData!$A:$A, "Pickup", NewEmisData!$B:$B, $A31, NewEmisData!$C:$C, $H31, NewEmisData!$D:$D, CC$2), SUMIFS(NewEmisData!E:E, NewEmisData!$A:$A, "LDV", NewEmisData!$B:$B, $A31, NewEmisData!$C:$C, $H31, NewEmisData!$D:$D, CC$2))</f>
        <v>1.8079570898517701E-2</v>
      </c>
      <c r="CD31" s="335">
        <f>$I31*IF($G31="Pickup", SUMIFS(NewEmisData!F:F, NewEmisData!$A:$A, "Pickup", NewEmisData!$B:$B, $A31, NewEmisData!$C:$C, $H31, NewEmisData!$D:$D, CD$2), SUMIFS(NewEmisData!F:F, NewEmisData!$A:$A, "LDV", NewEmisData!$B:$B, $A31, NewEmisData!$C:$C, $H31, NewEmisData!$D:$D, CD$2))</f>
        <v>1.8079636999697599E-2</v>
      </c>
      <c r="CE31" s="335">
        <f>$I31*IF($G31="Pickup", SUMIFS(NewEmisData!G:G, NewEmisData!$A:$A, "Pickup", NewEmisData!$B:$B, $A31, NewEmisData!$C:$C, $H31, NewEmisData!$D:$D, CE$2), SUMIFS(NewEmisData!G:G, NewEmisData!$A:$A, "LDV", NewEmisData!$B:$B, $A31, NewEmisData!$C:$C, $H31, NewEmisData!$D:$D, CE$2))</f>
        <v>1.9655113558621502E-2</v>
      </c>
      <c r="CF31" s="335">
        <f>$I31*IF($G31="Pickup", SUMIFS(NewEmisData!H:H, NewEmisData!$A:$A, "Pickup", NewEmisData!$B:$B, $A31, NewEmisData!$C:$C, $H31, NewEmisData!$D:$D, CF$2), SUMIFS(NewEmisData!H:H, NewEmisData!$A:$A, "LDV", NewEmisData!$B:$B, $A31, NewEmisData!$C:$C, $H31, NewEmisData!$D:$D, CF$2))</f>
        <v>2.0254758568530099E-2</v>
      </c>
      <c r="CG31" s="335">
        <f>$I31*IF($G31="Pickup", SUMIFS(NewEmisData!I:I, NewEmisData!$A:$A, "Pickup", NewEmisData!$B:$B, $A31, NewEmisData!$C:$C, $H31, NewEmisData!$D:$D, CG$2), SUMIFS(NewEmisData!I:I, NewEmisData!$A:$A, "LDV", NewEmisData!$B:$B, $A31, NewEmisData!$C:$C, $H31, NewEmisData!$D:$D, CG$2))</f>
        <v>2.1970309015692E-2</v>
      </c>
      <c r="CH31" s="335">
        <f>$I31*IF($G31="Pickup", SUMIFS(NewEmisData!J:J, NewEmisData!$A:$A, "Pickup", NewEmisData!$B:$B, $A31, NewEmisData!$C:$C, $H31, NewEmisData!$D:$D, CH$2), SUMIFS(NewEmisData!J:J, NewEmisData!$A:$A, "LDV", NewEmisData!$B:$B, $A31, NewEmisData!$C:$C, $H31, NewEmisData!$D:$D, CH$2))</f>
        <v>2.2946274997103E-2</v>
      </c>
      <c r="CI31" s="335">
        <f>$I31*IF($G31="Pickup", SUMIFS(NewEmisData!K:K, NewEmisData!$A:$A, "Pickup", NewEmisData!$B:$B, $A31, NewEmisData!$C:$C, $H31, NewEmisData!$D:$D, CI$2), SUMIFS(NewEmisData!K:K, NewEmisData!$A:$A, "LDV", NewEmisData!$B:$B, $A31, NewEmisData!$C:$C, $H31, NewEmisData!$D:$D, CI$2))</f>
        <v>2.3263234119917701E-2</v>
      </c>
      <c r="CJ31" s="335">
        <f>$I31*IF($G31="Pickup", SUMIFS(NewEmisData!L:L, NewEmisData!$A:$A, "Pickup", NewEmisData!$B:$B, $A31, NewEmisData!$C:$C, $H31, NewEmisData!$D:$D, CJ$2), SUMIFS(NewEmisData!L:L, NewEmisData!$A:$A, "LDV", NewEmisData!$B:$B, $A31, NewEmisData!$C:$C, $H31, NewEmisData!$D:$D, CJ$2))</f>
        <v>2.3326088366215001E-2</v>
      </c>
      <c r="CK31" s="335">
        <f>$I31*IF($G31="Pickup", SUMIFS(NewEmisData!M:M, NewEmisData!$A:$A, "Pickup", NewEmisData!$B:$B, $A31, NewEmisData!$C:$C, $H31, NewEmisData!$D:$D, CK$2), SUMIFS(NewEmisData!M:M, NewEmisData!$A:$A, "LDV", NewEmisData!$B:$B, $A31, NewEmisData!$C:$C, $H31, NewEmisData!$D:$D, CK$2))</f>
        <v>2.33575885977713E-2</v>
      </c>
      <c r="CL31" s="335">
        <v>2.0846527000014766E-2</v>
      </c>
      <c r="CM31" s="335">
        <f>$I31*IF($G31="Pickup", SUMIFS(NewEmisData!E:E, NewEmisData!$A:$A, "Pickup", NewEmisData!$B:$B, $A31, NewEmisData!$C:$C, $H31, NewEmisData!$D:$D, CM$2), SUMIFS(NewEmisData!E:E, NewEmisData!$A:$A, "LDV", NewEmisData!$B:$B, $A31, NewEmisData!$C:$C, $H31, NewEmisData!$D:$D, CM$2))</f>
        <v>4.9899929081567004E-3</v>
      </c>
      <c r="CN31" s="335">
        <f>$I31*IF($G31="Pickup", SUMIFS(NewEmisData!F:F, NewEmisData!$A:$A, "Pickup", NewEmisData!$B:$B, $A31, NewEmisData!$C:$C, $H31, NewEmisData!$D:$D, CN$2), SUMIFS(NewEmisData!F:F, NewEmisData!$A:$A, "LDV", NewEmisData!$B:$B, $A31, NewEmisData!$C:$C, $H31, NewEmisData!$D:$D, CN$2))</f>
        <v>5.1404683892156402E-3</v>
      </c>
      <c r="CO31" s="335">
        <f>$I31*IF($G31="Pickup", SUMIFS(NewEmisData!G:G, NewEmisData!$A:$A, "Pickup", NewEmisData!$B:$B, $A31, NewEmisData!$C:$C, $H31, NewEmisData!$D:$D, CO$2), SUMIFS(NewEmisData!G:G, NewEmisData!$A:$A, "LDV", NewEmisData!$B:$B, $A31, NewEmisData!$C:$C, $H31, NewEmisData!$D:$D, CO$2))</f>
        <v>5.4300814679314304E-3</v>
      </c>
      <c r="CP31" s="335">
        <f>$I31*IF($G31="Pickup", SUMIFS(NewEmisData!H:H, NewEmisData!$A:$A, "Pickup", NewEmisData!$B:$B, $A31, NewEmisData!$C:$C, $H31, NewEmisData!$D:$D, CP$2), SUMIFS(NewEmisData!H:H, NewEmisData!$A:$A, "LDV", NewEmisData!$B:$B, $A31, NewEmisData!$C:$C, $H31, NewEmisData!$D:$D, CP$2))</f>
        <v>5.56595165298921E-3</v>
      </c>
      <c r="CQ31" s="335">
        <f>$I31*IF($G31="Pickup", SUMIFS(NewEmisData!I:I, NewEmisData!$A:$A, "Pickup", NewEmisData!$B:$B, $A31, NewEmisData!$C:$C, $H31, NewEmisData!$D:$D, CQ$2), SUMIFS(NewEmisData!I:I, NewEmisData!$A:$A, "LDV", NewEmisData!$B:$B, $A31, NewEmisData!$C:$C, $H31, NewEmisData!$D:$D, CQ$2))</f>
        <v>5.7688384740272897E-3</v>
      </c>
      <c r="CR31" s="335">
        <f>$I31*IF($G31="Pickup", SUMIFS(NewEmisData!J:J, NewEmisData!$A:$A, "Pickup", NewEmisData!$B:$B, $A31, NewEmisData!$C:$C, $H31, NewEmisData!$D:$D, CR$2), SUMIFS(NewEmisData!J:J, NewEmisData!$A:$A, "LDV", NewEmisData!$B:$B, $A31, NewEmisData!$C:$C, $H31, NewEmisData!$D:$D, CR$2))</f>
        <v>5.9680796124647701E-3</v>
      </c>
      <c r="CS31" s="335">
        <f>$I31*IF($G31="Pickup", SUMIFS(NewEmisData!K:K, NewEmisData!$A:$A, "Pickup", NewEmisData!$B:$B, $A31, NewEmisData!$C:$C, $H31, NewEmisData!$D:$D, CS$2), SUMIFS(NewEmisData!K:K, NewEmisData!$A:$A, "LDV", NewEmisData!$B:$B, $A31, NewEmisData!$C:$C, $H31, NewEmisData!$D:$D, CS$2))</f>
        <v>6.0727800338873598E-3</v>
      </c>
      <c r="CT31" s="335">
        <f>$I31*IF($G31="Pickup", SUMIFS(NewEmisData!L:L, NewEmisData!$A:$A, "Pickup", NewEmisData!$B:$B, $A31, NewEmisData!$C:$C, $H31, NewEmisData!$D:$D, CT$2), SUMIFS(NewEmisData!L:L, NewEmisData!$A:$A, "LDV", NewEmisData!$B:$B, $A31, NewEmisData!$C:$C, $H31, NewEmisData!$D:$D, CT$2))</f>
        <v>6.1079950582028798E-3</v>
      </c>
      <c r="CU31" s="335">
        <f>$I31*IF($G31="Pickup", SUMIFS(NewEmisData!M:M, NewEmisData!$A:$A, "Pickup", NewEmisData!$B:$B, $A31, NewEmisData!$C:$C, $H31, NewEmisData!$D:$D, CU$2), SUMIFS(NewEmisData!M:M, NewEmisData!$A:$A, "LDV", NewEmisData!$B:$B, $A31, NewEmisData!$C:$C, $H31, NewEmisData!$D:$D, CU$2))</f>
        <v>6.1537553281445197E-3</v>
      </c>
      <c r="CV31" s="335">
        <v>5.2034722767286493E-3</v>
      </c>
      <c r="CW31" s="335">
        <v>2.3565166490963768E-3</v>
      </c>
      <c r="CX31" s="335">
        <v>1.9673319546263789E-3</v>
      </c>
      <c r="CY31" s="335">
        <v>1.6026857138538807E-3</v>
      </c>
      <c r="CZ31" s="335">
        <v>1.3411753569780424E-3</v>
      </c>
      <c r="DA31" s="335">
        <v>1.0123523956178946E-3</v>
      </c>
      <c r="DB31" s="335">
        <v>7.9852111520206551E-4</v>
      </c>
      <c r="DC31" s="335">
        <v>7.6707942200167378E-4</v>
      </c>
      <c r="DD31" s="335">
        <v>7.5828050366392866E-4</v>
      </c>
      <c r="DE31" s="335">
        <v>7.5710079606015706E-4</v>
      </c>
      <c r="DF31" s="335">
        <v>7.5710079606015706E-4</v>
      </c>
      <c r="DG31" s="335">
        <f>$I31*IF($G31="Pickup", SUMIFS(NewEmisData!E:E, NewEmisData!$A:$A, "Pickup", NewEmisData!$B:$B, $A31, NewEmisData!$C:$C, $H31, NewEmisData!$D:$D, DG$2), SUMIFS(NewEmisData!E:E, NewEmisData!$A:$A, "LDV", NewEmisData!$B:$B, $A31, NewEmisData!$C:$C, $H31, NewEmisData!$D:$D, DG$2))</f>
        <v>0</v>
      </c>
      <c r="DH31" s="335">
        <f>$I31*IF($G31="Pickup", SUMIFS(NewEmisData!F:F, NewEmisData!$A:$A, "Pickup", NewEmisData!$B:$B, $A31, NewEmisData!$C:$C, $H31, NewEmisData!$D:$D, DH$2), SUMIFS(NewEmisData!F:F, NewEmisData!$A:$A, "LDV", NewEmisData!$B:$B, $A31, NewEmisData!$C:$C, $H31, NewEmisData!$D:$D, DH$2))</f>
        <v>0</v>
      </c>
      <c r="DI31" s="335">
        <f>$I31*IF($G31="Pickup", SUMIFS(NewEmisData!G:G, NewEmisData!$A:$A, "Pickup", NewEmisData!$B:$B, $A31, NewEmisData!$C:$C, $H31, NewEmisData!$D:$D, DI$2), SUMIFS(NewEmisData!G:G, NewEmisData!$A:$A, "LDV", NewEmisData!$B:$B, $A31, NewEmisData!$C:$C, $H31, NewEmisData!$D:$D, DI$2))</f>
        <v>0</v>
      </c>
      <c r="DJ31" s="335">
        <f>$I31*IF($G31="Pickup", SUMIFS(NewEmisData!H:H, NewEmisData!$A:$A, "Pickup", NewEmisData!$B:$B, $A31, NewEmisData!$C:$C, $H31, NewEmisData!$D:$D, DJ$2), SUMIFS(NewEmisData!H:H, NewEmisData!$A:$A, "LDV", NewEmisData!$B:$B, $A31, NewEmisData!$C:$C, $H31, NewEmisData!$D:$D, DJ$2))</f>
        <v>0</v>
      </c>
      <c r="DK31" s="335">
        <f>$I31*IF($G31="Pickup", SUMIFS(NewEmisData!I:I, NewEmisData!$A:$A, "Pickup", NewEmisData!$B:$B, $A31, NewEmisData!$C:$C, $H31, NewEmisData!$D:$D, DK$2), SUMIFS(NewEmisData!I:I, NewEmisData!$A:$A, "LDV", NewEmisData!$B:$B, $A31, NewEmisData!$C:$C, $H31, NewEmisData!$D:$D, DK$2))</f>
        <v>0</v>
      </c>
      <c r="DL31" s="335">
        <f>$I31*IF($G31="Pickup", SUMIFS(NewEmisData!J:J, NewEmisData!$A:$A, "Pickup", NewEmisData!$B:$B, $A31, NewEmisData!$C:$C, $H31, NewEmisData!$D:$D, DL$2), SUMIFS(NewEmisData!J:J, NewEmisData!$A:$A, "LDV", NewEmisData!$B:$B, $A31, NewEmisData!$C:$C, $H31, NewEmisData!$D:$D, DL$2))</f>
        <v>0</v>
      </c>
      <c r="DM31" s="335">
        <f>$I31*IF($G31="Pickup", SUMIFS(NewEmisData!K:K, NewEmisData!$A:$A, "Pickup", NewEmisData!$B:$B, $A31, NewEmisData!$C:$C, $H31, NewEmisData!$D:$D, DM$2), SUMIFS(NewEmisData!K:K, NewEmisData!$A:$A, "LDV", NewEmisData!$B:$B, $A31, NewEmisData!$C:$C, $H31, NewEmisData!$D:$D, DM$2))</f>
        <v>0</v>
      </c>
      <c r="DN31" s="335">
        <f>$I31*IF($G31="Pickup", SUMIFS(NewEmisData!L:L, NewEmisData!$A:$A, "Pickup", NewEmisData!$B:$B, $A31, NewEmisData!$C:$C, $H31, NewEmisData!$D:$D, DN$2), SUMIFS(NewEmisData!L:L, NewEmisData!$A:$A, "LDV", NewEmisData!$B:$B, $A31, NewEmisData!$C:$C, $H31, NewEmisData!$D:$D, DN$2))</f>
        <v>0</v>
      </c>
      <c r="DO31" s="335">
        <f>$I31*IF($G31="Pickup", SUMIFS(NewEmisData!M:M, NewEmisData!$A:$A, "Pickup", NewEmisData!$B:$B, $A31, NewEmisData!$C:$C, $H31, NewEmisData!$D:$D, DO$2), SUMIFS(NewEmisData!M:M, NewEmisData!$A:$A, "LDV", NewEmisData!$B:$B, $A31, NewEmisData!$C:$C, $H31, NewEmisData!$D:$D, DO$2))</f>
        <v>0</v>
      </c>
      <c r="DP31" s="335">
        <v>1.5469500255793939E-3</v>
      </c>
      <c r="DQ31" s="335">
        <f>$I31*IF($G31="Pickup", SUMIFS(NewEmisData!E:E, NewEmisData!$A:$A, "Pickup", NewEmisData!$B:$B, $A31, NewEmisData!$C:$C, $H31, NewEmisData!$D:$D, DQ$2), SUMIFS(NewEmisData!E:E, NewEmisData!$A:$A, "LDV", NewEmisData!$B:$B, $A31, NewEmisData!$C:$C, $H31, NewEmisData!$D:$D, DQ$2))</f>
        <v>1.6116881071256101E-2</v>
      </c>
      <c r="DR31" s="335">
        <f>$I31*IF($G31="Pickup", SUMIFS(NewEmisData!F:F, NewEmisData!$A:$A, "Pickup", NewEmisData!$B:$B, $A31, NewEmisData!$C:$C, $H31, NewEmisData!$D:$D, DR$2), SUMIFS(NewEmisData!F:F, NewEmisData!$A:$A, "LDV", NewEmisData!$B:$B, $A31, NewEmisData!$C:$C, $H31, NewEmisData!$D:$D, DR$2))</f>
        <v>1.35414212486473E-2</v>
      </c>
      <c r="DS31" s="335">
        <f>$I31*IF($G31="Pickup", SUMIFS(NewEmisData!G:G, NewEmisData!$A:$A, "Pickup", NewEmisData!$B:$B, $A31, NewEmisData!$C:$C, $H31, NewEmisData!$D:$D, DS$2), SUMIFS(NewEmisData!G:G, NewEmisData!$A:$A, "LDV", NewEmisData!$B:$B, $A31, NewEmisData!$C:$C, $H31, NewEmisData!$D:$D, DS$2))</f>
        <v>1.1491928516569799E-2</v>
      </c>
      <c r="DT31" s="335">
        <f>$I31*IF($G31="Pickup", SUMIFS(NewEmisData!H:H, NewEmisData!$A:$A, "Pickup", NewEmisData!$B:$B, $A31, NewEmisData!$C:$C, $H31, NewEmisData!$D:$D, DT$2), SUMIFS(NewEmisData!H:H, NewEmisData!$A:$A, "LDV", NewEmisData!$B:$B, $A31, NewEmisData!$C:$C, $H31, NewEmisData!$D:$D, DT$2))</f>
        <v>8.5314259330267692E-3</v>
      </c>
      <c r="DU31" s="335">
        <f>$I31*IF($G31="Pickup", SUMIFS(NewEmisData!I:I, NewEmisData!$A:$A, "Pickup", NewEmisData!$B:$B, $A31, NewEmisData!$C:$C, $H31, NewEmisData!$D:$D, DU$2), SUMIFS(NewEmisData!I:I, NewEmisData!$A:$A, "LDV", NewEmisData!$B:$B, $A31, NewEmisData!$C:$C, $H31, NewEmisData!$D:$D, DU$2))</f>
        <v>7.2620321039548897E-3</v>
      </c>
      <c r="DV31" s="335">
        <f>$I31*IF($G31="Pickup", SUMIFS(NewEmisData!J:J, NewEmisData!$A:$A, "Pickup", NewEmisData!$B:$B, $A31, NewEmisData!$C:$C, $H31, NewEmisData!$D:$D, DV$2), SUMIFS(NewEmisData!J:J, NewEmisData!$A:$A, "LDV", NewEmisData!$B:$B, $A31, NewEmisData!$C:$C, $H31, NewEmisData!$D:$D, DV$2))</f>
        <v>6.7394080571002201E-3</v>
      </c>
      <c r="DW31" s="335">
        <f>$I31*IF($G31="Pickup", SUMIFS(NewEmisData!K:K, NewEmisData!$A:$A, "Pickup", NewEmisData!$B:$B, $A31, NewEmisData!$C:$C, $H31, NewEmisData!$D:$D, DW$2), SUMIFS(NewEmisData!K:K, NewEmisData!$A:$A, "LDV", NewEmisData!$B:$B, $A31, NewEmisData!$C:$C, $H31, NewEmisData!$D:$D, DW$2))</f>
        <v>6.4494195705351899E-3</v>
      </c>
      <c r="DX31" s="335">
        <f>$I31*IF($G31="Pickup", SUMIFS(NewEmisData!L:L, NewEmisData!$A:$A, "Pickup", NewEmisData!$B:$B, $A31, NewEmisData!$C:$C, $H31, NewEmisData!$D:$D, DX$2), SUMIFS(NewEmisData!L:L, NewEmisData!$A:$A, "LDV", NewEmisData!$B:$B, $A31, NewEmisData!$C:$C, $H31, NewEmisData!$D:$D, DX$2))</f>
        <v>6.3649236127540001E-3</v>
      </c>
      <c r="DY31" s="335">
        <f>$I31*IF($G31="Pickup", SUMIFS(NewEmisData!M:M, NewEmisData!$A:$A, "Pickup", NewEmisData!$B:$B, $A31, NewEmisData!$C:$C, $H31, NewEmisData!$D:$D, DY$2), SUMIFS(NewEmisData!M:M, NewEmisData!$A:$A, "LDV", NewEmisData!$B:$B, $A31, NewEmisData!$C:$C, $H31, NewEmisData!$D:$D, DY$2))</f>
        <v>6.3855265963559203E-3</v>
      </c>
      <c r="DZ31" s="335">
        <v>1.1249473833176088E-2</v>
      </c>
      <c r="EA31" s="335">
        <f t="shared" si="2"/>
        <v>394.83751183448101</v>
      </c>
      <c r="EB31" s="335">
        <f t="shared" si="3"/>
        <v>382.24571125104399</v>
      </c>
      <c r="EC31" s="335">
        <f t="shared" si="4"/>
        <v>311.20898804842699</v>
      </c>
      <c r="ED31" s="335">
        <f t="shared" si="5"/>
        <v>272.03741746452602</v>
      </c>
      <c r="EE31" s="335">
        <f t="shared" si="6"/>
        <v>256.63322215887302</v>
      </c>
      <c r="EF31" s="335">
        <f t="shared" si="7"/>
        <v>249.47351911251101</v>
      </c>
      <c r="EG31" s="335">
        <f t="shared" si="8"/>
        <v>243.947047715764</v>
      </c>
      <c r="EH31" s="335">
        <f t="shared" si="9"/>
        <v>242.03087756441701</v>
      </c>
      <c r="EI31" s="335">
        <f t="shared" si="10"/>
        <v>242.21948488777301</v>
      </c>
      <c r="EJ31" s="335">
        <f t="shared" si="11"/>
        <v>0.20481362413718007</v>
      </c>
      <c r="EK31" s="335">
        <f t="shared" si="12"/>
        <v>4.1722988994872201E-2</v>
      </c>
      <c r="EL31" s="335">
        <f t="shared" si="13"/>
        <v>3.46409702122705E-2</v>
      </c>
      <c r="EM31" s="335">
        <f t="shared" si="14"/>
        <v>3.2406542165289903E-2</v>
      </c>
      <c r="EN31" s="335">
        <f t="shared" si="15"/>
        <v>3.0987315768082901E-2</v>
      </c>
      <c r="EO31" s="335">
        <f t="shared" si="16"/>
        <v>3.42812868295745E-2</v>
      </c>
      <c r="EP31" s="335">
        <f t="shared" si="17"/>
        <v>3.5241041104630097E-2</v>
      </c>
      <c r="EQ31" s="335">
        <f t="shared" si="18"/>
        <v>3.4104926459791303E-2</v>
      </c>
      <c r="ER31" s="335">
        <f t="shared" si="19"/>
        <v>3.3427882317031102E-2</v>
      </c>
      <c r="ES31" s="335">
        <f t="shared" si="20"/>
        <v>3.3891475717267E-2</v>
      </c>
      <c r="ET31" s="335">
        <f t="shared" si="21"/>
        <v>5.7317908516770433E-2</v>
      </c>
      <c r="EU31" s="335">
        <f t="shared" si="22"/>
        <v>4.18045875613407E-3</v>
      </c>
      <c r="EV31" s="335">
        <f t="shared" si="23"/>
        <v>4.0471378457488504E-3</v>
      </c>
      <c r="EW31" s="335">
        <f t="shared" si="24"/>
        <v>2.3963740356682502E-3</v>
      </c>
      <c r="EX31" s="335">
        <f t="shared" si="25"/>
        <v>2.0947461612804202E-3</v>
      </c>
      <c r="EY31" s="335">
        <f t="shared" si="26"/>
        <v>1.9761294738190999E-3</v>
      </c>
      <c r="EZ31" s="335">
        <f t="shared" si="27"/>
        <v>1.9209993079262E-3</v>
      </c>
      <c r="FA31" s="335">
        <f t="shared" si="28"/>
        <v>1.8784446265214399E-3</v>
      </c>
      <c r="FB31" s="335">
        <f t="shared" si="29"/>
        <v>1.8636889724050101E-3</v>
      </c>
      <c r="FC31" s="335">
        <f t="shared" si="30"/>
        <v>1.8651401165369901E-3</v>
      </c>
      <c r="FD31" s="335">
        <f t="shared" si="31"/>
        <v>1.971385326188381E-3</v>
      </c>
      <c r="FE31" s="335">
        <f t="shared" si="32"/>
        <v>5.70149509117601E-2</v>
      </c>
      <c r="FF31" s="335">
        <f t="shared" si="33"/>
        <v>5.7021889138304603E-2</v>
      </c>
      <c r="FG31" s="335">
        <f t="shared" si="34"/>
        <v>5.7501606282491798E-2</v>
      </c>
      <c r="FH31" s="335">
        <f t="shared" si="35"/>
        <v>5.7272335517784601E-2</v>
      </c>
      <c r="FI31" s="335">
        <f t="shared" si="36"/>
        <v>5.7208750023327502E-2</v>
      </c>
      <c r="FJ31" s="335">
        <f t="shared" si="37"/>
        <v>5.7179082239302903E-2</v>
      </c>
      <c r="FK31" s="335">
        <f t="shared" si="38"/>
        <v>5.7038376882496397E-2</v>
      </c>
      <c r="FL31" s="335">
        <f t="shared" si="39"/>
        <v>5.6915696785157503E-2</v>
      </c>
      <c r="FM31" s="335">
        <f t="shared" si="40"/>
        <v>5.6908699033520103E-2</v>
      </c>
      <c r="FN31" s="335">
        <f t="shared" si="41"/>
        <v>3.3278806736294783E-2</v>
      </c>
      <c r="FO31" s="335">
        <f t="shared" si="42"/>
        <v>8.7560770343190295E-3</v>
      </c>
      <c r="FP31" s="335">
        <f t="shared" si="43"/>
        <v>8.7622036543780306E-3</v>
      </c>
      <c r="FQ31" s="335">
        <f t="shared" si="44"/>
        <v>8.6304265757909393E-3</v>
      </c>
      <c r="FR31" s="335">
        <f t="shared" si="45"/>
        <v>8.4275847239737908E-3</v>
      </c>
      <c r="FS31" s="335">
        <f t="shared" si="46"/>
        <v>8.3714032789610707E-3</v>
      </c>
      <c r="FT31" s="335">
        <f t="shared" si="47"/>
        <v>8.3451695612363607E-3</v>
      </c>
      <c r="FU31" s="335">
        <f t="shared" si="48"/>
        <v>8.2207090340707199E-3</v>
      </c>
      <c r="FV31" s="335">
        <f t="shared" si="49"/>
        <v>8.1121785136203401E-3</v>
      </c>
      <c r="FW31" s="335">
        <f t="shared" si="50"/>
        <v>8.1060201670228992E-3</v>
      </c>
      <c r="FX31" s="335">
        <f t="shared" si="51"/>
        <v>6.8948154849121281E-3</v>
      </c>
    </row>
    <row r="32" spans="1:180" x14ac:dyDescent="0.2">
      <c r="A32" s="305" t="str">
        <f>_xlfn.CONCAT(IF(LEFT(TRIM(A31),1)="*", "*R", "R"), 1+RIGHT(TRIM(A31),1))</f>
        <v>R4</v>
      </c>
      <c r="B32" s="305" t="str">
        <f t="shared" si="73"/>
        <v>TLCETHX11</v>
      </c>
      <c r="C32" s="305" t="str">
        <f t="shared" si="74"/>
        <v>TL.E85X.C.ETHX.2011</v>
      </c>
      <c r="D32" s="301" t="str">
        <f t="shared" si="75"/>
        <v>bn-vmt, bn-vmt/a</v>
      </c>
      <c r="E32" s="301" t="str">
        <f t="shared" si="76"/>
        <v>TLE85X</v>
      </c>
      <c r="F32" s="301" t="str">
        <f t="shared" si="77"/>
        <v>TL</v>
      </c>
      <c r="G32" s="315" t="s">
        <v>815</v>
      </c>
      <c r="H32" s="315" t="s">
        <v>817</v>
      </c>
      <c r="I32" s="315">
        <v>1</v>
      </c>
      <c r="J32" s="315" t="str">
        <f t="shared" si="52"/>
        <v>Compact car-E85</v>
      </c>
      <c r="K32" s="335">
        <f>$I32*IF($G32="Pickup", SUMIFS(NewEmisData!E:E, NewEmisData!$A:$A, "Pickup", NewEmisData!$B:$B, $A32, NewEmisData!$C:$C, $H32, NewEmisData!$D:$D, K$2), SUMIFS(NewEmisData!E:E, NewEmisData!$A:$A, "LDV", NewEmisData!$B:$B, $A32, NewEmisData!$C:$C, $H32, NewEmisData!$D:$D, K$2))</f>
        <v>544.06140229978803</v>
      </c>
      <c r="L32" s="335">
        <f>$I32*IF($G32="Pickup", SUMIFS(NewEmisData!F:F, NewEmisData!$A:$A, "Pickup", NewEmisData!$B:$B, $A32, NewEmisData!$C:$C, $H32, NewEmisData!$D:$D, L$2), SUMIFS(NewEmisData!F:F, NewEmisData!$A:$A, "LDV", NewEmisData!$B:$B, $A32, NewEmisData!$C:$C, $H32, NewEmisData!$D:$D, L$2))</f>
        <v>523.413327777066</v>
      </c>
      <c r="M32" s="335">
        <f>$I32*IF($G32="Pickup", SUMIFS(NewEmisData!G:G, NewEmisData!$A:$A, "Pickup", NewEmisData!$B:$B, $A32, NewEmisData!$C:$C, $H32, NewEmisData!$D:$D, M$2), SUMIFS(NewEmisData!G:G, NewEmisData!$A:$A, "LDV", NewEmisData!$B:$B, $A32, NewEmisData!$C:$C, $H32, NewEmisData!$D:$D, M$2))</f>
        <v>357.99141886123999</v>
      </c>
      <c r="N32" s="335">
        <f>$I32*IF($G32="Pickup", SUMIFS(NewEmisData!H:H, NewEmisData!$A:$A, "Pickup", NewEmisData!$B:$B, $A32, NewEmisData!$C:$C, $H32, NewEmisData!$D:$D, N$2), SUMIFS(NewEmisData!H:H, NewEmisData!$A:$A, "LDV", NewEmisData!$B:$B, $A32, NewEmisData!$C:$C, $H32, NewEmisData!$D:$D, N$2))</f>
        <v>312.66678906093301</v>
      </c>
      <c r="O32" s="335">
        <f>$I32*IF($G32="Pickup", SUMIFS(NewEmisData!I:I, NewEmisData!$A:$A, "Pickup", NewEmisData!$B:$B, $A32, NewEmisData!$C:$C, $H32, NewEmisData!$D:$D, O$2), SUMIFS(NewEmisData!I:I, NewEmisData!$A:$A, "LDV", NewEmisData!$B:$B, $A32, NewEmisData!$C:$C, $H32, NewEmisData!$D:$D, O$2))</f>
        <v>294.74575835697101</v>
      </c>
      <c r="P32" s="335">
        <f>$I32*IF($G32="Pickup", SUMIFS(NewEmisData!J:J, NewEmisData!$A:$A, "Pickup", NewEmisData!$B:$B, $A32, NewEmisData!$C:$C, $H32, NewEmisData!$D:$D, P$2), SUMIFS(NewEmisData!J:J, NewEmisData!$A:$A, "LDV", NewEmisData!$B:$B, $A32, NewEmisData!$C:$C, $H32, NewEmisData!$D:$D, P$2))</f>
        <v>286.352398145763</v>
      </c>
      <c r="Q32" s="335">
        <f>$I32*IF($G32="Pickup", SUMIFS(NewEmisData!K:K, NewEmisData!$A:$A, "Pickup", NewEmisData!$B:$B, $A32, NewEmisData!$C:$C, $H32, NewEmisData!$D:$D, Q$2), SUMIFS(NewEmisData!K:K, NewEmisData!$A:$A, "LDV", NewEmisData!$B:$B, $A32, NewEmisData!$C:$C, $H32, NewEmisData!$D:$D, Q$2))</f>
        <v>279.91384153210601</v>
      </c>
      <c r="R32" s="335">
        <f>$I32*IF($G32="Pickup", SUMIFS(NewEmisData!L:L, NewEmisData!$A:$A, "Pickup", NewEmisData!$B:$B, $A32, NewEmisData!$C:$C, $H32, NewEmisData!$D:$D, R$2), SUMIFS(NewEmisData!L:L, NewEmisData!$A:$A, "LDV", NewEmisData!$B:$B, $A32, NewEmisData!$C:$C, $H32, NewEmisData!$D:$D, R$2))</f>
        <v>277.68437233076702</v>
      </c>
      <c r="S32" s="335">
        <f>$I32*IF($G32="Pickup", SUMIFS(NewEmisData!M:M, NewEmisData!$A:$A, "Pickup", NewEmisData!$B:$B, $A32, NewEmisData!$C:$C, $H32, NewEmisData!$D:$D, S$2), SUMIFS(NewEmisData!M:M, NewEmisData!$A:$A, "LDV", NewEmisData!$B:$B, $A32, NewEmisData!$C:$C, $H32, NewEmisData!$D:$D, S$2))</f>
        <v>277.87214787868902</v>
      </c>
      <c r="T32" s="335">
        <v>0.20481362413718007</v>
      </c>
      <c r="U32" s="335">
        <f>$I32*IF($G32="Pickup", SUMIFS(NewEmisData!E:E, NewEmisData!$A:$A, "Pickup", NewEmisData!$B:$B, $A32, NewEmisData!$C:$C, $H32, NewEmisData!$D:$D, U$2), SUMIFS(NewEmisData!E:E, NewEmisData!$A:$A, "LDV", NewEmisData!$B:$B, $A32, NewEmisData!$C:$C, $H32, NewEmisData!$D:$D, U$2))</f>
        <v>4.1591145158291702E-2</v>
      </c>
      <c r="V32" s="335">
        <f>$I32*IF($G32="Pickup", SUMIFS(NewEmisData!F:F, NewEmisData!$A:$A, "Pickup", NewEmisData!$B:$B, $A32, NewEmisData!$C:$C, $H32, NewEmisData!$D:$D, V$2), SUMIFS(NewEmisData!F:F, NewEmisData!$A:$A, "LDV", NewEmisData!$B:$B, $A32, NewEmisData!$C:$C, $H32, NewEmisData!$D:$D, V$2))</f>
        <v>3.3567901229069899E-2</v>
      </c>
      <c r="W32" s="335">
        <f>$I32*IF($G32="Pickup", SUMIFS(NewEmisData!G:G, NewEmisData!$A:$A, "Pickup", NewEmisData!$B:$B, $A32, NewEmisData!$C:$C, $H32, NewEmisData!$D:$D, W$2), SUMIFS(NewEmisData!G:G, NewEmisData!$A:$A, "LDV", NewEmisData!$B:$B, $A32, NewEmisData!$C:$C, $H32, NewEmisData!$D:$D, W$2))</f>
        <v>3.10903118023543E-2</v>
      </c>
      <c r="X32" s="335">
        <f>$I32*IF($G32="Pickup", SUMIFS(NewEmisData!H:H, NewEmisData!$A:$A, "Pickup", NewEmisData!$B:$B, $A32, NewEmisData!$C:$C, $H32, NewEmisData!$D:$D, X$2), SUMIFS(NewEmisData!H:H, NewEmisData!$A:$A, "LDV", NewEmisData!$B:$B, $A32, NewEmisData!$C:$C, $H32, NewEmisData!$D:$D, X$2))</f>
        <v>2.9494448323488E-2</v>
      </c>
      <c r="Y32" s="335">
        <f>$I32*IF($G32="Pickup", SUMIFS(NewEmisData!I:I, NewEmisData!$A:$A, "Pickup", NewEmisData!$B:$B, $A32, NewEmisData!$C:$C, $H32, NewEmisData!$D:$D, Y$2), SUMIFS(NewEmisData!I:I, NewEmisData!$A:$A, "LDV", NewEmisData!$B:$B, $A32, NewEmisData!$C:$C, $H32, NewEmisData!$D:$D, Y$2))</f>
        <v>3.24157979138915E-2</v>
      </c>
      <c r="Z32" s="335">
        <f>$I32*IF($G32="Pickup", SUMIFS(NewEmisData!J:J, NewEmisData!$A:$A, "Pickup", NewEmisData!$B:$B, $A32, NewEmisData!$C:$C, $H32, NewEmisData!$D:$D, Z$2), SUMIFS(NewEmisData!J:J, NewEmisData!$A:$A, "LDV", NewEmisData!$B:$B, $A32, NewEmisData!$C:$C, $H32, NewEmisData!$D:$D, Z$2))</f>
        <v>3.3172947032470201E-2</v>
      </c>
      <c r="AA32" s="335">
        <f>$I32*IF($G32="Pickup", SUMIFS(NewEmisData!K:K, NewEmisData!$A:$A, "Pickup", NewEmisData!$B:$B, $A32, NewEmisData!$C:$C, $H32, NewEmisData!$D:$D, AA$2), SUMIFS(NewEmisData!K:K, NewEmisData!$A:$A, "LDV", NewEmisData!$B:$B, $A32, NewEmisData!$C:$C, $H32, NewEmisData!$D:$D, AA$2))</f>
        <v>3.1994284946783497E-2</v>
      </c>
      <c r="AB32" s="335">
        <f>$I32*IF($G32="Pickup", SUMIFS(NewEmisData!L:L, NewEmisData!$A:$A, "Pickup", NewEmisData!$B:$B, $A32, NewEmisData!$C:$C, $H32, NewEmisData!$D:$D, AB$2), SUMIFS(NewEmisData!L:L, NewEmisData!$A:$A, "LDV", NewEmisData!$B:$B, $A32, NewEmisData!$C:$C, $H32, NewEmisData!$D:$D, AB$2))</f>
        <v>3.1321415112152799E-2</v>
      </c>
      <c r="AC32" s="335">
        <f>$I32*IF($G32="Pickup", SUMIFS(NewEmisData!M:M, NewEmisData!$A:$A, "Pickup", NewEmisData!$B:$B, $A32, NewEmisData!$C:$C, $H32, NewEmisData!$D:$D, AC$2), SUMIFS(NewEmisData!M:M, NewEmisData!$A:$A, "LDV", NewEmisData!$B:$B, $A32, NewEmisData!$C:$C, $H32, NewEmisData!$D:$D, AC$2))</f>
        <v>3.1760554326411998E-2</v>
      </c>
      <c r="AD32" s="335">
        <v>5.7317908516770433E-2</v>
      </c>
      <c r="AE32" s="335">
        <f>$I32*IF($G32="Pickup", SUMIFS(NewEmisData!E:E, NewEmisData!$A:$A, "Pickup", NewEmisData!$B:$B, $A32, NewEmisData!$C:$C, $H32, NewEmisData!$D:$D, AE$2), SUMIFS(NewEmisData!E:E, NewEmisData!$A:$A, "LDV", NewEmisData!$B:$B, $A32, NewEmisData!$C:$C, $H32, NewEmisData!$D:$D, AE$2))</f>
        <v>5.7604083038927199E-3</v>
      </c>
      <c r="AF32" s="335">
        <f>$I32*IF($G32="Pickup", SUMIFS(NewEmisData!F:F, NewEmisData!$A:$A, "Pickup", NewEmisData!$B:$B, $A32, NewEmisData!$C:$C, $H32, NewEmisData!$D:$D, AF$2), SUMIFS(NewEmisData!F:F, NewEmisData!$A:$A, "LDV", NewEmisData!$B:$B, $A32, NewEmisData!$C:$C, $H32, NewEmisData!$D:$D, AF$2))</f>
        <v>5.5417937646853798E-3</v>
      </c>
      <c r="AG32" s="335">
        <f>$I32*IF($G32="Pickup", SUMIFS(NewEmisData!G:G, NewEmisData!$A:$A, "Pickup", NewEmisData!$B:$B, $A32, NewEmisData!$C:$C, $H32, NewEmisData!$D:$D, AG$2), SUMIFS(NewEmisData!G:G, NewEmisData!$A:$A, "LDV", NewEmisData!$B:$B, $A32, NewEmisData!$C:$C, $H32, NewEmisData!$D:$D, AG$2))</f>
        <v>2.7566082972264299E-3</v>
      </c>
      <c r="AH32" s="335">
        <f>$I32*IF($G32="Pickup", SUMIFS(NewEmisData!H:H, NewEmisData!$A:$A, "Pickup", NewEmisData!$B:$B, $A32, NewEmisData!$C:$C, $H32, NewEmisData!$D:$D, AH$2), SUMIFS(NewEmisData!H:H, NewEmisData!$A:$A, "LDV", NewEmisData!$B:$B, $A32, NewEmisData!$C:$C, $H32, NewEmisData!$D:$D, AH$2))</f>
        <v>2.4076004556077501E-3</v>
      </c>
      <c r="AI32" s="335">
        <f>$I32*IF($G32="Pickup", SUMIFS(NewEmisData!I:I, NewEmisData!$A:$A, "Pickup", NewEmisData!$B:$B, $A32, NewEmisData!$C:$C, $H32, NewEmisData!$D:$D, AI$2), SUMIFS(NewEmisData!I:I, NewEmisData!$A:$A, "LDV", NewEmisData!$B:$B, $A32, NewEmisData!$C:$C, $H32, NewEmisData!$D:$D, AI$2))</f>
        <v>2.2696033600869301E-3</v>
      </c>
      <c r="AJ32" s="335">
        <f>$I32*IF($G32="Pickup", SUMIFS(NewEmisData!J:J, NewEmisData!$A:$A, "Pickup", NewEmisData!$B:$B, $A32, NewEmisData!$C:$C, $H32, NewEmisData!$D:$D, AJ$2), SUMIFS(NewEmisData!J:J, NewEmisData!$A:$A, "LDV", NewEmisData!$B:$B, $A32, NewEmisData!$C:$C, $H32, NewEmisData!$D:$D, AJ$2))</f>
        <v>2.2049736201383199E-3</v>
      </c>
      <c r="AK32" s="335">
        <f>$I32*IF($G32="Pickup", SUMIFS(NewEmisData!K:K, NewEmisData!$A:$A, "Pickup", NewEmisData!$B:$B, $A32, NewEmisData!$C:$C, $H32, NewEmisData!$D:$D, AK$2), SUMIFS(NewEmisData!K:K, NewEmisData!$A:$A, "LDV", NewEmisData!$B:$B, $A32, NewEmisData!$C:$C, $H32, NewEmisData!$D:$D, AK$2))</f>
        <v>2.1553953660312102E-3</v>
      </c>
      <c r="AL32" s="335">
        <f>$I32*IF($G32="Pickup", SUMIFS(NewEmisData!L:L, NewEmisData!$A:$A, "Pickup", NewEmisData!$B:$B, $A32, NewEmisData!$C:$C, $H32, NewEmisData!$D:$D, AL$2), SUMIFS(NewEmisData!L:L, NewEmisData!$A:$A, "LDV", NewEmisData!$B:$B, $A32, NewEmisData!$C:$C, $H32, NewEmisData!$D:$D, AL$2))</f>
        <v>2.1382282417646901E-3</v>
      </c>
      <c r="AM32" s="335">
        <f>$I32*IF($G32="Pickup", SUMIFS(NewEmisData!M:M, NewEmisData!$A:$A, "Pickup", NewEmisData!$B:$B, $A32, NewEmisData!$C:$C, $H32, NewEmisData!$D:$D, AM$2), SUMIFS(NewEmisData!M:M, NewEmisData!$A:$A, "LDV", NewEmisData!$B:$B, $A32, NewEmisData!$C:$C, $H32, NewEmisData!$D:$D, AM$2))</f>
        <v>2.1396749034826201E-3</v>
      </c>
      <c r="AN32" s="335">
        <v>1.971385326188381E-3</v>
      </c>
      <c r="AO32" s="335">
        <f>$I32*IF($G32="Pickup", SUMIFS(NewEmisData!E:E, NewEmisData!$A:$A, "Pickup", NewEmisData!$B:$B, $A32, NewEmisData!$C:$C, $H32, NewEmisData!$D:$D, AO$2), SUMIFS(NewEmisData!E:E, NewEmisData!$A:$A, "LDV", NewEmisData!$B:$B, $A32, NewEmisData!$C:$C, $H32, NewEmisData!$D:$D, AO$2))</f>
        <v>9.5237657915846596E-2</v>
      </c>
      <c r="AP32" s="335">
        <f>$I32*IF($G32="Pickup", SUMIFS(NewEmisData!F:F, NewEmisData!$A:$A, "Pickup", NewEmisData!$B:$B, $A32, NewEmisData!$C:$C, $H32, NewEmisData!$D:$D, AP$2), SUMIFS(NewEmisData!F:F, NewEmisData!$A:$A, "LDV", NewEmisData!$B:$B, $A32, NewEmisData!$C:$C, $H32, NewEmisData!$D:$D, AP$2))</f>
        <v>9.5233803814773199E-2</v>
      </c>
      <c r="AQ32" s="335">
        <f>$I32*IF($G32="Pickup", SUMIFS(NewEmisData!G:G, NewEmisData!$A:$A, "Pickup", NewEmisData!$B:$B, $A32, NewEmisData!$C:$C, $H32, NewEmisData!$D:$D, AQ$2), SUMIFS(NewEmisData!G:G, NewEmisData!$A:$A, "LDV", NewEmisData!$B:$B, $A32, NewEmisData!$C:$C, $H32, NewEmisData!$D:$D, AQ$2))</f>
        <v>7.6274845717456005E-2</v>
      </c>
      <c r="AR32" s="335">
        <f>$I32*IF($G32="Pickup", SUMIFS(NewEmisData!H:H, NewEmisData!$A:$A, "Pickup", NewEmisData!$B:$B, $A32, NewEmisData!$C:$C, $H32, NewEmisData!$D:$D, AR$2), SUMIFS(NewEmisData!H:H, NewEmisData!$A:$A, "LDV", NewEmisData!$B:$B, $A32, NewEmisData!$C:$C, $H32, NewEmisData!$D:$D, AR$2))</f>
        <v>7.6015147426408802E-2</v>
      </c>
      <c r="AS32" s="335">
        <f>$I32*IF($G32="Pickup", SUMIFS(NewEmisData!I:I, NewEmisData!$A:$A, "Pickup", NewEmisData!$B:$B, $A32, NewEmisData!$C:$C, $H32, NewEmisData!$D:$D, AS$2), SUMIFS(NewEmisData!I:I, NewEmisData!$A:$A, "LDV", NewEmisData!$B:$B, $A32, NewEmisData!$C:$C, $H32, NewEmisData!$D:$D, AS$2))</f>
        <v>7.5941173275762303E-2</v>
      </c>
      <c r="AT32" s="335">
        <f>$I32*IF($G32="Pickup", SUMIFS(NewEmisData!J:J, NewEmisData!$A:$A, "Pickup", NewEmisData!$B:$B, $A32, NewEmisData!$C:$C, $H32, NewEmisData!$D:$D, AT$2), SUMIFS(NewEmisData!J:J, NewEmisData!$A:$A, "LDV", NewEmisData!$B:$B, $A32, NewEmisData!$C:$C, $H32, NewEmisData!$D:$D, AT$2))</f>
        <v>7.5905318392472401E-2</v>
      </c>
      <c r="AU32" s="335">
        <f>$I32*IF($G32="Pickup", SUMIFS(NewEmisData!K:K, NewEmisData!$A:$A, "Pickup", NewEmisData!$B:$B, $A32, NewEmisData!$C:$C, $H32, NewEmisData!$D:$D, AU$2), SUMIFS(NewEmisData!K:K, NewEmisData!$A:$A, "LDV", NewEmisData!$B:$B, $A32, NewEmisData!$C:$C, $H32, NewEmisData!$D:$D, AU$2))</f>
        <v>7.5746506350714102E-2</v>
      </c>
      <c r="AV32" s="335">
        <f>$I32*IF($G32="Pickup", SUMIFS(NewEmisData!L:L, NewEmisData!$A:$A, "Pickup", NewEmisData!$B:$B, $A32, NewEmisData!$C:$C, $H32, NewEmisData!$D:$D, AV$2), SUMIFS(NewEmisData!L:L, NewEmisData!$A:$A, "LDV", NewEmisData!$B:$B, $A32, NewEmisData!$C:$C, $H32, NewEmisData!$D:$D, AV$2))</f>
        <v>7.5609197138019502E-2</v>
      </c>
      <c r="AW32" s="335">
        <f>$I32*IF($G32="Pickup", SUMIFS(NewEmisData!M:M, NewEmisData!$A:$A, "Pickup", NewEmisData!$B:$B, $A32, NewEmisData!$C:$C, $H32, NewEmisData!$D:$D, AW$2), SUMIFS(NewEmisData!M:M, NewEmisData!$A:$A, "LDV", NewEmisData!$B:$B, $A32, NewEmisData!$C:$C, $H32, NewEmisData!$D:$D, AW$2))</f>
        <v>7.5600977518040596E-2</v>
      </c>
      <c r="AX32" s="335">
        <v>3.3278806736294783E-2</v>
      </c>
      <c r="AY32" s="335">
        <f>$I32*IF($G32="Pickup", SUMIFS(NewEmisData!E:E, NewEmisData!$A:$A, "Pickup", NewEmisData!$B:$B, $A32, NewEmisData!$C:$C, $H32, NewEmisData!$D:$D, AY$2), SUMIFS(NewEmisData!E:E, NewEmisData!$A:$A, "LDV", NewEmisData!$B:$B, $A32, NewEmisData!$C:$C, $H32, NewEmisData!$D:$D, AY$2))</f>
        <v>1.40169037450868E-2</v>
      </c>
      <c r="AZ32" s="335">
        <f>$I32*IF($G32="Pickup", SUMIFS(NewEmisData!F:F, NewEmisData!$A:$A, "Pickup", NewEmisData!$B:$B, $A32, NewEmisData!$C:$C, $H32, NewEmisData!$D:$D, AZ$2), SUMIFS(NewEmisData!F:F, NewEmisData!$A:$A, "LDV", NewEmisData!$B:$B, $A32, NewEmisData!$C:$C, $H32, NewEmisData!$D:$D, AZ$2))</f>
        <v>1.4013573377583501E-2</v>
      </c>
      <c r="BA32" s="335">
        <f>$I32*IF($G32="Pickup", SUMIFS(NewEmisData!G:G, NewEmisData!$A:$A, "Pickup", NewEmisData!$B:$B, $A32, NewEmisData!$C:$C, $H32, NewEmisData!$D:$D, BA$2), SUMIFS(NewEmisData!G:G, NewEmisData!$A:$A, "LDV", NewEmisData!$B:$B, $A32, NewEmisData!$C:$C, $H32, NewEmisData!$D:$D, BA$2))</f>
        <v>1.11562424125551E-2</v>
      </c>
      <c r="BB32" s="335">
        <f>$I32*IF($G32="Pickup", SUMIFS(NewEmisData!H:H, NewEmisData!$A:$A, "Pickup", NewEmisData!$B:$B, $A32, NewEmisData!$C:$C, $H32, NewEmisData!$D:$D, BB$2), SUMIFS(NewEmisData!H:H, NewEmisData!$A:$A, "LDV", NewEmisData!$B:$B, $A32, NewEmisData!$C:$C, $H32, NewEmisData!$D:$D, BB$2))</f>
        <v>1.09265188788693E-2</v>
      </c>
      <c r="BC32" s="335">
        <f>$I32*IF($G32="Pickup", SUMIFS(NewEmisData!I:I, NewEmisData!$A:$A, "Pickup", NewEmisData!$B:$B, $A32, NewEmisData!$C:$C, $H32, NewEmisData!$D:$D, BC$2), SUMIFS(NewEmisData!I:I, NewEmisData!$A:$A, "LDV", NewEmisData!$B:$B, $A32, NewEmisData!$C:$C, $H32, NewEmisData!$D:$D, BC$2))</f>
        <v>1.0861054896046199E-2</v>
      </c>
      <c r="BD32" s="335">
        <f>$I32*IF($G32="Pickup", SUMIFS(NewEmisData!J:J, NewEmisData!$A:$A, "Pickup", NewEmisData!$B:$B, $A32, NewEmisData!$C:$C, $H32, NewEmisData!$D:$D, BD$2), SUMIFS(NewEmisData!J:J, NewEmisData!$A:$A, "LDV", NewEmisData!$B:$B, $A32, NewEmisData!$C:$C, $H32, NewEmisData!$D:$D, BD$2))</f>
        <v>1.08293882777488E-2</v>
      </c>
      <c r="BE32" s="335">
        <f>$I32*IF($G32="Pickup", SUMIFS(NewEmisData!K:K, NewEmisData!$A:$A, "Pickup", NewEmisData!$B:$B, $A32, NewEmisData!$C:$C, $H32, NewEmisData!$D:$D, BE$2), SUMIFS(NewEmisData!K:K, NewEmisData!$A:$A, "LDV", NewEmisData!$B:$B, $A32, NewEmisData!$C:$C, $H32, NewEmisData!$D:$D, BE$2))</f>
        <v>1.06888930906526E-2</v>
      </c>
      <c r="BF32" s="335">
        <f>$I32*IF($G32="Pickup", SUMIFS(NewEmisData!L:L, NewEmisData!$A:$A, "Pickup", NewEmisData!$B:$B, $A32, NewEmisData!$C:$C, $H32, NewEmisData!$D:$D, BF$2), SUMIFS(NewEmisData!L:L, NewEmisData!$A:$A, "LDV", NewEmisData!$B:$B, $A32, NewEmisData!$C:$C, $H32, NewEmisData!$D:$D, BF$2))</f>
        <v>1.05674353285179E-2</v>
      </c>
      <c r="BG32" s="335">
        <f>$I32*IF($G32="Pickup", SUMIFS(NewEmisData!M:M, NewEmisData!$A:$A, "Pickup", NewEmisData!$B:$B, $A32, NewEmisData!$C:$C, $H32, NewEmisData!$D:$D, BG$2), SUMIFS(NewEmisData!M:M, NewEmisData!$A:$A, "LDV", NewEmisData!$B:$B, $A32, NewEmisData!$C:$C, $H32, NewEmisData!$D:$D, BG$2))</f>
        <v>1.05601708467511E-2</v>
      </c>
      <c r="BH32" s="335">
        <v>6.8948154849121281E-3</v>
      </c>
      <c r="BI32" s="335">
        <f>$I32*IF($G32="Pickup", SUMIFS(NewEmisData!E:E, NewEmisData!$A:$A, "Pickup", NewEmisData!$B:$B, $A32, NewEmisData!$C:$C, $H32, NewEmisData!$D:$D, BI$2), SUMIFS(NewEmisData!E:E, NewEmisData!$A:$A, "LDV", NewEmisData!$B:$B, $A32, NewEmisData!$C:$C, $H32, NewEmisData!$D:$D, BI$2))</f>
        <v>1.2691960654493</v>
      </c>
      <c r="BJ32" s="335">
        <f>$I32*IF($G32="Pickup", SUMIFS(NewEmisData!F:F, NewEmisData!$A:$A, "Pickup", NewEmisData!$B:$B, $A32, NewEmisData!$C:$C, $H32, NewEmisData!$D:$D, BJ$2), SUMIFS(NewEmisData!F:F, NewEmisData!$A:$A, "LDV", NewEmisData!$B:$B, $A32, NewEmisData!$C:$C, $H32, NewEmisData!$D:$D, BJ$2))</f>
        <v>1.0417224074664899</v>
      </c>
      <c r="BK32" s="335">
        <f>$I32*IF($G32="Pickup", SUMIFS(NewEmisData!G:G, NewEmisData!$A:$A, "Pickup", NewEmisData!$B:$B, $A32, NewEmisData!$C:$C, $H32, NewEmisData!$D:$D, BK$2), SUMIFS(NewEmisData!G:G, NewEmisData!$A:$A, "LDV", NewEmisData!$B:$B, $A32, NewEmisData!$C:$C, $H32, NewEmisData!$D:$D, BK$2))</f>
        <v>0.71990684431713603</v>
      </c>
      <c r="BL32" s="335">
        <f>$I32*IF($G32="Pickup", SUMIFS(NewEmisData!H:H, NewEmisData!$A:$A, "Pickup", NewEmisData!$B:$B, $A32, NewEmisData!$C:$C, $H32, NewEmisData!$D:$D, BL$2), SUMIFS(NewEmisData!H:H, NewEmisData!$A:$A, "LDV", NewEmisData!$B:$B, $A32, NewEmisData!$C:$C, $H32, NewEmisData!$D:$D, BL$2))</f>
        <v>0.77406938341631604</v>
      </c>
      <c r="BM32" s="335">
        <f>$I32*IF($G32="Pickup", SUMIFS(NewEmisData!I:I, NewEmisData!$A:$A, "Pickup", NewEmisData!$B:$B, $A32, NewEmisData!$C:$C, $H32, NewEmisData!$D:$D, BM$2), SUMIFS(NewEmisData!I:I, NewEmisData!$A:$A, "LDV", NewEmisData!$B:$B, $A32, NewEmisData!$C:$C, $H32, NewEmisData!$D:$D, BM$2))</f>
        <v>0.850428111115753</v>
      </c>
      <c r="BN32" s="335">
        <f>$I32*IF($G32="Pickup", SUMIFS(NewEmisData!J:J, NewEmisData!$A:$A, "Pickup", NewEmisData!$B:$B, $A32, NewEmisData!$C:$C, $H32, NewEmisData!$D:$D, BN$2), SUMIFS(NewEmisData!J:J, NewEmisData!$A:$A, "LDV", NewEmisData!$B:$B, $A32, NewEmisData!$C:$C, $H32, NewEmisData!$D:$D, BN$2))</f>
        <v>0.88398432246613101</v>
      </c>
      <c r="BO32" s="335">
        <f>$I32*IF($G32="Pickup", SUMIFS(NewEmisData!K:K, NewEmisData!$A:$A, "Pickup", NewEmisData!$B:$B, $A32, NewEmisData!$C:$C, $H32, NewEmisData!$D:$D, BO$2), SUMIFS(NewEmisData!K:K, NewEmisData!$A:$A, "LDV", NewEmisData!$B:$B, $A32, NewEmisData!$C:$C, $H32, NewEmisData!$D:$D, BO$2))</f>
        <v>0.86746558005476404</v>
      </c>
      <c r="BP32" s="335">
        <f>$I32*IF($G32="Pickup", SUMIFS(NewEmisData!L:L, NewEmisData!$A:$A, "Pickup", NewEmisData!$B:$B, $A32, NewEmisData!$C:$C, $H32, NewEmisData!$D:$D, BP$2), SUMIFS(NewEmisData!L:L, NewEmisData!$A:$A, "LDV", NewEmisData!$B:$B, $A32, NewEmisData!$C:$C, $H32, NewEmisData!$D:$D, BP$2))</f>
        <v>0.85493079785318604</v>
      </c>
      <c r="BQ32" s="335">
        <f>$I32*IF($G32="Pickup", SUMIFS(NewEmisData!M:M, NewEmisData!$A:$A, "Pickup", NewEmisData!$B:$B, $A32, NewEmisData!$C:$C, $H32, NewEmisData!$D:$D, BQ$2), SUMIFS(NewEmisData!M:M, NewEmisData!$A:$A, "LDV", NewEmisData!$B:$B, $A32, NewEmisData!$C:$C, $H32, NewEmisData!$D:$D, BQ$2))</f>
        <v>0.86425549081219399</v>
      </c>
      <c r="BR32" s="335">
        <v>1.3668887567521777</v>
      </c>
      <c r="BS32" s="335">
        <f>$I32*IF($G32="Pickup", SUMIFS(NewEmisData!E:E, NewEmisData!$A:$A, "Pickup", NewEmisData!$B:$B, $A32, NewEmisData!$C:$C, $H32, NewEmisData!$D:$D, BS$2), SUMIFS(NewEmisData!E:E, NewEmisData!$A:$A, "LDV", NewEmisData!$B:$B, $A32, NewEmisData!$C:$C, $H32, NewEmisData!$D:$D, BS$2))</f>
        <v>0.12595175891714899</v>
      </c>
      <c r="BT32" s="335">
        <f>$I32*IF($G32="Pickup", SUMIFS(NewEmisData!F:F, NewEmisData!$A:$A, "Pickup", NewEmisData!$B:$B, $A32, NewEmisData!$C:$C, $H32, NewEmisData!$D:$D, BT$2), SUMIFS(NewEmisData!F:F, NewEmisData!$A:$A, "LDV", NewEmisData!$B:$B, $A32, NewEmisData!$C:$C, $H32, NewEmisData!$D:$D, BT$2))</f>
        <v>0.117078419912489</v>
      </c>
      <c r="BU32" s="335">
        <f>$I32*IF($G32="Pickup", SUMIFS(NewEmisData!G:G, NewEmisData!$A:$A, "Pickup", NewEmisData!$B:$B, $A32, NewEmisData!$C:$C, $H32, NewEmisData!$D:$D, BU$2), SUMIFS(NewEmisData!G:G, NewEmisData!$A:$A, "LDV", NewEmisData!$B:$B, $A32, NewEmisData!$C:$C, $H32, NewEmisData!$D:$D, BU$2))</f>
        <v>8.2694195367886997E-2</v>
      </c>
      <c r="BV32" s="335">
        <f>$I32*IF($G32="Pickup", SUMIFS(NewEmisData!H:H, NewEmisData!$A:$A, "Pickup", NewEmisData!$B:$B, $A32, NewEmisData!$C:$C, $H32, NewEmisData!$D:$D, BV$2), SUMIFS(NewEmisData!H:H, NewEmisData!$A:$A, "LDV", NewEmisData!$B:$B, $A32, NewEmisData!$C:$C, $H32, NewEmisData!$D:$D, BV$2))</f>
        <v>7.8253057541772197E-2</v>
      </c>
      <c r="BW32" s="335">
        <f>$I32*IF($G32="Pickup", SUMIFS(NewEmisData!I:I, NewEmisData!$A:$A, "Pickup", NewEmisData!$B:$B, $A32, NewEmisData!$C:$C, $H32, NewEmisData!$D:$D, BW$2), SUMIFS(NewEmisData!I:I, NewEmisData!$A:$A, "LDV", NewEmisData!$B:$B, $A32, NewEmisData!$C:$C, $H32, NewEmisData!$D:$D, BW$2))</f>
        <v>9.1630190121546704E-2</v>
      </c>
      <c r="BX32" s="335">
        <f>$I32*IF($G32="Pickup", SUMIFS(NewEmisData!J:J, NewEmisData!$A:$A, "Pickup", NewEmisData!$B:$B, $A32, NewEmisData!$C:$C, $H32, NewEmisData!$D:$D, BX$2), SUMIFS(NewEmisData!J:J, NewEmisData!$A:$A, "LDV", NewEmisData!$B:$B, $A32, NewEmisData!$C:$C, $H32, NewEmisData!$D:$D, BX$2))</f>
        <v>0.11005344876291601</v>
      </c>
      <c r="BY32" s="335">
        <f>$I32*IF($G32="Pickup", SUMIFS(NewEmisData!K:K, NewEmisData!$A:$A, "Pickup", NewEmisData!$B:$B, $A32, NewEmisData!$C:$C, $H32, NewEmisData!$D:$D, BY$2), SUMIFS(NewEmisData!K:K, NewEmisData!$A:$A, "LDV", NewEmisData!$B:$B, $A32, NewEmisData!$C:$C, $H32, NewEmisData!$D:$D, BY$2))</f>
        <v>0.124255361832616</v>
      </c>
      <c r="BZ32" s="335">
        <f>$I32*IF($G32="Pickup", SUMIFS(NewEmisData!L:L, NewEmisData!$A:$A, "Pickup", NewEmisData!$B:$B, $A32, NewEmisData!$C:$C, $H32, NewEmisData!$D:$D, BZ$2), SUMIFS(NewEmisData!L:L, NewEmisData!$A:$A, "LDV", NewEmisData!$B:$B, $A32, NewEmisData!$C:$C, $H32, NewEmisData!$D:$D, BZ$2))</f>
        <v>0.12937271269558401</v>
      </c>
      <c r="CA32" s="335">
        <f>$I32*IF($G32="Pickup", SUMIFS(NewEmisData!M:M, NewEmisData!$A:$A, "Pickup", NewEmisData!$B:$B, $A32, NewEmisData!$C:$C, $H32, NewEmisData!$D:$D, CA$2), SUMIFS(NewEmisData!M:M, NewEmisData!$A:$A, "LDV", NewEmisData!$B:$B, $A32, NewEmisData!$C:$C, $H32, NewEmisData!$D:$D, CA$2))</f>
        <v>0.13909439218126199</v>
      </c>
      <c r="CB32" s="335">
        <v>6.7324914528478774E-2</v>
      </c>
      <c r="CC32" s="335">
        <f>$I32*IF($G32="Pickup", SUMIFS(NewEmisData!E:E, NewEmisData!$A:$A, "Pickup", NewEmisData!$B:$B, $A32, NewEmisData!$C:$C, $H32, NewEmisData!$D:$D, CC$2), SUMIFS(NewEmisData!E:E, NewEmisData!$A:$A, "LDV", NewEmisData!$B:$B, $A32, NewEmisData!$C:$C, $H32, NewEmisData!$D:$D, CC$2))</f>
        <v>2.3959600214614001E-2</v>
      </c>
      <c r="CD32" s="335">
        <f>$I32*IF($G32="Pickup", SUMIFS(NewEmisData!F:F, NewEmisData!$A:$A, "Pickup", NewEmisData!$B:$B, $A32, NewEmisData!$C:$C, $H32, NewEmisData!$D:$D, CD$2), SUMIFS(NewEmisData!F:F, NewEmisData!$A:$A, "LDV", NewEmisData!$B:$B, $A32, NewEmisData!$C:$C, $H32, NewEmisData!$D:$D, CD$2))</f>
        <v>2.39595561203313E-2</v>
      </c>
      <c r="CE32" s="335">
        <f>$I32*IF($G32="Pickup", SUMIFS(NewEmisData!G:G, NewEmisData!$A:$A, "Pickup", NewEmisData!$B:$B, $A32, NewEmisData!$C:$C, $H32, NewEmisData!$D:$D, CE$2), SUMIFS(NewEmisData!G:G, NewEmisData!$A:$A, "LDV", NewEmisData!$B:$B, $A32, NewEmisData!$C:$C, $H32, NewEmisData!$D:$D, CE$2))</f>
        <v>2.1883978700773001E-2</v>
      </c>
      <c r="CF32" s="335">
        <f>$I32*IF($G32="Pickup", SUMIFS(NewEmisData!H:H, NewEmisData!$A:$A, "Pickup", NewEmisData!$B:$B, $A32, NewEmisData!$C:$C, $H32, NewEmisData!$D:$D, CF$2), SUMIFS(NewEmisData!H:H, NewEmisData!$A:$A, "LDV", NewEmisData!$B:$B, $A32, NewEmisData!$C:$C, $H32, NewEmisData!$D:$D, CF$2))</f>
        <v>2.25515751155465E-2</v>
      </c>
      <c r="CG32" s="335">
        <f>$I32*IF($G32="Pickup", SUMIFS(NewEmisData!I:I, NewEmisData!$A:$A, "Pickup", NewEmisData!$B:$B, $A32, NewEmisData!$C:$C, $H32, NewEmisData!$D:$D, CG$2), SUMIFS(NewEmisData!I:I, NewEmisData!$A:$A, "LDV", NewEmisData!$B:$B, $A32, NewEmisData!$C:$C, $H32, NewEmisData!$D:$D, CG$2))</f>
        <v>2.4461655004649401E-2</v>
      </c>
      <c r="CH32" s="335">
        <f>$I32*IF($G32="Pickup", SUMIFS(NewEmisData!J:J, NewEmisData!$A:$A, "Pickup", NewEmisData!$B:$B, $A32, NewEmisData!$C:$C, $H32, NewEmisData!$D:$D, CH$2), SUMIFS(NewEmisData!J:J, NewEmisData!$A:$A, "LDV", NewEmisData!$B:$B, $A32, NewEmisData!$C:$C, $H32, NewEmisData!$D:$D, CH$2))</f>
        <v>2.55482861436532E-2</v>
      </c>
      <c r="CI32" s="335">
        <f>$I32*IF($G32="Pickup", SUMIFS(NewEmisData!K:K, NewEmisData!$A:$A, "Pickup", NewEmisData!$B:$B, $A32, NewEmisData!$C:$C, $H32, NewEmisData!$D:$D, CI$2), SUMIFS(NewEmisData!K:K, NewEmisData!$A:$A, "LDV", NewEmisData!$B:$B, $A32, NewEmisData!$C:$C, $H32, NewEmisData!$D:$D, CI$2))</f>
        <v>2.5901161089235299E-2</v>
      </c>
      <c r="CJ32" s="335">
        <f>$I32*IF($G32="Pickup", SUMIFS(NewEmisData!L:L, NewEmisData!$A:$A, "Pickup", NewEmisData!$B:$B, $A32, NewEmisData!$C:$C, $H32, NewEmisData!$D:$D, CJ$2), SUMIFS(NewEmisData!L:L, NewEmisData!$A:$A, "LDV", NewEmisData!$B:$B, $A32, NewEmisData!$C:$C, $H32, NewEmisData!$D:$D, CJ$2))</f>
        <v>2.59711515976483E-2</v>
      </c>
      <c r="CK32" s="335">
        <f>$I32*IF($G32="Pickup", SUMIFS(NewEmisData!M:M, NewEmisData!$A:$A, "Pickup", NewEmisData!$B:$B, $A32, NewEmisData!$C:$C, $H32, NewEmisData!$D:$D, CK$2), SUMIFS(NewEmisData!M:M, NewEmisData!$A:$A, "LDV", NewEmisData!$B:$B, $A32, NewEmisData!$C:$C, $H32, NewEmisData!$D:$D, CK$2))</f>
        <v>2.6006232363577901E-2</v>
      </c>
      <c r="CL32" s="335">
        <v>2.0846527000014766E-2</v>
      </c>
      <c r="CM32" s="335">
        <f>$I32*IF($G32="Pickup", SUMIFS(NewEmisData!E:E, NewEmisData!$A:$A, "Pickup", NewEmisData!$B:$B, $A32, NewEmisData!$C:$C, $H32, NewEmisData!$D:$D, CM$2), SUMIFS(NewEmisData!E:E, NewEmisData!$A:$A, "LDV", NewEmisData!$B:$B, $A32, NewEmisData!$C:$C, $H32, NewEmisData!$D:$D, CM$2))</f>
        <v>6.6247436710222896E-3</v>
      </c>
      <c r="CN32" s="335">
        <f>$I32*IF($G32="Pickup", SUMIFS(NewEmisData!F:F, NewEmisData!$A:$A, "Pickup", NewEmisData!$B:$B, $A32, NewEmisData!$C:$C, $H32, NewEmisData!$D:$D, CN$2), SUMIFS(NewEmisData!F:F, NewEmisData!$A:$A, "LDV", NewEmisData!$B:$B, $A32, NewEmisData!$C:$C, $H32, NewEmisData!$D:$D, CN$2))</f>
        <v>6.6281448502966099E-3</v>
      </c>
      <c r="CO32" s="335">
        <f>$I32*IF($G32="Pickup", SUMIFS(NewEmisData!G:G, NewEmisData!$A:$A, "Pickup", NewEmisData!$B:$B, $A32, NewEmisData!$C:$C, $H32, NewEmisData!$D:$D, CO$2), SUMIFS(NewEmisData!G:G, NewEmisData!$A:$A, "LDV", NewEmisData!$B:$B, $A32, NewEmisData!$C:$C, $H32, NewEmisData!$D:$D, CO$2))</f>
        <v>5.8722582728920596E-3</v>
      </c>
      <c r="CP32" s="335">
        <f>$I32*IF($G32="Pickup", SUMIFS(NewEmisData!H:H, NewEmisData!$A:$A, "Pickup", NewEmisData!$B:$B, $A32, NewEmisData!$C:$C, $H32, NewEmisData!$D:$D, CP$2), SUMIFS(NewEmisData!H:H, NewEmisData!$A:$A, "LDV", NewEmisData!$B:$B, $A32, NewEmisData!$C:$C, $H32, NewEmisData!$D:$D, CP$2))</f>
        <v>5.9987733822495001E-3</v>
      </c>
      <c r="CQ32" s="335">
        <f>$I32*IF($G32="Pickup", SUMIFS(NewEmisData!I:I, NewEmisData!$A:$A, "Pickup", NewEmisData!$B:$B, $A32, NewEmisData!$C:$C, $H32, NewEmisData!$D:$D, CQ$2), SUMIFS(NewEmisData!I:I, NewEmisData!$A:$A, "LDV", NewEmisData!$B:$B, $A32, NewEmisData!$C:$C, $H32, NewEmisData!$D:$D, CQ$2))</f>
        <v>6.1874595969005101E-3</v>
      </c>
      <c r="CR32" s="335">
        <f>$I32*IF($G32="Pickup", SUMIFS(NewEmisData!J:J, NewEmisData!$A:$A, "Pickup", NewEmisData!$B:$B, $A32, NewEmisData!$C:$C, $H32, NewEmisData!$D:$D, CR$2), SUMIFS(NewEmisData!J:J, NewEmisData!$A:$A, "LDV", NewEmisData!$B:$B, $A32, NewEmisData!$C:$C, $H32, NewEmisData!$D:$D, CR$2))</f>
        <v>6.3726817480412997E-3</v>
      </c>
      <c r="CS32" s="335">
        <f>$I32*IF($G32="Pickup", SUMIFS(NewEmisData!K:K, NewEmisData!$A:$A, "Pickup", NewEmisData!$B:$B, $A32, NewEmisData!$C:$C, $H32, NewEmisData!$D:$D, CS$2), SUMIFS(NewEmisData!K:K, NewEmisData!$A:$A, "LDV", NewEmisData!$B:$B, $A32, NewEmisData!$C:$C, $H32, NewEmisData!$D:$D, CS$2))</f>
        <v>6.4700080275717697E-3</v>
      </c>
      <c r="CT32" s="335">
        <f>$I32*IF($G32="Pickup", SUMIFS(NewEmisData!L:L, NewEmisData!$A:$A, "Pickup", NewEmisData!$B:$B, $A32, NewEmisData!$C:$C, $H32, NewEmisData!$D:$D, CT$2), SUMIFS(NewEmisData!L:L, NewEmisData!$A:$A, "LDV", NewEmisData!$B:$B, $A32, NewEmisData!$C:$C, $H32, NewEmisData!$D:$D, CT$2))</f>
        <v>6.5027598829567098E-3</v>
      </c>
      <c r="CU32" s="335">
        <f>$I32*IF($G32="Pickup", SUMIFS(NewEmisData!M:M, NewEmisData!$A:$A, "Pickup", NewEmisData!$B:$B, $A32, NewEmisData!$C:$C, $H32, NewEmisData!$D:$D, CU$2), SUMIFS(NewEmisData!M:M, NewEmisData!$A:$A, "LDV", NewEmisData!$B:$B, $A32, NewEmisData!$C:$C, $H32, NewEmisData!$D:$D, CU$2))</f>
        <v>6.5452972205059003E-3</v>
      </c>
      <c r="CV32" s="335">
        <v>5.2034722767286493E-3</v>
      </c>
      <c r="CW32" s="335">
        <v>2.3565166490963768E-3</v>
      </c>
      <c r="CX32" s="335">
        <v>1.9673319546263789E-3</v>
      </c>
      <c r="CY32" s="335">
        <v>1.6026857138538807E-3</v>
      </c>
      <c r="CZ32" s="335">
        <v>1.3411753569780424E-3</v>
      </c>
      <c r="DA32" s="335">
        <v>1.0123523956178946E-3</v>
      </c>
      <c r="DB32" s="335">
        <v>7.9852111520206551E-4</v>
      </c>
      <c r="DC32" s="335">
        <v>7.6707942200167378E-4</v>
      </c>
      <c r="DD32" s="335">
        <v>7.5828050366392866E-4</v>
      </c>
      <c r="DE32" s="335">
        <v>7.5710079606015706E-4</v>
      </c>
      <c r="DF32" s="335">
        <v>7.5710079606015706E-4</v>
      </c>
      <c r="DG32" s="335">
        <f>$I32*IF($G32="Pickup", SUMIFS(NewEmisData!E:E, NewEmisData!$A:$A, "Pickup", NewEmisData!$B:$B, $A32, NewEmisData!$C:$C, $H32, NewEmisData!$D:$D, DG$2), SUMIFS(NewEmisData!E:E, NewEmisData!$A:$A, "LDV", NewEmisData!$B:$B, $A32, NewEmisData!$C:$C, $H32, NewEmisData!$D:$D, DG$2))</f>
        <v>0</v>
      </c>
      <c r="DH32" s="335">
        <f>$I32*IF($G32="Pickup", SUMIFS(NewEmisData!F:F, NewEmisData!$A:$A, "Pickup", NewEmisData!$B:$B, $A32, NewEmisData!$C:$C, $H32, NewEmisData!$D:$D, DH$2), SUMIFS(NewEmisData!F:F, NewEmisData!$A:$A, "LDV", NewEmisData!$B:$B, $A32, NewEmisData!$C:$C, $H32, NewEmisData!$D:$D, DH$2))</f>
        <v>0</v>
      </c>
      <c r="DI32" s="335">
        <f>$I32*IF($G32="Pickup", SUMIFS(NewEmisData!G:G, NewEmisData!$A:$A, "Pickup", NewEmisData!$B:$B, $A32, NewEmisData!$C:$C, $H32, NewEmisData!$D:$D, DI$2), SUMIFS(NewEmisData!G:G, NewEmisData!$A:$A, "LDV", NewEmisData!$B:$B, $A32, NewEmisData!$C:$C, $H32, NewEmisData!$D:$D, DI$2))</f>
        <v>0</v>
      </c>
      <c r="DJ32" s="335">
        <f>$I32*IF($G32="Pickup", SUMIFS(NewEmisData!H:H, NewEmisData!$A:$A, "Pickup", NewEmisData!$B:$B, $A32, NewEmisData!$C:$C, $H32, NewEmisData!$D:$D, DJ$2), SUMIFS(NewEmisData!H:H, NewEmisData!$A:$A, "LDV", NewEmisData!$B:$B, $A32, NewEmisData!$C:$C, $H32, NewEmisData!$D:$D, DJ$2))</f>
        <v>0</v>
      </c>
      <c r="DK32" s="335">
        <f>$I32*IF($G32="Pickup", SUMIFS(NewEmisData!I:I, NewEmisData!$A:$A, "Pickup", NewEmisData!$B:$B, $A32, NewEmisData!$C:$C, $H32, NewEmisData!$D:$D, DK$2), SUMIFS(NewEmisData!I:I, NewEmisData!$A:$A, "LDV", NewEmisData!$B:$B, $A32, NewEmisData!$C:$C, $H32, NewEmisData!$D:$D, DK$2))</f>
        <v>0</v>
      </c>
      <c r="DL32" s="335">
        <f>$I32*IF($G32="Pickup", SUMIFS(NewEmisData!J:J, NewEmisData!$A:$A, "Pickup", NewEmisData!$B:$B, $A32, NewEmisData!$C:$C, $H32, NewEmisData!$D:$D, DL$2), SUMIFS(NewEmisData!J:J, NewEmisData!$A:$A, "LDV", NewEmisData!$B:$B, $A32, NewEmisData!$C:$C, $H32, NewEmisData!$D:$D, DL$2))</f>
        <v>0</v>
      </c>
      <c r="DM32" s="335">
        <f>$I32*IF($G32="Pickup", SUMIFS(NewEmisData!K:K, NewEmisData!$A:$A, "Pickup", NewEmisData!$B:$B, $A32, NewEmisData!$C:$C, $H32, NewEmisData!$D:$D, DM$2), SUMIFS(NewEmisData!K:K, NewEmisData!$A:$A, "LDV", NewEmisData!$B:$B, $A32, NewEmisData!$C:$C, $H32, NewEmisData!$D:$D, DM$2))</f>
        <v>0</v>
      </c>
      <c r="DN32" s="335">
        <f>$I32*IF($G32="Pickup", SUMIFS(NewEmisData!L:L, NewEmisData!$A:$A, "Pickup", NewEmisData!$B:$B, $A32, NewEmisData!$C:$C, $H32, NewEmisData!$D:$D, DN$2), SUMIFS(NewEmisData!L:L, NewEmisData!$A:$A, "LDV", NewEmisData!$B:$B, $A32, NewEmisData!$C:$C, $H32, NewEmisData!$D:$D, DN$2))</f>
        <v>0</v>
      </c>
      <c r="DO32" s="335">
        <f>$I32*IF($G32="Pickup", SUMIFS(NewEmisData!M:M, NewEmisData!$A:$A, "Pickup", NewEmisData!$B:$B, $A32, NewEmisData!$C:$C, $H32, NewEmisData!$D:$D, DO$2), SUMIFS(NewEmisData!M:M, NewEmisData!$A:$A, "LDV", NewEmisData!$B:$B, $A32, NewEmisData!$C:$C, $H32, NewEmisData!$D:$D, DO$2))</f>
        <v>0</v>
      </c>
      <c r="DP32" s="335">
        <v>1.5469500255793939E-3</v>
      </c>
      <c r="DQ32" s="335">
        <f>$I32*IF($G32="Pickup", SUMIFS(NewEmisData!E:E, NewEmisData!$A:$A, "Pickup", NewEmisData!$B:$B, $A32, NewEmisData!$C:$C, $H32, NewEmisData!$D:$D, DQ$2), SUMIFS(NewEmisData!E:E, NewEmisData!$A:$A, "LDV", NewEmisData!$B:$B, $A32, NewEmisData!$C:$C, $H32, NewEmisData!$D:$D, DQ$2))</f>
        <v>1.72060513456559E-2</v>
      </c>
      <c r="DR32" s="335">
        <f>$I32*IF($G32="Pickup", SUMIFS(NewEmisData!F:F, NewEmisData!$A:$A, "Pickup", NewEmisData!$B:$B, $A32, NewEmisData!$C:$C, $H32, NewEmisData!$D:$D, DR$2), SUMIFS(NewEmisData!F:F, NewEmisData!$A:$A, "LDV", NewEmisData!$B:$B, $A32, NewEmisData!$C:$C, $H32, NewEmisData!$D:$D, DR$2))</f>
        <v>1.39445975504595E-2</v>
      </c>
      <c r="DS32" s="335">
        <f>$I32*IF($G32="Pickup", SUMIFS(NewEmisData!G:G, NewEmisData!$A:$A, "Pickup", NewEmisData!$B:$B, $A32, NewEmisData!$C:$C, $H32, NewEmisData!$D:$D, DS$2), SUMIFS(NewEmisData!G:G, NewEmisData!$A:$A, "LDV", NewEmisData!$B:$B, $A32, NewEmisData!$C:$C, $H32, NewEmisData!$D:$D, DS$2))</f>
        <v>1.1545350421749499E-2</v>
      </c>
      <c r="DT32" s="335">
        <f>$I32*IF($G32="Pickup", SUMIFS(NewEmisData!H:H, NewEmisData!$A:$A, "Pickup", NewEmisData!$B:$B, $A32, NewEmisData!$C:$C, $H32, NewEmisData!$D:$D, DT$2), SUMIFS(NewEmisData!H:H, NewEmisData!$A:$A, "LDV", NewEmisData!$B:$B, $A32, NewEmisData!$C:$C, $H32, NewEmisData!$D:$D, DT$2))</f>
        <v>8.6081220221104308E-3</v>
      </c>
      <c r="DU32" s="335">
        <f>$I32*IF($G32="Pickup", SUMIFS(NewEmisData!I:I, NewEmisData!$A:$A, "Pickup", NewEmisData!$B:$B, $A32, NewEmisData!$C:$C, $H32, NewEmisData!$D:$D, DU$2), SUMIFS(NewEmisData!I:I, NewEmisData!$A:$A, "LDV", NewEmisData!$B:$B, $A32, NewEmisData!$C:$C, $H32, NewEmisData!$D:$D, DU$2))</f>
        <v>7.3358997295851396E-3</v>
      </c>
      <c r="DV32" s="335">
        <f>$I32*IF($G32="Pickup", SUMIFS(NewEmisData!J:J, NewEmisData!$A:$A, "Pickup", NewEmisData!$B:$B, $A32, NewEmisData!$C:$C, $H32, NewEmisData!$D:$D, DV$2), SUMIFS(NewEmisData!J:J, NewEmisData!$A:$A, "LDV", NewEmisData!$B:$B, $A32, NewEmisData!$C:$C, $H32, NewEmisData!$D:$D, DV$2))</f>
        <v>6.80763615470716E-3</v>
      </c>
      <c r="DW32" s="335">
        <f>$I32*IF($G32="Pickup", SUMIFS(NewEmisData!K:K, NewEmisData!$A:$A, "Pickup", NewEmisData!$B:$B, $A32, NewEmisData!$C:$C, $H32, NewEmisData!$D:$D, DW$2), SUMIFS(NewEmisData!K:K, NewEmisData!$A:$A, "LDV", NewEmisData!$B:$B, $A32, NewEmisData!$C:$C, $H32, NewEmisData!$D:$D, DW$2))</f>
        <v>6.5187746094924597E-3</v>
      </c>
      <c r="DX32" s="335">
        <f>$I32*IF($G32="Pickup", SUMIFS(NewEmisData!L:L, NewEmisData!$A:$A, "Pickup", NewEmisData!$B:$B, $A32, NewEmisData!$C:$C, $H32, NewEmisData!$D:$D, DX$2), SUMIFS(NewEmisData!L:L, NewEmisData!$A:$A, "LDV", NewEmisData!$B:$B, $A32, NewEmisData!$C:$C, $H32, NewEmisData!$D:$D, DX$2))</f>
        <v>6.4360300854497997E-3</v>
      </c>
      <c r="DY32" s="335">
        <f>$I32*IF($G32="Pickup", SUMIFS(NewEmisData!M:M, NewEmisData!$A:$A, "Pickup", NewEmisData!$B:$B, $A32, NewEmisData!$C:$C, $H32, NewEmisData!$D:$D, DY$2), SUMIFS(NewEmisData!M:M, NewEmisData!$A:$A, "LDV", NewEmisData!$B:$B, $A32, NewEmisData!$C:$C, $H32, NewEmisData!$D:$D, DY$2))</f>
        <v>6.4555791711704098E-3</v>
      </c>
      <c r="DZ32" s="335">
        <v>1.1249473833176088E-2</v>
      </c>
      <c r="EA32" s="335">
        <f t="shared" si="2"/>
        <v>544.06140229978803</v>
      </c>
      <c r="EB32" s="335">
        <f t="shared" si="3"/>
        <v>523.413327777066</v>
      </c>
      <c r="EC32" s="335">
        <f t="shared" si="4"/>
        <v>357.99141886123999</v>
      </c>
      <c r="ED32" s="335">
        <f t="shared" si="5"/>
        <v>312.66678906093301</v>
      </c>
      <c r="EE32" s="335">
        <f t="shared" si="6"/>
        <v>294.74575835697101</v>
      </c>
      <c r="EF32" s="335">
        <f t="shared" si="7"/>
        <v>286.352398145763</v>
      </c>
      <c r="EG32" s="335">
        <f t="shared" si="8"/>
        <v>279.91384153210601</v>
      </c>
      <c r="EH32" s="335">
        <f t="shared" si="9"/>
        <v>277.68437233076702</v>
      </c>
      <c r="EI32" s="335">
        <f t="shared" si="10"/>
        <v>277.87214787868902</v>
      </c>
      <c r="EJ32" s="335">
        <f t="shared" si="11"/>
        <v>0.20481362413718007</v>
      </c>
      <c r="EK32" s="335">
        <f t="shared" si="12"/>
        <v>4.1591145158291702E-2</v>
      </c>
      <c r="EL32" s="335">
        <f t="shared" si="13"/>
        <v>3.3567901229069899E-2</v>
      </c>
      <c r="EM32" s="335">
        <f t="shared" si="14"/>
        <v>3.10903118023543E-2</v>
      </c>
      <c r="EN32" s="335">
        <f t="shared" si="15"/>
        <v>2.9494448323488E-2</v>
      </c>
      <c r="EO32" s="335">
        <f t="shared" si="16"/>
        <v>3.24157979138915E-2</v>
      </c>
      <c r="EP32" s="335">
        <f t="shared" si="17"/>
        <v>3.3172947032470201E-2</v>
      </c>
      <c r="EQ32" s="335">
        <f t="shared" si="18"/>
        <v>3.1994284946783497E-2</v>
      </c>
      <c r="ER32" s="335">
        <f t="shared" si="19"/>
        <v>3.1321415112152799E-2</v>
      </c>
      <c r="ES32" s="335">
        <f t="shared" si="20"/>
        <v>3.1760554326411998E-2</v>
      </c>
      <c r="ET32" s="335">
        <f t="shared" si="21"/>
        <v>5.7317908516770433E-2</v>
      </c>
      <c r="EU32" s="335">
        <f t="shared" si="22"/>
        <v>5.7604083038927199E-3</v>
      </c>
      <c r="EV32" s="335">
        <f t="shared" si="23"/>
        <v>5.5417937646853798E-3</v>
      </c>
      <c r="EW32" s="335">
        <f t="shared" si="24"/>
        <v>2.7566082972264299E-3</v>
      </c>
      <c r="EX32" s="335">
        <f t="shared" si="25"/>
        <v>2.4076004556077501E-3</v>
      </c>
      <c r="EY32" s="335">
        <f t="shared" si="26"/>
        <v>2.2696033600869301E-3</v>
      </c>
      <c r="EZ32" s="335">
        <f t="shared" si="27"/>
        <v>2.2049736201383199E-3</v>
      </c>
      <c r="FA32" s="335">
        <f t="shared" si="28"/>
        <v>2.1553953660312102E-3</v>
      </c>
      <c r="FB32" s="335">
        <f t="shared" si="29"/>
        <v>2.1382282417646901E-3</v>
      </c>
      <c r="FC32" s="335">
        <f t="shared" si="30"/>
        <v>2.1396749034826201E-3</v>
      </c>
      <c r="FD32" s="335">
        <f t="shared" si="31"/>
        <v>1.971385326188381E-3</v>
      </c>
      <c r="FE32" s="335">
        <f t="shared" si="32"/>
        <v>9.5237657915846596E-2</v>
      </c>
      <c r="FF32" s="335">
        <f t="shared" si="33"/>
        <v>9.5233803814773199E-2</v>
      </c>
      <c r="FG32" s="335">
        <f t="shared" si="34"/>
        <v>7.6274845717456005E-2</v>
      </c>
      <c r="FH32" s="335">
        <f t="shared" si="35"/>
        <v>7.6015147426408802E-2</v>
      </c>
      <c r="FI32" s="335">
        <f t="shared" si="36"/>
        <v>7.5941173275762303E-2</v>
      </c>
      <c r="FJ32" s="335">
        <f t="shared" si="37"/>
        <v>7.5905318392472401E-2</v>
      </c>
      <c r="FK32" s="335">
        <f t="shared" si="38"/>
        <v>7.5746506350714102E-2</v>
      </c>
      <c r="FL32" s="335">
        <f t="shared" si="39"/>
        <v>7.5609197138019502E-2</v>
      </c>
      <c r="FM32" s="335">
        <f t="shared" si="40"/>
        <v>7.5600977518040596E-2</v>
      </c>
      <c r="FN32" s="335">
        <f t="shared" si="41"/>
        <v>3.3278806736294783E-2</v>
      </c>
      <c r="FO32" s="335">
        <f t="shared" si="42"/>
        <v>1.40169037450868E-2</v>
      </c>
      <c r="FP32" s="335">
        <f t="shared" si="43"/>
        <v>1.4013573377583501E-2</v>
      </c>
      <c r="FQ32" s="335">
        <f t="shared" si="44"/>
        <v>1.11562424125551E-2</v>
      </c>
      <c r="FR32" s="335">
        <f t="shared" si="45"/>
        <v>1.09265188788693E-2</v>
      </c>
      <c r="FS32" s="335">
        <f t="shared" si="46"/>
        <v>1.0861054896046199E-2</v>
      </c>
      <c r="FT32" s="335">
        <f t="shared" si="47"/>
        <v>1.08293882777488E-2</v>
      </c>
      <c r="FU32" s="335">
        <f t="shared" si="48"/>
        <v>1.06888930906526E-2</v>
      </c>
      <c r="FV32" s="335">
        <f t="shared" si="49"/>
        <v>1.05674353285179E-2</v>
      </c>
      <c r="FW32" s="335">
        <f t="shared" si="50"/>
        <v>1.05601708467511E-2</v>
      </c>
      <c r="FX32" s="335">
        <f t="shared" si="51"/>
        <v>6.8948154849121281E-3</v>
      </c>
    </row>
    <row r="33" spans="1:180" x14ac:dyDescent="0.2">
      <c r="A33" s="305" t="str">
        <f>_xlfn.CONCAT(IF(LEFT(TRIM(A32),1)="*", "*R", "R"), 1+RIGHT(TRIM(A32),1))</f>
        <v>R5</v>
      </c>
      <c r="B33" s="305" t="str">
        <f t="shared" si="73"/>
        <v>TLCETHX11</v>
      </c>
      <c r="C33" s="305" t="str">
        <f t="shared" si="74"/>
        <v>TL.E85X.C.ETHX.2011</v>
      </c>
      <c r="D33" s="301" t="str">
        <f t="shared" si="75"/>
        <v>bn-vmt, bn-vmt/a</v>
      </c>
      <c r="E33" s="301" t="str">
        <f t="shared" si="76"/>
        <v>TLE85X</v>
      </c>
      <c r="F33" s="301" t="str">
        <f t="shared" si="77"/>
        <v>TL</v>
      </c>
      <c r="G33" s="315" t="s">
        <v>815</v>
      </c>
      <c r="H33" s="315" t="s">
        <v>817</v>
      </c>
      <c r="I33" s="315">
        <v>1</v>
      </c>
      <c r="J33" s="315" t="str">
        <f t="shared" si="52"/>
        <v>Compact car-E85</v>
      </c>
      <c r="K33" s="335">
        <f>$I33*IF($G33="Pickup", SUMIFS(NewEmisData!E:E, NewEmisData!$A:$A, "Pickup", NewEmisData!$B:$B, $A33, NewEmisData!$C:$C, $H33, NewEmisData!$D:$D, K$2), SUMIFS(NewEmisData!E:E, NewEmisData!$A:$A, "LDV", NewEmisData!$B:$B, $A33, NewEmisData!$C:$C, $H33, NewEmisData!$D:$D, K$2))</f>
        <v>427.22035607805998</v>
      </c>
      <c r="L33" s="335">
        <f>$I33*IF($G33="Pickup", SUMIFS(NewEmisData!F:F, NewEmisData!$A:$A, "Pickup", NewEmisData!$B:$B, $A33, NewEmisData!$C:$C, $H33, NewEmisData!$D:$D, L$2), SUMIFS(NewEmisData!F:F, NewEmisData!$A:$A, "LDV", NewEmisData!$B:$B, $A33, NewEmisData!$C:$C, $H33, NewEmisData!$D:$D, L$2))</f>
        <v>410.99295031887198</v>
      </c>
      <c r="M33" s="335">
        <f>$I33*IF($G33="Pickup", SUMIFS(NewEmisData!G:G, NewEmisData!$A:$A, "Pickup", NewEmisData!$B:$B, $A33, NewEmisData!$C:$C, $H33, NewEmisData!$D:$D, M$2), SUMIFS(NewEmisData!G:G, NewEmisData!$A:$A, "LDV", NewEmisData!$B:$B, $A33, NewEmisData!$C:$C, $H33, NewEmisData!$D:$D, M$2))</f>
        <v>286.65796119002903</v>
      </c>
      <c r="N33" s="335">
        <f>$I33*IF($G33="Pickup", SUMIFS(NewEmisData!H:H, NewEmisData!$A:$A, "Pickup", NewEmisData!$B:$B, $A33, NewEmisData!$C:$C, $H33, NewEmisData!$D:$D, N$2), SUMIFS(NewEmisData!H:H, NewEmisData!$A:$A, "LDV", NewEmisData!$B:$B, $A33, NewEmisData!$C:$C, $H33, NewEmisData!$D:$D, N$2))</f>
        <v>251.42291340526501</v>
      </c>
      <c r="O33" s="335">
        <f>$I33*IF($G33="Pickup", SUMIFS(NewEmisData!I:I, NewEmisData!$A:$A, "Pickup", NewEmisData!$B:$B, $A33, NewEmisData!$C:$C, $H33, NewEmisData!$D:$D, O$2), SUMIFS(NewEmisData!I:I, NewEmisData!$A:$A, "LDV", NewEmisData!$B:$B, $A33, NewEmisData!$C:$C, $H33, NewEmisData!$D:$D, O$2))</f>
        <v>237.879150946539</v>
      </c>
      <c r="P33" s="335">
        <f>$I33*IF($G33="Pickup", SUMIFS(NewEmisData!J:J, NewEmisData!$A:$A, "Pickup", NewEmisData!$B:$B, $A33, NewEmisData!$C:$C, $H33, NewEmisData!$D:$D, P$2), SUMIFS(NewEmisData!J:J, NewEmisData!$A:$A, "LDV", NewEmisData!$B:$B, $A33, NewEmisData!$C:$C, $H33, NewEmisData!$D:$D, P$2))</f>
        <v>231.785973261176</v>
      </c>
      <c r="Q33" s="335">
        <f>$I33*IF($G33="Pickup", SUMIFS(NewEmisData!K:K, NewEmisData!$A:$A, "Pickup", NewEmisData!$B:$B, $A33, NewEmisData!$C:$C, $H33, NewEmisData!$D:$D, Q$2), SUMIFS(NewEmisData!K:K, NewEmisData!$A:$A, "LDV", NewEmisData!$B:$B, $A33, NewEmisData!$C:$C, $H33, NewEmisData!$D:$D, Q$2))</f>
        <v>226.95489929379499</v>
      </c>
      <c r="R33" s="335">
        <f>$I33*IF($G33="Pickup", SUMIFS(NewEmisData!L:L, NewEmisData!$A:$A, "Pickup", NewEmisData!$B:$B, $A33, NewEmisData!$C:$C, $H33, NewEmisData!$D:$D, R$2), SUMIFS(NewEmisData!L:L, NewEmisData!$A:$A, "LDV", NewEmisData!$B:$B, $A33, NewEmisData!$C:$C, $H33, NewEmisData!$D:$D, R$2))</f>
        <v>225.270240547784</v>
      </c>
      <c r="S33" s="335">
        <f>$I33*IF($G33="Pickup", SUMIFS(NewEmisData!M:M, NewEmisData!$A:$A, "Pickup", NewEmisData!$B:$B, $A33, NewEmisData!$C:$C, $H33, NewEmisData!$D:$D, S$2), SUMIFS(NewEmisData!M:M, NewEmisData!$A:$A, "LDV", NewEmisData!$B:$B, $A33, NewEmisData!$C:$C, $H33, NewEmisData!$D:$D, S$2))</f>
        <v>225.537595537371</v>
      </c>
      <c r="T33" s="335">
        <v>0.20481362413718007</v>
      </c>
      <c r="U33" s="335">
        <f>$I33*IF($G33="Pickup", SUMIFS(NewEmisData!E:E, NewEmisData!$A:$A, "Pickup", NewEmisData!$B:$B, $A33, NewEmisData!$C:$C, $H33, NewEmisData!$D:$D, U$2), SUMIFS(NewEmisData!E:E, NewEmisData!$A:$A, "LDV", NewEmisData!$B:$B, $A33, NewEmisData!$C:$C, $H33, NewEmisData!$D:$D, U$2))</f>
        <v>5.43221938231905E-2</v>
      </c>
      <c r="V33" s="335">
        <f>$I33*IF($G33="Pickup", SUMIFS(NewEmisData!F:F, NewEmisData!$A:$A, "Pickup", NewEmisData!$B:$B, $A33, NewEmisData!$C:$C, $H33, NewEmisData!$D:$D, V$2), SUMIFS(NewEmisData!F:F, NewEmisData!$A:$A, "LDV", NewEmisData!$B:$B, $A33, NewEmisData!$C:$C, $H33, NewEmisData!$D:$D, V$2))</f>
        <v>4.5813368539693498E-2</v>
      </c>
      <c r="W33" s="335">
        <f>$I33*IF($G33="Pickup", SUMIFS(NewEmisData!G:G, NewEmisData!$A:$A, "Pickup", NewEmisData!$B:$B, $A33, NewEmisData!$C:$C, $H33, NewEmisData!$D:$D, W$2), SUMIFS(NewEmisData!G:G, NewEmisData!$A:$A, "LDV", NewEmisData!$B:$B, $A33, NewEmisData!$C:$C, $H33, NewEmisData!$D:$D, W$2))</f>
        <v>4.3138992375732398E-2</v>
      </c>
      <c r="X33" s="335">
        <f>$I33*IF($G33="Pickup", SUMIFS(NewEmisData!H:H, NewEmisData!$A:$A, "Pickup", NewEmisData!$B:$B, $A33, NewEmisData!$C:$C, $H33, NewEmisData!$D:$D, X$2), SUMIFS(NewEmisData!H:H, NewEmisData!$A:$A, "LDV", NewEmisData!$B:$B, $A33, NewEmisData!$C:$C, $H33, NewEmisData!$D:$D, X$2))</f>
        <v>4.22702301498529E-2</v>
      </c>
      <c r="Y33" s="335">
        <f>$I33*IF($G33="Pickup", SUMIFS(NewEmisData!I:I, NewEmisData!$A:$A, "Pickup", NewEmisData!$B:$B, $A33, NewEmisData!$C:$C, $H33, NewEmisData!$D:$D, Y$2), SUMIFS(NewEmisData!I:I, NewEmisData!$A:$A, "LDV", NewEmisData!$B:$B, $A33, NewEmisData!$C:$C, $H33, NewEmisData!$D:$D, Y$2))</f>
        <v>4.7266554092845102E-2</v>
      </c>
      <c r="Z33" s="335">
        <f>$I33*IF($G33="Pickup", SUMIFS(NewEmisData!J:J, NewEmisData!$A:$A, "Pickup", NewEmisData!$B:$B, $A33, NewEmisData!$C:$C, $H33, NewEmisData!$D:$D, Z$2), SUMIFS(NewEmisData!J:J, NewEmisData!$A:$A, "LDV", NewEmisData!$B:$B, $A33, NewEmisData!$C:$C, $H33, NewEmisData!$D:$D, Z$2))</f>
        <v>4.92796412957313E-2</v>
      </c>
      <c r="AA33" s="335">
        <f>$I33*IF($G33="Pickup", SUMIFS(NewEmisData!K:K, NewEmisData!$A:$A, "Pickup", NewEmisData!$B:$B, $A33, NewEmisData!$C:$C, $H33, NewEmisData!$D:$D, AA$2), SUMIFS(NewEmisData!K:K, NewEmisData!$A:$A, "LDV", NewEmisData!$B:$B, $A33, NewEmisData!$C:$C, $H33, NewEmisData!$D:$D, AA$2))</f>
        <v>4.83132390691993E-2</v>
      </c>
      <c r="AB33" s="335">
        <f>$I33*IF($G33="Pickup", SUMIFS(NewEmisData!L:L, NewEmisData!$A:$A, "Pickup", NewEmisData!$B:$B, $A33, NewEmisData!$C:$C, $H33, NewEmisData!$D:$D, AB$2), SUMIFS(NewEmisData!L:L, NewEmisData!$A:$A, "LDV", NewEmisData!$B:$B, $A33, NewEmisData!$C:$C, $H33, NewEmisData!$D:$D, AB$2))</f>
        <v>4.7598470704443001E-2</v>
      </c>
      <c r="AC33" s="335">
        <f>$I33*IF($G33="Pickup", SUMIFS(NewEmisData!M:M, NewEmisData!$A:$A, "Pickup", NewEmisData!$B:$B, $A33, NewEmisData!$C:$C, $H33, NewEmisData!$D:$D, AC$2), SUMIFS(NewEmisData!M:M, NewEmisData!$A:$A, "LDV", NewEmisData!$B:$B, $A33, NewEmisData!$C:$C, $H33, NewEmisData!$D:$D, AC$2))</f>
        <v>4.8291189756298203E-2</v>
      </c>
      <c r="AD33" s="335">
        <v>5.7317908516770433E-2</v>
      </c>
      <c r="AE33" s="335">
        <f>$I33*IF($G33="Pickup", SUMIFS(NewEmisData!E:E, NewEmisData!$A:$A, "Pickup", NewEmisData!$B:$B, $A33, NewEmisData!$C:$C, $H33, NewEmisData!$D:$D, AE$2), SUMIFS(NewEmisData!E:E, NewEmisData!$A:$A, "LDV", NewEmisData!$B:$B, $A33, NewEmisData!$C:$C, $H33, NewEmisData!$D:$D, AE$2))</f>
        <v>4.5233219210783302E-3</v>
      </c>
      <c r="AF33" s="335">
        <f>$I33*IF($G33="Pickup", SUMIFS(NewEmisData!F:F, NewEmisData!$A:$A, "Pickup", NewEmisData!$B:$B, $A33, NewEmisData!$C:$C, $H33, NewEmisData!$D:$D, AF$2), SUMIFS(NewEmisData!F:F, NewEmisData!$A:$A, "LDV", NewEmisData!$B:$B, $A33, NewEmisData!$C:$C, $H33, NewEmisData!$D:$D, AF$2))</f>
        <v>4.35150523268109E-3</v>
      </c>
      <c r="AG33" s="335">
        <f>$I33*IF($G33="Pickup", SUMIFS(NewEmisData!G:G, NewEmisData!$A:$A, "Pickup", NewEmisData!$B:$B, $A33, NewEmisData!$C:$C, $H33, NewEmisData!$D:$D, AG$2), SUMIFS(NewEmisData!G:G, NewEmisData!$A:$A, "LDV", NewEmisData!$B:$B, $A33, NewEmisData!$C:$C, $H33, NewEmisData!$D:$D, AG$2))</f>
        <v>2.2073239302791599E-3</v>
      </c>
      <c r="AH33" s="335">
        <f>$I33*IF($G33="Pickup", SUMIFS(NewEmisData!H:H, NewEmisData!$A:$A, "Pickup", NewEmisData!$B:$B, $A33, NewEmisData!$C:$C, $H33, NewEmisData!$D:$D, AH$2), SUMIFS(NewEmisData!H:H, NewEmisData!$A:$A, "LDV", NewEmisData!$B:$B, $A33, NewEmisData!$C:$C, $H33, NewEmisData!$D:$D, AH$2))</f>
        <v>1.93600769277144E-3</v>
      </c>
      <c r="AI33" s="335">
        <f>$I33*IF($G33="Pickup", SUMIFS(NewEmisData!I:I, NewEmisData!$A:$A, "Pickup", NewEmisData!$B:$B, $A33, NewEmisData!$C:$C, $H33, NewEmisData!$D:$D, AI$2), SUMIFS(NewEmisData!I:I, NewEmisData!$A:$A, "LDV", NewEmisData!$B:$B, $A33, NewEmisData!$C:$C, $H33, NewEmisData!$D:$D, AI$2))</f>
        <v>1.83171782200173E-3</v>
      </c>
      <c r="AJ33" s="335">
        <f>$I33*IF($G33="Pickup", SUMIFS(NewEmisData!J:J, NewEmisData!$A:$A, "Pickup", NewEmisData!$B:$B, $A33, NewEmisData!$C:$C, $H33, NewEmisData!$D:$D, AJ$2), SUMIFS(NewEmisData!J:J, NewEmisData!$A:$A, "LDV", NewEmisData!$B:$B, $A33, NewEmisData!$C:$C, $H33, NewEmisData!$D:$D, AJ$2))</f>
        <v>1.7848006969164801E-3</v>
      </c>
      <c r="AK33" s="335">
        <f>$I33*IF($G33="Pickup", SUMIFS(NewEmisData!K:K, NewEmisData!$A:$A, "Pickup", NewEmisData!$B:$B, $A33, NewEmisData!$C:$C, $H33, NewEmisData!$D:$D, AK$2), SUMIFS(NewEmisData!K:K, NewEmisData!$A:$A, "LDV", NewEmisData!$B:$B, $A33, NewEmisData!$C:$C, $H33, NewEmisData!$D:$D, AK$2))</f>
        <v>1.74760082534328E-3</v>
      </c>
      <c r="AL33" s="335">
        <f>$I33*IF($G33="Pickup", SUMIFS(NewEmisData!L:L, NewEmisData!$A:$A, "Pickup", NewEmisData!$B:$B, $A33, NewEmisData!$C:$C, $H33, NewEmisData!$D:$D, AL$2), SUMIFS(NewEmisData!L:L, NewEmisData!$A:$A, "LDV", NewEmisData!$B:$B, $A33, NewEmisData!$C:$C, $H33, NewEmisData!$D:$D, AL$2))</f>
        <v>1.73462764249673E-3</v>
      </c>
      <c r="AM33" s="335">
        <f>$I33*IF($G33="Pickup", SUMIFS(NewEmisData!M:M, NewEmisData!$A:$A, "Pickup", NewEmisData!$B:$B, $A33, NewEmisData!$C:$C, $H33, NewEmisData!$D:$D, AM$2), SUMIFS(NewEmisData!M:M, NewEmisData!$A:$A, "LDV", NewEmisData!$B:$B, $A33, NewEmisData!$C:$C, $H33, NewEmisData!$D:$D, AM$2))</f>
        <v>1.7366872463193499E-3</v>
      </c>
      <c r="AN33" s="335">
        <v>1.971385326188381E-3</v>
      </c>
      <c r="AO33" s="335">
        <f>$I33*IF($G33="Pickup", SUMIFS(NewEmisData!E:E, NewEmisData!$A:$A, "Pickup", NewEmisData!$B:$B, $A33, NewEmisData!$C:$C, $H33, NewEmisData!$D:$D, AO$2), SUMIFS(NewEmisData!E:E, NewEmisData!$A:$A, "LDV", NewEmisData!$B:$B, $A33, NewEmisData!$C:$C, $H33, NewEmisData!$D:$D, AO$2))</f>
        <v>6.5525486311907397E-2</v>
      </c>
      <c r="AP33" s="335">
        <f>$I33*IF($G33="Pickup", SUMIFS(NewEmisData!F:F, NewEmisData!$A:$A, "Pickup", NewEmisData!$B:$B, $A33, NewEmisData!$C:$C, $H33, NewEmisData!$D:$D, AP$2), SUMIFS(NewEmisData!F:F, NewEmisData!$A:$A, "LDV", NewEmisData!$B:$B, $A33, NewEmisData!$C:$C, $H33, NewEmisData!$D:$D, AP$2))</f>
        <v>6.5532413100286402E-2</v>
      </c>
      <c r="AQ33" s="335">
        <f>$I33*IF($G33="Pickup", SUMIFS(NewEmisData!G:G, NewEmisData!$A:$A, "Pickup", NewEmisData!$B:$B, $A33, NewEmisData!$C:$C, $H33, NewEmisData!$D:$D, AQ$2), SUMIFS(NewEmisData!G:G, NewEmisData!$A:$A, "LDV", NewEmisData!$B:$B, $A33, NewEmisData!$C:$C, $H33, NewEmisData!$D:$D, AQ$2))</f>
        <v>4.72274911635963E-2</v>
      </c>
      <c r="AR33" s="335">
        <f>$I33*IF($G33="Pickup", SUMIFS(NewEmisData!H:H, NewEmisData!$A:$A, "Pickup", NewEmisData!$B:$B, $A33, NewEmisData!$C:$C, $H33, NewEmisData!$D:$D, AR$2), SUMIFS(NewEmisData!H:H, NewEmisData!$A:$A, "LDV", NewEmisData!$B:$B, $A33, NewEmisData!$C:$C, $H33, NewEmisData!$D:$D, AR$2))</f>
        <v>4.7004553415883499E-2</v>
      </c>
      <c r="AS33" s="335">
        <f>$I33*IF($G33="Pickup", SUMIFS(NewEmisData!I:I, NewEmisData!$A:$A, "Pickup", NewEmisData!$B:$B, $A33, NewEmisData!$C:$C, $H33, NewEmisData!$D:$D, AS$2), SUMIFS(NewEmisData!I:I, NewEmisData!$A:$A, "LDV", NewEmisData!$B:$B, $A33, NewEmisData!$C:$C, $H33, NewEmisData!$D:$D, AS$2))</f>
        <v>4.6951187368693102E-2</v>
      </c>
      <c r="AT33" s="335">
        <f>$I33*IF($G33="Pickup", SUMIFS(NewEmisData!J:J, NewEmisData!$A:$A, "Pickup", NewEmisData!$B:$B, $A33, NewEmisData!$C:$C, $H33, NewEmisData!$D:$D, AT$2), SUMIFS(NewEmisData!J:J, NewEmisData!$A:$A, "LDV", NewEmisData!$B:$B, $A33, NewEmisData!$C:$C, $H33, NewEmisData!$D:$D, AT$2))</f>
        <v>4.69310774047937E-2</v>
      </c>
      <c r="AU33" s="335">
        <f>$I33*IF($G33="Pickup", SUMIFS(NewEmisData!K:K, NewEmisData!$A:$A, "Pickup", NewEmisData!$B:$B, $A33, NewEmisData!$C:$C, $H33, NewEmisData!$D:$D, AU$2), SUMIFS(NewEmisData!K:K, NewEmisData!$A:$A, "LDV", NewEmisData!$B:$B, $A33, NewEmisData!$C:$C, $H33, NewEmisData!$D:$D, AU$2))</f>
        <v>4.6792796731001701E-2</v>
      </c>
      <c r="AV33" s="335">
        <f>$I33*IF($G33="Pickup", SUMIFS(NewEmisData!L:L, NewEmisData!$A:$A, "Pickup", NewEmisData!$B:$B, $A33, NewEmisData!$C:$C, $H33, NewEmisData!$D:$D, AV$2), SUMIFS(NewEmisData!L:L, NewEmisData!$A:$A, "LDV", NewEmisData!$B:$B, $A33, NewEmisData!$C:$C, $H33, NewEmisData!$D:$D, AV$2))</f>
        <v>4.6667520898197902E-2</v>
      </c>
      <c r="AW33" s="335">
        <f>$I33*IF($G33="Pickup", SUMIFS(NewEmisData!M:M, NewEmisData!$A:$A, "Pickup", NewEmisData!$B:$B, $A33, NewEmisData!$C:$C, $H33, NewEmisData!$D:$D, AW$2), SUMIFS(NewEmisData!M:M, NewEmisData!$A:$A, "LDV", NewEmisData!$B:$B, $A33, NewEmisData!$C:$C, $H33, NewEmisData!$D:$D, AW$2))</f>
        <v>4.6662125786885798E-2</v>
      </c>
      <c r="AX33" s="335">
        <v>3.3278806736294783E-2</v>
      </c>
      <c r="AY33" s="335">
        <f>$I33*IF($G33="Pickup", SUMIFS(NewEmisData!E:E, NewEmisData!$A:$A, "Pickup", NewEmisData!$B:$B, $A33, NewEmisData!$C:$C, $H33, NewEmisData!$D:$D, AY$2), SUMIFS(NewEmisData!E:E, NewEmisData!$A:$A, "LDV", NewEmisData!$B:$B, $A33, NewEmisData!$C:$C, $H33, NewEmisData!$D:$D, AY$2))</f>
        <v>1.0010238476339899E-2</v>
      </c>
      <c r="AZ33" s="335">
        <f>$I33*IF($G33="Pickup", SUMIFS(NewEmisData!F:F, NewEmisData!$A:$A, "Pickup", NewEmisData!$B:$B, $A33, NewEmisData!$C:$C, $H33, NewEmisData!$D:$D, AZ$2), SUMIFS(NewEmisData!F:F, NewEmisData!$A:$A, "LDV", NewEmisData!$B:$B, $A33, NewEmisData!$C:$C, $H33, NewEmisData!$D:$D, AZ$2))</f>
        <v>1.00161273530144E-2</v>
      </c>
      <c r="BA33" s="335">
        <f>$I33*IF($G33="Pickup", SUMIFS(NewEmisData!G:G, NewEmisData!$A:$A, "Pickup", NewEmisData!$B:$B, $A33, NewEmisData!$C:$C, $H33, NewEmisData!$D:$D, BA$2), SUMIFS(NewEmisData!G:G, NewEmisData!$A:$A, "LDV", NewEmisData!$B:$B, $A33, NewEmisData!$C:$C, $H33, NewEmisData!$D:$D, BA$2))</f>
        <v>7.3231092956545603E-3</v>
      </c>
      <c r="BB33" s="335">
        <f>$I33*IF($G33="Pickup", SUMIFS(NewEmisData!H:H, NewEmisData!$A:$A, "Pickup", NewEmisData!$B:$B, $A33, NewEmisData!$C:$C, $H33, NewEmisData!$D:$D, BB$2), SUMIFS(NewEmisData!H:H, NewEmisData!$A:$A, "LDV", NewEmisData!$B:$B, $A33, NewEmisData!$C:$C, $H33, NewEmisData!$D:$D, BB$2))</f>
        <v>7.1259171686559502E-3</v>
      </c>
      <c r="BC33" s="335">
        <f>$I33*IF($G33="Pickup", SUMIFS(NewEmisData!I:I, NewEmisData!$A:$A, "Pickup", NewEmisData!$B:$B, $A33, NewEmisData!$C:$C, $H33, NewEmisData!$D:$D, BC$2), SUMIFS(NewEmisData!I:I, NewEmisData!$A:$A, "LDV", NewEmisData!$B:$B, $A33, NewEmisData!$C:$C, $H33, NewEmisData!$D:$D, BC$2))</f>
        <v>7.0786866585371699E-3</v>
      </c>
      <c r="BD33" s="335">
        <f>$I33*IF($G33="Pickup", SUMIFS(NewEmisData!J:J, NewEmisData!$A:$A, "Pickup", NewEmisData!$B:$B, $A33, NewEmisData!$C:$C, $H33, NewEmisData!$D:$D, BD$2), SUMIFS(NewEmisData!J:J, NewEmisData!$A:$A, "LDV", NewEmisData!$B:$B, $A33, NewEmisData!$C:$C, $H33, NewEmisData!$D:$D, BD$2))</f>
        <v>7.0609240367398201E-3</v>
      </c>
      <c r="BE33" s="335">
        <f>$I33*IF($G33="Pickup", SUMIFS(NewEmisData!K:K, NewEmisData!$A:$A, "Pickup", NewEmisData!$B:$B, $A33, NewEmisData!$C:$C, $H33, NewEmisData!$D:$D, BE$2), SUMIFS(NewEmisData!K:K, NewEmisData!$A:$A, "LDV", NewEmisData!$B:$B, $A33, NewEmisData!$C:$C, $H33, NewEmisData!$D:$D, BE$2))</f>
        <v>6.9386110678336301E-3</v>
      </c>
      <c r="BF33" s="335">
        <f>$I33*IF($G33="Pickup", SUMIFS(NewEmisData!L:L, NewEmisData!$A:$A, "Pickup", NewEmisData!$B:$B, $A33, NewEmisData!$C:$C, $H33, NewEmisData!$D:$D, BF$2), SUMIFS(NewEmisData!L:L, NewEmisData!$A:$A, "LDV", NewEmisData!$B:$B, $A33, NewEmisData!$C:$C, $H33, NewEmisData!$D:$D, BF$2))</f>
        <v>6.8278327244941798E-3</v>
      </c>
      <c r="BG33" s="335">
        <f>$I33*IF($G33="Pickup", SUMIFS(NewEmisData!M:M, NewEmisData!$A:$A, "Pickup", NewEmisData!$B:$B, $A33, NewEmisData!$C:$C, $H33, NewEmisData!$D:$D, BG$2), SUMIFS(NewEmisData!M:M, NewEmisData!$A:$A, "LDV", NewEmisData!$B:$B, $A33, NewEmisData!$C:$C, $H33, NewEmisData!$D:$D, BG$2))</f>
        <v>6.8230359525153703E-3</v>
      </c>
      <c r="BH33" s="335">
        <v>6.8948154849121281E-3</v>
      </c>
      <c r="BI33" s="335">
        <f>$I33*IF($G33="Pickup", SUMIFS(NewEmisData!E:E, NewEmisData!$A:$A, "Pickup", NewEmisData!$B:$B, $A33, NewEmisData!$C:$C, $H33, NewEmisData!$D:$D, BI$2), SUMIFS(NewEmisData!E:E, NewEmisData!$A:$A, "LDV", NewEmisData!$B:$B, $A33, NewEmisData!$C:$C, $H33, NewEmisData!$D:$D, BI$2))</f>
        <v>1.48251124534534</v>
      </c>
      <c r="BJ33" s="335">
        <f>$I33*IF($G33="Pickup", SUMIFS(NewEmisData!F:F, NewEmisData!$A:$A, "Pickup", NewEmisData!$B:$B, $A33, NewEmisData!$C:$C, $H33, NewEmisData!$D:$D, BJ$2), SUMIFS(NewEmisData!F:F, NewEmisData!$A:$A, "LDV", NewEmisData!$B:$B, $A33, NewEmisData!$C:$C, $H33, NewEmisData!$D:$D, BJ$2))</f>
        <v>1.22808663434379</v>
      </c>
      <c r="BK33" s="335">
        <f>$I33*IF($G33="Pickup", SUMIFS(NewEmisData!G:G, NewEmisData!$A:$A, "Pickup", NewEmisData!$B:$B, $A33, NewEmisData!$C:$C, $H33, NewEmisData!$D:$D, BK$2), SUMIFS(NewEmisData!G:G, NewEmisData!$A:$A, "LDV", NewEmisData!$B:$B, $A33, NewEmisData!$C:$C, $H33, NewEmisData!$D:$D, BK$2))</f>
        <v>0.91807354200382896</v>
      </c>
      <c r="BL33" s="335">
        <f>$I33*IF($G33="Pickup", SUMIFS(NewEmisData!H:H, NewEmisData!$A:$A, "Pickup", NewEmisData!$B:$B, $A33, NewEmisData!$C:$C, $H33, NewEmisData!$D:$D, BL$2), SUMIFS(NewEmisData!H:H, NewEmisData!$A:$A, "LDV", NewEmisData!$B:$B, $A33, NewEmisData!$C:$C, $H33, NewEmisData!$D:$D, BL$2))</f>
        <v>0.98238297821727305</v>
      </c>
      <c r="BM33" s="335">
        <f>$I33*IF($G33="Pickup", SUMIFS(NewEmisData!I:I, NewEmisData!$A:$A, "Pickup", NewEmisData!$B:$B, $A33, NewEmisData!$C:$C, $H33, NewEmisData!$D:$D, BM$2), SUMIFS(NewEmisData!I:I, NewEmisData!$A:$A, "LDV", NewEmisData!$B:$B, $A33, NewEmisData!$C:$C, $H33, NewEmisData!$D:$D, BM$2))</f>
        <v>1.0725932306113299</v>
      </c>
      <c r="BN33" s="335">
        <f>$I33*IF($G33="Pickup", SUMIFS(NewEmisData!J:J, NewEmisData!$A:$A, "Pickup", NewEmisData!$B:$B, $A33, NewEmisData!$C:$C, $H33, NewEmisData!$D:$D, BN$2), SUMIFS(NewEmisData!J:J, NewEmisData!$A:$A, "LDV", NewEmisData!$B:$B, $A33, NewEmisData!$C:$C, $H33, NewEmisData!$D:$D, BN$2))</f>
        <v>1.1199441114408999</v>
      </c>
      <c r="BO33" s="335">
        <f>$I33*IF($G33="Pickup", SUMIFS(NewEmisData!K:K, NewEmisData!$A:$A, "Pickup", NewEmisData!$B:$B, $A33, NewEmisData!$C:$C, $H33, NewEmisData!$D:$D, BO$2), SUMIFS(NewEmisData!K:K, NewEmisData!$A:$A, "LDV", NewEmisData!$B:$B, $A33, NewEmisData!$C:$C, $H33, NewEmisData!$D:$D, BO$2))</f>
        <v>1.10453796202271</v>
      </c>
      <c r="BP33" s="335">
        <f>$I33*IF($G33="Pickup", SUMIFS(NewEmisData!L:L, NewEmisData!$A:$A, "Pickup", NewEmisData!$B:$B, $A33, NewEmisData!$C:$C, $H33, NewEmisData!$D:$D, BP$2), SUMIFS(NewEmisData!L:L, NewEmisData!$A:$A, "LDV", NewEmisData!$B:$B, $A33, NewEmisData!$C:$C, $H33, NewEmisData!$D:$D, BP$2))</f>
        <v>1.0907612634210799</v>
      </c>
      <c r="BQ33" s="335">
        <f>$I33*IF($G33="Pickup", SUMIFS(NewEmisData!M:M, NewEmisData!$A:$A, "Pickup", NewEmisData!$B:$B, $A33, NewEmisData!$C:$C, $H33, NewEmisData!$D:$D, BQ$2), SUMIFS(NewEmisData!M:M, NewEmisData!$A:$A, "LDV", NewEmisData!$B:$B, $A33, NewEmisData!$C:$C, $H33, NewEmisData!$D:$D, BQ$2))</f>
        <v>1.1043108576684499</v>
      </c>
      <c r="BR33" s="335">
        <v>1.3668887567521777</v>
      </c>
      <c r="BS33" s="335">
        <f>$I33*IF($G33="Pickup", SUMIFS(NewEmisData!E:E, NewEmisData!$A:$A, "Pickup", NewEmisData!$B:$B, $A33, NewEmisData!$C:$C, $H33, NewEmisData!$D:$D, BS$2), SUMIFS(NewEmisData!E:E, NewEmisData!$A:$A, "LDV", NewEmisData!$B:$B, $A33, NewEmisData!$C:$C, $H33, NewEmisData!$D:$D, BS$2))</f>
        <v>0.16321186757077699</v>
      </c>
      <c r="BT33" s="335">
        <f>$I33*IF($G33="Pickup", SUMIFS(NewEmisData!F:F, NewEmisData!$A:$A, "Pickup", NewEmisData!$B:$B, $A33, NewEmisData!$C:$C, $H33, NewEmisData!$D:$D, BT$2), SUMIFS(NewEmisData!F:F, NewEmisData!$A:$A, "LDV", NewEmisData!$B:$B, $A33, NewEmisData!$C:$C, $H33, NewEmisData!$D:$D, BT$2))</f>
        <v>0.154397875969284</v>
      </c>
      <c r="BU33" s="335">
        <f>$I33*IF($G33="Pickup", SUMIFS(NewEmisData!G:G, NewEmisData!$A:$A, "Pickup", NewEmisData!$B:$B, $A33, NewEmisData!$C:$C, $H33, NewEmisData!$D:$D, BU$2), SUMIFS(NewEmisData!G:G, NewEmisData!$A:$A, "LDV", NewEmisData!$B:$B, $A33, NewEmisData!$C:$C, $H33, NewEmisData!$D:$D, BU$2))</f>
        <v>0.10925895770364299</v>
      </c>
      <c r="BV33" s="335">
        <f>$I33*IF($G33="Pickup", SUMIFS(NewEmisData!H:H, NewEmisData!$A:$A, "Pickup", NewEmisData!$B:$B, $A33, NewEmisData!$C:$C, $H33, NewEmisData!$D:$D, BV$2), SUMIFS(NewEmisData!H:H, NewEmisData!$A:$A, "LDV", NewEmisData!$B:$B, $A33, NewEmisData!$C:$C, $H33, NewEmisData!$D:$D, BV$2))</f>
        <v>0.10320250472907801</v>
      </c>
      <c r="BW33" s="335">
        <f>$I33*IF($G33="Pickup", SUMIFS(NewEmisData!I:I, NewEmisData!$A:$A, "Pickup", NewEmisData!$B:$B, $A33, NewEmisData!$C:$C, $H33, NewEmisData!$D:$D, BW$2), SUMIFS(NewEmisData!I:I, NewEmisData!$A:$A, "LDV", NewEmisData!$B:$B, $A33, NewEmisData!$C:$C, $H33, NewEmisData!$D:$D, BW$2))</f>
        <v>0.120586776372786</v>
      </c>
      <c r="BX33" s="335">
        <f>$I33*IF($G33="Pickup", SUMIFS(NewEmisData!J:J, NewEmisData!$A:$A, "Pickup", NewEmisData!$B:$B, $A33, NewEmisData!$C:$C, $H33, NewEmisData!$D:$D, BX$2), SUMIFS(NewEmisData!J:J, NewEmisData!$A:$A, "LDV", NewEmisData!$B:$B, $A33, NewEmisData!$C:$C, $H33, NewEmisData!$D:$D, BX$2))</f>
        <v>0.14263504906803201</v>
      </c>
      <c r="BY33" s="335">
        <f>$I33*IF($G33="Pickup", SUMIFS(NewEmisData!K:K, NewEmisData!$A:$A, "Pickup", NewEmisData!$B:$B, $A33, NewEmisData!$C:$C, $H33, NewEmisData!$D:$D, BY$2), SUMIFS(NewEmisData!K:K, NewEmisData!$A:$A, "LDV", NewEmisData!$B:$B, $A33, NewEmisData!$C:$C, $H33, NewEmisData!$D:$D, BY$2))</f>
        <v>0.15896719271608001</v>
      </c>
      <c r="BZ33" s="335">
        <f>$I33*IF($G33="Pickup", SUMIFS(NewEmisData!L:L, NewEmisData!$A:$A, "Pickup", NewEmisData!$B:$B, $A33, NewEmisData!$C:$C, $H33, NewEmisData!$D:$D, BZ$2), SUMIFS(NewEmisData!L:L, NewEmisData!$A:$A, "LDV", NewEmisData!$B:$B, $A33, NewEmisData!$C:$C, $H33, NewEmisData!$D:$D, BZ$2))</f>
        <v>0.16492550955944399</v>
      </c>
      <c r="CA33" s="335">
        <f>$I33*IF($G33="Pickup", SUMIFS(NewEmisData!M:M, NewEmisData!$A:$A, "Pickup", NewEmisData!$B:$B, $A33, NewEmisData!$C:$C, $H33, NewEmisData!$D:$D, CA$2), SUMIFS(NewEmisData!M:M, NewEmisData!$A:$A, "LDV", NewEmisData!$B:$B, $A33, NewEmisData!$C:$C, $H33, NewEmisData!$D:$D, CA$2))</f>
        <v>0.17726949696552699</v>
      </c>
      <c r="CB33" s="335">
        <v>6.7324914528478774E-2</v>
      </c>
      <c r="CC33" s="335">
        <f>$I33*IF($G33="Pickup", SUMIFS(NewEmisData!E:E, NewEmisData!$A:$A, "Pickup", NewEmisData!$B:$B, $A33, NewEmisData!$C:$C, $H33, NewEmisData!$D:$D, CC$2), SUMIFS(NewEmisData!E:E, NewEmisData!$A:$A, "LDV", NewEmisData!$B:$B, $A33, NewEmisData!$C:$C, $H33, NewEmisData!$D:$D, CC$2))</f>
        <v>1.8729600919409201E-2</v>
      </c>
      <c r="CD33" s="335">
        <f>$I33*IF($G33="Pickup", SUMIFS(NewEmisData!F:F, NewEmisData!$A:$A, "Pickup", NewEmisData!$B:$B, $A33, NewEmisData!$C:$C, $H33, NewEmisData!$D:$D, CD$2), SUMIFS(NewEmisData!F:F, NewEmisData!$A:$A, "LDV", NewEmisData!$B:$B, $A33, NewEmisData!$C:$C, $H33, NewEmisData!$D:$D, CD$2))</f>
        <v>1.87295992113196E-2</v>
      </c>
      <c r="CE33" s="335">
        <f>$I33*IF($G33="Pickup", SUMIFS(NewEmisData!G:G, NewEmisData!$A:$A, "Pickup", NewEmisData!$B:$B, $A33, NewEmisData!$C:$C, $H33, NewEmisData!$D:$D, CE$2), SUMIFS(NewEmisData!G:G, NewEmisData!$A:$A, "LDV", NewEmisData!$B:$B, $A33, NewEmisData!$C:$C, $H33, NewEmisData!$D:$D, CE$2))</f>
        <v>1.7896401271485798E-2</v>
      </c>
      <c r="CF33" s="335">
        <f>$I33*IF($G33="Pickup", SUMIFS(NewEmisData!H:H, NewEmisData!$A:$A, "Pickup", NewEmisData!$B:$B, $A33, NewEmisData!$C:$C, $H33, NewEmisData!$D:$D, CF$2), SUMIFS(NewEmisData!H:H, NewEmisData!$A:$A, "LDV", NewEmisData!$B:$B, $A33, NewEmisData!$C:$C, $H33, NewEmisData!$D:$D, CF$2))</f>
        <v>1.8442422202507001E-2</v>
      </c>
      <c r="CG33" s="335">
        <f>$I33*IF($G33="Pickup", SUMIFS(NewEmisData!I:I, NewEmisData!$A:$A, "Pickup", NewEmisData!$B:$B, $A33, NewEmisData!$C:$C, $H33, NewEmisData!$D:$D, CG$2), SUMIFS(NewEmisData!I:I, NewEmisData!$A:$A, "LDV", NewEmisData!$B:$B, $A33, NewEmisData!$C:$C, $H33, NewEmisData!$D:$D, CG$2))</f>
        <v>2.00045303285145E-2</v>
      </c>
      <c r="CH33" s="335">
        <f>$I33*IF($G33="Pickup", SUMIFS(NewEmisData!J:J, NewEmisData!$A:$A, "Pickup", NewEmisData!$B:$B, $A33, NewEmisData!$C:$C, $H33, NewEmisData!$D:$D, CH$2), SUMIFS(NewEmisData!J:J, NewEmisData!$A:$A, "LDV", NewEmisData!$B:$B, $A33, NewEmisData!$C:$C, $H33, NewEmisData!$D:$D, CH$2))</f>
        <v>2.0893189392550599E-2</v>
      </c>
      <c r="CI33" s="335">
        <f>$I33*IF($G33="Pickup", SUMIFS(NewEmisData!K:K, NewEmisData!$A:$A, "Pickup", NewEmisData!$B:$B, $A33, NewEmisData!$C:$C, $H33, NewEmisData!$D:$D, CI$2), SUMIFS(NewEmisData!K:K, NewEmisData!$A:$A, "LDV", NewEmisData!$B:$B, $A33, NewEmisData!$C:$C, $H33, NewEmisData!$D:$D, CI$2))</f>
        <v>2.1181769136144502E-2</v>
      </c>
      <c r="CJ33" s="335">
        <f>$I33*IF($G33="Pickup", SUMIFS(NewEmisData!L:L, NewEmisData!$A:$A, "Pickup", NewEmisData!$B:$B, $A33, NewEmisData!$C:$C, $H33, NewEmisData!$D:$D, CJ$2), SUMIFS(NewEmisData!L:L, NewEmisData!$A:$A, "LDV", NewEmisData!$B:$B, $A33, NewEmisData!$C:$C, $H33, NewEmisData!$D:$D, CJ$2))</f>
        <v>2.1238997688836601E-2</v>
      </c>
      <c r="CK33" s="335">
        <f>$I33*IF($G33="Pickup", SUMIFS(NewEmisData!M:M, NewEmisData!$A:$A, "Pickup", NewEmisData!$B:$B, $A33, NewEmisData!$C:$C, $H33, NewEmisData!$D:$D, CK$2), SUMIFS(NewEmisData!M:M, NewEmisData!$A:$A, "LDV", NewEmisData!$B:$B, $A33, NewEmisData!$C:$C, $H33, NewEmisData!$D:$D, CK$2))</f>
        <v>2.1267714859422301E-2</v>
      </c>
      <c r="CL33" s="335">
        <v>2.0846527000014766E-2</v>
      </c>
      <c r="CM33" s="335">
        <f>$I33*IF($G33="Pickup", SUMIFS(NewEmisData!E:E, NewEmisData!$A:$A, "Pickup", NewEmisData!$B:$B, $A33, NewEmisData!$C:$C, $H33, NewEmisData!$D:$D, CM$2), SUMIFS(NewEmisData!E:E, NewEmisData!$A:$A, "LDV", NewEmisData!$B:$B, $A33, NewEmisData!$C:$C, $H33, NewEmisData!$D:$D, CM$2))</f>
        <v>7.2287830937431304E-3</v>
      </c>
      <c r="CN33" s="335">
        <f>$I33*IF($G33="Pickup", SUMIFS(NewEmisData!F:F, NewEmisData!$A:$A, "Pickup", NewEmisData!$B:$B, $A33, NewEmisData!$C:$C, $H33, NewEmisData!$D:$D, CN$2), SUMIFS(NewEmisData!F:F, NewEmisData!$A:$A, "LDV", NewEmisData!$B:$B, $A33, NewEmisData!$C:$C, $H33, NewEmisData!$D:$D, CN$2))</f>
        <v>7.4146327299102702E-3</v>
      </c>
      <c r="CO33" s="335">
        <f>$I33*IF($G33="Pickup", SUMIFS(NewEmisData!G:G, NewEmisData!$A:$A, "Pickup", NewEmisData!$B:$B, $A33, NewEmisData!$C:$C, $H33, NewEmisData!$D:$D, CO$2), SUMIFS(NewEmisData!G:G, NewEmisData!$A:$A, "LDV", NewEmisData!$B:$B, $A33, NewEmisData!$C:$C, $H33, NewEmisData!$D:$D, CO$2))</f>
        <v>6.76375506570253E-3</v>
      </c>
      <c r="CP33" s="335">
        <f>$I33*IF($G33="Pickup", SUMIFS(NewEmisData!H:H, NewEmisData!$A:$A, "Pickup", NewEmisData!$B:$B, $A33, NewEmisData!$C:$C, $H33, NewEmisData!$D:$D, CP$2), SUMIFS(NewEmisData!H:H, NewEmisData!$A:$A, "LDV", NewEmisData!$B:$B, $A33, NewEmisData!$C:$C, $H33, NewEmisData!$D:$D, CP$2))</f>
        <v>6.9716691870337104E-3</v>
      </c>
      <c r="CQ33" s="335">
        <f>$I33*IF($G33="Pickup", SUMIFS(NewEmisData!I:I, NewEmisData!$A:$A, "Pickup", NewEmisData!$B:$B, $A33, NewEmisData!$C:$C, $H33, NewEmisData!$D:$D, CQ$2), SUMIFS(NewEmisData!I:I, NewEmisData!$A:$A, "LDV", NewEmisData!$B:$B, $A33, NewEmisData!$C:$C, $H33, NewEmisData!$D:$D, CQ$2))</f>
        <v>7.2825939573400002E-3</v>
      </c>
      <c r="CR33" s="335">
        <f>$I33*IF($G33="Pickup", SUMIFS(NewEmisData!J:J, NewEmisData!$A:$A, "Pickup", NewEmisData!$B:$B, $A33, NewEmisData!$C:$C, $H33, NewEmisData!$D:$D, CR$2), SUMIFS(NewEmisData!J:J, NewEmisData!$A:$A, "LDV", NewEmisData!$B:$B, $A33, NewEmisData!$C:$C, $H33, NewEmisData!$D:$D, CR$2))</f>
        <v>7.5880838814802402E-3</v>
      </c>
      <c r="CS33" s="335">
        <f>$I33*IF($G33="Pickup", SUMIFS(NewEmisData!K:K, NewEmisData!$A:$A, "Pickup", NewEmisData!$B:$B, $A33, NewEmisData!$C:$C, $H33, NewEmisData!$D:$D, CS$2), SUMIFS(NewEmisData!K:K, NewEmisData!$A:$A, "LDV", NewEmisData!$B:$B, $A33, NewEmisData!$C:$C, $H33, NewEmisData!$D:$D, CS$2))</f>
        <v>7.7486002757361496E-3</v>
      </c>
      <c r="CT33" s="335">
        <f>$I33*IF($G33="Pickup", SUMIFS(NewEmisData!L:L, NewEmisData!$A:$A, "Pickup", NewEmisData!$B:$B, $A33, NewEmisData!$C:$C, $H33, NewEmisData!$D:$D, CT$2), SUMIFS(NewEmisData!L:L, NewEmisData!$A:$A, "LDV", NewEmisData!$B:$B, $A33, NewEmisData!$C:$C, $H33, NewEmisData!$D:$D, CT$2))</f>
        <v>7.8025827022679597E-3</v>
      </c>
      <c r="CU33" s="335">
        <f>$I33*IF($G33="Pickup", SUMIFS(NewEmisData!M:M, NewEmisData!$A:$A, "Pickup", NewEmisData!$B:$B, $A33, NewEmisData!$C:$C, $H33, NewEmisData!$D:$D, CU$2), SUMIFS(NewEmisData!M:M, NewEmisData!$A:$A, "LDV", NewEmisData!$B:$B, $A33, NewEmisData!$C:$C, $H33, NewEmisData!$D:$D, CU$2))</f>
        <v>7.8727516933241991E-3</v>
      </c>
      <c r="CV33" s="335">
        <v>5.2034722767286493E-3</v>
      </c>
      <c r="CW33" s="335">
        <v>2.3565166490963768E-3</v>
      </c>
      <c r="CX33" s="335">
        <v>1.9673319546263789E-3</v>
      </c>
      <c r="CY33" s="335">
        <v>1.6026857138538807E-3</v>
      </c>
      <c r="CZ33" s="335">
        <v>1.3411753569780424E-3</v>
      </c>
      <c r="DA33" s="335">
        <v>1.0123523956178946E-3</v>
      </c>
      <c r="DB33" s="335">
        <v>7.9852111520206551E-4</v>
      </c>
      <c r="DC33" s="335">
        <v>7.6707942200167378E-4</v>
      </c>
      <c r="DD33" s="335">
        <v>7.5828050366392866E-4</v>
      </c>
      <c r="DE33" s="335">
        <v>7.5710079606015706E-4</v>
      </c>
      <c r="DF33" s="335">
        <v>7.5710079606015706E-4</v>
      </c>
      <c r="DG33" s="335">
        <f>$I33*IF($G33="Pickup", SUMIFS(NewEmisData!E:E, NewEmisData!$A:$A, "Pickup", NewEmisData!$B:$B, $A33, NewEmisData!$C:$C, $H33, NewEmisData!$D:$D, DG$2), SUMIFS(NewEmisData!E:E, NewEmisData!$A:$A, "LDV", NewEmisData!$B:$B, $A33, NewEmisData!$C:$C, $H33, NewEmisData!$D:$D, DG$2))</f>
        <v>0</v>
      </c>
      <c r="DH33" s="335">
        <f>$I33*IF($G33="Pickup", SUMIFS(NewEmisData!F:F, NewEmisData!$A:$A, "Pickup", NewEmisData!$B:$B, $A33, NewEmisData!$C:$C, $H33, NewEmisData!$D:$D, DH$2), SUMIFS(NewEmisData!F:F, NewEmisData!$A:$A, "LDV", NewEmisData!$B:$B, $A33, NewEmisData!$C:$C, $H33, NewEmisData!$D:$D, DH$2))</f>
        <v>0</v>
      </c>
      <c r="DI33" s="335">
        <f>$I33*IF($G33="Pickup", SUMIFS(NewEmisData!G:G, NewEmisData!$A:$A, "Pickup", NewEmisData!$B:$B, $A33, NewEmisData!$C:$C, $H33, NewEmisData!$D:$D, DI$2), SUMIFS(NewEmisData!G:G, NewEmisData!$A:$A, "LDV", NewEmisData!$B:$B, $A33, NewEmisData!$C:$C, $H33, NewEmisData!$D:$D, DI$2))</f>
        <v>0</v>
      </c>
      <c r="DJ33" s="335">
        <f>$I33*IF($G33="Pickup", SUMIFS(NewEmisData!H:H, NewEmisData!$A:$A, "Pickup", NewEmisData!$B:$B, $A33, NewEmisData!$C:$C, $H33, NewEmisData!$D:$D, DJ$2), SUMIFS(NewEmisData!H:H, NewEmisData!$A:$A, "LDV", NewEmisData!$B:$B, $A33, NewEmisData!$C:$C, $H33, NewEmisData!$D:$D, DJ$2))</f>
        <v>0</v>
      </c>
      <c r="DK33" s="335">
        <f>$I33*IF($G33="Pickup", SUMIFS(NewEmisData!I:I, NewEmisData!$A:$A, "Pickup", NewEmisData!$B:$B, $A33, NewEmisData!$C:$C, $H33, NewEmisData!$D:$D, DK$2), SUMIFS(NewEmisData!I:I, NewEmisData!$A:$A, "LDV", NewEmisData!$B:$B, $A33, NewEmisData!$C:$C, $H33, NewEmisData!$D:$D, DK$2))</f>
        <v>0</v>
      </c>
      <c r="DL33" s="335">
        <f>$I33*IF($G33="Pickup", SUMIFS(NewEmisData!J:J, NewEmisData!$A:$A, "Pickup", NewEmisData!$B:$B, $A33, NewEmisData!$C:$C, $H33, NewEmisData!$D:$D, DL$2), SUMIFS(NewEmisData!J:J, NewEmisData!$A:$A, "LDV", NewEmisData!$B:$B, $A33, NewEmisData!$C:$C, $H33, NewEmisData!$D:$D, DL$2))</f>
        <v>0</v>
      </c>
      <c r="DM33" s="335">
        <f>$I33*IF($G33="Pickup", SUMIFS(NewEmisData!K:K, NewEmisData!$A:$A, "Pickup", NewEmisData!$B:$B, $A33, NewEmisData!$C:$C, $H33, NewEmisData!$D:$D, DM$2), SUMIFS(NewEmisData!K:K, NewEmisData!$A:$A, "LDV", NewEmisData!$B:$B, $A33, NewEmisData!$C:$C, $H33, NewEmisData!$D:$D, DM$2))</f>
        <v>0</v>
      </c>
      <c r="DN33" s="335">
        <f>$I33*IF($G33="Pickup", SUMIFS(NewEmisData!L:L, NewEmisData!$A:$A, "Pickup", NewEmisData!$B:$B, $A33, NewEmisData!$C:$C, $H33, NewEmisData!$D:$D, DN$2), SUMIFS(NewEmisData!L:L, NewEmisData!$A:$A, "LDV", NewEmisData!$B:$B, $A33, NewEmisData!$C:$C, $H33, NewEmisData!$D:$D, DN$2))</f>
        <v>0</v>
      </c>
      <c r="DO33" s="335">
        <f>$I33*IF($G33="Pickup", SUMIFS(NewEmisData!M:M, NewEmisData!$A:$A, "Pickup", NewEmisData!$B:$B, $A33, NewEmisData!$C:$C, $H33, NewEmisData!$D:$D, DO$2), SUMIFS(NewEmisData!M:M, NewEmisData!$A:$A, "LDV", NewEmisData!$B:$B, $A33, NewEmisData!$C:$C, $H33, NewEmisData!$D:$D, DO$2))</f>
        <v>0</v>
      </c>
      <c r="DP33" s="335">
        <v>1.5469500255793939E-3</v>
      </c>
      <c r="DQ33" s="335">
        <f>$I33*IF($G33="Pickup", SUMIFS(NewEmisData!E:E, NewEmisData!$A:$A, "Pickup", NewEmisData!$B:$B, $A33, NewEmisData!$C:$C, $H33, NewEmisData!$D:$D, DQ$2), SUMIFS(NewEmisData!E:E, NewEmisData!$A:$A, "LDV", NewEmisData!$B:$B, $A33, NewEmisData!$C:$C, $H33, NewEmisData!$D:$D, DQ$2))</f>
        <v>2.33674779731823E-2</v>
      </c>
      <c r="DR33" s="335">
        <f>$I33*IF($G33="Pickup", SUMIFS(NewEmisData!F:F, NewEmisData!$A:$A, "Pickup", NewEmisData!$B:$B, $A33, NewEmisData!$C:$C, $H33, NewEmisData!$D:$D, DR$2), SUMIFS(NewEmisData!F:F, NewEmisData!$A:$A, "LDV", NewEmisData!$B:$B, $A33, NewEmisData!$C:$C, $H33, NewEmisData!$D:$D, DR$2))</f>
        <v>1.9525178006445001E-2</v>
      </c>
      <c r="DS33" s="335">
        <f>$I33*IF($G33="Pickup", SUMIFS(NewEmisData!G:G, NewEmisData!$A:$A, "Pickup", NewEmisData!$B:$B, $A33, NewEmisData!$C:$C, $H33, NewEmisData!$D:$D, DS$2), SUMIFS(NewEmisData!G:G, NewEmisData!$A:$A, "LDV", NewEmisData!$B:$B, $A33, NewEmisData!$C:$C, $H33, NewEmisData!$D:$D, DS$2))</f>
        <v>1.6477832855323799E-2</v>
      </c>
      <c r="DT33" s="335">
        <f>$I33*IF($G33="Pickup", SUMIFS(NewEmisData!H:H, NewEmisData!$A:$A, "Pickup", NewEmisData!$B:$B, $A33, NewEmisData!$C:$C, $H33, NewEmisData!$D:$D, DT$2), SUMIFS(NewEmisData!H:H, NewEmisData!$A:$A, "LDV", NewEmisData!$B:$B, $A33, NewEmisData!$C:$C, $H33, NewEmisData!$D:$D, DT$2))</f>
        <v>1.2323455390398899E-2</v>
      </c>
      <c r="DU33" s="335">
        <f>$I33*IF($G33="Pickup", SUMIFS(NewEmisData!I:I, NewEmisData!$A:$A, "Pickup", NewEmisData!$B:$B, $A33, NewEmisData!$C:$C, $H33, NewEmisData!$D:$D, DU$2), SUMIFS(NewEmisData!I:I, NewEmisData!$A:$A, "LDV", NewEmisData!$B:$B, $A33, NewEmisData!$C:$C, $H33, NewEmisData!$D:$D, DU$2))</f>
        <v>1.0486485983059899E-2</v>
      </c>
      <c r="DV33" s="335">
        <f>$I33*IF($G33="Pickup", SUMIFS(NewEmisData!J:J, NewEmisData!$A:$A, "Pickup", NewEmisData!$B:$B, $A33, NewEmisData!$C:$C, $H33, NewEmisData!$D:$D, DV$2), SUMIFS(NewEmisData!J:J, NewEmisData!$A:$A, "LDV", NewEmisData!$B:$B, $A33, NewEmisData!$C:$C, $H33, NewEmisData!$D:$D, DV$2))</f>
        <v>9.7436333441081602E-3</v>
      </c>
      <c r="DW33" s="335">
        <f>$I33*IF($G33="Pickup", SUMIFS(NewEmisData!K:K, NewEmisData!$A:$A, "Pickup", NewEmisData!$B:$B, $A33, NewEmisData!$C:$C, $H33, NewEmisData!$D:$D, DW$2), SUMIFS(NewEmisData!K:K, NewEmisData!$A:$A, "LDV", NewEmisData!$B:$B, $A33, NewEmisData!$C:$C, $H33, NewEmisData!$D:$D, DW$2))</f>
        <v>9.3430650941362103E-3</v>
      </c>
      <c r="DX33" s="335">
        <f>$I33*IF($G33="Pickup", SUMIFS(NewEmisData!L:L, NewEmisData!$A:$A, "Pickup", NewEmisData!$B:$B, $A33, NewEmisData!$C:$C, $H33, NewEmisData!$D:$D, DX$2), SUMIFS(NewEmisData!L:L, NewEmisData!$A:$A, "LDV", NewEmisData!$B:$B, $A33, NewEmisData!$C:$C, $H33, NewEmisData!$D:$D, DX$2))</f>
        <v>9.2294945579063908E-3</v>
      </c>
      <c r="DY33" s="335">
        <f>$I33*IF($G33="Pickup", SUMIFS(NewEmisData!M:M, NewEmisData!$A:$A, "Pickup", NewEmisData!$B:$B, $A33, NewEmisData!$C:$C, $H33, NewEmisData!$D:$D, DY$2), SUMIFS(NewEmisData!M:M, NewEmisData!$A:$A, "LDV", NewEmisData!$B:$B, $A33, NewEmisData!$C:$C, $H33, NewEmisData!$D:$D, DY$2))</f>
        <v>9.2611544349932001E-3</v>
      </c>
      <c r="DZ33" s="335">
        <v>1.1249473833176088E-2</v>
      </c>
      <c r="EA33" s="335">
        <f t="shared" si="2"/>
        <v>427.22035607805998</v>
      </c>
      <c r="EB33" s="335">
        <f t="shared" si="3"/>
        <v>410.99295031887198</v>
      </c>
      <c r="EC33" s="335">
        <f t="shared" si="4"/>
        <v>286.65796119002903</v>
      </c>
      <c r="ED33" s="335">
        <f t="shared" si="5"/>
        <v>251.42291340526501</v>
      </c>
      <c r="EE33" s="335">
        <f t="shared" si="6"/>
        <v>237.879150946539</v>
      </c>
      <c r="EF33" s="335">
        <f t="shared" si="7"/>
        <v>231.785973261176</v>
      </c>
      <c r="EG33" s="335">
        <f t="shared" si="8"/>
        <v>226.95489929379499</v>
      </c>
      <c r="EH33" s="335">
        <f t="shared" si="9"/>
        <v>225.270240547784</v>
      </c>
      <c r="EI33" s="335">
        <f t="shared" si="10"/>
        <v>225.537595537371</v>
      </c>
      <c r="EJ33" s="335">
        <f t="shared" si="11"/>
        <v>0.20481362413718007</v>
      </c>
      <c r="EK33" s="335">
        <f t="shared" si="12"/>
        <v>5.43221938231905E-2</v>
      </c>
      <c r="EL33" s="335">
        <f t="shared" si="13"/>
        <v>4.5813368539693498E-2</v>
      </c>
      <c r="EM33" s="335">
        <f t="shared" si="14"/>
        <v>4.3138992375732398E-2</v>
      </c>
      <c r="EN33" s="335">
        <f t="shared" si="15"/>
        <v>4.22702301498529E-2</v>
      </c>
      <c r="EO33" s="335">
        <f t="shared" si="16"/>
        <v>4.7266554092845102E-2</v>
      </c>
      <c r="EP33" s="335">
        <f t="shared" si="17"/>
        <v>4.92796412957313E-2</v>
      </c>
      <c r="EQ33" s="335">
        <f t="shared" si="18"/>
        <v>4.83132390691993E-2</v>
      </c>
      <c r="ER33" s="335">
        <f t="shared" si="19"/>
        <v>4.7598470704443001E-2</v>
      </c>
      <c r="ES33" s="335">
        <f t="shared" si="20"/>
        <v>4.8291189756298203E-2</v>
      </c>
      <c r="ET33" s="335">
        <f t="shared" si="21"/>
        <v>5.7317908516770433E-2</v>
      </c>
      <c r="EU33" s="335">
        <f t="shared" si="22"/>
        <v>4.5233219210783302E-3</v>
      </c>
      <c r="EV33" s="335">
        <f t="shared" si="23"/>
        <v>4.35150523268109E-3</v>
      </c>
      <c r="EW33" s="335">
        <f t="shared" si="24"/>
        <v>2.2073239302791599E-3</v>
      </c>
      <c r="EX33" s="335">
        <f t="shared" si="25"/>
        <v>1.93600769277144E-3</v>
      </c>
      <c r="EY33" s="335">
        <f t="shared" si="26"/>
        <v>1.83171782200173E-3</v>
      </c>
      <c r="EZ33" s="335">
        <f t="shared" si="27"/>
        <v>1.7848006969164801E-3</v>
      </c>
      <c r="FA33" s="335">
        <f t="shared" si="28"/>
        <v>1.74760082534328E-3</v>
      </c>
      <c r="FB33" s="335">
        <f t="shared" si="29"/>
        <v>1.73462764249673E-3</v>
      </c>
      <c r="FC33" s="335">
        <f t="shared" si="30"/>
        <v>1.7366872463193499E-3</v>
      </c>
      <c r="FD33" s="335">
        <f t="shared" si="31"/>
        <v>1.971385326188381E-3</v>
      </c>
      <c r="FE33" s="335">
        <f t="shared" si="32"/>
        <v>6.5525486311907397E-2</v>
      </c>
      <c r="FF33" s="335">
        <f t="shared" si="33"/>
        <v>6.5532413100286402E-2</v>
      </c>
      <c r="FG33" s="335">
        <f t="shared" si="34"/>
        <v>4.72274911635963E-2</v>
      </c>
      <c r="FH33" s="335">
        <f t="shared" si="35"/>
        <v>4.7004553415883499E-2</v>
      </c>
      <c r="FI33" s="335">
        <f t="shared" si="36"/>
        <v>4.6951187368693102E-2</v>
      </c>
      <c r="FJ33" s="335">
        <f t="shared" si="37"/>
        <v>4.69310774047937E-2</v>
      </c>
      <c r="FK33" s="335">
        <f t="shared" si="38"/>
        <v>4.6792796731001701E-2</v>
      </c>
      <c r="FL33" s="335">
        <f t="shared" si="39"/>
        <v>4.6667520898197902E-2</v>
      </c>
      <c r="FM33" s="335">
        <f t="shared" si="40"/>
        <v>4.6662125786885798E-2</v>
      </c>
      <c r="FN33" s="335">
        <f t="shared" si="41"/>
        <v>3.3278806736294783E-2</v>
      </c>
      <c r="FO33" s="335">
        <f t="shared" si="42"/>
        <v>1.0010238476339899E-2</v>
      </c>
      <c r="FP33" s="335">
        <f t="shared" si="43"/>
        <v>1.00161273530144E-2</v>
      </c>
      <c r="FQ33" s="335">
        <f t="shared" si="44"/>
        <v>7.3231092956545603E-3</v>
      </c>
      <c r="FR33" s="335">
        <f t="shared" si="45"/>
        <v>7.1259171686559502E-3</v>
      </c>
      <c r="FS33" s="335">
        <f t="shared" si="46"/>
        <v>7.0786866585371699E-3</v>
      </c>
      <c r="FT33" s="335">
        <f t="shared" si="47"/>
        <v>7.0609240367398201E-3</v>
      </c>
      <c r="FU33" s="335">
        <f t="shared" si="48"/>
        <v>6.9386110678336301E-3</v>
      </c>
      <c r="FV33" s="335">
        <f t="shared" si="49"/>
        <v>6.8278327244941798E-3</v>
      </c>
      <c r="FW33" s="335">
        <f t="shared" si="50"/>
        <v>6.8230359525153703E-3</v>
      </c>
      <c r="FX33" s="335">
        <f t="shared" si="51"/>
        <v>6.8948154849121281E-3</v>
      </c>
    </row>
    <row r="34" spans="1:180" x14ac:dyDescent="0.2">
      <c r="A34" s="305" t="str">
        <f>_xlfn.CONCAT(IF(LEFT(TRIM(A33),1)="*", "*R", "R"), 1+RIGHT(TRIM(A33),1))</f>
        <v>R6</v>
      </c>
      <c r="B34" s="305" t="str">
        <f t="shared" si="73"/>
        <v>TLCETHX11</v>
      </c>
      <c r="C34" s="305" t="str">
        <f t="shared" si="74"/>
        <v>TL.E85X.C.ETHX.2011</v>
      </c>
      <c r="D34" s="301" t="str">
        <f t="shared" si="75"/>
        <v>bn-vmt, bn-vmt/a</v>
      </c>
      <c r="E34" s="301" t="str">
        <f t="shared" si="76"/>
        <v>TLE85X</v>
      </c>
      <c r="F34" s="301" t="str">
        <f t="shared" si="77"/>
        <v>TL</v>
      </c>
      <c r="G34" s="315" t="s">
        <v>815</v>
      </c>
      <c r="H34" s="315" t="s">
        <v>817</v>
      </c>
      <c r="I34" s="315">
        <v>1</v>
      </c>
      <c r="J34" s="315" t="str">
        <f t="shared" si="52"/>
        <v>Compact car-E85</v>
      </c>
      <c r="K34" s="335">
        <f>$I34*IF($G34="Pickup", SUMIFS(NewEmisData!E:E, NewEmisData!$A:$A, "Pickup", NewEmisData!$B:$B, $A34, NewEmisData!$C:$C, $H34, NewEmisData!$D:$D, K$2), SUMIFS(NewEmisData!E:E, NewEmisData!$A:$A, "LDV", NewEmisData!$B:$B, $A34, NewEmisData!$C:$C, $H34, NewEmisData!$D:$D, K$2))</f>
        <v>419.67640551412597</v>
      </c>
      <c r="L34" s="335">
        <f>$I34*IF($G34="Pickup", SUMIFS(NewEmisData!F:F, NewEmisData!$A:$A, "Pickup", NewEmisData!$B:$B, $A34, NewEmisData!$C:$C, $H34, NewEmisData!$D:$D, L$2), SUMIFS(NewEmisData!F:F, NewEmisData!$A:$A, "LDV", NewEmisData!$B:$B, $A34, NewEmisData!$C:$C, $H34, NewEmisData!$D:$D, L$2))</f>
        <v>404.10461508813802</v>
      </c>
      <c r="M34" s="335">
        <f>$I34*IF($G34="Pickup", SUMIFS(NewEmisData!G:G, NewEmisData!$A:$A, "Pickup", NewEmisData!$B:$B, $A34, NewEmisData!$C:$C, $H34, NewEmisData!$D:$D, M$2), SUMIFS(NewEmisData!G:G, NewEmisData!$A:$A, "LDV", NewEmisData!$B:$B, $A34, NewEmisData!$C:$C, $H34, NewEmisData!$D:$D, M$2))</f>
        <v>296.64497554148397</v>
      </c>
      <c r="N34" s="335">
        <f>$I34*IF($G34="Pickup", SUMIFS(NewEmisData!H:H, NewEmisData!$A:$A, "Pickup", NewEmisData!$B:$B, $A34, NewEmisData!$C:$C, $H34, NewEmisData!$D:$D, N$2), SUMIFS(NewEmisData!H:H, NewEmisData!$A:$A, "LDV", NewEmisData!$B:$B, $A34, NewEmisData!$C:$C, $H34, NewEmisData!$D:$D, N$2))</f>
        <v>259.84558529690901</v>
      </c>
      <c r="O34" s="335">
        <f>$I34*IF($G34="Pickup", SUMIFS(NewEmisData!I:I, NewEmisData!$A:$A, "Pickup", NewEmisData!$B:$B, $A34, NewEmisData!$C:$C, $H34, NewEmisData!$D:$D, O$2), SUMIFS(NewEmisData!I:I, NewEmisData!$A:$A, "LDV", NewEmisData!$B:$B, $A34, NewEmisData!$C:$C, $H34, NewEmisData!$D:$D, O$2))</f>
        <v>245.572517771138</v>
      </c>
      <c r="P34" s="335">
        <f>$I34*IF($G34="Pickup", SUMIFS(NewEmisData!J:J, NewEmisData!$A:$A, "Pickup", NewEmisData!$B:$B, $A34, NewEmisData!$C:$C, $H34, NewEmisData!$D:$D, P$2), SUMIFS(NewEmisData!J:J, NewEmisData!$A:$A, "LDV", NewEmisData!$B:$B, $A34, NewEmisData!$C:$C, $H34, NewEmisData!$D:$D, P$2))</f>
        <v>239.06681409593699</v>
      </c>
      <c r="Q34" s="335">
        <f>$I34*IF($G34="Pickup", SUMIFS(NewEmisData!K:K, NewEmisData!$A:$A, "Pickup", NewEmisData!$B:$B, $A34, NewEmisData!$C:$C, $H34, NewEmisData!$D:$D, Q$2), SUMIFS(NewEmisData!K:K, NewEmisData!$A:$A, "LDV", NewEmisData!$B:$B, $A34, NewEmisData!$C:$C, $H34, NewEmisData!$D:$D, Q$2))</f>
        <v>233.96415864234601</v>
      </c>
      <c r="R34" s="335">
        <f>$I34*IF($G34="Pickup", SUMIFS(NewEmisData!L:L, NewEmisData!$A:$A, "Pickup", NewEmisData!$B:$B, $A34, NewEmisData!$C:$C, $H34, NewEmisData!$D:$D, R$2), SUMIFS(NewEmisData!L:L, NewEmisData!$A:$A, "LDV", NewEmisData!$B:$B, $A34, NewEmisData!$C:$C, $H34, NewEmisData!$D:$D, R$2))</f>
        <v>232.18870705220701</v>
      </c>
      <c r="S34" s="335">
        <f>$I34*IF($G34="Pickup", SUMIFS(NewEmisData!M:M, NewEmisData!$A:$A, "Pickup", NewEmisData!$B:$B, $A34, NewEmisData!$C:$C, $H34, NewEmisData!$D:$D, S$2), SUMIFS(NewEmisData!M:M, NewEmisData!$A:$A, "LDV", NewEmisData!$B:$B, $A34, NewEmisData!$C:$C, $H34, NewEmisData!$D:$D, S$2))</f>
        <v>232.42779835443099</v>
      </c>
      <c r="T34" s="335">
        <v>0.20481362413718007</v>
      </c>
      <c r="U34" s="335">
        <f>$I34*IF($G34="Pickup", SUMIFS(NewEmisData!E:E, NewEmisData!$A:$A, "Pickup", NewEmisData!$B:$B, $A34, NewEmisData!$C:$C, $H34, NewEmisData!$D:$D, U$2), SUMIFS(NewEmisData!E:E, NewEmisData!$A:$A, "LDV", NewEmisData!$B:$B, $A34, NewEmisData!$C:$C, $H34, NewEmisData!$D:$D, U$2))</f>
        <v>4.85420613095323E-2</v>
      </c>
      <c r="V34" s="335">
        <f>$I34*IF($G34="Pickup", SUMIFS(NewEmisData!F:F, NewEmisData!$A:$A, "Pickup", NewEmisData!$B:$B, $A34, NewEmisData!$C:$C, $H34, NewEmisData!$D:$D, V$2), SUMIFS(NewEmisData!F:F, NewEmisData!$A:$A, "LDV", NewEmisData!$B:$B, $A34, NewEmisData!$C:$C, $H34, NewEmisData!$D:$D, V$2))</f>
        <v>4.1584694059798401E-2</v>
      </c>
      <c r="W34" s="335">
        <f>$I34*IF($G34="Pickup", SUMIFS(NewEmisData!G:G, NewEmisData!$A:$A, "Pickup", NewEmisData!$B:$B, $A34, NewEmisData!$C:$C, $H34, NewEmisData!$D:$D, W$2), SUMIFS(NewEmisData!G:G, NewEmisData!$A:$A, "LDV", NewEmisData!$B:$B, $A34, NewEmisData!$C:$C, $H34, NewEmisData!$D:$D, W$2))</f>
        <v>3.8512841866564999E-2</v>
      </c>
      <c r="X34" s="335">
        <f>$I34*IF($G34="Pickup", SUMIFS(NewEmisData!H:H, NewEmisData!$A:$A, "Pickup", NewEmisData!$B:$B, $A34, NewEmisData!$C:$C, $H34, NewEmisData!$D:$D, X$2), SUMIFS(NewEmisData!H:H, NewEmisData!$A:$A, "LDV", NewEmisData!$B:$B, $A34, NewEmisData!$C:$C, $H34, NewEmisData!$D:$D, X$2))</f>
        <v>3.7453351076298699E-2</v>
      </c>
      <c r="Y34" s="335">
        <f>$I34*IF($G34="Pickup", SUMIFS(NewEmisData!I:I, NewEmisData!$A:$A, "Pickup", NewEmisData!$B:$B, $A34, NewEmisData!$C:$C, $H34, NewEmisData!$D:$D, Y$2), SUMIFS(NewEmisData!I:I, NewEmisData!$A:$A, "LDV", NewEmisData!$B:$B, $A34, NewEmisData!$C:$C, $H34, NewEmisData!$D:$D, Y$2))</f>
        <v>4.17495921494591E-2</v>
      </c>
      <c r="Z34" s="335">
        <f>$I34*IF($G34="Pickup", SUMIFS(NewEmisData!J:J, NewEmisData!$A:$A, "Pickup", NewEmisData!$B:$B, $A34, NewEmisData!$C:$C, $H34, NewEmisData!$D:$D, Z$2), SUMIFS(NewEmisData!J:J, NewEmisData!$A:$A, "LDV", NewEmisData!$B:$B, $A34, NewEmisData!$C:$C, $H34, NewEmisData!$D:$D, Z$2))</f>
        <v>4.3363198134277997E-2</v>
      </c>
      <c r="AA34" s="335">
        <f>$I34*IF($G34="Pickup", SUMIFS(NewEmisData!K:K, NewEmisData!$A:$A, "Pickup", NewEmisData!$B:$B, $A34, NewEmisData!$C:$C, $H34, NewEmisData!$D:$D, AA$2), SUMIFS(NewEmisData!K:K, NewEmisData!$A:$A, "LDV", NewEmisData!$B:$B, $A34, NewEmisData!$C:$C, $H34, NewEmisData!$D:$D, AA$2))</f>
        <v>4.2354566228836397E-2</v>
      </c>
      <c r="AB34" s="335">
        <f>$I34*IF($G34="Pickup", SUMIFS(NewEmisData!L:L, NewEmisData!$A:$A, "Pickup", NewEmisData!$B:$B, $A34, NewEmisData!$C:$C, $H34, NewEmisData!$D:$D, AB$2), SUMIFS(NewEmisData!L:L, NewEmisData!$A:$A, "LDV", NewEmisData!$B:$B, $A34, NewEmisData!$C:$C, $H34, NewEmisData!$D:$D, AB$2))</f>
        <v>4.1664829012930303E-2</v>
      </c>
      <c r="AC34" s="335">
        <f>$I34*IF($G34="Pickup", SUMIFS(NewEmisData!M:M, NewEmisData!$A:$A, "Pickup", NewEmisData!$B:$B, $A34, NewEmisData!$C:$C, $H34, NewEmisData!$D:$D, AC$2), SUMIFS(NewEmisData!M:M, NewEmisData!$A:$A, "LDV", NewEmisData!$B:$B, $A34, NewEmisData!$C:$C, $H34, NewEmisData!$D:$D, AC$2))</f>
        <v>4.2271900806735603E-2</v>
      </c>
      <c r="AD34" s="335">
        <v>5.7317908516770433E-2</v>
      </c>
      <c r="AE34" s="335">
        <f>$I34*IF($G34="Pickup", SUMIFS(NewEmisData!E:E, NewEmisData!$A:$A, "Pickup", NewEmisData!$B:$B, $A34, NewEmisData!$C:$C, $H34, NewEmisData!$D:$D, AE$2), SUMIFS(NewEmisData!E:E, NewEmisData!$A:$A, "LDV", NewEmisData!$B:$B, $A34, NewEmisData!$C:$C, $H34, NewEmisData!$D:$D, AE$2))</f>
        <v>4.4434403610189698E-3</v>
      </c>
      <c r="AF34" s="335">
        <f>$I34*IF($G34="Pickup", SUMIFS(NewEmisData!F:F, NewEmisData!$A:$A, "Pickup", NewEmisData!$B:$B, $A34, NewEmisData!$C:$C, $H34, NewEmisData!$D:$D, AF$2), SUMIFS(NewEmisData!F:F, NewEmisData!$A:$A, "LDV", NewEmisData!$B:$B, $A34, NewEmisData!$C:$C, $H34, NewEmisData!$D:$D, AF$2))</f>
        <v>4.2785778468179296E-3</v>
      </c>
      <c r="AG34" s="335">
        <f>$I34*IF($G34="Pickup", SUMIFS(NewEmisData!G:G, NewEmisData!$A:$A, "Pickup", NewEmisData!$B:$B, $A34, NewEmisData!$C:$C, $H34, NewEmisData!$D:$D, AG$2), SUMIFS(NewEmisData!G:G, NewEmisData!$A:$A, "LDV", NewEmisData!$B:$B, $A34, NewEmisData!$C:$C, $H34, NewEmisData!$D:$D, AG$2))</f>
        <v>2.2842291862218301E-3</v>
      </c>
      <c r="AH34" s="335">
        <f>$I34*IF($G34="Pickup", SUMIFS(NewEmisData!H:H, NewEmisData!$A:$A, "Pickup", NewEmisData!$B:$B, $A34, NewEmisData!$C:$C, $H34, NewEmisData!$D:$D, AH$2), SUMIFS(NewEmisData!H:H, NewEmisData!$A:$A, "LDV", NewEmisData!$B:$B, $A34, NewEmisData!$C:$C, $H34, NewEmisData!$D:$D, AH$2))</f>
        <v>2.00086557744566E-3</v>
      </c>
      <c r="AI34" s="335">
        <f>$I34*IF($G34="Pickup", SUMIFS(NewEmisData!I:I, NewEmisData!$A:$A, "Pickup", NewEmisData!$B:$B, $A34, NewEmisData!$C:$C, $H34, NewEmisData!$D:$D, AI$2), SUMIFS(NewEmisData!I:I, NewEmisData!$A:$A, "LDV", NewEmisData!$B:$B, $A34, NewEmisData!$C:$C, $H34, NewEmisData!$D:$D, AI$2))</f>
        <v>1.8909591105040499E-3</v>
      </c>
      <c r="AJ34" s="335">
        <f>$I34*IF($G34="Pickup", SUMIFS(NewEmisData!J:J, NewEmisData!$A:$A, "Pickup", NewEmisData!$B:$B, $A34, NewEmisData!$C:$C, $H34, NewEmisData!$D:$D, AJ$2), SUMIFS(NewEmisData!J:J, NewEmisData!$A:$A, "LDV", NewEmisData!$B:$B, $A34, NewEmisData!$C:$C, $H34, NewEmisData!$D:$D, AJ$2))</f>
        <v>1.84086487691808E-3</v>
      </c>
      <c r="AK34" s="335">
        <f>$I34*IF($G34="Pickup", SUMIFS(NewEmisData!K:K, NewEmisData!$A:$A, "Pickup", NewEmisData!$B:$B, $A34, NewEmisData!$C:$C, $H34, NewEmisData!$D:$D, AK$2), SUMIFS(NewEmisData!K:K, NewEmisData!$A:$A, "LDV", NewEmisData!$B:$B, $A34, NewEmisData!$C:$C, $H34, NewEmisData!$D:$D, AK$2))</f>
        <v>1.80157428678178E-3</v>
      </c>
      <c r="AL34" s="335">
        <f>$I34*IF($G34="Pickup", SUMIFS(NewEmisData!L:L, NewEmisData!$A:$A, "Pickup", NewEmisData!$B:$B, $A34, NewEmisData!$C:$C, $H34, NewEmisData!$D:$D, AL$2), SUMIFS(NewEmisData!L:L, NewEmisData!$A:$A, "LDV", NewEmisData!$B:$B, $A34, NewEmisData!$C:$C, $H34, NewEmisData!$D:$D, AL$2))</f>
        <v>1.78790186962937E-3</v>
      </c>
      <c r="AM34" s="335">
        <f>$I34*IF($G34="Pickup", SUMIFS(NewEmisData!M:M, NewEmisData!$A:$A, "Pickup", NewEmisData!$B:$B, $A34, NewEmisData!$C:$C, $H34, NewEmisData!$D:$D, AM$2), SUMIFS(NewEmisData!M:M, NewEmisData!$A:$A, "LDV", NewEmisData!$B:$B, $A34, NewEmisData!$C:$C, $H34, NewEmisData!$D:$D, AM$2))</f>
        <v>1.7897430443873201E-3</v>
      </c>
      <c r="AN34" s="335">
        <v>1.971385326188381E-3</v>
      </c>
      <c r="AO34" s="335">
        <f>$I34*IF($G34="Pickup", SUMIFS(NewEmisData!E:E, NewEmisData!$A:$A, "Pickup", NewEmisData!$B:$B, $A34, NewEmisData!$C:$C, $H34, NewEmisData!$D:$D, AO$2), SUMIFS(NewEmisData!E:E, NewEmisData!$A:$A, "LDV", NewEmisData!$B:$B, $A34, NewEmisData!$C:$C, $H34, NewEmisData!$D:$D, AO$2))</f>
        <v>6.4822337358144896E-2</v>
      </c>
      <c r="AP34" s="335">
        <f>$I34*IF($G34="Pickup", SUMIFS(NewEmisData!F:F, NewEmisData!$A:$A, "Pickup", NewEmisData!$B:$B, $A34, NewEmisData!$C:$C, $H34, NewEmisData!$D:$D, AP$2), SUMIFS(NewEmisData!F:F, NewEmisData!$A:$A, "LDV", NewEmisData!$B:$B, $A34, NewEmisData!$C:$C, $H34, NewEmisData!$D:$D, AP$2))</f>
        <v>6.4837908765685404E-2</v>
      </c>
      <c r="AQ34" s="335">
        <f>$I34*IF($G34="Pickup", SUMIFS(NewEmisData!G:G, NewEmisData!$A:$A, "Pickup", NewEmisData!$B:$B, $A34, NewEmisData!$C:$C, $H34, NewEmisData!$D:$D, AQ$2), SUMIFS(NewEmisData!G:G, NewEmisData!$A:$A, "LDV", NewEmisData!$B:$B, $A34, NewEmisData!$C:$C, $H34, NewEmisData!$D:$D, AQ$2))</f>
        <v>5.2743763590154202E-2</v>
      </c>
      <c r="AR34" s="335">
        <f>$I34*IF($G34="Pickup", SUMIFS(NewEmisData!H:H, NewEmisData!$A:$A, "Pickup", NewEmisData!$B:$B, $A34, NewEmisData!$C:$C, $H34, NewEmisData!$D:$D, AR$2), SUMIFS(NewEmisData!H:H, NewEmisData!$A:$A, "LDV", NewEmisData!$B:$B, $A34, NewEmisData!$C:$C, $H34, NewEmisData!$D:$D, AR$2))</f>
        <v>5.2520196198013597E-2</v>
      </c>
      <c r="AS34" s="335">
        <f>$I34*IF($G34="Pickup", SUMIFS(NewEmisData!I:I, NewEmisData!$A:$A, "Pickup", NewEmisData!$B:$B, $A34, NewEmisData!$C:$C, $H34, NewEmisData!$D:$D, AS$2), SUMIFS(NewEmisData!I:I, NewEmisData!$A:$A, "LDV", NewEmisData!$B:$B, $A34, NewEmisData!$C:$C, $H34, NewEmisData!$D:$D, AS$2))</f>
        <v>5.2463644304192002E-2</v>
      </c>
      <c r="AT34" s="335">
        <f>$I34*IF($G34="Pickup", SUMIFS(NewEmisData!J:J, NewEmisData!$A:$A, "Pickup", NewEmisData!$B:$B, $A34, NewEmisData!$C:$C, $H34, NewEmisData!$D:$D, AT$2), SUMIFS(NewEmisData!J:J, NewEmisData!$A:$A, "LDV", NewEmisData!$B:$B, $A34, NewEmisData!$C:$C, $H34, NewEmisData!$D:$D, AT$2))</f>
        <v>5.2440329646546102E-2</v>
      </c>
      <c r="AU34" s="335">
        <f>$I34*IF($G34="Pickup", SUMIFS(NewEmisData!K:K, NewEmisData!$A:$A, "Pickup", NewEmisData!$B:$B, $A34, NewEmisData!$C:$C, $H34, NewEmisData!$D:$D, AU$2), SUMIFS(NewEmisData!K:K, NewEmisData!$A:$A, "LDV", NewEmisData!$B:$B, $A34, NewEmisData!$C:$C, $H34, NewEmisData!$D:$D, AU$2))</f>
        <v>5.23021646581514E-2</v>
      </c>
      <c r="AV34" s="335">
        <f>$I34*IF($G34="Pickup", SUMIFS(NewEmisData!L:L, NewEmisData!$A:$A, "Pickup", NewEmisData!$B:$B, $A34, NewEmisData!$C:$C, $H34, NewEmisData!$D:$D, AV$2), SUMIFS(NewEmisData!L:L, NewEmisData!$A:$A, "LDV", NewEmisData!$B:$B, $A34, NewEmisData!$C:$C, $H34, NewEmisData!$D:$D, AV$2))</f>
        <v>5.2178675954472099E-2</v>
      </c>
      <c r="AW34" s="335">
        <f>$I34*IF($G34="Pickup", SUMIFS(NewEmisData!M:M, NewEmisData!$A:$A, "Pickup", NewEmisData!$B:$B, $A34, NewEmisData!$C:$C, $H34, NewEmisData!$D:$D, AW$2), SUMIFS(NewEmisData!M:M, NewEmisData!$A:$A, "LDV", NewEmisData!$B:$B, $A34, NewEmisData!$C:$C, $H34, NewEmisData!$D:$D, AW$2))</f>
        <v>5.2172700953765999E-2</v>
      </c>
      <c r="AX34" s="335">
        <v>3.3278806736294783E-2</v>
      </c>
      <c r="AY34" s="335">
        <f>$I34*IF($G34="Pickup", SUMIFS(NewEmisData!E:E, NewEmisData!$A:$A, "Pickup", NewEmisData!$B:$B, $A34, NewEmisData!$C:$C, $H34, NewEmisData!$D:$D, AY$2), SUMIFS(NewEmisData!E:E, NewEmisData!$A:$A, "LDV", NewEmisData!$B:$B, $A34, NewEmisData!$C:$C, $H34, NewEmisData!$D:$D, AY$2))</f>
        <v>9.8683488873566507E-3</v>
      </c>
      <c r="AZ34" s="335">
        <f>$I34*IF($G34="Pickup", SUMIFS(NewEmisData!F:F, NewEmisData!$A:$A, "Pickup", NewEmisData!$B:$B, $A34, NewEmisData!$C:$C, $H34, NewEmisData!$D:$D, AZ$2), SUMIFS(NewEmisData!F:F, NewEmisData!$A:$A, "LDV", NewEmisData!$B:$B, $A34, NewEmisData!$C:$C, $H34, NewEmisData!$D:$D, AZ$2))</f>
        <v>9.88217384347829E-3</v>
      </c>
      <c r="BA34" s="335">
        <f>$I34*IF($G34="Pickup", SUMIFS(NewEmisData!G:G, NewEmisData!$A:$A, "Pickup", NewEmisData!$B:$B, $A34, NewEmisData!$C:$C, $H34, NewEmisData!$D:$D, BA$2), SUMIFS(NewEmisData!G:G, NewEmisData!$A:$A, "LDV", NewEmisData!$B:$B, $A34, NewEmisData!$C:$C, $H34, NewEmisData!$D:$D, BA$2))</f>
        <v>8.0183682752347305E-3</v>
      </c>
      <c r="BB34" s="335">
        <f>$I34*IF($G34="Pickup", SUMIFS(NewEmisData!H:H, NewEmisData!$A:$A, "Pickup", NewEmisData!$B:$B, $A34, NewEmisData!$C:$C, $H34, NewEmisData!$D:$D, BB$2), SUMIFS(NewEmisData!H:H, NewEmisData!$A:$A, "LDV", NewEmisData!$B:$B, $A34, NewEmisData!$C:$C, $H34, NewEmisData!$D:$D, BB$2))</f>
        <v>7.8205598319836794E-3</v>
      </c>
      <c r="BC34" s="335">
        <f>$I34*IF($G34="Pickup", SUMIFS(NewEmisData!I:I, NewEmisData!$A:$A, "Pickup", NewEmisData!$B:$B, $A34, NewEmisData!$C:$C, $H34, NewEmisData!$D:$D, BC$2), SUMIFS(NewEmisData!I:I, NewEmisData!$A:$A, "LDV", NewEmisData!$B:$B, $A34, NewEmisData!$C:$C, $H34, NewEmisData!$D:$D, BC$2))</f>
        <v>7.7705101128409003E-3</v>
      </c>
      <c r="BD34" s="335">
        <f>$I34*IF($G34="Pickup", SUMIFS(NewEmisData!J:J, NewEmisData!$A:$A, "Pickup", NewEmisData!$B:$B, $A34, NewEmisData!$C:$C, $H34, NewEmisData!$D:$D, BD$2), SUMIFS(NewEmisData!J:J, NewEmisData!$A:$A, "LDV", NewEmisData!$B:$B, $A34, NewEmisData!$C:$C, $H34, NewEmisData!$D:$D, BD$2))</f>
        <v>7.7499080674948602E-3</v>
      </c>
      <c r="BE34" s="335">
        <f>$I34*IF($G34="Pickup", SUMIFS(NewEmisData!K:K, NewEmisData!$A:$A, "Pickup", NewEmisData!$B:$B, $A34, NewEmisData!$C:$C, $H34, NewEmisData!$D:$D, BE$2), SUMIFS(NewEmisData!K:K, NewEmisData!$A:$A, "LDV", NewEmisData!$B:$B, $A34, NewEmisData!$C:$C, $H34, NewEmisData!$D:$D, BE$2))</f>
        <v>7.6276556248612501E-3</v>
      </c>
      <c r="BF34" s="335">
        <f>$I34*IF($G34="Pickup", SUMIFS(NewEmisData!L:L, NewEmisData!$A:$A, "Pickup", NewEmisData!$B:$B, $A34, NewEmisData!$C:$C, $H34, NewEmisData!$D:$D, BF$2), SUMIFS(NewEmisData!L:L, NewEmisData!$A:$A, "LDV", NewEmisData!$B:$B, $A34, NewEmisData!$C:$C, $H34, NewEmisData!$D:$D, BF$2))</f>
        <v>7.5183919209819098E-3</v>
      </c>
      <c r="BG34" s="335">
        <f>$I34*IF($G34="Pickup", SUMIFS(NewEmisData!M:M, NewEmisData!$A:$A, "Pickup", NewEmisData!$B:$B, $A34, NewEmisData!$C:$C, $H34, NewEmisData!$D:$D, BG$2), SUMIFS(NewEmisData!M:M, NewEmisData!$A:$A, "LDV", NewEmisData!$B:$B, $A34, NewEmisData!$C:$C, $H34, NewEmisData!$D:$D, BG$2))</f>
        <v>7.5131480934889404E-3</v>
      </c>
      <c r="BH34" s="335">
        <v>6.8948154849121281E-3</v>
      </c>
      <c r="BI34" s="335">
        <f>$I34*IF($G34="Pickup", SUMIFS(NewEmisData!E:E, NewEmisData!$A:$A, "Pickup", NewEmisData!$B:$B, $A34, NewEmisData!$C:$C, $H34, NewEmisData!$D:$D, BI$2), SUMIFS(NewEmisData!E:E, NewEmisData!$A:$A, "LDV", NewEmisData!$B:$B, $A34, NewEmisData!$C:$C, $H34, NewEmisData!$D:$D, BI$2))</f>
        <v>1.32570056659601</v>
      </c>
      <c r="BJ34" s="335">
        <f>$I34*IF($G34="Pickup", SUMIFS(NewEmisData!F:F, NewEmisData!$A:$A, "Pickup", NewEmisData!$B:$B, $A34, NewEmisData!$C:$C, $H34, NewEmisData!$D:$D, BJ$2), SUMIFS(NewEmisData!F:F, NewEmisData!$A:$A, "LDV", NewEmisData!$B:$B, $A34, NewEmisData!$C:$C, $H34, NewEmisData!$D:$D, BJ$2))</f>
        <v>1.1219409270783001</v>
      </c>
      <c r="BK34" s="335">
        <f>$I34*IF($G34="Pickup", SUMIFS(NewEmisData!G:G, NewEmisData!$A:$A, "Pickup", NewEmisData!$B:$B, $A34, NewEmisData!$C:$C, $H34, NewEmisData!$D:$D, BK$2), SUMIFS(NewEmisData!G:G, NewEmisData!$A:$A, "LDV", NewEmisData!$B:$B, $A34, NewEmisData!$C:$C, $H34, NewEmisData!$D:$D, BK$2))</f>
        <v>0.83252879315791894</v>
      </c>
      <c r="BL34" s="335">
        <f>$I34*IF($G34="Pickup", SUMIFS(NewEmisData!H:H, NewEmisData!$A:$A, "Pickup", NewEmisData!$B:$B, $A34, NewEmisData!$C:$C, $H34, NewEmisData!$D:$D, BL$2), SUMIFS(NewEmisData!H:H, NewEmisData!$A:$A, "LDV", NewEmisData!$B:$B, $A34, NewEmisData!$C:$C, $H34, NewEmisData!$D:$D, BL$2))</f>
        <v>0.89205385808431303</v>
      </c>
      <c r="BM34" s="335">
        <f>$I34*IF($G34="Pickup", SUMIFS(NewEmisData!I:I, NewEmisData!$A:$A, "Pickup", NewEmisData!$B:$B, $A34, NewEmisData!$C:$C, $H34, NewEmisData!$D:$D, BM$2), SUMIFS(NewEmisData!I:I, NewEmisData!$A:$A, "LDV", NewEmisData!$B:$B, $A34, NewEmisData!$C:$C, $H34, NewEmisData!$D:$D, BM$2))</f>
        <v>0.97570084220765296</v>
      </c>
      <c r="BN34" s="335">
        <f>$I34*IF($G34="Pickup", SUMIFS(NewEmisData!J:J, NewEmisData!$A:$A, "Pickup", NewEmisData!$B:$B, $A34, NewEmisData!$C:$C, $H34, NewEmisData!$D:$D, BN$2), SUMIFS(NewEmisData!J:J, NewEmisData!$A:$A, "LDV", NewEmisData!$B:$B, $A34, NewEmisData!$C:$C, $H34, NewEmisData!$D:$D, BN$2))</f>
        <v>1.01783855429797</v>
      </c>
      <c r="BO34" s="335">
        <f>$I34*IF($G34="Pickup", SUMIFS(NewEmisData!K:K, NewEmisData!$A:$A, "Pickup", NewEmisData!$B:$B, $A34, NewEmisData!$C:$C, $H34, NewEmisData!$D:$D, BO$2), SUMIFS(NewEmisData!K:K, NewEmisData!$A:$A, "LDV", NewEmisData!$B:$B, $A34, NewEmisData!$C:$C, $H34, NewEmisData!$D:$D, BO$2))</f>
        <v>1.0024623082797799</v>
      </c>
      <c r="BP34" s="335">
        <f>$I34*IF($G34="Pickup", SUMIFS(NewEmisData!L:L, NewEmisData!$A:$A, "Pickup", NewEmisData!$B:$B, $A34, NewEmisData!$C:$C, $H34, NewEmisData!$D:$D, BP$2), SUMIFS(NewEmisData!L:L, NewEmisData!$A:$A, "LDV", NewEmisData!$B:$B, $A34, NewEmisData!$C:$C, $H34, NewEmisData!$D:$D, BP$2))</f>
        <v>0.98935537647268101</v>
      </c>
      <c r="BQ34" s="335">
        <f>$I34*IF($G34="Pickup", SUMIFS(NewEmisData!M:M, NewEmisData!$A:$A, "Pickup", NewEmisData!$B:$B, $A34, NewEmisData!$C:$C, $H34, NewEmisData!$D:$D, BQ$2), SUMIFS(NewEmisData!M:M, NewEmisData!$A:$A, "LDV", NewEmisData!$B:$B, $A34, NewEmisData!$C:$C, $H34, NewEmisData!$D:$D, BQ$2))</f>
        <v>1.00140417178715</v>
      </c>
      <c r="BR34" s="335">
        <v>1.3668887567521777</v>
      </c>
      <c r="BS34" s="335">
        <f>$I34*IF($G34="Pickup", SUMIFS(NewEmisData!E:E, NewEmisData!$A:$A, "Pickup", NewEmisData!$B:$B, $A34, NewEmisData!$C:$C, $H34, NewEmisData!$D:$D, BS$2), SUMIFS(NewEmisData!E:E, NewEmisData!$A:$A, "LDV", NewEmisData!$B:$B, $A34, NewEmisData!$C:$C, $H34, NewEmisData!$D:$D, BS$2))</f>
        <v>0.137019353780302</v>
      </c>
      <c r="BT34" s="335">
        <f>$I34*IF($G34="Pickup", SUMIFS(NewEmisData!F:F, NewEmisData!$A:$A, "Pickup", NewEmisData!$B:$B, $A34, NewEmisData!$C:$C, $H34, NewEmisData!$D:$D, BT$2), SUMIFS(NewEmisData!F:F, NewEmisData!$A:$A, "LDV", NewEmisData!$B:$B, $A34, NewEmisData!$C:$C, $H34, NewEmisData!$D:$D, BT$2))</f>
        <v>0.133250973233911</v>
      </c>
      <c r="BU34" s="335">
        <f>$I34*IF($G34="Pickup", SUMIFS(NewEmisData!G:G, NewEmisData!$A:$A, "Pickup", NewEmisData!$B:$B, $A34, NewEmisData!$C:$C, $H34, NewEmisData!$D:$D, BU$2), SUMIFS(NewEmisData!G:G, NewEmisData!$A:$A, "LDV", NewEmisData!$B:$B, $A34, NewEmisData!$C:$C, $H34, NewEmisData!$D:$D, BU$2))</f>
        <v>9.9439295872654807E-2</v>
      </c>
      <c r="BV34" s="335">
        <f>$I34*IF($G34="Pickup", SUMIFS(NewEmisData!H:H, NewEmisData!$A:$A, "Pickup", NewEmisData!$B:$B, $A34, NewEmisData!$C:$C, $H34, NewEmisData!$D:$D, BV$2), SUMIFS(NewEmisData!H:H, NewEmisData!$A:$A, "LDV", NewEmisData!$B:$B, $A34, NewEmisData!$C:$C, $H34, NewEmisData!$D:$D, BV$2))</f>
        <v>9.3778372024376805E-2</v>
      </c>
      <c r="BW34" s="335">
        <f>$I34*IF($G34="Pickup", SUMIFS(NewEmisData!I:I, NewEmisData!$A:$A, "Pickup", NewEmisData!$B:$B, $A34, NewEmisData!$C:$C, $H34, NewEmisData!$D:$D, BW$2), SUMIFS(NewEmisData!I:I, NewEmisData!$A:$A, "LDV", NewEmisData!$B:$B, $A34, NewEmisData!$C:$C, $H34, NewEmisData!$D:$D, BW$2))</f>
        <v>0.10966688034274</v>
      </c>
      <c r="BX34" s="335">
        <f>$I34*IF($G34="Pickup", SUMIFS(NewEmisData!J:J, NewEmisData!$A:$A, "Pickup", NewEmisData!$B:$B, $A34, NewEmisData!$C:$C, $H34, NewEmisData!$D:$D, BX$2), SUMIFS(NewEmisData!J:J, NewEmisData!$A:$A, "LDV", NewEmisData!$B:$B, $A34, NewEmisData!$C:$C, $H34, NewEmisData!$D:$D, BX$2))</f>
        <v>0.130181993771496</v>
      </c>
      <c r="BY34" s="335">
        <f>$I34*IF($G34="Pickup", SUMIFS(NewEmisData!K:K, NewEmisData!$A:$A, "Pickup", NewEmisData!$B:$B, $A34, NewEmisData!$C:$C, $H34, NewEmisData!$D:$D, BY$2), SUMIFS(NewEmisData!K:K, NewEmisData!$A:$A, "LDV", NewEmisData!$B:$B, $A34, NewEmisData!$C:$C, $H34, NewEmisData!$D:$D, BY$2))</f>
        <v>0.14551322797611199</v>
      </c>
      <c r="BZ34" s="335">
        <f>$I34*IF($G34="Pickup", SUMIFS(NewEmisData!L:L, NewEmisData!$A:$A, "Pickup", NewEmisData!$B:$B, $A34, NewEmisData!$C:$C, $H34, NewEmisData!$D:$D, BZ$2), SUMIFS(NewEmisData!L:L, NewEmisData!$A:$A, "LDV", NewEmisData!$B:$B, $A34, NewEmisData!$C:$C, $H34, NewEmisData!$D:$D, BZ$2))</f>
        <v>0.151092504593482</v>
      </c>
      <c r="CA34" s="335">
        <f>$I34*IF($G34="Pickup", SUMIFS(NewEmisData!M:M, NewEmisData!$A:$A, "Pickup", NewEmisData!$B:$B, $A34, NewEmisData!$C:$C, $H34, NewEmisData!$D:$D, CA$2), SUMIFS(NewEmisData!M:M, NewEmisData!$A:$A, "LDV", NewEmisData!$B:$B, $A34, NewEmisData!$C:$C, $H34, NewEmisData!$D:$D, CA$2))</f>
        <v>0.162465752470559</v>
      </c>
      <c r="CB34" s="335">
        <v>6.7324914528478774E-2</v>
      </c>
      <c r="CC34" s="335">
        <f>$I34*IF($G34="Pickup", SUMIFS(NewEmisData!E:E, NewEmisData!$A:$A, "Pickup", NewEmisData!$B:$B, $A34, NewEmisData!$C:$C, $H34, NewEmisData!$D:$D, CC$2), SUMIFS(NewEmisData!E:E, NewEmisData!$A:$A, "LDV", NewEmisData!$B:$B, $A34, NewEmisData!$C:$C, $H34, NewEmisData!$D:$D, CC$2))</f>
        <v>1.8547030146358501E-2</v>
      </c>
      <c r="CD34" s="335">
        <f>$I34*IF($G34="Pickup", SUMIFS(NewEmisData!F:F, NewEmisData!$A:$A, "Pickup", NewEmisData!$B:$B, $A34, NewEmisData!$C:$C, $H34, NewEmisData!$D:$D, CD$2), SUMIFS(NewEmisData!F:F, NewEmisData!$A:$A, "LDV", NewEmisData!$B:$B, $A34, NewEmisData!$C:$C, $H34, NewEmisData!$D:$D, CD$2))</f>
        <v>1.85469993938937E-2</v>
      </c>
      <c r="CE34" s="335">
        <f>$I34*IF($G34="Pickup", SUMIFS(NewEmisData!G:G, NewEmisData!$A:$A, "Pickup", NewEmisData!$B:$B, $A34, NewEmisData!$C:$C, $H34, NewEmisData!$D:$D, CE$2), SUMIFS(NewEmisData!G:G, NewEmisData!$A:$A, "LDV", NewEmisData!$B:$B, $A34, NewEmisData!$C:$C, $H34, NewEmisData!$D:$D, CE$2))</f>
        <v>1.8452398436060301E-2</v>
      </c>
      <c r="CF34" s="335">
        <f>$I34*IF($G34="Pickup", SUMIFS(NewEmisData!H:H, NewEmisData!$A:$A, "Pickup", NewEmisData!$B:$B, $A34, NewEmisData!$C:$C, $H34, NewEmisData!$D:$D, CF$2), SUMIFS(NewEmisData!H:H, NewEmisData!$A:$A, "LDV", NewEmisData!$B:$B, $A34, NewEmisData!$C:$C, $H34, NewEmisData!$D:$D, CF$2))</f>
        <v>1.90153795953279E-2</v>
      </c>
      <c r="CG34" s="335">
        <f>$I34*IF($G34="Pickup", SUMIFS(NewEmisData!I:I, NewEmisData!$A:$A, "Pickup", NewEmisData!$B:$B, $A34, NewEmisData!$C:$C, $H34, NewEmisData!$D:$D, CG$2), SUMIFS(NewEmisData!I:I, NewEmisData!$A:$A, "LDV", NewEmisData!$B:$B, $A34, NewEmisData!$C:$C, $H34, NewEmisData!$D:$D, CG$2))</f>
        <v>2.06259998538827E-2</v>
      </c>
      <c r="CH34" s="335">
        <f>$I34*IF($G34="Pickup", SUMIFS(NewEmisData!J:J, NewEmisData!$A:$A, "Pickup", NewEmisData!$B:$B, $A34, NewEmisData!$C:$C, $H34, NewEmisData!$D:$D, CH$2), SUMIFS(NewEmisData!J:J, NewEmisData!$A:$A, "LDV", NewEmisData!$B:$B, $A34, NewEmisData!$C:$C, $H34, NewEmisData!$D:$D, CH$2))</f>
        <v>2.15422462041495E-2</v>
      </c>
      <c r="CI34" s="335">
        <f>$I34*IF($G34="Pickup", SUMIFS(NewEmisData!K:K, NewEmisData!$A:$A, "Pickup", NewEmisData!$B:$B, $A34, NewEmisData!$C:$C, $H34, NewEmisData!$D:$D, CI$2), SUMIFS(NewEmisData!K:K, NewEmisData!$A:$A, "LDV", NewEmisData!$B:$B, $A34, NewEmisData!$C:$C, $H34, NewEmisData!$D:$D, CI$2))</f>
        <v>2.1839816094931099E-2</v>
      </c>
      <c r="CJ34" s="335">
        <f>$I34*IF($G34="Pickup", SUMIFS(NewEmisData!L:L, NewEmisData!$A:$A, "Pickup", NewEmisData!$B:$B, $A34, NewEmisData!$C:$C, $H34, NewEmisData!$D:$D, CJ$2), SUMIFS(NewEmisData!L:L, NewEmisData!$A:$A, "LDV", NewEmisData!$B:$B, $A34, NewEmisData!$C:$C, $H34, NewEmisData!$D:$D, CJ$2))</f>
        <v>2.1898815091166601E-2</v>
      </c>
      <c r="CK34" s="335">
        <f>$I34*IF($G34="Pickup", SUMIFS(NewEmisData!M:M, NewEmisData!$A:$A, "Pickup", NewEmisData!$B:$B, $A34, NewEmisData!$C:$C, $H34, NewEmisData!$D:$D, CK$2), SUMIFS(NewEmisData!M:M, NewEmisData!$A:$A, "LDV", NewEmisData!$B:$B, $A34, NewEmisData!$C:$C, $H34, NewEmisData!$D:$D, CK$2))</f>
        <v>2.1928414168851499E-2</v>
      </c>
      <c r="CL34" s="335">
        <v>2.0846527000014766E-2</v>
      </c>
      <c r="CM34" s="335">
        <f>$I34*IF($G34="Pickup", SUMIFS(NewEmisData!E:E, NewEmisData!$A:$A, "Pickup", NewEmisData!$B:$B, $A34, NewEmisData!$C:$C, $H34, NewEmisData!$D:$D, CM$2), SUMIFS(NewEmisData!E:E, NewEmisData!$A:$A, "LDV", NewEmisData!$B:$B, $A34, NewEmisData!$C:$C, $H34, NewEmisData!$D:$D, CM$2))</f>
        <v>6.2094333887986004E-3</v>
      </c>
      <c r="CN34" s="335">
        <f>$I34*IF($G34="Pickup", SUMIFS(NewEmisData!F:F, NewEmisData!$A:$A, "Pickup", NewEmisData!$B:$B, $A34, NewEmisData!$C:$C, $H34, NewEmisData!$D:$D, CN$2), SUMIFS(NewEmisData!F:F, NewEmisData!$A:$A, "LDV", NewEmisData!$B:$B, $A34, NewEmisData!$C:$C, $H34, NewEmisData!$D:$D, CN$2))</f>
        <v>6.5097473575926402E-3</v>
      </c>
      <c r="CO34" s="335">
        <f>$I34*IF($G34="Pickup", SUMIFS(NewEmisData!G:G, NewEmisData!$A:$A, "Pickup", NewEmisData!$B:$B, $A34, NewEmisData!$C:$C, $H34, NewEmisData!$D:$D, CO$2), SUMIFS(NewEmisData!G:G, NewEmisData!$A:$A, "LDV", NewEmisData!$B:$B, $A34, NewEmisData!$C:$C, $H34, NewEmisData!$D:$D, CO$2))</f>
        <v>6.3480368759580904E-3</v>
      </c>
      <c r="CP34" s="335">
        <f>$I34*IF($G34="Pickup", SUMIFS(NewEmisData!H:H, NewEmisData!$A:$A, "Pickup", NewEmisData!$B:$B, $A34, NewEmisData!$C:$C, $H34, NewEmisData!$D:$D, CP$2), SUMIFS(NewEmisData!H:H, NewEmisData!$A:$A, "LDV", NewEmisData!$B:$B, $A34, NewEmisData!$C:$C, $H34, NewEmisData!$D:$D, CP$2))</f>
        <v>6.5309612269676296E-3</v>
      </c>
      <c r="CQ34" s="335">
        <f>$I34*IF($G34="Pickup", SUMIFS(NewEmisData!I:I, NewEmisData!$A:$A, "Pickup", NewEmisData!$B:$B, $A34, NewEmisData!$C:$C, $H34, NewEmisData!$D:$D, CQ$2), SUMIFS(NewEmisData!I:I, NewEmisData!$A:$A, "LDV", NewEmisData!$B:$B, $A34, NewEmisData!$C:$C, $H34, NewEmisData!$D:$D, CQ$2))</f>
        <v>6.80438551567813E-3</v>
      </c>
      <c r="CR34" s="335">
        <f>$I34*IF($G34="Pickup", SUMIFS(NewEmisData!J:J, NewEmisData!$A:$A, "Pickup", NewEmisData!$B:$B, $A34, NewEmisData!$C:$C, $H34, NewEmisData!$D:$D, CR$2), SUMIFS(NewEmisData!J:J, NewEmisData!$A:$A, "LDV", NewEmisData!$B:$B, $A34, NewEmisData!$C:$C, $H34, NewEmisData!$D:$D, CR$2))</f>
        <v>7.0729885156519904E-3</v>
      </c>
      <c r="CS34" s="335">
        <f>$I34*IF($G34="Pickup", SUMIFS(NewEmisData!K:K, NewEmisData!$A:$A, "Pickup", NewEmisData!$B:$B, $A34, NewEmisData!$C:$C, $H34, NewEmisData!$D:$D, CS$2), SUMIFS(NewEmisData!K:K, NewEmisData!$A:$A, "LDV", NewEmisData!$B:$B, $A34, NewEmisData!$C:$C, $H34, NewEmisData!$D:$D, CS$2))</f>
        <v>7.2141431732336897E-3</v>
      </c>
      <c r="CT34" s="335">
        <f>$I34*IF($G34="Pickup", SUMIFS(NewEmisData!L:L, NewEmisData!$A:$A, "Pickup", NewEmisData!$B:$B, $A34, NewEmisData!$C:$C, $H34, NewEmisData!$D:$D, CT$2), SUMIFS(NewEmisData!L:L, NewEmisData!$A:$A, "LDV", NewEmisData!$B:$B, $A34, NewEmisData!$C:$C, $H34, NewEmisData!$D:$D, CT$2))</f>
        <v>7.2616103108278903E-3</v>
      </c>
      <c r="CU34" s="335">
        <f>$I34*IF($G34="Pickup", SUMIFS(NewEmisData!M:M, NewEmisData!$A:$A, "Pickup", NewEmisData!$B:$B, $A34, NewEmisData!$C:$C, $H34, NewEmisData!$D:$D, CU$2), SUMIFS(NewEmisData!M:M, NewEmisData!$A:$A, "LDV", NewEmisData!$B:$B, $A34, NewEmisData!$C:$C, $H34, NewEmisData!$D:$D, CU$2))</f>
        <v>7.3233023742548999E-3</v>
      </c>
      <c r="CV34" s="335">
        <v>5.2034722767286493E-3</v>
      </c>
      <c r="CW34" s="335">
        <v>2.3565166490963768E-3</v>
      </c>
      <c r="CX34" s="335">
        <v>1.9673319546263789E-3</v>
      </c>
      <c r="CY34" s="335">
        <v>1.6026857138538807E-3</v>
      </c>
      <c r="CZ34" s="335">
        <v>1.3411753569780424E-3</v>
      </c>
      <c r="DA34" s="335">
        <v>1.0123523956178946E-3</v>
      </c>
      <c r="DB34" s="335">
        <v>7.9852111520206551E-4</v>
      </c>
      <c r="DC34" s="335">
        <v>7.6707942200167378E-4</v>
      </c>
      <c r="DD34" s="335">
        <v>7.5828050366392866E-4</v>
      </c>
      <c r="DE34" s="335">
        <v>7.5710079606015706E-4</v>
      </c>
      <c r="DF34" s="335">
        <v>7.5710079606015706E-4</v>
      </c>
      <c r="DG34" s="335">
        <f>$I34*IF($G34="Pickup", SUMIFS(NewEmisData!E:E, NewEmisData!$A:$A, "Pickup", NewEmisData!$B:$B, $A34, NewEmisData!$C:$C, $H34, NewEmisData!$D:$D, DG$2), SUMIFS(NewEmisData!E:E, NewEmisData!$A:$A, "LDV", NewEmisData!$B:$B, $A34, NewEmisData!$C:$C, $H34, NewEmisData!$D:$D, DG$2))</f>
        <v>0</v>
      </c>
      <c r="DH34" s="335">
        <f>$I34*IF($G34="Pickup", SUMIFS(NewEmisData!F:F, NewEmisData!$A:$A, "Pickup", NewEmisData!$B:$B, $A34, NewEmisData!$C:$C, $H34, NewEmisData!$D:$D, DH$2), SUMIFS(NewEmisData!F:F, NewEmisData!$A:$A, "LDV", NewEmisData!$B:$B, $A34, NewEmisData!$C:$C, $H34, NewEmisData!$D:$D, DH$2))</f>
        <v>0</v>
      </c>
      <c r="DI34" s="335">
        <f>$I34*IF($G34="Pickup", SUMIFS(NewEmisData!G:G, NewEmisData!$A:$A, "Pickup", NewEmisData!$B:$B, $A34, NewEmisData!$C:$C, $H34, NewEmisData!$D:$D, DI$2), SUMIFS(NewEmisData!G:G, NewEmisData!$A:$A, "LDV", NewEmisData!$B:$B, $A34, NewEmisData!$C:$C, $H34, NewEmisData!$D:$D, DI$2))</f>
        <v>0</v>
      </c>
      <c r="DJ34" s="335">
        <f>$I34*IF($G34="Pickup", SUMIFS(NewEmisData!H:H, NewEmisData!$A:$A, "Pickup", NewEmisData!$B:$B, $A34, NewEmisData!$C:$C, $H34, NewEmisData!$D:$D, DJ$2), SUMIFS(NewEmisData!H:H, NewEmisData!$A:$A, "LDV", NewEmisData!$B:$B, $A34, NewEmisData!$C:$C, $H34, NewEmisData!$D:$D, DJ$2))</f>
        <v>0</v>
      </c>
      <c r="DK34" s="335">
        <f>$I34*IF($G34="Pickup", SUMIFS(NewEmisData!I:I, NewEmisData!$A:$A, "Pickup", NewEmisData!$B:$B, $A34, NewEmisData!$C:$C, $H34, NewEmisData!$D:$D, DK$2), SUMIFS(NewEmisData!I:I, NewEmisData!$A:$A, "LDV", NewEmisData!$B:$B, $A34, NewEmisData!$C:$C, $H34, NewEmisData!$D:$D, DK$2))</f>
        <v>0</v>
      </c>
      <c r="DL34" s="335">
        <f>$I34*IF($G34="Pickup", SUMIFS(NewEmisData!J:J, NewEmisData!$A:$A, "Pickup", NewEmisData!$B:$B, $A34, NewEmisData!$C:$C, $H34, NewEmisData!$D:$D, DL$2), SUMIFS(NewEmisData!J:J, NewEmisData!$A:$A, "LDV", NewEmisData!$B:$B, $A34, NewEmisData!$C:$C, $H34, NewEmisData!$D:$D, DL$2))</f>
        <v>0</v>
      </c>
      <c r="DM34" s="335">
        <f>$I34*IF($G34="Pickup", SUMIFS(NewEmisData!K:K, NewEmisData!$A:$A, "Pickup", NewEmisData!$B:$B, $A34, NewEmisData!$C:$C, $H34, NewEmisData!$D:$D, DM$2), SUMIFS(NewEmisData!K:K, NewEmisData!$A:$A, "LDV", NewEmisData!$B:$B, $A34, NewEmisData!$C:$C, $H34, NewEmisData!$D:$D, DM$2))</f>
        <v>0</v>
      </c>
      <c r="DN34" s="335">
        <f>$I34*IF($G34="Pickup", SUMIFS(NewEmisData!L:L, NewEmisData!$A:$A, "Pickup", NewEmisData!$B:$B, $A34, NewEmisData!$C:$C, $H34, NewEmisData!$D:$D, DN$2), SUMIFS(NewEmisData!L:L, NewEmisData!$A:$A, "LDV", NewEmisData!$B:$B, $A34, NewEmisData!$C:$C, $H34, NewEmisData!$D:$D, DN$2))</f>
        <v>0</v>
      </c>
      <c r="DO34" s="335">
        <f>$I34*IF($G34="Pickup", SUMIFS(NewEmisData!M:M, NewEmisData!$A:$A, "Pickup", NewEmisData!$B:$B, $A34, NewEmisData!$C:$C, $H34, NewEmisData!$D:$D, DO$2), SUMIFS(NewEmisData!M:M, NewEmisData!$A:$A, "LDV", NewEmisData!$B:$B, $A34, NewEmisData!$C:$C, $H34, NewEmisData!$D:$D, DO$2))</f>
        <v>0</v>
      </c>
      <c r="DP34" s="335">
        <v>1.5469500255793939E-3</v>
      </c>
      <c r="DQ34" s="335">
        <f>$I34*IF($G34="Pickup", SUMIFS(NewEmisData!E:E, NewEmisData!$A:$A, "Pickup", NewEmisData!$B:$B, $A34, NewEmisData!$C:$C, $H34, NewEmisData!$D:$D, DQ$2), SUMIFS(NewEmisData!E:E, NewEmisData!$A:$A, "LDV", NewEmisData!$B:$B, $A34, NewEmisData!$C:$C, $H34, NewEmisData!$D:$D, DQ$2))</f>
        <v>2.0264876007702801E-2</v>
      </c>
      <c r="DR34" s="335">
        <f>$I34*IF($G34="Pickup", SUMIFS(NewEmisData!F:F, NewEmisData!$A:$A, "Pickup", NewEmisData!$B:$B, $A34, NewEmisData!$C:$C, $H34, NewEmisData!$D:$D, DR$2), SUMIFS(NewEmisData!F:F, NewEmisData!$A:$A, "LDV", NewEmisData!$B:$B, $A34, NewEmisData!$C:$C, $H34, NewEmisData!$D:$D, DR$2))</f>
        <v>1.7476291093061098E-2</v>
      </c>
      <c r="DS34" s="335">
        <f>$I34*IF($G34="Pickup", SUMIFS(NewEmisData!G:G, NewEmisData!$A:$A, "Pickup", NewEmisData!$B:$B, $A34, NewEmisData!$C:$C, $H34, NewEmisData!$D:$D, DS$2), SUMIFS(NewEmisData!G:G, NewEmisData!$A:$A, "LDV", NewEmisData!$B:$B, $A34, NewEmisData!$C:$C, $H34, NewEmisData!$D:$D, DS$2))</f>
        <v>1.4556629606467E-2</v>
      </c>
      <c r="DT34" s="335">
        <f>$I34*IF($G34="Pickup", SUMIFS(NewEmisData!H:H, NewEmisData!$A:$A, "Pickup", NewEmisData!$B:$B, $A34, NewEmisData!$C:$C, $H34, NewEmisData!$D:$D, DT$2), SUMIFS(NewEmisData!H:H, NewEmisData!$A:$A, "LDV", NewEmisData!$B:$B, $A34, NewEmisData!$C:$C, $H34, NewEmisData!$D:$D, DT$2))</f>
        <v>1.08581575576798E-2</v>
      </c>
      <c r="DU34" s="335">
        <f>$I34*IF($G34="Pickup", SUMIFS(NewEmisData!I:I, NewEmisData!$A:$A, "Pickup", NewEmisData!$B:$B, $A34, NewEmisData!$C:$C, $H34, NewEmisData!$D:$D, DU$2), SUMIFS(NewEmisData!I:I, NewEmisData!$A:$A, "LDV", NewEmisData!$B:$B, $A34, NewEmisData!$C:$C, $H34, NewEmisData!$D:$D, DU$2))</f>
        <v>9.2384332224605403E-3</v>
      </c>
      <c r="DV34" s="335">
        <f>$I34*IF($G34="Pickup", SUMIFS(NewEmisData!J:J, NewEmisData!$A:$A, "Pickup", NewEmisData!$B:$B, $A34, NewEmisData!$C:$C, $H34, NewEmisData!$D:$D, DV$2), SUMIFS(NewEmisData!J:J, NewEmisData!$A:$A, "LDV", NewEmisData!$B:$B, $A34, NewEmisData!$C:$C, $H34, NewEmisData!$D:$D, DV$2))</f>
        <v>8.5813745880311092E-3</v>
      </c>
      <c r="DW34" s="335">
        <f>$I34*IF($G34="Pickup", SUMIFS(NewEmisData!K:K, NewEmisData!$A:$A, "Pickup", NewEmisData!$B:$B, $A34, NewEmisData!$C:$C, $H34, NewEmisData!$D:$D, DW$2), SUMIFS(NewEmisData!K:K, NewEmisData!$A:$A, "LDV", NewEmisData!$B:$B, $A34, NewEmisData!$C:$C, $H34, NewEmisData!$D:$D, DW$2))</f>
        <v>8.2235517706582897E-3</v>
      </c>
      <c r="DX34" s="335">
        <f>$I34*IF($G34="Pickup", SUMIFS(NewEmisData!L:L, NewEmisData!$A:$A, "Pickup", NewEmisData!$B:$B, $A34, NewEmisData!$C:$C, $H34, NewEmisData!$D:$D, DX$2), SUMIFS(NewEmisData!L:L, NewEmisData!$A:$A, "LDV", NewEmisData!$B:$B, $A34, NewEmisData!$C:$C, $H34, NewEmisData!$D:$D, DX$2))</f>
        <v>8.1210505303536996E-3</v>
      </c>
      <c r="DY34" s="335">
        <f>$I34*IF($G34="Pickup", SUMIFS(NewEmisData!M:M, NewEmisData!$A:$A, "Pickup", NewEmisData!$B:$B, $A34, NewEmisData!$C:$C, $H34, NewEmisData!$D:$D, DY$2), SUMIFS(NewEmisData!M:M, NewEmisData!$A:$A, "LDV", NewEmisData!$B:$B, $A34, NewEmisData!$C:$C, $H34, NewEmisData!$D:$D, DY$2))</f>
        <v>8.1487894013837301E-3</v>
      </c>
      <c r="DZ34" s="335">
        <v>1.1249473833176088E-2</v>
      </c>
      <c r="EA34" s="335">
        <f t="shared" si="2"/>
        <v>419.67640551412597</v>
      </c>
      <c r="EB34" s="335">
        <f t="shared" si="3"/>
        <v>404.10461508813802</v>
      </c>
      <c r="EC34" s="335">
        <f t="shared" si="4"/>
        <v>296.64497554148397</v>
      </c>
      <c r="ED34" s="335">
        <f t="shared" si="5"/>
        <v>259.84558529690901</v>
      </c>
      <c r="EE34" s="335">
        <f t="shared" si="6"/>
        <v>245.572517771138</v>
      </c>
      <c r="EF34" s="335">
        <f t="shared" si="7"/>
        <v>239.06681409593699</v>
      </c>
      <c r="EG34" s="335">
        <f t="shared" si="8"/>
        <v>233.96415864234601</v>
      </c>
      <c r="EH34" s="335">
        <f t="shared" si="9"/>
        <v>232.18870705220701</v>
      </c>
      <c r="EI34" s="335">
        <f t="shared" si="10"/>
        <v>232.42779835443099</v>
      </c>
      <c r="EJ34" s="335">
        <f t="shared" si="11"/>
        <v>0.20481362413718007</v>
      </c>
      <c r="EK34" s="335">
        <f t="shared" si="12"/>
        <v>4.85420613095323E-2</v>
      </c>
      <c r="EL34" s="335">
        <f t="shared" si="13"/>
        <v>4.1584694059798401E-2</v>
      </c>
      <c r="EM34" s="335">
        <f t="shared" si="14"/>
        <v>3.8512841866564999E-2</v>
      </c>
      <c r="EN34" s="335">
        <f t="shared" si="15"/>
        <v>3.7453351076298699E-2</v>
      </c>
      <c r="EO34" s="335">
        <f t="shared" si="16"/>
        <v>4.17495921494591E-2</v>
      </c>
      <c r="EP34" s="335">
        <f t="shared" si="17"/>
        <v>4.3363198134277997E-2</v>
      </c>
      <c r="EQ34" s="335">
        <f t="shared" si="18"/>
        <v>4.2354566228836397E-2</v>
      </c>
      <c r="ER34" s="335">
        <f t="shared" si="19"/>
        <v>4.1664829012930303E-2</v>
      </c>
      <c r="ES34" s="335">
        <f t="shared" si="20"/>
        <v>4.2271900806735603E-2</v>
      </c>
      <c r="ET34" s="335">
        <f t="shared" si="21"/>
        <v>5.7317908516770433E-2</v>
      </c>
      <c r="EU34" s="335">
        <f t="shared" si="22"/>
        <v>4.4434403610189698E-3</v>
      </c>
      <c r="EV34" s="335">
        <f t="shared" si="23"/>
        <v>4.2785778468179296E-3</v>
      </c>
      <c r="EW34" s="335">
        <f t="shared" si="24"/>
        <v>2.2842291862218301E-3</v>
      </c>
      <c r="EX34" s="335">
        <f t="shared" si="25"/>
        <v>2.00086557744566E-3</v>
      </c>
      <c r="EY34" s="335">
        <f t="shared" si="26"/>
        <v>1.8909591105040499E-3</v>
      </c>
      <c r="EZ34" s="335">
        <f t="shared" si="27"/>
        <v>1.84086487691808E-3</v>
      </c>
      <c r="FA34" s="335">
        <f t="shared" si="28"/>
        <v>1.80157428678178E-3</v>
      </c>
      <c r="FB34" s="335">
        <f t="shared" si="29"/>
        <v>1.78790186962937E-3</v>
      </c>
      <c r="FC34" s="335">
        <f t="shared" si="30"/>
        <v>1.7897430443873201E-3</v>
      </c>
      <c r="FD34" s="335">
        <f t="shared" si="31"/>
        <v>1.971385326188381E-3</v>
      </c>
      <c r="FE34" s="335">
        <f t="shared" si="32"/>
        <v>6.4822337358144896E-2</v>
      </c>
      <c r="FF34" s="335">
        <f t="shared" si="33"/>
        <v>6.4837908765685404E-2</v>
      </c>
      <c r="FG34" s="335">
        <f t="shared" si="34"/>
        <v>5.2743763590154202E-2</v>
      </c>
      <c r="FH34" s="335">
        <f t="shared" si="35"/>
        <v>5.2520196198013597E-2</v>
      </c>
      <c r="FI34" s="335">
        <f t="shared" si="36"/>
        <v>5.2463644304192002E-2</v>
      </c>
      <c r="FJ34" s="335">
        <f t="shared" si="37"/>
        <v>5.2440329646546102E-2</v>
      </c>
      <c r="FK34" s="335">
        <f t="shared" si="38"/>
        <v>5.23021646581514E-2</v>
      </c>
      <c r="FL34" s="335">
        <f t="shared" si="39"/>
        <v>5.2178675954472099E-2</v>
      </c>
      <c r="FM34" s="335">
        <f t="shared" si="40"/>
        <v>5.2172700953765999E-2</v>
      </c>
      <c r="FN34" s="335">
        <f t="shared" si="41"/>
        <v>3.3278806736294783E-2</v>
      </c>
      <c r="FO34" s="335">
        <f t="shared" si="42"/>
        <v>9.8683488873566507E-3</v>
      </c>
      <c r="FP34" s="335">
        <f t="shared" si="43"/>
        <v>9.88217384347829E-3</v>
      </c>
      <c r="FQ34" s="335">
        <f t="shared" si="44"/>
        <v>8.0183682752347305E-3</v>
      </c>
      <c r="FR34" s="335">
        <f t="shared" si="45"/>
        <v>7.8205598319836794E-3</v>
      </c>
      <c r="FS34" s="335">
        <f t="shared" si="46"/>
        <v>7.7705101128409003E-3</v>
      </c>
      <c r="FT34" s="335">
        <f t="shared" si="47"/>
        <v>7.7499080674948602E-3</v>
      </c>
      <c r="FU34" s="335">
        <f t="shared" si="48"/>
        <v>7.6276556248612501E-3</v>
      </c>
      <c r="FV34" s="335">
        <f t="shared" si="49"/>
        <v>7.5183919209819098E-3</v>
      </c>
      <c r="FW34" s="335">
        <f t="shared" si="50"/>
        <v>7.5131480934889404E-3</v>
      </c>
      <c r="FX34" s="335">
        <f t="shared" si="51"/>
        <v>6.8948154849121281E-3</v>
      </c>
    </row>
    <row r="35" spans="1:180" x14ac:dyDescent="0.2">
      <c r="A35" s="305" t="str">
        <f>IF(LEFT(TRIM(TechData_All!AJ21),1)="*", _xlfn.CONCAT("*","R2"), "R2")</f>
        <v>R2</v>
      </c>
      <c r="B35" s="305" t="str">
        <f>TechData_All!A21</f>
        <v>TLCGHEV11</v>
      </c>
      <c r="C35" s="305" t="str">
        <f>TechData_All!C21</f>
        <v>TL.GSL.C.HEV.2011</v>
      </c>
      <c r="D35" s="301" t="str">
        <f>TechData_All!D21</f>
        <v>bn-vmt, bn-vmt/a</v>
      </c>
      <c r="E35" s="301" t="str">
        <f>TechData_All!E21</f>
        <v>TLGSL</v>
      </c>
      <c r="F35" s="301" t="str">
        <f>TechData_All!F21</f>
        <v>TL</v>
      </c>
      <c r="G35" s="315" t="s">
        <v>815</v>
      </c>
      <c r="H35" s="315" t="s">
        <v>814</v>
      </c>
      <c r="I35" s="315">
        <v>1</v>
      </c>
      <c r="J35" s="315" t="str">
        <f t="shared" si="52"/>
        <v>Compact car-GSL</v>
      </c>
      <c r="K35" s="335">
        <f>$I35*IF($G35="Pickup", SUMIFS(NewEmisData!E:E, NewEmisData!$A:$A, "Pickup", NewEmisData!$B:$B, $A35, NewEmisData!$C:$C, $H35, NewEmisData!$D:$D, K$2), SUMIFS(NewEmisData!E:E, NewEmisData!$A:$A, "LDV", NewEmisData!$B:$B, $A35, NewEmisData!$C:$C, $H35, NewEmisData!$D:$D, K$2))</f>
        <v>477.08587282575797</v>
      </c>
      <c r="L35" s="335">
        <f>$I35*IF($G35="Pickup", SUMIFS(NewEmisData!F:F, NewEmisData!$A:$A, "Pickup", NewEmisData!$B:$B, $A35, NewEmisData!$C:$C, $H35, NewEmisData!$D:$D, L$2), SUMIFS(NewEmisData!F:F, NewEmisData!$A:$A, "LDV", NewEmisData!$B:$B, $A35, NewEmisData!$C:$C, $H35, NewEmisData!$D:$D, L$2))</f>
        <v>459.34104292251902</v>
      </c>
      <c r="M35" s="335">
        <f>$I35*IF($G35="Pickup", SUMIFS(NewEmisData!G:G, NewEmisData!$A:$A, "Pickup", NewEmisData!$B:$B, $A35, NewEmisData!$C:$C, $H35, NewEmisData!$D:$D, M$2), SUMIFS(NewEmisData!G:G, NewEmisData!$A:$A, "LDV", NewEmisData!$B:$B, $A35, NewEmisData!$C:$C, $H35, NewEmisData!$D:$D, M$2))</f>
        <v>447.45896927637102</v>
      </c>
      <c r="N35" s="335">
        <f>$I35*IF($G35="Pickup", SUMIFS(NewEmisData!H:H, NewEmisData!$A:$A, "Pickup", NewEmisData!$B:$B, $A35, NewEmisData!$C:$C, $H35, NewEmisData!$D:$D, N$2), SUMIFS(NewEmisData!H:H, NewEmisData!$A:$A, "LDV", NewEmisData!$B:$B, $A35, NewEmisData!$C:$C, $H35, NewEmisData!$D:$D, N$2))</f>
        <v>380.72392677964001</v>
      </c>
      <c r="O35" s="335">
        <f>$I35*IF($G35="Pickup", SUMIFS(NewEmisData!I:I, NewEmisData!$A:$A, "Pickup", NewEmisData!$B:$B, $A35, NewEmisData!$C:$C, $H35, NewEmisData!$D:$D, O$2), SUMIFS(NewEmisData!I:I, NewEmisData!$A:$A, "LDV", NewEmisData!$B:$B, $A35, NewEmisData!$C:$C, $H35, NewEmisData!$D:$D, O$2))</f>
        <v>329.54737069801098</v>
      </c>
      <c r="P35" s="335">
        <f>$I35*IF($G35="Pickup", SUMIFS(NewEmisData!J:J, NewEmisData!$A:$A, "Pickup", NewEmisData!$B:$B, $A35, NewEmisData!$C:$C, $H35, NewEmisData!$D:$D, P$2), SUMIFS(NewEmisData!J:J, NewEmisData!$A:$A, "LDV", NewEmisData!$B:$B, $A35, NewEmisData!$C:$C, $H35, NewEmisData!$D:$D, P$2))</f>
        <v>300.69829568412598</v>
      </c>
      <c r="Q35" s="335">
        <f>$I35*IF($G35="Pickup", SUMIFS(NewEmisData!K:K, NewEmisData!$A:$A, "Pickup", NewEmisData!$B:$B, $A35, NewEmisData!$C:$C, $H35, NewEmisData!$D:$D, Q$2), SUMIFS(NewEmisData!K:K, NewEmisData!$A:$A, "LDV", NewEmisData!$B:$B, $A35, NewEmisData!$C:$C, $H35, NewEmisData!$D:$D, Q$2))</f>
        <v>287.83799703632701</v>
      </c>
      <c r="R35" s="335">
        <f>$I35*IF($G35="Pickup", SUMIFS(NewEmisData!L:L, NewEmisData!$A:$A, "Pickup", NewEmisData!$B:$B, $A35, NewEmisData!$C:$C, $H35, NewEmisData!$D:$D, R$2), SUMIFS(NewEmisData!L:L, NewEmisData!$A:$A, "LDV", NewEmisData!$B:$B, $A35, NewEmisData!$C:$C, $H35, NewEmisData!$D:$D, R$2))</f>
        <v>283.26610797837998</v>
      </c>
      <c r="S35" s="335">
        <f>$I35*IF($G35="Pickup", SUMIFS(NewEmisData!M:M, NewEmisData!$A:$A, "Pickup", NewEmisData!$B:$B, $A35, NewEmisData!$C:$C, $H35, NewEmisData!$D:$D, S$2), SUMIFS(NewEmisData!M:M, NewEmisData!$A:$A, "LDV", NewEmisData!$B:$B, $A35, NewEmisData!$C:$C, $H35, NewEmisData!$D:$D, S$2))</f>
        <v>281.57834098528099</v>
      </c>
      <c r="T35" s="335">
        <v>0.20692409258864139</v>
      </c>
      <c r="U35" s="335">
        <f>$I35*IF($G35="Pickup", SUMIFS(NewEmisData!E:E, NewEmisData!$A:$A, "Pickup", NewEmisData!$B:$B, $A35, NewEmisData!$C:$C, $H35, NewEmisData!$D:$D, U$2), SUMIFS(NewEmisData!E:E, NewEmisData!$A:$A, "LDV", NewEmisData!$B:$B, $A35, NewEmisData!$C:$C, $H35, NewEmisData!$D:$D, U$2))</f>
        <v>0.82339103642645395</v>
      </c>
      <c r="V35" s="335">
        <f>$I35*IF($G35="Pickup", SUMIFS(NewEmisData!F:F, NewEmisData!$A:$A, "Pickup", NewEmisData!$B:$B, $A35, NewEmisData!$C:$C, $H35, NewEmisData!$D:$D, V$2), SUMIFS(NewEmisData!F:F, NewEmisData!$A:$A, "LDV", NewEmisData!$B:$B, $A35, NewEmisData!$C:$C, $H35, NewEmisData!$D:$D, V$2))</f>
        <v>0.360872733315452</v>
      </c>
      <c r="W35" s="335">
        <f>$I35*IF($G35="Pickup", SUMIFS(NewEmisData!G:G, NewEmisData!$A:$A, "Pickup", NewEmisData!$B:$B, $A35, NewEmisData!$C:$C, $H35, NewEmisData!$D:$D, W$2), SUMIFS(NewEmisData!G:G, NewEmisData!$A:$A, "LDV", NewEmisData!$B:$B, $A35, NewEmisData!$C:$C, $H35, NewEmisData!$D:$D, W$2))</f>
        <v>0.21658171178065999</v>
      </c>
      <c r="X35" s="335">
        <f>$I35*IF($G35="Pickup", SUMIFS(NewEmisData!H:H, NewEmisData!$A:$A, "Pickup", NewEmisData!$B:$B, $A35, NewEmisData!$C:$C, $H35, NewEmisData!$D:$D, X$2), SUMIFS(NewEmisData!H:H, NewEmisData!$A:$A, "LDV", NewEmisData!$B:$B, $A35, NewEmisData!$C:$C, $H35, NewEmisData!$D:$D, X$2))</f>
        <v>0.14200533002195401</v>
      </c>
      <c r="Y35" s="335">
        <f>$I35*IF($G35="Pickup", SUMIFS(NewEmisData!I:I, NewEmisData!$A:$A, "Pickup", NewEmisData!$B:$B, $A35, NewEmisData!$C:$C, $H35, NewEmisData!$D:$D, Y$2), SUMIFS(NewEmisData!I:I, NewEmisData!$A:$A, "LDV", NewEmisData!$B:$B, $A35, NewEmisData!$C:$C, $H35, NewEmisData!$D:$D, Y$2))</f>
        <v>8.8016804659711706E-2</v>
      </c>
      <c r="Z35" s="335">
        <f>$I35*IF($G35="Pickup", SUMIFS(NewEmisData!J:J, NewEmisData!$A:$A, "Pickup", NewEmisData!$B:$B, $A35, NewEmisData!$C:$C, $H35, NewEmisData!$D:$D, Z$2), SUMIFS(NewEmisData!J:J, NewEmisData!$A:$A, "LDV", NewEmisData!$B:$B, $A35, NewEmisData!$C:$C, $H35, NewEmisData!$D:$D, Z$2))</f>
        <v>6.5736379947852003E-2</v>
      </c>
      <c r="AA35" s="335">
        <f>$I35*IF($G35="Pickup", SUMIFS(NewEmisData!K:K, NewEmisData!$A:$A, "Pickup", NewEmisData!$B:$B, $A35, NewEmisData!$C:$C, $H35, NewEmisData!$D:$D, AA$2), SUMIFS(NewEmisData!K:K, NewEmisData!$A:$A, "LDV", NewEmisData!$B:$B, $A35, NewEmisData!$C:$C, $H35, NewEmisData!$D:$D, AA$2))</f>
        <v>5.6635638117250503E-2</v>
      </c>
      <c r="AB35" s="335">
        <f>$I35*IF($G35="Pickup", SUMIFS(NewEmisData!L:L, NewEmisData!$A:$A, "Pickup", NewEmisData!$B:$B, $A35, NewEmisData!$C:$C, $H35, NewEmisData!$D:$D, AB$2), SUMIFS(NewEmisData!L:L, NewEmisData!$A:$A, "LDV", NewEmisData!$B:$B, $A35, NewEmisData!$C:$C, $H35, NewEmisData!$D:$D, AB$2))</f>
        <v>5.4115247223223299E-2</v>
      </c>
      <c r="AC35" s="335">
        <f>$I35*IF($G35="Pickup", SUMIFS(NewEmisData!M:M, NewEmisData!$A:$A, "Pickup", NewEmisData!$B:$B, $A35, NewEmisData!$C:$C, $H35, NewEmisData!$D:$D, AC$2), SUMIFS(NewEmisData!M:M, NewEmisData!$A:$A, "LDV", NewEmisData!$B:$B, $A35, NewEmisData!$C:$C, $H35, NewEmisData!$D:$D, AC$2))</f>
        <v>5.2826207223764E-2</v>
      </c>
      <c r="AD35" s="335">
        <v>5.5587065527563068E-2</v>
      </c>
      <c r="AE35" s="335">
        <f>$I35*IF($G35="Pickup", SUMIFS(NewEmisData!E:E, NewEmisData!$A:$A, "Pickup", NewEmisData!$B:$B, $A35, NewEmisData!$C:$C, $H35, NewEmisData!$D:$D, AE$2), SUMIFS(NewEmisData!E:E, NewEmisData!$A:$A, "LDV", NewEmisData!$B:$B, $A35, NewEmisData!$C:$C, $H35, NewEmisData!$D:$D, AE$2))</f>
        <v>8.2552586035919695E-3</v>
      </c>
      <c r="AF35" s="335">
        <f>$I35*IF($G35="Pickup", SUMIFS(NewEmisData!F:F, NewEmisData!$A:$A, "Pickup", NewEmisData!$B:$B, $A35, NewEmisData!$C:$C, $H35, NewEmisData!$D:$D, AF$2), SUMIFS(NewEmisData!F:F, NewEmisData!$A:$A, "LDV", NewEmisData!$B:$B, $A35, NewEmisData!$C:$C, $H35, NewEmisData!$D:$D, AF$2))</f>
        <v>7.9482131517538395E-3</v>
      </c>
      <c r="AG35" s="335">
        <f>$I35*IF($G35="Pickup", SUMIFS(NewEmisData!G:G, NewEmisData!$A:$A, "Pickup", NewEmisData!$B:$B, $A35, NewEmisData!$C:$C, $H35, NewEmisData!$D:$D, AG$2), SUMIFS(NewEmisData!G:G, NewEmisData!$A:$A, "LDV", NewEmisData!$B:$B, $A35, NewEmisData!$C:$C, $H35, NewEmisData!$D:$D, AG$2))</f>
        <v>6.4190305556059996E-3</v>
      </c>
      <c r="AH35" s="335">
        <f>$I35*IF($G35="Pickup", SUMIFS(NewEmisData!H:H, NewEmisData!$A:$A, "Pickup", NewEmisData!$B:$B, $A35, NewEmisData!$C:$C, $H35, NewEmisData!$D:$D, AH$2), SUMIFS(NewEmisData!H:H, NewEmisData!$A:$A, "LDV", NewEmisData!$B:$B, $A35, NewEmisData!$C:$C, $H35, NewEmisData!$D:$D, AH$2))</f>
        <v>5.4616828003907899E-3</v>
      </c>
      <c r="AI35" s="335">
        <f>$I35*IF($G35="Pickup", SUMIFS(NewEmisData!I:I, NewEmisData!$A:$A, "Pickup", NewEmisData!$B:$B, $A35, NewEmisData!$C:$C, $H35, NewEmisData!$D:$D, AI$2), SUMIFS(NewEmisData!I:I, NewEmisData!$A:$A, "LDV", NewEmisData!$B:$B, $A35, NewEmisData!$C:$C, $H35, NewEmisData!$D:$D, AI$2))</f>
        <v>4.7275285851957304E-3</v>
      </c>
      <c r="AJ35" s="335">
        <f>$I35*IF($G35="Pickup", SUMIFS(NewEmisData!J:J, NewEmisData!$A:$A, "Pickup", NewEmisData!$B:$B, $A35, NewEmisData!$C:$C, $H35, NewEmisData!$D:$D, AJ$2), SUMIFS(NewEmisData!J:J, NewEmisData!$A:$A, "LDV", NewEmisData!$B:$B, $A35, NewEmisData!$C:$C, $H35, NewEmisData!$D:$D, AJ$2))</f>
        <v>4.3136734611450098E-3</v>
      </c>
      <c r="AK35" s="335">
        <f>$I35*IF($G35="Pickup", SUMIFS(NewEmisData!K:K, NewEmisData!$A:$A, "Pickup", NewEmisData!$B:$B, $A35, NewEmisData!$C:$C, $H35, NewEmisData!$D:$D, AK$2), SUMIFS(NewEmisData!K:K, NewEmisData!$A:$A, "LDV", NewEmisData!$B:$B, $A35, NewEmisData!$C:$C, $H35, NewEmisData!$D:$D, AK$2))</f>
        <v>4.1291858052272803E-3</v>
      </c>
      <c r="AL35" s="335">
        <f>$I35*IF($G35="Pickup", SUMIFS(NewEmisData!L:L, NewEmisData!$A:$A, "Pickup", NewEmisData!$B:$B, $A35, NewEmisData!$C:$C, $H35, NewEmisData!$D:$D, AL$2), SUMIFS(NewEmisData!L:L, NewEmisData!$A:$A, "LDV", NewEmisData!$B:$B, $A35, NewEmisData!$C:$C, $H35, NewEmisData!$D:$D, AL$2))</f>
        <v>4.0635983922117898E-3</v>
      </c>
      <c r="AM35" s="335">
        <f>$I35*IF($G35="Pickup", SUMIFS(NewEmisData!M:M, NewEmisData!$A:$A, "Pickup", NewEmisData!$B:$B, $A35, NewEmisData!$C:$C, $H35, NewEmisData!$D:$D, AM$2), SUMIFS(NewEmisData!M:M, NewEmisData!$A:$A, "LDV", NewEmisData!$B:$B, $A35, NewEmisData!$C:$C, $H35, NewEmisData!$D:$D, AM$2))</f>
        <v>4.0393864318059199E-3</v>
      </c>
      <c r="AN35" s="335">
        <v>1.3041984458904573E-3</v>
      </c>
      <c r="AO35" s="335">
        <f>$I35*IF($G35="Pickup", SUMIFS(NewEmisData!E:E, NewEmisData!$A:$A, "Pickup", NewEmisData!$B:$B, $A35, NewEmisData!$C:$C, $H35, NewEmisData!$D:$D, AO$2), SUMIFS(NewEmisData!E:E, NewEmisData!$A:$A, "LDV", NewEmisData!$B:$B, $A35, NewEmisData!$C:$C, $H35, NewEmisData!$D:$D, AO$2))</f>
        <v>8.1828643727713493E-2</v>
      </c>
      <c r="AP35" s="335">
        <f>$I35*IF($G35="Pickup", SUMIFS(NewEmisData!F:F, NewEmisData!$A:$A, "Pickup", NewEmisData!$B:$B, $A35, NewEmisData!$C:$C, $H35, NewEmisData!$D:$D, AP$2), SUMIFS(NewEmisData!F:F, NewEmisData!$A:$A, "LDV", NewEmisData!$B:$B, $A35, NewEmisData!$C:$C, $H35, NewEmisData!$D:$D, AP$2))</f>
        <v>7.6175839057221195E-2</v>
      </c>
      <c r="AQ35" s="335">
        <f>$I35*IF($G35="Pickup", SUMIFS(NewEmisData!G:G, NewEmisData!$A:$A, "Pickup", NewEmisData!$B:$B, $A35, NewEmisData!$C:$C, $H35, NewEmisData!$D:$D, AQ$2), SUMIFS(NewEmisData!G:G, NewEmisData!$A:$A, "LDV", NewEmisData!$B:$B, $A35, NewEmisData!$C:$C, $H35, NewEmisData!$D:$D, AQ$2))</f>
        <v>8.1302809072104507E-2</v>
      </c>
      <c r="AR35" s="335">
        <f>$I35*IF($G35="Pickup", SUMIFS(NewEmisData!H:H, NewEmisData!$A:$A, "Pickup", NewEmisData!$B:$B, $A35, NewEmisData!$C:$C, $H35, NewEmisData!$D:$D, AR$2), SUMIFS(NewEmisData!H:H, NewEmisData!$A:$A, "LDV", NewEmisData!$B:$B, $A35, NewEmisData!$C:$C, $H35, NewEmisData!$D:$D, AR$2))</f>
        <v>7.9561688690416299E-2</v>
      </c>
      <c r="AS35" s="335">
        <f>$I35*IF($G35="Pickup", SUMIFS(NewEmisData!I:I, NewEmisData!$A:$A, "Pickup", NewEmisData!$B:$B, $A35, NewEmisData!$C:$C, $H35, NewEmisData!$D:$D, AS$2), SUMIFS(NewEmisData!I:I, NewEmisData!$A:$A, "LDV", NewEmisData!$B:$B, $A35, NewEmisData!$C:$C, $H35, NewEmisData!$D:$D, AS$2))</f>
        <v>7.7910530261031605E-2</v>
      </c>
      <c r="AT35" s="335">
        <f>$I35*IF($G35="Pickup", SUMIFS(NewEmisData!J:J, NewEmisData!$A:$A, "Pickup", NewEmisData!$B:$B, $A35, NewEmisData!$C:$C, $H35, NewEmisData!$D:$D, AT$2), SUMIFS(NewEmisData!J:J, NewEmisData!$A:$A, "LDV", NewEmisData!$B:$B, $A35, NewEmisData!$C:$C, $H35, NewEmisData!$D:$D, AT$2))</f>
        <v>7.6590334474495605E-2</v>
      </c>
      <c r="AU35" s="335">
        <f>$I35*IF($G35="Pickup", SUMIFS(NewEmisData!K:K, NewEmisData!$A:$A, "Pickup", NewEmisData!$B:$B, $A35, NewEmisData!$C:$C, $H35, NewEmisData!$D:$D, AU$2), SUMIFS(NewEmisData!K:K, NewEmisData!$A:$A, "LDV", NewEmisData!$B:$B, $A35, NewEmisData!$C:$C, $H35, NewEmisData!$D:$D, AU$2))</f>
        <v>7.5767938917924701E-2</v>
      </c>
      <c r="AV35" s="335">
        <f>$I35*IF($G35="Pickup", SUMIFS(NewEmisData!L:L, NewEmisData!$A:$A, "Pickup", NewEmisData!$B:$B, $A35, NewEmisData!$C:$C, $H35, NewEmisData!$D:$D, AV$2), SUMIFS(NewEmisData!L:L, NewEmisData!$A:$A, "LDV", NewEmisData!$B:$B, $A35, NewEmisData!$C:$C, $H35, NewEmisData!$D:$D, AV$2))</f>
        <v>7.5353710070808794E-2</v>
      </c>
      <c r="AW35" s="335">
        <f>$I35*IF($G35="Pickup", SUMIFS(NewEmisData!M:M, NewEmisData!$A:$A, "Pickup", NewEmisData!$B:$B, $A35, NewEmisData!$C:$C, $H35, NewEmisData!$D:$D, AW$2), SUMIFS(NewEmisData!M:M, NewEmisData!$A:$A, "LDV", NewEmisData!$B:$B, $A35, NewEmisData!$C:$C, $H35, NewEmisData!$D:$D, AW$2))</f>
        <v>7.5117977052891499E-2</v>
      </c>
      <c r="AX35" s="335">
        <v>3.2948538923667892E-2</v>
      </c>
      <c r="AY35" s="335">
        <f>$I35*IF($G35="Pickup", SUMIFS(NewEmisData!E:E, NewEmisData!$A:$A, "Pickup", NewEmisData!$B:$B, $A35, NewEmisData!$C:$C, $H35, NewEmisData!$D:$D, AY$2), SUMIFS(NewEmisData!E:E, NewEmisData!$A:$A, "LDV", NewEmisData!$B:$B, $A35, NewEmisData!$C:$C, $H35, NewEmisData!$D:$D, AY$2))</f>
        <v>2.1998193760633E-2</v>
      </c>
      <c r="AZ35" s="335">
        <f>$I35*IF($G35="Pickup", SUMIFS(NewEmisData!F:F, NewEmisData!$A:$A, "Pickup", NewEmisData!$B:$B, $A35, NewEmisData!$C:$C, $H35, NewEmisData!$D:$D, AZ$2), SUMIFS(NewEmisData!F:F, NewEmisData!$A:$A, "LDV", NewEmisData!$B:$B, $A35, NewEmisData!$C:$C, $H35, NewEmisData!$D:$D, AZ$2))</f>
        <v>1.6997575378008601E-2</v>
      </c>
      <c r="BA35" s="335">
        <f>$I35*IF($G35="Pickup", SUMIFS(NewEmisData!G:G, NewEmisData!$A:$A, "Pickup", NewEmisData!$B:$B, $A35, NewEmisData!$C:$C, $H35, NewEmisData!$D:$D, BA$2), SUMIFS(NewEmisData!G:G, NewEmisData!$A:$A, "LDV", NewEmisData!$B:$B, $A35, NewEmisData!$C:$C, $H35, NewEmisData!$D:$D, BA$2))</f>
        <v>1.6580879412419602E-2</v>
      </c>
      <c r="BB35" s="335">
        <f>$I35*IF($G35="Pickup", SUMIFS(NewEmisData!H:H, NewEmisData!$A:$A, "Pickup", NewEmisData!$B:$B, $A35, NewEmisData!$C:$C, $H35, NewEmisData!$D:$D, BB$2), SUMIFS(NewEmisData!H:H, NewEmisData!$A:$A, "LDV", NewEmisData!$B:$B, $A35, NewEmisData!$C:$C, $H35, NewEmisData!$D:$D, BB$2))</f>
        <v>1.5040645169031801E-2</v>
      </c>
      <c r="BC35" s="335">
        <f>$I35*IF($G35="Pickup", SUMIFS(NewEmisData!I:I, NewEmisData!$A:$A, "Pickup", NewEmisData!$B:$B, $A35, NewEmisData!$C:$C, $H35, NewEmisData!$D:$D, BC$2), SUMIFS(NewEmisData!I:I, NewEmisData!$A:$A, "LDV", NewEmisData!$B:$B, $A35, NewEmisData!$C:$C, $H35, NewEmisData!$D:$D, BC$2))</f>
        <v>1.35799610150696E-2</v>
      </c>
      <c r="BD35" s="335">
        <f>$I35*IF($G35="Pickup", SUMIFS(NewEmisData!J:J, NewEmisData!$A:$A, "Pickup", NewEmisData!$B:$B, $A35, NewEmisData!$C:$C, $H35, NewEmisData!$D:$D, BD$2), SUMIFS(NewEmisData!J:J, NewEmisData!$A:$A, "LDV", NewEmisData!$B:$B, $A35, NewEmisData!$C:$C, $H35, NewEmisData!$D:$D, BD$2))</f>
        <v>1.24120667817219E-2</v>
      </c>
      <c r="BE35" s="335">
        <f>$I35*IF($G35="Pickup", SUMIFS(NewEmisData!K:K, NewEmisData!$A:$A, "Pickup", NewEmisData!$B:$B, $A35, NewEmisData!$C:$C, $H35, NewEmisData!$D:$D, BE$2), SUMIFS(NewEmisData!K:K, NewEmisData!$A:$A, "LDV", NewEmisData!$B:$B, $A35, NewEmisData!$C:$C, $H35, NewEmisData!$D:$D, BE$2))</f>
        <v>1.16845073314224E-2</v>
      </c>
      <c r="BF35" s="335">
        <f>$I35*IF($G35="Pickup", SUMIFS(NewEmisData!L:L, NewEmisData!$A:$A, "Pickup", NewEmisData!$B:$B, $A35, NewEmisData!$C:$C, $H35, NewEmisData!$D:$D, BF$2), SUMIFS(NewEmisData!L:L, NewEmisData!$A:$A, "LDV", NewEmisData!$B:$B, $A35, NewEmisData!$C:$C, $H35, NewEmisData!$D:$D, BF$2))</f>
        <v>1.1318096390010799E-2</v>
      </c>
      <c r="BG35" s="335">
        <f>$I35*IF($G35="Pickup", SUMIFS(NewEmisData!M:M, NewEmisData!$A:$A, "Pickup", NewEmisData!$B:$B, $A35, NewEmisData!$C:$C, $H35, NewEmisData!$D:$D, BG$2), SUMIFS(NewEmisData!M:M, NewEmisData!$A:$A, "LDV", NewEmisData!$B:$B, $A35, NewEmisData!$C:$C, $H35, NewEmisData!$D:$D, BG$2))</f>
        <v>1.1109456757731499E-2</v>
      </c>
      <c r="BH35" s="335">
        <v>6.6026126062260432E-3</v>
      </c>
      <c r="BI35" s="335">
        <f>$I35*IF($G35="Pickup", SUMIFS(NewEmisData!E:E, NewEmisData!$A:$A, "Pickup", NewEmisData!$B:$B, $A35, NewEmisData!$C:$C, $H35, NewEmisData!$D:$D, BI$2), SUMIFS(NewEmisData!E:E, NewEmisData!$A:$A, "LDV", NewEmisData!$B:$B, $A35, NewEmisData!$C:$C, $H35, NewEmisData!$D:$D, BI$2))</f>
        <v>6.6339830086865597</v>
      </c>
      <c r="BJ35" s="335">
        <f>$I35*IF($G35="Pickup", SUMIFS(NewEmisData!F:F, NewEmisData!$A:$A, "Pickup", NewEmisData!$B:$B, $A35, NewEmisData!$C:$C, $H35, NewEmisData!$D:$D, BJ$2), SUMIFS(NewEmisData!F:F, NewEmisData!$A:$A, "LDV", NewEmisData!$B:$B, $A35, NewEmisData!$C:$C, $H35, NewEmisData!$D:$D, BJ$2))</f>
        <v>3.9206205551931301</v>
      </c>
      <c r="BK35" s="335">
        <f>$I35*IF($G35="Pickup", SUMIFS(NewEmisData!G:G, NewEmisData!$A:$A, "Pickup", NewEmisData!$B:$B, $A35, NewEmisData!$C:$C, $H35, NewEmisData!$D:$D, BK$2), SUMIFS(NewEmisData!G:G, NewEmisData!$A:$A, "LDV", NewEmisData!$B:$B, $A35, NewEmisData!$C:$C, $H35, NewEmisData!$D:$D, BK$2))</f>
        <v>3.0174466275096199</v>
      </c>
      <c r="BL35" s="335">
        <f>$I35*IF($G35="Pickup", SUMIFS(NewEmisData!H:H, NewEmisData!$A:$A, "Pickup", NewEmisData!$B:$B, $A35, NewEmisData!$C:$C, $H35, NewEmisData!$D:$D, BL$2), SUMIFS(NewEmisData!H:H, NewEmisData!$A:$A, "LDV", NewEmisData!$B:$B, $A35, NewEmisData!$C:$C, $H35, NewEmisData!$D:$D, BL$2))</f>
        <v>2.3529221673804699</v>
      </c>
      <c r="BM35" s="335">
        <f>$I35*IF($G35="Pickup", SUMIFS(NewEmisData!I:I, NewEmisData!$A:$A, "Pickup", NewEmisData!$B:$B, $A35, NewEmisData!$C:$C, $H35, NewEmisData!$D:$D, BM$2), SUMIFS(NewEmisData!I:I, NewEmisData!$A:$A, "LDV", NewEmisData!$B:$B, $A35, NewEmisData!$C:$C, $H35, NewEmisData!$D:$D, BM$2))</f>
        <v>1.70384058027793</v>
      </c>
      <c r="BN35" s="335">
        <f>$I35*IF($G35="Pickup", SUMIFS(NewEmisData!J:J, NewEmisData!$A:$A, "Pickup", NewEmisData!$B:$B, $A35, NewEmisData!$C:$C, $H35, NewEmisData!$D:$D, BN$2), SUMIFS(NewEmisData!J:J, NewEmisData!$A:$A, "LDV", NewEmisData!$B:$B, $A35, NewEmisData!$C:$C, $H35, NewEmisData!$D:$D, BN$2))</f>
        <v>1.3463730618004399</v>
      </c>
      <c r="BO35" s="335">
        <f>$I35*IF($G35="Pickup", SUMIFS(NewEmisData!K:K, NewEmisData!$A:$A, "Pickup", NewEmisData!$B:$B, $A35, NewEmisData!$C:$C, $H35, NewEmisData!$D:$D, BO$2), SUMIFS(NewEmisData!K:K, NewEmisData!$A:$A, "LDV", NewEmisData!$B:$B, $A35, NewEmisData!$C:$C, $H35, NewEmisData!$D:$D, BO$2))</f>
        <v>1.1858346520835299</v>
      </c>
      <c r="BP35" s="335">
        <f>$I35*IF($G35="Pickup", SUMIFS(NewEmisData!L:L, NewEmisData!$A:$A, "Pickup", NewEmisData!$B:$B, $A35, NewEmisData!$C:$C, $H35, NewEmisData!$D:$D, BP$2), SUMIFS(NewEmisData!L:L, NewEmisData!$A:$A, "LDV", NewEmisData!$B:$B, $A35, NewEmisData!$C:$C, $H35, NewEmisData!$D:$D, BP$2))</f>
        <v>1.1335061554616499</v>
      </c>
      <c r="BQ35" s="335">
        <f>$I35*IF($G35="Pickup", SUMIFS(NewEmisData!M:M, NewEmisData!$A:$A, "Pickup", NewEmisData!$B:$B, $A35, NewEmisData!$C:$C, $H35, NewEmisData!$D:$D, BQ$2), SUMIFS(NewEmisData!M:M, NewEmisData!$A:$A, "LDV", NewEmisData!$B:$B, $A35, NewEmisData!$C:$C, $H35, NewEmisData!$D:$D, BQ$2))</f>
        <v>1.1009029054349999</v>
      </c>
      <c r="BR35" s="335">
        <v>1.5622001678221484</v>
      </c>
      <c r="BS35" s="335">
        <f>$I35*IF($G35="Pickup", SUMIFS(NewEmisData!E:E, NewEmisData!$A:$A, "Pickup", NewEmisData!$B:$B, $A35, NewEmisData!$C:$C, $H35, NewEmisData!$D:$D, BS$2), SUMIFS(NewEmisData!E:E, NewEmisData!$A:$A, "LDV", NewEmisData!$B:$B, $A35, NewEmisData!$C:$C, $H35, NewEmisData!$D:$D, BS$2))</f>
        <v>0.77473150733664098</v>
      </c>
      <c r="BT35" s="335">
        <f>$I35*IF($G35="Pickup", SUMIFS(NewEmisData!F:F, NewEmisData!$A:$A, "Pickup", NewEmisData!$B:$B, $A35, NewEmisData!$C:$C, $H35, NewEmisData!$D:$D, BT$2), SUMIFS(NewEmisData!F:F, NewEmisData!$A:$A, "LDV", NewEmisData!$B:$B, $A35, NewEmisData!$C:$C, $H35, NewEmisData!$D:$D, BT$2))</f>
        <v>0.41904908416840297</v>
      </c>
      <c r="BU35" s="335">
        <f>$I35*IF($G35="Pickup", SUMIFS(NewEmisData!G:G, NewEmisData!$A:$A, "Pickup", NewEmisData!$B:$B, $A35, NewEmisData!$C:$C, $H35, NewEmisData!$D:$D, BU$2), SUMIFS(NewEmisData!G:G, NewEmisData!$A:$A, "LDV", NewEmisData!$B:$B, $A35, NewEmisData!$C:$C, $H35, NewEmisData!$D:$D, BU$2))</f>
        <v>0.30982899515166501</v>
      </c>
      <c r="BV35" s="335">
        <f>$I35*IF($G35="Pickup", SUMIFS(NewEmisData!H:H, NewEmisData!$A:$A, "Pickup", NewEmisData!$B:$B, $A35, NewEmisData!$C:$C, $H35, NewEmisData!$D:$D, BV$2), SUMIFS(NewEmisData!H:H, NewEmisData!$A:$A, "LDV", NewEmisData!$B:$B, $A35, NewEmisData!$C:$C, $H35, NewEmisData!$D:$D, BV$2))</f>
        <v>0.25046259079934602</v>
      </c>
      <c r="BW35" s="335">
        <f>$I35*IF($G35="Pickup", SUMIFS(NewEmisData!I:I, NewEmisData!$A:$A, "Pickup", NewEmisData!$B:$B, $A35, NewEmisData!$C:$C, $H35, NewEmisData!$D:$D, BW$2), SUMIFS(NewEmisData!I:I, NewEmisData!$A:$A, "LDV", NewEmisData!$B:$B, $A35, NewEmisData!$C:$C, $H35, NewEmisData!$D:$D, BW$2))</f>
        <v>0.18616224227516101</v>
      </c>
      <c r="BX35" s="335">
        <f>$I35*IF($G35="Pickup", SUMIFS(NewEmisData!J:J, NewEmisData!$A:$A, "Pickup", NewEmisData!$B:$B, $A35, NewEmisData!$C:$C, $H35, NewEmisData!$D:$D, BX$2), SUMIFS(NewEmisData!J:J, NewEmisData!$A:$A, "LDV", NewEmisData!$B:$B, $A35, NewEmisData!$C:$C, $H35, NewEmisData!$D:$D, BX$2))</f>
        <v>0.15683046751729501</v>
      </c>
      <c r="BY35" s="335">
        <f>$I35*IF($G35="Pickup", SUMIFS(NewEmisData!K:K, NewEmisData!$A:$A, "Pickup", NewEmisData!$B:$B, $A35, NewEmisData!$C:$C, $H35, NewEmisData!$D:$D, BY$2), SUMIFS(NewEmisData!K:K, NewEmisData!$A:$A, "LDV", NewEmisData!$B:$B, $A35, NewEmisData!$C:$C, $H35, NewEmisData!$D:$D, BY$2))</f>
        <v>0.14094000257929501</v>
      </c>
      <c r="BZ35" s="335">
        <f>$I35*IF($G35="Pickup", SUMIFS(NewEmisData!L:L, NewEmisData!$A:$A, "Pickup", NewEmisData!$B:$B, $A35, NewEmisData!$C:$C, $H35, NewEmisData!$D:$D, BZ$2), SUMIFS(NewEmisData!L:L, NewEmisData!$A:$A, "LDV", NewEmisData!$B:$B, $A35, NewEmisData!$C:$C, $H35, NewEmisData!$D:$D, BZ$2))</f>
        <v>0.134774071356623</v>
      </c>
      <c r="CA35" s="335">
        <f>$I35*IF($G35="Pickup", SUMIFS(NewEmisData!M:M, NewEmisData!$A:$A, "Pickup", NewEmisData!$B:$B, $A35, NewEmisData!$C:$C, $H35, NewEmisData!$D:$D, CA$2), SUMIFS(NewEmisData!M:M, NewEmisData!$A:$A, "LDV", NewEmisData!$B:$B, $A35, NewEmisData!$C:$C, $H35, NewEmisData!$D:$D, CA$2))</f>
        <v>0.12984032725640701</v>
      </c>
      <c r="CB35" s="335">
        <v>0.11295846897695311</v>
      </c>
      <c r="CC35" s="335">
        <f>$I35*IF($G35="Pickup", SUMIFS(NewEmisData!E:E, NewEmisData!$A:$A, "Pickup", NewEmisData!$B:$B, $A35, NewEmisData!$C:$C, $H35, NewEmisData!$D:$D, CC$2), SUMIFS(NewEmisData!E:E, NewEmisData!$A:$A, "LDV", NewEmisData!$B:$B, $A35, NewEmisData!$C:$C, $H35, NewEmisData!$D:$D, CC$2))</f>
        <v>4.52789246362666E-2</v>
      </c>
      <c r="CD35" s="335">
        <f>$I35*IF($G35="Pickup", SUMIFS(NewEmisData!F:F, NewEmisData!$A:$A, "Pickup", NewEmisData!$B:$B, $A35, NewEmisData!$C:$C, $H35, NewEmisData!$D:$D, CD$2), SUMIFS(NewEmisData!F:F, NewEmisData!$A:$A, "LDV", NewEmisData!$B:$B, $A35, NewEmisData!$C:$C, $H35, NewEmisData!$D:$D, CD$2))</f>
        <v>3.0659932051567799E-2</v>
      </c>
      <c r="CE35" s="335">
        <f>$I35*IF($G35="Pickup", SUMIFS(NewEmisData!G:G, NewEmisData!$A:$A, "Pickup", NewEmisData!$B:$B, $A35, NewEmisData!$C:$C, $H35, NewEmisData!$D:$D, CE$2), SUMIFS(NewEmisData!G:G, NewEmisData!$A:$A, "LDV", NewEmisData!$B:$B, $A35, NewEmisData!$C:$C, $H35, NewEmisData!$D:$D, CE$2))</f>
        <v>2.8386595157116199E-2</v>
      </c>
      <c r="CF35" s="335">
        <f>$I35*IF($G35="Pickup", SUMIFS(NewEmisData!H:H, NewEmisData!$A:$A, "Pickup", NewEmisData!$B:$B, $A35, NewEmisData!$C:$C, $H35, NewEmisData!$D:$D, CF$2), SUMIFS(NewEmisData!H:H, NewEmisData!$A:$A, "LDV", NewEmisData!$B:$B, $A35, NewEmisData!$C:$C, $H35, NewEmisData!$D:$D, CF$2))</f>
        <v>2.7093413499500101E-2</v>
      </c>
      <c r="CG35" s="335">
        <f>$I35*IF($G35="Pickup", SUMIFS(NewEmisData!I:I, NewEmisData!$A:$A, "Pickup", NewEmisData!$B:$B, $A35, NewEmisData!$C:$C, $H35, NewEmisData!$D:$D, CG$2), SUMIFS(NewEmisData!I:I, NewEmisData!$A:$A, "LDV", NewEmisData!$B:$B, $A35, NewEmisData!$C:$C, $H35, NewEmisData!$D:$D, CG$2))</f>
        <v>2.6239574855980601E-2</v>
      </c>
      <c r="CH35" s="335">
        <f>$I35*IF($G35="Pickup", SUMIFS(NewEmisData!J:J, NewEmisData!$A:$A, "Pickup", NewEmisData!$B:$B, $A35, NewEmisData!$C:$C, $H35, NewEmisData!$D:$D, CH$2), SUMIFS(NewEmisData!J:J, NewEmisData!$A:$A, "LDV", NewEmisData!$B:$B, $A35, NewEmisData!$C:$C, $H35, NewEmisData!$D:$D, CH$2))</f>
        <v>2.5564245202349602E-2</v>
      </c>
      <c r="CI35" s="335">
        <f>$I35*IF($G35="Pickup", SUMIFS(NewEmisData!K:K, NewEmisData!$A:$A, "Pickup", NewEmisData!$B:$B, $A35, NewEmisData!$C:$C, $H35, NewEmisData!$D:$D, CI$2), SUMIFS(NewEmisData!K:K, NewEmisData!$A:$A, "LDV", NewEmisData!$B:$B, $A35, NewEmisData!$C:$C, $H35, NewEmisData!$D:$D, CI$2))</f>
        <v>2.5562136009582501E-2</v>
      </c>
      <c r="CJ35" s="335">
        <f>$I35*IF($G35="Pickup", SUMIFS(NewEmisData!L:L, NewEmisData!$A:$A, "Pickup", NewEmisData!$B:$B, $A35, NewEmisData!$C:$C, $H35, NewEmisData!$D:$D, CJ$2), SUMIFS(NewEmisData!L:L, NewEmisData!$A:$A, "LDV", NewEmisData!$B:$B, $A35, NewEmisData!$C:$C, $H35, NewEmisData!$D:$D, CJ$2))</f>
        <v>2.5561539762266602E-2</v>
      </c>
      <c r="CK35" s="335">
        <f>$I35*IF($G35="Pickup", SUMIFS(NewEmisData!M:M, NewEmisData!$A:$A, "Pickup", NewEmisData!$B:$B, $A35, NewEmisData!$C:$C, $H35, NewEmisData!$D:$D, CK$2), SUMIFS(NewEmisData!M:M, NewEmisData!$A:$A, "LDV", NewEmisData!$B:$B, $A35, NewEmisData!$C:$C, $H35, NewEmisData!$D:$D, CK$2))</f>
        <v>2.5560994254839702E-2</v>
      </c>
      <c r="CL35" s="335">
        <v>2.0846549246249676E-2</v>
      </c>
      <c r="CM35" s="335">
        <f>$I35*IF($G35="Pickup", SUMIFS(NewEmisData!E:E, NewEmisData!$A:$A, "Pickup", NewEmisData!$B:$B, $A35, NewEmisData!$C:$C, $H35, NewEmisData!$D:$D, CM$2), SUMIFS(NewEmisData!E:E, NewEmisData!$A:$A, "LDV", NewEmisData!$B:$B, $A35, NewEmisData!$C:$C, $H35, NewEmisData!$D:$D, CM$2))</f>
        <v>2.2616228111616499E-2</v>
      </c>
      <c r="CN35" s="335">
        <f>$I35*IF($G35="Pickup", SUMIFS(NewEmisData!F:F, NewEmisData!$A:$A, "Pickup", NewEmisData!$B:$B, $A35, NewEmisData!$C:$C, $H35, NewEmisData!$D:$D, CN$2), SUMIFS(NewEmisData!F:F, NewEmisData!$A:$A, "LDV", NewEmisData!$B:$B, $A35, NewEmisData!$C:$C, $H35, NewEmisData!$D:$D, CN$2))</f>
        <v>1.37039938381133E-2</v>
      </c>
      <c r="CO35" s="335">
        <f>$I35*IF($G35="Pickup", SUMIFS(NewEmisData!G:G, NewEmisData!$A:$A, "Pickup", NewEmisData!$B:$B, $A35, NewEmisData!$C:$C, $H35, NewEmisData!$D:$D, CO$2), SUMIFS(NewEmisData!G:G, NewEmisData!$A:$A, "LDV", NewEmisData!$B:$B, $A35, NewEmisData!$C:$C, $H35, NewEmisData!$D:$D, CO$2))</f>
        <v>1.11279535576189E-2</v>
      </c>
      <c r="CP35" s="335">
        <f>$I35*IF($G35="Pickup", SUMIFS(NewEmisData!H:H, NewEmisData!$A:$A, "Pickup", NewEmisData!$B:$B, $A35, NewEmisData!$C:$C, $H35, NewEmisData!$D:$D, CP$2), SUMIFS(NewEmisData!H:H, NewEmisData!$A:$A, "LDV", NewEmisData!$B:$B, $A35, NewEmisData!$C:$C, $H35, NewEmisData!$D:$D, CP$2))</f>
        <v>9.1642249406405796E-3</v>
      </c>
      <c r="CQ35" s="335">
        <f>$I35*IF($G35="Pickup", SUMIFS(NewEmisData!I:I, NewEmisData!$A:$A, "Pickup", NewEmisData!$B:$B, $A35, NewEmisData!$C:$C, $H35, NewEmisData!$D:$D, CQ$2), SUMIFS(NewEmisData!I:I, NewEmisData!$A:$A, "LDV", NewEmisData!$B:$B, $A35, NewEmisData!$C:$C, $H35, NewEmisData!$D:$D, CQ$2))</f>
        <v>8.2157407295701708E-3</v>
      </c>
      <c r="CR35" s="335">
        <f>$I35*IF($G35="Pickup", SUMIFS(NewEmisData!J:J, NewEmisData!$A:$A, "Pickup", NewEmisData!$B:$B, $A35, NewEmisData!$C:$C, $H35, NewEmisData!$D:$D, CR$2), SUMIFS(NewEmisData!J:J, NewEmisData!$A:$A, "LDV", NewEmisData!$B:$B, $A35, NewEmisData!$C:$C, $H35, NewEmisData!$D:$D, CR$2))</f>
        <v>7.8051702943740097E-3</v>
      </c>
      <c r="CS35" s="335">
        <f>$I35*IF($G35="Pickup", SUMIFS(NewEmisData!K:K, NewEmisData!$A:$A, "Pickup", NewEmisData!$B:$B, $A35, NewEmisData!$C:$C, $H35, NewEmisData!$D:$D, CS$2), SUMIFS(NewEmisData!K:K, NewEmisData!$A:$A, "LDV", NewEmisData!$B:$B, $A35, NewEmisData!$C:$C, $H35, NewEmisData!$D:$D, CS$2))</f>
        <v>7.7607552788062101E-3</v>
      </c>
      <c r="CT35" s="335">
        <f>$I35*IF($G35="Pickup", SUMIFS(NewEmisData!L:L, NewEmisData!$A:$A, "Pickup", NewEmisData!$B:$B, $A35, NewEmisData!$C:$C, $H35, NewEmisData!$D:$D, CT$2), SUMIFS(NewEmisData!L:L, NewEmisData!$A:$A, "LDV", NewEmisData!$B:$B, $A35, NewEmisData!$C:$C, $H35, NewEmisData!$D:$D, CT$2))</f>
        <v>7.6883348823828098E-3</v>
      </c>
      <c r="CU35" s="335">
        <f>$I35*IF($G35="Pickup", SUMIFS(NewEmisData!M:M, NewEmisData!$A:$A, "Pickup", NewEmisData!$B:$B, $A35, NewEmisData!$C:$C, $H35, NewEmisData!$D:$D, CU$2), SUMIFS(NewEmisData!M:M, NewEmisData!$A:$A, "LDV", NewEmisData!$B:$B, $A35, NewEmisData!$C:$C, $H35, NewEmisData!$D:$D, CU$2))</f>
        <v>7.6878848286885603E-3</v>
      </c>
      <c r="CV35" s="335">
        <v>5.2030687941242611E-3</v>
      </c>
      <c r="CW35" s="335">
        <v>3.0448046675121709E-3</v>
      </c>
      <c r="CX35" s="335">
        <v>1.8865908720768221E-3</v>
      </c>
      <c r="CY35" s="335">
        <v>1.5570268485524494E-3</v>
      </c>
      <c r="CZ35" s="335">
        <v>1.2432183416122382E-3</v>
      </c>
      <c r="DA35" s="335">
        <v>9.252251866281976E-4</v>
      </c>
      <c r="DB35" s="335">
        <v>7.2309456596024934E-4</v>
      </c>
      <c r="DC35" s="335">
        <v>6.8940706870607876E-4</v>
      </c>
      <c r="DD35" s="335">
        <v>6.844148428615973E-4</v>
      </c>
      <c r="DE35" s="335">
        <v>6.8634617396886091E-4</v>
      </c>
      <c r="DF35" s="335">
        <v>6.8634617396886091E-4</v>
      </c>
      <c r="DG35" s="335">
        <f>$I35*IF($G35="Pickup", SUMIFS(NewEmisData!E:E, NewEmisData!$A:$A, "Pickup", NewEmisData!$B:$B, $A35, NewEmisData!$C:$C, $H35, NewEmisData!$D:$D, DG$2), SUMIFS(NewEmisData!E:E, NewEmisData!$A:$A, "LDV", NewEmisData!$B:$B, $A35, NewEmisData!$C:$C, $H35, NewEmisData!$D:$D, DG$2))</f>
        <v>0</v>
      </c>
      <c r="DH35" s="335">
        <f>$I35*IF($G35="Pickup", SUMIFS(NewEmisData!F:F, NewEmisData!$A:$A, "Pickup", NewEmisData!$B:$B, $A35, NewEmisData!$C:$C, $H35, NewEmisData!$D:$D, DH$2), SUMIFS(NewEmisData!F:F, NewEmisData!$A:$A, "LDV", NewEmisData!$B:$B, $A35, NewEmisData!$C:$C, $H35, NewEmisData!$D:$D, DH$2))</f>
        <v>0</v>
      </c>
      <c r="DI35" s="335">
        <f>$I35*IF($G35="Pickup", SUMIFS(NewEmisData!G:G, NewEmisData!$A:$A, "Pickup", NewEmisData!$B:$B, $A35, NewEmisData!$C:$C, $H35, NewEmisData!$D:$D, DI$2), SUMIFS(NewEmisData!G:G, NewEmisData!$A:$A, "LDV", NewEmisData!$B:$B, $A35, NewEmisData!$C:$C, $H35, NewEmisData!$D:$D, DI$2))</f>
        <v>0</v>
      </c>
      <c r="DJ35" s="335">
        <f>$I35*IF($G35="Pickup", SUMIFS(NewEmisData!H:H, NewEmisData!$A:$A, "Pickup", NewEmisData!$B:$B, $A35, NewEmisData!$C:$C, $H35, NewEmisData!$D:$D, DJ$2), SUMIFS(NewEmisData!H:H, NewEmisData!$A:$A, "LDV", NewEmisData!$B:$B, $A35, NewEmisData!$C:$C, $H35, NewEmisData!$D:$D, DJ$2))</f>
        <v>0</v>
      </c>
      <c r="DK35" s="335">
        <f>$I35*IF($G35="Pickup", SUMIFS(NewEmisData!I:I, NewEmisData!$A:$A, "Pickup", NewEmisData!$B:$B, $A35, NewEmisData!$C:$C, $H35, NewEmisData!$D:$D, DK$2), SUMIFS(NewEmisData!I:I, NewEmisData!$A:$A, "LDV", NewEmisData!$B:$B, $A35, NewEmisData!$C:$C, $H35, NewEmisData!$D:$D, DK$2))</f>
        <v>0</v>
      </c>
      <c r="DL35" s="335">
        <f>$I35*IF($G35="Pickup", SUMIFS(NewEmisData!J:J, NewEmisData!$A:$A, "Pickup", NewEmisData!$B:$B, $A35, NewEmisData!$C:$C, $H35, NewEmisData!$D:$D, DL$2), SUMIFS(NewEmisData!J:J, NewEmisData!$A:$A, "LDV", NewEmisData!$B:$B, $A35, NewEmisData!$C:$C, $H35, NewEmisData!$D:$D, DL$2))</f>
        <v>0</v>
      </c>
      <c r="DM35" s="335">
        <f>$I35*IF($G35="Pickup", SUMIFS(NewEmisData!K:K, NewEmisData!$A:$A, "Pickup", NewEmisData!$B:$B, $A35, NewEmisData!$C:$C, $H35, NewEmisData!$D:$D, DM$2), SUMIFS(NewEmisData!K:K, NewEmisData!$A:$A, "LDV", NewEmisData!$B:$B, $A35, NewEmisData!$C:$C, $H35, NewEmisData!$D:$D, DM$2))</f>
        <v>0</v>
      </c>
      <c r="DN35" s="335">
        <f>$I35*IF($G35="Pickup", SUMIFS(NewEmisData!L:L, NewEmisData!$A:$A, "Pickup", NewEmisData!$B:$B, $A35, NewEmisData!$C:$C, $H35, NewEmisData!$D:$D, DN$2), SUMIFS(NewEmisData!L:L, NewEmisData!$A:$A, "LDV", NewEmisData!$B:$B, $A35, NewEmisData!$C:$C, $H35, NewEmisData!$D:$D, DN$2))</f>
        <v>0</v>
      </c>
      <c r="DO35" s="335">
        <f>$I35*IF($G35="Pickup", SUMIFS(NewEmisData!M:M, NewEmisData!$A:$A, "Pickup", NewEmisData!$B:$B, $A35, NewEmisData!$C:$C, $H35, NewEmisData!$D:$D, DO$2), SUMIFS(NewEmisData!M:M, NewEmisData!$A:$A, "LDV", NewEmisData!$B:$B, $A35, NewEmisData!$C:$C, $H35, NewEmisData!$D:$D, DO$2))</f>
        <v>0</v>
      </c>
      <c r="DP35" s="335">
        <v>1.3868757746550878E-3</v>
      </c>
      <c r="DQ35" s="335">
        <f>$I35*IF($G35="Pickup", SUMIFS(NewEmisData!E:E, NewEmisData!$A:$A, "Pickup", NewEmisData!$B:$B, $A35, NewEmisData!$C:$C, $H35, NewEmisData!$D:$D, DQ$2), SUMIFS(NewEmisData!E:E, NewEmisData!$A:$A, "LDV", NewEmisData!$B:$B, $A35, NewEmisData!$C:$C, $H35, NewEmisData!$D:$D, DQ$2))</f>
        <v>1.53337301393982E-2</v>
      </c>
      <c r="DR35" s="335">
        <f>$I35*IF($G35="Pickup", SUMIFS(NewEmisData!F:F, NewEmisData!$A:$A, "Pickup", NewEmisData!$B:$B, $A35, NewEmisData!$C:$C, $H35, NewEmisData!$D:$D, DR$2), SUMIFS(NewEmisData!F:F, NewEmisData!$A:$A, "LDV", NewEmisData!$B:$B, $A35, NewEmisData!$C:$C, $H35, NewEmisData!$D:$D, DR$2))</f>
        <v>8.5791399504283501E-3</v>
      </c>
      <c r="DS35" s="335">
        <f>$I35*IF($G35="Pickup", SUMIFS(NewEmisData!G:G, NewEmisData!$A:$A, "Pickup", NewEmisData!$B:$B, $A35, NewEmisData!$C:$C, $H35, NewEmisData!$D:$D, DS$2), SUMIFS(NewEmisData!G:G, NewEmisData!$A:$A, "LDV", NewEmisData!$B:$B, $A35, NewEmisData!$C:$C, $H35, NewEmisData!$D:$D, DS$2))</f>
        <v>6.82614050243104E-3</v>
      </c>
      <c r="DT35" s="335">
        <f>$I35*IF($G35="Pickup", SUMIFS(NewEmisData!H:H, NewEmisData!$A:$A, "Pickup", NewEmisData!$B:$B, $A35, NewEmisData!$C:$C, $H35, NewEmisData!$D:$D, DT$2), SUMIFS(NewEmisData!H:H, NewEmisData!$A:$A, "LDV", NewEmisData!$B:$B, $A35, NewEmisData!$C:$C, $H35, NewEmisData!$D:$D, DT$2))</f>
        <v>5.2306090144423403E-3</v>
      </c>
      <c r="DU35" s="335">
        <f>$I35*IF($G35="Pickup", SUMIFS(NewEmisData!I:I, NewEmisData!$A:$A, "Pickup", NewEmisData!$B:$B, $A35, NewEmisData!$C:$C, $H35, NewEmisData!$D:$D, DU$2), SUMIFS(NewEmisData!I:I, NewEmisData!$A:$A, "LDV", NewEmisData!$B:$B, $A35, NewEmisData!$C:$C, $H35, NewEmisData!$D:$D, DU$2))</f>
        <v>4.0991034424651901E-3</v>
      </c>
      <c r="DV35" s="335">
        <f>$I35*IF($G35="Pickup", SUMIFS(NewEmisData!J:J, NewEmisData!$A:$A, "Pickup", NewEmisData!$B:$B, $A35, NewEmisData!$C:$C, $H35, NewEmisData!$D:$D, DV$2), SUMIFS(NewEmisData!J:J, NewEmisData!$A:$A, "LDV", NewEmisData!$B:$B, $A35, NewEmisData!$C:$C, $H35, NewEmisData!$D:$D, DV$2))</f>
        <v>3.5909983676119801E-3</v>
      </c>
      <c r="DW35" s="335">
        <f>$I35*IF($G35="Pickup", SUMIFS(NewEmisData!K:K, NewEmisData!$A:$A, "Pickup", NewEmisData!$B:$B, $A35, NewEmisData!$C:$C, $H35, NewEmisData!$D:$D, DW$2), SUMIFS(NewEmisData!K:K, NewEmisData!$A:$A, "LDV", NewEmisData!$B:$B, $A35, NewEmisData!$C:$C, $H35, NewEmisData!$D:$D, DW$2))</f>
        <v>3.3016556899443999E-3</v>
      </c>
      <c r="DX35" s="335">
        <f>$I35*IF($G35="Pickup", SUMIFS(NewEmisData!L:L, NewEmisData!$A:$A, "Pickup", NewEmisData!$B:$B, $A35, NewEmisData!$C:$C, $H35, NewEmisData!$D:$D, DX$2), SUMIFS(NewEmisData!L:L, NewEmisData!$A:$A, "LDV", NewEmisData!$B:$B, $A35, NewEmisData!$C:$C, $H35, NewEmisData!$D:$D, DX$2))</f>
        <v>3.2097040973390598E-3</v>
      </c>
      <c r="DY35" s="335">
        <f>$I35*IF($G35="Pickup", SUMIFS(NewEmisData!M:M, NewEmisData!$A:$A, "Pickup", NewEmisData!$B:$B, $A35, NewEmisData!$C:$C, $H35, NewEmisData!$D:$D, DY$2), SUMIFS(NewEmisData!M:M, NewEmisData!$A:$A, "LDV", NewEmisData!$B:$B, $A35, NewEmisData!$C:$C, $H35, NewEmisData!$D:$D, DY$2))</f>
        <v>3.1631494921928599E-3</v>
      </c>
      <c r="DZ35" s="335">
        <v>4.3350573081854527E-3</v>
      </c>
      <c r="EA35" s="335">
        <f t="shared" si="2"/>
        <v>477.08587282575797</v>
      </c>
      <c r="EB35" s="335">
        <f t="shared" si="3"/>
        <v>459.34104292251902</v>
      </c>
      <c r="EC35" s="335">
        <f t="shared" si="4"/>
        <v>447.45896927637102</v>
      </c>
      <c r="ED35" s="335">
        <f t="shared" si="5"/>
        <v>380.72392677964001</v>
      </c>
      <c r="EE35" s="335">
        <f t="shared" si="6"/>
        <v>329.54737069801098</v>
      </c>
      <c r="EF35" s="335">
        <f t="shared" si="7"/>
        <v>300.69829568412598</v>
      </c>
      <c r="EG35" s="335">
        <f t="shared" si="8"/>
        <v>287.83799703632701</v>
      </c>
      <c r="EH35" s="335">
        <f t="shared" si="9"/>
        <v>283.26610797837998</v>
      </c>
      <c r="EI35" s="335">
        <f t="shared" si="10"/>
        <v>281.57834098528099</v>
      </c>
      <c r="EJ35" s="335">
        <f t="shared" si="11"/>
        <v>0.20692409258864139</v>
      </c>
      <c r="EK35" s="335">
        <f t="shared" si="12"/>
        <v>0.82339103642645395</v>
      </c>
      <c r="EL35" s="335">
        <f t="shared" si="13"/>
        <v>0.360872733315452</v>
      </c>
      <c r="EM35" s="335">
        <f t="shared" si="14"/>
        <v>0.21658171178065999</v>
      </c>
      <c r="EN35" s="335">
        <f t="shared" si="15"/>
        <v>0.14200533002195401</v>
      </c>
      <c r="EO35" s="335">
        <f t="shared" si="16"/>
        <v>8.8016804659711706E-2</v>
      </c>
      <c r="EP35" s="335">
        <f t="shared" si="17"/>
        <v>6.5736379947852003E-2</v>
      </c>
      <c r="EQ35" s="335">
        <f t="shared" si="18"/>
        <v>5.6635638117250503E-2</v>
      </c>
      <c r="ER35" s="335">
        <f t="shared" si="19"/>
        <v>5.4115247223223299E-2</v>
      </c>
      <c r="ES35" s="335">
        <f t="shared" si="20"/>
        <v>5.2826207223764E-2</v>
      </c>
      <c r="ET35" s="335">
        <f t="shared" si="21"/>
        <v>5.5587065527563068E-2</v>
      </c>
      <c r="EU35" s="335">
        <f t="shared" si="22"/>
        <v>8.2552586035919695E-3</v>
      </c>
      <c r="EV35" s="335">
        <f t="shared" si="23"/>
        <v>7.9482131517538395E-3</v>
      </c>
      <c r="EW35" s="335">
        <f t="shared" si="24"/>
        <v>6.4190305556059996E-3</v>
      </c>
      <c r="EX35" s="335">
        <f t="shared" si="25"/>
        <v>5.4616828003907899E-3</v>
      </c>
      <c r="EY35" s="335">
        <f t="shared" si="26"/>
        <v>4.7275285851957304E-3</v>
      </c>
      <c r="EZ35" s="335">
        <f t="shared" si="27"/>
        <v>4.3136734611450098E-3</v>
      </c>
      <c r="FA35" s="335">
        <f t="shared" si="28"/>
        <v>4.1291858052272803E-3</v>
      </c>
      <c r="FB35" s="335">
        <f t="shared" si="29"/>
        <v>4.0635983922117898E-3</v>
      </c>
      <c r="FC35" s="335">
        <f t="shared" si="30"/>
        <v>4.0393864318059199E-3</v>
      </c>
      <c r="FD35" s="335">
        <f t="shared" si="31"/>
        <v>1.3041984458904573E-3</v>
      </c>
      <c r="FE35" s="335">
        <f t="shared" si="32"/>
        <v>8.1828643727713493E-2</v>
      </c>
      <c r="FF35" s="335">
        <f t="shared" si="33"/>
        <v>7.6175839057221195E-2</v>
      </c>
      <c r="FG35" s="335">
        <f t="shared" si="34"/>
        <v>8.1302809072104507E-2</v>
      </c>
      <c r="FH35" s="335">
        <f t="shared" si="35"/>
        <v>7.9561688690416299E-2</v>
      </c>
      <c r="FI35" s="335">
        <f t="shared" si="36"/>
        <v>7.7910530261031605E-2</v>
      </c>
      <c r="FJ35" s="335">
        <f t="shared" si="37"/>
        <v>7.6590334474495605E-2</v>
      </c>
      <c r="FK35" s="335">
        <f t="shared" si="38"/>
        <v>7.5767938917924701E-2</v>
      </c>
      <c r="FL35" s="335">
        <f t="shared" si="39"/>
        <v>7.5353710070808794E-2</v>
      </c>
      <c r="FM35" s="335">
        <f t="shared" si="40"/>
        <v>7.5117977052891499E-2</v>
      </c>
      <c r="FN35" s="335">
        <f t="shared" si="41"/>
        <v>3.2948538923667892E-2</v>
      </c>
      <c r="FO35" s="335">
        <f t="shared" si="42"/>
        <v>2.1998193760633E-2</v>
      </c>
      <c r="FP35" s="335">
        <f t="shared" si="43"/>
        <v>1.6997575378008601E-2</v>
      </c>
      <c r="FQ35" s="335">
        <f t="shared" si="44"/>
        <v>1.6580879412419602E-2</v>
      </c>
      <c r="FR35" s="335">
        <f t="shared" si="45"/>
        <v>1.5040645169031801E-2</v>
      </c>
      <c r="FS35" s="335">
        <f t="shared" si="46"/>
        <v>1.35799610150696E-2</v>
      </c>
      <c r="FT35" s="335">
        <f t="shared" si="47"/>
        <v>1.24120667817219E-2</v>
      </c>
      <c r="FU35" s="335">
        <f t="shared" si="48"/>
        <v>1.16845073314224E-2</v>
      </c>
      <c r="FV35" s="335">
        <f t="shared" si="49"/>
        <v>1.1318096390010799E-2</v>
      </c>
      <c r="FW35" s="335">
        <f t="shared" si="50"/>
        <v>1.1109456757731499E-2</v>
      </c>
      <c r="FX35" s="335">
        <f t="shared" si="51"/>
        <v>6.6026126062260432E-3</v>
      </c>
    </row>
    <row r="36" spans="1:180" x14ac:dyDescent="0.2">
      <c r="A36" s="305" t="str">
        <f>_xlfn.CONCAT(IF(LEFT(TRIM(A35),1)="*", "*R", "R"), 1+RIGHT(TRIM(A35),1))</f>
        <v>R3</v>
      </c>
      <c r="B36" s="305" t="str">
        <f t="shared" ref="B36:B39" si="78">B35</f>
        <v>TLCGHEV11</v>
      </c>
      <c r="C36" s="305" t="str">
        <f t="shared" ref="C36:C39" si="79">C35</f>
        <v>TL.GSL.C.HEV.2011</v>
      </c>
      <c r="D36" s="301" t="str">
        <f t="shared" ref="D36:D39" si="80">D35</f>
        <v>bn-vmt, bn-vmt/a</v>
      </c>
      <c r="E36" s="301" t="str">
        <f t="shared" ref="E36:E39" si="81">E35</f>
        <v>TLGSL</v>
      </c>
      <c r="F36" s="301" t="str">
        <f t="shared" ref="F36:F39" si="82">F35</f>
        <v>TL</v>
      </c>
      <c r="G36" s="315" t="s">
        <v>815</v>
      </c>
      <c r="H36" s="315" t="s">
        <v>814</v>
      </c>
      <c r="I36" s="315">
        <v>1</v>
      </c>
      <c r="J36" s="315" t="str">
        <f t="shared" si="52"/>
        <v>Compact car-GSL</v>
      </c>
      <c r="K36" s="335">
        <f>$I36*IF($G36="Pickup", SUMIFS(NewEmisData!E:E, NewEmisData!$A:$A, "Pickup", NewEmisData!$B:$B, $A36, NewEmisData!$C:$C, $H36, NewEmisData!$D:$D, K$2), SUMIFS(NewEmisData!E:E, NewEmisData!$A:$A, "LDV", NewEmisData!$B:$B, $A36, NewEmisData!$C:$C, $H36, NewEmisData!$D:$D, K$2))</f>
        <v>437.85746964693402</v>
      </c>
      <c r="L36" s="335">
        <f>$I36*IF($G36="Pickup", SUMIFS(NewEmisData!F:F, NewEmisData!$A:$A, "Pickup", NewEmisData!$B:$B, $A36, NewEmisData!$C:$C, $H36, NewEmisData!$D:$D, L$2), SUMIFS(NewEmisData!F:F, NewEmisData!$A:$A, "LDV", NewEmisData!$B:$B, $A36, NewEmisData!$C:$C, $H36, NewEmisData!$D:$D, L$2))</f>
        <v>424.609883045034</v>
      </c>
      <c r="M36" s="335">
        <f>$I36*IF($G36="Pickup", SUMIFS(NewEmisData!G:G, NewEmisData!$A:$A, "Pickup", NewEmisData!$B:$B, $A36, NewEmisData!$C:$C, $H36, NewEmisData!$D:$D, M$2), SUMIFS(NewEmisData!G:G, NewEmisData!$A:$A, "LDV", NewEmisData!$B:$B, $A36, NewEmisData!$C:$C, $H36, NewEmisData!$D:$D, M$2))</f>
        <v>389.26792072260798</v>
      </c>
      <c r="N36" s="335">
        <f>$I36*IF($G36="Pickup", SUMIFS(NewEmisData!H:H, NewEmisData!$A:$A, "Pickup", NewEmisData!$B:$B, $A36, NewEmisData!$C:$C, $H36, NewEmisData!$D:$D, N$2), SUMIFS(NewEmisData!H:H, NewEmisData!$A:$A, "LDV", NewEmisData!$B:$B, $A36, NewEmisData!$C:$C, $H36, NewEmisData!$D:$D, N$2))</f>
        <v>331.09003080375697</v>
      </c>
      <c r="O36" s="335">
        <f>$I36*IF($G36="Pickup", SUMIFS(NewEmisData!I:I, NewEmisData!$A:$A, "Pickup", NewEmisData!$B:$B, $A36, NewEmisData!$C:$C, $H36, NewEmisData!$D:$D, O$2), SUMIFS(NewEmisData!I:I, NewEmisData!$A:$A, "LDV", NewEmisData!$B:$B, $A36, NewEmisData!$C:$C, $H36, NewEmisData!$D:$D, O$2))</f>
        <v>286.46929869872997</v>
      </c>
      <c r="P36" s="335">
        <f>$I36*IF($G36="Pickup", SUMIFS(NewEmisData!J:J, NewEmisData!$A:$A, "Pickup", NewEmisData!$B:$B, $A36, NewEmisData!$C:$C, $H36, NewEmisData!$D:$D, P$2), SUMIFS(NewEmisData!J:J, NewEmisData!$A:$A, "LDV", NewEmisData!$B:$B, $A36, NewEmisData!$C:$C, $H36, NewEmisData!$D:$D, P$2))</f>
        <v>261.33080310252802</v>
      </c>
      <c r="Q36" s="335">
        <f>$I36*IF($G36="Pickup", SUMIFS(NewEmisData!K:K, NewEmisData!$A:$A, "Pickup", NewEmisData!$B:$B, $A36, NewEmisData!$C:$C, $H36, NewEmisData!$D:$D, Q$2), SUMIFS(NewEmisData!K:K, NewEmisData!$A:$A, "LDV", NewEmisData!$B:$B, $A36, NewEmisData!$C:$C, $H36, NewEmisData!$D:$D, Q$2))</f>
        <v>250.12665030232699</v>
      </c>
      <c r="R36" s="335">
        <f>$I36*IF($G36="Pickup", SUMIFS(NewEmisData!L:L, NewEmisData!$A:$A, "Pickup", NewEmisData!$B:$B, $A36, NewEmisData!$C:$C, $H36, NewEmisData!$D:$D, R$2), SUMIFS(NewEmisData!L:L, NewEmisData!$A:$A, "LDV", NewEmisData!$B:$B, $A36, NewEmisData!$C:$C, $H36, NewEmisData!$D:$D, R$2))</f>
        <v>246.146486551527</v>
      </c>
      <c r="S36" s="335">
        <f>$I36*IF($G36="Pickup", SUMIFS(NewEmisData!M:M, NewEmisData!$A:$A, "Pickup", NewEmisData!$B:$B, $A36, NewEmisData!$C:$C, $H36, NewEmisData!$D:$D, S$2), SUMIFS(NewEmisData!M:M, NewEmisData!$A:$A, "LDV", NewEmisData!$B:$B, $A36, NewEmisData!$C:$C, $H36, NewEmisData!$D:$D, S$2))</f>
        <v>244.677818234341</v>
      </c>
      <c r="T36" s="335">
        <v>0.20692409258864139</v>
      </c>
      <c r="U36" s="335">
        <f>$I36*IF($G36="Pickup", SUMIFS(NewEmisData!E:E, NewEmisData!$A:$A, "Pickup", NewEmisData!$B:$B, $A36, NewEmisData!$C:$C, $H36, NewEmisData!$D:$D, U$2), SUMIFS(NewEmisData!E:E, NewEmisData!$A:$A, "LDV", NewEmisData!$B:$B, $A36, NewEmisData!$C:$C, $H36, NewEmisData!$D:$D, U$2))</f>
        <v>0.78000130642291299</v>
      </c>
      <c r="V36" s="335">
        <f>$I36*IF($G36="Pickup", SUMIFS(NewEmisData!F:F, NewEmisData!$A:$A, "Pickup", NewEmisData!$B:$B, $A36, NewEmisData!$C:$C, $H36, NewEmisData!$D:$D, V$2), SUMIFS(NewEmisData!F:F, NewEmisData!$A:$A, "LDV", NewEmisData!$B:$B, $A36, NewEmisData!$C:$C, $H36, NewEmisData!$D:$D, V$2))</f>
        <v>0.323605278282381</v>
      </c>
      <c r="W36" s="335">
        <f>$I36*IF($G36="Pickup", SUMIFS(NewEmisData!G:G, NewEmisData!$A:$A, "Pickup", NewEmisData!$B:$B, $A36, NewEmisData!$C:$C, $H36, NewEmisData!$D:$D, W$2), SUMIFS(NewEmisData!G:G, NewEmisData!$A:$A, "LDV", NewEmisData!$B:$B, $A36, NewEmisData!$C:$C, $H36, NewEmisData!$D:$D, W$2))</f>
        <v>0.19152446532377701</v>
      </c>
      <c r="X36" s="335">
        <f>$I36*IF($G36="Pickup", SUMIFS(NewEmisData!H:H, NewEmisData!$A:$A, "Pickup", NewEmisData!$B:$B, $A36, NewEmisData!$C:$C, $H36, NewEmisData!$D:$D, X$2), SUMIFS(NewEmisData!H:H, NewEmisData!$A:$A, "LDV", NewEmisData!$B:$B, $A36, NewEmisData!$C:$C, $H36, NewEmisData!$D:$D, X$2))</f>
        <v>0.12537127832280801</v>
      </c>
      <c r="Y36" s="335">
        <f>$I36*IF($G36="Pickup", SUMIFS(NewEmisData!I:I, NewEmisData!$A:$A, "Pickup", NewEmisData!$B:$B, $A36, NewEmisData!$C:$C, $H36, NewEmisData!$D:$D, Y$2), SUMIFS(NewEmisData!I:I, NewEmisData!$A:$A, "LDV", NewEmisData!$B:$B, $A36, NewEmisData!$C:$C, $H36, NewEmisData!$D:$D, Y$2))</f>
        <v>7.6671766649271E-2</v>
      </c>
      <c r="Z36" s="335">
        <f>$I36*IF($G36="Pickup", SUMIFS(NewEmisData!J:J, NewEmisData!$A:$A, "Pickup", NewEmisData!$B:$B, $A36, NewEmisData!$C:$C, $H36, NewEmisData!$D:$D, Z$2), SUMIFS(NewEmisData!J:J, NewEmisData!$A:$A, "LDV", NewEmisData!$B:$B, $A36, NewEmisData!$C:$C, $H36, NewEmisData!$D:$D, Z$2))</f>
        <v>5.7019026656941203E-2</v>
      </c>
      <c r="AA36" s="335">
        <f>$I36*IF($G36="Pickup", SUMIFS(NewEmisData!K:K, NewEmisData!$A:$A, "Pickup", NewEmisData!$B:$B, $A36, NewEmisData!$C:$C, $H36, NewEmisData!$D:$D, AA$2), SUMIFS(NewEmisData!K:K, NewEmisData!$A:$A, "LDV", NewEmisData!$B:$B, $A36, NewEmisData!$C:$C, $H36, NewEmisData!$D:$D, AA$2))</f>
        <v>4.8823281713844202E-2</v>
      </c>
      <c r="AB36" s="335">
        <f>$I36*IF($G36="Pickup", SUMIFS(NewEmisData!L:L, NewEmisData!$A:$A, "Pickup", NewEmisData!$B:$B, $A36, NewEmisData!$C:$C, $H36, NewEmisData!$D:$D, AB$2), SUMIFS(NewEmisData!L:L, NewEmisData!$A:$A, "LDV", NewEmisData!$B:$B, $A36, NewEmisData!$C:$C, $H36, NewEmisData!$D:$D, AB$2))</f>
        <v>4.6542407484685501E-2</v>
      </c>
      <c r="AC36" s="335">
        <f>$I36*IF($G36="Pickup", SUMIFS(NewEmisData!M:M, NewEmisData!$A:$A, "Pickup", NewEmisData!$B:$B, $A36, NewEmisData!$C:$C, $H36, NewEmisData!$D:$D, AC$2), SUMIFS(NewEmisData!M:M, NewEmisData!$A:$A, "LDV", NewEmisData!$B:$B, $A36, NewEmisData!$C:$C, $H36, NewEmisData!$D:$D, AC$2))</f>
        <v>4.5415311435121702E-2</v>
      </c>
      <c r="AD36" s="335">
        <v>5.5587065527563068E-2</v>
      </c>
      <c r="AE36" s="335">
        <f>$I36*IF($G36="Pickup", SUMIFS(NewEmisData!E:E, NewEmisData!$A:$A, "Pickup", NewEmisData!$B:$B, $A36, NewEmisData!$C:$C, $H36, NewEmisData!$D:$D, AE$2), SUMIFS(NewEmisData!E:E, NewEmisData!$A:$A, "LDV", NewEmisData!$B:$B, $A36, NewEmisData!$C:$C, $H36, NewEmisData!$D:$D, AE$2))</f>
        <v>7.5764719154140002E-3</v>
      </c>
      <c r="AF36" s="335">
        <f>$I36*IF($G36="Pickup", SUMIFS(NewEmisData!F:F, NewEmisData!$A:$A, "Pickup", NewEmisData!$B:$B, $A36, NewEmisData!$C:$C, $H36, NewEmisData!$D:$D, AF$2), SUMIFS(NewEmisData!F:F, NewEmisData!$A:$A, "LDV", NewEmisData!$B:$B, $A36, NewEmisData!$C:$C, $H36, NewEmisData!$D:$D, AF$2))</f>
        <v>7.3472400077695399E-3</v>
      </c>
      <c r="AG36" s="335">
        <f>$I36*IF($G36="Pickup", SUMIFS(NewEmisData!G:G, NewEmisData!$A:$A, "Pickup", NewEmisData!$B:$B, $A36, NewEmisData!$C:$C, $H36, NewEmisData!$D:$D, AG$2), SUMIFS(NewEmisData!G:G, NewEmisData!$A:$A, "LDV", NewEmisData!$B:$B, $A36, NewEmisData!$C:$C, $H36, NewEmisData!$D:$D, AG$2))</f>
        <v>5.5842494055705696E-3</v>
      </c>
      <c r="AH36" s="335">
        <f>$I36*IF($G36="Pickup", SUMIFS(NewEmisData!H:H, NewEmisData!$A:$A, "Pickup", NewEmisData!$B:$B, $A36, NewEmisData!$C:$C, $H36, NewEmisData!$D:$D, AH$2), SUMIFS(NewEmisData!H:H, NewEmisData!$A:$A, "LDV", NewEmisData!$B:$B, $A36, NewEmisData!$C:$C, $H36, NewEmisData!$D:$D, AH$2))</f>
        <v>4.7496587466809804E-3</v>
      </c>
      <c r="AI36" s="335">
        <f>$I36*IF($G36="Pickup", SUMIFS(NewEmisData!I:I, NewEmisData!$A:$A, "Pickup", NewEmisData!$B:$B, $A36, NewEmisData!$C:$C, $H36, NewEmisData!$D:$D, AI$2), SUMIFS(NewEmisData!I:I, NewEmisData!$A:$A, "LDV", NewEmisData!$B:$B, $A36, NewEmisData!$C:$C, $H36, NewEmisData!$D:$D, AI$2))</f>
        <v>4.1095518958717504E-3</v>
      </c>
      <c r="AJ36" s="335">
        <f>$I36*IF($G36="Pickup", SUMIFS(NewEmisData!J:J, NewEmisData!$A:$A, "Pickup", NewEmisData!$B:$B, $A36, NewEmisData!$C:$C, $H36, NewEmisData!$D:$D, AJ$2), SUMIFS(NewEmisData!J:J, NewEmisData!$A:$A, "LDV", NewEmisData!$B:$B, $A36, NewEmisData!$C:$C, $H36, NewEmisData!$D:$D, AJ$2))</f>
        <v>3.7489264773323799E-3</v>
      </c>
      <c r="AK36" s="335">
        <f>$I36*IF($G36="Pickup", SUMIFS(NewEmisData!K:K, NewEmisData!$A:$A, "Pickup", NewEmisData!$B:$B, $A36, NewEmisData!$C:$C, $H36, NewEmisData!$D:$D, AK$2), SUMIFS(NewEmisData!K:K, NewEmisData!$A:$A, "LDV", NewEmisData!$B:$B, $A36, NewEmisData!$C:$C, $H36, NewEmisData!$D:$D, AK$2))</f>
        <v>3.5881959766524201E-3</v>
      </c>
      <c r="AL36" s="335">
        <f>$I36*IF($G36="Pickup", SUMIFS(NewEmisData!L:L, NewEmisData!$A:$A, "Pickup", NewEmisData!$B:$B, $A36, NewEmisData!$C:$C, $H36, NewEmisData!$D:$D, AL$2), SUMIFS(NewEmisData!L:L, NewEmisData!$A:$A, "LDV", NewEmisData!$B:$B, $A36, NewEmisData!$C:$C, $H36, NewEmisData!$D:$D, AL$2))</f>
        <v>3.5311006464952199E-3</v>
      </c>
      <c r="AM36" s="335">
        <f>$I36*IF($G36="Pickup", SUMIFS(NewEmisData!M:M, NewEmisData!$A:$A, "Pickup", NewEmisData!$B:$B, $A36, NewEmisData!$C:$C, $H36, NewEmisData!$D:$D, AM$2), SUMIFS(NewEmisData!M:M, NewEmisData!$A:$A, "LDV", NewEmisData!$B:$B, $A36, NewEmisData!$C:$C, $H36, NewEmisData!$D:$D, AM$2))</f>
        <v>3.5100309709840301E-3</v>
      </c>
      <c r="AN36" s="335">
        <v>1.3041984458904573E-3</v>
      </c>
      <c r="AO36" s="335">
        <f>$I36*IF($G36="Pickup", SUMIFS(NewEmisData!E:E, NewEmisData!$A:$A, "Pickup", NewEmisData!$B:$B, $A36, NewEmisData!$C:$C, $H36, NewEmisData!$D:$D, AO$2), SUMIFS(NewEmisData!E:E, NewEmisData!$A:$A, "LDV", NewEmisData!$B:$B, $A36, NewEmisData!$C:$C, $H36, NewEmisData!$D:$D, AO$2))</f>
        <v>6.7831755328566196E-2</v>
      </c>
      <c r="AP36" s="335">
        <f>$I36*IF($G36="Pickup", SUMIFS(NewEmisData!F:F, NewEmisData!$A:$A, "Pickup", NewEmisData!$B:$B, $A36, NewEmisData!$C:$C, $H36, NewEmisData!$D:$D, AP$2), SUMIFS(NewEmisData!F:F, NewEmisData!$A:$A, "LDV", NewEmisData!$B:$B, $A36, NewEmisData!$C:$C, $H36, NewEmisData!$D:$D, AP$2))</f>
        <v>6.3250667156757298E-2</v>
      </c>
      <c r="AQ36" s="335">
        <f>$I36*IF($G36="Pickup", SUMIFS(NewEmisData!G:G, NewEmisData!$A:$A, "Pickup", NewEmisData!$B:$B, $A36, NewEmisData!$C:$C, $H36, NewEmisData!$D:$D, AQ$2), SUMIFS(NewEmisData!G:G, NewEmisData!$A:$A, "LDV", NewEmisData!$B:$B, $A36, NewEmisData!$C:$C, $H36, NewEmisData!$D:$D, AQ$2))</f>
        <v>6.2628417187727006E-2</v>
      </c>
      <c r="AR36" s="335">
        <f>$I36*IF($G36="Pickup", SUMIFS(NewEmisData!H:H, NewEmisData!$A:$A, "Pickup", NewEmisData!$B:$B, $A36, NewEmisData!$C:$C, $H36, NewEmisData!$D:$D, AR$2), SUMIFS(NewEmisData!H:H, NewEmisData!$A:$A, "LDV", NewEmisData!$B:$B, $A36, NewEmisData!$C:$C, $H36, NewEmisData!$D:$D, AR$2))</f>
        <v>6.1216981125607202E-2</v>
      </c>
      <c r="AS36" s="335">
        <f>$I36*IF($G36="Pickup", SUMIFS(NewEmisData!I:I, NewEmisData!$A:$A, "Pickup", NewEmisData!$B:$B, $A36, NewEmisData!$C:$C, $H36, NewEmisData!$D:$D, AS$2), SUMIFS(NewEmisData!I:I, NewEmisData!$A:$A, "LDV", NewEmisData!$B:$B, $A36, NewEmisData!$C:$C, $H36, NewEmisData!$D:$D, AS$2))</f>
        <v>5.9842025439809501E-2</v>
      </c>
      <c r="AT36" s="335">
        <f>$I36*IF($G36="Pickup", SUMIFS(NewEmisData!J:J, NewEmisData!$A:$A, "Pickup", NewEmisData!$B:$B, $A36, NewEmisData!$C:$C, $H36, NewEmisData!$D:$D, AT$2), SUMIFS(NewEmisData!J:J, NewEmisData!$A:$A, "LDV", NewEmisData!$B:$B, $A36, NewEmisData!$C:$C, $H36, NewEmisData!$D:$D, AT$2))</f>
        <v>5.8761885691048198E-2</v>
      </c>
      <c r="AU36" s="335">
        <f>$I36*IF($G36="Pickup", SUMIFS(NewEmisData!K:K, NewEmisData!$A:$A, "Pickup", NewEmisData!$B:$B, $A36, NewEmisData!$C:$C, $H36, NewEmisData!$D:$D, AU$2), SUMIFS(NewEmisData!K:K, NewEmisData!$A:$A, "LDV", NewEmisData!$B:$B, $A36, NewEmisData!$C:$C, $H36, NewEmisData!$D:$D, AU$2))</f>
        <v>5.8072078083983E-2</v>
      </c>
      <c r="AV36" s="335">
        <f>$I36*IF($G36="Pickup", SUMIFS(NewEmisData!L:L, NewEmisData!$A:$A, "Pickup", NewEmisData!$B:$B, $A36, NewEmisData!$C:$C, $H36, NewEmisData!$D:$D, AV$2), SUMIFS(NewEmisData!L:L, NewEmisData!$A:$A, "LDV", NewEmisData!$B:$B, $A36, NewEmisData!$C:$C, $H36, NewEmisData!$D:$D, AV$2))</f>
        <v>5.7726484266030297E-2</v>
      </c>
      <c r="AW36" s="335">
        <f>$I36*IF($G36="Pickup", SUMIFS(NewEmisData!M:M, NewEmisData!$A:$A, "Pickup", NewEmisData!$B:$B, $A36, NewEmisData!$C:$C, $H36, NewEmisData!$D:$D, AW$2), SUMIFS(NewEmisData!M:M, NewEmisData!$A:$A, "LDV", NewEmisData!$B:$B, $A36, NewEmisData!$C:$C, $H36, NewEmisData!$D:$D, AW$2))</f>
        <v>5.7530226905323702E-2</v>
      </c>
      <c r="AX36" s="335">
        <v>3.2948538923667892E-2</v>
      </c>
      <c r="AY36" s="335">
        <f>$I36*IF($G36="Pickup", SUMIFS(NewEmisData!E:E, NewEmisData!$A:$A, "Pickup", NewEmisData!$B:$B, $A36, NewEmisData!$C:$C, $H36, NewEmisData!$D:$D, AY$2), SUMIFS(NewEmisData!E:E, NewEmisData!$A:$A, "LDV", NewEmisData!$B:$B, $A36, NewEmisData!$C:$C, $H36, NewEmisData!$D:$D, AY$2))</f>
        <v>1.8324822567621701E-2</v>
      </c>
      <c r="AZ36" s="335">
        <f>$I36*IF($G36="Pickup", SUMIFS(NewEmisData!F:F, NewEmisData!$A:$A, "Pickup", NewEmisData!$B:$B, $A36, NewEmisData!$C:$C, $H36, NewEmisData!$D:$D, AZ$2), SUMIFS(NewEmisData!F:F, NewEmisData!$A:$A, "LDV", NewEmisData!$B:$B, $A36, NewEmisData!$C:$C, $H36, NewEmisData!$D:$D, AZ$2))</f>
        <v>1.4272294035055699E-2</v>
      </c>
      <c r="BA36" s="335">
        <f>$I36*IF($G36="Pickup", SUMIFS(NewEmisData!G:G, NewEmisData!$A:$A, "Pickup", NewEmisData!$B:$B, $A36, NewEmisData!$C:$C, $H36, NewEmisData!$D:$D, BA$2), SUMIFS(NewEmisData!G:G, NewEmisData!$A:$A, "LDV", NewEmisData!$B:$B, $A36, NewEmisData!$C:$C, $H36, NewEmisData!$D:$D, BA$2))</f>
        <v>1.3165752481838801E-2</v>
      </c>
      <c r="BB36" s="335">
        <f>$I36*IF($G36="Pickup", SUMIFS(NewEmisData!H:H, NewEmisData!$A:$A, "Pickup", NewEmisData!$B:$B, $A36, NewEmisData!$C:$C, $H36, NewEmisData!$D:$D, BB$2), SUMIFS(NewEmisData!H:H, NewEmisData!$A:$A, "LDV", NewEmisData!$B:$B, $A36, NewEmisData!$C:$C, $H36, NewEmisData!$D:$D, BB$2))</f>
        <v>1.1917194849656599E-2</v>
      </c>
      <c r="BC36" s="335">
        <f>$I36*IF($G36="Pickup", SUMIFS(NewEmisData!I:I, NewEmisData!$A:$A, "Pickup", NewEmisData!$B:$B, $A36, NewEmisData!$C:$C, $H36, NewEmisData!$D:$D, BC$2), SUMIFS(NewEmisData!I:I, NewEmisData!$A:$A, "LDV", NewEmisData!$B:$B, $A36, NewEmisData!$C:$C, $H36, NewEmisData!$D:$D, BC$2))</f>
        <v>1.0700861948252101E-2</v>
      </c>
      <c r="BD36" s="335">
        <f>$I36*IF($G36="Pickup", SUMIFS(NewEmisData!J:J, NewEmisData!$A:$A, "Pickup", NewEmisData!$B:$B, $A36, NewEmisData!$C:$C, $H36, NewEmisData!$D:$D, BD$2), SUMIFS(NewEmisData!J:J, NewEmisData!$A:$A, "LDV", NewEmisData!$B:$B, $A36, NewEmisData!$C:$C, $H36, NewEmisData!$D:$D, BD$2))</f>
        <v>9.7453521893521699E-3</v>
      </c>
      <c r="BE36" s="335">
        <f>$I36*IF($G36="Pickup", SUMIFS(NewEmisData!K:K, NewEmisData!$A:$A, "Pickup", NewEmisData!$B:$B, $A36, NewEmisData!$C:$C, $H36, NewEmisData!$D:$D, BE$2), SUMIFS(NewEmisData!K:K, NewEmisData!$A:$A, "LDV", NewEmisData!$B:$B, $A36, NewEmisData!$C:$C, $H36, NewEmisData!$D:$D, BE$2))</f>
        <v>9.1351470976244707E-3</v>
      </c>
      <c r="BF36" s="335">
        <f>$I36*IF($G36="Pickup", SUMIFS(NewEmisData!L:L, NewEmisData!$A:$A, "Pickup", NewEmisData!$B:$B, $A36, NewEmisData!$C:$C, $H36, NewEmisData!$D:$D, BF$2), SUMIFS(NewEmisData!L:L, NewEmisData!$A:$A, "LDV", NewEmisData!$B:$B, $A36, NewEmisData!$C:$C, $H36, NewEmisData!$D:$D, BF$2))</f>
        <v>8.8293874131557606E-3</v>
      </c>
      <c r="BG36" s="335">
        <f>$I36*IF($G36="Pickup", SUMIFS(NewEmisData!M:M, NewEmisData!$A:$A, "Pickup", NewEmisData!$B:$B, $A36, NewEmisData!$C:$C, $H36, NewEmisData!$D:$D, BG$2), SUMIFS(NewEmisData!M:M, NewEmisData!$A:$A, "LDV", NewEmisData!$B:$B, $A36, NewEmisData!$C:$C, $H36, NewEmisData!$D:$D, BG$2))</f>
        <v>8.6558174466142106E-3</v>
      </c>
      <c r="BH36" s="335">
        <v>6.6026126062260432E-3</v>
      </c>
      <c r="BI36" s="335">
        <f>$I36*IF($G36="Pickup", SUMIFS(NewEmisData!E:E, NewEmisData!$A:$A, "Pickup", NewEmisData!$B:$B, $A36, NewEmisData!$C:$C, $H36, NewEmisData!$D:$D, BI$2), SUMIFS(NewEmisData!E:E, NewEmisData!$A:$A, "LDV", NewEmisData!$B:$B, $A36, NewEmisData!$C:$C, $H36, NewEmisData!$D:$D, BI$2))</f>
        <v>5.6341971782511804</v>
      </c>
      <c r="BJ36" s="335">
        <f>$I36*IF($G36="Pickup", SUMIFS(NewEmisData!F:F, NewEmisData!$A:$A, "Pickup", NewEmisData!$B:$B, $A36, NewEmisData!$C:$C, $H36, NewEmisData!$D:$D, BJ$2), SUMIFS(NewEmisData!F:F, NewEmisData!$A:$A, "LDV", NewEmisData!$B:$B, $A36, NewEmisData!$C:$C, $H36, NewEmisData!$D:$D, BJ$2))</f>
        <v>3.2912080717511998</v>
      </c>
      <c r="BK36" s="335">
        <f>$I36*IF($G36="Pickup", SUMIFS(NewEmisData!G:G, NewEmisData!$A:$A, "Pickup", NewEmisData!$B:$B, $A36, NewEmisData!$C:$C, $H36, NewEmisData!$D:$D, BK$2), SUMIFS(NewEmisData!G:G, NewEmisData!$A:$A, "LDV", NewEmisData!$B:$B, $A36, NewEmisData!$C:$C, $H36, NewEmisData!$D:$D, BK$2))</f>
        <v>2.5038449092773698</v>
      </c>
      <c r="BL36" s="335">
        <f>$I36*IF($G36="Pickup", SUMIFS(NewEmisData!H:H, NewEmisData!$A:$A, "Pickup", NewEmisData!$B:$B, $A36, NewEmisData!$C:$C, $H36, NewEmisData!$D:$D, BL$2), SUMIFS(NewEmisData!H:H, NewEmisData!$A:$A, "LDV", NewEmisData!$B:$B, $A36, NewEmisData!$C:$C, $H36, NewEmisData!$D:$D, BL$2))</f>
        <v>1.9586302072503601</v>
      </c>
      <c r="BM36" s="335">
        <f>$I36*IF($G36="Pickup", SUMIFS(NewEmisData!I:I, NewEmisData!$A:$A, "Pickup", NewEmisData!$B:$B, $A36, NewEmisData!$C:$C, $H36, NewEmisData!$D:$D, BM$2), SUMIFS(NewEmisData!I:I, NewEmisData!$A:$A, "LDV", NewEmisData!$B:$B, $A36, NewEmisData!$C:$C, $H36, NewEmisData!$D:$D, BM$2))</f>
        <v>1.4188080704430199</v>
      </c>
      <c r="BN36" s="335">
        <f>$I36*IF($G36="Pickup", SUMIFS(NewEmisData!J:J, NewEmisData!$A:$A, "Pickup", NewEmisData!$B:$B, $A36, NewEmisData!$C:$C, $H36, NewEmisData!$D:$D, BN$2), SUMIFS(NewEmisData!J:J, NewEmisData!$A:$A, "LDV", NewEmisData!$B:$B, $A36, NewEmisData!$C:$C, $H36, NewEmisData!$D:$D, BN$2))</f>
        <v>1.12295829909247</v>
      </c>
      <c r="BO36" s="335">
        <f>$I36*IF($G36="Pickup", SUMIFS(NewEmisData!K:K, NewEmisData!$A:$A, "Pickup", NewEmisData!$B:$B, $A36, NewEmisData!$C:$C, $H36, NewEmisData!$D:$D, BO$2), SUMIFS(NewEmisData!K:K, NewEmisData!$A:$A, "LDV", NewEmisData!$B:$B, $A36, NewEmisData!$C:$C, $H36, NewEmisData!$D:$D, BO$2))</f>
        <v>0.98917470890575399</v>
      </c>
      <c r="BP36" s="335">
        <f>$I36*IF($G36="Pickup", SUMIFS(NewEmisData!L:L, NewEmisData!$A:$A, "Pickup", NewEmisData!$B:$B, $A36, NewEmisData!$C:$C, $H36, NewEmisData!$D:$D, BP$2), SUMIFS(NewEmisData!L:L, NewEmisData!$A:$A, "LDV", NewEmisData!$B:$B, $A36, NewEmisData!$C:$C, $H36, NewEmisData!$D:$D, BP$2))</f>
        <v>0.94587291374607996</v>
      </c>
      <c r="BQ36" s="335">
        <f>$I36*IF($G36="Pickup", SUMIFS(NewEmisData!M:M, NewEmisData!$A:$A, "Pickup", NewEmisData!$B:$B, $A36, NewEmisData!$C:$C, $H36, NewEmisData!$D:$D, BQ$2), SUMIFS(NewEmisData!M:M, NewEmisData!$A:$A, "LDV", NewEmisData!$B:$B, $A36, NewEmisData!$C:$C, $H36, NewEmisData!$D:$D, BQ$2))</f>
        <v>0.91886504762322097</v>
      </c>
      <c r="BR36" s="335">
        <v>1.5622001678221484</v>
      </c>
      <c r="BS36" s="335">
        <f>$I36*IF($G36="Pickup", SUMIFS(NewEmisData!E:E, NewEmisData!$A:$A, "Pickup", NewEmisData!$B:$B, $A36, NewEmisData!$C:$C, $H36, NewEmisData!$D:$D, BS$2), SUMIFS(NewEmisData!E:E, NewEmisData!$A:$A, "LDV", NewEmisData!$B:$B, $A36, NewEmisData!$C:$C, $H36, NewEmisData!$D:$D, BS$2))</f>
        <v>0.64604041020523395</v>
      </c>
      <c r="BT36" s="335">
        <f>$I36*IF($G36="Pickup", SUMIFS(NewEmisData!F:F, NewEmisData!$A:$A, "Pickup", NewEmisData!$B:$B, $A36, NewEmisData!$C:$C, $H36, NewEmisData!$D:$D, BT$2), SUMIFS(NewEmisData!F:F, NewEmisData!$A:$A, "LDV", NewEmisData!$B:$B, $A36, NewEmisData!$C:$C, $H36, NewEmisData!$D:$D, BT$2))</f>
        <v>0.33711601886070303</v>
      </c>
      <c r="BU36" s="335">
        <f>$I36*IF($G36="Pickup", SUMIFS(NewEmisData!G:G, NewEmisData!$A:$A, "Pickup", NewEmisData!$B:$B, $A36, NewEmisData!$C:$C, $H36, NewEmisData!$D:$D, BU$2), SUMIFS(NewEmisData!G:G, NewEmisData!$A:$A, "LDV", NewEmisData!$B:$B, $A36, NewEmisData!$C:$C, $H36, NewEmisData!$D:$D, BU$2))</f>
        <v>0.24835485029207899</v>
      </c>
      <c r="BV36" s="335">
        <f>$I36*IF($G36="Pickup", SUMIFS(NewEmisData!H:H, NewEmisData!$A:$A, "Pickup", NewEmisData!$B:$B, $A36, NewEmisData!$C:$C, $H36, NewEmisData!$D:$D, BV$2), SUMIFS(NewEmisData!H:H, NewEmisData!$A:$A, "LDV", NewEmisData!$B:$B, $A36, NewEmisData!$C:$C, $H36, NewEmisData!$D:$D, BV$2))</f>
        <v>0.20063726173746699</v>
      </c>
      <c r="BW36" s="335">
        <f>$I36*IF($G36="Pickup", SUMIFS(NewEmisData!I:I, NewEmisData!$A:$A, "Pickup", NewEmisData!$B:$B, $A36, NewEmisData!$C:$C, $H36, NewEmisData!$D:$D, BW$2), SUMIFS(NewEmisData!I:I, NewEmisData!$A:$A, "LDV", NewEmisData!$B:$B, $A36, NewEmisData!$C:$C, $H36, NewEmisData!$D:$D, BW$2))</f>
        <v>0.148388069930526</v>
      </c>
      <c r="BX36" s="335">
        <f>$I36*IF($G36="Pickup", SUMIFS(NewEmisData!J:J, NewEmisData!$A:$A, "Pickup", NewEmisData!$B:$B, $A36, NewEmisData!$C:$C, $H36, NewEmisData!$D:$D, BX$2), SUMIFS(NewEmisData!J:J, NewEmisData!$A:$A, "LDV", NewEmisData!$B:$B, $A36, NewEmisData!$C:$C, $H36, NewEmisData!$D:$D, BX$2))</f>
        <v>0.12460657527841699</v>
      </c>
      <c r="BY36" s="335">
        <f>$I36*IF($G36="Pickup", SUMIFS(NewEmisData!K:K, NewEmisData!$A:$A, "Pickup", NewEmisData!$B:$B, $A36, NewEmisData!$C:$C, $H36, NewEmisData!$D:$D, BY$2), SUMIFS(NewEmisData!K:K, NewEmisData!$A:$A, "LDV", NewEmisData!$B:$B, $A36, NewEmisData!$C:$C, $H36, NewEmisData!$D:$D, BY$2))</f>
        <v>0.11177610097077099</v>
      </c>
      <c r="BZ36" s="335">
        <f>$I36*IF($G36="Pickup", SUMIFS(NewEmisData!L:L, NewEmisData!$A:$A, "Pickup", NewEmisData!$B:$B, $A36, NewEmisData!$C:$C, $H36, NewEmisData!$D:$D, BZ$2), SUMIFS(NewEmisData!L:L, NewEmisData!$A:$A, "LDV", NewEmisData!$B:$B, $A36, NewEmisData!$C:$C, $H36, NewEmisData!$D:$D, BZ$2))</f>
        <v>0.10678198489299399</v>
      </c>
      <c r="CA36" s="335">
        <f>$I36*IF($G36="Pickup", SUMIFS(NewEmisData!M:M, NewEmisData!$A:$A, "Pickup", NewEmisData!$B:$B, $A36, NewEmisData!$C:$C, $H36, NewEmisData!$D:$D, CA$2), SUMIFS(NewEmisData!M:M, NewEmisData!$A:$A, "LDV", NewEmisData!$B:$B, $A36, NewEmisData!$C:$C, $H36, NewEmisData!$D:$D, CA$2))</f>
        <v>0.102788686456563</v>
      </c>
      <c r="CB36" s="335">
        <v>0.11295846897695311</v>
      </c>
      <c r="CC36" s="335">
        <f>$I36*IF($G36="Pickup", SUMIFS(NewEmisData!E:E, NewEmisData!$A:$A, "Pickup", NewEmisData!$B:$B, $A36, NewEmisData!$C:$C, $H36, NewEmisData!$D:$D, CC$2), SUMIFS(NewEmisData!E:E, NewEmisData!$A:$A, "LDV", NewEmisData!$B:$B, $A36, NewEmisData!$C:$C, $H36, NewEmisData!$D:$D, CC$2))</f>
        <v>4.5186599160421101E-2</v>
      </c>
      <c r="CD36" s="335">
        <f>$I36*IF($G36="Pickup", SUMIFS(NewEmisData!F:F, NewEmisData!$A:$A, "Pickup", NewEmisData!$B:$B, $A36, NewEmisData!$C:$C, $H36, NewEmisData!$D:$D, CD$2), SUMIFS(NewEmisData!F:F, NewEmisData!$A:$A, "LDV", NewEmisData!$B:$B, $A36, NewEmisData!$C:$C, $H36, NewEmisData!$D:$D, CD$2))</f>
        <v>3.0321042660064499E-2</v>
      </c>
      <c r="CE36" s="335">
        <f>$I36*IF($G36="Pickup", SUMIFS(NewEmisData!G:G, NewEmisData!$A:$A, "Pickup", NewEmisData!$B:$B, $A36, NewEmisData!$C:$C, $H36, NewEmisData!$D:$D, CE$2), SUMIFS(NewEmisData!G:G, NewEmisData!$A:$A, "LDV", NewEmisData!$B:$B, $A36, NewEmisData!$C:$C, $H36, NewEmisData!$D:$D, CE$2))</f>
        <v>2.5916716030162101E-2</v>
      </c>
      <c r="CF36" s="335">
        <f>$I36*IF($G36="Pickup", SUMIFS(NewEmisData!H:H, NewEmisData!$A:$A, "Pickup", NewEmisData!$B:$B, $A36, NewEmisData!$C:$C, $H36, NewEmisData!$D:$D, CF$2), SUMIFS(NewEmisData!H:H, NewEmisData!$A:$A, "LDV", NewEmisData!$B:$B, $A36, NewEmisData!$C:$C, $H36, NewEmisData!$D:$D, CF$2))</f>
        <v>2.4735955589537201E-2</v>
      </c>
      <c r="CG36" s="335">
        <f>$I36*IF($G36="Pickup", SUMIFS(NewEmisData!I:I, NewEmisData!$A:$A, "Pickup", NewEmisData!$B:$B, $A36, NewEmisData!$C:$C, $H36, NewEmisData!$D:$D, CG$2), SUMIFS(NewEmisData!I:I, NewEmisData!$A:$A, "LDV", NewEmisData!$B:$B, $A36, NewEmisData!$C:$C, $H36, NewEmisData!$D:$D, CG$2))</f>
        <v>2.39507418397766E-2</v>
      </c>
      <c r="CH36" s="335">
        <f>$I36*IF($G36="Pickup", SUMIFS(NewEmisData!J:J, NewEmisData!$A:$A, "Pickup", NewEmisData!$B:$B, $A36, NewEmisData!$C:$C, $H36, NewEmisData!$D:$D, CH$2), SUMIFS(NewEmisData!J:J, NewEmisData!$A:$A, "LDV", NewEmisData!$B:$B, $A36, NewEmisData!$C:$C, $H36, NewEmisData!$D:$D, CH$2))</f>
        <v>2.33343295652753E-2</v>
      </c>
      <c r="CI36" s="335">
        <f>$I36*IF($G36="Pickup", SUMIFS(NewEmisData!K:K, NewEmisData!$A:$A, "Pickup", NewEmisData!$B:$B, $A36, NewEmisData!$C:$C, $H36, NewEmisData!$D:$D, CI$2), SUMIFS(NewEmisData!K:K, NewEmisData!$A:$A, "LDV", NewEmisData!$B:$B, $A36, NewEmisData!$C:$C, $H36, NewEmisData!$D:$D, CI$2))</f>
        <v>2.33323778682475E-2</v>
      </c>
      <c r="CJ36" s="335">
        <f>$I36*IF($G36="Pickup", SUMIFS(NewEmisData!L:L, NewEmisData!$A:$A, "Pickup", NewEmisData!$B:$B, $A36, NewEmisData!$C:$C, $H36, NewEmisData!$D:$D, CJ$2), SUMIFS(NewEmisData!L:L, NewEmisData!$A:$A, "LDV", NewEmisData!$B:$B, $A36, NewEmisData!$C:$C, $H36, NewEmisData!$D:$D, CJ$2))</f>
        <v>2.3331868508858E-2</v>
      </c>
      <c r="CK36" s="335">
        <f>$I36*IF($G36="Pickup", SUMIFS(NewEmisData!M:M, NewEmisData!$A:$A, "Pickup", NewEmisData!$B:$B, $A36, NewEmisData!$C:$C, $H36, NewEmisData!$D:$D, CK$2), SUMIFS(NewEmisData!M:M, NewEmisData!$A:$A, "LDV", NewEmisData!$B:$B, $A36, NewEmisData!$C:$C, $H36, NewEmisData!$D:$D, CK$2))</f>
        <v>2.3331333840255802E-2</v>
      </c>
      <c r="CL36" s="335">
        <v>2.0846549246249676E-2</v>
      </c>
      <c r="CM36" s="335">
        <f>$I36*IF($G36="Pickup", SUMIFS(NewEmisData!E:E, NewEmisData!$A:$A, "Pickup", NewEmisData!$B:$B, $A36, NewEmisData!$C:$C, $H36, NewEmisData!$D:$D, CM$2), SUMIFS(NewEmisData!E:E, NewEmisData!$A:$A, "LDV", NewEmisData!$B:$B, $A36, NewEmisData!$C:$C, $H36, NewEmisData!$D:$D, CM$2))</f>
        <v>1.8999640989844298E-2</v>
      </c>
      <c r="CN36" s="335">
        <f>$I36*IF($G36="Pickup", SUMIFS(NewEmisData!F:F, NewEmisData!$A:$A, "Pickup", NewEmisData!$B:$B, $A36, NewEmisData!$C:$C, $H36, NewEmisData!$D:$D, CN$2), SUMIFS(NewEmisData!F:F, NewEmisData!$A:$A, "LDV", NewEmisData!$B:$B, $A36, NewEmisData!$C:$C, $H36, NewEmisData!$D:$D, CN$2))</f>
        <v>1.12934038283153E-2</v>
      </c>
      <c r="CO36" s="335">
        <f>$I36*IF($G36="Pickup", SUMIFS(NewEmisData!G:G, NewEmisData!$A:$A, "Pickup", NewEmisData!$B:$B, $A36, NewEmisData!$C:$C, $H36, NewEmisData!$D:$D, CO$2), SUMIFS(NewEmisData!G:G, NewEmisData!$A:$A, "LDV", NewEmisData!$B:$B, $A36, NewEmisData!$C:$C, $H36, NewEmisData!$D:$D, CO$2))</f>
        <v>8.9155864809614994E-3</v>
      </c>
      <c r="CP36" s="335">
        <f>$I36*IF($G36="Pickup", SUMIFS(NewEmisData!H:H, NewEmisData!$A:$A, "Pickup", NewEmisData!$B:$B, $A36, NewEmisData!$C:$C, $H36, NewEmisData!$D:$D, CP$2), SUMIFS(NewEmisData!H:H, NewEmisData!$A:$A, "LDV", NewEmisData!$B:$B, $A36, NewEmisData!$C:$C, $H36, NewEmisData!$D:$D, CP$2))</f>
        <v>7.3372921922104104E-3</v>
      </c>
      <c r="CQ36" s="335">
        <f>$I36*IF($G36="Pickup", SUMIFS(NewEmisData!I:I, NewEmisData!$A:$A, "Pickup", NewEmisData!$B:$B, $A36, NewEmisData!$C:$C, $H36, NewEmisData!$D:$D, CQ$2), SUMIFS(NewEmisData!I:I, NewEmisData!$A:$A, "LDV", NewEmisData!$B:$B, $A36, NewEmisData!$C:$C, $H36, NewEmisData!$D:$D, CQ$2))</f>
        <v>6.5724995115123896E-3</v>
      </c>
      <c r="CR36" s="335">
        <f>$I36*IF($G36="Pickup", SUMIFS(NewEmisData!J:J, NewEmisData!$A:$A, "Pickup", NewEmisData!$B:$B, $A36, NewEmisData!$C:$C, $H36, NewEmisData!$D:$D, CR$2), SUMIFS(NewEmisData!J:J, NewEmisData!$A:$A, "LDV", NewEmisData!$B:$B, $A36, NewEmisData!$C:$C, $H36, NewEmisData!$D:$D, CR$2))</f>
        <v>6.2407197852133098E-3</v>
      </c>
      <c r="CS36" s="335">
        <f>$I36*IF($G36="Pickup", SUMIFS(NewEmisData!K:K, NewEmisData!$A:$A, "Pickup", NewEmisData!$B:$B, $A36, NewEmisData!$C:$C, $H36, NewEmisData!$D:$D, CS$2), SUMIFS(NewEmisData!K:K, NewEmisData!$A:$A, "LDV", NewEmisData!$B:$B, $A36, NewEmisData!$C:$C, $H36, NewEmisData!$D:$D, CS$2))</f>
        <v>6.20457620974787E-3</v>
      </c>
      <c r="CT36" s="335">
        <f>$I36*IF($G36="Pickup", SUMIFS(NewEmisData!L:L, NewEmisData!$A:$A, "Pickup", NewEmisData!$B:$B, $A36, NewEmisData!$C:$C, $H36, NewEmisData!$D:$D, CT$2), SUMIFS(NewEmisData!L:L, NewEmisData!$A:$A, "LDV", NewEmisData!$B:$B, $A36, NewEmisData!$C:$C, $H36, NewEmisData!$D:$D, CT$2))</f>
        <v>6.1456645266433898E-3</v>
      </c>
      <c r="CU36" s="335">
        <f>$I36*IF($G36="Pickup", SUMIFS(NewEmisData!M:M, NewEmisData!$A:$A, "Pickup", NewEmisData!$B:$B, $A36, NewEmisData!$C:$C, $H36, NewEmisData!$D:$D, CU$2), SUMIFS(NewEmisData!M:M, NewEmisData!$A:$A, "LDV", NewEmisData!$B:$B, $A36, NewEmisData!$C:$C, $H36, NewEmisData!$D:$D, CU$2))</f>
        <v>6.1452936234844303E-3</v>
      </c>
      <c r="CV36" s="335">
        <v>5.2030687941242611E-3</v>
      </c>
      <c r="CW36" s="335">
        <v>3.0448046675121709E-3</v>
      </c>
      <c r="CX36" s="335">
        <v>1.8865908720768221E-3</v>
      </c>
      <c r="CY36" s="335">
        <v>1.5570268485524494E-3</v>
      </c>
      <c r="CZ36" s="335">
        <v>1.2432183416122382E-3</v>
      </c>
      <c r="DA36" s="335">
        <v>9.252251866281976E-4</v>
      </c>
      <c r="DB36" s="335">
        <v>7.2309456596024934E-4</v>
      </c>
      <c r="DC36" s="335">
        <v>6.8940706870607876E-4</v>
      </c>
      <c r="DD36" s="335">
        <v>6.844148428615973E-4</v>
      </c>
      <c r="DE36" s="335">
        <v>6.8634617396886091E-4</v>
      </c>
      <c r="DF36" s="335">
        <v>6.8634617396886091E-4</v>
      </c>
      <c r="DG36" s="335">
        <f>$I36*IF($G36="Pickup", SUMIFS(NewEmisData!E:E, NewEmisData!$A:$A, "Pickup", NewEmisData!$B:$B, $A36, NewEmisData!$C:$C, $H36, NewEmisData!$D:$D, DG$2), SUMIFS(NewEmisData!E:E, NewEmisData!$A:$A, "LDV", NewEmisData!$B:$B, $A36, NewEmisData!$C:$C, $H36, NewEmisData!$D:$D, DG$2))</f>
        <v>0</v>
      </c>
      <c r="DH36" s="335">
        <f>$I36*IF($G36="Pickup", SUMIFS(NewEmisData!F:F, NewEmisData!$A:$A, "Pickup", NewEmisData!$B:$B, $A36, NewEmisData!$C:$C, $H36, NewEmisData!$D:$D, DH$2), SUMIFS(NewEmisData!F:F, NewEmisData!$A:$A, "LDV", NewEmisData!$B:$B, $A36, NewEmisData!$C:$C, $H36, NewEmisData!$D:$D, DH$2))</f>
        <v>0</v>
      </c>
      <c r="DI36" s="335">
        <f>$I36*IF($G36="Pickup", SUMIFS(NewEmisData!G:G, NewEmisData!$A:$A, "Pickup", NewEmisData!$B:$B, $A36, NewEmisData!$C:$C, $H36, NewEmisData!$D:$D, DI$2), SUMIFS(NewEmisData!G:G, NewEmisData!$A:$A, "LDV", NewEmisData!$B:$B, $A36, NewEmisData!$C:$C, $H36, NewEmisData!$D:$D, DI$2))</f>
        <v>0</v>
      </c>
      <c r="DJ36" s="335">
        <f>$I36*IF($G36="Pickup", SUMIFS(NewEmisData!H:H, NewEmisData!$A:$A, "Pickup", NewEmisData!$B:$B, $A36, NewEmisData!$C:$C, $H36, NewEmisData!$D:$D, DJ$2), SUMIFS(NewEmisData!H:H, NewEmisData!$A:$A, "LDV", NewEmisData!$B:$B, $A36, NewEmisData!$C:$C, $H36, NewEmisData!$D:$D, DJ$2))</f>
        <v>0</v>
      </c>
      <c r="DK36" s="335">
        <f>$I36*IF($G36="Pickup", SUMIFS(NewEmisData!I:I, NewEmisData!$A:$A, "Pickup", NewEmisData!$B:$B, $A36, NewEmisData!$C:$C, $H36, NewEmisData!$D:$D, DK$2), SUMIFS(NewEmisData!I:I, NewEmisData!$A:$A, "LDV", NewEmisData!$B:$B, $A36, NewEmisData!$C:$C, $H36, NewEmisData!$D:$D, DK$2))</f>
        <v>0</v>
      </c>
      <c r="DL36" s="335">
        <f>$I36*IF($G36="Pickup", SUMIFS(NewEmisData!J:J, NewEmisData!$A:$A, "Pickup", NewEmisData!$B:$B, $A36, NewEmisData!$C:$C, $H36, NewEmisData!$D:$D, DL$2), SUMIFS(NewEmisData!J:J, NewEmisData!$A:$A, "LDV", NewEmisData!$B:$B, $A36, NewEmisData!$C:$C, $H36, NewEmisData!$D:$D, DL$2))</f>
        <v>0</v>
      </c>
      <c r="DM36" s="335">
        <f>$I36*IF($G36="Pickup", SUMIFS(NewEmisData!K:K, NewEmisData!$A:$A, "Pickup", NewEmisData!$B:$B, $A36, NewEmisData!$C:$C, $H36, NewEmisData!$D:$D, DM$2), SUMIFS(NewEmisData!K:K, NewEmisData!$A:$A, "LDV", NewEmisData!$B:$B, $A36, NewEmisData!$C:$C, $H36, NewEmisData!$D:$D, DM$2))</f>
        <v>0</v>
      </c>
      <c r="DN36" s="335">
        <f>$I36*IF($G36="Pickup", SUMIFS(NewEmisData!L:L, NewEmisData!$A:$A, "Pickup", NewEmisData!$B:$B, $A36, NewEmisData!$C:$C, $H36, NewEmisData!$D:$D, DN$2), SUMIFS(NewEmisData!L:L, NewEmisData!$A:$A, "LDV", NewEmisData!$B:$B, $A36, NewEmisData!$C:$C, $H36, NewEmisData!$D:$D, DN$2))</f>
        <v>0</v>
      </c>
      <c r="DO36" s="335">
        <f>$I36*IF($G36="Pickup", SUMIFS(NewEmisData!M:M, NewEmisData!$A:$A, "Pickup", NewEmisData!$B:$B, $A36, NewEmisData!$C:$C, $H36, NewEmisData!$D:$D, DO$2), SUMIFS(NewEmisData!M:M, NewEmisData!$A:$A, "LDV", NewEmisData!$B:$B, $A36, NewEmisData!$C:$C, $H36, NewEmisData!$D:$D, DO$2))</f>
        <v>0</v>
      </c>
      <c r="DP36" s="335">
        <v>1.3868757746550878E-3</v>
      </c>
      <c r="DQ36" s="335">
        <f>$I36*IF($G36="Pickup", SUMIFS(NewEmisData!E:E, NewEmisData!$A:$A, "Pickup", NewEmisData!$B:$B, $A36, NewEmisData!$C:$C, $H36, NewEmisData!$D:$D, DQ$2), SUMIFS(NewEmisData!E:E, NewEmisData!$A:$A, "LDV", NewEmisData!$B:$B, $A36, NewEmisData!$C:$C, $H36, NewEmisData!$D:$D, DQ$2))</f>
        <v>1.28100272800791E-2</v>
      </c>
      <c r="DR36" s="335">
        <f>$I36*IF($G36="Pickup", SUMIFS(NewEmisData!F:F, NewEmisData!$A:$A, "Pickup", NewEmisData!$B:$B, $A36, NewEmisData!$C:$C, $H36, NewEmisData!$D:$D, DR$2), SUMIFS(NewEmisData!F:F, NewEmisData!$A:$A, "LDV", NewEmisData!$B:$B, $A36, NewEmisData!$C:$C, $H36, NewEmisData!$D:$D, DR$2))</f>
        <v>6.9424260700293398E-3</v>
      </c>
      <c r="DS36" s="335">
        <f>$I36*IF($G36="Pickup", SUMIFS(NewEmisData!G:G, NewEmisData!$A:$A, "Pickup", NewEmisData!$B:$B, $A36, NewEmisData!$C:$C, $H36, NewEmisData!$D:$D, DS$2), SUMIFS(NewEmisData!G:G, NewEmisData!$A:$A, "LDV", NewEmisData!$B:$B, $A36, NewEmisData!$C:$C, $H36, NewEmisData!$D:$D, DS$2))</f>
        <v>5.5718062948972597E-3</v>
      </c>
      <c r="DT36" s="335">
        <f>$I36*IF($G36="Pickup", SUMIFS(NewEmisData!H:H, NewEmisData!$A:$A, "Pickup", NewEmisData!$B:$B, $A36, NewEmisData!$C:$C, $H36, NewEmisData!$D:$D, DT$2), SUMIFS(NewEmisData!H:H, NewEmisData!$A:$A, "LDV", NewEmisData!$B:$B, $A36, NewEmisData!$C:$C, $H36, NewEmisData!$D:$D, DT$2))</f>
        <v>4.2603417623007303E-3</v>
      </c>
      <c r="DU36" s="335">
        <f>$I36*IF($G36="Pickup", SUMIFS(NewEmisData!I:I, NewEmisData!$A:$A, "Pickup", NewEmisData!$B:$B, $A36, NewEmisData!$C:$C, $H36, NewEmisData!$D:$D, DU$2), SUMIFS(NewEmisData!I:I, NewEmisData!$A:$A, "LDV", NewEmisData!$B:$B, $A36, NewEmisData!$C:$C, $H36, NewEmisData!$D:$D, DU$2))</f>
        <v>3.31959498333436E-3</v>
      </c>
      <c r="DV36" s="335">
        <f>$I36*IF($G36="Pickup", SUMIFS(NewEmisData!J:J, NewEmisData!$A:$A, "Pickup", NewEmisData!$B:$B, $A36, NewEmisData!$C:$C, $H36, NewEmisData!$D:$D, DV$2), SUMIFS(NewEmisData!J:J, NewEmisData!$A:$A, "LDV", NewEmisData!$B:$B, $A36, NewEmisData!$C:$C, $H36, NewEmisData!$D:$D, DV$2))</f>
        <v>2.8901416801040899E-3</v>
      </c>
      <c r="DW36" s="335">
        <f>$I36*IF($G36="Pickup", SUMIFS(NewEmisData!K:K, NewEmisData!$A:$A, "Pickup", NewEmisData!$B:$B, $A36, NewEmisData!$C:$C, $H36, NewEmisData!$D:$D, DW$2), SUMIFS(NewEmisData!K:K, NewEmisData!$A:$A, "LDV", NewEmisData!$B:$B, $A36, NewEmisData!$C:$C, $H36, NewEmisData!$D:$D, DW$2))</f>
        <v>2.6480526244027302E-3</v>
      </c>
      <c r="DX36" s="335">
        <f>$I36*IF($G36="Pickup", SUMIFS(NewEmisData!L:L, NewEmisData!$A:$A, "Pickup", NewEmisData!$B:$B, $A36, NewEmisData!$C:$C, $H36, NewEmisData!$D:$D, DX$2), SUMIFS(NewEmisData!L:L, NewEmisData!$A:$A, "LDV", NewEmisData!$B:$B, $A36, NewEmisData!$C:$C, $H36, NewEmisData!$D:$D, DX$2))</f>
        <v>2.5707167297103401E-3</v>
      </c>
      <c r="DY36" s="335">
        <f>$I36*IF($G36="Pickup", SUMIFS(NewEmisData!M:M, NewEmisData!$A:$A, "Pickup", NewEmisData!$B:$B, $A36, NewEmisData!$C:$C, $H36, NewEmisData!$D:$D, DY$2), SUMIFS(NewEmisData!M:M, NewEmisData!$A:$A, "LDV", NewEmisData!$B:$B, $A36, NewEmisData!$C:$C, $H36, NewEmisData!$D:$D, DY$2))</f>
        <v>2.5319062605993902E-3</v>
      </c>
      <c r="DZ36" s="335">
        <v>4.3350573081854527E-3</v>
      </c>
      <c r="EA36" s="335">
        <f t="shared" si="2"/>
        <v>437.85746964693402</v>
      </c>
      <c r="EB36" s="335">
        <f t="shared" si="3"/>
        <v>424.609883045034</v>
      </c>
      <c r="EC36" s="335">
        <f t="shared" si="4"/>
        <v>389.26792072260798</v>
      </c>
      <c r="ED36" s="335">
        <f t="shared" si="5"/>
        <v>331.09003080375697</v>
      </c>
      <c r="EE36" s="335">
        <f t="shared" si="6"/>
        <v>286.46929869872997</v>
      </c>
      <c r="EF36" s="335">
        <f t="shared" si="7"/>
        <v>261.33080310252802</v>
      </c>
      <c r="EG36" s="335">
        <f t="shared" si="8"/>
        <v>250.12665030232699</v>
      </c>
      <c r="EH36" s="335">
        <f t="shared" si="9"/>
        <v>246.146486551527</v>
      </c>
      <c r="EI36" s="335">
        <f t="shared" si="10"/>
        <v>244.677818234341</v>
      </c>
      <c r="EJ36" s="335">
        <f t="shared" si="11"/>
        <v>0.20692409258864139</v>
      </c>
      <c r="EK36" s="335">
        <f t="shared" si="12"/>
        <v>0.78000130642291299</v>
      </c>
      <c r="EL36" s="335">
        <f t="shared" si="13"/>
        <v>0.323605278282381</v>
      </c>
      <c r="EM36" s="335">
        <f t="shared" si="14"/>
        <v>0.19152446532377701</v>
      </c>
      <c r="EN36" s="335">
        <f t="shared" si="15"/>
        <v>0.12537127832280801</v>
      </c>
      <c r="EO36" s="335">
        <f t="shared" si="16"/>
        <v>7.6671766649271E-2</v>
      </c>
      <c r="EP36" s="335">
        <f t="shared" si="17"/>
        <v>5.7019026656941203E-2</v>
      </c>
      <c r="EQ36" s="335">
        <f t="shared" si="18"/>
        <v>4.8823281713844202E-2</v>
      </c>
      <c r="ER36" s="335">
        <f t="shared" si="19"/>
        <v>4.6542407484685501E-2</v>
      </c>
      <c r="ES36" s="335">
        <f t="shared" si="20"/>
        <v>4.5415311435121702E-2</v>
      </c>
      <c r="ET36" s="335">
        <f t="shared" si="21"/>
        <v>5.5587065527563068E-2</v>
      </c>
      <c r="EU36" s="335">
        <f t="shared" si="22"/>
        <v>7.5764719154140002E-3</v>
      </c>
      <c r="EV36" s="335">
        <f t="shared" si="23"/>
        <v>7.3472400077695399E-3</v>
      </c>
      <c r="EW36" s="335">
        <f t="shared" si="24"/>
        <v>5.5842494055705696E-3</v>
      </c>
      <c r="EX36" s="335">
        <f t="shared" si="25"/>
        <v>4.7496587466809804E-3</v>
      </c>
      <c r="EY36" s="335">
        <f t="shared" si="26"/>
        <v>4.1095518958717504E-3</v>
      </c>
      <c r="EZ36" s="335">
        <f t="shared" si="27"/>
        <v>3.7489264773323799E-3</v>
      </c>
      <c r="FA36" s="335">
        <f t="shared" si="28"/>
        <v>3.5881959766524201E-3</v>
      </c>
      <c r="FB36" s="335">
        <f t="shared" si="29"/>
        <v>3.5311006464952199E-3</v>
      </c>
      <c r="FC36" s="335">
        <f t="shared" si="30"/>
        <v>3.5100309709840301E-3</v>
      </c>
      <c r="FD36" s="335">
        <f t="shared" si="31"/>
        <v>1.3041984458904573E-3</v>
      </c>
      <c r="FE36" s="335">
        <f t="shared" si="32"/>
        <v>6.7831755328566196E-2</v>
      </c>
      <c r="FF36" s="335">
        <f t="shared" si="33"/>
        <v>6.3250667156757298E-2</v>
      </c>
      <c r="FG36" s="335">
        <f t="shared" si="34"/>
        <v>6.2628417187727006E-2</v>
      </c>
      <c r="FH36" s="335">
        <f t="shared" si="35"/>
        <v>6.1216981125607202E-2</v>
      </c>
      <c r="FI36" s="335">
        <f t="shared" si="36"/>
        <v>5.9842025439809501E-2</v>
      </c>
      <c r="FJ36" s="335">
        <f t="shared" si="37"/>
        <v>5.8761885691048198E-2</v>
      </c>
      <c r="FK36" s="335">
        <f t="shared" si="38"/>
        <v>5.8072078083983E-2</v>
      </c>
      <c r="FL36" s="335">
        <f t="shared" si="39"/>
        <v>5.7726484266030297E-2</v>
      </c>
      <c r="FM36" s="335">
        <f t="shared" si="40"/>
        <v>5.7530226905323702E-2</v>
      </c>
      <c r="FN36" s="335">
        <f t="shared" si="41"/>
        <v>3.2948538923667892E-2</v>
      </c>
      <c r="FO36" s="335">
        <f t="shared" si="42"/>
        <v>1.8324822567621701E-2</v>
      </c>
      <c r="FP36" s="335">
        <f t="shared" si="43"/>
        <v>1.4272294035055699E-2</v>
      </c>
      <c r="FQ36" s="335">
        <f t="shared" si="44"/>
        <v>1.3165752481838801E-2</v>
      </c>
      <c r="FR36" s="335">
        <f t="shared" si="45"/>
        <v>1.1917194849656599E-2</v>
      </c>
      <c r="FS36" s="335">
        <f t="shared" si="46"/>
        <v>1.0700861948252101E-2</v>
      </c>
      <c r="FT36" s="335">
        <f t="shared" si="47"/>
        <v>9.7453521893521699E-3</v>
      </c>
      <c r="FU36" s="335">
        <f t="shared" si="48"/>
        <v>9.1351470976244707E-3</v>
      </c>
      <c r="FV36" s="335">
        <f t="shared" si="49"/>
        <v>8.8293874131557606E-3</v>
      </c>
      <c r="FW36" s="335">
        <f t="shared" si="50"/>
        <v>8.6558174466142106E-3</v>
      </c>
      <c r="FX36" s="335">
        <f t="shared" si="51"/>
        <v>6.6026126062260432E-3</v>
      </c>
    </row>
    <row r="37" spans="1:180" x14ac:dyDescent="0.2">
      <c r="A37" s="305" t="str">
        <f>_xlfn.CONCAT(IF(LEFT(TRIM(A36),1)="*", "*R", "R"), 1+RIGHT(TRIM(A36),1))</f>
        <v>R4</v>
      </c>
      <c r="B37" s="305" t="str">
        <f t="shared" si="78"/>
        <v>TLCGHEV11</v>
      </c>
      <c r="C37" s="305" t="str">
        <f t="shared" si="79"/>
        <v>TL.GSL.C.HEV.2011</v>
      </c>
      <c r="D37" s="301" t="str">
        <f t="shared" si="80"/>
        <v>bn-vmt, bn-vmt/a</v>
      </c>
      <c r="E37" s="301" t="str">
        <f t="shared" si="81"/>
        <v>TLGSL</v>
      </c>
      <c r="F37" s="301" t="str">
        <f t="shared" si="82"/>
        <v>TL</v>
      </c>
      <c r="G37" s="315" t="s">
        <v>815</v>
      </c>
      <c r="H37" s="315" t="s">
        <v>814</v>
      </c>
      <c r="I37" s="315">
        <v>1</v>
      </c>
      <c r="J37" s="315" t="str">
        <f t="shared" si="52"/>
        <v>Compact car-GSL</v>
      </c>
      <c r="K37" s="335">
        <f>$I37*IF($G37="Pickup", SUMIFS(NewEmisData!E:E, NewEmisData!$A:$A, "Pickup", NewEmisData!$B:$B, $A37, NewEmisData!$C:$C, $H37, NewEmisData!$D:$D, K$2), SUMIFS(NewEmisData!E:E, NewEmisData!$A:$A, "LDV", NewEmisData!$B:$B, $A37, NewEmisData!$C:$C, $H37, NewEmisData!$D:$D, K$2))</f>
        <v>605.35194063093002</v>
      </c>
      <c r="L37" s="335">
        <f>$I37*IF($G37="Pickup", SUMIFS(NewEmisData!F:F, NewEmisData!$A:$A, "Pickup", NewEmisData!$B:$B, $A37, NewEmisData!$C:$C, $H37, NewEmisData!$D:$D, L$2), SUMIFS(NewEmisData!F:F, NewEmisData!$A:$A, "LDV", NewEmisData!$B:$B, $A37, NewEmisData!$C:$C, $H37, NewEmisData!$D:$D, L$2))</f>
        <v>575.43677827742204</v>
      </c>
      <c r="M37" s="335">
        <f>$I37*IF($G37="Pickup", SUMIFS(NewEmisData!G:G, NewEmisData!$A:$A, "Pickup", NewEmisData!$B:$B, $A37, NewEmisData!$C:$C, $H37, NewEmisData!$D:$D, M$2), SUMIFS(NewEmisData!G:G, NewEmisData!$A:$A, "LDV", NewEmisData!$B:$B, $A37, NewEmisData!$C:$C, $H37, NewEmisData!$D:$D, M$2))</f>
        <v>447.50306541281799</v>
      </c>
      <c r="N37" s="335">
        <f>$I37*IF($G37="Pickup", SUMIFS(NewEmisData!H:H, NewEmisData!$A:$A, "Pickup", NewEmisData!$B:$B, $A37, NewEmisData!$C:$C, $H37, NewEmisData!$D:$D, N$2), SUMIFS(NewEmisData!H:H, NewEmisData!$A:$A, "LDV", NewEmisData!$B:$B, $A37, NewEmisData!$C:$C, $H37, NewEmisData!$D:$D, N$2))</f>
        <v>380.32748601406797</v>
      </c>
      <c r="O37" s="335">
        <f>$I37*IF($G37="Pickup", SUMIFS(NewEmisData!I:I, NewEmisData!$A:$A, "Pickup", NewEmisData!$B:$B, $A37, NewEmisData!$C:$C, $H37, NewEmisData!$D:$D, O$2), SUMIFS(NewEmisData!I:I, NewEmisData!$A:$A, "LDV", NewEmisData!$B:$B, $A37, NewEmisData!$C:$C, $H37, NewEmisData!$D:$D, O$2))</f>
        <v>328.8508655947</v>
      </c>
      <c r="P37" s="335">
        <f>$I37*IF($G37="Pickup", SUMIFS(NewEmisData!J:J, NewEmisData!$A:$A, "Pickup", NewEmisData!$B:$B, $A37, NewEmisData!$C:$C, $H37, NewEmisData!$D:$D, P$2), SUMIFS(NewEmisData!J:J, NewEmisData!$A:$A, "LDV", NewEmisData!$B:$B, $A37, NewEmisData!$C:$C, $H37, NewEmisData!$D:$D, P$2))</f>
        <v>299.87343037562698</v>
      </c>
      <c r="Q37" s="335">
        <f>$I37*IF($G37="Pickup", SUMIFS(NewEmisData!K:K, NewEmisData!$A:$A, "Pickup", NewEmisData!$B:$B, $A37, NewEmisData!$C:$C, $H37, NewEmisData!$D:$D, Q$2), SUMIFS(NewEmisData!K:K, NewEmisData!$A:$A, "LDV", NewEmisData!$B:$B, $A37, NewEmisData!$C:$C, $H37, NewEmisData!$D:$D, Q$2))</f>
        <v>286.96645721008798</v>
      </c>
      <c r="R37" s="335">
        <f>$I37*IF($G37="Pickup", SUMIFS(NewEmisData!L:L, NewEmisData!$A:$A, "Pickup", NewEmisData!$B:$B, $A37, NewEmisData!$C:$C, $H37, NewEmisData!$D:$D, R$2), SUMIFS(NewEmisData!L:L, NewEmisData!$A:$A, "LDV", NewEmisData!$B:$B, $A37, NewEmisData!$C:$C, $H37, NewEmisData!$D:$D, R$2))</f>
        <v>282.38592098475101</v>
      </c>
      <c r="S37" s="335">
        <f>$I37*IF($G37="Pickup", SUMIFS(NewEmisData!M:M, NewEmisData!$A:$A, "Pickup", NewEmisData!$B:$B, $A37, NewEmisData!$C:$C, $H37, NewEmisData!$D:$D, S$2), SUMIFS(NewEmisData!M:M, NewEmisData!$A:$A, "LDV", NewEmisData!$B:$B, $A37, NewEmisData!$C:$C, $H37, NewEmisData!$D:$D, S$2))</f>
        <v>280.69816184937503</v>
      </c>
      <c r="T37" s="335">
        <v>0.20692409258864139</v>
      </c>
      <c r="U37" s="335">
        <f>$I37*IF($G37="Pickup", SUMIFS(NewEmisData!E:E, NewEmisData!$A:$A, "Pickup", NewEmisData!$B:$B, $A37, NewEmisData!$C:$C, $H37, NewEmisData!$D:$D, U$2), SUMIFS(NewEmisData!E:E, NewEmisData!$A:$A, "LDV", NewEmisData!$B:$B, $A37, NewEmisData!$C:$C, $H37, NewEmisData!$D:$D, U$2))</f>
        <v>0.73999493628111201</v>
      </c>
      <c r="V37" s="335">
        <f>$I37*IF($G37="Pickup", SUMIFS(NewEmisData!F:F, NewEmisData!$A:$A, "Pickup", NewEmisData!$B:$B, $A37, NewEmisData!$C:$C, $H37, NewEmisData!$D:$D, V$2), SUMIFS(NewEmisData!F:F, NewEmisData!$A:$A, "LDV", NewEmisData!$B:$B, $A37, NewEmisData!$C:$C, $H37, NewEmisData!$D:$D, V$2))</f>
        <v>0.35335240075773999</v>
      </c>
      <c r="W37" s="335">
        <f>$I37*IF($G37="Pickup", SUMIFS(NewEmisData!G:G, NewEmisData!$A:$A, "Pickup", NewEmisData!$B:$B, $A37, NewEmisData!$C:$C, $H37, NewEmisData!$D:$D, W$2), SUMIFS(NewEmisData!G:G, NewEmisData!$A:$A, "LDV", NewEmisData!$B:$B, $A37, NewEmisData!$C:$C, $H37, NewEmisData!$D:$D, W$2))</f>
        <v>0.18897755292818599</v>
      </c>
      <c r="X37" s="335">
        <f>$I37*IF($G37="Pickup", SUMIFS(NewEmisData!H:H, NewEmisData!$A:$A, "Pickup", NewEmisData!$B:$B, $A37, NewEmisData!$C:$C, $H37, NewEmisData!$D:$D, X$2), SUMIFS(NewEmisData!H:H, NewEmisData!$A:$A, "LDV", NewEmisData!$B:$B, $A37, NewEmisData!$C:$C, $H37, NewEmisData!$D:$D, X$2))</f>
        <v>0.12218817840455801</v>
      </c>
      <c r="Y37" s="335">
        <f>$I37*IF($G37="Pickup", SUMIFS(NewEmisData!I:I, NewEmisData!$A:$A, "Pickup", NewEmisData!$B:$B, $A37, NewEmisData!$C:$C, $H37, NewEmisData!$D:$D, Y$2), SUMIFS(NewEmisData!I:I, NewEmisData!$A:$A, "LDV", NewEmisData!$B:$B, $A37, NewEmisData!$C:$C, $H37, NewEmisData!$D:$D, Y$2))</f>
        <v>7.3060825114572805E-2</v>
      </c>
      <c r="Z37" s="335">
        <f>$I37*IF($G37="Pickup", SUMIFS(NewEmisData!J:J, NewEmisData!$A:$A, "Pickup", NewEmisData!$B:$B, $A37, NewEmisData!$C:$C, $H37, NewEmisData!$D:$D, Z$2), SUMIFS(NewEmisData!J:J, NewEmisData!$A:$A, "LDV", NewEmisData!$B:$B, $A37, NewEmisData!$C:$C, $H37, NewEmisData!$D:$D, Z$2))</f>
        <v>5.3764321341730301E-2</v>
      </c>
      <c r="AA37" s="335">
        <f>$I37*IF($G37="Pickup", SUMIFS(NewEmisData!K:K, NewEmisData!$A:$A, "Pickup", NewEmisData!$B:$B, $A37, NewEmisData!$C:$C, $H37, NewEmisData!$D:$D, AA$2), SUMIFS(NewEmisData!K:K, NewEmisData!$A:$A, "LDV", NewEmisData!$B:$B, $A37, NewEmisData!$C:$C, $H37, NewEmisData!$D:$D, AA$2))</f>
        <v>4.5765873698397498E-2</v>
      </c>
      <c r="AB37" s="335">
        <f>$I37*IF($G37="Pickup", SUMIFS(NewEmisData!L:L, NewEmisData!$A:$A, "Pickup", NewEmisData!$B:$B, $A37, NewEmisData!$C:$C, $H37, NewEmisData!$D:$D, AB$2), SUMIFS(NewEmisData!L:L, NewEmisData!$A:$A, "LDV", NewEmisData!$B:$B, $A37, NewEmisData!$C:$C, $H37, NewEmisData!$D:$D, AB$2))</f>
        <v>4.3548109073897001E-2</v>
      </c>
      <c r="AC37" s="335">
        <f>$I37*IF($G37="Pickup", SUMIFS(NewEmisData!M:M, NewEmisData!$A:$A, "Pickup", NewEmisData!$B:$B, $A37, NewEmisData!$C:$C, $H37, NewEmisData!$D:$D, AC$2), SUMIFS(NewEmisData!M:M, NewEmisData!$A:$A, "LDV", NewEmisData!$B:$B, $A37, NewEmisData!$C:$C, $H37, NewEmisData!$D:$D, AC$2))</f>
        <v>4.24609775043936E-2</v>
      </c>
      <c r="AD37" s="335">
        <v>5.5587065527563068E-2</v>
      </c>
      <c r="AE37" s="335">
        <f>$I37*IF($G37="Pickup", SUMIFS(NewEmisData!E:E, NewEmisData!$A:$A, "Pickup", NewEmisData!$B:$B, $A37, NewEmisData!$C:$C, $H37, NewEmisData!$D:$D, AE$2), SUMIFS(NewEmisData!E:E, NewEmisData!$A:$A, "LDV", NewEmisData!$B:$B, $A37, NewEmisData!$C:$C, $H37, NewEmisData!$D:$D, AE$2))</f>
        <v>1.04747160569124E-2</v>
      </c>
      <c r="AF37" s="335">
        <f>$I37*IF($G37="Pickup", SUMIFS(NewEmisData!F:F, NewEmisData!$A:$A, "Pickup", NewEmisData!$B:$B, $A37, NewEmisData!$C:$C, $H37, NewEmisData!$D:$D, AF$2), SUMIFS(NewEmisData!F:F, NewEmisData!$A:$A, "LDV", NewEmisData!$B:$B, $A37, NewEmisData!$C:$C, $H37, NewEmisData!$D:$D, AF$2))</f>
        <v>9.9570764799691708E-3</v>
      </c>
      <c r="AG37" s="335">
        <f>$I37*IF($G37="Pickup", SUMIFS(NewEmisData!G:G, NewEmisData!$A:$A, "Pickup", NewEmisData!$B:$B, $A37, NewEmisData!$C:$C, $H37, NewEmisData!$D:$D, AG$2), SUMIFS(NewEmisData!G:G, NewEmisData!$A:$A, "LDV", NewEmisData!$B:$B, $A37, NewEmisData!$C:$C, $H37, NewEmisData!$D:$D, AG$2))</f>
        <v>6.4196648888919499E-3</v>
      </c>
      <c r="AH37" s="335">
        <f>$I37*IF($G37="Pickup", SUMIFS(NewEmisData!H:H, NewEmisData!$A:$A, "Pickup", NewEmisData!$B:$B, $A37, NewEmisData!$C:$C, $H37, NewEmisData!$D:$D, AH$2), SUMIFS(NewEmisData!H:H, NewEmisData!$A:$A, "LDV", NewEmisData!$B:$B, $A37, NewEmisData!$C:$C, $H37, NewEmisData!$D:$D, AH$2))</f>
        <v>5.45599526494426E-3</v>
      </c>
      <c r="AI37" s="335">
        <f>$I37*IF($G37="Pickup", SUMIFS(NewEmisData!I:I, NewEmisData!$A:$A, "Pickup", NewEmisData!$B:$B, $A37, NewEmisData!$C:$C, $H37, NewEmisData!$D:$D, AI$2), SUMIFS(NewEmisData!I:I, NewEmisData!$A:$A, "LDV", NewEmisData!$B:$B, $A37, NewEmisData!$C:$C, $H37, NewEmisData!$D:$D, AI$2))</f>
        <v>4.7175365225731996E-3</v>
      </c>
      <c r="AJ37" s="335">
        <f>$I37*IF($G37="Pickup", SUMIFS(NewEmisData!J:J, NewEmisData!$A:$A, "Pickup", NewEmisData!$B:$B, $A37, NewEmisData!$C:$C, $H37, NewEmisData!$D:$D, AJ$2), SUMIFS(NewEmisData!J:J, NewEmisData!$A:$A, "LDV", NewEmisData!$B:$B, $A37, NewEmisData!$C:$C, $H37, NewEmisData!$D:$D, AJ$2))</f>
        <v>4.3018391726363297E-3</v>
      </c>
      <c r="AK37" s="335">
        <f>$I37*IF($G37="Pickup", SUMIFS(NewEmisData!K:K, NewEmisData!$A:$A, "Pickup", NewEmisData!$B:$B, $A37, NewEmisData!$C:$C, $H37, NewEmisData!$D:$D, AK$2), SUMIFS(NewEmisData!K:K, NewEmisData!$A:$A, "LDV", NewEmisData!$B:$B, $A37, NewEmisData!$C:$C, $H37, NewEmisData!$D:$D, AK$2))</f>
        <v>4.1166816404986702E-3</v>
      </c>
      <c r="AL37" s="335">
        <f>$I37*IF($G37="Pickup", SUMIFS(NewEmisData!L:L, NewEmisData!$A:$A, "Pickup", NewEmisData!$B:$B, $A37, NewEmisData!$C:$C, $H37, NewEmisData!$D:$D, AL$2), SUMIFS(NewEmisData!L:L, NewEmisData!$A:$A, "LDV", NewEmisData!$B:$B, $A37, NewEmisData!$C:$C, $H37, NewEmisData!$D:$D, AL$2))</f>
        <v>4.0509726462172697E-3</v>
      </c>
      <c r="AM37" s="335">
        <f>$I37*IF($G37="Pickup", SUMIFS(NewEmisData!M:M, NewEmisData!$A:$A, "Pickup", NewEmisData!$B:$B, $A37, NewEmisData!$C:$C, $H37, NewEmisData!$D:$D, AM$2), SUMIFS(NewEmisData!M:M, NewEmisData!$A:$A, "LDV", NewEmisData!$B:$B, $A37, NewEmisData!$C:$C, $H37, NewEmisData!$D:$D, AM$2))</f>
        <v>4.0267596573162799E-3</v>
      </c>
      <c r="AN37" s="335">
        <v>1.3041984458904573E-3</v>
      </c>
      <c r="AO37" s="335">
        <f>$I37*IF($G37="Pickup", SUMIFS(NewEmisData!E:E, NewEmisData!$A:$A, "Pickup", NewEmisData!$B:$B, $A37, NewEmisData!$C:$C, $H37, NewEmisData!$D:$D, AO$2), SUMIFS(NewEmisData!E:E, NewEmisData!$A:$A, "LDV", NewEmisData!$B:$B, $A37, NewEmisData!$C:$C, $H37, NewEmisData!$D:$D, AO$2))</f>
        <v>0.112529836649977</v>
      </c>
      <c r="AP37" s="335">
        <f>$I37*IF($G37="Pickup", SUMIFS(NewEmisData!F:F, NewEmisData!$A:$A, "Pickup", NewEmisData!$B:$B, $A37, NewEmisData!$C:$C, $H37, NewEmisData!$D:$D, AP$2), SUMIFS(NewEmisData!F:F, NewEmisData!$A:$A, "LDV", NewEmisData!$B:$B, $A37, NewEmisData!$C:$C, $H37, NewEmisData!$D:$D, AP$2))</f>
        <v>0.103764807432247</v>
      </c>
      <c r="AQ37" s="335">
        <f>$I37*IF($G37="Pickup", SUMIFS(NewEmisData!G:G, NewEmisData!$A:$A, "Pickup", NewEmisData!$B:$B, $A37, NewEmisData!$C:$C, $H37, NewEmisData!$D:$D, AQ$2), SUMIFS(NewEmisData!G:G, NewEmisData!$A:$A, "LDV", NewEmisData!$B:$B, $A37, NewEmisData!$C:$C, $H37, NewEmisData!$D:$D, AQ$2))</f>
        <v>8.1904009889209095E-2</v>
      </c>
      <c r="AR37" s="335">
        <f>$I37*IF($G37="Pickup", SUMIFS(NewEmisData!H:H, NewEmisData!$A:$A, "Pickup", NewEmisData!$B:$B, $A37, NewEmisData!$C:$C, $H37, NewEmisData!$D:$D, AR$2), SUMIFS(NewEmisData!H:H, NewEmisData!$A:$A, "LDV", NewEmisData!$B:$B, $A37, NewEmisData!$C:$C, $H37, NewEmisData!$D:$D, AR$2))</f>
        <v>8.0372811122020202E-2</v>
      </c>
      <c r="AS37" s="335">
        <f>$I37*IF($G37="Pickup", SUMIFS(NewEmisData!I:I, NewEmisData!$A:$A, "Pickup", NewEmisData!$B:$B, $A37, NewEmisData!$C:$C, $H37, NewEmisData!$D:$D, AS$2), SUMIFS(NewEmisData!I:I, NewEmisData!$A:$A, "LDV", NewEmisData!$B:$B, $A37, NewEmisData!$C:$C, $H37, NewEmisData!$D:$D, AS$2))</f>
        <v>7.8826850839141593E-2</v>
      </c>
      <c r="AT37" s="335">
        <f>$I37*IF($G37="Pickup", SUMIFS(NewEmisData!J:J, NewEmisData!$A:$A, "Pickup", NewEmisData!$B:$B, $A37, NewEmisData!$C:$C, $H37, NewEmisData!$D:$D, AT$2), SUMIFS(NewEmisData!J:J, NewEmisData!$A:$A, "LDV", NewEmisData!$B:$B, $A37, NewEmisData!$C:$C, $H37, NewEmisData!$D:$D, AT$2))</f>
        <v>7.7629471627150906E-2</v>
      </c>
      <c r="AU37" s="335">
        <f>$I37*IF($G37="Pickup", SUMIFS(NewEmisData!K:K, NewEmisData!$A:$A, "Pickup", NewEmisData!$B:$B, $A37, NewEmisData!$C:$C, $H37, NewEmisData!$D:$D, AU$2), SUMIFS(NewEmisData!K:K, NewEmisData!$A:$A, "LDV", NewEmisData!$B:$B, $A37, NewEmisData!$C:$C, $H37, NewEmisData!$D:$D, AU$2))</f>
        <v>7.6869255276324197E-2</v>
      </c>
      <c r="AV37" s="335">
        <f>$I37*IF($G37="Pickup", SUMIFS(NewEmisData!L:L, NewEmisData!$A:$A, "Pickup", NewEmisData!$B:$B, $A37, NewEmisData!$C:$C, $H37, NewEmisData!$D:$D, AV$2), SUMIFS(NewEmisData!L:L, NewEmisData!$A:$A, "LDV", NewEmisData!$B:$B, $A37, NewEmisData!$C:$C, $H37, NewEmisData!$D:$D, AV$2))</f>
        <v>7.6489801218608905E-2</v>
      </c>
      <c r="AW37" s="335">
        <f>$I37*IF($G37="Pickup", SUMIFS(NewEmisData!M:M, NewEmisData!$A:$A, "Pickup", NewEmisData!$B:$B, $A37, NewEmisData!$C:$C, $H37, NewEmisData!$D:$D, AW$2), SUMIFS(NewEmisData!M:M, NewEmisData!$A:$A, "LDV", NewEmisData!$B:$B, $A37, NewEmisData!$C:$C, $H37, NewEmisData!$D:$D, AW$2))</f>
        <v>7.6275890012832595E-2</v>
      </c>
      <c r="AX37" s="335">
        <v>3.2948538923667892E-2</v>
      </c>
      <c r="AY37" s="335">
        <f>$I37*IF($G37="Pickup", SUMIFS(NewEmisData!E:E, NewEmisData!$A:$A, "Pickup", NewEmisData!$B:$B, $A37, NewEmisData!$C:$C, $H37, NewEmisData!$D:$D, AY$2), SUMIFS(NewEmisData!E:E, NewEmisData!$A:$A, "LDV", NewEmisData!$B:$B, $A37, NewEmisData!$C:$C, $H37, NewEmisData!$D:$D, AY$2))</f>
        <v>2.93140110896879E-2</v>
      </c>
      <c r="AZ37" s="335">
        <f>$I37*IF($G37="Pickup", SUMIFS(NewEmisData!F:F, NewEmisData!$A:$A, "Pickup", NewEmisData!$B:$B, $A37, NewEmisData!$C:$C, $H37, NewEmisData!$D:$D, AZ$2), SUMIFS(NewEmisData!F:F, NewEmisData!$A:$A, "LDV", NewEmisData!$B:$B, $A37, NewEmisData!$C:$C, $H37, NewEmisData!$D:$D, AZ$2))</f>
        <v>2.15603319614842E-2</v>
      </c>
      <c r="BA37" s="335">
        <f>$I37*IF($G37="Pickup", SUMIFS(NewEmisData!G:G, NewEmisData!$A:$A, "Pickup", NewEmisData!$B:$B, $A37, NewEmisData!$C:$C, $H37, NewEmisData!$D:$D, BA$2), SUMIFS(NewEmisData!G:G, NewEmisData!$A:$A, "LDV", NewEmisData!$B:$B, $A37, NewEmisData!$C:$C, $H37, NewEmisData!$D:$D, BA$2))</f>
        <v>1.61359542510712E-2</v>
      </c>
      <c r="BB37" s="335">
        <f>$I37*IF($G37="Pickup", SUMIFS(NewEmisData!H:H, NewEmisData!$A:$A, "Pickup", NewEmisData!$B:$B, $A37, NewEmisData!$C:$C, $H37, NewEmisData!$D:$D, BB$2), SUMIFS(NewEmisData!H:H, NewEmisData!$A:$A, "LDV", NewEmisData!$B:$B, $A37, NewEmisData!$C:$C, $H37, NewEmisData!$D:$D, BB$2))</f>
        <v>1.4781439172223E-2</v>
      </c>
      <c r="BC37" s="335">
        <f>$I37*IF($G37="Pickup", SUMIFS(NewEmisData!I:I, NewEmisData!$A:$A, "Pickup", NewEmisData!$B:$B, $A37, NewEmisData!$C:$C, $H37, NewEmisData!$D:$D, BC$2), SUMIFS(NewEmisData!I:I, NewEmisData!$A:$A, "LDV", NewEmisData!$B:$B, $A37, NewEmisData!$C:$C, $H37, NewEmisData!$D:$D, BC$2))</f>
        <v>1.3413837806436801E-2</v>
      </c>
      <c r="BD37" s="335">
        <f>$I37*IF($G37="Pickup", SUMIFS(NewEmisData!J:J, NewEmisData!$A:$A, "Pickup", NewEmisData!$B:$B, $A37, NewEmisData!$C:$C, $H37, NewEmisData!$D:$D, BD$2), SUMIFS(NewEmisData!J:J, NewEmisData!$A:$A, "LDV", NewEmisData!$B:$B, $A37, NewEmisData!$C:$C, $H37, NewEmisData!$D:$D, BD$2))</f>
        <v>1.2354573478352299E-2</v>
      </c>
      <c r="BE37" s="335">
        <f>$I37*IF($G37="Pickup", SUMIFS(NewEmisData!K:K, NewEmisData!$A:$A, "Pickup", NewEmisData!$B:$B, $A37, NewEmisData!$C:$C, $H37, NewEmisData!$D:$D, BE$2), SUMIFS(NewEmisData!K:K, NewEmisData!$A:$A, "LDV", NewEmisData!$B:$B, $A37, NewEmisData!$C:$C, $H37, NewEmisData!$D:$D, BE$2))</f>
        <v>1.16820653404197E-2</v>
      </c>
      <c r="BF37" s="335">
        <f>$I37*IF($G37="Pickup", SUMIFS(NewEmisData!L:L, NewEmisData!$A:$A, "Pickup", NewEmisData!$B:$B, $A37, NewEmisData!$C:$C, $H37, NewEmisData!$D:$D, BF$2), SUMIFS(NewEmisData!L:L, NewEmisData!$A:$A, "LDV", NewEmisData!$B:$B, $A37, NewEmisData!$C:$C, $H37, NewEmisData!$D:$D, BF$2))</f>
        <v>1.13463459698093E-2</v>
      </c>
      <c r="BG37" s="335">
        <f>$I37*IF($G37="Pickup", SUMIFS(NewEmisData!M:M, NewEmisData!$A:$A, "Pickup", NewEmisData!$B:$B, $A37, NewEmisData!$C:$C, $H37, NewEmisData!$D:$D, BG$2), SUMIFS(NewEmisData!M:M, NewEmisData!$A:$A, "LDV", NewEmisData!$B:$B, $A37, NewEmisData!$C:$C, $H37, NewEmisData!$D:$D, BG$2))</f>
        <v>1.1157149268450401E-2</v>
      </c>
      <c r="BH37" s="335">
        <v>6.6026126062260432E-3</v>
      </c>
      <c r="BI37" s="335">
        <f>$I37*IF($G37="Pickup", SUMIFS(NewEmisData!E:E, NewEmisData!$A:$A, "Pickup", NewEmisData!$B:$B, $A37, NewEmisData!$C:$C, $H37, NewEmisData!$D:$D, BI$2), SUMIFS(NewEmisData!E:E, NewEmisData!$A:$A, "LDV", NewEmisData!$B:$B, $A37, NewEmisData!$C:$C, $H37, NewEmisData!$D:$D, BI$2))</f>
        <v>7.7707306410078001</v>
      </c>
      <c r="BJ37" s="335">
        <f>$I37*IF($G37="Pickup", SUMIFS(NewEmisData!F:F, NewEmisData!$A:$A, "Pickup", NewEmisData!$B:$B, $A37, NewEmisData!$C:$C, $H37, NewEmisData!$D:$D, BJ$2), SUMIFS(NewEmisData!F:F, NewEmisData!$A:$A, "LDV", NewEmisData!$B:$B, $A37, NewEmisData!$C:$C, $H37, NewEmisData!$D:$D, BJ$2))</f>
        <v>4.4247869376442202</v>
      </c>
      <c r="BK37" s="335">
        <f>$I37*IF($G37="Pickup", SUMIFS(NewEmisData!G:G, NewEmisData!$A:$A, "Pickup", NewEmisData!$B:$B, $A37, NewEmisData!$C:$C, $H37, NewEmisData!$D:$D, BK$2), SUMIFS(NewEmisData!G:G, NewEmisData!$A:$A, "LDV", NewEmisData!$B:$B, $A37, NewEmisData!$C:$C, $H37, NewEmisData!$D:$D, BK$2))</f>
        <v>2.6540717659073501</v>
      </c>
      <c r="BL37" s="335">
        <f>$I37*IF($G37="Pickup", SUMIFS(NewEmisData!H:H, NewEmisData!$A:$A, "Pickup", NewEmisData!$B:$B, $A37, NewEmisData!$C:$C, $H37, NewEmisData!$D:$D, BL$2), SUMIFS(NewEmisData!H:H, NewEmisData!$A:$A, "LDV", NewEmisData!$B:$B, $A37, NewEmisData!$C:$C, $H37, NewEmisData!$D:$D, BL$2))</f>
        <v>2.0604732381170998</v>
      </c>
      <c r="BM37" s="335">
        <f>$I37*IF($G37="Pickup", SUMIFS(NewEmisData!I:I, NewEmisData!$A:$A, "Pickup", NewEmisData!$B:$B, $A37, NewEmisData!$C:$C, $H37, NewEmisData!$D:$D, BM$2), SUMIFS(NewEmisData!I:I, NewEmisData!$A:$A, "LDV", NewEmisData!$B:$B, $A37, NewEmisData!$C:$C, $H37, NewEmisData!$D:$D, BM$2))</f>
        <v>1.4768702583128299</v>
      </c>
      <c r="BN37" s="335">
        <f>$I37*IF($G37="Pickup", SUMIFS(NewEmisData!J:J, NewEmisData!$A:$A, "Pickup", NewEmisData!$B:$B, $A37, NewEmisData!$C:$C, $H37, NewEmisData!$D:$D, BN$2), SUMIFS(NewEmisData!J:J, NewEmisData!$A:$A, "LDV", NewEmisData!$B:$B, $A37, NewEmisData!$C:$C, $H37, NewEmisData!$D:$D, BN$2))</f>
        <v>1.1597745551704699</v>
      </c>
      <c r="BO37" s="335">
        <f>$I37*IF($G37="Pickup", SUMIFS(NewEmisData!K:K, NewEmisData!$A:$A, "Pickup", NewEmisData!$B:$B, $A37, NewEmisData!$C:$C, $H37, NewEmisData!$D:$D, BO$2), SUMIFS(NewEmisData!K:K, NewEmisData!$A:$A, "LDV", NewEmisData!$B:$B, $A37, NewEmisData!$C:$C, $H37, NewEmisData!$D:$D, BO$2))</f>
        <v>1.01795642585422</v>
      </c>
      <c r="BP37" s="335">
        <f>$I37*IF($G37="Pickup", SUMIFS(NewEmisData!L:L, NewEmisData!$A:$A, "Pickup", NewEmisData!$B:$B, $A37, NewEmisData!$C:$C, $H37, NewEmisData!$D:$D, BP$2), SUMIFS(NewEmisData!L:L, NewEmisData!$A:$A, "LDV", NewEmisData!$B:$B, $A37, NewEmisData!$C:$C, $H37, NewEmisData!$D:$D, BP$2))</f>
        <v>0.97243111781319103</v>
      </c>
      <c r="BQ37" s="335">
        <f>$I37*IF($G37="Pickup", SUMIFS(NewEmisData!M:M, NewEmisData!$A:$A, "Pickup", NewEmisData!$B:$B, $A37, NewEmisData!$C:$C, $H37, NewEmisData!$D:$D, BQ$2), SUMIFS(NewEmisData!M:M, NewEmisData!$A:$A, "LDV", NewEmisData!$B:$B, $A37, NewEmisData!$C:$C, $H37, NewEmisData!$D:$D, BQ$2))</f>
        <v>0.94396289100680397</v>
      </c>
      <c r="BR37" s="335">
        <v>1.5622001678221484</v>
      </c>
      <c r="BS37" s="335">
        <f>$I37*IF($G37="Pickup", SUMIFS(NewEmisData!E:E, NewEmisData!$A:$A, "Pickup", NewEmisData!$B:$B, $A37, NewEmisData!$C:$C, $H37, NewEmisData!$D:$D, BS$2), SUMIFS(NewEmisData!E:E, NewEmisData!$A:$A, "LDV", NewEmisData!$B:$B, $A37, NewEmisData!$C:$C, $H37, NewEmisData!$D:$D, BS$2))</f>
        <v>0.868939523792984</v>
      </c>
      <c r="BT37" s="335">
        <f>$I37*IF($G37="Pickup", SUMIFS(NewEmisData!F:F, NewEmisData!$A:$A, "Pickup", NewEmisData!$B:$B, $A37, NewEmisData!$C:$C, $H37, NewEmisData!$D:$D, BT$2), SUMIFS(NewEmisData!F:F, NewEmisData!$A:$A, "LDV", NewEmisData!$B:$B, $A37, NewEmisData!$C:$C, $H37, NewEmisData!$D:$D, BT$2))</f>
        <v>0.46984846516954898</v>
      </c>
      <c r="BU37" s="335">
        <f>$I37*IF($G37="Pickup", SUMIFS(NewEmisData!G:G, NewEmisData!$A:$A, "Pickup", NewEmisData!$B:$B, $A37, NewEmisData!$C:$C, $H37, NewEmisData!$D:$D, BU$2), SUMIFS(NewEmisData!G:G, NewEmisData!$A:$A, "LDV", NewEmisData!$B:$B, $A37, NewEmisData!$C:$C, $H37, NewEmisData!$D:$D, BU$2))</f>
        <v>0.25380786816335299</v>
      </c>
      <c r="BV37" s="335">
        <f>$I37*IF($G37="Pickup", SUMIFS(NewEmisData!H:H, NewEmisData!$A:$A, "Pickup", NewEmisData!$B:$B, $A37, NewEmisData!$C:$C, $H37, NewEmisData!$D:$D, BV$2), SUMIFS(NewEmisData!H:H, NewEmisData!$A:$A, "LDV", NewEmisData!$B:$B, $A37, NewEmisData!$C:$C, $H37, NewEmisData!$D:$D, BV$2))</f>
        <v>0.20500079484657399</v>
      </c>
      <c r="BW37" s="335">
        <f>$I37*IF($G37="Pickup", SUMIFS(NewEmisData!I:I, NewEmisData!$A:$A, "Pickup", NewEmisData!$B:$B, $A37, NewEmisData!$C:$C, $H37, NewEmisData!$D:$D, BW$2), SUMIFS(NewEmisData!I:I, NewEmisData!$A:$A, "LDV", NewEmisData!$B:$B, $A37, NewEmisData!$C:$C, $H37, NewEmisData!$D:$D, BW$2))</f>
        <v>0.15182918417959501</v>
      </c>
      <c r="BX37" s="335">
        <f>$I37*IF($G37="Pickup", SUMIFS(NewEmisData!J:J, NewEmisData!$A:$A, "Pickup", NewEmisData!$B:$B, $A37, NewEmisData!$C:$C, $H37, NewEmisData!$D:$D, BX$2), SUMIFS(NewEmisData!J:J, NewEmisData!$A:$A, "LDV", NewEmisData!$B:$B, $A37, NewEmisData!$C:$C, $H37, NewEmisData!$D:$D, BX$2))</f>
        <v>0.12865137268893501</v>
      </c>
      <c r="BY37" s="335">
        <f>$I37*IF($G37="Pickup", SUMIFS(NewEmisData!K:K, NewEmisData!$A:$A, "Pickup", NewEmisData!$B:$B, $A37, NewEmisData!$C:$C, $H37, NewEmisData!$D:$D, BY$2), SUMIFS(NewEmisData!K:K, NewEmisData!$A:$A, "LDV", NewEmisData!$B:$B, $A37, NewEmisData!$C:$C, $H37, NewEmisData!$D:$D, BY$2))</f>
        <v>0.11591502454704899</v>
      </c>
      <c r="BZ37" s="335">
        <f>$I37*IF($G37="Pickup", SUMIFS(NewEmisData!L:L, NewEmisData!$A:$A, "Pickup", NewEmisData!$B:$B, $A37, NewEmisData!$C:$C, $H37, NewEmisData!$D:$D, BZ$2), SUMIFS(NewEmisData!L:L, NewEmisData!$A:$A, "LDV", NewEmisData!$B:$B, $A37, NewEmisData!$C:$C, $H37, NewEmisData!$D:$D, BZ$2))</f>
        <v>0.110951334785302</v>
      </c>
      <c r="CA37" s="335">
        <f>$I37*IF($G37="Pickup", SUMIFS(NewEmisData!M:M, NewEmisData!$A:$A, "Pickup", NewEmisData!$B:$B, $A37, NewEmisData!$C:$C, $H37, NewEmisData!$D:$D, CA$2), SUMIFS(NewEmisData!M:M, NewEmisData!$A:$A, "LDV", NewEmisData!$B:$B, $A37, NewEmisData!$C:$C, $H37, NewEmisData!$D:$D, CA$2))</f>
        <v>0.10699337260583799</v>
      </c>
      <c r="CB37" s="335">
        <v>0.11295846897695311</v>
      </c>
      <c r="CC37" s="335">
        <f>$I37*IF($G37="Pickup", SUMIFS(NewEmisData!E:E, NewEmisData!$A:$A, "Pickup", NewEmisData!$B:$B, $A37, NewEmisData!$C:$C, $H37, NewEmisData!$D:$D, CC$2), SUMIFS(NewEmisData!E:E, NewEmisData!$A:$A, "LDV", NewEmisData!$B:$B, $A37, NewEmisData!$C:$C, $H37, NewEmisData!$D:$D, CC$2))</f>
        <v>5.1125583760404797E-2</v>
      </c>
      <c r="CD37" s="335">
        <f>$I37*IF($G37="Pickup", SUMIFS(NewEmisData!F:F, NewEmisData!$A:$A, "Pickup", NewEmisData!$B:$B, $A37, NewEmisData!$C:$C, $H37, NewEmisData!$D:$D, CD$2), SUMIFS(NewEmisData!F:F, NewEmisData!$A:$A, "LDV", NewEmisData!$B:$B, $A37, NewEmisData!$C:$C, $H37, NewEmisData!$D:$D, CD$2))</f>
        <v>3.7154393856404101E-2</v>
      </c>
      <c r="CE37" s="335">
        <f>$I37*IF($G37="Pickup", SUMIFS(NewEmisData!G:G, NewEmisData!$A:$A, "Pickup", NewEmisData!$B:$B, $A37, NewEmisData!$C:$C, $H37, NewEmisData!$D:$D, CE$2), SUMIFS(NewEmisData!G:G, NewEmisData!$A:$A, "LDV", NewEmisData!$B:$B, $A37, NewEmisData!$C:$C, $H37, NewEmisData!$D:$D, CE$2))</f>
        <v>2.8853651309577E-2</v>
      </c>
      <c r="CF37" s="335">
        <f>$I37*IF($G37="Pickup", SUMIFS(NewEmisData!H:H, NewEmisData!$A:$A, "Pickup", NewEmisData!$B:$B, $A37, NewEmisData!$C:$C, $H37, NewEmisData!$D:$D, CF$2), SUMIFS(NewEmisData!H:H, NewEmisData!$A:$A, "LDV", NewEmisData!$B:$B, $A37, NewEmisData!$C:$C, $H37, NewEmisData!$D:$D, CF$2))</f>
        <v>2.7537520644524499E-2</v>
      </c>
      <c r="CG37" s="335">
        <f>$I37*IF($G37="Pickup", SUMIFS(NewEmisData!I:I, NewEmisData!$A:$A, "Pickup", NewEmisData!$B:$B, $A37, NewEmisData!$C:$C, $H37, NewEmisData!$D:$D, CG$2), SUMIFS(NewEmisData!I:I, NewEmisData!$A:$A, "LDV", NewEmisData!$B:$B, $A37, NewEmisData!$C:$C, $H37, NewEmisData!$D:$D, CG$2))</f>
        <v>2.6666633761740999E-2</v>
      </c>
      <c r="CH37" s="335">
        <f>$I37*IF($G37="Pickup", SUMIFS(NewEmisData!J:J, NewEmisData!$A:$A, "Pickup", NewEmisData!$B:$B, $A37, NewEmisData!$C:$C, $H37, NewEmisData!$D:$D, CH$2), SUMIFS(NewEmisData!J:J, NewEmisData!$A:$A, "LDV", NewEmisData!$B:$B, $A37, NewEmisData!$C:$C, $H37, NewEmisData!$D:$D, CH$2))</f>
        <v>2.5980348711507999E-2</v>
      </c>
      <c r="CI37" s="335">
        <f>$I37*IF($G37="Pickup", SUMIFS(NewEmisData!K:K, NewEmisData!$A:$A, "Pickup", NewEmisData!$B:$B, $A37, NewEmisData!$C:$C, $H37, NewEmisData!$D:$D, CI$2), SUMIFS(NewEmisData!K:K, NewEmisData!$A:$A, "LDV", NewEmisData!$B:$B, $A37, NewEmisData!$C:$C, $H37, NewEmisData!$D:$D, CI$2))</f>
        <v>2.5978185303944301E-2</v>
      </c>
      <c r="CJ37" s="335">
        <f>$I37*IF($G37="Pickup", SUMIFS(NewEmisData!L:L, NewEmisData!$A:$A, "Pickup", NewEmisData!$B:$B, $A37, NewEmisData!$C:$C, $H37, NewEmisData!$D:$D, CJ$2), SUMIFS(NewEmisData!L:L, NewEmisData!$A:$A, "LDV", NewEmisData!$B:$B, $A37, NewEmisData!$C:$C, $H37, NewEmisData!$D:$D, CJ$2))</f>
        <v>2.5977588735828699E-2</v>
      </c>
      <c r="CK37" s="335">
        <f>$I37*IF($G37="Pickup", SUMIFS(NewEmisData!M:M, NewEmisData!$A:$A, "Pickup", NewEmisData!$B:$B, $A37, NewEmisData!$C:$C, $H37, NewEmisData!$D:$D, CK$2), SUMIFS(NewEmisData!M:M, NewEmisData!$A:$A, "LDV", NewEmisData!$B:$B, $A37, NewEmisData!$C:$C, $H37, NewEmisData!$D:$D, CK$2))</f>
        <v>2.5976994364069798E-2</v>
      </c>
      <c r="CL37" s="335">
        <v>2.0846549246249676E-2</v>
      </c>
      <c r="CM37" s="335">
        <f>$I37*IF($G37="Pickup", SUMIFS(NewEmisData!E:E, NewEmisData!$A:$A, "Pickup", NewEmisData!$B:$B, $A37, NewEmisData!$C:$C, $H37, NewEmisData!$D:$D, CM$2), SUMIFS(NewEmisData!E:E, NewEmisData!$A:$A, "LDV", NewEmisData!$B:$B, $A37, NewEmisData!$C:$C, $H37, NewEmisData!$D:$D, CM$2))</f>
        <v>2.2752592498671498E-2</v>
      </c>
      <c r="CN37" s="335">
        <f>$I37*IF($G37="Pickup", SUMIFS(NewEmisData!F:F, NewEmisData!$A:$A, "Pickup", NewEmisData!$B:$B, $A37, NewEmisData!$C:$C, $H37, NewEmisData!$D:$D, CN$2), SUMIFS(NewEmisData!F:F, NewEmisData!$A:$A, "LDV", NewEmisData!$B:$B, $A37, NewEmisData!$C:$C, $H37, NewEmisData!$D:$D, CN$2))</f>
        <v>1.4156662086893E-2</v>
      </c>
      <c r="CO37" s="335">
        <f>$I37*IF($G37="Pickup", SUMIFS(NewEmisData!G:G, NewEmisData!$A:$A, "Pickup", NewEmisData!$B:$B, $A37, NewEmisData!$C:$C, $H37, NewEmisData!$D:$D, CO$2), SUMIFS(NewEmisData!G:G, NewEmisData!$A:$A, "LDV", NewEmisData!$B:$B, $A37, NewEmisData!$C:$C, $H37, NewEmisData!$D:$D, CO$2))</f>
        <v>9.29628541682684E-3</v>
      </c>
      <c r="CP37" s="335">
        <f>$I37*IF($G37="Pickup", SUMIFS(NewEmisData!H:H, NewEmisData!$A:$A, "Pickup", NewEmisData!$B:$B, $A37, NewEmisData!$C:$C, $H37, NewEmisData!$D:$D, CP$2), SUMIFS(NewEmisData!H:H, NewEmisData!$A:$A, "LDV", NewEmisData!$B:$B, $A37, NewEmisData!$C:$C, $H37, NewEmisData!$D:$D, CP$2))</f>
        <v>7.6962231490179996E-3</v>
      </c>
      <c r="CQ37" s="335">
        <f>$I37*IF($G37="Pickup", SUMIFS(NewEmisData!I:I, NewEmisData!$A:$A, "Pickup", NewEmisData!$B:$B, $A37, NewEmisData!$C:$C, $H37, NewEmisData!$D:$D, CQ$2), SUMIFS(NewEmisData!I:I, NewEmisData!$A:$A, "LDV", NewEmisData!$B:$B, $A37, NewEmisData!$C:$C, $H37, NewEmisData!$D:$D, CQ$2))</f>
        <v>6.9434858281499498E-3</v>
      </c>
      <c r="CR37" s="335">
        <f>$I37*IF($G37="Pickup", SUMIFS(NewEmisData!J:J, NewEmisData!$A:$A, "Pickup", NewEmisData!$B:$B, $A37, NewEmisData!$C:$C, $H37, NewEmisData!$D:$D, CR$2), SUMIFS(NewEmisData!J:J, NewEmisData!$A:$A, "LDV", NewEmisData!$B:$B, $A37, NewEmisData!$C:$C, $H37, NewEmisData!$D:$D, CR$2))</f>
        <v>6.6235501686008101E-3</v>
      </c>
      <c r="CS37" s="335">
        <f>$I37*IF($G37="Pickup", SUMIFS(NewEmisData!K:K, NewEmisData!$A:$A, "Pickup", NewEmisData!$B:$B, $A37, NewEmisData!$C:$C, $H37, NewEmisData!$D:$D, CS$2), SUMIFS(NewEmisData!K:K, NewEmisData!$A:$A, "LDV", NewEmisData!$B:$B, $A37, NewEmisData!$C:$C, $H37, NewEmisData!$D:$D, CS$2))</f>
        <v>6.5909545130035602E-3</v>
      </c>
      <c r="CT37" s="335">
        <f>$I37*IF($G37="Pickup", SUMIFS(NewEmisData!L:L, NewEmisData!$A:$A, "Pickup", NewEmisData!$B:$B, $A37, NewEmisData!$C:$C, $H37, NewEmisData!$D:$D, CT$2), SUMIFS(NewEmisData!L:L, NewEmisData!$A:$A, "LDV", NewEmisData!$B:$B, $A37, NewEmisData!$C:$C, $H37, NewEmisData!$D:$D, CT$2))</f>
        <v>6.5377802107072303E-3</v>
      </c>
      <c r="CU37" s="335">
        <f>$I37*IF($G37="Pickup", SUMIFS(NewEmisData!M:M, NewEmisData!$A:$A, "Pickup", NewEmisData!$B:$B, $A37, NewEmisData!$C:$C, $H37, NewEmisData!$D:$D, CU$2), SUMIFS(NewEmisData!M:M, NewEmisData!$A:$A, "LDV", NewEmisData!$B:$B, $A37, NewEmisData!$C:$C, $H37, NewEmisData!$D:$D, CU$2))</f>
        <v>6.5374275690386098E-3</v>
      </c>
      <c r="CV37" s="335">
        <v>5.2030687941242611E-3</v>
      </c>
      <c r="CW37" s="335">
        <v>3.0448046675121709E-3</v>
      </c>
      <c r="CX37" s="335">
        <v>1.8865908720768221E-3</v>
      </c>
      <c r="CY37" s="335">
        <v>1.5570268485524494E-3</v>
      </c>
      <c r="CZ37" s="335">
        <v>1.2432183416122382E-3</v>
      </c>
      <c r="DA37" s="335">
        <v>9.252251866281976E-4</v>
      </c>
      <c r="DB37" s="335">
        <v>7.2309456596024934E-4</v>
      </c>
      <c r="DC37" s="335">
        <v>6.8940706870607876E-4</v>
      </c>
      <c r="DD37" s="335">
        <v>6.844148428615973E-4</v>
      </c>
      <c r="DE37" s="335">
        <v>6.8634617396886091E-4</v>
      </c>
      <c r="DF37" s="335">
        <v>6.8634617396886091E-4</v>
      </c>
      <c r="DG37" s="335">
        <f>$I37*IF($G37="Pickup", SUMIFS(NewEmisData!E:E, NewEmisData!$A:$A, "Pickup", NewEmisData!$B:$B, $A37, NewEmisData!$C:$C, $H37, NewEmisData!$D:$D, DG$2), SUMIFS(NewEmisData!E:E, NewEmisData!$A:$A, "LDV", NewEmisData!$B:$B, $A37, NewEmisData!$C:$C, $H37, NewEmisData!$D:$D, DG$2))</f>
        <v>0</v>
      </c>
      <c r="DH37" s="335">
        <f>$I37*IF($G37="Pickup", SUMIFS(NewEmisData!F:F, NewEmisData!$A:$A, "Pickup", NewEmisData!$B:$B, $A37, NewEmisData!$C:$C, $H37, NewEmisData!$D:$D, DH$2), SUMIFS(NewEmisData!F:F, NewEmisData!$A:$A, "LDV", NewEmisData!$B:$B, $A37, NewEmisData!$C:$C, $H37, NewEmisData!$D:$D, DH$2))</f>
        <v>0</v>
      </c>
      <c r="DI37" s="335">
        <f>$I37*IF($G37="Pickup", SUMIFS(NewEmisData!G:G, NewEmisData!$A:$A, "Pickup", NewEmisData!$B:$B, $A37, NewEmisData!$C:$C, $H37, NewEmisData!$D:$D, DI$2), SUMIFS(NewEmisData!G:G, NewEmisData!$A:$A, "LDV", NewEmisData!$B:$B, $A37, NewEmisData!$C:$C, $H37, NewEmisData!$D:$D, DI$2))</f>
        <v>0</v>
      </c>
      <c r="DJ37" s="335">
        <f>$I37*IF($G37="Pickup", SUMIFS(NewEmisData!H:H, NewEmisData!$A:$A, "Pickup", NewEmisData!$B:$B, $A37, NewEmisData!$C:$C, $H37, NewEmisData!$D:$D, DJ$2), SUMIFS(NewEmisData!H:H, NewEmisData!$A:$A, "LDV", NewEmisData!$B:$B, $A37, NewEmisData!$C:$C, $H37, NewEmisData!$D:$D, DJ$2))</f>
        <v>0</v>
      </c>
      <c r="DK37" s="335">
        <f>$I37*IF($G37="Pickup", SUMIFS(NewEmisData!I:I, NewEmisData!$A:$A, "Pickup", NewEmisData!$B:$B, $A37, NewEmisData!$C:$C, $H37, NewEmisData!$D:$D, DK$2), SUMIFS(NewEmisData!I:I, NewEmisData!$A:$A, "LDV", NewEmisData!$B:$B, $A37, NewEmisData!$C:$C, $H37, NewEmisData!$D:$D, DK$2))</f>
        <v>0</v>
      </c>
      <c r="DL37" s="335">
        <f>$I37*IF($G37="Pickup", SUMIFS(NewEmisData!J:J, NewEmisData!$A:$A, "Pickup", NewEmisData!$B:$B, $A37, NewEmisData!$C:$C, $H37, NewEmisData!$D:$D, DL$2), SUMIFS(NewEmisData!J:J, NewEmisData!$A:$A, "LDV", NewEmisData!$B:$B, $A37, NewEmisData!$C:$C, $H37, NewEmisData!$D:$D, DL$2))</f>
        <v>0</v>
      </c>
      <c r="DM37" s="335">
        <f>$I37*IF($G37="Pickup", SUMIFS(NewEmisData!K:K, NewEmisData!$A:$A, "Pickup", NewEmisData!$B:$B, $A37, NewEmisData!$C:$C, $H37, NewEmisData!$D:$D, DM$2), SUMIFS(NewEmisData!K:K, NewEmisData!$A:$A, "LDV", NewEmisData!$B:$B, $A37, NewEmisData!$C:$C, $H37, NewEmisData!$D:$D, DM$2))</f>
        <v>0</v>
      </c>
      <c r="DN37" s="335">
        <f>$I37*IF($G37="Pickup", SUMIFS(NewEmisData!L:L, NewEmisData!$A:$A, "Pickup", NewEmisData!$B:$B, $A37, NewEmisData!$C:$C, $H37, NewEmisData!$D:$D, DN$2), SUMIFS(NewEmisData!L:L, NewEmisData!$A:$A, "LDV", NewEmisData!$B:$B, $A37, NewEmisData!$C:$C, $H37, NewEmisData!$D:$D, DN$2))</f>
        <v>0</v>
      </c>
      <c r="DO37" s="335">
        <f>$I37*IF($G37="Pickup", SUMIFS(NewEmisData!M:M, NewEmisData!$A:$A, "Pickup", NewEmisData!$B:$B, $A37, NewEmisData!$C:$C, $H37, NewEmisData!$D:$D, DO$2), SUMIFS(NewEmisData!M:M, NewEmisData!$A:$A, "LDV", NewEmisData!$B:$B, $A37, NewEmisData!$C:$C, $H37, NewEmisData!$D:$D, DO$2))</f>
        <v>0</v>
      </c>
      <c r="DP37" s="335">
        <v>1.3868757746550878E-3</v>
      </c>
      <c r="DQ37" s="335">
        <f>$I37*IF($G37="Pickup", SUMIFS(NewEmisData!E:E, NewEmisData!$A:$A, "Pickup", NewEmisData!$B:$B, $A37, NewEmisData!$C:$C, $H37, NewEmisData!$D:$D, DQ$2), SUMIFS(NewEmisData!E:E, NewEmisData!$A:$A, "LDV", NewEmisData!$B:$B, $A37, NewEmisData!$C:$C, $H37, NewEmisData!$D:$D, DQ$2))</f>
        <v>1.7231430999334701E-2</v>
      </c>
      <c r="DR37" s="335">
        <f>$I37*IF($G37="Pickup", SUMIFS(NewEmisData!F:F, NewEmisData!$A:$A, "Pickup", NewEmisData!$B:$B, $A37, NewEmisData!$C:$C, $H37, NewEmisData!$D:$D, DR$2), SUMIFS(NewEmisData!F:F, NewEmisData!$A:$A, "LDV", NewEmisData!$B:$B, $A37, NewEmisData!$C:$C, $H37, NewEmisData!$D:$D, DR$2))</f>
        <v>8.9963646277585099E-3</v>
      </c>
      <c r="DS37" s="335">
        <f>$I37*IF($G37="Pickup", SUMIFS(NewEmisData!G:G, NewEmisData!$A:$A, "Pickup", NewEmisData!$B:$B, $A37, NewEmisData!$C:$C, $H37, NewEmisData!$D:$D, DS$2), SUMIFS(NewEmisData!G:G, NewEmisData!$A:$A, "LDV", NewEmisData!$B:$B, $A37, NewEmisData!$C:$C, $H37, NewEmisData!$D:$D, DS$2))</f>
        <v>5.6961522615022698E-3</v>
      </c>
      <c r="DT37" s="335">
        <f>$I37*IF($G37="Pickup", SUMIFS(NewEmisData!H:H, NewEmisData!$A:$A, "Pickup", NewEmisData!$B:$B, $A37, NewEmisData!$C:$C, $H37, NewEmisData!$D:$D, DT$2), SUMIFS(NewEmisData!H:H, NewEmisData!$A:$A, "LDV", NewEmisData!$B:$B, $A37, NewEmisData!$C:$C, $H37, NewEmisData!$D:$D, DT$2))</f>
        <v>4.3151143502781096E-3</v>
      </c>
      <c r="DU37" s="335">
        <f>$I37*IF($G37="Pickup", SUMIFS(NewEmisData!I:I, NewEmisData!$A:$A, "Pickup", NewEmisData!$B:$B, $A37, NewEmisData!$C:$C, $H37, NewEmisData!$D:$D, DU$2), SUMIFS(NewEmisData!I:I, NewEmisData!$A:$A, "LDV", NewEmisData!$B:$B, $A37, NewEmisData!$C:$C, $H37, NewEmisData!$D:$D, DU$2))</f>
        <v>3.35028978849721E-3</v>
      </c>
      <c r="DV37" s="335">
        <f>$I37*IF($G37="Pickup", SUMIFS(NewEmisData!J:J, NewEmisData!$A:$A, "Pickup", NewEmisData!$B:$B, $A37, NewEmisData!$C:$C, $H37, NewEmisData!$D:$D, DV$2), SUMIFS(NewEmisData!J:J, NewEmisData!$A:$A, "LDV", NewEmisData!$B:$B, $A37, NewEmisData!$C:$C, $H37, NewEmisData!$D:$D, DV$2))</f>
        <v>2.9288858721300301E-3</v>
      </c>
      <c r="DW37" s="335">
        <f>$I37*IF($G37="Pickup", SUMIFS(NewEmisData!K:K, NewEmisData!$A:$A, "Pickup", NewEmisData!$B:$B, $A37, NewEmisData!$C:$C, $H37, NewEmisData!$D:$D, DW$2), SUMIFS(NewEmisData!K:K, NewEmisData!$A:$A, "LDV", NewEmisData!$B:$B, $A37, NewEmisData!$C:$C, $H37, NewEmisData!$D:$D, DW$2))</f>
        <v>2.6889748661232601E-3</v>
      </c>
      <c r="DX37" s="335">
        <f>$I37*IF($G37="Pickup", SUMIFS(NewEmisData!L:L, NewEmisData!$A:$A, "Pickup", NewEmisData!$B:$B, $A37, NewEmisData!$C:$C, $H37, NewEmisData!$D:$D, DX$2), SUMIFS(NewEmisData!L:L, NewEmisData!$A:$A, "LDV", NewEmisData!$B:$B, $A37, NewEmisData!$C:$C, $H37, NewEmisData!$D:$D, DX$2))</f>
        <v>2.6131014849391301E-3</v>
      </c>
      <c r="DY37" s="335">
        <f>$I37*IF($G37="Pickup", SUMIFS(NewEmisData!M:M, NewEmisData!$A:$A, "Pickup", NewEmisData!$B:$B, $A37, NewEmisData!$C:$C, $H37, NewEmisData!$D:$D, DY$2), SUMIFS(NewEmisData!M:M, NewEmisData!$A:$A, "LDV", NewEmisData!$B:$B, $A37, NewEmisData!$C:$C, $H37, NewEmisData!$D:$D, DY$2))</f>
        <v>2.5757099053792102E-3</v>
      </c>
      <c r="DZ37" s="335">
        <v>4.3350573081854527E-3</v>
      </c>
      <c r="EA37" s="335">
        <f t="shared" si="2"/>
        <v>605.35194063093002</v>
      </c>
      <c r="EB37" s="335">
        <f t="shared" si="3"/>
        <v>575.43677827742204</v>
      </c>
      <c r="EC37" s="335">
        <f t="shared" si="4"/>
        <v>447.50306541281799</v>
      </c>
      <c r="ED37" s="335">
        <f t="shared" si="5"/>
        <v>380.32748601406797</v>
      </c>
      <c r="EE37" s="335">
        <f t="shared" si="6"/>
        <v>328.8508655947</v>
      </c>
      <c r="EF37" s="335">
        <f t="shared" si="7"/>
        <v>299.87343037562698</v>
      </c>
      <c r="EG37" s="335">
        <f t="shared" si="8"/>
        <v>286.96645721008798</v>
      </c>
      <c r="EH37" s="335">
        <f t="shared" si="9"/>
        <v>282.38592098475101</v>
      </c>
      <c r="EI37" s="335">
        <f t="shared" si="10"/>
        <v>280.69816184937503</v>
      </c>
      <c r="EJ37" s="335">
        <f t="shared" si="11"/>
        <v>0.20692409258864139</v>
      </c>
      <c r="EK37" s="335">
        <f t="shared" si="12"/>
        <v>0.73999493628111201</v>
      </c>
      <c r="EL37" s="335">
        <f t="shared" si="13"/>
        <v>0.35335240075773999</v>
      </c>
      <c r="EM37" s="335">
        <f t="shared" si="14"/>
        <v>0.18897755292818599</v>
      </c>
      <c r="EN37" s="335">
        <f t="shared" si="15"/>
        <v>0.12218817840455801</v>
      </c>
      <c r="EO37" s="335">
        <f t="shared" si="16"/>
        <v>7.3060825114572805E-2</v>
      </c>
      <c r="EP37" s="335">
        <f t="shared" si="17"/>
        <v>5.3764321341730301E-2</v>
      </c>
      <c r="EQ37" s="335">
        <f t="shared" si="18"/>
        <v>4.5765873698397498E-2</v>
      </c>
      <c r="ER37" s="335">
        <f t="shared" si="19"/>
        <v>4.3548109073897001E-2</v>
      </c>
      <c r="ES37" s="335">
        <f t="shared" si="20"/>
        <v>4.24609775043936E-2</v>
      </c>
      <c r="ET37" s="335">
        <f t="shared" si="21"/>
        <v>5.5587065527563068E-2</v>
      </c>
      <c r="EU37" s="335">
        <f t="shared" si="22"/>
        <v>1.04747160569124E-2</v>
      </c>
      <c r="EV37" s="335">
        <f t="shared" si="23"/>
        <v>9.9570764799691708E-3</v>
      </c>
      <c r="EW37" s="335">
        <f t="shared" si="24"/>
        <v>6.4196648888919499E-3</v>
      </c>
      <c r="EX37" s="335">
        <f t="shared" si="25"/>
        <v>5.45599526494426E-3</v>
      </c>
      <c r="EY37" s="335">
        <f t="shared" si="26"/>
        <v>4.7175365225731996E-3</v>
      </c>
      <c r="EZ37" s="335">
        <f t="shared" si="27"/>
        <v>4.3018391726363297E-3</v>
      </c>
      <c r="FA37" s="335">
        <f t="shared" si="28"/>
        <v>4.1166816404986702E-3</v>
      </c>
      <c r="FB37" s="335">
        <f t="shared" si="29"/>
        <v>4.0509726462172697E-3</v>
      </c>
      <c r="FC37" s="335">
        <f t="shared" si="30"/>
        <v>4.0267596573162799E-3</v>
      </c>
      <c r="FD37" s="335">
        <f t="shared" si="31"/>
        <v>1.3041984458904573E-3</v>
      </c>
      <c r="FE37" s="335">
        <f t="shared" si="32"/>
        <v>0.112529836649977</v>
      </c>
      <c r="FF37" s="335">
        <f t="shared" si="33"/>
        <v>0.103764807432247</v>
      </c>
      <c r="FG37" s="335">
        <f t="shared" si="34"/>
        <v>8.1904009889209095E-2</v>
      </c>
      <c r="FH37" s="335">
        <f t="shared" si="35"/>
        <v>8.0372811122020202E-2</v>
      </c>
      <c r="FI37" s="335">
        <f t="shared" si="36"/>
        <v>7.8826850839141593E-2</v>
      </c>
      <c r="FJ37" s="335">
        <f t="shared" si="37"/>
        <v>7.7629471627150906E-2</v>
      </c>
      <c r="FK37" s="335">
        <f t="shared" si="38"/>
        <v>7.6869255276324197E-2</v>
      </c>
      <c r="FL37" s="335">
        <f t="shared" si="39"/>
        <v>7.6489801218608905E-2</v>
      </c>
      <c r="FM37" s="335">
        <f t="shared" si="40"/>
        <v>7.6275890012832595E-2</v>
      </c>
      <c r="FN37" s="335">
        <f t="shared" si="41"/>
        <v>3.2948538923667892E-2</v>
      </c>
      <c r="FO37" s="335">
        <f t="shared" si="42"/>
        <v>2.93140110896879E-2</v>
      </c>
      <c r="FP37" s="335">
        <f t="shared" si="43"/>
        <v>2.15603319614842E-2</v>
      </c>
      <c r="FQ37" s="335">
        <f t="shared" si="44"/>
        <v>1.61359542510712E-2</v>
      </c>
      <c r="FR37" s="335">
        <f t="shared" si="45"/>
        <v>1.4781439172223E-2</v>
      </c>
      <c r="FS37" s="335">
        <f t="shared" si="46"/>
        <v>1.3413837806436801E-2</v>
      </c>
      <c r="FT37" s="335">
        <f t="shared" si="47"/>
        <v>1.2354573478352299E-2</v>
      </c>
      <c r="FU37" s="335">
        <f t="shared" si="48"/>
        <v>1.16820653404197E-2</v>
      </c>
      <c r="FV37" s="335">
        <f t="shared" si="49"/>
        <v>1.13463459698093E-2</v>
      </c>
      <c r="FW37" s="335">
        <f t="shared" si="50"/>
        <v>1.1157149268450401E-2</v>
      </c>
      <c r="FX37" s="335">
        <f t="shared" si="51"/>
        <v>6.6026126062260432E-3</v>
      </c>
    </row>
    <row r="38" spans="1:180" x14ac:dyDescent="0.2">
      <c r="A38" s="305" t="str">
        <f>_xlfn.CONCAT(IF(LEFT(TRIM(A37),1)="*", "*R", "R"), 1+RIGHT(TRIM(A37),1))</f>
        <v>R5</v>
      </c>
      <c r="B38" s="305" t="str">
        <f t="shared" si="78"/>
        <v>TLCGHEV11</v>
      </c>
      <c r="C38" s="305" t="str">
        <f t="shared" si="79"/>
        <v>TL.GSL.C.HEV.2011</v>
      </c>
      <c r="D38" s="301" t="str">
        <f t="shared" si="80"/>
        <v>bn-vmt, bn-vmt/a</v>
      </c>
      <c r="E38" s="301" t="str">
        <f t="shared" si="81"/>
        <v>TLGSL</v>
      </c>
      <c r="F38" s="301" t="str">
        <f t="shared" si="82"/>
        <v>TL</v>
      </c>
      <c r="G38" s="315" t="s">
        <v>815</v>
      </c>
      <c r="H38" s="315" t="s">
        <v>814</v>
      </c>
      <c r="I38" s="315">
        <v>1</v>
      </c>
      <c r="J38" s="315" t="str">
        <f t="shared" si="52"/>
        <v>Compact car-GSL</v>
      </c>
      <c r="K38" s="335">
        <f>$I38*IF($G38="Pickup", SUMIFS(NewEmisData!E:E, NewEmisData!$A:$A, "Pickup", NewEmisData!$B:$B, $A38, NewEmisData!$C:$C, $H38, NewEmisData!$D:$D, K$2), SUMIFS(NewEmisData!E:E, NewEmisData!$A:$A, "LDV", NewEmisData!$B:$B, $A38, NewEmisData!$C:$C, $H38, NewEmisData!$D:$D, K$2))</f>
        <v>474.817101058422</v>
      </c>
      <c r="L38" s="335">
        <f>$I38*IF($G38="Pickup", SUMIFS(NewEmisData!F:F, NewEmisData!$A:$A, "Pickup", NewEmisData!$B:$B, $A38, NewEmisData!$C:$C, $H38, NewEmisData!$D:$D, L$2), SUMIFS(NewEmisData!F:F, NewEmisData!$A:$A, "LDV", NewEmisData!$B:$B, $A38, NewEmisData!$C:$C, $H38, NewEmisData!$D:$D, L$2))</f>
        <v>451.24703471572099</v>
      </c>
      <c r="M38" s="335">
        <f>$I38*IF($G38="Pickup", SUMIFS(NewEmisData!G:G, NewEmisData!$A:$A, "Pickup", NewEmisData!$B:$B, $A38, NewEmisData!$C:$C, $H38, NewEmisData!$D:$D, M$2), SUMIFS(NewEmisData!G:G, NewEmisData!$A:$A, "LDV", NewEmisData!$B:$B, $A38, NewEmisData!$C:$C, $H38, NewEmisData!$D:$D, M$2))</f>
        <v>359.55406391675598</v>
      </c>
      <c r="N38" s="335">
        <f>$I38*IF($G38="Pickup", SUMIFS(NewEmisData!H:H, NewEmisData!$A:$A, "Pickup", NewEmisData!$B:$B, $A38, NewEmisData!$C:$C, $H38, NewEmisData!$D:$D, N$2), SUMIFS(NewEmisData!H:H, NewEmisData!$A:$A, "LDV", NewEmisData!$B:$B, $A38, NewEmisData!$C:$C, $H38, NewEmisData!$D:$D, N$2))</f>
        <v>306.68867751853497</v>
      </c>
      <c r="O38" s="335">
        <f>$I38*IF($G38="Pickup", SUMIFS(NewEmisData!I:I, NewEmisData!$A:$A, "Pickup", NewEmisData!$B:$B, $A38, NewEmisData!$C:$C, $H38, NewEmisData!$D:$D, O$2), SUMIFS(NewEmisData!I:I, NewEmisData!$A:$A, "LDV", NewEmisData!$B:$B, $A38, NewEmisData!$C:$C, $H38, NewEmisData!$D:$D, O$2))</f>
        <v>266.05693149041099</v>
      </c>
      <c r="P38" s="335">
        <f>$I38*IF($G38="Pickup", SUMIFS(NewEmisData!J:J, NewEmisData!$A:$A, "Pickup", NewEmisData!$B:$B, $A38, NewEmisData!$C:$C, $H38, NewEmisData!$D:$D, P$2), SUMIFS(NewEmisData!J:J, NewEmisData!$A:$A, "LDV", NewEmisData!$B:$B, $A38, NewEmisData!$C:$C, $H38, NewEmisData!$D:$D, P$2))</f>
        <v>243.087176828883</v>
      </c>
      <c r="Q38" s="335">
        <f>$I38*IF($G38="Pickup", SUMIFS(NewEmisData!K:K, NewEmisData!$A:$A, "Pickup", NewEmisData!$B:$B, $A38, NewEmisData!$C:$C, $H38, NewEmisData!$D:$D, Q$2), SUMIFS(NewEmisData!K:K, NewEmisData!$A:$A, "LDV", NewEmisData!$B:$B, $A38, NewEmisData!$C:$C, $H38, NewEmisData!$D:$D, Q$2))</f>
        <v>232.82718030870799</v>
      </c>
      <c r="R38" s="335">
        <f>$I38*IF($G38="Pickup", SUMIFS(NewEmisData!L:L, NewEmisData!$A:$A, "Pickup", NewEmisData!$B:$B, $A38, NewEmisData!$C:$C, $H38, NewEmisData!$D:$D, R$2), SUMIFS(NewEmisData!L:L, NewEmisData!$A:$A, "LDV", NewEmisData!$B:$B, $A38, NewEmisData!$C:$C, $H38, NewEmisData!$D:$D, R$2))</f>
        <v>229.167353178653</v>
      </c>
      <c r="S38" s="335">
        <f>$I38*IF($G38="Pickup", SUMIFS(NewEmisData!M:M, NewEmisData!$A:$A, "Pickup", NewEmisData!$B:$B, $A38, NewEmisData!$C:$C, $H38, NewEmisData!$D:$D, S$2), SUMIFS(NewEmisData!M:M, NewEmisData!$A:$A, "LDV", NewEmisData!$B:$B, $A38, NewEmisData!$C:$C, $H38, NewEmisData!$D:$D, S$2))</f>
        <v>227.80956840287899</v>
      </c>
      <c r="T38" s="335">
        <v>0.20692409258864139</v>
      </c>
      <c r="U38" s="335">
        <f>$I38*IF($G38="Pickup", SUMIFS(NewEmisData!E:E, NewEmisData!$A:$A, "Pickup", NewEmisData!$B:$B, $A38, NewEmisData!$C:$C, $H38, NewEmisData!$D:$D, U$2), SUMIFS(NewEmisData!E:E, NewEmisData!$A:$A, "LDV", NewEmisData!$B:$B, $A38, NewEmisData!$C:$C, $H38, NewEmisData!$D:$D, U$2))</f>
        <v>0.70973077210402302</v>
      </c>
      <c r="V38" s="335">
        <f>$I38*IF($G38="Pickup", SUMIFS(NewEmisData!F:F, NewEmisData!$A:$A, "Pickup", NewEmisData!$B:$B, $A38, NewEmisData!$C:$C, $H38, NewEmisData!$D:$D, V$2), SUMIFS(NewEmisData!F:F, NewEmisData!$A:$A, "LDV", NewEmisData!$B:$B, $A38, NewEmisData!$C:$C, $H38, NewEmisData!$D:$D, V$2))</f>
        <v>0.32036907792622199</v>
      </c>
      <c r="W38" s="335">
        <f>$I38*IF($G38="Pickup", SUMIFS(NewEmisData!G:G, NewEmisData!$A:$A, "Pickup", NewEmisData!$B:$B, $A38, NewEmisData!$C:$C, $H38, NewEmisData!$D:$D, W$2), SUMIFS(NewEmisData!G:G, NewEmisData!$A:$A, "LDV", NewEmisData!$B:$B, $A38, NewEmisData!$C:$C, $H38, NewEmisData!$D:$D, W$2))</f>
        <v>0.23974719966536701</v>
      </c>
      <c r="X38" s="335">
        <f>$I38*IF($G38="Pickup", SUMIFS(NewEmisData!H:H, NewEmisData!$A:$A, "Pickup", NewEmisData!$B:$B, $A38, NewEmisData!$C:$C, $H38, NewEmisData!$D:$D, X$2), SUMIFS(NewEmisData!H:H, NewEmisData!$A:$A, "LDV", NewEmisData!$B:$B, $A38, NewEmisData!$C:$C, $H38, NewEmisData!$D:$D, X$2))</f>
        <v>0.160612501035788</v>
      </c>
      <c r="Y38" s="335">
        <f>$I38*IF($G38="Pickup", SUMIFS(NewEmisData!I:I, NewEmisData!$A:$A, "Pickup", NewEmisData!$B:$B, $A38, NewEmisData!$C:$C, $H38, NewEmisData!$D:$D, Y$2), SUMIFS(NewEmisData!I:I, NewEmisData!$A:$A, "LDV", NewEmisData!$B:$B, $A38, NewEmisData!$C:$C, $H38, NewEmisData!$D:$D, Y$2))</f>
        <v>0.10365613117262901</v>
      </c>
      <c r="Z38" s="335">
        <f>$I38*IF($G38="Pickup", SUMIFS(NewEmisData!J:J, NewEmisData!$A:$A, "Pickup", NewEmisData!$B:$B, $A38, NewEmisData!$C:$C, $H38, NewEmisData!$D:$D, Z$2), SUMIFS(NewEmisData!J:J, NewEmisData!$A:$A, "LDV", NewEmisData!$B:$B, $A38, NewEmisData!$C:$C, $H38, NewEmisData!$D:$D, Z$2))</f>
        <v>7.8799994555065797E-2</v>
      </c>
      <c r="AA38" s="335">
        <f>$I38*IF($G38="Pickup", SUMIFS(NewEmisData!K:K, NewEmisData!$A:$A, "Pickup", NewEmisData!$B:$B, $A38, NewEmisData!$C:$C, $H38, NewEmisData!$D:$D, AA$2), SUMIFS(NewEmisData!K:K, NewEmisData!$A:$A, "LDV", NewEmisData!$B:$B, $A38, NewEmisData!$C:$C, $H38, NewEmisData!$D:$D, AA$2))</f>
        <v>6.8646939612850705E-2</v>
      </c>
      <c r="AB38" s="335">
        <f>$I38*IF($G38="Pickup", SUMIFS(NewEmisData!L:L, NewEmisData!$A:$A, "Pickup", NewEmisData!$B:$B, $A38, NewEmisData!$C:$C, $H38, NewEmisData!$D:$D, AB$2), SUMIFS(NewEmisData!L:L, NewEmisData!$A:$A, "LDV", NewEmisData!$B:$B, $A38, NewEmisData!$C:$C, $H38, NewEmisData!$D:$D, AB$2))</f>
        <v>6.5824398729591893E-2</v>
      </c>
      <c r="AC38" s="335">
        <f>$I38*IF($G38="Pickup", SUMIFS(NewEmisData!M:M, NewEmisData!$A:$A, "Pickup", NewEmisData!$B:$B, $A38, NewEmisData!$C:$C, $H38, NewEmisData!$D:$D, AC$2), SUMIFS(NewEmisData!M:M, NewEmisData!$A:$A, "LDV", NewEmisData!$B:$B, $A38, NewEmisData!$C:$C, $H38, NewEmisData!$D:$D, AC$2))</f>
        <v>6.4340803704991095E-2</v>
      </c>
      <c r="AD38" s="335">
        <v>5.5587065527563068E-2</v>
      </c>
      <c r="AE38" s="335">
        <f>$I38*IF($G38="Pickup", SUMIFS(NewEmisData!E:E, NewEmisData!$A:$A, "Pickup", NewEmisData!$B:$B, $A38, NewEmisData!$C:$C, $H38, NewEmisData!$D:$D, AE$2), SUMIFS(NewEmisData!E:E, NewEmisData!$A:$A, "LDV", NewEmisData!$B:$B, $A38, NewEmisData!$C:$C, $H38, NewEmisData!$D:$D, AE$2))</f>
        <v>8.2160020457903906E-3</v>
      </c>
      <c r="AF38" s="335">
        <f>$I38*IF($G38="Pickup", SUMIFS(NewEmisData!F:F, NewEmisData!$A:$A, "Pickup", NewEmisData!$B:$B, $A38, NewEmisData!$C:$C, $H38, NewEmisData!$D:$D, AF$2), SUMIFS(NewEmisData!F:F, NewEmisData!$A:$A, "LDV", NewEmisData!$B:$B, $A38, NewEmisData!$C:$C, $H38, NewEmisData!$D:$D, AF$2))</f>
        <v>7.80815598787189E-3</v>
      </c>
      <c r="AG38" s="335">
        <f>$I38*IF($G38="Pickup", SUMIFS(NewEmisData!G:G, NewEmisData!$A:$A, "Pickup", NewEmisData!$B:$B, $A38, NewEmisData!$C:$C, $H38, NewEmisData!$D:$D, AG$2), SUMIFS(NewEmisData!G:G, NewEmisData!$A:$A, "LDV", NewEmisData!$B:$B, $A38, NewEmisData!$C:$C, $H38, NewEmisData!$D:$D, AG$2))</f>
        <v>5.1579884513251097E-3</v>
      </c>
      <c r="AH38" s="335">
        <f>$I38*IF($G38="Pickup", SUMIFS(NewEmisData!H:H, NewEmisData!$A:$A, "Pickup", NewEmisData!$B:$B, $A38, NewEmisData!$C:$C, $H38, NewEmisData!$D:$D, AH$2), SUMIFS(NewEmisData!H:H, NewEmisData!$A:$A, "LDV", NewEmisData!$B:$B, $A38, NewEmisData!$C:$C, $H38, NewEmisData!$D:$D, AH$2))</f>
        <v>4.3996084263759998E-3</v>
      </c>
      <c r="AI38" s="335">
        <f>$I38*IF($G38="Pickup", SUMIFS(NewEmisData!I:I, NewEmisData!$A:$A, "Pickup", NewEmisData!$B:$B, $A38, NewEmisData!$C:$C, $H38, NewEmisData!$D:$D, AI$2), SUMIFS(NewEmisData!I:I, NewEmisData!$A:$A, "LDV", NewEmisData!$B:$B, $A38, NewEmisData!$C:$C, $H38, NewEmisData!$D:$D, AI$2))</f>
        <v>3.81672539575274E-3</v>
      </c>
      <c r="AJ38" s="335">
        <f>$I38*IF($G38="Pickup", SUMIFS(NewEmisData!J:J, NewEmisData!$A:$A, "Pickup", NewEmisData!$B:$B, $A38, NewEmisData!$C:$C, $H38, NewEmisData!$D:$D, AJ$2), SUMIFS(NewEmisData!J:J, NewEmisData!$A:$A, "LDV", NewEmisData!$B:$B, $A38, NewEmisData!$C:$C, $H38, NewEmisData!$D:$D, AJ$2))</f>
        <v>3.4872096414849999E-3</v>
      </c>
      <c r="AK38" s="335">
        <f>$I38*IF($G38="Pickup", SUMIFS(NewEmisData!K:K, NewEmisData!$A:$A, "Pickup", NewEmisData!$B:$B, $A38, NewEmisData!$C:$C, $H38, NewEmisData!$D:$D, AK$2), SUMIFS(NewEmisData!K:K, NewEmisData!$A:$A, "LDV", NewEmisData!$B:$B, $A38, NewEmisData!$C:$C, $H38, NewEmisData!$D:$D, AK$2))</f>
        <v>3.3400286224750798E-3</v>
      </c>
      <c r="AL38" s="335">
        <f>$I38*IF($G38="Pickup", SUMIFS(NewEmisData!L:L, NewEmisData!$A:$A, "Pickup", NewEmisData!$B:$B, $A38, NewEmisData!$C:$C, $H38, NewEmisData!$D:$D, AL$2), SUMIFS(NewEmisData!L:L, NewEmisData!$A:$A, "LDV", NewEmisData!$B:$B, $A38, NewEmisData!$C:$C, $H38, NewEmisData!$D:$D, AL$2))</f>
        <v>3.2875233288682799E-3</v>
      </c>
      <c r="AM38" s="335">
        <f>$I38*IF($G38="Pickup", SUMIFS(NewEmisData!M:M, NewEmisData!$A:$A, "Pickup", NewEmisData!$B:$B, $A38, NewEmisData!$C:$C, $H38, NewEmisData!$D:$D, AM$2), SUMIFS(NewEmisData!M:M, NewEmisData!$A:$A, "LDV", NewEmisData!$B:$B, $A38, NewEmisData!$C:$C, $H38, NewEmisData!$D:$D, AM$2))</f>
        <v>3.2680461258744399E-3</v>
      </c>
      <c r="AN38" s="335">
        <v>1.3041984458904573E-3</v>
      </c>
      <c r="AO38" s="335">
        <f>$I38*IF($G38="Pickup", SUMIFS(NewEmisData!E:E, NewEmisData!$A:$A, "Pickup", NewEmisData!$B:$B, $A38, NewEmisData!$C:$C, $H38, NewEmisData!$D:$D, AO$2), SUMIFS(NewEmisData!E:E, NewEmisData!$A:$A, "LDV", NewEmisData!$B:$B, $A38, NewEmisData!$C:$C, $H38, NewEmisData!$D:$D, AO$2))</f>
        <v>7.6637268565666605E-2</v>
      </c>
      <c r="AP38" s="335">
        <f>$I38*IF($G38="Pickup", SUMIFS(NewEmisData!F:F, NewEmisData!$A:$A, "Pickup", NewEmisData!$B:$B, $A38, NewEmisData!$C:$C, $H38, NewEmisData!$D:$D, AP$2), SUMIFS(NewEmisData!F:F, NewEmisData!$A:$A, "LDV", NewEmisData!$B:$B, $A38, NewEmisData!$C:$C, $H38, NewEmisData!$D:$D, AP$2))</f>
        <v>7.17220347655846E-2</v>
      </c>
      <c r="AQ38" s="335">
        <f>$I38*IF($G38="Pickup", SUMIFS(NewEmisData!G:G, NewEmisData!$A:$A, "Pickup", NewEmisData!$B:$B, $A38, NewEmisData!$C:$C, $H38, NewEmisData!$D:$D, AQ$2), SUMIFS(NewEmisData!G:G, NewEmisData!$A:$A, "LDV", NewEmisData!$B:$B, $A38, NewEmisData!$C:$C, $H38, NewEmisData!$D:$D, AQ$2))</f>
        <v>5.3063354209187903E-2</v>
      </c>
      <c r="AR38" s="335">
        <f>$I38*IF($G38="Pickup", SUMIFS(NewEmisData!H:H, NewEmisData!$A:$A, "Pickup", NewEmisData!$B:$B, $A38, NewEmisData!$C:$C, $H38, NewEmisData!$D:$D, AR$2), SUMIFS(NewEmisData!H:H, NewEmisData!$A:$A, "LDV", NewEmisData!$B:$B, $A38, NewEmisData!$C:$C, $H38, NewEmisData!$D:$D, AR$2))</f>
        <v>5.1413159178765599E-2</v>
      </c>
      <c r="AS38" s="335">
        <f>$I38*IF($G38="Pickup", SUMIFS(NewEmisData!I:I, NewEmisData!$A:$A, "Pickup", NewEmisData!$B:$B, $A38, NewEmisData!$C:$C, $H38, NewEmisData!$D:$D, AS$2), SUMIFS(NewEmisData!I:I, NewEmisData!$A:$A, "LDV", NewEmisData!$B:$B, $A38, NewEmisData!$C:$C, $H38, NewEmisData!$D:$D, AS$2))</f>
        <v>4.9937748877796798E-2</v>
      </c>
      <c r="AT38" s="335">
        <f>$I38*IF($G38="Pickup", SUMIFS(NewEmisData!J:J, NewEmisData!$A:$A, "Pickup", NewEmisData!$B:$B, $A38, NewEmisData!$C:$C, $H38, NewEmisData!$D:$D, AT$2), SUMIFS(NewEmisData!J:J, NewEmisData!$A:$A, "LDV", NewEmisData!$B:$B, $A38, NewEmisData!$C:$C, $H38, NewEmisData!$D:$D, AT$2))</f>
        <v>4.8737436898882699E-2</v>
      </c>
      <c r="AU38" s="335">
        <f>$I38*IF($G38="Pickup", SUMIFS(NewEmisData!K:K, NewEmisData!$A:$A, "Pickup", NewEmisData!$B:$B, $A38, NewEmisData!$C:$C, $H38, NewEmisData!$D:$D, AU$2), SUMIFS(NewEmisData!K:K, NewEmisData!$A:$A, "LDV", NewEmisData!$B:$B, $A38, NewEmisData!$C:$C, $H38, NewEmisData!$D:$D, AU$2))</f>
        <v>4.7984590527250397E-2</v>
      </c>
      <c r="AV38" s="335">
        <f>$I38*IF($G38="Pickup", SUMIFS(NewEmisData!L:L, NewEmisData!$A:$A, "Pickup", NewEmisData!$B:$B, $A38, NewEmisData!$C:$C, $H38, NewEmisData!$D:$D, AV$2), SUMIFS(NewEmisData!L:L, NewEmisData!$A:$A, "LDV", NewEmisData!$B:$B, $A38, NewEmisData!$C:$C, $H38, NewEmisData!$D:$D, AV$2))</f>
        <v>4.76005320802948E-2</v>
      </c>
      <c r="AW38" s="335">
        <f>$I38*IF($G38="Pickup", SUMIFS(NewEmisData!M:M, NewEmisData!$A:$A, "Pickup", NewEmisData!$B:$B, $A38, NewEmisData!$C:$C, $H38, NewEmisData!$D:$D, AW$2), SUMIFS(NewEmisData!M:M, NewEmisData!$A:$A, "LDV", NewEmisData!$B:$B, $A38, NewEmisData!$C:$C, $H38, NewEmisData!$D:$D, AW$2))</f>
        <v>4.7377866603412998E-2</v>
      </c>
      <c r="AX38" s="335">
        <v>3.2948538923667892E-2</v>
      </c>
      <c r="AY38" s="335">
        <f>$I38*IF($G38="Pickup", SUMIFS(NewEmisData!E:E, NewEmisData!$A:$A, "Pickup", NewEmisData!$B:$B, $A38, NewEmisData!$C:$C, $H38, NewEmisData!$D:$D, AY$2), SUMIFS(NewEmisData!E:E, NewEmisData!$A:$A, "LDV", NewEmisData!$B:$B, $A38, NewEmisData!$C:$C, $H38, NewEmisData!$D:$D, AY$2))</f>
        <v>1.9839679684136899E-2</v>
      </c>
      <c r="AZ38" s="335">
        <f>$I38*IF($G38="Pickup", SUMIFS(NewEmisData!F:F, NewEmisData!$A:$A, "Pickup", NewEmisData!$B:$B, $A38, NewEmisData!$C:$C, $H38, NewEmisData!$D:$D, AZ$2), SUMIFS(NewEmisData!F:F, NewEmisData!$A:$A, "LDV", NewEmisData!$B:$B, $A38, NewEmisData!$C:$C, $H38, NewEmisData!$D:$D, AZ$2))</f>
        <v>1.54915322396613E-2</v>
      </c>
      <c r="BA38" s="335">
        <f>$I38*IF($G38="Pickup", SUMIFS(NewEmisData!G:G, NewEmisData!$A:$A, "Pickup", NewEmisData!$B:$B, $A38, NewEmisData!$C:$C, $H38, NewEmisData!$D:$D, BA$2), SUMIFS(NewEmisData!G:G, NewEmisData!$A:$A, "LDV", NewEmisData!$B:$B, $A38, NewEmisData!$C:$C, $H38, NewEmisData!$D:$D, BA$2))</f>
        <v>1.24856485125612E-2</v>
      </c>
      <c r="BB38" s="335">
        <f>$I38*IF($G38="Pickup", SUMIFS(NewEmisData!H:H, NewEmisData!$A:$A, "Pickup", NewEmisData!$B:$B, $A38, NewEmisData!$C:$C, $H38, NewEmisData!$D:$D, BB$2), SUMIFS(NewEmisData!H:H, NewEmisData!$A:$A, "LDV", NewEmisData!$B:$B, $A38, NewEmisData!$C:$C, $H38, NewEmisData!$D:$D, BB$2))</f>
        <v>1.10258430769824E-2</v>
      </c>
      <c r="BC38" s="335">
        <f>$I38*IF($G38="Pickup", SUMIFS(NewEmisData!I:I, NewEmisData!$A:$A, "Pickup", NewEmisData!$B:$B, $A38, NewEmisData!$C:$C, $H38, NewEmisData!$D:$D, BC$2), SUMIFS(NewEmisData!I:I, NewEmisData!$A:$A, "LDV", NewEmisData!$B:$B, $A38, NewEmisData!$C:$C, $H38, NewEmisData!$D:$D, BC$2))</f>
        <v>9.7206839249302599E-3</v>
      </c>
      <c r="BD38" s="335">
        <f>$I38*IF($G38="Pickup", SUMIFS(NewEmisData!J:J, NewEmisData!$A:$A, "Pickup", NewEmisData!$B:$B, $A38, NewEmisData!$C:$C, $H38, NewEmisData!$D:$D, BD$2), SUMIFS(NewEmisData!J:J, NewEmisData!$A:$A, "LDV", NewEmisData!$B:$B, $A38, NewEmisData!$C:$C, $H38, NewEmisData!$D:$D, BD$2))</f>
        <v>8.6588886279032502E-3</v>
      </c>
      <c r="BE38" s="335">
        <f>$I38*IF($G38="Pickup", SUMIFS(NewEmisData!K:K, NewEmisData!$A:$A, "Pickup", NewEmisData!$B:$B, $A38, NewEmisData!$C:$C, $H38, NewEmisData!$D:$D, BE$2), SUMIFS(NewEmisData!K:K, NewEmisData!$A:$A, "LDV", NewEmisData!$B:$B, $A38, NewEmisData!$C:$C, $H38, NewEmisData!$D:$D, BE$2))</f>
        <v>7.9928948991222996E-3</v>
      </c>
      <c r="BF38" s="335">
        <f>$I38*IF($G38="Pickup", SUMIFS(NewEmisData!L:L, NewEmisData!$A:$A, "Pickup", NewEmisData!$B:$B, $A38, NewEmisData!$C:$C, $H38, NewEmisData!$D:$D, BF$2), SUMIFS(NewEmisData!L:L, NewEmisData!$A:$A, "LDV", NewEmisData!$B:$B, $A38, NewEmisData!$C:$C, $H38, NewEmisData!$D:$D, BF$2))</f>
        <v>7.65317007618625E-3</v>
      </c>
      <c r="BG38" s="335">
        <f>$I38*IF($G38="Pickup", SUMIFS(NewEmisData!M:M, NewEmisData!$A:$A, "Pickup", NewEmisData!$B:$B, $A38, NewEmisData!$C:$C, $H38, NewEmisData!$D:$D, BG$2), SUMIFS(NewEmisData!M:M, NewEmisData!$A:$A, "LDV", NewEmisData!$B:$B, $A38, NewEmisData!$C:$C, $H38, NewEmisData!$D:$D, BG$2))</f>
        <v>7.4561632981935697E-3</v>
      </c>
      <c r="BH38" s="335">
        <v>6.6026126062260432E-3</v>
      </c>
      <c r="BI38" s="335">
        <f>$I38*IF($G38="Pickup", SUMIFS(NewEmisData!E:E, NewEmisData!$A:$A, "Pickup", NewEmisData!$B:$B, $A38, NewEmisData!$C:$C, $H38, NewEmisData!$D:$D, BI$2), SUMIFS(NewEmisData!E:E, NewEmisData!$A:$A, "LDV", NewEmisData!$B:$B, $A38, NewEmisData!$C:$C, $H38, NewEmisData!$D:$D, BI$2))</f>
        <v>6.4220034872518204</v>
      </c>
      <c r="BJ38" s="335">
        <f>$I38*IF($G38="Pickup", SUMIFS(NewEmisData!F:F, NewEmisData!$A:$A, "Pickup", NewEmisData!$B:$B, $A38, NewEmisData!$C:$C, $H38, NewEmisData!$D:$D, BJ$2), SUMIFS(NewEmisData!F:F, NewEmisData!$A:$A, "LDV", NewEmisData!$B:$B, $A38, NewEmisData!$C:$C, $H38, NewEmisData!$D:$D, BJ$2))</f>
        <v>3.8479800836345999</v>
      </c>
      <c r="BK38" s="335">
        <f>$I38*IF($G38="Pickup", SUMIFS(NewEmisData!G:G, NewEmisData!$A:$A, "Pickup", NewEmisData!$B:$B, $A38, NewEmisData!$C:$C, $H38, NewEmisData!$D:$D, BK$2), SUMIFS(NewEmisData!G:G, NewEmisData!$A:$A, "LDV", NewEmisData!$B:$B, $A38, NewEmisData!$C:$C, $H38, NewEmisData!$D:$D, BK$2))</f>
        <v>2.9970734916117499</v>
      </c>
      <c r="BL38" s="335">
        <f>$I38*IF($G38="Pickup", SUMIFS(NewEmisData!H:H, NewEmisData!$A:$A, "Pickup", NewEmisData!$B:$B, $A38, NewEmisData!$C:$C, $H38, NewEmisData!$D:$D, BL$2), SUMIFS(NewEmisData!H:H, NewEmisData!$A:$A, "LDV", NewEmisData!$B:$B, $A38, NewEmisData!$C:$C, $H38, NewEmisData!$D:$D, BL$2))</f>
        <v>2.36472323758924</v>
      </c>
      <c r="BM38" s="335">
        <f>$I38*IF($G38="Pickup", SUMIFS(NewEmisData!I:I, NewEmisData!$A:$A, "Pickup", NewEmisData!$B:$B, $A38, NewEmisData!$C:$C, $H38, NewEmisData!$D:$D, BM$2), SUMIFS(NewEmisData!I:I, NewEmisData!$A:$A, "LDV", NewEmisData!$B:$B, $A38, NewEmisData!$C:$C, $H38, NewEmisData!$D:$D, BM$2))</f>
        <v>1.7421472431707099</v>
      </c>
      <c r="BN38" s="335">
        <f>$I38*IF($G38="Pickup", SUMIFS(NewEmisData!J:J, NewEmisData!$A:$A, "Pickup", NewEmisData!$B:$B, $A38, NewEmisData!$C:$C, $H38, NewEmisData!$D:$D, BN$2), SUMIFS(NewEmisData!J:J, NewEmisData!$A:$A, "LDV", NewEmisData!$B:$B, $A38, NewEmisData!$C:$C, $H38, NewEmisData!$D:$D, BN$2))</f>
        <v>1.3931539503279999</v>
      </c>
      <c r="BO38" s="335">
        <f>$I38*IF($G38="Pickup", SUMIFS(NewEmisData!K:K, NewEmisData!$A:$A, "Pickup", NewEmisData!$B:$B, $A38, NewEmisData!$C:$C, $H38, NewEmisData!$D:$D, BO$2), SUMIFS(NewEmisData!K:K, NewEmisData!$A:$A, "LDV", NewEmisData!$B:$B, $A38, NewEmisData!$C:$C, $H38, NewEmisData!$D:$D, BO$2))</f>
        <v>1.2342051269933401</v>
      </c>
      <c r="BP38" s="335">
        <f>$I38*IF($G38="Pickup", SUMIFS(NewEmisData!L:L, NewEmisData!$A:$A, "Pickup", NewEmisData!$B:$B, $A38, NewEmisData!$C:$C, $H38, NewEmisData!$D:$D, BP$2), SUMIFS(NewEmisData!L:L, NewEmisData!$A:$A, "LDV", NewEmisData!$B:$B, $A38, NewEmisData!$C:$C, $H38, NewEmisData!$D:$D, BP$2))</f>
        <v>1.18127069132138</v>
      </c>
      <c r="BQ38" s="335">
        <f>$I38*IF($G38="Pickup", SUMIFS(NewEmisData!M:M, NewEmisData!$A:$A, "Pickup", NewEmisData!$B:$B, $A38, NewEmisData!$C:$C, $H38, NewEmisData!$D:$D, BQ$2), SUMIFS(NewEmisData!M:M, NewEmisData!$A:$A, "LDV", NewEmisData!$B:$B, $A38, NewEmisData!$C:$C, $H38, NewEmisData!$D:$D, BQ$2))</f>
        <v>1.1484293714755001</v>
      </c>
      <c r="BR38" s="335">
        <v>1.5622001678221484</v>
      </c>
      <c r="BS38" s="335">
        <f>$I38*IF($G38="Pickup", SUMIFS(NewEmisData!E:E, NewEmisData!$A:$A, "Pickup", NewEmisData!$B:$B, $A38, NewEmisData!$C:$C, $H38, NewEmisData!$D:$D, BS$2), SUMIFS(NewEmisData!E:E, NewEmisData!$A:$A, "LDV", NewEmisData!$B:$B, $A38, NewEmisData!$C:$C, $H38, NewEmisData!$D:$D, BS$2))</f>
        <v>0.76625314114096599</v>
      </c>
      <c r="BT38" s="335">
        <f>$I38*IF($G38="Pickup", SUMIFS(NewEmisData!F:F, NewEmisData!$A:$A, "Pickup", NewEmisData!$B:$B, $A38, NewEmisData!$C:$C, $H38, NewEmisData!$D:$D, BT$2), SUMIFS(NewEmisData!F:F, NewEmisData!$A:$A, "LDV", NewEmisData!$B:$B, $A38, NewEmisData!$C:$C, $H38, NewEmisData!$D:$D, BT$2))</f>
        <v>0.42849019580384201</v>
      </c>
      <c r="BU38" s="335">
        <f>$I38*IF($G38="Pickup", SUMIFS(NewEmisData!G:G, NewEmisData!$A:$A, "Pickup", NewEmisData!$B:$B, $A38, NewEmisData!$C:$C, $H38, NewEmisData!$D:$D, BU$2), SUMIFS(NewEmisData!G:G, NewEmisData!$A:$A, "LDV", NewEmisData!$B:$B, $A38, NewEmisData!$C:$C, $H38, NewEmisData!$D:$D, BU$2))</f>
        <v>0.33923869580754101</v>
      </c>
      <c r="BV38" s="335">
        <f>$I38*IF($G38="Pickup", SUMIFS(NewEmisData!H:H, NewEmisData!$A:$A, "Pickup", NewEmisData!$B:$B, $A38, NewEmisData!$C:$C, $H38, NewEmisData!$D:$D, BV$2), SUMIFS(NewEmisData!H:H, NewEmisData!$A:$A, "LDV", NewEmisData!$B:$B, $A38, NewEmisData!$C:$C, $H38, NewEmisData!$D:$D, BV$2))</f>
        <v>0.274572609184357</v>
      </c>
      <c r="BW38" s="335">
        <f>$I38*IF($G38="Pickup", SUMIFS(NewEmisData!I:I, NewEmisData!$A:$A, "Pickup", NewEmisData!$B:$B, $A38, NewEmisData!$C:$C, $H38, NewEmisData!$D:$D, BW$2), SUMIFS(NewEmisData!I:I, NewEmisData!$A:$A, "LDV", NewEmisData!$B:$B, $A38, NewEmisData!$C:$C, $H38, NewEmisData!$D:$D, BW$2))</f>
        <v>0.20444446873760599</v>
      </c>
      <c r="BX38" s="335">
        <f>$I38*IF($G38="Pickup", SUMIFS(NewEmisData!J:J, NewEmisData!$A:$A, "Pickup", NewEmisData!$B:$B, $A38, NewEmisData!$C:$C, $H38, NewEmisData!$D:$D, BX$2), SUMIFS(NewEmisData!J:J, NewEmisData!$A:$A, "LDV", NewEmisData!$B:$B, $A38, NewEmisData!$C:$C, $H38, NewEmisData!$D:$D, BX$2))</f>
        <v>0.170176908378738</v>
      </c>
      <c r="BY38" s="335">
        <f>$I38*IF($G38="Pickup", SUMIFS(NewEmisData!K:K, NewEmisData!$A:$A, "Pickup", NewEmisData!$B:$B, $A38, NewEmisData!$C:$C, $H38, NewEmisData!$D:$D, BY$2), SUMIFS(NewEmisData!K:K, NewEmisData!$A:$A, "LDV", NewEmisData!$B:$B, $A38, NewEmisData!$C:$C, $H38, NewEmisData!$D:$D, BY$2))</f>
        <v>0.152045525981331</v>
      </c>
      <c r="BZ38" s="335">
        <f>$I38*IF($G38="Pickup", SUMIFS(NewEmisData!L:L, NewEmisData!$A:$A, "Pickup", NewEmisData!$B:$B, $A38, NewEmisData!$C:$C, $H38, NewEmisData!$D:$D, BZ$2), SUMIFS(NewEmisData!L:L, NewEmisData!$A:$A, "LDV", NewEmisData!$B:$B, $A38, NewEmisData!$C:$C, $H38, NewEmisData!$D:$D, BZ$2))</f>
        <v>0.14503696159912</v>
      </c>
      <c r="CA38" s="335">
        <f>$I38*IF($G38="Pickup", SUMIFS(NewEmisData!M:M, NewEmisData!$A:$A, "Pickup", NewEmisData!$B:$B, $A38, NewEmisData!$C:$C, $H38, NewEmisData!$D:$D, CA$2), SUMIFS(NewEmisData!M:M, NewEmisData!$A:$A, "LDV", NewEmisData!$B:$B, $A38, NewEmisData!$C:$C, $H38, NewEmisData!$D:$D, CA$2))</f>
        <v>0.139402683427791</v>
      </c>
      <c r="CB38" s="335">
        <v>0.11295846897695311</v>
      </c>
      <c r="CC38" s="335">
        <f>$I38*IF($G38="Pickup", SUMIFS(NewEmisData!E:E, NewEmisData!$A:$A, "Pickup", NewEmisData!$B:$B, $A38, NewEmisData!$C:$C, $H38, NewEmisData!$D:$D, CC$2), SUMIFS(NewEmisData!E:E, NewEmisData!$A:$A, "LDV", NewEmisData!$B:$B, $A38, NewEmisData!$C:$C, $H38, NewEmisData!$D:$D, CC$2))</f>
        <v>3.9065075142891502E-2</v>
      </c>
      <c r="CD38" s="335">
        <f>$I38*IF($G38="Pickup", SUMIFS(NewEmisData!F:F, NewEmisData!$A:$A, "Pickup", NewEmisData!$B:$B, $A38, NewEmisData!$C:$C, $H38, NewEmisData!$D:$D, CD$2), SUMIFS(NewEmisData!F:F, NewEmisData!$A:$A, "LDV", NewEmisData!$B:$B, $A38, NewEmisData!$C:$C, $H38, NewEmisData!$D:$D, CD$2))</f>
        <v>2.71884075109541E-2</v>
      </c>
      <c r="CE38" s="335">
        <f>$I38*IF($G38="Pickup", SUMIFS(NewEmisData!G:G, NewEmisData!$A:$A, "Pickup", NewEmisData!$B:$B, $A38, NewEmisData!$C:$C, $H38, NewEmisData!$D:$D, CE$2), SUMIFS(NewEmisData!G:G, NewEmisData!$A:$A, "LDV", NewEmisData!$B:$B, $A38, NewEmisData!$C:$C, $H38, NewEmisData!$D:$D, CE$2))</f>
        <v>2.35915905182916E-2</v>
      </c>
      <c r="CF38" s="335">
        <f>$I38*IF($G38="Pickup", SUMIFS(NewEmisData!H:H, NewEmisData!$A:$A, "Pickup", NewEmisData!$B:$B, $A38, NewEmisData!$C:$C, $H38, NewEmisData!$D:$D, CF$2), SUMIFS(NewEmisData!H:H, NewEmisData!$A:$A, "LDV", NewEmisData!$B:$B, $A38, NewEmisData!$C:$C, $H38, NewEmisData!$D:$D, CF$2))</f>
        <v>2.2519914122574401E-2</v>
      </c>
      <c r="CG38" s="335">
        <f>$I38*IF($G38="Pickup", SUMIFS(NewEmisData!I:I, NewEmisData!$A:$A, "Pickup", NewEmisData!$B:$B, $A38, NewEmisData!$C:$C, $H38, NewEmisData!$D:$D, CG$2), SUMIFS(NewEmisData!I:I, NewEmisData!$A:$A, "LDV", NewEmisData!$B:$B, $A38, NewEmisData!$C:$C, $H38, NewEmisData!$D:$D, CG$2))</f>
        <v>2.1807779866682201E-2</v>
      </c>
      <c r="CH38" s="335">
        <f>$I38*IF($G38="Pickup", SUMIFS(NewEmisData!J:J, NewEmisData!$A:$A, "Pickup", NewEmisData!$B:$B, $A38, NewEmisData!$C:$C, $H38, NewEmisData!$D:$D, CH$2), SUMIFS(NewEmisData!J:J, NewEmisData!$A:$A, "LDV", NewEmisData!$B:$B, $A38, NewEmisData!$C:$C, $H38, NewEmisData!$D:$D, CH$2))</f>
        <v>2.1246517083751901E-2</v>
      </c>
      <c r="CI38" s="335">
        <f>$I38*IF($G38="Pickup", SUMIFS(NewEmisData!K:K, NewEmisData!$A:$A, "Pickup", NewEmisData!$B:$B, $A38, NewEmisData!$C:$C, $H38, NewEmisData!$D:$D, CI$2), SUMIFS(NewEmisData!K:K, NewEmisData!$A:$A, "LDV", NewEmisData!$B:$B, $A38, NewEmisData!$C:$C, $H38, NewEmisData!$D:$D, CI$2))</f>
        <v>2.1244746441372499E-2</v>
      </c>
      <c r="CJ38" s="335">
        <f>$I38*IF($G38="Pickup", SUMIFS(NewEmisData!L:L, NewEmisData!$A:$A, "Pickup", NewEmisData!$B:$B, $A38, NewEmisData!$C:$C, $H38, NewEmisData!$D:$D, CJ$2), SUMIFS(NewEmisData!L:L, NewEmisData!$A:$A, "LDV", NewEmisData!$B:$B, $A38, NewEmisData!$C:$C, $H38, NewEmisData!$D:$D, CJ$2))</f>
        <v>2.1244238664552498E-2</v>
      </c>
      <c r="CK38" s="335">
        <f>$I38*IF($G38="Pickup", SUMIFS(NewEmisData!M:M, NewEmisData!$A:$A, "Pickup", NewEmisData!$B:$B, $A38, NewEmisData!$C:$C, $H38, NewEmisData!$D:$D, CK$2), SUMIFS(NewEmisData!M:M, NewEmisData!$A:$A, "LDV", NewEmisData!$B:$B, $A38, NewEmisData!$C:$C, $H38, NewEmisData!$D:$D, CK$2))</f>
        <v>2.1243800212783201E-2</v>
      </c>
      <c r="CL38" s="335">
        <v>2.0846549246249676E-2</v>
      </c>
      <c r="CM38" s="335">
        <f>$I38*IF($G38="Pickup", SUMIFS(NewEmisData!E:E, NewEmisData!$A:$A, "Pickup", NewEmisData!$B:$B, $A38, NewEmisData!$C:$C, $H38, NewEmisData!$D:$D, CM$2), SUMIFS(NewEmisData!E:E, NewEmisData!$A:$A, "LDV", NewEmisData!$B:$B, $A38, NewEmisData!$C:$C, $H38, NewEmisData!$D:$D, CM$2))</f>
        <v>2.3400482606005499E-2</v>
      </c>
      <c r="CN38" s="335">
        <f>$I38*IF($G38="Pickup", SUMIFS(NewEmisData!F:F, NewEmisData!$A:$A, "Pickup", NewEmisData!$B:$B, $A38, NewEmisData!$C:$C, $H38, NewEmisData!$D:$D, CN$2), SUMIFS(NewEmisData!F:F, NewEmisData!$A:$A, "LDV", NewEmisData!$B:$B, $A38, NewEmisData!$C:$C, $H38, NewEmisData!$D:$D, CN$2))</f>
        <v>1.46264020139097E-2</v>
      </c>
      <c r="CO38" s="335">
        <f>$I38*IF($G38="Pickup", SUMIFS(NewEmisData!G:G, NewEmisData!$A:$A, "Pickup", NewEmisData!$B:$B, $A38, NewEmisData!$C:$C, $H38, NewEmisData!$D:$D, CO$2), SUMIFS(NewEmisData!G:G, NewEmisData!$A:$A, "LDV", NewEmisData!$B:$B, $A38, NewEmisData!$C:$C, $H38, NewEmisData!$D:$D, CO$2))</f>
        <v>1.17594755724597E-2</v>
      </c>
      <c r="CP38" s="335">
        <f>$I38*IF($G38="Pickup", SUMIFS(NewEmisData!H:H, NewEmisData!$A:$A, "Pickup", NewEmisData!$B:$B, $A38, NewEmisData!$C:$C, $H38, NewEmisData!$D:$D, CP$2), SUMIFS(NewEmisData!H:H, NewEmisData!$A:$A, "LDV", NewEmisData!$B:$B, $A38, NewEmisData!$C:$C, $H38, NewEmisData!$D:$D, CP$2))</f>
        <v>9.5913131178771704E-3</v>
      </c>
      <c r="CQ38" s="335">
        <f>$I38*IF($G38="Pickup", SUMIFS(NewEmisData!I:I, NewEmisData!$A:$A, "Pickup", NewEmisData!$B:$B, $A38, NewEmisData!$C:$C, $H38, NewEmisData!$D:$D, CQ$2), SUMIFS(NewEmisData!I:I, NewEmisData!$A:$A, "LDV", NewEmisData!$B:$B, $A38, NewEmisData!$C:$C, $H38, NewEmisData!$D:$D, CQ$2))</f>
        <v>8.49787062067325E-3</v>
      </c>
      <c r="CR38" s="335">
        <f>$I38*IF($G38="Pickup", SUMIFS(NewEmisData!J:J, NewEmisData!$A:$A, "Pickup", NewEmisData!$B:$B, $A38, NewEmisData!$C:$C, $H38, NewEmisData!$D:$D, CR$2), SUMIFS(NewEmisData!J:J, NewEmisData!$A:$A, "LDV", NewEmisData!$B:$B, $A38, NewEmisData!$C:$C, $H38, NewEmisData!$D:$D, CR$2))</f>
        <v>8.0109865110152001E-3</v>
      </c>
      <c r="CS38" s="335">
        <f>$I38*IF($G38="Pickup", SUMIFS(NewEmisData!K:K, NewEmisData!$A:$A, "Pickup", NewEmisData!$B:$B, $A38, NewEmisData!$C:$C, $H38, NewEmisData!$D:$D, CS$2), SUMIFS(NewEmisData!K:K, NewEmisData!$A:$A, "LDV", NewEmisData!$B:$B, $A38, NewEmisData!$C:$C, $H38, NewEmisData!$D:$D, CS$2))</f>
        <v>7.9536784391849198E-3</v>
      </c>
      <c r="CT38" s="335">
        <f>$I38*IF($G38="Pickup", SUMIFS(NewEmisData!L:L, NewEmisData!$A:$A, "Pickup", NewEmisData!$B:$B, $A38, NewEmisData!$C:$C, $H38, NewEmisData!$D:$D, CT$2), SUMIFS(NewEmisData!L:L, NewEmisData!$A:$A, "LDV", NewEmisData!$B:$B, $A38, NewEmisData!$C:$C, $H38, NewEmisData!$D:$D, CT$2))</f>
        <v>7.8603296078806496E-3</v>
      </c>
      <c r="CU38" s="335">
        <f>$I38*IF($G38="Pickup", SUMIFS(NewEmisData!M:M, NewEmisData!$A:$A, "Pickup", NewEmisData!$B:$B, $A38, NewEmisData!$C:$C, $H38, NewEmisData!$D:$D, CU$2), SUMIFS(NewEmisData!M:M, NewEmisData!$A:$A, "LDV", NewEmisData!$B:$B, $A38, NewEmisData!$C:$C, $H38, NewEmisData!$D:$D, CU$2))</f>
        <v>7.8597717488691193E-3</v>
      </c>
      <c r="CV38" s="335">
        <v>5.2030687941242611E-3</v>
      </c>
      <c r="CW38" s="335">
        <v>3.0448046675121709E-3</v>
      </c>
      <c r="CX38" s="335">
        <v>1.8865908720768221E-3</v>
      </c>
      <c r="CY38" s="335">
        <v>1.5570268485524494E-3</v>
      </c>
      <c r="CZ38" s="335">
        <v>1.2432183416122382E-3</v>
      </c>
      <c r="DA38" s="335">
        <v>9.252251866281976E-4</v>
      </c>
      <c r="DB38" s="335">
        <v>7.2309456596024934E-4</v>
      </c>
      <c r="DC38" s="335">
        <v>6.8940706870607876E-4</v>
      </c>
      <c r="DD38" s="335">
        <v>6.844148428615973E-4</v>
      </c>
      <c r="DE38" s="335">
        <v>6.8634617396886091E-4</v>
      </c>
      <c r="DF38" s="335">
        <v>6.8634617396886091E-4</v>
      </c>
      <c r="DG38" s="335">
        <f>$I38*IF($G38="Pickup", SUMIFS(NewEmisData!E:E, NewEmisData!$A:$A, "Pickup", NewEmisData!$B:$B, $A38, NewEmisData!$C:$C, $H38, NewEmisData!$D:$D, DG$2), SUMIFS(NewEmisData!E:E, NewEmisData!$A:$A, "LDV", NewEmisData!$B:$B, $A38, NewEmisData!$C:$C, $H38, NewEmisData!$D:$D, DG$2))</f>
        <v>0</v>
      </c>
      <c r="DH38" s="335">
        <f>$I38*IF($G38="Pickup", SUMIFS(NewEmisData!F:F, NewEmisData!$A:$A, "Pickup", NewEmisData!$B:$B, $A38, NewEmisData!$C:$C, $H38, NewEmisData!$D:$D, DH$2), SUMIFS(NewEmisData!F:F, NewEmisData!$A:$A, "LDV", NewEmisData!$B:$B, $A38, NewEmisData!$C:$C, $H38, NewEmisData!$D:$D, DH$2))</f>
        <v>0</v>
      </c>
      <c r="DI38" s="335">
        <f>$I38*IF($G38="Pickup", SUMIFS(NewEmisData!G:G, NewEmisData!$A:$A, "Pickup", NewEmisData!$B:$B, $A38, NewEmisData!$C:$C, $H38, NewEmisData!$D:$D, DI$2), SUMIFS(NewEmisData!G:G, NewEmisData!$A:$A, "LDV", NewEmisData!$B:$B, $A38, NewEmisData!$C:$C, $H38, NewEmisData!$D:$D, DI$2))</f>
        <v>0</v>
      </c>
      <c r="DJ38" s="335">
        <f>$I38*IF($G38="Pickup", SUMIFS(NewEmisData!H:H, NewEmisData!$A:$A, "Pickup", NewEmisData!$B:$B, $A38, NewEmisData!$C:$C, $H38, NewEmisData!$D:$D, DJ$2), SUMIFS(NewEmisData!H:H, NewEmisData!$A:$A, "LDV", NewEmisData!$B:$B, $A38, NewEmisData!$C:$C, $H38, NewEmisData!$D:$D, DJ$2))</f>
        <v>0</v>
      </c>
      <c r="DK38" s="335">
        <f>$I38*IF($G38="Pickup", SUMIFS(NewEmisData!I:I, NewEmisData!$A:$A, "Pickup", NewEmisData!$B:$B, $A38, NewEmisData!$C:$C, $H38, NewEmisData!$D:$D, DK$2), SUMIFS(NewEmisData!I:I, NewEmisData!$A:$A, "LDV", NewEmisData!$B:$B, $A38, NewEmisData!$C:$C, $H38, NewEmisData!$D:$D, DK$2))</f>
        <v>0</v>
      </c>
      <c r="DL38" s="335">
        <f>$I38*IF($G38="Pickup", SUMIFS(NewEmisData!J:J, NewEmisData!$A:$A, "Pickup", NewEmisData!$B:$B, $A38, NewEmisData!$C:$C, $H38, NewEmisData!$D:$D, DL$2), SUMIFS(NewEmisData!J:J, NewEmisData!$A:$A, "LDV", NewEmisData!$B:$B, $A38, NewEmisData!$C:$C, $H38, NewEmisData!$D:$D, DL$2))</f>
        <v>0</v>
      </c>
      <c r="DM38" s="335">
        <f>$I38*IF($G38="Pickup", SUMIFS(NewEmisData!K:K, NewEmisData!$A:$A, "Pickup", NewEmisData!$B:$B, $A38, NewEmisData!$C:$C, $H38, NewEmisData!$D:$D, DM$2), SUMIFS(NewEmisData!K:K, NewEmisData!$A:$A, "LDV", NewEmisData!$B:$B, $A38, NewEmisData!$C:$C, $H38, NewEmisData!$D:$D, DM$2))</f>
        <v>0</v>
      </c>
      <c r="DN38" s="335">
        <f>$I38*IF($G38="Pickup", SUMIFS(NewEmisData!L:L, NewEmisData!$A:$A, "Pickup", NewEmisData!$B:$B, $A38, NewEmisData!$C:$C, $H38, NewEmisData!$D:$D, DN$2), SUMIFS(NewEmisData!L:L, NewEmisData!$A:$A, "LDV", NewEmisData!$B:$B, $A38, NewEmisData!$C:$C, $H38, NewEmisData!$D:$D, DN$2))</f>
        <v>0</v>
      </c>
      <c r="DO38" s="335">
        <f>$I38*IF($G38="Pickup", SUMIFS(NewEmisData!M:M, NewEmisData!$A:$A, "Pickup", NewEmisData!$B:$B, $A38, NewEmisData!$C:$C, $H38, NewEmisData!$D:$D, DO$2), SUMIFS(NewEmisData!M:M, NewEmisData!$A:$A, "LDV", NewEmisData!$B:$B, $A38, NewEmisData!$C:$C, $H38, NewEmisData!$D:$D, DO$2))</f>
        <v>0</v>
      </c>
      <c r="DP38" s="335">
        <v>1.3868757746550878E-3</v>
      </c>
      <c r="DQ38" s="335">
        <f>$I38*IF($G38="Pickup", SUMIFS(NewEmisData!E:E, NewEmisData!$A:$A, "Pickup", NewEmisData!$B:$B, $A38, NewEmisData!$C:$C, $H38, NewEmisData!$D:$D, DQ$2), SUMIFS(NewEmisData!E:E, NewEmisData!$A:$A, "LDV", NewEmisData!$B:$B, $A38, NewEmisData!$C:$C, $H38, NewEmisData!$D:$D, DQ$2))</f>
        <v>1.5358627671248499E-2</v>
      </c>
      <c r="DR38" s="335">
        <f>$I38*IF($G38="Pickup", SUMIFS(NewEmisData!F:F, NewEmisData!$A:$A, "Pickup", NewEmisData!$B:$B, $A38, NewEmisData!$C:$C, $H38, NewEmisData!$D:$D, DR$2), SUMIFS(NewEmisData!F:F, NewEmisData!$A:$A, "LDV", NewEmisData!$B:$B, $A38, NewEmisData!$C:$C, $H38, NewEmisData!$D:$D, DR$2))</f>
        <v>9.2701502330196205E-3</v>
      </c>
      <c r="DS38" s="335">
        <f>$I38*IF($G38="Pickup", SUMIFS(NewEmisData!G:G, NewEmisData!$A:$A, "Pickup", NewEmisData!$B:$B, $A38, NewEmisData!$C:$C, $H38, NewEmisData!$D:$D, DS$2), SUMIFS(NewEmisData!G:G, NewEmisData!$A:$A, "LDV", NewEmisData!$B:$B, $A38, NewEmisData!$C:$C, $H38, NewEmisData!$D:$D, DS$2))</f>
        <v>7.3800443468092902E-3</v>
      </c>
      <c r="DT38" s="335">
        <f>$I38*IF($G38="Pickup", SUMIFS(NewEmisData!H:H, NewEmisData!$A:$A, "Pickup", NewEmisData!$B:$B, $A38, NewEmisData!$C:$C, $H38, NewEmisData!$D:$D, DT$2), SUMIFS(NewEmisData!H:H, NewEmisData!$A:$A, "LDV", NewEmisData!$B:$B, $A38, NewEmisData!$C:$C, $H38, NewEmisData!$D:$D, DT$2))</f>
        <v>5.7500359883598503E-3</v>
      </c>
      <c r="DU38" s="335">
        <f>$I38*IF($G38="Pickup", SUMIFS(NewEmisData!I:I, NewEmisData!$A:$A, "Pickup", NewEmisData!$B:$B, $A38, NewEmisData!$C:$C, $H38, NewEmisData!$D:$D, DU$2), SUMIFS(NewEmisData!I:I, NewEmisData!$A:$A, "LDV", NewEmisData!$B:$B, $A38, NewEmisData!$C:$C, $H38, NewEmisData!$D:$D, DU$2))</f>
        <v>4.5486358185720301E-3</v>
      </c>
      <c r="DV38" s="335">
        <f>$I38*IF($G38="Pickup", SUMIFS(NewEmisData!J:J, NewEmisData!$A:$A, "Pickup", NewEmisData!$B:$B, $A38, NewEmisData!$C:$C, $H38, NewEmisData!$D:$D, DV$2), SUMIFS(NewEmisData!J:J, NewEmisData!$A:$A, "LDV", NewEmisData!$B:$B, $A38, NewEmisData!$C:$C, $H38, NewEmisData!$D:$D, DV$2))</f>
        <v>3.9745008012961004E-3</v>
      </c>
      <c r="DW38" s="335">
        <f>$I38*IF($G38="Pickup", SUMIFS(NewEmisData!K:K, NewEmisData!$A:$A, "Pickup", NewEmisData!$B:$B, $A38, NewEmisData!$C:$C, $H38, NewEmisData!$D:$D, DW$2), SUMIFS(NewEmisData!K:K, NewEmisData!$A:$A, "LDV", NewEmisData!$B:$B, $A38, NewEmisData!$C:$C, $H38, NewEmisData!$D:$D, DW$2))</f>
        <v>3.6505775807205302E-3</v>
      </c>
      <c r="DX38" s="335">
        <f>$I38*IF($G38="Pickup", SUMIFS(NewEmisData!L:L, NewEmisData!$A:$A, "Pickup", NewEmisData!$B:$B, $A38, NewEmisData!$C:$C, $H38, NewEmisData!$D:$D, DX$2), SUMIFS(NewEmisData!L:L, NewEmisData!$A:$A, "LDV", NewEmisData!$B:$B, $A38, NewEmisData!$C:$C, $H38, NewEmisData!$D:$D, DX$2))</f>
        <v>3.5463484367939599E-3</v>
      </c>
      <c r="DY38" s="335">
        <f>$I38*IF($G38="Pickup", SUMIFS(NewEmisData!M:M, NewEmisData!$A:$A, "Pickup", NewEmisData!$B:$B, $A38, NewEmisData!$C:$C, $H38, NewEmisData!$D:$D, DY$2), SUMIFS(NewEmisData!M:M, NewEmisData!$A:$A, "LDV", NewEmisData!$B:$B, $A38, NewEmisData!$C:$C, $H38, NewEmisData!$D:$D, DY$2))</f>
        <v>3.4918759359810199E-3</v>
      </c>
      <c r="DZ38" s="335">
        <v>4.3350573081854527E-3</v>
      </c>
      <c r="EA38" s="335">
        <f t="shared" si="2"/>
        <v>474.817101058422</v>
      </c>
      <c r="EB38" s="335">
        <f t="shared" si="3"/>
        <v>451.24703471572099</v>
      </c>
      <c r="EC38" s="335">
        <f t="shared" si="4"/>
        <v>359.55406391675598</v>
      </c>
      <c r="ED38" s="335">
        <f t="shared" si="5"/>
        <v>306.68867751853497</v>
      </c>
      <c r="EE38" s="335">
        <f t="shared" si="6"/>
        <v>266.05693149041099</v>
      </c>
      <c r="EF38" s="335">
        <f t="shared" si="7"/>
        <v>243.087176828883</v>
      </c>
      <c r="EG38" s="335">
        <f t="shared" si="8"/>
        <v>232.82718030870799</v>
      </c>
      <c r="EH38" s="335">
        <f t="shared" si="9"/>
        <v>229.167353178653</v>
      </c>
      <c r="EI38" s="335">
        <f t="shared" si="10"/>
        <v>227.80956840287899</v>
      </c>
      <c r="EJ38" s="335">
        <f t="shared" si="11"/>
        <v>0.20692409258864139</v>
      </c>
      <c r="EK38" s="335">
        <f t="shared" si="12"/>
        <v>0.70973077210402302</v>
      </c>
      <c r="EL38" s="335">
        <f t="shared" si="13"/>
        <v>0.32036907792622199</v>
      </c>
      <c r="EM38" s="335">
        <f t="shared" si="14"/>
        <v>0.23974719966536701</v>
      </c>
      <c r="EN38" s="335">
        <f t="shared" si="15"/>
        <v>0.160612501035788</v>
      </c>
      <c r="EO38" s="335">
        <f t="shared" si="16"/>
        <v>0.10365613117262901</v>
      </c>
      <c r="EP38" s="335">
        <f t="shared" si="17"/>
        <v>7.8799994555065797E-2</v>
      </c>
      <c r="EQ38" s="335">
        <f t="shared" si="18"/>
        <v>6.8646939612850705E-2</v>
      </c>
      <c r="ER38" s="335">
        <f t="shared" si="19"/>
        <v>6.5824398729591893E-2</v>
      </c>
      <c r="ES38" s="335">
        <f t="shared" si="20"/>
        <v>6.4340803704991095E-2</v>
      </c>
      <c r="ET38" s="335">
        <f t="shared" si="21"/>
        <v>5.5587065527563068E-2</v>
      </c>
      <c r="EU38" s="335">
        <f t="shared" si="22"/>
        <v>8.2160020457903906E-3</v>
      </c>
      <c r="EV38" s="335">
        <f t="shared" si="23"/>
        <v>7.80815598787189E-3</v>
      </c>
      <c r="EW38" s="335">
        <f t="shared" si="24"/>
        <v>5.1579884513251097E-3</v>
      </c>
      <c r="EX38" s="335">
        <f t="shared" si="25"/>
        <v>4.3996084263759998E-3</v>
      </c>
      <c r="EY38" s="335">
        <f t="shared" si="26"/>
        <v>3.81672539575274E-3</v>
      </c>
      <c r="EZ38" s="335">
        <f t="shared" si="27"/>
        <v>3.4872096414849999E-3</v>
      </c>
      <c r="FA38" s="335">
        <f t="shared" si="28"/>
        <v>3.3400286224750798E-3</v>
      </c>
      <c r="FB38" s="335">
        <f t="shared" si="29"/>
        <v>3.2875233288682799E-3</v>
      </c>
      <c r="FC38" s="335">
        <f t="shared" si="30"/>
        <v>3.2680461258744399E-3</v>
      </c>
      <c r="FD38" s="335">
        <f t="shared" si="31"/>
        <v>1.3041984458904573E-3</v>
      </c>
      <c r="FE38" s="335">
        <f t="shared" si="32"/>
        <v>7.6637268565666605E-2</v>
      </c>
      <c r="FF38" s="335">
        <f t="shared" si="33"/>
        <v>7.17220347655846E-2</v>
      </c>
      <c r="FG38" s="335">
        <f t="shared" si="34"/>
        <v>5.3063354209187903E-2</v>
      </c>
      <c r="FH38" s="335">
        <f t="shared" si="35"/>
        <v>5.1413159178765599E-2</v>
      </c>
      <c r="FI38" s="335">
        <f t="shared" si="36"/>
        <v>4.9937748877796798E-2</v>
      </c>
      <c r="FJ38" s="335">
        <f t="shared" si="37"/>
        <v>4.8737436898882699E-2</v>
      </c>
      <c r="FK38" s="335">
        <f t="shared" si="38"/>
        <v>4.7984590527250397E-2</v>
      </c>
      <c r="FL38" s="335">
        <f t="shared" si="39"/>
        <v>4.76005320802948E-2</v>
      </c>
      <c r="FM38" s="335">
        <f t="shared" si="40"/>
        <v>4.7377866603412998E-2</v>
      </c>
      <c r="FN38" s="335">
        <f t="shared" si="41"/>
        <v>3.2948538923667892E-2</v>
      </c>
      <c r="FO38" s="335">
        <f t="shared" si="42"/>
        <v>1.9839679684136899E-2</v>
      </c>
      <c r="FP38" s="335">
        <f t="shared" si="43"/>
        <v>1.54915322396613E-2</v>
      </c>
      <c r="FQ38" s="335">
        <f t="shared" si="44"/>
        <v>1.24856485125612E-2</v>
      </c>
      <c r="FR38" s="335">
        <f t="shared" si="45"/>
        <v>1.10258430769824E-2</v>
      </c>
      <c r="FS38" s="335">
        <f t="shared" si="46"/>
        <v>9.7206839249302599E-3</v>
      </c>
      <c r="FT38" s="335">
        <f t="shared" si="47"/>
        <v>8.6588886279032502E-3</v>
      </c>
      <c r="FU38" s="335">
        <f t="shared" si="48"/>
        <v>7.9928948991222996E-3</v>
      </c>
      <c r="FV38" s="335">
        <f t="shared" si="49"/>
        <v>7.65317007618625E-3</v>
      </c>
      <c r="FW38" s="335">
        <f t="shared" si="50"/>
        <v>7.4561632981935697E-3</v>
      </c>
      <c r="FX38" s="335">
        <f t="shared" si="51"/>
        <v>6.6026126062260432E-3</v>
      </c>
    </row>
    <row r="39" spans="1:180" x14ac:dyDescent="0.2">
      <c r="A39" s="305" t="str">
        <f>_xlfn.CONCAT(IF(LEFT(TRIM(A38),1)="*", "*R", "R"), 1+RIGHT(TRIM(A38),1))</f>
        <v>R6</v>
      </c>
      <c r="B39" s="305" t="str">
        <f t="shared" si="78"/>
        <v>TLCGHEV11</v>
      </c>
      <c r="C39" s="305" t="str">
        <f t="shared" si="79"/>
        <v>TL.GSL.C.HEV.2011</v>
      </c>
      <c r="D39" s="301" t="str">
        <f t="shared" si="80"/>
        <v>bn-vmt, bn-vmt/a</v>
      </c>
      <c r="E39" s="301" t="str">
        <f t="shared" si="81"/>
        <v>TLGSL</v>
      </c>
      <c r="F39" s="301" t="str">
        <f t="shared" si="82"/>
        <v>TL</v>
      </c>
      <c r="G39" s="315" t="s">
        <v>815</v>
      </c>
      <c r="H39" s="315" t="s">
        <v>814</v>
      </c>
      <c r="I39" s="315">
        <v>1</v>
      </c>
      <c r="J39" s="315" t="str">
        <f t="shared" si="52"/>
        <v>Compact car-GSL</v>
      </c>
      <c r="K39" s="335">
        <f>$I39*IF($G39="Pickup", SUMIFS(NewEmisData!E:E, NewEmisData!$A:$A, "Pickup", NewEmisData!$B:$B, $A39, NewEmisData!$C:$C, $H39, NewEmisData!$D:$D, K$2), SUMIFS(NewEmisData!E:E, NewEmisData!$A:$A, "LDV", NewEmisData!$B:$B, $A39, NewEmisData!$C:$C, $H39, NewEmisData!$D:$D, K$2))</f>
        <v>465.43339574540698</v>
      </c>
      <c r="L39" s="335">
        <f>$I39*IF($G39="Pickup", SUMIFS(NewEmisData!F:F, NewEmisData!$A:$A, "Pickup", NewEmisData!$B:$B, $A39, NewEmisData!$C:$C, $H39, NewEmisData!$D:$D, L$2), SUMIFS(NewEmisData!F:F, NewEmisData!$A:$A, "LDV", NewEmisData!$B:$B, $A39, NewEmisData!$C:$C, $H39, NewEmisData!$D:$D, L$2))</f>
        <v>447.45086858043499</v>
      </c>
      <c r="M39" s="335">
        <f>$I39*IF($G39="Pickup", SUMIFS(NewEmisData!G:G, NewEmisData!$A:$A, "Pickup", NewEmisData!$B:$B, $A39, NewEmisData!$C:$C, $H39, NewEmisData!$D:$D, M$2), SUMIFS(NewEmisData!G:G, NewEmisData!$A:$A, "LDV", NewEmisData!$B:$B, $A39, NewEmisData!$C:$C, $H39, NewEmisData!$D:$D, M$2))</f>
        <v>371.68579631799702</v>
      </c>
      <c r="N39" s="335">
        <f>$I39*IF($G39="Pickup", SUMIFS(NewEmisData!H:H, NewEmisData!$A:$A, "Pickup", NewEmisData!$B:$B, $A39, NewEmisData!$C:$C, $H39, NewEmisData!$D:$D, N$2), SUMIFS(NewEmisData!H:H, NewEmisData!$A:$A, "LDV", NewEmisData!$B:$B, $A39, NewEmisData!$C:$C, $H39, NewEmisData!$D:$D, N$2))</f>
        <v>316.68783468886801</v>
      </c>
      <c r="O39" s="335">
        <f>$I39*IF($G39="Pickup", SUMIFS(NewEmisData!I:I, NewEmisData!$A:$A, "Pickup", NewEmisData!$B:$B, $A39, NewEmisData!$C:$C, $H39, NewEmisData!$D:$D, O$2), SUMIFS(NewEmisData!I:I, NewEmisData!$A:$A, "LDV", NewEmisData!$B:$B, $A39, NewEmisData!$C:$C, $H39, NewEmisData!$D:$D, O$2))</f>
        <v>274.45359564691302</v>
      </c>
      <c r="P39" s="335">
        <f>$I39*IF($G39="Pickup", SUMIFS(NewEmisData!J:J, NewEmisData!$A:$A, "Pickup", NewEmisData!$B:$B, $A39, NewEmisData!$C:$C, $H39, NewEmisData!$D:$D, P$2), SUMIFS(NewEmisData!J:J, NewEmisData!$A:$A, "LDV", NewEmisData!$B:$B, $A39, NewEmisData!$C:$C, $H39, NewEmisData!$D:$D, P$2))</f>
        <v>250.610452801164</v>
      </c>
      <c r="Q39" s="335">
        <f>$I39*IF($G39="Pickup", SUMIFS(NewEmisData!K:K, NewEmisData!$A:$A, "Pickup", NewEmisData!$B:$B, $A39, NewEmisData!$C:$C, $H39, NewEmisData!$D:$D, Q$2), SUMIFS(NewEmisData!K:K, NewEmisData!$A:$A, "LDV", NewEmisData!$B:$B, $A39, NewEmisData!$C:$C, $H39, NewEmisData!$D:$D, Q$2))</f>
        <v>239.96929474207201</v>
      </c>
      <c r="R39" s="335">
        <f>$I39*IF($G39="Pickup", SUMIFS(NewEmisData!L:L, NewEmisData!$A:$A, "Pickup", NewEmisData!$B:$B, $A39, NewEmisData!$C:$C, $H39, NewEmisData!$D:$D, R$2), SUMIFS(NewEmisData!L:L, NewEmisData!$A:$A, "LDV", NewEmisData!$B:$B, $A39, NewEmisData!$C:$C, $H39, NewEmisData!$D:$D, R$2))</f>
        <v>236.17949059358199</v>
      </c>
      <c r="S39" s="335">
        <f>$I39*IF($G39="Pickup", SUMIFS(NewEmisData!M:M, NewEmisData!$A:$A, "Pickup", NewEmisData!$B:$B, $A39, NewEmisData!$C:$C, $H39, NewEmisData!$D:$D, S$2), SUMIFS(NewEmisData!M:M, NewEmisData!$A:$A, "LDV", NewEmisData!$B:$B, $A39, NewEmisData!$C:$C, $H39, NewEmisData!$D:$D, S$2))</f>
        <v>234.77621268414799</v>
      </c>
      <c r="T39" s="335">
        <v>0.20692409258864139</v>
      </c>
      <c r="U39" s="335">
        <f>$I39*IF($G39="Pickup", SUMIFS(NewEmisData!E:E, NewEmisData!$A:$A, "Pickup", NewEmisData!$B:$B, $A39, NewEmisData!$C:$C, $H39, NewEmisData!$D:$D, U$2), SUMIFS(NewEmisData!E:E, NewEmisData!$A:$A, "LDV", NewEmisData!$B:$B, $A39, NewEmisData!$C:$C, $H39, NewEmisData!$D:$D, U$2))</f>
        <v>0.76817370125590101</v>
      </c>
      <c r="V39" s="335">
        <f>$I39*IF($G39="Pickup", SUMIFS(NewEmisData!F:F, NewEmisData!$A:$A, "Pickup", NewEmisData!$B:$B, $A39, NewEmisData!$C:$C, $H39, NewEmisData!$D:$D, V$2), SUMIFS(NewEmisData!F:F, NewEmisData!$A:$A, "LDV", NewEmisData!$B:$B, $A39, NewEmisData!$C:$C, $H39, NewEmisData!$D:$D, V$2))</f>
        <v>0.34255400012381199</v>
      </c>
      <c r="W39" s="335">
        <f>$I39*IF($G39="Pickup", SUMIFS(NewEmisData!G:G, NewEmisData!$A:$A, "Pickup", NewEmisData!$B:$B, $A39, NewEmisData!$C:$C, $H39, NewEmisData!$D:$D, W$2), SUMIFS(NewEmisData!G:G, NewEmisData!$A:$A, "LDV", NewEmisData!$B:$B, $A39, NewEmisData!$C:$C, $H39, NewEmisData!$D:$D, W$2))</f>
        <v>0.22026197441968301</v>
      </c>
      <c r="X39" s="335">
        <f>$I39*IF($G39="Pickup", SUMIFS(NewEmisData!H:H, NewEmisData!$A:$A, "Pickup", NewEmisData!$B:$B, $A39, NewEmisData!$C:$C, $H39, NewEmisData!$D:$D, X$2), SUMIFS(NewEmisData!H:H, NewEmisData!$A:$A, "LDV", NewEmisData!$B:$B, $A39, NewEmisData!$C:$C, $H39, NewEmisData!$D:$D, X$2))</f>
        <v>0.146130223505477</v>
      </c>
      <c r="Y39" s="335">
        <f>$I39*IF($G39="Pickup", SUMIFS(NewEmisData!I:I, NewEmisData!$A:$A, "Pickup", NewEmisData!$B:$B, $A39, NewEmisData!$C:$C, $H39, NewEmisData!$D:$D, Y$2), SUMIFS(NewEmisData!I:I, NewEmisData!$A:$A, "LDV", NewEmisData!$B:$B, $A39, NewEmisData!$C:$C, $H39, NewEmisData!$D:$D, Y$2))</f>
        <v>9.25204446820201E-2</v>
      </c>
      <c r="Z39" s="335">
        <f>$I39*IF($G39="Pickup", SUMIFS(NewEmisData!J:J, NewEmisData!$A:$A, "Pickup", NewEmisData!$B:$B, $A39, NewEmisData!$C:$C, $H39, NewEmisData!$D:$D, Z$2), SUMIFS(NewEmisData!J:J, NewEmisData!$A:$A, "LDV", NewEmisData!$B:$B, $A39, NewEmisData!$C:$C, $H39, NewEmisData!$D:$D, Z$2))</f>
        <v>6.9646332093205393E-2</v>
      </c>
      <c r="AA39" s="335">
        <f>$I39*IF($G39="Pickup", SUMIFS(NewEmisData!K:K, NewEmisData!$A:$A, "Pickup", NewEmisData!$B:$B, $A39, NewEmisData!$C:$C, $H39, NewEmisData!$D:$D, AA$2), SUMIFS(NewEmisData!K:K, NewEmisData!$A:$A, "LDV", NewEmisData!$B:$B, $A39, NewEmisData!$C:$C, $H39, NewEmisData!$D:$D, AA$2))</f>
        <v>6.0285539426727999E-2</v>
      </c>
      <c r="AB39" s="335">
        <f>$I39*IF($G39="Pickup", SUMIFS(NewEmisData!L:L, NewEmisData!$A:$A, "Pickup", NewEmisData!$B:$B, $A39, NewEmisData!$C:$C, $H39, NewEmisData!$D:$D, AB$2), SUMIFS(NewEmisData!L:L, NewEmisData!$A:$A, "LDV", NewEmisData!$B:$B, $A39, NewEmisData!$C:$C, $H39, NewEmisData!$D:$D, AB$2))</f>
        <v>5.7685517085836899E-2</v>
      </c>
      <c r="AC39" s="335">
        <f>$I39*IF($G39="Pickup", SUMIFS(NewEmisData!M:M, NewEmisData!$A:$A, "Pickup", NewEmisData!$B:$B, $A39, NewEmisData!$C:$C, $H39, NewEmisData!$D:$D, AC$2), SUMIFS(NewEmisData!M:M, NewEmisData!$A:$A, "LDV", NewEmisData!$B:$B, $A39, NewEmisData!$C:$C, $H39, NewEmisData!$D:$D, AC$2))</f>
        <v>5.6336256806388998E-2</v>
      </c>
      <c r="AD39" s="335">
        <v>5.5587065527563068E-2</v>
      </c>
      <c r="AE39" s="335">
        <f>$I39*IF($G39="Pickup", SUMIFS(NewEmisData!E:E, NewEmisData!$A:$A, "Pickup", NewEmisData!$B:$B, $A39, NewEmisData!$C:$C, $H39, NewEmisData!$D:$D, AE$2), SUMIFS(NewEmisData!E:E, NewEmisData!$A:$A, "LDV", NewEmisData!$B:$B, $A39, NewEmisData!$C:$C, $H39, NewEmisData!$D:$D, AE$2))</f>
        <v>8.0536316527093799E-3</v>
      </c>
      <c r="AF39" s="335">
        <f>$I39*IF($G39="Pickup", SUMIFS(NewEmisData!F:F, NewEmisData!$A:$A, "Pickup", NewEmisData!$B:$B, $A39, NewEmisData!$C:$C, $H39, NewEmisData!$D:$D, AF$2), SUMIFS(NewEmisData!F:F, NewEmisData!$A:$A, "LDV", NewEmisData!$B:$B, $A39, NewEmisData!$C:$C, $H39, NewEmisData!$D:$D, AF$2))</f>
        <v>7.7424694052717798E-3</v>
      </c>
      <c r="AG39" s="335">
        <f>$I39*IF($G39="Pickup", SUMIFS(NewEmisData!G:G, NewEmisData!$A:$A, "Pickup", NewEmisData!$B:$B, $A39, NewEmisData!$C:$C, $H39, NewEmisData!$D:$D, AG$2), SUMIFS(NewEmisData!G:G, NewEmisData!$A:$A, "LDV", NewEmisData!$B:$B, $A39, NewEmisData!$C:$C, $H39, NewEmisData!$D:$D, AG$2))</f>
        <v>5.3320257089092297E-3</v>
      </c>
      <c r="AH39" s="335">
        <f>$I39*IF($G39="Pickup", SUMIFS(NewEmisData!H:H, NewEmisData!$A:$A, "Pickup", NewEmisData!$B:$B, $A39, NewEmisData!$C:$C, $H39, NewEmisData!$D:$D, AH$2), SUMIFS(NewEmisData!H:H, NewEmisData!$A:$A, "LDV", NewEmisData!$B:$B, $A39, NewEmisData!$C:$C, $H39, NewEmisData!$D:$D, AH$2))</f>
        <v>4.5430510168157703E-3</v>
      </c>
      <c r="AI39" s="335">
        <f>$I39*IF($G39="Pickup", SUMIFS(NewEmisData!I:I, NewEmisData!$A:$A, "Pickup", NewEmisData!$B:$B, $A39, NewEmisData!$C:$C, $H39, NewEmisData!$D:$D, AI$2), SUMIFS(NewEmisData!I:I, NewEmisData!$A:$A, "LDV", NewEmisData!$B:$B, $A39, NewEmisData!$C:$C, $H39, NewEmisData!$D:$D, AI$2))</f>
        <v>3.9371785778053803E-3</v>
      </c>
      <c r="AJ39" s="335">
        <f>$I39*IF($G39="Pickup", SUMIFS(NewEmisData!J:J, NewEmisData!$A:$A, "Pickup", NewEmisData!$B:$B, $A39, NewEmisData!$C:$C, $H39, NewEmisData!$D:$D, AJ$2), SUMIFS(NewEmisData!J:J, NewEmisData!$A:$A, "LDV", NewEmisData!$B:$B, $A39, NewEmisData!$C:$C, $H39, NewEmisData!$D:$D, AJ$2))</f>
        <v>3.5951364530025401E-3</v>
      </c>
      <c r="AK39" s="335">
        <f>$I39*IF($G39="Pickup", SUMIFS(NewEmisData!K:K, NewEmisData!$A:$A, "Pickup", NewEmisData!$B:$B, $A39, NewEmisData!$C:$C, $H39, NewEmisData!$D:$D, AK$2), SUMIFS(NewEmisData!K:K, NewEmisData!$A:$A, "LDV", NewEmisData!$B:$B, $A39, NewEmisData!$C:$C, $H39, NewEmisData!$D:$D, AK$2))</f>
        <v>3.4424852382502098E-3</v>
      </c>
      <c r="AL39" s="335">
        <f>$I39*IF($G39="Pickup", SUMIFS(NewEmisData!L:L, NewEmisData!$A:$A, "Pickup", NewEmisData!$B:$B, $A39, NewEmisData!$C:$C, $H39, NewEmisData!$D:$D, AL$2), SUMIFS(NewEmisData!L:L, NewEmisData!$A:$A, "LDV", NewEmisData!$B:$B, $A39, NewEmisData!$C:$C, $H39, NewEmisData!$D:$D, AL$2))</f>
        <v>3.38811619026995E-3</v>
      </c>
      <c r="AM39" s="335">
        <f>$I39*IF($G39="Pickup", SUMIFS(NewEmisData!M:M, NewEmisData!$A:$A, "Pickup", NewEmisData!$B:$B, $A39, NewEmisData!$C:$C, $H39, NewEmisData!$D:$D, AM$2), SUMIFS(NewEmisData!M:M, NewEmisData!$A:$A, "LDV", NewEmisData!$B:$B, $A39, NewEmisData!$C:$C, $H39, NewEmisData!$D:$D, AM$2))</f>
        <v>3.36798790618778E-3</v>
      </c>
      <c r="AN39" s="335">
        <v>1.3041984458904573E-3</v>
      </c>
      <c r="AO39" s="335">
        <f>$I39*IF($G39="Pickup", SUMIFS(NewEmisData!E:E, NewEmisData!$A:$A, "Pickup", NewEmisData!$B:$B, $A39, NewEmisData!$C:$C, $H39, NewEmisData!$D:$D, AO$2), SUMIFS(NewEmisData!E:E, NewEmisData!$A:$A, "LDV", NewEmisData!$B:$B, $A39, NewEmisData!$C:$C, $H39, NewEmisData!$D:$D, AO$2))</f>
        <v>7.6317156939691294E-2</v>
      </c>
      <c r="AP39" s="335">
        <f>$I39*IF($G39="Pickup", SUMIFS(NewEmisData!F:F, NewEmisData!$A:$A, "Pickup", NewEmisData!$B:$B, $A39, NewEmisData!$C:$C, $H39, NewEmisData!$D:$D, AP$2), SUMIFS(NewEmisData!F:F, NewEmisData!$A:$A, "LDV", NewEmisData!$B:$B, $A39, NewEmisData!$C:$C, $H39, NewEmisData!$D:$D, AP$2))</f>
        <v>7.1544642944165196E-2</v>
      </c>
      <c r="AQ39" s="335">
        <f>$I39*IF($G39="Pickup", SUMIFS(NewEmisData!G:G, NewEmisData!$A:$A, "Pickup", NewEmisData!$B:$B, $A39, NewEmisData!$C:$C, $H39, NewEmisData!$D:$D, AQ$2), SUMIFS(NewEmisData!G:G, NewEmisData!$A:$A, "LDV", NewEmisData!$B:$B, $A39, NewEmisData!$C:$C, $H39, NewEmisData!$D:$D, AQ$2))</f>
        <v>5.8249743312617203E-2</v>
      </c>
      <c r="AR39" s="335">
        <f>$I39*IF($G39="Pickup", SUMIFS(NewEmisData!H:H, NewEmisData!$A:$A, "Pickup", NewEmisData!$B:$B, $A39, NewEmisData!$C:$C, $H39, NewEmisData!$D:$D, AR$2), SUMIFS(NewEmisData!H:H, NewEmisData!$A:$A, "LDV", NewEmisData!$B:$B, $A39, NewEmisData!$C:$C, $H39, NewEmisData!$D:$D, AR$2))</f>
        <v>5.6730049378736901E-2</v>
      </c>
      <c r="AS39" s="335">
        <f>$I39*IF($G39="Pickup", SUMIFS(NewEmisData!I:I, NewEmisData!$A:$A, "Pickup", NewEmisData!$B:$B, $A39, NewEmisData!$C:$C, $H39, NewEmisData!$D:$D, AS$2), SUMIFS(NewEmisData!I:I, NewEmisData!$A:$A, "LDV", NewEmisData!$B:$B, $A39, NewEmisData!$C:$C, $H39, NewEmisData!$D:$D, AS$2))</f>
        <v>5.5297861804990203E-2</v>
      </c>
      <c r="AT39" s="335">
        <f>$I39*IF($G39="Pickup", SUMIFS(NewEmisData!J:J, NewEmisData!$A:$A, "Pickup", NewEmisData!$B:$B, $A39, NewEmisData!$C:$C, $H39, NewEmisData!$D:$D, AT$2), SUMIFS(NewEmisData!J:J, NewEmisData!$A:$A, "LDV", NewEmisData!$B:$B, $A39, NewEmisData!$C:$C, $H39, NewEmisData!$D:$D, AT$2))</f>
        <v>5.4156352090813403E-2</v>
      </c>
      <c r="AU39" s="335">
        <f>$I39*IF($G39="Pickup", SUMIFS(NewEmisData!K:K, NewEmisData!$A:$A, "Pickup", NewEmisData!$B:$B, $A39, NewEmisData!$C:$C, $H39, NewEmisData!$D:$D, AU$2), SUMIFS(NewEmisData!K:K, NewEmisData!$A:$A, "LDV", NewEmisData!$B:$B, $A39, NewEmisData!$C:$C, $H39, NewEmisData!$D:$D, AU$2))</f>
        <v>5.3430662266944498E-2</v>
      </c>
      <c r="AV39" s="335">
        <f>$I39*IF($G39="Pickup", SUMIFS(NewEmisData!L:L, NewEmisData!$A:$A, "Pickup", NewEmisData!$B:$B, $A39, NewEmisData!$C:$C, $H39, NewEmisData!$D:$D, AV$2), SUMIFS(NewEmisData!L:L, NewEmisData!$A:$A, "LDV", NewEmisData!$B:$B, $A39, NewEmisData!$C:$C, $H39, NewEmisData!$D:$D, AV$2))</f>
        <v>5.3062743786751999E-2</v>
      </c>
      <c r="AW39" s="335">
        <f>$I39*IF($G39="Pickup", SUMIFS(NewEmisData!M:M, NewEmisData!$A:$A, "Pickup", NewEmisData!$B:$B, $A39, NewEmisData!$C:$C, $H39, NewEmisData!$D:$D, AW$2), SUMIFS(NewEmisData!M:M, NewEmisData!$A:$A, "LDV", NewEmisData!$B:$B, $A39, NewEmisData!$C:$C, $H39, NewEmisData!$D:$D, AW$2))</f>
        <v>5.2850768620488903E-2</v>
      </c>
      <c r="AX39" s="335">
        <v>3.2948538923667892E-2</v>
      </c>
      <c r="AY39" s="335">
        <f>$I39*IF($G39="Pickup", SUMIFS(NewEmisData!E:E, NewEmisData!$A:$A, "Pickup", NewEmisData!$B:$B, $A39, NewEmisData!$C:$C, $H39, NewEmisData!$D:$D, AY$2), SUMIFS(NewEmisData!E:E, NewEmisData!$A:$A, "LDV", NewEmisData!$B:$B, $A39, NewEmisData!$C:$C, $H39, NewEmisData!$D:$D, AY$2))</f>
        <v>2.00368746679381E-2</v>
      </c>
      <c r="AZ39" s="335">
        <f>$I39*IF($G39="Pickup", SUMIFS(NewEmisData!F:F, NewEmisData!$A:$A, "Pickup", NewEmisData!$B:$B, $A39, NewEmisData!$C:$C, $H39, NewEmisData!$D:$D, AZ$2), SUMIFS(NewEmisData!F:F, NewEmisData!$A:$A, "LDV", NewEmisData!$B:$B, $A39, NewEmisData!$C:$C, $H39, NewEmisData!$D:$D, AZ$2))</f>
        <v>1.58149288879222E-2</v>
      </c>
      <c r="BA39" s="335">
        <f>$I39*IF($G39="Pickup", SUMIFS(NewEmisData!G:G, NewEmisData!$A:$A, "Pickup", NewEmisData!$B:$B, $A39, NewEmisData!$C:$C, $H39, NewEmisData!$D:$D, BA$2), SUMIFS(NewEmisData!G:G, NewEmisData!$A:$A, "LDV", NewEmisData!$B:$B, $A39, NewEmisData!$C:$C, $H39, NewEmisData!$D:$D, BA$2))</f>
        <v>1.2889012730210401E-2</v>
      </c>
      <c r="BB39" s="335">
        <f>$I39*IF($G39="Pickup", SUMIFS(NewEmisData!H:H, NewEmisData!$A:$A, "Pickup", NewEmisData!$B:$B, $A39, NewEmisData!$C:$C, $H39, NewEmisData!$D:$D, BB$2), SUMIFS(NewEmisData!H:H, NewEmisData!$A:$A, "LDV", NewEmisData!$B:$B, $A39, NewEmisData!$C:$C, $H39, NewEmisData!$D:$D, BB$2))</f>
        <v>1.1544674905883E-2</v>
      </c>
      <c r="BC39" s="335">
        <f>$I39*IF($G39="Pickup", SUMIFS(NewEmisData!I:I, NewEmisData!$A:$A, "Pickup", NewEmisData!$B:$B, $A39, NewEmisData!$C:$C, $H39, NewEmisData!$D:$D, BC$2), SUMIFS(NewEmisData!I:I, NewEmisData!$A:$A, "LDV", NewEmisData!$B:$B, $A39, NewEmisData!$C:$C, $H39, NewEmisData!$D:$D, BC$2))</f>
        <v>1.0277724336371899E-2</v>
      </c>
      <c r="BD39" s="335">
        <f>$I39*IF($G39="Pickup", SUMIFS(NewEmisData!J:J, NewEmisData!$A:$A, "Pickup", NewEmisData!$B:$B, $A39, NewEmisData!$C:$C, $H39, NewEmisData!$D:$D, BD$2), SUMIFS(NewEmisData!J:J, NewEmisData!$A:$A, "LDV", NewEmisData!$B:$B, $A39, NewEmisData!$C:$C, $H39, NewEmisData!$D:$D, BD$2))</f>
        <v>9.2679749278735592E-3</v>
      </c>
      <c r="BE39" s="335">
        <f>$I39*IF($G39="Pickup", SUMIFS(NewEmisData!K:K, NewEmisData!$A:$A, "Pickup", NewEmisData!$B:$B, $A39, NewEmisData!$C:$C, $H39, NewEmisData!$D:$D, BE$2), SUMIFS(NewEmisData!K:K, NewEmisData!$A:$A, "LDV", NewEmisData!$B:$B, $A39, NewEmisData!$C:$C, $H39, NewEmisData!$D:$D, BE$2))</f>
        <v>8.6259896432645099E-3</v>
      </c>
      <c r="BF39" s="335">
        <f>$I39*IF($G39="Pickup", SUMIFS(NewEmisData!L:L, NewEmisData!$A:$A, "Pickup", NewEmisData!$B:$B, $A39, NewEmisData!$C:$C, $H39, NewEmisData!$D:$D, BF$2), SUMIFS(NewEmisData!L:L, NewEmisData!$A:$A, "LDV", NewEmisData!$B:$B, $A39, NewEmisData!$C:$C, $H39, NewEmisData!$D:$D, BF$2))</f>
        <v>8.3004876330209296E-3</v>
      </c>
      <c r="BG39" s="335">
        <f>$I39*IF($G39="Pickup", SUMIFS(NewEmisData!M:M, NewEmisData!$A:$A, "Pickup", NewEmisData!$B:$B, $A39, NewEmisData!$C:$C, $H39, NewEmisData!$D:$D, BG$2), SUMIFS(NewEmisData!M:M, NewEmisData!$A:$A, "LDV", NewEmisData!$B:$B, $A39, NewEmisData!$C:$C, $H39, NewEmisData!$D:$D, BG$2))</f>
        <v>8.1129702157430005E-3</v>
      </c>
      <c r="BH39" s="335">
        <v>6.6026126062260432E-3</v>
      </c>
      <c r="BI39" s="335">
        <f>$I39*IF($G39="Pickup", SUMIFS(NewEmisData!E:E, NewEmisData!$A:$A, "Pickup", NewEmisData!$B:$B, $A39, NewEmisData!$C:$C, $H39, NewEmisData!$D:$D, BI$2), SUMIFS(NewEmisData!E:E, NewEmisData!$A:$A, "LDV", NewEmisData!$B:$B, $A39, NewEmisData!$C:$C, $H39, NewEmisData!$D:$D, BI$2))</f>
        <v>6.1599528865440298</v>
      </c>
      <c r="BJ39" s="335">
        <f>$I39*IF($G39="Pickup", SUMIFS(NewEmisData!F:F, NewEmisData!$A:$A, "Pickup", NewEmisData!$B:$B, $A39, NewEmisData!$C:$C, $H39, NewEmisData!$D:$D, BJ$2), SUMIFS(NewEmisData!F:F, NewEmisData!$A:$A, "LDV", NewEmisData!$B:$B, $A39, NewEmisData!$C:$C, $H39, NewEmisData!$D:$D, BJ$2))</f>
        <v>3.7475170679561298</v>
      </c>
      <c r="BK39" s="335">
        <f>$I39*IF($G39="Pickup", SUMIFS(NewEmisData!G:G, NewEmisData!$A:$A, "Pickup", NewEmisData!$B:$B, $A39, NewEmisData!$C:$C, $H39, NewEmisData!$D:$D, BK$2), SUMIFS(NewEmisData!G:G, NewEmisData!$A:$A, "LDV", NewEmisData!$B:$B, $A39, NewEmisData!$C:$C, $H39, NewEmisData!$D:$D, BK$2))</f>
        <v>2.80366463620466</v>
      </c>
      <c r="BL39" s="335">
        <f>$I39*IF($G39="Pickup", SUMIFS(NewEmisData!H:H, NewEmisData!$A:$A, "Pickup", NewEmisData!$B:$B, $A39, NewEmisData!$C:$C, $H39, NewEmisData!$D:$D, BL$2), SUMIFS(NewEmisData!H:H, NewEmisData!$A:$A, "LDV", NewEmisData!$B:$B, $A39, NewEmisData!$C:$C, $H39, NewEmisData!$D:$D, BL$2))</f>
        <v>2.2038088113149099</v>
      </c>
      <c r="BM39" s="335">
        <f>$I39*IF($G39="Pickup", SUMIFS(NewEmisData!I:I, NewEmisData!$A:$A, "Pickup", NewEmisData!$B:$B, $A39, NewEmisData!$C:$C, $H39, NewEmisData!$D:$D, BM$2), SUMIFS(NewEmisData!I:I, NewEmisData!$A:$A, "LDV", NewEmisData!$B:$B, $A39, NewEmisData!$C:$C, $H39, NewEmisData!$D:$D, BM$2))</f>
        <v>1.6110244723417799</v>
      </c>
      <c r="BN39" s="335">
        <f>$I39*IF($G39="Pickup", SUMIFS(NewEmisData!J:J, NewEmisData!$A:$A, "Pickup", NewEmisData!$B:$B, $A39, NewEmisData!$C:$C, $H39, NewEmisData!$D:$D, BN$2), SUMIFS(NewEmisData!J:J, NewEmisData!$A:$A, "LDV", NewEmisData!$B:$B, $A39, NewEmisData!$C:$C, $H39, NewEmisData!$D:$D, BN$2))</f>
        <v>1.2813570878169001</v>
      </c>
      <c r="BO39" s="335">
        <f>$I39*IF($G39="Pickup", SUMIFS(NewEmisData!K:K, NewEmisData!$A:$A, "Pickup", NewEmisData!$B:$B, $A39, NewEmisData!$C:$C, $H39, NewEmisData!$D:$D, BO$2), SUMIFS(NewEmisData!K:K, NewEmisData!$A:$A, "LDV", NewEmisData!$B:$B, $A39, NewEmisData!$C:$C, $H39, NewEmisData!$D:$D, BO$2))</f>
        <v>1.1316455644238499</v>
      </c>
      <c r="BP39" s="335">
        <f>$I39*IF($G39="Pickup", SUMIFS(NewEmisData!L:L, NewEmisData!$A:$A, "Pickup", NewEmisData!$B:$B, $A39, NewEmisData!$C:$C, $H39, NewEmisData!$D:$D, BP$2), SUMIFS(NewEmisData!L:L, NewEmisData!$A:$A, "LDV", NewEmisData!$B:$B, $A39, NewEmisData!$C:$C, $H39, NewEmisData!$D:$D, BP$2))</f>
        <v>1.0822537615630099</v>
      </c>
      <c r="BQ39" s="335">
        <f>$I39*IF($G39="Pickup", SUMIFS(NewEmisData!M:M, NewEmisData!$A:$A, "Pickup", NewEmisData!$B:$B, $A39, NewEmisData!$C:$C, $H39, NewEmisData!$D:$D, BQ$2), SUMIFS(NewEmisData!M:M, NewEmisData!$A:$A, "LDV", NewEmisData!$B:$B, $A39, NewEmisData!$C:$C, $H39, NewEmisData!$D:$D, BQ$2))</f>
        <v>1.05143374218492</v>
      </c>
      <c r="BR39" s="335">
        <v>1.5622001678221484</v>
      </c>
      <c r="BS39" s="335">
        <f>$I39*IF($G39="Pickup", SUMIFS(NewEmisData!E:E, NewEmisData!$A:$A, "Pickup", NewEmisData!$B:$B, $A39, NewEmisData!$C:$C, $H39, NewEmisData!$D:$D, BS$2), SUMIFS(NewEmisData!E:E, NewEmisData!$A:$A, "LDV", NewEmisData!$B:$B, $A39, NewEmisData!$C:$C, $H39, NewEmisData!$D:$D, BS$2))</f>
        <v>0.72787250280402604</v>
      </c>
      <c r="BT39" s="335">
        <f>$I39*IF($G39="Pickup", SUMIFS(NewEmisData!F:F, NewEmisData!$A:$A, "Pickup", NewEmisData!$B:$B, $A39, NewEmisData!$C:$C, $H39, NewEmisData!$D:$D, BT$2), SUMIFS(NewEmisData!F:F, NewEmisData!$A:$A, "LDV", NewEmisData!$B:$B, $A39, NewEmisData!$C:$C, $H39, NewEmisData!$D:$D, BT$2))</f>
        <v>0.40987916241045302</v>
      </c>
      <c r="BU39" s="335">
        <f>$I39*IF($G39="Pickup", SUMIFS(NewEmisData!G:G, NewEmisData!$A:$A, "Pickup", NewEmisData!$B:$B, $A39, NewEmisData!$C:$C, $H39, NewEmisData!$D:$D, BU$2), SUMIFS(NewEmisData!G:G, NewEmisData!$A:$A, "LDV", NewEmisData!$B:$B, $A39, NewEmisData!$C:$C, $H39, NewEmisData!$D:$D, BU$2))</f>
        <v>0.30765788839279401</v>
      </c>
      <c r="BV39" s="335">
        <f>$I39*IF($G39="Pickup", SUMIFS(NewEmisData!H:H, NewEmisData!$A:$A, "Pickup", NewEmisData!$B:$B, $A39, NewEmisData!$C:$C, $H39, NewEmisData!$D:$D, BV$2), SUMIFS(NewEmisData!H:H, NewEmisData!$A:$A, "LDV", NewEmisData!$B:$B, $A39, NewEmisData!$C:$C, $H39, NewEmisData!$D:$D, BV$2))</f>
        <v>0.248891607461663</v>
      </c>
      <c r="BW39" s="335">
        <f>$I39*IF($G39="Pickup", SUMIFS(NewEmisData!I:I, NewEmisData!$A:$A, "Pickup", NewEmisData!$B:$B, $A39, NewEmisData!$C:$C, $H39, NewEmisData!$D:$D, BW$2), SUMIFS(NewEmisData!I:I, NewEmisData!$A:$A, "LDV", NewEmisData!$B:$B, $A39, NewEmisData!$C:$C, $H39, NewEmisData!$D:$D, BW$2))</f>
        <v>0.184861723618618</v>
      </c>
      <c r="BX39" s="335">
        <f>$I39*IF($G39="Pickup", SUMIFS(NewEmisData!J:J, NewEmisData!$A:$A, "Pickup", NewEmisData!$B:$B, $A39, NewEmisData!$C:$C, $H39, NewEmisData!$D:$D, BX$2), SUMIFS(NewEmisData!J:J, NewEmisData!$A:$A, "LDV", NewEmisData!$B:$B, $A39, NewEmisData!$C:$C, $H39, NewEmisData!$D:$D, BX$2))</f>
        <v>0.15433193284657201</v>
      </c>
      <c r="BY39" s="335">
        <f>$I39*IF($G39="Pickup", SUMIFS(NewEmisData!K:K, NewEmisData!$A:$A, "Pickup", NewEmisData!$B:$B, $A39, NewEmisData!$C:$C, $H39, NewEmisData!$D:$D, BY$2), SUMIFS(NewEmisData!K:K, NewEmisData!$A:$A, "LDV", NewEmisData!$B:$B, $A39, NewEmisData!$C:$C, $H39, NewEmisData!$D:$D, BY$2))</f>
        <v>0.138091436876464</v>
      </c>
      <c r="BZ39" s="335">
        <f>$I39*IF($G39="Pickup", SUMIFS(NewEmisData!L:L, NewEmisData!$A:$A, "Pickup", NewEmisData!$B:$B, $A39, NewEmisData!$C:$C, $H39, NewEmisData!$D:$D, BZ$2), SUMIFS(NewEmisData!L:L, NewEmisData!$A:$A, "LDV", NewEmisData!$B:$B, $A39, NewEmisData!$C:$C, $H39, NewEmisData!$D:$D, BZ$2))</f>
        <v>0.131790780313154</v>
      </c>
      <c r="CA39" s="335">
        <f>$I39*IF($G39="Pickup", SUMIFS(NewEmisData!M:M, NewEmisData!$A:$A, "Pickup", NewEmisData!$B:$B, $A39, NewEmisData!$C:$C, $H39, NewEmisData!$D:$D, CA$2), SUMIFS(NewEmisData!M:M, NewEmisData!$A:$A, "LDV", NewEmisData!$B:$B, $A39, NewEmisData!$C:$C, $H39, NewEmisData!$D:$D, CA$2))</f>
        <v>0.126731765091218</v>
      </c>
      <c r="CB39" s="335">
        <v>0.11295846897695311</v>
      </c>
      <c r="CC39" s="335">
        <f>$I39*IF($G39="Pickup", SUMIFS(NewEmisData!E:E, NewEmisData!$A:$A, "Pickup", NewEmisData!$B:$B, $A39, NewEmisData!$C:$C, $H39, NewEmisData!$D:$D, CC$2), SUMIFS(NewEmisData!E:E, NewEmisData!$A:$A, "LDV", NewEmisData!$B:$B, $A39, NewEmisData!$C:$C, $H39, NewEmisData!$D:$D, CC$2))</f>
        <v>4.3011353420759103E-2</v>
      </c>
      <c r="CD39" s="335">
        <f>$I39*IF($G39="Pickup", SUMIFS(NewEmisData!F:F, NewEmisData!$A:$A, "Pickup", NewEmisData!$B:$B, $A39, NewEmisData!$C:$C, $H39, NewEmisData!$D:$D, CD$2), SUMIFS(NewEmisData!F:F, NewEmisData!$A:$A, "LDV", NewEmisData!$B:$B, $A39, NewEmisData!$C:$C, $H39, NewEmisData!$D:$D, CD$2))</f>
        <v>2.94035814612091E-2</v>
      </c>
      <c r="CE39" s="335">
        <f>$I39*IF($G39="Pickup", SUMIFS(NewEmisData!G:G, NewEmisData!$A:$A, "Pickup", NewEmisData!$B:$B, $A39, NewEmisData!$C:$C, $H39, NewEmisData!$D:$D, CE$2), SUMIFS(NewEmisData!G:G, NewEmisData!$A:$A, "LDV", NewEmisData!$B:$B, $A39, NewEmisData!$C:$C, $H39, NewEmisData!$D:$D, CE$2))</f>
        <v>2.4328512322630801E-2</v>
      </c>
      <c r="CF39" s="335">
        <f>$I39*IF($G39="Pickup", SUMIFS(NewEmisData!H:H, NewEmisData!$A:$A, "Pickup", NewEmisData!$B:$B, $A39, NewEmisData!$C:$C, $H39, NewEmisData!$D:$D, CF$2), SUMIFS(NewEmisData!H:H, NewEmisData!$A:$A, "LDV", NewEmisData!$B:$B, $A39, NewEmisData!$C:$C, $H39, NewEmisData!$D:$D, CF$2))</f>
        <v>2.3221814353353801E-2</v>
      </c>
      <c r="CG39" s="335">
        <f>$I39*IF($G39="Pickup", SUMIFS(NewEmisData!I:I, NewEmisData!$A:$A, "Pickup", NewEmisData!$B:$B, $A39, NewEmisData!$C:$C, $H39, NewEmisData!$D:$D, CG$2), SUMIFS(NewEmisData!I:I, NewEmisData!$A:$A, "LDV", NewEmisData!$B:$B, $A39, NewEmisData!$C:$C, $H39, NewEmisData!$D:$D, CG$2))</f>
        <v>2.24852392313552E-2</v>
      </c>
      <c r="CH39" s="335">
        <f>$I39*IF($G39="Pickup", SUMIFS(NewEmisData!J:J, NewEmisData!$A:$A, "Pickup", NewEmisData!$B:$B, $A39, NewEmisData!$C:$C, $H39, NewEmisData!$D:$D, CH$2), SUMIFS(NewEmisData!J:J, NewEmisData!$A:$A, "LDV", NewEmisData!$B:$B, $A39, NewEmisData!$C:$C, $H39, NewEmisData!$D:$D, CH$2))</f>
        <v>2.1906542608859401E-2</v>
      </c>
      <c r="CI39" s="335">
        <f>$I39*IF($G39="Pickup", SUMIFS(NewEmisData!K:K, NewEmisData!$A:$A, "Pickup", NewEmisData!$B:$B, $A39, NewEmisData!$C:$C, $H39, NewEmisData!$D:$D, CI$2), SUMIFS(NewEmisData!K:K, NewEmisData!$A:$A, "LDV", NewEmisData!$B:$B, $A39, NewEmisData!$C:$C, $H39, NewEmisData!$D:$D, CI$2))</f>
        <v>2.1904736458690802E-2</v>
      </c>
      <c r="CJ39" s="335">
        <f>$I39*IF($G39="Pickup", SUMIFS(NewEmisData!L:L, NewEmisData!$A:$A, "Pickup", NewEmisData!$B:$B, $A39, NewEmisData!$C:$C, $H39, NewEmisData!$D:$D, CJ$2), SUMIFS(NewEmisData!L:L, NewEmisData!$A:$A, "LDV", NewEmisData!$B:$B, $A39, NewEmisData!$C:$C, $H39, NewEmisData!$D:$D, CJ$2))</f>
        <v>2.19042402298237E-2</v>
      </c>
      <c r="CK39" s="335">
        <f>$I39*IF($G39="Pickup", SUMIFS(NewEmisData!M:M, NewEmisData!$A:$A, "Pickup", NewEmisData!$B:$B, $A39, NewEmisData!$C:$C, $H39, NewEmisData!$D:$D, CK$2), SUMIFS(NewEmisData!M:M, NewEmisData!$A:$A, "LDV", NewEmisData!$B:$B, $A39, NewEmisData!$C:$C, $H39, NewEmisData!$D:$D, CK$2))</f>
        <v>2.1903771981857799E-2</v>
      </c>
      <c r="CL39" s="335">
        <v>2.0846549246249676E-2</v>
      </c>
      <c r="CM39" s="335">
        <f>$I39*IF($G39="Pickup", SUMIFS(NewEmisData!E:E, NewEmisData!$A:$A, "Pickup", NewEmisData!$B:$B, $A39, NewEmisData!$C:$C, $H39, NewEmisData!$D:$D, CM$2), SUMIFS(NewEmisData!E:E, NewEmisData!$A:$A, "LDV", NewEmisData!$B:$B, $A39, NewEmisData!$C:$C, $H39, NewEmisData!$D:$D, CM$2))</f>
        <v>2.1906211645892699E-2</v>
      </c>
      <c r="CN39" s="335">
        <f>$I39*IF($G39="Pickup", SUMIFS(NewEmisData!F:F, NewEmisData!$A:$A, "Pickup", NewEmisData!$B:$B, $A39, NewEmisData!$C:$C, $H39, NewEmisData!$D:$D, CN$2), SUMIFS(NewEmisData!F:F, NewEmisData!$A:$A, "LDV", NewEmisData!$B:$B, $A39, NewEmisData!$C:$C, $H39, NewEmisData!$D:$D, CN$2))</f>
        <v>1.38171562279483E-2</v>
      </c>
      <c r="CO39" s="335">
        <f>$I39*IF($G39="Pickup", SUMIFS(NewEmisData!G:G, NewEmisData!$A:$A, "Pickup", NewEmisData!$B:$B, $A39, NewEmisData!$C:$C, $H39, NewEmisData!$D:$D, CO$2), SUMIFS(NewEmisData!G:G, NewEmisData!$A:$A, "LDV", NewEmisData!$B:$B, $A39, NewEmisData!$C:$C, $H39, NewEmisData!$D:$D, CO$2))</f>
        <v>1.08300618523644E-2</v>
      </c>
      <c r="CP39" s="335">
        <f>$I39*IF($G39="Pickup", SUMIFS(NewEmisData!H:H, NewEmisData!$A:$A, "Pickup", NewEmisData!$B:$B, $A39, NewEmisData!$C:$C, $H39, NewEmisData!$D:$D, CP$2), SUMIFS(NewEmisData!H:H, NewEmisData!$A:$A, "LDV", NewEmisData!$B:$B, $A39, NewEmisData!$C:$C, $H39, NewEmisData!$D:$D, CP$2))</f>
        <v>8.8590497727664592E-3</v>
      </c>
      <c r="CQ39" s="335">
        <f>$I39*IF($G39="Pickup", SUMIFS(NewEmisData!I:I, NewEmisData!$A:$A, "Pickup", NewEmisData!$B:$B, $A39, NewEmisData!$C:$C, $H39, NewEmisData!$D:$D, CQ$2), SUMIFS(NewEmisData!I:I, NewEmisData!$A:$A, "LDV", NewEmisData!$B:$B, $A39, NewEmisData!$C:$C, $H39, NewEmisData!$D:$D, CQ$2))</f>
        <v>7.8772882665567503E-3</v>
      </c>
      <c r="CR39" s="335">
        <f>$I39*IF($G39="Pickup", SUMIFS(NewEmisData!J:J, NewEmisData!$A:$A, "Pickup", NewEmisData!$B:$B, $A39, NewEmisData!$C:$C, $H39, NewEmisData!$D:$D, CR$2), SUMIFS(NewEmisData!J:J, NewEmisData!$A:$A, "LDV", NewEmisData!$B:$B, $A39, NewEmisData!$C:$C, $H39, NewEmisData!$D:$D, CR$2))</f>
        <v>7.4435823260364103E-3</v>
      </c>
      <c r="CS39" s="335">
        <f>$I39*IF($G39="Pickup", SUMIFS(NewEmisData!K:K, NewEmisData!$A:$A, "Pickup", NewEmisData!$B:$B, $A39, NewEmisData!$C:$C, $H39, NewEmisData!$D:$D, CS$2), SUMIFS(NewEmisData!K:K, NewEmisData!$A:$A, "LDV", NewEmisData!$B:$B, $A39, NewEmisData!$C:$C, $H39, NewEmisData!$D:$D, CS$2))</f>
        <v>7.3936885133113802E-3</v>
      </c>
      <c r="CT39" s="335">
        <f>$I39*IF($G39="Pickup", SUMIFS(NewEmisData!L:L, NewEmisData!$A:$A, "Pickup", NewEmisData!$B:$B, $A39, NewEmisData!$C:$C, $H39, NewEmisData!$D:$D, CT$2), SUMIFS(NewEmisData!L:L, NewEmisData!$A:$A, "LDV", NewEmisData!$B:$B, $A39, NewEmisData!$C:$C, $H39, NewEmisData!$D:$D, CT$2))</f>
        <v>7.3123849031120399E-3</v>
      </c>
      <c r="CU39" s="335">
        <f>$I39*IF($G39="Pickup", SUMIFS(NewEmisData!M:M, NewEmisData!$A:$A, "Pickup", NewEmisData!$B:$B, $A39, NewEmisData!$C:$C, $H39, NewEmisData!$D:$D, CU$2), SUMIFS(NewEmisData!M:M, NewEmisData!$A:$A, "LDV", NewEmisData!$B:$B, $A39, NewEmisData!$C:$C, $H39, NewEmisData!$D:$D, CU$2))</f>
        <v>7.31189121492953E-3</v>
      </c>
      <c r="CV39" s="335">
        <v>5.2030687941242611E-3</v>
      </c>
      <c r="CW39" s="335">
        <v>3.0448046675121709E-3</v>
      </c>
      <c r="CX39" s="335">
        <v>1.8865908720768221E-3</v>
      </c>
      <c r="CY39" s="335">
        <v>1.5570268485524494E-3</v>
      </c>
      <c r="CZ39" s="335">
        <v>1.2432183416122382E-3</v>
      </c>
      <c r="DA39" s="335">
        <v>9.252251866281976E-4</v>
      </c>
      <c r="DB39" s="335">
        <v>7.2309456596024934E-4</v>
      </c>
      <c r="DC39" s="335">
        <v>6.8940706870607876E-4</v>
      </c>
      <c r="DD39" s="335">
        <v>6.844148428615973E-4</v>
      </c>
      <c r="DE39" s="335">
        <v>6.8634617396886091E-4</v>
      </c>
      <c r="DF39" s="335">
        <v>6.8634617396886091E-4</v>
      </c>
      <c r="DG39" s="335">
        <f>$I39*IF($G39="Pickup", SUMIFS(NewEmisData!E:E, NewEmisData!$A:$A, "Pickup", NewEmisData!$B:$B, $A39, NewEmisData!$C:$C, $H39, NewEmisData!$D:$D, DG$2), SUMIFS(NewEmisData!E:E, NewEmisData!$A:$A, "LDV", NewEmisData!$B:$B, $A39, NewEmisData!$C:$C, $H39, NewEmisData!$D:$D, DG$2))</f>
        <v>0</v>
      </c>
      <c r="DH39" s="335">
        <f>$I39*IF($G39="Pickup", SUMIFS(NewEmisData!F:F, NewEmisData!$A:$A, "Pickup", NewEmisData!$B:$B, $A39, NewEmisData!$C:$C, $H39, NewEmisData!$D:$D, DH$2), SUMIFS(NewEmisData!F:F, NewEmisData!$A:$A, "LDV", NewEmisData!$B:$B, $A39, NewEmisData!$C:$C, $H39, NewEmisData!$D:$D, DH$2))</f>
        <v>0</v>
      </c>
      <c r="DI39" s="335">
        <f>$I39*IF($G39="Pickup", SUMIFS(NewEmisData!G:G, NewEmisData!$A:$A, "Pickup", NewEmisData!$B:$B, $A39, NewEmisData!$C:$C, $H39, NewEmisData!$D:$D, DI$2), SUMIFS(NewEmisData!G:G, NewEmisData!$A:$A, "LDV", NewEmisData!$B:$B, $A39, NewEmisData!$C:$C, $H39, NewEmisData!$D:$D, DI$2))</f>
        <v>0</v>
      </c>
      <c r="DJ39" s="335">
        <f>$I39*IF($G39="Pickup", SUMIFS(NewEmisData!H:H, NewEmisData!$A:$A, "Pickup", NewEmisData!$B:$B, $A39, NewEmisData!$C:$C, $H39, NewEmisData!$D:$D, DJ$2), SUMIFS(NewEmisData!H:H, NewEmisData!$A:$A, "LDV", NewEmisData!$B:$B, $A39, NewEmisData!$C:$C, $H39, NewEmisData!$D:$D, DJ$2))</f>
        <v>0</v>
      </c>
      <c r="DK39" s="335">
        <f>$I39*IF($G39="Pickup", SUMIFS(NewEmisData!I:I, NewEmisData!$A:$A, "Pickup", NewEmisData!$B:$B, $A39, NewEmisData!$C:$C, $H39, NewEmisData!$D:$D, DK$2), SUMIFS(NewEmisData!I:I, NewEmisData!$A:$A, "LDV", NewEmisData!$B:$B, $A39, NewEmisData!$C:$C, $H39, NewEmisData!$D:$D, DK$2))</f>
        <v>0</v>
      </c>
      <c r="DL39" s="335">
        <f>$I39*IF($G39="Pickup", SUMIFS(NewEmisData!J:J, NewEmisData!$A:$A, "Pickup", NewEmisData!$B:$B, $A39, NewEmisData!$C:$C, $H39, NewEmisData!$D:$D, DL$2), SUMIFS(NewEmisData!J:J, NewEmisData!$A:$A, "LDV", NewEmisData!$B:$B, $A39, NewEmisData!$C:$C, $H39, NewEmisData!$D:$D, DL$2))</f>
        <v>0</v>
      </c>
      <c r="DM39" s="335">
        <f>$I39*IF($G39="Pickup", SUMIFS(NewEmisData!K:K, NewEmisData!$A:$A, "Pickup", NewEmisData!$B:$B, $A39, NewEmisData!$C:$C, $H39, NewEmisData!$D:$D, DM$2), SUMIFS(NewEmisData!K:K, NewEmisData!$A:$A, "LDV", NewEmisData!$B:$B, $A39, NewEmisData!$C:$C, $H39, NewEmisData!$D:$D, DM$2))</f>
        <v>0</v>
      </c>
      <c r="DN39" s="335">
        <f>$I39*IF($G39="Pickup", SUMIFS(NewEmisData!L:L, NewEmisData!$A:$A, "Pickup", NewEmisData!$B:$B, $A39, NewEmisData!$C:$C, $H39, NewEmisData!$D:$D, DN$2), SUMIFS(NewEmisData!L:L, NewEmisData!$A:$A, "LDV", NewEmisData!$B:$B, $A39, NewEmisData!$C:$C, $H39, NewEmisData!$D:$D, DN$2))</f>
        <v>0</v>
      </c>
      <c r="DO39" s="335">
        <f>$I39*IF($G39="Pickup", SUMIFS(NewEmisData!M:M, NewEmisData!$A:$A, "Pickup", NewEmisData!$B:$B, $A39, NewEmisData!$C:$C, $H39, NewEmisData!$D:$D, DO$2), SUMIFS(NewEmisData!M:M, NewEmisData!$A:$A, "LDV", NewEmisData!$B:$B, $A39, NewEmisData!$C:$C, $H39, NewEmisData!$D:$D, DO$2))</f>
        <v>0</v>
      </c>
      <c r="DP39" s="335">
        <v>1.3868757746550878E-3</v>
      </c>
      <c r="DQ39" s="335">
        <f>$I39*IF($G39="Pickup", SUMIFS(NewEmisData!E:E, NewEmisData!$A:$A, "Pickup", NewEmisData!$B:$B, $A39, NewEmisData!$C:$C, $H39, NewEmisData!$D:$D, DQ$2), SUMIFS(NewEmisData!E:E, NewEmisData!$A:$A, "LDV", NewEmisData!$B:$B, $A39, NewEmisData!$C:$C, $H39, NewEmisData!$D:$D, DQ$2))</f>
        <v>1.45246052556386E-2</v>
      </c>
      <c r="DR39" s="335">
        <f>$I39*IF($G39="Pickup", SUMIFS(NewEmisData!F:F, NewEmisData!$A:$A, "Pickup", NewEmisData!$B:$B, $A39, NewEmisData!$C:$C, $H39, NewEmisData!$D:$D, DR$2), SUMIFS(NewEmisData!F:F, NewEmisData!$A:$A, "LDV", NewEmisData!$B:$B, $A39, NewEmisData!$C:$C, $H39, NewEmisData!$D:$D, DR$2))</f>
        <v>8.5576317868897907E-3</v>
      </c>
      <c r="DS39" s="335">
        <f>$I39*IF($G39="Pickup", SUMIFS(NewEmisData!G:G, NewEmisData!$A:$A, "Pickup", NewEmisData!$B:$B, $A39, NewEmisData!$C:$C, $H39, NewEmisData!$D:$D, DS$2), SUMIFS(NewEmisData!G:G, NewEmisData!$A:$A, "LDV", NewEmisData!$B:$B, $A39, NewEmisData!$C:$C, $H39, NewEmisData!$D:$D, DS$2))</f>
        <v>6.6798910124453298E-3</v>
      </c>
      <c r="DT39" s="335">
        <f>$I39*IF($G39="Pickup", SUMIFS(NewEmisData!H:H, NewEmisData!$A:$A, "Pickup", NewEmisData!$B:$B, $A39, NewEmisData!$C:$C, $H39, NewEmisData!$D:$D, DT$2), SUMIFS(NewEmisData!H:H, NewEmisData!$A:$A, "LDV", NewEmisData!$B:$B, $A39, NewEmisData!$C:$C, $H39, NewEmisData!$D:$D, DT$2))</f>
        <v>5.1684543516808098E-3</v>
      </c>
      <c r="DU39" s="335">
        <f>$I39*IF($G39="Pickup", SUMIFS(NewEmisData!I:I, NewEmisData!$A:$A, "Pickup", NewEmisData!$B:$B, $A39, NewEmisData!$C:$C, $H39, NewEmisData!$D:$D, DU$2), SUMIFS(NewEmisData!I:I, NewEmisData!$A:$A, "LDV", NewEmisData!$B:$B, $A39, NewEmisData!$C:$C, $H39, NewEmisData!$D:$D, DU$2))</f>
        <v>4.0637666627415803E-3</v>
      </c>
      <c r="DV39" s="335">
        <f>$I39*IF($G39="Pickup", SUMIFS(NewEmisData!J:J, NewEmisData!$A:$A, "Pickup", NewEmisData!$B:$B, $A39, NewEmisData!$C:$C, $H39, NewEmisData!$D:$D, DV$2), SUMIFS(NewEmisData!J:J, NewEmisData!$A:$A, "LDV", NewEmisData!$B:$B, $A39, NewEmisData!$C:$C, $H39, NewEmisData!$D:$D, DV$2))</f>
        <v>3.5439556352963399E-3</v>
      </c>
      <c r="DW39" s="335">
        <f>$I39*IF($G39="Pickup", SUMIFS(NewEmisData!K:K, NewEmisData!$A:$A, "Pickup", NewEmisData!$B:$B, $A39, NewEmisData!$C:$C, $H39, NewEmisData!$D:$D, DW$2), SUMIFS(NewEmisData!K:K, NewEmisData!$A:$A, "LDV", NewEmisData!$B:$B, $A39, NewEmisData!$C:$C, $H39, NewEmisData!$D:$D, DW$2))</f>
        <v>3.25169320270512E-3</v>
      </c>
      <c r="DX39" s="335">
        <f>$I39*IF($G39="Pickup", SUMIFS(NewEmisData!L:L, NewEmisData!$A:$A, "Pickup", NewEmisData!$B:$B, $A39, NewEmisData!$C:$C, $H39, NewEmisData!$D:$D, DX$2), SUMIFS(NewEmisData!L:L, NewEmisData!$A:$A, "LDV", NewEmisData!$B:$B, $A39, NewEmisData!$C:$C, $H39, NewEmisData!$D:$D, DX$2))</f>
        <v>3.1576560516429699E-3</v>
      </c>
      <c r="DY39" s="335">
        <f>$I39*IF($G39="Pickup", SUMIFS(NewEmisData!M:M, NewEmisData!$A:$A, "Pickup", NewEmisData!$B:$B, $A39, NewEmisData!$C:$C, $H39, NewEmisData!$D:$D, DY$2), SUMIFS(NewEmisData!M:M, NewEmisData!$A:$A, "LDV", NewEmisData!$B:$B, $A39, NewEmisData!$C:$C, $H39, NewEmisData!$D:$D, DY$2))</f>
        <v>3.1088285848124E-3</v>
      </c>
      <c r="DZ39" s="335">
        <v>4.3350573081854527E-3</v>
      </c>
      <c r="EA39" s="335">
        <f t="shared" si="2"/>
        <v>465.43339574540698</v>
      </c>
      <c r="EB39" s="335">
        <f t="shared" si="3"/>
        <v>447.45086858043499</v>
      </c>
      <c r="EC39" s="335">
        <f t="shared" si="4"/>
        <v>371.68579631799702</v>
      </c>
      <c r="ED39" s="335">
        <f t="shared" si="5"/>
        <v>316.68783468886801</v>
      </c>
      <c r="EE39" s="335">
        <f t="shared" si="6"/>
        <v>274.45359564691302</v>
      </c>
      <c r="EF39" s="335">
        <f t="shared" si="7"/>
        <v>250.610452801164</v>
      </c>
      <c r="EG39" s="335">
        <f t="shared" si="8"/>
        <v>239.96929474207201</v>
      </c>
      <c r="EH39" s="335">
        <f t="shared" si="9"/>
        <v>236.17949059358199</v>
      </c>
      <c r="EI39" s="335">
        <f t="shared" si="10"/>
        <v>234.77621268414799</v>
      </c>
      <c r="EJ39" s="335">
        <f t="shared" si="11"/>
        <v>0.20692409258864139</v>
      </c>
      <c r="EK39" s="335">
        <f t="shared" si="12"/>
        <v>0.76817370125590101</v>
      </c>
      <c r="EL39" s="335">
        <f t="shared" si="13"/>
        <v>0.34255400012381199</v>
      </c>
      <c r="EM39" s="335">
        <f t="shared" si="14"/>
        <v>0.22026197441968301</v>
      </c>
      <c r="EN39" s="335">
        <f t="shared" si="15"/>
        <v>0.146130223505477</v>
      </c>
      <c r="EO39" s="335">
        <f t="shared" si="16"/>
        <v>9.25204446820201E-2</v>
      </c>
      <c r="EP39" s="335">
        <f t="shared" si="17"/>
        <v>6.9646332093205393E-2</v>
      </c>
      <c r="EQ39" s="335">
        <f t="shared" si="18"/>
        <v>6.0285539426727999E-2</v>
      </c>
      <c r="ER39" s="335">
        <f t="shared" si="19"/>
        <v>5.7685517085836899E-2</v>
      </c>
      <c r="ES39" s="335">
        <f t="shared" si="20"/>
        <v>5.6336256806388998E-2</v>
      </c>
      <c r="ET39" s="335">
        <f t="shared" si="21"/>
        <v>5.5587065527563068E-2</v>
      </c>
      <c r="EU39" s="335">
        <f t="shared" si="22"/>
        <v>8.0536316527093799E-3</v>
      </c>
      <c r="EV39" s="335">
        <f t="shared" si="23"/>
        <v>7.7424694052717798E-3</v>
      </c>
      <c r="EW39" s="335">
        <f t="shared" si="24"/>
        <v>5.3320257089092297E-3</v>
      </c>
      <c r="EX39" s="335">
        <f t="shared" si="25"/>
        <v>4.5430510168157703E-3</v>
      </c>
      <c r="EY39" s="335">
        <f t="shared" si="26"/>
        <v>3.9371785778053803E-3</v>
      </c>
      <c r="EZ39" s="335">
        <f t="shared" si="27"/>
        <v>3.5951364530025401E-3</v>
      </c>
      <c r="FA39" s="335">
        <f t="shared" si="28"/>
        <v>3.4424852382502098E-3</v>
      </c>
      <c r="FB39" s="335">
        <f t="shared" si="29"/>
        <v>3.38811619026995E-3</v>
      </c>
      <c r="FC39" s="335">
        <f t="shared" si="30"/>
        <v>3.36798790618778E-3</v>
      </c>
      <c r="FD39" s="335">
        <f t="shared" si="31"/>
        <v>1.3041984458904573E-3</v>
      </c>
      <c r="FE39" s="335">
        <f t="shared" si="32"/>
        <v>7.6317156939691294E-2</v>
      </c>
      <c r="FF39" s="335">
        <f t="shared" si="33"/>
        <v>7.1544642944165196E-2</v>
      </c>
      <c r="FG39" s="335">
        <f t="shared" si="34"/>
        <v>5.8249743312617203E-2</v>
      </c>
      <c r="FH39" s="335">
        <f t="shared" si="35"/>
        <v>5.6730049378736901E-2</v>
      </c>
      <c r="FI39" s="335">
        <f t="shared" si="36"/>
        <v>5.5297861804990203E-2</v>
      </c>
      <c r="FJ39" s="335">
        <f t="shared" si="37"/>
        <v>5.4156352090813403E-2</v>
      </c>
      <c r="FK39" s="335">
        <f t="shared" si="38"/>
        <v>5.3430662266944498E-2</v>
      </c>
      <c r="FL39" s="335">
        <f t="shared" si="39"/>
        <v>5.3062743786751999E-2</v>
      </c>
      <c r="FM39" s="335">
        <f t="shared" si="40"/>
        <v>5.2850768620488903E-2</v>
      </c>
      <c r="FN39" s="335">
        <f t="shared" si="41"/>
        <v>3.2948538923667892E-2</v>
      </c>
      <c r="FO39" s="335">
        <f t="shared" si="42"/>
        <v>2.00368746679381E-2</v>
      </c>
      <c r="FP39" s="335">
        <f t="shared" si="43"/>
        <v>1.58149288879222E-2</v>
      </c>
      <c r="FQ39" s="335">
        <f t="shared" si="44"/>
        <v>1.2889012730210401E-2</v>
      </c>
      <c r="FR39" s="335">
        <f t="shared" si="45"/>
        <v>1.1544674905883E-2</v>
      </c>
      <c r="FS39" s="335">
        <f t="shared" si="46"/>
        <v>1.0277724336371899E-2</v>
      </c>
      <c r="FT39" s="335">
        <f t="shared" si="47"/>
        <v>9.2679749278735592E-3</v>
      </c>
      <c r="FU39" s="335">
        <f t="shared" si="48"/>
        <v>8.6259896432645099E-3</v>
      </c>
      <c r="FV39" s="335">
        <f t="shared" si="49"/>
        <v>8.3004876330209296E-3</v>
      </c>
      <c r="FW39" s="335">
        <f t="shared" si="50"/>
        <v>8.1129702157430005E-3</v>
      </c>
      <c r="FX39" s="335">
        <f t="shared" si="51"/>
        <v>6.6026126062260432E-3</v>
      </c>
    </row>
    <row r="40" spans="1:180" x14ac:dyDescent="0.2">
      <c r="A40" s="305" t="str">
        <f>IF(LEFT(TRIM(TechData_All!AJ26),1)="*", _xlfn.CONCAT("*","R2"), "R2")</f>
        <v>R2</v>
      </c>
      <c r="B40" s="305" t="str">
        <f>TechData_All!A26</f>
        <v>TLFGSLC11</v>
      </c>
      <c r="C40" s="305" t="str">
        <f>TechData_All!C26</f>
        <v>TL.GSL.F.CONV.2011</v>
      </c>
      <c r="D40" s="301" t="str">
        <f>TechData_All!D26</f>
        <v>bn-vmt, bn-vmt/a</v>
      </c>
      <c r="E40" s="301" t="str">
        <f>TechData_All!E26</f>
        <v>TLGSL</v>
      </c>
      <c r="F40" s="301" t="str">
        <f>TechData_All!F26</f>
        <v>TL</v>
      </c>
      <c r="G40" s="315" t="s">
        <v>818</v>
      </c>
      <c r="H40" s="315" t="s">
        <v>814</v>
      </c>
      <c r="I40" s="315">
        <v>1</v>
      </c>
      <c r="J40" s="315" t="str">
        <f t="shared" si="52"/>
        <v>Full size car-GSL</v>
      </c>
      <c r="K40" s="335">
        <f>$I40*IF($G40="Pickup", SUMIFS(NewEmisData!E:E, NewEmisData!$A:$A, "Pickup", NewEmisData!$B:$B, $A40, NewEmisData!$C:$C, $H40, NewEmisData!$D:$D, K$2), SUMIFS(NewEmisData!E:E, NewEmisData!$A:$A, "LDV", NewEmisData!$B:$B, $A40, NewEmisData!$C:$C, $H40, NewEmisData!$D:$D, K$2))</f>
        <v>477.08587282575797</v>
      </c>
      <c r="L40" s="335">
        <f>$I40*IF($G40="Pickup", SUMIFS(NewEmisData!F:F, NewEmisData!$A:$A, "Pickup", NewEmisData!$B:$B, $A40, NewEmisData!$C:$C, $H40, NewEmisData!$D:$D, L$2), SUMIFS(NewEmisData!F:F, NewEmisData!$A:$A, "LDV", NewEmisData!$B:$B, $A40, NewEmisData!$C:$C, $H40, NewEmisData!$D:$D, L$2))</f>
        <v>459.34104292251902</v>
      </c>
      <c r="M40" s="335">
        <f>$I40*IF($G40="Pickup", SUMIFS(NewEmisData!G:G, NewEmisData!$A:$A, "Pickup", NewEmisData!$B:$B, $A40, NewEmisData!$C:$C, $H40, NewEmisData!$D:$D, M$2), SUMIFS(NewEmisData!G:G, NewEmisData!$A:$A, "LDV", NewEmisData!$B:$B, $A40, NewEmisData!$C:$C, $H40, NewEmisData!$D:$D, M$2))</f>
        <v>447.45896927637102</v>
      </c>
      <c r="N40" s="335">
        <f>$I40*IF($G40="Pickup", SUMIFS(NewEmisData!H:H, NewEmisData!$A:$A, "Pickup", NewEmisData!$B:$B, $A40, NewEmisData!$C:$C, $H40, NewEmisData!$D:$D, N$2), SUMIFS(NewEmisData!H:H, NewEmisData!$A:$A, "LDV", NewEmisData!$B:$B, $A40, NewEmisData!$C:$C, $H40, NewEmisData!$D:$D, N$2))</f>
        <v>380.72392677964001</v>
      </c>
      <c r="O40" s="335">
        <f>$I40*IF($G40="Pickup", SUMIFS(NewEmisData!I:I, NewEmisData!$A:$A, "Pickup", NewEmisData!$B:$B, $A40, NewEmisData!$C:$C, $H40, NewEmisData!$D:$D, O$2), SUMIFS(NewEmisData!I:I, NewEmisData!$A:$A, "LDV", NewEmisData!$B:$B, $A40, NewEmisData!$C:$C, $H40, NewEmisData!$D:$D, O$2))</f>
        <v>329.54737069801098</v>
      </c>
      <c r="P40" s="335">
        <f>$I40*IF($G40="Pickup", SUMIFS(NewEmisData!J:J, NewEmisData!$A:$A, "Pickup", NewEmisData!$B:$B, $A40, NewEmisData!$C:$C, $H40, NewEmisData!$D:$D, P$2), SUMIFS(NewEmisData!J:J, NewEmisData!$A:$A, "LDV", NewEmisData!$B:$B, $A40, NewEmisData!$C:$C, $H40, NewEmisData!$D:$D, P$2))</f>
        <v>300.69829568412598</v>
      </c>
      <c r="Q40" s="335">
        <f>$I40*IF($G40="Pickup", SUMIFS(NewEmisData!K:K, NewEmisData!$A:$A, "Pickup", NewEmisData!$B:$B, $A40, NewEmisData!$C:$C, $H40, NewEmisData!$D:$D, Q$2), SUMIFS(NewEmisData!K:K, NewEmisData!$A:$A, "LDV", NewEmisData!$B:$B, $A40, NewEmisData!$C:$C, $H40, NewEmisData!$D:$D, Q$2))</f>
        <v>287.83799703632701</v>
      </c>
      <c r="R40" s="335">
        <f>$I40*IF($G40="Pickup", SUMIFS(NewEmisData!L:L, NewEmisData!$A:$A, "Pickup", NewEmisData!$B:$B, $A40, NewEmisData!$C:$C, $H40, NewEmisData!$D:$D, R$2), SUMIFS(NewEmisData!L:L, NewEmisData!$A:$A, "LDV", NewEmisData!$B:$B, $A40, NewEmisData!$C:$C, $H40, NewEmisData!$D:$D, R$2))</f>
        <v>283.26610797837998</v>
      </c>
      <c r="S40" s="335">
        <f>$I40*IF($G40="Pickup", SUMIFS(NewEmisData!M:M, NewEmisData!$A:$A, "Pickup", NewEmisData!$B:$B, $A40, NewEmisData!$C:$C, $H40, NewEmisData!$D:$D, S$2), SUMIFS(NewEmisData!M:M, NewEmisData!$A:$A, "LDV", NewEmisData!$B:$B, $A40, NewEmisData!$C:$C, $H40, NewEmisData!$D:$D, S$2))</f>
        <v>281.57834098528099</v>
      </c>
      <c r="T40" s="335">
        <v>0.20692409258864139</v>
      </c>
      <c r="U40" s="335">
        <f>$I40*IF($G40="Pickup", SUMIFS(NewEmisData!E:E, NewEmisData!$A:$A, "Pickup", NewEmisData!$B:$B, $A40, NewEmisData!$C:$C, $H40, NewEmisData!$D:$D, U$2), SUMIFS(NewEmisData!E:E, NewEmisData!$A:$A, "LDV", NewEmisData!$B:$B, $A40, NewEmisData!$C:$C, $H40, NewEmisData!$D:$D, U$2))</f>
        <v>0.82339103642645395</v>
      </c>
      <c r="V40" s="335">
        <f>$I40*IF($G40="Pickup", SUMIFS(NewEmisData!F:F, NewEmisData!$A:$A, "Pickup", NewEmisData!$B:$B, $A40, NewEmisData!$C:$C, $H40, NewEmisData!$D:$D, V$2), SUMIFS(NewEmisData!F:F, NewEmisData!$A:$A, "LDV", NewEmisData!$B:$B, $A40, NewEmisData!$C:$C, $H40, NewEmisData!$D:$D, V$2))</f>
        <v>0.360872733315452</v>
      </c>
      <c r="W40" s="335">
        <f>$I40*IF($G40="Pickup", SUMIFS(NewEmisData!G:G, NewEmisData!$A:$A, "Pickup", NewEmisData!$B:$B, $A40, NewEmisData!$C:$C, $H40, NewEmisData!$D:$D, W$2), SUMIFS(NewEmisData!G:G, NewEmisData!$A:$A, "LDV", NewEmisData!$B:$B, $A40, NewEmisData!$C:$C, $H40, NewEmisData!$D:$D, W$2))</f>
        <v>0.21658171178065999</v>
      </c>
      <c r="X40" s="335">
        <f>$I40*IF($G40="Pickup", SUMIFS(NewEmisData!H:H, NewEmisData!$A:$A, "Pickup", NewEmisData!$B:$B, $A40, NewEmisData!$C:$C, $H40, NewEmisData!$D:$D, X$2), SUMIFS(NewEmisData!H:H, NewEmisData!$A:$A, "LDV", NewEmisData!$B:$B, $A40, NewEmisData!$C:$C, $H40, NewEmisData!$D:$D, X$2))</f>
        <v>0.14200533002195401</v>
      </c>
      <c r="Y40" s="335">
        <f>$I40*IF($G40="Pickup", SUMIFS(NewEmisData!I:I, NewEmisData!$A:$A, "Pickup", NewEmisData!$B:$B, $A40, NewEmisData!$C:$C, $H40, NewEmisData!$D:$D, Y$2), SUMIFS(NewEmisData!I:I, NewEmisData!$A:$A, "LDV", NewEmisData!$B:$B, $A40, NewEmisData!$C:$C, $H40, NewEmisData!$D:$D, Y$2))</f>
        <v>8.8016804659711706E-2</v>
      </c>
      <c r="Z40" s="335">
        <f>$I40*IF($G40="Pickup", SUMIFS(NewEmisData!J:J, NewEmisData!$A:$A, "Pickup", NewEmisData!$B:$B, $A40, NewEmisData!$C:$C, $H40, NewEmisData!$D:$D, Z$2), SUMIFS(NewEmisData!J:J, NewEmisData!$A:$A, "LDV", NewEmisData!$B:$B, $A40, NewEmisData!$C:$C, $H40, NewEmisData!$D:$D, Z$2))</f>
        <v>6.5736379947852003E-2</v>
      </c>
      <c r="AA40" s="335">
        <f>$I40*IF($G40="Pickup", SUMIFS(NewEmisData!K:K, NewEmisData!$A:$A, "Pickup", NewEmisData!$B:$B, $A40, NewEmisData!$C:$C, $H40, NewEmisData!$D:$D, AA$2), SUMIFS(NewEmisData!K:K, NewEmisData!$A:$A, "LDV", NewEmisData!$B:$B, $A40, NewEmisData!$C:$C, $H40, NewEmisData!$D:$D, AA$2))</f>
        <v>5.6635638117250503E-2</v>
      </c>
      <c r="AB40" s="335">
        <f>$I40*IF($G40="Pickup", SUMIFS(NewEmisData!L:L, NewEmisData!$A:$A, "Pickup", NewEmisData!$B:$B, $A40, NewEmisData!$C:$C, $H40, NewEmisData!$D:$D, AB$2), SUMIFS(NewEmisData!L:L, NewEmisData!$A:$A, "LDV", NewEmisData!$B:$B, $A40, NewEmisData!$C:$C, $H40, NewEmisData!$D:$D, AB$2))</f>
        <v>5.4115247223223299E-2</v>
      </c>
      <c r="AC40" s="335">
        <f>$I40*IF($G40="Pickup", SUMIFS(NewEmisData!M:M, NewEmisData!$A:$A, "Pickup", NewEmisData!$B:$B, $A40, NewEmisData!$C:$C, $H40, NewEmisData!$D:$D, AC$2), SUMIFS(NewEmisData!M:M, NewEmisData!$A:$A, "LDV", NewEmisData!$B:$B, $A40, NewEmisData!$C:$C, $H40, NewEmisData!$D:$D, AC$2))</f>
        <v>5.2826207223764E-2</v>
      </c>
      <c r="AD40" s="335">
        <v>5.5587065527563068E-2</v>
      </c>
      <c r="AE40" s="335">
        <f>$I40*IF($G40="Pickup", SUMIFS(NewEmisData!E:E, NewEmisData!$A:$A, "Pickup", NewEmisData!$B:$B, $A40, NewEmisData!$C:$C, $H40, NewEmisData!$D:$D, AE$2), SUMIFS(NewEmisData!E:E, NewEmisData!$A:$A, "LDV", NewEmisData!$B:$B, $A40, NewEmisData!$C:$C, $H40, NewEmisData!$D:$D, AE$2))</f>
        <v>8.2552586035919695E-3</v>
      </c>
      <c r="AF40" s="335">
        <f>$I40*IF($G40="Pickup", SUMIFS(NewEmisData!F:F, NewEmisData!$A:$A, "Pickup", NewEmisData!$B:$B, $A40, NewEmisData!$C:$C, $H40, NewEmisData!$D:$D, AF$2), SUMIFS(NewEmisData!F:F, NewEmisData!$A:$A, "LDV", NewEmisData!$B:$B, $A40, NewEmisData!$C:$C, $H40, NewEmisData!$D:$D, AF$2))</f>
        <v>7.9482131517538395E-3</v>
      </c>
      <c r="AG40" s="335">
        <f>$I40*IF($G40="Pickup", SUMIFS(NewEmisData!G:G, NewEmisData!$A:$A, "Pickup", NewEmisData!$B:$B, $A40, NewEmisData!$C:$C, $H40, NewEmisData!$D:$D, AG$2), SUMIFS(NewEmisData!G:G, NewEmisData!$A:$A, "LDV", NewEmisData!$B:$B, $A40, NewEmisData!$C:$C, $H40, NewEmisData!$D:$D, AG$2))</f>
        <v>6.4190305556059996E-3</v>
      </c>
      <c r="AH40" s="335">
        <f>$I40*IF($G40="Pickup", SUMIFS(NewEmisData!H:H, NewEmisData!$A:$A, "Pickup", NewEmisData!$B:$B, $A40, NewEmisData!$C:$C, $H40, NewEmisData!$D:$D, AH$2), SUMIFS(NewEmisData!H:H, NewEmisData!$A:$A, "LDV", NewEmisData!$B:$B, $A40, NewEmisData!$C:$C, $H40, NewEmisData!$D:$D, AH$2))</f>
        <v>5.4616828003907899E-3</v>
      </c>
      <c r="AI40" s="335">
        <f>$I40*IF($G40="Pickup", SUMIFS(NewEmisData!I:I, NewEmisData!$A:$A, "Pickup", NewEmisData!$B:$B, $A40, NewEmisData!$C:$C, $H40, NewEmisData!$D:$D, AI$2), SUMIFS(NewEmisData!I:I, NewEmisData!$A:$A, "LDV", NewEmisData!$B:$B, $A40, NewEmisData!$C:$C, $H40, NewEmisData!$D:$D, AI$2))</f>
        <v>4.7275285851957304E-3</v>
      </c>
      <c r="AJ40" s="335">
        <f>$I40*IF($G40="Pickup", SUMIFS(NewEmisData!J:J, NewEmisData!$A:$A, "Pickup", NewEmisData!$B:$B, $A40, NewEmisData!$C:$C, $H40, NewEmisData!$D:$D, AJ$2), SUMIFS(NewEmisData!J:J, NewEmisData!$A:$A, "LDV", NewEmisData!$B:$B, $A40, NewEmisData!$C:$C, $H40, NewEmisData!$D:$D, AJ$2))</f>
        <v>4.3136734611450098E-3</v>
      </c>
      <c r="AK40" s="335">
        <f>$I40*IF($G40="Pickup", SUMIFS(NewEmisData!K:K, NewEmisData!$A:$A, "Pickup", NewEmisData!$B:$B, $A40, NewEmisData!$C:$C, $H40, NewEmisData!$D:$D, AK$2), SUMIFS(NewEmisData!K:K, NewEmisData!$A:$A, "LDV", NewEmisData!$B:$B, $A40, NewEmisData!$C:$C, $H40, NewEmisData!$D:$D, AK$2))</f>
        <v>4.1291858052272803E-3</v>
      </c>
      <c r="AL40" s="335">
        <f>$I40*IF($G40="Pickup", SUMIFS(NewEmisData!L:L, NewEmisData!$A:$A, "Pickup", NewEmisData!$B:$B, $A40, NewEmisData!$C:$C, $H40, NewEmisData!$D:$D, AL$2), SUMIFS(NewEmisData!L:L, NewEmisData!$A:$A, "LDV", NewEmisData!$B:$B, $A40, NewEmisData!$C:$C, $H40, NewEmisData!$D:$D, AL$2))</f>
        <v>4.0635983922117898E-3</v>
      </c>
      <c r="AM40" s="335">
        <f>$I40*IF($G40="Pickup", SUMIFS(NewEmisData!M:M, NewEmisData!$A:$A, "Pickup", NewEmisData!$B:$B, $A40, NewEmisData!$C:$C, $H40, NewEmisData!$D:$D, AM$2), SUMIFS(NewEmisData!M:M, NewEmisData!$A:$A, "LDV", NewEmisData!$B:$B, $A40, NewEmisData!$C:$C, $H40, NewEmisData!$D:$D, AM$2))</f>
        <v>4.0393864318059199E-3</v>
      </c>
      <c r="AN40" s="335">
        <v>1.3041984458904573E-3</v>
      </c>
      <c r="AO40" s="335">
        <f>$I40*IF($G40="Pickup", SUMIFS(NewEmisData!E:E, NewEmisData!$A:$A, "Pickup", NewEmisData!$B:$B, $A40, NewEmisData!$C:$C, $H40, NewEmisData!$D:$D, AO$2), SUMIFS(NewEmisData!E:E, NewEmisData!$A:$A, "LDV", NewEmisData!$B:$B, $A40, NewEmisData!$C:$C, $H40, NewEmisData!$D:$D, AO$2))</f>
        <v>8.1828643727713493E-2</v>
      </c>
      <c r="AP40" s="335">
        <f>$I40*IF($G40="Pickup", SUMIFS(NewEmisData!F:F, NewEmisData!$A:$A, "Pickup", NewEmisData!$B:$B, $A40, NewEmisData!$C:$C, $H40, NewEmisData!$D:$D, AP$2), SUMIFS(NewEmisData!F:F, NewEmisData!$A:$A, "LDV", NewEmisData!$B:$B, $A40, NewEmisData!$C:$C, $H40, NewEmisData!$D:$D, AP$2))</f>
        <v>7.6175839057221195E-2</v>
      </c>
      <c r="AQ40" s="335">
        <f>$I40*IF($G40="Pickup", SUMIFS(NewEmisData!G:G, NewEmisData!$A:$A, "Pickup", NewEmisData!$B:$B, $A40, NewEmisData!$C:$C, $H40, NewEmisData!$D:$D, AQ$2), SUMIFS(NewEmisData!G:G, NewEmisData!$A:$A, "LDV", NewEmisData!$B:$B, $A40, NewEmisData!$C:$C, $H40, NewEmisData!$D:$D, AQ$2))</f>
        <v>8.1302809072104507E-2</v>
      </c>
      <c r="AR40" s="335">
        <f>$I40*IF($G40="Pickup", SUMIFS(NewEmisData!H:H, NewEmisData!$A:$A, "Pickup", NewEmisData!$B:$B, $A40, NewEmisData!$C:$C, $H40, NewEmisData!$D:$D, AR$2), SUMIFS(NewEmisData!H:H, NewEmisData!$A:$A, "LDV", NewEmisData!$B:$B, $A40, NewEmisData!$C:$C, $H40, NewEmisData!$D:$D, AR$2))</f>
        <v>7.9561688690416299E-2</v>
      </c>
      <c r="AS40" s="335">
        <f>$I40*IF($G40="Pickup", SUMIFS(NewEmisData!I:I, NewEmisData!$A:$A, "Pickup", NewEmisData!$B:$B, $A40, NewEmisData!$C:$C, $H40, NewEmisData!$D:$D, AS$2), SUMIFS(NewEmisData!I:I, NewEmisData!$A:$A, "LDV", NewEmisData!$B:$B, $A40, NewEmisData!$C:$C, $H40, NewEmisData!$D:$D, AS$2))</f>
        <v>7.7910530261031605E-2</v>
      </c>
      <c r="AT40" s="335">
        <f>$I40*IF($G40="Pickup", SUMIFS(NewEmisData!J:J, NewEmisData!$A:$A, "Pickup", NewEmisData!$B:$B, $A40, NewEmisData!$C:$C, $H40, NewEmisData!$D:$D, AT$2), SUMIFS(NewEmisData!J:J, NewEmisData!$A:$A, "LDV", NewEmisData!$B:$B, $A40, NewEmisData!$C:$C, $H40, NewEmisData!$D:$D, AT$2))</f>
        <v>7.6590334474495605E-2</v>
      </c>
      <c r="AU40" s="335">
        <f>$I40*IF($G40="Pickup", SUMIFS(NewEmisData!K:K, NewEmisData!$A:$A, "Pickup", NewEmisData!$B:$B, $A40, NewEmisData!$C:$C, $H40, NewEmisData!$D:$D, AU$2), SUMIFS(NewEmisData!K:K, NewEmisData!$A:$A, "LDV", NewEmisData!$B:$B, $A40, NewEmisData!$C:$C, $H40, NewEmisData!$D:$D, AU$2))</f>
        <v>7.5767938917924701E-2</v>
      </c>
      <c r="AV40" s="335">
        <f>$I40*IF($G40="Pickup", SUMIFS(NewEmisData!L:L, NewEmisData!$A:$A, "Pickup", NewEmisData!$B:$B, $A40, NewEmisData!$C:$C, $H40, NewEmisData!$D:$D, AV$2), SUMIFS(NewEmisData!L:L, NewEmisData!$A:$A, "LDV", NewEmisData!$B:$B, $A40, NewEmisData!$C:$C, $H40, NewEmisData!$D:$D, AV$2))</f>
        <v>7.5353710070808794E-2</v>
      </c>
      <c r="AW40" s="335">
        <f>$I40*IF($G40="Pickup", SUMIFS(NewEmisData!M:M, NewEmisData!$A:$A, "Pickup", NewEmisData!$B:$B, $A40, NewEmisData!$C:$C, $H40, NewEmisData!$D:$D, AW$2), SUMIFS(NewEmisData!M:M, NewEmisData!$A:$A, "LDV", NewEmisData!$B:$B, $A40, NewEmisData!$C:$C, $H40, NewEmisData!$D:$D, AW$2))</f>
        <v>7.5117977052891499E-2</v>
      </c>
      <c r="AX40" s="335">
        <v>3.2948538923667892E-2</v>
      </c>
      <c r="AY40" s="335">
        <f>$I40*IF($G40="Pickup", SUMIFS(NewEmisData!E:E, NewEmisData!$A:$A, "Pickup", NewEmisData!$B:$B, $A40, NewEmisData!$C:$C, $H40, NewEmisData!$D:$D, AY$2), SUMIFS(NewEmisData!E:E, NewEmisData!$A:$A, "LDV", NewEmisData!$B:$B, $A40, NewEmisData!$C:$C, $H40, NewEmisData!$D:$D, AY$2))</f>
        <v>2.1998193760633E-2</v>
      </c>
      <c r="AZ40" s="335">
        <f>$I40*IF($G40="Pickup", SUMIFS(NewEmisData!F:F, NewEmisData!$A:$A, "Pickup", NewEmisData!$B:$B, $A40, NewEmisData!$C:$C, $H40, NewEmisData!$D:$D, AZ$2), SUMIFS(NewEmisData!F:F, NewEmisData!$A:$A, "LDV", NewEmisData!$B:$B, $A40, NewEmisData!$C:$C, $H40, NewEmisData!$D:$D, AZ$2))</f>
        <v>1.6997575378008601E-2</v>
      </c>
      <c r="BA40" s="335">
        <f>$I40*IF($G40="Pickup", SUMIFS(NewEmisData!G:G, NewEmisData!$A:$A, "Pickup", NewEmisData!$B:$B, $A40, NewEmisData!$C:$C, $H40, NewEmisData!$D:$D, BA$2), SUMIFS(NewEmisData!G:G, NewEmisData!$A:$A, "LDV", NewEmisData!$B:$B, $A40, NewEmisData!$C:$C, $H40, NewEmisData!$D:$D, BA$2))</f>
        <v>1.6580879412419602E-2</v>
      </c>
      <c r="BB40" s="335">
        <f>$I40*IF($G40="Pickup", SUMIFS(NewEmisData!H:H, NewEmisData!$A:$A, "Pickup", NewEmisData!$B:$B, $A40, NewEmisData!$C:$C, $H40, NewEmisData!$D:$D, BB$2), SUMIFS(NewEmisData!H:H, NewEmisData!$A:$A, "LDV", NewEmisData!$B:$B, $A40, NewEmisData!$C:$C, $H40, NewEmisData!$D:$D, BB$2))</f>
        <v>1.5040645169031801E-2</v>
      </c>
      <c r="BC40" s="335">
        <f>$I40*IF($G40="Pickup", SUMIFS(NewEmisData!I:I, NewEmisData!$A:$A, "Pickup", NewEmisData!$B:$B, $A40, NewEmisData!$C:$C, $H40, NewEmisData!$D:$D, BC$2), SUMIFS(NewEmisData!I:I, NewEmisData!$A:$A, "LDV", NewEmisData!$B:$B, $A40, NewEmisData!$C:$C, $H40, NewEmisData!$D:$D, BC$2))</f>
        <v>1.35799610150696E-2</v>
      </c>
      <c r="BD40" s="335">
        <f>$I40*IF($G40="Pickup", SUMIFS(NewEmisData!J:J, NewEmisData!$A:$A, "Pickup", NewEmisData!$B:$B, $A40, NewEmisData!$C:$C, $H40, NewEmisData!$D:$D, BD$2), SUMIFS(NewEmisData!J:J, NewEmisData!$A:$A, "LDV", NewEmisData!$B:$B, $A40, NewEmisData!$C:$C, $H40, NewEmisData!$D:$D, BD$2))</f>
        <v>1.24120667817219E-2</v>
      </c>
      <c r="BE40" s="335">
        <f>$I40*IF($G40="Pickup", SUMIFS(NewEmisData!K:K, NewEmisData!$A:$A, "Pickup", NewEmisData!$B:$B, $A40, NewEmisData!$C:$C, $H40, NewEmisData!$D:$D, BE$2), SUMIFS(NewEmisData!K:K, NewEmisData!$A:$A, "LDV", NewEmisData!$B:$B, $A40, NewEmisData!$C:$C, $H40, NewEmisData!$D:$D, BE$2))</f>
        <v>1.16845073314224E-2</v>
      </c>
      <c r="BF40" s="335">
        <f>$I40*IF($G40="Pickup", SUMIFS(NewEmisData!L:L, NewEmisData!$A:$A, "Pickup", NewEmisData!$B:$B, $A40, NewEmisData!$C:$C, $H40, NewEmisData!$D:$D, BF$2), SUMIFS(NewEmisData!L:L, NewEmisData!$A:$A, "LDV", NewEmisData!$B:$B, $A40, NewEmisData!$C:$C, $H40, NewEmisData!$D:$D, BF$2))</f>
        <v>1.1318096390010799E-2</v>
      </c>
      <c r="BG40" s="335">
        <f>$I40*IF($G40="Pickup", SUMIFS(NewEmisData!M:M, NewEmisData!$A:$A, "Pickup", NewEmisData!$B:$B, $A40, NewEmisData!$C:$C, $H40, NewEmisData!$D:$D, BG$2), SUMIFS(NewEmisData!M:M, NewEmisData!$A:$A, "LDV", NewEmisData!$B:$B, $A40, NewEmisData!$C:$C, $H40, NewEmisData!$D:$D, BG$2))</f>
        <v>1.1109456757731499E-2</v>
      </c>
      <c r="BH40" s="335">
        <v>6.6026126062260432E-3</v>
      </c>
      <c r="BI40" s="335">
        <f>$I40*IF($G40="Pickup", SUMIFS(NewEmisData!E:E, NewEmisData!$A:$A, "Pickup", NewEmisData!$B:$B, $A40, NewEmisData!$C:$C, $H40, NewEmisData!$D:$D, BI$2), SUMIFS(NewEmisData!E:E, NewEmisData!$A:$A, "LDV", NewEmisData!$B:$B, $A40, NewEmisData!$C:$C, $H40, NewEmisData!$D:$D, BI$2))</f>
        <v>6.6339830086865597</v>
      </c>
      <c r="BJ40" s="335">
        <f>$I40*IF($G40="Pickup", SUMIFS(NewEmisData!F:F, NewEmisData!$A:$A, "Pickup", NewEmisData!$B:$B, $A40, NewEmisData!$C:$C, $H40, NewEmisData!$D:$D, BJ$2), SUMIFS(NewEmisData!F:F, NewEmisData!$A:$A, "LDV", NewEmisData!$B:$B, $A40, NewEmisData!$C:$C, $H40, NewEmisData!$D:$D, BJ$2))</f>
        <v>3.9206205551931301</v>
      </c>
      <c r="BK40" s="335">
        <f>$I40*IF($G40="Pickup", SUMIFS(NewEmisData!G:G, NewEmisData!$A:$A, "Pickup", NewEmisData!$B:$B, $A40, NewEmisData!$C:$C, $H40, NewEmisData!$D:$D, BK$2), SUMIFS(NewEmisData!G:G, NewEmisData!$A:$A, "LDV", NewEmisData!$B:$B, $A40, NewEmisData!$C:$C, $H40, NewEmisData!$D:$D, BK$2))</f>
        <v>3.0174466275096199</v>
      </c>
      <c r="BL40" s="335">
        <f>$I40*IF($G40="Pickup", SUMIFS(NewEmisData!H:H, NewEmisData!$A:$A, "Pickup", NewEmisData!$B:$B, $A40, NewEmisData!$C:$C, $H40, NewEmisData!$D:$D, BL$2), SUMIFS(NewEmisData!H:H, NewEmisData!$A:$A, "LDV", NewEmisData!$B:$B, $A40, NewEmisData!$C:$C, $H40, NewEmisData!$D:$D, BL$2))</f>
        <v>2.3529221673804699</v>
      </c>
      <c r="BM40" s="335">
        <f>$I40*IF($G40="Pickup", SUMIFS(NewEmisData!I:I, NewEmisData!$A:$A, "Pickup", NewEmisData!$B:$B, $A40, NewEmisData!$C:$C, $H40, NewEmisData!$D:$D, BM$2), SUMIFS(NewEmisData!I:I, NewEmisData!$A:$A, "LDV", NewEmisData!$B:$B, $A40, NewEmisData!$C:$C, $H40, NewEmisData!$D:$D, BM$2))</f>
        <v>1.70384058027793</v>
      </c>
      <c r="BN40" s="335">
        <f>$I40*IF($G40="Pickup", SUMIFS(NewEmisData!J:J, NewEmisData!$A:$A, "Pickup", NewEmisData!$B:$B, $A40, NewEmisData!$C:$C, $H40, NewEmisData!$D:$D, BN$2), SUMIFS(NewEmisData!J:J, NewEmisData!$A:$A, "LDV", NewEmisData!$B:$B, $A40, NewEmisData!$C:$C, $H40, NewEmisData!$D:$D, BN$2))</f>
        <v>1.3463730618004399</v>
      </c>
      <c r="BO40" s="335">
        <f>$I40*IF($G40="Pickup", SUMIFS(NewEmisData!K:K, NewEmisData!$A:$A, "Pickup", NewEmisData!$B:$B, $A40, NewEmisData!$C:$C, $H40, NewEmisData!$D:$D, BO$2), SUMIFS(NewEmisData!K:K, NewEmisData!$A:$A, "LDV", NewEmisData!$B:$B, $A40, NewEmisData!$C:$C, $H40, NewEmisData!$D:$D, BO$2))</f>
        <v>1.1858346520835299</v>
      </c>
      <c r="BP40" s="335">
        <f>$I40*IF($G40="Pickup", SUMIFS(NewEmisData!L:L, NewEmisData!$A:$A, "Pickup", NewEmisData!$B:$B, $A40, NewEmisData!$C:$C, $H40, NewEmisData!$D:$D, BP$2), SUMIFS(NewEmisData!L:L, NewEmisData!$A:$A, "LDV", NewEmisData!$B:$B, $A40, NewEmisData!$C:$C, $H40, NewEmisData!$D:$D, BP$2))</f>
        <v>1.1335061554616499</v>
      </c>
      <c r="BQ40" s="335">
        <f>$I40*IF($G40="Pickup", SUMIFS(NewEmisData!M:M, NewEmisData!$A:$A, "Pickup", NewEmisData!$B:$B, $A40, NewEmisData!$C:$C, $H40, NewEmisData!$D:$D, BQ$2), SUMIFS(NewEmisData!M:M, NewEmisData!$A:$A, "LDV", NewEmisData!$B:$B, $A40, NewEmisData!$C:$C, $H40, NewEmisData!$D:$D, BQ$2))</f>
        <v>1.1009029054349999</v>
      </c>
      <c r="BR40" s="335">
        <v>1.5622001678221484</v>
      </c>
      <c r="BS40" s="335">
        <f>$I40*IF($G40="Pickup", SUMIFS(NewEmisData!E:E, NewEmisData!$A:$A, "Pickup", NewEmisData!$B:$B, $A40, NewEmisData!$C:$C, $H40, NewEmisData!$D:$D, BS$2), SUMIFS(NewEmisData!E:E, NewEmisData!$A:$A, "LDV", NewEmisData!$B:$B, $A40, NewEmisData!$C:$C, $H40, NewEmisData!$D:$D, BS$2))</f>
        <v>0.77473150733664098</v>
      </c>
      <c r="BT40" s="335">
        <f>$I40*IF($G40="Pickup", SUMIFS(NewEmisData!F:F, NewEmisData!$A:$A, "Pickup", NewEmisData!$B:$B, $A40, NewEmisData!$C:$C, $H40, NewEmisData!$D:$D, BT$2), SUMIFS(NewEmisData!F:F, NewEmisData!$A:$A, "LDV", NewEmisData!$B:$B, $A40, NewEmisData!$C:$C, $H40, NewEmisData!$D:$D, BT$2))</f>
        <v>0.41904908416840297</v>
      </c>
      <c r="BU40" s="335">
        <f>$I40*IF($G40="Pickup", SUMIFS(NewEmisData!G:G, NewEmisData!$A:$A, "Pickup", NewEmisData!$B:$B, $A40, NewEmisData!$C:$C, $H40, NewEmisData!$D:$D, BU$2), SUMIFS(NewEmisData!G:G, NewEmisData!$A:$A, "LDV", NewEmisData!$B:$B, $A40, NewEmisData!$C:$C, $H40, NewEmisData!$D:$D, BU$2))</f>
        <v>0.30982899515166501</v>
      </c>
      <c r="BV40" s="335">
        <f>$I40*IF($G40="Pickup", SUMIFS(NewEmisData!H:H, NewEmisData!$A:$A, "Pickup", NewEmisData!$B:$B, $A40, NewEmisData!$C:$C, $H40, NewEmisData!$D:$D, BV$2), SUMIFS(NewEmisData!H:H, NewEmisData!$A:$A, "LDV", NewEmisData!$B:$B, $A40, NewEmisData!$C:$C, $H40, NewEmisData!$D:$D, BV$2))</f>
        <v>0.25046259079934602</v>
      </c>
      <c r="BW40" s="335">
        <f>$I40*IF($G40="Pickup", SUMIFS(NewEmisData!I:I, NewEmisData!$A:$A, "Pickup", NewEmisData!$B:$B, $A40, NewEmisData!$C:$C, $H40, NewEmisData!$D:$D, BW$2), SUMIFS(NewEmisData!I:I, NewEmisData!$A:$A, "LDV", NewEmisData!$B:$B, $A40, NewEmisData!$C:$C, $H40, NewEmisData!$D:$D, BW$2))</f>
        <v>0.18616224227516101</v>
      </c>
      <c r="BX40" s="335">
        <f>$I40*IF($G40="Pickup", SUMIFS(NewEmisData!J:J, NewEmisData!$A:$A, "Pickup", NewEmisData!$B:$B, $A40, NewEmisData!$C:$C, $H40, NewEmisData!$D:$D, BX$2), SUMIFS(NewEmisData!J:J, NewEmisData!$A:$A, "LDV", NewEmisData!$B:$B, $A40, NewEmisData!$C:$C, $H40, NewEmisData!$D:$D, BX$2))</f>
        <v>0.15683046751729501</v>
      </c>
      <c r="BY40" s="335">
        <f>$I40*IF($G40="Pickup", SUMIFS(NewEmisData!K:K, NewEmisData!$A:$A, "Pickup", NewEmisData!$B:$B, $A40, NewEmisData!$C:$C, $H40, NewEmisData!$D:$D, BY$2), SUMIFS(NewEmisData!K:K, NewEmisData!$A:$A, "LDV", NewEmisData!$B:$B, $A40, NewEmisData!$C:$C, $H40, NewEmisData!$D:$D, BY$2))</f>
        <v>0.14094000257929501</v>
      </c>
      <c r="BZ40" s="335">
        <f>$I40*IF($G40="Pickup", SUMIFS(NewEmisData!L:L, NewEmisData!$A:$A, "Pickup", NewEmisData!$B:$B, $A40, NewEmisData!$C:$C, $H40, NewEmisData!$D:$D, BZ$2), SUMIFS(NewEmisData!L:L, NewEmisData!$A:$A, "LDV", NewEmisData!$B:$B, $A40, NewEmisData!$C:$C, $H40, NewEmisData!$D:$D, BZ$2))</f>
        <v>0.134774071356623</v>
      </c>
      <c r="CA40" s="335">
        <f>$I40*IF($G40="Pickup", SUMIFS(NewEmisData!M:M, NewEmisData!$A:$A, "Pickup", NewEmisData!$B:$B, $A40, NewEmisData!$C:$C, $H40, NewEmisData!$D:$D, CA$2), SUMIFS(NewEmisData!M:M, NewEmisData!$A:$A, "LDV", NewEmisData!$B:$B, $A40, NewEmisData!$C:$C, $H40, NewEmisData!$D:$D, CA$2))</f>
        <v>0.12984032725640701</v>
      </c>
      <c r="CB40" s="335">
        <v>0.11295846897695311</v>
      </c>
      <c r="CC40" s="335">
        <f>$I40*IF($G40="Pickup", SUMIFS(NewEmisData!E:E, NewEmisData!$A:$A, "Pickup", NewEmisData!$B:$B, $A40, NewEmisData!$C:$C, $H40, NewEmisData!$D:$D, CC$2), SUMIFS(NewEmisData!E:E, NewEmisData!$A:$A, "LDV", NewEmisData!$B:$B, $A40, NewEmisData!$C:$C, $H40, NewEmisData!$D:$D, CC$2))</f>
        <v>4.52789246362666E-2</v>
      </c>
      <c r="CD40" s="335">
        <f>$I40*IF($G40="Pickup", SUMIFS(NewEmisData!F:F, NewEmisData!$A:$A, "Pickup", NewEmisData!$B:$B, $A40, NewEmisData!$C:$C, $H40, NewEmisData!$D:$D, CD$2), SUMIFS(NewEmisData!F:F, NewEmisData!$A:$A, "LDV", NewEmisData!$B:$B, $A40, NewEmisData!$C:$C, $H40, NewEmisData!$D:$D, CD$2))</f>
        <v>3.0659932051567799E-2</v>
      </c>
      <c r="CE40" s="335">
        <f>$I40*IF($G40="Pickup", SUMIFS(NewEmisData!G:G, NewEmisData!$A:$A, "Pickup", NewEmisData!$B:$B, $A40, NewEmisData!$C:$C, $H40, NewEmisData!$D:$D, CE$2), SUMIFS(NewEmisData!G:G, NewEmisData!$A:$A, "LDV", NewEmisData!$B:$B, $A40, NewEmisData!$C:$C, $H40, NewEmisData!$D:$D, CE$2))</f>
        <v>2.8386595157116199E-2</v>
      </c>
      <c r="CF40" s="335">
        <f>$I40*IF($G40="Pickup", SUMIFS(NewEmisData!H:H, NewEmisData!$A:$A, "Pickup", NewEmisData!$B:$B, $A40, NewEmisData!$C:$C, $H40, NewEmisData!$D:$D, CF$2), SUMIFS(NewEmisData!H:H, NewEmisData!$A:$A, "LDV", NewEmisData!$B:$B, $A40, NewEmisData!$C:$C, $H40, NewEmisData!$D:$D, CF$2))</f>
        <v>2.7093413499500101E-2</v>
      </c>
      <c r="CG40" s="335">
        <f>$I40*IF($G40="Pickup", SUMIFS(NewEmisData!I:I, NewEmisData!$A:$A, "Pickup", NewEmisData!$B:$B, $A40, NewEmisData!$C:$C, $H40, NewEmisData!$D:$D, CG$2), SUMIFS(NewEmisData!I:I, NewEmisData!$A:$A, "LDV", NewEmisData!$B:$B, $A40, NewEmisData!$C:$C, $H40, NewEmisData!$D:$D, CG$2))</f>
        <v>2.6239574855980601E-2</v>
      </c>
      <c r="CH40" s="335">
        <f>$I40*IF($G40="Pickup", SUMIFS(NewEmisData!J:J, NewEmisData!$A:$A, "Pickup", NewEmisData!$B:$B, $A40, NewEmisData!$C:$C, $H40, NewEmisData!$D:$D, CH$2), SUMIFS(NewEmisData!J:J, NewEmisData!$A:$A, "LDV", NewEmisData!$B:$B, $A40, NewEmisData!$C:$C, $H40, NewEmisData!$D:$D, CH$2))</f>
        <v>2.5564245202349602E-2</v>
      </c>
      <c r="CI40" s="335">
        <f>$I40*IF($G40="Pickup", SUMIFS(NewEmisData!K:K, NewEmisData!$A:$A, "Pickup", NewEmisData!$B:$B, $A40, NewEmisData!$C:$C, $H40, NewEmisData!$D:$D, CI$2), SUMIFS(NewEmisData!K:K, NewEmisData!$A:$A, "LDV", NewEmisData!$B:$B, $A40, NewEmisData!$C:$C, $H40, NewEmisData!$D:$D, CI$2))</f>
        <v>2.5562136009582501E-2</v>
      </c>
      <c r="CJ40" s="335">
        <f>$I40*IF($G40="Pickup", SUMIFS(NewEmisData!L:L, NewEmisData!$A:$A, "Pickup", NewEmisData!$B:$B, $A40, NewEmisData!$C:$C, $H40, NewEmisData!$D:$D, CJ$2), SUMIFS(NewEmisData!L:L, NewEmisData!$A:$A, "LDV", NewEmisData!$B:$B, $A40, NewEmisData!$C:$C, $H40, NewEmisData!$D:$D, CJ$2))</f>
        <v>2.5561539762266602E-2</v>
      </c>
      <c r="CK40" s="335">
        <f>$I40*IF($G40="Pickup", SUMIFS(NewEmisData!M:M, NewEmisData!$A:$A, "Pickup", NewEmisData!$B:$B, $A40, NewEmisData!$C:$C, $H40, NewEmisData!$D:$D, CK$2), SUMIFS(NewEmisData!M:M, NewEmisData!$A:$A, "LDV", NewEmisData!$B:$B, $A40, NewEmisData!$C:$C, $H40, NewEmisData!$D:$D, CK$2))</f>
        <v>2.5560994254839702E-2</v>
      </c>
      <c r="CL40" s="335">
        <v>2.0846549246249676E-2</v>
      </c>
      <c r="CM40" s="335">
        <f>$I40*IF($G40="Pickup", SUMIFS(NewEmisData!E:E, NewEmisData!$A:$A, "Pickup", NewEmisData!$B:$B, $A40, NewEmisData!$C:$C, $H40, NewEmisData!$D:$D, CM$2), SUMIFS(NewEmisData!E:E, NewEmisData!$A:$A, "LDV", NewEmisData!$B:$B, $A40, NewEmisData!$C:$C, $H40, NewEmisData!$D:$D, CM$2))</f>
        <v>2.2616228111616499E-2</v>
      </c>
      <c r="CN40" s="335">
        <f>$I40*IF($G40="Pickup", SUMIFS(NewEmisData!F:F, NewEmisData!$A:$A, "Pickup", NewEmisData!$B:$B, $A40, NewEmisData!$C:$C, $H40, NewEmisData!$D:$D, CN$2), SUMIFS(NewEmisData!F:F, NewEmisData!$A:$A, "LDV", NewEmisData!$B:$B, $A40, NewEmisData!$C:$C, $H40, NewEmisData!$D:$D, CN$2))</f>
        <v>1.37039938381133E-2</v>
      </c>
      <c r="CO40" s="335">
        <f>$I40*IF($G40="Pickup", SUMIFS(NewEmisData!G:G, NewEmisData!$A:$A, "Pickup", NewEmisData!$B:$B, $A40, NewEmisData!$C:$C, $H40, NewEmisData!$D:$D, CO$2), SUMIFS(NewEmisData!G:G, NewEmisData!$A:$A, "LDV", NewEmisData!$B:$B, $A40, NewEmisData!$C:$C, $H40, NewEmisData!$D:$D, CO$2))</f>
        <v>1.11279535576189E-2</v>
      </c>
      <c r="CP40" s="335">
        <f>$I40*IF($G40="Pickup", SUMIFS(NewEmisData!H:H, NewEmisData!$A:$A, "Pickup", NewEmisData!$B:$B, $A40, NewEmisData!$C:$C, $H40, NewEmisData!$D:$D, CP$2), SUMIFS(NewEmisData!H:H, NewEmisData!$A:$A, "LDV", NewEmisData!$B:$B, $A40, NewEmisData!$C:$C, $H40, NewEmisData!$D:$D, CP$2))</f>
        <v>9.1642249406405796E-3</v>
      </c>
      <c r="CQ40" s="335">
        <f>$I40*IF($G40="Pickup", SUMIFS(NewEmisData!I:I, NewEmisData!$A:$A, "Pickup", NewEmisData!$B:$B, $A40, NewEmisData!$C:$C, $H40, NewEmisData!$D:$D, CQ$2), SUMIFS(NewEmisData!I:I, NewEmisData!$A:$A, "LDV", NewEmisData!$B:$B, $A40, NewEmisData!$C:$C, $H40, NewEmisData!$D:$D, CQ$2))</f>
        <v>8.2157407295701708E-3</v>
      </c>
      <c r="CR40" s="335">
        <f>$I40*IF($G40="Pickup", SUMIFS(NewEmisData!J:J, NewEmisData!$A:$A, "Pickup", NewEmisData!$B:$B, $A40, NewEmisData!$C:$C, $H40, NewEmisData!$D:$D, CR$2), SUMIFS(NewEmisData!J:J, NewEmisData!$A:$A, "LDV", NewEmisData!$B:$B, $A40, NewEmisData!$C:$C, $H40, NewEmisData!$D:$D, CR$2))</f>
        <v>7.8051702943740097E-3</v>
      </c>
      <c r="CS40" s="335">
        <f>$I40*IF($G40="Pickup", SUMIFS(NewEmisData!K:K, NewEmisData!$A:$A, "Pickup", NewEmisData!$B:$B, $A40, NewEmisData!$C:$C, $H40, NewEmisData!$D:$D, CS$2), SUMIFS(NewEmisData!K:K, NewEmisData!$A:$A, "LDV", NewEmisData!$B:$B, $A40, NewEmisData!$C:$C, $H40, NewEmisData!$D:$D, CS$2))</f>
        <v>7.7607552788062101E-3</v>
      </c>
      <c r="CT40" s="335">
        <f>$I40*IF($G40="Pickup", SUMIFS(NewEmisData!L:L, NewEmisData!$A:$A, "Pickup", NewEmisData!$B:$B, $A40, NewEmisData!$C:$C, $H40, NewEmisData!$D:$D, CT$2), SUMIFS(NewEmisData!L:L, NewEmisData!$A:$A, "LDV", NewEmisData!$B:$B, $A40, NewEmisData!$C:$C, $H40, NewEmisData!$D:$D, CT$2))</f>
        <v>7.6883348823828098E-3</v>
      </c>
      <c r="CU40" s="335">
        <f>$I40*IF($G40="Pickup", SUMIFS(NewEmisData!M:M, NewEmisData!$A:$A, "Pickup", NewEmisData!$B:$B, $A40, NewEmisData!$C:$C, $H40, NewEmisData!$D:$D, CU$2), SUMIFS(NewEmisData!M:M, NewEmisData!$A:$A, "LDV", NewEmisData!$B:$B, $A40, NewEmisData!$C:$C, $H40, NewEmisData!$D:$D, CU$2))</f>
        <v>7.6878848286885603E-3</v>
      </c>
      <c r="CV40" s="335">
        <v>5.2030687941242611E-3</v>
      </c>
      <c r="CW40" s="335">
        <v>3.0448046675121709E-3</v>
      </c>
      <c r="CX40" s="335">
        <v>1.8865908720768221E-3</v>
      </c>
      <c r="CY40" s="335">
        <v>1.5570268485524494E-3</v>
      </c>
      <c r="CZ40" s="335">
        <v>1.2432183416122382E-3</v>
      </c>
      <c r="DA40" s="335">
        <v>9.252251866281976E-4</v>
      </c>
      <c r="DB40" s="335">
        <v>7.2309456596024934E-4</v>
      </c>
      <c r="DC40" s="335">
        <v>6.8940706870607876E-4</v>
      </c>
      <c r="DD40" s="335">
        <v>6.844148428615973E-4</v>
      </c>
      <c r="DE40" s="335">
        <v>6.8634617396886091E-4</v>
      </c>
      <c r="DF40" s="335">
        <v>6.8634617396886091E-4</v>
      </c>
      <c r="DG40" s="335">
        <f>$I40*IF($G40="Pickup", SUMIFS(NewEmisData!E:E, NewEmisData!$A:$A, "Pickup", NewEmisData!$B:$B, $A40, NewEmisData!$C:$C, $H40, NewEmisData!$D:$D, DG$2), SUMIFS(NewEmisData!E:E, NewEmisData!$A:$A, "LDV", NewEmisData!$B:$B, $A40, NewEmisData!$C:$C, $H40, NewEmisData!$D:$D, DG$2))</f>
        <v>0</v>
      </c>
      <c r="DH40" s="335">
        <f>$I40*IF($G40="Pickup", SUMIFS(NewEmisData!F:F, NewEmisData!$A:$A, "Pickup", NewEmisData!$B:$B, $A40, NewEmisData!$C:$C, $H40, NewEmisData!$D:$D, DH$2), SUMIFS(NewEmisData!F:F, NewEmisData!$A:$A, "LDV", NewEmisData!$B:$B, $A40, NewEmisData!$C:$C, $H40, NewEmisData!$D:$D, DH$2))</f>
        <v>0</v>
      </c>
      <c r="DI40" s="335">
        <f>$I40*IF($G40="Pickup", SUMIFS(NewEmisData!G:G, NewEmisData!$A:$A, "Pickup", NewEmisData!$B:$B, $A40, NewEmisData!$C:$C, $H40, NewEmisData!$D:$D, DI$2), SUMIFS(NewEmisData!G:G, NewEmisData!$A:$A, "LDV", NewEmisData!$B:$B, $A40, NewEmisData!$C:$C, $H40, NewEmisData!$D:$D, DI$2))</f>
        <v>0</v>
      </c>
      <c r="DJ40" s="335">
        <f>$I40*IF($G40="Pickup", SUMIFS(NewEmisData!H:H, NewEmisData!$A:$A, "Pickup", NewEmisData!$B:$B, $A40, NewEmisData!$C:$C, $H40, NewEmisData!$D:$D, DJ$2), SUMIFS(NewEmisData!H:H, NewEmisData!$A:$A, "LDV", NewEmisData!$B:$B, $A40, NewEmisData!$C:$C, $H40, NewEmisData!$D:$D, DJ$2))</f>
        <v>0</v>
      </c>
      <c r="DK40" s="335">
        <f>$I40*IF($G40="Pickup", SUMIFS(NewEmisData!I:I, NewEmisData!$A:$A, "Pickup", NewEmisData!$B:$B, $A40, NewEmisData!$C:$C, $H40, NewEmisData!$D:$D, DK$2), SUMIFS(NewEmisData!I:I, NewEmisData!$A:$A, "LDV", NewEmisData!$B:$B, $A40, NewEmisData!$C:$C, $H40, NewEmisData!$D:$D, DK$2))</f>
        <v>0</v>
      </c>
      <c r="DL40" s="335">
        <f>$I40*IF($G40="Pickup", SUMIFS(NewEmisData!J:J, NewEmisData!$A:$A, "Pickup", NewEmisData!$B:$B, $A40, NewEmisData!$C:$C, $H40, NewEmisData!$D:$D, DL$2), SUMIFS(NewEmisData!J:J, NewEmisData!$A:$A, "LDV", NewEmisData!$B:$B, $A40, NewEmisData!$C:$C, $H40, NewEmisData!$D:$D, DL$2))</f>
        <v>0</v>
      </c>
      <c r="DM40" s="335">
        <f>$I40*IF($G40="Pickup", SUMIFS(NewEmisData!K:K, NewEmisData!$A:$A, "Pickup", NewEmisData!$B:$B, $A40, NewEmisData!$C:$C, $H40, NewEmisData!$D:$D, DM$2), SUMIFS(NewEmisData!K:K, NewEmisData!$A:$A, "LDV", NewEmisData!$B:$B, $A40, NewEmisData!$C:$C, $H40, NewEmisData!$D:$D, DM$2))</f>
        <v>0</v>
      </c>
      <c r="DN40" s="335">
        <f>$I40*IF($G40="Pickup", SUMIFS(NewEmisData!L:L, NewEmisData!$A:$A, "Pickup", NewEmisData!$B:$B, $A40, NewEmisData!$C:$C, $H40, NewEmisData!$D:$D, DN$2), SUMIFS(NewEmisData!L:L, NewEmisData!$A:$A, "LDV", NewEmisData!$B:$B, $A40, NewEmisData!$C:$C, $H40, NewEmisData!$D:$D, DN$2))</f>
        <v>0</v>
      </c>
      <c r="DO40" s="335">
        <f>$I40*IF($G40="Pickup", SUMIFS(NewEmisData!M:M, NewEmisData!$A:$A, "Pickup", NewEmisData!$B:$B, $A40, NewEmisData!$C:$C, $H40, NewEmisData!$D:$D, DO$2), SUMIFS(NewEmisData!M:M, NewEmisData!$A:$A, "LDV", NewEmisData!$B:$B, $A40, NewEmisData!$C:$C, $H40, NewEmisData!$D:$D, DO$2))</f>
        <v>0</v>
      </c>
      <c r="DP40" s="335">
        <v>1.3868757746550878E-3</v>
      </c>
      <c r="DQ40" s="335">
        <f>$I40*IF($G40="Pickup", SUMIFS(NewEmisData!E:E, NewEmisData!$A:$A, "Pickup", NewEmisData!$B:$B, $A40, NewEmisData!$C:$C, $H40, NewEmisData!$D:$D, DQ$2), SUMIFS(NewEmisData!E:E, NewEmisData!$A:$A, "LDV", NewEmisData!$B:$B, $A40, NewEmisData!$C:$C, $H40, NewEmisData!$D:$D, DQ$2))</f>
        <v>1.53337301393982E-2</v>
      </c>
      <c r="DR40" s="335">
        <f>$I40*IF($G40="Pickup", SUMIFS(NewEmisData!F:F, NewEmisData!$A:$A, "Pickup", NewEmisData!$B:$B, $A40, NewEmisData!$C:$C, $H40, NewEmisData!$D:$D, DR$2), SUMIFS(NewEmisData!F:F, NewEmisData!$A:$A, "LDV", NewEmisData!$B:$B, $A40, NewEmisData!$C:$C, $H40, NewEmisData!$D:$D, DR$2))</f>
        <v>8.5791399504283501E-3</v>
      </c>
      <c r="DS40" s="335">
        <f>$I40*IF($G40="Pickup", SUMIFS(NewEmisData!G:G, NewEmisData!$A:$A, "Pickup", NewEmisData!$B:$B, $A40, NewEmisData!$C:$C, $H40, NewEmisData!$D:$D, DS$2), SUMIFS(NewEmisData!G:G, NewEmisData!$A:$A, "LDV", NewEmisData!$B:$B, $A40, NewEmisData!$C:$C, $H40, NewEmisData!$D:$D, DS$2))</f>
        <v>6.82614050243104E-3</v>
      </c>
      <c r="DT40" s="335">
        <f>$I40*IF($G40="Pickup", SUMIFS(NewEmisData!H:H, NewEmisData!$A:$A, "Pickup", NewEmisData!$B:$B, $A40, NewEmisData!$C:$C, $H40, NewEmisData!$D:$D, DT$2), SUMIFS(NewEmisData!H:H, NewEmisData!$A:$A, "LDV", NewEmisData!$B:$B, $A40, NewEmisData!$C:$C, $H40, NewEmisData!$D:$D, DT$2))</f>
        <v>5.2306090144423403E-3</v>
      </c>
      <c r="DU40" s="335">
        <f>$I40*IF($G40="Pickup", SUMIFS(NewEmisData!I:I, NewEmisData!$A:$A, "Pickup", NewEmisData!$B:$B, $A40, NewEmisData!$C:$C, $H40, NewEmisData!$D:$D, DU$2), SUMIFS(NewEmisData!I:I, NewEmisData!$A:$A, "LDV", NewEmisData!$B:$B, $A40, NewEmisData!$C:$C, $H40, NewEmisData!$D:$D, DU$2))</f>
        <v>4.0991034424651901E-3</v>
      </c>
      <c r="DV40" s="335">
        <f>$I40*IF($G40="Pickup", SUMIFS(NewEmisData!J:J, NewEmisData!$A:$A, "Pickup", NewEmisData!$B:$B, $A40, NewEmisData!$C:$C, $H40, NewEmisData!$D:$D, DV$2), SUMIFS(NewEmisData!J:J, NewEmisData!$A:$A, "LDV", NewEmisData!$B:$B, $A40, NewEmisData!$C:$C, $H40, NewEmisData!$D:$D, DV$2))</f>
        <v>3.5909983676119801E-3</v>
      </c>
      <c r="DW40" s="335">
        <f>$I40*IF($G40="Pickup", SUMIFS(NewEmisData!K:K, NewEmisData!$A:$A, "Pickup", NewEmisData!$B:$B, $A40, NewEmisData!$C:$C, $H40, NewEmisData!$D:$D, DW$2), SUMIFS(NewEmisData!K:K, NewEmisData!$A:$A, "LDV", NewEmisData!$B:$B, $A40, NewEmisData!$C:$C, $H40, NewEmisData!$D:$D, DW$2))</f>
        <v>3.3016556899443999E-3</v>
      </c>
      <c r="DX40" s="335">
        <f>$I40*IF($G40="Pickup", SUMIFS(NewEmisData!L:L, NewEmisData!$A:$A, "Pickup", NewEmisData!$B:$B, $A40, NewEmisData!$C:$C, $H40, NewEmisData!$D:$D, DX$2), SUMIFS(NewEmisData!L:L, NewEmisData!$A:$A, "LDV", NewEmisData!$B:$B, $A40, NewEmisData!$C:$C, $H40, NewEmisData!$D:$D, DX$2))</f>
        <v>3.2097040973390598E-3</v>
      </c>
      <c r="DY40" s="335">
        <f>$I40*IF($G40="Pickup", SUMIFS(NewEmisData!M:M, NewEmisData!$A:$A, "Pickup", NewEmisData!$B:$B, $A40, NewEmisData!$C:$C, $H40, NewEmisData!$D:$D, DY$2), SUMIFS(NewEmisData!M:M, NewEmisData!$A:$A, "LDV", NewEmisData!$B:$B, $A40, NewEmisData!$C:$C, $H40, NewEmisData!$D:$D, DY$2))</f>
        <v>3.1631494921928599E-3</v>
      </c>
      <c r="DZ40" s="335">
        <v>4.3350573081854527E-3</v>
      </c>
      <c r="EA40" s="335">
        <f t="shared" si="2"/>
        <v>477.08587282575797</v>
      </c>
      <c r="EB40" s="335">
        <f t="shared" si="3"/>
        <v>459.34104292251902</v>
      </c>
      <c r="EC40" s="335">
        <f t="shared" si="4"/>
        <v>447.45896927637102</v>
      </c>
      <c r="ED40" s="335">
        <f t="shared" si="5"/>
        <v>380.72392677964001</v>
      </c>
      <c r="EE40" s="335">
        <f t="shared" si="6"/>
        <v>329.54737069801098</v>
      </c>
      <c r="EF40" s="335">
        <f t="shared" si="7"/>
        <v>300.69829568412598</v>
      </c>
      <c r="EG40" s="335">
        <f t="shared" si="8"/>
        <v>287.83799703632701</v>
      </c>
      <c r="EH40" s="335">
        <f t="shared" si="9"/>
        <v>283.26610797837998</v>
      </c>
      <c r="EI40" s="335">
        <f t="shared" si="10"/>
        <v>281.57834098528099</v>
      </c>
      <c r="EJ40" s="335">
        <f t="shared" si="11"/>
        <v>0.20692409258864139</v>
      </c>
      <c r="EK40" s="335">
        <f t="shared" si="12"/>
        <v>0.82339103642645395</v>
      </c>
      <c r="EL40" s="335">
        <f t="shared" si="13"/>
        <v>0.360872733315452</v>
      </c>
      <c r="EM40" s="335">
        <f t="shared" si="14"/>
        <v>0.21658171178065999</v>
      </c>
      <c r="EN40" s="335">
        <f t="shared" si="15"/>
        <v>0.14200533002195401</v>
      </c>
      <c r="EO40" s="335">
        <f t="shared" si="16"/>
        <v>8.8016804659711706E-2</v>
      </c>
      <c r="EP40" s="335">
        <f t="shared" si="17"/>
        <v>6.5736379947852003E-2</v>
      </c>
      <c r="EQ40" s="335">
        <f t="shared" si="18"/>
        <v>5.6635638117250503E-2</v>
      </c>
      <c r="ER40" s="335">
        <f t="shared" si="19"/>
        <v>5.4115247223223299E-2</v>
      </c>
      <c r="ES40" s="335">
        <f t="shared" si="20"/>
        <v>5.2826207223764E-2</v>
      </c>
      <c r="ET40" s="335">
        <f t="shared" si="21"/>
        <v>5.5587065527563068E-2</v>
      </c>
      <c r="EU40" s="335">
        <f t="shared" si="22"/>
        <v>8.2552586035919695E-3</v>
      </c>
      <c r="EV40" s="335">
        <f t="shared" si="23"/>
        <v>7.9482131517538395E-3</v>
      </c>
      <c r="EW40" s="335">
        <f t="shared" si="24"/>
        <v>6.4190305556059996E-3</v>
      </c>
      <c r="EX40" s="335">
        <f t="shared" si="25"/>
        <v>5.4616828003907899E-3</v>
      </c>
      <c r="EY40" s="335">
        <f t="shared" si="26"/>
        <v>4.7275285851957304E-3</v>
      </c>
      <c r="EZ40" s="335">
        <f t="shared" si="27"/>
        <v>4.3136734611450098E-3</v>
      </c>
      <c r="FA40" s="335">
        <f t="shared" si="28"/>
        <v>4.1291858052272803E-3</v>
      </c>
      <c r="FB40" s="335">
        <f t="shared" si="29"/>
        <v>4.0635983922117898E-3</v>
      </c>
      <c r="FC40" s="335">
        <f t="shared" si="30"/>
        <v>4.0393864318059199E-3</v>
      </c>
      <c r="FD40" s="335">
        <f t="shared" si="31"/>
        <v>1.3041984458904573E-3</v>
      </c>
      <c r="FE40" s="335">
        <f t="shared" si="32"/>
        <v>8.1828643727713493E-2</v>
      </c>
      <c r="FF40" s="335">
        <f t="shared" si="33"/>
        <v>7.6175839057221195E-2</v>
      </c>
      <c r="FG40" s="335">
        <f t="shared" si="34"/>
        <v>8.1302809072104507E-2</v>
      </c>
      <c r="FH40" s="335">
        <f t="shared" si="35"/>
        <v>7.9561688690416299E-2</v>
      </c>
      <c r="FI40" s="335">
        <f t="shared" si="36"/>
        <v>7.7910530261031605E-2</v>
      </c>
      <c r="FJ40" s="335">
        <f t="shared" si="37"/>
        <v>7.6590334474495605E-2</v>
      </c>
      <c r="FK40" s="335">
        <f t="shared" si="38"/>
        <v>7.5767938917924701E-2</v>
      </c>
      <c r="FL40" s="335">
        <f t="shared" si="39"/>
        <v>7.5353710070808794E-2</v>
      </c>
      <c r="FM40" s="335">
        <f t="shared" si="40"/>
        <v>7.5117977052891499E-2</v>
      </c>
      <c r="FN40" s="335">
        <f t="shared" si="41"/>
        <v>3.2948538923667892E-2</v>
      </c>
      <c r="FO40" s="335">
        <f t="shared" si="42"/>
        <v>2.1998193760633E-2</v>
      </c>
      <c r="FP40" s="335">
        <f t="shared" si="43"/>
        <v>1.6997575378008601E-2</v>
      </c>
      <c r="FQ40" s="335">
        <f t="shared" si="44"/>
        <v>1.6580879412419602E-2</v>
      </c>
      <c r="FR40" s="335">
        <f t="shared" si="45"/>
        <v>1.5040645169031801E-2</v>
      </c>
      <c r="FS40" s="335">
        <f t="shared" si="46"/>
        <v>1.35799610150696E-2</v>
      </c>
      <c r="FT40" s="335">
        <f t="shared" si="47"/>
        <v>1.24120667817219E-2</v>
      </c>
      <c r="FU40" s="335">
        <f t="shared" si="48"/>
        <v>1.16845073314224E-2</v>
      </c>
      <c r="FV40" s="335">
        <f t="shared" si="49"/>
        <v>1.1318096390010799E-2</v>
      </c>
      <c r="FW40" s="335">
        <f t="shared" si="50"/>
        <v>1.1109456757731499E-2</v>
      </c>
      <c r="FX40" s="335">
        <f t="shared" si="51"/>
        <v>6.6026126062260432E-3</v>
      </c>
    </row>
    <row r="41" spans="1:180" x14ac:dyDescent="0.2">
      <c r="A41" s="305" t="str">
        <f>_xlfn.CONCAT(IF(LEFT(TRIM(A40),1)="*", "*R", "R"), 1+RIGHT(TRIM(A40),1))</f>
        <v>R3</v>
      </c>
      <c r="B41" s="305" t="str">
        <f t="shared" ref="B41:B44" si="83">B40</f>
        <v>TLFGSLC11</v>
      </c>
      <c r="C41" s="305" t="str">
        <f t="shared" ref="C41:C44" si="84">C40</f>
        <v>TL.GSL.F.CONV.2011</v>
      </c>
      <c r="D41" s="301" t="str">
        <f t="shared" ref="D41:D44" si="85">D40</f>
        <v>bn-vmt, bn-vmt/a</v>
      </c>
      <c r="E41" s="301" t="str">
        <f t="shared" ref="E41:E44" si="86">E40</f>
        <v>TLGSL</v>
      </c>
      <c r="F41" s="301" t="str">
        <f t="shared" ref="F41:F44" si="87">F40</f>
        <v>TL</v>
      </c>
      <c r="G41" s="315" t="s">
        <v>818</v>
      </c>
      <c r="H41" s="315" t="s">
        <v>814</v>
      </c>
      <c r="I41" s="315">
        <v>1</v>
      </c>
      <c r="J41" s="315" t="str">
        <f t="shared" si="52"/>
        <v>Full size car-GSL</v>
      </c>
      <c r="K41" s="335">
        <f>$I41*IF($G41="Pickup", SUMIFS(NewEmisData!E:E, NewEmisData!$A:$A, "Pickup", NewEmisData!$B:$B, $A41, NewEmisData!$C:$C, $H41, NewEmisData!$D:$D, K$2), SUMIFS(NewEmisData!E:E, NewEmisData!$A:$A, "LDV", NewEmisData!$B:$B, $A41, NewEmisData!$C:$C, $H41, NewEmisData!$D:$D, K$2))</f>
        <v>437.85746964693402</v>
      </c>
      <c r="L41" s="335">
        <f>$I41*IF($G41="Pickup", SUMIFS(NewEmisData!F:F, NewEmisData!$A:$A, "Pickup", NewEmisData!$B:$B, $A41, NewEmisData!$C:$C, $H41, NewEmisData!$D:$D, L$2), SUMIFS(NewEmisData!F:F, NewEmisData!$A:$A, "LDV", NewEmisData!$B:$B, $A41, NewEmisData!$C:$C, $H41, NewEmisData!$D:$D, L$2))</f>
        <v>424.609883045034</v>
      </c>
      <c r="M41" s="335">
        <f>$I41*IF($G41="Pickup", SUMIFS(NewEmisData!G:G, NewEmisData!$A:$A, "Pickup", NewEmisData!$B:$B, $A41, NewEmisData!$C:$C, $H41, NewEmisData!$D:$D, M$2), SUMIFS(NewEmisData!G:G, NewEmisData!$A:$A, "LDV", NewEmisData!$B:$B, $A41, NewEmisData!$C:$C, $H41, NewEmisData!$D:$D, M$2))</f>
        <v>389.26792072260798</v>
      </c>
      <c r="N41" s="335">
        <f>$I41*IF($G41="Pickup", SUMIFS(NewEmisData!H:H, NewEmisData!$A:$A, "Pickup", NewEmisData!$B:$B, $A41, NewEmisData!$C:$C, $H41, NewEmisData!$D:$D, N$2), SUMIFS(NewEmisData!H:H, NewEmisData!$A:$A, "LDV", NewEmisData!$B:$B, $A41, NewEmisData!$C:$C, $H41, NewEmisData!$D:$D, N$2))</f>
        <v>331.09003080375697</v>
      </c>
      <c r="O41" s="335">
        <f>$I41*IF($G41="Pickup", SUMIFS(NewEmisData!I:I, NewEmisData!$A:$A, "Pickup", NewEmisData!$B:$B, $A41, NewEmisData!$C:$C, $H41, NewEmisData!$D:$D, O$2), SUMIFS(NewEmisData!I:I, NewEmisData!$A:$A, "LDV", NewEmisData!$B:$B, $A41, NewEmisData!$C:$C, $H41, NewEmisData!$D:$D, O$2))</f>
        <v>286.46929869872997</v>
      </c>
      <c r="P41" s="335">
        <f>$I41*IF($G41="Pickup", SUMIFS(NewEmisData!J:J, NewEmisData!$A:$A, "Pickup", NewEmisData!$B:$B, $A41, NewEmisData!$C:$C, $H41, NewEmisData!$D:$D, P$2), SUMIFS(NewEmisData!J:J, NewEmisData!$A:$A, "LDV", NewEmisData!$B:$B, $A41, NewEmisData!$C:$C, $H41, NewEmisData!$D:$D, P$2))</f>
        <v>261.33080310252802</v>
      </c>
      <c r="Q41" s="335">
        <f>$I41*IF($G41="Pickup", SUMIFS(NewEmisData!K:K, NewEmisData!$A:$A, "Pickup", NewEmisData!$B:$B, $A41, NewEmisData!$C:$C, $H41, NewEmisData!$D:$D, Q$2), SUMIFS(NewEmisData!K:K, NewEmisData!$A:$A, "LDV", NewEmisData!$B:$B, $A41, NewEmisData!$C:$C, $H41, NewEmisData!$D:$D, Q$2))</f>
        <v>250.12665030232699</v>
      </c>
      <c r="R41" s="335">
        <f>$I41*IF($G41="Pickup", SUMIFS(NewEmisData!L:L, NewEmisData!$A:$A, "Pickup", NewEmisData!$B:$B, $A41, NewEmisData!$C:$C, $H41, NewEmisData!$D:$D, R$2), SUMIFS(NewEmisData!L:L, NewEmisData!$A:$A, "LDV", NewEmisData!$B:$B, $A41, NewEmisData!$C:$C, $H41, NewEmisData!$D:$D, R$2))</f>
        <v>246.146486551527</v>
      </c>
      <c r="S41" s="335">
        <f>$I41*IF($G41="Pickup", SUMIFS(NewEmisData!M:M, NewEmisData!$A:$A, "Pickup", NewEmisData!$B:$B, $A41, NewEmisData!$C:$C, $H41, NewEmisData!$D:$D, S$2), SUMIFS(NewEmisData!M:M, NewEmisData!$A:$A, "LDV", NewEmisData!$B:$B, $A41, NewEmisData!$C:$C, $H41, NewEmisData!$D:$D, S$2))</f>
        <v>244.677818234341</v>
      </c>
      <c r="T41" s="335">
        <v>0.20692409258864139</v>
      </c>
      <c r="U41" s="335">
        <f>$I41*IF($G41="Pickup", SUMIFS(NewEmisData!E:E, NewEmisData!$A:$A, "Pickup", NewEmisData!$B:$B, $A41, NewEmisData!$C:$C, $H41, NewEmisData!$D:$D, U$2), SUMIFS(NewEmisData!E:E, NewEmisData!$A:$A, "LDV", NewEmisData!$B:$B, $A41, NewEmisData!$C:$C, $H41, NewEmisData!$D:$D, U$2))</f>
        <v>0.78000130642291299</v>
      </c>
      <c r="V41" s="335">
        <f>$I41*IF($G41="Pickup", SUMIFS(NewEmisData!F:F, NewEmisData!$A:$A, "Pickup", NewEmisData!$B:$B, $A41, NewEmisData!$C:$C, $H41, NewEmisData!$D:$D, V$2), SUMIFS(NewEmisData!F:F, NewEmisData!$A:$A, "LDV", NewEmisData!$B:$B, $A41, NewEmisData!$C:$C, $H41, NewEmisData!$D:$D, V$2))</f>
        <v>0.323605278282381</v>
      </c>
      <c r="W41" s="335">
        <f>$I41*IF($G41="Pickup", SUMIFS(NewEmisData!G:G, NewEmisData!$A:$A, "Pickup", NewEmisData!$B:$B, $A41, NewEmisData!$C:$C, $H41, NewEmisData!$D:$D, W$2), SUMIFS(NewEmisData!G:G, NewEmisData!$A:$A, "LDV", NewEmisData!$B:$B, $A41, NewEmisData!$C:$C, $H41, NewEmisData!$D:$D, W$2))</f>
        <v>0.19152446532377701</v>
      </c>
      <c r="X41" s="335">
        <f>$I41*IF($G41="Pickup", SUMIFS(NewEmisData!H:H, NewEmisData!$A:$A, "Pickup", NewEmisData!$B:$B, $A41, NewEmisData!$C:$C, $H41, NewEmisData!$D:$D, X$2), SUMIFS(NewEmisData!H:H, NewEmisData!$A:$A, "LDV", NewEmisData!$B:$B, $A41, NewEmisData!$C:$C, $H41, NewEmisData!$D:$D, X$2))</f>
        <v>0.12537127832280801</v>
      </c>
      <c r="Y41" s="335">
        <f>$I41*IF($G41="Pickup", SUMIFS(NewEmisData!I:I, NewEmisData!$A:$A, "Pickup", NewEmisData!$B:$B, $A41, NewEmisData!$C:$C, $H41, NewEmisData!$D:$D, Y$2), SUMIFS(NewEmisData!I:I, NewEmisData!$A:$A, "LDV", NewEmisData!$B:$B, $A41, NewEmisData!$C:$C, $H41, NewEmisData!$D:$D, Y$2))</f>
        <v>7.6671766649271E-2</v>
      </c>
      <c r="Z41" s="335">
        <f>$I41*IF($G41="Pickup", SUMIFS(NewEmisData!J:J, NewEmisData!$A:$A, "Pickup", NewEmisData!$B:$B, $A41, NewEmisData!$C:$C, $H41, NewEmisData!$D:$D, Z$2), SUMIFS(NewEmisData!J:J, NewEmisData!$A:$A, "LDV", NewEmisData!$B:$B, $A41, NewEmisData!$C:$C, $H41, NewEmisData!$D:$D, Z$2))</f>
        <v>5.7019026656941203E-2</v>
      </c>
      <c r="AA41" s="335">
        <f>$I41*IF($G41="Pickup", SUMIFS(NewEmisData!K:K, NewEmisData!$A:$A, "Pickup", NewEmisData!$B:$B, $A41, NewEmisData!$C:$C, $H41, NewEmisData!$D:$D, AA$2), SUMIFS(NewEmisData!K:K, NewEmisData!$A:$A, "LDV", NewEmisData!$B:$B, $A41, NewEmisData!$C:$C, $H41, NewEmisData!$D:$D, AA$2))</f>
        <v>4.8823281713844202E-2</v>
      </c>
      <c r="AB41" s="335">
        <f>$I41*IF($G41="Pickup", SUMIFS(NewEmisData!L:L, NewEmisData!$A:$A, "Pickup", NewEmisData!$B:$B, $A41, NewEmisData!$C:$C, $H41, NewEmisData!$D:$D, AB$2), SUMIFS(NewEmisData!L:L, NewEmisData!$A:$A, "LDV", NewEmisData!$B:$B, $A41, NewEmisData!$C:$C, $H41, NewEmisData!$D:$D, AB$2))</f>
        <v>4.6542407484685501E-2</v>
      </c>
      <c r="AC41" s="335">
        <f>$I41*IF($G41="Pickup", SUMIFS(NewEmisData!M:M, NewEmisData!$A:$A, "Pickup", NewEmisData!$B:$B, $A41, NewEmisData!$C:$C, $H41, NewEmisData!$D:$D, AC$2), SUMIFS(NewEmisData!M:M, NewEmisData!$A:$A, "LDV", NewEmisData!$B:$B, $A41, NewEmisData!$C:$C, $H41, NewEmisData!$D:$D, AC$2))</f>
        <v>4.5415311435121702E-2</v>
      </c>
      <c r="AD41" s="335">
        <v>5.5587065527563068E-2</v>
      </c>
      <c r="AE41" s="335">
        <f>$I41*IF($G41="Pickup", SUMIFS(NewEmisData!E:E, NewEmisData!$A:$A, "Pickup", NewEmisData!$B:$B, $A41, NewEmisData!$C:$C, $H41, NewEmisData!$D:$D, AE$2), SUMIFS(NewEmisData!E:E, NewEmisData!$A:$A, "LDV", NewEmisData!$B:$B, $A41, NewEmisData!$C:$C, $H41, NewEmisData!$D:$D, AE$2))</f>
        <v>7.5764719154140002E-3</v>
      </c>
      <c r="AF41" s="335">
        <f>$I41*IF($G41="Pickup", SUMIFS(NewEmisData!F:F, NewEmisData!$A:$A, "Pickup", NewEmisData!$B:$B, $A41, NewEmisData!$C:$C, $H41, NewEmisData!$D:$D, AF$2), SUMIFS(NewEmisData!F:F, NewEmisData!$A:$A, "LDV", NewEmisData!$B:$B, $A41, NewEmisData!$C:$C, $H41, NewEmisData!$D:$D, AF$2))</f>
        <v>7.3472400077695399E-3</v>
      </c>
      <c r="AG41" s="335">
        <f>$I41*IF($G41="Pickup", SUMIFS(NewEmisData!G:G, NewEmisData!$A:$A, "Pickup", NewEmisData!$B:$B, $A41, NewEmisData!$C:$C, $H41, NewEmisData!$D:$D, AG$2), SUMIFS(NewEmisData!G:G, NewEmisData!$A:$A, "LDV", NewEmisData!$B:$B, $A41, NewEmisData!$C:$C, $H41, NewEmisData!$D:$D, AG$2))</f>
        <v>5.5842494055705696E-3</v>
      </c>
      <c r="AH41" s="335">
        <f>$I41*IF($G41="Pickup", SUMIFS(NewEmisData!H:H, NewEmisData!$A:$A, "Pickup", NewEmisData!$B:$B, $A41, NewEmisData!$C:$C, $H41, NewEmisData!$D:$D, AH$2), SUMIFS(NewEmisData!H:H, NewEmisData!$A:$A, "LDV", NewEmisData!$B:$B, $A41, NewEmisData!$C:$C, $H41, NewEmisData!$D:$D, AH$2))</f>
        <v>4.7496587466809804E-3</v>
      </c>
      <c r="AI41" s="335">
        <f>$I41*IF($G41="Pickup", SUMIFS(NewEmisData!I:I, NewEmisData!$A:$A, "Pickup", NewEmisData!$B:$B, $A41, NewEmisData!$C:$C, $H41, NewEmisData!$D:$D, AI$2), SUMIFS(NewEmisData!I:I, NewEmisData!$A:$A, "LDV", NewEmisData!$B:$B, $A41, NewEmisData!$C:$C, $H41, NewEmisData!$D:$D, AI$2))</f>
        <v>4.1095518958717504E-3</v>
      </c>
      <c r="AJ41" s="335">
        <f>$I41*IF($G41="Pickup", SUMIFS(NewEmisData!J:J, NewEmisData!$A:$A, "Pickup", NewEmisData!$B:$B, $A41, NewEmisData!$C:$C, $H41, NewEmisData!$D:$D, AJ$2), SUMIFS(NewEmisData!J:J, NewEmisData!$A:$A, "LDV", NewEmisData!$B:$B, $A41, NewEmisData!$C:$C, $H41, NewEmisData!$D:$D, AJ$2))</f>
        <v>3.7489264773323799E-3</v>
      </c>
      <c r="AK41" s="335">
        <f>$I41*IF($G41="Pickup", SUMIFS(NewEmisData!K:K, NewEmisData!$A:$A, "Pickup", NewEmisData!$B:$B, $A41, NewEmisData!$C:$C, $H41, NewEmisData!$D:$D, AK$2), SUMIFS(NewEmisData!K:K, NewEmisData!$A:$A, "LDV", NewEmisData!$B:$B, $A41, NewEmisData!$C:$C, $H41, NewEmisData!$D:$D, AK$2))</f>
        <v>3.5881959766524201E-3</v>
      </c>
      <c r="AL41" s="335">
        <f>$I41*IF($G41="Pickup", SUMIFS(NewEmisData!L:L, NewEmisData!$A:$A, "Pickup", NewEmisData!$B:$B, $A41, NewEmisData!$C:$C, $H41, NewEmisData!$D:$D, AL$2), SUMIFS(NewEmisData!L:L, NewEmisData!$A:$A, "LDV", NewEmisData!$B:$B, $A41, NewEmisData!$C:$C, $H41, NewEmisData!$D:$D, AL$2))</f>
        <v>3.5311006464952199E-3</v>
      </c>
      <c r="AM41" s="335">
        <f>$I41*IF($G41="Pickup", SUMIFS(NewEmisData!M:M, NewEmisData!$A:$A, "Pickup", NewEmisData!$B:$B, $A41, NewEmisData!$C:$C, $H41, NewEmisData!$D:$D, AM$2), SUMIFS(NewEmisData!M:M, NewEmisData!$A:$A, "LDV", NewEmisData!$B:$B, $A41, NewEmisData!$C:$C, $H41, NewEmisData!$D:$D, AM$2))</f>
        <v>3.5100309709840301E-3</v>
      </c>
      <c r="AN41" s="335">
        <v>1.3041984458904573E-3</v>
      </c>
      <c r="AO41" s="335">
        <f>$I41*IF($G41="Pickup", SUMIFS(NewEmisData!E:E, NewEmisData!$A:$A, "Pickup", NewEmisData!$B:$B, $A41, NewEmisData!$C:$C, $H41, NewEmisData!$D:$D, AO$2), SUMIFS(NewEmisData!E:E, NewEmisData!$A:$A, "LDV", NewEmisData!$B:$B, $A41, NewEmisData!$C:$C, $H41, NewEmisData!$D:$D, AO$2))</f>
        <v>6.7831755328566196E-2</v>
      </c>
      <c r="AP41" s="335">
        <f>$I41*IF($G41="Pickup", SUMIFS(NewEmisData!F:F, NewEmisData!$A:$A, "Pickup", NewEmisData!$B:$B, $A41, NewEmisData!$C:$C, $H41, NewEmisData!$D:$D, AP$2), SUMIFS(NewEmisData!F:F, NewEmisData!$A:$A, "LDV", NewEmisData!$B:$B, $A41, NewEmisData!$C:$C, $H41, NewEmisData!$D:$D, AP$2))</f>
        <v>6.3250667156757298E-2</v>
      </c>
      <c r="AQ41" s="335">
        <f>$I41*IF($G41="Pickup", SUMIFS(NewEmisData!G:G, NewEmisData!$A:$A, "Pickup", NewEmisData!$B:$B, $A41, NewEmisData!$C:$C, $H41, NewEmisData!$D:$D, AQ$2), SUMIFS(NewEmisData!G:G, NewEmisData!$A:$A, "LDV", NewEmisData!$B:$B, $A41, NewEmisData!$C:$C, $H41, NewEmisData!$D:$D, AQ$2))</f>
        <v>6.2628417187727006E-2</v>
      </c>
      <c r="AR41" s="335">
        <f>$I41*IF($G41="Pickup", SUMIFS(NewEmisData!H:H, NewEmisData!$A:$A, "Pickup", NewEmisData!$B:$B, $A41, NewEmisData!$C:$C, $H41, NewEmisData!$D:$D, AR$2), SUMIFS(NewEmisData!H:H, NewEmisData!$A:$A, "LDV", NewEmisData!$B:$B, $A41, NewEmisData!$C:$C, $H41, NewEmisData!$D:$D, AR$2))</f>
        <v>6.1216981125607202E-2</v>
      </c>
      <c r="AS41" s="335">
        <f>$I41*IF($G41="Pickup", SUMIFS(NewEmisData!I:I, NewEmisData!$A:$A, "Pickup", NewEmisData!$B:$B, $A41, NewEmisData!$C:$C, $H41, NewEmisData!$D:$D, AS$2), SUMIFS(NewEmisData!I:I, NewEmisData!$A:$A, "LDV", NewEmisData!$B:$B, $A41, NewEmisData!$C:$C, $H41, NewEmisData!$D:$D, AS$2))</f>
        <v>5.9842025439809501E-2</v>
      </c>
      <c r="AT41" s="335">
        <f>$I41*IF($G41="Pickup", SUMIFS(NewEmisData!J:J, NewEmisData!$A:$A, "Pickup", NewEmisData!$B:$B, $A41, NewEmisData!$C:$C, $H41, NewEmisData!$D:$D, AT$2), SUMIFS(NewEmisData!J:J, NewEmisData!$A:$A, "LDV", NewEmisData!$B:$B, $A41, NewEmisData!$C:$C, $H41, NewEmisData!$D:$D, AT$2))</f>
        <v>5.8761885691048198E-2</v>
      </c>
      <c r="AU41" s="335">
        <f>$I41*IF($G41="Pickup", SUMIFS(NewEmisData!K:K, NewEmisData!$A:$A, "Pickup", NewEmisData!$B:$B, $A41, NewEmisData!$C:$C, $H41, NewEmisData!$D:$D, AU$2), SUMIFS(NewEmisData!K:K, NewEmisData!$A:$A, "LDV", NewEmisData!$B:$B, $A41, NewEmisData!$C:$C, $H41, NewEmisData!$D:$D, AU$2))</f>
        <v>5.8072078083983E-2</v>
      </c>
      <c r="AV41" s="335">
        <f>$I41*IF($G41="Pickup", SUMIFS(NewEmisData!L:L, NewEmisData!$A:$A, "Pickup", NewEmisData!$B:$B, $A41, NewEmisData!$C:$C, $H41, NewEmisData!$D:$D, AV$2), SUMIFS(NewEmisData!L:L, NewEmisData!$A:$A, "LDV", NewEmisData!$B:$B, $A41, NewEmisData!$C:$C, $H41, NewEmisData!$D:$D, AV$2))</f>
        <v>5.7726484266030297E-2</v>
      </c>
      <c r="AW41" s="335">
        <f>$I41*IF($G41="Pickup", SUMIFS(NewEmisData!M:M, NewEmisData!$A:$A, "Pickup", NewEmisData!$B:$B, $A41, NewEmisData!$C:$C, $H41, NewEmisData!$D:$D, AW$2), SUMIFS(NewEmisData!M:M, NewEmisData!$A:$A, "LDV", NewEmisData!$B:$B, $A41, NewEmisData!$C:$C, $H41, NewEmisData!$D:$D, AW$2))</f>
        <v>5.7530226905323702E-2</v>
      </c>
      <c r="AX41" s="335">
        <v>3.2948538923667892E-2</v>
      </c>
      <c r="AY41" s="335">
        <f>$I41*IF($G41="Pickup", SUMIFS(NewEmisData!E:E, NewEmisData!$A:$A, "Pickup", NewEmisData!$B:$B, $A41, NewEmisData!$C:$C, $H41, NewEmisData!$D:$D, AY$2), SUMIFS(NewEmisData!E:E, NewEmisData!$A:$A, "LDV", NewEmisData!$B:$B, $A41, NewEmisData!$C:$C, $H41, NewEmisData!$D:$D, AY$2))</f>
        <v>1.8324822567621701E-2</v>
      </c>
      <c r="AZ41" s="335">
        <f>$I41*IF($G41="Pickup", SUMIFS(NewEmisData!F:F, NewEmisData!$A:$A, "Pickup", NewEmisData!$B:$B, $A41, NewEmisData!$C:$C, $H41, NewEmisData!$D:$D, AZ$2), SUMIFS(NewEmisData!F:F, NewEmisData!$A:$A, "LDV", NewEmisData!$B:$B, $A41, NewEmisData!$C:$C, $H41, NewEmisData!$D:$D, AZ$2))</f>
        <v>1.4272294035055699E-2</v>
      </c>
      <c r="BA41" s="335">
        <f>$I41*IF($G41="Pickup", SUMIFS(NewEmisData!G:G, NewEmisData!$A:$A, "Pickup", NewEmisData!$B:$B, $A41, NewEmisData!$C:$C, $H41, NewEmisData!$D:$D, BA$2), SUMIFS(NewEmisData!G:G, NewEmisData!$A:$A, "LDV", NewEmisData!$B:$B, $A41, NewEmisData!$C:$C, $H41, NewEmisData!$D:$D, BA$2))</f>
        <v>1.3165752481838801E-2</v>
      </c>
      <c r="BB41" s="335">
        <f>$I41*IF($G41="Pickup", SUMIFS(NewEmisData!H:H, NewEmisData!$A:$A, "Pickup", NewEmisData!$B:$B, $A41, NewEmisData!$C:$C, $H41, NewEmisData!$D:$D, BB$2), SUMIFS(NewEmisData!H:H, NewEmisData!$A:$A, "LDV", NewEmisData!$B:$B, $A41, NewEmisData!$C:$C, $H41, NewEmisData!$D:$D, BB$2))</f>
        <v>1.1917194849656599E-2</v>
      </c>
      <c r="BC41" s="335">
        <f>$I41*IF($G41="Pickup", SUMIFS(NewEmisData!I:I, NewEmisData!$A:$A, "Pickup", NewEmisData!$B:$B, $A41, NewEmisData!$C:$C, $H41, NewEmisData!$D:$D, BC$2), SUMIFS(NewEmisData!I:I, NewEmisData!$A:$A, "LDV", NewEmisData!$B:$B, $A41, NewEmisData!$C:$C, $H41, NewEmisData!$D:$D, BC$2))</f>
        <v>1.0700861948252101E-2</v>
      </c>
      <c r="BD41" s="335">
        <f>$I41*IF($G41="Pickup", SUMIFS(NewEmisData!J:J, NewEmisData!$A:$A, "Pickup", NewEmisData!$B:$B, $A41, NewEmisData!$C:$C, $H41, NewEmisData!$D:$D, BD$2), SUMIFS(NewEmisData!J:J, NewEmisData!$A:$A, "LDV", NewEmisData!$B:$B, $A41, NewEmisData!$C:$C, $H41, NewEmisData!$D:$D, BD$2))</f>
        <v>9.7453521893521699E-3</v>
      </c>
      <c r="BE41" s="335">
        <f>$I41*IF($G41="Pickup", SUMIFS(NewEmisData!K:K, NewEmisData!$A:$A, "Pickup", NewEmisData!$B:$B, $A41, NewEmisData!$C:$C, $H41, NewEmisData!$D:$D, BE$2), SUMIFS(NewEmisData!K:K, NewEmisData!$A:$A, "LDV", NewEmisData!$B:$B, $A41, NewEmisData!$C:$C, $H41, NewEmisData!$D:$D, BE$2))</f>
        <v>9.1351470976244707E-3</v>
      </c>
      <c r="BF41" s="335">
        <f>$I41*IF($G41="Pickup", SUMIFS(NewEmisData!L:L, NewEmisData!$A:$A, "Pickup", NewEmisData!$B:$B, $A41, NewEmisData!$C:$C, $H41, NewEmisData!$D:$D, BF$2), SUMIFS(NewEmisData!L:L, NewEmisData!$A:$A, "LDV", NewEmisData!$B:$B, $A41, NewEmisData!$C:$C, $H41, NewEmisData!$D:$D, BF$2))</f>
        <v>8.8293874131557606E-3</v>
      </c>
      <c r="BG41" s="335">
        <f>$I41*IF($G41="Pickup", SUMIFS(NewEmisData!M:M, NewEmisData!$A:$A, "Pickup", NewEmisData!$B:$B, $A41, NewEmisData!$C:$C, $H41, NewEmisData!$D:$D, BG$2), SUMIFS(NewEmisData!M:M, NewEmisData!$A:$A, "LDV", NewEmisData!$B:$B, $A41, NewEmisData!$C:$C, $H41, NewEmisData!$D:$D, BG$2))</f>
        <v>8.6558174466142106E-3</v>
      </c>
      <c r="BH41" s="335">
        <v>6.6026126062260432E-3</v>
      </c>
      <c r="BI41" s="335">
        <f>$I41*IF($G41="Pickup", SUMIFS(NewEmisData!E:E, NewEmisData!$A:$A, "Pickup", NewEmisData!$B:$B, $A41, NewEmisData!$C:$C, $H41, NewEmisData!$D:$D, BI$2), SUMIFS(NewEmisData!E:E, NewEmisData!$A:$A, "LDV", NewEmisData!$B:$B, $A41, NewEmisData!$C:$C, $H41, NewEmisData!$D:$D, BI$2))</f>
        <v>5.6341971782511804</v>
      </c>
      <c r="BJ41" s="335">
        <f>$I41*IF($G41="Pickup", SUMIFS(NewEmisData!F:F, NewEmisData!$A:$A, "Pickup", NewEmisData!$B:$B, $A41, NewEmisData!$C:$C, $H41, NewEmisData!$D:$D, BJ$2), SUMIFS(NewEmisData!F:F, NewEmisData!$A:$A, "LDV", NewEmisData!$B:$B, $A41, NewEmisData!$C:$C, $H41, NewEmisData!$D:$D, BJ$2))</f>
        <v>3.2912080717511998</v>
      </c>
      <c r="BK41" s="335">
        <f>$I41*IF($G41="Pickup", SUMIFS(NewEmisData!G:G, NewEmisData!$A:$A, "Pickup", NewEmisData!$B:$B, $A41, NewEmisData!$C:$C, $H41, NewEmisData!$D:$D, BK$2), SUMIFS(NewEmisData!G:G, NewEmisData!$A:$A, "LDV", NewEmisData!$B:$B, $A41, NewEmisData!$C:$C, $H41, NewEmisData!$D:$D, BK$2))</f>
        <v>2.5038449092773698</v>
      </c>
      <c r="BL41" s="335">
        <f>$I41*IF($G41="Pickup", SUMIFS(NewEmisData!H:H, NewEmisData!$A:$A, "Pickup", NewEmisData!$B:$B, $A41, NewEmisData!$C:$C, $H41, NewEmisData!$D:$D, BL$2), SUMIFS(NewEmisData!H:H, NewEmisData!$A:$A, "LDV", NewEmisData!$B:$B, $A41, NewEmisData!$C:$C, $H41, NewEmisData!$D:$D, BL$2))</f>
        <v>1.9586302072503601</v>
      </c>
      <c r="BM41" s="335">
        <f>$I41*IF($G41="Pickup", SUMIFS(NewEmisData!I:I, NewEmisData!$A:$A, "Pickup", NewEmisData!$B:$B, $A41, NewEmisData!$C:$C, $H41, NewEmisData!$D:$D, BM$2), SUMIFS(NewEmisData!I:I, NewEmisData!$A:$A, "LDV", NewEmisData!$B:$B, $A41, NewEmisData!$C:$C, $H41, NewEmisData!$D:$D, BM$2))</f>
        <v>1.4188080704430199</v>
      </c>
      <c r="BN41" s="335">
        <f>$I41*IF($G41="Pickup", SUMIFS(NewEmisData!J:J, NewEmisData!$A:$A, "Pickup", NewEmisData!$B:$B, $A41, NewEmisData!$C:$C, $H41, NewEmisData!$D:$D, BN$2), SUMIFS(NewEmisData!J:J, NewEmisData!$A:$A, "LDV", NewEmisData!$B:$B, $A41, NewEmisData!$C:$C, $H41, NewEmisData!$D:$D, BN$2))</f>
        <v>1.12295829909247</v>
      </c>
      <c r="BO41" s="335">
        <f>$I41*IF($G41="Pickup", SUMIFS(NewEmisData!K:K, NewEmisData!$A:$A, "Pickup", NewEmisData!$B:$B, $A41, NewEmisData!$C:$C, $H41, NewEmisData!$D:$D, BO$2), SUMIFS(NewEmisData!K:K, NewEmisData!$A:$A, "LDV", NewEmisData!$B:$B, $A41, NewEmisData!$C:$C, $H41, NewEmisData!$D:$D, BO$2))</f>
        <v>0.98917470890575399</v>
      </c>
      <c r="BP41" s="335">
        <f>$I41*IF($G41="Pickup", SUMIFS(NewEmisData!L:L, NewEmisData!$A:$A, "Pickup", NewEmisData!$B:$B, $A41, NewEmisData!$C:$C, $H41, NewEmisData!$D:$D, BP$2), SUMIFS(NewEmisData!L:L, NewEmisData!$A:$A, "LDV", NewEmisData!$B:$B, $A41, NewEmisData!$C:$C, $H41, NewEmisData!$D:$D, BP$2))</f>
        <v>0.94587291374607996</v>
      </c>
      <c r="BQ41" s="335">
        <f>$I41*IF($G41="Pickup", SUMIFS(NewEmisData!M:M, NewEmisData!$A:$A, "Pickup", NewEmisData!$B:$B, $A41, NewEmisData!$C:$C, $H41, NewEmisData!$D:$D, BQ$2), SUMIFS(NewEmisData!M:M, NewEmisData!$A:$A, "LDV", NewEmisData!$B:$B, $A41, NewEmisData!$C:$C, $H41, NewEmisData!$D:$D, BQ$2))</f>
        <v>0.91886504762322097</v>
      </c>
      <c r="BR41" s="335">
        <v>1.5622001678221484</v>
      </c>
      <c r="BS41" s="335">
        <f>$I41*IF($G41="Pickup", SUMIFS(NewEmisData!E:E, NewEmisData!$A:$A, "Pickup", NewEmisData!$B:$B, $A41, NewEmisData!$C:$C, $H41, NewEmisData!$D:$D, BS$2), SUMIFS(NewEmisData!E:E, NewEmisData!$A:$A, "LDV", NewEmisData!$B:$B, $A41, NewEmisData!$C:$C, $H41, NewEmisData!$D:$D, BS$2))</f>
        <v>0.64604041020523395</v>
      </c>
      <c r="BT41" s="335">
        <f>$I41*IF($G41="Pickup", SUMIFS(NewEmisData!F:F, NewEmisData!$A:$A, "Pickup", NewEmisData!$B:$B, $A41, NewEmisData!$C:$C, $H41, NewEmisData!$D:$D, BT$2), SUMIFS(NewEmisData!F:F, NewEmisData!$A:$A, "LDV", NewEmisData!$B:$B, $A41, NewEmisData!$C:$C, $H41, NewEmisData!$D:$D, BT$2))</f>
        <v>0.33711601886070303</v>
      </c>
      <c r="BU41" s="335">
        <f>$I41*IF($G41="Pickup", SUMIFS(NewEmisData!G:G, NewEmisData!$A:$A, "Pickup", NewEmisData!$B:$B, $A41, NewEmisData!$C:$C, $H41, NewEmisData!$D:$D, BU$2), SUMIFS(NewEmisData!G:G, NewEmisData!$A:$A, "LDV", NewEmisData!$B:$B, $A41, NewEmisData!$C:$C, $H41, NewEmisData!$D:$D, BU$2))</f>
        <v>0.24835485029207899</v>
      </c>
      <c r="BV41" s="335">
        <f>$I41*IF($G41="Pickup", SUMIFS(NewEmisData!H:H, NewEmisData!$A:$A, "Pickup", NewEmisData!$B:$B, $A41, NewEmisData!$C:$C, $H41, NewEmisData!$D:$D, BV$2), SUMIFS(NewEmisData!H:H, NewEmisData!$A:$A, "LDV", NewEmisData!$B:$B, $A41, NewEmisData!$C:$C, $H41, NewEmisData!$D:$D, BV$2))</f>
        <v>0.20063726173746699</v>
      </c>
      <c r="BW41" s="335">
        <f>$I41*IF($G41="Pickup", SUMIFS(NewEmisData!I:I, NewEmisData!$A:$A, "Pickup", NewEmisData!$B:$B, $A41, NewEmisData!$C:$C, $H41, NewEmisData!$D:$D, BW$2), SUMIFS(NewEmisData!I:I, NewEmisData!$A:$A, "LDV", NewEmisData!$B:$B, $A41, NewEmisData!$C:$C, $H41, NewEmisData!$D:$D, BW$2))</f>
        <v>0.148388069930526</v>
      </c>
      <c r="BX41" s="335">
        <f>$I41*IF($G41="Pickup", SUMIFS(NewEmisData!J:J, NewEmisData!$A:$A, "Pickup", NewEmisData!$B:$B, $A41, NewEmisData!$C:$C, $H41, NewEmisData!$D:$D, BX$2), SUMIFS(NewEmisData!J:J, NewEmisData!$A:$A, "LDV", NewEmisData!$B:$B, $A41, NewEmisData!$C:$C, $H41, NewEmisData!$D:$D, BX$2))</f>
        <v>0.12460657527841699</v>
      </c>
      <c r="BY41" s="335">
        <f>$I41*IF($G41="Pickup", SUMIFS(NewEmisData!K:K, NewEmisData!$A:$A, "Pickup", NewEmisData!$B:$B, $A41, NewEmisData!$C:$C, $H41, NewEmisData!$D:$D, BY$2), SUMIFS(NewEmisData!K:K, NewEmisData!$A:$A, "LDV", NewEmisData!$B:$B, $A41, NewEmisData!$C:$C, $H41, NewEmisData!$D:$D, BY$2))</f>
        <v>0.11177610097077099</v>
      </c>
      <c r="BZ41" s="335">
        <f>$I41*IF($G41="Pickup", SUMIFS(NewEmisData!L:L, NewEmisData!$A:$A, "Pickup", NewEmisData!$B:$B, $A41, NewEmisData!$C:$C, $H41, NewEmisData!$D:$D, BZ$2), SUMIFS(NewEmisData!L:L, NewEmisData!$A:$A, "LDV", NewEmisData!$B:$B, $A41, NewEmisData!$C:$C, $H41, NewEmisData!$D:$D, BZ$2))</f>
        <v>0.10678198489299399</v>
      </c>
      <c r="CA41" s="335">
        <f>$I41*IF($G41="Pickup", SUMIFS(NewEmisData!M:M, NewEmisData!$A:$A, "Pickup", NewEmisData!$B:$B, $A41, NewEmisData!$C:$C, $H41, NewEmisData!$D:$D, CA$2), SUMIFS(NewEmisData!M:M, NewEmisData!$A:$A, "LDV", NewEmisData!$B:$B, $A41, NewEmisData!$C:$C, $H41, NewEmisData!$D:$D, CA$2))</f>
        <v>0.102788686456563</v>
      </c>
      <c r="CB41" s="335">
        <v>0.11295846897695311</v>
      </c>
      <c r="CC41" s="335">
        <f>$I41*IF($G41="Pickup", SUMIFS(NewEmisData!E:E, NewEmisData!$A:$A, "Pickup", NewEmisData!$B:$B, $A41, NewEmisData!$C:$C, $H41, NewEmisData!$D:$D, CC$2), SUMIFS(NewEmisData!E:E, NewEmisData!$A:$A, "LDV", NewEmisData!$B:$B, $A41, NewEmisData!$C:$C, $H41, NewEmisData!$D:$D, CC$2))</f>
        <v>4.5186599160421101E-2</v>
      </c>
      <c r="CD41" s="335">
        <f>$I41*IF($G41="Pickup", SUMIFS(NewEmisData!F:F, NewEmisData!$A:$A, "Pickup", NewEmisData!$B:$B, $A41, NewEmisData!$C:$C, $H41, NewEmisData!$D:$D, CD$2), SUMIFS(NewEmisData!F:F, NewEmisData!$A:$A, "LDV", NewEmisData!$B:$B, $A41, NewEmisData!$C:$C, $H41, NewEmisData!$D:$D, CD$2))</f>
        <v>3.0321042660064499E-2</v>
      </c>
      <c r="CE41" s="335">
        <f>$I41*IF($G41="Pickup", SUMIFS(NewEmisData!G:G, NewEmisData!$A:$A, "Pickup", NewEmisData!$B:$B, $A41, NewEmisData!$C:$C, $H41, NewEmisData!$D:$D, CE$2), SUMIFS(NewEmisData!G:G, NewEmisData!$A:$A, "LDV", NewEmisData!$B:$B, $A41, NewEmisData!$C:$C, $H41, NewEmisData!$D:$D, CE$2))</f>
        <v>2.5916716030162101E-2</v>
      </c>
      <c r="CF41" s="335">
        <f>$I41*IF($G41="Pickup", SUMIFS(NewEmisData!H:H, NewEmisData!$A:$A, "Pickup", NewEmisData!$B:$B, $A41, NewEmisData!$C:$C, $H41, NewEmisData!$D:$D, CF$2), SUMIFS(NewEmisData!H:H, NewEmisData!$A:$A, "LDV", NewEmisData!$B:$B, $A41, NewEmisData!$C:$C, $H41, NewEmisData!$D:$D, CF$2))</f>
        <v>2.4735955589537201E-2</v>
      </c>
      <c r="CG41" s="335">
        <f>$I41*IF($G41="Pickup", SUMIFS(NewEmisData!I:I, NewEmisData!$A:$A, "Pickup", NewEmisData!$B:$B, $A41, NewEmisData!$C:$C, $H41, NewEmisData!$D:$D, CG$2), SUMIFS(NewEmisData!I:I, NewEmisData!$A:$A, "LDV", NewEmisData!$B:$B, $A41, NewEmisData!$C:$C, $H41, NewEmisData!$D:$D, CG$2))</f>
        <v>2.39507418397766E-2</v>
      </c>
      <c r="CH41" s="335">
        <f>$I41*IF($G41="Pickup", SUMIFS(NewEmisData!J:J, NewEmisData!$A:$A, "Pickup", NewEmisData!$B:$B, $A41, NewEmisData!$C:$C, $H41, NewEmisData!$D:$D, CH$2), SUMIFS(NewEmisData!J:J, NewEmisData!$A:$A, "LDV", NewEmisData!$B:$B, $A41, NewEmisData!$C:$C, $H41, NewEmisData!$D:$D, CH$2))</f>
        <v>2.33343295652753E-2</v>
      </c>
      <c r="CI41" s="335">
        <f>$I41*IF($G41="Pickup", SUMIFS(NewEmisData!K:K, NewEmisData!$A:$A, "Pickup", NewEmisData!$B:$B, $A41, NewEmisData!$C:$C, $H41, NewEmisData!$D:$D, CI$2), SUMIFS(NewEmisData!K:K, NewEmisData!$A:$A, "LDV", NewEmisData!$B:$B, $A41, NewEmisData!$C:$C, $H41, NewEmisData!$D:$D, CI$2))</f>
        <v>2.33323778682475E-2</v>
      </c>
      <c r="CJ41" s="335">
        <f>$I41*IF($G41="Pickup", SUMIFS(NewEmisData!L:L, NewEmisData!$A:$A, "Pickup", NewEmisData!$B:$B, $A41, NewEmisData!$C:$C, $H41, NewEmisData!$D:$D, CJ$2), SUMIFS(NewEmisData!L:L, NewEmisData!$A:$A, "LDV", NewEmisData!$B:$B, $A41, NewEmisData!$C:$C, $H41, NewEmisData!$D:$D, CJ$2))</f>
        <v>2.3331868508858E-2</v>
      </c>
      <c r="CK41" s="335">
        <f>$I41*IF($G41="Pickup", SUMIFS(NewEmisData!M:M, NewEmisData!$A:$A, "Pickup", NewEmisData!$B:$B, $A41, NewEmisData!$C:$C, $H41, NewEmisData!$D:$D, CK$2), SUMIFS(NewEmisData!M:M, NewEmisData!$A:$A, "LDV", NewEmisData!$B:$B, $A41, NewEmisData!$C:$C, $H41, NewEmisData!$D:$D, CK$2))</f>
        <v>2.3331333840255802E-2</v>
      </c>
      <c r="CL41" s="335">
        <v>2.0846549246249676E-2</v>
      </c>
      <c r="CM41" s="335">
        <f>$I41*IF($G41="Pickup", SUMIFS(NewEmisData!E:E, NewEmisData!$A:$A, "Pickup", NewEmisData!$B:$B, $A41, NewEmisData!$C:$C, $H41, NewEmisData!$D:$D, CM$2), SUMIFS(NewEmisData!E:E, NewEmisData!$A:$A, "LDV", NewEmisData!$B:$B, $A41, NewEmisData!$C:$C, $H41, NewEmisData!$D:$D, CM$2))</f>
        <v>1.8999640989844298E-2</v>
      </c>
      <c r="CN41" s="335">
        <f>$I41*IF($G41="Pickup", SUMIFS(NewEmisData!F:F, NewEmisData!$A:$A, "Pickup", NewEmisData!$B:$B, $A41, NewEmisData!$C:$C, $H41, NewEmisData!$D:$D, CN$2), SUMIFS(NewEmisData!F:F, NewEmisData!$A:$A, "LDV", NewEmisData!$B:$B, $A41, NewEmisData!$C:$C, $H41, NewEmisData!$D:$D, CN$2))</f>
        <v>1.12934038283153E-2</v>
      </c>
      <c r="CO41" s="335">
        <f>$I41*IF($G41="Pickup", SUMIFS(NewEmisData!G:G, NewEmisData!$A:$A, "Pickup", NewEmisData!$B:$B, $A41, NewEmisData!$C:$C, $H41, NewEmisData!$D:$D, CO$2), SUMIFS(NewEmisData!G:G, NewEmisData!$A:$A, "LDV", NewEmisData!$B:$B, $A41, NewEmisData!$C:$C, $H41, NewEmisData!$D:$D, CO$2))</f>
        <v>8.9155864809614994E-3</v>
      </c>
      <c r="CP41" s="335">
        <f>$I41*IF($G41="Pickup", SUMIFS(NewEmisData!H:H, NewEmisData!$A:$A, "Pickup", NewEmisData!$B:$B, $A41, NewEmisData!$C:$C, $H41, NewEmisData!$D:$D, CP$2), SUMIFS(NewEmisData!H:H, NewEmisData!$A:$A, "LDV", NewEmisData!$B:$B, $A41, NewEmisData!$C:$C, $H41, NewEmisData!$D:$D, CP$2))</f>
        <v>7.3372921922104104E-3</v>
      </c>
      <c r="CQ41" s="335">
        <f>$I41*IF($G41="Pickup", SUMIFS(NewEmisData!I:I, NewEmisData!$A:$A, "Pickup", NewEmisData!$B:$B, $A41, NewEmisData!$C:$C, $H41, NewEmisData!$D:$D, CQ$2), SUMIFS(NewEmisData!I:I, NewEmisData!$A:$A, "LDV", NewEmisData!$B:$B, $A41, NewEmisData!$C:$C, $H41, NewEmisData!$D:$D, CQ$2))</f>
        <v>6.5724995115123896E-3</v>
      </c>
      <c r="CR41" s="335">
        <f>$I41*IF($G41="Pickup", SUMIFS(NewEmisData!J:J, NewEmisData!$A:$A, "Pickup", NewEmisData!$B:$B, $A41, NewEmisData!$C:$C, $H41, NewEmisData!$D:$D, CR$2), SUMIFS(NewEmisData!J:J, NewEmisData!$A:$A, "LDV", NewEmisData!$B:$B, $A41, NewEmisData!$C:$C, $H41, NewEmisData!$D:$D, CR$2))</f>
        <v>6.2407197852133098E-3</v>
      </c>
      <c r="CS41" s="335">
        <f>$I41*IF($G41="Pickup", SUMIFS(NewEmisData!K:K, NewEmisData!$A:$A, "Pickup", NewEmisData!$B:$B, $A41, NewEmisData!$C:$C, $H41, NewEmisData!$D:$D, CS$2), SUMIFS(NewEmisData!K:K, NewEmisData!$A:$A, "LDV", NewEmisData!$B:$B, $A41, NewEmisData!$C:$C, $H41, NewEmisData!$D:$D, CS$2))</f>
        <v>6.20457620974787E-3</v>
      </c>
      <c r="CT41" s="335">
        <f>$I41*IF($G41="Pickup", SUMIFS(NewEmisData!L:L, NewEmisData!$A:$A, "Pickup", NewEmisData!$B:$B, $A41, NewEmisData!$C:$C, $H41, NewEmisData!$D:$D, CT$2), SUMIFS(NewEmisData!L:L, NewEmisData!$A:$A, "LDV", NewEmisData!$B:$B, $A41, NewEmisData!$C:$C, $H41, NewEmisData!$D:$D, CT$2))</f>
        <v>6.1456645266433898E-3</v>
      </c>
      <c r="CU41" s="335">
        <f>$I41*IF($G41="Pickup", SUMIFS(NewEmisData!M:M, NewEmisData!$A:$A, "Pickup", NewEmisData!$B:$B, $A41, NewEmisData!$C:$C, $H41, NewEmisData!$D:$D, CU$2), SUMIFS(NewEmisData!M:M, NewEmisData!$A:$A, "LDV", NewEmisData!$B:$B, $A41, NewEmisData!$C:$C, $H41, NewEmisData!$D:$D, CU$2))</f>
        <v>6.1452936234844303E-3</v>
      </c>
      <c r="CV41" s="335">
        <v>5.2030687941242611E-3</v>
      </c>
      <c r="CW41" s="335">
        <v>3.0448046675121709E-3</v>
      </c>
      <c r="CX41" s="335">
        <v>1.8865908720768221E-3</v>
      </c>
      <c r="CY41" s="335">
        <v>1.5570268485524494E-3</v>
      </c>
      <c r="CZ41" s="335">
        <v>1.2432183416122382E-3</v>
      </c>
      <c r="DA41" s="335">
        <v>9.252251866281976E-4</v>
      </c>
      <c r="DB41" s="335">
        <v>7.2309456596024934E-4</v>
      </c>
      <c r="DC41" s="335">
        <v>6.8940706870607876E-4</v>
      </c>
      <c r="DD41" s="335">
        <v>6.844148428615973E-4</v>
      </c>
      <c r="DE41" s="335">
        <v>6.8634617396886091E-4</v>
      </c>
      <c r="DF41" s="335">
        <v>6.8634617396886091E-4</v>
      </c>
      <c r="DG41" s="335">
        <f>$I41*IF($G41="Pickup", SUMIFS(NewEmisData!E:E, NewEmisData!$A:$A, "Pickup", NewEmisData!$B:$B, $A41, NewEmisData!$C:$C, $H41, NewEmisData!$D:$D, DG$2), SUMIFS(NewEmisData!E:E, NewEmisData!$A:$A, "LDV", NewEmisData!$B:$B, $A41, NewEmisData!$C:$C, $H41, NewEmisData!$D:$D, DG$2))</f>
        <v>0</v>
      </c>
      <c r="DH41" s="335">
        <f>$I41*IF($G41="Pickup", SUMIFS(NewEmisData!F:F, NewEmisData!$A:$A, "Pickup", NewEmisData!$B:$B, $A41, NewEmisData!$C:$C, $H41, NewEmisData!$D:$D, DH$2), SUMIFS(NewEmisData!F:F, NewEmisData!$A:$A, "LDV", NewEmisData!$B:$B, $A41, NewEmisData!$C:$C, $H41, NewEmisData!$D:$D, DH$2))</f>
        <v>0</v>
      </c>
      <c r="DI41" s="335">
        <f>$I41*IF($G41="Pickup", SUMIFS(NewEmisData!G:G, NewEmisData!$A:$A, "Pickup", NewEmisData!$B:$B, $A41, NewEmisData!$C:$C, $H41, NewEmisData!$D:$D, DI$2), SUMIFS(NewEmisData!G:G, NewEmisData!$A:$A, "LDV", NewEmisData!$B:$B, $A41, NewEmisData!$C:$C, $H41, NewEmisData!$D:$D, DI$2))</f>
        <v>0</v>
      </c>
      <c r="DJ41" s="335">
        <f>$I41*IF($G41="Pickup", SUMIFS(NewEmisData!H:H, NewEmisData!$A:$A, "Pickup", NewEmisData!$B:$B, $A41, NewEmisData!$C:$C, $H41, NewEmisData!$D:$D, DJ$2), SUMIFS(NewEmisData!H:H, NewEmisData!$A:$A, "LDV", NewEmisData!$B:$B, $A41, NewEmisData!$C:$C, $H41, NewEmisData!$D:$D, DJ$2))</f>
        <v>0</v>
      </c>
      <c r="DK41" s="335">
        <f>$I41*IF($G41="Pickup", SUMIFS(NewEmisData!I:I, NewEmisData!$A:$A, "Pickup", NewEmisData!$B:$B, $A41, NewEmisData!$C:$C, $H41, NewEmisData!$D:$D, DK$2), SUMIFS(NewEmisData!I:I, NewEmisData!$A:$A, "LDV", NewEmisData!$B:$B, $A41, NewEmisData!$C:$C, $H41, NewEmisData!$D:$D, DK$2))</f>
        <v>0</v>
      </c>
      <c r="DL41" s="335">
        <f>$I41*IF($G41="Pickup", SUMIFS(NewEmisData!J:J, NewEmisData!$A:$A, "Pickup", NewEmisData!$B:$B, $A41, NewEmisData!$C:$C, $H41, NewEmisData!$D:$D, DL$2), SUMIFS(NewEmisData!J:J, NewEmisData!$A:$A, "LDV", NewEmisData!$B:$B, $A41, NewEmisData!$C:$C, $H41, NewEmisData!$D:$D, DL$2))</f>
        <v>0</v>
      </c>
      <c r="DM41" s="335">
        <f>$I41*IF($G41="Pickup", SUMIFS(NewEmisData!K:K, NewEmisData!$A:$A, "Pickup", NewEmisData!$B:$B, $A41, NewEmisData!$C:$C, $H41, NewEmisData!$D:$D, DM$2), SUMIFS(NewEmisData!K:K, NewEmisData!$A:$A, "LDV", NewEmisData!$B:$B, $A41, NewEmisData!$C:$C, $H41, NewEmisData!$D:$D, DM$2))</f>
        <v>0</v>
      </c>
      <c r="DN41" s="335">
        <f>$I41*IF($G41="Pickup", SUMIFS(NewEmisData!L:L, NewEmisData!$A:$A, "Pickup", NewEmisData!$B:$B, $A41, NewEmisData!$C:$C, $H41, NewEmisData!$D:$D, DN$2), SUMIFS(NewEmisData!L:L, NewEmisData!$A:$A, "LDV", NewEmisData!$B:$B, $A41, NewEmisData!$C:$C, $H41, NewEmisData!$D:$D, DN$2))</f>
        <v>0</v>
      </c>
      <c r="DO41" s="335">
        <f>$I41*IF($G41="Pickup", SUMIFS(NewEmisData!M:M, NewEmisData!$A:$A, "Pickup", NewEmisData!$B:$B, $A41, NewEmisData!$C:$C, $H41, NewEmisData!$D:$D, DO$2), SUMIFS(NewEmisData!M:M, NewEmisData!$A:$A, "LDV", NewEmisData!$B:$B, $A41, NewEmisData!$C:$C, $H41, NewEmisData!$D:$D, DO$2))</f>
        <v>0</v>
      </c>
      <c r="DP41" s="335">
        <v>1.3868757746550878E-3</v>
      </c>
      <c r="DQ41" s="335">
        <f>$I41*IF($G41="Pickup", SUMIFS(NewEmisData!E:E, NewEmisData!$A:$A, "Pickup", NewEmisData!$B:$B, $A41, NewEmisData!$C:$C, $H41, NewEmisData!$D:$D, DQ$2), SUMIFS(NewEmisData!E:E, NewEmisData!$A:$A, "LDV", NewEmisData!$B:$B, $A41, NewEmisData!$C:$C, $H41, NewEmisData!$D:$D, DQ$2))</f>
        <v>1.28100272800791E-2</v>
      </c>
      <c r="DR41" s="335">
        <f>$I41*IF($G41="Pickup", SUMIFS(NewEmisData!F:F, NewEmisData!$A:$A, "Pickup", NewEmisData!$B:$B, $A41, NewEmisData!$C:$C, $H41, NewEmisData!$D:$D, DR$2), SUMIFS(NewEmisData!F:F, NewEmisData!$A:$A, "LDV", NewEmisData!$B:$B, $A41, NewEmisData!$C:$C, $H41, NewEmisData!$D:$D, DR$2))</f>
        <v>6.9424260700293398E-3</v>
      </c>
      <c r="DS41" s="335">
        <f>$I41*IF($G41="Pickup", SUMIFS(NewEmisData!G:G, NewEmisData!$A:$A, "Pickup", NewEmisData!$B:$B, $A41, NewEmisData!$C:$C, $H41, NewEmisData!$D:$D, DS$2), SUMIFS(NewEmisData!G:G, NewEmisData!$A:$A, "LDV", NewEmisData!$B:$B, $A41, NewEmisData!$C:$C, $H41, NewEmisData!$D:$D, DS$2))</f>
        <v>5.5718062948972597E-3</v>
      </c>
      <c r="DT41" s="335">
        <f>$I41*IF($G41="Pickup", SUMIFS(NewEmisData!H:H, NewEmisData!$A:$A, "Pickup", NewEmisData!$B:$B, $A41, NewEmisData!$C:$C, $H41, NewEmisData!$D:$D, DT$2), SUMIFS(NewEmisData!H:H, NewEmisData!$A:$A, "LDV", NewEmisData!$B:$B, $A41, NewEmisData!$C:$C, $H41, NewEmisData!$D:$D, DT$2))</f>
        <v>4.2603417623007303E-3</v>
      </c>
      <c r="DU41" s="335">
        <f>$I41*IF($G41="Pickup", SUMIFS(NewEmisData!I:I, NewEmisData!$A:$A, "Pickup", NewEmisData!$B:$B, $A41, NewEmisData!$C:$C, $H41, NewEmisData!$D:$D, DU$2), SUMIFS(NewEmisData!I:I, NewEmisData!$A:$A, "LDV", NewEmisData!$B:$B, $A41, NewEmisData!$C:$C, $H41, NewEmisData!$D:$D, DU$2))</f>
        <v>3.31959498333436E-3</v>
      </c>
      <c r="DV41" s="335">
        <f>$I41*IF($G41="Pickup", SUMIFS(NewEmisData!J:J, NewEmisData!$A:$A, "Pickup", NewEmisData!$B:$B, $A41, NewEmisData!$C:$C, $H41, NewEmisData!$D:$D, DV$2), SUMIFS(NewEmisData!J:J, NewEmisData!$A:$A, "LDV", NewEmisData!$B:$B, $A41, NewEmisData!$C:$C, $H41, NewEmisData!$D:$D, DV$2))</f>
        <v>2.8901416801040899E-3</v>
      </c>
      <c r="DW41" s="335">
        <f>$I41*IF($G41="Pickup", SUMIFS(NewEmisData!K:K, NewEmisData!$A:$A, "Pickup", NewEmisData!$B:$B, $A41, NewEmisData!$C:$C, $H41, NewEmisData!$D:$D, DW$2), SUMIFS(NewEmisData!K:K, NewEmisData!$A:$A, "LDV", NewEmisData!$B:$B, $A41, NewEmisData!$C:$C, $H41, NewEmisData!$D:$D, DW$2))</f>
        <v>2.6480526244027302E-3</v>
      </c>
      <c r="DX41" s="335">
        <f>$I41*IF($G41="Pickup", SUMIFS(NewEmisData!L:L, NewEmisData!$A:$A, "Pickup", NewEmisData!$B:$B, $A41, NewEmisData!$C:$C, $H41, NewEmisData!$D:$D, DX$2), SUMIFS(NewEmisData!L:L, NewEmisData!$A:$A, "LDV", NewEmisData!$B:$B, $A41, NewEmisData!$C:$C, $H41, NewEmisData!$D:$D, DX$2))</f>
        <v>2.5707167297103401E-3</v>
      </c>
      <c r="DY41" s="335">
        <f>$I41*IF($G41="Pickup", SUMIFS(NewEmisData!M:M, NewEmisData!$A:$A, "Pickup", NewEmisData!$B:$B, $A41, NewEmisData!$C:$C, $H41, NewEmisData!$D:$D, DY$2), SUMIFS(NewEmisData!M:M, NewEmisData!$A:$A, "LDV", NewEmisData!$B:$B, $A41, NewEmisData!$C:$C, $H41, NewEmisData!$D:$D, DY$2))</f>
        <v>2.5319062605993902E-3</v>
      </c>
      <c r="DZ41" s="335">
        <v>4.3350573081854527E-3</v>
      </c>
      <c r="EA41" s="335">
        <f t="shared" si="2"/>
        <v>437.85746964693402</v>
      </c>
      <c r="EB41" s="335">
        <f t="shared" si="3"/>
        <v>424.609883045034</v>
      </c>
      <c r="EC41" s="335">
        <f t="shared" si="4"/>
        <v>389.26792072260798</v>
      </c>
      <c r="ED41" s="335">
        <f t="shared" si="5"/>
        <v>331.09003080375697</v>
      </c>
      <c r="EE41" s="335">
        <f t="shared" si="6"/>
        <v>286.46929869872997</v>
      </c>
      <c r="EF41" s="335">
        <f t="shared" si="7"/>
        <v>261.33080310252802</v>
      </c>
      <c r="EG41" s="335">
        <f t="shared" si="8"/>
        <v>250.12665030232699</v>
      </c>
      <c r="EH41" s="335">
        <f t="shared" si="9"/>
        <v>246.146486551527</v>
      </c>
      <c r="EI41" s="335">
        <f t="shared" si="10"/>
        <v>244.677818234341</v>
      </c>
      <c r="EJ41" s="335">
        <f t="shared" si="11"/>
        <v>0.20692409258864139</v>
      </c>
      <c r="EK41" s="335">
        <f t="shared" si="12"/>
        <v>0.78000130642291299</v>
      </c>
      <c r="EL41" s="335">
        <f t="shared" si="13"/>
        <v>0.323605278282381</v>
      </c>
      <c r="EM41" s="335">
        <f t="shared" si="14"/>
        <v>0.19152446532377701</v>
      </c>
      <c r="EN41" s="335">
        <f t="shared" si="15"/>
        <v>0.12537127832280801</v>
      </c>
      <c r="EO41" s="335">
        <f t="shared" si="16"/>
        <v>7.6671766649271E-2</v>
      </c>
      <c r="EP41" s="335">
        <f t="shared" si="17"/>
        <v>5.7019026656941203E-2</v>
      </c>
      <c r="EQ41" s="335">
        <f t="shared" si="18"/>
        <v>4.8823281713844202E-2</v>
      </c>
      <c r="ER41" s="335">
        <f t="shared" si="19"/>
        <v>4.6542407484685501E-2</v>
      </c>
      <c r="ES41" s="335">
        <f t="shared" si="20"/>
        <v>4.5415311435121702E-2</v>
      </c>
      <c r="ET41" s="335">
        <f t="shared" si="21"/>
        <v>5.5587065527563068E-2</v>
      </c>
      <c r="EU41" s="335">
        <f t="shared" si="22"/>
        <v>7.5764719154140002E-3</v>
      </c>
      <c r="EV41" s="335">
        <f t="shared" si="23"/>
        <v>7.3472400077695399E-3</v>
      </c>
      <c r="EW41" s="335">
        <f t="shared" si="24"/>
        <v>5.5842494055705696E-3</v>
      </c>
      <c r="EX41" s="335">
        <f t="shared" si="25"/>
        <v>4.7496587466809804E-3</v>
      </c>
      <c r="EY41" s="335">
        <f t="shared" si="26"/>
        <v>4.1095518958717504E-3</v>
      </c>
      <c r="EZ41" s="335">
        <f t="shared" si="27"/>
        <v>3.7489264773323799E-3</v>
      </c>
      <c r="FA41" s="335">
        <f t="shared" si="28"/>
        <v>3.5881959766524201E-3</v>
      </c>
      <c r="FB41" s="335">
        <f t="shared" si="29"/>
        <v>3.5311006464952199E-3</v>
      </c>
      <c r="FC41" s="335">
        <f t="shared" si="30"/>
        <v>3.5100309709840301E-3</v>
      </c>
      <c r="FD41" s="335">
        <f t="shared" si="31"/>
        <v>1.3041984458904573E-3</v>
      </c>
      <c r="FE41" s="335">
        <f t="shared" si="32"/>
        <v>6.7831755328566196E-2</v>
      </c>
      <c r="FF41" s="335">
        <f t="shared" si="33"/>
        <v>6.3250667156757298E-2</v>
      </c>
      <c r="FG41" s="335">
        <f t="shared" si="34"/>
        <v>6.2628417187727006E-2</v>
      </c>
      <c r="FH41" s="335">
        <f t="shared" si="35"/>
        <v>6.1216981125607202E-2</v>
      </c>
      <c r="FI41" s="335">
        <f t="shared" si="36"/>
        <v>5.9842025439809501E-2</v>
      </c>
      <c r="FJ41" s="335">
        <f t="shared" si="37"/>
        <v>5.8761885691048198E-2</v>
      </c>
      <c r="FK41" s="335">
        <f t="shared" si="38"/>
        <v>5.8072078083983E-2</v>
      </c>
      <c r="FL41" s="335">
        <f t="shared" si="39"/>
        <v>5.7726484266030297E-2</v>
      </c>
      <c r="FM41" s="335">
        <f t="shared" si="40"/>
        <v>5.7530226905323702E-2</v>
      </c>
      <c r="FN41" s="335">
        <f t="shared" si="41"/>
        <v>3.2948538923667892E-2</v>
      </c>
      <c r="FO41" s="335">
        <f t="shared" si="42"/>
        <v>1.8324822567621701E-2</v>
      </c>
      <c r="FP41" s="335">
        <f t="shared" si="43"/>
        <v>1.4272294035055699E-2</v>
      </c>
      <c r="FQ41" s="335">
        <f t="shared" si="44"/>
        <v>1.3165752481838801E-2</v>
      </c>
      <c r="FR41" s="335">
        <f t="shared" si="45"/>
        <v>1.1917194849656599E-2</v>
      </c>
      <c r="FS41" s="335">
        <f t="shared" si="46"/>
        <v>1.0700861948252101E-2</v>
      </c>
      <c r="FT41" s="335">
        <f t="shared" si="47"/>
        <v>9.7453521893521699E-3</v>
      </c>
      <c r="FU41" s="335">
        <f t="shared" si="48"/>
        <v>9.1351470976244707E-3</v>
      </c>
      <c r="FV41" s="335">
        <f t="shared" si="49"/>
        <v>8.8293874131557606E-3</v>
      </c>
      <c r="FW41" s="335">
        <f t="shared" si="50"/>
        <v>8.6558174466142106E-3</v>
      </c>
      <c r="FX41" s="335">
        <f t="shared" si="51"/>
        <v>6.6026126062260432E-3</v>
      </c>
    </row>
    <row r="42" spans="1:180" x14ac:dyDescent="0.2">
      <c r="A42" s="305" t="str">
        <f>_xlfn.CONCAT(IF(LEFT(TRIM(A41),1)="*", "*R", "R"), 1+RIGHT(TRIM(A41),1))</f>
        <v>R4</v>
      </c>
      <c r="B42" s="305" t="str">
        <f t="shared" si="83"/>
        <v>TLFGSLC11</v>
      </c>
      <c r="C42" s="305" t="str">
        <f t="shared" si="84"/>
        <v>TL.GSL.F.CONV.2011</v>
      </c>
      <c r="D42" s="301" t="str">
        <f t="shared" si="85"/>
        <v>bn-vmt, bn-vmt/a</v>
      </c>
      <c r="E42" s="301" t="str">
        <f t="shared" si="86"/>
        <v>TLGSL</v>
      </c>
      <c r="F42" s="301" t="str">
        <f t="shared" si="87"/>
        <v>TL</v>
      </c>
      <c r="G42" s="315" t="s">
        <v>818</v>
      </c>
      <c r="H42" s="315" t="s">
        <v>814</v>
      </c>
      <c r="I42" s="315">
        <v>1</v>
      </c>
      <c r="J42" s="315" t="str">
        <f t="shared" si="52"/>
        <v>Full size car-GSL</v>
      </c>
      <c r="K42" s="335">
        <f>$I42*IF($G42="Pickup", SUMIFS(NewEmisData!E:E, NewEmisData!$A:$A, "Pickup", NewEmisData!$B:$B, $A42, NewEmisData!$C:$C, $H42, NewEmisData!$D:$D, K$2), SUMIFS(NewEmisData!E:E, NewEmisData!$A:$A, "LDV", NewEmisData!$B:$B, $A42, NewEmisData!$C:$C, $H42, NewEmisData!$D:$D, K$2))</f>
        <v>605.35194063093002</v>
      </c>
      <c r="L42" s="335">
        <f>$I42*IF($G42="Pickup", SUMIFS(NewEmisData!F:F, NewEmisData!$A:$A, "Pickup", NewEmisData!$B:$B, $A42, NewEmisData!$C:$C, $H42, NewEmisData!$D:$D, L$2), SUMIFS(NewEmisData!F:F, NewEmisData!$A:$A, "LDV", NewEmisData!$B:$B, $A42, NewEmisData!$C:$C, $H42, NewEmisData!$D:$D, L$2))</f>
        <v>575.43677827742204</v>
      </c>
      <c r="M42" s="335">
        <f>$I42*IF($G42="Pickup", SUMIFS(NewEmisData!G:G, NewEmisData!$A:$A, "Pickup", NewEmisData!$B:$B, $A42, NewEmisData!$C:$C, $H42, NewEmisData!$D:$D, M$2), SUMIFS(NewEmisData!G:G, NewEmisData!$A:$A, "LDV", NewEmisData!$B:$B, $A42, NewEmisData!$C:$C, $H42, NewEmisData!$D:$D, M$2))</f>
        <v>447.50306541281799</v>
      </c>
      <c r="N42" s="335">
        <f>$I42*IF($G42="Pickup", SUMIFS(NewEmisData!H:H, NewEmisData!$A:$A, "Pickup", NewEmisData!$B:$B, $A42, NewEmisData!$C:$C, $H42, NewEmisData!$D:$D, N$2), SUMIFS(NewEmisData!H:H, NewEmisData!$A:$A, "LDV", NewEmisData!$B:$B, $A42, NewEmisData!$C:$C, $H42, NewEmisData!$D:$D, N$2))</f>
        <v>380.32748601406797</v>
      </c>
      <c r="O42" s="335">
        <f>$I42*IF($G42="Pickup", SUMIFS(NewEmisData!I:I, NewEmisData!$A:$A, "Pickup", NewEmisData!$B:$B, $A42, NewEmisData!$C:$C, $H42, NewEmisData!$D:$D, O$2), SUMIFS(NewEmisData!I:I, NewEmisData!$A:$A, "LDV", NewEmisData!$B:$B, $A42, NewEmisData!$C:$C, $H42, NewEmisData!$D:$D, O$2))</f>
        <v>328.8508655947</v>
      </c>
      <c r="P42" s="335">
        <f>$I42*IF($G42="Pickup", SUMIFS(NewEmisData!J:J, NewEmisData!$A:$A, "Pickup", NewEmisData!$B:$B, $A42, NewEmisData!$C:$C, $H42, NewEmisData!$D:$D, P$2), SUMIFS(NewEmisData!J:J, NewEmisData!$A:$A, "LDV", NewEmisData!$B:$B, $A42, NewEmisData!$C:$C, $H42, NewEmisData!$D:$D, P$2))</f>
        <v>299.87343037562698</v>
      </c>
      <c r="Q42" s="335">
        <f>$I42*IF($G42="Pickup", SUMIFS(NewEmisData!K:K, NewEmisData!$A:$A, "Pickup", NewEmisData!$B:$B, $A42, NewEmisData!$C:$C, $H42, NewEmisData!$D:$D, Q$2), SUMIFS(NewEmisData!K:K, NewEmisData!$A:$A, "LDV", NewEmisData!$B:$B, $A42, NewEmisData!$C:$C, $H42, NewEmisData!$D:$D, Q$2))</f>
        <v>286.96645721008798</v>
      </c>
      <c r="R42" s="335">
        <f>$I42*IF($G42="Pickup", SUMIFS(NewEmisData!L:L, NewEmisData!$A:$A, "Pickup", NewEmisData!$B:$B, $A42, NewEmisData!$C:$C, $H42, NewEmisData!$D:$D, R$2), SUMIFS(NewEmisData!L:L, NewEmisData!$A:$A, "LDV", NewEmisData!$B:$B, $A42, NewEmisData!$C:$C, $H42, NewEmisData!$D:$D, R$2))</f>
        <v>282.38592098475101</v>
      </c>
      <c r="S42" s="335">
        <f>$I42*IF($G42="Pickup", SUMIFS(NewEmisData!M:M, NewEmisData!$A:$A, "Pickup", NewEmisData!$B:$B, $A42, NewEmisData!$C:$C, $H42, NewEmisData!$D:$D, S$2), SUMIFS(NewEmisData!M:M, NewEmisData!$A:$A, "LDV", NewEmisData!$B:$B, $A42, NewEmisData!$C:$C, $H42, NewEmisData!$D:$D, S$2))</f>
        <v>280.69816184937503</v>
      </c>
      <c r="T42" s="335">
        <v>0.20692409258864139</v>
      </c>
      <c r="U42" s="335">
        <f>$I42*IF($G42="Pickup", SUMIFS(NewEmisData!E:E, NewEmisData!$A:$A, "Pickup", NewEmisData!$B:$B, $A42, NewEmisData!$C:$C, $H42, NewEmisData!$D:$D, U$2), SUMIFS(NewEmisData!E:E, NewEmisData!$A:$A, "LDV", NewEmisData!$B:$B, $A42, NewEmisData!$C:$C, $H42, NewEmisData!$D:$D, U$2))</f>
        <v>0.73999493628111201</v>
      </c>
      <c r="V42" s="335">
        <f>$I42*IF($G42="Pickup", SUMIFS(NewEmisData!F:F, NewEmisData!$A:$A, "Pickup", NewEmisData!$B:$B, $A42, NewEmisData!$C:$C, $H42, NewEmisData!$D:$D, V$2), SUMIFS(NewEmisData!F:F, NewEmisData!$A:$A, "LDV", NewEmisData!$B:$B, $A42, NewEmisData!$C:$C, $H42, NewEmisData!$D:$D, V$2))</f>
        <v>0.35335240075773999</v>
      </c>
      <c r="W42" s="335">
        <f>$I42*IF($G42="Pickup", SUMIFS(NewEmisData!G:G, NewEmisData!$A:$A, "Pickup", NewEmisData!$B:$B, $A42, NewEmisData!$C:$C, $H42, NewEmisData!$D:$D, W$2), SUMIFS(NewEmisData!G:G, NewEmisData!$A:$A, "LDV", NewEmisData!$B:$B, $A42, NewEmisData!$C:$C, $H42, NewEmisData!$D:$D, W$2))</f>
        <v>0.18897755292818599</v>
      </c>
      <c r="X42" s="335">
        <f>$I42*IF($G42="Pickup", SUMIFS(NewEmisData!H:H, NewEmisData!$A:$A, "Pickup", NewEmisData!$B:$B, $A42, NewEmisData!$C:$C, $H42, NewEmisData!$D:$D, X$2), SUMIFS(NewEmisData!H:H, NewEmisData!$A:$A, "LDV", NewEmisData!$B:$B, $A42, NewEmisData!$C:$C, $H42, NewEmisData!$D:$D, X$2))</f>
        <v>0.12218817840455801</v>
      </c>
      <c r="Y42" s="335">
        <f>$I42*IF($G42="Pickup", SUMIFS(NewEmisData!I:I, NewEmisData!$A:$A, "Pickup", NewEmisData!$B:$B, $A42, NewEmisData!$C:$C, $H42, NewEmisData!$D:$D, Y$2), SUMIFS(NewEmisData!I:I, NewEmisData!$A:$A, "LDV", NewEmisData!$B:$B, $A42, NewEmisData!$C:$C, $H42, NewEmisData!$D:$D, Y$2))</f>
        <v>7.3060825114572805E-2</v>
      </c>
      <c r="Z42" s="335">
        <f>$I42*IF($G42="Pickup", SUMIFS(NewEmisData!J:J, NewEmisData!$A:$A, "Pickup", NewEmisData!$B:$B, $A42, NewEmisData!$C:$C, $H42, NewEmisData!$D:$D, Z$2), SUMIFS(NewEmisData!J:J, NewEmisData!$A:$A, "LDV", NewEmisData!$B:$B, $A42, NewEmisData!$C:$C, $H42, NewEmisData!$D:$D, Z$2))</f>
        <v>5.3764321341730301E-2</v>
      </c>
      <c r="AA42" s="335">
        <f>$I42*IF($G42="Pickup", SUMIFS(NewEmisData!K:K, NewEmisData!$A:$A, "Pickup", NewEmisData!$B:$B, $A42, NewEmisData!$C:$C, $H42, NewEmisData!$D:$D, AA$2), SUMIFS(NewEmisData!K:K, NewEmisData!$A:$A, "LDV", NewEmisData!$B:$B, $A42, NewEmisData!$C:$C, $H42, NewEmisData!$D:$D, AA$2))</f>
        <v>4.5765873698397498E-2</v>
      </c>
      <c r="AB42" s="335">
        <f>$I42*IF($G42="Pickup", SUMIFS(NewEmisData!L:L, NewEmisData!$A:$A, "Pickup", NewEmisData!$B:$B, $A42, NewEmisData!$C:$C, $H42, NewEmisData!$D:$D, AB$2), SUMIFS(NewEmisData!L:L, NewEmisData!$A:$A, "LDV", NewEmisData!$B:$B, $A42, NewEmisData!$C:$C, $H42, NewEmisData!$D:$D, AB$2))</f>
        <v>4.3548109073897001E-2</v>
      </c>
      <c r="AC42" s="335">
        <f>$I42*IF($G42="Pickup", SUMIFS(NewEmisData!M:M, NewEmisData!$A:$A, "Pickup", NewEmisData!$B:$B, $A42, NewEmisData!$C:$C, $H42, NewEmisData!$D:$D, AC$2), SUMIFS(NewEmisData!M:M, NewEmisData!$A:$A, "LDV", NewEmisData!$B:$B, $A42, NewEmisData!$C:$C, $H42, NewEmisData!$D:$D, AC$2))</f>
        <v>4.24609775043936E-2</v>
      </c>
      <c r="AD42" s="335">
        <v>5.5587065527563068E-2</v>
      </c>
      <c r="AE42" s="335">
        <f>$I42*IF($G42="Pickup", SUMIFS(NewEmisData!E:E, NewEmisData!$A:$A, "Pickup", NewEmisData!$B:$B, $A42, NewEmisData!$C:$C, $H42, NewEmisData!$D:$D, AE$2), SUMIFS(NewEmisData!E:E, NewEmisData!$A:$A, "LDV", NewEmisData!$B:$B, $A42, NewEmisData!$C:$C, $H42, NewEmisData!$D:$D, AE$2))</f>
        <v>1.04747160569124E-2</v>
      </c>
      <c r="AF42" s="335">
        <f>$I42*IF($G42="Pickup", SUMIFS(NewEmisData!F:F, NewEmisData!$A:$A, "Pickup", NewEmisData!$B:$B, $A42, NewEmisData!$C:$C, $H42, NewEmisData!$D:$D, AF$2), SUMIFS(NewEmisData!F:F, NewEmisData!$A:$A, "LDV", NewEmisData!$B:$B, $A42, NewEmisData!$C:$C, $H42, NewEmisData!$D:$D, AF$2))</f>
        <v>9.9570764799691708E-3</v>
      </c>
      <c r="AG42" s="335">
        <f>$I42*IF($G42="Pickup", SUMIFS(NewEmisData!G:G, NewEmisData!$A:$A, "Pickup", NewEmisData!$B:$B, $A42, NewEmisData!$C:$C, $H42, NewEmisData!$D:$D, AG$2), SUMIFS(NewEmisData!G:G, NewEmisData!$A:$A, "LDV", NewEmisData!$B:$B, $A42, NewEmisData!$C:$C, $H42, NewEmisData!$D:$D, AG$2))</f>
        <v>6.4196648888919499E-3</v>
      </c>
      <c r="AH42" s="335">
        <f>$I42*IF($G42="Pickup", SUMIFS(NewEmisData!H:H, NewEmisData!$A:$A, "Pickup", NewEmisData!$B:$B, $A42, NewEmisData!$C:$C, $H42, NewEmisData!$D:$D, AH$2), SUMIFS(NewEmisData!H:H, NewEmisData!$A:$A, "LDV", NewEmisData!$B:$B, $A42, NewEmisData!$C:$C, $H42, NewEmisData!$D:$D, AH$2))</f>
        <v>5.45599526494426E-3</v>
      </c>
      <c r="AI42" s="335">
        <f>$I42*IF($G42="Pickup", SUMIFS(NewEmisData!I:I, NewEmisData!$A:$A, "Pickup", NewEmisData!$B:$B, $A42, NewEmisData!$C:$C, $H42, NewEmisData!$D:$D, AI$2), SUMIFS(NewEmisData!I:I, NewEmisData!$A:$A, "LDV", NewEmisData!$B:$B, $A42, NewEmisData!$C:$C, $H42, NewEmisData!$D:$D, AI$2))</f>
        <v>4.7175365225731996E-3</v>
      </c>
      <c r="AJ42" s="335">
        <f>$I42*IF($G42="Pickup", SUMIFS(NewEmisData!J:J, NewEmisData!$A:$A, "Pickup", NewEmisData!$B:$B, $A42, NewEmisData!$C:$C, $H42, NewEmisData!$D:$D, AJ$2), SUMIFS(NewEmisData!J:J, NewEmisData!$A:$A, "LDV", NewEmisData!$B:$B, $A42, NewEmisData!$C:$C, $H42, NewEmisData!$D:$D, AJ$2))</f>
        <v>4.3018391726363297E-3</v>
      </c>
      <c r="AK42" s="335">
        <f>$I42*IF($G42="Pickup", SUMIFS(NewEmisData!K:K, NewEmisData!$A:$A, "Pickup", NewEmisData!$B:$B, $A42, NewEmisData!$C:$C, $H42, NewEmisData!$D:$D, AK$2), SUMIFS(NewEmisData!K:K, NewEmisData!$A:$A, "LDV", NewEmisData!$B:$B, $A42, NewEmisData!$C:$C, $H42, NewEmisData!$D:$D, AK$2))</f>
        <v>4.1166816404986702E-3</v>
      </c>
      <c r="AL42" s="335">
        <f>$I42*IF($G42="Pickup", SUMIFS(NewEmisData!L:L, NewEmisData!$A:$A, "Pickup", NewEmisData!$B:$B, $A42, NewEmisData!$C:$C, $H42, NewEmisData!$D:$D, AL$2), SUMIFS(NewEmisData!L:L, NewEmisData!$A:$A, "LDV", NewEmisData!$B:$B, $A42, NewEmisData!$C:$C, $H42, NewEmisData!$D:$D, AL$2))</f>
        <v>4.0509726462172697E-3</v>
      </c>
      <c r="AM42" s="335">
        <f>$I42*IF($G42="Pickup", SUMIFS(NewEmisData!M:M, NewEmisData!$A:$A, "Pickup", NewEmisData!$B:$B, $A42, NewEmisData!$C:$C, $H42, NewEmisData!$D:$D, AM$2), SUMIFS(NewEmisData!M:M, NewEmisData!$A:$A, "LDV", NewEmisData!$B:$B, $A42, NewEmisData!$C:$C, $H42, NewEmisData!$D:$D, AM$2))</f>
        <v>4.0267596573162799E-3</v>
      </c>
      <c r="AN42" s="335">
        <v>1.3041984458904573E-3</v>
      </c>
      <c r="AO42" s="335">
        <f>$I42*IF($G42="Pickup", SUMIFS(NewEmisData!E:E, NewEmisData!$A:$A, "Pickup", NewEmisData!$B:$B, $A42, NewEmisData!$C:$C, $H42, NewEmisData!$D:$D, AO$2), SUMIFS(NewEmisData!E:E, NewEmisData!$A:$A, "LDV", NewEmisData!$B:$B, $A42, NewEmisData!$C:$C, $H42, NewEmisData!$D:$D, AO$2))</f>
        <v>0.112529836649977</v>
      </c>
      <c r="AP42" s="335">
        <f>$I42*IF($G42="Pickup", SUMIFS(NewEmisData!F:F, NewEmisData!$A:$A, "Pickup", NewEmisData!$B:$B, $A42, NewEmisData!$C:$C, $H42, NewEmisData!$D:$D, AP$2), SUMIFS(NewEmisData!F:F, NewEmisData!$A:$A, "LDV", NewEmisData!$B:$B, $A42, NewEmisData!$C:$C, $H42, NewEmisData!$D:$D, AP$2))</f>
        <v>0.103764807432247</v>
      </c>
      <c r="AQ42" s="335">
        <f>$I42*IF($G42="Pickup", SUMIFS(NewEmisData!G:G, NewEmisData!$A:$A, "Pickup", NewEmisData!$B:$B, $A42, NewEmisData!$C:$C, $H42, NewEmisData!$D:$D, AQ$2), SUMIFS(NewEmisData!G:G, NewEmisData!$A:$A, "LDV", NewEmisData!$B:$B, $A42, NewEmisData!$C:$C, $H42, NewEmisData!$D:$D, AQ$2))</f>
        <v>8.1904009889209095E-2</v>
      </c>
      <c r="AR42" s="335">
        <f>$I42*IF($G42="Pickup", SUMIFS(NewEmisData!H:H, NewEmisData!$A:$A, "Pickup", NewEmisData!$B:$B, $A42, NewEmisData!$C:$C, $H42, NewEmisData!$D:$D, AR$2), SUMIFS(NewEmisData!H:H, NewEmisData!$A:$A, "LDV", NewEmisData!$B:$B, $A42, NewEmisData!$C:$C, $H42, NewEmisData!$D:$D, AR$2))</f>
        <v>8.0372811122020202E-2</v>
      </c>
      <c r="AS42" s="335">
        <f>$I42*IF($G42="Pickup", SUMIFS(NewEmisData!I:I, NewEmisData!$A:$A, "Pickup", NewEmisData!$B:$B, $A42, NewEmisData!$C:$C, $H42, NewEmisData!$D:$D, AS$2), SUMIFS(NewEmisData!I:I, NewEmisData!$A:$A, "LDV", NewEmisData!$B:$B, $A42, NewEmisData!$C:$C, $H42, NewEmisData!$D:$D, AS$2))</f>
        <v>7.8826850839141593E-2</v>
      </c>
      <c r="AT42" s="335">
        <f>$I42*IF($G42="Pickup", SUMIFS(NewEmisData!J:J, NewEmisData!$A:$A, "Pickup", NewEmisData!$B:$B, $A42, NewEmisData!$C:$C, $H42, NewEmisData!$D:$D, AT$2), SUMIFS(NewEmisData!J:J, NewEmisData!$A:$A, "LDV", NewEmisData!$B:$B, $A42, NewEmisData!$C:$C, $H42, NewEmisData!$D:$D, AT$2))</f>
        <v>7.7629471627150906E-2</v>
      </c>
      <c r="AU42" s="335">
        <f>$I42*IF($G42="Pickup", SUMIFS(NewEmisData!K:K, NewEmisData!$A:$A, "Pickup", NewEmisData!$B:$B, $A42, NewEmisData!$C:$C, $H42, NewEmisData!$D:$D, AU$2), SUMIFS(NewEmisData!K:K, NewEmisData!$A:$A, "LDV", NewEmisData!$B:$B, $A42, NewEmisData!$C:$C, $H42, NewEmisData!$D:$D, AU$2))</f>
        <v>7.6869255276324197E-2</v>
      </c>
      <c r="AV42" s="335">
        <f>$I42*IF($G42="Pickup", SUMIFS(NewEmisData!L:L, NewEmisData!$A:$A, "Pickup", NewEmisData!$B:$B, $A42, NewEmisData!$C:$C, $H42, NewEmisData!$D:$D, AV$2), SUMIFS(NewEmisData!L:L, NewEmisData!$A:$A, "LDV", NewEmisData!$B:$B, $A42, NewEmisData!$C:$C, $H42, NewEmisData!$D:$D, AV$2))</f>
        <v>7.6489801218608905E-2</v>
      </c>
      <c r="AW42" s="335">
        <f>$I42*IF($G42="Pickup", SUMIFS(NewEmisData!M:M, NewEmisData!$A:$A, "Pickup", NewEmisData!$B:$B, $A42, NewEmisData!$C:$C, $H42, NewEmisData!$D:$D, AW$2), SUMIFS(NewEmisData!M:M, NewEmisData!$A:$A, "LDV", NewEmisData!$B:$B, $A42, NewEmisData!$C:$C, $H42, NewEmisData!$D:$D, AW$2))</f>
        <v>7.6275890012832595E-2</v>
      </c>
      <c r="AX42" s="335">
        <v>3.2948538923667892E-2</v>
      </c>
      <c r="AY42" s="335">
        <f>$I42*IF($G42="Pickup", SUMIFS(NewEmisData!E:E, NewEmisData!$A:$A, "Pickup", NewEmisData!$B:$B, $A42, NewEmisData!$C:$C, $H42, NewEmisData!$D:$D, AY$2), SUMIFS(NewEmisData!E:E, NewEmisData!$A:$A, "LDV", NewEmisData!$B:$B, $A42, NewEmisData!$C:$C, $H42, NewEmisData!$D:$D, AY$2))</f>
        <v>2.93140110896879E-2</v>
      </c>
      <c r="AZ42" s="335">
        <f>$I42*IF($G42="Pickup", SUMIFS(NewEmisData!F:F, NewEmisData!$A:$A, "Pickup", NewEmisData!$B:$B, $A42, NewEmisData!$C:$C, $H42, NewEmisData!$D:$D, AZ$2), SUMIFS(NewEmisData!F:F, NewEmisData!$A:$A, "LDV", NewEmisData!$B:$B, $A42, NewEmisData!$C:$C, $H42, NewEmisData!$D:$D, AZ$2))</f>
        <v>2.15603319614842E-2</v>
      </c>
      <c r="BA42" s="335">
        <f>$I42*IF($G42="Pickup", SUMIFS(NewEmisData!G:G, NewEmisData!$A:$A, "Pickup", NewEmisData!$B:$B, $A42, NewEmisData!$C:$C, $H42, NewEmisData!$D:$D, BA$2), SUMIFS(NewEmisData!G:G, NewEmisData!$A:$A, "LDV", NewEmisData!$B:$B, $A42, NewEmisData!$C:$C, $H42, NewEmisData!$D:$D, BA$2))</f>
        <v>1.61359542510712E-2</v>
      </c>
      <c r="BB42" s="335">
        <f>$I42*IF($G42="Pickup", SUMIFS(NewEmisData!H:H, NewEmisData!$A:$A, "Pickup", NewEmisData!$B:$B, $A42, NewEmisData!$C:$C, $H42, NewEmisData!$D:$D, BB$2), SUMIFS(NewEmisData!H:H, NewEmisData!$A:$A, "LDV", NewEmisData!$B:$B, $A42, NewEmisData!$C:$C, $H42, NewEmisData!$D:$D, BB$2))</f>
        <v>1.4781439172223E-2</v>
      </c>
      <c r="BC42" s="335">
        <f>$I42*IF($G42="Pickup", SUMIFS(NewEmisData!I:I, NewEmisData!$A:$A, "Pickup", NewEmisData!$B:$B, $A42, NewEmisData!$C:$C, $H42, NewEmisData!$D:$D, BC$2), SUMIFS(NewEmisData!I:I, NewEmisData!$A:$A, "LDV", NewEmisData!$B:$B, $A42, NewEmisData!$C:$C, $H42, NewEmisData!$D:$D, BC$2))</f>
        <v>1.3413837806436801E-2</v>
      </c>
      <c r="BD42" s="335">
        <f>$I42*IF($G42="Pickup", SUMIFS(NewEmisData!J:J, NewEmisData!$A:$A, "Pickup", NewEmisData!$B:$B, $A42, NewEmisData!$C:$C, $H42, NewEmisData!$D:$D, BD$2), SUMIFS(NewEmisData!J:J, NewEmisData!$A:$A, "LDV", NewEmisData!$B:$B, $A42, NewEmisData!$C:$C, $H42, NewEmisData!$D:$D, BD$2))</f>
        <v>1.2354573478352299E-2</v>
      </c>
      <c r="BE42" s="335">
        <f>$I42*IF($G42="Pickup", SUMIFS(NewEmisData!K:K, NewEmisData!$A:$A, "Pickup", NewEmisData!$B:$B, $A42, NewEmisData!$C:$C, $H42, NewEmisData!$D:$D, BE$2), SUMIFS(NewEmisData!K:K, NewEmisData!$A:$A, "LDV", NewEmisData!$B:$B, $A42, NewEmisData!$C:$C, $H42, NewEmisData!$D:$D, BE$2))</f>
        <v>1.16820653404197E-2</v>
      </c>
      <c r="BF42" s="335">
        <f>$I42*IF($G42="Pickup", SUMIFS(NewEmisData!L:L, NewEmisData!$A:$A, "Pickup", NewEmisData!$B:$B, $A42, NewEmisData!$C:$C, $H42, NewEmisData!$D:$D, BF$2), SUMIFS(NewEmisData!L:L, NewEmisData!$A:$A, "LDV", NewEmisData!$B:$B, $A42, NewEmisData!$C:$C, $H42, NewEmisData!$D:$D, BF$2))</f>
        <v>1.13463459698093E-2</v>
      </c>
      <c r="BG42" s="335">
        <f>$I42*IF($G42="Pickup", SUMIFS(NewEmisData!M:M, NewEmisData!$A:$A, "Pickup", NewEmisData!$B:$B, $A42, NewEmisData!$C:$C, $H42, NewEmisData!$D:$D, BG$2), SUMIFS(NewEmisData!M:M, NewEmisData!$A:$A, "LDV", NewEmisData!$B:$B, $A42, NewEmisData!$C:$C, $H42, NewEmisData!$D:$D, BG$2))</f>
        <v>1.1157149268450401E-2</v>
      </c>
      <c r="BH42" s="335">
        <v>6.6026126062260432E-3</v>
      </c>
      <c r="BI42" s="335">
        <f>$I42*IF($G42="Pickup", SUMIFS(NewEmisData!E:E, NewEmisData!$A:$A, "Pickup", NewEmisData!$B:$B, $A42, NewEmisData!$C:$C, $H42, NewEmisData!$D:$D, BI$2), SUMIFS(NewEmisData!E:E, NewEmisData!$A:$A, "LDV", NewEmisData!$B:$B, $A42, NewEmisData!$C:$C, $H42, NewEmisData!$D:$D, BI$2))</f>
        <v>7.7707306410078001</v>
      </c>
      <c r="BJ42" s="335">
        <f>$I42*IF($G42="Pickup", SUMIFS(NewEmisData!F:F, NewEmisData!$A:$A, "Pickup", NewEmisData!$B:$B, $A42, NewEmisData!$C:$C, $H42, NewEmisData!$D:$D, BJ$2), SUMIFS(NewEmisData!F:F, NewEmisData!$A:$A, "LDV", NewEmisData!$B:$B, $A42, NewEmisData!$C:$C, $H42, NewEmisData!$D:$D, BJ$2))</f>
        <v>4.4247869376442202</v>
      </c>
      <c r="BK42" s="335">
        <f>$I42*IF($G42="Pickup", SUMIFS(NewEmisData!G:G, NewEmisData!$A:$A, "Pickup", NewEmisData!$B:$B, $A42, NewEmisData!$C:$C, $H42, NewEmisData!$D:$D, BK$2), SUMIFS(NewEmisData!G:G, NewEmisData!$A:$A, "LDV", NewEmisData!$B:$B, $A42, NewEmisData!$C:$C, $H42, NewEmisData!$D:$D, BK$2))</f>
        <v>2.6540717659073501</v>
      </c>
      <c r="BL42" s="335">
        <f>$I42*IF($G42="Pickup", SUMIFS(NewEmisData!H:H, NewEmisData!$A:$A, "Pickup", NewEmisData!$B:$B, $A42, NewEmisData!$C:$C, $H42, NewEmisData!$D:$D, BL$2), SUMIFS(NewEmisData!H:H, NewEmisData!$A:$A, "LDV", NewEmisData!$B:$B, $A42, NewEmisData!$C:$C, $H42, NewEmisData!$D:$D, BL$2))</f>
        <v>2.0604732381170998</v>
      </c>
      <c r="BM42" s="335">
        <f>$I42*IF($G42="Pickup", SUMIFS(NewEmisData!I:I, NewEmisData!$A:$A, "Pickup", NewEmisData!$B:$B, $A42, NewEmisData!$C:$C, $H42, NewEmisData!$D:$D, BM$2), SUMIFS(NewEmisData!I:I, NewEmisData!$A:$A, "LDV", NewEmisData!$B:$B, $A42, NewEmisData!$C:$C, $H42, NewEmisData!$D:$D, BM$2))</f>
        <v>1.4768702583128299</v>
      </c>
      <c r="BN42" s="335">
        <f>$I42*IF($G42="Pickup", SUMIFS(NewEmisData!J:J, NewEmisData!$A:$A, "Pickup", NewEmisData!$B:$B, $A42, NewEmisData!$C:$C, $H42, NewEmisData!$D:$D, BN$2), SUMIFS(NewEmisData!J:J, NewEmisData!$A:$A, "LDV", NewEmisData!$B:$B, $A42, NewEmisData!$C:$C, $H42, NewEmisData!$D:$D, BN$2))</f>
        <v>1.1597745551704699</v>
      </c>
      <c r="BO42" s="335">
        <f>$I42*IF($G42="Pickup", SUMIFS(NewEmisData!K:K, NewEmisData!$A:$A, "Pickup", NewEmisData!$B:$B, $A42, NewEmisData!$C:$C, $H42, NewEmisData!$D:$D, BO$2), SUMIFS(NewEmisData!K:K, NewEmisData!$A:$A, "LDV", NewEmisData!$B:$B, $A42, NewEmisData!$C:$C, $H42, NewEmisData!$D:$D, BO$2))</f>
        <v>1.01795642585422</v>
      </c>
      <c r="BP42" s="335">
        <f>$I42*IF($G42="Pickup", SUMIFS(NewEmisData!L:L, NewEmisData!$A:$A, "Pickup", NewEmisData!$B:$B, $A42, NewEmisData!$C:$C, $H42, NewEmisData!$D:$D, BP$2), SUMIFS(NewEmisData!L:L, NewEmisData!$A:$A, "LDV", NewEmisData!$B:$B, $A42, NewEmisData!$C:$C, $H42, NewEmisData!$D:$D, BP$2))</f>
        <v>0.97243111781319103</v>
      </c>
      <c r="BQ42" s="335">
        <f>$I42*IF($G42="Pickup", SUMIFS(NewEmisData!M:M, NewEmisData!$A:$A, "Pickup", NewEmisData!$B:$B, $A42, NewEmisData!$C:$C, $H42, NewEmisData!$D:$D, BQ$2), SUMIFS(NewEmisData!M:M, NewEmisData!$A:$A, "LDV", NewEmisData!$B:$B, $A42, NewEmisData!$C:$C, $H42, NewEmisData!$D:$D, BQ$2))</f>
        <v>0.94396289100680397</v>
      </c>
      <c r="BR42" s="335">
        <v>1.5622001678221484</v>
      </c>
      <c r="BS42" s="335">
        <f>$I42*IF($G42="Pickup", SUMIFS(NewEmisData!E:E, NewEmisData!$A:$A, "Pickup", NewEmisData!$B:$B, $A42, NewEmisData!$C:$C, $H42, NewEmisData!$D:$D, BS$2), SUMIFS(NewEmisData!E:E, NewEmisData!$A:$A, "LDV", NewEmisData!$B:$B, $A42, NewEmisData!$C:$C, $H42, NewEmisData!$D:$D, BS$2))</f>
        <v>0.868939523792984</v>
      </c>
      <c r="BT42" s="335">
        <f>$I42*IF($G42="Pickup", SUMIFS(NewEmisData!F:F, NewEmisData!$A:$A, "Pickup", NewEmisData!$B:$B, $A42, NewEmisData!$C:$C, $H42, NewEmisData!$D:$D, BT$2), SUMIFS(NewEmisData!F:F, NewEmisData!$A:$A, "LDV", NewEmisData!$B:$B, $A42, NewEmisData!$C:$C, $H42, NewEmisData!$D:$D, BT$2))</f>
        <v>0.46984846516954898</v>
      </c>
      <c r="BU42" s="335">
        <f>$I42*IF($G42="Pickup", SUMIFS(NewEmisData!G:G, NewEmisData!$A:$A, "Pickup", NewEmisData!$B:$B, $A42, NewEmisData!$C:$C, $H42, NewEmisData!$D:$D, BU$2), SUMIFS(NewEmisData!G:G, NewEmisData!$A:$A, "LDV", NewEmisData!$B:$B, $A42, NewEmisData!$C:$C, $H42, NewEmisData!$D:$D, BU$2))</f>
        <v>0.25380786816335299</v>
      </c>
      <c r="BV42" s="335">
        <f>$I42*IF($G42="Pickup", SUMIFS(NewEmisData!H:H, NewEmisData!$A:$A, "Pickup", NewEmisData!$B:$B, $A42, NewEmisData!$C:$C, $H42, NewEmisData!$D:$D, BV$2), SUMIFS(NewEmisData!H:H, NewEmisData!$A:$A, "LDV", NewEmisData!$B:$B, $A42, NewEmisData!$C:$C, $H42, NewEmisData!$D:$D, BV$2))</f>
        <v>0.20500079484657399</v>
      </c>
      <c r="BW42" s="335">
        <f>$I42*IF($G42="Pickup", SUMIFS(NewEmisData!I:I, NewEmisData!$A:$A, "Pickup", NewEmisData!$B:$B, $A42, NewEmisData!$C:$C, $H42, NewEmisData!$D:$D, BW$2), SUMIFS(NewEmisData!I:I, NewEmisData!$A:$A, "LDV", NewEmisData!$B:$B, $A42, NewEmisData!$C:$C, $H42, NewEmisData!$D:$D, BW$2))</f>
        <v>0.15182918417959501</v>
      </c>
      <c r="BX42" s="335">
        <f>$I42*IF($G42="Pickup", SUMIFS(NewEmisData!J:J, NewEmisData!$A:$A, "Pickup", NewEmisData!$B:$B, $A42, NewEmisData!$C:$C, $H42, NewEmisData!$D:$D, BX$2), SUMIFS(NewEmisData!J:J, NewEmisData!$A:$A, "LDV", NewEmisData!$B:$B, $A42, NewEmisData!$C:$C, $H42, NewEmisData!$D:$D, BX$2))</f>
        <v>0.12865137268893501</v>
      </c>
      <c r="BY42" s="335">
        <f>$I42*IF($G42="Pickup", SUMIFS(NewEmisData!K:K, NewEmisData!$A:$A, "Pickup", NewEmisData!$B:$B, $A42, NewEmisData!$C:$C, $H42, NewEmisData!$D:$D, BY$2), SUMIFS(NewEmisData!K:K, NewEmisData!$A:$A, "LDV", NewEmisData!$B:$B, $A42, NewEmisData!$C:$C, $H42, NewEmisData!$D:$D, BY$2))</f>
        <v>0.11591502454704899</v>
      </c>
      <c r="BZ42" s="335">
        <f>$I42*IF($G42="Pickup", SUMIFS(NewEmisData!L:L, NewEmisData!$A:$A, "Pickup", NewEmisData!$B:$B, $A42, NewEmisData!$C:$C, $H42, NewEmisData!$D:$D, BZ$2), SUMIFS(NewEmisData!L:L, NewEmisData!$A:$A, "LDV", NewEmisData!$B:$B, $A42, NewEmisData!$C:$C, $H42, NewEmisData!$D:$D, BZ$2))</f>
        <v>0.110951334785302</v>
      </c>
      <c r="CA42" s="335">
        <f>$I42*IF($G42="Pickup", SUMIFS(NewEmisData!M:M, NewEmisData!$A:$A, "Pickup", NewEmisData!$B:$B, $A42, NewEmisData!$C:$C, $H42, NewEmisData!$D:$D, CA$2), SUMIFS(NewEmisData!M:M, NewEmisData!$A:$A, "LDV", NewEmisData!$B:$B, $A42, NewEmisData!$C:$C, $H42, NewEmisData!$D:$D, CA$2))</f>
        <v>0.10699337260583799</v>
      </c>
      <c r="CB42" s="335">
        <v>0.11295846897695311</v>
      </c>
      <c r="CC42" s="335">
        <f>$I42*IF($G42="Pickup", SUMIFS(NewEmisData!E:E, NewEmisData!$A:$A, "Pickup", NewEmisData!$B:$B, $A42, NewEmisData!$C:$C, $H42, NewEmisData!$D:$D, CC$2), SUMIFS(NewEmisData!E:E, NewEmisData!$A:$A, "LDV", NewEmisData!$B:$B, $A42, NewEmisData!$C:$C, $H42, NewEmisData!$D:$D, CC$2))</f>
        <v>5.1125583760404797E-2</v>
      </c>
      <c r="CD42" s="335">
        <f>$I42*IF($G42="Pickup", SUMIFS(NewEmisData!F:F, NewEmisData!$A:$A, "Pickup", NewEmisData!$B:$B, $A42, NewEmisData!$C:$C, $H42, NewEmisData!$D:$D, CD$2), SUMIFS(NewEmisData!F:F, NewEmisData!$A:$A, "LDV", NewEmisData!$B:$B, $A42, NewEmisData!$C:$C, $H42, NewEmisData!$D:$D, CD$2))</f>
        <v>3.7154393856404101E-2</v>
      </c>
      <c r="CE42" s="335">
        <f>$I42*IF($G42="Pickup", SUMIFS(NewEmisData!G:G, NewEmisData!$A:$A, "Pickup", NewEmisData!$B:$B, $A42, NewEmisData!$C:$C, $H42, NewEmisData!$D:$D, CE$2), SUMIFS(NewEmisData!G:G, NewEmisData!$A:$A, "LDV", NewEmisData!$B:$B, $A42, NewEmisData!$C:$C, $H42, NewEmisData!$D:$D, CE$2))</f>
        <v>2.8853651309577E-2</v>
      </c>
      <c r="CF42" s="335">
        <f>$I42*IF($G42="Pickup", SUMIFS(NewEmisData!H:H, NewEmisData!$A:$A, "Pickup", NewEmisData!$B:$B, $A42, NewEmisData!$C:$C, $H42, NewEmisData!$D:$D, CF$2), SUMIFS(NewEmisData!H:H, NewEmisData!$A:$A, "LDV", NewEmisData!$B:$B, $A42, NewEmisData!$C:$C, $H42, NewEmisData!$D:$D, CF$2))</f>
        <v>2.7537520644524499E-2</v>
      </c>
      <c r="CG42" s="335">
        <f>$I42*IF($G42="Pickup", SUMIFS(NewEmisData!I:I, NewEmisData!$A:$A, "Pickup", NewEmisData!$B:$B, $A42, NewEmisData!$C:$C, $H42, NewEmisData!$D:$D, CG$2), SUMIFS(NewEmisData!I:I, NewEmisData!$A:$A, "LDV", NewEmisData!$B:$B, $A42, NewEmisData!$C:$C, $H42, NewEmisData!$D:$D, CG$2))</f>
        <v>2.6666633761740999E-2</v>
      </c>
      <c r="CH42" s="335">
        <f>$I42*IF($G42="Pickup", SUMIFS(NewEmisData!J:J, NewEmisData!$A:$A, "Pickup", NewEmisData!$B:$B, $A42, NewEmisData!$C:$C, $H42, NewEmisData!$D:$D, CH$2), SUMIFS(NewEmisData!J:J, NewEmisData!$A:$A, "LDV", NewEmisData!$B:$B, $A42, NewEmisData!$C:$C, $H42, NewEmisData!$D:$D, CH$2))</f>
        <v>2.5980348711507999E-2</v>
      </c>
      <c r="CI42" s="335">
        <f>$I42*IF($G42="Pickup", SUMIFS(NewEmisData!K:K, NewEmisData!$A:$A, "Pickup", NewEmisData!$B:$B, $A42, NewEmisData!$C:$C, $H42, NewEmisData!$D:$D, CI$2), SUMIFS(NewEmisData!K:K, NewEmisData!$A:$A, "LDV", NewEmisData!$B:$B, $A42, NewEmisData!$C:$C, $H42, NewEmisData!$D:$D, CI$2))</f>
        <v>2.5978185303944301E-2</v>
      </c>
      <c r="CJ42" s="335">
        <f>$I42*IF($G42="Pickup", SUMIFS(NewEmisData!L:L, NewEmisData!$A:$A, "Pickup", NewEmisData!$B:$B, $A42, NewEmisData!$C:$C, $H42, NewEmisData!$D:$D, CJ$2), SUMIFS(NewEmisData!L:L, NewEmisData!$A:$A, "LDV", NewEmisData!$B:$B, $A42, NewEmisData!$C:$C, $H42, NewEmisData!$D:$D, CJ$2))</f>
        <v>2.5977588735828699E-2</v>
      </c>
      <c r="CK42" s="335">
        <f>$I42*IF($G42="Pickup", SUMIFS(NewEmisData!M:M, NewEmisData!$A:$A, "Pickup", NewEmisData!$B:$B, $A42, NewEmisData!$C:$C, $H42, NewEmisData!$D:$D, CK$2), SUMIFS(NewEmisData!M:M, NewEmisData!$A:$A, "LDV", NewEmisData!$B:$B, $A42, NewEmisData!$C:$C, $H42, NewEmisData!$D:$D, CK$2))</f>
        <v>2.5976994364069798E-2</v>
      </c>
      <c r="CL42" s="335">
        <v>2.0846549246249676E-2</v>
      </c>
      <c r="CM42" s="335">
        <f>$I42*IF($G42="Pickup", SUMIFS(NewEmisData!E:E, NewEmisData!$A:$A, "Pickup", NewEmisData!$B:$B, $A42, NewEmisData!$C:$C, $H42, NewEmisData!$D:$D, CM$2), SUMIFS(NewEmisData!E:E, NewEmisData!$A:$A, "LDV", NewEmisData!$B:$B, $A42, NewEmisData!$C:$C, $H42, NewEmisData!$D:$D, CM$2))</f>
        <v>2.2752592498671498E-2</v>
      </c>
      <c r="CN42" s="335">
        <f>$I42*IF($G42="Pickup", SUMIFS(NewEmisData!F:F, NewEmisData!$A:$A, "Pickup", NewEmisData!$B:$B, $A42, NewEmisData!$C:$C, $H42, NewEmisData!$D:$D, CN$2), SUMIFS(NewEmisData!F:F, NewEmisData!$A:$A, "LDV", NewEmisData!$B:$B, $A42, NewEmisData!$C:$C, $H42, NewEmisData!$D:$D, CN$2))</f>
        <v>1.4156662086893E-2</v>
      </c>
      <c r="CO42" s="335">
        <f>$I42*IF($G42="Pickup", SUMIFS(NewEmisData!G:G, NewEmisData!$A:$A, "Pickup", NewEmisData!$B:$B, $A42, NewEmisData!$C:$C, $H42, NewEmisData!$D:$D, CO$2), SUMIFS(NewEmisData!G:G, NewEmisData!$A:$A, "LDV", NewEmisData!$B:$B, $A42, NewEmisData!$C:$C, $H42, NewEmisData!$D:$D, CO$2))</f>
        <v>9.29628541682684E-3</v>
      </c>
      <c r="CP42" s="335">
        <f>$I42*IF($G42="Pickup", SUMIFS(NewEmisData!H:H, NewEmisData!$A:$A, "Pickup", NewEmisData!$B:$B, $A42, NewEmisData!$C:$C, $H42, NewEmisData!$D:$D, CP$2), SUMIFS(NewEmisData!H:H, NewEmisData!$A:$A, "LDV", NewEmisData!$B:$B, $A42, NewEmisData!$C:$C, $H42, NewEmisData!$D:$D, CP$2))</f>
        <v>7.6962231490179996E-3</v>
      </c>
      <c r="CQ42" s="335">
        <f>$I42*IF($G42="Pickup", SUMIFS(NewEmisData!I:I, NewEmisData!$A:$A, "Pickup", NewEmisData!$B:$B, $A42, NewEmisData!$C:$C, $H42, NewEmisData!$D:$D, CQ$2), SUMIFS(NewEmisData!I:I, NewEmisData!$A:$A, "LDV", NewEmisData!$B:$B, $A42, NewEmisData!$C:$C, $H42, NewEmisData!$D:$D, CQ$2))</f>
        <v>6.9434858281499498E-3</v>
      </c>
      <c r="CR42" s="335">
        <f>$I42*IF($G42="Pickup", SUMIFS(NewEmisData!J:J, NewEmisData!$A:$A, "Pickup", NewEmisData!$B:$B, $A42, NewEmisData!$C:$C, $H42, NewEmisData!$D:$D, CR$2), SUMIFS(NewEmisData!J:J, NewEmisData!$A:$A, "LDV", NewEmisData!$B:$B, $A42, NewEmisData!$C:$C, $H42, NewEmisData!$D:$D, CR$2))</f>
        <v>6.6235501686008101E-3</v>
      </c>
      <c r="CS42" s="335">
        <f>$I42*IF($G42="Pickup", SUMIFS(NewEmisData!K:K, NewEmisData!$A:$A, "Pickup", NewEmisData!$B:$B, $A42, NewEmisData!$C:$C, $H42, NewEmisData!$D:$D, CS$2), SUMIFS(NewEmisData!K:K, NewEmisData!$A:$A, "LDV", NewEmisData!$B:$B, $A42, NewEmisData!$C:$C, $H42, NewEmisData!$D:$D, CS$2))</f>
        <v>6.5909545130035602E-3</v>
      </c>
      <c r="CT42" s="335">
        <f>$I42*IF($G42="Pickup", SUMIFS(NewEmisData!L:L, NewEmisData!$A:$A, "Pickup", NewEmisData!$B:$B, $A42, NewEmisData!$C:$C, $H42, NewEmisData!$D:$D, CT$2), SUMIFS(NewEmisData!L:L, NewEmisData!$A:$A, "LDV", NewEmisData!$B:$B, $A42, NewEmisData!$C:$C, $H42, NewEmisData!$D:$D, CT$2))</f>
        <v>6.5377802107072303E-3</v>
      </c>
      <c r="CU42" s="335">
        <f>$I42*IF($G42="Pickup", SUMIFS(NewEmisData!M:M, NewEmisData!$A:$A, "Pickup", NewEmisData!$B:$B, $A42, NewEmisData!$C:$C, $H42, NewEmisData!$D:$D, CU$2), SUMIFS(NewEmisData!M:M, NewEmisData!$A:$A, "LDV", NewEmisData!$B:$B, $A42, NewEmisData!$C:$C, $H42, NewEmisData!$D:$D, CU$2))</f>
        <v>6.5374275690386098E-3</v>
      </c>
      <c r="CV42" s="335">
        <v>5.2030687941242611E-3</v>
      </c>
      <c r="CW42" s="335">
        <v>3.0448046675121709E-3</v>
      </c>
      <c r="CX42" s="335">
        <v>1.8865908720768221E-3</v>
      </c>
      <c r="CY42" s="335">
        <v>1.5570268485524494E-3</v>
      </c>
      <c r="CZ42" s="335">
        <v>1.2432183416122382E-3</v>
      </c>
      <c r="DA42" s="335">
        <v>9.252251866281976E-4</v>
      </c>
      <c r="DB42" s="335">
        <v>7.2309456596024934E-4</v>
      </c>
      <c r="DC42" s="335">
        <v>6.8940706870607876E-4</v>
      </c>
      <c r="DD42" s="335">
        <v>6.844148428615973E-4</v>
      </c>
      <c r="DE42" s="335">
        <v>6.8634617396886091E-4</v>
      </c>
      <c r="DF42" s="335">
        <v>6.8634617396886091E-4</v>
      </c>
      <c r="DG42" s="335">
        <f>$I42*IF($G42="Pickup", SUMIFS(NewEmisData!E:E, NewEmisData!$A:$A, "Pickup", NewEmisData!$B:$B, $A42, NewEmisData!$C:$C, $H42, NewEmisData!$D:$D, DG$2), SUMIFS(NewEmisData!E:E, NewEmisData!$A:$A, "LDV", NewEmisData!$B:$B, $A42, NewEmisData!$C:$C, $H42, NewEmisData!$D:$D, DG$2))</f>
        <v>0</v>
      </c>
      <c r="DH42" s="335">
        <f>$I42*IF($G42="Pickup", SUMIFS(NewEmisData!F:F, NewEmisData!$A:$A, "Pickup", NewEmisData!$B:$B, $A42, NewEmisData!$C:$C, $H42, NewEmisData!$D:$D, DH$2), SUMIFS(NewEmisData!F:F, NewEmisData!$A:$A, "LDV", NewEmisData!$B:$B, $A42, NewEmisData!$C:$C, $H42, NewEmisData!$D:$D, DH$2))</f>
        <v>0</v>
      </c>
      <c r="DI42" s="335">
        <f>$I42*IF($G42="Pickup", SUMIFS(NewEmisData!G:G, NewEmisData!$A:$A, "Pickup", NewEmisData!$B:$B, $A42, NewEmisData!$C:$C, $H42, NewEmisData!$D:$D, DI$2), SUMIFS(NewEmisData!G:G, NewEmisData!$A:$A, "LDV", NewEmisData!$B:$B, $A42, NewEmisData!$C:$C, $H42, NewEmisData!$D:$D, DI$2))</f>
        <v>0</v>
      </c>
      <c r="DJ42" s="335">
        <f>$I42*IF($G42="Pickup", SUMIFS(NewEmisData!H:H, NewEmisData!$A:$A, "Pickup", NewEmisData!$B:$B, $A42, NewEmisData!$C:$C, $H42, NewEmisData!$D:$D, DJ$2), SUMIFS(NewEmisData!H:H, NewEmisData!$A:$A, "LDV", NewEmisData!$B:$B, $A42, NewEmisData!$C:$C, $H42, NewEmisData!$D:$D, DJ$2))</f>
        <v>0</v>
      </c>
      <c r="DK42" s="335">
        <f>$I42*IF($G42="Pickup", SUMIFS(NewEmisData!I:I, NewEmisData!$A:$A, "Pickup", NewEmisData!$B:$B, $A42, NewEmisData!$C:$C, $H42, NewEmisData!$D:$D, DK$2), SUMIFS(NewEmisData!I:I, NewEmisData!$A:$A, "LDV", NewEmisData!$B:$B, $A42, NewEmisData!$C:$C, $H42, NewEmisData!$D:$D, DK$2))</f>
        <v>0</v>
      </c>
      <c r="DL42" s="335">
        <f>$I42*IF($G42="Pickup", SUMIFS(NewEmisData!J:J, NewEmisData!$A:$A, "Pickup", NewEmisData!$B:$B, $A42, NewEmisData!$C:$C, $H42, NewEmisData!$D:$D, DL$2), SUMIFS(NewEmisData!J:J, NewEmisData!$A:$A, "LDV", NewEmisData!$B:$B, $A42, NewEmisData!$C:$C, $H42, NewEmisData!$D:$D, DL$2))</f>
        <v>0</v>
      </c>
      <c r="DM42" s="335">
        <f>$I42*IF($G42="Pickup", SUMIFS(NewEmisData!K:K, NewEmisData!$A:$A, "Pickup", NewEmisData!$B:$B, $A42, NewEmisData!$C:$C, $H42, NewEmisData!$D:$D, DM$2), SUMIFS(NewEmisData!K:K, NewEmisData!$A:$A, "LDV", NewEmisData!$B:$B, $A42, NewEmisData!$C:$C, $H42, NewEmisData!$D:$D, DM$2))</f>
        <v>0</v>
      </c>
      <c r="DN42" s="335">
        <f>$I42*IF($G42="Pickup", SUMIFS(NewEmisData!L:L, NewEmisData!$A:$A, "Pickup", NewEmisData!$B:$B, $A42, NewEmisData!$C:$C, $H42, NewEmisData!$D:$D, DN$2), SUMIFS(NewEmisData!L:L, NewEmisData!$A:$A, "LDV", NewEmisData!$B:$B, $A42, NewEmisData!$C:$C, $H42, NewEmisData!$D:$D, DN$2))</f>
        <v>0</v>
      </c>
      <c r="DO42" s="335">
        <f>$I42*IF($G42="Pickup", SUMIFS(NewEmisData!M:M, NewEmisData!$A:$A, "Pickup", NewEmisData!$B:$B, $A42, NewEmisData!$C:$C, $H42, NewEmisData!$D:$D, DO$2), SUMIFS(NewEmisData!M:M, NewEmisData!$A:$A, "LDV", NewEmisData!$B:$B, $A42, NewEmisData!$C:$C, $H42, NewEmisData!$D:$D, DO$2))</f>
        <v>0</v>
      </c>
      <c r="DP42" s="335">
        <v>1.3868757746550878E-3</v>
      </c>
      <c r="DQ42" s="335">
        <f>$I42*IF($G42="Pickup", SUMIFS(NewEmisData!E:E, NewEmisData!$A:$A, "Pickup", NewEmisData!$B:$B, $A42, NewEmisData!$C:$C, $H42, NewEmisData!$D:$D, DQ$2), SUMIFS(NewEmisData!E:E, NewEmisData!$A:$A, "LDV", NewEmisData!$B:$B, $A42, NewEmisData!$C:$C, $H42, NewEmisData!$D:$D, DQ$2))</f>
        <v>1.7231430999334701E-2</v>
      </c>
      <c r="DR42" s="335">
        <f>$I42*IF($G42="Pickup", SUMIFS(NewEmisData!F:F, NewEmisData!$A:$A, "Pickup", NewEmisData!$B:$B, $A42, NewEmisData!$C:$C, $H42, NewEmisData!$D:$D, DR$2), SUMIFS(NewEmisData!F:F, NewEmisData!$A:$A, "LDV", NewEmisData!$B:$B, $A42, NewEmisData!$C:$C, $H42, NewEmisData!$D:$D, DR$2))</f>
        <v>8.9963646277585099E-3</v>
      </c>
      <c r="DS42" s="335">
        <f>$I42*IF($G42="Pickup", SUMIFS(NewEmisData!G:G, NewEmisData!$A:$A, "Pickup", NewEmisData!$B:$B, $A42, NewEmisData!$C:$C, $H42, NewEmisData!$D:$D, DS$2), SUMIFS(NewEmisData!G:G, NewEmisData!$A:$A, "LDV", NewEmisData!$B:$B, $A42, NewEmisData!$C:$C, $H42, NewEmisData!$D:$D, DS$2))</f>
        <v>5.6961522615022698E-3</v>
      </c>
      <c r="DT42" s="335">
        <f>$I42*IF($G42="Pickup", SUMIFS(NewEmisData!H:H, NewEmisData!$A:$A, "Pickup", NewEmisData!$B:$B, $A42, NewEmisData!$C:$C, $H42, NewEmisData!$D:$D, DT$2), SUMIFS(NewEmisData!H:H, NewEmisData!$A:$A, "LDV", NewEmisData!$B:$B, $A42, NewEmisData!$C:$C, $H42, NewEmisData!$D:$D, DT$2))</f>
        <v>4.3151143502781096E-3</v>
      </c>
      <c r="DU42" s="335">
        <f>$I42*IF($G42="Pickup", SUMIFS(NewEmisData!I:I, NewEmisData!$A:$A, "Pickup", NewEmisData!$B:$B, $A42, NewEmisData!$C:$C, $H42, NewEmisData!$D:$D, DU$2), SUMIFS(NewEmisData!I:I, NewEmisData!$A:$A, "LDV", NewEmisData!$B:$B, $A42, NewEmisData!$C:$C, $H42, NewEmisData!$D:$D, DU$2))</f>
        <v>3.35028978849721E-3</v>
      </c>
      <c r="DV42" s="335">
        <f>$I42*IF($G42="Pickup", SUMIFS(NewEmisData!J:J, NewEmisData!$A:$A, "Pickup", NewEmisData!$B:$B, $A42, NewEmisData!$C:$C, $H42, NewEmisData!$D:$D, DV$2), SUMIFS(NewEmisData!J:J, NewEmisData!$A:$A, "LDV", NewEmisData!$B:$B, $A42, NewEmisData!$C:$C, $H42, NewEmisData!$D:$D, DV$2))</f>
        <v>2.9288858721300301E-3</v>
      </c>
      <c r="DW42" s="335">
        <f>$I42*IF($G42="Pickup", SUMIFS(NewEmisData!K:K, NewEmisData!$A:$A, "Pickup", NewEmisData!$B:$B, $A42, NewEmisData!$C:$C, $H42, NewEmisData!$D:$D, DW$2), SUMIFS(NewEmisData!K:K, NewEmisData!$A:$A, "LDV", NewEmisData!$B:$B, $A42, NewEmisData!$C:$C, $H42, NewEmisData!$D:$D, DW$2))</f>
        <v>2.6889748661232601E-3</v>
      </c>
      <c r="DX42" s="335">
        <f>$I42*IF($G42="Pickup", SUMIFS(NewEmisData!L:L, NewEmisData!$A:$A, "Pickup", NewEmisData!$B:$B, $A42, NewEmisData!$C:$C, $H42, NewEmisData!$D:$D, DX$2), SUMIFS(NewEmisData!L:L, NewEmisData!$A:$A, "LDV", NewEmisData!$B:$B, $A42, NewEmisData!$C:$C, $H42, NewEmisData!$D:$D, DX$2))</f>
        <v>2.6131014849391301E-3</v>
      </c>
      <c r="DY42" s="335">
        <f>$I42*IF($G42="Pickup", SUMIFS(NewEmisData!M:M, NewEmisData!$A:$A, "Pickup", NewEmisData!$B:$B, $A42, NewEmisData!$C:$C, $H42, NewEmisData!$D:$D, DY$2), SUMIFS(NewEmisData!M:M, NewEmisData!$A:$A, "LDV", NewEmisData!$B:$B, $A42, NewEmisData!$C:$C, $H42, NewEmisData!$D:$D, DY$2))</f>
        <v>2.5757099053792102E-3</v>
      </c>
      <c r="DZ42" s="335">
        <v>4.3350573081854527E-3</v>
      </c>
      <c r="EA42" s="335">
        <f t="shared" si="2"/>
        <v>605.35194063093002</v>
      </c>
      <c r="EB42" s="335">
        <f t="shared" si="3"/>
        <v>575.43677827742204</v>
      </c>
      <c r="EC42" s="335">
        <f t="shared" si="4"/>
        <v>447.50306541281799</v>
      </c>
      <c r="ED42" s="335">
        <f t="shared" si="5"/>
        <v>380.32748601406797</v>
      </c>
      <c r="EE42" s="335">
        <f t="shared" si="6"/>
        <v>328.8508655947</v>
      </c>
      <c r="EF42" s="335">
        <f t="shared" si="7"/>
        <v>299.87343037562698</v>
      </c>
      <c r="EG42" s="335">
        <f t="shared" si="8"/>
        <v>286.96645721008798</v>
      </c>
      <c r="EH42" s="335">
        <f t="shared" si="9"/>
        <v>282.38592098475101</v>
      </c>
      <c r="EI42" s="335">
        <f t="shared" si="10"/>
        <v>280.69816184937503</v>
      </c>
      <c r="EJ42" s="335">
        <f t="shared" si="11"/>
        <v>0.20692409258864139</v>
      </c>
      <c r="EK42" s="335">
        <f t="shared" si="12"/>
        <v>0.73999493628111201</v>
      </c>
      <c r="EL42" s="335">
        <f t="shared" si="13"/>
        <v>0.35335240075773999</v>
      </c>
      <c r="EM42" s="335">
        <f t="shared" si="14"/>
        <v>0.18897755292818599</v>
      </c>
      <c r="EN42" s="335">
        <f t="shared" si="15"/>
        <v>0.12218817840455801</v>
      </c>
      <c r="EO42" s="335">
        <f t="shared" si="16"/>
        <v>7.3060825114572805E-2</v>
      </c>
      <c r="EP42" s="335">
        <f t="shared" si="17"/>
        <v>5.3764321341730301E-2</v>
      </c>
      <c r="EQ42" s="335">
        <f t="shared" si="18"/>
        <v>4.5765873698397498E-2</v>
      </c>
      <c r="ER42" s="335">
        <f t="shared" si="19"/>
        <v>4.3548109073897001E-2</v>
      </c>
      <c r="ES42" s="335">
        <f t="shared" si="20"/>
        <v>4.24609775043936E-2</v>
      </c>
      <c r="ET42" s="335">
        <f t="shared" si="21"/>
        <v>5.5587065527563068E-2</v>
      </c>
      <c r="EU42" s="335">
        <f t="shared" si="22"/>
        <v>1.04747160569124E-2</v>
      </c>
      <c r="EV42" s="335">
        <f t="shared" si="23"/>
        <v>9.9570764799691708E-3</v>
      </c>
      <c r="EW42" s="335">
        <f t="shared" si="24"/>
        <v>6.4196648888919499E-3</v>
      </c>
      <c r="EX42" s="335">
        <f t="shared" si="25"/>
        <v>5.45599526494426E-3</v>
      </c>
      <c r="EY42" s="335">
        <f t="shared" si="26"/>
        <v>4.7175365225731996E-3</v>
      </c>
      <c r="EZ42" s="335">
        <f t="shared" si="27"/>
        <v>4.3018391726363297E-3</v>
      </c>
      <c r="FA42" s="335">
        <f t="shared" si="28"/>
        <v>4.1166816404986702E-3</v>
      </c>
      <c r="FB42" s="335">
        <f t="shared" si="29"/>
        <v>4.0509726462172697E-3</v>
      </c>
      <c r="FC42" s="335">
        <f t="shared" si="30"/>
        <v>4.0267596573162799E-3</v>
      </c>
      <c r="FD42" s="335">
        <f t="shared" si="31"/>
        <v>1.3041984458904573E-3</v>
      </c>
      <c r="FE42" s="335">
        <f t="shared" si="32"/>
        <v>0.112529836649977</v>
      </c>
      <c r="FF42" s="335">
        <f t="shared" si="33"/>
        <v>0.103764807432247</v>
      </c>
      <c r="FG42" s="335">
        <f t="shared" si="34"/>
        <v>8.1904009889209095E-2</v>
      </c>
      <c r="FH42" s="335">
        <f t="shared" si="35"/>
        <v>8.0372811122020202E-2</v>
      </c>
      <c r="FI42" s="335">
        <f t="shared" si="36"/>
        <v>7.8826850839141593E-2</v>
      </c>
      <c r="FJ42" s="335">
        <f t="shared" si="37"/>
        <v>7.7629471627150906E-2</v>
      </c>
      <c r="FK42" s="335">
        <f t="shared" si="38"/>
        <v>7.6869255276324197E-2</v>
      </c>
      <c r="FL42" s="335">
        <f t="shared" si="39"/>
        <v>7.6489801218608905E-2</v>
      </c>
      <c r="FM42" s="335">
        <f t="shared" si="40"/>
        <v>7.6275890012832595E-2</v>
      </c>
      <c r="FN42" s="335">
        <f t="shared" si="41"/>
        <v>3.2948538923667892E-2</v>
      </c>
      <c r="FO42" s="335">
        <f t="shared" si="42"/>
        <v>2.93140110896879E-2</v>
      </c>
      <c r="FP42" s="335">
        <f t="shared" si="43"/>
        <v>2.15603319614842E-2</v>
      </c>
      <c r="FQ42" s="335">
        <f t="shared" si="44"/>
        <v>1.61359542510712E-2</v>
      </c>
      <c r="FR42" s="335">
        <f t="shared" si="45"/>
        <v>1.4781439172223E-2</v>
      </c>
      <c r="FS42" s="335">
        <f t="shared" si="46"/>
        <v>1.3413837806436801E-2</v>
      </c>
      <c r="FT42" s="335">
        <f t="shared" si="47"/>
        <v>1.2354573478352299E-2</v>
      </c>
      <c r="FU42" s="335">
        <f t="shared" si="48"/>
        <v>1.16820653404197E-2</v>
      </c>
      <c r="FV42" s="335">
        <f t="shared" si="49"/>
        <v>1.13463459698093E-2</v>
      </c>
      <c r="FW42" s="335">
        <f t="shared" si="50"/>
        <v>1.1157149268450401E-2</v>
      </c>
      <c r="FX42" s="335">
        <f t="shared" si="51"/>
        <v>6.6026126062260432E-3</v>
      </c>
    </row>
    <row r="43" spans="1:180" x14ac:dyDescent="0.2">
      <c r="A43" s="305" t="str">
        <f>_xlfn.CONCAT(IF(LEFT(TRIM(A42),1)="*", "*R", "R"), 1+RIGHT(TRIM(A42),1))</f>
        <v>R5</v>
      </c>
      <c r="B43" s="305" t="str">
        <f t="shared" si="83"/>
        <v>TLFGSLC11</v>
      </c>
      <c r="C43" s="305" t="str">
        <f t="shared" si="84"/>
        <v>TL.GSL.F.CONV.2011</v>
      </c>
      <c r="D43" s="301" t="str">
        <f t="shared" si="85"/>
        <v>bn-vmt, bn-vmt/a</v>
      </c>
      <c r="E43" s="301" t="str">
        <f t="shared" si="86"/>
        <v>TLGSL</v>
      </c>
      <c r="F43" s="301" t="str">
        <f t="shared" si="87"/>
        <v>TL</v>
      </c>
      <c r="G43" s="315" t="s">
        <v>818</v>
      </c>
      <c r="H43" s="315" t="s">
        <v>814</v>
      </c>
      <c r="I43" s="315">
        <v>1</v>
      </c>
      <c r="J43" s="315" t="str">
        <f t="shared" si="52"/>
        <v>Full size car-GSL</v>
      </c>
      <c r="K43" s="335">
        <f>$I43*IF($G43="Pickup", SUMIFS(NewEmisData!E:E, NewEmisData!$A:$A, "Pickup", NewEmisData!$B:$B, $A43, NewEmisData!$C:$C, $H43, NewEmisData!$D:$D, K$2), SUMIFS(NewEmisData!E:E, NewEmisData!$A:$A, "LDV", NewEmisData!$B:$B, $A43, NewEmisData!$C:$C, $H43, NewEmisData!$D:$D, K$2))</f>
        <v>474.817101058422</v>
      </c>
      <c r="L43" s="335">
        <f>$I43*IF($G43="Pickup", SUMIFS(NewEmisData!F:F, NewEmisData!$A:$A, "Pickup", NewEmisData!$B:$B, $A43, NewEmisData!$C:$C, $H43, NewEmisData!$D:$D, L$2), SUMIFS(NewEmisData!F:F, NewEmisData!$A:$A, "LDV", NewEmisData!$B:$B, $A43, NewEmisData!$C:$C, $H43, NewEmisData!$D:$D, L$2))</f>
        <v>451.24703471572099</v>
      </c>
      <c r="M43" s="335">
        <f>$I43*IF($G43="Pickup", SUMIFS(NewEmisData!G:G, NewEmisData!$A:$A, "Pickup", NewEmisData!$B:$B, $A43, NewEmisData!$C:$C, $H43, NewEmisData!$D:$D, M$2), SUMIFS(NewEmisData!G:G, NewEmisData!$A:$A, "LDV", NewEmisData!$B:$B, $A43, NewEmisData!$C:$C, $H43, NewEmisData!$D:$D, M$2))</f>
        <v>359.55406391675598</v>
      </c>
      <c r="N43" s="335">
        <f>$I43*IF($G43="Pickup", SUMIFS(NewEmisData!H:H, NewEmisData!$A:$A, "Pickup", NewEmisData!$B:$B, $A43, NewEmisData!$C:$C, $H43, NewEmisData!$D:$D, N$2), SUMIFS(NewEmisData!H:H, NewEmisData!$A:$A, "LDV", NewEmisData!$B:$B, $A43, NewEmisData!$C:$C, $H43, NewEmisData!$D:$D, N$2))</f>
        <v>306.68867751853497</v>
      </c>
      <c r="O43" s="335">
        <f>$I43*IF($G43="Pickup", SUMIFS(NewEmisData!I:I, NewEmisData!$A:$A, "Pickup", NewEmisData!$B:$B, $A43, NewEmisData!$C:$C, $H43, NewEmisData!$D:$D, O$2), SUMIFS(NewEmisData!I:I, NewEmisData!$A:$A, "LDV", NewEmisData!$B:$B, $A43, NewEmisData!$C:$C, $H43, NewEmisData!$D:$D, O$2))</f>
        <v>266.05693149041099</v>
      </c>
      <c r="P43" s="335">
        <f>$I43*IF($G43="Pickup", SUMIFS(NewEmisData!J:J, NewEmisData!$A:$A, "Pickup", NewEmisData!$B:$B, $A43, NewEmisData!$C:$C, $H43, NewEmisData!$D:$D, P$2), SUMIFS(NewEmisData!J:J, NewEmisData!$A:$A, "LDV", NewEmisData!$B:$B, $A43, NewEmisData!$C:$C, $H43, NewEmisData!$D:$D, P$2))</f>
        <v>243.087176828883</v>
      </c>
      <c r="Q43" s="335">
        <f>$I43*IF($G43="Pickup", SUMIFS(NewEmisData!K:K, NewEmisData!$A:$A, "Pickup", NewEmisData!$B:$B, $A43, NewEmisData!$C:$C, $H43, NewEmisData!$D:$D, Q$2), SUMIFS(NewEmisData!K:K, NewEmisData!$A:$A, "LDV", NewEmisData!$B:$B, $A43, NewEmisData!$C:$C, $H43, NewEmisData!$D:$D, Q$2))</f>
        <v>232.82718030870799</v>
      </c>
      <c r="R43" s="335">
        <f>$I43*IF($G43="Pickup", SUMIFS(NewEmisData!L:L, NewEmisData!$A:$A, "Pickup", NewEmisData!$B:$B, $A43, NewEmisData!$C:$C, $H43, NewEmisData!$D:$D, R$2), SUMIFS(NewEmisData!L:L, NewEmisData!$A:$A, "LDV", NewEmisData!$B:$B, $A43, NewEmisData!$C:$C, $H43, NewEmisData!$D:$D, R$2))</f>
        <v>229.167353178653</v>
      </c>
      <c r="S43" s="335">
        <f>$I43*IF($G43="Pickup", SUMIFS(NewEmisData!M:M, NewEmisData!$A:$A, "Pickup", NewEmisData!$B:$B, $A43, NewEmisData!$C:$C, $H43, NewEmisData!$D:$D, S$2), SUMIFS(NewEmisData!M:M, NewEmisData!$A:$A, "LDV", NewEmisData!$B:$B, $A43, NewEmisData!$C:$C, $H43, NewEmisData!$D:$D, S$2))</f>
        <v>227.80956840287899</v>
      </c>
      <c r="T43" s="335">
        <v>0.20692409258864139</v>
      </c>
      <c r="U43" s="335">
        <f>$I43*IF($G43="Pickup", SUMIFS(NewEmisData!E:E, NewEmisData!$A:$A, "Pickup", NewEmisData!$B:$B, $A43, NewEmisData!$C:$C, $H43, NewEmisData!$D:$D, U$2), SUMIFS(NewEmisData!E:E, NewEmisData!$A:$A, "LDV", NewEmisData!$B:$B, $A43, NewEmisData!$C:$C, $H43, NewEmisData!$D:$D, U$2))</f>
        <v>0.70973077210402302</v>
      </c>
      <c r="V43" s="335">
        <f>$I43*IF($G43="Pickup", SUMIFS(NewEmisData!F:F, NewEmisData!$A:$A, "Pickup", NewEmisData!$B:$B, $A43, NewEmisData!$C:$C, $H43, NewEmisData!$D:$D, V$2), SUMIFS(NewEmisData!F:F, NewEmisData!$A:$A, "LDV", NewEmisData!$B:$B, $A43, NewEmisData!$C:$C, $H43, NewEmisData!$D:$D, V$2))</f>
        <v>0.32036907792622199</v>
      </c>
      <c r="W43" s="335">
        <f>$I43*IF($G43="Pickup", SUMIFS(NewEmisData!G:G, NewEmisData!$A:$A, "Pickup", NewEmisData!$B:$B, $A43, NewEmisData!$C:$C, $H43, NewEmisData!$D:$D, W$2), SUMIFS(NewEmisData!G:G, NewEmisData!$A:$A, "LDV", NewEmisData!$B:$B, $A43, NewEmisData!$C:$C, $H43, NewEmisData!$D:$D, W$2))</f>
        <v>0.23974719966536701</v>
      </c>
      <c r="X43" s="335">
        <f>$I43*IF($G43="Pickup", SUMIFS(NewEmisData!H:H, NewEmisData!$A:$A, "Pickup", NewEmisData!$B:$B, $A43, NewEmisData!$C:$C, $H43, NewEmisData!$D:$D, X$2), SUMIFS(NewEmisData!H:H, NewEmisData!$A:$A, "LDV", NewEmisData!$B:$B, $A43, NewEmisData!$C:$C, $H43, NewEmisData!$D:$D, X$2))</f>
        <v>0.160612501035788</v>
      </c>
      <c r="Y43" s="335">
        <f>$I43*IF($G43="Pickup", SUMIFS(NewEmisData!I:I, NewEmisData!$A:$A, "Pickup", NewEmisData!$B:$B, $A43, NewEmisData!$C:$C, $H43, NewEmisData!$D:$D, Y$2), SUMIFS(NewEmisData!I:I, NewEmisData!$A:$A, "LDV", NewEmisData!$B:$B, $A43, NewEmisData!$C:$C, $H43, NewEmisData!$D:$D, Y$2))</f>
        <v>0.10365613117262901</v>
      </c>
      <c r="Z43" s="335">
        <f>$I43*IF($G43="Pickup", SUMIFS(NewEmisData!J:J, NewEmisData!$A:$A, "Pickup", NewEmisData!$B:$B, $A43, NewEmisData!$C:$C, $H43, NewEmisData!$D:$D, Z$2), SUMIFS(NewEmisData!J:J, NewEmisData!$A:$A, "LDV", NewEmisData!$B:$B, $A43, NewEmisData!$C:$C, $H43, NewEmisData!$D:$D, Z$2))</f>
        <v>7.8799994555065797E-2</v>
      </c>
      <c r="AA43" s="335">
        <f>$I43*IF($G43="Pickup", SUMIFS(NewEmisData!K:K, NewEmisData!$A:$A, "Pickup", NewEmisData!$B:$B, $A43, NewEmisData!$C:$C, $H43, NewEmisData!$D:$D, AA$2), SUMIFS(NewEmisData!K:K, NewEmisData!$A:$A, "LDV", NewEmisData!$B:$B, $A43, NewEmisData!$C:$C, $H43, NewEmisData!$D:$D, AA$2))</f>
        <v>6.8646939612850705E-2</v>
      </c>
      <c r="AB43" s="335">
        <f>$I43*IF($G43="Pickup", SUMIFS(NewEmisData!L:L, NewEmisData!$A:$A, "Pickup", NewEmisData!$B:$B, $A43, NewEmisData!$C:$C, $H43, NewEmisData!$D:$D, AB$2), SUMIFS(NewEmisData!L:L, NewEmisData!$A:$A, "LDV", NewEmisData!$B:$B, $A43, NewEmisData!$C:$C, $H43, NewEmisData!$D:$D, AB$2))</f>
        <v>6.5824398729591893E-2</v>
      </c>
      <c r="AC43" s="335">
        <f>$I43*IF($G43="Pickup", SUMIFS(NewEmisData!M:M, NewEmisData!$A:$A, "Pickup", NewEmisData!$B:$B, $A43, NewEmisData!$C:$C, $H43, NewEmisData!$D:$D, AC$2), SUMIFS(NewEmisData!M:M, NewEmisData!$A:$A, "LDV", NewEmisData!$B:$B, $A43, NewEmisData!$C:$C, $H43, NewEmisData!$D:$D, AC$2))</f>
        <v>6.4340803704991095E-2</v>
      </c>
      <c r="AD43" s="335">
        <v>5.5587065527563068E-2</v>
      </c>
      <c r="AE43" s="335">
        <f>$I43*IF($G43="Pickup", SUMIFS(NewEmisData!E:E, NewEmisData!$A:$A, "Pickup", NewEmisData!$B:$B, $A43, NewEmisData!$C:$C, $H43, NewEmisData!$D:$D, AE$2), SUMIFS(NewEmisData!E:E, NewEmisData!$A:$A, "LDV", NewEmisData!$B:$B, $A43, NewEmisData!$C:$C, $H43, NewEmisData!$D:$D, AE$2))</f>
        <v>8.2160020457903906E-3</v>
      </c>
      <c r="AF43" s="335">
        <f>$I43*IF($G43="Pickup", SUMIFS(NewEmisData!F:F, NewEmisData!$A:$A, "Pickup", NewEmisData!$B:$B, $A43, NewEmisData!$C:$C, $H43, NewEmisData!$D:$D, AF$2), SUMIFS(NewEmisData!F:F, NewEmisData!$A:$A, "LDV", NewEmisData!$B:$B, $A43, NewEmisData!$C:$C, $H43, NewEmisData!$D:$D, AF$2))</f>
        <v>7.80815598787189E-3</v>
      </c>
      <c r="AG43" s="335">
        <f>$I43*IF($G43="Pickup", SUMIFS(NewEmisData!G:G, NewEmisData!$A:$A, "Pickup", NewEmisData!$B:$B, $A43, NewEmisData!$C:$C, $H43, NewEmisData!$D:$D, AG$2), SUMIFS(NewEmisData!G:G, NewEmisData!$A:$A, "LDV", NewEmisData!$B:$B, $A43, NewEmisData!$C:$C, $H43, NewEmisData!$D:$D, AG$2))</f>
        <v>5.1579884513251097E-3</v>
      </c>
      <c r="AH43" s="335">
        <f>$I43*IF($G43="Pickup", SUMIFS(NewEmisData!H:H, NewEmisData!$A:$A, "Pickup", NewEmisData!$B:$B, $A43, NewEmisData!$C:$C, $H43, NewEmisData!$D:$D, AH$2), SUMIFS(NewEmisData!H:H, NewEmisData!$A:$A, "LDV", NewEmisData!$B:$B, $A43, NewEmisData!$C:$C, $H43, NewEmisData!$D:$D, AH$2))</f>
        <v>4.3996084263759998E-3</v>
      </c>
      <c r="AI43" s="335">
        <f>$I43*IF($G43="Pickup", SUMIFS(NewEmisData!I:I, NewEmisData!$A:$A, "Pickup", NewEmisData!$B:$B, $A43, NewEmisData!$C:$C, $H43, NewEmisData!$D:$D, AI$2), SUMIFS(NewEmisData!I:I, NewEmisData!$A:$A, "LDV", NewEmisData!$B:$B, $A43, NewEmisData!$C:$C, $H43, NewEmisData!$D:$D, AI$2))</f>
        <v>3.81672539575274E-3</v>
      </c>
      <c r="AJ43" s="335">
        <f>$I43*IF($G43="Pickup", SUMIFS(NewEmisData!J:J, NewEmisData!$A:$A, "Pickup", NewEmisData!$B:$B, $A43, NewEmisData!$C:$C, $H43, NewEmisData!$D:$D, AJ$2), SUMIFS(NewEmisData!J:J, NewEmisData!$A:$A, "LDV", NewEmisData!$B:$B, $A43, NewEmisData!$C:$C, $H43, NewEmisData!$D:$D, AJ$2))</f>
        <v>3.4872096414849999E-3</v>
      </c>
      <c r="AK43" s="335">
        <f>$I43*IF($G43="Pickup", SUMIFS(NewEmisData!K:K, NewEmisData!$A:$A, "Pickup", NewEmisData!$B:$B, $A43, NewEmisData!$C:$C, $H43, NewEmisData!$D:$D, AK$2), SUMIFS(NewEmisData!K:K, NewEmisData!$A:$A, "LDV", NewEmisData!$B:$B, $A43, NewEmisData!$C:$C, $H43, NewEmisData!$D:$D, AK$2))</f>
        <v>3.3400286224750798E-3</v>
      </c>
      <c r="AL43" s="335">
        <f>$I43*IF($G43="Pickup", SUMIFS(NewEmisData!L:L, NewEmisData!$A:$A, "Pickup", NewEmisData!$B:$B, $A43, NewEmisData!$C:$C, $H43, NewEmisData!$D:$D, AL$2), SUMIFS(NewEmisData!L:L, NewEmisData!$A:$A, "LDV", NewEmisData!$B:$B, $A43, NewEmisData!$C:$C, $H43, NewEmisData!$D:$D, AL$2))</f>
        <v>3.2875233288682799E-3</v>
      </c>
      <c r="AM43" s="335">
        <f>$I43*IF($G43="Pickup", SUMIFS(NewEmisData!M:M, NewEmisData!$A:$A, "Pickup", NewEmisData!$B:$B, $A43, NewEmisData!$C:$C, $H43, NewEmisData!$D:$D, AM$2), SUMIFS(NewEmisData!M:M, NewEmisData!$A:$A, "LDV", NewEmisData!$B:$B, $A43, NewEmisData!$C:$C, $H43, NewEmisData!$D:$D, AM$2))</f>
        <v>3.2680461258744399E-3</v>
      </c>
      <c r="AN43" s="335">
        <v>1.3041984458904573E-3</v>
      </c>
      <c r="AO43" s="335">
        <f>$I43*IF($G43="Pickup", SUMIFS(NewEmisData!E:E, NewEmisData!$A:$A, "Pickup", NewEmisData!$B:$B, $A43, NewEmisData!$C:$C, $H43, NewEmisData!$D:$D, AO$2), SUMIFS(NewEmisData!E:E, NewEmisData!$A:$A, "LDV", NewEmisData!$B:$B, $A43, NewEmisData!$C:$C, $H43, NewEmisData!$D:$D, AO$2))</f>
        <v>7.6637268565666605E-2</v>
      </c>
      <c r="AP43" s="335">
        <f>$I43*IF($G43="Pickup", SUMIFS(NewEmisData!F:F, NewEmisData!$A:$A, "Pickup", NewEmisData!$B:$B, $A43, NewEmisData!$C:$C, $H43, NewEmisData!$D:$D, AP$2), SUMIFS(NewEmisData!F:F, NewEmisData!$A:$A, "LDV", NewEmisData!$B:$B, $A43, NewEmisData!$C:$C, $H43, NewEmisData!$D:$D, AP$2))</f>
        <v>7.17220347655846E-2</v>
      </c>
      <c r="AQ43" s="335">
        <f>$I43*IF($G43="Pickup", SUMIFS(NewEmisData!G:G, NewEmisData!$A:$A, "Pickup", NewEmisData!$B:$B, $A43, NewEmisData!$C:$C, $H43, NewEmisData!$D:$D, AQ$2), SUMIFS(NewEmisData!G:G, NewEmisData!$A:$A, "LDV", NewEmisData!$B:$B, $A43, NewEmisData!$C:$C, $H43, NewEmisData!$D:$D, AQ$2))</f>
        <v>5.3063354209187903E-2</v>
      </c>
      <c r="AR43" s="335">
        <f>$I43*IF($G43="Pickup", SUMIFS(NewEmisData!H:H, NewEmisData!$A:$A, "Pickup", NewEmisData!$B:$B, $A43, NewEmisData!$C:$C, $H43, NewEmisData!$D:$D, AR$2), SUMIFS(NewEmisData!H:H, NewEmisData!$A:$A, "LDV", NewEmisData!$B:$B, $A43, NewEmisData!$C:$C, $H43, NewEmisData!$D:$D, AR$2))</f>
        <v>5.1413159178765599E-2</v>
      </c>
      <c r="AS43" s="335">
        <f>$I43*IF($G43="Pickup", SUMIFS(NewEmisData!I:I, NewEmisData!$A:$A, "Pickup", NewEmisData!$B:$B, $A43, NewEmisData!$C:$C, $H43, NewEmisData!$D:$D, AS$2), SUMIFS(NewEmisData!I:I, NewEmisData!$A:$A, "LDV", NewEmisData!$B:$B, $A43, NewEmisData!$C:$C, $H43, NewEmisData!$D:$D, AS$2))</f>
        <v>4.9937748877796798E-2</v>
      </c>
      <c r="AT43" s="335">
        <f>$I43*IF($G43="Pickup", SUMIFS(NewEmisData!J:J, NewEmisData!$A:$A, "Pickup", NewEmisData!$B:$B, $A43, NewEmisData!$C:$C, $H43, NewEmisData!$D:$D, AT$2), SUMIFS(NewEmisData!J:J, NewEmisData!$A:$A, "LDV", NewEmisData!$B:$B, $A43, NewEmisData!$C:$C, $H43, NewEmisData!$D:$D, AT$2))</f>
        <v>4.8737436898882699E-2</v>
      </c>
      <c r="AU43" s="335">
        <f>$I43*IF($G43="Pickup", SUMIFS(NewEmisData!K:K, NewEmisData!$A:$A, "Pickup", NewEmisData!$B:$B, $A43, NewEmisData!$C:$C, $H43, NewEmisData!$D:$D, AU$2), SUMIFS(NewEmisData!K:K, NewEmisData!$A:$A, "LDV", NewEmisData!$B:$B, $A43, NewEmisData!$C:$C, $H43, NewEmisData!$D:$D, AU$2))</f>
        <v>4.7984590527250397E-2</v>
      </c>
      <c r="AV43" s="335">
        <f>$I43*IF($G43="Pickup", SUMIFS(NewEmisData!L:L, NewEmisData!$A:$A, "Pickup", NewEmisData!$B:$B, $A43, NewEmisData!$C:$C, $H43, NewEmisData!$D:$D, AV$2), SUMIFS(NewEmisData!L:L, NewEmisData!$A:$A, "LDV", NewEmisData!$B:$B, $A43, NewEmisData!$C:$C, $H43, NewEmisData!$D:$D, AV$2))</f>
        <v>4.76005320802948E-2</v>
      </c>
      <c r="AW43" s="335">
        <f>$I43*IF($G43="Pickup", SUMIFS(NewEmisData!M:M, NewEmisData!$A:$A, "Pickup", NewEmisData!$B:$B, $A43, NewEmisData!$C:$C, $H43, NewEmisData!$D:$D, AW$2), SUMIFS(NewEmisData!M:M, NewEmisData!$A:$A, "LDV", NewEmisData!$B:$B, $A43, NewEmisData!$C:$C, $H43, NewEmisData!$D:$D, AW$2))</f>
        <v>4.7377866603412998E-2</v>
      </c>
      <c r="AX43" s="335">
        <v>3.2948538923667892E-2</v>
      </c>
      <c r="AY43" s="335">
        <f>$I43*IF($G43="Pickup", SUMIFS(NewEmisData!E:E, NewEmisData!$A:$A, "Pickup", NewEmisData!$B:$B, $A43, NewEmisData!$C:$C, $H43, NewEmisData!$D:$D, AY$2), SUMIFS(NewEmisData!E:E, NewEmisData!$A:$A, "LDV", NewEmisData!$B:$B, $A43, NewEmisData!$C:$C, $H43, NewEmisData!$D:$D, AY$2))</f>
        <v>1.9839679684136899E-2</v>
      </c>
      <c r="AZ43" s="335">
        <f>$I43*IF($G43="Pickup", SUMIFS(NewEmisData!F:F, NewEmisData!$A:$A, "Pickup", NewEmisData!$B:$B, $A43, NewEmisData!$C:$C, $H43, NewEmisData!$D:$D, AZ$2), SUMIFS(NewEmisData!F:F, NewEmisData!$A:$A, "LDV", NewEmisData!$B:$B, $A43, NewEmisData!$C:$C, $H43, NewEmisData!$D:$D, AZ$2))</f>
        <v>1.54915322396613E-2</v>
      </c>
      <c r="BA43" s="335">
        <f>$I43*IF($G43="Pickup", SUMIFS(NewEmisData!G:G, NewEmisData!$A:$A, "Pickup", NewEmisData!$B:$B, $A43, NewEmisData!$C:$C, $H43, NewEmisData!$D:$D, BA$2), SUMIFS(NewEmisData!G:G, NewEmisData!$A:$A, "LDV", NewEmisData!$B:$B, $A43, NewEmisData!$C:$C, $H43, NewEmisData!$D:$D, BA$2))</f>
        <v>1.24856485125612E-2</v>
      </c>
      <c r="BB43" s="335">
        <f>$I43*IF($G43="Pickup", SUMIFS(NewEmisData!H:H, NewEmisData!$A:$A, "Pickup", NewEmisData!$B:$B, $A43, NewEmisData!$C:$C, $H43, NewEmisData!$D:$D, BB$2), SUMIFS(NewEmisData!H:H, NewEmisData!$A:$A, "LDV", NewEmisData!$B:$B, $A43, NewEmisData!$C:$C, $H43, NewEmisData!$D:$D, BB$2))</f>
        <v>1.10258430769824E-2</v>
      </c>
      <c r="BC43" s="335">
        <f>$I43*IF($G43="Pickup", SUMIFS(NewEmisData!I:I, NewEmisData!$A:$A, "Pickup", NewEmisData!$B:$B, $A43, NewEmisData!$C:$C, $H43, NewEmisData!$D:$D, BC$2), SUMIFS(NewEmisData!I:I, NewEmisData!$A:$A, "LDV", NewEmisData!$B:$B, $A43, NewEmisData!$C:$C, $H43, NewEmisData!$D:$D, BC$2))</f>
        <v>9.7206839249302599E-3</v>
      </c>
      <c r="BD43" s="335">
        <f>$I43*IF($G43="Pickup", SUMIFS(NewEmisData!J:J, NewEmisData!$A:$A, "Pickup", NewEmisData!$B:$B, $A43, NewEmisData!$C:$C, $H43, NewEmisData!$D:$D, BD$2), SUMIFS(NewEmisData!J:J, NewEmisData!$A:$A, "LDV", NewEmisData!$B:$B, $A43, NewEmisData!$C:$C, $H43, NewEmisData!$D:$D, BD$2))</f>
        <v>8.6588886279032502E-3</v>
      </c>
      <c r="BE43" s="335">
        <f>$I43*IF($G43="Pickup", SUMIFS(NewEmisData!K:K, NewEmisData!$A:$A, "Pickup", NewEmisData!$B:$B, $A43, NewEmisData!$C:$C, $H43, NewEmisData!$D:$D, BE$2), SUMIFS(NewEmisData!K:K, NewEmisData!$A:$A, "LDV", NewEmisData!$B:$B, $A43, NewEmisData!$C:$C, $H43, NewEmisData!$D:$D, BE$2))</f>
        <v>7.9928948991222996E-3</v>
      </c>
      <c r="BF43" s="335">
        <f>$I43*IF($G43="Pickup", SUMIFS(NewEmisData!L:L, NewEmisData!$A:$A, "Pickup", NewEmisData!$B:$B, $A43, NewEmisData!$C:$C, $H43, NewEmisData!$D:$D, BF$2), SUMIFS(NewEmisData!L:L, NewEmisData!$A:$A, "LDV", NewEmisData!$B:$B, $A43, NewEmisData!$C:$C, $H43, NewEmisData!$D:$D, BF$2))</f>
        <v>7.65317007618625E-3</v>
      </c>
      <c r="BG43" s="335">
        <f>$I43*IF($G43="Pickup", SUMIFS(NewEmisData!M:M, NewEmisData!$A:$A, "Pickup", NewEmisData!$B:$B, $A43, NewEmisData!$C:$C, $H43, NewEmisData!$D:$D, BG$2), SUMIFS(NewEmisData!M:M, NewEmisData!$A:$A, "LDV", NewEmisData!$B:$B, $A43, NewEmisData!$C:$C, $H43, NewEmisData!$D:$D, BG$2))</f>
        <v>7.4561632981935697E-3</v>
      </c>
      <c r="BH43" s="335">
        <v>6.6026126062260432E-3</v>
      </c>
      <c r="BI43" s="335">
        <f>$I43*IF($G43="Pickup", SUMIFS(NewEmisData!E:E, NewEmisData!$A:$A, "Pickup", NewEmisData!$B:$B, $A43, NewEmisData!$C:$C, $H43, NewEmisData!$D:$D, BI$2), SUMIFS(NewEmisData!E:E, NewEmisData!$A:$A, "LDV", NewEmisData!$B:$B, $A43, NewEmisData!$C:$C, $H43, NewEmisData!$D:$D, BI$2))</f>
        <v>6.4220034872518204</v>
      </c>
      <c r="BJ43" s="335">
        <f>$I43*IF($G43="Pickup", SUMIFS(NewEmisData!F:F, NewEmisData!$A:$A, "Pickup", NewEmisData!$B:$B, $A43, NewEmisData!$C:$C, $H43, NewEmisData!$D:$D, BJ$2), SUMIFS(NewEmisData!F:F, NewEmisData!$A:$A, "LDV", NewEmisData!$B:$B, $A43, NewEmisData!$C:$C, $H43, NewEmisData!$D:$D, BJ$2))</f>
        <v>3.8479800836345999</v>
      </c>
      <c r="BK43" s="335">
        <f>$I43*IF($G43="Pickup", SUMIFS(NewEmisData!G:G, NewEmisData!$A:$A, "Pickup", NewEmisData!$B:$B, $A43, NewEmisData!$C:$C, $H43, NewEmisData!$D:$D, BK$2), SUMIFS(NewEmisData!G:G, NewEmisData!$A:$A, "LDV", NewEmisData!$B:$B, $A43, NewEmisData!$C:$C, $H43, NewEmisData!$D:$D, BK$2))</f>
        <v>2.9970734916117499</v>
      </c>
      <c r="BL43" s="335">
        <f>$I43*IF($G43="Pickup", SUMIFS(NewEmisData!H:H, NewEmisData!$A:$A, "Pickup", NewEmisData!$B:$B, $A43, NewEmisData!$C:$C, $H43, NewEmisData!$D:$D, BL$2), SUMIFS(NewEmisData!H:H, NewEmisData!$A:$A, "LDV", NewEmisData!$B:$B, $A43, NewEmisData!$C:$C, $H43, NewEmisData!$D:$D, BL$2))</f>
        <v>2.36472323758924</v>
      </c>
      <c r="BM43" s="335">
        <f>$I43*IF($G43="Pickup", SUMIFS(NewEmisData!I:I, NewEmisData!$A:$A, "Pickup", NewEmisData!$B:$B, $A43, NewEmisData!$C:$C, $H43, NewEmisData!$D:$D, BM$2), SUMIFS(NewEmisData!I:I, NewEmisData!$A:$A, "LDV", NewEmisData!$B:$B, $A43, NewEmisData!$C:$C, $H43, NewEmisData!$D:$D, BM$2))</f>
        <v>1.7421472431707099</v>
      </c>
      <c r="BN43" s="335">
        <f>$I43*IF($G43="Pickup", SUMIFS(NewEmisData!J:J, NewEmisData!$A:$A, "Pickup", NewEmisData!$B:$B, $A43, NewEmisData!$C:$C, $H43, NewEmisData!$D:$D, BN$2), SUMIFS(NewEmisData!J:J, NewEmisData!$A:$A, "LDV", NewEmisData!$B:$B, $A43, NewEmisData!$C:$C, $H43, NewEmisData!$D:$D, BN$2))</f>
        <v>1.3931539503279999</v>
      </c>
      <c r="BO43" s="335">
        <f>$I43*IF($G43="Pickup", SUMIFS(NewEmisData!K:K, NewEmisData!$A:$A, "Pickup", NewEmisData!$B:$B, $A43, NewEmisData!$C:$C, $H43, NewEmisData!$D:$D, BO$2), SUMIFS(NewEmisData!K:K, NewEmisData!$A:$A, "LDV", NewEmisData!$B:$B, $A43, NewEmisData!$C:$C, $H43, NewEmisData!$D:$D, BO$2))</f>
        <v>1.2342051269933401</v>
      </c>
      <c r="BP43" s="335">
        <f>$I43*IF($G43="Pickup", SUMIFS(NewEmisData!L:L, NewEmisData!$A:$A, "Pickup", NewEmisData!$B:$B, $A43, NewEmisData!$C:$C, $H43, NewEmisData!$D:$D, BP$2), SUMIFS(NewEmisData!L:L, NewEmisData!$A:$A, "LDV", NewEmisData!$B:$B, $A43, NewEmisData!$C:$C, $H43, NewEmisData!$D:$D, BP$2))</f>
        <v>1.18127069132138</v>
      </c>
      <c r="BQ43" s="335">
        <f>$I43*IF($G43="Pickup", SUMIFS(NewEmisData!M:M, NewEmisData!$A:$A, "Pickup", NewEmisData!$B:$B, $A43, NewEmisData!$C:$C, $H43, NewEmisData!$D:$D, BQ$2), SUMIFS(NewEmisData!M:M, NewEmisData!$A:$A, "LDV", NewEmisData!$B:$B, $A43, NewEmisData!$C:$C, $H43, NewEmisData!$D:$D, BQ$2))</f>
        <v>1.1484293714755001</v>
      </c>
      <c r="BR43" s="335">
        <v>1.5622001678221484</v>
      </c>
      <c r="BS43" s="335">
        <f>$I43*IF($G43="Pickup", SUMIFS(NewEmisData!E:E, NewEmisData!$A:$A, "Pickup", NewEmisData!$B:$B, $A43, NewEmisData!$C:$C, $H43, NewEmisData!$D:$D, BS$2), SUMIFS(NewEmisData!E:E, NewEmisData!$A:$A, "LDV", NewEmisData!$B:$B, $A43, NewEmisData!$C:$C, $H43, NewEmisData!$D:$D, BS$2))</f>
        <v>0.76625314114096599</v>
      </c>
      <c r="BT43" s="335">
        <f>$I43*IF($G43="Pickup", SUMIFS(NewEmisData!F:F, NewEmisData!$A:$A, "Pickup", NewEmisData!$B:$B, $A43, NewEmisData!$C:$C, $H43, NewEmisData!$D:$D, BT$2), SUMIFS(NewEmisData!F:F, NewEmisData!$A:$A, "LDV", NewEmisData!$B:$B, $A43, NewEmisData!$C:$C, $H43, NewEmisData!$D:$D, BT$2))</f>
        <v>0.42849019580384201</v>
      </c>
      <c r="BU43" s="335">
        <f>$I43*IF($G43="Pickup", SUMIFS(NewEmisData!G:G, NewEmisData!$A:$A, "Pickup", NewEmisData!$B:$B, $A43, NewEmisData!$C:$C, $H43, NewEmisData!$D:$D, BU$2), SUMIFS(NewEmisData!G:G, NewEmisData!$A:$A, "LDV", NewEmisData!$B:$B, $A43, NewEmisData!$C:$C, $H43, NewEmisData!$D:$D, BU$2))</f>
        <v>0.33923869580754101</v>
      </c>
      <c r="BV43" s="335">
        <f>$I43*IF($G43="Pickup", SUMIFS(NewEmisData!H:H, NewEmisData!$A:$A, "Pickup", NewEmisData!$B:$B, $A43, NewEmisData!$C:$C, $H43, NewEmisData!$D:$D, BV$2), SUMIFS(NewEmisData!H:H, NewEmisData!$A:$A, "LDV", NewEmisData!$B:$B, $A43, NewEmisData!$C:$C, $H43, NewEmisData!$D:$D, BV$2))</f>
        <v>0.274572609184357</v>
      </c>
      <c r="BW43" s="335">
        <f>$I43*IF($G43="Pickup", SUMIFS(NewEmisData!I:I, NewEmisData!$A:$A, "Pickup", NewEmisData!$B:$B, $A43, NewEmisData!$C:$C, $H43, NewEmisData!$D:$D, BW$2), SUMIFS(NewEmisData!I:I, NewEmisData!$A:$A, "LDV", NewEmisData!$B:$B, $A43, NewEmisData!$C:$C, $H43, NewEmisData!$D:$D, BW$2))</f>
        <v>0.20444446873760599</v>
      </c>
      <c r="BX43" s="335">
        <f>$I43*IF($G43="Pickup", SUMIFS(NewEmisData!J:J, NewEmisData!$A:$A, "Pickup", NewEmisData!$B:$B, $A43, NewEmisData!$C:$C, $H43, NewEmisData!$D:$D, BX$2), SUMIFS(NewEmisData!J:J, NewEmisData!$A:$A, "LDV", NewEmisData!$B:$B, $A43, NewEmisData!$C:$C, $H43, NewEmisData!$D:$D, BX$2))</f>
        <v>0.170176908378738</v>
      </c>
      <c r="BY43" s="335">
        <f>$I43*IF($G43="Pickup", SUMIFS(NewEmisData!K:K, NewEmisData!$A:$A, "Pickup", NewEmisData!$B:$B, $A43, NewEmisData!$C:$C, $H43, NewEmisData!$D:$D, BY$2), SUMIFS(NewEmisData!K:K, NewEmisData!$A:$A, "LDV", NewEmisData!$B:$B, $A43, NewEmisData!$C:$C, $H43, NewEmisData!$D:$D, BY$2))</f>
        <v>0.152045525981331</v>
      </c>
      <c r="BZ43" s="335">
        <f>$I43*IF($G43="Pickup", SUMIFS(NewEmisData!L:L, NewEmisData!$A:$A, "Pickup", NewEmisData!$B:$B, $A43, NewEmisData!$C:$C, $H43, NewEmisData!$D:$D, BZ$2), SUMIFS(NewEmisData!L:L, NewEmisData!$A:$A, "LDV", NewEmisData!$B:$B, $A43, NewEmisData!$C:$C, $H43, NewEmisData!$D:$D, BZ$2))</f>
        <v>0.14503696159912</v>
      </c>
      <c r="CA43" s="335">
        <f>$I43*IF($G43="Pickup", SUMIFS(NewEmisData!M:M, NewEmisData!$A:$A, "Pickup", NewEmisData!$B:$B, $A43, NewEmisData!$C:$C, $H43, NewEmisData!$D:$D, CA$2), SUMIFS(NewEmisData!M:M, NewEmisData!$A:$A, "LDV", NewEmisData!$B:$B, $A43, NewEmisData!$C:$C, $H43, NewEmisData!$D:$D, CA$2))</f>
        <v>0.139402683427791</v>
      </c>
      <c r="CB43" s="335">
        <v>0.11295846897695311</v>
      </c>
      <c r="CC43" s="335">
        <f>$I43*IF($G43="Pickup", SUMIFS(NewEmisData!E:E, NewEmisData!$A:$A, "Pickup", NewEmisData!$B:$B, $A43, NewEmisData!$C:$C, $H43, NewEmisData!$D:$D, CC$2), SUMIFS(NewEmisData!E:E, NewEmisData!$A:$A, "LDV", NewEmisData!$B:$B, $A43, NewEmisData!$C:$C, $H43, NewEmisData!$D:$D, CC$2))</f>
        <v>3.9065075142891502E-2</v>
      </c>
      <c r="CD43" s="335">
        <f>$I43*IF($G43="Pickup", SUMIFS(NewEmisData!F:F, NewEmisData!$A:$A, "Pickup", NewEmisData!$B:$B, $A43, NewEmisData!$C:$C, $H43, NewEmisData!$D:$D, CD$2), SUMIFS(NewEmisData!F:F, NewEmisData!$A:$A, "LDV", NewEmisData!$B:$B, $A43, NewEmisData!$C:$C, $H43, NewEmisData!$D:$D, CD$2))</f>
        <v>2.71884075109541E-2</v>
      </c>
      <c r="CE43" s="335">
        <f>$I43*IF($G43="Pickup", SUMIFS(NewEmisData!G:G, NewEmisData!$A:$A, "Pickup", NewEmisData!$B:$B, $A43, NewEmisData!$C:$C, $H43, NewEmisData!$D:$D, CE$2), SUMIFS(NewEmisData!G:G, NewEmisData!$A:$A, "LDV", NewEmisData!$B:$B, $A43, NewEmisData!$C:$C, $H43, NewEmisData!$D:$D, CE$2))</f>
        <v>2.35915905182916E-2</v>
      </c>
      <c r="CF43" s="335">
        <f>$I43*IF($G43="Pickup", SUMIFS(NewEmisData!H:H, NewEmisData!$A:$A, "Pickup", NewEmisData!$B:$B, $A43, NewEmisData!$C:$C, $H43, NewEmisData!$D:$D, CF$2), SUMIFS(NewEmisData!H:H, NewEmisData!$A:$A, "LDV", NewEmisData!$B:$B, $A43, NewEmisData!$C:$C, $H43, NewEmisData!$D:$D, CF$2))</f>
        <v>2.2519914122574401E-2</v>
      </c>
      <c r="CG43" s="335">
        <f>$I43*IF($G43="Pickup", SUMIFS(NewEmisData!I:I, NewEmisData!$A:$A, "Pickup", NewEmisData!$B:$B, $A43, NewEmisData!$C:$C, $H43, NewEmisData!$D:$D, CG$2), SUMIFS(NewEmisData!I:I, NewEmisData!$A:$A, "LDV", NewEmisData!$B:$B, $A43, NewEmisData!$C:$C, $H43, NewEmisData!$D:$D, CG$2))</f>
        <v>2.1807779866682201E-2</v>
      </c>
      <c r="CH43" s="335">
        <f>$I43*IF($G43="Pickup", SUMIFS(NewEmisData!J:J, NewEmisData!$A:$A, "Pickup", NewEmisData!$B:$B, $A43, NewEmisData!$C:$C, $H43, NewEmisData!$D:$D, CH$2), SUMIFS(NewEmisData!J:J, NewEmisData!$A:$A, "LDV", NewEmisData!$B:$B, $A43, NewEmisData!$C:$C, $H43, NewEmisData!$D:$D, CH$2))</f>
        <v>2.1246517083751901E-2</v>
      </c>
      <c r="CI43" s="335">
        <f>$I43*IF($G43="Pickup", SUMIFS(NewEmisData!K:K, NewEmisData!$A:$A, "Pickup", NewEmisData!$B:$B, $A43, NewEmisData!$C:$C, $H43, NewEmisData!$D:$D, CI$2), SUMIFS(NewEmisData!K:K, NewEmisData!$A:$A, "LDV", NewEmisData!$B:$B, $A43, NewEmisData!$C:$C, $H43, NewEmisData!$D:$D, CI$2))</f>
        <v>2.1244746441372499E-2</v>
      </c>
      <c r="CJ43" s="335">
        <f>$I43*IF($G43="Pickup", SUMIFS(NewEmisData!L:L, NewEmisData!$A:$A, "Pickup", NewEmisData!$B:$B, $A43, NewEmisData!$C:$C, $H43, NewEmisData!$D:$D, CJ$2), SUMIFS(NewEmisData!L:L, NewEmisData!$A:$A, "LDV", NewEmisData!$B:$B, $A43, NewEmisData!$C:$C, $H43, NewEmisData!$D:$D, CJ$2))</f>
        <v>2.1244238664552498E-2</v>
      </c>
      <c r="CK43" s="335">
        <f>$I43*IF($G43="Pickup", SUMIFS(NewEmisData!M:M, NewEmisData!$A:$A, "Pickup", NewEmisData!$B:$B, $A43, NewEmisData!$C:$C, $H43, NewEmisData!$D:$D, CK$2), SUMIFS(NewEmisData!M:M, NewEmisData!$A:$A, "LDV", NewEmisData!$B:$B, $A43, NewEmisData!$C:$C, $H43, NewEmisData!$D:$D, CK$2))</f>
        <v>2.1243800212783201E-2</v>
      </c>
      <c r="CL43" s="335">
        <v>2.0846549246249676E-2</v>
      </c>
      <c r="CM43" s="335">
        <f>$I43*IF($G43="Pickup", SUMIFS(NewEmisData!E:E, NewEmisData!$A:$A, "Pickup", NewEmisData!$B:$B, $A43, NewEmisData!$C:$C, $H43, NewEmisData!$D:$D, CM$2), SUMIFS(NewEmisData!E:E, NewEmisData!$A:$A, "LDV", NewEmisData!$B:$B, $A43, NewEmisData!$C:$C, $H43, NewEmisData!$D:$D, CM$2))</f>
        <v>2.3400482606005499E-2</v>
      </c>
      <c r="CN43" s="335">
        <f>$I43*IF($G43="Pickup", SUMIFS(NewEmisData!F:F, NewEmisData!$A:$A, "Pickup", NewEmisData!$B:$B, $A43, NewEmisData!$C:$C, $H43, NewEmisData!$D:$D, CN$2), SUMIFS(NewEmisData!F:F, NewEmisData!$A:$A, "LDV", NewEmisData!$B:$B, $A43, NewEmisData!$C:$C, $H43, NewEmisData!$D:$D, CN$2))</f>
        <v>1.46264020139097E-2</v>
      </c>
      <c r="CO43" s="335">
        <f>$I43*IF($G43="Pickup", SUMIFS(NewEmisData!G:G, NewEmisData!$A:$A, "Pickup", NewEmisData!$B:$B, $A43, NewEmisData!$C:$C, $H43, NewEmisData!$D:$D, CO$2), SUMIFS(NewEmisData!G:G, NewEmisData!$A:$A, "LDV", NewEmisData!$B:$B, $A43, NewEmisData!$C:$C, $H43, NewEmisData!$D:$D, CO$2))</f>
        <v>1.17594755724597E-2</v>
      </c>
      <c r="CP43" s="335">
        <f>$I43*IF($G43="Pickup", SUMIFS(NewEmisData!H:H, NewEmisData!$A:$A, "Pickup", NewEmisData!$B:$B, $A43, NewEmisData!$C:$C, $H43, NewEmisData!$D:$D, CP$2), SUMIFS(NewEmisData!H:H, NewEmisData!$A:$A, "LDV", NewEmisData!$B:$B, $A43, NewEmisData!$C:$C, $H43, NewEmisData!$D:$D, CP$2))</f>
        <v>9.5913131178771704E-3</v>
      </c>
      <c r="CQ43" s="335">
        <f>$I43*IF($G43="Pickup", SUMIFS(NewEmisData!I:I, NewEmisData!$A:$A, "Pickup", NewEmisData!$B:$B, $A43, NewEmisData!$C:$C, $H43, NewEmisData!$D:$D, CQ$2), SUMIFS(NewEmisData!I:I, NewEmisData!$A:$A, "LDV", NewEmisData!$B:$B, $A43, NewEmisData!$C:$C, $H43, NewEmisData!$D:$D, CQ$2))</f>
        <v>8.49787062067325E-3</v>
      </c>
      <c r="CR43" s="335">
        <f>$I43*IF($G43="Pickup", SUMIFS(NewEmisData!J:J, NewEmisData!$A:$A, "Pickup", NewEmisData!$B:$B, $A43, NewEmisData!$C:$C, $H43, NewEmisData!$D:$D, CR$2), SUMIFS(NewEmisData!J:J, NewEmisData!$A:$A, "LDV", NewEmisData!$B:$B, $A43, NewEmisData!$C:$C, $H43, NewEmisData!$D:$D, CR$2))</f>
        <v>8.0109865110152001E-3</v>
      </c>
      <c r="CS43" s="335">
        <f>$I43*IF($G43="Pickup", SUMIFS(NewEmisData!K:K, NewEmisData!$A:$A, "Pickup", NewEmisData!$B:$B, $A43, NewEmisData!$C:$C, $H43, NewEmisData!$D:$D, CS$2), SUMIFS(NewEmisData!K:K, NewEmisData!$A:$A, "LDV", NewEmisData!$B:$B, $A43, NewEmisData!$C:$C, $H43, NewEmisData!$D:$D, CS$2))</f>
        <v>7.9536784391849198E-3</v>
      </c>
      <c r="CT43" s="335">
        <f>$I43*IF($G43="Pickup", SUMIFS(NewEmisData!L:L, NewEmisData!$A:$A, "Pickup", NewEmisData!$B:$B, $A43, NewEmisData!$C:$C, $H43, NewEmisData!$D:$D, CT$2), SUMIFS(NewEmisData!L:L, NewEmisData!$A:$A, "LDV", NewEmisData!$B:$B, $A43, NewEmisData!$C:$C, $H43, NewEmisData!$D:$D, CT$2))</f>
        <v>7.8603296078806496E-3</v>
      </c>
      <c r="CU43" s="335">
        <f>$I43*IF($G43="Pickup", SUMIFS(NewEmisData!M:M, NewEmisData!$A:$A, "Pickup", NewEmisData!$B:$B, $A43, NewEmisData!$C:$C, $H43, NewEmisData!$D:$D, CU$2), SUMIFS(NewEmisData!M:M, NewEmisData!$A:$A, "LDV", NewEmisData!$B:$B, $A43, NewEmisData!$C:$C, $H43, NewEmisData!$D:$D, CU$2))</f>
        <v>7.8597717488691193E-3</v>
      </c>
      <c r="CV43" s="335">
        <v>5.2030687941242611E-3</v>
      </c>
      <c r="CW43" s="335">
        <v>3.0448046675121709E-3</v>
      </c>
      <c r="CX43" s="335">
        <v>1.8865908720768221E-3</v>
      </c>
      <c r="CY43" s="335">
        <v>1.5570268485524494E-3</v>
      </c>
      <c r="CZ43" s="335">
        <v>1.2432183416122382E-3</v>
      </c>
      <c r="DA43" s="335">
        <v>9.252251866281976E-4</v>
      </c>
      <c r="DB43" s="335">
        <v>7.2309456596024934E-4</v>
      </c>
      <c r="DC43" s="335">
        <v>6.8940706870607876E-4</v>
      </c>
      <c r="DD43" s="335">
        <v>6.844148428615973E-4</v>
      </c>
      <c r="DE43" s="335">
        <v>6.8634617396886091E-4</v>
      </c>
      <c r="DF43" s="335">
        <v>6.8634617396886091E-4</v>
      </c>
      <c r="DG43" s="335">
        <f>$I43*IF($G43="Pickup", SUMIFS(NewEmisData!E:E, NewEmisData!$A:$A, "Pickup", NewEmisData!$B:$B, $A43, NewEmisData!$C:$C, $H43, NewEmisData!$D:$D, DG$2), SUMIFS(NewEmisData!E:E, NewEmisData!$A:$A, "LDV", NewEmisData!$B:$B, $A43, NewEmisData!$C:$C, $H43, NewEmisData!$D:$D, DG$2))</f>
        <v>0</v>
      </c>
      <c r="DH43" s="335">
        <f>$I43*IF($G43="Pickup", SUMIFS(NewEmisData!F:F, NewEmisData!$A:$A, "Pickup", NewEmisData!$B:$B, $A43, NewEmisData!$C:$C, $H43, NewEmisData!$D:$D, DH$2), SUMIFS(NewEmisData!F:F, NewEmisData!$A:$A, "LDV", NewEmisData!$B:$B, $A43, NewEmisData!$C:$C, $H43, NewEmisData!$D:$D, DH$2))</f>
        <v>0</v>
      </c>
      <c r="DI43" s="335">
        <f>$I43*IF($G43="Pickup", SUMIFS(NewEmisData!G:G, NewEmisData!$A:$A, "Pickup", NewEmisData!$B:$B, $A43, NewEmisData!$C:$C, $H43, NewEmisData!$D:$D, DI$2), SUMIFS(NewEmisData!G:G, NewEmisData!$A:$A, "LDV", NewEmisData!$B:$B, $A43, NewEmisData!$C:$C, $H43, NewEmisData!$D:$D, DI$2))</f>
        <v>0</v>
      </c>
      <c r="DJ43" s="335">
        <f>$I43*IF($G43="Pickup", SUMIFS(NewEmisData!H:H, NewEmisData!$A:$A, "Pickup", NewEmisData!$B:$B, $A43, NewEmisData!$C:$C, $H43, NewEmisData!$D:$D, DJ$2), SUMIFS(NewEmisData!H:H, NewEmisData!$A:$A, "LDV", NewEmisData!$B:$B, $A43, NewEmisData!$C:$C, $H43, NewEmisData!$D:$D, DJ$2))</f>
        <v>0</v>
      </c>
      <c r="DK43" s="335">
        <f>$I43*IF($G43="Pickup", SUMIFS(NewEmisData!I:I, NewEmisData!$A:$A, "Pickup", NewEmisData!$B:$B, $A43, NewEmisData!$C:$C, $H43, NewEmisData!$D:$D, DK$2), SUMIFS(NewEmisData!I:I, NewEmisData!$A:$A, "LDV", NewEmisData!$B:$B, $A43, NewEmisData!$C:$C, $H43, NewEmisData!$D:$D, DK$2))</f>
        <v>0</v>
      </c>
      <c r="DL43" s="335">
        <f>$I43*IF($G43="Pickup", SUMIFS(NewEmisData!J:J, NewEmisData!$A:$A, "Pickup", NewEmisData!$B:$B, $A43, NewEmisData!$C:$C, $H43, NewEmisData!$D:$D, DL$2), SUMIFS(NewEmisData!J:J, NewEmisData!$A:$A, "LDV", NewEmisData!$B:$B, $A43, NewEmisData!$C:$C, $H43, NewEmisData!$D:$D, DL$2))</f>
        <v>0</v>
      </c>
      <c r="DM43" s="335">
        <f>$I43*IF($G43="Pickup", SUMIFS(NewEmisData!K:K, NewEmisData!$A:$A, "Pickup", NewEmisData!$B:$B, $A43, NewEmisData!$C:$C, $H43, NewEmisData!$D:$D, DM$2), SUMIFS(NewEmisData!K:K, NewEmisData!$A:$A, "LDV", NewEmisData!$B:$B, $A43, NewEmisData!$C:$C, $H43, NewEmisData!$D:$D, DM$2))</f>
        <v>0</v>
      </c>
      <c r="DN43" s="335">
        <f>$I43*IF($G43="Pickup", SUMIFS(NewEmisData!L:L, NewEmisData!$A:$A, "Pickup", NewEmisData!$B:$B, $A43, NewEmisData!$C:$C, $H43, NewEmisData!$D:$D, DN$2), SUMIFS(NewEmisData!L:L, NewEmisData!$A:$A, "LDV", NewEmisData!$B:$B, $A43, NewEmisData!$C:$C, $H43, NewEmisData!$D:$D, DN$2))</f>
        <v>0</v>
      </c>
      <c r="DO43" s="335">
        <f>$I43*IF($G43="Pickup", SUMIFS(NewEmisData!M:M, NewEmisData!$A:$A, "Pickup", NewEmisData!$B:$B, $A43, NewEmisData!$C:$C, $H43, NewEmisData!$D:$D, DO$2), SUMIFS(NewEmisData!M:M, NewEmisData!$A:$A, "LDV", NewEmisData!$B:$B, $A43, NewEmisData!$C:$C, $H43, NewEmisData!$D:$D, DO$2))</f>
        <v>0</v>
      </c>
      <c r="DP43" s="335">
        <v>1.3868757746550878E-3</v>
      </c>
      <c r="DQ43" s="335">
        <f>$I43*IF($G43="Pickup", SUMIFS(NewEmisData!E:E, NewEmisData!$A:$A, "Pickup", NewEmisData!$B:$B, $A43, NewEmisData!$C:$C, $H43, NewEmisData!$D:$D, DQ$2), SUMIFS(NewEmisData!E:E, NewEmisData!$A:$A, "LDV", NewEmisData!$B:$B, $A43, NewEmisData!$C:$C, $H43, NewEmisData!$D:$D, DQ$2))</f>
        <v>1.5358627671248499E-2</v>
      </c>
      <c r="DR43" s="335">
        <f>$I43*IF($G43="Pickup", SUMIFS(NewEmisData!F:F, NewEmisData!$A:$A, "Pickup", NewEmisData!$B:$B, $A43, NewEmisData!$C:$C, $H43, NewEmisData!$D:$D, DR$2), SUMIFS(NewEmisData!F:F, NewEmisData!$A:$A, "LDV", NewEmisData!$B:$B, $A43, NewEmisData!$C:$C, $H43, NewEmisData!$D:$D, DR$2))</f>
        <v>9.2701502330196205E-3</v>
      </c>
      <c r="DS43" s="335">
        <f>$I43*IF($G43="Pickup", SUMIFS(NewEmisData!G:G, NewEmisData!$A:$A, "Pickup", NewEmisData!$B:$B, $A43, NewEmisData!$C:$C, $H43, NewEmisData!$D:$D, DS$2), SUMIFS(NewEmisData!G:G, NewEmisData!$A:$A, "LDV", NewEmisData!$B:$B, $A43, NewEmisData!$C:$C, $H43, NewEmisData!$D:$D, DS$2))</f>
        <v>7.3800443468092902E-3</v>
      </c>
      <c r="DT43" s="335">
        <f>$I43*IF($G43="Pickup", SUMIFS(NewEmisData!H:H, NewEmisData!$A:$A, "Pickup", NewEmisData!$B:$B, $A43, NewEmisData!$C:$C, $H43, NewEmisData!$D:$D, DT$2), SUMIFS(NewEmisData!H:H, NewEmisData!$A:$A, "LDV", NewEmisData!$B:$B, $A43, NewEmisData!$C:$C, $H43, NewEmisData!$D:$D, DT$2))</f>
        <v>5.7500359883598503E-3</v>
      </c>
      <c r="DU43" s="335">
        <f>$I43*IF($G43="Pickup", SUMIFS(NewEmisData!I:I, NewEmisData!$A:$A, "Pickup", NewEmisData!$B:$B, $A43, NewEmisData!$C:$C, $H43, NewEmisData!$D:$D, DU$2), SUMIFS(NewEmisData!I:I, NewEmisData!$A:$A, "LDV", NewEmisData!$B:$B, $A43, NewEmisData!$C:$C, $H43, NewEmisData!$D:$D, DU$2))</f>
        <v>4.5486358185720301E-3</v>
      </c>
      <c r="DV43" s="335">
        <f>$I43*IF($G43="Pickup", SUMIFS(NewEmisData!J:J, NewEmisData!$A:$A, "Pickup", NewEmisData!$B:$B, $A43, NewEmisData!$C:$C, $H43, NewEmisData!$D:$D, DV$2), SUMIFS(NewEmisData!J:J, NewEmisData!$A:$A, "LDV", NewEmisData!$B:$B, $A43, NewEmisData!$C:$C, $H43, NewEmisData!$D:$D, DV$2))</f>
        <v>3.9745008012961004E-3</v>
      </c>
      <c r="DW43" s="335">
        <f>$I43*IF($G43="Pickup", SUMIFS(NewEmisData!K:K, NewEmisData!$A:$A, "Pickup", NewEmisData!$B:$B, $A43, NewEmisData!$C:$C, $H43, NewEmisData!$D:$D, DW$2), SUMIFS(NewEmisData!K:K, NewEmisData!$A:$A, "LDV", NewEmisData!$B:$B, $A43, NewEmisData!$C:$C, $H43, NewEmisData!$D:$D, DW$2))</f>
        <v>3.6505775807205302E-3</v>
      </c>
      <c r="DX43" s="335">
        <f>$I43*IF($G43="Pickup", SUMIFS(NewEmisData!L:L, NewEmisData!$A:$A, "Pickup", NewEmisData!$B:$B, $A43, NewEmisData!$C:$C, $H43, NewEmisData!$D:$D, DX$2), SUMIFS(NewEmisData!L:L, NewEmisData!$A:$A, "LDV", NewEmisData!$B:$B, $A43, NewEmisData!$C:$C, $H43, NewEmisData!$D:$D, DX$2))</f>
        <v>3.5463484367939599E-3</v>
      </c>
      <c r="DY43" s="335">
        <f>$I43*IF($G43="Pickup", SUMIFS(NewEmisData!M:M, NewEmisData!$A:$A, "Pickup", NewEmisData!$B:$B, $A43, NewEmisData!$C:$C, $H43, NewEmisData!$D:$D, DY$2), SUMIFS(NewEmisData!M:M, NewEmisData!$A:$A, "LDV", NewEmisData!$B:$B, $A43, NewEmisData!$C:$C, $H43, NewEmisData!$D:$D, DY$2))</f>
        <v>3.4918759359810199E-3</v>
      </c>
      <c r="DZ43" s="335">
        <v>4.3350573081854527E-3</v>
      </c>
      <c r="EA43" s="335">
        <f t="shared" si="2"/>
        <v>474.817101058422</v>
      </c>
      <c r="EB43" s="335">
        <f t="shared" si="3"/>
        <v>451.24703471572099</v>
      </c>
      <c r="EC43" s="335">
        <f t="shared" si="4"/>
        <v>359.55406391675598</v>
      </c>
      <c r="ED43" s="335">
        <f t="shared" si="5"/>
        <v>306.68867751853497</v>
      </c>
      <c r="EE43" s="335">
        <f t="shared" si="6"/>
        <v>266.05693149041099</v>
      </c>
      <c r="EF43" s="335">
        <f t="shared" si="7"/>
        <v>243.087176828883</v>
      </c>
      <c r="EG43" s="335">
        <f t="shared" si="8"/>
        <v>232.82718030870799</v>
      </c>
      <c r="EH43" s="335">
        <f t="shared" si="9"/>
        <v>229.167353178653</v>
      </c>
      <c r="EI43" s="335">
        <f t="shared" si="10"/>
        <v>227.80956840287899</v>
      </c>
      <c r="EJ43" s="335">
        <f t="shared" si="11"/>
        <v>0.20692409258864139</v>
      </c>
      <c r="EK43" s="335">
        <f t="shared" si="12"/>
        <v>0.70973077210402302</v>
      </c>
      <c r="EL43" s="335">
        <f t="shared" si="13"/>
        <v>0.32036907792622199</v>
      </c>
      <c r="EM43" s="335">
        <f t="shared" si="14"/>
        <v>0.23974719966536701</v>
      </c>
      <c r="EN43" s="335">
        <f t="shared" si="15"/>
        <v>0.160612501035788</v>
      </c>
      <c r="EO43" s="335">
        <f t="shared" si="16"/>
        <v>0.10365613117262901</v>
      </c>
      <c r="EP43" s="335">
        <f t="shared" si="17"/>
        <v>7.8799994555065797E-2</v>
      </c>
      <c r="EQ43" s="335">
        <f t="shared" si="18"/>
        <v>6.8646939612850705E-2</v>
      </c>
      <c r="ER43" s="335">
        <f t="shared" si="19"/>
        <v>6.5824398729591893E-2</v>
      </c>
      <c r="ES43" s="335">
        <f t="shared" si="20"/>
        <v>6.4340803704991095E-2</v>
      </c>
      <c r="ET43" s="335">
        <f t="shared" si="21"/>
        <v>5.5587065527563068E-2</v>
      </c>
      <c r="EU43" s="335">
        <f t="shared" si="22"/>
        <v>8.2160020457903906E-3</v>
      </c>
      <c r="EV43" s="335">
        <f t="shared" si="23"/>
        <v>7.80815598787189E-3</v>
      </c>
      <c r="EW43" s="335">
        <f t="shared" si="24"/>
        <v>5.1579884513251097E-3</v>
      </c>
      <c r="EX43" s="335">
        <f t="shared" si="25"/>
        <v>4.3996084263759998E-3</v>
      </c>
      <c r="EY43" s="335">
        <f t="shared" si="26"/>
        <v>3.81672539575274E-3</v>
      </c>
      <c r="EZ43" s="335">
        <f t="shared" si="27"/>
        <v>3.4872096414849999E-3</v>
      </c>
      <c r="FA43" s="335">
        <f t="shared" si="28"/>
        <v>3.3400286224750798E-3</v>
      </c>
      <c r="FB43" s="335">
        <f t="shared" si="29"/>
        <v>3.2875233288682799E-3</v>
      </c>
      <c r="FC43" s="335">
        <f t="shared" si="30"/>
        <v>3.2680461258744399E-3</v>
      </c>
      <c r="FD43" s="335">
        <f t="shared" si="31"/>
        <v>1.3041984458904573E-3</v>
      </c>
      <c r="FE43" s="335">
        <f t="shared" si="32"/>
        <v>7.6637268565666605E-2</v>
      </c>
      <c r="FF43" s="335">
        <f t="shared" si="33"/>
        <v>7.17220347655846E-2</v>
      </c>
      <c r="FG43" s="335">
        <f t="shared" si="34"/>
        <v>5.3063354209187903E-2</v>
      </c>
      <c r="FH43" s="335">
        <f t="shared" si="35"/>
        <v>5.1413159178765599E-2</v>
      </c>
      <c r="FI43" s="335">
        <f t="shared" si="36"/>
        <v>4.9937748877796798E-2</v>
      </c>
      <c r="FJ43" s="335">
        <f t="shared" si="37"/>
        <v>4.8737436898882699E-2</v>
      </c>
      <c r="FK43" s="335">
        <f t="shared" si="38"/>
        <v>4.7984590527250397E-2</v>
      </c>
      <c r="FL43" s="335">
        <f t="shared" si="39"/>
        <v>4.76005320802948E-2</v>
      </c>
      <c r="FM43" s="335">
        <f t="shared" si="40"/>
        <v>4.7377866603412998E-2</v>
      </c>
      <c r="FN43" s="335">
        <f t="shared" si="41"/>
        <v>3.2948538923667892E-2</v>
      </c>
      <c r="FO43" s="335">
        <f t="shared" si="42"/>
        <v>1.9839679684136899E-2</v>
      </c>
      <c r="FP43" s="335">
        <f t="shared" si="43"/>
        <v>1.54915322396613E-2</v>
      </c>
      <c r="FQ43" s="335">
        <f t="shared" si="44"/>
        <v>1.24856485125612E-2</v>
      </c>
      <c r="FR43" s="335">
        <f t="shared" si="45"/>
        <v>1.10258430769824E-2</v>
      </c>
      <c r="FS43" s="335">
        <f t="shared" si="46"/>
        <v>9.7206839249302599E-3</v>
      </c>
      <c r="FT43" s="335">
        <f t="shared" si="47"/>
        <v>8.6588886279032502E-3</v>
      </c>
      <c r="FU43" s="335">
        <f t="shared" si="48"/>
        <v>7.9928948991222996E-3</v>
      </c>
      <c r="FV43" s="335">
        <f t="shared" si="49"/>
        <v>7.65317007618625E-3</v>
      </c>
      <c r="FW43" s="335">
        <f t="shared" si="50"/>
        <v>7.4561632981935697E-3</v>
      </c>
      <c r="FX43" s="335">
        <f t="shared" si="51"/>
        <v>6.6026126062260432E-3</v>
      </c>
    </row>
    <row r="44" spans="1:180" x14ac:dyDescent="0.2">
      <c r="A44" s="305" t="str">
        <f>_xlfn.CONCAT(IF(LEFT(TRIM(A43),1)="*", "*R", "R"), 1+RIGHT(TRIM(A43),1))</f>
        <v>R6</v>
      </c>
      <c r="B44" s="305" t="str">
        <f t="shared" si="83"/>
        <v>TLFGSLC11</v>
      </c>
      <c r="C44" s="305" t="str">
        <f t="shared" si="84"/>
        <v>TL.GSL.F.CONV.2011</v>
      </c>
      <c r="D44" s="301" t="str">
        <f t="shared" si="85"/>
        <v>bn-vmt, bn-vmt/a</v>
      </c>
      <c r="E44" s="301" t="str">
        <f t="shared" si="86"/>
        <v>TLGSL</v>
      </c>
      <c r="F44" s="301" t="str">
        <f t="shared" si="87"/>
        <v>TL</v>
      </c>
      <c r="G44" s="315" t="s">
        <v>818</v>
      </c>
      <c r="H44" s="315" t="s">
        <v>814</v>
      </c>
      <c r="I44" s="315">
        <v>1</v>
      </c>
      <c r="J44" s="315" t="str">
        <f t="shared" si="52"/>
        <v>Full size car-GSL</v>
      </c>
      <c r="K44" s="335">
        <f>$I44*IF($G44="Pickup", SUMIFS(NewEmisData!E:E, NewEmisData!$A:$A, "Pickup", NewEmisData!$B:$B, $A44, NewEmisData!$C:$C, $H44, NewEmisData!$D:$D, K$2), SUMIFS(NewEmisData!E:E, NewEmisData!$A:$A, "LDV", NewEmisData!$B:$B, $A44, NewEmisData!$C:$C, $H44, NewEmisData!$D:$D, K$2))</f>
        <v>465.43339574540698</v>
      </c>
      <c r="L44" s="335">
        <f>$I44*IF($G44="Pickup", SUMIFS(NewEmisData!F:F, NewEmisData!$A:$A, "Pickup", NewEmisData!$B:$B, $A44, NewEmisData!$C:$C, $H44, NewEmisData!$D:$D, L$2), SUMIFS(NewEmisData!F:F, NewEmisData!$A:$A, "LDV", NewEmisData!$B:$B, $A44, NewEmisData!$C:$C, $H44, NewEmisData!$D:$D, L$2))</f>
        <v>447.45086858043499</v>
      </c>
      <c r="M44" s="335">
        <f>$I44*IF($G44="Pickup", SUMIFS(NewEmisData!G:G, NewEmisData!$A:$A, "Pickup", NewEmisData!$B:$B, $A44, NewEmisData!$C:$C, $H44, NewEmisData!$D:$D, M$2), SUMIFS(NewEmisData!G:G, NewEmisData!$A:$A, "LDV", NewEmisData!$B:$B, $A44, NewEmisData!$C:$C, $H44, NewEmisData!$D:$D, M$2))</f>
        <v>371.68579631799702</v>
      </c>
      <c r="N44" s="335">
        <f>$I44*IF($G44="Pickup", SUMIFS(NewEmisData!H:H, NewEmisData!$A:$A, "Pickup", NewEmisData!$B:$B, $A44, NewEmisData!$C:$C, $H44, NewEmisData!$D:$D, N$2), SUMIFS(NewEmisData!H:H, NewEmisData!$A:$A, "LDV", NewEmisData!$B:$B, $A44, NewEmisData!$C:$C, $H44, NewEmisData!$D:$D, N$2))</f>
        <v>316.68783468886801</v>
      </c>
      <c r="O44" s="335">
        <f>$I44*IF($G44="Pickup", SUMIFS(NewEmisData!I:I, NewEmisData!$A:$A, "Pickup", NewEmisData!$B:$B, $A44, NewEmisData!$C:$C, $H44, NewEmisData!$D:$D, O$2), SUMIFS(NewEmisData!I:I, NewEmisData!$A:$A, "LDV", NewEmisData!$B:$B, $A44, NewEmisData!$C:$C, $H44, NewEmisData!$D:$D, O$2))</f>
        <v>274.45359564691302</v>
      </c>
      <c r="P44" s="335">
        <f>$I44*IF($G44="Pickup", SUMIFS(NewEmisData!J:J, NewEmisData!$A:$A, "Pickup", NewEmisData!$B:$B, $A44, NewEmisData!$C:$C, $H44, NewEmisData!$D:$D, P$2), SUMIFS(NewEmisData!J:J, NewEmisData!$A:$A, "LDV", NewEmisData!$B:$B, $A44, NewEmisData!$C:$C, $H44, NewEmisData!$D:$D, P$2))</f>
        <v>250.610452801164</v>
      </c>
      <c r="Q44" s="335">
        <f>$I44*IF($G44="Pickup", SUMIFS(NewEmisData!K:K, NewEmisData!$A:$A, "Pickup", NewEmisData!$B:$B, $A44, NewEmisData!$C:$C, $H44, NewEmisData!$D:$D, Q$2), SUMIFS(NewEmisData!K:K, NewEmisData!$A:$A, "LDV", NewEmisData!$B:$B, $A44, NewEmisData!$C:$C, $H44, NewEmisData!$D:$D, Q$2))</f>
        <v>239.96929474207201</v>
      </c>
      <c r="R44" s="335">
        <f>$I44*IF($G44="Pickup", SUMIFS(NewEmisData!L:L, NewEmisData!$A:$A, "Pickup", NewEmisData!$B:$B, $A44, NewEmisData!$C:$C, $H44, NewEmisData!$D:$D, R$2), SUMIFS(NewEmisData!L:L, NewEmisData!$A:$A, "LDV", NewEmisData!$B:$B, $A44, NewEmisData!$C:$C, $H44, NewEmisData!$D:$D, R$2))</f>
        <v>236.17949059358199</v>
      </c>
      <c r="S44" s="335">
        <f>$I44*IF($G44="Pickup", SUMIFS(NewEmisData!M:M, NewEmisData!$A:$A, "Pickup", NewEmisData!$B:$B, $A44, NewEmisData!$C:$C, $H44, NewEmisData!$D:$D, S$2), SUMIFS(NewEmisData!M:M, NewEmisData!$A:$A, "LDV", NewEmisData!$B:$B, $A44, NewEmisData!$C:$C, $H44, NewEmisData!$D:$D, S$2))</f>
        <v>234.77621268414799</v>
      </c>
      <c r="T44" s="335">
        <v>0.20692409258864139</v>
      </c>
      <c r="U44" s="335">
        <f>$I44*IF($G44="Pickup", SUMIFS(NewEmisData!E:E, NewEmisData!$A:$A, "Pickup", NewEmisData!$B:$B, $A44, NewEmisData!$C:$C, $H44, NewEmisData!$D:$D, U$2), SUMIFS(NewEmisData!E:E, NewEmisData!$A:$A, "LDV", NewEmisData!$B:$B, $A44, NewEmisData!$C:$C, $H44, NewEmisData!$D:$D, U$2))</f>
        <v>0.76817370125590101</v>
      </c>
      <c r="V44" s="335">
        <f>$I44*IF($G44="Pickup", SUMIFS(NewEmisData!F:F, NewEmisData!$A:$A, "Pickup", NewEmisData!$B:$B, $A44, NewEmisData!$C:$C, $H44, NewEmisData!$D:$D, V$2), SUMIFS(NewEmisData!F:F, NewEmisData!$A:$A, "LDV", NewEmisData!$B:$B, $A44, NewEmisData!$C:$C, $H44, NewEmisData!$D:$D, V$2))</f>
        <v>0.34255400012381199</v>
      </c>
      <c r="W44" s="335">
        <f>$I44*IF($G44="Pickup", SUMIFS(NewEmisData!G:G, NewEmisData!$A:$A, "Pickup", NewEmisData!$B:$B, $A44, NewEmisData!$C:$C, $H44, NewEmisData!$D:$D, W$2), SUMIFS(NewEmisData!G:G, NewEmisData!$A:$A, "LDV", NewEmisData!$B:$B, $A44, NewEmisData!$C:$C, $H44, NewEmisData!$D:$D, W$2))</f>
        <v>0.22026197441968301</v>
      </c>
      <c r="X44" s="335">
        <f>$I44*IF($G44="Pickup", SUMIFS(NewEmisData!H:H, NewEmisData!$A:$A, "Pickup", NewEmisData!$B:$B, $A44, NewEmisData!$C:$C, $H44, NewEmisData!$D:$D, X$2), SUMIFS(NewEmisData!H:H, NewEmisData!$A:$A, "LDV", NewEmisData!$B:$B, $A44, NewEmisData!$C:$C, $H44, NewEmisData!$D:$D, X$2))</f>
        <v>0.146130223505477</v>
      </c>
      <c r="Y44" s="335">
        <f>$I44*IF($G44="Pickup", SUMIFS(NewEmisData!I:I, NewEmisData!$A:$A, "Pickup", NewEmisData!$B:$B, $A44, NewEmisData!$C:$C, $H44, NewEmisData!$D:$D, Y$2), SUMIFS(NewEmisData!I:I, NewEmisData!$A:$A, "LDV", NewEmisData!$B:$B, $A44, NewEmisData!$C:$C, $H44, NewEmisData!$D:$D, Y$2))</f>
        <v>9.25204446820201E-2</v>
      </c>
      <c r="Z44" s="335">
        <f>$I44*IF($G44="Pickup", SUMIFS(NewEmisData!J:J, NewEmisData!$A:$A, "Pickup", NewEmisData!$B:$B, $A44, NewEmisData!$C:$C, $H44, NewEmisData!$D:$D, Z$2), SUMIFS(NewEmisData!J:J, NewEmisData!$A:$A, "LDV", NewEmisData!$B:$B, $A44, NewEmisData!$C:$C, $H44, NewEmisData!$D:$D, Z$2))</f>
        <v>6.9646332093205393E-2</v>
      </c>
      <c r="AA44" s="335">
        <f>$I44*IF($G44="Pickup", SUMIFS(NewEmisData!K:K, NewEmisData!$A:$A, "Pickup", NewEmisData!$B:$B, $A44, NewEmisData!$C:$C, $H44, NewEmisData!$D:$D, AA$2), SUMIFS(NewEmisData!K:K, NewEmisData!$A:$A, "LDV", NewEmisData!$B:$B, $A44, NewEmisData!$C:$C, $H44, NewEmisData!$D:$D, AA$2))</f>
        <v>6.0285539426727999E-2</v>
      </c>
      <c r="AB44" s="335">
        <f>$I44*IF($G44="Pickup", SUMIFS(NewEmisData!L:L, NewEmisData!$A:$A, "Pickup", NewEmisData!$B:$B, $A44, NewEmisData!$C:$C, $H44, NewEmisData!$D:$D, AB$2), SUMIFS(NewEmisData!L:L, NewEmisData!$A:$A, "LDV", NewEmisData!$B:$B, $A44, NewEmisData!$C:$C, $H44, NewEmisData!$D:$D, AB$2))</f>
        <v>5.7685517085836899E-2</v>
      </c>
      <c r="AC44" s="335">
        <f>$I44*IF($G44="Pickup", SUMIFS(NewEmisData!M:M, NewEmisData!$A:$A, "Pickup", NewEmisData!$B:$B, $A44, NewEmisData!$C:$C, $H44, NewEmisData!$D:$D, AC$2), SUMIFS(NewEmisData!M:M, NewEmisData!$A:$A, "LDV", NewEmisData!$B:$B, $A44, NewEmisData!$C:$C, $H44, NewEmisData!$D:$D, AC$2))</f>
        <v>5.6336256806388998E-2</v>
      </c>
      <c r="AD44" s="335">
        <v>5.5587065527563068E-2</v>
      </c>
      <c r="AE44" s="335">
        <f>$I44*IF($G44="Pickup", SUMIFS(NewEmisData!E:E, NewEmisData!$A:$A, "Pickup", NewEmisData!$B:$B, $A44, NewEmisData!$C:$C, $H44, NewEmisData!$D:$D, AE$2), SUMIFS(NewEmisData!E:E, NewEmisData!$A:$A, "LDV", NewEmisData!$B:$B, $A44, NewEmisData!$C:$C, $H44, NewEmisData!$D:$D, AE$2))</f>
        <v>8.0536316527093799E-3</v>
      </c>
      <c r="AF44" s="335">
        <f>$I44*IF($G44="Pickup", SUMIFS(NewEmisData!F:F, NewEmisData!$A:$A, "Pickup", NewEmisData!$B:$B, $A44, NewEmisData!$C:$C, $H44, NewEmisData!$D:$D, AF$2), SUMIFS(NewEmisData!F:F, NewEmisData!$A:$A, "LDV", NewEmisData!$B:$B, $A44, NewEmisData!$C:$C, $H44, NewEmisData!$D:$D, AF$2))</f>
        <v>7.7424694052717798E-3</v>
      </c>
      <c r="AG44" s="335">
        <f>$I44*IF($G44="Pickup", SUMIFS(NewEmisData!G:G, NewEmisData!$A:$A, "Pickup", NewEmisData!$B:$B, $A44, NewEmisData!$C:$C, $H44, NewEmisData!$D:$D, AG$2), SUMIFS(NewEmisData!G:G, NewEmisData!$A:$A, "LDV", NewEmisData!$B:$B, $A44, NewEmisData!$C:$C, $H44, NewEmisData!$D:$D, AG$2))</f>
        <v>5.3320257089092297E-3</v>
      </c>
      <c r="AH44" s="335">
        <f>$I44*IF($G44="Pickup", SUMIFS(NewEmisData!H:H, NewEmisData!$A:$A, "Pickup", NewEmisData!$B:$B, $A44, NewEmisData!$C:$C, $H44, NewEmisData!$D:$D, AH$2), SUMIFS(NewEmisData!H:H, NewEmisData!$A:$A, "LDV", NewEmisData!$B:$B, $A44, NewEmisData!$C:$C, $H44, NewEmisData!$D:$D, AH$2))</f>
        <v>4.5430510168157703E-3</v>
      </c>
      <c r="AI44" s="335">
        <f>$I44*IF($G44="Pickup", SUMIFS(NewEmisData!I:I, NewEmisData!$A:$A, "Pickup", NewEmisData!$B:$B, $A44, NewEmisData!$C:$C, $H44, NewEmisData!$D:$D, AI$2), SUMIFS(NewEmisData!I:I, NewEmisData!$A:$A, "LDV", NewEmisData!$B:$B, $A44, NewEmisData!$C:$C, $H44, NewEmisData!$D:$D, AI$2))</f>
        <v>3.9371785778053803E-3</v>
      </c>
      <c r="AJ44" s="335">
        <f>$I44*IF($G44="Pickup", SUMIFS(NewEmisData!J:J, NewEmisData!$A:$A, "Pickup", NewEmisData!$B:$B, $A44, NewEmisData!$C:$C, $H44, NewEmisData!$D:$D, AJ$2), SUMIFS(NewEmisData!J:J, NewEmisData!$A:$A, "LDV", NewEmisData!$B:$B, $A44, NewEmisData!$C:$C, $H44, NewEmisData!$D:$D, AJ$2))</f>
        <v>3.5951364530025401E-3</v>
      </c>
      <c r="AK44" s="335">
        <f>$I44*IF($G44="Pickup", SUMIFS(NewEmisData!K:K, NewEmisData!$A:$A, "Pickup", NewEmisData!$B:$B, $A44, NewEmisData!$C:$C, $H44, NewEmisData!$D:$D, AK$2), SUMIFS(NewEmisData!K:K, NewEmisData!$A:$A, "LDV", NewEmisData!$B:$B, $A44, NewEmisData!$C:$C, $H44, NewEmisData!$D:$D, AK$2))</f>
        <v>3.4424852382502098E-3</v>
      </c>
      <c r="AL44" s="335">
        <f>$I44*IF($G44="Pickup", SUMIFS(NewEmisData!L:L, NewEmisData!$A:$A, "Pickup", NewEmisData!$B:$B, $A44, NewEmisData!$C:$C, $H44, NewEmisData!$D:$D, AL$2), SUMIFS(NewEmisData!L:L, NewEmisData!$A:$A, "LDV", NewEmisData!$B:$B, $A44, NewEmisData!$C:$C, $H44, NewEmisData!$D:$D, AL$2))</f>
        <v>3.38811619026995E-3</v>
      </c>
      <c r="AM44" s="335">
        <f>$I44*IF($G44="Pickup", SUMIFS(NewEmisData!M:M, NewEmisData!$A:$A, "Pickup", NewEmisData!$B:$B, $A44, NewEmisData!$C:$C, $H44, NewEmisData!$D:$D, AM$2), SUMIFS(NewEmisData!M:M, NewEmisData!$A:$A, "LDV", NewEmisData!$B:$B, $A44, NewEmisData!$C:$C, $H44, NewEmisData!$D:$D, AM$2))</f>
        <v>3.36798790618778E-3</v>
      </c>
      <c r="AN44" s="335">
        <v>1.3041984458904573E-3</v>
      </c>
      <c r="AO44" s="335">
        <f>$I44*IF($G44="Pickup", SUMIFS(NewEmisData!E:E, NewEmisData!$A:$A, "Pickup", NewEmisData!$B:$B, $A44, NewEmisData!$C:$C, $H44, NewEmisData!$D:$D, AO$2), SUMIFS(NewEmisData!E:E, NewEmisData!$A:$A, "LDV", NewEmisData!$B:$B, $A44, NewEmisData!$C:$C, $H44, NewEmisData!$D:$D, AO$2))</f>
        <v>7.6317156939691294E-2</v>
      </c>
      <c r="AP44" s="335">
        <f>$I44*IF($G44="Pickup", SUMIFS(NewEmisData!F:F, NewEmisData!$A:$A, "Pickup", NewEmisData!$B:$B, $A44, NewEmisData!$C:$C, $H44, NewEmisData!$D:$D, AP$2), SUMIFS(NewEmisData!F:F, NewEmisData!$A:$A, "LDV", NewEmisData!$B:$B, $A44, NewEmisData!$C:$C, $H44, NewEmisData!$D:$D, AP$2))</f>
        <v>7.1544642944165196E-2</v>
      </c>
      <c r="AQ44" s="335">
        <f>$I44*IF($G44="Pickup", SUMIFS(NewEmisData!G:G, NewEmisData!$A:$A, "Pickup", NewEmisData!$B:$B, $A44, NewEmisData!$C:$C, $H44, NewEmisData!$D:$D, AQ$2), SUMIFS(NewEmisData!G:G, NewEmisData!$A:$A, "LDV", NewEmisData!$B:$B, $A44, NewEmisData!$C:$C, $H44, NewEmisData!$D:$D, AQ$2))</f>
        <v>5.8249743312617203E-2</v>
      </c>
      <c r="AR44" s="335">
        <f>$I44*IF($G44="Pickup", SUMIFS(NewEmisData!H:H, NewEmisData!$A:$A, "Pickup", NewEmisData!$B:$B, $A44, NewEmisData!$C:$C, $H44, NewEmisData!$D:$D, AR$2), SUMIFS(NewEmisData!H:H, NewEmisData!$A:$A, "LDV", NewEmisData!$B:$B, $A44, NewEmisData!$C:$C, $H44, NewEmisData!$D:$D, AR$2))</f>
        <v>5.6730049378736901E-2</v>
      </c>
      <c r="AS44" s="335">
        <f>$I44*IF($G44="Pickup", SUMIFS(NewEmisData!I:I, NewEmisData!$A:$A, "Pickup", NewEmisData!$B:$B, $A44, NewEmisData!$C:$C, $H44, NewEmisData!$D:$D, AS$2), SUMIFS(NewEmisData!I:I, NewEmisData!$A:$A, "LDV", NewEmisData!$B:$B, $A44, NewEmisData!$C:$C, $H44, NewEmisData!$D:$D, AS$2))</f>
        <v>5.5297861804990203E-2</v>
      </c>
      <c r="AT44" s="335">
        <f>$I44*IF($G44="Pickup", SUMIFS(NewEmisData!J:J, NewEmisData!$A:$A, "Pickup", NewEmisData!$B:$B, $A44, NewEmisData!$C:$C, $H44, NewEmisData!$D:$D, AT$2), SUMIFS(NewEmisData!J:J, NewEmisData!$A:$A, "LDV", NewEmisData!$B:$B, $A44, NewEmisData!$C:$C, $H44, NewEmisData!$D:$D, AT$2))</f>
        <v>5.4156352090813403E-2</v>
      </c>
      <c r="AU44" s="335">
        <f>$I44*IF($G44="Pickup", SUMIFS(NewEmisData!K:K, NewEmisData!$A:$A, "Pickup", NewEmisData!$B:$B, $A44, NewEmisData!$C:$C, $H44, NewEmisData!$D:$D, AU$2), SUMIFS(NewEmisData!K:K, NewEmisData!$A:$A, "LDV", NewEmisData!$B:$B, $A44, NewEmisData!$C:$C, $H44, NewEmisData!$D:$D, AU$2))</f>
        <v>5.3430662266944498E-2</v>
      </c>
      <c r="AV44" s="335">
        <f>$I44*IF($G44="Pickup", SUMIFS(NewEmisData!L:L, NewEmisData!$A:$A, "Pickup", NewEmisData!$B:$B, $A44, NewEmisData!$C:$C, $H44, NewEmisData!$D:$D, AV$2), SUMIFS(NewEmisData!L:L, NewEmisData!$A:$A, "LDV", NewEmisData!$B:$B, $A44, NewEmisData!$C:$C, $H44, NewEmisData!$D:$D, AV$2))</f>
        <v>5.3062743786751999E-2</v>
      </c>
      <c r="AW44" s="335">
        <f>$I44*IF($G44="Pickup", SUMIFS(NewEmisData!M:M, NewEmisData!$A:$A, "Pickup", NewEmisData!$B:$B, $A44, NewEmisData!$C:$C, $H44, NewEmisData!$D:$D, AW$2), SUMIFS(NewEmisData!M:M, NewEmisData!$A:$A, "LDV", NewEmisData!$B:$B, $A44, NewEmisData!$C:$C, $H44, NewEmisData!$D:$D, AW$2))</f>
        <v>5.2850768620488903E-2</v>
      </c>
      <c r="AX44" s="335">
        <v>3.2948538923667892E-2</v>
      </c>
      <c r="AY44" s="335">
        <f>$I44*IF($G44="Pickup", SUMIFS(NewEmisData!E:E, NewEmisData!$A:$A, "Pickup", NewEmisData!$B:$B, $A44, NewEmisData!$C:$C, $H44, NewEmisData!$D:$D, AY$2), SUMIFS(NewEmisData!E:E, NewEmisData!$A:$A, "LDV", NewEmisData!$B:$B, $A44, NewEmisData!$C:$C, $H44, NewEmisData!$D:$D, AY$2))</f>
        <v>2.00368746679381E-2</v>
      </c>
      <c r="AZ44" s="335">
        <f>$I44*IF($G44="Pickup", SUMIFS(NewEmisData!F:F, NewEmisData!$A:$A, "Pickup", NewEmisData!$B:$B, $A44, NewEmisData!$C:$C, $H44, NewEmisData!$D:$D, AZ$2), SUMIFS(NewEmisData!F:F, NewEmisData!$A:$A, "LDV", NewEmisData!$B:$B, $A44, NewEmisData!$C:$C, $H44, NewEmisData!$D:$D, AZ$2))</f>
        <v>1.58149288879222E-2</v>
      </c>
      <c r="BA44" s="335">
        <f>$I44*IF($G44="Pickup", SUMIFS(NewEmisData!G:G, NewEmisData!$A:$A, "Pickup", NewEmisData!$B:$B, $A44, NewEmisData!$C:$C, $H44, NewEmisData!$D:$D, BA$2), SUMIFS(NewEmisData!G:G, NewEmisData!$A:$A, "LDV", NewEmisData!$B:$B, $A44, NewEmisData!$C:$C, $H44, NewEmisData!$D:$D, BA$2))</f>
        <v>1.2889012730210401E-2</v>
      </c>
      <c r="BB44" s="335">
        <f>$I44*IF($G44="Pickup", SUMIFS(NewEmisData!H:H, NewEmisData!$A:$A, "Pickup", NewEmisData!$B:$B, $A44, NewEmisData!$C:$C, $H44, NewEmisData!$D:$D, BB$2), SUMIFS(NewEmisData!H:H, NewEmisData!$A:$A, "LDV", NewEmisData!$B:$B, $A44, NewEmisData!$C:$C, $H44, NewEmisData!$D:$D, BB$2))</f>
        <v>1.1544674905883E-2</v>
      </c>
      <c r="BC44" s="335">
        <f>$I44*IF($G44="Pickup", SUMIFS(NewEmisData!I:I, NewEmisData!$A:$A, "Pickup", NewEmisData!$B:$B, $A44, NewEmisData!$C:$C, $H44, NewEmisData!$D:$D, BC$2), SUMIFS(NewEmisData!I:I, NewEmisData!$A:$A, "LDV", NewEmisData!$B:$B, $A44, NewEmisData!$C:$C, $H44, NewEmisData!$D:$D, BC$2))</f>
        <v>1.0277724336371899E-2</v>
      </c>
      <c r="BD44" s="335">
        <f>$I44*IF($G44="Pickup", SUMIFS(NewEmisData!J:J, NewEmisData!$A:$A, "Pickup", NewEmisData!$B:$B, $A44, NewEmisData!$C:$C, $H44, NewEmisData!$D:$D, BD$2), SUMIFS(NewEmisData!J:J, NewEmisData!$A:$A, "LDV", NewEmisData!$B:$B, $A44, NewEmisData!$C:$C, $H44, NewEmisData!$D:$D, BD$2))</f>
        <v>9.2679749278735592E-3</v>
      </c>
      <c r="BE44" s="335">
        <f>$I44*IF($G44="Pickup", SUMIFS(NewEmisData!K:K, NewEmisData!$A:$A, "Pickup", NewEmisData!$B:$B, $A44, NewEmisData!$C:$C, $H44, NewEmisData!$D:$D, BE$2), SUMIFS(NewEmisData!K:K, NewEmisData!$A:$A, "LDV", NewEmisData!$B:$B, $A44, NewEmisData!$C:$C, $H44, NewEmisData!$D:$D, BE$2))</f>
        <v>8.6259896432645099E-3</v>
      </c>
      <c r="BF44" s="335">
        <f>$I44*IF($G44="Pickup", SUMIFS(NewEmisData!L:L, NewEmisData!$A:$A, "Pickup", NewEmisData!$B:$B, $A44, NewEmisData!$C:$C, $H44, NewEmisData!$D:$D, BF$2), SUMIFS(NewEmisData!L:L, NewEmisData!$A:$A, "LDV", NewEmisData!$B:$B, $A44, NewEmisData!$C:$C, $H44, NewEmisData!$D:$D, BF$2))</f>
        <v>8.3004876330209296E-3</v>
      </c>
      <c r="BG44" s="335">
        <f>$I44*IF($G44="Pickup", SUMIFS(NewEmisData!M:M, NewEmisData!$A:$A, "Pickup", NewEmisData!$B:$B, $A44, NewEmisData!$C:$C, $H44, NewEmisData!$D:$D, BG$2), SUMIFS(NewEmisData!M:M, NewEmisData!$A:$A, "LDV", NewEmisData!$B:$B, $A44, NewEmisData!$C:$C, $H44, NewEmisData!$D:$D, BG$2))</f>
        <v>8.1129702157430005E-3</v>
      </c>
      <c r="BH44" s="335">
        <v>6.6026126062260432E-3</v>
      </c>
      <c r="BI44" s="335">
        <f>$I44*IF($G44="Pickup", SUMIFS(NewEmisData!E:E, NewEmisData!$A:$A, "Pickup", NewEmisData!$B:$B, $A44, NewEmisData!$C:$C, $H44, NewEmisData!$D:$D, BI$2), SUMIFS(NewEmisData!E:E, NewEmisData!$A:$A, "LDV", NewEmisData!$B:$B, $A44, NewEmisData!$C:$C, $H44, NewEmisData!$D:$D, BI$2))</f>
        <v>6.1599528865440298</v>
      </c>
      <c r="BJ44" s="335">
        <f>$I44*IF($G44="Pickup", SUMIFS(NewEmisData!F:F, NewEmisData!$A:$A, "Pickup", NewEmisData!$B:$B, $A44, NewEmisData!$C:$C, $H44, NewEmisData!$D:$D, BJ$2), SUMIFS(NewEmisData!F:F, NewEmisData!$A:$A, "LDV", NewEmisData!$B:$B, $A44, NewEmisData!$C:$C, $H44, NewEmisData!$D:$D, BJ$2))</f>
        <v>3.7475170679561298</v>
      </c>
      <c r="BK44" s="335">
        <f>$I44*IF($G44="Pickup", SUMIFS(NewEmisData!G:G, NewEmisData!$A:$A, "Pickup", NewEmisData!$B:$B, $A44, NewEmisData!$C:$C, $H44, NewEmisData!$D:$D, BK$2), SUMIFS(NewEmisData!G:G, NewEmisData!$A:$A, "LDV", NewEmisData!$B:$B, $A44, NewEmisData!$C:$C, $H44, NewEmisData!$D:$D, BK$2))</f>
        <v>2.80366463620466</v>
      </c>
      <c r="BL44" s="335">
        <f>$I44*IF($G44="Pickup", SUMIFS(NewEmisData!H:H, NewEmisData!$A:$A, "Pickup", NewEmisData!$B:$B, $A44, NewEmisData!$C:$C, $H44, NewEmisData!$D:$D, BL$2), SUMIFS(NewEmisData!H:H, NewEmisData!$A:$A, "LDV", NewEmisData!$B:$B, $A44, NewEmisData!$C:$C, $H44, NewEmisData!$D:$D, BL$2))</f>
        <v>2.2038088113149099</v>
      </c>
      <c r="BM44" s="335">
        <f>$I44*IF($G44="Pickup", SUMIFS(NewEmisData!I:I, NewEmisData!$A:$A, "Pickup", NewEmisData!$B:$B, $A44, NewEmisData!$C:$C, $H44, NewEmisData!$D:$D, BM$2), SUMIFS(NewEmisData!I:I, NewEmisData!$A:$A, "LDV", NewEmisData!$B:$B, $A44, NewEmisData!$C:$C, $H44, NewEmisData!$D:$D, BM$2))</f>
        <v>1.6110244723417799</v>
      </c>
      <c r="BN44" s="335">
        <f>$I44*IF($G44="Pickup", SUMIFS(NewEmisData!J:J, NewEmisData!$A:$A, "Pickup", NewEmisData!$B:$B, $A44, NewEmisData!$C:$C, $H44, NewEmisData!$D:$D, BN$2), SUMIFS(NewEmisData!J:J, NewEmisData!$A:$A, "LDV", NewEmisData!$B:$B, $A44, NewEmisData!$C:$C, $H44, NewEmisData!$D:$D, BN$2))</f>
        <v>1.2813570878169001</v>
      </c>
      <c r="BO44" s="335">
        <f>$I44*IF($G44="Pickup", SUMIFS(NewEmisData!K:K, NewEmisData!$A:$A, "Pickup", NewEmisData!$B:$B, $A44, NewEmisData!$C:$C, $H44, NewEmisData!$D:$D, BO$2), SUMIFS(NewEmisData!K:K, NewEmisData!$A:$A, "LDV", NewEmisData!$B:$B, $A44, NewEmisData!$C:$C, $H44, NewEmisData!$D:$D, BO$2))</f>
        <v>1.1316455644238499</v>
      </c>
      <c r="BP44" s="335">
        <f>$I44*IF($G44="Pickup", SUMIFS(NewEmisData!L:L, NewEmisData!$A:$A, "Pickup", NewEmisData!$B:$B, $A44, NewEmisData!$C:$C, $H44, NewEmisData!$D:$D, BP$2), SUMIFS(NewEmisData!L:L, NewEmisData!$A:$A, "LDV", NewEmisData!$B:$B, $A44, NewEmisData!$C:$C, $H44, NewEmisData!$D:$D, BP$2))</f>
        <v>1.0822537615630099</v>
      </c>
      <c r="BQ44" s="335">
        <f>$I44*IF($G44="Pickup", SUMIFS(NewEmisData!M:M, NewEmisData!$A:$A, "Pickup", NewEmisData!$B:$B, $A44, NewEmisData!$C:$C, $H44, NewEmisData!$D:$D, BQ$2), SUMIFS(NewEmisData!M:M, NewEmisData!$A:$A, "LDV", NewEmisData!$B:$B, $A44, NewEmisData!$C:$C, $H44, NewEmisData!$D:$D, BQ$2))</f>
        <v>1.05143374218492</v>
      </c>
      <c r="BR44" s="335">
        <v>1.5622001678221484</v>
      </c>
      <c r="BS44" s="335">
        <f>$I44*IF($G44="Pickup", SUMIFS(NewEmisData!E:E, NewEmisData!$A:$A, "Pickup", NewEmisData!$B:$B, $A44, NewEmisData!$C:$C, $H44, NewEmisData!$D:$D, BS$2), SUMIFS(NewEmisData!E:E, NewEmisData!$A:$A, "LDV", NewEmisData!$B:$B, $A44, NewEmisData!$C:$C, $H44, NewEmisData!$D:$D, BS$2))</f>
        <v>0.72787250280402604</v>
      </c>
      <c r="BT44" s="335">
        <f>$I44*IF($G44="Pickup", SUMIFS(NewEmisData!F:F, NewEmisData!$A:$A, "Pickup", NewEmisData!$B:$B, $A44, NewEmisData!$C:$C, $H44, NewEmisData!$D:$D, BT$2), SUMIFS(NewEmisData!F:F, NewEmisData!$A:$A, "LDV", NewEmisData!$B:$B, $A44, NewEmisData!$C:$C, $H44, NewEmisData!$D:$D, BT$2))</f>
        <v>0.40987916241045302</v>
      </c>
      <c r="BU44" s="335">
        <f>$I44*IF($G44="Pickup", SUMIFS(NewEmisData!G:G, NewEmisData!$A:$A, "Pickup", NewEmisData!$B:$B, $A44, NewEmisData!$C:$C, $H44, NewEmisData!$D:$D, BU$2), SUMIFS(NewEmisData!G:G, NewEmisData!$A:$A, "LDV", NewEmisData!$B:$B, $A44, NewEmisData!$C:$C, $H44, NewEmisData!$D:$D, BU$2))</f>
        <v>0.30765788839279401</v>
      </c>
      <c r="BV44" s="335">
        <f>$I44*IF($G44="Pickup", SUMIFS(NewEmisData!H:H, NewEmisData!$A:$A, "Pickup", NewEmisData!$B:$B, $A44, NewEmisData!$C:$C, $H44, NewEmisData!$D:$D, BV$2), SUMIFS(NewEmisData!H:H, NewEmisData!$A:$A, "LDV", NewEmisData!$B:$B, $A44, NewEmisData!$C:$C, $H44, NewEmisData!$D:$D, BV$2))</f>
        <v>0.248891607461663</v>
      </c>
      <c r="BW44" s="335">
        <f>$I44*IF($G44="Pickup", SUMIFS(NewEmisData!I:I, NewEmisData!$A:$A, "Pickup", NewEmisData!$B:$B, $A44, NewEmisData!$C:$C, $H44, NewEmisData!$D:$D, BW$2), SUMIFS(NewEmisData!I:I, NewEmisData!$A:$A, "LDV", NewEmisData!$B:$B, $A44, NewEmisData!$C:$C, $H44, NewEmisData!$D:$D, BW$2))</f>
        <v>0.184861723618618</v>
      </c>
      <c r="BX44" s="335">
        <f>$I44*IF($G44="Pickup", SUMIFS(NewEmisData!J:J, NewEmisData!$A:$A, "Pickup", NewEmisData!$B:$B, $A44, NewEmisData!$C:$C, $H44, NewEmisData!$D:$D, BX$2), SUMIFS(NewEmisData!J:J, NewEmisData!$A:$A, "LDV", NewEmisData!$B:$B, $A44, NewEmisData!$C:$C, $H44, NewEmisData!$D:$D, BX$2))</f>
        <v>0.15433193284657201</v>
      </c>
      <c r="BY44" s="335">
        <f>$I44*IF($G44="Pickup", SUMIFS(NewEmisData!K:K, NewEmisData!$A:$A, "Pickup", NewEmisData!$B:$B, $A44, NewEmisData!$C:$C, $H44, NewEmisData!$D:$D, BY$2), SUMIFS(NewEmisData!K:K, NewEmisData!$A:$A, "LDV", NewEmisData!$B:$B, $A44, NewEmisData!$C:$C, $H44, NewEmisData!$D:$D, BY$2))</f>
        <v>0.138091436876464</v>
      </c>
      <c r="BZ44" s="335">
        <f>$I44*IF($G44="Pickup", SUMIFS(NewEmisData!L:L, NewEmisData!$A:$A, "Pickup", NewEmisData!$B:$B, $A44, NewEmisData!$C:$C, $H44, NewEmisData!$D:$D, BZ$2), SUMIFS(NewEmisData!L:L, NewEmisData!$A:$A, "LDV", NewEmisData!$B:$B, $A44, NewEmisData!$C:$C, $H44, NewEmisData!$D:$D, BZ$2))</f>
        <v>0.131790780313154</v>
      </c>
      <c r="CA44" s="335">
        <f>$I44*IF($G44="Pickup", SUMIFS(NewEmisData!M:M, NewEmisData!$A:$A, "Pickup", NewEmisData!$B:$B, $A44, NewEmisData!$C:$C, $H44, NewEmisData!$D:$D, CA$2), SUMIFS(NewEmisData!M:M, NewEmisData!$A:$A, "LDV", NewEmisData!$B:$B, $A44, NewEmisData!$C:$C, $H44, NewEmisData!$D:$D, CA$2))</f>
        <v>0.126731765091218</v>
      </c>
      <c r="CB44" s="335">
        <v>0.11295846897695311</v>
      </c>
      <c r="CC44" s="335">
        <f>$I44*IF($G44="Pickup", SUMIFS(NewEmisData!E:E, NewEmisData!$A:$A, "Pickup", NewEmisData!$B:$B, $A44, NewEmisData!$C:$C, $H44, NewEmisData!$D:$D, CC$2), SUMIFS(NewEmisData!E:E, NewEmisData!$A:$A, "LDV", NewEmisData!$B:$B, $A44, NewEmisData!$C:$C, $H44, NewEmisData!$D:$D, CC$2))</f>
        <v>4.3011353420759103E-2</v>
      </c>
      <c r="CD44" s="335">
        <f>$I44*IF($G44="Pickup", SUMIFS(NewEmisData!F:F, NewEmisData!$A:$A, "Pickup", NewEmisData!$B:$B, $A44, NewEmisData!$C:$C, $H44, NewEmisData!$D:$D, CD$2), SUMIFS(NewEmisData!F:F, NewEmisData!$A:$A, "LDV", NewEmisData!$B:$B, $A44, NewEmisData!$C:$C, $H44, NewEmisData!$D:$D, CD$2))</f>
        <v>2.94035814612091E-2</v>
      </c>
      <c r="CE44" s="335">
        <f>$I44*IF($G44="Pickup", SUMIFS(NewEmisData!G:G, NewEmisData!$A:$A, "Pickup", NewEmisData!$B:$B, $A44, NewEmisData!$C:$C, $H44, NewEmisData!$D:$D, CE$2), SUMIFS(NewEmisData!G:G, NewEmisData!$A:$A, "LDV", NewEmisData!$B:$B, $A44, NewEmisData!$C:$C, $H44, NewEmisData!$D:$D, CE$2))</f>
        <v>2.4328512322630801E-2</v>
      </c>
      <c r="CF44" s="335">
        <f>$I44*IF($G44="Pickup", SUMIFS(NewEmisData!H:H, NewEmisData!$A:$A, "Pickup", NewEmisData!$B:$B, $A44, NewEmisData!$C:$C, $H44, NewEmisData!$D:$D, CF$2), SUMIFS(NewEmisData!H:H, NewEmisData!$A:$A, "LDV", NewEmisData!$B:$B, $A44, NewEmisData!$C:$C, $H44, NewEmisData!$D:$D, CF$2))</f>
        <v>2.3221814353353801E-2</v>
      </c>
      <c r="CG44" s="335">
        <f>$I44*IF($G44="Pickup", SUMIFS(NewEmisData!I:I, NewEmisData!$A:$A, "Pickup", NewEmisData!$B:$B, $A44, NewEmisData!$C:$C, $H44, NewEmisData!$D:$D, CG$2), SUMIFS(NewEmisData!I:I, NewEmisData!$A:$A, "LDV", NewEmisData!$B:$B, $A44, NewEmisData!$C:$C, $H44, NewEmisData!$D:$D, CG$2))</f>
        <v>2.24852392313552E-2</v>
      </c>
      <c r="CH44" s="335">
        <f>$I44*IF($G44="Pickup", SUMIFS(NewEmisData!J:J, NewEmisData!$A:$A, "Pickup", NewEmisData!$B:$B, $A44, NewEmisData!$C:$C, $H44, NewEmisData!$D:$D, CH$2), SUMIFS(NewEmisData!J:J, NewEmisData!$A:$A, "LDV", NewEmisData!$B:$B, $A44, NewEmisData!$C:$C, $H44, NewEmisData!$D:$D, CH$2))</f>
        <v>2.1906542608859401E-2</v>
      </c>
      <c r="CI44" s="335">
        <f>$I44*IF($G44="Pickup", SUMIFS(NewEmisData!K:K, NewEmisData!$A:$A, "Pickup", NewEmisData!$B:$B, $A44, NewEmisData!$C:$C, $H44, NewEmisData!$D:$D, CI$2), SUMIFS(NewEmisData!K:K, NewEmisData!$A:$A, "LDV", NewEmisData!$B:$B, $A44, NewEmisData!$C:$C, $H44, NewEmisData!$D:$D, CI$2))</f>
        <v>2.1904736458690802E-2</v>
      </c>
      <c r="CJ44" s="335">
        <f>$I44*IF($G44="Pickup", SUMIFS(NewEmisData!L:L, NewEmisData!$A:$A, "Pickup", NewEmisData!$B:$B, $A44, NewEmisData!$C:$C, $H44, NewEmisData!$D:$D, CJ$2), SUMIFS(NewEmisData!L:L, NewEmisData!$A:$A, "LDV", NewEmisData!$B:$B, $A44, NewEmisData!$C:$C, $H44, NewEmisData!$D:$D, CJ$2))</f>
        <v>2.19042402298237E-2</v>
      </c>
      <c r="CK44" s="335">
        <f>$I44*IF($G44="Pickup", SUMIFS(NewEmisData!M:M, NewEmisData!$A:$A, "Pickup", NewEmisData!$B:$B, $A44, NewEmisData!$C:$C, $H44, NewEmisData!$D:$D, CK$2), SUMIFS(NewEmisData!M:M, NewEmisData!$A:$A, "LDV", NewEmisData!$B:$B, $A44, NewEmisData!$C:$C, $H44, NewEmisData!$D:$D, CK$2))</f>
        <v>2.1903771981857799E-2</v>
      </c>
      <c r="CL44" s="335">
        <v>2.0846549246249676E-2</v>
      </c>
      <c r="CM44" s="335">
        <f>$I44*IF($G44="Pickup", SUMIFS(NewEmisData!E:E, NewEmisData!$A:$A, "Pickup", NewEmisData!$B:$B, $A44, NewEmisData!$C:$C, $H44, NewEmisData!$D:$D, CM$2), SUMIFS(NewEmisData!E:E, NewEmisData!$A:$A, "LDV", NewEmisData!$B:$B, $A44, NewEmisData!$C:$C, $H44, NewEmisData!$D:$D, CM$2))</f>
        <v>2.1906211645892699E-2</v>
      </c>
      <c r="CN44" s="335">
        <f>$I44*IF($G44="Pickup", SUMIFS(NewEmisData!F:F, NewEmisData!$A:$A, "Pickup", NewEmisData!$B:$B, $A44, NewEmisData!$C:$C, $H44, NewEmisData!$D:$D, CN$2), SUMIFS(NewEmisData!F:F, NewEmisData!$A:$A, "LDV", NewEmisData!$B:$B, $A44, NewEmisData!$C:$C, $H44, NewEmisData!$D:$D, CN$2))</f>
        <v>1.38171562279483E-2</v>
      </c>
      <c r="CO44" s="335">
        <f>$I44*IF($G44="Pickup", SUMIFS(NewEmisData!G:G, NewEmisData!$A:$A, "Pickup", NewEmisData!$B:$B, $A44, NewEmisData!$C:$C, $H44, NewEmisData!$D:$D, CO$2), SUMIFS(NewEmisData!G:G, NewEmisData!$A:$A, "LDV", NewEmisData!$B:$B, $A44, NewEmisData!$C:$C, $H44, NewEmisData!$D:$D, CO$2))</f>
        <v>1.08300618523644E-2</v>
      </c>
      <c r="CP44" s="335">
        <f>$I44*IF($G44="Pickup", SUMIFS(NewEmisData!H:H, NewEmisData!$A:$A, "Pickup", NewEmisData!$B:$B, $A44, NewEmisData!$C:$C, $H44, NewEmisData!$D:$D, CP$2), SUMIFS(NewEmisData!H:H, NewEmisData!$A:$A, "LDV", NewEmisData!$B:$B, $A44, NewEmisData!$C:$C, $H44, NewEmisData!$D:$D, CP$2))</f>
        <v>8.8590497727664592E-3</v>
      </c>
      <c r="CQ44" s="335">
        <f>$I44*IF($G44="Pickup", SUMIFS(NewEmisData!I:I, NewEmisData!$A:$A, "Pickup", NewEmisData!$B:$B, $A44, NewEmisData!$C:$C, $H44, NewEmisData!$D:$D, CQ$2), SUMIFS(NewEmisData!I:I, NewEmisData!$A:$A, "LDV", NewEmisData!$B:$B, $A44, NewEmisData!$C:$C, $H44, NewEmisData!$D:$D, CQ$2))</f>
        <v>7.8772882665567503E-3</v>
      </c>
      <c r="CR44" s="335">
        <f>$I44*IF($G44="Pickup", SUMIFS(NewEmisData!J:J, NewEmisData!$A:$A, "Pickup", NewEmisData!$B:$B, $A44, NewEmisData!$C:$C, $H44, NewEmisData!$D:$D, CR$2), SUMIFS(NewEmisData!J:J, NewEmisData!$A:$A, "LDV", NewEmisData!$B:$B, $A44, NewEmisData!$C:$C, $H44, NewEmisData!$D:$D, CR$2))</f>
        <v>7.4435823260364103E-3</v>
      </c>
      <c r="CS44" s="335">
        <f>$I44*IF($G44="Pickup", SUMIFS(NewEmisData!K:K, NewEmisData!$A:$A, "Pickup", NewEmisData!$B:$B, $A44, NewEmisData!$C:$C, $H44, NewEmisData!$D:$D, CS$2), SUMIFS(NewEmisData!K:K, NewEmisData!$A:$A, "LDV", NewEmisData!$B:$B, $A44, NewEmisData!$C:$C, $H44, NewEmisData!$D:$D, CS$2))</f>
        <v>7.3936885133113802E-3</v>
      </c>
      <c r="CT44" s="335">
        <f>$I44*IF($G44="Pickup", SUMIFS(NewEmisData!L:L, NewEmisData!$A:$A, "Pickup", NewEmisData!$B:$B, $A44, NewEmisData!$C:$C, $H44, NewEmisData!$D:$D, CT$2), SUMIFS(NewEmisData!L:L, NewEmisData!$A:$A, "LDV", NewEmisData!$B:$B, $A44, NewEmisData!$C:$C, $H44, NewEmisData!$D:$D, CT$2))</f>
        <v>7.3123849031120399E-3</v>
      </c>
      <c r="CU44" s="335">
        <f>$I44*IF($G44="Pickup", SUMIFS(NewEmisData!M:M, NewEmisData!$A:$A, "Pickup", NewEmisData!$B:$B, $A44, NewEmisData!$C:$C, $H44, NewEmisData!$D:$D, CU$2), SUMIFS(NewEmisData!M:M, NewEmisData!$A:$A, "LDV", NewEmisData!$B:$B, $A44, NewEmisData!$C:$C, $H44, NewEmisData!$D:$D, CU$2))</f>
        <v>7.31189121492953E-3</v>
      </c>
      <c r="CV44" s="335">
        <v>5.2030687941242611E-3</v>
      </c>
      <c r="CW44" s="335">
        <v>3.0448046675121709E-3</v>
      </c>
      <c r="CX44" s="335">
        <v>1.8865908720768221E-3</v>
      </c>
      <c r="CY44" s="335">
        <v>1.5570268485524494E-3</v>
      </c>
      <c r="CZ44" s="335">
        <v>1.2432183416122382E-3</v>
      </c>
      <c r="DA44" s="335">
        <v>9.252251866281976E-4</v>
      </c>
      <c r="DB44" s="335">
        <v>7.2309456596024934E-4</v>
      </c>
      <c r="DC44" s="335">
        <v>6.8940706870607876E-4</v>
      </c>
      <c r="DD44" s="335">
        <v>6.844148428615973E-4</v>
      </c>
      <c r="DE44" s="335">
        <v>6.8634617396886091E-4</v>
      </c>
      <c r="DF44" s="335">
        <v>6.8634617396886091E-4</v>
      </c>
      <c r="DG44" s="335">
        <f>$I44*IF($G44="Pickup", SUMIFS(NewEmisData!E:E, NewEmisData!$A:$A, "Pickup", NewEmisData!$B:$B, $A44, NewEmisData!$C:$C, $H44, NewEmisData!$D:$D, DG$2), SUMIFS(NewEmisData!E:E, NewEmisData!$A:$A, "LDV", NewEmisData!$B:$B, $A44, NewEmisData!$C:$C, $H44, NewEmisData!$D:$D, DG$2))</f>
        <v>0</v>
      </c>
      <c r="DH44" s="335">
        <f>$I44*IF($G44="Pickup", SUMIFS(NewEmisData!F:F, NewEmisData!$A:$A, "Pickup", NewEmisData!$B:$B, $A44, NewEmisData!$C:$C, $H44, NewEmisData!$D:$D, DH$2), SUMIFS(NewEmisData!F:F, NewEmisData!$A:$A, "LDV", NewEmisData!$B:$B, $A44, NewEmisData!$C:$C, $H44, NewEmisData!$D:$D, DH$2))</f>
        <v>0</v>
      </c>
      <c r="DI44" s="335">
        <f>$I44*IF($G44="Pickup", SUMIFS(NewEmisData!G:G, NewEmisData!$A:$A, "Pickup", NewEmisData!$B:$B, $A44, NewEmisData!$C:$C, $H44, NewEmisData!$D:$D, DI$2), SUMIFS(NewEmisData!G:G, NewEmisData!$A:$A, "LDV", NewEmisData!$B:$B, $A44, NewEmisData!$C:$C, $H44, NewEmisData!$D:$D, DI$2))</f>
        <v>0</v>
      </c>
      <c r="DJ44" s="335">
        <f>$I44*IF($G44="Pickup", SUMIFS(NewEmisData!H:H, NewEmisData!$A:$A, "Pickup", NewEmisData!$B:$B, $A44, NewEmisData!$C:$C, $H44, NewEmisData!$D:$D, DJ$2), SUMIFS(NewEmisData!H:H, NewEmisData!$A:$A, "LDV", NewEmisData!$B:$B, $A44, NewEmisData!$C:$C, $H44, NewEmisData!$D:$D, DJ$2))</f>
        <v>0</v>
      </c>
      <c r="DK44" s="335">
        <f>$I44*IF($G44="Pickup", SUMIFS(NewEmisData!I:I, NewEmisData!$A:$A, "Pickup", NewEmisData!$B:$B, $A44, NewEmisData!$C:$C, $H44, NewEmisData!$D:$D, DK$2), SUMIFS(NewEmisData!I:I, NewEmisData!$A:$A, "LDV", NewEmisData!$B:$B, $A44, NewEmisData!$C:$C, $H44, NewEmisData!$D:$D, DK$2))</f>
        <v>0</v>
      </c>
      <c r="DL44" s="335">
        <f>$I44*IF($G44="Pickup", SUMIFS(NewEmisData!J:J, NewEmisData!$A:$A, "Pickup", NewEmisData!$B:$B, $A44, NewEmisData!$C:$C, $H44, NewEmisData!$D:$D, DL$2), SUMIFS(NewEmisData!J:J, NewEmisData!$A:$A, "LDV", NewEmisData!$B:$B, $A44, NewEmisData!$C:$C, $H44, NewEmisData!$D:$D, DL$2))</f>
        <v>0</v>
      </c>
      <c r="DM44" s="335">
        <f>$I44*IF($G44="Pickup", SUMIFS(NewEmisData!K:K, NewEmisData!$A:$A, "Pickup", NewEmisData!$B:$B, $A44, NewEmisData!$C:$C, $H44, NewEmisData!$D:$D, DM$2), SUMIFS(NewEmisData!K:K, NewEmisData!$A:$A, "LDV", NewEmisData!$B:$B, $A44, NewEmisData!$C:$C, $H44, NewEmisData!$D:$D, DM$2))</f>
        <v>0</v>
      </c>
      <c r="DN44" s="335">
        <f>$I44*IF($G44="Pickup", SUMIFS(NewEmisData!L:L, NewEmisData!$A:$A, "Pickup", NewEmisData!$B:$B, $A44, NewEmisData!$C:$C, $H44, NewEmisData!$D:$D, DN$2), SUMIFS(NewEmisData!L:L, NewEmisData!$A:$A, "LDV", NewEmisData!$B:$B, $A44, NewEmisData!$C:$C, $H44, NewEmisData!$D:$D, DN$2))</f>
        <v>0</v>
      </c>
      <c r="DO44" s="335">
        <f>$I44*IF($G44="Pickup", SUMIFS(NewEmisData!M:M, NewEmisData!$A:$A, "Pickup", NewEmisData!$B:$B, $A44, NewEmisData!$C:$C, $H44, NewEmisData!$D:$D, DO$2), SUMIFS(NewEmisData!M:M, NewEmisData!$A:$A, "LDV", NewEmisData!$B:$B, $A44, NewEmisData!$C:$C, $H44, NewEmisData!$D:$D, DO$2))</f>
        <v>0</v>
      </c>
      <c r="DP44" s="335">
        <v>1.3868757746550878E-3</v>
      </c>
      <c r="DQ44" s="335">
        <f>$I44*IF($G44="Pickup", SUMIFS(NewEmisData!E:E, NewEmisData!$A:$A, "Pickup", NewEmisData!$B:$B, $A44, NewEmisData!$C:$C, $H44, NewEmisData!$D:$D, DQ$2), SUMIFS(NewEmisData!E:E, NewEmisData!$A:$A, "LDV", NewEmisData!$B:$B, $A44, NewEmisData!$C:$C, $H44, NewEmisData!$D:$D, DQ$2))</f>
        <v>1.45246052556386E-2</v>
      </c>
      <c r="DR44" s="335">
        <f>$I44*IF($G44="Pickup", SUMIFS(NewEmisData!F:F, NewEmisData!$A:$A, "Pickup", NewEmisData!$B:$B, $A44, NewEmisData!$C:$C, $H44, NewEmisData!$D:$D, DR$2), SUMIFS(NewEmisData!F:F, NewEmisData!$A:$A, "LDV", NewEmisData!$B:$B, $A44, NewEmisData!$C:$C, $H44, NewEmisData!$D:$D, DR$2))</f>
        <v>8.5576317868897907E-3</v>
      </c>
      <c r="DS44" s="335">
        <f>$I44*IF($G44="Pickup", SUMIFS(NewEmisData!G:G, NewEmisData!$A:$A, "Pickup", NewEmisData!$B:$B, $A44, NewEmisData!$C:$C, $H44, NewEmisData!$D:$D, DS$2), SUMIFS(NewEmisData!G:G, NewEmisData!$A:$A, "LDV", NewEmisData!$B:$B, $A44, NewEmisData!$C:$C, $H44, NewEmisData!$D:$D, DS$2))</f>
        <v>6.6798910124453298E-3</v>
      </c>
      <c r="DT44" s="335">
        <f>$I44*IF($G44="Pickup", SUMIFS(NewEmisData!H:H, NewEmisData!$A:$A, "Pickup", NewEmisData!$B:$B, $A44, NewEmisData!$C:$C, $H44, NewEmisData!$D:$D, DT$2), SUMIFS(NewEmisData!H:H, NewEmisData!$A:$A, "LDV", NewEmisData!$B:$B, $A44, NewEmisData!$C:$C, $H44, NewEmisData!$D:$D, DT$2))</f>
        <v>5.1684543516808098E-3</v>
      </c>
      <c r="DU44" s="335">
        <f>$I44*IF($G44="Pickup", SUMIFS(NewEmisData!I:I, NewEmisData!$A:$A, "Pickup", NewEmisData!$B:$B, $A44, NewEmisData!$C:$C, $H44, NewEmisData!$D:$D, DU$2), SUMIFS(NewEmisData!I:I, NewEmisData!$A:$A, "LDV", NewEmisData!$B:$B, $A44, NewEmisData!$C:$C, $H44, NewEmisData!$D:$D, DU$2))</f>
        <v>4.0637666627415803E-3</v>
      </c>
      <c r="DV44" s="335">
        <f>$I44*IF($G44="Pickup", SUMIFS(NewEmisData!J:J, NewEmisData!$A:$A, "Pickup", NewEmisData!$B:$B, $A44, NewEmisData!$C:$C, $H44, NewEmisData!$D:$D, DV$2), SUMIFS(NewEmisData!J:J, NewEmisData!$A:$A, "LDV", NewEmisData!$B:$B, $A44, NewEmisData!$C:$C, $H44, NewEmisData!$D:$D, DV$2))</f>
        <v>3.5439556352963399E-3</v>
      </c>
      <c r="DW44" s="335">
        <f>$I44*IF($G44="Pickup", SUMIFS(NewEmisData!K:K, NewEmisData!$A:$A, "Pickup", NewEmisData!$B:$B, $A44, NewEmisData!$C:$C, $H44, NewEmisData!$D:$D, DW$2), SUMIFS(NewEmisData!K:K, NewEmisData!$A:$A, "LDV", NewEmisData!$B:$B, $A44, NewEmisData!$C:$C, $H44, NewEmisData!$D:$D, DW$2))</f>
        <v>3.25169320270512E-3</v>
      </c>
      <c r="DX44" s="335">
        <f>$I44*IF($G44="Pickup", SUMIFS(NewEmisData!L:L, NewEmisData!$A:$A, "Pickup", NewEmisData!$B:$B, $A44, NewEmisData!$C:$C, $H44, NewEmisData!$D:$D, DX$2), SUMIFS(NewEmisData!L:L, NewEmisData!$A:$A, "LDV", NewEmisData!$B:$B, $A44, NewEmisData!$C:$C, $H44, NewEmisData!$D:$D, DX$2))</f>
        <v>3.1576560516429699E-3</v>
      </c>
      <c r="DY44" s="335">
        <f>$I44*IF($G44="Pickup", SUMIFS(NewEmisData!M:M, NewEmisData!$A:$A, "Pickup", NewEmisData!$B:$B, $A44, NewEmisData!$C:$C, $H44, NewEmisData!$D:$D, DY$2), SUMIFS(NewEmisData!M:M, NewEmisData!$A:$A, "LDV", NewEmisData!$B:$B, $A44, NewEmisData!$C:$C, $H44, NewEmisData!$D:$D, DY$2))</f>
        <v>3.1088285848124E-3</v>
      </c>
      <c r="DZ44" s="335">
        <v>4.3350573081854527E-3</v>
      </c>
      <c r="EA44" s="335">
        <f t="shared" si="2"/>
        <v>465.43339574540698</v>
      </c>
      <c r="EB44" s="335">
        <f t="shared" si="3"/>
        <v>447.45086858043499</v>
      </c>
      <c r="EC44" s="335">
        <f t="shared" si="4"/>
        <v>371.68579631799702</v>
      </c>
      <c r="ED44" s="335">
        <f t="shared" si="5"/>
        <v>316.68783468886801</v>
      </c>
      <c r="EE44" s="335">
        <f t="shared" si="6"/>
        <v>274.45359564691302</v>
      </c>
      <c r="EF44" s="335">
        <f t="shared" si="7"/>
        <v>250.610452801164</v>
      </c>
      <c r="EG44" s="335">
        <f t="shared" si="8"/>
        <v>239.96929474207201</v>
      </c>
      <c r="EH44" s="335">
        <f t="shared" si="9"/>
        <v>236.17949059358199</v>
      </c>
      <c r="EI44" s="335">
        <f t="shared" si="10"/>
        <v>234.77621268414799</v>
      </c>
      <c r="EJ44" s="335">
        <f t="shared" si="11"/>
        <v>0.20692409258864139</v>
      </c>
      <c r="EK44" s="335">
        <f t="shared" si="12"/>
        <v>0.76817370125590101</v>
      </c>
      <c r="EL44" s="335">
        <f t="shared" si="13"/>
        <v>0.34255400012381199</v>
      </c>
      <c r="EM44" s="335">
        <f t="shared" si="14"/>
        <v>0.22026197441968301</v>
      </c>
      <c r="EN44" s="335">
        <f t="shared" si="15"/>
        <v>0.146130223505477</v>
      </c>
      <c r="EO44" s="335">
        <f t="shared" si="16"/>
        <v>9.25204446820201E-2</v>
      </c>
      <c r="EP44" s="335">
        <f t="shared" si="17"/>
        <v>6.9646332093205393E-2</v>
      </c>
      <c r="EQ44" s="335">
        <f t="shared" si="18"/>
        <v>6.0285539426727999E-2</v>
      </c>
      <c r="ER44" s="335">
        <f t="shared" si="19"/>
        <v>5.7685517085836899E-2</v>
      </c>
      <c r="ES44" s="335">
        <f t="shared" si="20"/>
        <v>5.6336256806388998E-2</v>
      </c>
      <c r="ET44" s="335">
        <f t="shared" si="21"/>
        <v>5.5587065527563068E-2</v>
      </c>
      <c r="EU44" s="335">
        <f t="shared" si="22"/>
        <v>8.0536316527093799E-3</v>
      </c>
      <c r="EV44" s="335">
        <f t="shared" si="23"/>
        <v>7.7424694052717798E-3</v>
      </c>
      <c r="EW44" s="335">
        <f t="shared" si="24"/>
        <v>5.3320257089092297E-3</v>
      </c>
      <c r="EX44" s="335">
        <f t="shared" si="25"/>
        <v>4.5430510168157703E-3</v>
      </c>
      <c r="EY44" s="335">
        <f t="shared" si="26"/>
        <v>3.9371785778053803E-3</v>
      </c>
      <c r="EZ44" s="335">
        <f t="shared" si="27"/>
        <v>3.5951364530025401E-3</v>
      </c>
      <c r="FA44" s="335">
        <f t="shared" si="28"/>
        <v>3.4424852382502098E-3</v>
      </c>
      <c r="FB44" s="335">
        <f t="shared" si="29"/>
        <v>3.38811619026995E-3</v>
      </c>
      <c r="FC44" s="335">
        <f t="shared" si="30"/>
        <v>3.36798790618778E-3</v>
      </c>
      <c r="FD44" s="335">
        <f t="shared" si="31"/>
        <v>1.3041984458904573E-3</v>
      </c>
      <c r="FE44" s="335">
        <f t="shared" si="32"/>
        <v>7.6317156939691294E-2</v>
      </c>
      <c r="FF44" s="335">
        <f t="shared" si="33"/>
        <v>7.1544642944165196E-2</v>
      </c>
      <c r="FG44" s="335">
        <f t="shared" si="34"/>
        <v>5.8249743312617203E-2</v>
      </c>
      <c r="FH44" s="335">
        <f t="shared" si="35"/>
        <v>5.6730049378736901E-2</v>
      </c>
      <c r="FI44" s="335">
        <f t="shared" si="36"/>
        <v>5.5297861804990203E-2</v>
      </c>
      <c r="FJ44" s="335">
        <f t="shared" si="37"/>
        <v>5.4156352090813403E-2</v>
      </c>
      <c r="FK44" s="335">
        <f t="shared" si="38"/>
        <v>5.3430662266944498E-2</v>
      </c>
      <c r="FL44" s="335">
        <f t="shared" si="39"/>
        <v>5.3062743786751999E-2</v>
      </c>
      <c r="FM44" s="335">
        <f t="shared" si="40"/>
        <v>5.2850768620488903E-2</v>
      </c>
      <c r="FN44" s="335">
        <f t="shared" si="41"/>
        <v>3.2948538923667892E-2</v>
      </c>
      <c r="FO44" s="335">
        <f t="shared" si="42"/>
        <v>2.00368746679381E-2</v>
      </c>
      <c r="FP44" s="335">
        <f t="shared" si="43"/>
        <v>1.58149288879222E-2</v>
      </c>
      <c r="FQ44" s="335">
        <f t="shared" si="44"/>
        <v>1.2889012730210401E-2</v>
      </c>
      <c r="FR44" s="335">
        <f t="shared" si="45"/>
        <v>1.1544674905883E-2</v>
      </c>
      <c r="FS44" s="335">
        <f t="shared" si="46"/>
        <v>1.0277724336371899E-2</v>
      </c>
      <c r="FT44" s="335">
        <f t="shared" si="47"/>
        <v>9.2679749278735592E-3</v>
      </c>
      <c r="FU44" s="335">
        <f t="shared" si="48"/>
        <v>8.6259896432645099E-3</v>
      </c>
      <c r="FV44" s="335">
        <f t="shared" si="49"/>
        <v>8.3004876330209296E-3</v>
      </c>
      <c r="FW44" s="335">
        <f t="shared" si="50"/>
        <v>8.1129702157430005E-3</v>
      </c>
      <c r="FX44" s="335">
        <f t="shared" si="51"/>
        <v>6.6026126062260432E-3</v>
      </c>
    </row>
    <row r="45" spans="1:180" x14ac:dyDescent="0.2">
      <c r="A45" s="305" t="str">
        <f>IF(LEFT(TRIM(TechData_All!AJ31),1)="*", _xlfn.CONCAT("*","R2"), "R2")</f>
        <v>*R2</v>
      </c>
      <c r="B45" s="305" t="str">
        <f>TechData_All!A31</f>
        <v>*TLFDHEV20</v>
      </c>
      <c r="C45" s="305" t="str">
        <f>TechData_All!C31</f>
        <v>TL.DSL.F.DHEV.2020</v>
      </c>
      <c r="D45" s="301" t="str">
        <f>TechData_All!D31</f>
        <v>bn-vmt, bn-vmt/a</v>
      </c>
      <c r="E45" s="301" t="str">
        <f>TechData_All!E31</f>
        <v>TRNDSL</v>
      </c>
      <c r="F45" s="301" t="str">
        <f>TechData_All!F31</f>
        <v>TL</v>
      </c>
      <c r="G45" s="315" t="s">
        <v>818</v>
      </c>
      <c r="H45" s="315" t="s">
        <v>816</v>
      </c>
      <c r="I45" s="315">
        <v>1</v>
      </c>
      <c r="J45" s="315" t="str">
        <f t="shared" si="52"/>
        <v>Full size car-DSL</v>
      </c>
      <c r="K45" s="335">
        <f>$I45*IF($G45="Pickup", SUMIFS(NewEmisData!E:E, NewEmisData!$A:$A, "Pickup", NewEmisData!$B:$B, $A45, NewEmisData!$C:$C, $H45, NewEmisData!$D:$D, K$2), SUMIFS(NewEmisData!E:E, NewEmisData!$A:$A, "LDV", NewEmisData!$B:$B, $A45, NewEmisData!$C:$C, $H45, NewEmisData!$D:$D, K$2))</f>
        <v>476.09443428903302</v>
      </c>
      <c r="L45" s="335">
        <f>$I45*IF($G45="Pickup", SUMIFS(NewEmisData!F:F, NewEmisData!$A:$A, "Pickup", NewEmisData!$B:$B, $A45, NewEmisData!$C:$C, $H45, NewEmisData!$D:$D, L$2), SUMIFS(NewEmisData!F:F, NewEmisData!$A:$A, "LDV", NewEmisData!$B:$B, $A45, NewEmisData!$C:$C, $H45, NewEmisData!$D:$D, L$2))</f>
        <v>429.18807065940501</v>
      </c>
      <c r="M45" s="335">
        <f>$I45*IF($G45="Pickup", SUMIFS(NewEmisData!G:G, NewEmisData!$A:$A, "Pickup", NewEmisData!$B:$B, $A45, NewEmisData!$C:$C, $H45, NewEmisData!$D:$D, M$2), SUMIFS(NewEmisData!G:G, NewEmisData!$A:$A, "LDV", NewEmisData!$B:$B, $A45, NewEmisData!$C:$C, $H45, NewEmisData!$D:$D, M$2))</f>
        <v>391.319233082962</v>
      </c>
      <c r="N45" s="335">
        <f>$I45*IF($G45="Pickup", SUMIFS(NewEmisData!H:H, NewEmisData!$A:$A, "Pickup", NewEmisData!$B:$B, $A45, NewEmisData!$C:$C, $H45, NewEmisData!$D:$D, N$2), SUMIFS(NewEmisData!H:H, NewEmisData!$A:$A, "LDV", NewEmisData!$B:$B, $A45, NewEmisData!$C:$C, $H45, NewEmisData!$D:$D, N$2))</f>
        <v>328.42956729245498</v>
      </c>
      <c r="O45" s="335">
        <f>$I45*IF($G45="Pickup", SUMIFS(NewEmisData!I:I, NewEmisData!$A:$A, "Pickup", NewEmisData!$B:$B, $A45, NewEmisData!$C:$C, $H45, NewEmisData!$D:$D, O$2), SUMIFS(NewEmisData!I:I, NewEmisData!$A:$A, "LDV", NewEmisData!$B:$B, $A45, NewEmisData!$C:$C, $H45, NewEmisData!$D:$D, O$2))</f>
        <v>299.62284839363502</v>
      </c>
      <c r="P45" s="335">
        <f>$I45*IF($G45="Pickup", SUMIFS(NewEmisData!J:J, NewEmisData!$A:$A, "Pickup", NewEmisData!$B:$B, $A45, NewEmisData!$C:$C, $H45, NewEmisData!$D:$D, P$2), SUMIFS(NewEmisData!J:J, NewEmisData!$A:$A, "LDV", NewEmisData!$B:$B, $A45, NewEmisData!$C:$C, $H45, NewEmisData!$D:$D, P$2))</f>
        <v>287.52510197421901</v>
      </c>
      <c r="Q45" s="335">
        <f>$I45*IF($G45="Pickup", SUMIFS(NewEmisData!K:K, NewEmisData!$A:$A, "Pickup", NewEmisData!$B:$B, $A45, NewEmisData!$C:$C, $H45, NewEmisData!$D:$D, Q$2), SUMIFS(NewEmisData!K:K, NewEmisData!$A:$A, "LDV", NewEmisData!$B:$B, $A45, NewEmisData!$C:$C, $H45, NewEmisData!$D:$D, Q$2))</f>
        <v>280.23148169863998</v>
      </c>
      <c r="R45" s="335">
        <f>$I45*IF($G45="Pickup", SUMIFS(NewEmisData!L:L, NewEmisData!$A:$A, "Pickup", NewEmisData!$B:$B, $A45, NewEmisData!$C:$C, $H45, NewEmisData!$D:$D, R$2), SUMIFS(NewEmisData!L:L, NewEmisData!$A:$A, "LDV", NewEmisData!$B:$B, $A45, NewEmisData!$C:$C, $H45, NewEmisData!$D:$D, R$2))</f>
        <v>277.54586040118801</v>
      </c>
      <c r="S45" s="335">
        <f>$I45*IF($G45="Pickup", SUMIFS(NewEmisData!M:M, NewEmisData!$A:$A, "Pickup", NewEmisData!$B:$B, $A45, NewEmisData!$C:$C, $H45, NewEmisData!$D:$D, S$2), SUMIFS(NewEmisData!M:M, NewEmisData!$A:$A, "LDV", NewEmisData!$B:$B, $A45, NewEmisData!$C:$C, $H45, NewEmisData!$D:$D, S$2))</f>
        <v>277.49863288375599</v>
      </c>
      <c r="T45" s="335">
        <v>0.20396325972560742</v>
      </c>
      <c r="U45" s="335">
        <f>$I45*IF($G45="Pickup", SUMIFS(NewEmisData!E:E, NewEmisData!$A:$A, "Pickup", NewEmisData!$B:$B, $A45, NewEmisData!$C:$C, $H45, NewEmisData!$D:$D, U$2), SUMIFS(NewEmisData!E:E, NewEmisData!$A:$A, "LDV", NewEmisData!$B:$B, $A45, NewEmisData!$C:$C, $H45, NewEmisData!$D:$D, U$2))</f>
        <v>2.0049311260151099</v>
      </c>
      <c r="V45" s="335">
        <f>$I45*IF($G45="Pickup", SUMIFS(NewEmisData!F:F, NewEmisData!$A:$A, "Pickup", NewEmisData!$B:$B, $A45, NewEmisData!$C:$C, $H45, NewEmisData!$D:$D, V$2), SUMIFS(NewEmisData!F:F, NewEmisData!$A:$A, "LDV", NewEmisData!$B:$B, $A45, NewEmisData!$C:$C, $H45, NewEmisData!$D:$D, V$2))</f>
        <v>0.760827545002146</v>
      </c>
      <c r="W45" s="335">
        <f>$I45*IF($G45="Pickup", SUMIFS(NewEmisData!G:G, NewEmisData!$A:$A, "Pickup", NewEmisData!$B:$B, $A45, NewEmisData!$C:$C, $H45, NewEmisData!$D:$D, W$2), SUMIFS(NewEmisData!G:G, NewEmisData!$A:$A, "LDV", NewEmisData!$B:$B, $A45, NewEmisData!$C:$C, $H45, NewEmisData!$D:$D, W$2))</f>
        <v>0.12767197241808201</v>
      </c>
      <c r="X45" s="335">
        <f>$I45*IF($G45="Pickup", SUMIFS(NewEmisData!H:H, NewEmisData!$A:$A, "Pickup", NewEmisData!$B:$B, $A45, NewEmisData!$C:$C, $H45, NewEmisData!$D:$D, X$2), SUMIFS(NewEmisData!H:H, NewEmisData!$A:$A, "LDV", NewEmisData!$B:$B, $A45, NewEmisData!$C:$C, $H45, NewEmisData!$D:$D, X$2))</f>
        <v>7.2512734058825107E-2</v>
      </c>
      <c r="Y45" s="335">
        <f>$I45*IF($G45="Pickup", SUMIFS(NewEmisData!I:I, NewEmisData!$A:$A, "Pickup", NewEmisData!$B:$B, $A45, NewEmisData!$C:$C, $H45, NewEmisData!$D:$D, Y$2), SUMIFS(NewEmisData!I:I, NewEmisData!$A:$A, "LDV", NewEmisData!$B:$B, $A45, NewEmisData!$C:$C, $H45, NewEmisData!$D:$D, Y$2))</f>
        <v>4.5465409268618202E-2</v>
      </c>
      <c r="Z45" s="335">
        <f>$I45*IF($G45="Pickup", SUMIFS(NewEmisData!J:J, NewEmisData!$A:$A, "Pickup", NewEmisData!$B:$B, $A45, NewEmisData!$C:$C, $H45, NewEmisData!$D:$D, Z$2), SUMIFS(NewEmisData!J:J, NewEmisData!$A:$A, "LDV", NewEmisData!$B:$B, $A45, NewEmisData!$C:$C, $H45, NewEmisData!$D:$D, Z$2))</f>
        <v>4.03828422132856E-2</v>
      </c>
      <c r="AA45" s="335">
        <f>$I45*IF($G45="Pickup", SUMIFS(NewEmisData!K:K, NewEmisData!$A:$A, "Pickup", NewEmisData!$B:$B, $A45, NewEmisData!$C:$C, $H45, NewEmisData!$D:$D, AA$2), SUMIFS(NewEmisData!K:K, NewEmisData!$A:$A, "LDV", NewEmisData!$B:$B, $A45, NewEmisData!$C:$C, $H45, NewEmisData!$D:$D, AA$2))</f>
        <v>3.69457071662685E-2</v>
      </c>
      <c r="AB45" s="335">
        <f>$I45*IF($G45="Pickup", SUMIFS(NewEmisData!L:L, NewEmisData!$A:$A, "Pickup", NewEmisData!$B:$B, $A45, NewEmisData!$C:$C, $H45, NewEmisData!$D:$D, AB$2), SUMIFS(NewEmisData!L:L, NewEmisData!$A:$A, "LDV", NewEmisData!$B:$B, $A45, NewEmisData!$C:$C, $H45, NewEmisData!$D:$D, AB$2))</f>
        <v>3.54479042046821E-2</v>
      </c>
      <c r="AC45" s="335">
        <f>$I45*IF($G45="Pickup", SUMIFS(NewEmisData!M:M, NewEmisData!$A:$A, "Pickup", NewEmisData!$B:$B, $A45, NewEmisData!$C:$C, $H45, NewEmisData!$D:$D, AC$2), SUMIFS(NewEmisData!M:M, NewEmisData!$A:$A, "LDV", NewEmisData!$B:$B, $A45, NewEmisData!$C:$C, $H45, NewEmisData!$D:$D, AC$2))</f>
        <v>3.5796031702760897E-2</v>
      </c>
      <c r="AD45" s="335">
        <v>4.1644851932661778E-2</v>
      </c>
      <c r="AE45" s="335">
        <f>$I45*IF($G45="Pickup", SUMIFS(NewEmisData!E:E, NewEmisData!$A:$A, "Pickup", NewEmisData!$B:$B, $A45, NewEmisData!$C:$C, $H45, NewEmisData!$D:$D, AE$2), SUMIFS(NewEmisData!E:E, NewEmisData!$A:$A, "LDV", NewEmisData!$B:$B, $A45, NewEmisData!$C:$C, $H45, NewEmisData!$D:$D, AE$2))</f>
        <v>1.1835152385958499E-2</v>
      </c>
      <c r="AF45" s="335">
        <f>$I45*IF($G45="Pickup", SUMIFS(NewEmisData!F:F, NewEmisData!$A:$A, "Pickup", NewEmisData!$B:$B, $A45, NewEmisData!$C:$C, $H45, NewEmisData!$D:$D, AF$2), SUMIFS(NewEmisData!F:F, NewEmisData!$A:$A, "LDV", NewEmisData!$B:$B, $A45, NewEmisData!$C:$C, $H45, NewEmisData!$D:$D, AF$2))</f>
        <v>1.02303341802871E-2</v>
      </c>
      <c r="AG45" s="335">
        <f>$I45*IF($G45="Pickup", SUMIFS(NewEmisData!G:G, NewEmisData!$A:$A, "Pickup", NewEmisData!$B:$B, $A45, NewEmisData!$C:$C, $H45, NewEmisData!$D:$D, AG$2), SUMIFS(NewEmisData!G:G, NewEmisData!$A:$A, "LDV", NewEmisData!$B:$B, $A45, NewEmisData!$C:$C, $H45, NewEmisData!$D:$D, AG$2))</f>
        <v>3.28141775067963E-3</v>
      </c>
      <c r="AH45" s="335">
        <f>$I45*IF($G45="Pickup", SUMIFS(NewEmisData!H:H, NewEmisData!$A:$A, "Pickup", NewEmisData!$B:$B, $A45, NewEmisData!$C:$C, $H45, NewEmisData!$D:$D, AH$2), SUMIFS(NewEmisData!H:H, NewEmisData!$A:$A, "LDV", NewEmisData!$B:$B, $A45, NewEmisData!$C:$C, $H45, NewEmisData!$D:$D, AH$2))</f>
        <v>2.7429174181074199E-3</v>
      </c>
      <c r="AI45" s="335">
        <f>$I45*IF($G45="Pickup", SUMIFS(NewEmisData!I:I, NewEmisData!$A:$A, "Pickup", NewEmisData!$B:$B, $A45, NewEmisData!$C:$C, $H45, NewEmisData!$D:$D, AI$2), SUMIFS(NewEmisData!I:I, NewEmisData!$A:$A, "LDV", NewEmisData!$B:$B, $A45, NewEmisData!$C:$C, $H45, NewEmisData!$D:$D, AI$2))</f>
        <v>2.4986761140543901E-3</v>
      </c>
      <c r="AJ45" s="335">
        <f>$I45*IF($G45="Pickup", SUMIFS(NewEmisData!J:J, NewEmisData!$A:$A, "Pickup", NewEmisData!$B:$B, $A45, NewEmisData!$C:$C, $H45, NewEmisData!$D:$D, AJ$2), SUMIFS(NewEmisData!J:J, NewEmisData!$A:$A, "LDV", NewEmisData!$B:$B, $A45, NewEmisData!$C:$C, $H45, NewEmisData!$D:$D, AJ$2))</f>
        <v>2.3977288527187398E-3</v>
      </c>
      <c r="AK45" s="335">
        <f>$I45*IF($G45="Pickup", SUMIFS(NewEmisData!K:K, NewEmisData!$A:$A, "Pickup", NewEmisData!$B:$B, $A45, NewEmisData!$C:$C, $H45, NewEmisData!$D:$D, AK$2), SUMIFS(NewEmisData!K:K, NewEmisData!$A:$A, "LDV", NewEmisData!$B:$B, $A45, NewEmisData!$C:$C, $H45, NewEmisData!$D:$D, AK$2))</f>
        <v>2.3363239635992802E-3</v>
      </c>
      <c r="AL45" s="335">
        <f>$I45*IF($G45="Pickup", SUMIFS(NewEmisData!L:L, NewEmisData!$A:$A, "Pickup", NewEmisData!$B:$B, $A45, NewEmisData!$C:$C, $H45, NewEmisData!$D:$D, AL$2), SUMIFS(NewEmisData!L:L, NewEmisData!$A:$A, "LDV", NewEmisData!$B:$B, $A45, NewEmisData!$C:$C, $H45, NewEmisData!$D:$D, AL$2))</f>
        <v>2.3139342639780401E-3</v>
      </c>
      <c r="AM45" s="335">
        <f>$I45*IF($G45="Pickup", SUMIFS(NewEmisData!M:M, NewEmisData!$A:$A, "Pickup", NewEmisData!$B:$B, $A45, NewEmisData!$C:$C, $H45, NewEmisData!$D:$D, AM$2), SUMIFS(NewEmisData!M:M, NewEmisData!$A:$A, "LDV", NewEmisData!$B:$B, $A45, NewEmisData!$C:$C, $H45, NewEmisData!$D:$D, AM$2))</f>
        <v>2.31353960902861E-3</v>
      </c>
      <c r="AN45" s="335">
        <v>1.6665713577985891E-3</v>
      </c>
      <c r="AO45" s="335">
        <f>$I45*IF($G45="Pickup", SUMIFS(NewEmisData!E:E, NewEmisData!$A:$A, "Pickup", NewEmisData!$B:$B, $A45, NewEmisData!$C:$C, $H45, NewEmisData!$D:$D, AO$2), SUMIFS(NewEmisData!E:E, NewEmisData!$A:$A, "LDV", NewEmisData!$B:$B, $A45, NewEmisData!$C:$C, $H45, NewEmisData!$D:$D, AO$2))</f>
        <v>0.14754888588672199</v>
      </c>
      <c r="AP45" s="335">
        <f>$I45*IF($G45="Pickup", SUMIFS(NewEmisData!F:F, NewEmisData!$A:$A, "Pickup", NewEmisData!$B:$B, $A45, NewEmisData!$C:$C, $H45, NewEmisData!$D:$D, AP$2), SUMIFS(NewEmisData!F:F, NewEmisData!$A:$A, "LDV", NewEmisData!$B:$B, $A45, NewEmisData!$C:$C, $H45, NewEmisData!$D:$D, AP$2))</f>
        <v>8.9170669812866296E-2</v>
      </c>
      <c r="AQ45" s="335">
        <f>$I45*IF($G45="Pickup", SUMIFS(NewEmisData!G:G, NewEmisData!$A:$A, "Pickup", NewEmisData!$B:$B, $A45, NewEmisData!$C:$C, $H45, NewEmisData!$D:$D, AQ$2), SUMIFS(NewEmisData!G:G, NewEmisData!$A:$A, "LDV", NewEmisData!$B:$B, $A45, NewEmisData!$C:$C, $H45, NewEmisData!$D:$D, AQ$2))</f>
        <v>7.8105554369183802E-2</v>
      </c>
      <c r="AR45" s="335">
        <f>$I45*IF($G45="Pickup", SUMIFS(NewEmisData!H:H, NewEmisData!$A:$A, "Pickup", NewEmisData!$B:$B, $A45, NewEmisData!$C:$C, $H45, NewEmisData!$D:$D, AR$2), SUMIFS(NewEmisData!H:H, NewEmisData!$A:$A, "LDV", NewEmisData!$B:$B, $A45, NewEmisData!$C:$C, $H45, NewEmisData!$D:$D, AR$2))</f>
        <v>7.6972409553025797E-2</v>
      </c>
      <c r="AS45" s="335">
        <f>$I45*IF($G45="Pickup", SUMIFS(NewEmisData!I:I, NewEmisData!$A:$A, "Pickup", NewEmisData!$B:$B, $A45, NewEmisData!$C:$C, $H45, NewEmisData!$D:$D, AS$2), SUMIFS(NewEmisData!I:I, NewEmisData!$A:$A, "LDV", NewEmisData!$B:$B, $A45, NewEmisData!$C:$C, $H45, NewEmisData!$D:$D, AS$2))</f>
        <v>7.6836875081772907E-2</v>
      </c>
      <c r="AT45" s="335">
        <f>$I45*IF($G45="Pickup", SUMIFS(NewEmisData!J:J, NewEmisData!$A:$A, "Pickup", NewEmisData!$B:$B, $A45, NewEmisData!$C:$C, $H45, NewEmisData!$D:$D, AT$2), SUMIFS(NewEmisData!J:J, NewEmisData!$A:$A, "LDV", NewEmisData!$B:$B, $A45, NewEmisData!$C:$C, $H45, NewEmisData!$D:$D, AT$2))</f>
        <v>7.69074432910445E-2</v>
      </c>
      <c r="AU45" s="335">
        <f>$I45*IF($G45="Pickup", SUMIFS(NewEmisData!K:K, NewEmisData!$A:$A, "Pickup", NewEmisData!$B:$B, $A45, NewEmisData!$C:$C, $H45, NewEmisData!$D:$D, AU$2), SUMIFS(NewEmisData!K:K, NewEmisData!$A:$A, "LDV", NewEmisData!$B:$B, $A45, NewEmisData!$C:$C, $H45, NewEmisData!$D:$D, AU$2))</f>
        <v>7.6900843368497895E-2</v>
      </c>
      <c r="AV45" s="335">
        <f>$I45*IF($G45="Pickup", SUMIFS(NewEmisData!L:L, NewEmisData!$A:$A, "Pickup", NewEmisData!$B:$B, $A45, NewEmisData!$C:$C, $H45, NewEmisData!$D:$D, AV$2), SUMIFS(NewEmisData!L:L, NewEmisData!$A:$A, "LDV", NewEmisData!$B:$B, $A45, NewEmisData!$C:$C, $H45, NewEmisData!$D:$D, AV$2))</f>
        <v>7.6888545887976001E-2</v>
      </c>
      <c r="AW45" s="335">
        <f>$I45*IF($G45="Pickup", SUMIFS(NewEmisData!M:M, NewEmisData!$A:$A, "Pickup", NewEmisData!$B:$B, $A45, NewEmisData!$C:$C, $H45, NewEmisData!$D:$D, AW$2), SUMIFS(NewEmisData!M:M, NewEmisData!$A:$A, "LDV", NewEmisData!$B:$B, $A45, NewEmisData!$C:$C, $H45, NewEmisData!$D:$D, AW$2))</f>
        <v>7.6936569612579206E-2</v>
      </c>
      <c r="AX45" s="335">
        <v>3.2808645285750677E-2</v>
      </c>
      <c r="AY45" s="335">
        <f>$I45*IF($G45="Pickup", SUMIFS(NewEmisData!E:E, NewEmisData!$A:$A, "Pickup", NewEmisData!$B:$B, $A45, NewEmisData!$C:$C, $H45, NewEmisData!$D:$D, AY$2), SUMIFS(NewEmisData!E:E, NewEmisData!$A:$A, "LDV", NewEmisData!$B:$B, $A45, NewEmisData!$C:$C, $H45, NewEmisData!$D:$D, AY$2))</f>
        <v>8.2994776464736103E-2</v>
      </c>
      <c r="AZ45" s="335">
        <f>$I45*IF($G45="Pickup", SUMIFS(NewEmisData!F:F, NewEmisData!$A:$A, "Pickup", NewEmisData!$B:$B, $A45, NewEmisData!$C:$C, $H45, NewEmisData!$D:$D, AZ$2), SUMIFS(NewEmisData!F:F, NewEmisData!$A:$A, "LDV", NewEmisData!$B:$B, $A45, NewEmisData!$C:$C, $H45, NewEmisData!$D:$D, AZ$2))</f>
        <v>2.9286960169176E-2</v>
      </c>
      <c r="BA45" s="335">
        <f>$I45*IF($G45="Pickup", SUMIFS(NewEmisData!G:G, NewEmisData!$A:$A, "Pickup", NewEmisData!$B:$B, $A45, NewEmisData!$C:$C, $H45, NewEmisData!$D:$D, BA$2), SUMIFS(NewEmisData!G:G, NewEmisData!$A:$A, "LDV", NewEmisData!$B:$B, $A45, NewEmisData!$C:$C, $H45, NewEmisData!$D:$D, BA$2))</f>
        <v>1.3924604157418001E-2</v>
      </c>
      <c r="BB45" s="335">
        <f>$I45*IF($G45="Pickup", SUMIFS(NewEmisData!H:H, NewEmisData!$A:$A, "Pickup", NewEmisData!$B:$B, $A45, NewEmisData!$C:$C, $H45, NewEmisData!$D:$D, BB$2), SUMIFS(NewEmisData!H:H, NewEmisData!$A:$A, "LDV", NewEmisData!$B:$B, $A45, NewEmisData!$C:$C, $H45, NewEmisData!$D:$D, BB$2))</f>
        <v>1.28820995888716E-2</v>
      </c>
      <c r="BC45" s="335">
        <f>$I45*IF($G45="Pickup", SUMIFS(NewEmisData!I:I, NewEmisData!$A:$A, "Pickup", NewEmisData!$B:$B, $A45, NewEmisData!$C:$C, $H45, NewEmisData!$D:$D, BC$2), SUMIFS(NewEmisData!I:I, NewEmisData!$A:$A, "LDV", NewEmisData!$B:$B, $A45, NewEmisData!$C:$C, $H45, NewEmisData!$D:$D, BC$2))</f>
        <v>1.2757306095682401E-2</v>
      </c>
      <c r="BD45" s="335">
        <f>$I45*IF($G45="Pickup", SUMIFS(NewEmisData!J:J, NewEmisData!$A:$A, "Pickup", NewEmisData!$B:$B, $A45, NewEmisData!$C:$C, $H45, NewEmisData!$D:$D, BD$2), SUMIFS(NewEmisData!J:J, NewEmisData!$A:$A, "LDV", NewEmisData!$B:$B, $A45, NewEmisData!$C:$C, $H45, NewEmisData!$D:$D, BD$2))</f>
        <v>1.28223162487622E-2</v>
      </c>
      <c r="BE45" s="335">
        <f>$I45*IF($G45="Pickup", SUMIFS(NewEmisData!K:K, NewEmisData!$A:$A, "Pickup", NewEmisData!$B:$B, $A45, NewEmisData!$C:$C, $H45, NewEmisData!$D:$D, BE$2), SUMIFS(NewEmisData!K:K, NewEmisData!$A:$A, "LDV", NewEmisData!$B:$B, $A45, NewEmisData!$C:$C, $H45, NewEmisData!$D:$D, BE$2))</f>
        <v>1.28161744328164E-2</v>
      </c>
      <c r="BF45" s="335">
        <f>$I45*IF($G45="Pickup", SUMIFS(NewEmisData!L:L, NewEmisData!$A:$A, "Pickup", NewEmisData!$B:$B, $A45, NewEmisData!$C:$C, $H45, NewEmisData!$D:$D, BF$2), SUMIFS(NewEmisData!L:L, NewEmisData!$A:$A, "LDV", NewEmisData!$B:$B, $A45, NewEmisData!$C:$C, $H45, NewEmisData!$D:$D, BF$2))</f>
        <v>1.28049681705815E-2</v>
      </c>
      <c r="BG45" s="335">
        <f>$I45*IF($G45="Pickup", SUMIFS(NewEmisData!M:M, NewEmisData!$A:$A, "Pickup", NewEmisData!$B:$B, $A45, NewEmisData!$C:$C, $H45, NewEmisData!$D:$D, BG$2), SUMIFS(NewEmisData!M:M, NewEmisData!$A:$A, "LDV", NewEmisData!$B:$B, $A45, NewEmisData!$C:$C, $H45, NewEmisData!$D:$D, BG$2))</f>
        <v>1.2849092483120999E-2</v>
      </c>
      <c r="BH45" s="335">
        <v>6.5796176943480836E-3</v>
      </c>
      <c r="BI45" s="335">
        <f>$I45*IF($G45="Pickup", SUMIFS(NewEmisData!E:E, NewEmisData!$A:$A, "Pickup", NewEmisData!$B:$B, $A45, NewEmisData!$C:$C, $H45, NewEmisData!$D:$D, BI$2), SUMIFS(NewEmisData!E:E, NewEmisData!$A:$A, "LDV", NewEmisData!$B:$B, $A45, NewEmisData!$C:$C, $H45, NewEmisData!$D:$D, BI$2))</f>
        <v>39.775858774743803</v>
      </c>
      <c r="BJ45" s="335">
        <f>$I45*IF($G45="Pickup", SUMIFS(NewEmisData!F:F, NewEmisData!$A:$A, "Pickup", NewEmisData!$B:$B, $A45, NewEmisData!$C:$C, $H45, NewEmisData!$D:$D, BJ$2), SUMIFS(NewEmisData!F:F, NewEmisData!$A:$A, "LDV", NewEmisData!$B:$B, $A45, NewEmisData!$C:$C, $H45, NewEmisData!$D:$D, BJ$2))</f>
        <v>10.678234156384899</v>
      </c>
      <c r="BK45" s="335">
        <f>$I45*IF($G45="Pickup", SUMIFS(NewEmisData!G:G, NewEmisData!$A:$A, "Pickup", NewEmisData!$B:$B, $A45, NewEmisData!$C:$C, $H45, NewEmisData!$D:$D, BK$2), SUMIFS(NewEmisData!G:G, NewEmisData!$A:$A, "LDV", NewEmisData!$B:$B, $A45, NewEmisData!$C:$C, $H45, NewEmisData!$D:$D, BK$2))</f>
        <v>1.86758643046957</v>
      </c>
      <c r="BL45" s="335">
        <f>$I45*IF($G45="Pickup", SUMIFS(NewEmisData!H:H, NewEmisData!$A:$A, "Pickup", NewEmisData!$B:$B, $A45, NewEmisData!$C:$C, $H45, NewEmisData!$D:$D, BL$2), SUMIFS(NewEmisData!H:H, NewEmisData!$A:$A, "LDV", NewEmisData!$B:$B, $A45, NewEmisData!$C:$C, $H45, NewEmisData!$D:$D, BL$2))</f>
        <v>1.42362076026303</v>
      </c>
      <c r="BM45" s="335">
        <f>$I45*IF($G45="Pickup", SUMIFS(NewEmisData!I:I, NewEmisData!$A:$A, "Pickup", NewEmisData!$B:$B, $A45, NewEmisData!$C:$C, $H45, NewEmisData!$D:$D, BM$2), SUMIFS(NewEmisData!I:I, NewEmisData!$A:$A, "LDV", NewEmisData!$B:$B, $A45, NewEmisData!$C:$C, $H45, NewEmisData!$D:$D, BM$2))</f>
        <v>1.22553039938669</v>
      </c>
      <c r="BN45" s="335">
        <f>$I45*IF($G45="Pickup", SUMIFS(NewEmisData!J:J, NewEmisData!$A:$A, "Pickup", NewEmisData!$B:$B, $A45, NewEmisData!$C:$C, $H45, NewEmisData!$D:$D, BN$2), SUMIFS(NewEmisData!J:J, NewEmisData!$A:$A, "LDV", NewEmisData!$B:$B, $A45, NewEmisData!$C:$C, $H45, NewEmisData!$D:$D, BN$2))</f>
        <v>1.16750761763039</v>
      </c>
      <c r="BO45" s="335">
        <f>$I45*IF($G45="Pickup", SUMIFS(NewEmisData!K:K, NewEmisData!$A:$A, "Pickup", NewEmisData!$B:$B, $A45, NewEmisData!$C:$C, $H45, NewEmisData!$D:$D, BO$2), SUMIFS(NewEmisData!K:K, NewEmisData!$A:$A, "LDV", NewEmisData!$B:$B, $A45, NewEmisData!$C:$C, $H45, NewEmisData!$D:$D, BO$2))</f>
        <v>1.1062247677672601</v>
      </c>
      <c r="BP45" s="335">
        <f>$I45*IF($G45="Pickup", SUMIFS(NewEmisData!L:L, NewEmisData!$A:$A, "Pickup", NewEmisData!$B:$B, $A45, NewEmisData!$C:$C, $H45, NewEmisData!$D:$D, BP$2), SUMIFS(NewEmisData!L:L, NewEmisData!$A:$A, "LDV", NewEmisData!$B:$B, $A45, NewEmisData!$C:$C, $H45, NewEmisData!$D:$D, BP$2))</f>
        <v>1.0761548737814799</v>
      </c>
      <c r="BQ45" s="335">
        <f>$I45*IF($G45="Pickup", SUMIFS(NewEmisData!M:M, NewEmisData!$A:$A, "Pickup", NewEmisData!$B:$B, $A45, NewEmisData!$C:$C, $H45, NewEmisData!$D:$D, BQ$2), SUMIFS(NewEmisData!M:M, NewEmisData!$A:$A, "LDV", NewEmisData!$B:$B, $A45, NewEmisData!$C:$C, $H45, NewEmisData!$D:$D, BQ$2))</f>
        <v>1.0829580064973601</v>
      </c>
      <c r="BR45" s="335">
        <v>1.2335726578167048</v>
      </c>
      <c r="BS45" s="335">
        <f>$I45*IF($G45="Pickup", SUMIFS(NewEmisData!E:E, NewEmisData!$A:$A, "Pickup", NewEmisData!$B:$B, $A45, NewEmisData!$C:$C, $H45, NewEmisData!$D:$D, BS$2), SUMIFS(NewEmisData!E:E, NewEmisData!$A:$A, "LDV", NewEmisData!$B:$B, $A45, NewEmisData!$C:$C, $H45, NewEmisData!$D:$D, BS$2))</f>
        <v>3.6839474572804698</v>
      </c>
      <c r="BT45" s="335">
        <f>$I45*IF($G45="Pickup", SUMIFS(NewEmisData!F:F, NewEmisData!$A:$A, "Pickup", NewEmisData!$B:$B, $A45, NewEmisData!$C:$C, $H45, NewEmisData!$D:$D, BT$2), SUMIFS(NewEmisData!F:F, NewEmisData!$A:$A, "LDV", NewEmisData!$B:$B, $A45, NewEmisData!$C:$C, $H45, NewEmisData!$D:$D, BT$2))</f>
        <v>0.98577392935792796</v>
      </c>
      <c r="BU45" s="335">
        <f>$I45*IF($G45="Pickup", SUMIFS(NewEmisData!G:G, NewEmisData!$A:$A, "Pickup", NewEmisData!$B:$B, $A45, NewEmisData!$C:$C, $H45, NewEmisData!$D:$D, BU$2), SUMIFS(NewEmisData!G:G, NewEmisData!$A:$A, "LDV", NewEmisData!$B:$B, $A45, NewEmisData!$C:$C, $H45, NewEmisData!$D:$D, BU$2))</f>
        <v>0.13920001825041101</v>
      </c>
      <c r="BV45" s="335">
        <f>$I45*IF($G45="Pickup", SUMIFS(NewEmisData!H:H, NewEmisData!$A:$A, "Pickup", NewEmisData!$B:$B, $A45, NewEmisData!$C:$C, $H45, NewEmisData!$D:$D, BV$2), SUMIFS(NewEmisData!H:H, NewEmisData!$A:$A, "LDV", NewEmisData!$B:$B, $A45, NewEmisData!$C:$C, $H45, NewEmisData!$D:$D, BV$2))</f>
        <v>9.6471078701038201E-2</v>
      </c>
      <c r="BW45" s="335">
        <f>$I45*IF($G45="Pickup", SUMIFS(NewEmisData!I:I, NewEmisData!$A:$A, "Pickup", NewEmisData!$B:$B, $A45, NewEmisData!$C:$C, $H45, NewEmisData!$D:$D, BW$2), SUMIFS(NewEmisData!I:I, NewEmisData!$A:$A, "LDV", NewEmisData!$B:$B, $A45, NewEmisData!$C:$C, $H45, NewEmisData!$D:$D, BW$2))</f>
        <v>7.5191537396481406E-2</v>
      </c>
      <c r="BX45" s="335">
        <f>$I45*IF($G45="Pickup", SUMIFS(NewEmisData!J:J, NewEmisData!$A:$A, "Pickup", NewEmisData!$B:$B, $A45, NewEmisData!$C:$C, $H45, NewEmisData!$D:$D, BX$2), SUMIFS(NewEmisData!J:J, NewEmisData!$A:$A, "LDV", NewEmisData!$B:$B, $A45, NewEmisData!$C:$C, $H45, NewEmisData!$D:$D, BX$2))</f>
        <v>7.3750498912982104E-2</v>
      </c>
      <c r="BY45" s="335">
        <f>$I45*IF($G45="Pickup", SUMIFS(NewEmisData!K:K, NewEmisData!$A:$A, "Pickup", NewEmisData!$B:$B, $A45, NewEmisData!$C:$C, $H45, NewEmisData!$D:$D, BY$2), SUMIFS(NewEmisData!K:K, NewEmisData!$A:$A, "LDV", NewEmisData!$B:$B, $A45, NewEmisData!$C:$C, $H45, NewEmisData!$D:$D, BY$2))</f>
        <v>7.1596726073612907E-2</v>
      </c>
      <c r="BZ45" s="335">
        <f>$I45*IF($G45="Pickup", SUMIFS(NewEmisData!L:L, NewEmisData!$A:$A, "Pickup", NewEmisData!$B:$B, $A45, NewEmisData!$C:$C, $H45, NewEmisData!$D:$D, BZ$2), SUMIFS(NewEmisData!L:L, NewEmisData!$A:$A, "LDV", NewEmisData!$B:$B, $A45, NewEmisData!$C:$C, $H45, NewEmisData!$D:$D, BZ$2))</f>
        <v>7.0651840302643099E-2</v>
      </c>
      <c r="CA45" s="335">
        <f>$I45*IF($G45="Pickup", SUMIFS(NewEmisData!M:M, NewEmisData!$A:$A, "Pickup", NewEmisData!$B:$B, $A45, NewEmisData!$C:$C, $H45, NewEmisData!$D:$D, CA$2), SUMIFS(NewEmisData!M:M, NewEmisData!$A:$A, "LDV", NewEmisData!$B:$B, $A45, NewEmisData!$C:$C, $H45, NewEmisData!$D:$D, CA$2))</f>
        <v>7.1352883539201301E-2</v>
      </c>
      <c r="CB45" s="335">
        <v>6.7885050257220386E-2</v>
      </c>
      <c r="CC45" s="335">
        <f>$I45*IF($G45="Pickup", SUMIFS(NewEmisData!E:E, NewEmisData!$A:$A, "Pickup", NewEmisData!$B:$B, $A45, NewEmisData!$C:$C, $H45, NewEmisData!$D:$D, CC$2), SUMIFS(NewEmisData!E:E, NewEmisData!$A:$A, "LDV", NewEmisData!$B:$B, $A45, NewEmisData!$C:$C, $H45, NewEmisData!$D:$D, CC$2))</f>
        <v>8.3015807662600808E-3</v>
      </c>
      <c r="CD45" s="335">
        <f>$I45*IF($G45="Pickup", SUMIFS(NewEmisData!F:F, NewEmisData!$A:$A, "Pickup", NewEmisData!$B:$B, $A45, NewEmisData!$C:$C, $H45, NewEmisData!$D:$D, CD$2), SUMIFS(NewEmisData!F:F, NewEmisData!$A:$A, "LDV", NewEmisData!$B:$B, $A45, NewEmisData!$C:$C, $H45, NewEmisData!$D:$D, CD$2))</f>
        <v>8.3015814353979093E-3</v>
      </c>
      <c r="CE45" s="335">
        <f>$I45*IF($G45="Pickup", SUMIFS(NewEmisData!G:G, NewEmisData!$A:$A, "Pickup", NewEmisData!$B:$B, $A45, NewEmisData!$C:$C, $H45, NewEmisData!$D:$D, CE$2), SUMIFS(NewEmisData!G:G, NewEmisData!$A:$A, "LDV", NewEmisData!$B:$B, $A45, NewEmisData!$C:$C, $H45, NewEmisData!$D:$D, CE$2))</f>
        <v>9.7776409238937295E-3</v>
      </c>
      <c r="CF45" s="335">
        <f>$I45*IF($G45="Pickup", SUMIFS(NewEmisData!H:H, NewEmisData!$A:$A, "Pickup", NewEmisData!$B:$B, $A45, NewEmisData!$C:$C, $H45, NewEmisData!$D:$D, CF$2), SUMIFS(NewEmisData!H:H, NewEmisData!$A:$A, "LDV", NewEmisData!$B:$B, $A45, NewEmisData!$C:$C, $H45, NewEmisData!$D:$D, CF$2))</f>
        <v>9.7776508210115302E-3</v>
      </c>
      <c r="CG45" s="335">
        <f>$I45*IF($G45="Pickup", SUMIFS(NewEmisData!I:I, NewEmisData!$A:$A, "Pickup", NewEmisData!$B:$B, $A45, NewEmisData!$C:$C, $H45, NewEmisData!$D:$D, CG$2), SUMIFS(NewEmisData!I:I, NewEmisData!$A:$A, "LDV", NewEmisData!$B:$B, $A45, NewEmisData!$C:$C, $H45, NewEmisData!$D:$D, CG$2))</f>
        <v>9.7776494795757396E-3</v>
      </c>
      <c r="CH45" s="335">
        <f>$I45*IF($G45="Pickup", SUMIFS(NewEmisData!J:J, NewEmisData!$A:$A, "Pickup", NewEmisData!$B:$B, $A45, NewEmisData!$C:$C, $H45, NewEmisData!$D:$D, CH$2), SUMIFS(NewEmisData!J:J, NewEmisData!$A:$A, "LDV", NewEmisData!$B:$B, $A45, NewEmisData!$C:$C, $H45, NewEmisData!$D:$D, CH$2))</f>
        <v>9.7776493269548497E-3</v>
      </c>
      <c r="CI45" s="335">
        <f>$I45*IF($G45="Pickup", SUMIFS(NewEmisData!K:K, NewEmisData!$A:$A, "Pickup", NewEmisData!$B:$B, $A45, NewEmisData!$C:$C, $H45, NewEmisData!$D:$D, CI$2), SUMIFS(NewEmisData!K:K, NewEmisData!$A:$A, "LDV", NewEmisData!$B:$B, $A45, NewEmisData!$C:$C, $H45, NewEmisData!$D:$D, CI$2))</f>
        <v>9.7776510939597203E-3</v>
      </c>
      <c r="CJ45" s="335">
        <f>$I45*IF($G45="Pickup", SUMIFS(NewEmisData!L:L, NewEmisData!$A:$A, "Pickup", NewEmisData!$B:$B, $A45, NewEmisData!$C:$C, $H45, NewEmisData!$D:$D, CJ$2), SUMIFS(NewEmisData!L:L, NewEmisData!$A:$A, "LDV", NewEmisData!$B:$B, $A45, NewEmisData!$C:$C, $H45, NewEmisData!$D:$D, CJ$2))</f>
        <v>9.7776462712922899E-3</v>
      </c>
      <c r="CK45" s="335">
        <f>$I45*IF($G45="Pickup", SUMIFS(NewEmisData!M:M, NewEmisData!$A:$A, "Pickup", NewEmisData!$B:$B, $A45, NewEmisData!$C:$C, $H45, NewEmisData!$D:$D, CK$2), SUMIFS(NewEmisData!M:M, NewEmisData!$A:$A, "LDV", NewEmisData!$B:$B, $A45, NewEmisData!$C:$C, $H45, NewEmisData!$D:$D, CK$2))</f>
        <v>9.7776422060059202E-3</v>
      </c>
      <c r="CL45" s="335">
        <v>7.6624626482054738E-3</v>
      </c>
      <c r="CM45" s="335">
        <f>$I45*IF($G45="Pickup", SUMIFS(NewEmisData!E:E, NewEmisData!$A:$A, "Pickup", NewEmisData!$B:$B, $A45, NewEmisData!$C:$C, $H45, NewEmisData!$D:$D, CM$2), SUMIFS(NewEmisData!E:E, NewEmisData!$A:$A, "LDV", NewEmisData!$B:$B, $A45, NewEmisData!$C:$C, $H45, NewEmisData!$D:$D, CM$2))</f>
        <v>1.3172159507331401E-3</v>
      </c>
      <c r="CN45" s="335">
        <f>$I45*IF($G45="Pickup", SUMIFS(NewEmisData!F:F, NewEmisData!$A:$A, "Pickup", NewEmisData!$B:$B, $A45, NewEmisData!$C:$C, $H45, NewEmisData!$D:$D, CN$2), SUMIFS(NewEmisData!F:F, NewEmisData!$A:$A, "LDV", NewEmisData!$B:$B, $A45, NewEmisData!$C:$C, $H45, NewEmisData!$D:$D, CN$2))</f>
        <v>1.1497778914898601E-3</v>
      </c>
      <c r="CO45" s="335">
        <f>$I45*IF($G45="Pickup", SUMIFS(NewEmisData!G:G, NewEmisData!$A:$A, "Pickup", NewEmisData!$B:$B, $A45, NewEmisData!$C:$C, $H45, NewEmisData!$D:$D, CO$2), SUMIFS(NewEmisData!G:G, NewEmisData!$A:$A, "LDV", NewEmisData!$B:$B, $A45, NewEmisData!$C:$C, $H45, NewEmisData!$D:$D, CO$2))</f>
        <v>1.3280335233953799E-3</v>
      </c>
      <c r="CP45" s="335">
        <f>$I45*IF($G45="Pickup", SUMIFS(NewEmisData!H:H, NewEmisData!$A:$A, "Pickup", NewEmisData!$B:$B, $A45, NewEmisData!$C:$C, $H45, NewEmisData!$D:$D, CP$2), SUMIFS(NewEmisData!H:H, NewEmisData!$A:$A, "LDV", NewEmisData!$B:$B, $A45, NewEmisData!$C:$C, $H45, NewEmisData!$D:$D, CP$2))</f>
        <v>1.3300403953936701E-3</v>
      </c>
      <c r="CQ45" s="335">
        <f>$I45*IF($G45="Pickup", SUMIFS(NewEmisData!I:I, NewEmisData!$A:$A, "Pickup", NewEmisData!$B:$B, $A45, NewEmisData!$C:$C, $H45, NewEmisData!$D:$D, CQ$2), SUMIFS(NewEmisData!I:I, NewEmisData!$A:$A, "LDV", NewEmisData!$B:$B, $A45, NewEmisData!$C:$C, $H45, NewEmisData!$D:$D, CQ$2))</f>
        <v>1.3373192652413001E-3</v>
      </c>
      <c r="CR45" s="335">
        <f>$I45*IF($G45="Pickup", SUMIFS(NewEmisData!J:J, NewEmisData!$A:$A, "Pickup", NewEmisData!$B:$B, $A45, NewEmisData!$C:$C, $H45, NewEmisData!$D:$D, CR$2), SUMIFS(NewEmisData!J:J, NewEmisData!$A:$A, "LDV", NewEmisData!$B:$B, $A45, NewEmisData!$C:$C, $H45, NewEmisData!$D:$D, CR$2))</f>
        <v>1.34682925218304E-3</v>
      </c>
      <c r="CS45" s="335">
        <f>$I45*IF($G45="Pickup", SUMIFS(NewEmisData!K:K, NewEmisData!$A:$A, "Pickup", NewEmisData!$B:$B, $A45, NewEmisData!$C:$C, $H45, NewEmisData!$D:$D, CS$2), SUMIFS(NewEmisData!K:K, NewEmisData!$A:$A, "LDV", NewEmisData!$B:$B, $A45, NewEmisData!$C:$C, $H45, NewEmisData!$D:$D, CS$2))</f>
        <v>1.35165887255797E-3</v>
      </c>
      <c r="CT45" s="335">
        <f>$I45*IF($G45="Pickup", SUMIFS(NewEmisData!L:L, NewEmisData!$A:$A, "Pickup", NewEmisData!$B:$B, $A45, NewEmisData!$C:$C, $H45, NewEmisData!$D:$D, CT$2), SUMIFS(NewEmisData!L:L, NewEmisData!$A:$A, "LDV", NewEmisData!$B:$B, $A45, NewEmisData!$C:$C, $H45, NewEmisData!$D:$D, CT$2))</f>
        <v>1.35319494580264E-3</v>
      </c>
      <c r="CU45" s="335">
        <f>$I45*IF($G45="Pickup", SUMIFS(NewEmisData!M:M, NewEmisData!$A:$A, "Pickup", NewEmisData!$B:$B, $A45, NewEmisData!$C:$C, $H45, NewEmisData!$D:$D, CU$2), SUMIFS(NewEmisData!M:M, NewEmisData!$A:$A, "LDV", NewEmisData!$B:$B, $A45, NewEmisData!$C:$C, $H45, NewEmisData!$D:$D, CU$2))</f>
        <v>1.35559121182894E-3</v>
      </c>
      <c r="CV45" s="335">
        <v>6.6624108361503735E-4</v>
      </c>
      <c r="CW45" s="335">
        <v>1.7855353475311885E-3</v>
      </c>
      <c r="CX45" s="335">
        <v>1.1158238015562326E-3</v>
      </c>
      <c r="CY45" s="335">
        <v>9.3466086006125206E-4</v>
      </c>
      <c r="CZ45" s="335">
        <v>8.3812350595498144E-4</v>
      </c>
      <c r="DA45" s="335">
        <v>6.4708026295585627E-4</v>
      </c>
      <c r="DB45" s="335">
        <v>5.1533534928113322E-4</v>
      </c>
      <c r="DC45" s="335">
        <v>4.978529843416348E-4</v>
      </c>
      <c r="DD45" s="335">
        <v>4.9300315911808101E-4</v>
      </c>
      <c r="DE45" s="335">
        <v>4.9234696878064995E-4</v>
      </c>
      <c r="DF45" s="335">
        <v>4.9234696878064995E-4</v>
      </c>
      <c r="DG45" s="335">
        <f>$I45*IF($G45="Pickup", SUMIFS(NewEmisData!E:E, NewEmisData!$A:$A, "Pickup", NewEmisData!$B:$B, $A45, NewEmisData!$C:$C, $H45, NewEmisData!$D:$D, DG$2), SUMIFS(NewEmisData!E:E, NewEmisData!$A:$A, "LDV", NewEmisData!$B:$B, $A45, NewEmisData!$C:$C, $H45, NewEmisData!$D:$D, DG$2))</f>
        <v>0</v>
      </c>
      <c r="DH45" s="335">
        <f>$I45*IF($G45="Pickup", SUMIFS(NewEmisData!F:F, NewEmisData!$A:$A, "Pickup", NewEmisData!$B:$B, $A45, NewEmisData!$C:$C, $H45, NewEmisData!$D:$D, DH$2), SUMIFS(NewEmisData!F:F, NewEmisData!$A:$A, "LDV", NewEmisData!$B:$B, $A45, NewEmisData!$C:$C, $H45, NewEmisData!$D:$D, DH$2))</f>
        <v>0</v>
      </c>
      <c r="DI45" s="335">
        <f>$I45*IF($G45="Pickup", SUMIFS(NewEmisData!G:G, NewEmisData!$A:$A, "Pickup", NewEmisData!$B:$B, $A45, NewEmisData!$C:$C, $H45, NewEmisData!$D:$D, DI$2), SUMIFS(NewEmisData!G:G, NewEmisData!$A:$A, "LDV", NewEmisData!$B:$B, $A45, NewEmisData!$C:$C, $H45, NewEmisData!$D:$D, DI$2))</f>
        <v>0</v>
      </c>
      <c r="DJ45" s="335">
        <f>$I45*IF($G45="Pickup", SUMIFS(NewEmisData!H:H, NewEmisData!$A:$A, "Pickup", NewEmisData!$B:$B, $A45, NewEmisData!$C:$C, $H45, NewEmisData!$D:$D, DJ$2), SUMIFS(NewEmisData!H:H, NewEmisData!$A:$A, "LDV", NewEmisData!$B:$B, $A45, NewEmisData!$C:$C, $H45, NewEmisData!$D:$D, DJ$2))</f>
        <v>0</v>
      </c>
      <c r="DK45" s="335">
        <f>$I45*IF($G45="Pickup", SUMIFS(NewEmisData!I:I, NewEmisData!$A:$A, "Pickup", NewEmisData!$B:$B, $A45, NewEmisData!$C:$C, $H45, NewEmisData!$D:$D, DK$2), SUMIFS(NewEmisData!I:I, NewEmisData!$A:$A, "LDV", NewEmisData!$B:$B, $A45, NewEmisData!$C:$C, $H45, NewEmisData!$D:$D, DK$2))</f>
        <v>0</v>
      </c>
      <c r="DL45" s="335">
        <f>$I45*IF($G45="Pickup", SUMIFS(NewEmisData!J:J, NewEmisData!$A:$A, "Pickup", NewEmisData!$B:$B, $A45, NewEmisData!$C:$C, $H45, NewEmisData!$D:$D, DL$2), SUMIFS(NewEmisData!J:J, NewEmisData!$A:$A, "LDV", NewEmisData!$B:$B, $A45, NewEmisData!$C:$C, $H45, NewEmisData!$D:$D, DL$2))</f>
        <v>0</v>
      </c>
      <c r="DM45" s="335">
        <f>$I45*IF($G45="Pickup", SUMIFS(NewEmisData!K:K, NewEmisData!$A:$A, "Pickup", NewEmisData!$B:$B, $A45, NewEmisData!$C:$C, $H45, NewEmisData!$D:$D, DM$2), SUMIFS(NewEmisData!K:K, NewEmisData!$A:$A, "LDV", NewEmisData!$B:$B, $A45, NewEmisData!$C:$C, $H45, NewEmisData!$D:$D, DM$2))</f>
        <v>0</v>
      </c>
      <c r="DN45" s="335">
        <f>$I45*IF($G45="Pickup", SUMIFS(NewEmisData!L:L, NewEmisData!$A:$A, "Pickup", NewEmisData!$B:$B, $A45, NewEmisData!$C:$C, $H45, NewEmisData!$D:$D, DN$2), SUMIFS(NewEmisData!L:L, NewEmisData!$A:$A, "LDV", NewEmisData!$B:$B, $A45, NewEmisData!$C:$C, $H45, NewEmisData!$D:$D, DN$2))</f>
        <v>0</v>
      </c>
      <c r="DO45" s="335">
        <f>$I45*IF($G45="Pickup", SUMIFS(NewEmisData!M:M, NewEmisData!$A:$A, "Pickup", NewEmisData!$B:$B, $A45, NewEmisData!$C:$C, $H45, NewEmisData!$D:$D, DO$2), SUMIFS(NewEmisData!M:M, NewEmisData!$A:$A, "LDV", NewEmisData!$B:$B, $A45, NewEmisData!$C:$C, $H45, NewEmisData!$D:$D, DO$2))</f>
        <v>0</v>
      </c>
      <c r="DP45" s="335">
        <v>3.6332767108157723E-4</v>
      </c>
      <c r="DQ45" s="335">
        <f>$I45*IF($G45="Pickup", SUMIFS(NewEmisData!E:E, NewEmisData!$A:$A, "Pickup", NewEmisData!$B:$B, $A45, NewEmisData!$C:$C, $H45, NewEmisData!$D:$D, DQ$2), SUMIFS(NewEmisData!E:E, NewEmisData!$A:$A, "LDV", NewEmisData!$B:$B, $A45, NewEmisData!$C:$C, $H45, NewEmisData!$D:$D, DQ$2))</f>
        <v>1.9307833533596701E-2</v>
      </c>
      <c r="DR45" s="335">
        <f>$I45*IF($G45="Pickup", SUMIFS(NewEmisData!F:F, NewEmisData!$A:$A, "Pickup", NewEmisData!$B:$B, $A45, NewEmisData!$C:$C, $H45, NewEmisData!$D:$D, DR$2), SUMIFS(NewEmisData!F:F, NewEmisData!$A:$A, "LDV", NewEmisData!$B:$B, $A45, NewEmisData!$C:$C, $H45, NewEmisData!$D:$D, DR$2))</f>
        <v>6.4114835319069405E-2</v>
      </c>
      <c r="DS45" s="335">
        <f>$I45*IF($G45="Pickup", SUMIFS(NewEmisData!G:G, NewEmisData!$A:$A, "Pickup", NewEmisData!$B:$B, $A45, NewEmisData!$C:$C, $H45, NewEmisData!$D:$D, DS$2), SUMIFS(NewEmisData!G:G, NewEmisData!$A:$A, "LDV", NewEmisData!$B:$B, $A45, NewEmisData!$C:$C, $H45, NewEmisData!$D:$D, DS$2))</f>
        <v>7.1713130585949997E-2</v>
      </c>
      <c r="DT45" s="335">
        <f>$I45*IF($G45="Pickup", SUMIFS(NewEmisData!H:H, NewEmisData!$A:$A, "Pickup", NewEmisData!$B:$B, $A45, NewEmisData!$C:$C, $H45, NewEmisData!$D:$D, DT$2), SUMIFS(NewEmisData!H:H, NewEmisData!$A:$A, "LDV", NewEmisData!$B:$B, $A45, NewEmisData!$C:$C, $H45, NewEmisData!$D:$D, DT$2))</f>
        <v>7.3171737716537094E-2</v>
      </c>
      <c r="DU45" s="335">
        <f>$I45*IF($G45="Pickup", SUMIFS(NewEmisData!I:I, NewEmisData!$A:$A, "Pickup", NewEmisData!$B:$B, $A45, NewEmisData!$C:$C, $H45, NewEmisData!$D:$D, DU$2), SUMIFS(NewEmisData!I:I, NewEmisData!$A:$A, "LDV", NewEmisData!$B:$B, $A45, NewEmisData!$C:$C, $H45, NewEmisData!$D:$D, DU$2))</f>
        <v>7.5270293642568403E-2</v>
      </c>
      <c r="DV45" s="335">
        <f>$I45*IF($G45="Pickup", SUMIFS(NewEmisData!J:J, NewEmisData!$A:$A, "Pickup", NewEmisData!$B:$B, $A45, NewEmisData!$C:$C, $H45, NewEmisData!$D:$D, DV$2), SUMIFS(NewEmisData!J:J, NewEmisData!$A:$A, "LDV", NewEmisData!$B:$B, $A45, NewEmisData!$C:$C, $H45, NewEmisData!$D:$D, DV$2))</f>
        <v>7.5445547537672006E-2</v>
      </c>
      <c r="DW45" s="335">
        <f>$I45*IF($G45="Pickup", SUMIFS(NewEmisData!K:K, NewEmisData!$A:$A, "Pickup", NewEmisData!$B:$B, $A45, NewEmisData!$C:$C, $H45, NewEmisData!$D:$D, DW$2), SUMIFS(NewEmisData!K:K, NewEmisData!$A:$A, "LDV", NewEmisData!$B:$B, $A45, NewEmisData!$C:$C, $H45, NewEmisData!$D:$D, DW$2))</f>
        <v>7.4712089162185497E-2</v>
      </c>
      <c r="DX45" s="335">
        <f>$I45*IF($G45="Pickup", SUMIFS(NewEmisData!L:L, NewEmisData!$A:$A, "Pickup", NewEmisData!$B:$B, $A45, NewEmisData!$C:$C, $H45, NewEmisData!$D:$D, DX$2), SUMIFS(NewEmisData!L:L, NewEmisData!$A:$A, "LDV", NewEmisData!$B:$B, $A45, NewEmisData!$C:$C, $H45, NewEmisData!$D:$D, DX$2))</f>
        <v>7.3717251656777796E-2</v>
      </c>
      <c r="DY45" s="335">
        <f>$I45*IF($G45="Pickup", SUMIFS(NewEmisData!M:M, NewEmisData!$A:$A, "Pickup", NewEmisData!$B:$B, $A45, NewEmisData!$C:$C, $H45, NewEmisData!$D:$D, DY$2), SUMIFS(NewEmisData!M:M, NewEmisData!$A:$A, "LDV", NewEmisData!$B:$B, $A45, NewEmisData!$C:$C, $H45, NewEmisData!$D:$D, DY$2))</f>
        <v>7.44731750120151E-2</v>
      </c>
      <c r="DZ45" s="335">
        <v>6.9838537223093883E-2</v>
      </c>
      <c r="EA45" s="335">
        <f t="shared" si="2"/>
        <v>476.09443428903302</v>
      </c>
      <c r="EB45" s="335">
        <f t="shared" si="3"/>
        <v>429.18807065940501</v>
      </c>
      <c r="EC45" s="335">
        <f t="shared" si="4"/>
        <v>391.319233082962</v>
      </c>
      <c r="ED45" s="335">
        <f t="shared" si="5"/>
        <v>328.42956729245498</v>
      </c>
      <c r="EE45" s="335">
        <f t="shared" si="6"/>
        <v>299.62284839363502</v>
      </c>
      <c r="EF45" s="335">
        <f t="shared" si="7"/>
        <v>287.52510197421901</v>
      </c>
      <c r="EG45" s="335">
        <f t="shared" si="8"/>
        <v>280.23148169863998</v>
      </c>
      <c r="EH45" s="335">
        <f t="shared" si="9"/>
        <v>277.54586040118801</v>
      </c>
      <c r="EI45" s="335">
        <f t="shared" si="10"/>
        <v>277.49863288375599</v>
      </c>
      <c r="EJ45" s="335">
        <f t="shared" si="11"/>
        <v>0.20396325972560742</v>
      </c>
      <c r="EK45" s="335">
        <f t="shared" si="12"/>
        <v>2.0049311260151099</v>
      </c>
      <c r="EL45" s="335">
        <f t="shared" si="13"/>
        <v>0.760827545002146</v>
      </c>
      <c r="EM45" s="335">
        <f t="shared" si="14"/>
        <v>0.12767197241808201</v>
      </c>
      <c r="EN45" s="335">
        <f t="shared" si="15"/>
        <v>7.2512734058825107E-2</v>
      </c>
      <c r="EO45" s="335">
        <f t="shared" si="16"/>
        <v>4.5465409268618202E-2</v>
      </c>
      <c r="EP45" s="335">
        <f t="shared" si="17"/>
        <v>4.03828422132856E-2</v>
      </c>
      <c r="EQ45" s="335">
        <f t="shared" si="18"/>
        <v>3.69457071662685E-2</v>
      </c>
      <c r="ER45" s="335">
        <f t="shared" si="19"/>
        <v>3.54479042046821E-2</v>
      </c>
      <c r="ES45" s="335">
        <f t="shared" si="20"/>
        <v>3.5796031702760897E-2</v>
      </c>
      <c r="ET45" s="335">
        <f t="shared" si="21"/>
        <v>4.1644851932661778E-2</v>
      </c>
      <c r="EU45" s="335">
        <f t="shared" si="22"/>
        <v>1.1835152385958499E-2</v>
      </c>
      <c r="EV45" s="335">
        <f t="shared" si="23"/>
        <v>1.02303341802871E-2</v>
      </c>
      <c r="EW45" s="335">
        <f t="shared" si="24"/>
        <v>3.28141775067963E-3</v>
      </c>
      <c r="EX45" s="335">
        <f t="shared" si="25"/>
        <v>2.7429174181074199E-3</v>
      </c>
      <c r="EY45" s="335">
        <f t="shared" si="26"/>
        <v>2.4986761140543901E-3</v>
      </c>
      <c r="EZ45" s="335">
        <f t="shared" si="27"/>
        <v>2.3977288527187398E-3</v>
      </c>
      <c r="FA45" s="335">
        <f t="shared" si="28"/>
        <v>2.3363239635992802E-3</v>
      </c>
      <c r="FB45" s="335">
        <f t="shared" si="29"/>
        <v>2.3139342639780401E-3</v>
      </c>
      <c r="FC45" s="335">
        <f t="shared" si="30"/>
        <v>2.31353960902861E-3</v>
      </c>
      <c r="FD45" s="335">
        <f t="shared" si="31"/>
        <v>1.6665713577985891E-3</v>
      </c>
      <c r="FE45" s="335">
        <f t="shared" si="32"/>
        <v>0.14754888588672199</v>
      </c>
      <c r="FF45" s="335">
        <f t="shared" si="33"/>
        <v>8.9170669812866296E-2</v>
      </c>
      <c r="FG45" s="335">
        <f t="shared" si="34"/>
        <v>7.8105554369183802E-2</v>
      </c>
      <c r="FH45" s="335">
        <f t="shared" si="35"/>
        <v>7.6972409553025797E-2</v>
      </c>
      <c r="FI45" s="335">
        <f t="shared" si="36"/>
        <v>7.6836875081772907E-2</v>
      </c>
      <c r="FJ45" s="335">
        <f t="shared" si="37"/>
        <v>7.69074432910445E-2</v>
      </c>
      <c r="FK45" s="335">
        <f t="shared" si="38"/>
        <v>7.6900843368497895E-2</v>
      </c>
      <c r="FL45" s="335">
        <f t="shared" si="39"/>
        <v>7.6888545887976001E-2</v>
      </c>
      <c r="FM45" s="335">
        <f t="shared" si="40"/>
        <v>7.6936569612579206E-2</v>
      </c>
      <c r="FN45" s="335">
        <f t="shared" si="41"/>
        <v>3.2808645285750677E-2</v>
      </c>
      <c r="FO45" s="335">
        <f t="shared" si="42"/>
        <v>8.2994776464736103E-2</v>
      </c>
      <c r="FP45" s="335">
        <f t="shared" si="43"/>
        <v>2.9286960169176E-2</v>
      </c>
      <c r="FQ45" s="335">
        <f t="shared" si="44"/>
        <v>1.3924604157418001E-2</v>
      </c>
      <c r="FR45" s="335">
        <f t="shared" si="45"/>
        <v>1.28820995888716E-2</v>
      </c>
      <c r="FS45" s="335">
        <f t="shared" si="46"/>
        <v>1.2757306095682401E-2</v>
      </c>
      <c r="FT45" s="335">
        <f t="shared" si="47"/>
        <v>1.28223162487622E-2</v>
      </c>
      <c r="FU45" s="335">
        <f t="shared" si="48"/>
        <v>1.28161744328164E-2</v>
      </c>
      <c r="FV45" s="335">
        <f t="shared" si="49"/>
        <v>1.28049681705815E-2</v>
      </c>
      <c r="FW45" s="335">
        <f t="shared" si="50"/>
        <v>1.2849092483120999E-2</v>
      </c>
      <c r="FX45" s="335">
        <f t="shared" si="51"/>
        <v>6.5796176943480836E-3</v>
      </c>
    </row>
    <row r="46" spans="1:180" x14ac:dyDescent="0.2">
      <c r="A46" s="305" t="str">
        <f>_xlfn.CONCAT(IF(LEFT(TRIM(A45),1)="*", "*R", "R"), 1+RIGHT(TRIM(A45),1))</f>
        <v>*R3</v>
      </c>
      <c r="B46" s="305" t="str">
        <f t="shared" ref="B46:B49" si="88">B45</f>
        <v>*TLFDHEV20</v>
      </c>
      <c r="C46" s="305" t="str">
        <f t="shared" ref="C46:C49" si="89">C45</f>
        <v>TL.DSL.F.DHEV.2020</v>
      </c>
      <c r="D46" s="301" t="str">
        <f t="shared" ref="D46:D49" si="90">D45</f>
        <v>bn-vmt, bn-vmt/a</v>
      </c>
      <c r="E46" s="301" t="str">
        <f t="shared" ref="E46:E49" si="91">E45</f>
        <v>TRNDSL</v>
      </c>
      <c r="F46" s="301" t="str">
        <f t="shared" ref="F46:F49" si="92">F45</f>
        <v>TL</v>
      </c>
      <c r="G46" s="315" t="s">
        <v>818</v>
      </c>
      <c r="H46" s="315" t="s">
        <v>816</v>
      </c>
      <c r="I46" s="315">
        <v>1</v>
      </c>
      <c r="J46" s="315" t="str">
        <f t="shared" si="52"/>
        <v>Full size car-DSL</v>
      </c>
      <c r="K46" s="335">
        <f>$I46*IF($G46="Pickup", SUMIFS(NewEmisData!E:E, NewEmisData!$A:$A, "Pickup", NewEmisData!$B:$B, $A46, NewEmisData!$C:$C, $H46, NewEmisData!$D:$D, K$2), SUMIFS(NewEmisData!E:E, NewEmisData!$A:$A, "LDV", NewEmisData!$B:$B, $A46, NewEmisData!$C:$C, $H46, NewEmisData!$D:$D, K$2))</f>
        <v>454.22422332698301</v>
      </c>
      <c r="L46" s="335">
        <f>$I46*IF($G46="Pickup", SUMIFS(NewEmisData!F:F, NewEmisData!$A:$A, "Pickup", NewEmisData!$B:$B, $A46, NewEmisData!$C:$C, $H46, NewEmisData!$D:$D, L$2), SUMIFS(NewEmisData!F:F, NewEmisData!$A:$A, "LDV", NewEmisData!$B:$B, $A46, NewEmisData!$C:$C, $H46, NewEmisData!$D:$D, L$2))</f>
        <v>415.98623310718898</v>
      </c>
      <c r="M46" s="335">
        <f>$I46*IF($G46="Pickup", SUMIFS(NewEmisData!G:G, NewEmisData!$A:$A, "Pickup", NewEmisData!$B:$B, $A46, NewEmisData!$C:$C, $H46, NewEmisData!$D:$D, M$2), SUMIFS(NewEmisData!G:G, NewEmisData!$A:$A, "LDV", NewEmisData!$B:$B, $A46, NewEmisData!$C:$C, $H46, NewEmisData!$D:$D, M$2))</f>
        <v>341.24154984582401</v>
      </c>
      <c r="N46" s="335">
        <f>$I46*IF($G46="Pickup", SUMIFS(NewEmisData!H:H, NewEmisData!$A:$A, "Pickup", NewEmisData!$B:$B, $A46, NewEmisData!$C:$C, $H46, NewEmisData!$D:$D, N$2), SUMIFS(NewEmisData!H:H, NewEmisData!$A:$A, "LDV", NewEmisData!$B:$B, $A46, NewEmisData!$C:$C, $H46, NewEmisData!$D:$D, N$2))</f>
        <v>286.14374563306302</v>
      </c>
      <c r="O46" s="335">
        <f>$I46*IF($G46="Pickup", SUMIFS(NewEmisData!I:I, NewEmisData!$A:$A, "Pickup", NewEmisData!$B:$B, $A46, NewEmisData!$C:$C, $H46, NewEmisData!$D:$D, O$2), SUMIFS(NewEmisData!I:I, NewEmisData!$A:$A, "LDV", NewEmisData!$B:$B, $A46, NewEmisData!$C:$C, $H46, NewEmisData!$D:$D, O$2))</f>
        <v>260.90109398597599</v>
      </c>
      <c r="P46" s="335">
        <f>$I46*IF($G46="Pickup", SUMIFS(NewEmisData!J:J, NewEmisData!$A:$A, "Pickup", NewEmisData!$B:$B, $A46, NewEmisData!$C:$C, $H46, NewEmisData!$D:$D, P$2), SUMIFS(NewEmisData!J:J, NewEmisData!$A:$A, "LDV", NewEmisData!$B:$B, $A46, NewEmisData!$C:$C, $H46, NewEmisData!$D:$D, P$2))</f>
        <v>250.29294391902499</v>
      </c>
      <c r="Q46" s="335">
        <f>$I46*IF($G46="Pickup", SUMIFS(NewEmisData!K:K, NewEmisData!$A:$A, "Pickup", NewEmisData!$B:$B, $A46, NewEmisData!$C:$C, $H46, NewEmisData!$D:$D, Q$2), SUMIFS(NewEmisData!K:K, NewEmisData!$A:$A, "LDV", NewEmisData!$B:$B, $A46, NewEmisData!$C:$C, $H46, NewEmisData!$D:$D, Q$2))</f>
        <v>243.907500195674</v>
      </c>
      <c r="R46" s="335">
        <f>$I46*IF($G46="Pickup", SUMIFS(NewEmisData!L:L, NewEmisData!$A:$A, "Pickup", NewEmisData!$B:$B, $A46, NewEmisData!$C:$C, $H46, NewEmisData!$D:$D, R$2), SUMIFS(NewEmisData!L:L, NewEmisData!$A:$A, "LDV", NewEmisData!$B:$B, $A46, NewEmisData!$C:$C, $H46, NewEmisData!$D:$D, R$2))</f>
        <v>241.55525518103801</v>
      </c>
      <c r="S46" s="335">
        <f>$I46*IF($G46="Pickup", SUMIFS(NewEmisData!M:M, NewEmisData!$A:$A, "Pickup", NewEmisData!$B:$B, $A46, NewEmisData!$C:$C, $H46, NewEmisData!$D:$D, S$2), SUMIFS(NewEmisData!M:M, NewEmisData!$A:$A, "LDV", NewEmisData!$B:$B, $A46, NewEmisData!$C:$C, $H46, NewEmisData!$D:$D, S$2))</f>
        <v>241.503483186078</v>
      </c>
      <c r="T46" s="335">
        <v>0.20396325972560742</v>
      </c>
      <c r="U46" s="335">
        <f>$I46*IF($G46="Pickup", SUMIFS(NewEmisData!E:E, NewEmisData!$A:$A, "Pickup", NewEmisData!$B:$B, $A46, NewEmisData!$C:$C, $H46, NewEmisData!$D:$D, U$2), SUMIFS(NewEmisData!E:E, NewEmisData!$A:$A, "LDV", NewEmisData!$B:$B, $A46, NewEmisData!$C:$C, $H46, NewEmisData!$D:$D, U$2))</f>
        <v>1.6110129323604601</v>
      </c>
      <c r="V46" s="335">
        <f>$I46*IF($G46="Pickup", SUMIFS(NewEmisData!F:F, NewEmisData!$A:$A, "Pickup", NewEmisData!$B:$B, $A46, NewEmisData!$C:$C, $H46, NewEmisData!$D:$D, V$2), SUMIFS(NewEmisData!F:F, NewEmisData!$A:$A, "LDV", NewEmisData!$B:$B, $A46, NewEmisData!$C:$C, $H46, NewEmisData!$D:$D, V$2))</f>
        <v>0.78125490560219701</v>
      </c>
      <c r="W46" s="335">
        <f>$I46*IF($G46="Pickup", SUMIFS(NewEmisData!G:G, NewEmisData!$A:$A, "Pickup", NewEmisData!$B:$B, $A46, NewEmisData!$C:$C, $H46, NewEmisData!$D:$D, W$2), SUMIFS(NewEmisData!G:G, NewEmisData!$A:$A, "LDV", NewEmisData!$B:$B, $A46, NewEmisData!$C:$C, $H46, NewEmisData!$D:$D, W$2))</f>
        <v>0.115620473733781</v>
      </c>
      <c r="X46" s="335">
        <f>$I46*IF($G46="Pickup", SUMIFS(NewEmisData!H:H, NewEmisData!$A:$A, "Pickup", NewEmisData!$B:$B, $A46, NewEmisData!$C:$C, $H46, NewEmisData!$D:$D, X$2), SUMIFS(NewEmisData!H:H, NewEmisData!$A:$A, "LDV", NewEmisData!$B:$B, $A46, NewEmisData!$C:$C, $H46, NewEmisData!$D:$D, X$2))</f>
        <v>6.6004639352718095E-2</v>
      </c>
      <c r="Y46" s="335">
        <f>$I46*IF($G46="Pickup", SUMIFS(NewEmisData!I:I, NewEmisData!$A:$A, "Pickup", NewEmisData!$B:$B, $A46, NewEmisData!$C:$C, $H46, NewEmisData!$D:$D, Y$2), SUMIFS(NewEmisData!I:I, NewEmisData!$A:$A, "LDV", NewEmisData!$B:$B, $A46, NewEmisData!$C:$C, $H46, NewEmisData!$D:$D, Y$2))</f>
        <v>4.1480313552042999E-2</v>
      </c>
      <c r="Z46" s="335">
        <f>$I46*IF($G46="Pickup", SUMIFS(NewEmisData!J:J, NewEmisData!$A:$A, "Pickup", NewEmisData!$B:$B, $A46, NewEmisData!$C:$C, $H46, NewEmisData!$D:$D, Z$2), SUMIFS(NewEmisData!J:J, NewEmisData!$A:$A, "LDV", NewEmisData!$B:$B, $A46, NewEmisData!$C:$C, $H46, NewEmisData!$D:$D, Z$2))</f>
        <v>3.67143779351497E-2</v>
      </c>
      <c r="AA46" s="335">
        <f>$I46*IF($G46="Pickup", SUMIFS(NewEmisData!K:K, NewEmisData!$A:$A, "Pickup", NewEmisData!$B:$B, $A46, NewEmisData!$C:$C, $H46, NewEmisData!$D:$D, AA$2), SUMIFS(NewEmisData!K:K, NewEmisData!$A:$A, "LDV", NewEmisData!$B:$B, $A46, NewEmisData!$C:$C, $H46, NewEmisData!$D:$D, AA$2))</f>
        <v>3.3512426284448803E-2</v>
      </c>
      <c r="AB46" s="335">
        <f>$I46*IF($G46="Pickup", SUMIFS(NewEmisData!L:L, NewEmisData!$A:$A, "Pickup", NewEmisData!$B:$B, $A46, NewEmisData!$C:$C, $H46, NewEmisData!$D:$D, AB$2), SUMIFS(NewEmisData!L:L, NewEmisData!$A:$A, "LDV", NewEmisData!$B:$B, $A46, NewEmisData!$C:$C, $H46, NewEmisData!$D:$D, AB$2))</f>
        <v>3.2134891572290103E-2</v>
      </c>
      <c r="AC46" s="335">
        <f>$I46*IF($G46="Pickup", SUMIFS(NewEmisData!M:M, NewEmisData!$A:$A, "Pickup", NewEmisData!$B:$B, $A46, NewEmisData!$C:$C, $H46, NewEmisData!$D:$D, AC$2), SUMIFS(NewEmisData!M:M, NewEmisData!$A:$A, "LDV", NewEmisData!$B:$B, $A46, NewEmisData!$C:$C, $H46, NewEmisData!$D:$D, AC$2))</f>
        <v>3.24152542775758E-2</v>
      </c>
      <c r="AD46" s="335">
        <v>4.1644851932661778E-2</v>
      </c>
      <c r="AE46" s="335">
        <f>$I46*IF($G46="Pickup", SUMIFS(NewEmisData!E:E, NewEmisData!$A:$A, "Pickup", NewEmisData!$B:$B, $A46, NewEmisData!$C:$C, $H46, NewEmisData!$D:$D, AE$2), SUMIFS(NewEmisData!E:E, NewEmisData!$A:$A, "LDV", NewEmisData!$B:$B, $A46, NewEmisData!$C:$C, $H46, NewEmisData!$D:$D, AE$2))</f>
        <v>1.1303261097433201E-2</v>
      </c>
      <c r="AF46" s="335">
        <f>$I46*IF($G46="Pickup", SUMIFS(NewEmisData!F:F, NewEmisData!$A:$A, "Pickup", NewEmisData!$B:$B, $A46, NewEmisData!$C:$C, $H46, NewEmisData!$D:$D, AF$2), SUMIFS(NewEmisData!F:F, NewEmisData!$A:$A, "LDV", NewEmisData!$B:$B, $A46, NewEmisData!$C:$C, $H46, NewEmisData!$D:$D, AF$2))</f>
        <v>9.9952440902568301E-3</v>
      </c>
      <c r="AG46" s="335">
        <f>$I46*IF($G46="Pickup", SUMIFS(NewEmisData!G:G, NewEmisData!$A:$A, "Pickup", NewEmisData!$B:$B, $A46, NewEmisData!$C:$C, $H46, NewEmisData!$D:$D, AG$2), SUMIFS(NewEmisData!G:G, NewEmisData!$A:$A, "LDV", NewEmisData!$B:$B, $A46, NewEmisData!$C:$C, $H46, NewEmisData!$D:$D, AG$2))</f>
        <v>2.8615465413590799E-3</v>
      </c>
      <c r="AH46" s="335">
        <f>$I46*IF($G46="Pickup", SUMIFS(NewEmisData!H:H, NewEmisData!$A:$A, "Pickup", NewEmisData!$B:$B, $A46, NewEmisData!$C:$C, $H46, NewEmisData!$D:$D, AH$2), SUMIFS(NewEmisData!H:H, NewEmisData!$A:$A, "LDV", NewEmisData!$B:$B, $A46, NewEmisData!$C:$C, $H46, NewEmisData!$D:$D, AH$2))</f>
        <v>2.3897731636762301E-3</v>
      </c>
      <c r="AI46" s="335">
        <f>$I46*IF($G46="Pickup", SUMIFS(NewEmisData!I:I, NewEmisData!$A:$A, "Pickup", NewEmisData!$B:$B, $A46, NewEmisData!$C:$C, $H46, NewEmisData!$D:$D, AI$2), SUMIFS(NewEmisData!I:I, NewEmisData!$A:$A, "LDV", NewEmisData!$B:$B, $A46, NewEmisData!$C:$C, $H46, NewEmisData!$D:$D, AI$2))</f>
        <v>2.1757621427749502E-3</v>
      </c>
      <c r="AJ46" s="335">
        <f>$I46*IF($G46="Pickup", SUMIFS(NewEmisData!J:J, NewEmisData!$A:$A, "Pickup", NewEmisData!$B:$B, $A46, NewEmisData!$C:$C, $H46, NewEmisData!$D:$D, AJ$2), SUMIFS(NewEmisData!J:J, NewEmisData!$A:$A, "LDV", NewEmisData!$B:$B, $A46, NewEmisData!$C:$C, $H46, NewEmisData!$D:$D, AJ$2))</f>
        <v>2.0872445644692299E-3</v>
      </c>
      <c r="AK46" s="335">
        <f>$I46*IF($G46="Pickup", SUMIFS(NewEmisData!K:K, NewEmisData!$A:$A, "Pickup", NewEmisData!$B:$B, $A46, NewEmisData!$C:$C, $H46, NewEmisData!$D:$D, AK$2), SUMIFS(NewEmisData!K:K, NewEmisData!$A:$A, "LDV", NewEmisData!$B:$B, $A46, NewEmisData!$C:$C, $H46, NewEmisData!$D:$D, AK$2))</f>
        <v>2.03348692070508E-3</v>
      </c>
      <c r="AL46" s="335">
        <f>$I46*IF($G46="Pickup", SUMIFS(NewEmisData!L:L, NewEmisData!$A:$A, "Pickup", NewEmisData!$B:$B, $A46, NewEmisData!$C:$C, $H46, NewEmisData!$D:$D, AL$2), SUMIFS(NewEmisData!L:L, NewEmisData!$A:$A, "LDV", NewEmisData!$B:$B, $A46, NewEmisData!$C:$C, $H46, NewEmisData!$D:$D, AL$2))</f>
        <v>2.0138761843932198E-3</v>
      </c>
      <c r="AM46" s="335">
        <f>$I46*IF($G46="Pickup", SUMIFS(NewEmisData!M:M, NewEmisData!$A:$A, "Pickup", NewEmisData!$B:$B, $A46, NewEmisData!$C:$C, $H46, NewEmisData!$D:$D, AM$2), SUMIFS(NewEmisData!M:M, NewEmisData!$A:$A, "LDV", NewEmisData!$B:$B, $A46, NewEmisData!$C:$C, $H46, NewEmisData!$D:$D, AM$2))</f>
        <v>2.0134431442024002E-3</v>
      </c>
      <c r="AN46" s="335">
        <v>1.6665713577985891E-3</v>
      </c>
      <c r="AO46" s="335">
        <f>$I46*IF($G46="Pickup", SUMIFS(NewEmisData!E:E, NewEmisData!$A:$A, "Pickup", NewEmisData!$B:$B, $A46, NewEmisData!$C:$C, $H46, NewEmisData!$D:$D, AO$2), SUMIFS(NewEmisData!E:E, NewEmisData!$A:$A, "LDV", NewEmisData!$B:$B, $A46, NewEmisData!$C:$C, $H46, NewEmisData!$D:$D, AO$2))</f>
        <v>0.10831971626595401</v>
      </c>
      <c r="AP46" s="335">
        <f>$I46*IF($G46="Pickup", SUMIFS(NewEmisData!F:F, NewEmisData!$A:$A, "Pickup", NewEmisData!$B:$B, $A46, NewEmisData!$C:$C, $H46, NewEmisData!$D:$D, AP$2), SUMIFS(NewEmisData!F:F, NewEmisData!$A:$A, "LDV", NewEmisData!$B:$B, $A46, NewEmisData!$C:$C, $H46, NewEmisData!$D:$D, AP$2))</f>
        <v>7.51921551228555E-2</v>
      </c>
      <c r="AQ46" s="335">
        <f>$I46*IF($G46="Pickup", SUMIFS(NewEmisData!G:G, NewEmisData!$A:$A, "Pickup", NewEmisData!$B:$B, $A46, NewEmisData!$C:$C, $H46, NewEmisData!$D:$D, AQ$2), SUMIFS(NewEmisData!G:G, NewEmisData!$A:$A, "LDV", NewEmisData!$B:$B, $A46, NewEmisData!$C:$C, $H46, NewEmisData!$D:$D, AQ$2))</f>
        <v>6.01393435807746E-2</v>
      </c>
      <c r="AR46" s="335">
        <f>$I46*IF($G46="Pickup", SUMIFS(NewEmisData!H:H, NewEmisData!$A:$A, "Pickup", NewEmisData!$B:$B, $A46, NewEmisData!$C:$C, $H46, NewEmisData!$D:$D, AR$2), SUMIFS(NewEmisData!H:H, NewEmisData!$A:$A, "LDV", NewEmisData!$B:$B, $A46, NewEmisData!$C:$C, $H46, NewEmisData!$D:$D, AR$2))</f>
        <v>5.915482339026E-2</v>
      </c>
      <c r="AS46" s="335">
        <f>$I46*IF($G46="Pickup", SUMIFS(NewEmisData!I:I, NewEmisData!$A:$A, "Pickup", NewEmisData!$B:$B, $A46, NewEmisData!$C:$C, $H46, NewEmisData!$D:$D, AS$2), SUMIFS(NewEmisData!I:I, NewEmisData!$A:$A, "LDV", NewEmisData!$B:$B, $A46, NewEmisData!$C:$C, $H46, NewEmisData!$D:$D, AS$2))</f>
        <v>5.90367985492673E-2</v>
      </c>
      <c r="AT46" s="335">
        <f>$I46*IF($G46="Pickup", SUMIFS(NewEmisData!J:J, NewEmisData!$A:$A, "Pickup", NewEmisData!$B:$B, $A46, NewEmisData!$C:$C, $H46, NewEmisData!$D:$D, AT$2), SUMIFS(NewEmisData!J:J, NewEmisData!$A:$A, "LDV", NewEmisData!$B:$B, $A46, NewEmisData!$C:$C, $H46, NewEmisData!$D:$D, AT$2))</f>
        <v>5.9096852542489697E-2</v>
      </c>
      <c r="AU46" s="335">
        <f>$I46*IF($G46="Pickup", SUMIFS(NewEmisData!K:K, NewEmisData!$A:$A, "Pickup", NewEmisData!$B:$B, $A46, NewEmisData!$C:$C, $H46, NewEmisData!$D:$D, AU$2), SUMIFS(NewEmisData!K:K, NewEmisData!$A:$A, "LDV", NewEmisData!$B:$B, $A46, NewEmisData!$C:$C, $H46, NewEmisData!$D:$D, AU$2))</f>
        <v>5.9090238154649199E-2</v>
      </c>
      <c r="AV46" s="335">
        <f>$I46*IF($G46="Pickup", SUMIFS(NewEmisData!L:L, NewEmisData!$A:$A, "Pickup", NewEmisData!$B:$B, $A46, NewEmisData!$C:$C, $H46, NewEmisData!$D:$D, AV$2), SUMIFS(NewEmisData!L:L, NewEmisData!$A:$A, "LDV", NewEmisData!$B:$B, $A46, NewEmisData!$C:$C, $H46, NewEmisData!$D:$D, AV$2))</f>
        <v>5.90796096133216E-2</v>
      </c>
      <c r="AW46" s="335">
        <f>$I46*IF($G46="Pickup", SUMIFS(NewEmisData!M:M, NewEmisData!$A:$A, "Pickup", NewEmisData!$B:$B, $A46, NewEmisData!$C:$C, $H46, NewEmisData!$D:$D, AW$2), SUMIFS(NewEmisData!M:M, NewEmisData!$A:$A, "LDV", NewEmisData!$B:$B, $A46, NewEmisData!$C:$C, $H46, NewEmisData!$D:$D, AW$2))</f>
        <v>5.9120090191233099E-2</v>
      </c>
      <c r="AX46" s="335">
        <v>3.2808645285750677E-2</v>
      </c>
      <c r="AY46" s="335">
        <f>$I46*IF($G46="Pickup", SUMIFS(NewEmisData!E:E, NewEmisData!$A:$A, "Pickup", NewEmisData!$B:$B, $A46, NewEmisData!$C:$C, $H46, NewEmisData!$D:$D, AY$2), SUMIFS(NewEmisData!E:E, NewEmisData!$A:$A, "LDV", NewEmisData!$B:$B, $A46, NewEmisData!$C:$C, $H46, NewEmisData!$D:$D, AY$2))</f>
        <v>5.6019255696326403E-2</v>
      </c>
      <c r="AZ46" s="335">
        <f>$I46*IF($G46="Pickup", SUMIFS(NewEmisData!F:F, NewEmisData!$A:$A, "Pickup", NewEmisData!$B:$B, $A46, NewEmisData!$C:$C, $H46, NewEmisData!$D:$D, AZ$2), SUMIFS(NewEmisData!F:F, NewEmisData!$A:$A, "LDV", NewEmisData!$B:$B, $A46, NewEmisData!$C:$C, $H46, NewEmisData!$D:$D, AZ$2))</f>
        <v>2.5542017960839599E-2</v>
      </c>
      <c r="BA46" s="335">
        <f>$I46*IF($G46="Pickup", SUMIFS(NewEmisData!G:G, NewEmisData!$A:$A, "Pickup", NewEmisData!$B:$B, $A46, NewEmisData!$C:$C, $H46, NewEmisData!$D:$D, BA$2), SUMIFS(NewEmisData!G:G, NewEmisData!$A:$A, "LDV", NewEmisData!$B:$B, $A46, NewEmisData!$C:$C, $H46, NewEmisData!$D:$D, BA$2))</f>
        <v>1.11121396466055E-2</v>
      </c>
      <c r="BB46" s="335">
        <f>$I46*IF($G46="Pickup", SUMIFS(NewEmisData!H:H, NewEmisData!$A:$A, "Pickup", NewEmisData!$B:$B, $A46, NewEmisData!$C:$C, $H46, NewEmisData!$D:$D, BB$2), SUMIFS(NewEmisData!H:H, NewEmisData!$A:$A, "LDV", NewEmisData!$B:$B, $A46, NewEmisData!$C:$C, $H46, NewEmisData!$D:$D, BB$2))</f>
        <v>1.0206481959038401E-2</v>
      </c>
      <c r="BC46" s="335">
        <f>$I46*IF($G46="Pickup", SUMIFS(NewEmisData!I:I, NewEmisData!$A:$A, "Pickup", NewEmisData!$B:$B, $A46, NewEmisData!$C:$C, $H46, NewEmisData!$D:$D, BC$2), SUMIFS(NewEmisData!I:I, NewEmisData!$A:$A, "LDV", NewEmisData!$B:$B, $A46, NewEmisData!$C:$C, $H46, NewEmisData!$D:$D, BC$2))</f>
        <v>1.00978805100248E-2</v>
      </c>
      <c r="BD46" s="335">
        <f>$I46*IF($G46="Pickup", SUMIFS(NewEmisData!J:J, NewEmisData!$A:$A, "Pickup", NewEmisData!$B:$B, $A46, NewEmisData!$C:$C, $H46, NewEmisData!$D:$D, BD$2), SUMIFS(NewEmisData!J:J, NewEmisData!$A:$A, "LDV", NewEmisData!$B:$B, $A46, NewEmisData!$C:$C, $H46, NewEmisData!$D:$D, BD$2))</f>
        <v>1.01531295733735E-2</v>
      </c>
      <c r="BE46" s="335">
        <f>$I46*IF($G46="Pickup", SUMIFS(NewEmisData!K:K, NewEmisData!$A:$A, "Pickup", NewEmisData!$B:$B, $A46, NewEmisData!$C:$C, $H46, NewEmisData!$D:$D, BE$2), SUMIFS(NewEmisData!K:K, NewEmisData!$A:$A, "LDV", NewEmisData!$B:$B, $A46, NewEmisData!$C:$C, $H46, NewEmisData!$D:$D, BE$2))</f>
        <v>1.0147042075548099E-2</v>
      </c>
      <c r="BF46" s="335">
        <f>$I46*IF($G46="Pickup", SUMIFS(NewEmisData!L:L, NewEmisData!$A:$A, "Pickup", NewEmisData!$B:$B, $A46, NewEmisData!$C:$C, $H46, NewEmisData!$D:$D, BF$2), SUMIFS(NewEmisData!L:L, NewEmisData!$A:$A, "LDV", NewEmisData!$B:$B, $A46, NewEmisData!$C:$C, $H46, NewEmisData!$D:$D, BF$2))</f>
        <v>1.0137260551364401E-2</v>
      </c>
      <c r="BG46" s="335">
        <f>$I46*IF($G46="Pickup", SUMIFS(NewEmisData!M:M, NewEmisData!$A:$A, "Pickup", NewEmisData!$B:$B, $A46, NewEmisData!$C:$C, $H46, NewEmisData!$D:$D, BG$2), SUMIFS(NewEmisData!M:M, NewEmisData!$A:$A, "LDV", NewEmisData!$B:$B, $A46, NewEmisData!$C:$C, $H46, NewEmisData!$D:$D, BG$2))</f>
        <v>1.0174550452384501E-2</v>
      </c>
      <c r="BH46" s="335">
        <v>6.5796176943480836E-3</v>
      </c>
      <c r="BI46" s="335">
        <f>$I46*IF($G46="Pickup", SUMIFS(NewEmisData!E:E, NewEmisData!$A:$A, "Pickup", NewEmisData!$B:$B, $A46, NewEmisData!$C:$C, $H46, NewEmisData!$D:$D, BI$2), SUMIFS(NewEmisData!E:E, NewEmisData!$A:$A, "LDV", NewEmisData!$B:$B, $A46, NewEmisData!$C:$C, $H46, NewEmisData!$D:$D, BI$2))</f>
        <v>25.7359255125963</v>
      </c>
      <c r="BJ46" s="335">
        <f>$I46*IF($G46="Pickup", SUMIFS(NewEmisData!F:F, NewEmisData!$A:$A, "Pickup", NewEmisData!$B:$B, $A46, NewEmisData!$C:$C, $H46, NewEmisData!$D:$D, BJ$2), SUMIFS(NewEmisData!F:F, NewEmisData!$A:$A, "LDV", NewEmisData!$B:$B, $A46, NewEmisData!$C:$C, $H46, NewEmisData!$D:$D, BJ$2))</f>
        <v>9.6608254694220292</v>
      </c>
      <c r="BK46" s="335">
        <f>$I46*IF($G46="Pickup", SUMIFS(NewEmisData!G:G, NewEmisData!$A:$A, "Pickup", NewEmisData!$B:$B, $A46, NewEmisData!$C:$C, $H46, NewEmisData!$D:$D, BK$2), SUMIFS(NewEmisData!G:G, NewEmisData!$A:$A, "LDV", NewEmisData!$B:$B, $A46, NewEmisData!$C:$C, $H46, NewEmisData!$D:$D, BK$2))</f>
        <v>1.5868606265345599</v>
      </c>
      <c r="BL46" s="335">
        <f>$I46*IF($G46="Pickup", SUMIFS(NewEmisData!H:H, NewEmisData!$A:$A, "Pickup", NewEmisData!$B:$B, $A46, NewEmisData!$C:$C, $H46, NewEmisData!$D:$D, BL$2), SUMIFS(NewEmisData!H:H, NewEmisData!$A:$A, "LDV", NewEmisData!$B:$B, $A46, NewEmisData!$C:$C, $H46, NewEmisData!$D:$D, BL$2))</f>
        <v>1.2176793673039601</v>
      </c>
      <c r="BM46" s="335">
        <f>$I46*IF($G46="Pickup", SUMIFS(NewEmisData!I:I, NewEmisData!$A:$A, "Pickup", NewEmisData!$B:$B, $A46, NewEmisData!$C:$C, $H46, NewEmisData!$D:$D, BM$2), SUMIFS(NewEmisData!I:I, NewEmisData!$A:$A, "LDV", NewEmisData!$B:$B, $A46, NewEmisData!$C:$C, $H46, NewEmisData!$D:$D, BM$2))</f>
        <v>1.0510354041170999</v>
      </c>
      <c r="BN46" s="335">
        <f>$I46*IF($G46="Pickup", SUMIFS(NewEmisData!J:J, NewEmisData!$A:$A, "Pickup", NewEmisData!$B:$B, $A46, NewEmisData!$C:$C, $H46, NewEmisData!$D:$D, BN$2), SUMIFS(NewEmisData!J:J, NewEmisData!$A:$A, "LDV", NewEmisData!$B:$B, $A46, NewEmisData!$C:$C, $H46, NewEmisData!$D:$D, BN$2))</f>
        <v>1.00292244742092</v>
      </c>
      <c r="BO46" s="335">
        <f>$I46*IF($G46="Pickup", SUMIFS(NewEmisData!K:K, NewEmisData!$A:$A, "Pickup", NewEmisData!$B:$B, $A46, NewEmisData!$C:$C, $H46, NewEmisData!$D:$D, BO$2), SUMIFS(NewEmisData!K:K, NewEmisData!$A:$A, "LDV", NewEmisData!$B:$B, $A46, NewEmisData!$C:$C, $H46, NewEmisData!$D:$D, BO$2))</f>
        <v>0.95159033350268696</v>
      </c>
      <c r="BP46" s="335">
        <f>$I46*IF($G46="Pickup", SUMIFS(NewEmisData!L:L, NewEmisData!$A:$A, "Pickup", NewEmisData!$B:$B, $A46, NewEmisData!$C:$C, $H46, NewEmisData!$D:$D, BP$2), SUMIFS(NewEmisData!L:L, NewEmisData!$A:$A, "LDV", NewEmisData!$B:$B, $A46, NewEmisData!$C:$C, $H46, NewEmisData!$D:$D, BP$2))</f>
        <v>0.92637431175947205</v>
      </c>
      <c r="BQ46" s="335">
        <f>$I46*IF($G46="Pickup", SUMIFS(NewEmisData!M:M, NewEmisData!$A:$A, "Pickup", NewEmisData!$B:$B, $A46, NewEmisData!$C:$C, $H46, NewEmisData!$D:$D, BQ$2), SUMIFS(NewEmisData!M:M, NewEmisData!$A:$A, "LDV", NewEmisData!$B:$B, $A46, NewEmisData!$C:$C, $H46, NewEmisData!$D:$D, BQ$2))</f>
        <v>0.93213232013860903</v>
      </c>
      <c r="BR46" s="335">
        <v>1.2335726578167048</v>
      </c>
      <c r="BS46" s="335">
        <f>$I46*IF($G46="Pickup", SUMIFS(NewEmisData!E:E, NewEmisData!$A:$A, "Pickup", NewEmisData!$B:$B, $A46, NewEmisData!$C:$C, $H46, NewEmisData!$D:$D, BS$2), SUMIFS(NewEmisData!E:E, NewEmisData!$A:$A, "LDV", NewEmisData!$B:$B, $A46, NewEmisData!$C:$C, $H46, NewEmisData!$D:$D, BS$2))</f>
        <v>2.3600316803923498</v>
      </c>
      <c r="BT46" s="335">
        <f>$I46*IF($G46="Pickup", SUMIFS(NewEmisData!F:F, NewEmisData!$A:$A, "Pickup", NewEmisData!$B:$B, $A46, NewEmisData!$C:$C, $H46, NewEmisData!$D:$D, BT$2), SUMIFS(NewEmisData!F:F, NewEmisData!$A:$A, "LDV", NewEmisData!$B:$B, $A46, NewEmisData!$C:$C, $H46, NewEmisData!$D:$D, BT$2))</f>
        <v>0.86729043326035704</v>
      </c>
      <c r="BU46" s="335">
        <f>$I46*IF($G46="Pickup", SUMIFS(NewEmisData!G:G, NewEmisData!$A:$A, "Pickup", NewEmisData!$B:$B, $A46, NewEmisData!$C:$C, $H46, NewEmisData!$D:$D, BU$2), SUMIFS(NewEmisData!G:G, NewEmisData!$A:$A, "LDV", NewEmisData!$B:$B, $A46, NewEmisData!$C:$C, $H46, NewEmisData!$D:$D, BU$2))</f>
        <v>0.110736526137932</v>
      </c>
      <c r="BV46" s="335">
        <f>$I46*IF($G46="Pickup", SUMIFS(NewEmisData!H:H, NewEmisData!$A:$A, "Pickup", NewEmisData!$B:$B, $A46, NewEmisData!$C:$C, $H46, NewEmisData!$D:$D, BV$2), SUMIFS(NewEmisData!H:H, NewEmisData!$A:$A, "LDV", NewEmisData!$B:$B, $A46, NewEmisData!$C:$C, $H46, NewEmisData!$D:$D, BV$2))</f>
        <v>7.5901512222891696E-2</v>
      </c>
      <c r="BW46" s="335">
        <f>$I46*IF($G46="Pickup", SUMIFS(NewEmisData!I:I, NewEmisData!$A:$A, "Pickup", NewEmisData!$B:$B, $A46, NewEmisData!$C:$C, $H46, NewEmisData!$D:$D, BW$2), SUMIFS(NewEmisData!I:I, NewEmisData!$A:$A, "LDV", NewEmisData!$B:$B, $A46, NewEmisData!$C:$C, $H46, NewEmisData!$D:$D, BW$2))</f>
        <v>5.8492240477683803E-2</v>
      </c>
      <c r="BX46" s="335">
        <f>$I46*IF($G46="Pickup", SUMIFS(NewEmisData!J:J, NewEmisData!$A:$A, "Pickup", NewEmisData!$B:$B, $A46, NewEmisData!$C:$C, $H46, NewEmisData!$D:$D, BX$2), SUMIFS(NewEmisData!J:J, NewEmisData!$A:$A, "LDV", NewEmisData!$B:$B, $A46, NewEmisData!$C:$C, $H46, NewEmisData!$D:$D, BX$2))</f>
        <v>5.7141032113164097E-2</v>
      </c>
      <c r="BY46" s="335">
        <f>$I46*IF($G46="Pickup", SUMIFS(NewEmisData!K:K, NewEmisData!$A:$A, "Pickup", NewEmisData!$B:$B, $A46, NewEmisData!$C:$C, $H46, NewEmisData!$D:$D, BY$2), SUMIFS(NewEmisData!K:K, NewEmisData!$A:$A, "LDV", NewEmisData!$B:$B, $A46, NewEmisData!$C:$C, $H46, NewEmisData!$D:$D, BY$2))</f>
        <v>5.5289104211044299E-2</v>
      </c>
      <c r="BZ46" s="335">
        <f>$I46*IF($G46="Pickup", SUMIFS(NewEmisData!L:L, NewEmisData!$A:$A, "Pickup", NewEmisData!$B:$B, $A46, NewEmisData!$C:$C, $H46, NewEmisData!$D:$D, BZ$2), SUMIFS(NewEmisData!L:L, NewEmisData!$A:$A, "LDV", NewEmisData!$B:$B, $A46, NewEmisData!$C:$C, $H46, NewEmisData!$D:$D, BZ$2))</f>
        <v>5.4482372037083497E-2</v>
      </c>
      <c r="CA46" s="335">
        <f>$I46*IF($G46="Pickup", SUMIFS(NewEmisData!M:M, NewEmisData!$A:$A, "Pickup", NewEmisData!$B:$B, $A46, NewEmisData!$C:$C, $H46, NewEmisData!$D:$D, CA$2), SUMIFS(NewEmisData!M:M, NewEmisData!$A:$A, "LDV", NewEmisData!$B:$B, $A46, NewEmisData!$C:$C, $H46, NewEmisData!$D:$D, CA$2))</f>
        <v>5.5017621362252002E-2</v>
      </c>
      <c r="CB46" s="335">
        <v>6.7885050257220386E-2</v>
      </c>
      <c r="CC46" s="335">
        <f>$I46*IF($G46="Pickup", SUMIFS(NewEmisData!E:E, NewEmisData!$A:$A, "Pickup", NewEmisData!$B:$B, $A46, NewEmisData!$C:$C, $H46, NewEmisData!$D:$D, CC$2), SUMIFS(NewEmisData!E:E, NewEmisData!$A:$A, "LDV", NewEmisData!$B:$B, $A46, NewEmisData!$C:$C, $H46, NewEmisData!$D:$D, CC$2))</f>
        <v>8.1351723095982893E-3</v>
      </c>
      <c r="CD46" s="335">
        <f>$I46*IF($G46="Pickup", SUMIFS(NewEmisData!F:F, NewEmisData!$A:$A, "Pickup", NewEmisData!$B:$B, $A46, NewEmisData!$C:$C, $H46, NewEmisData!$D:$D, CD$2), SUMIFS(NewEmisData!F:F, NewEmisData!$A:$A, "LDV", NewEmisData!$B:$B, $A46, NewEmisData!$C:$C, $H46, NewEmisData!$D:$D, CD$2))</f>
        <v>8.1351745562756508E-3</v>
      </c>
      <c r="CE46" s="335">
        <f>$I46*IF($G46="Pickup", SUMIFS(NewEmisData!G:G, NewEmisData!$A:$A, "Pickup", NewEmisData!$B:$B, $A46, NewEmisData!$C:$C, $H46, NewEmisData!$D:$D, CE$2), SUMIFS(NewEmisData!G:G, NewEmisData!$A:$A, "LDV", NewEmisData!$B:$B, $A46, NewEmisData!$C:$C, $H46, NewEmisData!$D:$D, CE$2))</f>
        <v>8.9774038648681997E-3</v>
      </c>
      <c r="CF46" s="335">
        <f>$I46*IF($G46="Pickup", SUMIFS(NewEmisData!H:H, NewEmisData!$A:$A, "Pickup", NewEmisData!$B:$B, $A46, NewEmisData!$C:$C, $H46, NewEmisData!$D:$D, CF$2), SUMIFS(NewEmisData!H:H, NewEmisData!$A:$A, "LDV", NewEmisData!$B:$B, $A46, NewEmisData!$C:$C, $H46, NewEmisData!$D:$D, CF$2))</f>
        <v>8.9773869601495193E-3</v>
      </c>
      <c r="CG46" s="335">
        <f>$I46*IF($G46="Pickup", SUMIFS(NewEmisData!I:I, NewEmisData!$A:$A, "Pickup", NewEmisData!$B:$B, $A46, NewEmisData!$C:$C, $H46, NewEmisData!$D:$D, CG$2), SUMIFS(NewEmisData!I:I, NewEmisData!$A:$A, "LDV", NewEmisData!$B:$B, $A46, NewEmisData!$C:$C, $H46, NewEmisData!$D:$D, CG$2))</f>
        <v>8.9773911150380793E-3</v>
      </c>
      <c r="CH46" s="335">
        <f>$I46*IF($G46="Pickup", SUMIFS(NewEmisData!J:J, NewEmisData!$A:$A, "Pickup", NewEmisData!$B:$B, $A46, NewEmisData!$C:$C, $H46, NewEmisData!$D:$D, CH$2), SUMIFS(NewEmisData!J:J, NewEmisData!$A:$A, "LDV", NewEmisData!$B:$B, $A46, NewEmisData!$C:$C, $H46, NewEmisData!$D:$D, CH$2))</f>
        <v>8.9773892839756404E-3</v>
      </c>
      <c r="CI46" s="335">
        <f>$I46*IF($G46="Pickup", SUMIFS(NewEmisData!K:K, NewEmisData!$A:$A, "Pickup", NewEmisData!$B:$B, $A46, NewEmisData!$C:$C, $H46, NewEmisData!$D:$D, CI$2), SUMIFS(NewEmisData!K:K, NewEmisData!$A:$A, "LDV", NewEmisData!$B:$B, $A46, NewEmisData!$C:$C, $H46, NewEmisData!$D:$D, CI$2))</f>
        <v>8.9773894598061902E-3</v>
      </c>
      <c r="CJ46" s="335">
        <f>$I46*IF($G46="Pickup", SUMIFS(NewEmisData!L:L, NewEmisData!$A:$A, "Pickup", NewEmisData!$B:$B, $A46, NewEmisData!$C:$C, $H46, NewEmisData!$D:$D, CJ$2), SUMIFS(NewEmisData!L:L, NewEmisData!$A:$A, "LDV", NewEmisData!$B:$B, $A46, NewEmisData!$C:$C, $H46, NewEmisData!$D:$D, CJ$2))</f>
        <v>8.9773849530117907E-3</v>
      </c>
      <c r="CK46" s="335">
        <f>$I46*IF($G46="Pickup", SUMIFS(NewEmisData!M:M, NewEmisData!$A:$A, "Pickup", NewEmisData!$B:$B, $A46, NewEmisData!$C:$C, $H46, NewEmisData!$D:$D, CK$2), SUMIFS(NewEmisData!M:M, NewEmisData!$A:$A, "LDV", NewEmisData!$B:$B, $A46, NewEmisData!$C:$C, $H46, NewEmisData!$D:$D, CK$2))</f>
        <v>8.9773771810134195E-3</v>
      </c>
      <c r="CL46" s="335">
        <v>7.6624626482054738E-3</v>
      </c>
      <c r="CM46" s="335">
        <f>$I46*IF($G46="Pickup", SUMIFS(NewEmisData!E:E, NewEmisData!$A:$A, "Pickup", NewEmisData!$B:$B, $A46, NewEmisData!$C:$C, $H46, NewEmisData!$D:$D, CM$2), SUMIFS(NewEmisData!E:E, NewEmisData!$A:$A, "LDV", NewEmisData!$B:$B, $A46, NewEmisData!$C:$C, $H46, NewEmisData!$D:$D, CM$2))</f>
        <v>1.06890810544702E-3</v>
      </c>
      <c r="CN46" s="335">
        <f>$I46*IF($G46="Pickup", SUMIFS(NewEmisData!F:F, NewEmisData!$A:$A, "Pickup", NewEmisData!$B:$B, $A46, NewEmisData!$C:$C, $H46, NewEmisData!$D:$D, CN$2), SUMIFS(NewEmisData!F:F, NewEmisData!$A:$A, "LDV", NewEmisData!$B:$B, $A46, NewEmisData!$C:$C, $H46, NewEmisData!$D:$D, CN$2))</f>
        <v>9.8276928788775995E-4</v>
      </c>
      <c r="CO46" s="335">
        <f>$I46*IF($G46="Pickup", SUMIFS(NewEmisData!G:G, NewEmisData!$A:$A, "Pickup", NewEmisData!$B:$B, $A46, NewEmisData!$C:$C, $H46, NewEmisData!$D:$D, CO$2), SUMIFS(NewEmisData!G:G, NewEmisData!$A:$A, "LDV", NewEmisData!$B:$B, $A46, NewEmisData!$C:$C, $H46, NewEmisData!$D:$D, CO$2))</f>
        <v>1.0388015160064301E-3</v>
      </c>
      <c r="CP46" s="335">
        <f>$I46*IF($G46="Pickup", SUMIFS(NewEmisData!H:H, NewEmisData!$A:$A, "Pickup", NewEmisData!$B:$B, $A46, NewEmisData!$C:$C, $H46, NewEmisData!$D:$D, CP$2), SUMIFS(NewEmisData!H:H, NewEmisData!$A:$A, "LDV", NewEmisData!$B:$B, $A46, NewEmisData!$C:$C, $H46, NewEmisData!$D:$D, CP$2))</f>
        <v>1.04042771571272E-3</v>
      </c>
      <c r="CQ46" s="335">
        <f>$I46*IF($G46="Pickup", SUMIFS(NewEmisData!I:I, NewEmisData!$A:$A, "Pickup", NewEmisData!$B:$B, $A46, NewEmisData!$C:$C, $H46, NewEmisData!$D:$D, CQ$2), SUMIFS(NewEmisData!I:I, NewEmisData!$A:$A, "LDV", NewEmisData!$B:$B, $A46, NewEmisData!$C:$C, $H46, NewEmisData!$D:$D, CQ$2))</f>
        <v>1.0463302398882599E-3</v>
      </c>
      <c r="CR46" s="335">
        <f>$I46*IF($G46="Pickup", SUMIFS(NewEmisData!J:J, NewEmisData!$A:$A, "Pickup", NewEmisData!$B:$B, $A46, NewEmisData!$C:$C, $H46, NewEmisData!$D:$D, CR$2), SUMIFS(NewEmisData!J:J, NewEmisData!$A:$A, "LDV", NewEmisData!$B:$B, $A46, NewEmisData!$C:$C, $H46, NewEmisData!$D:$D, CR$2))</f>
        <v>1.05404632398643E-3</v>
      </c>
      <c r="CS46" s="335">
        <f>$I46*IF($G46="Pickup", SUMIFS(NewEmisData!K:K, NewEmisData!$A:$A, "Pickup", NewEmisData!$B:$B, $A46, NewEmisData!$C:$C, $H46, NewEmisData!$D:$D, CS$2), SUMIFS(NewEmisData!K:K, NewEmisData!$A:$A, "LDV", NewEmisData!$B:$B, $A46, NewEmisData!$C:$C, $H46, NewEmisData!$D:$D, CS$2))</f>
        <v>1.05796184016042E-3</v>
      </c>
      <c r="CT46" s="335">
        <f>$I46*IF($G46="Pickup", SUMIFS(NewEmisData!L:L, NewEmisData!$A:$A, "Pickup", NewEmisData!$B:$B, $A46, NewEmisData!$C:$C, $H46, NewEmisData!$D:$D, CT$2), SUMIFS(NewEmisData!L:L, NewEmisData!$A:$A, "LDV", NewEmisData!$B:$B, $A46, NewEmisData!$C:$C, $H46, NewEmisData!$D:$D, CT$2))</f>
        <v>1.05921014380327E-3</v>
      </c>
      <c r="CU46" s="335">
        <f>$I46*IF($G46="Pickup", SUMIFS(NewEmisData!M:M, NewEmisData!$A:$A, "Pickup", NewEmisData!$B:$B, $A46, NewEmisData!$C:$C, $H46, NewEmisData!$D:$D, CU$2), SUMIFS(NewEmisData!M:M, NewEmisData!$A:$A, "LDV", NewEmisData!$B:$B, $A46, NewEmisData!$C:$C, $H46, NewEmisData!$D:$D, CU$2))</f>
        <v>1.0611530168828901E-3</v>
      </c>
      <c r="CV46" s="335">
        <v>6.6624108361503735E-4</v>
      </c>
      <c r="CW46" s="335">
        <v>1.7855353475311885E-3</v>
      </c>
      <c r="CX46" s="335">
        <v>1.1158238015562326E-3</v>
      </c>
      <c r="CY46" s="335">
        <v>9.3466086006125206E-4</v>
      </c>
      <c r="CZ46" s="335">
        <v>8.3812350595498144E-4</v>
      </c>
      <c r="DA46" s="335">
        <v>6.4708026295585627E-4</v>
      </c>
      <c r="DB46" s="335">
        <v>5.1533534928113322E-4</v>
      </c>
      <c r="DC46" s="335">
        <v>4.978529843416348E-4</v>
      </c>
      <c r="DD46" s="335">
        <v>4.9300315911808101E-4</v>
      </c>
      <c r="DE46" s="335">
        <v>4.9234696878064995E-4</v>
      </c>
      <c r="DF46" s="335">
        <v>4.9234696878064995E-4</v>
      </c>
      <c r="DG46" s="335">
        <f>$I46*IF($G46="Pickup", SUMIFS(NewEmisData!E:E, NewEmisData!$A:$A, "Pickup", NewEmisData!$B:$B, $A46, NewEmisData!$C:$C, $H46, NewEmisData!$D:$D, DG$2), SUMIFS(NewEmisData!E:E, NewEmisData!$A:$A, "LDV", NewEmisData!$B:$B, $A46, NewEmisData!$C:$C, $H46, NewEmisData!$D:$D, DG$2))</f>
        <v>0</v>
      </c>
      <c r="DH46" s="335">
        <f>$I46*IF($G46="Pickup", SUMIFS(NewEmisData!F:F, NewEmisData!$A:$A, "Pickup", NewEmisData!$B:$B, $A46, NewEmisData!$C:$C, $H46, NewEmisData!$D:$D, DH$2), SUMIFS(NewEmisData!F:F, NewEmisData!$A:$A, "LDV", NewEmisData!$B:$B, $A46, NewEmisData!$C:$C, $H46, NewEmisData!$D:$D, DH$2))</f>
        <v>0</v>
      </c>
      <c r="DI46" s="335">
        <f>$I46*IF($G46="Pickup", SUMIFS(NewEmisData!G:G, NewEmisData!$A:$A, "Pickup", NewEmisData!$B:$B, $A46, NewEmisData!$C:$C, $H46, NewEmisData!$D:$D, DI$2), SUMIFS(NewEmisData!G:G, NewEmisData!$A:$A, "LDV", NewEmisData!$B:$B, $A46, NewEmisData!$C:$C, $H46, NewEmisData!$D:$D, DI$2))</f>
        <v>0</v>
      </c>
      <c r="DJ46" s="335">
        <f>$I46*IF($G46="Pickup", SUMIFS(NewEmisData!H:H, NewEmisData!$A:$A, "Pickup", NewEmisData!$B:$B, $A46, NewEmisData!$C:$C, $H46, NewEmisData!$D:$D, DJ$2), SUMIFS(NewEmisData!H:H, NewEmisData!$A:$A, "LDV", NewEmisData!$B:$B, $A46, NewEmisData!$C:$C, $H46, NewEmisData!$D:$D, DJ$2))</f>
        <v>0</v>
      </c>
      <c r="DK46" s="335">
        <f>$I46*IF($G46="Pickup", SUMIFS(NewEmisData!I:I, NewEmisData!$A:$A, "Pickup", NewEmisData!$B:$B, $A46, NewEmisData!$C:$C, $H46, NewEmisData!$D:$D, DK$2), SUMIFS(NewEmisData!I:I, NewEmisData!$A:$A, "LDV", NewEmisData!$B:$B, $A46, NewEmisData!$C:$C, $H46, NewEmisData!$D:$D, DK$2))</f>
        <v>0</v>
      </c>
      <c r="DL46" s="335">
        <f>$I46*IF($G46="Pickup", SUMIFS(NewEmisData!J:J, NewEmisData!$A:$A, "Pickup", NewEmisData!$B:$B, $A46, NewEmisData!$C:$C, $H46, NewEmisData!$D:$D, DL$2), SUMIFS(NewEmisData!J:J, NewEmisData!$A:$A, "LDV", NewEmisData!$B:$B, $A46, NewEmisData!$C:$C, $H46, NewEmisData!$D:$D, DL$2))</f>
        <v>0</v>
      </c>
      <c r="DM46" s="335">
        <f>$I46*IF($G46="Pickup", SUMIFS(NewEmisData!K:K, NewEmisData!$A:$A, "Pickup", NewEmisData!$B:$B, $A46, NewEmisData!$C:$C, $H46, NewEmisData!$D:$D, DM$2), SUMIFS(NewEmisData!K:K, NewEmisData!$A:$A, "LDV", NewEmisData!$B:$B, $A46, NewEmisData!$C:$C, $H46, NewEmisData!$D:$D, DM$2))</f>
        <v>0</v>
      </c>
      <c r="DN46" s="335">
        <f>$I46*IF($G46="Pickup", SUMIFS(NewEmisData!L:L, NewEmisData!$A:$A, "Pickup", NewEmisData!$B:$B, $A46, NewEmisData!$C:$C, $H46, NewEmisData!$D:$D, DN$2), SUMIFS(NewEmisData!L:L, NewEmisData!$A:$A, "LDV", NewEmisData!$B:$B, $A46, NewEmisData!$C:$C, $H46, NewEmisData!$D:$D, DN$2))</f>
        <v>0</v>
      </c>
      <c r="DO46" s="335">
        <f>$I46*IF($G46="Pickup", SUMIFS(NewEmisData!M:M, NewEmisData!$A:$A, "Pickup", NewEmisData!$B:$B, $A46, NewEmisData!$C:$C, $H46, NewEmisData!$D:$D, DO$2), SUMIFS(NewEmisData!M:M, NewEmisData!$A:$A, "LDV", NewEmisData!$B:$B, $A46, NewEmisData!$C:$C, $H46, NewEmisData!$D:$D, DO$2))</f>
        <v>0</v>
      </c>
      <c r="DP46" s="335">
        <v>3.6332767108157723E-4</v>
      </c>
      <c r="DQ46" s="335">
        <f>$I46*IF($G46="Pickup", SUMIFS(NewEmisData!E:E, NewEmisData!$A:$A, "Pickup", NewEmisData!$B:$B, $A46, NewEmisData!$C:$C, $H46, NewEmisData!$D:$D, DQ$2), SUMIFS(NewEmisData!E:E, NewEmisData!$A:$A, "LDV", NewEmisData!$B:$B, $A46, NewEmisData!$C:$C, $H46, NewEmisData!$D:$D, DQ$2))</f>
        <v>1.4358371794368901E-2</v>
      </c>
      <c r="DR46" s="335">
        <f>$I46*IF($G46="Pickup", SUMIFS(NewEmisData!F:F, NewEmisData!$A:$A, "Pickup", NewEmisData!$B:$B, $A46, NewEmisData!$C:$C, $H46, NewEmisData!$D:$D, DR$2), SUMIFS(NewEmisData!F:F, NewEmisData!$A:$A, "LDV", NewEmisData!$B:$B, $A46, NewEmisData!$C:$C, $H46, NewEmisData!$D:$D, DR$2))</f>
        <v>4.8458502748334797E-2</v>
      </c>
      <c r="DS46" s="335">
        <f>$I46*IF($G46="Pickup", SUMIFS(NewEmisData!G:G, NewEmisData!$A:$A, "Pickup", NewEmisData!$B:$B, $A46, NewEmisData!$C:$C, $H46, NewEmisData!$D:$D, DS$2), SUMIFS(NewEmisData!G:G, NewEmisData!$A:$A, "LDV", NewEmisData!$B:$B, $A46, NewEmisData!$C:$C, $H46, NewEmisData!$D:$D, DS$2))</f>
        <v>5.5764331545387298E-2</v>
      </c>
      <c r="DT46" s="335">
        <f>$I46*IF($G46="Pickup", SUMIFS(NewEmisData!H:H, NewEmisData!$A:$A, "Pickup", NewEmisData!$B:$B, $A46, NewEmisData!$C:$C, $H46, NewEmisData!$D:$D, DT$2), SUMIFS(NewEmisData!H:H, NewEmisData!$A:$A, "LDV", NewEmisData!$B:$B, $A46, NewEmisData!$C:$C, $H46, NewEmisData!$D:$D, DT$2))</f>
        <v>5.6700089978653001E-2</v>
      </c>
      <c r="DU46" s="335">
        <f>$I46*IF($G46="Pickup", SUMIFS(NewEmisData!I:I, NewEmisData!$A:$A, "Pickup", NewEmisData!$B:$B, $A46, NewEmisData!$C:$C, $H46, NewEmisData!$D:$D, DU$2), SUMIFS(NewEmisData!I:I, NewEmisData!$A:$A, "LDV", NewEmisData!$B:$B, $A46, NewEmisData!$C:$C, $H46, NewEmisData!$D:$D, DU$2))</f>
        <v>5.82137428878685E-2</v>
      </c>
      <c r="DV46" s="335">
        <f>$I46*IF($G46="Pickup", SUMIFS(NewEmisData!J:J, NewEmisData!$A:$A, "Pickup", NewEmisData!$B:$B, $A46, NewEmisData!$C:$C, $H46, NewEmisData!$D:$D, DV$2), SUMIFS(NewEmisData!J:J, NewEmisData!$A:$A, "LDV", NewEmisData!$B:$B, $A46, NewEmisData!$C:$C, $H46, NewEmisData!$D:$D, DV$2))</f>
        <v>5.8170546586172198E-2</v>
      </c>
      <c r="DW46" s="335">
        <f>$I46*IF($G46="Pickup", SUMIFS(NewEmisData!K:K, NewEmisData!$A:$A, "Pickup", NewEmisData!$B:$B, $A46, NewEmisData!$C:$C, $H46, NewEmisData!$D:$D, DW$2), SUMIFS(NewEmisData!K:K, NewEmisData!$A:$A, "LDV", NewEmisData!$B:$B, $A46, NewEmisData!$C:$C, $H46, NewEmisData!$D:$D, DW$2))</f>
        <v>5.7454728055515297E-2</v>
      </c>
      <c r="DX46" s="335">
        <f>$I46*IF($G46="Pickup", SUMIFS(NewEmisData!L:L, NewEmisData!$A:$A, "Pickup", NewEmisData!$B:$B, $A46, NewEmisData!$C:$C, $H46, NewEmisData!$D:$D, DX$2), SUMIFS(NewEmisData!L:L, NewEmisData!$A:$A, "LDV", NewEmisData!$B:$B, $A46, NewEmisData!$C:$C, $H46, NewEmisData!$D:$D, DX$2))</f>
        <v>5.6605818902763297E-2</v>
      </c>
      <c r="DY46" s="335">
        <f>$I46*IF($G46="Pickup", SUMIFS(NewEmisData!M:M, NewEmisData!$A:$A, "Pickup", NewEmisData!$B:$B, $A46, NewEmisData!$C:$C, $H46, NewEmisData!$D:$D, DY$2), SUMIFS(NewEmisData!M:M, NewEmisData!$A:$A, "LDV", NewEmisData!$B:$B, $A46, NewEmisData!$C:$C, $H46, NewEmisData!$D:$D, DY$2))</f>
        <v>5.7183132180425103E-2</v>
      </c>
      <c r="DZ46" s="335">
        <v>6.9838537223093883E-2</v>
      </c>
      <c r="EA46" s="335">
        <f t="shared" si="2"/>
        <v>454.22422332698301</v>
      </c>
      <c r="EB46" s="335">
        <f t="shared" si="3"/>
        <v>415.98623310718898</v>
      </c>
      <c r="EC46" s="335">
        <f t="shared" si="4"/>
        <v>341.24154984582401</v>
      </c>
      <c r="ED46" s="335">
        <f t="shared" si="5"/>
        <v>286.14374563306302</v>
      </c>
      <c r="EE46" s="335">
        <f t="shared" si="6"/>
        <v>260.90109398597599</v>
      </c>
      <c r="EF46" s="335">
        <f t="shared" si="7"/>
        <v>250.29294391902499</v>
      </c>
      <c r="EG46" s="335">
        <f t="shared" si="8"/>
        <v>243.907500195674</v>
      </c>
      <c r="EH46" s="335">
        <f t="shared" si="9"/>
        <v>241.55525518103801</v>
      </c>
      <c r="EI46" s="335">
        <f t="shared" si="10"/>
        <v>241.503483186078</v>
      </c>
      <c r="EJ46" s="335">
        <f t="shared" si="11"/>
        <v>0.20396325972560742</v>
      </c>
      <c r="EK46" s="335">
        <f t="shared" si="12"/>
        <v>1.6110129323604601</v>
      </c>
      <c r="EL46" s="335">
        <f t="shared" si="13"/>
        <v>0.78125490560219701</v>
      </c>
      <c r="EM46" s="335">
        <f t="shared" si="14"/>
        <v>0.115620473733781</v>
      </c>
      <c r="EN46" s="335">
        <f t="shared" si="15"/>
        <v>6.6004639352718095E-2</v>
      </c>
      <c r="EO46" s="335">
        <f t="shared" si="16"/>
        <v>4.1480313552042999E-2</v>
      </c>
      <c r="EP46" s="335">
        <f t="shared" si="17"/>
        <v>3.67143779351497E-2</v>
      </c>
      <c r="EQ46" s="335">
        <f t="shared" si="18"/>
        <v>3.3512426284448803E-2</v>
      </c>
      <c r="ER46" s="335">
        <f t="shared" si="19"/>
        <v>3.2134891572290103E-2</v>
      </c>
      <c r="ES46" s="335">
        <f t="shared" si="20"/>
        <v>3.24152542775758E-2</v>
      </c>
      <c r="ET46" s="335">
        <f t="shared" si="21"/>
        <v>4.1644851932661778E-2</v>
      </c>
      <c r="EU46" s="335">
        <f t="shared" si="22"/>
        <v>1.1303261097433201E-2</v>
      </c>
      <c r="EV46" s="335">
        <f t="shared" si="23"/>
        <v>9.9952440902568301E-3</v>
      </c>
      <c r="EW46" s="335">
        <f t="shared" si="24"/>
        <v>2.8615465413590799E-3</v>
      </c>
      <c r="EX46" s="335">
        <f t="shared" si="25"/>
        <v>2.3897731636762301E-3</v>
      </c>
      <c r="EY46" s="335">
        <f t="shared" si="26"/>
        <v>2.1757621427749502E-3</v>
      </c>
      <c r="EZ46" s="335">
        <f t="shared" si="27"/>
        <v>2.0872445644692299E-3</v>
      </c>
      <c r="FA46" s="335">
        <f t="shared" si="28"/>
        <v>2.03348692070508E-3</v>
      </c>
      <c r="FB46" s="335">
        <f t="shared" si="29"/>
        <v>2.0138761843932198E-3</v>
      </c>
      <c r="FC46" s="335">
        <f t="shared" si="30"/>
        <v>2.0134431442024002E-3</v>
      </c>
      <c r="FD46" s="335">
        <f t="shared" si="31"/>
        <v>1.6665713577985891E-3</v>
      </c>
      <c r="FE46" s="335">
        <f t="shared" si="32"/>
        <v>0.10831971626595401</v>
      </c>
      <c r="FF46" s="335">
        <f t="shared" si="33"/>
        <v>7.51921551228555E-2</v>
      </c>
      <c r="FG46" s="335">
        <f t="shared" si="34"/>
        <v>6.01393435807746E-2</v>
      </c>
      <c r="FH46" s="335">
        <f t="shared" si="35"/>
        <v>5.915482339026E-2</v>
      </c>
      <c r="FI46" s="335">
        <f t="shared" si="36"/>
        <v>5.90367985492673E-2</v>
      </c>
      <c r="FJ46" s="335">
        <f t="shared" si="37"/>
        <v>5.9096852542489697E-2</v>
      </c>
      <c r="FK46" s="335">
        <f t="shared" si="38"/>
        <v>5.9090238154649199E-2</v>
      </c>
      <c r="FL46" s="335">
        <f t="shared" si="39"/>
        <v>5.90796096133216E-2</v>
      </c>
      <c r="FM46" s="335">
        <f t="shared" si="40"/>
        <v>5.9120090191233099E-2</v>
      </c>
      <c r="FN46" s="335">
        <f t="shared" si="41"/>
        <v>3.2808645285750677E-2</v>
      </c>
      <c r="FO46" s="335">
        <f t="shared" si="42"/>
        <v>5.6019255696326403E-2</v>
      </c>
      <c r="FP46" s="335">
        <f t="shared" si="43"/>
        <v>2.5542017960839599E-2</v>
      </c>
      <c r="FQ46" s="335">
        <f t="shared" si="44"/>
        <v>1.11121396466055E-2</v>
      </c>
      <c r="FR46" s="335">
        <f t="shared" si="45"/>
        <v>1.0206481959038401E-2</v>
      </c>
      <c r="FS46" s="335">
        <f t="shared" si="46"/>
        <v>1.00978805100248E-2</v>
      </c>
      <c r="FT46" s="335">
        <f t="shared" si="47"/>
        <v>1.01531295733735E-2</v>
      </c>
      <c r="FU46" s="335">
        <f t="shared" si="48"/>
        <v>1.0147042075548099E-2</v>
      </c>
      <c r="FV46" s="335">
        <f t="shared" si="49"/>
        <v>1.0137260551364401E-2</v>
      </c>
      <c r="FW46" s="335">
        <f t="shared" si="50"/>
        <v>1.0174550452384501E-2</v>
      </c>
      <c r="FX46" s="335">
        <f t="shared" si="51"/>
        <v>6.5796176943480836E-3</v>
      </c>
    </row>
    <row r="47" spans="1:180" x14ac:dyDescent="0.2">
      <c r="A47" s="305" t="str">
        <f>_xlfn.CONCAT(IF(LEFT(TRIM(A46),1)="*", "*R", "R"), 1+RIGHT(TRIM(A46),1))</f>
        <v>*R4</v>
      </c>
      <c r="B47" s="305" t="str">
        <f t="shared" si="88"/>
        <v>*TLFDHEV20</v>
      </c>
      <c r="C47" s="305" t="str">
        <f t="shared" si="89"/>
        <v>TL.DSL.F.DHEV.2020</v>
      </c>
      <c r="D47" s="301" t="str">
        <f t="shared" si="90"/>
        <v>bn-vmt, bn-vmt/a</v>
      </c>
      <c r="E47" s="301" t="str">
        <f t="shared" si="91"/>
        <v>TRNDSL</v>
      </c>
      <c r="F47" s="301" t="str">
        <f t="shared" si="92"/>
        <v>TL</v>
      </c>
      <c r="G47" s="315" t="s">
        <v>818</v>
      </c>
      <c r="H47" s="315" t="s">
        <v>816</v>
      </c>
      <c r="I47" s="315">
        <v>1</v>
      </c>
      <c r="J47" s="315" t="str">
        <f t="shared" si="52"/>
        <v>Full size car-DSL</v>
      </c>
      <c r="K47" s="335">
        <f>$I47*IF($G47="Pickup", SUMIFS(NewEmisData!E:E, NewEmisData!$A:$A, "Pickup", NewEmisData!$B:$B, $A47, NewEmisData!$C:$C, $H47, NewEmisData!$D:$D, K$2), SUMIFS(NewEmisData!E:E, NewEmisData!$A:$A, "LDV", NewEmisData!$B:$B, $A47, NewEmisData!$C:$C, $H47, NewEmisData!$D:$D, K$2))</f>
        <v>592.25900902446597</v>
      </c>
      <c r="L47" s="335">
        <f>$I47*IF($G47="Pickup", SUMIFS(NewEmisData!F:F, NewEmisData!$A:$A, "Pickup", NewEmisData!$B:$B, $A47, NewEmisData!$C:$C, $H47, NewEmisData!$D:$D, L$2), SUMIFS(NewEmisData!F:F, NewEmisData!$A:$A, "LDV", NewEmisData!$B:$B, $A47, NewEmisData!$C:$C, $H47, NewEmisData!$D:$D, L$2))</f>
        <v>520.64964372058603</v>
      </c>
      <c r="M47" s="335">
        <f>$I47*IF($G47="Pickup", SUMIFS(NewEmisData!G:G, NewEmisData!$A:$A, "Pickup", NewEmisData!$B:$B, $A47, NewEmisData!$C:$C, $H47, NewEmisData!$D:$D, M$2), SUMIFS(NewEmisData!G:G, NewEmisData!$A:$A, "LDV", NewEmisData!$B:$B, $A47, NewEmisData!$C:$C, $H47, NewEmisData!$D:$D, M$2))</f>
        <v>392.28875494890798</v>
      </c>
      <c r="N47" s="335">
        <f>$I47*IF($G47="Pickup", SUMIFS(NewEmisData!H:H, NewEmisData!$A:$A, "Pickup", NewEmisData!$B:$B, $A47, NewEmisData!$C:$C, $H47, NewEmisData!$D:$D, N$2), SUMIFS(NewEmisData!H:H, NewEmisData!$A:$A, "LDV", NewEmisData!$B:$B, $A47, NewEmisData!$C:$C, $H47, NewEmisData!$D:$D, N$2))</f>
        <v>328.93351567098</v>
      </c>
      <c r="O47" s="335">
        <f>$I47*IF($G47="Pickup", SUMIFS(NewEmisData!I:I, NewEmisData!$A:$A, "Pickup", NewEmisData!$B:$B, $A47, NewEmisData!$C:$C, $H47, NewEmisData!$D:$D, O$2), SUMIFS(NewEmisData!I:I, NewEmisData!$A:$A, "LDV", NewEmisData!$B:$B, $A47, NewEmisData!$C:$C, $H47, NewEmisData!$D:$D, O$2))</f>
        <v>299.82015329661198</v>
      </c>
      <c r="P47" s="335">
        <f>$I47*IF($G47="Pickup", SUMIFS(NewEmisData!J:J, NewEmisData!$A:$A, "Pickup", NewEmisData!$B:$B, $A47, NewEmisData!$C:$C, $H47, NewEmisData!$D:$D, P$2), SUMIFS(NewEmisData!J:J, NewEmisData!$A:$A, "LDV", NewEmisData!$B:$B, $A47, NewEmisData!$C:$C, $H47, NewEmisData!$D:$D, P$2))</f>
        <v>287.49392836870999</v>
      </c>
      <c r="Q47" s="335">
        <f>$I47*IF($G47="Pickup", SUMIFS(NewEmisData!K:K, NewEmisData!$A:$A, "Pickup", NewEmisData!$B:$B, $A47, NewEmisData!$C:$C, $H47, NewEmisData!$D:$D, Q$2), SUMIFS(NewEmisData!K:K, NewEmisData!$A:$A, "LDV", NewEmisData!$B:$B, $A47, NewEmisData!$C:$C, $H47, NewEmisData!$D:$D, Q$2))</f>
        <v>280.08458814076198</v>
      </c>
      <c r="R47" s="335">
        <f>$I47*IF($G47="Pickup", SUMIFS(NewEmisData!L:L, NewEmisData!$A:$A, "Pickup", NewEmisData!$B:$B, $A47, NewEmisData!$C:$C, $H47, NewEmisData!$D:$D, R$2), SUMIFS(NewEmisData!L:L, NewEmisData!$A:$A, "LDV", NewEmisData!$B:$B, $A47, NewEmisData!$C:$C, $H47, NewEmisData!$D:$D, R$2))</f>
        <v>277.36555832713299</v>
      </c>
      <c r="S47" s="335">
        <f>$I47*IF($G47="Pickup", SUMIFS(NewEmisData!M:M, NewEmisData!$A:$A, "Pickup", NewEmisData!$B:$B, $A47, NewEmisData!$C:$C, $H47, NewEmisData!$D:$D, S$2), SUMIFS(NewEmisData!M:M, NewEmisData!$A:$A, "LDV", NewEmisData!$B:$B, $A47, NewEmisData!$C:$C, $H47, NewEmisData!$D:$D, S$2))</f>
        <v>277.28160240150402</v>
      </c>
      <c r="T47" s="335">
        <v>0.20396325972560742</v>
      </c>
      <c r="U47" s="335">
        <f>$I47*IF($G47="Pickup", SUMIFS(NewEmisData!E:E, NewEmisData!$A:$A, "Pickup", NewEmisData!$B:$B, $A47, NewEmisData!$C:$C, $H47, NewEmisData!$D:$D, U$2), SUMIFS(NewEmisData!E:E, NewEmisData!$A:$A, "LDV", NewEmisData!$B:$B, $A47, NewEmisData!$C:$C, $H47, NewEmisData!$D:$D, U$2))</f>
        <v>2.08663122036549</v>
      </c>
      <c r="V47" s="335">
        <f>$I47*IF($G47="Pickup", SUMIFS(NewEmisData!F:F, NewEmisData!$A:$A, "Pickup", NewEmisData!$B:$B, $A47, NewEmisData!$C:$C, $H47, NewEmisData!$D:$D, V$2), SUMIFS(NewEmisData!F:F, NewEmisData!$A:$A, "LDV", NewEmisData!$B:$B, $A47, NewEmisData!$C:$C, $H47, NewEmisData!$D:$D, V$2))</f>
        <v>1.1128303318127599</v>
      </c>
      <c r="W47" s="335">
        <f>$I47*IF($G47="Pickup", SUMIFS(NewEmisData!G:G, NewEmisData!$A:$A, "Pickup", NewEmisData!$B:$B, $A47, NewEmisData!$C:$C, $H47, NewEmisData!$D:$D, W$2), SUMIFS(NewEmisData!G:G, NewEmisData!$A:$A, "LDV", NewEmisData!$B:$B, $A47, NewEmisData!$C:$C, $H47, NewEmisData!$D:$D, W$2))</f>
        <v>0.11394310174486701</v>
      </c>
      <c r="X47" s="335">
        <f>$I47*IF($G47="Pickup", SUMIFS(NewEmisData!H:H, NewEmisData!$A:$A, "Pickup", NewEmisData!$B:$B, $A47, NewEmisData!$C:$C, $H47, NewEmisData!$D:$D, X$2), SUMIFS(NewEmisData!H:H, NewEmisData!$A:$A, "LDV", NewEmisData!$B:$B, $A47, NewEmisData!$C:$C, $H47, NewEmisData!$D:$D, X$2))</f>
        <v>6.3630631458402698E-2</v>
      </c>
      <c r="Y47" s="335">
        <f>$I47*IF($G47="Pickup", SUMIFS(NewEmisData!I:I, NewEmisData!$A:$A, "Pickup", NewEmisData!$B:$B, $A47, NewEmisData!$C:$C, $H47, NewEmisData!$D:$D, Y$2), SUMIFS(NewEmisData!I:I, NewEmisData!$A:$A, "LDV", NewEmisData!$B:$B, $A47, NewEmisData!$C:$C, $H47, NewEmisData!$D:$D, Y$2))</f>
        <v>3.8490840966433799E-2</v>
      </c>
      <c r="Z47" s="335">
        <f>$I47*IF($G47="Pickup", SUMIFS(NewEmisData!J:J, NewEmisData!$A:$A, "Pickup", NewEmisData!$B:$B, $A47, NewEmisData!$C:$C, $H47, NewEmisData!$D:$D, Z$2), SUMIFS(NewEmisData!J:J, NewEmisData!$A:$A, "LDV", NewEmisData!$B:$B, $A47, NewEmisData!$C:$C, $H47, NewEmisData!$D:$D, Z$2))</f>
        <v>3.3570634635262997E-2</v>
      </c>
      <c r="AA47" s="335">
        <f>$I47*IF($G47="Pickup", SUMIFS(NewEmisData!K:K, NewEmisData!$A:$A, "Pickup", NewEmisData!$B:$B, $A47, NewEmisData!$C:$C, $H47, NewEmisData!$D:$D, AA$2), SUMIFS(NewEmisData!K:K, NewEmisData!$A:$A, "LDV", NewEmisData!$B:$B, $A47, NewEmisData!$C:$C, $H47, NewEmisData!$D:$D, AA$2))</f>
        <v>3.0366844702511799E-2</v>
      </c>
      <c r="AB47" s="335">
        <f>$I47*IF($G47="Pickup", SUMIFS(NewEmisData!L:L, NewEmisData!$A:$A, "Pickup", NewEmisData!$B:$B, $A47, NewEmisData!$C:$C, $H47, NewEmisData!$D:$D, AB$2), SUMIFS(NewEmisData!L:L, NewEmisData!$A:$A, "LDV", NewEmisData!$B:$B, $A47, NewEmisData!$C:$C, $H47, NewEmisData!$D:$D, AB$2))</f>
        <v>2.9009867705627902E-2</v>
      </c>
      <c r="AC47" s="335">
        <f>$I47*IF($G47="Pickup", SUMIFS(NewEmisData!M:M, NewEmisData!$A:$A, "Pickup", NewEmisData!$B:$B, $A47, NewEmisData!$C:$C, $H47, NewEmisData!$D:$D, AC$2), SUMIFS(NewEmisData!M:M, NewEmisData!$A:$A, "LDV", NewEmisData!$B:$B, $A47, NewEmisData!$C:$C, $H47, NewEmisData!$D:$D, AC$2))</f>
        <v>2.9252620404293401E-2</v>
      </c>
      <c r="AD47" s="335">
        <v>4.1644851932661778E-2</v>
      </c>
      <c r="AE47" s="335">
        <f>$I47*IF($G47="Pickup", SUMIFS(NewEmisData!E:E, NewEmisData!$A:$A, "Pickup", NewEmisData!$B:$B, $A47, NewEmisData!$C:$C, $H47, NewEmisData!$D:$D, AE$2), SUMIFS(NewEmisData!E:E, NewEmisData!$A:$A, "LDV", NewEmisData!$B:$B, $A47, NewEmisData!$C:$C, $H47, NewEmisData!$D:$D, AE$2))</f>
        <v>1.46981412794869E-2</v>
      </c>
      <c r="AF47" s="335">
        <f>$I47*IF($G47="Pickup", SUMIFS(NewEmisData!F:F, NewEmisData!$A:$A, "Pickup", NewEmisData!$B:$B, $A47, NewEmisData!$C:$C, $H47, NewEmisData!$D:$D, AF$2), SUMIFS(NewEmisData!F:F, NewEmisData!$A:$A, "LDV", NewEmisData!$B:$B, $A47, NewEmisData!$C:$C, $H47, NewEmisData!$D:$D, AF$2))</f>
        <v>1.2476739354987301E-2</v>
      </c>
      <c r="AG47" s="335">
        <f>$I47*IF($G47="Pickup", SUMIFS(NewEmisData!G:G, NewEmisData!$A:$A, "Pickup", NewEmisData!$B:$B, $A47, NewEmisData!$C:$C, $H47, NewEmisData!$D:$D, AG$2), SUMIFS(NewEmisData!G:G, NewEmisData!$A:$A, "LDV", NewEmisData!$B:$B, $A47, NewEmisData!$C:$C, $H47, NewEmisData!$D:$D, AG$2))</f>
        <v>3.2894571305210701E-3</v>
      </c>
      <c r="AH47" s="335">
        <f>$I47*IF($G47="Pickup", SUMIFS(NewEmisData!H:H, NewEmisData!$A:$A, "Pickup", NewEmisData!$B:$B, $A47, NewEmisData!$C:$C, $H47, NewEmisData!$D:$D, AH$2), SUMIFS(NewEmisData!H:H, NewEmisData!$A:$A, "LDV", NewEmisData!$B:$B, $A47, NewEmisData!$C:$C, $H47, NewEmisData!$D:$D, AH$2))</f>
        <v>2.7470974713693099E-3</v>
      </c>
      <c r="AI47" s="335">
        <f>$I47*IF($G47="Pickup", SUMIFS(NewEmisData!I:I, NewEmisData!$A:$A, "Pickup", NewEmisData!$B:$B, $A47, NewEmisData!$C:$C, $H47, NewEmisData!$D:$D, AI$2), SUMIFS(NewEmisData!I:I, NewEmisData!$A:$A, "LDV", NewEmisData!$B:$B, $A47, NewEmisData!$C:$C, $H47, NewEmisData!$D:$D, AI$2))</f>
        <v>2.5003167567209301E-3</v>
      </c>
      <c r="AJ47" s="335">
        <f>$I47*IF($G47="Pickup", SUMIFS(NewEmisData!J:J, NewEmisData!$A:$A, "Pickup", NewEmisData!$B:$B, $A47, NewEmisData!$C:$C, $H47, NewEmisData!$D:$D, AJ$2), SUMIFS(NewEmisData!J:J, NewEmisData!$A:$A, "LDV", NewEmisData!$B:$B, $A47, NewEmisData!$C:$C, $H47, NewEmisData!$D:$D, AJ$2))</f>
        <v>2.3974657531320698E-3</v>
      </c>
      <c r="AK47" s="335">
        <f>$I47*IF($G47="Pickup", SUMIFS(NewEmisData!K:K, NewEmisData!$A:$A, "Pickup", NewEmisData!$B:$B, $A47, NewEmisData!$C:$C, $H47, NewEmisData!$D:$D, AK$2), SUMIFS(NewEmisData!K:K, NewEmisData!$A:$A, "LDV", NewEmisData!$B:$B, $A47, NewEmisData!$C:$C, $H47, NewEmisData!$D:$D, AK$2))</f>
        <v>2.3350989902441999E-3</v>
      </c>
      <c r="AL47" s="335">
        <f>$I47*IF($G47="Pickup", SUMIFS(NewEmisData!L:L, NewEmisData!$A:$A, "Pickup", NewEmisData!$B:$B, $A47, NewEmisData!$C:$C, $H47, NewEmisData!$D:$D, AL$2), SUMIFS(NewEmisData!L:L, NewEmisData!$A:$A, "LDV", NewEmisData!$B:$B, $A47, NewEmisData!$C:$C, $H47, NewEmisData!$D:$D, AL$2))</f>
        <v>2.3124305204455602E-3</v>
      </c>
      <c r="AM47" s="335">
        <f>$I47*IF($G47="Pickup", SUMIFS(NewEmisData!M:M, NewEmisData!$A:$A, "Pickup", NewEmisData!$B:$B, $A47, NewEmisData!$C:$C, $H47, NewEmisData!$D:$D, AM$2), SUMIFS(NewEmisData!M:M, NewEmisData!$A:$A, "LDV", NewEmisData!$B:$B, $A47, NewEmisData!$C:$C, $H47, NewEmisData!$D:$D, AM$2))</f>
        <v>2.3117304258920301E-3</v>
      </c>
      <c r="AN47" s="335">
        <v>1.6665713577985891E-3</v>
      </c>
      <c r="AO47" s="335">
        <f>$I47*IF($G47="Pickup", SUMIFS(NewEmisData!E:E, NewEmisData!$A:$A, "Pickup", NewEmisData!$B:$B, $A47, NewEmisData!$C:$C, $H47, NewEmisData!$D:$D, AO$2), SUMIFS(NewEmisData!E:E, NewEmisData!$A:$A, "LDV", NewEmisData!$B:$B, $A47, NewEmisData!$C:$C, $H47, NewEmisData!$D:$D, AO$2))</f>
        <v>0.213902040332901</v>
      </c>
      <c r="AP47" s="335">
        <f>$I47*IF($G47="Pickup", SUMIFS(NewEmisData!F:F, NewEmisData!$A:$A, "Pickup", NewEmisData!$B:$B, $A47, NewEmisData!$C:$C, $H47, NewEmisData!$D:$D, AP$2), SUMIFS(NewEmisData!F:F, NewEmisData!$A:$A, "LDV", NewEmisData!$B:$B, $A47, NewEmisData!$C:$C, $H47, NewEmisData!$D:$D, AP$2))</f>
        <v>0.122647837671889</v>
      </c>
      <c r="AQ47" s="335">
        <f>$I47*IF($G47="Pickup", SUMIFS(NewEmisData!G:G, NewEmisData!$A:$A, "Pickup", NewEmisData!$B:$B, $A47, NewEmisData!$C:$C, $H47, NewEmisData!$D:$D, AQ$2), SUMIFS(NewEmisData!G:G, NewEmisData!$A:$A, "LDV", NewEmisData!$B:$B, $A47, NewEmisData!$C:$C, $H47, NewEmisData!$D:$D, AQ$2))</f>
        <v>7.9090763114665993E-2</v>
      </c>
      <c r="AR47" s="335">
        <f>$I47*IF($G47="Pickup", SUMIFS(NewEmisData!H:H, NewEmisData!$A:$A, "Pickup", NewEmisData!$B:$B, $A47, NewEmisData!$C:$C, $H47, NewEmisData!$D:$D, AR$2), SUMIFS(NewEmisData!H:H, NewEmisData!$A:$A, "LDV", NewEmisData!$B:$B, $A47, NewEmisData!$C:$C, $H47, NewEmisData!$D:$D, AR$2))</f>
        <v>7.8058738466237995E-2</v>
      </c>
      <c r="AS47" s="335">
        <f>$I47*IF($G47="Pickup", SUMIFS(NewEmisData!I:I, NewEmisData!$A:$A, "Pickup", NewEmisData!$B:$B, $A47, NewEmisData!$C:$C, $H47, NewEmisData!$D:$D, AS$2), SUMIFS(NewEmisData!I:I, NewEmisData!$A:$A, "LDV", NewEmisData!$B:$B, $A47, NewEmisData!$C:$C, $H47, NewEmisData!$D:$D, AS$2))</f>
        <v>7.7935055542061094E-2</v>
      </c>
      <c r="AT47" s="335">
        <f>$I47*IF($G47="Pickup", SUMIFS(NewEmisData!J:J, NewEmisData!$A:$A, "Pickup", NewEmisData!$B:$B, $A47, NewEmisData!$C:$C, $H47, NewEmisData!$D:$D, AT$2), SUMIFS(NewEmisData!J:J, NewEmisData!$A:$A, "LDV", NewEmisData!$B:$B, $A47, NewEmisData!$C:$C, $H47, NewEmisData!$D:$D, AT$2))</f>
        <v>7.7996493585570995E-2</v>
      </c>
      <c r="AU47" s="335">
        <f>$I47*IF($G47="Pickup", SUMIFS(NewEmisData!K:K, NewEmisData!$A:$A, "Pickup", NewEmisData!$B:$B, $A47, NewEmisData!$C:$C, $H47, NewEmisData!$D:$D, AU$2), SUMIFS(NewEmisData!K:K, NewEmisData!$A:$A, "LDV", NewEmisData!$B:$B, $A47, NewEmisData!$C:$C, $H47, NewEmisData!$D:$D, AU$2))</f>
        <v>7.7986704688815606E-2</v>
      </c>
      <c r="AV47" s="335">
        <f>$I47*IF($G47="Pickup", SUMIFS(NewEmisData!L:L, NewEmisData!$A:$A, "Pickup", NewEmisData!$B:$B, $A47, NewEmisData!$C:$C, $H47, NewEmisData!$D:$D, AV$2), SUMIFS(NewEmisData!L:L, NewEmisData!$A:$A, "LDV", NewEmisData!$B:$B, $A47, NewEmisData!$C:$C, $H47, NewEmisData!$D:$D, AV$2))</f>
        <v>7.7974444112608704E-2</v>
      </c>
      <c r="AW47" s="335">
        <f>$I47*IF($G47="Pickup", SUMIFS(NewEmisData!M:M, NewEmisData!$A:$A, "Pickup", NewEmisData!$B:$B, $A47, NewEmisData!$C:$C, $H47, NewEmisData!$D:$D, AW$2), SUMIFS(NewEmisData!M:M, NewEmisData!$A:$A, "LDV", NewEmisData!$B:$B, $A47, NewEmisData!$C:$C, $H47, NewEmisData!$D:$D, AW$2))</f>
        <v>7.8017136188401295E-2</v>
      </c>
      <c r="AX47" s="335">
        <v>3.2808645285750677E-2</v>
      </c>
      <c r="AY47" s="335">
        <f>$I47*IF($G47="Pickup", SUMIFS(NewEmisData!E:E, NewEmisData!$A:$A, "Pickup", NewEmisData!$B:$B, $A47, NewEmisData!$C:$C, $H47, NewEmisData!$D:$D, AY$2), SUMIFS(NewEmisData!E:E, NewEmisData!$A:$A, "LDV", NewEmisData!$B:$B, $A47, NewEmisData!$C:$C, $H47, NewEmisData!$D:$D, AY$2))</f>
        <v>0.123270664576141</v>
      </c>
      <c r="AZ47" s="335">
        <f>$I47*IF($G47="Pickup", SUMIFS(NewEmisData!F:F, NewEmisData!$A:$A, "Pickup", NewEmisData!$B:$B, $A47, NewEmisData!$C:$C, $H47, NewEmisData!$D:$D, AZ$2), SUMIFS(NewEmisData!F:F, NewEmisData!$A:$A, "LDV", NewEmisData!$B:$B, $A47, NewEmisData!$C:$C, $H47, NewEmisData!$D:$D, AZ$2))</f>
        <v>3.9317193900440202E-2</v>
      </c>
      <c r="BA47" s="335">
        <f>$I47*IF($G47="Pickup", SUMIFS(NewEmisData!G:G, NewEmisData!$A:$A, "Pickup", NewEmisData!$B:$B, $A47, NewEmisData!$C:$C, $H47, NewEmisData!$D:$D, BA$2), SUMIFS(NewEmisData!G:G, NewEmisData!$A:$A, "LDV", NewEmisData!$B:$B, $A47, NewEmisData!$C:$C, $H47, NewEmisData!$D:$D, BA$2))</f>
        <v>1.3808896758142499E-2</v>
      </c>
      <c r="BB47" s="335">
        <f>$I47*IF($G47="Pickup", SUMIFS(NewEmisData!H:H, NewEmisData!$A:$A, "Pickup", NewEmisData!$B:$B, $A47, NewEmisData!$C:$C, $H47, NewEmisData!$D:$D, BB$2), SUMIFS(NewEmisData!H:H, NewEmisData!$A:$A, "LDV", NewEmisData!$B:$B, $A47, NewEmisData!$C:$C, $H47, NewEmisData!$D:$D, BB$2))</f>
        <v>1.28594663624491E-2</v>
      </c>
      <c r="BC47" s="335">
        <f>$I47*IF($G47="Pickup", SUMIFS(NewEmisData!I:I, NewEmisData!$A:$A, "Pickup", NewEmisData!$B:$B, $A47, NewEmisData!$C:$C, $H47, NewEmisData!$D:$D, BC$2), SUMIFS(NewEmisData!I:I, NewEmisData!$A:$A, "LDV", NewEmisData!$B:$B, $A47, NewEmisData!$C:$C, $H47, NewEmisData!$D:$D, BC$2))</f>
        <v>1.2745675676218799E-2</v>
      </c>
      <c r="BD47" s="335">
        <f>$I47*IF($G47="Pickup", SUMIFS(NewEmisData!J:J, NewEmisData!$A:$A, "Pickup", NewEmisData!$B:$B, $A47, NewEmisData!$C:$C, $H47, NewEmisData!$D:$D, BD$2), SUMIFS(NewEmisData!J:J, NewEmisData!$A:$A, "LDV", NewEmisData!$B:$B, $A47, NewEmisData!$C:$C, $H47, NewEmisData!$D:$D, BD$2))</f>
        <v>1.2802226569457301E-2</v>
      </c>
      <c r="BE47" s="335">
        <f>$I47*IF($G47="Pickup", SUMIFS(NewEmisData!K:K, NewEmisData!$A:$A, "Pickup", NewEmisData!$B:$B, $A47, NewEmisData!$C:$C, $H47, NewEmisData!$D:$D, BE$2), SUMIFS(NewEmisData!K:K, NewEmisData!$A:$A, "LDV", NewEmisData!$B:$B, $A47, NewEmisData!$C:$C, $H47, NewEmisData!$D:$D, BE$2))</f>
        <v>1.27931973056328E-2</v>
      </c>
      <c r="BF47" s="335">
        <f>$I47*IF($G47="Pickup", SUMIFS(NewEmisData!L:L, NewEmisData!$A:$A, "Pickup", NewEmisData!$B:$B, $A47, NewEmisData!$C:$C, $H47, NewEmisData!$D:$D, BF$2), SUMIFS(NewEmisData!L:L, NewEmisData!$A:$A, "LDV", NewEmisData!$B:$B, $A47, NewEmisData!$C:$C, $H47, NewEmisData!$D:$D, BF$2))</f>
        <v>1.27819426840036E-2</v>
      </c>
      <c r="BG47" s="335">
        <f>$I47*IF($G47="Pickup", SUMIFS(NewEmisData!M:M, NewEmisData!$A:$A, "Pickup", NewEmisData!$B:$B, $A47, NewEmisData!$C:$C, $H47, NewEmisData!$D:$D, BG$2), SUMIFS(NewEmisData!M:M, NewEmisData!$A:$A, "LDV", NewEmisData!$B:$B, $A47, NewEmisData!$C:$C, $H47, NewEmisData!$D:$D, BG$2))</f>
        <v>1.2821255837742599E-2</v>
      </c>
      <c r="BH47" s="335">
        <v>6.5796176943480836E-3</v>
      </c>
      <c r="BI47" s="335">
        <f>$I47*IF($G47="Pickup", SUMIFS(NewEmisData!E:E, NewEmisData!$A:$A, "Pickup", NewEmisData!$B:$B, $A47, NewEmisData!$C:$C, $H47, NewEmisData!$D:$D, BI$2), SUMIFS(NewEmisData!E:E, NewEmisData!$A:$A, "LDV", NewEmisData!$B:$B, $A47, NewEmisData!$C:$C, $H47, NewEmisData!$D:$D, BI$2))</f>
        <v>49.942593724607804</v>
      </c>
      <c r="BJ47" s="335">
        <f>$I47*IF($G47="Pickup", SUMIFS(NewEmisData!F:F, NewEmisData!$A:$A, "Pickup", NewEmisData!$B:$B, $A47, NewEmisData!$C:$C, $H47, NewEmisData!$D:$D, BJ$2), SUMIFS(NewEmisData!F:F, NewEmisData!$A:$A, "LDV", NewEmisData!$B:$B, $A47, NewEmisData!$C:$C, $H47, NewEmisData!$D:$D, BJ$2))</f>
        <v>17.1751766119061</v>
      </c>
      <c r="BK47" s="335">
        <f>$I47*IF($G47="Pickup", SUMIFS(NewEmisData!G:G, NewEmisData!$A:$A, "Pickup", NewEmisData!$B:$B, $A47, NewEmisData!$C:$C, $H47, NewEmisData!$D:$D, BK$2), SUMIFS(NewEmisData!G:G, NewEmisData!$A:$A, "LDV", NewEmisData!$B:$B, $A47, NewEmisData!$C:$C, $H47, NewEmisData!$D:$D, BK$2))</f>
        <v>1.67462319555107</v>
      </c>
      <c r="BL47" s="335">
        <f>$I47*IF($G47="Pickup", SUMIFS(NewEmisData!H:H, NewEmisData!$A:$A, "Pickup", NewEmisData!$B:$B, $A47, NewEmisData!$C:$C, $H47, NewEmisData!$D:$D, BL$2), SUMIFS(NewEmisData!H:H, NewEmisData!$A:$A, "LDV", NewEmisData!$B:$B, $A47, NewEmisData!$C:$C, $H47, NewEmisData!$D:$D, BL$2))</f>
        <v>1.26760437401165</v>
      </c>
      <c r="BM47" s="335">
        <f>$I47*IF($G47="Pickup", SUMIFS(NewEmisData!I:I, NewEmisData!$A:$A, "Pickup", NewEmisData!$B:$B, $A47, NewEmisData!$C:$C, $H47, NewEmisData!$D:$D, BM$2), SUMIFS(NewEmisData!I:I, NewEmisData!$A:$A, "LDV", NewEmisData!$B:$B, $A47, NewEmisData!$C:$C, $H47, NewEmisData!$D:$D, BM$2))</f>
        <v>1.08719262122484</v>
      </c>
      <c r="BN47" s="335">
        <f>$I47*IF($G47="Pickup", SUMIFS(NewEmisData!J:J, NewEmisData!$A:$A, "Pickup", NewEmisData!$B:$B, $A47, NewEmisData!$C:$C, $H47, NewEmisData!$D:$D, BN$2), SUMIFS(NewEmisData!J:J, NewEmisData!$A:$A, "LDV", NewEmisData!$B:$B, $A47, NewEmisData!$C:$C, $H47, NewEmisData!$D:$D, BN$2))</f>
        <v>1.03306214032615</v>
      </c>
      <c r="BO47" s="335">
        <f>$I47*IF($G47="Pickup", SUMIFS(NewEmisData!K:K, NewEmisData!$A:$A, "Pickup", NewEmisData!$B:$B, $A47, NewEmisData!$C:$C, $H47, NewEmisData!$D:$D, BO$2), SUMIFS(NewEmisData!K:K, NewEmisData!$A:$A, "LDV", NewEmisData!$B:$B, $A47, NewEmisData!$C:$C, $H47, NewEmisData!$D:$D, BO$2))</f>
        <v>0.97748556720189805</v>
      </c>
      <c r="BP47" s="335">
        <f>$I47*IF($G47="Pickup", SUMIFS(NewEmisData!L:L, NewEmisData!$A:$A, "Pickup", NewEmisData!$B:$B, $A47, NewEmisData!$C:$C, $H47, NewEmisData!$D:$D, BP$2), SUMIFS(NewEmisData!L:L, NewEmisData!$A:$A, "LDV", NewEmisData!$B:$B, $A47, NewEmisData!$C:$C, $H47, NewEmisData!$D:$D, BP$2))</f>
        <v>0.95066903824572802</v>
      </c>
      <c r="BQ47" s="335">
        <f>$I47*IF($G47="Pickup", SUMIFS(NewEmisData!M:M, NewEmisData!$A:$A, "Pickup", NewEmisData!$B:$B, $A47, NewEmisData!$C:$C, $H47, NewEmisData!$D:$D, BQ$2), SUMIFS(NewEmisData!M:M, NewEmisData!$A:$A, "LDV", NewEmisData!$B:$B, $A47, NewEmisData!$C:$C, $H47, NewEmisData!$D:$D, BQ$2))</f>
        <v>0.95613361285599596</v>
      </c>
      <c r="BR47" s="335">
        <v>1.2335726578167048</v>
      </c>
      <c r="BS47" s="335">
        <f>$I47*IF($G47="Pickup", SUMIFS(NewEmisData!E:E, NewEmisData!$A:$A, "Pickup", NewEmisData!$B:$B, $A47, NewEmisData!$C:$C, $H47, NewEmisData!$D:$D, BS$2), SUMIFS(NewEmisData!E:E, NewEmisData!$A:$A, "LDV", NewEmisData!$B:$B, $A47, NewEmisData!$C:$C, $H47, NewEmisData!$D:$D, BS$2))</f>
        <v>4.7108485656014896</v>
      </c>
      <c r="BT47" s="335">
        <f>$I47*IF($G47="Pickup", SUMIFS(NewEmisData!F:F, NewEmisData!$A:$A, "Pickup", NewEmisData!$B:$B, $A47, NewEmisData!$C:$C, $H47, NewEmisData!$D:$D, BT$2), SUMIFS(NewEmisData!F:F, NewEmisData!$A:$A, "LDV", NewEmisData!$B:$B, $A47, NewEmisData!$C:$C, $H47, NewEmisData!$D:$D, BT$2))</f>
        <v>1.56912179890187</v>
      </c>
      <c r="BU47" s="335">
        <f>$I47*IF($G47="Pickup", SUMIFS(NewEmisData!G:G, NewEmisData!$A:$A, "Pickup", NewEmisData!$B:$B, $A47, NewEmisData!$C:$C, $H47, NewEmisData!$D:$D, BU$2), SUMIFS(NewEmisData!G:G, NewEmisData!$A:$A, "LDV", NewEmisData!$B:$B, $A47, NewEmisData!$C:$C, $H47, NewEmisData!$D:$D, BU$2))</f>
        <v>0.112211627554133</v>
      </c>
      <c r="BV47" s="335">
        <f>$I47*IF($G47="Pickup", SUMIFS(NewEmisData!H:H, NewEmisData!$A:$A, "Pickup", NewEmisData!$B:$B, $A47, NewEmisData!$C:$C, $H47, NewEmisData!$D:$D, BV$2), SUMIFS(NewEmisData!H:H, NewEmisData!$A:$A, "LDV", NewEmisData!$B:$B, $A47, NewEmisData!$C:$C, $H47, NewEmisData!$D:$D, BV$2))</f>
        <v>7.6299784710999505E-2</v>
      </c>
      <c r="BW47" s="335">
        <f>$I47*IF($G47="Pickup", SUMIFS(NewEmisData!I:I, NewEmisData!$A:$A, "Pickup", NewEmisData!$B:$B, $A47, NewEmisData!$C:$C, $H47, NewEmisData!$D:$D, BW$2), SUMIFS(NewEmisData!I:I, NewEmisData!$A:$A, "LDV", NewEmisData!$B:$B, $A47, NewEmisData!$C:$C, $H47, NewEmisData!$D:$D, BW$2))</f>
        <v>5.8269000142752103E-2</v>
      </c>
      <c r="BX47" s="335">
        <f>$I47*IF($G47="Pickup", SUMIFS(NewEmisData!J:J, NewEmisData!$A:$A, "Pickup", NewEmisData!$B:$B, $A47, NewEmisData!$C:$C, $H47, NewEmisData!$D:$D, BX$2), SUMIFS(NewEmisData!J:J, NewEmisData!$A:$A, "LDV", NewEmisData!$B:$B, $A47, NewEmisData!$C:$C, $H47, NewEmisData!$D:$D, BX$2))</f>
        <v>5.6952552482620898E-2</v>
      </c>
      <c r="BY47" s="335">
        <f>$I47*IF($G47="Pickup", SUMIFS(NewEmisData!K:K, NewEmisData!$A:$A, "Pickup", NewEmisData!$B:$B, $A47, NewEmisData!$C:$C, $H47, NewEmisData!$D:$D, BY$2), SUMIFS(NewEmisData!K:K, NewEmisData!$A:$A, "LDV", NewEmisData!$B:$B, $A47, NewEmisData!$C:$C, $H47, NewEmisData!$D:$D, BY$2))</f>
        <v>5.5222958764712303E-2</v>
      </c>
      <c r="BZ47" s="335">
        <f>$I47*IF($G47="Pickup", SUMIFS(NewEmisData!L:L, NewEmisData!$A:$A, "Pickup", NewEmisData!$B:$B, $A47, NewEmisData!$C:$C, $H47, NewEmisData!$D:$D, BZ$2), SUMIFS(NewEmisData!L:L, NewEmisData!$A:$A, "LDV", NewEmisData!$B:$B, $A47, NewEmisData!$C:$C, $H47, NewEmisData!$D:$D, BZ$2))</f>
        <v>5.4469756291056E-2</v>
      </c>
      <c r="CA47" s="335">
        <f>$I47*IF($G47="Pickup", SUMIFS(NewEmisData!M:M, NewEmisData!$A:$A, "Pickup", NewEmisData!$B:$B, $A47, NewEmisData!$C:$C, $H47, NewEmisData!$D:$D, CA$2), SUMIFS(NewEmisData!M:M, NewEmisData!$A:$A, "LDV", NewEmisData!$B:$B, $A47, NewEmisData!$C:$C, $H47, NewEmisData!$D:$D, CA$2))</f>
        <v>5.4998753123770998E-2</v>
      </c>
      <c r="CB47" s="335">
        <v>6.7885050257220386E-2</v>
      </c>
      <c r="CC47" s="335">
        <f>$I47*IF($G47="Pickup", SUMIFS(NewEmisData!E:E, NewEmisData!$A:$A, "Pickup", NewEmisData!$B:$B, $A47, NewEmisData!$C:$C, $H47, NewEmisData!$D:$D, CC$2), SUMIFS(NewEmisData!E:E, NewEmisData!$A:$A, "LDV", NewEmisData!$B:$B, $A47, NewEmisData!$C:$C, $H47, NewEmisData!$D:$D, CC$2))</f>
        <v>1.08790262626179E-2</v>
      </c>
      <c r="CD47" s="335">
        <f>$I47*IF($G47="Pickup", SUMIFS(NewEmisData!F:F, NewEmisData!$A:$A, "Pickup", NewEmisData!$B:$B, $A47, NewEmisData!$C:$C, $H47, NewEmisData!$D:$D, CD$2), SUMIFS(NewEmisData!F:F, NewEmisData!$A:$A, "LDV", NewEmisData!$B:$B, $A47, NewEmisData!$C:$C, $H47, NewEmisData!$D:$D, CD$2))</f>
        <v>1.08790257612396E-2</v>
      </c>
      <c r="CE47" s="335">
        <f>$I47*IF($G47="Pickup", SUMIFS(NewEmisData!G:G, NewEmisData!$A:$A, "Pickup", NewEmisData!$B:$B, $A47, NewEmisData!$C:$C, $H47, NewEmisData!$D:$D, CE$2), SUMIFS(NewEmisData!G:G, NewEmisData!$A:$A, "LDV", NewEmisData!$B:$B, $A47, NewEmisData!$C:$C, $H47, NewEmisData!$D:$D, CE$2))</f>
        <v>9.9997509147719595E-3</v>
      </c>
      <c r="CF47" s="335">
        <f>$I47*IF($G47="Pickup", SUMIFS(NewEmisData!H:H, NewEmisData!$A:$A, "Pickup", NewEmisData!$B:$B, $A47, NewEmisData!$C:$C, $H47, NewEmisData!$D:$D, CF$2), SUMIFS(NewEmisData!H:H, NewEmisData!$A:$A, "LDV", NewEmisData!$B:$B, $A47, NewEmisData!$C:$C, $H47, NewEmisData!$D:$D, CF$2))</f>
        <v>9.9997574019768005E-3</v>
      </c>
      <c r="CG47" s="335">
        <f>$I47*IF($G47="Pickup", SUMIFS(NewEmisData!I:I, NewEmisData!$A:$A, "Pickup", NewEmisData!$B:$B, $A47, NewEmisData!$C:$C, $H47, NewEmisData!$D:$D, CG$2), SUMIFS(NewEmisData!I:I, NewEmisData!$A:$A, "LDV", NewEmisData!$B:$B, $A47, NewEmisData!$C:$C, $H47, NewEmisData!$D:$D, CG$2))</f>
        <v>9.9997562324571007E-3</v>
      </c>
      <c r="CH47" s="335">
        <f>$I47*IF($G47="Pickup", SUMIFS(NewEmisData!J:J, NewEmisData!$A:$A, "Pickup", NewEmisData!$B:$B, $A47, NewEmisData!$C:$C, $H47, NewEmisData!$D:$D, CH$2), SUMIFS(NewEmisData!J:J, NewEmisData!$A:$A, "LDV", NewEmisData!$B:$B, $A47, NewEmisData!$C:$C, $H47, NewEmisData!$D:$D, CH$2))</f>
        <v>9.9997599950304907E-3</v>
      </c>
      <c r="CI47" s="335">
        <f>$I47*IF($G47="Pickup", SUMIFS(NewEmisData!K:K, NewEmisData!$A:$A, "Pickup", NewEmisData!$B:$B, $A47, NewEmisData!$C:$C, $H47, NewEmisData!$D:$D, CI$2), SUMIFS(NewEmisData!K:K, NewEmisData!$A:$A, "LDV", NewEmisData!$B:$B, $A47, NewEmisData!$C:$C, $H47, NewEmisData!$D:$D, CI$2))</f>
        <v>9.9997577966722193E-3</v>
      </c>
      <c r="CJ47" s="335">
        <f>$I47*IF($G47="Pickup", SUMIFS(NewEmisData!L:L, NewEmisData!$A:$A, "Pickup", NewEmisData!$B:$B, $A47, NewEmisData!$C:$C, $H47, NewEmisData!$D:$D, CJ$2), SUMIFS(NewEmisData!L:L, NewEmisData!$A:$A, "LDV", NewEmisData!$B:$B, $A47, NewEmisData!$C:$C, $H47, NewEmisData!$D:$D, CJ$2))</f>
        <v>9.9997621202058198E-3</v>
      </c>
      <c r="CK47" s="335">
        <f>$I47*IF($G47="Pickup", SUMIFS(NewEmisData!M:M, NewEmisData!$A:$A, "Pickup", NewEmisData!$B:$B, $A47, NewEmisData!$C:$C, $H47, NewEmisData!$D:$D, CK$2), SUMIFS(NewEmisData!M:M, NewEmisData!$A:$A, "LDV", NewEmisData!$B:$B, $A47, NewEmisData!$C:$C, $H47, NewEmisData!$D:$D, CK$2))</f>
        <v>9.9997558682708692E-3</v>
      </c>
      <c r="CL47" s="335">
        <v>7.6624626482054738E-3</v>
      </c>
      <c r="CM47" s="335">
        <f>$I47*IF($G47="Pickup", SUMIFS(NewEmisData!E:E, NewEmisData!$A:$A, "Pickup", NewEmisData!$B:$B, $A47, NewEmisData!$C:$C, $H47, NewEmisData!$D:$D, CM$2), SUMIFS(NewEmisData!E:E, NewEmisData!$A:$A, "LDV", NewEmisData!$B:$B, $A47, NewEmisData!$C:$C, $H47, NewEmisData!$D:$D, CM$2))</f>
        <v>1.87792865540622E-3</v>
      </c>
      <c r="CN47" s="335">
        <f>$I47*IF($G47="Pickup", SUMIFS(NewEmisData!F:F, NewEmisData!$A:$A, "Pickup", NewEmisData!$B:$B, $A47, NewEmisData!$C:$C, $H47, NewEmisData!$D:$D, CN$2), SUMIFS(NewEmisData!F:F, NewEmisData!$A:$A, "LDV", NewEmisData!$B:$B, $A47, NewEmisData!$C:$C, $H47, NewEmisData!$D:$D, CN$2))</f>
        <v>1.6568504667175501E-3</v>
      </c>
      <c r="CO47" s="335">
        <f>$I47*IF($G47="Pickup", SUMIFS(NewEmisData!G:G, NewEmisData!$A:$A, "Pickup", NewEmisData!$B:$B, $A47, NewEmisData!$C:$C, $H47, NewEmisData!$D:$D, CO$2), SUMIFS(NewEmisData!G:G, NewEmisData!$A:$A, "LDV", NewEmisData!$B:$B, $A47, NewEmisData!$C:$C, $H47, NewEmisData!$D:$D, CO$2))</f>
        <v>1.3142543939014999E-3</v>
      </c>
      <c r="CP47" s="335">
        <f>$I47*IF($G47="Pickup", SUMIFS(NewEmisData!H:H, NewEmisData!$A:$A, "Pickup", NewEmisData!$B:$B, $A47, NewEmisData!$C:$C, $H47, NewEmisData!$D:$D, CP$2), SUMIFS(NewEmisData!H:H, NewEmisData!$A:$A, "LDV", NewEmisData!$B:$B, $A47, NewEmisData!$C:$C, $H47, NewEmisData!$D:$D, CP$2))</f>
        <v>1.3157667034520699E-3</v>
      </c>
      <c r="CQ47" s="335">
        <f>$I47*IF($G47="Pickup", SUMIFS(NewEmisData!I:I, NewEmisData!$A:$A, "Pickup", NewEmisData!$B:$B, $A47, NewEmisData!$C:$C, $H47, NewEmisData!$D:$D, CQ$2), SUMIFS(NewEmisData!I:I, NewEmisData!$A:$A, "LDV", NewEmisData!$B:$B, $A47, NewEmisData!$C:$C, $H47, NewEmisData!$D:$D, CQ$2))</f>
        <v>1.32125488539157E-3</v>
      </c>
      <c r="CR47" s="335">
        <f>$I47*IF($G47="Pickup", SUMIFS(NewEmisData!J:J, NewEmisData!$A:$A, "Pickup", NewEmisData!$B:$B, $A47, NewEmisData!$C:$C, $H47, NewEmisData!$D:$D, CR$2), SUMIFS(NewEmisData!J:J, NewEmisData!$A:$A, "LDV", NewEmisData!$B:$B, $A47, NewEmisData!$C:$C, $H47, NewEmisData!$D:$D, CR$2))</f>
        <v>1.32842640810503E-3</v>
      </c>
      <c r="CS47" s="335">
        <f>$I47*IF($G47="Pickup", SUMIFS(NewEmisData!K:K, NewEmisData!$A:$A, "Pickup", NewEmisData!$B:$B, $A47, NewEmisData!$C:$C, $H47, NewEmisData!$D:$D, CS$2), SUMIFS(NewEmisData!K:K, NewEmisData!$A:$A, "LDV", NewEmisData!$B:$B, $A47, NewEmisData!$C:$C, $H47, NewEmisData!$D:$D, CS$2))</f>
        <v>1.3320668635412099E-3</v>
      </c>
      <c r="CT47" s="335">
        <f>$I47*IF($G47="Pickup", SUMIFS(NewEmisData!L:L, NewEmisData!$A:$A, "Pickup", NewEmisData!$B:$B, $A47, NewEmisData!$C:$C, $H47, NewEmisData!$D:$D, CT$2), SUMIFS(NewEmisData!L:L, NewEmisData!$A:$A, "LDV", NewEmisData!$B:$B, $A47, NewEmisData!$C:$C, $H47, NewEmisData!$D:$D, CT$2))</f>
        <v>1.33322691408776E-3</v>
      </c>
      <c r="CU47" s="335">
        <f>$I47*IF($G47="Pickup", SUMIFS(NewEmisData!M:M, NewEmisData!$A:$A, "Pickup", NewEmisData!$B:$B, $A47, NewEmisData!$C:$C, $H47, NewEmisData!$D:$D, CU$2), SUMIFS(NewEmisData!M:M, NewEmisData!$A:$A, "LDV", NewEmisData!$B:$B, $A47, NewEmisData!$C:$C, $H47, NewEmisData!$D:$D, CU$2))</f>
        <v>1.33503374368802E-3</v>
      </c>
      <c r="CV47" s="335">
        <v>6.6624108361503735E-4</v>
      </c>
      <c r="CW47" s="335">
        <v>1.7855353475311885E-3</v>
      </c>
      <c r="CX47" s="335">
        <v>1.1158238015562326E-3</v>
      </c>
      <c r="CY47" s="335">
        <v>9.3466086006125206E-4</v>
      </c>
      <c r="CZ47" s="335">
        <v>8.3812350595498144E-4</v>
      </c>
      <c r="DA47" s="335">
        <v>6.4708026295585627E-4</v>
      </c>
      <c r="DB47" s="335">
        <v>5.1533534928113322E-4</v>
      </c>
      <c r="DC47" s="335">
        <v>4.978529843416348E-4</v>
      </c>
      <c r="DD47" s="335">
        <v>4.9300315911808101E-4</v>
      </c>
      <c r="DE47" s="335">
        <v>4.9234696878064995E-4</v>
      </c>
      <c r="DF47" s="335">
        <v>4.9234696878064995E-4</v>
      </c>
      <c r="DG47" s="335">
        <f>$I47*IF($G47="Pickup", SUMIFS(NewEmisData!E:E, NewEmisData!$A:$A, "Pickup", NewEmisData!$B:$B, $A47, NewEmisData!$C:$C, $H47, NewEmisData!$D:$D, DG$2), SUMIFS(NewEmisData!E:E, NewEmisData!$A:$A, "LDV", NewEmisData!$B:$B, $A47, NewEmisData!$C:$C, $H47, NewEmisData!$D:$D, DG$2))</f>
        <v>0</v>
      </c>
      <c r="DH47" s="335">
        <f>$I47*IF($G47="Pickup", SUMIFS(NewEmisData!F:F, NewEmisData!$A:$A, "Pickup", NewEmisData!$B:$B, $A47, NewEmisData!$C:$C, $H47, NewEmisData!$D:$D, DH$2), SUMIFS(NewEmisData!F:F, NewEmisData!$A:$A, "LDV", NewEmisData!$B:$B, $A47, NewEmisData!$C:$C, $H47, NewEmisData!$D:$D, DH$2))</f>
        <v>0</v>
      </c>
      <c r="DI47" s="335">
        <f>$I47*IF($G47="Pickup", SUMIFS(NewEmisData!G:G, NewEmisData!$A:$A, "Pickup", NewEmisData!$B:$B, $A47, NewEmisData!$C:$C, $H47, NewEmisData!$D:$D, DI$2), SUMIFS(NewEmisData!G:G, NewEmisData!$A:$A, "LDV", NewEmisData!$B:$B, $A47, NewEmisData!$C:$C, $H47, NewEmisData!$D:$D, DI$2))</f>
        <v>0</v>
      </c>
      <c r="DJ47" s="335">
        <f>$I47*IF($G47="Pickup", SUMIFS(NewEmisData!H:H, NewEmisData!$A:$A, "Pickup", NewEmisData!$B:$B, $A47, NewEmisData!$C:$C, $H47, NewEmisData!$D:$D, DJ$2), SUMIFS(NewEmisData!H:H, NewEmisData!$A:$A, "LDV", NewEmisData!$B:$B, $A47, NewEmisData!$C:$C, $H47, NewEmisData!$D:$D, DJ$2))</f>
        <v>0</v>
      </c>
      <c r="DK47" s="335">
        <f>$I47*IF($G47="Pickup", SUMIFS(NewEmisData!I:I, NewEmisData!$A:$A, "Pickup", NewEmisData!$B:$B, $A47, NewEmisData!$C:$C, $H47, NewEmisData!$D:$D, DK$2), SUMIFS(NewEmisData!I:I, NewEmisData!$A:$A, "LDV", NewEmisData!$B:$B, $A47, NewEmisData!$C:$C, $H47, NewEmisData!$D:$D, DK$2))</f>
        <v>0</v>
      </c>
      <c r="DL47" s="335">
        <f>$I47*IF($G47="Pickup", SUMIFS(NewEmisData!J:J, NewEmisData!$A:$A, "Pickup", NewEmisData!$B:$B, $A47, NewEmisData!$C:$C, $H47, NewEmisData!$D:$D, DL$2), SUMIFS(NewEmisData!J:J, NewEmisData!$A:$A, "LDV", NewEmisData!$B:$B, $A47, NewEmisData!$C:$C, $H47, NewEmisData!$D:$D, DL$2))</f>
        <v>0</v>
      </c>
      <c r="DM47" s="335">
        <f>$I47*IF($G47="Pickup", SUMIFS(NewEmisData!K:K, NewEmisData!$A:$A, "Pickup", NewEmisData!$B:$B, $A47, NewEmisData!$C:$C, $H47, NewEmisData!$D:$D, DM$2), SUMIFS(NewEmisData!K:K, NewEmisData!$A:$A, "LDV", NewEmisData!$B:$B, $A47, NewEmisData!$C:$C, $H47, NewEmisData!$D:$D, DM$2))</f>
        <v>0</v>
      </c>
      <c r="DN47" s="335">
        <f>$I47*IF($G47="Pickup", SUMIFS(NewEmisData!L:L, NewEmisData!$A:$A, "Pickup", NewEmisData!$B:$B, $A47, NewEmisData!$C:$C, $H47, NewEmisData!$D:$D, DN$2), SUMIFS(NewEmisData!L:L, NewEmisData!$A:$A, "LDV", NewEmisData!$B:$B, $A47, NewEmisData!$C:$C, $H47, NewEmisData!$D:$D, DN$2))</f>
        <v>0</v>
      </c>
      <c r="DO47" s="335">
        <f>$I47*IF($G47="Pickup", SUMIFS(NewEmisData!M:M, NewEmisData!$A:$A, "Pickup", NewEmisData!$B:$B, $A47, NewEmisData!$C:$C, $H47, NewEmisData!$D:$D, DO$2), SUMIFS(NewEmisData!M:M, NewEmisData!$A:$A, "LDV", NewEmisData!$B:$B, $A47, NewEmisData!$C:$C, $H47, NewEmisData!$D:$D, DO$2))</f>
        <v>0</v>
      </c>
      <c r="DP47" s="335">
        <v>3.6332767108157723E-4</v>
      </c>
      <c r="DQ47" s="335">
        <f>$I47*IF($G47="Pickup", SUMIFS(NewEmisData!E:E, NewEmisData!$A:$A, "Pickup", NewEmisData!$B:$B, $A47, NewEmisData!$C:$C, $H47, NewEmisData!$D:$D, DQ$2), SUMIFS(NewEmisData!E:E, NewEmisData!$A:$A, "LDV", NewEmisData!$B:$B, $A47, NewEmisData!$C:$C, $H47, NewEmisData!$D:$D, DQ$2))</f>
        <v>1.9303161670488799E-2</v>
      </c>
      <c r="DR47" s="335">
        <f>$I47*IF($G47="Pickup", SUMIFS(NewEmisData!F:F, NewEmisData!$A:$A, "Pickup", NewEmisData!$B:$B, $A47, NewEmisData!$C:$C, $H47, NewEmisData!$D:$D, DR$2), SUMIFS(NewEmisData!F:F, NewEmisData!$A:$A, "LDV", NewEmisData!$B:$B, $A47, NewEmisData!$C:$C, $H47, NewEmisData!$D:$D, DR$2))</f>
        <v>4.7314144141929901E-2</v>
      </c>
      <c r="DS47" s="335">
        <f>$I47*IF($G47="Pickup", SUMIFS(NewEmisData!G:G, NewEmisData!$A:$A, "Pickup", NewEmisData!$B:$B, $A47, NewEmisData!$C:$C, $H47, NewEmisData!$D:$D, DS$2), SUMIFS(NewEmisData!G:G, NewEmisData!$A:$A, "LDV", NewEmisData!$B:$B, $A47, NewEmisData!$C:$C, $H47, NewEmisData!$D:$D, DS$2))</f>
        <v>5.50276559444281E-2</v>
      </c>
      <c r="DT47" s="335">
        <f>$I47*IF($G47="Pickup", SUMIFS(NewEmisData!H:H, NewEmisData!$A:$A, "Pickup", NewEmisData!$B:$B, $A47, NewEmisData!$C:$C, $H47, NewEmisData!$D:$D, DT$2), SUMIFS(NewEmisData!H:H, NewEmisData!$A:$A, "LDV", NewEmisData!$B:$B, $A47, NewEmisData!$C:$C, $H47, NewEmisData!$D:$D, DT$2))</f>
        <v>5.60657162202036E-2</v>
      </c>
      <c r="DU47" s="335">
        <f>$I47*IF($G47="Pickup", SUMIFS(NewEmisData!I:I, NewEmisData!$A:$A, "Pickup", NewEmisData!$B:$B, $A47, NewEmisData!$C:$C, $H47, NewEmisData!$D:$D, DU$2), SUMIFS(NewEmisData!I:I, NewEmisData!$A:$A, "LDV", NewEmisData!$B:$B, $A47, NewEmisData!$C:$C, $H47, NewEmisData!$D:$D, DU$2))</f>
        <v>5.7627169931772103E-2</v>
      </c>
      <c r="DV47" s="335">
        <f>$I47*IF($G47="Pickup", SUMIFS(NewEmisData!J:J, NewEmisData!$A:$A, "Pickup", NewEmisData!$B:$B, $A47, NewEmisData!$C:$C, $H47, NewEmisData!$D:$D, DV$2), SUMIFS(NewEmisData!J:J, NewEmisData!$A:$A, "LDV", NewEmisData!$B:$B, $A47, NewEmisData!$C:$C, $H47, NewEmisData!$D:$D, DV$2))</f>
        <v>5.7677178087133199E-2</v>
      </c>
      <c r="DW47" s="335">
        <f>$I47*IF($G47="Pickup", SUMIFS(NewEmisData!K:K, NewEmisData!$A:$A, "Pickup", NewEmisData!$B:$B, $A47, NewEmisData!$C:$C, $H47, NewEmisData!$D:$D, DW$2), SUMIFS(NewEmisData!K:K, NewEmisData!$A:$A, "LDV", NewEmisData!$B:$B, $A47, NewEmisData!$C:$C, $H47, NewEmisData!$D:$D, DW$2))</f>
        <v>5.7050401423645702E-2</v>
      </c>
      <c r="DX47" s="335">
        <f>$I47*IF($G47="Pickup", SUMIFS(NewEmisData!L:L, NewEmisData!$A:$A, "Pickup", NewEmisData!$B:$B, $A47, NewEmisData!$C:$C, $H47, NewEmisData!$D:$D, DX$2), SUMIFS(NewEmisData!L:L, NewEmisData!$A:$A, "LDV", NewEmisData!$B:$B, $A47, NewEmisData!$C:$C, $H47, NewEmisData!$D:$D, DX$2))</f>
        <v>5.6262552008010301E-2</v>
      </c>
      <c r="DY47" s="335">
        <f>$I47*IF($G47="Pickup", SUMIFS(NewEmisData!M:M, NewEmisData!$A:$A, "Pickup", NewEmisData!$B:$B, $A47, NewEmisData!$C:$C, $H47, NewEmisData!$D:$D, DY$2), SUMIFS(NewEmisData!M:M, NewEmisData!$A:$A, "LDV", NewEmisData!$B:$B, $A47, NewEmisData!$C:$C, $H47, NewEmisData!$D:$D, DY$2))</f>
        <v>5.6833433433417402E-2</v>
      </c>
      <c r="DZ47" s="335">
        <v>6.9838537223093883E-2</v>
      </c>
      <c r="EA47" s="335">
        <f t="shared" si="2"/>
        <v>592.25900902446597</v>
      </c>
      <c r="EB47" s="335">
        <f t="shared" si="3"/>
        <v>520.64964372058603</v>
      </c>
      <c r="EC47" s="335">
        <f t="shared" si="4"/>
        <v>392.28875494890798</v>
      </c>
      <c r="ED47" s="335">
        <f t="shared" si="5"/>
        <v>328.93351567098</v>
      </c>
      <c r="EE47" s="335">
        <f t="shared" si="6"/>
        <v>299.82015329661198</v>
      </c>
      <c r="EF47" s="335">
        <f t="shared" si="7"/>
        <v>287.49392836870999</v>
      </c>
      <c r="EG47" s="335">
        <f t="shared" si="8"/>
        <v>280.08458814076198</v>
      </c>
      <c r="EH47" s="335">
        <f t="shared" si="9"/>
        <v>277.36555832713299</v>
      </c>
      <c r="EI47" s="335">
        <f t="shared" si="10"/>
        <v>277.28160240150402</v>
      </c>
      <c r="EJ47" s="335">
        <f t="shared" si="11"/>
        <v>0.20396325972560742</v>
      </c>
      <c r="EK47" s="335">
        <f t="shared" si="12"/>
        <v>2.08663122036549</v>
      </c>
      <c r="EL47" s="335">
        <f t="shared" si="13"/>
        <v>1.1128303318127599</v>
      </c>
      <c r="EM47" s="335">
        <f t="shared" si="14"/>
        <v>0.11394310174486701</v>
      </c>
      <c r="EN47" s="335">
        <f t="shared" si="15"/>
        <v>6.3630631458402698E-2</v>
      </c>
      <c r="EO47" s="335">
        <f t="shared" si="16"/>
        <v>3.8490840966433799E-2</v>
      </c>
      <c r="EP47" s="335">
        <f t="shared" si="17"/>
        <v>3.3570634635262997E-2</v>
      </c>
      <c r="EQ47" s="335">
        <f t="shared" si="18"/>
        <v>3.0366844702511799E-2</v>
      </c>
      <c r="ER47" s="335">
        <f t="shared" si="19"/>
        <v>2.9009867705627902E-2</v>
      </c>
      <c r="ES47" s="335">
        <f t="shared" si="20"/>
        <v>2.9252620404293401E-2</v>
      </c>
      <c r="ET47" s="335">
        <f t="shared" si="21"/>
        <v>4.1644851932661778E-2</v>
      </c>
      <c r="EU47" s="335">
        <f t="shared" si="22"/>
        <v>1.46981412794869E-2</v>
      </c>
      <c r="EV47" s="335">
        <f t="shared" si="23"/>
        <v>1.2476739354987301E-2</v>
      </c>
      <c r="EW47" s="335">
        <f t="shared" si="24"/>
        <v>3.2894571305210701E-3</v>
      </c>
      <c r="EX47" s="335">
        <f t="shared" si="25"/>
        <v>2.7470974713693099E-3</v>
      </c>
      <c r="EY47" s="335">
        <f t="shared" si="26"/>
        <v>2.5003167567209301E-3</v>
      </c>
      <c r="EZ47" s="335">
        <f t="shared" si="27"/>
        <v>2.3974657531320698E-3</v>
      </c>
      <c r="FA47" s="335">
        <f t="shared" si="28"/>
        <v>2.3350989902441999E-3</v>
      </c>
      <c r="FB47" s="335">
        <f t="shared" si="29"/>
        <v>2.3124305204455602E-3</v>
      </c>
      <c r="FC47" s="335">
        <f t="shared" si="30"/>
        <v>2.3117304258920301E-3</v>
      </c>
      <c r="FD47" s="335">
        <f t="shared" si="31"/>
        <v>1.6665713577985891E-3</v>
      </c>
      <c r="FE47" s="335">
        <f t="shared" si="32"/>
        <v>0.213902040332901</v>
      </c>
      <c r="FF47" s="335">
        <f t="shared" si="33"/>
        <v>0.122647837671889</v>
      </c>
      <c r="FG47" s="335">
        <f t="shared" si="34"/>
        <v>7.9090763114665993E-2</v>
      </c>
      <c r="FH47" s="335">
        <f t="shared" si="35"/>
        <v>7.8058738466237995E-2</v>
      </c>
      <c r="FI47" s="335">
        <f t="shared" si="36"/>
        <v>7.7935055542061094E-2</v>
      </c>
      <c r="FJ47" s="335">
        <f t="shared" si="37"/>
        <v>7.7996493585570995E-2</v>
      </c>
      <c r="FK47" s="335">
        <f t="shared" si="38"/>
        <v>7.7986704688815606E-2</v>
      </c>
      <c r="FL47" s="335">
        <f t="shared" si="39"/>
        <v>7.7974444112608704E-2</v>
      </c>
      <c r="FM47" s="335">
        <f t="shared" si="40"/>
        <v>7.8017136188401295E-2</v>
      </c>
      <c r="FN47" s="335">
        <f t="shared" si="41"/>
        <v>3.2808645285750677E-2</v>
      </c>
      <c r="FO47" s="335">
        <f t="shared" si="42"/>
        <v>0.123270664576141</v>
      </c>
      <c r="FP47" s="335">
        <f t="shared" si="43"/>
        <v>3.9317193900440202E-2</v>
      </c>
      <c r="FQ47" s="335">
        <f t="shared" si="44"/>
        <v>1.3808896758142499E-2</v>
      </c>
      <c r="FR47" s="335">
        <f t="shared" si="45"/>
        <v>1.28594663624491E-2</v>
      </c>
      <c r="FS47" s="335">
        <f t="shared" si="46"/>
        <v>1.2745675676218799E-2</v>
      </c>
      <c r="FT47" s="335">
        <f t="shared" si="47"/>
        <v>1.2802226569457301E-2</v>
      </c>
      <c r="FU47" s="335">
        <f t="shared" si="48"/>
        <v>1.27931973056328E-2</v>
      </c>
      <c r="FV47" s="335">
        <f t="shared" si="49"/>
        <v>1.27819426840036E-2</v>
      </c>
      <c r="FW47" s="335">
        <f t="shared" si="50"/>
        <v>1.2821255837742599E-2</v>
      </c>
      <c r="FX47" s="335">
        <f t="shared" si="51"/>
        <v>6.5796176943480836E-3</v>
      </c>
    </row>
    <row r="48" spans="1:180" x14ac:dyDescent="0.2">
      <c r="A48" s="305" t="str">
        <f>_xlfn.CONCAT(IF(LEFT(TRIM(A47),1)="*", "*R", "R"), 1+RIGHT(TRIM(A47),1))</f>
        <v>*R5</v>
      </c>
      <c r="B48" s="305" t="str">
        <f t="shared" si="88"/>
        <v>*TLFDHEV20</v>
      </c>
      <c r="C48" s="305" t="str">
        <f t="shared" si="89"/>
        <v>TL.DSL.F.DHEV.2020</v>
      </c>
      <c r="D48" s="301" t="str">
        <f t="shared" si="90"/>
        <v>bn-vmt, bn-vmt/a</v>
      </c>
      <c r="E48" s="301" t="str">
        <f t="shared" si="91"/>
        <v>TRNDSL</v>
      </c>
      <c r="F48" s="301" t="str">
        <f t="shared" si="92"/>
        <v>TL</v>
      </c>
      <c r="G48" s="315" t="s">
        <v>818</v>
      </c>
      <c r="H48" s="315" t="s">
        <v>816</v>
      </c>
      <c r="I48" s="315">
        <v>1</v>
      </c>
      <c r="J48" s="315" t="str">
        <f t="shared" si="52"/>
        <v>Full size car-DSL</v>
      </c>
      <c r="K48" s="335">
        <f>$I48*IF($G48="Pickup", SUMIFS(NewEmisData!E:E, NewEmisData!$A:$A, "Pickup", NewEmisData!$B:$B, $A48, NewEmisData!$C:$C, $H48, NewEmisData!$D:$D, K$2), SUMIFS(NewEmisData!E:E, NewEmisData!$A:$A, "LDV", NewEmisData!$B:$B, $A48, NewEmisData!$C:$C, $H48, NewEmisData!$D:$D, K$2))</f>
        <v>498.51060445480499</v>
      </c>
      <c r="L48" s="335">
        <f>$I48*IF($G48="Pickup", SUMIFS(NewEmisData!F:F, NewEmisData!$A:$A, "Pickup", NewEmisData!$B:$B, $A48, NewEmisData!$C:$C, $H48, NewEmisData!$D:$D, L$2), SUMIFS(NewEmisData!F:F, NewEmisData!$A:$A, "LDV", NewEmisData!$B:$B, $A48, NewEmisData!$C:$C, $H48, NewEmisData!$D:$D, L$2))</f>
        <v>427.96898586055102</v>
      </c>
      <c r="M48" s="335">
        <f>$I48*IF($G48="Pickup", SUMIFS(NewEmisData!G:G, NewEmisData!$A:$A, "Pickup", NewEmisData!$B:$B, $A48, NewEmisData!$C:$C, $H48, NewEmisData!$D:$D, M$2), SUMIFS(NewEmisData!G:G, NewEmisData!$A:$A, "LDV", NewEmisData!$B:$B, $A48, NewEmisData!$C:$C, $H48, NewEmisData!$D:$D, M$2))</f>
        <v>313.58403824310199</v>
      </c>
      <c r="N48" s="335">
        <f>$I48*IF($G48="Pickup", SUMIFS(NewEmisData!H:H, NewEmisData!$A:$A, "Pickup", NewEmisData!$B:$B, $A48, NewEmisData!$C:$C, $H48, NewEmisData!$D:$D, N$2), SUMIFS(NewEmisData!H:H, NewEmisData!$A:$A, "LDV", NewEmisData!$B:$B, $A48, NewEmisData!$C:$C, $H48, NewEmisData!$D:$D, N$2))</f>
        <v>263.48651447023201</v>
      </c>
      <c r="O48" s="335">
        <f>$I48*IF($G48="Pickup", SUMIFS(NewEmisData!I:I, NewEmisData!$A:$A, "Pickup", NewEmisData!$B:$B, $A48, NewEmisData!$C:$C, $H48, NewEmisData!$D:$D, O$2), SUMIFS(NewEmisData!I:I, NewEmisData!$A:$A, "LDV", NewEmisData!$B:$B, $A48, NewEmisData!$C:$C, $H48, NewEmisData!$D:$D, O$2))</f>
        <v>240.732982853072</v>
      </c>
      <c r="P48" s="335">
        <f>$I48*IF($G48="Pickup", SUMIFS(NewEmisData!J:J, NewEmisData!$A:$A, "Pickup", NewEmisData!$B:$B, $A48, NewEmisData!$C:$C, $H48, NewEmisData!$D:$D, P$2), SUMIFS(NewEmisData!J:J, NewEmisData!$A:$A, "LDV", NewEmisData!$B:$B, $A48, NewEmisData!$C:$C, $H48, NewEmisData!$D:$D, P$2))</f>
        <v>231.37893577755901</v>
      </c>
      <c r="Q48" s="335">
        <f>$I48*IF($G48="Pickup", SUMIFS(NewEmisData!K:K, NewEmisData!$A:$A, "Pickup", NewEmisData!$B:$B, $A48, NewEmisData!$C:$C, $H48, NewEmisData!$D:$D, Q$2), SUMIFS(NewEmisData!K:K, NewEmisData!$A:$A, "LDV", NewEmisData!$B:$B, $A48, NewEmisData!$C:$C, $H48, NewEmisData!$D:$D, Q$2))</f>
        <v>225.706930682983</v>
      </c>
      <c r="R48" s="335">
        <f>$I48*IF($G48="Pickup", SUMIFS(NewEmisData!L:L, NewEmisData!$A:$A, "Pickup", NewEmisData!$B:$B, $A48, NewEmisData!$C:$C, $H48, NewEmisData!$D:$D, R$2), SUMIFS(NewEmisData!L:L, NewEmisData!$A:$A, "LDV", NewEmisData!$B:$B, $A48, NewEmisData!$C:$C, $H48, NewEmisData!$D:$D, R$2))</f>
        <v>223.59774894311099</v>
      </c>
      <c r="S48" s="335">
        <f>$I48*IF($G48="Pickup", SUMIFS(NewEmisData!M:M, NewEmisData!$A:$A, "Pickup", NewEmisData!$B:$B, $A48, NewEmisData!$C:$C, $H48, NewEmisData!$D:$D, S$2), SUMIFS(NewEmisData!M:M, NewEmisData!$A:$A, "LDV", NewEmisData!$B:$B, $A48, NewEmisData!$C:$C, $H48, NewEmisData!$D:$D, S$2))</f>
        <v>223.62259579940101</v>
      </c>
      <c r="T48" s="335">
        <v>0.20396325972560742</v>
      </c>
      <c r="U48" s="335">
        <f>$I48*IF($G48="Pickup", SUMIFS(NewEmisData!E:E, NewEmisData!$A:$A, "Pickup", NewEmisData!$B:$B, $A48, NewEmisData!$C:$C, $H48, NewEmisData!$D:$D, U$2), SUMIFS(NewEmisData!E:E, NewEmisData!$A:$A, "LDV", NewEmisData!$B:$B, $A48, NewEmisData!$C:$C, $H48, NewEmisData!$D:$D, U$2))</f>
        <v>1.95668713494791</v>
      </c>
      <c r="V48" s="335">
        <f>$I48*IF($G48="Pickup", SUMIFS(NewEmisData!F:F, NewEmisData!$A:$A, "Pickup", NewEmisData!$B:$B, $A48, NewEmisData!$C:$C, $H48, NewEmisData!$D:$D, V$2), SUMIFS(NewEmisData!F:F, NewEmisData!$A:$A, "LDV", NewEmisData!$B:$B, $A48, NewEmisData!$C:$C, $H48, NewEmisData!$D:$D, V$2))</f>
        <v>1.03408849531611</v>
      </c>
      <c r="W48" s="335">
        <f>$I48*IF($G48="Pickup", SUMIFS(NewEmisData!G:G, NewEmisData!$A:$A, "Pickup", NewEmisData!$B:$B, $A48, NewEmisData!$C:$C, $H48, NewEmisData!$D:$D, W$2), SUMIFS(NewEmisData!G:G, NewEmisData!$A:$A, "LDV", NewEmisData!$B:$B, $A48, NewEmisData!$C:$C, $H48, NewEmisData!$D:$D, W$2))</f>
        <v>0.13937953634174</v>
      </c>
      <c r="X48" s="335">
        <f>$I48*IF($G48="Pickup", SUMIFS(NewEmisData!H:H, NewEmisData!$A:$A, "Pickup", NewEmisData!$B:$B, $A48, NewEmisData!$C:$C, $H48, NewEmisData!$D:$D, X$2), SUMIFS(NewEmisData!H:H, NewEmisData!$A:$A, "LDV", NewEmisData!$B:$B, $A48, NewEmisData!$C:$C, $H48, NewEmisData!$D:$D, X$2))</f>
        <v>8.1975438007071702E-2</v>
      </c>
      <c r="Y48" s="335">
        <f>$I48*IF($G48="Pickup", SUMIFS(NewEmisData!I:I, NewEmisData!$A:$A, "Pickup", NewEmisData!$B:$B, $A48, NewEmisData!$C:$C, $H48, NewEmisData!$D:$D, Y$2), SUMIFS(NewEmisData!I:I, NewEmisData!$A:$A, "LDV", NewEmisData!$B:$B, $A48, NewEmisData!$C:$C, $H48, NewEmisData!$D:$D, Y$2))</f>
        <v>5.4488345369794799E-2</v>
      </c>
      <c r="Z48" s="335">
        <f>$I48*IF($G48="Pickup", SUMIFS(NewEmisData!J:J, NewEmisData!$A:$A, "Pickup", NewEmisData!$B:$B, $A48, NewEmisData!$C:$C, $H48, NewEmisData!$D:$D, Z$2), SUMIFS(NewEmisData!J:J, NewEmisData!$A:$A, "LDV", NewEmisData!$B:$B, $A48, NewEmisData!$C:$C, $H48, NewEmisData!$D:$D, Z$2))</f>
        <v>4.9514749087093503E-2</v>
      </c>
      <c r="AA48" s="335">
        <f>$I48*IF($G48="Pickup", SUMIFS(NewEmisData!K:K, NewEmisData!$A:$A, "Pickup", NewEmisData!$B:$B, $A48, NewEmisData!$C:$C, $H48, NewEmisData!$D:$D, AA$2), SUMIFS(NewEmisData!K:K, NewEmisData!$A:$A, "LDV", NewEmisData!$B:$B, $A48, NewEmisData!$C:$C, $H48, NewEmisData!$D:$D, AA$2))</f>
        <v>4.5924427698312099E-2</v>
      </c>
      <c r="AB48" s="335">
        <f>$I48*IF($G48="Pickup", SUMIFS(NewEmisData!L:L, NewEmisData!$A:$A, "Pickup", NewEmisData!$B:$B, $A48, NewEmisData!$C:$C, $H48, NewEmisData!$D:$D, AB$2), SUMIFS(NewEmisData!L:L, NewEmisData!$A:$A, "LDV", NewEmisData!$B:$B, $A48, NewEmisData!$C:$C, $H48, NewEmisData!$D:$D, AB$2))</f>
        <v>4.4303138009832502E-2</v>
      </c>
      <c r="AC48" s="335">
        <f>$I48*IF($G48="Pickup", SUMIFS(NewEmisData!M:M, NewEmisData!$A:$A, "Pickup", NewEmisData!$B:$B, $A48, NewEmisData!$C:$C, $H48, NewEmisData!$D:$D, AC$2), SUMIFS(NewEmisData!M:M, NewEmisData!$A:$A, "LDV", NewEmisData!$B:$B, $A48, NewEmisData!$C:$C, $H48, NewEmisData!$D:$D, AC$2))</f>
        <v>4.4775258868072099E-2</v>
      </c>
      <c r="AD48" s="335">
        <v>4.1644851932661778E-2</v>
      </c>
      <c r="AE48" s="335">
        <f>$I48*IF($G48="Pickup", SUMIFS(NewEmisData!E:E, NewEmisData!$A:$A, "Pickup", NewEmisData!$B:$B, $A48, NewEmisData!$C:$C, $H48, NewEmisData!$D:$D, AE$2), SUMIFS(NewEmisData!E:E, NewEmisData!$A:$A, "LDV", NewEmisData!$B:$B, $A48, NewEmisData!$C:$C, $H48, NewEmisData!$D:$D, AE$2))</f>
        <v>1.2408455682624201E-2</v>
      </c>
      <c r="AF48" s="335">
        <f>$I48*IF($G48="Pickup", SUMIFS(NewEmisData!F:F, NewEmisData!$A:$A, "Pickup", NewEmisData!$B:$B, $A48, NewEmisData!$C:$C, $H48, NewEmisData!$D:$D, AF$2), SUMIFS(NewEmisData!F:F, NewEmisData!$A:$A, "LDV", NewEmisData!$B:$B, $A48, NewEmisData!$C:$C, $H48, NewEmisData!$D:$D, AF$2))</f>
        <v>1.0276019938438199E-2</v>
      </c>
      <c r="AG48" s="335">
        <f>$I48*IF($G48="Pickup", SUMIFS(NewEmisData!G:G, NewEmisData!$A:$A, "Pickup", NewEmisData!$B:$B, $A48, NewEmisData!$C:$C, $H48, NewEmisData!$D:$D, AG$2), SUMIFS(NewEmisData!G:G, NewEmisData!$A:$A, "LDV", NewEmisData!$B:$B, $A48, NewEmisData!$C:$C, $H48, NewEmisData!$D:$D, AG$2))</f>
        <v>2.6298327304881399E-3</v>
      </c>
      <c r="AH48" s="335">
        <f>$I48*IF($G48="Pickup", SUMIFS(NewEmisData!H:H, NewEmisData!$A:$A, "Pickup", NewEmisData!$B:$B, $A48, NewEmisData!$C:$C, $H48, NewEmisData!$D:$D, AH$2), SUMIFS(NewEmisData!H:H, NewEmisData!$A:$A, "LDV", NewEmisData!$B:$B, $A48, NewEmisData!$C:$C, $H48, NewEmisData!$D:$D, AH$2))</f>
        <v>2.2006244414905498E-3</v>
      </c>
      <c r="AI48" s="335">
        <f>$I48*IF($G48="Pickup", SUMIFS(NewEmisData!I:I, NewEmisData!$A:$A, "Pickup", NewEmisData!$B:$B, $A48, NewEmisData!$C:$C, $H48, NewEmisData!$D:$D, AI$2), SUMIFS(NewEmisData!I:I, NewEmisData!$A:$A, "LDV", NewEmisData!$B:$B, $A48, NewEmisData!$C:$C, $H48, NewEmisData!$D:$D, AI$2))</f>
        <v>2.00758155548776E-3</v>
      </c>
      <c r="AJ48" s="335">
        <f>$I48*IF($G48="Pickup", SUMIFS(NewEmisData!J:J, NewEmisData!$A:$A, "Pickup", NewEmisData!$B:$B, $A48, NewEmisData!$C:$C, $H48, NewEmisData!$D:$D, AJ$2), SUMIFS(NewEmisData!J:J, NewEmisData!$A:$A, "LDV", NewEmisData!$B:$B, $A48, NewEmisData!$C:$C, $H48, NewEmisData!$D:$D, AJ$2))</f>
        <v>1.9295264605228199E-3</v>
      </c>
      <c r="AK48" s="335">
        <f>$I48*IF($G48="Pickup", SUMIFS(NewEmisData!K:K, NewEmisData!$A:$A, "Pickup", NewEmisData!$B:$B, $A48, NewEmisData!$C:$C, $H48, NewEmisData!$D:$D, AK$2), SUMIFS(NewEmisData!K:K, NewEmisData!$A:$A, "LDV", NewEmisData!$B:$B, $A48, NewEmisData!$C:$C, $H48, NewEmisData!$D:$D, AK$2))</f>
        <v>1.8817456818101699E-3</v>
      </c>
      <c r="AL48" s="335">
        <f>$I48*IF($G48="Pickup", SUMIFS(NewEmisData!L:L, NewEmisData!$A:$A, "Pickup", NewEmisData!$B:$B, $A48, NewEmisData!$C:$C, $H48, NewEmisData!$D:$D, AL$2), SUMIFS(NewEmisData!L:L, NewEmisData!$A:$A, "LDV", NewEmisData!$B:$B, $A48, NewEmisData!$C:$C, $H48, NewEmisData!$D:$D, AL$2))</f>
        <v>1.86416072801446E-3</v>
      </c>
      <c r="AM48" s="335">
        <f>$I48*IF($G48="Pickup", SUMIFS(NewEmisData!M:M, NewEmisData!$A:$A, "Pickup", NewEmisData!$B:$B, $A48, NewEmisData!$C:$C, $H48, NewEmisData!$D:$D, AM$2), SUMIFS(NewEmisData!M:M, NewEmisData!$A:$A, "LDV", NewEmisData!$B:$B, $A48, NewEmisData!$C:$C, $H48, NewEmisData!$D:$D, AM$2))</f>
        <v>1.86436908040036E-3</v>
      </c>
      <c r="AN48" s="335">
        <v>1.6665713577985891E-3</v>
      </c>
      <c r="AO48" s="335">
        <f>$I48*IF($G48="Pickup", SUMIFS(NewEmisData!E:E, NewEmisData!$A:$A, "Pickup", NewEmisData!$B:$B, $A48, NewEmisData!$C:$C, $H48, NewEmisData!$D:$D, AO$2), SUMIFS(NewEmisData!E:E, NewEmisData!$A:$A, "LDV", NewEmisData!$B:$B, $A48, NewEmisData!$C:$C, $H48, NewEmisData!$D:$D, AO$2))</f>
        <v>0.13590431504000899</v>
      </c>
      <c r="AP48" s="335">
        <f>$I48*IF($G48="Pickup", SUMIFS(NewEmisData!F:F, NewEmisData!$A:$A, "Pickup", NewEmisData!$B:$B, $A48, NewEmisData!$C:$C, $H48, NewEmisData!$D:$D, AP$2), SUMIFS(NewEmisData!F:F, NewEmisData!$A:$A, "LDV", NewEmisData!$B:$B, $A48, NewEmisData!$C:$C, $H48, NewEmisData!$D:$D, AP$2))</f>
        <v>9.19661609908244E-2</v>
      </c>
      <c r="AQ48" s="335">
        <f>$I48*IF($G48="Pickup", SUMIFS(NewEmisData!G:G, NewEmisData!$A:$A, "Pickup", NewEmisData!$B:$B, $A48, NewEmisData!$C:$C, $H48, NewEmisData!$D:$D, AQ$2), SUMIFS(NewEmisData!G:G, NewEmisData!$A:$A, "LDV", NewEmisData!$B:$B, $A48, NewEmisData!$C:$C, $H48, NewEmisData!$D:$D, AQ$2))</f>
        <v>5.0104052009984502E-2</v>
      </c>
      <c r="AR48" s="335">
        <f>$I48*IF($G48="Pickup", SUMIFS(NewEmisData!H:H, NewEmisData!$A:$A, "Pickup", NewEmisData!$B:$B, $A48, NewEmisData!$C:$C, $H48, NewEmisData!$D:$D, AR$2), SUMIFS(NewEmisData!H:H, NewEmisData!$A:$A, "LDV", NewEmisData!$B:$B, $A48, NewEmisData!$C:$C, $H48, NewEmisData!$D:$D, AR$2))</f>
        <v>4.9014806290740898E-2</v>
      </c>
      <c r="AS48" s="335">
        <f>$I48*IF($G48="Pickup", SUMIFS(NewEmisData!I:I, NewEmisData!$A:$A, "Pickup", NewEmisData!$B:$B, $A48, NewEmisData!$C:$C, $H48, NewEmisData!$D:$D, AS$2), SUMIFS(NewEmisData!I:I, NewEmisData!$A:$A, "LDV", NewEmisData!$B:$B, $A48, NewEmisData!$C:$C, $H48, NewEmisData!$D:$D, AS$2))</f>
        <v>4.8883022727650001E-2</v>
      </c>
      <c r="AT48" s="335">
        <f>$I48*IF($G48="Pickup", SUMIFS(NewEmisData!J:J, NewEmisData!$A:$A, "Pickup", NewEmisData!$B:$B, $A48, NewEmisData!$C:$C, $H48, NewEmisData!$D:$D, AT$2), SUMIFS(NewEmisData!J:J, NewEmisData!$A:$A, "LDV", NewEmisData!$B:$B, $A48, NewEmisData!$C:$C, $H48, NewEmisData!$D:$D, AT$2))</f>
        <v>4.8958613624750798E-2</v>
      </c>
      <c r="AU48" s="335">
        <f>$I48*IF($G48="Pickup", SUMIFS(NewEmisData!K:K, NewEmisData!$A:$A, "Pickup", NewEmisData!$B:$B, $A48, NewEmisData!$C:$C, $H48, NewEmisData!$D:$D, AU$2), SUMIFS(NewEmisData!K:K, NewEmisData!$A:$A, "LDV", NewEmisData!$B:$B, $A48, NewEmisData!$C:$C, $H48, NewEmisData!$D:$D, AU$2))</f>
        <v>4.8958938451988898E-2</v>
      </c>
      <c r="AV48" s="335">
        <f>$I48*IF($G48="Pickup", SUMIFS(NewEmisData!L:L, NewEmisData!$A:$A, "Pickup", NewEmisData!$B:$B, $A48, NewEmisData!$C:$C, $H48, NewEmisData!$D:$D, AV$2), SUMIFS(NewEmisData!L:L, NewEmisData!$A:$A, "LDV", NewEmisData!$B:$B, $A48, NewEmisData!$C:$C, $H48, NewEmisData!$D:$D, AV$2))</f>
        <v>4.8949340858878199E-2</v>
      </c>
      <c r="AW48" s="335">
        <f>$I48*IF($G48="Pickup", SUMIFS(NewEmisData!M:M, NewEmisData!$A:$A, "Pickup", NewEmisData!$B:$B, $A48, NewEmisData!$C:$C, $H48, NewEmisData!$D:$D, AW$2), SUMIFS(NewEmisData!M:M, NewEmisData!$A:$A, "LDV", NewEmisData!$B:$B, $A48, NewEmisData!$C:$C, $H48, NewEmisData!$D:$D, AW$2))</f>
        <v>4.8997116084640698E-2</v>
      </c>
      <c r="AX48" s="335">
        <v>3.2808645285750677E-2</v>
      </c>
      <c r="AY48" s="335">
        <f>$I48*IF($G48="Pickup", SUMIFS(NewEmisData!E:E, NewEmisData!$A:$A, "Pickup", NewEmisData!$B:$B, $A48, NewEmisData!$C:$C, $H48, NewEmisData!$D:$D, AY$2), SUMIFS(NewEmisData!E:E, NewEmisData!$A:$A, "LDV", NewEmisData!$B:$B, $A48, NewEmisData!$C:$C, $H48, NewEmisData!$D:$D, AY$2))</f>
        <v>7.4829321328432702E-2</v>
      </c>
      <c r="AZ48" s="335">
        <f>$I48*IF($G48="Pickup", SUMIFS(NewEmisData!F:F, NewEmisData!$A:$A, "Pickup", NewEmisData!$B:$B, $A48, NewEmisData!$C:$C, $H48, NewEmisData!$D:$D, AZ$2), SUMIFS(NewEmisData!F:F, NewEmisData!$A:$A, "LDV", NewEmisData!$B:$B, $A48, NewEmisData!$C:$C, $H48, NewEmisData!$D:$D, AZ$2))</f>
        <v>3.4406309924688003E-2</v>
      </c>
      <c r="BA48" s="335">
        <f>$I48*IF($G48="Pickup", SUMIFS(NewEmisData!G:G, NewEmisData!$A:$A, "Pickup", NewEmisData!$B:$B, $A48, NewEmisData!$C:$C, $H48, NewEmisData!$D:$D, BA$2), SUMIFS(NewEmisData!G:G, NewEmisData!$A:$A, "LDV", NewEmisData!$B:$B, $A48, NewEmisData!$C:$C, $H48, NewEmisData!$D:$D, BA$2))</f>
        <v>1.00241937308752E-2</v>
      </c>
      <c r="BB48" s="335">
        <f>$I48*IF($G48="Pickup", SUMIFS(NewEmisData!H:H, NewEmisData!$A:$A, "Pickup", NewEmisData!$B:$B, $A48, NewEmisData!$C:$C, $H48, NewEmisData!$D:$D, BB$2), SUMIFS(NewEmisData!H:H, NewEmisData!$A:$A, "LDV", NewEmisData!$B:$B, $A48, NewEmisData!$C:$C, $H48, NewEmisData!$D:$D, BB$2))</f>
        <v>9.0221104554758305E-3</v>
      </c>
      <c r="BC48" s="335">
        <f>$I48*IF($G48="Pickup", SUMIFS(NewEmisData!I:I, NewEmisData!$A:$A, "Pickup", NewEmisData!$B:$B, $A48, NewEmisData!$C:$C, $H48, NewEmisData!$D:$D, BC$2), SUMIFS(NewEmisData!I:I, NewEmisData!$A:$A, "LDV", NewEmisData!$B:$B, $A48, NewEmisData!$C:$C, $H48, NewEmisData!$D:$D, BC$2))</f>
        <v>8.9008490587291992E-3</v>
      </c>
      <c r="BD48" s="335">
        <f>$I48*IF($G48="Pickup", SUMIFS(NewEmisData!J:J, NewEmisData!$A:$A, "Pickup", NewEmisData!$B:$B, $A48, NewEmisData!$C:$C, $H48, NewEmisData!$D:$D, BD$2), SUMIFS(NewEmisData!J:J, NewEmisData!$A:$A, "LDV", NewEmisData!$B:$B, $A48, NewEmisData!$C:$C, $H48, NewEmisData!$D:$D, BD$2))</f>
        <v>8.9704063704956795E-3</v>
      </c>
      <c r="BE48" s="335">
        <f>$I48*IF($G48="Pickup", SUMIFS(NewEmisData!K:K, NewEmisData!$A:$A, "Pickup", NewEmisData!$B:$B, $A48, NewEmisData!$C:$C, $H48, NewEmisData!$D:$D, BE$2), SUMIFS(NewEmisData!K:K, NewEmisData!$A:$A, "LDV", NewEmisData!$B:$B, $A48, NewEmisData!$C:$C, $H48, NewEmisData!$D:$D, BE$2))</f>
        <v>8.9707258656393594E-3</v>
      </c>
      <c r="BF48" s="335">
        <f>$I48*IF($G48="Pickup", SUMIFS(NewEmisData!L:L, NewEmisData!$A:$A, "Pickup", NewEmisData!$B:$B, $A48, NewEmisData!$C:$C, $H48, NewEmisData!$D:$D, BF$2), SUMIFS(NewEmisData!L:L, NewEmisData!$A:$A, "LDV", NewEmisData!$B:$B, $A48, NewEmisData!$C:$C, $H48, NewEmisData!$D:$D, BF$2))</f>
        <v>8.9618977988404798E-3</v>
      </c>
      <c r="BG48" s="335">
        <f>$I48*IF($G48="Pickup", SUMIFS(NewEmisData!M:M, NewEmisData!$A:$A, "Pickup", NewEmisData!$B:$B, $A48, NewEmisData!$C:$C, $H48, NewEmisData!$D:$D, BG$2), SUMIFS(NewEmisData!M:M, NewEmisData!$A:$A, "LDV", NewEmisData!$B:$B, $A48, NewEmisData!$C:$C, $H48, NewEmisData!$D:$D, BG$2))</f>
        <v>9.0058077781541897E-3</v>
      </c>
      <c r="BH48" s="335">
        <v>6.5796176943480836E-3</v>
      </c>
      <c r="BI48" s="335">
        <f>$I48*IF($G48="Pickup", SUMIFS(NewEmisData!E:E, NewEmisData!$A:$A, "Pickup", NewEmisData!$B:$B, $A48, NewEmisData!$C:$C, $H48, NewEmisData!$D:$D, BI$2), SUMIFS(NewEmisData!E:E, NewEmisData!$A:$A, "LDV", NewEmisData!$B:$B, $A48, NewEmisData!$C:$C, $H48, NewEmisData!$D:$D, BI$2))</f>
        <v>36.638710837531299</v>
      </c>
      <c r="BJ48" s="335">
        <f>$I48*IF($G48="Pickup", SUMIFS(NewEmisData!F:F, NewEmisData!$A:$A, "Pickup", NewEmisData!$B:$B, $A48, NewEmisData!$C:$C, $H48, NewEmisData!$D:$D, BJ$2), SUMIFS(NewEmisData!F:F, NewEmisData!$A:$A, "LDV", NewEmisData!$B:$B, $A48, NewEmisData!$C:$C, $H48, NewEmisData!$D:$D, BJ$2))</f>
        <v>13.802289372990799</v>
      </c>
      <c r="BK48" s="335">
        <f>$I48*IF($G48="Pickup", SUMIFS(NewEmisData!G:G, NewEmisData!$A:$A, "Pickup", NewEmisData!$B:$B, $A48, NewEmisData!$C:$C, $H48, NewEmisData!$D:$D, BK$2), SUMIFS(NewEmisData!G:G, NewEmisData!$A:$A, "LDV", NewEmisData!$B:$B, $A48, NewEmisData!$C:$C, $H48, NewEmisData!$D:$D, BK$2))</f>
        <v>1.83060951218013</v>
      </c>
      <c r="BL48" s="335">
        <f>$I48*IF($G48="Pickup", SUMIFS(NewEmisData!H:H, NewEmisData!$A:$A, "Pickup", NewEmisData!$B:$B, $A48, NewEmisData!$C:$C, $H48, NewEmisData!$D:$D, BL$2), SUMIFS(NewEmisData!H:H, NewEmisData!$A:$A, "LDV", NewEmisData!$B:$B, $A48, NewEmisData!$C:$C, $H48, NewEmisData!$D:$D, BL$2))</f>
        <v>1.42377664163083</v>
      </c>
      <c r="BM48" s="335">
        <f>$I48*IF($G48="Pickup", SUMIFS(NewEmisData!I:I, NewEmisData!$A:$A, "Pickup", NewEmisData!$B:$B, $A48, NewEmisData!$C:$C, $H48, NewEmisData!$D:$D, BM$2), SUMIFS(NewEmisData!I:I, NewEmisData!$A:$A, "LDV", NewEmisData!$B:$B, $A48, NewEmisData!$C:$C, $H48, NewEmisData!$D:$D, BM$2))</f>
        <v>1.2352882876489999</v>
      </c>
      <c r="BN48" s="335">
        <f>$I48*IF($G48="Pickup", SUMIFS(NewEmisData!J:J, NewEmisData!$A:$A, "Pickup", NewEmisData!$B:$B, $A48, NewEmisData!$C:$C, $H48, NewEmisData!$D:$D, BN$2), SUMIFS(NewEmisData!J:J, NewEmisData!$A:$A, "LDV", NewEmisData!$B:$B, $A48, NewEmisData!$C:$C, $H48, NewEmisData!$D:$D, BN$2))</f>
        <v>1.18410876380537</v>
      </c>
      <c r="BO48" s="335">
        <f>$I48*IF($G48="Pickup", SUMIFS(NewEmisData!K:K, NewEmisData!$A:$A, "Pickup", NewEmisData!$B:$B, $A48, NewEmisData!$C:$C, $H48, NewEmisData!$D:$D, BO$2), SUMIFS(NewEmisData!K:K, NewEmisData!$A:$A, "LDV", NewEmisData!$B:$B, $A48, NewEmisData!$C:$C, $H48, NewEmisData!$D:$D, BO$2))</f>
        <v>1.12620209678128</v>
      </c>
      <c r="BP48" s="335">
        <f>$I48*IF($G48="Pickup", SUMIFS(NewEmisData!L:L, NewEmisData!$A:$A, "Pickup", NewEmisData!$B:$B, $A48, NewEmisData!$C:$C, $H48, NewEmisData!$D:$D, BP$2), SUMIFS(NewEmisData!L:L, NewEmisData!$A:$A, "LDV", NewEmisData!$B:$B, $A48, NewEmisData!$C:$C, $H48, NewEmisData!$D:$D, BP$2))</f>
        <v>1.0967918402460499</v>
      </c>
      <c r="BQ48" s="335">
        <f>$I48*IF($G48="Pickup", SUMIFS(NewEmisData!M:M, NewEmisData!$A:$A, "Pickup", NewEmisData!$B:$B, $A48, NewEmisData!$C:$C, $H48, NewEmisData!$D:$D, BQ$2), SUMIFS(NewEmisData!M:M, NewEmisData!$A:$A, "LDV", NewEmisData!$B:$B, $A48, NewEmisData!$C:$C, $H48, NewEmisData!$D:$D, BQ$2))</f>
        <v>1.1047881286346199</v>
      </c>
      <c r="BR48" s="335">
        <v>1.2335726578167048</v>
      </c>
      <c r="BS48" s="335">
        <f>$I48*IF($G48="Pickup", SUMIFS(NewEmisData!E:E, NewEmisData!$A:$A, "Pickup", NewEmisData!$B:$B, $A48, NewEmisData!$C:$C, $H48, NewEmisData!$D:$D, BS$2), SUMIFS(NewEmisData!E:E, NewEmisData!$A:$A, "LDV", NewEmisData!$B:$B, $A48, NewEmisData!$C:$C, $H48, NewEmisData!$D:$D, BS$2))</f>
        <v>3.5770772878155999</v>
      </c>
      <c r="BT48" s="335">
        <f>$I48*IF($G48="Pickup", SUMIFS(NewEmisData!F:F, NewEmisData!$A:$A, "Pickup", NewEmisData!$B:$B, $A48, NewEmisData!$C:$C, $H48, NewEmisData!$D:$D, BT$2), SUMIFS(NewEmisData!F:F, NewEmisData!$A:$A, "LDV", NewEmisData!$B:$B, $A48, NewEmisData!$C:$C, $H48, NewEmisData!$D:$D, BT$2))</f>
        <v>1.39023847476319</v>
      </c>
      <c r="BU48" s="335">
        <f>$I48*IF($G48="Pickup", SUMIFS(NewEmisData!G:G, NewEmisData!$A:$A, "Pickup", NewEmisData!$B:$B, $A48, NewEmisData!$C:$C, $H48, NewEmisData!$D:$D, BU$2), SUMIFS(NewEmisData!G:G, NewEmisData!$A:$A, "LDV", NewEmisData!$B:$B, $A48, NewEmisData!$C:$C, $H48, NewEmisData!$D:$D, BU$2))</f>
        <v>0.155020009940218</v>
      </c>
      <c r="BV48" s="335">
        <f>$I48*IF($G48="Pickup", SUMIFS(NewEmisData!H:H, NewEmisData!$A:$A, "Pickup", NewEmisData!$B:$B, $A48, NewEmisData!$C:$C, $H48, NewEmisData!$D:$D, BV$2), SUMIFS(NewEmisData!H:H, NewEmisData!$A:$A, "LDV", NewEmisData!$B:$B, $A48, NewEmisData!$C:$C, $H48, NewEmisData!$D:$D, BV$2))</f>
        <v>0.109490423329199</v>
      </c>
      <c r="BW48" s="335">
        <f>$I48*IF($G48="Pickup", SUMIFS(NewEmisData!I:I, NewEmisData!$A:$A, "Pickup", NewEmisData!$B:$B, $A48, NewEmisData!$C:$C, $H48, NewEmisData!$D:$D, BW$2), SUMIFS(NewEmisData!I:I, NewEmisData!$A:$A, "LDV", NewEmisData!$B:$B, $A48, NewEmisData!$C:$C, $H48, NewEmisData!$D:$D, BW$2))</f>
        <v>8.7047254389929593E-2</v>
      </c>
      <c r="BX48" s="335">
        <f>$I48*IF($G48="Pickup", SUMIFS(NewEmisData!J:J, NewEmisData!$A:$A, "Pickup", NewEmisData!$B:$B, $A48, NewEmisData!$C:$C, $H48, NewEmisData!$D:$D, BX$2), SUMIFS(NewEmisData!J:J, NewEmisData!$A:$A, "LDV", NewEmisData!$B:$B, $A48, NewEmisData!$C:$C, $H48, NewEmisData!$D:$D, BX$2))</f>
        <v>8.5505036729246905E-2</v>
      </c>
      <c r="BY48" s="335">
        <f>$I48*IF($G48="Pickup", SUMIFS(NewEmisData!K:K, NewEmisData!$A:$A, "Pickup", NewEmisData!$B:$B, $A48, NewEmisData!$C:$C, $H48, NewEmisData!$D:$D, BY$2), SUMIFS(NewEmisData!K:K, NewEmisData!$A:$A, "LDV", NewEmisData!$B:$B, $A48, NewEmisData!$C:$C, $H48, NewEmisData!$D:$D, BY$2))</f>
        <v>8.29112788035897E-2</v>
      </c>
      <c r="BZ48" s="335">
        <f>$I48*IF($G48="Pickup", SUMIFS(NewEmisData!L:L, NewEmisData!$A:$A, "Pickup", NewEmisData!$B:$B, $A48, NewEmisData!$C:$C, $H48, NewEmisData!$D:$D, BZ$2), SUMIFS(NewEmisData!L:L, NewEmisData!$A:$A, "LDV", NewEmisData!$B:$B, $A48, NewEmisData!$C:$C, $H48, NewEmisData!$D:$D, BZ$2))</f>
        <v>8.1769325094706399E-2</v>
      </c>
      <c r="CA48" s="335">
        <f>$I48*IF($G48="Pickup", SUMIFS(NewEmisData!M:M, NewEmisData!$A:$A, "Pickup", NewEmisData!$B:$B, $A48, NewEmisData!$C:$C, $H48, NewEmisData!$D:$D, CA$2), SUMIFS(NewEmisData!M:M, NewEmisData!$A:$A, "LDV", NewEmisData!$B:$B, $A48, NewEmisData!$C:$C, $H48, NewEmisData!$D:$D, CA$2))</f>
        <v>8.2597604585349302E-2</v>
      </c>
      <c r="CB48" s="335">
        <v>6.7885050257220386E-2</v>
      </c>
      <c r="CC48" s="335">
        <f>$I48*IF($G48="Pickup", SUMIFS(NewEmisData!E:E, NewEmisData!$A:$A, "Pickup", NewEmisData!$B:$B, $A48, NewEmisData!$C:$C, $H48, NewEmisData!$D:$D, CC$2), SUMIFS(NewEmisData!E:E, NewEmisData!$A:$A, "LDV", NewEmisData!$B:$B, $A48, NewEmisData!$C:$C, $H48, NewEmisData!$D:$D, CC$2))</f>
        <v>8.3475144055890696E-3</v>
      </c>
      <c r="CD48" s="335">
        <f>$I48*IF($G48="Pickup", SUMIFS(NewEmisData!F:F, NewEmisData!$A:$A, "Pickup", NewEmisData!$B:$B, $A48, NewEmisData!$C:$C, $H48, NewEmisData!$D:$D, CD$2), SUMIFS(NewEmisData!F:F, NewEmisData!$A:$A, "LDV", NewEmisData!$B:$B, $A48, NewEmisData!$C:$C, $H48, NewEmisData!$D:$D, CD$2))</f>
        <v>8.3475050021309897E-3</v>
      </c>
      <c r="CE48" s="335">
        <f>$I48*IF($G48="Pickup", SUMIFS(NewEmisData!G:G, NewEmisData!$A:$A, "Pickup", NewEmisData!$B:$B, $A48, NewEmisData!$C:$C, $H48, NewEmisData!$D:$D, CE$2), SUMIFS(NewEmisData!G:G, NewEmisData!$A:$A, "LDV", NewEmisData!$B:$B, $A48, NewEmisData!$C:$C, $H48, NewEmisData!$D:$D, CE$2))</f>
        <v>8.08244701774582E-3</v>
      </c>
      <c r="CF48" s="335">
        <f>$I48*IF($G48="Pickup", SUMIFS(NewEmisData!H:H, NewEmisData!$A:$A, "Pickup", NewEmisData!$B:$B, $A48, NewEmisData!$C:$C, $H48, NewEmisData!$D:$D, CF$2), SUMIFS(NewEmisData!H:H, NewEmisData!$A:$A, "LDV", NewEmisData!$B:$B, $A48, NewEmisData!$C:$C, $H48, NewEmisData!$D:$D, CF$2))</f>
        <v>8.0824466744851501E-3</v>
      </c>
      <c r="CG48" s="335">
        <f>$I48*IF($G48="Pickup", SUMIFS(NewEmisData!I:I, NewEmisData!$A:$A, "Pickup", NewEmisData!$B:$B, $A48, NewEmisData!$C:$C, $H48, NewEmisData!$D:$D, CG$2), SUMIFS(NewEmisData!I:I, NewEmisData!$A:$A, "LDV", NewEmisData!$B:$B, $A48, NewEmisData!$C:$C, $H48, NewEmisData!$D:$D, CG$2))</f>
        <v>8.0824532011126195E-3</v>
      </c>
      <c r="CH48" s="335">
        <f>$I48*IF($G48="Pickup", SUMIFS(NewEmisData!J:J, NewEmisData!$A:$A, "Pickup", NewEmisData!$B:$B, $A48, NewEmisData!$C:$C, $H48, NewEmisData!$D:$D, CH$2), SUMIFS(NewEmisData!J:J, NewEmisData!$A:$A, "LDV", NewEmisData!$B:$B, $A48, NewEmisData!$C:$C, $H48, NewEmisData!$D:$D, CH$2))</f>
        <v>8.0824503228617596E-3</v>
      </c>
      <c r="CI48" s="335">
        <f>$I48*IF($G48="Pickup", SUMIFS(NewEmisData!K:K, NewEmisData!$A:$A, "Pickup", NewEmisData!$B:$B, $A48, NewEmisData!$C:$C, $H48, NewEmisData!$D:$D, CI$2), SUMIFS(NewEmisData!K:K, NewEmisData!$A:$A, "LDV", NewEmisData!$B:$B, $A48, NewEmisData!$C:$C, $H48, NewEmisData!$D:$D, CI$2))</f>
        <v>8.0824460840520501E-3</v>
      </c>
      <c r="CJ48" s="335">
        <f>$I48*IF($G48="Pickup", SUMIFS(NewEmisData!L:L, NewEmisData!$A:$A, "Pickup", NewEmisData!$B:$B, $A48, NewEmisData!$C:$C, $H48, NewEmisData!$D:$D, CJ$2), SUMIFS(NewEmisData!L:L, NewEmisData!$A:$A, "LDV", NewEmisData!$B:$B, $A48, NewEmisData!$C:$C, $H48, NewEmisData!$D:$D, CJ$2))</f>
        <v>8.0824422769742409E-3</v>
      </c>
      <c r="CK48" s="335">
        <f>$I48*IF($G48="Pickup", SUMIFS(NewEmisData!M:M, NewEmisData!$A:$A, "Pickup", NewEmisData!$B:$B, $A48, NewEmisData!$C:$C, $H48, NewEmisData!$D:$D, CK$2), SUMIFS(NewEmisData!M:M, NewEmisData!$A:$A, "LDV", NewEmisData!$B:$B, $A48, NewEmisData!$C:$C, $H48, NewEmisData!$D:$D, CK$2))</f>
        <v>8.0824509340592203E-3</v>
      </c>
      <c r="CL48" s="335">
        <v>7.6624626482054738E-3</v>
      </c>
      <c r="CM48" s="335">
        <f>$I48*IF($G48="Pickup", SUMIFS(NewEmisData!E:E, NewEmisData!$A:$A, "Pickup", NewEmisData!$B:$B, $A48, NewEmisData!$C:$C, $H48, NewEmisData!$D:$D, CM$2), SUMIFS(NewEmisData!E:E, NewEmisData!$A:$A, "LDV", NewEmisData!$B:$B, $A48, NewEmisData!$C:$C, $H48, NewEmisData!$D:$D, CM$2))</f>
        <v>1.3603114579099601E-3</v>
      </c>
      <c r="CN48" s="335">
        <f>$I48*IF($G48="Pickup", SUMIFS(NewEmisData!F:F, NewEmisData!$A:$A, "Pickup", NewEmisData!$B:$B, $A48, NewEmisData!$C:$C, $H48, NewEmisData!$D:$D, CN$2), SUMIFS(NewEmisData!F:F, NewEmisData!$A:$A, "LDV", NewEmisData!$B:$B, $A48, NewEmisData!$C:$C, $H48, NewEmisData!$D:$D, CN$2))</f>
        <v>1.2207380016465801E-3</v>
      </c>
      <c r="CO48" s="335">
        <f>$I48*IF($G48="Pickup", SUMIFS(NewEmisData!G:G, NewEmisData!$A:$A, "Pickup", NewEmisData!$B:$B, $A48, NewEmisData!$C:$C, $H48, NewEmisData!$D:$D, CO$2), SUMIFS(NewEmisData!G:G, NewEmisData!$A:$A, "LDV", NewEmisData!$B:$B, $A48, NewEmisData!$C:$C, $H48, NewEmisData!$D:$D, CO$2))</f>
        <v>9.3236224679539895E-4</v>
      </c>
      <c r="CP48" s="335">
        <f>$I48*IF($G48="Pickup", SUMIFS(NewEmisData!H:H, NewEmisData!$A:$A, "Pickup", NewEmisData!$B:$B, $A48, NewEmisData!$C:$C, $H48, NewEmisData!$D:$D, CP$2), SUMIFS(NewEmisData!H:H, NewEmisData!$A:$A, "LDV", NewEmisData!$B:$B, $A48, NewEmisData!$C:$C, $H48, NewEmisData!$D:$D, CP$2))</f>
        <v>9.3485838545814197E-4</v>
      </c>
      <c r="CQ48" s="335">
        <f>$I48*IF($G48="Pickup", SUMIFS(NewEmisData!I:I, NewEmisData!$A:$A, "Pickup", NewEmisData!$B:$B, $A48, NewEmisData!$C:$C, $H48, NewEmisData!$D:$D, CQ$2), SUMIFS(NewEmisData!I:I, NewEmisData!$A:$A, "LDV", NewEmisData!$B:$B, $A48, NewEmisData!$C:$C, $H48, NewEmisData!$D:$D, CQ$2))</f>
        <v>9.4390894833491995E-4</v>
      </c>
      <c r="CR48" s="335">
        <f>$I48*IF($G48="Pickup", SUMIFS(NewEmisData!J:J, NewEmisData!$A:$A, "Pickup", NewEmisData!$B:$B, $A48, NewEmisData!$C:$C, $H48, NewEmisData!$D:$D, CR$2), SUMIFS(NewEmisData!J:J, NewEmisData!$A:$A, "LDV", NewEmisData!$B:$B, $A48, NewEmisData!$C:$C, $H48, NewEmisData!$D:$D, CR$2))</f>
        <v>9.55738731182473E-4</v>
      </c>
      <c r="CS48" s="335">
        <f>$I48*IF($G48="Pickup", SUMIFS(NewEmisData!K:K, NewEmisData!$A:$A, "Pickup", NewEmisData!$B:$B, $A48, NewEmisData!$C:$C, $H48, NewEmisData!$D:$D, CS$2), SUMIFS(NewEmisData!K:K, NewEmisData!$A:$A, "LDV", NewEmisData!$B:$B, $A48, NewEmisData!$C:$C, $H48, NewEmisData!$D:$D, CS$2))</f>
        <v>9.6174235704452298E-4</v>
      </c>
      <c r="CT48" s="335">
        <f>$I48*IF($G48="Pickup", SUMIFS(NewEmisData!L:L, NewEmisData!$A:$A, "Pickup", NewEmisData!$B:$B, $A48, NewEmisData!$C:$C, $H48, NewEmisData!$D:$D, CT$2), SUMIFS(NewEmisData!L:L, NewEmisData!$A:$A, "LDV", NewEmisData!$B:$B, $A48, NewEmisData!$C:$C, $H48, NewEmisData!$D:$D, CT$2))</f>
        <v>9.6365485009094001E-4</v>
      </c>
      <c r="CU48" s="335">
        <f>$I48*IF($G48="Pickup", SUMIFS(NewEmisData!M:M, NewEmisData!$A:$A, "Pickup", NewEmisData!$B:$B, $A48, NewEmisData!$C:$C, $H48, NewEmisData!$D:$D, CU$2), SUMIFS(NewEmisData!M:M, NewEmisData!$A:$A, "LDV", NewEmisData!$B:$B, $A48, NewEmisData!$C:$C, $H48, NewEmisData!$D:$D, CU$2))</f>
        <v>9.6663636454146504E-4</v>
      </c>
      <c r="CV48" s="335">
        <v>6.6624108361503735E-4</v>
      </c>
      <c r="CW48" s="335">
        <v>1.7855353475311885E-3</v>
      </c>
      <c r="CX48" s="335">
        <v>1.1158238015562326E-3</v>
      </c>
      <c r="CY48" s="335">
        <v>9.3466086006125206E-4</v>
      </c>
      <c r="CZ48" s="335">
        <v>8.3812350595498144E-4</v>
      </c>
      <c r="DA48" s="335">
        <v>6.4708026295585627E-4</v>
      </c>
      <c r="DB48" s="335">
        <v>5.1533534928113322E-4</v>
      </c>
      <c r="DC48" s="335">
        <v>4.978529843416348E-4</v>
      </c>
      <c r="DD48" s="335">
        <v>4.9300315911808101E-4</v>
      </c>
      <c r="DE48" s="335">
        <v>4.9234696878064995E-4</v>
      </c>
      <c r="DF48" s="335">
        <v>4.9234696878064995E-4</v>
      </c>
      <c r="DG48" s="335">
        <f>$I48*IF($G48="Pickup", SUMIFS(NewEmisData!E:E, NewEmisData!$A:$A, "Pickup", NewEmisData!$B:$B, $A48, NewEmisData!$C:$C, $H48, NewEmisData!$D:$D, DG$2), SUMIFS(NewEmisData!E:E, NewEmisData!$A:$A, "LDV", NewEmisData!$B:$B, $A48, NewEmisData!$C:$C, $H48, NewEmisData!$D:$D, DG$2))</f>
        <v>0</v>
      </c>
      <c r="DH48" s="335">
        <f>$I48*IF($G48="Pickup", SUMIFS(NewEmisData!F:F, NewEmisData!$A:$A, "Pickup", NewEmisData!$B:$B, $A48, NewEmisData!$C:$C, $H48, NewEmisData!$D:$D, DH$2), SUMIFS(NewEmisData!F:F, NewEmisData!$A:$A, "LDV", NewEmisData!$B:$B, $A48, NewEmisData!$C:$C, $H48, NewEmisData!$D:$D, DH$2))</f>
        <v>0</v>
      </c>
      <c r="DI48" s="335">
        <f>$I48*IF($G48="Pickup", SUMIFS(NewEmisData!G:G, NewEmisData!$A:$A, "Pickup", NewEmisData!$B:$B, $A48, NewEmisData!$C:$C, $H48, NewEmisData!$D:$D, DI$2), SUMIFS(NewEmisData!G:G, NewEmisData!$A:$A, "LDV", NewEmisData!$B:$B, $A48, NewEmisData!$C:$C, $H48, NewEmisData!$D:$D, DI$2))</f>
        <v>0</v>
      </c>
      <c r="DJ48" s="335">
        <f>$I48*IF($G48="Pickup", SUMIFS(NewEmisData!H:H, NewEmisData!$A:$A, "Pickup", NewEmisData!$B:$B, $A48, NewEmisData!$C:$C, $H48, NewEmisData!$D:$D, DJ$2), SUMIFS(NewEmisData!H:H, NewEmisData!$A:$A, "LDV", NewEmisData!$B:$B, $A48, NewEmisData!$C:$C, $H48, NewEmisData!$D:$D, DJ$2))</f>
        <v>0</v>
      </c>
      <c r="DK48" s="335">
        <f>$I48*IF($G48="Pickup", SUMIFS(NewEmisData!I:I, NewEmisData!$A:$A, "Pickup", NewEmisData!$B:$B, $A48, NewEmisData!$C:$C, $H48, NewEmisData!$D:$D, DK$2), SUMIFS(NewEmisData!I:I, NewEmisData!$A:$A, "LDV", NewEmisData!$B:$B, $A48, NewEmisData!$C:$C, $H48, NewEmisData!$D:$D, DK$2))</f>
        <v>0</v>
      </c>
      <c r="DL48" s="335">
        <f>$I48*IF($G48="Pickup", SUMIFS(NewEmisData!J:J, NewEmisData!$A:$A, "Pickup", NewEmisData!$B:$B, $A48, NewEmisData!$C:$C, $H48, NewEmisData!$D:$D, DL$2), SUMIFS(NewEmisData!J:J, NewEmisData!$A:$A, "LDV", NewEmisData!$B:$B, $A48, NewEmisData!$C:$C, $H48, NewEmisData!$D:$D, DL$2))</f>
        <v>0</v>
      </c>
      <c r="DM48" s="335">
        <f>$I48*IF($G48="Pickup", SUMIFS(NewEmisData!K:K, NewEmisData!$A:$A, "Pickup", NewEmisData!$B:$B, $A48, NewEmisData!$C:$C, $H48, NewEmisData!$D:$D, DM$2), SUMIFS(NewEmisData!K:K, NewEmisData!$A:$A, "LDV", NewEmisData!$B:$B, $A48, NewEmisData!$C:$C, $H48, NewEmisData!$D:$D, DM$2))</f>
        <v>0</v>
      </c>
      <c r="DN48" s="335">
        <f>$I48*IF($G48="Pickup", SUMIFS(NewEmisData!L:L, NewEmisData!$A:$A, "Pickup", NewEmisData!$B:$B, $A48, NewEmisData!$C:$C, $H48, NewEmisData!$D:$D, DN$2), SUMIFS(NewEmisData!L:L, NewEmisData!$A:$A, "LDV", NewEmisData!$B:$B, $A48, NewEmisData!$C:$C, $H48, NewEmisData!$D:$D, DN$2))</f>
        <v>0</v>
      </c>
      <c r="DO48" s="335">
        <f>$I48*IF($G48="Pickup", SUMIFS(NewEmisData!M:M, NewEmisData!$A:$A, "Pickup", NewEmisData!$B:$B, $A48, NewEmisData!$C:$C, $H48, NewEmisData!$D:$D, DO$2), SUMIFS(NewEmisData!M:M, NewEmisData!$A:$A, "LDV", NewEmisData!$B:$B, $A48, NewEmisData!$C:$C, $H48, NewEmisData!$D:$D, DO$2))</f>
        <v>0</v>
      </c>
      <c r="DP48" s="335">
        <v>3.6332767108157723E-4</v>
      </c>
      <c r="DQ48" s="335">
        <f>$I48*IF($G48="Pickup", SUMIFS(NewEmisData!E:E, NewEmisData!$A:$A, "Pickup", NewEmisData!$B:$B, $A48, NewEmisData!$C:$C, $H48, NewEmisData!$D:$D, DQ$2), SUMIFS(NewEmisData!E:E, NewEmisData!$A:$A, "LDV", NewEmisData!$B:$B, $A48, NewEmisData!$C:$C, $H48, NewEmisData!$D:$D, DQ$2))</f>
        <v>2.1427437388803601E-2</v>
      </c>
      <c r="DR48" s="335">
        <f>$I48*IF($G48="Pickup", SUMIFS(NewEmisData!F:F, NewEmisData!$A:$A, "Pickup", NewEmisData!$B:$B, $A48, NewEmisData!$C:$C, $H48, NewEmisData!$D:$D, DR$2), SUMIFS(NewEmisData!F:F, NewEmisData!$A:$A, "LDV", NewEmisData!$B:$B, $A48, NewEmisData!$C:$C, $H48, NewEmisData!$D:$D, DR$2))</f>
        <v>6.8123810851615701E-2</v>
      </c>
      <c r="DS48" s="335">
        <f>$I48*IF($G48="Pickup", SUMIFS(NewEmisData!G:G, NewEmisData!$A:$A, "Pickup", NewEmisData!$B:$B, $A48, NewEmisData!$C:$C, $H48, NewEmisData!$D:$D, DS$2), SUMIFS(NewEmisData!G:G, NewEmisData!$A:$A, "LDV", NewEmisData!$B:$B, $A48, NewEmisData!$C:$C, $H48, NewEmisData!$D:$D, DS$2))</f>
        <v>8.4114282979682597E-2</v>
      </c>
      <c r="DT48" s="335">
        <f>$I48*IF($G48="Pickup", SUMIFS(NewEmisData!H:H, NewEmisData!$A:$A, "Pickup", NewEmisData!$B:$B, $A48, NewEmisData!$C:$C, $H48, NewEmisData!$D:$D, DT$2), SUMIFS(NewEmisData!H:H, NewEmisData!$A:$A, "LDV", NewEmisData!$B:$B, $A48, NewEmisData!$C:$C, $H48, NewEmisData!$D:$D, DT$2))</f>
        <v>8.5739970566574605E-2</v>
      </c>
      <c r="DU48" s="335">
        <f>$I48*IF($G48="Pickup", SUMIFS(NewEmisData!I:I, NewEmisData!$A:$A, "Pickup", NewEmisData!$B:$B, $A48, NewEmisData!$C:$C, $H48, NewEmisData!$D:$D, DU$2), SUMIFS(NewEmisData!I:I, NewEmisData!$A:$A, "LDV", NewEmisData!$B:$B, $A48, NewEmisData!$C:$C, $H48, NewEmisData!$D:$D, DU$2))</f>
        <v>8.8151775783847697E-2</v>
      </c>
      <c r="DV48" s="335">
        <f>$I48*IF($G48="Pickup", SUMIFS(NewEmisData!J:J, NewEmisData!$A:$A, "Pickup", NewEmisData!$B:$B, $A48, NewEmisData!$C:$C, $H48, NewEmisData!$D:$D, DV$2), SUMIFS(NewEmisData!J:J, NewEmisData!$A:$A, "LDV", NewEmisData!$B:$B, $A48, NewEmisData!$C:$C, $H48, NewEmisData!$D:$D, DV$2))</f>
        <v>8.8303165081313403E-2</v>
      </c>
      <c r="DW48" s="335">
        <f>$I48*IF($G48="Pickup", SUMIFS(NewEmisData!K:K, NewEmisData!$A:$A, "Pickup", NewEmisData!$B:$B, $A48, NewEmisData!$C:$C, $H48, NewEmisData!$D:$D, DW$2), SUMIFS(NewEmisData!K:K, NewEmisData!$A:$A, "LDV", NewEmisData!$B:$B, $A48, NewEmisData!$C:$C, $H48, NewEmisData!$D:$D, DW$2))</f>
        <v>8.7389438008873596E-2</v>
      </c>
      <c r="DX48" s="335">
        <f>$I48*IF($G48="Pickup", SUMIFS(NewEmisData!L:L, NewEmisData!$A:$A, "Pickup", NewEmisData!$B:$B, $A48, NewEmisData!$C:$C, $H48, NewEmisData!$D:$D, DX$2), SUMIFS(NewEmisData!L:L, NewEmisData!$A:$A, "LDV", NewEmisData!$B:$B, $A48, NewEmisData!$C:$C, $H48, NewEmisData!$D:$D, DX$2))</f>
        <v>8.6177018251102494E-2</v>
      </c>
      <c r="DY48" s="335">
        <f>$I48*IF($G48="Pickup", SUMIFS(NewEmisData!M:M, NewEmisData!$A:$A, "Pickup", NewEmisData!$B:$B, $A48, NewEmisData!$C:$C, $H48, NewEmisData!$D:$D, DY$2), SUMIFS(NewEmisData!M:M, NewEmisData!$A:$A, "LDV", NewEmisData!$B:$B, $A48, NewEmisData!$C:$C, $H48, NewEmisData!$D:$D, DY$2))</f>
        <v>8.7069443437911398E-2</v>
      </c>
      <c r="DZ48" s="335">
        <v>6.9838537223093883E-2</v>
      </c>
      <c r="EA48" s="335">
        <f t="shared" si="2"/>
        <v>498.51060445480499</v>
      </c>
      <c r="EB48" s="335">
        <f t="shared" si="3"/>
        <v>427.96898586055102</v>
      </c>
      <c r="EC48" s="335">
        <f t="shared" si="4"/>
        <v>313.58403824310199</v>
      </c>
      <c r="ED48" s="335">
        <f t="shared" si="5"/>
        <v>263.48651447023201</v>
      </c>
      <c r="EE48" s="335">
        <f t="shared" si="6"/>
        <v>240.732982853072</v>
      </c>
      <c r="EF48" s="335">
        <f t="shared" si="7"/>
        <v>231.37893577755901</v>
      </c>
      <c r="EG48" s="335">
        <f t="shared" si="8"/>
        <v>225.706930682983</v>
      </c>
      <c r="EH48" s="335">
        <f t="shared" si="9"/>
        <v>223.59774894311099</v>
      </c>
      <c r="EI48" s="335">
        <f t="shared" si="10"/>
        <v>223.62259579940101</v>
      </c>
      <c r="EJ48" s="335">
        <f t="shared" si="11"/>
        <v>0.20396325972560742</v>
      </c>
      <c r="EK48" s="335">
        <f t="shared" si="12"/>
        <v>1.95668713494791</v>
      </c>
      <c r="EL48" s="335">
        <f t="shared" si="13"/>
        <v>1.03408849531611</v>
      </c>
      <c r="EM48" s="335">
        <f t="shared" si="14"/>
        <v>0.13937953634174</v>
      </c>
      <c r="EN48" s="335">
        <f t="shared" si="15"/>
        <v>8.1975438007071702E-2</v>
      </c>
      <c r="EO48" s="335">
        <f t="shared" si="16"/>
        <v>5.4488345369794799E-2</v>
      </c>
      <c r="EP48" s="335">
        <f t="shared" si="17"/>
        <v>4.9514749087093503E-2</v>
      </c>
      <c r="EQ48" s="335">
        <f t="shared" si="18"/>
        <v>4.5924427698312099E-2</v>
      </c>
      <c r="ER48" s="335">
        <f t="shared" si="19"/>
        <v>4.4303138009832502E-2</v>
      </c>
      <c r="ES48" s="335">
        <f t="shared" si="20"/>
        <v>4.4775258868072099E-2</v>
      </c>
      <c r="ET48" s="335">
        <f t="shared" si="21"/>
        <v>4.1644851932661778E-2</v>
      </c>
      <c r="EU48" s="335">
        <f t="shared" si="22"/>
        <v>1.2408455682624201E-2</v>
      </c>
      <c r="EV48" s="335">
        <f t="shared" si="23"/>
        <v>1.0276019938438199E-2</v>
      </c>
      <c r="EW48" s="335">
        <f t="shared" si="24"/>
        <v>2.6298327304881399E-3</v>
      </c>
      <c r="EX48" s="335">
        <f t="shared" si="25"/>
        <v>2.2006244414905498E-3</v>
      </c>
      <c r="EY48" s="335">
        <f t="shared" si="26"/>
        <v>2.00758155548776E-3</v>
      </c>
      <c r="EZ48" s="335">
        <f t="shared" si="27"/>
        <v>1.9295264605228199E-3</v>
      </c>
      <c r="FA48" s="335">
        <f t="shared" si="28"/>
        <v>1.8817456818101699E-3</v>
      </c>
      <c r="FB48" s="335">
        <f t="shared" si="29"/>
        <v>1.86416072801446E-3</v>
      </c>
      <c r="FC48" s="335">
        <f t="shared" si="30"/>
        <v>1.86436908040036E-3</v>
      </c>
      <c r="FD48" s="335">
        <f t="shared" si="31"/>
        <v>1.6665713577985891E-3</v>
      </c>
      <c r="FE48" s="335">
        <f t="shared" si="32"/>
        <v>0.13590431504000899</v>
      </c>
      <c r="FF48" s="335">
        <f t="shared" si="33"/>
        <v>9.19661609908244E-2</v>
      </c>
      <c r="FG48" s="335">
        <f t="shared" si="34"/>
        <v>5.0104052009984502E-2</v>
      </c>
      <c r="FH48" s="335">
        <f t="shared" si="35"/>
        <v>4.9014806290740898E-2</v>
      </c>
      <c r="FI48" s="335">
        <f t="shared" si="36"/>
        <v>4.8883022727650001E-2</v>
      </c>
      <c r="FJ48" s="335">
        <f t="shared" si="37"/>
        <v>4.8958613624750798E-2</v>
      </c>
      <c r="FK48" s="335">
        <f t="shared" si="38"/>
        <v>4.8958938451988898E-2</v>
      </c>
      <c r="FL48" s="335">
        <f t="shared" si="39"/>
        <v>4.8949340858878199E-2</v>
      </c>
      <c r="FM48" s="335">
        <f t="shared" si="40"/>
        <v>4.8997116084640698E-2</v>
      </c>
      <c r="FN48" s="335">
        <f t="shared" si="41"/>
        <v>3.2808645285750677E-2</v>
      </c>
      <c r="FO48" s="335">
        <f t="shared" si="42"/>
        <v>7.4829321328432702E-2</v>
      </c>
      <c r="FP48" s="335">
        <f t="shared" si="43"/>
        <v>3.4406309924688003E-2</v>
      </c>
      <c r="FQ48" s="335">
        <f t="shared" si="44"/>
        <v>1.00241937308752E-2</v>
      </c>
      <c r="FR48" s="335">
        <f t="shared" si="45"/>
        <v>9.0221104554758305E-3</v>
      </c>
      <c r="FS48" s="335">
        <f t="shared" si="46"/>
        <v>8.9008490587291992E-3</v>
      </c>
      <c r="FT48" s="335">
        <f t="shared" si="47"/>
        <v>8.9704063704956795E-3</v>
      </c>
      <c r="FU48" s="335">
        <f t="shared" si="48"/>
        <v>8.9707258656393594E-3</v>
      </c>
      <c r="FV48" s="335">
        <f t="shared" si="49"/>
        <v>8.9618977988404798E-3</v>
      </c>
      <c r="FW48" s="335">
        <f t="shared" si="50"/>
        <v>9.0058077781541897E-3</v>
      </c>
      <c r="FX48" s="335">
        <f t="shared" si="51"/>
        <v>6.5796176943480836E-3</v>
      </c>
    </row>
    <row r="49" spans="1:180" x14ac:dyDescent="0.2">
      <c r="A49" s="305" t="str">
        <f>_xlfn.CONCAT(IF(LEFT(TRIM(A48),1)="*", "*R", "R"), 1+RIGHT(TRIM(A48),1))</f>
        <v>*R6</v>
      </c>
      <c r="B49" s="305" t="str">
        <f t="shared" si="88"/>
        <v>*TLFDHEV20</v>
      </c>
      <c r="C49" s="305" t="str">
        <f t="shared" si="89"/>
        <v>TL.DSL.F.DHEV.2020</v>
      </c>
      <c r="D49" s="301" t="str">
        <f t="shared" si="90"/>
        <v>bn-vmt, bn-vmt/a</v>
      </c>
      <c r="E49" s="301" t="str">
        <f t="shared" si="91"/>
        <v>TRNDSL</v>
      </c>
      <c r="F49" s="301" t="str">
        <f t="shared" si="92"/>
        <v>TL</v>
      </c>
      <c r="G49" s="315" t="s">
        <v>818</v>
      </c>
      <c r="H49" s="315" t="s">
        <v>816</v>
      </c>
      <c r="I49" s="315">
        <v>1</v>
      </c>
      <c r="J49" s="315" t="str">
        <f t="shared" si="52"/>
        <v>Full size car-DSL</v>
      </c>
      <c r="K49" s="335">
        <f>$I49*IF($G49="Pickup", SUMIFS(NewEmisData!E:E, NewEmisData!$A:$A, "Pickup", NewEmisData!$B:$B, $A49, NewEmisData!$C:$C, $H49, NewEmisData!$D:$D, K$2), SUMIFS(NewEmisData!E:E, NewEmisData!$A:$A, "LDV", NewEmisData!$B:$B, $A49, NewEmisData!$C:$C, $H49, NewEmisData!$D:$D, K$2))</f>
        <v>475.10061950162901</v>
      </c>
      <c r="L49" s="335">
        <f>$I49*IF($G49="Pickup", SUMIFS(NewEmisData!F:F, NewEmisData!$A:$A, "Pickup", NewEmisData!$B:$B, $A49, NewEmisData!$C:$C, $H49, NewEmisData!$D:$D, L$2), SUMIFS(NewEmisData!F:F, NewEmisData!$A:$A, "LDV", NewEmisData!$B:$B, $A49, NewEmisData!$C:$C, $H49, NewEmisData!$D:$D, L$2))</f>
        <v>425.759425077473</v>
      </c>
      <c r="M49" s="335">
        <f>$I49*IF($G49="Pickup", SUMIFS(NewEmisData!G:G, NewEmisData!$A:$A, "Pickup", NewEmisData!$B:$B, $A49, NewEmisData!$C:$C, $H49, NewEmisData!$D:$D, M$2), SUMIFS(NewEmisData!G:G, NewEmisData!$A:$A, "LDV", NewEmisData!$B:$B, $A49, NewEmisData!$C:$C, $H49, NewEmisData!$D:$D, M$2))</f>
        <v>324.82271634308898</v>
      </c>
      <c r="N49" s="335">
        <f>$I49*IF($G49="Pickup", SUMIFS(NewEmisData!H:H, NewEmisData!$A:$A, "Pickup", NewEmisData!$B:$B, $A49, NewEmisData!$C:$C, $H49, NewEmisData!$D:$D, N$2), SUMIFS(NewEmisData!H:H, NewEmisData!$A:$A, "LDV", NewEmisData!$B:$B, $A49, NewEmisData!$C:$C, $H49, NewEmisData!$D:$D, N$2))</f>
        <v>272.72616291819003</v>
      </c>
      <c r="O49" s="335">
        <f>$I49*IF($G49="Pickup", SUMIFS(NewEmisData!I:I, NewEmisData!$A:$A, "Pickup", NewEmisData!$B:$B, $A49, NewEmisData!$C:$C, $H49, NewEmisData!$D:$D, O$2), SUMIFS(NewEmisData!I:I, NewEmisData!$A:$A, "LDV", NewEmisData!$B:$B, $A49, NewEmisData!$C:$C, $H49, NewEmisData!$D:$D, O$2))</f>
        <v>248.98422365878099</v>
      </c>
      <c r="P49" s="335">
        <f>$I49*IF($G49="Pickup", SUMIFS(NewEmisData!J:J, NewEmisData!$A:$A, "Pickup", NewEmisData!$B:$B, $A49, NewEmisData!$C:$C, $H49, NewEmisData!$D:$D, P$2), SUMIFS(NewEmisData!J:J, NewEmisData!$A:$A, "LDV", NewEmisData!$B:$B, $A49, NewEmisData!$C:$C, $H49, NewEmisData!$D:$D, P$2))</f>
        <v>239.138945196208</v>
      </c>
      <c r="Q49" s="335">
        <f>$I49*IF($G49="Pickup", SUMIFS(NewEmisData!K:K, NewEmisData!$A:$A, "Pickup", NewEmisData!$B:$B, $A49, NewEmisData!$C:$C, $H49, NewEmisData!$D:$D, Q$2), SUMIFS(NewEmisData!K:K, NewEmisData!$A:$A, "LDV", NewEmisData!$B:$B, $A49, NewEmisData!$C:$C, $H49, NewEmisData!$D:$D, Q$2))</f>
        <v>233.186205993041</v>
      </c>
      <c r="R49" s="335">
        <f>$I49*IF($G49="Pickup", SUMIFS(NewEmisData!L:L, NewEmisData!$A:$A, "Pickup", NewEmisData!$B:$B, $A49, NewEmisData!$C:$C, $H49, NewEmisData!$D:$D, R$2), SUMIFS(NewEmisData!L:L, NewEmisData!$A:$A, "LDV", NewEmisData!$B:$B, $A49, NewEmisData!$C:$C, $H49, NewEmisData!$D:$D, R$2))</f>
        <v>230.98082777732901</v>
      </c>
      <c r="S49" s="335">
        <f>$I49*IF($G49="Pickup", SUMIFS(NewEmisData!M:M, NewEmisData!$A:$A, "Pickup", NewEmisData!$B:$B, $A49, NewEmisData!$C:$C, $H49, NewEmisData!$D:$D, S$2), SUMIFS(NewEmisData!M:M, NewEmisData!$A:$A, "LDV", NewEmisData!$B:$B, $A49, NewEmisData!$C:$C, $H49, NewEmisData!$D:$D, S$2))</f>
        <v>230.977797902075</v>
      </c>
      <c r="T49" s="335">
        <v>0.20396325972560742</v>
      </c>
      <c r="U49" s="335">
        <f>$I49*IF($G49="Pickup", SUMIFS(NewEmisData!E:E, NewEmisData!$A:$A, "Pickup", NewEmisData!$B:$B, $A49, NewEmisData!$C:$C, $H49, NewEmisData!$D:$D, U$2), SUMIFS(NewEmisData!E:E, NewEmisData!$A:$A, "LDV", NewEmisData!$B:$B, $A49, NewEmisData!$C:$C, $H49, NewEmisData!$D:$D, U$2))</f>
        <v>1.9631552344971901</v>
      </c>
      <c r="V49" s="335">
        <f>$I49*IF($G49="Pickup", SUMIFS(NewEmisData!F:F, NewEmisData!$A:$A, "Pickup", NewEmisData!$B:$B, $A49, NewEmisData!$C:$C, $H49, NewEmisData!$D:$D, V$2), SUMIFS(NewEmisData!F:F, NewEmisData!$A:$A, "LDV", NewEmisData!$B:$B, $A49, NewEmisData!$C:$C, $H49, NewEmisData!$D:$D, V$2))</f>
        <v>1.3806125660772399</v>
      </c>
      <c r="W49" s="335">
        <f>$I49*IF($G49="Pickup", SUMIFS(NewEmisData!G:G, NewEmisData!$A:$A, "Pickup", NewEmisData!$B:$B, $A49, NewEmisData!$C:$C, $H49, NewEmisData!$D:$D, W$2), SUMIFS(NewEmisData!G:G, NewEmisData!$A:$A, "LDV", NewEmisData!$B:$B, $A49, NewEmisData!$C:$C, $H49, NewEmisData!$D:$D, W$2))</f>
        <v>0.129337211025188</v>
      </c>
      <c r="X49" s="335">
        <f>$I49*IF($G49="Pickup", SUMIFS(NewEmisData!H:H, NewEmisData!$A:$A, "Pickup", NewEmisData!$B:$B, $A49, NewEmisData!$C:$C, $H49, NewEmisData!$D:$D, X$2), SUMIFS(NewEmisData!H:H, NewEmisData!$A:$A, "LDV", NewEmisData!$B:$B, $A49, NewEmisData!$C:$C, $H49, NewEmisData!$D:$D, X$2))</f>
        <v>7.5114199181629995E-2</v>
      </c>
      <c r="Y49" s="335">
        <f>$I49*IF($G49="Pickup", SUMIFS(NewEmisData!I:I, NewEmisData!$A:$A, "Pickup", NewEmisData!$B:$B, $A49, NewEmisData!$C:$C, $H49, NewEmisData!$D:$D, Y$2), SUMIFS(NewEmisData!I:I, NewEmisData!$A:$A, "LDV", NewEmisData!$B:$B, $A49, NewEmisData!$C:$C, $H49, NewEmisData!$D:$D, Y$2))</f>
        <v>4.8850819053097599E-2</v>
      </c>
      <c r="Z49" s="335">
        <f>$I49*IF($G49="Pickup", SUMIFS(NewEmisData!J:J, NewEmisData!$A:$A, "Pickup", NewEmisData!$B:$B, $A49, NewEmisData!$C:$C, $H49, NewEmisData!$D:$D, Z$2), SUMIFS(NewEmisData!J:J, NewEmisData!$A:$A, "LDV", NewEmisData!$B:$B, $A49, NewEmisData!$C:$C, $H49, NewEmisData!$D:$D, Z$2))</f>
        <v>4.4000904465129997E-2</v>
      </c>
      <c r="AA49" s="335">
        <f>$I49*IF($G49="Pickup", SUMIFS(NewEmisData!K:K, NewEmisData!$A:$A, "Pickup", NewEmisData!$B:$B, $A49, NewEmisData!$C:$C, $H49, NewEmisData!$D:$D, AA$2), SUMIFS(NewEmisData!K:K, NewEmisData!$A:$A, "LDV", NewEmisData!$B:$B, $A49, NewEmisData!$C:$C, $H49, NewEmisData!$D:$D, AA$2))</f>
        <v>4.0593055376388902E-2</v>
      </c>
      <c r="AB49" s="335">
        <f>$I49*IF($G49="Pickup", SUMIFS(NewEmisData!L:L, NewEmisData!$A:$A, "Pickup", NewEmisData!$B:$B, $A49, NewEmisData!$C:$C, $H49, NewEmisData!$D:$D, AB$2), SUMIFS(NewEmisData!L:L, NewEmisData!$A:$A, "LDV", NewEmisData!$B:$B, $A49, NewEmisData!$C:$C, $H49, NewEmisData!$D:$D, AB$2))</f>
        <v>3.90779505535142E-2</v>
      </c>
      <c r="AC49" s="335">
        <f>$I49*IF($G49="Pickup", SUMIFS(NewEmisData!M:M, NewEmisData!$A:$A, "Pickup", NewEmisData!$B:$B, $A49, NewEmisData!$C:$C, $H49, NewEmisData!$D:$D, AC$2), SUMIFS(NewEmisData!M:M, NewEmisData!$A:$A, "LDV", NewEmisData!$B:$B, $A49, NewEmisData!$C:$C, $H49, NewEmisData!$D:$D, AC$2))</f>
        <v>3.9479948858560501E-2</v>
      </c>
      <c r="AD49" s="335">
        <v>4.1644851932661778E-2</v>
      </c>
      <c r="AE49" s="335">
        <f>$I49*IF($G49="Pickup", SUMIFS(NewEmisData!E:E, NewEmisData!$A:$A, "Pickup", NewEmisData!$B:$B, $A49, NewEmisData!$C:$C, $H49, NewEmisData!$D:$D, AE$2), SUMIFS(NewEmisData!E:E, NewEmisData!$A:$A, "LDV", NewEmisData!$B:$B, $A49, NewEmisData!$C:$C, $H49, NewEmisData!$D:$D, AE$2))</f>
        <v>1.17898559151298E-2</v>
      </c>
      <c r="AF49" s="335">
        <f>$I49*IF($G49="Pickup", SUMIFS(NewEmisData!F:F, NewEmisData!$A:$A, "Pickup", NewEmisData!$B:$B, $A49, NewEmisData!$C:$C, $H49, NewEmisData!$D:$D, AF$2), SUMIFS(NewEmisData!F:F, NewEmisData!$A:$A, "LDV", NewEmisData!$B:$B, $A49, NewEmisData!$C:$C, $H49, NewEmisData!$D:$D, AF$2))</f>
        <v>1.03183632568031E-2</v>
      </c>
      <c r="AG49" s="335">
        <f>$I49*IF($G49="Pickup", SUMIFS(NewEmisData!G:G, NewEmisData!$A:$A, "Pickup", NewEmisData!$B:$B, $A49, NewEmisData!$C:$C, $H49, NewEmisData!$D:$D, AG$2), SUMIFS(NewEmisData!G:G, NewEmisData!$A:$A, "LDV", NewEmisData!$B:$B, $A49, NewEmisData!$C:$C, $H49, NewEmisData!$D:$D, AG$2))</f>
        <v>2.7239955539880398E-3</v>
      </c>
      <c r="AH49" s="335">
        <f>$I49*IF($G49="Pickup", SUMIFS(NewEmisData!H:H, NewEmisData!$A:$A, "Pickup", NewEmisData!$B:$B, $A49, NewEmisData!$C:$C, $H49, NewEmisData!$D:$D, AH$2), SUMIFS(NewEmisData!H:H, NewEmisData!$A:$A, "LDV", NewEmisData!$B:$B, $A49, NewEmisData!$C:$C, $H49, NewEmisData!$D:$D, AH$2))</f>
        <v>2.27776189551411E-3</v>
      </c>
      <c r="AI49" s="335">
        <f>$I49*IF($G49="Pickup", SUMIFS(NewEmisData!I:I, NewEmisData!$A:$A, "Pickup", NewEmisData!$B:$B, $A49, NewEmisData!$C:$C, $H49, NewEmisData!$D:$D, AI$2), SUMIFS(NewEmisData!I:I, NewEmisData!$A:$A, "LDV", NewEmisData!$B:$B, $A49, NewEmisData!$C:$C, $H49, NewEmisData!$D:$D, AI$2))</f>
        <v>2.0763885131562E-3</v>
      </c>
      <c r="AJ49" s="335">
        <f>$I49*IF($G49="Pickup", SUMIFS(NewEmisData!J:J, NewEmisData!$A:$A, "Pickup", NewEmisData!$B:$B, $A49, NewEmisData!$C:$C, $H49, NewEmisData!$D:$D, AJ$2), SUMIFS(NewEmisData!J:J, NewEmisData!$A:$A, "LDV", NewEmisData!$B:$B, $A49, NewEmisData!$C:$C, $H49, NewEmisData!$D:$D, AJ$2))</f>
        <v>1.9942349161768602E-3</v>
      </c>
      <c r="AK49" s="335">
        <f>$I49*IF($G49="Pickup", SUMIFS(NewEmisData!K:K, NewEmisData!$A:$A, "Pickup", NewEmisData!$B:$B, $A49, NewEmisData!$C:$C, $H49, NewEmisData!$D:$D, AK$2), SUMIFS(NewEmisData!K:K, NewEmisData!$A:$A, "LDV", NewEmisData!$B:$B, $A49, NewEmisData!$C:$C, $H49, NewEmisData!$D:$D, AK$2))</f>
        <v>1.94410234302206E-3</v>
      </c>
      <c r="AL49" s="335">
        <f>$I49*IF($G49="Pickup", SUMIFS(NewEmisData!L:L, NewEmisData!$A:$A, "Pickup", NewEmisData!$B:$B, $A49, NewEmisData!$C:$C, $H49, NewEmisData!$D:$D, AL$2), SUMIFS(NewEmisData!L:L, NewEmisData!$A:$A, "LDV", NewEmisData!$B:$B, $A49, NewEmisData!$C:$C, $H49, NewEmisData!$D:$D, AL$2))</f>
        <v>1.92571555503505E-3</v>
      </c>
      <c r="AM49" s="335">
        <f>$I49*IF($G49="Pickup", SUMIFS(NewEmisData!M:M, NewEmisData!$A:$A, "Pickup", NewEmisData!$B:$B, $A49, NewEmisData!$C:$C, $H49, NewEmisData!$D:$D, AM$2), SUMIFS(NewEmisData!M:M, NewEmisData!$A:$A, "LDV", NewEmisData!$B:$B, $A49, NewEmisData!$C:$C, $H49, NewEmisData!$D:$D, AM$2))</f>
        <v>1.92569074305567E-3</v>
      </c>
      <c r="AN49" s="335">
        <v>1.6665713577985891E-3</v>
      </c>
      <c r="AO49" s="335">
        <f>$I49*IF($G49="Pickup", SUMIFS(NewEmisData!E:E, NewEmisData!$A:$A, "Pickup", NewEmisData!$B:$B, $A49, NewEmisData!$C:$C, $H49, NewEmisData!$D:$D, AO$2), SUMIFS(NewEmisData!E:E, NewEmisData!$A:$A, "LDV", NewEmisData!$B:$B, $A49, NewEmisData!$C:$C, $H49, NewEmisData!$D:$D, AO$2))</f>
        <v>0.13169009101509199</v>
      </c>
      <c r="AP49" s="335">
        <f>$I49*IF($G49="Pickup", SUMIFS(NewEmisData!F:F, NewEmisData!$A:$A, "Pickup", NewEmisData!$B:$B, $A49, NewEmisData!$C:$C, $H49, NewEmisData!$D:$D, AP$2), SUMIFS(NewEmisData!F:F, NewEmisData!$A:$A, "LDV", NewEmisData!$B:$B, $A49, NewEmisData!$C:$C, $H49, NewEmisData!$D:$D, AP$2))</f>
        <v>9.8083690249445299E-2</v>
      </c>
      <c r="AQ49" s="335">
        <f>$I49*IF($G49="Pickup", SUMIFS(NewEmisData!G:G, NewEmisData!$A:$A, "Pickup", NewEmisData!$B:$B, $A49, NewEmisData!$C:$C, $H49, NewEmisData!$D:$D, AQ$2), SUMIFS(NewEmisData!G:G, NewEmisData!$A:$A, "LDV", NewEmisData!$B:$B, $A49, NewEmisData!$C:$C, $H49, NewEmisData!$D:$D, AQ$2))</f>
        <v>5.5514430840345103E-2</v>
      </c>
      <c r="AR49" s="335">
        <f>$I49*IF($G49="Pickup", SUMIFS(NewEmisData!H:H, NewEmisData!$A:$A, "Pickup", NewEmisData!$B:$B, $A49, NewEmisData!$C:$C, $H49, NewEmisData!$D:$D, AR$2), SUMIFS(NewEmisData!H:H, NewEmisData!$A:$A, "LDV", NewEmisData!$B:$B, $A49, NewEmisData!$C:$C, $H49, NewEmisData!$D:$D, AR$2))</f>
        <v>5.44794684063677E-2</v>
      </c>
      <c r="AS49" s="335">
        <f>$I49*IF($G49="Pickup", SUMIFS(NewEmisData!I:I, NewEmisData!$A:$A, "Pickup", NewEmisData!$B:$B, $A49, NewEmisData!$C:$C, $H49, NewEmisData!$D:$D, AS$2), SUMIFS(NewEmisData!I:I, NewEmisData!$A:$A, "LDV", NewEmisData!$B:$B, $A49, NewEmisData!$C:$C, $H49, NewEmisData!$D:$D, AS$2))</f>
        <v>5.4352731860888202E-2</v>
      </c>
      <c r="AT49" s="335">
        <f>$I49*IF($G49="Pickup", SUMIFS(NewEmisData!J:J, NewEmisData!$A:$A, "Pickup", NewEmisData!$B:$B, $A49, NewEmisData!$C:$C, $H49, NewEmisData!$D:$D, AT$2), SUMIFS(NewEmisData!J:J, NewEmisData!$A:$A, "LDV", NewEmisData!$B:$B, $A49, NewEmisData!$C:$C, $H49, NewEmisData!$D:$D, AT$2))</f>
        <v>5.4423278764171301E-2</v>
      </c>
      <c r="AU49" s="335">
        <f>$I49*IF($G49="Pickup", SUMIFS(NewEmisData!K:K, NewEmisData!$A:$A, "Pickup", NewEmisData!$B:$B, $A49, NewEmisData!$C:$C, $H49, NewEmisData!$D:$D, AU$2), SUMIFS(NewEmisData!K:K, NewEmisData!$A:$A, "LDV", NewEmisData!$B:$B, $A49, NewEmisData!$C:$C, $H49, NewEmisData!$D:$D, AU$2))</f>
        <v>5.4421339109764703E-2</v>
      </c>
      <c r="AV49" s="335">
        <f>$I49*IF($G49="Pickup", SUMIFS(NewEmisData!L:L, NewEmisData!$A:$A, "Pickup", NewEmisData!$B:$B, $A49, NewEmisData!$C:$C, $H49, NewEmisData!$D:$D, AV$2), SUMIFS(NewEmisData!L:L, NewEmisData!$A:$A, "LDV", NewEmisData!$B:$B, $A49, NewEmisData!$C:$C, $H49, NewEmisData!$D:$D, AV$2))</f>
        <v>5.4411460704527799E-2</v>
      </c>
      <c r="AW49" s="335">
        <f>$I49*IF($G49="Pickup", SUMIFS(NewEmisData!M:M, NewEmisData!$A:$A, "Pickup", NewEmisData!$B:$B, $A49, NewEmisData!$C:$C, $H49, NewEmisData!$D:$D, AW$2), SUMIFS(NewEmisData!M:M, NewEmisData!$A:$A, "LDV", NewEmisData!$B:$B, $A49, NewEmisData!$C:$C, $H49, NewEmisData!$D:$D, AW$2))</f>
        <v>5.4456547876811902E-2</v>
      </c>
      <c r="AX49" s="335">
        <v>3.2808645285750677E-2</v>
      </c>
      <c r="AY49" s="335">
        <f>$I49*IF($G49="Pickup", SUMIFS(NewEmisData!E:E, NewEmisData!$A:$A, "Pickup", NewEmisData!$B:$B, $A49, NewEmisData!$C:$C, $H49, NewEmisData!$D:$D, AY$2), SUMIFS(NewEmisData!E:E, NewEmisData!$A:$A, "LDV", NewEmisData!$B:$B, $A49, NewEmisData!$C:$C, $H49, NewEmisData!$D:$D, AY$2))</f>
        <v>7.1455050843798995E-2</v>
      </c>
      <c r="AZ49" s="335">
        <f>$I49*IF($G49="Pickup", SUMIFS(NewEmisData!F:F, NewEmisData!$A:$A, "Pickup", NewEmisData!$B:$B, $A49, NewEmisData!$C:$C, $H49, NewEmisData!$D:$D, AZ$2), SUMIFS(NewEmisData!F:F, NewEmisData!$A:$A, "LDV", NewEmisData!$B:$B, $A49, NewEmisData!$C:$C, $H49, NewEmisData!$D:$D, AZ$2))</f>
        <v>4.0537129665560202E-2</v>
      </c>
      <c r="BA49" s="335">
        <f>$I49*IF($G49="Pickup", SUMIFS(NewEmisData!G:G, NewEmisData!$A:$A, "Pickup", NewEmisData!$B:$B, $A49, NewEmisData!$C:$C, $H49, NewEmisData!$D:$D, BA$2), SUMIFS(NewEmisData!G:G, NewEmisData!$A:$A, "LDV", NewEmisData!$B:$B, $A49, NewEmisData!$C:$C, $H49, NewEmisData!$D:$D, BA$2))</f>
        <v>1.0621754972012501E-2</v>
      </c>
      <c r="BB49" s="335">
        <f>$I49*IF($G49="Pickup", SUMIFS(NewEmisData!H:H, NewEmisData!$A:$A, "Pickup", NewEmisData!$B:$B, $A49, NewEmisData!$C:$C, $H49, NewEmisData!$D:$D, BB$2), SUMIFS(NewEmisData!H:H, NewEmisData!$A:$A, "LDV", NewEmisData!$B:$B, $A49, NewEmisData!$C:$C, $H49, NewEmisData!$D:$D, BB$2))</f>
        <v>9.6696564500787993E-3</v>
      </c>
      <c r="BC49" s="335">
        <f>$I49*IF($G49="Pickup", SUMIFS(NewEmisData!I:I, NewEmisData!$A:$A, "Pickup", NewEmisData!$B:$B, $A49, NewEmisData!$C:$C, $H49, NewEmisData!$D:$D, BC$2), SUMIFS(NewEmisData!I:I, NewEmisData!$A:$A, "LDV", NewEmisData!$B:$B, $A49, NewEmisData!$C:$C, $H49, NewEmisData!$D:$D, BC$2))</f>
        <v>9.5530920036255608E-3</v>
      </c>
      <c r="BD49" s="335">
        <f>$I49*IF($G49="Pickup", SUMIFS(NewEmisData!J:J, NewEmisData!$A:$A, "Pickup", NewEmisData!$B:$B, $A49, NewEmisData!$C:$C, $H49, NewEmisData!$D:$D, BD$2), SUMIFS(NewEmisData!J:J, NewEmisData!$A:$A, "LDV", NewEmisData!$B:$B, $A49, NewEmisData!$C:$C, $H49, NewEmisData!$D:$D, BD$2))</f>
        <v>9.6179953944107895E-3</v>
      </c>
      <c r="BE49" s="335">
        <f>$I49*IF($G49="Pickup", SUMIFS(NewEmisData!K:K, NewEmisData!$A:$A, "Pickup", NewEmisData!$B:$B, $A49, NewEmisData!$C:$C, $H49, NewEmisData!$D:$D, BE$2), SUMIFS(NewEmisData!K:K, NewEmisData!$A:$A, "LDV", NewEmisData!$B:$B, $A49, NewEmisData!$C:$C, $H49, NewEmisData!$D:$D, BE$2))</f>
        <v>9.6161944962219002E-3</v>
      </c>
      <c r="BF49" s="335">
        <f>$I49*IF($G49="Pickup", SUMIFS(NewEmisData!L:L, NewEmisData!$A:$A, "Pickup", NewEmisData!$B:$B, $A49, NewEmisData!$C:$C, $H49, NewEmisData!$D:$D, BF$2), SUMIFS(NewEmisData!L:L, NewEmisData!$A:$A, "LDV", NewEmisData!$B:$B, $A49, NewEmisData!$C:$C, $H49, NewEmisData!$D:$D, BF$2))</f>
        <v>9.6070968477667898E-3</v>
      </c>
      <c r="BG49" s="335">
        <f>$I49*IF($G49="Pickup", SUMIFS(NewEmisData!M:M, NewEmisData!$A:$A, "Pickup", NewEmisData!$B:$B, $A49, NewEmisData!$C:$C, $H49, NewEmisData!$D:$D, BG$2), SUMIFS(NewEmisData!M:M, NewEmisData!$A:$A, "LDV", NewEmisData!$B:$B, $A49, NewEmisData!$C:$C, $H49, NewEmisData!$D:$D, BG$2))</f>
        <v>9.6485800310463499E-3</v>
      </c>
      <c r="BH49" s="335">
        <v>6.5796176943480836E-3</v>
      </c>
      <c r="BI49" s="335">
        <f>$I49*IF($G49="Pickup", SUMIFS(NewEmisData!E:E, NewEmisData!$A:$A, "Pickup", NewEmisData!$B:$B, $A49, NewEmisData!$C:$C, $H49, NewEmisData!$D:$D, BI$2), SUMIFS(NewEmisData!E:E, NewEmisData!$A:$A, "LDV", NewEmisData!$B:$B, $A49, NewEmisData!$C:$C, $H49, NewEmisData!$D:$D, BI$2))</f>
        <v>33.959001432178802</v>
      </c>
      <c r="BJ49" s="335">
        <f>$I49*IF($G49="Pickup", SUMIFS(NewEmisData!F:F, NewEmisData!$A:$A, "Pickup", NewEmisData!$B:$B, $A49, NewEmisData!$C:$C, $H49, NewEmisData!$D:$D, BJ$2), SUMIFS(NewEmisData!F:F, NewEmisData!$A:$A, "LDV", NewEmisData!$B:$B, $A49, NewEmisData!$C:$C, $H49, NewEmisData!$D:$D, BJ$2))</f>
        <v>17.778024994622601</v>
      </c>
      <c r="BK49" s="335">
        <f>$I49*IF($G49="Pickup", SUMIFS(NewEmisData!G:G, NewEmisData!$A:$A, "Pickup", NewEmisData!$B:$B, $A49, NewEmisData!$C:$C, $H49, NewEmisData!$D:$D, BK$2), SUMIFS(NewEmisData!G:G, NewEmisData!$A:$A, "LDV", NewEmisData!$B:$B, $A49, NewEmisData!$C:$C, $H49, NewEmisData!$D:$D, BK$2))</f>
        <v>1.7295202019801801</v>
      </c>
      <c r="BL49" s="335">
        <f>$I49*IF($G49="Pickup", SUMIFS(NewEmisData!H:H, NewEmisData!$A:$A, "Pickup", NewEmisData!$B:$B, $A49, NewEmisData!$C:$C, $H49, NewEmisData!$D:$D, BL$2), SUMIFS(NewEmisData!H:H, NewEmisData!$A:$A, "LDV", NewEmisData!$B:$B, $A49, NewEmisData!$C:$C, $H49, NewEmisData!$D:$D, BL$2))</f>
        <v>1.3358179965764401</v>
      </c>
      <c r="BM49" s="335">
        <f>$I49*IF($G49="Pickup", SUMIFS(NewEmisData!I:I, NewEmisData!$A:$A, "Pickup", NewEmisData!$B:$B, $A49, NewEmisData!$C:$C, $H49, NewEmisData!$D:$D, BM$2), SUMIFS(NewEmisData!I:I, NewEmisData!$A:$A, "LDV", NewEmisData!$B:$B, $A49, NewEmisData!$C:$C, $H49, NewEmisData!$D:$D, BM$2))</f>
        <v>1.1549056869468599</v>
      </c>
      <c r="BN49" s="335">
        <f>$I49*IF($G49="Pickup", SUMIFS(NewEmisData!J:J, NewEmisData!$A:$A, "Pickup", NewEmisData!$B:$B, $A49, NewEmisData!$C:$C, $H49, NewEmisData!$D:$D, BN$2), SUMIFS(NewEmisData!J:J, NewEmisData!$A:$A, "LDV", NewEmisData!$B:$B, $A49, NewEmisData!$C:$C, $H49, NewEmisData!$D:$D, BN$2))</f>
        <v>1.1045170638742099</v>
      </c>
      <c r="BO49" s="335">
        <f>$I49*IF($G49="Pickup", SUMIFS(NewEmisData!K:K, NewEmisData!$A:$A, "Pickup", NewEmisData!$B:$B, $A49, NewEmisData!$C:$C, $H49, NewEmisData!$D:$D, BO$2), SUMIFS(NewEmisData!K:K, NewEmisData!$A:$A, "LDV", NewEmisData!$B:$B, $A49, NewEmisData!$C:$C, $H49, NewEmisData!$D:$D, BO$2))</f>
        <v>1.0490196067897199</v>
      </c>
      <c r="BP49" s="335">
        <f>$I49*IF($G49="Pickup", SUMIFS(NewEmisData!L:L, NewEmisData!$A:$A, "Pickup", NewEmisData!$B:$B, $A49, NewEmisData!$C:$C, $H49, NewEmisData!$D:$D, BP$2), SUMIFS(NewEmisData!L:L, NewEmisData!$A:$A, "LDV", NewEmisData!$B:$B, $A49, NewEmisData!$C:$C, $H49, NewEmisData!$D:$D, BP$2))</f>
        <v>1.0211744003843299</v>
      </c>
      <c r="BQ49" s="335">
        <f>$I49*IF($G49="Pickup", SUMIFS(NewEmisData!M:M, NewEmisData!$A:$A, "Pickup", NewEmisData!$B:$B, $A49, NewEmisData!$C:$C, $H49, NewEmisData!$D:$D, BQ$2), SUMIFS(NewEmisData!M:M, NewEmisData!$A:$A, "LDV", NewEmisData!$B:$B, $A49, NewEmisData!$C:$C, $H49, NewEmisData!$D:$D, BQ$2))</f>
        <v>1.0282980778986399</v>
      </c>
      <c r="BR49" s="335">
        <v>1.2335726578167048</v>
      </c>
      <c r="BS49" s="335">
        <f>$I49*IF($G49="Pickup", SUMIFS(NewEmisData!E:E, NewEmisData!$A:$A, "Pickup", NewEmisData!$B:$B, $A49, NewEmisData!$C:$C, $H49, NewEmisData!$D:$D, BS$2), SUMIFS(NewEmisData!E:E, NewEmisData!$A:$A, "LDV", NewEmisData!$B:$B, $A49, NewEmisData!$C:$C, $H49, NewEmisData!$D:$D, BS$2))</f>
        <v>3.2030509962261098</v>
      </c>
      <c r="BT49" s="335">
        <f>$I49*IF($G49="Pickup", SUMIFS(NewEmisData!F:F, NewEmisData!$A:$A, "Pickup", NewEmisData!$B:$B, $A49, NewEmisData!$C:$C, $H49, NewEmisData!$D:$D, BT$2), SUMIFS(NewEmisData!F:F, NewEmisData!$A:$A, "LDV", NewEmisData!$B:$B, $A49, NewEmisData!$C:$C, $H49, NewEmisData!$D:$D, BT$2))</f>
        <v>1.7608900502990901</v>
      </c>
      <c r="BU49" s="335">
        <f>$I49*IF($G49="Pickup", SUMIFS(NewEmisData!G:G, NewEmisData!$A:$A, "Pickup", NewEmisData!$B:$B, $A49, NewEmisData!$C:$C, $H49, NewEmisData!$D:$D, BU$2), SUMIFS(NewEmisData!G:G, NewEmisData!$A:$A, "LDV", NewEmisData!$B:$B, $A49, NewEmisData!$C:$C, $H49, NewEmisData!$D:$D, BU$2))</f>
        <v>0.13903187135480599</v>
      </c>
      <c r="BV49" s="335">
        <f>$I49*IF($G49="Pickup", SUMIFS(NewEmisData!H:H, NewEmisData!$A:$A, "Pickup", NewEmisData!$B:$B, $A49, NewEmisData!$C:$C, $H49, NewEmisData!$D:$D, BV$2), SUMIFS(NewEmisData!H:H, NewEmisData!$A:$A, "LDV", NewEmisData!$B:$B, $A49, NewEmisData!$C:$C, $H49, NewEmisData!$D:$D, BV$2))</f>
        <v>9.7185596071446806E-2</v>
      </c>
      <c r="BW49" s="335">
        <f>$I49*IF($G49="Pickup", SUMIFS(NewEmisData!I:I, NewEmisData!$A:$A, "Pickup", NewEmisData!$B:$B, $A49, NewEmisData!$C:$C, $H49, NewEmisData!$D:$D, BW$2), SUMIFS(NewEmisData!I:I, NewEmisData!$A:$A, "LDV", NewEmisData!$B:$B, $A49, NewEmisData!$C:$C, $H49, NewEmisData!$D:$D, BW$2))</f>
        <v>7.64351126999782E-2</v>
      </c>
      <c r="BX49" s="335">
        <f>$I49*IF($G49="Pickup", SUMIFS(NewEmisData!J:J, NewEmisData!$A:$A, "Pickup", NewEmisData!$B:$B, $A49, NewEmisData!$C:$C, $H49, NewEmisData!$D:$D, BX$2), SUMIFS(NewEmisData!J:J, NewEmisData!$A:$A, "LDV", NewEmisData!$B:$B, $A49, NewEmisData!$C:$C, $H49, NewEmisData!$D:$D, BX$2))</f>
        <v>7.4937225961959994E-2</v>
      </c>
      <c r="BY49" s="335">
        <f>$I49*IF($G49="Pickup", SUMIFS(NewEmisData!K:K, NewEmisData!$A:$A, "Pickup", NewEmisData!$B:$B, $A49, NewEmisData!$C:$C, $H49, NewEmisData!$D:$D, BY$2), SUMIFS(NewEmisData!K:K, NewEmisData!$A:$A, "LDV", NewEmisData!$B:$B, $A49, NewEmisData!$C:$C, $H49, NewEmisData!$D:$D, BY$2))</f>
        <v>7.2600271574217695E-2</v>
      </c>
      <c r="BZ49" s="335">
        <f>$I49*IF($G49="Pickup", SUMIFS(NewEmisData!L:L, NewEmisData!$A:$A, "Pickup", NewEmisData!$B:$B, $A49, NewEmisData!$C:$C, $H49, NewEmisData!$D:$D, BZ$2), SUMIFS(NewEmisData!L:L, NewEmisData!$A:$A, "LDV", NewEmisData!$B:$B, $A49, NewEmisData!$C:$C, $H49, NewEmisData!$D:$D, BZ$2))</f>
        <v>7.1574457373899197E-2</v>
      </c>
      <c r="CA49" s="335">
        <f>$I49*IF($G49="Pickup", SUMIFS(NewEmisData!M:M, NewEmisData!$A:$A, "Pickup", NewEmisData!$B:$B, $A49, NewEmisData!$C:$C, $H49, NewEmisData!$D:$D, CA$2), SUMIFS(NewEmisData!M:M, NewEmisData!$A:$A, "LDV", NewEmisData!$B:$B, $A49, NewEmisData!$C:$C, $H49, NewEmisData!$D:$D, CA$2))</f>
        <v>7.2294112289381193E-2</v>
      </c>
      <c r="CB49" s="335">
        <v>6.7885050257220386E-2</v>
      </c>
      <c r="CC49" s="335">
        <f>$I49*IF($G49="Pickup", SUMIFS(NewEmisData!E:E, NewEmisData!$A:$A, "Pickup", NewEmisData!$B:$B, $A49, NewEmisData!$C:$C, $H49, NewEmisData!$D:$D, CC$2), SUMIFS(NewEmisData!E:E, NewEmisData!$A:$A, "LDV", NewEmisData!$B:$B, $A49, NewEmisData!$C:$C, $H49, NewEmisData!$D:$D, CC$2))</f>
        <v>8.2888175961369805E-3</v>
      </c>
      <c r="CD49" s="335">
        <f>$I49*IF($G49="Pickup", SUMIFS(NewEmisData!F:F, NewEmisData!$A:$A, "Pickup", NewEmisData!$B:$B, $A49, NewEmisData!$C:$C, $H49, NewEmisData!$D:$D, CD$2), SUMIFS(NewEmisData!F:F, NewEmisData!$A:$A, "LDV", NewEmisData!$B:$B, $A49, NewEmisData!$C:$C, $H49, NewEmisData!$D:$D, CD$2))</f>
        <v>8.28884638169404E-3</v>
      </c>
      <c r="CE49" s="335">
        <f>$I49*IF($G49="Pickup", SUMIFS(NewEmisData!G:G, NewEmisData!$A:$A, "Pickup", NewEmisData!$B:$B, $A49, NewEmisData!$C:$C, $H49, NewEmisData!$D:$D, CE$2), SUMIFS(NewEmisData!G:G, NewEmisData!$A:$A, "LDV", NewEmisData!$B:$B, $A49, NewEmisData!$C:$C, $H49, NewEmisData!$D:$D, CE$2))</f>
        <v>8.3870365446471907E-3</v>
      </c>
      <c r="CF49" s="335">
        <f>$I49*IF($G49="Pickup", SUMIFS(NewEmisData!H:H, NewEmisData!$A:$A, "Pickup", NewEmisData!$B:$B, $A49, NewEmisData!$C:$C, $H49, NewEmisData!$D:$D, CF$2), SUMIFS(NewEmisData!H:H, NewEmisData!$A:$A, "LDV", NewEmisData!$B:$B, $A49, NewEmisData!$C:$C, $H49, NewEmisData!$D:$D, CF$2))</f>
        <v>8.3870179266945406E-3</v>
      </c>
      <c r="CG49" s="335">
        <f>$I49*IF($G49="Pickup", SUMIFS(NewEmisData!I:I, NewEmisData!$A:$A, "Pickup", NewEmisData!$B:$B, $A49, NewEmisData!$C:$C, $H49, NewEmisData!$D:$D, CG$2), SUMIFS(NewEmisData!I:I, NewEmisData!$A:$A, "LDV", NewEmisData!$B:$B, $A49, NewEmisData!$C:$C, $H49, NewEmisData!$D:$D, CG$2))</f>
        <v>8.3870204918642492E-3</v>
      </c>
      <c r="CH49" s="335">
        <f>$I49*IF($G49="Pickup", SUMIFS(NewEmisData!J:J, NewEmisData!$A:$A, "Pickup", NewEmisData!$B:$B, $A49, NewEmisData!$C:$C, $H49, NewEmisData!$D:$D, CH$2), SUMIFS(NewEmisData!J:J, NewEmisData!$A:$A, "LDV", NewEmisData!$B:$B, $A49, NewEmisData!$C:$C, $H49, NewEmisData!$D:$D, CH$2))</f>
        <v>8.3870196916870903E-3</v>
      </c>
      <c r="CI49" s="335">
        <f>$I49*IF($G49="Pickup", SUMIFS(NewEmisData!K:K, NewEmisData!$A:$A, "Pickup", NewEmisData!$B:$B, $A49, NewEmisData!$C:$C, $H49, NewEmisData!$D:$D, CI$2), SUMIFS(NewEmisData!K:K, NewEmisData!$A:$A, "LDV", NewEmisData!$B:$B, $A49, NewEmisData!$C:$C, $H49, NewEmisData!$D:$D, CI$2))</f>
        <v>8.3870281553093604E-3</v>
      </c>
      <c r="CJ49" s="335">
        <f>$I49*IF($G49="Pickup", SUMIFS(NewEmisData!L:L, NewEmisData!$A:$A, "Pickup", NewEmisData!$B:$B, $A49, NewEmisData!$C:$C, $H49, NewEmisData!$D:$D, CJ$2), SUMIFS(NewEmisData!L:L, NewEmisData!$A:$A, "LDV", NewEmisData!$B:$B, $A49, NewEmisData!$C:$C, $H49, NewEmisData!$D:$D, CJ$2))</f>
        <v>8.38702098948578E-3</v>
      </c>
      <c r="CK49" s="335">
        <f>$I49*IF($G49="Pickup", SUMIFS(NewEmisData!M:M, NewEmisData!$A:$A, "Pickup", NewEmisData!$B:$B, $A49, NewEmisData!$C:$C, $H49, NewEmisData!$D:$D, CK$2), SUMIFS(NewEmisData!M:M, NewEmisData!$A:$A, "LDV", NewEmisData!$B:$B, $A49, NewEmisData!$C:$C, $H49, NewEmisData!$D:$D, CK$2))</f>
        <v>8.3870243591759198E-3</v>
      </c>
      <c r="CL49" s="335">
        <v>7.6624626482054738E-3</v>
      </c>
      <c r="CM49" s="335">
        <f>$I49*IF($G49="Pickup", SUMIFS(NewEmisData!E:E, NewEmisData!$A:$A, "Pickup", NewEmisData!$B:$B, $A49, NewEmisData!$C:$C, $H49, NewEmisData!$D:$D, CM$2), SUMIFS(NewEmisData!E:E, NewEmisData!$A:$A, "LDV", NewEmisData!$B:$B, $A49, NewEmisData!$C:$C, $H49, NewEmisData!$D:$D, CM$2))</f>
        <v>1.2624475864433399E-3</v>
      </c>
      <c r="CN49" s="335">
        <f>$I49*IF($G49="Pickup", SUMIFS(NewEmisData!F:F, NewEmisData!$A:$A, "Pickup", NewEmisData!$B:$B, $A49, NewEmisData!$C:$C, $H49, NewEmisData!$D:$D, CN$2), SUMIFS(NewEmisData!F:F, NewEmisData!$A:$A, "LDV", NewEmisData!$B:$B, $A49, NewEmisData!$C:$C, $H49, NewEmisData!$D:$D, CN$2))</f>
        <v>1.1883690990758501E-3</v>
      </c>
      <c r="CO49" s="335">
        <f>$I49*IF($G49="Pickup", SUMIFS(NewEmisData!G:G, NewEmisData!$A:$A, "Pickup", NewEmisData!$B:$B, $A49, NewEmisData!$C:$C, $H49, NewEmisData!$D:$D, CO$2), SUMIFS(NewEmisData!G:G, NewEmisData!$A:$A, "LDV", NewEmisData!$B:$B, $A49, NewEmisData!$C:$C, $H49, NewEmisData!$D:$D, CO$2))</f>
        <v>9.8928202519836398E-4</v>
      </c>
      <c r="CP49" s="335">
        <f>$I49*IF($G49="Pickup", SUMIFS(NewEmisData!H:H, NewEmisData!$A:$A, "Pickup", NewEmisData!$B:$B, $A49, NewEmisData!$C:$C, $H49, NewEmisData!$D:$D, CP$2), SUMIFS(NewEmisData!H:H, NewEmisData!$A:$A, "LDV", NewEmisData!$B:$B, $A49, NewEmisData!$C:$C, $H49, NewEmisData!$D:$D, CP$2))</f>
        <v>9.9147743903602492E-4</v>
      </c>
      <c r="CQ49" s="335">
        <f>$I49*IF($G49="Pickup", SUMIFS(NewEmisData!I:I, NewEmisData!$A:$A, "Pickup", NewEmisData!$B:$B, $A49, NewEmisData!$C:$C, $H49, NewEmisData!$D:$D, CQ$2), SUMIFS(NewEmisData!I:I, NewEmisData!$A:$A, "LDV", NewEmisData!$B:$B, $A49, NewEmisData!$C:$C, $H49, NewEmisData!$D:$D, CQ$2))</f>
        <v>9.9943438475981992E-4</v>
      </c>
      <c r="CR49" s="335">
        <f>$I49*IF($G49="Pickup", SUMIFS(NewEmisData!J:J, NewEmisData!$A:$A, "Pickup", NewEmisData!$B:$B, $A49, NewEmisData!$C:$C, $H49, NewEmisData!$D:$D, CR$2), SUMIFS(NewEmisData!J:J, NewEmisData!$A:$A, "LDV", NewEmisData!$B:$B, $A49, NewEmisData!$C:$C, $H49, NewEmisData!$D:$D, CR$2))</f>
        <v>1.0098354224096599E-3</v>
      </c>
      <c r="CS49" s="335">
        <f>$I49*IF($G49="Pickup", SUMIFS(NewEmisData!K:K, NewEmisData!$A:$A, "Pickup", NewEmisData!$B:$B, $A49, NewEmisData!$C:$C, $H49, NewEmisData!$D:$D, CS$2), SUMIFS(NewEmisData!K:K, NewEmisData!$A:$A, "LDV", NewEmisData!$B:$B, $A49, NewEmisData!$C:$C, $H49, NewEmisData!$D:$D, CS$2))</f>
        <v>1.0151158608519401E-3</v>
      </c>
      <c r="CT49" s="335">
        <f>$I49*IF($G49="Pickup", SUMIFS(NewEmisData!L:L, NewEmisData!$A:$A, "Pickup", NewEmisData!$B:$B, $A49, NewEmisData!$C:$C, $H49, NewEmisData!$D:$D, CT$2), SUMIFS(NewEmisData!L:L, NewEmisData!$A:$A, "LDV", NewEmisData!$B:$B, $A49, NewEmisData!$C:$C, $H49, NewEmisData!$D:$D, CT$2))</f>
        <v>1.0167974693840801E-3</v>
      </c>
      <c r="CU49" s="335">
        <f>$I49*IF($G49="Pickup", SUMIFS(NewEmisData!M:M, NewEmisData!$A:$A, "Pickup", NewEmisData!$B:$B, $A49, NewEmisData!$C:$C, $H49, NewEmisData!$D:$D, CU$2), SUMIFS(NewEmisData!M:M, NewEmisData!$A:$A, "LDV", NewEmisData!$B:$B, $A49, NewEmisData!$C:$C, $H49, NewEmisData!$D:$D, CU$2))</f>
        <v>1.0194184187444001E-3</v>
      </c>
      <c r="CV49" s="335">
        <v>6.6624108361503735E-4</v>
      </c>
      <c r="CW49" s="335">
        <v>1.7855353475311885E-3</v>
      </c>
      <c r="CX49" s="335">
        <v>1.1158238015562326E-3</v>
      </c>
      <c r="CY49" s="335">
        <v>9.3466086006125206E-4</v>
      </c>
      <c r="CZ49" s="335">
        <v>8.3812350595498144E-4</v>
      </c>
      <c r="DA49" s="335">
        <v>6.4708026295585627E-4</v>
      </c>
      <c r="DB49" s="335">
        <v>5.1533534928113322E-4</v>
      </c>
      <c r="DC49" s="335">
        <v>4.978529843416348E-4</v>
      </c>
      <c r="DD49" s="335">
        <v>4.9300315911808101E-4</v>
      </c>
      <c r="DE49" s="335">
        <v>4.9234696878064995E-4</v>
      </c>
      <c r="DF49" s="335">
        <v>4.9234696878064995E-4</v>
      </c>
      <c r="DG49" s="335">
        <f>$I49*IF($G49="Pickup", SUMIFS(NewEmisData!E:E, NewEmisData!$A:$A, "Pickup", NewEmisData!$B:$B, $A49, NewEmisData!$C:$C, $H49, NewEmisData!$D:$D, DG$2), SUMIFS(NewEmisData!E:E, NewEmisData!$A:$A, "LDV", NewEmisData!$B:$B, $A49, NewEmisData!$C:$C, $H49, NewEmisData!$D:$D, DG$2))</f>
        <v>0</v>
      </c>
      <c r="DH49" s="335">
        <f>$I49*IF($G49="Pickup", SUMIFS(NewEmisData!F:F, NewEmisData!$A:$A, "Pickup", NewEmisData!$B:$B, $A49, NewEmisData!$C:$C, $H49, NewEmisData!$D:$D, DH$2), SUMIFS(NewEmisData!F:F, NewEmisData!$A:$A, "LDV", NewEmisData!$B:$B, $A49, NewEmisData!$C:$C, $H49, NewEmisData!$D:$D, DH$2))</f>
        <v>0</v>
      </c>
      <c r="DI49" s="335">
        <f>$I49*IF($G49="Pickup", SUMIFS(NewEmisData!G:G, NewEmisData!$A:$A, "Pickup", NewEmisData!$B:$B, $A49, NewEmisData!$C:$C, $H49, NewEmisData!$D:$D, DI$2), SUMIFS(NewEmisData!G:G, NewEmisData!$A:$A, "LDV", NewEmisData!$B:$B, $A49, NewEmisData!$C:$C, $H49, NewEmisData!$D:$D, DI$2))</f>
        <v>0</v>
      </c>
      <c r="DJ49" s="335">
        <f>$I49*IF($G49="Pickup", SUMIFS(NewEmisData!H:H, NewEmisData!$A:$A, "Pickup", NewEmisData!$B:$B, $A49, NewEmisData!$C:$C, $H49, NewEmisData!$D:$D, DJ$2), SUMIFS(NewEmisData!H:H, NewEmisData!$A:$A, "LDV", NewEmisData!$B:$B, $A49, NewEmisData!$C:$C, $H49, NewEmisData!$D:$D, DJ$2))</f>
        <v>0</v>
      </c>
      <c r="DK49" s="335">
        <f>$I49*IF($G49="Pickup", SUMIFS(NewEmisData!I:I, NewEmisData!$A:$A, "Pickup", NewEmisData!$B:$B, $A49, NewEmisData!$C:$C, $H49, NewEmisData!$D:$D, DK$2), SUMIFS(NewEmisData!I:I, NewEmisData!$A:$A, "LDV", NewEmisData!$B:$B, $A49, NewEmisData!$C:$C, $H49, NewEmisData!$D:$D, DK$2))</f>
        <v>0</v>
      </c>
      <c r="DL49" s="335">
        <f>$I49*IF($G49="Pickup", SUMIFS(NewEmisData!J:J, NewEmisData!$A:$A, "Pickup", NewEmisData!$B:$B, $A49, NewEmisData!$C:$C, $H49, NewEmisData!$D:$D, DL$2), SUMIFS(NewEmisData!J:J, NewEmisData!$A:$A, "LDV", NewEmisData!$B:$B, $A49, NewEmisData!$C:$C, $H49, NewEmisData!$D:$D, DL$2))</f>
        <v>0</v>
      </c>
      <c r="DM49" s="335">
        <f>$I49*IF($G49="Pickup", SUMIFS(NewEmisData!K:K, NewEmisData!$A:$A, "Pickup", NewEmisData!$B:$B, $A49, NewEmisData!$C:$C, $H49, NewEmisData!$D:$D, DM$2), SUMIFS(NewEmisData!K:K, NewEmisData!$A:$A, "LDV", NewEmisData!$B:$B, $A49, NewEmisData!$C:$C, $H49, NewEmisData!$D:$D, DM$2))</f>
        <v>0</v>
      </c>
      <c r="DN49" s="335">
        <f>$I49*IF($G49="Pickup", SUMIFS(NewEmisData!L:L, NewEmisData!$A:$A, "Pickup", NewEmisData!$B:$B, $A49, NewEmisData!$C:$C, $H49, NewEmisData!$D:$D, DN$2), SUMIFS(NewEmisData!L:L, NewEmisData!$A:$A, "LDV", NewEmisData!$B:$B, $A49, NewEmisData!$C:$C, $H49, NewEmisData!$D:$D, DN$2))</f>
        <v>0</v>
      </c>
      <c r="DO49" s="335">
        <f>$I49*IF($G49="Pickup", SUMIFS(NewEmisData!M:M, NewEmisData!$A:$A, "Pickup", NewEmisData!$B:$B, $A49, NewEmisData!$C:$C, $H49, NewEmisData!$D:$D, DO$2), SUMIFS(NewEmisData!M:M, NewEmisData!$A:$A, "LDV", NewEmisData!$B:$B, $A49, NewEmisData!$C:$C, $H49, NewEmisData!$D:$D, DO$2))</f>
        <v>0</v>
      </c>
      <c r="DP49" s="335">
        <v>3.6332767108157723E-4</v>
      </c>
      <c r="DQ49" s="335">
        <f>$I49*IF($G49="Pickup", SUMIFS(NewEmisData!E:E, NewEmisData!$A:$A, "Pickup", NewEmisData!$B:$B, $A49, NewEmisData!$C:$C, $H49, NewEmisData!$D:$D, DQ$2), SUMIFS(NewEmisData!E:E, NewEmisData!$A:$A, "LDV", NewEmisData!$B:$B, $A49, NewEmisData!$C:$C, $H49, NewEmisData!$D:$D, DQ$2))</f>
        <v>2.07649753376518E-2</v>
      </c>
      <c r="DR49" s="335">
        <f>$I49*IF($G49="Pickup", SUMIFS(NewEmisData!F:F, NewEmisData!$A:$A, "Pickup", NewEmisData!$B:$B, $A49, NewEmisData!$C:$C, $H49, NewEmisData!$D:$D, DR$2), SUMIFS(NewEmisData!F:F, NewEmisData!$A:$A, "LDV", NewEmisData!$B:$B, $A49, NewEmisData!$C:$C, $H49, NewEmisData!$D:$D, DR$2))</f>
        <v>5.3879064536849403E-2</v>
      </c>
      <c r="DS49" s="335">
        <f>$I49*IF($G49="Pickup", SUMIFS(NewEmisData!G:G, NewEmisData!$A:$A, "Pickup", NewEmisData!$B:$B, $A49, NewEmisData!$C:$C, $H49, NewEmisData!$D:$D, DS$2), SUMIFS(NewEmisData!G:G, NewEmisData!$A:$A, "LDV", NewEmisData!$B:$B, $A49, NewEmisData!$C:$C, $H49, NewEmisData!$D:$D, DS$2))</f>
        <v>7.3574274011771801E-2</v>
      </c>
      <c r="DT49" s="335">
        <f>$I49*IF($G49="Pickup", SUMIFS(NewEmisData!H:H, NewEmisData!$A:$A, "Pickup", NewEmisData!$B:$B, $A49, NewEmisData!$C:$C, $H49, NewEmisData!$D:$D, DT$2), SUMIFS(NewEmisData!H:H, NewEmisData!$A:$A, "LDV", NewEmisData!$B:$B, $A49, NewEmisData!$C:$C, $H49, NewEmisData!$D:$D, DT$2))</f>
        <v>7.4922688966295406E-2</v>
      </c>
      <c r="DU49" s="335">
        <f>$I49*IF($G49="Pickup", SUMIFS(NewEmisData!I:I, NewEmisData!$A:$A, "Pickup", NewEmisData!$B:$B, $A49, NewEmisData!$C:$C, $H49, NewEmisData!$D:$D, DU$2), SUMIFS(NewEmisData!I:I, NewEmisData!$A:$A, "LDV", NewEmisData!$B:$B, $A49, NewEmisData!$C:$C, $H49, NewEmisData!$D:$D, DU$2))</f>
        <v>7.6988260998407304E-2</v>
      </c>
      <c r="DV49" s="335">
        <f>$I49*IF($G49="Pickup", SUMIFS(NewEmisData!J:J, NewEmisData!$A:$A, "Pickup", NewEmisData!$B:$B, $A49, NewEmisData!$C:$C, $H49, NewEmisData!$D:$D, DV$2), SUMIFS(NewEmisData!J:J, NewEmisData!$A:$A, "LDV", NewEmisData!$B:$B, $A49, NewEmisData!$C:$C, $H49, NewEmisData!$D:$D, DV$2))</f>
        <v>7.7052943379972205E-2</v>
      </c>
      <c r="DW49" s="335">
        <f>$I49*IF($G49="Pickup", SUMIFS(NewEmisData!K:K, NewEmisData!$A:$A, "Pickup", NewEmisData!$B:$B, $A49, NewEmisData!$C:$C, $H49, NewEmisData!$D:$D, DW$2), SUMIFS(NewEmisData!K:K, NewEmisData!$A:$A, "LDV", NewEmisData!$B:$B, $A49, NewEmisData!$C:$C, $H49, NewEmisData!$D:$D, DW$2))</f>
        <v>7.6200385446793903E-2</v>
      </c>
      <c r="DX49" s="335">
        <f>$I49*IF($G49="Pickup", SUMIFS(NewEmisData!L:L, NewEmisData!$A:$A, "Pickup", NewEmisData!$B:$B, $A49, NewEmisData!$C:$C, $H49, NewEmisData!$D:$D, DX$2), SUMIFS(NewEmisData!L:L, NewEmisData!$A:$A, "LDV", NewEmisData!$B:$B, $A49, NewEmisData!$C:$C, $H49, NewEmisData!$D:$D, DX$2))</f>
        <v>7.5114204897389E-2</v>
      </c>
      <c r="DY49" s="335">
        <f>$I49*IF($G49="Pickup", SUMIFS(NewEmisData!M:M, NewEmisData!$A:$A, "Pickup", NewEmisData!$B:$B, $A49, NewEmisData!$C:$C, $H49, NewEmisData!$D:$D, DY$2), SUMIFS(NewEmisData!M:M, NewEmisData!$A:$A, "LDV", NewEmisData!$B:$B, $A49, NewEmisData!$C:$C, $H49, NewEmisData!$D:$D, DY$2))</f>
        <v>7.5889863393422893E-2</v>
      </c>
      <c r="DZ49" s="335">
        <v>6.9838537223093883E-2</v>
      </c>
      <c r="EA49" s="335">
        <f t="shared" si="2"/>
        <v>475.10061950162901</v>
      </c>
      <c r="EB49" s="335">
        <f t="shared" si="3"/>
        <v>425.759425077473</v>
      </c>
      <c r="EC49" s="335">
        <f t="shared" si="4"/>
        <v>324.82271634308898</v>
      </c>
      <c r="ED49" s="335">
        <f t="shared" si="5"/>
        <v>272.72616291819003</v>
      </c>
      <c r="EE49" s="335">
        <f t="shared" si="6"/>
        <v>248.98422365878099</v>
      </c>
      <c r="EF49" s="335">
        <f t="shared" si="7"/>
        <v>239.138945196208</v>
      </c>
      <c r="EG49" s="335">
        <f t="shared" si="8"/>
        <v>233.186205993041</v>
      </c>
      <c r="EH49" s="335">
        <f t="shared" si="9"/>
        <v>230.98082777732901</v>
      </c>
      <c r="EI49" s="335">
        <f t="shared" si="10"/>
        <v>230.977797902075</v>
      </c>
      <c r="EJ49" s="335">
        <f t="shared" si="11"/>
        <v>0.20396325972560742</v>
      </c>
      <c r="EK49" s="335">
        <f t="shared" si="12"/>
        <v>1.9631552344971901</v>
      </c>
      <c r="EL49" s="335">
        <f t="shared" si="13"/>
        <v>1.3806125660772399</v>
      </c>
      <c r="EM49" s="335">
        <f t="shared" si="14"/>
        <v>0.129337211025188</v>
      </c>
      <c r="EN49" s="335">
        <f t="shared" si="15"/>
        <v>7.5114199181629995E-2</v>
      </c>
      <c r="EO49" s="335">
        <f t="shared" si="16"/>
        <v>4.8850819053097599E-2</v>
      </c>
      <c r="EP49" s="335">
        <f t="shared" si="17"/>
        <v>4.4000904465129997E-2</v>
      </c>
      <c r="EQ49" s="335">
        <f t="shared" si="18"/>
        <v>4.0593055376388902E-2</v>
      </c>
      <c r="ER49" s="335">
        <f t="shared" si="19"/>
        <v>3.90779505535142E-2</v>
      </c>
      <c r="ES49" s="335">
        <f t="shared" si="20"/>
        <v>3.9479948858560501E-2</v>
      </c>
      <c r="ET49" s="335">
        <f t="shared" si="21"/>
        <v>4.1644851932661778E-2</v>
      </c>
      <c r="EU49" s="335">
        <f t="shared" si="22"/>
        <v>1.17898559151298E-2</v>
      </c>
      <c r="EV49" s="335">
        <f t="shared" si="23"/>
        <v>1.03183632568031E-2</v>
      </c>
      <c r="EW49" s="335">
        <f t="shared" si="24"/>
        <v>2.7239955539880398E-3</v>
      </c>
      <c r="EX49" s="335">
        <f t="shared" si="25"/>
        <v>2.27776189551411E-3</v>
      </c>
      <c r="EY49" s="335">
        <f t="shared" si="26"/>
        <v>2.0763885131562E-3</v>
      </c>
      <c r="EZ49" s="335">
        <f t="shared" si="27"/>
        <v>1.9942349161768602E-3</v>
      </c>
      <c r="FA49" s="335">
        <f t="shared" si="28"/>
        <v>1.94410234302206E-3</v>
      </c>
      <c r="FB49" s="335">
        <f t="shared" si="29"/>
        <v>1.92571555503505E-3</v>
      </c>
      <c r="FC49" s="335">
        <f t="shared" si="30"/>
        <v>1.92569074305567E-3</v>
      </c>
      <c r="FD49" s="335">
        <f t="shared" si="31"/>
        <v>1.6665713577985891E-3</v>
      </c>
      <c r="FE49" s="335">
        <f t="shared" si="32"/>
        <v>0.13169009101509199</v>
      </c>
      <c r="FF49" s="335">
        <f t="shared" si="33"/>
        <v>9.8083690249445299E-2</v>
      </c>
      <c r="FG49" s="335">
        <f t="shared" si="34"/>
        <v>5.5514430840345103E-2</v>
      </c>
      <c r="FH49" s="335">
        <f t="shared" si="35"/>
        <v>5.44794684063677E-2</v>
      </c>
      <c r="FI49" s="335">
        <f t="shared" si="36"/>
        <v>5.4352731860888202E-2</v>
      </c>
      <c r="FJ49" s="335">
        <f t="shared" si="37"/>
        <v>5.4423278764171301E-2</v>
      </c>
      <c r="FK49" s="335">
        <f t="shared" si="38"/>
        <v>5.4421339109764703E-2</v>
      </c>
      <c r="FL49" s="335">
        <f t="shared" si="39"/>
        <v>5.4411460704527799E-2</v>
      </c>
      <c r="FM49" s="335">
        <f t="shared" si="40"/>
        <v>5.4456547876811902E-2</v>
      </c>
      <c r="FN49" s="335">
        <f t="shared" si="41"/>
        <v>3.2808645285750677E-2</v>
      </c>
      <c r="FO49" s="335">
        <f t="shared" si="42"/>
        <v>7.1455050843798995E-2</v>
      </c>
      <c r="FP49" s="335">
        <f t="shared" si="43"/>
        <v>4.0537129665560202E-2</v>
      </c>
      <c r="FQ49" s="335">
        <f t="shared" si="44"/>
        <v>1.0621754972012501E-2</v>
      </c>
      <c r="FR49" s="335">
        <f t="shared" si="45"/>
        <v>9.6696564500787993E-3</v>
      </c>
      <c r="FS49" s="335">
        <f t="shared" si="46"/>
        <v>9.5530920036255608E-3</v>
      </c>
      <c r="FT49" s="335">
        <f t="shared" si="47"/>
        <v>9.6179953944107895E-3</v>
      </c>
      <c r="FU49" s="335">
        <f t="shared" si="48"/>
        <v>9.6161944962219002E-3</v>
      </c>
      <c r="FV49" s="335">
        <f t="shared" si="49"/>
        <v>9.6070968477667898E-3</v>
      </c>
      <c r="FW49" s="335">
        <f t="shared" si="50"/>
        <v>9.6485800310463499E-3</v>
      </c>
      <c r="FX49" s="335">
        <f t="shared" si="51"/>
        <v>6.5796176943480836E-3</v>
      </c>
    </row>
    <row r="50" spans="1:180" x14ac:dyDescent="0.2">
      <c r="A50" s="305" t="str">
        <f>IF(LEFT(TRIM(TechData_All!AJ32),1)="*", _xlfn.CONCAT("*","R2"), "R2")</f>
        <v>R2</v>
      </c>
      <c r="B50" s="305" t="str">
        <f>TechData_All!A32</f>
        <v>TLFDSL11</v>
      </c>
      <c r="C50" s="305" t="str">
        <f>TechData_All!C32</f>
        <v>TL.DSL.F.DSL.2011</v>
      </c>
      <c r="D50" s="301" t="str">
        <f>TechData_All!D32</f>
        <v>bn-vmt, bn-vmt/a</v>
      </c>
      <c r="E50" s="301" t="str">
        <f>TechData_All!E32</f>
        <v>TRNDSL</v>
      </c>
      <c r="F50" s="301" t="str">
        <f>TechData_All!F32</f>
        <v>TL</v>
      </c>
      <c r="G50" s="315" t="s">
        <v>818</v>
      </c>
      <c r="H50" s="315" t="s">
        <v>816</v>
      </c>
      <c r="I50" s="315">
        <v>1</v>
      </c>
      <c r="J50" s="315" t="str">
        <f t="shared" si="52"/>
        <v>Full size car-DSL</v>
      </c>
      <c r="K50" s="335">
        <f>$I50*IF($G50="Pickup", SUMIFS(NewEmisData!E:E, NewEmisData!$A:$A, "Pickup", NewEmisData!$B:$B, $A50, NewEmisData!$C:$C, $H50, NewEmisData!$D:$D, K$2), SUMIFS(NewEmisData!E:E, NewEmisData!$A:$A, "LDV", NewEmisData!$B:$B, $A50, NewEmisData!$C:$C, $H50, NewEmisData!$D:$D, K$2))</f>
        <v>476.09443428903302</v>
      </c>
      <c r="L50" s="335">
        <f>$I50*IF($G50="Pickup", SUMIFS(NewEmisData!F:F, NewEmisData!$A:$A, "Pickup", NewEmisData!$B:$B, $A50, NewEmisData!$C:$C, $H50, NewEmisData!$D:$D, L$2), SUMIFS(NewEmisData!F:F, NewEmisData!$A:$A, "LDV", NewEmisData!$B:$B, $A50, NewEmisData!$C:$C, $H50, NewEmisData!$D:$D, L$2))</f>
        <v>429.18807065940501</v>
      </c>
      <c r="M50" s="335">
        <f>$I50*IF($G50="Pickup", SUMIFS(NewEmisData!G:G, NewEmisData!$A:$A, "Pickup", NewEmisData!$B:$B, $A50, NewEmisData!$C:$C, $H50, NewEmisData!$D:$D, M$2), SUMIFS(NewEmisData!G:G, NewEmisData!$A:$A, "LDV", NewEmisData!$B:$B, $A50, NewEmisData!$C:$C, $H50, NewEmisData!$D:$D, M$2))</f>
        <v>391.319233082962</v>
      </c>
      <c r="N50" s="335">
        <f>$I50*IF($G50="Pickup", SUMIFS(NewEmisData!H:H, NewEmisData!$A:$A, "Pickup", NewEmisData!$B:$B, $A50, NewEmisData!$C:$C, $H50, NewEmisData!$D:$D, N$2), SUMIFS(NewEmisData!H:H, NewEmisData!$A:$A, "LDV", NewEmisData!$B:$B, $A50, NewEmisData!$C:$C, $H50, NewEmisData!$D:$D, N$2))</f>
        <v>328.42956729245498</v>
      </c>
      <c r="O50" s="335">
        <f>$I50*IF($G50="Pickup", SUMIFS(NewEmisData!I:I, NewEmisData!$A:$A, "Pickup", NewEmisData!$B:$B, $A50, NewEmisData!$C:$C, $H50, NewEmisData!$D:$D, O$2), SUMIFS(NewEmisData!I:I, NewEmisData!$A:$A, "LDV", NewEmisData!$B:$B, $A50, NewEmisData!$C:$C, $H50, NewEmisData!$D:$D, O$2))</f>
        <v>299.62284839363502</v>
      </c>
      <c r="P50" s="335">
        <f>$I50*IF($G50="Pickup", SUMIFS(NewEmisData!J:J, NewEmisData!$A:$A, "Pickup", NewEmisData!$B:$B, $A50, NewEmisData!$C:$C, $H50, NewEmisData!$D:$D, P$2), SUMIFS(NewEmisData!J:J, NewEmisData!$A:$A, "LDV", NewEmisData!$B:$B, $A50, NewEmisData!$C:$C, $H50, NewEmisData!$D:$D, P$2))</f>
        <v>287.52510197421901</v>
      </c>
      <c r="Q50" s="335">
        <f>$I50*IF($G50="Pickup", SUMIFS(NewEmisData!K:K, NewEmisData!$A:$A, "Pickup", NewEmisData!$B:$B, $A50, NewEmisData!$C:$C, $H50, NewEmisData!$D:$D, Q$2), SUMIFS(NewEmisData!K:K, NewEmisData!$A:$A, "LDV", NewEmisData!$B:$B, $A50, NewEmisData!$C:$C, $H50, NewEmisData!$D:$D, Q$2))</f>
        <v>280.23148169863998</v>
      </c>
      <c r="R50" s="335">
        <f>$I50*IF($G50="Pickup", SUMIFS(NewEmisData!L:L, NewEmisData!$A:$A, "Pickup", NewEmisData!$B:$B, $A50, NewEmisData!$C:$C, $H50, NewEmisData!$D:$D, R$2), SUMIFS(NewEmisData!L:L, NewEmisData!$A:$A, "LDV", NewEmisData!$B:$B, $A50, NewEmisData!$C:$C, $H50, NewEmisData!$D:$D, R$2))</f>
        <v>277.54586040118801</v>
      </c>
      <c r="S50" s="335">
        <f>$I50*IF($G50="Pickup", SUMIFS(NewEmisData!M:M, NewEmisData!$A:$A, "Pickup", NewEmisData!$B:$B, $A50, NewEmisData!$C:$C, $H50, NewEmisData!$D:$D, S$2), SUMIFS(NewEmisData!M:M, NewEmisData!$A:$A, "LDV", NewEmisData!$B:$B, $A50, NewEmisData!$C:$C, $H50, NewEmisData!$D:$D, S$2))</f>
        <v>277.49863288375599</v>
      </c>
      <c r="T50" s="335">
        <v>0.20396325972560742</v>
      </c>
      <c r="U50" s="335">
        <f>$I50*IF($G50="Pickup", SUMIFS(NewEmisData!E:E, NewEmisData!$A:$A, "Pickup", NewEmisData!$B:$B, $A50, NewEmisData!$C:$C, $H50, NewEmisData!$D:$D, U$2), SUMIFS(NewEmisData!E:E, NewEmisData!$A:$A, "LDV", NewEmisData!$B:$B, $A50, NewEmisData!$C:$C, $H50, NewEmisData!$D:$D, U$2))</f>
        <v>2.0049311260151099</v>
      </c>
      <c r="V50" s="335">
        <f>$I50*IF($G50="Pickup", SUMIFS(NewEmisData!F:F, NewEmisData!$A:$A, "Pickup", NewEmisData!$B:$B, $A50, NewEmisData!$C:$C, $H50, NewEmisData!$D:$D, V$2), SUMIFS(NewEmisData!F:F, NewEmisData!$A:$A, "LDV", NewEmisData!$B:$B, $A50, NewEmisData!$C:$C, $H50, NewEmisData!$D:$D, V$2))</f>
        <v>0.760827545002146</v>
      </c>
      <c r="W50" s="335">
        <f>$I50*IF($G50="Pickup", SUMIFS(NewEmisData!G:G, NewEmisData!$A:$A, "Pickup", NewEmisData!$B:$B, $A50, NewEmisData!$C:$C, $H50, NewEmisData!$D:$D, W$2), SUMIFS(NewEmisData!G:G, NewEmisData!$A:$A, "LDV", NewEmisData!$B:$B, $A50, NewEmisData!$C:$C, $H50, NewEmisData!$D:$D, W$2))</f>
        <v>0.12767197241808201</v>
      </c>
      <c r="X50" s="335">
        <f>$I50*IF($G50="Pickup", SUMIFS(NewEmisData!H:H, NewEmisData!$A:$A, "Pickup", NewEmisData!$B:$B, $A50, NewEmisData!$C:$C, $H50, NewEmisData!$D:$D, X$2), SUMIFS(NewEmisData!H:H, NewEmisData!$A:$A, "LDV", NewEmisData!$B:$B, $A50, NewEmisData!$C:$C, $H50, NewEmisData!$D:$D, X$2))</f>
        <v>7.2512734058825107E-2</v>
      </c>
      <c r="Y50" s="335">
        <f>$I50*IF($G50="Pickup", SUMIFS(NewEmisData!I:I, NewEmisData!$A:$A, "Pickup", NewEmisData!$B:$B, $A50, NewEmisData!$C:$C, $H50, NewEmisData!$D:$D, Y$2), SUMIFS(NewEmisData!I:I, NewEmisData!$A:$A, "LDV", NewEmisData!$B:$B, $A50, NewEmisData!$C:$C, $H50, NewEmisData!$D:$D, Y$2))</f>
        <v>4.5465409268618202E-2</v>
      </c>
      <c r="Z50" s="335">
        <f>$I50*IF($G50="Pickup", SUMIFS(NewEmisData!J:J, NewEmisData!$A:$A, "Pickup", NewEmisData!$B:$B, $A50, NewEmisData!$C:$C, $H50, NewEmisData!$D:$D, Z$2), SUMIFS(NewEmisData!J:J, NewEmisData!$A:$A, "LDV", NewEmisData!$B:$B, $A50, NewEmisData!$C:$C, $H50, NewEmisData!$D:$D, Z$2))</f>
        <v>4.03828422132856E-2</v>
      </c>
      <c r="AA50" s="335">
        <f>$I50*IF($G50="Pickup", SUMIFS(NewEmisData!K:K, NewEmisData!$A:$A, "Pickup", NewEmisData!$B:$B, $A50, NewEmisData!$C:$C, $H50, NewEmisData!$D:$D, AA$2), SUMIFS(NewEmisData!K:K, NewEmisData!$A:$A, "LDV", NewEmisData!$B:$B, $A50, NewEmisData!$C:$C, $H50, NewEmisData!$D:$D, AA$2))</f>
        <v>3.69457071662685E-2</v>
      </c>
      <c r="AB50" s="335">
        <f>$I50*IF($G50="Pickup", SUMIFS(NewEmisData!L:L, NewEmisData!$A:$A, "Pickup", NewEmisData!$B:$B, $A50, NewEmisData!$C:$C, $H50, NewEmisData!$D:$D, AB$2), SUMIFS(NewEmisData!L:L, NewEmisData!$A:$A, "LDV", NewEmisData!$B:$B, $A50, NewEmisData!$C:$C, $H50, NewEmisData!$D:$D, AB$2))</f>
        <v>3.54479042046821E-2</v>
      </c>
      <c r="AC50" s="335">
        <f>$I50*IF($G50="Pickup", SUMIFS(NewEmisData!M:M, NewEmisData!$A:$A, "Pickup", NewEmisData!$B:$B, $A50, NewEmisData!$C:$C, $H50, NewEmisData!$D:$D, AC$2), SUMIFS(NewEmisData!M:M, NewEmisData!$A:$A, "LDV", NewEmisData!$B:$B, $A50, NewEmisData!$C:$C, $H50, NewEmisData!$D:$D, AC$2))</f>
        <v>3.5796031702760897E-2</v>
      </c>
      <c r="AD50" s="335">
        <v>4.1644851932661778E-2</v>
      </c>
      <c r="AE50" s="335">
        <f>$I50*IF($G50="Pickup", SUMIFS(NewEmisData!E:E, NewEmisData!$A:$A, "Pickup", NewEmisData!$B:$B, $A50, NewEmisData!$C:$C, $H50, NewEmisData!$D:$D, AE$2), SUMIFS(NewEmisData!E:E, NewEmisData!$A:$A, "LDV", NewEmisData!$B:$B, $A50, NewEmisData!$C:$C, $H50, NewEmisData!$D:$D, AE$2))</f>
        <v>1.1835152385958499E-2</v>
      </c>
      <c r="AF50" s="335">
        <f>$I50*IF($G50="Pickup", SUMIFS(NewEmisData!F:F, NewEmisData!$A:$A, "Pickup", NewEmisData!$B:$B, $A50, NewEmisData!$C:$C, $H50, NewEmisData!$D:$D, AF$2), SUMIFS(NewEmisData!F:F, NewEmisData!$A:$A, "LDV", NewEmisData!$B:$B, $A50, NewEmisData!$C:$C, $H50, NewEmisData!$D:$D, AF$2))</f>
        <v>1.02303341802871E-2</v>
      </c>
      <c r="AG50" s="335">
        <f>$I50*IF($G50="Pickup", SUMIFS(NewEmisData!G:G, NewEmisData!$A:$A, "Pickup", NewEmisData!$B:$B, $A50, NewEmisData!$C:$C, $H50, NewEmisData!$D:$D, AG$2), SUMIFS(NewEmisData!G:G, NewEmisData!$A:$A, "LDV", NewEmisData!$B:$B, $A50, NewEmisData!$C:$C, $H50, NewEmisData!$D:$D, AG$2))</f>
        <v>3.28141775067963E-3</v>
      </c>
      <c r="AH50" s="335">
        <f>$I50*IF($G50="Pickup", SUMIFS(NewEmisData!H:H, NewEmisData!$A:$A, "Pickup", NewEmisData!$B:$B, $A50, NewEmisData!$C:$C, $H50, NewEmisData!$D:$D, AH$2), SUMIFS(NewEmisData!H:H, NewEmisData!$A:$A, "LDV", NewEmisData!$B:$B, $A50, NewEmisData!$C:$C, $H50, NewEmisData!$D:$D, AH$2))</f>
        <v>2.7429174181074199E-3</v>
      </c>
      <c r="AI50" s="335">
        <f>$I50*IF($G50="Pickup", SUMIFS(NewEmisData!I:I, NewEmisData!$A:$A, "Pickup", NewEmisData!$B:$B, $A50, NewEmisData!$C:$C, $H50, NewEmisData!$D:$D, AI$2), SUMIFS(NewEmisData!I:I, NewEmisData!$A:$A, "LDV", NewEmisData!$B:$B, $A50, NewEmisData!$C:$C, $H50, NewEmisData!$D:$D, AI$2))</f>
        <v>2.4986761140543901E-3</v>
      </c>
      <c r="AJ50" s="335">
        <f>$I50*IF($G50="Pickup", SUMIFS(NewEmisData!J:J, NewEmisData!$A:$A, "Pickup", NewEmisData!$B:$B, $A50, NewEmisData!$C:$C, $H50, NewEmisData!$D:$D, AJ$2), SUMIFS(NewEmisData!J:J, NewEmisData!$A:$A, "LDV", NewEmisData!$B:$B, $A50, NewEmisData!$C:$C, $H50, NewEmisData!$D:$D, AJ$2))</f>
        <v>2.3977288527187398E-3</v>
      </c>
      <c r="AK50" s="335">
        <f>$I50*IF($G50="Pickup", SUMIFS(NewEmisData!K:K, NewEmisData!$A:$A, "Pickup", NewEmisData!$B:$B, $A50, NewEmisData!$C:$C, $H50, NewEmisData!$D:$D, AK$2), SUMIFS(NewEmisData!K:K, NewEmisData!$A:$A, "LDV", NewEmisData!$B:$B, $A50, NewEmisData!$C:$C, $H50, NewEmisData!$D:$D, AK$2))</f>
        <v>2.3363239635992802E-3</v>
      </c>
      <c r="AL50" s="335">
        <f>$I50*IF($G50="Pickup", SUMIFS(NewEmisData!L:L, NewEmisData!$A:$A, "Pickup", NewEmisData!$B:$B, $A50, NewEmisData!$C:$C, $H50, NewEmisData!$D:$D, AL$2), SUMIFS(NewEmisData!L:L, NewEmisData!$A:$A, "LDV", NewEmisData!$B:$B, $A50, NewEmisData!$C:$C, $H50, NewEmisData!$D:$D, AL$2))</f>
        <v>2.3139342639780401E-3</v>
      </c>
      <c r="AM50" s="335">
        <f>$I50*IF($G50="Pickup", SUMIFS(NewEmisData!M:M, NewEmisData!$A:$A, "Pickup", NewEmisData!$B:$B, $A50, NewEmisData!$C:$C, $H50, NewEmisData!$D:$D, AM$2), SUMIFS(NewEmisData!M:M, NewEmisData!$A:$A, "LDV", NewEmisData!$B:$B, $A50, NewEmisData!$C:$C, $H50, NewEmisData!$D:$D, AM$2))</f>
        <v>2.31353960902861E-3</v>
      </c>
      <c r="AN50" s="335">
        <v>1.6665713577985891E-3</v>
      </c>
      <c r="AO50" s="335">
        <f>$I50*IF($G50="Pickup", SUMIFS(NewEmisData!E:E, NewEmisData!$A:$A, "Pickup", NewEmisData!$B:$B, $A50, NewEmisData!$C:$C, $H50, NewEmisData!$D:$D, AO$2), SUMIFS(NewEmisData!E:E, NewEmisData!$A:$A, "LDV", NewEmisData!$B:$B, $A50, NewEmisData!$C:$C, $H50, NewEmisData!$D:$D, AO$2))</f>
        <v>0.14754888588672199</v>
      </c>
      <c r="AP50" s="335">
        <f>$I50*IF($G50="Pickup", SUMIFS(NewEmisData!F:F, NewEmisData!$A:$A, "Pickup", NewEmisData!$B:$B, $A50, NewEmisData!$C:$C, $H50, NewEmisData!$D:$D, AP$2), SUMIFS(NewEmisData!F:F, NewEmisData!$A:$A, "LDV", NewEmisData!$B:$B, $A50, NewEmisData!$C:$C, $H50, NewEmisData!$D:$D, AP$2))</f>
        <v>8.9170669812866296E-2</v>
      </c>
      <c r="AQ50" s="335">
        <f>$I50*IF($G50="Pickup", SUMIFS(NewEmisData!G:G, NewEmisData!$A:$A, "Pickup", NewEmisData!$B:$B, $A50, NewEmisData!$C:$C, $H50, NewEmisData!$D:$D, AQ$2), SUMIFS(NewEmisData!G:G, NewEmisData!$A:$A, "LDV", NewEmisData!$B:$B, $A50, NewEmisData!$C:$C, $H50, NewEmisData!$D:$D, AQ$2))</f>
        <v>7.8105554369183802E-2</v>
      </c>
      <c r="AR50" s="335">
        <f>$I50*IF($G50="Pickup", SUMIFS(NewEmisData!H:H, NewEmisData!$A:$A, "Pickup", NewEmisData!$B:$B, $A50, NewEmisData!$C:$C, $H50, NewEmisData!$D:$D, AR$2), SUMIFS(NewEmisData!H:H, NewEmisData!$A:$A, "LDV", NewEmisData!$B:$B, $A50, NewEmisData!$C:$C, $H50, NewEmisData!$D:$D, AR$2))</f>
        <v>7.6972409553025797E-2</v>
      </c>
      <c r="AS50" s="335">
        <f>$I50*IF($G50="Pickup", SUMIFS(NewEmisData!I:I, NewEmisData!$A:$A, "Pickup", NewEmisData!$B:$B, $A50, NewEmisData!$C:$C, $H50, NewEmisData!$D:$D, AS$2), SUMIFS(NewEmisData!I:I, NewEmisData!$A:$A, "LDV", NewEmisData!$B:$B, $A50, NewEmisData!$C:$C, $H50, NewEmisData!$D:$D, AS$2))</f>
        <v>7.6836875081772907E-2</v>
      </c>
      <c r="AT50" s="335">
        <f>$I50*IF($G50="Pickup", SUMIFS(NewEmisData!J:J, NewEmisData!$A:$A, "Pickup", NewEmisData!$B:$B, $A50, NewEmisData!$C:$C, $H50, NewEmisData!$D:$D, AT$2), SUMIFS(NewEmisData!J:J, NewEmisData!$A:$A, "LDV", NewEmisData!$B:$B, $A50, NewEmisData!$C:$C, $H50, NewEmisData!$D:$D, AT$2))</f>
        <v>7.69074432910445E-2</v>
      </c>
      <c r="AU50" s="335">
        <f>$I50*IF($G50="Pickup", SUMIFS(NewEmisData!K:K, NewEmisData!$A:$A, "Pickup", NewEmisData!$B:$B, $A50, NewEmisData!$C:$C, $H50, NewEmisData!$D:$D, AU$2), SUMIFS(NewEmisData!K:K, NewEmisData!$A:$A, "LDV", NewEmisData!$B:$B, $A50, NewEmisData!$C:$C, $H50, NewEmisData!$D:$D, AU$2))</f>
        <v>7.6900843368497895E-2</v>
      </c>
      <c r="AV50" s="335">
        <f>$I50*IF($G50="Pickup", SUMIFS(NewEmisData!L:L, NewEmisData!$A:$A, "Pickup", NewEmisData!$B:$B, $A50, NewEmisData!$C:$C, $H50, NewEmisData!$D:$D, AV$2), SUMIFS(NewEmisData!L:L, NewEmisData!$A:$A, "LDV", NewEmisData!$B:$B, $A50, NewEmisData!$C:$C, $H50, NewEmisData!$D:$D, AV$2))</f>
        <v>7.6888545887976001E-2</v>
      </c>
      <c r="AW50" s="335">
        <f>$I50*IF($G50="Pickup", SUMIFS(NewEmisData!M:M, NewEmisData!$A:$A, "Pickup", NewEmisData!$B:$B, $A50, NewEmisData!$C:$C, $H50, NewEmisData!$D:$D, AW$2), SUMIFS(NewEmisData!M:M, NewEmisData!$A:$A, "LDV", NewEmisData!$B:$B, $A50, NewEmisData!$C:$C, $H50, NewEmisData!$D:$D, AW$2))</f>
        <v>7.6936569612579206E-2</v>
      </c>
      <c r="AX50" s="335">
        <v>3.2808645285750677E-2</v>
      </c>
      <c r="AY50" s="335">
        <f>$I50*IF($G50="Pickup", SUMIFS(NewEmisData!E:E, NewEmisData!$A:$A, "Pickup", NewEmisData!$B:$B, $A50, NewEmisData!$C:$C, $H50, NewEmisData!$D:$D, AY$2), SUMIFS(NewEmisData!E:E, NewEmisData!$A:$A, "LDV", NewEmisData!$B:$B, $A50, NewEmisData!$C:$C, $H50, NewEmisData!$D:$D, AY$2))</f>
        <v>8.2994776464736103E-2</v>
      </c>
      <c r="AZ50" s="335">
        <f>$I50*IF($G50="Pickup", SUMIFS(NewEmisData!F:F, NewEmisData!$A:$A, "Pickup", NewEmisData!$B:$B, $A50, NewEmisData!$C:$C, $H50, NewEmisData!$D:$D, AZ$2), SUMIFS(NewEmisData!F:F, NewEmisData!$A:$A, "LDV", NewEmisData!$B:$B, $A50, NewEmisData!$C:$C, $H50, NewEmisData!$D:$D, AZ$2))</f>
        <v>2.9286960169176E-2</v>
      </c>
      <c r="BA50" s="335">
        <f>$I50*IF($G50="Pickup", SUMIFS(NewEmisData!G:G, NewEmisData!$A:$A, "Pickup", NewEmisData!$B:$B, $A50, NewEmisData!$C:$C, $H50, NewEmisData!$D:$D, BA$2), SUMIFS(NewEmisData!G:G, NewEmisData!$A:$A, "LDV", NewEmisData!$B:$B, $A50, NewEmisData!$C:$C, $H50, NewEmisData!$D:$D, BA$2))</f>
        <v>1.3924604157418001E-2</v>
      </c>
      <c r="BB50" s="335">
        <f>$I50*IF($G50="Pickup", SUMIFS(NewEmisData!H:H, NewEmisData!$A:$A, "Pickup", NewEmisData!$B:$B, $A50, NewEmisData!$C:$C, $H50, NewEmisData!$D:$D, BB$2), SUMIFS(NewEmisData!H:H, NewEmisData!$A:$A, "LDV", NewEmisData!$B:$B, $A50, NewEmisData!$C:$C, $H50, NewEmisData!$D:$D, BB$2))</f>
        <v>1.28820995888716E-2</v>
      </c>
      <c r="BC50" s="335">
        <f>$I50*IF($G50="Pickup", SUMIFS(NewEmisData!I:I, NewEmisData!$A:$A, "Pickup", NewEmisData!$B:$B, $A50, NewEmisData!$C:$C, $H50, NewEmisData!$D:$D, BC$2), SUMIFS(NewEmisData!I:I, NewEmisData!$A:$A, "LDV", NewEmisData!$B:$B, $A50, NewEmisData!$C:$C, $H50, NewEmisData!$D:$D, BC$2))</f>
        <v>1.2757306095682401E-2</v>
      </c>
      <c r="BD50" s="335">
        <f>$I50*IF($G50="Pickup", SUMIFS(NewEmisData!J:J, NewEmisData!$A:$A, "Pickup", NewEmisData!$B:$B, $A50, NewEmisData!$C:$C, $H50, NewEmisData!$D:$D, BD$2), SUMIFS(NewEmisData!J:J, NewEmisData!$A:$A, "LDV", NewEmisData!$B:$B, $A50, NewEmisData!$C:$C, $H50, NewEmisData!$D:$D, BD$2))</f>
        <v>1.28223162487622E-2</v>
      </c>
      <c r="BE50" s="335">
        <f>$I50*IF($G50="Pickup", SUMIFS(NewEmisData!K:K, NewEmisData!$A:$A, "Pickup", NewEmisData!$B:$B, $A50, NewEmisData!$C:$C, $H50, NewEmisData!$D:$D, BE$2), SUMIFS(NewEmisData!K:K, NewEmisData!$A:$A, "LDV", NewEmisData!$B:$B, $A50, NewEmisData!$C:$C, $H50, NewEmisData!$D:$D, BE$2))</f>
        <v>1.28161744328164E-2</v>
      </c>
      <c r="BF50" s="335">
        <f>$I50*IF($G50="Pickup", SUMIFS(NewEmisData!L:L, NewEmisData!$A:$A, "Pickup", NewEmisData!$B:$B, $A50, NewEmisData!$C:$C, $H50, NewEmisData!$D:$D, BF$2), SUMIFS(NewEmisData!L:L, NewEmisData!$A:$A, "LDV", NewEmisData!$B:$B, $A50, NewEmisData!$C:$C, $H50, NewEmisData!$D:$D, BF$2))</f>
        <v>1.28049681705815E-2</v>
      </c>
      <c r="BG50" s="335">
        <f>$I50*IF($G50="Pickup", SUMIFS(NewEmisData!M:M, NewEmisData!$A:$A, "Pickup", NewEmisData!$B:$B, $A50, NewEmisData!$C:$C, $H50, NewEmisData!$D:$D, BG$2), SUMIFS(NewEmisData!M:M, NewEmisData!$A:$A, "LDV", NewEmisData!$B:$B, $A50, NewEmisData!$C:$C, $H50, NewEmisData!$D:$D, BG$2))</f>
        <v>1.2849092483120999E-2</v>
      </c>
      <c r="BH50" s="335">
        <v>6.5796176943480836E-3</v>
      </c>
      <c r="BI50" s="335">
        <f>$I50*IF($G50="Pickup", SUMIFS(NewEmisData!E:E, NewEmisData!$A:$A, "Pickup", NewEmisData!$B:$B, $A50, NewEmisData!$C:$C, $H50, NewEmisData!$D:$D, BI$2), SUMIFS(NewEmisData!E:E, NewEmisData!$A:$A, "LDV", NewEmisData!$B:$B, $A50, NewEmisData!$C:$C, $H50, NewEmisData!$D:$D, BI$2))</f>
        <v>39.775858774743803</v>
      </c>
      <c r="BJ50" s="335">
        <f>$I50*IF($G50="Pickup", SUMIFS(NewEmisData!F:F, NewEmisData!$A:$A, "Pickup", NewEmisData!$B:$B, $A50, NewEmisData!$C:$C, $H50, NewEmisData!$D:$D, BJ$2), SUMIFS(NewEmisData!F:F, NewEmisData!$A:$A, "LDV", NewEmisData!$B:$B, $A50, NewEmisData!$C:$C, $H50, NewEmisData!$D:$D, BJ$2))</f>
        <v>10.678234156384899</v>
      </c>
      <c r="BK50" s="335">
        <f>$I50*IF($G50="Pickup", SUMIFS(NewEmisData!G:G, NewEmisData!$A:$A, "Pickup", NewEmisData!$B:$B, $A50, NewEmisData!$C:$C, $H50, NewEmisData!$D:$D, BK$2), SUMIFS(NewEmisData!G:G, NewEmisData!$A:$A, "LDV", NewEmisData!$B:$B, $A50, NewEmisData!$C:$C, $H50, NewEmisData!$D:$D, BK$2))</f>
        <v>1.86758643046957</v>
      </c>
      <c r="BL50" s="335">
        <f>$I50*IF($G50="Pickup", SUMIFS(NewEmisData!H:H, NewEmisData!$A:$A, "Pickup", NewEmisData!$B:$B, $A50, NewEmisData!$C:$C, $H50, NewEmisData!$D:$D, BL$2), SUMIFS(NewEmisData!H:H, NewEmisData!$A:$A, "LDV", NewEmisData!$B:$B, $A50, NewEmisData!$C:$C, $H50, NewEmisData!$D:$D, BL$2))</f>
        <v>1.42362076026303</v>
      </c>
      <c r="BM50" s="335">
        <f>$I50*IF($G50="Pickup", SUMIFS(NewEmisData!I:I, NewEmisData!$A:$A, "Pickup", NewEmisData!$B:$B, $A50, NewEmisData!$C:$C, $H50, NewEmisData!$D:$D, BM$2), SUMIFS(NewEmisData!I:I, NewEmisData!$A:$A, "LDV", NewEmisData!$B:$B, $A50, NewEmisData!$C:$C, $H50, NewEmisData!$D:$D, BM$2))</f>
        <v>1.22553039938669</v>
      </c>
      <c r="BN50" s="335">
        <f>$I50*IF($G50="Pickup", SUMIFS(NewEmisData!J:J, NewEmisData!$A:$A, "Pickup", NewEmisData!$B:$B, $A50, NewEmisData!$C:$C, $H50, NewEmisData!$D:$D, BN$2), SUMIFS(NewEmisData!J:J, NewEmisData!$A:$A, "LDV", NewEmisData!$B:$B, $A50, NewEmisData!$C:$C, $H50, NewEmisData!$D:$D, BN$2))</f>
        <v>1.16750761763039</v>
      </c>
      <c r="BO50" s="335">
        <f>$I50*IF($G50="Pickup", SUMIFS(NewEmisData!K:K, NewEmisData!$A:$A, "Pickup", NewEmisData!$B:$B, $A50, NewEmisData!$C:$C, $H50, NewEmisData!$D:$D, BO$2), SUMIFS(NewEmisData!K:K, NewEmisData!$A:$A, "LDV", NewEmisData!$B:$B, $A50, NewEmisData!$C:$C, $H50, NewEmisData!$D:$D, BO$2))</f>
        <v>1.1062247677672601</v>
      </c>
      <c r="BP50" s="335">
        <f>$I50*IF($G50="Pickup", SUMIFS(NewEmisData!L:L, NewEmisData!$A:$A, "Pickup", NewEmisData!$B:$B, $A50, NewEmisData!$C:$C, $H50, NewEmisData!$D:$D, BP$2), SUMIFS(NewEmisData!L:L, NewEmisData!$A:$A, "LDV", NewEmisData!$B:$B, $A50, NewEmisData!$C:$C, $H50, NewEmisData!$D:$D, BP$2))</f>
        <v>1.0761548737814799</v>
      </c>
      <c r="BQ50" s="335">
        <f>$I50*IF($G50="Pickup", SUMIFS(NewEmisData!M:M, NewEmisData!$A:$A, "Pickup", NewEmisData!$B:$B, $A50, NewEmisData!$C:$C, $H50, NewEmisData!$D:$D, BQ$2), SUMIFS(NewEmisData!M:M, NewEmisData!$A:$A, "LDV", NewEmisData!$B:$B, $A50, NewEmisData!$C:$C, $H50, NewEmisData!$D:$D, BQ$2))</f>
        <v>1.0829580064973601</v>
      </c>
      <c r="BR50" s="335">
        <v>1.2335726578167048</v>
      </c>
      <c r="BS50" s="335">
        <f>$I50*IF($G50="Pickup", SUMIFS(NewEmisData!E:E, NewEmisData!$A:$A, "Pickup", NewEmisData!$B:$B, $A50, NewEmisData!$C:$C, $H50, NewEmisData!$D:$D, BS$2), SUMIFS(NewEmisData!E:E, NewEmisData!$A:$A, "LDV", NewEmisData!$B:$B, $A50, NewEmisData!$C:$C, $H50, NewEmisData!$D:$D, BS$2))</f>
        <v>3.6839474572804698</v>
      </c>
      <c r="BT50" s="335">
        <f>$I50*IF($G50="Pickup", SUMIFS(NewEmisData!F:F, NewEmisData!$A:$A, "Pickup", NewEmisData!$B:$B, $A50, NewEmisData!$C:$C, $H50, NewEmisData!$D:$D, BT$2), SUMIFS(NewEmisData!F:F, NewEmisData!$A:$A, "LDV", NewEmisData!$B:$B, $A50, NewEmisData!$C:$C, $H50, NewEmisData!$D:$D, BT$2))</f>
        <v>0.98577392935792796</v>
      </c>
      <c r="BU50" s="335">
        <f>$I50*IF($G50="Pickup", SUMIFS(NewEmisData!G:G, NewEmisData!$A:$A, "Pickup", NewEmisData!$B:$B, $A50, NewEmisData!$C:$C, $H50, NewEmisData!$D:$D, BU$2), SUMIFS(NewEmisData!G:G, NewEmisData!$A:$A, "LDV", NewEmisData!$B:$B, $A50, NewEmisData!$C:$C, $H50, NewEmisData!$D:$D, BU$2))</f>
        <v>0.13920001825041101</v>
      </c>
      <c r="BV50" s="335">
        <f>$I50*IF($G50="Pickup", SUMIFS(NewEmisData!H:H, NewEmisData!$A:$A, "Pickup", NewEmisData!$B:$B, $A50, NewEmisData!$C:$C, $H50, NewEmisData!$D:$D, BV$2), SUMIFS(NewEmisData!H:H, NewEmisData!$A:$A, "LDV", NewEmisData!$B:$B, $A50, NewEmisData!$C:$C, $H50, NewEmisData!$D:$D, BV$2))</f>
        <v>9.6471078701038201E-2</v>
      </c>
      <c r="BW50" s="335">
        <f>$I50*IF($G50="Pickup", SUMIFS(NewEmisData!I:I, NewEmisData!$A:$A, "Pickup", NewEmisData!$B:$B, $A50, NewEmisData!$C:$C, $H50, NewEmisData!$D:$D, BW$2), SUMIFS(NewEmisData!I:I, NewEmisData!$A:$A, "LDV", NewEmisData!$B:$B, $A50, NewEmisData!$C:$C, $H50, NewEmisData!$D:$D, BW$2))</f>
        <v>7.5191537396481406E-2</v>
      </c>
      <c r="BX50" s="335">
        <f>$I50*IF($G50="Pickup", SUMIFS(NewEmisData!J:J, NewEmisData!$A:$A, "Pickup", NewEmisData!$B:$B, $A50, NewEmisData!$C:$C, $H50, NewEmisData!$D:$D, BX$2), SUMIFS(NewEmisData!J:J, NewEmisData!$A:$A, "LDV", NewEmisData!$B:$B, $A50, NewEmisData!$C:$C, $H50, NewEmisData!$D:$D, BX$2))</f>
        <v>7.3750498912982104E-2</v>
      </c>
      <c r="BY50" s="335">
        <f>$I50*IF($G50="Pickup", SUMIFS(NewEmisData!K:K, NewEmisData!$A:$A, "Pickup", NewEmisData!$B:$B, $A50, NewEmisData!$C:$C, $H50, NewEmisData!$D:$D, BY$2), SUMIFS(NewEmisData!K:K, NewEmisData!$A:$A, "LDV", NewEmisData!$B:$B, $A50, NewEmisData!$C:$C, $H50, NewEmisData!$D:$D, BY$2))</f>
        <v>7.1596726073612907E-2</v>
      </c>
      <c r="BZ50" s="335">
        <f>$I50*IF($G50="Pickup", SUMIFS(NewEmisData!L:L, NewEmisData!$A:$A, "Pickup", NewEmisData!$B:$B, $A50, NewEmisData!$C:$C, $H50, NewEmisData!$D:$D, BZ$2), SUMIFS(NewEmisData!L:L, NewEmisData!$A:$A, "LDV", NewEmisData!$B:$B, $A50, NewEmisData!$C:$C, $H50, NewEmisData!$D:$D, BZ$2))</f>
        <v>7.0651840302643099E-2</v>
      </c>
      <c r="CA50" s="335">
        <f>$I50*IF($G50="Pickup", SUMIFS(NewEmisData!M:M, NewEmisData!$A:$A, "Pickup", NewEmisData!$B:$B, $A50, NewEmisData!$C:$C, $H50, NewEmisData!$D:$D, CA$2), SUMIFS(NewEmisData!M:M, NewEmisData!$A:$A, "LDV", NewEmisData!$B:$B, $A50, NewEmisData!$C:$C, $H50, NewEmisData!$D:$D, CA$2))</f>
        <v>7.1352883539201301E-2</v>
      </c>
      <c r="CB50" s="335">
        <v>6.7885050257220386E-2</v>
      </c>
      <c r="CC50" s="335">
        <f>$I50*IF($G50="Pickup", SUMIFS(NewEmisData!E:E, NewEmisData!$A:$A, "Pickup", NewEmisData!$B:$B, $A50, NewEmisData!$C:$C, $H50, NewEmisData!$D:$D, CC$2), SUMIFS(NewEmisData!E:E, NewEmisData!$A:$A, "LDV", NewEmisData!$B:$B, $A50, NewEmisData!$C:$C, $H50, NewEmisData!$D:$D, CC$2))</f>
        <v>8.3015807662600808E-3</v>
      </c>
      <c r="CD50" s="335">
        <f>$I50*IF($G50="Pickup", SUMIFS(NewEmisData!F:F, NewEmisData!$A:$A, "Pickup", NewEmisData!$B:$B, $A50, NewEmisData!$C:$C, $H50, NewEmisData!$D:$D, CD$2), SUMIFS(NewEmisData!F:F, NewEmisData!$A:$A, "LDV", NewEmisData!$B:$B, $A50, NewEmisData!$C:$C, $H50, NewEmisData!$D:$D, CD$2))</f>
        <v>8.3015814353979093E-3</v>
      </c>
      <c r="CE50" s="335">
        <f>$I50*IF($G50="Pickup", SUMIFS(NewEmisData!G:G, NewEmisData!$A:$A, "Pickup", NewEmisData!$B:$B, $A50, NewEmisData!$C:$C, $H50, NewEmisData!$D:$D, CE$2), SUMIFS(NewEmisData!G:G, NewEmisData!$A:$A, "LDV", NewEmisData!$B:$B, $A50, NewEmisData!$C:$C, $H50, NewEmisData!$D:$D, CE$2))</f>
        <v>9.7776409238937295E-3</v>
      </c>
      <c r="CF50" s="335">
        <f>$I50*IF($G50="Pickup", SUMIFS(NewEmisData!H:H, NewEmisData!$A:$A, "Pickup", NewEmisData!$B:$B, $A50, NewEmisData!$C:$C, $H50, NewEmisData!$D:$D, CF$2), SUMIFS(NewEmisData!H:H, NewEmisData!$A:$A, "LDV", NewEmisData!$B:$B, $A50, NewEmisData!$C:$C, $H50, NewEmisData!$D:$D, CF$2))</f>
        <v>9.7776508210115302E-3</v>
      </c>
      <c r="CG50" s="335">
        <f>$I50*IF($G50="Pickup", SUMIFS(NewEmisData!I:I, NewEmisData!$A:$A, "Pickup", NewEmisData!$B:$B, $A50, NewEmisData!$C:$C, $H50, NewEmisData!$D:$D, CG$2), SUMIFS(NewEmisData!I:I, NewEmisData!$A:$A, "LDV", NewEmisData!$B:$B, $A50, NewEmisData!$C:$C, $H50, NewEmisData!$D:$D, CG$2))</f>
        <v>9.7776494795757396E-3</v>
      </c>
      <c r="CH50" s="335">
        <f>$I50*IF($G50="Pickup", SUMIFS(NewEmisData!J:J, NewEmisData!$A:$A, "Pickup", NewEmisData!$B:$B, $A50, NewEmisData!$C:$C, $H50, NewEmisData!$D:$D, CH$2), SUMIFS(NewEmisData!J:J, NewEmisData!$A:$A, "LDV", NewEmisData!$B:$B, $A50, NewEmisData!$C:$C, $H50, NewEmisData!$D:$D, CH$2))</f>
        <v>9.7776493269548497E-3</v>
      </c>
      <c r="CI50" s="335">
        <f>$I50*IF($G50="Pickup", SUMIFS(NewEmisData!K:K, NewEmisData!$A:$A, "Pickup", NewEmisData!$B:$B, $A50, NewEmisData!$C:$C, $H50, NewEmisData!$D:$D, CI$2), SUMIFS(NewEmisData!K:K, NewEmisData!$A:$A, "LDV", NewEmisData!$B:$B, $A50, NewEmisData!$C:$C, $H50, NewEmisData!$D:$D, CI$2))</f>
        <v>9.7776510939597203E-3</v>
      </c>
      <c r="CJ50" s="335">
        <f>$I50*IF($G50="Pickup", SUMIFS(NewEmisData!L:L, NewEmisData!$A:$A, "Pickup", NewEmisData!$B:$B, $A50, NewEmisData!$C:$C, $H50, NewEmisData!$D:$D, CJ$2), SUMIFS(NewEmisData!L:L, NewEmisData!$A:$A, "LDV", NewEmisData!$B:$B, $A50, NewEmisData!$C:$C, $H50, NewEmisData!$D:$D, CJ$2))</f>
        <v>9.7776462712922899E-3</v>
      </c>
      <c r="CK50" s="335">
        <f>$I50*IF($G50="Pickup", SUMIFS(NewEmisData!M:M, NewEmisData!$A:$A, "Pickup", NewEmisData!$B:$B, $A50, NewEmisData!$C:$C, $H50, NewEmisData!$D:$D, CK$2), SUMIFS(NewEmisData!M:M, NewEmisData!$A:$A, "LDV", NewEmisData!$B:$B, $A50, NewEmisData!$C:$C, $H50, NewEmisData!$D:$D, CK$2))</f>
        <v>9.7776422060059202E-3</v>
      </c>
      <c r="CL50" s="335">
        <v>7.6624626482054738E-3</v>
      </c>
      <c r="CM50" s="335">
        <f>$I50*IF($G50="Pickup", SUMIFS(NewEmisData!E:E, NewEmisData!$A:$A, "Pickup", NewEmisData!$B:$B, $A50, NewEmisData!$C:$C, $H50, NewEmisData!$D:$D, CM$2), SUMIFS(NewEmisData!E:E, NewEmisData!$A:$A, "LDV", NewEmisData!$B:$B, $A50, NewEmisData!$C:$C, $H50, NewEmisData!$D:$D, CM$2))</f>
        <v>1.3172159507331401E-3</v>
      </c>
      <c r="CN50" s="335">
        <f>$I50*IF($G50="Pickup", SUMIFS(NewEmisData!F:F, NewEmisData!$A:$A, "Pickup", NewEmisData!$B:$B, $A50, NewEmisData!$C:$C, $H50, NewEmisData!$D:$D, CN$2), SUMIFS(NewEmisData!F:F, NewEmisData!$A:$A, "LDV", NewEmisData!$B:$B, $A50, NewEmisData!$C:$C, $H50, NewEmisData!$D:$D, CN$2))</f>
        <v>1.1497778914898601E-3</v>
      </c>
      <c r="CO50" s="335">
        <f>$I50*IF($G50="Pickup", SUMIFS(NewEmisData!G:G, NewEmisData!$A:$A, "Pickup", NewEmisData!$B:$B, $A50, NewEmisData!$C:$C, $H50, NewEmisData!$D:$D, CO$2), SUMIFS(NewEmisData!G:G, NewEmisData!$A:$A, "LDV", NewEmisData!$B:$B, $A50, NewEmisData!$C:$C, $H50, NewEmisData!$D:$D, CO$2))</f>
        <v>1.3280335233953799E-3</v>
      </c>
      <c r="CP50" s="335">
        <f>$I50*IF($G50="Pickup", SUMIFS(NewEmisData!H:H, NewEmisData!$A:$A, "Pickup", NewEmisData!$B:$B, $A50, NewEmisData!$C:$C, $H50, NewEmisData!$D:$D, CP$2), SUMIFS(NewEmisData!H:H, NewEmisData!$A:$A, "LDV", NewEmisData!$B:$B, $A50, NewEmisData!$C:$C, $H50, NewEmisData!$D:$D, CP$2))</f>
        <v>1.3300403953936701E-3</v>
      </c>
      <c r="CQ50" s="335">
        <f>$I50*IF($G50="Pickup", SUMIFS(NewEmisData!I:I, NewEmisData!$A:$A, "Pickup", NewEmisData!$B:$B, $A50, NewEmisData!$C:$C, $H50, NewEmisData!$D:$D, CQ$2), SUMIFS(NewEmisData!I:I, NewEmisData!$A:$A, "LDV", NewEmisData!$B:$B, $A50, NewEmisData!$C:$C, $H50, NewEmisData!$D:$D, CQ$2))</f>
        <v>1.3373192652413001E-3</v>
      </c>
      <c r="CR50" s="335">
        <f>$I50*IF($G50="Pickup", SUMIFS(NewEmisData!J:J, NewEmisData!$A:$A, "Pickup", NewEmisData!$B:$B, $A50, NewEmisData!$C:$C, $H50, NewEmisData!$D:$D, CR$2), SUMIFS(NewEmisData!J:J, NewEmisData!$A:$A, "LDV", NewEmisData!$B:$B, $A50, NewEmisData!$C:$C, $H50, NewEmisData!$D:$D, CR$2))</f>
        <v>1.34682925218304E-3</v>
      </c>
      <c r="CS50" s="335">
        <f>$I50*IF($G50="Pickup", SUMIFS(NewEmisData!K:K, NewEmisData!$A:$A, "Pickup", NewEmisData!$B:$B, $A50, NewEmisData!$C:$C, $H50, NewEmisData!$D:$D, CS$2), SUMIFS(NewEmisData!K:K, NewEmisData!$A:$A, "LDV", NewEmisData!$B:$B, $A50, NewEmisData!$C:$C, $H50, NewEmisData!$D:$D, CS$2))</f>
        <v>1.35165887255797E-3</v>
      </c>
      <c r="CT50" s="335">
        <f>$I50*IF($G50="Pickup", SUMIFS(NewEmisData!L:L, NewEmisData!$A:$A, "Pickup", NewEmisData!$B:$B, $A50, NewEmisData!$C:$C, $H50, NewEmisData!$D:$D, CT$2), SUMIFS(NewEmisData!L:L, NewEmisData!$A:$A, "LDV", NewEmisData!$B:$B, $A50, NewEmisData!$C:$C, $H50, NewEmisData!$D:$D, CT$2))</f>
        <v>1.35319494580264E-3</v>
      </c>
      <c r="CU50" s="335">
        <f>$I50*IF($G50="Pickup", SUMIFS(NewEmisData!M:M, NewEmisData!$A:$A, "Pickup", NewEmisData!$B:$B, $A50, NewEmisData!$C:$C, $H50, NewEmisData!$D:$D, CU$2), SUMIFS(NewEmisData!M:M, NewEmisData!$A:$A, "LDV", NewEmisData!$B:$B, $A50, NewEmisData!$C:$C, $H50, NewEmisData!$D:$D, CU$2))</f>
        <v>1.35559121182894E-3</v>
      </c>
      <c r="CV50" s="335">
        <v>6.6624108361503735E-4</v>
      </c>
      <c r="CW50" s="335">
        <v>1.7855353475311885E-3</v>
      </c>
      <c r="CX50" s="335">
        <v>1.1158238015562326E-3</v>
      </c>
      <c r="CY50" s="335">
        <v>9.3466086006125206E-4</v>
      </c>
      <c r="CZ50" s="335">
        <v>8.3812350595498144E-4</v>
      </c>
      <c r="DA50" s="335">
        <v>6.4708026295585627E-4</v>
      </c>
      <c r="DB50" s="335">
        <v>5.1533534928113322E-4</v>
      </c>
      <c r="DC50" s="335">
        <v>4.978529843416348E-4</v>
      </c>
      <c r="DD50" s="335">
        <v>4.9300315911808101E-4</v>
      </c>
      <c r="DE50" s="335">
        <v>4.9234696878064995E-4</v>
      </c>
      <c r="DF50" s="335">
        <v>4.9234696878064995E-4</v>
      </c>
      <c r="DG50" s="335">
        <f>$I50*IF($G50="Pickup", SUMIFS(NewEmisData!E:E, NewEmisData!$A:$A, "Pickup", NewEmisData!$B:$B, $A50, NewEmisData!$C:$C, $H50, NewEmisData!$D:$D, DG$2), SUMIFS(NewEmisData!E:E, NewEmisData!$A:$A, "LDV", NewEmisData!$B:$B, $A50, NewEmisData!$C:$C, $H50, NewEmisData!$D:$D, DG$2))</f>
        <v>0</v>
      </c>
      <c r="DH50" s="335">
        <f>$I50*IF($G50="Pickup", SUMIFS(NewEmisData!F:F, NewEmisData!$A:$A, "Pickup", NewEmisData!$B:$B, $A50, NewEmisData!$C:$C, $H50, NewEmisData!$D:$D, DH$2), SUMIFS(NewEmisData!F:F, NewEmisData!$A:$A, "LDV", NewEmisData!$B:$B, $A50, NewEmisData!$C:$C, $H50, NewEmisData!$D:$D, DH$2))</f>
        <v>0</v>
      </c>
      <c r="DI50" s="335">
        <f>$I50*IF($G50="Pickup", SUMIFS(NewEmisData!G:G, NewEmisData!$A:$A, "Pickup", NewEmisData!$B:$B, $A50, NewEmisData!$C:$C, $H50, NewEmisData!$D:$D, DI$2), SUMIFS(NewEmisData!G:G, NewEmisData!$A:$A, "LDV", NewEmisData!$B:$B, $A50, NewEmisData!$C:$C, $H50, NewEmisData!$D:$D, DI$2))</f>
        <v>0</v>
      </c>
      <c r="DJ50" s="335">
        <f>$I50*IF($G50="Pickup", SUMIFS(NewEmisData!H:H, NewEmisData!$A:$A, "Pickup", NewEmisData!$B:$B, $A50, NewEmisData!$C:$C, $H50, NewEmisData!$D:$D, DJ$2), SUMIFS(NewEmisData!H:H, NewEmisData!$A:$A, "LDV", NewEmisData!$B:$B, $A50, NewEmisData!$C:$C, $H50, NewEmisData!$D:$D, DJ$2))</f>
        <v>0</v>
      </c>
      <c r="DK50" s="335">
        <f>$I50*IF($G50="Pickup", SUMIFS(NewEmisData!I:I, NewEmisData!$A:$A, "Pickup", NewEmisData!$B:$B, $A50, NewEmisData!$C:$C, $H50, NewEmisData!$D:$D, DK$2), SUMIFS(NewEmisData!I:I, NewEmisData!$A:$A, "LDV", NewEmisData!$B:$B, $A50, NewEmisData!$C:$C, $H50, NewEmisData!$D:$D, DK$2))</f>
        <v>0</v>
      </c>
      <c r="DL50" s="335">
        <f>$I50*IF($G50="Pickup", SUMIFS(NewEmisData!J:J, NewEmisData!$A:$A, "Pickup", NewEmisData!$B:$B, $A50, NewEmisData!$C:$C, $H50, NewEmisData!$D:$D, DL$2), SUMIFS(NewEmisData!J:J, NewEmisData!$A:$A, "LDV", NewEmisData!$B:$B, $A50, NewEmisData!$C:$C, $H50, NewEmisData!$D:$D, DL$2))</f>
        <v>0</v>
      </c>
      <c r="DM50" s="335">
        <f>$I50*IF($G50="Pickup", SUMIFS(NewEmisData!K:K, NewEmisData!$A:$A, "Pickup", NewEmisData!$B:$B, $A50, NewEmisData!$C:$C, $H50, NewEmisData!$D:$D, DM$2), SUMIFS(NewEmisData!K:K, NewEmisData!$A:$A, "LDV", NewEmisData!$B:$B, $A50, NewEmisData!$C:$C, $H50, NewEmisData!$D:$D, DM$2))</f>
        <v>0</v>
      </c>
      <c r="DN50" s="335">
        <f>$I50*IF($G50="Pickup", SUMIFS(NewEmisData!L:L, NewEmisData!$A:$A, "Pickup", NewEmisData!$B:$B, $A50, NewEmisData!$C:$C, $H50, NewEmisData!$D:$D, DN$2), SUMIFS(NewEmisData!L:L, NewEmisData!$A:$A, "LDV", NewEmisData!$B:$B, $A50, NewEmisData!$C:$C, $H50, NewEmisData!$D:$D, DN$2))</f>
        <v>0</v>
      </c>
      <c r="DO50" s="335">
        <f>$I50*IF($G50="Pickup", SUMIFS(NewEmisData!M:M, NewEmisData!$A:$A, "Pickup", NewEmisData!$B:$B, $A50, NewEmisData!$C:$C, $H50, NewEmisData!$D:$D, DO$2), SUMIFS(NewEmisData!M:M, NewEmisData!$A:$A, "LDV", NewEmisData!$B:$B, $A50, NewEmisData!$C:$C, $H50, NewEmisData!$D:$D, DO$2))</f>
        <v>0</v>
      </c>
      <c r="DP50" s="335">
        <v>3.6332767108157723E-4</v>
      </c>
      <c r="DQ50" s="335">
        <f>$I50*IF($G50="Pickup", SUMIFS(NewEmisData!E:E, NewEmisData!$A:$A, "Pickup", NewEmisData!$B:$B, $A50, NewEmisData!$C:$C, $H50, NewEmisData!$D:$D, DQ$2), SUMIFS(NewEmisData!E:E, NewEmisData!$A:$A, "LDV", NewEmisData!$B:$B, $A50, NewEmisData!$C:$C, $H50, NewEmisData!$D:$D, DQ$2))</f>
        <v>1.9307833533596701E-2</v>
      </c>
      <c r="DR50" s="335">
        <f>$I50*IF($G50="Pickup", SUMIFS(NewEmisData!F:F, NewEmisData!$A:$A, "Pickup", NewEmisData!$B:$B, $A50, NewEmisData!$C:$C, $H50, NewEmisData!$D:$D, DR$2), SUMIFS(NewEmisData!F:F, NewEmisData!$A:$A, "LDV", NewEmisData!$B:$B, $A50, NewEmisData!$C:$C, $H50, NewEmisData!$D:$D, DR$2))</f>
        <v>6.4114835319069405E-2</v>
      </c>
      <c r="DS50" s="335">
        <f>$I50*IF($G50="Pickup", SUMIFS(NewEmisData!G:G, NewEmisData!$A:$A, "Pickup", NewEmisData!$B:$B, $A50, NewEmisData!$C:$C, $H50, NewEmisData!$D:$D, DS$2), SUMIFS(NewEmisData!G:G, NewEmisData!$A:$A, "LDV", NewEmisData!$B:$B, $A50, NewEmisData!$C:$C, $H50, NewEmisData!$D:$D, DS$2))</f>
        <v>7.1713130585949997E-2</v>
      </c>
      <c r="DT50" s="335">
        <f>$I50*IF($G50="Pickup", SUMIFS(NewEmisData!H:H, NewEmisData!$A:$A, "Pickup", NewEmisData!$B:$B, $A50, NewEmisData!$C:$C, $H50, NewEmisData!$D:$D, DT$2), SUMIFS(NewEmisData!H:H, NewEmisData!$A:$A, "LDV", NewEmisData!$B:$B, $A50, NewEmisData!$C:$C, $H50, NewEmisData!$D:$D, DT$2))</f>
        <v>7.3171737716537094E-2</v>
      </c>
      <c r="DU50" s="335">
        <f>$I50*IF($G50="Pickup", SUMIFS(NewEmisData!I:I, NewEmisData!$A:$A, "Pickup", NewEmisData!$B:$B, $A50, NewEmisData!$C:$C, $H50, NewEmisData!$D:$D, DU$2), SUMIFS(NewEmisData!I:I, NewEmisData!$A:$A, "LDV", NewEmisData!$B:$B, $A50, NewEmisData!$C:$C, $H50, NewEmisData!$D:$D, DU$2))</f>
        <v>7.5270293642568403E-2</v>
      </c>
      <c r="DV50" s="335">
        <f>$I50*IF($G50="Pickup", SUMIFS(NewEmisData!J:J, NewEmisData!$A:$A, "Pickup", NewEmisData!$B:$B, $A50, NewEmisData!$C:$C, $H50, NewEmisData!$D:$D, DV$2), SUMIFS(NewEmisData!J:J, NewEmisData!$A:$A, "LDV", NewEmisData!$B:$B, $A50, NewEmisData!$C:$C, $H50, NewEmisData!$D:$D, DV$2))</f>
        <v>7.5445547537672006E-2</v>
      </c>
      <c r="DW50" s="335">
        <f>$I50*IF($G50="Pickup", SUMIFS(NewEmisData!K:K, NewEmisData!$A:$A, "Pickup", NewEmisData!$B:$B, $A50, NewEmisData!$C:$C, $H50, NewEmisData!$D:$D, DW$2), SUMIFS(NewEmisData!K:K, NewEmisData!$A:$A, "LDV", NewEmisData!$B:$B, $A50, NewEmisData!$C:$C, $H50, NewEmisData!$D:$D, DW$2))</f>
        <v>7.4712089162185497E-2</v>
      </c>
      <c r="DX50" s="335">
        <f>$I50*IF($G50="Pickup", SUMIFS(NewEmisData!L:L, NewEmisData!$A:$A, "Pickup", NewEmisData!$B:$B, $A50, NewEmisData!$C:$C, $H50, NewEmisData!$D:$D, DX$2), SUMIFS(NewEmisData!L:L, NewEmisData!$A:$A, "LDV", NewEmisData!$B:$B, $A50, NewEmisData!$C:$C, $H50, NewEmisData!$D:$D, DX$2))</f>
        <v>7.3717251656777796E-2</v>
      </c>
      <c r="DY50" s="335">
        <f>$I50*IF($G50="Pickup", SUMIFS(NewEmisData!M:M, NewEmisData!$A:$A, "Pickup", NewEmisData!$B:$B, $A50, NewEmisData!$C:$C, $H50, NewEmisData!$D:$D, DY$2), SUMIFS(NewEmisData!M:M, NewEmisData!$A:$A, "LDV", NewEmisData!$B:$B, $A50, NewEmisData!$C:$C, $H50, NewEmisData!$D:$D, DY$2))</f>
        <v>7.44731750120151E-2</v>
      </c>
      <c r="DZ50" s="335">
        <v>6.9838537223093883E-2</v>
      </c>
      <c r="EA50" s="335">
        <f t="shared" si="2"/>
        <v>476.09443428903302</v>
      </c>
      <c r="EB50" s="335">
        <f t="shared" si="3"/>
        <v>429.18807065940501</v>
      </c>
      <c r="EC50" s="335">
        <f t="shared" si="4"/>
        <v>391.319233082962</v>
      </c>
      <c r="ED50" s="335">
        <f t="shared" si="5"/>
        <v>328.42956729245498</v>
      </c>
      <c r="EE50" s="335">
        <f t="shared" si="6"/>
        <v>299.62284839363502</v>
      </c>
      <c r="EF50" s="335">
        <f t="shared" si="7"/>
        <v>287.52510197421901</v>
      </c>
      <c r="EG50" s="335">
        <f t="shared" si="8"/>
        <v>280.23148169863998</v>
      </c>
      <c r="EH50" s="335">
        <f t="shared" si="9"/>
        <v>277.54586040118801</v>
      </c>
      <c r="EI50" s="335">
        <f t="shared" si="10"/>
        <v>277.49863288375599</v>
      </c>
      <c r="EJ50" s="335">
        <f t="shared" si="11"/>
        <v>0.20396325972560742</v>
      </c>
      <c r="EK50" s="335">
        <f t="shared" si="12"/>
        <v>2.0049311260151099</v>
      </c>
      <c r="EL50" s="335">
        <f t="shared" si="13"/>
        <v>0.760827545002146</v>
      </c>
      <c r="EM50" s="335">
        <f t="shared" si="14"/>
        <v>0.12767197241808201</v>
      </c>
      <c r="EN50" s="335">
        <f t="shared" si="15"/>
        <v>7.2512734058825107E-2</v>
      </c>
      <c r="EO50" s="335">
        <f t="shared" si="16"/>
        <v>4.5465409268618202E-2</v>
      </c>
      <c r="EP50" s="335">
        <f t="shared" si="17"/>
        <v>4.03828422132856E-2</v>
      </c>
      <c r="EQ50" s="335">
        <f t="shared" si="18"/>
        <v>3.69457071662685E-2</v>
      </c>
      <c r="ER50" s="335">
        <f t="shared" si="19"/>
        <v>3.54479042046821E-2</v>
      </c>
      <c r="ES50" s="335">
        <f t="shared" si="20"/>
        <v>3.5796031702760897E-2</v>
      </c>
      <c r="ET50" s="335">
        <f t="shared" si="21"/>
        <v>4.1644851932661778E-2</v>
      </c>
      <c r="EU50" s="335">
        <f t="shared" si="22"/>
        <v>1.1835152385958499E-2</v>
      </c>
      <c r="EV50" s="335">
        <f t="shared" si="23"/>
        <v>1.02303341802871E-2</v>
      </c>
      <c r="EW50" s="335">
        <f t="shared" si="24"/>
        <v>3.28141775067963E-3</v>
      </c>
      <c r="EX50" s="335">
        <f t="shared" si="25"/>
        <v>2.7429174181074199E-3</v>
      </c>
      <c r="EY50" s="335">
        <f t="shared" si="26"/>
        <v>2.4986761140543901E-3</v>
      </c>
      <c r="EZ50" s="335">
        <f t="shared" si="27"/>
        <v>2.3977288527187398E-3</v>
      </c>
      <c r="FA50" s="335">
        <f t="shared" si="28"/>
        <v>2.3363239635992802E-3</v>
      </c>
      <c r="FB50" s="335">
        <f t="shared" si="29"/>
        <v>2.3139342639780401E-3</v>
      </c>
      <c r="FC50" s="335">
        <f t="shared" si="30"/>
        <v>2.31353960902861E-3</v>
      </c>
      <c r="FD50" s="335">
        <f t="shared" si="31"/>
        <v>1.6665713577985891E-3</v>
      </c>
      <c r="FE50" s="335">
        <f t="shared" si="32"/>
        <v>0.14754888588672199</v>
      </c>
      <c r="FF50" s="335">
        <f t="shared" si="33"/>
        <v>8.9170669812866296E-2</v>
      </c>
      <c r="FG50" s="335">
        <f t="shared" si="34"/>
        <v>7.8105554369183802E-2</v>
      </c>
      <c r="FH50" s="335">
        <f t="shared" si="35"/>
        <v>7.6972409553025797E-2</v>
      </c>
      <c r="FI50" s="335">
        <f t="shared" si="36"/>
        <v>7.6836875081772907E-2</v>
      </c>
      <c r="FJ50" s="335">
        <f t="shared" si="37"/>
        <v>7.69074432910445E-2</v>
      </c>
      <c r="FK50" s="335">
        <f t="shared" si="38"/>
        <v>7.6900843368497895E-2</v>
      </c>
      <c r="FL50" s="335">
        <f t="shared" si="39"/>
        <v>7.6888545887976001E-2</v>
      </c>
      <c r="FM50" s="335">
        <f t="shared" si="40"/>
        <v>7.6936569612579206E-2</v>
      </c>
      <c r="FN50" s="335">
        <f t="shared" si="41"/>
        <v>3.2808645285750677E-2</v>
      </c>
      <c r="FO50" s="335">
        <f t="shared" si="42"/>
        <v>8.2994776464736103E-2</v>
      </c>
      <c r="FP50" s="335">
        <f t="shared" si="43"/>
        <v>2.9286960169176E-2</v>
      </c>
      <c r="FQ50" s="335">
        <f t="shared" si="44"/>
        <v>1.3924604157418001E-2</v>
      </c>
      <c r="FR50" s="335">
        <f t="shared" si="45"/>
        <v>1.28820995888716E-2</v>
      </c>
      <c r="FS50" s="335">
        <f t="shared" si="46"/>
        <v>1.2757306095682401E-2</v>
      </c>
      <c r="FT50" s="335">
        <f t="shared" si="47"/>
        <v>1.28223162487622E-2</v>
      </c>
      <c r="FU50" s="335">
        <f t="shared" si="48"/>
        <v>1.28161744328164E-2</v>
      </c>
      <c r="FV50" s="335">
        <f t="shared" si="49"/>
        <v>1.28049681705815E-2</v>
      </c>
      <c r="FW50" s="335">
        <f t="shared" si="50"/>
        <v>1.2849092483120999E-2</v>
      </c>
      <c r="FX50" s="335">
        <f t="shared" si="51"/>
        <v>6.5796176943480836E-3</v>
      </c>
    </row>
    <row r="51" spans="1:180" x14ac:dyDescent="0.2">
      <c r="A51" s="305" t="str">
        <f>_xlfn.CONCAT(IF(LEFT(TRIM(A50),1)="*", "*R", "R"), 1+RIGHT(TRIM(A50),1))</f>
        <v>R3</v>
      </c>
      <c r="B51" s="305" t="str">
        <f t="shared" ref="B51:B54" si="93">B50</f>
        <v>TLFDSL11</v>
      </c>
      <c r="C51" s="305" t="str">
        <f t="shared" ref="C51:C54" si="94">C50</f>
        <v>TL.DSL.F.DSL.2011</v>
      </c>
      <c r="D51" s="301" t="str">
        <f t="shared" ref="D51:D54" si="95">D50</f>
        <v>bn-vmt, bn-vmt/a</v>
      </c>
      <c r="E51" s="301" t="str">
        <f t="shared" ref="E51:E54" si="96">E50</f>
        <v>TRNDSL</v>
      </c>
      <c r="F51" s="301" t="str">
        <f t="shared" ref="F51:F54" si="97">F50</f>
        <v>TL</v>
      </c>
      <c r="G51" s="315" t="s">
        <v>818</v>
      </c>
      <c r="H51" s="315" t="s">
        <v>816</v>
      </c>
      <c r="I51" s="315">
        <v>1</v>
      </c>
      <c r="J51" s="315" t="str">
        <f t="shared" si="52"/>
        <v>Full size car-DSL</v>
      </c>
      <c r="K51" s="335">
        <f>$I51*IF($G51="Pickup", SUMIFS(NewEmisData!E:E, NewEmisData!$A:$A, "Pickup", NewEmisData!$B:$B, $A51, NewEmisData!$C:$C, $H51, NewEmisData!$D:$D, K$2), SUMIFS(NewEmisData!E:E, NewEmisData!$A:$A, "LDV", NewEmisData!$B:$B, $A51, NewEmisData!$C:$C, $H51, NewEmisData!$D:$D, K$2))</f>
        <v>454.22422332698301</v>
      </c>
      <c r="L51" s="335">
        <f>$I51*IF($G51="Pickup", SUMIFS(NewEmisData!F:F, NewEmisData!$A:$A, "Pickup", NewEmisData!$B:$B, $A51, NewEmisData!$C:$C, $H51, NewEmisData!$D:$D, L$2), SUMIFS(NewEmisData!F:F, NewEmisData!$A:$A, "LDV", NewEmisData!$B:$B, $A51, NewEmisData!$C:$C, $H51, NewEmisData!$D:$D, L$2))</f>
        <v>415.98623310718898</v>
      </c>
      <c r="M51" s="335">
        <f>$I51*IF($G51="Pickup", SUMIFS(NewEmisData!G:G, NewEmisData!$A:$A, "Pickup", NewEmisData!$B:$B, $A51, NewEmisData!$C:$C, $H51, NewEmisData!$D:$D, M$2), SUMIFS(NewEmisData!G:G, NewEmisData!$A:$A, "LDV", NewEmisData!$B:$B, $A51, NewEmisData!$C:$C, $H51, NewEmisData!$D:$D, M$2))</f>
        <v>341.24154984582401</v>
      </c>
      <c r="N51" s="335">
        <f>$I51*IF($G51="Pickup", SUMIFS(NewEmisData!H:H, NewEmisData!$A:$A, "Pickup", NewEmisData!$B:$B, $A51, NewEmisData!$C:$C, $H51, NewEmisData!$D:$D, N$2), SUMIFS(NewEmisData!H:H, NewEmisData!$A:$A, "LDV", NewEmisData!$B:$B, $A51, NewEmisData!$C:$C, $H51, NewEmisData!$D:$D, N$2))</f>
        <v>286.14374563306302</v>
      </c>
      <c r="O51" s="335">
        <f>$I51*IF($G51="Pickup", SUMIFS(NewEmisData!I:I, NewEmisData!$A:$A, "Pickup", NewEmisData!$B:$B, $A51, NewEmisData!$C:$C, $H51, NewEmisData!$D:$D, O$2), SUMIFS(NewEmisData!I:I, NewEmisData!$A:$A, "LDV", NewEmisData!$B:$B, $A51, NewEmisData!$C:$C, $H51, NewEmisData!$D:$D, O$2))</f>
        <v>260.90109398597599</v>
      </c>
      <c r="P51" s="335">
        <f>$I51*IF($G51="Pickup", SUMIFS(NewEmisData!J:J, NewEmisData!$A:$A, "Pickup", NewEmisData!$B:$B, $A51, NewEmisData!$C:$C, $H51, NewEmisData!$D:$D, P$2), SUMIFS(NewEmisData!J:J, NewEmisData!$A:$A, "LDV", NewEmisData!$B:$B, $A51, NewEmisData!$C:$C, $H51, NewEmisData!$D:$D, P$2))</f>
        <v>250.29294391902499</v>
      </c>
      <c r="Q51" s="335">
        <f>$I51*IF($G51="Pickup", SUMIFS(NewEmisData!K:K, NewEmisData!$A:$A, "Pickup", NewEmisData!$B:$B, $A51, NewEmisData!$C:$C, $H51, NewEmisData!$D:$D, Q$2), SUMIFS(NewEmisData!K:K, NewEmisData!$A:$A, "LDV", NewEmisData!$B:$B, $A51, NewEmisData!$C:$C, $H51, NewEmisData!$D:$D, Q$2))</f>
        <v>243.907500195674</v>
      </c>
      <c r="R51" s="335">
        <f>$I51*IF($G51="Pickup", SUMIFS(NewEmisData!L:L, NewEmisData!$A:$A, "Pickup", NewEmisData!$B:$B, $A51, NewEmisData!$C:$C, $H51, NewEmisData!$D:$D, R$2), SUMIFS(NewEmisData!L:L, NewEmisData!$A:$A, "LDV", NewEmisData!$B:$B, $A51, NewEmisData!$C:$C, $H51, NewEmisData!$D:$D, R$2))</f>
        <v>241.55525518103801</v>
      </c>
      <c r="S51" s="335">
        <f>$I51*IF($G51="Pickup", SUMIFS(NewEmisData!M:M, NewEmisData!$A:$A, "Pickup", NewEmisData!$B:$B, $A51, NewEmisData!$C:$C, $H51, NewEmisData!$D:$D, S$2), SUMIFS(NewEmisData!M:M, NewEmisData!$A:$A, "LDV", NewEmisData!$B:$B, $A51, NewEmisData!$C:$C, $H51, NewEmisData!$D:$D, S$2))</f>
        <v>241.503483186078</v>
      </c>
      <c r="T51" s="335">
        <v>0.20396325972560742</v>
      </c>
      <c r="U51" s="335">
        <f>$I51*IF($G51="Pickup", SUMIFS(NewEmisData!E:E, NewEmisData!$A:$A, "Pickup", NewEmisData!$B:$B, $A51, NewEmisData!$C:$C, $H51, NewEmisData!$D:$D, U$2), SUMIFS(NewEmisData!E:E, NewEmisData!$A:$A, "LDV", NewEmisData!$B:$B, $A51, NewEmisData!$C:$C, $H51, NewEmisData!$D:$D, U$2))</f>
        <v>1.6110129323604601</v>
      </c>
      <c r="V51" s="335">
        <f>$I51*IF($G51="Pickup", SUMIFS(NewEmisData!F:F, NewEmisData!$A:$A, "Pickup", NewEmisData!$B:$B, $A51, NewEmisData!$C:$C, $H51, NewEmisData!$D:$D, V$2), SUMIFS(NewEmisData!F:F, NewEmisData!$A:$A, "LDV", NewEmisData!$B:$B, $A51, NewEmisData!$C:$C, $H51, NewEmisData!$D:$D, V$2))</f>
        <v>0.78125490560219701</v>
      </c>
      <c r="W51" s="335">
        <f>$I51*IF($G51="Pickup", SUMIFS(NewEmisData!G:G, NewEmisData!$A:$A, "Pickup", NewEmisData!$B:$B, $A51, NewEmisData!$C:$C, $H51, NewEmisData!$D:$D, W$2), SUMIFS(NewEmisData!G:G, NewEmisData!$A:$A, "LDV", NewEmisData!$B:$B, $A51, NewEmisData!$C:$C, $H51, NewEmisData!$D:$D, W$2))</f>
        <v>0.115620473733781</v>
      </c>
      <c r="X51" s="335">
        <f>$I51*IF($G51="Pickup", SUMIFS(NewEmisData!H:H, NewEmisData!$A:$A, "Pickup", NewEmisData!$B:$B, $A51, NewEmisData!$C:$C, $H51, NewEmisData!$D:$D, X$2), SUMIFS(NewEmisData!H:H, NewEmisData!$A:$A, "LDV", NewEmisData!$B:$B, $A51, NewEmisData!$C:$C, $H51, NewEmisData!$D:$D, X$2))</f>
        <v>6.6004639352718095E-2</v>
      </c>
      <c r="Y51" s="335">
        <f>$I51*IF($G51="Pickup", SUMIFS(NewEmisData!I:I, NewEmisData!$A:$A, "Pickup", NewEmisData!$B:$B, $A51, NewEmisData!$C:$C, $H51, NewEmisData!$D:$D, Y$2), SUMIFS(NewEmisData!I:I, NewEmisData!$A:$A, "LDV", NewEmisData!$B:$B, $A51, NewEmisData!$C:$C, $H51, NewEmisData!$D:$D, Y$2))</f>
        <v>4.1480313552042999E-2</v>
      </c>
      <c r="Z51" s="335">
        <f>$I51*IF($G51="Pickup", SUMIFS(NewEmisData!J:J, NewEmisData!$A:$A, "Pickup", NewEmisData!$B:$B, $A51, NewEmisData!$C:$C, $H51, NewEmisData!$D:$D, Z$2), SUMIFS(NewEmisData!J:J, NewEmisData!$A:$A, "LDV", NewEmisData!$B:$B, $A51, NewEmisData!$C:$C, $H51, NewEmisData!$D:$D, Z$2))</f>
        <v>3.67143779351497E-2</v>
      </c>
      <c r="AA51" s="335">
        <f>$I51*IF($G51="Pickup", SUMIFS(NewEmisData!K:K, NewEmisData!$A:$A, "Pickup", NewEmisData!$B:$B, $A51, NewEmisData!$C:$C, $H51, NewEmisData!$D:$D, AA$2), SUMIFS(NewEmisData!K:K, NewEmisData!$A:$A, "LDV", NewEmisData!$B:$B, $A51, NewEmisData!$C:$C, $H51, NewEmisData!$D:$D, AA$2))</f>
        <v>3.3512426284448803E-2</v>
      </c>
      <c r="AB51" s="335">
        <f>$I51*IF($G51="Pickup", SUMIFS(NewEmisData!L:L, NewEmisData!$A:$A, "Pickup", NewEmisData!$B:$B, $A51, NewEmisData!$C:$C, $H51, NewEmisData!$D:$D, AB$2), SUMIFS(NewEmisData!L:L, NewEmisData!$A:$A, "LDV", NewEmisData!$B:$B, $A51, NewEmisData!$C:$C, $H51, NewEmisData!$D:$D, AB$2))</f>
        <v>3.2134891572290103E-2</v>
      </c>
      <c r="AC51" s="335">
        <f>$I51*IF($G51="Pickup", SUMIFS(NewEmisData!M:M, NewEmisData!$A:$A, "Pickup", NewEmisData!$B:$B, $A51, NewEmisData!$C:$C, $H51, NewEmisData!$D:$D, AC$2), SUMIFS(NewEmisData!M:M, NewEmisData!$A:$A, "LDV", NewEmisData!$B:$B, $A51, NewEmisData!$C:$C, $H51, NewEmisData!$D:$D, AC$2))</f>
        <v>3.24152542775758E-2</v>
      </c>
      <c r="AD51" s="335">
        <v>4.1644851932661778E-2</v>
      </c>
      <c r="AE51" s="335">
        <f>$I51*IF($G51="Pickup", SUMIFS(NewEmisData!E:E, NewEmisData!$A:$A, "Pickup", NewEmisData!$B:$B, $A51, NewEmisData!$C:$C, $H51, NewEmisData!$D:$D, AE$2), SUMIFS(NewEmisData!E:E, NewEmisData!$A:$A, "LDV", NewEmisData!$B:$B, $A51, NewEmisData!$C:$C, $H51, NewEmisData!$D:$D, AE$2))</f>
        <v>1.1303261097433201E-2</v>
      </c>
      <c r="AF51" s="335">
        <f>$I51*IF($G51="Pickup", SUMIFS(NewEmisData!F:F, NewEmisData!$A:$A, "Pickup", NewEmisData!$B:$B, $A51, NewEmisData!$C:$C, $H51, NewEmisData!$D:$D, AF$2), SUMIFS(NewEmisData!F:F, NewEmisData!$A:$A, "LDV", NewEmisData!$B:$B, $A51, NewEmisData!$C:$C, $H51, NewEmisData!$D:$D, AF$2))</f>
        <v>9.9952440902568301E-3</v>
      </c>
      <c r="AG51" s="335">
        <f>$I51*IF($G51="Pickup", SUMIFS(NewEmisData!G:G, NewEmisData!$A:$A, "Pickup", NewEmisData!$B:$B, $A51, NewEmisData!$C:$C, $H51, NewEmisData!$D:$D, AG$2), SUMIFS(NewEmisData!G:G, NewEmisData!$A:$A, "LDV", NewEmisData!$B:$B, $A51, NewEmisData!$C:$C, $H51, NewEmisData!$D:$D, AG$2))</f>
        <v>2.8615465413590799E-3</v>
      </c>
      <c r="AH51" s="335">
        <f>$I51*IF($G51="Pickup", SUMIFS(NewEmisData!H:H, NewEmisData!$A:$A, "Pickup", NewEmisData!$B:$B, $A51, NewEmisData!$C:$C, $H51, NewEmisData!$D:$D, AH$2), SUMIFS(NewEmisData!H:H, NewEmisData!$A:$A, "LDV", NewEmisData!$B:$B, $A51, NewEmisData!$C:$C, $H51, NewEmisData!$D:$D, AH$2))</f>
        <v>2.3897731636762301E-3</v>
      </c>
      <c r="AI51" s="335">
        <f>$I51*IF($G51="Pickup", SUMIFS(NewEmisData!I:I, NewEmisData!$A:$A, "Pickup", NewEmisData!$B:$B, $A51, NewEmisData!$C:$C, $H51, NewEmisData!$D:$D, AI$2), SUMIFS(NewEmisData!I:I, NewEmisData!$A:$A, "LDV", NewEmisData!$B:$B, $A51, NewEmisData!$C:$C, $H51, NewEmisData!$D:$D, AI$2))</f>
        <v>2.1757621427749502E-3</v>
      </c>
      <c r="AJ51" s="335">
        <f>$I51*IF($G51="Pickup", SUMIFS(NewEmisData!J:J, NewEmisData!$A:$A, "Pickup", NewEmisData!$B:$B, $A51, NewEmisData!$C:$C, $H51, NewEmisData!$D:$D, AJ$2), SUMIFS(NewEmisData!J:J, NewEmisData!$A:$A, "LDV", NewEmisData!$B:$B, $A51, NewEmisData!$C:$C, $H51, NewEmisData!$D:$D, AJ$2))</f>
        <v>2.0872445644692299E-3</v>
      </c>
      <c r="AK51" s="335">
        <f>$I51*IF($G51="Pickup", SUMIFS(NewEmisData!K:K, NewEmisData!$A:$A, "Pickup", NewEmisData!$B:$B, $A51, NewEmisData!$C:$C, $H51, NewEmisData!$D:$D, AK$2), SUMIFS(NewEmisData!K:K, NewEmisData!$A:$A, "LDV", NewEmisData!$B:$B, $A51, NewEmisData!$C:$C, $H51, NewEmisData!$D:$D, AK$2))</f>
        <v>2.03348692070508E-3</v>
      </c>
      <c r="AL51" s="335">
        <f>$I51*IF($G51="Pickup", SUMIFS(NewEmisData!L:L, NewEmisData!$A:$A, "Pickup", NewEmisData!$B:$B, $A51, NewEmisData!$C:$C, $H51, NewEmisData!$D:$D, AL$2), SUMIFS(NewEmisData!L:L, NewEmisData!$A:$A, "LDV", NewEmisData!$B:$B, $A51, NewEmisData!$C:$C, $H51, NewEmisData!$D:$D, AL$2))</f>
        <v>2.0138761843932198E-3</v>
      </c>
      <c r="AM51" s="335">
        <f>$I51*IF($G51="Pickup", SUMIFS(NewEmisData!M:M, NewEmisData!$A:$A, "Pickup", NewEmisData!$B:$B, $A51, NewEmisData!$C:$C, $H51, NewEmisData!$D:$D, AM$2), SUMIFS(NewEmisData!M:M, NewEmisData!$A:$A, "LDV", NewEmisData!$B:$B, $A51, NewEmisData!$C:$C, $H51, NewEmisData!$D:$D, AM$2))</f>
        <v>2.0134431442024002E-3</v>
      </c>
      <c r="AN51" s="335">
        <v>1.6665713577985891E-3</v>
      </c>
      <c r="AO51" s="335">
        <f>$I51*IF($G51="Pickup", SUMIFS(NewEmisData!E:E, NewEmisData!$A:$A, "Pickup", NewEmisData!$B:$B, $A51, NewEmisData!$C:$C, $H51, NewEmisData!$D:$D, AO$2), SUMIFS(NewEmisData!E:E, NewEmisData!$A:$A, "LDV", NewEmisData!$B:$B, $A51, NewEmisData!$C:$C, $H51, NewEmisData!$D:$D, AO$2))</f>
        <v>0.10831971626595401</v>
      </c>
      <c r="AP51" s="335">
        <f>$I51*IF($G51="Pickup", SUMIFS(NewEmisData!F:F, NewEmisData!$A:$A, "Pickup", NewEmisData!$B:$B, $A51, NewEmisData!$C:$C, $H51, NewEmisData!$D:$D, AP$2), SUMIFS(NewEmisData!F:F, NewEmisData!$A:$A, "LDV", NewEmisData!$B:$B, $A51, NewEmisData!$C:$C, $H51, NewEmisData!$D:$D, AP$2))</f>
        <v>7.51921551228555E-2</v>
      </c>
      <c r="AQ51" s="335">
        <f>$I51*IF($G51="Pickup", SUMIFS(NewEmisData!G:G, NewEmisData!$A:$A, "Pickup", NewEmisData!$B:$B, $A51, NewEmisData!$C:$C, $H51, NewEmisData!$D:$D, AQ$2), SUMIFS(NewEmisData!G:G, NewEmisData!$A:$A, "LDV", NewEmisData!$B:$B, $A51, NewEmisData!$C:$C, $H51, NewEmisData!$D:$D, AQ$2))</f>
        <v>6.01393435807746E-2</v>
      </c>
      <c r="AR51" s="335">
        <f>$I51*IF($G51="Pickup", SUMIFS(NewEmisData!H:H, NewEmisData!$A:$A, "Pickup", NewEmisData!$B:$B, $A51, NewEmisData!$C:$C, $H51, NewEmisData!$D:$D, AR$2), SUMIFS(NewEmisData!H:H, NewEmisData!$A:$A, "LDV", NewEmisData!$B:$B, $A51, NewEmisData!$C:$C, $H51, NewEmisData!$D:$D, AR$2))</f>
        <v>5.915482339026E-2</v>
      </c>
      <c r="AS51" s="335">
        <f>$I51*IF($G51="Pickup", SUMIFS(NewEmisData!I:I, NewEmisData!$A:$A, "Pickup", NewEmisData!$B:$B, $A51, NewEmisData!$C:$C, $H51, NewEmisData!$D:$D, AS$2), SUMIFS(NewEmisData!I:I, NewEmisData!$A:$A, "LDV", NewEmisData!$B:$B, $A51, NewEmisData!$C:$C, $H51, NewEmisData!$D:$D, AS$2))</f>
        <v>5.90367985492673E-2</v>
      </c>
      <c r="AT51" s="335">
        <f>$I51*IF($G51="Pickup", SUMIFS(NewEmisData!J:J, NewEmisData!$A:$A, "Pickup", NewEmisData!$B:$B, $A51, NewEmisData!$C:$C, $H51, NewEmisData!$D:$D, AT$2), SUMIFS(NewEmisData!J:J, NewEmisData!$A:$A, "LDV", NewEmisData!$B:$B, $A51, NewEmisData!$C:$C, $H51, NewEmisData!$D:$D, AT$2))</f>
        <v>5.9096852542489697E-2</v>
      </c>
      <c r="AU51" s="335">
        <f>$I51*IF($G51="Pickup", SUMIFS(NewEmisData!K:K, NewEmisData!$A:$A, "Pickup", NewEmisData!$B:$B, $A51, NewEmisData!$C:$C, $H51, NewEmisData!$D:$D, AU$2), SUMIFS(NewEmisData!K:K, NewEmisData!$A:$A, "LDV", NewEmisData!$B:$B, $A51, NewEmisData!$C:$C, $H51, NewEmisData!$D:$D, AU$2))</f>
        <v>5.9090238154649199E-2</v>
      </c>
      <c r="AV51" s="335">
        <f>$I51*IF($G51="Pickup", SUMIFS(NewEmisData!L:L, NewEmisData!$A:$A, "Pickup", NewEmisData!$B:$B, $A51, NewEmisData!$C:$C, $H51, NewEmisData!$D:$D, AV$2), SUMIFS(NewEmisData!L:L, NewEmisData!$A:$A, "LDV", NewEmisData!$B:$B, $A51, NewEmisData!$C:$C, $H51, NewEmisData!$D:$D, AV$2))</f>
        <v>5.90796096133216E-2</v>
      </c>
      <c r="AW51" s="335">
        <f>$I51*IF($G51="Pickup", SUMIFS(NewEmisData!M:M, NewEmisData!$A:$A, "Pickup", NewEmisData!$B:$B, $A51, NewEmisData!$C:$C, $H51, NewEmisData!$D:$D, AW$2), SUMIFS(NewEmisData!M:M, NewEmisData!$A:$A, "LDV", NewEmisData!$B:$B, $A51, NewEmisData!$C:$C, $H51, NewEmisData!$D:$D, AW$2))</f>
        <v>5.9120090191233099E-2</v>
      </c>
      <c r="AX51" s="335">
        <v>3.2808645285750677E-2</v>
      </c>
      <c r="AY51" s="335">
        <f>$I51*IF($G51="Pickup", SUMIFS(NewEmisData!E:E, NewEmisData!$A:$A, "Pickup", NewEmisData!$B:$B, $A51, NewEmisData!$C:$C, $H51, NewEmisData!$D:$D, AY$2), SUMIFS(NewEmisData!E:E, NewEmisData!$A:$A, "LDV", NewEmisData!$B:$B, $A51, NewEmisData!$C:$C, $H51, NewEmisData!$D:$D, AY$2))</f>
        <v>5.6019255696326403E-2</v>
      </c>
      <c r="AZ51" s="335">
        <f>$I51*IF($G51="Pickup", SUMIFS(NewEmisData!F:F, NewEmisData!$A:$A, "Pickup", NewEmisData!$B:$B, $A51, NewEmisData!$C:$C, $H51, NewEmisData!$D:$D, AZ$2), SUMIFS(NewEmisData!F:F, NewEmisData!$A:$A, "LDV", NewEmisData!$B:$B, $A51, NewEmisData!$C:$C, $H51, NewEmisData!$D:$D, AZ$2))</f>
        <v>2.5542017960839599E-2</v>
      </c>
      <c r="BA51" s="335">
        <f>$I51*IF($G51="Pickup", SUMIFS(NewEmisData!G:G, NewEmisData!$A:$A, "Pickup", NewEmisData!$B:$B, $A51, NewEmisData!$C:$C, $H51, NewEmisData!$D:$D, BA$2), SUMIFS(NewEmisData!G:G, NewEmisData!$A:$A, "LDV", NewEmisData!$B:$B, $A51, NewEmisData!$C:$C, $H51, NewEmisData!$D:$D, BA$2))</f>
        <v>1.11121396466055E-2</v>
      </c>
      <c r="BB51" s="335">
        <f>$I51*IF($G51="Pickup", SUMIFS(NewEmisData!H:H, NewEmisData!$A:$A, "Pickup", NewEmisData!$B:$B, $A51, NewEmisData!$C:$C, $H51, NewEmisData!$D:$D, BB$2), SUMIFS(NewEmisData!H:H, NewEmisData!$A:$A, "LDV", NewEmisData!$B:$B, $A51, NewEmisData!$C:$C, $H51, NewEmisData!$D:$D, BB$2))</f>
        <v>1.0206481959038401E-2</v>
      </c>
      <c r="BC51" s="335">
        <f>$I51*IF($G51="Pickup", SUMIFS(NewEmisData!I:I, NewEmisData!$A:$A, "Pickup", NewEmisData!$B:$B, $A51, NewEmisData!$C:$C, $H51, NewEmisData!$D:$D, BC$2), SUMIFS(NewEmisData!I:I, NewEmisData!$A:$A, "LDV", NewEmisData!$B:$B, $A51, NewEmisData!$C:$C, $H51, NewEmisData!$D:$D, BC$2))</f>
        <v>1.00978805100248E-2</v>
      </c>
      <c r="BD51" s="335">
        <f>$I51*IF($G51="Pickup", SUMIFS(NewEmisData!J:J, NewEmisData!$A:$A, "Pickup", NewEmisData!$B:$B, $A51, NewEmisData!$C:$C, $H51, NewEmisData!$D:$D, BD$2), SUMIFS(NewEmisData!J:J, NewEmisData!$A:$A, "LDV", NewEmisData!$B:$B, $A51, NewEmisData!$C:$C, $H51, NewEmisData!$D:$D, BD$2))</f>
        <v>1.01531295733735E-2</v>
      </c>
      <c r="BE51" s="335">
        <f>$I51*IF($G51="Pickup", SUMIFS(NewEmisData!K:K, NewEmisData!$A:$A, "Pickup", NewEmisData!$B:$B, $A51, NewEmisData!$C:$C, $H51, NewEmisData!$D:$D, BE$2), SUMIFS(NewEmisData!K:K, NewEmisData!$A:$A, "LDV", NewEmisData!$B:$B, $A51, NewEmisData!$C:$C, $H51, NewEmisData!$D:$D, BE$2))</f>
        <v>1.0147042075548099E-2</v>
      </c>
      <c r="BF51" s="335">
        <f>$I51*IF($G51="Pickup", SUMIFS(NewEmisData!L:L, NewEmisData!$A:$A, "Pickup", NewEmisData!$B:$B, $A51, NewEmisData!$C:$C, $H51, NewEmisData!$D:$D, BF$2), SUMIFS(NewEmisData!L:L, NewEmisData!$A:$A, "LDV", NewEmisData!$B:$B, $A51, NewEmisData!$C:$C, $H51, NewEmisData!$D:$D, BF$2))</f>
        <v>1.0137260551364401E-2</v>
      </c>
      <c r="BG51" s="335">
        <f>$I51*IF($G51="Pickup", SUMIFS(NewEmisData!M:M, NewEmisData!$A:$A, "Pickup", NewEmisData!$B:$B, $A51, NewEmisData!$C:$C, $H51, NewEmisData!$D:$D, BG$2), SUMIFS(NewEmisData!M:M, NewEmisData!$A:$A, "LDV", NewEmisData!$B:$B, $A51, NewEmisData!$C:$C, $H51, NewEmisData!$D:$D, BG$2))</f>
        <v>1.0174550452384501E-2</v>
      </c>
      <c r="BH51" s="335">
        <v>6.5796176943480836E-3</v>
      </c>
      <c r="BI51" s="335">
        <f>$I51*IF($G51="Pickup", SUMIFS(NewEmisData!E:E, NewEmisData!$A:$A, "Pickup", NewEmisData!$B:$B, $A51, NewEmisData!$C:$C, $H51, NewEmisData!$D:$D, BI$2), SUMIFS(NewEmisData!E:E, NewEmisData!$A:$A, "LDV", NewEmisData!$B:$B, $A51, NewEmisData!$C:$C, $H51, NewEmisData!$D:$D, BI$2))</f>
        <v>25.7359255125963</v>
      </c>
      <c r="BJ51" s="335">
        <f>$I51*IF($G51="Pickup", SUMIFS(NewEmisData!F:F, NewEmisData!$A:$A, "Pickup", NewEmisData!$B:$B, $A51, NewEmisData!$C:$C, $H51, NewEmisData!$D:$D, BJ$2), SUMIFS(NewEmisData!F:F, NewEmisData!$A:$A, "LDV", NewEmisData!$B:$B, $A51, NewEmisData!$C:$C, $H51, NewEmisData!$D:$D, BJ$2))</f>
        <v>9.6608254694220292</v>
      </c>
      <c r="BK51" s="335">
        <f>$I51*IF($G51="Pickup", SUMIFS(NewEmisData!G:G, NewEmisData!$A:$A, "Pickup", NewEmisData!$B:$B, $A51, NewEmisData!$C:$C, $H51, NewEmisData!$D:$D, BK$2), SUMIFS(NewEmisData!G:G, NewEmisData!$A:$A, "LDV", NewEmisData!$B:$B, $A51, NewEmisData!$C:$C, $H51, NewEmisData!$D:$D, BK$2))</f>
        <v>1.5868606265345599</v>
      </c>
      <c r="BL51" s="335">
        <f>$I51*IF($G51="Pickup", SUMIFS(NewEmisData!H:H, NewEmisData!$A:$A, "Pickup", NewEmisData!$B:$B, $A51, NewEmisData!$C:$C, $H51, NewEmisData!$D:$D, BL$2), SUMIFS(NewEmisData!H:H, NewEmisData!$A:$A, "LDV", NewEmisData!$B:$B, $A51, NewEmisData!$C:$C, $H51, NewEmisData!$D:$D, BL$2))</f>
        <v>1.2176793673039601</v>
      </c>
      <c r="BM51" s="335">
        <f>$I51*IF($G51="Pickup", SUMIFS(NewEmisData!I:I, NewEmisData!$A:$A, "Pickup", NewEmisData!$B:$B, $A51, NewEmisData!$C:$C, $H51, NewEmisData!$D:$D, BM$2), SUMIFS(NewEmisData!I:I, NewEmisData!$A:$A, "LDV", NewEmisData!$B:$B, $A51, NewEmisData!$C:$C, $H51, NewEmisData!$D:$D, BM$2))</f>
        <v>1.0510354041170999</v>
      </c>
      <c r="BN51" s="335">
        <f>$I51*IF($G51="Pickup", SUMIFS(NewEmisData!J:J, NewEmisData!$A:$A, "Pickup", NewEmisData!$B:$B, $A51, NewEmisData!$C:$C, $H51, NewEmisData!$D:$D, BN$2), SUMIFS(NewEmisData!J:J, NewEmisData!$A:$A, "LDV", NewEmisData!$B:$B, $A51, NewEmisData!$C:$C, $H51, NewEmisData!$D:$D, BN$2))</f>
        <v>1.00292244742092</v>
      </c>
      <c r="BO51" s="335">
        <f>$I51*IF($G51="Pickup", SUMIFS(NewEmisData!K:K, NewEmisData!$A:$A, "Pickup", NewEmisData!$B:$B, $A51, NewEmisData!$C:$C, $H51, NewEmisData!$D:$D, BO$2), SUMIFS(NewEmisData!K:K, NewEmisData!$A:$A, "LDV", NewEmisData!$B:$B, $A51, NewEmisData!$C:$C, $H51, NewEmisData!$D:$D, BO$2))</f>
        <v>0.95159033350268696</v>
      </c>
      <c r="BP51" s="335">
        <f>$I51*IF($G51="Pickup", SUMIFS(NewEmisData!L:L, NewEmisData!$A:$A, "Pickup", NewEmisData!$B:$B, $A51, NewEmisData!$C:$C, $H51, NewEmisData!$D:$D, BP$2), SUMIFS(NewEmisData!L:L, NewEmisData!$A:$A, "LDV", NewEmisData!$B:$B, $A51, NewEmisData!$C:$C, $H51, NewEmisData!$D:$D, BP$2))</f>
        <v>0.92637431175947205</v>
      </c>
      <c r="BQ51" s="335">
        <f>$I51*IF($G51="Pickup", SUMIFS(NewEmisData!M:M, NewEmisData!$A:$A, "Pickup", NewEmisData!$B:$B, $A51, NewEmisData!$C:$C, $H51, NewEmisData!$D:$D, BQ$2), SUMIFS(NewEmisData!M:M, NewEmisData!$A:$A, "LDV", NewEmisData!$B:$B, $A51, NewEmisData!$C:$C, $H51, NewEmisData!$D:$D, BQ$2))</f>
        <v>0.93213232013860903</v>
      </c>
      <c r="BR51" s="335">
        <v>1.2335726578167048</v>
      </c>
      <c r="BS51" s="335">
        <f>$I51*IF($G51="Pickup", SUMIFS(NewEmisData!E:E, NewEmisData!$A:$A, "Pickup", NewEmisData!$B:$B, $A51, NewEmisData!$C:$C, $H51, NewEmisData!$D:$D, BS$2), SUMIFS(NewEmisData!E:E, NewEmisData!$A:$A, "LDV", NewEmisData!$B:$B, $A51, NewEmisData!$C:$C, $H51, NewEmisData!$D:$D, BS$2))</f>
        <v>2.3600316803923498</v>
      </c>
      <c r="BT51" s="335">
        <f>$I51*IF($G51="Pickup", SUMIFS(NewEmisData!F:F, NewEmisData!$A:$A, "Pickup", NewEmisData!$B:$B, $A51, NewEmisData!$C:$C, $H51, NewEmisData!$D:$D, BT$2), SUMIFS(NewEmisData!F:F, NewEmisData!$A:$A, "LDV", NewEmisData!$B:$B, $A51, NewEmisData!$C:$C, $H51, NewEmisData!$D:$D, BT$2))</f>
        <v>0.86729043326035704</v>
      </c>
      <c r="BU51" s="335">
        <f>$I51*IF($G51="Pickup", SUMIFS(NewEmisData!G:G, NewEmisData!$A:$A, "Pickup", NewEmisData!$B:$B, $A51, NewEmisData!$C:$C, $H51, NewEmisData!$D:$D, BU$2), SUMIFS(NewEmisData!G:G, NewEmisData!$A:$A, "LDV", NewEmisData!$B:$B, $A51, NewEmisData!$C:$C, $H51, NewEmisData!$D:$D, BU$2))</f>
        <v>0.110736526137932</v>
      </c>
      <c r="BV51" s="335">
        <f>$I51*IF($G51="Pickup", SUMIFS(NewEmisData!H:H, NewEmisData!$A:$A, "Pickup", NewEmisData!$B:$B, $A51, NewEmisData!$C:$C, $H51, NewEmisData!$D:$D, BV$2), SUMIFS(NewEmisData!H:H, NewEmisData!$A:$A, "LDV", NewEmisData!$B:$B, $A51, NewEmisData!$C:$C, $H51, NewEmisData!$D:$D, BV$2))</f>
        <v>7.5901512222891696E-2</v>
      </c>
      <c r="BW51" s="335">
        <f>$I51*IF($G51="Pickup", SUMIFS(NewEmisData!I:I, NewEmisData!$A:$A, "Pickup", NewEmisData!$B:$B, $A51, NewEmisData!$C:$C, $H51, NewEmisData!$D:$D, BW$2), SUMIFS(NewEmisData!I:I, NewEmisData!$A:$A, "LDV", NewEmisData!$B:$B, $A51, NewEmisData!$C:$C, $H51, NewEmisData!$D:$D, BW$2))</f>
        <v>5.8492240477683803E-2</v>
      </c>
      <c r="BX51" s="335">
        <f>$I51*IF($G51="Pickup", SUMIFS(NewEmisData!J:J, NewEmisData!$A:$A, "Pickup", NewEmisData!$B:$B, $A51, NewEmisData!$C:$C, $H51, NewEmisData!$D:$D, BX$2), SUMIFS(NewEmisData!J:J, NewEmisData!$A:$A, "LDV", NewEmisData!$B:$B, $A51, NewEmisData!$C:$C, $H51, NewEmisData!$D:$D, BX$2))</f>
        <v>5.7141032113164097E-2</v>
      </c>
      <c r="BY51" s="335">
        <f>$I51*IF($G51="Pickup", SUMIFS(NewEmisData!K:K, NewEmisData!$A:$A, "Pickup", NewEmisData!$B:$B, $A51, NewEmisData!$C:$C, $H51, NewEmisData!$D:$D, BY$2), SUMIFS(NewEmisData!K:K, NewEmisData!$A:$A, "LDV", NewEmisData!$B:$B, $A51, NewEmisData!$C:$C, $H51, NewEmisData!$D:$D, BY$2))</f>
        <v>5.5289104211044299E-2</v>
      </c>
      <c r="BZ51" s="335">
        <f>$I51*IF($G51="Pickup", SUMIFS(NewEmisData!L:L, NewEmisData!$A:$A, "Pickup", NewEmisData!$B:$B, $A51, NewEmisData!$C:$C, $H51, NewEmisData!$D:$D, BZ$2), SUMIFS(NewEmisData!L:L, NewEmisData!$A:$A, "LDV", NewEmisData!$B:$B, $A51, NewEmisData!$C:$C, $H51, NewEmisData!$D:$D, BZ$2))</f>
        <v>5.4482372037083497E-2</v>
      </c>
      <c r="CA51" s="335">
        <f>$I51*IF($G51="Pickup", SUMIFS(NewEmisData!M:M, NewEmisData!$A:$A, "Pickup", NewEmisData!$B:$B, $A51, NewEmisData!$C:$C, $H51, NewEmisData!$D:$D, CA$2), SUMIFS(NewEmisData!M:M, NewEmisData!$A:$A, "LDV", NewEmisData!$B:$B, $A51, NewEmisData!$C:$C, $H51, NewEmisData!$D:$D, CA$2))</f>
        <v>5.5017621362252002E-2</v>
      </c>
      <c r="CB51" s="335">
        <v>6.7885050257220386E-2</v>
      </c>
      <c r="CC51" s="335">
        <f>$I51*IF($G51="Pickup", SUMIFS(NewEmisData!E:E, NewEmisData!$A:$A, "Pickup", NewEmisData!$B:$B, $A51, NewEmisData!$C:$C, $H51, NewEmisData!$D:$D, CC$2), SUMIFS(NewEmisData!E:E, NewEmisData!$A:$A, "LDV", NewEmisData!$B:$B, $A51, NewEmisData!$C:$C, $H51, NewEmisData!$D:$D, CC$2))</f>
        <v>8.1351723095982893E-3</v>
      </c>
      <c r="CD51" s="335">
        <f>$I51*IF($G51="Pickup", SUMIFS(NewEmisData!F:F, NewEmisData!$A:$A, "Pickup", NewEmisData!$B:$B, $A51, NewEmisData!$C:$C, $H51, NewEmisData!$D:$D, CD$2), SUMIFS(NewEmisData!F:F, NewEmisData!$A:$A, "LDV", NewEmisData!$B:$B, $A51, NewEmisData!$C:$C, $H51, NewEmisData!$D:$D, CD$2))</f>
        <v>8.1351745562756508E-3</v>
      </c>
      <c r="CE51" s="335">
        <f>$I51*IF($G51="Pickup", SUMIFS(NewEmisData!G:G, NewEmisData!$A:$A, "Pickup", NewEmisData!$B:$B, $A51, NewEmisData!$C:$C, $H51, NewEmisData!$D:$D, CE$2), SUMIFS(NewEmisData!G:G, NewEmisData!$A:$A, "LDV", NewEmisData!$B:$B, $A51, NewEmisData!$C:$C, $H51, NewEmisData!$D:$D, CE$2))</f>
        <v>8.9774038648681997E-3</v>
      </c>
      <c r="CF51" s="335">
        <f>$I51*IF($G51="Pickup", SUMIFS(NewEmisData!H:H, NewEmisData!$A:$A, "Pickup", NewEmisData!$B:$B, $A51, NewEmisData!$C:$C, $H51, NewEmisData!$D:$D, CF$2), SUMIFS(NewEmisData!H:H, NewEmisData!$A:$A, "LDV", NewEmisData!$B:$B, $A51, NewEmisData!$C:$C, $H51, NewEmisData!$D:$D, CF$2))</f>
        <v>8.9773869601495193E-3</v>
      </c>
      <c r="CG51" s="335">
        <f>$I51*IF($G51="Pickup", SUMIFS(NewEmisData!I:I, NewEmisData!$A:$A, "Pickup", NewEmisData!$B:$B, $A51, NewEmisData!$C:$C, $H51, NewEmisData!$D:$D, CG$2), SUMIFS(NewEmisData!I:I, NewEmisData!$A:$A, "LDV", NewEmisData!$B:$B, $A51, NewEmisData!$C:$C, $H51, NewEmisData!$D:$D, CG$2))</f>
        <v>8.9773911150380793E-3</v>
      </c>
      <c r="CH51" s="335">
        <f>$I51*IF($G51="Pickup", SUMIFS(NewEmisData!J:J, NewEmisData!$A:$A, "Pickup", NewEmisData!$B:$B, $A51, NewEmisData!$C:$C, $H51, NewEmisData!$D:$D, CH$2), SUMIFS(NewEmisData!J:J, NewEmisData!$A:$A, "LDV", NewEmisData!$B:$B, $A51, NewEmisData!$C:$C, $H51, NewEmisData!$D:$D, CH$2))</f>
        <v>8.9773892839756404E-3</v>
      </c>
      <c r="CI51" s="335">
        <f>$I51*IF($G51="Pickup", SUMIFS(NewEmisData!K:K, NewEmisData!$A:$A, "Pickup", NewEmisData!$B:$B, $A51, NewEmisData!$C:$C, $H51, NewEmisData!$D:$D, CI$2), SUMIFS(NewEmisData!K:K, NewEmisData!$A:$A, "LDV", NewEmisData!$B:$B, $A51, NewEmisData!$C:$C, $H51, NewEmisData!$D:$D, CI$2))</f>
        <v>8.9773894598061902E-3</v>
      </c>
      <c r="CJ51" s="335">
        <f>$I51*IF($G51="Pickup", SUMIFS(NewEmisData!L:L, NewEmisData!$A:$A, "Pickup", NewEmisData!$B:$B, $A51, NewEmisData!$C:$C, $H51, NewEmisData!$D:$D, CJ$2), SUMIFS(NewEmisData!L:L, NewEmisData!$A:$A, "LDV", NewEmisData!$B:$B, $A51, NewEmisData!$C:$C, $H51, NewEmisData!$D:$D, CJ$2))</f>
        <v>8.9773849530117907E-3</v>
      </c>
      <c r="CK51" s="335">
        <f>$I51*IF($G51="Pickup", SUMIFS(NewEmisData!M:M, NewEmisData!$A:$A, "Pickup", NewEmisData!$B:$B, $A51, NewEmisData!$C:$C, $H51, NewEmisData!$D:$D, CK$2), SUMIFS(NewEmisData!M:M, NewEmisData!$A:$A, "LDV", NewEmisData!$B:$B, $A51, NewEmisData!$C:$C, $H51, NewEmisData!$D:$D, CK$2))</f>
        <v>8.9773771810134195E-3</v>
      </c>
      <c r="CL51" s="335">
        <v>7.6624626482054738E-3</v>
      </c>
      <c r="CM51" s="335">
        <f>$I51*IF($G51="Pickup", SUMIFS(NewEmisData!E:E, NewEmisData!$A:$A, "Pickup", NewEmisData!$B:$B, $A51, NewEmisData!$C:$C, $H51, NewEmisData!$D:$D, CM$2), SUMIFS(NewEmisData!E:E, NewEmisData!$A:$A, "LDV", NewEmisData!$B:$B, $A51, NewEmisData!$C:$C, $H51, NewEmisData!$D:$D, CM$2))</f>
        <v>1.06890810544702E-3</v>
      </c>
      <c r="CN51" s="335">
        <f>$I51*IF($G51="Pickup", SUMIFS(NewEmisData!F:F, NewEmisData!$A:$A, "Pickup", NewEmisData!$B:$B, $A51, NewEmisData!$C:$C, $H51, NewEmisData!$D:$D, CN$2), SUMIFS(NewEmisData!F:F, NewEmisData!$A:$A, "LDV", NewEmisData!$B:$B, $A51, NewEmisData!$C:$C, $H51, NewEmisData!$D:$D, CN$2))</f>
        <v>9.8276928788775995E-4</v>
      </c>
      <c r="CO51" s="335">
        <f>$I51*IF($G51="Pickup", SUMIFS(NewEmisData!G:G, NewEmisData!$A:$A, "Pickup", NewEmisData!$B:$B, $A51, NewEmisData!$C:$C, $H51, NewEmisData!$D:$D, CO$2), SUMIFS(NewEmisData!G:G, NewEmisData!$A:$A, "LDV", NewEmisData!$B:$B, $A51, NewEmisData!$C:$C, $H51, NewEmisData!$D:$D, CO$2))</f>
        <v>1.0388015160064301E-3</v>
      </c>
      <c r="CP51" s="335">
        <f>$I51*IF($G51="Pickup", SUMIFS(NewEmisData!H:H, NewEmisData!$A:$A, "Pickup", NewEmisData!$B:$B, $A51, NewEmisData!$C:$C, $H51, NewEmisData!$D:$D, CP$2), SUMIFS(NewEmisData!H:H, NewEmisData!$A:$A, "LDV", NewEmisData!$B:$B, $A51, NewEmisData!$C:$C, $H51, NewEmisData!$D:$D, CP$2))</f>
        <v>1.04042771571272E-3</v>
      </c>
      <c r="CQ51" s="335">
        <f>$I51*IF($G51="Pickup", SUMIFS(NewEmisData!I:I, NewEmisData!$A:$A, "Pickup", NewEmisData!$B:$B, $A51, NewEmisData!$C:$C, $H51, NewEmisData!$D:$D, CQ$2), SUMIFS(NewEmisData!I:I, NewEmisData!$A:$A, "LDV", NewEmisData!$B:$B, $A51, NewEmisData!$C:$C, $H51, NewEmisData!$D:$D, CQ$2))</f>
        <v>1.0463302398882599E-3</v>
      </c>
      <c r="CR51" s="335">
        <f>$I51*IF($G51="Pickup", SUMIFS(NewEmisData!J:J, NewEmisData!$A:$A, "Pickup", NewEmisData!$B:$B, $A51, NewEmisData!$C:$C, $H51, NewEmisData!$D:$D, CR$2), SUMIFS(NewEmisData!J:J, NewEmisData!$A:$A, "LDV", NewEmisData!$B:$B, $A51, NewEmisData!$C:$C, $H51, NewEmisData!$D:$D, CR$2))</f>
        <v>1.05404632398643E-3</v>
      </c>
      <c r="CS51" s="335">
        <f>$I51*IF($G51="Pickup", SUMIFS(NewEmisData!K:K, NewEmisData!$A:$A, "Pickup", NewEmisData!$B:$B, $A51, NewEmisData!$C:$C, $H51, NewEmisData!$D:$D, CS$2), SUMIFS(NewEmisData!K:K, NewEmisData!$A:$A, "LDV", NewEmisData!$B:$B, $A51, NewEmisData!$C:$C, $H51, NewEmisData!$D:$D, CS$2))</f>
        <v>1.05796184016042E-3</v>
      </c>
      <c r="CT51" s="335">
        <f>$I51*IF($G51="Pickup", SUMIFS(NewEmisData!L:L, NewEmisData!$A:$A, "Pickup", NewEmisData!$B:$B, $A51, NewEmisData!$C:$C, $H51, NewEmisData!$D:$D, CT$2), SUMIFS(NewEmisData!L:L, NewEmisData!$A:$A, "LDV", NewEmisData!$B:$B, $A51, NewEmisData!$C:$C, $H51, NewEmisData!$D:$D, CT$2))</f>
        <v>1.05921014380327E-3</v>
      </c>
      <c r="CU51" s="335">
        <f>$I51*IF($G51="Pickup", SUMIFS(NewEmisData!M:M, NewEmisData!$A:$A, "Pickup", NewEmisData!$B:$B, $A51, NewEmisData!$C:$C, $H51, NewEmisData!$D:$D, CU$2), SUMIFS(NewEmisData!M:M, NewEmisData!$A:$A, "LDV", NewEmisData!$B:$B, $A51, NewEmisData!$C:$C, $H51, NewEmisData!$D:$D, CU$2))</f>
        <v>1.0611530168828901E-3</v>
      </c>
      <c r="CV51" s="335">
        <v>6.6624108361503735E-4</v>
      </c>
      <c r="CW51" s="335">
        <v>1.7855353475311885E-3</v>
      </c>
      <c r="CX51" s="335">
        <v>1.1158238015562326E-3</v>
      </c>
      <c r="CY51" s="335">
        <v>9.3466086006125206E-4</v>
      </c>
      <c r="CZ51" s="335">
        <v>8.3812350595498144E-4</v>
      </c>
      <c r="DA51" s="335">
        <v>6.4708026295585627E-4</v>
      </c>
      <c r="DB51" s="335">
        <v>5.1533534928113322E-4</v>
      </c>
      <c r="DC51" s="335">
        <v>4.978529843416348E-4</v>
      </c>
      <c r="DD51" s="335">
        <v>4.9300315911808101E-4</v>
      </c>
      <c r="DE51" s="335">
        <v>4.9234696878064995E-4</v>
      </c>
      <c r="DF51" s="335">
        <v>4.9234696878064995E-4</v>
      </c>
      <c r="DG51" s="335">
        <f>$I51*IF($G51="Pickup", SUMIFS(NewEmisData!E:E, NewEmisData!$A:$A, "Pickup", NewEmisData!$B:$B, $A51, NewEmisData!$C:$C, $H51, NewEmisData!$D:$D, DG$2), SUMIFS(NewEmisData!E:E, NewEmisData!$A:$A, "LDV", NewEmisData!$B:$B, $A51, NewEmisData!$C:$C, $H51, NewEmisData!$D:$D, DG$2))</f>
        <v>0</v>
      </c>
      <c r="DH51" s="335">
        <f>$I51*IF($G51="Pickup", SUMIFS(NewEmisData!F:F, NewEmisData!$A:$A, "Pickup", NewEmisData!$B:$B, $A51, NewEmisData!$C:$C, $H51, NewEmisData!$D:$D, DH$2), SUMIFS(NewEmisData!F:F, NewEmisData!$A:$A, "LDV", NewEmisData!$B:$B, $A51, NewEmisData!$C:$C, $H51, NewEmisData!$D:$D, DH$2))</f>
        <v>0</v>
      </c>
      <c r="DI51" s="335">
        <f>$I51*IF($G51="Pickup", SUMIFS(NewEmisData!G:G, NewEmisData!$A:$A, "Pickup", NewEmisData!$B:$B, $A51, NewEmisData!$C:$C, $H51, NewEmisData!$D:$D, DI$2), SUMIFS(NewEmisData!G:G, NewEmisData!$A:$A, "LDV", NewEmisData!$B:$B, $A51, NewEmisData!$C:$C, $H51, NewEmisData!$D:$D, DI$2))</f>
        <v>0</v>
      </c>
      <c r="DJ51" s="335">
        <f>$I51*IF($G51="Pickup", SUMIFS(NewEmisData!H:H, NewEmisData!$A:$A, "Pickup", NewEmisData!$B:$B, $A51, NewEmisData!$C:$C, $H51, NewEmisData!$D:$D, DJ$2), SUMIFS(NewEmisData!H:H, NewEmisData!$A:$A, "LDV", NewEmisData!$B:$B, $A51, NewEmisData!$C:$C, $H51, NewEmisData!$D:$D, DJ$2))</f>
        <v>0</v>
      </c>
      <c r="DK51" s="335">
        <f>$I51*IF($G51="Pickup", SUMIFS(NewEmisData!I:I, NewEmisData!$A:$A, "Pickup", NewEmisData!$B:$B, $A51, NewEmisData!$C:$C, $H51, NewEmisData!$D:$D, DK$2), SUMIFS(NewEmisData!I:I, NewEmisData!$A:$A, "LDV", NewEmisData!$B:$B, $A51, NewEmisData!$C:$C, $H51, NewEmisData!$D:$D, DK$2))</f>
        <v>0</v>
      </c>
      <c r="DL51" s="335">
        <f>$I51*IF($G51="Pickup", SUMIFS(NewEmisData!J:J, NewEmisData!$A:$A, "Pickup", NewEmisData!$B:$B, $A51, NewEmisData!$C:$C, $H51, NewEmisData!$D:$D, DL$2), SUMIFS(NewEmisData!J:J, NewEmisData!$A:$A, "LDV", NewEmisData!$B:$B, $A51, NewEmisData!$C:$C, $H51, NewEmisData!$D:$D, DL$2))</f>
        <v>0</v>
      </c>
      <c r="DM51" s="335">
        <f>$I51*IF($G51="Pickup", SUMIFS(NewEmisData!K:K, NewEmisData!$A:$A, "Pickup", NewEmisData!$B:$B, $A51, NewEmisData!$C:$C, $H51, NewEmisData!$D:$D, DM$2), SUMIFS(NewEmisData!K:K, NewEmisData!$A:$A, "LDV", NewEmisData!$B:$B, $A51, NewEmisData!$C:$C, $H51, NewEmisData!$D:$D, DM$2))</f>
        <v>0</v>
      </c>
      <c r="DN51" s="335">
        <f>$I51*IF($G51="Pickup", SUMIFS(NewEmisData!L:L, NewEmisData!$A:$A, "Pickup", NewEmisData!$B:$B, $A51, NewEmisData!$C:$C, $H51, NewEmisData!$D:$D, DN$2), SUMIFS(NewEmisData!L:L, NewEmisData!$A:$A, "LDV", NewEmisData!$B:$B, $A51, NewEmisData!$C:$C, $H51, NewEmisData!$D:$D, DN$2))</f>
        <v>0</v>
      </c>
      <c r="DO51" s="335">
        <f>$I51*IF($G51="Pickup", SUMIFS(NewEmisData!M:M, NewEmisData!$A:$A, "Pickup", NewEmisData!$B:$B, $A51, NewEmisData!$C:$C, $H51, NewEmisData!$D:$D, DO$2), SUMIFS(NewEmisData!M:M, NewEmisData!$A:$A, "LDV", NewEmisData!$B:$B, $A51, NewEmisData!$C:$C, $H51, NewEmisData!$D:$D, DO$2))</f>
        <v>0</v>
      </c>
      <c r="DP51" s="335">
        <v>3.6332767108157723E-4</v>
      </c>
      <c r="DQ51" s="335">
        <f>$I51*IF($G51="Pickup", SUMIFS(NewEmisData!E:E, NewEmisData!$A:$A, "Pickup", NewEmisData!$B:$B, $A51, NewEmisData!$C:$C, $H51, NewEmisData!$D:$D, DQ$2), SUMIFS(NewEmisData!E:E, NewEmisData!$A:$A, "LDV", NewEmisData!$B:$B, $A51, NewEmisData!$C:$C, $H51, NewEmisData!$D:$D, DQ$2))</f>
        <v>1.4358371794368901E-2</v>
      </c>
      <c r="DR51" s="335">
        <f>$I51*IF($G51="Pickup", SUMIFS(NewEmisData!F:F, NewEmisData!$A:$A, "Pickup", NewEmisData!$B:$B, $A51, NewEmisData!$C:$C, $H51, NewEmisData!$D:$D, DR$2), SUMIFS(NewEmisData!F:F, NewEmisData!$A:$A, "LDV", NewEmisData!$B:$B, $A51, NewEmisData!$C:$C, $H51, NewEmisData!$D:$D, DR$2))</f>
        <v>4.8458502748334797E-2</v>
      </c>
      <c r="DS51" s="335">
        <f>$I51*IF($G51="Pickup", SUMIFS(NewEmisData!G:G, NewEmisData!$A:$A, "Pickup", NewEmisData!$B:$B, $A51, NewEmisData!$C:$C, $H51, NewEmisData!$D:$D, DS$2), SUMIFS(NewEmisData!G:G, NewEmisData!$A:$A, "LDV", NewEmisData!$B:$B, $A51, NewEmisData!$C:$C, $H51, NewEmisData!$D:$D, DS$2))</f>
        <v>5.5764331545387298E-2</v>
      </c>
      <c r="DT51" s="335">
        <f>$I51*IF($G51="Pickup", SUMIFS(NewEmisData!H:H, NewEmisData!$A:$A, "Pickup", NewEmisData!$B:$B, $A51, NewEmisData!$C:$C, $H51, NewEmisData!$D:$D, DT$2), SUMIFS(NewEmisData!H:H, NewEmisData!$A:$A, "LDV", NewEmisData!$B:$B, $A51, NewEmisData!$C:$C, $H51, NewEmisData!$D:$D, DT$2))</f>
        <v>5.6700089978653001E-2</v>
      </c>
      <c r="DU51" s="335">
        <f>$I51*IF($G51="Pickup", SUMIFS(NewEmisData!I:I, NewEmisData!$A:$A, "Pickup", NewEmisData!$B:$B, $A51, NewEmisData!$C:$C, $H51, NewEmisData!$D:$D, DU$2), SUMIFS(NewEmisData!I:I, NewEmisData!$A:$A, "LDV", NewEmisData!$B:$B, $A51, NewEmisData!$C:$C, $H51, NewEmisData!$D:$D, DU$2))</f>
        <v>5.82137428878685E-2</v>
      </c>
      <c r="DV51" s="335">
        <f>$I51*IF($G51="Pickup", SUMIFS(NewEmisData!J:J, NewEmisData!$A:$A, "Pickup", NewEmisData!$B:$B, $A51, NewEmisData!$C:$C, $H51, NewEmisData!$D:$D, DV$2), SUMIFS(NewEmisData!J:J, NewEmisData!$A:$A, "LDV", NewEmisData!$B:$B, $A51, NewEmisData!$C:$C, $H51, NewEmisData!$D:$D, DV$2))</f>
        <v>5.8170546586172198E-2</v>
      </c>
      <c r="DW51" s="335">
        <f>$I51*IF($G51="Pickup", SUMIFS(NewEmisData!K:K, NewEmisData!$A:$A, "Pickup", NewEmisData!$B:$B, $A51, NewEmisData!$C:$C, $H51, NewEmisData!$D:$D, DW$2), SUMIFS(NewEmisData!K:K, NewEmisData!$A:$A, "LDV", NewEmisData!$B:$B, $A51, NewEmisData!$C:$C, $H51, NewEmisData!$D:$D, DW$2))</f>
        <v>5.7454728055515297E-2</v>
      </c>
      <c r="DX51" s="335">
        <f>$I51*IF($G51="Pickup", SUMIFS(NewEmisData!L:L, NewEmisData!$A:$A, "Pickup", NewEmisData!$B:$B, $A51, NewEmisData!$C:$C, $H51, NewEmisData!$D:$D, DX$2), SUMIFS(NewEmisData!L:L, NewEmisData!$A:$A, "LDV", NewEmisData!$B:$B, $A51, NewEmisData!$C:$C, $H51, NewEmisData!$D:$D, DX$2))</f>
        <v>5.6605818902763297E-2</v>
      </c>
      <c r="DY51" s="335">
        <f>$I51*IF($G51="Pickup", SUMIFS(NewEmisData!M:M, NewEmisData!$A:$A, "Pickup", NewEmisData!$B:$B, $A51, NewEmisData!$C:$C, $H51, NewEmisData!$D:$D, DY$2), SUMIFS(NewEmisData!M:M, NewEmisData!$A:$A, "LDV", NewEmisData!$B:$B, $A51, NewEmisData!$C:$C, $H51, NewEmisData!$D:$D, DY$2))</f>
        <v>5.7183132180425103E-2</v>
      </c>
      <c r="DZ51" s="335">
        <v>6.9838537223093883E-2</v>
      </c>
      <c r="EA51" s="335">
        <f t="shared" si="2"/>
        <v>454.22422332698301</v>
      </c>
      <c r="EB51" s="335">
        <f t="shared" si="3"/>
        <v>415.98623310718898</v>
      </c>
      <c r="EC51" s="335">
        <f t="shared" si="4"/>
        <v>341.24154984582401</v>
      </c>
      <c r="ED51" s="335">
        <f t="shared" si="5"/>
        <v>286.14374563306302</v>
      </c>
      <c r="EE51" s="335">
        <f t="shared" si="6"/>
        <v>260.90109398597599</v>
      </c>
      <c r="EF51" s="335">
        <f t="shared" si="7"/>
        <v>250.29294391902499</v>
      </c>
      <c r="EG51" s="335">
        <f t="shared" si="8"/>
        <v>243.907500195674</v>
      </c>
      <c r="EH51" s="335">
        <f t="shared" si="9"/>
        <v>241.55525518103801</v>
      </c>
      <c r="EI51" s="335">
        <f t="shared" si="10"/>
        <v>241.503483186078</v>
      </c>
      <c r="EJ51" s="335">
        <f t="shared" si="11"/>
        <v>0.20396325972560742</v>
      </c>
      <c r="EK51" s="335">
        <f t="shared" si="12"/>
        <v>1.6110129323604601</v>
      </c>
      <c r="EL51" s="335">
        <f t="shared" si="13"/>
        <v>0.78125490560219701</v>
      </c>
      <c r="EM51" s="335">
        <f t="shared" si="14"/>
        <v>0.115620473733781</v>
      </c>
      <c r="EN51" s="335">
        <f t="shared" si="15"/>
        <v>6.6004639352718095E-2</v>
      </c>
      <c r="EO51" s="335">
        <f t="shared" si="16"/>
        <v>4.1480313552042999E-2</v>
      </c>
      <c r="EP51" s="335">
        <f t="shared" si="17"/>
        <v>3.67143779351497E-2</v>
      </c>
      <c r="EQ51" s="335">
        <f t="shared" si="18"/>
        <v>3.3512426284448803E-2</v>
      </c>
      <c r="ER51" s="335">
        <f t="shared" si="19"/>
        <v>3.2134891572290103E-2</v>
      </c>
      <c r="ES51" s="335">
        <f t="shared" si="20"/>
        <v>3.24152542775758E-2</v>
      </c>
      <c r="ET51" s="335">
        <f t="shared" si="21"/>
        <v>4.1644851932661778E-2</v>
      </c>
      <c r="EU51" s="335">
        <f t="shared" si="22"/>
        <v>1.1303261097433201E-2</v>
      </c>
      <c r="EV51" s="335">
        <f t="shared" si="23"/>
        <v>9.9952440902568301E-3</v>
      </c>
      <c r="EW51" s="335">
        <f t="shared" si="24"/>
        <v>2.8615465413590799E-3</v>
      </c>
      <c r="EX51" s="335">
        <f t="shared" si="25"/>
        <v>2.3897731636762301E-3</v>
      </c>
      <c r="EY51" s="335">
        <f t="shared" si="26"/>
        <v>2.1757621427749502E-3</v>
      </c>
      <c r="EZ51" s="335">
        <f t="shared" si="27"/>
        <v>2.0872445644692299E-3</v>
      </c>
      <c r="FA51" s="335">
        <f t="shared" si="28"/>
        <v>2.03348692070508E-3</v>
      </c>
      <c r="FB51" s="335">
        <f t="shared" si="29"/>
        <v>2.0138761843932198E-3</v>
      </c>
      <c r="FC51" s="335">
        <f t="shared" si="30"/>
        <v>2.0134431442024002E-3</v>
      </c>
      <c r="FD51" s="335">
        <f t="shared" si="31"/>
        <v>1.6665713577985891E-3</v>
      </c>
      <c r="FE51" s="335">
        <f t="shared" si="32"/>
        <v>0.10831971626595401</v>
      </c>
      <c r="FF51" s="335">
        <f t="shared" si="33"/>
        <v>7.51921551228555E-2</v>
      </c>
      <c r="FG51" s="335">
        <f t="shared" si="34"/>
        <v>6.01393435807746E-2</v>
      </c>
      <c r="FH51" s="335">
        <f t="shared" si="35"/>
        <v>5.915482339026E-2</v>
      </c>
      <c r="FI51" s="335">
        <f t="shared" si="36"/>
        <v>5.90367985492673E-2</v>
      </c>
      <c r="FJ51" s="335">
        <f t="shared" si="37"/>
        <v>5.9096852542489697E-2</v>
      </c>
      <c r="FK51" s="335">
        <f t="shared" si="38"/>
        <v>5.9090238154649199E-2</v>
      </c>
      <c r="FL51" s="335">
        <f t="shared" si="39"/>
        <v>5.90796096133216E-2</v>
      </c>
      <c r="FM51" s="335">
        <f t="shared" si="40"/>
        <v>5.9120090191233099E-2</v>
      </c>
      <c r="FN51" s="335">
        <f t="shared" si="41"/>
        <v>3.2808645285750677E-2</v>
      </c>
      <c r="FO51" s="335">
        <f t="shared" si="42"/>
        <v>5.6019255696326403E-2</v>
      </c>
      <c r="FP51" s="335">
        <f t="shared" si="43"/>
        <v>2.5542017960839599E-2</v>
      </c>
      <c r="FQ51" s="335">
        <f t="shared" si="44"/>
        <v>1.11121396466055E-2</v>
      </c>
      <c r="FR51" s="335">
        <f t="shared" si="45"/>
        <v>1.0206481959038401E-2</v>
      </c>
      <c r="FS51" s="335">
        <f t="shared" si="46"/>
        <v>1.00978805100248E-2</v>
      </c>
      <c r="FT51" s="335">
        <f t="shared" si="47"/>
        <v>1.01531295733735E-2</v>
      </c>
      <c r="FU51" s="335">
        <f t="shared" si="48"/>
        <v>1.0147042075548099E-2</v>
      </c>
      <c r="FV51" s="335">
        <f t="shared" si="49"/>
        <v>1.0137260551364401E-2</v>
      </c>
      <c r="FW51" s="335">
        <f t="shared" si="50"/>
        <v>1.0174550452384501E-2</v>
      </c>
      <c r="FX51" s="335">
        <f t="shared" si="51"/>
        <v>6.5796176943480836E-3</v>
      </c>
    </row>
    <row r="52" spans="1:180" x14ac:dyDescent="0.2">
      <c r="A52" s="305" t="str">
        <f>_xlfn.CONCAT(IF(LEFT(TRIM(A51),1)="*", "*R", "R"), 1+RIGHT(TRIM(A51),1))</f>
        <v>R4</v>
      </c>
      <c r="B52" s="305" t="str">
        <f t="shared" si="93"/>
        <v>TLFDSL11</v>
      </c>
      <c r="C52" s="305" t="str">
        <f t="shared" si="94"/>
        <v>TL.DSL.F.DSL.2011</v>
      </c>
      <c r="D52" s="301" t="str">
        <f t="shared" si="95"/>
        <v>bn-vmt, bn-vmt/a</v>
      </c>
      <c r="E52" s="301" t="str">
        <f t="shared" si="96"/>
        <v>TRNDSL</v>
      </c>
      <c r="F52" s="301" t="str">
        <f t="shared" si="97"/>
        <v>TL</v>
      </c>
      <c r="G52" s="315" t="s">
        <v>818</v>
      </c>
      <c r="H52" s="315" t="s">
        <v>816</v>
      </c>
      <c r="I52" s="315">
        <v>1</v>
      </c>
      <c r="J52" s="315" t="str">
        <f t="shared" si="52"/>
        <v>Full size car-DSL</v>
      </c>
      <c r="K52" s="335">
        <f>$I52*IF($G52="Pickup", SUMIFS(NewEmisData!E:E, NewEmisData!$A:$A, "Pickup", NewEmisData!$B:$B, $A52, NewEmisData!$C:$C, $H52, NewEmisData!$D:$D, K$2), SUMIFS(NewEmisData!E:E, NewEmisData!$A:$A, "LDV", NewEmisData!$B:$B, $A52, NewEmisData!$C:$C, $H52, NewEmisData!$D:$D, K$2))</f>
        <v>592.25900902446597</v>
      </c>
      <c r="L52" s="335">
        <f>$I52*IF($G52="Pickup", SUMIFS(NewEmisData!F:F, NewEmisData!$A:$A, "Pickup", NewEmisData!$B:$B, $A52, NewEmisData!$C:$C, $H52, NewEmisData!$D:$D, L$2), SUMIFS(NewEmisData!F:F, NewEmisData!$A:$A, "LDV", NewEmisData!$B:$B, $A52, NewEmisData!$C:$C, $H52, NewEmisData!$D:$D, L$2))</f>
        <v>520.64964372058603</v>
      </c>
      <c r="M52" s="335">
        <f>$I52*IF($G52="Pickup", SUMIFS(NewEmisData!G:G, NewEmisData!$A:$A, "Pickup", NewEmisData!$B:$B, $A52, NewEmisData!$C:$C, $H52, NewEmisData!$D:$D, M$2), SUMIFS(NewEmisData!G:G, NewEmisData!$A:$A, "LDV", NewEmisData!$B:$B, $A52, NewEmisData!$C:$C, $H52, NewEmisData!$D:$D, M$2))</f>
        <v>392.28875494890798</v>
      </c>
      <c r="N52" s="335">
        <f>$I52*IF($G52="Pickup", SUMIFS(NewEmisData!H:H, NewEmisData!$A:$A, "Pickup", NewEmisData!$B:$B, $A52, NewEmisData!$C:$C, $H52, NewEmisData!$D:$D, N$2), SUMIFS(NewEmisData!H:H, NewEmisData!$A:$A, "LDV", NewEmisData!$B:$B, $A52, NewEmisData!$C:$C, $H52, NewEmisData!$D:$D, N$2))</f>
        <v>328.93351567098</v>
      </c>
      <c r="O52" s="335">
        <f>$I52*IF($G52="Pickup", SUMIFS(NewEmisData!I:I, NewEmisData!$A:$A, "Pickup", NewEmisData!$B:$B, $A52, NewEmisData!$C:$C, $H52, NewEmisData!$D:$D, O$2), SUMIFS(NewEmisData!I:I, NewEmisData!$A:$A, "LDV", NewEmisData!$B:$B, $A52, NewEmisData!$C:$C, $H52, NewEmisData!$D:$D, O$2))</f>
        <v>299.82015329661198</v>
      </c>
      <c r="P52" s="335">
        <f>$I52*IF($G52="Pickup", SUMIFS(NewEmisData!J:J, NewEmisData!$A:$A, "Pickup", NewEmisData!$B:$B, $A52, NewEmisData!$C:$C, $H52, NewEmisData!$D:$D, P$2), SUMIFS(NewEmisData!J:J, NewEmisData!$A:$A, "LDV", NewEmisData!$B:$B, $A52, NewEmisData!$C:$C, $H52, NewEmisData!$D:$D, P$2))</f>
        <v>287.49392836870999</v>
      </c>
      <c r="Q52" s="335">
        <f>$I52*IF($G52="Pickup", SUMIFS(NewEmisData!K:K, NewEmisData!$A:$A, "Pickup", NewEmisData!$B:$B, $A52, NewEmisData!$C:$C, $H52, NewEmisData!$D:$D, Q$2), SUMIFS(NewEmisData!K:K, NewEmisData!$A:$A, "LDV", NewEmisData!$B:$B, $A52, NewEmisData!$C:$C, $H52, NewEmisData!$D:$D, Q$2))</f>
        <v>280.08458814076198</v>
      </c>
      <c r="R52" s="335">
        <f>$I52*IF($G52="Pickup", SUMIFS(NewEmisData!L:L, NewEmisData!$A:$A, "Pickup", NewEmisData!$B:$B, $A52, NewEmisData!$C:$C, $H52, NewEmisData!$D:$D, R$2), SUMIFS(NewEmisData!L:L, NewEmisData!$A:$A, "LDV", NewEmisData!$B:$B, $A52, NewEmisData!$C:$C, $H52, NewEmisData!$D:$D, R$2))</f>
        <v>277.36555832713299</v>
      </c>
      <c r="S52" s="335">
        <f>$I52*IF($G52="Pickup", SUMIFS(NewEmisData!M:M, NewEmisData!$A:$A, "Pickup", NewEmisData!$B:$B, $A52, NewEmisData!$C:$C, $H52, NewEmisData!$D:$D, S$2), SUMIFS(NewEmisData!M:M, NewEmisData!$A:$A, "LDV", NewEmisData!$B:$B, $A52, NewEmisData!$C:$C, $H52, NewEmisData!$D:$D, S$2))</f>
        <v>277.28160240150402</v>
      </c>
      <c r="T52" s="335">
        <v>0.20396325972560742</v>
      </c>
      <c r="U52" s="335">
        <f>$I52*IF($G52="Pickup", SUMIFS(NewEmisData!E:E, NewEmisData!$A:$A, "Pickup", NewEmisData!$B:$B, $A52, NewEmisData!$C:$C, $H52, NewEmisData!$D:$D, U$2), SUMIFS(NewEmisData!E:E, NewEmisData!$A:$A, "LDV", NewEmisData!$B:$B, $A52, NewEmisData!$C:$C, $H52, NewEmisData!$D:$D, U$2))</f>
        <v>2.08663122036549</v>
      </c>
      <c r="V52" s="335">
        <f>$I52*IF($G52="Pickup", SUMIFS(NewEmisData!F:F, NewEmisData!$A:$A, "Pickup", NewEmisData!$B:$B, $A52, NewEmisData!$C:$C, $H52, NewEmisData!$D:$D, V$2), SUMIFS(NewEmisData!F:F, NewEmisData!$A:$A, "LDV", NewEmisData!$B:$B, $A52, NewEmisData!$C:$C, $H52, NewEmisData!$D:$D, V$2))</f>
        <v>1.1128303318127599</v>
      </c>
      <c r="W52" s="335">
        <f>$I52*IF($G52="Pickup", SUMIFS(NewEmisData!G:G, NewEmisData!$A:$A, "Pickup", NewEmisData!$B:$B, $A52, NewEmisData!$C:$C, $H52, NewEmisData!$D:$D, W$2), SUMIFS(NewEmisData!G:G, NewEmisData!$A:$A, "LDV", NewEmisData!$B:$B, $A52, NewEmisData!$C:$C, $H52, NewEmisData!$D:$D, W$2))</f>
        <v>0.11394310174486701</v>
      </c>
      <c r="X52" s="335">
        <f>$I52*IF($G52="Pickup", SUMIFS(NewEmisData!H:H, NewEmisData!$A:$A, "Pickup", NewEmisData!$B:$B, $A52, NewEmisData!$C:$C, $H52, NewEmisData!$D:$D, X$2), SUMIFS(NewEmisData!H:H, NewEmisData!$A:$A, "LDV", NewEmisData!$B:$B, $A52, NewEmisData!$C:$C, $H52, NewEmisData!$D:$D, X$2))</f>
        <v>6.3630631458402698E-2</v>
      </c>
      <c r="Y52" s="335">
        <f>$I52*IF($G52="Pickup", SUMIFS(NewEmisData!I:I, NewEmisData!$A:$A, "Pickup", NewEmisData!$B:$B, $A52, NewEmisData!$C:$C, $H52, NewEmisData!$D:$D, Y$2), SUMIFS(NewEmisData!I:I, NewEmisData!$A:$A, "LDV", NewEmisData!$B:$B, $A52, NewEmisData!$C:$C, $H52, NewEmisData!$D:$D, Y$2))</f>
        <v>3.8490840966433799E-2</v>
      </c>
      <c r="Z52" s="335">
        <f>$I52*IF($G52="Pickup", SUMIFS(NewEmisData!J:J, NewEmisData!$A:$A, "Pickup", NewEmisData!$B:$B, $A52, NewEmisData!$C:$C, $H52, NewEmisData!$D:$D, Z$2), SUMIFS(NewEmisData!J:J, NewEmisData!$A:$A, "LDV", NewEmisData!$B:$B, $A52, NewEmisData!$C:$C, $H52, NewEmisData!$D:$D, Z$2))</f>
        <v>3.3570634635262997E-2</v>
      </c>
      <c r="AA52" s="335">
        <f>$I52*IF($G52="Pickup", SUMIFS(NewEmisData!K:K, NewEmisData!$A:$A, "Pickup", NewEmisData!$B:$B, $A52, NewEmisData!$C:$C, $H52, NewEmisData!$D:$D, AA$2), SUMIFS(NewEmisData!K:K, NewEmisData!$A:$A, "LDV", NewEmisData!$B:$B, $A52, NewEmisData!$C:$C, $H52, NewEmisData!$D:$D, AA$2))</f>
        <v>3.0366844702511799E-2</v>
      </c>
      <c r="AB52" s="335">
        <f>$I52*IF($G52="Pickup", SUMIFS(NewEmisData!L:L, NewEmisData!$A:$A, "Pickup", NewEmisData!$B:$B, $A52, NewEmisData!$C:$C, $H52, NewEmisData!$D:$D, AB$2), SUMIFS(NewEmisData!L:L, NewEmisData!$A:$A, "LDV", NewEmisData!$B:$B, $A52, NewEmisData!$C:$C, $H52, NewEmisData!$D:$D, AB$2))</f>
        <v>2.9009867705627902E-2</v>
      </c>
      <c r="AC52" s="335">
        <f>$I52*IF($G52="Pickup", SUMIFS(NewEmisData!M:M, NewEmisData!$A:$A, "Pickup", NewEmisData!$B:$B, $A52, NewEmisData!$C:$C, $H52, NewEmisData!$D:$D, AC$2), SUMIFS(NewEmisData!M:M, NewEmisData!$A:$A, "LDV", NewEmisData!$B:$B, $A52, NewEmisData!$C:$C, $H52, NewEmisData!$D:$D, AC$2))</f>
        <v>2.9252620404293401E-2</v>
      </c>
      <c r="AD52" s="335">
        <v>4.1644851932661778E-2</v>
      </c>
      <c r="AE52" s="335">
        <f>$I52*IF($G52="Pickup", SUMIFS(NewEmisData!E:E, NewEmisData!$A:$A, "Pickup", NewEmisData!$B:$B, $A52, NewEmisData!$C:$C, $H52, NewEmisData!$D:$D, AE$2), SUMIFS(NewEmisData!E:E, NewEmisData!$A:$A, "LDV", NewEmisData!$B:$B, $A52, NewEmisData!$C:$C, $H52, NewEmisData!$D:$D, AE$2))</f>
        <v>1.46981412794869E-2</v>
      </c>
      <c r="AF52" s="335">
        <f>$I52*IF($G52="Pickup", SUMIFS(NewEmisData!F:F, NewEmisData!$A:$A, "Pickup", NewEmisData!$B:$B, $A52, NewEmisData!$C:$C, $H52, NewEmisData!$D:$D, AF$2), SUMIFS(NewEmisData!F:F, NewEmisData!$A:$A, "LDV", NewEmisData!$B:$B, $A52, NewEmisData!$C:$C, $H52, NewEmisData!$D:$D, AF$2))</f>
        <v>1.2476739354987301E-2</v>
      </c>
      <c r="AG52" s="335">
        <f>$I52*IF($G52="Pickup", SUMIFS(NewEmisData!G:G, NewEmisData!$A:$A, "Pickup", NewEmisData!$B:$B, $A52, NewEmisData!$C:$C, $H52, NewEmisData!$D:$D, AG$2), SUMIFS(NewEmisData!G:G, NewEmisData!$A:$A, "LDV", NewEmisData!$B:$B, $A52, NewEmisData!$C:$C, $H52, NewEmisData!$D:$D, AG$2))</f>
        <v>3.2894571305210701E-3</v>
      </c>
      <c r="AH52" s="335">
        <f>$I52*IF($G52="Pickup", SUMIFS(NewEmisData!H:H, NewEmisData!$A:$A, "Pickup", NewEmisData!$B:$B, $A52, NewEmisData!$C:$C, $H52, NewEmisData!$D:$D, AH$2), SUMIFS(NewEmisData!H:H, NewEmisData!$A:$A, "LDV", NewEmisData!$B:$B, $A52, NewEmisData!$C:$C, $H52, NewEmisData!$D:$D, AH$2))</f>
        <v>2.7470974713693099E-3</v>
      </c>
      <c r="AI52" s="335">
        <f>$I52*IF($G52="Pickup", SUMIFS(NewEmisData!I:I, NewEmisData!$A:$A, "Pickup", NewEmisData!$B:$B, $A52, NewEmisData!$C:$C, $H52, NewEmisData!$D:$D, AI$2), SUMIFS(NewEmisData!I:I, NewEmisData!$A:$A, "LDV", NewEmisData!$B:$B, $A52, NewEmisData!$C:$C, $H52, NewEmisData!$D:$D, AI$2))</f>
        <v>2.5003167567209301E-3</v>
      </c>
      <c r="AJ52" s="335">
        <f>$I52*IF($G52="Pickup", SUMIFS(NewEmisData!J:J, NewEmisData!$A:$A, "Pickup", NewEmisData!$B:$B, $A52, NewEmisData!$C:$C, $H52, NewEmisData!$D:$D, AJ$2), SUMIFS(NewEmisData!J:J, NewEmisData!$A:$A, "LDV", NewEmisData!$B:$B, $A52, NewEmisData!$C:$C, $H52, NewEmisData!$D:$D, AJ$2))</f>
        <v>2.3974657531320698E-3</v>
      </c>
      <c r="AK52" s="335">
        <f>$I52*IF($G52="Pickup", SUMIFS(NewEmisData!K:K, NewEmisData!$A:$A, "Pickup", NewEmisData!$B:$B, $A52, NewEmisData!$C:$C, $H52, NewEmisData!$D:$D, AK$2), SUMIFS(NewEmisData!K:K, NewEmisData!$A:$A, "LDV", NewEmisData!$B:$B, $A52, NewEmisData!$C:$C, $H52, NewEmisData!$D:$D, AK$2))</f>
        <v>2.3350989902441999E-3</v>
      </c>
      <c r="AL52" s="335">
        <f>$I52*IF($G52="Pickup", SUMIFS(NewEmisData!L:L, NewEmisData!$A:$A, "Pickup", NewEmisData!$B:$B, $A52, NewEmisData!$C:$C, $H52, NewEmisData!$D:$D, AL$2), SUMIFS(NewEmisData!L:L, NewEmisData!$A:$A, "LDV", NewEmisData!$B:$B, $A52, NewEmisData!$C:$C, $H52, NewEmisData!$D:$D, AL$2))</f>
        <v>2.3124305204455602E-3</v>
      </c>
      <c r="AM52" s="335">
        <f>$I52*IF($G52="Pickup", SUMIFS(NewEmisData!M:M, NewEmisData!$A:$A, "Pickup", NewEmisData!$B:$B, $A52, NewEmisData!$C:$C, $H52, NewEmisData!$D:$D, AM$2), SUMIFS(NewEmisData!M:M, NewEmisData!$A:$A, "LDV", NewEmisData!$B:$B, $A52, NewEmisData!$C:$C, $H52, NewEmisData!$D:$D, AM$2))</f>
        <v>2.3117304258920301E-3</v>
      </c>
      <c r="AN52" s="335">
        <v>1.6665713577985891E-3</v>
      </c>
      <c r="AO52" s="335">
        <f>$I52*IF($G52="Pickup", SUMIFS(NewEmisData!E:E, NewEmisData!$A:$A, "Pickup", NewEmisData!$B:$B, $A52, NewEmisData!$C:$C, $H52, NewEmisData!$D:$D, AO$2), SUMIFS(NewEmisData!E:E, NewEmisData!$A:$A, "LDV", NewEmisData!$B:$B, $A52, NewEmisData!$C:$C, $H52, NewEmisData!$D:$D, AO$2))</f>
        <v>0.213902040332901</v>
      </c>
      <c r="AP52" s="335">
        <f>$I52*IF($G52="Pickup", SUMIFS(NewEmisData!F:F, NewEmisData!$A:$A, "Pickup", NewEmisData!$B:$B, $A52, NewEmisData!$C:$C, $H52, NewEmisData!$D:$D, AP$2), SUMIFS(NewEmisData!F:F, NewEmisData!$A:$A, "LDV", NewEmisData!$B:$B, $A52, NewEmisData!$C:$C, $H52, NewEmisData!$D:$D, AP$2))</f>
        <v>0.122647837671889</v>
      </c>
      <c r="AQ52" s="335">
        <f>$I52*IF($G52="Pickup", SUMIFS(NewEmisData!G:G, NewEmisData!$A:$A, "Pickup", NewEmisData!$B:$B, $A52, NewEmisData!$C:$C, $H52, NewEmisData!$D:$D, AQ$2), SUMIFS(NewEmisData!G:G, NewEmisData!$A:$A, "LDV", NewEmisData!$B:$B, $A52, NewEmisData!$C:$C, $H52, NewEmisData!$D:$D, AQ$2))</f>
        <v>7.9090763114665993E-2</v>
      </c>
      <c r="AR52" s="335">
        <f>$I52*IF($G52="Pickup", SUMIFS(NewEmisData!H:H, NewEmisData!$A:$A, "Pickup", NewEmisData!$B:$B, $A52, NewEmisData!$C:$C, $H52, NewEmisData!$D:$D, AR$2), SUMIFS(NewEmisData!H:H, NewEmisData!$A:$A, "LDV", NewEmisData!$B:$B, $A52, NewEmisData!$C:$C, $H52, NewEmisData!$D:$D, AR$2))</f>
        <v>7.8058738466237995E-2</v>
      </c>
      <c r="AS52" s="335">
        <f>$I52*IF($G52="Pickup", SUMIFS(NewEmisData!I:I, NewEmisData!$A:$A, "Pickup", NewEmisData!$B:$B, $A52, NewEmisData!$C:$C, $H52, NewEmisData!$D:$D, AS$2), SUMIFS(NewEmisData!I:I, NewEmisData!$A:$A, "LDV", NewEmisData!$B:$B, $A52, NewEmisData!$C:$C, $H52, NewEmisData!$D:$D, AS$2))</f>
        <v>7.7935055542061094E-2</v>
      </c>
      <c r="AT52" s="335">
        <f>$I52*IF($G52="Pickup", SUMIFS(NewEmisData!J:J, NewEmisData!$A:$A, "Pickup", NewEmisData!$B:$B, $A52, NewEmisData!$C:$C, $H52, NewEmisData!$D:$D, AT$2), SUMIFS(NewEmisData!J:J, NewEmisData!$A:$A, "LDV", NewEmisData!$B:$B, $A52, NewEmisData!$C:$C, $H52, NewEmisData!$D:$D, AT$2))</f>
        <v>7.7996493585570995E-2</v>
      </c>
      <c r="AU52" s="335">
        <f>$I52*IF($G52="Pickup", SUMIFS(NewEmisData!K:K, NewEmisData!$A:$A, "Pickup", NewEmisData!$B:$B, $A52, NewEmisData!$C:$C, $H52, NewEmisData!$D:$D, AU$2), SUMIFS(NewEmisData!K:K, NewEmisData!$A:$A, "LDV", NewEmisData!$B:$B, $A52, NewEmisData!$C:$C, $H52, NewEmisData!$D:$D, AU$2))</f>
        <v>7.7986704688815606E-2</v>
      </c>
      <c r="AV52" s="335">
        <f>$I52*IF($G52="Pickup", SUMIFS(NewEmisData!L:L, NewEmisData!$A:$A, "Pickup", NewEmisData!$B:$B, $A52, NewEmisData!$C:$C, $H52, NewEmisData!$D:$D, AV$2), SUMIFS(NewEmisData!L:L, NewEmisData!$A:$A, "LDV", NewEmisData!$B:$B, $A52, NewEmisData!$C:$C, $H52, NewEmisData!$D:$D, AV$2))</f>
        <v>7.7974444112608704E-2</v>
      </c>
      <c r="AW52" s="335">
        <f>$I52*IF($G52="Pickup", SUMIFS(NewEmisData!M:M, NewEmisData!$A:$A, "Pickup", NewEmisData!$B:$B, $A52, NewEmisData!$C:$C, $H52, NewEmisData!$D:$D, AW$2), SUMIFS(NewEmisData!M:M, NewEmisData!$A:$A, "LDV", NewEmisData!$B:$B, $A52, NewEmisData!$C:$C, $H52, NewEmisData!$D:$D, AW$2))</f>
        <v>7.8017136188401295E-2</v>
      </c>
      <c r="AX52" s="335">
        <v>3.2808645285750677E-2</v>
      </c>
      <c r="AY52" s="335">
        <f>$I52*IF($G52="Pickup", SUMIFS(NewEmisData!E:E, NewEmisData!$A:$A, "Pickup", NewEmisData!$B:$B, $A52, NewEmisData!$C:$C, $H52, NewEmisData!$D:$D, AY$2), SUMIFS(NewEmisData!E:E, NewEmisData!$A:$A, "LDV", NewEmisData!$B:$B, $A52, NewEmisData!$C:$C, $H52, NewEmisData!$D:$D, AY$2))</f>
        <v>0.123270664576141</v>
      </c>
      <c r="AZ52" s="335">
        <f>$I52*IF($G52="Pickup", SUMIFS(NewEmisData!F:F, NewEmisData!$A:$A, "Pickup", NewEmisData!$B:$B, $A52, NewEmisData!$C:$C, $H52, NewEmisData!$D:$D, AZ$2), SUMIFS(NewEmisData!F:F, NewEmisData!$A:$A, "LDV", NewEmisData!$B:$B, $A52, NewEmisData!$C:$C, $H52, NewEmisData!$D:$D, AZ$2))</f>
        <v>3.9317193900440202E-2</v>
      </c>
      <c r="BA52" s="335">
        <f>$I52*IF($G52="Pickup", SUMIFS(NewEmisData!G:G, NewEmisData!$A:$A, "Pickup", NewEmisData!$B:$B, $A52, NewEmisData!$C:$C, $H52, NewEmisData!$D:$D, BA$2), SUMIFS(NewEmisData!G:G, NewEmisData!$A:$A, "LDV", NewEmisData!$B:$B, $A52, NewEmisData!$C:$C, $H52, NewEmisData!$D:$D, BA$2))</f>
        <v>1.3808896758142499E-2</v>
      </c>
      <c r="BB52" s="335">
        <f>$I52*IF($G52="Pickup", SUMIFS(NewEmisData!H:H, NewEmisData!$A:$A, "Pickup", NewEmisData!$B:$B, $A52, NewEmisData!$C:$C, $H52, NewEmisData!$D:$D, BB$2), SUMIFS(NewEmisData!H:H, NewEmisData!$A:$A, "LDV", NewEmisData!$B:$B, $A52, NewEmisData!$C:$C, $H52, NewEmisData!$D:$D, BB$2))</f>
        <v>1.28594663624491E-2</v>
      </c>
      <c r="BC52" s="335">
        <f>$I52*IF($G52="Pickup", SUMIFS(NewEmisData!I:I, NewEmisData!$A:$A, "Pickup", NewEmisData!$B:$B, $A52, NewEmisData!$C:$C, $H52, NewEmisData!$D:$D, BC$2), SUMIFS(NewEmisData!I:I, NewEmisData!$A:$A, "LDV", NewEmisData!$B:$B, $A52, NewEmisData!$C:$C, $H52, NewEmisData!$D:$D, BC$2))</f>
        <v>1.2745675676218799E-2</v>
      </c>
      <c r="BD52" s="335">
        <f>$I52*IF($G52="Pickup", SUMIFS(NewEmisData!J:J, NewEmisData!$A:$A, "Pickup", NewEmisData!$B:$B, $A52, NewEmisData!$C:$C, $H52, NewEmisData!$D:$D, BD$2), SUMIFS(NewEmisData!J:J, NewEmisData!$A:$A, "LDV", NewEmisData!$B:$B, $A52, NewEmisData!$C:$C, $H52, NewEmisData!$D:$D, BD$2))</f>
        <v>1.2802226569457301E-2</v>
      </c>
      <c r="BE52" s="335">
        <f>$I52*IF($G52="Pickup", SUMIFS(NewEmisData!K:K, NewEmisData!$A:$A, "Pickup", NewEmisData!$B:$B, $A52, NewEmisData!$C:$C, $H52, NewEmisData!$D:$D, BE$2), SUMIFS(NewEmisData!K:K, NewEmisData!$A:$A, "LDV", NewEmisData!$B:$B, $A52, NewEmisData!$C:$C, $H52, NewEmisData!$D:$D, BE$2))</f>
        <v>1.27931973056328E-2</v>
      </c>
      <c r="BF52" s="335">
        <f>$I52*IF($G52="Pickup", SUMIFS(NewEmisData!L:L, NewEmisData!$A:$A, "Pickup", NewEmisData!$B:$B, $A52, NewEmisData!$C:$C, $H52, NewEmisData!$D:$D, BF$2), SUMIFS(NewEmisData!L:L, NewEmisData!$A:$A, "LDV", NewEmisData!$B:$B, $A52, NewEmisData!$C:$C, $H52, NewEmisData!$D:$D, BF$2))</f>
        <v>1.27819426840036E-2</v>
      </c>
      <c r="BG52" s="335">
        <f>$I52*IF($G52="Pickup", SUMIFS(NewEmisData!M:M, NewEmisData!$A:$A, "Pickup", NewEmisData!$B:$B, $A52, NewEmisData!$C:$C, $H52, NewEmisData!$D:$D, BG$2), SUMIFS(NewEmisData!M:M, NewEmisData!$A:$A, "LDV", NewEmisData!$B:$B, $A52, NewEmisData!$C:$C, $H52, NewEmisData!$D:$D, BG$2))</f>
        <v>1.2821255837742599E-2</v>
      </c>
      <c r="BH52" s="335">
        <v>6.5796176943480836E-3</v>
      </c>
      <c r="BI52" s="335">
        <f>$I52*IF($G52="Pickup", SUMIFS(NewEmisData!E:E, NewEmisData!$A:$A, "Pickup", NewEmisData!$B:$B, $A52, NewEmisData!$C:$C, $H52, NewEmisData!$D:$D, BI$2), SUMIFS(NewEmisData!E:E, NewEmisData!$A:$A, "LDV", NewEmisData!$B:$B, $A52, NewEmisData!$C:$C, $H52, NewEmisData!$D:$D, BI$2))</f>
        <v>49.942593724607804</v>
      </c>
      <c r="BJ52" s="335">
        <f>$I52*IF($G52="Pickup", SUMIFS(NewEmisData!F:F, NewEmisData!$A:$A, "Pickup", NewEmisData!$B:$B, $A52, NewEmisData!$C:$C, $H52, NewEmisData!$D:$D, BJ$2), SUMIFS(NewEmisData!F:F, NewEmisData!$A:$A, "LDV", NewEmisData!$B:$B, $A52, NewEmisData!$C:$C, $H52, NewEmisData!$D:$D, BJ$2))</f>
        <v>17.1751766119061</v>
      </c>
      <c r="BK52" s="335">
        <f>$I52*IF($G52="Pickup", SUMIFS(NewEmisData!G:G, NewEmisData!$A:$A, "Pickup", NewEmisData!$B:$B, $A52, NewEmisData!$C:$C, $H52, NewEmisData!$D:$D, BK$2), SUMIFS(NewEmisData!G:G, NewEmisData!$A:$A, "LDV", NewEmisData!$B:$B, $A52, NewEmisData!$C:$C, $H52, NewEmisData!$D:$D, BK$2))</f>
        <v>1.67462319555107</v>
      </c>
      <c r="BL52" s="335">
        <f>$I52*IF($G52="Pickup", SUMIFS(NewEmisData!H:H, NewEmisData!$A:$A, "Pickup", NewEmisData!$B:$B, $A52, NewEmisData!$C:$C, $H52, NewEmisData!$D:$D, BL$2), SUMIFS(NewEmisData!H:H, NewEmisData!$A:$A, "LDV", NewEmisData!$B:$B, $A52, NewEmisData!$C:$C, $H52, NewEmisData!$D:$D, BL$2))</f>
        <v>1.26760437401165</v>
      </c>
      <c r="BM52" s="335">
        <f>$I52*IF($G52="Pickup", SUMIFS(NewEmisData!I:I, NewEmisData!$A:$A, "Pickup", NewEmisData!$B:$B, $A52, NewEmisData!$C:$C, $H52, NewEmisData!$D:$D, BM$2), SUMIFS(NewEmisData!I:I, NewEmisData!$A:$A, "LDV", NewEmisData!$B:$B, $A52, NewEmisData!$C:$C, $H52, NewEmisData!$D:$D, BM$2))</f>
        <v>1.08719262122484</v>
      </c>
      <c r="BN52" s="335">
        <f>$I52*IF($G52="Pickup", SUMIFS(NewEmisData!J:J, NewEmisData!$A:$A, "Pickup", NewEmisData!$B:$B, $A52, NewEmisData!$C:$C, $H52, NewEmisData!$D:$D, BN$2), SUMIFS(NewEmisData!J:J, NewEmisData!$A:$A, "LDV", NewEmisData!$B:$B, $A52, NewEmisData!$C:$C, $H52, NewEmisData!$D:$D, BN$2))</f>
        <v>1.03306214032615</v>
      </c>
      <c r="BO52" s="335">
        <f>$I52*IF($G52="Pickup", SUMIFS(NewEmisData!K:K, NewEmisData!$A:$A, "Pickup", NewEmisData!$B:$B, $A52, NewEmisData!$C:$C, $H52, NewEmisData!$D:$D, BO$2), SUMIFS(NewEmisData!K:K, NewEmisData!$A:$A, "LDV", NewEmisData!$B:$B, $A52, NewEmisData!$C:$C, $H52, NewEmisData!$D:$D, BO$2))</f>
        <v>0.97748556720189805</v>
      </c>
      <c r="BP52" s="335">
        <f>$I52*IF($G52="Pickup", SUMIFS(NewEmisData!L:L, NewEmisData!$A:$A, "Pickup", NewEmisData!$B:$B, $A52, NewEmisData!$C:$C, $H52, NewEmisData!$D:$D, BP$2), SUMIFS(NewEmisData!L:L, NewEmisData!$A:$A, "LDV", NewEmisData!$B:$B, $A52, NewEmisData!$C:$C, $H52, NewEmisData!$D:$D, BP$2))</f>
        <v>0.95066903824572802</v>
      </c>
      <c r="BQ52" s="335">
        <f>$I52*IF($G52="Pickup", SUMIFS(NewEmisData!M:M, NewEmisData!$A:$A, "Pickup", NewEmisData!$B:$B, $A52, NewEmisData!$C:$C, $H52, NewEmisData!$D:$D, BQ$2), SUMIFS(NewEmisData!M:M, NewEmisData!$A:$A, "LDV", NewEmisData!$B:$B, $A52, NewEmisData!$C:$C, $H52, NewEmisData!$D:$D, BQ$2))</f>
        <v>0.95613361285599596</v>
      </c>
      <c r="BR52" s="335">
        <v>1.2335726578167048</v>
      </c>
      <c r="BS52" s="335">
        <f>$I52*IF($G52="Pickup", SUMIFS(NewEmisData!E:E, NewEmisData!$A:$A, "Pickup", NewEmisData!$B:$B, $A52, NewEmisData!$C:$C, $H52, NewEmisData!$D:$D, BS$2), SUMIFS(NewEmisData!E:E, NewEmisData!$A:$A, "LDV", NewEmisData!$B:$B, $A52, NewEmisData!$C:$C, $H52, NewEmisData!$D:$D, BS$2))</f>
        <v>4.7108485656014896</v>
      </c>
      <c r="BT52" s="335">
        <f>$I52*IF($G52="Pickup", SUMIFS(NewEmisData!F:F, NewEmisData!$A:$A, "Pickup", NewEmisData!$B:$B, $A52, NewEmisData!$C:$C, $H52, NewEmisData!$D:$D, BT$2), SUMIFS(NewEmisData!F:F, NewEmisData!$A:$A, "LDV", NewEmisData!$B:$B, $A52, NewEmisData!$C:$C, $H52, NewEmisData!$D:$D, BT$2))</f>
        <v>1.56912179890187</v>
      </c>
      <c r="BU52" s="335">
        <f>$I52*IF($G52="Pickup", SUMIFS(NewEmisData!G:G, NewEmisData!$A:$A, "Pickup", NewEmisData!$B:$B, $A52, NewEmisData!$C:$C, $H52, NewEmisData!$D:$D, BU$2), SUMIFS(NewEmisData!G:G, NewEmisData!$A:$A, "LDV", NewEmisData!$B:$B, $A52, NewEmisData!$C:$C, $H52, NewEmisData!$D:$D, BU$2))</f>
        <v>0.112211627554133</v>
      </c>
      <c r="BV52" s="335">
        <f>$I52*IF($G52="Pickup", SUMIFS(NewEmisData!H:H, NewEmisData!$A:$A, "Pickup", NewEmisData!$B:$B, $A52, NewEmisData!$C:$C, $H52, NewEmisData!$D:$D, BV$2), SUMIFS(NewEmisData!H:H, NewEmisData!$A:$A, "LDV", NewEmisData!$B:$B, $A52, NewEmisData!$C:$C, $H52, NewEmisData!$D:$D, BV$2))</f>
        <v>7.6299784710999505E-2</v>
      </c>
      <c r="BW52" s="335">
        <f>$I52*IF($G52="Pickup", SUMIFS(NewEmisData!I:I, NewEmisData!$A:$A, "Pickup", NewEmisData!$B:$B, $A52, NewEmisData!$C:$C, $H52, NewEmisData!$D:$D, BW$2), SUMIFS(NewEmisData!I:I, NewEmisData!$A:$A, "LDV", NewEmisData!$B:$B, $A52, NewEmisData!$C:$C, $H52, NewEmisData!$D:$D, BW$2))</f>
        <v>5.8269000142752103E-2</v>
      </c>
      <c r="BX52" s="335">
        <f>$I52*IF($G52="Pickup", SUMIFS(NewEmisData!J:J, NewEmisData!$A:$A, "Pickup", NewEmisData!$B:$B, $A52, NewEmisData!$C:$C, $H52, NewEmisData!$D:$D, BX$2), SUMIFS(NewEmisData!J:J, NewEmisData!$A:$A, "LDV", NewEmisData!$B:$B, $A52, NewEmisData!$C:$C, $H52, NewEmisData!$D:$D, BX$2))</f>
        <v>5.6952552482620898E-2</v>
      </c>
      <c r="BY52" s="335">
        <f>$I52*IF($G52="Pickup", SUMIFS(NewEmisData!K:K, NewEmisData!$A:$A, "Pickup", NewEmisData!$B:$B, $A52, NewEmisData!$C:$C, $H52, NewEmisData!$D:$D, BY$2), SUMIFS(NewEmisData!K:K, NewEmisData!$A:$A, "LDV", NewEmisData!$B:$B, $A52, NewEmisData!$C:$C, $H52, NewEmisData!$D:$D, BY$2))</f>
        <v>5.5222958764712303E-2</v>
      </c>
      <c r="BZ52" s="335">
        <f>$I52*IF($G52="Pickup", SUMIFS(NewEmisData!L:L, NewEmisData!$A:$A, "Pickup", NewEmisData!$B:$B, $A52, NewEmisData!$C:$C, $H52, NewEmisData!$D:$D, BZ$2), SUMIFS(NewEmisData!L:L, NewEmisData!$A:$A, "LDV", NewEmisData!$B:$B, $A52, NewEmisData!$C:$C, $H52, NewEmisData!$D:$D, BZ$2))</f>
        <v>5.4469756291056E-2</v>
      </c>
      <c r="CA52" s="335">
        <f>$I52*IF($G52="Pickup", SUMIFS(NewEmisData!M:M, NewEmisData!$A:$A, "Pickup", NewEmisData!$B:$B, $A52, NewEmisData!$C:$C, $H52, NewEmisData!$D:$D, CA$2), SUMIFS(NewEmisData!M:M, NewEmisData!$A:$A, "LDV", NewEmisData!$B:$B, $A52, NewEmisData!$C:$C, $H52, NewEmisData!$D:$D, CA$2))</f>
        <v>5.4998753123770998E-2</v>
      </c>
      <c r="CB52" s="335">
        <v>6.7885050257220386E-2</v>
      </c>
      <c r="CC52" s="335">
        <f>$I52*IF($G52="Pickup", SUMIFS(NewEmisData!E:E, NewEmisData!$A:$A, "Pickup", NewEmisData!$B:$B, $A52, NewEmisData!$C:$C, $H52, NewEmisData!$D:$D, CC$2), SUMIFS(NewEmisData!E:E, NewEmisData!$A:$A, "LDV", NewEmisData!$B:$B, $A52, NewEmisData!$C:$C, $H52, NewEmisData!$D:$D, CC$2))</f>
        <v>1.08790262626179E-2</v>
      </c>
      <c r="CD52" s="335">
        <f>$I52*IF($G52="Pickup", SUMIFS(NewEmisData!F:F, NewEmisData!$A:$A, "Pickup", NewEmisData!$B:$B, $A52, NewEmisData!$C:$C, $H52, NewEmisData!$D:$D, CD$2), SUMIFS(NewEmisData!F:F, NewEmisData!$A:$A, "LDV", NewEmisData!$B:$B, $A52, NewEmisData!$C:$C, $H52, NewEmisData!$D:$D, CD$2))</f>
        <v>1.08790257612396E-2</v>
      </c>
      <c r="CE52" s="335">
        <f>$I52*IF($G52="Pickup", SUMIFS(NewEmisData!G:G, NewEmisData!$A:$A, "Pickup", NewEmisData!$B:$B, $A52, NewEmisData!$C:$C, $H52, NewEmisData!$D:$D, CE$2), SUMIFS(NewEmisData!G:G, NewEmisData!$A:$A, "LDV", NewEmisData!$B:$B, $A52, NewEmisData!$C:$C, $H52, NewEmisData!$D:$D, CE$2))</f>
        <v>9.9997509147719595E-3</v>
      </c>
      <c r="CF52" s="335">
        <f>$I52*IF($G52="Pickup", SUMIFS(NewEmisData!H:H, NewEmisData!$A:$A, "Pickup", NewEmisData!$B:$B, $A52, NewEmisData!$C:$C, $H52, NewEmisData!$D:$D, CF$2), SUMIFS(NewEmisData!H:H, NewEmisData!$A:$A, "LDV", NewEmisData!$B:$B, $A52, NewEmisData!$C:$C, $H52, NewEmisData!$D:$D, CF$2))</f>
        <v>9.9997574019768005E-3</v>
      </c>
      <c r="CG52" s="335">
        <f>$I52*IF($G52="Pickup", SUMIFS(NewEmisData!I:I, NewEmisData!$A:$A, "Pickup", NewEmisData!$B:$B, $A52, NewEmisData!$C:$C, $H52, NewEmisData!$D:$D, CG$2), SUMIFS(NewEmisData!I:I, NewEmisData!$A:$A, "LDV", NewEmisData!$B:$B, $A52, NewEmisData!$C:$C, $H52, NewEmisData!$D:$D, CG$2))</f>
        <v>9.9997562324571007E-3</v>
      </c>
      <c r="CH52" s="335">
        <f>$I52*IF($G52="Pickup", SUMIFS(NewEmisData!J:J, NewEmisData!$A:$A, "Pickup", NewEmisData!$B:$B, $A52, NewEmisData!$C:$C, $H52, NewEmisData!$D:$D, CH$2), SUMIFS(NewEmisData!J:J, NewEmisData!$A:$A, "LDV", NewEmisData!$B:$B, $A52, NewEmisData!$C:$C, $H52, NewEmisData!$D:$D, CH$2))</f>
        <v>9.9997599950304907E-3</v>
      </c>
      <c r="CI52" s="335">
        <f>$I52*IF($G52="Pickup", SUMIFS(NewEmisData!K:K, NewEmisData!$A:$A, "Pickup", NewEmisData!$B:$B, $A52, NewEmisData!$C:$C, $H52, NewEmisData!$D:$D, CI$2), SUMIFS(NewEmisData!K:K, NewEmisData!$A:$A, "LDV", NewEmisData!$B:$B, $A52, NewEmisData!$C:$C, $H52, NewEmisData!$D:$D, CI$2))</f>
        <v>9.9997577966722193E-3</v>
      </c>
      <c r="CJ52" s="335">
        <f>$I52*IF($G52="Pickup", SUMIFS(NewEmisData!L:L, NewEmisData!$A:$A, "Pickup", NewEmisData!$B:$B, $A52, NewEmisData!$C:$C, $H52, NewEmisData!$D:$D, CJ$2), SUMIFS(NewEmisData!L:L, NewEmisData!$A:$A, "LDV", NewEmisData!$B:$B, $A52, NewEmisData!$C:$C, $H52, NewEmisData!$D:$D, CJ$2))</f>
        <v>9.9997621202058198E-3</v>
      </c>
      <c r="CK52" s="335">
        <f>$I52*IF($G52="Pickup", SUMIFS(NewEmisData!M:M, NewEmisData!$A:$A, "Pickup", NewEmisData!$B:$B, $A52, NewEmisData!$C:$C, $H52, NewEmisData!$D:$D, CK$2), SUMIFS(NewEmisData!M:M, NewEmisData!$A:$A, "LDV", NewEmisData!$B:$B, $A52, NewEmisData!$C:$C, $H52, NewEmisData!$D:$D, CK$2))</f>
        <v>9.9997558682708692E-3</v>
      </c>
      <c r="CL52" s="335">
        <v>7.6624626482054738E-3</v>
      </c>
      <c r="CM52" s="335">
        <f>$I52*IF($G52="Pickup", SUMIFS(NewEmisData!E:E, NewEmisData!$A:$A, "Pickup", NewEmisData!$B:$B, $A52, NewEmisData!$C:$C, $H52, NewEmisData!$D:$D, CM$2), SUMIFS(NewEmisData!E:E, NewEmisData!$A:$A, "LDV", NewEmisData!$B:$B, $A52, NewEmisData!$C:$C, $H52, NewEmisData!$D:$D, CM$2))</f>
        <v>1.87792865540622E-3</v>
      </c>
      <c r="CN52" s="335">
        <f>$I52*IF($G52="Pickup", SUMIFS(NewEmisData!F:F, NewEmisData!$A:$A, "Pickup", NewEmisData!$B:$B, $A52, NewEmisData!$C:$C, $H52, NewEmisData!$D:$D, CN$2), SUMIFS(NewEmisData!F:F, NewEmisData!$A:$A, "LDV", NewEmisData!$B:$B, $A52, NewEmisData!$C:$C, $H52, NewEmisData!$D:$D, CN$2))</f>
        <v>1.6568504667175501E-3</v>
      </c>
      <c r="CO52" s="335">
        <f>$I52*IF($G52="Pickup", SUMIFS(NewEmisData!G:G, NewEmisData!$A:$A, "Pickup", NewEmisData!$B:$B, $A52, NewEmisData!$C:$C, $H52, NewEmisData!$D:$D, CO$2), SUMIFS(NewEmisData!G:G, NewEmisData!$A:$A, "LDV", NewEmisData!$B:$B, $A52, NewEmisData!$C:$C, $H52, NewEmisData!$D:$D, CO$2))</f>
        <v>1.3142543939014999E-3</v>
      </c>
      <c r="CP52" s="335">
        <f>$I52*IF($G52="Pickup", SUMIFS(NewEmisData!H:H, NewEmisData!$A:$A, "Pickup", NewEmisData!$B:$B, $A52, NewEmisData!$C:$C, $H52, NewEmisData!$D:$D, CP$2), SUMIFS(NewEmisData!H:H, NewEmisData!$A:$A, "LDV", NewEmisData!$B:$B, $A52, NewEmisData!$C:$C, $H52, NewEmisData!$D:$D, CP$2))</f>
        <v>1.3157667034520699E-3</v>
      </c>
      <c r="CQ52" s="335">
        <f>$I52*IF($G52="Pickup", SUMIFS(NewEmisData!I:I, NewEmisData!$A:$A, "Pickup", NewEmisData!$B:$B, $A52, NewEmisData!$C:$C, $H52, NewEmisData!$D:$D, CQ$2), SUMIFS(NewEmisData!I:I, NewEmisData!$A:$A, "LDV", NewEmisData!$B:$B, $A52, NewEmisData!$C:$C, $H52, NewEmisData!$D:$D, CQ$2))</f>
        <v>1.32125488539157E-3</v>
      </c>
      <c r="CR52" s="335">
        <f>$I52*IF($G52="Pickup", SUMIFS(NewEmisData!J:J, NewEmisData!$A:$A, "Pickup", NewEmisData!$B:$B, $A52, NewEmisData!$C:$C, $H52, NewEmisData!$D:$D, CR$2), SUMIFS(NewEmisData!J:J, NewEmisData!$A:$A, "LDV", NewEmisData!$B:$B, $A52, NewEmisData!$C:$C, $H52, NewEmisData!$D:$D, CR$2))</f>
        <v>1.32842640810503E-3</v>
      </c>
      <c r="CS52" s="335">
        <f>$I52*IF($G52="Pickup", SUMIFS(NewEmisData!K:K, NewEmisData!$A:$A, "Pickup", NewEmisData!$B:$B, $A52, NewEmisData!$C:$C, $H52, NewEmisData!$D:$D, CS$2), SUMIFS(NewEmisData!K:K, NewEmisData!$A:$A, "LDV", NewEmisData!$B:$B, $A52, NewEmisData!$C:$C, $H52, NewEmisData!$D:$D, CS$2))</f>
        <v>1.3320668635412099E-3</v>
      </c>
      <c r="CT52" s="335">
        <f>$I52*IF($G52="Pickup", SUMIFS(NewEmisData!L:L, NewEmisData!$A:$A, "Pickup", NewEmisData!$B:$B, $A52, NewEmisData!$C:$C, $H52, NewEmisData!$D:$D, CT$2), SUMIFS(NewEmisData!L:L, NewEmisData!$A:$A, "LDV", NewEmisData!$B:$B, $A52, NewEmisData!$C:$C, $H52, NewEmisData!$D:$D, CT$2))</f>
        <v>1.33322691408776E-3</v>
      </c>
      <c r="CU52" s="335">
        <f>$I52*IF($G52="Pickup", SUMIFS(NewEmisData!M:M, NewEmisData!$A:$A, "Pickup", NewEmisData!$B:$B, $A52, NewEmisData!$C:$C, $H52, NewEmisData!$D:$D, CU$2), SUMIFS(NewEmisData!M:M, NewEmisData!$A:$A, "LDV", NewEmisData!$B:$B, $A52, NewEmisData!$C:$C, $H52, NewEmisData!$D:$D, CU$2))</f>
        <v>1.33503374368802E-3</v>
      </c>
      <c r="CV52" s="335">
        <v>6.6624108361503735E-4</v>
      </c>
      <c r="CW52" s="335">
        <v>1.7855353475311885E-3</v>
      </c>
      <c r="CX52" s="335">
        <v>1.1158238015562326E-3</v>
      </c>
      <c r="CY52" s="335">
        <v>9.3466086006125206E-4</v>
      </c>
      <c r="CZ52" s="335">
        <v>8.3812350595498144E-4</v>
      </c>
      <c r="DA52" s="335">
        <v>6.4708026295585627E-4</v>
      </c>
      <c r="DB52" s="335">
        <v>5.1533534928113322E-4</v>
      </c>
      <c r="DC52" s="335">
        <v>4.978529843416348E-4</v>
      </c>
      <c r="DD52" s="335">
        <v>4.9300315911808101E-4</v>
      </c>
      <c r="DE52" s="335">
        <v>4.9234696878064995E-4</v>
      </c>
      <c r="DF52" s="335">
        <v>4.9234696878064995E-4</v>
      </c>
      <c r="DG52" s="335">
        <f>$I52*IF($G52="Pickup", SUMIFS(NewEmisData!E:E, NewEmisData!$A:$A, "Pickup", NewEmisData!$B:$B, $A52, NewEmisData!$C:$C, $H52, NewEmisData!$D:$D, DG$2), SUMIFS(NewEmisData!E:E, NewEmisData!$A:$A, "LDV", NewEmisData!$B:$B, $A52, NewEmisData!$C:$C, $H52, NewEmisData!$D:$D, DG$2))</f>
        <v>0</v>
      </c>
      <c r="DH52" s="335">
        <f>$I52*IF($G52="Pickup", SUMIFS(NewEmisData!F:F, NewEmisData!$A:$A, "Pickup", NewEmisData!$B:$B, $A52, NewEmisData!$C:$C, $H52, NewEmisData!$D:$D, DH$2), SUMIFS(NewEmisData!F:F, NewEmisData!$A:$A, "LDV", NewEmisData!$B:$B, $A52, NewEmisData!$C:$C, $H52, NewEmisData!$D:$D, DH$2))</f>
        <v>0</v>
      </c>
      <c r="DI52" s="335">
        <f>$I52*IF($G52="Pickup", SUMIFS(NewEmisData!G:G, NewEmisData!$A:$A, "Pickup", NewEmisData!$B:$B, $A52, NewEmisData!$C:$C, $H52, NewEmisData!$D:$D, DI$2), SUMIFS(NewEmisData!G:G, NewEmisData!$A:$A, "LDV", NewEmisData!$B:$B, $A52, NewEmisData!$C:$C, $H52, NewEmisData!$D:$D, DI$2))</f>
        <v>0</v>
      </c>
      <c r="DJ52" s="335">
        <f>$I52*IF($G52="Pickup", SUMIFS(NewEmisData!H:H, NewEmisData!$A:$A, "Pickup", NewEmisData!$B:$B, $A52, NewEmisData!$C:$C, $H52, NewEmisData!$D:$D, DJ$2), SUMIFS(NewEmisData!H:H, NewEmisData!$A:$A, "LDV", NewEmisData!$B:$B, $A52, NewEmisData!$C:$C, $H52, NewEmisData!$D:$D, DJ$2))</f>
        <v>0</v>
      </c>
      <c r="DK52" s="335">
        <f>$I52*IF($G52="Pickup", SUMIFS(NewEmisData!I:I, NewEmisData!$A:$A, "Pickup", NewEmisData!$B:$B, $A52, NewEmisData!$C:$C, $H52, NewEmisData!$D:$D, DK$2), SUMIFS(NewEmisData!I:I, NewEmisData!$A:$A, "LDV", NewEmisData!$B:$B, $A52, NewEmisData!$C:$C, $H52, NewEmisData!$D:$D, DK$2))</f>
        <v>0</v>
      </c>
      <c r="DL52" s="335">
        <f>$I52*IF($G52="Pickup", SUMIFS(NewEmisData!J:J, NewEmisData!$A:$A, "Pickup", NewEmisData!$B:$B, $A52, NewEmisData!$C:$C, $H52, NewEmisData!$D:$D, DL$2), SUMIFS(NewEmisData!J:J, NewEmisData!$A:$A, "LDV", NewEmisData!$B:$B, $A52, NewEmisData!$C:$C, $H52, NewEmisData!$D:$D, DL$2))</f>
        <v>0</v>
      </c>
      <c r="DM52" s="335">
        <f>$I52*IF($G52="Pickup", SUMIFS(NewEmisData!K:K, NewEmisData!$A:$A, "Pickup", NewEmisData!$B:$B, $A52, NewEmisData!$C:$C, $H52, NewEmisData!$D:$D, DM$2), SUMIFS(NewEmisData!K:K, NewEmisData!$A:$A, "LDV", NewEmisData!$B:$B, $A52, NewEmisData!$C:$C, $H52, NewEmisData!$D:$D, DM$2))</f>
        <v>0</v>
      </c>
      <c r="DN52" s="335">
        <f>$I52*IF($G52="Pickup", SUMIFS(NewEmisData!L:L, NewEmisData!$A:$A, "Pickup", NewEmisData!$B:$B, $A52, NewEmisData!$C:$C, $H52, NewEmisData!$D:$D, DN$2), SUMIFS(NewEmisData!L:L, NewEmisData!$A:$A, "LDV", NewEmisData!$B:$B, $A52, NewEmisData!$C:$C, $H52, NewEmisData!$D:$D, DN$2))</f>
        <v>0</v>
      </c>
      <c r="DO52" s="335">
        <f>$I52*IF($G52="Pickup", SUMIFS(NewEmisData!M:M, NewEmisData!$A:$A, "Pickup", NewEmisData!$B:$B, $A52, NewEmisData!$C:$C, $H52, NewEmisData!$D:$D, DO$2), SUMIFS(NewEmisData!M:M, NewEmisData!$A:$A, "LDV", NewEmisData!$B:$B, $A52, NewEmisData!$C:$C, $H52, NewEmisData!$D:$D, DO$2))</f>
        <v>0</v>
      </c>
      <c r="DP52" s="335">
        <v>3.6332767108157723E-4</v>
      </c>
      <c r="DQ52" s="335">
        <f>$I52*IF($G52="Pickup", SUMIFS(NewEmisData!E:E, NewEmisData!$A:$A, "Pickup", NewEmisData!$B:$B, $A52, NewEmisData!$C:$C, $H52, NewEmisData!$D:$D, DQ$2), SUMIFS(NewEmisData!E:E, NewEmisData!$A:$A, "LDV", NewEmisData!$B:$B, $A52, NewEmisData!$C:$C, $H52, NewEmisData!$D:$D, DQ$2))</f>
        <v>1.9303161670488799E-2</v>
      </c>
      <c r="DR52" s="335">
        <f>$I52*IF($G52="Pickup", SUMIFS(NewEmisData!F:F, NewEmisData!$A:$A, "Pickup", NewEmisData!$B:$B, $A52, NewEmisData!$C:$C, $H52, NewEmisData!$D:$D, DR$2), SUMIFS(NewEmisData!F:F, NewEmisData!$A:$A, "LDV", NewEmisData!$B:$B, $A52, NewEmisData!$C:$C, $H52, NewEmisData!$D:$D, DR$2))</f>
        <v>4.7314144141929901E-2</v>
      </c>
      <c r="DS52" s="335">
        <f>$I52*IF($G52="Pickup", SUMIFS(NewEmisData!G:G, NewEmisData!$A:$A, "Pickup", NewEmisData!$B:$B, $A52, NewEmisData!$C:$C, $H52, NewEmisData!$D:$D, DS$2), SUMIFS(NewEmisData!G:G, NewEmisData!$A:$A, "LDV", NewEmisData!$B:$B, $A52, NewEmisData!$C:$C, $H52, NewEmisData!$D:$D, DS$2))</f>
        <v>5.50276559444281E-2</v>
      </c>
      <c r="DT52" s="335">
        <f>$I52*IF($G52="Pickup", SUMIFS(NewEmisData!H:H, NewEmisData!$A:$A, "Pickup", NewEmisData!$B:$B, $A52, NewEmisData!$C:$C, $H52, NewEmisData!$D:$D, DT$2), SUMIFS(NewEmisData!H:H, NewEmisData!$A:$A, "LDV", NewEmisData!$B:$B, $A52, NewEmisData!$C:$C, $H52, NewEmisData!$D:$D, DT$2))</f>
        <v>5.60657162202036E-2</v>
      </c>
      <c r="DU52" s="335">
        <f>$I52*IF($G52="Pickup", SUMIFS(NewEmisData!I:I, NewEmisData!$A:$A, "Pickup", NewEmisData!$B:$B, $A52, NewEmisData!$C:$C, $H52, NewEmisData!$D:$D, DU$2), SUMIFS(NewEmisData!I:I, NewEmisData!$A:$A, "LDV", NewEmisData!$B:$B, $A52, NewEmisData!$C:$C, $H52, NewEmisData!$D:$D, DU$2))</f>
        <v>5.7627169931772103E-2</v>
      </c>
      <c r="DV52" s="335">
        <f>$I52*IF($G52="Pickup", SUMIFS(NewEmisData!J:J, NewEmisData!$A:$A, "Pickup", NewEmisData!$B:$B, $A52, NewEmisData!$C:$C, $H52, NewEmisData!$D:$D, DV$2), SUMIFS(NewEmisData!J:J, NewEmisData!$A:$A, "LDV", NewEmisData!$B:$B, $A52, NewEmisData!$C:$C, $H52, NewEmisData!$D:$D, DV$2))</f>
        <v>5.7677178087133199E-2</v>
      </c>
      <c r="DW52" s="335">
        <f>$I52*IF($G52="Pickup", SUMIFS(NewEmisData!K:K, NewEmisData!$A:$A, "Pickup", NewEmisData!$B:$B, $A52, NewEmisData!$C:$C, $H52, NewEmisData!$D:$D, DW$2), SUMIFS(NewEmisData!K:K, NewEmisData!$A:$A, "LDV", NewEmisData!$B:$B, $A52, NewEmisData!$C:$C, $H52, NewEmisData!$D:$D, DW$2))</f>
        <v>5.7050401423645702E-2</v>
      </c>
      <c r="DX52" s="335">
        <f>$I52*IF($G52="Pickup", SUMIFS(NewEmisData!L:L, NewEmisData!$A:$A, "Pickup", NewEmisData!$B:$B, $A52, NewEmisData!$C:$C, $H52, NewEmisData!$D:$D, DX$2), SUMIFS(NewEmisData!L:L, NewEmisData!$A:$A, "LDV", NewEmisData!$B:$B, $A52, NewEmisData!$C:$C, $H52, NewEmisData!$D:$D, DX$2))</f>
        <v>5.6262552008010301E-2</v>
      </c>
      <c r="DY52" s="335">
        <f>$I52*IF($G52="Pickup", SUMIFS(NewEmisData!M:M, NewEmisData!$A:$A, "Pickup", NewEmisData!$B:$B, $A52, NewEmisData!$C:$C, $H52, NewEmisData!$D:$D, DY$2), SUMIFS(NewEmisData!M:M, NewEmisData!$A:$A, "LDV", NewEmisData!$B:$B, $A52, NewEmisData!$C:$C, $H52, NewEmisData!$D:$D, DY$2))</f>
        <v>5.6833433433417402E-2</v>
      </c>
      <c r="DZ52" s="335">
        <v>6.9838537223093883E-2</v>
      </c>
      <c r="EA52" s="335">
        <f t="shared" si="2"/>
        <v>592.25900902446597</v>
      </c>
      <c r="EB52" s="335">
        <f t="shared" si="3"/>
        <v>520.64964372058603</v>
      </c>
      <c r="EC52" s="335">
        <f t="shared" si="4"/>
        <v>392.28875494890798</v>
      </c>
      <c r="ED52" s="335">
        <f t="shared" si="5"/>
        <v>328.93351567098</v>
      </c>
      <c r="EE52" s="335">
        <f t="shared" si="6"/>
        <v>299.82015329661198</v>
      </c>
      <c r="EF52" s="335">
        <f t="shared" si="7"/>
        <v>287.49392836870999</v>
      </c>
      <c r="EG52" s="335">
        <f t="shared" si="8"/>
        <v>280.08458814076198</v>
      </c>
      <c r="EH52" s="335">
        <f t="shared" si="9"/>
        <v>277.36555832713299</v>
      </c>
      <c r="EI52" s="335">
        <f t="shared" si="10"/>
        <v>277.28160240150402</v>
      </c>
      <c r="EJ52" s="335">
        <f t="shared" si="11"/>
        <v>0.20396325972560742</v>
      </c>
      <c r="EK52" s="335">
        <f t="shared" si="12"/>
        <v>2.08663122036549</v>
      </c>
      <c r="EL52" s="335">
        <f t="shared" si="13"/>
        <v>1.1128303318127599</v>
      </c>
      <c r="EM52" s="335">
        <f t="shared" si="14"/>
        <v>0.11394310174486701</v>
      </c>
      <c r="EN52" s="335">
        <f t="shared" si="15"/>
        <v>6.3630631458402698E-2</v>
      </c>
      <c r="EO52" s="335">
        <f t="shared" si="16"/>
        <v>3.8490840966433799E-2</v>
      </c>
      <c r="EP52" s="335">
        <f t="shared" si="17"/>
        <v>3.3570634635262997E-2</v>
      </c>
      <c r="EQ52" s="335">
        <f t="shared" si="18"/>
        <v>3.0366844702511799E-2</v>
      </c>
      <c r="ER52" s="335">
        <f t="shared" si="19"/>
        <v>2.9009867705627902E-2</v>
      </c>
      <c r="ES52" s="335">
        <f t="shared" si="20"/>
        <v>2.9252620404293401E-2</v>
      </c>
      <c r="ET52" s="335">
        <f t="shared" si="21"/>
        <v>4.1644851932661778E-2</v>
      </c>
      <c r="EU52" s="335">
        <f t="shared" si="22"/>
        <v>1.46981412794869E-2</v>
      </c>
      <c r="EV52" s="335">
        <f t="shared" si="23"/>
        <v>1.2476739354987301E-2</v>
      </c>
      <c r="EW52" s="335">
        <f t="shared" si="24"/>
        <v>3.2894571305210701E-3</v>
      </c>
      <c r="EX52" s="335">
        <f t="shared" si="25"/>
        <v>2.7470974713693099E-3</v>
      </c>
      <c r="EY52" s="335">
        <f t="shared" si="26"/>
        <v>2.5003167567209301E-3</v>
      </c>
      <c r="EZ52" s="335">
        <f t="shared" si="27"/>
        <v>2.3974657531320698E-3</v>
      </c>
      <c r="FA52" s="335">
        <f t="shared" si="28"/>
        <v>2.3350989902441999E-3</v>
      </c>
      <c r="FB52" s="335">
        <f t="shared" si="29"/>
        <v>2.3124305204455602E-3</v>
      </c>
      <c r="FC52" s="335">
        <f t="shared" si="30"/>
        <v>2.3117304258920301E-3</v>
      </c>
      <c r="FD52" s="335">
        <f t="shared" si="31"/>
        <v>1.6665713577985891E-3</v>
      </c>
      <c r="FE52" s="335">
        <f t="shared" si="32"/>
        <v>0.213902040332901</v>
      </c>
      <c r="FF52" s="335">
        <f t="shared" si="33"/>
        <v>0.122647837671889</v>
      </c>
      <c r="FG52" s="335">
        <f t="shared" si="34"/>
        <v>7.9090763114665993E-2</v>
      </c>
      <c r="FH52" s="335">
        <f t="shared" si="35"/>
        <v>7.8058738466237995E-2</v>
      </c>
      <c r="FI52" s="335">
        <f t="shared" si="36"/>
        <v>7.7935055542061094E-2</v>
      </c>
      <c r="FJ52" s="335">
        <f t="shared" si="37"/>
        <v>7.7996493585570995E-2</v>
      </c>
      <c r="FK52" s="335">
        <f t="shared" si="38"/>
        <v>7.7986704688815606E-2</v>
      </c>
      <c r="FL52" s="335">
        <f t="shared" si="39"/>
        <v>7.7974444112608704E-2</v>
      </c>
      <c r="FM52" s="335">
        <f t="shared" si="40"/>
        <v>7.8017136188401295E-2</v>
      </c>
      <c r="FN52" s="335">
        <f t="shared" si="41"/>
        <v>3.2808645285750677E-2</v>
      </c>
      <c r="FO52" s="335">
        <f t="shared" si="42"/>
        <v>0.123270664576141</v>
      </c>
      <c r="FP52" s="335">
        <f t="shared" si="43"/>
        <v>3.9317193900440202E-2</v>
      </c>
      <c r="FQ52" s="335">
        <f t="shared" si="44"/>
        <v>1.3808896758142499E-2</v>
      </c>
      <c r="FR52" s="335">
        <f t="shared" si="45"/>
        <v>1.28594663624491E-2</v>
      </c>
      <c r="FS52" s="335">
        <f t="shared" si="46"/>
        <v>1.2745675676218799E-2</v>
      </c>
      <c r="FT52" s="335">
        <f t="shared" si="47"/>
        <v>1.2802226569457301E-2</v>
      </c>
      <c r="FU52" s="335">
        <f t="shared" si="48"/>
        <v>1.27931973056328E-2</v>
      </c>
      <c r="FV52" s="335">
        <f t="shared" si="49"/>
        <v>1.27819426840036E-2</v>
      </c>
      <c r="FW52" s="335">
        <f t="shared" si="50"/>
        <v>1.2821255837742599E-2</v>
      </c>
      <c r="FX52" s="335">
        <f t="shared" si="51"/>
        <v>6.5796176943480836E-3</v>
      </c>
    </row>
    <row r="53" spans="1:180" x14ac:dyDescent="0.2">
      <c r="A53" s="305" t="str">
        <f>_xlfn.CONCAT(IF(LEFT(TRIM(A52),1)="*", "*R", "R"), 1+RIGHT(TRIM(A52),1))</f>
        <v>R5</v>
      </c>
      <c r="B53" s="305" t="str">
        <f t="shared" si="93"/>
        <v>TLFDSL11</v>
      </c>
      <c r="C53" s="305" t="str">
        <f t="shared" si="94"/>
        <v>TL.DSL.F.DSL.2011</v>
      </c>
      <c r="D53" s="301" t="str">
        <f t="shared" si="95"/>
        <v>bn-vmt, bn-vmt/a</v>
      </c>
      <c r="E53" s="301" t="str">
        <f t="shared" si="96"/>
        <v>TRNDSL</v>
      </c>
      <c r="F53" s="301" t="str">
        <f t="shared" si="97"/>
        <v>TL</v>
      </c>
      <c r="G53" s="315" t="s">
        <v>818</v>
      </c>
      <c r="H53" s="315" t="s">
        <v>816</v>
      </c>
      <c r="I53" s="315">
        <v>1</v>
      </c>
      <c r="J53" s="315" t="str">
        <f t="shared" si="52"/>
        <v>Full size car-DSL</v>
      </c>
      <c r="K53" s="335">
        <f>$I53*IF($G53="Pickup", SUMIFS(NewEmisData!E:E, NewEmisData!$A:$A, "Pickup", NewEmisData!$B:$B, $A53, NewEmisData!$C:$C, $H53, NewEmisData!$D:$D, K$2), SUMIFS(NewEmisData!E:E, NewEmisData!$A:$A, "LDV", NewEmisData!$B:$B, $A53, NewEmisData!$C:$C, $H53, NewEmisData!$D:$D, K$2))</f>
        <v>498.51060445480499</v>
      </c>
      <c r="L53" s="335">
        <f>$I53*IF($G53="Pickup", SUMIFS(NewEmisData!F:F, NewEmisData!$A:$A, "Pickup", NewEmisData!$B:$B, $A53, NewEmisData!$C:$C, $H53, NewEmisData!$D:$D, L$2), SUMIFS(NewEmisData!F:F, NewEmisData!$A:$A, "LDV", NewEmisData!$B:$B, $A53, NewEmisData!$C:$C, $H53, NewEmisData!$D:$D, L$2))</f>
        <v>427.96898586055102</v>
      </c>
      <c r="M53" s="335">
        <f>$I53*IF($G53="Pickup", SUMIFS(NewEmisData!G:G, NewEmisData!$A:$A, "Pickup", NewEmisData!$B:$B, $A53, NewEmisData!$C:$C, $H53, NewEmisData!$D:$D, M$2), SUMIFS(NewEmisData!G:G, NewEmisData!$A:$A, "LDV", NewEmisData!$B:$B, $A53, NewEmisData!$C:$C, $H53, NewEmisData!$D:$D, M$2))</f>
        <v>313.58403824310199</v>
      </c>
      <c r="N53" s="335">
        <f>$I53*IF($G53="Pickup", SUMIFS(NewEmisData!H:H, NewEmisData!$A:$A, "Pickup", NewEmisData!$B:$B, $A53, NewEmisData!$C:$C, $H53, NewEmisData!$D:$D, N$2), SUMIFS(NewEmisData!H:H, NewEmisData!$A:$A, "LDV", NewEmisData!$B:$B, $A53, NewEmisData!$C:$C, $H53, NewEmisData!$D:$D, N$2))</f>
        <v>263.48651447023201</v>
      </c>
      <c r="O53" s="335">
        <f>$I53*IF($G53="Pickup", SUMIFS(NewEmisData!I:I, NewEmisData!$A:$A, "Pickup", NewEmisData!$B:$B, $A53, NewEmisData!$C:$C, $H53, NewEmisData!$D:$D, O$2), SUMIFS(NewEmisData!I:I, NewEmisData!$A:$A, "LDV", NewEmisData!$B:$B, $A53, NewEmisData!$C:$C, $H53, NewEmisData!$D:$D, O$2))</f>
        <v>240.732982853072</v>
      </c>
      <c r="P53" s="335">
        <f>$I53*IF($G53="Pickup", SUMIFS(NewEmisData!J:J, NewEmisData!$A:$A, "Pickup", NewEmisData!$B:$B, $A53, NewEmisData!$C:$C, $H53, NewEmisData!$D:$D, P$2), SUMIFS(NewEmisData!J:J, NewEmisData!$A:$A, "LDV", NewEmisData!$B:$B, $A53, NewEmisData!$C:$C, $H53, NewEmisData!$D:$D, P$2))</f>
        <v>231.37893577755901</v>
      </c>
      <c r="Q53" s="335">
        <f>$I53*IF($G53="Pickup", SUMIFS(NewEmisData!K:K, NewEmisData!$A:$A, "Pickup", NewEmisData!$B:$B, $A53, NewEmisData!$C:$C, $H53, NewEmisData!$D:$D, Q$2), SUMIFS(NewEmisData!K:K, NewEmisData!$A:$A, "LDV", NewEmisData!$B:$B, $A53, NewEmisData!$C:$C, $H53, NewEmisData!$D:$D, Q$2))</f>
        <v>225.706930682983</v>
      </c>
      <c r="R53" s="335">
        <f>$I53*IF($G53="Pickup", SUMIFS(NewEmisData!L:L, NewEmisData!$A:$A, "Pickup", NewEmisData!$B:$B, $A53, NewEmisData!$C:$C, $H53, NewEmisData!$D:$D, R$2), SUMIFS(NewEmisData!L:L, NewEmisData!$A:$A, "LDV", NewEmisData!$B:$B, $A53, NewEmisData!$C:$C, $H53, NewEmisData!$D:$D, R$2))</f>
        <v>223.59774894311099</v>
      </c>
      <c r="S53" s="335">
        <f>$I53*IF($G53="Pickup", SUMIFS(NewEmisData!M:M, NewEmisData!$A:$A, "Pickup", NewEmisData!$B:$B, $A53, NewEmisData!$C:$C, $H53, NewEmisData!$D:$D, S$2), SUMIFS(NewEmisData!M:M, NewEmisData!$A:$A, "LDV", NewEmisData!$B:$B, $A53, NewEmisData!$C:$C, $H53, NewEmisData!$D:$D, S$2))</f>
        <v>223.62259579940101</v>
      </c>
      <c r="T53" s="335">
        <v>0.20396325972560742</v>
      </c>
      <c r="U53" s="335">
        <f>$I53*IF($G53="Pickup", SUMIFS(NewEmisData!E:E, NewEmisData!$A:$A, "Pickup", NewEmisData!$B:$B, $A53, NewEmisData!$C:$C, $H53, NewEmisData!$D:$D, U$2), SUMIFS(NewEmisData!E:E, NewEmisData!$A:$A, "LDV", NewEmisData!$B:$B, $A53, NewEmisData!$C:$C, $H53, NewEmisData!$D:$D, U$2))</f>
        <v>1.95668713494791</v>
      </c>
      <c r="V53" s="335">
        <f>$I53*IF($G53="Pickup", SUMIFS(NewEmisData!F:F, NewEmisData!$A:$A, "Pickup", NewEmisData!$B:$B, $A53, NewEmisData!$C:$C, $H53, NewEmisData!$D:$D, V$2), SUMIFS(NewEmisData!F:F, NewEmisData!$A:$A, "LDV", NewEmisData!$B:$B, $A53, NewEmisData!$C:$C, $H53, NewEmisData!$D:$D, V$2))</f>
        <v>1.03408849531611</v>
      </c>
      <c r="W53" s="335">
        <f>$I53*IF($G53="Pickup", SUMIFS(NewEmisData!G:G, NewEmisData!$A:$A, "Pickup", NewEmisData!$B:$B, $A53, NewEmisData!$C:$C, $H53, NewEmisData!$D:$D, W$2), SUMIFS(NewEmisData!G:G, NewEmisData!$A:$A, "LDV", NewEmisData!$B:$B, $A53, NewEmisData!$C:$C, $H53, NewEmisData!$D:$D, W$2))</f>
        <v>0.13937953634174</v>
      </c>
      <c r="X53" s="335">
        <f>$I53*IF($G53="Pickup", SUMIFS(NewEmisData!H:H, NewEmisData!$A:$A, "Pickup", NewEmisData!$B:$B, $A53, NewEmisData!$C:$C, $H53, NewEmisData!$D:$D, X$2), SUMIFS(NewEmisData!H:H, NewEmisData!$A:$A, "LDV", NewEmisData!$B:$B, $A53, NewEmisData!$C:$C, $H53, NewEmisData!$D:$D, X$2))</f>
        <v>8.1975438007071702E-2</v>
      </c>
      <c r="Y53" s="335">
        <f>$I53*IF($G53="Pickup", SUMIFS(NewEmisData!I:I, NewEmisData!$A:$A, "Pickup", NewEmisData!$B:$B, $A53, NewEmisData!$C:$C, $H53, NewEmisData!$D:$D, Y$2), SUMIFS(NewEmisData!I:I, NewEmisData!$A:$A, "LDV", NewEmisData!$B:$B, $A53, NewEmisData!$C:$C, $H53, NewEmisData!$D:$D, Y$2))</f>
        <v>5.4488345369794799E-2</v>
      </c>
      <c r="Z53" s="335">
        <f>$I53*IF($G53="Pickup", SUMIFS(NewEmisData!J:J, NewEmisData!$A:$A, "Pickup", NewEmisData!$B:$B, $A53, NewEmisData!$C:$C, $H53, NewEmisData!$D:$D, Z$2), SUMIFS(NewEmisData!J:J, NewEmisData!$A:$A, "LDV", NewEmisData!$B:$B, $A53, NewEmisData!$C:$C, $H53, NewEmisData!$D:$D, Z$2))</f>
        <v>4.9514749087093503E-2</v>
      </c>
      <c r="AA53" s="335">
        <f>$I53*IF($G53="Pickup", SUMIFS(NewEmisData!K:K, NewEmisData!$A:$A, "Pickup", NewEmisData!$B:$B, $A53, NewEmisData!$C:$C, $H53, NewEmisData!$D:$D, AA$2), SUMIFS(NewEmisData!K:K, NewEmisData!$A:$A, "LDV", NewEmisData!$B:$B, $A53, NewEmisData!$C:$C, $H53, NewEmisData!$D:$D, AA$2))</f>
        <v>4.5924427698312099E-2</v>
      </c>
      <c r="AB53" s="335">
        <f>$I53*IF($G53="Pickup", SUMIFS(NewEmisData!L:L, NewEmisData!$A:$A, "Pickup", NewEmisData!$B:$B, $A53, NewEmisData!$C:$C, $H53, NewEmisData!$D:$D, AB$2), SUMIFS(NewEmisData!L:L, NewEmisData!$A:$A, "LDV", NewEmisData!$B:$B, $A53, NewEmisData!$C:$C, $H53, NewEmisData!$D:$D, AB$2))</f>
        <v>4.4303138009832502E-2</v>
      </c>
      <c r="AC53" s="335">
        <f>$I53*IF($G53="Pickup", SUMIFS(NewEmisData!M:M, NewEmisData!$A:$A, "Pickup", NewEmisData!$B:$B, $A53, NewEmisData!$C:$C, $H53, NewEmisData!$D:$D, AC$2), SUMIFS(NewEmisData!M:M, NewEmisData!$A:$A, "LDV", NewEmisData!$B:$B, $A53, NewEmisData!$C:$C, $H53, NewEmisData!$D:$D, AC$2))</f>
        <v>4.4775258868072099E-2</v>
      </c>
      <c r="AD53" s="335">
        <v>4.1644851932661778E-2</v>
      </c>
      <c r="AE53" s="335">
        <f>$I53*IF($G53="Pickup", SUMIFS(NewEmisData!E:E, NewEmisData!$A:$A, "Pickup", NewEmisData!$B:$B, $A53, NewEmisData!$C:$C, $H53, NewEmisData!$D:$D, AE$2), SUMIFS(NewEmisData!E:E, NewEmisData!$A:$A, "LDV", NewEmisData!$B:$B, $A53, NewEmisData!$C:$C, $H53, NewEmisData!$D:$D, AE$2))</f>
        <v>1.2408455682624201E-2</v>
      </c>
      <c r="AF53" s="335">
        <f>$I53*IF($G53="Pickup", SUMIFS(NewEmisData!F:F, NewEmisData!$A:$A, "Pickup", NewEmisData!$B:$B, $A53, NewEmisData!$C:$C, $H53, NewEmisData!$D:$D, AF$2), SUMIFS(NewEmisData!F:F, NewEmisData!$A:$A, "LDV", NewEmisData!$B:$B, $A53, NewEmisData!$C:$C, $H53, NewEmisData!$D:$D, AF$2))</f>
        <v>1.0276019938438199E-2</v>
      </c>
      <c r="AG53" s="335">
        <f>$I53*IF($G53="Pickup", SUMIFS(NewEmisData!G:G, NewEmisData!$A:$A, "Pickup", NewEmisData!$B:$B, $A53, NewEmisData!$C:$C, $H53, NewEmisData!$D:$D, AG$2), SUMIFS(NewEmisData!G:G, NewEmisData!$A:$A, "LDV", NewEmisData!$B:$B, $A53, NewEmisData!$C:$C, $H53, NewEmisData!$D:$D, AG$2))</f>
        <v>2.6298327304881399E-3</v>
      </c>
      <c r="AH53" s="335">
        <f>$I53*IF($G53="Pickup", SUMIFS(NewEmisData!H:H, NewEmisData!$A:$A, "Pickup", NewEmisData!$B:$B, $A53, NewEmisData!$C:$C, $H53, NewEmisData!$D:$D, AH$2), SUMIFS(NewEmisData!H:H, NewEmisData!$A:$A, "LDV", NewEmisData!$B:$B, $A53, NewEmisData!$C:$C, $H53, NewEmisData!$D:$D, AH$2))</f>
        <v>2.2006244414905498E-3</v>
      </c>
      <c r="AI53" s="335">
        <f>$I53*IF($G53="Pickup", SUMIFS(NewEmisData!I:I, NewEmisData!$A:$A, "Pickup", NewEmisData!$B:$B, $A53, NewEmisData!$C:$C, $H53, NewEmisData!$D:$D, AI$2), SUMIFS(NewEmisData!I:I, NewEmisData!$A:$A, "LDV", NewEmisData!$B:$B, $A53, NewEmisData!$C:$C, $H53, NewEmisData!$D:$D, AI$2))</f>
        <v>2.00758155548776E-3</v>
      </c>
      <c r="AJ53" s="335">
        <f>$I53*IF($G53="Pickup", SUMIFS(NewEmisData!J:J, NewEmisData!$A:$A, "Pickup", NewEmisData!$B:$B, $A53, NewEmisData!$C:$C, $H53, NewEmisData!$D:$D, AJ$2), SUMIFS(NewEmisData!J:J, NewEmisData!$A:$A, "LDV", NewEmisData!$B:$B, $A53, NewEmisData!$C:$C, $H53, NewEmisData!$D:$D, AJ$2))</f>
        <v>1.9295264605228199E-3</v>
      </c>
      <c r="AK53" s="335">
        <f>$I53*IF($G53="Pickup", SUMIFS(NewEmisData!K:K, NewEmisData!$A:$A, "Pickup", NewEmisData!$B:$B, $A53, NewEmisData!$C:$C, $H53, NewEmisData!$D:$D, AK$2), SUMIFS(NewEmisData!K:K, NewEmisData!$A:$A, "LDV", NewEmisData!$B:$B, $A53, NewEmisData!$C:$C, $H53, NewEmisData!$D:$D, AK$2))</f>
        <v>1.8817456818101699E-3</v>
      </c>
      <c r="AL53" s="335">
        <f>$I53*IF($G53="Pickup", SUMIFS(NewEmisData!L:L, NewEmisData!$A:$A, "Pickup", NewEmisData!$B:$B, $A53, NewEmisData!$C:$C, $H53, NewEmisData!$D:$D, AL$2), SUMIFS(NewEmisData!L:L, NewEmisData!$A:$A, "LDV", NewEmisData!$B:$B, $A53, NewEmisData!$C:$C, $H53, NewEmisData!$D:$D, AL$2))</f>
        <v>1.86416072801446E-3</v>
      </c>
      <c r="AM53" s="335">
        <f>$I53*IF($G53="Pickup", SUMIFS(NewEmisData!M:M, NewEmisData!$A:$A, "Pickup", NewEmisData!$B:$B, $A53, NewEmisData!$C:$C, $H53, NewEmisData!$D:$D, AM$2), SUMIFS(NewEmisData!M:M, NewEmisData!$A:$A, "LDV", NewEmisData!$B:$B, $A53, NewEmisData!$C:$C, $H53, NewEmisData!$D:$D, AM$2))</f>
        <v>1.86436908040036E-3</v>
      </c>
      <c r="AN53" s="335">
        <v>1.6665713577985891E-3</v>
      </c>
      <c r="AO53" s="335">
        <f>$I53*IF($G53="Pickup", SUMIFS(NewEmisData!E:E, NewEmisData!$A:$A, "Pickup", NewEmisData!$B:$B, $A53, NewEmisData!$C:$C, $H53, NewEmisData!$D:$D, AO$2), SUMIFS(NewEmisData!E:E, NewEmisData!$A:$A, "LDV", NewEmisData!$B:$B, $A53, NewEmisData!$C:$C, $H53, NewEmisData!$D:$D, AO$2))</f>
        <v>0.13590431504000899</v>
      </c>
      <c r="AP53" s="335">
        <f>$I53*IF($G53="Pickup", SUMIFS(NewEmisData!F:F, NewEmisData!$A:$A, "Pickup", NewEmisData!$B:$B, $A53, NewEmisData!$C:$C, $H53, NewEmisData!$D:$D, AP$2), SUMIFS(NewEmisData!F:F, NewEmisData!$A:$A, "LDV", NewEmisData!$B:$B, $A53, NewEmisData!$C:$C, $H53, NewEmisData!$D:$D, AP$2))</f>
        <v>9.19661609908244E-2</v>
      </c>
      <c r="AQ53" s="335">
        <f>$I53*IF($G53="Pickup", SUMIFS(NewEmisData!G:G, NewEmisData!$A:$A, "Pickup", NewEmisData!$B:$B, $A53, NewEmisData!$C:$C, $H53, NewEmisData!$D:$D, AQ$2), SUMIFS(NewEmisData!G:G, NewEmisData!$A:$A, "LDV", NewEmisData!$B:$B, $A53, NewEmisData!$C:$C, $H53, NewEmisData!$D:$D, AQ$2))</f>
        <v>5.0104052009984502E-2</v>
      </c>
      <c r="AR53" s="335">
        <f>$I53*IF($G53="Pickup", SUMIFS(NewEmisData!H:H, NewEmisData!$A:$A, "Pickup", NewEmisData!$B:$B, $A53, NewEmisData!$C:$C, $H53, NewEmisData!$D:$D, AR$2), SUMIFS(NewEmisData!H:H, NewEmisData!$A:$A, "LDV", NewEmisData!$B:$B, $A53, NewEmisData!$C:$C, $H53, NewEmisData!$D:$D, AR$2))</f>
        <v>4.9014806290740898E-2</v>
      </c>
      <c r="AS53" s="335">
        <f>$I53*IF($G53="Pickup", SUMIFS(NewEmisData!I:I, NewEmisData!$A:$A, "Pickup", NewEmisData!$B:$B, $A53, NewEmisData!$C:$C, $H53, NewEmisData!$D:$D, AS$2), SUMIFS(NewEmisData!I:I, NewEmisData!$A:$A, "LDV", NewEmisData!$B:$B, $A53, NewEmisData!$C:$C, $H53, NewEmisData!$D:$D, AS$2))</f>
        <v>4.8883022727650001E-2</v>
      </c>
      <c r="AT53" s="335">
        <f>$I53*IF($G53="Pickup", SUMIFS(NewEmisData!J:J, NewEmisData!$A:$A, "Pickup", NewEmisData!$B:$B, $A53, NewEmisData!$C:$C, $H53, NewEmisData!$D:$D, AT$2), SUMIFS(NewEmisData!J:J, NewEmisData!$A:$A, "LDV", NewEmisData!$B:$B, $A53, NewEmisData!$C:$C, $H53, NewEmisData!$D:$D, AT$2))</f>
        <v>4.8958613624750798E-2</v>
      </c>
      <c r="AU53" s="335">
        <f>$I53*IF($G53="Pickup", SUMIFS(NewEmisData!K:K, NewEmisData!$A:$A, "Pickup", NewEmisData!$B:$B, $A53, NewEmisData!$C:$C, $H53, NewEmisData!$D:$D, AU$2), SUMIFS(NewEmisData!K:K, NewEmisData!$A:$A, "LDV", NewEmisData!$B:$B, $A53, NewEmisData!$C:$C, $H53, NewEmisData!$D:$D, AU$2))</f>
        <v>4.8958938451988898E-2</v>
      </c>
      <c r="AV53" s="335">
        <f>$I53*IF($G53="Pickup", SUMIFS(NewEmisData!L:L, NewEmisData!$A:$A, "Pickup", NewEmisData!$B:$B, $A53, NewEmisData!$C:$C, $H53, NewEmisData!$D:$D, AV$2), SUMIFS(NewEmisData!L:L, NewEmisData!$A:$A, "LDV", NewEmisData!$B:$B, $A53, NewEmisData!$C:$C, $H53, NewEmisData!$D:$D, AV$2))</f>
        <v>4.8949340858878199E-2</v>
      </c>
      <c r="AW53" s="335">
        <f>$I53*IF($G53="Pickup", SUMIFS(NewEmisData!M:M, NewEmisData!$A:$A, "Pickup", NewEmisData!$B:$B, $A53, NewEmisData!$C:$C, $H53, NewEmisData!$D:$D, AW$2), SUMIFS(NewEmisData!M:M, NewEmisData!$A:$A, "LDV", NewEmisData!$B:$B, $A53, NewEmisData!$C:$C, $H53, NewEmisData!$D:$D, AW$2))</f>
        <v>4.8997116084640698E-2</v>
      </c>
      <c r="AX53" s="335">
        <v>3.2808645285750677E-2</v>
      </c>
      <c r="AY53" s="335">
        <f>$I53*IF($G53="Pickup", SUMIFS(NewEmisData!E:E, NewEmisData!$A:$A, "Pickup", NewEmisData!$B:$B, $A53, NewEmisData!$C:$C, $H53, NewEmisData!$D:$D, AY$2), SUMIFS(NewEmisData!E:E, NewEmisData!$A:$A, "LDV", NewEmisData!$B:$B, $A53, NewEmisData!$C:$C, $H53, NewEmisData!$D:$D, AY$2))</f>
        <v>7.4829321328432702E-2</v>
      </c>
      <c r="AZ53" s="335">
        <f>$I53*IF($G53="Pickup", SUMIFS(NewEmisData!F:F, NewEmisData!$A:$A, "Pickup", NewEmisData!$B:$B, $A53, NewEmisData!$C:$C, $H53, NewEmisData!$D:$D, AZ$2), SUMIFS(NewEmisData!F:F, NewEmisData!$A:$A, "LDV", NewEmisData!$B:$B, $A53, NewEmisData!$C:$C, $H53, NewEmisData!$D:$D, AZ$2))</f>
        <v>3.4406309924688003E-2</v>
      </c>
      <c r="BA53" s="335">
        <f>$I53*IF($G53="Pickup", SUMIFS(NewEmisData!G:G, NewEmisData!$A:$A, "Pickup", NewEmisData!$B:$B, $A53, NewEmisData!$C:$C, $H53, NewEmisData!$D:$D, BA$2), SUMIFS(NewEmisData!G:G, NewEmisData!$A:$A, "LDV", NewEmisData!$B:$B, $A53, NewEmisData!$C:$C, $H53, NewEmisData!$D:$D, BA$2))</f>
        <v>1.00241937308752E-2</v>
      </c>
      <c r="BB53" s="335">
        <f>$I53*IF($G53="Pickup", SUMIFS(NewEmisData!H:H, NewEmisData!$A:$A, "Pickup", NewEmisData!$B:$B, $A53, NewEmisData!$C:$C, $H53, NewEmisData!$D:$D, BB$2), SUMIFS(NewEmisData!H:H, NewEmisData!$A:$A, "LDV", NewEmisData!$B:$B, $A53, NewEmisData!$C:$C, $H53, NewEmisData!$D:$D, BB$2))</f>
        <v>9.0221104554758305E-3</v>
      </c>
      <c r="BC53" s="335">
        <f>$I53*IF($G53="Pickup", SUMIFS(NewEmisData!I:I, NewEmisData!$A:$A, "Pickup", NewEmisData!$B:$B, $A53, NewEmisData!$C:$C, $H53, NewEmisData!$D:$D, BC$2), SUMIFS(NewEmisData!I:I, NewEmisData!$A:$A, "LDV", NewEmisData!$B:$B, $A53, NewEmisData!$C:$C, $H53, NewEmisData!$D:$D, BC$2))</f>
        <v>8.9008490587291992E-3</v>
      </c>
      <c r="BD53" s="335">
        <f>$I53*IF($G53="Pickup", SUMIFS(NewEmisData!J:J, NewEmisData!$A:$A, "Pickup", NewEmisData!$B:$B, $A53, NewEmisData!$C:$C, $H53, NewEmisData!$D:$D, BD$2), SUMIFS(NewEmisData!J:J, NewEmisData!$A:$A, "LDV", NewEmisData!$B:$B, $A53, NewEmisData!$C:$C, $H53, NewEmisData!$D:$D, BD$2))</f>
        <v>8.9704063704956795E-3</v>
      </c>
      <c r="BE53" s="335">
        <f>$I53*IF($G53="Pickup", SUMIFS(NewEmisData!K:K, NewEmisData!$A:$A, "Pickup", NewEmisData!$B:$B, $A53, NewEmisData!$C:$C, $H53, NewEmisData!$D:$D, BE$2), SUMIFS(NewEmisData!K:K, NewEmisData!$A:$A, "LDV", NewEmisData!$B:$B, $A53, NewEmisData!$C:$C, $H53, NewEmisData!$D:$D, BE$2))</f>
        <v>8.9707258656393594E-3</v>
      </c>
      <c r="BF53" s="335">
        <f>$I53*IF($G53="Pickup", SUMIFS(NewEmisData!L:L, NewEmisData!$A:$A, "Pickup", NewEmisData!$B:$B, $A53, NewEmisData!$C:$C, $H53, NewEmisData!$D:$D, BF$2), SUMIFS(NewEmisData!L:L, NewEmisData!$A:$A, "LDV", NewEmisData!$B:$B, $A53, NewEmisData!$C:$C, $H53, NewEmisData!$D:$D, BF$2))</f>
        <v>8.9618977988404798E-3</v>
      </c>
      <c r="BG53" s="335">
        <f>$I53*IF($G53="Pickup", SUMIFS(NewEmisData!M:M, NewEmisData!$A:$A, "Pickup", NewEmisData!$B:$B, $A53, NewEmisData!$C:$C, $H53, NewEmisData!$D:$D, BG$2), SUMIFS(NewEmisData!M:M, NewEmisData!$A:$A, "LDV", NewEmisData!$B:$B, $A53, NewEmisData!$C:$C, $H53, NewEmisData!$D:$D, BG$2))</f>
        <v>9.0058077781541897E-3</v>
      </c>
      <c r="BH53" s="335">
        <v>6.5796176943480836E-3</v>
      </c>
      <c r="BI53" s="335">
        <f>$I53*IF($G53="Pickup", SUMIFS(NewEmisData!E:E, NewEmisData!$A:$A, "Pickup", NewEmisData!$B:$B, $A53, NewEmisData!$C:$C, $H53, NewEmisData!$D:$D, BI$2), SUMIFS(NewEmisData!E:E, NewEmisData!$A:$A, "LDV", NewEmisData!$B:$B, $A53, NewEmisData!$C:$C, $H53, NewEmisData!$D:$D, BI$2))</f>
        <v>36.638710837531299</v>
      </c>
      <c r="BJ53" s="335">
        <f>$I53*IF($G53="Pickup", SUMIFS(NewEmisData!F:F, NewEmisData!$A:$A, "Pickup", NewEmisData!$B:$B, $A53, NewEmisData!$C:$C, $H53, NewEmisData!$D:$D, BJ$2), SUMIFS(NewEmisData!F:F, NewEmisData!$A:$A, "LDV", NewEmisData!$B:$B, $A53, NewEmisData!$C:$C, $H53, NewEmisData!$D:$D, BJ$2))</f>
        <v>13.802289372990799</v>
      </c>
      <c r="BK53" s="335">
        <f>$I53*IF($G53="Pickup", SUMIFS(NewEmisData!G:G, NewEmisData!$A:$A, "Pickup", NewEmisData!$B:$B, $A53, NewEmisData!$C:$C, $H53, NewEmisData!$D:$D, BK$2), SUMIFS(NewEmisData!G:G, NewEmisData!$A:$A, "LDV", NewEmisData!$B:$B, $A53, NewEmisData!$C:$C, $H53, NewEmisData!$D:$D, BK$2))</f>
        <v>1.83060951218013</v>
      </c>
      <c r="BL53" s="335">
        <f>$I53*IF($G53="Pickup", SUMIFS(NewEmisData!H:H, NewEmisData!$A:$A, "Pickup", NewEmisData!$B:$B, $A53, NewEmisData!$C:$C, $H53, NewEmisData!$D:$D, BL$2), SUMIFS(NewEmisData!H:H, NewEmisData!$A:$A, "LDV", NewEmisData!$B:$B, $A53, NewEmisData!$C:$C, $H53, NewEmisData!$D:$D, BL$2))</f>
        <v>1.42377664163083</v>
      </c>
      <c r="BM53" s="335">
        <f>$I53*IF($G53="Pickup", SUMIFS(NewEmisData!I:I, NewEmisData!$A:$A, "Pickup", NewEmisData!$B:$B, $A53, NewEmisData!$C:$C, $H53, NewEmisData!$D:$D, BM$2), SUMIFS(NewEmisData!I:I, NewEmisData!$A:$A, "LDV", NewEmisData!$B:$B, $A53, NewEmisData!$C:$C, $H53, NewEmisData!$D:$D, BM$2))</f>
        <v>1.2352882876489999</v>
      </c>
      <c r="BN53" s="335">
        <f>$I53*IF($G53="Pickup", SUMIFS(NewEmisData!J:J, NewEmisData!$A:$A, "Pickup", NewEmisData!$B:$B, $A53, NewEmisData!$C:$C, $H53, NewEmisData!$D:$D, BN$2), SUMIFS(NewEmisData!J:J, NewEmisData!$A:$A, "LDV", NewEmisData!$B:$B, $A53, NewEmisData!$C:$C, $H53, NewEmisData!$D:$D, BN$2))</f>
        <v>1.18410876380537</v>
      </c>
      <c r="BO53" s="335">
        <f>$I53*IF($G53="Pickup", SUMIFS(NewEmisData!K:K, NewEmisData!$A:$A, "Pickup", NewEmisData!$B:$B, $A53, NewEmisData!$C:$C, $H53, NewEmisData!$D:$D, BO$2), SUMIFS(NewEmisData!K:K, NewEmisData!$A:$A, "LDV", NewEmisData!$B:$B, $A53, NewEmisData!$C:$C, $H53, NewEmisData!$D:$D, BO$2))</f>
        <v>1.12620209678128</v>
      </c>
      <c r="BP53" s="335">
        <f>$I53*IF($G53="Pickup", SUMIFS(NewEmisData!L:L, NewEmisData!$A:$A, "Pickup", NewEmisData!$B:$B, $A53, NewEmisData!$C:$C, $H53, NewEmisData!$D:$D, BP$2), SUMIFS(NewEmisData!L:L, NewEmisData!$A:$A, "LDV", NewEmisData!$B:$B, $A53, NewEmisData!$C:$C, $H53, NewEmisData!$D:$D, BP$2))</f>
        <v>1.0967918402460499</v>
      </c>
      <c r="BQ53" s="335">
        <f>$I53*IF($G53="Pickup", SUMIFS(NewEmisData!M:M, NewEmisData!$A:$A, "Pickup", NewEmisData!$B:$B, $A53, NewEmisData!$C:$C, $H53, NewEmisData!$D:$D, BQ$2), SUMIFS(NewEmisData!M:M, NewEmisData!$A:$A, "LDV", NewEmisData!$B:$B, $A53, NewEmisData!$C:$C, $H53, NewEmisData!$D:$D, BQ$2))</f>
        <v>1.1047881286346199</v>
      </c>
      <c r="BR53" s="335">
        <v>1.2335726578167048</v>
      </c>
      <c r="BS53" s="335">
        <f>$I53*IF($G53="Pickup", SUMIFS(NewEmisData!E:E, NewEmisData!$A:$A, "Pickup", NewEmisData!$B:$B, $A53, NewEmisData!$C:$C, $H53, NewEmisData!$D:$D, BS$2), SUMIFS(NewEmisData!E:E, NewEmisData!$A:$A, "LDV", NewEmisData!$B:$B, $A53, NewEmisData!$C:$C, $H53, NewEmisData!$D:$D, BS$2))</f>
        <v>3.5770772878155999</v>
      </c>
      <c r="BT53" s="335">
        <f>$I53*IF($G53="Pickup", SUMIFS(NewEmisData!F:F, NewEmisData!$A:$A, "Pickup", NewEmisData!$B:$B, $A53, NewEmisData!$C:$C, $H53, NewEmisData!$D:$D, BT$2), SUMIFS(NewEmisData!F:F, NewEmisData!$A:$A, "LDV", NewEmisData!$B:$B, $A53, NewEmisData!$C:$C, $H53, NewEmisData!$D:$D, BT$2))</f>
        <v>1.39023847476319</v>
      </c>
      <c r="BU53" s="335">
        <f>$I53*IF($G53="Pickup", SUMIFS(NewEmisData!G:G, NewEmisData!$A:$A, "Pickup", NewEmisData!$B:$B, $A53, NewEmisData!$C:$C, $H53, NewEmisData!$D:$D, BU$2), SUMIFS(NewEmisData!G:G, NewEmisData!$A:$A, "LDV", NewEmisData!$B:$B, $A53, NewEmisData!$C:$C, $H53, NewEmisData!$D:$D, BU$2))</f>
        <v>0.155020009940218</v>
      </c>
      <c r="BV53" s="335">
        <f>$I53*IF($G53="Pickup", SUMIFS(NewEmisData!H:H, NewEmisData!$A:$A, "Pickup", NewEmisData!$B:$B, $A53, NewEmisData!$C:$C, $H53, NewEmisData!$D:$D, BV$2), SUMIFS(NewEmisData!H:H, NewEmisData!$A:$A, "LDV", NewEmisData!$B:$B, $A53, NewEmisData!$C:$C, $H53, NewEmisData!$D:$D, BV$2))</f>
        <v>0.109490423329199</v>
      </c>
      <c r="BW53" s="335">
        <f>$I53*IF($G53="Pickup", SUMIFS(NewEmisData!I:I, NewEmisData!$A:$A, "Pickup", NewEmisData!$B:$B, $A53, NewEmisData!$C:$C, $H53, NewEmisData!$D:$D, BW$2), SUMIFS(NewEmisData!I:I, NewEmisData!$A:$A, "LDV", NewEmisData!$B:$B, $A53, NewEmisData!$C:$C, $H53, NewEmisData!$D:$D, BW$2))</f>
        <v>8.7047254389929593E-2</v>
      </c>
      <c r="BX53" s="335">
        <f>$I53*IF($G53="Pickup", SUMIFS(NewEmisData!J:J, NewEmisData!$A:$A, "Pickup", NewEmisData!$B:$B, $A53, NewEmisData!$C:$C, $H53, NewEmisData!$D:$D, BX$2), SUMIFS(NewEmisData!J:J, NewEmisData!$A:$A, "LDV", NewEmisData!$B:$B, $A53, NewEmisData!$C:$C, $H53, NewEmisData!$D:$D, BX$2))</f>
        <v>8.5505036729246905E-2</v>
      </c>
      <c r="BY53" s="335">
        <f>$I53*IF($G53="Pickup", SUMIFS(NewEmisData!K:K, NewEmisData!$A:$A, "Pickup", NewEmisData!$B:$B, $A53, NewEmisData!$C:$C, $H53, NewEmisData!$D:$D, BY$2), SUMIFS(NewEmisData!K:K, NewEmisData!$A:$A, "LDV", NewEmisData!$B:$B, $A53, NewEmisData!$C:$C, $H53, NewEmisData!$D:$D, BY$2))</f>
        <v>8.29112788035897E-2</v>
      </c>
      <c r="BZ53" s="335">
        <f>$I53*IF($G53="Pickup", SUMIFS(NewEmisData!L:L, NewEmisData!$A:$A, "Pickup", NewEmisData!$B:$B, $A53, NewEmisData!$C:$C, $H53, NewEmisData!$D:$D, BZ$2), SUMIFS(NewEmisData!L:L, NewEmisData!$A:$A, "LDV", NewEmisData!$B:$B, $A53, NewEmisData!$C:$C, $H53, NewEmisData!$D:$D, BZ$2))</f>
        <v>8.1769325094706399E-2</v>
      </c>
      <c r="CA53" s="335">
        <f>$I53*IF($G53="Pickup", SUMIFS(NewEmisData!M:M, NewEmisData!$A:$A, "Pickup", NewEmisData!$B:$B, $A53, NewEmisData!$C:$C, $H53, NewEmisData!$D:$D, CA$2), SUMIFS(NewEmisData!M:M, NewEmisData!$A:$A, "LDV", NewEmisData!$B:$B, $A53, NewEmisData!$C:$C, $H53, NewEmisData!$D:$D, CA$2))</f>
        <v>8.2597604585349302E-2</v>
      </c>
      <c r="CB53" s="335">
        <v>6.7885050257220386E-2</v>
      </c>
      <c r="CC53" s="335">
        <f>$I53*IF($G53="Pickup", SUMIFS(NewEmisData!E:E, NewEmisData!$A:$A, "Pickup", NewEmisData!$B:$B, $A53, NewEmisData!$C:$C, $H53, NewEmisData!$D:$D, CC$2), SUMIFS(NewEmisData!E:E, NewEmisData!$A:$A, "LDV", NewEmisData!$B:$B, $A53, NewEmisData!$C:$C, $H53, NewEmisData!$D:$D, CC$2))</f>
        <v>8.3475144055890696E-3</v>
      </c>
      <c r="CD53" s="335">
        <f>$I53*IF($G53="Pickup", SUMIFS(NewEmisData!F:F, NewEmisData!$A:$A, "Pickup", NewEmisData!$B:$B, $A53, NewEmisData!$C:$C, $H53, NewEmisData!$D:$D, CD$2), SUMIFS(NewEmisData!F:F, NewEmisData!$A:$A, "LDV", NewEmisData!$B:$B, $A53, NewEmisData!$C:$C, $H53, NewEmisData!$D:$D, CD$2))</f>
        <v>8.3475050021309897E-3</v>
      </c>
      <c r="CE53" s="335">
        <f>$I53*IF($G53="Pickup", SUMIFS(NewEmisData!G:G, NewEmisData!$A:$A, "Pickup", NewEmisData!$B:$B, $A53, NewEmisData!$C:$C, $H53, NewEmisData!$D:$D, CE$2), SUMIFS(NewEmisData!G:G, NewEmisData!$A:$A, "LDV", NewEmisData!$B:$B, $A53, NewEmisData!$C:$C, $H53, NewEmisData!$D:$D, CE$2))</f>
        <v>8.08244701774582E-3</v>
      </c>
      <c r="CF53" s="335">
        <f>$I53*IF($G53="Pickup", SUMIFS(NewEmisData!H:H, NewEmisData!$A:$A, "Pickup", NewEmisData!$B:$B, $A53, NewEmisData!$C:$C, $H53, NewEmisData!$D:$D, CF$2), SUMIFS(NewEmisData!H:H, NewEmisData!$A:$A, "LDV", NewEmisData!$B:$B, $A53, NewEmisData!$C:$C, $H53, NewEmisData!$D:$D, CF$2))</f>
        <v>8.0824466744851501E-3</v>
      </c>
      <c r="CG53" s="335">
        <f>$I53*IF($G53="Pickup", SUMIFS(NewEmisData!I:I, NewEmisData!$A:$A, "Pickup", NewEmisData!$B:$B, $A53, NewEmisData!$C:$C, $H53, NewEmisData!$D:$D, CG$2), SUMIFS(NewEmisData!I:I, NewEmisData!$A:$A, "LDV", NewEmisData!$B:$B, $A53, NewEmisData!$C:$C, $H53, NewEmisData!$D:$D, CG$2))</f>
        <v>8.0824532011126195E-3</v>
      </c>
      <c r="CH53" s="335">
        <f>$I53*IF($G53="Pickup", SUMIFS(NewEmisData!J:J, NewEmisData!$A:$A, "Pickup", NewEmisData!$B:$B, $A53, NewEmisData!$C:$C, $H53, NewEmisData!$D:$D, CH$2), SUMIFS(NewEmisData!J:J, NewEmisData!$A:$A, "LDV", NewEmisData!$B:$B, $A53, NewEmisData!$C:$C, $H53, NewEmisData!$D:$D, CH$2))</f>
        <v>8.0824503228617596E-3</v>
      </c>
      <c r="CI53" s="335">
        <f>$I53*IF($G53="Pickup", SUMIFS(NewEmisData!K:K, NewEmisData!$A:$A, "Pickup", NewEmisData!$B:$B, $A53, NewEmisData!$C:$C, $H53, NewEmisData!$D:$D, CI$2), SUMIFS(NewEmisData!K:K, NewEmisData!$A:$A, "LDV", NewEmisData!$B:$B, $A53, NewEmisData!$C:$C, $H53, NewEmisData!$D:$D, CI$2))</f>
        <v>8.0824460840520501E-3</v>
      </c>
      <c r="CJ53" s="335">
        <f>$I53*IF($G53="Pickup", SUMIFS(NewEmisData!L:L, NewEmisData!$A:$A, "Pickup", NewEmisData!$B:$B, $A53, NewEmisData!$C:$C, $H53, NewEmisData!$D:$D, CJ$2), SUMIFS(NewEmisData!L:L, NewEmisData!$A:$A, "LDV", NewEmisData!$B:$B, $A53, NewEmisData!$C:$C, $H53, NewEmisData!$D:$D, CJ$2))</f>
        <v>8.0824422769742409E-3</v>
      </c>
      <c r="CK53" s="335">
        <f>$I53*IF($G53="Pickup", SUMIFS(NewEmisData!M:M, NewEmisData!$A:$A, "Pickup", NewEmisData!$B:$B, $A53, NewEmisData!$C:$C, $H53, NewEmisData!$D:$D, CK$2), SUMIFS(NewEmisData!M:M, NewEmisData!$A:$A, "LDV", NewEmisData!$B:$B, $A53, NewEmisData!$C:$C, $H53, NewEmisData!$D:$D, CK$2))</f>
        <v>8.0824509340592203E-3</v>
      </c>
      <c r="CL53" s="335">
        <v>7.6624626482054738E-3</v>
      </c>
      <c r="CM53" s="335">
        <f>$I53*IF($G53="Pickup", SUMIFS(NewEmisData!E:E, NewEmisData!$A:$A, "Pickup", NewEmisData!$B:$B, $A53, NewEmisData!$C:$C, $H53, NewEmisData!$D:$D, CM$2), SUMIFS(NewEmisData!E:E, NewEmisData!$A:$A, "LDV", NewEmisData!$B:$B, $A53, NewEmisData!$C:$C, $H53, NewEmisData!$D:$D, CM$2))</f>
        <v>1.3603114579099601E-3</v>
      </c>
      <c r="CN53" s="335">
        <f>$I53*IF($G53="Pickup", SUMIFS(NewEmisData!F:F, NewEmisData!$A:$A, "Pickup", NewEmisData!$B:$B, $A53, NewEmisData!$C:$C, $H53, NewEmisData!$D:$D, CN$2), SUMIFS(NewEmisData!F:F, NewEmisData!$A:$A, "LDV", NewEmisData!$B:$B, $A53, NewEmisData!$C:$C, $H53, NewEmisData!$D:$D, CN$2))</f>
        <v>1.2207380016465801E-3</v>
      </c>
      <c r="CO53" s="335">
        <f>$I53*IF($G53="Pickup", SUMIFS(NewEmisData!G:G, NewEmisData!$A:$A, "Pickup", NewEmisData!$B:$B, $A53, NewEmisData!$C:$C, $H53, NewEmisData!$D:$D, CO$2), SUMIFS(NewEmisData!G:G, NewEmisData!$A:$A, "LDV", NewEmisData!$B:$B, $A53, NewEmisData!$C:$C, $H53, NewEmisData!$D:$D, CO$2))</f>
        <v>9.3236224679539895E-4</v>
      </c>
      <c r="CP53" s="335">
        <f>$I53*IF($G53="Pickup", SUMIFS(NewEmisData!H:H, NewEmisData!$A:$A, "Pickup", NewEmisData!$B:$B, $A53, NewEmisData!$C:$C, $H53, NewEmisData!$D:$D, CP$2), SUMIFS(NewEmisData!H:H, NewEmisData!$A:$A, "LDV", NewEmisData!$B:$B, $A53, NewEmisData!$C:$C, $H53, NewEmisData!$D:$D, CP$2))</f>
        <v>9.3485838545814197E-4</v>
      </c>
      <c r="CQ53" s="335">
        <f>$I53*IF($G53="Pickup", SUMIFS(NewEmisData!I:I, NewEmisData!$A:$A, "Pickup", NewEmisData!$B:$B, $A53, NewEmisData!$C:$C, $H53, NewEmisData!$D:$D, CQ$2), SUMIFS(NewEmisData!I:I, NewEmisData!$A:$A, "LDV", NewEmisData!$B:$B, $A53, NewEmisData!$C:$C, $H53, NewEmisData!$D:$D, CQ$2))</f>
        <v>9.4390894833491995E-4</v>
      </c>
      <c r="CR53" s="335">
        <f>$I53*IF($G53="Pickup", SUMIFS(NewEmisData!J:J, NewEmisData!$A:$A, "Pickup", NewEmisData!$B:$B, $A53, NewEmisData!$C:$C, $H53, NewEmisData!$D:$D, CR$2), SUMIFS(NewEmisData!J:J, NewEmisData!$A:$A, "LDV", NewEmisData!$B:$B, $A53, NewEmisData!$C:$C, $H53, NewEmisData!$D:$D, CR$2))</f>
        <v>9.55738731182473E-4</v>
      </c>
      <c r="CS53" s="335">
        <f>$I53*IF($G53="Pickup", SUMIFS(NewEmisData!K:K, NewEmisData!$A:$A, "Pickup", NewEmisData!$B:$B, $A53, NewEmisData!$C:$C, $H53, NewEmisData!$D:$D, CS$2), SUMIFS(NewEmisData!K:K, NewEmisData!$A:$A, "LDV", NewEmisData!$B:$B, $A53, NewEmisData!$C:$C, $H53, NewEmisData!$D:$D, CS$2))</f>
        <v>9.6174235704452298E-4</v>
      </c>
      <c r="CT53" s="335">
        <f>$I53*IF($G53="Pickup", SUMIFS(NewEmisData!L:L, NewEmisData!$A:$A, "Pickup", NewEmisData!$B:$B, $A53, NewEmisData!$C:$C, $H53, NewEmisData!$D:$D, CT$2), SUMIFS(NewEmisData!L:L, NewEmisData!$A:$A, "LDV", NewEmisData!$B:$B, $A53, NewEmisData!$C:$C, $H53, NewEmisData!$D:$D, CT$2))</f>
        <v>9.6365485009094001E-4</v>
      </c>
      <c r="CU53" s="335">
        <f>$I53*IF($G53="Pickup", SUMIFS(NewEmisData!M:M, NewEmisData!$A:$A, "Pickup", NewEmisData!$B:$B, $A53, NewEmisData!$C:$C, $H53, NewEmisData!$D:$D, CU$2), SUMIFS(NewEmisData!M:M, NewEmisData!$A:$A, "LDV", NewEmisData!$B:$B, $A53, NewEmisData!$C:$C, $H53, NewEmisData!$D:$D, CU$2))</f>
        <v>9.6663636454146504E-4</v>
      </c>
      <c r="CV53" s="335">
        <v>6.6624108361503735E-4</v>
      </c>
      <c r="CW53" s="335">
        <v>1.7855353475311885E-3</v>
      </c>
      <c r="CX53" s="335">
        <v>1.1158238015562326E-3</v>
      </c>
      <c r="CY53" s="335">
        <v>9.3466086006125206E-4</v>
      </c>
      <c r="CZ53" s="335">
        <v>8.3812350595498144E-4</v>
      </c>
      <c r="DA53" s="335">
        <v>6.4708026295585627E-4</v>
      </c>
      <c r="DB53" s="335">
        <v>5.1533534928113322E-4</v>
      </c>
      <c r="DC53" s="335">
        <v>4.978529843416348E-4</v>
      </c>
      <c r="DD53" s="335">
        <v>4.9300315911808101E-4</v>
      </c>
      <c r="DE53" s="335">
        <v>4.9234696878064995E-4</v>
      </c>
      <c r="DF53" s="335">
        <v>4.9234696878064995E-4</v>
      </c>
      <c r="DG53" s="335">
        <f>$I53*IF($G53="Pickup", SUMIFS(NewEmisData!E:E, NewEmisData!$A:$A, "Pickup", NewEmisData!$B:$B, $A53, NewEmisData!$C:$C, $H53, NewEmisData!$D:$D, DG$2), SUMIFS(NewEmisData!E:E, NewEmisData!$A:$A, "LDV", NewEmisData!$B:$B, $A53, NewEmisData!$C:$C, $H53, NewEmisData!$D:$D, DG$2))</f>
        <v>0</v>
      </c>
      <c r="DH53" s="335">
        <f>$I53*IF($G53="Pickup", SUMIFS(NewEmisData!F:F, NewEmisData!$A:$A, "Pickup", NewEmisData!$B:$B, $A53, NewEmisData!$C:$C, $H53, NewEmisData!$D:$D, DH$2), SUMIFS(NewEmisData!F:F, NewEmisData!$A:$A, "LDV", NewEmisData!$B:$B, $A53, NewEmisData!$C:$C, $H53, NewEmisData!$D:$D, DH$2))</f>
        <v>0</v>
      </c>
      <c r="DI53" s="335">
        <f>$I53*IF($G53="Pickup", SUMIFS(NewEmisData!G:G, NewEmisData!$A:$A, "Pickup", NewEmisData!$B:$B, $A53, NewEmisData!$C:$C, $H53, NewEmisData!$D:$D, DI$2), SUMIFS(NewEmisData!G:G, NewEmisData!$A:$A, "LDV", NewEmisData!$B:$B, $A53, NewEmisData!$C:$C, $H53, NewEmisData!$D:$D, DI$2))</f>
        <v>0</v>
      </c>
      <c r="DJ53" s="335">
        <f>$I53*IF($G53="Pickup", SUMIFS(NewEmisData!H:H, NewEmisData!$A:$A, "Pickup", NewEmisData!$B:$B, $A53, NewEmisData!$C:$C, $H53, NewEmisData!$D:$D, DJ$2), SUMIFS(NewEmisData!H:H, NewEmisData!$A:$A, "LDV", NewEmisData!$B:$B, $A53, NewEmisData!$C:$C, $H53, NewEmisData!$D:$D, DJ$2))</f>
        <v>0</v>
      </c>
      <c r="DK53" s="335">
        <f>$I53*IF($G53="Pickup", SUMIFS(NewEmisData!I:I, NewEmisData!$A:$A, "Pickup", NewEmisData!$B:$B, $A53, NewEmisData!$C:$C, $H53, NewEmisData!$D:$D, DK$2), SUMIFS(NewEmisData!I:I, NewEmisData!$A:$A, "LDV", NewEmisData!$B:$B, $A53, NewEmisData!$C:$C, $H53, NewEmisData!$D:$D, DK$2))</f>
        <v>0</v>
      </c>
      <c r="DL53" s="335">
        <f>$I53*IF($G53="Pickup", SUMIFS(NewEmisData!J:J, NewEmisData!$A:$A, "Pickup", NewEmisData!$B:$B, $A53, NewEmisData!$C:$C, $H53, NewEmisData!$D:$D, DL$2), SUMIFS(NewEmisData!J:J, NewEmisData!$A:$A, "LDV", NewEmisData!$B:$B, $A53, NewEmisData!$C:$C, $H53, NewEmisData!$D:$D, DL$2))</f>
        <v>0</v>
      </c>
      <c r="DM53" s="335">
        <f>$I53*IF($G53="Pickup", SUMIFS(NewEmisData!K:K, NewEmisData!$A:$A, "Pickup", NewEmisData!$B:$B, $A53, NewEmisData!$C:$C, $H53, NewEmisData!$D:$D, DM$2), SUMIFS(NewEmisData!K:K, NewEmisData!$A:$A, "LDV", NewEmisData!$B:$B, $A53, NewEmisData!$C:$C, $H53, NewEmisData!$D:$D, DM$2))</f>
        <v>0</v>
      </c>
      <c r="DN53" s="335">
        <f>$I53*IF($G53="Pickup", SUMIFS(NewEmisData!L:L, NewEmisData!$A:$A, "Pickup", NewEmisData!$B:$B, $A53, NewEmisData!$C:$C, $H53, NewEmisData!$D:$D, DN$2), SUMIFS(NewEmisData!L:L, NewEmisData!$A:$A, "LDV", NewEmisData!$B:$B, $A53, NewEmisData!$C:$C, $H53, NewEmisData!$D:$D, DN$2))</f>
        <v>0</v>
      </c>
      <c r="DO53" s="335">
        <f>$I53*IF($G53="Pickup", SUMIFS(NewEmisData!M:M, NewEmisData!$A:$A, "Pickup", NewEmisData!$B:$B, $A53, NewEmisData!$C:$C, $H53, NewEmisData!$D:$D, DO$2), SUMIFS(NewEmisData!M:M, NewEmisData!$A:$A, "LDV", NewEmisData!$B:$B, $A53, NewEmisData!$C:$C, $H53, NewEmisData!$D:$D, DO$2))</f>
        <v>0</v>
      </c>
      <c r="DP53" s="335">
        <v>3.6332767108157723E-4</v>
      </c>
      <c r="DQ53" s="335">
        <f>$I53*IF($G53="Pickup", SUMIFS(NewEmisData!E:E, NewEmisData!$A:$A, "Pickup", NewEmisData!$B:$B, $A53, NewEmisData!$C:$C, $H53, NewEmisData!$D:$D, DQ$2), SUMIFS(NewEmisData!E:E, NewEmisData!$A:$A, "LDV", NewEmisData!$B:$B, $A53, NewEmisData!$C:$C, $H53, NewEmisData!$D:$D, DQ$2))</f>
        <v>2.1427437388803601E-2</v>
      </c>
      <c r="DR53" s="335">
        <f>$I53*IF($G53="Pickup", SUMIFS(NewEmisData!F:F, NewEmisData!$A:$A, "Pickup", NewEmisData!$B:$B, $A53, NewEmisData!$C:$C, $H53, NewEmisData!$D:$D, DR$2), SUMIFS(NewEmisData!F:F, NewEmisData!$A:$A, "LDV", NewEmisData!$B:$B, $A53, NewEmisData!$C:$C, $H53, NewEmisData!$D:$D, DR$2))</f>
        <v>6.8123810851615701E-2</v>
      </c>
      <c r="DS53" s="335">
        <f>$I53*IF($G53="Pickup", SUMIFS(NewEmisData!G:G, NewEmisData!$A:$A, "Pickup", NewEmisData!$B:$B, $A53, NewEmisData!$C:$C, $H53, NewEmisData!$D:$D, DS$2), SUMIFS(NewEmisData!G:G, NewEmisData!$A:$A, "LDV", NewEmisData!$B:$B, $A53, NewEmisData!$C:$C, $H53, NewEmisData!$D:$D, DS$2))</f>
        <v>8.4114282979682597E-2</v>
      </c>
      <c r="DT53" s="335">
        <f>$I53*IF($G53="Pickup", SUMIFS(NewEmisData!H:H, NewEmisData!$A:$A, "Pickup", NewEmisData!$B:$B, $A53, NewEmisData!$C:$C, $H53, NewEmisData!$D:$D, DT$2), SUMIFS(NewEmisData!H:H, NewEmisData!$A:$A, "LDV", NewEmisData!$B:$B, $A53, NewEmisData!$C:$C, $H53, NewEmisData!$D:$D, DT$2))</f>
        <v>8.5739970566574605E-2</v>
      </c>
      <c r="DU53" s="335">
        <f>$I53*IF($G53="Pickup", SUMIFS(NewEmisData!I:I, NewEmisData!$A:$A, "Pickup", NewEmisData!$B:$B, $A53, NewEmisData!$C:$C, $H53, NewEmisData!$D:$D, DU$2), SUMIFS(NewEmisData!I:I, NewEmisData!$A:$A, "LDV", NewEmisData!$B:$B, $A53, NewEmisData!$C:$C, $H53, NewEmisData!$D:$D, DU$2))</f>
        <v>8.8151775783847697E-2</v>
      </c>
      <c r="DV53" s="335">
        <f>$I53*IF($G53="Pickup", SUMIFS(NewEmisData!J:J, NewEmisData!$A:$A, "Pickup", NewEmisData!$B:$B, $A53, NewEmisData!$C:$C, $H53, NewEmisData!$D:$D, DV$2), SUMIFS(NewEmisData!J:J, NewEmisData!$A:$A, "LDV", NewEmisData!$B:$B, $A53, NewEmisData!$C:$C, $H53, NewEmisData!$D:$D, DV$2))</f>
        <v>8.8303165081313403E-2</v>
      </c>
      <c r="DW53" s="335">
        <f>$I53*IF($G53="Pickup", SUMIFS(NewEmisData!K:K, NewEmisData!$A:$A, "Pickup", NewEmisData!$B:$B, $A53, NewEmisData!$C:$C, $H53, NewEmisData!$D:$D, DW$2), SUMIFS(NewEmisData!K:K, NewEmisData!$A:$A, "LDV", NewEmisData!$B:$B, $A53, NewEmisData!$C:$C, $H53, NewEmisData!$D:$D, DW$2))</f>
        <v>8.7389438008873596E-2</v>
      </c>
      <c r="DX53" s="335">
        <f>$I53*IF($G53="Pickup", SUMIFS(NewEmisData!L:L, NewEmisData!$A:$A, "Pickup", NewEmisData!$B:$B, $A53, NewEmisData!$C:$C, $H53, NewEmisData!$D:$D, DX$2), SUMIFS(NewEmisData!L:L, NewEmisData!$A:$A, "LDV", NewEmisData!$B:$B, $A53, NewEmisData!$C:$C, $H53, NewEmisData!$D:$D, DX$2))</f>
        <v>8.6177018251102494E-2</v>
      </c>
      <c r="DY53" s="335">
        <f>$I53*IF($G53="Pickup", SUMIFS(NewEmisData!M:M, NewEmisData!$A:$A, "Pickup", NewEmisData!$B:$B, $A53, NewEmisData!$C:$C, $H53, NewEmisData!$D:$D, DY$2), SUMIFS(NewEmisData!M:M, NewEmisData!$A:$A, "LDV", NewEmisData!$B:$B, $A53, NewEmisData!$C:$C, $H53, NewEmisData!$D:$D, DY$2))</f>
        <v>8.7069443437911398E-2</v>
      </c>
      <c r="DZ53" s="335">
        <v>6.9838537223093883E-2</v>
      </c>
      <c r="EA53" s="335">
        <f t="shared" si="2"/>
        <v>498.51060445480499</v>
      </c>
      <c r="EB53" s="335">
        <f t="shared" si="3"/>
        <v>427.96898586055102</v>
      </c>
      <c r="EC53" s="335">
        <f t="shared" si="4"/>
        <v>313.58403824310199</v>
      </c>
      <c r="ED53" s="335">
        <f t="shared" si="5"/>
        <v>263.48651447023201</v>
      </c>
      <c r="EE53" s="335">
        <f t="shared" si="6"/>
        <v>240.732982853072</v>
      </c>
      <c r="EF53" s="335">
        <f t="shared" si="7"/>
        <v>231.37893577755901</v>
      </c>
      <c r="EG53" s="335">
        <f t="shared" si="8"/>
        <v>225.706930682983</v>
      </c>
      <c r="EH53" s="335">
        <f t="shared" si="9"/>
        <v>223.59774894311099</v>
      </c>
      <c r="EI53" s="335">
        <f t="shared" si="10"/>
        <v>223.62259579940101</v>
      </c>
      <c r="EJ53" s="335">
        <f t="shared" si="11"/>
        <v>0.20396325972560742</v>
      </c>
      <c r="EK53" s="335">
        <f t="shared" si="12"/>
        <v>1.95668713494791</v>
      </c>
      <c r="EL53" s="335">
        <f t="shared" si="13"/>
        <v>1.03408849531611</v>
      </c>
      <c r="EM53" s="335">
        <f t="shared" si="14"/>
        <v>0.13937953634174</v>
      </c>
      <c r="EN53" s="335">
        <f t="shared" si="15"/>
        <v>8.1975438007071702E-2</v>
      </c>
      <c r="EO53" s="335">
        <f t="shared" si="16"/>
        <v>5.4488345369794799E-2</v>
      </c>
      <c r="EP53" s="335">
        <f t="shared" si="17"/>
        <v>4.9514749087093503E-2</v>
      </c>
      <c r="EQ53" s="335">
        <f t="shared" si="18"/>
        <v>4.5924427698312099E-2</v>
      </c>
      <c r="ER53" s="335">
        <f t="shared" si="19"/>
        <v>4.4303138009832502E-2</v>
      </c>
      <c r="ES53" s="335">
        <f t="shared" si="20"/>
        <v>4.4775258868072099E-2</v>
      </c>
      <c r="ET53" s="335">
        <f t="shared" si="21"/>
        <v>4.1644851932661778E-2</v>
      </c>
      <c r="EU53" s="335">
        <f t="shared" si="22"/>
        <v>1.2408455682624201E-2</v>
      </c>
      <c r="EV53" s="335">
        <f t="shared" si="23"/>
        <v>1.0276019938438199E-2</v>
      </c>
      <c r="EW53" s="335">
        <f t="shared" si="24"/>
        <v>2.6298327304881399E-3</v>
      </c>
      <c r="EX53" s="335">
        <f t="shared" si="25"/>
        <v>2.2006244414905498E-3</v>
      </c>
      <c r="EY53" s="335">
        <f t="shared" si="26"/>
        <v>2.00758155548776E-3</v>
      </c>
      <c r="EZ53" s="335">
        <f t="shared" si="27"/>
        <v>1.9295264605228199E-3</v>
      </c>
      <c r="FA53" s="335">
        <f t="shared" si="28"/>
        <v>1.8817456818101699E-3</v>
      </c>
      <c r="FB53" s="335">
        <f t="shared" si="29"/>
        <v>1.86416072801446E-3</v>
      </c>
      <c r="FC53" s="335">
        <f t="shared" si="30"/>
        <v>1.86436908040036E-3</v>
      </c>
      <c r="FD53" s="335">
        <f t="shared" si="31"/>
        <v>1.6665713577985891E-3</v>
      </c>
      <c r="FE53" s="335">
        <f t="shared" si="32"/>
        <v>0.13590431504000899</v>
      </c>
      <c r="FF53" s="335">
        <f t="shared" si="33"/>
        <v>9.19661609908244E-2</v>
      </c>
      <c r="FG53" s="335">
        <f t="shared" si="34"/>
        <v>5.0104052009984502E-2</v>
      </c>
      <c r="FH53" s="335">
        <f t="shared" si="35"/>
        <v>4.9014806290740898E-2</v>
      </c>
      <c r="FI53" s="335">
        <f t="shared" si="36"/>
        <v>4.8883022727650001E-2</v>
      </c>
      <c r="FJ53" s="335">
        <f t="shared" si="37"/>
        <v>4.8958613624750798E-2</v>
      </c>
      <c r="FK53" s="335">
        <f t="shared" si="38"/>
        <v>4.8958938451988898E-2</v>
      </c>
      <c r="FL53" s="335">
        <f t="shared" si="39"/>
        <v>4.8949340858878199E-2</v>
      </c>
      <c r="FM53" s="335">
        <f t="shared" si="40"/>
        <v>4.8997116084640698E-2</v>
      </c>
      <c r="FN53" s="335">
        <f t="shared" si="41"/>
        <v>3.2808645285750677E-2</v>
      </c>
      <c r="FO53" s="335">
        <f t="shared" si="42"/>
        <v>7.4829321328432702E-2</v>
      </c>
      <c r="FP53" s="335">
        <f t="shared" si="43"/>
        <v>3.4406309924688003E-2</v>
      </c>
      <c r="FQ53" s="335">
        <f t="shared" si="44"/>
        <v>1.00241937308752E-2</v>
      </c>
      <c r="FR53" s="335">
        <f t="shared" si="45"/>
        <v>9.0221104554758305E-3</v>
      </c>
      <c r="FS53" s="335">
        <f t="shared" si="46"/>
        <v>8.9008490587291992E-3</v>
      </c>
      <c r="FT53" s="335">
        <f t="shared" si="47"/>
        <v>8.9704063704956795E-3</v>
      </c>
      <c r="FU53" s="335">
        <f t="shared" si="48"/>
        <v>8.9707258656393594E-3</v>
      </c>
      <c r="FV53" s="335">
        <f t="shared" si="49"/>
        <v>8.9618977988404798E-3</v>
      </c>
      <c r="FW53" s="335">
        <f t="shared" si="50"/>
        <v>9.0058077781541897E-3</v>
      </c>
      <c r="FX53" s="335">
        <f t="shared" si="51"/>
        <v>6.5796176943480836E-3</v>
      </c>
    </row>
    <row r="54" spans="1:180" x14ac:dyDescent="0.2">
      <c r="A54" s="305" t="str">
        <f>_xlfn.CONCAT(IF(LEFT(TRIM(A53),1)="*", "*R", "R"), 1+RIGHT(TRIM(A53),1))</f>
        <v>R6</v>
      </c>
      <c r="B54" s="305" t="str">
        <f t="shared" si="93"/>
        <v>TLFDSL11</v>
      </c>
      <c r="C54" s="305" t="str">
        <f t="shared" si="94"/>
        <v>TL.DSL.F.DSL.2011</v>
      </c>
      <c r="D54" s="301" t="str">
        <f t="shared" si="95"/>
        <v>bn-vmt, bn-vmt/a</v>
      </c>
      <c r="E54" s="301" t="str">
        <f t="shared" si="96"/>
        <v>TRNDSL</v>
      </c>
      <c r="F54" s="301" t="str">
        <f t="shared" si="97"/>
        <v>TL</v>
      </c>
      <c r="G54" s="315" t="s">
        <v>818</v>
      </c>
      <c r="H54" s="315" t="s">
        <v>816</v>
      </c>
      <c r="I54" s="315">
        <v>1</v>
      </c>
      <c r="J54" s="315" t="str">
        <f t="shared" si="52"/>
        <v>Full size car-DSL</v>
      </c>
      <c r="K54" s="335">
        <f>$I54*IF($G54="Pickup", SUMIFS(NewEmisData!E:E, NewEmisData!$A:$A, "Pickup", NewEmisData!$B:$B, $A54, NewEmisData!$C:$C, $H54, NewEmisData!$D:$D, K$2), SUMIFS(NewEmisData!E:E, NewEmisData!$A:$A, "LDV", NewEmisData!$B:$B, $A54, NewEmisData!$C:$C, $H54, NewEmisData!$D:$D, K$2))</f>
        <v>475.10061950162901</v>
      </c>
      <c r="L54" s="335">
        <f>$I54*IF($G54="Pickup", SUMIFS(NewEmisData!F:F, NewEmisData!$A:$A, "Pickup", NewEmisData!$B:$B, $A54, NewEmisData!$C:$C, $H54, NewEmisData!$D:$D, L$2), SUMIFS(NewEmisData!F:F, NewEmisData!$A:$A, "LDV", NewEmisData!$B:$B, $A54, NewEmisData!$C:$C, $H54, NewEmisData!$D:$D, L$2))</f>
        <v>425.759425077473</v>
      </c>
      <c r="M54" s="335">
        <f>$I54*IF($G54="Pickup", SUMIFS(NewEmisData!G:G, NewEmisData!$A:$A, "Pickup", NewEmisData!$B:$B, $A54, NewEmisData!$C:$C, $H54, NewEmisData!$D:$D, M$2), SUMIFS(NewEmisData!G:G, NewEmisData!$A:$A, "LDV", NewEmisData!$B:$B, $A54, NewEmisData!$C:$C, $H54, NewEmisData!$D:$D, M$2))</f>
        <v>324.82271634308898</v>
      </c>
      <c r="N54" s="335">
        <f>$I54*IF($G54="Pickup", SUMIFS(NewEmisData!H:H, NewEmisData!$A:$A, "Pickup", NewEmisData!$B:$B, $A54, NewEmisData!$C:$C, $H54, NewEmisData!$D:$D, N$2), SUMIFS(NewEmisData!H:H, NewEmisData!$A:$A, "LDV", NewEmisData!$B:$B, $A54, NewEmisData!$C:$C, $H54, NewEmisData!$D:$D, N$2))</f>
        <v>272.72616291819003</v>
      </c>
      <c r="O54" s="335">
        <f>$I54*IF($G54="Pickup", SUMIFS(NewEmisData!I:I, NewEmisData!$A:$A, "Pickup", NewEmisData!$B:$B, $A54, NewEmisData!$C:$C, $H54, NewEmisData!$D:$D, O$2), SUMIFS(NewEmisData!I:I, NewEmisData!$A:$A, "LDV", NewEmisData!$B:$B, $A54, NewEmisData!$C:$C, $H54, NewEmisData!$D:$D, O$2))</f>
        <v>248.98422365878099</v>
      </c>
      <c r="P54" s="335">
        <f>$I54*IF($G54="Pickup", SUMIFS(NewEmisData!J:J, NewEmisData!$A:$A, "Pickup", NewEmisData!$B:$B, $A54, NewEmisData!$C:$C, $H54, NewEmisData!$D:$D, P$2), SUMIFS(NewEmisData!J:J, NewEmisData!$A:$A, "LDV", NewEmisData!$B:$B, $A54, NewEmisData!$C:$C, $H54, NewEmisData!$D:$D, P$2))</f>
        <v>239.138945196208</v>
      </c>
      <c r="Q54" s="335">
        <f>$I54*IF($G54="Pickup", SUMIFS(NewEmisData!K:K, NewEmisData!$A:$A, "Pickup", NewEmisData!$B:$B, $A54, NewEmisData!$C:$C, $H54, NewEmisData!$D:$D, Q$2), SUMIFS(NewEmisData!K:K, NewEmisData!$A:$A, "LDV", NewEmisData!$B:$B, $A54, NewEmisData!$C:$C, $H54, NewEmisData!$D:$D, Q$2))</f>
        <v>233.186205993041</v>
      </c>
      <c r="R54" s="335">
        <f>$I54*IF($G54="Pickup", SUMIFS(NewEmisData!L:L, NewEmisData!$A:$A, "Pickup", NewEmisData!$B:$B, $A54, NewEmisData!$C:$C, $H54, NewEmisData!$D:$D, R$2), SUMIFS(NewEmisData!L:L, NewEmisData!$A:$A, "LDV", NewEmisData!$B:$B, $A54, NewEmisData!$C:$C, $H54, NewEmisData!$D:$D, R$2))</f>
        <v>230.98082777732901</v>
      </c>
      <c r="S54" s="335">
        <f>$I54*IF($G54="Pickup", SUMIFS(NewEmisData!M:M, NewEmisData!$A:$A, "Pickup", NewEmisData!$B:$B, $A54, NewEmisData!$C:$C, $H54, NewEmisData!$D:$D, S$2), SUMIFS(NewEmisData!M:M, NewEmisData!$A:$A, "LDV", NewEmisData!$B:$B, $A54, NewEmisData!$C:$C, $H54, NewEmisData!$D:$D, S$2))</f>
        <v>230.977797902075</v>
      </c>
      <c r="T54" s="335">
        <v>0.20396325972560742</v>
      </c>
      <c r="U54" s="335">
        <f>$I54*IF($G54="Pickup", SUMIFS(NewEmisData!E:E, NewEmisData!$A:$A, "Pickup", NewEmisData!$B:$B, $A54, NewEmisData!$C:$C, $H54, NewEmisData!$D:$D, U$2), SUMIFS(NewEmisData!E:E, NewEmisData!$A:$A, "LDV", NewEmisData!$B:$B, $A54, NewEmisData!$C:$C, $H54, NewEmisData!$D:$D, U$2))</f>
        <v>1.9631552344971901</v>
      </c>
      <c r="V54" s="335">
        <f>$I54*IF($G54="Pickup", SUMIFS(NewEmisData!F:F, NewEmisData!$A:$A, "Pickup", NewEmisData!$B:$B, $A54, NewEmisData!$C:$C, $H54, NewEmisData!$D:$D, V$2), SUMIFS(NewEmisData!F:F, NewEmisData!$A:$A, "LDV", NewEmisData!$B:$B, $A54, NewEmisData!$C:$C, $H54, NewEmisData!$D:$D, V$2))</f>
        <v>1.3806125660772399</v>
      </c>
      <c r="W54" s="335">
        <f>$I54*IF($G54="Pickup", SUMIFS(NewEmisData!G:G, NewEmisData!$A:$A, "Pickup", NewEmisData!$B:$B, $A54, NewEmisData!$C:$C, $H54, NewEmisData!$D:$D, W$2), SUMIFS(NewEmisData!G:G, NewEmisData!$A:$A, "LDV", NewEmisData!$B:$B, $A54, NewEmisData!$C:$C, $H54, NewEmisData!$D:$D, W$2))</f>
        <v>0.129337211025188</v>
      </c>
      <c r="X54" s="335">
        <f>$I54*IF($G54="Pickup", SUMIFS(NewEmisData!H:H, NewEmisData!$A:$A, "Pickup", NewEmisData!$B:$B, $A54, NewEmisData!$C:$C, $H54, NewEmisData!$D:$D, X$2), SUMIFS(NewEmisData!H:H, NewEmisData!$A:$A, "LDV", NewEmisData!$B:$B, $A54, NewEmisData!$C:$C, $H54, NewEmisData!$D:$D, X$2))</f>
        <v>7.5114199181629995E-2</v>
      </c>
      <c r="Y54" s="335">
        <f>$I54*IF($G54="Pickup", SUMIFS(NewEmisData!I:I, NewEmisData!$A:$A, "Pickup", NewEmisData!$B:$B, $A54, NewEmisData!$C:$C, $H54, NewEmisData!$D:$D, Y$2), SUMIFS(NewEmisData!I:I, NewEmisData!$A:$A, "LDV", NewEmisData!$B:$B, $A54, NewEmisData!$C:$C, $H54, NewEmisData!$D:$D, Y$2))</f>
        <v>4.8850819053097599E-2</v>
      </c>
      <c r="Z54" s="335">
        <f>$I54*IF($G54="Pickup", SUMIFS(NewEmisData!J:J, NewEmisData!$A:$A, "Pickup", NewEmisData!$B:$B, $A54, NewEmisData!$C:$C, $H54, NewEmisData!$D:$D, Z$2), SUMIFS(NewEmisData!J:J, NewEmisData!$A:$A, "LDV", NewEmisData!$B:$B, $A54, NewEmisData!$C:$C, $H54, NewEmisData!$D:$D, Z$2))</f>
        <v>4.4000904465129997E-2</v>
      </c>
      <c r="AA54" s="335">
        <f>$I54*IF($G54="Pickup", SUMIFS(NewEmisData!K:K, NewEmisData!$A:$A, "Pickup", NewEmisData!$B:$B, $A54, NewEmisData!$C:$C, $H54, NewEmisData!$D:$D, AA$2), SUMIFS(NewEmisData!K:K, NewEmisData!$A:$A, "LDV", NewEmisData!$B:$B, $A54, NewEmisData!$C:$C, $H54, NewEmisData!$D:$D, AA$2))</f>
        <v>4.0593055376388902E-2</v>
      </c>
      <c r="AB54" s="335">
        <f>$I54*IF($G54="Pickup", SUMIFS(NewEmisData!L:L, NewEmisData!$A:$A, "Pickup", NewEmisData!$B:$B, $A54, NewEmisData!$C:$C, $H54, NewEmisData!$D:$D, AB$2), SUMIFS(NewEmisData!L:L, NewEmisData!$A:$A, "LDV", NewEmisData!$B:$B, $A54, NewEmisData!$C:$C, $H54, NewEmisData!$D:$D, AB$2))</f>
        <v>3.90779505535142E-2</v>
      </c>
      <c r="AC54" s="335">
        <f>$I54*IF($G54="Pickup", SUMIFS(NewEmisData!M:M, NewEmisData!$A:$A, "Pickup", NewEmisData!$B:$B, $A54, NewEmisData!$C:$C, $H54, NewEmisData!$D:$D, AC$2), SUMIFS(NewEmisData!M:M, NewEmisData!$A:$A, "LDV", NewEmisData!$B:$B, $A54, NewEmisData!$C:$C, $H54, NewEmisData!$D:$D, AC$2))</f>
        <v>3.9479948858560501E-2</v>
      </c>
      <c r="AD54" s="335">
        <v>4.1644851932661778E-2</v>
      </c>
      <c r="AE54" s="335">
        <f>$I54*IF($G54="Pickup", SUMIFS(NewEmisData!E:E, NewEmisData!$A:$A, "Pickup", NewEmisData!$B:$B, $A54, NewEmisData!$C:$C, $H54, NewEmisData!$D:$D, AE$2), SUMIFS(NewEmisData!E:E, NewEmisData!$A:$A, "LDV", NewEmisData!$B:$B, $A54, NewEmisData!$C:$C, $H54, NewEmisData!$D:$D, AE$2))</f>
        <v>1.17898559151298E-2</v>
      </c>
      <c r="AF54" s="335">
        <f>$I54*IF($G54="Pickup", SUMIFS(NewEmisData!F:F, NewEmisData!$A:$A, "Pickup", NewEmisData!$B:$B, $A54, NewEmisData!$C:$C, $H54, NewEmisData!$D:$D, AF$2), SUMIFS(NewEmisData!F:F, NewEmisData!$A:$A, "LDV", NewEmisData!$B:$B, $A54, NewEmisData!$C:$C, $H54, NewEmisData!$D:$D, AF$2))</f>
        <v>1.03183632568031E-2</v>
      </c>
      <c r="AG54" s="335">
        <f>$I54*IF($G54="Pickup", SUMIFS(NewEmisData!G:G, NewEmisData!$A:$A, "Pickup", NewEmisData!$B:$B, $A54, NewEmisData!$C:$C, $H54, NewEmisData!$D:$D, AG$2), SUMIFS(NewEmisData!G:G, NewEmisData!$A:$A, "LDV", NewEmisData!$B:$B, $A54, NewEmisData!$C:$C, $H54, NewEmisData!$D:$D, AG$2))</f>
        <v>2.7239955539880398E-3</v>
      </c>
      <c r="AH54" s="335">
        <f>$I54*IF($G54="Pickup", SUMIFS(NewEmisData!H:H, NewEmisData!$A:$A, "Pickup", NewEmisData!$B:$B, $A54, NewEmisData!$C:$C, $H54, NewEmisData!$D:$D, AH$2), SUMIFS(NewEmisData!H:H, NewEmisData!$A:$A, "LDV", NewEmisData!$B:$B, $A54, NewEmisData!$C:$C, $H54, NewEmisData!$D:$D, AH$2))</f>
        <v>2.27776189551411E-3</v>
      </c>
      <c r="AI54" s="335">
        <f>$I54*IF($G54="Pickup", SUMIFS(NewEmisData!I:I, NewEmisData!$A:$A, "Pickup", NewEmisData!$B:$B, $A54, NewEmisData!$C:$C, $H54, NewEmisData!$D:$D, AI$2), SUMIFS(NewEmisData!I:I, NewEmisData!$A:$A, "LDV", NewEmisData!$B:$B, $A54, NewEmisData!$C:$C, $H54, NewEmisData!$D:$D, AI$2))</f>
        <v>2.0763885131562E-3</v>
      </c>
      <c r="AJ54" s="335">
        <f>$I54*IF($G54="Pickup", SUMIFS(NewEmisData!J:J, NewEmisData!$A:$A, "Pickup", NewEmisData!$B:$B, $A54, NewEmisData!$C:$C, $H54, NewEmisData!$D:$D, AJ$2), SUMIFS(NewEmisData!J:J, NewEmisData!$A:$A, "LDV", NewEmisData!$B:$B, $A54, NewEmisData!$C:$C, $H54, NewEmisData!$D:$D, AJ$2))</f>
        <v>1.9942349161768602E-3</v>
      </c>
      <c r="AK54" s="335">
        <f>$I54*IF($G54="Pickup", SUMIFS(NewEmisData!K:K, NewEmisData!$A:$A, "Pickup", NewEmisData!$B:$B, $A54, NewEmisData!$C:$C, $H54, NewEmisData!$D:$D, AK$2), SUMIFS(NewEmisData!K:K, NewEmisData!$A:$A, "LDV", NewEmisData!$B:$B, $A54, NewEmisData!$C:$C, $H54, NewEmisData!$D:$D, AK$2))</f>
        <v>1.94410234302206E-3</v>
      </c>
      <c r="AL54" s="335">
        <f>$I54*IF($G54="Pickup", SUMIFS(NewEmisData!L:L, NewEmisData!$A:$A, "Pickup", NewEmisData!$B:$B, $A54, NewEmisData!$C:$C, $H54, NewEmisData!$D:$D, AL$2), SUMIFS(NewEmisData!L:L, NewEmisData!$A:$A, "LDV", NewEmisData!$B:$B, $A54, NewEmisData!$C:$C, $H54, NewEmisData!$D:$D, AL$2))</f>
        <v>1.92571555503505E-3</v>
      </c>
      <c r="AM54" s="335">
        <f>$I54*IF($G54="Pickup", SUMIFS(NewEmisData!M:M, NewEmisData!$A:$A, "Pickup", NewEmisData!$B:$B, $A54, NewEmisData!$C:$C, $H54, NewEmisData!$D:$D, AM$2), SUMIFS(NewEmisData!M:M, NewEmisData!$A:$A, "LDV", NewEmisData!$B:$B, $A54, NewEmisData!$C:$C, $H54, NewEmisData!$D:$D, AM$2))</f>
        <v>1.92569074305567E-3</v>
      </c>
      <c r="AN54" s="335">
        <v>1.6665713577985891E-3</v>
      </c>
      <c r="AO54" s="335">
        <f>$I54*IF($G54="Pickup", SUMIFS(NewEmisData!E:E, NewEmisData!$A:$A, "Pickup", NewEmisData!$B:$B, $A54, NewEmisData!$C:$C, $H54, NewEmisData!$D:$D, AO$2), SUMIFS(NewEmisData!E:E, NewEmisData!$A:$A, "LDV", NewEmisData!$B:$B, $A54, NewEmisData!$C:$C, $H54, NewEmisData!$D:$D, AO$2))</f>
        <v>0.13169009101509199</v>
      </c>
      <c r="AP54" s="335">
        <f>$I54*IF($G54="Pickup", SUMIFS(NewEmisData!F:F, NewEmisData!$A:$A, "Pickup", NewEmisData!$B:$B, $A54, NewEmisData!$C:$C, $H54, NewEmisData!$D:$D, AP$2), SUMIFS(NewEmisData!F:F, NewEmisData!$A:$A, "LDV", NewEmisData!$B:$B, $A54, NewEmisData!$C:$C, $H54, NewEmisData!$D:$D, AP$2))</f>
        <v>9.8083690249445299E-2</v>
      </c>
      <c r="AQ54" s="335">
        <f>$I54*IF($G54="Pickup", SUMIFS(NewEmisData!G:G, NewEmisData!$A:$A, "Pickup", NewEmisData!$B:$B, $A54, NewEmisData!$C:$C, $H54, NewEmisData!$D:$D, AQ$2), SUMIFS(NewEmisData!G:G, NewEmisData!$A:$A, "LDV", NewEmisData!$B:$B, $A54, NewEmisData!$C:$C, $H54, NewEmisData!$D:$D, AQ$2))</f>
        <v>5.5514430840345103E-2</v>
      </c>
      <c r="AR54" s="335">
        <f>$I54*IF($G54="Pickup", SUMIFS(NewEmisData!H:H, NewEmisData!$A:$A, "Pickup", NewEmisData!$B:$B, $A54, NewEmisData!$C:$C, $H54, NewEmisData!$D:$D, AR$2), SUMIFS(NewEmisData!H:H, NewEmisData!$A:$A, "LDV", NewEmisData!$B:$B, $A54, NewEmisData!$C:$C, $H54, NewEmisData!$D:$D, AR$2))</f>
        <v>5.44794684063677E-2</v>
      </c>
      <c r="AS54" s="335">
        <f>$I54*IF($G54="Pickup", SUMIFS(NewEmisData!I:I, NewEmisData!$A:$A, "Pickup", NewEmisData!$B:$B, $A54, NewEmisData!$C:$C, $H54, NewEmisData!$D:$D, AS$2), SUMIFS(NewEmisData!I:I, NewEmisData!$A:$A, "LDV", NewEmisData!$B:$B, $A54, NewEmisData!$C:$C, $H54, NewEmisData!$D:$D, AS$2))</f>
        <v>5.4352731860888202E-2</v>
      </c>
      <c r="AT54" s="335">
        <f>$I54*IF($G54="Pickup", SUMIFS(NewEmisData!J:J, NewEmisData!$A:$A, "Pickup", NewEmisData!$B:$B, $A54, NewEmisData!$C:$C, $H54, NewEmisData!$D:$D, AT$2), SUMIFS(NewEmisData!J:J, NewEmisData!$A:$A, "LDV", NewEmisData!$B:$B, $A54, NewEmisData!$C:$C, $H54, NewEmisData!$D:$D, AT$2))</f>
        <v>5.4423278764171301E-2</v>
      </c>
      <c r="AU54" s="335">
        <f>$I54*IF($G54="Pickup", SUMIFS(NewEmisData!K:K, NewEmisData!$A:$A, "Pickup", NewEmisData!$B:$B, $A54, NewEmisData!$C:$C, $H54, NewEmisData!$D:$D, AU$2), SUMIFS(NewEmisData!K:K, NewEmisData!$A:$A, "LDV", NewEmisData!$B:$B, $A54, NewEmisData!$C:$C, $H54, NewEmisData!$D:$D, AU$2))</f>
        <v>5.4421339109764703E-2</v>
      </c>
      <c r="AV54" s="335">
        <f>$I54*IF($G54="Pickup", SUMIFS(NewEmisData!L:L, NewEmisData!$A:$A, "Pickup", NewEmisData!$B:$B, $A54, NewEmisData!$C:$C, $H54, NewEmisData!$D:$D, AV$2), SUMIFS(NewEmisData!L:L, NewEmisData!$A:$A, "LDV", NewEmisData!$B:$B, $A54, NewEmisData!$C:$C, $H54, NewEmisData!$D:$D, AV$2))</f>
        <v>5.4411460704527799E-2</v>
      </c>
      <c r="AW54" s="335">
        <f>$I54*IF($G54="Pickup", SUMIFS(NewEmisData!M:M, NewEmisData!$A:$A, "Pickup", NewEmisData!$B:$B, $A54, NewEmisData!$C:$C, $H54, NewEmisData!$D:$D, AW$2), SUMIFS(NewEmisData!M:M, NewEmisData!$A:$A, "LDV", NewEmisData!$B:$B, $A54, NewEmisData!$C:$C, $H54, NewEmisData!$D:$D, AW$2))</f>
        <v>5.4456547876811902E-2</v>
      </c>
      <c r="AX54" s="335">
        <v>3.2808645285750677E-2</v>
      </c>
      <c r="AY54" s="335">
        <f>$I54*IF($G54="Pickup", SUMIFS(NewEmisData!E:E, NewEmisData!$A:$A, "Pickup", NewEmisData!$B:$B, $A54, NewEmisData!$C:$C, $H54, NewEmisData!$D:$D, AY$2), SUMIFS(NewEmisData!E:E, NewEmisData!$A:$A, "LDV", NewEmisData!$B:$B, $A54, NewEmisData!$C:$C, $H54, NewEmisData!$D:$D, AY$2))</f>
        <v>7.1455050843798995E-2</v>
      </c>
      <c r="AZ54" s="335">
        <f>$I54*IF($G54="Pickup", SUMIFS(NewEmisData!F:F, NewEmisData!$A:$A, "Pickup", NewEmisData!$B:$B, $A54, NewEmisData!$C:$C, $H54, NewEmisData!$D:$D, AZ$2), SUMIFS(NewEmisData!F:F, NewEmisData!$A:$A, "LDV", NewEmisData!$B:$B, $A54, NewEmisData!$C:$C, $H54, NewEmisData!$D:$D, AZ$2))</f>
        <v>4.0537129665560202E-2</v>
      </c>
      <c r="BA54" s="335">
        <f>$I54*IF($G54="Pickup", SUMIFS(NewEmisData!G:G, NewEmisData!$A:$A, "Pickup", NewEmisData!$B:$B, $A54, NewEmisData!$C:$C, $H54, NewEmisData!$D:$D, BA$2), SUMIFS(NewEmisData!G:G, NewEmisData!$A:$A, "LDV", NewEmisData!$B:$B, $A54, NewEmisData!$C:$C, $H54, NewEmisData!$D:$D, BA$2))</f>
        <v>1.0621754972012501E-2</v>
      </c>
      <c r="BB54" s="335">
        <f>$I54*IF($G54="Pickup", SUMIFS(NewEmisData!H:H, NewEmisData!$A:$A, "Pickup", NewEmisData!$B:$B, $A54, NewEmisData!$C:$C, $H54, NewEmisData!$D:$D, BB$2), SUMIFS(NewEmisData!H:H, NewEmisData!$A:$A, "LDV", NewEmisData!$B:$B, $A54, NewEmisData!$C:$C, $H54, NewEmisData!$D:$D, BB$2))</f>
        <v>9.6696564500787993E-3</v>
      </c>
      <c r="BC54" s="335">
        <f>$I54*IF($G54="Pickup", SUMIFS(NewEmisData!I:I, NewEmisData!$A:$A, "Pickup", NewEmisData!$B:$B, $A54, NewEmisData!$C:$C, $H54, NewEmisData!$D:$D, BC$2), SUMIFS(NewEmisData!I:I, NewEmisData!$A:$A, "LDV", NewEmisData!$B:$B, $A54, NewEmisData!$C:$C, $H54, NewEmisData!$D:$D, BC$2))</f>
        <v>9.5530920036255608E-3</v>
      </c>
      <c r="BD54" s="335">
        <f>$I54*IF($G54="Pickup", SUMIFS(NewEmisData!J:J, NewEmisData!$A:$A, "Pickup", NewEmisData!$B:$B, $A54, NewEmisData!$C:$C, $H54, NewEmisData!$D:$D, BD$2), SUMIFS(NewEmisData!J:J, NewEmisData!$A:$A, "LDV", NewEmisData!$B:$B, $A54, NewEmisData!$C:$C, $H54, NewEmisData!$D:$D, BD$2))</f>
        <v>9.6179953944107895E-3</v>
      </c>
      <c r="BE54" s="335">
        <f>$I54*IF($G54="Pickup", SUMIFS(NewEmisData!K:K, NewEmisData!$A:$A, "Pickup", NewEmisData!$B:$B, $A54, NewEmisData!$C:$C, $H54, NewEmisData!$D:$D, BE$2), SUMIFS(NewEmisData!K:K, NewEmisData!$A:$A, "LDV", NewEmisData!$B:$B, $A54, NewEmisData!$C:$C, $H54, NewEmisData!$D:$D, BE$2))</f>
        <v>9.6161944962219002E-3</v>
      </c>
      <c r="BF54" s="335">
        <f>$I54*IF($G54="Pickup", SUMIFS(NewEmisData!L:L, NewEmisData!$A:$A, "Pickup", NewEmisData!$B:$B, $A54, NewEmisData!$C:$C, $H54, NewEmisData!$D:$D, BF$2), SUMIFS(NewEmisData!L:L, NewEmisData!$A:$A, "LDV", NewEmisData!$B:$B, $A54, NewEmisData!$C:$C, $H54, NewEmisData!$D:$D, BF$2))</f>
        <v>9.6070968477667898E-3</v>
      </c>
      <c r="BG54" s="335">
        <f>$I54*IF($G54="Pickup", SUMIFS(NewEmisData!M:M, NewEmisData!$A:$A, "Pickup", NewEmisData!$B:$B, $A54, NewEmisData!$C:$C, $H54, NewEmisData!$D:$D, BG$2), SUMIFS(NewEmisData!M:M, NewEmisData!$A:$A, "LDV", NewEmisData!$B:$B, $A54, NewEmisData!$C:$C, $H54, NewEmisData!$D:$D, BG$2))</f>
        <v>9.6485800310463499E-3</v>
      </c>
      <c r="BH54" s="335">
        <v>6.5796176943480836E-3</v>
      </c>
      <c r="BI54" s="335">
        <f>$I54*IF($G54="Pickup", SUMIFS(NewEmisData!E:E, NewEmisData!$A:$A, "Pickup", NewEmisData!$B:$B, $A54, NewEmisData!$C:$C, $H54, NewEmisData!$D:$D, BI$2), SUMIFS(NewEmisData!E:E, NewEmisData!$A:$A, "LDV", NewEmisData!$B:$B, $A54, NewEmisData!$C:$C, $H54, NewEmisData!$D:$D, BI$2))</f>
        <v>33.959001432178802</v>
      </c>
      <c r="BJ54" s="335">
        <f>$I54*IF($G54="Pickup", SUMIFS(NewEmisData!F:F, NewEmisData!$A:$A, "Pickup", NewEmisData!$B:$B, $A54, NewEmisData!$C:$C, $H54, NewEmisData!$D:$D, BJ$2), SUMIFS(NewEmisData!F:F, NewEmisData!$A:$A, "LDV", NewEmisData!$B:$B, $A54, NewEmisData!$C:$C, $H54, NewEmisData!$D:$D, BJ$2))</f>
        <v>17.778024994622601</v>
      </c>
      <c r="BK54" s="335">
        <f>$I54*IF($G54="Pickup", SUMIFS(NewEmisData!G:G, NewEmisData!$A:$A, "Pickup", NewEmisData!$B:$B, $A54, NewEmisData!$C:$C, $H54, NewEmisData!$D:$D, BK$2), SUMIFS(NewEmisData!G:G, NewEmisData!$A:$A, "LDV", NewEmisData!$B:$B, $A54, NewEmisData!$C:$C, $H54, NewEmisData!$D:$D, BK$2))</f>
        <v>1.7295202019801801</v>
      </c>
      <c r="BL54" s="335">
        <f>$I54*IF($G54="Pickup", SUMIFS(NewEmisData!H:H, NewEmisData!$A:$A, "Pickup", NewEmisData!$B:$B, $A54, NewEmisData!$C:$C, $H54, NewEmisData!$D:$D, BL$2), SUMIFS(NewEmisData!H:H, NewEmisData!$A:$A, "LDV", NewEmisData!$B:$B, $A54, NewEmisData!$C:$C, $H54, NewEmisData!$D:$D, BL$2))</f>
        <v>1.3358179965764401</v>
      </c>
      <c r="BM54" s="335">
        <f>$I54*IF($G54="Pickup", SUMIFS(NewEmisData!I:I, NewEmisData!$A:$A, "Pickup", NewEmisData!$B:$B, $A54, NewEmisData!$C:$C, $H54, NewEmisData!$D:$D, BM$2), SUMIFS(NewEmisData!I:I, NewEmisData!$A:$A, "LDV", NewEmisData!$B:$B, $A54, NewEmisData!$C:$C, $H54, NewEmisData!$D:$D, BM$2))</f>
        <v>1.1549056869468599</v>
      </c>
      <c r="BN54" s="335">
        <f>$I54*IF($G54="Pickup", SUMIFS(NewEmisData!J:J, NewEmisData!$A:$A, "Pickup", NewEmisData!$B:$B, $A54, NewEmisData!$C:$C, $H54, NewEmisData!$D:$D, BN$2), SUMIFS(NewEmisData!J:J, NewEmisData!$A:$A, "LDV", NewEmisData!$B:$B, $A54, NewEmisData!$C:$C, $H54, NewEmisData!$D:$D, BN$2))</f>
        <v>1.1045170638742099</v>
      </c>
      <c r="BO54" s="335">
        <f>$I54*IF($G54="Pickup", SUMIFS(NewEmisData!K:K, NewEmisData!$A:$A, "Pickup", NewEmisData!$B:$B, $A54, NewEmisData!$C:$C, $H54, NewEmisData!$D:$D, BO$2), SUMIFS(NewEmisData!K:K, NewEmisData!$A:$A, "LDV", NewEmisData!$B:$B, $A54, NewEmisData!$C:$C, $H54, NewEmisData!$D:$D, BO$2))</f>
        <v>1.0490196067897199</v>
      </c>
      <c r="BP54" s="335">
        <f>$I54*IF($G54="Pickup", SUMIFS(NewEmisData!L:L, NewEmisData!$A:$A, "Pickup", NewEmisData!$B:$B, $A54, NewEmisData!$C:$C, $H54, NewEmisData!$D:$D, BP$2), SUMIFS(NewEmisData!L:L, NewEmisData!$A:$A, "LDV", NewEmisData!$B:$B, $A54, NewEmisData!$C:$C, $H54, NewEmisData!$D:$D, BP$2))</f>
        <v>1.0211744003843299</v>
      </c>
      <c r="BQ54" s="335">
        <f>$I54*IF($G54="Pickup", SUMIFS(NewEmisData!M:M, NewEmisData!$A:$A, "Pickup", NewEmisData!$B:$B, $A54, NewEmisData!$C:$C, $H54, NewEmisData!$D:$D, BQ$2), SUMIFS(NewEmisData!M:M, NewEmisData!$A:$A, "LDV", NewEmisData!$B:$B, $A54, NewEmisData!$C:$C, $H54, NewEmisData!$D:$D, BQ$2))</f>
        <v>1.0282980778986399</v>
      </c>
      <c r="BR54" s="335">
        <v>1.2335726578167048</v>
      </c>
      <c r="BS54" s="335">
        <f>$I54*IF($G54="Pickup", SUMIFS(NewEmisData!E:E, NewEmisData!$A:$A, "Pickup", NewEmisData!$B:$B, $A54, NewEmisData!$C:$C, $H54, NewEmisData!$D:$D, BS$2), SUMIFS(NewEmisData!E:E, NewEmisData!$A:$A, "LDV", NewEmisData!$B:$B, $A54, NewEmisData!$C:$C, $H54, NewEmisData!$D:$D, BS$2))</f>
        <v>3.2030509962261098</v>
      </c>
      <c r="BT54" s="335">
        <f>$I54*IF($G54="Pickup", SUMIFS(NewEmisData!F:F, NewEmisData!$A:$A, "Pickup", NewEmisData!$B:$B, $A54, NewEmisData!$C:$C, $H54, NewEmisData!$D:$D, BT$2), SUMIFS(NewEmisData!F:F, NewEmisData!$A:$A, "LDV", NewEmisData!$B:$B, $A54, NewEmisData!$C:$C, $H54, NewEmisData!$D:$D, BT$2))</f>
        <v>1.7608900502990901</v>
      </c>
      <c r="BU54" s="335">
        <f>$I54*IF($G54="Pickup", SUMIFS(NewEmisData!G:G, NewEmisData!$A:$A, "Pickup", NewEmisData!$B:$B, $A54, NewEmisData!$C:$C, $H54, NewEmisData!$D:$D, BU$2), SUMIFS(NewEmisData!G:G, NewEmisData!$A:$A, "LDV", NewEmisData!$B:$B, $A54, NewEmisData!$C:$C, $H54, NewEmisData!$D:$D, BU$2))</f>
        <v>0.13903187135480599</v>
      </c>
      <c r="BV54" s="335">
        <f>$I54*IF($G54="Pickup", SUMIFS(NewEmisData!H:H, NewEmisData!$A:$A, "Pickup", NewEmisData!$B:$B, $A54, NewEmisData!$C:$C, $H54, NewEmisData!$D:$D, BV$2), SUMIFS(NewEmisData!H:H, NewEmisData!$A:$A, "LDV", NewEmisData!$B:$B, $A54, NewEmisData!$C:$C, $H54, NewEmisData!$D:$D, BV$2))</f>
        <v>9.7185596071446806E-2</v>
      </c>
      <c r="BW54" s="335">
        <f>$I54*IF($G54="Pickup", SUMIFS(NewEmisData!I:I, NewEmisData!$A:$A, "Pickup", NewEmisData!$B:$B, $A54, NewEmisData!$C:$C, $H54, NewEmisData!$D:$D, BW$2), SUMIFS(NewEmisData!I:I, NewEmisData!$A:$A, "LDV", NewEmisData!$B:$B, $A54, NewEmisData!$C:$C, $H54, NewEmisData!$D:$D, BW$2))</f>
        <v>7.64351126999782E-2</v>
      </c>
      <c r="BX54" s="335">
        <f>$I54*IF($G54="Pickup", SUMIFS(NewEmisData!J:J, NewEmisData!$A:$A, "Pickup", NewEmisData!$B:$B, $A54, NewEmisData!$C:$C, $H54, NewEmisData!$D:$D, BX$2), SUMIFS(NewEmisData!J:J, NewEmisData!$A:$A, "LDV", NewEmisData!$B:$B, $A54, NewEmisData!$C:$C, $H54, NewEmisData!$D:$D, BX$2))</f>
        <v>7.4937225961959994E-2</v>
      </c>
      <c r="BY54" s="335">
        <f>$I54*IF($G54="Pickup", SUMIFS(NewEmisData!K:K, NewEmisData!$A:$A, "Pickup", NewEmisData!$B:$B, $A54, NewEmisData!$C:$C, $H54, NewEmisData!$D:$D, BY$2), SUMIFS(NewEmisData!K:K, NewEmisData!$A:$A, "LDV", NewEmisData!$B:$B, $A54, NewEmisData!$C:$C, $H54, NewEmisData!$D:$D, BY$2))</f>
        <v>7.2600271574217695E-2</v>
      </c>
      <c r="BZ54" s="335">
        <f>$I54*IF($G54="Pickup", SUMIFS(NewEmisData!L:L, NewEmisData!$A:$A, "Pickup", NewEmisData!$B:$B, $A54, NewEmisData!$C:$C, $H54, NewEmisData!$D:$D, BZ$2), SUMIFS(NewEmisData!L:L, NewEmisData!$A:$A, "LDV", NewEmisData!$B:$B, $A54, NewEmisData!$C:$C, $H54, NewEmisData!$D:$D, BZ$2))</f>
        <v>7.1574457373899197E-2</v>
      </c>
      <c r="CA54" s="335">
        <f>$I54*IF($G54="Pickup", SUMIFS(NewEmisData!M:M, NewEmisData!$A:$A, "Pickup", NewEmisData!$B:$B, $A54, NewEmisData!$C:$C, $H54, NewEmisData!$D:$D, CA$2), SUMIFS(NewEmisData!M:M, NewEmisData!$A:$A, "LDV", NewEmisData!$B:$B, $A54, NewEmisData!$C:$C, $H54, NewEmisData!$D:$D, CA$2))</f>
        <v>7.2294112289381193E-2</v>
      </c>
      <c r="CB54" s="335">
        <v>6.7885050257220386E-2</v>
      </c>
      <c r="CC54" s="335">
        <f>$I54*IF($G54="Pickup", SUMIFS(NewEmisData!E:E, NewEmisData!$A:$A, "Pickup", NewEmisData!$B:$B, $A54, NewEmisData!$C:$C, $H54, NewEmisData!$D:$D, CC$2), SUMIFS(NewEmisData!E:E, NewEmisData!$A:$A, "LDV", NewEmisData!$B:$B, $A54, NewEmisData!$C:$C, $H54, NewEmisData!$D:$D, CC$2))</f>
        <v>8.2888175961369805E-3</v>
      </c>
      <c r="CD54" s="335">
        <f>$I54*IF($G54="Pickup", SUMIFS(NewEmisData!F:F, NewEmisData!$A:$A, "Pickup", NewEmisData!$B:$B, $A54, NewEmisData!$C:$C, $H54, NewEmisData!$D:$D, CD$2), SUMIFS(NewEmisData!F:F, NewEmisData!$A:$A, "LDV", NewEmisData!$B:$B, $A54, NewEmisData!$C:$C, $H54, NewEmisData!$D:$D, CD$2))</f>
        <v>8.28884638169404E-3</v>
      </c>
      <c r="CE54" s="335">
        <f>$I54*IF($G54="Pickup", SUMIFS(NewEmisData!G:G, NewEmisData!$A:$A, "Pickup", NewEmisData!$B:$B, $A54, NewEmisData!$C:$C, $H54, NewEmisData!$D:$D, CE$2), SUMIFS(NewEmisData!G:G, NewEmisData!$A:$A, "LDV", NewEmisData!$B:$B, $A54, NewEmisData!$C:$C, $H54, NewEmisData!$D:$D, CE$2))</f>
        <v>8.3870365446471907E-3</v>
      </c>
      <c r="CF54" s="335">
        <f>$I54*IF($G54="Pickup", SUMIFS(NewEmisData!H:H, NewEmisData!$A:$A, "Pickup", NewEmisData!$B:$B, $A54, NewEmisData!$C:$C, $H54, NewEmisData!$D:$D, CF$2), SUMIFS(NewEmisData!H:H, NewEmisData!$A:$A, "LDV", NewEmisData!$B:$B, $A54, NewEmisData!$C:$C, $H54, NewEmisData!$D:$D, CF$2))</f>
        <v>8.3870179266945406E-3</v>
      </c>
      <c r="CG54" s="335">
        <f>$I54*IF($G54="Pickup", SUMIFS(NewEmisData!I:I, NewEmisData!$A:$A, "Pickup", NewEmisData!$B:$B, $A54, NewEmisData!$C:$C, $H54, NewEmisData!$D:$D, CG$2), SUMIFS(NewEmisData!I:I, NewEmisData!$A:$A, "LDV", NewEmisData!$B:$B, $A54, NewEmisData!$C:$C, $H54, NewEmisData!$D:$D, CG$2))</f>
        <v>8.3870204918642492E-3</v>
      </c>
      <c r="CH54" s="335">
        <f>$I54*IF($G54="Pickup", SUMIFS(NewEmisData!J:J, NewEmisData!$A:$A, "Pickup", NewEmisData!$B:$B, $A54, NewEmisData!$C:$C, $H54, NewEmisData!$D:$D, CH$2), SUMIFS(NewEmisData!J:J, NewEmisData!$A:$A, "LDV", NewEmisData!$B:$B, $A54, NewEmisData!$C:$C, $H54, NewEmisData!$D:$D, CH$2))</f>
        <v>8.3870196916870903E-3</v>
      </c>
      <c r="CI54" s="335">
        <f>$I54*IF($G54="Pickup", SUMIFS(NewEmisData!K:K, NewEmisData!$A:$A, "Pickup", NewEmisData!$B:$B, $A54, NewEmisData!$C:$C, $H54, NewEmisData!$D:$D, CI$2), SUMIFS(NewEmisData!K:K, NewEmisData!$A:$A, "LDV", NewEmisData!$B:$B, $A54, NewEmisData!$C:$C, $H54, NewEmisData!$D:$D, CI$2))</f>
        <v>8.3870281553093604E-3</v>
      </c>
      <c r="CJ54" s="335">
        <f>$I54*IF($G54="Pickup", SUMIFS(NewEmisData!L:L, NewEmisData!$A:$A, "Pickup", NewEmisData!$B:$B, $A54, NewEmisData!$C:$C, $H54, NewEmisData!$D:$D, CJ$2), SUMIFS(NewEmisData!L:L, NewEmisData!$A:$A, "LDV", NewEmisData!$B:$B, $A54, NewEmisData!$C:$C, $H54, NewEmisData!$D:$D, CJ$2))</f>
        <v>8.38702098948578E-3</v>
      </c>
      <c r="CK54" s="335">
        <f>$I54*IF($G54="Pickup", SUMIFS(NewEmisData!M:M, NewEmisData!$A:$A, "Pickup", NewEmisData!$B:$B, $A54, NewEmisData!$C:$C, $H54, NewEmisData!$D:$D, CK$2), SUMIFS(NewEmisData!M:M, NewEmisData!$A:$A, "LDV", NewEmisData!$B:$B, $A54, NewEmisData!$C:$C, $H54, NewEmisData!$D:$D, CK$2))</f>
        <v>8.3870243591759198E-3</v>
      </c>
      <c r="CL54" s="335">
        <v>7.6624626482054738E-3</v>
      </c>
      <c r="CM54" s="335">
        <f>$I54*IF($G54="Pickup", SUMIFS(NewEmisData!E:E, NewEmisData!$A:$A, "Pickup", NewEmisData!$B:$B, $A54, NewEmisData!$C:$C, $H54, NewEmisData!$D:$D, CM$2), SUMIFS(NewEmisData!E:E, NewEmisData!$A:$A, "LDV", NewEmisData!$B:$B, $A54, NewEmisData!$C:$C, $H54, NewEmisData!$D:$D, CM$2))</f>
        <v>1.2624475864433399E-3</v>
      </c>
      <c r="CN54" s="335">
        <f>$I54*IF($G54="Pickup", SUMIFS(NewEmisData!F:F, NewEmisData!$A:$A, "Pickup", NewEmisData!$B:$B, $A54, NewEmisData!$C:$C, $H54, NewEmisData!$D:$D, CN$2), SUMIFS(NewEmisData!F:F, NewEmisData!$A:$A, "LDV", NewEmisData!$B:$B, $A54, NewEmisData!$C:$C, $H54, NewEmisData!$D:$D, CN$2))</f>
        <v>1.1883690990758501E-3</v>
      </c>
      <c r="CO54" s="335">
        <f>$I54*IF($G54="Pickup", SUMIFS(NewEmisData!G:G, NewEmisData!$A:$A, "Pickup", NewEmisData!$B:$B, $A54, NewEmisData!$C:$C, $H54, NewEmisData!$D:$D, CO$2), SUMIFS(NewEmisData!G:G, NewEmisData!$A:$A, "LDV", NewEmisData!$B:$B, $A54, NewEmisData!$C:$C, $H54, NewEmisData!$D:$D, CO$2))</f>
        <v>9.8928202519836398E-4</v>
      </c>
      <c r="CP54" s="335">
        <f>$I54*IF($G54="Pickup", SUMIFS(NewEmisData!H:H, NewEmisData!$A:$A, "Pickup", NewEmisData!$B:$B, $A54, NewEmisData!$C:$C, $H54, NewEmisData!$D:$D, CP$2), SUMIFS(NewEmisData!H:H, NewEmisData!$A:$A, "LDV", NewEmisData!$B:$B, $A54, NewEmisData!$C:$C, $H54, NewEmisData!$D:$D, CP$2))</f>
        <v>9.9147743903602492E-4</v>
      </c>
      <c r="CQ54" s="335">
        <f>$I54*IF($G54="Pickup", SUMIFS(NewEmisData!I:I, NewEmisData!$A:$A, "Pickup", NewEmisData!$B:$B, $A54, NewEmisData!$C:$C, $H54, NewEmisData!$D:$D, CQ$2), SUMIFS(NewEmisData!I:I, NewEmisData!$A:$A, "LDV", NewEmisData!$B:$B, $A54, NewEmisData!$C:$C, $H54, NewEmisData!$D:$D, CQ$2))</f>
        <v>9.9943438475981992E-4</v>
      </c>
      <c r="CR54" s="335">
        <f>$I54*IF($G54="Pickup", SUMIFS(NewEmisData!J:J, NewEmisData!$A:$A, "Pickup", NewEmisData!$B:$B, $A54, NewEmisData!$C:$C, $H54, NewEmisData!$D:$D, CR$2), SUMIFS(NewEmisData!J:J, NewEmisData!$A:$A, "LDV", NewEmisData!$B:$B, $A54, NewEmisData!$C:$C, $H54, NewEmisData!$D:$D, CR$2))</f>
        <v>1.0098354224096599E-3</v>
      </c>
      <c r="CS54" s="335">
        <f>$I54*IF($G54="Pickup", SUMIFS(NewEmisData!K:K, NewEmisData!$A:$A, "Pickup", NewEmisData!$B:$B, $A54, NewEmisData!$C:$C, $H54, NewEmisData!$D:$D, CS$2), SUMIFS(NewEmisData!K:K, NewEmisData!$A:$A, "LDV", NewEmisData!$B:$B, $A54, NewEmisData!$C:$C, $H54, NewEmisData!$D:$D, CS$2))</f>
        <v>1.0151158608519401E-3</v>
      </c>
      <c r="CT54" s="335">
        <f>$I54*IF($G54="Pickup", SUMIFS(NewEmisData!L:L, NewEmisData!$A:$A, "Pickup", NewEmisData!$B:$B, $A54, NewEmisData!$C:$C, $H54, NewEmisData!$D:$D, CT$2), SUMIFS(NewEmisData!L:L, NewEmisData!$A:$A, "LDV", NewEmisData!$B:$B, $A54, NewEmisData!$C:$C, $H54, NewEmisData!$D:$D, CT$2))</f>
        <v>1.0167974693840801E-3</v>
      </c>
      <c r="CU54" s="335">
        <f>$I54*IF($G54="Pickup", SUMIFS(NewEmisData!M:M, NewEmisData!$A:$A, "Pickup", NewEmisData!$B:$B, $A54, NewEmisData!$C:$C, $H54, NewEmisData!$D:$D, CU$2), SUMIFS(NewEmisData!M:M, NewEmisData!$A:$A, "LDV", NewEmisData!$B:$B, $A54, NewEmisData!$C:$C, $H54, NewEmisData!$D:$D, CU$2))</f>
        <v>1.0194184187444001E-3</v>
      </c>
      <c r="CV54" s="335">
        <v>6.6624108361503735E-4</v>
      </c>
      <c r="CW54" s="335">
        <v>1.7855353475311885E-3</v>
      </c>
      <c r="CX54" s="335">
        <v>1.1158238015562326E-3</v>
      </c>
      <c r="CY54" s="335">
        <v>9.3466086006125206E-4</v>
      </c>
      <c r="CZ54" s="335">
        <v>8.3812350595498144E-4</v>
      </c>
      <c r="DA54" s="335">
        <v>6.4708026295585627E-4</v>
      </c>
      <c r="DB54" s="335">
        <v>5.1533534928113322E-4</v>
      </c>
      <c r="DC54" s="335">
        <v>4.978529843416348E-4</v>
      </c>
      <c r="DD54" s="335">
        <v>4.9300315911808101E-4</v>
      </c>
      <c r="DE54" s="335">
        <v>4.9234696878064995E-4</v>
      </c>
      <c r="DF54" s="335">
        <v>4.9234696878064995E-4</v>
      </c>
      <c r="DG54" s="335">
        <f>$I54*IF($G54="Pickup", SUMIFS(NewEmisData!E:E, NewEmisData!$A:$A, "Pickup", NewEmisData!$B:$B, $A54, NewEmisData!$C:$C, $H54, NewEmisData!$D:$D, DG$2), SUMIFS(NewEmisData!E:E, NewEmisData!$A:$A, "LDV", NewEmisData!$B:$B, $A54, NewEmisData!$C:$C, $H54, NewEmisData!$D:$D, DG$2))</f>
        <v>0</v>
      </c>
      <c r="DH54" s="335">
        <f>$I54*IF($G54="Pickup", SUMIFS(NewEmisData!F:F, NewEmisData!$A:$A, "Pickup", NewEmisData!$B:$B, $A54, NewEmisData!$C:$C, $H54, NewEmisData!$D:$D, DH$2), SUMIFS(NewEmisData!F:F, NewEmisData!$A:$A, "LDV", NewEmisData!$B:$B, $A54, NewEmisData!$C:$C, $H54, NewEmisData!$D:$D, DH$2))</f>
        <v>0</v>
      </c>
      <c r="DI54" s="335">
        <f>$I54*IF($G54="Pickup", SUMIFS(NewEmisData!G:G, NewEmisData!$A:$A, "Pickup", NewEmisData!$B:$B, $A54, NewEmisData!$C:$C, $H54, NewEmisData!$D:$D, DI$2), SUMIFS(NewEmisData!G:G, NewEmisData!$A:$A, "LDV", NewEmisData!$B:$B, $A54, NewEmisData!$C:$C, $H54, NewEmisData!$D:$D, DI$2))</f>
        <v>0</v>
      </c>
      <c r="DJ54" s="335">
        <f>$I54*IF($G54="Pickup", SUMIFS(NewEmisData!H:H, NewEmisData!$A:$A, "Pickup", NewEmisData!$B:$B, $A54, NewEmisData!$C:$C, $H54, NewEmisData!$D:$D, DJ$2), SUMIFS(NewEmisData!H:H, NewEmisData!$A:$A, "LDV", NewEmisData!$B:$B, $A54, NewEmisData!$C:$C, $H54, NewEmisData!$D:$D, DJ$2))</f>
        <v>0</v>
      </c>
      <c r="DK54" s="335">
        <f>$I54*IF($G54="Pickup", SUMIFS(NewEmisData!I:I, NewEmisData!$A:$A, "Pickup", NewEmisData!$B:$B, $A54, NewEmisData!$C:$C, $H54, NewEmisData!$D:$D, DK$2), SUMIFS(NewEmisData!I:I, NewEmisData!$A:$A, "LDV", NewEmisData!$B:$B, $A54, NewEmisData!$C:$C, $H54, NewEmisData!$D:$D, DK$2))</f>
        <v>0</v>
      </c>
      <c r="DL54" s="335">
        <f>$I54*IF($G54="Pickup", SUMIFS(NewEmisData!J:J, NewEmisData!$A:$A, "Pickup", NewEmisData!$B:$B, $A54, NewEmisData!$C:$C, $H54, NewEmisData!$D:$D, DL$2), SUMIFS(NewEmisData!J:J, NewEmisData!$A:$A, "LDV", NewEmisData!$B:$B, $A54, NewEmisData!$C:$C, $H54, NewEmisData!$D:$D, DL$2))</f>
        <v>0</v>
      </c>
      <c r="DM54" s="335">
        <f>$I54*IF($G54="Pickup", SUMIFS(NewEmisData!K:K, NewEmisData!$A:$A, "Pickup", NewEmisData!$B:$B, $A54, NewEmisData!$C:$C, $H54, NewEmisData!$D:$D, DM$2), SUMIFS(NewEmisData!K:K, NewEmisData!$A:$A, "LDV", NewEmisData!$B:$B, $A54, NewEmisData!$C:$C, $H54, NewEmisData!$D:$D, DM$2))</f>
        <v>0</v>
      </c>
      <c r="DN54" s="335">
        <f>$I54*IF($G54="Pickup", SUMIFS(NewEmisData!L:L, NewEmisData!$A:$A, "Pickup", NewEmisData!$B:$B, $A54, NewEmisData!$C:$C, $H54, NewEmisData!$D:$D, DN$2), SUMIFS(NewEmisData!L:L, NewEmisData!$A:$A, "LDV", NewEmisData!$B:$B, $A54, NewEmisData!$C:$C, $H54, NewEmisData!$D:$D, DN$2))</f>
        <v>0</v>
      </c>
      <c r="DO54" s="335">
        <f>$I54*IF($G54="Pickup", SUMIFS(NewEmisData!M:M, NewEmisData!$A:$A, "Pickup", NewEmisData!$B:$B, $A54, NewEmisData!$C:$C, $H54, NewEmisData!$D:$D, DO$2), SUMIFS(NewEmisData!M:M, NewEmisData!$A:$A, "LDV", NewEmisData!$B:$B, $A54, NewEmisData!$C:$C, $H54, NewEmisData!$D:$D, DO$2))</f>
        <v>0</v>
      </c>
      <c r="DP54" s="335">
        <v>3.6332767108157723E-4</v>
      </c>
      <c r="DQ54" s="335">
        <f>$I54*IF($G54="Pickup", SUMIFS(NewEmisData!E:E, NewEmisData!$A:$A, "Pickup", NewEmisData!$B:$B, $A54, NewEmisData!$C:$C, $H54, NewEmisData!$D:$D, DQ$2), SUMIFS(NewEmisData!E:E, NewEmisData!$A:$A, "LDV", NewEmisData!$B:$B, $A54, NewEmisData!$C:$C, $H54, NewEmisData!$D:$D, DQ$2))</f>
        <v>2.07649753376518E-2</v>
      </c>
      <c r="DR54" s="335">
        <f>$I54*IF($G54="Pickup", SUMIFS(NewEmisData!F:F, NewEmisData!$A:$A, "Pickup", NewEmisData!$B:$B, $A54, NewEmisData!$C:$C, $H54, NewEmisData!$D:$D, DR$2), SUMIFS(NewEmisData!F:F, NewEmisData!$A:$A, "LDV", NewEmisData!$B:$B, $A54, NewEmisData!$C:$C, $H54, NewEmisData!$D:$D, DR$2))</f>
        <v>5.3879064536849403E-2</v>
      </c>
      <c r="DS54" s="335">
        <f>$I54*IF($G54="Pickup", SUMIFS(NewEmisData!G:G, NewEmisData!$A:$A, "Pickup", NewEmisData!$B:$B, $A54, NewEmisData!$C:$C, $H54, NewEmisData!$D:$D, DS$2), SUMIFS(NewEmisData!G:G, NewEmisData!$A:$A, "LDV", NewEmisData!$B:$B, $A54, NewEmisData!$C:$C, $H54, NewEmisData!$D:$D, DS$2))</f>
        <v>7.3574274011771801E-2</v>
      </c>
      <c r="DT54" s="335">
        <f>$I54*IF($G54="Pickup", SUMIFS(NewEmisData!H:H, NewEmisData!$A:$A, "Pickup", NewEmisData!$B:$B, $A54, NewEmisData!$C:$C, $H54, NewEmisData!$D:$D, DT$2), SUMIFS(NewEmisData!H:H, NewEmisData!$A:$A, "LDV", NewEmisData!$B:$B, $A54, NewEmisData!$C:$C, $H54, NewEmisData!$D:$D, DT$2))</f>
        <v>7.4922688966295406E-2</v>
      </c>
      <c r="DU54" s="335">
        <f>$I54*IF($G54="Pickup", SUMIFS(NewEmisData!I:I, NewEmisData!$A:$A, "Pickup", NewEmisData!$B:$B, $A54, NewEmisData!$C:$C, $H54, NewEmisData!$D:$D, DU$2), SUMIFS(NewEmisData!I:I, NewEmisData!$A:$A, "LDV", NewEmisData!$B:$B, $A54, NewEmisData!$C:$C, $H54, NewEmisData!$D:$D, DU$2))</f>
        <v>7.6988260998407304E-2</v>
      </c>
      <c r="DV54" s="335">
        <f>$I54*IF($G54="Pickup", SUMIFS(NewEmisData!J:J, NewEmisData!$A:$A, "Pickup", NewEmisData!$B:$B, $A54, NewEmisData!$C:$C, $H54, NewEmisData!$D:$D, DV$2), SUMIFS(NewEmisData!J:J, NewEmisData!$A:$A, "LDV", NewEmisData!$B:$B, $A54, NewEmisData!$C:$C, $H54, NewEmisData!$D:$D, DV$2))</f>
        <v>7.7052943379972205E-2</v>
      </c>
      <c r="DW54" s="335">
        <f>$I54*IF($G54="Pickup", SUMIFS(NewEmisData!K:K, NewEmisData!$A:$A, "Pickup", NewEmisData!$B:$B, $A54, NewEmisData!$C:$C, $H54, NewEmisData!$D:$D, DW$2), SUMIFS(NewEmisData!K:K, NewEmisData!$A:$A, "LDV", NewEmisData!$B:$B, $A54, NewEmisData!$C:$C, $H54, NewEmisData!$D:$D, DW$2))</f>
        <v>7.6200385446793903E-2</v>
      </c>
      <c r="DX54" s="335">
        <f>$I54*IF($G54="Pickup", SUMIFS(NewEmisData!L:L, NewEmisData!$A:$A, "Pickup", NewEmisData!$B:$B, $A54, NewEmisData!$C:$C, $H54, NewEmisData!$D:$D, DX$2), SUMIFS(NewEmisData!L:L, NewEmisData!$A:$A, "LDV", NewEmisData!$B:$B, $A54, NewEmisData!$C:$C, $H54, NewEmisData!$D:$D, DX$2))</f>
        <v>7.5114204897389E-2</v>
      </c>
      <c r="DY54" s="335">
        <f>$I54*IF($G54="Pickup", SUMIFS(NewEmisData!M:M, NewEmisData!$A:$A, "Pickup", NewEmisData!$B:$B, $A54, NewEmisData!$C:$C, $H54, NewEmisData!$D:$D, DY$2), SUMIFS(NewEmisData!M:M, NewEmisData!$A:$A, "LDV", NewEmisData!$B:$B, $A54, NewEmisData!$C:$C, $H54, NewEmisData!$D:$D, DY$2))</f>
        <v>7.5889863393422893E-2</v>
      </c>
      <c r="DZ54" s="335">
        <v>6.9838537223093883E-2</v>
      </c>
      <c r="EA54" s="335">
        <f t="shared" si="2"/>
        <v>475.10061950162901</v>
      </c>
      <c r="EB54" s="335">
        <f t="shared" si="3"/>
        <v>425.759425077473</v>
      </c>
      <c r="EC54" s="335">
        <f t="shared" si="4"/>
        <v>324.82271634308898</v>
      </c>
      <c r="ED54" s="335">
        <f t="shared" si="5"/>
        <v>272.72616291819003</v>
      </c>
      <c r="EE54" s="335">
        <f t="shared" si="6"/>
        <v>248.98422365878099</v>
      </c>
      <c r="EF54" s="335">
        <f t="shared" si="7"/>
        <v>239.138945196208</v>
      </c>
      <c r="EG54" s="335">
        <f t="shared" si="8"/>
        <v>233.186205993041</v>
      </c>
      <c r="EH54" s="335">
        <f t="shared" si="9"/>
        <v>230.98082777732901</v>
      </c>
      <c r="EI54" s="335">
        <f t="shared" si="10"/>
        <v>230.977797902075</v>
      </c>
      <c r="EJ54" s="335">
        <f t="shared" si="11"/>
        <v>0.20396325972560742</v>
      </c>
      <c r="EK54" s="335">
        <f t="shared" si="12"/>
        <v>1.9631552344971901</v>
      </c>
      <c r="EL54" s="335">
        <f t="shared" si="13"/>
        <v>1.3806125660772399</v>
      </c>
      <c r="EM54" s="335">
        <f t="shared" si="14"/>
        <v>0.129337211025188</v>
      </c>
      <c r="EN54" s="335">
        <f t="shared" si="15"/>
        <v>7.5114199181629995E-2</v>
      </c>
      <c r="EO54" s="335">
        <f t="shared" si="16"/>
        <v>4.8850819053097599E-2</v>
      </c>
      <c r="EP54" s="335">
        <f t="shared" si="17"/>
        <v>4.4000904465129997E-2</v>
      </c>
      <c r="EQ54" s="335">
        <f t="shared" si="18"/>
        <v>4.0593055376388902E-2</v>
      </c>
      <c r="ER54" s="335">
        <f t="shared" si="19"/>
        <v>3.90779505535142E-2</v>
      </c>
      <c r="ES54" s="335">
        <f t="shared" si="20"/>
        <v>3.9479948858560501E-2</v>
      </c>
      <c r="ET54" s="335">
        <f t="shared" si="21"/>
        <v>4.1644851932661778E-2</v>
      </c>
      <c r="EU54" s="335">
        <f t="shared" si="22"/>
        <v>1.17898559151298E-2</v>
      </c>
      <c r="EV54" s="335">
        <f t="shared" si="23"/>
        <v>1.03183632568031E-2</v>
      </c>
      <c r="EW54" s="335">
        <f t="shared" si="24"/>
        <v>2.7239955539880398E-3</v>
      </c>
      <c r="EX54" s="335">
        <f t="shared" si="25"/>
        <v>2.27776189551411E-3</v>
      </c>
      <c r="EY54" s="335">
        <f t="shared" si="26"/>
        <v>2.0763885131562E-3</v>
      </c>
      <c r="EZ54" s="335">
        <f t="shared" si="27"/>
        <v>1.9942349161768602E-3</v>
      </c>
      <c r="FA54" s="335">
        <f t="shared" si="28"/>
        <v>1.94410234302206E-3</v>
      </c>
      <c r="FB54" s="335">
        <f t="shared" si="29"/>
        <v>1.92571555503505E-3</v>
      </c>
      <c r="FC54" s="335">
        <f t="shared" si="30"/>
        <v>1.92569074305567E-3</v>
      </c>
      <c r="FD54" s="335">
        <f t="shared" si="31"/>
        <v>1.6665713577985891E-3</v>
      </c>
      <c r="FE54" s="335">
        <f t="shared" si="32"/>
        <v>0.13169009101509199</v>
      </c>
      <c r="FF54" s="335">
        <f t="shared" si="33"/>
        <v>9.8083690249445299E-2</v>
      </c>
      <c r="FG54" s="335">
        <f t="shared" si="34"/>
        <v>5.5514430840345103E-2</v>
      </c>
      <c r="FH54" s="335">
        <f t="shared" si="35"/>
        <v>5.44794684063677E-2</v>
      </c>
      <c r="FI54" s="335">
        <f t="shared" si="36"/>
        <v>5.4352731860888202E-2</v>
      </c>
      <c r="FJ54" s="335">
        <f t="shared" si="37"/>
        <v>5.4423278764171301E-2</v>
      </c>
      <c r="FK54" s="335">
        <f t="shared" si="38"/>
        <v>5.4421339109764703E-2</v>
      </c>
      <c r="FL54" s="335">
        <f t="shared" si="39"/>
        <v>5.4411460704527799E-2</v>
      </c>
      <c r="FM54" s="335">
        <f t="shared" si="40"/>
        <v>5.4456547876811902E-2</v>
      </c>
      <c r="FN54" s="335">
        <f t="shared" si="41"/>
        <v>3.2808645285750677E-2</v>
      </c>
      <c r="FO54" s="335">
        <f t="shared" si="42"/>
        <v>7.1455050843798995E-2</v>
      </c>
      <c r="FP54" s="335">
        <f t="shared" si="43"/>
        <v>4.0537129665560202E-2</v>
      </c>
      <c r="FQ54" s="335">
        <f t="shared" si="44"/>
        <v>1.0621754972012501E-2</v>
      </c>
      <c r="FR54" s="335">
        <f t="shared" si="45"/>
        <v>9.6696564500787993E-3</v>
      </c>
      <c r="FS54" s="335">
        <f t="shared" si="46"/>
        <v>9.5530920036255608E-3</v>
      </c>
      <c r="FT54" s="335">
        <f t="shared" si="47"/>
        <v>9.6179953944107895E-3</v>
      </c>
      <c r="FU54" s="335">
        <f t="shared" si="48"/>
        <v>9.6161944962219002E-3</v>
      </c>
      <c r="FV54" s="335">
        <f t="shared" si="49"/>
        <v>9.6070968477667898E-3</v>
      </c>
      <c r="FW54" s="335">
        <f t="shared" si="50"/>
        <v>9.6485800310463499E-3</v>
      </c>
      <c r="FX54" s="335">
        <f t="shared" si="51"/>
        <v>6.5796176943480836E-3</v>
      </c>
    </row>
    <row r="55" spans="1:180" x14ac:dyDescent="0.2">
      <c r="A55" s="305" t="str">
        <f>IF(LEFT(TRIM(TechData_All!AJ33),1)="*", _xlfn.CONCAT("*","R2"), "R2")</f>
        <v>R2</v>
      </c>
      <c r="B55" s="305" t="str">
        <f>TechData_All!A33</f>
        <v>TLFETHX11</v>
      </c>
      <c r="C55" s="305" t="str">
        <f>TechData_All!C33</f>
        <v>TL.E85X.F.ETHX.2011</v>
      </c>
      <c r="D55" s="301" t="str">
        <f>TechData_All!D33</f>
        <v>bn-vmt, bn-vmt/a</v>
      </c>
      <c r="E55" s="301" t="str">
        <f>TechData_All!E33</f>
        <v>TLE85X</v>
      </c>
      <c r="F55" s="301" t="str">
        <f>TechData_All!F33</f>
        <v>TL</v>
      </c>
      <c r="G55" s="315" t="s">
        <v>818</v>
      </c>
      <c r="H55" s="315" t="s">
        <v>817</v>
      </c>
      <c r="I55" s="315">
        <v>1</v>
      </c>
      <c r="J55" s="315" t="str">
        <f t="shared" si="52"/>
        <v>Full size car-E85</v>
      </c>
      <c r="K55" s="335">
        <f>$I55*IF($G55="Pickup", SUMIFS(NewEmisData!E:E, NewEmisData!$A:$A, "Pickup", NewEmisData!$B:$B, $A55, NewEmisData!$C:$C, $H55, NewEmisData!$D:$D, K$2), SUMIFS(NewEmisData!E:E, NewEmisData!$A:$A, "LDV", NewEmisData!$B:$B, $A55, NewEmisData!$C:$C, $H55, NewEmisData!$D:$D, K$2))</f>
        <v>429.196687290726</v>
      </c>
      <c r="L55" s="335">
        <f>$I55*IF($G55="Pickup", SUMIFS(NewEmisData!F:F, NewEmisData!$A:$A, "Pickup", NewEmisData!$B:$B, $A55, NewEmisData!$C:$C, $H55, NewEmisData!$D:$D, L$2), SUMIFS(NewEmisData!F:F, NewEmisData!$A:$A, "LDV", NewEmisData!$B:$B, $A55, NewEmisData!$C:$C, $H55, NewEmisData!$D:$D, L$2))</f>
        <v>413.92588742451602</v>
      </c>
      <c r="M55" s="335">
        <f>$I55*IF($G55="Pickup", SUMIFS(NewEmisData!G:G, NewEmisData!$A:$A, "Pickup", NewEmisData!$B:$B, $A55, NewEmisData!$C:$C, $H55, NewEmisData!$D:$D, M$2), SUMIFS(NewEmisData!G:G, NewEmisData!$A:$A, "LDV", NewEmisData!$B:$B, $A55, NewEmisData!$C:$C, $H55, NewEmisData!$D:$D, M$2))</f>
        <v>357.54354908822597</v>
      </c>
      <c r="N55" s="335">
        <f>$I55*IF($G55="Pickup", SUMIFS(NewEmisData!H:H, NewEmisData!$A:$A, "Pickup", NewEmisData!$B:$B, $A55, NewEmisData!$C:$C, $H55, NewEmisData!$D:$D, N$2), SUMIFS(NewEmisData!H:H, NewEmisData!$A:$A, "LDV", NewEmisData!$B:$B, $A55, NewEmisData!$C:$C, $H55, NewEmisData!$D:$D, N$2))</f>
        <v>312.70443872824399</v>
      </c>
      <c r="O55" s="335">
        <f>$I55*IF($G55="Pickup", SUMIFS(NewEmisData!I:I, NewEmisData!$A:$A, "Pickup", NewEmisData!$B:$B, $A55, NewEmisData!$C:$C, $H55, NewEmisData!$D:$D, O$2), SUMIFS(NewEmisData!I:I, NewEmisData!$A:$A, "LDV", NewEmisData!$B:$B, $A55, NewEmisData!$C:$C, $H55, NewEmisData!$D:$D, O$2))</f>
        <v>295.131332198753</v>
      </c>
      <c r="P55" s="335">
        <f>$I55*IF($G55="Pickup", SUMIFS(NewEmisData!J:J, NewEmisData!$A:$A, "Pickup", NewEmisData!$B:$B, $A55, NewEmisData!$C:$C, $H55, NewEmisData!$D:$D, P$2), SUMIFS(NewEmisData!J:J, NewEmisData!$A:$A, "LDV", NewEmisData!$B:$B, $A55, NewEmisData!$C:$C, $H55, NewEmisData!$D:$D, P$2))</f>
        <v>287.00250507201002</v>
      </c>
      <c r="Q55" s="335">
        <f>$I55*IF($G55="Pickup", SUMIFS(NewEmisData!K:K, NewEmisData!$A:$A, "Pickup", NewEmisData!$B:$B, $A55, NewEmisData!$C:$C, $H55, NewEmisData!$D:$D, Q$2), SUMIFS(NewEmisData!K:K, NewEmisData!$A:$A, "LDV", NewEmisData!$B:$B, $A55, NewEmisData!$C:$C, $H55, NewEmisData!$D:$D, Q$2))</f>
        <v>280.70349092905099</v>
      </c>
      <c r="R55" s="335">
        <f>$I55*IF($G55="Pickup", SUMIFS(NewEmisData!L:L, NewEmisData!$A:$A, "Pickup", NewEmisData!$B:$B, $A55, NewEmisData!$C:$C, $H55, NewEmisData!$D:$D, R$2), SUMIFS(NewEmisData!L:L, NewEmisData!$A:$A, "LDV", NewEmisData!$B:$B, $A55, NewEmisData!$C:$C, $H55, NewEmisData!$D:$D, R$2))</f>
        <v>278.51705728958802</v>
      </c>
      <c r="S55" s="335">
        <f>$I55*IF($G55="Pickup", SUMIFS(NewEmisData!M:M, NewEmisData!$A:$A, "Pickup", NewEmisData!$B:$B, $A55, NewEmisData!$C:$C, $H55, NewEmisData!$D:$D, S$2), SUMIFS(NewEmisData!M:M, NewEmisData!$A:$A, "LDV", NewEmisData!$B:$B, $A55, NewEmisData!$C:$C, $H55, NewEmisData!$D:$D, S$2))</f>
        <v>278.75188774863398</v>
      </c>
      <c r="T55" s="335">
        <v>0.20481362413718007</v>
      </c>
      <c r="U55" s="335">
        <f>$I55*IF($G55="Pickup", SUMIFS(NewEmisData!E:E, NewEmisData!$A:$A, "Pickup", NewEmisData!$B:$B, $A55, NewEmisData!$C:$C, $H55, NewEmisData!$D:$D, U$2), SUMIFS(NewEmisData!E:E, NewEmisData!$A:$A, "LDV", NewEmisData!$B:$B, $A55, NewEmisData!$C:$C, $H55, NewEmisData!$D:$D, U$2))</f>
        <v>4.7739662510445001E-2</v>
      </c>
      <c r="V55" s="335">
        <f>$I55*IF($G55="Pickup", SUMIFS(NewEmisData!F:F, NewEmisData!$A:$A, "Pickup", NewEmisData!$B:$B, $A55, NewEmisData!$C:$C, $H55, NewEmisData!$D:$D, V$2), SUMIFS(NewEmisData!F:F, NewEmisData!$A:$A, "LDV", NewEmisData!$B:$B, $A55, NewEmisData!$C:$C, $H55, NewEmisData!$D:$D, V$2))</f>
        <v>4.0222650933890998E-2</v>
      </c>
      <c r="W55" s="335">
        <f>$I55*IF($G55="Pickup", SUMIFS(NewEmisData!G:G, NewEmisData!$A:$A, "Pickup", NewEmisData!$B:$B, $A55, NewEmisData!$C:$C, $H55, NewEmisData!$D:$D, W$2), SUMIFS(NewEmisData!G:G, NewEmisData!$A:$A, "LDV", NewEmisData!$B:$B, $A55, NewEmisData!$C:$C, $H55, NewEmisData!$D:$D, W$2))</f>
        <v>3.7026013334327097E-2</v>
      </c>
      <c r="X55" s="335">
        <f>$I55*IF($G55="Pickup", SUMIFS(NewEmisData!H:H, NewEmisData!$A:$A, "Pickup", NewEmisData!$B:$B, $A55, NewEmisData!$C:$C, $H55, NewEmisData!$D:$D, X$2), SUMIFS(NewEmisData!H:H, NewEmisData!$A:$A, "LDV", NewEmisData!$B:$B, $A55, NewEmisData!$C:$C, $H55, NewEmisData!$D:$D, X$2))</f>
        <v>3.5721368498802003E-2</v>
      </c>
      <c r="Y55" s="335">
        <f>$I55*IF($G55="Pickup", SUMIFS(NewEmisData!I:I, NewEmisData!$A:$A, "Pickup", NewEmisData!$B:$B, $A55, NewEmisData!$C:$C, $H55, NewEmisData!$D:$D, Y$2), SUMIFS(NewEmisData!I:I, NewEmisData!$A:$A, "LDV", NewEmisData!$B:$B, $A55, NewEmisData!$C:$C, $H55, NewEmisData!$D:$D, Y$2))</f>
        <v>3.9556628195455697E-2</v>
      </c>
      <c r="Z55" s="335">
        <f>$I55*IF($G55="Pickup", SUMIFS(NewEmisData!J:J, NewEmisData!$A:$A, "Pickup", NewEmisData!$B:$B, $A55, NewEmisData!$C:$C, $H55, NewEmisData!$D:$D, Z$2), SUMIFS(NewEmisData!J:J, NewEmisData!$A:$A, "LDV", NewEmisData!$B:$B, $A55, NewEmisData!$C:$C, $H55, NewEmisData!$D:$D, Z$2))</f>
        <v>4.0892160755087198E-2</v>
      </c>
      <c r="AA55" s="335">
        <f>$I55*IF($G55="Pickup", SUMIFS(NewEmisData!K:K, NewEmisData!$A:$A, "Pickup", NewEmisData!$B:$B, $A55, NewEmisData!$C:$C, $H55, NewEmisData!$D:$D, AA$2), SUMIFS(NewEmisData!K:K, NewEmisData!$A:$A, "LDV", NewEmisData!$B:$B, $A55, NewEmisData!$C:$C, $H55, NewEmisData!$D:$D, AA$2))</f>
        <v>3.9809174920499499E-2</v>
      </c>
      <c r="AB55" s="335">
        <f>$I55*IF($G55="Pickup", SUMIFS(NewEmisData!L:L, NewEmisData!$A:$A, "Pickup", NewEmisData!$B:$B, $A55, NewEmisData!$C:$C, $H55, NewEmisData!$D:$D, AB$2), SUMIFS(NewEmisData!L:L, NewEmisData!$A:$A, "LDV", NewEmisData!$B:$B, $A55, NewEmisData!$C:$C, $H55, NewEmisData!$D:$D, AB$2))</f>
        <v>3.9117125993598102E-2</v>
      </c>
      <c r="AC55" s="335">
        <f>$I55*IF($G55="Pickup", SUMIFS(NewEmisData!M:M, NewEmisData!$A:$A, "Pickup", NewEmisData!$B:$B, $A55, NewEmisData!$C:$C, $H55, NewEmisData!$D:$D, AC$2), SUMIFS(NewEmisData!M:M, NewEmisData!$A:$A, "LDV", NewEmisData!$B:$B, $A55, NewEmisData!$C:$C, $H55, NewEmisData!$D:$D, AC$2))</f>
        <v>3.9686464950090997E-2</v>
      </c>
      <c r="AD55" s="335">
        <v>5.7317908516770433E-2</v>
      </c>
      <c r="AE55" s="335">
        <f>$I55*IF($G55="Pickup", SUMIFS(NewEmisData!E:E, NewEmisData!$A:$A, "Pickup", NewEmisData!$B:$B, $A55, NewEmisData!$C:$C, $H55, NewEmisData!$D:$D, AE$2), SUMIFS(NewEmisData!E:E, NewEmisData!$A:$A, "LDV", NewEmisData!$B:$B, $A55, NewEmisData!$C:$C, $H55, NewEmisData!$D:$D, AE$2))</f>
        <v>4.5442372364522896E-3</v>
      </c>
      <c r="AF55" s="335">
        <f>$I55*IF($G55="Pickup", SUMIFS(NewEmisData!F:F, NewEmisData!$A:$A, "Pickup", NewEmisData!$B:$B, $A55, NewEmisData!$C:$C, $H55, NewEmisData!$D:$D, AF$2), SUMIFS(NewEmisData!F:F, NewEmisData!$A:$A, "LDV", NewEmisData!$B:$B, $A55, NewEmisData!$C:$C, $H55, NewEmisData!$D:$D, AF$2))</f>
        <v>4.3825669717421E-3</v>
      </c>
      <c r="AG55" s="335">
        <f>$I55*IF($G55="Pickup", SUMIFS(NewEmisData!G:G, NewEmisData!$A:$A, "Pickup", NewEmisData!$B:$B, $A55, NewEmisData!$C:$C, $H55, NewEmisData!$D:$D, AG$2), SUMIFS(NewEmisData!G:G, NewEmisData!$A:$A, "LDV", NewEmisData!$B:$B, $A55, NewEmisData!$C:$C, $H55, NewEmisData!$D:$D, AG$2))</f>
        <v>2.75316137470643E-3</v>
      </c>
      <c r="AH55" s="335">
        <f>$I55*IF($G55="Pickup", SUMIFS(NewEmisData!H:H, NewEmisData!$A:$A, "Pickup", NewEmisData!$B:$B, $A55, NewEmisData!$C:$C, $H55, NewEmisData!$D:$D, AH$2), SUMIFS(NewEmisData!H:H, NewEmisData!$A:$A, "LDV", NewEmisData!$B:$B, $A55, NewEmisData!$C:$C, $H55, NewEmisData!$D:$D, AH$2))</f>
        <v>2.4078903553578401E-3</v>
      </c>
      <c r="AI55" s="335">
        <f>$I55*IF($G55="Pickup", SUMIFS(NewEmisData!I:I, NewEmisData!$A:$A, "Pickup", NewEmisData!$B:$B, $A55, NewEmisData!$C:$C, $H55, NewEmisData!$D:$D, AI$2), SUMIFS(NewEmisData!I:I, NewEmisData!$A:$A, "LDV", NewEmisData!$B:$B, $A55, NewEmisData!$C:$C, $H55, NewEmisData!$D:$D, AI$2))</f>
        <v>2.27257345888271E-3</v>
      </c>
      <c r="AJ55" s="335">
        <f>$I55*IF($G55="Pickup", SUMIFS(NewEmisData!J:J, NewEmisData!$A:$A, "Pickup", NewEmisData!$B:$B, $A55, NewEmisData!$C:$C, $H55, NewEmisData!$D:$D, AJ$2), SUMIFS(NewEmisData!J:J, NewEmisData!$A:$A, "LDV", NewEmisData!$B:$B, $A55, NewEmisData!$C:$C, $H55, NewEmisData!$D:$D, AJ$2))</f>
        <v>2.2099795405175798E-3</v>
      </c>
      <c r="AK55" s="335">
        <f>$I55*IF($G55="Pickup", SUMIFS(NewEmisData!K:K, NewEmisData!$A:$A, "Pickup", NewEmisData!$B:$B, $A55, NewEmisData!$C:$C, $H55, NewEmisData!$D:$D, AK$2), SUMIFS(NewEmisData!K:K, NewEmisData!$A:$A, "LDV", NewEmisData!$B:$B, $A55, NewEmisData!$C:$C, $H55, NewEmisData!$D:$D, AK$2))</f>
        <v>2.16147670002603E-3</v>
      </c>
      <c r="AL55" s="335">
        <f>$I55*IF($G55="Pickup", SUMIFS(NewEmisData!L:L, NewEmisData!$A:$A, "Pickup", NewEmisData!$B:$B, $A55, NewEmisData!$C:$C, $H55, NewEmisData!$D:$D, AL$2), SUMIFS(NewEmisData!L:L, NewEmisData!$A:$A, "LDV", NewEmisData!$B:$B, $A55, NewEmisData!$C:$C, $H55, NewEmisData!$D:$D, AL$2))</f>
        <v>2.1446401853113602E-3</v>
      </c>
      <c r="AM55" s="335">
        <f>$I55*IF($G55="Pickup", SUMIFS(NewEmisData!M:M, NewEmisData!$A:$A, "Pickup", NewEmisData!$B:$B, $A55, NewEmisData!$C:$C, $H55, NewEmisData!$D:$D, AM$2), SUMIFS(NewEmisData!M:M, NewEmisData!$A:$A, "LDV", NewEmisData!$B:$B, $A55, NewEmisData!$C:$C, $H55, NewEmisData!$D:$D, AM$2))</f>
        <v>2.1464475654284099E-3</v>
      </c>
      <c r="AN55" s="335">
        <v>1.971385326188381E-3</v>
      </c>
      <c r="AO55" s="335">
        <f>$I55*IF($G55="Pickup", SUMIFS(NewEmisData!E:E, NewEmisData!$A:$A, "Pickup", NewEmisData!$B:$B, $A55, NewEmisData!$C:$C, $H55, NewEmisData!$D:$D, AO$2), SUMIFS(NewEmisData!E:E, NewEmisData!$A:$A, "LDV", NewEmisData!$B:$B, $A55, NewEmisData!$C:$C, $H55, NewEmisData!$D:$D, AO$2))</f>
        <v>6.8718020723861406E-2</v>
      </c>
      <c r="AP55" s="335">
        <f>$I55*IF($G55="Pickup", SUMIFS(NewEmisData!F:F, NewEmisData!$A:$A, "Pickup", NewEmisData!$B:$B, $A55, NewEmisData!$C:$C, $H55, NewEmisData!$D:$D, AP$2), SUMIFS(NewEmisData!F:F, NewEmisData!$A:$A, "LDV", NewEmisData!$B:$B, $A55, NewEmisData!$C:$C, $H55, NewEmisData!$D:$D, AP$2))</f>
        <v>6.8726817375946297E-2</v>
      </c>
      <c r="AQ55" s="335">
        <f>$I55*IF($G55="Pickup", SUMIFS(NewEmisData!G:G, NewEmisData!$A:$A, "Pickup", NewEmisData!$B:$B, $A55, NewEmisData!$C:$C, $H55, NewEmisData!$D:$D, AQ$2), SUMIFS(NewEmisData!G:G, NewEmisData!$A:$A, "LDV", NewEmisData!$B:$B, $A55, NewEmisData!$C:$C, $H55, NewEmisData!$D:$D, AQ$2))</f>
        <v>7.5053777430390503E-2</v>
      </c>
      <c r="AR55" s="335">
        <f>$I55*IF($G55="Pickup", SUMIFS(NewEmisData!H:H, NewEmisData!$A:$A, "Pickup", NewEmisData!$B:$B, $A55, NewEmisData!$C:$C, $H55, NewEmisData!$D:$D, AR$2), SUMIFS(NewEmisData!H:H, NewEmisData!$A:$A, "LDV", NewEmisData!$B:$B, $A55, NewEmisData!$C:$C, $H55, NewEmisData!$D:$D, AR$2))</f>
        <v>7.4787483412829606E-2</v>
      </c>
      <c r="AS55" s="335">
        <f>$I55*IF($G55="Pickup", SUMIFS(NewEmisData!I:I, NewEmisData!$A:$A, "Pickup", NewEmisData!$B:$B, $A55, NewEmisData!$C:$C, $H55, NewEmisData!$D:$D, AS$2), SUMIFS(NewEmisData!I:I, NewEmisData!$A:$A, "LDV", NewEmisData!$B:$B, $A55, NewEmisData!$C:$C, $H55, NewEmisData!$D:$D, AS$2))</f>
        <v>7.4715797469106393E-2</v>
      </c>
      <c r="AT55" s="335">
        <f>$I55*IF($G55="Pickup", SUMIFS(NewEmisData!J:J, NewEmisData!$A:$A, "Pickup", NewEmisData!$B:$B, $A55, NewEmisData!$C:$C, $H55, NewEmisData!$D:$D, AT$2), SUMIFS(NewEmisData!J:J, NewEmisData!$A:$A, "LDV", NewEmisData!$B:$B, $A55, NewEmisData!$C:$C, $H55, NewEmisData!$D:$D, AT$2))</f>
        <v>7.4683474858337304E-2</v>
      </c>
      <c r="AU55" s="335">
        <f>$I55*IF($G55="Pickup", SUMIFS(NewEmisData!K:K, NewEmisData!$A:$A, "Pickup", NewEmisData!$B:$B, $A55, NewEmisData!$C:$C, $H55, NewEmisData!$D:$D, AU$2), SUMIFS(NewEmisData!K:K, NewEmisData!$A:$A, "LDV", NewEmisData!$B:$B, $A55, NewEmisData!$C:$C, $H55, NewEmisData!$D:$D, AU$2))</f>
        <v>7.4519830404688694E-2</v>
      </c>
      <c r="AV55" s="335">
        <f>$I55*IF($G55="Pickup", SUMIFS(NewEmisData!L:L, NewEmisData!$A:$A, "Pickup", NewEmisData!$B:$B, $A55, NewEmisData!$C:$C, $H55, NewEmisData!$D:$D, AV$2), SUMIFS(NewEmisData!L:L, NewEmisData!$A:$A, "LDV", NewEmisData!$B:$B, $A55, NewEmisData!$C:$C, $H55, NewEmisData!$D:$D, AV$2))</f>
        <v>7.4375705674705195E-2</v>
      </c>
      <c r="AW55" s="335">
        <f>$I55*IF($G55="Pickup", SUMIFS(NewEmisData!M:M, NewEmisData!$A:$A, "Pickup", NewEmisData!$B:$B, $A55, NewEmisData!$C:$C, $H55, NewEmisData!$D:$D, AW$2), SUMIFS(NewEmisData!M:M, NewEmisData!$A:$A, "LDV", NewEmisData!$B:$B, $A55, NewEmisData!$C:$C, $H55, NewEmisData!$D:$D, AW$2))</f>
        <v>7.4367996322656102E-2</v>
      </c>
      <c r="AX55" s="335">
        <v>3.3278806736294783E-2</v>
      </c>
      <c r="AY55" s="335">
        <f>$I55*IF($G55="Pickup", SUMIFS(NewEmisData!E:E, NewEmisData!$A:$A, "Pickup", NewEmisData!$B:$B, $A55, NewEmisData!$C:$C, $H55, NewEmisData!$D:$D, AY$2), SUMIFS(NewEmisData!E:E, NewEmisData!$A:$A, "LDV", NewEmisData!$B:$B, $A55, NewEmisData!$C:$C, $H55, NewEmisData!$D:$D, AY$2))</f>
        <v>1.04003337420696E-2</v>
      </c>
      <c r="AZ55" s="335">
        <f>$I55*IF($G55="Pickup", SUMIFS(NewEmisData!F:F, NewEmisData!$A:$A, "Pickup", NewEmisData!$B:$B, $A55, NewEmisData!$C:$C, $H55, NewEmisData!$D:$D, AZ$2), SUMIFS(NewEmisData!F:F, NewEmisData!$A:$A, "LDV", NewEmisData!$B:$B, $A55, NewEmisData!$C:$C, $H55, NewEmisData!$D:$D, AZ$2))</f>
        <v>1.04081158830562E-2</v>
      </c>
      <c r="BA55" s="335">
        <f>$I55*IF($G55="Pickup", SUMIFS(NewEmisData!G:G, NewEmisData!$A:$A, "Pickup", NewEmisData!$B:$B, $A55, NewEmisData!$C:$C, $H55, NewEmisData!$D:$D, BA$2), SUMIFS(NewEmisData!G:G, NewEmisData!$A:$A, "LDV", NewEmisData!$B:$B, $A55, NewEmisData!$C:$C, $H55, NewEmisData!$D:$D, BA$2))</f>
        <v>1.1052941096405E-2</v>
      </c>
      <c r="BB55" s="335">
        <f>$I55*IF($G55="Pickup", SUMIFS(NewEmisData!H:H, NewEmisData!$A:$A, "Pickup", NewEmisData!$B:$B, $A55, NewEmisData!$C:$C, $H55, NewEmisData!$D:$D, BB$2), SUMIFS(NewEmisData!H:H, NewEmisData!$A:$A, "LDV", NewEmisData!$B:$B, $A55, NewEmisData!$C:$C, $H55, NewEmisData!$D:$D, BB$2))</f>
        <v>1.0817163462008301E-2</v>
      </c>
      <c r="BC55" s="335">
        <f>$I55*IF($G55="Pickup", SUMIFS(NewEmisData!I:I, NewEmisData!$A:$A, "Pickup", NewEmisData!$B:$B, $A55, NewEmisData!$C:$C, $H55, NewEmisData!$D:$D, BC$2), SUMIFS(NewEmisData!I:I, NewEmisData!$A:$A, "LDV", NewEmisData!$B:$B, $A55, NewEmisData!$C:$C, $H55, NewEmisData!$D:$D, BC$2))</f>
        <v>1.0753769380543701E-2</v>
      </c>
      <c r="BD55" s="335">
        <f>$I55*IF($G55="Pickup", SUMIFS(NewEmisData!J:J, NewEmisData!$A:$A, "Pickup", NewEmisData!$B:$B, $A55, NewEmisData!$C:$C, $H55, NewEmisData!$D:$D, BD$2), SUMIFS(NewEmisData!J:J, NewEmisData!$A:$A, "LDV", NewEmisData!$B:$B, $A55, NewEmisData!$C:$C, $H55, NewEmisData!$D:$D, BD$2))</f>
        <v>1.07252399459136E-2</v>
      </c>
      <c r="BE55" s="335">
        <f>$I55*IF($G55="Pickup", SUMIFS(NewEmisData!K:K, NewEmisData!$A:$A, "Pickup", NewEmisData!$B:$B, $A55, NewEmisData!$C:$C, $H55, NewEmisData!$D:$D, BE$2), SUMIFS(NewEmisData!K:K, NewEmisData!$A:$A, "LDV", NewEmisData!$B:$B, $A55, NewEmisData!$C:$C, $H55, NewEmisData!$D:$D, BE$2))</f>
        <v>1.05804069130733E-2</v>
      </c>
      <c r="BF55" s="335">
        <f>$I55*IF($G55="Pickup", SUMIFS(NewEmisData!L:L, NewEmisData!$A:$A, "Pickup", NewEmisData!$B:$B, $A55, NewEmisData!$C:$C, $H55, NewEmisData!$D:$D, BF$2), SUMIFS(NewEmisData!L:L, NewEmisData!$A:$A, "LDV", NewEmisData!$B:$B, $A55, NewEmisData!$C:$C, $H55, NewEmisData!$D:$D, BF$2))</f>
        <v>1.04530345160975E-2</v>
      </c>
      <c r="BG55" s="335">
        <f>$I55*IF($G55="Pickup", SUMIFS(NewEmisData!M:M, NewEmisData!$A:$A, "Pickup", NewEmisData!$B:$B, $A55, NewEmisData!$C:$C, $H55, NewEmisData!$D:$D, BG$2), SUMIFS(NewEmisData!M:M, NewEmisData!$A:$A, "LDV", NewEmisData!$B:$B, $A55, NewEmisData!$C:$C, $H55, NewEmisData!$D:$D, BG$2))</f>
        <v>1.04461903633429E-2</v>
      </c>
      <c r="BH55" s="335">
        <v>6.8948154849121281E-3</v>
      </c>
      <c r="BI55" s="335">
        <f>$I55*IF($G55="Pickup", SUMIFS(NewEmisData!E:E, NewEmisData!$A:$A, "Pickup", NewEmisData!$B:$B, $A55, NewEmisData!$C:$C, $H55, NewEmisData!$D:$D, BI$2), SUMIFS(NewEmisData!E:E, NewEmisData!$A:$A, "LDV", NewEmisData!$B:$B, $A55, NewEmisData!$C:$C, $H55, NewEmisData!$D:$D, BI$2))</f>
        <v>1.32158662771403</v>
      </c>
      <c r="BJ55" s="335">
        <f>$I55*IF($G55="Pickup", SUMIFS(NewEmisData!F:F, NewEmisData!$A:$A, "Pickup", NewEmisData!$B:$B, $A55, NewEmisData!$C:$C, $H55, NewEmisData!$D:$D, BJ$2), SUMIFS(NewEmisData!F:F, NewEmisData!$A:$A, "LDV", NewEmisData!$B:$B, $A55, NewEmisData!$C:$C, $H55, NewEmisData!$D:$D, BJ$2))</f>
        <v>1.1051213114887799</v>
      </c>
      <c r="BK55" s="335">
        <f>$I55*IF($G55="Pickup", SUMIFS(NewEmisData!G:G, NewEmisData!$A:$A, "Pickup", NewEmisData!$B:$B, $A55, NewEmisData!$C:$C, $H55, NewEmisData!$D:$D, BK$2), SUMIFS(NewEmisData!G:G, NewEmisData!$A:$A, "LDV", NewEmisData!$B:$B, $A55, NewEmisData!$C:$C, $H55, NewEmisData!$D:$D, BK$2))</f>
        <v>0.85699846388005796</v>
      </c>
      <c r="BL55" s="335">
        <f>$I55*IF($G55="Pickup", SUMIFS(NewEmisData!H:H, NewEmisData!$A:$A, "Pickup", NewEmisData!$B:$B, $A55, NewEmisData!$C:$C, $H55, NewEmisData!$D:$D, BL$2), SUMIFS(NewEmisData!H:H, NewEmisData!$A:$A, "LDV", NewEmisData!$B:$B, $A55, NewEmisData!$C:$C, $H55, NewEmisData!$D:$D, BL$2))</f>
        <v>0.91971363495352998</v>
      </c>
      <c r="BM55" s="335">
        <f>$I55*IF($G55="Pickup", SUMIFS(NewEmisData!I:I, NewEmisData!$A:$A, "Pickup", NewEmisData!$B:$B, $A55, NewEmisData!$C:$C, $H55, NewEmisData!$D:$D, BM$2), SUMIFS(NewEmisData!I:I, NewEmisData!$A:$A, "LDV", NewEmisData!$B:$B, $A55, NewEmisData!$C:$C, $H55, NewEmisData!$D:$D, BM$2))</f>
        <v>1.0081406051919299</v>
      </c>
      <c r="BN55" s="335">
        <f>$I55*IF($G55="Pickup", SUMIFS(NewEmisData!J:J, NewEmisData!$A:$A, "Pickup", NewEmisData!$B:$B, $A55, NewEmisData!$C:$C, $H55, NewEmisData!$D:$D, BN$2), SUMIFS(NewEmisData!J:J, NewEmisData!$A:$A, "LDV", NewEmisData!$B:$B, $A55, NewEmisData!$C:$C, $H55, NewEmisData!$D:$D, BN$2))</f>
        <v>1.04990784921702</v>
      </c>
      <c r="BO55" s="335">
        <f>$I55*IF($G55="Pickup", SUMIFS(NewEmisData!K:K, NewEmisData!$A:$A, "Pickup", NewEmisData!$B:$B, $A55, NewEmisData!$C:$C, $H55, NewEmisData!$D:$D, BO$2), SUMIFS(NewEmisData!K:K, NewEmisData!$A:$A, "LDV", NewEmisData!$B:$B, $A55, NewEmisData!$C:$C, $H55, NewEmisData!$D:$D, BO$2))</f>
        <v>1.0325958196984799</v>
      </c>
      <c r="BP55" s="335">
        <f>$I55*IF($G55="Pickup", SUMIFS(NewEmisData!L:L, NewEmisData!$A:$A, "Pickup", NewEmisData!$B:$B, $A55, NewEmisData!$C:$C, $H55, NewEmisData!$D:$D, BP$2), SUMIFS(NewEmisData!L:L, NewEmisData!$A:$A, "LDV", NewEmisData!$B:$B, $A55, NewEmisData!$C:$C, $H55, NewEmisData!$D:$D, BP$2))</f>
        <v>1.01861793765058</v>
      </c>
      <c r="BQ55" s="335">
        <f>$I55*IF($G55="Pickup", SUMIFS(NewEmisData!M:M, NewEmisData!$A:$A, "Pickup", NewEmisData!$B:$B, $A55, NewEmisData!$C:$C, $H55, NewEmisData!$D:$D, BQ$2), SUMIFS(NewEmisData!M:M, NewEmisData!$A:$A, "LDV", NewEmisData!$B:$B, $A55, NewEmisData!$C:$C, $H55, NewEmisData!$D:$D, BQ$2))</f>
        <v>1.03039235154496</v>
      </c>
      <c r="BR55" s="335">
        <v>1.3668887567521777</v>
      </c>
      <c r="BS55" s="335">
        <f>$I55*IF($G55="Pickup", SUMIFS(NewEmisData!E:E, NewEmisData!$A:$A, "Pickup", NewEmisData!$B:$B, $A55, NewEmisData!$C:$C, $H55, NewEmisData!$D:$D, BS$2), SUMIFS(NewEmisData!E:E, NewEmisData!$A:$A, "LDV", NewEmisData!$B:$B, $A55, NewEmisData!$C:$C, $H55, NewEmisData!$D:$D, BS$2))</f>
        <v>0.13207489128696501</v>
      </c>
      <c r="BT55" s="335">
        <f>$I55*IF($G55="Pickup", SUMIFS(NewEmisData!F:F, NewEmisData!$A:$A, "Pickup", NewEmisData!$B:$B, $A55, NewEmisData!$C:$C, $H55, NewEmisData!$D:$D, BT$2), SUMIFS(NewEmisData!F:F, NewEmisData!$A:$A, "LDV", NewEmisData!$B:$B, $A55, NewEmisData!$C:$C, $H55, NewEmisData!$D:$D, BT$2))</f>
        <v>0.12626925775646</v>
      </c>
      <c r="BU55" s="335">
        <f>$I55*IF($G55="Pickup", SUMIFS(NewEmisData!G:G, NewEmisData!$A:$A, "Pickup", NewEmisData!$B:$B, $A55, NewEmisData!$C:$C, $H55, NewEmisData!$D:$D, BU$2), SUMIFS(NewEmisData!G:G, NewEmisData!$A:$A, "LDV", NewEmisData!$B:$B, $A55, NewEmisData!$C:$C, $H55, NewEmisData!$D:$D, BU$2))</f>
        <v>0.100736508526501</v>
      </c>
      <c r="BV55" s="335">
        <f>$I55*IF($G55="Pickup", SUMIFS(NewEmisData!H:H, NewEmisData!$A:$A, "Pickup", NewEmisData!$B:$B, $A55, NewEmisData!$C:$C, $H55, NewEmisData!$D:$D, BV$2), SUMIFS(NewEmisData!H:H, NewEmisData!$A:$A, "LDV", NewEmisData!$B:$B, $A55, NewEmisData!$C:$C, $H55, NewEmisData!$D:$D, BV$2))</f>
        <v>9.5423343083205103E-2</v>
      </c>
      <c r="BW55" s="335">
        <f>$I55*IF($G55="Pickup", SUMIFS(NewEmisData!I:I, NewEmisData!$A:$A, "Pickup", NewEmisData!$B:$B, $A55, NewEmisData!$C:$C, $H55, NewEmisData!$D:$D, BW$2), SUMIFS(NewEmisData!I:I, NewEmisData!$A:$A, "LDV", NewEmisData!$B:$B, $A55, NewEmisData!$C:$C, $H55, NewEmisData!$D:$D, BW$2))</f>
        <v>0.111625646710618</v>
      </c>
      <c r="BX55" s="335">
        <f>$I55*IF($G55="Pickup", SUMIFS(NewEmisData!J:J, NewEmisData!$A:$A, "Pickup", NewEmisData!$B:$B, $A55, NewEmisData!$C:$C, $H55, NewEmisData!$D:$D, BX$2), SUMIFS(NewEmisData!J:J, NewEmisData!$A:$A, "LDV", NewEmisData!$B:$B, $A55, NewEmisData!$C:$C, $H55, NewEmisData!$D:$D, BX$2))</f>
        <v>0.13327231851045501</v>
      </c>
      <c r="BY55" s="335">
        <f>$I55*IF($G55="Pickup", SUMIFS(NewEmisData!K:K, NewEmisData!$A:$A, "Pickup", NewEmisData!$B:$B, $A55, NewEmisData!$C:$C, $H55, NewEmisData!$D:$D, BY$2), SUMIFS(NewEmisData!K:K, NewEmisData!$A:$A, "LDV", NewEmisData!$B:$B, $A55, NewEmisData!$C:$C, $H55, NewEmisData!$D:$D, BY$2))</f>
        <v>0.14972574068165501</v>
      </c>
      <c r="BZ55" s="335">
        <f>$I55*IF($G55="Pickup", SUMIFS(NewEmisData!L:L, NewEmisData!$A:$A, "Pickup", NewEmisData!$B:$B, $A55, NewEmisData!$C:$C, $H55, NewEmisData!$D:$D, BZ$2), SUMIFS(NewEmisData!L:L, NewEmisData!$A:$A, "LDV", NewEmisData!$B:$B, $A55, NewEmisData!$C:$C, $H55, NewEmisData!$D:$D, BZ$2))</f>
        <v>0.15567917178582799</v>
      </c>
      <c r="CA55" s="335">
        <f>$I55*IF($G55="Pickup", SUMIFS(NewEmisData!M:M, NewEmisData!$A:$A, "Pickup", NewEmisData!$B:$B, $A55, NewEmisData!$C:$C, $H55, NewEmisData!$D:$D, CA$2), SUMIFS(NewEmisData!M:M, NewEmisData!$A:$A, "LDV", NewEmisData!$B:$B, $A55, NewEmisData!$C:$C, $H55, NewEmisData!$D:$D, CA$2))</f>
        <v>0.16731991889835501</v>
      </c>
      <c r="CB55" s="335">
        <v>6.7324914528478774E-2</v>
      </c>
      <c r="CC55" s="335">
        <f>$I55*IF($G55="Pickup", SUMIFS(NewEmisData!E:E, NewEmisData!$A:$A, "Pickup", NewEmisData!$B:$B, $A55, NewEmisData!$C:$C, $H55, NewEmisData!$D:$D, CC$2), SUMIFS(NewEmisData!E:E, NewEmisData!$A:$A, "LDV", NewEmisData!$B:$B, $A55, NewEmisData!$C:$C, $H55, NewEmisData!$D:$D, CC$2))</f>
        <v>1.8744288340151301E-2</v>
      </c>
      <c r="CD55" s="335">
        <f>$I55*IF($G55="Pickup", SUMIFS(NewEmisData!F:F, NewEmisData!$A:$A, "Pickup", NewEmisData!$B:$B, $A55, NewEmisData!$C:$C, $H55, NewEmisData!$D:$D, CD$2), SUMIFS(NewEmisData!F:F, NewEmisData!$A:$A, "LDV", NewEmisData!$B:$B, $A55, NewEmisData!$C:$C, $H55, NewEmisData!$D:$D, CD$2))</f>
        <v>1.87443184019199E-2</v>
      </c>
      <c r="CE55" s="335">
        <f>$I55*IF($G55="Pickup", SUMIFS(NewEmisData!G:G, NewEmisData!$A:$A, "Pickup", NewEmisData!$B:$B, $A55, NewEmisData!$C:$C, $H55, NewEmisData!$D:$D, CE$2), SUMIFS(NewEmisData!G:G, NewEmisData!$A:$A, "LDV", NewEmisData!$B:$B, $A55, NewEmisData!$C:$C, $H55, NewEmisData!$D:$D, CE$2))</f>
        <v>2.1533410605215301E-2</v>
      </c>
      <c r="CF55" s="335">
        <f>$I55*IF($G55="Pickup", SUMIFS(NewEmisData!H:H, NewEmisData!$A:$A, "Pickup", NewEmisData!$B:$B, $A55, NewEmisData!$C:$C, $H55, NewEmisData!$D:$D, CF$2), SUMIFS(NewEmisData!H:H, NewEmisData!$A:$A, "LDV", NewEmisData!$B:$B, $A55, NewEmisData!$C:$C, $H55, NewEmisData!$D:$D, CF$2))</f>
        <v>2.2190394081474701E-2</v>
      </c>
      <c r="CG55" s="335">
        <f>$I55*IF($G55="Pickup", SUMIFS(NewEmisData!I:I, NewEmisData!$A:$A, "Pickup", NewEmisData!$B:$B, $A55, NewEmisData!$C:$C, $H55, NewEmisData!$D:$D, CG$2), SUMIFS(NewEmisData!I:I, NewEmisData!$A:$A, "LDV", NewEmisData!$B:$B, $A55, NewEmisData!$C:$C, $H55, NewEmisData!$D:$D, CG$2))</f>
        <v>2.4069890362633298E-2</v>
      </c>
      <c r="CH55" s="335">
        <f>$I55*IF($G55="Pickup", SUMIFS(NewEmisData!J:J, NewEmisData!$A:$A, "Pickup", NewEmisData!$B:$B, $A55, NewEmisData!$C:$C, $H55, NewEmisData!$D:$D, CH$2), SUMIFS(NewEmisData!J:J, NewEmisData!$A:$A, "LDV", NewEmisData!$B:$B, $A55, NewEmisData!$C:$C, $H55, NewEmisData!$D:$D, CH$2))</f>
        <v>2.51391279045017E-2</v>
      </c>
      <c r="CI55" s="335">
        <f>$I55*IF($G55="Pickup", SUMIFS(NewEmisData!K:K, NewEmisData!$A:$A, "Pickup", NewEmisData!$B:$B, $A55, NewEmisData!$C:$C, $H55, NewEmisData!$D:$D, CI$2), SUMIFS(NewEmisData!K:K, NewEmisData!$A:$A, "LDV", NewEmisData!$B:$B, $A55, NewEmisData!$C:$C, $H55, NewEmisData!$D:$D, CI$2))</f>
        <v>2.5486378596443E-2</v>
      </c>
      <c r="CJ55" s="335">
        <f>$I55*IF($G55="Pickup", SUMIFS(NewEmisData!L:L, NewEmisData!$A:$A, "Pickup", NewEmisData!$B:$B, $A55, NewEmisData!$C:$C, $H55, NewEmisData!$D:$D, CJ$2), SUMIFS(NewEmisData!L:L, NewEmisData!$A:$A, "LDV", NewEmisData!$B:$B, $A55, NewEmisData!$C:$C, $H55, NewEmisData!$D:$D, CJ$2))</f>
        <v>2.5555207964834799E-2</v>
      </c>
      <c r="CK55" s="335">
        <f>$I55*IF($G55="Pickup", SUMIFS(NewEmisData!M:M, NewEmisData!$A:$A, "Pickup", NewEmisData!$B:$B, $A55, NewEmisData!$C:$C, $H55, NewEmisData!$D:$D, CK$2), SUMIFS(NewEmisData!M:M, NewEmisData!$A:$A, "LDV", NewEmisData!$B:$B, $A55, NewEmisData!$C:$C, $H55, NewEmisData!$D:$D, CK$2))</f>
        <v>2.5589747988834202E-2</v>
      </c>
      <c r="CL55" s="335">
        <v>2.0846527000014766E-2</v>
      </c>
      <c r="CM55" s="335">
        <f>$I55*IF($G55="Pickup", SUMIFS(NewEmisData!E:E, NewEmisData!$A:$A, "Pickup", NewEmisData!$B:$B, $A55, NewEmisData!$C:$C, $H55, NewEmisData!$D:$D, CM$2), SUMIFS(NewEmisData!E:E, NewEmisData!$A:$A, "LDV", NewEmisData!$B:$B, $A55, NewEmisData!$C:$C, $H55, NewEmisData!$D:$D, CM$2))</f>
        <v>6.0586256603843902E-3</v>
      </c>
      <c r="CN55" s="335">
        <f>$I55*IF($G55="Pickup", SUMIFS(NewEmisData!F:F, NewEmisData!$A:$A, "Pickup", NewEmisData!$B:$B, $A55, NewEmisData!$C:$C, $H55, NewEmisData!$D:$D, CN$2), SUMIFS(NewEmisData!F:F, NewEmisData!$A:$A, "LDV", NewEmisData!$B:$B, $A55, NewEmisData!$C:$C, $H55, NewEmisData!$D:$D, CN$2))</f>
        <v>6.2537513362051298E-3</v>
      </c>
      <c r="CO55" s="335">
        <f>$I55*IF($G55="Pickup", SUMIFS(NewEmisData!G:G, NewEmisData!$A:$A, "Pickup", NewEmisData!$B:$B, $A55, NewEmisData!$C:$C, $H55, NewEmisData!$D:$D, CO$2), SUMIFS(NewEmisData!G:G, NewEmisData!$A:$A, "LDV", NewEmisData!$B:$B, $A55, NewEmisData!$C:$C, $H55, NewEmisData!$D:$D, CO$2))</f>
        <v>6.80614663939446E-3</v>
      </c>
      <c r="CP55" s="335">
        <f>$I55*IF($G55="Pickup", SUMIFS(NewEmisData!H:H, NewEmisData!$A:$A, "Pickup", NewEmisData!$B:$B, $A55, NewEmisData!$C:$C, $H55, NewEmisData!$D:$D, CP$2), SUMIFS(NewEmisData!H:H, NewEmisData!$A:$A, "LDV", NewEmisData!$B:$B, $A55, NewEmisData!$C:$C, $H55, NewEmisData!$D:$D, CP$2))</f>
        <v>6.9736830779963798E-3</v>
      </c>
      <c r="CQ55" s="335">
        <f>$I55*IF($G55="Pickup", SUMIFS(NewEmisData!I:I, NewEmisData!$A:$A, "Pickup", NewEmisData!$B:$B, $A55, NewEmisData!$C:$C, $H55, NewEmisData!$D:$D, CQ$2), SUMIFS(NewEmisData!I:I, NewEmisData!$A:$A, "LDV", NewEmisData!$B:$B, $A55, NewEmisData!$C:$C, $H55, NewEmisData!$D:$D, CQ$2))</f>
        <v>7.2238049352861501E-3</v>
      </c>
      <c r="CR55" s="335">
        <f>$I55*IF($G55="Pickup", SUMIFS(NewEmisData!J:J, NewEmisData!$A:$A, "Pickup", NewEmisData!$B:$B, $A55, NewEmisData!$C:$C, $H55, NewEmisData!$D:$D, CR$2), SUMIFS(NewEmisData!J:J, NewEmisData!$A:$A, "LDV", NewEmisData!$B:$B, $A55, NewEmisData!$C:$C, $H55, NewEmisData!$D:$D, CR$2))</f>
        <v>7.4694271682748297E-3</v>
      </c>
      <c r="CS55" s="335">
        <f>$I55*IF($G55="Pickup", SUMIFS(NewEmisData!K:K, NewEmisData!$A:$A, "Pickup", NewEmisData!$B:$B, $A55, NewEmisData!$C:$C, $H55, NewEmisData!$D:$D, CS$2), SUMIFS(NewEmisData!K:K, NewEmisData!$A:$A, "LDV", NewEmisData!$B:$B, $A55, NewEmisData!$C:$C, $H55, NewEmisData!$D:$D, CS$2))</f>
        <v>7.5984944292585002E-3</v>
      </c>
      <c r="CT55" s="335">
        <f>$I55*IF($G55="Pickup", SUMIFS(NewEmisData!L:L, NewEmisData!$A:$A, "Pickup", NewEmisData!$B:$B, $A55, NewEmisData!$C:$C, $H55, NewEmisData!$D:$D, CT$2), SUMIFS(NewEmisData!L:L, NewEmisData!$A:$A, "LDV", NewEmisData!$B:$B, $A55, NewEmisData!$C:$C, $H55, NewEmisData!$D:$D, CT$2))</f>
        <v>7.6419049905203E-3</v>
      </c>
      <c r="CU55" s="335">
        <f>$I55*IF($G55="Pickup", SUMIFS(NewEmisData!M:M, NewEmisData!$A:$A, "Pickup", NewEmisData!$B:$B, $A55, NewEmisData!$C:$C, $H55, NewEmisData!$D:$D, CU$2), SUMIFS(NewEmisData!M:M, NewEmisData!$A:$A, "LDV", NewEmisData!$B:$B, $A55, NewEmisData!$C:$C, $H55, NewEmisData!$D:$D, CU$2))</f>
        <v>7.6983175372303996E-3</v>
      </c>
      <c r="CV55" s="335">
        <v>5.2034722767286493E-3</v>
      </c>
      <c r="CW55" s="335">
        <v>2.3565166490963768E-3</v>
      </c>
      <c r="CX55" s="335">
        <v>1.9673319546263789E-3</v>
      </c>
      <c r="CY55" s="335">
        <v>1.6026857138538807E-3</v>
      </c>
      <c r="CZ55" s="335">
        <v>1.3411753569780424E-3</v>
      </c>
      <c r="DA55" s="335">
        <v>1.0123523956178946E-3</v>
      </c>
      <c r="DB55" s="335">
        <v>7.9852111520206551E-4</v>
      </c>
      <c r="DC55" s="335">
        <v>7.6707942200167378E-4</v>
      </c>
      <c r="DD55" s="335">
        <v>7.5828050366392866E-4</v>
      </c>
      <c r="DE55" s="335">
        <v>7.5710079606015706E-4</v>
      </c>
      <c r="DF55" s="335">
        <v>7.5710079606015706E-4</v>
      </c>
      <c r="DG55" s="335">
        <f>$I55*IF($G55="Pickup", SUMIFS(NewEmisData!E:E, NewEmisData!$A:$A, "Pickup", NewEmisData!$B:$B, $A55, NewEmisData!$C:$C, $H55, NewEmisData!$D:$D, DG$2), SUMIFS(NewEmisData!E:E, NewEmisData!$A:$A, "LDV", NewEmisData!$B:$B, $A55, NewEmisData!$C:$C, $H55, NewEmisData!$D:$D, DG$2))</f>
        <v>0</v>
      </c>
      <c r="DH55" s="335">
        <f>$I55*IF($G55="Pickup", SUMIFS(NewEmisData!F:F, NewEmisData!$A:$A, "Pickup", NewEmisData!$B:$B, $A55, NewEmisData!$C:$C, $H55, NewEmisData!$D:$D, DH$2), SUMIFS(NewEmisData!F:F, NewEmisData!$A:$A, "LDV", NewEmisData!$B:$B, $A55, NewEmisData!$C:$C, $H55, NewEmisData!$D:$D, DH$2))</f>
        <v>0</v>
      </c>
      <c r="DI55" s="335">
        <f>$I55*IF($G55="Pickup", SUMIFS(NewEmisData!G:G, NewEmisData!$A:$A, "Pickup", NewEmisData!$B:$B, $A55, NewEmisData!$C:$C, $H55, NewEmisData!$D:$D, DI$2), SUMIFS(NewEmisData!G:G, NewEmisData!$A:$A, "LDV", NewEmisData!$B:$B, $A55, NewEmisData!$C:$C, $H55, NewEmisData!$D:$D, DI$2))</f>
        <v>0</v>
      </c>
      <c r="DJ55" s="335">
        <f>$I55*IF($G55="Pickup", SUMIFS(NewEmisData!H:H, NewEmisData!$A:$A, "Pickup", NewEmisData!$B:$B, $A55, NewEmisData!$C:$C, $H55, NewEmisData!$D:$D, DJ$2), SUMIFS(NewEmisData!H:H, NewEmisData!$A:$A, "LDV", NewEmisData!$B:$B, $A55, NewEmisData!$C:$C, $H55, NewEmisData!$D:$D, DJ$2))</f>
        <v>0</v>
      </c>
      <c r="DK55" s="335">
        <f>$I55*IF($G55="Pickup", SUMIFS(NewEmisData!I:I, NewEmisData!$A:$A, "Pickup", NewEmisData!$B:$B, $A55, NewEmisData!$C:$C, $H55, NewEmisData!$D:$D, DK$2), SUMIFS(NewEmisData!I:I, NewEmisData!$A:$A, "LDV", NewEmisData!$B:$B, $A55, NewEmisData!$C:$C, $H55, NewEmisData!$D:$D, DK$2))</f>
        <v>0</v>
      </c>
      <c r="DL55" s="335">
        <f>$I55*IF($G55="Pickup", SUMIFS(NewEmisData!J:J, NewEmisData!$A:$A, "Pickup", NewEmisData!$B:$B, $A55, NewEmisData!$C:$C, $H55, NewEmisData!$D:$D, DL$2), SUMIFS(NewEmisData!J:J, NewEmisData!$A:$A, "LDV", NewEmisData!$B:$B, $A55, NewEmisData!$C:$C, $H55, NewEmisData!$D:$D, DL$2))</f>
        <v>0</v>
      </c>
      <c r="DM55" s="335">
        <f>$I55*IF($G55="Pickup", SUMIFS(NewEmisData!K:K, NewEmisData!$A:$A, "Pickup", NewEmisData!$B:$B, $A55, NewEmisData!$C:$C, $H55, NewEmisData!$D:$D, DM$2), SUMIFS(NewEmisData!K:K, NewEmisData!$A:$A, "LDV", NewEmisData!$B:$B, $A55, NewEmisData!$C:$C, $H55, NewEmisData!$D:$D, DM$2))</f>
        <v>0</v>
      </c>
      <c r="DN55" s="335">
        <f>$I55*IF($G55="Pickup", SUMIFS(NewEmisData!L:L, NewEmisData!$A:$A, "Pickup", NewEmisData!$B:$B, $A55, NewEmisData!$C:$C, $H55, NewEmisData!$D:$D, DN$2), SUMIFS(NewEmisData!L:L, NewEmisData!$A:$A, "LDV", NewEmisData!$B:$B, $A55, NewEmisData!$C:$C, $H55, NewEmisData!$D:$D, DN$2))</f>
        <v>0</v>
      </c>
      <c r="DO55" s="335">
        <f>$I55*IF($G55="Pickup", SUMIFS(NewEmisData!M:M, NewEmisData!$A:$A, "Pickup", NewEmisData!$B:$B, $A55, NewEmisData!$C:$C, $H55, NewEmisData!$D:$D, DO$2), SUMIFS(NewEmisData!M:M, NewEmisData!$A:$A, "LDV", NewEmisData!$B:$B, $A55, NewEmisData!$C:$C, $H55, NewEmisData!$D:$D, DO$2))</f>
        <v>0</v>
      </c>
      <c r="DP55" s="335">
        <v>1.5469500255793939E-3</v>
      </c>
      <c r="DQ55" s="335">
        <f>$I55*IF($G55="Pickup", SUMIFS(NewEmisData!E:E, NewEmisData!$A:$A, "Pickup", NewEmisData!$B:$B, $A55, NewEmisData!$C:$C, $H55, NewEmisData!$D:$D, DQ$2), SUMIFS(NewEmisData!E:E, NewEmisData!$A:$A, "LDV", NewEmisData!$B:$B, $A55, NewEmisData!$C:$C, $H55, NewEmisData!$D:$D, DQ$2))</f>
        <v>1.9861767714788401E-2</v>
      </c>
      <c r="DR55" s="335">
        <f>$I55*IF($G55="Pickup", SUMIFS(NewEmisData!F:F, NewEmisData!$A:$A, "Pickup", NewEmisData!$B:$B, $A55, NewEmisData!$C:$C, $H55, NewEmisData!$D:$D, DR$2), SUMIFS(NewEmisData!F:F, NewEmisData!$A:$A, "LDV", NewEmisData!$B:$B, $A55, NewEmisData!$C:$C, $H55, NewEmisData!$D:$D, DR$2))</f>
        <v>1.6826002646991401E-2</v>
      </c>
      <c r="DS55" s="335">
        <f>$I55*IF($G55="Pickup", SUMIFS(NewEmisData!G:G, NewEmisData!$A:$A, "Pickup", NewEmisData!$B:$B, $A55, NewEmisData!$C:$C, $H55, NewEmisData!$D:$D, DS$2), SUMIFS(NewEmisData!G:G, NewEmisData!$A:$A, "LDV", NewEmisData!$B:$B, $A55, NewEmisData!$C:$C, $H55, NewEmisData!$D:$D, DS$2))</f>
        <v>1.4540062445343701E-2</v>
      </c>
      <c r="DT55" s="335">
        <f>$I55*IF($G55="Pickup", SUMIFS(NewEmisData!H:H, NewEmisData!$A:$A, "Pickup", NewEmisData!$B:$B, $A55, NewEmisData!$C:$C, $H55, NewEmisData!$D:$D, DT$2), SUMIFS(NewEmisData!H:H, NewEmisData!$A:$A, "LDV", NewEmisData!$B:$B, $A55, NewEmisData!$C:$C, $H55, NewEmisData!$D:$D, DT$2))</f>
        <v>1.0889127855739599E-2</v>
      </c>
      <c r="DU55" s="335">
        <f>$I55*IF($G55="Pickup", SUMIFS(NewEmisData!I:I, NewEmisData!$A:$A, "Pickup", NewEmisData!$B:$B, $A55, NewEmisData!$C:$C, $H55, NewEmisData!$D:$D, DU$2), SUMIFS(NewEmisData!I:I, NewEmisData!$A:$A, "LDV", NewEmisData!$B:$B, $A55, NewEmisData!$C:$C, $H55, NewEmisData!$D:$D, DU$2))</f>
        <v>9.2771581803737097E-3</v>
      </c>
      <c r="DV55" s="335">
        <f>$I55*IF($G55="Pickup", SUMIFS(NewEmisData!J:J, NewEmisData!$A:$A, "Pickup", NewEmisData!$B:$B, $A55, NewEmisData!$C:$C, $H55, NewEmisData!$D:$D, DV$2), SUMIFS(NewEmisData!J:J, NewEmisData!$A:$A, "LDV", NewEmisData!$B:$B, $A55, NewEmisData!$C:$C, $H55, NewEmisData!$D:$D, DV$2))</f>
        <v>8.6157906132964604E-3</v>
      </c>
      <c r="DW55" s="335">
        <f>$I55*IF($G55="Pickup", SUMIFS(NewEmisData!K:K, NewEmisData!$A:$A, "Pickup", NewEmisData!$B:$B, $A55, NewEmisData!$C:$C, $H55, NewEmisData!$D:$D, DW$2), SUMIFS(NewEmisData!K:K, NewEmisData!$A:$A, "LDV", NewEmisData!$B:$B, $A55, NewEmisData!$C:$C, $H55, NewEmisData!$D:$D, DW$2))</f>
        <v>8.2603947841698305E-3</v>
      </c>
      <c r="DX55" s="335">
        <f>$I55*IF($G55="Pickup", SUMIFS(NewEmisData!L:L, NewEmisData!$A:$A, "Pickup", NewEmisData!$B:$B, $A55, NewEmisData!$C:$C, $H55, NewEmisData!$D:$D, DX$2), SUMIFS(NewEmisData!L:L, NewEmisData!$A:$A, "LDV", NewEmisData!$B:$B, $A55, NewEmisData!$C:$C, $H55, NewEmisData!$D:$D, DX$2))</f>
        <v>8.1602779301112108E-3</v>
      </c>
      <c r="DY55" s="335">
        <f>$I55*IF($G55="Pickup", SUMIFS(NewEmisData!M:M, NewEmisData!$A:$A, "Pickup", NewEmisData!$B:$B, $A55, NewEmisData!$C:$C, $H55, NewEmisData!$D:$D, DY$2), SUMIFS(NewEmisData!M:M, NewEmisData!$A:$A, "LDV", NewEmisData!$B:$B, $A55, NewEmisData!$C:$C, $H55, NewEmisData!$D:$D, DY$2))</f>
        <v>8.1861829277557301E-3</v>
      </c>
      <c r="DZ55" s="335">
        <v>1.1249473833176088E-2</v>
      </c>
      <c r="EA55" s="335">
        <f t="shared" si="2"/>
        <v>429.196687290726</v>
      </c>
      <c r="EB55" s="335">
        <f t="shared" si="3"/>
        <v>413.92588742451602</v>
      </c>
      <c r="EC55" s="335">
        <f t="shared" si="4"/>
        <v>357.54354908822597</v>
      </c>
      <c r="ED55" s="335">
        <f t="shared" si="5"/>
        <v>312.70443872824399</v>
      </c>
      <c r="EE55" s="335">
        <f t="shared" si="6"/>
        <v>295.131332198753</v>
      </c>
      <c r="EF55" s="335">
        <f t="shared" si="7"/>
        <v>287.00250507201002</v>
      </c>
      <c r="EG55" s="335">
        <f t="shared" si="8"/>
        <v>280.70349092905099</v>
      </c>
      <c r="EH55" s="335">
        <f t="shared" si="9"/>
        <v>278.51705728958802</v>
      </c>
      <c r="EI55" s="335">
        <f t="shared" si="10"/>
        <v>278.75188774863398</v>
      </c>
      <c r="EJ55" s="335">
        <f t="shared" si="11"/>
        <v>0.20481362413718007</v>
      </c>
      <c r="EK55" s="335">
        <f t="shared" si="12"/>
        <v>4.7739662510445001E-2</v>
      </c>
      <c r="EL55" s="335">
        <f t="shared" si="13"/>
        <v>4.0222650933890998E-2</v>
      </c>
      <c r="EM55" s="335">
        <f t="shared" si="14"/>
        <v>3.7026013334327097E-2</v>
      </c>
      <c r="EN55" s="335">
        <f t="shared" si="15"/>
        <v>3.5721368498802003E-2</v>
      </c>
      <c r="EO55" s="335">
        <f t="shared" si="16"/>
        <v>3.9556628195455697E-2</v>
      </c>
      <c r="EP55" s="335">
        <f t="shared" si="17"/>
        <v>4.0892160755087198E-2</v>
      </c>
      <c r="EQ55" s="335">
        <f t="shared" si="18"/>
        <v>3.9809174920499499E-2</v>
      </c>
      <c r="ER55" s="335">
        <f t="shared" si="19"/>
        <v>3.9117125993598102E-2</v>
      </c>
      <c r="ES55" s="335">
        <f t="shared" si="20"/>
        <v>3.9686464950090997E-2</v>
      </c>
      <c r="ET55" s="335">
        <f t="shared" si="21"/>
        <v>5.7317908516770433E-2</v>
      </c>
      <c r="EU55" s="335">
        <f t="shared" si="22"/>
        <v>4.5442372364522896E-3</v>
      </c>
      <c r="EV55" s="335">
        <f t="shared" si="23"/>
        <v>4.3825669717421E-3</v>
      </c>
      <c r="EW55" s="335">
        <f t="shared" si="24"/>
        <v>2.75316137470643E-3</v>
      </c>
      <c r="EX55" s="335">
        <f t="shared" si="25"/>
        <v>2.4078903553578401E-3</v>
      </c>
      <c r="EY55" s="335">
        <f t="shared" si="26"/>
        <v>2.27257345888271E-3</v>
      </c>
      <c r="EZ55" s="335">
        <f t="shared" si="27"/>
        <v>2.2099795405175798E-3</v>
      </c>
      <c r="FA55" s="335">
        <f t="shared" si="28"/>
        <v>2.16147670002603E-3</v>
      </c>
      <c r="FB55" s="335">
        <f t="shared" si="29"/>
        <v>2.1446401853113602E-3</v>
      </c>
      <c r="FC55" s="335">
        <f t="shared" si="30"/>
        <v>2.1464475654284099E-3</v>
      </c>
      <c r="FD55" s="335">
        <f t="shared" si="31"/>
        <v>1.971385326188381E-3</v>
      </c>
      <c r="FE55" s="335">
        <f t="shared" si="32"/>
        <v>6.8718020723861406E-2</v>
      </c>
      <c r="FF55" s="335">
        <f t="shared" si="33"/>
        <v>6.8726817375946297E-2</v>
      </c>
      <c r="FG55" s="335">
        <f t="shared" si="34"/>
        <v>7.5053777430390503E-2</v>
      </c>
      <c r="FH55" s="335">
        <f t="shared" si="35"/>
        <v>7.4787483412829606E-2</v>
      </c>
      <c r="FI55" s="335">
        <f t="shared" si="36"/>
        <v>7.4715797469106393E-2</v>
      </c>
      <c r="FJ55" s="335">
        <f t="shared" si="37"/>
        <v>7.4683474858337304E-2</v>
      </c>
      <c r="FK55" s="335">
        <f t="shared" si="38"/>
        <v>7.4519830404688694E-2</v>
      </c>
      <c r="FL55" s="335">
        <f t="shared" si="39"/>
        <v>7.4375705674705195E-2</v>
      </c>
      <c r="FM55" s="335">
        <f t="shared" si="40"/>
        <v>7.4367996322656102E-2</v>
      </c>
      <c r="FN55" s="335">
        <f t="shared" si="41"/>
        <v>3.3278806736294783E-2</v>
      </c>
      <c r="FO55" s="335">
        <f t="shared" si="42"/>
        <v>1.04003337420696E-2</v>
      </c>
      <c r="FP55" s="335">
        <f t="shared" si="43"/>
        <v>1.04081158830562E-2</v>
      </c>
      <c r="FQ55" s="335">
        <f t="shared" si="44"/>
        <v>1.1052941096405E-2</v>
      </c>
      <c r="FR55" s="335">
        <f t="shared" si="45"/>
        <v>1.0817163462008301E-2</v>
      </c>
      <c r="FS55" s="335">
        <f t="shared" si="46"/>
        <v>1.0753769380543701E-2</v>
      </c>
      <c r="FT55" s="335">
        <f t="shared" si="47"/>
        <v>1.07252399459136E-2</v>
      </c>
      <c r="FU55" s="335">
        <f t="shared" si="48"/>
        <v>1.05804069130733E-2</v>
      </c>
      <c r="FV55" s="335">
        <f t="shared" si="49"/>
        <v>1.04530345160975E-2</v>
      </c>
      <c r="FW55" s="335">
        <f t="shared" si="50"/>
        <v>1.04461903633429E-2</v>
      </c>
      <c r="FX55" s="335">
        <f t="shared" si="51"/>
        <v>6.8948154849121281E-3</v>
      </c>
    </row>
    <row r="56" spans="1:180" x14ac:dyDescent="0.2">
      <c r="A56" s="305" t="str">
        <f>_xlfn.CONCAT(IF(LEFT(TRIM(A55),1)="*", "*R", "R"), 1+RIGHT(TRIM(A55),1))</f>
        <v>R3</v>
      </c>
      <c r="B56" s="305" t="str">
        <f t="shared" ref="B56:B59" si="98">B55</f>
        <v>TLFETHX11</v>
      </c>
      <c r="C56" s="305" t="str">
        <f t="shared" ref="C56:C59" si="99">C55</f>
        <v>TL.E85X.F.ETHX.2011</v>
      </c>
      <c r="D56" s="301" t="str">
        <f t="shared" ref="D56:D59" si="100">D55</f>
        <v>bn-vmt, bn-vmt/a</v>
      </c>
      <c r="E56" s="301" t="str">
        <f t="shared" ref="E56:E59" si="101">E55</f>
        <v>TLE85X</v>
      </c>
      <c r="F56" s="301" t="str">
        <f t="shared" ref="F56:F59" si="102">F55</f>
        <v>TL</v>
      </c>
      <c r="G56" s="315" t="s">
        <v>818</v>
      </c>
      <c r="H56" s="315" t="s">
        <v>817</v>
      </c>
      <c r="I56" s="315">
        <v>1</v>
      </c>
      <c r="J56" s="315" t="str">
        <f t="shared" si="52"/>
        <v>Full size car-E85</v>
      </c>
      <c r="K56" s="335">
        <f>$I56*IF($G56="Pickup", SUMIFS(NewEmisData!E:E, NewEmisData!$A:$A, "Pickup", NewEmisData!$B:$B, $A56, NewEmisData!$C:$C, $H56, NewEmisData!$D:$D, K$2), SUMIFS(NewEmisData!E:E, NewEmisData!$A:$A, "LDV", NewEmisData!$B:$B, $A56, NewEmisData!$C:$C, $H56, NewEmisData!$D:$D, K$2))</f>
        <v>394.83751183448101</v>
      </c>
      <c r="L56" s="335">
        <f>$I56*IF($G56="Pickup", SUMIFS(NewEmisData!F:F, NewEmisData!$A:$A, "Pickup", NewEmisData!$B:$B, $A56, NewEmisData!$C:$C, $H56, NewEmisData!$D:$D, L$2), SUMIFS(NewEmisData!F:F, NewEmisData!$A:$A, "LDV", NewEmisData!$B:$B, $A56, NewEmisData!$C:$C, $H56, NewEmisData!$D:$D, L$2))</f>
        <v>382.24571125104399</v>
      </c>
      <c r="M56" s="335">
        <f>$I56*IF($G56="Pickup", SUMIFS(NewEmisData!G:G, NewEmisData!$A:$A, "Pickup", NewEmisData!$B:$B, $A56, NewEmisData!$C:$C, $H56, NewEmisData!$D:$D, M$2), SUMIFS(NewEmisData!G:G, NewEmisData!$A:$A, "LDV", NewEmisData!$B:$B, $A56, NewEmisData!$C:$C, $H56, NewEmisData!$D:$D, M$2))</f>
        <v>311.20898804842699</v>
      </c>
      <c r="N56" s="335">
        <f>$I56*IF($G56="Pickup", SUMIFS(NewEmisData!H:H, NewEmisData!$A:$A, "Pickup", NewEmisData!$B:$B, $A56, NewEmisData!$C:$C, $H56, NewEmisData!$D:$D, N$2), SUMIFS(NewEmisData!H:H, NewEmisData!$A:$A, "LDV", NewEmisData!$B:$B, $A56, NewEmisData!$C:$C, $H56, NewEmisData!$D:$D, N$2))</f>
        <v>272.03741746452602</v>
      </c>
      <c r="O56" s="335">
        <f>$I56*IF($G56="Pickup", SUMIFS(NewEmisData!I:I, NewEmisData!$A:$A, "Pickup", NewEmisData!$B:$B, $A56, NewEmisData!$C:$C, $H56, NewEmisData!$D:$D, O$2), SUMIFS(NewEmisData!I:I, NewEmisData!$A:$A, "LDV", NewEmisData!$B:$B, $A56, NewEmisData!$C:$C, $H56, NewEmisData!$D:$D, O$2))</f>
        <v>256.63322215887302</v>
      </c>
      <c r="P56" s="335">
        <f>$I56*IF($G56="Pickup", SUMIFS(NewEmisData!J:J, NewEmisData!$A:$A, "Pickup", NewEmisData!$B:$B, $A56, NewEmisData!$C:$C, $H56, NewEmisData!$D:$D, P$2), SUMIFS(NewEmisData!J:J, NewEmisData!$A:$A, "LDV", NewEmisData!$B:$B, $A56, NewEmisData!$C:$C, $H56, NewEmisData!$D:$D, P$2))</f>
        <v>249.47351911251101</v>
      </c>
      <c r="Q56" s="335">
        <f>$I56*IF($G56="Pickup", SUMIFS(NewEmisData!K:K, NewEmisData!$A:$A, "Pickup", NewEmisData!$B:$B, $A56, NewEmisData!$C:$C, $H56, NewEmisData!$D:$D, Q$2), SUMIFS(NewEmisData!K:K, NewEmisData!$A:$A, "LDV", NewEmisData!$B:$B, $A56, NewEmisData!$C:$C, $H56, NewEmisData!$D:$D, Q$2))</f>
        <v>243.947047715764</v>
      </c>
      <c r="R56" s="335">
        <f>$I56*IF($G56="Pickup", SUMIFS(NewEmisData!L:L, NewEmisData!$A:$A, "Pickup", NewEmisData!$B:$B, $A56, NewEmisData!$C:$C, $H56, NewEmisData!$D:$D, R$2), SUMIFS(NewEmisData!L:L, NewEmisData!$A:$A, "LDV", NewEmisData!$B:$B, $A56, NewEmisData!$C:$C, $H56, NewEmisData!$D:$D, R$2))</f>
        <v>242.03087756441701</v>
      </c>
      <c r="S56" s="335">
        <f>$I56*IF($G56="Pickup", SUMIFS(NewEmisData!M:M, NewEmisData!$A:$A, "Pickup", NewEmisData!$B:$B, $A56, NewEmisData!$C:$C, $H56, NewEmisData!$D:$D, S$2), SUMIFS(NewEmisData!M:M, NewEmisData!$A:$A, "LDV", NewEmisData!$B:$B, $A56, NewEmisData!$C:$C, $H56, NewEmisData!$D:$D, S$2))</f>
        <v>242.21948488777301</v>
      </c>
      <c r="T56" s="335">
        <v>0.20481362413718007</v>
      </c>
      <c r="U56" s="335">
        <f>$I56*IF($G56="Pickup", SUMIFS(NewEmisData!E:E, NewEmisData!$A:$A, "Pickup", NewEmisData!$B:$B, $A56, NewEmisData!$C:$C, $H56, NewEmisData!$D:$D, U$2), SUMIFS(NewEmisData!E:E, NewEmisData!$A:$A, "LDV", NewEmisData!$B:$B, $A56, NewEmisData!$C:$C, $H56, NewEmisData!$D:$D, U$2))</f>
        <v>4.1722988994872201E-2</v>
      </c>
      <c r="V56" s="335">
        <f>$I56*IF($G56="Pickup", SUMIFS(NewEmisData!F:F, NewEmisData!$A:$A, "Pickup", NewEmisData!$B:$B, $A56, NewEmisData!$C:$C, $H56, NewEmisData!$D:$D, V$2), SUMIFS(NewEmisData!F:F, NewEmisData!$A:$A, "LDV", NewEmisData!$B:$B, $A56, NewEmisData!$C:$C, $H56, NewEmisData!$D:$D, V$2))</f>
        <v>3.46409702122705E-2</v>
      </c>
      <c r="W56" s="335">
        <f>$I56*IF($G56="Pickup", SUMIFS(NewEmisData!G:G, NewEmisData!$A:$A, "Pickup", NewEmisData!$B:$B, $A56, NewEmisData!$C:$C, $H56, NewEmisData!$D:$D, W$2), SUMIFS(NewEmisData!G:G, NewEmisData!$A:$A, "LDV", NewEmisData!$B:$B, $A56, NewEmisData!$C:$C, $H56, NewEmisData!$D:$D, W$2))</f>
        <v>3.2406542165289903E-2</v>
      </c>
      <c r="X56" s="335">
        <f>$I56*IF($G56="Pickup", SUMIFS(NewEmisData!H:H, NewEmisData!$A:$A, "Pickup", NewEmisData!$B:$B, $A56, NewEmisData!$C:$C, $H56, NewEmisData!$D:$D, X$2), SUMIFS(NewEmisData!H:H, NewEmisData!$A:$A, "LDV", NewEmisData!$B:$B, $A56, NewEmisData!$C:$C, $H56, NewEmisData!$D:$D, X$2))</f>
        <v>3.0987315768082901E-2</v>
      </c>
      <c r="Y56" s="335">
        <f>$I56*IF($G56="Pickup", SUMIFS(NewEmisData!I:I, NewEmisData!$A:$A, "Pickup", NewEmisData!$B:$B, $A56, NewEmisData!$C:$C, $H56, NewEmisData!$D:$D, Y$2), SUMIFS(NewEmisData!I:I, NewEmisData!$A:$A, "LDV", NewEmisData!$B:$B, $A56, NewEmisData!$C:$C, $H56, NewEmisData!$D:$D, Y$2))</f>
        <v>3.42812868295745E-2</v>
      </c>
      <c r="Z56" s="335">
        <f>$I56*IF($G56="Pickup", SUMIFS(NewEmisData!J:J, NewEmisData!$A:$A, "Pickup", NewEmisData!$B:$B, $A56, NewEmisData!$C:$C, $H56, NewEmisData!$D:$D, Z$2), SUMIFS(NewEmisData!J:J, NewEmisData!$A:$A, "LDV", NewEmisData!$B:$B, $A56, NewEmisData!$C:$C, $H56, NewEmisData!$D:$D, Z$2))</f>
        <v>3.5241041104630097E-2</v>
      </c>
      <c r="AA56" s="335">
        <f>$I56*IF($G56="Pickup", SUMIFS(NewEmisData!K:K, NewEmisData!$A:$A, "Pickup", NewEmisData!$B:$B, $A56, NewEmisData!$C:$C, $H56, NewEmisData!$D:$D, AA$2), SUMIFS(NewEmisData!K:K, NewEmisData!$A:$A, "LDV", NewEmisData!$B:$B, $A56, NewEmisData!$C:$C, $H56, NewEmisData!$D:$D, AA$2))</f>
        <v>3.4104926459791303E-2</v>
      </c>
      <c r="AB56" s="335">
        <f>$I56*IF($G56="Pickup", SUMIFS(NewEmisData!L:L, NewEmisData!$A:$A, "Pickup", NewEmisData!$B:$B, $A56, NewEmisData!$C:$C, $H56, NewEmisData!$D:$D, AB$2), SUMIFS(NewEmisData!L:L, NewEmisData!$A:$A, "LDV", NewEmisData!$B:$B, $A56, NewEmisData!$C:$C, $H56, NewEmisData!$D:$D, AB$2))</f>
        <v>3.3427882317031102E-2</v>
      </c>
      <c r="AC56" s="335">
        <f>$I56*IF($G56="Pickup", SUMIFS(NewEmisData!M:M, NewEmisData!$A:$A, "Pickup", NewEmisData!$B:$B, $A56, NewEmisData!$C:$C, $H56, NewEmisData!$D:$D, AC$2), SUMIFS(NewEmisData!M:M, NewEmisData!$A:$A, "LDV", NewEmisData!$B:$B, $A56, NewEmisData!$C:$C, $H56, NewEmisData!$D:$D, AC$2))</f>
        <v>3.3891475717267E-2</v>
      </c>
      <c r="AD56" s="335">
        <v>5.7317908516770433E-2</v>
      </c>
      <c r="AE56" s="335">
        <f>$I56*IF($G56="Pickup", SUMIFS(NewEmisData!E:E, NewEmisData!$A:$A, "Pickup", NewEmisData!$B:$B, $A56, NewEmisData!$C:$C, $H56, NewEmisData!$D:$D, AE$2), SUMIFS(NewEmisData!E:E, NewEmisData!$A:$A, "LDV", NewEmisData!$B:$B, $A56, NewEmisData!$C:$C, $H56, NewEmisData!$D:$D, AE$2))</f>
        <v>4.18045875613407E-3</v>
      </c>
      <c r="AF56" s="335">
        <f>$I56*IF($G56="Pickup", SUMIFS(NewEmisData!F:F, NewEmisData!$A:$A, "Pickup", NewEmisData!$B:$B, $A56, NewEmisData!$C:$C, $H56, NewEmisData!$D:$D, AF$2), SUMIFS(NewEmisData!F:F, NewEmisData!$A:$A, "LDV", NewEmisData!$B:$B, $A56, NewEmisData!$C:$C, $H56, NewEmisData!$D:$D, AF$2))</f>
        <v>4.0471378457488504E-3</v>
      </c>
      <c r="AG56" s="335">
        <f>$I56*IF($G56="Pickup", SUMIFS(NewEmisData!G:G, NewEmisData!$A:$A, "Pickup", NewEmisData!$B:$B, $A56, NewEmisData!$C:$C, $H56, NewEmisData!$D:$D, AG$2), SUMIFS(NewEmisData!G:G, NewEmisData!$A:$A, "LDV", NewEmisData!$B:$B, $A56, NewEmisData!$C:$C, $H56, NewEmisData!$D:$D, AG$2))</f>
        <v>2.3963740356682502E-3</v>
      </c>
      <c r="AH56" s="335">
        <f>$I56*IF($G56="Pickup", SUMIFS(NewEmisData!H:H, NewEmisData!$A:$A, "Pickup", NewEmisData!$B:$B, $A56, NewEmisData!$C:$C, $H56, NewEmisData!$D:$D, AH$2), SUMIFS(NewEmisData!H:H, NewEmisData!$A:$A, "LDV", NewEmisData!$B:$B, $A56, NewEmisData!$C:$C, $H56, NewEmisData!$D:$D, AH$2))</f>
        <v>2.0947461612804202E-3</v>
      </c>
      <c r="AI56" s="335">
        <f>$I56*IF($G56="Pickup", SUMIFS(NewEmisData!I:I, NewEmisData!$A:$A, "Pickup", NewEmisData!$B:$B, $A56, NewEmisData!$C:$C, $H56, NewEmisData!$D:$D, AI$2), SUMIFS(NewEmisData!I:I, NewEmisData!$A:$A, "LDV", NewEmisData!$B:$B, $A56, NewEmisData!$C:$C, $H56, NewEmisData!$D:$D, AI$2))</f>
        <v>1.9761294738190999E-3</v>
      </c>
      <c r="AJ56" s="335">
        <f>$I56*IF($G56="Pickup", SUMIFS(NewEmisData!J:J, NewEmisData!$A:$A, "Pickup", NewEmisData!$B:$B, $A56, NewEmisData!$C:$C, $H56, NewEmisData!$D:$D, AJ$2), SUMIFS(NewEmisData!J:J, NewEmisData!$A:$A, "LDV", NewEmisData!$B:$B, $A56, NewEmisData!$C:$C, $H56, NewEmisData!$D:$D, AJ$2))</f>
        <v>1.9209993079262E-3</v>
      </c>
      <c r="AK56" s="335">
        <f>$I56*IF($G56="Pickup", SUMIFS(NewEmisData!K:K, NewEmisData!$A:$A, "Pickup", NewEmisData!$B:$B, $A56, NewEmisData!$C:$C, $H56, NewEmisData!$D:$D, AK$2), SUMIFS(NewEmisData!K:K, NewEmisData!$A:$A, "LDV", NewEmisData!$B:$B, $A56, NewEmisData!$C:$C, $H56, NewEmisData!$D:$D, AK$2))</f>
        <v>1.8784446265214399E-3</v>
      </c>
      <c r="AL56" s="335">
        <f>$I56*IF($G56="Pickup", SUMIFS(NewEmisData!L:L, NewEmisData!$A:$A, "Pickup", NewEmisData!$B:$B, $A56, NewEmisData!$C:$C, $H56, NewEmisData!$D:$D, AL$2), SUMIFS(NewEmisData!L:L, NewEmisData!$A:$A, "LDV", NewEmisData!$B:$B, $A56, NewEmisData!$C:$C, $H56, NewEmisData!$D:$D, AL$2))</f>
        <v>1.8636889724050101E-3</v>
      </c>
      <c r="AM56" s="335">
        <f>$I56*IF($G56="Pickup", SUMIFS(NewEmisData!M:M, NewEmisData!$A:$A, "Pickup", NewEmisData!$B:$B, $A56, NewEmisData!$C:$C, $H56, NewEmisData!$D:$D, AM$2), SUMIFS(NewEmisData!M:M, NewEmisData!$A:$A, "LDV", NewEmisData!$B:$B, $A56, NewEmisData!$C:$C, $H56, NewEmisData!$D:$D, AM$2))</f>
        <v>1.8651401165369901E-3</v>
      </c>
      <c r="AN56" s="335">
        <v>1.971385326188381E-3</v>
      </c>
      <c r="AO56" s="335">
        <f>$I56*IF($G56="Pickup", SUMIFS(NewEmisData!E:E, NewEmisData!$A:$A, "Pickup", NewEmisData!$B:$B, $A56, NewEmisData!$C:$C, $H56, NewEmisData!$D:$D, AO$2), SUMIFS(NewEmisData!E:E, NewEmisData!$A:$A, "LDV", NewEmisData!$B:$B, $A56, NewEmisData!$C:$C, $H56, NewEmisData!$D:$D, AO$2))</f>
        <v>5.70149509117601E-2</v>
      </c>
      <c r="AP56" s="335">
        <f>$I56*IF($G56="Pickup", SUMIFS(NewEmisData!F:F, NewEmisData!$A:$A, "Pickup", NewEmisData!$B:$B, $A56, NewEmisData!$C:$C, $H56, NewEmisData!$D:$D, AP$2), SUMIFS(NewEmisData!F:F, NewEmisData!$A:$A, "LDV", NewEmisData!$B:$B, $A56, NewEmisData!$C:$C, $H56, NewEmisData!$D:$D, AP$2))</f>
        <v>5.7021889138304603E-2</v>
      </c>
      <c r="AQ56" s="335">
        <f>$I56*IF($G56="Pickup", SUMIFS(NewEmisData!G:G, NewEmisData!$A:$A, "Pickup", NewEmisData!$B:$B, $A56, NewEmisData!$C:$C, $H56, NewEmisData!$D:$D, AQ$2), SUMIFS(NewEmisData!G:G, NewEmisData!$A:$A, "LDV", NewEmisData!$B:$B, $A56, NewEmisData!$C:$C, $H56, NewEmisData!$D:$D, AQ$2))</f>
        <v>5.7501606282491798E-2</v>
      </c>
      <c r="AR56" s="335">
        <f>$I56*IF($G56="Pickup", SUMIFS(NewEmisData!H:H, NewEmisData!$A:$A, "Pickup", NewEmisData!$B:$B, $A56, NewEmisData!$C:$C, $H56, NewEmisData!$D:$D, AR$2), SUMIFS(NewEmisData!H:H, NewEmisData!$A:$A, "LDV", NewEmisData!$B:$B, $A56, NewEmisData!$C:$C, $H56, NewEmisData!$D:$D, AR$2))</f>
        <v>5.7272335517784601E-2</v>
      </c>
      <c r="AS56" s="335">
        <f>$I56*IF($G56="Pickup", SUMIFS(NewEmisData!I:I, NewEmisData!$A:$A, "Pickup", NewEmisData!$B:$B, $A56, NewEmisData!$C:$C, $H56, NewEmisData!$D:$D, AS$2), SUMIFS(NewEmisData!I:I, NewEmisData!$A:$A, "LDV", NewEmisData!$B:$B, $A56, NewEmisData!$C:$C, $H56, NewEmisData!$D:$D, AS$2))</f>
        <v>5.7208750023327502E-2</v>
      </c>
      <c r="AT56" s="335">
        <f>$I56*IF($G56="Pickup", SUMIFS(NewEmisData!J:J, NewEmisData!$A:$A, "Pickup", NewEmisData!$B:$B, $A56, NewEmisData!$C:$C, $H56, NewEmisData!$D:$D, AT$2), SUMIFS(NewEmisData!J:J, NewEmisData!$A:$A, "LDV", NewEmisData!$B:$B, $A56, NewEmisData!$C:$C, $H56, NewEmisData!$D:$D, AT$2))</f>
        <v>5.7179082239302903E-2</v>
      </c>
      <c r="AU56" s="335">
        <f>$I56*IF($G56="Pickup", SUMIFS(NewEmisData!K:K, NewEmisData!$A:$A, "Pickup", NewEmisData!$B:$B, $A56, NewEmisData!$C:$C, $H56, NewEmisData!$D:$D, AU$2), SUMIFS(NewEmisData!K:K, NewEmisData!$A:$A, "LDV", NewEmisData!$B:$B, $A56, NewEmisData!$C:$C, $H56, NewEmisData!$D:$D, AU$2))</f>
        <v>5.7038376882496397E-2</v>
      </c>
      <c r="AV56" s="335">
        <f>$I56*IF($G56="Pickup", SUMIFS(NewEmisData!L:L, NewEmisData!$A:$A, "Pickup", NewEmisData!$B:$B, $A56, NewEmisData!$C:$C, $H56, NewEmisData!$D:$D, AV$2), SUMIFS(NewEmisData!L:L, NewEmisData!$A:$A, "LDV", NewEmisData!$B:$B, $A56, NewEmisData!$C:$C, $H56, NewEmisData!$D:$D, AV$2))</f>
        <v>5.6915696785157503E-2</v>
      </c>
      <c r="AW56" s="335">
        <f>$I56*IF($G56="Pickup", SUMIFS(NewEmisData!M:M, NewEmisData!$A:$A, "Pickup", NewEmisData!$B:$B, $A56, NewEmisData!$C:$C, $H56, NewEmisData!$D:$D, AW$2), SUMIFS(NewEmisData!M:M, NewEmisData!$A:$A, "LDV", NewEmisData!$B:$B, $A56, NewEmisData!$C:$C, $H56, NewEmisData!$D:$D, AW$2))</f>
        <v>5.6908699033520103E-2</v>
      </c>
      <c r="AX56" s="335">
        <v>3.3278806736294783E-2</v>
      </c>
      <c r="AY56" s="335">
        <f>$I56*IF($G56="Pickup", SUMIFS(NewEmisData!E:E, NewEmisData!$A:$A, "Pickup", NewEmisData!$B:$B, $A56, NewEmisData!$C:$C, $H56, NewEmisData!$D:$D, AY$2), SUMIFS(NewEmisData!E:E, NewEmisData!$A:$A, "LDV", NewEmisData!$B:$B, $A56, NewEmisData!$C:$C, $H56, NewEmisData!$D:$D, AY$2))</f>
        <v>8.7560770343190295E-3</v>
      </c>
      <c r="AZ56" s="335">
        <f>$I56*IF($G56="Pickup", SUMIFS(NewEmisData!F:F, NewEmisData!$A:$A, "Pickup", NewEmisData!$B:$B, $A56, NewEmisData!$C:$C, $H56, NewEmisData!$D:$D, AZ$2), SUMIFS(NewEmisData!F:F, NewEmisData!$A:$A, "LDV", NewEmisData!$B:$B, $A56, NewEmisData!$C:$C, $H56, NewEmisData!$D:$D, AZ$2))</f>
        <v>8.7622036543780306E-3</v>
      </c>
      <c r="BA56" s="335">
        <f>$I56*IF($G56="Pickup", SUMIFS(NewEmisData!G:G, NewEmisData!$A:$A, "Pickup", NewEmisData!$B:$B, $A56, NewEmisData!$C:$C, $H56, NewEmisData!$D:$D, BA$2), SUMIFS(NewEmisData!G:G, NewEmisData!$A:$A, "LDV", NewEmisData!$B:$B, $A56, NewEmisData!$C:$C, $H56, NewEmisData!$D:$D, BA$2))</f>
        <v>8.6304265757909393E-3</v>
      </c>
      <c r="BB56" s="335">
        <f>$I56*IF($G56="Pickup", SUMIFS(NewEmisData!H:H, NewEmisData!$A:$A, "Pickup", NewEmisData!$B:$B, $A56, NewEmisData!$C:$C, $H56, NewEmisData!$D:$D, BB$2), SUMIFS(NewEmisData!H:H, NewEmisData!$A:$A, "LDV", NewEmisData!$B:$B, $A56, NewEmisData!$C:$C, $H56, NewEmisData!$D:$D, BB$2))</f>
        <v>8.4275847239737908E-3</v>
      </c>
      <c r="BC56" s="335">
        <f>$I56*IF($G56="Pickup", SUMIFS(NewEmisData!I:I, NewEmisData!$A:$A, "Pickup", NewEmisData!$B:$B, $A56, NewEmisData!$C:$C, $H56, NewEmisData!$D:$D, BC$2), SUMIFS(NewEmisData!I:I, NewEmisData!$A:$A, "LDV", NewEmisData!$B:$B, $A56, NewEmisData!$C:$C, $H56, NewEmisData!$D:$D, BC$2))</f>
        <v>8.3714032789610707E-3</v>
      </c>
      <c r="BD56" s="335">
        <f>$I56*IF($G56="Pickup", SUMIFS(NewEmisData!J:J, NewEmisData!$A:$A, "Pickup", NewEmisData!$B:$B, $A56, NewEmisData!$C:$C, $H56, NewEmisData!$D:$D, BD$2), SUMIFS(NewEmisData!J:J, NewEmisData!$A:$A, "LDV", NewEmisData!$B:$B, $A56, NewEmisData!$C:$C, $H56, NewEmisData!$D:$D, BD$2))</f>
        <v>8.3451695612363607E-3</v>
      </c>
      <c r="BE56" s="335">
        <f>$I56*IF($G56="Pickup", SUMIFS(NewEmisData!K:K, NewEmisData!$A:$A, "Pickup", NewEmisData!$B:$B, $A56, NewEmisData!$C:$C, $H56, NewEmisData!$D:$D, BE$2), SUMIFS(NewEmisData!K:K, NewEmisData!$A:$A, "LDV", NewEmisData!$B:$B, $A56, NewEmisData!$C:$C, $H56, NewEmisData!$D:$D, BE$2))</f>
        <v>8.2207090340707199E-3</v>
      </c>
      <c r="BF56" s="335">
        <f>$I56*IF($G56="Pickup", SUMIFS(NewEmisData!L:L, NewEmisData!$A:$A, "Pickup", NewEmisData!$B:$B, $A56, NewEmisData!$C:$C, $H56, NewEmisData!$D:$D, BF$2), SUMIFS(NewEmisData!L:L, NewEmisData!$A:$A, "LDV", NewEmisData!$B:$B, $A56, NewEmisData!$C:$C, $H56, NewEmisData!$D:$D, BF$2))</f>
        <v>8.1121785136203401E-3</v>
      </c>
      <c r="BG56" s="335">
        <f>$I56*IF($G56="Pickup", SUMIFS(NewEmisData!M:M, NewEmisData!$A:$A, "Pickup", NewEmisData!$B:$B, $A56, NewEmisData!$C:$C, $H56, NewEmisData!$D:$D, BG$2), SUMIFS(NewEmisData!M:M, NewEmisData!$A:$A, "LDV", NewEmisData!$B:$B, $A56, NewEmisData!$C:$C, $H56, NewEmisData!$D:$D, BG$2))</f>
        <v>8.1060201670228992E-3</v>
      </c>
      <c r="BH56" s="335">
        <v>6.8948154849121281E-3</v>
      </c>
      <c r="BI56" s="335">
        <f>$I56*IF($G56="Pickup", SUMIFS(NewEmisData!E:E, NewEmisData!$A:$A, "Pickup", NewEmisData!$B:$B, $A56, NewEmisData!$C:$C, $H56, NewEmisData!$D:$D, BI$2), SUMIFS(NewEmisData!E:E, NewEmisData!$A:$A, "LDV", NewEmisData!$B:$B, $A56, NewEmisData!$C:$C, $H56, NewEmisData!$D:$D, BI$2))</f>
        <v>1.1106141710219199</v>
      </c>
      <c r="BJ56" s="335">
        <f>$I56*IF($G56="Pickup", SUMIFS(NewEmisData!F:F, NewEmisData!$A:$A, "Pickup", NewEmisData!$B:$B, $A56, NewEmisData!$C:$C, $H56, NewEmisData!$D:$D, BJ$2), SUMIFS(NewEmisData!F:F, NewEmisData!$A:$A, "LDV", NewEmisData!$B:$B, $A56, NewEmisData!$C:$C, $H56, NewEmisData!$D:$D, BJ$2))</f>
        <v>0.92630032120899797</v>
      </c>
      <c r="BK56" s="335">
        <f>$I56*IF($G56="Pickup", SUMIFS(NewEmisData!G:G, NewEmisData!$A:$A, "Pickup", NewEmisData!$B:$B, $A56, NewEmisData!$C:$C, $H56, NewEmisData!$D:$D, BK$2), SUMIFS(NewEmisData!G:G, NewEmisData!$A:$A, "LDV", NewEmisData!$B:$B, $A56, NewEmisData!$C:$C, $H56, NewEmisData!$D:$D, BK$2))</f>
        <v>0.70836745128844603</v>
      </c>
      <c r="BL56" s="335">
        <f>$I56*IF($G56="Pickup", SUMIFS(NewEmisData!H:H, NewEmisData!$A:$A, "Pickup", NewEmisData!$B:$B, $A56, NewEmisData!$C:$C, $H56, NewEmisData!$D:$D, BL$2), SUMIFS(NewEmisData!H:H, NewEmisData!$A:$A, "LDV", NewEmisData!$B:$B, $A56, NewEmisData!$C:$C, $H56, NewEmisData!$D:$D, BL$2))</f>
        <v>0.76035132822019802</v>
      </c>
      <c r="BM56" s="335">
        <f>$I56*IF($G56="Pickup", SUMIFS(NewEmisData!I:I, NewEmisData!$A:$A, "Pickup", NewEmisData!$B:$B, $A56, NewEmisData!$C:$C, $H56, NewEmisData!$D:$D, BM$2), SUMIFS(NewEmisData!I:I, NewEmisData!$A:$A, "LDV", NewEmisData!$B:$B, $A56, NewEmisData!$C:$C, $H56, NewEmisData!$D:$D, BM$2))</f>
        <v>0.83318246308080801</v>
      </c>
      <c r="BN56" s="335">
        <f>$I56*IF($G56="Pickup", SUMIFS(NewEmisData!J:J, NewEmisData!$A:$A, "Pickup", NewEmisData!$B:$B, $A56, NewEmisData!$C:$C, $H56, NewEmisData!$D:$D, BN$2), SUMIFS(NewEmisData!J:J, NewEmisData!$A:$A, "LDV", NewEmisData!$B:$B, $A56, NewEmisData!$C:$C, $H56, NewEmisData!$D:$D, BN$2))</f>
        <v>0.86711380928999104</v>
      </c>
      <c r="BO56" s="335">
        <f>$I56*IF($G56="Pickup", SUMIFS(NewEmisData!K:K, NewEmisData!$A:$A, "Pickup", NewEmisData!$B:$B, $A56, NewEmisData!$C:$C, $H56, NewEmisData!$D:$D, BO$2), SUMIFS(NewEmisData!K:K, NewEmisData!$A:$A, "LDV", NewEmisData!$B:$B, $A56, NewEmisData!$C:$C, $H56, NewEmisData!$D:$D, BO$2))</f>
        <v>0.85197482629105803</v>
      </c>
      <c r="BP56" s="335">
        <f>$I56*IF($G56="Pickup", SUMIFS(NewEmisData!L:L, NewEmisData!$A:$A, "Pickup", NewEmisData!$B:$B, $A56, NewEmisData!$C:$C, $H56, NewEmisData!$D:$D, BP$2), SUMIFS(NewEmisData!L:L, NewEmisData!$A:$A, "LDV", NewEmisData!$B:$B, $A56, NewEmisData!$C:$C, $H56, NewEmisData!$D:$D, BP$2))</f>
        <v>0.84004828138755605</v>
      </c>
      <c r="BQ56" s="335">
        <f>$I56*IF($G56="Pickup", SUMIFS(NewEmisData!M:M, NewEmisData!$A:$A, "Pickup", NewEmisData!$B:$B, $A56, NewEmisData!$C:$C, $H56, NewEmisData!$D:$D, BQ$2), SUMIFS(NewEmisData!M:M, NewEmisData!$A:$A, "LDV", NewEmisData!$B:$B, $A56, NewEmisData!$C:$C, $H56, NewEmisData!$D:$D, BQ$2))</f>
        <v>0.84951701993338402</v>
      </c>
      <c r="BR56" s="335">
        <v>1.3668887567521777</v>
      </c>
      <c r="BS56" s="335">
        <f>$I56*IF($G56="Pickup", SUMIFS(NewEmisData!E:E, NewEmisData!$A:$A, "Pickup", NewEmisData!$B:$B, $A56, NewEmisData!$C:$C, $H56, NewEmisData!$D:$D, BS$2), SUMIFS(NewEmisData!E:E, NewEmisData!$A:$A, "LDV", NewEmisData!$B:$B, $A56, NewEmisData!$C:$C, $H56, NewEmisData!$D:$D, BS$2))</f>
        <v>0.108307993552558</v>
      </c>
      <c r="BT56" s="335">
        <f>$I56*IF($G56="Pickup", SUMIFS(NewEmisData!F:F, NewEmisData!$A:$A, "Pickup", NewEmisData!$B:$B, $A56, NewEmisData!$C:$C, $H56, NewEmisData!$D:$D, BT$2), SUMIFS(NewEmisData!F:F, NewEmisData!$A:$A, "LDV", NewEmisData!$B:$B, $A56, NewEmisData!$C:$C, $H56, NewEmisData!$D:$D, BT$2))</f>
        <v>0.103525288595275</v>
      </c>
      <c r="BU56" s="335">
        <f>$I56*IF($G56="Pickup", SUMIFS(NewEmisData!G:G, NewEmisData!$A:$A, "Pickup", NewEmisData!$B:$B, $A56, NewEmisData!$C:$C, $H56, NewEmisData!$D:$D, BU$2), SUMIFS(NewEmisData!G:G, NewEmisData!$A:$A, "LDV", NewEmisData!$B:$B, $A56, NewEmisData!$C:$C, $H56, NewEmisData!$D:$D, BU$2))</f>
        <v>8.0340497381977904E-2</v>
      </c>
      <c r="BV56" s="335">
        <f>$I56*IF($G56="Pickup", SUMIFS(NewEmisData!H:H, NewEmisData!$A:$A, "Pickup", NewEmisData!$B:$B, $A56, NewEmisData!$C:$C, $H56, NewEmisData!$D:$D, BV$2), SUMIFS(NewEmisData!H:H, NewEmisData!$A:$A, "LDV", NewEmisData!$B:$B, $A56, NewEmisData!$C:$C, $H56, NewEmisData!$D:$D, BV$2))</f>
        <v>7.5743596158134405E-2</v>
      </c>
      <c r="BW56" s="335">
        <f>$I56*IF($G56="Pickup", SUMIFS(NewEmisData!I:I, NewEmisData!$A:$A, "Pickup", NewEmisData!$B:$B, $A56, NewEmisData!$C:$C, $H56, NewEmisData!$D:$D, BW$2), SUMIFS(NewEmisData!I:I, NewEmisData!$A:$A, "LDV", NewEmisData!$B:$B, $A56, NewEmisData!$C:$C, $H56, NewEmisData!$D:$D, BW$2))</f>
        <v>8.8655261911971206E-2</v>
      </c>
      <c r="BX56" s="335">
        <f>$I56*IF($G56="Pickup", SUMIFS(NewEmisData!J:J, NewEmisData!$A:$A, "Pickup", NewEmisData!$B:$B, $A56, NewEmisData!$C:$C, $H56, NewEmisData!$D:$D, BX$2), SUMIFS(NewEmisData!J:J, NewEmisData!$A:$A, "LDV", NewEmisData!$B:$B, $A56, NewEmisData!$C:$C, $H56, NewEmisData!$D:$D, BX$2))</f>
        <v>0.10581706956195</v>
      </c>
      <c r="BY56" s="335">
        <f>$I56*IF($G56="Pickup", SUMIFS(NewEmisData!K:K, NewEmisData!$A:$A, "Pickup", NewEmisData!$B:$B, $A56, NewEmisData!$C:$C, $H56, NewEmisData!$D:$D, BY$2), SUMIFS(NewEmisData!K:K, NewEmisData!$A:$A, "LDV", NewEmisData!$B:$B, $A56, NewEmisData!$C:$C, $H56, NewEmisData!$D:$D, BY$2))</f>
        <v>0.118820433465155</v>
      </c>
      <c r="BZ56" s="335">
        <f>$I56*IF($G56="Pickup", SUMIFS(NewEmisData!L:L, NewEmisData!$A:$A, "Pickup", NewEmisData!$B:$B, $A56, NewEmisData!$C:$C, $H56, NewEmisData!$D:$D, BZ$2), SUMIFS(NewEmisData!L:L, NewEmisData!$A:$A, "LDV", NewEmisData!$B:$B, $A56, NewEmisData!$C:$C, $H56, NewEmisData!$D:$D, BZ$2))</f>
        <v>0.123526134201004</v>
      </c>
      <c r="CA56" s="335">
        <f>$I56*IF($G56="Pickup", SUMIFS(NewEmisData!M:M, NewEmisData!$A:$A, "Pickup", NewEmisData!$B:$B, $A56, NewEmisData!$C:$C, $H56, NewEmisData!$D:$D, CA$2), SUMIFS(NewEmisData!M:M, NewEmisData!$A:$A, "LDV", NewEmisData!$B:$B, $A56, NewEmisData!$C:$C, $H56, NewEmisData!$D:$D, CA$2))</f>
        <v>0.13283469100223899</v>
      </c>
      <c r="CB56" s="335">
        <v>6.7324914528478774E-2</v>
      </c>
      <c r="CC56" s="335">
        <f>$I56*IF($G56="Pickup", SUMIFS(NewEmisData!E:E, NewEmisData!$A:$A, "Pickup", NewEmisData!$B:$B, $A56, NewEmisData!$C:$C, $H56, NewEmisData!$D:$D, CC$2), SUMIFS(NewEmisData!E:E, NewEmisData!$A:$A, "LDV", NewEmisData!$B:$B, $A56, NewEmisData!$C:$C, $H56, NewEmisData!$D:$D, CC$2))</f>
        <v>1.8079570898517701E-2</v>
      </c>
      <c r="CD56" s="335">
        <f>$I56*IF($G56="Pickup", SUMIFS(NewEmisData!F:F, NewEmisData!$A:$A, "Pickup", NewEmisData!$B:$B, $A56, NewEmisData!$C:$C, $H56, NewEmisData!$D:$D, CD$2), SUMIFS(NewEmisData!F:F, NewEmisData!$A:$A, "LDV", NewEmisData!$B:$B, $A56, NewEmisData!$C:$C, $H56, NewEmisData!$D:$D, CD$2))</f>
        <v>1.8079636999697599E-2</v>
      </c>
      <c r="CE56" s="335">
        <f>$I56*IF($G56="Pickup", SUMIFS(NewEmisData!G:G, NewEmisData!$A:$A, "Pickup", NewEmisData!$B:$B, $A56, NewEmisData!$C:$C, $H56, NewEmisData!$D:$D, CE$2), SUMIFS(NewEmisData!G:G, NewEmisData!$A:$A, "LDV", NewEmisData!$B:$B, $A56, NewEmisData!$C:$C, $H56, NewEmisData!$D:$D, CE$2))</f>
        <v>1.9655113558621502E-2</v>
      </c>
      <c r="CF56" s="335">
        <f>$I56*IF($G56="Pickup", SUMIFS(NewEmisData!H:H, NewEmisData!$A:$A, "Pickup", NewEmisData!$B:$B, $A56, NewEmisData!$C:$C, $H56, NewEmisData!$D:$D, CF$2), SUMIFS(NewEmisData!H:H, NewEmisData!$A:$A, "LDV", NewEmisData!$B:$B, $A56, NewEmisData!$C:$C, $H56, NewEmisData!$D:$D, CF$2))</f>
        <v>2.0254758568530099E-2</v>
      </c>
      <c r="CG56" s="335">
        <f>$I56*IF($G56="Pickup", SUMIFS(NewEmisData!I:I, NewEmisData!$A:$A, "Pickup", NewEmisData!$B:$B, $A56, NewEmisData!$C:$C, $H56, NewEmisData!$D:$D, CG$2), SUMIFS(NewEmisData!I:I, NewEmisData!$A:$A, "LDV", NewEmisData!$B:$B, $A56, NewEmisData!$C:$C, $H56, NewEmisData!$D:$D, CG$2))</f>
        <v>2.1970309015692E-2</v>
      </c>
      <c r="CH56" s="335">
        <f>$I56*IF($G56="Pickup", SUMIFS(NewEmisData!J:J, NewEmisData!$A:$A, "Pickup", NewEmisData!$B:$B, $A56, NewEmisData!$C:$C, $H56, NewEmisData!$D:$D, CH$2), SUMIFS(NewEmisData!J:J, NewEmisData!$A:$A, "LDV", NewEmisData!$B:$B, $A56, NewEmisData!$C:$C, $H56, NewEmisData!$D:$D, CH$2))</f>
        <v>2.2946274997103E-2</v>
      </c>
      <c r="CI56" s="335">
        <f>$I56*IF($G56="Pickup", SUMIFS(NewEmisData!K:K, NewEmisData!$A:$A, "Pickup", NewEmisData!$B:$B, $A56, NewEmisData!$C:$C, $H56, NewEmisData!$D:$D, CI$2), SUMIFS(NewEmisData!K:K, NewEmisData!$A:$A, "LDV", NewEmisData!$B:$B, $A56, NewEmisData!$C:$C, $H56, NewEmisData!$D:$D, CI$2))</f>
        <v>2.3263234119917701E-2</v>
      </c>
      <c r="CJ56" s="335">
        <f>$I56*IF($G56="Pickup", SUMIFS(NewEmisData!L:L, NewEmisData!$A:$A, "Pickup", NewEmisData!$B:$B, $A56, NewEmisData!$C:$C, $H56, NewEmisData!$D:$D, CJ$2), SUMIFS(NewEmisData!L:L, NewEmisData!$A:$A, "LDV", NewEmisData!$B:$B, $A56, NewEmisData!$C:$C, $H56, NewEmisData!$D:$D, CJ$2))</f>
        <v>2.3326088366215001E-2</v>
      </c>
      <c r="CK56" s="335">
        <f>$I56*IF($G56="Pickup", SUMIFS(NewEmisData!M:M, NewEmisData!$A:$A, "Pickup", NewEmisData!$B:$B, $A56, NewEmisData!$C:$C, $H56, NewEmisData!$D:$D, CK$2), SUMIFS(NewEmisData!M:M, NewEmisData!$A:$A, "LDV", NewEmisData!$B:$B, $A56, NewEmisData!$C:$C, $H56, NewEmisData!$D:$D, CK$2))</f>
        <v>2.33575885977713E-2</v>
      </c>
      <c r="CL56" s="335">
        <v>2.0846527000014766E-2</v>
      </c>
      <c r="CM56" s="335">
        <f>$I56*IF($G56="Pickup", SUMIFS(NewEmisData!E:E, NewEmisData!$A:$A, "Pickup", NewEmisData!$B:$B, $A56, NewEmisData!$C:$C, $H56, NewEmisData!$D:$D, CM$2), SUMIFS(NewEmisData!E:E, NewEmisData!$A:$A, "LDV", NewEmisData!$B:$B, $A56, NewEmisData!$C:$C, $H56, NewEmisData!$D:$D, CM$2))</f>
        <v>4.9899929081567004E-3</v>
      </c>
      <c r="CN56" s="335">
        <f>$I56*IF($G56="Pickup", SUMIFS(NewEmisData!F:F, NewEmisData!$A:$A, "Pickup", NewEmisData!$B:$B, $A56, NewEmisData!$C:$C, $H56, NewEmisData!$D:$D, CN$2), SUMIFS(NewEmisData!F:F, NewEmisData!$A:$A, "LDV", NewEmisData!$B:$B, $A56, NewEmisData!$C:$C, $H56, NewEmisData!$D:$D, CN$2))</f>
        <v>5.1404683892156402E-3</v>
      </c>
      <c r="CO56" s="335">
        <f>$I56*IF($G56="Pickup", SUMIFS(NewEmisData!G:G, NewEmisData!$A:$A, "Pickup", NewEmisData!$B:$B, $A56, NewEmisData!$C:$C, $H56, NewEmisData!$D:$D, CO$2), SUMIFS(NewEmisData!G:G, NewEmisData!$A:$A, "LDV", NewEmisData!$B:$B, $A56, NewEmisData!$C:$C, $H56, NewEmisData!$D:$D, CO$2))</f>
        <v>5.4300814679314304E-3</v>
      </c>
      <c r="CP56" s="335">
        <f>$I56*IF($G56="Pickup", SUMIFS(NewEmisData!H:H, NewEmisData!$A:$A, "Pickup", NewEmisData!$B:$B, $A56, NewEmisData!$C:$C, $H56, NewEmisData!$D:$D, CP$2), SUMIFS(NewEmisData!H:H, NewEmisData!$A:$A, "LDV", NewEmisData!$B:$B, $A56, NewEmisData!$C:$C, $H56, NewEmisData!$D:$D, CP$2))</f>
        <v>5.56595165298921E-3</v>
      </c>
      <c r="CQ56" s="335">
        <f>$I56*IF($G56="Pickup", SUMIFS(NewEmisData!I:I, NewEmisData!$A:$A, "Pickup", NewEmisData!$B:$B, $A56, NewEmisData!$C:$C, $H56, NewEmisData!$D:$D, CQ$2), SUMIFS(NewEmisData!I:I, NewEmisData!$A:$A, "LDV", NewEmisData!$B:$B, $A56, NewEmisData!$C:$C, $H56, NewEmisData!$D:$D, CQ$2))</f>
        <v>5.7688384740272897E-3</v>
      </c>
      <c r="CR56" s="335">
        <f>$I56*IF($G56="Pickup", SUMIFS(NewEmisData!J:J, NewEmisData!$A:$A, "Pickup", NewEmisData!$B:$B, $A56, NewEmisData!$C:$C, $H56, NewEmisData!$D:$D, CR$2), SUMIFS(NewEmisData!J:J, NewEmisData!$A:$A, "LDV", NewEmisData!$B:$B, $A56, NewEmisData!$C:$C, $H56, NewEmisData!$D:$D, CR$2))</f>
        <v>5.9680796124647701E-3</v>
      </c>
      <c r="CS56" s="335">
        <f>$I56*IF($G56="Pickup", SUMIFS(NewEmisData!K:K, NewEmisData!$A:$A, "Pickup", NewEmisData!$B:$B, $A56, NewEmisData!$C:$C, $H56, NewEmisData!$D:$D, CS$2), SUMIFS(NewEmisData!K:K, NewEmisData!$A:$A, "LDV", NewEmisData!$B:$B, $A56, NewEmisData!$C:$C, $H56, NewEmisData!$D:$D, CS$2))</f>
        <v>6.0727800338873598E-3</v>
      </c>
      <c r="CT56" s="335">
        <f>$I56*IF($G56="Pickup", SUMIFS(NewEmisData!L:L, NewEmisData!$A:$A, "Pickup", NewEmisData!$B:$B, $A56, NewEmisData!$C:$C, $H56, NewEmisData!$D:$D, CT$2), SUMIFS(NewEmisData!L:L, NewEmisData!$A:$A, "LDV", NewEmisData!$B:$B, $A56, NewEmisData!$C:$C, $H56, NewEmisData!$D:$D, CT$2))</f>
        <v>6.1079950582028798E-3</v>
      </c>
      <c r="CU56" s="335">
        <f>$I56*IF($G56="Pickup", SUMIFS(NewEmisData!M:M, NewEmisData!$A:$A, "Pickup", NewEmisData!$B:$B, $A56, NewEmisData!$C:$C, $H56, NewEmisData!$D:$D, CU$2), SUMIFS(NewEmisData!M:M, NewEmisData!$A:$A, "LDV", NewEmisData!$B:$B, $A56, NewEmisData!$C:$C, $H56, NewEmisData!$D:$D, CU$2))</f>
        <v>6.1537553281445197E-3</v>
      </c>
      <c r="CV56" s="335">
        <v>5.2034722767286493E-3</v>
      </c>
      <c r="CW56" s="335">
        <v>2.3565166490963768E-3</v>
      </c>
      <c r="CX56" s="335">
        <v>1.9673319546263789E-3</v>
      </c>
      <c r="CY56" s="335">
        <v>1.6026857138538807E-3</v>
      </c>
      <c r="CZ56" s="335">
        <v>1.3411753569780424E-3</v>
      </c>
      <c r="DA56" s="335">
        <v>1.0123523956178946E-3</v>
      </c>
      <c r="DB56" s="335">
        <v>7.9852111520206551E-4</v>
      </c>
      <c r="DC56" s="335">
        <v>7.6707942200167378E-4</v>
      </c>
      <c r="DD56" s="335">
        <v>7.5828050366392866E-4</v>
      </c>
      <c r="DE56" s="335">
        <v>7.5710079606015706E-4</v>
      </c>
      <c r="DF56" s="335">
        <v>7.5710079606015706E-4</v>
      </c>
      <c r="DG56" s="335">
        <f>$I56*IF($G56="Pickup", SUMIFS(NewEmisData!E:E, NewEmisData!$A:$A, "Pickup", NewEmisData!$B:$B, $A56, NewEmisData!$C:$C, $H56, NewEmisData!$D:$D, DG$2), SUMIFS(NewEmisData!E:E, NewEmisData!$A:$A, "LDV", NewEmisData!$B:$B, $A56, NewEmisData!$C:$C, $H56, NewEmisData!$D:$D, DG$2))</f>
        <v>0</v>
      </c>
      <c r="DH56" s="335">
        <f>$I56*IF($G56="Pickup", SUMIFS(NewEmisData!F:F, NewEmisData!$A:$A, "Pickup", NewEmisData!$B:$B, $A56, NewEmisData!$C:$C, $H56, NewEmisData!$D:$D, DH$2), SUMIFS(NewEmisData!F:F, NewEmisData!$A:$A, "LDV", NewEmisData!$B:$B, $A56, NewEmisData!$C:$C, $H56, NewEmisData!$D:$D, DH$2))</f>
        <v>0</v>
      </c>
      <c r="DI56" s="335">
        <f>$I56*IF($G56="Pickup", SUMIFS(NewEmisData!G:G, NewEmisData!$A:$A, "Pickup", NewEmisData!$B:$B, $A56, NewEmisData!$C:$C, $H56, NewEmisData!$D:$D, DI$2), SUMIFS(NewEmisData!G:G, NewEmisData!$A:$A, "LDV", NewEmisData!$B:$B, $A56, NewEmisData!$C:$C, $H56, NewEmisData!$D:$D, DI$2))</f>
        <v>0</v>
      </c>
      <c r="DJ56" s="335">
        <f>$I56*IF($G56="Pickup", SUMIFS(NewEmisData!H:H, NewEmisData!$A:$A, "Pickup", NewEmisData!$B:$B, $A56, NewEmisData!$C:$C, $H56, NewEmisData!$D:$D, DJ$2), SUMIFS(NewEmisData!H:H, NewEmisData!$A:$A, "LDV", NewEmisData!$B:$B, $A56, NewEmisData!$C:$C, $H56, NewEmisData!$D:$D, DJ$2))</f>
        <v>0</v>
      </c>
      <c r="DK56" s="335">
        <f>$I56*IF($G56="Pickup", SUMIFS(NewEmisData!I:I, NewEmisData!$A:$A, "Pickup", NewEmisData!$B:$B, $A56, NewEmisData!$C:$C, $H56, NewEmisData!$D:$D, DK$2), SUMIFS(NewEmisData!I:I, NewEmisData!$A:$A, "LDV", NewEmisData!$B:$B, $A56, NewEmisData!$C:$C, $H56, NewEmisData!$D:$D, DK$2))</f>
        <v>0</v>
      </c>
      <c r="DL56" s="335">
        <f>$I56*IF($G56="Pickup", SUMIFS(NewEmisData!J:J, NewEmisData!$A:$A, "Pickup", NewEmisData!$B:$B, $A56, NewEmisData!$C:$C, $H56, NewEmisData!$D:$D, DL$2), SUMIFS(NewEmisData!J:J, NewEmisData!$A:$A, "LDV", NewEmisData!$B:$B, $A56, NewEmisData!$C:$C, $H56, NewEmisData!$D:$D, DL$2))</f>
        <v>0</v>
      </c>
      <c r="DM56" s="335">
        <f>$I56*IF($G56="Pickup", SUMIFS(NewEmisData!K:K, NewEmisData!$A:$A, "Pickup", NewEmisData!$B:$B, $A56, NewEmisData!$C:$C, $H56, NewEmisData!$D:$D, DM$2), SUMIFS(NewEmisData!K:K, NewEmisData!$A:$A, "LDV", NewEmisData!$B:$B, $A56, NewEmisData!$C:$C, $H56, NewEmisData!$D:$D, DM$2))</f>
        <v>0</v>
      </c>
      <c r="DN56" s="335">
        <f>$I56*IF($G56="Pickup", SUMIFS(NewEmisData!L:L, NewEmisData!$A:$A, "Pickup", NewEmisData!$B:$B, $A56, NewEmisData!$C:$C, $H56, NewEmisData!$D:$D, DN$2), SUMIFS(NewEmisData!L:L, NewEmisData!$A:$A, "LDV", NewEmisData!$B:$B, $A56, NewEmisData!$C:$C, $H56, NewEmisData!$D:$D, DN$2))</f>
        <v>0</v>
      </c>
      <c r="DO56" s="335">
        <f>$I56*IF($G56="Pickup", SUMIFS(NewEmisData!M:M, NewEmisData!$A:$A, "Pickup", NewEmisData!$B:$B, $A56, NewEmisData!$C:$C, $H56, NewEmisData!$D:$D, DO$2), SUMIFS(NewEmisData!M:M, NewEmisData!$A:$A, "LDV", NewEmisData!$B:$B, $A56, NewEmisData!$C:$C, $H56, NewEmisData!$D:$D, DO$2))</f>
        <v>0</v>
      </c>
      <c r="DP56" s="335">
        <v>1.5469500255793939E-3</v>
      </c>
      <c r="DQ56" s="335">
        <f>$I56*IF($G56="Pickup", SUMIFS(NewEmisData!E:E, NewEmisData!$A:$A, "Pickup", NewEmisData!$B:$B, $A56, NewEmisData!$C:$C, $H56, NewEmisData!$D:$D, DQ$2), SUMIFS(NewEmisData!E:E, NewEmisData!$A:$A, "LDV", NewEmisData!$B:$B, $A56, NewEmisData!$C:$C, $H56, NewEmisData!$D:$D, DQ$2))</f>
        <v>1.6116881071256101E-2</v>
      </c>
      <c r="DR56" s="335">
        <f>$I56*IF($G56="Pickup", SUMIFS(NewEmisData!F:F, NewEmisData!$A:$A, "Pickup", NewEmisData!$B:$B, $A56, NewEmisData!$C:$C, $H56, NewEmisData!$D:$D, DR$2), SUMIFS(NewEmisData!F:F, NewEmisData!$A:$A, "LDV", NewEmisData!$B:$B, $A56, NewEmisData!$C:$C, $H56, NewEmisData!$D:$D, DR$2))</f>
        <v>1.35414212486473E-2</v>
      </c>
      <c r="DS56" s="335">
        <f>$I56*IF($G56="Pickup", SUMIFS(NewEmisData!G:G, NewEmisData!$A:$A, "Pickup", NewEmisData!$B:$B, $A56, NewEmisData!$C:$C, $H56, NewEmisData!$D:$D, DS$2), SUMIFS(NewEmisData!G:G, NewEmisData!$A:$A, "LDV", NewEmisData!$B:$B, $A56, NewEmisData!$C:$C, $H56, NewEmisData!$D:$D, DS$2))</f>
        <v>1.1491928516569799E-2</v>
      </c>
      <c r="DT56" s="335">
        <f>$I56*IF($G56="Pickup", SUMIFS(NewEmisData!H:H, NewEmisData!$A:$A, "Pickup", NewEmisData!$B:$B, $A56, NewEmisData!$C:$C, $H56, NewEmisData!$D:$D, DT$2), SUMIFS(NewEmisData!H:H, NewEmisData!$A:$A, "LDV", NewEmisData!$B:$B, $A56, NewEmisData!$C:$C, $H56, NewEmisData!$D:$D, DT$2))</f>
        <v>8.5314259330267692E-3</v>
      </c>
      <c r="DU56" s="335">
        <f>$I56*IF($G56="Pickup", SUMIFS(NewEmisData!I:I, NewEmisData!$A:$A, "Pickup", NewEmisData!$B:$B, $A56, NewEmisData!$C:$C, $H56, NewEmisData!$D:$D, DU$2), SUMIFS(NewEmisData!I:I, NewEmisData!$A:$A, "LDV", NewEmisData!$B:$B, $A56, NewEmisData!$C:$C, $H56, NewEmisData!$D:$D, DU$2))</f>
        <v>7.2620321039548897E-3</v>
      </c>
      <c r="DV56" s="335">
        <f>$I56*IF($G56="Pickup", SUMIFS(NewEmisData!J:J, NewEmisData!$A:$A, "Pickup", NewEmisData!$B:$B, $A56, NewEmisData!$C:$C, $H56, NewEmisData!$D:$D, DV$2), SUMIFS(NewEmisData!J:J, NewEmisData!$A:$A, "LDV", NewEmisData!$B:$B, $A56, NewEmisData!$C:$C, $H56, NewEmisData!$D:$D, DV$2))</f>
        <v>6.7394080571002201E-3</v>
      </c>
      <c r="DW56" s="335">
        <f>$I56*IF($G56="Pickup", SUMIFS(NewEmisData!K:K, NewEmisData!$A:$A, "Pickup", NewEmisData!$B:$B, $A56, NewEmisData!$C:$C, $H56, NewEmisData!$D:$D, DW$2), SUMIFS(NewEmisData!K:K, NewEmisData!$A:$A, "LDV", NewEmisData!$B:$B, $A56, NewEmisData!$C:$C, $H56, NewEmisData!$D:$D, DW$2))</f>
        <v>6.4494195705351899E-3</v>
      </c>
      <c r="DX56" s="335">
        <f>$I56*IF($G56="Pickup", SUMIFS(NewEmisData!L:L, NewEmisData!$A:$A, "Pickup", NewEmisData!$B:$B, $A56, NewEmisData!$C:$C, $H56, NewEmisData!$D:$D, DX$2), SUMIFS(NewEmisData!L:L, NewEmisData!$A:$A, "LDV", NewEmisData!$B:$B, $A56, NewEmisData!$C:$C, $H56, NewEmisData!$D:$D, DX$2))</f>
        <v>6.3649236127540001E-3</v>
      </c>
      <c r="DY56" s="335">
        <f>$I56*IF($G56="Pickup", SUMIFS(NewEmisData!M:M, NewEmisData!$A:$A, "Pickup", NewEmisData!$B:$B, $A56, NewEmisData!$C:$C, $H56, NewEmisData!$D:$D, DY$2), SUMIFS(NewEmisData!M:M, NewEmisData!$A:$A, "LDV", NewEmisData!$B:$B, $A56, NewEmisData!$C:$C, $H56, NewEmisData!$D:$D, DY$2))</f>
        <v>6.3855265963559203E-3</v>
      </c>
      <c r="DZ56" s="335">
        <v>1.1249473833176088E-2</v>
      </c>
      <c r="EA56" s="335">
        <f t="shared" si="2"/>
        <v>394.83751183448101</v>
      </c>
      <c r="EB56" s="335">
        <f t="shared" si="3"/>
        <v>382.24571125104399</v>
      </c>
      <c r="EC56" s="335">
        <f t="shared" si="4"/>
        <v>311.20898804842699</v>
      </c>
      <c r="ED56" s="335">
        <f t="shared" si="5"/>
        <v>272.03741746452602</v>
      </c>
      <c r="EE56" s="335">
        <f t="shared" si="6"/>
        <v>256.63322215887302</v>
      </c>
      <c r="EF56" s="335">
        <f t="shared" si="7"/>
        <v>249.47351911251101</v>
      </c>
      <c r="EG56" s="335">
        <f t="shared" si="8"/>
        <v>243.947047715764</v>
      </c>
      <c r="EH56" s="335">
        <f t="shared" si="9"/>
        <v>242.03087756441701</v>
      </c>
      <c r="EI56" s="335">
        <f t="shared" si="10"/>
        <v>242.21948488777301</v>
      </c>
      <c r="EJ56" s="335">
        <f t="shared" si="11"/>
        <v>0.20481362413718007</v>
      </c>
      <c r="EK56" s="335">
        <f t="shared" si="12"/>
        <v>4.1722988994872201E-2</v>
      </c>
      <c r="EL56" s="335">
        <f t="shared" si="13"/>
        <v>3.46409702122705E-2</v>
      </c>
      <c r="EM56" s="335">
        <f t="shared" si="14"/>
        <v>3.2406542165289903E-2</v>
      </c>
      <c r="EN56" s="335">
        <f t="shared" si="15"/>
        <v>3.0987315768082901E-2</v>
      </c>
      <c r="EO56" s="335">
        <f t="shared" si="16"/>
        <v>3.42812868295745E-2</v>
      </c>
      <c r="EP56" s="335">
        <f t="shared" si="17"/>
        <v>3.5241041104630097E-2</v>
      </c>
      <c r="EQ56" s="335">
        <f t="shared" si="18"/>
        <v>3.4104926459791303E-2</v>
      </c>
      <c r="ER56" s="335">
        <f t="shared" si="19"/>
        <v>3.3427882317031102E-2</v>
      </c>
      <c r="ES56" s="335">
        <f t="shared" si="20"/>
        <v>3.3891475717267E-2</v>
      </c>
      <c r="ET56" s="335">
        <f t="shared" si="21"/>
        <v>5.7317908516770433E-2</v>
      </c>
      <c r="EU56" s="335">
        <f t="shared" si="22"/>
        <v>4.18045875613407E-3</v>
      </c>
      <c r="EV56" s="335">
        <f t="shared" si="23"/>
        <v>4.0471378457488504E-3</v>
      </c>
      <c r="EW56" s="335">
        <f t="shared" si="24"/>
        <v>2.3963740356682502E-3</v>
      </c>
      <c r="EX56" s="335">
        <f t="shared" si="25"/>
        <v>2.0947461612804202E-3</v>
      </c>
      <c r="EY56" s="335">
        <f t="shared" si="26"/>
        <v>1.9761294738190999E-3</v>
      </c>
      <c r="EZ56" s="335">
        <f t="shared" si="27"/>
        <v>1.9209993079262E-3</v>
      </c>
      <c r="FA56" s="335">
        <f t="shared" si="28"/>
        <v>1.8784446265214399E-3</v>
      </c>
      <c r="FB56" s="335">
        <f t="shared" si="29"/>
        <v>1.8636889724050101E-3</v>
      </c>
      <c r="FC56" s="335">
        <f t="shared" si="30"/>
        <v>1.8651401165369901E-3</v>
      </c>
      <c r="FD56" s="335">
        <f t="shared" si="31"/>
        <v>1.971385326188381E-3</v>
      </c>
      <c r="FE56" s="335">
        <f t="shared" si="32"/>
        <v>5.70149509117601E-2</v>
      </c>
      <c r="FF56" s="335">
        <f t="shared" si="33"/>
        <v>5.7021889138304603E-2</v>
      </c>
      <c r="FG56" s="335">
        <f t="shared" si="34"/>
        <v>5.7501606282491798E-2</v>
      </c>
      <c r="FH56" s="335">
        <f t="shared" si="35"/>
        <v>5.7272335517784601E-2</v>
      </c>
      <c r="FI56" s="335">
        <f t="shared" si="36"/>
        <v>5.7208750023327502E-2</v>
      </c>
      <c r="FJ56" s="335">
        <f t="shared" si="37"/>
        <v>5.7179082239302903E-2</v>
      </c>
      <c r="FK56" s="335">
        <f t="shared" si="38"/>
        <v>5.7038376882496397E-2</v>
      </c>
      <c r="FL56" s="335">
        <f t="shared" si="39"/>
        <v>5.6915696785157503E-2</v>
      </c>
      <c r="FM56" s="335">
        <f t="shared" si="40"/>
        <v>5.6908699033520103E-2</v>
      </c>
      <c r="FN56" s="335">
        <f t="shared" si="41"/>
        <v>3.3278806736294783E-2</v>
      </c>
      <c r="FO56" s="335">
        <f t="shared" si="42"/>
        <v>8.7560770343190295E-3</v>
      </c>
      <c r="FP56" s="335">
        <f t="shared" si="43"/>
        <v>8.7622036543780306E-3</v>
      </c>
      <c r="FQ56" s="335">
        <f t="shared" si="44"/>
        <v>8.6304265757909393E-3</v>
      </c>
      <c r="FR56" s="335">
        <f t="shared" si="45"/>
        <v>8.4275847239737908E-3</v>
      </c>
      <c r="FS56" s="335">
        <f t="shared" si="46"/>
        <v>8.3714032789610707E-3</v>
      </c>
      <c r="FT56" s="335">
        <f t="shared" si="47"/>
        <v>8.3451695612363607E-3</v>
      </c>
      <c r="FU56" s="335">
        <f t="shared" si="48"/>
        <v>8.2207090340707199E-3</v>
      </c>
      <c r="FV56" s="335">
        <f t="shared" si="49"/>
        <v>8.1121785136203401E-3</v>
      </c>
      <c r="FW56" s="335">
        <f t="shared" si="50"/>
        <v>8.1060201670228992E-3</v>
      </c>
      <c r="FX56" s="335">
        <f t="shared" si="51"/>
        <v>6.8948154849121281E-3</v>
      </c>
    </row>
    <row r="57" spans="1:180" x14ac:dyDescent="0.2">
      <c r="A57" s="305" t="str">
        <f>_xlfn.CONCAT(IF(LEFT(TRIM(A56),1)="*", "*R", "R"), 1+RIGHT(TRIM(A56),1))</f>
        <v>R4</v>
      </c>
      <c r="B57" s="305" t="str">
        <f t="shared" si="98"/>
        <v>TLFETHX11</v>
      </c>
      <c r="C57" s="305" t="str">
        <f t="shared" si="99"/>
        <v>TL.E85X.F.ETHX.2011</v>
      </c>
      <c r="D57" s="301" t="str">
        <f t="shared" si="100"/>
        <v>bn-vmt, bn-vmt/a</v>
      </c>
      <c r="E57" s="301" t="str">
        <f t="shared" si="101"/>
        <v>TLE85X</v>
      </c>
      <c r="F57" s="301" t="str">
        <f t="shared" si="102"/>
        <v>TL</v>
      </c>
      <c r="G57" s="315" t="s">
        <v>818</v>
      </c>
      <c r="H57" s="315" t="s">
        <v>817</v>
      </c>
      <c r="I57" s="315">
        <v>1</v>
      </c>
      <c r="J57" s="315" t="str">
        <f t="shared" si="52"/>
        <v>Full size car-E85</v>
      </c>
      <c r="K57" s="335">
        <f>$I57*IF($G57="Pickup", SUMIFS(NewEmisData!E:E, NewEmisData!$A:$A, "Pickup", NewEmisData!$B:$B, $A57, NewEmisData!$C:$C, $H57, NewEmisData!$D:$D, K$2), SUMIFS(NewEmisData!E:E, NewEmisData!$A:$A, "LDV", NewEmisData!$B:$B, $A57, NewEmisData!$C:$C, $H57, NewEmisData!$D:$D, K$2))</f>
        <v>544.06140229978803</v>
      </c>
      <c r="L57" s="335">
        <f>$I57*IF($G57="Pickup", SUMIFS(NewEmisData!F:F, NewEmisData!$A:$A, "Pickup", NewEmisData!$B:$B, $A57, NewEmisData!$C:$C, $H57, NewEmisData!$D:$D, L$2), SUMIFS(NewEmisData!F:F, NewEmisData!$A:$A, "LDV", NewEmisData!$B:$B, $A57, NewEmisData!$C:$C, $H57, NewEmisData!$D:$D, L$2))</f>
        <v>523.413327777066</v>
      </c>
      <c r="M57" s="335">
        <f>$I57*IF($G57="Pickup", SUMIFS(NewEmisData!G:G, NewEmisData!$A:$A, "Pickup", NewEmisData!$B:$B, $A57, NewEmisData!$C:$C, $H57, NewEmisData!$D:$D, M$2), SUMIFS(NewEmisData!G:G, NewEmisData!$A:$A, "LDV", NewEmisData!$B:$B, $A57, NewEmisData!$C:$C, $H57, NewEmisData!$D:$D, M$2))</f>
        <v>357.99141886123999</v>
      </c>
      <c r="N57" s="335">
        <f>$I57*IF($G57="Pickup", SUMIFS(NewEmisData!H:H, NewEmisData!$A:$A, "Pickup", NewEmisData!$B:$B, $A57, NewEmisData!$C:$C, $H57, NewEmisData!$D:$D, N$2), SUMIFS(NewEmisData!H:H, NewEmisData!$A:$A, "LDV", NewEmisData!$B:$B, $A57, NewEmisData!$C:$C, $H57, NewEmisData!$D:$D, N$2))</f>
        <v>312.66678906093301</v>
      </c>
      <c r="O57" s="335">
        <f>$I57*IF($G57="Pickup", SUMIFS(NewEmisData!I:I, NewEmisData!$A:$A, "Pickup", NewEmisData!$B:$B, $A57, NewEmisData!$C:$C, $H57, NewEmisData!$D:$D, O$2), SUMIFS(NewEmisData!I:I, NewEmisData!$A:$A, "LDV", NewEmisData!$B:$B, $A57, NewEmisData!$C:$C, $H57, NewEmisData!$D:$D, O$2))</f>
        <v>294.74575835697101</v>
      </c>
      <c r="P57" s="335">
        <f>$I57*IF($G57="Pickup", SUMIFS(NewEmisData!J:J, NewEmisData!$A:$A, "Pickup", NewEmisData!$B:$B, $A57, NewEmisData!$C:$C, $H57, NewEmisData!$D:$D, P$2), SUMIFS(NewEmisData!J:J, NewEmisData!$A:$A, "LDV", NewEmisData!$B:$B, $A57, NewEmisData!$C:$C, $H57, NewEmisData!$D:$D, P$2))</f>
        <v>286.352398145763</v>
      </c>
      <c r="Q57" s="335">
        <f>$I57*IF($G57="Pickup", SUMIFS(NewEmisData!K:K, NewEmisData!$A:$A, "Pickup", NewEmisData!$B:$B, $A57, NewEmisData!$C:$C, $H57, NewEmisData!$D:$D, Q$2), SUMIFS(NewEmisData!K:K, NewEmisData!$A:$A, "LDV", NewEmisData!$B:$B, $A57, NewEmisData!$C:$C, $H57, NewEmisData!$D:$D, Q$2))</f>
        <v>279.91384153210601</v>
      </c>
      <c r="R57" s="335">
        <f>$I57*IF($G57="Pickup", SUMIFS(NewEmisData!L:L, NewEmisData!$A:$A, "Pickup", NewEmisData!$B:$B, $A57, NewEmisData!$C:$C, $H57, NewEmisData!$D:$D, R$2), SUMIFS(NewEmisData!L:L, NewEmisData!$A:$A, "LDV", NewEmisData!$B:$B, $A57, NewEmisData!$C:$C, $H57, NewEmisData!$D:$D, R$2))</f>
        <v>277.68437233076702</v>
      </c>
      <c r="S57" s="335">
        <f>$I57*IF($G57="Pickup", SUMIFS(NewEmisData!M:M, NewEmisData!$A:$A, "Pickup", NewEmisData!$B:$B, $A57, NewEmisData!$C:$C, $H57, NewEmisData!$D:$D, S$2), SUMIFS(NewEmisData!M:M, NewEmisData!$A:$A, "LDV", NewEmisData!$B:$B, $A57, NewEmisData!$C:$C, $H57, NewEmisData!$D:$D, S$2))</f>
        <v>277.87214787868902</v>
      </c>
      <c r="T57" s="335">
        <v>0.20481362413718007</v>
      </c>
      <c r="U57" s="335">
        <f>$I57*IF($G57="Pickup", SUMIFS(NewEmisData!E:E, NewEmisData!$A:$A, "Pickup", NewEmisData!$B:$B, $A57, NewEmisData!$C:$C, $H57, NewEmisData!$D:$D, U$2), SUMIFS(NewEmisData!E:E, NewEmisData!$A:$A, "LDV", NewEmisData!$B:$B, $A57, NewEmisData!$C:$C, $H57, NewEmisData!$D:$D, U$2))</f>
        <v>4.1591145158291702E-2</v>
      </c>
      <c r="V57" s="335">
        <f>$I57*IF($G57="Pickup", SUMIFS(NewEmisData!F:F, NewEmisData!$A:$A, "Pickup", NewEmisData!$B:$B, $A57, NewEmisData!$C:$C, $H57, NewEmisData!$D:$D, V$2), SUMIFS(NewEmisData!F:F, NewEmisData!$A:$A, "LDV", NewEmisData!$B:$B, $A57, NewEmisData!$C:$C, $H57, NewEmisData!$D:$D, V$2))</f>
        <v>3.3567901229069899E-2</v>
      </c>
      <c r="W57" s="335">
        <f>$I57*IF($G57="Pickup", SUMIFS(NewEmisData!G:G, NewEmisData!$A:$A, "Pickup", NewEmisData!$B:$B, $A57, NewEmisData!$C:$C, $H57, NewEmisData!$D:$D, W$2), SUMIFS(NewEmisData!G:G, NewEmisData!$A:$A, "LDV", NewEmisData!$B:$B, $A57, NewEmisData!$C:$C, $H57, NewEmisData!$D:$D, W$2))</f>
        <v>3.10903118023543E-2</v>
      </c>
      <c r="X57" s="335">
        <f>$I57*IF($G57="Pickup", SUMIFS(NewEmisData!H:H, NewEmisData!$A:$A, "Pickup", NewEmisData!$B:$B, $A57, NewEmisData!$C:$C, $H57, NewEmisData!$D:$D, X$2), SUMIFS(NewEmisData!H:H, NewEmisData!$A:$A, "LDV", NewEmisData!$B:$B, $A57, NewEmisData!$C:$C, $H57, NewEmisData!$D:$D, X$2))</f>
        <v>2.9494448323488E-2</v>
      </c>
      <c r="Y57" s="335">
        <f>$I57*IF($G57="Pickup", SUMIFS(NewEmisData!I:I, NewEmisData!$A:$A, "Pickup", NewEmisData!$B:$B, $A57, NewEmisData!$C:$C, $H57, NewEmisData!$D:$D, Y$2), SUMIFS(NewEmisData!I:I, NewEmisData!$A:$A, "LDV", NewEmisData!$B:$B, $A57, NewEmisData!$C:$C, $H57, NewEmisData!$D:$D, Y$2))</f>
        <v>3.24157979138915E-2</v>
      </c>
      <c r="Z57" s="335">
        <f>$I57*IF($G57="Pickup", SUMIFS(NewEmisData!J:J, NewEmisData!$A:$A, "Pickup", NewEmisData!$B:$B, $A57, NewEmisData!$C:$C, $H57, NewEmisData!$D:$D, Z$2), SUMIFS(NewEmisData!J:J, NewEmisData!$A:$A, "LDV", NewEmisData!$B:$B, $A57, NewEmisData!$C:$C, $H57, NewEmisData!$D:$D, Z$2))</f>
        <v>3.3172947032470201E-2</v>
      </c>
      <c r="AA57" s="335">
        <f>$I57*IF($G57="Pickup", SUMIFS(NewEmisData!K:K, NewEmisData!$A:$A, "Pickup", NewEmisData!$B:$B, $A57, NewEmisData!$C:$C, $H57, NewEmisData!$D:$D, AA$2), SUMIFS(NewEmisData!K:K, NewEmisData!$A:$A, "LDV", NewEmisData!$B:$B, $A57, NewEmisData!$C:$C, $H57, NewEmisData!$D:$D, AA$2))</f>
        <v>3.1994284946783497E-2</v>
      </c>
      <c r="AB57" s="335">
        <f>$I57*IF($G57="Pickup", SUMIFS(NewEmisData!L:L, NewEmisData!$A:$A, "Pickup", NewEmisData!$B:$B, $A57, NewEmisData!$C:$C, $H57, NewEmisData!$D:$D, AB$2), SUMIFS(NewEmisData!L:L, NewEmisData!$A:$A, "LDV", NewEmisData!$B:$B, $A57, NewEmisData!$C:$C, $H57, NewEmisData!$D:$D, AB$2))</f>
        <v>3.1321415112152799E-2</v>
      </c>
      <c r="AC57" s="335">
        <f>$I57*IF($G57="Pickup", SUMIFS(NewEmisData!M:M, NewEmisData!$A:$A, "Pickup", NewEmisData!$B:$B, $A57, NewEmisData!$C:$C, $H57, NewEmisData!$D:$D, AC$2), SUMIFS(NewEmisData!M:M, NewEmisData!$A:$A, "LDV", NewEmisData!$B:$B, $A57, NewEmisData!$C:$C, $H57, NewEmisData!$D:$D, AC$2))</f>
        <v>3.1760554326411998E-2</v>
      </c>
      <c r="AD57" s="335">
        <v>5.7317908516770433E-2</v>
      </c>
      <c r="AE57" s="335">
        <f>$I57*IF($G57="Pickup", SUMIFS(NewEmisData!E:E, NewEmisData!$A:$A, "Pickup", NewEmisData!$B:$B, $A57, NewEmisData!$C:$C, $H57, NewEmisData!$D:$D, AE$2), SUMIFS(NewEmisData!E:E, NewEmisData!$A:$A, "LDV", NewEmisData!$B:$B, $A57, NewEmisData!$C:$C, $H57, NewEmisData!$D:$D, AE$2))</f>
        <v>5.7604083038927199E-3</v>
      </c>
      <c r="AF57" s="335">
        <f>$I57*IF($G57="Pickup", SUMIFS(NewEmisData!F:F, NewEmisData!$A:$A, "Pickup", NewEmisData!$B:$B, $A57, NewEmisData!$C:$C, $H57, NewEmisData!$D:$D, AF$2), SUMIFS(NewEmisData!F:F, NewEmisData!$A:$A, "LDV", NewEmisData!$B:$B, $A57, NewEmisData!$C:$C, $H57, NewEmisData!$D:$D, AF$2))</f>
        <v>5.5417937646853798E-3</v>
      </c>
      <c r="AG57" s="335">
        <f>$I57*IF($G57="Pickup", SUMIFS(NewEmisData!G:G, NewEmisData!$A:$A, "Pickup", NewEmisData!$B:$B, $A57, NewEmisData!$C:$C, $H57, NewEmisData!$D:$D, AG$2), SUMIFS(NewEmisData!G:G, NewEmisData!$A:$A, "LDV", NewEmisData!$B:$B, $A57, NewEmisData!$C:$C, $H57, NewEmisData!$D:$D, AG$2))</f>
        <v>2.7566082972264299E-3</v>
      </c>
      <c r="AH57" s="335">
        <f>$I57*IF($G57="Pickup", SUMIFS(NewEmisData!H:H, NewEmisData!$A:$A, "Pickup", NewEmisData!$B:$B, $A57, NewEmisData!$C:$C, $H57, NewEmisData!$D:$D, AH$2), SUMIFS(NewEmisData!H:H, NewEmisData!$A:$A, "LDV", NewEmisData!$B:$B, $A57, NewEmisData!$C:$C, $H57, NewEmisData!$D:$D, AH$2))</f>
        <v>2.4076004556077501E-3</v>
      </c>
      <c r="AI57" s="335">
        <f>$I57*IF($G57="Pickup", SUMIFS(NewEmisData!I:I, NewEmisData!$A:$A, "Pickup", NewEmisData!$B:$B, $A57, NewEmisData!$C:$C, $H57, NewEmisData!$D:$D, AI$2), SUMIFS(NewEmisData!I:I, NewEmisData!$A:$A, "LDV", NewEmisData!$B:$B, $A57, NewEmisData!$C:$C, $H57, NewEmisData!$D:$D, AI$2))</f>
        <v>2.2696033600869301E-3</v>
      </c>
      <c r="AJ57" s="335">
        <f>$I57*IF($G57="Pickup", SUMIFS(NewEmisData!J:J, NewEmisData!$A:$A, "Pickup", NewEmisData!$B:$B, $A57, NewEmisData!$C:$C, $H57, NewEmisData!$D:$D, AJ$2), SUMIFS(NewEmisData!J:J, NewEmisData!$A:$A, "LDV", NewEmisData!$B:$B, $A57, NewEmisData!$C:$C, $H57, NewEmisData!$D:$D, AJ$2))</f>
        <v>2.2049736201383199E-3</v>
      </c>
      <c r="AK57" s="335">
        <f>$I57*IF($G57="Pickup", SUMIFS(NewEmisData!K:K, NewEmisData!$A:$A, "Pickup", NewEmisData!$B:$B, $A57, NewEmisData!$C:$C, $H57, NewEmisData!$D:$D, AK$2), SUMIFS(NewEmisData!K:K, NewEmisData!$A:$A, "LDV", NewEmisData!$B:$B, $A57, NewEmisData!$C:$C, $H57, NewEmisData!$D:$D, AK$2))</f>
        <v>2.1553953660312102E-3</v>
      </c>
      <c r="AL57" s="335">
        <f>$I57*IF($G57="Pickup", SUMIFS(NewEmisData!L:L, NewEmisData!$A:$A, "Pickup", NewEmisData!$B:$B, $A57, NewEmisData!$C:$C, $H57, NewEmisData!$D:$D, AL$2), SUMIFS(NewEmisData!L:L, NewEmisData!$A:$A, "LDV", NewEmisData!$B:$B, $A57, NewEmisData!$C:$C, $H57, NewEmisData!$D:$D, AL$2))</f>
        <v>2.1382282417646901E-3</v>
      </c>
      <c r="AM57" s="335">
        <f>$I57*IF($G57="Pickup", SUMIFS(NewEmisData!M:M, NewEmisData!$A:$A, "Pickup", NewEmisData!$B:$B, $A57, NewEmisData!$C:$C, $H57, NewEmisData!$D:$D, AM$2), SUMIFS(NewEmisData!M:M, NewEmisData!$A:$A, "LDV", NewEmisData!$B:$B, $A57, NewEmisData!$C:$C, $H57, NewEmisData!$D:$D, AM$2))</f>
        <v>2.1396749034826201E-3</v>
      </c>
      <c r="AN57" s="335">
        <v>1.971385326188381E-3</v>
      </c>
      <c r="AO57" s="335">
        <f>$I57*IF($G57="Pickup", SUMIFS(NewEmisData!E:E, NewEmisData!$A:$A, "Pickup", NewEmisData!$B:$B, $A57, NewEmisData!$C:$C, $H57, NewEmisData!$D:$D, AO$2), SUMIFS(NewEmisData!E:E, NewEmisData!$A:$A, "LDV", NewEmisData!$B:$B, $A57, NewEmisData!$C:$C, $H57, NewEmisData!$D:$D, AO$2))</f>
        <v>9.5237657915846596E-2</v>
      </c>
      <c r="AP57" s="335">
        <f>$I57*IF($G57="Pickup", SUMIFS(NewEmisData!F:F, NewEmisData!$A:$A, "Pickup", NewEmisData!$B:$B, $A57, NewEmisData!$C:$C, $H57, NewEmisData!$D:$D, AP$2), SUMIFS(NewEmisData!F:F, NewEmisData!$A:$A, "LDV", NewEmisData!$B:$B, $A57, NewEmisData!$C:$C, $H57, NewEmisData!$D:$D, AP$2))</f>
        <v>9.5233803814773199E-2</v>
      </c>
      <c r="AQ57" s="335">
        <f>$I57*IF($G57="Pickup", SUMIFS(NewEmisData!G:G, NewEmisData!$A:$A, "Pickup", NewEmisData!$B:$B, $A57, NewEmisData!$C:$C, $H57, NewEmisData!$D:$D, AQ$2), SUMIFS(NewEmisData!G:G, NewEmisData!$A:$A, "LDV", NewEmisData!$B:$B, $A57, NewEmisData!$C:$C, $H57, NewEmisData!$D:$D, AQ$2))</f>
        <v>7.6274845717456005E-2</v>
      </c>
      <c r="AR57" s="335">
        <f>$I57*IF($G57="Pickup", SUMIFS(NewEmisData!H:H, NewEmisData!$A:$A, "Pickup", NewEmisData!$B:$B, $A57, NewEmisData!$C:$C, $H57, NewEmisData!$D:$D, AR$2), SUMIFS(NewEmisData!H:H, NewEmisData!$A:$A, "LDV", NewEmisData!$B:$B, $A57, NewEmisData!$C:$C, $H57, NewEmisData!$D:$D, AR$2))</f>
        <v>7.6015147426408802E-2</v>
      </c>
      <c r="AS57" s="335">
        <f>$I57*IF($G57="Pickup", SUMIFS(NewEmisData!I:I, NewEmisData!$A:$A, "Pickup", NewEmisData!$B:$B, $A57, NewEmisData!$C:$C, $H57, NewEmisData!$D:$D, AS$2), SUMIFS(NewEmisData!I:I, NewEmisData!$A:$A, "LDV", NewEmisData!$B:$B, $A57, NewEmisData!$C:$C, $H57, NewEmisData!$D:$D, AS$2))</f>
        <v>7.5941173275762303E-2</v>
      </c>
      <c r="AT57" s="335">
        <f>$I57*IF($G57="Pickup", SUMIFS(NewEmisData!J:J, NewEmisData!$A:$A, "Pickup", NewEmisData!$B:$B, $A57, NewEmisData!$C:$C, $H57, NewEmisData!$D:$D, AT$2), SUMIFS(NewEmisData!J:J, NewEmisData!$A:$A, "LDV", NewEmisData!$B:$B, $A57, NewEmisData!$C:$C, $H57, NewEmisData!$D:$D, AT$2))</f>
        <v>7.5905318392472401E-2</v>
      </c>
      <c r="AU57" s="335">
        <f>$I57*IF($G57="Pickup", SUMIFS(NewEmisData!K:K, NewEmisData!$A:$A, "Pickup", NewEmisData!$B:$B, $A57, NewEmisData!$C:$C, $H57, NewEmisData!$D:$D, AU$2), SUMIFS(NewEmisData!K:K, NewEmisData!$A:$A, "LDV", NewEmisData!$B:$B, $A57, NewEmisData!$C:$C, $H57, NewEmisData!$D:$D, AU$2))</f>
        <v>7.5746506350714102E-2</v>
      </c>
      <c r="AV57" s="335">
        <f>$I57*IF($G57="Pickup", SUMIFS(NewEmisData!L:L, NewEmisData!$A:$A, "Pickup", NewEmisData!$B:$B, $A57, NewEmisData!$C:$C, $H57, NewEmisData!$D:$D, AV$2), SUMIFS(NewEmisData!L:L, NewEmisData!$A:$A, "LDV", NewEmisData!$B:$B, $A57, NewEmisData!$C:$C, $H57, NewEmisData!$D:$D, AV$2))</f>
        <v>7.5609197138019502E-2</v>
      </c>
      <c r="AW57" s="335">
        <f>$I57*IF($G57="Pickup", SUMIFS(NewEmisData!M:M, NewEmisData!$A:$A, "Pickup", NewEmisData!$B:$B, $A57, NewEmisData!$C:$C, $H57, NewEmisData!$D:$D, AW$2), SUMIFS(NewEmisData!M:M, NewEmisData!$A:$A, "LDV", NewEmisData!$B:$B, $A57, NewEmisData!$C:$C, $H57, NewEmisData!$D:$D, AW$2))</f>
        <v>7.5600977518040596E-2</v>
      </c>
      <c r="AX57" s="335">
        <v>3.3278806736294783E-2</v>
      </c>
      <c r="AY57" s="335">
        <f>$I57*IF($G57="Pickup", SUMIFS(NewEmisData!E:E, NewEmisData!$A:$A, "Pickup", NewEmisData!$B:$B, $A57, NewEmisData!$C:$C, $H57, NewEmisData!$D:$D, AY$2), SUMIFS(NewEmisData!E:E, NewEmisData!$A:$A, "LDV", NewEmisData!$B:$B, $A57, NewEmisData!$C:$C, $H57, NewEmisData!$D:$D, AY$2))</f>
        <v>1.40169037450868E-2</v>
      </c>
      <c r="AZ57" s="335">
        <f>$I57*IF($G57="Pickup", SUMIFS(NewEmisData!F:F, NewEmisData!$A:$A, "Pickup", NewEmisData!$B:$B, $A57, NewEmisData!$C:$C, $H57, NewEmisData!$D:$D, AZ$2), SUMIFS(NewEmisData!F:F, NewEmisData!$A:$A, "LDV", NewEmisData!$B:$B, $A57, NewEmisData!$C:$C, $H57, NewEmisData!$D:$D, AZ$2))</f>
        <v>1.4013573377583501E-2</v>
      </c>
      <c r="BA57" s="335">
        <f>$I57*IF($G57="Pickup", SUMIFS(NewEmisData!G:G, NewEmisData!$A:$A, "Pickup", NewEmisData!$B:$B, $A57, NewEmisData!$C:$C, $H57, NewEmisData!$D:$D, BA$2), SUMIFS(NewEmisData!G:G, NewEmisData!$A:$A, "LDV", NewEmisData!$B:$B, $A57, NewEmisData!$C:$C, $H57, NewEmisData!$D:$D, BA$2))</f>
        <v>1.11562424125551E-2</v>
      </c>
      <c r="BB57" s="335">
        <f>$I57*IF($G57="Pickup", SUMIFS(NewEmisData!H:H, NewEmisData!$A:$A, "Pickup", NewEmisData!$B:$B, $A57, NewEmisData!$C:$C, $H57, NewEmisData!$D:$D, BB$2), SUMIFS(NewEmisData!H:H, NewEmisData!$A:$A, "LDV", NewEmisData!$B:$B, $A57, NewEmisData!$C:$C, $H57, NewEmisData!$D:$D, BB$2))</f>
        <v>1.09265188788693E-2</v>
      </c>
      <c r="BC57" s="335">
        <f>$I57*IF($G57="Pickup", SUMIFS(NewEmisData!I:I, NewEmisData!$A:$A, "Pickup", NewEmisData!$B:$B, $A57, NewEmisData!$C:$C, $H57, NewEmisData!$D:$D, BC$2), SUMIFS(NewEmisData!I:I, NewEmisData!$A:$A, "LDV", NewEmisData!$B:$B, $A57, NewEmisData!$C:$C, $H57, NewEmisData!$D:$D, BC$2))</f>
        <v>1.0861054896046199E-2</v>
      </c>
      <c r="BD57" s="335">
        <f>$I57*IF($G57="Pickup", SUMIFS(NewEmisData!J:J, NewEmisData!$A:$A, "Pickup", NewEmisData!$B:$B, $A57, NewEmisData!$C:$C, $H57, NewEmisData!$D:$D, BD$2), SUMIFS(NewEmisData!J:J, NewEmisData!$A:$A, "LDV", NewEmisData!$B:$B, $A57, NewEmisData!$C:$C, $H57, NewEmisData!$D:$D, BD$2))</f>
        <v>1.08293882777488E-2</v>
      </c>
      <c r="BE57" s="335">
        <f>$I57*IF($G57="Pickup", SUMIFS(NewEmisData!K:K, NewEmisData!$A:$A, "Pickup", NewEmisData!$B:$B, $A57, NewEmisData!$C:$C, $H57, NewEmisData!$D:$D, BE$2), SUMIFS(NewEmisData!K:K, NewEmisData!$A:$A, "LDV", NewEmisData!$B:$B, $A57, NewEmisData!$C:$C, $H57, NewEmisData!$D:$D, BE$2))</f>
        <v>1.06888930906526E-2</v>
      </c>
      <c r="BF57" s="335">
        <f>$I57*IF($G57="Pickup", SUMIFS(NewEmisData!L:L, NewEmisData!$A:$A, "Pickup", NewEmisData!$B:$B, $A57, NewEmisData!$C:$C, $H57, NewEmisData!$D:$D, BF$2), SUMIFS(NewEmisData!L:L, NewEmisData!$A:$A, "LDV", NewEmisData!$B:$B, $A57, NewEmisData!$C:$C, $H57, NewEmisData!$D:$D, BF$2))</f>
        <v>1.05674353285179E-2</v>
      </c>
      <c r="BG57" s="335">
        <f>$I57*IF($G57="Pickup", SUMIFS(NewEmisData!M:M, NewEmisData!$A:$A, "Pickup", NewEmisData!$B:$B, $A57, NewEmisData!$C:$C, $H57, NewEmisData!$D:$D, BG$2), SUMIFS(NewEmisData!M:M, NewEmisData!$A:$A, "LDV", NewEmisData!$B:$B, $A57, NewEmisData!$C:$C, $H57, NewEmisData!$D:$D, BG$2))</f>
        <v>1.05601708467511E-2</v>
      </c>
      <c r="BH57" s="335">
        <v>6.8948154849121281E-3</v>
      </c>
      <c r="BI57" s="335">
        <f>$I57*IF($G57="Pickup", SUMIFS(NewEmisData!E:E, NewEmisData!$A:$A, "Pickup", NewEmisData!$B:$B, $A57, NewEmisData!$C:$C, $H57, NewEmisData!$D:$D, BI$2), SUMIFS(NewEmisData!E:E, NewEmisData!$A:$A, "LDV", NewEmisData!$B:$B, $A57, NewEmisData!$C:$C, $H57, NewEmisData!$D:$D, BI$2))</f>
        <v>1.2691960654493</v>
      </c>
      <c r="BJ57" s="335">
        <f>$I57*IF($G57="Pickup", SUMIFS(NewEmisData!F:F, NewEmisData!$A:$A, "Pickup", NewEmisData!$B:$B, $A57, NewEmisData!$C:$C, $H57, NewEmisData!$D:$D, BJ$2), SUMIFS(NewEmisData!F:F, NewEmisData!$A:$A, "LDV", NewEmisData!$B:$B, $A57, NewEmisData!$C:$C, $H57, NewEmisData!$D:$D, BJ$2))</f>
        <v>1.0417224074664899</v>
      </c>
      <c r="BK57" s="335">
        <f>$I57*IF($G57="Pickup", SUMIFS(NewEmisData!G:G, NewEmisData!$A:$A, "Pickup", NewEmisData!$B:$B, $A57, NewEmisData!$C:$C, $H57, NewEmisData!$D:$D, BK$2), SUMIFS(NewEmisData!G:G, NewEmisData!$A:$A, "LDV", NewEmisData!$B:$B, $A57, NewEmisData!$C:$C, $H57, NewEmisData!$D:$D, BK$2))</f>
        <v>0.71990684431713603</v>
      </c>
      <c r="BL57" s="335">
        <f>$I57*IF($G57="Pickup", SUMIFS(NewEmisData!H:H, NewEmisData!$A:$A, "Pickup", NewEmisData!$B:$B, $A57, NewEmisData!$C:$C, $H57, NewEmisData!$D:$D, BL$2), SUMIFS(NewEmisData!H:H, NewEmisData!$A:$A, "LDV", NewEmisData!$B:$B, $A57, NewEmisData!$C:$C, $H57, NewEmisData!$D:$D, BL$2))</f>
        <v>0.77406938341631604</v>
      </c>
      <c r="BM57" s="335">
        <f>$I57*IF($G57="Pickup", SUMIFS(NewEmisData!I:I, NewEmisData!$A:$A, "Pickup", NewEmisData!$B:$B, $A57, NewEmisData!$C:$C, $H57, NewEmisData!$D:$D, BM$2), SUMIFS(NewEmisData!I:I, NewEmisData!$A:$A, "LDV", NewEmisData!$B:$B, $A57, NewEmisData!$C:$C, $H57, NewEmisData!$D:$D, BM$2))</f>
        <v>0.850428111115753</v>
      </c>
      <c r="BN57" s="335">
        <f>$I57*IF($G57="Pickup", SUMIFS(NewEmisData!J:J, NewEmisData!$A:$A, "Pickup", NewEmisData!$B:$B, $A57, NewEmisData!$C:$C, $H57, NewEmisData!$D:$D, BN$2), SUMIFS(NewEmisData!J:J, NewEmisData!$A:$A, "LDV", NewEmisData!$B:$B, $A57, NewEmisData!$C:$C, $H57, NewEmisData!$D:$D, BN$2))</f>
        <v>0.88398432246613101</v>
      </c>
      <c r="BO57" s="335">
        <f>$I57*IF($G57="Pickup", SUMIFS(NewEmisData!K:K, NewEmisData!$A:$A, "Pickup", NewEmisData!$B:$B, $A57, NewEmisData!$C:$C, $H57, NewEmisData!$D:$D, BO$2), SUMIFS(NewEmisData!K:K, NewEmisData!$A:$A, "LDV", NewEmisData!$B:$B, $A57, NewEmisData!$C:$C, $H57, NewEmisData!$D:$D, BO$2))</f>
        <v>0.86746558005476404</v>
      </c>
      <c r="BP57" s="335">
        <f>$I57*IF($G57="Pickup", SUMIFS(NewEmisData!L:L, NewEmisData!$A:$A, "Pickup", NewEmisData!$B:$B, $A57, NewEmisData!$C:$C, $H57, NewEmisData!$D:$D, BP$2), SUMIFS(NewEmisData!L:L, NewEmisData!$A:$A, "LDV", NewEmisData!$B:$B, $A57, NewEmisData!$C:$C, $H57, NewEmisData!$D:$D, BP$2))</f>
        <v>0.85493079785318604</v>
      </c>
      <c r="BQ57" s="335">
        <f>$I57*IF($G57="Pickup", SUMIFS(NewEmisData!M:M, NewEmisData!$A:$A, "Pickup", NewEmisData!$B:$B, $A57, NewEmisData!$C:$C, $H57, NewEmisData!$D:$D, BQ$2), SUMIFS(NewEmisData!M:M, NewEmisData!$A:$A, "LDV", NewEmisData!$B:$B, $A57, NewEmisData!$C:$C, $H57, NewEmisData!$D:$D, BQ$2))</f>
        <v>0.86425549081219399</v>
      </c>
      <c r="BR57" s="335">
        <v>1.3668887567521777</v>
      </c>
      <c r="BS57" s="335">
        <f>$I57*IF($G57="Pickup", SUMIFS(NewEmisData!E:E, NewEmisData!$A:$A, "Pickup", NewEmisData!$B:$B, $A57, NewEmisData!$C:$C, $H57, NewEmisData!$D:$D, BS$2), SUMIFS(NewEmisData!E:E, NewEmisData!$A:$A, "LDV", NewEmisData!$B:$B, $A57, NewEmisData!$C:$C, $H57, NewEmisData!$D:$D, BS$2))</f>
        <v>0.12595175891714899</v>
      </c>
      <c r="BT57" s="335">
        <f>$I57*IF($G57="Pickup", SUMIFS(NewEmisData!F:F, NewEmisData!$A:$A, "Pickup", NewEmisData!$B:$B, $A57, NewEmisData!$C:$C, $H57, NewEmisData!$D:$D, BT$2), SUMIFS(NewEmisData!F:F, NewEmisData!$A:$A, "LDV", NewEmisData!$B:$B, $A57, NewEmisData!$C:$C, $H57, NewEmisData!$D:$D, BT$2))</f>
        <v>0.117078419912489</v>
      </c>
      <c r="BU57" s="335">
        <f>$I57*IF($G57="Pickup", SUMIFS(NewEmisData!G:G, NewEmisData!$A:$A, "Pickup", NewEmisData!$B:$B, $A57, NewEmisData!$C:$C, $H57, NewEmisData!$D:$D, BU$2), SUMIFS(NewEmisData!G:G, NewEmisData!$A:$A, "LDV", NewEmisData!$B:$B, $A57, NewEmisData!$C:$C, $H57, NewEmisData!$D:$D, BU$2))</f>
        <v>8.2694195367886997E-2</v>
      </c>
      <c r="BV57" s="335">
        <f>$I57*IF($G57="Pickup", SUMIFS(NewEmisData!H:H, NewEmisData!$A:$A, "Pickup", NewEmisData!$B:$B, $A57, NewEmisData!$C:$C, $H57, NewEmisData!$D:$D, BV$2), SUMIFS(NewEmisData!H:H, NewEmisData!$A:$A, "LDV", NewEmisData!$B:$B, $A57, NewEmisData!$C:$C, $H57, NewEmisData!$D:$D, BV$2))</f>
        <v>7.8253057541772197E-2</v>
      </c>
      <c r="BW57" s="335">
        <f>$I57*IF($G57="Pickup", SUMIFS(NewEmisData!I:I, NewEmisData!$A:$A, "Pickup", NewEmisData!$B:$B, $A57, NewEmisData!$C:$C, $H57, NewEmisData!$D:$D, BW$2), SUMIFS(NewEmisData!I:I, NewEmisData!$A:$A, "LDV", NewEmisData!$B:$B, $A57, NewEmisData!$C:$C, $H57, NewEmisData!$D:$D, BW$2))</f>
        <v>9.1630190121546704E-2</v>
      </c>
      <c r="BX57" s="335">
        <f>$I57*IF($G57="Pickup", SUMIFS(NewEmisData!J:J, NewEmisData!$A:$A, "Pickup", NewEmisData!$B:$B, $A57, NewEmisData!$C:$C, $H57, NewEmisData!$D:$D, BX$2), SUMIFS(NewEmisData!J:J, NewEmisData!$A:$A, "LDV", NewEmisData!$B:$B, $A57, NewEmisData!$C:$C, $H57, NewEmisData!$D:$D, BX$2))</f>
        <v>0.11005344876291601</v>
      </c>
      <c r="BY57" s="335">
        <f>$I57*IF($G57="Pickup", SUMIFS(NewEmisData!K:K, NewEmisData!$A:$A, "Pickup", NewEmisData!$B:$B, $A57, NewEmisData!$C:$C, $H57, NewEmisData!$D:$D, BY$2), SUMIFS(NewEmisData!K:K, NewEmisData!$A:$A, "LDV", NewEmisData!$B:$B, $A57, NewEmisData!$C:$C, $H57, NewEmisData!$D:$D, BY$2))</f>
        <v>0.124255361832616</v>
      </c>
      <c r="BZ57" s="335">
        <f>$I57*IF($G57="Pickup", SUMIFS(NewEmisData!L:L, NewEmisData!$A:$A, "Pickup", NewEmisData!$B:$B, $A57, NewEmisData!$C:$C, $H57, NewEmisData!$D:$D, BZ$2), SUMIFS(NewEmisData!L:L, NewEmisData!$A:$A, "LDV", NewEmisData!$B:$B, $A57, NewEmisData!$C:$C, $H57, NewEmisData!$D:$D, BZ$2))</f>
        <v>0.12937271269558401</v>
      </c>
      <c r="CA57" s="335">
        <f>$I57*IF($G57="Pickup", SUMIFS(NewEmisData!M:M, NewEmisData!$A:$A, "Pickup", NewEmisData!$B:$B, $A57, NewEmisData!$C:$C, $H57, NewEmisData!$D:$D, CA$2), SUMIFS(NewEmisData!M:M, NewEmisData!$A:$A, "LDV", NewEmisData!$B:$B, $A57, NewEmisData!$C:$C, $H57, NewEmisData!$D:$D, CA$2))</f>
        <v>0.13909439218126199</v>
      </c>
      <c r="CB57" s="335">
        <v>6.7324914528478774E-2</v>
      </c>
      <c r="CC57" s="335">
        <f>$I57*IF($G57="Pickup", SUMIFS(NewEmisData!E:E, NewEmisData!$A:$A, "Pickup", NewEmisData!$B:$B, $A57, NewEmisData!$C:$C, $H57, NewEmisData!$D:$D, CC$2), SUMIFS(NewEmisData!E:E, NewEmisData!$A:$A, "LDV", NewEmisData!$B:$B, $A57, NewEmisData!$C:$C, $H57, NewEmisData!$D:$D, CC$2))</f>
        <v>2.3959600214614001E-2</v>
      </c>
      <c r="CD57" s="335">
        <f>$I57*IF($G57="Pickup", SUMIFS(NewEmisData!F:F, NewEmisData!$A:$A, "Pickup", NewEmisData!$B:$B, $A57, NewEmisData!$C:$C, $H57, NewEmisData!$D:$D, CD$2), SUMIFS(NewEmisData!F:F, NewEmisData!$A:$A, "LDV", NewEmisData!$B:$B, $A57, NewEmisData!$C:$C, $H57, NewEmisData!$D:$D, CD$2))</f>
        <v>2.39595561203313E-2</v>
      </c>
      <c r="CE57" s="335">
        <f>$I57*IF($G57="Pickup", SUMIFS(NewEmisData!G:G, NewEmisData!$A:$A, "Pickup", NewEmisData!$B:$B, $A57, NewEmisData!$C:$C, $H57, NewEmisData!$D:$D, CE$2), SUMIFS(NewEmisData!G:G, NewEmisData!$A:$A, "LDV", NewEmisData!$B:$B, $A57, NewEmisData!$C:$C, $H57, NewEmisData!$D:$D, CE$2))</f>
        <v>2.1883978700773001E-2</v>
      </c>
      <c r="CF57" s="335">
        <f>$I57*IF($G57="Pickup", SUMIFS(NewEmisData!H:H, NewEmisData!$A:$A, "Pickup", NewEmisData!$B:$B, $A57, NewEmisData!$C:$C, $H57, NewEmisData!$D:$D, CF$2), SUMIFS(NewEmisData!H:H, NewEmisData!$A:$A, "LDV", NewEmisData!$B:$B, $A57, NewEmisData!$C:$C, $H57, NewEmisData!$D:$D, CF$2))</f>
        <v>2.25515751155465E-2</v>
      </c>
      <c r="CG57" s="335">
        <f>$I57*IF($G57="Pickup", SUMIFS(NewEmisData!I:I, NewEmisData!$A:$A, "Pickup", NewEmisData!$B:$B, $A57, NewEmisData!$C:$C, $H57, NewEmisData!$D:$D, CG$2), SUMIFS(NewEmisData!I:I, NewEmisData!$A:$A, "LDV", NewEmisData!$B:$B, $A57, NewEmisData!$C:$C, $H57, NewEmisData!$D:$D, CG$2))</f>
        <v>2.4461655004649401E-2</v>
      </c>
      <c r="CH57" s="335">
        <f>$I57*IF($G57="Pickup", SUMIFS(NewEmisData!J:J, NewEmisData!$A:$A, "Pickup", NewEmisData!$B:$B, $A57, NewEmisData!$C:$C, $H57, NewEmisData!$D:$D, CH$2), SUMIFS(NewEmisData!J:J, NewEmisData!$A:$A, "LDV", NewEmisData!$B:$B, $A57, NewEmisData!$C:$C, $H57, NewEmisData!$D:$D, CH$2))</f>
        <v>2.55482861436532E-2</v>
      </c>
      <c r="CI57" s="335">
        <f>$I57*IF($G57="Pickup", SUMIFS(NewEmisData!K:K, NewEmisData!$A:$A, "Pickup", NewEmisData!$B:$B, $A57, NewEmisData!$C:$C, $H57, NewEmisData!$D:$D, CI$2), SUMIFS(NewEmisData!K:K, NewEmisData!$A:$A, "LDV", NewEmisData!$B:$B, $A57, NewEmisData!$C:$C, $H57, NewEmisData!$D:$D, CI$2))</f>
        <v>2.5901161089235299E-2</v>
      </c>
      <c r="CJ57" s="335">
        <f>$I57*IF($G57="Pickup", SUMIFS(NewEmisData!L:L, NewEmisData!$A:$A, "Pickup", NewEmisData!$B:$B, $A57, NewEmisData!$C:$C, $H57, NewEmisData!$D:$D, CJ$2), SUMIFS(NewEmisData!L:L, NewEmisData!$A:$A, "LDV", NewEmisData!$B:$B, $A57, NewEmisData!$C:$C, $H57, NewEmisData!$D:$D, CJ$2))</f>
        <v>2.59711515976483E-2</v>
      </c>
      <c r="CK57" s="335">
        <f>$I57*IF($G57="Pickup", SUMIFS(NewEmisData!M:M, NewEmisData!$A:$A, "Pickup", NewEmisData!$B:$B, $A57, NewEmisData!$C:$C, $H57, NewEmisData!$D:$D, CK$2), SUMIFS(NewEmisData!M:M, NewEmisData!$A:$A, "LDV", NewEmisData!$B:$B, $A57, NewEmisData!$C:$C, $H57, NewEmisData!$D:$D, CK$2))</f>
        <v>2.6006232363577901E-2</v>
      </c>
      <c r="CL57" s="335">
        <v>2.0846527000014766E-2</v>
      </c>
      <c r="CM57" s="335">
        <f>$I57*IF($G57="Pickup", SUMIFS(NewEmisData!E:E, NewEmisData!$A:$A, "Pickup", NewEmisData!$B:$B, $A57, NewEmisData!$C:$C, $H57, NewEmisData!$D:$D, CM$2), SUMIFS(NewEmisData!E:E, NewEmisData!$A:$A, "LDV", NewEmisData!$B:$B, $A57, NewEmisData!$C:$C, $H57, NewEmisData!$D:$D, CM$2))</f>
        <v>6.6247436710222896E-3</v>
      </c>
      <c r="CN57" s="335">
        <f>$I57*IF($G57="Pickup", SUMIFS(NewEmisData!F:F, NewEmisData!$A:$A, "Pickup", NewEmisData!$B:$B, $A57, NewEmisData!$C:$C, $H57, NewEmisData!$D:$D, CN$2), SUMIFS(NewEmisData!F:F, NewEmisData!$A:$A, "LDV", NewEmisData!$B:$B, $A57, NewEmisData!$C:$C, $H57, NewEmisData!$D:$D, CN$2))</f>
        <v>6.6281448502966099E-3</v>
      </c>
      <c r="CO57" s="335">
        <f>$I57*IF($G57="Pickup", SUMIFS(NewEmisData!G:G, NewEmisData!$A:$A, "Pickup", NewEmisData!$B:$B, $A57, NewEmisData!$C:$C, $H57, NewEmisData!$D:$D, CO$2), SUMIFS(NewEmisData!G:G, NewEmisData!$A:$A, "LDV", NewEmisData!$B:$B, $A57, NewEmisData!$C:$C, $H57, NewEmisData!$D:$D, CO$2))</f>
        <v>5.8722582728920596E-3</v>
      </c>
      <c r="CP57" s="335">
        <f>$I57*IF($G57="Pickup", SUMIFS(NewEmisData!H:H, NewEmisData!$A:$A, "Pickup", NewEmisData!$B:$B, $A57, NewEmisData!$C:$C, $H57, NewEmisData!$D:$D, CP$2), SUMIFS(NewEmisData!H:H, NewEmisData!$A:$A, "LDV", NewEmisData!$B:$B, $A57, NewEmisData!$C:$C, $H57, NewEmisData!$D:$D, CP$2))</f>
        <v>5.9987733822495001E-3</v>
      </c>
      <c r="CQ57" s="335">
        <f>$I57*IF($G57="Pickup", SUMIFS(NewEmisData!I:I, NewEmisData!$A:$A, "Pickup", NewEmisData!$B:$B, $A57, NewEmisData!$C:$C, $H57, NewEmisData!$D:$D, CQ$2), SUMIFS(NewEmisData!I:I, NewEmisData!$A:$A, "LDV", NewEmisData!$B:$B, $A57, NewEmisData!$C:$C, $H57, NewEmisData!$D:$D, CQ$2))</f>
        <v>6.1874595969005101E-3</v>
      </c>
      <c r="CR57" s="335">
        <f>$I57*IF($G57="Pickup", SUMIFS(NewEmisData!J:J, NewEmisData!$A:$A, "Pickup", NewEmisData!$B:$B, $A57, NewEmisData!$C:$C, $H57, NewEmisData!$D:$D, CR$2), SUMIFS(NewEmisData!J:J, NewEmisData!$A:$A, "LDV", NewEmisData!$B:$B, $A57, NewEmisData!$C:$C, $H57, NewEmisData!$D:$D, CR$2))</f>
        <v>6.3726817480412997E-3</v>
      </c>
      <c r="CS57" s="335">
        <f>$I57*IF($G57="Pickup", SUMIFS(NewEmisData!K:K, NewEmisData!$A:$A, "Pickup", NewEmisData!$B:$B, $A57, NewEmisData!$C:$C, $H57, NewEmisData!$D:$D, CS$2), SUMIFS(NewEmisData!K:K, NewEmisData!$A:$A, "LDV", NewEmisData!$B:$B, $A57, NewEmisData!$C:$C, $H57, NewEmisData!$D:$D, CS$2))</f>
        <v>6.4700080275717697E-3</v>
      </c>
      <c r="CT57" s="335">
        <f>$I57*IF($G57="Pickup", SUMIFS(NewEmisData!L:L, NewEmisData!$A:$A, "Pickup", NewEmisData!$B:$B, $A57, NewEmisData!$C:$C, $H57, NewEmisData!$D:$D, CT$2), SUMIFS(NewEmisData!L:L, NewEmisData!$A:$A, "LDV", NewEmisData!$B:$B, $A57, NewEmisData!$C:$C, $H57, NewEmisData!$D:$D, CT$2))</f>
        <v>6.5027598829567098E-3</v>
      </c>
      <c r="CU57" s="335">
        <f>$I57*IF($G57="Pickup", SUMIFS(NewEmisData!M:M, NewEmisData!$A:$A, "Pickup", NewEmisData!$B:$B, $A57, NewEmisData!$C:$C, $H57, NewEmisData!$D:$D, CU$2), SUMIFS(NewEmisData!M:M, NewEmisData!$A:$A, "LDV", NewEmisData!$B:$B, $A57, NewEmisData!$C:$C, $H57, NewEmisData!$D:$D, CU$2))</f>
        <v>6.5452972205059003E-3</v>
      </c>
      <c r="CV57" s="335">
        <v>5.2034722767286493E-3</v>
      </c>
      <c r="CW57" s="335">
        <v>2.3565166490963768E-3</v>
      </c>
      <c r="CX57" s="335">
        <v>1.9673319546263789E-3</v>
      </c>
      <c r="CY57" s="335">
        <v>1.6026857138538807E-3</v>
      </c>
      <c r="CZ57" s="335">
        <v>1.3411753569780424E-3</v>
      </c>
      <c r="DA57" s="335">
        <v>1.0123523956178946E-3</v>
      </c>
      <c r="DB57" s="335">
        <v>7.9852111520206551E-4</v>
      </c>
      <c r="DC57" s="335">
        <v>7.6707942200167378E-4</v>
      </c>
      <c r="DD57" s="335">
        <v>7.5828050366392866E-4</v>
      </c>
      <c r="DE57" s="335">
        <v>7.5710079606015706E-4</v>
      </c>
      <c r="DF57" s="335">
        <v>7.5710079606015706E-4</v>
      </c>
      <c r="DG57" s="335">
        <f>$I57*IF($G57="Pickup", SUMIFS(NewEmisData!E:E, NewEmisData!$A:$A, "Pickup", NewEmisData!$B:$B, $A57, NewEmisData!$C:$C, $H57, NewEmisData!$D:$D, DG$2), SUMIFS(NewEmisData!E:E, NewEmisData!$A:$A, "LDV", NewEmisData!$B:$B, $A57, NewEmisData!$C:$C, $H57, NewEmisData!$D:$D, DG$2))</f>
        <v>0</v>
      </c>
      <c r="DH57" s="335">
        <f>$I57*IF($G57="Pickup", SUMIFS(NewEmisData!F:F, NewEmisData!$A:$A, "Pickup", NewEmisData!$B:$B, $A57, NewEmisData!$C:$C, $H57, NewEmisData!$D:$D, DH$2), SUMIFS(NewEmisData!F:F, NewEmisData!$A:$A, "LDV", NewEmisData!$B:$B, $A57, NewEmisData!$C:$C, $H57, NewEmisData!$D:$D, DH$2))</f>
        <v>0</v>
      </c>
      <c r="DI57" s="335">
        <f>$I57*IF($G57="Pickup", SUMIFS(NewEmisData!G:G, NewEmisData!$A:$A, "Pickup", NewEmisData!$B:$B, $A57, NewEmisData!$C:$C, $H57, NewEmisData!$D:$D, DI$2), SUMIFS(NewEmisData!G:G, NewEmisData!$A:$A, "LDV", NewEmisData!$B:$B, $A57, NewEmisData!$C:$C, $H57, NewEmisData!$D:$D, DI$2))</f>
        <v>0</v>
      </c>
      <c r="DJ57" s="335">
        <f>$I57*IF($G57="Pickup", SUMIFS(NewEmisData!H:H, NewEmisData!$A:$A, "Pickup", NewEmisData!$B:$B, $A57, NewEmisData!$C:$C, $H57, NewEmisData!$D:$D, DJ$2), SUMIFS(NewEmisData!H:H, NewEmisData!$A:$A, "LDV", NewEmisData!$B:$B, $A57, NewEmisData!$C:$C, $H57, NewEmisData!$D:$D, DJ$2))</f>
        <v>0</v>
      </c>
      <c r="DK57" s="335">
        <f>$I57*IF($G57="Pickup", SUMIFS(NewEmisData!I:I, NewEmisData!$A:$A, "Pickup", NewEmisData!$B:$B, $A57, NewEmisData!$C:$C, $H57, NewEmisData!$D:$D, DK$2), SUMIFS(NewEmisData!I:I, NewEmisData!$A:$A, "LDV", NewEmisData!$B:$B, $A57, NewEmisData!$C:$C, $H57, NewEmisData!$D:$D, DK$2))</f>
        <v>0</v>
      </c>
      <c r="DL57" s="335">
        <f>$I57*IF($G57="Pickup", SUMIFS(NewEmisData!J:J, NewEmisData!$A:$A, "Pickup", NewEmisData!$B:$B, $A57, NewEmisData!$C:$C, $H57, NewEmisData!$D:$D, DL$2), SUMIFS(NewEmisData!J:J, NewEmisData!$A:$A, "LDV", NewEmisData!$B:$B, $A57, NewEmisData!$C:$C, $H57, NewEmisData!$D:$D, DL$2))</f>
        <v>0</v>
      </c>
      <c r="DM57" s="335">
        <f>$I57*IF($G57="Pickup", SUMIFS(NewEmisData!K:K, NewEmisData!$A:$A, "Pickup", NewEmisData!$B:$B, $A57, NewEmisData!$C:$C, $H57, NewEmisData!$D:$D, DM$2), SUMIFS(NewEmisData!K:K, NewEmisData!$A:$A, "LDV", NewEmisData!$B:$B, $A57, NewEmisData!$C:$C, $H57, NewEmisData!$D:$D, DM$2))</f>
        <v>0</v>
      </c>
      <c r="DN57" s="335">
        <f>$I57*IF($G57="Pickup", SUMIFS(NewEmisData!L:L, NewEmisData!$A:$A, "Pickup", NewEmisData!$B:$B, $A57, NewEmisData!$C:$C, $H57, NewEmisData!$D:$D, DN$2), SUMIFS(NewEmisData!L:L, NewEmisData!$A:$A, "LDV", NewEmisData!$B:$B, $A57, NewEmisData!$C:$C, $H57, NewEmisData!$D:$D, DN$2))</f>
        <v>0</v>
      </c>
      <c r="DO57" s="335">
        <f>$I57*IF($G57="Pickup", SUMIFS(NewEmisData!M:M, NewEmisData!$A:$A, "Pickup", NewEmisData!$B:$B, $A57, NewEmisData!$C:$C, $H57, NewEmisData!$D:$D, DO$2), SUMIFS(NewEmisData!M:M, NewEmisData!$A:$A, "LDV", NewEmisData!$B:$B, $A57, NewEmisData!$C:$C, $H57, NewEmisData!$D:$D, DO$2))</f>
        <v>0</v>
      </c>
      <c r="DP57" s="335">
        <v>1.5469500255793939E-3</v>
      </c>
      <c r="DQ57" s="335">
        <f>$I57*IF($G57="Pickup", SUMIFS(NewEmisData!E:E, NewEmisData!$A:$A, "Pickup", NewEmisData!$B:$B, $A57, NewEmisData!$C:$C, $H57, NewEmisData!$D:$D, DQ$2), SUMIFS(NewEmisData!E:E, NewEmisData!$A:$A, "LDV", NewEmisData!$B:$B, $A57, NewEmisData!$C:$C, $H57, NewEmisData!$D:$D, DQ$2))</f>
        <v>1.72060513456559E-2</v>
      </c>
      <c r="DR57" s="335">
        <f>$I57*IF($G57="Pickup", SUMIFS(NewEmisData!F:F, NewEmisData!$A:$A, "Pickup", NewEmisData!$B:$B, $A57, NewEmisData!$C:$C, $H57, NewEmisData!$D:$D, DR$2), SUMIFS(NewEmisData!F:F, NewEmisData!$A:$A, "LDV", NewEmisData!$B:$B, $A57, NewEmisData!$C:$C, $H57, NewEmisData!$D:$D, DR$2))</f>
        <v>1.39445975504595E-2</v>
      </c>
      <c r="DS57" s="335">
        <f>$I57*IF($G57="Pickup", SUMIFS(NewEmisData!G:G, NewEmisData!$A:$A, "Pickup", NewEmisData!$B:$B, $A57, NewEmisData!$C:$C, $H57, NewEmisData!$D:$D, DS$2), SUMIFS(NewEmisData!G:G, NewEmisData!$A:$A, "LDV", NewEmisData!$B:$B, $A57, NewEmisData!$C:$C, $H57, NewEmisData!$D:$D, DS$2))</f>
        <v>1.1545350421749499E-2</v>
      </c>
      <c r="DT57" s="335">
        <f>$I57*IF($G57="Pickup", SUMIFS(NewEmisData!H:H, NewEmisData!$A:$A, "Pickup", NewEmisData!$B:$B, $A57, NewEmisData!$C:$C, $H57, NewEmisData!$D:$D, DT$2), SUMIFS(NewEmisData!H:H, NewEmisData!$A:$A, "LDV", NewEmisData!$B:$B, $A57, NewEmisData!$C:$C, $H57, NewEmisData!$D:$D, DT$2))</f>
        <v>8.6081220221104308E-3</v>
      </c>
      <c r="DU57" s="335">
        <f>$I57*IF($G57="Pickup", SUMIFS(NewEmisData!I:I, NewEmisData!$A:$A, "Pickup", NewEmisData!$B:$B, $A57, NewEmisData!$C:$C, $H57, NewEmisData!$D:$D, DU$2), SUMIFS(NewEmisData!I:I, NewEmisData!$A:$A, "LDV", NewEmisData!$B:$B, $A57, NewEmisData!$C:$C, $H57, NewEmisData!$D:$D, DU$2))</f>
        <v>7.3358997295851396E-3</v>
      </c>
      <c r="DV57" s="335">
        <f>$I57*IF($G57="Pickup", SUMIFS(NewEmisData!J:J, NewEmisData!$A:$A, "Pickup", NewEmisData!$B:$B, $A57, NewEmisData!$C:$C, $H57, NewEmisData!$D:$D, DV$2), SUMIFS(NewEmisData!J:J, NewEmisData!$A:$A, "LDV", NewEmisData!$B:$B, $A57, NewEmisData!$C:$C, $H57, NewEmisData!$D:$D, DV$2))</f>
        <v>6.80763615470716E-3</v>
      </c>
      <c r="DW57" s="335">
        <f>$I57*IF($G57="Pickup", SUMIFS(NewEmisData!K:K, NewEmisData!$A:$A, "Pickup", NewEmisData!$B:$B, $A57, NewEmisData!$C:$C, $H57, NewEmisData!$D:$D, DW$2), SUMIFS(NewEmisData!K:K, NewEmisData!$A:$A, "LDV", NewEmisData!$B:$B, $A57, NewEmisData!$C:$C, $H57, NewEmisData!$D:$D, DW$2))</f>
        <v>6.5187746094924597E-3</v>
      </c>
      <c r="DX57" s="335">
        <f>$I57*IF($G57="Pickup", SUMIFS(NewEmisData!L:L, NewEmisData!$A:$A, "Pickup", NewEmisData!$B:$B, $A57, NewEmisData!$C:$C, $H57, NewEmisData!$D:$D, DX$2), SUMIFS(NewEmisData!L:L, NewEmisData!$A:$A, "LDV", NewEmisData!$B:$B, $A57, NewEmisData!$C:$C, $H57, NewEmisData!$D:$D, DX$2))</f>
        <v>6.4360300854497997E-3</v>
      </c>
      <c r="DY57" s="335">
        <f>$I57*IF($G57="Pickup", SUMIFS(NewEmisData!M:M, NewEmisData!$A:$A, "Pickup", NewEmisData!$B:$B, $A57, NewEmisData!$C:$C, $H57, NewEmisData!$D:$D, DY$2), SUMIFS(NewEmisData!M:M, NewEmisData!$A:$A, "LDV", NewEmisData!$B:$B, $A57, NewEmisData!$C:$C, $H57, NewEmisData!$D:$D, DY$2))</f>
        <v>6.4555791711704098E-3</v>
      </c>
      <c r="DZ57" s="335">
        <v>1.1249473833176088E-2</v>
      </c>
      <c r="EA57" s="335">
        <f t="shared" si="2"/>
        <v>544.06140229978803</v>
      </c>
      <c r="EB57" s="335">
        <f t="shared" si="3"/>
        <v>523.413327777066</v>
      </c>
      <c r="EC57" s="335">
        <f t="shared" si="4"/>
        <v>357.99141886123999</v>
      </c>
      <c r="ED57" s="335">
        <f t="shared" si="5"/>
        <v>312.66678906093301</v>
      </c>
      <c r="EE57" s="335">
        <f t="shared" si="6"/>
        <v>294.74575835697101</v>
      </c>
      <c r="EF57" s="335">
        <f t="shared" si="7"/>
        <v>286.352398145763</v>
      </c>
      <c r="EG57" s="335">
        <f t="shared" si="8"/>
        <v>279.91384153210601</v>
      </c>
      <c r="EH57" s="335">
        <f t="shared" si="9"/>
        <v>277.68437233076702</v>
      </c>
      <c r="EI57" s="335">
        <f t="shared" si="10"/>
        <v>277.87214787868902</v>
      </c>
      <c r="EJ57" s="335">
        <f t="shared" si="11"/>
        <v>0.20481362413718007</v>
      </c>
      <c r="EK57" s="335">
        <f t="shared" si="12"/>
        <v>4.1591145158291702E-2</v>
      </c>
      <c r="EL57" s="335">
        <f t="shared" si="13"/>
        <v>3.3567901229069899E-2</v>
      </c>
      <c r="EM57" s="335">
        <f t="shared" si="14"/>
        <v>3.10903118023543E-2</v>
      </c>
      <c r="EN57" s="335">
        <f t="shared" si="15"/>
        <v>2.9494448323488E-2</v>
      </c>
      <c r="EO57" s="335">
        <f t="shared" si="16"/>
        <v>3.24157979138915E-2</v>
      </c>
      <c r="EP57" s="335">
        <f t="shared" si="17"/>
        <v>3.3172947032470201E-2</v>
      </c>
      <c r="EQ57" s="335">
        <f t="shared" si="18"/>
        <v>3.1994284946783497E-2</v>
      </c>
      <c r="ER57" s="335">
        <f t="shared" si="19"/>
        <v>3.1321415112152799E-2</v>
      </c>
      <c r="ES57" s="335">
        <f t="shared" si="20"/>
        <v>3.1760554326411998E-2</v>
      </c>
      <c r="ET57" s="335">
        <f t="shared" si="21"/>
        <v>5.7317908516770433E-2</v>
      </c>
      <c r="EU57" s="335">
        <f t="shared" si="22"/>
        <v>5.7604083038927199E-3</v>
      </c>
      <c r="EV57" s="335">
        <f t="shared" si="23"/>
        <v>5.5417937646853798E-3</v>
      </c>
      <c r="EW57" s="335">
        <f t="shared" si="24"/>
        <v>2.7566082972264299E-3</v>
      </c>
      <c r="EX57" s="335">
        <f t="shared" si="25"/>
        <v>2.4076004556077501E-3</v>
      </c>
      <c r="EY57" s="335">
        <f t="shared" si="26"/>
        <v>2.2696033600869301E-3</v>
      </c>
      <c r="EZ57" s="335">
        <f t="shared" si="27"/>
        <v>2.2049736201383199E-3</v>
      </c>
      <c r="FA57" s="335">
        <f t="shared" si="28"/>
        <v>2.1553953660312102E-3</v>
      </c>
      <c r="FB57" s="335">
        <f t="shared" si="29"/>
        <v>2.1382282417646901E-3</v>
      </c>
      <c r="FC57" s="335">
        <f t="shared" si="30"/>
        <v>2.1396749034826201E-3</v>
      </c>
      <c r="FD57" s="335">
        <f t="shared" si="31"/>
        <v>1.971385326188381E-3</v>
      </c>
      <c r="FE57" s="335">
        <f t="shared" si="32"/>
        <v>9.5237657915846596E-2</v>
      </c>
      <c r="FF57" s="335">
        <f t="shared" si="33"/>
        <v>9.5233803814773199E-2</v>
      </c>
      <c r="FG57" s="335">
        <f t="shared" si="34"/>
        <v>7.6274845717456005E-2</v>
      </c>
      <c r="FH57" s="335">
        <f t="shared" si="35"/>
        <v>7.6015147426408802E-2</v>
      </c>
      <c r="FI57" s="335">
        <f t="shared" si="36"/>
        <v>7.5941173275762303E-2</v>
      </c>
      <c r="FJ57" s="335">
        <f t="shared" si="37"/>
        <v>7.5905318392472401E-2</v>
      </c>
      <c r="FK57" s="335">
        <f t="shared" si="38"/>
        <v>7.5746506350714102E-2</v>
      </c>
      <c r="FL57" s="335">
        <f t="shared" si="39"/>
        <v>7.5609197138019502E-2</v>
      </c>
      <c r="FM57" s="335">
        <f t="shared" si="40"/>
        <v>7.5600977518040596E-2</v>
      </c>
      <c r="FN57" s="335">
        <f t="shared" si="41"/>
        <v>3.3278806736294783E-2</v>
      </c>
      <c r="FO57" s="335">
        <f t="shared" si="42"/>
        <v>1.40169037450868E-2</v>
      </c>
      <c r="FP57" s="335">
        <f t="shared" si="43"/>
        <v>1.4013573377583501E-2</v>
      </c>
      <c r="FQ57" s="335">
        <f t="shared" si="44"/>
        <v>1.11562424125551E-2</v>
      </c>
      <c r="FR57" s="335">
        <f t="shared" si="45"/>
        <v>1.09265188788693E-2</v>
      </c>
      <c r="FS57" s="335">
        <f t="shared" si="46"/>
        <v>1.0861054896046199E-2</v>
      </c>
      <c r="FT57" s="335">
        <f t="shared" si="47"/>
        <v>1.08293882777488E-2</v>
      </c>
      <c r="FU57" s="335">
        <f t="shared" si="48"/>
        <v>1.06888930906526E-2</v>
      </c>
      <c r="FV57" s="335">
        <f t="shared" si="49"/>
        <v>1.05674353285179E-2</v>
      </c>
      <c r="FW57" s="335">
        <f t="shared" si="50"/>
        <v>1.05601708467511E-2</v>
      </c>
      <c r="FX57" s="335">
        <f t="shared" si="51"/>
        <v>6.8948154849121281E-3</v>
      </c>
    </row>
    <row r="58" spans="1:180" x14ac:dyDescent="0.2">
      <c r="A58" s="305" t="str">
        <f>_xlfn.CONCAT(IF(LEFT(TRIM(A57),1)="*", "*R", "R"), 1+RIGHT(TRIM(A57),1))</f>
        <v>R5</v>
      </c>
      <c r="B58" s="305" t="str">
        <f t="shared" si="98"/>
        <v>TLFETHX11</v>
      </c>
      <c r="C58" s="305" t="str">
        <f t="shared" si="99"/>
        <v>TL.E85X.F.ETHX.2011</v>
      </c>
      <c r="D58" s="301" t="str">
        <f t="shared" si="100"/>
        <v>bn-vmt, bn-vmt/a</v>
      </c>
      <c r="E58" s="301" t="str">
        <f t="shared" si="101"/>
        <v>TLE85X</v>
      </c>
      <c r="F58" s="301" t="str">
        <f t="shared" si="102"/>
        <v>TL</v>
      </c>
      <c r="G58" s="315" t="s">
        <v>818</v>
      </c>
      <c r="H58" s="315" t="s">
        <v>817</v>
      </c>
      <c r="I58" s="315">
        <v>1</v>
      </c>
      <c r="J58" s="315" t="str">
        <f t="shared" si="52"/>
        <v>Full size car-E85</v>
      </c>
      <c r="K58" s="335">
        <f>$I58*IF($G58="Pickup", SUMIFS(NewEmisData!E:E, NewEmisData!$A:$A, "Pickup", NewEmisData!$B:$B, $A58, NewEmisData!$C:$C, $H58, NewEmisData!$D:$D, K$2), SUMIFS(NewEmisData!E:E, NewEmisData!$A:$A, "LDV", NewEmisData!$B:$B, $A58, NewEmisData!$C:$C, $H58, NewEmisData!$D:$D, K$2))</f>
        <v>427.22035607805998</v>
      </c>
      <c r="L58" s="335">
        <f>$I58*IF($G58="Pickup", SUMIFS(NewEmisData!F:F, NewEmisData!$A:$A, "Pickup", NewEmisData!$B:$B, $A58, NewEmisData!$C:$C, $H58, NewEmisData!$D:$D, L$2), SUMIFS(NewEmisData!F:F, NewEmisData!$A:$A, "LDV", NewEmisData!$B:$B, $A58, NewEmisData!$C:$C, $H58, NewEmisData!$D:$D, L$2))</f>
        <v>410.99295031887198</v>
      </c>
      <c r="M58" s="335">
        <f>$I58*IF($G58="Pickup", SUMIFS(NewEmisData!G:G, NewEmisData!$A:$A, "Pickup", NewEmisData!$B:$B, $A58, NewEmisData!$C:$C, $H58, NewEmisData!$D:$D, M$2), SUMIFS(NewEmisData!G:G, NewEmisData!$A:$A, "LDV", NewEmisData!$B:$B, $A58, NewEmisData!$C:$C, $H58, NewEmisData!$D:$D, M$2))</f>
        <v>286.65796119002903</v>
      </c>
      <c r="N58" s="335">
        <f>$I58*IF($G58="Pickup", SUMIFS(NewEmisData!H:H, NewEmisData!$A:$A, "Pickup", NewEmisData!$B:$B, $A58, NewEmisData!$C:$C, $H58, NewEmisData!$D:$D, N$2), SUMIFS(NewEmisData!H:H, NewEmisData!$A:$A, "LDV", NewEmisData!$B:$B, $A58, NewEmisData!$C:$C, $H58, NewEmisData!$D:$D, N$2))</f>
        <v>251.42291340526501</v>
      </c>
      <c r="O58" s="335">
        <f>$I58*IF($G58="Pickup", SUMIFS(NewEmisData!I:I, NewEmisData!$A:$A, "Pickup", NewEmisData!$B:$B, $A58, NewEmisData!$C:$C, $H58, NewEmisData!$D:$D, O$2), SUMIFS(NewEmisData!I:I, NewEmisData!$A:$A, "LDV", NewEmisData!$B:$B, $A58, NewEmisData!$C:$C, $H58, NewEmisData!$D:$D, O$2))</f>
        <v>237.879150946539</v>
      </c>
      <c r="P58" s="335">
        <f>$I58*IF($G58="Pickup", SUMIFS(NewEmisData!J:J, NewEmisData!$A:$A, "Pickup", NewEmisData!$B:$B, $A58, NewEmisData!$C:$C, $H58, NewEmisData!$D:$D, P$2), SUMIFS(NewEmisData!J:J, NewEmisData!$A:$A, "LDV", NewEmisData!$B:$B, $A58, NewEmisData!$C:$C, $H58, NewEmisData!$D:$D, P$2))</f>
        <v>231.785973261176</v>
      </c>
      <c r="Q58" s="335">
        <f>$I58*IF($G58="Pickup", SUMIFS(NewEmisData!K:K, NewEmisData!$A:$A, "Pickup", NewEmisData!$B:$B, $A58, NewEmisData!$C:$C, $H58, NewEmisData!$D:$D, Q$2), SUMIFS(NewEmisData!K:K, NewEmisData!$A:$A, "LDV", NewEmisData!$B:$B, $A58, NewEmisData!$C:$C, $H58, NewEmisData!$D:$D, Q$2))</f>
        <v>226.95489929379499</v>
      </c>
      <c r="R58" s="335">
        <f>$I58*IF($G58="Pickup", SUMIFS(NewEmisData!L:L, NewEmisData!$A:$A, "Pickup", NewEmisData!$B:$B, $A58, NewEmisData!$C:$C, $H58, NewEmisData!$D:$D, R$2), SUMIFS(NewEmisData!L:L, NewEmisData!$A:$A, "LDV", NewEmisData!$B:$B, $A58, NewEmisData!$C:$C, $H58, NewEmisData!$D:$D, R$2))</f>
        <v>225.270240547784</v>
      </c>
      <c r="S58" s="335">
        <f>$I58*IF($G58="Pickup", SUMIFS(NewEmisData!M:M, NewEmisData!$A:$A, "Pickup", NewEmisData!$B:$B, $A58, NewEmisData!$C:$C, $H58, NewEmisData!$D:$D, S$2), SUMIFS(NewEmisData!M:M, NewEmisData!$A:$A, "LDV", NewEmisData!$B:$B, $A58, NewEmisData!$C:$C, $H58, NewEmisData!$D:$D, S$2))</f>
        <v>225.537595537371</v>
      </c>
      <c r="T58" s="335">
        <v>0.20481362413718007</v>
      </c>
      <c r="U58" s="335">
        <f>$I58*IF($G58="Pickup", SUMIFS(NewEmisData!E:E, NewEmisData!$A:$A, "Pickup", NewEmisData!$B:$B, $A58, NewEmisData!$C:$C, $H58, NewEmisData!$D:$D, U$2), SUMIFS(NewEmisData!E:E, NewEmisData!$A:$A, "LDV", NewEmisData!$B:$B, $A58, NewEmisData!$C:$C, $H58, NewEmisData!$D:$D, U$2))</f>
        <v>5.43221938231905E-2</v>
      </c>
      <c r="V58" s="335">
        <f>$I58*IF($G58="Pickup", SUMIFS(NewEmisData!F:F, NewEmisData!$A:$A, "Pickup", NewEmisData!$B:$B, $A58, NewEmisData!$C:$C, $H58, NewEmisData!$D:$D, V$2), SUMIFS(NewEmisData!F:F, NewEmisData!$A:$A, "LDV", NewEmisData!$B:$B, $A58, NewEmisData!$C:$C, $H58, NewEmisData!$D:$D, V$2))</f>
        <v>4.5813368539693498E-2</v>
      </c>
      <c r="W58" s="335">
        <f>$I58*IF($G58="Pickup", SUMIFS(NewEmisData!G:G, NewEmisData!$A:$A, "Pickup", NewEmisData!$B:$B, $A58, NewEmisData!$C:$C, $H58, NewEmisData!$D:$D, W$2), SUMIFS(NewEmisData!G:G, NewEmisData!$A:$A, "LDV", NewEmisData!$B:$B, $A58, NewEmisData!$C:$C, $H58, NewEmisData!$D:$D, W$2))</f>
        <v>4.3138992375732398E-2</v>
      </c>
      <c r="X58" s="335">
        <f>$I58*IF($G58="Pickup", SUMIFS(NewEmisData!H:H, NewEmisData!$A:$A, "Pickup", NewEmisData!$B:$B, $A58, NewEmisData!$C:$C, $H58, NewEmisData!$D:$D, X$2), SUMIFS(NewEmisData!H:H, NewEmisData!$A:$A, "LDV", NewEmisData!$B:$B, $A58, NewEmisData!$C:$C, $H58, NewEmisData!$D:$D, X$2))</f>
        <v>4.22702301498529E-2</v>
      </c>
      <c r="Y58" s="335">
        <f>$I58*IF($G58="Pickup", SUMIFS(NewEmisData!I:I, NewEmisData!$A:$A, "Pickup", NewEmisData!$B:$B, $A58, NewEmisData!$C:$C, $H58, NewEmisData!$D:$D, Y$2), SUMIFS(NewEmisData!I:I, NewEmisData!$A:$A, "LDV", NewEmisData!$B:$B, $A58, NewEmisData!$C:$C, $H58, NewEmisData!$D:$D, Y$2))</f>
        <v>4.7266554092845102E-2</v>
      </c>
      <c r="Z58" s="335">
        <f>$I58*IF($G58="Pickup", SUMIFS(NewEmisData!J:J, NewEmisData!$A:$A, "Pickup", NewEmisData!$B:$B, $A58, NewEmisData!$C:$C, $H58, NewEmisData!$D:$D, Z$2), SUMIFS(NewEmisData!J:J, NewEmisData!$A:$A, "LDV", NewEmisData!$B:$B, $A58, NewEmisData!$C:$C, $H58, NewEmisData!$D:$D, Z$2))</f>
        <v>4.92796412957313E-2</v>
      </c>
      <c r="AA58" s="335">
        <f>$I58*IF($G58="Pickup", SUMIFS(NewEmisData!K:K, NewEmisData!$A:$A, "Pickup", NewEmisData!$B:$B, $A58, NewEmisData!$C:$C, $H58, NewEmisData!$D:$D, AA$2), SUMIFS(NewEmisData!K:K, NewEmisData!$A:$A, "LDV", NewEmisData!$B:$B, $A58, NewEmisData!$C:$C, $H58, NewEmisData!$D:$D, AA$2))</f>
        <v>4.83132390691993E-2</v>
      </c>
      <c r="AB58" s="335">
        <f>$I58*IF($G58="Pickup", SUMIFS(NewEmisData!L:L, NewEmisData!$A:$A, "Pickup", NewEmisData!$B:$B, $A58, NewEmisData!$C:$C, $H58, NewEmisData!$D:$D, AB$2), SUMIFS(NewEmisData!L:L, NewEmisData!$A:$A, "LDV", NewEmisData!$B:$B, $A58, NewEmisData!$C:$C, $H58, NewEmisData!$D:$D, AB$2))</f>
        <v>4.7598470704443001E-2</v>
      </c>
      <c r="AC58" s="335">
        <f>$I58*IF($G58="Pickup", SUMIFS(NewEmisData!M:M, NewEmisData!$A:$A, "Pickup", NewEmisData!$B:$B, $A58, NewEmisData!$C:$C, $H58, NewEmisData!$D:$D, AC$2), SUMIFS(NewEmisData!M:M, NewEmisData!$A:$A, "LDV", NewEmisData!$B:$B, $A58, NewEmisData!$C:$C, $H58, NewEmisData!$D:$D, AC$2))</f>
        <v>4.8291189756298203E-2</v>
      </c>
      <c r="AD58" s="335">
        <v>5.7317908516770433E-2</v>
      </c>
      <c r="AE58" s="335">
        <f>$I58*IF($G58="Pickup", SUMIFS(NewEmisData!E:E, NewEmisData!$A:$A, "Pickup", NewEmisData!$B:$B, $A58, NewEmisData!$C:$C, $H58, NewEmisData!$D:$D, AE$2), SUMIFS(NewEmisData!E:E, NewEmisData!$A:$A, "LDV", NewEmisData!$B:$B, $A58, NewEmisData!$C:$C, $H58, NewEmisData!$D:$D, AE$2))</f>
        <v>4.5233219210783302E-3</v>
      </c>
      <c r="AF58" s="335">
        <f>$I58*IF($G58="Pickup", SUMIFS(NewEmisData!F:F, NewEmisData!$A:$A, "Pickup", NewEmisData!$B:$B, $A58, NewEmisData!$C:$C, $H58, NewEmisData!$D:$D, AF$2), SUMIFS(NewEmisData!F:F, NewEmisData!$A:$A, "LDV", NewEmisData!$B:$B, $A58, NewEmisData!$C:$C, $H58, NewEmisData!$D:$D, AF$2))</f>
        <v>4.35150523268109E-3</v>
      </c>
      <c r="AG58" s="335">
        <f>$I58*IF($G58="Pickup", SUMIFS(NewEmisData!G:G, NewEmisData!$A:$A, "Pickup", NewEmisData!$B:$B, $A58, NewEmisData!$C:$C, $H58, NewEmisData!$D:$D, AG$2), SUMIFS(NewEmisData!G:G, NewEmisData!$A:$A, "LDV", NewEmisData!$B:$B, $A58, NewEmisData!$C:$C, $H58, NewEmisData!$D:$D, AG$2))</f>
        <v>2.2073239302791599E-3</v>
      </c>
      <c r="AH58" s="335">
        <f>$I58*IF($G58="Pickup", SUMIFS(NewEmisData!H:H, NewEmisData!$A:$A, "Pickup", NewEmisData!$B:$B, $A58, NewEmisData!$C:$C, $H58, NewEmisData!$D:$D, AH$2), SUMIFS(NewEmisData!H:H, NewEmisData!$A:$A, "LDV", NewEmisData!$B:$B, $A58, NewEmisData!$C:$C, $H58, NewEmisData!$D:$D, AH$2))</f>
        <v>1.93600769277144E-3</v>
      </c>
      <c r="AI58" s="335">
        <f>$I58*IF($G58="Pickup", SUMIFS(NewEmisData!I:I, NewEmisData!$A:$A, "Pickup", NewEmisData!$B:$B, $A58, NewEmisData!$C:$C, $H58, NewEmisData!$D:$D, AI$2), SUMIFS(NewEmisData!I:I, NewEmisData!$A:$A, "LDV", NewEmisData!$B:$B, $A58, NewEmisData!$C:$C, $H58, NewEmisData!$D:$D, AI$2))</f>
        <v>1.83171782200173E-3</v>
      </c>
      <c r="AJ58" s="335">
        <f>$I58*IF($G58="Pickup", SUMIFS(NewEmisData!J:J, NewEmisData!$A:$A, "Pickup", NewEmisData!$B:$B, $A58, NewEmisData!$C:$C, $H58, NewEmisData!$D:$D, AJ$2), SUMIFS(NewEmisData!J:J, NewEmisData!$A:$A, "LDV", NewEmisData!$B:$B, $A58, NewEmisData!$C:$C, $H58, NewEmisData!$D:$D, AJ$2))</f>
        <v>1.7848006969164801E-3</v>
      </c>
      <c r="AK58" s="335">
        <f>$I58*IF($G58="Pickup", SUMIFS(NewEmisData!K:K, NewEmisData!$A:$A, "Pickup", NewEmisData!$B:$B, $A58, NewEmisData!$C:$C, $H58, NewEmisData!$D:$D, AK$2), SUMIFS(NewEmisData!K:K, NewEmisData!$A:$A, "LDV", NewEmisData!$B:$B, $A58, NewEmisData!$C:$C, $H58, NewEmisData!$D:$D, AK$2))</f>
        <v>1.74760082534328E-3</v>
      </c>
      <c r="AL58" s="335">
        <f>$I58*IF($G58="Pickup", SUMIFS(NewEmisData!L:L, NewEmisData!$A:$A, "Pickup", NewEmisData!$B:$B, $A58, NewEmisData!$C:$C, $H58, NewEmisData!$D:$D, AL$2), SUMIFS(NewEmisData!L:L, NewEmisData!$A:$A, "LDV", NewEmisData!$B:$B, $A58, NewEmisData!$C:$C, $H58, NewEmisData!$D:$D, AL$2))</f>
        <v>1.73462764249673E-3</v>
      </c>
      <c r="AM58" s="335">
        <f>$I58*IF($G58="Pickup", SUMIFS(NewEmisData!M:M, NewEmisData!$A:$A, "Pickup", NewEmisData!$B:$B, $A58, NewEmisData!$C:$C, $H58, NewEmisData!$D:$D, AM$2), SUMIFS(NewEmisData!M:M, NewEmisData!$A:$A, "LDV", NewEmisData!$B:$B, $A58, NewEmisData!$C:$C, $H58, NewEmisData!$D:$D, AM$2))</f>
        <v>1.7366872463193499E-3</v>
      </c>
      <c r="AN58" s="335">
        <v>1.971385326188381E-3</v>
      </c>
      <c r="AO58" s="335">
        <f>$I58*IF($G58="Pickup", SUMIFS(NewEmisData!E:E, NewEmisData!$A:$A, "Pickup", NewEmisData!$B:$B, $A58, NewEmisData!$C:$C, $H58, NewEmisData!$D:$D, AO$2), SUMIFS(NewEmisData!E:E, NewEmisData!$A:$A, "LDV", NewEmisData!$B:$B, $A58, NewEmisData!$C:$C, $H58, NewEmisData!$D:$D, AO$2))</f>
        <v>6.5525486311907397E-2</v>
      </c>
      <c r="AP58" s="335">
        <f>$I58*IF($G58="Pickup", SUMIFS(NewEmisData!F:F, NewEmisData!$A:$A, "Pickup", NewEmisData!$B:$B, $A58, NewEmisData!$C:$C, $H58, NewEmisData!$D:$D, AP$2), SUMIFS(NewEmisData!F:F, NewEmisData!$A:$A, "LDV", NewEmisData!$B:$B, $A58, NewEmisData!$C:$C, $H58, NewEmisData!$D:$D, AP$2))</f>
        <v>6.5532413100286402E-2</v>
      </c>
      <c r="AQ58" s="335">
        <f>$I58*IF($G58="Pickup", SUMIFS(NewEmisData!G:G, NewEmisData!$A:$A, "Pickup", NewEmisData!$B:$B, $A58, NewEmisData!$C:$C, $H58, NewEmisData!$D:$D, AQ$2), SUMIFS(NewEmisData!G:G, NewEmisData!$A:$A, "LDV", NewEmisData!$B:$B, $A58, NewEmisData!$C:$C, $H58, NewEmisData!$D:$D, AQ$2))</f>
        <v>4.72274911635963E-2</v>
      </c>
      <c r="AR58" s="335">
        <f>$I58*IF($G58="Pickup", SUMIFS(NewEmisData!H:H, NewEmisData!$A:$A, "Pickup", NewEmisData!$B:$B, $A58, NewEmisData!$C:$C, $H58, NewEmisData!$D:$D, AR$2), SUMIFS(NewEmisData!H:H, NewEmisData!$A:$A, "LDV", NewEmisData!$B:$B, $A58, NewEmisData!$C:$C, $H58, NewEmisData!$D:$D, AR$2))</f>
        <v>4.7004553415883499E-2</v>
      </c>
      <c r="AS58" s="335">
        <f>$I58*IF($G58="Pickup", SUMIFS(NewEmisData!I:I, NewEmisData!$A:$A, "Pickup", NewEmisData!$B:$B, $A58, NewEmisData!$C:$C, $H58, NewEmisData!$D:$D, AS$2), SUMIFS(NewEmisData!I:I, NewEmisData!$A:$A, "LDV", NewEmisData!$B:$B, $A58, NewEmisData!$C:$C, $H58, NewEmisData!$D:$D, AS$2))</f>
        <v>4.6951187368693102E-2</v>
      </c>
      <c r="AT58" s="335">
        <f>$I58*IF($G58="Pickup", SUMIFS(NewEmisData!J:J, NewEmisData!$A:$A, "Pickup", NewEmisData!$B:$B, $A58, NewEmisData!$C:$C, $H58, NewEmisData!$D:$D, AT$2), SUMIFS(NewEmisData!J:J, NewEmisData!$A:$A, "LDV", NewEmisData!$B:$B, $A58, NewEmisData!$C:$C, $H58, NewEmisData!$D:$D, AT$2))</f>
        <v>4.69310774047937E-2</v>
      </c>
      <c r="AU58" s="335">
        <f>$I58*IF($G58="Pickup", SUMIFS(NewEmisData!K:K, NewEmisData!$A:$A, "Pickup", NewEmisData!$B:$B, $A58, NewEmisData!$C:$C, $H58, NewEmisData!$D:$D, AU$2), SUMIFS(NewEmisData!K:K, NewEmisData!$A:$A, "LDV", NewEmisData!$B:$B, $A58, NewEmisData!$C:$C, $H58, NewEmisData!$D:$D, AU$2))</f>
        <v>4.6792796731001701E-2</v>
      </c>
      <c r="AV58" s="335">
        <f>$I58*IF($G58="Pickup", SUMIFS(NewEmisData!L:L, NewEmisData!$A:$A, "Pickup", NewEmisData!$B:$B, $A58, NewEmisData!$C:$C, $H58, NewEmisData!$D:$D, AV$2), SUMIFS(NewEmisData!L:L, NewEmisData!$A:$A, "LDV", NewEmisData!$B:$B, $A58, NewEmisData!$C:$C, $H58, NewEmisData!$D:$D, AV$2))</f>
        <v>4.6667520898197902E-2</v>
      </c>
      <c r="AW58" s="335">
        <f>$I58*IF($G58="Pickup", SUMIFS(NewEmisData!M:M, NewEmisData!$A:$A, "Pickup", NewEmisData!$B:$B, $A58, NewEmisData!$C:$C, $H58, NewEmisData!$D:$D, AW$2), SUMIFS(NewEmisData!M:M, NewEmisData!$A:$A, "LDV", NewEmisData!$B:$B, $A58, NewEmisData!$C:$C, $H58, NewEmisData!$D:$D, AW$2))</f>
        <v>4.6662125786885798E-2</v>
      </c>
      <c r="AX58" s="335">
        <v>3.3278806736294783E-2</v>
      </c>
      <c r="AY58" s="335">
        <f>$I58*IF($G58="Pickup", SUMIFS(NewEmisData!E:E, NewEmisData!$A:$A, "Pickup", NewEmisData!$B:$B, $A58, NewEmisData!$C:$C, $H58, NewEmisData!$D:$D, AY$2), SUMIFS(NewEmisData!E:E, NewEmisData!$A:$A, "LDV", NewEmisData!$B:$B, $A58, NewEmisData!$C:$C, $H58, NewEmisData!$D:$D, AY$2))</f>
        <v>1.0010238476339899E-2</v>
      </c>
      <c r="AZ58" s="335">
        <f>$I58*IF($G58="Pickup", SUMIFS(NewEmisData!F:F, NewEmisData!$A:$A, "Pickup", NewEmisData!$B:$B, $A58, NewEmisData!$C:$C, $H58, NewEmisData!$D:$D, AZ$2), SUMIFS(NewEmisData!F:F, NewEmisData!$A:$A, "LDV", NewEmisData!$B:$B, $A58, NewEmisData!$C:$C, $H58, NewEmisData!$D:$D, AZ$2))</f>
        <v>1.00161273530144E-2</v>
      </c>
      <c r="BA58" s="335">
        <f>$I58*IF($G58="Pickup", SUMIFS(NewEmisData!G:G, NewEmisData!$A:$A, "Pickup", NewEmisData!$B:$B, $A58, NewEmisData!$C:$C, $H58, NewEmisData!$D:$D, BA$2), SUMIFS(NewEmisData!G:G, NewEmisData!$A:$A, "LDV", NewEmisData!$B:$B, $A58, NewEmisData!$C:$C, $H58, NewEmisData!$D:$D, BA$2))</f>
        <v>7.3231092956545603E-3</v>
      </c>
      <c r="BB58" s="335">
        <f>$I58*IF($G58="Pickup", SUMIFS(NewEmisData!H:H, NewEmisData!$A:$A, "Pickup", NewEmisData!$B:$B, $A58, NewEmisData!$C:$C, $H58, NewEmisData!$D:$D, BB$2), SUMIFS(NewEmisData!H:H, NewEmisData!$A:$A, "LDV", NewEmisData!$B:$B, $A58, NewEmisData!$C:$C, $H58, NewEmisData!$D:$D, BB$2))</f>
        <v>7.1259171686559502E-3</v>
      </c>
      <c r="BC58" s="335">
        <f>$I58*IF($G58="Pickup", SUMIFS(NewEmisData!I:I, NewEmisData!$A:$A, "Pickup", NewEmisData!$B:$B, $A58, NewEmisData!$C:$C, $H58, NewEmisData!$D:$D, BC$2), SUMIFS(NewEmisData!I:I, NewEmisData!$A:$A, "LDV", NewEmisData!$B:$B, $A58, NewEmisData!$C:$C, $H58, NewEmisData!$D:$D, BC$2))</f>
        <v>7.0786866585371699E-3</v>
      </c>
      <c r="BD58" s="335">
        <f>$I58*IF($G58="Pickup", SUMIFS(NewEmisData!J:J, NewEmisData!$A:$A, "Pickup", NewEmisData!$B:$B, $A58, NewEmisData!$C:$C, $H58, NewEmisData!$D:$D, BD$2), SUMIFS(NewEmisData!J:J, NewEmisData!$A:$A, "LDV", NewEmisData!$B:$B, $A58, NewEmisData!$C:$C, $H58, NewEmisData!$D:$D, BD$2))</f>
        <v>7.0609240367398201E-3</v>
      </c>
      <c r="BE58" s="335">
        <f>$I58*IF($G58="Pickup", SUMIFS(NewEmisData!K:K, NewEmisData!$A:$A, "Pickup", NewEmisData!$B:$B, $A58, NewEmisData!$C:$C, $H58, NewEmisData!$D:$D, BE$2), SUMIFS(NewEmisData!K:K, NewEmisData!$A:$A, "LDV", NewEmisData!$B:$B, $A58, NewEmisData!$C:$C, $H58, NewEmisData!$D:$D, BE$2))</f>
        <v>6.9386110678336301E-3</v>
      </c>
      <c r="BF58" s="335">
        <f>$I58*IF($G58="Pickup", SUMIFS(NewEmisData!L:L, NewEmisData!$A:$A, "Pickup", NewEmisData!$B:$B, $A58, NewEmisData!$C:$C, $H58, NewEmisData!$D:$D, BF$2), SUMIFS(NewEmisData!L:L, NewEmisData!$A:$A, "LDV", NewEmisData!$B:$B, $A58, NewEmisData!$C:$C, $H58, NewEmisData!$D:$D, BF$2))</f>
        <v>6.8278327244941798E-3</v>
      </c>
      <c r="BG58" s="335">
        <f>$I58*IF($G58="Pickup", SUMIFS(NewEmisData!M:M, NewEmisData!$A:$A, "Pickup", NewEmisData!$B:$B, $A58, NewEmisData!$C:$C, $H58, NewEmisData!$D:$D, BG$2), SUMIFS(NewEmisData!M:M, NewEmisData!$A:$A, "LDV", NewEmisData!$B:$B, $A58, NewEmisData!$C:$C, $H58, NewEmisData!$D:$D, BG$2))</f>
        <v>6.8230359525153703E-3</v>
      </c>
      <c r="BH58" s="335">
        <v>6.8948154849121281E-3</v>
      </c>
      <c r="BI58" s="335">
        <f>$I58*IF($G58="Pickup", SUMIFS(NewEmisData!E:E, NewEmisData!$A:$A, "Pickup", NewEmisData!$B:$B, $A58, NewEmisData!$C:$C, $H58, NewEmisData!$D:$D, BI$2), SUMIFS(NewEmisData!E:E, NewEmisData!$A:$A, "LDV", NewEmisData!$B:$B, $A58, NewEmisData!$C:$C, $H58, NewEmisData!$D:$D, BI$2))</f>
        <v>1.48251124534534</v>
      </c>
      <c r="BJ58" s="335">
        <f>$I58*IF($G58="Pickup", SUMIFS(NewEmisData!F:F, NewEmisData!$A:$A, "Pickup", NewEmisData!$B:$B, $A58, NewEmisData!$C:$C, $H58, NewEmisData!$D:$D, BJ$2), SUMIFS(NewEmisData!F:F, NewEmisData!$A:$A, "LDV", NewEmisData!$B:$B, $A58, NewEmisData!$C:$C, $H58, NewEmisData!$D:$D, BJ$2))</f>
        <v>1.22808663434379</v>
      </c>
      <c r="BK58" s="335">
        <f>$I58*IF($G58="Pickup", SUMIFS(NewEmisData!G:G, NewEmisData!$A:$A, "Pickup", NewEmisData!$B:$B, $A58, NewEmisData!$C:$C, $H58, NewEmisData!$D:$D, BK$2), SUMIFS(NewEmisData!G:G, NewEmisData!$A:$A, "LDV", NewEmisData!$B:$B, $A58, NewEmisData!$C:$C, $H58, NewEmisData!$D:$D, BK$2))</f>
        <v>0.91807354200382896</v>
      </c>
      <c r="BL58" s="335">
        <f>$I58*IF($G58="Pickup", SUMIFS(NewEmisData!H:H, NewEmisData!$A:$A, "Pickup", NewEmisData!$B:$B, $A58, NewEmisData!$C:$C, $H58, NewEmisData!$D:$D, BL$2), SUMIFS(NewEmisData!H:H, NewEmisData!$A:$A, "LDV", NewEmisData!$B:$B, $A58, NewEmisData!$C:$C, $H58, NewEmisData!$D:$D, BL$2))</f>
        <v>0.98238297821727305</v>
      </c>
      <c r="BM58" s="335">
        <f>$I58*IF($G58="Pickup", SUMIFS(NewEmisData!I:I, NewEmisData!$A:$A, "Pickup", NewEmisData!$B:$B, $A58, NewEmisData!$C:$C, $H58, NewEmisData!$D:$D, BM$2), SUMIFS(NewEmisData!I:I, NewEmisData!$A:$A, "LDV", NewEmisData!$B:$B, $A58, NewEmisData!$C:$C, $H58, NewEmisData!$D:$D, BM$2))</f>
        <v>1.0725932306113299</v>
      </c>
      <c r="BN58" s="335">
        <f>$I58*IF($G58="Pickup", SUMIFS(NewEmisData!J:J, NewEmisData!$A:$A, "Pickup", NewEmisData!$B:$B, $A58, NewEmisData!$C:$C, $H58, NewEmisData!$D:$D, BN$2), SUMIFS(NewEmisData!J:J, NewEmisData!$A:$A, "LDV", NewEmisData!$B:$B, $A58, NewEmisData!$C:$C, $H58, NewEmisData!$D:$D, BN$2))</f>
        <v>1.1199441114408999</v>
      </c>
      <c r="BO58" s="335">
        <f>$I58*IF($G58="Pickup", SUMIFS(NewEmisData!K:K, NewEmisData!$A:$A, "Pickup", NewEmisData!$B:$B, $A58, NewEmisData!$C:$C, $H58, NewEmisData!$D:$D, BO$2), SUMIFS(NewEmisData!K:K, NewEmisData!$A:$A, "LDV", NewEmisData!$B:$B, $A58, NewEmisData!$C:$C, $H58, NewEmisData!$D:$D, BO$2))</f>
        <v>1.10453796202271</v>
      </c>
      <c r="BP58" s="335">
        <f>$I58*IF($G58="Pickup", SUMIFS(NewEmisData!L:L, NewEmisData!$A:$A, "Pickup", NewEmisData!$B:$B, $A58, NewEmisData!$C:$C, $H58, NewEmisData!$D:$D, BP$2), SUMIFS(NewEmisData!L:L, NewEmisData!$A:$A, "LDV", NewEmisData!$B:$B, $A58, NewEmisData!$C:$C, $H58, NewEmisData!$D:$D, BP$2))</f>
        <v>1.0907612634210799</v>
      </c>
      <c r="BQ58" s="335">
        <f>$I58*IF($G58="Pickup", SUMIFS(NewEmisData!M:M, NewEmisData!$A:$A, "Pickup", NewEmisData!$B:$B, $A58, NewEmisData!$C:$C, $H58, NewEmisData!$D:$D, BQ$2), SUMIFS(NewEmisData!M:M, NewEmisData!$A:$A, "LDV", NewEmisData!$B:$B, $A58, NewEmisData!$C:$C, $H58, NewEmisData!$D:$D, BQ$2))</f>
        <v>1.1043108576684499</v>
      </c>
      <c r="BR58" s="335">
        <v>1.3668887567521777</v>
      </c>
      <c r="BS58" s="335">
        <f>$I58*IF($G58="Pickup", SUMIFS(NewEmisData!E:E, NewEmisData!$A:$A, "Pickup", NewEmisData!$B:$B, $A58, NewEmisData!$C:$C, $H58, NewEmisData!$D:$D, BS$2), SUMIFS(NewEmisData!E:E, NewEmisData!$A:$A, "LDV", NewEmisData!$B:$B, $A58, NewEmisData!$C:$C, $H58, NewEmisData!$D:$D, BS$2))</f>
        <v>0.16321186757077699</v>
      </c>
      <c r="BT58" s="335">
        <f>$I58*IF($G58="Pickup", SUMIFS(NewEmisData!F:F, NewEmisData!$A:$A, "Pickup", NewEmisData!$B:$B, $A58, NewEmisData!$C:$C, $H58, NewEmisData!$D:$D, BT$2), SUMIFS(NewEmisData!F:F, NewEmisData!$A:$A, "LDV", NewEmisData!$B:$B, $A58, NewEmisData!$C:$C, $H58, NewEmisData!$D:$D, BT$2))</f>
        <v>0.154397875969284</v>
      </c>
      <c r="BU58" s="335">
        <f>$I58*IF($G58="Pickup", SUMIFS(NewEmisData!G:G, NewEmisData!$A:$A, "Pickup", NewEmisData!$B:$B, $A58, NewEmisData!$C:$C, $H58, NewEmisData!$D:$D, BU$2), SUMIFS(NewEmisData!G:G, NewEmisData!$A:$A, "LDV", NewEmisData!$B:$B, $A58, NewEmisData!$C:$C, $H58, NewEmisData!$D:$D, BU$2))</f>
        <v>0.10925895770364299</v>
      </c>
      <c r="BV58" s="335">
        <f>$I58*IF($G58="Pickup", SUMIFS(NewEmisData!H:H, NewEmisData!$A:$A, "Pickup", NewEmisData!$B:$B, $A58, NewEmisData!$C:$C, $H58, NewEmisData!$D:$D, BV$2), SUMIFS(NewEmisData!H:H, NewEmisData!$A:$A, "LDV", NewEmisData!$B:$B, $A58, NewEmisData!$C:$C, $H58, NewEmisData!$D:$D, BV$2))</f>
        <v>0.10320250472907801</v>
      </c>
      <c r="BW58" s="335">
        <f>$I58*IF($G58="Pickup", SUMIFS(NewEmisData!I:I, NewEmisData!$A:$A, "Pickup", NewEmisData!$B:$B, $A58, NewEmisData!$C:$C, $H58, NewEmisData!$D:$D, BW$2), SUMIFS(NewEmisData!I:I, NewEmisData!$A:$A, "LDV", NewEmisData!$B:$B, $A58, NewEmisData!$C:$C, $H58, NewEmisData!$D:$D, BW$2))</f>
        <v>0.120586776372786</v>
      </c>
      <c r="BX58" s="335">
        <f>$I58*IF($G58="Pickup", SUMIFS(NewEmisData!J:J, NewEmisData!$A:$A, "Pickup", NewEmisData!$B:$B, $A58, NewEmisData!$C:$C, $H58, NewEmisData!$D:$D, BX$2), SUMIFS(NewEmisData!J:J, NewEmisData!$A:$A, "LDV", NewEmisData!$B:$B, $A58, NewEmisData!$C:$C, $H58, NewEmisData!$D:$D, BX$2))</f>
        <v>0.14263504906803201</v>
      </c>
      <c r="BY58" s="335">
        <f>$I58*IF($G58="Pickup", SUMIFS(NewEmisData!K:K, NewEmisData!$A:$A, "Pickup", NewEmisData!$B:$B, $A58, NewEmisData!$C:$C, $H58, NewEmisData!$D:$D, BY$2), SUMIFS(NewEmisData!K:K, NewEmisData!$A:$A, "LDV", NewEmisData!$B:$B, $A58, NewEmisData!$C:$C, $H58, NewEmisData!$D:$D, BY$2))</f>
        <v>0.15896719271608001</v>
      </c>
      <c r="BZ58" s="335">
        <f>$I58*IF($G58="Pickup", SUMIFS(NewEmisData!L:L, NewEmisData!$A:$A, "Pickup", NewEmisData!$B:$B, $A58, NewEmisData!$C:$C, $H58, NewEmisData!$D:$D, BZ$2), SUMIFS(NewEmisData!L:L, NewEmisData!$A:$A, "LDV", NewEmisData!$B:$B, $A58, NewEmisData!$C:$C, $H58, NewEmisData!$D:$D, BZ$2))</f>
        <v>0.16492550955944399</v>
      </c>
      <c r="CA58" s="335">
        <f>$I58*IF($G58="Pickup", SUMIFS(NewEmisData!M:M, NewEmisData!$A:$A, "Pickup", NewEmisData!$B:$B, $A58, NewEmisData!$C:$C, $H58, NewEmisData!$D:$D, CA$2), SUMIFS(NewEmisData!M:M, NewEmisData!$A:$A, "LDV", NewEmisData!$B:$B, $A58, NewEmisData!$C:$C, $H58, NewEmisData!$D:$D, CA$2))</f>
        <v>0.17726949696552699</v>
      </c>
      <c r="CB58" s="335">
        <v>6.7324914528478774E-2</v>
      </c>
      <c r="CC58" s="335">
        <f>$I58*IF($G58="Pickup", SUMIFS(NewEmisData!E:E, NewEmisData!$A:$A, "Pickup", NewEmisData!$B:$B, $A58, NewEmisData!$C:$C, $H58, NewEmisData!$D:$D, CC$2), SUMIFS(NewEmisData!E:E, NewEmisData!$A:$A, "LDV", NewEmisData!$B:$B, $A58, NewEmisData!$C:$C, $H58, NewEmisData!$D:$D, CC$2))</f>
        <v>1.8729600919409201E-2</v>
      </c>
      <c r="CD58" s="335">
        <f>$I58*IF($G58="Pickup", SUMIFS(NewEmisData!F:F, NewEmisData!$A:$A, "Pickup", NewEmisData!$B:$B, $A58, NewEmisData!$C:$C, $H58, NewEmisData!$D:$D, CD$2), SUMIFS(NewEmisData!F:F, NewEmisData!$A:$A, "LDV", NewEmisData!$B:$B, $A58, NewEmisData!$C:$C, $H58, NewEmisData!$D:$D, CD$2))</f>
        <v>1.87295992113196E-2</v>
      </c>
      <c r="CE58" s="335">
        <f>$I58*IF($G58="Pickup", SUMIFS(NewEmisData!G:G, NewEmisData!$A:$A, "Pickup", NewEmisData!$B:$B, $A58, NewEmisData!$C:$C, $H58, NewEmisData!$D:$D, CE$2), SUMIFS(NewEmisData!G:G, NewEmisData!$A:$A, "LDV", NewEmisData!$B:$B, $A58, NewEmisData!$C:$C, $H58, NewEmisData!$D:$D, CE$2))</f>
        <v>1.7896401271485798E-2</v>
      </c>
      <c r="CF58" s="335">
        <f>$I58*IF($G58="Pickup", SUMIFS(NewEmisData!H:H, NewEmisData!$A:$A, "Pickup", NewEmisData!$B:$B, $A58, NewEmisData!$C:$C, $H58, NewEmisData!$D:$D, CF$2), SUMIFS(NewEmisData!H:H, NewEmisData!$A:$A, "LDV", NewEmisData!$B:$B, $A58, NewEmisData!$C:$C, $H58, NewEmisData!$D:$D, CF$2))</f>
        <v>1.8442422202507001E-2</v>
      </c>
      <c r="CG58" s="335">
        <f>$I58*IF($G58="Pickup", SUMIFS(NewEmisData!I:I, NewEmisData!$A:$A, "Pickup", NewEmisData!$B:$B, $A58, NewEmisData!$C:$C, $H58, NewEmisData!$D:$D, CG$2), SUMIFS(NewEmisData!I:I, NewEmisData!$A:$A, "LDV", NewEmisData!$B:$B, $A58, NewEmisData!$C:$C, $H58, NewEmisData!$D:$D, CG$2))</f>
        <v>2.00045303285145E-2</v>
      </c>
      <c r="CH58" s="335">
        <f>$I58*IF($G58="Pickup", SUMIFS(NewEmisData!J:J, NewEmisData!$A:$A, "Pickup", NewEmisData!$B:$B, $A58, NewEmisData!$C:$C, $H58, NewEmisData!$D:$D, CH$2), SUMIFS(NewEmisData!J:J, NewEmisData!$A:$A, "LDV", NewEmisData!$B:$B, $A58, NewEmisData!$C:$C, $H58, NewEmisData!$D:$D, CH$2))</f>
        <v>2.0893189392550599E-2</v>
      </c>
      <c r="CI58" s="335">
        <f>$I58*IF($G58="Pickup", SUMIFS(NewEmisData!K:K, NewEmisData!$A:$A, "Pickup", NewEmisData!$B:$B, $A58, NewEmisData!$C:$C, $H58, NewEmisData!$D:$D, CI$2), SUMIFS(NewEmisData!K:K, NewEmisData!$A:$A, "LDV", NewEmisData!$B:$B, $A58, NewEmisData!$C:$C, $H58, NewEmisData!$D:$D, CI$2))</f>
        <v>2.1181769136144502E-2</v>
      </c>
      <c r="CJ58" s="335">
        <f>$I58*IF($G58="Pickup", SUMIFS(NewEmisData!L:L, NewEmisData!$A:$A, "Pickup", NewEmisData!$B:$B, $A58, NewEmisData!$C:$C, $H58, NewEmisData!$D:$D, CJ$2), SUMIFS(NewEmisData!L:L, NewEmisData!$A:$A, "LDV", NewEmisData!$B:$B, $A58, NewEmisData!$C:$C, $H58, NewEmisData!$D:$D, CJ$2))</f>
        <v>2.1238997688836601E-2</v>
      </c>
      <c r="CK58" s="335">
        <f>$I58*IF($G58="Pickup", SUMIFS(NewEmisData!M:M, NewEmisData!$A:$A, "Pickup", NewEmisData!$B:$B, $A58, NewEmisData!$C:$C, $H58, NewEmisData!$D:$D, CK$2), SUMIFS(NewEmisData!M:M, NewEmisData!$A:$A, "LDV", NewEmisData!$B:$B, $A58, NewEmisData!$C:$C, $H58, NewEmisData!$D:$D, CK$2))</f>
        <v>2.1267714859422301E-2</v>
      </c>
      <c r="CL58" s="335">
        <v>2.0846527000014766E-2</v>
      </c>
      <c r="CM58" s="335">
        <f>$I58*IF($G58="Pickup", SUMIFS(NewEmisData!E:E, NewEmisData!$A:$A, "Pickup", NewEmisData!$B:$B, $A58, NewEmisData!$C:$C, $H58, NewEmisData!$D:$D, CM$2), SUMIFS(NewEmisData!E:E, NewEmisData!$A:$A, "LDV", NewEmisData!$B:$B, $A58, NewEmisData!$C:$C, $H58, NewEmisData!$D:$D, CM$2))</f>
        <v>7.2287830937431304E-3</v>
      </c>
      <c r="CN58" s="335">
        <f>$I58*IF($G58="Pickup", SUMIFS(NewEmisData!F:F, NewEmisData!$A:$A, "Pickup", NewEmisData!$B:$B, $A58, NewEmisData!$C:$C, $H58, NewEmisData!$D:$D, CN$2), SUMIFS(NewEmisData!F:F, NewEmisData!$A:$A, "LDV", NewEmisData!$B:$B, $A58, NewEmisData!$C:$C, $H58, NewEmisData!$D:$D, CN$2))</f>
        <v>7.4146327299102702E-3</v>
      </c>
      <c r="CO58" s="335">
        <f>$I58*IF($G58="Pickup", SUMIFS(NewEmisData!G:G, NewEmisData!$A:$A, "Pickup", NewEmisData!$B:$B, $A58, NewEmisData!$C:$C, $H58, NewEmisData!$D:$D, CO$2), SUMIFS(NewEmisData!G:G, NewEmisData!$A:$A, "LDV", NewEmisData!$B:$B, $A58, NewEmisData!$C:$C, $H58, NewEmisData!$D:$D, CO$2))</f>
        <v>6.76375506570253E-3</v>
      </c>
      <c r="CP58" s="335">
        <f>$I58*IF($G58="Pickup", SUMIFS(NewEmisData!H:H, NewEmisData!$A:$A, "Pickup", NewEmisData!$B:$B, $A58, NewEmisData!$C:$C, $H58, NewEmisData!$D:$D, CP$2), SUMIFS(NewEmisData!H:H, NewEmisData!$A:$A, "LDV", NewEmisData!$B:$B, $A58, NewEmisData!$C:$C, $H58, NewEmisData!$D:$D, CP$2))</f>
        <v>6.9716691870337104E-3</v>
      </c>
      <c r="CQ58" s="335">
        <f>$I58*IF($G58="Pickup", SUMIFS(NewEmisData!I:I, NewEmisData!$A:$A, "Pickup", NewEmisData!$B:$B, $A58, NewEmisData!$C:$C, $H58, NewEmisData!$D:$D, CQ$2), SUMIFS(NewEmisData!I:I, NewEmisData!$A:$A, "LDV", NewEmisData!$B:$B, $A58, NewEmisData!$C:$C, $H58, NewEmisData!$D:$D, CQ$2))</f>
        <v>7.2825939573400002E-3</v>
      </c>
      <c r="CR58" s="335">
        <f>$I58*IF($G58="Pickup", SUMIFS(NewEmisData!J:J, NewEmisData!$A:$A, "Pickup", NewEmisData!$B:$B, $A58, NewEmisData!$C:$C, $H58, NewEmisData!$D:$D, CR$2), SUMIFS(NewEmisData!J:J, NewEmisData!$A:$A, "LDV", NewEmisData!$B:$B, $A58, NewEmisData!$C:$C, $H58, NewEmisData!$D:$D, CR$2))</f>
        <v>7.5880838814802402E-3</v>
      </c>
      <c r="CS58" s="335">
        <f>$I58*IF($G58="Pickup", SUMIFS(NewEmisData!K:K, NewEmisData!$A:$A, "Pickup", NewEmisData!$B:$B, $A58, NewEmisData!$C:$C, $H58, NewEmisData!$D:$D, CS$2), SUMIFS(NewEmisData!K:K, NewEmisData!$A:$A, "LDV", NewEmisData!$B:$B, $A58, NewEmisData!$C:$C, $H58, NewEmisData!$D:$D, CS$2))</f>
        <v>7.7486002757361496E-3</v>
      </c>
      <c r="CT58" s="335">
        <f>$I58*IF($G58="Pickup", SUMIFS(NewEmisData!L:L, NewEmisData!$A:$A, "Pickup", NewEmisData!$B:$B, $A58, NewEmisData!$C:$C, $H58, NewEmisData!$D:$D, CT$2), SUMIFS(NewEmisData!L:L, NewEmisData!$A:$A, "LDV", NewEmisData!$B:$B, $A58, NewEmisData!$C:$C, $H58, NewEmisData!$D:$D, CT$2))</f>
        <v>7.8025827022679597E-3</v>
      </c>
      <c r="CU58" s="335">
        <f>$I58*IF($G58="Pickup", SUMIFS(NewEmisData!M:M, NewEmisData!$A:$A, "Pickup", NewEmisData!$B:$B, $A58, NewEmisData!$C:$C, $H58, NewEmisData!$D:$D, CU$2), SUMIFS(NewEmisData!M:M, NewEmisData!$A:$A, "LDV", NewEmisData!$B:$B, $A58, NewEmisData!$C:$C, $H58, NewEmisData!$D:$D, CU$2))</f>
        <v>7.8727516933241991E-3</v>
      </c>
      <c r="CV58" s="335">
        <v>5.2034722767286493E-3</v>
      </c>
      <c r="CW58" s="335">
        <v>2.3565166490963768E-3</v>
      </c>
      <c r="CX58" s="335">
        <v>1.9673319546263789E-3</v>
      </c>
      <c r="CY58" s="335">
        <v>1.6026857138538807E-3</v>
      </c>
      <c r="CZ58" s="335">
        <v>1.3411753569780424E-3</v>
      </c>
      <c r="DA58" s="335">
        <v>1.0123523956178946E-3</v>
      </c>
      <c r="DB58" s="335">
        <v>7.9852111520206551E-4</v>
      </c>
      <c r="DC58" s="335">
        <v>7.6707942200167378E-4</v>
      </c>
      <c r="DD58" s="335">
        <v>7.5828050366392866E-4</v>
      </c>
      <c r="DE58" s="335">
        <v>7.5710079606015706E-4</v>
      </c>
      <c r="DF58" s="335">
        <v>7.5710079606015706E-4</v>
      </c>
      <c r="DG58" s="335">
        <f>$I58*IF($G58="Pickup", SUMIFS(NewEmisData!E:E, NewEmisData!$A:$A, "Pickup", NewEmisData!$B:$B, $A58, NewEmisData!$C:$C, $H58, NewEmisData!$D:$D, DG$2), SUMIFS(NewEmisData!E:E, NewEmisData!$A:$A, "LDV", NewEmisData!$B:$B, $A58, NewEmisData!$C:$C, $H58, NewEmisData!$D:$D, DG$2))</f>
        <v>0</v>
      </c>
      <c r="DH58" s="335">
        <f>$I58*IF($G58="Pickup", SUMIFS(NewEmisData!F:F, NewEmisData!$A:$A, "Pickup", NewEmisData!$B:$B, $A58, NewEmisData!$C:$C, $H58, NewEmisData!$D:$D, DH$2), SUMIFS(NewEmisData!F:F, NewEmisData!$A:$A, "LDV", NewEmisData!$B:$B, $A58, NewEmisData!$C:$C, $H58, NewEmisData!$D:$D, DH$2))</f>
        <v>0</v>
      </c>
      <c r="DI58" s="335">
        <f>$I58*IF($G58="Pickup", SUMIFS(NewEmisData!G:G, NewEmisData!$A:$A, "Pickup", NewEmisData!$B:$B, $A58, NewEmisData!$C:$C, $H58, NewEmisData!$D:$D, DI$2), SUMIFS(NewEmisData!G:G, NewEmisData!$A:$A, "LDV", NewEmisData!$B:$B, $A58, NewEmisData!$C:$C, $H58, NewEmisData!$D:$D, DI$2))</f>
        <v>0</v>
      </c>
      <c r="DJ58" s="335">
        <f>$I58*IF($G58="Pickup", SUMIFS(NewEmisData!H:H, NewEmisData!$A:$A, "Pickup", NewEmisData!$B:$B, $A58, NewEmisData!$C:$C, $H58, NewEmisData!$D:$D, DJ$2), SUMIFS(NewEmisData!H:H, NewEmisData!$A:$A, "LDV", NewEmisData!$B:$B, $A58, NewEmisData!$C:$C, $H58, NewEmisData!$D:$D, DJ$2))</f>
        <v>0</v>
      </c>
      <c r="DK58" s="335">
        <f>$I58*IF($G58="Pickup", SUMIFS(NewEmisData!I:I, NewEmisData!$A:$A, "Pickup", NewEmisData!$B:$B, $A58, NewEmisData!$C:$C, $H58, NewEmisData!$D:$D, DK$2), SUMIFS(NewEmisData!I:I, NewEmisData!$A:$A, "LDV", NewEmisData!$B:$B, $A58, NewEmisData!$C:$C, $H58, NewEmisData!$D:$D, DK$2))</f>
        <v>0</v>
      </c>
      <c r="DL58" s="335">
        <f>$I58*IF($G58="Pickup", SUMIFS(NewEmisData!J:J, NewEmisData!$A:$A, "Pickup", NewEmisData!$B:$B, $A58, NewEmisData!$C:$C, $H58, NewEmisData!$D:$D, DL$2), SUMIFS(NewEmisData!J:J, NewEmisData!$A:$A, "LDV", NewEmisData!$B:$B, $A58, NewEmisData!$C:$C, $H58, NewEmisData!$D:$D, DL$2))</f>
        <v>0</v>
      </c>
      <c r="DM58" s="335">
        <f>$I58*IF($G58="Pickup", SUMIFS(NewEmisData!K:K, NewEmisData!$A:$A, "Pickup", NewEmisData!$B:$B, $A58, NewEmisData!$C:$C, $H58, NewEmisData!$D:$D, DM$2), SUMIFS(NewEmisData!K:K, NewEmisData!$A:$A, "LDV", NewEmisData!$B:$B, $A58, NewEmisData!$C:$C, $H58, NewEmisData!$D:$D, DM$2))</f>
        <v>0</v>
      </c>
      <c r="DN58" s="335">
        <f>$I58*IF($G58="Pickup", SUMIFS(NewEmisData!L:L, NewEmisData!$A:$A, "Pickup", NewEmisData!$B:$B, $A58, NewEmisData!$C:$C, $H58, NewEmisData!$D:$D, DN$2), SUMIFS(NewEmisData!L:L, NewEmisData!$A:$A, "LDV", NewEmisData!$B:$B, $A58, NewEmisData!$C:$C, $H58, NewEmisData!$D:$D, DN$2))</f>
        <v>0</v>
      </c>
      <c r="DO58" s="335">
        <f>$I58*IF($G58="Pickup", SUMIFS(NewEmisData!M:M, NewEmisData!$A:$A, "Pickup", NewEmisData!$B:$B, $A58, NewEmisData!$C:$C, $H58, NewEmisData!$D:$D, DO$2), SUMIFS(NewEmisData!M:M, NewEmisData!$A:$A, "LDV", NewEmisData!$B:$B, $A58, NewEmisData!$C:$C, $H58, NewEmisData!$D:$D, DO$2))</f>
        <v>0</v>
      </c>
      <c r="DP58" s="335">
        <v>1.5469500255793939E-3</v>
      </c>
      <c r="DQ58" s="335">
        <f>$I58*IF($G58="Pickup", SUMIFS(NewEmisData!E:E, NewEmisData!$A:$A, "Pickup", NewEmisData!$B:$B, $A58, NewEmisData!$C:$C, $H58, NewEmisData!$D:$D, DQ$2), SUMIFS(NewEmisData!E:E, NewEmisData!$A:$A, "LDV", NewEmisData!$B:$B, $A58, NewEmisData!$C:$C, $H58, NewEmisData!$D:$D, DQ$2))</f>
        <v>2.33674779731823E-2</v>
      </c>
      <c r="DR58" s="335">
        <f>$I58*IF($G58="Pickup", SUMIFS(NewEmisData!F:F, NewEmisData!$A:$A, "Pickup", NewEmisData!$B:$B, $A58, NewEmisData!$C:$C, $H58, NewEmisData!$D:$D, DR$2), SUMIFS(NewEmisData!F:F, NewEmisData!$A:$A, "LDV", NewEmisData!$B:$B, $A58, NewEmisData!$C:$C, $H58, NewEmisData!$D:$D, DR$2))</f>
        <v>1.9525178006445001E-2</v>
      </c>
      <c r="DS58" s="335">
        <f>$I58*IF($G58="Pickup", SUMIFS(NewEmisData!G:G, NewEmisData!$A:$A, "Pickup", NewEmisData!$B:$B, $A58, NewEmisData!$C:$C, $H58, NewEmisData!$D:$D, DS$2), SUMIFS(NewEmisData!G:G, NewEmisData!$A:$A, "LDV", NewEmisData!$B:$B, $A58, NewEmisData!$C:$C, $H58, NewEmisData!$D:$D, DS$2))</f>
        <v>1.6477832855323799E-2</v>
      </c>
      <c r="DT58" s="335">
        <f>$I58*IF($G58="Pickup", SUMIFS(NewEmisData!H:H, NewEmisData!$A:$A, "Pickup", NewEmisData!$B:$B, $A58, NewEmisData!$C:$C, $H58, NewEmisData!$D:$D, DT$2), SUMIFS(NewEmisData!H:H, NewEmisData!$A:$A, "LDV", NewEmisData!$B:$B, $A58, NewEmisData!$C:$C, $H58, NewEmisData!$D:$D, DT$2))</f>
        <v>1.2323455390398899E-2</v>
      </c>
      <c r="DU58" s="335">
        <f>$I58*IF($G58="Pickup", SUMIFS(NewEmisData!I:I, NewEmisData!$A:$A, "Pickup", NewEmisData!$B:$B, $A58, NewEmisData!$C:$C, $H58, NewEmisData!$D:$D, DU$2), SUMIFS(NewEmisData!I:I, NewEmisData!$A:$A, "LDV", NewEmisData!$B:$B, $A58, NewEmisData!$C:$C, $H58, NewEmisData!$D:$D, DU$2))</f>
        <v>1.0486485983059899E-2</v>
      </c>
      <c r="DV58" s="335">
        <f>$I58*IF($G58="Pickup", SUMIFS(NewEmisData!J:J, NewEmisData!$A:$A, "Pickup", NewEmisData!$B:$B, $A58, NewEmisData!$C:$C, $H58, NewEmisData!$D:$D, DV$2), SUMIFS(NewEmisData!J:J, NewEmisData!$A:$A, "LDV", NewEmisData!$B:$B, $A58, NewEmisData!$C:$C, $H58, NewEmisData!$D:$D, DV$2))</f>
        <v>9.7436333441081602E-3</v>
      </c>
      <c r="DW58" s="335">
        <f>$I58*IF($G58="Pickup", SUMIFS(NewEmisData!K:K, NewEmisData!$A:$A, "Pickup", NewEmisData!$B:$B, $A58, NewEmisData!$C:$C, $H58, NewEmisData!$D:$D, DW$2), SUMIFS(NewEmisData!K:K, NewEmisData!$A:$A, "LDV", NewEmisData!$B:$B, $A58, NewEmisData!$C:$C, $H58, NewEmisData!$D:$D, DW$2))</f>
        <v>9.3430650941362103E-3</v>
      </c>
      <c r="DX58" s="335">
        <f>$I58*IF($G58="Pickup", SUMIFS(NewEmisData!L:L, NewEmisData!$A:$A, "Pickup", NewEmisData!$B:$B, $A58, NewEmisData!$C:$C, $H58, NewEmisData!$D:$D, DX$2), SUMIFS(NewEmisData!L:L, NewEmisData!$A:$A, "LDV", NewEmisData!$B:$B, $A58, NewEmisData!$C:$C, $H58, NewEmisData!$D:$D, DX$2))</f>
        <v>9.2294945579063908E-3</v>
      </c>
      <c r="DY58" s="335">
        <f>$I58*IF($G58="Pickup", SUMIFS(NewEmisData!M:M, NewEmisData!$A:$A, "Pickup", NewEmisData!$B:$B, $A58, NewEmisData!$C:$C, $H58, NewEmisData!$D:$D, DY$2), SUMIFS(NewEmisData!M:M, NewEmisData!$A:$A, "LDV", NewEmisData!$B:$B, $A58, NewEmisData!$C:$C, $H58, NewEmisData!$D:$D, DY$2))</f>
        <v>9.2611544349932001E-3</v>
      </c>
      <c r="DZ58" s="335">
        <v>1.1249473833176088E-2</v>
      </c>
      <c r="EA58" s="335">
        <f t="shared" si="2"/>
        <v>427.22035607805998</v>
      </c>
      <c r="EB58" s="335">
        <f t="shared" si="3"/>
        <v>410.99295031887198</v>
      </c>
      <c r="EC58" s="335">
        <f t="shared" si="4"/>
        <v>286.65796119002903</v>
      </c>
      <c r="ED58" s="335">
        <f t="shared" si="5"/>
        <v>251.42291340526501</v>
      </c>
      <c r="EE58" s="335">
        <f t="shared" si="6"/>
        <v>237.879150946539</v>
      </c>
      <c r="EF58" s="335">
        <f t="shared" si="7"/>
        <v>231.785973261176</v>
      </c>
      <c r="EG58" s="335">
        <f t="shared" si="8"/>
        <v>226.95489929379499</v>
      </c>
      <c r="EH58" s="335">
        <f t="shared" si="9"/>
        <v>225.270240547784</v>
      </c>
      <c r="EI58" s="335">
        <f t="shared" si="10"/>
        <v>225.537595537371</v>
      </c>
      <c r="EJ58" s="335">
        <f t="shared" si="11"/>
        <v>0.20481362413718007</v>
      </c>
      <c r="EK58" s="335">
        <f t="shared" si="12"/>
        <v>5.43221938231905E-2</v>
      </c>
      <c r="EL58" s="335">
        <f t="shared" si="13"/>
        <v>4.5813368539693498E-2</v>
      </c>
      <c r="EM58" s="335">
        <f t="shared" si="14"/>
        <v>4.3138992375732398E-2</v>
      </c>
      <c r="EN58" s="335">
        <f t="shared" si="15"/>
        <v>4.22702301498529E-2</v>
      </c>
      <c r="EO58" s="335">
        <f t="shared" si="16"/>
        <v>4.7266554092845102E-2</v>
      </c>
      <c r="EP58" s="335">
        <f t="shared" si="17"/>
        <v>4.92796412957313E-2</v>
      </c>
      <c r="EQ58" s="335">
        <f t="shared" si="18"/>
        <v>4.83132390691993E-2</v>
      </c>
      <c r="ER58" s="335">
        <f t="shared" si="19"/>
        <v>4.7598470704443001E-2</v>
      </c>
      <c r="ES58" s="335">
        <f t="shared" si="20"/>
        <v>4.8291189756298203E-2</v>
      </c>
      <c r="ET58" s="335">
        <f t="shared" si="21"/>
        <v>5.7317908516770433E-2</v>
      </c>
      <c r="EU58" s="335">
        <f t="shared" si="22"/>
        <v>4.5233219210783302E-3</v>
      </c>
      <c r="EV58" s="335">
        <f t="shared" si="23"/>
        <v>4.35150523268109E-3</v>
      </c>
      <c r="EW58" s="335">
        <f t="shared" si="24"/>
        <v>2.2073239302791599E-3</v>
      </c>
      <c r="EX58" s="335">
        <f t="shared" si="25"/>
        <v>1.93600769277144E-3</v>
      </c>
      <c r="EY58" s="335">
        <f t="shared" si="26"/>
        <v>1.83171782200173E-3</v>
      </c>
      <c r="EZ58" s="335">
        <f t="shared" si="27"/>
        <v>1.7848006969164801E-3</v>
      </c>
      <c r="FA58" s="335">
        <f t="shared" si="28"/>
        <v>1.74760082534328E-3</v>
      </c>
      <c r="FB58" s="335">
        <f t="shared" si="29"/>
        <v>1.73462764249673E-3</v>
      </c>
      <c r="FC58" s="335">
        <f t="shared" si="30"/>
        <v>1.7366872463193499E-3</v>
      </c>
      <c r="FD58" s="335">
        <f t="shared" si="31"/>
        <v>1.971385326188381E-3</v>
      </c>
      <c r="FE58" s="335">
        <f t="shared" si="32"/>
        <v>6.5525486311907397E-2</v>
      </c>
      <c r="FF58" s="335">
        <f t="shared" si="33"/>
        <v>6.5532413100286402E-2</v>
      </c>
      <c r="FG58" s="335">
        <f t="shared" si="34"/>
        <v>4.72274911635963E-2</v>
      </c>
      <c r="FH58" s="335">
        <f t="shared" si="35"/>
        <v>4.7004553415883499E-2</v>
      </c>
      <c r="FI58" s="335">
        <f t="shared" si="36"/>
        <v>4.6951187368693102E-2</v>
      </c>
      <c r="FJ58" s="335">
        <f t="shared" si="37"/>
        <v>4.69310774047937E-2</v>
      </c>
      <c r="FK58" s="335">
        <f t="shared" si="38"/>
        <v>4.6792796731001701E-2</v>
      </c>
      <c r="FL58" s="335">
        <f t="shared" si="39"/>
        <v>4.6667520898197902E-2</v>
      </c>
      <c r="FM58" s="335">
        <f t="shared" si="40"/>
        <v>4.6662125786885798E-2</v>
      </c>
      <c r="FN58" s="335">
        <f t="shared" si="41"/>
        <v>3.3278806736294783E-2</v>
      </c>
      <c r="FO58" s="335">
        <f t="shared" si="42"/>
        <v>1.0010238476339899E-2</v>
      </c>
      <c r="FP58" s="335">
        <f t="shared" si="43"/>
        <v>1.00161273530144E-2</v>
      </c>
      <c r="FQ58" s="335">
        <f t="shared" si="44"/>
        <v>7.3231092956545603E-3</v>
      </c>
      <c r="FR58" s="335">
        <f t="shared" si="45"/>
        <v>7.1259171686559502E-3</v>
      </c>
      <c r="FS58" s="335">
        <f t="shared" si="46"/>
        <v>7.0786866585371699E-3</v>
      </c>
      <c r="FT58" s="335">
        <f t="shared" si="47"/>
        <v>7.0609240367398201E-3</v>
      </c>
      <c r="FU58" s="335">
        <f t="shared" si="48"/>
        <v>6.9386110678336301E-3</v>
      </c>
      <c r="FV58" s="335">
        <f t="shared" si="49"/>
        <v>6.8278327244941798E-3</v>
      </c>
      <c r="FW58" s="335">
        <f t="shared" si="50"/>
        <v>6.8230359525153703E-3</v>
      </c>
      <c r="FX58" s="335">
        <f t="shared" si="51"/>
        <v>6.8948154849121281E-3</v>
      </c>
    </row>
    <row r="59" spans="1:180" x14ac:dyDescent="0.2">
      <c r="A59" s="305" t="str">
        <f>_xlfn.CONCAT(IF(LEFT(TRIM(A58),1)="*", "*R", "R"), 1+RIGHT(TRIM(A58),1))</f>
        <v>R6</v>
      </c>
      <c r="B59" s="305" t="str">
        <f t="shared" si="98"/>
        <v>TLFETHX11</v>
      </c>
      <c r="C59" s="305" t="str">
        <f t="shared" si="99"/>
        <v>TL.E85X.F.ETHX.2011</v>
      </c>
      <c r="D59" s="301" t="str">
        <f t="shared" si="100"/>
        <v>bn-vmt, bn-vmt/a</v>
      </c>
      <c r="E59" s="301" t="str">
        <f t="shared" si="101"/>
        <v>TLE85X</v>
      </c>
      <c r="F59" s="301" t="str">
        <f t="shared" si="102"/>
        <v>TL</v>
      </c>
      <c r="G59" s="315" t="s">
        <v>818</v>
      </c>
      <c r="H59" s="315" t="s">
        <v>817</v>
      </c>
      <c r="I59" s="315">
        <v>1</v>
      </c>
      <c r="J59" s="315" t="str">
        <f t="shared" si="52"/>
        <v>Full size car-E85</v>
      </c>
      <c r="K59" s="335">
        <f>$I59*IF($G59="Pickup", SUMIFS(NewEmisData!E:E, NewEmisData!$A:$A, "Pickup", NewEmisData!$B:$B, $A59, NewEmisData!$C:$C, $H59, NewEmisData!$D:$D, K$2), SUMIFS(NewEmisData!E:E, NewEmisData!$A:$A, "LDV", NewEmisData!$B:$B, $A59, NewEmisData!$C:$C, $H59, NewEmisData!$D:$D, K$2))</f>
        <v>419.67640551412597</v>
      </c>
      <c r="L59" s="335">
        <f>$I59*IF($G59="Pickup", SUMIFS(NewEmisData!F:F, NewEmisData!$A:$A, "Pickup", NewEmisData!$B:$B, $A59, NewEmisData!$C:$C, $H59, NewEmisData!$D:$D, L$2), SUMIFS(NewEmisData!F:F, NewEmisData!$A:$A, "LDV", NewEmisData!$B:$B, $A59, NewEmisData!$C:$C, $H59, NewEmisData!$D:$D, L$2))</f>
        <v>404.10461508813802</v>
      </c>
      <c r="M59" s="335">
        <f>$I59*IF($G59="Pickup", SUMIFS(NewEmisData!G:G, NewEmisData!$A:$A, "Pickup", NewEmisData!$B:$B, $A59, NewEmisData!$C:$C, $H59, NewEmisData!$D:$D, M$2), SUMIFS(NewEmisData!G:G, NewEmisData!$A:$A, "LDV", NewEmisData!$B:$B, $A59, NewEmisData!$C:$C, $H59, NewEmisData!$D:$D, M$2))</f>
        <v>296.64497554148397</v>
      </c>
      <c r="N59" s="335">
        <f>$I59*IF($G59="Pickup", SUMIFS(NewEmisData!H:H, NewEmisData!$A:$A, "Pickup", NewEmisData!$B:$B, $A59, NewEmisData!$C:$C, $H59, NewEmisData!$D:$D, N$2), SUMIFS(NewEmisData!H:H, NewEmisData!$A:$A, "LDV", NewEmisData!$B:$B, $A59, NewEmisData!$C:$C, $H59, NewEmisData!$D:$D, N$2))</f>
        <v>259.84558529690901</v>
      </c>
      <c r="O59" s="335">
        <f>$I59*IF($G59="Pickup", SUMIFS(NewEmisData!I:I, NewEmisData!$A:$A, "Pickup", NewEmisData!$B:$B, $A59, NewEmisData!$C:$C, $H59, NewEmisData!$D:$D, O$2), SUMIFS(NewEmisData!I:I, NewEmisData!$A:$A, "LDV", NewEmisData!$B:$B, $A59, NewEmisData!$C:$C, $H59, NewEmisData!$D:$D, O$2))</f>
        <v>245.572517771138</v>
      </c>
      <c r="P59" s="335">
        <f>$I59*IF($G59="Pickup", SUMIFS(NewEmisData!J:J, NewEmisData!$A:$A, "Pickup", NewEmisData!$B:$B, $A59, NewEmisData!$C:$C, $H59, NewEmisData!$D:$D, P$2), SUMIFS(NewEmisData!J:J, NewEmisData!$A:$A, "LDV", NewEmisData!$B:$B, $A59, NewEmisData!$C:$C, $H59, NewEmisData!$D:$D, P$2))</f>
        <v>239.06681409593699</v>
      </c>
      <c r="Q59" s="335">
        <f>$I59*IF($G59="Pickup", SUMIFS(NewEmisData!K:K, NewEmisData!$A:$A, "Pickup", NewEmisData!$B:$B, $A59, NewEmisData!$C:$C, $H59, NewEmisData!$D:$D, Q$2), SUMIFS(NewEmisData!K:K, NewEmisData!$A:$A, "LDV", NewEmisData!$B:$B, $A59, NewEmisData!$C:$C, $H59, NewEmisData!$D:$D, Q$2))</f>
        <v>233.96415864234601</v>
      </c>
      <c r="R59" s="335">
        <f>$I59*IF($G59="Pickup", SUMIFS(NewEmisData!L:L, NewEmisData!$A:$A, "Pickup", NewEmisData!$B:$B, $A59, NewEmisData!$C:$C, $H59, NewEmisData!$D:$D, R$2), SUMIFS(NewEmisData!L:L, NewEmisData!$A:$A, "LDV", NewEmisData!$B:$B, $A59, NewEmisData!$C:$C, $H59, NewEmisData!$D:$D, R$2))</f>
        <v>232.18870705220701</v>
      </c>
      <c r="S59" s="335">
        <f>$I59*IF($G59="Pickup", SUMIFS(NewEmisData!M:M, NewEmisData!$A:$A, "Pickup", NewEmisData!$B:$B, $A59, NewEmisData!$C:$C, $H59, NewEmisData!$D:$D, S$2), SUMIFS(NewEmisData!M:M, NewEmisData!$A:$A, "LDV", NewEmisData!$B:$B, $A59, NewEmisData!$C:$C, $H59, NewEmisData!$D:$D, S$2))</f>
        <v>232.42779835443099</v>
      </c>
      <c r="T59" s="335">
        <v>0.20481362413718007</v>
      </c>
      <c r="U59" s="335">
        <f>$I59*IF($G59="Pickup", SUMIFS(NewEmisData!E:E, NewEmisData!$A:$A, "Pickup", NewEmisData!$B:$B, $A59, NewEmisData!$C:$C, $H59, NewEmisData!$D:$D, U$2), SUMIFS(NewEmisData!E:E, NewEmisData!$A:$A, "LDV", NewEmisData!$B:$B, $A59, NewEmisData!$C:$C, $H59, NewEmisData!$D:$D, U$2))</f>
        <v>4.85420613095323E-2</v>
      </c>
      <c r="V59" s="335">
        <f>$I59*IF($G59="Pickup", SUMIFS(NewEmisData!F:F, NewEmisData!$A:$A, "Pickup", NewEmisData!$B:$B, $A59, NewEmisData!$C:$C, $H59, NewEmisData!$D:$D, V$2), SUMIFS(NewEmisData!F:F, NewEmisData!$A:$A, "LDV", NewEmisData!$B:$B, $A59, NewEmisData!$C:$C, $H59, NewEmisData!$D:$D, V$2))</f>
        <v>4.1584694059798401E-2</v>
      </c>
      <c r="W59" s="335">
        <f>$I59*IF($G59="Pickup", SUMIFS(NewEmisData!G:G, NewEmisData!$A:$A, "Pickup", NewEmisData!$B:$B, $A59, NewEmisData!$C:$C, $H59, NewEmisData!$D:$D, W$2), SUMIFS(NewEmisData!G:G, NewEmisData!$A:$A, "LDV", NewEmisData!$B:$B, $A59, NewEmisData!$C:$C, $H59, NewEmisData!$D:$D, W$2))</f>
        <v>3.8512841866564999E-2</v>
      </c>
      <c r="X59" s="335">
        <f>$I59*IF($G59="Pickup", SUMIFS(NewEmisData!H:H, NewEmisData!$A:$A, "Pickup", NewEmisData!$B:$B, $A59, NewEmisData!$C:$C, $H59, NewEmisData!$D:$D, X$2), SUMIFS(NewEmisData!H:H, NewEmisData!$A:$A, "LDV", NewEmisData!$B:$B, $A59, NewEmisData!$C:$C, $H59, NewEmisData!$D:$D, X$2))</f>
        <v>3.7453351076298699E-2</v>
      </c>
      <c r="Y59" s="335">
        <f>$I59*IF($G59="Pickup", SUMIFS(NewEmisData!I:I, NewEmisData!$A:$A, "Pickup", NewEmisData!$B:$B, $A59, NewEmisData!$C:$C, $H59, NewEmisData!$D:$D, Y$2), SUMIFS(NewEmisData!I:I, NewEmisData!$A:$A, "LDV", NewEmisData!$B:$B, $A59, NewEmisData!$C:$C, $H59, NewEmisData!$D:$D, Y$2))</f>
        <v>4.17495921494591E-2</v>
      </c>
      <c r="Z59" s="335">
        <f>$I59*IF($G59="Pickup", SUMIFS(NewEmisData!J:J, NewEmisData!$A:$A, "Pickup", NewEmisData!$B:$B, $A59, NewEmisData!$C:$C, $H59, NewEmisData!$D:$D, Z$2), SUMIFS(NewEmisData!J:J, NewEmisData!$A:$A, "LDV", NewEmisData!$B:$B, $A59, NewEmisData!$C:$C, $H59, NewEmisData!$D:$D, Z$2))</f>
        <v>4.3363198134277997E-2</v>
      </c>
      <c r="AA59" s="335">
        <f>$I59*IF($G59="Pickup", SUMIFS(NewEmisData!K:K, NewEmisData!$A:$A, "Pickup", NewEmisData!$B:$B, $A59, NewEmisData!$C:$C, $H59, NewEmisData!$D:$D, AA$2), SUMIFS(NewEmisData!K:K, NewEmisData!$A:$A, "LDV", NewEmisData!$B:$B, $A59, NewEmisData!$C:$C, $H59, NewEmisData!$D:$D, AA$2))</f>
        <v>4.2354566228836397E-2</v>
      </c>
      <c r="AB59" s="335">
        <f>$I59*IF($G59="Pickup", SUMIFS(NewEmisData!L:L, NewEmisData!$A:$A, "Pickup", NewEmisData!$B:$B, $A59, NewEmisData!$C:$C, $H59, NewEmisData!$D:$D, AB$2), SUMIFS(NewEmisData!L:L, NewEmisData!$A:$A, "LDV", NewEmisData!$B:$B, $A59, NewEmisData!$C:$C, $H59, NewEmisData!$D:$D, AB$2))</f>
        <v>4.1664829012930303E-2</v>
      </c>
      <c r="AC59" s="335">
        <f>$I59*IF($G59="Pickup", SUMIFS(NewEmisData!M:M, NewEmisData!$A:$A, "Pickup", NewEmisData!$B:$B, $A59, NewEmisData!$C:$C, $H59, NewEmisData!$D:$D, AC$2), SUMIFS(NewEmisData!M:M, NewEmisData!$A:$A, "LDV", NewEmisData!$B:$B, $A59, NewEmisData!$C:$C, $H59, NewEmisData!$D:$D, AC$2))</f>
        <v>4.2271900806735603E-2</v>
      </c>
      <c r="AD59" s="335">
        <v>5.7317908516770433E-2</v>
      </c>
      <c r="AE59" s="335">
        <f>$I59*IF($G59="Pickup", SUMIFS(NewEmisData!E:E, NewEmisData!$A:$A, "Pickup", NewEmisData!$B:$B, $A59, NewEmisData!$C:$C, $H59, NewEmisData!$D:$D, AE$2), SUMIFS(NewEmisData!E:E, NewEmisData!$A:$A, "LDV", NewEmisData!$B:$B, $A59, NewEmisData!$C:$C, $H59, NewEmisData!$D:$D, AE$2))</f>
        <v>4.4434403610189698E-3</v>
      </c>
      <c r="AF59" s="335">
        <f>$I59*IF($G59="Pickup", SUMIFS(NewEmisData!F:F, NewEmisData!$A:$A, "Pickup", NewEmisData!$B:$B, $A59, NewEmisData!$C:$C, $H59, NewEmisData!$D:$D, AF$2), SUMIFS(NewEmisData!F:F, NewEmisData!$A:$A, "LDV", NewEmisData!$B:$B, $A59, NewEmisData!$C:$C, $H59, NewEmisData!$D:$D, AF$2))</f>
        <v>4.2785778468179296E-3</v>
      </c>
      <c r="AG59" s="335">
        <f>$I59*IF($G59="Pickup", SUMIFS(NewEmisData!G:G, NewEmisData!$A:$A, "Pickup", NewEmisData!$B:$B, $A59, NewEmisData!$C:$C, $H59, NewEmisData!$D:$D, AG$2), SUMIFS(NewEmisData!G:G, NewEmisData!$A:$A, "LDV", NewEmisData!$B:$B, $A59, NewEmisData!$C:$C, $H59, NewEmisData!$D:$D, AG$2))</f>
        <v>2.2842291862218301E-3</v>
      </c>
      <c r="AH59" s="335">
        <f>$I59*IF($G59="Pickup", SUMIFS(NewEmisData!H:H, NewEmisData!$A:$A, "Pickup", NewEmisData!$B:$B, $A59, NewEmisData!$C:$C, $H59, NewEmisData!$D:$D, AH$2), SUMIFS(NewEmisData!H:H, NewEmisData!$A:$A, "LDV", NewEmisData!$B:$B, $A59, NewEmisData!$C:$C, $H59, NewEmisData!$D:$D, AH$2))</f>
        <v>2.00086557744566E-3</v>
      </c>
      <c r="AI59" s="335">
        <f>$I59*IF($G59="Pickup", SUMIFS(NewEmisData!I:I, NewEmisData!$A:$A, "Pickup", NewEmisData!$B:$B, $A59, NewEmisData!$C:$C, $H59, NewEmisData!$D:$D, AI$2), SUMIFS(NewEmisData!I:I, NewEmisData!$A:$A, "LDV", NewEmisData!$B:$B, $A59, NewEmisData!$C:$C, $H59, NewEmisData!$D:$D, AI$2))</f>
        <v>1.8909591105040499E-3</v>
      </c>
      <c r="AJ59" s="335">
        <f>$I59*IF($G59="Pickup", SUMIFS(NewEmisData!J:J, NewEmisData!$A:$A, "Pickup", NewEmisData!$B:$B, $A59, NewEmisData!$C:$C, $H59, NewEmisData!$D:$D, AJ$2), SUMIFS(NewEmisData!J:J, NewEmisData!$A:$A, "LDV", NewEmisData!$B:$B, $A59, NewEmisData!$C:$C, $H59, NewEmisData!$D:$D, AJ$2))</f>
        <v>1.84086487691808E-3</v>
      </c>
      <c r="AK59" s="335">
        <f>$I59*IF($G59="Pickup", SUMIFS(NewEmisData!K:K, NewEmisData!$A:$A, "Pickup", NewEmisData!$B:$B, $A59, NewEmisData!$C:$C, $H59, NewEmisData!$D:$D, AK$2), SUMIFS(NewEmisData!K:K, NewEmisData!$A:$A, "LDV", NewEmisData!$B:$B, $A59, NewEmisData!$C:$C, $H59, NewEmisData!$D:$D, AK$2))</f>
        <v>1.80157428678178E-3</v>
      </c>
      <c r="AL59" s="335">
        <f>$I59*IF($G59="Pickup", SUMIFS(NewEmisData!L:L, NewEmisData!$A:$A, "Pickup", NewEmisData!$B:$B, $A59, NewEmisData!$C:$C, $H59, NewEmisData!$D:$D, AL$2), SUMIFS(NewEmisData!L:L, NewEmisData!$A:$A, "LDV", NewEmisData!$B:$B, $A59, NewEmisData!$C:$C, $H59, NewEmisData!$D:$D, AL$2))</f>
        <v>1.78790186962937E-3</v>
      </c>
      <c r="AM59" s="335">
        <f>$I59*IF($G59="Pickup", SUMIFS(NewEmisData!M:M, NewEmisData!$A:$A, "Pickup", NewEmisData!$B:$B, $A59, NewEmisData!$C:$C, $H59, NewEmisData!$D:$D, AM$2), SUMIFS(NewEmisData!M:M, NewEmisData!$A:$A, "LDV", NewEmisData!$B:$B, $A59, NewEmisData!$C:$C, $H59, NewEmisData!$D:$D, AM$2))</f>
        <v>1.7897430443873201E-3</v>
      </c>
      <c r="AN59" s="335">
        <v>1.971385326188381E-3</v>
      </c>
      <c r="AO59" s="335">
        <f>$I59*IF($G59="Pickup", SUMIFS(NewEmisData!E:E, NewEmisData!$A:$A, "Pickup", NewEmisData!$B:$B, $A59, NewEmisData!$C:$C, $H59, NewEmisData!$D:$D, AO$2), SUMIFS(NewEmisData!E:E, NewEmisData!$A:$A, "LDV", NewEmisData!$B:$B, $A59, NewEmisData!$C:$C, $H59, NewEmisData!$D:$D, AO$2))</f>
        <v>6.4822337358144896E-2</v>
      </c>
      <c r="AP59" s="335">
        <f>$I59*IF($G59="Pickup", SUMIFS(NewEmisData!F:F, NewEmisData!$A:$A, "Pickup", NewEmisData!$B:$B, $A59, NewEmisData!$C:$C, $H59, NewEmisData!$D:$D, AP$2), SUMIFS(NewEmisData!F:F, NewEmisData!$A:$A, "LDV", NewEmisData!$B:$B, $A59, NewEmisData!$C:$C, $H59, NewEmisData!$D:$D, AP$2))</f>
        <v>6.4837908765685404E-2</v>
      </c>
      <c r="AQ59" s="335">
        <f>$I59*IF($G59="Pickup", SUMIFS(NewEmisData!G:G, NewEmisData!$A:$A, "Pickup", NewEmisData!$B:$B, $A59, NewEmisData!$C:$C, $H59, NewEmisData!$D:$D, AQ$2), SUMIFS(NewEmisData!G:G, NewEmisData!$A:$A, "LDV", NewEmisData!$B:$B, $A59, NewEmisData!$C:$C, $H59, NewEmisData!$D:$D, AQ$2))</f>
        <v>5.2743763590154202E-2</v>
      </c>
      <c r="AR59" s="335">
        <f>$I59*IF($G59="Pickup", SUMIFS(NewEmisData!H:H, NewEmisData!$A:$A, "Pickup", NewEmisData!$B:$B, $A59, NewEmisData!$C:$C, $H59, NewEmisData!$D:$D, AR$2), SUMIFS(NewEmisData!H:H, NewEmisData!$A:$A, "LDV", NewEmisData!$B:$B, $A59, NewEmisData!$C:$C, $H59, NewEmisData!$D:$D, AR$2))</f>
        <v>5.2520196198013597E-2</v>
      </c>
      <c r="AS59" s="335">
        <f>$I59*IF($G59="Pickup", SUMIFS(NewEmisData!I:I, NewEmisData!$A:$A, "Pickup", NewEmisData!$B:$B, $A59, NewEmisData!$C:$C, $H59, NewEmisData!$D:$D, AS$2), SUMIFS(NewEmisData!I:I, NewEmisData!$A:$A, "LDV", NewEmisData!$B:$B, $A59, NewEmisData!$C:$C, $H59, NewEmisData!$D:$D, AS$2))</f>
        <v>5.2463644304192002E-2</v>
      </c>
      <c r="AT59" s="335">
        <f>$I59*IF($G59="Pickup", SUMIFS(NewEmisData!J:J, NewEmisData!$A:$A, "Pickup", NewEmisData!$B:$B, $A59, NewEmisData!$C:$C, $H59, NewEmisData!$D:$D, AT$2), SUMIFS(NewEmisData!J:J, NewEmisData!$A:$A, "LDV", NewEmisData!$B:$B, $A59, NewEmisData!$C:$C, $H59, NewEmisData!$D:$D, AT$2))</f>
        <v>5.2440329646546102E-2</v>
      </c>
      <c r="AU59" s="335">
        <f>$I59*IF($G59="Pickup", SUMIFS(NewEmisData!K:K, NewEmisData!$A:$A, "Pickup", NewEmisData!$B:$B, $A59, NewEmisData!$C:$C, $H59, NewEmisData!$D:$D, AU$2), SUMIFS(NewEmisData!K:K, NewEmisData!$A:$A, "LDV", NewEmisData!$B:$B, $A59, NewEmisData!$C:$C, $H59, NewEmisData!$D:$D, AU$2))</f>
        <v>5.23021646581514E-2</v>
      </c>
      <c r="AV59" s="335">
        <f>$I59*IF($G59="Pickup", SUMIFS(NewEmisData!L:L, NewEmisData!$A:$A, "Pickup", NewEmisData!$B:$B, $A59, NewEmisData!$C:$C, $H59, NewEmisData!$D:$D, AV$2), SUMIFS(NewEmisData!L:L, NewEmisData!$A:$A, "LDV", NewEmisData!$B:$B, $A59, NewEmisData!$C:$C, $H59, NewEmisData!$D:$D, AV$2))</f>
        <v>5.2178675954472099E-2</v>
      </c>
      <c r="AW59" s="335">
        <f>$I59*IF($G59="Pickup", SUMIFS(NewEmisData!M:M, NewEmisData!$A:$A, "Pickup", NewEmisData!$B:$B, $A59, NewEmisData!$C:$C, $H59, NewEmisData!$D:$D, AW$2), SUMIFS(NewEmisData!M:M, NewEmisData!$A:$A, "LDV", NewEmisData!$B:$B, $A59, NewEmisData!$C:$C, $H59, NewEmisData!$D:$D, AW$2))</f>
        <v>5.2172700953765999E-2</v>
      </c>
      <c r="AX59" s="335">
        <v>3.3278806736294783E-2</v>
      </c>
      <c r="AY59" s="335">
        <f>$I59*IF($G59="Pickup", SUMIFS(NewEmisData!E:E, NewEmisData!$A:$A, "Pickup", NewEmisData!$B:$B, $A59, NewEmisData!$C:$C, $H59, NewEmisData!$D:$D, AY$2), SUMIFS(NewEmisData!E:E, NewEmisData!$A:$A, "LDV", NewEmisData!$B:$B, $A59, NewEmisData!$C:$C, $H59, NewEmisData!$D:$D, AY$2))</f>
        <v>9.8683488873566507E-3</v>
      </c>
      <c r="AZ59" s="335">
        <f>$I59*IF($G59="Pickup", SUMIFS(NewEmisData!F:F, NewEmisData!$A:$A, "Pickup", NewEmisData!$B:$B, $A59, NewEmisData!$C:$C, $H59, NewEmisData!$D:$D, AZ$2), SUMIFS(NewEmisData!F:F, NewEmisData!$A:$A, "LDV", NewEmisData!$B:$B, $A59, NewEmisData!$C:$C, $H59, NewEmisData!$D:$D, AZ$2))</f>
        <v>9.88217384347829E-3</v>
      </c>
      <c r="BA59" s="335">
        <f>$I59*IF($G59="Pickup", SUMIFS(NewEmisData!G:G, NewEmisData!$A:$A, "Pickup", NewEmisData!$B:$B, $A59, NewEmisData!$C:$C, $H59, NewEmisData!$D:$D, BA$2), SUMIFS(NewEmisData!G:G, NewEmisData!$A:$A, "LDV", NewEmisData!$B:$B, $A59, NewEmisData!$C:$C, $H59, NewEmisData!$D:$D, BA$2))</f>
        <v>8.0183682752347305E-3</v>
      </c>
      <c r="BB59" s="335">
        <f>$I59*IF($G59="Pickup", SUMIFS(NewEmisData!H:H, NewEmisData!$A:$A, "Pickup", NewEmisData!$B:$B, $A59, NewEmisData!$C:$C, $H59, NewEmisData!$D:$D, BB$2), SUMIFS(NewEmisData!H:H, NewEmisData!$A:$A, "LDV", NewEmisData!$B:$B, $A59, NewEmisData!$C:$C, $H59, NewEmisData!$D:$D, BB$2))</f>
        <v>7.8205598319836794E-3</v>
      </c>
      <c r="BC59" s="335">
        <f>$I59*IF($G59="Pickup", SUMIFS(NewEmisData!I:I, NewEmisData!$A:$A, "Pickup", NewEmisData!$B:$B, $A59, NewEmisData!$C:$C, $H59, NewEmisData!$D:$D, BC$2), SUMIFS(NewEmisData!I:I, NewEmisData!$A:$A, "LDV", NewEmisData!$B:$B, $A59, NewEmisData!$C:$C, $H59, NewEmisData!$D:$D, BC$2))</f>
        <v>7.7705101128409003E-3</v>
      </c>
      <c r="BD59" s="335">
        <f>$I59*IF($G59="Pickup", SUMIFS(NewEmisData!J:J, NewEmisData!$A:$A, "Pickup", NewEmisData!$B:$B, $A59, NewEmisData!$C:$C, $H59, NewEmisData!$D:$D, BD$2), SUMIFS(NewEmisData!J:J, NewEmisData!$A:$A, "LDV", NewEmisData!$B:$B, $A59, NewEmisData!$C:$C, $H59, NewEmisData!$D:$D, BD$2))</f>
        <v>7.7499080674948602E-3</v>
      </c>
      <c r="BE59" s="335">
        <f>$I59*IF($G59="Pickup", SUMIFS(NewEmisData!K:K, NewEmisData!$A:$A, "Pickup", NewEmisData!$B:$B, $A59, NewEmisData!$C:$C, $H59, NewEmisData!$D:$D, BE$2), SUMIFS(NewEmisData!K:K, NewEmisData!$A:$A, "LDV", NewEmisData!$B:$B, $A59, NewEmisData!$C:$C, $H59, NewEmisData!$D:$D, BE$2))</f>
        <v>7.6276556248612501E-3</v>
      </c>
      <c r="BF59" s="335">
        <f>$I59*IF($G59="Pickup", SUMIFS(NewEmisData!L:L, NewEmisData!$A:$A, "Pickup", NewEmisData!$B:$B, $A59, NewEmisData!$C:$C, $H59, NewEmisData!$D:$D, BF$2), SUMIFS(NewEmisData!L:L, NewEmisData!$A:$A, "LDV", NewEmisData!$B:$B, $A59, NewEmisData!$C:$C, $H59, NewEmisData!$D:$D, BF$2))</f>
        <v>7.5183919209819098E-3</v>
      </c>
      <c r="BG59" s="335">
        <f>$I59*IF($G59="Pickup", SUMIFS(NewEmisData!M:M, NewEmisData!$A:$A, "Pickup", NewEmisData!$B:$B, $A59, NewEmisData!$C:$C, $H59, NewEmisData!$D:$D, BG$2), SUMIFS(NewEmisData!M:M, NewEmisData!$A:$A, "LDV", NewEmisData!$B:$B, $A59, NewEmisData!$C:$C, $H59, NewEmisData!$D:$D, BG$2))</f>
        <v>7.5131480934889404E-3</v>
      </c>
      <c r="BH59" s="335">
        <v>6.8948154849121281E-3</v>
      </c>
      <c r="BI59" s="335">
        <f>$I59*IF($G59="Pickup", SUMIFS(NewEmisData!E:E, NewEmisData!$A:$A, "Pickup", NewEmisData!$B:$B, $A59, NewEmisData!$C:$C, $H59, NewEmisData!$D:$D, BI$2), SUMIFS(NewEmisData!E:E, NewEmisData!$A:$A, "LDV", NewEmisData!$B:$B, $A59, NewEmisData!$C:$C, $H59, NewEmisData!$D:$D, BI$2))</f>
        <v>1.32570056659601</v>
      </c>
      <c r="BJ59" s="335">
        <f>$I59*IF($G59="Pickup", SUMIFS(NewEmisData!F:F, NewEmisData!$A:$A, "Pickup", NewEmisData!$B:$B, $A59, NewEmisData!$C:$C, $H59, NewEmisData!$D:$D, BJ$2), SUMIFS(NewEmisData!F:F, NewEmisData!$A:$A, "LDV", NewEmisData!$B:$B, $A59, NewEmisData!$C:$C, $H59, NewEmisData!$D:$D, BJ$2))</f>
        <v>1.1219409270783001</v>
      </c>
      <c r="BK59" s="335">
        <f>$I59*IF($G59="Pickup", SUMIFS(NewEmisData!G:G, NewEmisData!$A:$A, "Pickup", NewEmisData!$B:$B, $A59, NewEmisData!$C:$C, $H59, NewEmisData!$D:$D, BK$2), SUMIFS(NewEmisData!G:G, NewEmisData!$A:$A, "LDV", NewEmisData!$B:$B, $A59, NewEmisData!$C:$C, $H59, NewEmisData!$D:$D, BK$2))</f>
        <v>0.83252879315791894</v>
      </c>
      <c r="BL59" s="335">
        <f>$I59*IF($G59="Pickup", SUMIFS(NewEmisData!H:H, NewEmisData!$A:$A, "Pickup", NewEmisData!$B:$B, $A59, NewEmisData!$C:$C, $H59, NewEmisData!$D:$D, BL$2), SUMIFS(NewEmisData!H:H, NewEmisData!$A:$A, "LDV", NewEmisData!$B:$B, $A59, NewEmisData!$C:$C, $H59, NewEmisData!$D:$D, BL$2))</f>
        <v>0.89205385808431303</v>
      </c>
      <c r="BM59" s="335">
        <f>$I59*IF($G59="Pickup", SUMIFS(NewEmisData!I:I, NewEmisData!$A:$A, "Pickup", NewEmisData!$B:$B, $A59, NewEmisData!$C:$C, $H59, NewEmisData!$D:$D, BM$2), SUMIFS(NewEmisData!I:I, NewEmisData!$A:$A, "LDV", NewEmisData!$B:$B, $A59, NewEmisData!$C:$C, $H59, NewEmisData!$D:$D, BM$2))</f>
        <v>0.97570084220765296</v>
      </c>
      <c r="BN59" s="335">
        <f>$I59*IF($G59="Pickup", SUMIFS(NewEmisData!J:J, NewEmisData!$A:$A, "Pickup", NewEmisData!$B:$B, $A59, NewEmisData!$C:$C, $H59, NewEmisData!$D:$D, BN$2), SUMIFS(NewEmisData!J:J, NewEmisData!$A:$A, "LDV", NewEmisData!$B:$B, $A59, NewEmisData!$C:$C, $H59, NewEmisData!$D:$D, BN$2))</f>
        <v>1.01783855429797</v>
      </c>
      <c r="BO59" s="335">
        <f>$I59*IF($G59="Pickup", SUMIFS(NewEmisData!K:K, NewEmisData!$A:$A, "Pickup", NewEmisData!$B:$B, $A59, NewEmisData!$C:$C, $H59, NewEmisData!$D:$D, BO$2), SUMIFS(NewEmisData!K:K, NewEmisData!$A:$A, "LDV", NewEmisData!$B:$B, $A59, NewEmisData!$C:$C, $H59, NewEmisData!$D:$D, BO$2))</f>
        <v>1.0024623082797799</v>
      </c>
      <c r="BP59" s="335">
        <f>$I59*IF($G59="Pickup", SUMIFS(NewEmisData!L:L, NewEmisData!$A:$A, "Pickup", NewEmisData!$B:$B, $A59, NewEmisData!$C:$C, $H59, NewEmisData!$D:$D, BP$2), SUMIFS(NewEmisData!L:L, NewEmisData!$A:$A, "LDV", NewEmisData!$B:$B, $A59, NewEmisData!$C:$C, $H59, NewEmisData!$D:$D, BP$2))</f>
        <v>0.98935537647268101</v>
      </c>
      <c r="BQ59" s="335">
        <f>$I59*IF($G59="Pickup", SUMIFS(NewEmisData!M:M, NewEmisData!$A:$A, "Pickup", NewEmisData!$B:$B, $A59, NewEmisData!$C:$C, $H59, NewEmisData!$D:$D, BQ$2), SUMIFS(NewEmisData!M:M, NewEmisData!$A:$A, "LDV", NewEmisData!$B:$B, $A59, NewEmisData!$C:$C, $H59, NewEmisData!$D:$D, BQ$2))</f>
        <v>1.00140417178715</v>
      </c>
      <c r="BR59" s="335">
        <v>1.3668887567521777</v>
      </c>
      <c r="BS59" s="335">
        <f>$I59*IF($G59="Pickup", SUMIFS(NewEmisData!E:E, NewEmisData!$A:$A, "Pickup", NewEmisData!$B:$B, $A59, NewEmisData!$C:$C, $H59, NewEmisData!$D:$D, BS$2), SUMIFS(NewEmisData!E:E, NewEmisData!$A:$A, "LDV", NewEmisData!$B:$B, $A59, NewEmisData!$C:$C, $H59, NewEmisData!$D:$D, BS$2))</f>
        <v>0.137019353780302</v>
      </c>
      <c r="BT59" s="335">
        <f>$I59*IF($G59="Pickup", SUMIFS(NewEmisData!F:F, NewEmisData!$A:$A, "Pickup", NewEmisData!$B:$B, $A59, NewEmisData!$C:$C, $H59, NewEmisData!$D:$D, BT$2), SUMIFS(NewEmisData!F:F, NewEmisData!$A:$A, "LDV", NewEmisData!$B:$B, $A59, NewEmisData!$C:$C, $H59, NewEmisData!$D:$D, BT$2))</f>
        <v>0.133250973233911</v>
      </c>
      <c r="BU59" s="335">
        <f>$I59*IF($G59="Pickup", SUMIFS(NewEmisData!G:G, NewEmisData!$A:$A, "Pickup", NewEmisData!$B:$B, $A59, NewEmisData!$C:$C, $H59, NewEmisData!$D:$D, BU$2), SUMIFS(NewEmisData!G:G, NewEmisData!$A:$A, "LDV", NewEmisData!$B:$B, $A59, NewEmisData!$C:$C, $H59, NewEmisData!$D:$D, BU$2))</f>
        <v>9.9439295872654807E-2</v>
      </c>
      <c r="BV59" s="335">
        <f>$I59*IF($G59="Pickup", SUMIFS(NewEmisData!H:H, NewEmisData!$A:$A, "Pickup", NewEmisData!$B:$B, $A59, NewEmisData!$C:$C, $H59, NewEmisData!$D:$D, BV$2), SUMIFS(NewEmisData!H:H, NewEmisData!$A:$A, "LDV", NewEmisData!$B:$B, $A59, NewEmisData!$C:$C, $H59, NewEmisData!$D:$D, BV$2))</f>
        <v>9.3778372024376805E-2</v>
      </c>
      <c r="BW59" s="335">
        <f>$I59*IF($G59="Pickup", SUMIFS(NewEmisData!I:I, NewEmisData!$A:$A, "Pickup", NewEmisData!$B:$B, $A59, NewEmisData!$C:$C, $H59, NewEmisData!$D:$D, BW$2), SUMIFS(NewEmisData!I:I, NewEmisData!$A:$A, "LDV", NewEmisData!$B:$B, $A59, NewEmisData!$C:$C, $H59, NewEmisData!$D:$D, BW$2))</f>
        <v>0.10966688034274</v>
      </c>
      <c r="BX59" s="335">
        <f>$I59*IF($G59="Pickup", SUMIFS(NewEmisData!J:J, NewEmisData!$A:$A, "Pickup", NewEmisData!$B:$B, $A59, NewEmisData!$C:$C, $H59, NewEmisData!$D:$D, BX$2), SUMIFS(NewEmisData!J:J, NewEmisData!$A:$A, "LDV", NewEmisData!$B:$B, $A59, NewEmisData!$C:$C, $H59, NewEmisData!$D:$D, BX$2))</f>
        <v>0.130181993771496</v>
      </c>
      <c r="BY59" s="335">
        <f>$I59*IF($G59="Pickup", SUMIFS(NewEmisData!K:K, NewEmisData!$A:$A, "Pickup", NewEmisData!$B:$B, $A59, NewEmisData!$C:$C, $H59, NewEmisData!$D:$D, BY$2), SUMIFS(NewEmisData!K:K, NewEmisData!$A:$A, "LDV", NewEmisData!$B:$B, $A59, NewEmisData!$C:$C, $H59, NewEmisData!$D:$D, BY$2))</f>
        <v>0.14551322797611199</v>
      </c>
      <c r="BZ59" s="335">
        <f>$I59*IF($G59="Pickup", SUMIFS(NewEmisData!L:L, NewEmisData!$A:$A, "Pickup", NewEmisData!$B:$B, $A59, NewEmisData!$C:$C, $H59, NewEmisData!$D:$D, BZ$2), SUMIFS(NewEmisData!L:L, NewEmisData!$A:$A, "LDV", NewEmisData!$B:$B, $A59, NewEmisData!$C:$C, $H59, NewEmisData!$D:$D, BZ$2))</f>
        <v>0.151092504593482</v>
      </c>
      <c r="CA59" s="335">
        <f>$I59*IF($G59="Pickup", SUMIFS(NewEmisData!M:M, NewEmisData!$A:$A, "Pickup", NewEmisData!$B:$B, $A59, NewEmisData!$C:$C, $H59, NewEmisData!$D:$D, CA$2), SUMIFS(NewEmisData!M:M, NewEmisData!$A:$A, "LDV", NewEmisData!$B:$B, $A59, NewEmisData!$C:$C, $H59, NewEmisData!$D:$D, CA$2))</f>
        <v>0.162465752470559</v>
      </c>
      <c r="CB59" s="335">
        <v>6.7324914528478774E-2</v>
      </c>
      <c r="CC59" s="335">
        <f>$I59*IF($G59="Pickup", SUMIFS(NewEmisData!E:E, NewEmisData!$A:$A, "Pickup", NewEmisData!$B:$B, $A59, NewEmisData!$C:$C, $H59, NewEmisData!$D:$D, CC$2), SUMIFS(NewEmisData!E:E, NewEmisData!$A:$A, "LDV", NewEmisData!$B:$B, $A59, NewEmisData!$C:$C, $H59, NewEmisData!$D:$D, CC$2))</f>
        <v>1.8547030146358501E-2</v>
      </c>
      <c r="CD59" s="335">
        <f>$I59*IF($G59="Pickup", SUMIFS(NewEmisData!F:F, NewEmisData!$A:$A, "Pickup", NewEmisData!$B:$B, $A59, NewEmisData!$C:$C, $H59, NewEmisData!$D:$D, CD$2), SUMIFS(NewEmisData!F:F, NewEmisData!$A:$A, "LDV", NewEmisData!$B:$B, $A59, NewEmisData!$C:$C, $H59, NewEmisData!$D:$D, CD$2))</f>
        <v>1.85469993938937E-2</v>
      </c>
      <c r="CE59" s="335">
        <f>$I59*IF($G59="Pickup", SUMIFS(NewEmisData!G:G, NewEmisData!$A:$A, "Pickup", NewEmisData!$B:$B, $A59, NewEmisData!$C:$C, $H59, NewEmisData!$D:$D, CE$2), SUMIFS(NewEmisData!G:G, NewEmisData!$A:$A, "LDV", NewEmisData!$B:$B, $A59, NewEmisData!$C:$C, $H59, NewEmisData!$D:$D, CE$2))</f>
        <v>1.8452398436060301E-2</v>
      </c>
      <c r="CF59" s="335">
        <f>$I59*IF($G59="Pickup", SUMIFS(NewEmisData!H:H, NewEmisData!$A:$A, "Pickup", NewEmisData!$B:$B, $A59, NewEmisData!$C:$C, $H59, NewEmisData!$D:$D, CF$2), SUMIFS(NewEmisData!H:H, NewEmisData!$A:$A, "LDV", NewEmisData!$B:$B, $A59, NewEmisData!$C:$C, $H59, NewEmisData!$D:$D, CF$2))</f>
        <v>1.90153795953279E-2</v>
      </c>
      <c r="CG59" s="335">
        <f>$I59*IF($G59="Pickup", SUMIFS(NewEmisData!I:I, NewEmisData!$A:$A, "Pickup", NewEmisData!$B:$B, $A59, NewEmisData!$C:$C, $H59, NewEmisData!$D:$D, CG$2), SUMIFS(NewEmisData!I:I, NewEmisData!$A:$A, "LDV", NewEmisData!$B:$B, $A59, NewEmisData!$C:$C, $H59, NewEmisData!$D:$D, CG$2))</f>
        <v>2.06259998538827E-2</v>
      </c>
      <c r="CH59" s="335">
        <f>$I59*IF($G59="Pickup", SUMIFS(NewEmisData!J:J, NewEmisData!$A:$A, "Pickup", NewEmisData!$B:$B, $A59, NewEmisData!$C:$C, $H59, NewEmisData!$D:$D, CH$2), SUMIFS(NewEmisData!J:J, NewEmisData!$A:$A, "LDV", NewEmisData!$B:$B, $A59, NewEmisData!$C:$C, $H59, NewEmisData!$D:$D, CH$2))</f>
        <v>2.15422462041495E-2</v>
      </c>
      <c r="CI59" s="335">
        <f>$I59*IF($G59="Pickup", SUMIFS(NewEmisData!K:K, NewEmisData!$A:$A, "Pickup", NewEmisData!$B:$B, $A59, NewEmisData!$C:$C, $H59, NewEmisData!$D:$D, CI$2), SUMIFS(NewEmisData!K:K, NewEmisData!$A:$A, "LDV", NewEmisData!$B:$B, $A59, NewEmisData!$C:$C, $H59, NewEmisData!$D:$D, CI$2))</f>
        <v>2.1839816094931099E-2</v>
      </c>
      <c r="CJ59" s="335">
        <f>$I59*IF($G59="Pickup", SUMIFS(NewEmisData!L:L, NewEmisData!$A:$A, "Pickup", NewEmisData!$B:$B, $A59, NewEmisData!$C:$C, $H59, NewEmisData!$D:$D, CJ$2), SUMIFS(NewEmisData!L:L, NewEmisData!$A:$A, "LDV", NewEmisData!$B:$B, $A59, NewEmisData!$C:$C, $H59, NewEmisData!$D:$D, CJ$2))</f>
        <v>2.1898815091166601E-2</v>
      </c>
      <c r="CK59" s="335">
        <f>$I59*IF($G59="Pickup", SUMIFS(NewEmisData!M:M, NewEmisData!$A:$A, "Pickup", NewEmisData!$B:$B, $A59, NewEmisData!$C:$C, $H59, NewEmisData!$D:$D, CK$2), SUMIFS(NewEmisData!M:M, NewEmisData!$A:$A, "LDV", NewEmisData!$B:$B, $A59, NewEmisData!$C:$C, $H59, NewEmisData!$D:$D, CK$2))</f>
        <v>2.1928414168851499E-2</v>
      </c>
      <c r="CL59" s="335">
        <v>2.0846527000014766E-2</v>
      </c>
      <c r="CM59" s="335">
        <f>$I59*IF($G59="Pickup", SUMIFS(NewEmisData!E:E, NewEmisData!$A:$A, "Pickup", NewEmisData!$B:$B, $A59, NewEmisData!$C:$C, $H59, NewEmisData!$D:$D, CM$2), SUMIFS(NewEmisData!E:E, NewEmisData!$A:$A, "LDV", NewEmisData!$B:$B, $A59, NewEmisData!$C:$C, $H59, NewEmisData!$D:$D, CM$2))</f>
        <v>6.2094333887986004E-3</v>
      </c>
      <c r="CN59" s="335">
        <f>$I59*IF($G59="Pickup", SUMIFS(NewEmisData!F:F, NewEmisData!$A:$A, "Pickup", NewEmisData!$B:$B, $A59, NewEmisData!$C:$C, $H59, NewEmisData!$D:$D, CN$2), SUMIFS(NewEmisData!F:F, NewEmisData!$A:$A, "LDV", NewEmisData!$B:$B, $A59, NewEmisData!$C:$C, $H59, NewEmisData!$D:$D, CN$2))</f>
        <v>6.5097473575926402E-3</v>
      </c>
      <c r="CO59" s="335">
        <f>$I59*IF($G59="Pickup", SUMIFS(NewEmisData!G:G, NewEmisData!$A:$A, "Pickup", NewEmisData!$B:$B, $A59, NewEmisData!$C:$C, $H59, NewEmisData!$D:$D, CO$2), SUMIFS(NewEmisData!G:G, NewEmisData!$A:$A, "LDV", NewEmisData!$B:$B, $A59, NewEmisData!$C:$C, $H59, NewEmisData!$D:$D, CO$2))</f>
        <v>6.3480368759580904E-3</v>
      </c>
      <c r="CP59" s="335">
        <f>$I59*IF($G59="Pickup", SUMIFS(NewEmisData!H:H, NewEmisData!$A:$A, "Pickup", NewEmisData!$B:$B, $A59, NewEmisData!$C:$C, $H59, NewEmisData!$D:$D, CP$2), SUMIFS(NewEmisData!H:H, NewEmisData!$A:$A, "LDV", NewEmisData!$B:$B, $A59, NewEmisData!$C:$C, $H59, NewEmisData!$D:$D, CP$2))</f>
        <v>6.5309612269676296E-3</v>
      </c>
      <c r="CQ59" s="335">
        <f>$I59*IF($G59="Pickup", SUMIFS(NewEmisData!I:I, NewEmisData!$A:$A, "Pickup", NewEmisData!$B:$B, $A59, NewEmisData!$C:$C, $H59, NewEmisData!$D:$D, CQ$2), SUMIFS(NewEmisData!I:I, NewEmisData!$A:$A, "LDV", NewEmisData!$B:$B, $A59, NewEmisData!$C:$C, $H59, NewEmisData!$D:$D, CQ$2))</f>
        <v>6.80438551567813E-3</v>
      </c>
      <c r="CR59" s="335">
        <f>$I59*IF($G59="Pickup", SUMIFS(NewEmisData!J:J, NewEmisData!$A:$A, "Pickup", NewEmisData!$B:$B, $A59, NewEmisData!$C:$C, $H59, NewEmisData!$D:$D, CR$2), SUMIFS(NewEmisData!J:J, NewEmisData!$A:$A, "LDV", NewEmisData!$B:$B, $A59, NewEmisData!$C:$C, $H59, NewEmisData!$D:$D, CR$2))</f>
        <v>7.0729885156519904E-3</v>
      </c>
      <c r="CS59" s="335">
        <f>$I59*IF($G59="Pickup", SUMIFS(NewEmisData!K:K, NewEmisData!$A:$A, "Pickup", NewEmisData!$B:$B, $A59, NewEmisData!$C:$C, $H59, NewEmisData!$D:$D, CS$2), SUMIFS(NewEmisData!K:K, NewEmisData!$A:$A, "LDV", NewEmisData!$B:$B, $A59, NewEmisData!$C:$C, $H59, NewEmisData!$D:$D, CS$2))</f>
        <v>7.2141431732336897E-3</v>
      </c>
      <c r="CT59" s="335">
        <f>$I59*IF($G59="Pickup", SUMIFS(NewEmisData!L:L, NewEmisData!$A:$A, "Pickup", NewEmisData!$B:$B, $A59, NewEmisData!$C:$C, $H59, NewEmisData!$D:$D, CT$2), SUMIFS(NewEmisData!L:L, NewEmisData!$A:$A, "LDV", NewEmisData!$B:$B, $A59, NewEmisData!$C:$C, $H59, NewEmisData!$D:$D, CT$2))</f>
        <v>7.2616103108278903E-3</v>
      </c>
      <c r="CU59" s="335">
        <f>$I59*IF($G59="Pickup", SUMIFS(NewEmisData!M:M, NewEmisData!$A:$A, "Pickup", NewEmisData!$B:$B, $A59, NewEmisData!$C:$C, $H59, NewEmisData!$D:$D, CU$2), SUMIFS(NewEmisData!M:M, NewEmisData!$A:$A, "LDV", NewEmisData!$B:$B, $A59, NewEmisData!$C:$C, $H59, NewEmisData!$D:$D, CU$2))</f>
        <v>7.3233023742548999E-3</v>
      </c>
      <c r="CV59" s="335">
        <v>5.2034722767286493E-3</v>
      </c>
      <c r="CW59" s="335">
        <v>2.3565166490963768E-3</v>
      </c>
      <c r="CX59" s="335">
        <v>1.9673319546263789E-3</v>
      </c>
      <c r="CY59" s="335">
        <v>1.6026857138538807E-3</v>
      </c>
      <c r="CZ59" s="335">
        <v>1.3411753569780424E-3</v>
      </c>
      <c r="DA59" s="335">
        <v>1.0123523956178946E-3</v>
      </c>
      <c r="DB59" s="335">
        <v>7.9852111520206551E-4</v>
      </c>
      <c r="DC59" s="335">
        <v>7.6707942200167378E-4</v>
      </c>
      <c r="DD59" s="335">
        <v>7.5828050366392866E-4</v>
      </c>
      <c r="DE59" s="335">
        <v>7.5710079606015706E-4</v>
      </c>
      <c r="DF59" s="335">
        <v>7.5710079606015706E-4</v>
      </c>
      <c r="DG59" s="335">
        <f>$I59*IF($G59="Pickup", SUMIFS(NewEmisData!E:E, NewEmisData!$A:$A, "Pickup", NewEmisData!$B:$B, $A59, NewEmisData!$C:$C, $H59, NewEmisData!$D:$D, DG$2), SUMIFS(NewEmisData!E:E, NewEmisData!$A:$A, "LDV", NewEmisData!$B:$B, $A59, NewEmisData!$C:$C, $H59, NewEmisData!$D:$D, DG$2))</f>
        <v>0</v>
      </c>
      <c r="DH59" s="335">
        <f>$I59*IF($G59="Pickup", SUMIFS(NewEmisData!F:F, NewEmisData!$A:$A, "Pickup", NewEmisData!$B:$B, $A59, NewEmisData!$C:$C, $H59, NewEmisData!$D:$D, DH$2), SUMIFS(NewEmisData!F:F, NewEmisData!$A:$A, "LDV", NewEmisData!$B:$B, $A59, NewEmisData!$C:$C, $H59, NewEmisData!$D:$D, DH$2))</f>
        <v>0</v>
      </c>
      <c r="DI59" s="335">
        <f>$I59*IF($G59="Pickup", SUMIFS(NewEmisData!G:G, NewEmisData!$A:$A, "Pickup", NewEmisData!$B:$B, $A59, NewEmisData!$C:$C, $H59, NewEmisData!$D:$D, DI$2), SUMIFS(NewEmisData!G:G, NewEmisData!$A:$A, "LDV", NewEmisData!$B:$B, $A59, NewEmisData!$C:$C, $H59, NewEmisData!$D:$D, DI$2))</f>
        <v>0</v>
      </c>
      <c r="DJ59" s="335">
        <f>$I59*IF($G59="Pickup", SUMIFS(NewEmisData!H:H, NewEmisData!$A:$A, "Pickup", NewEmisData!$B:$B, $A59, NewEmisData!$C:$C, $H59, NewEmisData!$D:$D, DJ$2), SUMIFS(NewEmisData!H:H, NewEmisData!$A:$A, "LDV", NewEmisData!$B:$B, $A59, NewEmisData!$C:$C, $H59, NewEmisData!$D:$D, DJ$2))</f>
        <v>0</v>
      </c>
      <c r="DK59" s="335">
        <f>$I59*IF($G59="Pickup", SUMIFS(NewEmisData!I:I, NewEmisData!$A:$A, "Pickup", NewEmisData!$B:$B, $A59, NewEmisData!$C:$C, $H59, NewEmisData!$D:$D, DK$2), SUMIFS(NewEmisData!I:I, NewEmisData!$A:$A, "LDV", NewEmisData!$B:$B, $A59, NewEmisData!$C:$C, $H59, NewEmisData!$D:$D, DK$2))</f>
        <v>0</v>
      </c>
      <c r="DL59" s="335">
        <f>$I59*IF($G59="Pickup", SUMIFS(NewEmisData!J:J, NewEmisData!$A:$A, "Pickup", NewEmisData!$B:$B, $A59, NewEmisData!$C:$C, $H59, NewEmisData!$D:$D, DL$2), SUMIFS(NewEmisData!J:J, NewEmisData!$A:$A, "LDV", NewEmisData!$B:$B, $A59, NewEmisData!$C:$C, $H59, NewEmisData!$D:$D, DL$2))</f>
        <v>0</v>
      </c>
      <c r="DM59" s="335">
        <f>$I59*IF($G59="Pickup", SUMIFS(NewEmisData!K:K, NewEmisData!$A:$A, "Pickup", NewEmisData!$B:$B, $A59, NewEmisData!$C:$C, $H59, NewEmisData!$D:$D, DM$2), SUMIFS(NewEmisData!K:K, NewEmisData!$A:$A, "LDV", NewEmisData!$B:$B, $A59, NewEmisData!$C:$C, $H59, NewEmisData!$D:$D, DM$2))</f>
        <v>0</v>
      </c>
      <c r="DN59" s="335">
        <f>$I59*IF($G59="Pickup", SUMIFS(NewEmisData!L:L, NewEmisData!$A:$A, "Pickup", NewEmisData!$B:$B, $A59, NewEmisData!$C:$C, $H59, NewEmisData!$D:$D, DN$2), SUMIFS(NewEmisData!L:L, NewEmisData!$A:$A, "LDV", NewEmisData!$B:$B, $A59, NewEmisData!$C:$C, $H59, NewEmisData!$D:$D, DN$2))</f>
        <v>0</v>
      </c>
      <c r="DO59" s="335">
        <f>$I59*IF($G59="Pickup", SUMIFS(NewEmisData!M:M, NewEmisData!$A:$A, "Pickup", NewEmisData!$B:$B, $A59, NewEmisData!$C:$C, $H59, NewEmisData!$D:$D, DO$2), SUMIFS(NewEmisData!M:M, NewEmisData!$A:$A, "LDV", NewEmisData!$B:$B, $A59, NewEmisData!$C:$C, $H59, NewEmisData!$D:$D, DO$2))</f>
        <v>0</v>
      </c>
      <c r="DP59" s="335">
        <v>1.5469500255793939E-3</v>
      </c>
      <c r="DQ59" s="335">
        <f>$I59*IF($G59="Pickup", SUMIFS(NewEmisData!E:E, NewEmisData!$A:$A, "Pickup", NewEmisData!$B:$B, $A59, NewEmisData!$C:$C, $H59, NewEmisData!$D:$D, DQ$2), SUMIFS(NewEmisData!E:E, NewEmisData!$A:$A, "LDV", NewEmisData!$B:$B, $A59, NewEmisData!$C:$C, $H59, NewEmisData!$D:$D, DQ$2))</f>
        <v>2.0264876007702801E-2</v>
      </c>
      <c r="DR59" s="335">
        <f>$I59*IF($G59="Pickup", SUMIFS(NewEmisData!F:F, NewEmisData!$A:$A, "Pickup", NewEmisData!$B:$B, $A59, NewEmisData!$C:$C, $H59, NewEmisData!$D:$D, DR$2), SUMIFS(NewEmisData!F:F, NewEmisData!$A:$A, "LDV", NewEmisData!$B:$B, $A59, NewEmisData!$C:$C, $H59, NewEmisData!$D:$D, DR$2))</f>
        <v>1.7476291093061098E-2</v>
      </c>
      <c r="DS59" s="335">
        <f>$I59*IF($G59="Pickup", SUMIFS(NewEmisData!G:G, NewEmisData!$A:$A, "Pickup", NewEmisData!$B:$B, $A59, NewEmisData!$C:$C, $H59, NewEmisData!$D:$D, DS$2), SUMIFS(NewEmisData!G:G, NewEmisData!$A:$A, "LDV", NewEmisData!$B:$B, $A59, NewEmisData!$C:$C, $H59, NewEmisData!$D:$D, DS$2))</f>
        <v>1.4556629606467E-2</v>
      </c>
      <c r="DT59" s="335">
        <f>$I59*IF($G59="Pickup", SUMIFS(NewEmisData!H:H, NewEmisData!$A:$A, "Pickup", NewEmisData!$B:$B, $A59, NewEmisData!$C:$C, $H59, NewEmisData!$D:$D, DT$2), SUMIFS(NewEmisData!H:H, NewEmisData!$A:$A, "LDV", NewEmisData!$B:$B, $A59, NewEmisData!$C:$C, $H59, NewEmisData!$D:$D, DT$2))</f>
        <v>1.08581575576798E-2</v>
      </c>
      <c r="DU59" s="335">
        <f>$I59*IF($G59="Pickup", SUMIFS(NewEmisData!I:I, NewEmisData!$A:$A, "Pickup", NewEmisData!$B:$B, $A59, NewEmisData!$C:$C, $H59, NewEmisData!$D:$D, DU$2), SUMIFS(NewEmisData!I:I, NewEmisData!$A:$A, "LDV", NewEmisData!$B:$B, $A59, NewEmisData!$C:$C, $H59, NewEmisData!$D:$D, DU$2))</f>
        <v>9.2384332224605403E-3</v>
      </c>
      <c r="DV59" s="335">
        <f>$I59*IF($G59="Pickup", SUMIFS(NewEmisData!J:J, NewEmisData!$A:$A, "Pickup", NewEmisData!$B:$B, $A59, NewEmisData!$C:$C, $H59, NewEmisData!$D:$D, DV$2), SUMIFS(NewEmisData!J:J, NewEmisData!$A:$A, "LDV", NewEmisData!$B:$B, $A59, NewEmisData!$C:$C, $H59, NewEmisData!$D:$D, DV$2))</f>
        <v>8.5813745880311092E-3</v>
      </c>
      <c r="DW59" s="335">
        <f>$I59*IF($G59="Pickup", SUMIFS(NewEmisData!K:K, NewEmisData!$A:$A, "Pickup", NewEmisData!$B:$B, $A59, NewEmisData!$C:$C, $H59, NewEmisData!$D:$D, DW$2), SUMIFS(NewEmisData!K:K, NewEmisData!$A:$A, "LDV", NewEmisData!$B:$B, $A59, NewEmisData!$C:$C, $H59, NewEmisData!$D:$D, DW$2))</f>
        <v>8.2235517706582897E-3</v>
      </c>
      <c r="DX59" s="335">
        <f>$I59*IF($G59="Pickup", SUMIFS(NewEmisData!L:L, NewEmisData!$A:$A, "Pickup", NewEmisData!$B:$B, $A59, NewEmisData!$C:$C, $H59, NewEmisData!$D:$D, DX$2), SUMIFS(NewEmisData!L:L, NewEmisData!$A:$A, "LDV", NewEmisData!$B:$B, $A59, NewEmisData!$C:$C, $H59, NewEmisData!$D:$D, DX$2))</f>
        <v>8.1210505303536996E-3</v>
      </c>
      <c r="DY59" s="335">
        <f>$I59*IF($G59="Pickup", SUMIFS(NewEmisData!M:M, NewEmisData!$A:$A, "Pickup", NewEmisData!$B:$B, $A59, NewEmisData!$C:$C, $H59, NewEmisData!$D:$D, DY$2), SUMIFS(NewEmisData!M:M, NewEmisData!$A:$A, "LDV", NewEmisData!$B:$B, $A59, NewEmisData!$C:$C, $H59, NewEmisData!$D:$D, DY$2))</f>
        <v>8.1487894013837301E-3</v>
      </c>
      <c r="DZ59" s="335">
        <v>1.1249473833176088E-2</v>
      </c>
      <c r="EA59" s="335">
        <f t="shared" si="2"/>
        <v>419.67640551412597</v>
      </c>
      <c r="EB59" s="335">
        <f t="shared" si="3"/>
        <v>404.10461508813802</v>
      </c>
      <c r="EC59" s="335">
        <f t="shared" si="4"/>
        <v>296.64497554148397</v>
      </c>
      <c r="ED59" s="335">
        <f t="shared" si="5"/>
        <v>259.84558529690901</v>
      </c>
      <c r="EE59" s="335">
        <f t="shared" si="6"/>
        <v>245.572517771138</v>
      </c>
      <c r="EF59" s="335">
        <f t="shared" si="7"/>
        <v>239.06681409593699</v>
      </c>
      <c r="EG59" s="335">
        <f t="shared" si="8"/>
        <v>233.96415864234601</v>
      </c>
      <c r="EH59" s="335">
        <f t="shared" si="9"/>
        <v>232.18870705220701</v>
      </c>
      <c r="EI59" s="335">
        <f t="shared" si="10"/>
        <v>232.42779835443099</v>
      </c>
      <c r="EJ59" s="335">
        <f t="shared" si="11"/>
        <v>0.20481362413718007</v>
      </c>
      <c r="EK59" s="335">
        <f t="shared" si="12"/>
        <v>4.85420613095323E-2</v>
      </c>
      <c r="EL59" s="335">
        <f t="shared" si="13"/>
        <v>4.1584694059798401E-2</v>
      </c>
      <c r="EM59" s="335">
        <f t="shared" si="14"/>
        <v>3.8512841866564999E-2</v>
      </c>
      <c r="EN59" s="335">
        <f t="shared" si="15"/>
        <v>3.7453351076298699E-2</v>
      </c>
      <c r="EO59" s="335">
        <f t="shared" si="16"/>
        <v>4.17495921494591E-2</v>
      </c>
      <c r="EP59" s="335">
        <f t="shared" si="17"/>
        <v>4.3363198134277997E-2</v>
      </c>
      <c r="EQ59" s="335">
        <f t="shared" si="18"/>
        <v>4.2354566228836397E-2</v>
      </c>
      <c r="ER59" s="335">
        <f t="shared" si="19"/>
        <v>4.1664829012930303E-2</v>
      </c>
      <c r="ES59" s="335">
        <f t="shared" si="20"/>
        <v>4.2271900806735603E-2</v>
      </c>
      <c r="ET59" s="335">
        <f t="shared" si="21"/>
        <v>5.7317908516770433E-2</v>
      </c>
      <c r="EU59" s="335">
        <f t="shared" si="22"/>
        <v>4.4434403610189698E-3</v>
      </c>
      <c r="EV59" s="335">
        <f t="shared" si="23"/>
        <v>4.2785778468179296E-3</v>
      </c>
      <c r="EW59" s="335">
        <f t="shared" si="24"/>
        <v>2.2842291862218301E-3</v>
      </c>
      <c r="EX59" s="335">
        <f t="shared" si="25"/>
        <v>2.00086557744566E-3</v>
      </c>
      <c r="EY59" s="335">
        <f t="shared" si="26"/>
        <v>1.8909591105040499E-3</v>
      </c>
      <c r="EZ59" s="335">
        <f t="shared" si="27"/>
        <v>1.84086487691808E-3</v>
      </c>
      <c r="FA59" s="335">
        <f t="shared" si="28"/>
        <v>1.80157428678178E-3</v>
      </c>
      <c r="FB59" s="335">
        <f t="shared" si="29"/>
        <v>1.78790186962937E-3</v>
      </c>
      <c r="FC59" s="335">
        <f t="shared" si="30"/>
        <v>1.7897430443873201E-3</v>
      </c>
      <c r="FD59" s="335">
        <f t="shared" si="31"/>
        <v>1.971385326188381E-3</v>
      </c>
      <c r="FE59" s="335">
        <f t="shared" si="32"/>
        <v>6.4822337358144896E-2</v>
      </c>
      <c r="FF59" s="335">
        <f t="shared" si="33"/>
        <v>6.4837908765685404E-2</v>
      </c>
      <c r="FG59" s="335">
        <f t="shared" si="34"/>
        <v>5.2743763590154202E-2</v>
      </c>
      <c r="FH59" s="335">
        <f t="shared" si="35"/>
        <v>5.2520196198013597E-2</v>
      </c>
      <c r="FI59" s="335">
        <f t="shared" si="36"/>
        <v>5.2463644304192002E-2</v>
      </c>
      <c r="FJ59" s="335">
        <f t="shared" si="37"/>
        <v>5.2440329646546102E-2</v>
      </c>
      <c r="FK59" s="335">
        <f t="shared" si="38"/>
        <v>5.23021646581514E-2</v>
      </c>
      <c r="FL59" s="335">
        <f t="shared" si="39"/>
        <v>5.2178675954472099E-2</v>
      </c>
      <c r="FM59" s="335">
        <f t="shared" si="40"/>
        <v>5.2172700953765999E-2</v>
      </c>
      <c r="FN59" s="335">
        <f t="shared" si="41"/>
        <v>3.3278806736294783E-2</v>
      </c>
      <c r="FO59" s="335">
        <f t="shared" si="42"/>
        <v>9.8683488873566507E-3</v>
      </c>
      <c r="FP59" s="335">
        <f t="shared" si="43"/>
        <v>9.88217384347829E-3</v>
      </c>
      <c r="FQ59" s="335">
        <f t="shared" si="44"/>
        <v>8.0183682752347305E-3</v>
      </c>
      <c r="FR59" s="335">
        <f t="shared" si="45"/>
        <v>7.8205598319836794E-3</v>
      </c>
      <c r="FS59" s="335">
        <f t="shared" si="46"/>
        <v>7.7705101128409003E-3</v>
      </c>
      <c r="FT59" s="335">
        <f t="shared" si="47"/>
        <v>7.7499080674948602E-3</v>
      </c>
      <c r="FU59" s="335">
        <f t="shared" si="48"/>
        <v>7.6276556248612501E-3</v>
      </c>
      <c r="FV59" s="335">
        <f t="shared" si="49"/>
        <v>7.5183919209819098E-3</v>
      </c>
      <c r="FW59" s="335">
        <f t="shared" si="50"/>
        <v>7.5131480934889404E-3</v>
      </c>
      <c r="FX59" s="335">
        <f t="shared" si="51"/>
        <v>6.8948154849121281E-3</v>
      </c>
    </row>
    <row r="60" spans="1:180" x14ac:dyDescent="0.2">
      <c r="A60" s="305" t="str">
        <f>IF(LEFT(TRIM(TechData_All!AJ35),1)="*", _xlfn.CONCAT("*","R2"), "R2")</f>
        <v>R2</v>
      </c>
      <c r="B60" s="305" t="str">
        <f>TechData_All!A35</f>
        <v>TLFGHEV11</v>
      </c>
      <c r="C60" s="305" t="str">
        <f>TechData_All!C35</f>
        <v>TL.GSL.F.HEV.2011</v>
      </c>
      <c r="D60" s="301" t="str">
        <f>TechData_All!D35</f>
        <v>bn-vmt, bn-vmt/a</v>
      </c>
      <c r="E60" s="301" t="str">
        <f>TechData_All!E35</f>
        <v>TLGSL</v>
      </c>
      <c r="F60" s="301" t="str">
        <f>TechData_All!F35</f>
        <v>TL</v>
      </c>
      <c r="G60" s="315" t="s">
        <v>818</v>
      </c>
      <c r="H60" s="315" t="s">
        <v>814</v>
      </c>
      <c r="I60" s="315">
        <v>1</v>
      </c>
      <c r="J60" s="315" t="str">
        <f t="shared" si="52"/>
        <v>Full size car-GSL</v>
      </c>
      <c r="K60" s="335">
        <f>$I60*IF($G60="Pickup", SUMIFS(NewEmisData!E:E, NewEmisData!$A:$A, "Pickup", NewEmisData!$B:$B, $A60, NewEmisData!$C:$C, $H60, NewEmisData!$D:$D, K$2), SUMIFS(NewEmisData!E:E, NewEmisData!$A:$A, "LDV", NewEmisData!$B:$B, $A60, NewEmisData!$C:$C, $H60, NewEmisData!$D:$D, K$2))</f>
        <v>477.08587282575797</v>
      </c>
      <c r="L60" s="335">
        <f>$I60*IF($G60="Pickup", SUMIFS(NewEmisData!F:F, NewEmisData!$A:$A, "Pickup", NewEmisData!$B:$B, $A60, NewEmisData!$C:$C, $H60, NewEmisData!$D:$D, L$2), SUMIFS(NewEmisData!F:F, NewEmisData!$A:$A, "LDV", NewEmisData!$B:$B, $A60, NewEmisData!$C:$C, $H60, NewEmisData!$D:$D, L$2))</f>
        <v>459.34104292251902</v>
      </c>
      <c r="M60" s="335">
        <f>$I60*IF($G60="Pickup", SUMIFS(NewEmisData!G:G, NewEmisData!$A:$A, "Pickup", NewEmisData!$B:$B, $A60, NewEmisData!$C:$C, $H60, NewEmisData!$D:$D, M$2), SUMIFS(NewEmisData!G:G, NewEmisData!$A:$A, "LDV", NewEmisData!$B:$B, $A60, NewEmisData!$C:$C, $H60, NewEmisData!$D:$D, M$2))</f>
        <v>447.45896927637102</v>
      </c>
      <c r="N60" s="335">
        <f>$I60*IF($G60="Pickup", SUMIFS(NewEmisData!H:H, NewEmisData!$A:$A, "Pickup", NewEmisData!$B:$B, $A60, NewEmisData!$C:$C, $H60, NewEmisData!$D:$D, N$2), SUMIFS(NewEmisData!H:H, NewEmisData!$A:$A, "LDV", NewEmisData!$B:$B, $A60, NewEmisData!$C:$C, $H60, NewEmisData!$D:$D, N$2))</f>
        <v>380.72392677964001</v>
      </c>
      <c r="O60" s="335">
        <f>$I60*IF($G60="Pickup", SUMIFS(NewEmisData!I:I, NewEmisData!$A:$A, "Pickup", NewEmisData!$B:$B, $A60, NewEmisData!$C:$C, $H60, NewEmisData!$D:$D, O$2), SUMIFS(NewEmisData!I:I, NewEmisData!$A:$A, "LDV", NewEmisData!$B:$B, $A60, NewEmisData!$C:$C, $H60, NewEmisData!$D:$D, O$2))</f>
        <v>329.54737069801098</v>
      </c>
      <c r="P60" s="335">
        <f>$I60*IF($G60="Pickup", SUMIFS(NewEmisData!J:J, NewEmisData!$A:$A, "Pickup", NewEmisData!$B:$B, $A60, NewEmisData!$C:$C, $H60, NewEmisData!$D:$D, P$2), SUMIFS(NewEmisData!J:J, NewEmisData!$A:$A, "LDV", NewEmisData!$B:$B, $A60, NewEmisData!$C:$C, $H60, NewEmisData!$D:$D, P$2))</f>
        <v>300.69829568412598</v>
      </c>
      <c r="Q60" s="335">
        <f>$I60*IF($G60="Pickup", SUMIFS(NewEmisData!K:K, NewEmisData!$A:$A, "Pickup", NewEmisData!$B:$B, $A60, NewEmisData!$C:$C, $H60, NewEmisData!$D:$D, Q$2), SUMIFS(NewEmisData!K:K, NewEmisData!$A:$A, "LDV", NewEmisData!$B:$B, $A60, NewEmisData!$C:$C, $H60, NewEmisData!$D:$D, Q$2))</f>
        <v>287.83799703632701</v>
      </c>
      <c r="R60" s="335">
        <f>$I60*IF($G60="Pickup", SUMIFS(NewEmisData!L:L, NewEmisData!$A:$A, "Pickup", NewEmisData!$B:$B, $A60, NewEmisData!$C:$C, $H60, NewEmisData!$D:$D, R$2), SUMIFS(NewEmisData!L:L, NewEmisData!$A:$A, "LDV", NewEmisData!$B:$B, $A60, NewEmisData!$C:$C, $H60, NewEmisData!$D:$D, R$2))</f>
        <v>283.26610797837998</v>
      </c>
      <c r="S60" s="335">
        <f>$I60*IF($G60="Pickup", SUMIFS(NewEmisData!M:M, NewEmisData!$A:$A, "Pickup", NewEmisData!$B:$B, $A60, NewEmisData!$C:$C, $H60, NewEmisData!$D:$D, S$2), SUMIFS(NewEmisData!M:M, NewEmisData!$A:$A, "LDV", NewEmisData!$B:$B, $A60, NewEmisData!$C:$C, $H60, NewEmisData!$D:$D, S$2))</f>
        <v>281.57834098528099</v>
      </c>
      <c r="T60" s="335">
        <v>0.20692409258864139</v>
      </c>
      <c r="U60" s="335">
        <f>$I60*IF($G60="Pickup", SUMIFS(NewEmisData!E:E, NewEmisData!$A:$A, "Pickup", NewEmisData!$B:$B, $A60, NewEmisData!$C:$C, $H60, NewEmisData!$D:$D, U$2), SUMIFS(NewEmisData!E:E, NewEmisData!$A:$A, "LDV", NewEmisData!$B:$B, $A60, NewEmisData!$C:$C, $H60, NewEmisData!$D:$D, U$2))</f>
        <v>0.82339103642645395</v>
      </c>
      <c r="V60" s="335">
        <f>$I60*IF($G60="Pickup", SUMIFS(NewEmisData!F:F, NewEmisData!$A:$A, "Pickup", NewEmisData!$B:$B, $A60, NewEmisData!$C:$C, $H60, NewEmisData!$D:$D, V$2), SUMIFS(NewEmisData!F:F, NewEmisData!$A:$A, "LDV", NewEmisData!$B:$B, $A60, NewEmisData!$C:$C, $H60, NewEmisData!$D:$D, V$2))</f>
        <v>0.360872733315452</v>
      </c>
      <c r="W60" s="335">
        <f>$I60*IF($G60="Pickup", SUMIFS(NewEmisData!G:G, NewEmisData!$A:$A, "Pickup", NewEmisData!$B:$B, $A60, NewEmisData!$C:$C, $H60, NewEmisData!$D:$D, W$2), SUMIFS(NewEmisData!G:G, NewEmisData!$A:$A, "LDV", NewEmisData!$B:$B, $A60, NewEmisData!$C:$C, $H60, NewEmisData!$D:$D, W$2))</f>
        <v>0.21658171178065999</v>
      </c>
      <c r="X60" s="335">
        <f>$I60*IF($G60="Pickup", SUMIFS(NewEmisData!H:H, NewEmisData!$A:$A, "Pickup", NewEmisData!$B:$B, $A60, NewEmisData!$C:$C, $H60, NewEmisData!$D:$D, X$2), SUMIFS(NewEmisData!H:H, NewEmisData!$A:$A, "LDV", NewEmisData!$B:$B, $A60, NewEmisData!$C:$C, $H60, NewEmisData!$D:$D, X$2))</f>
        <v>0.14200533002195401</v>
      </c>
      <c r="Y60" s="335">
        <f>$I60*IF($G60="Pickup", SUMIFS(NewEmisData!I:I, NewEmisData!$A:$A, "Pickup", NewEmisData!$B:$B, $A60, NewEmisData!$C:$C, $H60, NewEmisData!$D:$D, Y$2), SUMIFS(NewEmisData!I:I, NewEmisData!$A:$A, "LDV", NewEmisData!$B:$B, $A60, NewEmisData!$C:$C, $H60, NewEmisData!$D:$D, Y$2))</f>
        <v>8.8016804659711706E-2</v>
      </c>
      <c r="Z60" s="335">
        <f>$I60*IF($G60="Pickup", SUMIFS(NewEmisData!J:J, NewEmisData!$A:$A, "Pickup", NewEmisData!$B:$B, $A60, NewEmisData!$C:$C, $H60, NewEmisData!$D:$D, Z$2), SUMIFS(NewEmisData!J:J, NewEmisData!$A:$A, "LDV", NewEmisData!$B:$B, $A60, NewEmisData!$C:$C, $H60, NewEmisData!$D:$D, Z$2))</f>
        <v>6.5736379947852003E-2</v>
      </c>
      <c r="AA60" s="335">
        <f>$I60*IF($G60="Pickup", SUMIFS(NewEmisData!K:K, NewEmisData!$A:$A, "Pickup", NewEmisData!$B:$B, $A60, NewEmisData!$C:$C, $H60, NewEmisData!$D:$D, AA$2), SUMIFS(NewEmisData!K:K, NewEmisData!$A:$A, "LDV", NewEmisData!$B:$B, $A60, NewEmisData!$C:$C, $H60, NewEmisData!$D:$D, AA$2))</f>
        <v>5.6635638117250503E-2</v>
      </c>
      <c r="AB60" s="335">
        <f>$I60*IF($G60="Pickup", SUMIFS(NewEmisData!L:L, NewEmisData!$A:$A, "Pickup", NewEmisData!$B:$B, $A60, NewEmisData!$C:$C, $H60, NewEmisData!$D:$D, AB$2), SUMIFS(NewEmisData!L:L, NewEmisData!$A:$A, "LDV", NewEmisData!$B:$B, $A60, NewEmisData!$C:$C, $H60, NewEmisData!$D:$D, AB$2))</f>
        <v>5.4115247223223299E-2</v>
      </c>
      <c r="AC60" s="335">
        <f>$I60*IF($G60="Pickup", SUMIFS(NewEmisData!M:M, NewEmisData!$A:$A, "Pickup", NewEmisData!$B:$B, $A60, NewEmisData!$C:$C, $H60, NewEmisData!$D:$D, AC$2), SUMIFS(NewEmisData!M:M, NewEmisData!$A:$A, "LDV", NewEmisData!$B:$B, $A60, NewEmisData!$C:$C, $H60, NewEmisData!$D:$D, AC$2))</f>
        <v>5.2826207223764E-2</v>
      </c>
      <c r="AD60" s="335">
        <v>5.5587065527563068E-2</v>
      </c>
      <c r="AE60" s="335">
        <f>$I60*IF($G60="Pickup", SUMIFS(NewEmisData!E:E, NewEmisData!$A:$A, "Pickup", NewEmisData!$B:$B, $A60, NewEmisData!$C:$C, $H60, NewEmisData!$D:$D, AE$2), SUMIFS(NewEmisData!E:E, NewEmisData!$A:$A, "LDV", NewEmisData!$B:$B, $A60, NewEmisData!$C:$C, $H60, NewEmisData!$D:$D, AE$2))</f>
        <v>8.2552586035919695E-3</v>
      </c>
      <c r="AF60" s="335">
        <f>$I60*IF($G60="Pickup", SUMIFS(NewEmisData!F:F, NewEmisData!$A:$A, "Pickup", NewEmisData!$B:$B, $A60, NewEmisData!$C:$C, $H60, NewEmisData!$D:$D, AF$2), SUMIFS(NewEmisData!F:F, NewEmisData!$A:$A, "LDV", NewEmisData!$B:$B, $A60, NewEmisData!$C:$C, $H60, NewEmisData!$D:$D, AF$2))</f>
        <v>7.9482131517538395E-3</v>
      </c>
      <c r="AG60" s="335">
        <f>$I60*IF($G60="Pickup", SUMIFS(NewEmisData!G:G, NewEmisData!$A:$A, "Pickup", NewEmisData!$B:$B, $A60, NewEmisData!$C:$C, $H60, NewEmisData!$D:$D, AG$2), SUMIFS(NewEmisData!G:G, NewEmisData!$A:$A, "LDV", NewEmisData!$B:$B, $A60, NewEmisData!$C:$C, $H60, NewEmisData!$D:$D, AG$2))</f>
        <v>6.4190305556059996E-3</v>
      </c>
      <c r="AH60" s="335">
        <f>$I60*IF($G60="Pickup", SUMIFS(NewEmisData!H:H, NewEmisData!$A:$A, "Pickup", NewEmisData!$B:$B, $A60, NewEmisData!$C:$C, $H60, NewEmisData!$D:$D, AH$2), SUMIFS(NewEmisData!H:H, NewEmisData!$A:$A, "LDV", NewEmisData!$B:$B, $A60, NewEmisData!$C:$C, $H60, NewEmisData!$D:$D, AH$2))</f>
        <v>5.4616828003907899E-3</v>
      </c>
      <c r="AI60" s="335">
        <f>$I60*IF($G60="Pickup", SUMIFS(NewEmisData!I:I, NewEmisData!$A:$A, "Pickup", NewEmisData!$B:$B, $A60, NewEmisData!$C:$C, $H60, NewEmisData!$D:$D, AI$2), SUMIFS(NewEmisData!I:I, NewEmisData!$A:$A, "LDV", NewEmisData!$B:$B, $A60, NewEmisData!$C:$C, $H60, NewEmisData!$D:$D, AI$2))</f>
        <v>4.7275285851957304E-3</v>
      </c>
      <c r="AJ60" s="335">
        <f>$I60*IF($G60="Pickup", SUMIFS(NewEmisData!J:J, NewEmisData!$A:$A, "Pickup", NewEmisData!$B:$B, $A60, NewEmisData!$C:$C, $H60, NewEmisData!$D:$D, AJ$2), SUMIFS(NewEmisData!J:J, NewEmisData!$A:$A, "LDV", NewEmisData!$B:$B, $A60, NewEmisData!$C:$C, $H60, NewEmisData!$D:$D, AJ$2))</f>
        <v>4.3136734611450098E-3</v>
      </c>
      <c r="AK60" s="335">
        <f>$I60*IF($G60="Pickup", SUMIFS(NewEmisData!K:K, NewEmisData!$A:$A, "Pickup", NewEmisData!$B:$B, $A60, NewEmisData!$C:$C, $H60, NewEmisData!$D:$D, AK$2), SUMIFS(NewEmisData!K:K, NewEmisData!$A:$A, "LDV", NewEmisData!$B:$B, $A60, NewEmisData!$C:$C, $H60, NewEmisData!$D:$D, AK$2))</f>
        <v>4.1291858052272803E-3</v>
      </c>
      <c r="AL60" s="335">
        <f>$I60*IF($G60="Pickup", SUMIFS(NewEmisData!L:L, NewEmisData!$A:$A, "Pickup", NewEmisData!$B:$B, $A60, NewEmisData!$C:$C, $H60, NewEmisData!$D:$D, AL$2), SUMIFS(NewEmisData!L:L, NewEmisData!$A:$A, "LDV", NewEmisData!$B:$B, $A60, NewEmisData!$C:$C, $H60, NewEmisData!$D:$D, AL$2))</f>
        <v>4.0635983922117898E-3</v>
      </c>
      <c r="AM60" s="335">
        <f>$I60*IF($G60="Pickup", SUMIFS(NewEmisData!M:M, NewEmisData!$A:$A, "Pickup", NewEmisData!$B:$B, $A60, NewEmisData!$C:$C, $H60, NewEmisData!$D:$D, AM$2), SUMIFS(NewEmisData!M:M, NewEmisData!$A:$A, "LDV", NewEmisData!$B:$B, $A60, NewEmisData!$C:$C, $H60, NewEmisData!$D:$D, AM$2))</f>
        <v>4.0393864318059199E-3</v>
      </c>
      <c r="AN60" s="335">
        <v>1.3041984458904573E-3</v>
      </c>
      <c r="AO60" s="335">
        <f>$I60*IF($G60="Pickup", SUMIFS(NewEmisData!E:E, NewEmisData!$A:$A, "Pickup", NewEmisData!$B:$B, $A60, NewEmisData!$C:$C, $H60, NewEmisData!$D:$D, AO$2), SUMIFS(NewEmisData!E:E, NewEmisData!$A:$A, "LDV", NewEmisData!$B:$B, $A60, NewEmisData!$C:$C, $H60, NewEmisData!$D:$D, AO$2))</f>
        <v>8.1828643727713493E-2</v>
      </c>
      <c r="AP60" s="335">
        <f>$I60*IF($G60="Pickup", SUMIFS(NewEmisData!F:F, NewEmisData!$A:$A, "Pickup", NewEmisData!$B:$B, $A60, NewEmisData!$C:$C, $H60, NewEmisData!$D:$D, AP$2), SUMIFS(NewEmisData!F:F, NewEmisData!$A:$A, "LDV", NewEmisData!$B:$B, $A60, NewEmisData!$C:$C, $H60, NewEmisData!$D:$D, AP$2))</f>
        <v>7.6175839057221195E-2</v>
      </c>
      <c r="AQ60" s="335">
        <f>$I60*IF($G60="Pickup", SUMIFS(NewEmisData!G:G, NewEmisData!$A:$A, "Pickup", NewEmisData!$B:$B, $A60, NewEmisData!$C:$C, $H60, NewEmisData!$D:$D, AQ$2), SUMIFS(NewEmisData!G:G, NewEmisData!$A:$A, "LDV", NewEmisData!$B:$B, $A60, NewEmisData!$C:$C, $H60, NewEmisData!$D:$D, AQ$2))</f>
        <v>8.1302809072104507E-2</v>
      </c>
      <c r="AR60" s="335">
        <f>$I60*IF($G60="Pickup", SUMIFS(NewEmisData!H:H, NewEmisData!$A:$A, "Pickup", NewEmisData!$B:$B, $A60, NewEmisData!$C:$C, $H60, NewEmisData!$D:$D, AR$2), SUMIFS(NewEmisData!H:H, NewEmisData!$A:$A, "LDV", NewEmisData!$B:$B, $A60, NewEmisData!$C:$C, $H60, NewEmisData!$D:$D, AR$2))</f>
        <v>7.9561688690416299E-2</v>
      </c>
      <c r="AS60" s="335">
        <f>$I60*IF($G60="Pickup", SUMIFS(NewEmisData!I:I, NewEmisData!$A:$A, "Pickup", NewEmisData!$B:$B, $A60, NewEmisData!$C:$C, $H60, NewEmisData!$D:$D, AS$2), SUMIFS(NewEmisData!I:I, NewEmisData!$A:$A, "LDV", NewEmisData!$B:$B, $A60, NewEmisData!$C:$C, $H60, NewEmisData!$D:$D, AS$2))</f>
        <v>7.7910530261031605E-2</v>
      </c>
      <c r="AT60" s="335">
        <f>$I60*IF($G60="Pickup", SUMIFS(NewEmisData!J:J, NewEmisData!$A:$A, "Pickup", NewEmisData!$B:$B, $A60, NewEmisData!$C:$C, $H60, NewEmisData!$D:$D, AT$2), SUMIFS(NewEmisData!J:J, NewEmisData!$A:$A, "LDV", NewEmisData!$B:$B, $A60, NewEmisData!$C:$C, $H60, NewEmisData!$D:$D, AT$2))</f>
        <v>7.6590334474495605E-2</v>
      </c>
      <c r="AU60" s="335">
        <f>$I60*IF($G60="Pickup", SUMIFS(NewEmisData!K:K, NewEmisData!$A:$A, "Pickup", NewEmisData!$B:$B, $A60, NewEmisData!$C:$C, $H60, NewEmisData!$D:$D, AU$2), SUMIFS(NewEmisData!K:K, NewEmisData!$A:$A, "LDV", NewEmisData!$B:$B, $A60, NewEmisData!$C:$C, $H60, NewEmisData!$D:$D, AU$2))</f>
        <v>7.5767938917924701E-2</v>
      </c>
      <c r="AV60" s="335">
        <f>$I60*IF($G60="Pickup", SUMIFS(NewEmisData!L:L, NewEmisData!$A:$A, "Pickup", NewEmisData!$B:$B, $A60, NewEmisData!$C:$C, $H60, NewEmisData!$D:$D, AV$2), SUMIFS(NewEmisData!L:L, NewEmisData!$A:$A, "LDV", NewEmisData!$B:$B, $A60, NewEmisData!$C:$C, $H60, NewEmisData!$D:$D, AV$2))</f>
        <v>7.5353710070808794E-2</v>
      </c>
      <c r="AW60" s="335">
        <f>$I60*IF($G60="Pickup", SUMIFS(NewEmisData!M:M, NewEmisData!$A:$A, "Pickup", NewEmisData!$B:$B, $A60, NewEmisData!$C:$C, $H60, NewEmisData!$D:$D, AW$2), SUMIFS(NewEmisData!M:M, NewEmisData!$A:$A, "LDV", NewEmisData!$B:$B, $A60, NewEmisData!$C:$C, $H60, NewEmisData!$D:$D, AW$2))</f>
        <v>7.5117977052891499E-2</v>
      </c>
      <c r="AX60" s="335">
        <v>3.2948538923667892E-2</v>
      </c>
      <c r="AY60" s="335">
        <f>$I60*IF($G60="Pickup", SUMIFS(NewEmisData!E:E, NewEmisData!$A:$A, "Pickup", NewEmisData!$B:$B, $A60, NewEmisData!$C:$C, $H60, NewEmisData!$D:$D, AY$2), SUMIFS(NewEmisData!E:E, NewEmisData!$A:$A, "LDV", NewEmisData!$B:$B, $A60, NewEmisData!$C:$C, $H60, NewEmisData!$D:$D, AY$2))</f>
        <v>2.1998193760633E-2</v>
      </c>
      <c r="AZ60" s="335">
        <f>$I60*IF($G60="Pickup", SUMIFS(NewEmisData!F:F, NewEmisData!$A:$A, "Pickup", NewEmisData!$B:$B, $A60, NewEmisData!$C:$C, $H60, NewEmisData!$D:$D, AZ$2), SUMIFS(NewEmisData!F:F, NewEmisData!$A:$A, "LDV", NewEmisData!$B:$B, $A60, NewEmisData!$C:$C, $H60, NewEmisData!$D:$D, AZ$2))</f>
        <v>1.6997575378008601E-2</v>
      </c>
      <c r="BA60" s="335">
        <f>$I60*IF($G60="Pickup", SUMIFS(NewEmisData!G:G, NewEmisData!$A:$A, "Pickup", NewEmisData!$B:$B, $A60, NewEmisData!$C:$C, $H60, NewEmisData!$D:$D, BA$2), SUMIFS(NewEmisData!G:G, NewEmisData!$A:$A, "LDV", NewEmisData!$B:$B, $A60, NewEmisData!$C:$C, $H60, NewEmisData!$D:$D, BA$2))</f>
        <v>1.6580879412419602E-2</v>
      </c>
      <c r="BB60" s="335">
        <f>$I60*IF($G60="Pickup", SUMIFS(NewEmisData!H:H, NewEmisData!$A:$A, "Pickup", NewEmisData!$B:$B, $A60, NewEmisData!$C:$C, $H60, NewEmisData!$D:$D, BB$2), SUMIFS(NewEmisData!H:H, NewEmisData!$A:$A, "LDV", NewEmisData!$B:$B, $A60, NewEmisData!$C:$C, $H60, NewEmisData!$D:$D, BB$2))</f>
        <v>1.5040645169031801E-2</v>
      </c>
      <c r="BC60" s="335">
        <f>$I60*IF($G60="Pickup", SUMIFS(NewEmisData!I:I, NewEmisData!$A:$A, "Pickup", NewEmisData!$B:$B, $A60, NewEmisData!$C:$C, $H60, NewEmisData!$D:$D, BC$2), SUMIFS(NewEmisData!I:I, NewEmisData!$A:$A, "LDV", NewEmisData!$B:$B, $A60, NewEmisData!$C:$C, $H60, NewEmisData!$D:$D, BC$2))</f>
        <v>1.35799610150696E-2</v>
      </c>
      <c r="BD60" s="335">
        <f>$I60*IF($G60="Pickup", SUMIFS(NewEmisData!J:J, NewEmisData!$A:$A, "Pickup", NewEmisData!$B:$B, $A60, NewEmisData!$C:$C, $H60, NewEmisData!$D:$D, BD$2), SUMIFS(NewEmisData!J:J, NewEmisData!$A:$A, "LDV", NewEmisData!$B:$B, $A60, NewEmisData!$C:$C, $H60, NewEmisData!$D:$D, BD$2))</f>
        <v>1.24120667817219E-2</v>
      </c>
      <c r="BE60" s="335">
        <f>$I60*IF($G60="Pickup", SUMIFS(NewEmisData!K:K, NewEmisData!$A:$A, "Pickup", NewEmisData!$B:$B, $A60, NewEmisData!$C:$C, $H60, NewEmisData!$D:$D, BE$2), SUMIFS(NewEmisData!K:K, NewEmisData!$A:$A, "LDV", NewEmisData!$B:$B, $A60, NewEmisData!$C:$C, $H60, NewEmisData!$D:$D, BE$2))</f>
        <v>1.16845073314224E-2</v>
      </c>
      <c r="BF60" s="335">
        <f>$I60*IF($G60="Pickup", SUMIFS(NewEmisData!L:L, NewEmisData!$A:$A, "Pickup", NewEmisData!$B:$B, $A60, NewEmisData!$C:$C, $H60, NewEmisData!$D:$D, BF$2), SUMIFS(NewEmisData!L:L, NewEmisData!$A:$A, "LDV", NewEmisData!$B:$B, $A60, NewEmisData!$C:$C, $H60, NewEmisData!$D:$D, BF$2))</f>
        <v>1.1318096390010799E-2</v>
      </c>
      <c r="BG60" s="335">
        <f>$I60*IF($G60="Pickup", SUMIFS(NewEmisData!M:M, NewEmisData!$A:$A, "Pickup", NewEmisData!$B:$B, $A60, NewEmisData!$C:$C, $H60, NewEmisData!$D:$D, BG$2), SUMIFS(NewEmisData!M:M, NewEmisData!$A:$A, "LDV", NewEmisData!$B:$B, $A60, NewEmisData!$C:$C, $H60, NewEmisData!$D:$D, BG$2))</f>
        <v>1.1109456757731499E-2</v>
      </c>
      <c r="BH60" s="335">
        <v>6.6026126062260432E-3</v>
      </c>
      <c r="BI60" s="335">
        <f>$I60*IF($G60="Pickup", SUMIFS(NewEmisData!E:E, NewEmisData!$A:$A, "Pickup", NewEmisData!$B:$B, $A60, NewEmisData!$C:$C, $H60, NewEmisData!$D:$D, BI$2), SUMIFS(NewEmisData!E:E, NewEmisData!$A:$A, "LDV", NewEmisData!$B:$B, $A60, NewEmisData!$C:$C, $H60, NewEmisData!$D:$D, BI$2))</f>
        <v>6.6339830086865597</v>
      </c>
      <c r="BJ60" s="335">
        <f>$I60*IF($G60="Pickup", SUMIFS(NewEmisData!F:F, NewEmisData!$A:$A, "Pickup", NewEmisData!$B:$B, $A60, NewEmisData!$C:$C, $H60, NewEmisData!$D:$D, BJ$2), SUMIFS(NewEmisData!F:F, NewEmisData!$A:$A, "LDV", NewEmisData!$B:$B, $A60, NewEmisData!$C:$C, $H60, NewEmisData!$D:$D, BJ$2))</f>
        <v>3.9206205551931301</v>
      </c>
      <c r="BK60" s="335">
        <f>$I60*IF($G60="Pickup", SUMIFS(NewEmisData!G:G, NewEmisData!$A:$A, "Pickup", NewEmisData!$B:$B, $A60, NewEmisData!$C:$C, $H60, NewEmisData!$D:$D, BK$2), SUMIFS(NewEmisData!G:G, NewEmisData!$A:$A, "LDV", NewEmisData!$B:$B, $A60, NewEmisData!$C:$C, $H60, NewEmisData!$D:$D, BK$2))</f>
        <v>3.0174466275096199</v>
      </c>
      <c r="BL60" s="335">
        <f>$I60*IF($G60="Pickup", SUMIFS(NewEmisData!H:H, NewEmisData!$A:$A, "Pickup", NewEmisData!$B:$B, $A60, NewEmisData!$C:$C, $H60, NewEmisData!$D:$D, BL$2), SUMIFS(NewEmisData!H:H, NewEmisData!$A:$A, "LDV", NewEmisData!$B:$B, $A60, NewEmisData!$C:$C, $H60, NewEmisData!$D:$D, BL$2))</f>
        <v>2.3529221673804699</v>
      </c>
      <c r="BM60" s="335">
        <f>$I60*IF($G60="Pickup", SUMIFS(NewEmisData!I:I, NewEmisData!$A:$A, "Pickup", NewEmisData!$B:$B, $A60, NewEmisData!$C:$C, $H60, NewEmisData!$D:$D, BM$2), SUMIFS(NewEmisData!I:I, NewEmisData!$A:$A, "LDV", NewEmisData!$B:$B, $A60, NewEmisData!$C:$C, $H60, NewEmisData!$D:$D, BM$2))</f>
        <v>1.70384058027793</v>
      </c>
      <c r="BN60" s="335">
        <f>$I60*IF($G60="Pickup", SUMIFS(NewEmisData!J:J, NewEmisData!$A:$A, "Pickup", NewEmisData!$B:$B, $A60, NewEmisData!$C:$C, $H60, NewEmisData!$D:$D, BN$2), SUMIFS(NewEmisData!J:J, NewEmisData!$A:$A, "LDV", NewEmisData!$B:$B, $A60, NewEmisData!$C:$C, $H60, NewEmisData!$D:$D, BN$2))</f>
        <v>1.3463730618004399</v>
      </c>
      <c r="BO60" s="335">
        <f>$I60*IF($G60="Pickup", SUMIFS(NewEmisData!K:K, NewEmisData!$A:$A, "Pickup", NewEmisData!$B:$B, $A60, NewEmisData!$C:$C, $H60, NewEmisData!$D:$D, BO$2), SUMIFS(NewEmisData!K:K, NewEmisData!$A:$A, "LDV", NewEmisData!$B:$B, $A60, NewEmisData!$C:$C, $H60, NewEmisData!$D:$D, BO$2))</f>
        <v>1.1858346520835299</v>
      </c>
      <c r="BP60" s="335">
        <f>$I60*IF($G60="Pickup", SUMIFS(NewEmisData!L:L, NewEmisData!$A:$A, "Pickup", NewEmisData!$B:$B, $A60, NewEmisData!$C:$C, $H60, NewEmisData!$D:$D, BP$2), SUMIFS(NewEmisData!L:L, NewEmisData!$A:$A, "LDV", NewEmisData!$B:$B, $A60, NewEmisData!$C:$C, $H60, NewEmisData!$D:$D, BP$2))</f>
        <v>1.1335061554616499</v>
      </c>
      <c r="BQ60" s="335">
        <f>$I60*IF($G60="Pickup", SUMIFS(NewEmisData!M:M, NewEmisData!$A:$A, "Pickup", NewEmisData!$B:$B, $A60, NewEmisData!$C:$C, $H60, NewEmisData!$D:$D, BQ$2), SUMIFS(NewEmisData!M:M, NewEmisData!$A:$A, "LDV", NewEmisData!$B:$B, $A60, NewEmisData!$C:$C, $H60, NewEmisData!$D:$D, BQ$2))</f>
        <v>1.1009029054349999</v>
      </c>
      <c r="BR60" s="335">
        <v>1.5622001678221484</v>
      </c>
      <c r="BS60" s="335">
        <f>$I60*IF($G60="Pickup", SUMIFS(NewEmisData!E:E, NewEmisData!$A:$A, "Pickup", NewEmisData!$B:$B, $A60, NewEmisData!$C:$C, $H60, NewEmisData!$D:$D, BS$2), SUMIFS(NewEmisData!E:E, NewEmisData!$A:$A, "LDV", NewEmisData!$B:$B, $A60, NewEmisData!$C:$C, $H60, NewEmisData!$D:$D, BS$2))</f>
        <v>0.77473150733664098</v>
      </c>
      <c r="BT60" s="335">
        <f>$I60*IF($G60="Pickup", SUMIFS(NewEmisData!F:F, NewEmisData!$A:$A, "Pickup", NewEmisData!$B:$B, $A60, NewEmisData!$C:$C, $H60, NewEmisData!$D:$D, BT$2), SUMIFS(NewEmisData!F:F, NewEmisData!$A:$A, "LDV", NewEmisData!$B:$B, $A60, NewEmisData!$C:$C, $H60, NewEmisData!$D:$D, BT$2))</f>
        <v>0.41904908416840297</v>
      </c>
      <c r="BU60" s="335">
        <f>$I60*IF($G60="Pickup", SUMIFS(NewEmisData!G:G, NewEmisData!$A:$A, "Pickup", NewEmisData!$B:$B, $A60, NewEmisData!$C:$C, $H60, NewEmisData!$D:$D, BU$2), SUMIFS(NewEmisData!G:G, NewEmisData!$A:$A, "LDV", NewEmisData!$B:$B, $A60, NewEmisData!$C:$C, $H60, NewEmisData!$D:$D, BU$2))</f>
        <v>0.30982899515166501</v>
      </c>
      <c r="BV60" s="335">
        <f>$I60*IF($G60="Pickup", SUMIFS(NewEmisData!H:H, NewEmisData!$A:$A, "Pickup", NewEmisData!$B:$B, $A60, NewEmisData!$C:$C, $H60, NewEmisData!$D:$D, BV$2), SUMIFS(NewEmisData!H:H, NewEmisData!$A:$A, "LDV", NewEmisData!$B:$B, $A60, NewEmisData!$C:$C, $H60, NewEmisData!$D:$D, BV$2))</f>
        <v>0.25046259079934602</v>
      </c>
      <c r="BW60" s="335">
        <f>$I60*IF($G60="Pickup", SUMIFS(NewEmisData!I:I, NewEmisData!$A:$A, "Pickup", NewEmisData!$B:$B, $A60, NewEmisData!$C:$C, $H60, NewEmisData!$D:$D, BW$2), SUMIFS(NewEmisData!I:I, NewEmisData!$A:$A, "LDV", NewEmisData!$B:$B, $A60, NewEmisData!$C:$C, $H60, NewEmisData!$D:$D, BW$2))</f>
        <v>0.18616224227516101</v>
      </c>
      <c r="BX60" s="335">
        <f>$I60*IF($G60="Pickup", SUMIFS(NewEmisData!J:J, NewEmisData!$A:$A, "Pickup", NewEmisData!$B:$B, $A60, NewEmisData!$C:$C, $H60, NewEmisData!$D:$D, BX$2), SUMIFS(NewEmisData!J:J, NewEmisData!$A:$A, "LDV", NewEmisData!$B:$B, $A60, NewEmisData!$C:$C, $H60, NewEmisData!$D:$D, BX$2))</f>
        <v>0.15683046751729501</v>
      </c>
      <c r="BY60" s="335">
        <f>$I60*IF($G60="Pickup", SUMIFS(NewEmisData!K:K, NewEmisData!$A:$A, "Pickup", NewEmisData!$B:$B, $A60, NewEmisData!$C:$C, $H60, NewEmisData!$D:$D, BY$2), SUMIFS(NewEmisData!K:K, NewEmisData!$A:$A, "LDV", NewEmisData!$B:$B, $A60, NewEmisData!$C:$C, $H60, NewEmisData!$D:$D, BY$2))</f>
        <v>0.14094000257929501</v>
      </c>
      <c r="BZ60" s="335">
        <f>$I60*IF($G60="Pickup", SUMIFS(NewEmisData!L:L, NewEmisData!$A:$A, "Pickup", NewEmisData!$B:$B, $A60, NewEmisData!$C:$C, $H60, NewEmisData!$D:$D, BZ$2), SUMIFS(NewEmisData!L:L, NewEmisData!$A:$A, "LDV", NewEmisData!$B:$B, $A60, NewEmisData!$C:$C, $H60, NewEmisData!$D:$D, BZ$2))</f>
        <v>0.134774071356623</v>
      </c>
      <c r="CA60" s="335">
        <f>$I60*IF($G60="Pickup", SUMIFS(NewEmisData!M:M, NewEmisData!$A:$A, "Pickup", NewEmisData!$B:$B, $A60, NewEmisData!$C:$C, $H60, NewEmisData!$D:$D, CA$2), SUMIFS(NewEmisData!M:M, NewEmisData!$A:$A, "LDV", NewEmisData!$B:$B, $A60, NewEmisData!$C:$C, $H60, NewEmisData!$D:$D, CA$2))</f>
        <v>0.12984032725640701</v>
      </c>
      <c r="CB60" s="335">
        <v>0.11295846897695311</v>
      </c>
      <c r="CC60" s="335">
        <f>$I60*IF($G60="Pickup", SUMIFS(NewEmisData!E:E, NewEmisData!$A:$A, "Pickup", NewEmisData!$B:$B, $A60, NewEmisData!$C:$C, $H60, NewEmisData!$D:$D, CC$2), SUMIFS(NewEmisData!E:E, NewEmisData!$A:$A, "LDV", NewEmisData!$B:$B, $A60, NewEmisData!$C:$C, $H60, NewEmisData!$D:$D, CC$2))</f>
        <v>4.52789246362666E-2</v>
      </c>
      <c r="CD60" s="335">
        <f>$I60*IF($G60="Pickup", SUMIFS(NewEmisData!F:F, NewEmisData!$A:$A, "Pickup", NewEmisData!$B:$B, $A60, NewEmisData!$C:$C, $H60, NewEmisData!$D:$D, CD$2), SUMIFS(NewEmisData!F:F, NewEmisData!$A:$A, "LDV", NewEmisData!$B:$B, $A60, NewEmisData!$C:$C, $H60, NewEmisData!$D:$D, CD$2))</f>
        <v>3.0659932051567799E-2</v>
      </c>
      <c r="CE60" s="335">
        <f>$I60*IF($G60="Pickup", SUMIFS(NewEmisData!G:G, NewEmisData!$A:$A, "Pickup", NewEmisData!$B:$B, $A60, NewEmisData!$C:$C, $H60, NewEmisData!$D:$D, CE$2), SUMIFS(NewEmisData!G:G, NewEmisData!$A:$A, "LDV", NewEmisData!$B:$B, $A60, NewEmisData!$C:$C, $H60, NewEmisData!$D:$D, CE$2))</f>
        <v>2.8386595157116199E-2</v>
      </c>
      <c r="CF60" s="335">
        <f>$I60*IF($G60="Pickup", SUMIFS(NewEmisData!H:H, NewEmisData!$A:$A, "Pickup", NewEmisData!$B:$B, $A60, NewEmisData!$C:$C, $H60, NewEmisData!$D:$D, CF$2), SUMIFS(NewEmisData!H:H, NewEmisData!$A:$A, "LDV", NewEmisData!$B:$B, $A60, NewEmisData!$C:$C, $H60, NewEmisData!$D:$D, CF$2))</f>
        <v>2.7093413499500101E-2</v>
      </c>
      <c r="CG60" s="335">
        <f>$I60*IF($G60="Pickup", SUMIFS(NewEmisData!I:I, NewEmisData!$A:$A, "Pickup", NewEmisData!$B:$B, $A60, NewEmisData!$C:$C, $H60, NewEmisData!$D:$D, CG$2), SUMIFS(NewEmisData!I:I, NewEmisData!$A:$A, "LDV", NewEmisData!$B:$B, $A60, NewEmisData!$C:$C, $H60, NewEmisData!$D:$D, CG$2))</f>
        <v>2.6239574855980601E-2</v>
      </c>
      <c r="CH60" s="335">
        <f>$I60*IF($G60="Pickup", SUMIFS(NewEmisData!J:J, NewEmisData!$A:$A, "Pickup", NewEmisData!$B:$B, $A60, NewEmisData!$C:$C, $H60, NewEmisData!$D:$D, CH$2), SUMIFS(NewEmisData!J:J, NewEmisData!$A:$A, "LDV", NewEmisData!$B:$B, $A60, NewEmisData!$C:$C, $H60, NewEmisData!$D:$D, CH$2))</f>
        <v>2.5564245202349602E-2</v>
      </c>
      <c r="CI60" s="335">
        <f>$I60*IF($G60="Pickup", SUMIFS(NewEmisData!K:K, NewEmisData!$A:$A, "Pickup", NewEmisData!$B:$B, $A60, NewEmisData!$C:$C, $H60, NewEmisData!$D:$D, CI$2), SUMIFS(NewEmisData!K:K, NewEmisData!$A:$A, "LDV", NewEmisData!$B:$B, $A60, NewEmisData!$C:$C, $H60, NewEmisData!$D:$D, CI$2))</f>
        <v>2.5562136009582501E-2</v>
      </c>
      <c r="CJ60" s="335">
        <f>$I60*IF($G60="Pickup", SUMIFS(NewEmisData!L:L, NewEmisData!$A:$A, "Pickup", NewEmisData!$B:$B, $A60, NewEmisData!$C:$C, $H60, NewEmisData!$D:$D, CJ$2), SUMIFS(NewEmisData!L:L, NewEmisData!$A:$A, "LDV", NewEmisData!$B:$B, $A60, NewEmisData!$C:$C, $H60, NewEmisData!$D:$D, CJ$2))</f>
        <v>2.5561539762266602E-2</v>
      </c>
      <c r="CK60" s="335">
        <f>$I60*IF($G60="Pickup", SUMIFS(NewEmisData!M:M, NewEmisData!$A:$A, "Pickup", NewEmisData!$B:$B, $A60, NewEmisData!$C:$C, $H60, NewEmisData!$D:$D, CK$2), SUMIFS(NewEmisData!M:M, NewEmisData!$A:$A, "LDV", NewEmisData!$B:$B, $A60, NewEmisData!$C:$C, $H60, NewEmisData!$D:$D, CK$2))</f>
        <v>2.5560994254839702E-2</v>
      </c>
      <c r="CL60" s="335">
        <v>2.0846549246249676E-2</v>
      </c>
      <c r="CM60" s="335">
        <f>$I60*IF($G60="Pickup", SUMIFS(NewEmisData!E:E, NewEmisData!$A:$A, "Pickup", NewEmisData!$B:$B, $A60, NewEmisData!$C:$C, $H60, NewEmisData!$D:$D, CM$2), SUMIFS(NewEmisData!E:E, NewEmisData!$A:$A, "LDV", NewEmisData!$B:$B, $A60, NewEmisData!$C:$C, $H60, NewEmisData!$D:$D, CM$2))</f>
        <v>2.2616228111616499E-2</v>
      </c>
      <c r="CN60" s="335">
        <f>$I60*IF($G60="Pickup", SUMIFS(NewEmisData!F:F, NewEmisData!$A:$A, "Pickup", NewEmisData!$B:$B, $A60, NewEmisData!$C:$C, $H60, NewEmisData!$D:$D, CN$2), SUMIFS(NewEmisData!F:F, NewEmisData!$A:$A, "LDV", NewEmisData!$B:$B, $A60, NewEmisData!$C:$C, $H60, NewEmisData!$D:$D, CN$2))</f>
        <v>1.37039938381133E-2</v>
      </c>
      <c r="CO60" s="335">
        <f>$I60*IF($G60="Pickup", SUMIFS(NewEmisData!G:G, NewEmisData!$A:$A, "Pickup", NewEmisData!$B:$B, $A60, NewEmisData!$C:$C, $H60, NewEmisData!$D:$D, CO$2), SUMIFS(NewEmisData!G:G, NewEmisData!$A:$A, "LDV", NewEmisData!$B:$B, $A60, NewEmisData!$C:$C, $H60, NewEmisData!$D:$D, CO$2))</f>
        <v>1.11279535576189E-2</v>
      </c>
      <c r="CP60" s="335">
        <f>$I60*IF($G60="Pickup", SUMIFS(NewEmisData!H:H, NewEmisData!$A:$A, "Pickup", NewEmisData!$B:$B, $A60, NewEmisData!$C:$C, $H60, NewEmisData!$D:$D, CP$2), SUMIFS(NewEmisData!H:H, NewEmisData!$A:$A, "LDV", NewEmisData!$B:$B, $A60, NewEmisData!$C:$C, $H60, NewEmisData!$D:$D, CP$2))</f>
        <v>9.1642249406405796E-3</v>
      </c>
      <c r="CQ60" s="335">
        <f>$I60*IF($G60="Pickup", SUMIFS(NewEmisData!I:I, NewEmisData!$A:$A, "Pickup", NewEmisData!$B:$B, $A60, NewEmisData!$C:$C, $H60, NewEmisData!$D:$D, CQ$2), SUMIFS(NewEmisData!I:I, NewEmisData!$A:$A, "LDV", NewEmisData!$B:$B, $A60, NewEmisData!$C:$C, $H60, NewEmisData!$D:$D, CQ$2))</f>
        <v>8.2157407295701708E-3</v>
      </c>
      <c r="CR60" s="335">
        <f>$I60*IF($G60="Pickup", SUMIFS(NewEmisData!J:J, NewEmisData!$A:$A, "Pickup", NewEmisData!$B:$B, $A60, NewEmisData!$C:$C, $H60, NewEmisData!$D:$D, CR$2), SUMIFS(NewEmisData!J:J, NewEmisData!$A:$A, "LDV", NewEmisData!$B:$B, $A60, NewEmisData!$C:$C, $H60, NewEmisData!$D:$D, CR$2))</f>
        <v>7.8051702943740097E-3</v>
      </c>
      <c r="CS60" s="335">
        <f>$I60*IF($G60="Pickup", SUMIFS(NewEmisData!K:K, NewEmisData!$A:$A, "Pickup", NewEmisData!$B:$B, $A60, NewEmisData!$C:$C, $H60, NewEmisData!$D:$D, CS$2), SUMIFS(NewEmisData!K:K, NewEmisData!$A:$A, "LDV", NewEmisData!$B:$B, $A60, NewEmisData!$C:$C, $H60, NewEmisData!$D:$D, CS$2))</f>
        <v>7.7607552788062101E-3</v>
      </c>
      <c r="CT60" s="335">
        <f>$I60*IF($G60="Pickup", SUMIFS(NewEmisData!L:L, NewEmisData!$A:$A, "Pickup", NewEmisData!$B:$B, $A60, NewEmisData!$C:$C, $H60, NewEmisData!$D:$D, CT$2), SUMIFS(NewEmisData!L:L, NewEmisData!$A:$A, "LDV", NewEmisData!$B:$B, $A60, NewEmisData!$C:$C, $H60, NewEmisData!$D:$D, CT$2))</f>
        <v>7.6883348823828098E-3</v>
      </c>
      <c r="CU60" s="335">
        <f>$I60*IF($G60="Pickup", SUMIFS(NewEmisData!M:M, NewEmisData!$A:$A, "Pickup", NewEmisData!$B:$B, $A60, NewEmisData!$C:$C, $H60, NewEmisData!$D:$D, CU$2), SUMIFS(NewEmisData!M:M, NewEmisData!$A:$A, "LDV", NewEmisData!$B:$B, $A60, NewEmisData!$C:$C, $H60, NewEmisData!$D:$D, CU$2))</f>
        <v>7.6878848286885603E-3</v>
      </c>
      <c r="CV60" s="335">
        <v>5.2030687941242611E-3</v>
      </c>
      <c r="CW60" s="335">
        <v>3.0448046675121709E-3</v>
      </c>
      <c r="CX60" s="335">
        <v>1.8865908720768221E-3</v>
      </c>
      <c r="CY60" s="335">
        <v>1.5570268485524494E-3</v>
      </c>
      <c r="CZ60" s="335">
        <v>1.2432183416122382E-3</v>
      </c>
      <c r="DA60" s="335">
        <v>9.252251866281976E-4</v>
      </c>
      <c r="DB60" s="335">
        <v>7.2309456596024934E-4</v>
      </c>
      <c r="DC60" s="335">
        <v>6.8940706870607876E-4</v>
      </c>
      <c r="DD60" s="335">
        <v>6.844148428615973E-4</v>
      </c>
      <c r="DE60" s="335">
        <v>6.8634617396886091E-4</v>
      </c>
      <c r="DF60" s="335">
        <v>6.8634617396886091E-4</v>
      </c>
      <c r="DG60" s="335">
        <f>$I60*IF($G60="Pickup", SUMIFS(NewEmisData!E:E, NewEmisData!$A:$A, "Pickup", NewEmisData!$B:$B, $A60, NewEmisData!$C:$C, $H60, NewEmisData!$D:$D, DG$2), SUMIFS(NewEmisData!E:E, NewEmisData!$A:$A, "LDV", NewEmisData!$B:$B, $A60, NewEmisData!$C:$C, $H60, NewEmisData!$D:$D, DG$2))</f>
        <v>0</v>
      </c>
      <c r="DH60" s="335">
        <f>$I60*IF($G60="Pickup", SUMIFS(NewEmisData!F:F, NewEmisData!$A:$A, "Pickup", NewEmisData!$B:$B, $A60, NewEmisData!$C:$C, $H60, NewEmisData!$D:$D, DH$2), SUMIFS(NewEmisData!F:F, NewEmisData!$A:$A, "LDV", NewEmisData!$B:$B, $A60, NewEmisData!$C:$C, $H60, NewEmisData!$D:$D, DH$2))</f>
        <v>0</v>
      </c>
      <c r="DI60" s="335">
        <f>$I60*IF($G60="Pickup", SUMIFS(NewEmisData!G:G, NewEmisData!$A:$A, "Pickup", NewEmisData!$B:$B, $A60, NewEmisData!$C:$C, $H60, NewEmisData!$D:$D, DI$2), SUMIFS(NewEmisData!G:G, NewEmisData!$A:$A, "LDV", NewEmisData!$B:$B, $A60, NewEmisData!$C:$C, $H60, NewEmisData!$D:$D, DI$2))</f>
        <v>0</v>
      </c>
      <c r="DJ60" s="335">
        <f>$I60*IF($G60="Pickup", SUMIFS(NewEmisData!H:H, NewEmisData!$A:$A, "Pickup", NewEmisData!$B:$B, $A60, NewEmisData!$C:$C, $H60, NewEmisData!$D:$D, DJ$2), SUMIFS(NewEmisData!H:H, NewEmisData!$A:$A, "LDV", NewEmisData!$B:$B, $A60, NewEmisData!$C:$C, $H60, NewEmisData!$D:$D, DJ$2))</f>
        <v>0</v>
      </c>
      <c r="DK60" s="335">
        <f>$I60*IF($G60="Pickup", SUMIFS(NewEmisData!I:I, NewEmisData!$A:$A, "Pickup", NewEmisData!$B:$B, $A60, NewEmisData!$C:$C, $H60, NewEmisData!$D:$D, DK$2), SUMIFS(NewEmisData!I:I, NewEmisData!$A:$A, "LDV", NewEmisData!$B:$B, $A60, NewEmisData!$C:$C, $H60, NewEmisData!$D:$D, DK$2))</f>
        <v>0</v>
      </c>
      <c r="DL60" s="335">
        <f>$I60*IF($G60="Pickup", SUMIFS(NewEmisData!J:J, NewEmisData!$A:$A, "Pickup", NewEmisData!$B:$B, $A60, NewEmisData!$C:$C, $H60, NewEmisData!$D:$D, DL$2), SUMIFS(NewEmisData!J:J, NewEmisData!$A:$A, "LDV", NewEmisData!$B:$B, $A60, NewEmisData!$C:$C, $H60, NewEmisData!$D:$D, DL$2))</f>
        <v>0</v>
      </c>
      <c r="DM60" s="335">
        <f>$I60*IF($G60="Pickup", SUMIFS(NewEmisData!K:K, NewEmisData!$A:$A, "Pickup", NewEmisData!$B:$B, $A60, NewEmisData!$C:$C, $H60, NewEmisData!$D:$D, DM$2), SUMIFS(NewEmisData!K:K, NewEmisData!$A:$A, "LDV", NewEmisData!$B:$B, $A60, NewEmisData!$C:$C, $H60, NewEmisData!$D:$D, DM$2))</f>
        <v>0</v>
      </c>
      <c r="DN60" s="335">
        <f>$I60*IF($G60="Pickup", SUMIFS(NewEmisData!L:L, NewEmisData!$A:$A, "Pickup", NewEmisData!$B:$B, $A60, NewEmisData!$C:$C, $H60, NewEmisData!$D:$D, DN$2), SUMIFS(NewEmisData!L:L, NewEmisData!$A:$A, "LDV", NewEmisData!$B:$B, $A60, NewEmisData!$C:$C, $H60, NewEmisData!$D:$D, DN$2))</f>
        <v>0</v>
      </c>
      <c r="DO60" s="335">
        <f>$I60*IF($G60="Pickup", SUMIFS(NewEmisData!M:M, NewEmisData!$A:$A, "Pickup", NewEmisData!$B:$B, $A60, NewEmisData!$C:$C, $H60, NewEmisData!$D:$D, DO$2), SUMIFS(NewEmisData!M:M, NewEmisData!$A:$A, "LDV", NewEmisData!$B:$B, $A60, NewEmisData!$C:$C, $H60, NewEmisData!$D:$D, DO$2))</f>
        <v>0</v>
      </c>
      <c r="DP60" s="335">
        <v>1.3868757746550878E-3</v>
      </c>
      <c r="DQ60" s="335">
        <f>$I60*IF($G60="Pickup", SUMIFS(NewEmisData!E:E, NewEmisData!$A:$A, "Pickup", NewEmisData!$B:$B, $A60, NewEmisData!$C:$C, $H60, NewEmisData!$D:$D, DQ$2), SUMIFS(NewEmisData!E:E, NewEmisData!$A:$A, "LDV", NewEmisData!$B:$B, $A60, NewEmisData!$C:$C, $H60, NewEmisData!$D:$D, DQ$2))</f>
        <v>1.53337301393982E-2</v>
      </c>
      <c r="DR60" s="335">
        <f>$I60*IF($G60="Pickup", SUMIFS(NewEmisData!F:F, NewEmisData!$A:$A, "Pickup", NewEmisData!$B:$B, $A60, NewEmisData!$C:$C, $H60, NewEmisData!$D:$D, DR$2), SUMIFS(NewEmisData!F:F, NewEmisData!$A:$A, "LDV", NewEmisData!$B:$B, $A60, NewEmisData!$C:$C, $H60, NewEmisData!$D:$D, DR$2))</f>
        <v>8.5791399504283501E-3</v>
      </c>
      <c r="DS60" s="335">
        <f>$I60*IF($G60="Pickup", SUMIFS(NewEmisData!G:G, NewEmisData!$A:$A, "Pickup", NewEmisData!$B:$B, $A60, NewEmisData!$C:$C, $H60, NewEmisData!$D:$D, DS$2), SUMIFS(NewEmisData!G:G, NewEmisData!$A:$A, "LDV", NewEmisData!$B:$B, $A60, NewEmisData!$C:$C, $H60, NewEmisData!$D:$D, DS$2))</f>
        <v>6.82614050243104E-3</v>
      </c>
      <c r="DT60" s="335">
        <f>$I60*IF($G60="Pickup", SUMIFS(NewEmisData!H:H, NewEmisData!$A:$A, "Pickup", NewEmisData!$B:$B, $A60, NewEmisData!$C:$C, $H60, NewEmisData!$D:$D, DT$2), SUMIFS(NewEmisData!H:H, NewEmisData!$A:$A, "LDV", NewEmisData!$B:$B, $A60, NewEmisData!$C:$C, $H60, NewEmisData!$D:$D, DT$2))</f>
        <v>5.2306090144423403E-3</v>
      </c>
      <c r="DU60" s="335">
        <f>$I60*IF($G60="Pickup", SUMIFS(NewEmisData!I:I, NewEmisData!$A:$A, "Pickup", NewEmisData!$B:$B, $A60, NewEmisData!$C:$C, $H60, NewEmisData!$D:$D, DU$2), SUMIFS(NewEmisData!I:I, NewEmisData!$A:$A, "LDV", NewEmisData!$B:$B, $A60, NewEmisData!$C:$C, $H60, NewEmisData!$D:$D, DU$2))</f>
        <v>4.0991034424651901E-3</v>
      </c>
      <c r="DV60" s="335">
        <f>$I60*IF($G60="Pickup", SUMIFS(NewEmisData!J:J, NewEmisData!$A:$A, "Pickup", NewEmisData!$B:$B, $A60, NewEmisData!$C:$C, $H60, NewEmisData!$D:$D, DV$2), SUMIFS(NewEmisData!J:J, NewEmisData!$A:$A, "LDV", NewEmisData!$B:$B, $A60, NewEmisData!$C:$C, $H60, NewEmisData!$D:$D, DV$2))</f>
        <v>3.5909983676119801E-3</v>
      </c>
      <c r="DW60" s="335">
        <f>$I60*IF($G60="Pickup", SUMIFS(NewEmisData!K:K, NewEmisData!$A:$A, "Pickup", NewEmisData!$B:$B, $A60, NewEmisData!$C:$C, $H60, NewEmisData!$D:$D, DW$2), SUMIFS(NewEmisData!K:K, NewEmisData!$A:$A, "LDV", NewEmisData!$B:$B, $A60, NewEmisData!$C:$C, $H60, NewEmisData!$D:$D, DW$2))</f>
        <v>3.3016556899443999E-3</v>
      </c>
      <c r="DX60" s="335">
        <f>$I60*IF($G60="Pickup", SUMIFS(NewEmisData!L:L, NewEmisData!$A:$A, "Pickup", NewEmisData!$B:$B, $A60, NewEmisData!$C:$C, $H60, NewEmisData!$D:$D, DX$2), SUMIFS(NewEmisData!L:L, NewEmisData!$A:$A, "LDV", NewEmisData!$B:$B, $A60, NewEmisData!$C:$C, $H60, NewEmisData!$D:$D, DX$2))</f>
        <v>3.2097040973390598E-3</v>
      </c>
      <c r="DY60" s="335">
        <f>$I60*IF($G60="Pickup", SUMIFS(NewEmisData!M:M, NewEmisData!$A:$A, "Pickup", NewEmisData!$B:$B, $A60, NewEmisData!$C:$C, $H60, NewEmisData!$D:$D, DY$2), SUMIFS(NewEmisData!M:M, NewEmisData!$A:$A, "LDV", NewEmisData!$B:$B, $A60, NewEmisData!$C:$C, $H60, NewEmisData!$D:$D, DY$2))</f>
        <v>3.1631494921928599E-3</v>
      </c>
      <c r="DZ60" s="335">
        <v>4.3350573081854527E-3</v>
      </c>
      <c r="EA60" s="335">
        <f t="shared" si="2"/>
        <v>477.08587282575797</v>
      </c>
      <c r="EB60" s="335">
        <f t="shared" si="3"/>
        <v>459.34104292251902</v>
      </c>
      <c r="EC60" s="335">
        <f t="shared" si="4"/>
        <v>447.45896927637102</v>
      </c>
      <c r="ED60" s="335">
        <f t="shared" si="5"/>
        <v>380.72392677964001</v>
      </c>
      <c r="EE60" s="335">
        <f t="shared" si="6"/>
        <v>329.54737069801098</v>
      </c>
      <c r="EF60" s="335">
        <f t="shared" si="7"/>
        <v>300.69829568412598</v>
      </c>
      <c r="EG60" s="335">
        <f t="shared" si="8"/>
        <v>287.83799703632701</v>
      </c>
      <c r="EH60" s="335">
        <f t="shared" si="9"/>
        <v>283.26610797837998</v>
      </c>
      <c r="EI60" s="335">
        <f t="shared" si="10"/>
        <v>281.57834098528099</v>
      </c>
      <c r="EJ60" s="335">
        <f t="shared" si="11"/>
        <v>0.20692409258864139</v>
      </c>
      <c r="EK60" s="335">
        <f t="shared" si="12"/>
        <v>0.82339103642645395</v>
      </c>
      <c r="EL60" s="335">
        <f t="shared" si="13"/>
        <v>0.360872733315452</v>
      </c>
      <c r="EM60" s="335">
        <f t="shared" si="14"/>
        <v>0.21658171178065999</v>
      </c>
      <c r="EN60" s="335">
        <f t="shared" si="15"/>
        <v>0.14200533002195401</v>
      </c>
      <c r="EO60" s="335">
        <f t="shared" si="16"/>
        <v>8.8016804659711706E-2</v>
      </c>
      <c r="EP60" s="335">
        <f t="shared" si="17"/>
        <v>6.5736379947852003E-2</v>
      </c>
      <c r="EQ60" s="335">
        <f t="shared" si="18"/>
        <v>5.6635638117250503E-2</v>
      </c>
      <c r="ER60" s="335">
        <f t="shared" si="19"/>
        <v>5.4115247223223299E-2</v>
      </c>
      <c r="ES60" s="335">
        <f t="shared" si="20"/>
        <v>5.2826207223764E-2</v>
      </c>
      <c r="ET60" s="335">
        <f t="shared" si="21"/>
        <v>5.5587065527563068E-2</v>
      </c>
      <c r="EU60" s="335">
        <f t="shared" si="22"/>
        <v>8.2552586035919695E-3</v>
      </c>
      <c r="EV60" s="335">
        <f t="shared" si="23"/>
        <v>7.9482131517538395E-3</v>
      </c>
      <c r="EW60" s="335">
        <f t="shared" si="24"/>
        <v>6.4190305556059996E-3</v>
      </c>
      <c r="EX60" s="335">
        <f t="shared" si="25"/>
        <v>5.4616828003907899E-3</v>
      </c>
      <c r="EY60" s="335">
        <f t="shared" si="26"/>
        <v>4.7275285851957304E-3</v>
      </c>
      <c r="EZ60" s="335">
        <f t="shared" si="27"/>
        <v>4.3136734611450098E-3</v>
      </c>
      <c r="FA60" s="335">
        <f t="shared" si="28"/>
        <v>4.1291858052272803E-3</v>
      </c>
      <c r="FB60" s="335">
        <f t="shared" si="29"/>
        <v>4.0635983922117898E-3</v>
      </c>
      <c r="FC60" s="335">
        <f t="shared" si="30"/>
        <v>4.0393864318059199E-3</v>
      </c>
      <c r="FD60" s="335">
        <f t="shared" si="31"/>
        <v>1.3041984458904573E-3</v>
      </c>
      <c r="FE60" s="335">
        <f t="shared" si="32"/>
        <v>8.1828643727713493E-2</v>
      </c>
      <c r="FF60" s="335">
        <f t="shared" si="33"/>
        <v>7.6175839057221195E-2</v>
      </c>
      <c r="FG60" s="335">
        <f t="shared" si="34"/>
        <v>8.1302809072104507E-2</v>
      </c>
      <c r="FH60" s="335">
        <f t="shared" si="35"/>
        <v>7.9561688690416299E-2</v>
      </c>
      <c r="FI60" s="335">
        <f t="shared" si="36"/>
        <v>7.7910530261031605E-2</v>
      </c>
      <c r="FJ60" s="335">
        <f t="shared" si="37"/>
        <v>7.6590334474495605E-2</v>
      </c>
      <c r="FK60" s="335">
        <f t="shared" si="38"/>
        <v>7.5767938917924701E-2</v>
      </c>
      <c r="FL60" s="335">
        <f t="shared" si="39"/>
        <v>7.5353710070808794E-2</v>
      </c>
      <c r="FM60" s="335">
        <f t="shared" si="40"/>
        <v>7.5117977052891499E-2</v>
      </c>
      <c r="FN60" s="335">
        <f t="shared" si="41"/>
        <v>3.2948538923667892E-2</v>
      </c>
      <c r="FO60" s="335">
        <f t="shared" si="42"/>
        <v>2.1998193760633E-2</v>
      </c>
      <c r="FP60" s="335">
        <f t="shared" si="43"/>
        <v>1.6997575378008601E-2</v>
      </c>
      <c r="FQ60" s="335">
        <f t="shared" si="44"/>
        <v>1.6580879412419602E-2</v>
      </c>
      <c r="FR60" s="335">
        <f t="shared" si="45"/>
        <v>1.5040645169031801E-2</v>
      </c>
      <c r="FS60" s="335">
        <f t="shared" si="46"/>
        <v>1.35799610150696E-2</v>
      </c>
      <c r="FT60" s="335">
        <f t="shared" si="47"/>
        <v>1.24120667817219E-2</v>
      </c>
      <c r="FU60" s="335">
        <f t="shared" si="48"/>
        <v>1.16845073314224E-2</v>
      </c>
      <c r="FV60" s="335">
        <f t="shared" si="49"/>
        <v>1.1318096390010799E-2</v>
      </c>
      <c r="FW60" s="335">
        <f t="shared" si="50"/>
        <v>1.1109456757731499E-2</v>
      </c>
      <c r="FX60" s="335">
        <f t="shared" si="51"/>
        <v>6.6026126062260432E-3</v>
      </c>
    </row>
    <row r="61" spans="1:180" x14ac:dyDescent="0.2">
      <c r="A61" s="305" t="str">
        <f>_xlfn.CONCAT(IF(LEFT(TRIM(A60),1)="*", "*R", "R"), 1+RIGHT(TRIM(A60),1))</f>
        <v>R3</v>
      </c>
      <c r="B61" s="305" t="str">
        <f t="shared" ref="B61:B64" si="103">B60</f>
        <v>TLFGHEV11</v>
      </c>
      <c r="C61" s="305" t="str">
        <f t="shared" ref="C61:C64" si="104">C60</f>
        <v>TL.GSL.F.HEV.2011</v>
      </c>
      <c r="D61" s="301" t="str">
        <f t="shared" ref="D61:D64" si="105">D60</f>
        <v>bn-vmt, bn-vmt/a</v>
      </c>
      <c r="E61" s="301" t="str">
        <f t="shared" ref="E61:E64" si="106">E60</f>
        <v>TLGSL</v>
      </c>
      <c r="F61" s="301" t="str">
        <f t="shared" ref="F61:F64" si="107">F60</f>
        <v>TL</v>
      </c>
      <c r="G61" s="315" t="s">
        <v>818</v>
      </c>
      <c r="H61" s="315" t="s">
        <v>814</v>
      </c>
      <c r="I61" s="315">
        <v>1</v>
      </c>
      <c r="J61" s="315" t="str">
        <f t="shared" si="52"/>
        <v>Full size car-GSL</v>
      </c>
      <c r="K61" s="335">
        <f>$I61*IF($G61="Pickup", SUMIFS(NewEmisData!E:E, NewEmisData!$A:$A, "Pickup", NewEmisData!$B:$B, $A61, NewEmisData!$C:$C, $H61, NewEmisData!$D:$D, K$2), SUMIFS(NewEmisData!E:E, NewEmisData!$A:$A, "LDV", NewEmisData!$B:$B, $A61, NewEmisData!$C:$C, $H61, NewEmisData!$D:$D, K$2))</f>
        <v>437.85746964693402</v>
      </c>
      <c r="L61" s="335">
        <f>$I61*IF($G61="Pickup", SUMIFS(NewEmisData!F:F, NewEmisData!$A:$A, "Pickup", NewEmisData!$B:$B, $A61, NewEmisData!$C:$C, $H61, NewEmisData!$D:$D, L$2), SUMIFS(NewEmisData!F:F, NewEmisData!$A:$A, "LDV", NewEmisData!$B:$B, $A61, NewEmisData!$C:$C, $H61, NewEmisData!$D:$D, L$2))</f>
        <v>424.609883045034</v>
      </c>
      <c r="M61" s="335">
        <f>$I61*IF($G61="Pickup", SUMIFS(NewEmisData!G:G, NewEmisData!$A:$A, "Pickup", NewEmisData!$B:$B, $A61, NewEmisData!$C:$C, $H61, NewEmisData!$D:$D, M$2), SUMIFS(NewEmisData!G:G, NewEmisData!$A:$A, "LDV", NewEmisData!$B:$B, $A61, NewEmisData!$C:$C, $H61, NewEmisData!$D:$D, M$2))</f>
        <v>389.26792072260798</v>
      </c>
      <c r="N61" s="335">
        <f>$I61*IF($G61="Pickup", SUMIFS(NewEmisData!H:H, NewEmisData!$A:$A, "Pickup", NewEmisData!$B:$B, $A61, NewEmisData!$C:$C, $H61, NewEmisData!$D:$D, N$2), SUMIFS(NewEmisData!H:H, NewEmisData!$A:$A, "LDV", NewEmisData!$B:$B, $A61, NewEmisData!$C:$C, $H61, NewEmisData!$D:$D, N$2))</f>
        <v>331.09003080375697</v>
      </c>
      <c r="O61" s="335">
        <f>$I61*IF($G61="Pickup", SUMIFS(NewEmisData!I:I, NewEmisData!$A:$A, "Pickup", NewEmisData!$B:$B, $A61, NewEmisData!$C:$C, $H61, NewEmisData!$D:$D, O$2), SUMIFS(NewEmisData!I:I, NewEmisData!$A:$A, "LDV", NewEmisData!$B:$B, $A61, NewEmisData!$C:$C, $H61, NewEmisData!$D:$D, O$2))</f>
        <v>286.46929869872997</v>
      </c>
      <c r="P61" s="335">
        <f>$I61*IF($G61="Pickup", SUMIFS(NewEmisData!J:J, NewEmisData!$A:$A, "Pickup", NewEmisData!$B:$B, $A61, NewEmisData!$C:$C, $H61, NewEmisData!$D:$D, P$2), SUMIFS(NewEmisData!J:J, NewEmisData!$A:$A, "LDV", NewEmisData!$B:$B, $A61, NewEmisData!$C:$C, $H61, NewEmisData!$D:$D, P$2))</f>
        <v>261.33080310252802</v>
      </c>
      <c r="Q61" s="335">
        <f>$I61*IF($G61="Pickup", SUMIFS(NewEmisData!K:K, NewEmisData!$A:$A, "Pickup", NewEmisData!$B:$B, $A61, NewEmisData!$C:$C, $H61, NewEmisData!$D:$D, Q$2), SUMIFS(NewEmisData!K:K, NewEmisData!$A:$A, "LDV", NewEmisData!$B:$B, $A61, NewEmisData!$C:$C, $H61, NewEmisData!$D:$D, Q$2))</f>
        <v>250.12665030232699</v>
      </c>
      <c r="R61" s="335">
        <f>$I61*IF($G61="Pickup", SUMIFS(NewEmisData!L:L, NewEmisData!$A:$A, "Pickup", NewEmisData!$B:$B, $A61, NewEmisData!$C:$C, $H61, NewEmisData!$D:$D, R$2), SUMIFS(NewEmisData!L:L, NewEmisData!$A:$A, "LDV", NewEmisData!$B:$B, $A61, NewEmisData!$C:$C, $H61, NewEmisData!$D:$D, R$2))</f>
        <v>246.146486551527</v>
      </c>
      <c r="S61" s="335">
        <f>$I61*IF($G61="Pickup", SUMIFS(NewEmisData!M:M, NewEmisData!$A:$A, "Pickup", NewEmisData!$B:$B, $A61, NewEmisData!$C:$C, $H61, NewEmisData!$D:$D, S$2), SUMIFS(NewEmisData!M:M, NewEmisData!$A:$A, "LDV", NewEmisData!$B:$B, $A61, NewEmisData!$C:$C, $H61, NewEmisData!$D:$D, S$2))</f>
        <v>244.677818234341</v>
      </c>
      <c r="T61" s="335">
        <v>0.20692409258864139</v>
      </c>
      <c r="U61" s="335">
        <f>$I61*IF($G61="Pickup", SUMIFS(NewEmisData!E:E, NewEmisData!$A:$A, "Pickup", NewEmisData!$B:$B, $A61, NewEmisData!$C:$C, $H61, NewEmisData!$D:$D, U$2), SUMIFS(NewEmisData!E:E, NewEmisData!$A:$A, "LDV", NewEmisData!$B:$B, $A61, NewEmisData!$C:$C, $H61, NewEmisData!$D:$D, U$2))</f>
        <v>0.78000130642291299</v>
      </c>
      <c r="V61" s="335">
        <f>$I61*IF($G61="Pickup", SUMIFS(NewEmisData!F:F, NewEmisData!$A:$A, "Pickup", NewEmisData!$B:$B, $A61, NewEmisData!$C:$C, $H61, NewEmisData!$D:$D, V$2), SUMIFS(NewEmisData!F:F, NewEmisData!$A:$A, "LDV", NewEmisData!$B:$B, $A61, NewEmisData!$C:$C, $H61, NewEmisData!$D:$D, V$2))</f>
        <v>0.323605278282381</v>
      </c>
      <c r="W61" s="335">
        <f>$I61*IF($G61="Pickup", SUMIFS(NewEmisData!G:G, NewEmisData!$A:$A, "Pickup", NewEmisData!$B:$B, $A61, NewEmisData!$C:$C, $H61, NewEmisData!$D:$D, W$2), SUMIFS(NewEmisData!G:G, NewEmisData!$A:$A, "LDV", NewEmisData!$B:$B, $A61, NewEmisData!$C:$C, $H61, NewEmisData!$D:$D, W$2))</f>
        <v>0.19152446532377701</v>
      </c>
      <c r="X61" s="335">
        <f>$I61*IF($G61="Pickup", SUMIFS(NewEmisData!H:H, NewEmisData!$A:$A, "Pickup", NewEmisData!$B:$B, $A61, NewEmisData!$C:$C, $H61, NewEmisData!$D:$D, X$2), SUMIFS(NewEmisData!H:H, NewEmisData!$A:$A, "LDV", NewEmisData!$B:$B, $A61, NewEmisData!$C:$C, $H61, NewEmisData!$D:$D, X$2))</f>
        <v>0.12537127832280801</v>
      </c>
      <c r="Y61" s="335">
        <f>$I61*IF($G61="Pickup", SUMIFS(NewEmisData!I:I, NewEmisData!$A:$A, "Pickup", NewEmisData!$B:$B, $A61, NewEmisData!$C:$C, $H61, NewEmisData!$D:$D, Y$2), SUMIFS(NewEmisData!I:I, NewEmisData!$A:$A, "LDV", NewEmisData!$B:$B, $A61, NewEmisData!$C:$C, $H61, NewEmisData!$D:$D, Y$2))</f>
        <v>7.6671766649271E-2</v>
      </c>
      <c r="Z61" s="335">
        <f>$I61*IF($G61="Pickup", SUMIFS(NewEmisData!J:J, NewEmisData!$A:$A, "Pickup", NewEmisData!$B:$B, $A61, NewEmisData!$C:$C, $H61, NewEmisData!$D:$D, Z$2), SUMIFS(NewEmisData!J:J, NewEmisData!$A:$A, "LDV", NewEmisData!$B:$B, $A61, NewEmisData!$C:$C, $H61, NewEmisData!$D:$D, Z$2))</f>
        <v>5.7019026656941203E-2</v>
      </c>
      <c r="AA61" s="335">
        <f>$I61*IF($G61="Pickup", SUMIFS(NewEmisData!K:K, NewEmisData!$A:$A, "Pickup", NewEmisData!$B:$B, $A61, NewEmisData!$C:$C, $H61, NewEmisData!$D:$D, AA$2), SUMIFS(NewEmisData!K:K, NewEmisData!$A:$A, "LDV", NewEmisData!$B:$B, $A61, NewEmisData!$C:$C, $H61, NewEmisData!$D:$D, AA$2))</f>
        <v>4.8823281713844202E-2</v>
      </c>
      <c r="AB61" s="335">
        <f>$I61*IF($G61="Pickup", SUMIFS(NewEmisData!L:L, NewEmisData!$A:$A, "Pickup", NewEmisData!$B:$B, $A61, NewEmisData!$C:$C, $H61, NewEmisData!$D:$D, AB$2), SUMIFS(NewEmisData!L:L, NewEmisData!$A:$A, "LDV", NewEmisData!$B:$B, $A61, NewEmisData!$C:$C, $H61, NewEmisData!$D:$D, AB$2))</f>
        <v>4.6542407484685501E-2</v>
      </c>
      <c r="AC61" s="335">
        <f>$I61*IF($G61="Pickup", SUMIFS(NewEmisData!M:M, NewEmisData!$A:$A, "Pickup", NewEmisData!$B:$B, $A61, NewEmisData!$C:$C, $H61, NewEmisData!$D:$D, AC$2), SUMIFS(NewEmisData!M:M, NewEmisData!$A:$A, "LDV", NewEmisData!$B:$B, $A61, NewEmisData!$C:$C, $H61, NewEmisData!$D:$D, AC$2))</f>
        <v>4.5415311435121702E-2</v>
      </c>
      <c r="AD61" s="335">
        <v>5.5587065527563068E-2</v>
      </c>
      <c r="AE61" s="335">
        <f>$I61*IF($G61="Pickup", SUMIFS(NewEmisData!E:E, NewEmisData!$A:$A, "Pickup", NewEmisData!$B:$B, $A61, NewEmisData!$C:$C, $H61, NewEmisData!$D:$D, AE$2), SUMIFS(NewEmisData!E:E, NewEmisData!$A:$A, "LDV", NewEmisData!$B:$B, $A61, NewEmisData!$C:$C, $H61, NewEmisData!$D:$D, AE$2))</f>
        <v>7.5764719154140002E-3</v>
      </c>
      <c r="AF61" s="335">
        <f>$I61*IF($G61="Pickup", SUMIFS(NewEmisData!F:F, NewEmisData!$A:$A, "Pickup", NewEmisData!$B:$B, $A61, NewEmisData!$C:$C, $H61, NewEmisData!$D:$D, AF$2), SUMIFS(NewEmisData!F:F, NewEmisData!$A:$A, "LDV", NewEmisData!$B:$B, $A61, NewEmisData!$C:$C, $H61, NewEmisData!$D:$D, AF$2))</f>
        <v>7.3472400077695399E-3</v>
      </c>
      <c r="AG61" s="335">
        <f>$I61*IF($G61="Pickup", SUMIFS(NewEmisData!G:G, NewEmisData!$A:$A, "Pickup", NewEmisData!$B:$B, $A61, NewEmisData!$C:$C, $H61, NewEmisData!$D:$D, AG$2), SUMIFS(NewEmisData!G:G, NewEmisData!$A:$A, "LDV", NewEmisData!$B:$B, $A61, NewEmisData!$C:$C, $H61, NewEmisData!$D:$D, AG$2))</f>
        <v>5.5842494055705696E-3</v>
      </c>
      <c r="AH61" s="335">
        <f>$I61*IF($G61="Pickup", SUMIFS(NewEmisData!H:H, NewEmisData!$A:$A, "Pickup", NewEmisData!$B:$B, $A61, NewEmisData!$C:$C, $H61, NewEmisData!$D:$D, AH$2), SUMIFS(NewEmisData!H:H, NewEmisData!$A:$A, "LDV", NewEmisData!$B:$B, $A61, NewEmisData!$C:$C, $H61, NewEmisData!$D:$D, AH$2))</f>
        <v>4.7496587466809804E-3</v>
      </c>
      <c r="AI61" s="335">
        <f>$I61*IF($G61="Pickup", SUMIFS(NewEmisData!I:I, NewEmisData!$A:$A, "Pickup", NewEmisData!$B:$B, $A61, NewEmisData!$C:$C, $H61, NewEmisData!$D:$D, AI$2), SUMIFS(NewEmisData!I:I, NewEmisData!$A:$A, "LDV", NewEmisData!$B:$B, $A61, NewEmisData!$C:$C, $H61, NewEmisData!$D:$D, AI$2))</f>
        <v>4.1095518958717504E-3</v>
      </c>
      <c r="AJ61" s="335">
        <f>$I61*IF($G61="Pickup", SUMIFS(NewEmisData!J:J, NewEmisData!$A:$A, "Pickup", NewEmisData!$B:$B, $A61, NewEmisData!$C:$C, $H61, NewEmisData!$D:$D, AJ$2), SUMIFS(NewEmisData!J:J, NewEmisData!$A:$A, "LDV", NewEmisData!$B:$B, $A61, NewEmisData!$C:$C, $H61, NewEmisData!$D:$D, AJ$2))</f>
        <v>3.7489264773323799E-3</v>
      </c>
      <c r="AK61" s="335">
        <f>$I61*IF($G61="Pickup", SUMIFS(NewEmisData!K:K, NewEmisData!$A:$A, "Pickup", NewEmisData!$B:$B, $A61, NewEmisData!$C:$C, $H61, NewEmisData!$D:$D, AK$2), SUMIFS(NewEmisData!K:K, NewEmisData!$A:$A, "LDV", NewEmisData!$B:$B, $A61, NewEmisData!$C:$C, $H61, NewEmisData!$D:$D, AK$2))</f>
        <v>3.5881959766524201E-3</v>
      </c>
      <c r="AL61" s="335">
        <f>$I61*IF($G61="Pickup", SUMIFS(NewEmisData!L:L, NewEmisData!$A:$A, "Pickup", NewEmisData!$B:$B, $A61, NewEmisData!$C:$C, $H61, NewEmisData!$D:$D, AL$2), SUMIFS(NewEmisData!L:L, NewEmisData!$A:$A, "LDV", NewEmisData!$B:$B, $A61, NewEmisData!$C:$C, $H61, NewEmisData!$D:$D, AL$2))</f>
        <v>3.5311006464952199E-3</v>
      </c>
      <c r="AM61" s="335">
        <f>$I61*IF($G61="Pickup", SUMIFS(NewEmisData!M:M, NewEmisData!$A:$A, "Pickup", NewEmisData!$B:$B, $A61, NewEmisData!$C:$C, $H61, NewEmisData!$D:$D, AM$2), SUMIFS(NewEmisData!M:M, NewEmisData!$A:$A, "LDV", NewEmisData!$B:$B, $A61, NewEmisData!$C:$C, $H61, NewEmisData!$D:$D, AM$2))</f>
        <v>3.5100309709840301E-3</v>
      </c>
      <c r="AN61" s="335">
        <v>1.3041984458904573E-3</v>
      </c>
      <c r="AO61" s="335">
        <f>$I61*IF($G61="Pickup", SUMIFS(NewEmisData!E:E, NewEmisData!$A:$A, "Pickup", NewEmisData!$B:$B, $A61, NewEmisData!$C:$C, $H61, NewEmisData!$D:$D, AO$2), SUMIFS(NewEmisData!E:E, NewEmisData!$A:$A, "LDV", NewEmisData!$B:$B, $A61, NewEmisData!$C:$C, $H61, NewEmisData!$D:$D, AO$2))</f>
        <v>6.7831755328566196E-2</v>
      </c>
      <c r="AP61" s="335">
        <f>$I61*IF($G61="Pickup", SUMIFS(NewEmisData!F:F, NewEmisData!$A:$A, "Pickup", NewEmisData!$B:$B, $A61, NewEmisData!$C:$C, $H61, NewEmisData!$D:$D, AP$2), SUMIFS(NewEmisData!F:F, NewEmisData!$A:$A, "LDV", NewEmisData!$B:$B, $A61, NewEmisData!$C:$C, $H61, NewEmisData!$D:$D, AP$2))</f>
        <v>6.3250667156757298E-2</v>
      </c>
      <c r="AQ61" s="335">
        <f>$I61*IF($G61="Pickup", SUMIFS(NewEmisData!G:G, NewEmisData!$A:$A, "Pickup", NewEmisData!$B:$B, $A61, NewEmisData!$C:$C, $H61, NewEmisData!$D:$D, AQ$2), SUMIFS(NewEmisData!G:G, NewEmisData!$A:$A, "LDV", NewEmisData!$B:$B, $A61, NewEmisData!$C:$C, $H61, NewEmisData!$D:$D, AQ$2))</f>
        <v>6.2628417187727006E-2</v>
      </c>
      <c r="AR61" s="335">
        <f>$I61*IF($G61="Pickup", SUMIFS(NewEmisData!H:H, NewEmisData!$A:$A, "Pickup", NewEmisData!$B:$B, $A61, NewEmisData!$C:$C, $H61, NewEmisData!$D:$D, AR$2), SUMIFS(NewEmisData!H:H, NewEmisData!$A:$A, "LDV", NewEmisData!$B:$B, $A61, NewEmisData!$C:$C, $H61, NewEmisData!$D:$D, AR$2))</f>
        <v>6.1216981125607202E-2</v>
      </c>
      <c r="AS61" s="335">
        <f>$I61*IF($G61="Pickup", SUMIFS(NewEmisData!I:I, NewEmisData!$A:$A, "Pickup", NewEmisData!$B:$B, $A61, NewEmisData!$C:$C, $H61, NewEmisData!$D:$D, AS$2), SUMIFS(NewEmisData!I:I, NewEmisData!$A:$A, "LDV", NewEmisData!$B:$B, $A61, NewEmisData!$C:$C, $H61, NewEmisData!$D:$D, AS$2))</f>
        <v>5.9842025439809501E-2</v>
      </c>
      <c r="AT61" s="335">
        <f>$I61*IF($G61="Pickup", SUMIFS(NewEmisData!J:J, NewEmisData!$A:$A, "Pickup", NewEmisData!$B:$B, $A61, NewEmisData!$C:$C, $H61, NewEmisData!$D:$D, AT$2), SUMIFS(NewEmisData!J:J, NewEmisData!$A:$A, "LDV", NewEmisData!$B:$B, $A61, NewEmisData!$C:$C, $H61, NewEmisData!$D:$D, AT$2))</f>
        <v>5.8761885691048198E-2</v>
      </c>
      <c r="AU61" s="335">
        <f>$I61*IF($G61="Pickup", SUMIFS(NewEmisData!K:K, NewEmisData!$A:$A, "Pickup", NewEmisData!$B:$B, $A61, NewEmisData!$C:$C, $H61, NewEmisData!$D:$D, AU$2), SUMIFS(NewEmisData!K:K, NewEmisData!$A:$A, "LDV", NewEmisData!$B:$B, $A61, NewEmisData!$C:$C, $H61, NewEmisData!$D:$D, AU$2))</f>
        <v>5.8072078083983E-2</v>
      </c>
      <c r="AV61" s="335">
        <f>$I61*IF($G61="Pickup", SUMIFS(NewEmisData!L:L, NewEmisData!$A:$A, "Pickup", NewEmisData!$B:$B, $A61, NewEmisData!$C:$C, $H61, NewEmisData!$D:$D, AV$2), SUMIFS(NewEmisData!L:L, NewEmisData!$A:$A, "LDV", NewEmisData!$B:$B, $A61, NewEmisData!$C:$C, $H61, NewEmisData!$D:$D, AV$2))</f>
        <v>5.7726484266030297E-2</v>
      </c>
      <c r="AW61" s="335">
        <f>$I61*IF($G61="Pickup", SUMIFS(NewEmisData!M:M, NewEmisData!$A:$A, "Pickup", NewEmisData!$B:$B, $A61, NewEmisData!$C:$C, $H61, NewEmisData!$D:$D, AW$2), SUMIFS(NewEmisData!M:M, NewEmisData!$A:$A, "LDV", NewEmisData!$B:$B, $A61, NewEmisData!$C:$C, $H61, NewEmisData!$D:$D, AW$2))</f>
        <v>5.7530226905323702E-2</v>
      </c>
      <c r="AX61" s="335">
        <v>3.2948538923667892E-2</v>
      </c>
      <c r="AY61" s="335">
        <f>$I61*IF($G61="Pickup", SUMIFS(NewEmisData!E:E, NewEmisData!$A:$A, "Pickup", NewEmisData!$B:$B, $A61, NewEmisData!$C:$C, $H61, NewEmisData!$D:$D, AY$2), SUMIFS(NewEmisData!E:E, NewEmisData!$A:$A, "LDV", NewEmisData!$B:$B, $A61, NewEmisData!$C:$C, $H61, NewEmisData!$D:$D, AY$2))</f>
        <v>1.8324822567621701E-2</v>
      </c>
      <c r="AZ61" s="335">
        <f>$I61*IF($G61="Pickup", SUMIFS(NewEmisData!F:F, NewEmisData!$A:$A, "Pickup", NewEmisData!$B:$B, $A61, NewEmisData!$C:$C, $H61, NewEmisData!$D:$D, AZ$2), SUMIFS(NewEmisData!F:F, NewEmisData!$A:$A, "LDV", NewEmisData!$B:$B, $A61, NewEmisData!$C:$C, $H61, NewEmisData!$D:$D, AZ$2))</f>
        <v>1.4272294035055699E-2</v>
      </c>
      <c r="BA61" s="335">
        <f>$I61*IF($G61="Pickup", SUMIFS(NewEmisData!G:G, NewEmisData!$A:$A, "Pickup", NewEmisData!$B:$B, $A61, NewEmisData!$C:$C, $H61, NewEmisData!$D:$D, BA$2), SUMIFS(NewEmisData!G:G, NewEmisData!$A:$A, "LDV", NewEmisData!$B:$B, $A61, NewEmisData!$C:$C, $H61, NewEmisData!$D:$D, BA$2))</f>
        <v>1.3165752481838801E-2</v>
      </c>
      <c r="BB61" s="335">
        <f>$I61*IF($G61="Pickup", SUMIFS(NewEmisData!H:H, NewEmisData!$A:$A, "Pickup", NewEmisData!$B:$B, $A61, NewEmisData!$C:$C, $H61, NewEmisData!$D:$D, BB$2), SUMIFS(NewEmisData!H:H, NewEmisData!$A:$A, "LDV", NewEmisData!$B:$B, $A61, NewEmisData!$C:$C, $H61, NewEmisData!$D:$D, BB$2))</f>
        <v>1.1917194849656599E-2</v>
      </c>
      <c r="BC61" s="335">
        <f>$I61*IF($G61="Pickup", SUMIFS(NewEmisData!I:I, NewEmisData!$A:$A, "Pickup", NewEmisData!$B:$B, $A61, NewEmisData!$C:$C, $H61, NewEmisData!$D:$D, BC$2), SUMIFS(NewEmisData!I:I, NewEmisData!$A:$A, "LDV", NewEmisData!$B:$B, $A61, NewEmisData!$C:$C, $H61, NewEmisData!$D:$D, BC$2))</f>
        <v>1.0700861948252101E-2</v>
      </c>
      <c r="BD61" s="335">
        <f>$I61*IF($G61="Pickup", SUMIFS(NewEmisData!J:J, NewEmisData!$A:$A, "Pickup", NewEmisData!$B:$B, $A61, NewEmisData!$C:$C, $H61, NewEmisData!$D:$D, BD$2), SUMIFS(NewEmisData!J:J, NewEmisData!$A:$A, "LDV", NewEmisData!$B:$B, $A61, NewEmisData!$C:$C, $H61, NewEmisData!$D:$D, BD$2))</f>
        <v>9.7453521893521699E-3</v>
      </c>
      <c r="BE61" s="335">
        <f>$I61*IF($G61="Pickup", SUMIFS(NewEmisData!K:K, NewEmisData!$A:$A, "Pickup", NewEmisData!$B:$B, $A61, NewEmisData!$C:$C, $H61, NewEmisData!$D:$D, BE$2), SUMIFS(NewEmisData!K:K, NewEmisData!$A:$A, "LDV", NewEmisData!$B:$B, $A61, NewEmisData!$C:$C, $H61, NewEmisData!$D:$D, BE$2))</f>
        <v>9.1351470976244707E-3</v>
      </c>
      <c r="BF61" s="335">
        <f>$I61*IF($G61="Pickup", SUMIFS(NewEmisData!L:L, NewEmisData!$A:$A, "Pickup", NewEmisData!$B:$B, $A61, NewEmisData!$C:$C, $H61, NewEmisData!$D:$D, BF$2), SUMIFS(NewEmisData!L:L, NewEmisData!$A:$A, "LDV", NewEmisData!$B:$B, $A61, NewEmisData!$C:$C, $H61, NewEmisData!$D:$D, BF$2))</f>
        <v>8.8293874131557606E-3</v>
      </c>
      <c r="BG61" s="335">
        <f>$I61*IF($G61="Pickup", SUMIFS(NewEmisData!M:M, NewEmisData!$A:$A, "Pickup", NewEmisData!$B:$B, $A61, NewEmisData!$C:$C, $H61, NewEmisData!$D:$D, BG$2), SUMIFS(NewEmisData!M:M, NewEmisData!$A:$A, "LDV", NewEmisData!$B:$B, $A61, NewEmisData!$C:$C, $H61, NewEmisData!$D:$D, BG$2))</f>
        <v>8.6558174466142106E-3</v>
      </c>
      <c r="BH61" s="335">
        <v>6.6026126062260432E-3</v>
      </c>
      <c r="BI61" s="335">
        <f>$I61*IF($G61="Pickup", SUMIFS(NewEmisData!E:E, NewEmisData!$A:$A, "Pickup", NewEmisData!$B:$B, $A61, NewEmisData!$C:$C, $H61, NewEmisData!$D:$D, BI$2), SUMIFS(NewEmisData!E:E, NewEmisData!$A:$A, "LDV", NewEmisData!$B:$B, $A61, NewEmisData!$C:$C, $H61, NewEmisData!$D:$D, BI$2))</f>
        <v>5.6341971782511804</v>
      </c>
      <c r="BJ61" s="335">
        <f>$I61*IF($G61="Pickup", SUMIFS(NewEmisData!F:F, NewEmisData!$A:$A, "Pickup", NewEmisData!$B:$B, $A61, NewEmisData!$C:$C, $H61, NewEmisData!$D:$D, BJ$2), SUMIFS(NewEmisData!F:F, NewEmisData!$A:$A, "LDV", NewEmisData!$B:$B, $A61, NewEmisData!$C:$C, $H61, NewEmisData!$D:$D, BJ$2))</f>
        <v>3.2912080717511998</v>
      </c>
      <c r="BK61" s="335">
        <f>$I61*IF($G61="Pickup", SUMIFS(NewEmisData!G:G, NewEmisData!$A:$A, "Pickup", NewEmisData!$B:$B, $A61, NewEmisData!$C:$C, $H61, NewEmisData!$D:$D, BK$2), SUMIFS(NewEmisData!G:G, NewEmisData!$A:$A, "LDV", NewEmisData!$B:$B, $A61, NewEmisData!$C:$C, $H61, NewEmisData!$D:$D, BK$2))</f>
        <v>2.5038449092773698</v>
      </c>
      <c r="BL61" s="335">
        <f>$I61*IF($G61="Pickup", SUMIFS(NewEmisData!H:H, NewEmisData!$A:$A, "Pickup", NewEmisData!$B:$B, $A61, NewEmisData!$C:$C, $H61, NewEmisData!$D:$D, BL$2), SUMIFS(NewEmisData!H:H, NewEmisData!$A:$A, "LDV", NewEmisData!$B:$B, $A61, NewEmisData!$C:$C, $H61, NewEmisData!$D:$D, BL$2))</f>
        <v>1.9586302072503601</v>
      </c>
      <c r="BM61" s="335">
        <f>$I61*IF($G61="Pickup", SUMIFS(NewEmisData!I:I, NewEmisData!$A:$A, "Pickup", NewEmisData!$B:$B, $A61, NewEmisData!$C:$C, $H61, NewEmisData!$D:$D, BM$2), SUMIFS(NewEmisData!I:I, NewEmisData!$A:$A, "LDV", NewEmisData!$B:$B, $A61, NewEmisData!$C:$C, $H61, NewEmisData!$D:$D, BM$2))</f>
        <v>1.4188080704430199</v>
      </c>
      <c r="BN61" s="335">
        <f>$I61*IF($G61="Pickup", SUMIFS(NewEmisData!J:J, NewEmisData!$A:$A, "Pickup", NewEmisData!$B:$B, $A61, NewEmisData!$C:$C, $H61, NewEmisData!$D:$D, BN$2), SUMIFS(NewEmisData!J:J, NewEmisData!$A:$A, "LDV", NewEmisData!$B:$B, $A61, NewEmisData!$C:$C, $H61, NewEmisData!$D:$D, BN$2))</f>
        <v>1.12295829909247</v>
      </c>
      <c r="BO61" s="335">
        <f>$I61*IF($G61="Pickup", SUMIFS(NewEmisData!K:K, NewEmisData!$A:$A, "Pickup", NewEmisData!$B:$B, $A61, NewEmisData!$C:$C, $H61, NewEmisData!$D:$D, BO$2), SUMIFS(NewEmisData!K:K, NewEmisData!$A:$A, "LDV", NewEmisData!$B:$B, $A61, NewEmisData!$C:$C, $H61, NewEmisData!$D:$D, BO$2))</f>
        <v>0.98917470890575399</v>
      </c>
      <c r="BP61" s="335">
        <f>$I61*IF($G61="Pickup", SUMIFS(NewEmisData!L:L, NewEmisData!$A:$A, "Pickup", NewEmisData!$B:$B, $A61, NewEmisData!$C:$C, $H61, NewEmisData!$D:$D, BP$2), SUMIFS(NewEmisData!L:L, NewEmisData!$A:$A, "LDV", NewEmisData!$B:$B, $A61, NewEmisData!$C:$C, $H61, NewEmisData!$D:$D, BP$2))</f>
        <v>0.94587291374607996</v>
      </c>
      <c r="BQ61" s="335">
        <f>$I61*IF($G61="Pickup", SUMIFS(NewEmisData!M:M, NewEmisData!$A:$A, "Pickup", NewEmisData!$B:$B, $A61, NewEmisData!$C:$C, $H61, NewEmisData!$D:$D, BQ$2), SUMIFS(NewEmisData!M:M, NewEmisData!$A:$A, "LDV", NewEmisData!$B:$B, $A61, NewEmisData!$C:$C, $H61, NewEmisData!$D:$D, BQ$2))</f>
        <v>0.91886504762322097</v>
      </c>
      <c r="BR61" s="335">
        <v>1.5622001678221484</v>
      </c>
      <c r="BS61" s="335">
        <f>$I61*IF($G61="Pickup", SUMIFS(NewEmisData!E:E, NewEmisData!$A:$A, "Pickup", NewEmisData!$B:$B, $A61, NewEmisData!$C:$C, $H61, NewEmisData!$D:$D, BS$2), SUMIFS(NewEmisData!E:E, NewEmisData!$A:$A, "LDV", NewEmisData!$B:$B, $A61, NewEmisData!$C:$C, $H61, NewEmisData!$D:$D, BS$2))</f>
        <v>0.64604041020523395</v>
      </c>
      <c r="BT61" s="335">
        <f>$I61*IF($G61="Pickup", SUMIFS(NewEmisData!F:F, NewEmisData!$A:$A, "Pickup", NewEmisData!$B:$B, $A61, NewEmisData!$C:$C, $H61, NewEmisData!$D:$D, BT$2), SUMIFS(NewEmisData!F:F, NewEmisData!$A:$A, "LDV", NewEmisData!$B:$B, $A61, NewEmisData!$C:$C, $H61, NewEmisData!$D:$D, BT$2))</f>
        <v>0.33711601886070303</v>
      </c>
      <c r="BU61" s="335">
        <f>$I61*IF($G61="Pickup", SUMIFS(NewEmisData!G:G, NewEmisData!$A:$A, "Pickup", NewEmisData!$B:$B, $A61, NewEmisData!$C:$C, $H61, NewEmisData!$D:$D, BU$2), SUMIFS(NewEmisData!G:G, NewEmisData!$A:$A, "LDV", NewEmisData!$B:$B, $A61, NewEmisData!$C:$C, $H61, NewEmisData!$D:$D, BU$2))</f>
        <v>0.24835485029207899</v>
      </c>
      <c r="BV61" s="335">
        <f>$I61*IF($G61="Pickup", SUMIFS(NewEmisData!H:H, NewEmisData!$A:$A, "Pickup", NewEmisData!$B:$B, $A61, NewEmisData!$C:$C, $H61, NewEmisData!$D:$D, BV$2), SUMIFS(NewEmisData!H:H, NewEmisData!$A:$A, "LDV", NewEmisData!$B:$B, $A61, NewEmisData!$C:$C, $H61, NewEmisData!$D:$D, BV$2))</f>
        <v>0.20063726173746699</v>
      </c>
      <c r="BW61" s="335">
        <f>$I61*IF($G61="Pickup", SUMIFS(NewEmisData!I:I, NewEmisData!$A:$A, "Pickup", NewEmisData!$B:$B, $A61, NewEmisData!$C:$C, $H61, NewEmisData!$D:$D, BW$2), SUMIFS(NewEmisData!I:I, NewEmisData!$A:$A, "LDV", NewEmisData!$B:$B, $A61, NewEmisData!$C:$C, $H61, NewEmisData!$D:$D, BW$2))</f>
        <v>0.148388069930526</v>
      </c>
      <c r="BX61" s="335">
        <f>$I61*IF($G61="Pickup", SUMIFS(NewEmisData!J:J, NewEmisData!$A:$A, "Pickup", NewEmisData!$B:$B, $A61, NewEmisData!$C:$C, $H61, NewEmisData!$D:$D, BX$2), SUMIFS(NewEmisData!J:J, NewEmisData!$A:$A, "LDV", NewEmisData!$B:$B, $A61, NewEmisData!$C:$C, $H61, NewEmisData!$D:$D, BX$2))</f>
        <v>0.12460657527841699</v>
      </c>
      <c r="BY61" s="335">
        <f>$I61*IF($G61="Pickup", SUMIFS(NewEmisData!K:K, NewEmisData!$A:$A, "Pickup", NewEmisData!$B:$B, $A61, NewEmisData!$C:$C, $H61, NewEmisData!$D:$D, BY$2), SUMIFS(NewEmisData!K:K, NewEmisData!$A:$A, "LDV", NewEmisData!$B:$B, $A61, NewEmisData!$C:$C, $H61, NewEmisData!$D:$D, BY$2))</f>
        <v>0.11177610097077099</v>
      </c>
      <c r="BZ61" s="335">
        <f>$I61*IF($G61="Pickup", SUMIFS(NewEmisData!L:L, NewEmisData!$A:$A, "Pickup", NewEmisData!$B:$B, $A61, NewEmisData!$C:$C, $H61, NewEmisData!$D:$D, BZ$2), SUMIFS(NewEmisData!L:L, NewEmisData!$A:$A, "LDV", NewEmisData!$B:$B, $A61, NewEmisData!$C:$C, $H61, NewEmisData!$D:$D, BZ$2))</f>
        <v>0.10678198489299399</v>
      </c>
      <c r="CA61" s="335">
        <f>$I61*IF($G61="Pickup", SUMIFS(NewEmisData!M:M, NewEmisData!$A:$A, "Pickup", NewEmisData!$B:$B, $A61, NewEmisData!$C:$C, $H61, NewEmisData!$D:$D, CA$2), SUMIFS(NewEmisData!M:M, NewEmisData!$A:$A, "LDV", NewEmisData!$B:$B, $A61, NewEmisData!$C:$C, $H61, NewEmisData!$D:$D, CA$2))</f>
        <v>0.102788686456563</v>
      </c>
      <c r="CB61" s="335">
        <v>0.11295846897695311</v>
      </c>
      <c r="CC61" s="335">
        <f>$I61*IF($G61="Pickup", SUMIFS(NewEmisData!E:E, NewEmisData!$A:$A, "Pickup", NewEmisData!$B:$B, $A61, NewEmisData!$C:$C, $H61, NewEmisData!$D:$D, CC$2), SUMIFS(NewEmisData!E:E, NewEmisData!$A:$A, "LDV", NewEmisData!$B:$B, $A61, NewEmisData!$C:$C, $H61, NewEmisData!$D:$D, CC$2))</f>
        <v>4.5186599160421101E-2</v>
      </c>
      <c r="CD61" s="335">
        <f>$I61*IF($G61="Pickup", SUMIFS(NewEmisData!F:F, NewEmisData!$A:$A, "Pickup", NewEmisData!$B:$B, $A61, NewEmisData!$C:$C, $H61, NewEmisData!$D:$D, CD$2), SUMIFS(NewEmisData!F:F, NewEmisData!$A:$A, "LDV", NewEmisData!$B:$B, $A61, NewEmisData!$C:$C, $H61, NewEmisData!$D:$D, CD$2))</f>
        <v>3.0321042660064499E-2</v>
      </c>
      <c r="CE61" s="335">
        <f>$I61*IF($G61="Pickup", SUMIFS(NewEmisData!G:G, NewEmisData!$A:$A, "Pickup", NewEmisData!$B:$B, $A61, NewEmisData!$C:$C, $H61, NewEmisData!$D:$D, CE$2), SUMIFS(NewEmisData!G:G, NewEmisData!$A:$A, "LDV", NewEmisData!$B:$B, $A61, NewEmisData!$C:$C, $H61, NewEmisData!$D:$D, CE$2))</f>
        <v>2.5916716030162101E-2</v>
      </c>
      <c r="CF61" s="335">
        <f>$I61*IF($G61="Pickup", SUMIFS(NewEmisData!H:H, NewEmisData!$A:$A, "Pickup", NewEmisData!$B:$B, $A61, NewEmisData!$C:$C, $H61, NewEmisData!$D:$D, CF$2), SUMIFS(NewEmisData!H:H, NewEmisData!$A:$A, "LDV", NewEmisData!$B:$B, $A61, NewEmisData!$C:$C, $H61, NewEmisData!$D:$D, CF$2))</f>
        <v>2.4735955589537201E-2</v>
      </c>
      <c r="CG61" s="335">
        <f>$I61*IF($G61="Pickup", SUMIFS(NewEmisData!I:I, NewEmisData!$A:$A, "Pickup", NewEmisData!$B:$B, $A61, NewEmisData!$C:$C, $H61, NewEmisData!$D:$D, CG$2), SUMIFS(NewEmisData!I:I, NewEmisData!$A:$A, "LDV", NewEmisData!$B:$B, $A61, NewEmisData!$C:$C, $H61, NewEmisData!$D:$D, CG$2))</f>
        <v>2.39507418397766E-2</v>
      </c>
      <c r="CH61" s="335">
        <f>$I61*IF($G61="Pickup", SUMIFS(NewEmisData!J:J, NewEmisData!$A:$A, "Pickup", NewEmisData!$B:$B, $A61, NewEmisData!$C:$C, $H61, NewEmisData!$D:$D, CH$2), SUMIFS(NewEmisData!J:J, NewEmisData!$A:$A, "LDV", NewEmisData!$B:$B, $A61, NewEmisData!$C:$C, $H61, NewEmisData!$D:$D, CH$2))</f>
        <v>2.33343295652753E-2</v>
      </c>
      <c r="CI61" s="335">
        <f>$I61*IF($G61="Pickup", SUMIFS(NewEmisData!K:K, NewEmisData!$A:$A, "Pickup", NewEmisData!$B:$B, $A61, NewEmisData!$C:$C, $H61, NewEmisData!$D:$D, CI$2), SUMIFS(NewEmisData!K:K, NewEmisData!$A:$A, "LDV", NewEmisData!$B:$B, $A61, NewEmisData!$C:$C, $H61, NewEmisData!$D:$D, CI$2))</f>
        <v>2.33323778682475E-2</v>
      </c>
      <c r="CJ61" s="335">
        <f>$I61*IF($G61="Pickup", SUMIFS(NewEmisData!L:L, NewEmisData!$A:$A, "Pickup", NewEmisData!$B:$B, $A61, NewEmisData!$C:$C, $H61, NewEmisData!$D:$D, CJ$2), SUMIFS(NewEmisData!L:L, NewEmisData!$A:$A, "LDV", NewEmisData!$B:$B, $A61, NewEmisData!$C:$C, $H61, NewEmisData!$D:$D, CJ$2))</f>
        <v>2.3331868508858E-2</v>
      </c>
      <c r="CK61" s="335">
        <f>$I61*IF($G61="Pickup", SUMIFS(NewEmisData!M:M, NewEmisData!$A:$A, "Pickup", NewEmisData!$B:$B, $A61, NewEmisData!$C:$C, $H61, NewEmisData!$D:$D, CK$2), SUMIFS(NewEmisData!M:M, NewEmisData!$A:$A, "LDV", NewEmisData!$B:$B, $A61, NewEmisData!$C:$C, $H61, NewEmisData!$D:$D, CK$2))</f>
        <v>2.3331333840255802E-2</v>
      </c>
      <c r="CL61" s="335">
        <v>2.0846549246249676E-2</v>
      </c>
      <c r="CM61" s="335">
        <f>$I61*IF($G61="Pickup", SUMIFS(NewEmisData!E:E, NewEmisData!$A:$A, "Pickup", NewEmisData!$B:$B, $A61, NewEmisData!$C:$C, $H61, NewEmisData!$D:$D, CM$2), SUMIFS(NewEmisData!E:E, NewEmisData!$A:$A, "LDV", NewEmisData!$B:$B, $A61, NewEmisData!$C:$C, $H61, NewEmisData!$D:$D, CM$2))</f>
        <v>1.8999640989844298E-2</v>
      </c>
      <c r="CN61" s="335">
        <f>$I61*IF($G61="Pickup", SUMIFS(NewEmisData!F:F, NewEmisData!$A:$A, "Pickup", NewEmisData!$B:$B, $A61, NewEmisData!$C:$C, $H61, NewEmisData!$D:$D, CN$2), SUMIFS(NewEmisData!F:F, NewEmisData!$A:$A, "LDV", NewEmisData!$B:$B, $A61, NewEmisData!$C:$C, $H61, NewEmisData!$D:$D, CN$2))</f>
        <v>1.12934038283153E-2</v>
      </c>
      <c r="CO61" s="335">
        <f>$I61*IF($G61="Pickup", SUMIFS(NewEmisData!G:G, NewEmisData!$A:$A, "Pickup", NewEmisData!$B:$B, $A61, NewEmisData!$C:$C, $H61, NewEmisData!$D:$D, CO$2), SUMIFS(NewEmisData!G:G, NewEmisData!$A:$A, "LDV", NewEmisData!$B:$B, $A61, NewEmisData!$C:$C, $H61, NewEmisData!$D:$D, CO$2))</f>
        <v>8.9155864809614994E-3</v>
      </c>
      <c r="CP61" s="335">
        <f>$I61*IF($G61="Pickup", SUMIFS(NewEmisData!H:H, NewEmisData!$A:$A, "Pickup", NewEmisData!$B:$B, $A61, NewEmisData!$C:$C, $H61, NewEmisData!$D:$D, CP$2), SUMIFS(NewEmisData!H:H, NewEmisData!$A:$A, "LDV", NewEmisData!$B:$B, $A61, NewEmisData!$C:$C, $H61, NewEmisData!$D:$D, CP$2))</f>
        <v>7.3372921922104104E-3</v>
      </c>
      <c r="CQ61" s="335">
        <f>$I61*IF($G61="Pickup", SUMIFS(NewEmisData!I:I, NewEmisData!$A:$A, "Pickup", NewEmisData!$B:$B, $A61, NewEmisData!$C:$C, $H61, NewEmisData!$D:$D, CQ$2), SUMIFS(NewEmisData!I:I, NewEmisData!$A:$A, "LDV", NewEmisData!$B:$B, $A61, NewEmisData!$C:$C, $H61, NewEmisData!$D:$D, CQ$2))</f>
        <v>6.5724995115123896E-3</v>
      </c>
      <c r="CR61" s="335">
        <f>$I61*IF($G61="Pickup", SUMIFS(NewEmisData!J:J, NewEmisData!$A:$A, "Pickup", NewEmisData!$B:$B, $A61, NewEmisData!$C:$C, $H61, NewEmisData!$D:$D, CR$2), SUMIFS(NewEmisData!J:J, NewEmisData!$A:$A, "LDV", NewEmisData!$B:$B, $A61, NewEmisData!$C:$C, $H61, NewEmisData!$D:$D, CR$2))</f>
        <v>6.2407197852133098E-3</v>
      </c>
      <c r="CS61" s="335">
        <f>$I61*IF($G61="Pickup", SUMIFS(NewEmisData!K:K, NewEmisData!$A:$A, "Pickup", NewEmisData!$B:$B, $A61, NewEmisData!$C:$C, $H61, NewEmisData!$D:$D, CS$2), SUMIFS(NewEmisData!K:K, NewEmisData!$A:$A, "LDV", NewEmisData!$B:$B, $A61, NewEmisData!$C:$C, $H61, NewEmisData!$D:$D, CS$2))</f>
        <v>6.20457620974787E-3</v>
      </c>
      <c r="CT61" s="335">
        <f>$I61*IF($G61="Pickup", SUMIFS(NewEmisData!L:L, NewEmisData!$A:$A, "Pickup", NewEmisData!$B:$B, $A61, NewEmisData!$C:$C, $H61, NewEmisData!$D:$D, CT$2), SUMIFS(NewEmisData!L:L, NewEmisData!$A:$A, "LDV", NewEmisData!$B:$B, $A61, NewEmisData!$C:$C, $H61, NewEmisData!$D:$D, CT$2))</f>
        <v>6.1456645266433898E-3</v>
      </c>
      <c r="CU61" s="335">
        <f>$I61*IF($G61="Pickup", SUMIFS(NewEmisData!M:M, NewEmisData!$A:$A, "Pickup", NewEmisData!$B:$B, $A61, NewEmisData!$C:$C, $H61, NewEmisData!$D:$D, CU$2), SUMIFS(NewEmisData!M:M, NewEmisData!$A:$A, "LDV", NewEmisData!$B:$B, $A61, NewEmisData!$C:$C, $H61, NewEmisData!$D:$D, CU$2))</f>
        <v>6.1452936234844303E-3</v>
      </c>
      <c r="CV61" s="335">
        <v>5.2030687941242611E-3</v>
      </c>
      <c r="CW61" s="335">
        <v>3.0448046675121709E-3</v>
      </c>
      <c r="CX61" s="335">
        <v>1.8865908720768221E-3</v>
      </c>
      <c r="CY61" s="335">
        <v>1.5570268485524494E-3</v>
      </c>
      <c r="CZ61" s="335">
        <v>1.2432183416122382E-3</v>
      </c>
      <c r="DA61" s="335">
        <v>9.252251866281976E-4</v>
      </c>
      <c r="DB61" s="335">
        <v>7.2309456596024934E-4</v>
      </c>
      <c r="DC61" s="335">
        <v>6.8940706870607876E-4</v>
      </c>
      <c r="DD61" s="335">
        <v>6.844148428615973E-4</v>
      </c>
      <c r="DE61" s="335">
        <v>6.8634617396886091E-4</v>
      </c>
      <c r="DF61" s="335">
        <v>6.8634617396886091E-4</v>
      </c>
      <c r="DG61" s="335">
        <f>$I61*IF($G61="Pickup", SUMIFS(NewEmisData!E:E, NewEmisData!$A:$A, "Pickup", NewEmisData!$B:$B, $A61, NewEmisData!$C:$C, $H61, NewEmisData!$D:$D, DG$2), SUMIFS(NewEmisData!E:E, NewEmisData!$A:$A, "LDV", NewEmisData!$B:$B, $A61, NewEmisData!$C:$C, $H61, NewEmisData!$D:$D, DG$2))</f>
        <v>0</v>
      </c>
      <c r="DH61" s="335">
        <f>$I61*IF($G61="Pickup", SUMIFS(NewEmisData!F:F, NewEmisData!$A:$A, "Pickup", NewEmisData!$B:$B, $A61, NewEmisData!$C:$C, $H61, NewEmisData!$D:$D, DH$2), SUMIFS(NewEmisData!F:F, NewEmisData!$A:$A, "LDV", NewEmisData!$B:$B, $A61, NewEmisData!$C:$C, $H61, NewEmisData!$D:$D, DH$2))</f>
        <v>0</v>
      </c>
      <c r="DI61" s="335">
        <f>$I61*IF($G61="Pickup", SUMIFS(NewEmisData!G:G, NewEmisData!$A:$A, "Pickup", NewEmisData!$B:$B, $A61, NewEmisData!$C:$C, $H61, NewEmisData!$D:$D, DI$2), SUMIFS(NewEmisData!G:G, NewEmisData!$A:$A, "LDV", NewEmisData!$B:$B, $A61, NewEmisData!$C:$C, $H61, NewEmisData!$D:$D, DI$2))</f>
        <v>0</v>
      </c>
      <c r="DJ61" s="335">
        <f>$I61*IF($G61="Pickup", SUMIFS(NewEmisData!H:H, NewEmisData!$A:$A, "Pickup", NewEmisData!$B:$B, $A61, NewEmisData!$C:$C, $H61, NewEmisData!$D:$D, DJ$2), SUMIFS(NewEmisData!H:H, NewEmisData!$A:$A, "LDV", NewEmisData!$B:$B, $A61, NewEmisData!$C:$C, $H61, NewEmisData!$D:$D, DJ$2))</f>
        <v>0</v>
      </c>
      <c r="DK61" s="335">
        <f>$I61*IF($G61="Pickup", SUMIFS(NewEmisData!I:I, NewEmisData!$A:$A, "Pickup", NewEmisData!$B:$B, $A61, NewEmisData!$C:$C, $H61, NewEmisData!$D:$D, DK$2), SUMIFS(NewEmisData!I:I, NewEmisData!$A:$A, "LDV", NewEmisData!$B:$B, $A61, NewEmisData!$C:$C, $H61, NewEmisData!$D:$D, DK$2))</f>
        <v>0</v>
      </c>
      <c r="DL61" s="335">
        <f>$I61*IF($G61="Pickup", SUMIFS(NewEmisData!J:J, NewEmisData!$A:$A, "Pickup", NewEmisData!$B:$B, $A61, NewEmisData!$C:$C, $H61, NewEmisData!$D:$D, DL$2), SUMIFS(NewEmisData!J:J, NewEmisData!$A:$A, "LDV", NewEmisData!$B:$B, $A61, NewEmisData!$C:$C, $H61, NewEmisData!$D:$D, DL$2))</f>
        <v>0</v>
      </c>
      <c r="DM61" s="335">
        <f>$I61*IF($G61="Pickup", SUMIFS(NewEmisData!K:K, NewEmisData!$A:$A, "Pickup", NewEmisData!$B:$B, $A61, NewEmisData!$C:$C, $H61, NewEmisData!$D:$D, DM$2), SUMIFS(NewEmisData!K:K, NewEmisData!$A:$A, "LDV", NewEmisData!$B:$B, $A61, NewEmisData!$C:$C, $H61, NewEmisData!$D:$D, DM$2))</f>
        <v>0</v>
      </c>
      <c r="DN61" s="335">
        <f>$I61*IF($G61="Pickup", SUMIFS(NewEmisData!L:L, NewEmisData!$A:$A, "Pickup", NewEmisData!$B:$B, $A61, NewEmisData!$C:$C, $H61, NewEmisData!$D:$D, DN$2), SUMIFS(NewEmisData!L:L, NewEmisData!$A:$A, "LDV", NewEmisData!$B:$B, $A61, NewEmisData!$C:$C, $H61, NewEmisData!$D:$D, DN$2))</f>
        <v>0</v>
      </c>
      <c r="DO61" s="335">
        <f>$I61*IF($G61="Pickup", SUMIFS(NewEmisData!M:M, NewEmisData!$A:$A, "Pickup", NewEmisData!$B:$B, $A61, NewEmisData!$C:$C, $H61, NewEmisData!$D:$D, DO$2), SUMIFS(NewEmisData!M:M, NewEmisData!$A:$A, "LDV", NewEmisData!$B:$B, $A61, NewEmisData!$C:$C, $H61, NewEmisData!$D:$D, DO$2))</f>
        <v>0</v>
      </c>
      <c r="DP61" s="335">
        <v>1.3868757746550878E-3</v>
      </c>
      <c r="DQ61" s="335">
        <f>$I61*IF($G61="Pickup", SUMIFS(NewEmisData!E:E, NewEmisData!$A:$A, "Pickup", NewEmisData!$B:$B, $A61, NewEmisData!$C:$C, $H61, NewEmisData!$D:$D, DQ$2), SUMIFS(NewEmisData!E:E, NewEmisData!$A:$A, "LDV", NewEmisData!$B:$B, $A61, NewEmisData!$C:$C, $H61, NewEmisData!$D:$D, DQ$2))</f>
        <v>1.28100272800791E-2</v>
      </c>
      <c r="DR61" s="335">
        <f>$I61*IF($G61="Pickup", SUMIFS(NewEmisData!F:F, NewEmisData!$A:$A, "Pickup", NewEmisData!$B:$B, $A61, NewEmisData!$C:$C, $H61, NewEmisData!$D:$D, DR$2), SUMIFS(NewEmisData!F:F, NewEmisData!$A:$A, "LDV", NewEmisData!$B:$B, $A61, NewEmisData!$C:$C, $H61, NewEmisData!$D:$D, DR$2))</f>
        <v>6.9424260700293398E-3</v>
      </c>
      <c r="DS61" s="335">
        <f>$I61*IF($G61="Pickup", SUMIFS(NewEmisData!G:G, NewEmisData!$A:$A, "Pickup", NewEmisData!$B:$B, $A61, NewEmisData!$C:$C, $H61, NewEmisData!$D:$D, DS$2), SUMIFS(NewEmisData!G:G, NewEmisData!$A:$A, "LDV", NewEmisData!$B:$B, $A61, NewEmisData!$C:$C, $H61, NewEmisData!$D:$D, DS$2))</f>
        <v>5.5718062948972597E-3</v>
      </c>
      <c r="DT61" s="335">
        <f>$I61*IF($G61="Pickup", SUMIFS(NewEmisData!H:H, NewEmisData!$A:$A, "Pickup", NewEmisData!$B:$B, $A61, NewEmisData!$C:$C, $H61, NewEmisData!$D:$D, DT$2), SUMIFS(NewEmisData!H:H, NewEmisData!$A:$A, "LDV", NewEmisData!$B:$B, $A61, NewEmisData!$C:$C, $H61, NewEmisData!$D:$D, DT$2))</f>
        <v>4.2603417623007303E-3</v>
      </c>
      <c r="DU61" s="335">
        <f>$I61*IF($G61="Pickup", SUMIFS(NewEmisData!I:I, NewEmisData!$A:$A, "Pickup", NewEmisData!$B:$B, $A61, NewEmisData!$C:$C, $H61, NewEmisData!$D:$D, DU$2), SUMIFS(NewEmisData!I:I, NewEmisData!$A:$A, "LDV", NewEmisData!$B:$B, $A61, NewEmisData!$C:$C, $H61, NewEmisData!$D:$D, DU$2))</f>
        <v>3.31959498333436E-3</v>
      </c>
      <c r="DV61" s="335">
        <f>$I61*IF($G61="Pickup", SUMIFS(NewEmisData!J:J, NewEmisData!$A:$A, "Pickup", NewEmisData!$B:$B, $A61, NewEmisData!$C:$C, $H61, NewEmisData!$D:$D, DV$2), SUMIFS(NewEmisData!J:J, NewEmisData!$A:$A, "LDV", NewEmisData!$B:$B, $A61, NewEmisData!$C:$C, $H61, NewEmisData!$D:$D, DV$2))</f>
        <v>2.8901416801040899E-3</v>
      </c>
      <c r="DW61" s="335">
        <f>$I61*IF($G61="Pickup", SUMIFS(NewEmisData!K:K, NewEmisData!$A:$A, "Pickup", NewEmisData!$B:$B, $A61, NewEmisData!$C:$C, $H61, NewEmisData!$D:$D, DW$2), SUMIFS(NewEmisData!K:K, NewEmisData!$A:$A, "LDV", NewEmisData!$B:$B, $A61, NewEmisData!$C:$C, $H61, NewEmisData!$D:$D, DW$2))</f>
        <v>2.6480526244027302E-3</v>
      </c>
      <c r="DX61" s="335">
        <f>$I61*IF($G61="Pickup", SUMIFS(NewEmisData!L:L, NewEmisData!$A:$A, "Pickup", NewEmisData!$B:$B, $A61, NewEmisData!$C:$C, $H61, NewEmisData!$D:$D, DX$2), SUMIFS(NewEmisData!L:L, NewEmisData!$A:$A, "LDV", NewEmisData!$B:$B, $A61, NewEmisData!$C:$C, $H61, NewEmisData!$D:$D, DX$2))</f>
        <v>2.5707167297103401E-3</v>
      </c>
      <c r="DY61" s="335">
        <f>$I61*IF($G61="Pickup", SUMIFS(NewEmisData!M:M, NewEmisData!$A:$A, "Pickup", NewEmisData!$B:$B, $A61, NewEmisData!$C:$C, $H61, NewEmisData!$D:$D, DY$2), SUMIFS(NewEmisData!M:M, NewEmisData!$A:$A, "LDV", NewEmisData!$B:$B, $A61, NewEmisData!$C:$C, $H61, NewEmisData!$D:$D, DY$2))</f>
        <v>2.5319062605993902E-3</v>
      </c>
      <c r="DZ61" s="335">
        <v>4.3350573081854527E-3</v>
      </c>
      <c r="EA61" s="335">
        <f t="shared" si="2"/>
        <v>437.85746964693402</v>
      </c>
      <c r="EB61" s="335">
        <f t="shared" si="3"/>
        <v>424.609883045034</v>
      </c>
      <c r="EC61" s="335">
        <f t="shared" si="4"/>
        <v>389.26792072260798</v>
      </c>
      <c r="ED61" s="335">
        <f t="shared" si="5"/>
        <v>331.09003080375697</v>
      </c>
      <c r="EE61" s="335">
        <f t="shared" si="6"/>
        <v>286.46929869872997</v>
      </c>
      <c r="EF61" s="335">
        <f t="shared" si="7"/>
        <v>261.33080310252802</v>
      </c>
      <c r="EG61" s="335">
        <f t="shared" si="8"/>
        <v>250.12665030232699</v>
      </c>
      <c r="EH61" s="335">
        <f t="shared" si="9"/>
        <v>246.146486551527</v>
      </c>
      <c r="EI61" s="335">
        <f t="shared" si="10"/>
        <v>244.677818234341</v>
      </c>
      <c r="EJ61" s="335">
        <f t="shared" si="11"/>
        <v>0.20692409258864139</v>
      </c>
      <c r="EK61" s="335">
        <f t="shared" si="12"/>
        <v>0.78000130642291299</v>
      </c>
      <c r="EL61" s="335">
        <f t="shared" si="13"/>
        <v>0.323605278282381</v>
      </c>
      <c r="EM61" s="335">
        <f t="shared" si="14"/>
        <v>0.19152446532377701</v>
      </c>
      <c r="EN61" s="335">
        <f t="shared" si="15"/>
        <v>0.12537127832280801</v>
      </c>
      <c r="EO61" s="335">
        <f t="shared" si="16"/>
        <v>7.6671766649271E-2</v>
      </c>
      <c r="EP61" s="335">
        <f t="shared" si="17"/>
        <v>5.7019026656941203E-2</v>
      </c>
      <c r="EQ61" s="335">
        <f t="shared" si="18"/>
        <v>4.8823281713844202E-2</v>
      </c>
      <c r="ER61" s="335">
        <f t="shared" si="19"/>
        <v>4.6542407484685501E-2</v>
      </c>
      <c r="ES61" s="335">
        <f t="shared" si="20"/>
        <v>4.5415311435121702E-2</v>
      </c>
      <c r="ET61" s="335">
        <f t="shared" si="21"/>
        <v>5.5587065527563068E-2</v>
      </c>
      <c r="EU61" s="335">
        <f t="shared" si="22"/>
        <v>7.5764719154140002E-3</v>
      </c>
      <c r="EV61" s="335">
        <f t="shared" si="23"/>
        <v>7.3472400077695399E-3</v>
      </c>
      <c r="EW61" s="335">
        <f t="shared" si="24"/>
        <v>5.5842494055705696E-3</v>
      </c>
      <c r="EX61" s="335">
        <f t="shared" si="25"/>
        <v>4.7496587466809804E-3</v>
      </c>
      <c r="EY61" s="335">
        <f t="shared" si="26"/>
        <v>4.1095518958717504E-3</v>
      </c>
      <c r="EZ61" s="335">
        <f t="shared" si="27"/>
        <v>3.7489264773323799E-3</v>
      </c>
      <c r="FA61" s="335">
        <f t="shared" si="28"/>
        <v>3.5881959766524201E-3</v>
      </c>
      <c r="FB61" s="335">
        <f t="shared" si="29"/>
        <v>3.5311006464952199E-3</v>
      </c>
      <c r="FC61" s="335">
        <f t="shared" si="30"/>
        <v>3.5100309709840301E-3</v>
      </c>
      <c r="FD61" s="335">
        <f t="shared" si="31"/>
        <v>1.3041984458904573E-3</v>
      </c>
      <c r="FE61" s="335">
        <f t="shared" si="32"/>
        <v>6.7831755328566196E-2</v>
      </c>
      <c r="FF61" s="335">
        <f t="shared" si="33"/>
        <v>6.3250667156757298E-2</v>
      </c>
      <c r="FG61" s="335">
        <f t="shared" si="34"/>
        <v>6.2628417187727006E-2</v>
      </c>
      <c r="FH61" s="335">
        <f t="shared" si="35"/>
        <v>6.1216981125607202E-2</v>
      </c>
      <c r="FI61" s="335">
        <f t="shared" si="36"/>
        <v>5.9842025439809501E-2</v>
      </c>
      <c r="FJ61" s="335">
        <f t="shared" si="37"/>
        <v>5.8761885691048198E-2</v>
      </c>
      <c r="FK61" s="335">
        <f t="shared" si="38"/>
        <v>5.8072078083983E-2</v>
      </c>
      <c r="FL61" s="335">
        <f t="shared" si="39"/>
        <v>5.7726484266030297E-2</v>
      </c>
      <c r="FM61" s="335">
        <f t="shared" si="40"/>
        <v>5.7530226905323702E-2</v>
      </c>
      <c r="FN61" s="335">
        <f t="shared" si="41"/>
        <v>3.2948538923667892E-2</v>
      </c>
      <c r="FO61" s="335">
        <f t="shared" si="42"/>
        <v>1.8324822567621701E-2</v>
      </c>
      <c r="FP61" s="335">
        <f t="shared" si="43"/>
        <v>1.4272294035055699E-2</v>
      </c>
      <c r="FQ61" s="335">
        <f t="shared" si="44"/>
        <v>1.3165752481838801E-2</v>
      </c>
      <c r="FR61" s="335">
        <f t="shared" si="45"/>
        <v>1.1917194849656599E-2</v>
      </c>
      <c r="FS61" s="335">
        <f t="shared" si="46"/>
        <v>1.0700861948252101E-2</v>
      </c>
      <c r="FT61" s="335">
        <f t="shared" si="47"/>
        <v>9.7453521893521699E-3</v>
      </c>
      <c r="FU61" s="335">
        <f t="shared" si="48"/>
        <v>9.1351470976244707E-3</v>
      </c>
      <c r="FV61" s="335">
        <f t="shared" si="49"/>
        <v>8.8293874131557606E-3</v>
      </c>
      <c r="FW61" s="335">
        <f t="shared" si="50"/>
        <v>8.6558174466142106E-3</v>
      </c>
      <c r="FX61" s="335">
        <f t="shared" si="51"/>
        <v>6.6026126062260432E-3</v>
      </c>
    </row>
    <row r="62" spans="1:180" x14ac:dyDescent="0.2">
      <c r="A62" s="305" t="str">
        <f>_xlfn.CONCAT(IF(LEFT(TRIM(A61),1)="*", "*R", "R"), 1+RIGHT(TRIM(A61),1))</f>
        <v>R4</v>
      </c>
      <c r="B62" s="305" t="str">
        <f t="shared" si="103"/>
        <v>TLFGHEV11</v>
      </c>
      <c r="C62" s="305" t="str">
        <f t="shared" si="104"/>
        <v>TL.GSL.F.HEV.2011</v>
      </c>
      <c r="D62" s="301" t="str">
        <f t="shared" si="105"/>
        <v>bn-vmt, bn-vmt/a</v>
      </c>
      <c r="E62" s="301" t="str">
        <f t="shared" si="106"/>
        <v>TLGSL</v>
      </c>
      <c r="F62" s="301" t="str">
        <f t="shared" si="107"/>
        <v>TL</v>
      </c>
      <c r="G62" s="315" t="s">
        <v>818</v>
      </c>
      <c r="H62" s="315" t="s">
        <v>814</v>
      </c>
      <c r="I62" s="315">
        <v>1</v>
      </c>
      <c r="J62" s="315" t="str">
        <f t="shared" si="52"/>
        <v>Full size car-GSL</v>
      </c>
      <c r="K62" s="335">
        <f>$I62*IF($G62="Pickup", SUMIFS(NewEmisData!E:E, NewEmisData!$A:$A, "Pickup", NewEmisData!$B:$B, $A62, NewEmisData!$C:$C, $H62, NewEmisData!$D:$D, K$2), SUMIFS(NewEmisData!E:E, NewEmisData!$A:$A, "LDV", NewEmisData!$B:$B, $A62, NewEmisData!$C:$C, $H62, NewEmisData!$D:$D, K$2))</f>
        <v>605.35194063093002</v>
      </c>
      <c r="L62" s="335">
        <f>$I62*IF($G62="Pickup", SUMIFS(NewEmisData!F:F, NewEmisData!$A:$A, "Pickup", NewEmisData!$B:$B, $A62, NewEmisData!$C:$C, $H62, NewEmisData!$D:$D, L$2), SUMIFS(NewEmisData!F:F, NewEmisData!$A:$A, "LDV", NewEmisData!$B:$B, $A62, NewEmisData!$C:$C, $H62, NewEmisData!$D:$D, L$2))</f>
        <v>575.43677827742204</v>
      </c>
      <c r="M62" s="335">
        <f>$I62*IF($G62="Pickup", SUMIFS(NewEmisData!G:G, NewEmisData!$A:$A, "Pickup", NewEmisData!$B:$B, $A62, NewEmisData!$C:$C, $H62, NewEmisData!$D:$D, M$2), SUMIFS(NewEmisData!G:G, NewEmisData!$A:$A, "LDV", NewEmisData!$B:$B, $A62, NewEmisData!$C:$C, $H62, NewEmisData!$D:$D, M$2))</f>
        <v>447.50306541281799</v>
      </c>
      <c r="N62" s="335">
        <f>$I62*IF($G62="Pickup", SUMIFS(NewEmisData!H:H, NewEmisData!$A:$A, "Pickup", NewEmisData!$B:$B, $A62, NewEmisData!$C:$C, $H62, NewEmisData!$D:$D, N$2), SUMIFS(NewEmisData!H:H, NewEmisData!$A:$A, "LDV", NewEmisData!$B:$B, $A62, NewEmisData!$C:$C, $H62, NewEmisData!$D:$D, N$2))</f>
        <v>380.32748601406797</v>
      </c>
      <c r="O62" s="335">
        <f>$I62*IF($G62="Pickup", SUMIFS(NewEmisData!I:I, NewEmisData!$A:$A, "Pickup", NewEmisData!$B:$B, $A62, NewEmisData!$C:$C, $H62, NewEmisData!$D:$D, O$2), SUMIFS(NewEmisData!I:I, NewEmisData!$A:$A, "LDV", NewEmisData!$B:$B, $A62, NewEmisData!$C:$C, $H62, NewEmisData!$D:$D, O$2))</f>
        <v>328.8508655947</v>
      </c>
      <c r="P62" s="335">
        <f>$I62*IF($G62="Pickup", SUMIFS(NewEmisData!J:J, NewEmisData!$A:$A, "Pickup", NewEmisData!$B:$B, $A62, NewEmisData!$C:$C, $H62, NewEmisData!$D:$D, P$2), SUMIFS(NewEmisData!J:J, NewEmisData!$A:$A, "LDV", NewEmisData!$B:$B, $A62, NewEmisData!$C:$C, $H62, NewEmisData!$D:$D, P$2))</f>
        <v>299.87343037562698</v>
      </c>
      <c r="Q62" s="335">
        <f>$I62*IF($G62="Pickup", SUMIFS(NewEmisData!K:K, NewEmisData!$A:$A, "Pickup", NewEmisData!$B:$B, $A62, NewEmisData!$C:$C, $H62, NewEmisData!$D:$D, Q$2), SUMIFS(NewEmisData!K:K, NewEmisData!$A:$A, "LDV", NewEmisData!$B:$B, $A62, NewEmisData!$C:$C, $H62, NewEmisData!$D:$D, Q$2))</f>
        <v>286.96645721008798</v>
      </c>
      <c r="R62" s="335">
        <f>$I62*IF($G62="Pickup", SUMIFS(NewEmisData!L:L, NewEmisData!$A:$A, "Pickup", NewEmisData!$B:$B, $A62, NewEmisData!$C:$C, $H62, NewEmisData!$D:$D, R$2), SUMIFS(NewEmisData!L:L, NewEmisData!$A:$A, "LDV", NewEmisData!$B:$B, $A62, NewEmisData!$C:$C, $H62, NewEmisData!$D:$D, R$2))</f>
        <v>282.38592098475101</v>
      </c>
      <c r="S62" s="335">
        <f>$I62*IF($G62="Pickup", SUMIFS(NewEmisData!M:M, NewEmisData!$A:$A, "Pickup", NewEmisData!$B:$B, $A62, NewEmisData!$C:$C, $H62, NewEmisData!$D:$D, S$2), SUMIFS(NewEmisData!M:M, NewEmisData!$A:$A, "LDV", NewEmisData!$B:$B, $A62, NewEmisData!$C:$C, $H62, NewEmisData!$D:$D, S$2))</f>
        <v>280.69816184937503</v>
      </c>
      <c r="T62" s="335">
        <v>0.20692409258864139</v>
      </c>
      <c r="U62" s="335">
        <f>$I62*IF($G62="Pickup", SUMIFS(NewEmisData!E:E, NewEmisData!$A:$A, "Pickup", NewEmisData!$B:$B, $A62, NewEmisData!$C:$C, $H62, NewEmisData!$D:$D, U$2), SUMIFS(NewEmisData!E:E, NewEmisData!$A:$A, "LDV", NewEmisData!$B:$B, $A62, NewEmisData!$C:$C, $H62, NewEmisData!$D:$D, U$2))</f>
        <v>0.73999493628111201</v>
      </c>
      <c r="V62" s="335">
        <f>$I62*IF($G62="Pickup", SUMIFS(NewEmisData!F:F, NewEmisData!$A:$A, "Pickup", NewEmisData!$B:$B, $A62, NewEmisData!$C:$C, $H62, NewEmisData!$D:$D, V$2), SUMIFS(NewEmisData!F:F, NewEmisData!$A:$A, "LDV", NewEmisData!$B:$B, $A62, NewEmisData!$C:$C, $H62, NewEmisData!$D:$D, V$2))</f>
        <v>0.35335240075773999</v>
      </c>
      <c r="W62" s="335">
        <f>$I62*IF($G62="Pickup", SUMIFS(NewEmisData!G:G, NewEmisData!$A:$A, "Pickup", NewEmisData!$B:$B, $A62, NewEmisData!$C:$C, $H62, NewEmisData!$D:$D, W$2), SUMIFS(NewEmisData!G:G, NewEmisData!$A:$A, "LDV", NewEmisData!$B:$B, $A62, NewEmisData!$C:$C, $H62, NewEmisData!$D:$D, W$2))</f>
        <v>0.18897755292818599</v>
      </c>
      <c r="X62" s="335">
        <f>$I62*IF($G62="Pickup", SUMIFS(NewEmisData!H:H, NewEmisData!$A:$A, "Pickup", NewEmisData!$B:$B, $A62, NewEmisData!$C:$C, $H62, NewEmisData!$D:$D, X$2), SUMIFS(NewEmisData!H:H, NewEmisData!$A:$A, "LDV", NewEmisData!$B:$B, $A62, NewEmisData!$C:$C, $H62, NewEmisData!$D:$D, X$2))</f>
        <v>0.12218817840455801</v>
      </c>
      <c r="Y62" s="335">
        <f>$I62*IF($G62="Pickup", SUMIFS(NewEmisData!I:I, NewEmisData!$A:$A, "Pickup", NewEmisData!$B:$B, $A62, NewEmisData!$C:$C, $H62, NewEmisData!$D:$D, Y$2), SUMIFS(NewEmisData!I:I, NewEmisData!$A:$A, "LDV", NewEmisData!$B:$B, $A62, NewEmisData!$C:$C, $H62, NewEmisData!$D:$D, Y$2))</f>
        <v>7.3060825114572805E-2</v>
      </c>
      <c r="Z62" s="335">
        <f>$I62*IF($G62="Pickup", SUMIFS(NewEmisData!J:J, NewEmisData!$A:$A, "Pickup", NewEmisData!$B:$B, $A62, NewEmisData!$C:$C, $H62, NewEmisData!$D:$D, Z$2), SUMIFS(NewEmisData!J:J, NewEmisData!$A:$A, "LDV", NewEmisData!$B:$B, $A62, NewEmisData!$C:$C, $H62, NewEmisData!$D:$D, Z$2))</f>
        <v>5.3764321341730301E-2</v>
      </c>
      <c r="AA62" s="335">
        <f>$I62*IF($G62="Pickup", SUMIFS(NewEmisData!K:K, NewEmisData!$A:$A, "Pickup", NewEmisData!$B:$B, $A62, NewEmisData!$C:$C, $H62, NewEmisData!$D:$D, AA$2), SUMIFS(NewEmisData!K:K, NewEmisData!$A:$A, "LDV", NewEmisData!$B:$B, $A62, NewEmisData!$C:$C, $H62, NewEmisData!$D:$D, AA$2))</f>
        <v>4.5765873698397498E-2</v>
      </c>
      <c r="AB62" s="335">
        <f>$I62*IF($G62="Pickup", SUMIFS(NewEmisData!L:L, NewEmisData!$A:$A, "Pickup", NewEmisData!$B:$B, $A62, NewEmisData!$C:$C, $H62, NewEmisData!$D:$D, AB$2), SUMIFS(NewEmisData!L:L, NewEmisData!$A:$A, "LDV", NewEmisData!$B:$B, $A62, NewEmisData!$C:$C, $H62, NewEmisData!$D:$D, AB$2))</f>
        <v>4.3548109073897001E-2</v>
      </c>
      <c r="AC62" s="335">
        <f>$I62*IF($G62="Pickup", SUMIFS(NewEmisData!M:M, NewEmisData!$A:$A, "Pickup", NewEmisData!$B:$B, $A62, NewEmisData!$C:$C, $H62, NewEmisData!$D:$D, AC$2), SUMIFS(NewEmisData!M:M, NewEmisData!$A:$A, "LDV", NewEmisData!$B:$B, $A62, NewEmisData!$C:$C, $H62, NewEmisData!$D:$D, AC$2))</f>
        <v>4.24609775043936E-2</v>
      </c>
      <c r="AD62" s="335">
        <v>5.5587065527563068E-2</v>
      </c>
      <c r="AE62" s="335">
        <f>$I62*IF($G62="Pickup", SUMIFS(NewEmisData!E:E, NewEmisData!$A:$A, "Pickup", NewEmisData!$B:$B, $A62, NewEmisData!$C:$C, $H62, NewEmisData!$D:$D, AE$2), SUMIFS(NewEmisData!E:E, NewEmisData!$A:$A, "LDV", NewEmisData!$B:$B, $A62, NewEmisData!$C:$C, $H62, NewEmisData!$D:$D, AE$2))</f>
        <v>1.04747160569124E-2</v>
      </c>
      <c r="AF62" s="335">
        <f>$I62*IF($G62="Pickup", SUMIFS(NewEmisData!F:F, NewEmisData!$A:$A, "Pickup", NewEmisData!$B:$B, $A62, NewEmisData!$C:$C, $H62, NewEmisData!$D:$D, AF$2), SUMIFS(NewEmisData!F:F, NewEmisData!$A:$A, "LDV", NewEmisData!$B:$B, $A62, NewEmisData!$C:$C, $H62, NewEmisData!$D:$D, AF$2))</f>
        <v>9.9570764799691708E-3</v>
      </c>
      <c r="AG62" s="335">
        <f>$I62*IF($G62="Pickup", SUMIFS(NewEmisData!G:G, NewEmisData!$A:$A, "Pickup", NewEmisData!$B:$B, $A62, NewEmisData!$C:$C, $H62, NewEmisData!$D:$D, AG$2), SUMIFS(NewEmisData!G:G, NewEmisData!$A:$A, "LDV", NewEmisData!$B:$B, $A62, NewEmisData!$C:$C, $H62, NewEmisData!$D:$D, AG$2))</f>
        <v>6.4196648888919499E-3</v>
      </c>
      <c r="AH62" s="335">
        <f>$I62*IF($G62="Pickup", SUMIFS(NewEmisData!H:H, NewEmisData!$A:$A, "Pickup", NewEmisData!$B:$B, $A62, NewEmisData!$C:$C, $H62, NewEmisData!$D:$D, AH$2), SUMIFS(NewEmisData!H:H, NewEmisData!$A:$A, "LDV", NewEmisData!$B:$B, $A62, NewEmisData!$C:$C, $H62, NewEmisData!$D:$D, AH$2))</f>
        <v>5.45599526494426E-3</v>
      </c>
      <c r="AI62" s="335">
        <f>$I62*IF($G62="Pickup", SUMIFS(NewEmisData!I:I, NewEmisData!$A:$A, "Pickup", NewEmisData!$B:$B, $A62, NewEmisData!$C:$C, $H62, NewEmisData!$D:$D, AI$2), SUMIFS(NewEmisData!I:I, NewEmisData!$A:$A, "LDV", NewEmisData!$B:$B, $A62, NewEmisData!$C:$C, $H62, NewEmisData!$D:$D, AI$2))</f>
        <v>4.7175365225731996E-3</v>
      </c>
      <c r="AJ62" s="335">
        <f>$I62*IF($G62="Pickup", SUMIFS(NewEmisData!J:J, NewEmisData!$A:$A, "Pickup", NewEmisData!$B:$B, $A62, NewEmisData!$C:$C, $H62, NewEmisData!$D:$D, AJ$2), SUMIFS(NewEmisData!J:J, NewEmisData!$A:$A, "LDV", NewEmisData!$B:$B, $A62, NewEmisData!$C:$C, $H62, NewEmisData!$D:$D, AJ$2))</f>
        <v>4.3018391726363297E-3</v>
      </c>
      <c r="AK62" s="335">
        <f>$I62*IF($G62="Pickup", SUMIFS(NewEmisData!K:K, NewEmisData!$A:$A, "Pickup", NewEmisData!$B:$B, $A62, NewEmisData!$C:$C, $H62, NewEmisData!$D:$D, AK$2), SUMIFS(NewEmisData!K:K, NewEmisData!$A:$A, "LDV", NewEmisData!$B:$B, $A62, NewEmisData!$C:$C, $H62, NewEmisData!$D:$D, AK$2))</f>
        <v>4.1166816404986702E-3</v>
      </c>
      <c r="AL62" s="335">
        <f>$I62*IF($G62="Pickup", SUMIFS(NewEmisData!L:L, NewEmisData!$A:$A, "Pickup", NewEmisData!$B:$B, $A62, NewEmisData!$C:$C, $H62, NewEmisData!$D:$D, AL$2), SUMIFS(NewEmisData!L:L, NewEmisData!$A:$A, "LDV", NewEmisData!$B:$B, $A62, NewEmisData!$C:$C, $H62, NewEmisData!$D:$D, AL$2))</f>
        <v>4.0509726462172697E-3</v>
      </c>
      <c r="AM62" s="335">
        <f>$I62*IF($G62="Pickup", SUMIFS(NewEmisData!M:M, NewEmisData!$A:$A, "Pickup", NewEmisData!$B:$B, $A62, NewEmisData!$C:$C, $H62, NewEmisData!$D:$D, AM$2), SUMIFS(NewEmisData!M:M, NewEmisData!$A:$A, "LDV", NewEmisData!$B:$B, $A62, NewEmisData!$C:$C, $H62, NewEmisData!$D:$D, AM$2))</f>
        <v>4.0267596573162799E-3</v>
      </c>
      <c r="AN62" s="335">
        <v>1.3041984458904573E-3</v>
      </c>
      <c r="AO62" s="335">
        <f>$I62*IF($G62="Pickup", SUMIFS(NewEmisData!E:E, NewEmisData!$A:$A, "Pickup", NewEmisData!$B:$B, $A62, NewEmisData!$C:$C, $H62, NewEmisData!$D:$D, AO$2), SUMIFS(NewEmisData!E:E, NewEmisData!$A:$A, "LDV", NewEmisData!$B:$B, $A62, NewEmisData!$C:$C, $H62, NewEmisData!$D:$D, AO$2))</f>
        <v>0.112529836649977</v>
      </c>
      <c r="AP62" s="335">
        <f>$I62*IF($G62="Pickup", SUMIFS(NewEmisData!F:F, NewEmisData!$A:$A, "Pickup", NewEmisData!$B:$B, $A62, NewEmisData!$C:$C, $H62, NewEmisData!$D:$D, AP$2), SUMIFS(NewEmisData!F:F, NewEmisData!$A:$A, "LDV", NewEmisData!$B:$B, $A62, NewEmisData!$C:$C, $H62, NewEmisData!$D:$D, AP$2))</f>
        <v>0.103764807432247</v>
      </c>
      <c r="AQ62" s="335">
        <f>$I62*IF($G62="Pickup", SUMIFS(NewEmisData!G:G, NewEmisData!$A:$A, "Pickup", NewEmisData!$B:$B, $A62, NewEmisData!$C:$C, $H62, NewEmisData!$D:$D, AQ$2), SUMIFS(NewEmisData!G:G, NewEmisData!$A:$A, "LDV", NewEmisData!$B:$B, $A62, NewEmisData!$C:$C, $H62, NewEmisData!$D:$D, AQ$2))</f>
        <v>8.1904009889209095E-2</v>
      </c>
      <c r="AR62" s="335">
        <f>$I62*IF($G62="Pickup", SUMIFS(NewEmisData!H:H, NewEmisData!$A:$A, "Pickup", NewEmisData!$B:$B, $A62, NewEmisData!$C:$C, $H62, NewEmisData!$D:$D, AR$2), SUMIFS(NewEmisData!H:H, NewEmisData!$A:$A, "LDV", NewEmisData!$B:$B, $A62, NewEmisData!$C:$C, $H62, NewEmisData!$D:$D, AR$2))</f>
        <v>8.0372811122020202E-2</v>
      </c>
      <c r="AS62" s="335">
        <f>$I62*IF($G62="Pickup", SUMIFS(NewEmisData!I:I, NewEmisData!$A:$A, "Pickup", NewEmisData!$B:$B, $A62, NewEmisData!$C:$C, $H62, NewEmisData!$D:$D, AS$2), SUMIFS(NewEmisData!I:I, NewEmisData!$A:$A, "LDV", NewEmisData!$B:$B, $A62, NewEmisData!$C:$C, $H62, NewEmisData!$D:$D, AS$2))</f>
        <v>7.8826850839141593E-2</v>
      </c>
      <c r="AT62" s="335">
        <f>$I62*IF($G62="Pickup", SUMIFS(NewEmisData!J:J, NewEmisData!$A:$A, "Pickup", NewEmisData!$B:$B, $A62, NewEmisData!$C:$C, $H62, NewEmisData!$D:$D, AT$2), SUMIFS(NewEmisData!J:J, NewEmisData!$A:$A, "LDV", NewEmisData!$B:$B, $A62, NewEmisData!$C:$C, $H62, NewEmisData!$D:$D, AT$2))</f>
        <v>7.7629471627150906E-2</v>
      </c>
      <c r="AU62" s="335">
        <f>$I62*IF($G62="Pickup", SUMIFS(NewEmisData!K:K, NewEmisData!$A:$A, "Pickup", NewEmisData!$B:$B, $A62, NewEmisData!$C:$C, $H62, NewEmisData!$D:$D, AU$2), SUMIFS(NewEmisData!K:K, NewEmisData!$A:$A, "LDV", NewEmisData!$B:$B, $A62, NewEmisData!$C:$C, $H62, NewEmisData!$D:$D, AU$2))</f>
        <v>7.6869255276324197E-2</v>
      </c>
      <c r="AV62" s="335">
        <f>$I62*IF($G62="Pickup", SUMIFS(NewEmisData!L:L, NewEmisData!$A:$A, "Pickup", NewEmisData!$B:$B, $A62, NewEmisData!$C:$C, $H62, NewEmisData!$D:$D, AV$2), SUMIFS(NewEmisData!L:L, NewEmisData!$A:$A, "LDV", NewEmisData!$B:$B, $A62, NewEmisData!$C:$C, $H62, NewEmisData!$D:$D, AV$2))</f>
        <v>7.6489801218608905E-2</v>
      </c>
      <c r="AW62" s="335">
        <f>$I62*IF($G62="Pickup", SUMIFS(NewEmisData!M:M, NewEmisData!$A:$A, "Pickup", NewEmisData!$B:$B, $A62, NewEmisData!$C:$C, $H62, NewEmisData!$D:$D, AW$2), SUMIFS(NewEmisData!M:M, NewEmisData!$A:$A, "LDV", NewEmisData!$B:$B, $A62, NewEmisData!$C:$C, $H62, NewEmisData!$D:$D, AW$2))</f>
        <v>7.6275890012832595E-2</v>
      </c>
      <c r="AX62" s="335">
        <v>3.2948538923667892E-2</v>
      </c>
      <c r="AY62" s="335">
        <f>$I62*IF($G62="Pickup", SUMIFS(NewEmisData!E:E, NewEmisData!$A:$A, "Pickup", NewEmisData!$B:$B, $A62, NewEmisData!$C:$C, $H62, NewEmisData!$D:$D, AY$2), SUMIFS(NewEmisData!E:E, NewEmisData!$A:$A, "LDV", NewEmisData!$B:$B, $A62, NewEmisData!$C:$C, $H62, NewEmisData!$D:$D, AY$2))</f>
        <v>2.93140110896879E-2</v>
      </c>
      <c r="AZ62" s="335">
        <f>$I62*IF($G62="Pickup", SUMIFS(NewEmisData!F:F, NewEmisData!$A:$A, "Pickup", NewEmisData!$B:$B, $A62, NewEmisData!$C:$C, $H62, NewEmisData!$D:$D, AZ$2), SUMIFS(NewEmisData!F:F, NewEmisData!$A:$A, "LDV", NewEmisData!$B:$B, $A62, NewEmisData!$C:$C, $H62, NewEmisData!$D:$D, AZ$2))</f>
        <v>2.15603319614842E-2</v>
      </c>
      <c r="BA62" s="335">
        <f>$I62*IF($G62="Pickup", SUMIFS(NewEmisData!G:G, NewEmisData!$A:$A, "Pickup", NewEmisData!$B:$B, $A62, NewEmisData!$C:$C, $H62, NewEmisData!$D:$D, BA$2), SUMIFS(NewEmisData!G:G, NewEmisData!$A:$A, "LDV", NewEmisData!$B:$B, $A62, NewEmisData!$C:$C, $H62, NewEmisData!$D:$D, BA$2))</f>
        <v>1.61359542510712E-2</v>
      </c>
      <c r="BB62" s="335">
        <f>$I62*IF($G62="Pickup", SUMIFS(NewEmisData!H:H, NewEmisData!$A:$A, "Pickup", NewEmisData!$B:$B, $A62, NewEmisData!$C:$C, $H62, NewEmisData!$D:$D, BB$2), SUMIFS(NewEmisData!H:H, NewEmisData!$A:$A, "LDV", NewEmisData!$B:$B, $A62, NewEmisData!$C:$C, $H62, NewEmisData!$D:$D, BB$2))</f>
        <v>1.4781439172223E-2</v>
      </c>
      <c r="BC62" s="335">
        <f>$I62*IF($G62="Pickup", SUMIFS(NewEmisData!I:I, NewEmisData!$A:$A, "Pickup", NewEmisData!$B:$B, $A62, NewEmisData!$C:$C, $H62, NewEmisData!$D:$D, BC$2), SUMIFS(NewEmisData!I:I, NewEmisData!$A:$A, "LDV", NewEmisData!$B:$B, $A62, NewEmisData!$C:$C, $H62, NewEmisData!$D:$D, BC$2))</f>
        <v>1.3413837806436801E-2</v>
      </c>
      <c r="BD62" s="335">
        <f>$I62*IF($G62="Pickup", SUMIFS(NewEmisData!J:J, NewEmisData!$A:$A, "Pickup", NewEmisData!$B:$B, $A62, NewEmisData!$C:$C, $H62, NewEmisData!$D:$D, BD$2), SUMIFS(NewEmisData!J:J, NewEmisData!$A:$A, "LDV", NewEmisData!$B:$B, $A62, NewEmisData!$C:$C, $H62, NewEmisData!$D:$D, BD$2))</f>
        <v>1.2354573478352299E-2</v>
      </c>
      <c r="BE62" s="335">
        <f>$I62*IF($G62="Pickup", SUMIFS(NewEmisData!K:K, NewEmisData!$A:$A, "Pickup", NewEmisData!$B:$B, $A62, NewEmisData!$C:$C, $H62, NewEmisData!$D:$D, BE$2), SUMIFS(NewEmisData!K:K, NewEmisData!$A:$A, "LDV", NewEmisData!$B:$B, $A62, NewEmisData!$C:$C, $H62, NewEmisData!$D:$D, BE$2))</f>
        <v>1.16820653404197E-2</v>
      </c>
      <c r="BF62" s="335">
        <f>$I62*IF($G62="Pickup", SUMIFS(NewEmisData!L:L, NewEmisData!$A:$A, "Pickup", NewEmisData!$B:$B, $A62, NewEmisData!$C:$C, $H62, NewEmisData!$D:$D, BF$2), SUMIFS(NewEmisData!L:L, NewEmisData!$A:$A, "LDV", NewEmisData!$B:$B, $A62, NewEmisData!$C:$C, $H62, NewEmisData!$D:$D, BF$2))</f>
        <v>1.13463459698093E-2</v>
      </c>
      <c r="BG62" s="335">
        <f>$I62*IF($G62="Pickup", SUMIFS(NewEmisData!M:M, NewEmisData!$A:$A, "Pickup", NewEmisData!$B:$B, $A62, NewEmisData!$C:$C, $H62, NewEmisData!$D:$D, BG$2), SUMIFS(NewEmisData!M:M, NewEmisData!$A:$A, "LDV", NewEmisData!$B:$B, $A62, NewEmisData!$C:$C, $H62, NewEmisData!$D:$D, BG$2))</f>
        <v>1.1157149268450401E-2</v>
      </c>
      <c r="BH62" s="335">
        <v>6.6026126062260432E-3</v>
      </c>
      <c r="BI62" s="335">
        <f>$I62*IF($G62="Pickup", SUMIFS(NewEmisData!E:E, NewEmisData!$A:$A, "Pickup", NewEmisData!$B:$B, $A62, NewEmisData!$C:$C, $H62, NewEmisData!$D:$D, BI$2), SUMIFS(NewEmisData!E:E, NewEmisData!$A:$A, "LDV", NewEmisData!$B:$B, $A62, NewEmisData!$C:$C, $H62, NewEmisData!$D:$D, BI$2))</f>
        <v>7.7707306410078001</v>
      </c>
      <c r="BJ62" s="335">
        <f>$I62*IF($G62="Pickup", SUMIFS(NewEmisData!F:F, NewEmisData!$A:$A, "Pickup", NewEmisData!$B:$B, $A62, NewEmisData!$C:$C, $H62, NewEmisData!$D:$D, BJ$2), SUMIFS(NewEmisData!F:F, NewEmisData!$A:$A, "LDV", NewEmisData!$B:$B, $A62, NewEmisData!$C:$C, $H62, NewEmisData!$D:$D, BJ$2))</f>
        <v>4.4247869376442202</v>
      </c>
      <c r="BK62" s="335">
        <f>$I62*IF($G62="Pickup", SUMIFS(NewEmisData!G:G, NewEmisData!$A:$A, "Pickup", NewEmisData!$B:$B, $A62, NewEmisData!$C:$C, $H62, NewEmisData!$D:$D, BK$2), SUMIFS(NewEmisData!G:G, NewEmisData!$A:$A, "LDV", NewEmisData!$B:$B, $A62, NewEmisData!$C:$C, $H62, NewEmisData!$D:$D, BK$2))</f>
        <v>2.6540717659073501</v>
      </c>
      <c r="BL62" s="335">
        <f>$I62*IF($G62="Pickup", SUMIFS(NewEmisData!H:H, NewEmisData!$A:$A, "Pickup", NewEmisData!$B:$B, $A62, NewEmisData!$C:$C, $H62, NewEmisData!$D:$D, BL$2), SUMIFS(NewEmisData!H:H, NewEmisData!$A:$A, "LDV", NewEmisData!$B:$B, $A62, NewEmisData!$C:$C, $H62, NewEmisData!$D:$D, BL$2))</f>
        <v>2.0604732381170998</v>
      </c>
      <c r="BM62" s="335">
        <f>$I62*IF($G62="Pickup", SUMIFS(NewEmisData!I:I, NewEmisData!$A:$A, "Pickup", NewEmisData!$B:$B, $A62, NewEmisData!$C:$C, $H62, NewEmisData!$D:$D, BM$2), SUMIFS(NewEmisData!I:I, NewEmisData!$A:$A, "LDV", NewEmisData!$B:$B, $A62, NewEmisData!$C:$C, $H62, NewEmisData!$D:$D, BM$2))</f>
        <v>1.4768702583128299</v>
      </c>
      <c r="BN62" s="335">
        <f>$I62*IF($G62="Pickup", SUMIFS(NewEmisData!J:J, NewEmisData!$A:$A, "Pickup", NewEmisData!$B:$B, $A62, NewEmisData!$C:$C, $H62, NewEmisData!$D:$D, BN$2), SUMIFS(NewEmisData!J:J, NewEmisData!$A:$A, "LDV", NewEmisData!$B:$B, $A62, NewEmisData!$C:$C, $H62, NewEmisData!$D:$D, BN$2))</f>
        <v>1.1597745551704699</v>
      </c>
      <c r="BO62" s="335">
        <f>$I62*IF($G62="Pickup", SUMIFS(NewEmisData!K:K, NewEmisData!$A:$A, "Pickup", NewEmisData!$B:$B, $A62, NewEmisData!$C:$C, $H62, NewEmisData!$D:$D, BO$2), SUMIFS(NewEmisData!K:K, NewEmisData!$A:$A, "LDV", NewEmisData!$B:$B, $A62, NewEmisData!$C:$C, $H62, NewEmisData!$D:$D, BO$2))</f>
        <v>1.01795642585422</v>
      </c>
      <c r="BP62" s="335">
        <f>$I62*IF($G62="Pickup", SUMIFS(NewEmisData!L:L, NewEmisData!$A:$A, "Pickup", NewEmisData!$B:$B, $A62, NewEmisData!$C:$C, $H62, NewEmisData!$D:$D, BP$2), SUMIFS(NewEmisData!L:L, NewEmisData!$A:$A, "LDV", NewEmisData!$B:$B, $A62, NewEmisData!$C:$C, $H62, NewEmisData!$D:$D, BP$2))</f>
        <v>0.97243111781319103</v>
      </c>
      <c r="BQ62" s="335">
        <f>$I62*IF($G62="Pickup", SUMIFS(NewEmisData!M:M, NewEmisData!$A:$A, "Pickup", NewEmisData!$B:$B, $A62, NewEmisData!$C:$C, $H62, NewEmisData!$D:$D, BQ$2), SUMIFS(NewEmisData!M:M, NewEmisData!$A:$A, "LDV", NewEmisData!$B:$B, $A62, NewEmisData!$C:$C, $H62, NewEmisData!$D:$D, BQ$2))</f>
        <v>0.94396289100680397</v>
      </c>
      <c r="BR62" s="335">
        <v>1.5622001678221484</v>
      </c>
      <c r="BS62" s="335">
        <f>$I62*IF($G62="Pickup", SUMIFS(NewEmisData!E:E, NewEmisData!$A:$A, "Pickup", NewEmisData!$B:$B, $A62, NewEmisData!$C:$C, $H62, NewEmisData!$D:$D, BS$2), SUMIFS(NewEmisData!E:E, NewEmisData!$A:$A, "LDV", NewEmisData!$B:$B, $A62, NewEmisData!$C:$C, $H62, NewEmisData!$D:$D, BS$2))</f>
        <v>0.868939523792984</v>
      </c>
      <c r="BT62" s="335">
        <f>$I62*IF($G62="Pickup", SUMIFS(NewEmisData!F:F, NewEmisData!$A:$A, "Pickup", NewEmisData!$B:$B, $A62, NewEmisData!$C:$C, $H62, NewEmisData!$D:$D, BT$2), SUMIFS(NewEmisData!F:F, NewEmisData!$A:$A, "LDV", NewEmisData!$B:$B, $A62, NewEmisData!$C:$C, $H62, NewEmisData!$D:$D, BT$2))</f>
        <v>0.46984846516954898</v>
      </c>
      <c r="BU62" s="335">
        <f>$I62*IF($G62="Pickup", SUMIFS(NewEmisData!G:G, NewEmisData!$A:$A, "Pickup", NewEmisData!$B:$B, $A62, NewEmisData!$C:$C, $H62, NewEmisData!$D:$D, BU$2), SUMIFS(NewEmisData!G:G, NewEmisData!$A:$A, "LDV", NewEmisData!$B:$B, $A62, NewEmisData!$C:$C, $H62, NewEmisData!$D:$D, BU$2))</f>
        <v>0.25380786816335299</v>
      </c>
      <c r="BV62" s="335">
        <f>$I62*IF($G62="Pickup", SUMIFS(NewEmisData!H:H, NewEmisData!$A:$A, "Pickup", NewEmisData!$B:$B, $A62, NewEmisData!$C:$C, $H62, NewEmisData!$D:$D, BV$2), SUMIFS(NewEmisData!H:H, NewEmisData!$A:$A, "LDV", NewEmisData!$B:$B, $A62, NewEmisData!$C:$C, $H62, NewEmisData!$D:$D, BV$2))</f>
        <v>0.20500079484657399</v>
      </c>
      <c r="BW62" s="335">
        <f>$I62*IF($G62="Pickup", SUMIFS(NewEmisData!I:I, NewEmisData!$A:$A, "Pickup", NewEmisData!$B:$B, $A62, NewEmisData!$C:$C, $H62, NewEmisData!$D:$D, BW$2), SUMIFS(NewEmisData!I:I, NewEmisData!$A:$A, "LDV", NewEmisData!$B:$B, $A62, NewEmisData!$C:$C, $H62, NewEmisData!$D:$D, BW$2))</f>
        <v>0.15182918417959501</v>
      </c>
      <c r="BX62" s="335">
        <f>$I62*IF($G62="Pickup", SUMIFS(NewEmisData!J:J, NewEmisData!$A:$A, "Pickup", NewEmisData!$B:$B, $A62, NewEmisData!$C:$C, $H62, NewEmisData!$D:$D, BX$2), SUMIFS(NewEmisData!J:J, NewEmisData!$A:$A, "LDV", NewEmisData!$B:$B, $A62, NewEmisData!$C:$C, $H62, NewEmisData!$D:$D, BX$2))</f>
        <v>0.12865137268893501</v>
      </c>
      <c r="BY62" s="335">
        <f>$I62*IF($G62="Pickup", SUMIFS(NewEmisData!K:K, NewEmisData!$A:$A, "Pickup", NewEmisData!$B:$B, $A62, NewEmisData!$C:$C, $H62, NewEmisData!$D:$D, BY$2), SUMIFS(NewEmisData!K:K, NewEmisData!$A:$A, "LDV", NewEmisData!$B:$B, $A62, NewEmisData!$C:$C, $H62, NewEmisData!$D:$D, BY$2))</f>
        <v>0.11591502454704899</v>
      </c>
      <c r="BZ62" s="335">
        <f>$I62*IF($G62="Pickup", SUMIFS(NewEmisData!L:L, NewEmisData!$A:$A, "Pickup", NewEmisData!$B:$B, $A62, NewEmisData!$C:$C, $H62, NewEmisData!$D:$D, BZ$2), SUMIFS(NewEmisData!L:L, NewEmisData!$A:$A, "LDV", NewEmisData!$B:$B, $A62, NewEmisData!$C:$C, $H62, NewEmisData!$D:$D, BZ$2))</f>
        <v>0.110951334785302</v>
      </c>
      <c r="CA62" s="335">
        <f>$I62*IF($G62="Pickup", SUMIFS(NewEmisData!M:M, NewEmisData!$A:$A, "Pickup", NewEmisData!$B:$B, $A62, NewEmisData!$C:$C, $H62, NewEmisData!$D:$D, CA$2), SUMIFS(NewEmisData!M:M, NewEmisData!$A:$A, "LDV", NewEmisData!$B:$B, $A62, NewEmisData!$C:$C, $H62, NewEmisData!$D:$D, CA$2))</f>
        <v>0.10699337260583799</v>
      </c>
      <c r="CB62" s="335">
        <v>0.11295846897695311</v>
      </c>
      <c r="CC62" s="335">
        <f>$I62*IF($G62="Pickup", SUMIFS(NewEmisData!E:E, NewEmisData!$A:$A, "Pickup", NewEmisData!$B:$B, $A62, NewEmisData!$C:$C, $H62, NewEmisData!$D:$D, CC$2), SUMIFS(NewEmisData!E:E, NewEmisData!$A:$A, "LDV", NewEmisData!$B:$B, $A62, NewEmisData!$C:$C, $H62, NewEmisData!$D:$D, CC$2))</f>
        <v>5.1125583760404797E-2</v>
      </c>
      <c r="CD62" s="335">
        <f>$I62*IF($G62="Pickup", SUMIFS(NewEmisData!F:F, NewEmisData!$A:$A, "Pickup", NewEmisData!$B:$B, $A62, NewEmisData!$C:$C, $H62, NewEmisData!$D:$D, CD$2), SUMIFS(NewEmisData!F:F, NewEmisData!$A:$A, "LDV", NewEmisData!$B:$B, $A62, NewEmisData!$C:$C, $H62, NewEmisData!$D:$D, CD$2))</f>
        <v>3.7154393856404101E-2</v>
      </c>
      <c r="CE62" s="335">
        <f>$I62*IF($G62="Pickup", SUMIFS(NewEmisData!G:G, NewEmisData!$A:$A, "Pickup", NewEmisData!$B:$B, $A62, NewEmisData!$C:$C, $H62, NewEmisData!$D:$D, CE$2), SUMIFS(NewEmisData!G:G, NewEmisData!$A:$A, "LDV", NewEmisData!$B:$B, $A62, NewEmisData!$C:$C, $H62, NewEmisData!$D:$D, CE$2))</f>
        <v>2.8853651309577E-2</v>
      </c>
      <c r="CF62" s="335">
        <f>$I62*IF($G62="Pickup", SUMIFS(NewEmisData!H:H, NewEmisData!$A:$A, "Pickup", NewEmisData!$B:$B, $A62, NewEmisData!$C:$C, $H62, NewEmisData!$D:$D, CF$2), SUMIFS(NewEmisData!H:H, NewEmisData!$A:$A, "LDV", NewEmisData!$B:$B, $A62, NewEmisData!$C:$C, $H62, NewEmisData!$D:$D, CF$2))</f>
        <v>2.7537520644524499E-2</v>
      </c>
      <c r="CG62" s="335">
        <f>$I62*IF($G62="Pickup", SUMIFS(NewEmisData!I:I, NewEmisData!$A:$A, "Pickup", NewEmisData!$B:$B, $A62, NewEmisData!$C:$C, $H62, NewEmisData!$D:$D, CG$2), SUMIFS(NewEmisData!I:I, NewEmisData!$A:$A, "LDV", NewEmisData!$B:$B, $A62, NewEmisData!$C:$C, $H62, NewEmisData!$D:$D, CG$2))</f>
        <v>2.6666633761740999E-2</v>
      </c>
      <c r="CH62" s="335">
        <f>$I62*IF($G62="Pickup", SUMIFS(NewEmisData!J:J, NewEmisData!$A:$A, "Pickup", NewEmisData!$B:$B, $A62, NewEmisData!$C:$C, $H62, NewEmisData!$D:$D, CH$2), SUMIFS(NewEmisData!J:J, NewEmisData!$A:$A, "LDV", NewEmisData!$B:$B, $A62, NewEmisData!$C:$C, $H62, NewEmisData!$D:$D, CH$2))</f>
        <v>2.5980348711507999E-2</v>
      </c>
      <c r="CI62" s="335">
        <f>$I62*IF($G62="Pickup", SUMIFS(NewEmisData!K:K, NewEmisData!$A:$A, "Pickup", NewEmisData!$B:$B, $A62, NewEmisData!$C:$C, $H62, NewEmisData!$D:$D, CI$2), SUMIFS(NewEmisData!K:K, NewEmisData!$A:$A, "LDV", NewEmisData!$B:$B, $A62, NewEmisData!$C:$C, $H62, NewEmisData!$D:$D, CI$2))</f>
        <v>2.5978185303944301E-2</v>
      </c>
      <c r="CJ62" s="335">
        <f>$I62*IF($G62="Pickup", SUMIFS(NewEmisData!L:L, NewEmisData!$A:$A, "Pickup", NewEmisData!$B:$B, $A62, NewEmisData!$C:$C, $H62, NewEmisData!$D:$D, CJ$2), SUMIFS(NewEmisData!L:L, NewEmisData!$A:$A, "LDV", NewEmisData!$B:$B, $A62, NewEmisData!$C:$C, $H62, NewEmisData!$D:$D, CJ$2))</f>
        <v>2.5977588735828699E-2</v>
      </c>
      <c r="CK62" s="335">
        <f>$I62*IF($G62="Pickup", SUMIFS(NewEmisData!M:M, NewEmisData!$A:$A, "Pickup", NewEmisData!$B:$B, $A62, NewEmisData!$C:$C, $H62, NewEmisData!$D:$D, CK$2), SUMIFS(NewEmisData!M:M, NewEmisData!$A:$A, "LDV", NewEmisData!$B:$B, $A62, NewEmisData!$C:$C, $H62, NewEmisData!$D:$D, CK$2))</f>
        <v>2.5976994364069798E-2</v>
      </c>
      <c r="CL62" s="335">
        <v>2.0846549246249676E-2</v>
      </c>
      <c r="CM62" s="335">
        <f>$I62*IF($G62="Pickup", SUMIFS(NewEmisData!E:E, NewEmisData!$A:$A, "Pickup", NewEmisData!$B:$B, $A62, NewEmisData!$C:$C, $H62, NewEmisData!$D:$D, CM$2), SUMIFS(NewEmisData!E:E, NewEmisData!$A:$A, "LDV", NewEmisData!$B:$B, $A62, NewEmisData!$C:$C, $H62, NewEmisData!$D:$D, CM$2))</f>
        <v>2.2752592498671498E-2</v>
      </c>
      <c r="CN62" s="335">
        <f>$I62*IF($G62="Pickup", SUMIFS(NewEmisData!F:F, NewEmisData!$A:$A, "Pickup", NewEmisData!$B:$B, $A62, NewEmisData!$C:$C, $H62, NewEmisData!$D:$D, CN$2), SUMIFS(NewEmisData!F:F, NewEmisData!$A:$A, "LDV", NewEmisData!$B:$B, $A62, NewEmisData!$C:$C, $H62, NewEmisData!$D:$D, CN$2))</f>
        <v>1.4156662086893E-2</v>
      </c>
      <c r="CO62" s="335">
        <f>$I62*IF($G62="Pickup", SUMIFS(NewEmisData!G:G, NewEmisData!$A:$A, "Pickup", NewEmisData!$B:$B, $A62, NewEmisData!$C:$C, $H62, NewEmisData!$D:$D, CO$2), SUMIFS(NewEmisData!G:G, NewEmisData!$A:$A, "LDV", NewEmisData!$B:$B, $A62, NewEmisData!$C:$C, $H62, NewEmisData!$D:$D, CO$2))</f>
        <v>9.29628541682684E-3</v>
      </c>
      <c r="CP62" s="335">
        <f>$I62*IF($G62="Pickup", SUMIFS(NewEmisData!H:H, NewEmisData!$A:$A, "Pickup", NewEmisData!$B:$B, $A62, NewEmisData!$C:$C, $H62, NewEmisData!$D:$D, CP$2), SUMIFS(NewEmisData!H:H, NewEmisData!$A:$A, "LDV", NewEmisData!$B:$B, $A62, NewEmisData!$C:$C, $H62, NewEmisData!$D:$D, CP$2))</f>
        <v>7.6962231490179996E-3</v>
      </c>
      <c r="CQ62" s="335">
        <f>$I62*IF($G62="Pickup", SUMIFS(NewEmisData!I:I, NewEmisData!$A:$A, "Pickup", NewEmisData!$B:$B, $A62, NewEmisData!$C:$C, $H62, NewEmisData!$D:$D, CQ$2), SUMIFS(NewEmisData!I:I, NewEmisData!$A:$A, "LDV", NewEmisData!$B:$B, $A62, NewEmisData!$C:$C, $H62, NewEmisData!$D:$D, CQ$2))</f>
        <v>6.9434858281499498E-3</v>
      </c>
      <c r="CR62" s="335">
        <f>$I62*IF($G62="Pickup", SUMIFS(NewEmisData!J:J, NewEmisData!$A:$A, "Pickup", NewEmisData!$B:$B, $A62, NewEmisData!$C:$C, $H62, NewEmisData!$D:$D, CR$2), SUMIFS(NewEmisData!J:J, NewEmisData!$A:$A, "LDV", NewEmisData!$B:$B, $A62, NewEmisData!$C:$C, $H62, NewEmisData!$D:$D, CR$2))</f>
        <v>6.6235501686008101E-3</v>
      </c>
      <c r="CS62" s="335">
        <f>$I62*IF($G62="Pickup", SUMIFS(NewEmisData!K:K, NewEmisData!$A:$A, "Pickup", NewEmisData!$B:$B, $A62, NewEmisData!$C:$C, $H62, NewEmisData!$D:$D, CS$2), SUMIFS(NewEmisData!K:K, NewEmisData!$A:$A, "LDV", NewEmisData!$B:$B, $A62, NewEmisData!$C:$C, $H62, NewEmisData!$D:$D, CS$2))</f>
        <v>6.5909545130035602E-3</v>
      </c>
      <c r="CT62" s="335">
        <f>$I62*IF($G62="Pickup", SUMIFS(NewEmisData!L:L, NewEmisData!$A:$A, "Pickup", NewEmisData!$B:$B, $A62, NewEmisData!$C:$C, $H62, NewEmisData!$D:$D, CT$2), SUMIFS(NewEmisData!L:L, NewEmisData!$A:$A, "LDV", NewEmisData!$B:$B, $A62, NewEmisData!$C:$C, $H62, NewEmisData!$D:$D, CT$2))</f>
        <v>6.5377802107072303E-3</v>
      </c>
      <c r="CU62" s="335">
        <f>$I62*IF($G62="Pickup", SUMIFS(NewEmisData!M:M, NewEmisData!$A:$A, "Pickup", NewEmisData!$B:$B, $A62, NewEmisData!$C:$C, $H62, NewEmisData!$D:$D, CU$2), SUMIFS(NewEmisData!M:M, NewEmisData!$A:$A, "LDV", NewEmisData!$B:$B, $A62, NewEmisData!$C:$C, $H62, NewEmisData!$D:$D, CU$2))</f>
        <v>6.5374275690386098E-3</v>
      </c>
      <c r="CV62" s="335">
        <v>5.2030687941242611E-3</v>
      </c>
      <c r="CW62" s="335">
        <v>3.0448046675121709E-3</v>
      </c>
      <c r="CX62" s="335">
        <v>1.8865908720768221E-3</v>
      </c>
      <c r="CY62" s="335">
        <v>1.5570268485524494E-3</v>
      </c>
      <c r="CZ62" s="335">
        <v>1.2432183416122382E-3</v>
      </c>
      <c r="DA62" s="335">
        <v>9.252251866281976E-4</v>
      </c>
      <c r="DB62" s="335">
        <v>7.2309456596024934E-4</v>
      </c>
      <c r="DC62" s="335">
        <v>6.8940706870607876E-4</v>
      </c>
      <c r="DD62" s="335">
        <v>6.844148428615973E-4</v>
      </c>
      <c r="DE62" s="335">
        <v>6.8634617396886091E-4</v>
      </c>
      <c r="DF62" s="335">
        <v>6.8634617396886091E-4</v>
      </c>
      <c r="DG62" s="335">
        <f>$I62*IF($G62="Pickup", SUMIFS(NewEmisData!E:E, NewEmisData!$A:$A, "Pickup", NewEmisData!$B:$B, $A62, NewEmisData!$C:$C, $H62, NewEmisData!$D:$D, DG$2), SUMIFS(NewEmisData!E:E, NewEmisData!$A:$A, "LDV", NewEmisData!$B:$B, $A62, NewEmisData!$C:$C, $H62, NewEmisData!$D:$D, DG$2))</f>
        <v>0</v>
      </c>
      <c r="DH62" s="335">
        <f>$I62*IF($G62="Pickup", SUMIFS(NewEmisData!F:F, NewEmisData!$A:$A, "Pickup", NewEmisData!$B:$B, $A62, NewEmisData!$C:$C, $H62, NewEmisData!$D:$D, DH$2), SUMIFS(NewEmisData!F:F, NewEmisData!$A:$A, "LDV", NewEmisData!$B:$B, $A62, NewEmisData!$C:$C, $H62, NewEmisData!$D:$D, DH$2))</f>
        <v>0</v>
      </c>
      <c r="DI62" s="335">
        <f>$I62*IF($G62="Pickup", SUMIFS(NewEmisData!G:G, NewEmisData!$A:$A, "Pickup", NewEmisData!$B:$B, $A62, NewEmisData!$C:$C, $H62, NewEmisData!$D:$D, DI$2), SUMIFS(NewEmisData!G:G, NewEmisData!$A:$A, "LDV", NewEmisData!$B:$B, $A62, NewEmisData!$C:$C, $H62, NewEmisData!$D:$D, DI$2))</f>
        <v>0</v>
      </c>
      <c r="DJ62" s="335">
        <f>$I62*IF($G62="Pickup", SUMIFS(NewEmisData!H:H, NewEmisData!$A:$A, "Pickup", NewEmisData!$B:$B, $A62, NewEmisData!$C:$C, $H62, NewEmisData!$D:$D, DJ$2), SUMIFS(NewEmisData!H:H, NewEmisData!$A:$A, "LDV", NewEmisData!$B:$B, $A62, NewEmisData!$C:$C, $H62, NewEmisData!$D:$D, DJ$2))</f>
        <v>0</v>
      </c>
      <c r="DK62" s="335">
        <f>$I62*IF($G62="Pickup", SUMIFS(NewEmisData!I:I, NewEmisData!$A:$A, "Pickup", NewEmisData!$B:$B, $A62, NewEmisData!$C:$C, $H62, NewEmisData!$D:$D, DK$2), SUMIFS(NewEmisData!I:I, NewEmisData!$A:$A, "LDV", NewEmisData!$B:$B, $A62, NewEmisData!$C:$C, $H62, NewEmisData!$D:$D, DK$2))</f>
        <v>0</v>
      </c>
      <c r="DL62" s="335">
        <f>$I62*IF($G62="Pickup", SUMIFS(NewEmisData!J:J, NewEmisData!$A:$A, "Pickup", NewEmisData!$B:$B, $A62, NewEmisData!$C:$C, $H62, NewEmisData!$D:$D, DL$2), SUMIFS(NewEmisData!J:J, NewEmisData!$A:$A, "LDV", NewEmisData!$B:$B, $A62, NewEmisData!$C:$C, $H62, NewEmisData!$D:$D, DL$2))</f>
        <v>0</v>
      </c>
      <c r="DM62" s="335">
        <f>$I62*IF($G62="Pickup", SUMIFS(NewEmisData!K:K, NewEmisData!$A:$A, "Pickup", NewEmisData!$B:$B, $A62, NewEmisData!$C:$C, $H62, NewEmisData!$D:$D, DM$2), SUMIFS(NewEmisData!K:K, NewEmisData!$A:$A, "LDV", NewEmisData!$B:$B, $A62, NewEmisData!$C:$C, $H62, NewEmisData!$D:$D, DM$2))</f>
        <v>0</v>
      </c>
      <c r="DN62" s="335">
        <f>$I62*IF($G62="Pickup", SUMIFS(NewEmisData!L:L, NewEmisData!$A:$A, "Pickup", NewEmisData!$B:$B, $A62, NewEmisData!$C:$C, $H62, NewEmisData!$D:$D, DN$2), SUMIFS(NewEmisData!L:L, NewEmisData!$A:$A, "LDV", NewEmisData!$B:$B, $A62, NewEmisData!$C:$C, $H62, NewEmisData!$D:$D, DN$2))</f>
        <v>0</v>
      </c>
      <c r="DO62" s="335">
        <f>$I62*IF($G62="Pickup", SUMIFS(NewEmisData!M:M, NewEmisData!$A:$A, "Pickup", NewEmisData!$B:$B, $A62, NewEmisData!$C:$C, $H62, NewEmisData!$D:$D, DO$2), SUMIFS(NewEmisData!M:M, NewEmisData!$A:$A, "LDV", NewEmisData!$B:$B, $A62, NewEmisData!$C:$C, $H62, NewEmisData!$D:$D, DO$2))</f>
        <v>0</v>
      </c>
      <c r="DP62" s="335">
        <v>1.3868757746550878E-3</v>
      </c>
      <c r="DQ62" s="335">
        <f>$I62*IF($G62="Pickup", SUMIFS(NewEmisData!E:E, NewEmisData!$A:$A, "Pickup", NewEmisData!$B:$B, $A62, NewEmisData!$C:$C, $H62, NewEmisData!$D:$D, DQ$2), SUMIFS(NewEmisData!E:E, NewEmisData!$A:$A, "LDV", NewEmisData!$B:$B, $A62, NewEmisData!$C:$C, $H62, NewEmisData!$D:$D, DQ$2))</f>
        <v>1.7231430999334701E-2</v>
      </c>
      <c r="DR62" s="335">
        <f>$I62*IF($G62="Pickup", SUMIFS(NewEmisData!F:F, NewEmisData!$A:$A, "Pickup", NewEmisData!$B:$B, $A62, NewEmisData!$C:$C, $H62, NewEmisData!$D:$D, DR$2), SUMIFS(NewEmisData!F:F, NewEmisData!$A:$A, "LDV", NewEmisData!$B:$B, $A62, NewEmisData!$C:$C, $H62, NewEmisData!$D:$D, DR$2))</f>
        <v>8.9963646277585099E-3</v>
      </c>
      <c r="DS62" s="335">
        <f>$I62*IF($G62="Pickup", SUMIFS(NewEmisData!G:G, NewEmisData!$A:$A, "Pickup", NewEmisData!$B:$B, $A62, NewEmisData!$C:$C, $H62, NewEmisData!$D:$D, DS$2), SUMIFS(NewEmisData!G:G, NewEmisData!$A:$A, "LDV", NewEmisData!$B:$B, $A62, NewEmisData!$C:$C, $H62, NewEmisData!$D:$D, DS$2))</f>
        <v>5.6961522615022698E-3</v>
      </c>
      <c r="DT62" s="335">
        <f>$I62*IF($G62="Pickup", SUMIFS(NewEmisData!H:H, NewEmisData!$A:$A, "Pickup", NewEmisData!$B:$B, $A62, NewEmisData!$C:$C, $H62, NewEmisData!$D:$D, DT$2), SUMIFS(NewEmisData!H:H, NewEmisData!$A:$A, "LDV", NewEmisData!$B:$B, $A62, NewEmisData!$C:$C, $H62, NewEmisData!$D:$D, DT$2))</f>
        <v>4.3151143502781096E-3</v>
      </c>
      <c r="DU62" s="335">
        <f>$I62*IF($G62="Pickup", SUMIFS(NewEmisData!I:I, NewEmisData!$A:$A, "Pickup", NewEmisData!$B:$B, $A62, NewEmisData!$C:$C, $H62, NewEmisData!$D:$D, DU$2), SUMIFS(NewEmisData!I:I, NewEmisData!$A:$A, "LDV", NewEmisData!$B:$B, $A62, NewEmisData!$C:$C, $H62, NewEmisData!$D:$D, DU$2))</f>
        <v>3.35028978849721E-3</v>
      </c>
      <c r="DV62" s="335">
        <f>$I62*IF($G62="Pickup", SUMIFS(NewEmisData!J:J, NewEmisData!$A:$A, "Pickup", NewEmisData!$B:$B, $A62, NewEmisData!$C:$C, $H62, NewEmisData!$D:$D, DV$2), SUMIFS(NewEmisData!J:J, NewEmisData!$A:$A, "LDV", NewEmisData!$B:$B, $A62, NewEmisData!$C:$C, $H62, NewEmisData!$D:$D, DV$2))</f>
        <v>2.9288858721300301E-3</v>
      </c>
      <c r="DW62" s="335">
        <f>$I62*IF($G62="Pickup", SUMIFS(NewEmisData!K:K, NewEmisData!$A:$A, "Pickup", NewEmisData!$B:$B, $A62, NewEmisData!$C:$C, $H62, NewEmisData!$D:$D, DW$2), SUMIFS(NewEmisData!K:K, NewEmisData!$A:$A, "LDV", NewEmisData!$B:$B, $A62, NewEmisData!$C:$C, $H62, NewEmisData!$D:$D, DW$2))</f>
        <v>2.6889748661232601E-3</v>
      </c>
      <c r="DX62" s="335">
        <f>$I62*IF($G62="Pickup", SUMIFS(NewEmisData!L:L, NewEmisData!$A:$A, "Pickup", NewEmisData!$B:$B, $A62, NewEmisData!$C:$C, $H62, NewEmisData!$D:$D, DX$2), SUMIFS(NewEmisData!L:L, NewEmisData!$A:$A, "LDV", NewEmisData!$B:$B, $A62, NewEmisData!$C:$C, $H62, NewEmisData!$D:$D, DX$2))</f>
        <v>2.6131014849391301E-3</v>
      </c>
      <c r="DY62" s="335">
        <f>$I62*IF($G62="Pickup", SUMIFS(NewEmisData!M:M, NewEmisData!$A:$A, "Pickup", NewEmisData!$B:$B, $A62, NewEmisData!$C:$C, $H62, NewEmisData!$D:$D, DY$2), SUMIFS(NewEmisData!M:M, NewEmisData!$A:$A, "LDV", NewEmisData!$B:$B, $A62, NewEmisData!$C:$C, $H62, NewEmisData!$D:$D, DY$2))</f>
        <v>2.5757099053792102E-3</v>
      </c>
      <c r="DZ62" s="335">
        <v>4.3350573081854527E-3</v>
      </c>
      <c r="EA62" s="335">
        <f t="shared" si="2"/>
        <v>605.35194063093002</v>
      </c>
      <c r="EB62" s="335">
        <f t="shared" si="3"/>
        <v>575.43677827742204</v>
      </c>
      <c r="EC62" s="335">
        <f t="shared" si="4"/>
        <v>447.50306541281799</v>
      </c>
      <c r="ED62" s="335">
        <f t="shared" si="5"/>
        <v>380.32748601406797</v>
      </c>
      <c r="EE62" s="335">
        <f t="shared" si="6"/>
        <v>328.8508655947</v>
      </c>
      <c r="EF62" s="335">
        <f t="shared" si="7"/>
        <v>299.87343037562698</v>
      </c>
      <c r="EG62" s="335">
        <f t="shared" si="8"/>
        <v>286.96645721008798</v>
      </c>
      <c r="EH62" s="335">
        <f t="shared" si="9"/>
        <v>282.38592098475101</v>
      </c>
      <c r="EI62" s="335">
        <f t="shared" si="10"/>
        <v>280.69816184937503</v>
      </c>
      <c r="EJ62" s="335">
        <f t="shared" si="11"/>
        <v>0.20692409258864139</v>
      </c>
      <c r="EK62" s="335">
        <f t="shared" si="12"/>
        <v>0.73999493628111201</v>
      </c>
      <c r="EL62" s="335">
        <f t="shared" si="13"/>
        <v>0.35335240075773999</v>
      </c>
      <c r="EM62" s="335">
        <f t="shared" si="14"/>
        <v>0.18897755292818599</v>
      </c>
      <c r="EN62" s="335">
        <f t="shared" si="15"/>
        <v>0.12218817840455801</v>
      </c>
      <c r="EO62" s="335">
        <f t="shared" si="16"/>
        <v>7.3060825114572805E-2</v>
      </c>
      <c r="EP62" s="335">
        <f t="shared" si="17"/>
        <v>5.3764321341730301E-2</v>
      </c>
      <c r="EQ62" s="335">
        <f t="shared" si="18"/>
        <v>4.5765873698397498E-2</v>
      </c>
      <c r="ER62" s="335">
        <f t="shared" si="19"/>
        <v>4.3548109073897001E-2</v>
      </c>
      <c r="ES62" s="335">
        <f t="shared" si="20"/>
        <v>4.24609775043936E-2</v>
      </c>
      <c r="ET62" s="335">
        <f t="shared" si="21"/>
        <v>5.5587065527563068E-2</v>
      </c>
      <c r="EU62" s="335">
        <f t="shared" si="22"/>
        <v>1.04747160569124E-2</v>
      </c>
      <c r="EV62" s="335">
        <f t="shared" si="23"/>
        <v>9.9570764799691708E-3</v>
      </c>
      <c r="EW62" s="335">
        <f t="shared" si="24"/>
        <v>6.4196648888919499E-3</v>
      </c>
      <c r="EX62" s="335">
        <f t="shared" si="25"/>
        <v>5.45599526494426E-3</v>
      </c>
      <c r="EY62" s="335">
        <f t="shared" si="26"/>
        <v>4.7175365225731996E-3</v>
      </c>
      <c r="EZ62" s="335">
        <f t="shared" si="27"/>
        <v>4.3018391726363297E-3</v>
      </c>
      <c r="FA62" s="335">
        <f t="shared" si="28"/>
        <v>4.1166816404986702E-3</v>
      </c>
      <c r="FB62" s="335">
        <f t="shared" si="29"/>
        <v>4.0509726462172697E-3</v>
      </c>
      <c r="FC62" s="335">
        <f t="shared" si="30"/>
        <v>4.0267596573162799E-3</v>
      </c>
      <c r="FD62" s="335">
        <f t="shared" si="31"/>
        <v>1.3041984458904573E-3</v>
      </c>
      <c r="FE62" s="335">
        <f t="shared" si="32"/>
        <v>0.112529836649977</v>
      </c>
      <c r="FF62" s="335">
        <f t="shared" si="33"/>
        <v>0.103764807432247</v>
      </c>
      <c r="FG62" s="335">
        <f t="shared" si="34"/>
        <v>8.1904009889209095E-2</v>
      </c>
      <c r="FH62" s="335">
        <f t="shared" si="35"/>
        <v>8.0372811122020202E-2</v>
      </c>
      <c r="FI62" s="335">
        <f t="shared" si="36"/>
        <v>7.8826850839141593E-2</v>
      </c>
      <c r="FJ62" s="335">
        <f t="shared" si="37"/>
        <v>7.7629471627150906E-2</v>
      </c>
      <c r="FK62" s="335">
        <f t="shared" si="38"/>
        <v>7.6869255276324197E-2</v>
      </c>
      <c r="FL62" s="335">
        <f t="shared" si="39"/>
        <v>7.6489801218608905E-2</v>
      </c>
      <c r="FM62" s="335">
        <f t="shared" si="40"/>
        <v>7.6275890012832595E-2</v>
      </c>
      <c r="FN62" s="335">
        <f t="shared" si="41"/>
        <v>3.2948538923667892E-2</v>
      </c>
      <c r="FO62" s="335">
        <f t="shared" si="42"/>
        <v>2.93140110896879E-2</v>
      </c>
      <c r="FP62" s="335">
        <f t="shared" si="43"/>
        <v>2.15603319614842E-2</v>
      </c>
      <c r="FQ62" s="335">
        <f t="shared" si="44"/>
        <v>1.61359542510712E-2</v>
      </c>
      <c r="FR62" s="335">
        <f t="shared" si="45"/>
        <v>1.4781439172223E-2</v>
      </c>
      <c r="FS62" s="335">
        <f t="shared" si="46"/>
        <v>1.3413837806436801E-2</v>
      </c>
      <c r="FT62" s="335">
        <f t="shared" si="47"/>
        <v>1.2354573478352299E-2</v>
      </c>
      <c r="FU62" s="335">
        <f t="shared" si="48"/>
        <v>1.16820653404197E-2</v>
      </c>
      <c r="FV62" s="335">
        <f t="shared" si="49"/>
        <v>1.13463459698093E-2</v>
      </c>
      <c r="FW62" s="335">
        <f t="shared" si="50"/>
        <v>1.1157149268450401E-2</v>
      </c>
      <c r="FX62" s="335">
        <f t="shared" si="51"/>
        <v>6.6026126062260432E-3</v>
      </c>
    </row>
    <row r="63" spans="1:180" x14ac:dyDescent="0.2">
      <c r="A63" s="305" t="str">
        <f>_xlfn.CONCAT(IF(LEFT(TRIM(A62),1)="*", "*R", "R"), 1+RIGHT(TRIM(A62),1))</f>
        <v>R5</v>
      </c>
      <c r="B63" s="305" t="str">
        <f t="shared" si="103"/>
        <v>TLFGHEV11</v>
      </c>
      <c r="C63" s="305" t="str">
        <f t="shared" si="104"/>
        <v>TL.GSL.F.HEV.2011</v>
      </c>
      <c r="D63" s="301" t="str">
        <f t="shared" si="105"/>
        <v>bn-vmt, bn-vmt/a</v>
      </c>
      <c r="E63" s="301" t="str">
        <f t="shared" si="106"/>
        <v>TLGSL</v>
      </c>
      <c r="F63" s="301" t="str">
        <f t="shared" si="107"/>
        <v>TL</v>
      </c>
      <c r="G63" s="315" t="s">
        <v>818</v>
      </c>
      <c r="H63" s="315" t="s">
        <v>814</v>
      </c>
      <c r="I63" s="315">
        <v>1</v>
      </c>
      <c r="J63" s="315" t="str">
        <f t="shared" si="52"/>
        <v>Full size car-GSL</v>
      </c>
      <c r="K63" s="335">
        <f>$I63*IF($G63="Pickup", SUMIFS(NewEmisData!E:E, NewEmisData!$A:$A, "Pickup", NewEmisData!$B:$B, $A63, NewEmisData!$C:$C, $H63, NewEmisData!$D:$D, K$2), SUMIFS(NewEmisData!E:E, NewEmisData!$A:$A, "LDV", NewEmisData!$B:$B, $A63, NewEmisData!$C:$C, $H63, NewEmisData!$D:$D, K$2))</f>
        <v>474.817101058422</v>
      </c>
      <c r="L63" s="335">
        <f>$I63*IF($G63="Pickup", SUMIFS(NewEmisData!F:F, NewEmisData!$A:$A, "Pickup", NewEmisData!$B:$B, $A63, NewEmisData!$C:$C, $H63, NewEmisData!$D:$D, L$2), SUMIFS(NewEmisData!F:F, NewEmisData!$A:$A, "LDV", NewEmisData!$B:$B, $A63, NewEmisData!$C:$C, $H63, NewEmisData!$D:$D, L$2))</f>
        <v>451.24703471572099</v>
      </c>
      <c r="M63" s="335">
        <f>$I63*IF($G63="Pickup", SUMIFS(NewEmisData!G:G, NewEmisData!$A:$A, "Pickup", NewEmisData!$B:$B, $A63, NewEmisData!$C:$C, $H63, NewEmisData!$D:$D, M$2), SUMIFS(NewEmisData!G:G, NewEmisData!$A:$A, "LDV", NewEmisData!$B:$B, $A63, NewEmisData!$C:$C, $H63, NewEmisData!$D:$D, M$2))</f>
        <v>359.55406391675598</v>
      </c>
      <c r="N63" s="335">
        <f>$I63*IF($G63="Pickup", SUMIFS(NewEmisData!H:H, NewEmisData!$A:$A, "Pickup", NewEmisData!$B:$B, $A63, NewEmisData!$C:$C, $H63, NewEmisData!$D:$D, N$2), SUMIFS(NewEmisData!H:H, NewEmisData!$A:$A, "LDV", NewEmisData!$B:$B, $A63, NewEmisData!$C:$C, $H63, NewEmisData!$D:$D, N$2))</f>
        <v>306.68867751853497</v>
      </c>
      <c r="O63" s="335">
        <f>$I63*IF($G63="Pickup", SUMIFS(NewEmisData!I:I, NewEmisData!$A:$A, "Pickup", NewEmisData!$B:$B, $A63, NewEmisData!$C:$C, $H63, NewEmisData!$D:$D, O$2), SUMIFS(NewEmisData!I:I, NewEmisData!$A:$A, "LDV", NewEmisData!$B:$B, $A63, NewEmisData!$C:$C, $H63, NewEmisData!$D:$D, O$2))</f>
        <v>266.05693149041099</v>
      </c>
      <c r="P63" s="335">
        <f>$I63*IF($G63="Pickup", SUMIFS(NewEmisData!J:J, NewEmisData!$A:$A, "Pickup", NewEmisData!$B:$B, $A63, NewEmisData!$C:$C, $H63, NewEmisData!$D:$D, P$2), SUMIFS(NewEmisData!J:J, NewEmisData!$A:$A, "LDV", NewEmisData!$B:$B, $A63, NewEmisData!$C:$C, $H63, NewEmisData!$D:$D, P$2))</f>
        <v>243.087176828883</v>
      </c>
      <c r="Q63" s="335">
        <f>$I63*IF($G63="Pickup", SUMIFS(NewEmisData!K:K, NewEmisData!$A:$A, "Pickup", NewEmisData!$B:$B, $A63, NewEmisData!$C:$C, $H63, NewEmisData!$D:$D, Q$2), SUMIFS(NewEmisData!K:K, NewEmisData!$A:$A, "LDV", NewEmisData!$B:$B, $A63, NewEmisData!$C:$C, $H63, NewEmisData!$D:$D, Q$2))</f>
        <v>232.82718030870799</v>
      </c>
      <c r="R63" s="335">
        <f>$I63*IF($G63="Pickup", SUMIFS(NewEmisData!L:L, NewEmisData!$A:$A, "Pickup", NewEmisData!$B:$B, $A63, NewEmisData!$C:$C, $H63, NewEmisData!$D:$D, R$2), SUMIFS(NewEmisData!L:L, NewEmisData!$A:$A, "LDV", NewEmisData!$B:$B, $A63, NewEmisData!$C:$C, $H63, NewEmisData!$D:$D, R$2))</f>
        <v>229.167353178653</v>
      </c>
      <c r="S63" s="335">
        <f>$I63*IF($G63="Pickup", SUMIFS(NewEmisData!M:M, NewEmisData!$A:$A, "Pickup", NewEmisData!$B:$B, $A63, NewEmisData!$C:$C, $H63, NewEmisData!$D:$D, S$2), SUMIFS(NewEmisData!M:M, NewEmisData!$A:$A, "LDV", NewEmisData!$B:$B, $A63, NewEmisData!$C:$C, $H63, NewEmisData!$D:$D, S$2))</f>
        <v>227.80956840287899</v>
      </c>
      <c r="T63" s="335">
        <v>0.20692409258864139</v>
      </c>
      <c r="U63" s="335">
        <f>$I63*IF($G63="Pickup", SUMIFS(NewEmisData!E:E, NewEmisData!$A:$A, "Pickup", NewEmisData!$B:$B, $A63, NewEmisData!$C:$C, $H63, NewEmisData!$D:$D, U$2), SUMIFS(NewEmisData!E:E, NewEmisData!$A:$A, "LDV", NewEmisData!$B:$B, $A63, NewEmisData!$C:$C, $H63, NewEmisData!$D:$D, U$2))</f>
        <v>0.70973077210402302</v>
      </c>
      <c r="V63" s="335">
        <f>$I63*IF($G63="Pickup", SUMIFS(NewEmisData!F:F, NewEmisData!$A:$A, "Pickup", NewEmisData!$B:$B, $A63, NewEmisData!$C:$C, $H63, NewEmisData!$D:$D, V$2), SUMIFS(NewEmisData!F:F, NewEmisData!$A:$A, "LDV", NewEmisData!$B:$B, $A63, NewEmisData!$C:$C, $H63, NewEmisData!$D:$D, V$2))</f>
        <v>0.32036907792622199</v>
      </c>
      <c r="W63" s="335">
        <f>$I63*IF($G63="Pickup", SUMIFS(NewEmisData!G:G, NewEmisData!$A:$A, "Pickup", NewEmisData!$B:$B, $A63, NewEmisData!$C:$C, $H63, NewEmisData!$D:$D, W$2), SUMIFS(NewEmisData!G:G, NewEmisData!$A:$A, "LDV", NewEmisData!$B:$B, $A63, NewEmisData!$C:$C, $H63, NewEmisData!$D:$D, W$2))</f>
        <v>0.23974719966536701</v>
      </c>
      <c r="X63" s="335">
        <f>$I63*IF($G63="Pickup", SUMIFS(NewEmisData!H:H, NewEmisData!$A:$A, "Pickup", NewEmisData!$B:$B, $A63, NewEmisData!$C:$C, $H63, NewEmisData!$D:$D, X$2), SUMIFS(NewEmisData!H:H, NewEmisData!$A:$A, "LDV", NewEmisData!$B:$B, $A63, NewEmisData!$C:$C, $H63, NewEmisData!$D:$D, X$2))</f>
        <v>0.160612501035788</v>
      </c>
      <c r="Y63" s="335">
        <f>$I63*IF($G63="Pickup", SUMIFS(NewEmisData!I:I, NewEmisData!$A:$A, "Pickup", NewEmisData!$B:$B, $A63, NewEmisData!$C:$C, $H63, NewEmisData!$D:$D, Y$2), SUMIFS(NewEmisData!I:I, NewEmisData!$A:$A, "LDV", NewEmisData!$B:$B, $A63, NewEmisData!$C:$C, $H63, NewEmisData!$D:$D, Y$2))</f>
        <v>0.10365613117262901</v>
      </c>
      <c r="Z63" s="335">
        <f>$I63*IF($G63="Pickup", SUMIFS(NewEmisData!J:J, NewEmisData!$A:$A, "Pickup", NewEmisData!$B:$B, $A63, NewEmisData!$C:$C, $H63, NewEmisData!$D:$D, Z$2), SUMIFS(NewEmisData!J:J, NewEmisData!$A:$A, "LDV", NewEmisData!$B:$B, $A63, NewEmisData!$C:$C, $H63, NewEmisData!$D:$D, Z$2))</f>
        <v>7.8799994555065797E-2</v>
      </c>
      <c r="AA63" s="335">
        <f>$I63*IF($G63="Pickup", SUMIFS(NewEmisData!K:K, NewEmisData!$A:$A, "Pickup", NewEmisData!$B:$B, $A63, NewEmisData!$C:$C, $H63, NewEmisData!$D:$D, AA$2), SUMIFS(NewEmisData!K:K, NewEmisData!$A:$A, "LDV", NewEmisData!$B:$B, $A63, NewEmisData!$C:$C, $H63, NewEmisData!$D:$D, AA$2))</f>
        <v>6.8646939612850705E-2</v>
      </c>
      <c r="AB63" s="335">
        <f>$I63*IF($G63="Pickup", SUMIFS(NewEmisData!L:L, NewEmisData!$A:$A, "Pickup", NewEmisData!$B:$B, $A63, NewEmisData!$C:$C, $H63, NewEmisData!$D:$D, AB$2), SUMIFS(NewEmisData!L:L, NewEmisData!$A:$A, "LDV", NewEmisData!$B:$B, $A63, NewEmisData!$C:$C, $H63, NewEmisData!$D:$D, AB$2))</f>
        <v>6.5824398729591893E-2</v>
      </c>
      <c r="AC63" s="335">
        <f>$I63*IF($G63="Pickup", SUMIFS(NewEmisData!M:M, NewEmisData!$A:$A, "Pickup", NewEmisData!$B:$B, $A63, NewEmisData!$C:$C, $H63, NewEmisData!$D:$D, AC$2), SUMIFS(NewEmisData!M:M, NewEmisData!$A:$A, "LDV", NewEmisData!$B:$B, $A63, NewEmisData!$C:$C, $H63, NewEmisData!$D:$D, AC$2))</f>
        <v>6.4340803704991095E-2</v>
      </c>
      <c r="AD63" s="335">
        <v>5.5587065527563068E-2</v>
      </c>
      <c r="AE63" s="335">
        <f>$I63*IF($G63="Pickup", SUMIFS(NewEmisData!E:E, NewEmisData!$A:$A, "Pickup", NewEmisData!$B:$B, $A63, NewEmisData!$C:$C, $H63, NewEmisData!$D:$D, AE$2), SUMIFS(NewEmisData!E:E, NewEmisData!$A:$A, "LDV", NewEmisData!$B:$B, $A63, NewEmisData!$C:$C, $H63, NewEmisData!$D:$D, AE$2))</f>
        <v>8.2160020457903906E-3</v>
      </c>
      <c r="AF63" s="335">
        <f>$I63*IF($G63="Pickup", SUMIFS(NewEmisData!F:F, NewEmisData!$A:$A, "Pickup", NewEmisData!$B:$B, $A63, NewEmisData!$C:$C, $H63, NewEmisData!$D:$D, AF$2), SUMIFS(NewEmisData!F:F, NewEmisData!$A:$A, "LDV", NewEmisData!$B:$B, $A63, NewEmisData!$C:$C, $H63, NewEmisData!$D:$D, AF$2))</f>
        <v>7.80815598787189E-3</v>
      </c>
      <c r="AG63" s="335">
        <f>$I63*IF($G63="Pickup", SUMIFS(NewEmisData!G:G, NewEmisData!$A:$A, "Pickup", NewEmisData!$B:$B, $A63, NewEmisData!$C:$C, $H63, NewEmisData!$D:$D, AG$2), SUMIFS(NewEmisData!G:G, NewEmisData!$A:$A, "LDV", NewEmisData!$B:$B, $A63, NewEmisData!$C:$C, $H63, NewEmisData!$D:$D, AG$2))</f>
        <v>5.1579884513251097E-3</v>
      </c>
      <c r="AH63" s="335">
        <f>$I63*IF($G63="Pickup", SUMIFS(NewEmisData!H:H, NewEmisData!$A:$A, "Pickup", NewEmisData!$B:$B, $A63, NewEmisData!$C:$C, $H63, NewEmisData!$D:$D, AH$2), SUMIFS(NewEmisData!H:H, NewEmisData!$A:$A, "LDV", NewEmisData!$B:$B, $A63, NewEmisData!$C:$C, $H63, NewEmisData!$D:$D, AH$2))</f>
        <v>4.3996084263759998E-3</v>
      </c>
      <c r="AI63" s="335">
        <f>$I63*IF($G63="Pickup", SUMIFS(NewEmisData!I:I, NewEmisData!$A:$A, "Pickup", NewEmisData!$B:$B, $A63, NewEmisData!$C:$C, $H63, NewEmisData!$D:$D, AI$2), SUMIFS(NewEmisData!I:I, NewEmisData!$A:$A, "LDV", NewEmisData!$B:$B, $A63, NewEmisData!$C:$C, $H63, NewEmisData!$D:$D, AI$2))</f>
        <v>3.81672539575274E-3</v>
      </c>
      <c r="AJ63" s="335">
        <f>$I63*IF($G63="Pickup", SUMIFS(NewEmisData!J:J, NewEmisData!$A:$A, "Pickup", NewEmisData!$B:$B, $A63, NewEmisData!$C:$C, $H63, NewEmisData!$D:$D, AJ$2), SUMIFS(NewEmisData!J:J, NewEmisData!$A:$A, "LDV", NewEmisData!$B:$B, $A63, NewEmisData!$C:$C, $H63, NewEmisData!$D:$D, AJ$2))</f>
        <v>3.4872096414849999E-3</v>
      </c>
      <c r="AK63" s="335">
        <f>$I63*IF($G63="Pickup", SUMIFS(NewEmisData!K:K, NewEmisData!$A:$A, "Pickup", NewEmisData!$B:$B, $A63, NewEmisData!$C:$C, $H63, NewEmisData!$D:$D, AK$2), SUMIFS(NewEmisData!K:K, NewEmisData!$A:$A, "LDV", NewEmisData!$B:$B, $A63, NewEmisData!$C:$C, $H63, NewEmisData!$D:$D, AK$2))</f>
        <v>3.3400286224750798E-3</v>
      </c>
      <c r="AL63" s="335">
        <f>$I63*IF($G63="Pickup", SUMIFS(NewEmisData!L:L, NewEmisData!$A:$A, "Pickup", NewEmisData!$B:$B, $A63, NewEmisData!$C:$C, $H63, NewEmisData!$D:$D, AL$2), SUMIFS(NewEmisData!L:L, NewEmisData!$A:$A, "LDV", NewEmisData!$B:$B, $A63, NewEmisData!$C:$C, $H63, NewEmisData!$D:$D, AL$2))</f>
        <v>3.2875233288682799E-3</v>
      </c>
      <c r="AM63" s="335">
        <f>$I63*IF($G63="Pickup", SUMIFS(NewEmisData!M:M, NewEmisData!$A:$A, "Pickup", NewEmisData!$B:$B, $A63, NewEmisData!$C:$C, $H63, NewEmisData!$D:$D, AM$2), SUMIFS(NewEmisData!M:M, NewEmisData!$A:$A, "LDV", NewEmisData!$B:$B, $A63, NewEmisData!$C:$C, $H63, NewEmisData!$D:$D, AM$2))</f>
        <v>3.2680461258744399E-3</v>
      </c>
      <c r="AN63" s="335">
        <v>1.3041984458904573E-3</v>
      </c>
      <c r="AO63" s="335">
        <f>$I63*IF($G63="Pickup", SUMIFS(NewEmisData!E:E, NewEmisData!$A:$A, "Pickup", NewEmisData!$B:$B, $A63, NewEmisData!$C:$C, $H63, NewEmisData!$D:$D, AO$2), SUMIFS(NewEmisData!E:E, NewEmisData!$A:$A, "LDV", NewEmisData!$B:$B, $A63, NewEmisData!$C:$C, $H63, NewEmisData!$D:$D, AO$2))</f>
        <v>7.6637268565666605E-2</v>
      </c>
      <c r="AP63" s="335">
        <f>$I63*IF($G63="Pickup", SUMIFS(NewEmisData!F:F, NewEmisData!$A:$A, "Pickup", NewEmisData!$B:$B, $A63, NewEmisData!$C:$C, $H63, NewEmisData!$D:$D, AP$2), SUMIFS(NewEmisData!F:F, NewEmisData!$A:$A, "LDV", NewEmisData!$B:$B, $A63, NewEmisData!$C:$C, $H63, NewEmisData!$D:$D, AP$2))</f>
        <v>7.17220347655846E-2</v>
      </c>
      <c r="AQ63" s="335">
        <f>$I63*IF($G63="Pickup", SUMIFS(NewEmisData!G:G, NewEmisData!$A:$A, "Pickup", NewEmisData!$B:$B, $A63, NewEmisData!$C:$C, $H63, NewEmisData!$D:$D, AQ$2), SUMIFS(NewEmisData!G:G, NewEmisData!$A:$A, "LDV", NewEmisData!$B:$B, $A63, NewEmisData!$C:$C, $H63, NewEmisData!$D:$D, AQ$2))</f>
        <v>5.3063354209187903E-2</v>
      </c>
      <c r="AR63" s="335">
        <f>$I63*IF($G63="Pickup", SUMIFS(NewEmisData!H:H, NewEmisData!$A:$A, "Pickup", NewEmisData!$B:$B, $A63, NewEmisData!$C:$C, $H63, NewEmisData!$D:$D, AR$2), SUMIFS(NewEmisData!H:H, NewEmisData!$A:$A, "LDV", NewEmisData!$B:$B, $A63, NewEmisData!$C:$C, $H63, NewEmisData!$D:$D, AR$2))</f>
        <v>5.1413159178765599E-2</v>
      </c>
      <c r="AS63" s="335">
        <f>$I63*IF($G63="Pickup", SUMIFS(NewEmisData!I:I, NewEmisData!$A:$A, "Pickup", NewEmisData!$B:$B, $A63, NewEmisData!$C:$C, $H63, NewEmisData!$D:$D, AS$2), SUMIFS(NewEmisData!I:I, NewEmisData!$A:$A, "LDV", NewEmisData!$B:$B, $A63, NewEmisData!$C:$C, $H63, NewEmisData!$D:$D, AS$2))</f>
        <v>4.9937748877796798E-2</v>
      </c>
      <c r="AT63" s="335">
        <f>$I63*IF($G63="Pickup", SUMIFS(NewEmisData!J:J, NewEmisData!$A:$A, "Pickup", NewEmisData!$B:$B, $A63, NewEmisData!$C:$C, $H63, NewEmisData!$D:$D, AT$2), SUMIFS(NewEmisData!J:J, NewEmisData!$A:$A, "LDV", NewEmisData!$B:$B, $A63, NewEmisData!$C:$C, $H63, NewEmisData!$D:$D, AT$2))</f>
        <v>4.8737436898882699E-2</v>
      </c>
      <c r="AU63" s="335">
        <f>$I63*IF($G63="Pickup", SUMIFS(NewEmisData!K:K, NewEmisData!$A:$A, "Pickup", NewEmisData!$B:$B, $A63, NewEmisData!$C:$C, $H63, NewEmisData!$D:$D, AU$2), SUMIFS(NewEmisData!K:K, NewEmisData!$A:$A, "LDV", NewEmisData!$B:$B, $A63, NewEmisData!$C:$C, $H63, NewEmisData!$D:$D, AU$2))</f>
        <v>4.7984590527250397E-2</v>
      </c>
      <c r="AV63" s="335">
        <f>$I63*IF($G63="Pickup", SUMIFS(NewEmisData!L:L, NewEmisData!$A:$A, "Pickup", NewEmisData!$B:$B, $A63, NewEmisData!$C:$C, $H63, NewEmisData!$D:$D, AV$2), SUMIFS(NewEmisData!L:L, NewEmisData!$A:$A, "LDV", NewEmisData!$B:$B, $A63, NewEmisData!$C:$C, $H63, NewEmisData!$D:$D, AV$2))</f>
        <v>4.76005320802948E-2</v>
      </c>
      <c r="AW63" s="335">
        <f>$I63*IF($G63="Pickup", SUMIFS(NewEmisData!M:M, NewEmisData!$A:$A, "Pickup", NewEmisData!$B:$B, $A63, NewEmisData!$C:$C, $H63, NewEmisData!$D:$D, AW$2), SUMIFS(NewEmisData!M:M, NewEmisData!$A:$A, "LDV", NewEmisData!$B:$B, $A63, NewEmisData!$C:$C, $H63, NewEmisData!$D:$D, AW$2))</f>
        <v>4.7377866603412998E-2</v>
      </c>
      <c r="AX63" s="335">
        <v>3.2948538923667892E-2</v>
      </c>
      <c r="AY63" s="335">
        <f>$I63*IF($G63="Pickup", SUMIFS(NewEmisData!E:E, NewEmisData!$A:$A, "Pickup", NewEmisData!$B:$B, $A63, NewEmisData!$C:$C, $H63, NewEmisData!$D:$D, AY$2), SUMIFS(NewEmisData!E:E, NewEmisData!$A:$A, "LDV", NewEmisData!$B:$B, $A63, NewEmisData!$C:$C, $H63, NewEmisData!$D:$D, AY$2))</f>
        <v>1.9839679684136899E-2</v>
      </c>
      <c r="AZ63" s="335">
        <f>$I63*IF($G63="Pickup", SUMIFS(NewEmisData!F:F, NewEmisData!$A:$A, "Pickup", NewEmisData!$B:$B, $A63, NewEmisData!$C:$C, $H63, NewEmisData!$D:$D, AZ$2), SUMIFS(NewEmisData!F:F, NewEmisData!$A:$A, "LDV", NewEmisData!$B:$B, $A63, NewEmisData!$C:$C, $H63, NewEmisData!$D:$D, AZ$2))</f>
        <v>1.54915322396613E-2</v>
      </c>
      <c r="BA63" s="335">
        <f>$I63*IF($G63="Pickup", SUMIFS(NewEmisData!G:G, NewEmisData!$A:$A, "Pickup", NewEmisData!$B:$B, $A63, NewEmisData!$C:$C, $H63, NewEmisData!$D:$D, BA$2), SUMIFS(NewEmisData!G:G, NewEmisData!$A:$A, "LDV", NewEmisData!$B:$B, $A63, NewEmisData!$C:$C, $H63, NewEmisData!$D:$D, BA$2))</f>
        <v>1.24856485125612E-2</v>
      </c>
      <c r="BB63" s="335">
        <f>$I63*IF($G63="Pickup", SUMIFS(NewEmisData!H:H, NewEmisData!$A:$A, "Pickup", NewEmisData!$B:$B, $A63, NewEmisData!$C:$C, $H63, NewEmisData!$D:$D, BB$2), SUMIFS(NewEmisData!H:H, NewEmisData!$A:$A, "LDV", NewEmisData!$B:$B, $A63, NewEmisData!$C:$C, $H63, NewEmisData!$D:$D, BB$2))</f>
        <v>1.10258430769824E-2</v>
      </c>
      <c r="BC63" s="335">
        <f>$I63*IF($G63="Pickup", SUMIFS(NewEmisData!I:I, NewEmisData!$A:$A, "Pickup", NewEmisData!$B:$B, $A63, NewEmisData!$C:$C, $H63, NewEmisData!$D:$D, BC$2), SUMIFS(NewEmisData!I:I, NewEmisData!$A:$A, "LDV", NewEmisData!$B:$B, $A63, NewEmisData!$C:$C, $H63, NewEmisData!$D:$D, BC$2))</f>
        <v>9.7206839249302599E-3</v>
      </c>
      <c r="BD63" s="335">
        <f>$I63*IF($G63="Pickup", SUMIFS(NewEmisData!J:J, NewEmisData!$A:$A, "Pickup", NewEmisData!$B:$B, $A63, NewEmisData!$C:$C, $H63, NewEmisData!$D:$D, BD$2), SUMIFS(NewEmisData!J:J, NewEmisData!$A:$A, "LDV", NewEmisData!$B:$B, $A63, NewEmisData!$C:$C, $H63, NewEmisData!$D:$D, BD$2))</f>
        <v>8.6588886279032502E-3</v>
      </c>
      <c r="BE63" s="335">
        <f>$I63*IF($G63="Pickup", SUMIFS(NewEmisData!K:K, NewEmisData!$A:$A, "Pickup", NewEmisData!$B:$B, $A63, NewEmisData!$C:$C, $H63, NewEmisData!$D:$D, BE$2), SUMIFS(NewEmisData!K:K, NewEmisData!$A:$A, "LDV", NewEmisData!$B:$B, $A63, NewEmisData!$C:$C, $H63, NewEmisData!$D:$D, BE$2))</f>
        <v>7.9928948991222996E-3</v>
      </c>
      <c r="BF63" s="335">
        <f>$I63*IF($G63="Pickup", SUMIFS(NewEmisData!L:L, NewEmisData!$A:$A, "Pickup", NewEmisData!$B:$B, $A63, NewEmisData!$C:$C, $H63, NewEmisData!$D:$D, BF$2), SUMIFS(NewEmisData!L:L, NewEmisData!$A:$A, "LDV", NewEmisData!$B:$B, $A63, NewEmisData!$C:$C, $H63, NewEmisData!$D:$D, BF$2))</f>
        <v>7.65317007618625E-3</v>
      </c>
      <c r="BG63" s="335">
        <f>$I63*IF($G63="Pickup", SUMIFS(NewEmisData!M:M, NewEmisData!$A:$A, "Pickup", NewEmisData!$B:$B, $A63, NewEmisData!$C:$C, $H63, NewEmisData!$D:$D, BG$2), SUMIFS(NewEmisData!M:M, NewEmisData!$A:$A, "LDV", NewEmisData!$B:$B, $A63, NewEmisData!$C:$C, $H63, NewEmisData!$D:$D, BG$2))</f>
        <v>7.4561632981935697E-3</v>
      </c>
      <c r="BH63" s="335">
        <v>6.6026126062260432E-3</v>
      </c>
      <c r="BI63" s="335">
        <f>$I63*IF($G63="Pickup", SUMIFS(NewEmisData!E:E, NewEmisData!$A:$A, "Pickup", NewEmisData!$B:$B, $A63, NewEmisData!$C:$C, $H63, NewEmisData!$D:$D, BI$2), SUMIFS(NewEmisData!E:E, NewEmisData!$A:$A, "LDV", NewEmisData!$B:$B, $A63, NewEmisData!$C:$C, $H63, NewEmisData!$D:$D, BI$2))</f>
        <v>6.4220034872518204</v>
      </c>
      <c r="BJ63" s="335">
        <f>$I63*IF($G63="Pickup", SUMIFS(NewEmisData!F:F, NewEmisData!$A:$A, "Pickup", NewEmisData!$B:$B, $A63, NewEmisData!$C:$C, $H63, NewEmisData!$D:$D, BJ$2), SUMIFS(NewEmisData!F:F, NewEmisData!$A:$A, "LDV", NewEmisData!$B:$B, $A63, NewEmisData!$C:$C, $H63, NewEmisData!$D:$D, BJ$2))</f>
        <v>3.8479800836345999</v>
      </c>
      <c r="BK63" s="335">
        <f>$I63*IF($G63="Pickup", SUMIFS(NewEmisData!G:G, NewEmisData!$A:$A, "Pickup", NewEmisData!$B:$B, $A63, NewEmisData!$C:$C, $H63, NewEmisData!$D:$D, BK$2), SUMIFS(NewEmisData!G:G, NewEmisData!$A:$A, "LDV", NewEmisData!$B:$B, $A63, NewEmisData!$C:$C, $H63, NewEmisData!$D:$D, BK$2))</f>
        <v>2.9970734916117499</v>
      </c>
      <c r="BL63" s="335">
        <f>$I63*IF($G63="Pickup", SUMIFS(NewEmisData!H:H, NewEmisData!$A:$A, "Pickup", NewEmisData!$B:$B, $A63, NewEmisData!$C:$C, $H63, NewEmisData!$D:$D, BL$2), SUMIFS(NewEmisData!H:H, NewEmisData!$A:$A, "LDV", NewEmisData!$B:$B, $A63, NewEmisData!$C:$C, $H63, NewEmisData!$D:$D, BL$2))</f>
        <v>2.36472323758924</v>
      </c>
      <c r="BM63" s="335">
        <f>$I63*IF($G63="Pickup", SUMIFS(NewEmisData!I:I, NewEmisData!$A:$A, "Pickup", NewEmisData!$B:$B, $A63, NewEmisData!$C:$C, $H63, NewEmisData!$D:$D, BM$2), SUMIFS(NewEmisData!I:I, NewEmisData!$A:$A, "LDV", NewEmisData!$B:$B, $A63, NewEmisData!$C:$C, $H63, NewEmisData!$D:$D, BM$2))</f>
        <v>1.7421472431707099</v>
      </c>
      <c r="BN63" s="335">
        <f>$I63*IF($G63="Pickup", SUMIFS(NewEmisData!J:J, NewEmisData!$A:$A, "Pickup", NewEmisData!$B:$B, $A63, NewEmisData!$C:$C, $H63, NewEmisData!$D:$D, BN$2), SUMIFS(NewEmisData!J:J, NewEmisData!$A:$A, "LDV", NewEmisData!$B:$B, $A63, NewEmisData!$C:$C, $H63, NewEmisData!$D:$D, BN$2))</f>
        <v>1.3931539503279999</v>
      </c>
      <c r="BO63" s="335">
        <f>$I63*IF($G63="Pickup", SUMIFS(NewEmisData!K:K, NewEmisData!$A:$A, "Pickup", NewEmisData!$B:$B, $A63, NewEmisData!$C:$C, $H63, NewEmisData!$D:$D, BO$2), SUMIFS(NewEmisData!K:K, NewEmisData!$A:$A, "LDV", NewEmisData!$B:$B, $A63, NewEmisData!$C:$C, $H63, NewEmisData!$D:$D, BO$2))</f>
        <v>1.2342051269933401</v>
      </c>
      <c r="BP63" s="335">
        <f>$I63*IF($G63="Pickup", SUMIFS(NewEmisData!L:L, NewEmisData!$A:$A, "Pickup", NewEmisData!$B:$B, $A63, NewEmisData!$C:$C, $H63, NewEmisData!$D:$D, BP$2), SUMIFS(NewEmisData!L:L, NewEmisData!$A:$A, "LDV", NewEmisData!$B:$B, $A63, NewEmisData!$C:$C, $H63, NewEmisData!$D:$D, BP$2))</f>
        <v>1.18127069132138</v>
      </c>
      <c r="BQ63" s="335">
        <f>$I63*IF($G63="Pickup", SUMIFS(NewEmisData!M:M, NewEmisData!$A:$A, "Pickup", NewEmisData!$B:$B, $A63, NewEmisData!$C:$C, $H63, NewEmisData!$D:$D, BQ$2), SUMIFS(NewEmisData!M:M, NewEmisData!$A:$A, "LDV", NewEmisData!$B:$B, $A63, NewEmisData!$C:$C, $H63, NewEmisData!$D:$D, BQ$2))</f>
        <v>1.1484293714755001</v>
      </c>
      <c r="BR63" s="335">
        <v>1.5622001678221484</v>
      </c>
      <c r="BS63" s="335">
        <f>$I63*IF($G63="Pickup", SUMIFS(NewEmisData!E:E, NewEmisData!$A:$A, "Pickup", NewEmisData!$B:$B, $A63, NewEmisData!$C:$C, $H63, NewEmisData!$D:$D, BS$2), SUMIFS(NewEmisData!E:E, NewEmisData!$A:$A, "LDV", NewEmisData!$B:$B, $A63, NewEmisData!$C:$C, $H63, NewEmisData!$D:$D, BS$2))</f>
        <v>0.76625314114096599</v>
      </c>
      <c r="BT63" s="335">
        <f>$I63*IF($G63="Pickup", SUMIFS(NewEmisData!F:F, NewEmisData!$A:$A, "Pickup", NewEmisData!$B:$B, $A63, NewEmisData!$C:$C, $H63, NewEmisData!$D:$D, BT$2), SUMIFS(NewEmisData!F:F, NewEmisData!$A:$A, "LDV", NewEmisData!$B:$B, $A63, NewEmisData!$C:$C, $H63, NewEmisData!$D:$D, BT$2))</f>
        <v>0.42849019580384201</v>
      </c>
      <c r="BU63" s="335">
        <f>$I63*IF($G63="Pickup", SUMIFS(NewEmisData!G:G, NewEmisData!$A:$A, "Pickup", NewEmisData!$B:$B, $A63, NewEmisData!$C:$C, $H63, NewEmisData!$D:$D, BU$2), SUMIFS(NewEmisData!G:G, NewEmisData!$A:$A, "LDV", NewEmisData!$B:$B, $A63, NewEmisData!$C:$C, $H63, NewEmisData!$D:$D, BU$2))</f>
        <v>0.33923869580754101</v>
      </c>
      <c r="BV63" s="335">
        <f>$I63*IF($G63="Pickup", SUMIFS(NewEmisData!H:H, NewEmisData!$A:$A, "Pickup", NewEmisData!$B:$B, $A63, NewEmisData!$C:$C, $H63, NewEmisData!$D:$D, BV$2), SUMIFS(NewEmisData!H:H, NewEmisData!$A:$A, "LDV", NewEmisData!$B:$B, $A63, NewEmisData!$C:$C, $H63, NewEmisData!$D:$D, BV$2))</f>
        <v>0.274572609184357</v>
      </c>
      <c r="BW63" s="335">
        <f>$I63*IF($G63="Pickup", SUMIFS(NewEmisData!I:I, NewEmisData!$A:$A, "Pickup", NewEmisData!$B:$B, $A63, NewEmisData!$C:$C, $H63, NewEmisData!$D:$D, BW$2), SUMIFS(NewEmisData!I:I, NewEmisData!$A:$A, "LDV", NewEmisData!$B:$B, $A63, NewEmisData!$C:$C, $H63, NewEmisData!$D:$D, BW$2))</f>
        <v>0.20444446873760599</v>
      </c>
      <c r="BX63" s="335">
        <f>$I63*IF($G63="Pickup", SUMIFS(NewEmisData!J:J, NewEmisData!$A:$A, "Pickup", NewEmisData!$B:$B, $A63, NewEmisData!$C:$C, $H63, NewEmisData!$D:$D, BX$2), SUMIFS(NewEmisData!J:J, NewEmisData!$A:$A, "LDV", NewEmisData!$B:$B, $A63, NewEmisData!$C:$C, $H63, NewEmisData!$D:$D, BX$2))</f>
        <v>0.170176908378738</v>
      </c>
      <c r="BY63" s="335">
        <f>$I63*IF($G63="Pickup", SUMIFS(NewEmisData!K:K, NewEmisData!$A:$A, "Pickup", NewEmisData!$B:$B, $A63, NewEmisData!$C:$C, $H63, NewEmisData!$D:$D, BY$2), SUMIFS(NewEmisData!K:K, NewEmisData!$A:$A, "LDV", NewEmisData!$B:$B, $A63, NewEmisData!$C:$C, $H63, NewEmisData!$D:$D, BY$2))</f>
        <v>0.152045525981331</v>
      </c>
      <c r="BZ63" s="335">
        <f>$I63*IF($G63="Pickup", SUMIFS(NewEmisData!L:L, NewEmisData!$A:$A, "Pickup", NewEmisData!$B:$B, $A63, NewEmisData!$C:$C, $H63, NewEmisData!$D:$D, BZ$2), SUMIFS(NewEmisData!L:L, NewEmisData!$A:$A, "LDV", NewEmisData!$B:$B, $A63, NewEmisData!$C:$C, $H63, NewEmisData!$D:$D, BZ$2))</f>
        <v>0.14503696159912</v>
      </c>
      <c r="CA63" s="335">
        <f>$I63*IF($G63="Pickup", SUMIFS(NewEmisData!M:M, NewEmisData!$A:$A, "Pickup", NewEmisData!$B:$B, $A63, NewEmisData!$C:$C, $H63, NewEmisData!$D:$D, CA$2), SUMIFS(NewEmisData!M:M, NewEmisData!$A:$A, "LDV", NewEmisData!$B:$B, $A63, NewEmisData!$C:$C, $H63, NewEmisData!$D:$D, CA$2))</f>
        <v>0.139402683427791</v>
      </c>
      <c r="CB63" s="335">
        <v>0.11295846897695311</v>
      </c>
      <c r="CC63" s="335">
        <f>$I63*IF($G63="Pickup", SUMIFS(NewEmisData!E:E, NewEmisData!$A:$A, "Pickup", NewEmisData!$B:$B, $A63, NewEmisData!$C:$C, $H63, NewEmisData!$D:$D, CC$2), SUMIFS(NewEmisData!E:E, NewEmisData!$A:$A, "LDV", NewEmisData!$B:$B, $A63, NewEmisData!$C:$C, $H63, NewEmisData!$D:$D, CC$2))</f>
        <v>3.9065075142891502E-2</v>
      </c>
      <c r="CD63" s="335">
        <f>$I63*IF($G63="Pickup", SUMIFS(NewEmisData!F:F, NewEmisData!$A:$A, "Pickup", NewEmisData!$B:$B, $A63, NewEmisData!$C:$C, $H63, NewEmisData!$D:$D, CD$2), SUMIFS(NewEmisData!F:F, NewEmisData!$A:$A, "LDV", NewEmisData!$B:$B, $A63, NewEmisData!$C:$C, $H63, NewEmisData!$D:$D, CD$2))</f>
        <v>2.71884075109541E-2</v>
      </c>
      <c r="CE63" s="335">
        <f>$I63*IF($G63="Pickup", SUMIFS(NewEmisData!G:G, NewEmisData!$A:$A, "Pickup", NewEmisData!$B:$B, $A63, NewEmisData!$C:$C, $H63, NewEmisData!$D:$D, CE$2), SUMIFS(NewEmisData!G:G, NewEmisData!$A:$A, "LDV", NewEmisData!$B:$B, $A63, NewEmisData!$C:$C, $H63, NewEmisData!$D:$D, CE$2))</f>
        <v>2.35915905182916E-2</v>
      </c>
      <c r="CF63" s="335">
        <f>$I63*IF($G63="Pickup", SUMIFS(NewEmisData!H:H, NewEmisData!$A:$A, "Pickup", NewEmisData!$B:$B, $A63, NewEmisData!$C:$C, $H63, NewEmisData!$D:$D, CF$2), SUMIFS(NewEmisData!H:H, NewEmisData!$A:$A, "LDV", NewEmisData!$B:$B, $A63, NewEmisData!$C:$C, $H63, NewEmisData!$D:$D, CF$2))</f>
        <v>2.2519914122574401E-2</v>
      </c>
      <c r="CG63" s="335">
        <f>$I63*IF($G63="Pickup", SUMIFS(NewEmisData!I:I, NewEmisData!$A:$A, "Pickup", NewEmisData!$B:$B, $A63, NewEmisData!$C:$C, $H63, NewEmisData!$D:$D, CG$2), SUMIFS(NewEmisData!I:I, NewEmisData!$A:$A, "LDV", NewEmisData!$B:$B, $A63, NewEmisData!$C:$C, $H63, NewEmisData!$D:$D, CG$2))</f>
        <v>2.1807779866682201E-2</v>
      </c>
      <c r="CH63" s="335">
        <f>$I63*IF($G63="Pickup", SUMIFS(NewEmisData!J:J, NewEmisData!$A:$A, "Pickup", NewEmisData!$B:$B, $A63, NewEmisData!$C:$C, $H63, NewEmisData!$D:$D, CH$2), SUMIFS(NewEmisData!J:J, NewEmisData!$A:$A, "LDV", NewEmisData!$B:$B, $A63, NewEmisData!$C:$C, $H63, NewEmisData!$D:$D, CH$2))</f>
        <v>2.1246517083751901E-2</v>
      </c>
      <c r="CI63" s="335">
        <f>$I63*IF($G63="Pickup", SUMIFS(NewEmisData!K:K, NewEmisData!$A:$A, "Pickup", NewEmisData!$B:$B, $A63, NewEmisData!$C:$C, $H63, NewEmisData!$D:$D, CI$2), SUMIFS(NewEmisData!K:K, NewEmisData!$A:$A, "LDV", NewEmisData!$B:$B, $A63, NewEmisData!$C:$C, $H63, NewEmisData!$D:$D, CI$2))</f>
        <v>2.1244746441372499E-2</v>
      </c>
      <c r="CJ63" s="335">
        <f>$I63*IF($G63="Pickup", SUMIFS(NewEmisData!L:L, NewEmisData!$A:$A, "Pickup", NewEmisData!$B:$B, $A63, NewEmisData!$C:$C, $H63, NewEmisData!$D:$D, CJ$2), SUMIFS(NewEmisData!L:L, NewEmisData!$A:$A, "LDV", NewEmisData!$B:$B, $A63, NewEmisData!$C:$C, $H63, NewEmisData!$D:$D, CJ$2))</f>
        <v>2.1244238664552498E-2</v>
      </c>
      <c r="CK63" s="335">
        <f>$I63*IF($G63="Pickup", SUMIFS(NewEmisData!M:M, NewEmisData!$A:$A, "Pickup", NewEmisData!$B:$B, $A63, NewEmisData!$C:$C, $H63, NewEmisData!$D:$D, CK$2), SUMIFS(NewEmisData!M:M, NewEmisData!$A:$A, "LDV", NewEmisData!$B:$B, $A63, NewEmisData!$C:$C, $H63, NewEmisData!$D:$D, CK$2))</f>
        <v>2.1243800212783201E-2</v>
      </c>
      <c r="CL63" s="335">
        <v>2.0846549246249676E-2</v>
      </c>
      <c r="CM63" s="335">
        <f>$I63*IF($G63="Pickup", SUMIFS(NewEmisData!E:E, NewEmisData!$A:$A, "Pickup", NewEmisData!$B:$B, $A63, NewEmisData!$C:$C, $H63, NewEmisData!$D:$D, CM$2), SUMIFS(NewEmisData!E:E, NewEmisData!$A:$A, "LDV", NewEmisData!$B:$B, $A63, NewEmisData!$C:$C, $H63, NewEmisData!$D:$D, CM$2))</f>
        <v>2.3400482606005499E-2</v>
      </c>
      <c r="CN63" s="335">
        <f>$I63*IF($G63="Pickup", SUMIFS(NewEmisData!F:F, NewEmisData!$A:$A, "Pickup", NewEmisData!$B:$B, $A63, NewEmisData!$C:$C, $H63, NewEmisData!$D:$D, CN$2), SUMIFS(NewEmisData!F:F, NewEmisData!$A:$A, "LDV", NewEmisData!$B:$B, $A63, NewEmisData!$C:$C, $H63, NewEmisData!$D:$D, CN$2))</f>
        <v>1.46264020139097E-2</v>
      </c>
      <c r="CO63" s="335">
        <f>$I63*IF($G63="Pickup", SUMIFS(NewEmisData!G:G, NewEmisData!$A:$A, "Pickup", NewEmisData!$B:$B, $A63, NewEmisData!$C:$C, $H63, NewEmisData!$D:$D, CO$2), SUMIFS(NewEmisData!G:G, NewEmisData!$A:$A, "LDV", NewEmisData!$B:$B, $A63, NewEmisData!$C:$C, $H63, NewEmisData!$D:$D, CO$2))</f>
        <v>1.17594755724597E-2</v>
      </c>
      <c r="CP63" s="335">
        <f>$I63*IF($G63="Pickup", SUMIFS(NewEmisData!H:H, NewEmisData!$A:$A, "Pickup", NewEmisData!$B:$B, $A63, NewEmisData!$C:$C, $H63, NewEmisData!$D:$D, CP$2), SUMIFS(NewEmisData!H:H, NewEmisData!$A:$A, "LDV", NewEmisData!$B:$B, $A63, NewEmisData!$C:$C, $H63, NewEmisData!$D:$D, CP$2))</f>
        <v>9.5913131178771704E-3</v>
      </c>
      <c r="CQ63" s="335">
        <f>$I63*IF($G63="Pickup", SUMIFS(NewEmisData!I:I, NewEmisData!$A:$A, "Pickup", NewEmisData!$B:$B, $A63, NewEmisData!$C:$C, $H63, NewEmisData!$D:$D, CQ$2), SUMIFS(NewEmisData!I:I, NewEmisData!$A:$A, "LDV", NewEmisData!$B:$B, $A63, NewEmisData!$C:$C, $H63, NewEmisData!$D:$D, CQ$2))</f>
        <v>8.49787062067325E-3</v>
      </c>
      <c r="CR63" s="335">
        <f>$I63*IF($G63="Pickup", SUMIFS(NewEmisData!J:J, NewEmisData!$A:$A, "Pickup", NewEmisData!$B:$B, $A63, NewEmisData!$C:$C, $H63, NewEmisData!$D:$D, CR$2), SUMIFS(NewEmisData!J:J, NewEmisData!$A:$A, "LDV", NewEmisData!$B:$B, $A63, NewEmisData!$C:$C, $H63, NewEmisData!$D:$D, CR$2))</f>
        <v>8.0109865110152001E-3</v>
      </c>
      <c r="CS63" s="335">
        <f>$I63*IF($G63="Pickup", SUMIFS(NewEmisData!K:K, NewEmisData!$A:$A, "Pickup", NewEmisData!$B:$B, $A63, NewEmisData!$C:$C, $H63, NewEmisData!$D:$D, CS$2), SUMIFS(NewEmisData!K:K, NewEmisData!$A:$A, "LDV", NewEmisData!$B:$B, $A63, NewEmisData!$C:$C, $H63, NewEmisData!$D:$D, CS$2))</f>
        <v>7.9536784391849198E-3</v>
      </c>
      <c r="CT63" s="335">
        <f>$I63*IF($G63="Pickup", SUMIFS(NewEmisData!L:L, NewEmisData!$A:$A, "Pickup", NewEmisData!$B:$B, $A63, NewEmisData!$C:$C, $H63, NewEmisData!$D:$D, CT$2), SUMIFS(NewEmisData!L:L, NewEmisData!$A:$A, "LDV", NewEmisData!$B:$B, $A63, NewEmisData!$C:$C, $H63, NewEmisData!$D:$D, CT$2))</f>
        <v>7.8603296078806496E-3</v>
      </c>
      <c r="CU63" s="335">
        <f>$I63*IF($G63="Pickup", SUMIFS(NewEmisData!M:M, NewEmisData!$A:$A, "Pickup", NewEmisData!$B:$B, $A63, NewEmisData!$C:$C, $H63, NewEmisData!$D:$D, CU$2), SUMIFS(NewEmisData!M:M, NewEmisData!$A:$A, "LDV", NewEmisData!$B:$B, $A63, NewEmisData!$C:$C, $H63, NewEmisData!$D:$D, CU$2))</f>
        <v>7.8597717488691193E-3</v>
      </c>
      <c r="CV63" s="335">
        <v>5.2030687941242611E-3</v>
      </c>
      <c r="CW63" s="335">
        <v>3.0448046675121709E-3</v>
      </c>
      <c r="CX63" s="335">
        <v>1.8865908720768221E-3</v>
      </c>
      <c r="CY63" s="335">
        <v>1.5570268485524494E-3</v>
      </c>
      <c r="CZ63" s="335">
        <v>1.2432183416122382E-3</v>
      </c>
      <c r="DA63" s="335">
        <v>9.252251866281976E-4</v>
      </c>
      <c r="DB63" s="335">
        <v>7.2309456596024934E-4</v>
      </c>
      <c r="DC63" s="335">
        <v>6.8940706870607876E-4</v>
      </c>
      <c r="DD63" s="335">
        <v>6.844148428615973E-4</v>
      </c>
      <c r="DE63" s="335">
        <v>6.8634617396886091E-4</v>
      </c>
      <c r="DF63" s="335">
        <v>6.8634617396886091E-4</v>
      </c>
      <c r="DG63" s="335">
        <f>$I63*IF($G63="Pickup", SUMIFS(NewEmisData!E:E, NewEmisData!$A:$A, "Pickup", NewEmisData!$B:$B, $A63, NewEmisData!$C:$C, $H63, NewEmisData!$D:$D, DG$2), SUMIFS(NewEmisData!E:E, NewEmisData!$A:$A, "LDV", NewEmisData!$B:$B, $A63, NewEmisData!$C:$C, $H63, NewEmisData!$D:$D, DG$2))</f>
        <v>0</v>
      </c>
      <c r="DH63" s="335">
        <f>$I63*IF($G63="Pickup", SUMIFS(NewEmisData!F:F, NewEmisData!$A:$A, "Pickup", NewEmisData!$B:$B, $A63, NewEmisData!$C:$C, $H63, NewEmisData!$D:$D, DH$2), SUMIFS(NewEmisData!F:F, NewEmisData!$A:$A, "LDV", NewEmisData!$B:$B, $A63, NewEmisData!$C:$C, $H63, NewEmisData!$D:$D, DH$2))</f>
        <v>0</v>
      </c>
      <c r="DI63" s="335">
        <f>$I63*IF($G63="Pickup", SUMIFS(NewEmisData!G:G, NewEmisData!$A:$A, "Pickup", NewEmisData!$B:$B, $A63, NewEmisData!$C:$C, $H63, NewEmisData!$D:$D, DI$2), SUMIFS(NewEmisData!G:G, NewEmisData!$A:$A, "LDV", NewEmisData!$B:$B, $A63, NewEmisData!$C:$C, $H63, NewEmisData!$D:$D, DI$2))</f>
        <v>0</v>
      </c>
      <c r="DJ63" s="335">
        <f>$I63*IF($G63="Pickup", SUMIFS(NewEmisData!H:H, NewEmisData!$A:$A, "Pickup", NewEmisData!$B:$B, $A63, NewEmisData!$C:$C, $H63, NewEmisData!$D:$D, DJ$2), SUMIFS(NewEmisData!H:H, NewEmisData!$A:$A, "LDV", NewEmisData!$B:$B, $A63, NewEmisData!$C:$C, $H63, NewEmisData!$D:$D, DJ$2))</f>
        <v>0</v>
      </c>
      <c r="DK63" s="335">
        <f>$I63*IF($G63="Pickup", SUMIFS(NewEmisData!I:I, NewEmisData!$A:$A, "Pickup", NewEmisData!$B:$B, $A63, NewEmisData!$C:$C, $H63, NewEmisData!$D:$D, DK$2), SUMIFS(NewEmisData!I:I, NewEmisData!$A:$A, "LDV", NewEmisData!$B:$B, $A63, NewEmisData!$C:$C, $H63, NewEmisData!$D:$D, DK$2))</f>
        <v>0</v>
      </c>
      <c r="DL63" s="335">
        <f>$I63*IF($G63="Pickup", SUMIFS(NewEmisData!J:J, NewEmisData!$A:$A, "Pickup", NewEmisData!$B:$B, $A63, NewEmisData!$C:$C, $H63, NewEmisData!$D:$D, DL$2), SUMIFS(NewEmisData!J:J, NewEmisData!$A:$A, "LDV", NewEmisData!$B:$B, $A63, NewEmisData!$C:$C, $H63, NewEmisData!$D:$D, DL$2))</f>
        <v>0</v>
      </c>
      <c r="DM63" s="335">
        <f>$I63*IF($G63="Pickup", SUMIFS(NewEmisData!K:K, NewEmisData!$A:$A, "Pickup", NewEmisData!$B:$B, $A63, NewEmisData!$C:$C, $H63, NewEmisData!$D:$D, DM$2), SUMIFS(NewEmisData!K:K, NewEmisData!$A:$A, "LDV", NewEmisData!$B:$B, $A63, NewEmisData!$C:$C, $H63, NewEmisData!$D:$D, DM$2))</f>
        <v>0</v>
      </c>
      <c r="DN63" s="335">
        <f>$I63*IF($G63="Pickup", SUMIFS(NewEmisData!L:L, NewEmisData!$A:$A, "Pickup", NewEmisData!$B:$B, $A63, NewEmisData!$C:$C, $H63, NewEmisData!$D:$D, DN$2), SUMIFS(NewEmisData!L:L, NewEmisData!$A:$A, "LDV", NewEmisData!$B:$B, $A63, NewEmisData!$C:$C, $H63, NewEmisData!$D:$D, DN$2))</f>
        <v>0</v>
      </c>
      <c r="DO63" s="335">
        <f>$I63*IF($G63="Pickup", SUMIFS(NewEmisData!M:M, NewEmisData!$A:$A, "Pickup", NewEmisData!$B:$B, $A63, NewEmisData!$C:$C, $H63, NewEmisData!$D:$D, DO$2), SUMIFS(NewEmisData!M:M, NewEmisData!$A:$A, "LDV", NewEmisData!$B:$B, $A63, NewEmisData!$C:$C, $H63, NewEmisData!$D:$D, DO$2))</f>
        <v>0</v>
      </c>
      <c r="DP63" s="335">
        <v>1.3868757746550878E-3</v>
      </c>
      <c r="DQ63" s="335">
        <f>$I63*IF($G63="Pickup", SUMIFS(NewEmisData!E:E, NewEmisData!$A:$A, "Pickup", NewEmisData!$B:$B, $A63, NewEmisData!$C:$C, $H63, NewEmisData!$D:$D, DQ$2), SUMIFS(NewEmisData!E:E, NewEmisData!$A:$A, "LDV", NewEmisData!$B:$B, $A63, NewEmisData!$C:$C, $H63, NewEmisData!$D:$D, DQ$2))</f>
        <v>1.5358627671248499E-2</v>
      </c>
      <c r="DR63" s="335">
        <f>$I63*IF($G63="Pickup", SUMIFS(NewEmisData!F:F, NewEmisData!$A:$A, "Pickup", NewEmisData!$B:$B, $A63, NewEmisData!$C:$C, $H63, NewEmisData!$D:$D, DR$2), SUMIFS(NewEmisData!F:F, NewEmisData!$A:$A, "LDV", NewEmisData!$B:$B, $A63, NewEmisData!$C:$C, $H63, NewEmisData!$D:$D, DR$2))</f>
        <v>9.2701502330196205E-3</v>
      </c>
      <c r="DS63" s="335">
        <f>$I63*IF($G63="Pickup", SUMIFS(NewEmisData!G:G, NewEmisData!$A:$A, "Pickup", NewEmisData!$B:$B, $A63, NewEmisData!$C:$C, $H63, NewEmisData!$D:$D, DS$2), SUMIFS(NewEmisData!G:G, NewEmisData!$A:$A, "LDV", NewEmisData!$B:$B, $A63, NewEmisData!$C:$C, $H63, NewEmisData!$D:$D, DS$2))</f>
        <v>7.3800443468092902E-3</v>
      </c>
      <c r="DT63" s="335">
        <f>$I63*IF($G63="Pickup", SUMIFS(NewEmisData!H:H, NewEmisData!$A:$A, "Pickup", NewEmisData!$B:$B, $A63, NewEmisData!$C:$C, $H63, NewEmisData!$D:$D, DT$2), SUMIFS(NewEmisData!H:H, NewEmisData!$A:$A, "LDV", NewEmisData!$B:$B, $A63, NewEmisData!$C:$C, $H63, NewEmisData!$D:$D, DT$2))</f>
        <v>5.7500359883598503E-3</v>
      </c>
      <c r="DU63" s="335">
        <f>$I63*IF($G63="Pickup", SUMIFS(NewEmisData!I:I, NewEmisData!$A:$A, "Pickup", NewEmisData!$B:$B, $A63, NewEmisData!$C:$C, $H63, NewEmisData!$D:$D, DU$2), SUMIFS(NewEmisData!I:I, NewEmisData!$A:$A, "LDV", NewEmisData!$B:$B, $A63, NewEmisData!$C:$C, $H63, NewEmisData!$D:$D, DU$2))</f>
        <v>4.5486358185720301E-3</v>
      </c>
      <c r="DV63" s="335">
        <f>$I63*IF($G63="Pickup", SUMIFS(NewEmisData!J:J, NewEmisData!$A:$A, "Pickup", NewEmisData!$B:$B, $A63, NewEmisData!$C:$C, $H63, NewEmisData!$D:$D, DV$2), SUMIFS(NewEmisData!J:J, NewEmisData!$A:$A, "LDV", NewEmisData!$B:$B, $A63, NewEmisData!$C:$C, $H63, NewEmisData!$D:$D, DV$2))</f>
        <v>3.9745008012961004E-3</v>
      </c>
      <c r="DW63" s="335">
        <f>$I63*IF($G63="Pickup", SUMIFS(NewEmisData!K:K, NewEmisData!$A:$A, "Pickup", NewEmisData!$B:$B, $A63, NewEmisData!$C:$C, $H63, NewEmisData!$D:$D, DW$2), SUMIFS(NewEmisData!K:K, NewEmisData!$A:$A, "LDV", NewEmisData!$B:$B, $A63, NewEmisData!$C:$C, $H63, NewEmisData!$D:$D, DW$2))</f>
        <v>3.6505775807205302E-3</v>
      </c>
      <c r="DX63" s="335">
        <f>$I63*IF($G63="Pickup", SUMIFS(NewEmisData!L:L, NewEmisData!$A:$A, "Pickup", NewEmisData!$B:$B, $A63, NewEmisData!$C:$C, $H63, NewEmisData!$D:$D, DX$2), SUMIFS(NewEmisData!L:L, NewEmisData!$A:$A, "LDV", NewEmisData!$B:$B, $A63, NewEmisData!$C:$C, $H63, NewEmisData!$D:$D, DX$2))</f>
        <v>3.5463484367939599E-3</v>
      </c>
      <c r="DY63" s="335">
        <f>$I63*IF($G63="Pickup", SUMIFS(NewEmisData!M:M, NewEmisData!$A:$A, "Pickup", NewEmisData!$B:$B, $A63, NewEmisData!$C:$C, $H63, NewEmisData!$D:$D, DY$2), SUMIFS(NewEmisData!M:M, NewEmisData!$A:$A, "LDV", NewEmisData!$B:$B, $A63, NewEmisData!$C:$C, $H63, NewEmisData!$D:$D, DY$2))</f>
        <v>3.4918759359810199E-3</v>
      </c>
      <c r="DZ63" s="335">
        <v>4.3350573081854527E-3</v>
      </c>
      <c r="EA63" s="335">
        <f t="shared" si="2"/>
        <v>474.817101058422</v>
      </c>
      <c r="EB63" s="335">
        <f t="shared" si="3"/>
        <v>451.24703471572099</v>
      </c>
      <c r="EC63" s="335">
        <f t="shared" si="4"/>
        <v>359.55406391675598</v>
      </c>
      <c r="ED63" s="335">
        <f t="shared" si="5"/>
        <v>306.68867751853497</v>
      </c>
      <c r="EE63" s="335">
        <f t="shared" si="6"/>
        <v>266.05693149041099</v>
      </c>
      <c r="EF63" s="335">
        <f t="shared" si="7"/>
        <v>243.087176828883</v>
      </c>
      <c r="EG63" s="335">
        <f t="shared" si="8"/>
        <v>232.82718030870799</v>
      </c>
      <c r="EH63" s="335">
        <f t="shared" si="9"/>
        <v>229.167353178653</v>
      </c>
      <c r="EI63" s="335">
        <f t="shared" si="10"/>
        <v>227.80956840287899</v>
      </c>
      <c r="EJ63" s="335">
        <f t="shared" si="11"/>
        <v>0.20692409258864139</v>
      </c>
      <c r="EK63" s="335">
        <f t="shared" si="12"/>
        <v>0.70973077210402302</v>
      </c>
      <c r="EL63" s="335">
        <f t="shared" si="13"/>
        <v>0.32036907792622199</v>
      </c>
      <c r="EM63" s="335">
        <f t="shared" si="14"/>
        <v>0.23974719966536701</v>
      </c>
      <c r="EN63" s="335">
        <f t="shared" si="15"/>
        <v>0.160612501035788</v>
      </c>
      <c r="EO63" s="335">
        <f t="shared" si="16"/>
        <v>0.10365613117262901</v>
      </c>
      <c r="EP63" s="335">
        <f t="shared" si="17"/>
        <v>7.8799994555065797E-2</v>
      </c>
      <c r="EQ63" s="335">
        <f t="shared" si="18"/>
        <v>6.8646939612850705E-2</v>
      </c>
      <c r="ER63" s="335">
        <f t="shared" si="19"/>
        <v>6.5824398729591893E-2</v>
      </c>
      <c r="ES63" s="335">
        <f t="shared" si="20"/>
        <v>6.4340803704991095E-2</v>
      </c>
      <c r="ET63" s="335">
        <f t="shared" si="21"/>
        <v>5.5587065527563068E-2</v>
      </c>
      <c r="EU63" s="335">
        <f t="shared" si="22"/>
        <v>8.2160020457903906E-3</v>
      </c>
      <c r="EV63" s="335">
        <f t="shared" si="23"/>
        <v>7.80815598787189E-3</v>
      </c>
      <c r="EW63" s="335">
        <f t="shared" si="24"/>
        <v>5.1579884513251097E-3</v>
      </c>
      <c r="EX63" s="335">
        <f t="shared" si="25"/>
        <v>4.3996084263759998E-3</v>
      </c>
      <c r="EY63" s="335">
        <f t="shared" si="26"/>
        <v>3.81672539575274E-3</v>
      </c>
      <c r="EZ63" s="335">
        <f t="shared" si="27"/>
        <v>3.4872096414849999E-3</v>
      </c>
      <c r="FA63" s="335">
        <f t="shared" si="28"/>
        <v>3.3400286224750798E-3</v>
      </c>
      <c r="FB63" s="335">
        <f t="shared" si="29"/>
        <v>3.2875233288682799E-3</v>
      </c>
      <c r="FC63" s="335">
        <f t="shared" si="30"/>
        <v>3.2680461258744399E-3</v>
      </c>
      <c r="FD63" s="335">
        <f t="shared" si="31"/>
        <v>1.3041984458904573E-3</v>
      </c>
      <c r="FE63" s="335">
        <f t="shared" si="32"/>
        <v>7.6637268565666605E-2</v>
      </c>
      <c r="FF63" s="335">
        <f t="shared" si="33"/>
        <v>7.17220347655846E-2</v>
      </c>
      <c r="FG63" s="335">
        <f t="shared" si="34"/>
        <v>5.3063354209187903E-2</v>
      </c>
      <c r="FH63" s="335">
        <f t="shared" si="35"/>
        <v>5.1413159178765599E-2</v>
      </c>
      <c r="FI63" s="335">
        <f t="shared" si="36"/>
        <v>4.9937748877796798E-2</v>
      </c>
      <c r="FJ63" s="335">
        <f t="shared" si="37"/>
        <v>4.8737436898882699E-2</v>
      </c>
      <c r="FK63" s="335">
        <f t="shared" si="38"/>
        <v>4.7984590527250397E-2</v>
      </c>
      <c r="FL63" s="335">
        <f t="shared" si="39"/>
        <v>4.76005320802948E-2</v>
      </c>
      <c r="FM63" s="335">
        <f t="shared" si="40"/>
        <v>4.7377866603412998E-2</v>
      </c>
      <c r="FN63" s="335">
        <f t="shared" si="41"/>
        <v>3.2948538923667892E-2</v>
      </c>
      <c r="FO63" s="335">
        <f t="shared" si="42"/>
        <v>1.9839679684136899E-2</v>
      </c>
      <c r="FP63" s="335">
        <f t="shared" si="43"/>
        <v>1.54915322396613E-2</v>
      </c>
      <c r="FQ63" s="335">
        <f t="shared" si="44"/>
        <v>1.24856485125612E-2</v>
      </c>
      <c r="FR63" s="335">
        <f t="shared" si="45"/>
        <v>1.10258430769824E-2</v>
      </c>
      <c r="FS63" s="335">
        <f t="shared" si="46"/>
        <v>9.7206839249302599E-3</v>
      </c>
      <c r="FT63" s="335">
        <f t="shared" si="47"/>
        <v>8.6588886279032502E-3</v>
      </c>
      <c r="FU63" s="335">
        <f t="shared" si="48"/>
        <v>7.9928948991222996E-3</v>
      </c>
      <c r="FV63" s="335">
        <f t="shared" si="49"/>
        <v>7.65317007618625E-3</v>
      </c>
      <c r="FW63" s="335">
        <f t="shared" si="50"/>
        <v>7.4561632981935697E-3</v>
      </c>
      <c r="FX63" s="335">
        <f t="shared" si="51"/>
        <v>6.6026126062260432E-3</v>
      </c>
    </row>
    <row r="64" spans="1:180" x14ac:dyDescent="0.2">
      <c r="A64" s="305" t="str">
        <f>_xlfn.CONCAT(IF(LEFT(TRIM(A63),1)="*", "*R", "R"), 1+RIGHT(TRIM(A63),1))</f>
        <v>R6</v>
      </c>
      <c r="B64" s="305" t="str">
        <f t="shared" si="103"/>
        <v>TLFGHEV11</v>
      </c>
      <c r="C64" s="305" t="str">
        <f t="shared" si="104"/>
        <v>TL.GSL.F.HEV.2011</v>
      </c>
      <c r="D64" s="301" t="str">
        <f t="shared" si="105"/>
        <v>bn-vmt, bn-vmt/a</v>
      </c>
      <c r="E64" s="301" t="str">
        <f t="shared" si="106"/>
        <v>TLGSL</v>
      </c>
      <c r="F64" s="301" t="str">
        <f t="shared" si="107"/>
        <v>TL</v>
      </c>
      <c r="G64" s="315" t="s">
        <v>818</v>
      </c>
      <c r="H64" s="315" t="s">
        <v>814</v>
      </c>
      <c r="I64" s="315">
        <v>1</v>
      </c>
      <c r="J64" s="315" t="str">
        <f t="shared" si="52"/>
        <v>Full size car-GSL</v>
      </c>
      <c r="K64" s="335">
        <f>$I64*IF($G64="Pickup", SUMIFS(NewEmisData!E:E, NewEmisData!$A:$A, "Pickup", NewEmisData!$B:$B, $A64, NewEmisData!$C:$C, $H64, NewEmisData!$D:$D, K$2), SUMIFS(NewEmisData!E:E, NewEmisData!$A:$A, "LDV", NewEmisData!$B:$B, $A64, NewEmisData!$C:$C, $H64, NewEmisData!$D:$D, K$2))</f>
        <v>465.43339574540698</v>
      </c>
      <c r="L64" s="335">
        <f>$I64*IF($G64="Pickup", SUMIFS(NewEmisData!F:F, NewEmisData!$A:$A, "Pickup", NewEmisData!$B:$B, $A64, NewEmisData!$C:$C, $H64, NewEmisData!$D:$D, L$2), SUMIFS(NewEmisData!F:F, NewEmisData!$A:$A, "LDV", NewEmisData!$B:$B, $A64, NewEmisData!$C:$C, $H64, NewEmisData!$D:$D, L$2))</f>
        <v>447.45086858043499</v>
      </c>
      <c r="M64" s="335">
        <f>$I64*IF($G64="Pickup", SUMIFS(NewEmisData!G:G, NewEmisData!$A:$A, "Pickup", NewEmisData!$B:$B, $A64, NewEmisData!$C:$C, $H64, NewEmisData!$D:$D, M$2), SUMIFS(NewEmisData!G:G, NewEmisData!$A:$A, "LDV", NewEmisData!$B:$B, $A64, NewEmisData!$C:$C, $H64, NewEmisData!$D:$D, M$2))</f>
        <v>371.68579631799702</v>
      </c>
      <c r="N64" s="335">
        <f>$I64*IF($G64="Pickup", SUMIFS(NewEmisData!H:H, NewEmisData!$A:$A, "Pickup", NewEmisData!$B:$B, $A64, NewEmisData!$C:$C, $H64, NewEmisData!$D:$D, N$2), SUMIFS(NewEmisData!H:H, NewEmisData!$A:$A, "LDV", NewEmisData!$B:$B, $A64, NewEmisData!$C:$C, $H64, NewEmisData!$D:$D, N$2))</f>
        <v>316.68783468886801</v>
      </c>
      <c r="O64" s="335">
        <f>$I64*IF($G64="Pickup", SUMIFS(NewEmisData!I:I, NewEmisData!$A:$A, "Pickup", NewEmisData!$B:$B, $A64, NewEmisData!$C:$C, $H64, NewEmisData!$D:$D, O$2), SUMIFS(NewEmisData!I:I, NewEmisData!$A:$A, "LDV", NewEmisData!$B:$B, $A64, NewEmisData!$C:$C, $H64, NewEmisData!$D:$D, O$2))</f>
        <v>274.45359564691302</v>
      </c>
      <c r="P64" s="335">
        <f>$I64*IF($G64="Pickup", SUMIFS(NewEmisData!J:J, NewEmisData!$A:$A, "Pickup", NewEmisData!$B:$B, $A64, NewEmisData!$C:$C, $H64, NewEmisData!$D:$D, P$2), SUMIFS(NewEmisData!J:J, NewEmisData!$A:$A, "LDV", NewEmisData!$B:$B, $A64, NewEmisData!$C:$C, $H64, NewEmisData!$D:$D, P$2))</f>
        <v>250.610452801164</v>
      </c>
      <c r="Q64" s="335">
        <f>$I64*IF($G64="Pickup", SUMIFS(NewEmisData!K:K, NewEmisData!$A:$A, "Pickup", NewEmisData!$B:$B, $A64, NewEmisData!$C:$C, $H64, NewEmisData!$D:$D, Q$2), SUMIFS(NewEmisData!K:K, NewEmisData!$A:$A, "LDV", NewEmisData!$B:$B, $A64, NewEmisData!$C:$C, $H64, NewEmisData!$D:$D, Q$2))</f>
        <v>239.96929474207201</v>
      </c>
      <c r="R64" s="335">
        <f>$I64*IF($G64="Pickup", SUMIFS(NewEmisData!L:L, NewEmisData!$A:$A, "Pickup", NewEmisData!$B:$B, $A64, NewEmisData!$C:$C, $H64, NewEmisData!$D:$D, R$2), SUMIFS(NewEmisData!L:L, NewEmisData!$A:$A, "LDV", NewEmisData!$B:$B, $A64, NewEmisData!$C:$C, $H64, NewEmisData!$D:$D, R$2))</f>
        <v>236.17949059358199</v>
      </c>
      <c r="S64" s="335">
        <f>$I64*IF($G64="Pickup", SUMIFS(NewEmisData!M:M, NewEmisData!$A:$A, "Pickup", NewEmisData!$B:$B, $A64, NewEmisData!$C:$C, $H64, NewEmisData!$D:$D, S$2), SUMIFS(NewEmisData!M:M, NewEmisData!$A:$A, "LDV", NewEmisData!$B:$B, $A64, NewEmisData!$C:$C, $H64, NewEmisData!$D:$D, S$2))</f>
        <v>234.77621268414799</v>
      </c>
      <c r="T64" s="335">
        <v>0.20692409258864139</v>
      </c>
      <c r="U64" s="335">
        <f>$I64*IF($G64="Pickup", SUMIFS(NewEmisData!E:E, NewEmisData!$A:$A, "Pickup", NewEmisData!$B:$B, $A64, NewEmisData!$C:$C, $H64, NewEmisData!$D:$D, U$2), SUMIFS(NewEmisData!E:E, NewEmisData!$A:$A, "LDV", NewEmisData!$B:$B, $A64, NewEmisData!$C:$C, $H64, NewEmisData!$D:$D, U$2))</f>
        <v>0.76817370125590101</v>
      </c>
      <c r="V64" s="335">
        <f>$I64*IF($G64="Pickup", SUMIFS(NewEmisData!F:F, NewEmisData!$A:$A, "Pickup", NewEmisData!$B:$B, $A64, NewEmisData!$C:$C, $H64, NewEmisData!$D:$D, V$2), SUMIFS(NewEmisData!F:F, NewEmisData!$A:$A, "LDV", NewEmisData!$B:$B, $A64, NewEmisData!$C:$C, $H64, NewEmisData!$D:$D, V$2))</f>
        <v>0.34255400012381199</v>
      </c>
      <c r="W64" s="335">
        <f>$I64*IF($G64="Pickup", SUMIFS(NewEmisData!G:G, NewEmisData!$A:$A, "Pickup", NewEmisData!$B:$B, $A64, NewEmisData!$C:$C, $H64, NewEmisData!$D:$D, W$2), SUMIFS(NewEmisData!G:G, NewEmisData!$A:$A, "LDV", NewEmisData!$B:$B, $A64, NewEmisData!$C:$C, $H64, NewEmisData!$D:$D, W$2))</f>
        <v>0.22026197441968301</v>
      </c>
      <c r="X64" s="335">
        <f>$I64*IF($G64="Pickup", SUMIFS(NewEmisData!H:H, NewEmisData!$A:$A, "Pickup", NewEmisData!$B:$B, $A64, NewEmisData!$C:$C, $H64, NewEmisData!$D:$D, X$2), SUMIFS(NewEmisData!H:H, NewEmisData!$A:$A, "LDV", NewEmisData!$B:$B, $A64, NewEmisData!$C:$C, $H64, NewEmisData!$D:$D, X$2))</f>
        <v>0.146130223505477</v>
      </c>
      <c r="Y64" s="335">
        <f>$I64*IF($G64="Pickup", SUMIFS(NewEmisData!I:I, NewEmisData!$A:$A, "Pickup", NewEmisData!$B:$B, $A64, NewEmisData!$C:$C, $H64, NewEmisData!$D:$D, Y$2), SUMIFS(NewEmisData!I:I, NewEmisData!$A:$A, "LDV", NewEmisData!$B:$B, $A64, NewEmisData!$C:$C, $H64, NewEmisData!$D:$D, Y$2))</f>
        <v>9.25204446820201E-2</v>
      </c>
      <c r="Z64" s="335">
        <f>$I64*IF($G64="Pickup", SUMIFS(NewEmisData!J:J, NewEmisData!$A:$A, "Pickup", NewEmisData!$B:$B, $A64, NewEmisData!$C:$C, $H64, NewEmisData!$D:$D, Z$2), SUMIFS(NewEmisData!J:J, NewEmisData!$A:$A, "LDV", NewEmisData!$B:$B, $A64, NewEmisData!$C:$C, $H64, NewEmisData!$D:$D, Z$2))</f>
        <v>6.9646332093205393E-2</v>
      </c>
      <c r="AA64" s="335">
        <f>$I64*IF($G64="Pickup", SUMIFS(NewEmisData!K:K, NewEmisData!$A:$A, "Pickup", NewEmisData!$B:$B, $A64, NewEmisData!$C:$C, $H64, NewEmisData!$D:$D, AA$2), SUMIFS(NewEmisData!K:K, NewEmisData!$A:$A, "LDV", NewEmisData!$B:$B, $A64, NewEmisData!$C:$C, $H64, NewEmisData!$D:$D, AA$2))</f>
        <v>6.0285539426727999E-2</v>
      </c>
      <c r="AB64" s="335">
        <f>$I64*IF($G64="Pickup", SUMIFS(NewEmisData!L:L, NewEmisData!$A:$A, "Pickup", NewEmisData!$B:$B, $A64, NewEmisData!$C:$C, $H64, NewEmisData!$D:$D, AB$2), SUMIFS(NewEmisData!L:L, NewEmisData!$A:$A, "LDV", NewEmisData!$B:$B, $A64, NewEmisData!$C:$C, $H64, NewEmisData!$D:$D, AB$2))</f>
        <v>5.7685517085836899E-2</v>
      </c>
      <c r="AC64" s="335">
        <f>$I64*IF($G64="Pickup", SUMIFS(NewEmisData!M:M, NewEmisData!$A:$A, "Pickup", NewEmisData!$B:$B, $A64, NewEmisData!$C:$C, $H64, NewEmisData!$D:$D, AC$2), SUMIFS(NewEmisData!M:M, NewEmisData!$A:$A, "LDV", NewEmisData!$B:$B, $A64, NewEmisData!$C:$C, $H64, NewEmisData!$D:$D, AC$2))</f>
        <v>5.6336256806388998E-2</v>
      </c>
      <c r="AD64" s="335">
        <v>5.5587065527563068E-2</v>
      </c>
      <c r="AE64" s="335">
        <f>$I64*IF($G64="Pickup", SUMIFS(NewEmisData!E:E, NewEmisData!$A:$A, "Pickup", NewEmisData!$B:$B, $A64, NewEmisData!$C:$C, $H64, NewEmisData!$D:$D, AE$2), SUMIFS(NewEmisData!E:E, NewEmisData!$A:$A, "LDV", NewEmisData!$B:$B, $A64, NewEmisData!$C:$C, $H64, NewEmisData!$D:$D, AE$2))</f>
        <v>8.0536316527093799E-3</v>
      </c>
      <c r="AF64" s="335">
        <f>$I64*IF($G64="Pickup", SUMIFS(NewEmisData!F:F, NewEmisData!$A:$A, "Pickup", NewEmisData!$B:$B, $A64, NewEmisData!$C:$C, $H64, NewEmisData!$D:$D, AF$2), SUMIFS(NewEmisData!F:F, NewEmisData!$A:$A, "LDV", NewEmisData!$B:$B, $A64, NewEmisData!$C:$C, $H64, NewEmisData!$D:$D, AF$2))</f>
        <v>7.7424694052717798E-3</v>
      </c>
      <c r="AG64" s="335">
        <f>$I64*IF($G64="Pickup", SUMIFS(NewEmisData!G:G, NewEmisData!$A:$A, "Pickup", NewEmisData!$B:$B, $A64, NewEmisData!$C:$C, $H64, NewEmisData!$D:$D, AG$2), SUMIFS(NewEmisData!G:G, NewEmisData!$A:$A, "LDV", NewEmisData!$B:$B, $A64, NewEmisData!$C:$C, $H64, NewEmisData!$D:$D, AG$2))</f>
        <v>5.3320257089092297E-3</v>
      </c>
      <c r="AH64" s="335">
        <f>$I64*IF($G64="Pickup", SUMIFS(NewEmisData!H:H, NewEmisData!$A:$A, "Pickup", NewEmisData!$B:$B, $A64, NewEmisData!$C:$C, $H64, NewEmisData!$D:$D, AH$2), SUMIFS(NewEmisData!H:H, NewEmisData!$A:$A, "LDV", NewEmisData!$B:$B, $A64, NewEmisData!$C:$C, $H64, NewEmisData!$D:$D, AH$2))</f>
        <v>4.5430510168157703E-3</v>
      </c>
      <c r="AI64" s="335">
        <f>$I64*IF($G64="Pickup", SUMIFS(NewEmisData!I:I, NewEmisData!$A:$A, "Pickup", NewEmisData!$B:$B, $A64, NewEmisData!$C:$C, $H64, NewEmisData!$D:$D, AI$2), SUMIFS(NewEmisData!I:I, NewEmisData!$A:$A, "LDV", NewEmisData!$B:$B, $A64, NewEmisData!$C:$C, $H64, NewEmisData!$D:$D, AI$2))</f>
        <v>3.9371785778053803E-3</v>
      </c>
      <c r="AJ64" s="335">
        <f>$I64*IF($G64="Pickup", SUMIFS(NewEmisData!J:J, NewEmisData!$A:$A, "Pickup", NewEmisData!$B:$B, $A64, NewEmisData!$C:$C, $H64, NewEmisData!$D:$D, AJ$2), SUMIFS(NewEmisData!J:J, NewEmisData!$A:$A, "LDV", NewEmisData!$B:$B, $A64, NewEmisData!$C:$C, $H64, NewEmisData!$D:$D, AJ$2))</f>
        <v>3.5951364530025401E-3</v>
      </c>
      <c r="AK64" s="335">
        <f>$I64*IF($G64="Pickup", SUMIFS(NewEmisData!K:K, NewEmisData!$A:$A, "Pickup", NewEmisData!$B:$B, $A64, NewEmisData!$C:$C, $H64, NewEmisData!$D:$D, AK$2), SUMIFS(NewEmisData!K:K, NewEmisData!$A:$A, "LDV", NewEmisData!$B:$B, $A64, NewEmisData!$C:$C, $H64, NewEmisData!$D:$D, AK$2))</f>
        <v>3.4424852382502098E-3</v>
      </c>
      <c r="AL64" s="335">
        <f>$I64*IF($G64="Pickup", SUMIFS(NewEmisData!L:L, NewEmisData!$A:$A, "Pickup", NewEmisData!$B:$B, $A64, NewEmisData!$C:$C, $H64, NewEmisData!$D:$D, AL$2), SUMIFS(NewEmisData!L:L, NewEmisData!$A:$A, "LDV", NewEmisData!$B:$B, $A64, NewEmisData!$C:$C, $H64, NewEmisData!$D:$D, AL$2))</f>
        <v>3.38811619026995E-3</v>
      </c>
      <c r="AM64" s="335">
        <f>$I64*IF($G64="Pickup", SUMIFS(NewEmisData!M:M, NewEmisData!$A:$A, "Pickup", NewEmisData!$B:$B, $A64, NewEmisData!$C:$C, $H64, NewEmisData!$D:$D, AM$2), SUMIFS(NewEmisData!M:M, NewEmisData!$A:$A, "LDV", NewEmisData!$B:$B, $A64, NewEmisData!$C:$C, $H64, NewEmisData!$D:$D, AM$2))</f>
        <v>3.36798790618778E-3</v>
      </c>
      <c r="AN64" s="335">
        <v>1.3041984458904573E-3</v>
      </c>
      <c r="AO64" s="335">
        <f>$I64*IF($G64="Pickup", SUMIFS(NewEmisData!E:E, NewEmisData!$A:$A, "Pickup", NewEmisData!$B:$B, $A64, NewEmisData!$C:$C, $H64, NewEmisData!$D:$D, AO$2), SUMIFS(NewEmisData!E:E, NewEmisData!$A:$A, "LDV", NewEmisData!$B:$B, $A64, NewEmisData!$C:$C, $H64, NewEmisData!$D:$D, AO$2))</f>
        <v>7.6317156939691294E-2</v>
      </c>
      <c r="AP64" s="335">
        <f>$I64*IF($G64="Pickup", SUMIFS(NewEmisData!F:F, NewEmisData!$A:$A, "Pickup", NewEmisData!$B:$B, $A64, NewEmisData!$C:$C, $H64, NewEmisData!$D:$D, AP$2), SUMIFS(NewEmisData!F:F, NewEmisData!$A:$A, "LDV", NewEmisData!$B:$B, $A64, NewEmisData!$C:$C, $H64, NewEmisData!$D:$D, AP$2))</f>
        <v>7.1544642944165196E-2</v>
      </c>
      <c r="AQ64" s="335">
        <f>$I64*IF($G64="Pickup", SUMIFS(NewEmisData!G:G, NewEmisData!$A:$A, "Pickup", NewEmisData!$B:$B, $A64, NewEmisData!$C:$C, $H64, NewEmisData!$D:$D, AQ$2), SUMIFS(NewEmisData!G:G, NewEmisData!$A:$A, "LDV", NewEmisData!$B:$B, $A64, NewEmisData!$C:$C, $H64, NewEmisData!$D:$D, AQ$2))</f>
        <v>5.8249743312617203E-2</v>
      </c>
      <c r="AR64" s="335">
        <f>$I64*IF($G64="Pickup", SUMIFS(NewEmisData!H:H, NewEmisData!$A:$A, "Pickup", NewEmisData!$B:$B, $A64, NewEmisData!$C:$C, $H64, NewEmisData!$D:$D, AR$2), SUMIFS(NewEmisData!H:H, NewEmisData!$A:$A, "LDV", NewEmisData!$B:$B, $A64, NewEmisData!$C:$C, $H64, NewEmisData!$D:$D, AR$2))</f>
        <v>5.6730049378736901E-2</v>
      </c>
      <c r="AS64" s="335">
        <f>$I64*IF($G64="Pickup", SUMIFS(NewEmisData!I:I, NewEmisData!$A:$A, "Pickup", NewEmisData!$B:$B, $A64, NewEmisData!$C:$C, $H64, NewEmisData!$D:$D, AS$2), SUMIFS(NewEmisData!I:I, NewEmisData!$A:$A, "LDV", NewEmisData!$B:$B, $A64, NewEmisData!$C:$C, $H64, NewEmisData!$D:$D, AS$2))</f>
        <v>5.5297861804990203E-2</v>
      </c>
      <c r="AT64" s="335">
        <f>$I64*IF($G64="Pickup", SUMIFS(NewEmisData!J:J, NewEmisData!$A:$A, "Pickup", NewEmisData!$B:$B, $A64, NewEmisData!$C:$C, $H64, NewEmisData!$D:$D, AT$2), SUMIFS(NewEmisData!J:J, NewEmisData!$A:$A, "LDV", NewEmisData!$B:$B, $A64, NewEmisData!$C:$C, $H64, NewEmisData!$D:$D, AT$2))</f>
        <v>5.4156352090813403E-2</v>
      </c>
      <c r="AU64" s="335">
        <f>$I64*IF($G64="Pickup", SUMIFS(NewEmisData!K:K, NewEmisData!$A:$A, "Pickup", NewEmisData!$B:$B, $A64, NewEmisData!$C:$C, $H64, NewEmisData!$D:$D, AU$2), SUMIFS(NewEmisData!K:K, NewEmisData!$A:$A, "LDV", NewEmisData!$B:$B, $A64, NewEmisData!$C:$C, $H64, NewEmisData!$D:$D, AU$2))</f>
        <v>5.3430662266944498E-2</v>
      </c>
      <c r="AV64" s="335">
        <f>$I64*IF($G64="Pickup", SUMIFS(NewEmisData!L:L, NewEmisData!$A:$A, "Pickup", NewEmisData!$B:$B, $A64, NewEmisData!$C:$C, $H64, NewEmisData!$D:$D, AV$2), SUMIFS(NewEmisData!L:L, NewEmisData!$A:$A, "LDV", NewEmisData!$B:$B, $A64, NewEmisData!$C:$C, $H64, NewEmisData!$D:$D, AV$2))</f>
        <v>5.3062743786751999E-2</v>
      </c>
      <c r="AW64" s="335">
        <f>$I64*IF($G64="Pickup", SUMIFS(NewEmisData!M:M, NewEmisData!$A:$A, "Pickup", NewEmisData!$B:$B, $A64, NewEmisData!$C:$C, $H64, NewEmisData!$D:$D, AW$2), SUMIFS(NewEmisData!M:M, NewEmisData!$A:$A, "LDV", NewEmisData!$B:$B, $A64, NewEmisData!$C:$C, $H64, NewEmisData!$D:$D, AW$2))</f>
        <v>5.2850768620488903E-2</v>
      </c>
      <c r="AX64" s="335">
        <v>3.2948538923667892E-2</v>
      </c>
      <c r="AY64" s="335">
        <f>$I64*IF($G64="Pickup", SUMIFS(NewEmisData!E:E, NewEmisData!$A:$A, "Pickup", NewEmisData!$B:$B, $A64, NewEmisData!$C:$C, $H64, NewEmisData!$D:$D, AY$2), SUMIFS(NewEmisData!E:E, NewEmisData!$A:$A, "LDV", NewEmisData!$B:$B, $A64, NewEmisData!$C:$C, $H64, NewEmisData!$D:$D, AY$2))</f>
        <v>2.00368746679381E-2</v>
      </c>
      <c r="AZ64" s="335">
        <f>$I64*IF($G64="Pickup", SUMIFS(NewEmisData!F:F, NewEmisData!$A:$A, "Pickup", NewEmisData!$B:$B, $A64, NewEmisData!$C:$C, $H64, NewEmisData!$D:$D, AZ$2), SUMIFS(NewEmisData!F:F, NewEmisData!$A:$A, "LDV", NewEmisData!$B:$B, $A64, NewEmisData!$C:$C, $H64, NewEmisData!$D:$D, AZ$2))</f>
        <v>1.58149288879222E-2</v>
      </c>
      <c r="BA64" s="335">
        <f>$I64*IF($G64="Pickup", SUMIFS(NewEmisData!G:G, NewEmisData!$A:$A, "Pickup", NewEmisData!$B:$B, $A64, NewEmisData!$C:$C, $H64, NewEmisData!$D:$D, BA$2), SUMIFS(NewEmisData!G:G, NewEmisData!$A:$A, "LDV", NewEmisData!$B:$B, $A64, NewEmisData!$C:$C, $H64, NewEmisData!$D:$D, BA$2))</f>
        <v>1.2889012730210401E-2</v>
      </c>
      <c r="BB64" s="335">
        <f>$I64*IF($G64="Pickup", SUMIFS(NewEmisData!H:H, NewEmisData!$A:$A, "Pickup", NewEmisData!$B:$B, $A64, NewEmisData!$C:$C, $H64, NewEmisData!$D:$D, BB$2), SUMIFS(NewEmisData!H:H, NewEmisData!$A:$A, "LDV", NewEmisData!$B:$B, $A64, NewEmisData!$C:$C, $H64, NewEmisData!$D:$D, BB$2))</f>
        <v>1.1544674905883E-2</v>
      </c>
      <c r="BC64" s="335">
        <f>$I64*IF($G64="Pickup", SUMIFS(NewEmisData!I:I, NewEmisData!$A:$A, "Pickup", NewEmisData!$B:$B, $A64, NewEmisData!$C:$C, $H64, NewEmisData!$D:$D, BC$2), SUMIFS(NewEmisData!I:I, NewEmisData!$A:$A, "LDV", NewEmisData!$B:$B, $A64, NewEmisData!$C:$C, $H64, NewEmisData!$D:$D, BC$2))</f>
        <v>1.0277724336371899E-2</v>
      </c>
      <c r="BD64" s="335">
        <f>$I64*IF($G64="Pickup", SUMIFS(NewEmisData!J:J, NewEmisData!$A:$A, "Pickup", NewEmisData!$B:$B, $A64, NewEmisData!$C:$C, $H64, NewEmisData!$D:$D, BD$2), SUMIFS(NewEmisData!J:J, NewEmisData!$A:$A, "LDV", NewEmisData!$B:$B, $A64, NewEmisData!$C:$C, $H64, NewEmisData!$D:$D, BD$2))</f>
        <v>9.2679749278735592E-3</v>
      </c>
      <c r="BE64" s="335">
        <f>$I64*IF($G64="Pickup", SUMIFS(NewEmisData!K:K, NewEmisData!$A:$A, "Pickup", NewEmisData!$B:$B, $A64, NewEmisData!$C:$C, $H64, NewEmisData!$D:$D, BE$2), SUMIFS(NewEmisData!K:K, NewEmisData!$A:$A, "LDV", NewEmisData!$B:$B, $A64, NewEmisData!$C:$C, $H64, NewEmisData!$D:$D, BE$2))</f>
        <v>8.6259896432645099E-3</v>
      </c>
      <c r="BF64" s="335">
        <f>$I64*IF($G64="Pickup", SUMIFS(NewEmisData!L:L, NewEmisData!$A:$A, "Pickup", NewEmisData!$B:$B, $A64, NewEmisData!$C:$C, $H64, NewEmisData!$D:$D, BF$2), SUMIFS(NewEmisData!L:L, NewEmisData!$A:$A, "LDV", NewEmisData!$B:$B, $A64, NewEmisData!$C:$C, $H64, NewEmisData!$D:$D, BF$2))</f>
        <v>8.3004876330209296E-3</v>
      </c>
      <c r="BG64" s="335">
        <f>$I64*IF($G64="Pickup", SUMIFS(NewEmisData!M:M, NewEmisData!$A:$A, "Pickup", NewEmisData!$B:$B, $A64, NewEmisData!$C:$C, $H64, NewEmisData!$D:$D, BG$2), SUMIFS(NewEmisData!M:M, NewEmisData!$A:$A, "LDV", NewEmisData!$B:$B, $A64, NewEmisData!$C:$C, $H64, NewEmisData!$D:$D, BG$2))</f>
        <v>8.1129702157430005E-3</v>
      </c>
      <c r="BH64" s="335">
        <v>6.6026126062260432E-3</v>
      </c>
      <c r="BI64" s="335">
        <f>$I64*IF($G64="Pickup", SUMIFS(NewEmisData!E:E, NewEmisData!$A:$A, "Pickup", NewEmisData!$B:$B, $A64, NewEmisData!$C:$C, $H64, NewEmisData!$D:$D, BI$2), SUMIFS(NewEmisData!E:E, NewEmisData!$A:$A, "LDV", NewEmisData!$B:$B, $A64, NewEmisData!$C:$C, $H64, NewEmisData!$D:$D, BI$2))</f>
        <v>6.1599528865440298</v>
      </c>
      <c r="BJ64" s="335">
        <f>$I64*IF($G64="Pickup", SUMIFS(NewEmisData!F:F, NewEmisData!$A:$A, "Pickup", NewEmisData!$B:$B, $A64, NewEmisData!$C:$C, $H64, NewEmisData!$D:$D, BJ$2), SUMIFS(NewEmisData!F:F, NewEmisData!$A:$A, "LDV", NewEmisData!$B:$B, $A64, NewEmisData!$C:$C, $H64, NewEmisData!$D:$D, BJ$2))</f>
        <v>3.7475170679561298</v>
      </c>
      <c r="BK64" s="335">
        <f>$I64*IF($G64="Pickup", SUMIFS(NewEmisData!G:G, NewEmisData!$A:$A, "Pickup", NewEmisData!$B:$B, $A64, NewEmisData!$C:$C, $H64, NewEmisData!$D:$D, BK$2), SUMIFS(NewEmisData!G:G, NewEmisData!$A:$A, "LDV", NewEmisData!$B:$B, $A64, NewEmisData!$C:$C, $H64, NewEmisData!$D:$D, BK$2))</f>
        <v>2.80366463620466</v>
      </c>
      <c r="BL64" s="335">
        <f>$I64*IF($G64="Pickup", SUMIFS(NewEmisData!H:H, NewEmisData!$A:$A, "Pickup", NewEmisData!$B:$B, $A64, NewEmisData!$C:$C, $H64, NewEmisData!$D:$D, BL$2), SUMIFS(NewEmisData!H:H, NewEmisData!$A:$A, "LDV", NewEmisData!$B:$B, $A64, NewEmisData!$C:$C, $H64, NewEmisData!$D:$D, BL$2))</f>
        <v>2.2038088113149099</v>
      </c>
      <c r="BM64" s="335">
        <f>$I64*IF($G64="Pickup", SUMIFS(NewEmisData!I:I, NewEmisData!$A:$A, "Pickup", NewEmisData!$B:$B, $A64, NewEmisData!$C:$C, $H64, NewEmisData!$D:$D, BM$2), SUMIFS(NewEmisData!I:I, NewEmisData!$A:$A, "LDV", NewEmisData!$B:$B, $A64, NewEmisData!$C:$C, $H64, NewEmisData!$D:$D, BM$2))</f>
        <v>1.6110244723417799</v>
      </c>
      <c r="BN64" s="335">
        <f>$I64*IF($G64="Pickup", SUMIFS(NewEmisData!J:J, NewEmisData!$A:$A, "Pickup", NewEmisData!$B:$B, $A64, NewEmisData!$C:$C, $H64, NewEmisData!$D:$D, BN$2), SUMIFS(NewEmisData!J:J, NewEmisData!$A:$A, "LDV", NewEmisData!$B:$B, $A64, NewEmisData!$C:$C, $H64, NewEmisData!$D:$D, BN$2))</f>
        <v>1.2813570878169001</v>
      </c>
      <c r="BO64" s="335">
        <f>$I64*IF($G64="Pickup", SUMIFS(NewEmisData!K:K, NewEmisData!$A:$A, "Pickup", NewEmisData!$B:$B, $A64, NewEmisData!$C:$C, $H64, NewEmisData!$D:$D, BO$2), SUMIFS(NewEmisData!K:K, NewEmisData!$A:$A, "LDV", NewEmisData!$B:$B, $A64, NewEmisData!$C:$C, $H64, NewEmisData!$D:$D, BO$2))</f>
        <v>1.1316455644238499</v>
      </c>
      <c r="BP64" s="335">
        <f>$I64*IF($G64="Pickup", SUMIFS(NewEmisData!L:L, NewEmisData!$A:$A, "Pickup", NewEmisData!$B:$B, $A64, NewEmisData!$C:$C, $H64, NewEmisData!$D:$D, BP$2), SUMIFS(NewEmisData!L:L, NewEmisData!$A:$A, "LDV", NewEmisData!$B:$B, $A64, NewEmisData!$C:$C, $H64, NewEmisData!$D:$D, BP$2))</f>
        <v>1.0822537615630099</v>
      </c>
      <c r="BQ64" s="335">
        <f>$I64*IF($G64="Pickup", SUMIFS(NewEmisData!M:M, NewEmisData!$A:$A, "Pickup", NewEmisData!$B:$B, $A64, NewEmisData!$C:$C, $H64, NewEmisData!$D:$D, BQ$2), SUMIFS(NewEmisData!M:M, NewEmisData!$A:$A, "LDV", NewEmisData!$B:$B, $A64, NewEmisData!$C:$C, $H64, NewEmisData!$D:$D, BQ$2))</f>
        <v>1.05143374218492</v>
      </c>
      <c r="BR64" s="335">
        <v>1.5622001678221484</v>
      </c>
      <c r="BS64" s="335">
        <f>$I64*IF($G64="Pickup", SUMIFS(NewEmisData!E:E, NewEmisData!$A:$A, "Pickup", NewEmisData!$B:$B, $A64, NewEmisData!$C:$C, $H64, NewEmisData!$D:$D, BS$2), SUMIFS(NewEmisData!E:E, NewEmisData!$A:$A, "LDV", NewEmisData!$B:$B, $A64, NewEmisData!$C:$C, $H64, NewEmisData!$D:$D, BS$2))</f>
        <v>0.72787250280402604</v>
      </c>
      <c r="BT64" s="335">
        <f>$I64*IF($G64="Pickup", SUMIFS(NewEmisData!F:F, NewEmisData!$A:$A, "Pickup", NewEmisData!$B:$B, $A64, NewEmisData!$C:$C, $H64, NewEmisData!$D:$D, BT$2), SUMIFS(NewEmisData!F:F, NewEmisData!$A:$A, "LDV", NewEmisData!$B:$B, $A64, NewEmisData!$C:$C, $H64, NewEmisData!$D:$D, BT$2))</f>
        <v>0.40987916241045302</v>
      </c>
      <c r="BU64" s="335">
        <f>$I64*IF($G64="Pickup", SUMIFS(NewEmisData!G:G, NewEmisData!$A:$A, "Pickup", NewEmisData!$B:$B, $A64, NewEmisData!$C:$C, $H64, NewEmisData!$D:$D, BU$2), SUMIFS(NewEmisData!G:G, NewEmisData!$A:$A, "LDV", NewEmisData!$B:$B, $A64, NewEmisData!$C:$C, $H64, NewEmisData!$D:$D, BU$2))</f>
        <v>0.30765788839279401</v>
      </c>
      <c r="BV64" s="335">
        <f>$I64*IF($G64="Pickup", SUMIFS(NewEmisData!H:H, NewEmisData!$A:$A, "Pickup", NewEmisData!$B:$B, $A64, NewEmisData!$C:$C, $H64, NewEmisData!$D:$D, BV$2), SUMIFS(NewEmisData!H:H, NewEmisData!$A:$A, "LDV", NewEmisData!$B:$B, $A64, NewEmisData!$C:$C, $H64, NewEmisData!$D:$D, BV$2))</f>
        <v>0.248891607461663</v>
      </c>
      <c r="BW64" s="335">
        <f>$I64*IF($G64="Pickup", SUMIFS(NewEmisData!I:I, NewEmisData!$A:$A, "Pickup", NewEmisData!$B:$B, $A64, NewEmisData!$C:$C, $H64, NewEmisData!$D:$D, BW$2), SUMIFS(NewEmisData!I:I, NewEmisData!$A:$A, "LDV", NewEmisData!$B:$B, $A64, NewEmisData!$C:$C, $H64, NewEmisData!$D:$D, BW$2))</f>
        <v>0.184861723618618</v>
      </c>
      <c r="BX64" s="335">
        <f>$I64*IF($G64="Pickup", SUMIFS(NewEmisData!J:J, NewEmisData!$A:$A, "Pickup", NewEmisData!$B:$B, $A64, NewEmisData!$C:$C, $H64, NewEmisData!$D:$D, BX$2), SUMIFS(NewEmisData!J:J, NewEmisData!$A:$A, "LDV", NewEmisData!$B:$B, $A64, NewEmisData!$C:$C, $H64, NewEmisData!$D:$D, BX$2))</f>
        <v>0.15433193284657201</v>
      </c>
      <c r="BY64" s="335">
        <f>$I64*IF($G64="Pickup", SUMIFS(NewEmisData!K:K, NewEmisData!$A:$A, "Pickup", NewEmisData!$B:$B, $A64, NewEmisData!$C:$C, $H64, NewEmisData!$D:$D, BY$2), SUMIFS(NewEmisData!K:K, NewEmisData!$A:$A, "LDV", NewEmisData!$B:$B, $A64, NewEmisData!$C:$C, $H64, NewEmisData!$D:$D, BY$2))</f>
        <v>0.138091436876464</v>
      </c>
      <c r="BZ64" s="335">
        <f>$I64*IF($G64="Pickup", SUMIFS(NewEmisData!L:L, NewEmisData!$A:$A, "Pickup", NewEmisData!$B:$B, $A64, NewEmisData!$C:$C, $H64, NewEmisData!$D:$D, BZ$2), SUMIFS(NewEmisData!L:L, NewEmisData!$A:$A, "LDV", NewEmisData!$B:$B, $A64, NewEmisData!$C:$C, $H64, NewEmisData!$D:$D, BZ$2))</f>
        <v>0.131790780313154</v>
      </c>
      <c r="CA64" s="335">
        <f>$I64*IF($G64="Pickup", SUMIFS(NewEmisData!M:M, NewEmisData!$A:$A, "Pickup", NewEmisData!$B:$B, $A64, NewEmisData!$C:$C, $H64, NewEmisData!$D:$D, CA$2), SUMIFS(NewEmisData!M:M, NewEmisData!$A:$A, "LDV", NewEmisData!$B:$B, $A64, NewEmisData!$C:$C, $H64, NewEmisData!$D:$D, CA$2))</f>
        <v>0.126731765091218</v>
      </c>
      <c r="CB64" s="335">
        <v>0.11295846897695311</v>
      </c>
      <c r="CC64" s="335">
        <f>$I64*IF($G64="Pickup", SUMIFS(NewEmisData!E:E, NewEmisData!$A:$A, "Pickup", NewEmisData!$B:$B, $A64, NewEmisData!$C:$C, $H64, NewEmisData!$D:$D, CC$2), SUMIFS(NewEmisData!E:E, NewEmisData!$A:$A, "LDV", NewEmisData!$B:$B, $A64, NewEmisData!$C:$C, $H64, NewEmisData!$D:$D, CC$2))</f>
        <v>4.3011353420759103E-2</v>
      </c>
      <c r="CD64" s="335">
        <f>$I64*IF($G64="Pickup", SUMIFS(NewEmisData!F:F, NewEmisData!$A:$A, "Pickup", NewEmisData!$B:$B, $A64, NewEmisData!$C:$C, $H64, NewEmisData!$D:$D, CD$2), SUMIFS(NewEmisData!F:F, NewEmisData!$A:$A, "LDV", NewEmisData!$B:$B, $A64, NewEmisData!$C:$C, $H64, NewEmisData!$D:$D, CD$2))</f>
        <v>2.94035814612091E-2</v>
      </c>
      <c r="CE64" s="335">
        <f>$I64*IF($G64="Pickup", SUMIFS(NewEmisData!G:G, NewEmisData!$A:$A, "Pickup", NewEmisData!$B:$B, $A64, NewEmisData!$C:$C, $H64, NewEmisData!$D:$D, CE$2), SUMIFS(NewEmisData!G:G, NewEmisData!$A:$A, "LDV", NewEmisData!$B:$B, $A64, NewEmisData!$C:$C, $H64, NewEmisData!$D:$D, CE$2))</f>
        <v>2.4328512322630801E-2</v>
      </c>
      <c r="CF64" s="335">
        <f>$I64*IF($G64="Pickup", SUMIFS(NewEmisData!H:H, NewEmisData!$A:$A, "Pickup", NewEmisData!$B:$B, $A64, NewEmisData!$C:$C, $H64, NewEmisData!$D:$D, CF$2), SUMIFS(NewEmisData!H:H, NewEmisData!$A:$A, "LDV", NewEmisData!$B:$B, $A64, NewEmisData!$C:$C, $H64, NewEmisData!$D:$D, CF$2))</f>
        <v>2.3221814353353801E-2</v>
      </c>
      <c r="CG64" s="335">
        <f>$I64*IF($G64="Pickup", SUMIFS(NewEmisData!I:I, NewEmisData!$A:$A, "Pickup", NewEmisData!$B:$B, $A64, NewEmisData!$C:$C, $H64, NewEmisData!$D:$D, CG$2), SUMIFS(NewEmisData!I:I, NewEmisData!$A:$A, "LDV", NewEmisData!$B:$B, $A64, NewEmisData!$C:$C, $H64, NewEmisData!$D:$D, CG$2))</f>
        <v>2.24852392313552E-2</v>
      </c>
      <c r="CH64" s="335">
        <f>$I64*IF($G64="Pickup", SUMIFS(NewEmisData!J:J, NewEmisData!$A:$A, "Pickup", NewEmisData!$B:$B, $A64, NewEmisData!$C:$C, $H64, NewEmisData!$D:$D, CH$2), SUMIFS(NewEmisData!J:J, NewEmisData!$A:$A, "LDV", NewEmisData!$B:$B, $A64, NewEmisData!$C:$C, $H64, NewEmisData!$D:$D, CH$2))</f>
        <v>2.1906542608859401E-2</v>
      </c>
      <c r="CI64" s="335">
        <f>$I64*IF($G64="Pickup", SUMIFS(NewEmisData!K:K, NewEmisData!$A:$A, "Pickup", NewEmisData!$B:$B, $A64, NewEmisData!$C:$C, $H64, NewEmisData!$D:$D, CI$2), SUMIFS(NewEmisData!K:K, NewEmisData!$A:$A, "LDV", NewEmisData!$B:$B, $A64, NewEmisData!$C:$C, $H64, NewEmisData!$D:$D, CI$2))</f>
        <v>2.1904736458690802E-2</v>
      </c>
      <c r="CJ64" s="335">
        <f>$I64*IF($G64="Pickup", SUMIFS(NewEmisData!L:L, NewEmisData!$A:$A, "Pickup", NewEmisData!$B:$B, $A64, NewEmisData!$C:$C, $H64, NewEmisData!$D:$D, CJ$2), SUMIFS(NewEmisData!L:L, NewEmisData!$A:$A, "LDV", NewEmisData!$B:$B, $A64, NewEmisData!$C:$C, $H64, NewEmisData!$D:$D, CJ$2))</f>
        <v>2.19042402298237E-2</v>
      </c>
      <c r="CK64" s="335">
        <f>$I64*IF($G64="Pickup", SUMIFS(NewEmisData!M:M, NewEmisData!$A:$A, "Pickup", NewEmisData!$B:$B, $A64, NewEmisData!$C:$C, $H64, NewEmisData!$D:$D, CK$2), SUMIFS(NewEmisData!M:M, NewEmisData!$A:$A, "LDV", NewEmisData!$B:$B, $A64, NewEmisData!$C:$C, $H64, NewEmisData!$D:$D, CK$2))</f>
        <v>2.1903771981857799E-2</v>
      </c>
      <c r="CL64" s="335">
        <v>2.0846549246249676E-2</v>
      </c>
      <c r="CM64" s="335">
        <f>$I64*IF($G64="Pickup", SUMIFS(NewEmisData!E:E, NewEmisData!$A:$A, "Pickup", NewEmisData!$B:$B, $A64, NewEmisData!$C:$C, $H64, NewEmisData!$D:$D, CM$2), SUMIFS(NewEmisData!E:E, NewEmisData!$A:$A, "LDV", NewEmisData!$B:$B, $A64, NewEmisData!$C:$C, $H64, NewEmisData!$D:$D, CM$2))</f>
        <v>2.1906211645892699E-2</v>
      </c>
      <c r="CN64" s="335">
        <f>$I64*IF($G64="Pickup", SUMIFS(NewEmisData!F:F, NewEmisData!$A:$A, "Pickup", NewEmisData!$B:$B, $A64, NewEmisData!$C:$C, $H64, NewEmisData!$D:$D, CN$2), SUMIFS(NewEmisData!F:F, NewEmisData!$A:$A, "LDV", NewEmisData!$B:$B, $A64, NewEmisData!$C:$C, $H64, NewEmisData!$D:$D, CN$2))</f>
        <v>1.38171562279483E-2</v>
      </c>
      <c r="CO64" s="335">
        <f>$I64*IF($G64="Pickup", SUMIFS(NewEmisData!G:G, NewEmisData!$A:$A, "Pickup", NewEmisData!$B:$B, $A64, NewEmisData!$C:$C, $H64, NewEmisData!$D:$D, CO$2), SUMIFS(NewEmisData!G:G, NewEmisData!$A:$A, "LDV", NewEmisData!$B:$B, $A64, NewEmisData!$C:$C, $H64, NewEmisData!$D:$D, CO$2))</f>
        <v>1.08300618523644E-2</v>
      </c>
      <c r="CP64" s="335">
        <f>$I64*IF($G64="Pickup", SUMIFS(NewEmisData!H:H, NewEmisData!$A:$A, "Pickup", NewEmisData!$B:$B, $A64, NewEmisData!$C:$C, $H64, NewEmisData!$D:$D, CP$2), SUMIFS(NewEmisData!H:H, NewEmisData!$A:$A, "LDV", NewEmisData!$B:$B, $A64, NewEmisData!$C:$C, $H64, NewEmisData!$D:$D, CP$2))</f>
        <v>8.8590497727664592E-3</v>
      </c>
      <c r="CQ64" s="335">
        <f>$I64*IF($G64="Pickup", SUMIFS(NewEmisData!I:I, NewEmisData!$A:$A, "Pickup", NewEmisData!$B:$B, $A64, NewEmisData!$C:$C, $H64, NewEmisData!$D:$D, CQ$2), SUMIFS(NewEmisData!I:I, NewEmisData!$A:$A, "LDV", NewEmisData!$B:$B, $A64, NewEmisData!$C:$C, $H64, NewEmisData!$D:$D, CQ$2))</f>
        <v>7.8772882665567503E-3</v>
      </c>
      <c r="CR64" s="335">
        <f>$I64*IF($G64="Pickup", SUMIFS(NewEmisData!J:J, NewEmisData!$A:$A, "Pickup", NewEmisData!$B:$B, $A64, NewEmisData!$C:$C, $H64, NewEmisData!$D:$D, CR$2), SUMIFS(NewEmisData!J:J, NewEmisData!$A:$A, "LDV", NewEmisData!$B:$B, $A64, NewEmisData!$C:$C, $H64, NewEmisData!$D:$D, CR$2))</f>
        <v>7.4435823260364103E-3</v>
      </c>
      <c r="CS64" s="335">
        <f>$I64*IF($G64="Pickup", SUMIFS(NewEmisData!K:K, NewEmisData!$A:$A, "Pickup", NewEmisData!$B:$B, $A64, NewEmisData!$C:$C, $H64, NewEmisData!$D:$D, CS$2), SUMIFS(NewEmisData!K:K, NewEmisData!$A:$A, "LDV", NewEmisData!$B:$B, $A64, NewEmisData!$C:$C, $H64, NewEmisData!$D:$D, CS$2))</f>
        <v>7.3936885133113802E-3</v>
      </c>
      <c r="CT64" s="335">
        <f>$I64*IF($G64="Pickup", SUMIFS(NewEmisData!L:L, NewEmisData!$A:$A, "Pickup", NewEmisData!$B:$B, $A64, NewEmisData!$C:$C, $H64, NewEmisData!$D:$D, CT$2), SUMIFS(NewEmisData!L:L, NewEmisData!$A:$A, "LDV", NewEmisData!$B:$B, $A64, NewEmisData!$C:$C, $H64, NewEmisData!$D:$D, CT$2))</f>
        <v>7.3123849031120399E-3</v>
      </c>
      <c r="CU64" s="335">
        <f>$I64*IF($G64="Pickup", SUMIFS(NewEmisData!M:M, NewEmisData!$A:$A, "Pickup", NewEmisData!$B:$B, $A64, NewEmisData!$C:$C, $H64, NewEmisData!$D:$D, CU$2), SUMIFS(NewEmisData!M:M, NewEmisData!$A:$A, "LDV", NewEmisData!$B:$B, $A64, NewEmisData!$C:$C, $H64, NewEmisData!$D:$D, CU$2))</f>
        <v>7.31189121492953E-3</v>
      </c>
      <c r="CV64" s="335">
        <v>5.2030687941242611E-3</v>
      </c>
      <c r="CW64" s="335">
        <v>3.0448046675121709E-3</v>
      </c>
      <c r="CX64" s="335">
        <v>1.8865908720768221E-3</v>
      </c>
      <c r="CY64" s="335">
        <v>1.5570268485524494E-3</v>
      </c>
      <c r="CZ64" s="335">
        <v>1.2432183416122382E-3</v>
      </c>
      <c r="DA64" s="335">
        <v>9.252251866281976E-4</v>
      </c>
      <c r="DB64" s="335">
        <v>7.2309456596024934E-4</v>
      </c>
      <c r="DC64" s="335">
        <v>6.8940706870607876E-4</v>
      </c>
      <c r="DD64" s="335">
        <v>6.844148428615973E-4</v>
      </c>
      <c r="DE64" s="335">
        <v>6.8634617396886091E-4</v>
      </c>
      <c r="DF64" s="335">
        <v>6.8634617396886091E-4</v>
      </c>
      <c r="DG64" s="335">
        <f>$I64*IF($G64="Pickup", SUMIFS(NewEmisData!E:E, NewEmisData!$A:$A, "Pickup", NewEmisData!$B:$B, $A64, NewEmisData!$C:$C, $H64, NewEmisData!$D:$D, DG$2), SUMIFS(NewEmisData!E:E, NewEmisData!$A:$A, "LDV", NewEmisData!$B:$B, $A64, NewEmisData!$C:$C, $H64, NewEmisData!$D:$D, DG$2))</f>
        <v>0</v>
      </c>
      <c r="DH64" s="335">
        <f>$I64*IF($G64="Pickup", SUMIFS(NewEmisData!F:F, NewEmisData!$A:$A, "Pickup", NewEmisData!$B:$B, $A64, NewEmisData!$C:$C, $H64, NewEmisData!$D:$D, DH$2), SUMIFS(NewEmisData!F:F, NewEmisData!$A:$A, "LDV", NewEmisData!$B:$B, $A64, NewEmisData!$C:$C, $H64, NewEmisData!$D:$D, DH$2))</f>
        <v>0</v>
      </c>
      <c r="DI64" s="335">
        <f>$I64*IF($G64="Pickup", SUMIFS(NewEmisData!G:G, NewEmisData!$A:$A, "Pickup", NewEmisData!$B:$B, $A64, NewEmisData!$C:$C, $H64, NewEmisData!$D:$D, DI$2), SUMIFS(NewEmisData!G:G, NewEmisData!$A:$A, "LDV", NewEmisData!$B:$B, $A64, NewEmisData!$C:$C, $H64, NewEmisData!$D:$D, DI$2))</f>
        <v>0</v>
      </c>
      <c r="DJ64" s="335">
        <f>$I64*IF($G64="Pickup", SUMIFS(NewEmisData!H:H, NewEmisData!$A:$A, "Pickup", NewEmisData!$B:$B, $A64, NewEmisData!$C:$C, $H64, NewEmisData!$D:$D, DJ$2), SUMIFS(NewEmisData!H:H, NewEmisData!$A:$A, "LDV", NewEmisData!$B:$B, $A64, NewEmisData!$C:$C, $H64, NewEmisData!$D:$D, DJ$2))</f>
        <v>0</v>
      </c>
      <c r="DK64" s="335">
        <f>$I64*IF($G64="Pickup", SUMIFS(NewEmisData!I:I, NewEmisData!$A:$A, "Pickup", NewEmisData!$B:$B, $A64, NewEmisData!$C:$C, $H64, NewEmisData!$D:$D, DK$2), SUMIFS(NewEmisData!I:I, NewEmisData!$A:$A, "LDV", NewEmisData!$B:$B, $A64, NewEmisData!$C:$C, $H64, NewEmisData!$D:$D, DK$2))</f>
        <v>0</v>
      </c>
      <c r="DL64" s="335">
        <f>$I64*IF($G64="Pickup", SUMIFS(NewEmisData!J:J, NewEmisData!$A:$A, "Pickup", NewEmisData!$B:$B, $A64, NewEmisData!$C:$C, $H64, NewEmisData!$D:$D, DL$2), SUMIFS(NewEmisData!J:J, NewEmisData!$A:$A, "LDV", NewEmisData!$B:$B, $A64, NewEmisData!$C:$C, $H64, NewEmisData!$D:$D, DL$2))</f>
        <v>0</v>
      </c>
      <c r="DM64" s="335">
        <f>$I64*IF($G64="Pickup", SUMIFS(NewEmisData!K:K, NewEmisData!$A:$A, "Pickup", NewEmisData!$B:$B, $A64, NewEmisData!$C:$C, $H64, NewEmisData!$D:$D, DM$2), SUMIFS(NewEmisData!K:K, NewEmisData!$A:$A, "LDV", NewEmisData!$B:$B, $A64, NewEmisData!$C:$C, $H64, NewEmisData!$D:$D, DM$2))</f>
        <v>0</v>
      </c>
      <c r="DN64" s="335">
        <f>$I64*IF($G64="Pickup", SUMIFS(NewEmisData!L:L, NewEmisData!$A:$A, "Pickup", NewEmisData!$B:$B, $A64, NewEmisData!$C:$C, $H64, NewEmisData!$D:$D, DN$2), SUMIFS(NewEmisData!L:L, NewEmisData!$A:$A, "LDV", NewEmisData!$B:$B, $A64, NewEmisData!$C:$C, $H64, NewEmisData!$D:$D, DN$2))</f>
        <v>0</v>
      </c>
      <c r="DO64" s="335">
        <f>$I64*IF($G64="Pickup", SUMIFS(NewEmisData!M:M, NewEmisData!$A:$A, "Pickup", NewEmisData!$B:$B, $A64, NewEmisData!$C:$C, $H64, NewEmisData!$D:$D, DO$2), SUMIFS(NewEmisData!M:M, NewEmisData!$A:$A, "LDV", NewEmisData!$B:$B, $A64, NewEmisData!$C:$C, $H64, NewEmisData!$D:$D, DO$2))</f>
        <v>0</v>
      </c>
      <c r="DP64" s="335">
        <v>1.3868757746550878E-3</v>
      </c>
      <c r="DQ64" s="335">
        <f>$I64*IF($G64="Pickup", SUMIFS(NewEmisData!E:E, NewEmisData!$A:$A, "Pickup", NewEmisData!$B:$B, $A64, NewEmisData!$C:$C, $H64, NewEmisData!$D:$D, DQ$2), SUMIFS(NewEmisData!E:E, NewEmisData!$A:$A, "LDV", NewEmisData!$B:$B, $A64, NewEmisData!$C:$C, $H64, NewEmisData!$D:$D, DQ$2))</f>
        <v>1.45246052556386E-2</v>
      </c>
      <c r="DR64" s="335">
        <f>$I64*IF($G64="Pickup", SUMIFS(NewEmisData!F:F, NewEmisData!$A:$A, "Pickup", NewEmisData!$B:$B, $A64, NewEmisData!$C:$C, $H64, NewEmisData!$D:$D, DR$2), SUMIFS(NewEmisData!F:F, NewEmisData!$A:$A, "LDV", NewEmisData!$B:$B, $A64, NewEmisData!$C:$C, $H64, NewEmisData!$D:$D, DR$2))</f>
        <v>8.5576317868897907E-3</v>
      </c>
      <c r="DS64" s="335">
        <f>$I64*IF($G64="Pickup", SUMIFS(NewEmisData!G:G, NewEmisData!$A:$A, "Pickup", NewEmisData!$B:$B, $A64, NewEmisData!$C:$C, $H64, NewEmisData!$D:$D, DS$2), SUMIFS(NewEmisData!G:G, NewEmisData!$A:$A, "LDV", NewEmisData!$B:$B, $A64, NewEmisData!$C:$C, $H64, NewEmisData!$D:$D, DS$2))</f>
        <v>6.6798910124453298E-3</v>
      </c>
      <c r="DT64" s="335">
        <f>$I64*IF($G64="Pickup", SUMIFS(NewEmisData!H:H, NewEmisData!$A:$A, "Pickup", NewEmisData!$B:$B, $A64, NewEmisData!$C:$C, $H64, NewEmisData!$D:$D, DT$2), SUMIFS(NewEmisData!H:H, NewEmisData!$A:$A, "LDV", NewEmisData!$B:$B, $A64, NewEmisData!$C:$C, $H64, NewEmisData!$D:$D, DT$2))</f>
        <v>5.1684543516808098E-3</v>
      </c>
      <c r="DU64" s="335">
        <f>$I64*IF($G64="Pickup", SUMIFS(NewEmisData!I:I, NewEmisData!$A:$A, "Pickup", NewEmisData!$B:$B, $A64, NewEmisData!$C:$C, $H64, NewEmisData!$D:$D, DU$2), SUMIFS(NewEmisData!I:I, NewEmisData!$A:$A, "LDV", NewEmisData!$B:$B, $A64, NewEmisData!$C:$C, $H64, NewEmisData!$D:$D, DU$2))</f>
        <v>4.0637666627415803E-3</v>
      </c>
      <c r="DV64" s="335">
        <f>$I64*IF($G64="Pickup", SUMIFS(NewEmisData!J:J, NewEmisData!$A:$A, "Pickup", NewEmisData!$B:$B, $A64, NewEmisData!$C:$C, $H64, NewEmisData!$D:$D, DV$2), SUMIFS(NewEmisData!J:J, NewEmisData!$A:$A, "LDV", NewEmisData!$B:$B, $A64, NewEmisData!$C:$C, $H64, NewEmisData!$D:$D, DV$2))</f>
        <v>3.5439556352963399E-3</v>
      </c>
      <c r="DW64" s="335">
        <f>$I64*IF($G64="Pickup", SUMIFS(NewEmisData!K:K, NewEmisData!$A:$A, "Pickup", NewEmisData!$B:$B, $A64, NewEmisData!$C:$C, $H64, NewEmisData!$D:$D, DW$2), SUMIFS(NewEmisData!K:K, NewEmisData!$A:$A, "LDV", NewEmisData!$B:$B, $A64, NewEmisData!$C:$C, $H64, NewEmisData!$D:$D, DW$2))</f>
        <v>3.25169320270512E-3</v>
      </c>
      <c r="DX64" s="335">
        <f>$I64*IF($G64="Pickup", SUMIFS(NewEmisData!L:L, NewEmisData!$A:$A, "Pickup", NewEmisData!$B:$B, $A64, NewEmisData!$C:$C, $H64, NewEmisData!$D:$D, DX$2), SUMIFS(NewEmisData!L:L, NewEmisData!$A:$A, "LDV", NewEmisData!$B:$B, $A64, NewEmisData!$C:$C, $H64, NewEmisData!$D:$D, DX$2))</f>
        <v>3.1576560516429699E-3</v>
      </c>
      <c r="DY64" s="335">
        <f>$I64*IF($G64="Pickup", SUMIFS(NewEmisData!M:M, NewEmisData!$A:$A, "Pickup", NewEmisData!$B:$B, $A64, NewEmisData!$C:$C, $H64, NewEmisData!$D:$D, DY$2), SUMIFS(NewEmisData!M:M, NewEmisData!$A:$A, "LDV", NewEmisData!$B:$B, $A64, NewEmisData!$C:$C, $H64, NewEmisData!$D:$D, DY$2))</f>
        <v>3.1088285848124E-3</v>
      </c>
      <c r="DZ64" s="335">
        <v>4.3350573081854527E-3</v>
      </c>
      <c r="EA64" s="335">
        <f t="shared" si="2"/>
        <v>465.43339574540698</v>
      </c>
      <c r="EB64" s="335">
        <f t="shared" si="3"/>
        <v>447.45086858043499</v>
      </c>
      <c r="EC64" s="335">
        <f t="shared" si="4"/>
        <v>371.68579631799702</v>
      </c>
      <c r="ED64" s="335">
        <f t="shared" si="5"/>
        <v>316.68783468886801</v>
      </c>
      <c r="EE64" s="335">
        <f t="shared" si="6"/>
        <v>274.45359564691302</v>
      </c>
      <c r="EF64" s="335">
        <f t="shared" si="7"/>
        <v>250.610452801164</v>
      </c>
      <c r="EG64" s="335">
        <f t="shared" si="8"/>
        <v>239.96929474207201</v>
      </c>
      <c r="EH64" s="335">
        <f t="shared" si="9"/>
        <v>236.17949059358199</v>
      </c>
      <c r="EI64" s="335">
        <f t="shared" si="10"/>
        <v>234.77621268414799</v>
      </c>
      <c r="EJ64" s="335">
        <f t="shared" si="11"/>
        <v>0.20692409258864139</v>
      </c>
      <c r="EK64" s="335">
        <f t="shared" si="12"/>
        <v>0.76817370125590101</v>
      </c>
      <c r="EL64" s="335">
        <f t="shared" si="13"/>
        <v>0.34255400012381199</v>
      </c>
      <c r="EM64" s="335">
        <f t="shared" si="14"/>
        <v>0.22026197441968301</v>
      </c>
      <c r="EN64" s="335">
        <f t="shared" si="15"/>
        <v>0.146130223505477</v>
      </c>
      <c r="EO64" s="335">
        <f t="shared" si="16"/>
        <v>9.25204446820201E-2</v>
      </c>
      <c r="EP64" s="335">
        <f t="shared" si="17"/>
        <v>6.9646332093205393E-2</v>
      </c>
      <c r="EQ64" s="335">
        <f t="shared" si="18"/>
        <v>6.0285539426727999E-2</v>
      </c>
      <c r="ER64" s="335">
        <f t="shared" si="19"/>
        <v>5.7685517085836899E-2</v>
      </c>
      <c r="ES64" s="335">
        <f t="shared" si="20"/>
        <v>5.6336256806388998E-2</v>
      </c>
      <c r="ET64" s="335">
        <f t="shared" si="21"/>
        <v>5.5587065527563068E-2</v>
      </c>
      <c r="EU64" s="335">
        <f t="shared" si="22"/>
        <v>8.0536316527093799E-3</v>
      </c>
      <c r="EV64" s="335">
        <f t="shared" si="23"/>
        <v>7.7424694052717798E-3</v>
      </c>
      <c r="EW64" s="335">
        <f t="shared" si="24"/>
        <v>5.3320257089092297E-3</v>
      </c>
      <c r="EX64" s="335">
        <f t="shared" si="25"/>
        <v>4.5430510168157703E-3</v>
      </c>
      <c r="EY64" s="335">
        <f t="shared" si="26"/>
        <v>3.9371785778053803E-3</v>
      </c>
      <c r="EZ64" s="335">
        <f t="shared" si="27"/>
        <v>3.5951364530025401E-3</v>
      </c>
      <c r="FA64" s="335">
        <f t="shared" si="28"/>
        <v>3.4424852382502098E-3</v>
      </c>
      <c r="FB64" s="335">
        <f t="shared" si="29"/>
        <v>3.38811619026995E-3</v>
      </c>
      <c r="FC64" s="335">
        <f t="shared" si="30"/>
        <v>3.36798790618778E-3</v>
      </c>
      <c r="FD64" s="335">
        <f t="shared" si="31"/>
        <v>1.3041984458904573E-3</v>
      </c>
      <c r="FE64" s="335">
        <f t="shared" si="32"/>
        <v>7.6317156939691294E-2</v>
      </c>
      <c r="FF64" s="335">
        <f t="shared" si="33"/>
        <v>7.1544642944165196E-2</v>
      </c>
      <c r="FG64" s="335">
        <f t="shared" si="34"/>
        <v>5.8249743312617203E-2</v>
      </c>
      <c r="FH64" s="335">
        <f t="shared" si="35"/>
        <v>5.6730049378736901E-2</v>
      </c>
      <c r="FI64" s="335">
        <f t="shared" si="36"/>
        <v>5.5297861804990203E-2</v>
      </c>
      <c r="FJ64" s="335">
        <f t="shared" si="37"/>
        <v>5.4156352090813403E-2</v>
      </c>
      <c r="FK64" s="335">
        <f t="shared" si="38"/>
        <v>5.3430662266944498E-2</v>
      </c>
      <c r="FL64" s="335">
        <f t="shared" si="39"/>
        <v>5.3062743786751999E-2</v>
      </c>
      <c r="FM64" s="335">
        <f t="shared" si="40"/>
        <v>5.2850768620488903E-2</v>
      </c>
      <c r="FN64" s="335">
        <f t="shared" si="41"/>
        <v>3.2948538923667892E-2</v>
      </c>
      <c r="FO64" s="335">
        <f t="shared" si="42"/>
        <v>2.00368746679381E-2</v>
      </c>
      <c r="FP64" s="335">
        <f t="shared" si="43"/>
        <v>1.58149288879222E-2</v>
      </c>
      <c r="FQ64" s="335">
        <f t="shared" si="44"/>
        <v>1.2889012730210401E-2</v>
      </c>
      <c r="FR64" s="335">
        <f t="shared" si="45"/>
        <v>1.1544674905883E-2</v>
      </c>
      <c r="FS64" s="335">
        <f t="shared" si="46"/>
        <v>1.0277724336371899E-2</v>
      </c>
      <c r="FT64" s="335">
        <f t="shared" si="47"/>
        <v>9.2679749278735592E-3</v>
      </c>
      <c r="FU64" s="335">
        <f t="shared" si="48"/>
        <v>8.6259896432645099E-3</v>
      </c>
      <c r="FV64" s="335">
        <f t="shared" si="49"/>
        <v>8.3004876330209296E-3</v>
      </c>
      <c r="FW64" s="335">
        <f t="shared" si="50"/>
        <v>8.1129702157430005E-3</v>
      </c>
      <c r="FX64" s="335">
        <f t="shared" si="51"/>
        <v>6.6026126062260432E-3</v>
      </c>
    </row>
    <row r="65" spans="1:180" x14ac:dyDescent="0.2">
      <c r="A65" s="305" t="str">
        <f>IF(LEFT(TRIM(TechData_All!AJ40),1)="*", _xlfn.CONCAT("*","R2"), "R2")</f>
        <v>R2</v>
      </c>
      <c r="B65" s="305" t="str">
        <f>TechData_All!A40</f>
        <v>TLMGSLC11</v>
      </c>
      <c r="C65" s="305" t="str">
        <f>TechData_All!C40</f>
        <v>TL.GSL.M.CONV.2011</v>
      </c>
      <c r="D65" s="301" t="str">
        <f>TechData_All!D40</f>
        <v>bn-vmt, bn-vmt/a</v>
      </c>
      <c r="E65" s="301" t="str">
        <f>TechData_All!E40</f>
        <v>TLGSL</v>
      </c>
      <c r="F65" s="301" t="str">
        <f>TechData_All!F40</f>
        <v>TL</v>
      </c>
      <c r="G65" s="315" t="s">
        <v>819</v>
      </c>
      <c r="H65" s="315" t="s">
        <v>814</v>
      </c>
      <c r="I65" s="315">
        <v>1</v>
      </c>
      <c r="J65" s="315" t="str">
        <f t="shared" si="52"/>
        <v>Minivan-GSL</v>
      </c>
      <c r="K65" s="335">
        <f>$I65*IF($G65="Pickup", SUMIFS(NewEmisData!E:E, NewEmisData!$A:$A, "Pickup", NewEmisData!$B:$B, $A65, NewEmisData!$C:$C, $H65, NewEmisData!$D:$D, K$2), SUMIFS(NewEmisData!E:E, NewEmisData!$A:$A, "LDV", NewEmisData!$B:$B, $A65, NewEmisData!$C:$C, $H65, NewEmisData!$D:$D, K$2))</f>
        <v>477.08587282575797</v>
      </c>
      <c r="L65" s="335">
        <f>$I65*IF($G65="Pickup", SUMIFS(NewEmisData!F:F, NewEmisData!$A:$A, "Pickup", NewEmisData!$B:$B, $A65, NewEmisData!$C:$C, $H65, NewEmisData!$D:$D, L$2), SUMIFS(NewEmisData!F:F, NewEmisData!$A:$A, "LDV", NewEmisData!$B:$B, $A65, NewEmisData!$C:$C, $H65, NewEmisData!$D:$D, L$2))</f>
        <v>459.34104292251902</v>
      </c>
      <c r="M65" s="335">
        <f>$I65*IF($G65="Pickup", SUMIFS(NewEmisData!G:G, NewEmisData!$A:$A, "Pickup", NewEmisData!$B:$B, $A65, NewEmisData!$C:$C, $H65, NewEmisData!$D:$D, M$2), SUMIFS(NewEmisData!G:G, NewEmisData!$A:$A, "LDV", NewEmisData!$B:$B, $A65, NewEmisData!$C:$C, $H65, NewEmisData!$D:$D, M$2))</f>
        <v>447.45896927637102</v>
      </c>
      <c r="N65" s="335">
        <f>$I65*IF($G65="Pickup", SUMIFS(NewEmisData!H:H, NewEmisData!$A:$A, "Pickup", NewEmisData!$B:$B, $A65, NewEmisData!$C:$C, $H65, NewEmisData!$D:$D, N$2), SUMIFS(NewEmisData!H:H, NewEmisData!$A:$A, "LDV", NewEmisData!$B:$B, $A65, NewEmisData!$C:$C, $H65, NewEmisData!$D:$D, N$2))</f>
        <v>380.72392677964001</v>
      </c>
      <c r="O65" s="335">
        <f>$I65*IF($G65="Pickup", SUMIFS(NewEmisData!I:I, NewEmisData!$A:$A, "Pickup", NewEmisData!$B:$B, $A65, NewEmisData!$C:$C, $H65, NewEmisData!$D:$D, O$2), SUMIFS(NewEmisData!I:I, NewEmisData!$A:$A, "LDV", NewEmisData!$B:$B, $A65, NewEmisData!$C:$C, $H65, NewEmisData!$D:$D, O$2))</f>
        <v>329.54737069801098</v>
      </c>
      <c r="P65" s="335">
        <f>$I65*IF($G65="Pickup", SUMIFS(NewEmisData!J:J, NewEmisData!$A:$A, "Pickup", NewEmisData!$B:$B, $A65, NewEmisData!$C:$C, $H65, NewEmisData!$D:$D, P$2), SUMIFS(NewEmisData!J:J, NewEmisData!$A:$A, "LDV", NewEmisData!$B:$B, $A65, NewEmisData!$C:$C, $H65, NewEmisData!$D:$D, P$2))</f>
        <v>300.69829568412598</v>
      </c>
      <c r="Q65" s="335">
        <f>$I65*IF($G65="Pickup", SUMIFS(NewEmisData!K:K, NewEmisData!$A:$A, "Pickup", NewEmisData!$B:$B, $A65, NewEmisData!$C:$C, $H65, NewEmisData!$D:$D, Q$2), SUMIFS(NewEmisData!K:K, NewEmisData!$A:$A, "LDV", NewEmisData!$B:$B, $A65, NewEmisData!$C:$C, $H65, NewEmisData!$D:$D, Q$2))</f>
        <v>287.83799703632701</v>
      </c>
      <c r="R65" s="335">
        <f>$I65*IF($G65="Pickup", SUMIFS(NewEmisData!L:L, NewEmisData!$A:$A, "Pickup", NewEmisData!$B:$B, $A65, NewEmisData!$C:$C, $H65, NewEmisData!$D:$D, R$2), SUMIFS(NewEmisData!L:L, NewEmisData!$A:$A, "LDV", NewEmisData!$B:$B, $A65, NewEmisData!$C:$C, $H65, NewEmisData!$D:$D, R$2))</f>
        <v>283.26610797837998</v>
      </c>
      <c r="S65" s="335">
        <f>$I65*IF($G65="Pickup", SUMIFS(NewEmisData!M:M, NewEmisData!$A:$A, "Pickup", NewEmisData!$B:$B, $A65, NewEmisData!$C:$C, $H65, NewEmisData!$D:$D, S$2), SUMIFS(NewEmisData!M:M, NewEmisData!$A:$A, "LDV", NewEmisData!$B:$B, $A65, NewEmisData!$C:$C, $H65, NewEmisData!$D:$D, S$2))</f>
        <v>281.57834098528099</v>
      </c>
      <c r="T65" s="335">
        <v>0.27672218065037407</v>
      </c>
      <c r="U65" s="335">
        <f>$I65*IF($G65="Pickup", SUMIFS(NewEmisData!E:E, NewEmisData!$A:$A, "Pickup", NewEmisData!$B:$B, $A65, NewEmisData!$C:$C, $H65, NewEmisData!$D:$D, U$2), SUMIFS(NewEmisData!E:E, NewEmisData!$A:$A, "LDV", NewEmisData!$B:$B, $A65, NewEmisData!$C:$C, $H65, NewEmisData!$D:$D, U$2))</f>
        <v>0.82339103642645395</v>
      </c>
      <c r="V65" s="335">
        <f>$I65*IF($G65="Pickup", SUMIFS(NewEmisData!F:F, NewEmisData!$A:$A, "Pickup", NewEmisData!$B:$B, $A65, NewEmisData!$C:$C, $H65, NewEmisData!$D:$D, V$2), SUMIFS(NewEmisData!F:F, NewEmisData!$A:$A, "LDV", NewEmisData!$B:$B, $A65, NewEmisData!$C:$C, $H65, NewEmisData!$D:$D, V$2))</f>
        <v>0.360872733315452</v>
      </c>
      <c r="W65" s="335">
        <f>$I65*IF($G65="Pickup", SUMIFS(NewEmisData!G:G, NewEmisData!$A:$A, "Pickup", NewEmisData!$B:$B, $A65, NewEmisData!$C:$C, $H65, NewEmisData!$D:$D, W$2), SUMIFS(NewEmisData!G:G, NewEmisData!$A:$A, "LDV", NewEmisData!$B:$B, $A65, NewEmisData!$C:$C, $H65, NewEmisData!$D:$D, W$2))</f>
        <v>0.21658171178065999</v>
      </c>
      <c r="X65" s="335">
        <f>$I65*IF($G65="Pickup", SUMIFS(NewEmisData!H:H, NewEmisData!$A:$A, "Pickup", NewEmisData!$B:$B, $A65, NewEmisData!$C:$C, $H65, NewEmisData!$D:$D, X$2), SUMIFS(NewEmisData!H:H, NewEmisData!$A:$A, "LDV", NewEmisData!$B:$B, $A65, NewEmisData!$C:$C, $H65, NewEmisData!$D:$D, X$2))</f>
        <v>0.14200533002195401</v>
      </c>
      <c r="Y65" s="335">
        <f>$I65*IF($G65="Pickup", SUMIFS(NewEmisData!I:I, NewEmisData!$A:$A, "Pickup", NewEmisData!$B:$B, $A65, NewEmisData!$C:$C, $H65, NewEmisData!$D:$D, Y$2), SUMIFS(NewEmisData!I:I, NewEmisData!$A:$A, "LDV", NewEmisData!$B:$B, $A65, NewEmisData!$C:$C, $H65, NewEmisData!$D:$D, Y$2))</f>
        <v>8.8016804659711706E-2</v>
      </c>
      <c r="Z65" s="335">
        <f>$I65*IF($G65="Pickup", SUMIFS(NewEmisData!J:J, NewEmisData!$A:$A, "Pickup", NewEmisData!$B:$B, $A65, NewEmisData!$C:$C, $H65, NewEmisData!$D:$D, Z$2), SUMIFS(NewEmisData!J:J, NewEmisData!$A:$A, "LDV", NewEmisData!$B:$B, $A65, NewEmisData!$C:$C, $H65, NewEmisData!$D:$D, Z$2))</f>
        <v>6.5736379947852003E-2</v>
      </c>
      <c r="AA65" s="335">
        <f>$I65*IF($G65="Pickup", SUMIFS(NewEmisData!K:K, NewEmisData!$A:$A, "Pickup", NewEmisData!$B:$B, $A65, NewEmisData!$C:$C, $H65, NewEmisData!$D:$D, AA$2), SUMIFS(NewEmisData!K:K, NewEmisData!$A:$A, "LDV", NewEmisData!$B:$B, $A65, NewEmisData!$C:$C, $H65, NewEmisData!$D:$D, AA$2))</f>
        <v>5.6635638117250503E-2</v>
      </c>
      <c r="AB65" s="335">
        <f>$I65*IF($G65="Pickup", SUMIFS(NewEmisData!L:L, NewEmisData!$A:$A, "Pickup", NewEmisData!$B:$B, $A65, NewEmisData!$C:$C, $H65, NewEmisData!$D:$D, AB$2), SUMIFS(NewEmisData!L:L, NewEmisData!$A:$A, "LDV", NewEmisData!$B:$B, $A65, NewEmisData!$C:$C, $H65, NewEmisData!$D:$D, AB$2))</f>
        <v>5.4115247223223299E-2</v>
      </c>
      <c r="AC65" s="335">
        <f>$I65*IF($G65="Pickup", SUMIFS(NewEmisData!M:M, NewEmisData!$A:$A, "Pickup", NewEmisData!$B:$B, $A65, NewEmisData!$C:$C, $H65, NewEmisData!$D:$D, AC$2), SUMIFS(NewEmisData!M:M, NewEmisData!$A:$A, "LDV", NewEmisData!$B:$B, $A65, NewEmisData!$C:$C, $H65, NewEmisData!$D:$D, AC$2))</f>
        <v>5.2826207223764E-2</v>
      </c>
      <c r="AD65" s="335">
        <v>6.1988464688476796E-2</v>
      </c>
      <c r="AE65" s="335">
        <f>$I65*IF($G65="Pickup", SUMIFS(NewEmisData!E:E, NewEmisData!$A:$A, "Pickup", NewEmisData!$B:$B, $A65, NewEmisData!$C:$C, $H65, NewEmisData!$D:$D, AE$2), SUMIFS(NewEmisData!E:E, NewEmisData!$A:$A, "LDV", NewEmisData!$B:$B, $A65, NewEmisData!$C:$C, $H65, NewEmisData!$D:$D, AE$2))</f>
        <v>8.2552586035919695E-3</v>
      </c>
      <c r="AF65" s="335">
        <f>$I65*IF($G65="Pickup", SUMIFS(NewEmisData!F:F, NewEmisData!$A:$A, "Pickup", NewEmisData!$B:$B, $A65, NewEmisData!$C:$C, $H65, NewEmisData!$D:$D, AF$2), SUMIFS(NewEmisData!F:F, NewEmisData!$A:$A, "LDV", NewEmisData!$B:$B, $A65, NewEmisData!$C:$C, $H65, NewEmisData!$D:$D, AF$2))</f>
        <v>7.9482131517538395E-3</v>
      </c>
      <c r="AG65" s="335">
        <f>$I65*IF($G65="Pickup", SUMIFS(NewEmisData!G:G, NewEmisData!$A:$A, "Pickup", NewEmisData!$B:$B, $A65, NewEmisData!$C:$C, $H65, NewEmisData!$D:$D, AG$2), SUMIFS(NewEmisData!G:G, NewEmisData!$A:$A, "LDV", NewEmisData!$B:$B, $A65, NewEmisData!$C:$C, $H65, NewEmisData!$D:$D, AG$2))</f>
        <v>6.4190305556059996E-3</v>
      </c>
      <c r="AH65" s="335">
        <f>$I65*IF($G65="Pickup", SUMIFS(NewEmisData!H:H, NewEmisData!$A:$A, "Pickup", NewEmisData!$B:$B, $A65, NewEmisData!$C:$C, $H65, NewEmisData!$D:$D, AH$2), SUMIFS(NewEmisData!H:H, NewEmisData!$A:$A, "LDV", NewEmisData!$B:$B, $A65, NewEmisData!$C:$C, $H65, NewEmisData!$D:$D, AH$2))</f>
        <v>5.4616828003907899E-3</v>
      </c>
      <c r="AI65" s="335">
        <f>$I65*IF($G65="Pickup", SUMIFS(NewEmisData!I:I, NewEmisData!$A:$A, "Pickup", NewEmisData!$B:$B, $A65, NewEmisData!$C:$C, $H65, NewEmisData!$D:$D, AI$2), SUMIFS(NewEmisData!I:I, NewEmisData!$A:$A, "LDV", NewEmisData!$B:$B, $A65, NewEmisData!$C:$C, $H65, NewEmisData!$D:$D, AI$2))</f>
        <v>4.7275285851957304E-3</v>
      </c>
      <c r="AJ65" s="335">
        <f>$I65*IF($G65="Pickup", SUMIFS(NewEmisData!J:J, NewEmisData!$A:$A, "Pickup", NewEmisData!$B:$B, $A65, NewEmisData!$C:$C, $H65, NewEmisData!$D:$D, AJ$2), SUMIFS(NewEmisData!J:J, NewEmisData!$A:$A, "LDV", NewEmisData!$B:$B, $A65, NewEmisData!$C:$C, $H65, NewEmisData!$D:$D, AJ$2))</f>
        <v>4.3136734611450098E-3</v>
      </c>
      <c r="AK65" s="335">
        <f>$I65*IF($G65="Pickup", SUMIFS(NewEmisData!K:K, NewEmisData!$A:$A, "Pickup", NewEmisData!$B:$B, $A65, NewEmisData!$C:$C, $H65, NewEmisData!$D:$D, AK$2), SUMIFS(NewEmisData!K:K, NewEmisData!$A:$A, "LDV", NewEmisData!$B:$B, $A65, NewEmisData!$C:$C, $H65, NewEmisData!$D:$D, AK$2))</f>
        <v>4.1291858052272803E-3</v>
      </c>
      <c r="AL65" s="335">
        <f>$I65*IF($G65="Pickup", SUMIFS(NewEmisData!L:L, NewEmisData!$A:$A, "Pickup", NewEmisData!$B:$B, $A65, NewEmisData!$C:$C, $H65, NewEmisData!$D:$D, AL$2), SUMIFS(NewEmisData!L:L, NewEmisData!$A:$A, "LDV", NewEmisData!$B:$B, $A65, NewEmisData!$C:$C, $H65, NewEmisData!$D:$D, AL$2))</f>
        <v>4.0635983922117898E-3</v>
      </c>
      <c r="AM65" s="335">
        <f>$I65*IF($G65="Pickup", SUMIFS(NewEmisData!M:M, NewEmisData!$A:$A, "Pickup", NewEmisData!$B:$B, $A65, NewEmisData!$C:$C, $H65, NewEmisData!$D:$D, AM$2), SUMIFS(NewEmisData!M:M, NewEmisData!$A:$A, "LDV", NewEmisData!$B:$B, $A65, NewEmisData!$C:$C, $H65, NewEmisData!$D:$D, AM$2))</f>
        <v>4.0393864318059199E-3</v>
      </c>
      <c r="AN65" s="335">
        <v>1.7442083422488778E-3</v>
      </c>
      <c r="AO65" s="335">
        <f>$I65*IF($G65="Pickup", SUMIFS(NewEmisData!E:E, NewEmisData!$A:$A, "Pickup", NewEmisData!$B:$B, $A65, NewEmisData!$C:$C, $H65, NewEmisData!$D:$D, AO$2), SUMIFS(NewEmisData!E:E, NewEmisData!$A:$A, "LDV", NewEmisData!$B:$B, $A65, NewEmisData!$C:$C, $H65, NewEmisData!$D:$D, AO$2))</f>
        <v>8.1828643727713493E-2</v>
      </c>
      <c r="AP65" s="335">
        <f>$I65*IF($G65="Pickup", SUMIFS(NewEmisData!F:F, NewEmisData!$A:$A, "Pickup", NewEmisData!$B:$B, $A65, NewEmisData!$C:$C, $H65, NewEmisData!$D:$D, AP$2), SUMIFS(NewEmisData!F:F, NewEmisData!$A:$A, "LDV", NewEmisData!$B:$B, $A65, NewEmisData!$C:$C, $H65, NewEmisData!$D:$D, AP$2))</f>
        <v>7.6175839057221195E-2</v>
      </c>
      <c r="AQ65" s="335">
        <f>$I65*IF($G65="Pickup", SUMIFS(NewEmisData!G:G, NewEmisData!$A:$A, "Pickup", NewEmisData!$B:$B, $A65, NewEmisData!$C:$C, $H65, NewEmisData!$D:$D, AQ$2), SUMIFS(NewEmisData!G:G, NewEmisData!$A:$A, "LDV", NewEmisData!$B:$B, $A65, NewEmisData!$C:$C, $H65, NewEmisData!$D:$D, AQ$2))</f>
        <v>8.1302809072104507E-2</v>
      </c>
      <c r="AR65" s="335">
        <f>$I65*IF($G65="Pickup", SUMIFS(NewEmisData!H:H, NewEmisData!$A:$A, "Pickup", NewEmisData!$B:$B, $A65, NewEmisData!$C:$C, $H65, NewEmisData!$D:$D, AR$2), SUMIFS(NewEmisData!H:H, NewEmisData!$A:$A, "LDV", NewEmisData!$B:$B, $A65, NewEmisData!$C:$C, $H65, NewEmisData!$D:$D, AR$2))</f>
        <v>7.9561688690416299E-2</v>
      </c>
      <c r="AS65" s="335">
        <f>$I65*IF($G65="Pickup", SUMIFS(NewEmisData!I:I, NewEmisData!$A:$A, "Pickup", NewEmisData!$B:$B, $A65, NewEmisData!$C:$C, $H65, NewEmisData!$D:$D, AS$2), SUMIFS(NewEmisData!I:I, NewEmisData!$A:$A, "LDV", NewEmisData!$B:$B, $A65, NewEmisData!$C:$C, $H65, NewEmisData!$D:$D, AS$2))</f>
        <v>7.7910530261031605E-2</v>
      </c>
      <c r="AT65" s="335">
        <f>$I65*IF($G65="Pickup", SUMIFS(NewEmisData!J:J, NewEmisData!$A:$A, "Pickup", NewEmisData!$B:$B, $A65, NewEmisData!$C:$C, $H65, NewEmisData!$D:$D, AT$2), SUMIFS(NewEmisData!J:J, NewEmisData!$A:$A, "LDV", NewEmisData!$B:$B, $A65, NewEmisData!$C:$C, $H65, NewEmisData!$D:$D, AT$2))</f>
        <v>7.6590334474495605E-2</v>
      </c>
      <c r="AU65" s="335">
        <f>$I65*IF($G65="Pickup", SUMIFS(NewEmisData!K:K, NewEmisData!$A:$A, "Pickup", NewEmisData!$B:$B, $A65, NewEmisData!$C:$C, $H65, NewEmisData!$D:$D, AU$2), SUMIFS(NewEmisData!K:K, NewEmisData!$A:$A, "LDV", NewEmisData!$B:$B, $A65, NewEmisData!$C:$C, $H65, NewEmisData!$D:$D, AU$2))</f>
        <v>7.5767938917924701E-2</v>
      </c>
      <c r="AV65" s="335">
        <f>$I65*IF($G65="Pickup", SUMIFS(NewEmisData!L:L, NewEmisData!$A:$A, "Pickup", NewEmisData!$B:$B, $A65, NewEmisData!$C:$C, $H65, NewEmisData!$D:$D, AV$2), SUMIFS(NewEmisData!L:L, NewEmisData!$A:$A, "LDV", NewEmisData!$B:$B, $A65, NewEmisData!$C:$C, $H65, NewEmisData!$D:$D, AV$2))</f>
        <v>7.5353710070808794E-2</v>
      </c>
      <c r="AW65" s="335">
        <f>$I65*IF($G65="Pickup", SUMIFS(NewEmisData!M:M, NewEmisData!$A:$A, "Pickup", NewEmisData!$B:$B, $A65, NewEmisData!$C:$C, $H65, NewEmisData!$D:$D, AW$2), SUMIFS(NewEmisData!M:M, NewEmisData!$A:$A, "LDV", NewEmisData!$B:$B, $A65, NewEmisData!$C:$C, $H65, NewEmisData!$D:$D, AW$2))</f>
        <v>7.5117977052891499E-2</v>
      </c>
      <c r="AX65" s="335">
        <v>4.7629366333098749E-2</v>
      </c>
      <c r="AY65" s="335">
        <f>$I65*IF($G65="Pickup", SUMIFS(NewEmisData!E:E, NewEmisData!$A:$A, "Pickup", NewEmisData!$B:$B, $A65, NewEmisData!$C:$C, $H65, NewEmisData!$D:$D, AY$2), SUMIFS(NewEmisData!E:E, NewEmisData!$A:$A, "LDV", NewEmisData!$B:$B, $A65, NewEmisData!$C:$C, $H65, NewEmisData!$D:$D, AY$2))</f>
        <v>2.1998193760633E-2</v>
      </c>
      <c r="AZ65" s="335">
        <f>$I65*IF($G65="Pickup", SUMIFS(NewEmisData!F:F, NewEmisData!$A:$A, "Pickup", NewEmisData!$B:$B, $A65, NewEmisData!$C:$C, $H65, NewEmisData!$D:$D, AZ$2), SUMIFS(NewEmisData!F:F, NewEmisData!$A:$A, "LDV", NewEmisData!$B:$B, $A65, NewEmisData!$C:$C, $H65, NewEmisData!$D:$D, AZ$2))</f>
        <v>1.6997575378008601E-2</v>
      </c>
      <c r="BA65" s="335">
        <f>$I65*IF($G65="Pickup", SUMIFS(NewEmisData!G:G, NewEmisData!$A:$A, "Pickup", NewEmisData!$B:$B, $A65, NewEmisData!$C:$C, $H65, NewEmisData!$D:$D, BA$2), SUMIFS(NewEmisData!G:G, NewEmisData!$A:$A, "LDV", NewEmisData!$B:$B, $A65, NewEmisData!$C:$C, $H65, NewEmisData!$D:$D, BA$2))</f>
        <v>1.6580879412419602E-2</v>
      </c>
      <c r="BB65" s="335">
        <f>$I65*IF($G65="Pickup", SUMIFS(NewEmisData!H:H, NewEmisData!$A:$A, "Pickup", NewEmisData!$B:$B, $A65, NewEmisData!$C:$C, $H65, NewEmisData!$D:$D, BB$2), SUMIFS(NewEmisData!H:H, NewEmisData!$A:$A, "LDV", NewEmisData!$B:$B, $A65, NewEmisData!$C:$C, $H65, NewEmisData!$D:$D, BB$2))</f>
        <v>1.5040645169031801E-2</v>
      </c>
      <c r="BC65" s="335">
        <f>$I65*IF($G65="Pickup", SUMIFS(NewEmisData!I:I, NewEmisData!$A:$A, "Pickup", NewEmisData!$B:$B, $A65, NewEmisData!$C:$C, $H65, NewEmisData!$D:$D, BC$2), SUMIFS(NewEmisData!I:I, NewEmisData!$A:$A, "LDV", NewEmisData!$B:$B, $A65, NewEmisData!$C:$C, $H65, NewEmisData!$D:$D, BC$2))</f>
        <v>1.35799610150696E-2</v>
      </c>
      <c r="BD65" s="335">
        <f>$I65*IF($G65="Pickup", SUMIFS(NewEmisData!J:J, NewEmisData!$A:$A, "Pickup", NewEmisData!$B:$B, $A65, NewEmisData!$C:$C, $H65, NewEmisData!$D:$D, BD$2), SUMIFS(NewEmisData!J:J, NewEmisData!$A:$A, "LDV", NewEmisData!$B:$B, $A65, NewEmisData!$C:$C, $H65, NewEmisData!$D:$D, BD$2))</f>
        <v>1.24120667817219E-2</v>
      </c>
      <c r="BE65" s="335">
        <f>$I65*IF($G65="Pickup", SUMIFS(NewEmisData!K:K, NewEmisData!$A:$A, "Pickup", NewEmisData!$B:$B, $A65, NewEmisData!$C:$C, $H65, NewEmisData!$D:$D, BE$2), SUMIFS(NewEmisData!K:K, NewEmisData!$A:$A, "LDV", NewEmisData!$B:$B, $A65, NewEmisData!$C:$C, $H65, NewEmisData!$D:$D, BE$2))</f>
        <v>1.16845073314224E-2</v>
      </c>
      <c r="BF65" s="335">
        <f>$I65*IF($G65="Pickup", SUMIFS(NewEmisData!L:L, NewEmisData!$A:$A, "Pickup", NewEmisData!$B:$B, $A65, NewEmisData!$C:$C, $H65, NewEmisData!$D:$D, BF$2), SUMIFS(NewEmisData!L:L, NewEmisData!$A:$A, "LDV", NewEmisData!$B:$B, $A65, NewEmisData!$C:$C, $H65, NewEmisData!$D:$D, BF$2))</f>
        <v>1.1318096390010799E-2</v>
      </c>
      <c r="BG65" s="335">
        <f>$I65*IF($G65="Pickup", SUMIFS(NewEmisData!M:M, NewEmisData!$A:$A, "Pickup", NewEmisData!$B:$B, $A65, NewEmisData!$C:$C, $H65, NewEmisData!$D:$D, BG$2), SUMIFS(NewEmisData!M:M, NewEmisData!$A:$A, "LDV", NewEmisData!$B:$B, $A65, NewEmisData!$C:$C, $H65, NewEmisData!$D:$D, BG$2))</f>
        <v>1.1109456757731499E-2</v>
      </c>
      <c r="BH65" s="335">
        <v>9.4789149915835945E-3</v>
      </c>
      <c r="BI65" s="335">
        <f>$I65*IF($G65="Pickup", SUMIFS(NewEmisData!E:E, NewEmisData!$A:$A, "Pickup", NewEmisData!$B:$B, $A65, NewEmisData!$C:$C, $H65, NewEmisData!$D:$D, BI$2), SUMIFS(NewEmisData!E:E, NewEmisData!$A:$A, "LDV", NewEmisData!$B:$B, $A65, NewEmisData!$C:$C, $H65, NewEmisData!$D:$D, BI$2))</f>
        <v>6.6339830086865597</v>
      </c>
      <c r="BJ65" s="335">
        <f>$I65*IF($G65="Pickup", SUMIFS(NewEmisData!F:F, NewEmisData!$A:$A, "Pickup", NewEmisData!$B:$B, $A65, NewEmisData!$C:$C, $H65, NewEmisData!$D:$D, BJ$2), SUMIFS(NewEmisData!F:F, NewEmisData!$A:$A, "LDV", NewEmisData!$B:$B, $A65, NewEmisData!$C:$C, $H65, NewEmisData!$D:$D, BJ$2))</f>
        <v>3.9206205551931301</v>
      </c>
      <c r="BK65" s="335">
        <f>$I65*IF($G65="Pickup", SUMIFS(NewEmisData!G:G, NewEmisData!$A:$A, "Pickup", NewEmisData!$B:$B, $A65, NewEmisData!$C:$C, $H65, NewEmisData!$D:$D, BK$2), SUMIFS(NewEmisData!G:G, NewEmisData!$A:$A, "LDV", NewEmisData!$B:$B, $A65, NewEmisData!$C:$C, $H65, NewEmisData!$D:$D, BK$2))</f>
        <v>3.0174466275096199</v>
      </c>
      <c r="BL65" s="335">
        <f>$I65*IF($G65="Pickup", SUMIFS(NewEmisData!H:H, NewEmisData!$A:$A, "Pickup", NewEmisData!$B:$B, $A65, NewEmisData!$C:$C, $H65, NewEmisData!$D:$D, BL$2), SUMIFS(NewEmisData!H:H, NewEmisData!$A:$A, "LDV", NewEmisData!$B:$B, $A65, NewEmisData!$C:$C, $H65, NewEmisData!$D:$D, BL$2))</f>
        <v>2.3529221673804699</v>
      </c>
      <c r="BM65" s="335">
        <f>$I65*IF($G65="Pickup", SUMIFS(NewEmisData!I:I, NewEmisData!$A:$A, "Pickup", NewEmisData!$B:$B, $A65, NewEmisData!$C:$C, $H65, NewEmisData!$D:$D, BM$2), SUMIFS(NewEmisData!I:I, NewEmisData!$A:$A, "LDV", NewEmisData!$B:$B, $A65, NewEmisData!$C:$C, $H65, NewEmisData!$D:$D, BM$2))</f>
        <v>1.70384058027793</v>
      </c>
      <c r="BN65" s="335">
        <f>$I65*IF($G65="Pickup", SUMIFS(NewEmisData!J:J, NewEmisData!$A:$A, "Pickup", NewEmisData!$B:$B, $A65, NewEmisData!$C:$C, $H65, NewEmisData!$D:$D, BN$2), SUMIFS(NewEmisData!J:J, NewEmisData!$A:$A, "LDV", NewEmisData!$B:$B, $A65, NewEmisData!$C:$C, $H65, NewEmisData!$D:$D, BN$2))</f>
        <v>1.3463730618004399</v>
      </c>
      <c r="BO65" s="335">
        <f>$I65*IF($G65="Pickup", SUMIFS(NewEmisData!K:K, NewEmisData!$A:$A, "Pickup", NewEmisData!$B:$B, $A65, NewEmisData!$C:$C, $H65, NewEmisData!$D:$D, BO$2), SUMIFS(NewEmisData!K:K, NewEmisData!$A:$A, "LDV", NewEmisData!$B:$B, $A65, NewEmisData!$C:$C, $H65, NewEmisData!$D:$D, BO$2))</f>
        <v>1.1858346520835299</v>
      </c>
      <c r="BP65" s="335">
        <f>$I65*IF($G65="Pickup", SUMIFS(NewEmisData!L:L, NewEmisData!$A:$A, "Pickup", NewEmisData!$B:$B, $A65, NewEmisData!$C:$C, $H65, NewEmisData!$D:$D, BP$2), SUMIFS(NewEmisData!L:L, NewEmisData!$A:$A, "LDV", NewEmisData!$B:$B, $A65, NewEmisData!$C:$C, $H65, NewEmisData!$D:$D, BP$2))</f>
        <v>1.1335061554616499</v>
      </c>
      <c r="BQ65" s="335">
        <f>$I65*IF($G65="Pickup", SUMIFS(NewEmisData!M:M, NewEmisData!$A:$A, "Pickup", NewEmisData!$B:$B, $A65, NewEmisData!$C:$C, $H65, NewEmisData!$D:$D, BQ$2), SUMIFS(NewEmisData!M:M, NewEmisData!$A:$A, "LDV", NewEmisData!$B:$B, $A65, NewEmisData!$C:$C, $H65, NewEmisData!$D:$D, BQ$2))</f>
        <v>1.1009029054349999</v>
      </c>
      <c r="BR65" s="335">
        <v>1.6588293829830492</v>
      </c>
      <c r="BS65" s="335">
        <f>$I65*IF($G65="Pickup", SUMIFS(NewEmisData!E:E, NewEmisData!$A:$A, "Pickup", NewEmisData!$B:$B, $A65, NewEmisData!$C:$C, $H65, NewEmisData!$D:$D, BS$2), SUMIFS(NewEmisData!E:E, NewEmisData!$A:$A, "LDV", NewEmisData!$B:$B, $A65, NewEmisData!$C:$C, $H65, NewEmisData!$D:$D, BS$2))</f>
        <v>0.77473150733664098</v>
      </c>
      <c r="BT65" s="335">
        <f>$I65*IF($G65="Pickup", SUMIFS(NewEmisData!F:F, NewEmisData!$A:$A, "Pickup", NewEmisData!$B:$B, $A65, NewEmisData!$C:$C, $H65, NewEmisData!$D:$D, BT$2), SUMIFS(NewEmisData!F:F, NewEmisData!$A:$A, "LDV", NewEmisData!$B:$B, $A65, NewEmisData!$C:$C, $H65, NewEmisData!$D:$D, BT$2))</f>
        <v>0.41904908416840297</v>
      </c>
      <c r="BU65" s="335">
        <f>$I65*IF($G65="Pickup", SUMIFS(NewEmisData!G:G, NewEmisData!$A:$A, "Pickup", NewEmisData!$B:$B, $A65, NewEmisData!$C:$C, $H65, NewEmisData!$D:$D, BU$2), SUMIFS(NewEmisData!G:G, NewEmisData!$A:$A, "LDV", NewEmisData!$B:$B, $A65, NewEmisData!$C:$C, $H65, NewEmisData!$D:$D, BU$2))</f>
        <v>0.30982899515166501</v>
      </c>
      <c r="BV65" s="335">
        <f>$I65*IF($G65="Pickup", SUMIFS(NewEmisData!H:H, NewEmisData!$A:$A, "Pickup", NewEmisData!$B:$B, $A65, NewEmisData!$C:$C, $H65, NewEmisData!$D:$D, BV$2), SUMIFS(NewEmisData!H:H, NewEmisData!$A:$A, "LDV", NewEmisData!$B:$B, $A65, NewEmisData!$C:$C, $H65, NewEmisData!$D:$D, BV$2))</f>
        <v>0.25046259079934602</v>
      </c>
      <c r="BW65" s="335">
        <f>$I65*IF($G65="Pickup", SUMIFS(NewEmisData!I:I, NewEmisData!$A:$A, "Pickup", NewEmisData!$B:$B, $A65, NewEmisData!$C:$C, $H65, NewEmisData!$D:$D, BW$2), SUMIFS(NewEmisData!I:I, NewEmisData!$A:$A, "LDV", NewEmisData!$B:$B, $A65, NewEmisData!$C:$C, $H65, NewEmisData!$D:$D, BW$2))</f>
        <v>0.18616224227516101</v>
      </c>
      <c r="BX65" s="335">
        <f>$I65*IF($G65="Pickup", SUMIFS(NewEmisData!J:J, NewEmisData!$A:$A, "Pickup", NewEmisData!$B:$B, $A65, NewEmisData!$C:$C, $H65, NewEmisData!$D:$D, BX$2), SUMIFS(NewEmisData!J:J, NewEmisData!$A:$A, "LDV", NewEmisData!$B:$B, $A65, NewEmisData!$C:$C, $H65, NewEmisData!$D:$D, BX$2))</f>
        <v>0.15683046751729501</v>
      </c>
      <c r="BY65" s="335">
        <f>$I65*IF($G65="Pickup", SUMIFS(NewEmisData!K:K, NewEmisData!$A:$A, "Pickup", NewEmisData!$B:$B, $A65, NewEmisData!$C:$C, $H65, NewEmisData!$D:$D, BY$2), SUMIFS(NewEmisData!K:K, NewEmisData!$A:$A, "LDV", NewEmisData!$B:$B, $A65, NewEmisData!$C:$C, $H65, NewEmisData!$D:$D, BY$2))</f>
        <v>0.14094000257929501</v>
      </c>
      <c r="BZ65" s="335">
        <f>$I65*IF($G65="Pickup", SUMIFS(NewEmisData!L:L, NewEmisData!$A:$A, "Pickup", NewEmisData!$B:$B, $A65, NewEmisData!$C:$C, $H65, NewEmisData!$D:$D, BZ$2), SUMIFS(NewEmisData!L:L, NewEmisData!$A:$A, "LDV", NewEmisData!$B:$B, $A65, NewEmisData!$C:$C, $H65, NewEmisData!$D:$D, BZ$2))</f>
        <v>0.134774071356623</v>
      </c>
      <c r="CA65" s="335">
        <f>$I65*IF($G65="Pickup", SUMIFS(NewEmisData!M:M, NewEmisData!$A:$A, "Pickup", NewEmisData!$B:$B, $A65, NewEmisData!$C:$C, $H65, NewEmisData!$D:$D, CA$2), SUMIFS(NewEmisData!M:M, NewEmisData!$A:$A, "LDV", NewEmisData!$B:$B, $A65, NewEmisData!$C:$C, $H65, NewEmisData!$D:$D, CA$2))</f>
        <v>0.12984032725640701</v>
      </c>
      <c r="CB65" s="335">
        <v>0.10573121882292051</v>
      </c>
      <c r="CC65" s="335">
        <f>$I65*IF($G65="Pickup", SUMIFS(NewEmisData!E:E, NewEmisData!$A:$A, "Pickup", NewEmisData!$B:$B, $A65, NewEmisData!$C:$C, $H65, NewEmisData!$D:$D, CC$2), SUMIFS(NewEmisData!E:E, NewEmisData!$A:$A, "LDV", NewEmisData!$B:$B, $A65, NewEmisData!$C:$C, $H65, NewEmisData!$D:$D, CC$2))</f>
        <v>4.52789246362666E-2</v>
      </c>
      <c r="CD65" s="335">
        <f>$I65*IF($G65="Pickup", SUMIFS(NewEmisData!F:F, NewEmisData!$A:$A, "Pickup", NewEmisData!$B:$B, $A65, NewEmisData!$C:$C, $H65, NewEmisData!$D:$D, CD$2), SUMIFS(NewEmisData!F:F, NewEmisData!$A:$A, "LDV", NewEmisData!$B:$B, $A65, NewEmisData!$C:$C, $H65, NewEmisData!$D:$D, CD$2))</f>
        <v>3.0659932051567799E-2</v>
      </c>
      <c r="CE65" s="335">
        <f>$I65*IF($G65="Pickup", SUMIFS(NewEmisData!G:G, NewEmisData!$A:$A, "Pickup", NewEmisData!$B:$B, $A65, NewEmisData!$C:$C, $H65, NewEmisData!$D:$D, CE$2), SUMIFS(NewEmisData!G:G, NewEmisData!$A:$A, "LDV", NewEmisData!$B:$B, $A65, NewEmisData!$C:$C, $H65, NewEmisData!$D:$D, CE$2))</f>
        <v>2.8386595157116199E-2</v>
      </c>
      <c r="CF65" s="335">
        <f>$I65*IF($G65="Pickup", SUMIFS(NewEmisData!H:H, NewEmisData!$A:$A, "Pickup", NewEmisData!$B:$B, $A65, NewEmisData!$C:$C, $H65, NewEmisData!$D:$D, CF$2), SUMIFS(NewEmisData!H:H, NewEmisData!$A:$A, "LDV", NewEmisData!$B:$B, $A65, NewEmisData!$C:$C, $H65, NewEmisData!$D:$D, CF$2))</f>
        <v>2.7093413499500101E-2</v>
      </c>
      <c r="CG65" s="335">
        <f>$I65*IF($G65="Pickup", SUMIFS(NewEmisData!I:I, NewEmisData!$A:$A, "Pickup", NewEmisData!$B:$B, $A65, NewEmisData!$C:$C, $H65, NewEmisData!$D:$D, CG$2), SUMIFS(NewEmisData!I:I, NewEmisData!$A:$A, "LDV", NewEmisData!$B:$B, $A65, NewEmisData!$C:$C, $H65, NewEmisData!$D:$D, CG$2))</f>
        <v>2.6239574855980601E-2</v>
      </c>
      <c r="CH65" s="335">
        <f>$I65*IF($G65="Pickup", SUMIFS(NewEmisData!J:J, NewEmisData!$A:$A, "Pickup", NewEmisData!$B:$B, $A65, NewEmisData!$C:$C, $H65, NewEmisData!$D:$D, CH$2), SUMIFS(NewEmisData!J:J, NewEmisData!$A:$A, "LDV", NewEmisData!$B:$B, $A65, NewEmisData!$C:$C, $H65, NewEmisData!$D:$D, CH$2))</f>
        <v>2.5564245202349602E-2</v>
      </c>
      <c r="CI65" s="335">
        <f>$I65*IF($G65="Pickup", SUMIFS(NewEmisData!K:K, NewEmisData!$A:$A, "Pickup", NewEmisData!$B:$B, $A65, NewEmisData!$C:$C, $H65, NewEmisData!$D:$D, CI$2), SUMIFS(NewEmisData!K:K, NewEmisData!$A:$A, "LDV", NewEmisData!$B:$B, $A65, NewEmisData!$C:$C, $H65, NewEmisData!$D:$D, CI$2))</f>
        <v>2.5562136009582501E-2</v>
      </c>
      <c r="CJ65" s="335">
        <f>$I65*IF($G65="Pickup", SUMIFS(NewEmisData!L:L, NewEmisData!$A:$A, "Pickup", NewEmisData!$B:$B, $A65, NewEmisData!$C:$C, $H65, NewEmisData!$D:$D, CJ$2), SUMIFS(NewEmisData!L:L, NewEmisData!$A:$A, "LDV", NewEmisData!$B:$B, $A65, NewEmisData!$C:$C, $H65, NewEmisData!$D:$D, CJ$2))</f>
        <v>2.5561539762266602E-2</v>
      </c>
      <c r="CK65" s="335">
        <f>$I65*IF($G65="Pickup", SUMIFS(NewEmisData!M:M, NewEmisData!$A:$A, "Pickup", NewEmisData!$B:$B, $A65, NewEmisData!$C:$C, $H65, NewEmisData!$D:$D, CK$2), SUMIFS(NewEmisData!M:M, NewEmisData!$A:$A, "LDV", NewEmisData!$B:$B, $A65, NewEmisData!$C:$C, $H65, NewEmisData!$D:$D, CK$2))</f>
        <v>2.5560994254839702E-2</v>
      </c>
      <c r="CL65" s="335">
        <v>2.2881070645398207E-2</v>
      </c>
      <c r="CM65" s="335">
        <f>$I65*IF($G65="Pickup", SUMIFS(NewEmisData!E:E, NewEmisData!$A:$A, "Pickup", NewEmisData!$B:$B, $A65, NewEmisData!$C:$C, $H65, NewEmisData!$D:$D, CM$2), SUMIFS(NewEmisData!E:E, NewEmisData!$A:$A, "LDV", NewEmisData!$B:$B, $A65, NewEmisData!$C:$C, $H65, NewEmisData!$D:$D, CM$2))</f>
        <v>2.2616228111616499E-2</v>
      </c>
      <c r="CN65" s="335">
        <f>$I65*IF($G65="Pickup", SUMIFS(NewEmisData!F:F, NewEmisData!$A:$A, "Pickup", NewEmisData!$B:$B, $A65, NewEmisData!$C:$C, $H65, NewEmisData!$D:$D, CN$2), SUMIFS(NewEmisData!F:F, NewEmisData!$A:$A, "LDV", NewEmisData!$B:$B, $A65, NewEmisData!$C:$C, $H65, NewEmisData!$D:$D, CN$2))</f>
        <v>1.37039938381133E-2</v>
      </c>
      <c r="CO65" s="335">
        <f>$I65*IF($G65="Pickup", SUMIFS(NewEmisData!G:G, NewEmisData!$A:$A, "Pickup", NewEmisData!$B:$B, $A65, NewEmisData!$C:$C, $H65, NewEmisData!$D:$D, CO$2), SUMIFS(NewEmisData!G:G, NewEmisData!$A:$A, "LDV", NewEmisData!$B:$B, $A65, NewEmisData!$C:$C, $H65, NewEmisData!$D:$D, CO$2))</f>
        <v>1.11279535576189E-2</v>
      </c>
      <c r="CP65" s="335">
        <f>$I65*IF($G65="Pickup", SUMIFS(NewEmisData!H:H, NewEmisData!$A:$A, "Pickup", NewEmisData!$B:$B, $A65, NewEmisData!$C:$C, $H65, NewEmisData!$D:$D, CP$2), SUMIFS(NewEmisData!H:H, NewEmisData!$A:$A, "LDV", NewEmisData!$B:$B, $A65, NewEmisData!$C:$C, $H65, NewEmisData!$D:$D, CP$2))</f>
        <v>9.1642249406405796E-3</v>
      </c>
      <c r="CQ65" s="335">
        <f>$I65*IF($G65="Pickup", SUMIFS(NewEmisData!I:I, NewEmisData!$A:$A, "Pickup", NewEmisData!$B:$B, $A65, NewEmisData!$C:$C, $H65, NewEmisData!$D:$D, CQ$2), SUMIFS(NewEmisData!I:I, NewEmisData!$A:$A, "LDV", NewEmisData!$B:$B, $A65, NewEmisData!$C:$C, $H65, NewEmisData!$D:$D, CQ$2))</f>
        <v>8.2157407295701708E-3</v>
      </c>
      <c r="CR65" s="335">
        <f>$I65*IF($G65="Pickup", SUMIFS(NewEmisData!J:J, NewEmisData!$A:$A, "Pickup", NewEmisData!$B:$B, $A65, NewEmisData!$C:$C, $H65, NewEmisData!$D:$D, CR$2), SUMIFS(NewEmisData!J:J, NewEmisData!$A:$A, "LDV", NewEmisData!$B:$B, $A65, NewEmisData!$C:$C, $H65, NewEmisData!$D:$D, CR$2))</f>
        <v>7.8051702943740097E-3</v>
      </c>
      <c r="CS65" s="335">
        <f>$I65*IF($G65="Pickup", SUMIFS(NewEmisData!K:K, NewEmisData!$A:$A, "Pickup", NewEmisData!$B:$B, $A65, NewEmisData!$C:$C, $H65, NewEmisData!$D:$D, CS$2), SUMIFS(NewEmisData!K:K, NewEmisData!$A:$A, "LDV", NewEmisData!$B:$B, $A65, NewEmisData!$C:$C, $H65, NewEmisData!$D:$D, CS$2))</f>
        <v>7.7607552788062101E-3</v>
      </c>
      <c r="CT65" s="335">
        <f>$I65*IF($G65="Pickup", SUMIFS(NewEmisData!L:L, NewEmisData!$A:$A, "Pickup", NewEmisData!$B:$B, $A65, NewEmisData!$C:$C, $H65, NewEmisData!$D:$D, CT$2), SUMIFS(NewEmisData!L:L, NewEmisData!$A:$A, "LDV", NewEmisData!$B:$B, $A65, NewEmisData!$C:$C, $H65, NewEmisData!$D:$D, CT$2))</f>
        <v>7.6883348823828098E-3</v>
      </c>
      <c r="CU65" s="335">
        <f>$I65*IF($G65="Pickup", SUMIFS(NewEmisData!M:M, NewEmisData!$A:$A, "Pickup", NewEmisData!$B:$B, $A65, NewEmisData!$C:$C, $H65, NewEmisData!$D:$D, CU$2), SUMIFS(NewEmisData!M:M, NewEmisData!$A:$A, "LDV", NewEmisData!$B:$B, $A65, NewEmisData!$C:$C, $H65, NewEmisData!$D:$D, CU$2))</f>
        <v>7.6878848286885603E-3</v>
      </c>
      <c r="CV65" s="335">
        <v>6.9734009009235556E-3</v>
      </c>
      <c r="CW65" s="335">
        <v>4.0498104655261064E-3</v>
      </c>
      <c r="CX65" s="335">
        <v>2.5030350838759993E-3</v>
      </c>
      <c r="CY65" s="335">
        <v>2.1151214403419519E-3</v>
      </c>
      <c r="CZ65" s="335">
        <v>1.7489979687569375E-3</v>
      </c>
      <c r="DA65" s="335">
        <v>1.340486996695321E-3</v>
      </c>
      <c r="DB65" s="335">
        <v>1.0553769116342638E-3</v>
      </c>
      <c r="DC65" s="335">
        <v>1.0132227560056145E-3</v>
      </c>
      <c r="DD65" s="335">
        <v>1.0003159541004489E-3</v>
      </c>
      <c r="DE65" s="335">
        <v>9.9860782000699166E-4</v>
      </c>
      <c r="DF65" s="335">
        <v>9.9860782000699166E-4</v>
      </c>
      <c r="DG65" s="335">
        <f>$I65*IF($G65="Pickup", SUMIFS(NewEmisData!E:E, NewEmisData!$A:$A, "Pickup", NewEmisData!$B:$B, $A65, NewEmisData!$C:$C, $H65, NewEmisData!$D:$D, DG$2), SUMIFS(NewEmisData!E:E, NewEmisData!$A:$A, "LDV", NewEmisData!$B:$B, $A65, NewEmisData!$C:$C, $H65, NewEmisData!$D:$D, DG$2))</f>
        <v>0</v>
      </c>
      <c r="DH65" s="335">
        <f>$I65*IF($G65="Pickup", SUMIFS(NewEmisData!F:F, NewEmisData!$A:$A, "Pickup", NewEmisData!$B:$B, $A65, NewEmisData!$C:$C, $H65, NewEmisData!$D:$D, DH$2), SUMIFS(NewEmisData!F:F, NewEmisData!$A:$A, "LDV", NewEmisData!$B:$B, $A65, NewEmisData!$C:$C, $H65, NewEmisData!$D:$D, DH$2))</f>
        <v>0</v>
      </c>
      <c r="DI65" s="335">
        <f>$I65*IF($G65="Pickup", SUMIFS(NewEmisData!G:G, NewEmisData!$A:$A, "Pickup", NewEmisData!$B:$B, $A65, NewEmisData!$C:$C, $H65, NewEmisData!$D:$D, DI$2), SUMIFS(NewEmisData!G:G, NewEmisData!$A:$A, "LDV", NewEmisData!$B:$B, $A65, NewEmisData!$C:$C, $H65, NewEmisData!$D:$D, DI$2))</f>
        <v>0</v>
      </c>
      <c r="DJ65" s="335">
        <f>$I65*IF($G65="Pickup", SUMIFS(NewEmisData!H:H, NewEmisData!$A:$A, "Pickup", NewEmisData!$B:$B, $A65, NewEmisData!$C:$C, $H65, NewEmisData!$D:$D, DJ$2), SUMIFS(NewEmisData!H:H, NewEmisData!$A:$A, "LDV", NewEmisData!$B:$B, $A65, NewEmisData!$C:$C, $H65, NewEmisData!$D:$D, DJ$2))</f>
        <v>0</v>
      </c>
      <c r="DK65" s="335">
        <f>$I65*IF($G65="Pickup", SUMIFS(NewEmisData!I:I, NewEmisData!$A:$A, "Pickup", NewEmisData!$B:$B, $A65, NewEmisData!$C:$C, $H65, NewEmisData!$D:$D, DK$2), SUMIFS(NewEmisData!I:I, NewEmisData!$A:$A, "LDV", NewEmisData!$B:$B, $A65, NewEmisData!$C:$C, $H65, NewEmisData!$D:$D, DK$2))</f>
        <v>0</v>
      </c>
      <c r="DL65" s="335">
        <f>$I65*IF($G65="Pickup", SUMIFS(NewEmisData!J:J, NewEmisData!$A:$A, "Pickup", NewEmisData!$B:$B, $A65, NewEmisData!$C:$C, $H65, NewEmisData!$D:$D, DL$2), SUMIFS(NewEmisData!J:J, NewEmisData!$A:$A, "LDV", NewEmisData!$B:$B, $A65, NewEmisData!$C:$C, $H65, NewEmisData!$D:$D, DL$2))</f>
        <v>0</v>
      </c>
      <c r="DM65" s="335">
        <f>$I65*IF($G65="Pickup", SUMIFS(NewEmisData!K:K, NewEmisData!$A:$A, "Pickup", NewEmisData!$B:$B, $A65, NewEmisData!$C:$C, $H65, NewEmisData!$D:$D, DM$2), SUMIFS(NewEmisData!K:K, NewEmisData!$A:$A, "LDV", NewEmisData!$B:$B, $A65, NewEmisData!$C:$C, $H65, NewEmisData!$D:$D, DM$2))</f>
        <v>0</v>
      </c>
      <c r="DN65" s="335">
        <f>$I65*IF($G65="Pickup", SUMIFS(NewEmisData!L:L, NewEmisData!$A:$A, "Pickup", NewEmisData!$B:$B, $A65, NewEmisData!$C:$C, $H65, NewEmisData!$D:$D, DN$2), SUMIFS(NewEmisData!L:L, NewEmisData!$A:$A, "LDV", NewEmisData!$B:$B, $A65, NewEmisData!$C:$C, $H65, NewEmisData!$D:$D, DN$2))</f>
        <v>0</v>
      </c>
      <c r="DO65" s="335">
        <f>$I65*IF($G65="Pickup", SUMIFS(NewEmisData!M:M, NewEmisData!$A:$A, "Pickup", NewEmisData!$B:$B, $A65, NewEmisData!$C:$C, $H65, NewEmisData!$D:$D, DO$2), SUMIFS(NewEmisData!M:M, NewEmisData!$A:$A, "LDV", NewEmisData!$B:$B, $A65, NewEmisData!$C:$C, $H65, NewEmisData!$D:$D, DO$2))</f>
        <v>0</v>
      </c>
      <c r="DP65" s="335">
        <v>2.023129771030282E-3</v>
      </c>
      <c r="DQ65" s="335">
        <f>$I65*IF($G65="Pickup", SUMIFS(NewEmisData!E:E, NewEmisData!$A:$A, "Pickup", NewEmisData!$B:$B, $A65, NewEmisData!$C:$C, $H65, NewEmisData!$D:$D, DQ$2), SUMIFS(NewEmisData!E:E, NewEmisData!$A:$A, "LDV", NewEmisData!$B:$B, $A65, NewEmisData!$C:$C, $H65, NewEmisData!$D:$D, DQ$2))</f>
        <v>1.53337301393982E-2</v>
      </c>
      <c r="DR65" s="335">
        <f>$I65*IF($G65="Pickup", SUMIFS(NewEmisData!F:F, NewEmisData!$A:$A, "Pickup", NewEmisData!$B:$B, $A65, NewEmisData!$C:$C, $H65, NewEmisData!$D:$D, DR$2), SUMIFS(NewEmisData!F:F, NewEmisData!$A:$A, "LDV", NewEmisData!$B:$B, $A65, NewEmisData!$C:$C, $H65, NewEmisData!$D:$D, DR$2))</f>
        <v>8.5791399504283501E-3</v>
      </c>
      <c r="DS65" s="335">
        <f>$I65*IF($G65="Pickup", SUMIFS(NewEmisData!G:G, NewEmisData!$A:$A, "Pickup", NewEmisData!$B:$B, $A65, NewEmisData!$C:$C, $H65, NewEmisData!$D:$D, DS$2), SUMIFS(NewEmisData!G:G, NewEmisData!$A:$A, "LDV", NewEmisData!$B:$B, $A65, NewEmisData!$C:$C, $H65, NewEmisData!$D:$D, DS$2))</f>
        <v>6.82614050243104E-3</v>
      </c>
      <c r="DT65" s="335">
        <f>$I65*IF($G65="Pickup", SUMIFS(NewEmisData!H:H, NewEmisData!$A:$A, "Pickup", NewEmisData!$B:$B, $A65, NewEmisData!$C:$C, $H65, NewEmisData!$D:$D, DT$2), SUMIFS(NewEmisData!H:H, NewEmisData!$A:$A, "LDV", NewEmisData!$B:$B, $A65, NewEmisData!$C:$C, $H65, NewEmisData!$D:$D, DT$2))</f>
        <v>5.2306090144423403E-3</v>
      </c>
      <c r="DU65" s="335">
        <f>$I65*IF($G65="Pickup", SUMIFS(NewEmisData!I:I, NewEmisData!$A:$A, "Pickup", NewEmisData!$B:$B, $A65, NewEmisData!$C:$C, $H65, NewEmisData!$D:$D, DU$2), SUMIFS(NewEmisData!I:I, NewEmisData!$A:$A, "LDV", NewEmisData!$B:$B, $A65, NewEmisData!$C:$C, $H65, NewEmisData!$D:$D, DU$2))</f>
        <v>4.0991034424651901E-3</v>
      </c>
      <c r="DV65" s="335">
        <f>$I65*IF($G65="Pickup", SUMIFS(NewEmisData!J:J, NewEmisData!$A:$A, "Pickup", NewEmisData!$B:$B, $A65, NewEmisData!$C:$C, $H65, NewEmisData!$D:$D, DV$2), SUMIFS(NewEmisData!J:J, NewEmisData!$A:$A, "LDV", NewEmisData!$B:$B, $A65, NewEmisData!$C:$C, $H65, NewEmisData!$D:$D, DV$2))</f>
        <v>3.5909983676119801E-3</v>
      </c>
      <c r="DW65" s="335">
        <f>$I65*IF($G65="Pickup", SUMIFS(NewEmisData!K:K, NewEmisData!$A:$A, "Pickup", NewEmisData!$B:$B, $A65, NewEmisData!$C:$C, $H65, NewEmisData!$D:$D, DW$2), SUMIFS(NewEmisData!K:K, NewEmisData!$A:$A, "LDV", NewEmisData!$B:$B, $A65, NewEmisData!$C:$C, $H65, NewEmisData!$D:$D, DW$2))</f>
        <v>3.3016556899443999E-3</v>
      </c>
      <c r="DX65" s="335">
        <f>$I65*IF($G65="Pickup", SUMIFS(NewEmisData!L:L, NewEmisData!$A:$A, "Pickup", NewEmisData!$B:$B, $A65, NewEmisData!$C:$C, $H65, NewEmisData!$D:$D, DX$2), SUMIFS(NewEmisData!L:L, NewEmisData!$A:$A, "LDV", NewEmisData!$B:$B, $A65, NewEmisData!$C:$C, $H65, NewEmisData!$D:$D, DX$2))</f>
        <v>3.2097040973390598E-3</v>
      </c>
      <c r="DY65" s="335">
        <f>$I65*IF($G65="Pickup", SUMIFS(NewEmisData!M:M, NewEmisData!$A:$A, "Pickup", NewEmisData!$B:$B, $A65, NewEmisData!$C:$C, $H65, NewEmisData!$D:$D, DY$2), SUMIFS(NewEmisData!M:M, NewEmisData!$A:$A, "LDV", NewEmisData!$B:$B, $A65, NewEmisData!$C:$C, $H65, NewEmisData!$D:$D, DY$2))</f>
        <v>3.1631494921928599E-3</v>
      </c>
      <c r="DZ65" s="335">
        <v>5.594489642908501E-3</v>
      </c>
      <c r="EA65" s="335">
        <f t="shared" si="2"/>
        <v>477.08587282575797</v>
      </c>
      <c r="EB65" s="335">
        <f t="shared" si="3"/>
        <v>459.34104292251902</v>
      </c>
      <c r="EC65" s="335">
        <f t="shared" si="4"/>
        <v>447.45896927637102</v>
      </c>
      <c r="ED65" s="335">
        <f t="shared" si="5"/>
        <v>380.72392677964001</v>
      </c>
      <c r="EE65" s="335">
        <f t="shared" si="6"/>
        <v>329.54737069801098</v>
      </c>
      <c r="EF65" s="335">
        <f t="shared" si="7"/>
        <v>300.69829568412598</v>
      </c>
      <c r="EG65" s="335">
        <f t="shared" si="8"/>
        <v>287.83799703632701</v>
      </c>
      <c r="EH65" s="335">
        <f t="shared" si="9"/>
        <v>283.26610797837998</v>
      </c>
      <c r="EI65" s="335">
        <f t="shared" si="10"/>
        <v>281.57834098528099</v>
      </c>
      <c r="EJ65" s="335">
        <f t="shared" si="11"/>
        <v>0.27672218065037407</v>
      </c>
      <c r="EK65" s="335">
        <f t="shared" si="12"/>
        <v>0.82339103642645395</v>
      </c>
      <c r="EL65" s="335">
        <f t="shared" si="13"/>
        <v>0.360872733315452</v>
      </c>
      <c r="EM65" s="335">
        <f t="shared" si="14"/>
        <v>0.21658171178065999</v>
      </c>
      <c r="EN65" s="335">
        <f t="shared" si="15"/>
        <v>0.14200533002195401</v>
      </c>
      <c r="EO65" s="335">
        <f t="shared" si="16"/>
        <v>8.8016804659711706E-2</v>
      </c>
      <c r="EP65" s="335">
        <f t="shared" si="17"/>
        <v>6.5736379947852003E-2</v>
      </c>
      <c r="EQ65" s="335">
        <f t="shared" si="18"/>
        <v>5.6635638117250503E-2</v>
      </c>
      <c r="ER65" s="335">
        <f t="shared" si="19"/>
        <v>5.4115247223223299E-2</v>
      </c>
      <c r="ES65" s="335">
        <f t="shared" si="20"/>
        <v>5.2826207223764E-2</v>
      </c>
      <c r="ET65" s="335">
        <f t="shared" si="21"/>
        <v>6.1988464688476796E-2</v>
      </c>
      <c r="EU65" s="335">
        <f t="shared" si="22"/>
        <v>8.2552586035919695E-3</v>
      </c>
      <c r="EV65" s="335">
        <f t="shared" si="23"/>
        <v>7.9482131517538395E-3</v>
      </c>
      <c r="EW65" s="335">
        <f t="shared" si="24"/>
        <v>6.4190305556059996E-3</v>
      </c>
      <c r="EX65" s="335">
        <f t="shared" si="25"/>
        <v>5.4616828003907899E-3</v>
      </c>
      <c r="EY65" s="335">
        <f t="shared" si="26"/>
        <v>4.7275285851957304E-3</v>
      </c>
      <c r="EZ65" s="335">
        <f t="shared" si="27"/>
        <v>4.3136734611450098E-3</v>
      </c>
      <c r="FA65" s="335">
        <f t="shared" si="28"/>
        <v>4.1291858052272803E-3</v>
      </c>
      <c r="FB65" s="335">
        <f t="shared" si="29"/>
        <v>4.0635983922117898E-3</v>
      </c>
      <c r="FC65" s="335">
        <f t="shared" si="30"/>
        <v>4.0393864318059199E-3</v>
      </c>
      <c r="FD65" s="335">
        <f t="shared" si="31"/>
        <v>1.7442083422488778E-3</v>
      </c>
      <c r="FE65" s="335">
        <f t="shared" si="32"/>
        <v>8.1828643727713493E-2</v>
      </c>
      <c r="FF65" s="335">
        <f t="shared" si="33"/>
        <v>7.6175839057221195E-2</v>
      </c>
      <c r="FG65" s="335">
        <f t="shared" si="34"/>
        <v>8.1302809072104507E-2</v>
      </c>
      <c r="FH65" s="335">
        <f t="shared" si="35"/>
        <v>7.9561688690416299E-2</v>
      </c>
      <c r="FI65" s="335">
        <f t="shared" si="36"/>
        <v>7.7910530261031605E-2</v>
      </c>
      <c r="FJ65" s="335">
        <f t="shared" si="37"/>
        <v>7.6590334474495605E-2</v>
      </c>
      <c r="FK65" s="335">
        <f t="shared" si="38"/>
        <v>7.5767938917924701E-2</v>
      </c>
      <c r="FL65" s="335">
        <f t="shared" si="39"/>
        <v>7.5353710070808794E-2</v>
      </c>
      <c r="FM65" s="335">
        <f t="shared" si="40"/>
        <v>7.5117977052891499E-2</v>
      </c>
      <c r="FN65" s="335">
        <f t="shared" si="41"/>
        <v>4.7629366333098749E-2</v>
      </c>
      <c r="FO65" s="335">
        <f t="shared" si="42"/>
        <v>2.1998193760633E-2</v>
      </c>
      <c r="FP65" s="335">
        <f t="shared" si="43"/>
        <v>1.6997575378008601E-2</v>
      </c>
      <c r="FQ65" s="335">
        <f t="shared" si="44"/>
        <v>1.6580879412419602E-2</v>
      </c>
      <c r="FR65" s="335">
        <f t="shared" si="45"/>
        <v>1.5040645169031801E-2</v>
      </c>
      <c r="FS65" s="335">
        <f t="shared" si="46"/>
        <v>1.35799610150696E-2</v>
      </c>
      <c r="FT65" s="335">
        <f t="shared" si="47"/>
        <v>1.24120667817219E-2</v>
      </c>
      <c r="FU65" s="335">
        <f t="shared" si="48"/>
        <v>1.16845073314224E-2</v>
      </c>
      <c r="FV65" s="335">
        <f t="shared" si="49"/>
        <v>1.1318096390010799E-2</v>
      </c>
      <c r="FW65" s="335">
        <f t="shared" si="50"/>
        <v>1.1109456757731499E-2</v>
      </c>
      <c r="FX65" s="335">
        <f t="shared" si="51"/>
        <v>9.4789149915835945E-3</v>
      </c>
    </row>
    <row r="66" spans="1:180" x14ac:dyDescent="0.2">
      <c r="A66" s="305" t="str">
        <f>_xlfn.CONCAT(IF(LEFT(TRIM(A65),1)="*", "*R", "R"), 1+RIGHT(TRIM(A65),1))</f>
        <v>R3</v>
      </c>
      <c r="B66" s="305" t="str">
        <f t="shared" ref="B66:B69" si="108">B65</f>
        <v>TLMGSLC11</v>
      </c>
      <c r="C66" s="305" t="str">
        <f t="shared" ref="C66:C69" si="109">C65</f>
        <v>TL.GSL.M.CONV.2011</v>
      </c>
      <c r="D66" s="301" t="str">
        <f t="shared" ref="D66:D69" si="110">D65</f>
        <v>bn-vmt, bn-vmt/a</v>
      </c>
      <c r="E66" s="301" t="str">
        <f t="shared" ref="E66:E69" si="111">E65</f>
        <v>TLGSL</v>
      </c>
      <c r="F66" s="301" t="str">
        <f t="shared" ref="F66:F69" si="112">F65</f>
        <v>TL</v>
      </c>
      <c r="G66" s="315" t="s">
        <v>819</v>
      </c>
      <c r="H66" s="315" t="s">
        <v>814</v>
      </c>
      <c r="I66" s="315">
        <v>1</v>
      </c>
      <c r="J66" s="315" t="str">
        <f t="shared" si="52"/>
        <v>Minivan-GSL</v>
      </c>
      <c r="K66" s="335">
        <f>$I66*IF($G66="Pickup", SUMIFS(NewEmisData!E:E, NewEmisData!$A:$A, "Pickup", NewEmisData!$B:$B, $A66, NewEmisData!$C:$C, $H66, NewEmisData!$D:$D, K$2), SUMIFS(NewEmisData!E:E, NewEmisData!$A:$A, "LDV", NewEmisData!$B:$B, $A66, NewEmisData!$C:$C, $H66, NewEmisData!$D:$D, K$2))</f>
        <v>437.85746964693402</v>
      </c>
      <c r="L66" s="335">
        <f>$I66*IF($G66="Pickup", SUMIFS(NewEmisData!F:F, NewEmisData!$A:$A, "Pickup", NewEmisData!$B:$B, $A66, NewEmisData!$C:$C, $H66, NewEmisData!$D:$D, L$2), SUMIFS(NewEmisData!F:F, NewEmisData!$A:$A, "LDV", NewEmisData!$B:$B, $A66, NewEmisData!$C:$C, $H66, NewEmisData!$D:$D, L$2))</f>
        <v>424.609883045034</v>
      </c>
      <c r="M66" s="335">
        <f>$I66*IF($G66="Pickup", SUMIFS(NewEmisData!G:G, NewEmisData!$A:$A, "Pickup", NewEmisData!$B:$B, $A66, NewEmisData!$C:$C, $H66, NewEmisData!$D:$D, M$2), SUMIFS(NewEmisData!G:G, NewEmisData!$A:$A, "LDV", NewEmisData!$B:$B, $A66, NewEmisData!$C:$C, $H66, NewEmisData!$D:$D, M$2))</f>
        <v>389.26792072260798</v>
      </c>
      <c r="N66" s="335">
        <f>$I66*IF($G66="Pickup", SUMIFS(NewEmisData!H:H, NewEmisData!$A:$A, "Pickup", NewEmisData!$B:$B, $A66, NewEmisData!$C:$C, $H66, NewEmisData!$D:$D, N$2), SUMIFS(NewEmisData!H:H, NewEmisData!$A:$A, "LDV", NewEmisData!$B:$B, $A66, NewEmisData!$C:$C, $H66, NewEmisData!$D:$D, N$2))</f>
        <v>331.09003080375697</v>
      </c>
      <c r="O66" s="335">
        <f>$I66*IF($G66="Pickup", SUMIFS(NewEmisData!I:I, NewEmisData!$A:$A, "Pickup", NewEmisData!$B:$B, $A66, NewEmisData!$C:$C, $H66, NewEmisData!$D:$D, O$2), SUMIFS(NewEmisData!I:I, NewEmisData!$A:$A, "LDV", NewEmisData!$B:$B, $A66, NewEmisData!$C:$C, $H66, NewEmisData!$D:$D, O$2))</f>
        <v>286.46929869872997</v>
      </c>
      <c r="P66" s="335">
        <f>$I66*IF($G66="Pickup", SUMIFS(NewEmisData!J:J, NewEmisData!$A:$A, "Pickup", NewEmisData!$B:$B, $A66, NewEmisData!$C:$C, $H66, NewEmisData!$D:$D, P$2), SUMIFS(NewEmisData!J:J, NewEmisData!$A:$A, "LDV", NewEmisData!$B:$B, $A66, NewEmisData!$C:$C, $H66, NewEmisData!$D:$D, P$2))</f>
        <v>261.33080310252802</v>
      </c>
      <c r="Q66" s="335">
        <f>$I66*IF($G66="Pickup", SUMIFS(NewEmisData!K:K, NewEmisData!$A:$A, "Pickup", NewEmisData!$B:$B, $A66, NewEmisData!$C:$C, $H66, NewEmisData!$D:$D, Q$2), SUMIFS(NewEmisData!K:K, NewEmisData!$A:$A, "LDV", NewEmisData!$B:$B, $A66, NewEmisData!$C:$C, $H66, NewEmisData!$D:$D, Q$2))</f>
        <v>250.12665030232699</v>
      </c>
      <c r="R66" s="335">
        <f>$I66*IF($G66="Pickup", SUMIFS(NewEmisData!L:L, NewEmisData!$A:$A, "Pickup", NewEmisData!$B:$B, $A66, NewEmisData!$C:$C, $H66, NewEmisData!$D:$D, R$2), SUMIFS(NewEmisData!L:L, NewEmisData!$A:$A, "LDV", NewEmisData!$B:$B, $A66, NewEmisData!$C:$C, $H66, NewEmisData!$D:$D, R$2))</f>
        <v>246.146486551527</v>
      </c>
      <c r="S66" s="335">
        <f>$I66*IF($G66="Pickup", SUMIFS(NewEmisData!M:M, NewEmisData!$A:$A, "Pickup", NewEmisData!$B:$B, $A66, NewEmisData!$C:$C, $H66, NewEmisData!$D:$D, S$2), SUMIFS(NewEmisData!M:M, NewEmisData!$A:$A, "LDV", NewEmisData!$B:$B, $A66, NewEmisData!$C:$C, $H66, NewEmisData!$D:$D, S$2))</f>
        <v>244.677818234341</v>
      </c>
      <c r="T66" s="335">
        <v>0.27672218065037407</v>
      </c>
      <c r="U66" s="335">
        <f>$I66*IF($G66="Pickup", SUMIFS(NewEmisData!E:E, NewEmisData!$A:$A, "Pickup", NewEmisData!$B:$B, $A66, NewEmisData!$C:$C, $H66, NewEmisData!$D:$D, U$2), SUMIFS(NewEmisData!E:E, NewEmisData!$A:$A, "LDV", NewEmisData!$B:$B, $A66, NewEmisData!$C:$C, $H66, NewEmisData!$D:$D, U$2))</f>
        <v>0.78000130642291299</v>
      </c>
      <c r="V66" s="335">
        <f>$I66*IF($G66="Pickup", SUMIFS(NewEmisData!F:F, NewEmisData!$A:$A, "Pickup", NewEmisData!$B:$B, $A66, NewEmisData!$C:$C, $H66, NewEmisData!$D:$D, V$2), SUMIFS(NewEmisData!F:F, NewEmisData!$A:$A, "LDV", NewEmisData!$B:$B, $A66, NewEmisData!$C:$C, $H66, NewEmisData!$D:$D, V$2))</f>
        <v>0.323605278282381</v>
      </c>
      <c r="W66" s="335">
        <f>$I66*IF($G66="Pickup", SUMIFS(NewEmisData!G:G, NewEmisData!$A:$A, "Pickup", NewEmisData!$B:$B, $A66, NewEmisData!$C:$C, $H66, NewEmisData!$D:$D, W$2), SUMIFS(NewEmisData!G:G, NewEmisData!$A:$A, "LDV", NewEmisData!$B:$B, $A66, NewEmisData!$C:$C, $H66, NewEmisData!$D:$D, W$2))</f>
        <v>0.19152446532377701</v>
      </c>
      <c r="X66" s="335">
        <f>$I66*IF($G66="Pickup", SUMIFS(NewEmisData!H:H, NewEmisData!$A:$A, "Pickup", NewEmisData!$B:$B, $A66, NewEmisData!$C:$C, $H66, NewEmisData!$D:$D, X$2), SUMIFS(NewEmisData!H:H, NewEmisData!$A:$A, "LDV", NewEmisData!$B:$B, $A66, NewEmisData!$C:$C, $H66, NewEmisData!$D:$D, X$2))</f>
        <v>0.12537127832280801</v>
      </c>
      <c r="Y66" s="335">
        <f>$I66*IF($G66="Pickup", SUMIFS(NewEmisData!I:I, NewEmisData!$A:$A, "Pickup", NewEmisData!$B:$B, $A66, NewEmisData!$C:$C, $H66, NewEmisData!$D:$D, Y$2), SUMIFS(NewEmisData!I:I, NewEmisData!$A:$A, "LDV", NewEmisData!$B:$B, $A66, NewEmisData!$C:$C, $H66, NewEmisData!$D:$D, Y$2))</f>
        <v>7.6671766649271E-2</v>
      </c>
      <c r="Z66" s="335">
        <f>$I66*IF($G66="Pickup", SUMIFS(NewEmisData!J:J, NewEmisData!$A:$A, "Pickup", NewEmisData!$B:$B, $A66, NewEmisData!$C:$C, $H66, NewEmisData!$D:$D, Z$2), SUMIFS(NewEmisData!J:J, NewEmisData!$A:$A, "LDV", NewEmisData!$B:$B, $A66, NewEmisData!$C:$C, $H66, NewEmisData!$D:$D, Z$2))</f>
        <v>5.7019026656941203E-2</v>
      </c>
      <c r="AA66" s="335">
        <f>$I66*IF($G66="Pickup", SUMIFS(NewEmisData!K:K, NewEmisData!$A:$A, "Pickup", NewEmisData!$B:$B, $A66, NewEmisData!$C:$C, $H66, NewEmisData!$D:$D, AA$2), SUMIFS(NewEmisData!K:K, NewEmisData!$A:$A, "LDV", NewEmisData!$B:$B, $A66, NewEmisData!$C:$C, $H66, NewEmisData!$D:$D, AA$2))</f>
        <v>4.8823281713844202E-2</v>
      </c>
      <c r="AB66" s="335">
        <f>$I66*IF($G66="Pickup", SUMIFS(NewEmisData!L:L, NewEmisData!$A:$A, "Pickup", NewEmisData!$B:$B, $A66, NewEmisData!$C:$C, $H66, NewEmisData!$D:$D, AB$2), SUMIFS(NewEmisData!L:L, NewEmisData!$A:$A, "LDV", NewEmisData!$B:$B, $A66, NewEmisData!$C:$C, $H66, NewEmisData!$D:$D, AB$2))</f>
        <v>4.6542407484685501E-2</v>
      </c>
      <c r="AC66" s="335">
        <f>$I66*IF($G66="Pickup", SUMIFS(NewEmisData!M:M, NewEmisData!$A:$A, "Pickup", NewEmisData!$B:$B, $A66, NewEmisData!$C:$C, $H66, NewEmisData!$D:$D, AC$2), SUMIFS(NewEmisData!M:M, NewEmisData!$A:$A, "LDV", NewEmisData!$B:$B, $A66, NewEmisData!$C:$C, $H66, NewEmisData!$D:$D, AC$2))</f>
        <v>4.5415311435121702E-2</v>
      </c>
      <c r="AD66" s="335">
        <v>6.1988464688476796E-2</v>
      </c>
      <c r="AE66" s="335">
        <f>$I66*IF($G66="Pickup", SUMIFS(NewEmisData!E:E, NewEmisData!$A:$A, "Pickup", NewEmisData!$B:$B, $A66, NewEmisData!$C:$C, $H66, NewEmisData!$D:$D, AE$2), SUMIFS(NewEmisData!E:E, NewEmisData!$A:$A, "LDV", NewEmisData!$B:$B, $A66, NewEmisData!$C:$C, $H66, NewEmisData!$D:$D, AE$2))</f>
        <v>7.5764719154140002E-3</v>
      </c>
      <c r="AF66" s="335">
        <f>$I66*IF($G66="Pickup", SUMIFS(NewEmisData!F:F, NewEmisData!$A:$A, "Pickup", NewEmisData!$B:$B, $A66, NewEmisData!$C:$C, $H66, NewEmisData!$D:$D, AF$2), SUMIFS(NewEmisData!F:F, NewEmisData!$A:$A, "LDV", NewEmisData!$B:$B, $A66, NewEmisData!$C:$C, $H66, NewEmisData!$D:$D, AF$2))</f>
        <v>7.3472400077695399E-3</v>
      </c>
      <c r="AG66" s="335">
        <f>$I66*IF($G66="Pickup", SUMIFS(NewEmisData!G:G, NewEmisData!$A:$A, "Pickup", NewEmisData!$B:$B, $A66, NewEmisData!$C:$C, $H66, NewEmisData!$D:$D, AG$2), SUMIFS(NewEmisData!G:G, NewEmisData!$A:$A, "LDV", NewEmisData!$B:$B, $A66, NewEmisData!$C:$C, $H66, NewEmisData!$D:$D, AG$2))</f>
        <v>5.5842494055705696E-3</v>
      </c>
      <c r="AH66" s="335">
        <f>$I66*IF($G66="Pickup", SUMIFS(NewEmisData!H:H, NewEmisData!$A:$A, "Pickup", NewEmisData!$B:$B, $A66, NewEmisData!$C:$C, $H66, NewEmisData!$D:$D, AH$2), SUMIFS(NewEmisData!H:H, NewEmisData!$A:$A, "LDV", NewEmisData!$B:$B, $A66, NewEmisData!$C:$C, $H66, NewEmisData!$D:$D, AH$2))</f>
        <v>4.7496587466809804E-3</v>
      </c>
      <c r="AI66" s="335">
        <f>$I66*IF($G66="Pickup", SUMIFS(NewEmisData!I:I, NewEmisData!$A:$A, "Pickup", NewEmisData!$B:$B, $A66, NewEmisData!$C:$C, $H66, NewEmisData!$D:$D, AI$2), SUMIFS(NewEmisData!I:I, NewEmisData!$A:$A, "LDV", NewEmisData!$B:$B, $A66, NewEmisData!$C:$C, $H66, NewEmisData!$D:$D, AI$2))</f>
        <v>4.1095518958717504E-3</v>
      </c>
      <c r="AJ66" s="335">
        <f>$I66*IF($G66="Pickup", SUMIFS(NewEmisData!J:J, NewEmisData!$A:$A, "Pickup", NewEmisData!$B:$B, $A66, NewEmisData!$C:$C, $H66, NewEmisData!$D:$D, AJ$2), SUMIFS(NewEmisData!J:J, NewEmisData!$A:$A, "LDV", NewEmisData!$B:$B, $A66, NewEmisData!$C:$C, $H66, NewEmisData!$D:$D, AJ$2))</f>
        <v>3.7489264773323799E-3</v>
      </c>
      <c r="AK66" s="335">
        <f>$I66*IF($G66="Pickup", SUMIFS(NewEmisData!K:K, NewEmisData!$A:$A, "Pickup", NewEmisData!$B:$B, $A66, NewEmisData!$C:$C, $H66, NewEmisData!$D:$D, AK$2), SUMIFS(NewEmisData!K:K, NewEmisData!$A:$A, "LDV", NewEmisData!$B:$B, $A66, NewEmisData!$C:$C, $H66, NewEmisData!$D:$D, AK$2))</f>
        <v>3.5881959766524201E-3</v>
      </c>
      <c r="AL66" s="335">
        <f>$I66*IF($G66="Pickup", SUMIFS(NewEmisData!L:L, NewEmisData!$A:$A, "Pickup", NewEmisData!$B:$B, $A66, NewEmisData!$C:$C, $H66, NewEmisData!$D:$D, AL$2), SUMIFS(NewEmisData!L:L, NewEmisData!$A:$A, "LDV", NewEmisData!$B:$B, $A66, NewEmisData!$C:$C, $H66, NewEmisData!$D:$D, AL$2))</f>
        <v>3.5311006464952199E-3</v>
      </c>
      <c r="AM66" s="335">
        <f>$I66*IF($G66="Pickup", SUMIFS(NewEmisData!M:M, NewEmisData!$A:$A, "Pickup", NewEmisData!$B:$B, $A66, NewEmisData!$C:$C, $H66, NewEmisData!$D:$D, AM$2), SUMIFS(NewEmisData!M:M, NewEmisData!$A:$A, "LDV", NewEmisData!$B:$B, $A66, NewEmisData!$C:$C, $H66, NewEmisData!$D:$D, AM$2))</f>
        <v>3.5100309709840301E-3</v>
      </c>
      <c r="AN66" s="335">
        <v>1.7442083422488778E-3</v>
      </c>
      <c r="AO66" s="335">
        <f>$I66*IF($G66="Pickup", SUMIFS(NewEmisData!E:E, NewEmisData!$A:$A, "Pickup", NewEmisData!$B:$B, $A66, NewEmisData!$C:$C, $H66, NewEmisData!$D:$D, AO$2), SUMIFS(NewEmisData!E:E, NewEmisData!$A:$A, "LDV", NewEmisData!$B:$B, $A66, NewEmisData!$C:$C, $H66, NewEmisData!$D:$D, AO$2))</f>
        <v>6.7831755328566196E-2</v>
      </c>
      <c r="AP66" s="335">
        <f>$I66*IF($G66="Pickup", SUMIFS(NewEmisData!F:F, NewEmisData!$A:$A, "Pickup", NewEmisData!$B:$B, $A66, NewEmisData!$C:$C, $H66, NewEmisData!$D:$D, AP$2), SUMIFS(NewEmisData!F:F, NewEmisData!$A:$A, "LDV", NewEmisData!$B:$B, $A66, NewEmisData!$C:$C, $H66, NewEmisData!$D:$D, AP$2))</f>
        <v>6.3250667156757298E-2</v>
      </c>
      <c r="AQ66" s="335">
        <f>$I66*IF($G66="Pickup", SUMIFS(NewEmisData!G:G, NewEmisData!$A:$A, "Pickup", NewEmisData!$B:$B, $A66, NewEmisData!$C:$C, $H66, NewEmisData!$D:$D, AQ$2), SUMIFS(NewEmisData!G:G, NewEmisData!$A:$A, "LDV", NewEmisData!$B:$B, $A66, NewEmisData!$C:$C, $H66, NewEmisData!$D:$D, AQ$2))</f>
        <v>6.2628417187727006E-2</v>
      </c>
      <c r="AR66" s="335">
        <f>$I66*IF($G66="Pickup", SUMIFS(NewEmisData!H:H, NewEmisData!$A:$A, "Pickup", NewEmisData!$B:$B, $A66, NewEmisData!$C:$C, $H66, NewEmisData!$D:$D, AR$2), SUMIFS(NewEmisData!H:H, NewEmisData!$A:$A, "LDV", NewEmisData!$B:$B, $A66, NewEmisData!$C:$C, $H66, NewEmisData!$D:$D, AR$2))</f>
        <v>6.1216981125607202E-2</v>
      </c>
      <c r="AS66" s="335">
        <f>$I66*IF($G66="Pickup", SUMIFS(NewEmisData!I:I, NewEmisData!$A:$A, "Pickup", NewEmisData!$B:$B, $A66, NewEmisData!$C:$C, $H66, NewEmisData!$D:$D, AS$2), SUMIFS(NewEmisData!I:I, NewEmisData!$A:$A, "LDV", NewEmisData!$B:$B, $A66, NewEmisData!$C:$C, $H66, NewEmisData!$D:$D, AS$2))</f>
        <v>5.9842025439809501E-2</v>
      </c>
      <c r="AT66" s="335">
        <f>$I66*IF($G66="Pickup", SUMIFS(NewEmisData!J:J, NewEmisData!$A:$A, "Pickup", NewEmisData!$B:$B, $A66, NewEmisData!$C:$C, $H66, NewEmisData!$D:$D, AT$2), SUMIFS(NewEmisData!J:J, NewEmisData!$A:$A, "LDV", NewEmisData!$B:$B, $A66, NewEmisData!$C:$C, $H66, NewEmisData!$D:$D, AT$2))</f>
        <v>5.8761885691048198E-2</v>
      </c>
      <c r="AU66" s="335">
        <f>$I66*IF($G66="Pickup", SUMIFS(NewEmisData!K:K, NewEmisData!$A:$A, "Pickup", NewEmisData!$B:$B, $A66, NewEmisData!$C:$C, $H66, NewEmisData!$D:$D, AU$2), SUMIFS(NewEmisData!K:K, NewEmisData!$A:$A, "LDV", NewEmisData!$B:$B, $A66, NewEmisData!$C:$C, $H66, NewEmisData!$D:$D, AU$2))</f>
        <v>5.8072078083983E-2</v>
      </c>
      <c r="AV66" s="335">
        <f>$I66*IF($G66="Pickup", SUMIFS(NewEmisData!L:L, NewEmisData!$A:$A, "Pickup", NewEmisData!$B:$B, $A66, NewEmisData!$C:$C, $H66, NewEmisData!$D:$D, AV$2), SUMIFS(NewEmisData!L:L, NewEmisData!$A:$A, "LDV", NewEmisData!$B:$B, $A66, NewEmisData!$C:$C, $H66, NewEmisData!$D:$D, AV$2))</f>
        <v>5.7726484266030297E-2</v>
      </c>
      <c r="AW66" s="335">
        <f>$I66*IF($G66="Pickup", SUMIFS(NewEmisData!M:M, NewEmisData!$A:$A, "Pickup", NewEmisData!$B:$B, $A66, NewEmisData!$C:$C, $H66, NewEmisData!$D:$D, AW$2), SUMIFS(NewEmisData!M:M, NewEmisData!$A:$A, "LDV", NewEmisData!$B:$B, $A66, NewEmisData!$C:$C, $H66, NewEmisData!$D:$D, AW$2))</f>
        <v>5.7530226905323702E-2</v>
      </c>
      <c r="AX66" s="335">
        <v>4.7629366333098749E-2</v>
      </c>
      <c r="AY66" s="335">
        <f>$I66*IF($G66="Pickup", SUMIFS(NewEmisData!E:E, NewEmisData!$A:$A, "Pickup", NewEmisData!$B:$B, $A66, NewEmisData!$C:$C, $H66, NewEmisData!$D:$D, AY$2), SUMIFS(NewEmisData!E:E, NewEmisData!$A:$A, "LDV", NewEmisData!$B:$B, $A66, NewEmisData!$C:$C, $H66, NewEmisData!$D:$D, AY$2))</f>
        <v>1.8324822567621701E-2</v>
      </c>
      <c r="AZ66" s="335">
        <f>$I66*IF($G66="Pickup", SUMIFS(NewEmisData!F:F, NewEmisData!$A:$A, "Pickup", NewEmisData!$B:$B, $A66, NewEmisData!$C:$C, $H66, NewEmisData!$D:$D, AZ$2), SUMIFS(NewEmisData!F:F, NewEmisData!$A:$A, "LDV", NewEmisData!$B:$B, $A66, NewEmisData!$C:$C, $H66, NewEmisData!$D:$D, AZ$2))</f>
        <v>1.4272294035055699E-2</v>
      </c>
      <c r="BA66" s="335">
        <f>$I66*IF($G66="Pickup", SUMIFS(NewEmisData!G:G, NewEmisData!$A:$A, "Pickup", NewEmisData!$B:$B, $A66, NewEmisData!$C:$C, $H66, NewEmisData!$D:$D, BA$2), SUMIFS(NewEmisData!G:G, NewEmisData!$A:$A, "LDV", NewEmisData!$B:$B, $A66, NewEmisData!$C:$C, $H66, NewEmisData!$D:$D, BA$2))</f>
        <v>1.3165752481838801E-2</v>
      </c>
      <c r="BB66" s="335">
        <f>$I66*IF($G66="Pickup", SUMIFS(NewEmisData!H:H, NewEmisData!$A:$A, "Pickup", NewEmisData!$B:$B, $A66, NewEmisData!$C:$C, $H66, NewEmisData!$D:$D, BB$2), SUMIFS(NewEmisData!H:H, NewEmisData!$A:$A, "LDV", NewEmisData!$B:$B, $A66, NewEmisData!$C:$C, $H66, NewEmisData!$D:$D, BB$2))</f>
        <v>1.1917194849656599E-2</v>
      </c>
      <c r="BC66" s="335">
        <f>$I66*IF($G66="Pickup", SUMIFS(NewEmisData!I:I, NewEmisData!$A:$A, "Pickup", NewEmisData!$B:$B, $A66, NewEmisData!$C:$C, $H66, NewEmisData!$D:$D, BC$2), SUMIFS(NewEmisData!I:I, NewEmisData!$A:$A, "LDV", NewEmisData!$B:$B, $A66, NewEmisData!$C:$C, $H66, NewEmisData!$D:$D, BC$2))</f>
        <v>1.0700861948252101E-2</v>
      </c>
      <c r="BD66" s="335">
        <f>$I66*IF($G66="Pickup", SUMIFS(NewEmisData!J:J, NewEmisData!$A:$A, "Pickup", NewEmisData!$B:$B, $A66, NewEmisData!$C:$C, $H66, NewEmisData!$D:$D, BD$2), SUMIFS(NewEmisData!J:J, NewEmisData!$A:$A, "LDV", NewEmisData!$B:$B, $A66, NewEmisData!$C:$C, $H66, NewEmisData!$D:$D, BD$2))</f>
        <v>9.7453521893521699E-3</v>
      </c>
      <c r="BE66" s="335">
        <f>$I66*IF($G66="Pickup", SUMIFS(NewEmisData!K:K, NewEmisData!$A:$A, "Pickup", NewEmisData!$B:$B, $A66, NewEmisData!$C:$C, $H66, NewEmisData!$D:$D, BE$2), SUMIFS(NewEmisData!K:K, NewEmisData!$A:$A, "LDV", NewEmisData!$B:$B, $A66, NewEmisData!$C:$C, $H66, NewEmisData!$D:$D, BE$2))</f>
        <v>9.1351470976244707E-3</v>
      </c>
      <c r="BF66" s="335">
        <f>$I66*IF($G66="Pickup", SUMIFS(NewEmisData!L:L, NewEmisData!$A:$A, "Pickup", NewEmisData!$B:$B, $A66, NewEmisData!$C:$C, $H66, NewEmisData!$D:$D, BF$2), SUMIFS(NewEmisData!L:L, NewEmisData!$A:$A, "LDV", NewEmisData!$B:$B, $A66, NewEmisData!$C:$C, $H66, NewEmisData!$D:$D, BF$2))</f>
        <v>8.8293874131557606E-3</v>
      </c>
      <c r="BG66" s="335">
        <f>$I66*IF($G66="Pickup", SUMIFS(NewEmisData!M:M, NewEmisData!$A:$A, "Pickup", NewEmisData!$B:$B, $A66, NewEmisData!$C:$C, $H66, NewEmisData!$D:$D, BG$2), SUMIFS(NewEmisData!M:M, NewEmisData!$A:$A, "LDV", NewEmisData!$B:$B, $A66, NewEmisData!$C:$C, $H66, NewEmisData!$D:$D, BG$2))</f>
        <v>8.6558174466142106E-3</v>
      </c>
      <c r="BH66" s="335">
        <v>9.4789149915835945E-3</v>
      </c>
      <c r="BI66" s="335">
        <f>$I66*IF($G66="Pickup", SUMIFS(NewEmisData!E:E, NewEmisData!$A:$A, "Pickup", NewEmisData!$B:$B, $A66, NewEmisData!$C:$C, $H66, NewEmisData!$D:$D, BI$2), SUMIFS(NewEmisData!E:E, NewEmisData!$A:$A, "LDV", NewEmisData!$B:$B, $A66, NewEmisData!$C:$C, $H66, NewEmisData!$D:$D, BI$2))</f>
        <v>5.6341971782511804</v>
      </c>
      <c r="BJ66" s="335">
        <f>$I66*IF($G66="Pickup", SUMIFS(NewEmisData!F:F, NewEmisData!$A:$A, "Pickup", NewEmisData!$B:$B, $A66, NewEmisData!$C:$C, $H66, NewEmisData!$D:$D, BJ$2), SUMIFS(NewEmisData!F:F, NewEmisData!$A:$A, "LDV", NewEmisData!$B:$B, $A66, NewEmisData!$C:$C, $H66, NewEmisData!$D:$D, BJ$2))</f>
        <v>3.2912080717511998</v>
      </c>
      <c r="BK66" s="335">
        <f>$I66*IF($G66="Pickup", SUMIFS(NewEmisData!G:G, NewEmisData!$A:$A, "Pickup", NewEmisData!$B:$B, $A66, NewEmisData!$C:$C, $H66, NewEmisData!$D:$D, BK$2), SUMIFS(NewEmisData!G:G, NewEmisData!$A:$A, "LDV", NewEmisData!$B:$B, $A66, NewEmisData!$C:$C, $H66, NewEmisData!$D:$D, BK$2))</f>
        <v>2.5038449092773698</v>
      </c>
      <c r="BL66" s="335">
        <f>$I66*IF($G66="Pickup", SUMIFS(NewEmisData!H:H, NewEmisData!$A:$A, "Pickup", NewEmisData!$B:$B, $A66, NewEmisData!$C:$C, $H66, NewEmisData!$D:$D, BL$2), SUMIFS(NewEmisData!H:H, NewEmisData!$A:$A, "LDV", NewEmisData!$B:$B, $A66, NewEmisData!$C:$C, $H66, NewEmisData!$D:$D, BL$2))</f>
        <v>1.9586302072503601</v>
      </c>
      <c r="BM66" s="335">
        <f>$I66*IF($G66="Pickup", SUMIFS(NewEmisData!I:I, NewEmisData!$A:$A, "Pickup", NewEmisData!$B:$B, $A66, NewEmisData!$C:$C, $H66, NewEmisData!$D:$D, BM$2), SUMIFS(NewEmisData!I:I, NewEmisData!$A:$A, "LDV", NewEmisData!$B:$B, $A66, NewEmisData!$C:$C, $H66, NewEmisData!$D:$D, BM$2))</f>
        <v>1.4188080704430199</v>
      </c>
      <c r="BN66" s="335">
        <f>$I66*IF($G66="Pickup", SUMIFS(NewEmisData!J:J, NewEmisData!$A:$A, "Pickup", NewEmisData!$B:$B, $A66, NewEmisData!$C:$C, $H66, NewEmisData!$D:$D, BN$2), SUMIFS(NewEmisData!J:J, NewEmisData!$A:$A, "LDV", NewEmisData!$B:$B, $A66, NewEmisData!$C:$C, $H66, NewEmisData!$D:$D, BN$2))</f>
        <v>1.12295829909247</v>
      </c>
      <c r="BO66" s="335">
        <f>$I66*IF($G66="Pickup", SUMIFS(NewEmisData!K:K, NewEmisData!$A:$A, "Pickup", NewEmisData!$B:$B, $A66, NewEmisData!$C:$C, $H66, NewEmisData!$D:$D, BO$2), SUMIFS(NewEmisData!K:K, NewEmisData!$A:$A, "LDV", NewEmisData!$B:$B, $A66, NewEmisData!$C:$C, $H66, NewEmisData!$D:$D, BO$2))</f>
        <v>0.98917470890575399</v>
      </c>
      <c r="BP66" s="335">
        <f>$I66*IF($G66="Pickup", SUMIFS(NewEmisData!L:L, NewEmisData!$A:$A, "Pickup", NewEmisData!$B:$B, $A66, NewEmisData!$C:$C, $H66, NewEmisData!$D:$D, BP$2), SUMIFS(NewEmisData!L:L, NewEmisData!$A:$A, "LDV", NewEmisData!$B:$B, $A66, NewEmisData!$C:$C, $H66, NewEmisData!$D:$D, BP$2))</f>
        <v>0.94587291374607996</v>
      </c>
      <c r="BQ66" s="335">
        <f>$I66*IF($G66="Pickup", SUMIFS(NewEmisData!M:M, NewEmisData!$A:$A, "Pickup", NewEmisData!$B:$B, $A66, NewEmisData!$C:$C, $H66, NewEmisData!$D:$D, BQ$2), SUMIFS(NewEmisData!M:M, NewEmisData!$A:$A, "LDV", NewEmisData!$B:$B, $A66, NewEmisData!$C:$C, $H66, NewEmisData!$D:$D, BQ$2))</f>
        <v>0.91886504762322097</v>
      </c>
      <c r="BR66" s="335">
        <v>1.6588293829830492</v>
      </c>
      <c r="BS66" s="335">
        <f>$I66*IF($G66="Pickup", SUMIFS(NewEmisData!E:E, NewEmisData!$A:$A, "Pickup", NewEmisData!$B:$B, $A66, NewEmisData!$C:$C, $H66, NewEmisData!$D:$D, BS$2), SUMIFS(NewEmisData!E:E, NewEmisData!$A:$A, "LDV", NewEmisData!$B:$B, $A66, NewEmisData!$C:$C, $H66, NewEmisData!$D:$D, BS$2))</f>
        <v>0.64604041020523395</v>
      </c>
      <c r="BT66" s="335">
        <f>$I66*IF($G66="Pickup", SUMIFS(NewEmisData!F:F, NewEmisData!$A:$A, "Pickup", NewEmisData!$B:$B, $A66, NewEmisData!$C:$C, $H66, NewEmisData!$D:$D, BT$2), SUMIFS(NewEmisData!F:F, NewEmisData!$A:$A, "LDV", NewEmisData!$B:$B, $A66, NewEmisData!$C:$C, $H66, NewEmisData!$D:$D, BT$2))</f>
        <v>0.33711601886070303</v>
      </c>
      <c r="BU66" s="335">
        <f>$I66*IF($G66="Pickup", SUMIFS(NewEmisData!G:G, NewEmisData!$A:$A, "Pickup", NewEmisData!$B:$B, $A66, NewEmisData!$C:$C, $H66, NewEmisData!$D:$D, BU$2), SUMIFS(NewEmisData!G:G, NewEmisData!$A:$A, "LDV", NewEmisData!$B:$B, $A66, NewEmisData!$C:$C, $H66, NewEmisData!$D:$D, BU$2))</f>
        <v>0.24835485029207899</v>
      </c>
      <c r="BV66" s="335">
        <f>$I66*IF($G66="Pickup", SUMIFS(NewEmisData!H:H, NewEmisData!$A:$A, "Pickup", NewEmisData!$B:$B, $A66, NewEmisData!$C:$C, $H66, NewEmisData!$D:$D, BV$2), SUMIFS(NewEmisData!H:H, NewEmisData!$A:$A, "LDV", NewEmisData!$B:$B, $A66, NewEmisData!$C:$C, $H66, NewEmisData!$D:$D, BV$2))</f>
        <v>0.20063726173746699</v>
      </c>
      <c r="BW66" s="335">
        <f>$I66*IF($G66="Pickup", SUMIFS(NewEmisData!I:I, NewEmisData!$A:$A, "Pickup", NewEmisData!$B:$B, $A66, NewEmisData!$C:$C, $H66, NewEmisData!$D:$D, BW$2), SUMIFS(NewEmisData!I:I, NewEmisData!$A:$A, "LDV", NewEmisData!$B:$B, $A66, NewEmisData!$C:$C, $H66, NewEmisData!$D:$D, BW$2))</f>
        <v>0.148388069930526</v>
      </c>
      <c r="BX66" s="335">
        <f>$I66*IF($G66="Pickup", SUMIFS(NewEmisData!J:J, NewEmisData!$A:$A, "Pickup", NewEmisData!$B:$B, $A66, NewEmisData!$C:$C, $H66, NewEmisData!$D:$D, BX$2), SUMIFS(NewEmisData!J:J, NewEmisData!$A:$A, "LDV", NewEmisData!$B:$B, $A66, NewEmisData!$C:$C, $H66, NewEmisData!$D:$D, BX$2))</f>
        <v>0.12460657527841699</v>
      </c>
      <c r="BY66" s="335">
        <f>$I66*IF($G66="Pickup", SUMIFS(NewEmisData!K:K, NewEmisData!$A:$A, "Pickup", NewEmisData!$B:$B, $A66, NewEmisData!$C:$C, $H66, NewEmisData!$D:$D, BY$2), SUMIFS(NewEmisData!K:K, NewEmisData!$A:$A, "LDV", NewEmisData!$B:$B, $A66, NewEmisData!$C:$C, $H66, NewEmisData!$D:$D, BY$2))</f>
        <v>0.11177610097077099</v>
      </c>
      <c r="BZ66" s="335">
        <f>$I66*IF($G66="Pickup", SUMIFS(NewEmisData!L:L, NewEmisData!$A:$A, "Pickup", NewEmisData!$B:$B, $A66, NewEmisData!$C:$C, $H66, NewEmisData!$D:$D, BZ$2), SUMIFS(NewEmisData!L:L, NewEmisData!$A:$A, "LDV", NewEmisData!$B:$B, $A66, NewEmisData!$C:$C, $H66, NewEmisData!$D:$D, BZ$2))</f>
        <v>0.10678198489299399</v>
      </c>
      <c r="CA66" s="335">
        <f>$I66*IF($G66="Pickup", SUMIFS(NewEmisData!M:M, NewEmisData!$A:$A, "Pickup", NewEmisData!$B:$B, $A66, NewEmisData!$C:$C, $H66, NewEmisData!$D:$D, CA$2), SUMIFS(NewEmisData!M:M, NewEmisData!$A:$A, "LDV", NewEmisData!$B:$B, $A66, NewEmisData!$C:$C, $H66, NewEmisData!$D:$D, CA$2))</f>
        <v>0.102788686456563</v>
      </c>
      <c r="CB66" s="335">
        <v>0.10573121882292051</v>
      </c>
      <c r="CC66" s="335">
        <f>$I66*IF($G66="Pickup", SUMIFS(NewEmisData!E:E, NewEmisData!$A:$A, "Pickup", NewEmisData!$B:$B, $A66, NewEmisData!$C:$C, $H66, NewEmisData!$D:$D, CC$2), SUMIFS(NewEmisData!E:E, NewEmisData!$A:$A, "LDV", NewEmisData!$B:$B, $A66, NewEmisData!$C:$C, $H66, NewEmisData!$D:$D, CC$2))</f>
        <v>4.5186599160421101E-2</v>
      </c>
      <c r="CD66" s="335">
        <f>$I66*IF($G66="Pickup", SUMIFS(NewEmisData!F:F, NewEmisData!$A:$A, "Pickup", NewEmisData!$B:$B, $A66, NewEmisData!$C:$C, $H66, NewEmisData!$D:$D, CD$2), SUMIFS(NewEmisData!F:F, NewEmisData!$A:$A, "LDV", NewEmisData!$B:$B, $A66, NewEmisData!$C:$C, $H66, NewEmisData!$D:$D, CD$2))</f>
        <v>3.0321042660064499E-2</v>
      </c>
      <c r="CE66" s="335">
        <f>$I66*IF($G66="Pickup", SUMIFS(NewEmisData!G:G, NewEmisData!$A:$A, "Pickup", NewEmisData!$B:$B, $A66, NewEmisData!$C:$C, $H66, NewEmisData!$D:$D, CE$2), SUMIFS(NewEmisData!G:G, NewEmisData!$A:$A, "LDV", NewEmisData!$B:$B, $A66, NewEmisData!$C:$C, $H66, NewEmisData!$D:$D, CE$2))</f>
        <v>2.5916716030162101E-2</v>
      </c>
      <c r="CF66" s="335">
        <f>$I66*IF($G66="Pickup", SUMIFS(NewEmisData!H:H, NewEmisData!$A:$A, "Pickup", NewEmisData!$B:$B, $A66, NewEmisData!$C:$C, $H66, NewEmisData!$D:$D, CF$2), SUMIFS(NewEmisData!H:H, NewEmisData!$A:$A, "LDV", NewEmisData!$B:$B, $A66, NewEmisData!$C:$C, $H66, NewEmisData!$D:$D, CF$2))</f>
        <v>2.4735955589537201E-2</v>
      </c>
      <c r="CG66" s="335">
        <f>$I66*IF($G66="Pickup", SUMIFS(NewEmisData!I:I, NewEmisData!$A:$A, "Pickup", NewEmisData!$B:$B, $A66, NewEmisData!$C:$C, $H66, NewEmisData!$D:$D, CG$2), SUMIFS(NewEmisData!I:I, NewEmisData!$A:$A, "LDV", NewEmisData!$B:$B, $A66, NewEmisData!$C:$C, $H66, NewEmisData!$D:$D, CG$2))</f>
        <v>2.39507418397766E-2</v>
      </c>
      <c r="CH66" s="335">
        <f>$I66*IF($G66="Pickup", SUMIFS(NewEmisData!J:J, NewEmisData!$A:$A, "Pickup", NewEmisData!$B:$B, $A66, NewEmisData!$C:$C, $H66, NewEmisData!$D:$D, CH$2), SUMIFS(NewEmisData!J:J, NewEmisData!$A:$A, "LDV", NewEmisData!$B:$B, $A66, NewEmisData!$C:$C, $H66, NewEmisData!$D:$D, CH$2))</f>
        <v>2.33343295652753E-2</v>
      </c>
      <c r="CI66" s="335">
        <f>$I66*IF($G66="Pickup", SUMIFS(NewEmisData!K:K, NewEmisData!$A:$A, "Pickup", NewEmisData!$B:$B, $A66, NewEmisData!$C:$C, $H66, NewEmisData!$D:$D, CI$2), SUMIFS(NewEmisData!K:K, NewEmisData!$A:$A, "LDV", NewEmisData!$B:$B, $A66, NewEmisData!$C:$C, $H66, NewEmisData!$D:$D, CI$2))</f>
        <v>2.33323778682475E-2</v>
      </c>
      <c r="CJ66" s="335">
        <f>$I66*IF($G66="Pickup", SUMIFS(NewEmisData!L:L, NewEmisData!$A:$A, "Pickup", NewEmisData!$B:$B, $A66, NewEmisData!$C:$C, $H66, NewEmisData!$D:$D, CJ$2), SUMIFS(NewEmisData!L:L, NewEmisData!$A:$A, "LDV", NewEmisData!$B:$B, $A66, NewEmisData!$C:$C, $H66, NewEmisData!$D:$D, CJ$2))</f>
        <v>2.3331868508858E-2</v>
      </c>
      <c r="CK66" s="335">
        <f>$I66*IF($G66="Pickup", SUMIFS(NewEmisData!M:M, NewEmisData!$A:$A, "Pickup", NewEmisData!$B:$B, $A66, NewEmisData!$C:$C, $H66, NewEmisData!$D:$D, CK$2), SUMIFS(NewEmisData!M:M, NewEmisData!$A:$A, "LDV", NewEmisData!$B:$B, $A66, NewEmisData!$C:$C, $H66, NewEmisData!$D:$D, CK$2))</f>
        <v>2.3331333840255802E-2</v>
      </c>
      <c r="CL66" s="335">
        <v>2.2881070645398207E-2</v>
      </c>
      <c r="CM66" s="335">
        <f>$I66*IF($G66="Pickup", SUMIFS(NewEmisData!E:E, NewEmisData!$A:$A, "Pickup", NewEmisData!$B:$B, $A66, NewEmisData!$C:$C, $H66, NewEmisData!$D:$D, CM$2), SUMIFS(NewEmisData!E:E, NewEmisData!$A:$A, "LDV", NewEmisData!$B:$B, $A66, NewEmisData!$C:$C, $H66, NewEmisData!$D:$D, CM$2))</f>
        <v>1.8999640989844298E-2</v>
      </c>
      <c r="CN66" s="335">
        <f>$I66*IF($G66="Pickup", SUMIFS(NewEmisData!F:F, NewEmisData!$A:$A, "Pickup", NewEmisData!$B:$B, $A66, NewEmisData!$C:$C, $H66, NewEmisData!$D:$D, CN$2), SUMIFS(NewEmisData!F:F, NewEmisData!$A:$A, "LDV", NewEmisData!$B:$B, $A66, NewEmisData!$C:$C, $H66, NewEmisData!$D:$D, CN$2))</f>
        <v>1.12934038283153E-2</v>
      </c>
      <c r="CO66" s="335">
        <f>$I66*IF($G66="Pickup", SUMIFS(NewEmisData!G:G, NewEmisData!$A:$A, "Pickup", NewEmisData!$B:$B, $A66, NewEmisData!$C:$C, $H66, NewEmisData!$D:$D, CO$2), SUMIFS(NewEmisData!G:G, NewEmisData!$A:$A, "LDV", NewEmisData!$B:$B, $A66, NewEmisData!$C:$C, $H66, NewEmisData!$D:$D, CO$2))</f>
        <v>8.9155864809614994E-3</v>
      </c>
      <c r="CP66" s="335">
        <f>$I66*IF($G66="Pickup", SUMIFS(NewEmisData!H:H, NewEmisData!$A:$A, "Pickup", NewEmisData!$B:$B, $A66, NewEmisData!$C:$C, $H66, NewEmisData!$D:$D, CP$2), SUMIFS(NewEmisData!H:H, NewEmisData!$A:$A, "LDV", NewEmisData!$B:$B, $A66, NewEmisData!$C:$C, $H66, NewEmisData!$D:$D, CP$2))</f>
        <v>7.3372921922104104E-3</v>
      </c>
      <c r="CQ66" s="335">
        <f>$I66*IF($G66="Pickup", SUMIFS(NewEmisData!I:I, NewEmisData!$A:$A, "Pickup", NewEmisData!$B:$B, $A66, NewEmisData!$C:$C, $H66, NewEmisData!$D:$D, CQ$2), SUMIFS(NewEmisData!I:I, NewEmisData!$A:$A, "LDV", NewEmisData!$B:$B, $A66, NewEmisData!$C:$C, $H66, NewEmisData!$D:$D, CQ$2))</f>
        <v>6.5724995115123896E-3</v>
      </c>
      <c r="CR66" s="335">
        <f>$I66*IF($G66="Pickup", SUMIFS(NewEmisData!J:J, NewEmisData!$A:$A, "Pickup", NewEmisData!$B:$B, $A66, NewEmisData!$C:$C, $H66, NewEmisData!$D:$D, CR$2), SUMIFS(NewEmisData!J:J, NewEmisData!$A:$A, "LDV", NewEmisData!$B:$B, $A66, NewEmisData!$C:$C, $H66, NewEmisData!$D:$D, CR$2))</f>
        <v>6.2407197852133098E-3</v>
      </c>
      <c r="CS66" s="335">
        <f>$I66*IF($G66="Pickup", SUMIFS(NewEmisData!K:K, NewEmisData!$A:$A, "Pickup", NewEmisData!$B:$B, $A66, NewEmisData!$C:$C, $H66, NewEmisData!$D:$D, CS$2), SUMIFS(NewEmisData!K:K, NewEmisData!$A:$A, "LDV", NewEmisData!$B:$B, $A66, NewEmisData!$C:$C, $H66, NewEmisData!$D:$D, CS$2))</f>
        <v>6.20457620974787E-3</v>
      </c>
      <c r="CT66" s="335">
        <f>$I66*IF($G66="Pickup", SUMIFS(NewEmisData!L:L, NewEmisData!$A:$A, "Pickup", NewEmisData!$B:$B, $A66, NewEmisData!$C:$C, $H66, NewEmisData!$D:$D, CT$2), SUMIFS(NewEmisData!L:L, NewEmisData!$A:$A, "LDV", NewEmisData!$B:$B, $A66, NewEmisData!$C:$C, $H66, NewEmisData!$D:$D, CT$2))</f>
        <v>6.1456645266433898E-3</v>
      </c>
      <c r="CU66" s="335">
        <f>$I66*IF($G66="Pickup", SUMIFS(NewEmisData!M:M, NewEmisData!$A:$A, "Pickup", NewEmisData!$B:$B, $A66, NewEmisData!$C:$C, $H66, NewEmisData!$D:$D, CU$2), SUMIFS(NewEmisData!M:M, NewEmisData!$A:$A, "LDV", NewEmisData!$B:$B, $A66, NewEmisData!$C:$C, $H66, NewEmisData!$D:$D, CU$2))</f>
        <v>6.1452936234844303E-3</v>
      </c>
      <c r="CV66" s="335">
        <v>6.9734009009235556E-3</v>
      </c>
      <c r="CW66" s="335">
        <v>4.0498104655261064E-3</v>
      </c>
      <c r="CX66" s="335">
        <v>2.5030350838759993E-3</v>
      </c>
      <c r="CY66" s="335">
        <v>2.1151214403419519E-3</v>
      </c>
      <c r="CZ66" s="335">
        <v>1.7489979687569375E-3</v>
      </c>
      <c r="DA66" s="335">
        <v>1.340486996695321E-3</v>
      </c>
      <c r="DB66" s="335">
        <v>1.0553769116342638E-3</v>
      </c>
      <c r="DC66" s="335">
        <v>1.0132227560056145E-3</v>
      </c>
      <c r="DD66" s="335">
        <v>1.0003159541004489E-3</v>
      </c>
      <c r="DE66" s="335">
        <v>9.9860782000699166E-4</v>
      </c>
      <c r="DF66" s="335">
        <v>9.9860782000699166E-4</v>
      </c>
      <c r="DG66" s="335">
        <f>$I66*IF($G66="Pickup", SUMIFS(NewEmisData!E:E, NewEmisData!$A:$A, "Pickup", NewEmisData!$B:$B, $A66, NewEmisData!$C:$C, $H66, NewEmisData!$D:$D, DG$2), SUMIFS(NewEmisData!E:E, NewEmisData!$A:$A, "LDV", NewEmisData!$B:$B, $A66, NewEmisData!$C:$C, $H66, NewEmisData!$D:$D, DG$2))</f>
        <v>0</v>
      </c>
      <c r="DH66" s="335">
        <f>$I66*IF($G66="Pickup", SUMIFS(NewEmisData!F:F, NewEmisData!$A:$A, "Pickup", NewEmisData!$B:$B, $A66, NewEmisData!$C:$C, $H66, NewEmisData!$D:$D, DH$2), SUMIFS(NewEmisData!F:F, NewEmisData!$A:$A, "LDV", NewEmisData!$B:$B, $A66, NewEmisData!$C:$C, $H66, NewEmisData!$D:$D, DH$2))</f>
        <v>0</v>
      </c>
      <c r="DI66" s="335">
        <f>$I66*IF($G66="Pickup", SUMIFS(NewEmisData!G:G, NewEmisData!$A:$A, "Pickup", NewEmisData!$B:$B, $A66, NewEmisData!$C:$C, $H66, NewEmisData!$D:$D, DI$2), SUMIFS(NewEmisData!G:G, NewEmisData!$A:$A, "LDV", NewEmisData!$B:$B, $A66, NewEmisData!$C:$C, $H66, NewEmisData!$D:$D, DI$2))</f>
        <v>0</v>
      </c>
      <c r="DJ66" s="335">
        <f>$I66*IF($G66="Pickup", SUMIFS(NewEmisData!H:H, NewEmisData!$A:$A, "Pickup", NewEmisData!$B:$B, $A66, NewEmisData!$C:$C, $H66, NewEmisData!$D:$D, DJ$2), SUMIFS(NewEmisData!H:H, NewEmisData!$A:$A, "LDV", NewEmisData!$B:$B, $A66, NewEmisData!$C:$C, $H66, NewEmisData!$D:$D, DJ$2))</f>
        <v>0</v>
      </c>
      <c r="DK66" s="335">
        <f>$I66*IF($G66="Pickup", SUMIFS(NewEmisData!I:I, NewEmisData!$A:$A, "Pickup", NewEmisData!$B:$B, $A66, NewEmisData!$C:$C, $H66, NewEmisData!$D:$D, DK$2), SUMIFS(NewEmisData!I:I, NewEmisData!$A:$A, "LDV", NewEmisData!$B:$B, $A66, NewEmisData!$C:$C, $H66, NewEmisData!$D:$D, DK$2))</f>
        <v>0</v>
      </c>
      <c r="DL66" s="335">
        <f>$I66*IF($G66="Pickup", SUMIFS(NewEmisData!J:J, NewEmisData!$A:$A, "Pickup", NewEmisData!$B:$B, $A66, NewEmisData!$C:$C, $H66, NewEmisData!$D:$D, DL$2), SUMIFS(NewEmisData!J:J, NewEmisData!$A:$A, "LDV", NewEmisData!$B:$B, $A66, NewEmisData!$C:$C, $H66, NewEmisData!$D:$D, DL$2))</f>
        <v>0</v>
      </c>
      <c r="DM66" s="335">
        <f>$I66*IF($G66="Pickup", SUMIFS(NewEmisData!K:K, NewEmisData!$A:$A, "Pickup", NewEmisData!$B:$B, $A66, NewEmisData!$C:$C, $H66, NewEmisData!$D:$D, DM$2), SUMIFS(NewEmisData!K:K, NewEmisData!$A:$A, "LDV", NewEmisData!$B:$B, $A66, NewEmisData!$C:$C, $H66, NewEmisData!$D:$D, DM$2))</f>
        <v>0</v>
      </c>
      <c r="DN66" s="335">
        <f>$I66*IF($G66="Pickup", SUMIFS(NewEmisData!L:L, NewEmisData!$A:$A, "Pickup", NewEmisData!$B:$B, $A66, NewEmisData!$C:$C, $H66, NewEmisData!$D:$D, DN$2), SUMIFS(NewEmisData!L:L, NewEmisData!$A:$A, "LDV", NewEmisData!$B:$B, $A66, NewEmisData!$C:$C, $H66, NewEmisData!$D:$D, DN$2))</f>
        <v>0</v>
      </c>
      <c r="DO66" s="335">
        <f>$I66*IF($G66="Pickup", SUMIFS(NewEmisData!M:M, NewEmisData!$A:$A, "Pickup", NewEmisData!$B:$B, $A66, NewEmisData!$C:$C, $H66, NewEmisData!$D:$D, DO$2), SUMIFS(NewEmisData!M:M, NewEmisData!$A:$A, "LDV", NewEmisData!$B:$B, $A66, NewEmisData!$C:$C, $H66, NewEmisData!$D:$D, DO$2))</f>
        <v>0</v>
      </c>
      <c r="DP66" s="335">
        <v>2.023129771030282E-3</v>
      </c>
      <c r="DQ66" s="335">
        <f>$I66*IF($G66="Pickup", SUMIFS(NewEmisData!E:E, NewEmisData!$A:$A, "Pickup", NewEmisData!$B:$B, $A66, NewEmisData!$C:$C, $H66, NewEmisData!$D:$D, DQ$2), SUMIFS(NewEmisData!E:E, NewEmisData!$A:$A, "LDV", NewEmisData!$B:$B, $A66, NewEmisData!$C:$C, $H66, NewEmisData!$D:$D, DQ$2))</f>
        <v>1.28100272800791E-2</v>
      </c>
      <c r="DR66" s="335">
        <f>$I66*IF($G66="Pickup", SUMIFS(NewEmisData!F:F, NewEmisData!$A:$A, "Pickup", NewEmisData!$B:$B, $A66, NewEmisData!$C:$C, $H66, NewEmisData!$D:$D, DR$2), SUMIFS(NewEmisData!F:F, NewEmisData!$A:$A, "LDV", NewEmisData!$B:$B, $A66, NewEmisData!$C:$C, $H66, NewEmisData!$D:$D, DR$2))</f>
        <v>6.9424260700293398E-3</v>
      </c>
      <c r="DS66" s="335">
        <f>$I66*IF($G66="Pickup", SUMIFS(NewEmisData!G:G, NewEmisData!$A:$A, "Pickup", NewEmisData!$B:$B, $A66, NewEmisData!$C:$C, $H66, NewEmisData!$D:$D, DS$2), SUMIFS(NewEmisData!G:G, NewEmisData!$A:$A, "LDV", NewEmisData!$B:$B, $A66, NewEmisData!$C:$C, $H66, NewEmisData!$D:$D, DS$2))</f>
        <v>5.5718062948972597E-3</v>
      </c>
      <c r="DT66" s="335">
        <f>$I66*IF($G66="Pickup", SUMIFS(NewEmisData!H:H, NewEmisData!$A:$A, "Pickup", NewEmisData!$B:$B, $A66, NewEmisData!$C:$C, $H66, NewEmisData!$D:$D, DT$2), SUMIFS(NewEmisData!H:H, NewEmisData!$A:$A, "LDV", NewEmisData!$B:$B, $A66, NewEmisData!$C:$C, $H66, NewEmisData!$D:$D, DT$2))</f>
        <v>4.2603417623007303E-3</v>
      </c>
      <c r="DU66" s="335">
        <f>$I66*IF($G66="Pickup", SUMIFS(NewEmisData!I:I, NewEmisData!$A:$A, "Pickup", NewEmisData!$B:$B, $A66, NewEmisData!$C:$C, $H66, NewEmisData!$D:$D, DU$2), SUMIFS(NewEmisData!I:I, NewEmisData!$A:$A, "LDV", NewEmisData!$B:$B, $A66, NewEmisData!$C:$C, $H66, NewEmisData!$D:$D, DU$2))</f>
        <v>3.31959498333436E-3</v>
      </c>
      <c r="DV66" s="335">
        <f>$I66*IF($G66="Pickup", SUMIFS(NewEmisData!J:J, NewEmisData!$A:$A, "Pickup", NewEmisData!$B:$B, $A66, NewEmisData!$C:$C, $H66, NewEmisData!$D:$D, DV$2), SUMIFS(NewEmisData!J:J, NewEmisData!$A:$A, "LDV", NewEmisData!$B:$B, $A66, NewEmisData!$C:$C, $H66, NewEmisData!$D:$D, DV$2))</f>
        <v>2.8901416801040899E-3</v>
      </c>
      <c r="DW66" s="335">
        <f>$I66*IF($G66="Pickup", SUMIFS(NewEmisData!K:K, NewEmisData!$A:$A, "Pickup", NewEmisData!$B:$B, $A66, NewEmisData!$C:$C, $H66, NewEmisData!$D:$D, DW$2), SUMIFS(NewEmisData!K:K, NewEmisData!$A:$A, "LDV", NewEmisData!$B:$B, $A66, NewEmisData!$C:$C, $H66, NewEmisData!$D:$D, DW$2))</f>
        <v>2.6480526244027302E-3</v>
      </c>
      <c r="DX66" s="335">
        <f>$I66*IF($G66="Pickup", SUMIFS(NewEmisData!L:L, NewEmisData!$A:$A, "Pickup", NewEmisData!$B:$B, $A66, NewEmisData!$C:$C, $H66, NewEmisData!$D:$D, DX$2), SUMIFS(NewEmisData!L:L, NewEmisData!$A:$A, "LDV", NewEmisData!$B:$B, $A66, NewEmisData!$C:$C, $H66, NewEmisData!$D:$D, DX$2))</f>
        <v>2.5707167297103401E-3</v>
      </c>
      <c r="DY66" s="335">
        <f>$I66*IF($G66="Pickup", SUMIFS(NewEmisData!M:M, NewEmisData!$A:$A, "Pickup", NewEmisData!$B:$B, $A66, NewEmisData!$C:$C, $H66, NewEmisData!$D:$D, DY$2), SUMIFS(NewEmisData!M:M, NewEmisData!$A:$A, "LDV", NewEmisData!$B:$B, $A66, NewEmisData!$C:$C, $H66, NewEmisData!$D:$D, DY$2))</f>
        <v>2.5319062605993902E-3</v>
      </c>
      <c r="DZ66" s="335">
        <v>5.594489642908501E-3</v>
      </c>
      <c r="EA66" s="335">
        <f t="shared" si="2"/>
        <v>437.85746964693402</v>
      </c>
      <c r="EB66" s="335">
        <f t="shared" si="3"/>
        <v>424.609883045034</v>
      </c>
      <c r="EC66" s="335">
        <f t="shared" si="4"/>
        <v>389.26792072260798</v>
      </c>
      <c r="ED66" s="335">
        <f t="shared" si="5"/>
        <v>331.09003080375697</v>
      </c>
      <c r="EE66" s="335">
        <f t="shared" si="6"/>
        <v>286.46929869872997</v>
      </c>
      <c r="EF66" s="335">
        <f t="shared" si="7"/>
        <v>261.33080310252802</v>
      </c>
      <c r="EG66" s="335">
        <f t="shared" si="8"/>
        <v>250.12665030232699</v>
      </c>
      <c r="EH66" s="335">
        <f t="shared" si="9"/>
        <v>246.146486551527</v>
      </c>
      <c r="EI66" s="335">
        <f t="shared" si="10"/>
        <v>244.677818234341</v>
      </c>
      <c r="EJ66" s="335">
        <f t="shared" si="11"/>
        <v>0.27672218065037407</v>
      </c>
      <c r="EK66" s="335">
        <f t="shared" si="12"/>
        <v>0.78000130642291299</v>
      </c>
      <c r="EL66" s="335">
        <f t="shared" si="13"/>
        <v>0.323605278282381</v>
      </c>
      <c r="EM66" s="335">
        <f t="shared" si="14"/>
        <v>0.19152446532377701</v>
      </c>
      <c r="EN66" s="335">
        <f t="shared" si="15"/>
        <v>0.12537127832280801</v>
      </c>
      <c r="EO66" s="335">
        <f t="shared" si="16"/>
        <v>7.6671766649271E-2</v>
      </c>
      <c r="EP66" s="335">
        <f t="shared" si="17"/>
        <v>5.7019026656941203E-2</v>
      </c>
      <c r="EQ66" s="335">
        <f t="shared" si="18"/>
        <v>4.8823281713844202E-2</v>
      </c>
      <c r="ER66" s="335">
        <f t="shared" si="19"/>
        <v>4.6542407484685501E-2</v>
      </c>
      <c r="ES66" s="335">
        <f t="shared" si="20"/>
        <v>4.5415311435121702E-2</v>
      </c>
      <c r="ET66" s="335">
        <f t="shared" si="21"/>
        <v>6.1988464688476796E-2</v>
      </c>
      <c r="EU66" s="335">
        <f t="shared" si="22"/>
        <v>7.5764719154140002E-3</v>
      </c>
      <c r="EV66" s="335">
        <f t="shared" si="23"/>
        <v>7.3472400077695399E-3</v>
      </c>
      <c r="EW66" s="335">
        <f t="shared" si="24"/>
        <v>5.5842494055705696E-3</v>
      </c>
      <c r="EX66" s="335">
        <f t="shared" si="25"/>
        <v>4.7496587466809804E-3</v>
      </c>
      <c r="EY66" s="335">
        <f t="shared" si="26"/>
        <v>4.1095518958717504E-3</v>
      </c>
      <c r="EZ66" s="335">
        <f t="shared" si="27"/>
        <v>3.7489264773323799E-3</v>
      </c>
      <c r="FA66" s="335">
        <f t="shared" si="28"/>
        <v>3.5881959766524201E-3</v>
      </c>
      <c r="FB66" s="335">
        <f t="shared" si="29"/>
        <v>3.5311006464952199E-3</v>
      </c>
      <c r="FC66" s="335">
        <f t="shared" si="30"/>
        <v>3.5100309709840301E-3</v>
      </c>
      <c r="FD66" s="335">
        <f t="shared" si="31"/>
        <v>1.7442083422488778E-3</v>
      </c>
      <c r="FE66" s="335">
        <f t="shared" si="32"/>
        <v>6.7831755328566196E-2</v>
      </c>
      <c r="FF66" s="335">
        <f t="shared" si="33"/>
        <v>6.3250667156757298E-2</v>
      </c>
      <c r="FG66" s="335">
        <f t="shared" si="34"/>
        <v>6.2628417187727006E-2</v>
      </c>
      <c r="FH66" s="335">
        <f t="shared" si="35"/>
        <v>6.1216981125607202E-2</v>
      </c>
      <c r="FI66" s="335">
        <f t="shared" si="36"/>
        <v>5.9842025439809501E-2</v>
      </c>
      <c r="FJ66" s="335">
        <f t="shared" si="37"/>
        <v>5.8761885691048198E-2</v>
      </c>
      <c r="FK66" s="335">
        <f t="shared" si="38"/>
        <v>5.8072078083983E-2</v>
      </c>
      <c r="FL66" s="335">
        <f t="shared" si="39"/>
        <v>5.7726484266030297E-2</v>
      </c>
      <c r="FM66" s="335">
        <f t="shared" si="40"/>
        <v>5.7530226905323702E-2</v>
      </c>
      <c r="FN66" s="335">
        <f t="shared" si="41"/>
        <v>4.7629366333098749E-2</v>
      </c>
      <c r="FO66" s="335">
        <f t="shared" si="42"/>
        <v>1.8324822567621701E-2</v>
      </c>
      <c r="FP66" s="335">
        <f t="shared" si="43"/>
        <v>1.4272294035055699E-2</v>
      </c>
      <c r="FQ66" s="335">
        <f t="shared" si="44"/>
        <v>1.3165752481838801E-2</v>
      </c>
      <c r="FR66" s="335">
        <f t="shared" si="45"/>
        <v>1.1917194849656599E-2</v>
      </c>
      <c r="FS66" s="335">
        <f t="shared" si="46"/>
        <v>1.0700861948252101E-2</v>
      </c>
      <c r="FT66" s="335">
        <f t="shared" si="47"/>
        <v>9.7453521893521699E-3</v>
      </c>
      <c r="FU66" s="335">
        <f t="shared" si="48"/>
        <v>9.1351470976244707E-3</v>
      </c>
      <c r="FV66" s="335">
        <f t="shared" si="49"/>
        <v>8.8293874131557606E-3</v>
      </c>
      <c r="FW66" s="335">
        <f t="shared" si="50"/>
        <v>8.6558174466142106E-3</v>
      </c>
      <c r="FX66" s="335">
        <f t="shared" si="51"/>
        <v>9.4789149915835945E-3</v>
      </c>
    </row>
    <row r="67" spans="1:180" x14ac:dyDescent="0.2">
      <c r="A67" s="305" t="str">
        <f>_xlfn.CONCAT(IF(LEFT(TRIM(A66),1)="*", "*R", "R"), 1+RIGHT(TRIM(A66),1))</f>
        <v>R4</v>
      </c>
      <c r="B67" s="305" t="str">
        <f t="shared" si="108"/>
        <v>TLMGSLC11</v>
      </c>
      <c r="C67" s="305" t="str">
        <f t="shared" si="109"/>
        <v>TL.GSL.M.CONV.2011</v>
      </c>
      <c r="D67" s="301" t="str">
        <f t="shared" si="110"/>
        <v>bn-vmt, bn-vmt/a</v>
      </c>
      <c r="E67" s="301" t="str">
        <f t="shared" si="111"/>
        <v>TLGSL</v>
      </c>
      <c r="F67" s="301" t="str">
        <f t="shared" si="112"/>
        <v>TL</v>
      </c>
      <c r="G67" s="315" t="s">
        <v>819</v>
      </c>
      <c r="H67" s="315" t="s">
        <v>814</v>
      </c>
      <c r="I67" s="315">
        <v>1</v>
      </c>
      <c r="J67" s="315" t="str">
        <f t="shared" si="52"/>
        <v>Minivan-GSL</v>
      </c>
      <c r="K67" s="335">
        <f>$I67*IF($G67="Pickup", SUMIFS(NewEmisData!E:E, NewEmisData!$A:$A, "Pickup", NewEmisData!$B:$B, $A67, NewEmisData!$C:$C, $H67, NewEmisData!$D:$D, K$2), SUMIFS(NewEmisData!E:E, NewEmisData!$A:$A, "LDV", NewEmisData!$B:$B, $A67, NewEmisData!$C:$C, $H67, NewEmisData!$D:$D, K$2))</f>
        <v>605.35194063093002</v>
      </c>
      <c r="L67" s="335">
        <f>$I67*IF($G67="Pickup", SUMIFS(NewEmisData!F:F, NewEmisData!$A:$A, "Pickup", NewEmisData!$B:$B, $A67, NewEmisData!$C:$C, $H67, NewEmisData!$D:$D, L$2), SUMIFS(NewEmisData!F:F, NewEmisData!$A:$A, "LDV", NewEmisData!$B:$B, $A67, NewEmisData!$C:$C, $H67, NewEmisData!$D:$D, L$2))</f>
        <v>575.43677827742204</v>
      </c>
      <c r="M67" s="335">
        <f>$I67*IF($G67="Pickup", SUMIFS(NewEmisData!G:G, NewEmisData!$A:$A, "Pickup", NewEmisData!$B:$B, $A67, NewEmisData!$C:$C, $H67, NewEmisData!$D:$D, M$2), SUMIFS(NewEmisData!G:G, NewEmisData!$A:$A, "LDV", NewEmisData!$B:$B, $A67, NewEmisData!$C:$C, $H67, NewEmisData!$D:$D, M$2))</f>
        <v>447.50306541281799</v>
      </c>
      <c r="N67" s="335">
        <f>$I67*IF($G67="Pickup", SUMIFS(NewEmisData!H:H, NewEmisData!$A:$A, "Pickup", NewEmisData!$B:$B, $A67, NewEmisData!$C:$C, $H67, NewEmisData!$D:$D, N$2), SUMIFS(NewEmisData!H:H, NewEmisData!$A:$A, "LDV", NewEmisData!$B:$B, $A67, NewEmisData!$C:$C, $H67, NewEmisData!$D:$D, N$2))</f>
        <v>380.32748601406797</v>
      </c>
      <c r="O67" s="335">
        <f>$I67*IF($G67="Pickup", SUMIFS(NewEmisData!I:I, NewEmisData!$A:$A, "Pickup", NewEmisData!$B:$B, $A67, NewEmisData!$C:$C, $H67, NewEmisData!$D:$D, O$2), SUMIFS(NewEmisData!I:I, NewEmisData!$A:$A, "LDV", NewEmisData!$B:$B, $A67, NewEmisData!$C:$C, $H67, NewEmisData!$D:$D, O$2))</f>
        <v>328.8508655947</v>
      </c>
      <c r="P67" s="335">
        <f>$I67*IF($G67="Pickup", SUMIFS(NewEmisData!J:J, NewEmisData!$A:$A, "Pickup", NewEmisData!$B:$B, $A67, NewEmisData!$C:$C, $H67, NewEmisData!$D:$D, P$2), SUMIFS(NewEmisData!J:J, NewEmisData!$A:$A, "LDV", NewEmisData!$B:$B, $A67, NewEmisData!$C:$C, $H67, NewEmisData!$D:$D, P$2))</f>
        <v>299.87343037562698</v>
      </c>
      <c r="Q67" s="335">
        <f>$I67*IF($G67="Pickup", SUMIFS(NewEmisData!K:K, NewEmisData!$A:$A, "Pickup", NewEmisData!$B:$B, $A67, NewEmisData!$C:$C, $H67, NewEmisData!$D:$D, Q$2), SUMIFS(NewEmisData!K:K, NewEmisData!$A:$A, "LDV", NewEmisData!$B:$B, $A67, NewEmisData!$C:$C, $H67, NewEmisData!$D:$D, Q$2))</f>
        <v>286.96645721008798</v>
      </c>
      <c r="R67" s="335">
        <f>$I67*IF($G67="Pickup", SUMIFS(NewEmisData!L:L, NewEmisData!$A:$A, "Pickup", NewEmisData!$B:$B, $A67, NewEmisData!$C:$C, $H67, NewEmisData!$D:$D, R$2), SUMIFS(NewEmisData!L:L, NewEmisData!$A:$A, "LDV", NewEmisData!$B:$B, $A67, NewEmisData!$C:$C, $H67, NewEmisData!$D:$D, R$2))</f>
        <v>282.38592098475101</v>
      </c>
      <c r="S67" s="335">
        <f>$I67*IF($G67="Pickup", SUMIFS(NewEmisData!M:M, NewEmisData!$A:$A, "Pickup", NewEmisData!$B:$B, $A67, NewEmisData!$C:$C, $H67, NewEmisData!$D:$D, S$2), SUMIFS(NewEmisData!M:M, NewEmisData!$A:$A, "LDV", NewEmisData!$B:$B, $A67, NewEmisData!$C:$C, $H67, NewEmisData!$D:$D, S$2))</f>
        <v>280.69816184937503</v>
      </c>
      <c r="T67" s="335">
        <v>0.27672218065037407</v>
      </c>
      <c r="U67" s="335">
        <f>$I67*IF($G67="Pickup", SUMIFS(NewEmisData!E:E, NewEmisData!$A:$A, "Pickup", NewEmisData!$B:$B, $A67, NewEmisData!$C:$C, $H67, NewEmisData!$D:$D, U$2), SUMIFS(NewEmisData!E:E, NewEmisData!$A:$A, "LDV", NewEmisData!$B:$B, $A67, NewEmisData!$C:$C, $H67, NewEmisData!$D:$D, U$2))</f>
        <v>0.73999493628111201</v>
      </c>
      <c r="V67" s="335">
        <f>$I67*IF($G67="Pickup", SUMIFS(NewEmisData!F:F, NewEmisData!$A:$A, "Pickup", NewEmisData!$B:$B, $A67, NewEmisData!$C:$C, $H67, NewEmisData!$D:$D, V$2), SUMIFS(NewEmisData!F:F, NewEmisData!$A:$A, "LDV", NewEmisData!$B:$B, $A67, NewEmisData!$C:$C, $H67, NewEmisData!$D:$D, V$2))</f>
        <v>0.35335240075773999</v>
      </c>
      <c r="W67" s="335">
        <f>$I67*IF($G67="Pickup", SUMIFS(NewEmisData!G:G, NewEmisData!$A:$A, "Pickup", NewEmisData!$B:$B, $A67, NewEmisData!$C:$C, $H67, NewEmisData!$D:$D, W$2), SUMIFS(NewEmisData!G:G, NewEmisData!$A:$A, "LDV", NewEmisData!$B:$B, $A67, NewEmisData!$C:$C, $H67, NewEmisData!$D:$D, W$2))</f>
        <v>0.18897755292818599</v>
      </c>
      <c r="X67" s="335">
        <f>$I67*IF($G67="Pickup", SUMIFS(NewEmisData!H:H, NewEmisData!$A:$A, "Pickup", NewEmisData!$B:$B, $A67, NewEmisData!$C:$C, $H67, NewEmisData!$D:$D, X$2), SUMIFS(NewEmisData!H:H, NewEmisData!$A:$A, "LDV", NewEmisData!$B:$B, $A67, NewEmisData!$C:$C, $H67, NewEmisData!$D:$D, X$2))</f>
        <v>0.12218817840455801</v>
      </c>
      <c r="Y67" s="335">
        <f>$I67*IF($G67="Pickup", SUMIFS(NewEmisData!I:I, NewEmisData!$A:$A, "Pickup", NewEmisData!$B:$B, $A67, NewEmisData!$C:$C, $H67, NewEmisData!$D:$D, Y$2), SUMIFS(NewEmisData!I:I, NewEmisData!$A:$A, "LDV", NewEmisData!$B:$B, $A67, NewEmisData!$C:$C, $H67, NewEmisData!$D:$D, Y$2))</f>
        <v>7.3060825114572805E-2</v>
      </c>
      <c r="Z67" s="335">
        <f>$I67*IF($G67="Pickup", SUMIFS(NewEmisData!J:J, NewEmisData!$A:$A, "Pickup", NewEmisData!$B:$B, $A67, NewEmisData!$C:$C, $H67, NewEmisData!$D:$D, Z$2), SUMIFS(NewEmisData!J:J, NewEmisData!$A:$A, "LDV", NewEmisData!$B:$B, $A67, NewEmisData!$C:$C, $H67, NewEmisData!$D:$D, Z$2))</f>
        <v>5.3764321341730301E-2</v>
      </c>
      <c r="AA67" s="335">
        <f>$I67*IF($G67="Pickup", SUMIFS(NewEmisData!K:K, NewEmisData!$A:$A, "Pickup", NewEmisData!$B:$B, $A67, NewEmisData!$C:$C, $H67, NewEmisData!$D:$D, AA$2), SUMIFS(NewEmisData!K:K, NewEmisData!$A:$A, "LDV", NewEmisData!$B:$B, $A67, NewEmisData!$C:$C, $H67, NewEmisData!$D:$D, AA$2))</f>
        <v>4.5765873698397498E-2</v>
      </c>
      <c r="AB67" s="335">
        <f>$I67*IF($G67="Pickup", SUMIFS(NewEmisData!L:L, NewEmisData!$A:$A, "Pickup", NewEmisData!$B:$B, $A67, NewEmisData!$C:$C, $H67, NewEmisData!$D:$D, AB$2), SUMIFS(NewEmisData!L:L, NewEmisData!$A:$A, "LDV", NewEmisData!$B:$B, $A67, NewEmisData!$C:$C, $H67, NewEmisData!$D:$D, AB$2))</f>
        <v>4.3548109073897001E-2</v>
      </c>
      <c r="AC67" s="335">
        <f>$I67*IF($G67="Pickup", SUMIFS(NewEmisData!M:M, NewEmisData!$A:$A, "Pickup", NewEmisData!$B:$B, $A67, NewEmisData!$C:$C, $H67, NewEmisData!$D:$D, AC$2), SUMIFS(NewEmisData!M:M, NewEmisData!$A:$A, "LDV", NewEmisData!$B:$B, $A67, NewEmisData!$C:$C, $H67, NewEmisData!$D:$D, AC$2))</f>
        <v>4.24609775043936E-2</v>
      </c>
      <c r="AD67" s="335">
        <v>6.1988464688476796E-2</v>
      </c>
      <c r="AE67" s="335">
        <f>$I67*IF($G67="Pickup", SUMIFS(NewEmisData!E:E, NewEmisData!$A:$A, "Pickup", NewEmisData!$B:$B, $A67, NewEmisData!$C:$C, $H67, NewEmisData!$D:$D, AE$2), SUMIFS(NewEmisData!E:E, NewEmisData!$A:$A, "LDV", NewEmisData!$B:$B, $A67, NewEmisData!$C:$C, $H67, NewEmisData!$D:$D, AE$2))</f>
        <v>1.04747160569124E-2</v>
      </c>
      <c r="AF67" s="335">
        <f>$I67*IF($G67="Pickup", SUMIFS(NewEmisData!F:F, NewEmisData!$A:$A, "Pickup", NewEmisData!$B:$B, $A67, NewEmisData!$C:$C, $H67, NewEmisData!$D:$D, AF$2), SUMIFS(NewEmisData!F:F, NewEmisData!$A:$A, "LDV", NewEmisData!$B:$B, $A67, NewEmisData!$C:$C, $H67, NewEmisData!$D:$D, AF$2))</f>
        <v>9.9570764799691708E-3</v>
      </c>
      <c r="AG67" s="335">
        <f>$I67*IF($G67="Pickup", SUMIFS(NewEmisData!G:G, NewEmisData!$A:$A, "Pickup", NewEmisData!$B:$B, $A67, NewEmisData!$C:$C, $H67, NewEmisData!$D:$D, AG$2), SUMIFS(NewEmisData!G:G, NewEmisData!$A:$A, "LDV", NewEmisData!$B:$B, $A67, NewEmisData!$C:$C, $H67, NewEmisData!$D:$D, AG$2))</f>
        <v>6.4196648888919499E-3</v>
      </c>
      <c r="AH67" s="335">
        <f>$I67*IF($G67="Pickup", SUMIFS(NewEmisData!H:H, NewEmisData!$A:$A, "Pickup", NewEmisData!$B:$B, $A67, NewEmisData!$C:$C, $H67, NewEmisData!$D:$D, AH$2), SUMIFS(NewEmisData!H:H, NewEmisData!$A:$A, "LDV", NewEmisData!$B:$B, $A67, NewEmisData!$C:$C, $H67, NewEmisData!$D:$D, AH$2))</f>
        <v>5.45599526494426E-3</v>
      </c>
      <c r="AI67" s="335">
        <f>$I67*IF($G67="Pickup", SUMIFS(NewEmisData!I:I, NewEmisData!$A:$A, "Pickup", NewEmisData!$B:$B, $A67, NewEmisData!$C:$C, $H67, NewEmisData!$D:$D, AI$2), SUMIFS(NewEmisData!I:I, NewEmisData!$A:$A, "LDV", NewEmisData!$B:$B, $A67, NewEmisData!$C:$C, $H67, NewEmisData!$D:$D, AI$2))</f>
        <v>4.7175365225731996E-3</v>
      </c>
      <c r="AJ67" s="335">
        <f>$I67*IF($G67="Pickup", SUMIFS(NewEmisData!J:J, NewEmisData!$A:$A, "Pickup", NewEmisData!$B:$B, $A67, NewEmisData!$C:$C, $H67, NewEmisData!$D:$D, AJ$2), SUMIFS(NewEmisData!J:J, NewEmisData!$A:$A, "LDV", NewEmisData!$B:$B, $A67, NewEmisData!$C:$C, $H67, NewEmisData!$D:$D, AJ$2))</f>
        <v>4.3018391726363297E-3</v>
      </c>
      <c r="AK67" s="335">
        <f>$I67*IF($G67="Pickup", SUMIFS(NewEmisData!K:K, NewEmisData!$A:$A, "Pickup", NewEmisData!$B:$B, $A67, NewEmisData!$C:$C, $H67, NewEmisData!$D:$D, AK$2), SUMIFS(NewEmisData!K:K, NewEmisData!$A:$A, "LDV", NewEmisData!$B:$B, $A67, NewEmisData!$C:$C, $H67, NewEmisData!$D:$D, AK$2))</f>
        <v>4.1166816404986702E-3</v>
      </c>
      <c r="AL67" s="335">
        <f>$I67*IF($G67="Pickup", SUMIFS(NewEmisData!L:L, NewEmisData!$A:$A, "Pickup", NewEmisData!$B:$B, $A67, NewEmisData!$C:$C, $H67, NewEmisData!$D:$D, AL$2), SUMIFS(NewEmisData!L:L, NewEmisData!$A:$A, "LDV", NewEmisData!$B:$B, $A67, NewEmisData!$C:$C, $H67, NewEmisData!$D:$D, AL$2))</f>
        <v>4.0509726462172697E-3</v>
      </c>
      <c r="AM67" s="335">
        <f>$I67*IF($G67="Pickup", SUMIFS(NewEmisData!M:M, NewEmisData!$A:$A, "Pickup", NewEmisData!$B:$B, $A67, NewEmisData!$C:$C, $H67, NewEmisData!$D:$D, AM$2), SUMIFS(NewEmisData!M:M, NewEmisData!$A:$A, "LDV", NewEmisData!$B:$B, $A67, NewEmisData!$C:$C, $H67, NewEmisData!$D:$D, AM$2))</f>
        <v>4.0267596573162799E-3</v>
      </c>
      <c r="AN67" s="335">
        <v>1.7442083422488778E-3</v>
      </c>
      <c r="AO67" s="335">
        <f>$I67*IF($G67="Pickup", SUMIFS(NewEmisData!E:E, NewEmisData!$A:$A, "Pickup", NewEmisData!$B:$B, $A67, NewEmisData!$C:$C, $H67, NewEmisData!$D:$D, AO$2), SUMIFS(NewEmisData!E:E, NewEmisData!$A:$A, "LDV", NewEmisData!$B:$B, $A67, NewEmisData!$C:$C, $H67, NewEmisData!$D:$D, AO$2))</f>
        <v>0.112529836649977</v>
      </c>
      <c r="AP67" s="335">
        <f>$I67*IF($G67="Pickup", SUMIFS(NewEmisData!F:F, NewEmisData!$A:$A, "Pickup", NewEmisData!$B:$B, $A67, NewEmisData!$C:$C, $H67, NewEmisData!$D:$D, AP$2), SUMIFS(NewEmisData!F:F, NewEmisData!$A:$A, "LDV", NewEmisData!$B:$B, $A67, NewEmisData!$C:$C, $H67, NewEmisData!$D:$D, AP$2))</f>
        <v>0.103764807432247</v>
      </c>
      <c r="AQ67" s="335">
        <f>$I67*IF($G67="Pickup", SUMIFS(NewEmisData!G:G, NewEmisData!$A:$A, "Pickup", NewEmisData!$B:$B, $A67, NewEmisData!$C:$C, $H67, NewEmisData!$D:$D, AQ$2), SUMIFS(NewEmisData!G:G, NewEmisData!$A:$A, "LDV", NewEmisData!$B:$B, $A67, NewEmisData!$C:$C, $H67, NewEmisData!$D:$D, AQ$2))</f>
        <v>8.1904009889209095E-2</v>
      </c>
      <c r="AR67" s="335">
        <f>$I67*IF($G67="Pickup", SUMIFS(NewEmisData!H:H, NewEmisData!$A:$A, "Pickup", NewEmisData!$B:$B, $A67, NewEmisData!$C:$C, $H67, NewEmisData!$D:$D, AR$2), SUMIFS(NewEmisData!H:H, NewEmisData!$A:$A, "LDV", NewEmisData!$B:$B, $A67, NewEmisData!$C:$C, $H67, NewEmisData!$D:$D, AR$2))</f>
        <v>8.0372811122020202E-2</v>
      </c>
      <c r="AS67" s="335">
        <f>$I67*IF($G67="Pickup", SUMIFS(NewEmisData!I:I, NewEmisData!$A:$A, "Pickup", NewEmisData!$B:$B, $A67, NewEmisData!$C:$C, $H67, NewEmisData!$D:$D, AS$2), SUMIFS(NewEmisData!I:I, NewEmisData!$A:$A, "LDV", NewEmisData!$B:$B, $A67, NewEmisData!$C:$C, $H67, NewEmisData!$D:$D, AS$2))</f>
        <v>7.8826850839141593E-2</v>
      </c>
      <c r="AT67" s="335">
        <f>$I67*IF($G67="Pickup", SUMIFS(NewEmisData!J:J, NewEmisData!$A:$A, "Pickup", NewEmisData!$B:$B, $A67, NewEmisData!$C:$C, $H67, NewEmisData!$D:$D, AT$2), SUMIFS(NewEmisData!J:J, NewEmisData!$A:$A, "LDV", NewEmisData!$B:$B, $A67, NewEmisData!$C:$C, $H67, NewEmisData!$D:$D, AT$2))</f>
        <v>7.7629471627150906E-2</v>
      </c>
      <c r="AU67" s="335">
        <f>$I67*IF($G67="Pickup", SUMIFS(NewEmisData!K:K, NewEmisData!$A:$A, "Pickup", NewEmisData!$B:$B, $A67, NewEmisData!$C:$C, $H67, NewEmisData!$D:$D, AU$2), SUMIFS(NewEmisData!K:K, NewEmisData!$A:$A, "LDV", NewEmisData!$B:$B, $A67, NewEmisData!$C:$C, $H67, NewEmisData!$D:$D, AU$2))</f>
        <v>7.6869255276324197E-2</v>
      </c>
      <c r="AV67" s="335">
        <f>$I67*IF($G67="Pickup", SUMIFS(NewEmisData!L:L, NewEmisData!$A:$A, "Pickup", NewEmisData!$B:$B, $A67, NewEmisData!$C:$C, $H67, NewEmisData!$D:$D, AV$2), SUMIFS(NewEmisData!L:L, NewEmisData!$A:$A, "LDV", NewEmisData!$B:$B, $A67, NewEmisData!$C:$C, $H67, NewEmisData!$D:$D, AV$2))</f>
        <v>7.6489801218608905E-2</v>
      </c>
      <c r="AW67" s="335">
        <f>$I67*IF($G67="Pickup", SUMIFS(NewEmisData!M:M, NewEmisData!$A:$A, "Pickup", NewEmisData!$B:$B, $A67, NewEmisData!$C:$C, $H67, NewEmisData!$D:$D, AW$2), SUMIFS(NewEmisData!M:M, NewEmisData!$A:$A, "LDV", NewEmisData!$B:$B, $A67, NewEmisData!$C:$C, $H67, NewEmisData!$D:$D, AW$2))</f>
        <v>7.6275890012832595E-2</v>
      </c>
      <c r="AX67" s="335">
        <v>4.7629366333098749E-2</v>
      </c>
      <c r="AY67" s="335">
        <f>$I67*IF($G67="Pickup", SUMIFS(NewEmisData!E:E, NewEmisData!$A:$A, "Pickup", NewEmisData!$B:$B, $A67, NewEmisData!$C:$C, $H67, NewEmisData!$D:$D, AY$2), SUMIFS(NewEmisData!E:E, NewEmisData!$A:$A, "LDV", NewEmisData!$B:$B, $A67, NewEmisData!$C:$C, $H67, NewEmisData!$D:$D, AY$2))</f>
        <v>2.93140110896879E-2</v>
      </c>
      <c r="AZ67" s="335">
        <f>$I67*IF($G67="Pickup", SUMIFS(NewEmisData!F:F, NewEmisData!$A:$A, "Pickup", NewEmisData!$B:$B, $A67, NewEmisData!$C:$C, $H67, NewEmisData!$D:$D, AZ$2), SUMIFS(NewEmisData!F:F, NewEmisData!$A:$A, "LDV", NewEmisData!$B:$B, $A67, NewEmisData!$C:$C, $H67, NewEmisData!$D:$D, AZ$2))</f>
        <v>2.15603319614842E-2</v>
      </c>
      <c r="BA67" s="335">
        <f>$I67*IF($G67="Pickup", SUMIFS(NewEmisData!G:G, NewEmisData!$A:$A, "Pickup", NewEmisData!$B:$B, $A67, NewEmisData!$C:$C, $H67, NewEmisData!$D:$D, BA$2), SUMIFS(NewEmisData!G:G, NewEmisData!$A:$A, "LDV", NewEmisData!$B:$B, $A67, NewEmisData!$C:$C, $H67, NewEmisData!$D:$D, BA$2))</f>
        <v>1.61359542510712E-2</v>
      </c>
      <c r="BB67" s="335">
        <f>$I67*IF($G67="Pickup", SUMIFS(NewEmisData!H:H, NewEmisData!$A:$A, "Pickup", NewEmisData!$B:$B, $A67, NewEmisData!$C:$C, $H67, NewEmisData!$D:$D, BB$2), SUMIFS(NewEmisData!H:H, NewEmisData!$A:$A, "LDV", NewEmisData!$B:$B, $A67, NewEmisData!$C:$C, $H67, NewEmisData!$D:$D, BB$2))</f>
        <v>1.4781439172223E-2</v>
      </c>
      <c r="BC67" s="335">
        <f>$I67*IF($G67="Pickup", SUMIFS(NewEmisData!I:I, NewEmisData!$A:$A, "Pickup", NewEmisData!$B:$B, $A67, NewEmisData!$C:$C, $H67, NewEmisData!$D:$D, BC$2), SUMIFS(NewEmisData!I:I, NewEmisData!$A:$A, "LDV", NewEmisData!$B:$B, $A67, NewEmisData!$C:$C, $H67, NewEmisData!$D:$D, BC$2))</f>
        <v>1.3413837806436801E-2</v>
      </c>
      <c r="BD67" s="335">
        <f>$I67*IF($G67="Pickup", SUMIFS(NewEmisData!J:J, NewEmisData!$A:$A, "Pickup", NewEmisData!$B:$B, $A67, NewEmisData!$C:$C, $H67, NewEmisData!$D:$D, BD$2), SUMIFS(NewEmisData!J:J, NewEmisData!$A:$A, "LDV", NewEmisData!$B:$B, $A67, NewEmisData!$C:$C, $H67, NewEmisData!$D:$D, BD$2))</f>
        <v>1.2354573478352299E-2</v>
      </c>
      <c r="BE67" s="335">
        <f>$I67*IF($G67="Pickup", SUMIFS(NewEmisData!K:K, NewEmisData!$A:$A, "Pickup", NewEmisData!$B:$B, $A67, NewEmisData!$C:$C, $H67, NewEmisData!$D:$D, BE$2), SUMIFS(NewEmisData!K:K, NewEmisData!$A:$A, "LDV", NewEmisData!$B:$B, $A67, NewEmisData!$C:$C, $H67, NewEmisData!$D:$D, BE$2))</f>
        <v>1.16820653404197E-2</v>
      </c>
      <c r="BF67" s="335">
        <f>$I67*IF($G67="Pickup", SUMIFS(NewEmisData!L:L, NewEmisData!$A:$A, "Pickup", NewEmisData!$B:$B, $A67, NewEmisData!$C:$C, $H67, NewEmisData!$D:$D, BF$2), SUMIFS(NewEmisData!L:L, NewEmisData!$A:$A, "LDV", NewEmisData!$B:$B, $A67, NewEmisData!$C:$C, $H67, NewEmisData!$D:$D, BF$2))</f>
        <v>1.13463459698093E-2</v>
      </c>
      <c r="BG67" s="335">
        <f>$I67*IF($G67="Pickup", SUMIFS(NewEmisData!M:M, NewEmisData!$A:$A, "Pickup", NewEmisData!$B:$B, $A67, NewEmisData!$C:$C, $H67, NewEmisData!$D:$D, BG$2), SUMIFS(NewEmisData!M:M, NewEmisData!$A:$A, "LDV", NewEmisData!$B:$B, $A67, NewEmisData!$C:$C, $H67, NewEmisData!$D:$D, BG$2))</f>
        <v>1.1157149268450401E-2</v>
      </c>
      <c r="BH67" s="335">
        <v>9.4789149915835945E-3</v>
      </c>
      <c r="BI67" s="335">
        <f>$I67*IF($G67="Pickup", SUMIFS(NewEmisData!E:E, NewEmisData!$A:$A, "Pickup", NewEmisData!$B:$B, $A67, NewEmisData!$C:$C, $H67, NewEmisData!$D:$D, BI$2), SUMIFS(NewEmisData!E:E, NewEmisData!$A:$A, "LDV", NewEmisData!$B:$B, $A67, NewEmisData!$C:$C, $H67, NewEmisData!$D:$D, BI$2))</f>
        <v>7.7707306410078001</v>
      </c>
      <c r="BJ67" s="335">
        <f>$I67*IF($G67="Pickup", SUMIFS(NewEmisData!F:F, NewEmisData!$A:$A, "Pickup", NewEmisData!$B:$B, $A67, NewEmisData!$C:$C, $H67, NewEmisData!$D:$D, BJ$2), SUMIFS(NewEmisData!F:F, NewEmisData!$A:$A, "LDV", NewEmisData!$B:$B, $A67, NewEmisData!$C:$C, $H67, NewEmisData!$D:$D, BJ$2))</f>
        <v>4.4247869376442202</v>
      </c>
      <c r="BK67" s="335">
        <f>$I67*IF($G67="Pickup", SUMIFS(NewEmisData!G:G, NewEmisData!$A:$A, "Pickup", NewEmisData!$B:$B, $A67, NewEmisData!$C:$C, $H67, NewEmisData!$D:$D, BK$2), SUMIFS(NewEmisData!G:G, NewEmisData!$A:$A, "LDV", NewEmisData!$B:$B, $A67, NewEmisData!$C:$C, $H67, NewEmisData!$D:$D, BK$2))</f>
        <v>2.6540717659073501</v>
      </c>
      <c r="BL67" s="335">
        <f>$I67*IF($G67="Pickup", SUMIFS(NewEmisData!H:H, NewEmisData!$A:$A, "Pickup", NewEmisData!$B:$B, $A67, NewEmisData!$C:$C, $H67, NewEmisData!$D:$D, BL$2), SUMIFS(NewEmisData!H:H, NewEmisData!$A:$A, "LDV", NewEmisData!$B:$B, $A67, NewEmisData!$C:$C, $H67, NewEmisData!$D:$D, BL$2))</f>
        <v>2.0604732381170998</v>
      </c>
      <c r="BM67" s="335">
        <f>$I67*IF($G67="Pickup", SUMIFS(NewEmisData!I:I, NewEmisData!$A:$A, "Pickup", NewEmisData!$B:$B, $A67, NewEmisData!$C:$C, $H67, NewEmisData!$D:$D, BM$2), SUMIFS(NewEmisData!I:I, NewEmisData!$A:$A, "LDV", NewEmisData!$B:$B, $A67, NewEmisData!$C:$C, $H67, NewEmisData!$D:$D, BM$2))</f>
        <v>1.4768702583128299</v>
      </c>
      <c r="BN67" s="335">
        <f>$I67*IF($G67="Pickup", SUMIFS(NewEmisData!J:J, NewEmisData!$A:$A, "Pickup", NewEmisData!$B:$B, $A67, NewEmisData!$C:$C, $H67, NewEmisData!$D:$D, BN$2), SUMIFS(NewEmisData!J:J, NewEmisData!$A:$A, "LDV", NewEmisData!$B:$B, $A67, NewEmisData!$C:$C, $H67, NewEmisData!$D:$D, BN$2))</f>
        <v>1.1597745551704699</v>
      </c>
      <c r="BO67" s="335">
        <f>$I67*IF($G67="Pickup", SUMIFS(NewEmisData!K:K, NewEmisData!$A:$A, "Pickup", NewEmisData!$B:$B, $A67, NewEmisData!$C:$C, $H67, NewEmisData!$D:$D, BO$2), SUMIFS(NewEmisData!K:K, NewEmisData!$A:$A, "LDV", NewEmisData!$B:$B, $A67, NewEmisData!$C:$C, $H67, NewEmisData!$D:$D, BO$2))</f>
        <v>1.01795642585422</v>
      </c>
      <c r="BP67" s="335">
        <f>$I67*IF($G67="Pickup", SUMIFS(NewEmisData!L:L, NewEmisData!$A:$A, "Pickup", NewEmisData!$B:$B, $A67, NewEmisData!$C:$C, $H67, NewEmisData!$D:$D, BP$2), SUMIFS(NewEmisData!L:L, NewEmisData!$A:$A, "LDV", NewEmisData!$B:$B, $A67, NewEmisData!$C:$C, $H67, NewEmisData!$D:$D, BP$2))</f>
        <v>0.97243111781319103</v>
      </c>
      <c r="BQ67" s="335">
        <f>$I67*IF($G67="Pickup", SUMIFS(NewEmisData!M:M, NewEmisData!$A:$A, "Pickup", NewEmisData!$B:$B, $A67, NewEmisData!$C:$C, $H67, NewEmisData!$D:$D, BQ$2), SUMIFS(NewEmisData!M:M, NewEmisData!$A:$A, "LDV", NewEmisData!$B:$B, $A67, NewEmisData!$C:$C, $H67, NewEmisData!$D:$D, BQ$2))</f>
        <v>0.94396289100680397</v>
      </c>
      <c r="BR67" s="335">
        <v>1.6588293829830492</v>
      </c>
      <c r="BS67" s="335">
        <f>$I67*IF($G67="Pickup", SUMIFS(NewEmisData!E:E, NewEmisData!$A:$A, "Pickup", NewEmisData!$B:$B, $A67, NewEmisData!$C:$C, $H67, NewEmisData!$D:$D, BS$2), SUMIFS(NewEmisData!E:E, NewEmisData!$A:$A, "LDV", NewEmisData!$B:$B, $A67, NewEmisData!$C:$C, $H67, NewEmisData!$D:$D, BS$2))</f>
        <v>0.868939523792984</v>
      </c>
      <c r="BT67" s="335">
        <f>$I67*IF($G67="Pickup", SUMIFS(NewEmisData!F:F, NewEmisData!$A:$A, "Pickup", NewEmisData!$B:$B, $A67, NewEmisData!$C:$C, $H67, NewEmisData!$D:$D, BT$2), SUMIFS(NewEmisData!F:F, NewEmisData!$A:$A, "LDV", NewEmisData!$B:$B, $A67, NewEmisData!$C:$C, $H67, NewEmisData!$D:$D, BT$2))</f>
        <v>0.46984846516954898</v>
      </c>
      <c r="BU67" s="335">
        <f>$I67*IF($G67="Pickup", SUMIFS(NewEmisData!G:G, NewEmisData!$A:$A, "Pickup", NewEmisData!$B:$B, $A67, NewEmisData!$C:$C, $H67, NewEmisData!$D:$D, BU$2), SUMIFS(NewEmisData!G:G, NewEmisData!$A:$A, "LDV", NewEmisData!$B:$B, $A67, NewEmisData!$C:$C, $H67, NewEmisData!$D:$D, BU$2))</f>
        <v>0.25380786816335299</v>
      </c>
      <c r="BV67" s="335">
        <f>$I67*IF($G67="Pickup", SUMIFS(NewEmisData!H:H, NewEmisData!$A:$A, "Pickup", NewEmisData!$B:$B, $A67, NewEmisData!$C:$C, $H67, NewEmisData!$D:$D, BV$2), SUMIFS(NewEmisData!H:H, NewEmisData!$A:$A, "LDV", NewEmisData!$B:$B, $A67, NewEmisData!$C:$C, $H67, NewEmisData!$D:$D, BV$2))</f>
        <v>0.20500079484657399</v>
      </c>
      <c r="BW67" s="335">
        <f>$I67*IF($G67="Pickup", SUMIFS(NewEmisData!I:I, NewEmisData!$A:$A, "Pickup", NewEmisData!$B:$B, $A67, NewEmisData!$C:$C, $H67, NewEmisData!$D:$D, BW$2), SUMIFS(NewEmisData!I:I, NewEmisData!$A:$A, "LDV", NewEmisData!$B:$B, $A67, NewEmisData!$C:$C, $H67, NewEmisData!$D:$D, BW$2))</f>
        <v>0.15182918417959501</v>
      </c>
      <c r="BX67" s="335">
        <f>$I67*IF($G67="Pickup", SUMIFS(NewEmisData!J:J, NewEmisData!$A:$A, "Pickup", NewEmisData!$B:$B, $A67, NewEmisData!$C:$C, $H67, NewEmisData!$D:$D, BX$2), SUMIFS(NewEmisData!J:J, NewEmisData!$A:$A, "LDV", NewEmisData!$B:$B, $A67, NewEmisData!$C:$C, $H67, NewEmisData!$D:$D, BX$2))</f>
        <v>0.12865137268893501</v>
      </c>
      <c r="BY67" s="335">
        <f>$I67*IF($G67="Pickup", SUMIFS(NewEmisData!K:K, NewEmisData!$A:$A, "Pickup", NewEmisData!$B:$B, $A67, NewEmisData!$C:$C, $H67, NewEmisData!$D:$D, BY$2), SUMIFS(NewEmisData!K:K, NewEmisData!$A:$A, "LDV", NewEmisData!$B:$B, $A67, NewEmisData!$C:$C, $H67, NewEmisData!$D:$D, BY$2))</f>
        <v>0.11591502454704899</v>
      </c>
      <c r="BZ67" s="335">
        <f>$I67*IF($G67="Pickup", SUMIFS(NewEmisData!L:L, NewEmisData!$A:$A, "Pickup", NewEmisData!$B:$B, $A67, NewEmisData!$C:$C, $H67, NewEmisData!$D:$D, BZ$2), SUMIFS(NewEmisData!L:L, NewEmisData!$A:$A, "LDV", NewEmisData!$B:$B, $A67, NewEmisData!$C:$C, $H67, NewEmisData!$D:$D, BZ$2))</f>
        <v>0.110951334785302</v>
      </c>
      <c r="CA67" s="335">
        <f>$I67*IF($G67="Pickup", SUMIFS(NewEmisData!M:M, NewEmisData!$A:$A, "Pickup", NewEmisData!$B:$B, $A67, NewEmisData!$C:$C, $H67, NewEmisData!$D:$D, CA$2), SUMIFS(NewEmisData!M:M, NewEmisData!$A:$A, "LDV", NewEmisData!$B:$B, $A67, NewEmisData!$C:$C, $H67, NewEmisData!$D:$D, CA$2))</f>
        <v>0.10699337260583799</v>
      </c>
      <c r="CB67" s="335">
        <v>0.10573121882292051</v>
      </c>
      <c r="CC67" s="335">
        <f>$I67*IF($G67="Pickup", SUMIFS(NewEmisData!E:E, NewEmisData!$A:$A, "Pickup", NewEmisData!$B:$B, $A67, NewEmisData!$C:$C, $H67, NewEmisData!$D:$D, CC$2), SUMIFS(NewEmisData!E:E, NewEmisData!$A:$A, "LDV", NewEmisData!$B:$B, $A67, NewEmisData!$C:$C, $H67, NewEmisData!$D:$D, CC$2))</f>
        <v>5.1125583760404797E-2</v>
      </c>
      <c r="CD67" s="335">
        <f>$I67*IF($G67="Pickup", SUMIFS(NewEmisData!F:F, NewEmisData!$A:$A, "Pickup", NewEmisData!$B:$B, $A67, NewEmisData!$C:$C, $H67, NewEmisData!$D:$D, CD$2), SUMIFS(NewEmisData!F:F, NewEmisData!$A:$A, "LDV", NewEmisData!$B:$B, $A67, NewEmisData!$C:$C, $H67, NewEmisData!$D:$D, CD$2))</f>
        <v>3.7154393856404101E-2</v>
      </c>
      <c r="CE67" s="335">
        <f>$I67*IF($G67="Pickup", SUMIFS(NewEmisData!G:G, NewEmisData!$A:$A, "Pickup", NewEmisData!$B:$B, $A67, NewEmisData!$C:$C, $H67, NewEmisData!$D:$D, CE$2), SUMIFS(NewEmisData!G:G, NewEmisData!$A:$A, "LDV", NewEmisData!$B:$B, $A67, NewEmisData!$C:$C, $H67, NewEmisData!$D:$D, CE$2))</f>
        <v>2.8853651309577E-2</v>
      </c>
      <c r="CF67" s="335">
        <f>$I67*IF($G67="Pickup", SUMIFS(NewEmisData!H:H, NewEmisData!$A:$A, "Pickup", NewEmisData!$B:$B, $A67, NewEmisData!$C:$C, $H67, NewEmisData!$D:$D, CF$2), SUMIFS(NewEmisData!H:H, NewEmisData!$A:$A, "LDV", NewEmisData!$B:$B, $A67, NewEmisData!$C:$C, $H67, NewEmisData!$D:$D, CF$2))</f>
        <v>2.7537520644524499E-2</v>
      </c>
      <c r="CG67" s="335">
        <f>$I67*IF($G67="Pickup", SUMIFS(NewEmisData!I:I, NewEmisData!$A:$A, "Pickup", NewEmisData!$B:$B, $A67, NewEmisData!$C:$C, $H67, NewEmisData!$D:$D, CG$2), SUMIFS(NewEmisData!I:I, NewEmisData!$A:$A, "LDV", NewEmisData!$B:$B, $A67, NewEmisData!$C:$C, $H67, NewEmisData!$D:$D, CG$2))</f>
        <v>2.6666633761740999E-2</v>
      </c>
      <c r="CH67" s="335">
        <f>$I67*IF($G67="Pickup", SUMIFS(NewEmisData!J:J, NewEmisData!$A:$A, "Pickup", NewEmisData!$B:$B, $A67, NewEmisData!$C:$C, $H67, NewEmisData!$D:$D, CH$2), SUMIFS(NewEmisData!J:J, NewEmisData!$A:$A, "LDV", NewEmisData!$B:$B, $A67, NewEmisData!$C:$C, $H67, NewEmisData!$D:$D, CH$2))</f>
        <v>2.5980348711507999E-2</v>
      </c>
      <c r="CI67" s="335">
        <f>$I67*IF($G67="Pickup", SUMIFS(NewEmisData!K:K, NewEmisData!$A:$A, "Pickup", NewEmisData!$B:$B, $A67, NewEmisData!$C:$C, $H67, NewEmisData!$D:$D, CI$2), SUMIFS(NewEmisData!K:K, NewEmisData!$A:$A, "LDV", NewEmisData!$B:$B, $A67, NewEmisData!$C:$C, $H67, NewEmisData!$D:$D, CI$2))</f>
        <v>2.5978185303944301E-2</v>
      </c>
      <c r="CJ67" s="335">
        <f>$I67*IF($G67="Pickup", SUMIFS(NewEmisData!L:L, NewEmisData!$A:$A, "Pickup", NewEmisData!$B:$B, $A67, NewEmisData!$C:$C, $H67, NewEmisData!$D:$D, CJ$2), SUMIFS(NewEmisData!L:L, NewEmisData!$A:$A, "LDV", NewEmisData!$B:$B, $A67, NewEmisData!$C:$C, $H67, NewEmisData!$D:$D, CJ$2))</f>
        <v>2.5977588735828699E-2</v>
      </c>
      <c r="CK67" s="335">
        <f>$I67*IF($G67="Pickup", SUMIFS(NewEmisData!M:M, NewEmisData!$A:$A, "Pickup", NewEmisData!$B:$B, $A67, NewEmisData!$C:$C, $H67, NewEmisData!$D:$D, CK$2), SUMIFS(NewEmisData!M:M, NewEmisData!$A:$A, "LDV", NewEmisData!$B:$B, $A67, NewEmisData!$C:$C, $H67, NewEmisData!$D:$D, CK$2))</f>
        <v>2.5976994364069798E-2</v>
      </c>
      <c r="CL67" s="335">
        <v>2.2881070645398207E-2</v>
      </c>
      <c r="CM67" s="335">
        <f>$I67*IF($G67="Pickup", SUMIFS(NewEmisData!E:E, NewEmisData!$A:$A, "Pickup", NewEmisData!$B:$B, $A67, NewEmisData!$C:$C, $H67, NewEmisData!$D:$D, CM$2), SUMIFS(NewEmisData!E:E, NewEmisData!$A:$A, "LDV", NewEmisData!$B:$B, $A67, NewEmisData!$C:$C, $H67, NewEmisData!$D:$D, CM$2))</f>
        <v>2.2752592498671498E-2</v>
      </c>
      <c r="CN67" s="335">
        <f>$I67*IF($G67="Pickup", SUMIFS(NewEmisData!F:F, NewEmisData!$A:$A, "Pickup", NewEmisData!$B:$B, $A67, NewEmisData!$C:$C, $H67, NewEmisData!$D:$D, CN$2), SUMIFS(NewEmisData!F:F, NewEmisData!$A:$A, "LDV", NewEmisData!$B:$B, $A67, NewEmisData!$C:$C, $H67, NewEmisData!$D:$D, CN$2))</f>
        <v>1.4156662086893E-2</v>
      </c>
      <c r="CO67" s="335">
        <f>$I67*IF($G67="Pickup", SUMIFS(NewEmisData!G:G, NewEmisData!$A:$A, "Pickup", NewEmisData!$B:$B, $A67, NewEmisData!$C:$C, $H67, NewEmisData!$D:$D, CO$2), SUMIFS(NewEmisData!G:G, NewEmisData!$A:$A, "LDV", NewEmisData!$B:$B, $A67, NewEmisData!$C:$C, $H67, NewEmisData!$D:$D, CO$2))</f>
        <v>9.29628541682684E-3</v>
      </c>
      <c r="CP67" s="335">
        <f>$I67*IF($G67="Pickup", SUMIFS(NewEmisData!H:H, NewEmisData!$A:$A, "Pickup", NewEmisData!$B:$B, $A67, NewEmisData!$C:$C, $H67, NewEmisData!$D:$D, CP$2), SUMIFS(NewEmisData!H:H, NewEmisData!$A:$A, "LDV", NewEmisData!$B:$B, $A67, NewEmisData!$C:$C, $H67, NewEmisData!$D:$D, CP$2))</f>
        <v>7.6962231490179996E-3</v>
      </c>
      <c r="CQ67" s="335">
        <f>$I67*IF($G67="Pickup", SUMIFS(NewEmisData!I:I, NewEmisData!$A:$A, "Pickup", NewEmisData!$B:$B, $A67, NewEmisData!$C:$C, $H67, NewEmisData!$D:$D, CQ$2), SUMIFS(NewEmisData!I:I, NewEmisData!$A:$A, "LDV", NewEmisData!$B:$B, $A67, NewEmisData!$C:$C, $H67, NewEmisData!$D:$D, CQ$2))</f>
        <v>6.9434858281499498E-3</v>
      </c>
      <c r="CR67" s="335">
        <f>$I67*IF($G67="Pickup", SUMIFS(NewEmisData!J:J, NewEmisData!$A:$A, "Pickup", NewEmisData!$B:$B, $A67, NewEmisData!$C:$C, $H67, NewEmisData!$D:$D, CR$2), SUMIFS(NewEmisData!J:J, NewEmisData!$A:$A, "LDV", NewEmisData!$B:$B, $A67, NewEmisData!$C:$C, $H67, NewEmisData!$D:$D, CR$2))</f>
        <v>6.6235501686008101E-3</v>
      </c>
      <c r="CS67" s="335">
        <f>$I67*IF($G67="Pickup", SUMIFS(NewEmisData!K:K, NewEmisData!$A:$A, "Pickup", NewEmisData!$B:$B, $A67, NewEmisData!$C:$C, $H67, NewEmisData!$D:$D, CS$2), SUMIFS(NewEmisData!K:K, NewEmisData!$A:$A, "LDV", NewEmisData!$B:$B, $A67, NewEmisData!$C:$C, $H67, NewEmisData!$D:$D, CS$2))</f>
        <v>6.5909545130035602E-3</v>
      </c>
      <c r="CT67" s="335">
        <f>$I67*IF($G67="Pickup", SUMIFS(NewEmisData!L:L, NewEmisData!$A:$A, "Pickup", NewEmisData!$B:$B, $A67, NewEmisData!$C:$C, $H67, NewEmisData!$D:$D, CT$2), SUMIFS(NewEmisData!L:L, NewEmisData!$A:$A, "LDV", NewEmisData!$B:$B, $A67, NewEmisData!$C:$C, $H67, NewEmisData!$D:$D, CT$2))</f>
        <v>6.5377802107072303E-3</v>
      </c>
      <c r="CU67" s="335">
        <f>$I67*IF($G67="Pickup", SUMIFS(NewEmisData!M:M, NewEmisData!$A:$A, "Pickup", NewEmisData!$B:$B, $A67, NewEmisData!$C:$C, $H67, NewEmisData!$D:$D, CU$2), SUMIFS(NewEmisData!M:M, NewEmisData!$A:$A, "LDV", NewEmisData!$B:$B, $A67, NewEmisData!$C:$C, $H67, NewEmisData!$D:$D, CU$2))</f>
        <v>6.5374275690386098E-3</v>
      </c>
      <c r="CV67" s="335">
        <v>6.9734009009235556E-3</v>
      </c>
      <c r="CW67" s="335">
        <v>4.0498104655261064E-3</v>
      </c>
      <c r="CX67" s="335">
        <v>2.5030350838759993E-3</v>
      </c>
      <c r="CY67" s="335">
        <v>2.1151214403419519E-3</v>
      </c>
      <c r="CZ67" s="335">
        <v>1.7489979687569375E-3</v>
      </c>
      <c r="DA67" s="335">
        <v>1.340486996695321E-3</v>
      </c>
      <c r="DB67" s="335">
        <v>1.0553769116342638E-3</v>
      </c>
      <c r="DC67" s="335">
        <v>1.0132227560056145E-3</v>
      </c>
      <c r="DD67" s="335">
        <v>1.0003159541004489E-3</v>
      </c>
      <c r="DE67" s="335">
        <v>9.9860782000699166E-4</v>
      </c>
      <c r="DF67" s="335">
        <v>9.9860782000699166E-4</v>
      </c>
      <c r="DG67" s="335">
        <f>$I67*IF($G67="Pickup", SUMIFS(NewEmisData!E:E, NewEmisData!$A:$A, "Pickup", NewEmisData!$B:$B, $A67, NewEmisData!$C:$C, $H67, NewEmisData!$D:$D, DG$2), SUMIFS(NewEmisData!E:E, NewEmisData!$A:$A, "LDV", NewEmisData!$B:$B, $A67, NewEmisData!$C:$C, $H67, NewEmisData!$D:$D, DG$2))</f>
        <v>0</v>
      </c>
      <c r="DH67" s="335">
        <f>$I67*IF($G67="Pickup", SUMIFS(NewEmisData!F:F, NewEmisData!$A:$A, "Pickup", NewEmisData!$B:$B, $A67, NewEmisData!$C:$C, $H67, NewEmisData!$D:$D, DH$2), SUMIFS(NewEmisData!F:F, NewEmisData!$A:$A, "LDV", NewEmisData!$B:$B, $A67, NewEmisData!$C:$C, $H67, NewEmisData!$D:$D, DH$2))</f>
        <v>0</v>
      </c>
      <c r="DI67" s="335">
        <f>$I67*IF($G67="Pickup", SUMIFS(NewEmisData!G:G, NewEmisData!$A:$A, "Pickup", NewEmisData!$B:$B, $A67, NewEmisData!$C:$C, $H67, NewEmisData!$D:$D, DI$2), SUMIFS(NewEmisData!G:G, NewEmisData!$A:$A, "LDV", NewEmisData!$B:$B, $A67, NewEmisData!$C:$C, $H67, NewEmisData!$D:$D, DI$2))</f>
        <v>0</v>
      </c>
      <c r="DJ67" s="335">
        <f>$I67*IF($G67="Pickup", SUMIFS(NewEmisData!H:H, NewEmisData!$A:$A, "Pickup", NewEmisData!$B:$B, $A67, NewEmisData!$C:$C, $H67, NewEmisData!$D:$D, DJ$2), SUMIFS(NewEmisData!H:H, NewEmisData!$A:$A, "LDV", NewEmisData!$B:$B, $A67, NewEmisData!$C:$C, $H67, NewEmisData!$D:$D, DJ$2))</f>
        <v>0</v>
      </c>
      <c r="DK67" s="335">
        <f>$I67*IF($G67="Pickup", SUMIFS(NewEmisData!I:I, NewEmisData!$A:$A, "Pickup", NewEmisData!$B:$B, $A67, NewEmisData!$C:$C, $H67, NewEmisData!$D:$D, DK$2), SUMIFS(NewEmisData!I:I, NewEmisData!$A:$A, "LDV", NewEmisData!$B:$B, $A67, NewEmisData!$C:$C, $H67, NewEmisData!$D:$D, DK$2))</f>
        <v>0</v>
      </c>
      <c r="DL67" s="335">
        <f>$I67*IF($G67="Pickup", SUMIFS(NewEmisData!J:J, NewEmisData!$A:$A, "Pickup", NewEmisData!$B:$B, $A67, NewEmisData!$C:$C, $H67, NewEmisData!$D:$D, DL$2), SUMIFS(NewEmisData!J:J, NewEmisData!$A:$A, "LDV", NewEmisData!$B:$B, $A67, NewEmisData!$C:$C, $H67, NewEmisData!$D:$D, DL$2))</f>
        <v>0</v>
      </c>
      <c r="DM67" s="335">
        <f>$I67*IF($G67="Pickup", SUMIFS(NewEmisData!K:K, NewEmisData!$A:$A, "Pickup", NewEmisData!$B:$B, $A67, NewEmisData!$C:$C, $H67, NewEmisData!$D:$D, DM$2), SUMIFS(NewEmisData!K:K, NewEmisData!$A:$A, "LDV", NewEmisData!$B:$B, $A67, NewEmisData!$C:$C, $H67, NewEmisData!$D:$D, DM$2))</f>
        <v>0</v>
      </c>
      <c r="DN67" s="335">
        <f>$I67*IF($G67="Pickup", SUMIFS(NewEmisData!L:L, NewEmisData!$A:$A, "Pickup", NewEmisData!$B:$B, $A67, NewEmisData!$C:$C, $H67, NewEmisData!$D:$D, DN$2), SUMIFS(NewEmisData!L:L, NewEmisData!$A:$A, "LDV", NewEmisData!$B:$B, $A67, NewEmisData!$C:$C, $H67, NewEmisData!$D:$D, DN$2))</f>
        <v>0</v>
      </c>
      <c r="DO67" s="335">
        <f>$I67*IF($G67="Pickup", SUMIFS(NewEmisData!M:M, NewEmisData!$A:$A, "Pickup", NewEmisData!$B:$B, $A67, NewEmisData!$C:$C, $H67, NewEmisData!$D:$D, DO$2), SUMIFS(NewEmisData!M:M, NewEmisData!$A:$A, "LDV", NewEmisData!$B:$B, $A67, NewEmisData!$C:$C, $H67, NewEmisData!$D:$D, DO$2))</f>
        <v>0</v>
      </c>
      <c r="DP67" s="335">
        <v>2.023129771030282E-3</v>
      </c>
      <c r="DQ67" s="335">
        <f>$I67*IF($G67="Pickup", SUMIFS(NewEmisData!E:E, NewEmisData!$A:$A, "Pickup", NewEmisData!$B:$B, $A67, NewEmisData!$C:$C, $H67, NewEmisData!$D:$D, DQ$2), SUMIFS(NewEmisData!E:E, NewEmisData!$A:$A, "LDV", NewEmisData!$B:$B, $A67, NewEmisData!$C:$C, $H67, NewEmisData!$D:$D, DQ$2))</f>
        <v>1.7231430999334701E-2</v>
      </c>
      <c r="DR67" s="335">
        <f>$I67*IF($G67="Pickup", SUMIFS(NewEmisData!F:F, NewEmisData!$A:$A, "Pickup", NewEmisData!$B:$B, $A67, NewEmisData!$C:$C, $H67, NewEmisData!$D:$D, DR$2), SUMIFS(NewEmisData!F:F, NewEmisData!$A:$A, "LDV", NewEmisData!$B:$B, $A67, NewEmisData!$C:$C, $H67, NewEmisData!$D:$D, DR$2))</f>
        <v>8.9963646277585099E-3</v>
      </c>
      <c r="DS67" s="335">
        <f>$I67*IF($G67="Pickup", SUMIFS(NewEmisData!G:G, NewEmisData!$A:$A, "Pickup", NewEmisData!$B:$B, $A67, NewEmisData!$C:$C, $H67, NewEmisData!$D:$D, DS$2), SUMIFS(NewEmisData!G:G, NewEmisData!$A:$A, "LDV", NewEmisData!$B:$B, $A67, NewEmisData!$C:$C, $H67, NewEmisData!$D:$D, DS$2))</f>
        <v>5.6961522615022698E-3</v>
      </c>
      <c r="DT67" s="335">
        <f>$I67*IF($G67="Pickup", SUMIFS(NewEmisData!H:H, NewEmisData!$A:$A, "Pickup", NewEmisData!$B:$B, $A67, NewEmisData!$C:$C, $H67, NewEmisData!$D:$D, DT$2), SUMIFS(NewEmisData!H:H, NewEmisData!$A:$A, "LDV", NewEmisData!$B:$B, $A67, NewEmisData!$C:$C, $H67, NewEmisData!$D:$D, DT$2))</f>
        <v>4.3151143502781096E-3</v>
      </c>
      <c r="DU67" s="335">
        <f>$I67*IF($G67="Pickup", SUMIFS(NewEmisData!I:I, NewEmisData!$A:$A, "Pickup", NewEmisData!$B:$B, $A67, NewEmisData!$C:$C, $H67, NewEmisData!$D:$D, DU$2), SUMIFS(NewEmisData!I:I, NewEmisData!$A:$A, "LDV", NewEmisData!$B:$B, $A67, NewEmisData!$C:$C, $H67, NewEmisData!$D:$D, DU$2))</f>
        <v>3.35028978849721E-3</v>
      </c>
      <c r="DV67" s="335">
        <f>$I67*IF($G67="Pickup", SUMIFS(NewEmisData!J:J, NewEmisData!$A:$A, "Pickup", NewEmisData!$B:$B, $A67, NewEmisData!$C:$C, $H67, NewEmisData!$D:$D, DV$2), SUMIFS(NewEmisData!J:J, NewEmisData!$A:$A, "LDV", NewEmisData!$B:$B, $A67, NewEmisData!$C:$C, $H67, NewEmisData!$D:$D, DV$2))</f>
        <v>2.9288858721300301E-3</v>
      </c>
      <c r="DW67" s="335">
        <f>$I67*IF($G67="Pickup", SUMIFS(NewEmisData!K:K, NewEmisData!$A:$A, "Pickup", NewEmisData!$B:$B, $A67, NewEmisData!$C:$C, $H67, NewEmisData!$D:$D, DW$2), SUMIFS(NewEmisData!K:K, NewEmisData!$A:$A, "LDV", NewEmisData!$B:$B, $A67, NewEmisData!$C:$C, $H67, NewEmisData!$D:$D, DW$2))</f>
        <v>2.6889748661232601E-3</v>
      </c>
      <c r="DX67" s="335">
        <f>$I67*IF($G67="Pickup", SUMIFS(NewEmisData!L:L, NewEmisData!$A:$A, "Pickup", NewEmisData!$B:$B, $A67, NewEmisData!$C:$C, $H67, NewEmisData!$D:$D, DX$2), SUMIFS(NewEmisData!L:L, NewEmisData!$A:$A, "LDV", NewEmisData!$B:$B, $A67, NewEmisData!$C:$C, $H67, NewEmisData!$D:$D, DX$2))</f>
        <v>2.6131014849391301E-3</v>
      </c>
      <c r="DY67" s="335">
        <f>$I67*IF($G67="Pickup", SUMIFS(NewEmisData!M:M, NewEmisData!$A:$A, "Pickup", NewEmisData!$B:$B, $A67, NewEmisData!$C:$C, $H67, NewEmisData!$D:$D, DY$2), SUMIFS(NewEmisData!M:M, NewEmisData!$A:$A, "LDV", NewEmisData!$B:$B, $A67, NewEmisData!$C:$C, $H67, NewEmisData!$D:$D, DY$2))</f>
        <v>2.5757099053792102E-3</v>
      </c>
      <c r="DZ67" s="335">
        <v>5.594489642908501E-3</v>
      </c>
      <c r="EA67" s="335">
        <f t="shared" si="2"/>
        <v>605.35194063093002</v>
      </c>
      <c r="EB67" s="335">
        <f t="shared" si="3"/>
        <v>575.43677827742204</v>
      </c>
      <c r="EC67" s="335">
        <f t="shared" si="4"/>
        <v>447.50306541281799</v>
      </c>
      <c r="ED67" s="335">
        <f t="shared" si="5"/>
        <v>380.32748601406797</v>
      </c>
      <c r="EE67" s="335">
        <f t="shared" si="6"/>
        <v>328.8508655947</v>
      </c>
      <c r="EF67" s="335">
        <f t="shared" si="7"/>
        <v>299.87343037562698</v>
      </c>
      <c r="EG67" s="335">
        <f t="shared" si="8"/>
        <v>286.96645721008798</v>
      </c>
      <c r="EH67" s="335">
        <f t="shared" si="9"/>
        <v>282.38592098475101</v>
      </c>
      <c r="EI67" s="335">
        <f t="shared" si="10"/>
        <v>280.69816184937503</v>
      </c>
      <c r="EJ67" s="335">
        <f t="shared" si="11"/>
        <v>0.27672218065037407</v>
      </c>
      <c r="EK67" s="335">
        <f t="shared" si="12"/>
        <v>0.73999493628111201</v>
      </c>
      <c r="EL67" s="335">
        <f t="shared" si="13"/>
        <v>0.35335240075773999</v>
      </c>
      <c r="EM67" s="335">
        <f t="shared" si="14"/>
        <v>0.18897755292818599</v>
      </c>
      <c r="EN67" s="335">
        <f t="shared" si="15"/>
        <v>0.12218817840455801</v>
      </c>
      <c r="EO67" s="335">
        <f t="shared" si="16"/>
        <v>7.3060825114572805E-2</v>
      </c>
      <c r="EP67" s="335">
        <f t="shared" si="17"/>
        <v>5.3764321341730301E-2</v>
      </c>
      <c r="EQ67" s="335">
        <f t="shared" si="18"/>
        <v>4.5765873698397498E-2</v>
      </c>
      <c r="ER67" s="335">
        <f t="shared" si="19"/>
        <v>4.3548109073897001E-2</v>
      </c>
      <c r="ES67" s="335">
        <f t="shared" si="20"/>
        <v>4.24609775043936E-2</v>
      </c>
      <c r="ET67" s="335">
        <f t="shared" si="21"/>
        <v>6.1988464688476796E-2</v>
      </c>
      <c r="EU67" s="335">
        <f t="shared" si="22"/>
        <v>1.04747160569124E-2</v>
      </c>
      <c r="EV67" s="335">
        <f t="shared" si="23"/>
        <v>9.9570764799691708E-3</v>
      </c>
      <c r="EW67" s="335">
        <f t="shared" si="24"/>
        <v>6.4196648888919499E-3</v>
      </c>
      <c r="EX67" s="335">
        <f t="shared" si="25"/>
        <v>5.45599526494426E-3</v>
      </c>
      <c r="EY67" s="335">
        <f t="shared" si="26"/>
        <v>4.7175365225731996E-3</v>
      </c>
      <c r="EZ67" s="335">
        <f t="shared" si="27"/>
        <v>4.3018391726363297E-3</v>
      </c>
      <c r="FA67" s="335">
        <f t="shared" si="28"/>
        <v>4.1166816404986702E-3</v>
      </c>
      <c r="FB67" s="335">
        <f t="shared" si="29"/>
        <v>4.0509726462172697E-3</v>
      </c>
      <c r="FC67" s="335">
        <f t="shared" si="30"/>
        <v>4.0267596573162799E-3</v>
      </c>
      <c r="FD67" s="335">
        <f t="shared" si="31"/>
        <v>1.7442083422488778E-3</v>
      </c>
      <c r="FE67" s="335">
        <f t="shared" si="32"/>
        <v>0.112529836649977</v>
      </c>
      <c r="FF67" s="335">
        <f t="shared" si="33"/>
        <v>0.103764807432247</v>
      </c>
      <c r="FG67" s="335">
        <f t="shared" si="34"/>
        <v>8.1904009889209095E-2</v>
      </c>
      <c r="FH67" s="335">
        <f t="shared" si="35"/>
        <v>8.0372811122020202E-2</v>
      </c>
      <c r="FI67" s="335">
        <f t="shared" si="36"/>
        <v>7.8826850839141593E-2</v>
      </c>
      <c r="FJ67" s="335">
        <f t="shared" si="37"/>
        <v>7.7629471627150906E-2</v>
      </c>
      <c r="FK67" s="335">
        <f t="shared" si="38"/>
        <v>7.6869255276324197E-2</v>
      </c>
      <c r="FL67" s="335">
        <f t="shared" si="39"/>
        <v>7.6489801218608905E-2</v>
      </c>
      <c r="FM67" s="335">
        <f t="shared" si="40"/>
        <v>7.6275890012832595E-2</v>
      </c>
      <c r="FN67" s="335">
        <f t="shared" si="41"/>
        <v>4.7629366333098749E-2</v>
      </c>
      <c r="FO67" s="335">
        <f t="shared" si="42"/>
        <v>2.93140110896879E-2</v>
      </c>
      <c r="FP67" s="335">
        <f t="shared" si="43"/>
        <v>2.15603319614842E-2</v>
      </c>
      <c r="FQ67" s="335">
        <f t="shared" si="44"/>
        <v>1.61359542510712E-2</v>
      </c>
      <c r="FR67" s="335">
        <f t="shared" si="45"/>
        <v>1.4781439172223E-2</v>
      </c>
      <c r="FS67" s="335">
        <f t="shared" si="46"/>
        <v>1.3413837806436801E-2</v>
      </c>
      <c r="FT67" s="335">
        <f t="shared" si="47"/>
        <v>1.2354573478352299E-2</v>
      </c>
      <c r="FU67" s="335">
        <f t="shared" si="48"/>
        <v>1.16820653404197E-2</v>
      </c>
      <c r="FV67" s="335">
        <f t="shared" si="49"/>
        <v>1.13463459698093E-2</v>
      </c>
      <c r="FW67" s="335">
        <f t="shared" si="50"/>
        <v>1.1157149268450401E-2</v>
      </c>
      <c r="FX67" s="335">
        <f t="shared" si="51"/>
        <v>9.4789149915835945E-3</v>
      </c>
    </row>
    <row r="68" spans="1:180" x14ac:dyDescent="0.2">
      <c r="A68" s="305" t="str">
        <f>_xlfn.CONCAT(IF(LEFT(TRIM(A67),1)="*", "*R", "R"), 1+RIGHT(TRIM(A67),1))</f>
        <v>R5</v>
      </c>
      <c r="B68" s="305" t="str">
        <f t="shared" si="108"/>
        <v>TLMGSLC11</v>
      </c>
      <c r="C68" s="305" t="str">
        <f t="shared" si="109"/>
        <v>TL.GSL.M.CONV.2011</v>
      </c>
      <c r="D68" s="301" t="str">
        <f t="shared" si="110"/>
        <v>bn-vmt, bn-vmt/a</v>
      </c>
      <c r="E68" s="301" t="str">
        <f t="shared" si="111"/>
        <v>TLGSL</v>
      </c>
      <c r="F68" s="301" t="str">
        <f t="shared" si="112"/>
        <v>TL</v>
      </c>
      <c r="G68" s="315" t="s">
        <v>819</v>
      </c>
      <c r="H68" s="315" t="s">
        <v>814</v>
      </c>
      <c r="I68" s="315">
        <v>1</v>
      </c>
      <c r="J68" s="315" t="str">
        <f t="shared" si="52"/>
        <v>Minivan-GSL</v>
      </c>
      <c r="K68" s="335">
        <f>$I68*IF($G68="Pickup", SUMIFS(NewEmisData!E:E, NewEmisData!$A:$A, "Pickup", NewEmisData!$B:$B, $A68, NewEmisData!$C:$C, $H68, NewEmisData!$D:$D, K$2), SUMIFS(NewEmisData!E:E, NewEmisData!$A:$A, "LDV", NewEmisData!$B:$B, $A68, NewEmisData!$C:$C, $H68, NewEmisData!$D:$D, K$2))</f>
        <v>474.817101058422</v>
      </c>
      <c r="L68" s="335">
        <f>$I68*IF($G68="Pickup", SUMIFS(NewEmisData!F:F, NewEmisData!$A:$A, "Pickup", NewEmisData!$B:$B, $A68, NewEmisData!$C:$C, $H68, NewEmisData!$D:$D, L$2), SUMIFS(NewEmisData!F:F, NewEmisData!$A:$A, "LDV", NewEmisData!$B:$B, $A68, NewEmisData!$C:$C, $H68, NewEmisData!$D:$D, L$2))</f>
        <v>451.24703471572099</v>
      </c>
      <c r="M68" s="335">
        <f>$I68*IF($G68="Pickup", SUMIFS(NewEmisData!G:G, NewEmisData!$A:$A, "Pickup", NewEmisData!$B:$B, $A68, NewEmisData!$C:$C, $H68, NewEmisData!$D:$D, M$2), SUMIFS(NewEmisData!G:G, NewEmisData!$A:$A, "LDV", NewEmisData!$B:$B, $A68, NewEmisData!$C:$C, $H68, NewEmisData!$D:$D, M$2))</f>
        <v>359.55406391675598</v>
      </c>
      <c r="N68" s="335">
        <f>$I68*IF($G68="Pickup", SUMIFS(NewEmisData!H:H, NewEmisData!$A:$A, "Pickup", NewEmisData!$B:$B, $A68, NewEmisData!$C:$C, $H68, NewEmisData!$D:$D, N$2), SUMIFS(NewEmisData!H:H, NewEmisData!$A:$A, "LDV", NewEmisData!$B:$B, $A68, NewEmisData!$C:$C, $H68, NewEmisData!$D:$D, N$2))</f>
        <v>306.68867751853497</v>
      </c>
      <c r="O68" s="335">
        <f>$I68*IF($G68="Pickup", SUMIFS(NewEmisData!I:I, NewEmisData!$A:$A, "Pickup", NewEmisData!$B:$B, $A68, NewEmisData!$C:$C, $H68, NewEmisData!$D:$D, O$2), SUMIFS(NewEmisData!I:I, NewEmisData!$A:$A, "LDV", NewEmisData!$B:$B, $A68, NewEmisData!$C:$C, $H68, NewEmisData!$D:$D, O$2))</f>
        <v>266.05693149041099</v>
      </c>
      <c r="P68" s="335">
        <f>$I68*IF($G68="Pickup", SUMIFS(NewEmisData!J:J, NewEmisData!$A:$A, "Pickup", NewEmisData!$B:$B, $A68, NewEmisData!$C:$C, $H68, NewEmisData!$D:$D, P$2), SUMIFS(NewEmisData!J:J, NewEmisData!$A:$A, "LDV", NewEmisData!$B:$B, $A68, NewEmisData!$C:$C, $H68, NewEmisData!$D:$D, P$2))</f>
        <v>243.087176828883</v>
      </c>
      <c r="Q68" s="335">
        <f>$I68*IF($G68="Pickup", SUMIFS(NewEmisData!K:K, NewEmisData!$A:$A, "Pickup", NewEmisData!$B:$B, $A68, NewEmisData!$C:$C, $H68, NewEmisData!$D:$D, Q$2), SUMIFS(NewEmisData!K:K, NewEmisData!$A:$A, "LDV", NewEmisData!$B:$B, $A68, NewEmisData!$C:$C, $H68, NewEmisData!$D:$D, Q$2))</f>
        <v>232.82718030870799</v>
      </c>
      <c r="R68" s="335">
        <f>$I68*IF($G68="Pickup", SUMIFS(NewEmisData!L:L, NewEmisData!$A:$A, "Pickup", NewEmisData!$B:$B, $A68, NewEmisData!$C:$C, $H68, NewEmisData!$D:$D, R$2), SUMIFS(NewEmisData!L:L, NewEmisData!$A:$A, "LDV", NewEmisData!$B:$B, $A68, NewEmisData!$C:$C, $H68, NewEmisData!$D:$D, R$2))</f>
        <v>229.167353178653</v>
      </c>
      <c r="S68" s="335">
        <f>$I68*IF($G68="Pickup", SUMIFS(NewEmisData!M:M, NewEmisData!$A:$A, "Pickup", NewEmisData!$B:$B, $A68, NewEmisData!$C:$C, $H68, NewEmisData!$D:$D, S$2), SUMIFS(NewEmisData!M:M, NewEmisData!$A:$A, "LDV", NewEmisData!$B:$B, $A68, NewEmisData!$C:$C, $H68, NewEmisData!$D:$D, S$2))</f>
        <v>227.80956840287899</v>
      </c>
      <c r="T68" s="335">
        <v>0.27672218065037407</v>
      </c>
      <c r="U68" s="335">
        <f>$I68*IF($G68="Pickup", SUMIFS(NewEmisData!E:E, NewEmisData!$A:$A, "Pickup", NewEmisData!$B:$B, $A68, NewEmisData!$C:$C, $H68, NewEmisData!$D:$D, U$2), SUMIFS(NewEmisData!E:E, NewEmisData!$A:$A, "LDV", NewEmisData!$B:$B, $A68, NewEmisData!$C:$C, $H68, NewEmisData!$D:$D, U$2))</f>
        <v>0.70973077210402302</v>
      </c>
      <c r="V68" s="335">
        <f>$I68*IF($G68="Pickup", SUMIFS(NewEmisData!F:F, NewEmisData!$A:$A, "Pickup", NewEmisData!$B:$B, $A68, NewEmisData!$C:$C, $H68, NewEmisData!$D:$D, V$2), SUMIFS(NewEmisData!F:F, NewEmisData!$A:$A, "LDV", NewEmisData!$B:$B, $A68, NewEmisData!$C:$C, $H68, NewEmisData!$D:$D, V$2))</f>
        <v>0.32036907792622199</v>
      </c>
      <c r="W68" s="335">
        <f>$I68*IF($G68="Pickup", SUMIFS(NewEmisData!G:G, NewEmisData!$A:$A, "Pickup", NewEmisData!$B:$B, $A68, NewEmisData!$C:$C, $H68, NewEmisData!$D:$D, W$2), SUMIFS(NewEmisData!G:G, NewEmisData!$A:$A, "LDV", NewEmisData!$B:$B, $A68, NewEmisData!$C:$C, $H68, NewEmisData!$D:$D, W$2))</f>
        <v>0.23974719966536701</v>
      </c>
      <c r="X68" s="335">
        <f>$I68*IF($G68="Pickup", SUMIFS(NewEmisData!H:H, NewEmisData!$A:$A, "Pickup", NewEmisData!$B:$B, $A68, NewEmisData!$C:$C, $H68, NewEmisData!$D:$D, X$2), SUMIFS(NewEmisData!H:H, NewEmisData!$A:$A, "LDV", NewEmisData!$B:$B, $A68, NewEmisData!$C:$C, $H68, NewEmisData!$D:$D, X$2))</f>
        <v>0.160612501035788</v>
      </c>
      <c r="Y68" s="335">
        <f>$I68*IF($G68="Pickup", SUMIFS(NewEmisData!I:I, NewEmisData!$A:$A, "Pickup", NewEmisData!$B:$B, $A68, NewEmisData!$C:$C, $H68, NewEmisData!$D:$D, Y$2), SUMIFS(NewEmisData!I:I, NewEmisData!$A:$A, "LDV", NewEmisData!$B:$B, $A68, NewEmisData!$C:$C, $H68, NewEmisData!$D:$D, Y$2))</f>
        <v>0.10365613117262901</v>
      </c>
      <c r="Z68" s="335">
        <f>$I68*IF($G68="Pickup", SUMIFS(NewEmisData!J:J, NewEmisData!$A:$A, "Pickup", NewEmisData!$B:$B, $A68, NewEmisData!$C:$C, $H68, NewEmisData!$D:$D, Z$2), SUMIFS(NewEmisData!J:J, NewEmisData!$A:$A, "LDV", NewEmisData!$B:$B, $A68, NewEmisData!$C:$C, $H68, NewEmisData!$D:$D, Z$2))</f>
        <v>7.8799994555065797E-2</v>
      </c>
      <c r="AA68" s="335">
        <f>$I68*IF($G68="Pickup", SUMIFS(NewEmisData!K:K, NewEmisData!$A:$A, "Pickup", NewEmisData!$B:$B, $A68, NewEmisData!$C:$C, $H68, NewEmisData!$D:$D, AA$2), SUMIFS(NewEmisData!K:K, NewEmisData!$A:$A, "LDV", NewEmisData!$B:$B, $A68, NewEmisData!$C:$C, $H68, NewEmisData!$D:$D, AA$2))</f>
        <v>6.8646939612850705E-2</v>
      </c>
      <c r="AB68" s="335">
        <f>$I68*IF($G68="Pickup", SUMIFS(NewEmisData!L:L, NewEmisData!$A:$A, "Pickup", NewEmisData!$B:$B, $A68, NewEmisData!$C:$C, $H68, NewEmisData!$D:$D, AB$2), SUMIFS(NewEmisData!L:L, NewEmisData!$A:$A, "LDV", NewEmisData!$B:$B, $A68, NewEmisData!$C:$C, $H68, NewEmisData!$D:$D, AB$2))</f>
        <v>6.5824398729591893E-2</v>
      </c>
      <c r="AC68" s="335">
        <f>$I68*IF($G68="Pickup", SUMIFS(NewEmisData!M:M, NewEmisData!$A:$A, "Pickup", NewEmisData!$B:$B, $A68, NewEmisData!$C:$C, $H68, NewEmisData!$D:$D, AC$2), SUMIFS(NewEmisData!M:M, NewEmisData!$A:$A, "LDV", NewEmisData!$B:$B, $A68, NewEmisData!$C:$C, $H68, NewEmisData!$D:$D, AC$2))</f>
        <v>6.4340803704991095E-2</v>
      </c>
      <c r="AD68" s="335">
        <v>6.1988464688476796E-2</v>
      </c>
      <c r="AE68" s="335">
        <f>$I68*IF($G68="Pickup", SUMIFS(NewEmisData!E:E, NewEmisData!$A:$A, "Pickup", NewEmisData!$B:$B, $A68, NewEmisData!$C:$C, $H68, NewEmisData!$D:$D, AE$2), SUMIFS(NewEmisData!E:E, NewEmisData!$A:$A, "LDV", NewEmisData!$B:$B, $A68, NewEmisData!$C:$C, $H68, NewEmisData!$D:$D, AE$2))</f>
        <v>8.2160020457903906E-3</v>
      </c>
      <c r="AF68" s="335">
        <f>$I68*IF($G68="Pickup", SUMIFS(NewEmisData!F:F, NewEmisData!$A:$A, "Pickup", NewEmisData!$B:$B, $A68, NewEmisData!$C:$C, $H68, NewEmisData!$D:$D, AF$2), SUMIFS(NewEmisData!F:F, NewEmisData!$A:$A, "LDV", NewEmisData!$B:$B, $A68, NewEmisData!$C:$C, $H68, NewEmisData!$D:$D, AF$2))</f>
        <v>7.80815598787189E-3</v>
      </c>
      <c r="AG68" s="335">
        <f>$I68*IF($G68="Pickup", SUMIFS(NewEmisData!G:G, NewEmisData!$A:$A, "Pickup", NewEmisData!$B:$B, $A68, NewEmisData!$C:$C, $H68, NewEmisData!$D:$D, AG$2), SUMIFS(NewEmisData!G:G, NewEmisData!$A:$A, "LDV", NewEmisData!$B:$B, $A68, NewEmisData!$C:$C, $H68, NewEmisData!$D:$D, AG$2))</f>
        <v>5.1579884513251097E-3</v>
      </c>
      <c r="AH68" s="335">
        <f>$I68*IF($G68="Pickup", SUMIFS(NewEmisData!H:H, NewEmisData!$A:$A, "Pickup", NewEmisData!$B:$B, $A68, NewEmisData!$C:$C, $H68, NewEmisData!$D:$D, AH$2), SUMIFS(NewEmisData!H:H, NewEmisData!$A:$A, "LDV", NewEmisData!$B:$B, $A68, NewEmisData!$C:$C, $H68, NewEmisData!$D:$D, AH$2))</f>
        <v>4.3996084263759998E-3</v>
      </c>
      <c r="AI68" s="335">
        <f>$I68*IF($G68="Pickup", SUMIFS(NewEmisData!I:I, NewEmisData!$A:$A, "Pickup", NewEmisData!$B:$B, $A68, NewEmisData!$C:$C, $H68, NewEmisData!$D:$D, AI$2), SUMIFS(NewEmisData!I:I, NewEmisData!$A:$A, "LDV", NewEmisData!$B:$B, $A68, NewEmisData!$C:$C, $H68, NewEmisData!$D:$D, AI$2))</f>
        <v>3.81672539575274E-3</v>
      </c>
      <c r="AJ68" s="335">
        <f>$I68*IF($G68="Pickup", SUMIFS(NewEmisData!J:J, NewEmisData!$A:$A, "Pickup", NewEmisData!$B:$B, $A68, NewEmisData!$C:$C, $H68, NewEmisData!$D:$D, AJ$2), SUMIFS(NewEmisData!J:J, NewEmisData!$A:$A, "LDV", NewEmisData!$B:$B, $A68, NewEmisData!$C:$C, $H68, NewEmisData!$D:$D, AJ$2))</f>
        <v>3.4872096414849999E-3</v>
      </c>
      <c r="AK68" s="335">
        <f>$I68*IF($G68="Pickup", SUMIFS(NewEmisData!K:K, NewEmisData!$A:$A, "Pickup", NewEmisData!$B:$B, $A68, NewEmisData!$C:$C, $H68, NewEmisData!$D:$D, AK$2), SUMIFS(NewEmisData!K:K, NewEmisData!$A:$A, "LDV", NewEmisData!$B:$B, $A68, NewEmisData!$C:$C, $H68, NewEmisData!$D:$D, AK$2))</f>
        <v>3.3400286224750798E-3</v>
      </c>
      <c r="AL68" s="335">
        <f>$I68*IF($G68="Pickup", SUMIFS(NewEmisData!L:L, NewEmisData!$A:$A, "Pickup", NewEmisData!$B:$B, $A68, NewEmisData!$C:$C, $H68, NewEmisData!$D:$D, AL$2), SUMIFS(NewEmisData!L:L, NewEmisData!$A:$A, "LDV", NewEmisData!$B:$B, $A68, NewEmisData!$C:$C, $H68, NewEmisData!$D:$D, AL$2))</f>
        <v>3.2875233288682799E-3</v>
      </c>
      <c r="AM68" s="335">
        <f>$I68*IF($G68="Pickup", SUMIFS(NewEmisData!M:M, NewEmisData!$A:$A, "Pickup", NewEmisData!$B:$B, $A68, NewEmisData!$C:$C, $H68, NewEmisData!$D:$D, AM$2), SUMIFS(NewEmisData!M:M, NewEmisData!$A:$A, "LDV", NewEmisData!$B:$B, $A68, NewEmisData!$C:$C, $H68, NewEmisData!$D:$D, AM$2))</f>
        <v>3.2680461258744399E-3</v>
      </c>
      <c r="AN68" s="335">
        <v>1.7442083422488778E-3</v>
      </c>
      <c r="AO68" s="335">
        <f>$I68*IF($G68="Pickup", SUMIFS(NewEmisData!E:E, NewEmisData!$A:$A, "Pickup", NewEmisData!$B:$B, $A68, NewEmisData!$C:$C, $H68, NewEmisData!$D:$D, AO$2), SUMIFS(NewEmisData!E:E, NewEmisData!$A:$A, "LDV", NewEmisData!$B:$B, $A68, NewEmisData!$C:$C, $H68, NewEmisData!$D:$D, AO$2))</f>
        <v>7.6637268565666605E-2</v>
      </c>
      <c r="AP68" s="335">
        <f>$I68*IF($G68="Pickup", SUMIFS(NewEmisData!F:F, NewEmisData!$A:$A, "Pickup", NewEmisData!$B:$B, $A68, NewEmisData!$C:$C, $H68, NewEmisData!$D:$D, AP$2), SUMIFS(NewEmisData!F:F, NewEmisData!$A:$A, "LDV", NewEmisData!$B:$B, $A68, NewEmisData!$C:$C, $H68, NewEmisData!$D:$D, AP$2))</f>
        <v>7.17220347655846E-2</v>
      </c>
      <c r="AQ68" s="335">
        <f>$I68*IF($G68="Pickup", SUMIFS(NewEmisData!G:G, NewEmisData!$A:$A, "Pickup", NewEmisData!$B:$B, $A68, NewEmisData!$C:$C, $H68, NewEmisData!$D:$D, AQ$2), SUMIFS(NewEmisData!G:G, NewEmisData!$A:$A, "LDV", NewEmisData!$B:$B, $A68, NewEmisData!$C:$C, $H68, NewEmisData!$D:$D, AQ$2))</f>
        <v>5.3063354209187903E-2</v>
      </c>
      <c r="AR68" s="335">
        <f>$I68*IF($G68="Pickup", SUMIFS(NewEmisData!H:H, NewEmisData!$A:$A, "Pickup", NewEmisData!$B:$B, $A68, NewEmisData!$C:$C, $H68, NewEmisData!$D:$D, AR$2), SUMIFS(NewEmisData!H:H, NewEmisData!$A:$A, "LDV", NewEmisData!$B:$B, $A68, NewEmisData!$C:$C, $H68, NewEmisData!$D:$D, AR$2))</f>
        <v>5.1413159178765599E-2</v>
      </c>
      <c r="AS68" s="335">
        <f>$I68*IF($G68="Pickup", SUMIFS(NewEmisData!I:I, NewEmisData!$A:$A, "Pickup", NewEmisData!$B:$B, $A68, NewEmisData!$C:$C, $H68, NewEmisData!$D:$D, AS$2), SUMIFS(NewEmisData!I:I, NewEmisData!$A:$A, "LDV", NewEmisData!$B:$B, $A68, NewEmisData!$C:$C, $H68, NewEmisData!$D:$D, AS$2))</f>
        <v>4.9937748877796798E-2</v>
      </c>
      <c r="AT68" s="335">
        <f>$I68*IF($G68="Pickup", SUMIFS(NewEmisData!J:J, NewEmisData!$A:$A, "Pickup", NewEmisData!$B:$B, $A68, NewEmisData!$C:$C, $H68, NewEmisData!$D:$D, AT$2), SUMIFS(NewEmisData!J:J, NewEmisData!$A:$A, "LDV", NewEmisData!$B:$B, $A68, NewEmisData!$C:$C, $H68, NewEmisData!$D:$D, AT$2))</f>
        <v>4.8737436898882699E-2</v>
      </c>
      <c r="AU68" s="335">
        <f>$I68*IF($G68="Pickup", SUMIFS(NewEmisData!K:K, NewEmisData!$A:$A, "Pickup", NewEmisData!$B:$B, $A68, NewEmisData!$C:$C, $H68, NewEmisData!$D:$D, AU$2), SUMIFS(NewEmisData!K:K, NewEmisData!$A:$A, "LDV", NewEmisData!$B:$B, $A68, NewEmisData!$C:$C, $H68, NewEmisData!$D:$D, AU$2))</f>
        <v>4.7984590527250397E-2</v>
      </c>
      <c r="AV68" s="335">
        <f>$I68*IF($G68="Pickup", SUMIFS(NewEmisData!L:L, NewEmisData!$A:$A, "Pickup", NewEmisData!$B:$B, $A68, NewEmisData!$C:$C, $H68, NewEmisData!$D:$D, AV$2), SUMIFS(NewEmisData!L:L, NewEmisData!$A:$A, "LDV", NewEmisData!$B:$B, $A68, NewEmisData!$C:$C, $H68, NewEmisData!$D:$D, AV$2))</f>
        <v>4.76005320802948E-2</v>
      </c>
      <c r="AW68" s="335">
        <f>$I68*IF($G68="Pickup", SUMIFS(NewEmisData!M:M, NewEmisData!$A:$A, "Pickup", NewEmisData!$B:$B, $A68, NewEmisData!$C:$C, $H68, NewEmisData!$D:$D, AW$2), SUMIFS(NewEmisData!M:M, NewEmisData!$A:$A, "LDV", NewEmisData!$B:$B, $A68, NewEmisData!$C:$C, $H68, NewEmisData!$D:$D, AW$2))</f>
        <v>4.7377866603412998E-2</v>
      </c>
      <c r="AX68" s="335">
        <v>4.7629366333098749E-2</v>
      </c>
      <c r="AY68" s="335">
        <f>$I68*IF($G68="Pickup", SUMIFS(NewEmisData!E:E, NewEmisData!$A:$A, "Pickup", NewEmisData!$B:$B, $A68, NewEmisData!$C:$C, $H68, NewEmisData!$D:$D, AY$2), SUMIFS(NewEmisData!E:E, NewEmisData!$A:$A, "LDV", NewEmisData!$B:$B, $A68, NewEmisData!$C:$C, $H68, NewEmisData!$D:$D, AY$2))</f>
        <v>1.9839679684136899E-2</v>
      </c>
      <c r="AZ68" s="335">
        <f>$I68*IF($G68="Pickup", SUMIFS(NewEmisData!F:F, NewEmisData!$A:$A, "Pickup", NewEmisData!$B:$B, $A68, NewEmisData!$C:$C, $H68, NewEmisData!$D:$D, AZ$2), SUMIFS(NewEmisData!F:F, NewEmisData!$A:$A, "LDV", NewEmisData!$B:$B, $A68, NewEmisData!$C:$C, $H68, NewEmisData!$D:$D, AZ$2))</f>
        <v>1.54915322396613E-2</v>
      </c>
      <c r="BA68" s="335">
        <f>$I68*IF($G68="Pickup", SUMIFS(NewEmisData!G:G, NewEmisData!$A:$A, "Pickup", NewEmisData!$B:$B, $A68, NewEmisData!$C:$C, $H68, NewEmisData!$D:$D, BA$2), SUMIFS(NewEmisData!G:G, NewEmisData!$A:$A, "LDV", NewEmisData!$B:$B, $A68, NewEmisData!$C:$C, $H68, NewEmisData!$D:$D, BA$2))</f>
        <v>1.24856485125612E-2</v>
      </c>
      <c r="BB68" s="335">
        <f>$I68*IF($G68="Pickup", SUMIFS(NewEmisData!H:H, NewEmisData!$A:$A, "Pickup", NewEmisData!$B:$B, $A68, NewEmisData!$C:$C, $H68, NewEmisData!$D:$D, BB$2), SUMIFS(NewEmisData!H:H, NewEmisData!$A:$A, "LDV", NewEmisData!$B:$B, $A68, NewEmisData!$C:$C, $H68, NewEmisData!$D:$D, BB$2))</f>
        <v>1.10258430769824E-2</v>
      </c>
      <c r="BC68" s="335">
        <f>$I68*IF($G68="Pickup", SUMIFS(NewEmisData!I:I, NewEmisData!$A:$A, "Pickup", NewEmisData!$B:$B, $A68, NewEmisData!$C:$C, $H68, NewEmisData!$D:$D, BC$2), SUMIFS(NewEmisData!I:I, NewEmisData!$A:$A, "LDV", NewEmisData!$B:$B, $A68, NewEmisData!$C:$C, $H68, NewEmisData!$D:$D, BC$2))</f>
        <v>9.7206839249302599E-3</v>
      </c>
      <c r="BD68" s="335">
        <f>$I68*IF($G68="Pickup", SUMIFS(NewEmisData!J:J, NewEmisData!$A:$A, "Pickup", NewEmisData!$B:$B, $A68, NewEmisData!$C:$C, $H68, NewEmisData!$D:$D, BD$2), SUMIFS(NewEmisData!J:J, NewEmisData!$A:$A, "LDV", NewEmisData!$B:$B, $A68, NewEmisData!$C:$C, $H68, NewEmisData!$D:$D, BD$2))</f>
        <v>8.6588886279032502E-3</v>
      </c>
      <c r="BE68" s="335">
        <f>$I68*IF($G68="Pickup", SUMIFS(NewEmisData!K:K, NewEmisData!$A:$A, "Pickup", NewEmisData!$B:$B, $A68, NewEmisData!$C:$C, $H68, NewEmisData!$D:$D, BE$2), SUMIFS(NewEmisData!K:K, NewEmisData!$A:$A, "LDV", NewEmisData!$B:$B, $A68, NewEmisData!$C:$C, $H68, NewEmisData!$D:$D, BE$2))</f>
        <v>7.9928948991222996E-3</v>
      </c>
      <c r="BF68" s="335">
        <f>$I68*IF($G68="Pickup", SUMIFS(NewEmisData!L:L, NewEmisData!$A:$A, "Pickup", NewEmisData!$B:$B, $A68, NewEmisData!$C:$C, $H68, NewEmisData!$D:$D, BF$2), SUMIFS(NewEmisData!L:L, NewEmisData!$A:$A, "LDV", NewEmisData!$B:$B, $A68, NewEmisData!$C:$C, $H68, NewEmisData!$D:$D, BF$2))</f>
        <v>7.65317007618625E-3</v>
      </c>
      <c r="BG68" s="335">
        <f>$I68*IF($G68="Pickup", SUMIFS(NewEmisData!M:M, NewEmisData!$A:$A, "Pickup", NewEmisData!$B:$B, $A68, NewEmisData!$C:$C, $H68, NewEmisData!$D:$D, BG$2), SUMIFS(NewEmisData!M:M, NewEmisData!$A:$A, "LDV", NewEmisData!$B:$B, $A68, NewEmisData!$C:$C, $H68, NewEmisData!$D:$D, BG$2))</f>
        <v>7.4561632981935697E-3</v>
      </c>
      <c r="BH68" s="335">
        <v>9.4789149915835945E-3</v>
      </c>
      <c r="BI68" s="335">
        <f>$I68*IF($G68="Pickup", SUMIFS(NewEmisData!E:E, NewEmisData!$A:$A, "Pickup", NewEmisData!$B:$B, $A68, NewEmisData!$C:$C, $H68, NewEmisData!$D:$D, BI$2), SUMIFS(NewEmisData!E:E, NewEmisData!$A:$A, "LDV", NewEmisData!$B:$B, $A68, NewEmisData!$C:$C, $H68, NewEmisData!$D:$D, BI$2))</f>
        <v>6.4220034872518204</v>
      </c>
      <c r="BJ68" s="335">
        <f>$I68*IF($G68="Pickup", SUMIFS(NewEmisData!F:F, NewEmisData!$A:$A, "Pickup", NewEmisData!$B:$B, $A68, NewEmisData!$C:$C, $H68, NewEmisData!$D:$D, BJ$2), SUMIFS(NewEmisData!F:F, NewEmisData!$A:$A, "LDV", NewEmisData!$B:$B, $A68, NewEmisData!$C:$C, $H68, NewEmisData!$D:$D, BJ$2))</f>
        <v>3.8479800836345999</v>
      </c>
      <c r="BK68" s="335">
        <f>$I68*IF($G68="Pickup", SUMIFS(NewEmisData!G:G, NewEmisData!$A:$A, "Pickup", NewEmisData!$B:$B, $A68, NewEmisData!$C:$C, $H68, NewEmisData!$D:$D, BK$2), SUMIFS(NewEmisData!G:G, NewEmisData!$A:$A, "LDV", NewEmisData!$B:$B, $A68, NewEmisData!$C:$C, $H68, NewEmisData!$D:$D, BK$2))</f>
        <v>2.9970734916117499</v>
      </c>
      <c r="BL68" s="335">
        <f>$I68*IF($G68="Pickup", SUMIFS(NewEmisData!H:H, NewEmisData!$A:$A, "Pickup", NewEmisData!$B:$B, $A68, NewEmisData!$C:$C, $H68, NewEmisData!$D:$D, BL$2), SUMIFS(NewEmisData!H:H, NewEmisData!$A:$A, "LDV", NewEmisData!$B:$B, $A68, NewEmisData!$C:$C, $H68, NewEmisData!$D:$D, BL$2))</f>
        <v>2.36472323758924</v>
      </c>
      <c r="BM68" s="335">
        <f>$I68*IF($G68="Pickup", SUMIFS(NewEmisData!I:I, NewEmisData!$A:$A, "Pickup", NewEmisData!$B:$B, $A68, NewEmisData!$C:$C, $H68, NewEmisData!$D:$D, BM$2), SUMIFS(NewEmisData!I:I, NewEmisData!$A:$A, "LDV", NewEmisData!$B:$B, $A68, NewEmisData!$C:$C, $H68, NewEmisData!$D:$D, BM$2))</f>
        <v>1.7421472431707099</v>
      </c>
      <c r="BN68" s="335">
        <f>$I68*IF($G68="Pickup", SUMIFS(NewEmisData!J:J, NewEmisData!$A:$A, "Pickup", NewEmisData!$B:$B, $A68, NewEmisData!$C:$C, $H68, NewEmisData!$D:$D, BN$2), SUMIFS(NewEmisData!J:J, NewEmisData!$A:$A, "LDV", NewEmisData!$B:$B, $A68, NewEmisData!$C:$C, $H68, NewEmisData!$D:$D, BN$2))</f>
        <v>1.3931539503279999</v>
      </c>
      <c r="BO68" s="335">
        <f>$I68*IF($G68="Pickup", SUMIFS(NewEmisData!K:K, NewEmisData!$A:$A, "Pickup", NewEmisData!$B:$B, $A68, NewEmisData!$C:$C, $H68, NewEmisData!$D:$D, BO$2), SUMIFS(NewEmisData!K:K, NewEmisData!$A:$A, "LDV", NewEmisData!$B:$B, $A68, NewEmisData!$C:$C, $H68, NewEmisData!$D:$D, BO$2))</f>
        <v>1.2342051269933401</v>
      </c>
      <c r="BP68" s="335">
        <f>$I68*IF($G68="Pickup", SUMIFS(NewEmisData!L:L, NewEmisData!$A:$A, "Pickup", NewEmisData!$B:$B, $A68, NewEmisData!$C:$C, $H68, NewEmisData!$D:$D, BP$2), SUMIFS(NewEmisData!L:L, NewEmisData!$A:$A, "LDV", NewEmisData!$B:$B, $A68, NewEmisData!$C:$C, $H68, NewEmisData!$D:$D, BP$2))</f>
        <v>1.18127069132138</v>
      </c>
      <c r="BQ68" s="335">
        <f>$I68*IF($G68="Pickup", SUMIFS(NewEmisData!M:M, NewEmisData!$A:$A, "Pickup", NewEmisData!$B:$B, $A68, NewEmisData!$C:$C, $H68, NewEmisData!$D:$D, BQ$2), SUMIFS(NewEmisData!M:M, NewEmisData!$A:$A, "LDV", NewEmisData!$B:$B, $A68, NewEmisData!$C:$C, $H68, NewEmisData!$D:$D, BQ$2))</f>
        <v>1.1484293714755001</v>
      </c>
      <c r="BR68" s="335">
        <v>1.6588293829830492</v>
      </c>
      <c r="BS68" s="335">
        <f>$I68*IF($G68="Pickup", SUMIFS(NewEmisData!E:E, NewEmisData!$A:$A, "Pickup", NewEmisData!$B:$B, $A68, NewEmisData!$C:$C, $H68, NewEmisData!$D:$D, BS$2), SUMIFS(NewEmisData!E:E, NewEmisData!$A:$A, "LDV", NewEmisData!$B:$B, $A68, NewEmisData!$C:$C, $H68, NewEmisData!$D:$D, BS$2))</f>
        <v>0.76625314114096599</v>
      </c>
      <c r="BT68" s="335">
        <f>$I68*IF($G68="Pickup", SUMIFS(NewEmisData!F:F, NewEmisData!$A:$A, "Pickup", NewEmisData!$B:$B, $A68, NewEmisData!$C:$C, $H68, NewEmisData!$D:$D, BT$2), SUMIFS(NewEmisData!F:F, NewEmisData!$A:$A, "LDV", NewEmisData!$B:$B, $A68, NewEmisData!$C:$C, $H68, NewEmisData!$D:$D, BT$2))</f>
        <v>0.42849019580384201</v>
      </c>
      <c r="BU68" s="335">
        <f>$I68*IF($G68="Pickup", SUMIFS(NewEmisData!G:G, NewEmisData!$A:$A, "Pickup", NewEmisData!$B:$B, $A68, NewEmisData!$C:$C, $H68, NewEmisData!$D:$D, BU$2), SUMIFS(NewEmisData!G:G, NewEmisData!$A:$A, "LDV", NewEmisData!$B:$B, $A68, NewEmisData!$C:$C, $H68, NewEmisData!$D:$D, BU$2))</f>
        <v>0.33923869580754101</v>
      </c>
      <c r="BV68" s="335">
        <f>$I68*IF($G68="Pickup", SUMIFS(NewEmisData!H:H, NewEmisData!$A:$A, "Pickup", NewEmisData!$B:$B, $A68, NewEmisData!$C:$C, $H68, NewEmisData!$D:$D, BV$2), SUMIFS(NewEmisData!H:H, NewEmisData!$A:$A, "LDV", NewEmisData!$B:$B, $A68, NewEmisData!$C:$C, $H68, NewEmisData!$D:$D, BV$2))</f>
        <v>0.274572609184357</v>
      </c>
      <c r="BW68" s="335">
        <f>$I68*IF($G68="Pickup", SUMIFS(NewEmisData!I:I, NewEmisData!$A:$A, "Pickup", NewEmisData!$B:$B, $A68, NewEmisData!$C:$C, $H68, NewEmisData!$D:$D, BW$2), SUMIFS(NewEmisData!I:I, NewEmisData!$A:$A, "LDV", NewEmisData!$B:$B, $A68, NewEmisData!$C:$C, $H68, NewEmisData!$D:$D, BW$2))</f>
        <v>0.20444446873760599</v>
      </c>
      <c r="BX68" s="335">
        <f>$I68*IF($G68="Pickup", SUMIFS(NewEmisData!J:J, NewEmisData!$A:$A, "Pickup", NewEmisData!$B:$B, $A68, NewEmisData!$C:$C, $H68, NewEmisData!$D:$D, BX$2), SUMIFS(NewEmisData!J:J, NewEmisData!$A:$A, "LDV", NewEmisData!$B:$B, $A68, NewEmisData!$C:$C, $H68, NewEmisData!$D:$D, BX$2))</f>
        <v>0.170176908378738</v>
      </c>
      <c r="BY68" s="335">
        <f>$I68*IF($G68="Pickup", SUMIFS(NewEmisData!K:K, NewEmisData!$A:$A, "Pickup", NewEmisData!$B:$B, $A68, NewEmisData!$C:$C, $H68, NewEmisData!$D:$D, BY$2), SUMIFS(NewEmisData!K:K, NewEmisData!$A:$A, "LDV", NewEmisData!$B:$B, $A68, NewEmisData!$C:$C, $H68, NewEmisData!$D:$D, BY$2))</f>
        <v>0.152045525981331</v>
      </c>
      <c r="BZ68" s="335">
        <f>$I68*IF($G68="Pickup", SUMIFS(NewEmisData!L:L, NewEmisData!$A:$A, "Pickup", NewEmisData!$B:$B, $A68, NewEmisData!$C:$C, $H68, NewEmisData!$D:$D, BZ$2), SUMIFS(NewEmisData!L:L, NewEmisData!$A:$A, "LDV", NewEmisData!$B:$B, $A68, NewEmisData!$C:$C, $H68, NewEmisData!$D:$D, BZ$2))</f>
        <v>0.14503696159912</v>
      </c>
      <c r="CA68" s="335">
        <f>$I68*IF($G68="Pickup", SUMIFS(NewEmisData!M:M, NewEmisData!$A:$A, "Pickup", NewEmisData!$B:$B, $A68, NewEmisData!$C:$C, $H68, NewEmisData!$D:$D, CA$2), SUMIFS(NewEmisData!M:M, NewEmisData!$A:$A, "LDV", NewEmisData!$B:$B, $A68, NewEmisData!$C:$C, $H68, NewEmisData!$D:$D, CA$2))</f>
        <v>0.139402683427791</v>
      </c>
      <c r="CB68" s="335">
        <v>0.10573121882292051</v>
      </c>
      <c r="CC68" s="335">
        <f>$I68*IF($G68="Pickup", SUMIFS(NewEmisData!E:E, NewEmisData!$A:$A, "Pickup", NewEmisData!$B:$B, $A68, NewEmisData!$C:$C, $H68, NewEmisData!$D:$D, CC$2), SUMIFS(NewEmisData!E:E, NewEmisData!$A:$A, "LDV", NewEmisData!$B:$B, $A68, NewEmisData!$C:$C, $H68, NewEmisData!$D:$D, CC$2))</f>
        <v>3.9065075142891502E-2</v>
      </c>
      <c r="CD68" s="335">
        <f>$I68*IF($G68="Pickup", SUMIFS(NewEmisData!F:F, NewEmisData!$A:$A, "Pickup", NewEmisData!$B:$B, $A68, NewEmisData!$C:$C, $H68, NewEmisData!$D:$D, CD$2), SUMIFS(NewEmisData!F:F, NewEmisData!$A:$A, "LDV", NewEmisData!$B:$B, $A68, NewEmisData!$C:$C, $H68, NewEmisData!$D:$D, CD$2))</f>
        <v>2.71884075109541E-2</v>
      </c>
      <c r="CE68" s="335">
        <f>$I68*IF($G68="Pickup", SUMIFS(NewEmisData!G:G, NewEmisData!$A:$A, "Pickup", NewEmisData!$B:$B, $A68, NewEmisData!$C:$C, $H68, NewEmisData!$D:$D, CE$2), SUMIFS(NewEmisData!G:G, NewEmisData!$A:$A, "LDV", NewEmisData!$B:$B, $A68, NewEmisData!$C:$C, $H68, NewEmisData!$D:$D, CE$2))</f>
        <v>2.35915905182916E-2</v>
      </c>
      <c r="CF68" s="335">
        <f>$I68*IF($G68="Pickup", SUMIFS(NewEmisData!H:H, NewEmisData!$A:$A, "Pickup", NewEmisData!$B:$B, $A68, NewEmisData!$C:$C, $H68, NewEmisData!$D:$D, CF$2), SUMIFS(NewEmisData!H:H, NewEmisData!$A:$A, "LDV", NewEmisData!$B:$B, $A68, NewEmisData!$C:$C, $H68, NewEmisData!$D:$D, CF$2))</f>
        <v>2.2519914122574401E-2</v>
      </c>
      <c r="CG68" s="335">
        <f>$I68*IF($G68="Pickup", SUMIFS(NewEmisData!I:I, NewEmisData!$A:$A, "Pickup", NewEmisData!$B:$B, $A68, NewEmisData!$C:$C, $H68, NewEmisData!$D:$D, CG$2), SUMIFS(NewEmisData!I:I, NewEmisData!$A:$A, "LDV", NewEmisData!$B:$B, $A68, NewEmisData!$C:$C, $H68, NewEmisData!$D:$D, CG$2))</f>
        <v>2.1807779866682201E-2</v>
      </c>
      <c r="CH68" s="335">
        <f>$I68*IF($G68="Pickup", SUMIFS(NewEmisData!J:J, NewEmisData!$A:$A, "Pickup", NewEmisData!$B:$B, $A68, NewEmisData!$C:$C, $H68, NewEmisData!$D:$D, CH$2), SUMIFS(NewEmisData!J:J, NewEmisData!$A:$A, "LDV", NewEmisData!$B:$B, $A68, NewEmisData!$C:$C, $H68, NewEmisData!$D:$D, CH$2))</f>
        <v>2.1246517083751901E-2</v>
      </c>
      <c r="CI68" s="335">
        <f>$I68*IF($G68="Pickup", SUMIFS(NewEmisData!K:K, NewEmisData!$A:$A, "Pickup", NewEmisData!$B:$B, $A68, NewEmisData!$C:$C, $H68, NewEmisData!$D:$D, CI$2), SUMIFS(NewEmisData!K:K, NewEmisData!$A:$A, "LDV", NewEmisData!$B:$B, $A68, NewEmisData!$C:$C, $H68, NewEmisData!$D:$D, CI$2))</f>
        <v>2.1244746441372499E-2</v>
      </c>
      <c r="CJ68" s="335">
        <f>$I68*IF($G68="Pickup", SUMIFS(NewEmisData!L:L, NewEmisData!$A:$A, "Pickup", NewEmisData!$B:$B, $A68, NewEmisData!$C:$C, $H68, NewEmisData!$D:$D, CJ$2), SUMIFS(NewEmisData!L:L, NewEmisData!$A:$A, "LDV", NewEmisData!$B:$B, $A68, NewEmisData!$C:$C, $H68, NewEmisData!$D:$D, CJ$2))</f>
        <v>2.1244238664552498E-2</v>
      </c>
      <c r="CK68" s="335">
        <f>$I68*IF($G68="Pickup", SUMIFS(NewEmisData!M:M, NewEmisData!$A:$A, "Pickup", NewEmisData!$B:$B, $A68, NewEmisData!$C:$C, $H68, NewEmisData!$D:$D, CK$2), SUMIFS(NewEmisData!M:M, NewEmisData!$A:$A, "LDV", NewEmisData!$B:$B, $A68, NewEmisData!$C:$C, $H68, NewEmisData!$D:$D, CK$2))</f>
        <v>2.1243800212783201E-2</v>
      </c>
      <c r="CL68" s="335">
        <v>2.2881070645398207E-2</v>
      </c>
      <c r="CM68" s="335">
        <f>$I68*IF($G68="Pickup", SUMIFS(NewEmisData!E:E, NewEmisData!$A:$A, "Pickup", NewEmisData!$B:$B, $A68, NewEmisData!$C:$C, $H68, NewEmisData!$D:$D, CM$2), SUMIFS(NewEmisData!E:E, NewEmisData!$A:$A, "LDV", NewEmisData!$B:$B, $A68, NewEmisData!$C:$C, $H68, NewEmisData!$D:$D, CM$2))</f>
        <v>2.3400482606005499E-2</v>
      </c>
      <c r="CN68" s="335">
        <f>$I68*IF($G68="Pickup", SUMIFS(NewEmisData!F:F, NewEmisData!$A:$A, "Pickup", NewEmisData!$B:$B, $A68, NewEmisData!$C:$C, $H68, NewEmisData!$D:$D, CN$2), SUMIFS(NewEmisData!F:F, NewEmisData!$A:$A, "LDV", NewEmisData!$B:$B, $A68, NewEmisData!$C:$C, $H68, NewEmisData!$D:$D, CN$2))</f>
        <v>1.46264020139097E-2</v>
      </c>
      <c r="CO68" s="335">
        <f>$I68*IF($G68="Pickup", SUMIFS(NewEmisData!G:G, NewEmisData!$A:$A, "Pickup", NewEmisData!$B:$B, $A68, NewEmisData!$C:$C, $H68, NewEmisData!$D:$D, CO$2), SUMIFS(NewEmisData!G:G, NewEmisData!$A:$A, "LDV", NewEmisData!$B:$B, $A68, NewEmisData!$C:$C, $H68, NewEmisData!$D:$D, CO$2))</f>
        <v>1.17594755724597E-2</v>
      </c>
      <c r="CP68" s="335">
        <f>$I68*IF($G68="Pickup", SUMIFS(NewEmisData!H:H, NewEmisData!$A:$A, "Pickup", NewEmisData!$B:$B, $A68, NewEmisData!$C:$C, $H68, NewEmisData!$D:$D, CP$2), SUMIFS(NewEmisData!H:H, NewEmisData!$A:$A, "LDV", NewEmisData!$B:$B, $A68, NewEmisData!$C:$C, $H68, NewEmisData!$D:$D, CP$2))</f>
        <v>9.5913131178771704E-3</v>
      </c>
      <c r="CQ68" s="335">
        <f>$I68*IF($G68="Pickup", SUMIFS(NewEmisData!I:I, NewEmisData!$A:$A, "Pickup", NewEmisData!$B:$B, $A68, NewEmisData!$C:$C, $H68, NewEmisData!$D:$D, CQ$2), SUMIFS(NewEmisData!I:I, NewEmisData!$A:$A, "LDV", NewEmisData!$B:$B, $A68, NewEmisData!$C:$C, $H68, NewEmisData!$D:$D, CQ$2))</f>
        <v>8.49787062067325E-3</v>
      </c>
      <c r="CR68" s="335">
        <f>$I68*IF($G68="Pickup", SUMIFS(NewEmisData!J:J, NewEmisData!$A:$A, "Pickup", NewEmisData!$B:$B, $A68, NewEmisData!$C:$C, $H68, NewEmisData!$D:$D, CR$2), SUMIFS(NewEmisData!J:J, NewEmisData!$A:$A, "LDV", NewEmisData!$B:$B, $A68, NewEmisData!$C:$C, $H68, NewEmisData!$D:$D, CR$2))</f>
        <v>8.0109865110152001E-3</v>
      </c>
      <c r="CS68" s="335">
        <f>$I68*IF($G68="Pickup", SUMIFS(NewEmisData!K:K, NewEmisData!$A:$A, "Pickup", NewEmisData!$B:$B, $A68, NewEmisData!$C:$C, $H68, NewEmisData!$D:$D, CS$2), SUMIFS(NewEmisData!K:K, NewEmisData!$A:$A, "LDV", NewEmisData!$B:$B, $A68, NewEmisData!$C:$C, $H68, NewEmisData!$D:$D, CS$2))</f>
        <v>7.9536784391849198E-3</v>
      </c>
      <c r="CT68" s="335">
        <f>$I68*IF($G68="Pickup", SUMIFS(NewEmisData!L:L, NewEmisData!$A:$A, "Pickup", NewEmisData!$B:$B, $A68, NewEmisData!$C:$C, $H68, NewEmisData!$D:$D, CT$2), SUMIFS(NewEmisData!L:L, NewEmisData!$A:$A, "LDV", NewEmisData!$B:$B, $A68, NewEmisData!$C:$C, $H68, NewEmisData!$D:$D, CT$2))</f>
        <v>7.8603296078806496E-3</v>
      </c>
      <c r="CU68" s="335">
        <f>$I68*IF($G68="Pickup", SUMIFS(NewEmisData!M:M, NewEmisData!$A:$A, "Pickup", NewEmisData!$B:$B, $A68, NewEmisData!$C:$C, $H68, NewEmisData!$D:$D, CU$2), SUMIFS(NewEmisData!M:M, NewEmisData!$A:$A, "LDV", NewEmisData!$B:$B, $A68, NewEmisData!$C:$C, $H68, NewEmisData!$D:$D, CU$2))</f>
        <v>7.8597717488691193E-3</v>
      </c>
      <c r="CV68" s="335">
        <v>6.9734009009235556E-3</v>
      </c>
      <c r="CW68" s="335">
        <v>4.0498104655261064E-3</v>
      </c>
      <c r="CX68" s="335">
        <v>2.5030350838759993E-3</v>
      </c>
      <c r="CY68" s="335">
        <v>2.1151214403419519E-3</v>
      </c>
      <c r="CZ68" s="335">
        <v>1.7489979687569375E-3</v>
      </c>
      <c r="DA68" s="335">
        <v>1.340486996695321E-3</v>
      </c>
      <c r="DB68" s="335">
        <v>1.0553769116342638E-3</v>
      </c>
      <c r="DC68" s="335">
        <v>1.0132227560056145E-3</v>
      </c>
      <c r="DD68" s="335">
        <v>1.0003159541004489E-3</v>
      </c>
      <c r="DE68" s="335">
        <v>9.9860782000699166E-4</v>
      </c>
      <c r="DF68" s="335">
        <v>9.9860782000699166E-4</v>
      </c>
      <c r="DG68" s="335">
        <f>$I68*IF($G68="Pickup", SUMIFS(NewEmisData!E:E, NewEmisData!$A:$A, "Pickup", NewEmisData!$B:$B, $A68, NewEmisData!$C:$C, $H68, NewEmisData!$D:$D, DG$2), SUMIFS(NewEmisData!E:E, NewEmisData!$A:$A, "LDV", NewEmisData!$B:$B, $A68, NewEmisData!$C:$C, $H68, NewEmisData!$D:$D, DG$2))</f>
        <v>0</v>
      </c>
      <c r="DH68" s="335">
        <f>$I68*IF($G68="Pickup", SUMIFS(NewEmisData!F:F, NewEmisData!$A:$A, "Pickup", NewEmisData!$B:$B, $A68, NewEmisData!$C:$C, $H68, NewEmisData!$D:$D, DH$2), SUMIFS(NewEmisData!F:F, NewEmisData!$A:$A, "LDV", NewEmisData!$B:$B, $A68, NewEmisData!$C:$C, $H68, NewEmisData!$D:$D, DH$2))</f>
        <v>0</v>
      </c>
      <c r="DI68" s="335">
        <f>$I68*IF($G68="Pickup", SUMIFS(NewEmisData!G:G, NewEmisData!$A:$A, "Pickup", NewEmisData!$B:$B, $A68, NewEmisData!$C:$C, $H68, NewEmisData!$D:$D, DI$2), SUMIFS(NewEmisData!G:G, NewEmisData!$A:$A, "LDV", NewEmisData!$B:$B, $A68, NewEmisData!$C:$C, $H68, NewEmisData!$D:$D, DI$2))</f>
        <v>0</v>
      </c>
      <c r="DJ68" s="335">
        <f>$I68*IF($G68="Pickup", SUMIFS(NewEmisData!H:H, NewEmisData!$A:$A, "Pickup", NewEmisData!$B:$B, $A68, NewEmisData!$C:$C, $H68, NewEmisData!$D:$D, DJ$2), SUMIFS(NewEmisData!H:H, NewEmisData!$A:$A, "LDV", NewEmisData!$B:$B, $A68, NewEmisData!$C:$C, $H68, NewEmisData!$D:$D, DJ$2))</f>
        <v>0</v>
      </c>
      <c r="DK68" s="335">
        <f>$I68*IF($G68="Pickup", SUMIFS(NewEmisData!I:I, NewEmisData!$A:$A, "Pickup", NewEmisData!$B:$B, $A68, NewEmisData!$C:$C, $H68, NewEmisData!$D:$D, DK$2), SUMIFS(NewEmisData!I:I, NewEmisData!$A:$A, "LDV", NewEmisData!$B:$B, $A68, NewEmisData!$C:$C, $H68, NewEmisData!$D:$D, DK$2))</f>
        <v>0</v>
      </c>
      <c r="DL68" s="335">
        <f>$I68*IF($G68="Pickup", SUMIFS(NewEmisData!J:J, NewEmisData!$A:$A, "Pickup", NewEmisData!$B:$B, $A68, NewEmisData!$C:$C, $H68, NewEmisData!$D:$D, DL$2), SUMIFS(NewEmisData!J:J, NewEmisData!$A:$A, "LDV", NewEmisData!$B:$B, $A68, NewEmisData!$C:$C, $H68, NewEmisData!$D:$D, DL$2))</f>
        <v>0</v>
      </c>
      <c r="DM68" s="335">
        <f>$I68*IF($G68="Pickup", SUMIFS(NewEmisData!K:K, NewEmisData!$A:$A, "Pickup", NewEmisData!$B:$B, $A68, NewEmisData!$C:$C, $H68, NewEmisData!$D:$D, DM$2), SUMIFS(NewEmisData!K:K, NewEmisData!$A:$A, "LDV", NewEmisData!$B:$B, $A68, NewEmisData!$C:$C, $H68, NewEmisData!$D:$D, DM$2))</f>
        <v>0</v>
      </c>
      <c r="DN68" s="335">
        <f>$I68*IF($G68="Pickup", SUMIFS(NewEmisData!L:L, NewEmisData!$A:$A, "Pickup", NewEmisData!$B:$B, $A68, NewEmisData!$C:$C, $H68, NewEmisData!$D:$D, DN$2), SUMIFS(NewEmisData!L:L, NewEmisData!$A:$A, "LDV", NewEmisData!$B:$B, $A68, NewEmisData!$C:$C, $H68, NewEmisData!$D:$D, DN$2))</f>
        <v>0</v>
      </c>
      <c r="DO68" s="335">
        <f>$I68*IF($G68="Pickup", SUMIFS(NewEmisData!M:M, NewEmisData!$A:$A, "Pickup", NewEmisData!$B:$B, $A68, NewEmisData!$C:$C, $H68, NewEmisData!$D:$D, DO$2), SUMIFS(NewEmisData!M:M, NewEmisData!$A:$A, "LDV", NewEmisData!$B:$B, $A68, NewEmisData!$C:$C, $H68, NewEmisData!$D:$D, DO$2))</f>
        <v>0</v>
      </c>
      <c r="DP68" s="335">
        <v>2.023129771030282E-3</v>
      </c>
      <c r="DQ68" s="335">
        <f>$I68*IF($G68="Pickup", SUMIFS(NewEmisData!E:E, NewEmisData!$A:$A, "Pickup", NewEmisData!$B:$B, $A68, NewEmisData!$C:$C, $H68, NewEmisData!$D:$D, DQ$2), SUMIFS(NewEmisData!E:E, NewEmisData!$A:$A, "LDV", NewEmisData!$B:$B, $A68, NewEmisData!$C:$C, $H68, NewEmisData!$D:$D, DQ$2))</f>
        <v>1.5358627671248499E-2</v>
      </c>
      <c r="DR68" s="335">
        <f>$I68*IF($G68="Pickup", SUMIFS(NewEmisData!F:F, NewEmisData!$A:$A, "Pickup", NewEmisData!$B:$B, $A68, NewEmisData!$C:$C, $H68, NewEmisData!$D:$D, DR$2), SUMIFS(NewEmisData!F:F, NewEmisData!$A:$A, "LDV", NewEmisData!$B:$B, $A68, NewEmisData!$C:$C, $H68, NewEmisData!$D:$D, DR$2))</f>
        <v>9.2701502330196205E-3</v>
      </c>
      <c r="DS68" s="335">
        <f>$I68*IF($G68="Pickup", SUMIFS(NewEmisData!G:G, NewEmisData!$A:$A, "Pickup", NewEmisData!$B:$B, $A68, NewEmisData!$C:$C, $H68, NewEmisData!$D:$D, DS$2), SUMIFS(NewEmisData!G:G, NewEmisData!$A:$A, "LDV", NewEmisData!$B:$B, $A68, NewEmisData!$C:$C, $H68, NewEmisData!$D:$D, DS$2))</f>
        <v>7.3800443468092902E-3</v>
      </c>
      <c r="DT68" s="335">
        <f>$I68*IF($G68="Pickup", SUMIFS(NewEmisData!H:H, NewEmisData!$A:$A, "Pickup", NewEmisData!$B:$B, $A68, NewEmisData!$C:$C, $H68, NewEmisData!$D:$D, DT$2), SUMIFS(NewEmisData!H:H, NewEmisData!$A:$A, "LDV", NewEmisData!$B:$B, $A68, NewEmisData!$C:$C, $H68, NewEmisData!$D:$D, DT$2))</f>
        <v>5.7500359883598503E-3</v>
      </c>
      <c r="DU68" s="335">
        <f>$I68*IF($G68="Pickup", SUMIFS(NewEmisData!I:I, NewEmisData!$A:$A, "Pickup", NewEmisData!$B:$B, $A68, NewEmisData!$C:$C, $H68, NewEmisData!$D:$D, DU$2), SUMIFS(NewEmisData!I:I, NewEmisData!$A:$A, "LDV", NewEmisData!$B:$B, $A68, NewEmisData!$C:$C, $H68, NewEmisData!$D:$D, DU$2))</f>
        <v>4.5486358185720301E-3</v>
      </c>
      <c r="DV68" s="335">
        <f>$I68*IF($G68="Pickup", SUMIFS(NewEmisData!J:J, NewEmisData!$A:$A, "Pickup", NewEmisData!$B:$B, $A68, NewEmisData!$C:$C, $H68, NewEmisData!$D:$D, DV$2), SUMIFS(NewEmisData!J:J, NewEmisData!$A:$A, "LDV", NewEmisData!$B:$B, $A68, NewEmisData!$C:$C, $H68, NewEmisData!$D:$D, DV$2))</f>
        <v>3.9745008012961004E-3</v>
      </c>
      <c r="DW68" s="335">
        <f>$I68*IF($G68="Pickup", SUMIFS(NewEmisData!K:K, NewEmisData!$A:$A, "Pickup", NewEmisData!$B:$B, $A68, NewEmisData!$C:$C, $H68, NewEmisData!$D:$D, DW$2), SUMIFS(NewEmisData!K:K, NewEmisData!$A:$A, "LDV", NewEmisData!$B:$B, $A68, NewEmisData!$C:$C, $H68, NewEmisData!$D:$D, DW$2))</f>
        <v>3.6505775807205302E-3</v>
      </c>
      <c r="DX68" s="335">
        <f>$I68*IF($G68="Pickup", SUMIFS(NewEmisData!L:L, NewEmisData!$A:$A, "Pickup", NewEmisData!$B:$B, $A68, NewEmisData!$C:$C, $H68, NewEmisData!$D:$D, DX$2), SUMIFS(NewEmisData!L:L, NewEmisData!$A:$A, "LDV", NewEmisData!$B:$B, $A68, NewEmisData!$C:$C, $H68, NewEmisData!$D:$D, DX$2))</f>
        <v>3.5463484367939599E-3</v>
      </c>
      <c r="DY68" s="335">
        <f>$I68*IF($G68="Pickup", SUMIFS(NewEmisData!M:M, NewEmisData!$A:$A, "Pickup", NewEmisData!$B:$B, $A68, NewEmisData!$C:$C, $H68, NewEmisData!$D:$D, DY$2), SUMIFS(NewEmisData!M:M, NewEmisData!$A:$A, "LDV", NewEmisData!$B:$B, $A68, NewEmisData!$C:$C, $H68, NewEmisData!$D:$D, DY$2))</f>
        <v>3.4918759359810199E-3</v>
      </c>
      <c r="DZ68" s="335">
        <v>5.594489642908501E-3</v>
      </c>
      <c r="EA68" s="335">
        <f t="shared" si="2"/>
        <v>474.817101058422</v>
      </c>
      <c r="EB68" s="335">
        <f t="shared" si="3"/>
        <v>451.24703471572099</v>
      </c>
      <c r="EC68" s="335">
        <f t="shared" si="4"/>
        <v>359.55406391675598</v>
      </c>
      <c r="ED68" s="335">
        <f t="shared" si="5"/>
        <v>306.68867751853497</v>
      </c>
      <c r="EE68" s="335">
        <f t="shared" si="6"/>
        <v>266.05693149041099</v>
      </c>
      <c r="EF68" s="335">
        <f t="shared" si="7"/>
        <v>243.087176828883</v>
      </c>
      <c r="EG68" s="335">
        <f t="shared" si="8"/>
        <v>232.82718030870799</v>
      </c>
      <c r="EH68" s="335">
        <f t="shared" si="9"/>
        <v>229.167353178653</v>
      </c>
      <c r="EI68" s="335">
        <f t="shared" si="10"/>
        <v>227.80956840287899</v>
      </c>
      <c r="EJ68" s="335">
        <f t="shared" si="11"/>
        <v>0.27672218065037407</v>
      </c>
      <c r="EK68" s="335">
        <f t="shared" si="12"/>
        <v>0.70973077210402302</v>
      </c>
      <c r="EL68" s="335">
        <f t="shared" si="13"/>
        <v>0.32036907792622199</v>
      </c>
      <c r="EM68" s="335">
        <f t="shared" si="14"/>
        <v>0.23974719966536701</v>
      </c>
      <c r="EN68" s="335">
        <f t="shared" si="15"/>
        <v>0.160612501035788</v>
      </c>
      <c r="EO68" s="335">
        <f t="shared" si="16"/>
        <v>0.10365613117262901</v>
      </c>
      <c r="EP68" s="335">
        <f t="shared" si="17"/>
        <v>7.8799994555065797E-2</v>
      </c>
      <c r="EQ68" s="335">
        <f t="shared" si="18"/>
        <v>6.8646939612850705E-2</v>
      </c>
      <c r="ER68" s="335">
        <f t="shared" si="19"/>
        <v>6.5824398729591893E-2</v>
      </c>
      <c r="ES68" s="335">
        <f t="shared" si="20"/>
        <v>6.4340803704991095E-2</v>
      </c>
      <c r="ET68" s="335">
        <f t="shared" si="21"/>
        <v>6.1988464688476796E-2</v>
      </c>
      <c r="EU68" s="335">
        <f t="shared" si="22"/>
        <v>8.2160020457903906E-3</v>
      </c>
      <c r="EV68" s="335">
        <f t="shared" si="23"/>
        <v>7.80815598787189E-3</v>
      </c>
      <c r="EW68" s="335">
        <f t="shared" si="24"/>
        <v>5.1579884513251097E-3</v>
      </c>
      <c r="EX68" s="335">
        <f t="shared" si="25"/>
        <v>4.3996084263759998E-3</v>
      </c>
      <c r="EY68" s="335">
        <f t="shared" si="26"/>
        <v>3.81672539575274E-3</v>
      </c>
      <c r="EZ68" s="335">
        <f t="shared" si="27"/>
        <v>3.4872096414849999E-3</v>
      </c>
      <c r="FA68" s="335">
        <f t="shared" si="28"/>
        <v>3.3400286224750798E-3</v>
      </c>
      <c r="FB68" s="335">
        <f t="shared" si="29"/>
        <v>3.2875233288682799E-3</v>
      </c>
      <c r="FC68" s="335">
        <f t="shared" si="30"/>
        <v>3.2680461258744399E-3</v>
      </c>
      <c r="FD68" s="335">
        <f t="shared" si="31"/>
        <v>1.7442083422488778E-3</v>
      </c>
      <c r="FE68" s="335">
        <f t="shared" si="32"/>
        <v>7.6637268565666605E-2</v>
      </c>
      <c r="FF68" s="335">
        <f t="shared" si="33"/>
        <v>7.17220347655846E-2</v>
      </c>
      <c r="FG68" s="335">
        <f t="shared" si="34"/>
        <v>5.3063354209187903E-2</v>
      </c>
      <c r="FH68" s="335">
        <f t="shared" si="35"/>
        <v>5.1413159178765599E-2</v>
      </c>
      <c r="FI68" s="335">
        <f t="shared" si="36"/>
        <v>4.9937748877796798E-2</v>
      </c>
      <c r="FJ68" s="335">
        <f t="shared" si="37"/>
        <v>4.8737436898882699E-2</v>
      </c>
      <c r="FK68" s="335">
        <f t="shared" si="38"/>
        <v>4.7984590527250397E-2</v>
      </c>
      <c r="FL68" s="335">
        <f t="shared" si="39"/>
        <v>4.76005320802948E-2</v>
      </c>
      <c r="FM68" s="335">
        <f t="shared" si="40"/>
        <v>4.7377866603412998E-2</v>
      </c>
      <c r="FN68" s="335">
        <f t="shared" si="41"/>
        <v>4.7629366333098749E-2</v>
      </c>
      <c r="FO68" s="335">
        <f t="shared" si="42"/>
        <v>1.9839679684136899E-2</v>
      </c>
      <c r="FP68" s="335">
        <f t="shared" si="43"/>
        <v>1.54915322396613E-2</v>
      </c>
      <c r="FQ68" s="335">
        <f t="shared" si="44"/>
        <v>1.24856485125612E-2</v>
      </c>
      <c r="FR68" s="335">
        <f t="shared" si="45"/>
        <v>1.10258430769824E-2</v>
      </c>
      <c r="FS68" s="335">
        <f t="shared" si="46"/>
        <v>9.7206839249302599E-3</v>
      </c>
      <c r="FT68" s="335">
        <f t="shared" si="47"/>
        <v>8.6588886279032502E-3</v>
      </c>
      <c r="FU68" s="335">
        <f t="shared" si="48"/>
        <v>7.9928948991222996E-3</v>
      </c>
      <c r="FV68" s="335">
        <f t="shared" si="49"/>
        <v>7.65317007618625E-3</v>
      </c>
      <c r="FW68" s="335">
        <f t="shared" si="50"/>
        <v>7.4561632981935697E-3</v>
      </c>
      <c r="FX68" s="335">
        <f t="shared" si="51"/>
        <v>9.4789149915835945E-3</v>
      </c>
    </row>
    <row r="69" spans="1:180" x14ac:dyDescent="0.2">
      <c r="A69" s="305" t="str">
        <f>_xlfn.CONCAT(IF(LEFT(TRIM(A68),1)="*", "*R", "R"), 1+RIGHT(TRIM(A68),1))</f>
        <v>R6</v>
      </c>
      <c r="B69" s="305" t="str">
        <f t="shared" si="108"/>
        <v>TLMGSLC11</v>
      </c>
      <c r="C69" s="305" t="str">
        <f t="shared" si="109"/>
        <v>TL.GSL.M.CONV.2011</v>
      </c>
      <c r="D69" s="301" t="str">
        <f t="shared" si="110"/>
        <v>bn-vmt, bn-vmt/a</v>
      </c>
      <c r="E69" s="301" t="str">
        <f t="shared" si="111"/>
        <v>TLGSL</v>
      </c>
      <c r="F69" s="301" t="str">
        <f t="shared" si="112"/>
        <v>TL</v>
      </c>
      <c r="G69" s="315" t="s">
        <v>819</v>
      </c>
      <c r="H69" s="315" t="s">
        <v>814</v>
      </c>
      <c r="I69" s="315">
        <v>1</v>
      </c>
      <c r="J69" s="315" t="str">
        <f t="shared" si="52"/>
        <v>Minivan-GSL</v>
      </c>
      <c r="K69" s="335">
        <f>$I69*IF($G69="Pickup", SUMIFS(NewEmisData!E:E, NewEmisData!$A:$A, "Pickup", NewEmisData!$B:$B, $A69, NewEmisData!$C:$C, $H69, NewEmisData!$D:$D, K$2), SUMIFS(NewEmisData!E:E, NewEmisData!$A:$A, "LDV", NewEmisData!$B:$B, $A69, NewEmisData!$C:$C, $H69, NewEmisData!$D:$D, K$2))</f>
        <v>465.43339574540698</v>
      </c>
      <c r="L69" s="335">
        <f>$I69*IF($G69="Pickup", SUMIFS(NewEmisData!F:F, NewEmisData!$A:$A, "Pickup", NewEmisData!$B:$B, $A69, NewEmisData!$C:$C, $H69, NewEmisData!$D:$D, L$2), SUMIFS(NewEmisData!F:F, NewEmisData!$A:$A, "LDV", NewEmisData!$B:$B, $A69, NewEmisData!$C:$C, $H69, NewEmisData!$D:$D, L$2))</f>
        <v>447.45086858043499</v>
      </c>
      <c r="M69" s="335">
        <f>$I69*IF($G69="Pickup", SUMIFS(NewEmisData!G:G, NewEmisData!$A:$A, "Pickup", NewEmisData!$B:$B, $A69, NewEmisData!$C:$C, $H69, NewEmisData!$D:$D, M$2), SUMIFS(NewEmisData!G:G, NewEmisData!$A:$A, "LDV", NewEmisData!$B:$B, $A69, NewEmisData!$C:$C, $H69, NewEmisData!$D:$D, M$2))</f>
        <v>371.68579631799702</v>
      </c>
      <c r="N69" s="335">
        <f>$I69*IF($G69="Pickup", SUMIFS(NewEmisData!H:H, NewEmisData!$A:$A, "Pickup", NewEmisData!$B:$B, $A69, NewEmisData!$C:$C, $H69, NewEmisData!$D:$D, N$2), SUMIFS(NewEmisData!H:H, NewEmisData!$A:$A, "LDV", NewEmisData!$B:$B, $A69, NewEmisData!$C:$C, $H69, NewEmisData!$D:$D, N$2))</f>
        <v>316.68783468886801</v>
      </c>
      <c r="O69" s="335">
        <f>$I69*IF($G69="Pickup", SUMIFS(NewEmisData!I:I, NewEmisData!$A:$A, "Pickup", NewEmisData!$B:$B, $A69, NewEmisData!$C:$C, $H69, NewEmisData!$D:$D, O$2), SUMIFS(NewEmisData!I:I, NewEmisData!$A:$A, "LDV", NewEmisData!$B:$B, $A69, NewEmisData!$C:$C, $H69, NewEmisData!$D:$D, O$2))</f>
        <v>274.45359564691302</v>
      </c>
      <c r="P69" s="335">
        <f>$I69*IF($G69="Pickup", SUMIFS(NewEmisData!J:J, NewEmisData!$A:$A, "Pickup", NewEmisData!$B:$B, $A69, NewEmisData!$C:$C, $H69, NewEmisData!$D:$D, P$2), SUMIFS(NewEmisData!J:J, NewEmisData!$A:$A, "LDV", NewEmisData!$B:$B, $A69, NewEmisData!$C:$C, $H69, NewEmisData!$D:$D, P$2))</f>
        <v>250.610452801164</v>
      </c>
      <c r="Q69" s="335">
        <f>$I69*IF($G69="Pickup", SUMIFS(NewEmisData!K:K, NewEmisData!$A:$A, "Pickup", NewEmisData!$B:$B, $A69, NewEmisData!$C:$C, $H69, NewEmisData!$D:$D, Q$2), SUMIFS(NewEmisData!K:K, NewEmisData!$A:$A, "LDV", NewEmisData!$B:$B, $A69, NewEmisData!$C:$C, $H69, NewEmisData!$D:$D, Q$2))</f>
        <v>239.96929474207201</v>
      </c>
      <c r="R69" s="335">
        <f>$I69*IF($G69="Pickup", SUMIFS(NewEmisData!L:L, NewEmisData!$A:$A, "Pickup", NewEmisData!$B:$B, $A69, NewEmisData!$C:$C, $H69, NewEmisData!$D:$D, R$2), SUMIFS(NewEmisData!L:L, NewEmisData!$A:$A, "LDV", NewEmisData!$B:$B, $A69, NewEmisData!$C:$C, $H69, NewEmisData!$D:$D, R$2))</f>
        <v>236.17949059358199</v>
      </c>
      <c r="S69" s="335">
        <f>$I69*IF($G69="Pickup", SUMIFS(NewEmisData!M:M, NewEmisData!$A:$A, "Pickup", NewEmisData!$B:$B, $A69, NewEmisData!$C:$C, $H69, NewEmisData!$D:$D, S$2), SUMIFS(NewEmisData!M:M, NewEmisData!$A:$A, "LDV", NewEmisData!$B:$B, $A69, NewEmisData!$C:$C, $H69, NewEmisData!$D:$D, S$2))</f>
        <v>234.77621268414799</v>
      </c>
      <c r="T69" s="335">
        <v>0.27672218065037407</v>
      </c>
      <c r="U69" s="335">
        <f>$I69*IF($G69="Pickup", SUMIFS(NewEmisData!E:E, NewEmisData!$A:$A, "Pickup", NewEmisData!$B:$B, $A69, NewEmisData!$C:$C, $H69, NewEmisData!$D:$D, U$2), SUMIFS(NewEmisData!E:E, NewEmisData!$A:$A, "LDV", NewEmisData!$B:$B, $A69, NewEmisData!$C:$C, $H69, NewEmisData!$D:$D, U$2))</f>
        <v>0.76817370125590101</v>
      </c>
      <c r="V69" s="335">
        <f>$I69*IF($G69="Pickup", SUMIFS(NewEmisData!F:F, NewEmisData!$A:$A, "Pickup", NewEmisData!$B:$B, $A69, NewEmisData!$C:$C, $H69, NewEmisData!$D:$D, V$2), SUMIFS(NewEmisData!F:F, NewEmisData!$A:$A, "LDV", NewEmisData!$B:$B, $A69, NewEmisData!$C:$C, $H69, NewEmisData!$D:$D, V$2))</f>
        <v>0.34255400012381199</v>
      </c>
      <c r="W69" s="335">
        <f>$I69*IF($G69="Pickup", SUMIFS(NewEmisData!G:G, NewEmisData!$A:$A, "Pickup", NewEmisData!$B:$B, $A69, NewEmisData!$C:$C, $H69, NewEmisData!$D:$D, W$2), SUMIFS(NewEmisData!G:G, NewEmisData!$A:$A, "LDV", NewEmisData!$B:$B, $A69, NewEmisData!$C:$C, $H69, NewEmisData!$D:$D, W$2))</f>
        <v>0.22026197441968301</v>
      </c>
      <c r="X69" s="335">
        <f>$I69*IF($G69="Pickup", SUMIFS(NewEmisData!H:H, NewEmisData!$A:$A, "Pickup", NewEmisData!$B:$B, $A69, NewEmisData!$C:$C, $H69, NewEmisData!$D:$D, X$2), SUMIFS(NewEmisData!H:H, NewEmisData!$A:$A, "LDV", NewEmisData!$B:$B, $A69, NewEmisData!$C:$C, $H69, NewEmisData!$D:$D, X$2))</f>
        <v>0.146130223505477</v>
      </c>
      <c r="Y69" s="335">
        <f>$I69*IF($G69="Pickup", SUMIFS(NewEmisData!I:I, NewEmisData!$A:$A, "Pickup", NewEmisData!$B:$B, $A69, NewEmisData!$C:$C, $H69, NewEmisData!$D:$D, Y$2), SUMIFS(NewEmisData!I:I, NewEmisData!$A:$A, "LDV", NewEmisData!$B:$B, $A69, NewEmisData!$C:$C, $H69, NewEmisData!$D:$D, Y$2))</f>
        <v>9.25204446820201E-2</v>
      </c>
      <c r="Z69" s="335">
        <f>$I69*IF($G69="Pickup", SUMIFS(NewEmisData!J:J, NewEmisData!$A:$A, "Pickup", NewEmisData!$B:$B, $A69, NewEmisData!$C:$C, $H69, NewEmisData!$D:$D, Z$2), SUMIFS(NewEmisData!J:J, NewEmisData!$A:$A, "LDV", NewEmisData!$B:$B, $A69, NewEmisData!$C:$C, $H69, NewEmisData!$D:$D, Z$2))</f>
        <v>6.9646332093205393E-2</v>
      </c>
      <c r="AA69" s="335">
        <f>$I69*IF($G69="Pickup", SUMIFS(NewEmisData!K:K, NewEmisData!$A:$A, "Pickup", NewEmisData!$B:$B, $A69, NewEmisData!$C:$C, $H69, NewEmisData!$D:$D, AA$2), SUMIFS(NewEmisData!K:K, NewEmisData!$A:$A, "LDV", NewEmisData!$B:$B, $A69, NewEmisData!$C:$C, $H69, NewEmisData!$D:$D, AA$2))</f>
        <v>6.0285539426727999E-2</v>
      </c>
      <c r="AB69" s="335">
        <f>$I69*IF($G69="Pickup", SUMIFS(NewEmisData!L:L, NewEmisData!$A:$A, "Pickup", NewEmisData!$B:$B, $A69, NewEmisData!$C:$C, $H69, NewEmisData!$D:$D, AB$2), SUMIFS(NewEmisData!L:L, NewEmisData!$A:$A, "LDV", NewEmisData!$B:$B, $A69, NewEmisData!$C:$C, $H69, NewEmisData!$D:$D, AB$2))</f>
        <v>5.7685517085836899E-2</v>
      </c>
      <c r="AC69" s="335">
        <f>$I69*IF($G69="Pickup", SUMIFS(NewEmisData!M:M, NewEmisData!$A:$A, "Pickup", NewEmisData!$B:$B, $A69, NewEmisData!$C:$C, $H69, NewEmisData!$D:$D, AC$2), SUMIFS(NewEmisData!M:M, NewEmisData!$A:$A, "LDV", NewEmisData!$B:$B, $A69, NewEmisData!$C:$C, $H69, NewEmisData!$D:$D, AC$2))</f>
        <v>5.6336256806388998E-2</v>
      </c>
      <c r="AD69" s="335">
        <v>6.1988464688476796E-2</v>
      </c>
      <c r="AE69" s="335">
        <f>$I69*IF($G69="Pickup", SUMIFS(NewEmisData!E:E, NewEmisData!$A:$A, "Pickup", NewEmisData!$B:$B, $A69, NewEmisData!$C:$C, $H69, NewEmisData!$D:$D, AE$2), SUMIFS(NewEmisData!E:E, NewEmisData!$A:$A, "LDV", NewEmisData!$B:$B, $A69, NewEmisData!$C:$C, $H69, NewEmisData!$D:$D, AE$2))</f>
        <v>8.0536316527093799E-3</v>
      </c>
      <c r="AF69" s="335">
        <f>$I69*IF($G69="Pickup", SUMIFS(NewEmisData!F:F, NewEmisData!$A:$A, "Pickup", NewEmisData!$B:$B, $A69, NewEmisData!$C:$C, $H69, NewEmisData!$D:$D, AF$2), SUMIFS(NewEmisData!F:F, NewEmisData!$A:$A, "LDV", NewEmisData!$B:$B, $A69, NewEmisData!$C:$C, $H69, NewEmisData!$D:$D, AF$2))</f>
        <v>7.7424694052717798E-3</v>
      </c>
      <c r="AG69" s="335">
        <f>$I69*IF($G69="Pickup", SUMIFS(NewEmisData!G:G, NewEmisData!$A:$A, "Pickup", NewEmisData!$B:$B, $A69, NewEmisData!$C:$C, $H69, NewEmisData!$D:$D, AG$2), SUMIFS(NewEmisData!G:G, NewEmisData!$A:$A, "LDV", NewEmisData!$B:$B, $A69, NewEmisData!$C:$C, $H69, NewEmisData!$D:$D, AG$2))</f>
        <v>5.3320257089092297E-3</v>
      </c>
      <c r="AH69" s="335">
        <f>$I69*IF($G69="Pickup", SUMIFS(NewEmisData!H:H, NewEmisData!$A:$A, "Pickup", NewEmisData!$B:$B, $A69, NewEmisData!$C:$C, $H69, NewEmisData!$D:$D, AH$2), SUMIFS(NewEmisData!H:H, NewEmisData!$A:$A, "LDV", NewEmisData!$B:$B, $A69, NewEmisData!$C:$C, $H69, NewEmisData!$D:$D, AH$2))</f>
        <v>4.5430510168157703E-3</v>
      </c>
      <c r="AI69" s="335">
        <f>$I69*IF($G69="Pickup", SUMIFS(NewEmisData!I:I, NewEmisData!$A:$A, "Pickup", NewEmisData!$B:$B, $A69, NewEmisData!$C:$C, $H69, NewEmisData!$D:$D, AI$2), SUMIFS(NewEmisData!I:I, NewEmisData!$A:$A, "LDV", NewEmisData!$B:$B, $A69, NewEmisData!$C:$C, $H69, NewEmisData!$D:$D, AI$2))</f>
        <v>3.9371785778053803E-3</v>
      </c>
      <c r="AJ69" s="335">
        <f>$I69*IF($G69="Pickup", SUMIFS(NewEmisData!J:J, NewEmisData!$A:$A, "Pickup", NewEmisData!$B:$B, $A69, NewEmisData!$C:$C, $H69, NewEmisData!$D:$D, AJ$2), SUMIFS(NewEmisData!J:J, NewEmisData!$A:$A, "LDV", NewEmisData!$B:$B, $A69, NewEmisData!$C:$C, $H69, NewEmisData!$D:$D, AJ$2))</f>
        <v>3.5951364530025401E-3</v>
      </c>
      <c r="AK69" s="335">
        <f>$I69*IF($G69="Pickup", SUMIFS(NewEmisData!K:K, NewEmisData!$A:$A, "Pickup", NewEmisData!$B:$B, $A69, NewEmisData!$C:$C, $H69, NewEmisData!$D:$D, AK$2), SUMIFS(NewEmisData!K:K, NewEmisData!$A:$A, "LDV", NewEmisData!$B:$B, $A69, NewEmisData!$C:$C, $H69, NewEmisData!$D:$D, AK$2))</f>
        <v>3.4424852382502098E-3</v>
      </c>
      <c r="AL69" s="335">
        <f>$I69*IF($G69="Pickup", SUMIFS(NewEmisData!L:L, NewEmisData!$A:$A, "Pickup", NewEmisData!$B:$B, $A69, NewEmisData!$C:$C, $H69, NewEmisData!$D:$D, AL$2), SUMIFS(NewEmisData!L:L, NewEmisData!$A:$A, "LDV", NewEmisData!$B:$B, $A69, NewEmisData!$C:$C, $H69, NewEmisData!$D:$D, AL$2))</f>
        <v>3.38811619026995E-3</v>
      </c>
      <c r="AM69" s="335">
        <f>$I69*IF($G69="Pickup", SUMIFS(NewEmisData!M:M, NewEmisData!$A:$A, "Pickup", NewEmisData!$B:$B, $A69, NewEmisData!$C:$C, $H69, NewEmisData!$D:$D, AM$2), SUMIFS(NewEmisData!M:M, NewEmisData!$A:$A, "LDV", NewEmisData!$B:$B, $A69, NewEmisData!$C:$C, $H69, NewEmisData!$D:$D, AM$2))</f>
        <v>3.36798790618778E-3</v>
      </c>
      <c r="AN69" s="335">
        <v>1.7442083422488778E-3</v>
      </c>
      <c r="AO69" s="335">
        <f>$I69*IF($G69="Pickup", SUMIFS(NewEmisData!E:E, NewEmisData!$A:$A, "Pickup", NewEmisData!$B:$B, $A69, NewEmisData!$C:$C, $H69, NewEmisData!$D:$D, AO$2), SUMIFS(NewEmisData!E:E, NewEmisData!$A:$A, "LDV", NewEmisData!$B:$B, $A69, NewEmisData!$C:$C, $H69, NewEmisData!$D:$D, AO$2))</f>
        <v>7.6317156939691294E-2</v>
      </c>
      <c r="AP69" s="335">
        <f>$I69*IF($G69="Pickup", SUMIFS(NewEmisData!F:F, NewEmisData!$A:$A, "Pickup", NewEmisData!$B:$B, $A69, NewEmisData!$C:$C, $H69, NewEmisData!$D:$D, AP$2), SUMIFS(NewEmisData!F:F, NewEmisData!$A:$A, "LDV", NewEmisData!$B:$B, $A69, NewEmisData!$C:$C, $H69, NewEmisData!$D:$D, AP$2))</f>
        <v>7.1544642944165196E-2</v>
      </c>
      <c r="AQ69" s="335">
        <f>$I69*IF($G69="Pickup", SUMIFS(NewEmisData!G:G, NewEmisData!$A:$A, "Pickup", NewEmisData!$B:$B, $A69, NewEmisData!$C:$C, $H69, NewEmisData!$D:$D, AQ$2), SUMIFS(NewEmisData!G:G, NewEmisData!$A:$A, "LDV", NewEmisData!$B:$B, $A69, NewEmisData!$C:$C, $H69, NewEmisData!$D:$D, AQ$2))</f>
        <v>5.8249743312617203E-2</v>
      </c>
      <c r="AR69" s="335">
        <f>$I69*IF($G69="Pickup", SUMIFS(NewEmisData!H:H, NewEmisData!$A:$A, "Pickup", NewEmisData!$B:$B, $A69, NewEmisData!$C:$C, $H69, NewEmisData!$D:$D, AR$2), SUMIFS(NewEmisData!H:H, NewEmisData!$A:$A, "LDV", NewEmisData!$B:$B, $A69, NewEmisData!$C:$C, $H69, NewEmisData!$D:$D, AR$2))</f>
        <v>5.6730049378736901E-2</v>
      </c>
      <c r="AS69" s="335">
        <f>$I69*IF($G69="Pickup", SUMIFS(NewEmisData!I:I, NewEmisData!$A:$A, "Pickup", NewEmisData!$B:$B, $A69, NewEmisData!$C:$C, $H69, NewEmisData!$D:$D, AS$2), SUMIFS(NewEmisData!I:I, NewEmisData!$A:$A, "LDV", NewEmisData!$B:$B, $A69, NewEmisData!$C:$C, $H69, NewEmisData!$D:$D, AS$2))</f>
        <v>5.5297861804990203E-2</v>
      </c>
      <c r="AT69" s="335">
        <f>$I69*IF($G69="Pickup", SUMIFS(NewEmisData!J:J, NewEmisData!$A:$A, "Pickup", NewEmisData!$B:$B, $A69, NewEmisData!$C:$C, $H69, NewEmisData!$D:$D, AT$2), SUMIFS(NewEmisData!J:J, NewEmisData!$A:$A, "LDV", NewEmisData!$B:$B, $A69, NewEmisData!$C:$C, $H69, NewEmisData!$D:$D, AT$2))</f>
        <v>5.4156352090813403E-2</v>
      </c>
      <c r="AU69" s="335">
        <f>$I69*IF($G69="Pickup", SUMIFS(NewEmisData!K:K, NewEmisData!$A:$A, "Pickup", NewEmisData!$B:$B, $A69, NewEmisData!$C:$C, $H69, NewEmisData!$D:$D, AU$2), SUMIFS(NewEmisData!K:K, NewEmisData!$A:$A, "LDV", NewEmisData!$B:$B, $A69, NewEmisData!$C:$C, $H69, NewEmisData!$D:$D, AU$2))</f>
        <v>5.3430662266944498E-2</v>
      </c>
      <c r="AV69" s="335">
        <f>$I69*IF($G69="Pickup", SUMIFS(NewEmisData!L:L, NewEmisData!$A:$A, "Pickup", NewEmisData!$B:$B, $A69, NewEmisData!$C:$C, $H69, NewEmisData!$D:$D, AV$2), SUMIFS(NewEmisData!L:L, NewEmisData!$A:$A, "LDV", NewEmisData!$B:$B, $A69, NewEmisData!$C:$C, $H69, NewEmisData!$D:$D, AV$2))</f>
        <v>5.3062743786751999E-2</v>
      </c>
      <c r="AW69" s="335">
        <f>$I69*IF($G69="Pickup", SUMIFS(NewEmisData!M:M, NewEmisData!$A:$A, "Pickup", NewEmisData!$B:$B, $A69, NewEmisData!$C:$C, $H69, NewEmisData!$D:$D, AW$2), SUMIFS(NewEmisData!M:M, NewEmisData!$A:$A, "LDV", NewEmisData!$B:$B, $A69, NewEmisData!$C:$C, $H69, NewEmisData!$D:$D, AW$2))</f>
        <v>5.2850768620488903E-2</v>
      </c>
      <c r="AX69" s="335">
        <v>4.7629366333098749E-2</v>
      </c>
      <c r="AY69" s="335">
        <f>$I69*IF($G69="Pickup", SUMIFS(NewEmisData!E:E, NewEmisData!$A:$A, "Pickup", NewEmisData!$B:$B, $A69, NewEmisData!$C:$C, $H69, NewEmisData!$D:$D, AY$2), SUMIFS(NewEmisData!E:E, NewEmisData!$A:$A, "LDV", NewEmisData!$B:$B, $A69, NewEmisData!$C:$C, $H69, NewEmisData!$D:$D, AY$2))</f>
        <v>2.00368746679381E-2</v>
      </c>
      <c r="AZ69" s="335">
        <f>$I69*IF($G69="Pickup", SUMIFS(NewEmisData!F:F, NewEmisData!$A:$A, "Pickup", NewEmisData!$B:$B, $A69, NewEmisData!$C:$C, $H69, NewEmisData!$D:$D, AZ$2), SUMIFS(NewEmisData!F:F, NewEmisData!$A:$A, "LDV", NewEmisData!$B:$B, $A69, NewEmisData!$C:$C, $H69, NewEmisData!$D:$D, AZ$2))</f>
        <v>1.58149288879222E-2</v>
      </c>
      <c r="BA69" s="335">
        <f>$I69*IF($G69="Pickup", SUMIFS(NewEmisData!G:G, NewEmisData!$A:$A, "Pickup", NewEmisData!$B:$B, $A69, NewEmisData!$C:$C, $H69, NewEmisData!$D:$D, BA$2), SUMIFS(NewEmisData!G:G, NewEmisData!$A:$A, "LDV", NewEmisData!$B:$B, $A69, NewEmisData!$C:$C, $H69, NewEmisData!$D:$D, BA$2))</f>
        <v>1.2889012730210401E-2</v>
      </c>
      <c r="BB69" s="335">
        <f>$I69*IF($G69="Pickup", SUMIFS(NewEmisData!H:H, NewEmisData!$A:$A, "Pickup", NewEmisData!$B:$B, $A69, NewEmisData!$C:$C, $H69, NewEmisData!$D:$D, BB$2), SUMIFS(NewEmisData!H:H, NewEmisData!$A:$A, "LDV", NewEmisData!$B:$B, $A69, NewEmisData!$C:$C, $H69, NewEmisData!$D:$D, BB$2))</f>
        <v>1.1544674905883E-2</v>
      </c>
      <c r="BC69" s="335">
        <f>$I69*IF($G69="Pickup", SUMIFS(NewEmisData!I:I, NewEmisData!$A:$A, "Pickup", NewEmisData!$B:$B, $A69, NewEmisData!$C:$C, $H69, NewEmisData!$D:$D, BC$2), SUMIFS(NewEmisData!I:I, NewEmisData!$A:$A, "LDV", NewEmisData!$B:$B, $A69, NewEmisData!$C:$C, $H69, NewEmisData!$D:$D, BC$2))</f>
        <v>1.0277724336371899E-2</v>
      </c>
      <c r="BD69" s="335">
        <f>$I69*IF($G69="Pickup", SUMIFS(NewEmisData!J:J, NewEmisData!$A:$A, "Pickup", NewEmisData!$B:$B, $A69, NewEmisData!$C:$C, $H69, NewEmisData!$D:$D, BD$2), SUMIFS(NewEmisData!J:J, NewEmisData!$A:$A, "LDV", NewEmisData!$B:$B, $A69, NewEmisData!$C:$C, $H69, NewEmisData!$D:$D, BD$2))</f>
        <v>9.2679749278735592E-3</v>
      </c>
      <c r="BE69" s="335">
        <f>$I69*IF($G69="Pickup", SUMIFS(NewEmisData!K:K, NewEmisData!$A:$A, "Pickup", NewEmisData!$B:$B, $A69, NewEmisData!$C:$C, $H69, NewEmisData!$D:$D, BE$2), SUMIFS(NewEmisData!K:K, NewEmisData!$A:$A, "LDV", NewEmisData!$B:$B, $A69, NewEmisData!$C:$C, $H69, NewEmisData!$D:$D, BE$2))</f>
        <v>8.6259896432645099E-3</v>
      </c>
      <c r="BF69" s="335">
        <f>$I69*IF($G69="Pickup", SUMIFS(NewEmisData!L:L, NewEmisData!$A:$A, "Pickup", NewEmisData!$B:$B, $A69, NewEmisData!$C:$C, $H69, NewEmisData!$D:$D, BF$2), SUMIFS(NewEmisData!L:L, NewEmisData!$A:$A, "LDV", NewEmisData!$B:$B, $A69, NewEmisData!$C:$C, $H69, NewEmisData!$D:$D, BF$2))</f>
        <v>8.3004876330209296E-3</v>
      </c>
      <c r="BG69" s="335">
        <f>$I69*IF($G69="Pickup", SUMIFS(NewEmisData!M:M, NewEmisData!$A:$A, "Pickup", NewEmisData!$B:$B, $A69, NewEmisData!$C:$C, $H69, NewEmisData!$D:$D, BG$2), SUMIFS(NewEmisData!M:M, NewEmisData!$A:$A, "LDV", NewEmisData!$B:$B, $A69, NewEmisData!$C:$C, $H69, NewEmisData!$D:$D, BG$2))</f>
        <v>8.1129702157430005E-3</v>
      </c>
      <c r="BH69" s="335">
        <v>9.4789149915835945E-3</v>
      </c>
      <c r="BI69" s="335">
        <f>$I69*IF($G69="Pickup", SUMIFS(NewEmisData!E:E, NewEmisData!$A:$A, "Pickup", NewEmisData!$B:$B, $A69, NewEmisData!$C:$C, $H69, NewEmisData!$D:$D, BI$2), SUMIFS(NewEmisData!E:E, NewEmisData!$A:$A, "LDV", NewEmisData!$B:$B, $A69, NewEmisData!$C:$C, $H69, NewEmisData!$D:$D, BI$2))</f>
        <v>6.1599528865440298</v>
      </c>
      <c r="BJ69" s="335">
        <f>$I69*IF($G69="Pickup", SUMIFS(NewEmisData!F:F, NewEmisData!$A:$A, "Pickup", NewEmisData!$B:$B, $A69, NewEmisData!$C:$C, $H69, NewEmisData!$D:$D, BJ$2), SUMIFS(NewEmisData!F:F, NewEmisData!$A:$A, "LDV", NewEmisData!$B:$B, $A69, NewEmisData!$C:$C, $H69, NewEmisData!$D:$D, BJ$2))</f>
        <v>3.7475170679561298</v>
      </c>
      <c r="BK69" s="335">
        <f>$I69*IF($G69="Pickup", SUMIFS(NewEmisData!G:G, NewEmisData!$A:$A, "Pickup", NewEmisData!$B:$B, $A69, NewEmisData!$C:$C, $H69, NewEmisData!$D:$D, BK$2), SUMIFS(NewEmisData!G:G, NewEmisData!$A:$A, "LDV", NewEmisData!$B:$B, $A69, NewEmisData!$C:$C, $H69, NewEmisData!$D:$D, BK$2))</f>
        <v>2.80366463620466</v>
      </c>
      <c r="BL69" s="335">
        <f>$I69*IF($G69="Pickup", SUMIFS(NewEmisData!H:H, NewEmisData!$A:$A, "Pickup", NewEmisData!$B:$B, $A69, NewEmisData!$C:$C, $H69, NewEmisData!$D:$D, BL$2), SUMIFS(NewEmisData!H:H, NewEmisData!$A:$A, "LDV", NewEmisData!$B:$B, $A69, NewEmisData!$C:$C, $H69, NewEmisData!$D:$D, BL$2))</f>
        <v>2.2038088113149099</v>
      </c>
      <c r="BM69" s="335">
        <f>$I69*IF($G69="Pickup", SUMIFS(NewEmisData!I:I, NewEmisData!$A:$A, "Pickup", NewEmisData!$B:$B, $A69, NewEmisData!$C:$C, $H69, NewEmisData!$D:$D, BM$2), SUMIFS(NewEmisData!I:I, NewEmisData!$A:$A, "LDV", NewEmisData!$B:$B, $A69, NewEmisData!$C:$C, $H69, NewEmisData!$D:$D, BM$2))</f>
        <v>1.6110244723417799</v>
      </c>
      <c r="BN69" s="335">
        <f>$I69*IF($G69="Pickup", SUMIFS(NewEmisData!J:J, NewEmisData!$A:$A, "Pickup", NewEmisData!$B:$B, $A69, NewEmisData!$C:$C, $H69, NewEmisData!$D:$D, BN$2), SUMIFS(NewEmisData!J:J, NewEmisData!$A:$A, "LDV", NewEmisData!$B:$B, $A69, NewEmisData!$C:$C, $H69, NewEmisData!$D:$D, BN$2))</f>
        <v>1.2813570878169001</v>
      </c>
      <c r="BO69" s="335">
        <f>$I69*IF($G69="Pickup", SUMIFS(NewEmisData!K:K, NewEmisData!$A:$A, "Pickup", NewEmisData!$B:$B, $A69, NewEmisData!$C:$C, $H69, NewEmisData!$D:$D, BO$2), SUMIFS(NewEmisData!K:K, NewEmisData!$A:$A, "LDV", NewEmisData!$B:$B, $A69, NewEmisData!$C:$C, $H69, NewEmisData!$D:$D, BO$2))</f>
        <v>1.1316455644238499</v>
      </c>
      <c r="BP69" s="335">
        <f>$I69*IF($G69="Pickup", SUMIFS(NewEmisData!L:L, NewEmisData!$A:$A, "Pickup", NewEmisData!$B:$B, $A69, NewEmisData!$C:$C, $H69, NewEmisData!$D:$D, BP$2), SUMIFS(NewEmisData!L:L, NewEmisData!$A:$A, "LDV", NewEmisData!$B:$B, $A69, NewEmisData!$C:$C, $H69, NewEmisData!$D:$D, BP$2))</f>
        <v>1.0822537615630099</v>
      </c>
      <c r="BQ69" s="335">
        <f>$I69*IF($G69="Pickup", SUMIFS(NewEmisData!M:M, NewEmisData!$A:$A, "Pickup", NewEmisData!$B:$B, $A69, NewEmisData!$C:$C, $H69, NewEmisData!$D:$D, BQ$2), SUMIFS(NewEmisData!M:M, NewEmisData!$A:$A, "LDV", NewEmisData!$B:$B, $A69, NewEmisData!$C:$C, $H69, NewEmisData!$D:$D, BQ$2))</f>
        <v>1.05143374218492</v>
      </c>
      <c r="BR69" s="335">
        <v>1.6588293829830492</v>
      </c>
      <c r="BS69" s="335">
        <f>$I69*IF($G69="Pickup", SUMIFS(NewEmisData!E:E, NewEmisData!$A:$A, "Pickup", NewEmisData!$B:$B, $A69, NewEmisData!$C:$C, $H69, NewEmisData!$D:$D, BS$2), SUMIFS(NewEmisData!E:E, NewEmisData!$A:$A, "LDV", NewEmisData!$B:$B, $A69, NewEmisData!$C:$C, $H69, NewEmisData!$D:$D, BS$2))</f>
        <v>0.72787250280402604</v>
      </c>
      <c r="BT69" s="335">
        <f>$I69*IF($G69="Pickup", SUMIFS(NewEmisData!F:F, NewEmisData!$A:$A, "Pickup", NewEmisData!$B:$B, $A69, NewEmisData!$C:$C, $H69, NewEmisData!$D:$D, BT$2), SUMIFS(NewEmisData!F:F, NewEmisData!$A:$A, "LDV", NewEmisData!$B:$B, $A69, NewEmisData!$C:$C, $H69, NewEmisData!$D:$D, BT$2))</f>
        <v>0.40987916241045302</v>
      </c>
      <c r="BU69" s="335">
        <f>$I69*IF($G69="Pickup", SUMIFS(NewEmisData!G:G, NewEmisData!$A:$A, "Pickup", NewEmisData!$B:$B, $A69, NewEmisData!$C:$C, $H69, NewEmisData!$D:$D, BU$2), SUMIFS(NewEmisData!G:G, NewEmisData!$A:$A, "LDV", NewEmisData!$B:$B, $A69, NewEmisData!$C:$C, $H69, NewEmisData!$D:$D, BU$2))</f>
        <v>0.30765788839279401</v>
      </c>
      <c r="BV69" s="335">
        <f>$I69*IF($G69="Pickup", SUMIFS(NewEmisData!H:H, NewEmisData!$A:$A, "Pickup", NewEmisData!$B:$B, $A69, NewEmisData!$C:$C, $H69, NewEmisData!$D:$D, BV$2), SUMIFS(NewEmisData!H:H, NewEmisData!$A:$A, "LDV", NewEmisData!$B:$B, $A69, NewEmisData!$C:$C, $H69, NewEmisData!$D:$D, BV$2))</f>
        <v>0.248891607461663</v>
      </c>
      <c r="BW69" s="335">
        <f>$I69*IF($G69="Pickup", SUMIFS(NewEmisData!I:I, NewEmisData!$A:$A, "Pickup", NewEmisData!$B:$B, $A69, NewEmisData!$C:$C, $H69, NewEmisData!$D:$D, BW$2), SUMIFS(NewEmisData!I:I, NewEmisData!$A:$A, "LDV", NewEmisData!$B:$B, $A69, NewEmisData!$C:$C, $H69, NewEmisData!$D:$D, BW$2))</f>
        <v>0.184861723618618</v>
      </c>
      <c r="BX69" s="335">
        <f>$I69*IF($G69="Pickup", SUMIFS(NewEmisData!J:J, NewEmisData!$A:$A, "Pickup", NewEmisData!$B:$B, $A69, NewEmisData!$C:$C, $H69, NewEmisData!$D:$D, BX$2), SUMIFS(NewEmisData!J:J, NewEmisData!$A:$A, "LDV", NewEmisData!$B:$B, $A69, NewEmisData!$C:$C, $H69, NewEmisData!$D:$D, BX$2))</f>
        <v>0.15433193284657201</v>
      </c>
      <c r="BY69" s="335">
        <f>$I69*IF($G69="Pickup", SUMIFS(NewEmisData!K:K, NewEmisData!$A:$A, "Pickup", NewEmisData!$B:$B, $A69, NewEmisData!$C:$C, $H69, NewEmisData!$D:$D, BY$2), SUMIFS(NewEmisData!K:K, NewEmisData!$A:$A, "LDV", NewEmisData!$B:$B, $A69, NewEmisData!$C:$C, $H69, NewEmisData!$D:$D, BY$2))</f>
        <v>0.138091436876464</v>
      </c>
      <c r="BZ69" s="335">
        <f>$I69*IF($G69="Pickup", SUMIFS(NewEmisData!L:L, NewEmisData!$A:$A, "Pickup", NewEmisData!$B:$B, $A69, NewEmisData!$C:$C, $H69, NewEmisData!$D:$D, BZ$2), SUMIFS(NewEmisData!L:L, NewEmisData!$A:$A, "LDV", NewEmisData!$B:$B, $A69, NewEmisData!$C:$C, $H69, NewEmisData!$D:$D, BZ$2))</f>
        <v>0.131790780313154</v>
      </c>
      <c r="CA69" s="335">
        <f>$I69*IF($G69="Pickup", SUMIFS(NewEmisData!M:M, NewEmisData!$A:$A, "Pickup", NewEmisData!$B:$B, $A69, NewEmisData!$C:$C, $H69, NewEmisData!$D:$D, CA$2), SUMIFS(NewEmisData!M:M, NewEmisData!$A:$A, "LDV", NewEmisData!$B:$B, $A69, NewEmisData!$C:$C, $H69, NewEmisData!$D:$D, CA$2))</f>
        <v>0.126731765091218</v>
      </c>
      <c r="CB69" s="335">
        <v>0.10573121882292051</v>
      </c>
      <c r="CC69" s="335">
        <f>$I69*IF($G69="Pickup", SUMIFS(NewEmisData!E:E, NewEmisData!$A:$A, "Pickup", NewEmisData!$B:$B, $A69, NewEmisData!$C:$C, $H69, NewEmisData!$D:$D, CC$2), SUMIFS(NewEmisData!E:E, NewEmisData!$A:$A, "LDV", NewEmisData!$B:$B, $A69, NewEmisData!$C:$C, $H69, NewEmisData!$D:$D, CC$2))</f>
        <v>4.3011353420759103E-2</v>
      </c>
      <c r="CD69" s="335">
        <f>$I69*IF($G69="Pickup", SUMIFS(NewEmisData!F:F, NewEmisData!$A:$A, "Pickup", NewEmisData!$B:$B, $A69, NewEmisData!$C:$C, $H69, NewEmisData!$D:$D, CD$2), SUMIFS(NewEmisData!F:F, NewEmisData!$A:$A, "LDV", NewEmisData!$B:$B, $A69, NewEmisData!$C:$C, $H69, NewEmisData!$D:$D, CD$2))</f>
        <v>2.94035814612091E-2</v>
      </c>
      <c r="CE69" s="335">
        <f>$I69*IF($G69="Pickup", SUMIFS(NewEmisData!G:G, NewEmisData!$A:$A, "Pickup", NewEmisData!$B:$B, $A69, NewEmisData!$C:$C, $H69, NewEmisData!$D:$D, CE$2), SUMIFS(NewEmisData!G:G, NewEmisData!$A:$A, "LDV", NewEmisData!$B:$B, $A69, NewEmisData!$C:$C, $H69, NewEmisData!$D:$D, CE$2))</f>
        <v>2.4328512322630801E-2</v>
      </c>
      <c r="CF69" s="335">
        <f>$I69*IF($G69="Pickup", SUMIFS(NewEmisData!H:H, NewEmisData!$A:$A, "Pickup", NewEmisData!$B:$B, $A69, NewEmisData!$C:$C, $H69, NewEmisData!$D:$D, CF$2), SUMIFS(NewEmisData!H:H, NewEmisData!$A:$A, "LDV", NewEmisData!$B:$B, $A69, NewEmisData!$C:$C, $H69, NewEmisData!$D:$D, CF$2))</f>
        <v>2.3221814353353801E-2</v>
      </c>
      <c r="CG69" s="335">
        <f>$I69*IF($G69="Pickup", SUMIFS(NewEmisData!I:I, NewEmisData!$A:$A, "Pickup", NewEmisData!$B:$B, $A69, NewEmisData!$C:$C, $H69, NewEmisData!$D:$D, CG$2), SUMIFS(NewEmisData!I:I, NewEmisData!$A:$A, "LDV", NewEmisData!$B:$B, $A69, NewEmisData!$C:$C, $H69, NewEmisData!$D:$D, CG$2))</f>
        <v>2.24852392313552E-2</v>
      </c>
      <c r="CH69" s="335">
        <f>$I69*IF($G69="Pickup", SUMIFS(NewEmisData!J:J, NewEmisData!$A:$A, "Pickup", NewEmisData!$B:$B, $A69, NewEmisData!$C:$C, $H69, NewEmisData!$D:$D, CH$2), SUMIFS(NewEmisData!J:J, NewEmisData!$A:$A, "LDV", NewEmisData!$B:$B, $A69, NewEmisData!$C:$C, $H69, NewEmisData!$D:$D, CH$2))</f>
        <v>2.1906542608859401E-2</v>
      </c>
      <c r="CI69" s="335">
        <f>$I69*IF($G69="Pickup", SUMIFS(NewEmisData!K:K, NewEmisData!$A:$A, "Pickup", NewEmisData!$B:$B, $A69, NewEmisData!$C:$C, $H69, NewEmisData!$D:$D, CI$2), SUMIFS(NewEmisData!K:K, NewEmisData!$A:$A, "LDV", NewEmisData!$B:$B, $A69, NewEmisData!$C:$C, $H69, NewEmisData!$D:$D, CI$2))</f>
        <v>2.1904736458690802E-2</v>
      </c>
      <c r="CJ69" s="335">
        <f>$I69*IF($G69="Pickup", SUMIFS(NewEmisData!L:L, NewEmisData!$A:$A, "Pickup", NewEmisData!$B:$B, $A69, NewEmisData!$C:$C, $H69, NewEmisData!$D:$D, CJ$2), SUMIFS(NewEmisData!L:L, NewEmisData!$A:$A, "LDV", NewEmisData!$B:$B, $A69, NewEmisData!$C:$C, $H69, NewEmisData!$D:$D, CJ$2))</f>
        <v>2.19042402298237E-2</v>
      </c>
      <c r="CK69" s="335">
        <f>$I69*IF($G69="Pickup", SUMIFS(NewEmisData!M:M, NewEmisData!$A:$A, "Pickup", NewEmisData!$B:$B, $A69, NewEmisData!$C:$C, $H69, NewEmisData!$D:$D, CK$2), SUMIFS(NewEmisData!M:M, NewEmisData!$A:$A, "LDV", NewEmisData!$B:$B, $A69, NewEmisData!$C:$C, $H69, NewEmisData!$D:$D, CK$2))</f>
        <v>2.1903771981857799E-2</v>
      </c>
      <c r="CL69" s="335">
        <v>2.2881070645398207E-2</v>
      </c>
      <c r="CM69" s="335">
        <f>$I69*IF($G69="Pickup", SUMIFS(NewEmisData!E:E, NewEmisData!$A:$A, "Pickup", NewEmisData!$B:$B, $A69, NewEmisData!$C:$C, $H69, NewEmisData!$D:$D, CM$2), SUMIFS(NewEmisData!E:E, NewEmisData!$A:$A, "LDV", NewEmisData!$B:$B, $A69, NewEmisData!$C:$C, $H69, NewEmisData!$D:$D, CM$2))</f>
        <v>2.1906211645892699E-2</v>
      </c>
      <c r="CN69" s="335">
        <f>$I69*IF($G69="Pickup", SUMIFS(NewEmisData!F:F, NewEmisData!$A:$A, "Pickup", NewEmisData!$B:$B, $A69, NewEmisData!$C:$C, $H69, NewEmisData!$D:$D, CN$2), SUMIFS(NewEmisData!F:F, NewEmisData!$A:$A, "LDV", NewEmisData!$B:$B, $A69, NewEmisData!$C:$C, $H69, NewEmisData!$D:$D, CN$2))</f>
        <v>1.38171562279483E-2</v>
      </c>
      <c r="CO69" s="335">
        <f>$I69*IF($G69="Pickup", SUMIFS(NewEmisData!G:G, NewEmisData!$A:$A, "Pickup", NewEmisData!$B:$B, $A69, NewEmisData!$C:$C, $H69, NewEmisData!$D:$D, CO$2), SUMIFS(NewEmisData!G:G, NewEmisData!$A:$A, "LDV", NewEmisData!$B:$B, $A69, NewEmisData!$C:$C, $H69, NewEmisData!$D:$D, CO$2))</f>
        <v>1.08300618523644E-2</v>
      </c>
      <c r="CP69" s="335">
        <f>$I69*IF($G69="Pickup", SUMIFS(NewEmisData!H:H, NewEmisData!$A:$A, "Pickup", NewEmisData!$B:$B, $A69, NewEmisData!$C:$C, $H69, NewEmisData!$D:$D, CP$2), SUMIFS(NewEmisData!H:H, NewEmisData!$A:$A, "LDV", NewEmisData!$B:$B, $A69, NewEmisData!$C:$C, $H69, NewEmisData!$D:$D, CP$2))</f>
        <v>8.8590497727664592E-3</v>
      </c>
      <c r="CQ69" s="335">
        <f>$I69*IF($G69="Pickup", SUMIFS(NewEmisData!I:I, NewEmisData!$A:$A, "Pickup", NewEmisData!$B:$B, $A69, NewEmisData!$C:$C, $H69, NewEmisData!$D:$D, CQ$2), SUMIFS(NewEmisData!I:I, NewEmisData!$A:$A, "LDV", NewEmisData!$B:$B, $A69, NewEmisData!$C:$C, $H69, NewEmisData!$D:$D, CQ$2))</f>
        <v>7.8772882665567503E-3</v>
      </c>
      <c r="CR69" s="335">
        <f>$I69*IF($G69="Pickup", SUMIFS(NewEmisData!J:J, NewEmisData!$A:$A, "Pickup", NewEmisData!$B:$B, $A69, NewEmisData!$C:$C, $H69, NewEmisData!$D:$D, CR$2), SUMIFS(NewEmisData!J:J, NewEmisData!$A:$A, "LDV", NewEmisData!$B:$B, $A69, NewEmisData!$C:$C, $H69, NewEmisData!$D:$D, CR$2))</f>
        <v>7.4435823260364103E-3</v>
      </c>
      <c r="CS69" s="335">
        <f>$I69*IF($G69="Pickup", SUMIFS(NewEmisData!K:K, NewEmisData!$A:$A, "Pickup", NewEmisData!$B:$B, $A69, NewEmisData!$C:$C, $H69, NewEmisData!$D:$D, CS$2), SUMIFS(NewEmisData!K:K, NewEmisData!$A:$A, "LDV", NewEmisData!$B:$B, $A69, NewEmisData!$C:$C, $H69, NewEmisData!$D:$D, CS$2))</f>
        <v>7.3936885133113802E-3</v>
      </c>
      <c r="CT69" s="335">
        <f>$I69*IF($G69="Pickup", SUMIFS(NewEmisData!L:L, NewEmisData!$A:$A, "Pickup", NewEmisData!$B:$B, $A69, NewEmisData!$C:$C, $H69, NewEmisData!$D:$D, CT$2), SUMIFS(NewEmisData!L:L, NewEmisData!$A:$A, "LDV", NewEmisData!$B:$B, $A69, NewEmisData!$C:$C, $H69, NewEmisData!$D:$D, CT$2))</f>
        <v>7.3123849031120399E-3</v>
      </c>
      <c r="CU69" s="335">
        <f>$I69*IF($G69="Pickup", SUMIFS(NewEmisData!M:M, NewEmisData!$A:$A, "Pickup", NewEmisData!$B:$B, $A69, NewEmisData!$C:$C, $H69, NewEmisData!$D:$D, CU$2), SUMIFS(NewEmisData!M:M, NewEmisData!$A:$A, "LDV", NewEmisData!$B:$B, $A69, NewEmisData!$C:$C, $H69, NewEmisData!$D:$D, CU$2))</f>
        <v>7.31189121492953E-3</v>
      </c>
      <c r="CV69" s="335">
        <v>6.9734009009235556E-3</v>
      </c>
      <c r="CW69" s="335">
        <v>4.0498104655261064E-3</v>
      </c>
      <c r="CX69" s="335">
        <v>2.5030350838759993E-3</v>
      </c>
      <c r="CY69" s="335">
        <v>2.1151214403419519E-3</v>
      </c>
      <c r="CZ69" s="335">
        <v>1.7489979687569375E-3</v>
      </c>
      <c r="DA69" s="335">
        <v>1.340486996695321E-3</v>
      </c>
      <c r="DB69" s="335">
        <v>1.0553769116342638E-3</v>
      </c>
      <c r="DC69" s="335">
        <v>1.0132227560056145E-3</v>
      </c>
      <c r="DD69" s="335">
        <v>1.0003159541004489E-3</v>
      </c>
      <c r="DE69" s="335">
        <v>9.9860782000699166E-4</v>
      </c>
      <c r="DF69" s="335">
        <v>9.9860782000699166E-4</v>
      </c>
      <c r="DG69" s="335">
        <f>$I69*IF($G69="Pickup", SUMIFS(NewEmisData!E:E, NewEmisData!$A:$A, "Pickup", NewEmisData!$B:$B, $A69, NewEmisData!$C:$C, $H69, NewEmisData!$D:$D, DG$2), SUMIFS(NewEmisData!E:E, NewEmisData!$A:$A, "LDV", NewEmisData!$B:$B, $A69, NewEmisData!$C:$C, $H69, NewEmisData!$D:$D, DG$2))</f>
        <v>0</v>
      </c>
      <c r="DH69" s="335">
        <f>$I69*IF($G69="Pickup", SUMIFS(NewEmisData!F:F, NewEmisData!$A:$A, "Pickup", NewEmisData!$B:$B, $A69, NewEmisData!$C:$C, $H69, NewEmisData!$D:$D, DH$2), SUMIFS(NewEmisData!F:F, NewEmisData!$A:$A, "LDV", NewEmisData!$B:$B, $A69, NewEmisData!$C:$C, $H69, NewEmisData!$D:$D, DH$2))</f>
        <v>0</v>
      </c>
      <c r="DI69" s="335">
        <f>$I69*IF($G69="Pickup", SUMIFS(NewEmisData!G:G, NewEmisData!$A:$A, "Pickup", NewEmisData!$B:$B, $A69, NewEmisData!$C:$C, $H69, NewEmisData!$D:$D, DI$2), SUMIFS(NewEmisData!G:G, NewEmisData!$A:$A, "LDV", NewEmisData!$B:$B, $A69, NewEmisData!$C:$C, $H69, NewEmisData!$D:$D, DI$2))</f>
        <v>0</v>
      </c>
      <c r="DJ69" s="335">
        <f>$I69*IF($G69="Pickup", SUMIFS(NewEmisData!H:H, NewEmisData!$A:$A, "Pickup", NewEmisData!$B:$B, $A69, NewEmisData!$C:$C, $H69, NewEmisData!$D:$D, DJ$2), SUMIFS(NewEmisData!H:H, NewEmisData!$A:$A, "LDV", NewEmisData!$B:$B, $A69, NewEmisData!$C:$C, $H69, NewEmisData!$D:$D, DJ$2))</f>
        <v>0</v>
      </c>
      <c r="DK69" s="335">
        <f>$I69*IF($G69="Pickup", SUMIFS(NewEmisData!I:I, NewEmisData!$A:$A, "Pickup", NewEmisData!$B:$B, $A69, NewEmisData!$C:$C, $H69, NewEmisData!$D:$D, DK$2), SUMIFS(NewEmisData!I:I, NewEmisData!$A:$A, "LDV", NewEmisData!$B:$B, $A69, NewEmisData!$C:$C, $H69, NewEmisData!$D:$D, DK$2))</f>
        <v>0</v>
      </c>
      <c r="DL69" s="335">
        <f>$I69*IF($G69="Pickup", SUMIFS(NewEmisData!J:J, NewEmisData!$A:$A, "Pickup", NewEmisData!$B:$B, $A69, NewEmisData!$C:$C, $H69, NewEmisData!$D:$D, DL$2), SUMIFS(NewEmisData!J:J, NewEmisData!$A:$A, "LDV", NewEmisData!$B:$B, $A69, NewEmisData!$C:$C, $H69, NewEmisData!$D:$D, DL$2))</f>
        <v>0</v>
      </c>
      <c r="DM69" s="335">
        <f>$I69*IF($G69="Pickup", SUMIFS(NewEmisData!K:K, NewEmisData!$A:$A, "Pickup", NewEmisData!$B:$B, $A69, NewEmisData!$C:$C, $H69, NewEmisData!$D:$D, DM$2), SUMIFS(NewEmisData!K:K, NewEmisData!$A:$A, "LDV", NewEmisData!$B:$B, $A69, NewEmisData!$C:$C, $H69, NewEmisData!$D:$D, DM$2))</f>
        <v>0</v>
      </c>
      <c r="DN69" s="335">
        <f>$I69*IF($G69="Pickup", SUMIFS(NewEmisData!L:L, NewEmisData!$A:$A, "Pickup", NewEmisData!$B:$B, $A69, NewEmisData!$C:$C, $H69, NewEmisData!$D:$D, DN$2), SUMIFS(NewEmisData!L:L, NewEmisData!$A:$A, "LDV", NewEmisData!$B:$B, $A69, NewEmisData!$C:$C, $H69, NewEmisData!$D:$D, DN$2))</f>
        <v>0</v>
      </c>
      <c r="DO69" s="335">
        <f>$I69*IF($G69="Pickup", SUMIFS(NewEmisData!M:M, NewEmisData!$A:$A, "Pickup", NewEmisData!$B:$B, $A69, NewEmisData!$C:$C, $H69, NewEmisData!$D:$D, DO$2), SUMIFS(NewEmisData!M:M, NewEmisData!$A:$A, "LDV", NewEmisData!$B:$B, $A69, NewEmisData!$C:$C, $H69, NewEmisData!$D:$D, DO$2))</f>
        <v>0</v>
      </c>
      <c r="DP69" s="335">
        <v>2.023129771030282E-3</v>
      </c>
      <c r="DQ69" s="335">
        <f>$I69*IF($G69="Pickup", SUMIFS(NewEmisData!E:E, NewEmisData!$A:$A, "Pickup", NewEmisData!$B:$B, $A69, NewEmisData!$C:$C, $H69, NewEmisData!$D:$D, DQ$2), SUMIFS(NewEmisData!E:E, NewEmisData!$A:$A, "LDV", NewEmisData!$B:$B, $A69, NewEmisData!$C:$C, $H69, NewEmisData!$D:$D, DQ$2))</f>
        <v>1.45246052556386E-2</v>
      </c>
      <c r="DR69" s="335">
        <f>$I69*IF($G69="Pickup", SUMIFS(NewEmisData!F:F, NewEmisData!$A:$A, "Pickup", NewEmisData!$B:$B, $A69, NewEmisData!$C:$C, $H69, NewEmisData!$D:$D, DR$2), SUMIFS(NewEmisData!F:F, NewEmisData!$A:$A, "LDV", NewEmisData!$B:$B, $A69, NewEmisData!$C:$C, $H69, NewEmisData!$D:$D, DR$2))</f>
        <v>8.5576317868897907E-3</v>
      </c>
      <c r="DS69" s="335">
        <f>$I69*IF($G69="Pickup", SUMIFS(NewEmisData!G:G, NewEmisData!$A:$A, "Pickup", NewEmisData!$B:$B, $A69, NewEmisData!$C:$C, $H69, NewEmisData!$D:$D, DS$2), SUMIFS(NewEmisData!G:G, NewEmisData!$A:$A, "LDV", NewEmisData!$B:$B, $A69, NewEmisData!$C:$C, $H69, NewEmisData!$D:$D, DS$2))</f>
        <v>6.6798910124453298E-3</v>
      </c>
      <c r="DT69" s="335">
        <f>$I69*IF($G69="Pickup", SUMIFS(NewEmisData!H:H, NewEmisData!$A:$A, "Pickup", NewEmisData!$B:$B, $A69, NewEmisData!$C:$C, $H69, NewEmisData!$D:$D, DT$2), SUMIFS(NewEmisData!H:H, NewEmisData!$A:$A, "LDV", NewEmisData!$B:$B, $A69, NewEmisData!$C:$C, $H69, NewEmisData!$D:$D, DT$2))</f>
        <v>5.1684543516808098E-3</v>
      </c>
      <c r="DU69" s="335">
        <f>$I69*IF($G69="Pickup", SUMIFS(NewEmisData!I:I, NewEmisData!$A:$A, "Pickup", NewEmisData!$B:$B, $A69, NewEmisData!$C:$C, $H69, NewEmisData!$D:$D, DU$2), SUMIFS(NewEmisData!I:I, NewEmisData!$A:$A, "LDV", NewEmisData!$B:$B, $A69, NewEmisData!$C:$C, $H69, NewEmisData!$D:$D, DU$2))</f>
        <v>4.0637666627415803E-3</v>
      </c>
      <c r="DV69" s="335">
        <f>$I69*IF($G69="Pickup", SUMIFS(NewEmisData!J:J, NewEmisData!$A:$A, "Pickup", NewEmisData!$B:$B, $A69, NewEmisData!$C:$C, $H69, NewEmisData!$D:$D, DV$2), SUMIFS(NewEmisData!J:J, NewEmisData!$A:$A, "LDV", NewEmisData!$B:$B, $A69, NewEmisData!$C:$C, $H69, NewEmisData!$D:$D, DV$2))</f>
        <v>3.5439556352963399E-3</v>
      </c>
      <c r="DW69" s="335">
        <f>$I69*IF($G69="Pickup", SUMIFS(NewEmisData!K:K, NewEmisData!$A:$A, "Pickup", NewEmisData!$B:$B, $A69, NewEmisData!$C:$C, $H69, NewEmisData!$D:$D, DW$2), SUMIFS(NewEmisData!K:K, NewEmisData!$A:$A, "LDV", NewEmisData!$B:$B, $A69, NewEmisData!$C:$C, $H69, NewEmisData!$D:$D, DW$2))</f>
        <v>3.25169320270512E-3</v>
      </c>
      <c r="DX69" s="335">
        <f>$I69*IF($G69="Pickup", SUMIFS(NewEmisData!L:L, NewEmisData!$A:$A, "Pickup", NewEmisData!$B:$B, $A69, NewEmisData!$C:$C, $H69, NewEmisData!$D:$D, DX$2), SUMIFS(NewEmisData!L:L, NewEmisData!$A:$A, "LDV", NewEmisData!$B:$B, $A69, NewEmisData!$C:$C, $H69, NewEmisData!$D:$D, DX$2))</f>
        <v>3.1576560516429699E-3</v>
      </c>
      <c r="DY69" s="335">
        <f>$I69*IF($G69="Pickup", SUMIFS(NewEmisData!M:M, NewEmisData!$A:$A, "Pickup", NewEmisData!$B:$B, $A69, NewEmisData!$C:$C, $H69, NewEmisData!$D:$D, DY$2), SUMIFS(NewEmisData!M:M, NewEmisData!$A:$A, "LDV", NewEmisData!$B:$B, $A69, NewEmisData!$C:$C, $H69, NewEmisData!$D:$D, DY$2))</f>
        <v>3.1088285848124E-3</v>
      </c>
      <c r="DZ69" s="335">
        <v>5.594489642908501E-3</v>
      </c>
      <c r="EA69" s="335">
        <f t="shared" si="2"/>
        <v>465.43339574540698</v>
      </c>
      <c r="EB69" s="335">
        <f t="shared" si="3"/>
        <v>447.45086858043499</v>
      </c>
      <c r="EC69" s="335">
        <f t="shared" si="4"/>
        <v>371.68579631799702</v>
      </c>
      <c r="ED69" s="335">
        <f t="shared" si="5"/>
        <v>316.68783468886801</v>
      </c>
      <c r="EE69" s="335">
        <f t="shared" si="6"/>
        <v>274.45359564691302</v>
      </c>
      <c r="EF69" s="335">
        <f t="shared" si="7"/>
        <v>250.610452801164</v>
      </c>
      <c r="EG69" s="335">
        <f t="shared" si="8"/>
        <v>239.96929474207201</v>
      </c>
      <c r="EH69" s="335">
        <f t="shared" si="9"/>
        <v>236.17949059358199</v>
      </c>
      <c r="EI69" s="335">
        <f t="shared" si="10"/>
        <v>234.77621268414799</v>
      </c>
      <c r="EJ69" s="335">
        <f t="shared" si="11"/>
        <v>0.27672218065037407</v>
      </c>
      <c r="EK69" s="335">
        <f t="shared" si="12"/>
        <v>0.76817370125590101</v>
      </c>
      <c r="EL69" s="335">
        <f t="shared" si="13"/>
        <v>0.34255400012381199</v>
      </c>
      <c r="EM69" s="335">
        <f t="shared" si="14"/>
        <v>0.22026197441968301</v>
      </c>
      <c r="EN69" s="335">
        <f t="shared" si="15"/>
        <v>0.146130223505477</v>
      </c>
      <c r="EO69" s="335">
        <f t="shared" si="16"/>
        <v>9.25204446820201E-2</v>
      </c>
      <c r="EP69" s="335">
        <f t="shared" si="17"/>
        <v>6.9646332093205393E-2</v>
      </c>
      <c r="EQ69" s="335">
        <f t="shared" si="18"/>
        <v>6.0285539426727999E-2</v>
      </c>
      <c r="ER69" s="335">
        <f t="shared" si="19"/>
        <v>5.7685517085836899E-2</v>
      </c>
      <c r="ES69" s="335">
        <f t="shared" si="20"/>
        <v>5.6336256806388998E-2</v>
      </c>
      <c r="ET69" s="335">
        <f t="shared" si="21"/>
        <v>6.1988464688476796E-2</v>
      </c>
      <c r="EU69" s="335">
        <f t="shared" si="22"/>
        <v>8.0536316527093799E-3</v>
      </c>
      <c r="EV69" s="335">
        <f t="shared" si="23"/>
        <v>7.7424694052717798E-3</v>
      </c>
      <c r="EW69" s="335">
        <f t="shared" si="24"/>
        <v>5.3320257089092297E-3</v>
      </c>
      <c r="EX69" s="335">
        <f t="shared" si="25"/>
        <v>4.5430510168157703E-3</v>
      </c>
      <c r="EY69" s="335">
        <f t="shared" si="26"/>
        <v>3.9371785778053803E-3</v>
      </c>
      <c r="EZ69" s="335">
        <f t="shared" si="27"/>
        <v>3.5951364530025401E-3</v>
      </c>
      <c r="FA69" s="335">
        <f t="shared" si="28"/>
        <v>3.4424852382502098E-3</v>
      </c>
      <c r="FB69" s="335">
        <f t="shared" si="29"/>
        <v>3.38811619026995E-3</v>
      </c>
      <c r="FC69" s="335">
        <f t="shared" si="30"/>
        <v>3.36798790618778E-3</v>
      </c>
      <c r="FD69" s="335">
        <f t="shared" si="31"/>
        <v>1.7442083422488778E-3</v>
      </c>
      <c r="FE69" s="335">
        <f t="shared" si="32"/>
        <v>7.6317156939691294E-2</v>
      </c>
      <c r="FF69" s="335">
        <f t="shared" si="33"/>
        <v>7.1544642944165196E-2</v>
      </c>
      <c r="FG69" s="335">
        <f t="shared" si="34"/>
        <v>5.8249743312617203E-2</v>
      </c>
      <c r="FH69" s="335">
        <f t="shared" si="35"/>
        <v>5.6730049378736901E-2</v>
      </c>
      <c r="FI69" s="335">
        <f t="shared" si="36"/>
        <v>5.5297861804990203E-2</v>
      </c>
      <c r="FJ69" s="335">
        <f t="shared" si="37"/>
        <v>5.4156352090813403E-2</v>
      </c>
      <c r="FK69" s="335">
        <f t="shared" si="38"/>
        <v>5.3430662266944498E-2</v>
      </c>
      <c r="FL69" s="335">
        <f t="shared" si="39"/>
        <v>5.3062743786751999E-2</v>
      </c>
      <c r="FM69" s="335">
        <f t="shared" si="40"/>
        <v>5.2850768620488903E-2</v>
      </c>
      <c r="FN69" s="335">
        <f t="shared" si="41"/>
        <v>4.7629366333098749E-2</v>
      </c>
      <c r="FO69" s="335">
        <f t="shared" si="42"/>
        <v>2.00368746679381E-2</v>
      </c>
      <c r="FP69" s="335">
        <f t="shared" si="43"/>
        <v>1.58149288879222E-2</v>
      </c>
      <c r="FQ69" s="335">
        <f t="shared" si="44"/>
        <v>1.2889012730210401E-2</v>
      </c>
      <c r="FR69" s="335">
        <f t="shared" si="45"/>
        <v>1.1544674905883E-2</v>
      </c>
      <c r="FS69" s="335">
        <f t="shared" si="46"/>
        <v>1.0277724336371899E-2</v>
      </c>
      <c r="FT69" s="335">
        <f t="shared" si="47"/>
        <v>9.2679749278735592E-3</v>
      </c>
      <c r="FU69" s="335">
        <f t="shared" si="48"/>
        <v>8.6259896432645099E-3</v>
      </c>
      <c r="FV69" s="335">
        <f t="shared" si="49"/>
        <v>8.3004876330209296E-3</v>
      </c>
      <c r="FW69" s="335">
        <f t="shared" si="50"/>
        <v>8.1129702157430005E-3</v>
      </c>
      <c r="FX69" s="335">
        <f t="shared" si="51"/>
        <v>9.4789149915835945E-3</v>
      </c>
    </row>
    <row r="70" spans="1:180" x14ac:dyDescent="0.2">
      <c r="A70" s="305" t="str">
        <f>IF(LEFT(TRIM(TechData_All!AJ45),1)="*", _xlfn.CONCAT("*","R2"), "R2")</f>
        <v>*R2</v>
      </c>
      <c r="B70" s="305" t="str">
        <f>TechData_All!A45</f>
        <v>*TLMDHEV15</v>
      </c>
      <c r="C70" s="305" t="str">
        <f>TechData_All!C45</f>
        <v>TL.DSL.M.DHEV.2015</v>
      </c>
      <c r="D70" s="301" t="str">
        <f>TechData_All!D45</f>
        <v>bn-vmt, bn-vmt/a</v>
      </c>
      <c r="E70" s="301" t="str">
        <f>TechData_All!E45</f>
        <v>TRNDSL</v>
      </c>
      <c r="F70" s="301" t="str">
        <f>TechData_All!F45</f>
        <v>TL</v>
      </c>
      <c r="G70" s="315" t="s">
        <v>819</v>
      </c>
      <c r="H70" s="315" t="s">
        <v>816</v>
      </c>
      <c r="I70" s="315">
        <v>1</v>
      </c>
      <c r="J70" s="315" t="str">
        <f t="shared" si="52"/>
        <v>Minivan-DSL</v>
      </c>
      <c r="K70" s="335">
        <f>$I70*IF($G70="Pickup", SUMIFS(NewEmisData!E:E, NewEmisData!$A:$A, "Pickup", NewEmisData!$B:$B, $A70, NewEmisData!$C:$C, $H70, NewEmisData!$D:$D, K$2), SUMIFS(NewEmisData!E:E, NewEmisData!$A:$A, "LDV", NewEmisData!$B:$B, $A70, NewEmisData!$C:$C, $H70, NewEmisData!$D:$D, K$2))</f>
        <v>476.09443428903302</v>
      </c>
      <c r="L70" s="335">
        <f>$I70*IF($G70="Pickup", SUMIFS(NewEmisData!F:F, NewEmisData!$A:$A, "Pickup", NewEmisData!$B:$B, $A70, NewEmisData!$C:$C, $H70, NewEmisData!$D:$D, L$2), SUMIFS(NewEmisData!F:F, NewEmisData!$A:$A, "LDV", NewEmisData!$B:$B, $A70, NewEmisData!$C:$C, $H70, NewEmisData!$D:$D, L$2))</f>
        <v>429.18807065940501</v>
      </c>
      <c r="M70" s="335">
        <f>$I70*IF($G70="Pickup", SUMIFS(NewEmisData!G:G, NewEmisData!$A:$A, "Pickup", NewEmisData!$B:$B, $A70, NewEmisData!$C:$C, $H70, NewEmisData!$D:$D, M$2), SUMIFS(NewEmisData!G:G, NewEmisData!$A:$A, "LDV", NewEmisData!$B:$B, $A70, NewEmisData!$C:$C, $H70, NewEmisData!$D:$D, M$2))</f>
        <v>391.319233082962</v>
      </c>
      <c r="N70" s="335">
        <f>$I70*IF($G70="Pickup", SUMIFS(NewEmisData!H:H, NewEmisData!$A:$A, "Pickup", NewEmisData!$B:$B, $A70, NewEmisData!$C:$C, $H70, NewEmisData!$D:$D, N$2), SUMIFS(NewEmisData!H:H, NewEmisData!$A:$A, "LDV", NewEmisData!$B:$B, $A70, NewEmisData!$C:$C, $H70, NewEmisData!$D:$D, N$2))</f>
        <v>328.42956729245498</v>
      </c>
      <c r="O70" s="335">
        <f>$I70*IF($G70="Pickup", SUMIFS(NewEmisData!I:I, NewEmisData!$A:$A, "Pickup", NewEmisData!$B:$B, $A70, NewEmisData!$C:$C, $H70, NewEmisData!$D:$D, O$2), SUMIFS(NewEmisData!I:I, NewEmisData!$A:$A, "LDV", NewEmisData!$B:$B, $A70, NewEmisData!$C:$C, $H70, NewEmisData!$D:$D, O$2))</f>
        <v>299.62284839363502</v>
      </c>
      <c r="P70" s="335">
        <f>$I70*IF($G70="Pickup", SUMIFS(NewEmisData!J:J, NewEmisData!$A:$A, "Pickup", NewEmisData!$B:$B, $A70, NewEmisData!$C:$C, $H70, NewEmisData!$D:$D, P$2), SUMIFS(NewEmisData!J:J, NewEmisData!$A:$A, "LDV", NewEmisData!$B:$B, $A70, NewEmisData!$C:$C, $H70, NewEmisData!$D:$D, P$2))</f>
        <v>287.52510197421901</v>
      </c>
      <c r="Q70" s="335">
        <f>$I70*IF($G70="Pickup", SUMIFS(NewEmisData!K:K, NewEmisData!$A:$A, "Pickup", NewEmisData!$B:$B, $A70, NewEmisData!$C:$C, $H70, NewEmisData!$D:$D, Q$2), SUMIFS(NewEmisData!K:K, NewEmisData!$A:$A, "LDV", NewEmisData!$B:$B, $A70, NewEmisData!$C:$C, $H70, NewEmisData!$D:$D, Q$2))</f>
        <v>280.23148169863998</v>
      </c>
      <c r="R70" s="335">
        <f>$I70*IF($G70="Pickup", SUMIFS(NewEmisData!L:L, NewEmisData!$A:$A, "Pickup", NewEmisData!$B:$B, $A70, NewEmisData!$C:$C, $H70, NewEmisData!$D:$D, R$2), SUMIFS(NewEmisData!L:L, NewEmisData!$A:$A, "LDV", NewEmisData!$B:$B, $A70, NewEmisData!$C:$C, $H70, NewEmisData!$D:$D, R$2))</f>
        <v>277.54586040118801</v>
      </c>
      <c r="S70" s="335">
        <f>$I70*IF($G70="Pickup", SUMIFS(NewEmisData!M:M, NewEmisData!$A:$A, "Pickup", NewEmisData!$B:$B, $A70, NewEmisData!$C:$C, $H70, NewEmisData!$D:$D, S$2), SUMIFS(NewEmisData!M:M, NewEmisData!$A:$A, "LDV", NewEmisData!$B:$B, $A70, NewEmisData!$C:$C, $H70, NewEmisData!$D:$D, S$2))</f>
        <v>277.49863288375599</v>
      </c>
      <c r="T70" s="335">
        <v>0.51895197956857197</v>
      </c>
      <c r="U70" s="335">
        <f>$I70*IF($G70="Pickup", SUMIFS(NewEmisData!E:E, NewEmisData!$A:$A, "Pickup", NewEmisData!$B:$B, $A70, NewEmisData!$C:$C, $H70, NewEmisData!$D:$D, U$2), SUMIFS(NewEmisData!E:E, NewEmisData!$A:$A, "LDV", NewEmisData!$B:$B, $A70, NewEmisData!$C:$C, $H70, NewEmisData!$D:$D, U$2))</f>
        <v>2.0049311260151099</v>
      </c>
      <c r="V70" s="335">
        <f>$I70*IF($G70="Pickup", SUMIFS(NewEmisData!F:F, NewEmisData!$A:$A, "Pickup", NewEmisData!$B:$B, $A70, NewEmisData!$C:$C, $H70, NewEmisData!$D:$D, V$2), SUMIFS(NewEmisData!F:F, NewEmisData!$A:$A, "LDV", NewEmisData!$B:$B, $A70, NewEmisData!$C:$C, $H70, NewEmisData!$D:$D, V$2))</f>
        <v>0.760827545002146</v>
      </c>
      <c r="W70" s="335">
        <f>$I70*IF($G70="Pickup", SUMIFS(NewEmisData!G:G, NewEmisData!$A:$A, "Pickup", NewEmisData!$B:$B, $A70, NewEmisData!$C:$C, $H70, NewEmisData!$D:$D, W$2), SUMIFS(NewEmisData!G:G, NewEmisData!$A:$A, "LDV", NewEmisData!$B:$B, $A70, NewEmisData!$C:$C, $H70, NewEmisData!$D:$D, W$2))</f>
        <v>0.12767197241808201</v>
      </c>
      <c r="X70" s="335">
        <f>$I70*IF($G70="Pickup", SUMIFS(NewEmisData!H:H, NewEmisData!$A:$A, "Pickup", NewEmisData!$B:$B, $A70, NewEmisData!$C:$C, $H70, NewEmisData!$D:$D, X$2), SUMIFS(NewEmisData!H:H, NewEmisData!$A:$A, "LDV", NewEmisData!$B:$B, $A70, NewEmisData!$C:$C, $H70, NewEmisData!$D:$D, X$2))</f>
        <v>7.2512734058825107E-2</v>
      </c>
      <c r="Y70" s="335">
        <f>$I70*IF($G70="Pickup", SUMIFS(NewEmisData!I:I, NewEmisData!$A:$A, "Pickup", NewEmisData!$B:$B, $A70, NewEmisData!$C:$C, $H70, NewEmisData!$D:$D, Y$2), SUMIFS(NewEmisData!I:I, NewEmisData!$A:$A, "LDV", NewEmisData!$B:$B, $A70, NewEmisData!$C:$C, $H70, NewEmisData!$D:$D, Y$2))</f>
        <v>4.5465409268618202E-2</v>
      </c>
      <c r="Z70" s="335">
        <f>$I70*IF($G70="Pickup", SUMIFS(NewEmisData!J:J, NewEmisData!$A:$A, "Pickup", NewEmisData!$B:$B, $A70, NewEmisData!$C:$C, $H70, NewEmisData!$D:$D, Z$2), SUMIFS(NewEmisData!J:J, NewEmisData!$A:$A, "LDV", NewEmisData!$B:$B, $A70, NewEmisData!$C:$C, $H70, NewEmisData!$D:$D, Z$2))</f>
        <v>4.03828422132856E-2</v>
      </c>
      <c r="AA70" s="335">
        <f>$I70*IF($G70="Pickup", SUMIFS(NewEmisData!K:K, NewEmisData!$A:$A, "Pickup", NewEmisData!$B:$B, $A70, NewEmisData!$C:$C, $H70, NewEmisData!$D:$D, AA$2), SUMIFS(NewEmisData!K:K, NewEmisData!$A:$A, "LDV", NewEmisData!$B:$B, $A70, NewEmisData!$C:$C, $H70, NewEmisData!$D:$D, AA$2))</f>
        <v>3.69457071662685E-2</v>
      </c>
      <c r="AB70" s="335">
        <f>$I70*IF($G70="Pickup", SUMIFS(NewEmisData!L:L, NewEmisData!$A:$A, "Pickup", NewEmisData!$B:$B, $A70, NewEmisData!$C:$C, $H70, NewEmisData!$D:$D, AB$2), SUMIFS(NewEmisData!L:L, NewEmisData!$A:$A, "LDV", NewEmisData!$B:$B, $A70, NewEmisData!$C:$C, $H70, NewEmisData!$D:$D, AB$2))</f>
        <v>3.54479042046821E-2</v>
      </c>
      <c r="AC70" s="335">
        <f>$I70*IF($G70="Pickup", SUMIFS(NewEmisData!M:M, NewEmisData!$A:$A, "Pickup", NewEmisData!$B:$B, $A70, NewEmisData!$C:$C, $H70, NewEmisData!$D:$D, AC$2), SUMIFS(NewEmisData!M:M, NewEmisData!$A:$A, "LDV", NewEmisData!$B:$B, $A70, NewEmisData!$C:$C, $H70, NewEmisData!$D:$D, AC$2))</f>
        <v>3.5796031702760897E-2</v>
      </c>
      <c r="AD70" s="335">
        <v>0.31264891292629016</v>
      </c>
      <c r="AE70" s="335">
        <f>$I70*IF($G70="Pickup", SUMIFS(NewEmisData!E:E, NewEmisData!$A:$A, "Pickup", NewEmisData!$B:$B, $A70, NewEmisData!$C:$C, $H70, NewEmisData!$D:$D, AE$2), SUMIFS(NewEmisData!E:E, NewEmisData!$A:$A, "LDV", NewEmisData!$B:$B, $A70, NewEmisData!$C:$C, $H70, NewEmisData!$D:$D, AE$2))</f>
        <v>1.1835152385958499E-2</v>
      </c>
      <c r="AF70" s="335">
        <f>$I70*IF($G70="Pickup", SUMIFS(NewEmisData!F:F, NewEmisData!$A:$A, "Pickup", NewEmisData!$B:$B, $A70, NewEmisData!$C:$C, $H70, NewEmisData!$D:$D, AF$2), SUMIFS(NewEmisData!F:F, NewEmisData!$A:$A, "LDV", NewEmisData!$B:$B, $A70, NewEmisData!$C:$C, $H70, NewEmisData!$D:$D, AF$2))</f>
        <v>1.02303341802871E-2</v>
      </c>
      <c r="AG70" s="335">
        <f>$I70*IF($G70="Pickup", SUMIFS(NewEmisData!G:G, NewEmisData!$A:$A, "Pickup", NewEmisData!$B:$B, $A70, NewEmisData!$C:$C, $H70, NewEmisData!$D:$D, AG$2), SUMIFS(NewEmisData!G:G, NewEmisData!$A:$A, "LDV", NewEmisData!$B:$B, $A70, NewEmisData!$C:$C, $H70, NewEmisData!$D:$D, AG$2))</f>
        <v>3.28141775067963E-3</v>
      </c>
      <c r="AH70" s="335">
        <f>$I70*IF($G70="Pickup", SUMIFS(NewEmisData!H:H, NewEmisData!$A:$A, "Pickup", NewEmisData!$B:$B, $A70, NewEmisData!$C:$C, $H70, NewEmisData!$D:$D, AH$2), SUMIFS(NewEmisData!H:H, NewEmisData!$A:$A, "LDV", NewEmisData!$B:$B, $A70, NewEmisData!$C:$C, $H70, NewEmisData!$D:$D, AH$2))</f>
        <v>2.7429174181074199E-3</v>
      </c>
      <c r="AI70" s="335">
        <f>$I70*IF($G70="Pickup", SUMIFS(NewEmisData!I:I, NewEmisData!$A:$A, "Pickup", NewEmisData!$B:$B, $A70, NewEmisData!$C:$C, $H70, NewEmisData!$D:$D, AI$2), SUMIFS(NewEmisData!I:I, NewEmisData!$A:$A, "LDV", NewEmisData!$B:$B, $A70, NewEmisData!$C:$C, $H70, NewEmisData!$D:$D, AI$2))</f>
        <v>2.4986761140543901E-3</v>
      </c>
      <c r="AJ70" s="335">
        <f>$I70*IF($G70="Pickup", SUMIFS(NewEmisData!J:J, NewEmisData!$A:$A, "Pickup", NewEmisData!$B:$B, $A70, NewEmisData!$C:$C, $H70, NewEmisData!$D:$D, AJ$2), SUMIFS(NewEmisData!J:J, NewEmisData!$A:$A, "LDV", NewEmisData!$B:$B, $A70, NewEmisData!$C:$C, $H70, NewEmisData!$D:$D, AJ$2))</f>
        <v>2.3977288527187398E-3</v>
      </c>
      <c r="AK70" s="335">
        <f>$I70*IF($G70="Pickup", SUMIFS(NewEmisData!K:K, NewEmisData!$A:$A, "Pickup", NewEmisData!$B:$B, $A70, NewEmisData!$C:$C, $H70, NewEmisData!$D:$D, AK$2), SUMIFS(NewEmisData!K:K, NewEmisData!$A:$A, "LDV", NewEmisData!$B:$B, $A70, NewEmisData!$C:$C, $H70, NewEmisData!$D:$D, AK$2))</f>
        <v>2.3363239635992802E-3</v>
      </c>
      <c r="AL70" s="335">
        <f>$I70*IF($G70="Pickup", SUMIFS(NewEmisData!L:L, NewEmisData!$A:$A, "Pickup", NewEmisData!$B:$B, $A70, NewEmisData!$C:$C, $H70, NewEmisData!$D:$D, AL$2), SUMIFS(NewEmisData!L:L, NewEmisData!$A:$A, "LDV", NewEmisData!$B:$B, $A70, NewEmisData!$C:$C, $H70, NewEmisData!$D:$D, AL$2))</f>
        <v>2.3139342639780401E-3</v>
      </c>
      <c r="AM70" s="335">
        <f>$I70*IF($G70="Pickup", SUMIFS(NewEmisData!M:M, NewEmisData!$A:$A, "Pickup", NewEmisData!$B:$B, $A70, NewEmisData!$C:$C, $H70, NewEmisData!$D:$D, AM$2), SUMIFS(NewEmisData!M:M, NewEmisData!$A:$A, "LDV", NewEmisData!$B:$B, $A70, NewEmisData!$C:$C, $H70, NewEmisData!$D:$D, AM$2))</f>
        <v>2.31353960902861E-3</v>
      </c>
      <c r="AN70" s="335">
        <v>4.2403248188809025E-3</v>
      </c>
      <c r="AO70" s="335">
        <f>$I70*IF($G70="Pickup", SUMIFS(NewEmisData!E:E, NewEmisData!$A:$A, "Pickup", NewEmisData!$B:$B, $A70, NewEmisData!$C:$C, $H70, NewEmisData!$D:$D, AO$2), SUMIFS(NewEmisData!E:E, NewEmisData!$A:$A, "LDV", NewEmisData!$B:$B, $A70, NewEmisData!$C:$C, $H70, NewEmisData!$D:$D, AO$2))</f>
        <v>0.14754888588672199</v>
      </c>
      <c r="AP70" s="335">
        <f>$I70*IF($G70="Pickup", SUMIFS(NewEmisData!F:F, NewEmisData!$A:$A, "Pickup", NewEmisData!$B:$B, $A70, NewEmisData!$C:$C, $H70, NewEmisData!$D:$D, AP$2), SUMIFS(NewEmisData!F:F, NewEmisData!$A:$A, "LDV", NewEmisData!$B:$B, $A70, NewEmisData!$C:$C, $H70, NewEmisData!$D:$D, AP$2))</f>
        <v>8.9170669812866296E-2</v>
      </c>
      <c r="AQ70" s="335">
        <f>$I70*IF($G70="Pickup", SUMIFS(NewEmisData!G:G, NewEmisData!$A:$A, "Pickup", NewEmisData!$B:$B, $A70, NewEmisData!$C:$C, $H70, NewEmisData!$D:$D, AQ$2), SUMIFS(NewEmisData!G:G, NewEmisData!$A:$A, "LDV", NewEmisData!$B:$B, $A70, NewEmisData!$C:$C, $H70, NewEmisData!$D:$D, AQ$2))</f>
        <v>7.8105554369183802E-2</v>
      </c>
      <c r="AR70" s="335">
        <f>$I70*IF($G70="Pickup", SUMIFS(NewEmisData!H:H, NewEmisData!$A:$A, "Pickup", NewEmisData!$B:$B, $A70, NewEmisData!$C:$C, $H70, NewEmisData!$D:$D, AR$2), SUMIFS(NewEmisData!H:H, NewEmisData!$A:$A, "LDV", NewEmisData!$B:$B, $A70, NewEmisData!$C:$C, $H70, NewEmisData!$D:$D, AR$2))</f>
        <v>7.6972409553025797E-2</v>
      </c>
      <c r="AS70" s="335">
        <f>$I70*IF($G70="Pickup", SUMIFS(NewEmisData!I:I, NewEmisData!$A:$A, "Pickup", NewEmisData!$B:$B, $A70, NewEmisData!$C:$C, $H70, NewEmisData!$D:$D, AS$2), SUMIFS(NewEmisData!I:I, NewEmisData!$A:$A, "LDV", NewEmisData!$B:$B, $A70, NewEmisData!$C:$C, $H70, NewEmisData!$D:$D, AS$2))</f>
        <v>7.6836875081772907E-2</v>
      </c>
      <c r="AT70" s="335">
        <f>$I70*IF($G70="Pickup", SUMIFS(NewEmisData!J:J, NewEmisData!$A:$A, "Pickup", NewEmisData!$B:$B, $A70, NewEmisData!$C:$C, $H70, NewEmisData!$D:$D, AT$2), SUMIFS(NewEmisData!J:J, NewEmisData!$A:$A, "LDV", NewEmisData!$B:$B, $A70, NewEmisData!$C:$C, $H70, NewEmisData!$D:$D, AT$2))</f>
        <v>7.69074432910445E-2</v>
      </c>
      <c r="AU70" s="335">
        <f>$I70*IF($G70="Pickup", SUMIFS(NewEmisData!K:K, NewEmisData!$A:$A, "Pickup", NewEmisData!$B:$B, $A70, NewEmisData!$C:$C, $H70, NewEmisData!$D:$D, AU$2), SUMIFS(NewEmisData!K:K, NewEmisData!$A:$A, "LDV", NewEmisData!$B:$B, $A70, NewEmisData!$C:$C, $H70, NewEmisData!$D:$D, AU$2))</f>
        <v>7.6900843368497895E-2</v>
      </c>
      <c r="AV70" s="335">
        <f>$I70*IF($G70="Pickup", SUMIFS(NewEmisData!L:L, NewEmisData!$A:$A, "Pickup", NewEmisData!$B:$B, $A70, NewEmisData!$C:$C, $H70, NewEmisData!$D:$D, AV$2), SUMIFS(NewEmisData!L:L, NewEmisData!$A:$A, "LDV", NewEmisData!$B:$B, $A70, NewEmisData!$C:$C, $H70, NewEmisData!$D:$D, AV$2))</f>
        <v>7.6888545887976001E-2</v>
      </c>
      <c r="AW70" s="335">
        <f>$I70*IF($G70="Pickup", SUMIFS(NewEmisData!M:M, NewEmisData!$A:$A, "Pickup", NewEmisData!$B:$B, $A70, NewEmisData!$C:$C, $H70, NewEmisData!$D:$D, AW$2), SUMIFS(NewEmisData!M:M, NewEmisData!$A:$A, "LDV", NewEmisData!$B:$B, $A70, NewEmisData!$C:$C, $H70, NewEmisData!$D:$D, AW$2))</f>
        <v>7.6936569612579206E-2</v>
      </c>
      <c r="AX70" s="335">
        <v>5.2834708622229692E-2</v>
      </c>
      <c r="AY70" s="335">
        <f>$I70*IF($G70="Pickup", SUMIFS(NewEmisData!E:E, NewEmisData!$A:$A, "Pickup", NewEmisData!$B:$B, $A70, NewEmisData!$C:$C, $H70, NewEmisData!$D:$D, AY$2), SUMIFS(NewEmisData!E:E, NewEmisData!$A:$A, "LDV", NewEmisData!$B:$B, $A70, NewEmisData!$C:$C, $H70, NewEmisData!$D:$D, AY$2))</f>
        <v>8.2994776464736103E-2</v>
      </c>
      <c r="AZ70" s="335">
        <f>$I70*IF($G70="Pickup", SUMIFS(NewEmisData!F:F, NewEmisData!$A:$A, "Pickup", NewEmisData!$B:$B, $A70, NewEmisData!$C:$C, $H70, NewEmisData!$D:$D, AZ$2), SUMIFS(NewEmisData!F:F, NewEmisData!$A:$A, "LDV", NewEmisData!$B:$B, $A70, NewEmisData!$C:$C, $H70, NewEmisData!$D:$D, AZ$2))</f>
        <v>2.9286960169176E-2</v>
      </c>
      <c r="BA70" s="335">
        <f>$I70*IF($G70="Pickup", SUMIFS(NewEmisData!G:G, NewEmisData!$A:$A, "Pickup", NewEmisData!$B:$B, $A70, NewEmisData!$C:$C, $H70, NewEmisData!$D:$D, BA$2), SUMIFS(NewEmisData!G:G, NewEmisData!$A:$A, "LDV", NewEmisData!$B:$B, $A70, NewEmisData!$C:$C, $H70, NewEmisData!$D:$D, BA$2))</f>
        <v>1.3924604157418001E-2</v>
      </c>
      <c r="BB70" s="335">
        <f>$I70*IF($G70="Pickup", SUMIFS(NewEmisData!H:H, NewEmisData!$A:$A, "Pickup", NewEmisData!$B:$B, $A70, NewEmisData!$C:$C, $H70, NewEmisData!$D:$D, BB$2), SUMIFS(NewEmisData!H:H, NewEmisData!$A:$A, "LDV", NewEmisData!$B:$B, $A70, NewEmisData!$C:$C, $H70, NewEmisData!$D:$D, BB$2))</f>
        <v>1.28820995888716E-2</v>
      </c>
      <c r="BC70" s="335">
        <f>$I70*IF($G70="Pickup", SUMIFS(NewEmisData!I:I, NewEmisData!$A:$A, "Pickup", NewEmisData!$B:$B, $A70, NewEmisData!$C:$C, $H70, NewEmisData!$D:$D, BC$2), SUMIFS(NewEmisData!I:I, NewEmisData!$A:$A, "LDV", NewEmisData!$B:$B, $A70, NewEmisData!$C:$C, $H70, NewEmisData!$D:$D, BC$2))</f>
        <v>1.2757306095682401E-2</v>
      </c>
      <c r="BD70" s="335">
        <f>$I70*IF($G70="Pickup", SUMIFS(NewEmisData!J:J, NewEmisData!$A:$A, "Pickup", NewEmisData!$B:$B, $A70, NewEmisData!$C:$C, $H70, NewEmisData!$D:$D, BD$2), SUMIFS(NewEmisData!J:J, NewEmisData!$A:$A, "LDV", NewEmisData!$B:$B, $A70, NewEmisData!$C:$C, $H70, NewEmisData!$D:$D, BD$2))</f>
        <v>1.28223162487622E-2</v>
      </c>
      <c r="BE70" s="335">
        <f>$I70*IF($G70="Pickup", SUMIFS(NewEmisData!K:K, NewEmisData!$A:$A, "Pickup", NewEmisData!$B:$B, $A70, NewEmisData!$C:$C, $H70, NewEmisData!$D:$D, BE$2), SUMIFS(NewEmisData!K:K, NewEmisData!$A:$A, "LDV", NewEmisData!$B:$B, $A70, NewEmisData!$C:$C, $H70, NewEmisData!$D:$D, BE$2))</f>
        <v>1.28161744328164E-2</v>
      </c>
      <c r="BF70" s="335">
        <f>$I70*IF($G70="Pickup", SUMIFS(NewEmisData!L:L, NewEmisData!$A:$A, "Pickup", NewEmisData!$B:$B, $A70, NewEmisData!$C:$C, $H70, NewEmisData!$D:$D, BF$2), SUMIFS(NewEmisData!L:L, NewEmisData!$A:$A, "LDV", NewEmisData!$B:$B, $A70, NewEmisData!$C:$C, $H70, NewEmisData!$D:$D, BF$2))</f>
        <v>1.28049681705815E-2</v>
      </c>
      <c r="BG70" s="335">
        <f>$I70*IF($G70="Pickup", SUMIFS(NewEmisData!M:M, NewEmisData!$A:$A, "Pickup", NewEmisData!$B:$B, $A70, NewEmisData!$C:$C, $H70, NewEmisData!$D:$D, BG$2), SUMIFS(NewEmisData!M:M, NewEmisData!$A:$A, "LDV", NewEmisData!$B:$B, $A70, NewEmisData!$C:$C, $H70, NewEmisData!$D:$D, BG$2))</f>
        <v>1.2849092483120999E-2</v>
      </c>
      <c r="BH70" s="335">
        <v>1.4243276255751064E-2</v>
      </c>
      <c r="BI70" s="335">
        <f>$I70*IF($G70="Pickup", SUMIFS(NewEmisData!E:E, NewEmisData!$A:$A, "Pickup", NewEmisData!$B:$B, $A70, NewEmisData!$C:$C, $H70, NewEmisData!$D:$D, BI$2), SUMIFS(NewEmisData!E:E, NewEmisData!$A:$A, "LDV", NewEmisData!$B:$B, $A70, NewEmisData!$C:$C, $H70, NewEmisData!$D:$D, BI$2))</f>
        <v>39.775858774743803</v>
      </c>
      <c r="BJ70" s="335">
        <f>$I70*IF($G70="Pickup", SUMIFS(NewEmisData!F:F, NewEmisData!$A:$A, "Pickup", NewEmisData!$B:$B, $A70, NewEmisData!$C:$C, $H70, NewEmisData!$D:$D, BJ$2), SUMIFS(NewEmisData!F:F, NewEmisData!$A:$A, "LDV", NewEmisData!$B:$B, $A70, NewEmisData!$C:$C, $H70, NewEmisData!$D:$D, BJ$2))</f>
        <v>10.678234156384899</v>
      </c>
      <c r="BK70" s="335">
        <f>$I70*IF($G70="Pickup", SUMIFS(NewEmisData!G:G, NewEmisData!$A:$A, "Pickup", NewEmisData!$B:$B, $A70, NewEmisData!$C:$C, $H70, NewEmisData!$D:$D, BK$2), SUMIFS(NewEmisData!G:G, NewEmisData!$A:$A, "LDV", NewEmisData!$B:$B, $A70, NewEmisData!$C:$C, $H70, NewEmisData!$D:$D, BK$2))</f>
        <v>1.86758643046957</v>
      </c>
      <c r="BL70" s="335">
        <f>$I70*IF($G70="Pickup", SUMIFS(NewEmisData!H:H, NewEmisData!$A:$A, "Pickup", NewEmisData!$B:$B, $A70, NewEmisData!$C:$C, $H70, NewEmisData!$D:$D, BL$2), SUMIFS(NewEmisData!H:H, NewEmisData!$A:$A, "LDV", NewEmisData!$B:$B, $A70, NewEmisData!$C:$C, $H70, NewEmisData!$D:$D, BL$2))</f>
        <v>1.42362076026303</v>
      </c>
      <c r="BM70" s="335">
        <f>$I70*IF($G70="Pickup", SUMIFS(NewEmisData!I:I, NewEmisData!$A:$A, "Pickup", NewEmisData!$B:$B, $A70, NewEmisData!$C:$C, $H70, NewEmisData!$D:$D, BM$2), SUMIFS(NewEmisData!I:I, NewEmisData!$A:$A, "LDV", NewEmisData!$B:$B, $A70, NewEmisData!$C:$C, $H70, NewEmisData!$D:$D, BM$2))</f>
        <v>1.22553039938669</v>
      </c>
      <c r="BN70" s="335">
        <f>$I70*IF($G70="Pickup", SUMIFS(NewEmisData!J:J, NewEmisData!$A:$A, "Pickup", NewEmisData!$B:$B, $A70, NewEmisData!$C:$C, $H70, NewEmisData!$D:$D, BN$2), SUMIFS(NewEmisData!J:J, NewEmisData!$A:$A, "LDV", NewEmisData!$B:$B, $A70, NewEmisData!$C:$C, $H70, NewEmisData!$D:$D, BN$2))</f>
        <v>1.16750761763039</v>
      </c>
      <c r="BO70" s="335">
        <f>$I70*IF($G70="Pickup", SUMIFS(NewEmisData!K:K, NewEmisData!$A:$A, "Pickup", NewEmisData!$B:$B, $A70, NewEmisData!$C:$C, $H70, NewEmisData!$D:$D, BO$2), SUMIFS(NewEmisData!K:K, NewEmisData!$A:$A, "LDV", NewEmisData!$B:$B, $A70, NewEmisData!$C:$C, $H70, NewEmisData!$D:$D, BO$2))</f>
        <v>1.1062247677672601</v>
      </c>
      <c r="BP70" s="335">
        <f>$I70*IF($G70="Pickup", SUMIFS(NewEmisData!L:L, NewEmisData!$A:$A, "Pickup", NewEmisData!$B:$B, $A70, NewEmisData!$C:$C, $H70, NewEmisData!$D:$D, BP$2), SUMIFS(NewEmisData!L:L, NewEmisData!$A:$A, "LDV", NewEmisData!$B:$B, $A70, NewEmisData!$C:$C, $H70, NewEmisData!$D:$D, BP$2))</f>
        <v>1.0761548737814799</v>
      </c>
      <c r="BQ70" s="335">
        <f>$I70*IF($G70="Pickup", SUMIFS(NewEmisData!M:M, NewEmisData!$A:$A, "Pickup", NewEmisData!$B:$B, $A70, NewEmisData!$C:$C, $H70, NewEmisData!$D:$D, BQ$2), SUMIFS(NewEmisData!M:M, NewEmisData!$A:$A, "LDV", NewEmisData!$B:$B, $A70, NewEmisData!$C:$C, $H70, NewEmisData!$D:$D, BQ$2))</f>
        <v>1.0829580064973601</v>
      </c>
      <c r="BR70" s="335">
        <v>0.76052857406256014</v>
      </c>
      <c r="BS70" s="335">
        <f>$I70*IF($G70="Pickup", SUMIFS(NewEmisData!E:E, NewEmisData!$A:$A, "Pickup", NewEmisData!$B:$B, $A70, NewEmisData!$C:$C, $H70, NewEmisData!$D:$D, BS$2), SUMIFS(NewEmisData!E:E, NewEmisData!$A:$A, "LDV", NewEmisData!$B:$B, $A70, NewEmisData!$C:$C, $H70, NewEmisData!$D:$D, BS$2))</f>
        <v>3.6839474572804698</v>
      </c>
      <c r="BT70" s="335">
        <f>$I70*IF($G70="Pickup", SUMIFS(NewEmisData!F:F, NewEmisData!$A:$A, "Pickup", NewEmisData!$B:$B, $A70, NewEmisData!$C:$C, $H70, NewEmisData!$D:$D, BT$2), SUMIFS(NewEmisData!F:F, NewEmisData!$A:$A, "LDV", NewEmisData!$B:$B, $A70, NewEmisData!$C:$C, $H70, NewEmisData!$D:$D, BT$2))</f>
        <v>0.98577392935792796</v>
      </c>
      <c r="BU70" s="335">
        <f>$I70*IF($G70="Pickup", SUMIFS(NewEmisData!G:G, NewEmisData!$A:$A, "Pickup", NewEmisData!$B:$B, $A70, NewEmisData!$C:$C, $H70, NewEmisData!$D:$D, BU$2), SUMIFS(NewEmisData!G:G, NewEmisData!$A:$A, "LDV", NewEmisData!$B:$B, $A70, NewEmisData!$C:$C, $H70, NewEmisData!$D:$D, BU$2))</f>
        <v>0.13920001825041101</v>
      </c>
      <c r="BV70" s="335">
        <f>$I70*IF($G70="Pickup", SUMIFS(NewEmisData!H:H, NewEmisData!$A:$A, "Pickup", NewEmisData!$B:$B, $A70, NewEmisData!$C:$C, $H70, NewEmisData!$D:$D, BV$2), SUMIFS(NewEmisData!H:H, NewEmisData!$A:$A, "LDV", NewEmisData!$B:$B, $A70, NewEmisData!$C:$C, $H70, NewEmisData!$D:$D, BV$2))</f>
        <v>9.6471078701038201E-2</v>
      </c>
      <c r="BW70" s="335">
        <f>$I70*IF($G70="Pickup", SUMIFS(NewEmisData!I:I, NewEmisData!$A:$A, "Pickup", NewEmisData!$B:$B, $A70, NewEmisData!$C:$C, $H70, NewEmisData!$D:$D, BW$2), SUMIFS(NewEmisData!I:I, NewEmisData!$A:$A, "LDV", NewEmisData!$B:$B, $A70, NewEmisData!$C:$C, $H70, NewEmisData!$D:$D, BW$2))</f>
        <v>7.5191537396481406E-2</v>
      </c>
      <c r="BX70" s="335">
        <f>$I70*IF($G70="Pickup", SUMIFS(NewEmisData!J:J, NewEmisData!$A:$A, "Pickup", NewEmisData!$B:$B, $A70, NewEmisData!$C:$C, $H70, NewEmisData!$D:$D, BX$2), SUMIFS(NewEmisData!J:J, NewEmisData!$A:$A, "LDV", NewEmisData!$B:$B, $A70, NewEmisData!$C:$C, $H70, NewEmisData!$D:$D, BX$2))</f>
        <v>7.3750498912982104E-2</v>
      </c>
      <c r="BY70" s="335">
        <f>$I70*IF($G70="Pickup", SUMIFS(NewEmisData!K:K, NewEmisData!$A:$A, "Pickup", NewEmisData!$B:$B, $A70, NewEmisData!$C:$C, $H70, NewEmisData!$D:$D, BY$2), SUMIFS(NewEmisData!K:K, NewEmisData!$A:$A, "LDV", NewEmisData!$B:$B, $A70, NewEmisData!$C:$C, $H70, NewEmisData!$D:$D, BY$2))</f>
        <v>7.1596726073612907E-2</v>
      </c>
      <c r="BZ70" s="335">
        <f>$I70*IF($G70="Pickup", SUMIFS(NewEmisData!L:L, NewEmisData!$A:$A, "Pickup", NewEmisData!$B:$B, $A70, NewEmisData!$C:$C, $H70, NewEmisData!$D:$D, BZ$2), SUMIFS(NewEmisData!L:L, NewEmisData!$A:$A, "LDV", NewEmisData!$B:$B, $A70, NewEmisData!$C:$C, $H70, NewEmisData!$D:$D, BZ$2))</f>
        <v>7.0651840302643099E-2</v>
      </c>
      <c r="CA70" s="335">
        <f>$I70*IF($G70="Pickup", SUMIFS(NewEmisData!M:M, NewEmisData!$A:$A, "Pickup", NewEmisData!$B:$B, $A70, NewEmisData!$C:$C, $H70, NewEmisData!$D:$D, CA$2), SUMIFS(NewEmisData!M:M, NewEmisData!$A:$A, "LDV", NewEmisData!$B:$B, $A70, NewEmisData!$C:$C, $H70, NewEmisData!$D:$D, CA$2))</f>
        <v>7.1352883539201301E-2</v>
      </c>
      <c r="CB70" s="335">
        <v>8.150002687780894E-2</v>
      </c>
      <c r="CC70" s="335">
        <f>$I70*IF($G70="Pickup", SUMIFS(NewEmisData!E:E, NewEmisData!$A:$A, "Pickup", NewEmisData!$B:$B, $A70, NewEmisData!$C:$C, $H70, NewEmisData!$D:$D, CC$2), SUMIFS(NewEmisData!E:E, NewEmisData!$A:$A, "LDV", NewEmisData!$B:$B, $A70, NewEmisData!$C:$C, $H70, NewEmisData!$D:$D, CC$2))</f>
        <v>8.3015807662600808E-3</v>
      </c>
      <c r="CD70" s="335">
        <f>$I70*IF($G70="Pickup", SUMIFS(NewEmisData!F:F, NewEmisData!$A:$A, "Pickup", NewEmisData!$B:$B, $A70, NewEmisData!$C:$C, $H70, NewEmisData!$D:$D, CD$2), SUMIFS(NewEmisData!F:F, NewEmisData!$A:$A, "LDV", NewEmisData!$B:$B, $A70, NewEmisData!$C:$C, $H70, NewEmisData!$D:$D, CD$2))</f>
        <v>8.3015814353979093E-3</v>
      </c>
      <c r="CE70" s="335">
        <f>$I70*IF($G70="Pickup", SUMIFS(NewEmisData!G:G, NewEmisData!$A:$A, "Pickup", NewEmisData!$B:$B, $A70, NewEmisData!$C:$C, $H70, NewEmisData!$D:$D, CE$2), SUMIFS(NewEmisData!G:G, NewEmisData!$A:$A, "LDV", NewEmisData!$B:$B, $A70, NewEmisData!$C:$C, $H70, NewEmisData!$D:$D, CE$2))</f>
        <v>9.7776409238937295E-3</v>
      </c>
      <c r="CF70" s="335">
        <f>$I70*IF($G70="Pickup", SUMIFS(NewEmisData!H:H, NewEmisData!$A:$A, "Pickup", NewEmisData!$B:$B, $A70, NewEmisData!$C:$C, $H70, NewEmisData!$D:$D, CF$2), SUMIFS(NewEmisData!H:H, NewEmisData!$A:$A, "LDV", NewEmisData!$B:$B, $A70, NewEmisData!$C:$C, $H70, NewEmisData!$D:$D, CF$2))</f>
        <v>9.7776508210115302E-3</v>
      </c>
      <c r="CG70" s="335">
        <f>$I70*IF($G70="Pickup", SUMIFS(NewEmisData!I:I, NewEmisData!$A:$A, "Pickup", NewEmisData!$B:$B, $A70, NewEmisData!$C:$C, $H70, NewEmisData!$D:$D, CG$2), SUMIFS(NewEmisData!I:I, NewEmisData!$A:$A, "LDV", NewEmisData!$B:$B, $A70, NewEmisData!$C:$C, $H70, NewEmisData!$D:$D, CG$2))</f>
        <v>9.7776494795757396E-3</v>
      </c>
      <c r="CH70" s="335">
        <f>$I70*IF($G70="Pickup", SUMIFS(NewEmisData!J:J, NewEmisData!$A:$A, "Pickup", NewEmisData!$B:$B, $A70, NewEmisData!$C:$C, $H70, NewEmisData!$D:$D, CH$2), SUMIFS(NewEmisData!J:J, NewEmisData!$A:$A, "LDV", NewEmisData!$B:$B, $A70, NewEmisData!$C:$C, $H70, NewEmisData!$D:$D, CH$2))</f>
        <v>9.7776493269548497E-3</v>
      </c>
      <c r="CI70" s="335">
        <f>$I70*IF($G70="Pickup", SUMIFS(NewEmisData!K:K, NewEmisData!$A:$A, "Pickup", NewEmisData!$B:$B, $A70, NewEmisData!$C:$C, $H70, NewEmisData!$D:$D, CI$2), SUMIFS(NewEmisData!K:K, NewEmisData!$A:$A, "LDV", NewEmisData!$B:$B, $A70, NewEmisData!$C:$C, $H70, NewEmisData!$D:$D, CI$2))</f>
        <v>9.7776510939597203E-3</v>
      </c>
      <c r="CJ70" s="335">
        <f>$I70*IF($G70="Pickup", SUMIFS(NewEmisData!L:L, NewEmisData!$A:$A, "Pickup", NewEmisData!$B:$B, $A70, NewEmisData!$C:$C, $H70, NewEmisData!$D:$D, CJ$2), SUMIFS(NewEmisData!L:L, NewEmisData!$A:$A, "LDV", NewEmisData!$B:$B, $A70, NewEmisData!$C:$C, $H70, NewEmisData!$D:$D, CJ$2))</f>
        <v>9.7776462712922899E-3</v>
      </c>
      <c r="CK70" s="335">
        <f>$I70*IF($G70="Pickup", SUMIFS(NewEmisData!M:M, NewEmisData!$A:$A, "Pickup", NewEmisData!$B:$B, $A70, NewEmisData!$C:$C, $H70, NewEmisData!$D:$D, CK$2), SUMIFS(NewEmisData!M:M, NewEmisData!$A:$A, "LDV", NewEmisData!$B:$B, $A70, NewEmisData!$C:$C, $H70, NewEmisData!$D:$D, CK$2))</f>
        <v>9.7776422060059202E-3</v>
      </c>
      <c r="CL70" s="335">
        <v>2.2181963950320412E-2</v>
      </c>
      <c r="CM70" s="335">
        <f>$I70*IF($G70="Pickup", SUMIFS(NewEmisData!E:E, NewEmisData!$A:$A, "Pickup", NewEmisData!$B:$B, $A70, NewEmisData!$C:$C, $H70, NewEmisData!$D:$D, CM$2), SUMIFS(NewEmisData!E:E, NewEmisData!$A:$A, "LDV", NewEmisData!$B:$B, $A70, NewEmisData!$C:$C, $H70, NewEmisData!$D:$D, CM$2))</f>
        <v>1.3172159507331401E-3</v>
      </c>
      <c r="CN70" s="335">
        <f>$I70*IF($G70="Pickup", SUMIFS(NewEmisData!F:F, NewEmisData!$A:$A, "Pickup", NewEmisData!$B:$B, $A70, NewEmisData!$C:$C, $H70, NewEmisData!$D:$D, CN$2), SUMIFS(NewEmisData!F:F, NewEmisData!$A:$A, "LDV", NewEmisData!$B:$B, $A70, NewEmisData!$C:$C, $H70, NewEmisData!$D:$D, CN$2))</f>
        <v>1.1497778914898601E-3</v>
      </c>
      <c r="CO70" s="335">
        <f>$I70*IF($G70="Pickup", SUMIFS(NewEmisData!G:G, NewEmisData!$A:$A, "Pickup", NewEmisData!$B:$B, $A70, NewEmisData!$C:$C, $H70, NewEmisData!$D:$D, CO$2), SUMIFS(NewEmisData!G:G, NewEmisData!$A:$A, "LDV", NewEmisData!$B:$B, $A70, NewEmisData!$C:$C, $H70, NewEmisData!$D:$D, CO$2))</f>
        <v>1.3280335233953799E-3</v>
      </c>
      <c r="CP70" s="335">
        <f>$I70*IF($G70="Pickup", SUMIFS(NewEmisData!H:H, NewEmisData!$A:$A, "Pickup", NewEmisData!$B:$B, $A70, NewEmisData!$C:$C, $H70, NewEmisData!$D:$D, CP$2), SUMIFS(NewEmisData!H:H, NewEmisData!$A:$A, "LDV", NewEmisData!$B:$B, $A70, NewEmisData!$C:$C, $H70, NewEmisData!$D:$D, CP$2))</f>
        <v>1.3300403953936701E-3</v>
      </c>
      <c r="CQ70" s="335">
        <f>$I70*IF($G70="Pickup", SUMIFS(NewEmisData!I:I, NewEmisData!$A:$A, "Pickup", NewEmisData!$B:$B, $A70, NewEmisData!$C:$C, $H70, NewEmisData!$D:$D, CQ$2), SUMIFS(NewEmisData!I:I, NewEmisData!$A:$A, "LDV", NewEmisData!$B:$B, $A70, NewEmisData!$C:$C, $H70, NewEmisData!$D:$D, CQ$2))</f>
        <v>1.3373192652413001E-3</v>
      </c>
      <c r="CR70" s="335">
        <f>$I70*IF($G70="Pickup", SUMIFS(NewEmisData!J:J, NewEmisData!$A:$A, "Pickup", NewEmisData!$B:$B, $A70, NewEmisData!$C:$C, $H70, NewEmisData!$D:$D, CR$2), SUMIFS(NewEmisData!J:J, NewEmisData!$A:$A, "LDV", NewEmisData!$B:$B, $A70, NewEmisData!$C:$C, $H70, NewEmisData!$D:$D, CR$2))</f>
        <v>1.34682925218304E-3</v>
      </c>
      <c r="CS70" s="335">
        <f>$I70*IF($G70="Pickup", SUMIFS(NewEmisData!K:K, NewEmisData!$A:$A, "Pickup", NewEmisData!$B:$B, $A70, NewEmisData!$C:$C, $H70, NewEmisData!$D:$D, CS$2), SUMIFS(NewEmisData!K:K, NewEmisData!$A:$A, "LDV", NewEmisData!$B:$B, $A70, NewEmisData!$C:$C, $H70, NewEmisData!$D:$D, CS$2))</f>
        <v>1.35165887255797E-3</v>
      </c>
      <c r="CT70" s="335">
        <f>$I70*IF($G70="Pickup", SUMIFS(NewEmisData!L:L, NewEmisData!$A:$A, "Pickup", NewEmisData!$B:$B, $A70, NewEmisData!$C:$C, $H70, NewEmisData!$D:$D, CT$2), SUMIFS(NewEmisData!L:L, NewEmisData!$A:$A, "LDV", NewEmisData!$B:$B, $A70, NewEmisData!$C:$C, $H70, NewEmisData!$D:$D, CT$2))</f>
        <v>1.35319494580264E-3</v>
      </c>
      <c r="CU70" s="335">
        <f>$I70*IF($G70="Pickup", SUMIFS(NewEmisData!M:M, NewEmisData!$A:$A, "Pickup", NewEmisData!$B:$B, $A70, NewEmisData!$C:$C, $H70, NewEmisData!$D:$D, CU$2), SUMIFS(NewEmisData!M:M, NewEmisData!$A:$A, "LDV", NewEmisData!$B:$B, $A70, NewEmisData!$C:$C, $H70, NewEmisData!$D:$D, CU$2))</f>
        <v>1.35559121182894E-3</v>
      </c>
      <c r="CV70" s="335">
        <v>2.3568513937467224E-3</v>
      </c>
      <c r="CW70" s="335">
        <v>0.12767609553272316</v>
      </c>
      <c r="CX70" s="335">
        <v>6.0965444660888601E-2</v>
      </c>
      <c r="CY70" s="335">
        <v>1.6598456567846732E-2</v>
      </c>
      <c r="CZ70" s="335">
        <v>3.3604812012321423E-3</v>
      </c>
      <c r="DA70" s="335">
        <v>1.5241571918114991E-3</v>
      </c>
      <c r="DB70" s="335">
        <v>1.0003681376209209E-3</v>
      </c>
      <c r="DC70" s="335">
        <v>9.0365490602724134E-4</v>
      </c>
      <c r="DD70" s="335">
        <v>8.9947941829660093E-4</v>
      </c>
      <c r="DE70" s="335">
        <v>8.980159958761482E-4</v>
      </c>
      <c r="DF70" s="335">
        <v>8.980159958761482E-4</v>
      </c>
      <c r="DG70" s="335">
        <f>$I70*IF($G70="Pickup", SUMIFS(NewEmisData!E:E, NewEmisData!$A:$A, "Pickup", NewEmisData!$B:$B, $A70, NewEmisData!$C:$C, $H70, NewEmisData!$D:$D, DG$2), SUMIFS(NewEmisData!E:E, NewEmisData!$A:$A, "LDV", NewEmisData!$B:$B, $A70, NewEmisData!$C:$C, $H70, NewEmisData!$D:$D, DG$2))</f>
        <v>0</v>
      </c>
      <c r="DH70" s="335">
        <f>$I70*IF($G70="Pickup", SUMIFS(NewEmisData!F:F, NewEmisData!$A:$A, "Pickup", NewEmisData!$B:$B, $A70, NewEmisData!$C:$C, $H70, NewEmisData!$D:$D, DH$2), SUMIFS(NewEmisData!F:F, NewEmisData!$A:$A, "LDV", NewEmisData!$B:$B, $A70, NewEmisData!$C:$C, $H70, NewEmisData!$D:$D, DH$2))</f>
        <v>0</v>
      </c>
      <c r="DI70" s="335">
        <f>$I70*IF($G70="Pickup", SUMIFS(NewEmisData!G:G, NewEmisData!$A:$A, "Pickup", NewEmisData!$B:$B, $A70, NewEmisData!$C:$C, $H70, NewEmisData!$D:$D, DI$2), SUMIFS(NewEmisData!G:G, NewEmisData!$A:$A, "LDV", NewEmisData!$B:$B, $A70, NewEmisData!$C:$C, $H70, NewEmisData!$D:$D, DI$2))</f>
        <v>0</v>
      </c>
      <c r="DJ70" s="335">
        <f>$I70*IF($G70="Pickup", SUMIFS(NewEmisData!H:H, NewEmisData!$A:$A, "Pickup", NewEmisData!$B:$B, $A70, NewEmisData!$C:$C, $H70, NewEmisData!$D:$D, DJ$2), SUMIFS(NewEmisData!H:H, NewEmisData!$A:$A, "LDV", NewEmisData!$B:$B, $A70, NewEmisData!$C:$C, $H70, NewEmisData!$D:$D, DJ$2))</f>
        <v>0</v>
      </c>
      <c r="DK70" s="335">
        <f>$I70*IF($G70="Pickup", SUMIFS(NewEmisData!I:I, NewEmisData!$A:$A, "Pickup", NewEmisData!$B:$B, $A70, NewEmisData!$C:$C, $H70, NewEmisData!$D:$D, DK$2), SUMIFS(NewEmisData!I:I, NewEmisData!$A:$A, "LDV", NewEmisData!$B:$B, $A70, NewEmisData!$C:$C, $H70, NewEmisData!$D:$D, DK$2))</f>
        <v>0</v>
      </c>
      <c r="DL70" s="335">
        <f>$I70*IF($G70="Pickup", SUMIFS(NewEmisData!J:J, NewEmisData!$A:$A, "Pickup", NewEmisData!$B:$B, $A70, NewEmisData!$C:$C, $H70, NewEmisData!$D:$D, DL$2), SUMIFS(NewEmisData!J:J, NewEmisData!$A:$A, "LDV", NewEmisData!$B:$B, $A70, NewEmisData!$C:$C, $H70, NewEmisData!$D:$D, DL$2))</f>
        <v>0</v>
      </c>
      <c r="DM70" s="335">
        <f>$I70*IF($G70="Pickup", SUMIFS(NewEmisData!K:K, NewEmisData!$A:$A, "Pickup", NewEmisData!$B:$B, $A70, NewEmisData!$C:$C, $H70, NewEmisData!$D:$D, DM$2), SUMIFS(NewEmisData!K:K, NewEmisData!$A:$A, "LDV", NewEmisData!$B:$B, $A70, NewEmisData!$C:$C, $H70, NewEmisData!$D:$D, DM$2))</f>
        <v>0</v>
      </c>
      <c r="DN70" s="335">
        <f>$I70*IF($G70="Pickup", SUMIFS(NewEmisData!L:L, NewEmisData!$A:$A, "Pickup", NewEmisData!$B:$B, $A70, NewEmisData!$C:$C, $H70, NewEmisData!$D:$D, DN$2), SUMIFS(NewEmisData!L:L, NewEmisData!$A:$A, "LDV", NewEmisData!$B:$B, $A70, NewEmisData!$C:$C, $H70, NewEmisData!$D:$D, DN$2))</f>
        <v>0</v>
      </c>
      <c r="DO70" s="335">
        <f>$I70*IF($G70="Pickup", SUMIFS(NewEmisData!M:M, NewEmisData!$A:$A, "Pickup", NewEmisData!$B:$B, $A70, NewEmisData!$C:$C, $H70, NewEmisData!$D:$D, DO$2), SUMIFS(NewEmisData!M:M, NewEmisData!$A:$A, "LDV", NewEmisData!$B:$B, $A70, NewEmisData!$C:$C, $H70, NewEmisData!$D:$D, DO$2))</f>
        <v>0</v>
      </c>
      <c r="DP70" s="335">
        <v>1.3040587281867905E-3</v>
      </c>
      <c r="DQ70" s="335">
        <f>$I70*IF($G70="Pickup", SUMIFS(NewEmisData!E:E, NewEmisData!$A:$A, "Pickup", NewEmisData!$B:$B, $A70, NewEmisData!$C:$C, $H70, NewEmisData!$D:$D, DQ$2), SUMIFS(NewEmisData!E:E, NewEmisData!$A:$A, "LDV", NewEmisData!$B:$B, $A70, NewEmisData!$C:$C, $H70, NewEmisData!$D:$D, DQ$2))</f>
        <v>1.9307833533596701E-2</v>
      </c>
      <c r="DR70" s="335">
        <f>$I70*IF($G70="Pickup", SUMIFS(NewEmisData!F:F, NewEmisData!$A:$A, "Pickup", NewEmisData!$B:$B, $A70, NewEmisData!$C:$C, $H70, NewEmisData!$D:$D, DR$2), SUMIFS(NewEmisData!F:F, NewEmisData!$A:$A, "LDV", NewEmisData!$B:$B, $A70, NewEmisData!$C:$C, $H70, NewEmisData!$D:$D, DR$2))</f>
        <v>6.4114835319069405E-2</v>
      </c>
      <c r="DS70" s="335">
        <f>$I70*IF($G70="Pickup", SUMIFS(NewEmisData!G:G, NewEmisData!$A:$A, "Pickup", NewEmisData!$B:$B, $A70, NewEmisData!$C:$C, $H70, NewEmisData!$D:$D, DS$2), SUMIFS(NewEmisData!G:G, NewEmisData!$A:$A, "LDV", NewEmisData!$B:$B, $A70, NewEmisData!$C:$C, $H70, NewEmisData!$D:$D, DS$2))</f>
        <v>7.1713130585949997E-2</v>
      </c>
      <c r="DT70" s="335">
        <f>$I70*IF($G70="Pickup", SUMIFS(NewEmisData!H:H, NewEmisData!$A:$A, "Pickup", NewEmisData!$B:$B, $A70, NewEmisData!$C:$C, $H70, NewEmisData!$D:$D, DT$2), SUMIFS(NewEmisData!H:H, NewEmisData!$A:$A, "LDV", NewEmisData!$B:$B, $A70, NewEmisData!$C:$C, $H70, NewEmisData!$D:$D, DT$2))</f>
        <v>7.3171737716537094E-2</v>
      </c>
      <c r="DU70" s="335">
        <f>$I70*IF($G70="Pickup", SUMIFS(NewEmisData!I:I, NewEmisData!$A:$A, "Pickup", NewEmisData!$B:$B, $A70, NewEmisData!$C:$C, $H70, NewEmisData!$D:$D, DU$2), SUMIFS(NewEmisData!I:I, NewEmisData!$A:$A, "LDV", NewEmisData!$B:$B, $A70, NewEmisData!$C:$C, $H70, NewEmisData!$D:$D, DU$2))</f>
        <v>7.5270293642568403E-2</v>
      </c>
      <c r="DV70" s="335">
        <f>$I70*IF($G70="Pickup", SUMIFS(NewEmisData!J:J, NewEmisData!$A:$A, "Pickup", NewEmisData!$B:$B, $A70, NewEmisData!$C:$C, $H70, NewEmisData!$D:$D, DV$2), SUMIFS(NewEmisData!J:J, NewEmisData!$A:$A, "LDV", NewEmisData!$B:$B, $A70, NewEmisData!$C:$C, $H70, NewEmisData!$D:$D, DV$2))</f>
        <v>7.5445547537672006E-2</v>
      </c>
      <c r="DW70" s="335">
        <f>$I70*IF($G70="Pickup", SUMIFS(NewEmisData!K:K, NewEmisData!$A:$A, "Pickup", NewEmisData!$B:$B, $A70, NewEmisData!$C:$C, $H70, NewEmisData!$D:$D, DW$2), SUMIFS(NewEmisData!K:K, NewEmisData!$A:$A, "LDV", NewEmisData!$B:$B, $A70, NewEmisData!$C:$C, $H70, NewEmisData!$D:$D, DW$2))</f>
        <v>7.4712089162185497E-2</v>
      </c>
      <c r="DX70" s="335">
        <f>$I70*IF($G70="Pickup", SUMIFS(NewEmisData!L:L, NewEmisData!$A:$A, "Pickup", NewEmisData!$B:$B, $A70, NewEmisData!$C:$C, $H70, NewEmisData!$D:$D, DX$2), SUMIFS(NewEmisData!L:L, NewEmisData!$A:$A, "LDV", NewEmisData!$B:$B, $A70, NewEmisData!$C:$C, $H70, NewEmisData!$D:$D, DX$2))</f>
        <v>7.3717251656777796E-2</v>
      </c>
      <c r="DY70" s="335">
        <f>$I70*IF($G70="Pickup", SUMIFS(NewEmisData!M:M, NewEmisData!$A:$A, "Pickup", NewEmisData!$B:$B, $A70, NewEmisData!$C:$C, $H70, NewEmisData!$D:$D, DY$2), SUMIFS(NewEmisData!M:M, NewEmisData!$A:$A, "LDV", NewEmisData!$B:$B, $A70, NewEmisData!$C:$C, $H70, NewEmisData!$D:$D, DY$2))</f>
        <v>7.44731750120151E-2</v>
      </c>
      <c r="DZ70" s="335">
        <v>7.9378330079915432E-2</v>
      </c>
      <c r="EA70" s="335">
        <f t="shared" si="2"/>
        <v>476.09443428903302</v>
      </c>
      <c r="EB70" s="335">
        <f t="shared" si="3"/>
        <v>429.18807065940501</v>
      </c>
      <c r="EC70" s="335">
        <f t="shared" si="4"/>
        <v>391.319233082962</v>
      </c>
      <c r="ED70" s="335">
        <f t="shared" si="5"/>
        <v>328.42956729245498</v>
      </c>
      <c r="EE70" s="335">
        <f t="shared" si="6"/>
        <v>299.62284839363502</v>
      </c>
      <c r="EF70" s="335">
        <f t="shared" si="7"/>
        <v>287.52510197421901</v>
      </c>
      <c r="EG70" s="335">
        <f t="shared" si="8"/>
        <v>280.23148169863998</v>
      </c>
      <c r="EH70" s="335">
        <f t="shared" si="9"/>
        <v>277.54586040118801</v>
      </c>
      <c r="EI70" s="335">
        <f t="shared" si="10"/>
        <v>277.49863288375599</v>
      </c>
      <c r="EJ70" s="335">
        <f t="shared" si="11"/>
        <v>0.51895197956857197</v>
      </c>
      <c r="EK70" s="335">
        <f t="shared" si="12"/>
        <v>2.0049311260151099</v>
      </c>
      <c r="EL70" s="335">
        <f t="shared" si="13"/>
        <v>0.760827545002146</v>
      </c>
      <c r="EM70" s="335">
        <f t="shared" si="14"/>
        <v>0.12767197241808201</v>
      </c>
      <c r="EN70" s="335">
        <f t="shared" si="15"/>
        <v>7.2512734058825107E-2</v>
      </c>
      <c r="EO70" s="335">
        <f t="shared" si="16"/>
        <v>4.5465409268618202E-2</v>
      </c>
      <c r="EP70" s="335">
        <f t="shared" si="17"/>
        <v>4.03828422132856E-2</v>
      </c>
      <c r="EQ70" s="335">
        <f t="shared" si="18"/>
        <v>3.69457071662685E-2</v>
      </c>
      <c r="ER70" s="335">
        <f t="shared" si="19"/>
        <v>3.54479042046821E-2</v>
      </c>
      <c r="ES70" s="335">
        <f t="shared" si="20"/>
        <v>3.5796031702760897E-2</v>
      </c>
      <c r="ET70" s="335">
        <f t="shared" si="21"/>
        <v>0.31264891292629016</v>
      </c>
      <c r="EU70" s="335">
        <f t="shared" si="22"/>
        <v>1.1835152385958499E-2</v>
      </c>
      <c r="EV70" s="335">
        <f t="shared" si="23"/>
        <v>1.02303341802871E-2</v>
      </c>
      <c r="EW70" s="335">
        <f t="shared" si="24"/>
        <v>3.28141775067963E-3</v>
      </c>
      <c r="EX70" s="335">
        <f t="shared" si="25"/>
        <v>2.7429174181074199E-3</v>
      </c>
      <c r="EY70" s="335">
        <f t="shared" si="26"/>
        <v>2.4986761140543901E-3</v>
      </c>
      <c r="EZ70" s="335">
        <f t="shared" si="27"/>
        <v>2.3977288527187398E-3</v>
      </c>
      <c r="FA70" s="335">
        <f t="shared" si="28"/>
        <v>2.3363239635992802E-3</v>
      </c>
      <c r="FB70" s="335">
        <f t="shared" si="29"/>
        <v>2.3139342639780401E-3</v>
      </c>
      <c r="FC70" s="335">
        <f t="shared" si="30"/>
        <v>2.31353960902861E-3</v>
      </c>
      <c r="FD70" s="335">
        <f t="shared" si="31"/>
        <v>4.2403248188809025E-3</v>
      </c>
      <c r="FE70" s="335">
        <f t="shared" si="32"/>
        <v>0.14754888588672199</v>
      </c>
      <c r="FF70" s="335">
        <f t="shared" si="33"/>
        <v>8.9170669812866296E-2</v>
      </c>
      <c r="FG70" s="335">
        <f t="shared" si="34"/>
        <v>7.8105554369183802E-2</v>
      </c>
      <c r="FH70" s="335">
        <f t="shared" si="35"/>
        <v>7.6972409553025797E-2</v>
      </c>
      <c r="FI70" s="335">
        <f t="shared" si="36"/>
        <v>7.6836875081772907E-2</v>
      </c>
      <c r="FJ70" s="335">
        <f t="shared" si="37"/>
        <v>7.69074432910445E-2</v>
      </c>
      <c r="FK70" s="335">
        <f t="shared" si="38"/>
        <v>7.6900843368497895E-2</v>
      </c>
      <c r="FL70" s="335">
        <f t="shared" si="39"/>
        <v>7.6888545887976001E-2</v>
      </c>
      <c r="FM70" s="335">
        <f t="shared" si="40"/>
        <v>7.6936569612579206E-2</v>
      </c>
      <c r="FN70" s="335">
        <f t="shared" si="41"/>
        <v>5.2834708622229692E-2</v>
      </c>
      <c r="FO70" s="335">
        <f t="shared" si="42"/>
        <v>8.2994776464736103E-2</v>
      </c>
      <c r="FP70" s="335">
        <f t="shared" si="43"/>
        <v>2.9286960169176E-2</v>
      </c>
      <c r="FQ70" s="335">
        <f t="shared" si="44"/>
        <v>1.3924604157418001E-2</v>
      </c>
      <c r="FR70" s="335">
        <f t="shared" si="45"/>
        <v>1.28820995888716E-2</v>
      </c>
      <c r="FS70" s="335">
        <f t="shared" si="46"/>
        <v>1.2757306095682401E-2</v>
      </c>
      <c r="FT70" s="335">
        <f t="shared" si="47"/>
        <v>1.28223162487622E-2</v>
      </c>
      <c r="FU70" s="335">
        <f t="shared" si="48"/>
        <v>1.28161744328164E-2</v>
      </c>
      <c r="FV70" s="335">
        <f t="shared" si="49"/>
        <v>1.28049681705815E-2</v>
      </c>
      <c r="FW70" s="335">
        <f t="shared" si="50"/>
        <v>1.2849092483120999E-2</v>
      </c>
      <c r="FX70" s="335">
        <f t="shared" si="51"/>
        <v>1.4243276255751064E-2</v>
      </c>
    </row>
    <row r="71" spans="1:180" x14ac:dyDescent="0.2">
      <c r="A71" s="305" t="str">
        <f>_xlfn.CONCAT(IF(LEFT(TRIM(A70),1)="*", "*R", "R"), 1+RIGHT(TRIM(A70),1))</f>
        <v>*R3</v>
      </c>
      <c r="B71" s="305" t="str">
        <f t="shared" ref="B71:B74" si="113">B70</f>
        <v>*TLMDHEV15</v>
      </c>
      <c r="C71" s="305" t="str">
        <f t="shared" ref="C71:C74" si="114">C70</f>
        <v>TL.DSL.M.DHEV.2015</v>
      </c>
      <c r="D71" s="301" t="str">
        <f t="shared" ref="D71:D74" si="115">D70</f>
        <v>bn-vmt, bn-vmt/a</v>
      </c>
      <c r="E71" s="301" t="str">
        <f t="shared" ref="E71:E74" si="116">E70</f>
        <v>TRNDSL</v>
      </c>
      <c r="F71" s="301" t="str">
        <f t="shared" ref="F71:F74" si="117">F70</f>
        <v>TL</v>
      </c>
      <c r="G71" s="315" t="s">
        <v>819</v>
      </c>
      <c r="H71" s="315" t="s">
        <v>816</v>
      </c>
      <c r="I71" s="315">
        <v>1</v>
      </c>
      <c r="J71" s="315" t="str">
        <f t="shared" si="52"/>
        <v>Minivan-DSL</v>
      </c>
      <c r="K71" s="335">
        <f>$I71*IF($G71="Pickup", SUMIFS(NewEmisData!E:E, NewEmisData!$A:$A, "Pickup", NewEmisData!$B:$B, $A71, NewEmisData!$C:$C, $H71, NewEmisData!$D:$D, K$2), SUMIFS(NewEmisData!E:E, NewEmisData!$A:$A, "LDV", NewEmisData!$B:$B, $A71, NewEmisData!$C:$C, $H71, NewEmisData!$D:$D, K$2))</f>
        <v>454.22422332698301</v>
      </c>
      <c r="L71" s="335">
        <f>$I71*IF($G71="Pickup", SUMIFS(NewEmisData!F:F, NewEmisData!$A:$A, "Pickup", NewEmisData!$B:$B, $A71, NewEmisData!$C:$C, $H71, NewEmisData!$D:$D, L$2), SUMIFS(NewEmisData!F:F, NewEmisData!$A:$A, "LDV", NewEmisData!$B:$B, $A71, NewEmisData!$C:$C, $H71, NewEmisData!$D:$D, L$2))</f>
        <v>415.98623310718898</v>
      </c>
      <c r="M71" s="335">
        <f>$I71*IF($G71="Pickup", SUMIFS(NewEmisData!G:G, NewEmisData!$A:$A, "Pickup", NewEmisData!$B:$B, $A71, NewEmisData!$C:$C, $H71, NewEmisData!$D:$D, M$2), SUMIFS(NewEmisData!G:G, NewEmisData!$A:$A, "LDV", NewEmisData!$B:$B, $A71, NewEmisData!$C:$C, $H71, NewEmisData!$D:$D, M$2))</f>
        <v>341.24154984582401</v>
      </c>
      <c r="N71" s="335">
        <f>$I71*IF($G71="Pickup", SUMIFS(NewEmisData!H:H, NewEmisData!$A:$A, "Pickup", NewEmisData!$B:$B, $A71, NewEmisData!$C:$C, $H71, NewEmisData!$D:$D, N$2), SUMIFS(NewEmisData!H:H, NewEmisData!$A:$A, "LDV", NewEmisData!$B:$B, $A71, NewEmisData!$C:$C, $H71, NewEmisData!$D:$D, N$2))</f>
        <v>286.14374563306302</v>
      </c>
      <c r="O71" s="335">
        <f>$I71*IF($G71="Pickup", SUMIFS(NewEmisData!I:I, NewEmisData!$A:$A, "Pickup", NewEmisData!$B:$B, $A71, NewEmisData!$C:$C, $H71, NewEmisData!$D:$D, O$2), SUMIFS(NewEmisData!I:I, NewEmisData!$A:$A, "LDV", NewEmisData!$B:$B, $A71, NewEmisData!$C:$C, $H71, NewEmisData!$D:$D, O$2))</f>
        <v>260.90109398597599</v>
      </c>
      <c r="P71" s="335">
        <f>$I71*IF($G71="Pickup", SUMIFS(NewEmisData!J:J, NewEmisData!$A:$A, "Pickup", NewEmisData!$B:$B, $A71, NewEmisData!$C:$C, $H71, NewEmisData!$D:$D, P$2), SUMIFS(NewEmisData!J:J, NewEmisData!$A:$A, "LDV", NewEmisData!$B:$B, $A71, NewEmisData!$C:$C, $H71, NewEmisData!$D:$D, P$2))</f>
        <v>250.29294391902499</v>
      </c>
      <c r="Q71" s="335">
        <f>$I71*IF($G71="Pickup", SUMIFS(NewEmisData!K:K, NewEmisData!$A:$A, "Pickup", NewEmisData!$B:$B, $A71, NewEmisData!$C:$C, $H71, NewEmisData!$D:$D, Q$2), SUMIFS(NewEmisData!K:K, NewEmisData!$A:$A, "LDV", NewEmisData!$B:$B, $A71, NewEmisData!$C:$C, $H71, NewEmisData!$D:$D, Q$2))</f>
        <v>243.907500195674</v>
      </c>
      <c r="R71" s="335">
        <f>$I71*IF($G71="Pickup", SUMIFS(NewEmisData!L:L, NewEmisData!$A:$A, "Pickup", NewEmisData!$B:$B, $A71, NewEmisData!$C:$C, $H71, NewEmisData!$D:$D, R$2), SUMIFS(NewEmisData!L:L, NewEmisData!$A:$A, "LDV", NewEmisData!$B:$B, $A71, NewEmisData!$C:$C, $H71, NewEmisData!$D:$D, R$2))</f>
        <v>241.55525518103801</v>
      </c>
      <c r="S71" s="335">
        <f>$I71*IF($G71="Pickup", SUMIFS(NewEmisData!M:M, NewEmisData!$A:$A, "Pickup", NewEmisData!$B:$B, $A71, NewEmisData!$C:$C, $H71, NewEmisData!$D:$D, S$2), SUMIFS(NewEmisData!M:M, NewEmisData!$A:$A, "LDV", NewEmisData!$B:$B, $A71, NewEmisData!$C:$C, $H71, NewEmisData!$D:$D, S$2))</f>
        <v>241.503483186078</v>
      </c>
      <c r="T71" s="335">
        <v>0.51895197956857197</v>
      </c>
      <c r="U71" s="335">
        <f>$I71*IF($G71="Pickup", SUMIFS(NewEmisData!E:E, NewEmisData!$A:$A, "Pickup", NewEmisData!$B:$B, $A71, NewEmisData!$C:$C, $H71, NewEmisData!$D:$D, U$2), SUMIFS(NewEmisData!E:E, NewEmisData!$A:$A, "LDV", NewEmisData!$B:$B, $A71, NewEmisData!$C:$C, $H71, NewEmisData!$D:$D, U$2))</f>
        <v>1.6110129323604601</v>
      </c>
      <c r="V71" s="335">
        <f>$I71*IF($G71="Pickup", SUMIFS(NewEmisData!F:F, NewEmisData!$A:$A, "Pickup", NewEmisData!$B:$B, $A71, NewEmisData!$C:$C, $H71, NewEmisData!$D:$D, V$2), SUMIFS(NewEmisData!F:F, NewEmisData!$A:$A, "LDV", NewEmisData!$B:$B, $A71, NewEmisData!$C:$C, $H71, NewEmisData!$D:$D, V$2))</f>
        <v>0.78125490560219701</v>
      </c>
      <c r="W71" s="335">
        <f>$I71*IF($G71="Pickup", SUMIFS(NewEmisData!G:G, NewEmisData!$A:$A, "Pickup", NewEmisData!$B:$B, $A71, NewEmisData!$C:$C, $H71, NewEmisData!$D:$D, W$2), SUMIFS(NewEmisData!G:G, NewEmisData!$A:$A, "LDV", NewEmisData!$B:$B, $A71, NewEmisData!$C:$C, $H71, NewEmisData!$D:$D, W$2))</f>
        <v>0.115620473733781</v>
      </c>
      <c r="X71" s="335">
        <f>$I71*IF($G71="Pickup", SUMIFS(NewEmisData!H:H, NewEmisData!$A:$A, "Pickup", NewEmisData!$B:$B, $A71, NewEmisData!$C:$C, $H71, NewEmisData!$D:$D, X$2), SUMIFS(NewEmisData!H:H, NewEmisData!$A:$A, "LDV", NewEmisData!$B:$B, $A71, NewEmisData!$C:$C, $H71, NewEmisData!$D:$D, X$2))</f>
        <v>6.6004639352718095E-2</v>
      </c>
      <c r="Y71" s="335">
        <f>$I71*IF($G71="Pickup", SUMIFS(NewEmisData!I:I, NewEmisData!$A:$A, "Pickup", NewEmisData!$B:$B, $A71, NewEmisData!$C:$C, $H71, NewEmisData!$D:$D, Y$2), SUMIFS(NewEmisData!I:I, NewEmisData!$A:$A, "LDV", NewEmisData!$B:$B, $A71, NewEmisData!$C:$C, $H71, NewEmisData!$D:$D, Y$2))</f>
        <v>4.1480313552042999E-2</v>
      </c>
      <c r="Z71" s="335">
        <f>$I71*IF($G71="Pickup", SUMIFS(NewEmisData!J:J, NewEmisData!$A:$A, "Pickup", NewEmisData!$B:$B, $A71, NewEmisData!$C:$C, $H71, NewEmisData!$D:$D, Z$2), SUMIFS(NewEmisData!J:J, NewEmisData!$A:$A, "LDV", NewEmisData!$B:$B, $A71, NewEmisData!$C:$C, $H71, NewEmisData!$D:$D, Z$2))</f>
        <v>3.67143779351497E-2</v>
      </c>
      <c r="AA71" s="335">
        <f>$I71*IF($G71="Pickup", SUMIFS(NewEmisData!K:K, NewEmisData!$A:$A, "Pickup", NewEmisData!$B:$B, $A71, NewEmisData!$C:$C, $H71, NewEmisData!$D:$D, AA$2), SUMIFS(NewEmisData!K:K, NewEmisData!$A:$A, "LDV", NewEmisData!$B:$B, $A71, NewEmisData!$C:$C, $H71, NewEmisData!$D:$D, AA$2))</f>
        <v>3.3512426284448803E-2</v>
      </c>
      <c r="AB71" s="335">
        <f>$I71*IF($G71="Pickup", SUMIFS(NewEmisData!L:L, NewEmisData!$A:$A, "Pickup", NewEmisData!$B:$B, $A71, NewEmisData!$C:$C, $H71, NewEmisData!$D:$D, AB$2), SUMIFS(NewEmisData!L:L, NewEmisData!$A:$A, "LDV", NewEmisData!$B:$B, $A71, NewEmisData!$C:$C, $H71, NewEmisData!$D:$D, AB$2))</f>
        <v>3.2134891572290103E-2</v>
      </c>
      <c r="AC71" s="335">
        <f>$I71*IF($G71="Pickup", SUMIFS(NewEmisData!M:M, NewEmisData!$A:$A, "Pickup", NewEmisData!$B:$B, $A71, NewEmisData!$C:$C, $H71, NewEmisData!$D:$D, AC$2), SUMIFS(NewEmisData!M:M, NewEmisData!$A:$A, "LDV", NewEmisData!$B:$B, $A71, NewEmisData!$C:$C, $H71, NewEmisData!$D:$D, AC$2))</f>
        <v>3.24152542775758E-2</v>
      </c>
      <c r="AD71" s="335">
        <v>0.31264891292629016</v>
      </c>
      <c r="AE71" s="335">
        <f>$I71*IF($G71="Pickup", SUMIFS(NewEmisData!E:E, NewEmisData!$A:$A, "Pickup", NewEmisData!$B:$B, $A71, NewEmisData!$C:$C, $H71, NewEmisData!$D:$D, AE$2), SUMIFS(NewEmisData!E:E, NewEmisData!$A:$A, "LDV", NewEmisData!$B:$B, $A71, NewEmisData!$C:$C, $H71, NewEmisData!$D:$D, AE$2))</f>
        <v>1.1303261097433201E-2</v>
      </c>
      <c r="AF71" s="335">
        <f>$I71*IF($G71="Pickup", SUMIFS(NewEmisData!F:F, NewEmisData!$A:$A, "Pickup", NewEmisData!$B:$B, $A71, NewEmisData!$C:$C, $H71, NewEmisData!$D:$D, AF$2), SUMIFS(NewEmisData!F:F, NewEmisData!$A:$A, "LDV", NewEmisData!$B:$B, $A71, NewEmisData!$C:$C, $H71, NewEmisData!$D:$D, AF$2))</f>
        <v>9.9952440902568301E-3</v>
      </c>
      <c r="AG71" s="335">
        <f>$I71*IF($G71="Pickup", SUMIFS(NewEmisData!G:G, NewEmisData!$A:$A, "Pickup", NewEmisData!$B:$B, $A71, NewEmisData!$C:$C, $H71, NewEmisData!$D:$D, AG$2), SUMIFS(NewEmisData!G:G, NewEmisData!$A:$A, "LDV", NewEmisData!$B:$B, $A71, NewEmisData!$C:$C, $H71, NewEmisData!$D:$D, AG$2))</f>
        <v>2.8615465413590799E-3</v>
      </c>
      <c r="AH71" s="335">
        <f>$I71*IF($G71="Pickup", SUMIFS(NewEmisData!H:H, NewEmisData!$A:$A, "Pickup", NewEmisData!$B:$B, $A71, NewEmisData!$C:$C, $H71, NewEmisData!$D:$D, AH$2), SUMIFS(NewEmisData!H:H, NewEmisData!$A:$A, "LDV", NewEmisData!$B:$B, $A71, NewEmisData!$C:$C, $H71, NewEmisData!$D:$D, AH$2))</f>
        <v>2.3897731636762301E-3</v>
      </c>
      <c r="AI71" s="335">
        <f>$I71*IF($G71="Pickup", SUMIFS(NewEmisData!I:I, NewEmisData!$A:$A, "Pickup", NewEmisData!$B:$B, $A71, NewEmisData!$C:$C, $H71, NewEmisData!$D:$D, AI$2), SUMIFS(NewEmisData!I:I, NewEmisData!$A:$A, "LDV", NewEmisData!$B:$B, $A71, NewEmisData!$C:$C, $H71, NewEmisData!$D:$D, AI$2))</f>
        <v>2.1757621427749502E-3</v>
      </c>
      <c r="AJ71" s="335">
        <f>$I71*IF($G71="Pickup", SUMIFS(NewEmisData!J:J, NewEmisData!$A:$A, "Pickup", NewEmisData!$B:$B, $A71, NewEmisData!$C:$C, $H71, NewEmisData!$D:$D, AJ$2), SUMIFS(NewEmisData!J:J, NewEmisData!$A:$A, "LDV", NewEmisData!$B:$B, $A71, NewEmisData!$C:$C, $H71, NewEmisData!$D:$D, AJ$2))</f>
        <v>2.0872445644692299E-3</v>
      </c>
      <c r="AK71" s="335">
        <f>$I71*IF($G71="Pickup", SUMIFS(NewEmisData!K:K, NewEmisData!$A:$A, "Pickup", NewEmisData!$B:$B, $A71, NewEmisData!$C:$C, $H71, NewEmisData!$D:$D, AK$2), SUMIFS(NewEmisData!K:K, NewEmisData!$A:$A, "LDV", NewEmisData!$B:$B, $A71, NewEmisData!$C:$C, $H71, NewEmisData!$D:$D, AK$2))</f>
        <v>2.03348692070508E-3</v>
      </c>
      <c r="AL71" s="335">
        <f>$I71*IF($G71="Pickup", SUMIFS(NewEmisData!L:L, NewEmisData!$A:$A, "Pickup", NewEmisData!$B:$B, $A71, NewEmisData!$C:$C, $H71, NewEmisData!$D:$D, AL$2), SUMIFS(NewEmisData!L:L, NewEmisData!$A:$A, "LDV", NewEmisData!$B:$B, $A71, NewEmisData!$C:$C, $H71, NewEmisData!$D:$D, AL$2))</f>
        <v>2.0138761843932198E-3</v>
      </c>
      <c r="AM71" s="335">
        <f>$I71*IF($G71="Pickup", SUMIFS(NewEmisData!M:M, NewEmisData!$A:$A, "Pickup", NewEmisData!$B:$B, $A71, NewEmisData!$C:$C, $H71, NewEmisData!$D:$D, AM$2), SUMIFS(NewEmisData!M:M, NewEmisData!$A:$A, "LDV", NewEmisData!$B:$B, $A71, NewEmisData!$C:$C, $H71, NewEmisData!$D:$D, AM$2))</f>
        <v>2.0134431442024002E-3</v>
      </c>
      <c r="AN71" s="335">
        <v>4.2403248188809025E-3</v>
      </c>
      <c r="AO71" s="335">
        <f>$I71*IF($G71="Pickup", SUMIFS(NewEmisData!E:E, NewEmisData!$A:$A, "Pickup", NewEmisData!$B:$B, $A71, NewEmisData!$C:$C, $H71, NewEmisData!$D:$D, AO$2), SUMIFS(NewEmisData!E:E, NewEmisData!$A:$A, "LDV", NewEmisData!$B:$B, $A71, NewEmisData!$C:$C, $H71, NewEmisData!$D:$D, AO$2))</f>
        <v>0.10831971626595401</v>
      </c>
      <c r="AP71" s="335">
        <f>$I71*IF($G71="Pickup", SUMIFS(NewEmisData!F:F, NewEmisData!$A:$A, "Pickup", NewEmisData!$B:$B, $A71, NewEmisData!$C:$C, $H71, NewEmisData!$D:$D, AP$2), SUMIFS(NewEmisData!F:F, NewEmisData!$A:$A, "LDV", NewEmisData!$B:$B, $A71, NewEmisData!$C:$C, $H71, NewEmisData!$D:$D, AP$2))</f>
        <v>7.51921551228555E-2</v>
      </c>
      <c r="AQ71" s="335">
        <f>$I71*IF($G71="Pickup", SUMIFS(NewEmisData!G:G, NewEmisData!$A:$A, "Pickup", NewEmisData!$B:$B, $A71, NewEmisData!$C:$C, $H71, NewEmisData!$D:$D, AQ$2), SUMIFS(NewEmisData!G:G, NewEmisData!$A:$A, "LDV", NewEmisData!$B:$B, $A71, NewEmisData!$C:$C, $H71, NewEmisData!$D:$D, AQ$2))</f>
        <v>6.01393435807746E-2</v>
      </c>
      <c r="AR71" s="335">
        <f>$I71*IF($G71="Pickup", SUMIFS(NewEmisData!H:H, NewEmisData!$A:$A, "Pickup", NewEmisData!$B:$B, $A71, NewEmisData!$C:$C, $H71, NewEmisData!$D:$D, AR$2), SUMIFS(NewEmisData!H:H, NewEmisData!$A:$A, "LDV", NewEmisData!$B:$B, $A71, NewEmisData!$C:$C, $H71, NewEmisData!$D:$D, AR$2))</f>
        <v>5.915482339026E-2</v>
      </c>
      <c r="AS71" s="335">
        <f>$I71*IF($G71="Pickup", SUMIFS(NewEmisData!I:I, NewEmisData!$A:$A, "Pickup", NewEmisData!$B:$B, $A71, NewEmisData!$C:$C, $H71, NewEmisData!$D:$D, AS$2), SUMIFS(NewEmisData!I:I, NewEmisData!$A:$A, "LDV", NewEmisData!$B:$B, $A71, NewEmisData!$C:$C, $H71, NewEmisData!$D:$D, AS$2))</f>
        <v>5.90367985492673E-2</v>
      </c>
      <c r="AT71" s="335">
        <f>$I71*IF($G71="Pickup", SUMIFS(NewEmisData!J:J, NewEmisData!$A:$A, "Pickup", NewEmisData!$B:$B, $A71, NewEmisData!$C:$C, $H71, NewEmisData!$D:$D, AT$2), SUMIFS(NewEmisData!J:J, NewEmisData!$A:$A, "LDV", NewEmisData!$B:$B, $A71, NewEmisData!$C:$C, $H71, NewEmisData!$D:$D, AT$2))</f>
        <v>5.9096852542489697E-2</v>
      </c>
      <c r="AU71" s="335">
        <f>$I71*IF($G71="Pickup", SUMIFS(NewEmisData!K:K, NewEmisData!$A:$A, "Pickup", NewEmisData!$B:$B, $A71, NewEmisData!$C:$C, $H71, NewEmisData!$D:$D, AU$2), SUMIFS(NewEmisData!K:K, NewEmisData!$A:$A, "LDV", NewEmisData!$B:$B, $A71, NewEmisData!$C:$C, $H71, NewEmisData!$D:$D, AU$2))</f>
        <v>5.9090238154649199E-2</v>
      </c>
      <c r="AV71" s="335">
        <f>$I71*IF($G71="Pickup", SUMIFS(NewEmisData!L:L, NewEmisData!$A:$A, "Pickup", NewEmisData!$B:$B, $A71, NewEmisData!$C:$C, $H71, NewEmisData!$D:$D, AV$2), SUMIFS(NewEmisData!L:L, NewEmisData!$A:$A, "LDV", NewEmisData!$B:$B, $A71, NewEmisData!$C:$C, $H71, NewEmisData!$D:$D, AV$2))</f>
        <v>5.90796096133216E-2</v>
      </c>
      <c r="AW71" s="335">
        <f>$I71*IF($G71="Pickup", SUMIFS(NewEmisData!M:M, NewEmisData!$A:$A, "Pickup", NewEmisData!$B:$B, $A71, NewEmisData!$C:$C, $H71, NewEmisData!$D:$D, AW$2), SUMIFS(NewEmisData!M:M, NewEmisData!$A:$A, "LDV", NewEmisData!$B:$B, $A71, NewEmisData!$C:$C, $H71, NewEmisData!$D:$D, AW$2))</f>
        <v>5.9120090191233099E-2</v>
      </c>
      <c r="AX71" s="335">
        <v>5.2834708622229692E-2</v>
      </c>
      <c r="AY71" s="335">
        <f>$I71*IF($G71="Pickup", SUMIFS(NewEmisData!E:E, NewEmisData!$A:$A, "Pickup", NewEmisData!$B:$B, $A71, NewEmisData!$C:$C, $H71, NewEmisData!$D:$D, AY$2), SUMIFS(NewEmisData!E:E, NewEmisData!$A:$A, "LDV", NewEmisData!$B:$B, $A71, NewEmisData!$C:$C, $H71, NewEmisData!$D:$D, AY$2))</f>
        <v>5.6019255696326403E-2</v>
      </c>
      <c r="AZ71" s="335">
        <f>$I71*IF($G71="Pickup", SUMIFS(NewEmisData!F:F, NewEmisData!$A:$A, "Pickup", NewEmisData!$B:$B, $A71, NewEmisData!$C:$C, $H71, NewEmisData!$D:$D, AZ$2), SUMIFS(NewEmisData!F:F, NewEmisData!$A:$A, "LDV", NewEmisData!$B:$B, $A71, NewEmisData!$C:$C, $H71, NewEmisData!$D:$D, AZ$2))</f>
        <v>2.5542017960839599E-2</v>
      </c>
      <c r="BA71" s="335">
        <f>$I71*IF($G71="Pickup", SUMIFS(NewEmisData!G:G, NewEmisData!$A:$A, "Pickup", NewEmisData!$B:$B, $A71, NewEmisData!$C:$C, $H71, NewEmisData!$D:$D, BA$2), SUMIFS(NewEmisData!G:G, NewEmisData!$A:$A, "LDV", NewEmisData!$B:$B, $A71, NewEmisData!$C:$C, $H71, NewEmisData!$D:$D, BA$2))</f>
        <v>1.11121396466055E-2</v>
      </c>
      <c r="BB71" s="335">
        <f>$I71*IF($G71="Pickup", SUMIFS(NewEmisData!H:H, NewEmisData!$A:$A, "Pickup", NewEmisData!$B:$B, $A71, NewEmisData!$C:$C, $H71, NewEmisData!$D:$D, BB$2), SUMIFS(NewEmisData!H:H, NewEmisData!$A:$A, "LDV", NewEmisData!$B:$B, $A71, NewEmisData!$C:$C, $H71, NewEmisData!$D:$D, BB$2))</f>
        <v>1.0206481959038401E-2</v>
      </c>
      <c r="BC71" s="335">
        <f>$I71*IF($G71="Pickup", SUMIFS(NewEmisData!I:I, NewEmisData!$A:$A, "Pickup", NewEmisData!$B:$B, $A71, NewEmisData!$C:$C, $H71, NewEmisData!$D:$D, BC$2), SUMIFS(NewEmisData!I:I, NewEmisData!$A:$A, "LDV", NewEmisData!$B:$B, $A71, NewEmisData!$C:$C, $H71, NewEmisData!$D:$D, BC$2))</f>
        <v>1.00978805100248E-2</v>
      </c>
      <c r="BD71" s="335">
        <f>$I71*IF($G71="Pickup", SUMIFS(NewEmisData!J:J, NewEmisData!$A:$A, "Pickup", NewEmisData!$B:$B, $A71, NewEmisData!$C:$C, $H71, NewEmisData!$D:$D, BD$2), SUMIFS(NewEmisData!J:J, NewEmisData!$A:$A, "LDV", NewEmisData!$B:$B, $A71, NewEmisData!$C:$C, $H71, NewEmisData!$D:$D, BD$2))</f>
        <v>1.01531295733735E-2</v>
      </c>
      <c r="BE71" s="335">
        <f>$I71*IF($G71="Pickup", SUMIFS(NewEmisData!K:K, NewEmisData!$A:$A, "Pickup", NewEmisData!$B:$B, $A71, NewEmisData!$C:$C, $H71, NewEmisData!$D:$D, BE$2), SUMIFS(NewEmisData!K:K, NewEmisData!$A:$A, "LDV", NewEmisData!$B:$B, $A71, NewEmisData!$C:$C, $H71, NewEmisData!$D:$D, BE$2))</f>
        <v>1.0147042075548099E-2</v>
      </c>
      <c r="BF71" s="335">
        <f>$I71*IF($G71="Pickup", SUMIFS(NewEmisData!L:L, NewEmisData!$A:$A, "Pickup", NewEmisData!$B:$B, $A71, NewEmisData!$C:$C, $H71, NewEmisData!$D:$D, BF$2), SUMIFS(NewEmisData!L:L, NewEmisData!$A:$A, "LDV", NewEmisData!$B:$B, $A71, NewEmisData!$C:$C, $H71, NewEmisData!$D:$D, BF$2))</f>
        <v>1.0137260551364401E-2</v>
      </c>
      <c r="BG71" s="335">
        <f>$I71*IF($G71="Pickup", SUMIFS(NewEmisData!M:M, NewEmisData!$A:$A, "Pickup", NewEmisData!$B:$B, $A71, NewEmisData!$C:$C, $H71, NewEmisData!$D:$D, BG$2), SUMIFS(NewEmisData!M:M, NewEmisData!$A:$A, "LDV", NewEmisData!$B:$B, $A71, NewEmisData!$C:$C, $H71, NewEmisData!$D:$D, BG$2))</f>
        <v>1.0174550452384501E-2</v>
      </c>
      <c r="BH71" s="335">
        <v>1.4243276255751064E-2</v>
      </c>
      <c r="BI71" s="335">
        <f>$I71*IF($G71="Pickup", SUMIFS(NewEmisData!E:E, NewEmisData!$A:$A, "Pickup", NewEmisData!$B:$B, $A71, NewEmisData!$C:$C, $H71, NewEmisData!$D:$D, BI$2), SUMIFS(NewEmisData!E:E, NewEmisData!$A:$A, "LDV", NewEmisData!$B:$B, $A71, NewEmisData!$C:$C, $H71, NewEmisData!$D:$D, BI$2))</f>
        <v>25.7359255125963</v>
      </c>
      <c r="BJ71" s="335">
        <f>$I71*IF($G71="Pickup", SUMIFS(NewEmisData!F:F, NewEmisData!$A:$A, "Pickup", NewEmisData!$B:$B, $A71, NewEmisData!$C:$C, $H71, NewEmisData!$D:$D, BJ$2), SUMIFS(NewEmisData!F:F, NewEmisData!$A:$A, "LDV", NewEmisData!$B:$B, $A71, NewEmisData!$C:$C, $H71, NewEmisData!$D:$D, BJ$2))</f>
        <v>9.6608254694220292</v>
      </c>
      <c r="BK71" s="335">
        <f>$I71*IF($G71="Pickup", SUMIFS(NewEmisData!G:G, NewEmisData!$A:$A, "Pickup", NewEmisData!$B:$B, $A71, NewEmisData!$C:$C, $H71, NewEmisData!$D:$D, BK$2), SUMIFS(NewEmisData!G:G, NewEmisData!$A:$A, "LDV", NewEmisData!$B:$B, $A71, NewEmisData!$C:$C, $H71, NewEmisData!$D:$D, BK$2))</f>
        <v>1.5868606265345599</v>
      </c>
      <c r="BL71" s="335">
        <f>$I71*IF($G71="Pickup", SUMIFS(NewEmisData!H:H, NewEmisData!$A:$A, "Pickup", NewEmisData!$B:$B, $A71, NewEmisData!$C:$C, $H71, NewEmisData!$D:$D, BL$2), SUMIFS(NewEmisData!H:H, NewEmisData!$A:$A, "LDV", NewEmisData!$B:$B, $A71, NewEmisData!$C:$C, $H71, NewEmisData!$D:$D, BL$2))</f>
        <v>1.2176793673039601</v>
      </c>
      <c r="BM71" s="335">
        <f>$I71*IF($G71="Pickup", SUMIFS(NewEmisData!I:I, NewEmisData!$A:$A, "Pickup", NewEmisData!$B:$B, $A71, NewEmisData!$C:$C, $H71, NewEmisData!$D:$D, BM$2), SUMIFS(NewEmisData!I:I, NewEmisData!$A:$A, "LDV", NewEmisData!$B:$B, $A71, NewEmisData!$C:$C, $H71, NewEmisData!$D:$D, BM$2))</f>
        <v>1.0510354041170999</v>
      </c>
      <c r="BN71" s="335">
        <f>$I71*IF($G71="Pickup", SUMIFS(NewEmisData!J:J, NewEmisData!$A:$A, "Pickup", NewEmisData!$B:$B, $A71, NewEmisData!$C:$C, $H71, NewEmisData!$D:$D, BN$2), SUMIFS(NewEmisData!J:J, NewEmisData!$A:$A, "LDV", NewEmisData!$B:$B, $A71, NewEmisData!$C:$C, $H71, NewEmisData!$D:$D, BN$2))</f>
        <v>1.00292244742092</v>
      </c>
      <c r="BO71" s="335">
        <f>$I71*IF($G71="Pickup", SUMIFS(NewEmisData!K:K, NewEmisData!$A:$A, "Pickup", NewEmisData!$B:$B, $A71, NewEmisData!$C:$C, $H71, NewEmisData!$D:$D, BO$2), SUMIFS(NewEmisData!K:K, NewEmisData!$A:$A, "LDV", NewEmisData!$B:$B, $A71, NewEmisData!$C:$C, $H71, NewEmisData!$D:$D, BO$2))</f>
        <v>0.95159033350268696</v>
      </c>
      <c r="BP71" s="335">
        <f>$I71*IF($G71="Pickup", SUMIFS(NewEmisData!L:L, NewEmisData!$A:$A, "Pickup", NewEmisData!$B:$B, $A71, NewEmisData!$C:$C, $H71, NewEmisData!$D:$D, BP$2), SUMIFS(NewEmisData!L:L, NewEmisData!$A:$A, "LDV", NewEmisData!$B:$B, $A71, NewEmisData!$C:$C, $H71, NewEmisData!$D:$D, BP$2))</f>
        <v>0.92637431175947205</v>
      </c>
      <c r="BQ71" s="335">
        <f>$I71*IF($G71="Pickup", SUMIFS(NewEmisData!M:M, NewEmisData!$A:$A, "Pickup", NewEmisData!$B:$B, $A71, NewEmisData!$C:$C, $H71, NewEmisData!$D:$D, BQ$2), SUMIFS(NewEmisData!M:M, NewEmisData!$A:$A, "LDV", NewEmisData!$B:$B, $A71, NewEmisData!$C:$C, $H71, NewEmisData!$D:$D, BQ$2))</f>
        <v>0.93213232013860903</v>
      </c>
      <c r="BR71" s="335">
        <v>0.76052857406256014</v>
      </c>
      <c r="BS71" s="335">
        <f>$I71*IF($G71="Pickup", SUMIFS(NewEmisData!E:E, NewEmisData!$A:$A, "Pickup", NewEmisData!$B:$B, $A71, NewEmisData!$C:$C, $H71, NewEmisData!$D:$D, BS$2), SUMIFS(NewEmisData!E:E, NewEmisData!$A:$A, "LDV", NewEmisData!$B:$B, $A71, NewEmisData!$C:$C, $H71, NewEmisData!$D:$D, BS$2))</f>
        <v>2.3600316803923498</v>
      </c>
      <c r="BT71" s="335">
        <f>$I71*IF($G71="Pickup", SUMIFS(NewEmisData!F:F, NewEmisData!$A:$A, "Pickup", NewEmisData!$B:$B, $A71, NewEmisData!$C:$C, $H71, NewEmisData!$D:$D, BT$2), SUMIFS(NewEmisData!F:F, NewEmisData!$A:$A, "LDV", NewEmisData!$B:$B, $A71, NewEmisData!$C:$C, $H71, NewEmisData!$D:$D, BT$2))</f>
        <v>0.86729043326035704</v>
      </c>
      <c r="BU71" s="335">
        <f>$I71*IF($G71="Pickup", SUMIFS(NewEmisData!G:G, NewEmisData!$A:$A, "Pickup", NewEmisData!$B:$B, $A71, NewEmisData!$C:$C, $H71, NewEmisData!$D:$D, BU$2), SUMIFS(NewEmisData!G:G, NewEmisData!$A:$A, "LDV", NewEmisData!$B:$B, $A71, NewEmisData!$C:$C, $H71, NewEmisData!$D:$D, BU$2))</f>
        <v>0.110736526137932</v>
      </c>
      <c r="BV71" s="335">
        <f>$I71*IF($G71="Pickup", SUMIFS(NewEmisData!H:H, NewEmisData!$A:$A, "Pickup", NewEmisData!$B:$B, $A71, NewEmisData!$C:$C, $H71, NewEmisData!$D:$D, BV$2), SUMIFS(NewEmisData!H:H, NewEmisData!$A:$A, "LDV", NewEmisData!$B:$B, $A71, NewEmisData!$C:$C, $H71, NewEmisData!$D:$D, BV$2))</f>
        <v>7.5901512222891696E-2</v>
      </c>
      <c r="BW71" s="335">
        <f>$I71*IF($G71="Pickup", SUMIFS(NewEmisData!I:I, NewEmisData!$A:$A, "Pickup", NewEmisData!$B:$B, $A71, NewEmisData!$C:$C, $H71, NewEmisData!$D:$D, BW$2), SUMIFS(NewEmisData!I:I, NewEmisData!$A:$A, "LDV", NewEmisData!$B:$B, $A71, NewEmisData!$C:$C, $H71, NewEmisData!$D:$D, BW$2))</f>
        <v>5.8492240477683803E-2</v>
      </c>
      <c r="BX71" s="335">
        <f>$I71*IF($G71="Pickup", SUMIFS(NewEmisData!J:J, NewEmisData!$A:$A, "Pickup", NewEmisData!$B:$B, $A71, NewEmisData!$C:$C, $H71, NewEmisData!$D:$D, BX$2), SUMIFS(NewEmisData!J:J, NewEmisData!$A:$A, "LDV", NewEmisData!$B:$B, $A71, NewEmisData!$C:$C, $H71, NewEmisData!$D:$D, BX$2))</f>
        <v>5.7141032113164097E-2</v>
      </c>
      <c r="BY71" s="335">
        <f>$I71*IF($G71="Pickup", SUMIFS(NewEmisData!K:K, NewEmisData!$A:$A, "Pickup", NewEmisData!$B:$B, $A71, NewEmisData!$C:$C, $H71, NewEmisData!$D:$D, BY$2), SUMIFS(NewEmisData!K:K, NewEmisData!$A:$A, "LDV", NewEmisData!$B:$B, $A71, NewEmisData!$C:$C, $H71, NewEmisData!$D:$D, BY$2))</f>
        <v>5.5289104211044299E-2</v>
      </c>
      <c r="BZ71" s="335">
        <f>$I71*IF($G71="Pickup", SUMIFS(NewEmisData!L:L, NewEmisData!$A:$A, "Pickup", NewEmisData!$B:$B, $A71, NewEmisData!$C:$C, $H71, NewEmisData!$D:$D, BZ$2), SUMIFS(NewEmisData!L:L, NewEmisData!$A:$A, "LDV", NewEmisData!$B:$B, $A71, NewEmisData!$C:$C, $H71, NewEmisData!$D:$D, BZ$2))</f>
        <v>5.4482372037083497E-2</v>
      </c>
      <c r="CA71" s="335">
        <f>$I71*IF($G71="Pickup", SUMIFS(NewEmisData!M:M, NewEmisData!$A:$A, "Pickup", NewEmisData!$B:$B, $A71, NewEmisData!$C:$C, $H71, NewEmisData!$D:$D, CA$2), SUMIFS(NewEmisData!M:M, NewEmisData!$A:$A, "LDV", NewEmisData!$B:$B, $A71, NewEmisData!$C:$C, $H71, NewEmisData!$D:$D, CA$2))</f>
        <v>5.5017621362252002E-2</v>
      </c>
      <c r="CB71" s="335">
        <v>8.150002687780894E-2</v>
      </c>
      <c r="CC71" s="335">
        <f>$I71*IF($G71="Pickup", SUMIFS(NewEmisData!E:E, NewEmisData!$A:$A, "Pickup", NewEmisData!$B:$B, $A71, NewEmisData!$C:$C, $H71, NewEmisData!$D:$D, CC$2), SUMIFS(NewEmisData!E:E, NewEmisData!$A:$A, "LDV", NewEmisData!$B:$B, $A71, NewEmisData!$C:$C, $H71, NewEmisData!$D:$D, CC$2))</f>
        <v>8.1351723095982893E-3</v>
      </c>
      <c r="CD71" s="335">
        <f>$I71*IF($G71="Pickup", SUMIFS(NewEmisData!F:F, NewEmisData!$A:$A, "Pickup", NewEmisData!$B:$B, $A71, NewEmisData!$C:$C, $H71, NewEmisData!$D:$D, CD$2), SUMIFS(NewEmisData!F:F, NewEmisData!$A:$A, "LDV", NewEmisData!$B:$B, $A71, NewEmisData!$C:$C, $H71, NewEmisData!$D:$D, CD$2))</f>
        <v>8.1351745562756508E-3</v>
      </c>
      <c r="CE71" s="335">
        <f>$I71*IF($G71="Pickup", SUMIFS(NewEmisData!G:G, NewEmisData!$A:$A, "Pickup", NewEmisData!$B:$B, $A71, NewEmisData!$C:$C, $H71, NewEmisData!$D:$D, CE$2), SUMIFS(NewEmisData!G:G, NewEmisData!$A:$A, "LDV", NewEmisData!$B:$B, $A71, NewEmisData!$C:$C, $H71, NewEmisData!$D:$D, CE$2))</f>
        <v>8.9774038648681997E-3</v>
      </c>
      <c r="CF71" s="335">
        <f>$I71*IF($G71="Pickup", SUMIFS(NewEmisData!H:H, NewEmisData!$A:$A, "Pickup", NewEmisData!$B:$B, $A71, NewEmisData!$C:$C, $H71, NewEmisData!$D:$D, CF$2), SUMIFS(NewEmisData!H:H, NewEmisData!$A:$A, "LDV", NewEmisData!$B:$B, $A71, NewEmisData!$C:$C, $H71, NewEmisData!$D:$D, CF$2))</f>
        <v>8.9773869601495193E-3</v>
      </c>
      <c r="CG71" s="335">
        <f>$I71*IF($G71="Pickup", SUMIFS(NewEmisData!I:I, NewEmisData!$A:$A, "Pickup", NewEmisData!$B:$B, $A71, NewEmisData!$C:$C, $H71, NewEmisData!$D:$D, CG$2), SUMIFS(NewEmisData!I:I, NewEmisData!$A:$A, "LDV", NewEmisData!$B:$B, $A71, NewEmisData!$C:$C, $H71, NewEmisData!$D:$D, CG$2))</f>
        <v>8.9773911150380793E-3</v>
      </c>
      <c r="CH71" s="335">
        <f>$I71*IF($G71="Pickup", SUMIFS(NewEmisData!J:J, NewEmisData!$A:$A, "Pickup", NewEmisData!$B:$B, $A71, NewEmisData!$C:$C, $H71, NewEmisData!$D:$D, CH$2), SUMIFS(NewEmisData!J:J, NewEmisData!$A:$A, "LDV", NewEmisData!$B:$B, $A71, NewEmisData!$C:$C, $H71, NewEmisData!$D:$D, CH$2))</f>
        <v>8.9773892839756404E-3</v>
      </c>
      <c r="CI71" s="335">
        <f>$I71*IF($G71="Pickup", SUMIFS(NewEmisData!K:K, NewEmisData!$A:$A, "Pickup", NewEmisData!$B:$B, $A71, NewEmisData!$C:$C, $H71, NewEmisData!$D:$D, CI$2), SUMIFS(NewEmisData!K:K, NewEmisData!$A:$A, "LDV", NewEmisData!$B:$B, $A71, NewEmisData!$C:$C, $H71, NewEmisData!$D:$D, CI$2))</f>
        <v>8.9773894598061902E-3</v>
      </c>
      <c r="CJ71" s="335">
        <f>$I71*IF($G71="Pickup", SUMIFS(NewEmisData!L:L, NewEmisData!$A:$A, "Pickup", NewEmisData!$B:$B, $A71, NewEmisData!$C:$C, $H71, NewEmisData!$D:$D, CJ$2), SUMIFS(NewEmisData!L:L, NewEmisData!$A:$A, "LDV", NewEmisData!$B:$B, $A71, NewEmisData!$C:$C, $H71, NewEmisData!$D:$D, CJ$2))</f>
        <v>8.9773849530117907E-3</v>
      </c>
      <c r="CK71" s="335">
        <f>$I71*IF($G71="Pickup", SUMIFS(NewEmisData!M:M, NewEmisData!$A:$A, "Pickup", NewEmisData!$B:$B, $A71, NewEmisData!$C:$C, $H71, NewEmisData!$D:$D, CK$2), SUMIFS(NewEmisData!M:M, NewEmisData!$A:$A, "LDV", NewEmisData!$B:$B, $A71, NewEmisData!$C:$C, $H71, NewEmisData!$D:$D, CK$2))</f>
        <v>8.9773771810134195E-3</v>
      </c>
      <c r="CL71" s="335">
        <v>2.2181963950320412E-2</v>
      </c>
      <c r="CM71" s="335">
        <f>$I71*IF($G71="Pickup", SUMIFS(NewEmisData!E:E, NewEmisData!$A:$A, "Pickup", NewEmisData!$B:$B, $A71, NewEmisData!$C:$C, $H71, NewEmisData!$D:$D, CM$2), SUMIFS(NewEmisData!E:E, NewEmisData!$A:$A, "LDV", NewEmisData!$B:$B, $A71, NewEmisData!$C:$C, $H71, NewEmisData!$D:$D, CM$2))</f>
        <v>1.06890810544702E-3</v>
      </c>
      <c r="CN71" s="335">
        <f>$I71*IF($G71="Pickup", SUMIFS(NewEmisData!F:F, NewEmisData!$A:$A, "Pickup", NewEmisData!$B:$B, $A71, NewEmisData!$C:$C, $H71, NewEmisData!$D:$D, CN$2), SUMIFS(NewEmisData!F:F, NewEmisData!$A:$A, "LDV", NewEmisData!$B:$B, $A71, NewEmisData!$C:$C, $H71, NewEmisData!$D:$D, CN$2))</f>
        <v>9.8276928788775995E-4</v>
      </c>
      <c r="CO71" s="335">
        <f>$I71*IF($G71="Pickup", SUMIFS(NewEmisData!G:G, NewEmisData!$A:$A, "Pickup", NewEmisData!$B:$B, $A71, NewEmisData!$C:$C, $H71, NewEmisData!$D:$D, CO$2), SUMIFS(NewEmisData!G:G, NewEmisData!$A:$A, "LDV", NewEmisData!$B:$B, $A71, NewEmisData!$C:$C, $H71, NewEmisData!$D:$D, CO$2))</f>
        <v>1.0388015160064301E-3</v>
      </c>
      <c r="CP71" s="335">
        <f>$I71*IF($G71="Pickup", SUMIFS(NewEmisData!H:H, NewEmisData!$A:$A, "Pickup", NewEmisData!$B:$B, $A71, NewEmisData!$C:$C, $H71, NewEmisData!$D:$D, CP$2), SUMIFS(NewEmisData!H:H, NewEmisData!$A:$A, "LDV", NewEmisData!$B:$B, $A71, NewEmisData!$C:$C, $H71, NewEmisData!$D:$D, CP$2))</f>
        <v>1.04042771571272E-3</v>
      </c>
      <c r="CQ71" s="335">
        <f>$I71*IF($G71="Pickup", SUMIFS(NewEmisData!I:I, NewEmisData!$A:$A, "Pickup", NewEmisData!$B:$B, $A71, NewEmisData!$C:$C, $H71, NewEmisData!$D:$D, CQ$2), SUMIFS(NewEmisData!I:I, NewEmisData!$A:$A, "LDV", NewEmisData!$B:$B, $A71, NewEmisData!$C:$C, $H71, NewEmisData!$D:$D, CQ$2))</f>
        <v>1.0463302398882599E-3</v>
      </c>
      <c r="CR71" s="335">
        <f>$I71*IF($G71="Pickup", SUMIFS(NewEmisData!J:J, NewEmisData!$A:$A, "Pickup", NewEmisData!$B:$B, $A71, NewEmisData!$C:$C, $H71, NewEmisData!$D:$D, CR$2), SUMIFS(NewEmisData!J:J, NewEmisData!$A:$A, "LDV", NewEmisData!$B:$B, $A71, NewEmisData!$C:$C, $H71, NewEmisData!$D:$D, CR$2))</f>
        <v>1.05404632398643E-3</v>
      </c>
      <c r="CS71" s="335">
        <f>$I71*IF($G71="Pickup", SUMIFS(NewEmisData!K:K, NewEmisData!$A:$A, "Pickup", NewEmisData!$B:$B, $A71, NewEmisData!$C:$C, $H71, NewEmisData!$D:$D, CS$2), SUMIFS(NewEmisData!K:K, NewEmisData!$A:$A, "LDV", NewEmisData!$B:$B, $A71, NewEmisData!$C:$C, $H71, NewEmisData!$D:$D, CS$2))</f>
        <v>1.05796184016042E-3</v>
      </c>
      <c r="CT71" s="335">
        <f>$I71*IF($G71="Pickup", SUMIFS(NewEmisData!L:L, NewEmisData!$A:$A, "Pickup", NewEmisData!$B:$B, $A71, NewEmisData!$C:$C, $H71, NewEmisData!$D:$D, CT$2), SUMIFS(NewEmisData!L:L, NewEmisData!$A:$A, "LDV", NewEmisData!$B:$B, $A71, NewEmisData!$C:$C, $H71, NewEmisData!$D:$D, CT$2))</f>
        <v>1.05921014380327E-3</v>
      </c>
      <c r="CU71" s="335">
        <f>$I71*IF($G71="Pickup", SUMIFS(NewEmisData!M:M, NewEmisData!$A:$A, "Pickup", NewEmisData!$B:$B, $A71, NewEmisData!$C:$C, $H71, NewEmisData!$D:$D, CU$2), SUMIFS(NewEmisData!M:M, NewEmisData!$A:$A, "LDV", NewEmisData!$B:$B, $A71, NewEmisData!$C:$C, $H71, NewEmisData!$D:$D, CU$2))</f>
        <v>1.0611530168828901E-3</v>
      </c>
      <c r="CV71" s="335">
        <v>2.3568513937467224E-3</v>
      </c>
      <c r="CW71" s="335">
        <v>0.12767609553272316</v>
      </c>
      <c r="CX71" s="335">
        <v>6.0965444660888601E-2</v>
      </c>
      <c r="CY71" s="335">
        <v>1.6598456567846732E-2</v>
      </c>
      <c r="CZ71" s="335">
        <v>3.3604812012321423E-3</v>
      </c>
      <c r="DA71" s="335">
        <v>1.5241571918114991E-3</v>
      </c>
      <c r="DB71" s="335">
        <v>1.0003681376209209E-3</v>
      </c>
      <c r="DC71" s="335">
        <v>9.0365490602724134E-4</v>
      </c>
      <c r="DD71" s="335">
        <v>8.9947941829660093E-4</v>
      </c>
      <c r="DE71" s="335">
        <v>8.980159958761482E-4</v>
      </c>
      <c r="DF71" s="335">
        <v>8.980159958761482E-4</v>
      </c>
      <c r="DG71" s="335">
        <f>$I71*IF($G71="Pickup", SUMIFS(NewEmisData!E:E, NewEmisData!$A:$A, "Pickup", NewEmisData!$B:$B, $A71, NewEmisData!$C:$C, $H71, NewEmisData!$D:$D, DG$2), SUMIFS(NewEmisData!E:E, NewEmisData!$A:$A, "LDV", NewEmisData!$B:$B, $A71, NewEmisData!$C:$C, $H71, NewEmisData!$D:$D, DG$2))</f>
        <v>0</v>
      </c>
      <c r="DH71" s="335">
        <f>$I71*IF($G71="Pickup", SUMIFS(NewEmisData!F:F, NewEmisData!$A:$A, "Pickup", NewEmisData!$B:$B, $A71, NewEmisData!$C:$C, $H71, NewEmisData!$D:$D, DH$2), SUMIFS(NewEmisData!F:F, NewEmisData!$A:$A, "LDV", NewEmisData!$B:$B, $A71, NewEmisData!$C:$C, $H71, NewEmisData!$D:$D, DH$2))</f>
        <v>0</v>
      </c>
      <c r="DI71" s="335">
        <f>$I71*IF($G71="Pickup", SUMIFS(NewEmisData!G:G, NewEmisData!$A:$A, "Pickup", NewEmisData!$B:$B, $A71, NewEmisData!$C:$C, $H71, NewEmisData!$D:$D, DI$2), SUMIFS(NewEmisData!G:G, NewEmisData!$A:$A, "LDV", NewEmisData!$B:$B, $A71, NewEmisData!$C:$C, $H71, NewEmisData!$D:$D, DI$2))</f>
        <v>0</v>
      </c>
      <c r="DJ71" s="335">
        <f>$I71*IF($G71="Pickup", SUMIFS(NewEmisData!H:H, NewEmisData!$A:$A, "Pickup", NewEmisData!$B:$B, $A71, NewEmisData!$C:$C, $H71, NewEmisData!$D:$D, DJ$2), SUMIFS(NewEmisData!H:H, NewEmisData!$A:$A, "LDV", NewEmisData!$B:$B, $A71, NewEmisData!$C:$C, $H71, NewEmisData!$D:$D, DJ$2))</f>
        <v>0</v>
      </c>
      <c r="DK71" s="335">
        <f>$I71*IF($G71="Pickup", SUMIFS(NewEmisData!I:I, NewEmisData!$A:$A, "Pickup", NewEmisData!$B:$B, $A71, NewEmisData!$C:$C, $H71, NewEmisData!$D:$D, DK$2), SUMIFS(NewEmisData!I:I, NewEmisData!$A:$A, "LDV", NewEmisData!$B:$B, $A71, NewEmisData!$C:$C, $H71, NewEmisData!$D:$D, DK$2))</f>
        <v>0</v>
      </c>
      <c r="DL71" s="335">
        <f>$I71*IF($G71="Pickup", SUMIFS(NewEmisData!J:J, NewEmisData!$A:$A, "Pickup", NewEmisData!$B:$B, $A71, NewEmisData!$C:$C, $H71, NewEmisData!$D:$D, DL$2), SUMIFS(NewEmisData!J:J, NewEmisData!$A:$A, "LDV", NewEmisData!$B:$B, $A71, NewEmisData!$C:$C, $H71, NewEmisData!$D:$D, DL$2))</f>
        <v>0</v>
      </c>
      <c r="DM71" s="335">
        <f>$I71*IF($G71="Pickup", SUMIFS(NewEmisData!K:K, NewEmisData!$A:$A, "Pickup", NewEmisData!$B:$B, $A71, NewEmisData!$C:$C, $H71, NewEmisData!$D:$D, DM$2), SUMIFS(NewEmisData!K:K, NewEmisData!$A:$A, "LDV", NewEmisData!$B:$B, $A71, NewEmisData!$C:$C, $H71, NewEmisData!$D:$D, DM$2))</f>
        <v>0</v>
      </c>
      <c r="DN71" s="335">
        <f>$I71*IF($G71="Pickup", SUMIFS(NewEmisData!L:L, NewEmisData!$A:$A, "Pickup", NewEmisData!$B:$B, $A71, NewEmisData!$C:$C, $H71, NewEmisData!$D:$D, DN$2), SUMIFS(NewEmisData!L:L, NewEmisData!$A:$A, "LDV", NewEmisData!$B:$B, $A71, NewEmisData!$C:$C, $H71, NewEmisData!$D:$D, DN$2))</f>
        <v>0</v>
      </c>
      <c r="DO71" s="335">
        <f>$I71*IF($G71="Pickup", SUMIFS(NewEmisData!M:M, NewEmisData!$A:$A, "Pickup", NewEmisData!$B:$B, $A71, NewEmisData!$C:$C, $H71, NewEmisData!$D:$D, DO$2), SUMIFS(NewEmisData!M:M, NewEmisData!$A:$A, "LDV", NewEmisData!$B:$B, $A71, NewEmisData!$C:$C, $H71, NewEmisData!$D:$D, DO$2))</f>
        <v>0</v>
      </c>
      <c r="DP71" s="335">
        <v>1.3040587281867905E-3</v>
      </c>
      <c r="DQ71" s="335">
        <f>$I71*IF($G71="Pickup", SUMIFS(NewEmisData!E:E, NewEmisData!$A:$A, "Pickup", NewEmisData!$B:$B, $A71, NewEmisData!$C:$C, $H71, NewEmisData!$D:$D, DQ$2), SUMIFS(NewEmisData!E:E, NewEmisData!$A:$A, "LDV", NewEmisData!$B:$B, $A71, NewEmisData!$C:$C, $H71, NewEmisData!$D:$D, DQ$2))</f>
        <v>1.4358371794368901E-2</v>
      </c>
      <c r="DR71" s="335">
        <f>$I71*IF($G71="Pickup", SUMIFS(NewEmisData!F:F, NewEmisData!$A:$A, "Pickup", NewEmisData!$B:$B, $A71, NewEmisData!$C:$C, $H71, NewEmisData!$D:$D, DR$2), SUMIFS(NewEmisData!F:F, NewEmisData!$A:$A, "LDV", NewEmisData!$B:$B, $A71, NewEmisData!$C:$C, $H71, NewEmisData!$D:$D, DR$2))</f>
        <v>4.8458502748334797E-2</v>
      </c>
      <c r="DS71" s="335">
        <f>$I71*IF($G71="Pickup", SUMIFS(NewEmisData!G:G, NewEmisData!$A:$A, "Pickup", NewEmisData!$B:$B, $A71, NewEmisData!$C:$C, $H71, NewEmisData!$D:$D, DS$2), SUMIFS(NewEmisData!G:G, NewEmisData!$A:$A, "LDV", NewEmisData!$B:$B, $A71, NewEmisData!$C:$C, $H71, NewEmisData!$D:$D, DS$2))</f>
        <v>5.5764331545387298E-2</v>
      </c>
      <c r="DT71" s="335">
        <f>$I71*IF($G71="Pickup", SUMIFS(NewEmisData!H:H, NewEmisData!$A:$A, "Pickup", NewEmisData!$B:$B, $A71, NewEmisData!$C:$C, $H71, NewEmisData!$D:$D, DT$2), SUMIFS(NewEmisData!H:H, NewEmisData!$A:$A, "LDV", NewEmisData!$B:$B, $A71, NewEmisData!$C:$C, $H71, NewEmisData!$D:$D, DT$2))</f>
        <v>5.6700089978653001E-2</v>
      </c>
      <c r="DU71" s="335">
        <f>$I71*IF($G71="Pickup", SUMIFS(NewEmisData!I:I, NewEmisData!$A:$A, "Pickup", NewEmisData!$B:$B, $A71, NewEmisData!$C:$C, $H71, NewEmisData!$D:$D, DU$2), SUMIFS(NewEmisData!I:I, NewEmisData!$A:$A, "LDV", NewEmisData!$B:$B, $A71, NewEmisData!$C:$C, $H71, NewEmisData!$D:$D, DU$2))</f>
        <v>5.82137428878685E-2</v>
      </c>
      <c r="DV71" s="335">
        <f>$I71*IF($G71="Pickup", SUMIFS(NewEmisData!J:J, NewEmisData!$A:$A, "Pickup", NewEmisData!$B:$B, $A71, NewEmisData!$C:$C, $H71, NewEmisData!$D:$D, DV$2), SUMIFS(NewEmisData!J:J, NewEmisData!$A:$A, "LDV", NewEmisData!$B:$B, $A71, NewEmisData!$C:$C, $H71, NewEmisData!$D:$D, DV$2))</f>
        <v>5.8170546586172198E-2</v>
      </c>
      <c r="DW71" s="335">
        <f>$I71*IF($G71="Pickup", SUMIFS(NewEmisData!K:K, NewEmisData!$A:$A, "Pickup", NewEmisData!$B:$B, $A71, NewEmisData!$C:$C, $H71, NewEmisData!$D:$D, DW$2), SUMIFS(NewEmisData!K:K, NewEmisData!$A:$A, "LDV", NewEmisData!$B:$B, $A71, NewEmisData!$C:$C, $H71, NewEmisData!$D:$D, DW$2))</f>
        <v>5.7454728055515297E-2</v>
      </c>
      <c r="DX71" s="335">
        <f>$I71*IF($G71="Pickup", SUMIFS(NewEmisData!L:L, NewEmisData!$A:$A, "Pickup", NewEmisData!$B:$B, $A71, NewEmisData!$C:$C, $H71, NewEmisData!$D:$D, DX$2), SUMIFS(NewEmisData!L:L, NewEmisData!$A:$A, "LDV", NewEmisData!$B:$B, $A71, NewEmisData!$C:$C, $H71, NewEmisData!$D:$D, DX$2))</f>
        <v>5.6605818902763297E-2</v>
      </c>
      <c r="DY71" s="335">
        <f>$I71*IF($G71="Pickup", SUMIFS(NewEmisData!M:M, NewEmisData!$A:$A, "Pickup", NewEmisData!$B:$B, $A71, NewEmisData!$C:$C, $H71, NewEmisData!$D:$D, DY$2), SUMIFS(NewEmisData!M:M, NewEmisData!$A:$A, "LDV", NewEmisData!$B:$B, $A71, NewEmisData!$C:$C, $H71, NewEmisData!$D:$D, DY$2))</f>
        <v>5.7183132180425103E-2</v>
      </c>
      <c r="DZ71" s="335">
        <v>7.9378330079915432E-2</v>
      </c>
      <c r="EA71" s="335">
        <f t="shared" si="2"/>
        <v>454.22422332698301</v>
      </c>
      <c r="EB71" s="335">
        <f t="shared" si="3"/>
        <v>415.98623310718898</v>
      </c>
      <c r="EC71" s="335">
        <f t="shared" si="4"/>
        <v>341.24154984582401</v>
      </c>
      <c r="ED71" s="335">
        <f t="shared" si="5"/>
        <v>286.14374563306302</v>
      </c>
      <c r="EE71" s="335">
        <f t="shared" si="6"/>
        <v>260.90109398597599</v>
      </c>
      <c r="EF71" s="335">
        <f t="shared" si="7"/>
        <v>250.29294391902499</v>
      </c>
      <c r="EG71" s="335">
        <f t="shared" si="8"/>
        <v>243.907500195674</v>
      </c>
      <c r="EH71" s="335">
        <f t="shared" si="9"/>
        <v>241.55525518103801</v>
      </c>
      <c r="EI71" s="335">
        <f t="shared" si="10"/>
        <v>241.503483186078</v>
      </c>
      <c r="EJ71" s="335">
        <f t="shared" si="11"/>
        <v>0.51895197956857197</v>
      </c>
      <c r="EK71" s="335">
        <f t="shared" si="12"/>
        <v>1.6110129323604601</v>
      </c>
      <c r="EL71" s="335">
        <f t="shared" si="13"/>
        <v>0.78125490560219701</v>
      </c>
      <c r="EM71" s="335">
        <f t="shared" si="14"/>
        <v>0.115620473733781</v>
      </c>
      <c r="EN71" s="335">
        <f t="shared" si="15"/>
        <v>6.6004639352718095E-2</v>
      </c>
      <c r="EO71" s="335">
        <f t="shared" si="16"/>
        <v>4.1480313552042999E-2</v>
      </c>
      <c r="EP71" s="335">
        <f t="shared" si="17"/>
        <v>3.67143779351497E-2</v>
      </c>
      <c r="EQ71" s="335">
        <f t="shared" si="18"/>
        <v>3.3512426284448803E-2</v>
      </c>
      <c r="ER71" s="335">
        <f t="shared" si="19"/>
        <v>3.2134891572290103E-2</v>
      </c>
      <c r="ES71" s="335">
        <f t="shared" si="20"/>
        <v>3.24152542775758E-2</v>
      </c>
      <c r="ET71" s="335">
        <f t="shared" si="21"/>
        <v>0.31264891292629016</v>
      </c>
      <c r="EU71" s="335">
        <f t="shared" si="22"/>
        <v>1.1303261097433201E-2</v>
      </c>
      <c r="EV71" s="335">
        <f t="shared" si="23"/>
        <v>9.9952440902568301E-3</v>
      </c>
      <c r="EW71" s="335">
        <f t="shared" si="24"/>
        <v>2.8615465413590799E-3</v>
      </c>
      <c r="EX71" s="335">
        <f t="shared" si="25"/>
        <v>2.3897731636762301E-3</v>
      </c>
      <c r="EY71" s="335">
        <f t="shared" si="26"/>
        <v>2.1757621427749502E-3</v>
      </c>
      <c r="EZ71" s="335">
        <f t="shared" si="27"/>
        <v>2.0872445644692299E-3</v>
      </c>
      <c r="FA71" s="335">
        <f t="shared" si="28"/>
        <v>2.03348692070508E-3</v>
      </c>
      <c r="FB71" s="335">
        <f t="shared" si="29"/>
        <v>2.0138761843932198E-3</v>
      </c>
      <c r="FC71" s="335">
        <f t="shared" si="30"/>
        <v>2.0134431442024002E-3</v>
      </c>
      <c r="FD71" s="335">
        <f t="shared" si="31"/>
        <v>4.2403248188809025E-3</v>
      </c>
      <c r="FE71" s="335">
        <f t="shared" si="32"/>
        <v>0.10831971626595401</v>
      </c>
      <c r="FF71" s="335">
        <f t="shared" si="33"/>
        <v>7.51921551228555E-2</v>
      </c>
      <c r="FG71" s="335">
        <f t="shared" si="34"/>
        <v>6.01393435807746E-2</v>
      </c>
      <c r="FH71" s="335">
        <f t="shared" si="35"/>
        <v>5.915482339026E-2</v>
      </c>
      <c r="FI71" s="335">
        <f t="shared" si="36"/>
        <v>5.90367985492673E-2</v>
      </c>
      <c r="FJ71" s="335">
        <f t="shared" si="37"/>
        <v>5.9096852542489697E-2</v>
      </c>
      <c r="FK71" s="335">
        <f t="shared" si="38"/>
        <v>5.9090238154649199E-2</v>
      </c>
      <c r="FL71" s="335">
        <f t="shared" si="39"/>
        <v>5.90796096133216E-2</v>
      </c>
      <c r="FM71" s="335">
        <f t="shared" si="40"/>
        <v>5.9120090191233099E-2</v>
      </c>
      <c r="FN71" s="335">
        <f t="shared" si="41"/>
        <v>5.2834708622229692E-2</v>
      </c>
      <c r="FO71" s="335">
        <f t="shared" si="42"/>
        <v>5.6019255696326403E-2</v>
      </c>
      <c r="FP71" s="335">
        <f t="shared" si="43"/>
        <v>2.5542017960839599E-2</v>
      </c>
      <c r="FQ71" s="335">
        <f t="shared" si="44"/>
        <v>1.11121396466055E-2</v>
      </c>
      <c r="FR71" s="335">
        <f t="shared" si="45"/>
        <v>1.0206481959038401E-2</v>
      </c>
      <c r="FS71" s="335">
        <f t="shared" si="46"/>
        <v>1.00978805100248E-2</v>
      </c>
      <c r="FT71" s="335">
        <f t="shared" si="47"/>
        <v>1.01531295733735E-2</v>
      </c>
      <c r="FU71" s="335">
        <f t="shared" si="48"/>
        <v>1.0147042075548099E-2</v>
      </c>
      <c r="FV71" s="335">
        <f t="shared" si="49"/>
        <v>1.0137260551364401E-2</v>
      </c>
      <c r="FW71" s="335">
        <f t="shared" si="50"/>
        <v>1.0174550452384501E-2</v>
      </c>
      <c r="FX71" s="335">
        <f t="shared" si="51"/>
        <v>1.4243276255751064E-2</v>
      </c>
    </row>
    <row r="72" spans="1:180" x14ac:dyDescent="0.2">
      <c r="A72" s="305" t="str">
        <f>_xlfn.CONCAT(IF(LEFT(TRIM(A71),1)="*", "*R", "R"), 1+RIGHT(TRIM(A71),1))</f>
        <v>*R4</v>
      </c>
      <c r="B72" s="305" t="str">
        <f t="shared" si="113"/>
        <v>*TLMDHEV15</v>
      </c>
      <c r="C72" s="305" t="str">
        <f t="shared" si="114"/>
        <v>TL.DSL.M.DHEV.2015</v>
      </c>
      <c r="D72" s="301" t="str">
        <f t="shared" si="115"/>
        <v>bn-vmt, bn-vmt/a</v>
      </c>
      <c r="E72" s="301" t="str">
        <f t="shared" si="116"/>
        <v>TRNDSL</v>
      </c>
      <c r="F72" s="301" t="str">
        <f t="shared" si="117"/>
        <v>TL</v>
      </c>
      <c r="G72" s="315" t="s">
        <v>819</v>
      </c>
      <c r="H72" s="315" t="s">
        <v>816</v>
      </c>
      <c r="I72" s="315">
        <v>1</v>
      </c>
      <c r="J72" s="315" t="str">
        <f t="shared" si="52"/>
        <v>Minivan-DSL</v>
      </c>
      <c r="K72" s="335">
        <f>$I72*IF($G72="Pickup", SUMIFS(NewEmisData!E:E, NewEmisData!$A:$A, "Pickup", NewEmisData!$B:$B, $A72, NewEmisData!$C:$C, $H72, NewEmisData!$D:$D, K$2), SUMIFS(NewEmisData!E:E, NewEmisData!$A:$A, "LDV", NewEmisData!$B:$B, $A72, NewEmisData!$C:$C, $H72, NewEmisData!$D:$D, K$2))</f>
        <v>592.25900902446597</v>
      </c>
      <c r="L72" s="335">
        <f>$I72*IF($G72="Pickup", SUMIFS(NewEmisData!F:F, NewEmisData!$A:$A, "Pickup", NewEmisData!$B:$B, $A72, NewEmisData!$C:$C, $H72, NewEmisData!$D:$D, L$2), SUMIFS(NewEmisData!F:F, NewEmisData!$A:$A, "LDV", NewEmisData!$B:$B, $A72, NewEmisData!$C:$C, $H72, NewEmisData!$D:$D, L$2))</f>
        <v>520.64964372058603</v>
      </c>
      <c r="M72" s="335">
        <f>$I72*IF($G72="Pickup", SUMIFS(NewEmisData!G:G, NewEmisData!$A:$A, "Pickup", NewEmisData!$B:$B, $A72, NewEmisData!$C:$C, $H72, NewEmisData!$D:$D, M$2), SUMIFS(NewEmisData!G:G, NewEmisData!$A:$A, "LDV", NewEmisData!$B:$B, $A72, NewEmisData!$C:$C, $H72, NewEmisData!$D:$D, M$2))</f>
        <v>392.28875494890798</v>
      </c>
      <c r="N72" s="335">
        <f>$I72*IF($G72="Pickup", SUMIFS(NewEmisData!H:H, NewEmisData!$A:$A, "Pickup", NewEmisData!$B:$B, $A72, NewEmisData!$C:$C, $H72, NewEmisData!$D:$D, N$2), SUMIFS(NewEmisData!H:H, NewEmisData!$A:$A, "LDV", NewEmisData!$B:$B, $A72, NewEmisData!$C:$C, $H72, NewEmisData!$D:$D, N$2))</f>
        <v>328.93351567098</v>
      </c>
      <c r="O72" s="335">
        <f>$I72*IF($G72="Pickup", SUMIFS(NewEmisData!I:I, NewEmisData!$A:$A, "Pickup", NewEmisData!$B:$B, $A72, NewEmisData!$C:$C, $H72, NewEmisData!$D:$D, O$2), SUMIFS(NewEmisData!I:I, NewEmisData!$A:$A, "LDV", NewEmisData!$B:$B, $A72, NewEmisData!$C:$C, $H72, NewEmisData!$D:$D, O$2))</f>
        <v>299.82015329661198</v>
      </c>
      <c r="P72" s="335">
        <f>$I72*IF($G72="Pickup", SUMIFS(NewEmisData!J:J, NewEmisData!$A:$A, "Pickup", NewEmisData!$B:$B, $A72, NewEmisData!$C:$C, $H72, NewEmisData!$D:$D, P$2), SUMIFS(NewEmisData!J:J, NewEmisData!$A:$A, "LDV", NewEmisData!$B:$B, $A72, NewEmisData!$C:$C, $H72, NewEmisData!$D:$D, P$2))</f>
        <v>287.49392836870999</v>
      </c>
      <c r="Q72" s="335">
        <f>$I72*IF($G72="Pickup", SUMIFS(NewEmisData!K:K, NewEmisData!$A:$A, "Pickup", NewEmisData!$B:$B, $A72, NewEmisData!$C:$C, $H72, NewEmisData!$D:$D, Q$2), SUMIFS(NewEmisData!K:K, NewEmisData!$A:$A, "LDV", NewEmisData!$B:$B, $A72, NewEmisData!$C:$C, $H72, NewEmisData!$D:$D, Q$2))</f>
        <v>280.08458814076198</v>
      </c>
      <c r="R72" s="335">
        <f>$I72*IF($G72="Pickup", SUMIFS(NewEmisData!L:L, NewEmisData!$A:$A, "Pickup", NewEmisData!$B:$B, $A72, NewEmisData!$C:$C, $H72, NewEmisData!$D:$D, R$2), SUMIFS(NewEmisData!L:L, NewEmisData!$A:$A, "LDV", NewEmisData!$B:$B, $A72, NewEmisData!$C:$C, $H72, NewEmisData!$D:$D, R$2))</f>
        <v>277.36555832713299</v>
      </c>
      <c r="S72" s="335">
        <f>$I72*IF($G72="Pickup", SUMIFS(NewEmisData!M:M, NewEmisData!$A:$A, "Pickup", NewEmisData!$B:$B, $A72, NewEmisData!$C:$C, $H72, NewEmisData!$D:$D, S$2), SUMIFS(NewEmisData!M:M, NewEmisData!$A:$A, "LDV", NewEmisData!$B:$B, $A72, NewEmisData!$C:$C, $H72, NewEmisData!$D:$D, S$2))</f>
        <v>277.28160240150402</v>
      </c>
      <c r="T72" s="335">
        <v>0.51895197956857197</v>
      </c>
      <c r="U72" s="335">
        <f>$I72*IF($G72="Pickup", SUMIFS(NewEmisData!E:E, NewEmisData!$A:$A, "Pickup", NewEmisData!$B:$B, $A72, NewEmisData!$C:$C, $H72, NewEmisData!$D:$D, U$2), SUMIFS(NewEmisData!E:E, NewEmisData!$A:$A, "LDV", NewEmisData!$B:$B, $A72, NewEmisData!$C:$C, $H72, NewEmisData!$D:$D, U$2))</f>
        <v>2.08663122036549</v>
      </c>
      <c r="V72" s="335">
        <f>$I72*IF($G72="Pickup", SUMIFS(NewEmisData!F:F, NewEmisData!$A:$A, "Pickup", NewEmisData!$B:$B, $A72, NewEmisData!$C:$C, $H72, NewEmisData!$D:$D, V$2), SUMIFS(NewEmisData!F:F, NewEmisData!$A:$A, "LDV", NewEmisData!$B:$B, $A72, NewEmisData!$C:$C, $H72, NewEmisData!$D:$D, V$2))</f>
        <v>1.1128303318127599</v>
      </c>
      <c r="W72" s="335">
        <f>$I72*IF($G72="Pickup", SUMIFS(NewEmisData!G:G, NewEmisData!$A:$A, "Pickup", NewEmisData!$B:$B, $A72, NewEmisData!$C:$C, $H72, NewEmisData!$D:$D, W$2), SUMIFS(NewEmisData!G:G, NewEmisData!$A:$A, "LDV", NewEmisData!$B:$B, $A72, NewEmisData!$C:$C, $H72, NewEmisData!$D:$D, W$2))</f>
        <v>0.11394310174486701</v>
      </c>
      <c r="X72" s="335">
        <f>$I72*IF($G72="Pickup", SUMIFS(NewEmisData!H:H, NewEmisData!$A:$A, "Pickup", NewEmisData!$B:$B, $A72, NewEmisData!$C:$C, $H72, NewEmisData!$D:$D, X$2), SUMIFS(NewEmisData!H:H, NewEmisData!$A:$A, "LDV", NewEmisData!$B:$B, $A72, NewEmisData!$C:$C, $H72, NewEmisData!$D:$D, X$2))</f>
        <v>6.3630631458402698E-2</v>
      </c>
      <c r="Y72" s="335">
        <f>$I72*IF($G72="Pickup", SUMIFS(NewEmisData!I:I, NewEmisData!$A:$A, "Pickup", NewEmisData!$B:$B, $A72, NewEmisData!$C:$C, $H72, NewEmisData!$D:$D, Y$2), SUMIFS(NewEmisData!I:I, NewEmisData!$A:$A, "LDV", NewEmisData!$B:$B, $A72, NewEmisData!$C:$C, $H72, NewEmisData!$D:$D, Y$2))</f>
        <v>3.8490840966433799E-2</v>
      </c>
      <c r="Z72" s="335">
        <f>$I72*IF($G72="Pickup", SUMIFS(NewEmisData!J:J, NewEmisData!$A:$A, "Pickup", NewEmisData!$B:$B, $A72, NewEmisData!$C:$C, $H72, NewEmisData!$D:$D, Z$2), SUMIFS(NewEmisData!J:J, NewEmisData!$A:$A, "LDV", NewEmisData!$B:$B, $A72, NewEmisData!$C:$C, $H72, NewEmisData!$D:$D, Z$2))</f>
        <v>3.3570634635262997E-2</v>
      </c>
      <c r="AA72" s="335">
        <f>$I72*IF($G72="Pickup", SUMIFS(NewEmisData!K:K, NewEmisData!$A:$A, "Pickup", NewEmisData!$B:$B, $A72, NewEmisData!$C:$C, $H72, NewEmisData!$D:$D, AA$2), SUMIFS(NewEmisData!K:K, NewEmisData!$A:$A, "LDV", NewEmisData!$B:$B, $A72, NewEmisData!$C:$C, $H72, NewEmisData!$D:$D, AA$2))</f>
        <v>3.0366844702511799E-2</v>
      </c>
      <c r="AB72" s="335">
        <f>$I72*IF($G72="Pickup", SUMIFS(NewEmisData!L:L, NewEmisData!$A:$A, "Pickup", NewEmisData!$B:$B, $A72, NewEmisData!$C:$C, $H72, NewEmisData!$D:$D, AB$2), SUMIFS(NewEmisData!L:L, NewEmisData!$A:$A, "LDV", NewEmisData!$B:$B, $A72, NewEmisData!$C:$C, $H72, NewEmisData!$D:$D, AB$2))</f>
        <v>2.9009867705627902E-2</v>
      </c>
      <c r="AC72" s="335">
        <f>$I72*IF($G72="Pickup", SUMIFS(NewEmisData!M:M, NewEmisData!$A:$A, "Pickup", NewEmisData!$B:$B, $A72, NewEmisData!$C:$C, $H72, NewEmisData!$D:$D, AC$2), SUMIFS(NewEmisData!M:M, NewEmisData!$A:$A, "LDV", NewEmisData!$B:$B, $A72, NewEmisData!$C:$C, $H72, NewEmisData!$D:$D, AC$2))</f>
        <v>2.9252620404293401E-2</v>
      </c>
      <c r="AD72" s="335">
        <v>0.31264891292629016</v>
      </c>
      <c r="AE72" s="335">
        <f>$I72*IF($G72="Pickup", SUMIFS(NewEmisData!E:E, NewEmisData!$A:$A, "Pickup", NewEmisData!$B:$B, $A72, NewEmisData!$C:$C, $H72, NewEmisData!$D:$D, AE$2), SUMIFS(NewEmisData!E:E, NewEmisData!$A:$A, "LDV", NewEmisData!$B:$B, $A72, NewEmisData!$C:$C, $H72, NewEmisData!$D:$D, AE$2))</f>
        <v>1.46981412794869E-2</v>
      </c>
      <c r="AF72" s="335">
        <f>$I72*IF($G72="Pickup", SUMIFS(NewEmisData!F:F, NewEmisData!$A:$A, "Pickup", NewEmisData!$B:$B, $A72, NewEmisData!$C:$C, $H72, NewEmisData!$D:$D, AF$2), SUMIFS(NewEmisData!F:F, NewEmisData!$A:$A, "LDV", NewEmisData!$B:$B, $A72, NewEmisData!$C:$C, $H72, NewEmisData!$D:$D, AF$2))</f>
        <v>1.2476739354987301E-2</v>
      </c>
      <c r="AG72" s="335">
        <f>$I72*IF($G72="Pickup", SUMIFS(NewEmisData!G:G, NewEmisData!$A:$A, "Pickup", NewEmisData!$B:$B, $A72, NewEmisData!$C:$C, $H72, NewEmisData!$D:$D, AG$2), SUMIFS(NewEmisData!G:G, NewEmisData!$A:$A, "LDV", NewEmisData!$B:$B, $A72, NewEmisData!$C:$C, $H72, NewEmisData!$D:$D, AG$2))</f>
        <v>3.2894571305210701E-3</v>
      </c>
      <c r="AH72" s="335">
        <f>$I72*IF($G72="Pickup", SUMIFS(NewEmisData!H:H, NewEmisData!$A:$A, "Pickup", NewEmisData!$B:$B, $A72, NewEmisData!$C:$C, $H72, NewEmisData!$D:$D, AH$2), SUMIFS(NewEmisData!H:H, NewEmisData!$A:$A, "LDV", NewEmisData!$B:$B, $A72, NewEmisData!$C:$C, $H72, NewEmisData!$D:$D, AH$2))</f>
        <v>2.7470974713693099E-3</v>
      </c>
      <c r="AI72" s="335">
        <f>$I72*IF($G72="Pickup", SUMIFS(NewEmisData!I:I, NewEmisData!$A:$A, "Pickup", NewEmisData!$B:$B, $A72, NewEmisData!$C:$C, $H72, NewEmisData!$D:$D, AI$2), SUMIFS(NewEmisData!I:I, NewEmisData!$A:$A, "LDV", NewEmisData!$B:$B, $A72, NewEmisData!$C:$C, $H72, NewEmisData!$D:$D, AI$2))</f>
        <v>2.5003167567209301E-3</v>
      </c>
      <c r="AJ72" s="335">
        <f>$I72*IF($G72="Pickup", SUMIFS(NewEmisData!J:J, NewEmisData!$A:$A, "Pickup", NewEmisData!$B:$B, $A72, NewEmisData!$C:$C, $H72, NewEmisData!$D:$D, AJ$2), SUMIFS(NewEmisData!J:J, NewEmisData!$A:$A, "LDV", NewEmisData!$B:$B, $A72, NewEmisData!$C:$C, $H72, NewEmisData!$D:$D, AJ$2))</f>
        <v>2.3974657531320698E-3</v>
      </c>
      <c r="AK72" s="335">
        <f>$I72*IF($G72="Pickup", SUMIFS(NewEmisData!K:K, NewEmisData!$A:$A, "Pickup", NewEmisData!$B:$B, $A72, NewEmisData!$C:$C, $H72, NewEmisData!$D:$D, AK$2), SUMIFS(NewEmisData!K:K, NewEmisData!$A:$A, "LDV", NewEmisData!$B:$B, $A72, NewEmisData!$C:$C, $H72, NewEmisData!$D:$D, AK$2))</f>
        <v>2.3350989902441999E-3</v>
      </c>
      <c r="AL72" s="335">
        <f>$I72*IF($G72="Pickup", SUMIFS(NewEmisData!L:L, NewEmisData!$A:$A, "Pickup", NewEmisData!$B:$B, $A72, NewEmisData!$C:$C, $H72, NewEmisData!$D:$D, AL$2), SUMIFS(NewEmisData!L:L, NewEmisData!$A:$A, "LDV", NewEmisData!$B:$B, $A72, NewEmisData!$C:$C, $H72, NewEmisData!$D:$D, AL$2))</f>
        <v>2.3124305204455602E-3</v>
      </c>
      <c r="AM72" s="335">
        <f>$I72*IF($G72="Pickup", SUMIFS(NewEmisData!M:M, NewEmisData!$A:$A, "Pickup", NewEmisData!$B:$B, $A72, NewEmisData!$C:$C, $H72, NewEmisData!$D:$D, AM$2), SUMIFS(NewEmisData!M:M, NewEmisData!$A:$A, "LDV", NewEmisData!$B:$B, $A72, NewEmisData!$C:$C, $H72, NewEmisData!$D:$D, AM$2))</f>
        <v>2.3117304258920301E-3</v>
      </c>
      <c r="AN72" s="335">
        <v>4.2403248188809025E-3</v>
      </c>
      <c r="AO72" s="335">
        <f>$I72*IF($G72="Pickup", SUMIFS(NewEmisData!E:E, NewEmisData!$A:$A, "Pickup", NewEmisData!$B:$B, $A72, NewEmisData!$C:$C, $H72, NewEmisData!$D:$D, AO$2), SUMIFS(NewEmisData!E:E, NewEmisData!$A:$A, "LDV", NewEmisData!$B:$B, $A72, NewEmisData!$C:$C, $H72, NewEmisData!$D:$D, AO$2))</f>
        <v>0.213902040332901</v>
      </c>
      <c r="AP72" s="335">
        <f>$I72*IF($G72="Pickup", SUMIFS(NewEmisData!F:F, NewEmisData!$A:$A, "Pickup", NewEmisData!$B:$B, $A72, NewEmisData!$C:$C, $H72, NewEmisData!$D:$D, AP$2), SUMIFS(NewEmisData!F:F, NewEmisData!$A:$A, "LDV", NewEmisData!$B:$B, $A72, NewEmisData!$C:$C, $H72, NewEmisData!$D:$D, AP$2))</f>
        <v>0.122647837671889</v>
      </c>
      <c r="AQ72" s="335">
        <f>$I72*IF($G72="Pickup", SUMIFS(NewEmisData!G:G, NewEmisData!$A:$A, "Pickup", NewEmisData!$B:$B, $A72, NewEmisData!$C:$C, $H72, NewEmisData!$D:$D, AQ$2), SUMIFS(NewEmisData!G:G, NewEmisData!$A:$A, "LDV", NewEmisData!$B:$B, $A72, NewEmisData!$C:$C, $H72, NewEmisData!$D:$D, AQ$2))</f>
        <v>7.9090763114665993E-2</v>
      </c>
      <c r="AR72" s="335">
        <f>$I72*IF($G72="Pickup", SUMIFS(NewEmisData!H:H, NewEmisData!$A:$A, "Pickup", NewEmisData!$B:$B, $A72, NewEmisData!$C:$C, $H72, NewEmisData!$D:$D, AR$2), SUMIFS(NewEmisData!H:H, NewEmisData!$A:$A, "LDV", NewEmisData!$B:$B, $A72, NewEmisData!$C:$C, $H72, NewEmisData!$D:$D, AR$2))</f>
        <v>7.8058738466237995E-2</v>
      </c>
      <c r="AS72" s="335">
        <f>$I72*IF($G72="Pickup", SUMIFS(NewEmisData!I:I, NewEmisData!$A:$A, "Pickup", NewEmisData!$B:$B, $A72, NewEmisData!$C:$C, $H72, NewEmisData!$D:$D, AS$2), SUMIFS(NewEmisData!I:I, NewEmisData!$A:$A, "LDV", NewEmisData!$B:$B, $A72, NewEmisData!$C:$C, $H72, NewEmisData!$D:$D, AS$2))</f>
        <v>7.7935055542061094E-2</v>
      </c>
      <c r="AT72" s="335">
        <f>$I72*IF($G72="Pickup", SUMIFS(NewEmisData!J:J, NewEmisData!$A:$A, "Pickup", NewEmisData!$B:$B, $A72, NewEmisData!$C:$C, $H72, NewEmisData!$D:$D, AT$2), SUMIFS(NewEmisData!J:J, NewEmisData!$A:$A, "LDV", NewEmisData!$B:$B, $A72, NewEmisData!$C:$C, $H72, NewEmisData!$D:$D, AT$2))</f>
        <v>7.7996493585570995E-2</v>
      </c>
      <c r="AU72" s="335">
        <f>$I72*IF($G72="Pickup", SUMIFS(NewEmisData!K:K, NewEmisData!$A:$A, "Pickup", NewEmisData!$B:$B, $A72, NewEmisData!$C:$C, $H72, NewEmisData!$D:$D, AU$2), SUMIFS(NewEmisData!K:K, NewEmisData!$A:$A, "LDV", NewEmisData!$B:$B, $A72, NewEmisData!$C:$C, $H72, NewEmisData!$D:$D, AU$2))</f>
        <v>7.7986704688815606E-2</v>
      </c>
      <c r="AV72" s="335">
        <f>$I72*IF($G72="Pickup", SUMIFS(NewEmisData!L:L, NewEmisData!$A:$A, "Pickup", NewEmisData!$B:$B, $A72, NewEmisData!$C:$C, $H72, NewEmisData!$D:$D, AV$2), SUMIFS(NewEmisData!L:L, NewEmisData!$A:$A, "LDV", NewEmisData!$B:$B, $A72, NewEmisData!$C:$C, $H72, NewEmisData!$D:$D, AV$2))</f>
        <v>7.7974444112608704E-2</v>
      </c>
      <c r="AW72" s="335">
        <f>$I72*IF($G72="Pickup", SUMIFS(NewEmisData!M:M, NewEmisData!$A:$A, "Pickup", NewEmisData!$B:$B, $A72, NewEmisData!$C:$C, $H72, NewEmisData!$D:$D, AW$2), SUMIFS(NewEmisData!M:M, NewEmisData!$A:$A, "LDV", NewEmisData!$B:$B, $A72, NewEmisData!$C:$C, $H72, NewEmisData!$D:$D, AW$2))</f>
        <v>7.8017136188401295E-2</v>
      </c>
      <c r="AX72" s="335">
        <v>5.2834708622229692E-2</v>
      </c>
      <c r="AY72" s="335">
        <f>$I72*IF($G72="Pickup", SUMIFS(NewEmisData!E:E, NewEmisData!$A:$A, "Pickup", NewEmisData!$B:$B, $A72, NewEmisData!$C:$C, $H72, NewEmisData!$D:$D, AY$2), SUMIFS(NewEmisData!E:E, NewEmisData!$A:$A, "LDV", NewEmisData!$B:$B, $A72, NewEmisData!$C:$C, $H72, NewEmisData!$D:$D, AY$2))</f>
        <v>0.123270664576141</v>
      </c>
      <c r="AZ72" s="335">
        <f>$I72*IF($G72="Pickup", SUMIFS(NewEmisData!F:F, NewEmisData!$A:$A, "Pickup", NewEmisData!$B:$B, $A72, NewEmisData!$C:$C, $H72, NewEmisData!$D:$D, AZ$2), SUMIFS(NewEmisData!F:F, NewEmisData!$A:$A, "LDV", NewEmisData!$B:$B, $A72, NewEmisData!$C:$C, $H72, NewEmisData!$D:$D, AZ$2))</f>
        <v>3.9317193900440202E-2</v>
      </c>
      <c r="BA72" s="335">
        <f>$I72*IF($G72="Pickup", SUMIFS(NewEmisData!G:G, NewEmisData!$A:$A, "Pickup", NewEmisData!$B:$B, $A72, NewEmisData!$C:$C, $H72, NewEmisData!$D:$D, BA$2), SUMIFS(NewEmisData!G:G, NewEmisData!$A:$A, "LDV", NewEmisData!$B:$B, $A72, NewEmisData!$C:$C, $H72, NewEmisData!$D:$D, BA$2))</f>
        <v>1.3808896758142499E-2</v>
      </c>
      <c r="BB72" s="335">
        <f>$I72*IF($G72="Pickup", SUMIFS(NewEmisData!H:H, NewEmisData!$A:$A, "Pickup", NewEmisData!$B:$B, $A72, NewEmisData!$C:$C, $H72, NewEmisData!$D:$D, BB$2), SUMIFS(NewEmisData!H:H, NewEmisData!$A:$A, "LDV", NewEmisData!$B:$B, $A72, NewEmisData!$C:$C, $H72, NewEmisData!$D:$D, BB$2))</f>
        <v>1.28594663624491E-2</v>
      </c>
      <c r="BC72" s="335">
        <f>$I72*IF($G72="Pickup", SUMIFS(NewEmisData!I:I, NewEmisData!$A:$A, "Pickup", NewEmisData!$B:$B, $A72, NewEmisData!$C:$C, $H72, NewEmisData!$D:$D, BC$2), SUMIFS(NewEmisData!I:I, NewEmisData!$A:$A, "LDV", NewEmisData!$B:$B, $A72, NewEmisData!$C:$C, $H72, NewEmisData!$D:$D, BC$2))</f>
        <v>1.2745675676218799E-2</v>
      </c>
      <c r="BD72" s="335">
        <f>$I72*IF($G72="Pickup", SUMIFS(NewEmisData!J:J, NewEmisData!$A:$A, "Pickup", NewEmisData!$B:$B, $A72, NewEmisData!$C:$C, $H72, NewEmisData!$D:$D, BD$2), SUMIFS(NewEmisData!J:J, NewEmisData!$A:$A, "LDV", NewEmisData!$B:$B, $A72, NewEmisData!$C:$C, $H72, NewEmisData!$D:$D, BD$2))</f>
        <v>1.2802226569457301E-2</v>
      </c>
      <c r="BE72" s="335">
        <f>$I72*IF($G72="Pickup", SUMIFS(NewEmisData!K:K, NewEmisData!$A:$A, "Pickup", NewEmisData!$B:$B, $A72, NewEmisData!$C:$C, $H72, NewEmisData!$D:$D, BE$2), SUMIFS(NewEmisData!K:K, NewEmisData!$A:$A, "LDV", NewEmisData!$B:$B, $A72, NewEmisData!$C:$C, $H72, NewEmisData!$D:$D, BE$2))</f>
        <v>1.27931973056328E-2</v>
      </c>
      <c r="BF72" s="335">
        <f>$I72*IF($G72="Pickup", SUMIFS(NewEmisData!L:L, NewEmisData!$A:$A, "Pickup", NewEmisData!$B:$B, $A72, NewEmisData!$C:$C, $H72, NewEmisData!$D:$D, BF$2), SUMIFS(NewEmisData!L:L, NewEmisData!$A:$A, "LDV", NewEmisData!$B:$B, $A72, NewEmisData!$C:$C, $H72, NewEmisData!$D:$D, BF$2))</f>
        <v>1.27819426840036E-2</v>
      </c>
      <c r="BG72" s="335">
        <f>$I72*IF($G72="Pickup", SUMIFS(NewEmisData!M:M, NewEmisData!$A:$A, "Pickup", NewEmisData!$B:$B, $A72, NewEmisData!$C:$C, $H72, NewEmisData!$D:$D, BG$2), SUMIFS(NewEmisData!M:M, NewEmisData!$A:$A, "LDV", NewEmisData!$B:$B, $A72, NewEmisData!$C:$C, $H72, NewEmisData!$D:$D, BG$2))</f>
        <v>1.2821255837742599E-2</v>
      </c>
      <c r="BH72" s="335">
        <v>1.4243276255751064E-2</v>
      </c>
      <c r="BI72" s="335">
        <f>$I72*IF($G72="Pickup", SUMIFS(NewEmisData!E:E, NewEmisData!$A:$A, "Pickup", NewEmisData!$B:$B, $A72, NewEmisData!$C:$C, $H72, NewEmisData!$D:$D, BI$2), SUMIFS(NewEmisData!E:E, NewEmisData!$A:$A, "LDV", NewEmisData!$B:$B, $A72, NewEmisData!$C:$C, $H72, NewEmisData!$D:$D, BI$2))</f>
        <v>49.942593724607804</v>
      </c>
      <c r="BJ72" s="335">
        <f>$I72*IF($G72="Pickup", SUMIFS(NewEmisData!F:F, NewEmisData!$A:$A, "Pickup", NewEmisData!$B:$B, $A72, NewEmisData!$C:$C, $H72, NewEmisData!$D:$D, BJ$2), SUMIFS(NewEmisData!F:F, NewEmisData!$A:$A, "LDV", NewEmisData!$B:$B, $A72, NewEmisData!$C:$C, $H72, NewEmisData!$D:$D, BJ$2))</f>
        <v>17.1751766119061</v>
      </c>
      <c r="BK72" s="335">
        <f>$I72*IF($G72="Pickup", SUMIFS(NewEmisData!G:G, NewEmisData!$A:$A, "Pickup", NewEmisData!$B:$B, $A72, NewEmisData!$C:$C, $H72, NewEmisData!$D:$D, BK$2), SUMIFS(NewEmisData!G:G, NewEmisData!$A:$A, "LDV", NewEmisData!$B:$B, $A72, NewEmisData!$C:$C, $H72, NewEmisData!$D:$D, BK$2))</f>
        <v>1.67462319555107</v>
      </c>
      <c r="BL72" s="335">
        <f>$I72*IF($G72="Pickup", SUMIFS(NewEmisData!H:H, NewEmisData!$A:$A, "Pickup", NewEmisData!$B:$B, $A72, NewEmisData!$C:$C, $H72, NewEmisData!$D:$D, BL$2), SUMIFS(NewEmisData!H:H, NewEmisData!$A:$A, "LDV", NewEmisData!$B:$B, $A72, NewEmisData!$C:$C, $H72, NewEmisData!$D:$D, BL$2))</f>
        <v>1.26760437401165</v>
      </c>
      <c r="BM72" s="335">
        <f>$I72*IF($G72="Pickup", SUMIFS(NewEmisData!I:I, NewEmisData!$A:$A, "Pickup", NewEmisData!$B:$B, $A72, NewEmisData!$C:$C, $H72, NewEmisData!$D:$D, BM$2), SUMIFS(NewEmisData!I:I, NewEmisData!$A:$A, "LDV", NewEmisData!$B:$B, $A72, NewEmisData!$C:$C, $H72, NewEmisData!$D:$D, BM$2))</f>
        <v>1.08719262122484</v>
      </c>
      <c r="BN72" s="335">
        <f>$I72*IF($G72="Pickup", SUMIFS(NewEmisData!J:J, NewEmisData!$A:$A, "Pickup", NewEmisData!$B:$B, $A72, NewEmisData!$C:$C, $H72, NewEmisData!$D:$D, BN$2), SUMIFS(NewEmisData!J:J, NewEmisData!$A:$A, "LDV", NewEmisData!$B:$B, $A72, NewEmisData!$C:$C, $H72, NewEmisData!$D:$D, BN$2))</f>
        <v>1.03306214032615</v>
      </c>
      <c r="BO72" s="335">
        <f>$I72*IF($G72="Pickup", SUMIFS(NewEmisData!K:K, NewEmisData!$A:$A, "Pickup", NewEmisData!$B:$B, $A72, NewEmisData!$C:$C, $H72, NewEmisData!$D:$D, BO$2), SUMIFS(NewEmisData!K:K, NewEmisData!$A:$A, "LDV", NewEmisData!$B:$B, $A72, NewEmisData!$C:$C, $H72, NewEmisData!$D:$D, BO$2))</f>
        <v>0.97748556720189805</v>
      </c>
      <c r="BP72" s="335">
        <f>$I72*IF($G72="Pickup", SUMIFS(NewEmisData!L:L, NewEmisData!$A:$A, "Pickup", NewEmisData!$B:$B, $A72, NewEmisData!$C:$C, $H72, NewEmisData!$D:$D, BP$2), SUMIFS(NewEmisData!L:L, NewEmisData!$A:$A, "LDV", NewEmisData!$B:$B, $A72, NewEmisData!$C:$C, $H72, NewEmisData!$D:$D, BP$2))</f>
        <v>0.95066903824572802</v>
      </c>
      <c r="BQ72" s="335">
        <f>$I72*IF($G72="Pickup", SUMIFS(NewEmisData!M:M, NewEmisData!$A:$A, "Pickup", NewEmisData!$B:$B, $A72, NewEmisData!$C:$C, $H72, NewEmisData!$D:$D, BQ$2), SUMIFS(NewEmisData!M:M, NewEmisData!$A:$A, "LDV", NewEmisData!$B:$B, $A72, NewEmisData!$C:$C, $H72, NewEmisData!$D:$D, BQ$2))</f>
        <v>0.95613361285599596</v>
      </c>
      <c r="BR72" s="335">
        <v>0.76052857406256014</v>
      </c>
      <c r="BS72" s="335">
        <f>$I72*IF($G72="Pickup", SUMIFS(NewEmisData!E:E, NewEmisData!$A:$A, "Pickup", NewEmisData!$B:$B, $A72, NewEmisData!$C:$C, $H72, NewEmisData!$D:$D, BS$2), SUMIFS(NewEmisData!E:E, NewEmisData!$A:$A, "LDV", NewEmisData!$B:$B, $A72, NewEmisData!$C:$C, $H72, NewEmisData!$D:$D, BS$2))</f>
        <v>4.7108485656014896</v>
      </c>
      <c r="BT72" s="335">
        <f>$I72*IF($G72="Pickup", SUMIFS(NewEmisData!F:F, NewEmisData!$A:$A, "Pickup", NewEmisData!$B:$B, $A72, NewEmisData!$C:$C, $H72, NewEmisData!$D:$D, BT$2), SUMIFS(NewEmisData!F:F, NewEmisData!$A:$A, "LDV", NewEmisData!$B:$B, $A72, NewEmisData!$C:$C, $H72, NewEmisData!$D:$D, BT$2))</f>
        <v>1.56912179890187</v>
      </c>
      <c r="BU72" s="335">
        <f>$I72*IF($G72="Pickup", SUMIFS(NewEmisData!G:G, NewEmisData!$A:$A, "Pickup", NewEmisData!$B:$B, $A72, NewEmisData!$C:$C, $H72, NewEmisData!$D:$D, BU$2), SUMIFS(NewEmisData!G:G, NewEmisData!$A:$A, "LDV", NewEmisData!$B:$B, $A72, NewEmisData!$C:$C, $H72, NewEmisData!$D:$D, BU$2))</f>
        <v>0.112211627554133</v>
      </c>
      <c r="BV72" s="335">
        <f>$I72*IF($G72="Pickup", SUMIFS(NewEmisData!H:H, NewEmisData!$A:$A, "Pickup", NewEmisData!$B:$B, $A72, NewEmisData!$C:$C, $H72, NewEmisData!$D:$D, BV$2), SUMIFS(NewEmisData!H:H, NewEmisData!$A:$A, "LDV", NewEmisData!$B:$B, $A72, NewEmisData!$C:$C, $H72, NewEmisData!$D:$D, BV$2))</f>
        <v>7.6299784710999505E-2</v>
      </c>
      <c r="BW72" s="335">
        <f>$I72*IF($G72="Pickup", SUMIFS(NewEmisData!I:I, NewEmisData!$A:$A, "Pickup", NewEmisData!$B:$B, $A72, NewEmisData!$C:$C, $H72, NewEmisData!$D:$D, BW$2), SUMIFS(NewEmisData!I:I, NewEmisData!$A:$A, "LDV", NewEmisData!$B:$B, $A72, NewEmisData!$C:$C, $H72, NewEmisData!$D:$D, BW$2))</f>
        <v>5.8269000142752103E-2</v>
      </c>
      <c r="BX72" s="335">
        <f>$I72*IF($G72="Pickup", SUMIFS(NewEmisData!J:J, NewEmisData!$A:$A, "Pickup", NewEmisData!$B:$B, $A72, NewEmisData!$C:$C, $H72, NewEmisData!$D:$D, BX$2), SUMIFS(NewEmisData!J:J, NewEmisData!$A:$A, "LDV", NewEmisData!$B:$B, $A72, NewEmisData!$C:$C, $H72, NewEmisData!$D:$D, BX$2))</f>
        <v>5.6952552482620898E-2</v>
      </c>
      <c r="BY72" s="335">
        <f>$I72*IF($G72="Pickup", SUMIFS(NewEmisData!K:K, NewEmisData!$A:$A, "Pickup", NewEmisData!$B:$B, $A72, NewEmisData!$C:$C, $H72, NewEmisData!$D:$D, BY$2), SUMIFS(NewEmisData!K:K, NewEmisData!$A:$A, "LDV", NewEmisData!$B:$B, $A72, NewEmisData!$C:$C, $H72, NewEmisData!$D:$D, BY$2))</f>
        <v>5.5222958764712303E-2</v>
      </c>
      <c r="BZ72" s="335">
        <f>$I72*IF($G72="Pickup", SUMIFS(NewEmisData!L:L, NewEmisData!$A:$A, "Pickup", NewEmisData!$B:$B, $A72, NewEmisData!$C:$C, $H72, NewEmisData!$D:$D, BZ$2), SUMIFS(NewEmisData!L:L, NewEmisData!$A:$A, "LDV", NewEmisData!$B:$B, $A72, NewEmisData!$C:$C, $H72, NewEmisData!$D:$D, BZ$2))</f>
        <v>5.4469756291056E-2</v>
      </c>
      <c r="CA72" s="335">
        <f>$I72*IF($G72="Pickup", SUMIFS(NewEmisData!M:M, NewEmisData!$A:$A, "Pickup", NewEmisData!$B:$B, $A72, NewEmisData!$C:$C, $H72, NewEmisData!$D:$D, CA$2), SUMIFS(NewEmisData!M:M, NewEmisData!$A:$A, "LDV", NewEmisData!$B:$B, $A72, NewEmisData!$C:$C, $H72, NewEmisData!$D:$D, CA$2))</f>
        <v>5.4998753123770998E-2</v>
      </c>
      <c r="CB72" s="335">
        <v>8.150002687780894E-2</v>
      </c>
      <c r="CC72" s="335">
        <f>$I72*IF($G72="Pickup", SUMIFS(NewEmisData!E:E, NewEmisData!$A:$A, "Pickup", NewEmisData!$B:$B, $A72, NewEmisData!$C:$C, $H72, NewEmisData!$D:$D, CC$2), SUMIFS(NewEmisData!E:E, NewEmisData!$A:$A, "LDV", NewEmisData!$B:$B, $A72, NewEmisData!$C:$C, $H72, NewEmisData!$D:$D, CC$2))</f>
        <v>1.08790262626179E-2</v>
      </c>
      <c r="CD72" s="335">
        <f>$I72*IF($G72="Pickup", SUMIFS(NewEmisData!F:F, NewEmisData!$A:$A, "Pickup", NewEmisData!$B:$B, $A72, NewEmisData!$C:$C, $H72, NewEmisData!$D:$D, CD$2), SUMIFS(NewEmisData!F:F, NewEmisData!$A:$A, "LDV", NewEmisData!$B:$B, $A72, NewEmisData!$C:$C, $H72, NewEmisData!$D:$D, CD$2))</f>
        <v>1.08790257612396E-2</v>
      </c>
      <c r="CE72" s="335">
        <f>$I72*IF($G72="Pickup", SUMIFS(NewEmisData!G:G, NewEmisData!$A:$A, "Pickup", NewEmisData!$B:$B, $A72, NewEmisData!$C:$C, $H72, NewEmisData!$D:$D, CE$2), SUMIFS(NewEmisData!G:G, NewEmisData!$A:$A, "LDV", NewEmisData!$B:$B, $A72, NewEmisData!$C:$C, $H72, NewEmisData!$D:$D, CE$2))</f>
        <v>9.9997509147719595E-3</v>
      </c>
      <c r="CF72" s="335">
        <f>$I72*IF($G72="Pickup", SUMIFS(NewEmisData!H:H, NewEmisData!$A:$A, "Pickup", NewEmisData!$B:$B, $A72, NewEmisData!$C:$C, $H72, NewEmisData!$D:$D, CF$2), SUMIFS(NewEmisData!H:H, NewEmisData!$A:$A, "LDV", NewEmisData!$B:$B, $A72, NewEmisData!$C:$C, $H72, NewEmisData!$D:$D, CF$2))</f>
        <v>9.9997574019768005E-3</v>
      </c>
      <c r="CG72" s="335">
        <f>$I72*IF($G72="Pickup", SUMIFS(NewEmisData!I:I, NewEmisData!$A:$A, "Pickup", NewEmisData!$B:$B, $A72, NewEmisData!$C:$C, $H72, NewEmisData!$D:$D, CG$2), SUMIFS(NewEmisData!I:I, NewEmisData!$A:$A, "LDV", NewEmisData!$B:$B, $A72, NewEmisData!$C:$C, $H72, NewEmisData!$D:$D, CG$2))</f>
        <v>9.9997562324571007E-3</v>
      </c>
      <c r="CH72" s="335">
        <f>$I72*IF($G72="Pickup", SUMIFS(NewEmisData!J:J, NewEmisData!$A:$A, "Pickup", NewEmisData!$B:$B, $A72, NewEmisData!$C:$C, $H72, NewEmisData!$D:$D, CH$2), SUMIFS(NewEmisData!J:J, NewEmisData!$A:$A, "LDV", NewEmisData!$B:$B, $A72, NewEmisData!$C:$C, $H72, NewEmisData!$D:$D, CH$2))</f>
        <v>9.9997599950304907E-3</v>
      </c>
      <c r="CI72" s="335">
        <f>$I72*IF($G72="Pickup", SUMIFS(NewEmisData!K:K, NewEmisData!$A:$A, "Pickup", NewEmisData!$B:$B, $A72, NewEmisData!$C:$C, $H72, NewEmisData!$D:$D, CI$2), SUMIFS(NewEmisData!K:K, NewEmisData!$A:$A, "LDV", NewEmisData!$B:$B, $A72, NewEmisData!$C:$C, $H72, NewEmisData!$D:$D, CI$2))</f>
        <v>9.9997577966722193E-3</v>
      </c>
      <c r="CJ72" s="335">
        <f>$I72*IF($G72="Pickup", SUMIFS(NewEmisData!L:L, NewEmisData!$A:$A, "Pickup", NewEmisData!$B:$B, $A72, NewEmisData!$C:$C, $H72, NewEmisData!$D:$D, CJ$2), SUMIFS(NewEmisData!L:L, NewEmisData!$A:$A, "LDV", NewEmisData!$B:$B, $A72, NewEmisData!$C:$C, $H72, NewEmisData!$D:$D, CJ$2))</f>
        <v>9.9997621202058198E-3</v>
      </c>
      <c r="CK72" s="335">
        <f>$I72*IF($G72="Pickup", SUMIFS(NewEmisData!M:M, NewEmisData!$A:$A, "Pickup", NewEmisData!$B:$B, $A72, NewEmisData!$C:$C, $H72, NewEmisData!$D:$D, CK$2), SUMIFS(NewEmisData!M:M, NewEmisData!$A:$A, "LDV", NewEmisData!$B:$B, $A72, NewEmisData!$C:$C, $H72, NewEmisData!$D:$D, CK$2))</f>
        <v>9.9997558682708692E-3</v>
      </c>
      <c r="CL72" s="335">
        <v>2.2181963950320412E-2</v>
      </c>
      <c r="CM72" s="335">
        <f>$I72*IF($G72="Pickup", SUMIFS(NewEmisData!E:E, NewEmisData!$A:$A, "Pickup", NewEmisData!$B:$B, $A72, NewEmisData!$C:$C, $H72, NewEmisData!$D:$D, CM$2), SUMIFS(NewEmisData!E:E, NewEmisData!$A:$A, "LDV", NewEmisData!$B:$B, $A72, NewEmisData!$C:$C, $H72, NewEmisData!$D:$D, CM$2))</f>
        <v>1.87792865540622E-3</v>
      </c>
      <c r="CN72" s="335">
        <f>$I72*IF($G72="Pickup", SUMIFS(NewEmisData!F:F, NewEmisData!$A:$A, "Pickup", NewEmisData!$B:$B, $A72, NewEmisData!$C:$C, $H72, NewEmisData!$D:$D, CN$2), SUMIFS(NewEmisData!F:F, NewEmisData!$A:$A, "LDV", NewEmisData!$B:$B, $A72, NewEmisData!$C:$C, $H72, NewEmisData!$D:$D, CN$2))</f>
        <v>1.6568504667175501E-3</v>
      </c>
      <c r="CO72" s="335">
        <f>$I72*IF($G72="Pickup", SUMIFS(NewEmisData!G:G, NewEmisData!$A:$A, "Pickup", NewEmisData!$B:$B, $A72, NewEmisData!$C:$C, $H72, NewEmisData!$D:$D, CO$2), SUMIFS(NewEmisData!G:G, NewEmisData!$A:$A, "LDV", NewEmisData!$B:$B, $A72, NewEmisData!$C:$C, $H72, NewEmisData!$D:$D, CO$2))</f>
        <v>1.3142543939014999E-3</v>
      </c>
      <c r="CP72" s="335">
        <f>$I72*IF($G72="Pickup", SUMIFS(NewEmisData!H:H, NewEmisData!$A:$A, "Pickup", NewEmisData!$B:$B, $A72, NewEmisData!$C:$C, $H72, NewEmisData!$D:$D, CP$2), SUMIFS(NewEmisData!H:H, NewEmisData!$A:$A, "LDV", NewEmisData!$B:$B, $A72, NewEmisData!$C:$C, $H72, NewEmisData!$D:$D, CP$2))</f>
        <v>1.3157667034520699E-3</v>
      </c>
      <c r="CQ72" s="335">
        <f>$I72*IF($G72="Pickup", SUMIFS(NewEmisData!I:I, NewEmisData!$A:$A, "Pickup", NewEmisData!$B:$B, $A72, NewEmisData!$C:$C, $H72, NewEmisData!$D:$D, CQ$2), SUMIFS(NewEmisData!I:I, NewEmisData!$A:$A, "LDV", NewEmisData!$B:$B, $A72, NewEmisData!$C:$C, $H72, NewEmisData!$D:$D, CQ$2))</f>
        <v>1.32125488539157E-3</v>
      </c>
      <c r="CR72" s="335">
        <f>$I72*IF($G72="Pickup", SUMIFS(NewEmisData!J:J, NewEmisData!$A:$A, "Pickup", NewEmisData!$B:$B, $A72, NewEmisData!$C:$C, $H72, NewEmisData!$D:$D, CR$2), SUMIFS(NewEmisData!J:J, NewEmisData!$A:$A, "LDV", NewEmisData!$B:$B, $A72, NewEmisData!$C:$C, $H72, NewEmisData!$D:$D, CR$2))</f>
        <v>1.32842640810503E-3</v>
      </c>
      <c r="CS72" s="335">
        <f>$I72*IF($G72="Pickup", SUMIFS(NewEmisData!K:K, NewEmisData!$A:$A, "Pickup", NewEmisData!$B:$B, $A72, NewEmisData!$C:$C, $H72, NewEmisData!$D:$D, CS$2), SUMIFS(NewEmisData!K:K, NewEmisData!$A:$A, "LDV", NewEmisData!$B:$B, $A72, NewEmisData!$C:$C, $H72, NewEmisData!$D:$D, CS$2))</f>
        <v>1.3320668635412099E-3</v>
      </c>
      <c r="CT72" s="335">
        <f>$I72*IF($G72="Pickup", SUMIFS(NewEmisData!L:L, NewEmisData!$A:$A, "Pickup", NewEmisData!$B:$B, $A72, NewEmisData!$C:$C, $H72, NewEmisData!$D:$D, CT$2), SUMIFS(NewEmisData!L:L, NewEmisData!$A:$A, "LDV", NewEmisData!$B:$B, $A72, NewEmisData!$C:$C, $H72, NewEmisData!$D:$D, CT$2))</f>
        <v>1.33322691408776E-3</v>
      </c>
      <c r="CU72" s="335">
        <f>$I72*IF($G72="Pickup", SUMIFS(NewEmisData!M:M, NewEmisData!$A:$A, "Pickup", NewEmisData!$B:$B, $A72, NewEmisData!$C:$C, $H72, NewEmisData!$D:$D, CU$2), SUMIFS(NewEmisData!M:M, NewEmisData!$A:$A, "LDV", NewEmisData!$B:$B, $A72, NewEmisData!$C:$C, $H72, NewEmisData!$D:$D, CU$2))</f>
        <v>1.33503374368802E-3</v>
      </c>
      <c r="CV72" s="335">
        <v>2.3568513937467224E-3</v>
      </c>
      <c r="CW72" s="335">
        <v>0.12767609553272316</v>
      </c>
      <c r="CX72" s="335">
        <v>6.0965444660888601E-2</v>
      </c>
      <c r="CY72" s="335">
        <v>1.6598456567846732E-2</v>
      </c>
      <c r="CZ72" s="335">
        <v>3.3604812012321423E-3</v>
      </c>
      <c r="DA72" s="335">
        <v>1.5241571918114991E-3</v>
      </c>
      <c r="DB72" s="335">
        <v>1.0003681376209209E-3</v>
      </c>
      <c r="DC72" s="335">
        <v>9.0365490602724134E-4</v>
      </c>
      <c r="DD72" s="335">
        <v>8.9947941829660093E-4</v>
      </c>
      <c r="DE72" s="335">
        <v>8.980159958761482E-4</v>
      </c>
      <c r="DF72" s="335">
        <v>8.980159958761482E-4</v>
      </c>
      <c r="DG72" s="335">
        <f>$I72*IF($G72="Pickup", SUMIFS(NewEmisData!E:E, NewEmisData!$A:$A, "Pickup", NewEmisData!$B:$B, $A72, NewEmisData!$C:$C, $H72, NewEmisData!$D:$D, DG$2), SUMIFS(NewEmisData!E:E, NewEmisData!$A:$A, "LDV", NewEmisData!$B:$B, $A72, NewEmisData!$C:$C, $H72, NewEmisData!$D:$D, DG$2))</f>
        <v>0</v>
      </c>
      <c r="DH72" s="335">
        <f>$I72*IF($G72="Pickup", SUMIFS(NewEmisData!F:F, NewEmisData!$A:$A, "Pickup", NewEmisData!$B:$B, $A72, NewEmisData!$C:$C, $H72, NewEmisData!$D:$D, DH$2), SUMIFS(NewEmisData!F:F, NewEmisData!$A:$A, "LDV", NewEmisData!$B:$B, $A72, NewEmisData!$C:$C, $H72, NewEmisData!$D:$D, DH$2))</f>
        <v>0</v>
      </c>
      <c r="DI72" s="335">
        <f>$I72*IF($G72="Pickup", SUMIFS(NewEmisData!G:G, NewEmisData!$A:$A, "Pickup", NewEmisData!$B:$B, $A72, NewEmisData!$C:$C, $H72, NewEmisData!$D:$D, DI$2), SUMIFS(NewEmisData!G:G, NewEmisData!$A:$A, "LDV", NewEmisData!$B:$B, $A72, NewEmisData!$C:$C, $H72, NewEmisData!$D:$D, DI$2))</f>
        <v>0</v>
      </c>
      <c r="DJ72" s="335">
        <f>$I72*IF($G72="Pickup", SUMIFS(NewEmisData!H:H, NewEmisData!$A:$A, "Pickup", NewEmisData!$B:$B, $A72, NewEmisData!$C:$C, $H72, NewEmisData!$D:$D, DJ$2), SUMIFS(NewEmisData!H:H, NewEmisData!$A:$A, "LDV", NewEmisData!$B:$B, $A72, NewEmisData!$C:$C, $H72, NewEmisData!$D:$D, DJ$2))</f>
        <v>0</v>
      </c>
      <c r="DK72" s="335">
        <f>$I72*IF($G72="Pickup", SUMIFS(NewEmisData!I:I, NewEmisData!$A:$A, "Pickup", NewEmisData!$B:$B, $A72, NewEmisData!$C:$C, $H72, NewEmisData!$D:$D, DK$2), SUMIFS(NewEmisData!I:I, NewEmisData!$A:$A, "LDV", NewEmisData!$B:$B, $A72, NewEmisData!$C:$C, $H72, NewEmisData!$D:$D, DK$2))</f>
        <v>0</v>
      </c>
      <c r="DL72" s="335">
        <f>$I72*IF($G72="Pickup", SUMIFS(NewEmisData!J:J, NewEmisData!$A:$A, "Pickup", NewEmisData!$B:$B, $A72, NewEmisData!$C:$C, $H72, NewEmisData!$D:$D, DL$2), SUMIFS(NewEmisData!J:J, NewEmisData!$A:$A, "LDV", NewEmisData!$B:$B, $A72, NewEmisData!$C:$C, $H72, NewEmisData!$D:$D, DL$2))</f>
        <v>0</v>
      </c>
      <c r="DM72" s="335">
        <f>$I72*IF($G72="Pickup", SUMIFS(NewEmisData!K:K, NewEmisData!$A:$A, "Pickup", NewEmisData!$B:$B, $A72, NewEmisData!$C:$C, $H72, NewEmisData!$D:$D, DM$2), SUMIFS(NewEmisData!K:K, NewEmisData!$A:$A, "LDV", NewEmisData!$B:$B, $A72, NewEmisData!$C:$C, $H72, NewEmisData!$D:$D, DM$2))</f>
        <v>0</v>
      </c>
      <c r="DN72" s="335">
        <f>$I72*IF($G72="Pickup", SUMIFS(NewEmisData!L:L, NewEmisData!$A:$A, "Pickup", NewEmisData!$B:$B, $A72, NewEmisData!$C:$C, $H72, NewEmisData!$D:$D, DN$2), SUMIFS(NewEmisData!L:L, NewEmisData!$A:$A, "LDV", NewEmisData!$B:$B, $A72, NewEmisData!$C:$C, $H72, NewEmisData!$D:$D, DN$2))</f>
        <v>0</v>
      </c>
      <c r="DO72" s="335">
        <f>$I72*IF($G72="Pickup", SUMIFS(NewEmisData!M:M, NewEmisData!$A:$A, "Pickup", NewEmisData!$B:$B, $A72, NewEmisData!$C:$C, $H72, NewEmisData!$D:$D, DO$2), SUMIFS(NewEmisData!M:M, NewEmisData!$A:$A, "LDV", NewEmisData!$B:$B, $A72, NewEmisData!$C:$C, $H72, NewEmisData!$D:$D, DO$2))</f>
        <v>0</v>
      </c>
      <c r="DP72" s="335">
        <v>1.3040587281867905E-3</v>
      </c>
      <c r="DQ72" s="335">
        <f>$I72*IF($G72="Pickup", SUMIFS(NewEmisData!E:E, NewEmisData!$A:$A, "Pickup", NewEmisData!$B:$B, $A72, NewEmisData!$C:$C, $H72, NewEmisData!$D:$D, DQ$2), SUMIFS(NewEmisData!E:E, NewEmisData!$A:$A, "LDV", NewEmisData!$B:$B, $A72, NewEmisData!$C:$C, $H72, NewEmisData!$D:$D, DQ$2))</f>
        <v>1.9303161670488799E-2</v>
      </c>
      <c r="DR72" s="335">
        <f>$I72*IF($G72="Pickup", SUMIFS(NewEmisData!F:F, NewEmisData!$A:$A, "Pickup", NewEmisData!$B:$B, $A72, NewEmisData!$C:$C, $H72, NewEmisData!$D:$D, DR$2), SUMIFS(NewEmisData!F:F, NewEmisData!$A:$A, "LDV", NewEmisData!$B:$B, $A72, NewEmisData!$C:$C, $H72, NewEmisData!$D:$D, DR$2))</f>
        <v>4.7314144141929901E-2</v>
      </c>
      <c r="DS72" s="335">
        <f>$I72*IF($G72="Pickup", SUMIFS(NewEmisData!G:G, NewEmisData!$A:$A, "Pickup", NewEmisData!$B:$B, $A72, NewEmisData!$C:$C, $H72, NewEmisData!$D:$D, DS$2), SUMIFS(NewEmisData!G:G, NewEmisData!$A:$A, "LDV", NewEmisData!$B:$B, $A72, NewEmisData!$C:$C, $H72, NewEmisData!$D:$D, DS$2))</f>
        <v>5.50276559444281E-2</v>
      </c>
      <c r="DT72" s="335">
        <f>$I72*IF($G72="Pickup", SUMIFS(NewEmisData!H:H, NewEmisData!$A:$A, "Pickup", NewEmisData!$B:$B, $A72, NewEmisData!$C:$C, $H72, NewEmisData!$D:$D, DT$2), SUMIFS(NewEmisData!H:H, NewEmisData!$A:$A, "LDV", NewEmisData!$B:$B, $A72, NewEmisData!$C:$C, $H72, NewEmisData!$D:$D, DT$2))</f>
        <v>5.60657162202036E-2</v>
      </c>
      <c r="DU72" s="335">
        <f>$I72*IF($G72="Pickup", SUMIFS(NewEmisData!I:I, NewEmisData!$A:$A, "Pickup", NewEmisData!$B:$B, $A72, NewEmisData!$C:$C, $H72, NewEmisData!$D:$D, DU$2), SUMIFS(NewEmisData!I:I, NewEmisData!$A:$A, "LDV", NewEmisData!$B:$B, $A72, NewEmisData!$C:$C, $H72, NewEmisData!$D:$D, DU$2))</f>
        <v>5.7627169931772103E-2</v>
      </c>
      <c r="DV72" s="335">
        <f>$I72*IF($G72="Pickup", SUMIFS(NewEmisData!J:J, NewEmisData!$A:$A, "Pickup", NewEmisData!$B:$B, $A72, NewEmisData!$C:$C, $H72, NewEmisData!$D:$D, DV$2), SUMIFS(NewEmisData!J:J, NewEmisData!$A:$A, "LDV", NewEmisData!$B:$B, $A72, NewEmisData!$C:$C, $H72, NewEmisData!$D:$D, DV$2))</f>
        <v>5.7677178087133199E-2</v>
      </c>
      <c r="DW72" s="335">
        <f>$I72*IF($G72="Pickup", SUMIFS(NewEmisData!K:K, NewEmisData!$A:$A, "Pickup", NewEmisData!$B:$B, $A72, NewEmisData!$C:$C, $H72, NewEmisData!$D:$D, DW$2), SUMIFS(NewEmisData!K:K, NewEmisData!$A:$A, "LDV", NewEmisData!$B:$B, $A72, NewEmisData!$C:$C, $H72, NewEmisData!$D:$D, DW$2))</f>
        <v>5.7050401423645702E-2</v>
      </c>
      <c r="DX72" s="335">
        <f>$I72*IF($G72="Pickup", SUMIFS(NewEmisData!L:L, NewEmisData!$A:$A, "Pickup", NewEmisData!$B:$B, $A72, NewEmisData!$C:$C, $H72, NewEmisData!$D:$D, DX$2), SUMIFS(NewEmisData!L:L, NewEmisData!$A:$A, "LDV", NewEmisData!$B:$B, $A72, NewEmisData!$C:$C, $H72, NewEmisData!$D:$D, DX$2))</f>
        <v>5.6262552008010301E-2</v>
      </c>
      <c r="DY72" s="335">
        <f>$I72*IF($G72="Pickup", SUMIFS(NewEmisData!M:M, NewEmisData!$A:$A, "Pickup", NewEmisData!$B:$B, $A72, NewEmisData!$C:$C, $H72, NewEmisData!$D:$D, DY$2), SUMIFS(NewEmisData!M:M, NewEmisData!$A:$A, "LDV", NewEmisData!$B:$B, $A72, NewEmisData!$C:$C, $H72, NewEmisData!$D:$D, DY$2))</f>
        <v>5.6833433433417402E-2</v>
      </c>
      <c r="DZ72" s="335">
        <v>7.9378330079915432E-2</v>
      </c>
      <c r="EA72" s="335">
        <f t="shared" si="2"/>
        <v>592.25900902446597</v>
      </c>
      <c r="EB72" s="335">
        <f t="shared" si="3"/>
        <v>520.64964372058603</v>
      </c>
      <c r="EC72" s="335">
        <f t="shared" si="4"/>
        <v>392.28875494890798</v>
      </c>
      <c r="ED72" s="335">
        <f t="shared" si="5"/>
        <v>328.93351567098</v>
      </c>
      <c r="EE72" s="335">
        <f t="shared" si="6"/>
        <v>299.82015329661198</v>
      </c>
      <c r="EF72" s="335">
        <f t="shared" si="7"/>
        <v>287.49392836870999</v>
      </c>
      <c r="EG72" s="335">
        <f t="shared" si="8"/>
        <v>280.08458814076198</v>
      </c>
      <c r="EH72" s="335">
        <f t="shared" si="9"/>
        <v>277.36555832713299</v>
      </c>
      <c r="EI72" s="335">
        <f t="shared" si="10"/>
        <v>277.28160240150402</v>
      </c>
      <c r="EJ72" s="335">
        <f t="shared" si="11"/>
        <v>0.51895197956857197</v>
      </c>
      <c r="EK72" s="335">
        <f t="shared" si="12"/>
        <v>2.08663122036549</v>
      </c>
      <c r="EL72" s="335">
        <f t="shared" si="13"/>
        <v>1.1128303318127599</v>
      </c>
      <c r="EM72" s="335">
        <f t="shared" si="14"/>
        <v>0.11394310174486701</v>
      </c>
      <c r="EN72" s="335">
        <f t="shared" si="15"/>
        <v>6.3630631458402698E-2</v>
      </c>
      <c r="EO72" s="335">
        <f t="shared" si="16"/>
        <v>3.8490840966433799E-2</v>
      </c>
      <c r="EP72" s="335">
        <f t="shared" si="17"/>
        <v>3.3570634635262997E-2</v>
      </c>
      <c r="EQ72" s="335">
        <f t="shared" si="18"/>
        <v>3.0366844702511799E-2</v>
      </c>
      <c r="ER72" s="335">
        <f t="shared" si="19"/>
        <v>2.9009867705627902E-2</v>
      </c>
      <c r="ES72" s="335">
        <f t="shared" si="20"/>
        <v>2.9252620404293401E-2</v>
      </c>
      <c r="ET72" s="335">
        <f t="shared" si="21"/>
        <v>0.31264891292629016</v>
      </c>
      <c r="EU72" s="335">
        <f t="shared" si="22"/>
        <v>1.46981412794869E-2</v>
      </c>
      <c r="EV72" s="335">
        <f t="shared" si="23"/>
        <v>1.2476739354987301E-2</v>
      </c>
      <c r="EW72" s="335">
        <f t="shared" si="24"/>
        <v>3.2894571305210701E-3</v>
      </c>
      <c r="EX72" s="335">
        <f t="shared" si="25"/>
        <v>2.7470974713693099E-3</v>
      </c>
      <c r="EY72" s="335">
        <f t="shared" si="26"/>
        <v>2.5003167567209301E-3</v>
      </c>
      <c r="EZ72" s="335">
        <f t="shared" si="27"/>
        <v>2.3974657531320698E-3</v>
      </c>
      <c r="FA72" s="335">
        <f t="shared" si="28"/>
        <v>2.3350989902441999E-3</v>
      </c>
      <c r="FB72" s="335">
        <f t="shared" si="29"/>
        <v>2.3124305204455602E-3</v>
      </c>
      <c r="FC72" s="335">
        <f t="shared" si="30"/>
        <v>2.3117304258920301E-3</v>
      </c>
      <c r="FD72" s="335">
        <f t="shared" si="31"/>
        <v>4.2403248188809025E-3</v>
      </c>
      <c r="FE72" s="335">
        <f t="shared" si="32"/>
        <v>0.213902040332901</v>
      </c>
      <c r="FF72" s="335">
        <f t="shared" si="33"/>
        <v>0.122647837671889</v>
      </c>
      <c r="FG72" s="335">
        <f t="shared" si="34"/>
        <v>7.9090763114665993E-2</v>
      </c>
      <c r="FH72" s="335">
        <f t="shared" si="35"/>
        <v>7.8058738466237995E-2</v>
      </c>
      <c r="FI72" s="335">
        <f t="shared" si="36"/>
        <v>7.7935055542061094E-2</v>
      </c>
      <c r="FJ72" s="335">
        <f t="shared" si="37"/>
        <v>7.7996493585570995E-2</v>
      </c>
      <c r="FK72" s="335">
        <f t="shared" si="38"/>
        <v>7.7986704688815606E-2</v>
      </c>
      <c r="FL72" s="335">
        <f t="shared" si="39"/>
        <v>7.7974444112608704E-2</v>
      </c>
      <c r="FM72" s="335">
        <f t="shared" si="40"/>
        <v>7.8017136188401295E-2</v>
      </c>
      <c r="FN72" s="335">
        <f t="shared" si="41"/>
        <v>5.2834708622229692E-2</v>
      </c>
      <c r="FO72" s="335">
        <f t="shared" si="42"/>
        <v>0.123270664576141</v>
      </c>
      <c r="FP72" s="335">
        <f t="shared" si="43"/>
        <v>3.9317193900440202E-2</v>
      </c>
      <c r="FQ72" s="335">
        <f t="shared" si="44"/>
        <v>1.3808896758142499E-2</v>
      </c>
      <c r="FR72" s="335">
        <f t="shared" si="45"/>
        <v>1.28594663624491E-2</v>
      </c>
      <c r="FS72" s="335">
        <f t="shared" si="46"/>
        <v>1.2745675676218799E-2</v>
      </c>
      <c r="FT72" s="335">
        <f t="shared" si="47"/>
        <v>1.2802226569457301E-2</v>
      </c>
      <c r="FU72" s="335">
        <f t="shared" si="48"/>
        <v>1.27931973056328E-2</v>
      </c>
      <c r="FV72" s="335">
        <f t="shared" si="49"/>
        <v>1.27819426840036E-2</v>
      </c>
      <c r="FW72" s="335">
        <f t="shared" si="50"/>
        <v>1.2821255837742599E-2</v>
      </c>
      <c r="FX72" s="335">
        <f t="shared" si="51"/>
        <v>1.4243276255751064E-2</v>
      </c>
    </row>
    <row r="73" spans="1:180" x14ac:dyDescent="0.2">
      <c r="A73" s="305" t="str">
        <f>_xlfn.CONCAT(IF(LEFT(TRIM(A72),1)="*", "*R", "R"), 1+RIGHT(TRIM(A72),1))</f>
        <v>*R5</v>
      </c>
      <c r="B73" s="305" t="str">
        <f t="shared" si="113"/>
        <v>*TLMDHEV15</v>
      </c>
      <c r="C73" s="305" t="str">
        <f t="shared" si="114"/>
        <v>TL.DSL.M.DHEV.2015</v>
      </c>
      <c r="D73" s="301" t="str">
        <f t="shared" si="115"/>
        <v>bn-vmt, bn-vmt/a</v>
      </c>
      <c r="E73" s="301" t="str">
        <f t="shared" si="116"/>
        <v>TRNDSL</v>
      </c>
      <c r="F73" s="301" t="str">
        <f t="shared" si="117"/>
        <v>TL</v>
      </c>
      <c r="G73" s="315" t="s">
        <v>819</v>
      </c>
      <c r="H73" s="315" t="s">
        <v>816</v>
      </c>
      <c r="I73" s="315">
        <v>1</v>
      </c>
      <c r="J73" s="315" t="str">
        <f t="shared" si="52"/>
        <v>Minivan-DSL</v>
      </c>
      <c r="K73" s="335">
        <f>$I73*IF($G73="Pickup", SUMIFS(NewEmisData!E:E, NewEmisData!$A:$A, "Pickup", NewEmisData!$B:$B, $A73, NewEmisData!$C:$C, $H73, NewEmisData!$D:$D, K$2), SUMIFS(NewEmisData!E:E, NewEmisData!$A:$A, "LDV", NewEmisData!$B:$B, $A73, NewEmisData!$C:$C, $H73, NewEmisData!$D:$D, K$2))</f>
        <v>498.51060445480499</v>
      </c>
      <c r="L73" s="335">
        <f>$I73*IF($G73="Pickup", SUMIFS(NewEmisData!F:F, NewEmisData!$A:$A, "Pickup", NewEmisData!$B:$B, $A73, NewEmisData!$C:$C, $H73, NewEmisData!$D:$D, L$2), SUMIFS(NewEmisData!F:F, NewEmisData!$A:$A, "LDV", NewEmisData!$B:$B, $A73, NewEmisData!$C:$C, $H73, NewEmisData!$D:$D, L$2))</f>
        <v>427.96898586055102</v>
      </c>
      <c r="M73" s="335">
        <f>$I73*IF($G73="Pickup", SUMIFS(NewEmisData!G:G, NewEmisData!$A:$A, "Pickup", NewEmisData!$B:$B, $A73, NewEmisData!$C:$C, $H73, NewEmisData!$D:$D, M$2), SUMIFS(NewEmisData!G:G, NewEmisData!$A:$A, "LDV", NewEmisData!$B:$B, $A73, NewEmisData!$C:$C, $H73, NewEmisData!$D:$D, M$2))</f>
        <v>313.58403824310199</v>
      </c>
      <c r="N73" s="335">
        <f>$I73*IF($G73="Pickup", SUMIFS(NewEmisData!H:H, NewEmisData!$A:$A, "Pickup", NewEmisData!$B:$B, $A73, NewEmisData!$C:$C, $H73, NewEmisData!$D:$D, N$2), SUMIFS(NewEmisData!H:H, NewEmisData!$A:$A, "LDV", NewEmisData!$B:$B, $A73, NewEmisData!$C:$C, $H73, NewEmisData!$D:$D, N$2))</f>
        <v>263.48651447023201</v>
      </c>
      <c r="O73" s="335">
        <f>$I73*IF($G73="Pickup", SUMIFS(NewEmisData!I:I, NewEmisData!$A:$A, "Pickup", NewEmisData!$B:$B, $A73, NewEmisData!$C:$C, $H73, NewEmisData!$D:$D, O$2), SUMIFS(NewEmisData!I:I, NewEmisData!$A:$A, "LDV", NewEmisData!$B:$B, $A73, NewEmisData!$C:$C, $H73, NewEmisData!$D:$D, O$2))</f>
        <v>240.732982853072</v>
      </c>
      <c r="P73" s="335">
        <f>$I73*IF($G73="Pickup", SUMIFS(NewEmisData!J:J, NewEmisData!$A:$A, "Pickup", NewEmisData!$B:$B, $A73, NewEmisData!$C:$C, $H73, NewEmisData!$D:$D, P$2), SUMIFS(NewEmisData!J:J, NewEmisData!$A:$A, "LDV", NewEmisData!$B:$B, $A73, NewEmisData!$C:$C, $H73, NewEmisData!$D:$D, P$2))</f>
        <v>231.37893577755901</v>
      </c>
      <c r="Q73" s="335">
        <f>$I73*IF($G73="Pickup", SUMIFS(NewEmisData!K:K, NewEmisData!$A:$A, "Pickup", NewEmisData!$B:$B, $A73, NewEmisData!$C:$C, $H73, NewEmisData!$D:$D, Q$2), SUMIFS(NewEmisData!K:K, NewEmisData!$A:$A, "LDV", NewEmisData!$B:$B, $A73, NewEmisData!$C:$C, $H73, NewEmisData!$D:$D, Q$2))</f>
        <v>225.706930682983</v>
      </c>
      <c r="R73" s="335">
        <f>$I73*IF($G73="Pickup", SUMIFS(NewEmisData!L:L, NewEmisData!$A:$A, "Pickup", NewEmisData!$B:$B, $A73, NewEmisData!$C:$C, $H73, NewEmisData!$D:$D, R$2), SUMIFS(NewEmisData!L:L, NewEmisData!$A:$A, "LDV", NewEmisData!$B:$B, $A73, NewEmisData!$C:$C, $H73, NewEmisData!$D:$D, R$2))</f>
        <v>223.59774894311099</v>
      </c>
      <c r="S73" s="335">
        <f>$I73*IF($G73="Pickup", SUMIFS(NewEmisData!M:M, NewEmisData!$A:$A, "Pickup", NewEmisData!$B:$B, $A73, NewEmisData!$C:$C, $H73, NewEmisData!$D:$D, S$2), SUMIFS(NewEmisData!M:M, NewEmisData!$A:$A, "LDV", NewEmisData!$B:$B, $A73, NewEmisData!$C:$C, $H73, NewEmisData!$D:$D, S$2))</f>
        <v>223.62259579940101</v>
      </c>
      <c r="T73" s="335">
        <v>0.51895197956857197</v>
      </c>
      <c r="U73" s="335">
        <f>$I73*IF($G73="Pickup", SUMIFS(NewEmisData!E:E, NewEmisData!$A:$A, "Pickup", NewEmisData!$B:$B, $A73, NewEmisData!$C:$C, $H73, NewEmisData!$D:$D, U$2), SUMIFS(NewEmisData!E:E, NewEmisData!$A:$A, "LDV", NewEmisData!$B:$B, $A73, NewEmisData!$C:$C, $H73, NewEmisData!$D:$D, U$2))</f>
        <v>1.95668713494791</v>
      </c>
      <c r="V73" s="335">
        <f>$I73*IF($G73="Pickup", SUMIFS(NewEmisData!F:F, NewEmisData!$A:$A, "Pickup", NewEmisData!$B:$B, $A73, NewEmisData!$C:$C, $H73, NewEmisData!$D:$D, V$2), SUMIFS(NewEmisData!F:F, NewEmisData!$A:$A, "LDV", NewEmisData!$B:$B, $A73, NewEmisData!$C:$C, $H73, NewEmisData!$D:$D, V$2))</f>
        <v>1.03408849531611</v>
      </c>
      <c r="W73" s="335">
        <f>$I73*IF($G73="Pickup", SUMIFS(NewEmisData!G:G, NewEmisData!$A:$A, "Pickup", NewEmisData!$B:$B, $A73, NewEmisData!$C:$C, $H73, NewEmisData!$D:$D, W$2), SUMIFS(NewEmisData!G:G, NewEmisData!$A:$A, "LDV", NewEmisData!$B:$B, $A73, NewEmisData!$C:$C, $H73, NewEmisData!$D:$D, W$2))</f>
        <v>0.13937953634174</v>
      </c>
      <c r="X73" s="335">
        <f>$I73*IF($G73="Pickup", SUMIFS(NewEmisData!H:H, NewEmisData!$A:$A, "Pickup", NewEmisData!$B:$B, $A73, NewEmisData!$C:$C, $H73, NewEmisData!$D:$D, X$2), SUMIFS(NewEmisData!H:H, NewEmisData!$A:$A, "LDV", NewEmisData!$B:$B, $A73, NewEmisData!$C:$C, $H73, NewEmisData!$D:$D, X$2))</f>
        <v>8.1975438007071702E-2</v>
      </c>
      <c r="Y73" s="335">
        <f>$I73*IF($G73="Pickup", SUMIFS(NewEmisData!I:I, NewEmisData!$A:$A, "Pickup", NewEmisData!$B:$B, $A73, NewEmisData!$C:$C, $H73, NewEmisData!$D:$D, Y$2), SUMIFS(NewEmisData!I:I, NewEmisData!$A:$A, "LDV", NewEmisData!$B:$B, $A73, NewEmisData!$C:$C, $H73, NewEmisData!$D:$D, Y$2))</f>
        <v>5.4488345369794799E-2</v>
      </c>
      <c r="Z73" s="335">
        <f>$I73*IF($G73="Pickup", SUMIFS(NewEmisData!J:J, NewEmisData!$A:$A, "Pickup", NewEmisData!$B:$B, $A73, NewEmisData!$C:$C, $H73, NewEmisData!$D:$D, Z$2), SUMIFS(NewEmisData!J:J, NewEmisData!$A:$A, "LDV", NewEmisData!$B:$B, $A73, NewEmisData!$C:$C, $H73, NewEmisData!$D:$D, Z$2))</f>
        <v>4.9514749087093503E-2</v>
      </c>
      <c r="AA73" s="335">
        <f>$I73*IF($G73="Pickup", SUMIFS(NewEmisData!K:K, NewEmisData!$A:$A, "Pickup", NewEmisData!$B:$B, $A73, NewEmisData!$C:$C, $H73, NewEmisData!$D:$D, AA$2), SUMIFS(NewEmisData!K:K, NewEmisData!$A:$A, "LDV", NewEmisData!$B:$B, $A73, NewEmisData!$C:$C, $H73, NewEmisData!$D:$D, AA$2))</f>
        <v>4.5924427698312099E-2</v>
      </c>
      <c r="AB73" s="335">
        <f>$I73*IF($G73="Pickup", SUMIFS(NewEmisData!L:L, NewEmisData!$A:$A, "Pickup", NewEmisData!$B:$B, $A73, NewEmisData!$C:$C, $H73, NewEmisData!$D:$D, AB$2), SUMIFS(NewEmisData!L:L, NewEmisData!$A:$A, "LDV", NewEmisData!$B:$B, $A73, NewEmisData!$C:$C, $H73, NewEmisData!$D:$D, AB$2))</f>
        <v>4.4303138009832502E-2</v>
      </c>
      <c r="AC73" s="335">
        <f>$I73*IF($G73="Pickup", SUMIFS(NewEmisData!M:M, NewEmisData!$A:$A, "Pickup", NewEmisData!$B:$B, $A73, NewEmisData!$C:$C, $H73, NewEmisData!$D:$D, AC$2), SUMIFS(NewEmisData!M:M, NewEmisData!$A:$A, "LDV", NewEmisData!$B:$B, $A73, NewEmisData!$C:$C, $H73, NewEmisData!$D:$D, AC$2))</f>
        <v>4.4775258868072099E-2</v>
      </c>
      <c r="AD73" s="335">
        <v>0.31264891292629016</v>
      </c>
      <c r="AE73" s="335">
        <f>$I73*IF($G73="Pickup", SUMIFS(NewEmisData!E:E, NewEmisData!$A:$A, "Pickup", NewEmisData!$B:$B, $A73, NewEmisData!$C:$C, $H73, NewEmisData!$D:$D, AE$2), SUMIFS(NewEmisData!E:E, NewEmisData!$A:$A, "LDV", NewEmisData!$B:$B, $A73, NewEmisData!$C:$C, $H73, NewEmisData!$D:$D, AE$2))</f>
        <v>1.2408455682624201E-2</v>
      </c>
      <c r="AF73" s="335">
        <f>$I73*IF($G73="Pickup", SUMIFS(NewEmisData!F:F, NewEmisData!$A:$A, "Pickup", NewEmisData!$B:$B, $A73, NewEmisData!$C:$C, $H73, NewEmisData!$D:$D, AF$2), SUMIFS(NewEmisData!F:F, NewEmisData!$A:$A, "LDV", NewEmisData!$B:$B, $A73, NewEmisData!$C:$C, $H73, NewEmisData!$D:$D, AF$2))</f>
        <v>1.0276019938438199E-2</v>
      </c>
      <c r="AG73" s="335">
        <f>$I73*IF($G73="Pickup", SUMIFS(NewEmisData!G:G, NewEmisData!$A:$A, "Pickup", NewEmisData!$B:$B, $A73, NewEmisData!$C:$C, $H73, NewEmisData!$D:$D, AG$2), SUMIFS(NewEmisData!G:G, NewEmisData!$A:$A, "LDV", NewEmisData!$B:$B, $A73, NewEmisData!$C:$C, $H73, NewEmisData!$D:$D, AG$2))</f>
        <v>2.6298327304881399E-3</v>
      </c>
      <c r="AH73" s="335">
        <f>$I73*IF($G73="Pickup", SUMIFS(NewEmisData!H:H, NewEmisData!$A:$A, "Pickup", NewEmisData!$B:$B, $A73, NewEmisData!$C:$C, $H73, NewEmisData!$D:$D, AH$2), SUMIFS(NewEmisData!H:H, NewEmisData!$A:$A, "LDV", NewEmisData!$B:$B, $A73, NewEmisData!$C:$C, $H73, NewEmisData!$D:$D, AH$2))</f>
        <v>2.2006244414905498E-3</v>
      </c>
      <c r="AI73" s="335">
        <f>$I73*IF($G73="Pickup", SUMIFS(NewEmisData!I:I, NewEmisData!$A:$A, "Pickup", NewEmisData!$B:$B, $A73, NewEmisData!$C:$C, $H73, NewEmisData!$D:$D, AI$2), SUMIFS(NewEmisData!I:I, NewEmisData!$A:$A, "LDV", NewEmisData!$B:$B, $A73, NewEmisData!$C:$C, $H73, NewEmisData!$D:$D, AI$2))</f>
        <v>2.00758155548776E-3</v>
      </c>
      <c r="AJ73" s="335">
        <f>$I73*IF($G73="Pickup", SUMIFS(NewEmisData!J:J, NewEmisData!$A:$A, "Pickup", NewEmisData!$B:$B, $A73, NewEmisData!$C:$C, $H73, NewEmisData!$D:$D, AJ$2), SUMIFS(NewEmisData!J:J, NewEmisData!$A:$A, "LDV", NewEmisData!$B:$B, $A73, NewEmisData!$C:$C, $H73, NewEmisData!$D:$D, AJ$2))</f>
        <v>1.9295264605228199E-3</v>
      </c>
      <c r="AK73" s="335">
        <f>$I73*IF($G73="Pickup", SUMIFS(NewEmisData!K:K, NewEmisData!$A:$A, "Pickup", NewEmisData!$B:$B, $A73, NewEmisData!$C:$C, $H73, NewEmisData!$D:$D, AK$2), SUMIFS(NewEmisData!K:K, NewEmisData!$A:$A, "LDV", NewEmisData!$B:$B, $A73, NewEmisData!$C:$C, $H73, NewEmisData!$D:$D, AK$2))</f>
        <v>1.8817456818101699E-3</v>
      </c>
      <c r="AL73" s="335">
        <f>$I73*IF($G73="Pickup", SUMIFS(NewEmisData!L:L, NewEmisData!$A:$A, "Pickup", NewEmisData!$B:$B, $A73, NewEmisData!$C:$C, $H73, NewEmisData!$D:$D, AL$2), SUMIFS(NewEmisData!L:L, NewEmisData!$A:$A, "LDV", NewEmisData!$B:$B, $A73, NewEmisData!$C:$C, $H73, NewEmisData!$D:$D, AL$2))</f>
        <v>1.86416072801446E-3</v>
      </c>
      <c r="AM73" s="335">
        <f>$I73*IF($G73="Pickup", SUMIFS(NewEmisData!M:M, NewEmisData!$A:$A, "Pickup", NewEmisData!$B:$B, $A73, NewEmisData!$C:$C, $H73, NewEmisData!$D:$D, AM$2), SUMIFS(NewEmisData!M:M, NewEmisData!$A:$A, "LDV", NewEmisData!$B:$B, $A73, NewEmisData!$C:$C, $H73, NewEmisData!$D:$D, AM$2))</f>
        <v>1.86436908040036E-3</v>
      </c>
      <c r="AN73" s="335">
        <v>4.2403248188809025E-3</v>
      </c>
      <c r="AO73" s="335">
        <f>$I73*IF($G73="Pickup", SUMIFS(NewEmisData!E:E, NewEmisData!$A:$A, "Pickup", NewEmisData!$B:$B, $A73, NewEmisData!$C:$C, $H73, NewEmisData!$D:$D, AO$2), SUMIFS(NewEmisData!E:E, NewEmisData!$A:$A, "LDV", NewEmisData!$B:$B, $A73, NewEmisData!$C:$C, $H73, NewEmisData!$D:$D, AO$2))</f>
        <v>0.13590431504000899</v>
      </c>
      <c r="AP73" s="335">
        <f>$I73*IF($G73="Pickup", SUMIFS(NewEmisData!F:F, NewEmisData!$A:$A, "Pickup", NewEmisData!$B:$B, $A73, NewEmisData!$C:$C, $H73, NewEmisData!$D:$D, AP$2), SUMIFS(NewEmisData!F:F, NewEmisData!$A:$A, "LDV", NewEmisData!$B:$B, $A73, NewEmisData!$C:$C, $H73, NewEmisData!$D:$D, AP$2))</f>
        <v>9.19661609908244E-2</v>
      </c>
      <c r="AQ73" s="335">
        <f>$I73*IF($G73="Pickup", SUMIFS(NewEmisData!G:G, NewEmisData!$A:$A, "Pickup", NewEmisData!$B:$B, $A73, NewEmisData!$C:$C, $H73, NewEmisData!$D:$D, AQ$2), SUMIFS(NewEmisData!G:G, NewEmisData!$A:$A, "LDV", NewEmisData!$B:$B, $A73, NewEmisData!$C:$C, $H73, NewEmisData!$D:$D, AQ$2))</f>
        <v>5.0104052009984502E-2</v>
      </c>
      <c r="AR73" s="335">
        <f>$I73*IF($G73="Pickup", SUMIFS(NewEmisData!H:H, NewEmisData!$A:$A, "Pickup", NewEmisData!$B:$B, $A73, NewEmisData!$C:$C, $H73, NewEmisData!$D:$D, AR$2), SUMIFS(NewEmisData!H:H, NewEmisData!$A:$A, "LDV", NewEmisData!$B:$B, $A73, NewEmisData!$C:$C, $H73, NewEmisData!$D:$D, AR$2))</f>
        <v>4.9014806290740898E-2</v>
      </c>
      <c r="AS73" s="335">
        <f>$I73*IF($G73="Pickup", SUMIFS(NewEmisData!I:I, NewEmisData!$A:$A, "Pickup", NewEmisData!$B:$B, $A73, NewEmisData!$C:$C, $H73, NewEmisData!$D:$D, AS$2), SUMIFS(NewEmisData!I:I, NewEmisData!$A:$A, "LDV", NewEmisData!$B:$B, $A73, NewEmisData!$C:$C, $H73, NewEmisData!$D:$D, AS$2))</f>
        <v>4.8883022727650001E-2</v>
      </c>
      <c r="AT73" s="335">
        <f>$I73*IF($G73="Pickup", SUMIFS(NewEmisData!J:J, NewEmisData!$A:$A, "Pickup", NewEmisData!$B:$B, $A73, NewEmisData!$C:$C, $H73, NewEmisData!$D:$D, AT$2), SUMIFS(NewEmisData!J:J, NewEmisData!$A:$A, "LDV", NewEmisData!$B:$B, $A73, NewEmisData!$C:$C, $H73, NewEmisData!$D:$D, AT$2))</f>
        <v>4.8958613624750798E-2</v>
      </c>
      <c r="AU73" s="335">
        <f>$I73*IF($G73="Pickup", SUMIFS(NewEmisData!K:K, NewEmisData!$A:$A, "Pickup", NewEmisData!$B:$B, $A73, NewEmisData!$C:$C, $H73, NewEmisData!$D:$D, AU$2), SUMIFS(NewEmisData!K:K, NewEmisData!$A:$A, "LDV", NewEmisData!$B:$B, $A73, NewEmisData!$C:$C, $H73, NewEmisData!$D:$D, AU$2))</f>
        <v>4.8958938451988898E-2</v>
      </c>
      <c r="AV73" s="335">
        <f>$I73*IF($G73="Pickup", SUMIFS(NewEmisData!L:L, NewEmisData!$A:$A, "Pickup", NewEmisData!$B:$B, $A73, NewEmisData!$C:$C, $H73, NewEmisData!$D:$D, AV$2), SUMIFS(NewEmisData!L:L, NewEmisData!$A:$A, "LDV", NewEmisData!$B:$B, $A73, NewEmisData!$C:$C, $H73, NewEmisData!$D:$D, AV$2))</f>
        <v>4.8949340858878199E-2</v>
      </c>
      <c r="AW73" s="335">
        <f>$I73*IF($G73="Pickup", SUMIFS(NewEmisData!M:M, NewEmisData!$A:$A, "Pickup", NewEmisData!$B:$B, $A73, NewEmisData!$C:$C, $H73, NewEmisData!$D:$D, AW$2), SUMIFS(NewEmisData!M:M, NewEmisData!$A:$A, "LDV", NewEmisData!$B:$B, $A73, NewEmisData!$C:$C, $H73, NewEmisData!$D:$D, AW$2))</f>
        <v>4.8997116084640698E-2</v>
      </c>
      <c r="AX73" s="335">
        <v>5.2834708622229692E-2</v>
      </c>
      <c r="AY73" s="335">
        <f>$I73*IF($G73="Pickup", SUMIFS(NewEmisData!E:E, NewEmisData!$A:$A, "Pickup", NewEmisData!$B:$B, $A73, NewEmisData!$C:$C, $H73, NewEmisData!$D:$D, AY$2), SUMIFS(NewEmisData!E:E, NewEmisData!$A:$A, "LDV", NewEmisData!$B:$B, $A73, NewEmisData!$C:$C, $H73, NewEmisData!$D:$D, AY$2))</f>
        <v>7.4829321328432702E-2</v>
      </c>
      <c r="AZ73" s="335">
        <f>$I73*IF($G73="Pickup", SUMIFS(NewEmisData!F:F, NewEmisData!$A:$A, "Pickup", NewEmisData!$B:$B, $A73, NewEmisData!$C:$C, $H73, NewEmisData!$D:$D, AZ$2), SUMIFS(NewEmisData!F:F, NewEmisData!$A:$A, "LDV", NewEmisData!$B:$B, $A73, NewEmisData!$C:$C, $H73, NewEmisData!$D:$D, AZ$2))</f>
        <v>3.4406309924688003E-2</v>
      </c>
      <c r="BA73" s="335">
        <f>$I73*IF($G73="Pickup", SUMIFS(NewEmisData!G:G, NewEmisData!$A:$A, "Pickup", NewEmisData!$B:$B, $A73, NewEmisData!$C:$C, $H73, NewEmisData!$D:$D, BA$2), SUMIFS(NewEmisData!G:G, NewEmisData!$A:$A, "LDV", NewEmisData!$B:$B, $A73, NewEmisData!$C:$C, $H73, NewEmisData!$D:$D, BA$2))</f>
        <v>1.00241937308752E-2</v>
      </c>
      <c r="BB73" s="335">
        <f>$I73*IF($G73="Pickup", SUMIFS(NewEmisData!H:H, NewEmisData!$A:$A, "Pickup", NewEmisData!$B:$B, $A73, NewEmisData!$C:$C, $H73, NewEmisData!$D:$D, BB$2), SUMIFS(NewEmisData!H:H, NewEmisData!$A:$A, "LDV", NewEmisData!$B:$B, $A73, NewEmisData!$C:$C, $H73, NewEmisData!$D:$D, BB$2))</f>
        <v>9.0221104554758305E-3</v>
      </c>
      <c r="BC73" s="335">
        <f>$I73*IF($G73="Pickup", SUMIFS(NewEmisData!I:I, NewEmisData!$A:$A, "Pickup", NewEmisData!$B:$B, $A73, NewEmisData!$C:$C, $H73, NewEmisData!$D:$D, BC$2), SUMIFS(NewEmisData!I:I, NewEmisData!$A:$A, "LDV", NewEmisData!$B:$B, $A73, NewEmisData!$C:$C, $H73, NewEmisData!$D:$D, BC$2))</f>
        <v>8.9008490587291992E-3</v>
      </c>
      <c r="BD73" s="335">
        <f>$I73*IF($G73="Pickup", SUMIFS(NewEmisData!J:J, NewEmisData!$A:$A, "Pickup", NewEmisData!$B:$B, $A73, NewEmisData!$C:$C, $H73, NewEmisData!$D:$D, BD$2), SUMIFS(NewEmisData!J:J, NewEmisData!$A:$A, "LDV", NewEmisData!$B:$B, $A73, NewEmisData!$C:$C, $H73, NewEmisData!$D:$D, BD$2))</f>
        <v>8.9704063704956795E-3</v>
      </c>
      <c r="BE73" s="335">
        <f>$I73*IF($G73="Pickup", SUMIFS(NewEmisData!K:K, NewEmisData!$A:$A, "Pickup", NewEmisData!$B:$B, $A73, NewEmisData!$C:$C, $H73, NewEmisData!$D:$D, BE$2), SUMIFS(NewEmisData!K:K, NewEmisData!$A:$A, "LDV", NewEmisData!$B:$B, $A73, NewEmisData!$C:$C, $H73, NewEmisData!$D:$D, BE$2))</f>
        <v>8.9707258656393594E-3</v>
      </c>
      <c r="BF73" s="335">
        <f>$I73*IF($G73="Pickup", SUMIFS(NewEmisData!L:L, NewEmisData!$A:$A, "Pickup", NewEmisData!$B:$B, $A73, NewEmisData!$C:$C, $H73, NewEmisData!$D:$D, BF$2), SUMIFS(NewEmisData!L:L, NewEmisData!$A:$A, "LDV", NewEmisData!$B:$B, $A73, NewEmisData!$C:$C, $H73, NewEmisData!$D:$D, BF$2))</f>
        <v>8.9618977988404798E-3</v>
      </c>
      <c r="BG73" s="335">
        <f>$I73*IF($G73="Pickup", SUMIFS(NewEmisData!M:M, NewEmisData!$A:$A, "Pickup", NewEmisData!$B:$B, $A73, NewEmisData!$C:$C, $H73, NewEmisData!$D:$D, BG$2), SUMIFS(NewEmisData!M:M, NewEmisData!$A:$A, "LDV", NewEmisData!$B:$B, $A73, NewEmisData!$C:$C, $H73, NewEmisData!$D:$D, BG$2))</f>
        <v>9.0058077781541897E-3</v>
      </c>
      <c r="BH73" s="335">
        <v>1.4243276255751064E-2</v>
      </c>
      <c r="BI73" s="335">
        <f>$I73*IF($G73="Pickup", SUMIFS(NewEmisData!E:E, NewEmisData!$A:$A, "Pickup", NewEmisData!$B:$B, $A73, NewEmisData!$C:$C, $H73, NewEmisData!$D:$D, BI$2), SUMIFS(NewEmisData!E:E, NewEmisData!$A:$A, "LDV", NewEmisData!$B:$B, $A73, NewEmisData!$C:$C, $H73, NewEmisData!$D:$D, BI$2))</f>
        <v>36.638710837531299</v>
      </c>
      <c r="BJ73" s="335">
        <f>$I73*IF($G73="Pickup", SUMIFS(NewEmisData!F:F, NewEmisData!$A:$A, "Pickup", NewEmisData!$B:$B, $A73, NewEmisData!$C:$C, $H73, NewEmisData!$D:$D, BJ$2), SUMIFS(NewEmisData!F:F, NewEmisData!$A:$A, "LDV", NewEmisData!$B:$B, $A73, NewEmisData!$C:$C, $H73, NewEmisData!$D:$D, BJ$2))</f>
        <v>13.802289372990799</v>
      </c>
      <c r="BK73" s="335">
        <f>$I73*IF($G73="Pickup", SUMIFS(NewEmisData!G:G, NewEmisData!$A:$A, "Pickup", NewEmisData!$B:$B, $A73, NewEmisData!$C:$C, $H73, NewEmisData!$D:$D, BK$2), SUMIFS(NewEmisData!G:G, NewEmisData!$A:$A, "LDV", NewEmisData!$B:$B, $A73, NewEmisData!$C:$C, $H73, NewEmisData!$D:$D, BK$2))</f>
        <v>1.83060951218013</v>
      </c>
      <c r="BL73" s="335">
        <f>$I73*IF($G73="Pickup", SUMIFS(NewEmisData!H:H, NewEmisData!$A:$A, "Pickup", NewEmisData!$B:$B, $A73, NewEmisData!$C:$C, $H73, NewEmisData!$D:$D, BL$2), SUMIFS(NewEmisData!H:H, NewEmisData!$A:$A, "LDV", NewEmisData!$B:$B, $A73, NewEmisData!$C:$C, $H73, NewEmisData!$D:$D, BL$2))</f>
        <v>1.42377664163083</v>
      </c>
      <c r="BM73" s="335">
        <f>$I73*IF($G73="Pickup", SUMIFS(NewEmisData!I:I, NewEmisData!$A:$A, "Pickup", NewEmisData!$B:$B, $A73, NewEmisData!$C:$C, $H73, NewEmisData!$D:$D, BM$2), SUMIFS(NewEmisData!I:I, NewEmisData!$A:$A, "LDV", NewEmisData!$B:$B, $A73, NewEmisData!$C:$C, $H73, NewEmisData!$D:$D, BM$2))</f>
        <v>1.2352882876489999</v>
      </c>
      <c r="BN73" s="335">
        <f>$I73*IF($G73="Pickup", SUMIFS(NewEmisData!J:J, NewEmisData!$A:$A, "Pickup", NewEmisData!$B:$B, $A73, NewEmisData!$C:$C, $H73, NewEmisData!$D:$D, BN$2), SUMIFS(NewEmisData!J:J, NewEmisData!$A:$A, "LDV", NewEmisData!$B:$B, $A73, NewEmisData!$C:$C, $H73, NewEmisData!$D:$D, BN$2))</f>
        <v>1.18410876380537</v>
      </c>
      <c r="BO73" s="335">
        <f>$I73*IF($G73="Pickup", SUMIFS(NewEmisData!K:K, NewEmisData!$A:$A, "Pickup", NewEmisData!$B:$B, $A73, NewEmisData!$C:$C, $H73, NewEmisData!$D:$D, BO$2), SUMIFS(NewEmisData!K:K, NewEmisData!$A:$A, "LDV", NewEmisData!$B:$B, $A73, NewEmisData!$C:$C, $H73, NewEmisData!$D:$D, BO$2))</f>
        <v>1.12620209678128</v>
      </c>
      <c r="BP73" s="335">
        <f>$I73*IF($G73="Pickup", SUMIFS(NewEmisData!L:L, NewEmisData!$A:$A, "Pickup", NewEmisData!$B:$B, $A73, NewEmisData!$C:$C, $H73, NewEmisData!$D:$D, BP$2), SUMIFS(NewEmisData!L:L, NewEmisData!$A:$A, "LDV", NewEmisData!$B:$B, $A73, NewEmisData!$C:$C, $H73, NewEmisData!$D:$D, BP$2))</f>
        <v>1.0967918402460499</v>
      </c>
      <c r="BQ73" s="335">
        <f>$I73*IF($G73="Pickup", SUMIFS(NewEmisData!M:M, NewEmisData!$A:$A, "Pickup", NewEmisData!$B:$B, $A73, NewEmisData!$C:$C, $H73, NewEmisData!$D:$D, BQ$2), SUMIFS(NewEmisData!M:M, NewEmisData!$A:$A, "LDV", NewEmisData!$B:$B, $A73, NewEmisData!$C:$C, $H73, NewEmisData!$D:$D, BQ$2))</f>
        <v>1.1047881286346199</v>
      </c>
      <c r="BR73" s="335">
        <v>0.76052857406256014</v>
      </c>
      <c r="BS73" s="335">
        <f>$I73*IF($G73="Pickup", SUMIFS(NewEmisData!E:E, NewEmisData!$A:$A, "Pickup", NewEmisData!$B:$B, $A73, NewEmisData!$C:$C, $H73, NewEmisData!$D:$D, BS$2), SUMIFS(NewEmisData!E:E, NewEmisData!$A:$A, "LDV", NewEmisData!$B:$B, $A73, NewEmisData!$C:$C, $H73, NewEmisData!$D:$D, BS$2))</f>
        <v>3.5770772878155999</v>
      </c>
      <c r="BT73" s="335">
        <f>$I73*IF($G73="Pickup", SUMIFS(NewEmisData!F:F, NewEmisData!$A:$A, "Pickup", NewEmisData!$B:$B, $A73, NewEmisData!$C:$C, $H73, NewEmisData!$D:$D, BT$2), SUMIFS(NewEmisData!F:F, NewEmisData!$A:$A, "LDV", NewEmisData!$B:$B, $A73, NewEmisData!$C:$C, $H73, NewEmisData!$D:$D, BT$2))</f>
        <v>1.39023847476319</v>
      </c>
      <c r="BU73" s="335">
        <f>$I73*IF($G73="Pickup", SUMIFS(NewEmisData!G:G, NewEmisData!$A:$A, "Pickup", NewEmisData!$B:$B, $A73, NewEmisData!$C:$C, $H73, NewEmisData!$D:$D, BU$2), SUMIFS(NewEmisData!G:G, NewEmisData!$A:$A, "LDV", NewEmisData!$B:$B, $A73, NewEmisData!$C:$C, $H73, NewEmisData!$D:$D, BU$2))</f>
        <v>0.155020009940218</v>
      </c>
      <c r="BV73" s="335">
        <f>$I73*IF($G73="Pickup", SUMIFS(NewEmisData!H:H, NewEmisData!$A:$A, "Pickup", NewEmisData!$B:$B, $A73, NewEmisData!$C:$C, $H73, NewEmisData!$D:$D, BV$2), SUMIFS(NewEmisData!H:H, NewEmisData!$A:$A, "LDV", NewEmisData!$B:$B, $A73, NewEmisData!$C:$C, $H73, NewEmisData!$D:$D, BV$2))</f>
        <v>0.109490423329199</v>
      </c>
      <c r="BW73" s="335">
        <f>$I73*IF($G73="Pickup", SUMIFS(NewEmisData!I:I, NewEmisData!$A:$A, "Pickup", NewEmisData!$B:$B, $A73, NewEmisData!$C:$C, $H73, NewEmisData!$D:$D, BW$2), SUMIFS(NewEmisData!I:I, NewEmisData!$A:$A, "LDV", NewEmisData!$B:$B, $A73, NewEmisData!$C:$C, $H73, NewEmisData!$D:$D, BW$2))</f>
        <v>8.7047254389929593E-2</v>
      </c>
      <c r="BX73" s="335">
        <f>$I73*IF($G73="Pickup", SUMIFS(NewEmisData!J:J, NewEmisData!$A:$A, "Pickup", NewEmisData!$B:$B, $A73, NewEmisData!$C:$C, $H73, NewEmisData!$D:$D, BX$2), SUMIFS(NewEmisData!J:J, NewEmisData!$A:$A, "LDV", NewEmisData!$B:$B, $A73, NewEmisData!$C:$C, $H73, NewEmisData!$D:$D, BX$2))</f>
        <v>8.5505036729246905E-2</v>
      </c>
      <c r="BY73" s="335">
        <f>$I73*IF($G73="Pickup", SUMIFS(NewEmisData!K:K, NewEmisData!$A:$A, "Pickup", NewEmisData!$B:$B, $A73, NewEmisData!$C:$C, $H73, NewEmisData!$D:$D, BY$2), SUMIFS(NewEmisData!K:K, NewEmisData!$A:$A, "LDV", NewEmisData!$B:$B, $A73, NewEmisData!$C:$C, $H73, NewEmisData!$D:$D, BY$2))</f>
        <v>8.29112788035897E-2</v>
      </c>
      <c r="BZ73" s="335">
        <f>$I73*IF($G73="Pickup", SUMIFS(NewEmisData!L:L, NewEmisData!$A:$A, "Pickup", NewEmisData!$B:$B, $A73, NewEmisData!$C:$C, $H73, NewEmisData!$D:$D, BZ$2), SUMIFS(NewEmisData!L:L, NewEmisData!$A:$A, "LDV", NewEmisData!$B:$B, $A73, NewEmisData!$C:$C, $H73, NewEmisData!$D:$D, BZ$2))</f>
        <v>8.1769325094706399E-2</v>
      </c>
      <c r="CA73" s="335">
        <f>$I73*IF($G73="Pickup", SUMIFS(NewEmisData!M:M, NewEmisData!$A:$A, "Pickup", NewEmisData!$B:$B, $A73, NewEmisData!$C:$C, $H73, NewEmisData!$D:$D, CA$2), SUMIFS(NewEmisData!M:M, NewEmisData!$A:$A, "LDV", NewEmisData!$B:$B, $A73, NewEmisData!$C:$C, $H73, NewEmisData!$D:$D, CA$2))</f>
        <v>8.2597604585349302E-2</v>
      </c>
      <c r="CB73" s="335">
        <v>8.150002687780894E-2</v>
      </c>
      <c r="CC73" s="335">
        <f>$I73*IF($G73="Pickup", SUMIFS(NewEmisData!E:E, NewEmisData!$A:$A, "Pickup", NewEmisData!$B:$B, $A73, NewEmisData!$C:$C, $H73, NewEmisData!$D:$D, CC$2), SUMIFS(NewEmisData!E:E, NewEmisData!$A:$A, "LDV", NewEmisData!$B:$B, $A73, NewEmisData!$C:$C, $H73, NewEmisData!$D:$D, CC$2))</f>
        <v>8.3475144055890696E-3</v>
      </c>
      <c r="CD73" s="335">
        <f>$I73*IF($G73="Pickup", SUMIFS(NewEmisData!F:F, NewEmisData!$A:$A, "Pickup", NewEmisData!$B:$B, $A73, NewEmisData!$C:$C, $H73, NewEmisData!$D:$D, CD$2), SUMIFS(NewEmisData!F:F, NewEmisData!$A:$A, "LDV", NewEmisData!$B:$B, $A73, NewEmisData!$C:$C, $H73, NewEmisData!$D:$D, CD$2))</f>
        <v>8.3475050021309897E-3</v>
      </c>
      <c r="CE73" s="335">
        <f>$I73*IF($G73="Pickup", SUMIFS(NewEmisData!G:G, NewEmisData!$A:$A, "Pickup", NewEmisData!$B:$B, $A73, NewEmisData!$C:$C, $H73, NewEmisData!$D:$D, CE$2), SUMIFS(NewEmisData!G:G, NewEmisData!$A:$A, "LDV", NewEmisData!$B:$B, $A73, NewEmisData!$C:$C, $H73, NewEmisData!$D:$D, CE$2))</f>
        <v>8.08244701774582E-3</v>
      </c>
      <c r="CF73" s="335">
        <f>$I73*IF($G73="Pickup", SUMIFS(NewEmisData!H:H, NewEmisData!$A:$A, "Pickup", NewEmisData!$B:$B, $A73, NewEmisData!$C:$C, $H73, NewEmisData!$D:$D, CF$2), SUMIFS(NewEmisData!H:H, NewEmisData!$A:$A, "LDV", NewEmisData!$B:$B, $A73, NewEmisData!$C:$C, $H73, NewEmisData!$D:$D, CF$2))</f>
        <v>8.0824466744851501E-3</v>
      </c>
      <c r="CG73" s="335">
        <f>$I73*IF($G73="Pickup", SUMIFS(NewEmisData!I:I, NewEmisData!$A:$A, "Pickup", NewEmisData!$B:$B, $A73, NewEmisData!$C:$C, $H73, NewEmisData!$D:$D, CG$2), SUMIFS(NewEmisData!I:I, NewEmisData!$A:$A, "LDV", NewEmisData!$B:$B, $A73, NewEmisData!$C:$C, $H73, NewEmisData!$D:$D, CG$2))</f>
        <v>8.0824532011126195E-3</v>
      </c>
      <c r="CH73" s="335">
        <f>$I73*IF($G73="Pickup", SUMIFS(NewEmisData!J:J, NewEmisData!$A:$A, "Pickup", NewEmisData!$B:$B, $A73, NewEmisData!$C:$C, $H73, NewEmisData!$D:$D, CH$2), SUMIFS(NewEmisData!J:J, NewEmisData!$A:$A, "LDV", NewEmisData!$B:$B, $A73, NewEmisData!$C:$C, $H73, NewEmisData!$D:$D, CH$2))</f>
        <v>8.0824503228617596E-3</v>
      </c>
      <c r="CI73" s="335">
        <f>$I73*IF($G73="Pickup", SUMIFS(NewEmisData!K:K, NewEmisData!$A:$A, "Pickup", NewEmisData!$B:$B, $A73, NewEmisData!$C:$C, $H73, NewEmisData!$D:$D, CI$2), SUMIFS(NewEmisData!K:K, NewEmisData!$A:$A, "LDV", NewEmisData!$B:$B, $A73, NewEmisData!$C:$C, $H73, NewEmisData!$D:$D, CI$2))</f>
        <v>8.0824460840520501E-3</v>
      </c>
      <c r="CJ73" s="335">
        <f>$I73*IF($G73="Pickup", SUMIFS(NewEmisData!L:L, NewEmisData!$A:$A, "Pickup", NewEmisData!$B:$B, $A73, NewEmisData!$C:$C, $H73, NewEmisData!$D:$D, CJ$2), SUMIFS(NewEmisData!L:L, NewEmisData!$A:$A, "LDV", NewEmisData!$B:$B, $A73, NewEmisData!$C:$C, $H73, NewEmisData!$D:$D, CJ$2))</f>
        <v>8.0824422769742409E-3</v>
      </c>
      <c r="CK73" s="335">
        <f>$I73*IF($G73="Pickup", SUMIFS(NewEmisData!M:M, NewEmisData!$A:$A, "Pickup", NewEmisData!$B:$B, $A73, NewEmisData!$C:$C, $H73, NewEmisData!$D:$D, CK$2), SUMIFS(NewEmisData!M:M, NewEmisData!$A:$A, "LDV", NewEmisData!$B:$B, $A73, NewEmisData!$C:$C, $H73, NewEmisData!$D:$D, CK$2))</f>
        <v>8.0824509340592203E-3</v>
      </c>
      <c r="CL73" s="335">
        <v>2.2181963950320412E-2</v>
      </c>
      <c r="CM73" s="335">
        <f>$I73*IF($G73="Pickup", SUMIFS(NewEmisData!E:E, NewEmisData!$A:$A, "Pickup", NewEmisData!$B:$B, $A73, NewEmisData!$C:$C, $H73, NewEmisData!$D:$D, CM$2), SUMIFS(NewEmisData!E:E, NewEmisData!$A:$A, "LDV", NewEmisData!$B:$B, $A73, NewEmisData!$C:$C, $H73, NewEmisData!$D:$D, CM$2))</f>
        <v>1.3603114579099601E-3</v>
      </c>
      <c r="CN73" s="335">
        <f>$I73*IF($G73="Pickup", SUMIFS(NewEmisData!F:F, NewEmisData!$A:$A, "Pickup", NewEmisData!$B:$B, $A73, NewEmisData!$C:$C, $H73, NewEmisData!$D:$D, CN$2), SUMIFS(NewEmisData!F:F, NewEmisData!$A:$A, "LDV", NewEmisData!$B:$B, $A73, NewEmisData!$C:$C, $H73, NewEmisData!$D:$D, CN$2))</f>
        <v>1.2207380016465801E-3</v>
      </c>
      <c r="CO73" s="335">
        <f>$I73*IF($G73="Pickup", SUMIFS(NewEmisData!G:G, NewEmisData!$A:$A, "Pickup", NewEmisData!$B:$B, $A73, NewEmisData!$C:$C, $H73, NewEmisData!$D:$D, CO$2), SUMIFS(NewEmisData!G:G, NewEmisData!$A:$A, "LDV", NewEmisData!$B:$B, $A73, NewEmisData!$C:$C, $H73, NewEmisData!$D:$D, CO$2))</f>
        <v>9.3236224679539895E-4</v>
      </c>
      <c r="CP73" s="335">
        <f>$I73*IF($G73="Pickup", SUMIFS(NewEmisData!H:H, NewEmisData!$A:$A, "Pickup", NewEmisData!$B:$B, $A73, NewEmisData!$C:$C, $H73, NewEmisData!$D:$D, CP$2), SUMIFS(NewEmisData!H:H, NewEmisData!$A:$A, "LDV", NewEmisData!$B:$B, $A73, NewEmisData!$C:$C, $H73, NewEmisData!$D:$D, CP$2))</f>
        <v>9.3485838545814197E-4</v>
      </c>
      <c r="CQ73" s="335">
        <f>$I73*IF($G73="Pickup", SUMIFS(NewEmisData!I:I, NewEmisData!$A:$A, "Pickup", NewEmisData!$B:$B, $A73, NewEmisData!$C:$C, $H73, NewEmisData!$D:$D, CQ$2), SUMIFS(NewEmisData!I:I, NewEmisData!$A:$A, "LDV", NewEmisData!$B:$B, $A73, NewEmisData!$C:$C, $H73, NewEmisData!$D:$D, CQ$2))</f>
        <v>9.4390894833491995E-4</v>
      </c>
      <c r="CR73" s="335">
        <f>$I73*IF($G73="Pickup", SUMIFS(NewEmisData!J:J, NewEmisData!$A:$A, "Pickup", NewEmisData!$B:$B, $A73, NewEmisData!$C:$C, $H73, NewEmisData!$D:$D, CR$2), SUMIFS(NewEmisData!J:J, NewEmisData!$A:$A, "LDV", NewEmisData!$B:$B, $A73, NewEmisData!$C:$C, $H73, NewEmisData!$D:$D, CR$2))</f>
        <v>9.55738731182473E-4</v>
      </c>
      <c r="CS73" s="335">
        <f>$I73*IF($G73="Pickup", SUMIFS(NewEmisData!K:K, NewEmisData!$A:$A, "Pickup", NewEmisData!$B:$B, $A73, NewEmisData!$C:$C, $H73, NewEmisData!$D:$D, CS$2), SUMIFS(NewEmisData!K:K, NewEmisData!$A:$A, "LDV", NewEmisData!$B:$B, $A73, NewEmisData!$C:$C, $H73, NewEmisData!$D:$D, CS$2))</f>
        <v>9.6174235704452298E-4</v>
      </c>
      <c r="CT73" s="335">
        <f>$I73*IF($G73="Pickup", SUMIFS(NewEmisData!L:L, NewEmisData!$A:$A, "Pickup", NewEmisData!$B:$B, $A73, NewEmisData!$C:$C, $H73, NewEmisData!$D:$D, CT$2), SUMIFS(NewEmisData!L:L, NewEmisData!$A:$A, "LDV", NewEmisData!$B:$B, $A73, NewEmisData!$C:$C, $H73, NewEmisData!$D:$D, CT$2))</f>
        <v>9.6365485009094001E-4</v>
      </c>
      <c r="CU73" s="335">
        <f>$I73*IF($G73="Pickup", SUMIFS(NewEmisData!M:M, NewEmisData!$A:$A, "Pickup", NewEmisData!$B:$B, $A73, NewEmisData!$C:$C, $H73, NewEmisData!$D:$D, CU$2), SUMIFS(NewEmisData!M:M, NewEmisData!$A:$A, "LDV", NewEmisData!$B:$B, $A73, NewEmisData!$C:$C, $H73, NewEmisData!$D:$D, CU$2))</f>
        <v>9.6663636454146504E-4</v>
      </c>
      <c r="CV73" s="335">
        <v>2.3568513937467224E-3</v>
      </c>
      <c r="CW73" s="335">
        <v>0.12767609553272316</v>
      </c>
      <c r="CX73" s="335">
        <v>6.0965444660888601E-2</v>
      </c>
      <c r="CY73" s="335">
        <v>1.6598456567846732E-2</v>
      </c>
      <c r="CZ73" s="335">
        <v>3.3604812012321423E-3</v>
      </c>
      <c r="DA73" s="335">
        <v>1.5241571918114991E-3</v>
      </c>
      <c r="DB73" s="335">
        <v>1.0003681376209209E-3</v>
      </c>
      <c r="DC73" s="335">
        <v>9.0365490602724134E-4</v>
      </c>
      <c r="DD73" s="335">
        <v>8.9947941829660093E-4</v>
      </c>
      <c r="DE73" s="335">
        <v>8.980159958761482E-4</v>
      </c>
      <c r="DF73" s="335">
        <v>8.980159958761482E-4</v>
      </c>
      <c r="DG73" s="335">
        <f>$I73*IF($G73="Pickup", SUMIFS(NewEmisData!E:E, NewEmisData!$A:$A, "Pickup", NewEmisData!$B:$B, $A73, NewEmisData!$C:$C, $H73, NewEmisData!$D:$D, DG$2), SUMIFS(NewEmisData!E:E, NewEmisData!$A:$A, "LDV", NewEmisData!$B:$B, $A73, NewEmisData!$C:$C, $H73, NewEmisData!$D:$D, DG$2))</f>
        <v>0</v>
      </c>
      <c r="DH73" s="335">
        <f>$I73*IF($G73="Pickup", SUMIFS(NewEmisData!F:F, NewEmisData!$A:$A, "Pickup", NewEmisData!$B:$B, $A73, NewEmisData!$C:$C, $H73, NewEmisData!$D:$D, DH$2), SUMIFS(NewEmisData!F:F, NewEmisData!$A:$A, "LDV", NewEmisData!$B:$B, $A73, NewEmisData!$C:$C, $H73, NewEmisData!$D:$D, DH$2))</f>
        <v>0</v>
      </c>
      <c r="DI73" s="335">
        <f>$I73*IF($G73="Pickup", SUMIFS(NewEmisData!G:G, NewEmisData!$A:$A, "Pickup", NewEmisData!$B:$B, $A73, NewEmisData!$C:$C, $H73, NewEmisData!$D:$D, DI$2), SUMIFS(NewEmisData!G:G, NewEmisData!$A:$A, "LDV", NewEmisData!$B:$B, $A73, NewEmisData!$C:$C, $H73, NewEmisData!$D:$D, DI$2))</f>
        <v>0</v>
      </c>
      <c r="DJ73" s="335">
        <f>$I73*IF($G73="Pickup", SUMIFS(NewEmisData!H:H, NewEmisData!$A:$A, "Pickup", NewEmisData!$B:$B, $A73, NewEmisData!$C:$C, $H73, NewEmisData!$D:$D, DJ$2), SUMIFS(NewEmisData!H:H, NewEmisData!$A:$A, "LDV", NewEmisData!$B:$B, $A73, NewEmisData!$C:$C, $H73, NewEmisData!$D:$D, DJ$2))</f>
        <v>0</v>
      </c>
      <c r="DK73" s="335">
        <f>$I73*IF($G73="Pickup", SUMIFS(NewEmisData!I:I, NewEmisData!$A:$A, "Pickup", NewEmisData!$B:$B, $A73, NewEmisData!$C:$C, $H73, NewEmisData!$D:$D, DK$2), SUMIFS(NewEmisData!I:I, NewEmisData!$A:$A, "LDV", NewEmisData!$B:$B, $A73, NewEmisData!$C:$C, $H73, NewEmisData!$D:$D, DK$2))</f>
        <v>0</v>
      </c>
      <c r="DL73" s="335">
        <f>$I73*IF($G73="Pickup", SUMIFS(NewEmisData!J:J, NewEmisData!$A:$A, "Pickup", NewEmisData!$B:$B, $A73, NewEmisData!$C:$C, $H73, NewEmisData!$D:$D, DL$2), SUMIFS(NewEmisData!J:J, NewEmisData!$A:$A, "LDV", NewEmisData!$B:$B, $A73, NewEmisData!$C:$C, $H73, NewEmisData!$D:$D, DL$2))</f>
        <v>0</v>
      </c>
      <c r="DM73" s="335">
        <f>$I73*IF($G73="Pickup", SUMIFS(NewEmisData!K:K, NewEmisData!$A:$A, "Pickup", NewEmisData!$B:$B, $A73, NewEmisData!$C:$C, $H73, NewEmisData!$D:$D, DM$2), SUMIFS(NewEmisData!K:K, NewEmisData!$A:$A, "LDV", NewEmisData!$B:$B, $A73, NewEmisData!$C:$C, $H73, NewEmisData!$D:$D, DM$2))</f>
        <v>0</v>
      </c>
      <c r="DN73" s="335">
        <f>$I73*IF($G73="Pickup", SUMIFS(NewEmisData!L:L, NewEmisData!$A:$A, "Pickup", NewEmisData!$B:$B, $A73, NewEmisData!$C:$C, $H73, NewEmisData!$D:$D, DN$2), SUMIFS(NewEmisData!L:L, NewEmisData!$A:$A, "LDV", NewEmisData!$B:$B, $A73, NewEmisData!$C:$C, $H73, NewEmisData!$D:$D, DN$2))</f>
        <v>0</v>
      </c>
      <c r="DO73" s="335">
        <f>$I73*IF($G73="Pickup", SUMIFS(NewEmisData!M:M, NewEmisData!$A:$A, "Pickup", NewEmisData!$B:$B, $A73, NewEmisData!$C:$C, $H73, NewEmisData!$D:$D, DO$2), SUMIFS(NewEmisData!M:M, NewEmisData!$A:$A, "LDV", NewEmisData!$B:$B, $A73, NewEmisData!$C:$C, $H73, NewEmisData!$D:$D, DO$2))</f>
        <v>0</v>
      </c>
      <c r="DP73" s="335">
        <v>1.3040587281867905E-3</v>
      </c>
      <c r="DQ73" s="335">
        <f>$I73*IF($G73="Pickup", SUMIFS(NewEmisData!E:E, NewEmisData!$A:$A, "Pickup", NewEmisData!$B:$B, $A73, NewEmisData!$C:$C, $H73, NewEmisData!$D:$D, DQ$2), SUMIFS(NewEmisData!E:E, NewEmisData!$A:$A, "LDV", NewEmisData!$B:$B, $A73, NewEmisData!$C:$C, $H73, NewEmisData!$D:$D, DQ$2))</f>
        <v>2.1427437388803601E-2</v>
      </c>
      <c r="DR73" s="335">
        <f>$I73*IF($G73="Pickup", SUMIFS(NewEmisData!F:F, NewEmisData!$A:$A, "Pickup", NewEmisData!$B:$B, $A73, NewEmisData!$C:$C, $H73, NewEmisData!$D:$D, DR$2), SUMIFS(NewEmisData!F:F, NewEmisData!$A:$A, "LDV", NewEmisData!$B:$B, $A73, NewEmisData!$C:$C, $H73, NewEmisData!$D:$D, DR$2))</f>
        <v>6.8123810851615701E-2</v>
      </c>
      <c r="DS73" s="335">
        <f>$I73*IF($G73="Pickup", SUMIFS(NewEmisData!G:G, NewEmisData!$A:$A, "Pickup", NewEmisData!$B:$B, $A73, NewEmisData!$C:$C, $H73, NewEmisData!$D:$D, DS$2), SUMIFS(NewEmisData!G:G, NewEmisData!$A:$A, "LDV", NewEmisData!$B:$B, $A73, NewEmisData!$C:$C, $H73, NewEmisData!$D:$D, DS$2))</f>
        <v>8.4114282979682597E-2</v>
      </c>
      <c r="DT73" s="335">
        <f>$I73*IF($G73="Pickup", SUMIFS(NewEmisData!H:H, NewEmisData!$A:$A, "Pickup", NewEmisData!$B:$B, $A73, NewEmisData!$C:$C, $H73, NewEmisData!$D:$D, DT$2), SUMIFS(NewEmisData!H:H, NewEmisData!$A:$A, "LDV", NewEmisData!$B:$B, $A73, NewEmisData!$C:$C, $H73, NewEmisData!$D:$D, DT$2))</f>
        <v>8.5739970566574605E-2</v>
      </c>
      <c r="DU73" s="335">
        <f>$I73*IF($G73="Pickup", SUMIFS(NewEmisData!I:I, NewEmisData!$A:$A, "Pickup", NewEmisData!$B:$B, $A73, NewEmisData!$C:$C, $H73, NewEmisData!$D:$D, DU$2), SUMIFS(NewEmisData!I:I, NewEmisData!$A:$A, "LDV", NewEmisData!$B:$B, $A73, NewEmisData!$C:$C, $H73, NewEmisData!$D:$D, DU$2))</f>
        <v>8.8151775783847697E-2</v>
      </c>
      <c r="DV73" s="335">
        <f>$I73*IF($G73="Pickup", SUMIFS(NewEmisData!J:J, NewEmisData!$A:$A, "Pickup", NewEmisData!$B:$B, $A73, NewEmisData!$C:$C, $H73, NewEmisData!$D:$D, DV$2), SUMIFS(NewEmisData!J:J, NewEmisData!$A:$A, "LDV", NewEmisData!$B:$B, $A73, NewEmisData!$C:$C, $H73, NewEmisData!$D:$D, DV$2))</f>
        <v>8.8303165081313403E-2</v>
      </c>
      <c r="DW73" s="335">
        <f>$I73*IF($G73="Pickup", SUMIFS(NewEmisData!K:K, NewEmisData!$A:$A, "Pickup", NewEmisData!$B:$B, $A73, NewEmisData!$C:$C, $H73, NewEmisData!$D:$D, DW$2), SUMIFS(NewEmisData!K:K, NewEmisData!$A:$A, "LDV", NewEmisData!$B:$B, $A73, NewEmisData!$C:$C, $H73, NewEmisData!$D:$D, DW$2))</f>
        <v>8.7389438008873596E-2</v>
      </c>
      <c r="DX73" s="335">
        <f>$I73*IF($G73="Pickup", SUMIFS(NewEmisData!L:L, NewEmisData!$A:$A, "Pickup", NewEmisData!$B:$B, $A73, NewEmisData!$C:$C, $H73, NewEmisData!$D:$D, DX$2), SUMIFS(NewEmisData!L:L, NewEmisData!$A:$A, "LDV", NewEmisData!$B:$B, $A73, NewEmisData!$C:$C, $H73, NewEmisData!$D:$D, DX$2))</f>
        <v>8.6177018251102494E-2</v>
      </c>
      <c r="DY73" s="335">
        <f>$I73*IF($G73="Pickup", SUMIFS(NewEmisData!M:M, NewEmisData!$A:$A, "Pickup", NewEmisData!$B:$B, $A73, NewEmisData!$C:$C, $H73, NewEmisData!$D:$D, DY$2), SUMIFS(NewEmisData!M:M, NewEmisData!$A:$A, "LDV", NewEmisData!$B:$B, $A73, NewEmisData!$C:$C, $H73, NewEmisData!$D:$D, DY$2))</f>
        <v>8.7069443437911398E-2</v>
      </c>
      <c r="DZ73" s="335">
        <v>7.9378330079915432E-2</v>
      </c>
      <c r="EA73" s="335">
        <f t="shared" ref="EA73:EA136" si="118">K73</f>
        <v>498.51060445480499</v>
      </c>
      <c r="EB73" s="335">
        <f t="shared" ref="EB73:EB136" si="119">L73</f>
        <v>427.96898586055102</v>
      </c>
      <c r="EC73" s="335">
        <f t="shared" ref="EC73:EC136" si="120">M73</f>
        <v>313.58403824310199</v>
      </c>
      <c r="ED73" s="335">
        <f t="shared" ref="ED73:ED136" si="121">N73</f>
        <v>263.48651447023201</v>
      </c>
      <c r="EE73" s="335">
        <f t="shared" ref="EE73:EE136" si="122">O73</f>
        <v>240.732982853072</v>
      </c>
      <c r="EF73" s="335">
        <f t="shared" ref="EF73:EF136" si="123">P73</f>
        <v>231.37893577755901</v>
      </c>
      <c r="EG73" s="335">
        <f t="shared" ref="EG73:EG136" si="124">Q73</f>
        <v>225.706930682983</v>
      </c>
      <c r="EH73" s="335">
        <f t="shared" ref="EH73:EH136" si="125">R73</f>
        <v>223.59774894311099</v>
      </c>
      <c r="EI73" s="335">
        <f t="shared" ref="EI73:EI136" si="126">S73</f>
        <v>223.62259579940101</v>
      </c>
      <c r="EJ73" s="335">
        <f t="shared" ref="EJ73:EJ136" si="127">T73</f>
        <v>0.51895197956857197</v>
      </c>
      <c r="EK73" s="335">
        <f t="shared" ref="EK73:EK136" si="128">U73</f>
        <v>1.95668713494791</v>
      </c>
      <c r="EL73" s="335">
        <f t="shared" ref="EL73:EL136" si="129">V73</f>
        <v>1.03408849531611</v>
      </c>
      <c r="EM73" s="335">
        <f t="shared" ref="EM73:EM136" si="130">W73</f>
        <v>0.13937953634174</v>
      </c>
      <c r="EN73" s="335">
        <f t="shared" ref="EN73:EN136" si="131">X73</f>
        <v>8.1975438007071702E-2</v>
      </c>
      <c r="EO73" s="335">
        <f t="shared" ref="EO73:EO136" si="132">Y73</f>
        <v>5.4488345369794799E-2</v>
      </c>
      <c r="EP73" s="335">
        <f t="shared" ref="EP73:EP136" si="133">Z73</f>
        <v>4.9514749087093503E-2</v>
      </c>
      <c r="EQ73" s="335">
        <f t="shared" ref="EQ73:EQ136" si="134">AA73</f>
        <v>4.5924427698312099E-2</v>
      </c>
      <c r="ER73" s="335">
        <f t="shared" ref="ER73:ER136" si="135">AB73</f>
        <v>4.4303138009832502E-2</v>
      </c>
      <c r="ES73" s="335">
        <f t="shared" ref="ES73:ES136" si="136">AC73</f>
        <v>4.4775258868072099E-2</v>
      </c>
      <c r="ET73" s="335">
        <f t="shared" ref="ET73:ET136" si="137">AD73</f>
        <v>0.31264891292629016</v>
      </c>
      <c r="EU73" s="335">
        <f t="shared" ref="EU73:EU136" si="138">AE73</f>
        <v>1.2408455682624201E-2</v>
      </c>
      <c r="EV73" s="335">
        <f t="shared" ref="EV73:EV136" si="139">AF73</f>
        <v>1.0276019938438199E-2</v>
      </c>
      <c r="EW73" s="335">
        <f t="shared" ref="EW73:EW136" si="140">AG73</f>
        <v>2.6298327304881399E-3</v>
      </c>
      <c r="EX73" s="335">
        <f t="shared" ref="EX73:EX136" si="141">AH73</f>
        <v>2.2006244414905498E-3</v>
      </c>
      <c r="EY73" s="335">
        <f t="shared" ref="EY73:EY136" si="142">AI73</f>
        <v>2.00758155548776E-3</v>
      </c>
      <c r="EZ73" s="335">
        <f t="shared" ref="EZ73:EZ136" si="143">AJ73</f>
        <v>1.9295264605228199E-3</v>
      </c>
      <c r="FA73" s="335">
        <f t="shared" ref="FA73:FA136" si="144">AK73</f>
        <v>1.8817456818101699E-3</v>
      </c>
      <c r="FB73" s="335">
        <f t="shared" ref="FB73:FB136" si="145">AL73</f>
        <v>1.86416072801446E-3</v>
      </c>
      <c r="FC73" s="335">
        <f t="shared" ref="FC73:FC136" si="146">AM73</f>
        <v>1.86436908040036E-3</v>
      </c>
      <c r="FD73" s="335">
        <f t="shared" ref="FD73:FD136" si="147">AN73</f>
        <v>4.2403248188809025E-3</v>
      </c>
      <c r="FE73" s="335">
        <f t="shared" ref="FE73:FE136" si="148">AO73</f>
        <v>0.13590431504000899</v>
      </c>
      <c r="FF73" s="335">
        <f t="shared" ref="FF73:FF136" si="149">AP73</f>
        <v>9.19661609908244E-2</v>
      </c>
      <c r="FG73" s="335">
        <f t="shared" ref="FG73:FG136" si="150">AQ73</f>
        <v>5.0104052009984502E-2</v>
      </c>
      <c r="FH73" s="335">
        <f t="shared" ref="FH73:FH136" si="151">AR73</f>
        <v>4.9014806290740898E-2</v>
      </c>
      <c r="FI73" s="335">
        <f t="shared" ref="FI73:FI136" si="152">AS73</f>
        <v>4.8883022727650001E-2</v>
      </c>
      <c r="FJ73" s="335">
        <f t="shared" ref="FJ73:FJ136" si="153">AT73</f>
        <v>4.8958613624750798E-2</v>
      </c>
      <c r="FK73" s="335">
        <f t="shared" ref="FK73:FK136" si="154">AU73</f>
        <v>4.8958938451988898E-2</v>
      </c>
      <c r="FL73" s="335">
        <f t="shared" ref="FL73:FL136" si="155">AV73</f>
        <v>4.8949340858878199E-2</v>
      </c>
      <c r="FM73" s="335">
        <f t="shared" ref="FM73:FM136" si="156">AW73</f>
        <v>4.8997116084640698E-2</v>
      </c>
      <c r="FN73" s="335">
        <f t="shared" ref="FN73:FN136" si="157">AX73</f>
        <v>5.2834708622229692E-2</v>
      </c>
      <c r="FO73" s="335">
        <f t="shared" ref="FO73:FO136" si="158">AY73</f>
        <v>7.4829321328432702E-2</v>
      </c>
      <c r="FP73" s="335">
        <f t="shared" ref="FP73:FP136" si="159">AZ73</f>
        <v>3.4406309924688003E-2</v>
      </c>
      <c r="FQ73" s="335">
        <f t="shared" ref="FQ73:FQ136" si="160">BA73</f>
        <v>1.00241937308752E-2</v>
      </c>
      <c r="FR73" s="335">
        <f t="shared" ref="FR73:FR136" si="161">BB73</f>
        <v>9.0221104554758305E-3</v>
      </c>
      <c r="FS73" s="335">
        <f t="shared" ref="FS73:FS136" si="162">BC73</f>
        <v>8.9008490587291992E-3</v>
      </c>
      <c r="FT73" s="335">
        <f t="shared" ref="FT73:FT136" si="163">BD73</f>
        <v>8.9704063704956795E-3</v>
      </c>
      <c r="FU73" s="335">
        <f t="shared" ref="FU73:FU136" si="164">BE73</f>
        <v>8.9707258656393594E-3</v>
      </c>
      <c r="FV73" s="335">
        <f t="shared" ref="FV73:FV136" si="165">BF73</f>
        <v>8.9618977988404798E-3</v>
      </c>
      <c r="FW73" s="335">
        <f t="shared" ref="FW73:FW136" si="166">BG73</f>
        <v>9.0058077781541897E-3</v>
      </c>
      <c r="FX73" s="335">
        <f t="shared" ref="FX73:FX136" si="167">BH73</f>
        <v>1.4243276255751064E-2</v>
      </c>
    </row>
    <row r="74" spans="1:180" x14ac:dyDescent="0.2">
      <c r="A74" s="305" t="str">
        <f>_xlfn.CONCAT(IF(LEFT(TRIM(A73),1)="*", "*R", "R"), 1+RIGHT(TRIM(A73),1))</f>
        <v>*R6</v>
      </c>
      <c r="B74" s="305" t="str">
        <f t="shared" si="113"/>
        <v>*TLMDHEV15</v>
      </c>
      <c r="C74" s="305" t="str">
        <f t="shared" si="114"/>
        <v>TL.DSL.M.DHEV.2015</v>
      </c>
      <c r="D74" s="301" t="str">
        <f t="shared" si="115"/>
        <v>bn-vmt, bn-vmt/a</v>
      </c>
      <c r="E74" s="301" t="str">
        <f t="shared" si="116"/>
        <v>TRNDSL</v>
      </c>
      <c r="F74" s="301" t="str">
        <f t="shared" si="117"/>
        <v>TL</v>
      </c>
      <c r="G74" s="315" t="s">
        <v>819</v>
      </c>
      <c r="H74" s="315" t="s">
        <v>816</v>
      </c>
      <c r="I74" s="315">
        <v>1</v>
      </c>
      <c r="J74" s="315" t="str">
        <f t="shared" ref="J74:J137" si="168">CONCATENATE(G74,"-",H74)</f>
        <v>Minivan-DSL</v>
      </c>
      <c r="K74" s="335">
        <f>$I74*IF($G74="Pickup", SUMIFS(NewEmisData!E:E, NewEmisData!$A:$A, "Pickup", NewEmisData!$B:$B, $A74, NewEmisData!$C:$C, $H74, NewEmisData!$D:$D, K$2), SUMIFS(NewEmisData!E:E, NewEmisData!$A:$A, "LDV", NewEmisData!$B:$B, $A74, NewEmisData!$C:$C, $H74, NewEmisData!$D:$D, K$2))</f>
        <v>475.10061950162901</v>
      </c>
      <c r="L74" s="335">
        <f>$I74*IF($G74="Pickup", SUMIFS(NewEmisData!F:F, NewEmisData!$A:$A, "Pickup", NewEmisData!$B:$B, $A74, NewEmisData!$C:$C, $H74, NewEmisData!$D:$D, L$2), SUMIFS(NewEmisData!F:F, NewEmisData!$A:$A, "LDV", NewEmisData!$B:$B, $A74, NewEmisData!$C:$C, $H74, NewEmisData!$D:$D, L$2))</f>
        <v>425.759425077473</v>
      </c>
      <c r="M74" s="335">
        <f>$I74*IF($G74="Pickup", SUMIFS(NewEmisData!G:G, NewEmisData!$A:$A, "Pickup", NewEmisData!$B:$B, $A74, NewEmisData!$C:$C, $H74, NewEmisData!$D:$D, M$2), SUMIFS(NewEmisData!G:G, NewEmisData!$A:$A, "LDV", NewEmisData!$B:$B, $A74, NewEmisData!$C:$C, $H74, NewEmisData!$D:$D, M$2))</f>
        <v>324.82271634308898</v>
      </c>
      <c r="N74" s="335">
        <f>$I74*IF($G74="Pickup", SUMIFS(NewEmisData!H:H, NewEmisData!$A:$A, "Pickup", NewEmisData!$B:$B, $A74, NewEmisData!$C:$C, $H74, NewEmisData!$D:$D, N$2), SUMIFS(NewEmisData!H:H, NewEmisData!$A:$A, "LDV", NewEmisData!$B:$B, $A74, NewEmisData!$C:$C, $H74, NewEmisData!$D:$D, N$2))</f>
        <v>272.72616291819003</v>
      </c>
      <c r="O74" s="335">
        <f>$I74*IF($G74="Pickup", SUMIFS(NewEmisData!I:I, NewEmisData!$A:$A, "Pickup", NewEmisData!$B:$B, $A74, NewEmisData!$C:$C, $H74, NewEmisData!$D:$D, O$2), SUMIFS(NewEmisData!I:I, NewEmisData!$A:$A, "LDV", NewEmisData!$B:$B, $A74, NewEmisData!$C:$C, $H74, NewEmisData!$D:$D, O$2))</f>
        <v>248.98422365878099</v>
      </c>
      <c r="P74" s="335">
        <f>$I74*IF($G74="Pickup", SUMIFS(NewEmisData!J:J, NewEmisData!$A:$A, "Pickup", NewEmisData!$B:$B, $A74, NewEmisData!$C:$C, $H74, NewEmisData!$D:$D, P$2), SUMIFS(NewEmisData!J:J, NewEmisData!$A:$A, "LDV", NewEmisData!$B:$B, $A74, NewEmisData!$C:$C, $H74, NewEmisData!$D:$D, P$2))</f>
        <v>239.138945196208</v>
      </c>
      <c r="Q74" s="335">
        <f>$I74*IF($G74="Pickup", SUMIFS(NewEmisData!K:K, NewEmisData!$A:$A, "Pickup", NewEmisData!$B:$B, $A74, NewEmisData!$C:$C, $H74, NewEmisData!$D:$D, Q$2), SUMIFS(NewEmisData!K:K, NewEmisData!$A:$A, "LDV", NewEmisData!$B:$B, $A74, NewEmisData!$C:$C, $H74, NewEmisData!$D:$D, Q$2))</f>
        <v>233.186205993041</v>
      </c>
      <c r="R74" s="335">
        <f>$I74*IF($G74="Pickup", SUMIFS(NewEmisData!L:L, NewEmisData!$A:$A, "Pickup", NewEmisData!$B:$B, $A74, NewEmisData!$C:$C, $H74, NewEmisData!$D:$D, R$2), SUMIFS(NewEmisData!L:L, NewEmisData!$A:$A, "LDV", NewEmisData!$B:$B, $A74, NewEmisData!$C:$C, $H74, NewEmisData!$D:$D, R$2))</f>
        <v>230.98082777732901</v>
      </c>
      <c r="S74" s="335">
        <f>$I74*IF($G74="Pickup", SUMIFS(NewEmisData!M:M, NewEmisData!$A:$A, "Pickup", NewEmisData!$B:$B, $A74, NewEmisData!$C:$C, $H74, NewEmisData!$D:$D, S$2), SUMIFS(NewEmisData!M:M, NewEmisData!$A:$A, "LDV", NewEmisData!$B:$B, $A74, NewEmisData!$C:$C, $H74, NewEmisData!$D:$D, S$2))</f>
        <v>230.977797902075</v>
      </c>
      <c r="T74" s="335">
        <v>0.51895197956857197</v>
      </c>
      <c r="U74" s="335">
        <f>$I74*IF($G74="Pickup", SUMIFS(NewEmisData!E:E, NewEmisData!$A:$A, "Pickup", NewEmisData!$B:$B, $A74, NewEmisData!$C:$C, $H74, NewEmisData!$D:$D, U$2), SUMIFS(NewEmisData!E:E, NewEmisData!$A:$A, "LDV", NewEmisData!$B:$B, $A74, NewEmisData!$C:$C, $H74, NewEmisData!$D:$D, U$2))</f>
        <v>1.9631552344971901</v>
      </c>
      <c r="V74" s="335">
        <f>$I74*IF($G74="Pickup", SUMIFS(NewEmisData!F:F, NewEmisData!$A:$A, "Pickup", NewEmisData!$B:$B, $A74, NewEmisData!$C:$C, $H74, NewEmisData!$D:$D, V$2), SUMIFS(NewEmisData!F:F, NewEmisData!$A:$A, "LDV", NewEmisData!$B:$B, $A74, NewEmisData!$C:$C, $H74, NewEmisData!$D:$D, V$2))</f>
        <v>1.3806125660772399</v>
      </c>
      <c r="W74" s="335">
        <f>$I74*IF($G74="Pickup", SUMIFS(NewEmisData!G:G, NewEmisData!$A:$A, "Pickup", NewEmisData!$B:$B, $A74, NewEmisData!$C:$C, $H74, NewEmisData!$D:$D, W$2), SUMIFS(NewEmisData!G:G, NewEmisData!$A:$A, "LDV", NewEmisData!$B:$B, $A74, NewEmisData!$C:$C, $H74, NewEmisData!$D:$D, W$2))</f>
        <v>0.129337211025188</v>
      </c>
      <c r="X74" s="335">
        <f>$I74*IF($G74="Pickup", SUMIFS(NewEmisData!H:H, NewEmisData!$A:$A, "Pickup", NewEmisData!$B:$B, $A74, NewEmisData!$C:$C, $H74, NewEmisData!$D:$D, X$2), SUMIFS(NewEmisData!H:H, NewEmisData!$A:$A, "LDV", NewEmisData!$B:$B, $A74, NewEmisData!$C:$C, $H74, NewEmisData!$D:$D, X$2))</f>
        <v>7.5114199181629995E-2</v>
      </c>
      <c r="Y74" s="335">
        <f>$I74*IF($G74="Pickup", SUMIFS(NewEmisData!I:I, NewEmisData!$A:$A, "Pickup", NewEmisData!$B:$B, $A74, NewEmisData!$C:$C, $H74, NewEmisData!$D:$D, Y$2), SUMIFS(NewEmisData!I:I, NewEmisData!$A:$A, "LDV", NewEmisData!$B:$B, $A74, NewEmisData!$C:$C, $H74, NewEmisData!$D:$D, Y$2))</f>
        <v>4.8850819053097599E-2</v>
      </c>
      <c r="Z74" s="335">
        <f>$I74*IF($G74="Pickup", SUMIFS(NewEmisData!J:J, NewEmisData!$A:$A, "Pickup", NewEmisData!$B:$B, $A74, NewEmisData!$C:$C, $H74, NewEmisData!$D:$D, Z$2), SUMIFS(NewEmisData!J:J, NewEmisData!$A:$A, "LDV", NewEmisData!$B:$B, $A74, NewEmisData!$C:$C, $H74, NewEmisData!$D:$D, Z$2))</f>
        <v>4.4000904465129997E-2</v>
      </c>
      <c r="AA74" s="335">
        <f>$I74*IF($G74="Pickup", SUMIFS(NewEmisData!K:K, NewEmisData!$A:$A, "Pickup", NewEmisData!$B:$B, $A74, NewEmisData!$C:$C, $H74, NewEmisData!$D:$D, AA$2), SUMIFS(NewEmisData!K:K, NewEmisData!$A:$A, "LDV", NewEmisData!$B:$B, $A74, NewEmisData!$C:$C, $H74, NewEmisData!$D:$D, AA$2))</f>
        <v>4.0593055376388902E-2</v>
      </c>
      <c r="AB74" s="335">
        <f>$I74*IF($G74="Pickup", SUMIFS(NewEmisData!L:L, NewEmisData!$A:$A, "Pickup", NewEmisData!$B:$B, $A74, NewEmisData!$C:$C, $H74, NewEmisData!$D:$D, AB$2), SUMIFS(NewEmisData!L:L, NewEmisData!$A:$A, "LDV", NewEmisData!$B:$B, $A74, NewEmisData!$C:$C, $H74, NewEmisData!$D:$D, AB$2))</f>
        <v>3.90779505535142E-2</v>
      </c>
      <c r="AC74" s="335">
        <f>$I74*IF($G74="Pickup", SUMIFS(NewEmisData!M:M, NewEmisData!$A:$A, "Pickup", NewEmisData!$B:$B, $A74, NewEmisData!$C:$C, $H74, NewEmisData!$D:$D, AC$2), SUMIFS(NewEmisData!M:M, NewEmisData!$A:$A, "LDV", NewEmisData!$B:$B, $A74, NewEmisData!$C:$C, $H74, NewEmisData!$D:$D, AC$2))</f>
        <v>3.9479948858560501E-2</v>
      </c>
      <c r="AD74" s="335">
        <v>0.31264891292629016</v>
      </c>
      <c r="AE74" s="335">
        <f>$I74*IF($G74="Pickup", SUMIFS(NewEmisData!E:E, NewEmisData!$A:$A, "Pickup", NewEmisData!$B:$B, $A74, NewEmisData!$C:$C, $H74, NewEmisData!$D:$D, AE$2), SUMIFS(NewEmisData!E:E, NewEmisData!$A:$A, "LDV", NewEmisData!$B:$B, $A74, NewEmisData!$C:$C, $H74, NewEmisData!$D:$D, AE$2))</f>
        <v>1.17898559151298E-2</v>
      </c>
      <c r="AF74" s="335">
        <f>$I74*IF($G74="Pickup", SUMIFS(NewEmisData!F:F, NewEmisData!$A:$A, "Pickup", NewEmisData!$B:$B, $A74, NewEmisData!$C:$C, $H74, NewEmisData!$D:$D, AF$2), SUMIFS(NewEmisData!F:F, NewEmisData!$A:$A, "LDV", NewEmisData!$B:$B, $A74, NewEmisData!$C:$C, $H74, NewEmisData!$D:$D, AF$2))</f>
        <v>1.03183632568031E-2</v>
      </c>
      <c r="AG74" s="335">
        <f>$I74*IF($G74="Pickup", SUMIFS(NewEmisData!G:G, NewEmisData!$A:$A, "Pickup", NewEmisData!$B:$B, $A74, NewEmisData!$C:$C, $H74, NewEmisData!$D:$D, AG$2), SUMIFS(NewEmisData!G:G, NewEmisData!$A:$A, "LDV", NewEmisData!$B:$B, $A74, NewEmisData!$C:$C, $H74, NewEmisData!$D:$D, AG$2))</f>
        <v>2.7239955539880398E-3</v>
      </c>
      <c r="AH74" s="335">
        <f>$I74*IF($G74="Pickup", SUMIFS(NewEmisData!H:H, NewEmisData!$A:$A, "Pickup", NewEmisData!$B:$B, $A74, NewEmisData!$C:$C, $H74, NewEmisData!$D:$D, AH$2), SUMIFS(NewEmisData!H:H, NewEmisData!$A:$A, "LDV", NewEmisData!$B:$B, $A74, NewEmisData!$C:$C, $H74, NewEmisData!$D:$D, AH$2))</f>
        <v>2.27776189551411E-3</v>
      </c>
      <c r="AI74" s="335">
        <f>$I74*IF($G74="Pickup", SUMIFS(NewEmisData!I:I, NewEmisData!$A:$A, "Pickup", NewEmisData!$B:$B, $A74, NewEmisData!$C:$C, $H74, NewEmisData!$D:$D, AI$2), SUMIFS(NewEmisData!I:I, NewEmisData!$A:$A, "LDV", NewEmisData!$B:$B, $A74, NewEmisData!$C:$C, $H74, NewEmisData!$D:$D, AI$2))</f>
        <v>2.0763885131562E-3</v>
      </c>
      <c r="AJ74" s="335">
        <f>$I74*IF($G74="Pickup", SUMIFS(NewEmisData!J:J, NewEmisData!$A:$A, "Pickup", NewEmisData!$B:$B, $A74, NewEmisData!$C:$C, $H74, NewEmisData!$D:$D, AJ$2), SUMIFS(NewEmisData!J:J, NewEmisData!$A:$A, "LDV", NewEmisData!$B:$B, $A74, NewEmisData!$C:$C, $H74, NewEmisData!$D:$D, AJ$2))</f>
        <v>1.9942349161768602E-3</v>
      </c>
      <c r="AK74" s="335">
        <f>$I74*IF($G74="Pickup", SUMIFS(NewEmisData!K:K, NewEmisData!$A:$A, "Pickup", NewEmisData!$B:$B, $A74, NewEmisData!$C:$C, $H74, NewEmisData!$D:$D, AK$2), SUMIFS(NewEmisData!K:K, NewEmisData!$A:$A, "LDV", NewEmisData!$B:$B, $A74, NewEmisData!$C:$C, $H74, NewEmisData!$D:$D, AK$2))</f>
        <v>1.94410234302206E-3</v>
      </c>
      <c r="AL74" s="335">
        <f>$I74*IF($G74="Pickup", SUMIFS(NewEmisData!L:L, NewEmisData!$A:$A, "Pickup", NewEmisData!$B:$B, $A74, NewEmisData!$C:$C, $H74, NewEmisData!$D:$D, AL$2), SUMIFS(NewEmisData!L:L, NewEmisData!$A:$A, "LDV", NewEmisData!$B:$B, $A74, NewEmisData!$C:$C, $H74, NewEmisData!$D:$D, AL$2))</f>
        <v>1.92571555503505E-3</v>
      </c>
      <c r="AM74" s="335">
        <f>$I74*IF($G74="Pickup", SUMIFS(NewEmisData!M:M, NewEmisData!$A:$A, "Pickup", NewEmisData!$B:$B, $A74, NewEmisData!$C:$C, $H74, NewEmisData!$D:$D, AM$2), SUMIFS(NewEmisData!M:M, NewEmisData!$A:$A, "LDV", NewEmisData!$B:$B, $A74, NewEmisData!$C:$C, $H74, NewEmisData!$D:$D, AM$2))</f>
        <v>1.92569074305567E-3</v>
      </c>
      <c r="AN74" s="335">
        <v>4.2403248188809025E-3</v>
      </c>
      <c r="AO74" s="335">
        <f>$I74*IF($G74="Pickup", SUMIFS(NewEmisData!E:E, NewEmisData!$A:$A, "Pickup", NewEmisData!$B:$B, $A74, NewEmisData!$C:$C, $H74, NewEmisData!$D:$D, AO$2), SUMIFS(NewEmisData!E:E, NewEmisData!$A:$A, "LDV", NewEmisData!$B:$B, $A74, NewEmisData!$C:$C, $H74, NewEmisData!$D:$D, AO$2))</f>
        <v>0.13169009101509199</v>
      </c>
      <c r="AP74" s="335">
        <f>$I74*IF($G74="Pickup", SUMIFS(NewEmisData!F:F, NewEmisData!$A:$A, "Pickup", NewEmisData!$B:$B, $A74, NewEmisData!$C:$C, $H74, NewEmisData!$D:$D, AP$2), SUMIFS(NewEmisData!F:F, NewEmisData!$A:$A, "LDV", NewEmisData!$B:$B, $A74, NewEmisData!$C:$C, $H74, NewEmisData!$D:$D, AP$2))</f>
        <v>9.8083690249445299E-2</v>
      </c>
      <c r="AQ74" s="335">
        <f>$I74*IF($G74="Pickup", SUMIFS(NewEmisData!G:G, NewEmisData!$A:$A, "Pickup", NewEmisData!$B:$B, $A74, NewEmisData!$C:$C, $H74, NewEmisData!$D:$D, AQ$2), SUMIFS(NewEmisData!G:G, NewEmisData!$A:$A, "LDV", NewEmisData!$B:$B, $A74, NewEmisData!$C:$C, $H74, NewEmisData!$D:$D, AQ$2))</f>
        <v>5.5514430840345103E-2</v>
      </c>
      <c r="AR74" s="335">
        <f>$I74*IF($G74="Pickup", SUMIFS(NewEmisData!H:H, NewEmisData!$A:$A, "Pickup", NewEmisData!$B:$B, $A74, NewEmisData!$C:$C, $H74, NewEmisData!$D:$D, AR$2), SUMIFS(NewEmisData!H:H, NewEmisData!$A:$A, "LDV", NewEmisData!$B:$B, $A74, NewEmisData!$C:$C, $H74, NewEmisData!$D:$D, AR$2))</f>
        <v>5.44794684063677E-2</v>
      </c>
      <c r="AS74" s="335">
        <f>$I74*IF($G74="Pickup", SUMIFS(NewEmisData!I:I, NewEmisData!$A:$A, "Pickup", NewEmisData!$B:$B, $A74, NewEmisData!$C:$C, $H74, NewEmisData!$D:$D, AS$2), SUMIFS(NewEmisData!I:I, NewEmisData!$A:$A, "LDV", NewEmisData!$B:$B, $A74, NewEmisData!$C:$C, $H74, NewEmisData!$D:$D, AS$2))</f>
        <v>5.4352731860888202E-2</v>
      </c>
      <c r="AT74" s="335">
        <f>$I74*IF($G74="Pickup", SUMIFS(NewEmisData!J:J, NewEmisData!$A:$A, "Pickup", NewEmisData!$B:$B, $A74, NewEmisData!$C:$C, $H74, NewEmisData!$D:$D, AT$2), SUMIFS(NewEmisData!J:J, NewEmisData!$A:$A, "LDV", NewEmisData!$B:$B, $A74, NewEmisData!$C:$C, $H74, NewEmisData!$D:$D, AT$2))</f>
        <v>5.4423278764171301E-2</v>
      </c>
      <c r="AU74" s="335">
        <f>$I74*IF($G74="Pickup", SUMIFS(NewEmisData!K:K, NewEmisData!$A:$A, "Pickup", NewEmisData!$B:$B, $A74, NewEmisData!$C:$C, $H74, NewEmisData!$D:$D, AU$2), SUMIFS(NewEmisData!K:K, NewEmisData!$A:$A, "LDV", NewEmisData!$B:$B, $A74, NewEmisData!$C:$C, $H74, NewEmisData!$D:$D, AU$2))</f>
        <v>5.4421339109764703E-2</v>
      </c>
      <c r="AV74" s="335">
        <f>$I74*IF($G74="Pickup", SUMIFS(NewEmisData!L:L, NewEmisData!$A:$A, "Pickup", NewEmisData!$B:$B, $A74, NewEmisData!$C:$C, $H74, NewEmisData!$D:$D, AV$2), SUMIFS(NewEmisData!L:L, NewEmisData!$A:$A, "LDV", NewEmisData!$B:$B, $A74, NewEmisData!$C:$C, $H74, NewEmisData!$D:$D, AV$2))</f>
        <v>5.4411460704527799E-2</v>
      </c>
      <c r="AW74" s="335">
        <f>$I74*IF($G74="Pickup", SUMIFS(NewEmisData!M:M, NewEmisData!$A:$A, "Pickup", NewEmisData!$B:$B, $A74, NewEmisData!$C:$C, $H74, NewEmisData!$D:$D, AW$2), SUMIFS(NewEmisData!M:M, NewEmisData!$A:$A, "LDV", NewEmisData!$B:$B, $A74, NewEmisData!$C:$C, $H74, NewEmisData!$D:$D, AW$2))</f>
        <v>5.4456547876811902E-2</v>
      </c>
      <c r="AX74" s="335">
        <v>5.2834708622229692E-2</v>
      </c>
      <c r="AY74" s="335">
        <f>$I74*IF($G74="Pickup", SUMIFS(NewEmisData!E:E, NewEmisData!$A:$A, "Pickup", NewEmisData!$B:$B, $A74, NewEmisData!$C:$C, $H74, NewEmisData!$D:$D, AY$2), SUMIFS(NewEmisData!E:E, NewEmisData!$A:$A, "LDV", NewEmisData!$B:$B, $A74, NewEmisData!$C:$C, $H74, NewEmisData!$D:$D, AY$2))</f>
        <v>7.1455050843798995E-2</v>
      </c>
      <c r="AZ74" s="335">
        <f>$I74*IF($G74="Pickup", SUMIFS(NewEmisData!F:F, NewEmisData!$A:$A, "Pickup", NewEmisData!$B:$B, $A74, NewEmisData!$C:$C, $H74, NewEmisData!$D:$D, AZ$2), SUMIFS(NewEmisData!F:F, NewEmisData!$A:$A, "LDV", NewEmisData!$B:$B, $A74, NewEmisData!$C:$C, $H74, NewEmisData!$D:$D, AZ$2))</f>
        <v>4.0537129665560202E-2</v>
      </c>
      <c r="BA74" s="335">
        <f>$I74*IF($G74="Pickup", SUMIFS(NewEmisData!G:G, NewEmisData!$A:$A, "Pickup", NewEmisData!$B:$B, $A74, NewEmisData!$C:$C, $H74, NewEmisData!$D:$D, BA$2), SUMIFS(NewEmisData!G:G, NewEmisData!$A:$A, "LDV", NewEmisData!$B:$B, $A74, NewEmisData!$C:$C, $H74, NewEmisData!$D:$D, BA$2))</f>
        <v>1.0621754972012501E-2</v>
      </c>
      <c r="BB74" s="335">
        <f>$I74*IF($G74="Pickup", SUMIFS(NewEmisData!H:H, NewEmisData!$A:$A, "Pickup", NewEmisData!$B:$B, $A74, NewEmisData!$C:$C, $H74, NewEmisData!$D:$D, BB$2), SUMIFS(NewEmisData!H:H, NewEmisData!$A:$A, "LDV", NewEmisData!$B:$B, $A74, NewEmisData!$C:$C, $H74, NewEmisData!$D:$D, BB$2))</f>
        <v>9.6696564500787993E-3</v>
      </c>
      <c r="BC74" s="335">
        <f>$I74*IF($G74="Pickup", SUMIFS(NewEmisData!I:I, NewEmisData!$A:$A, "Pickup", NewEmisData!$B:$B, $A74, NewEmisData!$C:$C, $H74, NewEmisData!$D:$D, BC$2), SUMIFS(NewEmisData!I:I, NewEmisData!$A:$A, "LDV", NewEmisData!$B:$B, $A74, NewEmisData!$C:$C, $H74, NewEmisData!$D:$D, BC$2))</f>
        <v>9.5530920036255608E-3</v>
      </c>
      <c r="BD74" s="335">
        <f>$I74*IF($G74="Pickup", SUMIFS(NewEmisData!J:J, NewEmisData!$A:$A, "Pickup", NewEmisData!$B:$B, $A74, NewEmisData!$C:$C, $H74, NewEmisData!$D:$D, BD$2), SUMIFS(NewEmisData!J:J, NewEmisData!$A:$A, "LDV", NewEmisData!$B:$B, $A74, NewEmisData!$C:$C, $H74, NewEmisData!$D:$D, BD$2))</f>
        <v>9.6179953944107895E-3</v>
      </c>
      <c r="BE74" s="335">
        <f>$I74*IF($G74="Pickup", SUMIFS(NewEmisData!K:K, NewEmisData!$A:$A, "Pickup", NewEmisData!$B:$B, $A74, NewEmisData!$C:$C, $H74, NewEmisData!$D:$D, BE$2), SUMIFS(NewEmisData!K:K, NewEmisData!$A:$A, "LDV", NewEmisData!$B:$B, $A74, NewEmisData!$C:$C, $H74, NewEmisData!$D:$D, BE$2))</f>
        <v>9.6161944962219002E-3</v>
      </c>
      <c r="BF74" s="335">
        <f>$I74*IF($G74="Pickup", SUMIFS(NewEmisData!L:L, NewEmisData!$A:$A, "Pickup", NewEmisData!$B:$B, $A74, NewEmisData!$C:$C, $H74, NewEmisData!$D:$D, BF$2), SUMIFS(NewEmisData!L:L, NewEmisData!$A:$A, "LDV", NewEmisData!$B:$B, $A74, NewEmisData!$C:$C, $H74, NewEmisData!$D:$D, BF$2))</f>
        <v>9.6070968477667898E-3</v>
      </c>
      <c r="BG74" s="335">
        <f>$I74*IF($G74="Pickup", SUMIFS(NewEmisData!M:M, NewEmisData!$A:$A, "Pickup", NewEmisData!$B:$B, $A74, NewEmisData!$C:$C, $H74, NewEmisData!$D:$D, BG$2), SUMIFS(NewEmisData!M:M, NewEmisData!$A:$A, "LDV", NewEmisData!$B:$B, $A74, NewEmisData!$C:$C, $H74, NewEmisData!$D:$D, BG$2))</f>
        <v>9.6485800310463499E-3</v>
      </c>
      <c r="BH74" s="335">
        <v>1.4243276255751064E-2</v>
      </c>
      <c r="BI74" s="335">
        <f>$I74*IF($G74="Pickup", SUMIFS(NewEmisData!E:E, NewEmisData!$A:$A, "Pickup", NewEmisData!$B:$B, $A74, NewEmisData!$C:$C, $H74, NewEmisData!$D:$D, BI$2), SUMIFS(NewEmisData!E:E, NewEmisData!$A:$A, "LDV", NewEmisData!$B:$B, $A74, NewEmisData!$C:$C, $H74, NewEmisData!$D:$D, BI$2))</f>
        <v>33.959001432178802</v>
      </c>
      <c r="BJ74" s="335">
        <f>$I74*IF($G74="Pickup", SUMIFS(NewEmisData!F:F, NewEmisData!$A:$A, "Pickup", NewEmisData!$B:$B, $A74, NewEmisData!$C:$C, $H74, NewEmisData!$D:$D, BJ$2), SUMIFS(NewEmisData!F:F, NewEmisData!$A:$A, "LDV", NewEmisData!$B:$B, $A74, NewEmisData!$C:$C, $H74, NewEmisData!$D:$D, BJ$2))</f>
        <v>17.778024994622601</v>
      </c>
      <c r="BK74" s="335">
        <f>$I74*IF($G74="Pickup", SUMIFS(NewEmisData!G:G, NewEmisData!$A:$A, "Pickup", NewEmisData!$B:$B, $A74, NewEmisData!$C:$C, $H74, NewEmisData!$D:$D, BK$2), SUMIFS(NewEmisData!G:G, NewEmisData!$A:$A, "LDV", NewEmisData!$B:$B, $A74, NewEmisData!$C:$C, $H74, NewEmisData!$D:$D, BK$2))</f>
        <v>1.7295202019801801</v>
      </c>
      <c r="BL74" s="335">
        <f>$I74*IF($G74="Pickup", SUMIFS(NewEmisData!H:H, NewEmisData!$A:$A, "Pickup", NewEmisData!$B:$B, $A74, NewEmisData!$C:$C, $H74, NewEmisData!$D:$D, BL$2), SUMIFS(NewEmisData!H:H, NewEmisData!$A:$A, "LDV", NewEmisData!$B:$B, $A74, NewEmisData!$C:$C, $H74, NewEmisData!$D:$D, BL$2))</f>
        <v>1.3358179965764401</v>
      </c>
      <c r="BM74" s="335">
        <f>$I74*IF($G74="Pickup", SUMIFS(NewEmisData!I:I, NewEmisData!$A:$A, "Pickup", NewEmisData!$B:$B, $A74, NewEmisData!$C:$C, $H74, NewEmisData!$D:$D, BM$2), SUMIFS(NewEmisData!I:I, NewEmisData!$A:$A, "LDV", NewEmisData!$B:$B, $A74, NewEmisData!$C:$C, $H74, NewEmisData!$D:$D, BM$2))</f>
        <v>1.1549056869468599</v>
      </c>
      <c r="BN74" s="335">
        <f>$I74*IF($G74="Pickup", SUMIFS(NewEmisData!J:J, NewEmisData!$A:$A, "Pickup", NewEmisData!$B:$B, $A74, NewEmisData!$C:$C, $H74, NewEmisData!$D:$D, BN$2), SUMIFS(NewEmisData!J:J, NewEmisData!$A:$A, "LDV", NewEmisData!$B:$B, $A74, NewEmisData!$C:$C, $H74, NewEmisData!$D:$D, BN$2))</f>
        <v>1.1045170638742099</v>
      </c>
      <c r="BO74" s="335">
        <f>$I74*IF($G74="Pickup", SUMIFS(NewEmisData!K:K, NewEmisData!$A:$A, "Pickup", NewEmisData!$B:$B, $A74, NewEmisData!$C:$C, $H74, NewEmisData!$D:$D, BO$2), SUMIFS(NewEmisData!K:K, NewEmisData!$A:$A, "LDV", NewEmisData!$B:$B, $A74, NewEmisData!$C:$C, $H74, NewEmisData!$D:$D, BO$2))</f>
        <v>1.0490196067897199</v>
      </c>
      <c r="BP74" s="335">
        <f>$I74*IF($G74="Pickup", SUMIFS(NewEmisData!L:L, NewEmisData!$A:$A, "Pickup", NewEmisData!$B:$B, $A74, NewEmisData!$C:$C, $H74, NewEmisData!$D:$D, BP$2), SUMIFS(NewEmisData!L:L, NewEmisData!$A:$A, "LDV", NewEmisData!$B:$B, $A74, NewEmisData!$C:$C, $H74, NewEmisData!$D:$D, BP$2))</f>
        <v>1.0211744003843299</v>
      </c>
      <c r="BQ74" s="335">
        <f>$I74*IF($G74="Pickup", SUMIFS(NewEmisData!M:M, NewEmisData!$A:$A, "Pickup", NewEmisData!$B:$B, $A74, NewEmisData!$C:$C, $H74, NewEmisData!$D:$D, BQ$2), SUMIFS(NewEmisData!M:M, NewEmisData!$A:$A, "LDV", NewEmisData!$B:$B, $A74, NewEmisData!$C:$C, $H74, NewEmisData!$D:$D, BQ$2))</f>
        <v>1.0282980778986399</v>
      </c>
      <c r="BR74" s="335">
        <v>0.76052857406256014</v>
      </c>
      <c r="BS74" s="335">
        <f>$I74*IF($G74="Pickup", SUMIFS(NewEmisData!E:E, NewEmisData!$A:$A, "Pickup", NewEmisData!$B:$B, $A74, NewEmisData!$C:$C, $H74, NewEmisData!$D:$D, BS$2), SUMIFS(NewEmisData!E:E, NewEmisData!$A:$A, "LDV", NewEmisData!$B:$B, $A74, NewEmisData!$C:$C, $H74, NewEmisData!$D:$D, BS$2))</f>
        <v>3.2030509962261098</v>
      </c>
      <c r="BT74" s="335">
        <f>$I74*IF($G74="Pickup", SUMIFS(NewEmisData!F:F, NewEmisData!$A:$A, "Pickup", NewEmisData!$B:$B, $A74, NewEmisData!$C:$C, $H74, NewEmisData!$D:$D, BT$2), SUMIFS(NewEmisData!F:F, NewEmisData!$A:$A, "LDV", NewEmisData!$B:$B, $A74, NewEmisData!$C:$C, $H74, NewEmisData!$D:$D, BT$2))</f>
        <v>1.7608900502990901</v>
      </c>
      <c r="BU74" s="335">
        <f>$I74*IF($G74="Pickup", SUMIFS(NewEmisData!G:G, NewEmisData!$A:$A, "Pickup", NewEmisData!$B:$B, $A74, NewEmisData!$C:$C, $H74, NewEmisData!$D:$D, BU$2), SUMIFS(NewEmisData!G:G, NewEmisData!$A:$A, "LDV", NewEmisData!$B:$B, $A74, NewEmisData!$C:$C, $H74, NewEmisData!$D:$D, BU$2))</f>
        <v>0.13903187135480599</v>
      </c>
      <c r="BV74" s="335">
        <f>$I74*IF($G74="Pickup", SUMIFS(NewEmisData!H:H, NewEmisData!$A:$A, "Pickup", NewEmisData!$B:$B, $A74, NewEmisData!$C:$C, $H74, NewEmisData!$D:$D, BV$2), SUMIFS(NewEmisData!H:H, NewEmisData!$A:$A, "LDV", NewEmisData!$B:$B, $A74, NewEmisData!$C:$C, $H74, NewEmisData!$D:$D, BV$2))</f>
        <v>9.7185596071446806E-2</v>
      </c>
      <c r="BW74" s="335">
        <f>$I74*IF($G74="Pickup", SUMIFS(NewEmisData!I:I, NewEmisData!$A:$A, "Pickup", NewEmisData!$B:$B, $A74, NewEmisData!$C:$C, $H74, NewEmisData!$D:$D, BW$2), SUMIFS(NewEmisData!I:I, NewEmisData!$A:$A, "LDV", NewEmisData!$B:$B, $A74, NewEmisData!$C:$C, $H74, NewEmisData!$D:$D, BW$2))</f>
        <v>7.64351126999782E-2</v>
      </c>
      <c r="BX74" s="335">
        <f>$I74*IF($G74="Pickup", SUMIFS(NewEmisData!J:J, NewEmisData!$A:$A, "Pickup", NewEmisData!$B:$B, $A74, NewEmisData!$C:$C, $H74, NewEmisData!$D:$D, BX$2), SUMIFS(NewEmisData!J:J, NewEmisData!$A:$A, "LDV", NewEmisData!$B:$B, $A74, NewEmisData!$C:$C, $H74, NewEmisData!$D:$D, BX$2))</f>
        <v>7.4937225961959994E-2</v>
      </c>
      <c r="BY74" s="335">
        <f>$I74*IF($G74="Pickup", SUMIFS(NewEmisData!K:K, NewEmisData!$A:$A, "Pickup", NewEmisData!$B:$B, $A74, NewEmisData!$C:$C, $H74, NewEmisData!$D:$D, BY$2), SUMIFS(NewEmisData!K:K, NewEmisData!$A:$A, "LDV", NewEmisData!$B:$B, $A74, NewEmisData!$C:$C, $H74, NewEmisData!$D:$D, BY$2))</f>
        <v>7.2600271574217695E-2</v>
      </c>
      <c r="BZ74" s="335">
        <f>$I74*IF($G74="Pickup", SUMIFS(NewEmisData!L:L, NewEmisData!$A:$A, "Pickup", NewEmisData!$B:$B, $A74, NewEmisData!$C:$C, $H74, NewEmisData!$D:$D, BZ$2), SUMIFS(NewEmisData!L:L, NewEmisData!$A:$A, "LDV", NewEmisData!$B:$B, $A74, NewEmisData!$C:$C, $H74, NewEmisData!$D:$D, BZ$2))</f>
        <v>7.1574457373899197E-2</v>
      </c>
      <c r="CA74" s="335">
        <f>$I74*IF($G74="Pickup", SUMIFS(NewEmisData!M:M, NewEmisData!$A:$A, "Pickup", NewEmisData!$B:$B, $A74, NewEmisData!$C:$C, $H74, NewEmisData!$D:$D, CA$2), SUMIFS(NewEmisData!M:M, NewEmisData!$A:$A, "LDV", NewEmisData!$B:$B, $A74, NewEmisData!$C:$C, $H74, NewEmisData!$D:$D, CA$2))</f>
        <v>7.2294112289381193E-2</v>
      </c>
      <c r="CB74" s="335">
        <v>8.150002687780894E-2</v>
      </c>
      <c r="CC74" s="335">
        <f>$I74*IF($G74="Pickup", SUMIFS(NewEmisData!E:E, NewEmisData!$A:$A, "Pickup", NewEmisData!$B:$B, $A74, NewEmisData!$C:$C, $H74, NewEmisData!$D:$D, CC$2), SUMIFS(NewEmisData!E:E, NewEmisData!$A:$A, "LDV", NewEmisData!$B:$B, $A74, NewEmisData!$C:$C, $H74, NewEmisData!$D:$D, CC$2))</f>
        <v>8.2888175961369805E-3</v>
      </c>
      <c r="CD74" s="335">
        <f>$I74*IF($G74="Pickup", SUMIFS(NewEmisData!F:F, NewEmisData!$A:$A, "Pickup", NewEmisData!$B:$B, $A74, NewEmisData!$C:$C, $H74, NewEmisData!$D:$D, CD$2), SUMIFS(NewEmisData!F:F, NewEmisData!$A:$A, "LDV", NewEmisData!$B:$B, $A74, NewEmisData!$C:$C, $H74, NewEmisData!$D:$D, CD$2))</f>
        <v>8.28884638169404E-3</v>
      </c>
      <c r="CE74" s="335">
        <f>$I74*IF($G74="Pickup", SUMIFS(NewEmisData!G:G, NewEmisData!$A:$A, "Pickup", NewEmisData!$B:$B, $A74, NewEmisData!$C:$C, $H74, NewEmisData!$D:$D, CE$2), SUMIFS(NewEmisData!G:G, NewEmisData!$A:$A, "LDV", NewEmisData!$B:$B, $A74, NewEmisData!$C:$C, $H74, NewEmisData!$D:$D, CE$2))</f>
        <v>8.3870365446471907E-3</v>
      </c>
      <c r="CF74" s="335">
        <f>$I74*IF($G74="Pickup", SUMIFS(NewEmisData!H:H, NewEmisData!$A:$A, "Pickup", NewEmisData!$B:$B, $A74, NewEmisData!$C:$C, $H74, NewEmisData!$D:$D, CF$2), SUMIFS(NewEmisData!H:H, NewEmisData!$A:$A, "LDV", NewEmisData!$B:$B, $A74, NewEmisData!$C:$C, $H74, NewEmisData!$D:$D, CF$2))</f>
        <v>8.3870179266945406E-3</v>
      </c>
      <c r="CG74" s="335">
        <f>$I74*IF($G74="Pickup", SUMIFS(NewEmisData!I:I, NewEmisData!$A:$A, "Pickup", NewEmisData!$B:$B, $A74, NewEmisData!$C:$C, $H74, NewEmisData!$D:$D, CG$2), SUMIFS(NewEmisData!I:I, NewEmisData!$A:$A, "LDV", NewEmisData!$B:$B, $A74, NewEmisData!$C:$C, $H74, NewEmisData!$D:$D, CG$2))</f>
        <v>8.3870204918642492E-3</v>
      </c>
      <c r="CH74" s="335">
        <f>$I74*IF($G74="Pickup", SUMIFS(NewEmisData!J:J, NewEmisData!$A:$A, "Pickup", NewEmisData!$B:$B, $A74, NewEmisData!$C:$C, $H74, NewEmisData!$D:$D, CH$2), SUMIFS(NewEmisData!J:J, NewEmisData!$A:$A, "LDV", NewEmisData!$B:$B, $A74, NewEmisData!$C:$C, $H74, NewEmisData!$D:$D, CH$2))</f>
        <v>8.3870196916870903E-3</v>
      </c>
      <c r="CI74" s="335">
        <f>$I74*IF($G74="Pickup", SUMIFS(NewEmisData!K:K, NewEmisData!$A:$A, "Pickup", NewEmisData!$B:$B, $A74, NewEmisData!$C:$C, $H74, NewEmisData!$D:$D, CI$2), SUMIFS(NewEmisData!K:K, NewEmisData!$A:$A, "LDV", NewEmisData!$B:$B, $A74, NewEmisData!$C:$C, $H74, NewEmisData!$D:$D, CI$2))</f>
        <v>8.3870281553093604E-3</v>
      </c>
      <c r="CJ74" s="335">
        <f>$I74*IF($G74="Pickup", SUMIFS(NewEmisData!L:L, NewEmisData!$A:$A, "Pickup", NewEmisData!$B:$B, $A74, NewEmisData!$C:$C, $H74, NewEmisData!$D:$D, CJ$2), SUMIFS(NewEmisData!L:L, NewEmisData!$A:$A, "LDV", NewEmisData!$B:$B, $A74, NewEmisData!$C:$C, $H74, NewEmisData!$D:$D, CJ$2))</f>
        <v>8.38702098948578E-3</v>
      </c>
      <c r="CK74" s="335">
        <f>$I74*IF($G74="Pickup", SUMIFS(NewEmisData!M:M, NewEmisData!$A:$A, "Pickup", NewEmisData!$B:$B, $A74, NewEmisData!$C:$C, $H74, NewEmisData!$D:$D, CK$2), SUMIFS(NewEmisData!M:M, NewEmisData!$A:$A, "LDV", NewEmisData!$B:$B, $A74, NewEmisData!$C:$C, $H74, NewEmisData!$D:$D, CK$2))</f>
        <v>8.3870243591759198E-3</v>
      </c>
      <c r="CL74" s="335">
        <v>2.2181963950320412E-2</v>
      </c>
      <c r="CM74" s="335">
        <f>$I74*IF($G74="Pickup", SUMIFS(NewEmisData!E:E, NewEmisData!$A:$A, "Pickup", NewEmisData!$B:$B, $A74, NewEmisData!$C:$C, $H74, NewEmisData!$D:$D, CM$2), SUMIFS(NewEmisData!E:E, NewEmisData!$A:$A, "LDV", NewEmisData!$B:$B, $A74, NewEmisData!$C:$C, $H74, NewEmisData!$D:$D, CM$2))</f>
        <v>1.2624475864433399E-3</v>
      </c>
      <c r="CN74" s="335">
        <f>$I74*IF($G74="Pickup", SUMIFS(NewEmisData!F:F, NewEmisData!$A:$A, "Pickup", NewEmisData!$B:$B, $A74, NewEmisData!$C:$C, $H74, NewEmisData!$D:$D, CN$2), SUMIFS(NewEmisData!F:F, NewEmisData!$A:$A, "LDV", NewEmisData!$B:$B, $A74, NewEmisData!$C:$C, $H74, NewEmisData!$D:$D, CN$2))</f>
        <v>1.1883690990758501E-3</v>
      </c>
      <c r="CO74" s="335">
        <f>$I74*IF($G74="Pickup", SUMIFS(NewEmisData!G:G, NewEmisData!$A:$A, "Pickup", NewEmisData!$B:$B, $A74, NewEmisData!$C:$C, $H74, NewEmisData!$D:$D, CO$2), SUMIFS(NewEmisData!G:G, NewEmisData!$A:$A, "LDV", NewEmisData!$B:$B, $A74, NewEmisData!$C:$C, $H74, NewEmisData!$D:$D, CO$2))</f>
        <v>9.8928202519836398E-4</v>
      </c>
      <c r="CP74" s="335">
        <f>$I74*IF($G74="Pickup", SUMIFS(NewEmisData!H:H, NewEmisData!$A:$A, "Pickup", NewEmisData!$B:$B, $A74, NewEmisData!$C:$C, $H74, NewEmisData!$D:$D, CP$2), SUMIFS(NewEmisData!H:H, NewEmisData!$A:$A, "LDV", NewEmisData!$B:$B, $A74, NewEmisData!$C:$C, $H74, NewEmisData!$D:$D, CP$2))</f>
        <v>9.9147743903602492E-4</v>
      </c>
      <c r="CQ74" s="335">
        <f>$I74*IF($G74="Pickup", SUMIFS(NewEmisData!I:I, NewEmisData!$A:$A, "Pickup", NewEmisData!$B:$B, $A74, NewEmisData!$C:$C, $H74, NewEmisData!$D:$D, CQ$2), SUMIFS(NewEmisData!I:I, NewEmisData!$A:$A, "LDV", NewEmisData!$B:$B, $A74, NewEmisData!$C:$C, $H74, NewEmisData!$D:$D, CQ$2))</f>
        <v>9.9943438475981992E-4</v>
      </c>
      <c r="CR74" s="335">
        <f>$I74*IF($G74="Pickup", SUMIFS(NewEmisData!J:J, NewEmisData!$A:$A, "Pickup", NewEmisData!$B:$B, $A74, NewEmisData!$C:$C, $H74, NewEmisData!$D:$D, CR$2), SUMIFS(NewEmisData!J:J, NewEmisData!$A:$A, "LDV", NewEmisData!$B:$B, $A74, NewEmisData!$C:$C, $H74, NewEmisData!$D:$D, CR$2))</f>
        <v>1.0098354224096599E-3</v>
      </c>
      <c r="CS74" s="335">
        <f>$I74*IF($G74="Pickup", SUMIFS(NewEmisData!K:K, NewEmisData!$A:$A, "Pickup", NewEmisData!$B:$B, $A74, NewEmisData!$C:$C, $H74, NewEmisData!$D:$D, CS$2), SUMIFS(NewEmisData!K:K, NewEmisData!$A:$A, "LDV", NewEmisData!$B:$B, $A74, NewEmisData!$C:$C, $H74, NewEmisData!$D:$D, CS$2))</f>
        <v>1.0151158608519401E-3</v>
      </c>
      <c r="CT74" s="335">
        <f>$I74*IF($G74="Pickup", SUMIFS(NewEmisData!L:L, NewEmisData!$A:$A, "Pickup", NewEmisData!$B:$B, $A74, NewEmisData!$C:$C, $H74, NewEmisData!$D:$D, CT$2), SUMIFS(NewEmisData!L:L, NewEmisData!$A:$A, "LDV", NewEmisData!$B:$B, $A74, NewEmisData!$C:$C, $H74, NewEmisData!$D:$D, CT$2))</f>
        <v>1.0167974693840801E-3</v>
      </c>
      <c r="CU74" s="335">
        <f>$I74*IF($G74="Pickup", SUMIFS(NewEmisData!M:M, NewEmisData!$A:$A, "Pickup", NewEmisData!$B:$B, $A74, NewEmisData!$C:$C, $H74, NewEmisData!$D:$D, CU$2), SUMIFS(NewEmisData!M:M, NewEmisData!$A:$A, "LDV", NewEmisData!$B:$B, $A74, NewEmisData!$C:$C, $H74, NewEmisData!$D:$D, CU$2))</f>
        <v>1.0194184187444001E-3</v>
      </c>
      <c r="CV74" s="335">
        <v>2.3568513937467224E-3</v>
      </c>
      <c r="CW74" s="335">
        <v>0.12767609553272316</v>
      </c>
      <c r="CX74" s="335">
        <v>6.0965444660888601E-2</v>
      </c>
      <c r="CY74" s="335">
        <v>1.6598456567846732E-2</v>
      </c>
      <c r="CZ74" s="335">
        <v>3.3604812012321423E-3</v>
      </c>
      <c r="DA74" s="335">
        <v>1.5241571918114991E-3</v>
      </c>
      <c r="DB74" s="335">
        <v>1.0003681376209209E-3</v>
      </c>
      <c r="DC74" s="335">
        <v>9.0365490602724134E-4</v>
      </c>
      <c r="DD74" s="335">
        <v>8.9947941829660093E-4</v>
      </c>
      <c r="DE74" s="335">
        <v>8.980159958761482E-4</v>
      </c>
      <c r="DF74" s="335">
        <v>8.980159958761482E-4</v>
      </c>
      <c r="DG74" s="335">
        <f>$I74*IF($G74="Pickup", SUMIFS(NewEmisData!E:E, NewEmisData!$A:$A, "Pickup", NewEmisData!$B:$B, $A74, NewEmisData!$C:$C, $H74, NewEmisData!$D:$D, DG$2), SUMIFS(NewEmisData!E:E, NewEmisData!$A:$A, "LDV", NewEmisData!$B:$B, $A74, NewEmisData!$C:$C, $H74, NewEmisData!$D:$D, DG$2))</f>
        <v>0</v>
      </c>
      <c r="DH74" s="335">
        <f>$I74*IF($G74="Pickup", SUMIFS(NewEmisData!F:F, NewEmisData!$A:$A, "Pickup", NewEmisData!$B:$B, $A74, NewEmisData!$C:$C, $H74, NewEmisData!$D:$D, DH$2), SUMIFS(NewEmisData!F:F, NewEmisData!$A:$A, "LDV", NewEmisData!$B:$B, $A74, NewEmisData!$C:$C, $H74, NewEmisData!$D:$D, DH$2))</f>
        <v>0</v>
      </c>
      <c r="DI74" s="335">
        <f>$I74*IF($G74="Pickup", SUMIFS(NewEmisData!G:G, NewEmisData!$A:$A, "Pickup", NewEmisData!$B:$B, $A74, NewEmisData!$C:$C, $H74, NewEmisData!$D:$D, DI$2), SUMIFS(NewEmisData!G:G, NewEmisData!$A:$A, "LDV", NewEmisData!$B:$B, $A74, NewEmisData!$C:$C, $H74, NewEmisData!$D:$D, DI$2))</f>
        <v>0</v>
      </c>
      <c r="DJ74" s="335">
        <f>$I74*IF($G74="Pickup", SUMIFS(NewEmisData!H:H, NewEmisData!$A:$A, "Pickup", NewEmisData!$B:$B, $A74, NewEmisData!$C:$C, $H74, NewEmisData!$D:$D, DJ$2), SUMIFS(NewEmisData!H:H, NewEmisData!$A:$A, "LDV", NewEmisData!$B:$B, $A74, NewEmisData!$C:$C, $H74, NewEmisData!$D:$D, DJ$2))</f>
        <v>0</v>
      </c>
      <c r="DK74" s="335">
        <f>$I74*IF($G74="Pickup", SUMIFS(NewEmisData!I:I, NewEmisData!$A:$A, "Pickup", NewEmisData!$B:$B, $A74, NewEmisData!$C:$C, $H74, NewEmisData!$D:$D, DK$2), SUMIFS(NewEmisData!I:I, NewEmisData!$A:$A, "LDV", NewEmisData!$B:$B, $A74, NewEmisData!$C:$C, $H74, NewEmisData!$D:$D, DK$2))</f>
        <v>0</v>
      </c>
      <c r="DL74" s="335">
        <f>$I74*IF($G74="Pickup", SUMIFS(NewEmisData!J:J, NewEmisData!$A:$A, "Pickup", NewEmisData!$B:$B, $A74, NewEmisData!$C:$C, $H74, NewEmisData!$D:$D, DL$2), SUMIFS(NewEmisData!J:J, NewEmisData!$A:$A, "LDV", NewEmisData!$B:$B, $A74, NewEmisData!$C:$C, $H74, NewEmisData!$D:$D, DL$2))</f>
        <v>0</v>
      </c>
      <c r="DM74" s="335">
        <f>$I74*IF($G74="Pickup", SUMIFS(NewEmisData!K:K, NewEmisData!$A:$A, "Pickup", NewEmisData!$B:$B, $A74, NewEmisData!$C:$C, $H74, NewEmisData!$D:$D, DM$2), SUMIFS(NewEmisData!K:K, NewEmisData!$A:$A, "LDV", NewEmisData!$B:$B, $A74, NewEmisData!$C:$C, $H74, NewEmisData!$D:$D, DM$2))</f>
        <v>0</v>
      </c>
      <c r="DN74" s="335">
        <f>$I74*IF($G74="Pickup", SUMIFS(NewEmisData!L:L, NewEmisData!$A:$A, "Pickup", NewEmisData!$B:$B, $A74, NewEmisData!$C:$C, $H74, NewEmisData!$D:$D, DN$2), SUMIFS(NewEmisData!L:L, NewEmisData!$A:$A, "LDV", NewEmisData!$B:$B, $A74, NewEmisData!$C:$C, $H74, NewEmisData!$D:$D, DN$2))</f>
        <v>0</v>
      </c>
      <c r="DO74" s="335">
        <f>$I74*IF($G74="Pickup", SUMIFS(NewEmisData!M:M, NewEmisData!$A:$A, "Pickup", NewEmisData!$B:$B, $A74, NewEmisData!$C:$C, $H74, NewEmisData!$D:$D, DO$2), SUMIFS(NewEmisData!M:M, NewEmisData!$A:$A, "LDV", NewEmisData!$B:$B, $A74, NewEmisData!$C:$C, $H74, NewEmisData!$D:$D, DO$2))</f>
        <v>0</v>
      </c>
      <c r="DP74" s="335">
        <v>1.3040587281867905E-3</v>
      </c>
      <c r="DQ74" s="335">
        <f>$I74*IF($G74="Pickup", SUMIFS(NewEmisData!E:E, NewEmisData!$A:$A, "Pickup", NewEmisData!$B:$B, $A74, NewEmisData!$C:$C, $H74, NewEmisData!$D:$D, DQ$2), SUMIFS(NewEmisData!E:E, NewEmisData!$A:$A, "LDV", NewEmisData!$B:$B, $A74, NewEmisData!$C:$C, $H74, NewEmisData!$D:$D, DQ$2))</f>
        <v>2.07649753376518E-2</v>
      </c>
      <c r="DR74" s="335">
        <f>$I74*IF($G74="Pickup", SUMIFS(NewEmisData!F:F, NewEmisData!$A:$A, "Pickup", NewEmisData!$B:$B, $A74, NewEmisData!$C:$C, $H74, NewEmisData!$D:$D, DR$2), SUMIFS(NewEmisData!F:F, NewEmisData!$A:$A, "LDV", NewEmisData!$B:$B, $A74, NewEmisData!$C:$C, $H74, NewEmisData!$D:$D, DR$2))</f>
        <v>5.3879064536849403E-2</v>
      </c>
      <c r="DS74" s="335">
        <f>$I74*IF($G74="Pickup", SUMIFS(NewEmisData!G:G, NewEmisData!$A:$A, "Pickup", NewEmisData!$B:$B, $A74, NewEmisData!$C:$C, $H74, NewEmisData!$D:$D, DS$2), SUMIFS(NewEmisData!G:G, NewEmisData!$A:$A, "LDV", NewEmisData!$B:$B, $A74, NewEmisData!$C:$C, $H74, NewEmisData!$D:$D, DS$2))</f>
        <v>7.3574274011771801E-2</v>
      </c>
      <c r="DT74" s="335">
        <f>$I74*IF($G74="Pickup", SUMIFS(NewEmisData!H:H, NewEmisData!$A:$A, "Pickup", NewEmisData!$B:$B, $A74, NewEmisData!$C:$C, $H74, NewEmisData!$D:$D, DT$2), SUMIFS(NewEmisData!H:H, NewEmisData!$A:$A, "LDV", NewEmisData!$B:$B, $A74, NewEmisData!$C:$C, $H74, NewEmisData!$D:$D, DT$2))</f>
        <v>7.4922688966295406E-2</v>
      </c>
      <c r="DU74" s="335">
        <f>$I74*IF($G74="Pickup", SUMIFS(NewEmisData!I:I, NewEmisData!$A:$A, "Pickup", NewEmisData!$B:$B, $A74, NewEmisData!$C:$C, $H74, NewEmisData!$D:$D, DU$2), SUMIFS(NewEmisData!I:I, NewEmisData!$A:$A, "LDV", NewEmisData!$B:$B, $A74, NewEmisData!$C:$C, $H74, NewEmisData!$D:$D, DU$2))</f>
        <v>7.6988260998407304E-2</v>
      </c>
      <c r="DV74" s="335">
        <f>$I74*IF($G74="Pickup", SUMIFS(NewEmisData!J:J, NewEmisData!$A:$A, "Pickup", NewEmisData!$B:$B, $A74, NewEmisData!$C:$C, $H74, NewEmisData!$D:$D, DV$2), SUMIFS(NewEmisData!J:J, NewEmisData!$A:$A, "LDV", NewEmisData!$B:$B, $A74, NewEmisData!$C:$C, $H74, NewEmisData!$D:$D, DV$2))</f>
        <v>7.7052943379972205E-2</v>
      </c>
      <c r="DW74" s="335">
        <f>$I74*IF($G74="Pickup", SUMIFS(NewEmisData!K:K, NewEmisData!$A:$A, "Pickup", NewEmisData!$B:$B, $A74, NewEmisData!$C:$C, $H74, NewEmisData!$D:$D, DW$2), SUMIFS(NewEmisData!K:K, NewEmisData!$A:$A, "LDV", NewEmisData!$B:$B, $A74, NewEmisData!$C:$C, $H74, NewEmisData!$D:$D, DW$2))</f>
        <v>7.6200385446793903E-2</v>
      </c>
      <c r="DX74" s="335">
        <f>$I74*IF($G74="Pickup", SUMIFS(NewEmisData!L:L, NewEmisData!$A:$A, "Pickup", NewEmisData!$B:$B, $A74, NewEmisData!$C:$C, $H74, NewEmisData!$D:$D, DX$2), SUMIFS(NewEmisData!L:L, NewEmisData!$A:$A, "LDV", NewEmisData!$B:$B, $A74, NewEmisData!$C:$C, $H74, NewEmisData!$D:$D, DX$2))</f>
        <v>7.5114204897389E-2</v>
      </c>
      <c r="DY74" s="335">
        <f>$I74*IF($G74="Pickup", SUMIFS(NewEmisData!M:M, NewEmisData!$A:$A, "Pickup", NewEmisData!$B:$B, $A74, NewEmisData!$C:$C, $H74, NewEmisData!$D:$D, DY$2), SUMIFS(NewEmisData!M:M, NewEmisData!$A:$A, "LDV", NewEmisData!$B:$B, $A74, NewEmisData!$C:$C, $H74, NewEmisData!$D:$D, DY$2))</f>
        <v>7.5889863393422893E-2</v>
      </c>
      <c r="DZ74" s="335">
        <v>7.9378330079915432E-2</v>
      </c>
      <c r="EA74" s="335">
        <f t="shared" si="118"/>
        <v>475.10061950162901</v>
      </c>
      <c r="EB74" s="335">
        <f t="shared" si="119"/>
        <v>425.759425077473</v>
      </c>
      <c r="EC74" s="335">
        <f t="shared" si="120"/>
        <v>324.82271634308898</v>
      </c>
      <c r="ED74" s="335">
        <f t="shared" si="121"/>
        <v>272.72616291819003</v>
      </c>
      <c r="EE74" s="335">
        <f t="shared" si="122"/>
        <v>248.98422365878099</v>
      </c>
      <c r="EF74" s="335">
        <f t="shared" si="123"/>
        <v>239.138945196208</v>
      </c>
      <c r="EG74" s="335">
        <f t="shared" si="124"/>
        <v>233.186205993041</v>
      </c>
      <c r="EH74" s="335">
        <f t="shared" si="125"/>
        <v>230.98082777732901</v>
      </c>
      <c r="EI74" s="335">
        <f t="shared" si="126"/>
        <v>230.977797902075</v>
      </c>
      <c r="EJ74" s="335">
        <f t="shared" si="127"/>
        <v>0.51895197956857197</v>
      </c>
      <c r="EK74" s="335">
        <f t="shared" si="128"/>
        <v>1.9631552344971901</v>
      </c>
      <c r="EL74" s="335">
        <f t="shared" si="129"/>
        <v>1.3806125660772399</v>
      </c>
      <c r="EM74" s="335">
        <f t="shared" si="130"/>
        <v>0.129337211025188</v>
      </c>
      <c r="EN74" s="335">
        <f t="shared" si="131"/>
        <v>7.5114199181629995E-2</v>
      </c>
      <c r="EO74" s="335">
        <f t="shared" si="132"/>
        <v>4.8850819053097599E-2</v>
      </c>
      <c r="EP74" s="335">
        <f t="shared" si="133"/>
        <v>4.4000904465129997E-2</v>
      </c>
      <c r="EQ74" s="335">
        <f t="shared" si="134"/>
        <v>4.0593055376388902E-2</v>
      </c>
      <c r="ER74" s="335">
        <f t="shared" si="135"/>
        <v>3.90779505535142E-2</v>
      </c>
      <c r="ES74" s="335">
        <f t="shared" si="136"/>
        <v>3.9479948858560501E-2</v>
      </c>
      <c r="ET74" s="335">
        <f t="shared" si="137"/>
        <v>0.31264891292629016</v>
      </c>
      <c r="EU74" s="335">
        <f t="shared" si="138"/>
        <v>1.17898559151298E-2</v>
      </c>
      <c r="EV74" s="335">
        <f t="shared" si="139"/>
        <v>1.03183632568031E-2</v>
      </c>
      <c r="EW74" s="335">
        <f t="shared" si="140"/>
        <v>2.7239955539880398E-3</v>
      </c>
      <c r="EX74" s="335">
        <f t="shared" si="141"/>
        <v>2.27776189551411E-3</v>
      </c>
      <c r="EY74" s="335">
        <f t="shared" si="142"/>
        <v>2.0763885131562E-3</v>
      </c>
      <c r="EZ74" s="335">
        <f t="shared" si="143"/>
        <v>1.9942349161768602E-3</v>
      </c>
      <c r="FA74" s="335">
        <f t="shared" si="144"/>
        <v>1.94410234302206E-3</v>
      </c>
      <c r="FB74" s="335">
        <f t="shared" si="145"/>
        <v>1.92571555503505E-3</v>
      </c>
      <c r="FC74" s="335">
        <f t="shared" si="146"/>
        <v>1.92569074305567E-3</v>
      </c>
      <c r="FD74" s="335">
        <f t="shared" si="147"/>
        <v>4.2403248188809025E-3</v>
      </c>
      <c r="FE74" s="335">
        <f t="shared" si="148"/>
        <v>0.13169009101509199</v>
      </c>
      <c r="FF74" s="335">
        <f t="shared" si="149"/>
        <v>9.8083690249445299E-2</v>
      </c>
      <c r="FG74" s="335">
        <f t="shared" si="150"/>
        <v>5.5514430840345103E-2</v>
      </c>
      <c r="FH74" s="335">
        <f t="shared" si="151"/>
        <v>5.44794684063677E-2</v>
      </c>
      <c r="FI74" s="335">
        <f t="shared" si="152"/>
        <v>5.4352731860888202E-2</v>
      </c>
      <c r="FJ74" s="335">
        <f t="shared" si="153"/>
        <v>5.4423278764171301E-2</v>
      </c>
      <c r="FK74" s="335">
        <f t="shared" si="154"/>
        <v>5.4421339109764703E-2</v>
      </c>
      <c r="FL74" s="335">
        <f t="shared" si="155"/>
        <v>5.4411460704527799E-2</v>
      </c>
      <c r="FM74" s="335">
        <f t="shared" si="156"/>
        <v>5.4456547876811902E-2</v>
      </c>
      <c r="FN74" s="335">
        <f t="shared" si="157"/>
        <v>5.2834708622229692E-2</v>
      </c>
      <c r="FO74" s="335">
        <f t="shared" si="158"/>
        <v>7.1455050843798995E-2</v>
      </c>
      <c r="FP74" s="335">
        <f t="shared" si="159"/>
        <v>4.0537129665560202E-2</v>
      </c>
      <c r="FQ74" s="335">
        <f t="shared" si="160"/>
        <v>1.0621754972012501E-2</v>
      </c>
      <c r="FR74" s="335">
        <f t="shared" si="161"/>
        <v>9.6696564500787993E-3</v>
      </c>
      <c r="FS74" s="335">
        <f t="shared" si="162"/>
        <v>9.5530920036255608E-3</v>
      </c>
      <c r="FT74" s="335">
        <f t="shared" si="163"/>
        <v>9.6179953944107895E-3</v>
      </c>
      <c r="FU74" s="335">
        <f t="shared" si="164"/>
        <v>9.6161944962219002E-3</v>
      </c>
      <c r="FV74" s="335">
        <f t="shared" si="165"/>
        <v>9.6070968477667898E-3</v>
      </c>
      <c r="FW74" s="335">
        <f t="shared" si="166"/>
        <v>9.6485800310463499E-3</v>
      </c>
      <c r="FX74" s="335">
        <f t="shared" si="167"/>
        <v>1.4243276255751064E-2</v>
      </c>
    </row>
    <row r="75" spans="1:180" x14ac:dyDescent="0.2">
      <c r="A75" s="305" t="str">
        <f>IF(LEFT(TRIM(TechData_All!AJ46),1)="*", _xlfn.CONCAT("*","R2"), "R2")</f>
        <v>R2</v>
      </c>
      <c r="B75" s="305" t="str">
        <f>TechData_All!A46</f>
        <v>TLMDSL11</v>
      </c>
      <c r="C75" s="305" t="str">
        <f>TechData_All!C46</f>
        <v>TL.DSL.M.DSL.2011</v>
      </c>
      <c r="D75" s="301" t="str">
        <f>TechData_All!D46</f>
        <v>bn-vmt, bn-vmt/a</v>
      </c>
      <c r="E75" s="301" t="str">
        <f>TechData_All!E46</f>
        <v>TRNDSL</v>
      </c>
      <c r="F75" s="301" t="str">
        <f>TechData_All!F46</f>
        <v>TL</v>
      </c>
      <c r="G75" s="315" t="s">
        <v>819</v>
      </c>
      <c r="H75" s="315" t="s">
        <v>816</v>
      </c>
      <c r="I75" s="315">
        <v>1</v>
      </c>
      <c r="J75" s="315" t="str">
        <f t="shared" si="168"/>
        <v>Minivan-DSL</v>
      </c>
      <c r="K75" s="335">
        <f>$I75*IF($G75="Pickup", SUMIFS(NewEmisData!E:E, NewEmisData!$A:$A, "Pickup", NewEmisData!$B:$B, $A75, NewEmisData!$C:$C, $H75, NewEmisData!$D:$D, K$2), SUMIFS(NewEmisData!E:E, NewEmisData!$A:$A, "LDV", NewEmisData!$B:$B, $A75, NewEmisData!$C:$C, $H75, NewEmisData!$D:$D, K$2))</f>
        <v>476.09443428903302</v>
      </c>
      <c r="L75" s="335">
        <f>$I75*IF($G75="Pickup", SUMIFS(NewEmisData!F:F, NewEmisData!$A:$A, "Pickup", NewEmisData!$B:$B, $A75, NewEmisData!$C:$C, $H75, NewEmisData!$D:$D, L$2), SUMIFS(NewEmisData!F:F, NewEmisData!$A:$A, "LDV", NewEmisData!$B:$B, $A75, NewEmisData!$C:$C, $H75, NewEmisData!$D:$D, L$2))</f>
        <v>429.18807065940501</v>
      </c>
      <c r="M75" s="335">
        <f>$I75*IF($G75="Pickup", SUMIFS(NewEmisData!G:G, NewEmisData!$A:$A, "Pickup", NewEmisData!$B:$B, $A75, NewEmisData!$C:$C, $H75, NewEmisData!$D:$D, M$2), SUMIFS(NewEmisData!G:G, NewEmisData!$A:$A, "LDV", NewEmisData!$B:$B, $A75, NewEmisData!$C:$C, $H75, NewEmisData!$D:$D, M$2))</f>
        <v>391.319233082962</v>
      </c>
      <c r="N75" s="335">
        <f>$I75*IF($G75="Pickup", SUMIFS(NewEmisData!H:H, NewEmisData!$A:$A, "Pickup", NewEmisData!$B:$B, $A75, NewEmisData!$C:$C, $H75, NewEmisData!$D:$D, N$2), SUMIFS(NewEmisData!H:H, NewEmisData!$A:$A, "LDV", NewEmisData!$B:$B, $A75, NewEmisData!$C:$C, $H75, NewEmisData!$D:$D, N$2))</f>
        <v>328.42956729245498</v>
      </c>
      <c r="O75" s="335">
        <f>$I75*IF($G75="Pickup", SUMIFS(NewEmisData!I:I, NewEmisData!$A:$A, "Pickup", NewEmisData!$B:$B, $A75, NewEmisData!$C:$C, $H75, NewEmisData!$D:$D, O$2), SUMIFS(NewEmisData!I:I, NewEmisData!$A:$A, "LDV", NewEmisData!$B:$B, $A75, NewEmisData!$C:$C, $H75, NewEmisData!$D:$D, O$2))</f>
        <v>299.62284839363502</v>
      </c>
      <c r="P75" s="335">
        <f>$I75*IF($G75="Pickup", SUMIFS(NewEmisData!J:J, NewEmisData!$A:$A, "Pickup", NewEmisData!$B:$B, $A75, NewEmisData!$C:$C, $H75, NewEmisData!$D:$D, P$2), SUMIFS(NewEmisData!J:J, NewEmisData!$A:$A, "LDV", NewEmisData!$B:$B, $A75, NewEmisData!$C:$C, $H75, NewEmisData!$D:$D, P$2))</f>
        <v>287.52510197421901</v>
      </c>
      <c r="Q75" s="335">
        <f>$I75*IF($G75="Pickup", SUMIFS(NewEmisData!K:K, NewEmisData!$A:$A, "Pickup", NewEmisData!$B:$B, $A75, NewEmisData!$C:$C, $H75, NewEmisData!$D:$D, Q$2), SUMIFS(NewEmisData!K:K, NewEmisData!$A:$A, "LDV", NewEmisData!$B:$B, $A75, NewEmisData!$C:$C, $H75, NewEmisData!$D:$D, Q$2))</f>
        <v>280.23148169863998</v>
      </c>
      <c r="R75" s="335">
        <f>$I75*IF($G75="Pickup", SUMIFS(NewEmisData!L:L, NewEmisData!$A:$A, "Pickup", NewEmisData!$B:$B, $A75, NewEmisData!$C:$C, $H75, NewEmisData!$D:$D, R$2), SUMIFS(NewEmisData!L:L, NewEmisData!$A:$A, "LDV", NewEmisData!$B:$B, $A75, NewEmisData!$C:$C, $H75, NewEmisData!$D:$D, R$2))</f>
        <v>277.54586040118801</v>
      </c>
      <c r="S75" s="335">
        <f>$I75*IF($G75="Pickup", SUMIFS(NewEmisData!M:M, NewEmisData!$A:$A, "Pickup", NewEmisData!$B:$B, $A75, NewEmisData!$C:$C, $H75, NewEmisData!$D:$D, S$2), SUMIFS(NewEmisData!M:M, NewEmisData!$A:$A, "LDV", NewEmisData!$B:$B, $A75, NewEmisData!$C:$C, $H75, NewEmisData!$D:$D, S$2))</f>
        <v>277.49863288375599</v>
      </c>
      <c r="T75" s="335">
        <v>0.51895197956857197</v>
      </c>
      <c r="U75" s="335">
        <f>$I75*IF($G75="Pickup", SUMIFS(NewEmisData!E:E, NewEmisData!$A:$A, "Pickup", NewEmisData!$B:$B, $A75, NewEmisData!$C:$C, $H75, NewEmisData!$D:$D, U$2), SUMIFS(NewEmisData!E:E, NewEmisData!$A:$A, "LDV", NewEmisData!$B:$B, $A75, NewEmisData!$C:$C, $H75, NewEmisData!$D:$D, U$2))</f>
        <v>2.0049311260151099</v>
      </c>
      <c r="V75" s="335">
        <f>$I75*IF($G75="Pickup", SUMIFS(NewEmisData!F:F, NewEmisData!$A:$A, "Pickup", NewEmisData!$B:$B, $A75, NewEmisData!$C:$C, $H75, NewEmisData!$D:$D, V$2), SUMIFS(NewEmisData!F:F, NewEmisData!$A:$A, "LDV", NewEmisData!$B:$B, $A75, NewEmisData!$C:$C, $H75, NewEmisData!$D:$D, V$2))</f>
        <v>0.760827545002146</v>
      </c>
      <c r="W75" s="335">
        <f>$I75*IF($G75="Pickup", SUMIFS(NewEmisData!G:G, NewEmisData!$A:$A, "Pickup", NewEmisData!$B:$B, $A75, NewEmisData!$C:$C, $H75, NewEmisData!$D:$D, W$2), SUMIFS(NewEmisData!G:G, NewEmisData!$A:$A, "LDV", NewEmisData!$B:$B, $A75, NewEmisData!$C:$C, $H75, NewEmisData!$D:$D, W$2))</f>
        <v>0.12767197241808201</v>
      </c>
      <c r="X75" s="335">
        <f>$I75*IF($G75="Pickup", SUMIFS(NewEmisData!H:H, NewEmisData!$A:$A, "Pickup", NewEmisData!$B:$B, $A75, NewEmisData!$C:$C, $H75, NewEmisData!$D:$D, X$2), SUMIFS(NewEmisData!H:H, NewEmisData!$A:$A, "LDV", NewEmisData!$B:$B, $A75, NewEmisData!$C:$C, $H75, NewEmisData!$D:$D, X$2))</f>
        <v>7.2512734058825107E-2</v>
      </c>
      <c r="Y75" s="335">
        <f>$I75*IF($G75="Pickup", SUMIFS(NewEmisData!I:I, NewEmisData!$A:$A, "Pickup", NewEmisData!$B:$B, $A75, NewEmisData!$C:$C, $H75, NewEmisData!$D:$D, Y$2), SUMIFS(NewEmisData!I:I, NewEmisData!$A:$A, "LDV", NewEmisData!$B:$B, $A75, NewEmisData!$C:$C, $H75, NewEmisData!$D:$D, Y$2))</f>
        <v>4.5465409268618202E-2</v>
      </c>
      <c r="Z75" s="335">
        <f>$I75*IF($G75="Pickup", SUMIFS(NewEmisData!J:J, NewEmisData!$A:$A, "Pickup", NewEmisData!$B:$B, $A75, NewEmisData!$C:$C, $H75, NewEmisData!$D:$D, Z$2), SUMIFS(NewEmisData!J:J, NewEmisData!$A:$A, "LDV", NewEmisData!$B:$B, $A75, NewEmisData!$C:$C, $H75, NewEmisData!$D:$D, Z$2))</f>
        <v>4.03828422132856E-2</v>
      </c>
      <c r="AA75" s="335">
        <f>$I75*IF($G75="Pickup", SUMIFS(NewEmisData!K:K, NewEmisData!$A:$A, "Pickup", NewEmisData!$B:$B, $A75, NewEmisData!$C:$C, $H75, NewEmisData!$D:$D, AA$2), SUMIFS(NewEmisData!K:K, NewEmisData!$A:$A, "LDV", NewEmisData!$B:$B, $A75, NewEmisData!$C:$C, $H75, NewEmisData!$D:$D, AA$2))</f>
        <v>3.69457071662685E-2</v>
      </c>
      <c r="AB75" s="335">
        <f>$I75*IF($G75="Pickup", SUMIFS(NewEmisData!L:L, NewEmisData!$A:$A, "Pickup", NewEmisData!$B:$B, $A75, NewEmisData!$C:$C, $H75, NewEmisData!$D:$D, AB$2), SUMIFS(NewEmisData!L:L, NewEmisData!$A:$A, "LDV", NewEmisData!$B:$B, $A75, NewEmisData!$C:$C, $H75, NewEmisData!$D:$D, AB$2))</f>
        <v>3.54479042046821E-2</v>
      </c>
      <c r="AC75" s="335">
        <f>$I75*IF($G75="Pickup", SUMIFS(NewEmisData!M:M, NewEmisData!$A:$A, "Pickup", NewEmisData!$B:$B, $A75, NewEmisData!$C:$C, $H75, NewEmisData!$D:$D, AC$2), SUMIFS(NewEmisData!M:M, NewEmisData!$A:$A, "LDV", NewEmisData!$B:$B, $A75, NewEmisData!$C:$C, $H75, NewEmisData!$D:$D, AC$2))</f>
        <v>3.5796031702760897E-2</v>
      </c>
      <c r="AD75" s="335">
        <v>0.31264891292629016</v>
      </c>
      <c r="AE75" s="335">
        <f>$I75*IF($G75="Pickup", SUMIFS(NewEmisData!E:E, NewEmisData!$A:$A, "Pickup", NewEmisData!$B:$B, $A75, NewEmisData!$C:$C, $H75, NewEmisData!$D:$D, AE$2), SUMIFS(NewEmisData!E:E, NewEmisData!$A:$A, "LDV", NewEmisData!$B:$B, $A75, NewEmisData!$C:$C, $H75, NewEmisData!$D:$D, AE$2))</f>
        <v>1.1835152385958499E-2</v>
      </c>
      <c r="AF75" s="335">
        <f>$I75*IF($G75="Pickup", SUMIFS(NewEmisData!F:F, NewEmisData!$A:$A, "Pickup", NewEmisData!$B:$B, $A75, NewEmisData!$C:$C, $H75, NewEmisData!$D:$D, AF$2), SUMIFS(NewEmisData!F:F, NewEmisData!$A:$A, "LDV", NewEmisData!$B:$B, $A75, NewEmisData!$C:$C, $H75, NewEmisData!$D:$D, AF$2))</f>
        <v>1.02303341802871E-2</v>
      </c>
      <c r="AG75" s="335">
        <f>$I75*IF($G75="Pickup", SUMIFS(NewEmisData!G:G, NewEmisData!$A:$A, "Pickup", NewEmisData!$B:$B, $A75, NewEmisData!$C:$C, $H75, NewEmisData!$D:$D, AG$2), SUMIFS(NewEmisData!G:G, NewEmisData!$A:$A, "LDV", NewEmisData!$B:$B, $A75, NewEmisData!$C:$C, $H75, NewEmisData!$D:$D, AG$2))</f>
        <v>3.28141775067963E-3</v>
      </c>
      <c r="AH75" s="335">
        <f>$I75*IF($G75="Pickup", SUMIFS(NewEmisData!H:H, NewEmisData!$A:$A, "Pickup", NewEmisData!$B:$B, $A75, NewEmisData!$C:$C, $H75, NewEmisData!$D:$D, AH$2), SUMIFS(NewEmisData!H:H, NewEmisData!$A:$A, "LDV", NewEmisData!$B:$B, $A75, NewEmisData!$C:$C, $H75, NewEmisData!$D:$D, AH$2))</f>
        <v>2.7429174181074199E-3</v>
      </c>
      <c r="AI75" s="335">
        <f>$I75*IF($G75="Pickup", SUMIFS(NewEmisData!I:I, NewEmisData!$A:$A, "Pickup", NewEmisData!$B:$B, $A75, NewEmisData!$C:$C, $H75, NewEmisData!$D:$D, AI$2), SUMIFS(NewEmisData!I:I, NewEmisData!$A:$A, "LDV", NewEmisData!$B:$B, $A75, NewEmisData!$C:$C, $H75, NewEmisData!$D:$D, AI$2))</f>
        <v>2.4986761140543901E-3</v>
      </c>
      <c r="AJ75" s="335">
        <f>$I75*IF($G75="Pickup", SUMIFS(NewEmisData!J:J, NewEmisData!$A:$A, "Pickup", NewEmisData!$B:$B, $A75, NewEmisData!$C:$C, $H75, NewEmisData!$D:$D, AJ$2), SUMIFS(NewEmisData!J:J, NewEmisData!$A:$A, "LDV", NewEmisData!$B:$B, $A75, NewEmisData!$C:$C, $H75, NewEmisData!$D:$D, AJ$2))</f>
        <v>2.3977288527187398E-3</v>
      </c>
      <c r="AK75" s="335">
        <f>$I75*IF($G75="Pickup", SUMIFS(NewEmisData!K:K, NewEmisData!$A:$A, "Pickup", NewEmisData!$B:$B, $A75, NewEmisData!$C:$C, $H75, NewEmisData!$D:$D, AK$2), SUMIFS(NewEmisData!K:K, NewEmisData!$A:$A, "LDV", NewEmisData!$B:$B, $A75, NewEmisData!$C:$C, $H75, NewEmisData!$D:$D, AK$2))</f>
        <v>2.3363239635992802E-3</v>
      </c>
      <c r="AL75" s="335">
        <f>$I75*IF($G75="Pickup", SUMIFS(NewEmisData!L:L, NewEmisData!$A:$A, "Pickup", NewEmisData!$B:$B, $A75, NewEmisData!$C:$C, $H75, NewEmisData!$D:$D, AL$2), SUMIFS(NewEmisData!L:L, NewEmisData!$A:$A, "LDV", NewEmisData!$B:$B, $A75, NewEmisData!$C:$C, $H75, NewEmisData!$D:$D, AL$2))</f>
        <v>2.3139342639780401E-3</v>
      </c>
      <c r="AM75" s="335">
        <f>$I75*IF($G75="Pickup", SUMIFS(NewEmisData!M:M, NewEmisData!$A:$A, "Pickup", NewEmisData!$B:$B, $A75, NewEmisData!$C:$C, $H75, NewEmisData!$D:$D, AM$2), SUMIFS(NewEmisData!M:M, NewEmisData!$A:$A, "LDV", NewEmisData!$B:$B, $A75, NewEmisData!$C:$C, $H75, NewEmisData!$D:$D, AM$2))</f>
        <v>2.31353960902861E-3</v>
      </c>
      <c r="AN75" s="335">
        <v>4.2403248188809025E-3</v>
      </c>
      <c r="AO75" s="335">
        <f>$I75*IF($G75="Pickup", SUMIFS(NewEmisData!E:E, NewEmisData!$A:$A, "Pickup", NewEmisData!$B:$B, $A75, NewEmisData!$C:$C, $H75, NewEmisData!$D:$D, AO$2), SUMIFS(NewEmisData!E:E, NewEmisData!$A:$A, "LDV", NewEmisData!$B:$B, $A75, NewEmisData!$C:$C, $H75, NewEmisData!$D:$D, AO$2))</f>
        <v>0.14754888588672199</v>
      </c>
      <c r="AP75" s="335">
        <f>$I75*IF($G75="Pickup", SUMIFS(NewEmisData!F:F, NewEmisData!$A:$A, "Pickup", NewEmisData!$B:$B, $A75, NewEmisData!$C:$C, $H75, NewEmisData!$D:$D, AP$2), SUMIFS(NewEmisData!F:F, NewEmisData!$A:$A, "LDV", NewEmisData!$B:$B, $A75, NewEmisData!$C:$C, $H75, NewEmisData!$D:$D, AP$2))</f>
        <v>8.9170669812866296E-2</v>
      </c>
      <c r="AQ75" s="335">
        <f>$I75*IF($G75="Pickup", SUMIFS(NewEmisData!G:G, NewEmisData!$A:$A, "Pickup", NewEmisData!$B:$B, $A75, NewEmisData!$C:$C, $H75, NewEmisData!$D:$D, AQ$2), SUMIFS(NewEmisData!G:G, NewEmisData!$A:$A, "LDV", NewEmisData!$B:$B, $A75, NewEmisData!$C:$C, $H75, NewEmisData!$D:$D, AQ$2))</f>
        <v>7.8105554369183802E-2</v>
      </c>
      <c r="AR75" s="335">
        <f>$I75*IF($G75="Pickup", SUMIFS(NewEmisData!H:H, NewEmisData!$A:$A, "Pickup", NewEmisData!$B:$B, $A75, NewEmisData!$C:$C, $H75, NewEmisData!$D:$D, AR$2), SUMIFS(NewEmisData!H:H, NewEmisData!$A:$A, "LDV", NewEmisData!$B:$B, $A75, NewEmisData!$C:$C, $H75, NewEmisData!$D:$D, AR$2))</f>
        <v>7.6972409553025797E-2</v>
      </c>
      <c r="AS75" s="335">
        <f>$I75*IF($G75="Pickup", SUMIFS(NewEmisData!I:I, NewEmisData!$A:$A, "Pickup", NewEmisData!$B:$B, $A75, NewEmisData!$C:$C, $H75, NewEmisData!$D:$D, AS$2), SUMIFS(NewEmisData!I:I, NewEmisData!$A:$A, "LDV", NewEmisData!$B:$B, $A75, NewEmisData!$C:$C, $H75, NewEmisData!$D:$D, AS$2))</f>
        <v>7.6836875081772907E-2</v>
      </c>
      <c r="AT75" s="335">
        <f>$I75*IF($G75="Pickup", SUMIFS(NewEmisData!J:J, NewEmisData!$A:$A, "Pickup", NewEmisData!$B:$B, $A75, NewEmisData!$C:$C, $H75, NewEmisData!$D:$D, AT$2), SUMIFS(NewEmisData!J:J, NewEmisData!$A:$A, "LDV", NewEmisData!$B:$B, $A75, NewEmisData!$C:$C, $H75, NewEmisData!$D:$D, AT$2))</f>
        <v>7.69074432910445E-2</v>
      </c>
      <c r="AU75" s="335">
        <f>$I75*IF($G75="Pickup", SUMIFS(NewEmisData!K:K, NewEmisData!$A:$A, "Pickup", NewEmisData!$B:$B, $A75, NewEmisData!$C:$C, $H75, NewEmisData!$D:$D, AU$2), SUMIFS(NewEmisData!K:K, NewEmisData!$A:$A, "LDV", NewEmisData!$B:$B, $A75, NewEmisData!$C:$C, $H75, NewEmisData!$D:$D, AU$2))</f>
        <v>7.6900843368497895E-2</v>
      </c>
      <c r="AV75" s="335">
        <f>$I75*IF($G75="Pickup", SUMIFS(NewEmisData!L:L, NewEmisData!$A:$A, "Pickup", NewEmisData!$B:$B, $A75, NewEmisData!$C:$C, $H75, NewEmisData!$D:$D, AV$2), SUMIFS(NewEmisData!L:L, NewEmisData!$A:$A, "LDV", NewEmisData!$B:$B, $A75, NewEmisData!$C:$C, $H75, NewEmisData!$D:$D, AV$2))</f>
        <v>7.6888545887976001E-2</v>
      </c>
      <c r="AW75" s="335">
        <f>$I75*IF($G75="Pickup", SUMIFS(NewEmisData!M:M, NewEmisData!$A:$A, "Pickup", NewEmisData!$B:$B, $A75, NewEmisData!$C:$C, $H75, NewEmisData!$D:$D, AW$2), SUMIFS(NewEmisData!M:M, NewEmisData!$A:$A, "LDV", NewEmisData!$B:$B, $A75, NewEmisData!$C:$C, $H75, NewEmisData!$D:$D, AW$2))</f>
        <v>7.6936569612579206E-2</v>
      </c>
      <c r="AX75" s="335">
        <v>5.2834708622229692E-2</v>
      </c>
      <c r="AY75" s="335">
        <f>$I75*IF($G75="Pickup", SUMIFS(NewEmisData!E:E, NewEmisData!$A:$A, "Pickup", NewEmisData!$B:$B, $A75, NewEmisData!$C:$C, $H75, NewEmisData!$D:$D, AY$2), SUMIFS(NewEmisData!E:E, NewEmisData!$A:$A, "LDV", NewEmisData!$B:$B, $A75, NewEmisData!$C:$C, $H75, NewEmisData!$D:$D, AY$2))</f>
        <v>8.2994776464736103E-2</v>
      </c>
      <c r="AZ75" s="335">
        <f>$I75*IF($G75="Pickup", SUMIFS(NewEmisData!F:F, NewEmisData!$A:$A, "Pickup", NewEmisData!$B:$B, $A75, NewEmisData!$C:$C, $H75, NewEmisData!$D:$D, AZ$2), SUMIFS(NewEmisData!F:F, NewEmisData!$A:$A, "LDV", NewEmisData!$B:$B, $A75, NewEmisData!$C:$C, $H75, NewEmisData!$D:$D, AZ$2))</f>
        <v>2.9286960169176E-2</v>
      </c>
      <c r="BA75" s="335">
        <f>$I75*IF($G75="Pickup", SUMIFS(NewEmisData!G:G, NewEmisData!$A:$A, "Pickup", NewEmisData!$B:$B, $A75, NewEmisData!$C:$C, $H75, NewEmisData!$D:$D, BA$2), SUMIFS(NewEmisData!G:G, NewEmisData!$A:$A, "LDV", NewEmisData!$B:$B, $A75, NewEmisData!$C:$C, $H75, NewEmisData!$D:$D, BA$2))</f>
        <v>1.3924604157418001E-2</v>
      </c>
      <c r="BB75" s="335">
        <f>$I75*IF($G75="Pickup", SUMIFS(NewEmisData!H:H, NewEmisData!$A:$A, "Pickup", NewEmisData!$B:$B, $A75, NewEmisData!$C:$C, $H75, NewEmisData!$D:$D, BB$2), SUMIFS(NewEmisData!H:H, NewEmisData!$A:$A, "LDV", NewEmisData!$B:$B, $A75, NewEmisData!$C:$C, $H75, NewEmisData!$D:$D, BB$2))</f>
        <v>1.28820995888716E-2</v>
      </c>
      <c r="BC75" s="335">
        <f>$I75*IF($G75="Pickup", SUMIFS(NewEmisData!I:I, NewEmisData!$A:$A, "Pickup", NewEmisData!$B:$B, $A75, NewEmisData!$C:$C, $H75, NewEmisData!$D:$D, BC$2), SUMIFS(NewEmisData!I:I, NewEmisData!$A:$A, "LDV", NewEmisData!$B:$B, $A75, NewEmisData!$C:$C, $H75, NewEmisData!$D:$D, BC$2))</f>
        <v>1.2757306095682401E-2</v>
      </c>
      <c r="BD75" s="335">
        <f>$I75*IF($G75="Pickup", SUMIFS(NewEmisData!J:J, NewEmisData!$A:$A, "Pickup", NewEmisData!$B:$B, $A75, NewEmisData!$C:$C, $H75, NewEmisData!$D:$D, BD$2), SUMIFS(NewEmisData!J:J, NewEmisData!$A:$A, "LDV", NewEmisData!$B:$B, $A75, NewEmisData!$C:$C, $H75, NewEmisData!$D:$D, BD$2))</f>
        <v>1.28223162487622E-2</v>
      </c>
      <c r="BE75" s="335">
        <f>$I75*IF($G75="Pickup", SUMIFS(NewEmisData!K:K, NewEmisData!$A:$A, "Pickup", NewEmisData!$B:$B, $A75, NewEmisData!$C:$C, $H75, NewEmisData!$D:$D, BE$2), SUMIFS(NewEmisData!K:K, NewEmisData!$A:$A, "LDV", NewEmisData!$B:$B, $A75, NewEmisData!$C:$C, $H75, NewEmisData!$D:$D, BE$2))</f>
        <v>1.28161744328164E-2</v>
      </c>
      <c r="BF75" s="335">
        <f>$I75*IF($G75="Pickup", SUMIFS(NewEmisData!L:L, NewEmisData!$A:$A, "Pickup", NewEmisData!$B:$B, $A75, NewEmisData!$C:$C, $H75, NewEmisData!$D:$D, BF$2), SUMIFS(NewEmisData!L:L, NewEmisData!$A:$A, "LDV", NewEmisData!$B:$B, $A75, NewEmisData!$C:$C, $H75, NewEmisData!$D:$D, BF$2))</f>
        <v>1.28049681705815E-2</v>
      </c>
      <c r="BG75" s="335">
        <f>$I75*IF($G75="Pickup", SUMIFS(NewEmisData!M:M, NewEmisData!$A:$A, "Pickup", NewEmisData!$B:$B, $A75, NewEmisData!$C:$C, $H75, NewEmisData!$D:$D, BG$2), SUMIFS(NewEmisData!M:M, NewEmisData!$A:$A, "LDV", NewEmisData!$B:$B, $A75, NewEmisData!$C:$C, $H75, NewEmisData!$D:$D, BG$2))</f>
        <v>1.2849092483120999E-2</v>
      </c>
      <c r="BH75" s="335">
        <v>1.4243276255751064E-2</v>
      </c>
      <c r="BI75" s="335">
        <f>$I75*IF($G75="Pickup", SUMIFS(NewEmisData!E:E, NewEmisData!$A:$A, "Pickup", NewEmisData!$B:$B, $A75, NewEmisData!$C:$C, $H75, NewEmisData!$D:$D, BI$2), SUMIFS(NewEmisData!E:E, NewEmisData!$A:$A, "LDV", NewEmisData!$B:$B, $A75, NewEmisData!$C:$C, $H75, NewEmisData!$D:$D, BI$2))</f>
        <v>39.775858774743803</v>
      </c>
      <c r="BJ75" s="335">
        <f>$I75*IF($G75="Pickup", SUMIFS(NewEmisData!F:F, NewEmisData!$A:$A, "Pickup", NewEmisData!$B:$B, $A75, NewEmisData!$C:$C, $H75, NewEmisData!$D:$D, BJ$2), SUMIFS(NewEmisData!F:F, NewEmisData!$A:$A, "LDV", NewEmisData!$B:$B, $A75, NewEmisData!$C:$C, $H75, NewEmisData!$D:$D, BJ$2))</f>
        <v>10.678234156384899</v>
      </c>
      <c r="BK75" s="335">
        <f>$I75*IF($G75="Pickup", SUMIFS(NewEmisData!G:G, NewEmisData!$A:$A, "Pickup", NewEmisData!$B:$B, $A75, NewEmisData!$C:$C, $H75, NewEmisData!$D:$D, BK$2), SUMIFS(NewEmisData!G:G, NewEmisData!$A:$A, "LDV", NewEmisData!$B:$B, $A75, NewEmisData!$C:$C, $H75, NewEmisData!$D:$D, BK$2))</f>
        <v>1.86758643046957</v>
      </c>
      <c r="BL75" s="335">
        <f>$I75*IF($G75="Pickup", SUMIFS(NewEmisData!H:H, NewEmisData!$A:$A, "Pickup", NewEmisData!$B:$B, $A75, NewEmisData!$C:$C, $H75, NewEmisData!$D:$D, BL$2), SUMIFS(NewEmisData!H:H, NewEmisData!$A:$A, "LDV", NewEmisData!$B:$B, $A75, NewEmisData!$C:$C, $H75, NewEmisData!$D:$D, BL$2))</f>
        <v>1.42362076026303</v>
      </c>
      <c r="BM75" s="335">
        <f>$I75*IF($G75="Pickup", SUMIFS(NewEmisData!I:I, NewEmisData!$A:$A, "Pickup", NewEmisData!$B:$B, $A75, NewEmisData!$C:$C, $H75, NewEmisData!$D:$D, BM$2), SUMIFS(NewEmisData!I:I, NewEmisData!$A:$A, "LDV", NewEmisData!$B:$B, $A75, NewEmisData!$C:$C, $H75, NewEmisData!$D:$D, BM$2))</f>
        <v>1.22553039938669</v>
      </c>
      <c r="BN75" s="335">
        <f>$I75*IF($G75="Pickup", SUMIFS(NewEmisData!J:J, NewEmisData!$A:$A, "Pickup", NewEmisData!$B:$B, $A75, NewEmisData!$C:$C, $H75, NewEmisData!$D:$D, BN$2), SUMIFS(NewEmisData!J:J, NewEmisData!$A:$A, "LDV", NewEmisData!$B:$B, $A75, NewEmisData!$C:$C, $H75, NewEmisData!$D:$D, BN$2))</f>
        <v>1.16750761763039</v>
      </c>
      <c r="BO75" s="335">
        <f>$I75*IF($G75="Pickup", SUMIFS(NewEmisData!K:K, NewEmisData!$A:$A, "Pickup", NewEmisData!$B:$B, $A75, NewEmisData!$C:$C, $H75, NewEmisData!$D:$D, BO$2), SUMIFS(NewEmisData!K:K, NewEmisData!$A:$A, "LDV", NewEmisData!$B:$B, $A75, NewEmisData!$C:$C, $H75, NewEmisData!$D:$D, BO$2))</f>
        <v>1.1062247677672601</v>
      </c>
      <c r="BP75" s="335">
        <f>$I75*IF($G75="Pickup", SUMIFS(NewEmisData!L:L, NewEmisData!$A:$A, "Pickup", NewEmisData!$B:$B, $A75, NewEmisData!$C:$C, $H75, NewEmisData!$D:$D, BP$2), SUMIFS(NewEmisData!L:L, NewEmisData!$A:$A, "LDV", NewEmisData!$B:$B, $A75, NewEmisData!$C:$C, $H75, NewEmisData!$D:$D, BP$2))</f>
        <v>1.0761548737814799</v>
      </c>
      <c r="BQ75" s="335">
        <f>$I75*IF($G75="Pickup", SUMIFS(NewEmisData!M:M, NewEmisData!$A:$A, "Pickup", NewEmisData!$B:$B, $A75, NewEmisData!$C:$C, $H75, NewEmisData!$D:$D, BQ$2), SUMIFS(NewEmisData!M:M, NewEmisData!$A:$A, "LDV", NewEmisData!$B:$B, $A75, NewEmisData!$C:$C, $H75, NewEmisData!$D:$D, BQ$2))</f>
        <v>1.0829580064973601</v>
      </c>
      <c r="BR75" s="335">
        <v>0.76052857406256014</v>
      </c>
      <c r="BS75" s="335">
        <f>$I75*IF($G75="Pickup", SUMIFS(NewEmisData!E:E, NewEmisData!$A:$A, "Pickup", NewEmisData!$B:$B, $A75, NewEmisData!$C:$C, $H75, NewEmisData!$D:$D, BS$2), SUMIFS(NewEmisData!E:E, NewEmisData!$A:$A, "LDV", NewEmisData!$B:$B, $A75, NewEmisData!$C:$C, $H75, NewEmisData!$D:$D, BS$2))</f>
        <v>3.6839474572804698</v>
      </c>
      <c r="BT75" s="335">
        <f>$I75*IF($G75="Pickup", SUMIFS(NewEmisData!F:F, NewEmisData!$A:$A, "Pickup", NewEmisData!$B:$B, $A75, NewEmisData!$C:$C, $H75, NewEmisData!$D:$D, BT$2), SUMIFS(NewEmisData!F:F, NewEmisData!$A:$A, "LDV", NewEmisData!$B:$B, $A75, NewEmisData!$C:$C, $H75, NewEmisData!$D:$D, BT$2))</f>
        <v>0.98577392935792796</v>
      </c>
      <c r="BU75" s="335">
        <f>$I75*IF($G75="Pickup", SUMIFS(NewEmisData!G:G, NewEmisData!$A:$A, "Pickup", NewEmisData!$B:$B, $A75, NewEmisData!$C:$C, $H75, NewEmisData!$D:$D, BU$2), SUMIFS(NewEmisData!G:G, NewEmisData!$A:$A, "LDV", NewEmisData!$B:$B, $A75, NewEmisData!$C:$C, $H75, NewEmisData!$D:$D, BU$2))</f>
        <v>0.13920001825041101</v>
      </c>
      <c r="BV75" s="335">
        <f>$I75*IF($G75="Pickup", SUMIFS(NewEmisData!H:H, NewEmisData!$A:$A, "Pickup", NewEmisData!$B:$B, $A75, NewEmisData!$C:$C, $H75, NewEmisData!$D:$D, BV$2), SUMIFS(NewEmisData!H:H, NewEmisData!$A:$A, "LDV", NewEmisData!$B:$B, $A75, NewEmisData!$C:$C, $H75, NewEmisData!$D:$D, BV$2))</f>
        <v>9.6471078701038201E-2</v>
      </c>
      <c r="BW75" s="335">
        <f>$I75*IF($G75="Pickup", SUMIFS(NewEmisData!I:I, NewEmisData!$A:$A, "Pickup", NewEmisData!$B:$B, $A75, NewEmisData!$C:$C, $H75, NewEmisData!$D:$D, BW$2), SUMIFS(NewEmisData!I:I, NewEmisData!$A:$A, "LDV", NewEmisData!$B:$B, $A75, NewEmisData!$C:$C, $H75, NewEmisData!$D:$D, BW$2))</f>
        <v>7.5191537396481406E-2</v>
      </c>
      <c r="BX75" s="335">
        <f>$I75*IF($G75="Pickup", SUMIFS(NewEmisData!J:J, NewEmisData!$A:$A, "Pickup", NewEmisData!$B:$B, $A75, NewEmisData!$C:$C, $H75, NewEmisData!$D:$D, BX$2), SUMIFS(NewEmisData!J:J, NewEmisData!$A:$A, "LDV", NewEmisData!$B:$B, $A75, NewEmisData!$C:$C, $H75, NewEmisData!$D:$D, BX$2))</f>
        <v>7.3750498912982104E-2</v>
      </c>
      <c r="BY75" s="335">
        <f>$I75*IF($G75="Pickup", SUMIFS(NewEmisData!K:K, NewEmisData!$A:$A, "Pickup", NewEmisData!$B:$B, $A75, NewEmisData!$C:$C, $H75, NewEmisData!$D:$D, BY$2), SUMIFS(NewEmisData!K:K, NewEmisData!$A:$A, "LDV", NewEmisData!$B:$B, $A75, NewEmisData!$C:$C, $H75, NewEmisData!$D:$D, BY$2))</f>
        <v>7.1596726073612907E-2</v>
      </c>
      <c r="BZ75" s="335">
        <f>$I75*IF($G75="Pickup", SUMIFS(NewEmisData!L:L, NewEmisData!$A:$A, "Pickup", NewEmisData!$B:$B, $A75, NewEmisData!$C:$C, $H75, NewEmisData!$D:$D, BZ$2), SUMIFS(NewEmisData!L:L, NewEmisData!$A:$A, "LDV", NewEmisData!$B:$B, $A75, NewEmisData!$C:$C, $H75, NewEmisData!$D:$D, BZ$2))</f>
        <v>7.0651840302643099E-2</v>
      </c>
      <c r="CA75" s="335">
        <f>$I75*IF($G75="Pickup", SUMIFS(NewEmisData!M:M, NewEmisData!$A:$A, "Pickup", NewEmisData!$B:$B, $A75, NewEmisData!$C:$C, $H75, NewEmisData!$D:$D, CA$2), SUMIFS(NewEmisData!M:M, NewEmisData!$A:$A, "LDV", NewEmisData!$B:$B, $A75, NewEmisData!$C:$C, $H75, NewEmisData!$D:$D, CA$2))</f>
        <v>7.1352883539201301E-2</v>
      </c>
      <c r="CB75" s="335">
        <v>8.150002687780894E-2</v>
      </c>
      <c r="CC75" s="335">
        <f>$I75*IF($G75="Pickup", SUMIFS(NewEmisData!E:E, NewEmisData!$A:$A, "Pickup", NewEmisData!$B:$B, $A75, NewEmisData!$C:$C, $H75, NewEmisData!$D:$D, CC$2), SUMIFS(NewEmisData!E:E, NewEmisData!$A:$A, "LDV", NewEmisData!$B:$B, $A75, NewEmisData!$C:$C, $H75, NewEmisData!$D:$D, CC$2))</f>
        <v>8.3015807662600808E-3</v>
      </c>
      <c r="CD75" s="335">
        <f>$I75*IF($G75="Pickup", SUMIFS(NewEmisData!F:F, NewEmisData!$A:$A, "Pickup", NewEmisData!$B:$B, $A75, NewEmisData!$C:$C, $H75, NewEmisData!$D:$D, CD$2), SUMIFS(NewEmisData!F:F, NewEmisData!$A:$A, "LDV", NewEmisData!$B:$B, $A75, NewEmisData!$C:$C, $H75, NewEmisData!$D:$D, CD$2))</f>
        <v>8.3015814353979093E-3</v>
      </c>
      <c r="CE75" s="335">
        <f>$I75*IF($G75="Pickup", SUMIFS(NewEmisData!G:G, NewEmisData!$A:$A, "Pickup", NewEmisData!$B:$B, $A75, NewEmisData!$C:$C, $H75, NewEmisData!$D:$D, CE$2), SUMIFS(NewEmisData!G:G, NewEmisData!$A:$A, "LDV", NewEmisData!$B:$B, $A75, NewEmisData!$C:$C, $H75, NewEmisData!$D:$D, CE$2))</f>
        <v>9.7776409238937295E-3</v>
      </c>
      <c r="CF75" s="335">
        <f>$I75*IF($G75="Pickup", SUMIFS(NewEmisData!H:H, NewEmisData!$A:$A, "Pickup", NewEmisData!$B:$B, $A75, NewEmisData!$C:$C, $H75, NewEmisData!$D:$D, CF$2), SUMIFS(NewEmisData!H:H, NewEmisData!$A:$A, "LDV", NewEmisData!$B:$B, $A75, NewEmisData!$C:$C, $H75, NewEmisData!$D:$D, CF$2))</f>
        <v>9.7776508210115302E-3</v>
      </c>
      <c r="CG75" s="335">
        <f>$I75*IF($G75="Pickup", SUMIFS(NewEmisData!I:I, NewEmisData!$A:$A, "Pickup", NewEmisData!$B:$B, $A75, NewEmisData!$C:$C, $H75, NewEmisData!$D:$D, CG$2), SUMIFS(NewEmisData!I:I, NewEmisData!$A:$A, "LDV", NewEmisData!$B:$B, $A75, NewEmisData!$C:$C, $H75, NewEmisData!$D:$D, CG$2))</f>
        <v>9.7776494795757396E-3</v>
      </c>
      <c r="CH75" s="335">
        <f>$I75*IF($G75="Pickup", SUMIFS(NewEmisData!J:J, NewEmisData!$A:$A, "Pickup", NewEmisData!$B:$B, $A75, NewEmisData!$C:$C, $H75, NewEmisData!$D:$D, CH$2), SUMIFS(NewEmisData!J:J, NewEmisData!$A:$A, "LDV", NewEmisData!$B:$B, $A75, NewEmisData!$C:$C, $H75, NewEmisData!$D:$D, CH$2))</f>
        <v>9.7776493269548497E-3</v>
      </c>
      <c r="CI75" s="335">
        <f>$I75*IF($G75="Pickup", SUMIFS(NewEmisData!K:K, NewEmisData!$A:$A, "Pickup", NewEmisData!$B:$B, $A75, NewEmisData!$C:$C, $H75, NewEmisData!$D:$D, CI$2), SUMIFS(NewEmisData!K:K, NewEmisData!$A:$A, "LDV", NewEmisData!$B:$B, $A75, NewEmisData!$C:$C, $H75, NewEmisData!$D:$D, CI$2))</f>
        <v>9.7776510939597203E-3</v>
      </c>
      <c r="CJ75" s="335">
        <f>$I75*IF($G75="Pickup", SUMIFS(NewEmisData!L:L, NewEmisData!$A:$A, "Pickup", NewEmisData!$B:$B, $A75, NewEmisData!$C:$C, $H75, NewEmisData!$D:$D, CJ$2), SUMIFS(NewEmisData!L:L, NewEmisData!$A:$A, "LDV", NewEmisData!$B:$B, $A75, NewEmisData!$C:$C, $H75, NewEmisData!$D:$D, CJ$2))</f>
        <v>9.7776462712922899E-3</v>
      </c>
      <c r="CK75" s="335">
        <f>$I75*IF($G75="Pickup", SUMIFS(NewEmisData!M:M, NewEmisData!$A:$A, "Pickup", NewEmisData!$B:$B, $A75, NewEmisData!$C:$C, $H75, NewEmisData!$D:$D, CK$2), SUMIFS(NewEmisData!M:M, NewEmisData!$A:$A, "LDV", NewEmisData!$B:$B, $A75, NewEmisData!$C:$C, $H75, NewEmisData!$D:$D, CK$2))</f>
        <v>9.7776422060059202E-3</v>
      </c>
      <c r="CL75" s="335">
        <v>2.2181963950320412E-2</v>
      </c>
      <c r="CM75" s="335">
        <f>$I75*IF($G75="Pickup", SUMIFS(NewEmisData!E:E, NewEmisData!$A:$A, "Pickup", NewEmisData!$B:$B, $A75, NewEmisData!$C:$C, $H75, NewEmisData!$D:$D, CM$2), SUMIFS(NewEmisData!E:E, NewEmisData!$A:$A, "LDV", NewEmisData!$B:$B, $A75, NewEmisData!$C:$C, $H75, NewEmisData!$D:$D, CM$2))</f>
        <v>1.3172159507331401E-3</v>
      </c>
      <c r="CN75" s="335">
        <f>$I75*IF($G75="Pickup", SUMIFS(NewEmisData!F:F, NewEmisData!$A:$A, "Pickup", NewEmisData!$B:$B, $A75, NewEmisData!$C:$C, $H75, NewEmisData!$D:$D, CN$2), SUMIFS(NewEmisData!F:F, NewEmisData!$A:$A, "LDV", NewEmisData!$B:$B, $A75, NewEmisData!$C:$C, $H75, NewEmisData!$D:$D, CN$2))</f>
        <v>1.1497778914898601E-3</v>
      </c>
      <c r="CO75" s="335">
        <f>$I75*IF($G75="Pickup", SUMIFS(NewEmisData!G:G, NewEmisData!$A:$A, "Pickup", NewEmisData!$B:$B, $A75, NewEmisData!$C:$C, $H75, NewEmisData!$D:$D, CO$2), SUMIFS(NewEmisData!G:G, NewEmisData!$A:$A, "LDV", NewEmisData!$B:$B, $A75, NewEmisData!$C:$C, $H75, NewEmisData!$D:$D, CO$2))</f>
        <v>1.3280335233953799E-3</v>
      </c>
      <c r="CP75" s="335">
        <f>$I75*IF($G75="Pickup", SUMIFS(NewEmisData!H:H, NewEmisData!$A:$A, "Pickup", NewEmisData!$B:$B, $A75, NewEmisData!$C:$C, $H75, NewEmisData!$D:$D, CP$2), SUMIFS(NewEmisData!H:H, NewEmisData!$A:$A, "LDV", NewEmisData!$B:$B, $A75, NewEmisData!$C:$C, $H75, NewEmisData!$D:$D, CP$2))</f>
        <v>1.3300403953936701E-3</v>
      </c>
      <c r="CQ75" s="335">
        <f>$I75*IF($G75="Pickup", SUMIFS(NewEmisData!I:I, NewEmisData!$A:$A, "Pickup", NewEmisData!$B:$B, $A75, NewEmisData!$C:$C, $H75, NewEmisData!$D:$D, CQ$2), SUMIFS(NewEmisData!I:I, NewEmisData!$A:$A, "LDV", NewEmisData!$B:$B, $A75, NewEmisData!$C:$C, $H75, NewEmisData!$D:$D, CQ$2))</f>
        <v>1.3373192652413001E-3</v>
      </c>
      <c r="CR75" s="335">
        <f>$I75*IF($G75="Pickup", SUMIFS(NewEmisData!J:J, NewEmisData!$A:$A, "Pickup", NewEmisData!$B:$B, $A75, NewEmisData!$C:$C, $H75, NewEmisData!$D:$D, CR$2), SUMIFS(NewEmisData!J:J, NewEmisData!$A:$A, "LDV", NewEmisData!$B:$B, $A75, NewEmisData!$C:$C, $H75, NewEmisData!$D:$D, CR$2))</f>
        <v>1.34682925218304E-3</v>
      </c>
      <c r="CS75" s="335">
        <f>$I75*IF($G75="Pickup", SUMIFS(NewEmisData!K:K, NewEmisData!$A:$A, "Pickup", NewEmisData!$B:$B, $A75, NewEmisData!$C:$C, $H75, NewEmisData!$D:$D, CS$2), SUMIFS(NewEmisData!K:K, NewEmisData!$A:$A, "LDV", NewEmisData!$B:$B, $A75, NewEmisData!$C:$C, $H75, NewEmisData!$D:$D, CS$2))</f>
        <v>1.35165887255797E-3</v>
      </c>
      <c r="CT75" s="335">
        <f>$I75*IF($G75="Pickup", SUMIFS(NewEmisData!L:L, NewEmisData!$A:$A, "Pickup", NewEmisData!$B:$B, $A75, NewEmisData!$C:$C, $H75, NewEmisData!$D:$D, CT$2), SUMIFS(NewEmisData!L:L, NewEmisData!$A:$A, "LDV", NewEmisData!$B:$B, $A75, NewEmisData!$C:$C, $H75, NewEmisData!$D:$D, CT$2))</f>
        <v>1.35319494580264E-3</v>
      </c>
      <c r="CU75" s="335">
        <f>$I75*IF($G75="Pickup", SUMIFS(NewEmisData!M:M, NewEmisData!$A:$A, "Pickup", NewEmisData!$B:$B, $A75, NewEmisData!$C:$C, $H75, NewEmisData!$D:$D, CU$2), SUMIFS(NewEmisData!M:M, NewEmisData!$A:$A, "LDV", NewEmisData!$B:$B, $A75, NewEmisData!$C:$C, $H75, NewEmisData!$D:$D, CU$2))</f>
        <v>1.35559121182894E-3</v>
      </c>
      <c r="CV75" s="335">
        <v>2.3568513937467224E-3</v>
      </c>
      <c r="CW75" s="335">
        <v>0.12767609553272316</v>
      </c>
      <c r="CX75" s="335">
        <v>6.0965444660888601E-2</v>
      </c>
      <c r="CY75" s="335">
        <v>1.6598456567846732E-2</v>
      </c>
      <c r="CZ75" s="335">
        <v>3.3604812012321423E-3</v>
      </c>
      <c r="DA75" s="335">
        <v>1.5241571918114991E-3</v>
      </c>
      <c r="DB75" s="335">
        <v>1.0003681376209209E-3</v>
      </c>
      <c r="DC75" s="335">
        <v>9.0365490602724134E-4</v>
      </c>
      <c r="DD75" s="335">
        <v>8.9947941829660093E-4</v>
      </c>
      <c r="DE75" s="335">
        <v>8.980159958761482E-4</v>
      </c>
      <c r="DF75" s="335">
        <v>8.980159958761482E-4</v>
      </c>
      <c r="DG75" s="335">
        <f>$I75*IF($G75="Pickup", SUMIFS(NewEmisData!E:E, NewEmisData!$A:$A, "Pickup", NewEmisData!$B:$B, $A75, NewEmisData!$C:$C, $H75, NewEmisData!$D:$D, DG$2), SUMIFS(NewEmisData!E:E, NewEmisData!$A:$A, "LDV", NewEmisData!$B:$B, $A75, NewEmisData!$C:$C, $H75, NewEmisData!$D:$D, DG$2))</f>
        <v>0</v>
      </c>
      <c r="DH75" s="335">
        <f>$I75*IF($G75="Pickup", SUMIFS(NewEmisData!F:F, NewEmisData!$A:$A, "Pickup", NewEmisData!$B:$B, $A75, NewEmisData!$C:$C, $H75, NewEmisData!$D:$D, DH$2), SUMIFS(NewEmisData!F:F, NewEmisData!$A:$A, "LDV", NewEmisData!$B:$B, $A75, NewEmisData!$C:$C, $H75, NewEmisData!$D:$D, DH$2))</f>
        <v>0</v>
      </c>
      <c r="DI75" s="335">
        <f>$I75*IF($G75="Pickup", SUMIFS(NewEmisData!G:G, NewEmisData!$A:$A, "Pickup", NewEmisData!$B:$B, $A75, NewEmisData!$C:$C, $H75, NewEmisData!$D:$D, DI$2), SUMIFS(NewEmisData!G:G, NewEmisData!$A:$A, "LDV", NewEmisData!$B:$B, $A75, NewEmisData!$C:$C, $H75, NewEmisData!$D:$D, DI$2))</f>
        <v>0</v>
      </c>
      <c r="DJ75" s="335">
        <f>$I75*IF($G75="Pickup", SUMIFS(NewEmisData!H:H, NewEmisData!$A:$A, "Pickup", NewEmisData!$B:$B, $A75, NewEmisData!$C:$C, $H75, NewEmisData!$D:$D, DJ$2), SUMIFS(NewEmisData!H:H, NewEmisData!$A:$A, "LDV", NewEmisData!$B:$B, $A75, NewEmisData!$C:$C, $H75, NewEmisData!$D:$D, DJ$2))</f>
        <v>0</v>
      </c>
      <c r="DK75" s="335">
        <f>$I75*IF($G75="Pickup", SUMIFS(NewEmisData!I:I, NewEmisData!$A:$A, "Pickup", NewEmisData!$B:$B, $A75, NewEmisData!$C:$C, $H75, NewEmisData!$D:$D, DK$2), SUMIFS(NewEmisData!I:I, NewEmisData!$A:$A, "LDV", NewEmisData!$B:$B, $A75, NewEmisData!$C:$C, $H75, NewEmisData!$D:$D, DK$2))</f>
        <v>0</v>
      </c>
      <c r="DL75" s="335">
        <f>$I75*IF($G75="Pickup", SUMIFS(NewEmisData!J:J, NewEmisData!$A:$A, "Pickup", NewEmisData!$B:$B, $A75, NewEmisData!$C:$C, $H75, NewEmisData!$D:$D, DL$2), SUMIFS(NewEmisData!J:J, NewEmisData!$A:$A, "LDV", NewEmisData!$B:$B, $A75, NewEmisData!$C:$C, $H75, NewEmisData!$D:$D, DL$2))</f>
        <v>0</v>
      </c>
      <c r="DM75" s="335">
        <f>$I75*IF($G75="Pickup", SUMIFS(NewEmisData!K:K, NewEmisData!$A:$A, "Pickup", NewEmisData!$B:$B, $A75, NewEmisData!$C:$C, $H75, NewEmisData!$D:$D, DM$2), SUMIFS(NewEmisData!K:K, NewEmisData!$A:$A, "LDV", NewEmisData!$B:$B, $A75, NewEmisData!$C:$C, $H75, NewEmisData!$D:$D, DM$2))</f>
        <v>0</v>
      </c>
      <c r="DN75" s="335">
        <f>$I75*IF($G75="Pickup", SUMIFS(NewEmisData!L:L, NewEmisData!$A:$A, "Pickup", NewEmisData!$B:$B, $A75, NewEmisData!$C:$C, $H75, NewEmisData!$D:$D, DN$2), SUMIFS(NewEmisData!L:L, NewEmisData!$A:$A, "LDV", NewEmisData!$B:$B, $A75, NewEmisData!$C:$C, $H75, NewEmisData!$D:$D, DN$2))</f>
        <v>0</v>
      </c>
      <c r="DO75" s="335">
        <f>$I75*IF($G75="Pickup", SUMIFS(NewEmisData!M:M, NewEmisData!$A:$A, "Pickup", NewEmisData!$B:$B, $A75, NewEmisData!$C:$C, $H75, NewEmisData!$D:$D, DO$2), SUMIFS(NewEmisData!M:M, NewEmisData!$A:$A, "LDV", NewEmisData!$B:$B, $A75, NewEmisData!$C:$C, $H75, NewEmisData!$D:$D, DO$2))</f>
        <v>0</v>
      </c>
      <c r="DP75" s="335">
        <v>1.3040587281867905E-3</v>
      </c>
      <c r="DQ75" s="335">
        <f>$I75*IF($G75="Pickup", SUMIFS(NewEmisData!E:E, NewEmisData!$A:$A, "Pickup", NewEmisData!$B:$B, $A75, NewEmisData!$C:$C, $H75, NewEmisData!$D:$D, DQ$2), SUMIFS(NewEmisData!E:E, NewEmisData!$A:$A, "LDV", NewEmisData!$B:$B, $A75, NewEmisData!$C:$C, $H75, NewEmisData!$D:$D, DQ$2))</f>
        <v>1.9307833533596701E-2</v>
      </c>
      <c r="DR75" s="335">
        <f>$I75*IF($G75="Pickup", SUMIFS(NewEmisData!F:F, NewEmisData!$A:$A, "Pickup", NewEmisData!$B:$B, $A75, NewEmisData!$C:$C, $H75, NewEmisData!$D:$D, DR$2), SUMIFS(NewEmisData!F:F, NewEmisData!$A:$A, "LDV", NewEmisData!$B:$B, $A75, NewEmisData!$C:$C, $H75, NewEmisData!$D:$D, DR$2))</f>
        <v>6.4114835319069405E-2</v>
      </c>
      <c r="DS75" s="335">
        <f>$I75*IF($G75="Pickup", SUMIFS(NewEmisData!G:G, NewEmisData!$A:$A, "Pickup", NewEmisData!$B:$B, $A75, NewEmisData!$C:$C, $H75, NewEmisData!$D:$D, DS$2), SUMIFS(NewEmisData!G:G, NewEmisData!$A:$A, "LDV", NewEmisData!$B:$B, $A75, NewEmisData!$C:$C, $H75, NewEmisData!$D:$D, DS$2))</f>
        <v>7.1713130585949997E-2</v>
      </c>
      <c r="DT75" s="335">
        <f>$I75*IF($G75="Pickup", SUMIFS(NewEmisData!H:H, NewEmisData!$A:$A, "Pickup", NewEmisData!$B:$B, $A75, NewEmisData!$C:$C, $H75, NewEmisData!$D:$D, DT$2), SUMIFS(NewEmisData!H:H, NewEmisData!$A:$A, "LDV", NewEmisData!$B:$B, $A75, NewEmisData!$C:$C, $H75, NewEmisData!$D:$D, DT$2))</f>
        <v>7.3171737716537094E-2</v>
      </c>
      <c r="DU75" s="335">
        <f>$I75*IF($G75="Pickup", SUMIFS(NewEmisData!I:I, NewEmisData!$A:$A, "Pickup", NewEmisData!$B:$B, $A75, NewEmisData!$C:$C, $H75, NewEmisData!$D:$D, DU$2), SUMIFS(NewEmisData!I:I, NewEmisData!$A:$A, "LDV", NewEmisData!$B:$B, $A75, NewEmisData!$C:$C, $H75, NewEmisData!$D:$D, DU$2))</f>
        <v>7.5270293642568403E-2</v>
      </c>
      <c r="DV75" s="335">
        <f>$I75*IF($G75="Pickup", SUMIFS(NewEmisData!J:J, NewEmisData!$A:$A, "Pickup", NewEmisData!$B:$B, $A75, NewEmisData!$C:$C, $H75, NewEmisData!$D:$D, DV$2), SUMIFS(NewEmisData!J:J, NewEmisData!$A:$A, "LDV", NewEmisData!$B:$B, $A75, NewEmisData!$C:$C, $H75, NewEmisData!$D:$D, DV$2))</f>
        <v>7.5445547537672006E-2</v>
      </c>
      <c r="DW75" s="335">
        <f>$I75*IF($G75="Pickup", SUMIFS(NewEmisData!K:K, NewEmisData!$A:$A, "Pickup", NewEmisData!$B:$B, $A75, NewEmisData!$C:$C, $H75, NewEmisData!$D:$D, DW$2), SUMIFS(NewEmisData!K:K, NewEmisData!$A:$A, "LDV", NewEmisData!$B:$B, $A75, NewEmisData!$C:$C, $H75, NewEmisData!$D:$D, DW$2))</f>
        <v>7.4712089162185497E-2</v>
      </c>
      <c r="DX75" s="335">
        <f>$I75*IF($G75="Pickup", SUMIFS(NewEmisData!L:L, NewEmisData!$A:$A, "Pickup", NewEmisData!$B:$B, $A75, NewEmisData!$C:$C, $H75, NewEmisData!$D:$D, DX$2), SUMIFS(NewEmisData!L:L, NewEmisData!$A:$A, "LDV", NewEmisData!$B:$B, $A75, NewEmisData!$C:$C, $H75, NewEmisData!$D:$D, DX$2))</f>
        <v>7.3717251656777796E-2</v>
      </c>
      <c r="DY75" s="335">
        <f>$I75*IF($G75="Pickup", SUMIFS(NewEmisData!M:M, NewEmisData!$A:$A, "Pickup", NewEmisData!$B:$B, $A75, NewEmisData!$C:$C, $H75, NewEmisData!$D:$D, DY$2), SUMIFS(NewEmisData!M:M, NewEmisData!$A:$A, "LDV", NewEmisData!$B:$B, $A75, NewEmisData!$C:$C, $H75, NewEmisData!$D:$D, DY$2))</f>
        <v>7.44731750120151E-2</v>
      </c>
      <c r="DZ75" s="335">
        <v>7.9378330079915432E-2</v>
      </c>
      <c r="EA75" s="335">
        <f t="shared" si="118"/>
        <v>476.09443428903302</v>
      </c>
      <c r="EB75" s="335">
        <f t="shared" si="119"/>
        <v>429.18807065940501</v>
      </c>
      <c r="EC75" s="335">
        <f t="shared" si="120"/>
        <v>391.319233082962</v>
      </c>
      <c r="ED75" s="335">
        <f t="shared" si="121"/>
        <v>328.42956729245498</v>
      </c>
      <c r="EE75" s="335">
        <f t="shared" si="122"/>
        <v>299.62284839363502</v>
      </c>
      <c r="EF75" s="335">
        <f t="shared" si="123"/>
        <v>287.52510197421901</v>
      </c>
      <c r="EG75" s="335">
        <f t="shared" si="124"/>
        <v>280.23148169863998</v>
      </c>
      <c r="EH75" s="335">
        <f t="shared" si="125"/>
        <v>277.54586040118801</v>
      </c>
      <c r="EI75" s="335">
        <f t="shared" si="126"/>
        <v>277.49863288375599</v>
      </c>
      <c r="EJ75" s="335">
        <f t="shared" si="127"/>
        <v>0.51895197956857197</v>
      </c>
      <c r="EK75" s="335">
        <f t="shared" si="128"/>
        <v>2.0049311260151099</v>
      </c>
      <c r="EL75" s="335">
        <f t="shared" si="129"/>
        <v>0.760827545002146</v>
      </c>
      <c r="EM75" s="335">
        <f t="shared" si="130"/>
        <v>0.12767197241808201</v>
      </c>
      <c r="EN75" s="335">
        <f t="shared" si="131"/>
        <v>7.2512734058825107E-2</v>
      </c>
      <c r="EO75" s="335">
        <f t="shared" si="132"/>
        <v>4.5465409268618202E-2</v>
      </c>
      <c r="EP75" s="335">
        <f t="shared" si="133"/>
        <v>4.03828422132856E-2</v>
      </c>
      <c r="EQ75" s="335">
        <f t="shared" si="134"/>
        <v>3.69457071662685E-2</v>
      </c>
      <c r="ER75" s="335">
        <f t="shared" si="135"/>
        <v>3.54479042046821E-2</v>
      </c>
      <c r="ES75" s="335">
        <f t="shared" si="136"/>
        <v>3.5796031702760897E-2</v>
      </c>
      <c r="ET75" s="335">
        <f t="shared" si="137"/>
        <v>0.31264891292629016</v>
      </c>
      <c r="EU75" s="335">
        <f t="shared" si="138"/>
        <v>1.1835152385958499E-2</v>
      </c>
      <c r="EV75" s="335">
        <f t="shared" si="139"/>
        <v>1.02303341802871E-2</v>
      </c>
      <c r="EW75" s="335">
        <f t="shared" si="140"/>
        <v>3.28141775067963E-3</v>
      </c>
      <c r="EX75" s="335">
        <f t="shared" si="141"/>
        <v>2.7429174181074199E-3</v>
      </c>
      <c r="EY75" s="335">
        <f t="shared" si="142"/>
        <v>2.4986761140543901E-3</v>
      </c>
      <c r="EZ75" s="335">
        <f t="shared" si="143"/>
        <v>2.3977288527187398E-3</v>
      </c>
      <c r="FA75" s="335">
        <f t="shared" si="144"/>
        <v>2.3363239635992802E-3</v>
      </c>
      <c r="FB75" s="335">
        <f t="shared" si="145"/>
        <v>2.3139342639780401E-3</v>
      </c>
      <c r="FC75" s="335">
        <f t="shared" si="146"/>
        <v>2.31353960902861E-3</v>
      </c>
      <c r="FD75" s="335">
        <f t="shared" si="147"/>
        <v>4.2403248188809025E-3</v>
      </c>
      <c r="FE75" s="335">
        <f t="shared" si="148"/>
        <v>0.14754888588672199</v>
      </c>
      <c r="FF75" s="335">
        <f t="shared" si="149"/>
        <v>8.9170669812866296E-2</v>
      </c>
      <c r="FG75" s="335">
        <f t="shared" si="150"/>
        <v>7.8105554369183802E-2</v>
      </c>
      <c r="FH75" s="335">
        <f t="shared" si="151"/>
        <v>7.6972409553025797E-2</v>
      </c>
      <c r="FI75" s="335">
        <f t="shared" si="152"/>
        <v>7.6836875081772907E-2</v>
      </c>
      <c r="FJ75" s="335">
        <f t="shared" si="153"/>
        <v>7.69074432910445E-2</v>
      </c>
      <c r="FK75" s="335">
        <f t="shared" si="154"/>
        <v>7.6900843368497895E-2</v>
      </c>
      <c r="FL75" s="335">
        <f t="shared" si="155"/>
        <v>7.6888545887976001E-2</v>
      </c>
      <c r="FM75" s="335">
        <f t="shared" si="156"/>
        <v>7.6936569612579206E-2</v>
      </c>
      <c r="FN75" s="335">
        <f t="shared" si="157"/>
        <v>5.2834708622229692E-2</v>
      </c>
      <c r="FO75" s="335">
        <f t="shared" si="158"/>
        <v>8.2994776464736103E-2</v>
      </c>
      <c r="FP75" s="335">
        <f t="shared" si="159"/>
        <v>2.9286960169176E-2</v>
      </c>
      <c r="FQ75" s="335">
        <f t="shared" si="160"/>
        <v>1.3924604157418001E-2</v>
      </c>
      <c r="FR75" s="335">
        <f t="shared" si="161"/>
        <v>1.28820995888716E-2</v>
      </c>
      <c r="FS75" s="335">
        <f t="shared" si="162"/>
        <v>1.2757306095682401E-2</v>
      </c>
      <c r="FT75" s="335">
        <f t="shared" si="163"/>
        <v>1.28223162487622E-2</v>
      </c>
      <c r="FU75" s="335">
        <f t="shared" si="164"/>
        <v>1.28161744328164E-2</v>
      </c>
      <c r="FV75" s="335">
        <f t="shared" si="165"/>
        <v>1.28049681705815E-2</v>
      </c>
      <c r="FW75" s="335">
        <f t="shared" si="166"/>
        <v>1.2849092483120999E-2</v>
      </c>
      <c r="FX75" s="335">
        <f t="shared" si="167"/>
        <v>1.4243276255751064E-2</v>
      </c>
    </row>
    <row r="76" spans="1:180" x14ac:dyDescent="0.2">
      <c r="A76" s="305" t="str">
        <f>_xlfn.CONCAT(IF(LEFT(TRIM(A75),1)="*", "*R", "R"), 1+RIGHT(TRIM(A75),1))</f>
        <v>R3</v>
      </c>
      <c r="B76" s="305" t="str">
        <f t="shared" ref="B76:B79" si="169">B75</f>
        <v>TLMDSL11</v>
      </c>
      <c r="C76" s="305" t="str">
        <f t="shared" ref="C76:C79" si="170">C75</f>
        <v>TL.DSL.M.DSL.2011</v>
      </c>
      <c r="D76" s="301" t="str">
        <f t="shared" ref="D76:D79" si="171">D75</f>
        <v>bn-vmt, bn-vmt/a</v>
      </c>
      <c r="E76" s="301" t="str">
        <f t="shared" ref="E76:E79" si="172">E75</f>
        <v>TRNDSL</v>
      </c>
      <c r="F76" s="301" t="str">
        <f t="shared" ref="F76:F79" si="173">F75</f>
        <v>TL</v>
      </c>
      <c r="G76" s="315" t="s">
        <v>819</v>
      </c>
      <c r="H76" s="315" t="s">
        <v>816</v>
      </c>
      <c r="I76" s="315">
        <v>1</v>
      </c>
      <c r="J76" s="315" t="str">
        <f t="shared" si="168"/>
        <v>Minivan-DSL</v>
      </c>
      <c r="K76" s="335">
        <f>$I76*IF($G76="Pickup", SUMIFS(NewEmisData!E:E, NewEmisData!$A:$A, "Pickup", NewEmisData!$B:$B, $A76, NewEmisData!$C:$C, $H76, NewEmisData!$D:$D, K$2), SUMIFS(NewEmisData!E:E, NewEmisData!$A:$A, "LDV", NewEmisData!$B:$B, $A76, NewEmisData!$C:$C, $H76, NewEmisData!$D:$D, K$2))</f>
        <v>454.22422332698301</v>
      </c>
      <c r="L76" s="335">
        <f>$I76*IF($G76="Pickup", SUMIFS(NewEmisData!F:F, NewEmisData!$A:$A, "Pickup", NewEmisData!$B:$B, $A76, NewEmisData!$C:$C, $H76, NewEmisData!$D:$D, L$2), SUMIFS(NewEmisData!F:F, NewEmisData!$A:$A, "LDV", NewEmisData!$B:$B, $A76, NewEmisData!$C:$C, $H76, NewEmisData!$D:$D, L$2))</f>
        <v>415.98623310718898</v>
      </c>
      <c r="M76" s="335">
        <f>$I76*IF($G76="Pickup", SUMIFS(NewEmisData!G:G, NewEmisData!$A:$A, "Pickup", NewEmisData!$B:$B, $A76, NewEmisData!$C:$C, $H76, NewEmisData!$D:$D, M$2), SUMIFS(NewEmisData!G:G, NewEmisData!$A:$A, "LDV", NewEmisData!$B:$B, $A76, NewEmisData!$C:$C, $H76, NewEmisData!$D:$D, M$2))</f>
        <v>341.24154984582401</v>
      </c>
      <c r="N76" s="335">
        <f>$I76*IF($G76="Pickup", SUMIFS(NewEmisData!H:H, NewEmisData!$A:$A, "Pickup", NewEmisData!$B:$B, $A76, NewEmisData!$C:$C, $H76, NewEmisData!$D:$D, N$2), SUMIFS(NewEmisData!H:H, NewEmisData!$A:$A, "LDV", NewEmisData!$B:$B, $A76, NewEmisData!$C:$C, $H76, NewEmisData!$D:$D, N$2))</f>
        <v>286.14374563306302</v>
      </c>
      <c r="O76" s="335">
        <f>$I76*IF($G76="Pickup", SUMIFS(NewEmisData!I:I, NewEmisData!$A:$A, "Pickup", NewEmisData!$B:$B, $A76, NewEmisData!$C:$C, $H76, NewEmisData!$D:$D, O$2), SUMIFS(NewEmisData!I:I, NewEmisData!$A:$A, "LDV", NewEmisData!$B:$B, $A76, NewEmisData!$C:$C, $H76, NewEmisData!$D:$D, O$2))</f>
        <v>260.90109398597599</v>
      </c>
      <c r="P76" s="335">
        <f>$I76*IF($G76="Pickup", SUMIFS(NewEmisData!J:J, NewEmisData!$A:$A, "Pickup", NewEmisData!$B:$B, $A76, NewEmisData!$C:$C, $H76, NewEmisData!$D:$D, P$2), SUMIFS(NewEmisData!J:J, NewEmisData!$A:$A, "LDV", NewEmisData!$B:$B, $A76, NewEmisData!$C:$C, $H76, NewEmisData!$D:$D, P$2))</f>
        <v>250.29294391902499</v>
      </c>
      <c r="Q76" s="335">
        <f>$I76*IF($G76="Pickup", SUMIFS(NewEmisData!K:K, NewEmisData!$A:$A, "Pickup", NewEmisData!$B:$B, $A76, NewEmisData!$C:$C, $H76, NewEmisData!$D:$D, Q$2), SUMIFS(NewEmisData!K:K, NewEmisData!$A:$A, "LDV", NewEmisData!$B:$B, $A76, NewEmisData!$C:$C, $H76, NewEmisData!$D:$D, Q$2))</f>
        <v>243.907500195674</v>
      </c>
      <c r="R76" s="335">
        <f>$I76*IF($G76="Pickup", SUMIFS(NewEmisData!L:L, NewEmisData!$A:$A, "Pickup", NewEmisData!$B:$B, $A76, NewEmisData!$C:$C, $H76, NewEmisData!$D:$D, R$2), SUMIFS(NewEmisData!L:L, NewEmisData!$A:$A, "LDV", NewEmisData!$B:$B, $A76, NewEmisData!$C:$C, $H76, NewEmisData!$D:$D, R$2))</f>
        <v>241.55525518103801</v>
      </c>
      <c r="S76" s="335">
        <f>$I76*IF($G76="Pickup", SUMIFS(NewEmisData!M:M, NewEmisData!$A:$A, "Pickup", NewEmisData!$B:$B, $A76, NewEmisData!$C:$C, $H76, NewEmisData!$D:$D, S$2), SUMIFS(NewEmisData!M:M, NewEmisData!$A:$A, "LDV", NewEmisData!$B:$B, $A76, NewEmisData!$C:$C, $H76, NewEmisData!$D:$D, S$2))</f>
        <v>241.503483186078</v>
      </c>
      <c r="T76" s="335">
        <v>0.51895197956857197</v>
      </c>
      <c r="U76" s="335">
        <f>$I76*IF($G76="Pickup", SUMIFS(NewEmisData!E:E, NewEmisData!$A:$A, "Pickup", NewEmisData!$B:$B, $A76, NewEmisData!$C:$C, $H76, NewEmisData!$D:$D, U$2), SUMIFS(NewEmisData!E:E, NewEmisData!$A:$A, "LDV", NewEmisData!$B:$B, $A76, NewEmisData!$C:$C, $H76, NewEmisData!$D:$D, U$2))</f>
        <v>1.6110129323604601</v>
      </c>
      <c r="V76" s="335">
        <f>$I76*IF($G76="Pickup", SUMIFS(NewEmisData!F:F, NewEmisData!$A:$A, "Pickup", NewEmisData!$B:$B, $A76, NewEmisData!$C:$C, $H76, NewEmisData!$D:$D, V$2), SUMIFS(NewEmisData!F:F, NewEmisData!$A:$A, "LDV", NewEmisData!$B:$B, $A76, NewEmisData!$C:$C, $H76, NewEmisData!$D:$D, V$2))</f>
        <v>0.78125490560219701</v>
      </c>
      <c r="W76" s="335">
        <f>$I76*IF($G76="Pickup", SUMIFS(NewEmisData!G:G, NewEmisData!$A:$A, "Pickup", NewEmisData!$B:$B, $A76, NewEmisData!$C:$C, $H76, NewEmisData!$D:$D, W$2), SUMIFS(NewEmisData!G:G, NewEmisData!$A:$A, "LDV", NewEmisData!$B:$B, $A76, NewEmisData!$C:$C, $H76, NewEmisData!$D:$D, W$2))</f>
        <v>0.115620473733781</v>
      </c>
      <c r="X76" s="335">
        <f>$I76*IF($G76="Pickup", SUMIFS(NewEmisData!H:H, NewEmisData!$A:$A, "Pickup", NewEmisData!$B:$B, $A76, NewEmisData!$C:$C, $H76, NewEmisData!$D:$D, X$2), SUMIFS(NewEmisData!H:H, NewEmisData!$A:$A, "LDV", NewEmisData!$B:$B, $A76, NewEmisData!$C:$C, $H76, NewEmisData!$D:$D, X$2))</f>
        <v>6.6004639352718095E-2</v>
      </c>
      <c r="Y76" s="335">
        <f>$I76*IF($G76="Pickup", SUMIFS(NewEmisData!I:I, NewEmisData!$A:$A, "Pickup", NewEmisData!$B:$B, $A76, NewEmisData!$C:$C, $H76, NewEmisData!$D:$D, Y$2), SUMIFS(NewEmisData!I:I, NewEmisData!$A:$A, "LDV", NewEmisData!$B:$B, $A76, NewEmisData!$C:$C, $H76, NewEmisData!$D:$D, Y$2))</f>
        <v>4.1480313552042999E-2</v>
      </c>
      <c r="Z76" s="335">
        <f>$I76*IF($G76="Pickup", SUMIFS(NewEmisData!J:J, NewEmisData!$A:$A, "Pickup", NewEmisData!$B:$B, $A76, NewEmisData!$C:$C, $H76, NewEmisData!$D:$D, Z$2), SUMIFS(NewEmisData!J:J, NewEmisData!$A:$A, "LDV", NewEmisData!$B:$B, $A76, NewEmisData!$C:$C, $H76, NewEmisData!$D:$D, Z$2))</f>
        <v>3.67143779351497E-2</v>
      </c>
      <c r="AA76" s="335">
        <f>$I76*IF($G76="Pickup", SUMIFS(NewEmisData!K:K, NewEmisData!$A:$A, "Pickup", NewEmisData!$B:$B, $A76, NewEmisData!$C:$C, $H76, NewEmisData!$D:$D, AA$2), SUMIFS(NewEmisData!K:K, NewEmisData!$A:$A, "LDV", NewEmisData!$B:$B, $A76, NewEmisData!$C:$C, $H76, NewEmisData!$D:$D, AA$2))</f>
        <v>3.3512426284448803E-2</v>
      </c>
      <c r="AB76" s="335">
        <f>$I76*IF($G76="Pickup", SUMIFS(NewEmisData!L:L, NewEmisData!$A:$A, "Pickup", NewEmisData!$B:$B, $A76, NewEmisData!$C:$C, $H76, NewEmisData!$D:$D, AB$2), SUMIFS(NewEmisData!L:L, NewEmisData!$A:$A, "LDV", NewEmisData!$B:$B, $A76, NewEmisData!$C:$C, $H76, NewEmisData!$D:$D, AB$2))</f>
        <v>3.2134891572290103E-2</v>
      </c>
      <c r="AC76" s="335">
        <f>$I76*IF($G76="Pickup", SUMIFS(NewEmisData!M:M, NewEmisData!$A:$A, "Pickup", NewEmisData!$B:$B, $A76, NewEmisData!$C:$C, $H76, NewEmisData!$D:$D, AC$2), SUMIFS(NewEmisData!M:M, NewEmisData!$A:$A, "LDV", NewEmisData!$B:$B, $A76, NewEmisData!$C:$C, $H76, NewEmisData!$D:$D, AC$2))</f>
        <v>3.24152542775758E-2</v>
      </c>
      <c r="AD76" s="335">
        <v>0.31264891292629016</v>
      </c>
      <c r="AE76" s="335">
        <f>$I76*IF($G76="Pickup", SUMIFS(NewEmisData!E:E, NewEmisData!$A:$A, "Pickup", NewEmisData!$B:$B, $A76, NewEmisData!$C:$C, $H76, NewEmisData!$D:$D, AE$2), SUMIFS(NewEmisData!E:E, NewEmisData!$A:$A, "LDV", NewEmisData!$B:$B, $A76, NewEmisData!$C:$C, $H76, NewEmisData!$D:$D, AE$2))</f>
        <v>1.1303261097433201E-2</v>
      </c>
      <c r="AF76" s="335">
        <f>$I76*IF($G76="Pickup", SUMIFS(NewEmisData!F:F, NewEmisData!$A:$A, "Pickup", NewEmisData!$B:$B, $A76, NewEmisData!$C:$C, $H76, NewEmisData!$D:$D, AF$2), SUMIFS(NewEmisData!F:F, NewEmisData!$A:$A, "LDV", NewEmisData!$B:$B, $A76, NewEmisData!$C:$C, $H76, NewEmisData!$D:$D, AF$2))</f>
        <v>9.9952440902568301E-3</v>
      </c>
      <c r="AG76" s="335">
        <f>$I76*IF($G76="Pickup", SUMIFS(NewEmisData!G:G, NewEmisData!$A:$A, "Pickup", NewEmisData!$B:$B, $A76, NewEmisData!$C:$C, $H76, NewEmisData!$D:$D, AG$2), SUMIFS(NewEmisData!G:G, NewEmisData!$A:$A, "LDV", NewEmisData!$B:$B, $A76, NewEmisData!$C:$C, $H76, NewEmisData!$D:$D, AG$2))</f>
        <v>2.8615465413590799E-3</v>
      </c>
      <c r="AH76" s="335">
        <f>$I76*IF($G76="Pickup", SUMIFS(NewEmisData!H:H, NewEmisData!$A:$A, "Pickup", NewEmisData!$B:$B, $A76, NewEmisData!$C:$C, $H76, NewEmisData!$D:$D, AH$2), SUMIFS(NewEmisData!H:H, NewEmisData!$A:$A, "LDV", NewEmisData!$B:$B, $A76, NewEmisData!$C:$C, $H76, NewEmisData!$D:$D, AH$2))</f>
        <v>2.3897731636762301E-3</v>
      </c>
      <c r="AI76" s="335">
        <f>$I76*IF($G76="Pickup", SUMIFS(NewEmisData!I:I, NewEmisData!$A:$A, "Pickup", NewEmisData!$B:$B, $A76, NewEmisData!$C:$C, $H76, NewEmisData!$D:$D, AI$2), SUMIFS(NewEmisData!I:I, NewEmisData!$A:$A, "LDV", NewEmisData!$B:$B, $A76, NewEmisData!$C:$C, $H76, NewEmisData!$D:$D, AI$2))</f>
        <v>2.1757621427749502E-3</v>
      </c>
      <c r="AJ76" s="335">
        <f>$I76*IF($G76="Pickup", SUMIFS(NewEmisData!J:J, NewEmisData!$A:$A, "Pickup", NewEmisData!$B:$B, $A76, NewEmisData!$C:$C, $H76, NewEmisData!$D:$D, AJ$2), SUMIFS(NewEmisData!J:J, NewEmisData!$A:$A, "LDV", NewEmisData!$B:$B, $A76, NewEmisData!$C:$C, $H76, NewEmisData!$D:$D, AJ$2))</f>
        <v>2.0872445644692299E-3</v>
      </c>
      <c r="AK76" s="335">
        <f>$I76*IF($G76="Pickup", SUMIFS(NewEmisData!K:K, NewEmisData!$A:$A, "Pickup", NewEmisData!$B:$B, $A76, NewEmisData!$C:$C, $H76, NewEmisData!$D:$D, AK$2), SUMIFS(NewEmisData!K:K, NewEmisData!$A:$A, "LDV", NewEmisData!$B:$B, $A76, NewEmisData!$C:$C, $H76, NewEmisData!$D:$D, AK$2))</f>
        <v>2.03348692070508E-3</v>
      </c>
      <c r="AL76" s="335">
        <f>$I76*IF($G76="Pickup", SUMIFS(NewEmisData!L:L, NewEmisData!$A:$A, "Pickup", NewEmisData!$B:$B, $A76, NewEmisData!$C:$C, $H76, NewEmisData!$D:$D, AL$2), SUMIFS(NewEmisData!L:L, NewEmisData!$A:$A, "LDV", NewEmisData!$B:$B, $A76, NewEmisData!$C:$C, $H76, NewEmisData!$D:$D, AL$2))</f>
        <v>2.0138761843932198E-3</v>
      </c>
      <c r="AM76" s="335">
        <f>$I76*IF($G76="Pickup", SUMIFS(NewEmisData!M:M, NewEmisData!$A:$A, "Pickup", NewEmisData!$B:$B, $A76, NewEmisData!$C:$C, $H76, NewEmisData!$D:$D, AM$2), SUMIFS(NewEmisData!M:M, NewEmisData!$A:$A, "LDV", NewEmisData!$B:$B, $A76, NewEmisData!$C:$C, $H76, NewEmisData!$D:$D, AM$2))</f>
        <v>2.0134431442024002E-3</v>
      </c>
      <c r="AN76" s="335">
        <v>4.2403248188809025E-3</v>
      </c>
      <c r="AO76" s="335">
        <f>$I76*IF($G76="Pickup", SUMIFS(NewEmisData!E:E, NewEmisData!$A:$A, "Pickup", NewEmisData!$B:$B, $A76, NewEmisData!$C:$C, $H76, NewEmisData!$D:$D, AO$2), SUMIFS(NewEmisData!E:E, NewEmisData!$A:$A, "LDV", NewEmisData!$B:$B, $A76, NewEmisData!$C:$C, $H76, NewEmisData!$D:$D, AO$2))</f>
        <v>0.10831971626595401</v>
      </c>
      <c r="AP76" s="335">
        <f>$I76*IF($G76="Pickup", SUMIFS(NewEmisData!F:F, NewEmisData!$A:$A, "Pickup", NewEmisData!$B:$B, $A76, NewEmisData!$C:$C, $H76, NewEmisData!$D:$D, AP$2), SUMIFS(NewEmisData!F:F, NewEmisData!$A:$A, "LDV", NewEmisData!$B:$B, $A76, NewEmisData!$C:$C, $H76, NewEmisData!$D:$D, AP$2))</f>
        <v>7.51921551228555E-2</v>
      </c>
      <c r="AQ76" s="335">
        <f>$I76*IF($G76="Pickup", SUMIFS(NewEmisData!G:G, NewEmisData!$A:$A, "Pickup", NewEmisData!$B:$B, $A76, NewEmisData!$C:$C, $H76, NewEmisData!$D:$D, AQ$2), SUMIFS(NewEmisData!G:G, NewEmisData!$A:$A, "LDV", NewEmisData!$B:$B, $A76, NewEmisData!$C:$C, $H76, NewEmisData!$D:$D, AQ$2))</f>
        <v>6.01393435807746E-2</v>
      </c>
      <c r="AR76" s="335">
        <f>$I76*IF($G76="Pickup", SUMIFS(NewEmisData!H:H, NewEmisData!$A:$A, "Pickup", NewEmisData!$B:$B, $A76, NewEmisData!$C:$C, $H76, NewEmisData!$D:$D, AR$2), SUMIFS(NewEmisData!H:H, NewEmisData!$A:$A, "LDV", NewEmisData!$B:$B, $A76, NewEmisData!$C:$C, $H76, NewEmisData!$D:$D, AR$2))</f>
        <v>5.915482339026E-2</v>
      </c>
      <c r="AS76" s="335">
        <f>$I76*IF($G76="Pickup", SUMIFS(NewEmisData!I:I, NewEmisData!$A:$A, "Pickup", NewEmisData!$B:$B, $A76, NewEmisData!$C:$C, $H76, NewEmisData!$D:$D, AS$2), SUMIFS(NewEmisData!I:I, NewEmisData!$A:$A, "LDV", NewEmisData!$B:$B, $A76, NewEmisData!$C:$C, $H76, NewEmisData!$D:$D, AS$2))</f>
        <v>5.90367985492673E-2</v>
      </c>
      <c r="AT76" s="335">
        <f>$I76*IF($G76="Pickup", SUMIFS(NewEmisData!J:J, NewEmisData!$A:$A, "Pickup", NewEmisData!$B:$B, $A76, NewEmisData!$C:$C, $H76, NewEmisData!$D:$D, AT$2), SUMIFS(NewEmisData!J:J, NewEmisData!$A:$A, "LDV", NewEmisData!$B:$B, $A76, NewEmisData!$C:$C, $H76, NewEmisData!$D:$D, AT$2))</f>
        <v>5.9096852542489697E-2</v>
      </c>
      <c r="AU76" s="335">
        <f>$I76*IF($G76="Pickup", SUMIFS(NewEmisData!K:K, NewEmisData!$A:$A, "Pickup", NewEmisData!$B:$B, $A76, NewEmisData!$C:$C, $H76, NewEmisData!$D:$D, AU$2), SUMIFS(NewEmisData!K:K, NewEmisData!$A:$A, "LDV", NewEmisData!$B:$B, $A76, NewEmisData!$C:$C, $H76, NewEmisData!$D:$D, AU$2))</f>
        <v>5.9090238154649199E-2</v>
      </c>
      <c r="AV76" s="335">
        <f>$I76*IF($G76="Pickup", SUMIFS(NewEmisData!L:L, NewEmisData!$A:$A, "Pickup", NewEmisData!$B:$B, $A76, NewEmisData!$C:$C, $H76, NewEmisData!$D:$D, AV$2), SUMIFS(NewEmisData!L:L, NewEmisData!$A:$A, "LDV", NewEmisData!$B:$B, $A76, NewEmisData!$C:$C, $H76, NewEmisData!$D:$D, AV$2))</f>
        <v>5.90796096133216E-2</v>
      </c>
      <c r="AW76" s="335">
        <f>$I76*IF($G76="Pickup", SUMIFS(NewEmisData!M:M, NewEmisData!$A:$A, "Pickup", NewEmisData!$B:$B, $A76, NewEmisData!$C:$C, $H76, NewEmisData!$D:$D, AW$2), SUMIFS(NewEmisData!M:M, NewEmisData!$A:$A, "LDV", NewEmisData!$B:$B, $A76, NewEmisData!$C:$C, $H76, NewEmisData!$D:$D, AW$2))</f>
        <v>5.9120090191233099E-2</v>
      </c>
      <c r="AX76" s="335">
        <v>5.2834708622229692E-2</v>
      </c>
      <c r="AY76" s="335">
        <f>$I76*IF($G76="Pickup", SUMIFS(NewEmisData!E:E, NewEmisData!$A:$A, "Pickup", NewEmisData!$B:$B, $A76, NewEmisData!$C:$C, $H76, NewEmisData!$D:$D, AY$2), SUMIFS(NewEmisData!E:E, NewEmisData!$A:$A, "LDV", NewEmisData!$B:$B, $A76, NewEmisData!$C:$C, $H76, NewEmisData!$D:$D, AY$2))</f>
        <v>5.6019255696326403E-2</v>
      </c>
      <c r="AZ76" s="335">
        <f>$I76*IF($G76="Pickup", SUMIFS(NewEmisData!F:F, NewEmisData!$A:$A, "Pickup", NewEmisData!$B:$B, $A76, NewEmisData!$C:$C, $H76, NewEmisData!$D:$D, AZ$2), SUMIFS(NewEmisData!F:F, NewEmisData!$A:$A, "LDV", NewEmisData!$B:$B, $A76, NewEmisData!$C:$C, $H76, NewEmisData!$D:$D, AZ$2))</f>
        <v>2.5542017960839599E-2</v>
      </c>
      <c r="BA76" s="335">
        <f>$I76*IF($G76="Pickup", SUMIFS(NewEmisData!G:G, NewEmisData!$A:$A, "Pickup", NewEmisData!$B:$B, $A76, NewEmisData!$C:$C, $H76, NewEmisData!$D:$D, BA$2), SUMIFS(NewEmisData!G:G, NewEmisData!$A:$A, "LDV", NewEmisData!$B:$B, $A76, NewEmisData!$C:$C, $H76, NewEmisData!$D:$D, BA$2))</f>
        <v>1.11121396466055E-2</v>
      </c>
      <c r="BB76" s="335">
        <f>$I76*IF($G76="Pickup", SUMIFS(NewEmisData!H:H, NewEmisData!$A:$A, "Pickup", NewEmisData!$B:$B, $A76, NewEmisData!$C:$C, $H76, NewEmisData!$D:$D, BB$2), SUMIFS(NewEmisData!H:H, NewEmisData!$A:$A, "LDV", NewEmisData!$B:$B, $A76, NewEmisData!$C:$C, $H76, NewEmisData!$D:$D, BB$2))</f>
        <v>1.0206481959038401E-2</v>
      </c>
      <c r="BC76" s="335">
        <f>$I76*IF($G76="Pickup", SUMIFS(NewEmisData!I:I, NewEmisData!$A:$A, "Pickup", NewEmisData!$B:$B, $A76, NewEmisData!$C:$C, $H76, NewEmisData!$D:$D, BC$2), SUMIFS(NewEmisData!I:I, NewEmisData!$A:$A, "LDV", NewEmisData!$B:$B, $A76, NewEmisData!$C:$C, $H76, NewEmisData!$D:$D, BC$2))</f>
        <v>1.00978805100248E-2</v>
      </c>
      <c r="BD76" s="335">
        <f>$I76*IF($G76="Pickup", SUMIFS(NewEmisData!J:J, NewEmisData!$A:$A, "Pickup", NewEmisData!$B:$B, $A76, NewEmisData!$C:$C, $H76, NewEmisData!$D:$D, BD$2), SUMIFS(NewEmisData!J:J, NewEmisData!$A:$A, "LDV", NewEmisData!$B:$B, $A76, NewEmisData!$C:$C, $H76, NewEmisData!$D:$D, BD$2))</f>
        <v>1.01531295733735E-2</v>
      </c>
      <c r="BE76" s="335">
        <f>$I76*IF($G76="Pickup", SUMIFS(NewEmisData!K:K, NewEmisData!$A:$A, "Pickup", NewEmisData!$B:$B, $A76, NewEmisData!$C:$C, $H76, NewEmisData!$D:$D, BE$2), SUMIFS(NewEmisData!K:K, NewEmisData!$A:$A, "LDV", NewEmisData!$B:$B, $A76, NewEmisData!$C:$C, $H76, NewEmisData!$D:$D, BE$2))</f>
        <v>1.0147042075548099E-2</v>
      </c>
      <c r="BF76" s="335">
        <f>$I76*IF($G76="Pickup", SUMIFS(NewEmisData!L:L, NewEmisData!$A:$A, "Pickup", NewEmisData!$B:$B, $A76, NewEmisData!$C:$C, $H76, NewEmisData!$D:$D, BF$2), SUMIFS(NewEmisData!L:L, NewEmisData!$A:$A, "LDV", NewEmisData!$B:$B, $A76, NewEmisData!$C:$C, $H76, NewEmisData!$D:$D, BF$2))</f>
        <v>1.0137260551364401E-2</v>
      </c>
      <c r="BG76" s="335">
        <f>$I76*IF($G76="Pickup", SUMIFS(NewEmisData!M:M, NewEmisData!$A:$A, "Pickup", NewEmisData!$B:$B, $A76, NewEmisData!$C:$C, $H76, NewEmisData!$D:$D, BG$2), SUMIFS(NewEmisData!M:M, NewEmisData!$A:$A, "LDV", NewEmisData!$B:$B, $A76, NewEmisData!$C:$C, $H76, NewEmisData!$D:$D, BG$2))</f>
        <v>1.0174550452384501E-2</v>
      </c>
      <c r="BH76" s="335">
        <v>1.4243276255751064E-2</v>
      </c>
      <c r="BI76" s="335">
        <f>$I76*IF($G76="Pickup", SUMIFS(NewEmisData!E:E, NewEmisData!$A:$A, "Pickup", NewEmisData!$B:$B, $A76, NewEmisData!$C:$C, $H76, NewEmisData!$D:$D, BI$2), SUMIFS(NewEmisData!E:E, NewEmisData!$A:$A, "LDV", NewEmisData!$B:$B, $A76, NewEmisData!$C:$C, $H76, NewEmisData!$D:$D, BI$2))</f>
        <v>25.7359255125963</v>
      </c>
      <c r="BJ76" s="335">
        <f>$I76*IF($G76="Pickup", SUMIFS(NewEmisData!F:F, NewEmisData!$A:$A, "Pickup", NewEmisData!$B:$B, $A76, NewEmisData!$C:$C, $H76, NewEmisData!$D:$D, BJ$2), SUMIFS(NewEmisData!F:F, NewEmisData!$A:$A, "LDV", NewEmisData!$B:$B, $A76, NewEmisData!$C:$C, $H76, NewEmisData!$D:$D, BJ$2))</f>
        <v>9.6608254694220292</v>
      </c>
      <c r="BK76" s="335">
        <f>$I76*IF($G76="Pickup", SUMIFS(NewEmisData!G:G, NewEmisData!$A:$A, "Pickup", NewEmisData!$B:$B, $A76, NewEmisData!$C:$C, $H76, NewEmisData!$D:$D, BK$2), SUMIFS(NewEmisData!G:G, NewEmisData!$A:$A, "LDV", NewEmisData!$B:$B, $A76, NewEmisData!$C:$C, $H76, NewEmisData!$D:$D, BK$2))</f>
        <v>1.5868606265345599</v>
      </c>
      <c r="BL76" s="335">
        <f>$I76*IF($G76="Pickup", SUMIFS(NewEmisData!H:H, NewEmisData!$A:$A, "Pickup", NewEmisData!$B:$B, $A76, NewEmisData!$C:$C, $H76, NewEmisData!$D:$D, BL$2), SUMIFS(NewEmisData!H:H, NewEmisData!$A:$A, "LDV", NewEmisData!$B:$B, $A76, NewEmisData!$C:$C, $H76, NewEmisData!$D:$D, BL$2))</f>
        <v>1.2176793673039601</v>
      </c>
      <c r="BM76" s="335">
        <f>$I76*IF($G76="Pickup", SUMIFS(NewEmisData!I:I, NewEmisData!$A:$A, "Pickup", NewEmisData!$B:$B, $A76, NewEmisData!$C:$C, $H76, NewEmisData!$D:$D, BM$2), SUMIFS(NewEmisData!I:I, NewEmisData!$A:$A, "LDV", NewEmisData!$B:$B, $A76, NewEmisData!$C:$C, $H76, NewEmisData!$D:$D, BM$2))</f>
        <v>1.0510354041170999</v>
      </c>
      <c r="BN76" s="335">
        <f>$I76*IF($G76="Pickup", SUMIFS(NewEmisData!J:J, NewEmisData!$A:$A, "Pickup", NewEmisData!$B:$B, $A76, NewEmisData!$C:$C, $H76, NewEmisData!$D:$D, BN$2), SUMIFS(NewEmisData!J:J, NewEmisData!$A:$A, "LDV", NewEmisData!$B:$B, $A76, NewEmisData!$C:$C, $H76, NewEmisData!$D:$D, BN$2))</f>
        <v>1.00292244742092</v>
      </c>
      <c r="BO76" s="335">
        <f>$I76*IF($G76="Pickup", SUMIFS(NewEmisData!K:K, NewEmisData!$A:$A, "Pickup", NewEmisData!$B:$B, $A76, NewEmisData!$C:$C, $H76, NewEmisData!$D:$D, BO$2), SUMIFS(NewEmisData!K:K, NewEmisData!$A:$A, "LDV", NewEmisData!$B:$B, $A76, NewEmisData!$C:$C, $H76, NewEmisData!$D:$D, BO$2))</f>
        <v>0.95159033350268696</v>
      </c>
      <c r="BP76" s="335">
        <f>$I76*IF($G76="Pickup", SUMIFS(NewEmisData!L:L, NewEmisData!$A:$A, "Pickup", NewEmisData!$B:$B, $A76, NewEmisData!$C:$C, $H76, NewEmisData!$D:$D, BP$2), SUMIFS(NewEmisData!L:L, NewEmisData!$A:$A, "LDV", NewEmisData!$B:$B, $A76, NewEmisData!$C:$C, $H76, NewEmisData!$D:$D, BP$2))</f>
        <v>0.92637431175947205</v>
      </c>
      <c r="BQ76" s="335">
        <f>$I76*IF($G76="Pickup", SUMIFS(NewEmisData!M:M, NewEmisData!$A:$A, "Pickup", NewEmisData!$B:$B, $A76, NewEmisData!$C:$C, $H76, NewEmisData!$D:$D, BQ$2), SUMIFS(NewEmisData!M:M, NewEmisData!$A:$A, "LDV", NewEmisData!$B:$B, $A76, NewEmisData!$C:$C, $H76, NewEmisData!$D:$D, BQ$2))</f>
        <v>0.93213232013860903</v>
      </c>
      <c r="BR76" s="335">
        <v>0.76052857406256014</v>
      </c>
      <c r="BS76" s="335">
        <f>$I76*IF($G76="Pickup", SUMIFS(NewEmisData!E:E, NewEmisData!$A:$A, "Pickup", NewEmisData!$B:$B, $A76, NewEmisData!$C:$C, $H76, NewEmisData!$D:$D, BS$2), SUMIFS(NewEmisData!E:E, NewEmisData!$A:$A, "LDV", NewEmisData!$B:$B, $A76, NewEmisData!$C:$C, $H76, NewEmisData!$D:$D, BS$2))</f>
        <v>2.3600316803923498</v>
      </c>
      <c r="BT76" s="335">
        <f>$I76*IF($G76="Pickup", SUMIFS(NewEmisData!F:F, NewEmisData!$A:$A, "Pickup", NewEmisData!$B:$B, $A76, NewEmisData!$C:$C, $H76, NewEmisData!$D:$D, BT$2), SUMIFS(NewEmisData!F:F, NewEmisData!$A:$A, "LDV", NewEmisData!$B:$B, $A76, NewEmisData!$C:$C, $H76, NewEmisData!$D:$D, BT$2))</f>
        <v>0.86729043326035704</v>
      </c>
      <c r="BU76" s="335">
        <f>$I76*IF($G76="Pickup", SUMIFS(NewEmisData!G:G, NewEmisData!$A:$A, "Pickup", NewEmisData!$B:$B, $A76, NewEmisData!$C:$C, $H76, NewEmisData!$D:$D, BU$2), SUMIFS(NewEmisData!G:G, NewEmisData!$A:$A, "LDV", NewEmisData!$B:$B, $A76, NewEmisData!$C:$C, $H76, NewEmisData!$D:$D, BU$2))</f>
        <v>0.110736526137932</v>
      </c>
      <c r="BV76" s="335">
        <f>$I76*IF($G76="Pickup", SUMIFS(NewEmisData!H:H, NewEmisData!$A:$A, "Pickup", NewEmisData!$B:$B, $A76, NewEmisData!$C:$C, $H76, NewEmisData!$D:$D, BV$2), SUMIFS(NewEmisData!H:H, NewEmisData!$A:$A, "LDV", NewEmisData!$B:$B, $A76, NewEmisData!$C:$C, $H76, NewEmisData!$D:$D, BV$2))</f>
        <v>7.5901512222891696E-2</v>
      </c>
      <c r="BW76" s="335">
        <f>$I76*IF($G76="Pickup", SUMIFS(NewEmisData!I:I, NewEmisData!$A:$A, "Pickup", NewEmisData!$B:$B, $A76, NewEmisData!$C:$C, $H76, NewEmisData!$D:$D, BW$2), SUMIFS(NewEmisData!I:I, NewEmisData!$A:$A, "LDV", NewEmisData!$B:$B, $A76, NewEmisData!$C:$C, $H76, NewEmisData!$D:$D, BW$2))</f>
        <v>5.8492240477683803E-2</v>
      </c>
      <c r="BX76" s="335">
        <f>$I76*IF($G76="Pickup", SUMIFS(NewEmisData!J:J, NewEmisData!$A:$A, "Pickup", NewEmisData!$B:$B, $A76, NewEmisData!$C:$C, $H76, NewEmisData!$D:$D, BX$2), SUMIFS(NewEmisData!J:J, NewEmisData!$A:$A, "LDV", NewEmisData!$B:$B, $A76, NewEmisData!$C:$C, $H76, NewEmisData!$D:$D, BX$2))</f>
        <v>5.7141032113164097E-2</v>
      </c>
      <c r="BY76" s="335">
        <f>$I76*IF($G76="Pickup", SUMIFS(NewEmisData!K:K, NewEmisData!$A:$A, "Pickup", NewEmisData!$B:$B, $A76, NewEmisData!$C:$C, $H76, NewEmisData!$D:$D, BY$2), SUMIFS(NewEmisData!K:K, NewEmisData!$A:$A, "LDV", NewEmisData!$B:$B, $A76, NewEmisData!$C:$C, $H76, NewEmisData!$D:$D, BY$2))</f>
        <v>5.5289104211044299E-2</v>
      </c>
      <c r="BZ76" s="335">
        <f>$I76*IF($G76="Pickup", SUMIFS(NewEmisData!L:L, NewEmisData!$A:$A, "Pickup", NewEmisData!$B:$B, $A76, NewEmisData!$C:$C, $H76, NewEmisData!$D:$D, BZ$2), SUMIFS(NewEmisData!L:L, NewEmisData!$A:$A, "LDV", NewEmisData!$B:$B, $A76, NewEmisData!$C:$C, $H76, NewEmisData!$D:$D, BZ$2))</f>
        <v>5.4482372037083497E-2</v>
      </c>
      <c r="CA76" s="335">
        <f>$I76*IF($G76="Pickup", SUMIFS(NewEmisData!M:M, NewEmisData!$A:$A, "Pickup", NewEmisData!$B:$B, $A76, NewEmisData!$C:$C, $H76, NewEmisData!$D:$D, CA$2), SUMIFS(NewEmisData!M:M, NewEmisData!$A:$A, "LDV", NewEmisData!$B:$B, $A76, NewEmisData!$C:$C, $H76, NewEmisData!$D:$D, CA$2))</f>
        <v>5.5017621362252002E-2</v>
      </c>
      <c r="CB76" s="335">
        <v>8.150002687780894E-2</v>
      </c>
      <c r="CC76" s="335">
        <f>$I76*IF($G76="Pickup", SUMIFS(NewEmisData!E:E, NewEmisData!$A:$A, "Pickup", NewEmisData!$B:$B, $A76, NewEmisData!$C:$C, $H76, NewEmisData!$D:$D, CC$2), SUMIFS(NewEmisData!E:E, NewEmisData!$A:$A, "LDV", NewEmisData!$B:$B, $A76, NewEmisData!$C:$C, $H76, NewEmisData!$D:$D, CC$2))</f>
        <v>8.1351723095982893E-3</v>
      </c>
      <c r="CD76" s="335">
        <f>$I76*IF($G76="Pickup", SUMIFS(NewEmisData!F:F, NewEmisData!$A:$A, "Pickup", NewEmisData!$B:$B, $A76, NewEmisData!$C:$C, $H76, NewEmisData!$D:$D, CD$2), SUMIFS(NewEmisData!F:F, NewEmisData!$A:$A, "LDV", NewEmisData!$B:$B, $A76, NewEmisData!$C:$C, $H76, NewEmisData!$D:$D, CD$2))</f>
        <v>8.1351745562756508E-3</v>
      </c>
      <c r="CE76" s="335">
        <f>$I76*IF($G76="Pickup", SUMIFS(NewEmisData!G:G, NewEmisData!$A:$A, "Pickup", NewEmisData!$B:$B, $A76, NewEmisData!$C:$C, $H76, NewEmisData!$D:$D, CE$2), SUMIFS(NewEmisData!G:G, NewEmisData!$A:$A, "LDV", NewEmisData!$B:$B, $A76, NewEmisData!$C:$C, $H76, NewEmisData!$D:$D, CE$2))</f>
        <v>8.9774038648681997E-3</v>
      </c>
      <c r="CF76" s="335">
        <f>$I76*IF($G76="Pickup", SUMIFS(NewEmisData!H:H, NewEmisData!$A:$A, "Pickup", NewEmisData!$B:$B, $A76, NewEmisData!$C:$C, $H76, NewEmisData!$D:$D, CF$2), SUMIFS(NewEmisData!H:H, NewEmisData!$A:$A, "LDV", NewEmisData!$B:$B, $A76, NewEmisData!$C:$C, $H76, NewEmisData!$D:$D, CF$2))</f>
        <v>8.9773869601495193E-3</v>
      </c>
      <c r="CG76" s="335">
        <f>$I76*IF($G76="Pickup", SUMIFS(NewEmisData!I:I, NewEmisData!$A:$A, "Pickup", NewEmisData!$B:$B, $A76, NewEmisData!$C:$C, $H76, NewEmisData!$D:$D, CG$2), SUMIFS(NewEmisData!I:I, NewEmisData!$A:$A, "LDV", NewEmisData!$B:$B, $A76, NewEmisData!$C:$C, $H76, NewEmisData!$D:$D, CG$2))</f>
        <v>8.9773911150380793E-3</v>
      </c>
      <c r="CH76" s="335">
        <f>$I76*IF($G76="Pickup", SUMIFS(NewEmisData!J:J, NewEmisData!$A:$A, "Pickup", NewEmisData!$B:$B, $A76, NewEmisData!$C:$C, $H76, NewEmisData!$D:$D, CH$2), SUMIFS(NewEmisData!J:J, NewEmisData!$A:$A, "LDV", NewEmisData!$B:$B, $A76, NewEmisData!$C:$C, $H76, NewEmisData!$D:$D, CH$2))</f>
        <v>8.9773892839756404E-3</v>
      </c>
      <c r="CI76" s="335">
        <f>$I76*IF($G76="Pickup", SUMIFS(NewEmisData!K:K, NewEmisData!$A:$A, "Pickup", NewEmisData!$B:$B, $A76, NewEmisData!$C:$C, $H76, NewEmisData!$D:$D, CI$2), SUMIFS(NewEmisData!K:K, NewEmisData!$A:$A, "LDV", NewEmisData!$B:$B, $A76, NewEmisData!$C:$C, $H76, NewEmisData!$D:$D, CI$2))</f>
        <v>8.9773894598061902E-3</v>
      </c>
      <c r="CJ76" s="335">
        <f>$I76*IF($G76="Pickup", SUMIFS(NewEmisData!L:L, NewEmisData!$A:$A, "Pickup", NewEmisData!$B:$B, $A76, NewEmisData!$C:$C, $H76, NewEmisData!$D:$D, CJ$2), SUMIFS(NewEmisData!L:L, NewEmisData!$A:$A, "LDV", NewEmisData!$B:$B, $A76, NewEmisData!$C:$C, $H76, NewEmisData!$D:$D, CJ$2))</f>
        <v>8.9773849530117907E-3</v>
      </c>
      <c r="CK76" s="335">
        <f>$I76*IF($G76="Pickup", SUMIFS(NewEmisData!M:M, NewEmisData!$A:$A, "Pickup", NewEmisData!$B:$B, $A76, NewEmisData!$C:$C, $H76, NewEmisData!$D:$D, CK$2), SUMIFS(NewEmisData!M:M, NewEmisData!$A:$A, "LDV", NewEmisData!$B:$B, $A76, NewEmisData!$C:$C, $H76, NewEmisData!$D:$D, CK$2))</f>
        <v>8.9773771810134195E-3</v>
      </c>
      <c r="CL76" s="335">
        <v>2.2181963950320412E-2</v>
      </c>
      <c r="CM76" s="335">
        <f>$I76*IF($G76="Pickup", SUMIFS(NewEmisData!E:E, NewEmisData!$A:$A, "Pickup", NewEmisData!$B:$B, $A76, NewEmisData!$C:$C, $H76, NewEmisData!$D:$D, CM$2), SUMIFS(NewEmisData!E:E, NewEmisData!$A:$A, "LDV", NewEmisData!$B:$B, $A76, NewEmisData!$C:$C, $H76, NewEmisData!$D:$D, CM$2))</f>
        <v>1.06890810544702E-3</v>
      </c>
      <c r="CN76" s="335">
        <f>$I76*IF($G76="Pickup", SUMIFS(NewEmisData!F:F, NewEmisData!$A:$A, "Pickup", NewEmisData!$B:$B, $A76, NewEmisData!$C:$C, $H76, NewEmisData!$D:$D, CN$2), SUMIFS(NewEmisData!F:F, NewEmisData!$A:$A, "LDV", NewEmisData!$B:$B, $A76, NewEmisData!$C:$C, $H76, NewEmisData!$D:$D, CN$2))</f>
        <v>9.8276928788775995E-4</v>
      </c>
      <c r="CO76" s="335">
        <f>$I76*IF($G76="Pickup", SUMIFS(NewEmisData!G:G, NewEmisData!$A:$A, "Pickup", NewEmisData!$B:$B, $A76, NewEmisData!$C:$C, $H76, NewEmisData!$D:$D, CO$2), SUMIFS(NewEmisData!G:G, NewEmisData!$A:$A, "LDV", NewEmisData!$B:$B, $A76, NewEmisData!$C:$C, $H76, NewEmisData!$D:$D, CO$2))</f>
        <v>1.0388015160064301E-3</v>
      </c>
      <c r="CP76" s="335">
        <f>$I76*IF($G76="Pickup", SUMIFS(NewEmisData!H:H, NewEmisData!$A:$A, "Pickup", NewEmisData!$B:$B, $A76, NewEmisData!$C:$C, $H76, NewEmisData!$D:$D, CP$2), SUMIFS(NewEmisData!H:H, NewEmisData!$A:$A, "LDV", NewEmisData!$B:$B, $A76, NewEmisData!$C:$C, $H76, NewEmisData!$D:$D, CP$2))</f>
        <v>1.04042771571272E-3</v>
      </c>
      <c r="CQ76" s="335">
        <f>$I76*IF($G76="Pickup", SUMIFS(NewEmisData!I:I, NewEmisData!$A:$A, "Pickup", NewEmisData!$B:$B, $A76, NewEmisData!$C:$C, $H76, NewEmisData!$D:$D, CQ$2), SUMIFS(NewEmisData!I:I, NewEmisData!$A:$A, "LDV", NewEmisData!$B:$B, $A76, NewEmisData!$C:$C, $H76, NewEmisData!$D:$D, CQ$2))</f>
        <v>1.0463302398882599E-3</v>
      </c>
      <c r="CR76" s="335">
        <f>$I76*IF($G76="Pickup", SUMIFS(NewEmisData!J:J, NewEmisData!$A:$A, "Pickup", NewEmisData!$B:$B, $A76, NewEmisData!$C:$C, $H76, NewEmisData!$D:$D, CR$2), SUMIFS(NewEmisData!J:J, NewEmisData!$A:$A, "LDV", NewEmisData!$B:$B, $A76, NewEmisData!$C:$C, $H76, NewEmisData!$D:$D, CR$2))</f>
        <v>1.05404632398643E-3</v>
      </c>
      <c r="CS76" s="335">
        <f>$I76*IF($G76="Pickup", SUMIFS(NewEmisData!K:K, NewEmisData!$A:$A, "Pickup", NewEmisData!$B:$B, $A76, NewEmisData!$C:$C, $H76, NewEmisData!$D:$D, CS$2), SUMIFS(NewEmisData!K:K, NewEmisData!$A:$A, "LDV", NewEmisData!$B:$B, $A76, NewEmisData!$C:$C, $H76, NewEmisData!$D:$D, CS$2))</f>
        <v>1.05796184016042E-3</v>
      </c>
      <c r="CT76" s="335">
        <f>$I76*IF($G76="Pickup", SUMIFS(NewEmisData!L:L, NewEmisData!$A:$A, "Pickup", NewEmisData!$B:$B, $A76, NewEmisData!$C:$C, $H76, NewEmisData!$D:$D, CT$2), SUMIFS(NewEmisData!L:L, NewEmisData!$A:$A, "LDV", NewEmisData!$B:$B, $A76, NewEmisData!$C:$C, $H76, NewEmisData!$D:$D, CT$2))</f>
        <v>1.05921014380327E-3</v>
      </c>
      <c r="CU76" s="335">
        <f>$I76*IF($G76="Pickup", SUMIFS(NewEmisData!M:M, NewEmisData!$A:$A, "Pickup", NewEmisData!$B:$B, $A76, NewEmisData!$C:$C, $H76, NewEmisData!$D:$D, CU$2), SUMIFS(NewEmisData!M:M, NewEmisData!$A:$A, "LDV", NewEmisData!$B:$B, $A76, NewEmisData!$C:$C, $H76, NewEmisData!$D:$D, CU$2))</f>
        <v>1.0611530168828901E-3</v>
      </c>
      <c r="CV76" s="335">
        <v>2.3568513937467224E-3</v>
      </c>
      <c r="CW76" s="335">
        <v>0.12767609553272316</v>
      </c>
      <c r="CX76" s="335">
        <v>6.0965444660888601E-2</v>
      </c>
      <c r="CY76" s="335">
        <v>1.6598456567846732E-2</v>
      </c>
      <c r="CZ76" s="335">
        <v>3.3604812012321423E-3</v>
      </c>
      <c r="DA76" s="335">
        <v>1.5241571918114991E-3</v>
      </c>
      <c r="DB76" s="335">
        <v>1.0003681376209209E-3</v>
      </c>
      <c r="DC76" s="335">
        <v>9.0365490602724134E-4</v>
      </c>
      <c r="DD76" s="335">
        <v>8.9947941829660093E-4</v>
      </c>
      <c r="DE76" s="335">
        <v>8.980159958761482E-4</v>
      </c>
      <c r="DF76" s="335">
        <v>8.980159958761482E-4</v>
      </c>
      <c r="DG76" s="335">
        <f>$I76*IF($G76="Pickup", SUMIFS(NewEmisData!E:E, NewEmisData!$A:$A, "Pickup", NewEmisData!$B:$B, $A76, NewEmisData!$C:$C, $H76, NewEmisData!$D:$D, DG$2), SUMIFS(NewEmisData!E:E, NewEmisData!$A:$A, "LDV", NewEmisData!$B:$B, $A76, NewEmisData!$C:$C, $H76, NewEmisData!$D:$D, DG$2))</f>
        <v>0</v>
      </c>
      <c r="DH76" s="335">
        <f>$I76*IF($G76="Pickup", SUMIFS(NewEmisData!F:F, NewEmisData!$A:$A, "Pickup", NewEmisData!$B:$B, $A76, NewEmisData!$C:$C, $H76, NewEmisData!$D:$D, DH$2), SUMIFS(NewEmisData!F:F, NewEmisData!$A:$A, "LDV", NewEmisData!$B:$B, $A76, NewEmisData!$C:$C, $H76, NewEmisData!$D:$D, DH$2))</f>
        <v>0</v>
      </c>
      <c r="DI76" s="335">
        <f>$I76*IF($G76="Pickup", SUMIFS(NewEmisData!G:G, NewEmisData!$A:$A, "Pickup", NewEmisData!$B:$B, $A76, NewEmisData!$C:$C, $H76, NewEmisData!$D:$D, DI$2), SUMIFS(NewEmisData!G:G, NewEmisData!$A:$A, "LDV", NewEmisData!$B:$B, $A76, NewEmisData!$C:$C, $H76, NewEmisData!$D:$D, DI$2))</f>
        <v>0</v>
      </c>
      <c r="DJ76" s="335">
        <f>$I76*IF($G76="Pickup", SUMIFS(NewEmisData!H:H, NewEmisData!$A:$A, "Pickup", NewEmisData!$B:$B, $A76, NewEmisData!$C:$C, $H76, NewEmisData!$D:$D, DJ$2), SUMIFS(NewEmisData!H:H, NewEmisData!$A:$A, "LDV", NewEmisData!$B:$B, $A76, NewEmisData!$C:$C, $H76, NewEmisData!$D:$D, DJ$2))</f>
        <v>0</v>
      </c>
      <c r="DK76" s="335">
        <f>$I76*IF($G76="Pickup", SUMIFS(NewEmisData!I:I, NewEmisData!$A:$A, "Pickup", NewEmisData!$B:$B, $A76, NewEmisData!$C:$C, $H76, NewEmisData!$D:$D, DK$2), SUMIFS(NewEmisData!I:I, NewEmisData!$A:$A, "LDV", NewEmisData!$B:$B, $A76, NewEmisData!$C:$C, $H76, NewEmisData!$D:$D, DK$2))</f>
        <v>0</v>
      </c>
      <c r="DL76" s="335">
        <f>$I76*IF($G76="Pickup", SUMIFS(NewEmisData!J:J, NewEmisData!$A:$A, "Pickup", NewEmisData!$B:$B, $A76, NewEmisData!$C:$C, $H76, NewEmisData!$D:$D, DL$2), SUMIFS(NewEmisData!J:J, NewEmisData!$A:$A, "LDV", NewEmisData!$B:$B, $A76, NewEmisData!$C:$C, $H76, NewEmisData!$D:$D, DL$2))</f>
        <v>0</v>
      </c>
      <c r="DM76" s="335">
        <f>$I76*IF($G76="Pickup", SUMIFS(NewEmisData!K:K, NewEmisData!$A:$A, "Pickup", NewEmisData!$B:$B, $A76, NewEmisData!$C:$C, $H76, NewEmisData!$D:$D, DM$2), SUMIFS(NewEmisData!K:K, NewEmisData!$A:$A, "LDV", NewEmisData!$B:$B, $A76, NewEmisData!$C:$C, $H76, NewEmisData!$D:$D, DM$2))</f>
        <v>0</v>
      </c>
      <c r="DN76" s="335">
        <f>$I76*IF($G76="Pickup", SUMIFS(NewEmisData!L:L, NewEmisData!$A:$A, "Pickup", NewEmisData!$B:$B, $A76, NewEmisData!$C:$C, $H76, NewEmisData!$D:$D, DN$2), SUMIFS(NewEmisData!L:L, NewEmisData!$A:$A, "LDV", NewEmisData!$B:$B, $A76, NewEmisData!$C:$C, $H76, NewEmisData!$D:$D, DN$2))</f>
        <v>0</v>
      </c>
      <c r="DO76" s="335">
        <f>$I76*IF($G76="Pickup", SUMIFS(NewEmisData!M:M, NewEmisData!$A:$A, "Pickup", NewEmisData!$B:$B, $A76, NewEmisData!$C:$C, $H76, NewEmisData!$D:$D, DO$2), SUMIFS(NewEmisData!M:M, NewEmisData!$A:$A, "LDV", NewEmisData!$B:$B, $A76, NewEmisData!$C:$C, $H76, NewEmisData!$D:$D, DO$2))</f>
        <v>0</v>
      </c>
      <c r="DP76" s="335">
        <v>1.3040587281867905E-3</v>
      </c>
      <c r="DQ76" s="335">
        <f>$I76*IF($G76="Pickup", SUMIFS(NewEmisData!E:E, NewEmisData!$A:$A, "Pickup", NewEmisData!$B:$B, $A76, NewEmisData!$C:$C, $H76, NewEmisData!$D:$D, DQ$2), SUMIFS(NewEmisData!E:E, NewEmisData!$A:$A, "LDV", NewEmisData!$B:$B, $A76, NewEmisData!$C:$C, $H76, NewEmisData!$D:$D, DQ$2))</f>
        <v>1.4358371794368901E-2</v>
      </c>
      <c r="DR76" s="335">
        <f>$I76*IF($G76="Pickup", SUMIFS(NewEmisData!F:F, NewEmisData!$A:$A, "Pickup", NewEmisData!$B:$B, $A76, NewEmisData!$C:$C, $H76, NewEmisData!$D:$D, DR$2), SUMIFS(NewEmisData!F:F, NewEmisData!$A:$A, "LDV", NewEmisData!$B:$B, $A76, NewEmisData!$C:$C, $H76, NewEmisData!$D:$D, DR$2))</f>
        <v>4.8458502748334797E-2</v>
      </c>
      <c r="DS76" s="335">
        <f>$I76*IF($G76="Pickup", SUMIFS(NewEmisData!G:G, NewEmisData!$A:$A, "Pickup", NewEmisData!$B:$B, $A76, NewEmisData!$C:$C, $H76, NewEmisData!$D:$D, DS$2), SUMIFS(NewEmisData!G:G, NewEmisData!$A:$A, "LDV", NewEmisData!$B:$B, $A76, NewEmisData!$C:$C, $H76, NewEmisData!$D:$D, DS$2))</f>
        <v>5.5764331545387298E-2</v>
      </c>
      <c r="DT76" s="335">
        <f>$I76*IF($G76="Pickup", SUMIFS(NewEmisData!H:H, NewEmisData!$A:$A, "Pickup", NewEmisData!$B:$B, $A76, NewEmisData!$C:$C, $H76, NewEmisData!$D:$D, DT$2), SUMIFS(NewEmisData!H:H, NewEmisData!$A:$A, "LDV", NewEmisData!$B:$B, $A76, NewEmisData!$C:$C, $H76, NewEmisData!$D:$D, DT$2))</f>
        <v>5.6700089978653001E-2</v>
      </c>
      <c r="DU76" s="335">
        <f>$I76*IF($G76="Pickup", SUMIFS(NewEmisData!I:I, NewEmisData!$A:$A, "Pickup", NewEmisData!$B:$B, $A76, NewEmisData!$C:$C, $H76, NewEmisData!$D:$D, DU$2), SUMIFS(NewEmisData!I:I, NewEmisData!$A:$A, "LDV", NewEmisData!$B:$B, $A76, NewEmisData!$C:$C, $H76, NewEmisData!$D:$D, DU$2))</f>
        <v>5.82137428878685E-2</v>
      </c>
      <c r="DV76" s="335">
        <f>$I76*IF($G76="Pickup", SUMIFS(NewEmisData!J:J, NewEmisData!$A:$A, "Pickup", NewEmisData!$B:$B, $A76, NewEmisData!$C:$C, $H76, NewEmisData!$D:$D, DV$2), SUMIFS(NewEmisData!J:J, NewEmisData!$A:$A, "LDV", NewEmisData!$B:$B, $A76, NewEmisData!$C:$C, $H76, NewEmisData!$D:$D, DV$2))</f>
        <v>5.8170546586172198E-2</v>
      </c>
      <c r="DW76" s="335">
        <f>$I76*IF($G76="Pickup", SUMIFS(NewEmisData!K:K, NewEmisData!$A:$A, "Pickup", NewEmisData!$B:$B, $A76, NewEmisData!$C:$C, $H76, NewEmisData!$D:$D, DW$2), SUMIFS(NewEmisData!K:K, NewEmisData!$A:$A, "LDV", NewEmisData!$B:$B, $A76, NewEmisData!$C:$C, $H76, NewEmisData!$D:$D, DW$2))</f>
        <v>5.7454728055515297E-2</v>
      </c>
      <c r="DX76" s="335">
        <f>$I76*IF($G76="Pickup", SUMIFS(NewEmisData!L:L, NewEmisData!$A:$A, "Pickup", NewEmisData!$B:$B, $A76, NewEmisData!$C:$C, $H76, NewEmisData!$D:$D, DX$2), SUMIFS(NewEmisData!L:L, NewEmisData!$A:$A, "LDV", NewEmisData!$B:$B, $A76, NewEmisData!$C:$C, $H76, NewEmisData!$D:$D, DX$2))</f>
        <v>5.6605818902763297E-2</v>
      </c>
      <c r="DY76" s="335">
        <f>$I76*IF($G76="Pickup", SUMIFS(NewEmisData!M:M, NewEmisData!$A:$A, "Pickup", NewEmisData!$B:$B, $A76, NewEmisData!$C:$C, $H76, NewEmisData!$D:$D, DY$2), SUMIFS(NewEmisData!M:M, NewEmisData!$A:$A, "LDV", NewEmisData!$B:$B, $A76, NewEmisData!$C:$C, $H76, NewEmisData!$D:$D, DY$2))</f>
        <v>5.7183132180425103E-2</v>
      </c>
      <c r="DZ76" s="335">
        <v>7.9378330079915432E-2</v>
      </c>
      <c r="EA76" s="335">
        <f t="shared" si="118"/>
        <v>454.22422332698301</v>
      </c>
      <c r="EB76" s="335">
        <f t="shared" si="119"/>
        <v>415.98623310718898</v>
      </c>
      <c r="EC76" s="335">
        <f t="shared" si="120"/>
        <v>341.24154984582401</v>
      </c>
      <c r="ED76" s="335">
        <f t="shared" si="121"/>
        <v>286.14374563306302</v>
      </c>
      <c r="EE76" s="335">
        <f t="shared" si="122"/>
        <v>260.90109398597599</v>
      </c>
      <c r="EF76" s="335">
        <f t="shared" si="123"/>
        <v>250.29294391902499</v>
      </c>
      <c r="EG76" s="335">
        <f t="shared" si="124"/>
        <v>243.907500195674</v>
      </c>
      <c r="EH76" s="335">
        <f t="shared" si="125"/>
        <v>241.55525518103801</v>
      </c>
      <c r="EI76" s="335">
        <f t="shared" si="126"/>
        <v>241.503483186078</v>
      </c>
      <c r="EJ76" s="335">
        <f t="shared" si="127"/>
        <v>0.51895197956857197</v>
      </c>
      <c r="EK76" s="335">
        <f t="shared" si="128"/>
        <v>1.6110129323604601</v>
      </c>
      <c r="EL76" s="335">
        <f t="shared" si="129"/>
        <v>0.78125490560219701</v>
      </c>
      <c r="EM76" s="335">
        <f t="shared" si="130"/>
        <v>0.115620473733781</v>
      </c>
      <c r="EN76" s="335">
        <f t="shared" si="131"/>
        <v>6.6004639352718095E-2</v>
      </c>
      <c r="EO76" s="335">
        <f t="shared" si="132"/>
        <v>4.1480313552042999E-2</v>
      </c>
      <c r="EP76" s="335">
        <f t="shared" si="133"/>
        <v>3.67143779351497E-2</v>
      </c>
      <c r="EQ76" s="335">
        <f t="shared" si="134"/>
        <v>3.3512426284448803E-2</v>
      </c>
      <c r="ER76" s="335">
        <f t="shared" si="135"/>
        <v>3.2134891572290103E-2</v>
      </c>
      <c r="ES76" s="335">
        <f t="shared" si="136"/>
        <v>3.24152542775758E-2</v>
      </c>
      <c r="ET76" s="335">
        <f t="shared" si="137"/>
        <v>0.31264891292629016</v>
      </c>
      <c r="EU76" s="335">
        <f t="shared" si="138"/>
        <v>1.1303261097433201E-2</v>
      </c>
      <c r="EV76" s="335">
        <f t="shared" si="139"/>
        <v>9.9952440902568301E-3</v>
      </c>
      <c r="EW76" s="335">
        <f t="shared" si="140"/>
        <v>2.8615465413590799E-3</v>
      </c>
      <c r="EX76" s="335">
        <f t="shared" si="141"/>
        <v>2.3897731636762301E-3</v>
      </c>
      <c r="EY76" s="335">
        <f t="shared" si="142"/>
        <v>2.1757621427749502E-3</v>
      </c>
      <c r="EZ76" s="335">
        <f t="shared" si="143"/>
        <v>2.0872445644692299E-3</v>
      </c>
      <c r="FA76" s="335">
        <f t="shared" si="144"/>
        <v>2.03348692070508E-3</v>
      </c>
      <c r="FB76" s="335">
        <f t="shared" si="145"/>
        <v>2.0138761843932198E-3</v>
      </c>
      <c r="FC76" s="335">
        <f t="shared" si="146"/>
        <v>2.0134431442024002E-3</v>
      </c>
      <c r="FD76" s="335">
        <f t="shared" si="147"/>
        <v>4.2403248188809025E-3</v>
      </c>
      <c r="FE76" s="335">
        <f t="shared" si="148"/>
        <v>0.10831971626595401</v>
      </c>
      <c r="FF76" s="335">
        <f t="shared" si="149"/>
        <v>7.51921551228555E-2</v>
      </c>
      <c r="FG76" s="335">
        <f t="shared" si="150"/>
        <v>6.01393435807746E-2</v>
      </c>
      <c r="FH76" s="335">
        <f t="shared" si="151"/>
        <v>5.915482339026E-2</v>
      </c>
      <c r="FI76" s="335">
        <f t="shared" si="152"/>
        <v>5.90367985492673E-2</v>
      </c>
      <c r="FJ76" s="335">
        <f t="shared" si="153"/>
        <v>5.9096852542489697E-2</v>
      </c>
      <c r="FK76" s="335">
        <f t="shared" si="154"/>
        <v>5.9090238154649199E-2</v>
      </c>
      <c r="FL76" s="335">
        <f t="shared" si="155"/>
        <v>5.90796096133216E-2</v>
      </c>
      <c r="FM76" s="335">
        <f t="shared" si="156"/>
        <v>5.9120090191233099E-2</v>
      </c>
      <c r="FN76" s="335">
        <f t="shared" si="157"/>
        <v>5.2834708622229692E-2</v>
      </c>
      <c r="FO76" s="335">
        <f t="shared" si="158"/>
        <v>5.6019255696326403E-2</v>
      </c>
      <c r="FP76" s="335">
        <f t="shared" si="159"/>
        <v>2.5542017960839599E-2</v>
      </c>
      <c r="FQ76" s="335">
        <f t="shared" si="160"/>
        <v>1.11121396466055E-2</v>
      </c>
      <c r="FR76" s="335">
        <f t="shared" si="161"/>
        <v>1.0206481959038401E-2</v>
      </c>
      <c r="FS76" s="335">
        <f t="shared" si="162"/>
        <v>1.00978805100248E-2</v>
      </c>
      <c r="FT76" s="335">
        <f t="shared" si="163"/>
        <v>1.01531295733735E-2</v>
      </c>
      <c r="FU76" s="335">
        <f t="shared" si="164"/>
        <v>1.0147042075548099E-2</v>
      </c>
      <c r="FV76" s="335">
        <f t="shared" si="165"/>
        <v>1.0137260551364401E-2</v>
      </c>
      <c r="FW76" s="335">
        <f t="shared" si="166"/>
        <v>1.0174550452384501E-2</v>
      </c>
      <c r="FX76" s="335">
        <f t="shared" si="167"/>
        <v>1.4243276255751064E-2</v>
      </c>
    </row>
    <row r="77" spans="1:180" x14ac:dyDescent="0.2">
      <c r="A77" s="305" t="str">
        <f>_xlfn.CONCAT(IF(LEFT(TRIM(A76),1)="*", "*R", "R"), 1+RIGHT(TRIM(A76),1))</f>
        <v>R4</v>
      </c>
      <c r="B77" s="305" t="str">
        <f t="shared" si="169"/>
        <v>TLMDSL11</v>
      </c>
      <c r="C77" s="305" t="str">
        <f t="shared" si="170"/>
        <v>TL.DSL.M.DSL.2011</v>
      </c>
      <c r="D77" s="301" t="str">
        <f t="shared" si="171"/>
        <v>bn-vmt, bn-vmt/a</v>
      </c>
      <c r="E77" s="301" t="str">
        <f t="shared" si="172"/>
        <v>TRNDSL</v>
      </c>
      <c r="F77" s="301" t="str">
        <f t="shared" si="173"/>
        <v>TL</v>
      </c>
      <c r="G77" s="315" t="s">
        <v>819</v>
      </c>
      <c r="H77" s="315" t="s">
        <v>816</v>
      </c>
      <c r="I77" s="315">
        <v>1</v>
      </c>
      <c r="J77" s="315" t="str">
        <f t="shared" si="168"/>
        <v>Minivan-DSL</v>
      </c>
      <c r="K77" s="335">
        <f>$I77*IF($G77="Pickup", SUMIFS(NewEmisData!E:E, NewEmisData!$A:$A, "Pickup", NewEmisData!$B:$B, $A77, NewEmisData!$C:$C, $H77, NewEmisData!$D:$D, K$2), SUMIFS(NewEmisData!E:E, NewEmisData!$A:$A, "LDV", NewEmisData!$B:$B, $A77, NewEmisData!$C:$C, $H77, NewEmisData!$D:$D, K$2))</f>
        <v>592.25900902446597</v>
      </c>
      <c r="L77" s="335">
        <f>$I77*IF($G77="Pickup", SUMIFS(NewEmisData!F:F, NewEmisData!$A:$A, "Pickup", NewEmisData!$B:$B, $A77, NewEmisData!$C:$C, $H77, NewEmisData!$D:$D, L$2), SUMIFS(NewEmisData!F:F, NewEmisData!$A:$A, "LDV", NewEmisData!$B:$B, $A77, NewEmisData!$C:$C, $H77, NewEmisData!$D:$D, L$2))</f>
        <v>520.64964372058603</v>
      </c>
      <c r="M77" s="335">
        <f>$I77*IF($G77="Pickup", SUMIFS(NewEmisData!G:G, NewEmisData!$A:$A, "Pickup", NewEmisData!$B:$B, $A77, NewEmisData!$C:$C, $H77, NewEmisData!$D:$D, M$2), SUMIFS(NewEmisData!G:G, NewEmisData!$A:$A, "LDV", NewEmisData!$B:$B, $A77, NewEmisData!$C:$C, $H77, NewEmisData!$D:$D, M$2))</f>
        <v>392.28875494890798</v>
      </c>
      <c r="N77" s="335">
        <f>$I77*IF($G77="Pickup", SUMIFS(NewEmisData!H:H, NewEmisData!$A:$A, "Pickup", NewEmisData!$B:$B, $A77, NewEmisData!$C:$C, $H77, NewEmisData!$D:$D, N$2), SUMIFS(NewEmisData!H:H, NewEmisData!$A:$A, "LDV", NewEmisData!$B:$B, $A77, NewEmisData!$C:$C, $H77, NewEmisData!$D:$D, N$2))</f>
        <v>328.93351567098</v>
      </c>
      <c r="O77" s="335">
        <f>$I77*IF($G77="Pickup", SUMIFS(NewEmisData!I:I, NewEmisData!$A:$A, "Pickup", NewEmisData!$B:$B, $A77, NewEmisData!$C:$C, $H77, NewEmisData!$D:$D, O$2), SUMIFS(NewEmisData!I:I, NewEmisData!$A:$A, "LDV", NewEmisData!$B:$B, $A77, NewEmisData!$C:$C, $H77, NewEmisData!$D:$D, O$2))</f>
        <v>299.82015329661198</v>
      </c>
      <c r="P77" s="335">
        <f>$I77*IF($G77="Pickup", SUMIFS(NewEmisData!J:J, NewEmisData!$A:$A, "Pickup", NewEmisData!$B:$B, $A77, NewEmisData!$C:$C, $H77, NewEmisData!$D:$D, P$2), SUMIFS(NewEmisData!J:J, NewEmisData!$A:$A, "LDV", NewEmisData!$B:$B, $A77, NewEmisData!$C:$C, $H77, NewEmisData!$D:$D, P$2))</f>
        <v>287.49392836870999</v>
      </c>
      <c r="Q77" s="335">
        <f>$I77*IF($G77="Pickup", SUMIFS(NewEmisData!K:K, NewEmisData!$A:$A, "Pickup", NewEmisData!$B:$B, $A77, NewEmisData!$C:$C, $H77, NewEmisData!$D:$D, Q$2), SUMIFS(NewEmisData!K:K, NewEmisData!$A:$A, "LDV", NewEmisData!$B:$B, $A77, NewEmisData!$C:$C, $H77, NewEmisData!$D:$D, Q$2))</f>
        <v>280.08458814076198</v>
      </c>
      <c r="R77" s="335">
        <f>$I77*IF($G77="Pickup", SUMIFS(NewEmisData!L:L, NewEmisData!$A:$A, "Pickup", NewEmisData!$B:$B, $A77, NewEmisData!$C:$C, $H77, NewEmisData!$D:$D, R$2), SUMIFS(NewEmisData!L:L, NewEmisData!$A:$A, "LDV", NewEmisData!$B:$B, $A77, NewEmisData!$C:$C, $H77, NewEmisData!$D:$D, R$2))</f>
        <v>277.36555832713299</v>
      </c>
      <c r="S77" s="335">
        <f>$I77*IF($G77="Pickup", SUMIFS(NewEmisData!M:M, NewEmisData!$A:$A, "Pickup", NewEmisData!$B:$B, $A77, NewEmisData!$C:$C, $H77, NewEmisData!$D:$D, S$2), SUMIFS(NewEmisData!M:M, NewEmisData!$A:$A, "LDV", NewEmisData!$B:$B, $A77, NewEmisData!$C:$C, $H77, NewEmisData!$D:$D, S$2))</f>
        <v>277.28160240150402</v>
      </c>
      <c r="T77" s="335">
        <v>0.51895197956857197</v>
      </c>
      <c r="U77" s="335">
        <f>$I77*IF($G77="Pickup", SUMIFS(NewEmisData!E:E, NewEmisData!$A:$A, "Pickup", NewEmisData!$B:$B, $A77, NewEmisData!$C:$C, $H77, NewEmisData!$D:$D, U$2), SUMIFS(NewEmisData!E:E, NewEmisData!$A:$A, "LDV", NewEmisData!$B:$B, $A77, NewEmisData!$C:$C, $H77, NewEmisData!$D:$D, U$2))</f>
        <v>2.08663122036549</v>
      </c>
      <c r="V77" s="335">
        <f>$I77*IF($G77="Pickup", SUMIFS(NewEmisData!F:F, NewEmisData!$A:$A, "Pickup", NewEmisData!$B:$B, $A77, NewEmisData!$C:$C, $H77, NewEmisData!$D:$D, V$2), SUMIFS(NewEmisData!F:F, NewEmisData!$A:$A, "LDV", NewEmisData!$B:$B, $A77, NewEmisData!$C:$C, $H77, NewEmisData!$D:$D, V$2))</f>
        <v>1.1128303318127599</v>
      </c>
      <c r="W77" s="335">
        <f>$I77*IF($G77="Pickup", SUMIFS(NewEmisData!G:G, NewEmisData!$A:$A, "Pickup", NewEmisData!$B:$B, $A77, NewEmisData!$C:$C, $H77, NewEmisData!$D:$D, W$2), SUMIFS(NewEmisData!G:G, NewEmisData!$A:$A, "LDV", NewEmisData!$B:$B, $A77, NewEmisData!$C:$C, $H77, NewEmisData!$D:$D, W$2))</f>
        <v>0.11394310174486701</v>
      </c>
      <c r="X77" s="335">
        <f>$I77*IF($G77="Pickup", SUMIFS(NewEmisData!H:H, NewEmisData!$A:$A, "Pickup", NewEmisData!$B:$B, $A77, NewEmisData!$C:$C, $H77, NewEmisData!$D:$D, X$2), SUMIFS(NewEmisData!H:H, NewEmisData!$A:$A, "LDV", NewEmisData!$B:$B, $A77, NewEmisData!$C:$C, $H77, NewEmisData!$D:$D, X$2))</f>
        <v>6.3630631458402698E-2</v>
      </c>
      <c r="Y77" s="335">
        <f>$I77*IF($G77="Pickup", SUMIFS(NewEmisData!I:I, NewEmisData!$A:$A, "Pickup", NewEmisData!$B:$B, $A77, NewEmisData!$C:$C, $H77, NewEmisData!$D:$D, Y$2), SUMIFS(NewEmisData!I:I, NewEmisData!$A:$A, "LDV", NewEmisData!$B:$B, $A77, NewEmisData!$C:$C, $H77, NewEmisData!$D:$D, Y$2))</f>
        <v>3.8490840966433799E-2</v>
      </c>
      <c r="Z77" s="335">
        <f>$I77*IF($G77="Pickup", SUMIFS(NewEmisData!J:J, NewEmisData!$A:$A, "Pickup", NewEmisData!$B:$B, $A77, NewEmisData!$C:$C, $H77, NewEmisData!$D:$D, Z$2), SUMIFS(NewEmisData!J:J, NewEmisData!$A:$A, "LDV", NewEmisData!$B:$B, $A77, NewEmisData!$C:$C, $H77, NewEmisData!$D:$D, Z$2))</f>
        <v>3.3570634635262997E-2</v>
      </c>
      <c r="AA77" s="335">
        <f>$I77*IF($G77="Pickup", SUMIFS(NewEmisData!K:K, NewEmisData!$A:$A, "Pickup", NewEmisData!$B:$B, $A77, NewEmisData!$C:$C, $H77, NewEmisData!$D:$D, AA$2), SUMIFS(NewEmisData!K:K, NewEmisData!$A:$A, "LDV", NewEmisData!$B:$B, $A77, NewEmisData!$C:$C, $H77, NewEmisData!$D:$D, AA$2))</f>
        <v>3.0366844702511799E-2</v>
      </c>
      <c r="AB77" s="335">
        <f>$I77*IF($G77="Pickup", SUMIFS(NewEmisData!L:L, NewEmisData!$A:$A, "Pickup", NewEmisData!$B:$B, $A77, NewEmisData!$C:$C, $H77, NewEmisData!$D:$D, AB$2), SUMIFS(NewEmisData!L:L, NewEmisData!$A:$A, "LDV", NewEmisData!$B:$B, $A77, NewEmisData!$C:$C, $H77, NewEmisData!$D:$D, AB$2))</f>
        <v>2.9009867705627902E-2</v>
      </c>
      <c r="AC77" s="335">
        <f>$I77*IF($G77="Pickup", SUMIFS(NewEmisData!M:M, NewEmisData!$A:$A, "Pickup", NewEmisData!$B:$B, $A77, NewEmisData!$C:$C, $H77, NewEmisData!$D:$D, AC$2), SUMIFS(NewEmisData!M:M, NewEmisData!$A:$A, "LDV", NewEmisData!$B:$B, $A77, NewEmisData!$C:$C, $H77, NewEmisData!$D:$D, AC$2))</f>
        <v>2.9252620404293401E-2</v>
      </c>
      <c r="AD77" s="335">
        <v>0.31264891292629016</v>
      </c>
      <c r="AE77" s="335">
        <f>$I77*IF($G77="Pickup", SUMIFS(NewEmisData!E:E, NewEmisData!$A:$A, "Pickup", NewEmisData!$B:$B, $A77, NewEmisData!$C:$C, $H77, NewEmisData!$D:$D, AE$2), SUMIFS(NewEmisData!E:E, NewEmisData!$A:$A, "LDV", NewEmisData!$B:$B, $A77, NewEmisData!$C:$C, $H77, NewEmisData!$D:$D, AE$2))</f>
        <v>1.46981412794869E-2</v>
      </c>
      <c r="AF77" s="335">
        <f>$I77*IF($G77="Pickup", SUMIFS(NewEmisData!F:F, NewEmisData!$A:$A, "Pickup", NewEmisData!$B:$B, $A77, NewEmisData!$C:$C, $H77, NewEmisData!$D:$D, AF$2), SUMIFS(NewEmisData!F:F, NewEmisData!$A:$A, "LDV", NewEmisData!$B:$B, $A77, NewEmisData!$C:$C, $H77, NewEmisData!$D:$D, AF$2))</f>
        <v>1.2476739354987301E-2</v>
      </c>
      <c r="AG77" s="335">
        <f>$I77*IF($G77="Pickup", SUMIFS(NewEmisData!G:G, NewEmisData!$A:$A, "Pickup", NewEmisData!$B:$B, $A77, NewEmisData!$C:$C, $H77, NewEmisData!$D:$D, AG$2), SUMIFS(NewEmisData!G:G, NewEmisData!$A:$A, "LDV", NewEmisData!$B:$B, $A77, NewEmisData!$C:$C, $H77, NewEmisData!$D:$D, AG$2))</f>
        <v>3.2894571305210701E-3</v>
      </c>
      <c r="AH77" s="335">
        <f>$I77*IF($G77="Pickup", SUMIFS(NewEmisData!H:H, NewEmisData!$A:$A, "Pickup", NewEmisData!$B:$B, $A77, NewEmisData!$C:$C, $H77, NewEmisData!$D:$D, AH$2), SUMIFS(NewEmisData!H:H, NewEmisData!$A:$A, "LDV", NewEmisData!$B:$B, $A77, NewEmisData!$C:$C, $H77, NewEmisData!$D:$D, AH$2))</f>
        <v>2.7470974713693099E-3</v>
      </c>
      <c r="AI77" s="335">
        <f>$I77*IF($G77="Pickup", SUMIFS(NewEmisData!I:I, NewEmisData!$A:$A, "Pickup", NewEmisData!$B:$B, $A77, NewEmisData!$C:$C, $H77, NewEmisData!$D:$D, AI$2), SUMIFS(NewEmisData!I:I, NewEmisData!$A:$A, "LDV", NewEmisData!$B:$B, $A77, NewEmisData!$C:$C, $H77, NewEmisData!$D:$D, AI$2))</f>
        <v>2.5003167567209301E-3</v>
      </c>
      <c r="AJ77" s="335">
        <f>$I77*IF($G77="Pickup", SUMIFS(NewEmisData!J:J, NewEmisData!$A:$A, "Pickup", NewEmisData!$B:$B, $A77, NewEmisData!$C:$C, $H77, NewEmisData!$D:$D, AJ$2), SUMIFS(NewEmisData!J:J, NewEmisData!$A:$A, "LDV", NewEmisData!$B:$B, $A77, NewEmisData!$C:$C, $H77, NewEmisData!$D:$D, AJ$2))</f>
        <v>2.3974657531320698E-3</v>
      </c>
      <c r="AK77" s="335">
        <f>$I77*IF($G77="Pickup", SUMIFS(NewEmisData!K:K, NewEmisData!$A:$A, "Pickup", NewEmisData!$B:$B, $A77, NewEmisData!$C:$C, $H77, NewEmisData!$D:$D, AK$2), SUMIFS(NewEmisData!K:K, NewEmisData!$A:$A, "LDV", NewEmisData!$B:$B, $A77, NewEmisData!$C:$C, $H77, NewEmisData!$D:$D, AK$2))</f>
        <v>2.3350989902441999E-3</v>
      </c>
      <c r="AL77" s="335">
        <f>$I77*IF($G77="Pickup", SUMIFS(NewEmisData!L:L, NewEmisData!$A:$A, "Pickup", NewEmisData!$B:$B, $A77, NewEmisData!$C:$C, $H77, NewEmisData!$D:$D, AL$2), SUMIFS(NewEmisData!L:L, NewEmisData!$A:$A, "LDV", NewEmisData!$B:$B, $A77, NewEmisData!$C:$C, $H77, NewEmisData!$D:$D, AL$2))</f>
        <v>2.3124305204455602E-3</v>
      </c>
      <c r="AM77" s="335">
        <f>$I77*IF($G77="Pickup", SUMIFS(NewEmisData!M:M, NewEmisData!$A:$A, "Pickup", NewEmisData!$B:$B, $A77, NewEmisData!$C:$C, $H77, NewEmisData!$D:$D, AM$2), SUMIFS(NewEmisData!M:M, NewEmisData!$A:$A, "LDV", NewEmisData!$B:$B, $A77, NewEmisData!$C:$C, $H77, NewEmisData!$D:$D, AM$2))</f>
        <v>2.3117304258920301E-3</v>
      </c>
      <c r="AN77" s="335">
        <v>4.2403248188809025E-3</v>
      </c>
      <c r="AO77" s="335">
        <f>$I77*IF($G77="Pickup", SUMIFS(NewEmisData!E:E, NewEmisData!$A:$A, "Pickup", NewEmisData!$B:$B, $A77, NewEmisData!$C:$C, $H77, NewEmisData!$D:$D, AO$2), SUMIFS(NewEmisData!E:E, NewEmisData!$A:$A, "LDV", NewEmisData!$B:$B, $A77, NewEmisData!$C:$C, $H77, NewEmisData!$D:$D, AO$2))</f>
        <v>0.213902040332901</v>
      </c>
      <c r="AP77" s="335">
        <f>$I77*IF($G77="Pickup", SUMIFS(NewEmisData!F:F, NewEmisData!$A:$A, "Pickup", NewEmisData!$B:$B, $A77, NewEmisData!$C:$C, $H77, NewEmisData!$D:$D, AP$2), SUMIFS(NewEmisData!F:F, NewEmisData!$A:$A, "LDV", NewEmisData!$B:$B, $A77, NewEmisData!$C:$C, $H77, NewEmisData!$D:$D, AP$2))</f>
        <v>0.122647837671889</v>
      </c>
      <c r="AQ77" s="335">
        <f>$I77*IF($G77="Pickup", SUMIFS(NewEmisData!G:G, NewEmisData!$A:$A, "Pickup", NewEmisData!$B:$B, $A77, NewEmisData!$C:$C, $H77, NewEmisData!$D:$D, AQ$2), SUMIFS(NewEmisData!G:G, NewEmisData!$A:$A, "LDV", NewEmisData!$B:$B, $A77, NewEmisData!$C:$C, $H77, NewEmisData!$D:$D, AQ$2))</f>
        <v>7.9090763114665993E-2</v>
      </c>
      <c r="AR77" s="335">
        <f>$I77*IF($G77="Pickup", SUMIFS(NewEmisData!H:H, NewEmisData!$A:$A, "Pickup", NewEmisData!$B:$B, $A77, NewEmisData!$C:$C, $H77, NewEmisData!$D:$D, AR$2), SUMIFS(NewEmisData!H:H, NewEmisData!$A:$A, "LDV", NewEmisData!$B:$B, $A77, NewEmisData!$C:$C, $H77, NewEmisData!$D:$D, AR$2))</f>
        <v>7.8058738466237995E-2</v>
      </c>
      <c r="AS77" s="335">
        <f>$I77*IF($G77="Pickup", SUMIFS(NewEmisData!I:I, NewEmisData!$A:$A, "Pickup", NewEmisData!$B:$B, $A77, NewEmisData!$C:$C, $H77, NewEmisData!$D:$D, AS$2), SUMIFS(NewEmisData!I:I, NewEmisData!$A:$A, "LDV", NewEmisData!$B:$B, $A77, NewEmisData!$C:$C, $H77, NewEmisData!$D:$D, AS$2))</f>
        <v>7.7935055542061094E-2</v>
      </c>
      <c r="AT77" s="335">
        <f>$I77*IF($G77="Pickup", SUMIFS(NewEmisData!J:J, NewEmisData!$A:$A, "Pickup", NewEmisData!$B:$B, $A77, NewEmisData!$C:$C, $H77, NewEmisData!$D:$D, AT$2), SUMIFS(NewEmisData!J:J, NewEmisData!$A:$A, "LDV", NewEmisData!$B:$B, $A77, NewEmisData!$C:$C, $H77, NewEmisData!$D:$D, AT$2))</f>
        <v>7.7996493585570995E-2</v>
      </c>
      <c r="AU77" s="335">
        <f>$I77*IF($G77="Pickup", SUMIFS(NewEmisData!K:K, NewEmisData!$A:$A, "Pickup", NewEmisData!$B:$B, $A77, NewEmisData!$C:$C, $H77, NewEmisData!$D:$D, AU$2), SUMIFS(NewEmisData!K:K, NewEmisData!$A:$A, "LDV", NewEmisData!$B:$B, $A77, NewEmisData!$C:$C, $H77, NewEmisData!$D:$D, AU$2))</f>
        <v>7.7986704688815606E-2</v>
      </c>
      <c r="AV77" s="335">
        <f>$I77*IF($G77="Pickup", SUMIFS(NewEmisData!L:L, NewEmisData!$A:$A, "Pickup", NewEmisData!$B:$B, $A77, NewEmisData!$C:$C, $H77, NewEmisData!$D:$D, AV$2), SUMIFS(NewEmisData!L:L, NewEmisData!$A:$A, "LDV", NewEmisData!$B:$B, $A77, NewEmisData!$C:$C, $H77, NewEmisData!$D:$D, AV$2))</f>
        <v>7.7974444112608704E-2</v>
      </c>
      <c r="AW77" s="335">
        <f>$I77*IF($G77="Pickup", SUMIFS(NewEmisData!M:M, NewEmisData!$A:$A, "Pickup", NewEmisData!$B:$B, $A77, NewEmisData!$C:$C, $H77, NewEmisData!$D:$D, AW$2), SUMIFS(NewEmisData!M:M, NewEmisData!$A:$A, "LDV", NewEmisData!$B:$B, $A77, NewEmisData!$C:$C, $H77, NewEmisData!$D:$D, AW$2))</f>
        <v>7.8017136188401295E-2</v>
      </c>
      <c r="AX77" s="335">
        <v>5.2834708622229692E-2</v>
      </c>
      <c r="AY77" s="335">
        <f>$I77*IF($G77="Pickup", SUMIFS(NewEmisData!E:E, NewEmisData!$A:$A, "Pickup", NewEmisData!$B:$B, $A77, NewEmisData!$C:$C, $H77, NewEmisData!$D:$D, AY$2), SUMIFS(NewEmisData!E:E, NewEmisData!$A:$A, "LDV", NewEmisData!$B:$B, $A77, NewEmisData!$C:$C, $H77, NewEmisData!$D:$D, AY$2))</f>
        <v>0.123270664576141</v>
      </c>
      <c r="AZ77" s="335">
        <f>$I77*IF($G77="Pickup", SUMIFS(NewEmisData!F:F, NewEmisData!$A:$A, "Pickup", NewEmisData!$B:$B, $A77, NewEmisData!$C:$C, $H77, NewEmisData!$D:$D, AZ$2), SUMIFS(NewEmisData!F:F, NewEmisData!$A:$A, "LDV", NewEmisData!$B:$B, $A77, NewEmisData!$C:$C, $H77, NewEmisData!$D:$D, AZ$2))</f>
        <v>3.9317193900440202E-2</v>
      </c>
      <c r="BA77" s="335">
        <f>$I77*IF($G77="Pickup", SUMIFS(NewEmisData!G:G, NewEmisData!$A:$A, "Pickup", NewEmisData!$B:$B, $A77, NewEmisData!$C:$C, $H77, NewEmisData!$D:$D, BA$2), SUMIFS(NewEmisData!G:G, NewEmisData!$A:$A, "LDV", NewEmisData!$B:$B, $A77, NewEmisData!$C:$C, $H77, NewEmisData!$D:$D, BA$2))</f>
        <v>1.3808896758142499E-2</v>
      </c>
      <c r="BB77" s="335">
        <f>$I77*IF($G77="Pickup", SUMIFS(NewEmisData!H:H, NewEmisData!$A:$A, "Pickup", NewEmisData!$B:$B, $A77, NewEmisData!$C:$C, $H77, NewEmisData!$D:$D, BB$2), SUMIFS(NewEmisData!H:H, NewEmisData!$A:$A, "LDV", NewEmisData!$B:$B, $A77, NewEmisData!$C:$C, $H77, NewEmisData!$D:$D, BB$2))</f>
        <v>1.28594663624491E-2</v>
      </c>
      <c r="BC77" s="335">
        <f>$I77*IF($G77="Pickup", SUMIFS(NewEmisData!I:I, NewEmisData!$A:$A, "Pickup", NewEmisData!$B:$B, $A77, NewEmisData!$C:$C, $H77, NewEmisData!$D:$D, BC$2), SUMIFS(NewEmisData!I:I, NewEmisData!$A:$A, "LDV", NewEmisData!$B:$B, $A77, NewEmisData!$C:$C, $H77, NewEmisData!$D:$D, BC$2))</f>
        <v>1.2745675676218799E-2</v>
      </c>
      <c r="BD77" s="335">
        <f>$I77*IF($G77="Pickup", SUMIFS(NewEmisData!J:J, NewEmisData!$A:$A, "Pickup", NewEmisData!$B:$B, $A77, NewEmisData!$C:$C, $H77, NewEmisData!$D:$D, BD$2), SUMIFS(NewEmisData!J:J, NewEmisData!$A:$A, "LDV", NewEmisData!$B:$B, $A77, NewEmisData!$C:$C, $H77, NewEmisData!$D:$D, BD$2))</f>
        <v>1.2802226569457301E-2</v>
      </c>
      <c r="BE77" s="335">
        <f>$I77*IF($G77="Pickup", SUMIFS(NewEmisData!K:K, NewEmisData!$A:$A, "Pickup", NewEmisData!$B:$B, $A77, NewEmisData!$C:$C, $H77, NewEmisData!$D:$D, BE$2), SUMIFS(NewEmisData!K:K, NewEmisData!$A:$A, "LDV", NewEmisData!$B:$B, $A77, NewEmisData!$C:$C, $H77, NewEmisData!$D:$D, BE$2))</f>
        <v>1.27931973056328E-2</v>
      </c>
      <c r="BF77" s="335">
        <f>$I77*IF($G77="Pickup", SUMIFS(NewEmisData!L:L, NewEmisData!$A:$A, "Pickup", NewEmisData!$B:$B, $A77, NewEmisData!$C:$C, $H77, NewEmisData!$D:$D, BF$2), SUMIFS(NewEmisData!L:L, NewEmisData!$A:$A, "LDV", NewEmisData!$B:$B, $A77, NewEmisData!$C:$C, $H77, NewEmisData!$D:$D, BF$2))</f>
        <v>1.27819426840036E-2</v>
      </c>
      <c r="BG77" s="335">
        <f>$I77*IF($G77="Pickup", SUMIFS(NewEmisData!M:M, NewEmisData!$A:$A, "Pickup", NewEmisData!$B:$B, $A77, NewEmisData!$C:$C, $H77, NewEmisData!$D:$D, BG$2), SUMIFS(NewEmisData!M:M, NewEmisData!$A:$A, "LDV", NewEmisData!$B:$B, $A77, NewEmisData!$C:$C, $H77, NewEmisData!$D:$D, BG$2))</f>
        <v>1.2821255837742599E-2</v>
      </c>
      <c r="BH77" s="335">
        <v>1.4243276255751064E-2</v>
      </c>
      <c r="BI77" s="335">
        <f>$I77*IF($G77="Pickup", SUMIFS(NewEmisData!E:E, NewEmisData!$A:$A, "Pickup", NewEmisData!$B:$B, $A77, NewEmisData!$C:$C, $H77, NewEmisData!$D:$D, BI$2), SUMIFS(NewEmisData!E:E, NewEmisData!$A:$A, "LDV", NewEmisData!$B:$B, $A77, NewEmisData!$C:$C, $H77, NewEmisData!$D:$D, BI$2))</f>
        <v>49.942593724607804</v>
      </c>
      <c r="BJ77" s="335">
        <f>$I77*IF($G77="Pickup", SUMIFS(NewEmisData!F:F, NewEmisData!$A:$A, "Pickup", NewEmisData!$B:$B, $A77, NewEmisData!$C:$C, $H77, NewEmisData!$D:$D, BJ$2), SUMIFS(NewEmisData!F:F, NewEmisData!$A:$A, "LDV", NewEmisData!$B:$B, $A77, NewEmisData!$C:$C, $H77, NewEmisData!$D:$D, BJ$2))</f>
        <v>17.1751766119061</v>
      </c>
      <c r="BK77" s="335">
        <f>$I77*IF($G77="Pickup", SUMIFS(NewEmisData!G:G, NewEmisData!$A:$A, "Pickup", NewEmisData!$B:$B, $A77, NewEmisData!$C:$C, $H77, NewEmisData!$D:$D, BK$2), SUMIFS(NewEmisData!G:G, NewEmisData!$A:$A, "LDV", NewEmisData!$B:$B, $A77, NewEmisData!$C:$C, $H77, NewEmisData!$D:$D, BK$2))</f>
        <v>1.67462319555107</v>
      </c>
      <c r="BL77" s="335">
        <f>$I77*IF($G77="Pickup", SUMIFS(NewEmisData!H:H, NewEmisData!$A:$A, "Pickup", NewEmisData!$B:$B, $A77, NewEmisData!$C:$C, $H77, NewEmisData!$D:$D, BL$2), SUMIFS(NewEmisData!H:H, NewEmisData!$A:$A, "LDV", NewEmisData!$B:$B, $A77, NewEmisData!$C:$C, $H77, NewEmisData!$D:$D, BL$2))</f>
        <v>1.26760437401165</v>
      </c>
      <c r="BM77" s="335">
        <f>$I77*IF($G77="Pickup", SUMIFS(NewEmisData!I:I, NewEmisData!$A:$A, "Pickup", NewEmisData!$B:$B, $A77, NewEmisData!$C:$C, $H77, NewEmisData!$D:$D, BM$2), SUMIFS(NewEmisData!I:I, NewEmisData!$A:$A, "LDV", NewEmisData!$B:$B, $A77, NewEmisData!$C:$C, $H77, NewEmisData!$D:$D, BM$2))</f>
        <v>1.08719262122484</v>
      </c>
      <c r="BN77" s="335">
        <f>$I77*IF($G77="Pickup", SUMIFS(NewEmisData!J:J, NewEmisData!$A:$A, "Pickup", NewEmisData!$B:$B, $A77, NewEmisData!$C:$C, $H77, NewEmisData!$D:$D, BN$2), SUMIFS(NewEmisData!J:J, NewEmisData!$A:$A, "LDV", NewEmisData!$B:$B, $A77, NewEmisData!$C:$C, $H77, NewEmisData!$D:$D, BN$2))</f>
        <v>1.03306214032615</v>
      </c>
      <c r="BO77" s="335">
        <f>$I77*IF($G77="Pickup", SUMIFS(NewEmisData!K:K, NewEmisData!$A:$A, "Pickup", NewEmisData!$B:$B, $A77, NewEmisData!$C:$C, $H77, NewEmisData!$D:$D, BO$2), SUMIFS(NewEmisData!K:K, NewEmisData!$A:$A, "LDV", NewEmisData!$B:$B, $A77, NewEmisData!$C:$C, $H77, NewEmisData!$D:$D, BO$2))</f>
        <v>0.97748556720189805</v>
      </c>
      <c r="BP77" s="335">
        <f>$I77*IF($G77="Pickup", SUMIFS(NewEmisData!L:L, NewEmisData!$A:$A, "Pickup", NewEmisData!$B:$B, $A77, NewEmisData!$C:$C, $H77, NewEmisData!$D:$D, BP$2), SUMIFS(NewEmisData!L:L, NewEmisData!$A:$A, "LDV", NewEmisData!$B:$B, $A77, NewEmisData!$C:$C, $H77, NewEmisData!$D:$D, BP$2))</f>
        <v>0.95066903824572802</v>
      </c>
      <c r="BQ77" s="335">
        <f>$I77*IF($G77="Pickup", SUMIFS(NewEmisData!M:M, NewEmisData!$A:$A, "Pickup", NewEmisData!$B:$B, $A77, NewEmisData!$C:$C, $H77, NewEmisData!$D:$D, BQ$2), SUMIFS(NewEmisData!M:M, NewEmisData!$A:$A, "LDV", NewEmisData!$B:$B, $A77, NewEmisData!$C:$C, $H77, NewEmisData!$D:$D, BQ$2))</f>
        <v>0.95613361285599596</v>
      </c>
      <c r="BR77" s="335">
        <v>0.76052857406256014</v>
      </c>
      <c r="BS77" s="335">
        <f>$I77*IF($G77="Pickup", SUMIFS(NewEmisData!E:E, NewEmisData!$A:$A, "Pickup", NewEmisData!$B:$B, $A77, NewEmisData!$C:$C, $H77, NewEmisData!$D:$D, BS$2), SUMIFS(NewEmisData!E:E, NewEmisData!$A:$A, "LDV", NewEmisData!$B:$B, $A77, NewEmisData!$C:$C, $H77, NewEmisData!$D:$D, BS$2))</f>
        <v>4.7108485656014896</v>
      </c>
      <c r="BT77" s="335">
        <f>$I77*IF($G77="Pickup", SUMIFS(NewEmisData!F:F, NewEmisData!$A:$A, "Pickup", NewEmisData!$B:$B, $A77, NewEmisData!$C:$C, $H77, NewEmisData!$D:$D, BT$2), SUMIFS(NewEmisData!F:F, NewEmisData!$A:$A, "LDV", NewEmisData!$B:$B, $A77, NewEmisData!$C:$C, $H77, NewEmisData!$D:$D, BT$2))</f>
        <v>1.56912179890187</v>
      </c>
      <c r="BU77" s="335">
        <f>$I77*IF($G77="Pickup", SUMIFS(NewEmisData!G:G, NewEmisData!$A:$A, "Pickup", NewEmisData!$B:$B, $A77, NewEmisData!$C:$C, $H77, NewEmisData!$D:$D, BU$2), SUMIFS(NewEmisData!G:G, NewEmisData!$A:$A, "LDV", NewEmisData!$B:$B, $A77, NewEmisData!$C:$C, $H77, NewEmisData!$D:$D, BU$2))</f>
        <v>0.112211627554133</v>
      </c>
      <c r="BV77" s="335">
        <f>$I77*IF($G77="Pickup", SUMIFS(NewEmisData!H:H, NewEmisData!$A:$A, "Pickup", NewEmisData!$B:$B, $A77, NewEmisData!$C:$C, $H77, NewEmisData!$D:$D, BV$2), SUMIFS(NewEmisData!H:H, NewEmisData!$A:$A, "LDV", NewEmisData!$B:$B, $A77, NewEmisData!$C:$C, $H77, NewEmisData!$D:$D, BV$2))</f>
        <v>7.6299784710999505E-2</v>
      </c>
      <c r="BW77" s="335">
        <f>$I77*IF($G77="Pickup", SUMIFS(NewEmisData!I:I, NewEmisData!$A:$A, "Pickup", NewEmisData!$B:$B, $A77, NewEmisData!$C:$C, $H77, NewEmisData!$D:$D, BW$2), SUMIFS(NewEmisData!I:I, NewEmisData!$A:$A, "LDV", NewEmisData!$B:$B, $A77, NewEmisData!$C:$C, $H77, NewEmisData!$D:$D, BW$2))</f>
        <v>5.8269000142752103E-2</v>
      </c>
      <c r="BX77" s="335">
        <f>$I77*IF($G77="Pickup", SUMIFS(NewEmisData!J:J, NewEmisData!$A:$A, "Pickup", NewEmisData!$B:$B, $A77, NewEmisData!$C:$C, $H77, NewEmisData!$D:$D, BX$2), SUMIFS(NewEmisData!J:J, NewEmisData!$A:$A, "LDV", NewEmisData!$B:$B, $A77, NewEmisData!$C:$C, $H77, NewEmisData!$D:$D, BX$2))</f>
        <v>5.6952552482620898E-2</v>
      </c>
      <c r="BY77" s="335">
        <f>$I77*IF($G77="Pickup", SUMIFS(NewEmisData!K:K, NewEmisData!$A:$A, "Pickup", NewEmisData!$B:$B, $A77, NewEmisData!$C:$C, $H77, NewEmisData!$D:$D, BY$2), SUMIFS(NewEmisData!K:K, NewEmisData!$A:$A, "LDV", NewEmisData!$B:$B, $A77, NewEmisData!$C:$C, $H77, NewEmisData!$D:$D, BY$2))</f>
        <v>5.5222958764712303E-2</v>
      </c>
      <c r="BZ77" s="335">
        <f>$I77*IF($G77="Pickup", SUMIFS(NewEmisData!L:L, NewEmisData!$A:$A, "Pickup", NewEmisData!$B:$B, $A77, NewEmisData!$C:$C, $H77, NewEmisData!$D:$D, BZ$2), SUMIFS(NewEmisData!L:L, NewEmisData!$A:$A, "LDV", NewEmisData!$B:$B, $A77, NewEmisData!$C:$C, $H77, NewEmisData!$D:$D, BZ$2))</f>
        <v>5.4469756291056E-2</v>
      </c>
      <c r="CA77" s="335">
        <f>$I77*IF($G77="Pickup", SUMIFS(NewEmisData!M:M, NewEmisData!$A:$A, "Pickup", NewEmisData!$B:$B, $A77, NewEmisData!$C:$C, $H77, NewEmisData!$D:$D, CA$2), SUMIFS(NewEmisData!M:M, NewEmisData!$A:$A, "LDV", NewEmisData!$B:$B, $A77, NewEmisData!$C:$C, $H77, NewEmisData!$D:$D, CA$2))</f>
        <v>5.4998753123770998E-2</v>
      </c>
      <c r="CB77" s="335">
        <v>8.150002687780894E-2</v>
      </c>
      <c r="CC77" s="335">
        <f>$I77*IF($G77="Pickup", SUMIFS(NewEmisData!E:E, NewEmisData!$A:$A, "Pickup", NewEmisData!$B:$B, $A77, NewEmisData!$C:$C, $H77, NewEmisData!$D:$D, CC$2), SUMIFS(NewEmisData!E:E, NewEmisData!$A:$A, "LDV", NewEmisData!$B:$B, $A77, NewEmisData!$C:$C, $H77, NewEmisData!$D:$D, CC$2))</f>
        <v>1.08790262626179E-2</v>
      </c>
      <c r="CD77" s="335">
        <f>$I77*IF($G77="Pickup", SUMIFS(NewEmisData!F:F, NewEmisData!$A:$A, "Pickup", NewEmisData!$B:$B, $A77, NewEmisData!$C:$C, $H77, NewEmisData!$D:$D, CD$2), SUMIFS(NewEmisData!F:F, NewEmisData!$A:$A, "LDV", NewEmisData!$B:$B, $A77, NewEmisData!$C:$C, $H77, NewEmisData!$D:$D, CD$2))</f>
        <v>1.08790257612396E-2</v>
      </c>
      <c r="CE77" s="335">
        <f>$I77*IF($G77="Pickup", SUMIFS(NewEmisData!G:G, NewEmisData!$A:$A, "Pickup", NewEmisData!$B:$B, $A77, NewEmisData!$C:$C, $H77, NewEmisData!$D:$D, CE$2), SUMIFS(NewEmisData!G:G, NewEmisData!$A:$A, "LDV", NewEmisData!$B:$B, $A77, NewEmisData!$C:$C, $H77, NewEmisData!$D:$D, CE$2))</f>
        <v>9.9997509147719595E-3</v>
      </c>
      <c r="CF77" s="335">
        <f>$I77*IF($G77="Pickup", SUMIFS(NewEmisData!H:H, NewEmisData!$A:$A, "Pickup", NewEmisData!$B:$B, $A77, NewEmisData!$C:$C, $H77, NewEmisData!$D:$D, CF$2), SUMIFS(NewEmisData!H:H, NewEmisData!$A:$A, "LDV", NewEmisData!$B:$B, $A77, NewEmisData!$C:$C, $H77, NewEmisData!$D:$D, CF$2))</f>
        <v>9.9997574019768005E-3</v>
      </c>
      <c r="CG77" s="335">
        <f>$I77*IF($G77="Pickup", SUMIFS(NewEmisData!I:I, NewEmisData!$A:$A, "Pickup", NewEmisData!$B:$B, $A77, NewEmisData!$C:$C, $H77, NewEmisData!$D:$D, CG$2), SUMIFS(NewEmisData!I:I, NewEmisData!$A:$A, "LDV", NewEmisData!$B:$B, $A77, NewEmisData!$C:$C, $H77, NewEmisData!$D:$D, CG$2))</f>
        <v>9.9997562324571007E-3</v>
      </c>
      <c r="CH77" s="335">
        <f>$I77*IF($G77="Pickup", SUMIFS(NewEmisData!J:J, NewEmisData!$A:$A, "Pickup", NewEmisData!$B:$B, $A77, NewEmisData!$C:$C, $H77, NewEmisData!$D:$D, CH$2), SUMIFS(NewEmisData!J:J, NewEmisData!$A:$A, "LDV", NewEmisData!$B:$B, $A77, NewEmisData!$C:$C, $H77, NewEmisData!$D:$D, CH$2))</f>
        <v>9.9997599950304907E-3</v>
      </c>
      <c r="CI77" s="335">
        <f>$I77*IF($G77="Pickup", SUMIFS(NewEmisData!K:K, NewEmisData!$A:$A, "Pickup", NewEmisData!$B:$B, $A77, NewEmisData!$C:$C, $H77, NewEmisData!$D:$D, CI$2), SUMIFS(NewEmisData!K:K, NewEmisData!$A:$A, "LDV", NewEmisData!$B:$B, $A77, NewEmisData!$C:$C, $H77, NewEmisData!$D:$D, CI$2))</f>
        <v>9.9997577966722193E-3</v>
      </c>
      <c r="CJ77" s="335">
        <f>$I77*IF($G77="Pickup", SUMIFS(NewEmisData!L:L, NewEmisData!$A:$A, "Pickup", NewEmisData!$B:$B, $A77, NewEmisData!$C:$C, $H77, NewEmisData!$D:$D, CJ$2), SUMIFS(NewEmisData!L:L, NewEmisData!$A:$A, "LDV", NewEmisData!$B:$B, $A77, NewEmisData!$C:$C, $H77, NewEmisData!$D:$D, CJ$2))</f>
        <v>9.9997621202058198E-3</v>
      </c>
      <c r="CK77" s="335">
        <f>$I77*IF($G77="Pickup", SUMIFS(NewEmisData!M:M, NewEmisData!$A:$A, "Pickup", NewEmisData!$B:$B, $A77, NewEmisData!$C:$C, $H77, NewEmisData!$D:$D, CK$2), SUMIFS(NewEmisData!M:M, NewEmisData!$A:$A, "LDV", NewEmisData!$B:$B, $A77, NewEmisData!$C:$C, $H77, NewEmisData!$D:$D, CK$2))</f>
        <v>9.9997558682708692E-3</v>
      </c>
      <c r="CL77" s="335">
        <v>2.2181963950320412E-2</v>
      </c>
      <c r="CM77" s="335">
        <f>$I77*IF($G77="Pickup", SUMIFS(NewEmisData!E:E, NewEmisData!$A:$A, "Pickup", NewEmisData!$B:$B, $A77, NewEmisData!$C:$C, $H77, NewEmisData!$D:$D, CM$2), SUMIFS(NewEmisData!E:E, NewEmisData!$A:$A, "LDV", NewEmisData!$B:$B, $A77, NewEmisData!$C:$C, $H77, NewEmisData!$D:$D, CM$2))</f>
        <v>1.87792865540622E-3</v>
      </c>
      <c r="CN77" s="335">
        <f>$I77*IF($G77="Pickup", SUMIFS(NewEmisData!F:F, NewEmisData!$A:$A, "Pickup", NewEmisData!$B:$B, $A77, NewEmisData!$C:$C, $H77, NewEmisData!$D:$D, CN$2), SUMIFS(NewEmisData!F:F, NewEmisData!$A:$A, "LDV", NewEmisData!$B:$B, $A77, NewEmisData!$C:$C, $H77, NewEmisData!$D:$D, CN$2))</f>
        <v>1.6568504667175501E-3</v>
      </c>
      <c r="CO77" s="335">
        <f>$I77*IF($G77="Pickup", SUMIFS(NewEmisData!G:G, NewEmisData!$A:$A, "Pickup", NewEmisData!$B:$B, $A77, NewEmisData!$C:$C, $H77, NewEmisData!$D:$D, CO$2), SUMIFS(NewEmisData!G:G, NewEmisData!$A:$A, "LDV", NewEmisData!$B:$B, $A77, NewEmisData!$C:$C, $H77, NewEmisData!$D:$D, CO$2))</f>
        <v>1.3142543939014999E-3</v>
      </c>
      <c r="CP77" s="335">
        <f>$I77*IF($G77="Pickup", SUMIFS(NewEmisData!H:H, NewEmisData!$A:$A, "Pickup", NewEmisData!$B:$B, $A77, NewEmisData!$C:$C, $H77, NewEmisData!$D:$D, CP$2), SUMIFS(NewEmisData!H:H, NewEmisData!$A:$A, "LDV", NewEmisData!$B:$B, $A77, NewEmisData!$C:$C, $H77, NewEmisData!$D:$D, CP$2))</f>
        <v>1.3157667034520699E-3</v>
      </c>
      <c r="CQ77" s="335">
        <f>$I77*IF($G77="Pickup", SUMIFS(NewEmisData!I:I, NewEmisData!$A:$A, "Pickup", NewEmisData!$B:$B, $A77, NewEmisData!$C:$C, $H77, NewEmisData!$D:$D, CQ$2), SUMIFS(NewEmisData!I:I, NewEmisData!$A:$A, "LDV", NewEmisData!$B:$B, $A77, NewEmisData!$C:$C, $H77, NewEmisData!$D:$D, CQ$2))</f>
        <v>1.32125488539157E-3</v>
      </c>
      <c r="CR77" s="335">
        <f>$I77*IF($G77="Pickup", SUMIFS(NewEmisData!J:J, NewEmisData!$A:$A, "Pickup", NewEmisData!$B:$B, $A77, NewEmisData!$C:$C, $H77, NewEmisData!$D:$D, CR$2), SUMIFS(NewEmisData!J:J, NewEmisData!$A:$A, "LDV", NewEmisData!$B:$B, $A77, NewEmisData!$C:$C, $H77, NewEmisData!$D:$D, CR$2))</f>
        <v>1.32842640810503E-3</v>
      </c>
      <c r="CS77" s="335">
        <f>$I77*IF($G77="Pickup", SUMIFS(NewEmisData!K:K, NewEmisData!$A:$A, "Pickup", NewEmisData!$B:$B, $A77, NewEmisData!$C:$C, $H77, NewEmisData!$D:$D, CS$2), SUMIFS(NewEmisData!K:K, NewEmisData!$A:$A, "LDV", NewEmisData!$B:$B, $A77, NewEmisData!$C:$C, $H77, NewEmisData!$D:$D, CS$2))</f>
        <v>1.3320668635412099E-3</v>
      </c>
      <c r="CT77" s="335">
        <f>$I77*IF($G77="Pickup", SUMIFS(NewEmisData!L:L, NewEmisData!$A:$A, "Pickup", NewEmisData!$B:$B, $A77, NewEmisData!$C:$C, $H77, NewEmisData!$D:$D, CT$2), SUMIFS(NewEmisData!L:L, NewEmisData!$A:$A, "LDV", NewEmisData!$B:$B, $A77, NewEmisData!$C:$C, $H77, NewEmisData!$D:$D, CT$2))</f>
        <v>1.33322691408776E-3</v>
      </c>
      <c r="CU77" s="335">
        <f>$I77*IF($G77="Pickup", SUMIFS(NewEmisData!M:M, NewEmisData!$A:$A, "Pickup", NewEmisData!$B:$B, $A77, NewEmisData!$C:$C, $H77, NewEmisData!$D:$D, CU$2), SUMIFS(NewEmisData!M:M, NewEmisData!$A:$A, "LDV", NewEmisData!$B:$B, $A77, NewEmisData!$C:$C, $H77, NewEmisData!$D:$D, CU$2))</f>
        <v>1.33503374368802E-3</v>
      </c>
      <c r="CV77" s="335">
        <v>2.3568513937467224E-3</v>
      </c>
      <c r="CW77" s="335">
        <v>0.12767609553272316</v>
      </c>
      <c r="CX77" s="335">
        <v>6.0965444660888601E-2</v>
      </c>
      <c r="CY77" s="335">
        <v>1.6598456567846732E-2</v>
      </c>
      <c r="CZ77" s="335">
        <v>3.3604812012321423E-3</v>
      </c>
      <c r="DA77" s="335">
        <v>1.5241571918114991E-3</v>
      </c>
      <c r="DB77" s="335">
        <v>1.0003681376209209E-3</v>
      </c>
      <c r="DC77" s="335">
        <v>9.0365490602724134E-4</v>
      </c>
      <c r="DD77" s="335">
        <v>8.9947941829660093E-4</v>
      </c>
      <c r="DE77" s="335">
        <v>8.980159958761482E-4</v>
      </c>
      <c r="DF77" s="335">
        <v>8.980159958761482E-4</v>
      </c>
      <c r="DG77" s="335">
        <f>$I77*IF($G77="Pickup", SUMIFS(NewEmisData!E:E, NewEmisData!$A:$A, "Pickup", NewEmisData!$B:$B, $A77, NewEmisData!$C:$C, $H77, NewEmisData!$D:$D, DG$2), SUMIFS(NewEmisData!E:E, NewEmisData!$A:$A, "LDV", NewEmisData!$B:$B, $A77, NewEmisData!$C:$C, $H77, NewEmisData!$D:$D, DG$2))</f>
        <v>0</v>
      </c>
      <c r="DH77" s="335">
        <f>$I77*IF($G77="Pickup", SUMIFS(NewEmisData!F:F, NewEmisData!$A:$A, "Pickup", NewEmisData!$B:$B, $A77, NewEmisData!$C:$C, $H77, NewEmisData!$D:$D, DH$2), SUMIFS(NewEmisData!F:F, NewEmisData!$A:$A, "LDV", NewEmisData!$B:$B, $A77, NewEmisData!$C:$C, $H77, NewEmisData!$D:$D, DH$2))</f>
        <v>0</v>
      </c>
      <c r="DI77" s="335">
        <f>$I77*IF($G77="Pickup", SUMIFS(NewEmisData!G:G, NewEmisData!$A:$A, "Pickup", NewEmisData!$B:$B, $A77, NewEmisData!$C:$C, $H77, NewEmisData!$D:$D, DI$2), SUMIFS(NewEmisData!G:G, NewEmisData!$A:$A, "LDV", NewEmisData!$B:$B, $A77, NewEmisData!$C:$C, $H77, NewEmisData!$D:$D, DI$2))</f>
        <v>0</v>
      </c>
      <c r="DJ77" s="335">
        <f>$I77*IF($G77="Pickup", SUMIFS(NewEmisData!H:H, NewEmisData!$A:$A, "Pickup", NewEmisData!$B:$B, $A77, NewEmisData!$C:$C, $H77, NewEmisData!$D:$D, DJ$2), SUMIFS(NewEmisData!H:H, NewEmisData!$A:$A, "LDV", NewEmisData!$B:$B, $A77, NewEmisData!$C:$C, $H77, NewEmisData!$D:$D, DJ$2))</f>
        <v>0</v>
      </c>
      <c r="DK77" s="335">
        <f>$I77*IF($G77="Pickup", SUMIFS(NewEmisData!I:I, NewEmisData!$A:$A, "Pickup", NewEmisData!$B:$B, $A77, NewEmisData!$C:$C, $H77, NewEmisData!$D:$D, DK$2), SUMIFS(NewEmisData!I:I, NewEmisData!$A:$A, "LDV", NewEmisData!$B:$B, $A77, NewEmisData!$C:$C, $H77, NewEmisData!$D:$D, DK$2))</f>
        <v>0</v>
      </c>
      <c r="DL77" s="335">
        <f>$I77*IF($G77="Pickup", SUMIFS(NewEmisData!J:J, NewEmisData!$A:$A, "Pickup", NewEmisData!$B:$B, $A77, NewEmisData!$C:$C, $H77, NewEmisData!$D:$D, DL$2), SUMIFS(NewEmisData!J:J, NewEmisData!$A:$A, "LDV", NewEmisData!$B:$B, $A77, NewEmisData!$C:$C, $H77, NewEmisData!$D:$D, DL$2))</f>
        <v>0</v>
      </c>
      <c r="DM77" s="335">
        <f>$I77*IF($G77="Pickup", SUMIFS(NewEmisData!K:K, NewEmisData!$A:$A, "Pickup", NewEmisData!$B:$B, $A77, NewEmisData!$C:$C, $H77, NewEmisData!$D:$D, DM$2), SUMIFS(NewEmisData!K:K, NewEmisData!$A:$A, "LDV", NewEmisData!$B:$B, $A77, NewEmisData!$C:$C, $H77, NewEmisData!$D:$D, DM$2))</f>
        <v>0</v>
      </c>
      <c r="DN77" s="335">
        <f>$I77*IF($G77="Pickup", SUMIFS(NewEmisData!L:L, NewEmisData!$A:$A, "Pickup", NewEmisData!$B:$B, $A77, NewEmisData!$C:$C, $H77, NewEmisData!$D:$D, DN$2), SUMIFS(NewEmisData!L:L, NewEmisData!$A:$A, "LDV", NewEmisData!$B:$B, $A77, NewEmisData!$C:$C, $H77, NewEmisData!$D:$D, DN$2))</f>
        <v>0</v>
      </c>
      <c r="DO77" s="335">
        <f>$I77*IF($G77="Pickup", SUMIFS(NewEmisData!M:M, NewEmisData!$A:$A, "Pickup", NewEmisData!$B:$B, $A77, NewEmisData!$C:$C, $H77, NewEmisData!$D:$D, DO$2), SUMIFS(NewEmisData!M:M, NewEmisData!$A:$A, "LDV", NewEmisData!$B:$B, $A77, NewEmisData!$C:$C, $H77, NewEmisData!$D:$D, DO$2))</f>
        <v>0</v>
      </c>
      <c r="DP77" s="335">
        <v>1.3040587281867905E-3</v>
      </c>
      <c r="DQ77" s="335">
        <f>$I77*IF($G77="Pickup", SUMIFS(NewEmisData!E:E, NewEmisData!$A:$A, "Pickup", NewEmisData!$B:$B, $A77, NewEmisData!$C:$C, $H77, NewEmisData!$D:$D, DQ$2), SUMIFS(NewEmisData!E:E, NewEmisData!$A:$A, "LDV", NewEmisData!$B:$B, $A77, NewEmisData!$C:$C, $H77, NewEmisData!$D:$D, DQ$2))</f>
        <v>1.9303161670488799E-2</v>
      </c>
      <c r="DR77" s="335">
        <f>$I77*IF($G77="Pickup", SUMIFS(NewEmisData!F:F, NewEmisData!$A:$A, "Pickup", NewEmisData!$B:$B, $A77, NewEmisData!$C:$C, $H77, NewEmisData!$D:$D, DR$2), SUMIFS(NewEmisData!F:F, NewEmisData!$A:$A, "LDV", NewEmisData!$B:$B, $A77, NewEmisData!$C:$C, $H77, NewEmisData!$D:$D, DR$2))</f>
        <v>4.7314144141929901E-2</v>
      </c>
      <c r="DS77" s="335">
        <f>$I77*IF($G77="Pickup", SUMIFS(NewEmisData!G:G, NewEmisData!$A:$A, "Pickup", NewEmisData!$B:$B, $A77, NewEmisData!$C:$C, $H77, NewEmisData!$D:$D, DS$2), SUMIFS(NewEmisData!G:G, NewEmisData!$A:$A, "LDV", NewEmisData!$B:$B, $A77, NewEmisData!$C:$C, $H77, NewEmisData!$D:$D, DS$2))</f>
        <v>5.50276559444281E-2</v>
      </c>
      <c r="DT77" s="335">
        <f>$I77*IF($G77="Pickup", SUMIFS(NewEmisData!H:H, NewEmisData!$A:$A, "Pickup", NewEmisData!$B:$B, $A77, NewEmisData!$C:$C, $H77, NewEmisData!$D:$D, DT$2), SUMIFS(NewEmisData!H:H, NewEmisData!$A:$A, "LDV", NewEmisData!$B:$B, $A77, NewEmisData!$C:$C, $H77, NewEmisData!$D:$D, DT$2))</f>
        <v>5.60657162202036E-2</v>
      </c>
      <c r="DU77" s="335">
        <f>$I77*IF($G77="Pickup", SUMIFS(NewEmisData!I:I, NewEmisData!$A:$A, "Pickup", NewEmisData!$B:$B, $A77, NewEmisData!$C:$C, $H77, NewEmisData!$D:$D, DU$2), SUMIFS(NewEmisData!I:I, NewEmisData!$A:$A, "LDV", NewEmisData!$B:$B, $A77, NewEmisData!$C:$C, $H77, NewEmisData!$D:$D, DU$2))</f>
        <v>5.7627169931772103E-2</v>
      </c>
      <c r="DV77" s="335">
        <f>$I77*IF($G77="Pickup", SUMIFS(NewEmisData!J:J, NewEmisData!$A:$A, "Pickup", NewEmisData!$B:$B, $A77, NewEmisData!$C:$C, $H77, NewEmisData!$D:$D, DV$2), SUMIFS(NewEmisData!J:J, NewEmisData!$A:$A, "LDV", NewEmisData!$B:$B, $A77, NewEmisData!$C:$C, $H77, NewEmisData!$D:$D, DV$2))</f>
        <v>5.7677178087133199E-2</v>
      </c>
      <c r="DW77" s="335">
        <f>$I77*IF($G77="Pickup", SUMIFS(NewEmisData!K:K, NewEmisData!$A:$A, "Pickup", NewEmisData!$B:$B, $A77, NewEmisData!$C:$C, $H77, NewEmisData!$D:$D, DW$2), SUMIFS(NewEmisData!K:K, NewEmisData!$A:$A, "LDV", NewEmisData!$B:$B, $A77, NewEmisData!$C:$C, $H77, NewEmisData!$D:$D, DW$2))</f>
        <v>5.7050401423645702E-2</v>
      </c>
      <c r="DX77" s="335">
        <f>$I77*IF($G77="Pickup", SUMIFS(NewEmisData!L:L, NewEmisData!$A:$A, "Pickup", NewEmisData!$B:$B, $A77, NewEmisData!$C:$C, $H77, NewEmisData!$D:$D, DX$2), SUMIFS(NewEmisData!L:L, NewEmisData!$A:$A, "LDV", NewEmisData!$B:$B, $A77, NewEmisData!$C:$C, $H77, NewEmisData!$D:$D, DX$2))</f>
        <v>5.6262552008010301E-2</v>
      </c>
      <c r="DY77" s="335">
        <f>$I77*IF($G77="Pickup", SUMIFS(NewEmisData!M:M, NewEmisData!$A:$A, "Pickup", NewEmisData!$B:$B, $A77, NewEmisData!$C:$C, $H77, NewEmisData!$D:$D, DY$2), SUMIFS(NewEmisData!M:M, NewEmisData!$A:$A, "LDV", NewEmisData!$B:$B, $A77, NewEmisData!$C:$C, $H77, NewEmisData!$D:$D, DY$2))</f>
        <v>5.6833433433417402E-2</v>
      </c>
      <c r="DZ77" s="335">
        <v>7.9378330079915432E-2</v>
      </c>
      <c r="EA77" s="335">
        <f t="shared" si="118"/>
        <v>592.25900902446597</v>
      </c>
      <c r="EB77" s="335">
        <f t="shared" si="119"/>
        <v>520.64964372058603</v>
      </c>
      <c r="EC77" s="335">
        <f t="shared" si="120"/>
        <v>392.28875494890798</v>
      </c>
      <c r="ED77" s="335">
        <f t="shared" si="121"/>
        <v>328.93351567098</v>
      </c>
      <c r="EE77" s="335">
        <f t="shared" si="122"/>
        <v>299.82015329661198</v>
      </c>
      <c r="EF77" s="335">
        <f t="shared" si="123"/>
        <v>287.49392836870999</v>
      </c>
      <c r="EG77" s="335">
        <f t="shared" si="124"/>
        <v>280.08458814076198</v>
      </c>
      <c r="EH77" s="335">
        <f t="shared" si="125"/>
        <v>277.36555832713299</v>
      </c>
      <c r="EI77" s="335">
        <f t="shared" si="126"/>
        <v>277.28160240150402</v>
      </c>
      <c r="EJ77" s="335">
        <f t="shared" si="127"/>
        <v>0.51895197956857197</v>
      </c>
      <c r="EK77" s="335">
        <f t="shared" si="128"/>
        <v>2.08663122036549</v>
      </c>
      <c r="EL77" s="335">
        <f t="shared" si="129"/>
        <v>1.1128303318127599</v>
      </c>
      <c r="EM77" s="335">
        <f t="shared" si="130"/>
        <v>0.11394310174486701</v>
      </c>
      <c r="EN77" s="335">
        <f t="shared" si="131"/>
        <v>6.3630631458402698E-2</v>
      </c>
      <c r="EO77" s="335">
        <f t="shared" si="132"/>
        <v>3.8490840966433799E-2</v>
      </c>
      <c r="EP77" s="335">
        <f t="shared" si="133"/>
        <v>3.3570634635262997E-2</v>
      </c>
      <c r="EQ77" s="335">
        <f t="shared" si="134"/>
        <v>3.0366844702511799E-2</v>
      </c>
      <c r="ER77" s="335">
        <f t="shared" si="135"/>
        <v>2.9009867705627902E-2</v>
      </c>
      <c r="ES77" s="335">
        <f t="shared" si="136"/>
        <v>2.9252620404293401E-2</v>
      </c>
      <c r="ET77" s="335">
        <f t="shared" si="137"/>
        <v>0.31264891292629016</v>
      </c>
      <c r="EU77" s="335">
        <f t="shared" si="138"/>
        <v>1.46981412794869E-2</v>
      </c>
      <c r="EV77" s="335">
        <f t="shared" si="139"/>
        <v>1.2476739354987301E-2</v>
      </c>
      <c r="EW77" s="335">
        <f t="shared" si="140"/>
        <v>3.2894571305210701E-3</v>
      </c>
      <c r="EX77" s="335">
        <f t="shared" si="141"/>
        <v>2.7470974713693099E-3</v>
      </c>
      <c r="EY77" s="335">
        <f t="shared" si="142"/>
        <v>2.5003167567209301E-3</v>
      </c>
      <c r="EZ77" s="335">
        <f t="shared" si="143"/>
        <v>2.3974657531320698E-3</v>
      </c>
      <c r="FA77" s="335">
        <f t="shared" si="144"/>
        <v>2.3350989902441999E-3</v>
      </c>
      <c r="FB77" s="335">
        <f t="shared" si="145"/>
        <v>2.3124305204455602E-3</v>
      </c>
      <c r="FC77" s="335">
        <f t="shared" si="146"/>
        <v>2.3117304258920301E-3</v>
      </c>
      <c r="FD77" s="335">
        <f t="shared" si="147"/>
        <v>4.2403248188809025E-3</v>
      </c>
      <c r="FE77" s="335">
        <f t="shared" si="148"/>
        <v>0.213902040332901</v>
      </c>
      <c r="FF77" s="335">
        <f t="shared" si="149"/>
        <v>0.122647837671889</v>
      </c>
      <c r="FG77" s="335">
        <f t="shared" si="150"/>
        <v>7.9090763114665993E-2</v>
      </c>
      <c r="FH77" s="335">
        <f t="shared" si="151"/>
        <v>7.8058738466237995E-2</v>
      </c>
      <c r="FI77" s="335">
        <f t="shared" si="152"/>
        <v>7.7935055542061094E-2</v>
      </c>
      <c r="FJ77" s="335">
        <f t="shared" si="153"/>
        <v>7.7996493585570995E-2</v>
      </c>
      <c r="FK77" s="335">
        <f t="shared" si="154"/>
        <v>7.7986704688815606E-2</v>
      </c>
      <c r="FL77" s="335">
        <f t="shared" si="155"/>
        <v>7.7974444112608704E-2</v>
      </c>
      <c r="FM77" s="335">
        <f t="shared" si="156"/>
        <v>7.8017136188401295E-2</v>
      </c>
      <c r="FN77" s="335">
        <f t="shared" si="157"/>
        <v>5.2834708622229692E-2</v>
      </c>
      <c r="FO77" s="335">
        <f t="shared" si="158"/>
        <v>0.123270664576141</v>
      </c>
      <c r="FP77" s="335">
        <f t="shared" si="159"/>
        <v>3.9317193900440202E-2</v>
      </c>
      <c r="FQ77" s="335">
        <f t="shared" si="160"/>
        <v>1.3808896758142499E-2</v>
      </c>
      <c r="FR77" s="335">
        <f t="shared" si="161"/>
        <v>1.28594663624491E-2</v>
      </c>
      <c r="FS77" s="335">
        <f t="shared" si="162"/>
        <v>1.2745675676218799E-2</v>
      </c>
      <c r="FT77" s="335">
        <f t="shared" si="163"/>
        <v>1.2802226569457301E-2</v>
      </c>
      <c r="FU77" s="335">
        <f t="shared" si="164"/>
        <v>1.27931973056328E-2</v>
      </c>
      <c r="FV77" s="335">
        <f t="shared" si="165"/>
        <v>1.27819426840036E-2</v>
      </c>
      <c r="FW77" s="335">
        <f t="shared" si="166"/>
        <v>1.2821255837742599E-2</v>
      </c>
      <c r="FX77" s="335">
        <f t="shared" si="167"/>
        <v>1.4243276255751064E-2</v>
      </c>
    </row>
    <row r="78" spans="1:180" x14ac:dyDescent="0.2">
      <c r="A78" s="305" t="str">
        <f>_xlfn.CONCAT(IF(LEFT(TRIM(A77),1)="*", "*R", "R"), 1+RIGHT(TRIM(A77),1))</f>
        <v>R5</v>
      </c>
      <c r="B78" s="305" t="str">
        <f t="shared" si="169"/>
        <v>TLMDSL11</v>
      </c>
      <c r="C78" s="305" t="str">
        <f t="shared" si="170"/>
        <v>TL.DSL.M.DSL.2011</v>
      </c>
      <c r="D78" s="301" t="str">
        <f t="shared" si="171"/>
        <v>bn-vmt, bn-vmt/a</v>
      </c>
      <c r="E78" s="301" t="str">
        <f t="shared" si="172"/>
        <v>TRNDSL</v>
      </c>
      <c r="F78" s="301" t="str">
        <f t="shared" si="173"/>
        <v>TL</v>
      </c>
      <c r="G78" s="315" t="s">
        <v>819</v>
      </c>
      <c r="H78" s="315" t="s">
        <v>816</v>
      </c>
      <c r="I78" s="315">
        <v>1</v>
      </c>
      <c r="J78" s="315" t="str">
        <f t="shared" si="168"/>
        <v>Minivan-DSL</v>
      </c>
      <c r="K78" s="335">
        <f>$I78*IF($G78="Pickup", SUMIFS(NewEmisData!E:E, NewEmisData!$A:$A, "Pickup", NewEmisData!$B:$B, $A78, NewEmisData!$C:$C, $H78, NewEmisData!$D:$D, K$2), SUMIFS(NewEmisData!E:E, NewEmisData!$A:$A, "LDV", NewEmisData!$B:$B, $A78, NewEmisData!$C:$C, $H78, NewEmisData!$D:$D, K$2))</f>
        <v>498.51060445480499</v>
      </c>
      <c r="L78" s="335">
        <f>$I78*IF($G78="Pickup", SUMIFS(NewEmisData!F:F, NewEmisData!$A:$A, "Pickup", NewEmisData!$B:$B, $A78, NewEmisData!$C:$C, $H78, NewEmisData!$D:$D, L$2), SUMIFS(NewEmisData!F:F, NewEmisData!$A:$A, "LDV", NewEmisData!$B:$B, $A78, NewEmisData!$C:$C, $H78, NewEmisData!$D:$D, L$2))</f>
        <v>427.96898586055102</v>
      </c>
      <c r="M78" s="335">
        <f>$I78*IF($G78="Pickup", SUMIFS(NewEmisData!G:G, NewEmisData!$A:$A, "Pickup", NewEmisData!$B:$B, $A78, NewEmisData!$C:$C, $H78, NewEmisData!$D:$D, M$2), SUMIFS(NewEmisData!G:G, NewEmisData!$A:$A, "LDV", NewEmisData!$B:$B, $A78, NewEmisData!$C:$C, $H78, NewEmisData!$D:$D, M$2))</f>
        <v>313.58403824310199</v>
      </c>
      <c r="N78" s="335">
        <f>$I78*IF($G78="Pickup", SUMIFS(NewEmisData!H:H, NewEmisData!$A:$A, "Pickup", NewEmisData!$B:$B, $A78, NewEmisData!$C:$C, $H78, NewEmisData!$D:$D, N$2), SUMIFS(NewEmisData!H:H, NewEmisData!$A:$A, "LDV", NewEmisData!$B:$B, $A78, NewEmisData!$C:$C, $H78, NewEmisData!$D:$D, N$2))</f>
        <v>263.48651447023201</v>
      </c>
      <c r="O78" s="335">
        <f>$I78*IF($G78="Pickup", SUMIFS(NewEmisData!I:I, NewEmisData!$A:$A, "Pickup", NewEmisData!$B:$B, $A78, NewEmisData!$C:$C, $H78, NewEmisData!$D:$D, O$2), SUMIFS(NewEmisData!I:I, NewEmisData!$A:$A, "LDV", NewEmisData!$B:$B, $A78, NewEmisData!$C:$C, $H78, NewEmisData!$D:$D, O$2))</f>
        <v>240.732982853072</v>
      </c>
      <c r="P78" s="335">
        <f>$I78*IF($G78="Pickup", SUMIFS(NewEmisData!J:J, NewEmisData!$A:$A, "Pickup", NewEmisData!$B:$B, $A78, NewEmisData!$C:$C, $H78, NewEmisData!$D:$D, P$2), SUMIFS(NewEmisData!J:J, NewEmisData!$A:$A, "LDV", NewEmisData!$B:$B, $A78, NewEmisData!$C:$C, $H78, NewEmisData!$D:$D, P$2))</f>
        <v>231.37893577755901</v>
      </c>
      <c r="Q78" s="335">
        <f>$I78*IF($G78="Pickup", SUMIFS(NewEmisData!K:K, NewEmisData!$A:$A, "Pickup", NewEmisData!$B:$B, $A78, NewEmisData!$C:$C, $H78, NewEmisData!$D:$D, Q$2), SUMIFS(NewEmisData!K:K, NewEmisData!$A:$A, "LDV", NewEmisData!$B:$B, $A78, NewEmisData!$C:$C, $H78, NewEmisData!$D:$D, Q$2))</f>
        <v>225.706930682983</v>
      </c>
      <c r="R78" s="335">
        <f>$I78*IF($G78="Pickup", SUMIFS(NewEmisData!L:L, NewEmisData!$A:$A, "Pickup", NewEmisData!$B:$B, $A78, NewEmisData!$C:$C, $H78, NewEmisData!$D:$D, R$2), SUMIFS(NewEmisData!L:L, NewEmisData!$A:$A, "LDV", NewEmisData!$B:$B, $A78, NewEmisData!$C:$C, $H78, NewEmisData!$D:$D, R$2))</f>
        <v>223.59774894311099</v>
      </c>
      <c r="S78" s="335">
        <f>$I78*IF($G78="Pickup", SUMIFS(NewEmisData!M:M, NewEmisData!$A:$A, "Pickup", NewEmisData!$B:$B, $A78, NewEmisData!$C:$C, $H78, NewEmisData!$D:$D, S$2), SUMIFS(NewEmisData!M:M, NewEmisData!$A:$A, "LDV", NewEmisData!$B:$B, $A78, NewEmisData!$C:$C, $H78, NewEmisData!$D:$D, S$2))</f>
        <v>223.62259579940101</v>
      </c>
      <c r="T78" s="335">
        <v>0.51895197956857197</v>
      </c>
      <c r="U78" s="335">
        <f>$I78*IF($G78="Pickup", SUMIFS(NewEmisData!E:E, NewEmisData!$A:$A, "Pickup", NewEmisData!$B:$B, $A78, NewEmisData!$C:$C, $H78, NewEmisData!$D:$D, U$2), SUMIFS(NewEmisData!E:E, NewEmisData!$A:$A, "LDV", NewEmisData!$B:$B, $A78, NewEmisData!$C:$C, $H78, NewEmisData!$D:$D, U$2))</f>
        <v>1.95668713494791</v>
      </c>
      <c r="V78" s="335">
        <f>$I78*IF($G78="Pickup", SUMIFS(NewEmisData!F:F, NewEmisData!$A:$A, "Pickup", NewEmisData!$B:$B, $A78, NewEmisData!$C:$C, $H78, NewEmisData!$D:$D, V$2), SUMIFS(NewEmisData!F:F, NewEmisData!$A:$A, "LDV", NewEmisData!$B:$B, $A78, NewEmisData!$C:$C, $H78, NewEmisData!$D:$D, V$2))</f>
        <v>1.03408849531611</v>
      </c>
      <c r="W78" s="335">
        <f>$I78*IF($G78="Pickup", SUMIFS(NewEmisData!G:G, NewEmisData!$A:$A, "Pickup", NewEmisData!$B:$B, $A78, NewEmisData!$C:$C, $H78, NewEmisData!$D:$D, W$2), SUMIFS(NewEmisData!G:G, NewEmisData!$A:$A, "LDV", NewEmisData!$B:$B, $A78, NewEmisData!$C:$C, $H78, NewEmisData!$D:$D, W$2))</f>
        <v>0.13937953634174</v>
      </c>
      <c r="X78" s="335">
        <f>$I78*IF($G78="Pickup", SUMIFS(NewEmisData!H:H, NewEmisData!$A:$A, "Pickup", NewEmisData!$B:$B, $A78, NewEmisData!$C:$C, $H78, NewEmisData!$D:$D, X$2), SUMIFS(NewEmisData!H:H, NewEmisData!$A:$A, "LDV", NewEmisData!$B:$B, $A78, NewEmisData!$C:$C, $H78, NewEmisData!$D:$D, X$2))</f>
        <v>8.1975438007071702E-2</v>
      </c>
      <c r="Y78" s="335">
        <f>$I78*IF($G78="Pickup", SUMIFS(NewEmisData!I:I, NewEmisData!$A:$A, "Pickup", NewEmisData!$B:$B, $A78, NewEmisData!$C:$C, $H78, NewEmisData!$D:$D, Y$2), SUMIFS(NewEmisData!I:I, NewEmisData!$A:$A, "LDV", NewEmisData!$B:$B, $A78, NewEmisData!$C:$C, $H78, NewEmisData!$D:$D, Y$2))</f>
        <v>5.4488345369794799E-2</v>
      </c>
      <c r="Z78" s="335">
        <f>$I78*IF($G78="Pickup", SUMIFS(NewEmisData!J:J, NewEmisData!$A:$A, "Pickup", NewEmisData!$B:$B, $A78, NewEmisData!$C:$C, $H78, NewEmisData!$D:$D, Z$2), SUMIFS(NewEmisData!J:J, NewEmisData!$A:$A, "LDV", NewEmisData!$B:$B, $A78, NewEmisData!$C:$C, $H78, NewEmisData!$D:$D, Z$2))</f>
        <v>4.9514749087093503E-2</v>
      </c>
      <c r="AA78" s="335">
        <f>$I78*IF($G78="Pickup", SUMIFS(NewEmisData!K:K, NewEmisData!$A:$A, "Pickup", NewEmisData!$B:$B, $A78, NewEmisData!$C:$C, $H78, NewEmisData!$D:$D, AA$2), SUMIFS(NewEmisData!K:K, NewEmisData!$A:$A, "LDV", NewEmisData!$B:$B, $A78, NewEmisData!$C:$C, $H78, NewEmisData!$D:$D, AA$2))</f>
        <v>4.5924427698312099E-2</v>
      </c>
      <c r="AB78" s="335">
        <f>$I78*IF($G78="Pickup", SUMIFS(NewEmisData!L:L, NewEmisData!$A:$A, "Pickup", NewEmisData!$B:$B, $A78, NewEmisData!$C:$C, $H78, NewEmisData!$D:$D, AB$2), SUMIFS(NewEmisData!L:L, NewEmisData!$A:$A, "LDV", NewEmisData!$B:$B, $A78, NewEmisData!$C:$C, $H78, NewEmisData!$D:$D, AB$2))</f>
        <v>4.4303138009832502E-2</v>
      </c>
      <c r="AC78" s="335">
        <f>$I78*IF($G78="Pickup", SUMIFS(NewEmisData!M:M, NewEmisData!$A:$A, "Pickup", NewEmisData!$B:$B, $A78, NewEmisData!$C:$C, $H78, NewEmisData!$D:$D, AC$2), SUMIFS(NewEmisData!M:M, NewEmisData!$A:$A, "LDV", NewEmisData!$B:$B, $A78, NewEmisData!$C:$C, $H78, NewEmisData!$D:$D, AC$2))</f>
        <v>4.4775258868072099E-2</v>
      </c>
      <c r="AD78" s="335">
        <v>0.31264891292629016</v>
      </c>
      <c r="AE78" s="335">
        <f>$I78*IF($G78="Pickup", SUMIFS(NewEmisData!E:E, NewEmisData!$A:$A, "Pickup", NewEmisData!$B:$B, $A78, NewEmisData!$C:$C, $H78, NewEmisData!$D:$D, AE$2), SUMIFS(NewEmisData!E:E, NewEmisData!$A:$A, "LDV", NewEmisData!$B:$B, $A78, NewEmisData!$C:$C, $H78, NewEmisData!$D:$D, AE$2))</f>
        <v>1.2408455682624201E-2</v>
      </c>
      <c r="AF78" s="335">
        <f>$I78*IF($G78="Pickup", SUMIFS(NewEmisData!F:F, NewEmisData!$A:$A, "Pickup", NewEmisData!$B:$B, $A78, NewEmisData!$C:$C, $H78, NewEmisData!$D:$D, AF$2), SUMIFS(NewEmisData!F:F, NewEmisData!$A:$A, "LDV", NewEmisData!$B:$B, $A78, NewEmisData!$C:$C, $H78, NewEmisData!$D:$D, AF$2))</f>
        <v>1.0276019938438199E-2</v>
      </c>
      <c r="AG78" s="335">
        <f>$I78*IF($G78="Pickup", SUMIFS(NewEmisData!G:G, NewEmisData!$A:$A, "Pickup", NewEmisData!$B:$B, $A78, NewEmisData!$C:$C, $H78, NewEmisData!$D:$D, AG$2), SUMIFS(NewEmisData!G:G, NewEmisData!$A:$A, "LDV", NewEmisData!$B:$B, $A78, NewEmisData!$C:$C, $H78, NewEmisData!$D:$D, AG$2))</f>
        <v>2.6298327304881399E-3</v>
      </c>
      <c r="AH78" s="335">
        <f>$I78*IF($G78="Pickup", SUMIFS(NewEmisData!H:H, NewEmisData!$A:$A, "Pickup", NewEmisData!$B:$B, $A78, NewEmisData!$C:$C, $H78, NewEmisData!$D:$D, AH$2), SUMIFS(NewEmisData!H:H, NewEmisData!$A:$A, "LDV", NewEmisData!$B:$B, $A78, NewEmisData!$C:$C, $H78, NewEmisData!$D:$D, AH$2))</f>
        <v>2.2006244414905498E-3</v>
      </c>
      <c r="AI78" s="335">
        <f>$I78*IF($G78="Pickup", SUMIFS(NewEmisData!I:I, NewEmisData!$A:$A, "Pickup", NewEmisData!$B:$B, $A78, NewEmisData!$C:$C, $H78, NewEmisData!$D:$D, AI$2), SUMIFS(NewEmisData!I:I, NewEmisData!$A:$A, "LDV", NewEmisData!$B:$B, $A78, NewEmisData!$C:$C, $H78, NewEmisData!$D:$D, AI$2))</f>
        <v>2.00758155548776E-3</v>
      </c>
      <c r="AJ78" s="335">
        <f>$I78*IF($G78="Pickup", SUMIFS(NewEmisData!J:J, NewEmisData!$A:$A, "Pickup", NewEmisData!$B:$B, $A78, NewEmisData!$C:$C, $H78, NewEmisData!$D:$D, AJ$2), SUMIFS(NewEmisData!J:J, NewEmisData!$A:$A, "LDV", NewEmisData!$B:$B, $A78, NewEmisData!$C:$C, $H78, NewEmisData!$D:$D, AJ$2))</f>
        <v>1.9295264605228199E-3</v>
      </c>
      <c r="AK78" s="335">
        <f>$I78*IF($G78="Pickup", SUMIFS(NewEmisData!K:K, NewEmisData!$A:$A, "Pickup", NewEmisData!$B:$B, $A78, NewEmisData!$C:$C, $H78, NewEmisData!$D:$D, AK$2), SUMIFS(NewEmisData!K:K, NewEmisData!$A:$A, "LDV", NewEmisData!$B:$B, $A78, NewEmisData!$C:$C, $H78, NewEmisData!$D:$D, AK$2))</f>
        <v>1.8817456818101699E-3</v>
      </c>
      <c r="AL78" s="335">
        <f>$I78*IF($G78="Pickup", SUMIFS(NewEmisData!L:L, NewEmisData!$A:$A, "Pickup", NewEmisData!$B:$B, $A78, NewEmisData!$C:$C, $H78, NewEmisData!$D:$D, AL$2), SUMIFS(NewEmisData!L:L, NewEmisData!$A:$A, "LDV", NewEmisData!$B:$B, $A78, NewEmisData!$C:$C, $H78, NewEmisData!$D:$D, AL$2))</f>
        <v>1.86416072801446E-3</v>
      </c>
      <c r="AM78" s="335">
        <f>$I78*IF($G78="Pickup", SUMIFS(NewEmisData!M:M, NewEmisData!$A:$A, "Pickup", NewEmisData!$B:$B, $A78, NewEmisData!$C:$C, $H78, NewEmisData!$D:$D, AM$2), SUMIFS(NewEmisData!M:M, NewEmisData!$A:$A, "LDV", NewEmisData!$B:$B, $A78, NewEmisData!$C:$C, $H78, NewEmisData!$D:$D, AM$2))</f>
        <v>1.86436908040036E-3</v>
      </c>
      <c r="AN78" s="335">
        <v>4.2403248188809025E-3</v>
      </c>
      <c r="AO78" s="335">
        <f>$I78*IF($G78="Pickup", SUMIFS(NewEmisData!E:E, NewEmisData!$A:$A, "Pickup", NewEmisData!$B:$B, $A78, NewEmisData!$C:$C, $H78, NewEmisData!$D:$D, AO$2), SUMIFS(NewEmisData!E:E, NewEmisData!$A:$A, "LDV", NewEmisData!$B:$B, $A78, NewEmisData!$C:$C, $H78, NewEmisData!$D:$D, AO$2))</f>
        <v>0.13590431504000899</v>
      </c>
      <c r="AP78" s="335">
        <f>$I78*IF($G78="Pickup", SUMIFS(NewEmisData!F:F, NewEmisData!$A:$A, "Pickup", NewEmisData!$B:$B, $A78, NewEmisData!$C:$C, $H78, NewEmisData!$D:$D, AP$2), SUMIFS(NewEmisData!F:F, NewEmisData!$A:$A, "LDV", NewEmisData!$B:$B, $A78, NewEmisData!$C:$C, $H78, NewEmisData!$D:$D, AP$2))</f>
        <v>9.19661609908244E-2</v>
      </c>
      <c r="AQ78" s="335">
        <f>$I78*IF($G78="Pickup", SUMIFS(NewEmisData!G:G, NewEmisData!$A:$A, "Pickup", NewEmisData!$B:$B, $A78, NewEmisData!$C:$C, $H78, NewEmisData!$D:$D, AQ$2), SUMIFS(NewEmisData!G:G, NewEmisData!$A:$A, "LDV", NewEmisData!$B:$B, $A78, NewEmisData!$C:$C, $H78, NewEmisData!$D:$D, AQ$2))</f>
        <v>5.0104052009984502E-2</v>
      </c>
      <c r="AR78" s="335">
        <f>$I78*IF($G78="Pickup", SUMIFS(NewEmisData!H:H, NewEmisData!$A:$A, "Pickup", NewEmisData!$B:$B, $A78, NewEmisData!$C:$C, $H78, NewEmisData!$D:$D, AR$2), SUMIFS(NewEmisData!H:H, NewEmisData!$A:$A, "LDV", NewEmisData!$B:$B, $A78, NewEmisData!$C:$C, $H78, NewEmisData!$D:$D, AR$2))</f>
        <v>4.9014806290740898E-2</v>
      </c>
      <c r="AS78" s="335">
        <f>$I78*IF($G78="Pickup", SUMIFS(NewEmisData!I:I, NewEmisData!$A:$A, "Pickup", NewEmisData!$B:$B, $A78, NewEmisData!$C:$C, $H78, NewEmisData!$D:$D, AS$2), SUMIFS(NewEmisData!I:I, NewEmisData!$A:$A, "LDV", NewEmisData!$B:$B, $A78, NewEmisData!$C:$C, $H78, NewEmisData!$D:$D, AS$2))</f>
        <v>4.8883022727650001E-2</v>
      </c>
      <c r="AT78" s="335">
        <f>$I78*IF($G78="Pickup", SUMIFS(NewEmisData!J:J, NewEmisData!$A:$A, "Pickup", NewEmisData!$B:$B, $A78, NewEmisData!$C:$C, $H78, NewEmisData!$D:$D, AT$2), SUMIFS(NewEmisData!J:J, NewEmisData!$A:$A, "LDV", NewEmisData!$B:$B, $A78, NewEmisData!$C:$C, $H78, NewEmisData!$D:$D, AT$2))</f>
        <v>4.8958613624750798E-2</v>
      </c>
      <c r="AU78" s="335">
        <f>$I78*IF($G78="Pickup", SUMIFS(NewEmisData!K:K, NewEmisData!$A:$A, "Pickup", NewEmisData!$B:$B, $A78, NewEmisData!$C:$C, $H78, NewEmisData!$D:$D, AU$2), SUMIFS(NewEmisData!K:K, NewEmisData!$A:$A, "LDV", NewEmisData!$B:$B, $A78, NewEmisData!$C:$C, $H78, NewEmisData!$D:$D, AU$2))</f>
        <v>4.8958938451988898E-2</v>
      </c>
      <c r="AV78" s="335">
        <f>$I78*IF($G78="Pickup", SUMIFS(NewEmisData!L:L, NewEmisData!$A:$A, "Pickup", NewEmisData!$B:$B, $A78, NewEmisData!$C:$C, $H78, NewEmisData!$D:$D, AV$2), SUMIFS(NewEmisData!L:L, NewEmisData!$A:$A, "LDV", NewEmisData!$B:$B, $A78, NewEmisData!$C:$C, $H78, NewEmisData!$D:$D, AV$2))</f>
        <v>4.8949340858878199E-2</v>
      </c>
      <c r="AW78" s="335">
        <f>$I78*IF($G78="Pickup", SUMIFS(NewEmisData!M:M, NewEmisData!$A:$A, "Pickup", NewEmisData!$B:$B, $A78, NewEmisData!$C:$C, $H78, NewEmisData!$D:$D, AW$2), SUMIFS(NewEmisData!M:M, NewEmisData!$A:$A, "LDV", NewEmisData!$B:$B, $A78, NewEmisData!$C:$C, $H78, NewEmisData!$D:$D, AW$2))</f>
        <v>4.8997116084640698E-2</v>
      </c>
      <c r="AX78" s="335">
        <v>5.2834708622229692E-2</v>
      </c>
      <c r="AY78" s="335">
        <f>$I78*IF($G78="Pickup", SUMIFS(NewEmisData!E:E, NewEmisData!$A:$A, "Pickup", NewEmisData!$B:$B, $A78, NewEmisData!$C:$C, $H78, NewEmisData!$D:$D, AY$2), SUMIFS(NewEmisData!E:E, NewEmisData!$A:$A, "LDV", NewEmisData!$B:$B, $A78, NewEmisData!$C:$C, $H78, NewEmisData!$D:$D, AY$2))</f>
        <v>7.4829321328432702E-2</v>
      </c>
      <c r="AZ78" s="335">
        <f>$I78*IF($G78="Pickup", SUMIFS(NewEmisData!F:F, NewEmisData!$A:$A, "Pickup", NewEmisData!$B:$B, $A78, NewEmisData!$C:$C, $H78, NewEmisData!$D:$D, AZ$2), SUMIFS(NewEmisData!F:F, NewEmisData!$A:$A, "LDV", NewEmisData!$B:$B, $A78, NewEmisData!$C:$C, $H78, NewEmisData!$D:$D, AZ$2))</f>
        <v>3.4406309924688003E-2</v>
      </c>
      <c r="BA78" s="335">
        <f>$I78*IF($G78="Pickup", SUMIFS(NewEmisData!G:G, NewEmisData!$A:$A, "Pickup", NewEmisData!$B:$B, $A78, NewEmisData!$C:$C, $H78, NewEmisData!$D:$D, BA$2), SUMIFS(NewEmisData!G:G, NewEmisData!$A:$A, "LDV", NewEmisData!$B:$B, $A78, NewEmisData!$C:$C, $H78, NewEmisData!$D:$D, BA$2))</f>
        <v>1.00241937308752E-2</v>
      </c>
      <c r="BB78" s="335">
        <f>$I78*IF($G78="Pickup", SUMIFS(NewEmisData!H:H, NewEmisData!$A:$A, "Pickup", NewEmisData!$B:$B, $A78, NewEmisData!$C:$C, $H78, NewEmisData!$D:$D, BB$2), SUMIFS(NewEmisData!H:H, NewEmisData!$A:$A, "LDV", NewEmisData!$B:$B, $A78, NewEmisData!$C:$C, $H78, NewEmisData!$D:$D, BB$2))</f>
        <v>9.0221104554758305E-3</v>
      </c>
      <c r="BC78" s="335">
        <f>$I78*IF($G78="Pickup", SUMIFS(NewEmisData!I:I, NewEmisData!$A:$A, "Pickup", NewEmisData!$B:$B, $A78, NewEmisData!$C:$C, $H78, NewEmisData!$D:$D, BC$2), SUMIFS(NewEmisData!I:I, NewEmisData!$A:$A, "LDV", NewEmisData!$B:$B, $A78, NewEmisData!$C:$C, $H78, NewEmisData!$D:$D, BC$2))</f>
        <v>8.9008490587291992E-3</v>
      </c>
      <c r="BD78" s="335">
        <f>$I78*IF($G78="Pickup", SUMIFS(NewEmisData!J:J, NewEmisData!$A:$A, "Pickup", NewEmisData!$B:$B, $A78, NewEmisData!$C:$C, $H78, NewEmisData!$D:$D, BD$2), SUMIFS(NewEmisData!J:J, NewEmisData!$A:$A, "LDV", NewEmisData!$B:$B, $A78, NewEmisData!$C:$C, $H78, NewEmisData!$D:$D, BD$2))</f>
        <v>8.9704063704956795E-3</v>
      </c>
      <c r="BE78" s="335">
        <f>$I78*IF($G78="Pickup", SUMIFS(NewEmisData!K:K, NewEmisData!$A:$A, "Pickup", NewEmisData!$B:$B, $A78, NewEmisData!$C:$C, $H78, NewEmisData!$D:$D, BE$2), SUMIFS(NewEmisData!K:K, NewEmisData!$A:$A, "LDV", NewEmisData!$B:$B, $A78, NewEmisData!$C:$C, $H78, NewEmisData!$D:$D, BE$2))</f>
        <v>8.9707258656393594E-3</v>
      </c>
      <c r="BF78" s="335">
        <f>$I78*IF($G78="Pickup", SUMIFS(NewEmisData!L:L, NewEmisData!$A:$A, "Pickup", NewEmisData!$B:$B, $A78, NewEmisData!$C:$C, $H78, NewEmisData!$D:$D, BF$2), SUMIFS(NewEmisData!L:L, NewEmisData!$A:$A, "LDV", NewEmisData!$B:$B, $A78, NewEmisData!$C:$C, $H78, NewEmisData!$D:$D, BF$2))</f>
        <v>8.9618977988404798E-3</v>
      </c>
      <c r="BG78" s="335">
        <f>$I78*IF($G78="Pickup", SUMIFS(NewEmisData!M:M, NewEmisData!$A:$A, "Pickup", NewEmisData!$B:$B, $A78, NewEmisData!$C:$C, $H78, NewEmisData!$D:$D, BG$2), SUMIFS(NewEmisData!M:M, NewEmisData!$A:$A, "LDV", NewEmisData!$B:$B, $A78, NewEmisData!$C:$C, $H78, NewEmisData!$D:$D, BG$2))</f>
        <v>9.0058077781541897E-3</v>
      </c>
      <c r="BH78" s="335">
        <v>1.4243276255751064E-2</v>
      </c>
      <c r="BI78" s="335">
        <f>$I78*IF($G78="Pickup", SUMIFS(NewEmisData!E:E, NewEmisData!$A:$A, "Pickup", NewEmisData!$B:$B, $A78, NewEmisData!$C:$C, $H78, NewEmisData!$D:$D, BI$2), SUMIFS(NewEmisData!E:E, NewEmisData!$A:$A, "LDV", NewEmisData!$B:$B, $A78, NewEmisData!$C:$C, $H78, NewEmisData!$D:$D, BI$2))</f>
        <v>36.638710837531299</v>
      </c>
      <c r="BJ78" s="335">
        <f>$I78*IF($G78="Pickup", SUMIFS(NewEmisData!F:F, NewEmisData!$A:$A, "Pickup", NewEmisData!$B:$B, $A78, NewEmisData!$C:$C, $H78, NewEmisData!$D:$D, BJ$2), SUMIFS(NewEmisData!F:F, NewEmisData!$A:$A, "LDV", NewEmisData!$B:$B, $A78, NewEmisData!$C:$C, $H78, NewEmisData!$D:$D, BJ$2))</f>
        <v>13.802289372990799</v>
      </c>
      <c r="BK78" s="335">
        <f>$I78*IF($G78="Pickup", SUMIFS(NewEmisData!G:G, NewEmisData!$A:$A, "Pickup", NewEmisData!$B:$B, $A78, NewEmisData!$C:$C, $H78, NewEmisData!$D:$D, BK$2), SUMIFS(NewEmisData!G:G, NewEmisData!$A:$A, "LDV", NewEmisData!$B:$B, $A78, NewEmisData!$C:$C, $H78, NewEmisData!$D:$D, BK$2))</f>
        <v>1.83060951218013</v>
      </c>
      <c r="BL78" s="335">
        <f>$I78*IF($G78="Pickup", SUMIFS(NewEmisData!H:H, NewEmisData!$A:$A, "Pickup", NewEmisData!$B:$B, $A78, NewEmisData!$C:$C, $H78, NewEmisData!$D:$D, BL$2), SUMIFS(NewEmisData!H:H, NewEmisData!$A:$A, "LDV", NewEmisData!$B:$B, $A78, NewEmisData!$C:$C, $H78, NewEmisData!$D:$D, BL$2))</f>
        <v>1.42377664163083</v>
      </c>
      <c r="BM78" s="335">
        <f>$I78*IF($G78="Pickup", SUMIFS(NewEmisData!I:I, NewEmisData!$A:$A, "Pickup", NewEmisData!$B:$B, $A78, NewEmisData!$C:$C, $H78, NewEmisData!$D:$D, BM$2), SUMIFS(NewEmisData!I:I, NewEmisData!$A:$A, "LDV", NewEmisData!$B:$B, $A78, NewEmisData!$C:$C, $H78, NewEmisData!$D:$D, BM$2))</f>
        <v>1.2352882876489999</v>
      </c>
      <c r="BN78" s="335">
        <f>$I78*IF($G78="Pickup", SUMIFS(NewEmisData!J:J, NewEmisData!$A:$A, "Pickup", NewEmisData!$B:$B, $A78, NewEmisData!$C:$C, $H78, NewEmisData!$D:$D, BN$2), SUMIFS(NewEmisData!J:J, NewEmisData!$A:$A, "LDV", NewEmisData!$B:$B, $A78, NewEmisData!$C:$C, $H78, NewEmisData!$D:$D, BN$2))</f>
        <v>1.18410876380537</v>
      </c>
      <c r="BO78" s="335">
        <f>$I78*IF($G78="Pickup", SUMIFS(NewEmisData!K:K, NewEmisData!$A:$A, "Pickup", NewEmisData!$B:$B, $A78, NewEmisData!$C:$C, $H78, NewEmisData!$D:$D, BO$2), SUMIFS(NewEmisData!K:K, NewEmisData!$A:$A, "LDV", NewEmisData!$B:$B, $A78, NewEmisData!$C:$C, $H78, NewEmisData!$D:$D, BO$2))</f>
        <v>1.12620209678128</v>
      </c>
      <c r="BP78" s="335">
        <f>$I78*IF($G78="Pickup", SUMIFS(NewEmisData!L:L, NewEmisData!$A:$A, "Pickup", NewEmisData!$B:$B, $A78, NewEmisData!$C:$C, $H78, NewEmisData!$D:$D, BP$2), SUMIFS(NewEmisData!L:L, NewEmisData!$A:$A, "LDV", NewEmisData!$B:$B, $A78, NewEmisData!$C:$C, $H78, NewEmisData!$D:$D, BP$2))</f>
        <v>1.0967918402460499</v>
      </c>
      <c r="BQ78" s="335">
        <f>$I78*IF($G78="Pickup", SUMIFS(NewEmisData!M:M, NewEmisData!$A:$A, "Pickup", NewEmisData!$B:$B, $A78, NewEmisData!$C:$C, $H78, NewEmisData!$D:$D, BQ$2), SUMIFS(NewEmisData!M:M, NewEmisData!$A:$A, "LDV", NewEmisData!$B:$B, $A78, NewEmisData!$C:$C, $H78, NewEmisData!$D:$D, BQ$2))</f>
        <v>1.1047881286346199</v>
      </c>
      <c r="BR78" s="335">
        <v>0.76052857406256014</v>
      </c>
      <c r="BS78" s="335">
        <f>$I78*IF($G78="Pickup", SUMIFS(NewEmisData!E:E, NewEmisData!$A:$A, "Pickup", NewEmisData!$B:$B, $A78, NewEmisData!$C:$C, $H78, NewEmisData!$D:$D, BS$2), SUMIFS(NewEmisData!E:E, NewEmisData!$A:$A, "LDV", NewEmisData!$B:$B, $A78, NewEmisData!$C:$C, $H78, NewEmisData!$D:$D, BS$2))</f>
        <v>3.5770772878155999</v>
      </c>
      <c r="BT78" s="335">
        <f>$I78*IF($G78="Pickup", SUMIFS(NewEmisData!F:F, NewEmisData!$A:$A, "Pickup", NewEmisData!$B:$B, $A78, NewEmisData!$C:$C, $H78, NewEmisData!$D:$D, BT$2), SUMIFS(NewEmisData!F:F, NewEmisData!$A:$A, "LDV", NewEmisData!$B:$B, $A78, NewEmisData!$C:$C, $H78, NewEmisData!$D:$D, BT$2))</f>
        <v>1.39023847476319</v>
      </c>
      <c r="BU78" s="335">
        <f>$I78*IF($G78="Pickup", SUMIFS(NewEmisData!G:G, NewEmisData!$A:$A, "Pickup", NewEmisData!$B:$B, $A78, NewEmisData!$C:$C, $H78, NewEmisData!$D:$D, BU$2), SUMIFS(NewEmisData!G:G, NewEmisData!$A:$A, "LDV", NewEmisData!$B:$B, $A78, NewEmisData!$C:$C, $H78, NewEmisData!$D:$D, BU$2))</f>
        <v>0.155020009940218</v>
      </c>
      <c r="BV78" s="335">
        <f>$I78*IF($G78="Pickup", SUMIFS(NewEmisData!H:H, NewEmisData!$A:$A, "Pickup", NewEmisData!$B:$B, $A78, NewEmisData!$C:$C, $H78, NewEmisData!$D:$D, BV$2), SUMIFS(NewEmisData!H:H, NewEmisData!$A:$A, "LDV", NewEmisData!$B:$B, $A78, NewEmisData!$C:$C, $H78, NewEmisData!$D:$D, BV$2))</f>
        <v>0.109490423329199</v>
      </c>
      <c r="BW78" s="335">
        <f>$I78*IF($G78="Pickup", SUMIFS(NewEmisData!I:I, NewEmisData!$A:$A, "Pickup", NewEmisData!$B:$B, $A78, NewEmisData!$C:$C, $H78, NewEmisData!$D:$D, BW$2), SUMIFS(NewEmisData!I:I, NewEmisData!$A:$A, "LDV", NewEmisData!$B:$B, $A78, NewEmisData!$C:$C, $H78, NewEmisData!$D:$D, BW$2))</f>
        <v>8.7047254389929593E-2</v>
      </c>
      <c r="BX78" s="335">
        <f>$I78*IF($G78="Pickup", SUMIFS(NewEmisData!J:J, NewEmisData!$A:$A, "Pickup", NewEmisData!$B:$B, $A78, NewEmisData!$C:$C, $H78, NewEmisData!$D:$D, BX$2), SUMIFS(NewEmisData!J:J, NewEmisData!$A:$A, "LDV", NewEmisData!$B:$B, $A78, NewEmisData!$C:$C, $H78, NewEmisData!$D:$D, BX$2))</f>
        <v>8.5505036729246905E-2</v>
      </c>
      <c r="BY78" s="335">
        <f>$I78*IF($G78="Pickup", SUMIFS(NewEmisData!K:K, NewEmisData!$A:$A, "Pickup", NewEmisData!$B:$B, $A78, NewEmisData!$C:$C, $H78, NewEmisData!$D:$D, BY$2), SUMIFS(NewEmisData!K:K, NewEmisData!$A:$A, "LDV", NewEmisData!$B:$B, $A78, NewEmisData!$C:$C, $H78, NewEmisData!$D:$D, BY$2))</f>
        <v>8.29112788035897E-2</v>
      </c>
      <c r="BZ78" s="335">
        <f>$I78*IF($G78="Pickup", SUMIFS(NewEmisData!L:L, NewEmisData!$A:$A, "Pickup", NewEmisData!$B:$B, $A78, NewEmisData!$C:$C, $H78, NewEmisData!$D:$D, BZ$2), SUMIFS(NewEmisData!L:L, NewEmisData!$A:$A, "LDV", NewEmisData!$B:$B, $A78, NewEmisData!$C:$C, $H78, NewEmisData!$D:$D, BZ$2))</f>
        <v>8.1769325094706399E-2</v>
      </c>
      <c r="CA78" s="335">
        <f>$I78*IF($G78="Pickup", SUMIFS(NewEmisData!M:M, NewEmisData!$A:$A, "Pickup", NewEmisData!$B:$B, $A78, NewEmisData!$C:$C, $H78, NewEmisData!$D:$D, CA$2), SUMIFS(NewEmisData!M:M, NewEmisData!$A:$A, "LDV", NewEmisData!$B:$B, $A78, NewEmisData!$C:$C, $H78, NewEmisData!$D:$D, CA$2))</f>
        <v>8.2597604585349302E-2</v>
      </c>
      <c r="CB78" s="335">
        <v>8.150002687780894E-2</v>
      </c>
      <c r="CC78" s="335">
        <f>$I78*IF($G78="Pickup", SUMIFS(NewEmisData!E:E, NewEmisData!$A:$A, "Pickup", NewEmisData!$B:$B, $A78, NewEmisData!$C:$C, $H78, NewEmisData!$D:$D, CC$2), SUMIFS(NewEmisData!E:E, NewEmisData!$A:$A, "LDV", NewEmisData!$B:$B, $A78, NewEmisData!$C:$C, $H78, NewEmisData!$D:$D, CC$2))</f>
        <v>8.3475144055890696E-3</v>
      </c>
      <c r="CD78" s="335">
        <f>$I78*IF($G78="Pickup", SUMIFS(NewEmisData!F:F, NewEmisData!$A:$A, "Pickup", NewEmisData!$B:$B, $A78, NewEmisData!$C:$C, $H78, NewEmisData!$D:$D, CD$2), SUMIFS(NewEmisData!F:F, NewEmisData!$A:$A, "LDV", NewEmisData!$B:$B, $A78, NewEmisData!$C:$C, $H78, NewEmisData!$D:$D, CD$2))</f>
        <v>8.3475050021309897E-3</v>
      </c>
      <c r="CE78" s="335">
        <f>$I78*IF($G78="Pickup", SUMIFS(NewEmisData!G:G, NewEmisData!$A:$A, "Pickup", NewEmisData!$B:$B, $A78, NewEmisData!$C:$C, $H78, NewEmisData!$D:$D, CE$2), SUMIFS(NewEmisData!G:G, NewEmisData!$A:$A, "LDV", NewEmisData!$B:$B, $A78, NewEmisData!$C:$C, $H78, NewEmisData!$D:$D, CE$2))</f>
        <v>8.08244701774582E-3</v>
      </c>
      <c r="CF78" s="335">
        <f>$I78*IF($G78="Pickup", SUMIFS(NewEmisData!H:H, NewEmisData!$A:$A, "Pickup", NewEmisData!$B:$B, $A78, NewEmisData!$C:$C, $H78, NewEmisData!$D:$D, CF$2), SUMIFS(NewEmisData!H:H, NewEmisData!$A:$A, "LDV", NewEmisData!$B:$B, $A78, NewEmisData!$C:$C, $H78, NewEmisData!$D:$D, CF$2))</f>
        <v>8.0824466744851501E-3</v>
      </c>
      <c r="CG78" s="335">
        <f>$I78*IF($G78="Pickup", SUMIFS(NewEmisData!I:I, NewEmisData!$A:$A, "Pickup", NewEmisData!$B:$B, $A78, NewEmisData!$C:$C, $H78, NewEmisData!$D:$D, CG$2), SUMIFS(NewEmisData!I:I, NewEmisData!$A:$A, "LDV", NewEmisData!$B:$B, $A78, NewEmisData!$C:$C, $H78, NewEmisData!$D:$D, CG$2))</f>
        <v>8.0824532011126195E-3</v>
      </c>
      <c r="CH78" s="335">
        <f>$I78*IF($G78="Pickup", SUMIFS(NewEmisData!J:J, NewEmisData!$A:$A, "Pickup", NewEmisData!$B:$B, $A78, NewEmisData!$C:$C, $H78, NewEmisData!$D:$D, CH$2), SUMIFS(NewEmisData!J:J, NewEmisData!$A:$A, "LDV", NewEmisData!$B:$B, $A78, NewEmisData!$C:$C, $H78, NewEmisData!$D:$D, CH$2))</f>
        <v>8.0824503228617596E-3</v>
      </c>
      <c r="CI78" s="335">
        <f>$I78*IF($G78="Pickup", SUMIFS(NewEmisData!K:K, NewEmisData!$A:$A, "Pickup", NewEmisData!$B:$B, $A78, NewEmisData!$C:$C, $H78, NewEmisData!$D:$D, CI$2), SUMIFS(NewEmisData!K:K, NewEmisData!$A:$A, "LDV", NewEmisData!$B:$B, $A78, NewEmisData!$C:$C, $H78, NewEmisData!$D:$D, CI$2))</f>
        <v>8.0824460840520501E-3</v>
      </c>
      <c r="CJ78" s="335">
        <f>$I78*IF($G78="Pickup", SUMIFS(NewEmisData!L:L, NewEmisData!$A:$A, "Pickup", NewEmisData!$B:$B, $A78, NewEmisData!$C:$C, $H78, NewEmisData!$D:$D, CJ$2), SUMIFS(NewEmisData!L:L, NewEmisData!$A:$A, "LDV", NewEmisData!$B:$B, $A78, NewEmisData!$C:$C, $H78, NewEmisData!$D:$D, CJ$2))</f>
        <v>8.0824422769742409E-3</v>
      </c>
      <c r="CK78" s="335">
        <f>$I78*IF($G78="Pickup", SUMIFS(NewEmisData!M:M, NewEmisData!$A:$A, "Pickup", NewEmisData!$B:$B, $A78, NewEmisData!$C:$C, $H78, NewEmisData!$D:$D, CK$2), SUMIFS(NewEmisData!M:M, NewEmisData!$A:$A, "LDV", NewEmisData!$B:$B, $A78, NewEmisData!$C:$C, $H78, NewEmisData!$D:$D, CK$2))</f>
        <v>8.0824509340592203E-3</v>
      </c>
      <c r="CL78" s="335">
        <v>2.2181963950320412E-2</v>
      </c>
      <c r="CM78" s="335">
        <f>$I78*IF($G78="Pickup", SUMIFS(NewEmisData!E:E, NewEmisData!$A:$A, "Pickup", NewEmisData!$B:$B, $A78, NewEmisData!$C:$C, $H78, NewEmisData!$D:$D, CM$2), SUMIFS(NewEmisData!E:E, NewEmisData!$A:$A, "LDV", NewEmisData!$B:$B, $A78, NewEmisData!$C:$C, $H78, NewEmisData!$D:$D, CM$2))</f>
        <v>1.3603114579099601E-3</v>
      </c>
      <c r="CN78" s="335">
        <f>$I78*IF($G78="Pickup", SUMIFS(NewEmisData!F:F, NewEmisData!$A:$A, "Pickup", NewEmisData!$B:$B, $A78, NewEmisData!$C:$C, $H78, NewEmisData!$D:$D, CN$2), SUMIFS(NewEmisData!F:F, NewEmisData!$A:$A, "LDV", NewEmisData!$B:$B, $A78, NewEmisData!$C:$C, $H78, NewEmisData!$D:$D, CN$2))</f>
        <v>1.2207380016465801E-3</v>
      </c>
      <c r="CO78" s="335">
        <f>$I78*IF($G78="Pickup", SUMIFS(NewEmisData!G:G, NewEmisData!$A:$A, "Pickup", NewEmisData!$B:$B, $A78, NewEmisData!$C:$C, $H78, NewEmisData!$D:$D, CO$2), SUMIFS(NewEmisData!G:G, NewEmisData!$A:$A, "LDV", NewEmisData!$B:$B, $A78, NewEmisData!$C:$C, $H78, NewEmisData!$D:$D, CO$2))</f>
        <v>9.3236224679539895E-4</v>
      </c>
      <c r="CP78" s="335">
        <f>$I78*IF($G78="Pickup", SUMIFS(NewEmisData!H:H, NewEmisData!$A:$A, "Pickup", NewEmisData!$B:$B, $A78, NewEmisData!$C:$C, $H78, NewEmisData!$D:$D, CP$2), SUMIFS(NewEmisData!H:H, NewEmisData!$A:$A, "LDV", NewEmisData!$B:$B, $A78, NewEmisData!$C:$C, $H78, NewEmisData!$D:$D, CP$2))</f>
        <v>9.3485838545814197E-4</v>
      </c>
      <c r="CQ78" s="335">
        <f>$I78*IF($G78="Pickup", SUMIFS(NewEmisData!I:I, NewEmisData!$A:$A, "Pickup", NewEmisData!$B:$B, $A78, NewEmisData!$C:$C, $H78, NewEmisData!$D:$D, CQ$2), SUMIFS(NewEmisData!I:I, NewEmisData!$A:$A, "LDV", NewEmisData!$B:$B, $A78, NewEmisData!$C:$C, $H78, NewEmisData!$D:$D, CQ$2))</f>
        <v>9.4390894833491995E-4</v>
      </c>
      <c r="CR78" s="335">
        <f>$I78*IF($G78="Pickup", SUMIFS(NewEmisData!J:J, NewEmisData!$A:$A, "Pickup", NewEmisData!$B:$B, $A78, NewEmisData!$C:$C, $H78, NewEmisData!$D:$D, CR$2), SUMIFS(NewEmisData!J:J, NewEmisData!$A:$A, "LDV", NewEmisData!$B:$B, $A78, NewEmisData!$C:$C, $H78, NewEmisData!$D:$D, CR$2))</f>
        <v>9.55738731182473E-4</v>
      </c>
      <c r="CS78" s="335">
        <f>$I78*IF($G78="Pickup", SUMIFS(NewEmisData!K:K, NewEmisData!$A:$A, "Pickup", NewEmisData!$B:$B, $A78, NewEmisData!$C:$C, $H78, NewEmisData!$D:$D, CS$2), SUMIFS(NewEmisData!K:K, NewEmisData!$A:$A, "LDV", NewEmisData!$B:$B, $A78, NewEmisData!$C:$C, $H78, NewEmisData!$D:$D, CS$2))</f>
        <v>9.6174235704452298E-4</v>
      </c>
      <c r="CT78" s="335">
        <f>$I78*IF($G78="Pickup", SUMIFS(NewEmisData!L:L, NewEmisData!$A:$A, "Pickup", NewEmisData!$B:$B, $A78, NewEmisData!$C:$C, $H78, NewEmisData!$D:$D, CT$2), SUMIFS(NewEmisData!L:L, NewEmisData!$A:$A, "LDV", NewEmisData!$B:$B, $A78, NewEmisData!$C:$C, $H78, NewEmisData!$D:$D, CT$2))</f>
        <v>9.6365485009094001E-4</v>
      </c>
      <c r="CU78" s="335">
        <f>$I78*IF($G78="Pickup", SUMIFS(NewEmisData!M:M, NewEmisData!$A:$A, "Pickup", NewEmisData!$B:$B, $A78, NewEmisData!$C:$C, $H78, NewEmisData!$D:$D, CU$2), SUMIFS(NewEmisData!M:M, NewEmisData!$A:$A, "LDV", NewEmisData!$B:$B, $A78, NewEmisData!$C:$C, $H78, NewEmisData!$D:$D, CU$2))</f>
        <v>9.6663636454146504E-4</v>
      </c>
      <c r="CV78" s="335">
        <v>2.3568513937467224E-3</v>
      </c>
      <c r="CW78" s="335">
        <v>0.12767609553272316</v>
      </c>
      <c r="CX78" s="335">
        <v>6.0965444660888601E-2</v>
      </c>
      <c r="CY78" s="335">
        <v>1.6598456567846732E-2</v>
      </c>
      <c r="CZ78" s="335">
        <v>3.3604812012321423E-3</v>
      </c>
      <c r="DA78" s="335">
        <v>1.5241571918114991E-3</v>
      </c>
      <c r="DB78" s="335">
        <v>1.0003681376209209E-3</v>
      </c>
      <c r="DC78" s="335">
        <v>9.0365490602724134E-4</v>
      </c>
      <c r="DD78" s="335">
        <v>8.9947941829660093E-4</v>
      </c>
      <c r="DE78" s="335">
        <v>8.980159958761482E-4</v>
      </c>
      <c r="DF78" s="335">
        <v>8.980159958761482E-4</v>
      </c>
      <c r="DG78" s="335">
        <f>$I78*IF($G78="Pickup", SUMIFS(NewEmisData!E:E, NewEmisData!$A:$A, "Pickup", NewEmisData!$B:$B, $A78, NewEmisData!$C:$C, $H78, NewEmisData!$D:$D, DG$2), SUMIFS(NewEmisData!E:E, NewEmisData!$A:$A, "LDV", NewEmisData!$B:$B, $A78, NewEmisData!$C:$C, $H78, NewEmisData!$D:$D, DG$2))</f>
        <v>0</v>
      </c>
      <c r="DH78" s="335">
        <f>$I78*IF($G78="Pickup", SUMIFS(NewEmisData!F:F, NewEmisData!$A:$A, "Pickup", NewEmisData!$B:$B, $A78, NewEmisData!$C:$C, $H78, NewEmisData!$D:$D, DH$2), SUMIFS(NewEmisData!F:F, NewEmisData!$A:$A, "LDV", NewEmisData!$B:$B, $A78, NewEmisData!$C:$C, $H78, NewEmisData!$D:$D, DH$2))</f>
        <v>0</v>
      </c>
      <c r="DI78" s="335">
        <f>$I78*IF($G78="Pickup", SUMIFS(NewEmisData!G:G, NewEmisData!$A:$A, "Pickup", NewEmisData!$B:$B, $A78, NewEmisData!$C:$C, $H78, NewEmisData!$D:$D, DI$2), SUMIFS(NewEmisData!G:G, NewEmisData!$A:$A, "LDV", NewEmisData!$B:$B, $A78, NewEmisData!$C:$C, $H78, NewEmisData!$D:$D, DI$2))</f>
        <v>0</v>
      </c>
      <c r="DJ78" s="335">
        <f>$I78*IF($G78="Pickup", SUMIFS(NewEmisData!H:H, NewEmisData!$A:$A, "Pickup", NewEmisData!$B:$B, $A78, NewEmisData!$C:$C, $H78, NewEmisData!$D:$D, DJ$2), SUMIFS(NewEmisData!H:H, NewEmisData!$A:$A, "LDV", NewEmisData!$B:$B, $A78, NewEmisData!$C:$C, $H78, NewEmisData!$D:$D, DJ$2))</f>
        <v>0</v>
      </c>
      <c r="DK78" s="335">
        <f>$I78*IF($G78="Pickup", SUMIFS(NewEmisData!I:I, NewEmisData!$A:$A, "Pickup", NewEmisData!$B:$B, $A78, NewEmisData!$C:$C, $H78, NewEmisData!$D:$D, DK$2), SUMIFS(NewEmisData!I:I, NewEmisData!$A:$A, "LDV", NewEmisData!$B:$B, $A78, NewEmisData!$C:$C, $H78, NewEmisData!$D:$D, DK$2))</f>
        <v>0</v>
      </c>
      <c r="DL78" s="335">
        <f>$I78*IF($G78="Pickup", SUMIFS(NewEmisData!J:J, NewEmisData!$A:$A, "Pickup", NewEmisData!$B:$B, $A78, NewEmisData!$C:$C, $H78, NewEmisData!$D:$D, DL$2), SUMIFS(NewEmisData!J:J, NewEmisData!$A:$A, "LDV", NewEmisData!$B:$B, $A78, NewEmisData!$C:$C, $H78, NewEmisData!$D:$D, DL$2))</f>
        <v>0</v>
      </c>
      <c r="DM78" s="335">
        <f>$I78*IF($G78="Pickup", SUMIFS(NewEmisData!K:K, NewEmisData!$A:$A, "Pickup", NewEmisData!$B:$B, $A78, NewEmisData!$C:$C, $H78, NewEmisData!$D:$D, DM$2), SUMIFS(NewEmisData!K:K, NewEmisData!$A:$A, "LDV", NewEmisData!$B:$B, $A78, NewEmisData!$C:$C, $H78, NewEmisData!$D:$D, DM$2))</f>
        <v>0</v>
      </c>
      <c r="DN78" s="335">
        <f>$I78*IF($G78="Pickup", SUMIFS(NewEmisData!L:L, NewEmisData!$A:$A, "Pickup", NewEmisData!$B:$B, $A78, NewEmisData!$C:$C, $H78, NewEmisData!$D:$D, DN$2), SUMIFS(NewEmisData!L:L, NewEmisData!$A:$A, "LDV", NewEmisData!$B:$B, $A78, NewEmisData!$C:$C, $H78, NewEmisData!$D:$D, DN$2))</f>
        <v>0</v>
      </c>
      <c r="DO78" s="335">
        <f>$I78*IF($G78="Pickup", SUMIFS(NewEmisData!M:M, NewEmisData!$A:$A, "Pickup", NewEmisData!$B:$B, $A78, NewEmisData!$C:$C, $H78, NewEmisData!$D:$D, DO$2), SUMIFS(NewEmisData!M:M, NewEmisData!$A:$A, "LDV", NewEmisData!$B:$B, $A78, NewEmisData!$C:$C, $H78, NewEmisData!$D:$D, DO$2))</f>
        <v>0</v>
      </c>
      <c r="DP78" s="335">
        <v>1.3040587281867905E-3</v>
      </c>
      <c r="DQ78" s="335">
        <f>$I78*IF($G78="Pickup", SUMIFS(NewEmisData!E:E, NewEmisData!$A:$A, "Pickup", NewEmisData!$B:$B, $A78, NewEmisData!$C:$C, $H78, NewEmisData!$D:$D, DQ$2), SUMIFS(NewEmisData!E:E, NewEmisData!$A:$A, "LDV", NewEmisData!$B:$B, $A78, NewEmisData!$C:$C, $H78, NewEmisData!$D:$D, DQ$2))</f>
        <v>2.1427437388803601E-2</v>
      </c>
      <c r="DR78" s="335">
        <f>$I78*IF($G78="Pickup", SUMIFS(NewEmisData!F:F, NewEmisData!$A:$A, "Pickup", NewEmisData!$B:$B, $A78, NewEmisData!$C:$C, $H78, NewEmisData!$D:$D, DR$2), SUMIFS(NewEmisData!F:F, NewEmisData!$A:$A, "LDV", NewEmisData!$B:$B, $A78, NewEmisData!$C:$C, $H78, NewEmisData!$D:$D, DR$2))</f>
        <v>6.8123810851615701E-2</v>
      </c>
      <c r="DS78" s="335">
        <f>$I78*IF($G78="Pickup", SUMIFS(NewEmisData!G:G, NewEmisData!$A:$A, "Pickup", NewEmisData!$B:$B, $A78, NewEmisData!$C:$C, $H78, NewEmisData!$D:$D, DS$2), SUMIFS(NewEmisData!G:G, NewEmisData!$A:$A, "LDV", NewEmisData!$B:$B, $A78, NewEmisData!$C:$C, $H78, NewEmisData!$D:$D, DS$2))</f>
        <v>8.4114282979682597E-2</v>
      </c>
      <c r="DT78" s="335">
        <f>$I78*IF($G78="Pickup", SUMIFS(NewEmisData!H:H, NewEmisData!$A:$A, "Pickup", NewEmisData!$B:$B, $A78, NewEmisData!$C:$C, $H78, NewEmisData!$D:$D, DT$2), SUMIFS(NewEmisData!H:H, NewEmisData!$A:$A, "LDV", NewEmisData!$B:$B, $A78, NewEmisData!$C:$C, $H78, NewEmisData!$D:$D, DT$2))</f>
        <v>8.5739970566574605E-2</v>
      </c>
      <c r="DU78" s="335">
        <f>$I78*IF($G78="Pickup", SUMIFS(NewEmisData!I:I, NewEmisData!$A:$A, "Pickup", NewEmisData!$B:$B, $A78, NewEmisData!$C:$C, $H78, NewEmisData!$D:$D, DU$2), SUMIFS(NewEmisData!I:I, NewEmisData!$A:$A, "LDV", NewEmisData!$B:$B, $A78, NewEmisData!$C:$C, $H78, NewEmisData!$D:$D, DU$2))</f>
        <v>8.8151775783847697E-2</v>
      </c>
      <c r="DV78" s="335">
        <f>$I78*IF($G78="Pickup", SUMIFS(NewEmisData!J:J, NewEmisData!$A:$A, "Pickup", NewEmisData!$B:$B, $A78, NewEmisData!$C:$C, $H78, NewEmisData!$D:$D, DV$2), SUMIFS(NewEmisData!J:J, NewEmisData!$A:$A, "LDV", NewEmisData!$B:$B, $A78, NewEmisData!$C:$C, $H78, NewEmisData!$D:$D, DV$2))</f>
        <v>8.8303165081313403E-2</v>
      </c>
      <c r="DW78" s="335">
        <f>$I78*IF($G78="Pickup", SUMIFS(NewEmisData!K:K, NewEmisData!$A:$A, "Pickup", NewEmisData!$B:$B, $A78, NewEmisData!$C:$C, $H78, NewEmisData!$D:$D, DW$2), SUMIFS(NewEmisData!K:K, NewEmisData!$A:$A, "LDV", NewEmisData!$B:$B, $A78, NewEmisData!$C:$C, $H78, NewEmisData!$D:$D, DW$2))</f>
        <v>8.7389438008873596E-2</v>
      </c>
      <c r="DX78" s="335">
        <f>$I78*IF($G78="Pickup", SUMIFS(NewEmisData!L:L, NewEmisData!$A:$A, "Pickup", NewEmisData!$B:$B, $A78, NewEmisData!$C:$C, $H78, NewEmisData!$D:$D, DX$2), SUMIFS(NewEmisData!L:L, NewEmisData!$A:$A, "LDV", NewEmisData!$B:$B, $A78, NewEmisData!$C:$C, $H78, NewEmisData!$D:$D, DX$2))</f>
        <v>8.6177018251102494E-2</v>
      </c>
      <c r="DY78" s="335">
        <f>$I78*IF($G78="Pickup", SUMIFS(NewEmisData!M:M, NewEmisData!$A:$A, "Pickup", NewEmisData!$B:$B, $A78, NewEmisData!$C:$C, $H78, NewEmisData!$D:$D, DY$2), SUMIFS(NewEmisData!M:M, NewEmisData!$A:$A, "LDV", NewEmisData!$B:$B, $A78, NewEmisData!$C:$C, $H78, NewEmisData!$D:$D, DY$2))</f>
        <v>8.7069443437911398E-2</v>
      </c>
      <c r="DZ78" s="335">
        <v>7.9378330079915432E-2</v>
      </c>
      <c r="EA78" s="335">
        <f t="shared" si="118"/>
        <v>498.51060445480499</v>
      </c>
      <c r="EB78" s="335">
        <f t="shared" si="119"/>
        <v>427.96898586055102</v>
      </c>
      <c r="EC78" s="335">
        <f t="shared" si="120"/>
        <v>313.58403824310199</v>
      </c>
      <c r="ED78" s="335">
        <f t="shared" si="121"/>
        <v>263.48651447023201</v>
      </c>
      <c r="EE78" s="335">
        <f t="shared" si="122"/>
        <v>240.732982853072</v>
      </c>
      <c r="EF78" s="335">
        <f t="shared" si="123"/>
        <v>231.37893577755901</v>
      </c>
      <c r="EG78" s="335">
        <f t="shared" si="124"/>
        <v>225.706930682983</v>
      </c>
      <c r="EH78" s="335">
        <f t="shared" si="125"/>
        <v>223.59774894311099</v>
      </c>
      <c r="EI78" s="335">
        <f t="shared" si="126"/>
        <v>223.62259579940101</v>
      </c>
      <c r="EJ78" s="335">
        <f t="shared" si="127"/>
        <v>0.51895197956857197</v>
      </c>
      <c r="EK78" s="335">
        <f t="shared" si="128"/>
        <v>1.95668713494791</v>
      </c>
      <c r="EL78" s="335">
        <f t="shared" si="129"/>
        <v>1.03408849531611</v>
      </c>
      <c r="EM78" s="335">
        <f t="shared" si="130"/>
        <v>0.13937953634174</v>
      </c>
      <c r="EN78" s="335">
        <f t="shared" si="131"/>
        <v>8.1975438007071702E-2</v>
      </c>
      <c r="EO78" s="335">
        <f t="shared" si="132"/>
        <v>5.4488345369794799E-2</v>
      </c>
      <c r="EP78" s="335">
        <f t="shared" si="133"/>
        <v>4.9514749087093503E-2</v>
      </c>
      <c r="EQ78" s="335">
        <f t="shared" si="134"/>
        <v>4.5924427698312099E-2</v>
      </c>
      <c r="ER78" s="335">
        <f t="shared" si="135"/>
        <v>4.4303138009832502E-2</v>
      </c>
      <c r="ES78" s="335">
        <f t="shared" si="136"/>
        <v>4.4775258868072099E-2</v>
      </c>
      <c r="ET78" s="335">
        <f t="shared" si="137"/>
        <v>0.31264891292629016</v>
      </c>
      <c r="EU78" s="335">
        <f t="shared" si="138"/>
        <v>1.2408455682624201E-2</v>
      </c>
      <c r="EV78" s="335">
        <f t="shared" si="139"/>
        <v>1.0276019938438199E-2</v>
      </c>
      <c r="EW78" s="335">
        <f t="shared" si="140"/>
        <v>2.6298327304881399E-3</v>
      </c>
      <c r="EX78" s="335">
        <f t="shared" si="141"/>
        <v>2.2006244414905498E-3</v>
      </c>
      <c r="EY78" s="335">
        <f t="shared" si="142"/>
        <v>2.00758155548776E-3</v>
      </c>
      <c r="EZ78" s="335">
        <f t="shared" si="143"/>
        <v>1.9295264605228199E-3</v>
      </c>
      <c r="FA78" s="335">
        <f t="shared" si="144"/>
        <v>1.8817456818101699E-3</v>
      </c>
      <c r="FB78" s="335">
        <f t="shared" si="145"/>
        <v>1.86416072801446E-3</v>
      </c>
      <c r="FC78" s="335">
        <f t="shared" si="146"/>
        <v>1.86436908040036E-3</v>
      </c>
      <c r="FD78" s="335">
        <f t="shared" si="147"/>
        <v>4.2403248188809025E-3</v>
      </c>
      <c r="FE78" s="335">
        <f t="shared" si="148"/>
        <v>0.13590431504000899</v>
      </c>
      <c r="FF78" s="335">
        <f t="shared" si="149"/>
        <v>9.19661609908244E-2</v>
      </c>
      <c r="FG78" s="335">
        <f t="shared" si="150"/>
        <v>5.0104052009984502E-2</v>
      </c>
      <c r="FH78" s="335">
        <f t="shared" si="151"/>
        <v>4.9014806290740898E-2</v>
      </c>
      <c r="FI78" s="335">
        <f t="shared" si="152"/>
        <v>4.8883022727650001E-2</v>
      </c>
      <c r="FJ78" s="335">
        <f t="shared" si="153"/>
        <v>4.8958613624750798E-2</v>
      </c>
      <c r="FK78" s="335">
        <f t="shared" si="154"/>
        <v>4.8958938451988898E-2</v>
      </c>
      <c r="FL78" s="335">
        <f t="shared" si="155"/>
        <v>4.8949340858878199E-2</v>
      </c>
      <c r="FM78" s="335">
        <f t="shared" si="156"/>
        <v>4.8997116084640698E-2</v>
      </c>
      <c r="FN78" s="335">
        <f t="shared" si="157"/>
        <v>5.2834708622229692E-2</v>
      </c>
      <c r="FO78" s="335">
        <f t="shared" si="158"/>
        <v>7.4829321328432702E-2</v>
      </c>
      <c r="FP78" s="335">
        <f t="shared" si="159"/>
        <v>3.4406309924688003E-2</v>
      </c>
      <c r="FQ78" s="335">
        <f t="shared" si="160"/>
        <v>1.00241937308752E-2</v>
      </c>
      <c r="FR78" s="335">
        <f t="shared" si="161"/>
        <v>9.0221104554758305E-3</v>
      </c>
      <c r="FS78" s="335">
        <f t="shared" si="162"/>
        <v>8.9008490587291992E-3</v>
      </c>
      <c r="FT78" s="335">
        <f t="shared" si="163"/>
        <v>8.9704063704956795E-3</v>
      </c>
      <c r="FU78" s="335">
        <f t="shared" si="164"/>
        <v>8.9707258656393594E-3</v>
      </c>
      <c r="FV78" s="335">
        <f t="shared" si="165"/>
        <v>8.9618977988404798E-3</v>
      </c>
      <c r="FW78" s="335">
        <f t="shared" si="166"/>
        <v>9.0058077781541897E-3</v>
      </c>
      <c r="FX78" s="335">
        <f t="shared" si="167"/>
        <v>1.4243276255751064E-2</v>
      </c>
    </row>
    <row r="79" spans="1:180" x14ac:dyDescent="0.2">
      <c r="A79" s="305" t="str">
        <f>_xlfn.CONCAT(IF(LEFT(TRIM(A78),1)="*", "*R", "R"), 1+RIGHT(TRIM(A78),1))</f>
        <v>R6</v>
      </c>
      <c r="B79" s="305" t="str">
        <f t="shared" si="169"/>
        <v>TLMDSL11</v>
      </c>
      <c r="C79" s="305" t="str">
        <f t="shared" si="170"/>
        <v>TL.DSL.M.DSL.2011</v>
      </c>
      <c r="D79" s="301" t="str">
        <f t="shared" si="171"/>
        <v>bn-vmt, bn-vmt/a</v>
      </c>
      <c r="E79" s="301" t="str">
        <f t="shared" si="172"/>
        <v>TRNDSL</v>
      </c>
      <c r="F79" s="301" t="str">
        <f t="shared" si="173"/>
        <v>TL</v>
      </c>
      <c r="G79" s="315" t="s">
        <v>819</v>
      </c>
      <c r="H79" s="315" t="s">
        <v>816</v>
      </c>
      <c r="I79" s="315">
        <v>1</v>
      </c>
      <c r="J79" s="315" t="str">
        <f t="shared" si="168"/>
        <v>Minivan-DSL</v>
      </c>
      <c r="K79" s="335">
        <f>$I79*IF($G79="Pickup", SUMIFS(NewEmisData!E:E, NewEmisData!$A:$A, "Pickup", NewEmisData!$B:$B, $A79, NewEmisData!$C:$C, $H79, NewEmisData!$D:$D, K$2), SUMIFS(NewEmisData!E:E, NewEmisData!$A:$A, "LDV", NewEmisData!$B:$B, $A79, NewEmisData!$C:$C, $H79, NewEmisData!$D:$D, K$2))</f>
        <v>475.10061950162901</v>
      </c>
      <c r="L79" s="335">
        <f>$I79*IF($G79="Pickup", SUMIFS(NewEmisData!F:F, NewEmisData!$A:$A, "Pickup", NewEmisData!$B:$B, $A79, NewEmisData!$C:$C, $H79, NewEmisData!$D:$D, L$2), SUMIFS(NewEmisData!F:F, NewEmisData!$A:$A, "LDV", NewEmisData!$B:$B, $A79, NewEmisData!$C:$C, $H79, NewEmisData!$D:$D, L$2))</f>
        <v>425.759425077473</v>
      </c>
      <c r="M79" s="335">
        <f>$I79*IF($G79="Pickup", SUMIFS(NewEmisData!G:G, NewEmisData!$A:$A, "Pickup", NewEmisData!$B:$B, $A79, NewEmisData!$C:$C, $H79, NewEmisData!$D:$D, M$2), SUMIFS(NewEmisData!G:G, NewEmisData!$A:$A, "LDV", NewEmisData!$B:$B, $A79, NewEmisData!$C:$C, $H79, NewEmisData!$D:$D, M$2))</f>
        <v>324.82271634308898</v>
      </c>
      <c r="N79" s="335">
        <f>$I79*IF($G79="Pickup", SUMIFS(NewEmisData!H:H, NewEmisData!$A:$A, "Pickup", NewEmisData!$B:$B, $A79, NewEmisData!$C:$C, $H79, NewEmisData!$D:$D, N$2), SUMIFS(NewEmisData!H:H, NewEmisData!$A:$A, "LDV", NewEmisData!$B:$B, $A79, NewEmisData!$C:$C, $H79, NewEmisData!$D:$D, N$2))</f>
        <v>272.72616291819003</v>
      </c>
      <c r="O79" s="335">
        <f>$I79*IF($G79="Pickup", SUMIFS(NewEmisData!I:I, NewEmisData!$A:$A, "Pickup", NewEmisData!$B:$B, $A79, NewEmisData!$C:$C, $H79, NewEmisData!$D:$D, O$2), SUMIFS(NewEmisData!I:I, NewEmisData!$A:$A, "LDV", NewEmisData!$B:$B, $A79, NewEmisData!$C:$C, $H79, NewEmisData!$D:$D, O$2))</f>
        <v>248.98422365878099</v>
      </c>
      <c r="P79" s="335">
        <f>$I79*IF($G79="Pickup", SUMIFS(NewEmisData!J:J, NewEmisData!$A:$A, "Pickup", NewEmisData!$B:$B, $A79, NewEmisData!$C:$C, $H79, NewEmisData!$D:$D, P$2), SUMIFS(NewEmisData!J:J, NewEmisData!$A:$A, "LDV", NewEmisData!$B:$B, $A79, NewEmisData!$C:$C, $H79, NewEmisData!$D:$D, P$2))</f>
        <v>239.138945196208</v>
      </c>
      <c r="Q79" s="335">
        <f>$I79*IF($G79="Pickup", SUMIFS(NewEmisData!K:K, NewEmisData!$A:$A, "Pickup", NewEmisData!$B:$B, $A79, NewEmisData!$C:$C, $H79, NewEmisData!$D:$D, Q$2), SUMIFS(NewEmisData!K:K, NewEmisData!$A:$A, "LDV", NewEmisData!$B:$B, $A79, NewEmisData!$C:$C, $H79, NewEmisData!$D:$D, Q$2))</f>
        <v>233.186205993041</v>
      </c>
      <c r="R79" s="335">
        <f>$I79*IF($G79="Pickup", SUMIFS(NewEmisData!L:L, NewEmisData!$A:$A, "Pickup", NewEmisData!$B:$B, $A79, NewEmisData!$C:$C, $H79, NewEmisData!$D:$D, R$2), SUMIFS(NewEmisData!L:L, NewEmisData!$A:$A, "LDV", NewEmisData!$B:$B, $A79, NewEmisData!$C:$C, $H79, NewEmisData!$D:$D, R$2))</f>
        <v>230.98082777732901</v>
      </c>
      <c r="S79" s="335">
        <f>$I79*IF($G79="Pickup", SUMIFS(NewEmisData!M:M, NewEmisData!$A:$A, "Pickup", NewEmisData!$B:$B, $A79, NewEmisData!$C:$C, $H79, NewEmisData!$D:$D, S$2), SUMIFS(NewEmisData!M:M, NewEmisData!$A:$A, "LDV", NewEmisData!$B:$B, $A79, NewEmisData!$C:$C, $H79, NewEmisData!$D:$D, S$2))</f>
        <v>230.977797902075</v>
      </c>
      <c r="T79" s="335">
        <v>0.51895197956857197</v>
      </c>
      <c r="U79" s="335">
        <f>$I79*IF($G79="Pickup", SUMIFS(NewEmisData!E:E, NewEmisData!$A:$A, "Pickup", NewEmisData!$B:$B, $A79, NewEmisData!$C:$C, $H79, NewEmisData!$D:$D, U$2), SUMIFS(NewEmisData!E:E, NewEmisData!$A:$A, "LDV", NewEmisData!$B:$B, $A79, NewEmisData!$C:$C, $H79, NewEmisData!$D:$D, U$2))</f>
        <v>1.9631552344971901</v>
      </c>
      <c r="V79" s="335">
        <f>$I79*IF($G79="Pickup", SUMIFS(NewEmisData!F:F, NewEmisData!$A:$A, "Pickup", NewEmisData!$B:$B, $A79, NewEmisData!$C:$C, $H79, NewEmisData!$D:$D, V$2), SUMIFS(NewEmisData!F:F, NewEmisData!$A:$A, "LDV", NewEmisData!$B:$B, $A79, NewEmisData!$C:$C, $H79, NewEmisData!$D:$D, V$2))</f>
        <v>1.3806125660772399</v>
      </c>
      <c r="W79" s="335">
        <f>$I79*IF($G79="Pickup", SUMIFS(NewEmisData!G:G, NewEmisData!$A:$A, "Pickup", NewEmisData!$B:$B, $A79, NewEmisData!$C:$C, $H79, NewEmisData!$D:$D, W$2), SUMIFS(NewEmisData!G:G, NewEmisData!$A:$A, "LDV", NewEmisData!$B:$B, $A79, NewEmisData!$C:$C, $H79, NewEmisData!$D:$D, W$2))</f>
        <v>0.129337211025188</v>
      </c>
      <c r="X79" s="335">
        <f>$I79*IF($G79="Pickup", SUMIFS(NewEmisData!H:H, NewEmisData!$A:$A, "Pickup", NewEmisData!$B:$B, $A79, NewEmisData!$C:$C, $H79, NewEmisData!$D:$D, X$2), SUMIFS(NewEmisData!H:H, NewEmisData!$A:$A, "LDV", NewEmisData!$B:$B, $A79, NewEmisData!$C:$C, $H79, NewEmisData!$D:$D, X$2))</f>
        <v>7.5114199181629995E-2</v>
      </c>
      <c r="Y79" s="335">
        <f>$I79*IF($G79="Pickup", SUMIFS(NewEmisData!I:I, NewEmisData!$A:$A, "Pickup", NewEmisData!$B:$B, $A79, NewEmisData!$C:$C, $H79, NewEmisData!$D:$D, Y$2), SUMIFS(NewEmisData!I:I, NewEmisData!$A:$A, "LDV", NewEmisData!$B:$B, $A79, NewEmisData!$C:$C, $H79, NewEmisData!$D:$D, Y$2))</f>
        <v>4.8850819053097599E-2</v>
      </c>
      <c r="Z79" s="335">
        <f>$I79*IF($G79="Pickup", SUMIFS(NewEmisData!J:J, NewEmisData!$A:$A, "Pickup", NewEmisData!$B:$B, $A79, NewEmisData!$C:$C, $H79, NewEmisData!$D:$D, Z$2), SUMIFS(NewEmisData!J:J, NewEmisData!$A:$A, "LDV", NewEmisData!$B:$B, $A79, NewEmisData!$C:$C, $H79, NewEmisData!$D:$D, Z$2))</f>
        <v>4.4000904465129997E-2</v>
      </c>
      <c r="AA79" s="335">
        <f>$I79*IF($G79="Pickup", SUMIFS(NewEmisData!K:K, NewEmisData!$A:$A, "Pickup", NewEmisData!$B:$B, $A79, NewEmisData!$C:$C, $H79, NewEmisData!$D:$D, AA$2), SUMIFS(NewEmisData!K:K, NewEmisData!$A:$A, "LDV", NewEmisData!$B:$B, $A79, NewEmisData!$C:$C, $H79, NewEmisData!$D:$D, AA$2))</f>
        <v>4.0593055376388902E-2</v>
      </c>
      <c r="AB79" s="335">
        <f>$I79*IF($G79="Pickup", SUMIFS(NewEmisData!L:L, NewEmisData!$A:$A, "Pickup", NewEmisData!$B:$B, $A79, NewEmisData!$C:$C, $H79, NewEmisData!$D:$D, AB$2), SUMIFS(NewEmisData!L:L, NewEmisData!$A:$A, "LDV", NewEmisData!$B:$B, $A79, NewEmisData!$C:$C, $H79, NewEmisData!$D:$D, AB$2))</f>
        <v>3.90779505535142E-2</v>
      </c>
      <c r="AC79" s="335">
        <f>$I79*IF($G79="Pickup", SUMIFS(NewEmisData!M:M, NewEmisData!$A:$A, "Pickup", NewEmisData!$B:$B, $A79, NewEmisData!$C:$C, $H79, NewEmisData!$D:$D, AC$2), SUMIFS(NewEmisData!M:M, NewEmisData!$A:$A, "LDV", NewEmisData!$B:$B, $A79, NewEmisData!$C:$C, $H79, NewEmisData!$D:$D, AC$2))</f>
        <v>3.9479948858560501E-2</v>
      </c>
      <c r="AD79" s="335">
        <v>0.31264891292629016</v>
      </c>
      <c r="AE79" s="335">
        <f>$I79*IF($G79="Pickup", SUMIFS(NewEmisData!E:E, NewEmisData!$A:$A, "Pickup", NewEmisData!$B:$B, $A79, NewEmisData!$C:$C, $H79, NewEmisData!$D:$D, AE$2), SUMIFS(NewEmisData!E:E, NewEmisData!$A:$A, "LDV", NewEmisData!$B:$B, $A79, NewEmisData!$C:$C, $H79, NewEmisData!$D:$D, AE$2))</f>
        <v>1.17898559151298E-2</v>
      </c>
      <c r="AF79" s="335">
        <f>$I79*IF($G79="Pickup", SUMIFS(NewEmisData!F:F, NewEmisData!$A:$A, "Pickup", NewEmisData!$B:$B, $A79, NewEmisData!$C:$C, $H79, NewEmisData!$D:$D, AF$2), SUMIFS(NewEmisData!F:F, NewEmisData!$A:$A, "LDV", NewEmisData!$B:$B, $A79, NewEmisData!$C:$C, $H79, NewEmisData!$D:$D, AF$2))</f>
        <v>1.03183632568031E-2</v>
      </c>
      <c r="AG79" s="335">
        <f>$I79*IF($G79="Pickup", SUMIFS(NewEmisData!G:G, NewEmisData!$A:$A, "Pickup", NewEmisData!$B:$B, $A79, NewEmisData!$C:$C, $H79, NewEmisData!$D:$D, AG$2), SUMIFS(NewEmisData!G:G, NewEmisData!$A:$A, "LDV", NewEmisData!$B:$B, $A79, NewEmisData!$C:$C, $H79, NewEmisData!$D:$D, AG$2))</f>
        <v>2.7239955539880398E-3</v>
      </c>
      <c r="AH79" s="335">
        <f>$I79*IF($G79="Pickup", SUMIFS(NewEmisData!H:H, NewEmisData!$A:$A, "Pickup", NewEmisData!$B:$B, $A79, NewEmisData!$C:$C, $H79, NewEmisData!$D:$D, AH$2), SUMIFS(NewEmisData!H:H, NewEmisData!$A:$A, "LDV", NewEmisData!$B:$B, $A79, NewEmisData!$C:$C, $H79, NewEmisData!$D:$D, AH$2))</f>
        <v>2.27776189551411E-3</v>
      </c>
      <c r="AI79" s="335">
        <f>$I79*IF($G79="Pickup", SUMIFS(NewEmisData!I:I, NewEmisData!$A:$A, "Pickup", NewEmisData!$B:$B, $A79, NewEmisData!$C:$C, $H79, NewEmisData!$D:$D, AI$2), SUMIFS(NewEmisData!I:I, NewEmisData!$A:$A, "LDV", NewEmisData!$B:$B, $A79, NewEmisData!$C:$C, $H79, NewEmisData!$D:$D, AI$2))</f>
        <v>2.0763885131562E-3</v>
      </c>
      <c r="AJ79" s="335">
        <f>$I79*IF($G79="Pickup", SUMIFS(NewEmisData!J:J, NewEmisData!$A:$A, "Pickup", NewEmisData!$B:$B, $A79, NewEmisData!$C:$C, $H79, NewEmisData!$D:$D, AJ$2), SUMIFS(NewEmisData!J:J, NewEmisData!$A:$A, "LDV", NewEmisData!$B:$B, $A79, NewEmisData!$C:$C, $H79, NewEmisData!$D:$D, AJ$2))</f>
        <v>1.9942349161768602E-3</v>
      </c>
      <c r="AK79" s="335">
        <f>$I79*IF($G79="Pickup", SUMIFS(NewEmisData!K:K, NewEmisData!$A:$A, "Pickup", NewEmisData!$B:$B, $A79, NewEmisData!$C:$C, $H79, NewEmisData!$D:$D, AK$2), SUMIFS(NewEmisData!K:K, NewEmisData!$A:$A, "LDV", NewEmisData!$B:$B, $A79, NewEmisData!$C:$C, $H79, NewEmisData!$D:$D, AK$2))</f>
        <v>1.94410234302206E-3</v>
      </c>
      <c r="AL79" s="335">
        <f>$I79*IF($G79="Pickup", SUMIFS(NewEmisData!L:L, NewEmisData!$A:$A, "Pickup", NewEmisData!$B:$B, $A79, NewEmisData!$C:$C, $H79, NewEmisData!$D:$D, AL$2), SUMIFS(NewEmisData!L:L, NewEmisData!$A:$A, "LDV", NewEmisData!$B:$B, $A79, NewEmisData!$C:$C, $H79, NewEmisData!$D:$D, AL$2))</f>
        <v>1.92571555503505E-3</v>
      </c>
      <c r="AM79" s="335">
        <f>$I79*IF($G79="Pickup", SUMIFS(NewEmisData!M:M, NewEmisData!$A:$A, "Pickup", NewEmisData!$B:$B, $A79, NewEmisData!$C:$C, $H79, NewEmisData!$D:$D, AM$2), SUMIFS(NewEmisData!M:M, NewEmisData!$A:$A, "LDV", NewEmisData!$B:$B, $A79, NewEmisData!$C:$C, $H79, NewEmisData!$D:$D, AM$2))</f>
        <v>1.92569074305567E-3</v>
      </c>
      <c r="AN79" s="335">
        <v>4.2403248188809025E-3</v>
      </c>
      <c r="AO79" s="335">
        <f>$I79*IF($G79="Pickup", SUMIFS(NewEmisData!E:E, NewEmisData!$A:$A, "Pickup", NewEmisData!$B:$B, $A79, NewEmisData!$C:$C, $H79, NewEmisData!$D:$D, AO$2), SUMIFS(NewEmisData!E:E, NewEmisData!$A:$A, "LDV", NewEmisData!$B:$B, $A79, NewEmisData!$C:$C, $H79, NewEmisData!$D:$D, AO$2))</f>
        <v>0.13169009101509199</v>
      </c>
      <c r="AP79" s="335">
        <f>$I79*IF($G79="Pickup", SUMIFS(NewEmisData!F:F, NewEmisData!$A:$A, "Pickup", NewEmisData!$B:$B, $A79, NewEmisData!$C:$C, $H79, NewEmisData!$D:$D, AP$2), SUMIFS(NewEmisData!F:F, NewEmisData!$A:$A, "LDV", NewEmisData!$B:$B, $A79, NewEmisData!$C:$C, $H79, NewEmisData!$D:$D, AP$2))</f>
        <v>9.8083690249445299E-2</v>
      </c>
      <c r="AQ79" s="335">
        <f>$I79*IF($G79="Pickup", SUMIFS(NewEmisData!G:G, NewEmisData!$A:$A, "Pickup", NewEmisData!$B:$B, $A79, NewEmisData!$C:$C, $H79, NewEmisData!$D:$D, AQ$2), SUMIFS(NewEmisData!G:G, NewEmisData!$A:$A, "LDV", NewEmisData!$B:$B, $A79, NewEmisData!$C:$C, $H79, NewEmisData!$D:$D, AQ$2))</f>
        <v>5.5514430840345103E-2</v>
      </c>
      <c r="AR79" s="335">
        <f>$I79*IF($G79="Pickup", SUMIFS(NewEmisData!H:H, NewEmisData!$A:$A, "Pickup", NewEmisData!$B:$B, $A79, NewEmisData!$C:$C, $H79, NewEmisData!$D:$D, AR$2), SUMIFS(NewEmisData!H:H, NewEmisData!$A:$A, "LDV", NewEmisData!$B:$B, $A79, NewEmisData!$C:$C, $H79, NewEmisData!$D:$D, AR$2))</f>
        <v>5.44794684063677E-2</v>
      </c>
      <c r="AS79" s="335">
        <f>$I79*IF($G79="Pickup", SUMIFS(NewEmisData!I:I, NewEmisData!$A:$A, "Pickup", NewEmisData!$B:$B, $A79, NewEmisData!$C:$C, $H79, NewEmisData!$D:$D, AS$2), SUMIFS(NewEmisData!I:I, NewEmisData!$A:$A, "LDV", NewEmisData!$B:$B, $A79, NewEmisData!$C:$C, $H79, NewEmisData!$D:$D, AS$2))</f>
        <v>5.4352731860888202E-2</v>
      </c>
      <c r="AT79" s="335">
        <f>$I79*IF($G79="Pickup", SUMIFS(NewEmisData!J:J, NewEmisData!$A:$A, "Pickup", NewEmisData!$B:$B, $A79, NewEmisData!$C:$C, $H79, NewEmisData!$D:$D, AT$2), SUMIFS(NewEmisData!J:J, NewEmisData!$A:$A, "LDV", NewEmisData!$B:$B, $A79, NewEmisData!$C:$C, $H79, NewEmisData!$D:$D, AT$2))</f>
        <v>5.4423278764171301E-2</v>
      </c>
      <c r="AU79" s="335">
        <f>$I79*IF($G79="Pickup", SUMIFS(NewEmisData!K:K, NewEmisData!$A:$A, "Pickup", NewEmisData!$B:$B, $A79, NewEmisData!$C:$C, $H79, NewEmisData!$D:$D, AU$2), SUMIFS(NewEmisData!K:K, NewEmisData!$A:$A, "LDV", NewEmisData!$B:$B, $A79, NewEmisData!$C:$C, $H79, NewEmisData!$D:$D, AU$2))</f>
        <v>5.4421339109764703E-2</v>
      </c>
      <c r="AV79" s="335">
        <f>$I79*IF($G79="Pickup", SUMIFS(NewEmisData!L:L, NewEmisData!$A:$A, "Pickup", NewEmisData!$B:$B, $A79, NewEmisData!$C:$C, $H79, NewEmisData!$D:$D, AV$2), SUMIFS(NewEmisData!L:L, NewEmisData!$A:$A, "LDV", NewEmisData!$B:$B, $A79, NewEmisData!$C:$C, $H79, NewEmisData!$D:$D, AV$2))</f>
        <v>5.4411460704527799E-2</v>
      </c>
      <c r="AW79" s="335">
        <f>$I79*IF($G79="Pickup", SUMIFS(NewEmisData!M:M, NewEmisData!$A:$A, "Pickup", NewEmisData!$B:$B, $A79, NewEmisData!$C:$C, $H79, NewEmisData!$D:$D, AW$2), SUMIFS(NewEmisData!M:M, NewEmisData!$A:$A, "LDV", NewEmisData!$B:$B, $A79, NewEmisData!$C:$C, $H79, NewEmisData!$D:$D, AW$2))</f>
        <v>5.4456547876811902E-2</v>
      </c>
      <c r="AX79" s="335">
        <v>5.2834708622229692E-2</v>
      </c>
      <c r="AY79" s="335">
        <f>$I79*IF($G79="Pickup", SUMIFS(NewEmisData!E:E, NewEmisData!$A:$A, "Pickup", NewEmisData!$B:$B, $A79, NewEmisData!$C:$C, $H79, NewEmisData!$D:$D, AY$2), SUMIFS(NewEmisData!E:E, NewEmisData!$A:$A, "LDV", NewEmisData!$B:$B, $A79, NewEmisData!$C:$C, $H79, NewEmisData!$D:$D, AY$2))</f>
        <v>7.1455050843798995E-2</v>
      </c>
      <c r="AZ79" s="335">
        <f>$I79*IF($G79="Pickup", SUMIFS(NewEmisData!F:F, NewEmisData!$A:$A, "Pickup", NewEmisData!$B:$B, $A79, NewEmisData!$C:$C, $H79, NewEmisData!$D:$D, AZ$2), SUMIFS(NewEmisData!F:F, NewEmisData!$A:$A, "LDV", NewEmisData!$B:$B, $A79, NewEmisData!$C:$C, $H79, NewEmisData!$D:$D, AZ$2))</f>
        <v>4.0537129665560202E-2</v>
      </c>
      <c r="BA79" s="335">
        <f>$I79*IF($G79="Pickup", SUMIFS(NewEmisData!G:G, NewEmisData!$A:$A, "Pickup", NewEmisData!$B:$B, $A79, NewEmisData!$C:$C, $H79, NewEmisData!$D:$D, BA$2), SUMIFS(NewEmisData!G:G, NewEmisData!$A:$A, "LDV", NewEmisData!$B:$B, $A79, NewEmisData!$C:$C, $H79, NewEmisData!$D:$D, BA$2))</f>
        <v>1.0621754972012501E-2</v>
      </c>
      <c r="BB79" s="335">
        <f>$I79*IF($G79="Pickup", SUMIFS(NewEmisData!H:H, NewEmisData!$A:$A, "Pickup", NewEmisData!$B:$B, $A79, NewEmisData!$C:$C, $H79, NewEmisData!$D:$D, BB$2), SUMIFS(NewEmisData!H:H, NewEmisData!$A:$A, "LDV", NewEmisData!$B:$B, $A79, NewEmisData!$C:$C, $H79, NewEmisData!$D:$D, BB$2))</f>
        <v>9.6696564500787993E-3</v>
      </c>
      <c r="BC79" s="335">
        <f>$I79*IF($G79="Pickup", SUMIFS(NewEmisData!I:I, NewEmisData!$A:$A, "Pickup", NewEmisData!$B:$B, $A79, NewEmisData!$C:$C, $H79, NewEmisData!$D:$D, BC$2), SUMIFS(NewEmisData!I:I, NewEmisData!$A:$A, "LDV", NewEmisData!$B:$B, $A79, NewEmisData!$C:$C, $H79, NewEmisData!$D:$D, BC$2))</f>
        <v>9.5530920036255608E-3</v>
      </c>
      <c r="BD79" s="335">
        <f>$I79*IF($G79="Pickup", SUMIFS(NewEmisData!J:J, NewEmisData!$A:$A, "Pickup", NewEmisData!$B:$B, $A79, NewEmisData!$C:$C, $H79, NewEmisData!$D:$D, BD$2), SUMIFS(NewEmisData!J:J, NewEmisData!$A:$A, "LDV", NewEmisData!$B:$B, $A79, NewEmisData!$C:$C, $H79, NewEmisData!$D:$D, BD$2))</f>
        <v>9.6179953944107895E-3</v>
      </c>
      <c r="BE79" s="335">
        <f>$I79*IF($G79="Pickup", SUMIFS(NewEmisData!K:K, NewEmisData!$A:$A, "Pickup", NewEmisData!$B:$B, $A79, NewEmisData!$C:$C, $H79, NewEmisData!$D:$D, BE$2), SUMIFS(NewEmisData!K:K, NewEmisData!$A:$A, "LDV", NewEmisData!$B:$B, $A79, NewEmisData!$C:$C, $H79, NewEmisData!$D:$D, BE$2))</f>
        <v>9.6161944962219002E-3</v>
      </c>
      <c r="BF79" s="335">
        <f>$I79*IF($G79="Pickup", SUMIFS(NewEmisData!L:L, NewEmisData!$A:$A, "Pickup", NewEmisData!$B:$B, $A79, NewEmisData!$C:$C, $H79, NewEmisData!$D:$D, BF$2), SUMIFS(NewEmisData!L:L, NewEmisData!$A:$A, "LDV", NewEmisData!$B:$B, $A79, NewEmisData!$C:$C, $H79, NewEmisData!$D:$D, BF$2))</f>
        <v>9.6070968477667898E-3</v>
      </c>
      <c r="BG79" s="335">
        <f>$I79*IF($G79="Pickup", SUMIFS(NewEmisData!M:M, NewEmisData!$A:$A, "Pickup", NewEmisData!$B:$B, $A79, NewEmisData!$C:$C, $H79, NewEmisData!$D:$D, BG$2), SUMIFS(NewEmisData!M:M, NewEmisData!$A:$A, "LDV", NewEmisData!$B:$B, $A79, NewEmisData!$C:$C, $H79, NewEmisData!$D:$D, BG$2))</f>
        <v>9.6485800310463499E-3</v>
      </c>
      <c r="BH79" s="335">
        <v>1.4243276255751064E-2</v>
      </c>
      <c r="BI79" s="335">
        <f>$I79*IF($G79="Pickup", SUMIFS(NewEmisData!E:E, NewEmisData!$A:$A, "Pickup", NewEmisData!$B:$B, $A79, NewEmisData!$C:$C, $H79, NewEmisData!$D:$D, BI$2), SUMIFS(NewEmisData!E:E, NewEmisData!$A:$A, "LDV", NewEmisData!$B:$B, $A79, NewEmisData!$C:$C, $H79, NewEmisData!$D:$D, BI$2))</f>
        <v>33.959001432178802</v>
      </c>
      <c r="BJ79" s="335">
        <f>$I79*IF($G79="Pickup", SUMIFS(NewEmisData!F:F, NewEmisData!$A:$A, "Pickup", NewEmisData!$B:$B, $A79, NewEmisData!$C:$C, $H79, NewEmisData!$D:$D, BJ$2), SUMIFS(NewEmisData!F:F, NewEmisData!$A:$A, "LDV", NewEmisData!$B:$B, $A79, NewEmisData!$C:$C, $H79, NewEmisData!$D:$D, BJ$2))</f>
        <v>17.778024994622601</v>
      </c>
      <c r="BK79" s="335">
        <f>$I79*IF($G79="Pickup", SUMIFS(NewEmisData!G:G, NewEmisData!$A:$A, "Pickup", NewEmisData!$B:$B, $A79, NewEmisData!$C:$C, $H79, NewEmisData!$D:$D, BK$2), SUMIFS(NewEmisData!G:G, NewEmisData!$A:$A, "LDV", NewEmisData!$B:$B, $A79, NewEmisData!$C:$C, $H79, NewEmisData!$D:$D, BK$2))</f>
        <v>1.7295202019801801</v>
      </c>
      <c r="BL79" s="335">
        <f>$I79*IF($G79="Pickup", SUMIFS(NewEmisData!H:H, NewEmisData!$A:$A, "Pickup", NewEmisData!$B:$B, $A79, NewEmisData!$C:$C, $H79, NewEmisData!$D:$D, BL$2), SUMIFS(NewEmisData!H:H, NewEmisData!$A:$A, "LDV", NewEmisData!$B:$B, $A79, NewEmisData!$C:$C, $H79, NewEmisData!$D:$D, BL$2))</f>
        <v>1.3358179965764401</v>
      </c>
      <c r="BM79" s="335">
        <f>$I79*IF($G79="Pickup", SUMIFS(NewEmisData!I:I, NewEmisData!$A:$A, "Pickup", NewEmisData!$B:$B, $A79, NewEmisData!$C:$C, $H79, NewEmisData!$D:$D, BM$2), SUMIFS(NewEmisData!I:I, NewEmisData!$A:$A, "LDV", NewEmisData!$B:$B, $A79, NewEmisData!$C:$C, $H79, NewEmisData!$D:$D, BM$2))</f>
        <v>1.1549056869468599</v>
      </c>
      <c r="BN79" s="335">
        <f>$I79*IF($G79="Pickup", SUMIFS(NewEmisData!J:J, NewEmisData!$A:$A, "Pickup", NewEmisData!$B:$B, $A79, NewEmisData!$C:$C, $H79, NewEmisData!$D:$D, BN$2), SUMIFS(NewEmisData!J:J, NewEmisData!$A:$A, "LDV", NewEmisData!$B:$B, $A79, NewEmisData!$C:$C, $H79, NewEmisData!$D:$D, BN$2))</f>
        <v>1.1045170638742099</v>
      </c>
      <c r="BO79" s="335">
        <f>$I79*IF($G79="Pickup", SUMIFS(NewEmisData!K:K, NewEmisData!$A:$A, "Pickup", NewEmisData!$B:$B, $A79, NewEmisData!$C:$C, $H79, NewEmisData!$D:$D, BO$2), SUMIFS(NewEmisData!K:K, NewEmisData!$A:$A, "LDV", NewEmisData!$B:$B, $A79, NewEmisData!$C:$C, $H79, NewEmisData!$D:$D, BO$2))</f>
        <v>1.0490196067897199</v>
      </c>
      <c r="BP79" s="335">
        <f>$I79*IF($G79="Pickup", SUMIFS(NewEmisData!L:L, NewEmisData!$A:$A, "Pickup", NewEmisData!$B:$B, $A79, NewEmisData!$C:$C, $H79, NewEmisData!$D:$D, BP$2), SUMIFS(NewEmisData!L:L, NewEmisData!$A:$A, "LDV", NewEmisData!$B:$B, $A79, NewEmisData!$C:$C, $H79, NewEmisData!$D:$D, BP$2))</f>
        <v>1.0211744003843299</v>
      </c>
      <c r="BQ79" s="335">
        <f>$I79*IF($G79="Pickup", SUMIFS(NewEmisData!M:M, NewEmisData!$A:$A, "Pickup", NewEmisData!$B:$B, $A79, NewEmisData!$C:$C, $H79, NewEmisData!$D:$D, BQ$2), SUMIFS(NewEmisData!M:M, NewEmisData!$A:$A, "LDV", NewEmisData!$B:$B, $A79, NewEmisData!$C:$C, $H79, NewEmisData!$D:$D, BQ$2))</f>
        <v>1.0282980778986399</v>
      </c>
      <c r="BR79" s="335">
        <v>0.76052857406256014</v>
      </c>
      <c r="BS79" s="335">
        <f>$I79*IF($G79="Pickup", SUMIFS(NewEmisData!E:E, NewEmisData!$A:$A, "Pickup", NewEmisData!$B:$B, $A79, NewEmisData!$C:$C, $H79, NewEmisData!$D:$D, BS$2), SUMIFS(NewEmisData!E:E, NewEmisData!$A:$A, "LDV", NewEmisData!$B:$B, $A79, NewEmisData!$C:$C, $H79, NewEmisData!$D:$D, BS$2))</f>
        <v>3.2030509962261098</v>
      </c>
      <c r="BT79" s="335">
        <f>$I79*IF($G79="Pickup", SUMIFS(NewEmisData!F:F, NewEmisData!$A:$A, "Pickup", NewEmisData!$B:$B, $A79, NewEmisData!$C:$C, $H79, NewEmisData!$D:$D, BT$2), SUMIFS(NewEmisData!F:F, NewEmisData!$A:$A, "LDV", NewEmisData!$B:$B, $A79, NewEmisData!$C:$C, $H79, NewEmisData!$D:$D, BT$2))</f>
        <v>1.7608900502990901</v>
      </c>
      <c r="BU79" s="335">
        <f>$I79*IF($G79="Pickup", SUMIFS(NewEmisData!G:G, NewEmisData!$A:$A, "Pickup", NewEmisData!$B:$B, $A79, NewEmisData!$C:$C, $H79, NewEmisData!$D:$D, BU$2), SUMIFS(NewEmisData!G:G, NewEmisData!$A:$A, "LDV", NewEmisData!$B:$B, $A79, NewEmisData!$C:$C, $H79, NewEmisData!$D:$D, BU$2))</f>
        <v>0.13903187135480599</v>
      </c>
      <c r="BV79" s="335">
        <f>$I79*IF($G79="Pickup", SUMIFS(NewEmisData!H:H, NewEmisData!$A:$A, "Pickup", NewEmisData!$B:$B, $A79, NewEmisData!$C:$C, $H79, NewEmisData!$D:$D, BV$2), SUMIFS(NewEmisData!H:H, NewEmisData!$A:$A, "LDV", NewEmisData!$B:$B, $A79, NewEmisData!$C:$C, $H79, NewEmisData!$D:$D, BV$2))</f>
        <v>9.7185596071446806E-2</v>
      </c>
      <c r="BW79" s="335">
        <f>$I79*IF($G79="Pickup", SUMIFS(NewEmisData!I:I, NewEmisData!$A:$A, "Pickup", NewEmisData!$B:$B, $A79, NewEmisData!$C:$C, $H79, NewEmisData!$D:$D, BW$2), SUMIFS(NewEmisData!I:I, NewEmisData!$A:$A, "LDV", NewEmisData!$B:$B, $A79, NewEmisData!$C:$C, $H79, NewEmisData!$D:$D, BW$2))</f>
        <v>7.64351126999782E-2</v>
      </c>
      <c r="BX79" s="335">
        <f>$I79*IF($G79="Pickup", SUMIFS(NewEmisData!J:J, NewEmisData!$A:$A, "Pickup", NewEmisData!$B:$B, $A79, NewEmisData!$C:$C, $H79, NewEmisData!$D:$D, BX$2), SUMIFS(NewEmisData!J:J, NewEmisData!$A:$A, "LDV", NewEmisData!$B:$B, $A79, NewEmisData!$C:$C, $H79, NewEmisData!$D:$D, BX$2))</f>
        <v>7.4937225961959994E-2</v>
      </c>
      <c r="BY79" s="335">
        <f>$I79*IF($G79="Pickup", SUMIFS(NewEmisData!K:K, NewEmisData!$A:$A, "Pickup", NewEmisData!$B:$B, $A79, NewEmisData!$C:$C, $H79, NewEmisData!$D:$D, BY$2), SUMIFS(NewEmisData!K:K, NewEmisData!$A:$A, "LDV", NewEmisData!$B:$B, $A79, NewEmisData!$C:$C, $H79, NewEmisData!$D:$D, BY$2))</f>
        <v>7.2600271574217695E-2</v>
      </c>
      <c r="BZ79" s="335">
        <f>$I79*IF($G79="Pickup", SUMIFS(NewEmisData!L:L, NewEmisData!$A:$A, "Pickup", NewEmisData!$B:$B, $A79, NewEmisData!$C:$C, $H79, NewEmisData!$D:$D, BZ$2), SUMIFS(NewEmisData!L:L, NewEmisData!$A:$A, "LDV", NewEmisData!$B:$B, $A79, NewEmisData!$C:$C, $H79, NewEmisData!$D:$D, BZ$2))</f>
        <v>7.1574457373899197E-2</v>
      </c>
      <c r="CA79" s="335">
        <f>$I79*IF($G79="Pickup", SUMIFS(NewEmisData!M:M, NewEmisData!$A:$A, "Pickup", NewEmisData!$B:$B, $A79, NewEmisData!$C:$C, $H79, NewEmisData!$D:$D, CA$2), SUMIFS(NewEmisData!M:M, NewEmisData!$A:$A, "LDV", NewEmisData!$B:$B, $A79, NewEmisData!$C:$C, $H79, NewEmisData!$D:$D, CA$2))</f>
        <v>7.2294112289381193E-2</v>
      </c>
      <c r="CB79" s="335">
        <v>8.150002687780894E-2</v>
      </c>
      <c r="CC79" s="335">
        <f>$I79*IF($G79="Pickup", SUMIFS(NewEmisData!E:E, NewEmisData!$A:$A, "Pickup", NewEmisData!$B:$B, $A79, NewEmisData!$C:$C, $H79, NewEmisData!$D:$D, CC$2), SUMIFS(NewEmisData!E:E, NewEmisData!$A:$A, "LDV", NewEmisData!$B:$B, $A79, NewEmisData!$C:$C, $H79, NewEmisData!$D:$D, CC$2))</f>
        <v>8.2888175961369805E-3</v>
      </c>
      <c r="CD79" s="335">
        <f>$I79*IF($G79="Pickup", SUMIFS(NewEmisData!F:F, NewEmisData!$A:$A, "Pickup", NewEmisData!$B:$B, $A79, NewEmisData!$C:$C, $H79, NewEmisData!$D:$D, CD$2), SUMIFS(NewEmisData!F:F, NewEmisData!$A:$A, "LDV", NewEmisData!$B:$B, $A79, NewEmisData!$C:$C, $H79, NewEmisData!$D:$D, CD$2))</f>
        <v>8.28884638169404E-3</v>
      </c>
      <c r="CE79" s="335">
        <f>$I79*IF($G79="Pickup", SUMIFS(NewEmisData!G:G, NewEmisData!$A:$A, "Pickup", NewEmisData!$B:$B, $A79, NewEmisData!$C:$C, $H79, NewEmisData!$D:$D, CE$2), SUMIFS(NewEmisData!G:G, NewEmisData!$A:$A, "LDV", NewEmisData!$B:$B, $A79, NewEmisData!$C:$C, $H79, NewEmisData!$D:$D, CE$2))</f>
        <v>8.3870365446471907E-3</v>
      </c>
      <c r="CF79" s="335">
        <f>$I79*IF($G79="Pickup", SUMIFS(NewEmisData!H:H, NewEmisData!$A:$A, "Pickup", NewEmisData!$B:$B, $A79, NewEmisData!$C:$C, $H79, NewEmisData!$D:$D, CF$2), SUMIFS(NewEmisData!H:H, NewEmisData!$A:$A, "LDV", NewEmisData!$B:$B, $A79, NewEmisData!$C:$C, $H79, NewEmisData!$D:$D, CF$2))</f>
        <v>8.3870179266945406E-3</v>
      </c>
      <c r="CG79" s="335">
        <f>$I79*IF($G79="Pickup", SUMIFS(NewEmisData!I:I, NewEmisData!$A:$A, "Pickup", NewEmisData!$B:$B, $A79, NewEmisData!$C:$C, $H79, NewEmisData!$D:$D, CG$2), SUMIFS(NewEmisData!I:I, NewEmisData!$A:$A, "LDV", NewEmisData!$B:$B, $A79, NewEmisData!$C:$C, $H79, NewEmisData!$D:$D, CG$2))</f>
        <v>8.3870204918642492E-3</v>
      </c>
      <c r="CH79" s="335">
        <f>$I79*IF($G79="Pickup", SUMIFS(NewEmisData!J:J, NewEmisData!$A:$A, "Pickup", NewEmisData!$B:$B, $A79, NewEmisData!$C:$C, $H79, NewEmisData!$D:$D, CH$2), SUMIFS(NewEmisData!J:J, NewEmisData!$A:$A, "LDV", NewEmisData!$B:$B, $A79, NewEmisData!$C:$C, $H79, NewEmisData!$D:$D, CH$2))</f>
        <v>8.3870196916870903E-3</v>
      </c>
      <c r="CI79" s="335">
        <f>$I79*IF($G79="Pickup", SUMIFS(NewEmisData!K:K, NewEmisData!$A:$A, "Pickup", NewEmisData!$B:$B, $A79, NewEmisData!$C:$C, $H79, NewEmisData!$D:$D, CI$2), SUMIFS(NewEmisData!K:K, NewEmisData!$A:$A, "LDV", NewEmisData!$B:$B, $A79, NewEmisData!$C:$C, $H79, NewEmisData!$D:$D, CI$2))</f>
        <v>8.3870281553093604E-3</v>
      </c>
      <c r="CJ79" s="335">
        <f>$I79*IF($G79="Pickup", SUMIFS(NewEmisData!L:L, NewEmisData!$A:$A, "Pickup", NewEmisData!$B:$B, $A79, NewEmisData!$C:$C, $H79, NewEmisData!$D:$D, CJ$2), SUMIFS(NewEmisData!L:L, NewEmisData!$A:$A, "LDV", NewEmisData!$B:$B, $A79, NewEmisData!$C:$C, $H79, NewEmisData!$D:$D, CJ$2))</f>
        <v>8.38702098948578E-3</v>
      </c>
      <c r="CK79" s="335">
        <f>$I79*IF($G79="Pickup", SUMIFS(NewEmisData!M:M, NewEmisData!$A:$A, "Pickup", NewEmisData!$B:$B, $A79, NewEmisData!$C:$C, $H79, NewEmisData!$D:$D, CK$2), SUMIFS(NewEmisData!M:M, NewEmisData!$A:$A, "LDV", NewEmisData!$B:$B, $A79, NewEmisData!$C:$C, $H79, NewEmisData!$D:$D, CK$2))</f>
        <v>8.3870243591759198E-3</v>
      </c>
      <c r="CL79" s="335">
        <v>2.2181963950320412E-2</v>
      </c>
      <c r="CM79" s="335">
        <f>$I79*IF($G79="Pickup", SUMIFS(NewEmisData!E:E, NewEmisData!$A:$A, "Pickup", NewEmisData!$B:$B, $A79, NewEmisData!$C:$C, $H79, NewEmisData!$D:$D, CM$2), SUMIFS(NewEmisData!E:E, NewEmisData!$A:$A, "LDV", NewEmisData!$B:$B, $A79, NewEmisData!$C:$C, $H79, NewEmisData!$D:$D, CM$2))</f>
        <v>1.2624475864433399E-3</v>
      </c>
      <c r="CN79" s="335">
        <f>$I79*IF($G79="Pickup", SUMIFS(NewEmisData!F:F, NewEmisData!$A:$A, "Pickup", NewEmisData!$B:$B, $A79, NewEmisData!$C:$C, $H79, NewEmisData!$D:$D, CN$2), SUMIFS(NewEmisData!F:F, NewEmisData!$A:$A, "LDV", NewEmisData!$B:$B, $A79, NewEmisData!$C:$C, $H79, NewEmisData!$D:$D, CN$2))</f>
        <v>1.1883690990758501E-3</v>
      </c>
      <c r="CO79" s="335">
        <f>$I79*IF($G79="Pickup", SUMIFS(NewEmisData!G:G, NewEmisData!$A:$A, "Pickup", NewEmisData!$B:$B, $A79, NewEmisData!$C:$C, $H79, NewEmisData!$D:$D, CO$2), SUMIFS(NewEmisData!G:G, NewEmisData!$A:$A, "LDV", NewEmisData!$B:$B, $A79, NewEmisData!$C:$C, $H79, NewEmisData!$D:$D, CO$2))</f>
        <v>9.8928202519836398E-4</v>
      </c>
      <c r="CP79" s="335">
        <f>$I79*IF($G79="Pickup", SUMIFS(NewEmisData!H:H, NewEmisData!$A:$A, "Pickup", NewEmisData!$B:$B, $A79, NewEmisData!$C:$C, $H79, NewEmisData!$D:$D, CP$2), SUMIFS(NewEmisData!H:H, NewEmisData!$A:$A, "LDV", NewEmisData!$B:$B, $A79, NewEmisData!$C:$C, $H79, NewEmisData!$D:$D, CP$2))</f>
        <v>9.9147743903602492E-4</v>
      </c>
      <c r="CQ79" s="335">
        <f>$I79*IF($G79="Pickup", SUMIFS(NewEmisData!I:I, NewEmisData!$A:$A, "Pickup", NewEmisData!$B:$B, $A79, NewEmisData!$C:$C, $H79, NewEmisData!$D:$D, CQ$2), SUMIFS(NewEmisData!I:I, NewEmisData!$A:$A, "LDV", NewEmisData!$B:$B, $A79, NewEmisData!$C:$C, $H79, NewEmisData!$D:$D, CQ$2))</f>
        <v>9.9943438475981992E-4</v>
      </c>
      <c r="CR79" s="335">
        <f>$I79*IF($G79="Pickup", SUMIFS(NewEmisData!J:J, NewEmisData!$A:$A, "Pickup", NewEmisData!$B:$B, $A79, NewEmisData!$C:$C, $H79, NewEmisData!$D:$D, CR$2), SUMIFS(NewEmisData!J:J, NewEmisData!$A:$A, "LDV", NewEmisData!$B:$B, $A79, NewEmisData!$C:$C, $H79, NewEmisData!$D:$D, CR$2))</f>
        <v>1.0098354224096599E-3</v>
      </c>
      <c r="CS79" s="335">
        <f>$I79*IF($G79="Pickup", SUMIFS(NewEmisData!K:K, NewEmisData!$A:$A, "Pickup", NewEmisData!$B:$B, $A79, NewEmisData!$C:$C, $H79, NewEmisData!$D:$D, CS$2), SUMIFS(NewEmisData!K:K, NewEmisData!$A:$A, "LDV", NewEmisData!$B:$B, $A79, NewEmisData!$C:$C, $H79, NewEmisData!$D:$D, CS$2))</f>
        <v>1.0151158608519401E-3</v>
      </c>
      <c r="CT79" s="335">
        <f>$I79*IF($G79="Pickup", SUMIFS(NewEmisData!L:L, NewEmisData!$A:$A, "Pickup", NewEmisData!$B:$B, $A79, NewEmisData!$C:$C, $H79, NewEmisData!$D:$D, CT$2), SUMIFS(NewEmisData!L:L, NewEmisData!$A:$A, "LDV", NewEmisData!$B:$B, $A79, NewEmisData!$C:$C, $H79, NewEmisData!$D:$D, CT$2))</f>
        <v>1.0167974693840801E-3</v>
      </c>
      <c r="CU79" s="335">
        <f>$I79*IF($G79="Pickup", SUMIFS(NewEmisData!M:M, NewEmisData!$A:$A, "Pickup", NewEmisData!$B:$B, $A79, NewEmisData!$C:$C, $H79, NewEmisData!$D:$D, CU$2), SUMIFS(NewEmisData!M:M, NewEmisData!$A:$A, "LDV", NewEmisData!$B:$B, $A79, NewEmisData!$C:$C, $H79, NewEmisData!$D:$D, CU$2))</f>
        <v>1.0194184187444001E-3</v>
      </c>
      <c r="CV79" s="335">
        <v>2.3568513937467224E-3</v>
      </c>
      <c r="CW79" s="335">
        <v>0.12767609553272316</v>
      </c>
      <c r="CX79" s="335">
        <v>6.0965444660888601E-2</v>
      </c>
      <c r="CY79" s="335">
        <v>1.6598456567846732E-2</v>
      </c>
      <c r="CZ79" s="335">
        <v>3.3604812012321423E-3</v>
      </c>
      <c r="DA79" s="335">
        <v>1.5241571918114991E-3</v>
      </c>
      <c r="DB79" s="335">
        <v>1.0003681376209209E-3</v>
      </c>
      <c r="DC79" s="335">
        <v>9.0365490602724134E-4</v>
      </c>
      <c r="DD79" s="335">
        <v>8.9947941829660093E-4</v>
      </c>
      <c r="DE79" s="335">
        <v>8.980159958761482E-4</v>
      </c>
      <c r="DF79" s="335">
        <v>8.980159958761482E-4</v>
      </c>
      <c r="DG79" s="335">
        <f>$I79*IF($G79="Pickup", SUMIFS(NewEmisData!E:E, NewEmisData!$A:$A, "Pickup", NewEmisData!$B:$B, $A79, NewEmisData!$C:$C, $H79, NewEmisData!$D:$D, DG$2), SUMIFS(NewEmisData!E:E, NewEmisData!$A:$A, "LDV", NewEmisData!$B:$B, $A79, NewEmisData!$C:$C, $H79, NewEmisData!$D:$D, DG$2))</f>
        <v>0</v>
      </c>
      <c r="DH79" s="335">
        <f>$I79*IF($G79="Pickup", SUMIFS(NewEmisData!F:F, NewEmisData!$A:$A, "Pickup", NewEmisData!$B:$B, $A79, NewEmisData!$C:$C, $H79, NewEmisData!$D:$D, DH$2), SUMIFS(NewEmisData!F:F, NewEmisData!$A:$A, "LDV", NewEmisData!$B:$B, $A79, NewEmisData!$C:$C, $H79, NewEmisData!$D:$D, DH$2))</f>
        <v>0</v>
      </c>
      <c r="DI79" s="335">
        <f>$I79*IF($G79="Pickup", SUMIFS(NewEmisData!G:G, NewEmisData!$A:$A, "Pickup", NewEmisData!$B:$B, $A79, NewEmisData!$C:$C, $H79, NewEmisData!$D:$D, DI$2), SUMIFS(NewEmisData!G:G, NewEmisData!$A:$A, "LDV", NewEmisData!$B:$B, $A79, NewEmisData!$C:$C, $H79, NewEmisData!$D:$D, DI$2))</f>
        <v>0</v>
      </c>
      <c r="DJ79" s="335">
        <f>$I79*IF($G79="Pickup", SUMIFS(NewEmisData!H:H, NewEmisData!$A:$A, "Pickup", NewEmisData!$B:$B, $A79, NewEmisData!$C:$C, $H79, NewEmisData!$D:$D, DJ$2), SUMIFS(NewEmisData!H:H, NewEmisData!$A:$A, "LDV", NewEmisData!$B:$B, $A79, NewEmisData!$C:$C, $H79, NewEmisData!$D:$D, DJ$2))</f>
        <v>0</v>
      </c>
      <c r="DK79" s="335">
        <f>$I79*IF($G79="Pickup", SUMIFS(NewEmisData!I:I, NewEmisData!$A:$A, "Pickup", NewEmisData!$B:$B, $A79, NewEmisData!$C:$C, $H79, NewEmisData!$D:$D, DK$2), SUMIFS(NewEmisData!I:I, NewEmisData!$A:$A, "LDV", NewEmisData!$B:$B, $A79, NewEmisData!$C:$C, $H79, NewEmisData!$D:$D, DK$2))</f>
        <v>0</v>
      </c>
      <c r="DL79" s="335">
        <f>$I79*IF($G79="Pickup", SUMIFS(NewEmisData!J:J, NewEmisData!$A:$A, "Pickup", NewEmisData!$B:$B, $A79, NewEmisData!$C:$C, $H79, NewEmisData!$D:$D, DL$2), SUMIFS(NewEmisData!J:J, NewEmisData!$A:$A, "LDV", NewEmisData!$B:$B, $A79, NewEmisData!$C:$C, $H79, NewEmisData!$D:$D, DL$2))</f>
        <v>0</v>
      </c>
      <c r="DM79" s="335">
        <f>$I79*IF($G79="Pickup", SUMIFS(NewEmisData!K:K, NewEmisData!$A:$A, "Pickup", NewEmisData!$B:$B, $A79, NewEmisData!$C:$C, $H79, NewEmisData!$D:$D, DM$2), SUMIFS(NewEmisData!K:K, NewEmisData!$A:$A, "LDV", NewEmisData!$B:$B, $A79, NewEmisData!$C:$C, $H79, NewEmisData!$D:$D, DM$2))</f>
        <v>0</v>
      </c>
      <c r="DN79" s="335">
        <f>$I79*IF($G79="Pickup", SUMIFS(NewEmisData!L:L, NewEmisData!$A:$A, "Pickup", NewEmisData!$B:$B, $A79, NewEmisData!$C:$C, $H79, NewEmisData!$D:$D, DN$2), SUMIFS(NewEmisData!L:L, NewEmisData!$A:$A, "LDV", NewEmisData!$B:$B, $A79, NewEmisData!$C:$C, $H79, NewEmisData!$D:$D, DN$2))</f>
        <v>0</v>
      </c>
      <c r="DO79" s="335">
        <f>$I79*IF($G79="Pickup", SUMIFS(NewEmisData!M:M, NewEmisData!$A:$A, "Pickup", NewEmisData!$B:$B, $A79, NewEmisData!$C:$C, $H79, NewEmisData!$D:$D, DO$2), SUMIFS(NewEmisData!M:M, NewEmisData!$A:$A, "LDV", NewEmisData!$B:$B, $A79, NewEmisData!$C:$C, $H79, NewEmisData!$D:$D, DO$2))</f>
        <v>0</v>
      </c>
      <c r="DP79" s="335">
        <v>1.3040587281867905E-3</v>
      </c>
      <c r="DQ79" s="335">
        <f>$I79*IF($G79="Pickup", SUMIFS(NewEmisData!E:E, NewEmisData!$A:$A, "Pickup", NewEmisData!$B:$B, $A79, NewEmisData!$C:$C, $H79, NewEmisData!$D:$D, DQ$2), SUMIFS(NewEmisData!E:E, NewEmisData!$A:$A, "LDV", NewEmisData!$B:$B, $A79, NewEmisData!$C:$C, $H79, NewEmisData!$D:$D, DQ$2))</f>
        <v>2.07649753376518E-2</v>
      </c>
      <c r="DR79" s="335">
        <f>$I79*IF($G79="Pickup", SUMIFS(NewEmisData!F:F, NewEmisData!$A:$A, "Pickup", NewEmisData!$B:$B, $A79, NewEmisData!$C:$C, $H79, NewEmisData!$D:$D, DR$2), SUMIFS(NewEmisData!F:F, NewEmisData!$A:$A, "LDV", NewEmisData!$B:$B, $A79, NewEmisData!$C:$C, $H79, NewEmisData!$D:$D, DR$2))</f>
        <v>5.3879064536849403E-2</v>
      </c>
      <c r="DS79" s="335">
        <f>$I79*IF($G79="Pickup", SUMIFS(NewEmisData!G:G, NewEmisData!$A:$A, "Pickup", NewEmisData!$B:$B, $A79, NewEmisData!$C:$C, $H79, NewEmisData!$D:$D, DS$2), SUMIFS(NewEmisData!G:G, NewEmisData!$A:$A, "LDV", NewEmisData!$B:$B, $A79, NewEmisData!$C:$C, $H79, NewEmisData!$D:$D, DS$2))</f>
        <v>7.3574274011771801E-2</v>
      </c>
      <c r="DT79" s="335">
        <f>$I79*IF($G79="Pickup", SUMIFS(NewEmisData!H:H, NewEmisData!$A:$A, "Pickup", NewEmisData!$B:$B, $A79, NewEmisData!$C:$C, $H79, NewEmisData!$D:$D, DT$2), SUMIFS(NewEmisData!H:H, NewEmisData!$A:$A, "LDV", NewEmisData!$B:$B, $A79, NewEmisData!$C:$C, $H79, NewEmisData!$D:$D, DT$2))</f>
        <v>7.4922688966295406E-2</v>
      </c>
      <c r="DU79" s="335">
        <f>$I79*IF($G79="Pickup", SUMIFS(NewEmisData!I:I, NewEmisData!$A:$A, "Pickup", NewEmisData!$B:$B, $A79, NewEmisData!$C:$C, $H79, NewEmisData!$D:$D, DU$2), SUMIFS(NewEmisData!I:I, NewEmisData!$A:$A, "LDV", NewEmisData!$B:$B, $A79, NewEmisData!$C:$C, $H79, NewEmisData!$D:$D, DU$2))</f>
        <v>7.6988260998407304E-2</v>
      </c>
      <c r="DV79" s="335">
        <f>$I79*IF($G79="Pickup", SUMIFS(NewEmisData!J:J, NewEmisData!$A:$A, "Pickup", NewEmisData!$B:$B, $A79, NewEmisData!$C:$C, $H79, NewEmisData!$D:$D, DV$2), SUMIFS(NewEmisData!J:J, NewEmisData!$A:$A, "LDV", NewEmisData!$B:$B, $A79, NewEmisData!$C:$C, $H79, NewEmisData!$D:$D, DV$2))</f>
        <v>7.7052943379972205E-2</v>
      </c>
      <c r="DW79" s="335">
        <f>$I79*IF($G79="Pickup", SUMIFS(NewEmisData!K:K, NewEmisData!$A:$A, "Pickup", NewEmisData!$B:$B, $A79, NewEmisData!$C:$C, $H79, NewEmisData!$D:$D, DW$2), SUMIFS(NewEmisData!K:K, NewEmisData!$A:$A, "LDV", NewEmisData!$B:$B, $A79, NewEmisData!$C:$C, $H79, NewEmisData!$D:$D, DW$2))</f>
        <v>7.6200385446793903E-2</v>
      </c>
      <c r="DX79" s="335">
        <f>$I79*IF($G79="Pickup", SUMIFS(NewEmisData!L:L, NewEmisData!$A:$A, "Pickup", NewEmisData!$B:$B, $A79, NewEmisData!$C:$C, $H79, NewEmisData!$D:$D, DX$2), SUMIFS(NewEmisData!L:L, NewEmisData!$A:$A, "LDV", NewEmisData!$B:$B, $A79, NewEmisData!$C:$C, $H79, NewEmisData!$D:$D, DX$2))</f>
        <v>7.5114204897389E-2</v>
      </c>
      <c r="DY79" s="335">
        <f>$I79*IF($G79="Pickup", SUMIFS(NewEmisData!M:M, NewEmisData!$A:$A, "Pickup", NewEmisData!$B:$B, $A79, NewEmisData!$C:$C, $H79, NewEmisData!$D:$D, DY$2), SUMIFS(NewEmisData!M:M, NewEmisData!$A:$A, "LDV", NewEmisData!$B:$B, $A79, NewEmisData!$C:$C, $H79, NewEmisData!$D:$D, DY$2))</f>
        <v>7.5889863393422893E-2</v>
      </c>
      <c r="DZ79" s="335">
        <v>7.9378330079915432E-2</v>
      </c>
      <c r="EA79" s="335">
        <f t="shared" si="118"/>
        <v>475.10061950162901</v>
      </c>
      <c r="EB79" s="335">
        <f t="shared" si="119"/>
        <v>425.759425077473</v>
      </c>
      <c r="EC79" s="335">
        <f t="shared" si="120"/>
        <v>324.82271634308898</v>
      </c>
      <c r="ED79" s="335">
        <f t="shared" si="121"/>
        <v>272.72616291819003</v>
      </c>
      <c r="EE79" s="335">
        <f t="shared" si="122"/>
        <v>248.98422365878099</v>
      </c>
      <c r="EF79" s="335">
        <f t="shared" si="123"/>
        <v>239.138945196208</v>
      </c>
      <c r="EG79" s="335">
        <f t="shared" si="124"/>
        <v>233.186205993041</v>
      </c>
      <c r="EH79" s="335">
        <f t="shared" si="125"/>
        <v>230.98082777732901</v>
      </c>
      <c r="EI79" s="335">
        <f t="shared" si="126"/>
        <v>230.977797902075</v>
      </c>
      <c r="EJ79" s="335">
        <f t="shared" si="127"/>
        <v>0.51895197956857197</v>
      </c>
      <c r="EK79" s="335">
        <f t="shared" si="128"/>
        <v>1.9631552344971901</v>
      </c>
      <c r="EL79" s="335">
        <f t="shared" si="129"/>
        <v>1.3806125660772399</v>
      </c>
      <c r="EM79" s="335">
        <f t="shared" si="130"/>
        <v>0.129337211025188</v>
      </c>
      <c r="EN79" s="335">
        <f t="shared" si="131"/>
        <v>7.5114199181629995E-2</v>
      </c>
      <c r="EO79" s="335">
        <f t="shared" si="132"/>
        <v>4.8850819053097599E-2</v>
      </c>
      <c r="EP79" s="335">
        <f t="shared" si="133"/>
        <v>4.4000904465129997E-2</v>
      </c>
      <c r="EQ79" s="335">
        <f t="shared" si="134"/>
        <v>4.0593055376388902E-2</v>
      </c>
      <c r="ER79" s="335">
        <f t="shared" si="135"/>
        <v>3.90779505535142E-2</v>
      </c>
      <c r="ES79" s="335">
        <f t="shared" si="136"/>
        <v>3.9479948858560501E-2</v>
      </c>
      <c r="ET79" s="335">
        <f t="shared" si="137"/>
        <v>0.31264891292629016</v>
      </c>
      <c r="EU79" s="335">
        <f t="shared" si="138"/>
        <v>1.17898559151298E-2</v>
      </c>
      <c r="EV79" s="335">
        <f t="shared" si="139"/>
        <v>1.03183632568031E-2</v>
      </c>
      <c r="EW79" s="335">
        <f t="shared" si="140"/>
        <v>2.7239955539880398E-3</v>
      </c>
      <c r="EX79" s="335">
        <f t="shared" si="141"/>
        <v>2.27776189551411E-3</v>
      </c>
      <c r="EY79" s="335">
        <f t="shared" si="142"/>
        <v>2.0763885131562E-3</v>
      </c>
      <c r="EZ79" s="335">
        <f t="shared" si="143"/>
        <v>1.9942349161768602E-3</v>
      </c>
      <c r="FA79" s="335">
        <f t="shared" si="144"/>
        <v>1.94410234302206E-3</v>
      </c>
      <c r="FB79" s="335">
        <f t="shared" si="145"/>
        <v>1.92571555503505E-3</v>
      </c>
      <c r="FC79" s="335">
        <f t="shared" si="146"/>
        <v>1.92569074305567E-3</v>
      </c>
      <c r="FD79" s="335">
        <f t="shared" si="147"/>
        <v>4.2403248188809025E-3</v>
      </c>
      <c r="FE79" s="335">
        <f t="shared" si="148"/>
        <v>0.13169009101509199</v>
      </c>
      <c r="FF79" s="335">
        <f t="shared" si="149"/>
        <v>9.8083690249445299E-2</v>
      </c>
      <c r="FG79" s="335">
        <f t="shared" si="150"/>
        <v>5.5514430840345103E-2</v>
      </c>
      <c r="FH79" s="335">
        <f t="shared" si="151"/>
        <v>5.44794684063677E-2</v>
      </c>
      <c r="FI79" s="335">
        <f t="shared" si="152"/>
        <v>5.4352731860888202E-2</v>
      </c>
      <c r="FJ79" s="335">
        <f t="shared" si="153"/>
        <v>5.4423278764171301E-2</v>
      </c>
      <c r="FK79" s="335">
        <f t="shared" si="154"/>
        <v>5.4421339109764703E-2</v>
      </c>
      <c r="FL79" s="335">
        <f t="shared" si="155"/>
        <v>5.4411460704527799E-2</v>
      </c>
      <c r="FM79" s="335">
        <f t="shared" si="156"/>
        <v>5.4456547876811902E-2</v>
      </c>
      <c r="FN79" s="335">
        <f t="shared" si="157"/>
        <v>5.2834708622229692E-2</v>
      </c>
      <c r="FO79" s="335">
        <f t="shared" si="158"/>
        <v>7.1455050843798995E-2</v>
      </c>
      <c r="FP79" s="335">
        <f t="shared" si="159"/>
        <v>4.0537129665560202E-2</v>
      </c>
      <c r="FQ79" s="335">
        <f t="shared" si="160"/>
        <v>1.0621754972012501E-2</v>
      </c>
      <c r="FR79" s="335">
        <f t="shared" si="161"/>
        <v>9.6696564500787993E-3</v>
      </c>
      <c r="FS79" s="335">
        <f t="shared" si="162"/>
        <v>9.5530920036255608E-3</v>
      </c>
      <c r="FT79" s="335">
        <f t="shared" si="163"/>
        <v>9.6179953944107895E-3</v>
      </c>
      <c r="FU79" s="335">
        <f t="shared" si="164"/>
        <v>9.6161944962219002E-3</v>
      </c>
      <c r="FV79" s="335">
        <f t="shared" si="165"/>
        <v>9.6070968477667898E-3</v>
      </c>
      <c r="FW79" s="335">
        <f t="shared" si="166"/>
        <v>9.6485800310463499E-3</v>
      </c>
      <c r="FX79" s="335">
        <f t="shared" si="167"/>
        <v>1.4243276255751064E-2</v>
      </c>
    </row>
    <row r="80" spans="1:180" x14ac:dyDescent="0.2">
      <c r="A80" s="305" t="str">
        <f>IF(LEFT(TRIM(TechData_All!AJ47),1)="*", _xlfn.CONCAT("*","R2"), "R2")</f>
        <v>R2</v>
      </c>
      <c r="B80" s="305" t="str">
        <f>TechData_All!A47</f>
        <v>TLMETHX11</v>
      </c>
      <c r="C80" s="305" t="str">
        <f>TechData_All!C47</f>
        <v>TL.E85X.M.ETHX.2011</v>
      </c>
      <c r="D80" s="301" t="str">
        <f>TechData_All!D47</f>
        <v>bn-vmt, bn-vmt/a</v>
      </c>
      <c r="E80" s="301" t="str">
        <f>TechData_All!E47</f>
        <v>TLE85X</v>
      </c>
      <c r="F80" s="301" t="str">
        <f>TechData_All!F47</f>
        <v>TL</v>
      </c>
      <c r="G80" s="315" t="s">
        <v>819</v>
      </c>
      <c r="H80" s="315" t="s">
        <v>817</v>
      </c>
      <c r="I80" s="315">
        <v>1</v>
      </c>
      <c r="J80" s="315" t="str">
        <f t="shared" si="168"/>
        <v>Minivan-E85</v>
      </c>
      <c r="K80" s="335">
        <f>$I80*IF($G80="Pickup", SUMIFS(NewEmisData!E:E, NewEmisData!$A:$A, "Pickup", NewEmisData!$B:$B, $A80, NewEmisData!$C:$C, $H80, NewEmisData!$D:$D, K$2), SUMIFS(NewEmisData!E:E, NewEmisData!$A:$A, "LDV", NewEmisData!$B:$B, $A80, NewEmisData!$C:$C, $H80, NewEmisData!$D:$D, K$2))</f>
        <v>429.196687290726</v>
      </c>
      <c r="L80" s="335">
        <f>$I80*IF($G80="Pickup", SUMIFS(NewEmisData!F:F, NewEmisData!$A:$A, "Pickup", NewEmisData!$B:$B, $A80, NewEmisData!$C:$C, $H80, NewEmisData!$D:$D, L$2), SUMIFS(NewEmisData!F:F, NewEmisData!$A:$A, "LDV", NewEmisData!$B:$B, $A80, NewEmisData!$C:$C, $H80, NewEmisData!$D:$D, L$2))</f>
        <v>413.92588742451602</v>
      </c>
      <c r="M80" s="335">
        <f>$I80*IF($G80="Pickup", SUMIFS(NewEmisData!G:G, NewEmisData!$A:$A, "Pickup", NewEmisData!$B:$B, $A80, NewEmisData!$C:$C, $H80, NewEmisData!$D:$D, M$2), SUMIFS(NewEmisData!G:G, NewEmisData!$A:$A, "LDV", NewEmisData!$B:$B, $A80, NewEmisData!$C:$C, $H80, NewEmisData!$D:$D, M$2))</f>
        <v>357.54354908822597</v>
      </c>
      <c r="N80" s="335">
        <f>$I80*IF($G80="Pickup", SUMIFS(NewEmisData!H:H, NewEmisData!$A:$A, "Pickup", NewEmisData!$B:$B, $A80, NewEmisData!$C:$C, $H80, NewEmisData!$D:$D, N$2), SUMIFS(NewEmisData!H:H, NewEmisData!$A:$A, "LDV", NewEmisData!$B:$B, $A80, NewEmisData!$C:$C, $H80, NewEmisData!$D:$D, N$2))</f>
        <v>312.70443872824399</v>
      </c>
      <c r="O80" s="335">
        <f>$I80*IF($G80="Pickup", SUMIFS(NewEmisData!I:I, NewEmisData!$A:$A, "Pickup", NewEmisData!$B:$B, $A80, NewEmisData!$C:$C, $H80, NewEmisData!$D:$D, O$2), SUMIFS(NewEmisData!I:I, NewEmisData!$A:$A, "LDV", NewEmisData!$B:$B, $A80, NewEmisData!$C:$C, $H80, NewEmisData!$D:$D, O$2))</f>
        <v>295.131332198753</v>
      </c>
      <c r="P80" s="335">
        <f>$I80*IF($G80="Pickup", SUMIFS(NewEmisData!J:J, NewEmisData!$A:$A, "Pickup", NewEmisData!$B:$B, $A80, NewEmisData!$C:$C, $H80, NewEmisData!$D:$D, P$2), SUMIFS(NewEmisData!J:J, NewEmisData!$A:$A, "LDV", NewEmisData!$B:$B, $A80, NewEmisData!$C:$C, $H80, NewEmisData!$D:$D, P$2))</f>
        <v>287.00250507201002</v>
      </c>
      <c r="Q80" s="335">
        <f>$I80*IF($G80="Pickup", SUMIFS(NewEmisData!K:K, NewEmisData!$A:$A, "Pickup", NewEmisData!$B:$B, $A80, NewEmisData!$C:$C, $H80, NewEmisData!$D:$D, Q$2), SUMIFS(NewEmisData!K:K, NewEmisData!$A:$A, "LDV", NewEmisData!$B:$B, $A80, NewEmisData!$C:$C, $H80, NewEmisData!$D:$D, Q$2))</f>
        <v>280.70349092905099</v>
      </c>
      <c r="R80" s="335">
        <f>$I80*IF($G80="Pickup", SUMIFS(NewEmisData!L:L, NewEmisData!$A:$A, "Pickup", NewEmisData!$B:$B, $A80, NewEmisData!$C:$C, $H80, NewEmisData!$D:$D, R$2), SUMIFS(NewEmisData!L:L, NewEmisData!$A:$A, "LDV", NewEmisData!$B:$B, $A80, NewEmisData!$C:$C, $H80, NewEmisData!$D:$D, R$2))</f>
        <v>278.51705728958802</v>
      </c>
      <c r="S80" s="335">
        <f>$I80*IF($G80="Pickup", SUMIFS(NewEmisData!M:M, NewEmisData!$A:$A, "Pickup", NewEmisData!$B:$B, $A80, NewEmisData!$C:$C, $H80, NewEmisData!$D:$D, S$2), SUMIFS(NewEmisData!M:M, NewEmisData!$A:$A, "LDV", NewEmisData!$B:$B, $A80, NewEmisData!$C:$C, $H80, NewEmisData!$D:$D, S$2))</f>
        <v>278.75188774863398</v>
      </c>
      <c r="T80" s="335">
        <v>0.26615030329306139</v>
      </c>
      <c r="U80" s="335">
        <f>$I80*IF($G80="Pickup", SUMIFS(NewEmisData!E:E, NewEmisData!$A:$A, "Pickup", NewEmisData!$B:$B, $A80, NewEmisData!$C:$C, $H80, NewEmisData!$D:$D, U$2), SUMIFS(NewEmisData!E:E, NewEmisData!$A:$A, "LDV", NewEmisData!$B:$B, $A80, NewEmisData!$C:$C, $H80, NewEmisData!$D:$D, U$2))</f>
        <v>4.7739662510445001E-2</v>
      </c>
      <c r="V80" s="335">
        <f>$I80*IF($G80="Pickup", SUMIFS(NewEmisData!F:F, NewEmisData!$A:$A, "Pickup", NewEmisData!$B:$B, $A80, NewEmisData!$C:$C, $H80, NewEmisData!$D:$D, V$2), SUMIFS(NewEmisData!F:F, NewEmisData!$A:$A, "LDV", NewEmisData!$B:$B, $A80, NewEmisData!$C:$C, $H80, NewEmisData!$D:$D, V$2))</f>
        <v>4.0222650933890998E-2</v>
      </c>
      <c r="W80" s="335">
        <f>$I80*IF($G80="Pickup", SUMIFS(NewEmisData!G:G, NewEmisData!$A:$A, "Pickup", NewEmisData!$B:$B, $A80, NewEmisData!$C:$C, $H80, NewEmisData!$D:$D, W$2), SUMIFS(NewEmisData!G:G, NewEmisData!$A:$A, "LDV", NewEmisData!$B:$B, $A80, NewEmisData!$C:$C, $H80, NewEmisData!$D:$D, W$2))</f>
        <v>3.7026013334327097E-2</v>
      </c>
      <c r="X80" s="335">
        <f>$I80*IF($G80="Pickup", SUMIFS(NewEmisData!H:H, NewEmisData!$A:$A, "Pickup", NewEmisData!$B:$B, $A80, NewEmisData!$C:$C, $H80, NewEmisData!$D:$D, X$2), SUMIFS(NewEmisData!H:H, NewEmisData!$A:$A, "LDV", NewEmisData!$B:$B, $A80, NewEmisData!$C:$C, $H80, NewEmisData!$D:$D, X$2))</f>
        <v>3.5721368498802003E-2</v>
      </c>
      <c r="Y80" s="335">
        <f>$I80*IF($G80="Pickup", SUMIFS(NewEmisData!I:I, NewEmisData!$A:$A, "Pickup", NewEmisData!$B:$B, $A80, NewEmisData!$C:$C, $H80, NewEmisData!$D:$D, Y$2), SUMIFS(NewEmisData!I:I, NewEmisData!$A:$A, "LDV", NewEmisData!$B:$B, $A80, NewEmisData!$C:$C, $H80, NewEmisData!$D:$D, Y$2))</f>
        <v>3.9556628195455697E-2</v>
      </c>
      <c r="Z80" s="335">
        <f>$I80*IF($G80="Pickup", SUMIFS(NewEmisData!J:J, NewEmisData!$A:$A, "Pickup", NewEmisData!$B:$B, $A80, NewEmisData!$C:$C, $H80, NewEmisData!$D:$D, Z$2), SUMIFS(NewEmisData!J:J, NewEmisData!$A:$A, "LDV", NewEmisData!$B:$B, $A80, NewEmisData!$C:$C, $H80, NewEmisData!$D:$D, Z$2))</f>
        <v>4.0892160755087198E-2</v>
      </c>
      <c r="AA80" s="335">
        <f>$I80*IF($G80="Pickup", SUMIFS(NewEmisData!K:K, NewEmisData!$A:$A, "Pickup", NewEmisData!$B:$B, $A80, NewEmisData!$C:$C, $H80, NewEmisData!$D:$D, AA$2), SUMIFS(NewEmisData!K:K, NewEmisData!$A:$A, "LDV", NewEmisData!$B:$B, $A80, NewEmisData!$C:$C, $H80, NewEmisData!$D:$D, AA$2))</f>
        <v>3.9809174920499499E-2</v>
      </c>
      <c r="AB80" s="335">
        <f>$I80*IF($G80="Pickup", SUMIFS(NewEmisData!L:L, NewEmisData!$A:$A, "Pickup", NewEmisData!$B:$B, $A80, NewEmisData!$C:$C, $H80, NewEmisData!$D:$D, AB$2), SUMIFS(NewEmisData!L:L, NewEmisData!$A:$A, "LDV", NewEmisData!$B:$B, $A80, NewEmisData!$C:$C, $H80, NewEmisData!$D:$D, AB$2))</f>
        <v>3.9117125993598102E-2</v>
      </c>
      <c r="AC80" s="335">
        <f>$I80*IF($G80="Pickup", SUMIFS(NewEmisData!M:M, NewEmisData!$A:$A, "Pickup", NewEmisData!$B:$B, $A80, NewEmisData!$C:$C, $H80, NewEmisData!$D:$D, AC$2), SUMIFS(NewEmisData!M:M, NewEmisData!$A:$A, "LDV", NewEmisData!$B:$B, $A80, NewEmisData!$C:$C, $H80, NewEmisData!$D:$D, AC$2))</f>
        <v>3.9686464950090997E-2</v>
      </c>
      <c r="AD80" s="335">
        <v>5.9143404970885341E-2</v>
      </c>
      <c r="AE80" s="335">
        <f>$I80*IF($G80="Pickup", SUMIFS(NewEmisData!E:E, NewEmisData!$A:$A, "Pickup", NewEmisData!$B:$B, $A80, NewEmisData!$C:$C, $H80, NewEmisData!$D:$D, AE$2), SUMIFS(NewEmisData!E:E, NewEmisData!$A:$A, "LDV", NewEmisData!$B:$B, $A80, NewEmisData!$C:$C, $H80, NewEmisData!$D:$D, AE$2))</f>
        <v>4.5442372364522896E-3</v>
      </c>
      <c r="AF80" s="335">
        <f>$I80*IF($G80="Pickup", SUMIFS(NewEmisData!F:F, NewEmisData!$A:$A, "Pickup", NewEmisData!$B:$B, $A80, NewEmisData!$C:$C, $H80, NewEmisData!$D:$D, AF$2), SUMIFS(NewEmisData!F:F, NewEmisData!$A:$A, "LDV", NewEmisData!$B:$B, $A80, NewEmisData!$C:$C, $H80, NewEmisData!$D:$D, AF$2))</f>
        <v>4.3825669717421E-3</v>
      </c>
      <c r="AG80" s="335">
        <f>$I80*IF($G80="Pickup", SUMIFS(NewEmisData!G:G, NewEmisData!$A:$A, "Pickup", NewEmisData!$B:$B, $A80, NewEmisData!$C:$C, $H80, NewEmisData!$D:$D, AG$2), SUMIFS(NewEmisData!G:G, NewEmisData!$A:$A, "LDV", NewEmisData!$B:$B, $A80, NewEmisData!$C:$C, $H80, NewEmisData!$D:$D, AG$2))</f>
        <v>2.75316137470643E-3</v>
      </c>
      <c r="AH80" s="335">
        <f>$I80*IF($G80="Pickup", SUMIFS(NewEmisData!H:H, NewEmisData!$A:$A, "Pickup", NewEmisData!$B:$B, $A80, NewEmisData!$C:$C, $H80, NewEmisData!$D:$D, AH$2), SUMIFS(NewEmisData!H:H, NewEmisData!$A:$A, "LDV", NewEmisData!$B:$B, $A80, NewEmisData!$C:$C, $H80, NewEmisData!$D:$D, AH$2))</f>
        <v>2.4078903553578401E-3</v>
      </c>
      <c r="AI80" s="335">
        <f>$I80*IF($G80="Pickup", SUMIFS(NewEmisData!I:I, NewEmisData!$A:$A, "Pickup", NewEmisData!$B:$B, $A80, NewEmisData!$C:$C, $H80, NewEmisData!$D:$D, AI$2), SUMIFS(NewEmisData!I:I, NewEmisData!$A:$A, "LDV", NewEmisData!$B:$B, $A80, NewEmisData!$C:$C, $H80, NewEmisData!$D:$D, AI$2))</f>
        <v>2.27257345888271E-3</v>
      </c>
      <c r="AJ80" s="335">
        <f>$I80*IF($G80="Pickup", SUMIFS(NewEmisData!J:J, NewEmisData!$A:$A, "Pickup", NewEmisData!$B:$B, $A80, NewEmisData!$C:$C, $H80, NewEmisData!$D:$D, AJ$2), SUMIFS(NewEmisData!J:J, NewEmisData!$A:$A, "LDV", NewEmisData!$B:$B, $A80, NewEmisData!$C:$C, $H80, NewEmisData!$D:$D, AJ$2))</f>
        <v>2.2099795405175798E-3</v>
      </c>
      <c r="AK80" s="335">
        <f>$I80*IF($G80="Pickup", SUMIFS(NewEmisData!K:K, NewEmisData!$A:$A, "Pickup", NewEmisData!$B:$B, $A80, NewEmisData!$C:$C, $H80, NewEmisData!$D:$D, AK$2), SUMIFS(NewEmisData!K:K, NewEmisData!$A:$A, "LDV", NewEmisData!$B:$B, $A80, NewEmisData!$C:$C, $H80, NewEmisData!$D:$D, AK$2))</f>
        <v>2.16147670002603E-3</v>
      </c>
      <c r="AL80" s="335">
        <f>$I80*IF($G80="Pickup", SUMIFS(NewEmisData!L:L, NewEmisData!$A:$A, "Pickup", NewEmisData!$B:$B, $A80, NewEmisData!$C:$C, $H80, NewEmisData!$D:$D, AL$2), SUMIFS(NewEmisData!L:L, NewEmisData!$A:$A, "LDV", NewEmisData!$B:$B, $A80, NewEmisData!$C:$C, $H80, NewEmisData!$D:$D, AL$2))</f>
        <v>2.1446401853113602E-3</v>
      </c>
      <c r="AM80" s="335">
        <f>$I80*IF($G80="Pickup", SUMIFS(NewEmisData!M:M, NewEmisData!$A:$A, "Pickup", NewEmisData!$B:$B, $A80, NewEmisData!$C:$C, $H80, NewEmisData!$D:$D, AM$2), SUMIFS(NewEmisData!M:M, NewEmisData!$A:$A, "LDV", NewEmisData!$B:$B, $A80, NewEmisData!$C:$C, $H80, NewEmisData!$D:$D, AM$2))</f>
        <v>2.1464475654284099E-3</v>
      </c>
      <c r="AN80" s="335">
        <v>2.5617670759243757E-3</v>
      </c>
      <c r="AO80" s="335">
        <f>$I80*IF($G80="Pickup", SUMIFS(NewEmisData!E:E, NewEmisData!$A:$A, "Pickup", NewEmisData!$B:$B, $A80, NewEmisData!$C:$C, $H80, NewEmisData!$D:$D, AO$2), SUMIFS(NewEmisData!E:E, NewEmisData!$A:$A, "LDV", NewEmisData!$B:$B, $A80, NewEmisData!$C:$C, $H80, NewEmisData!$D:$D, AO$2))</f>
        <v>6.8718020723861406E-2</v>
      </c>
      <c r="AP80" s="335">
        <f>$I80*IF($G80="Pickup", SUMIFS(NewEmisData!F:F, NewEmisData!$A:$A, "Pickup", NewEmisData!$B:$B, $A80, NewEmisData!$C:$C, $H80, NewEmisData!$D:$D, AP$2), SUMIFS(NewEmisData!F:F, NewEmisData!$A:$A, "LDV", NewEmisData!$B:$B, $A80, NewEmisData!$C:$C, $H80, NewEmisData!$D:$D, AP$2))</f>
        <v>6.8726817375946297E-2</v>
      </c>
      <c r="AQ80" s="335">
        <f>$I80*IF($G80="Pickup", SUMIFS(NewEmisData!G:G, NewEmisData!$A:$A, "Pickup", NewEmisData!$B:$B, $A80, NewEmisData!$C:$C, $H80, NewEmisData!$D:$D, AQ$2), SUMIFS(NewEmisData!G:G, NewEmisData!$A:$A, "LDV", NewEmisData!$B:$B, $A80, NewEmisData!$C:$C, $H80, NewEmisData!$D:$D, AQ$2))</f>
        <v>7.5053777430390503E-2</v>
      </c>
      <c r="AR80" s="335">
        <f>$I80*IF($G80="Pickup", SUMIFS(NewEmisData!H:H, NewEmisData!$A:$A, "Pickup", NewEmisData!$B:$B, $A80, NewEmisData!$C:$C, $H80, NewEmisData!$D:$D, AR$2), SUMIFS(NewEmisData!H:H, NewEmisData!$A:$A, "LDV", NewEmisData!$B:$B, $A80, NewEmisData!$C:$C, $H80, NewEmisData!$D:$D, AR$2))</f>
        <v>7.4787483412829606E-2</v>
      </c>
      <c r="AS80" s="335">
        <f>$I80*IF($G80="Pickup", SUMIFS(NewEmisData!I:I, NewEmisData!$A:$A, "Pickup", NewEmisData!$B:$B, $A80, NewEmisData!$C:$C, $H80, NewEmisData!$D:$D, AS$2), SUMIFS(NewEmisData!I:I, NewEmisData!$A:$A, "LDV", NewEmisData!$B:$B, $A80, NewEmisData!$C:$C, $H80, NewEmisData!$D:$D, AS$2))</f>
        <v>7.4715797469106393E-2</v>
      </c>
      <c r="AT80" s="335">
        <f>$I80*IF($G80="Pickup", SUMIFS(NewEmisData!J:J, NewEmisData!$A:$A, "Pickup", NewEmisData!$B:$B, $A80, NewEmisData!$C:$C, $H80, NewEmisData!$D:$D, AT$2), SUMIFS(NewEmisData!J:J, NewEmisData!$A:$A, "LDV", NewEmisData!$B:$B, $A80, NewEmisData!$C:$C, $H80, NewEmisData!$D:$D, AT$2))</f>
        <v>7.4683474858337304E-2</v>
      </c>
      <c r="AU80" s="335">
        <f>$I80*IF($G80="Pickup", SUMIFS(NewEmisData!K:K, NewEmisData!$A:$A, "Pickup", NewEmisData!$B:$B, $A80, NewEmisData!$C:$C, $H80, NewEmisData!$D:$D, AU$2), SUMIFS(NewEmisData!K:K, NewEmisData!$A:$A, "LDV", NewEmisData!$B:$B, $A80, NewEmisData!$C:$C, $H80, NewEmisData!$D:$D, AU$2))</f>
        <v>7.4519830404688694E-2</v>
      </c>
      <c r="AV80" s="335">
        <f>$I80*IF($G80="Pickup", SUMIFS(NewEmisData!L:L, NewEmisData!$A:$A, "Pickup", NewEmisData!$B:$B, $A80, NewEmisData!$C:$C, $H80, NewEmisData!$D:$D, AV$2), SUMIFS(NewEmisData!L:L, NewEmisData!$A:$A, "LDV", NewEmisData!$B:$B, $A80, NewEmisData!$C:$C, $H80, NewEmisData!$D:$D, AV$2))</f>
        <v>7.4375705674705195E-2</v>
      </c>
      <c r="AW80" s="335">
        <f>$I80*IF($G80="Pickup", SUMIFS(NewEmisData!M:M, NewEmisData!$A:$A, "Pickup", NewEmisData!$B:$B, $A80, NewEmisData!$C:$C, $H80, NewEmisData!$D:$D, AW$2), SUMIFS(NewEmisData!M:M, NewEmisData!$A:$A, "LDV", NewEmisData!$B:$B, $A80, NewEmisData!$C:$C, $H80, NewEmisData!$D:$D, AW$2))</f>
        <v>7.4367996322656102E-2</v>
      </c>
      <c r="AX80" s="335">
        <v>4.7785374819939178E-2</v>
      </c>
      <c r="AY80" s="335">
        <f>$I80*IF($G80="Pickup", SUMIFS(NewEmisData!E:E, NewEmisData!$A:$A, "Pickup", NewEmisData!$B:$B, $A80, NewEmisData!$C:$C, $H80, NewEmisData!$D:$D, AY$2), SUMIFS(NewEmisData!E:E, NewEmisData!$A:$A, "LDV", NewEmisData!$B:$B, $A80, NewEmisData!$C:$C, $H80, NewEmisData!$D:$D, AY$2))</f>
        <v>1.04003337420696E-2</v>
      </c>
      <c r="AZ80" s="335">
        <f>$I80*IF($G80="Pickup", SUMIFS(NewEmisData!F:F, NewEmisData!$A:$A, "Pickup", NewEmisData!$B:$B, $A80, NewEmisData!$C:$C, $H80, NewEmisData!$D:$D, AZ$2), SUMIFS(NewEmisData!F:F, NewEmisData!$A:$A, "LDV", NewEmisData!$B:$B, $A80, NewEmisData!$C:$C, $H80, NewEmisData!$D:$D, AZ$2))</f>
        <v>1.04081158830562E-2</v>
      </c>
      <c r="BA80" s="335">
        <f>$I80*IF($G80="Pickup", SUMIFS(NewEmisData!G:G, NewEmisData!$A:$A, "Pickup", NewEmisData!$B:$B, $A80, NewEmisData!$C:$C, $H80, NewEmisData!$D:$D, BA$2), SUMIFS(NewEmisData!G:G, NewEmisData!$A:$A, "LDV", NewEmisData!$B:$B, $A80, NewEmisData!$C:$C, $H80, NewEmisData!$D:$D, BA$2))</f>
        <v>1.1052941096405E-2</v>
      </c>
      <c r="BB80" s="335">
        <f>$I80*IF($G80="Pickup", SUMIFS(NewEmisData!H:H, NewEmisData!$A:$A, "Pickup", NewEmisData!$B:$B, $A80, NewEmisData!$C:$C, $H80, NewEmisData!$D:$D, BB$2), SUMIFS(NewEmisData!H:H, NewEmisData!$A:$A, "LDV", NewEmisData!$B:$B, $A80, NewEmisData!$C:$C, $H80, NewEmisData!$D:$D, BB$2))</f>
        <v>1.0817163462008301E-2</v>
      </c>
      <c r="BC80" s="335">
        <f>$I80*IF($G80="Pickup", SUMIFS(NewEmisData!I:I, NewEmisData!$A:$A, "Pickup", NewEmisData!$B:$B, $A80, NewEmisData!$C:$C, $H80, NewEmisData!$D:$D, BC$2), SUMIFS(NewEmisData!I:I, NewEmisData!$A:$A, "LDV", NewEmisData!$B:$B, $A80, NewEmisData!$C:$C, $H80, NewEmisData!$D:$D, BC$2))</f>
        <v>1.0753769380543701E-2</v>
      </c>
      <c r="BD80" s="335">
        <f>$I80*IF($G80="Pickup", SUMIFS(NewEmisData!J:J, NewEmisData!$A:$A, "Pickup", NewEmisData!$B:$B, $A80, NewEmisData!$C:$C, $H80, NewEmisData!$D:$D, BD$2), SUMIFS(NewEmisData!J:J, NewEmisData!$A:$A, "LDV", NewEmisData!$B:$B, $A80, NewEmisData!$C:$C, $H80, NewEmisData!$D:$D, BD$2))</f>
        <v>1.07252399459136E-2</v>
      </c>
      <c r="BE80" s="335">
        <f>$I80*IF($G80="Pickup", SUMIFS(NewEmisData!K:K, NewEmisData!$A:$A, "Pickup", NewEmisData!$B:$B, $A80, NewEmisData!$C:$C, $H80, NewEmisData!$D:$D, BE$2), SUMIFS(NewEmisData!K:K, NewEmisData!$A:$A, "LDV", NewEmisData!$B:$B, $A80, NewEmisData!$C:$C, $H80, NewEmisData!$D:$D, BE$2))</f>
        <v>1.05804069130733E-2</v>
      </c>
      <c r="BF80" s="335">
        <f>$I80*IF($G80="Pickup", SUMIFS(NewEmisData!L:L, NewEmisData!$A:$A, "Pickup", NewEmisData!$B:$B, $A80, NewEmisData!$C:$C, $H80, NewEmisData!$D:$D, BF$2), SUMIFS(NewEmisData!L:L, NewEmisData!$A:$A, "LDV", NewEmisData!$B:$B, $A80, NewEmisData!$C:$C, $H80, NewEmisData!$D:$D, BF$2))</f>
        <v>1.04530345160975E-2</v>
      </c>
      <c r="BG80" s="335">
        <f>$I80*IF($G80="Pickup", SUMIFS(NewEmisData!M:M, NewEmisData!$A:$A, "Pickup", NewEmisData!$B:$B, $A80, NewEmisData!$C:$C, $H80, NewEmisData!$D:$D, BG$2), SUMIFS(NewEmisData!M:M, NewEmisData!$A:$A, "LDV", NewEmisData!$B:$B, $A80, NewEmisData!$C:$C, $H80, NewEmisData!$D:$D, BG$2))</f>
        <v>1.04461903633429E-2</v>
      </c>
      <c r="BH80" s="335">
        <v>9.6257106650809981E-3</v>
      </c>
      <c r="BI80" s="335">
        <f>$I80*IF($G80="Pickup", SUMIFS(NewEmisData!E:E, NewEmisData!$A:$A, "Pickup", NewEmisData!$B:$B, $A80, NewEmisData!$C:$C, $H80, NewEmisData!$D:$D, BI$2), SUMIFS(NewEmisData!E:E, NewEmisData!$A:$A, "LDV", NewEmisData!$B:$B, $A80, NewEmisData!$C:$C, $H80, NewEmisData!$D:$D, BI$2))</f>
        <v>1.32158662771403</v>
      </c>
      <c r="BJ80" s="335">
        <f>$I80*IF($G80="Pickup", SUMIFS(NewEmisData!F:F, NewEmisData!$A:$A, "Pickup", NewEmisData!$B:$B, $A80, NewEmisData!$C:$C, $H80, NewEmisData!$D:$D, BJ$2), SUMIFS(NewEmisData!F:F, NewEmisData!$A:$A, "LDV", NewEmisData!$B:$B, $A80, NewEmisData!$C:$C, $H80, NewEmisData!$D:$D, BJ$2))</f>
        <v>1.1051213114887799</v>
      </c>
      <c r="BK80" s="335">
        <f>$I80*IF($G80="Pickup", SUMIFS(NewEmisData!G:G, NewEmisData!$A:$A, "Pickup", NewEmisData!$B:$B, $A80, NewEmisData!$C:$C, $H80, NewEmisData!$D:$D, BK$2), SUMIFS(NewEmisData!G:G, NewEmisData!$A:$A, "LDV", NewEmisData!$B:$B, $A80, NewEmisData!$C:$C, $H80, NewEmisData!$D:$D, BK$2))</f>
        <v>0.85699846388005796</v>
      </c>
      <c r="BL80" s="335">
        <f>$I80*IF($G80="Pickup", SUMIFS(NewEmisData!H:H, NewEmisData!$A:$A, "Pickup", NewEmisData!$B:$B, $A80, NewEmisData!$C:$C, $H80, NewEmisData!$D:$D, BL$2), SUMIFS(NewEmisData!H:H, NewEmisData!$A:$A, "LDV", NewEmisData!$B:$B, $A80, NewEmisData!$C:$C, $H80, NewEmisData!$D:$D, BL$2))</f>
        <v>0.91971363495352998</v>
      </c>
      <c r="BM80" s="335">
        <f>$I80*IF($G80="Pickup", SUMIFS(NewEmisData!I:I, NewEmisData!$A:$A, "Pickup", NewEmisData!$B:$B, $A80, NewEmisData!$C:$C, $H80, NewEmisData!$D:$D, BM$2), SUMIFS(NewEmisData!I:I, NewEmisData!$A:$A, "LDV", NewEmisData!$B:$B, $A80, NewEmisData!$C:$C, $H80, NewEmisData!$D:$D, BM$2))</f>
        <v>1.0081406051919299</v>
      </c>
      <c r="BN80" s="335">
        <f>$I80*IF($G80="Pickup", SUMIFS(NewEmisData!J:J, NewEmisData!$A:$A, "Pickup", NewEmisData!$B:$B, $A80, NewEmisData!$C:$C, $H80, NewEmisData!$D:$D, BN$2), SUMIFS(NewEmisData!J:J, NewEmisData!$A:$A, "LDV", NewEmisData!$B:$B, $A80, NewEmisData!$C:$C, $H80, NewEmisData!$D:$D, BN$2))</f>
        <v>1.04990784921702</v>
      </c>
      <c r="BO80" s="335">
        <f>$I80*IF($G80="Pickup", SUMIFS(NewEmisData!K:K, NewEmisData!$A:$A, "Pickup", NewEmisData!$B:$B, $A80, NewEmisData!$C:$C, $H80, NewEmisData!$D:$D, BO$2), SUMIFS(NewEmisData!K:K, NewEmisData!$A:$A, "LDV", NewEmisData!$B:$B, $A80, NewEmisData!$C:$C, $H80, NewEmisData!$D:$D, BO$2))</f>
        <v>1.0325958196984799</v>
      </c>
      <c r="BP80" s="335">
        <f>$I80*IF($G80="Pickup", SUMIFS(NewEmisData!L:L, NewEmisData!$A:$A, "Pickup", NewEmisData!$B:$B, $A80, NewEmisData!$C:$C, $H80, NewEmisData!$D:$D, BP$2), SUMIFS(NewEmisData!L:L, NewEmisData!$A:$A, "LDV", NewEmisData!$B:$B, $A80, NewEmisData!$C:$C, $H80, NewEmisData!$D:$D, BP$2))</f>
        <v>1.01861793765058</v>
      </c>
      <c r="BQ80" s="335">
        <f>$I80*IF($G80="Pickup", SUMIFS(NewEmisData!M:M, NewEmisData!$A:$A, "Pickup", NewEmisData!$B:$B, $A80, NewEmisData!$C:$C, $H80, NewEmisData!$D:$D, BQ$2), SUMIFS(NewEmisData!M:M, NewEmisData!$A:$A, "LDV", NewEmisData!$B:$B, $A80, NewEmisData!$C:$C, $H80, NewEmisData!$D:$D, BQ$2))</f>
        <v>1.03039235154496</v>
      </c>
      <c r="BR80" s="335">
        <v>1.4092345254837961</v>
      </c>
      <c r="BS80" s="335">
        <f>$I80*IF($G80="Pickup", SUMIFS(NewEmisData!E:E, NewEmisData!$A:$A, "Pickup", NewEmisData!$B:$B, $A80, NewEmisData!$C:$C, $H80, NewEmisData!$D:$D, BS$2), SUMIFS(NewEmisData!E:E, NewEmisData!$A:$A, "LDV", NewEmisData!$B:$B, $A80, NewEmisData!$C:$C, $H80, NewEmisData!$D:$D, BS$2))</f>
        <v>0.13207489128696501</v>
      </c>
      <c r="BT80" s="335">
        <f>$I80*IF($G80="Pickup", SUMIFS(NewEmisData!F:F, NewEmisData!$A:$A, "Pickup", NewEmisData!$B:$B, $A80, NewEmisData!$C:$C, $H80, NewEmisData!$D:$D, BT$2), SUMIFS(NewEmisData!F:F, NewEmisData!$A:$A, "LDV", NewEmisData!$B:$B, $A80, NewEmisData!$C:$C, $H80, NewEmisData!$D:$D, BT$2))</f>
        <v>0.12626925775646</v>
      </c>
      <c r="BU80" s="335">
        <f>$I80*IF($G80="Pickup", SUMIFS(NewEmisData!G:G, NewEmisData!$A:$A, "Pickup", NewEmisData!$B:$B, $A80, NewEmisData!$C:$C, $H80, NewEmisData!$D:$D, BU$2), SUMIFS(NewEmisData!G:G, NewEmisData!$A:$A, "LDV", NewEmisData!$B:$B, $A80, NewEmisData!$C:$C, $H80, NewEmisData!$D:$D, BU$2))</f>
        <v>0.100736508526501</v>
      </c>
      <c r="BV80" s="335">
        <f>$I80*IF($G80="Pickup", SUMIFS(NewEmisData!H:H, NewEmisData!$A:$A, "Pickup", NewEmisData!$B:$B, $A80, NewEmisData!$C:$C, $H80, NewEmisData!$D:$D, BV$2), SUMIFS(NewEmisData!H:H, NewEmisData!$A:$A, "LDV", NewEmisData!$B:$B, $A80, NewEmisData!$C:$C, $H80, NewEmisData!$D:$D, BV$2))</f>
        <v>9.5423343083205103E-2</v>
      </c>
      <c r="BW80" s="335">
        <f>$I80*IF($G80="Pickup", SUMIFS(NewEmisData!I:I, NewEmisData!$A:$A, "Pickup", NewEmisData!$B:$B, $A80, NewEmisData!$C:$C, $H80, NewEmisData!$D:$D, BW$2), SUMIFS(NewEmisData!I:I, NewEmisData!$A:$A, "LDV", NewEmisData!$B:$B, $A80, NewEmisData!$C:$C, $H80, NewEmisData!$D:$D, BW$2))</f>
        <v>0.111625646710618</v>
      </c>
      <c r="BX80" s="335">
        <f>$I80*IF($G80="Pickup", SUMIFS(NewEmisData!J:J, NewEmisData!$A:$A, "Pickup", NewEmisData!$B:$B, $A80, NewEmisData!$C:$C, $H80, NewEmisData!$D:$D, BX$2), SUMIFS(NewEmisData!J:J, NewEmisData!$A:$A, "LDV", NewEmisData!$B:$B, $A80, NewEmisData!$C:$C, $H80, NewEmisData!$D:$D, BX$2))</f>
        <v>0.13327231851045501</v>
      </c>
      <c r="BY80" s="335">
        <f>$I80*IF($G80="Pickup", SUMIFS(NewEmisData!K:K, NewEmisData!$A:$A, "Pickup", NewEmisData!$B:$B, $A80, NewEmisData!$C:$C, $H80, NewEmisData!$D:$D, BY$2), SUMIFS(NewEmisData!K:K, NewEmisData!$A:$A, "LDV", NewEmisData!$B:$B, $A80, NewEmisData!$C:$C, $H80, NewEmisData!$D:$D, BY$2))</f>
        <v>0.14972574068165501</v>
      </c>
      <c r="BZ80" s="335">
        <f>$I80*IF($G80="Pickup", SUMIFS(NewEmisData!L:L, NewEmisData!$A:$A, "Pickup", NewEmisData!$B:$B, $A80, NewEmisData!$C:$C, $H80, NewEmisData!$D:$D, BZ$2), SUMIFS(NewEmisData!L:L, NewEmisData!$A:$A, "LDV", NewEmisData!$B:$B, $A80, NewEmisData!$C:$C, $H80, NewEmisData!$D:$D, BZ$2))</f>
        <v>0.15567917178582799</v>
      </c>
      <c r="CA80" s="335">
        <f>$I80*IF($G80="Pickup", SUMIFS(NewEmisData!M:M, NewEmisData!$A:$A, "Pickup", NewEmisData!$B:$B, $A80, NewEmisData!$C:$C, $H80, NewEmisData!$D:$D, CA$2), SUMIFS(NewEmisData!M:M, NewEmisData!$A:$A, "LDV", NewEmisData!$B:$B, $A80, NewEmisData!$C:$C, $H80, NewEmisData!$D:$D, CA$2))</f>
        <v>0.16731991889835501</v>
      </c>
      <c r="CB80" s="335">
        <v>6.0597963453520649E-2</v>
      </c>
      <c r="CC80" s="335">
        <f>$I80*IF($G80="Pickup", SUMIFS(NewEmisData!E:E, NewEmisData!$A:$A, "Pickup", NewEmisData!$B:$B, $A80, NewEmisData!$C:$C, $H80, NewEmisData!$D:$D, CC$2), SUMIFS(NewEmisData!E:E, NewEmisData!$A:$A, "LDV", NewEmisData!$B:$B, $A80, NewEmisData!$C:$C, $H80, NewEmisData!$D:$D, CC$2))</f>
        <v>1.8744288340151301E-2</v>
      </c>
      <c r="CD80" s="335">
        <f>$I80*IF($G80="Pickup", SUMIFS(NewEmisData!F:F, NewEmisData!$A:$A, "Pickup", NewEmisData!$B:$B, $A80, NewEmisData!$C:$C, $H80, NewEmisData!$D:$D, CD$2), SUMIFS(NewEmisData!F:F, NewEmisData!$A:$A, "LDV", NewEmisData!$B:$B, $A80, NewEmisData!$C:$C, $H80, NewEmisData!$D:$D, CD$2))</f>
        <v>1.87443184019199E-2</v>
      </c>
      <c r="CE80" s="335">
        <f>$I80*IF($G80="Pickup", SUMIFS(NewEmisData!G:G, NewEmisData!$A:$A, "Pickup", NewEmisData!$B:$B, $A80, NewEmisData!$C:$C, $H80, NewEmisData!$D:$D, CE$2), SUMIFS(NewEmisData!G:G, NewEmisData!$A:$A, "LDV", NewEmisData!$B:$B, $A80, NewEmisData!$C:$C, $H80, NewEmisData!$D:$D, CE$2))</f>
        <v>2.1533410605215301E-2</v>
      </c>
      <c r="CF80" s="335">
        <f>$I80*IF($G80="Pickup", SUMIFS(NewEmisData!H:H, NewEmisData!$A:$A, "Pickup", NewEmisData!$B:$B, $A80, NewEmisData!$C:$C, $H80, NewEmisData!$D:$D, CF$2), SUMIFS(NewEmisData!H:H, NewEmisData!$A:$A, "LDV", NewEmisData!$B:$B, $A80, NewEmisData!$C:$C, $H80, NewEmisData!$D:$D, CF$2))</f>
        <v>2.2190394081474701E-2</v>
      </c>
      <c r="CG80" s="335">
        <f>$I80*IF($G80="Pickup", SUMIFS(NewEmisData!I:I, NewEmisData!$A:$A, "Pickup", NewEmisData!$B:$B, $A80, NewEmisData!$C:$C, $H80, NewEmisData!$D:$D, CG$2), SUMIFS(NewEmisData!I:I, NewEmisData!$A:$A, "LDV", NewEmisData!$B:$B, $A80, NewEmisData!$C:$C, $H80, NewEmisData!$D:$D, CG$2))</f>
        <v>2.4069890362633298E-2</v>
      </c>
      <c r="CH80" s="335">
        <f>$I80*IF($G80="Pickup", SUMIFS(NewEmisData!J:J, NewEmisData!$A:$A, "Pickup", NewEmisData!$B:$B, $A80, NewEmisData!$C:$C, $H80, NewEmisData!$D:$D, CH$2), SUMIFS(NewEmisData!J:J, NewEmisData!$A:$A, "LDV", NewEmisData!$B:$B, $A80, NewEmisData!$C:$C, $H80, NewEmisData!$D:$D, CH$2))</f>
        <v>2.51391279045017E-2</v>
      </c>
      <c r="CI80" s="335">
        <f>$I80*IF($G80="Pickup", SUMIFS(NewEmisData!K:K, NewEmisData!$A:$A, "Pickup", NewEmisData!$B:$B, $A80, NewEmisData!$C:$C, $H80, NewEmisData!$D:$D, CI$2), SUMIFS(NewEmisData!K:K, NewEmisData!$A:$A, "LDV", NewEmisData!$B:$B, $A80, NewEmisData!$C:$C, $H80, NewEmisData!$D:$D, CI$2))</f>
        <v>2.5486378596443E-2</v>
      </c>
      <c r="CJ80" s="335">
        <f>$I80*IF($G80="Pickup", SUMIFS(NewEmisData!L:L, NewEmisData!$A:$A, "Pickup", NewEmisData!$B:$B, $A80, NewEmisData!$C:$C, $H80, NewEmisData!$D:$D, CJ$2), SUMIFS(NewEmisData!L:L, NewEmisData!$A:$A, "LDV", NewEmisData!$B:$B, $A80, NewEmisData!$C:$C, $H80, NewEmisData!$D:$D, CJ$2))</f>
        <v>2.5555207964834799E-2</v>
      </c>
      <c r="CK80" s="335">
        <f>$I80*IF($G80="Pickup", SUMIFS(NewEmisData!M:M, NewEmisData!$A:$A, "Pickup", NewEmisData!$B:$B, $A80, NewEmisData!$C:$C, $H80, NewEmisData!$D:$D, CK$2), SUMIFS(NewEmisData!M:M, NewEmisData!$A:$A, "LDV", NewEmisData!$B:$B, $A80, NewEmisData!$C:$C, $H80, NewEmisData!$D:$D, CK$2))</f>
        <v>2.5589747988834202E-2</v>
      </c>
      <c r="CL80" s="335">
        <v>2.191731487598363E-2</v>
      </c>
      <c r="CM80" s="335">
        <f>$I80*IF($G80="Pickup", SUMIFS(NewEmisData!E:E, NewEmisData!$A:$A, "Pickup", NewEmisData!$B:$B, $A80, NewEmisData!$C:$C, $H80, NewEmisData!$D:$D, CM$2), SUMIFS(NewEmisData!E:E, NewEmisData!$A:$A, "LDV", NewEmisData!$B:$B, $A80, NewEmisData!$C:$C, $H80, NewEmisData!$D:$D, CM$2))</f>
        <v>6.0586256603843902E-3</v>
      </c>
      <c r="CN80" s="335">
        <f>$I80*IF($G80="Pickup", SUMIFS(NewEmisData!F:F, NewEmisData!$A:$A, "Pickup", NewEmisData!$B:$B, $A80, NewEmisData!$C:$C, $H80, NewEmisData!$D:$D, CN$2), SUMIFS(NewEmisData!F:F, NewEmisData!$A:$A, "LDV", NewEmisData!$B:$B, $A80, NewEmisData!$C:$C, $H80, NewEmisData!$D:$D, CN$2))</f>
        <v>6.2537513362051298E-3</v>
      </c>
      <c r="CO80" s="335">
        <f>$I80*IF($G80="Pickup", SUMIFS(NewEmisData!G:G, NewEmisData!$A:$A, "Pickup", NewEmisData!$B:$B, $A80, NewEmisData!$C:$C, $H80, NewEmisData!$D:$D, CO$2), SUMIFS(NewEmisData!G:G, NewEmisData!$A:$A, "LDV", NewEmisData!$B:$B, $A80, NewEmisData!$C:$C, $H80, NewEmisData!$D:$D, CO$2))</f>
        <v>6.80614663939446E-3</v>
      </c>
      <c r="CP80" s="335">
        <f>$I80*IF($G80="Pickup", SUMIFS(NewEmisData!H:H, NewEmisData!$A:$A, "Pickup", NewEmisData!$B:$B, $A80, NewEmisData!$C:$C, $H80, NewEmisData!$D:$D, CP$2), SUMIFS(NewEmisData!H:H, NewEmisData!$A:$A, "LDV", NewEmisData!$B:$B, $A80, NewEmisData!$C:$C, $H80, NewEmisData!$D:$D, CP$2))</f>
        <v>6.9736830779963798E-3</v>
      </c>
      <c r="CQ80" s="335">
        <f>$I80*IF($G80="Pickup", SUMIFS(NewEmisData!I:I, NewEmisData!$A:$A, "Pickup", NewEmisData!$B:$B, $A80, NewEmisData!$C:$C, $H80, NewEmisData!$D:$D, CQ$2), SUMIFS(NewEmisData!I:I, NewEmisData!$A:$A, "LDV", NewEmisData!$B:$B, $A80, NewEmisData!$C:$C, $H80, NewEmisData!$D:$D, CQ$2))</f>
        <v>7.2238049352861501E-3</v>
      </c>
      <c r="CR80" s="335">
        <f>$I80*IF($G80="Pickup", SUMIFS(NewEmisData!J:J, NewEmisData!$A:$A, "Pickup", NewEmisData!$B:$B, $A80, NewEmisData!$C:$C, $H80, NewEmisData!$D:$D, CR$2), SUMIFS(NewEmisData!J:J, NewEmisData!$A:$A, "LDV", NewEmisData!$B:$B, $A80, NewEmisData!$C:$C, $H80, NewEmisData!$D:$D, CR$2))</f>
        <v>7.4694271682748297E-3</v>
      </c>
      <c r="CS80" s="335">
        <f>$I80*IF($G80="Pickup", SUMIFS(NewEmisData!K:K, NewEmisData!$A:$A, "Pickup", NewEmisData!$B:$B, $A80, NewEmisData!$C:$C, $H80, NewEmisData!$D:$D, CS$2), SUMIFS(NewEmisData!K:K, NewEmisData!$A:$A, "LDV", NewEmisData!$B:$B, $A80, NewEmisData!$C:$C, $H80, NewEmisData!$D:$D, CS$2))</f>
        <v>7.5984944292585002E-3</v>
      </c>
      <c r="CT80" s="335">
        <f>$I80*IF($G80="Pickup", SUMIFS(NewEmisData!L:L, NewEmisData!$A:$A, "Pickup", NewEmisData!$B:$B, $A80, NewEmisData!$C:$C, $H80, NewEmisData!$D:$D, CT$2), SUMIFS(NewEmisData!L:L, NewEmisData!$A:$A, "LDV", NewEmisData!$B:$B, $A80, NewEmisData!$C:$C, $H80, NewEmisData!$D:$D, CT$2))</f>
        <v>7.6419049905203E-3</v>
      </c>
      <c r="CU80" s="335">
        <f>$I80*IF($G80="Pickup", SUMIFS(NewEmisData!M:M, NewEmisData!$A:$A, "Pickup", NewEmisData!$B:$B, $A80, NewEmisData!$C:$C, $H80, NewEmisData!$D:$D, CU$2), SUMIFS(NewEmisData!M:M, NewEmisData!$A:$A, "LDV", NewEmisData!$B:$B, $A80, NewEmisData!$C:$C, $H80, NewEmisData!$D:$D, CU$2))</f>
        <v>7.6983175372303996E-3</v>
      </c>
      <c r="CV80" s="335">
        <v>6.7952138994962314E-3</v>
      </c>
      <c r="CW80" s="335">
        <v>3.2737236720533996E-3</v>
      </c>
      <c r="CX80" s="335">
        <v>2.6781003095548879E-3</v>
      </c>
      <c r="CY80" s="335">
        <v>2.1676078198661908E-3</v>
      </c>
      <c r="CZ80" s="335">
        <v>1.8280427673966254E-3</v>
      </c>
      <c r="DA80" s="335">
        <v>1.3974317339333041E-3</v>
      </c>
      <c r="DB80" s="335">
        <v>1.0983679193551715E-3</v>
      </c>
      <c r="DC80" s="335">
        <v>1.0621406649517317E-3</v>
      </c>
      <c r="DD80" s="335">
        <v>1.0419409873215341E-3</v>
      </c>
      <c r="DE80" s="335">
        <v>1.0353827915676214E-3</v>
      </c>
      <c r="DF80" s="335">
        <v>1.0353827915676214E-3</v>
      </c>
      <c r="DG80" s="335">
        <f>$I80*IF($G80="Pickup", SUMIFS(NewEmisData!E:E, NewEmisData!$A:$A, "Pickup", NewEmisData!$B:$B, $A80, NewEmisData!$C:$C, $H80, NewEmisData!$D:$D, DG$2), SUMIFS(NewEmisData!E:E, NewEmisData!$A:$A, "LDV", NewEmisData!$B:$B, $A80, NewEmisData!$C:$C, $H80, NewEmisData!$D:$D, DG$2))</f>
        <v>0</v>
      </c>
      <c r="DH80" s="335">
        <f>$I80*IF($G80="Pickup", SUMIFS(NewEmisData!F:F, NewEmisData!$A:$A, "Pickup", NewEmisData!$B:$B, $A80, NewEmisData!$C:$C, $H80, NewEmisData!$D:$D, DH$2), SUMIFS(NewEmisData!F:F, NewEmisData!$A:$A, "LDV", NewEmisData!$B:$B, $A80, NewEmisData!$C:$C, $H80, NewEmisData!$D:$D, DH$2))</f>
        <v>0</v>
      </c>
      <c r="DI80" s="335">
        <f>$I80*IF($G80="Pickup", SUMIFS(NewEmisData!G:G, NewEmisData!$A:$A, "Pickup", NewEmisData!$B:$B, $A80, NewEmisData!$C:$C, $H80, NewEmisData!$D:$D, DI$2), SUMIFS(NewEmisData!G:G, NewEmisData!$A:$A, "LDV", NewEmisData!$B:$B, $A80, NewEmisData!$C:$C, $H80, NewEmisData!$D:$D, DI$2))</f>
        <v>0</v>
      </c>
      <c r="DJ80" s="335">
        <f>$I80*IF($G80="Pickup", SUMIFS(NewEmisData!H:H, NewEmisData!$A:$A, "Pickup", NewEmisData!$B:$B, $A80, NewEmisData!$C:$C, $H80, NewEmisData!$D:$D, DJ$2), SUMIFS(NewEmisData!H:H, NewEmisData!$A:$A, "LDV", NewEmisData!$B:$B, $A80, NewEmisData!$C:$C, $H80, NewEmisData!$D:$D, DJ$2))</f>
        <v>0</v>
      </c>
      <c r="DK80" s="335">
        <f>$I80*IF($G80="Pickup", SUMIFS(NewEmisData!I:I, NewEmisData!$A:$A, "Pickup", NewEmisData!$B:$B, $A80, NewEmisData!$C:$C, $H80, NewEmisData!$D:$D, DK$2), SUMIFS(NewEmisData!I:I, NewEmisData!$A:$A, "LDV", NewEmisData!$B:$B, $A80, NewEmisData!$C:$C, $H80, NewEmisData!$D:$D, DK$2))</f>
        <v>0</v>
      </c>
      <c r="DL80" s="335">
        <f>$I80*IF($G80="Pickup", SUMIFS(NewEmisData!J:J, NewEmisData!$A:$A, "Pickup", NewEmisData!$B:$B, $A80, NewEmisData!$C:$C, $H80, NewEmisData!$D:$D, DL$2), SUMIFS(NewEmisData!J:J, NewEmisData!$A:$A, "LDV", NewEmisData!$B:$B, $A80, NewEmisData!$C:$C, $H80, NewEmisData!$D:$D, DL$2))</f>
        <v>0</v>
      </c>
      <c r="DM80" s="335">
        <f>$I80*IF($G80="Pickup", SUMIFS(NewEmisData!K:K, NewEmisData!$A:$A, "Pickup", NewEmisData!$B:$B, $A80, NewEmisData!$C:$C, $H80, NewEmisData!$D:$D, DM$2), SUMIFS(NewEmisData!K:K, NewEmisData!$A:$A, "LDV", NewEmisData!$B:$B, $A80, NewEmisData!$C:$C, $H80, NewEmisData!$D:$D, DM$2))</f>
        <v>0</v>
      </c>
      <c r="DN80" s="335">
        <f>$I80*IF($G80="Pickup", SUMIFS(NewEmisData!L:L, NewEmisData!$A:$A, "Pickup", NewEmisData!$B:$B, $A80, NewEmisData!$C:$C, $H80, NewEmisData!$D:$D, DN$2), SUMIFS(NewEmisData!L:L, NewEmisData!$A:$A, "LDV", NewEmisData!$B:$B, $A80, NewEmisData!$C:$C, $H80, NewEmisData!$D:$D, DN$2))</f>
        <v>0</v>
      </c>
      <c r="DO80" s="335">
        <f>$I80*IF($G80="Pickup", SUMIFS(NewEmisData!M:M, NewEmisData!$A:$A, "Pickup", NewEmisData!$B:$B, $A80, NewEmisData!$C:$C, $H80, NewEmisData!$D:$D, DO$2), SUMIFS(NewEmisData!M:M, NewEmisData!$A:$A, "LDV", NewEmisData!$B:$B, $A80, NewEmisData!$C:$C, $H80, NewEmisData!$D:$D, DO$2))</f>
        <v>0</v>
      </c>
      <c r="DP80" s="335">
        <v>2.1093869642803405E-3</v>
      </c>
      <c r="DQ80" s="335">
        <f>$I80*IF($G80="Pickup", SUMIFS(NewEmisData!E:E, NewEmisData!$A:$A, "Pickup", NewEmisData!$B:$B, $A80, NewEmisData!$C:$C, $H80, NewEmisData!$D:$D, DQ$2), SUMIFS(NewEmisData!E:E, NewEmisData!$A:$A, "LDV", NewEmisData!$B:$B, $A80, NewEmisData!$C:$C, $H80, NewEmisData!$D:$D, DQ$2))</f>
        <v>1.9861767714788401E-2</v>
      </c>
      <c r="DR80" s="335">
        <f>$I80*IF($G80="Pickup", SUMIFS(NewEmisData!F:F, NewEmisData!$A:$A, "Pickup", NewEmisData!$B:$B, $A80, NewEmisData!$C:$C, $H80, NewEmisData!$D:$D, DR$2), SUMIFS(NewEmisData!F:F, NewEmisData!$A:$A, "LDV", NewEmisData!$B:$B, $A80, NewEmisData!$C:$C, $H80, NewEmisData!$D:$D, DR$2))</f>
        <v>1.6826002646991401E-2</v>
      </c>
      <c r="DS80" s="335">
        <f>$I80*IF($G80="Pickup", SUMIFS(NewEmisData!G:G, NewEmisData!$A:$A, "Pickup", NewEmisData!$B:$B, $A80, NewEmisData!$C:$C, $H80, NewEmisData!$D:$D, DS$2), SUMIFS(NewEmisData!G:G, NewEmisData!$A:$A, "LDV", NewEmisData!$B:$B, $A80, NewEmisData!$C:$C, $H80, NewEmisData!$D:$D, DS$2))</f>
        <v>1.4540062445343701E-2</v>
      </c>
      <c r="DT80" s="335">
        <f>$I80*IF($G80="Pickup", SUMIFS(NewEmisData!H:H, NewEmisData!$A:$A, "Pickup", NewEmisData!$B:$B, $A80, NewEmisData!$C:$C, $H80, NewEmisData!$D:$D, DT$2), SUMIFS(NewEmisData!H:H, NewEmisData!$A:$A, "LDV", NewEmisData!$B:$B, $A80, NewEmisData!$C:$C, $H80, NewEmisData!$D:$D, DT$2))</f>
        <v>1.0889127855739599E-2</v>
      </c>
      <c r="DU80" s="335">
        <f>$I80*IF($G80="Pickup", SUMIFS(NewEmisData!I:I, NewEmisData!$A:$A, "Pickup", NewEmisData!$B:$B, $A80, NewEmisData!$C:$C, $H80, NewEmisData!$D:$D, DU$2), SUMIFS(NewEmisData!I:I, NewEmisData!$A:$A, "LDV", NewEmisData!$B:$B, $A80, NewEmisData!$C:$C, $H80, NewEmisData!$D:$D, DU$2))</f>
        <v>9.2771581803737097E-3</v>
      </c>
      <c r="DV80" s="335">
        <f>$I80*IF($G80="Pickup", SUMIFS(NewEmisData!J:J, NewEmisData!$A:$A, "Pickup", NewEmisData!$B:$B, $A80, NewEmisData!$C:$C, $H80, NewEmisData!$D:$D, DV$2), SUMIFS(NewEmisData!J:J, NewEmisData!$A:$A, "LDV", NewEmisData!$B:$B, $A80, NewEmisData!$C:$C, $H80, NewEmisData!$D:$D, DV$2))</f>
        <v>8.6157906132964604E-3</v>
      </c>
      <c r="DW80" s="335">
        <f>$I80*IF($G80="Pickup", SUMIFS(NewEmisData!K:K, NewEmisData!$A:$A, "Pickup", NewEmisData!$B:$B, $A80, NewEmisData!$C:$C, $H80, NewEmisData!$D:$D, DW$2), SUMIFS(NewEmisData!K:K, NewEmisData!$A:$A, "LDV", NewEmisData!$B:$B, $A80, NewEmisData!$C:$C, $H80, NewEmisData!$D:$D, DW$2))</f>
        <v>8.2603947841698305E-3</v>
      </c>
      <c r="DX80" s="335">
        <f>$I80*IF($G80="Pickup", SUMIFS(NewEmisData!L:L, NewEmisData!$A:$A, "Pickup", NewEmisData!$B:$B, $A80, NewEmisData!$C:$C, $H80, NewEmisData!$D:$D, DX$2), SUMIFS(NewEmisData!L:L, NewEmisData!$A:$A, "LDV", NewEmisData!$B:$B, $A80, NewEmisData!$C:$C, $H80, NewEmisData!$D:$D, DX$2))</f>
        <v>8.1602779301112108E-3</v>
      </c>
      <c r="DY80" s="335">
        <f>$I80*IF($G80="Pickup", SUMIFS(NewEmisData!M:M, NewEmisData!$A:$A, "Pickup", NewEmisData!$B:$B, $A80, NewEmisData!$C:$C, $H80, NewEmisData!$D:$D, DY$2), SUMIFS(NewEmisData!M:M, NewEmisData!$A:$A, "LDV", NewEmisData!$B:$B, $A80, NewEmisData!$C:$C, $H80, NewEmisData!$D:$D, DY$2))</f>
        <v>8.1861829277557301E-3</v>
      </c>
      <c r="DZ80" s="335">
        <v>1.0483433406910452E-2</v>
      </c>
      <c r="EA80" s="335">
        <f t="shared" si="118"/>
        <v>429.196687290726</v>
      </c>
      <c r="EB80" s="335">
        <f t="shared" si="119"/>
        <v>413.92588742451602</v>
      </c>
      <c r="EC80" s="335">
        <f t="shared" si="120"/>
        <v>357.54354908822597</v>
      </c>
      <c r="ED80" s="335">
        <f t="shared" si="121"/>
        <v>312.70443872824399</v>
      </c>
      <c r="EE80" s="335">
        <f t="shared" si="122"/>
        <v>295.131332198753</v>
      </c>
      <c r="EF80" s="335">
        <f t="shared" si="123"/>
        <v>287.00250507201002</v>
      </c>
      <c r="EG80" s="335">
        <f t="shared" si="124"/>
        <v>280.70349092905099</v>
      </c>
      <c r="EH80" s="335">
        <f t="shared" si="125"/>
        <v>278.51705728958802</v>
      </c>
      <c r="EI80" s="335">
        <f t="shared" si="126"/>
        <v>278.75188774863398</v>
      </c>
      <c r="EJ80" s="335">
        <f t="shared" si="127"/>
        <v>0.26615030329306139</v>
      </c>
      <c r="EK80" s="335">
        <f t="shared" si="128"/>
        <v>4.7739662510445001E-2</v>
      </c>
      <c r="EL80" s="335">
        <f t="shared" si="129"/>
        <v>4.0222650933890998E-2</v>
      </c>
      <c r="EM80" s="335">
        <f t="shared" si="130"/>
        <v>3.7026013334327097E-2</v>
      </c>
      <c r="EN80" s="335">
        <f t="shared" si="131"/>
        <v>3.5721368498802003E-2</v>
      </c>
      <c r="EO80" s="335">
        <f t="shared" si="132"/>
        <v>3.9556628195455697E-2</v>
      </c>
      <c r="EP80" s="335">
        <f t="shared" si="133"/>
        <v>4.0892160755087198E-2</v>
      </c>
      <c r="EQ80" s="335">
        <f t="shared" si="134"/>
        <v>3.9809174920499499E-2</v>
      </c>
      <c r="ER80" s="335">
        <f t="shared" si="135"/>
        <v>3.9117125993598102E-2</v>
      </c>
      <c r="ES80" s="335">
        <f t="shared" si="136"/>
        <v>3.9686464950090997E-2</v>
      </c>
      <c r="ET80" s="335">
        <f t="shared" si="137"/>
        <v>5.9143404970885341E-2</v>
      </c>
      <c r="EU80" s="335">
        <f t="shared" si="138"/>
        <v>4.5442372364522896E-3</v>
      </c>
      <c r="EV80" s="335">
        <f t="shared" si="139"/>
        <v>4.3825669717421E-3</v>
      </c>
      <c r="EW80" s="335">
        <f t="shared" si="140"/>
        <v>2.75316137470643E-3</v>
      </c>
      <c r="EX80" s="335">
        <f t="shared" si="141"/>
        <v>2.4078903553578401E-3</v>
      </c>
      <c r="EY80" s="335">
        <f t="shared" si="142"/>
        <v>2.27257345888271E-3</v>
      </c>
      <c r="EZ80" s="335">
        <f t="shared" si="143"/>
        <v>2.2099795405175798E-3</v>
      </c>
      <c r="FA80" s="335">
        <f t="shared" si="144"/>
        <v>2.16147670002603E-3</v>
      </c>
      <c r="FB80" s="335">
        <f t="shared" si="145"/>
        <v>2.1446401853113602E-3</v>
      </c>
      <c r="FC80" s="335">
        <f t="shared" si="146"/>
        <v>2.1464475654284099E-3</v>
      </c>
      <c r="FD80" s="335">
        <f t="shared" si="147"/>
        <v>2.5617670759243757E-3</v>
      </c>
      <c r="FE80" s="335">
        <f t="shared" si="148"/>
        <v>6.8718020723861406E-2</v>
      </c>
      <c r="FF80" s="335">
        <f t="shared" si="149"/>
        <v>6.8726817375946297E-2</v>
      </c>
      <c r="FG80" s="335">
        <f t="shared" si="150"/>
        <v>7.5053777430390503E-2</v>
      </c>
      <c r="FH80" s="335">
        <f t="shared" si="151"/>
        <v>7.4787483412829606E-2</v>
      </c>
      <c r="FI80" s="335">
        <f t="shared" si="152"/>
        <v>7.4715797469106393E-2</v>
      </c>
      <c r="FJ80" s="335">
        <f t="shared" si="153"/>
        <v>7.4683474858337304E-2</v>
      </c>
      <c r="FK80" s="335">
        <f t="shared" si="154"/>
        <v>7.4519830404688694E-2</v>
      </c>
      <c r="FL80" s="335">
        <f t="shared" si="155"/>
        <v>7.4375705674705195E-2</v>
      </c>
      <c r="FM80" s="335">
        <f t="shared" si="156"/>
        <v>7.4367996322656102E-2</v>
      </c>
      <c r="FN80" s="335">
        <f t="shared" si="157"/>
        <v>4.7785374819939178E-2</v>
      </c>
      <c r="FO80" s="335">
        <f t="shared" si="158"/>
        <v>1.04003337420696E-2</v>
      </c>
      <c r="FP80" s="335">
        <f t="shared" si="159"/>
        <v>1.04081158830562E-2</v>
      </c>
      <c r="FQ80" s="335">
        <f t="shared" si="160"/>
        <v>1.1052941096405E-2</v>
      </c>
      <c r="FR80" s="335">
        <f t="shared" si="161"/>
        <v>1.0817163462008301E-2</v>
      </c>
      <c r="FS80" s="335">
        <f t="shared" si="162"/>
        <v>1.0753769380543701E-2</v>
      </c>
      <c r="FT80" s="335">
        <f t="shared" si="163"/>
        <v>1.07252399459136E-2</v>
      </c>
      <c r="FU80" s="335">
        <f t="shared" si="164"/>
        <v>1.05804069130733E-2</v>
      </c>
      <c r="FV80" s="335">
        <f t="shared" si="165"/>
        <v>1.04530345160975E-2</v>
      </c>
      <c r="FW80" s="335">
        <f t="shared" si="166"/>
        <v>1.04461903633429E-2</v>
      </c>
      <c r="FX80" s="335">
        <f t="shared" si="167"/>
        <v>9.6257106650809981E-3</v>
      </c>
    </row>
    <row r="81" spans="1:180" x14ac:dyDescent="0.2">
      <c r="A81" s="305" t="str">
        <f>_xlfn.CONCAT(IF(LEFT(TRIM(A80),1)="*", "*R", "R"), 1+RIGHT(TRIM(A80),1))</f>
        <v>R3</v>
      </c>
      <c r="B81" s="305" t="str">
        <f t="shared" ref="B81:B84" si="174">B80</f>
        <v>TLMETHX11</v>
      </c>
      <c r="C81" s="305" t="str">
        <f t="shared" ref="C81:C84" si="175">C80</f>
        <v>TL.E85X.M.ETHX.2011</v>
      </c>
      <c r="D81" s="301" t="str">
        <f t="shared" ref="D81:D84" si="176">D80</f>
        <v>bn-vmt, bn-vmt/a</v>
      </c>
      <c r="E81" s="301" t="str">
        <f t="shared" ref="E81:E84" si="177">E80</f>
        <v>TLE85X</v>
      </c>
      <c r="F81" s="301" t="str">
        <f t="shared" ref="F81:F84" si="178">F80</f>
        <v>TL</v>
      </c>
      <c r="G81" s="315" t="s">
        <v>819</v>
      </c>
      <c r="H81" s="315" t="s">
        <v>817</v>
      </c>
      <c r="I81" s="315">
        <v>1</v>
      </c>
      <c r="J81" s="315" t="str">
        <f t="shared" si="168"/>
        <v>Minivan-E85</v>
      </c>
      <c r="K81" s="335">
        <f>$I81*IF($G81="Pickup", SUMIFS(NewEmisData!E:E, NewEmisData!$A:$A, "Pickup", NewEmisData!$B:$B, $A81, NewEmisData!$C:$C, $H81, NewEmisData!$D:$D, K$2), SUMIFS(NewEmisData!E:E, NewEmisData!$A:$A, "LDV", NewEmisData!$B:$B, $A81, NewEmisData!$C:$C, $H81, NewEmisData!$D:$D, K$2))</f>
        <v>394.83751183448101</v>
      </c>
      <c r="L81" s="335">
        <f>$I81*IF($G81="Pickup", SUMIFS(NewEmisData!F:F, NewEmisData!$A:$A, "Pickup", NewEmisData!$B:$B, $A81, NewEmisData!$C:$C, $H81, NewEmisData!$D:$D, L$2), SUMIFS(NewEmisData!F:F, NewEmisData!$A:$A, "LDV", NewEmisData!$B:$B, $A81, NewEmisData!$C:$C, $H81, NewEmisData!$D:$D, L$2))</f>
        <v>382.24571125104399</v>
      </c>
      <c r="M81" s="335">
        <f>$I81*IF($G81="Pickup", SUMIFS(NewEmisData!G:G, NewEmisData!$A:$A, "Pickup", NewEmisData!$B:$B, $A81, NewEmisData!$C:$C, $H81, NewEmisData!$D:$D, M$2), SUMIFS(NewEmisData!G:G, NewEmisData!$A:$A, "LDV", NewEmisData!$B:$B, $A81, NewEmisData!$C:$C, $H81, NewEmisData!$D:$D, M$2))</f>
        <v>311.20898804842699</v>
      </c>
      <c r="N81" s="335">
        <f>$I81*IF($G81="Pickup", SUMIFS(NewEmisData!H:H, NewEmisData!$A:$A, "Pickup", NewEmisData!$B:$B, $A81, NewEmisData!$C:$C, $H81, NewEmisData!$D:$D, N$2), SUMIFS(NewEmisData!H:H, NewEmisData!$A:$A, "LDV", NewEmisData!$B:$B, $A81, NewEmisData!$C:$C, $H81, NewEmisData!$D:$D, N$2))</f>
        <v>272.03741746452602</v>
      </c>
      <c r="O81" s="335">
        <f>$I81*IF($G81="Pickup", SUMIFS(NewEmisData!I:I, NewEmisData!$A:$A, "Pickup", NewEmisData!$B:$B, $A81, NewEmisData!$C:$C, $H81, NewEmisData!$D:$D, O$2), SUMIFS(NewEmisData!I:I, NewEmisData!$A:$A, "LDV", NewEmisData!$B:$B, $A81, NewEmisData!$C:$C, $H81, NewEmisData!$D:$D, O$2))</f>
        <v>256.63322215887302</v>
      </c>
      <c r="P81" s="335">
        <f>$I81*IF($G81="Pickup", SUMIFS(NewEmisData!J:J, NewEmisData!$A:$A, "Pickup", NewEmisData!$B:$B, $A81, NewEmisData!$C:$C, $H81, NewEmisData!$D:$D, P$2), SUMIFS(NewEmisData!J:J, NewEmisData!$A:$A, "LDV", NewEmisData!$B:$B, $A81, NewEmisData!$C:$C, $H81, NewEmisData!$D:$D, P$2))</f>
        <v>249.47351911251101</v>
      </c>
      <c r="Q81" s="335">
        <f>$I81*IF($G81="Pickup", SUMIFS(NewEmisData!K:K, NewEmisData!$A:$A, "Pickup", NewEmisData!$B:$B, $A81, NewEmisData!$C:$C, $H81, NewEmisData!$D:$D, Q$2), SUMIFS(NewEmisData!K:K, NewEmisData!$A:$A, "LDV", NewEmisData!$B:$B, $A81, NewEmisData!$C:$C, $H81, NewEmisData!$D:$D, Q$2))</f>
        <v>243.947047715764</v>
      </c>
      <c r="R81" s="335">
        <f>$I81*IF($G81="Pickup", SUMIFS(NewEmisData!L:L, NewEmisData!$A:$A, "Pickup", NewEmisData!$B:$B, $A81, NewEmisData!$C:$C, $H81, NewEmisData!$D:$D, R$2), SUMIFS(NewEmisData!L:L, NewEmisData!$A:$A, "LDV", NewEmisData!$B:$B, $A81, NewEmisData!$C:$C, $H81, NewEmisData!$D:$D, R$2))</f>
        <v>242.03087756441701</v>
      </c>
      <c r="S81" s="335">
        <f>$I81*IF($G81="Pickup", SUMIFS(NewEmisData!M:M, NewEmisData!$A:$A, "Pickup", NewEmisData!$B:$B, $A81, NewEmisData!$C:$C, $H81, NewEmisData!$D:$D, S$2), SUMIFS(NewEmisData!M:M, NewEmisData!$A:$A, "LDV", NewEmisData!$B:$B, $A81, NewEmisData!$C:$C, $H81, NewEmisData!$D:$D, S$2))</f>
        <v>242.21948488777301</v>
      </c>
      <c r="T81" s="335">
        <v>0.26615030329306139</v>
      </c>
      <c r="U81" s="335">
        <f>$I81*IF($G81="Pickup", SUMIFS(NewEmisData!E:E, NewEmisData!$A:$A, "Pickup", NewEmisData!$B:$B, $A81, NewEmisData!$C:$C, $H81, NewEmisData!$D:$D, U$2), SUMIFS(NewEmisData!E:E, NewEmisData!$A:$A, "LDV", NewEmisData!$B:$B, $A81, NewEmisData!$C:$C, $H81, NewEmisData!$D:$D, U$2))</f>
        <v>4.1722988994872201E-2</v>
      </c>
      <c r="V81" s="335">
        <f>$I81*IF($G81="Pickup", SUMIFS(NewEmisData!F:F, NewEmisData!$A:$A, "Pickup", NewEmisData!$B:$B, $A81, NewEmisData!$C:$C, $H81, NewEmisData!$D:$D, V$2), SUMIFS(NewEmisData!F:F, NewEmisData!$A:$A, "LDV", NewEmisData!$B:$B, $A81, NewEmisData!$C:$C, $H81, NewEmisData!$D:$D, V$2))</f>
        <v>3.46409702122705E-2</v>
      </c>
      <c r="W81" s="335">
        <f>$I81*IF($G81="Pickup", SUMIFS(NewEmisData!G:G, NewEmisData!$A:$A, "Pickup", NewEmisData!$B:$B, $A81, NewEmisData!$C:$C, $H81, NewEmisData!$D:$D, W$2), SUMIFS(NewEmisData!G:G, NewEmisData!$A:$A, "LDV", NewEmisData!$B:$B, $A81, NewEmisData!$C:$C, $H81, NewEmisData!$D:$D, W$2))</f>
        <v>3.2406542165289903E-2</v>
      </c>
      <c r="X81" s="335">
        <f>$I81*IF($G81="Pickup", SUMIFS(NewEmisData!H:H, NewEmisData!$A:$A, "Pickup", NewEmisData!$B:$B, $A81, NewEmisData!$C:$C, $H81, NewEmisData!$D:$D, X$2), SUMIFS(NewEmisData!H:H, NewEmisData!$A:$A, "LDV", NewEmisData!$B:$B, $A81, NewEmisData!$C:$C, $H81, NewEmisData!$D:$D, X$2))</f>
        <v>3.0987315768082901E-2</v>
      </c>
      <c r="Y81" s="335">
        <f>$I81*IF($G81="Pickup", SUMIFS(NewEmisData!I:I, NewEmisData!$A:$A, "Pickup", NewEmisData!$B:$B, $A81, NewEmisData!$C:$C, $H81, NewEmisData!$D:$D, Y$2), SUMIFS(NewEmisData!I:I, NewEmisData!$A:$A, "LDV", NewEmisData!$B:$B, $A81, NewEmisData!$C:$C, $H81, NewEmisData!$D:$D, Y$2))</f>
        <v>3.42812868295745E-2</v>
      </c>
      <c r="Z81" s="335">
        <f>$I81*IF($G81="Pickup", SUMIFS(NewEmisData!J:J, NewEmisData!$A:$A, "Pickup", NewEmisData!$B:$B, $A81, NewEmisData!$C:$C, $H81, NewEmisData!$D:$D, Z$2), SUMIFS(NewEmisData!J:J, NewEmisData!$A:$A, "LDV", NewEmisData!$B:$B, $A81, NewEmisData!$C:$C, $H81, NewEmisData!$D:$D, Z$2))</f>
        <v>3.5241041104630097E-2</v>
      </c>
      <c r="AA81" s="335">
        <f>$I81*IF($G81="Pickup", SUMIFS(NewEmisData!K:K, NewEmisData!$A:$A, "Pickup", NewEmisData!$B:$B, $A81, NewEmisData!$C:$C, $H81, NewEmisData!$D:$D, AA$2), SUMIFS(NewEmisData!K:K, NewEmisData!$A:$A, "LDV", NewEmisData!$B:$B, $A81, NewEmisData!$C:$C, $H81, NewEmisData!$D:$D, AA$2))</f>
        <v>3.4104926459791303E-2</v>
      </c>
      <c r="AB81" s="335">
        <f>$I81*IF($G81="Pickup", SUMIFS(NewEmisData!L:L, NewEmisData!$A:$A, "Pickup", NewEmisData!$B:$B, $A81, NewEmisData!$C:$C, $H81, NewEmisData!$D:$D, AB$2), SUMIFS(NewEmisData!L:L, NewEmisData!$A:$A, "LDV", NewEmisData!$B:$B, $A81, NewEmisData!$C:$C, $H81, NewEmisData!$D:$D, AB$2))</f>
        <v>3.3427882317031102E-2</v>
      </c>
      <c r="AC81" s="335">
        <f>$I81*IF($G81="Pickup", SUMIFS(NewEmisData!M:M, NewEmisData!$A:$A, "Pickup", NewEmisData!$B:$B, $A81, NewEmisData!$C:$C, $H81, NewEmisData!$D:$D, AC$2), SUMIFS(NewEmisData!M:M, NewEmisData!$A:$A, "LDV", NewEmisData!$B:$B, $A81, NewEmisData!$C:$C, $H81, NewEmisData!$D:$D, AC$2))</f>
        <v>3.3891475717267E-2</v>
      </c>
      <c r="AD81" s="335">
        <v>5.9143404970885341E-2</v>
      </c>
      <c r="AE81" s="335">
        <f>$I81*IF($G81="Pickup", SUMIFS(NewEmisData!E:E, NewEmisData!$A:$A, "Pickup", NewEmisData!$B:$B, $A81, NewEmisData!$C:$C, $H81, NewEmisData!$D:$D, AE$2), SUMIFS(NewEmisData!E:E, NewEmisData!$A:$A, "LDV", NewEmisData!$B:$B, $A81, NewEmisData!$C:$C, $H81, NewEmisData!$D:$D, AE$2))</f>
        <v>4.18045875613407E-3</v>
      </c>
      <c r="AF81" s="335">
        <f>$I81*IF($G81="Pickup", SUMIFS(NewEmisData!F:F, NewEmisData!$A:$A, "Pickup", NewEmisData!$B:$B, $A81, NewEmisData!$C:$C, $H81, NewEmisData!$D:$D, AF$2), SUMIFS(NewEmisData!F:F, NewEmisData!$A:$A, "LDV", NewEmisData!$B:$B, $A81, NewEmisData!$C:$C, $H81, NewEmisData!$D:$D, AF$2))</f>
        <v>4.0471378457488504E-3</v>
      </c>
      <c r="AG81" s="335">
        <f>$I81*IF($G81="Pickup", SUMIFS(NewEmisData!G:G, NewEmisData!$A:$A, "Pickup", NewEmisData!$B:$B, $A81, NewEmisData!$C:$C, $H81, NewEmisData!$D:$D, AG$2), SUMIFS(NewEmisData!G:G, NewEmisData!$A:$A, "LDV", NewEmisData!$B:$B, $A81, NewEmisData!$C:$C, $H81, NewEmisData!$D:$D, AG$2))</f>
        <v>2.3963740356682502E-3</v>
      </c>
      <c r="AH81" s="335">
        <f>$I81*IF($G81="Pickup", SUMIFS(NewEmisData!H:H, NewEmisData!$A:$A, "Pickup", NewEmisData!$B:$B, $A81, NewEmisData!$C:$C, $H81, NewEmisData!$D:$D, AH$2), SUMIFS(NewEmisData!H:H, NewEmisData!$A:$A, "LDV", NewEmisData!$B:$B, $A81, NewEmisData!$C:$C, $H81, NewEmisData!$D:$D, AH$2))</f>
        <v>2.0947461612804202E-3</v>
      </c>
      <c r="AI81" s="335">
        <f>$I81*IF($G81="Pickup", SUMIFS(NewEmisData!I:I, NewEmisData!$A:$A, "Pickup", NewEmisData!$B:$B, $A81, NewEmisData!$C:$C, $H81, NewEmisData!$D:$D, AI$2), SUMIFS(NewEmisData!I:I, NewEmisData!$A:$A, "LDV", NewEmisData!$B:$B, $A81, NewEmisData!$C:$C, $H81, NewEmisData!$D:$D, AI$2))</f>
        <v>1.9761294738190999E-3</v>
      </c>
      <c r="AJ81" s="335">
        <f>$I81*IF($G81="Pickup", SUMIFS(NewEmisData!J:J, NewEmisData!$A:$A, "Pickup", NewEmisData!$B:$B, $A81, NewEmisData!$C:$C, $H81, NewEmisData!$D:$D, AJ$2), SUMIFS(NewEmisData!J:J, NewEmisData!$A:$A, "LDV", NewEmisData!$B:$B, $A81, NewEmisData!$C:$C, $H81, NewEmisData!$D:$D, AJ$2))</f>
        <v>1.9209993079262E-3</v>
      </c>
      <c r="AK81" s="335">
        <f>$I81*IF($G81="Pickup", SUMIFS(NewEmisData!K:K, NewEmisData!$A:$A, "Pickup", NewEmisData!$B:$B, $A81, NewEmisData!$C:$C, $H81, NewEmisData!$D:$D, AK$2), SUMIFS(NewEmisData!K:K, NewEmisData!$A:$A, "LDV", NewEmisData!$B:$B, $A81, NewEmisData!$C:$C, $H81, NewEmisData!$D:$D, AK$2))</f>
        <v>1.8784446265214399E-3</v>
      </c>
      <c r="AL81" s="335">
        <f>$I81*IF($G81="Pickup", SUMIFS(NewEmisData!L:L, NewEmisData!$A:$A, "Pickup", NewEmisData!$B:$B, $A81, NewEmisData!$C:$C, $H81, NewEmisData!$D:$D, AL$2), SUMIFS(NewEmisData!L:L, NewEmisData!$A:$A, "LDV", NewEmisData!$B:$B, $A81, NewEmisData!$C:$C, $H81, NewEmisData!$D:$D, AL$2))</f>
        <v>1.8636889724050101E-3</v>
      </c>
      <c r="AM81" s="335">
        <f>$I81*IF($G81="Pickup", SUMIFS(NewEmisData!M:M, NewEmisData!$A:$A, "Pickup", NewEmisData!$B:$B, $A81, NewEmisData!$C:$C, $H81, NewEmisData!$D:$D, AM$2), SUMIFS(NewEmisData!M:M, NewEmisData!$A:$A, "LDV", NewEmisData!$B:$B, $A81, NewEmisData!$C:$C, $H81, NewEmisData!$D:$D, AM$2))</f>
        <v>1.8651401165369901E-3</v>
      </c>
      <c r="AN81" s="335">
        <v>2.5617670759243757E-3</v>
      </c>
      <c r="AO81" s="335">
        <f>$I81*IF($G81="Pickup", SUMIFS(NewEmisData!E:E, NewEmisData!$A:$A, "Pickup", NewEmisData!$B:$B, $A81, NewEmisData!$C:$C, $H81, NewEmisData!$D:$D, AO$2), SUMIFS(NewEmisData!E:E, NewEmisData!$A:$A, "LDV", NewEmisData!$B:$B, $A81, NewEmisData!$C:$C, $H81, NewEmisData!$D:$D, AO$2))</f>
        <v>5.70149509117601E-2</v>
      </c>
      <c r="AP81" s="335">
        <f>$I81*IF($G81="Pickup", SUMIFS(NewEmisData!F:F, NewEmisData!$A:$A, "Pickup", NewEmisData!$B:$B, $A81, NewEmisData!$C:$C, $H81, NewEmisData!$D:$D, AP$2), SUMIFS(NewEmisData!F:F, NewEmisData!$A:$A, "LDV", NewEmisData!$B:$B, $A81, NewEmisData!$C:$C, $H81, NewEmisData!$D:$D, AP$2))</f>
        <v>5.7021889138304603E-2</v>
      </c>
      <c r="AQ81" s="335">
        <f>$I81*IF($G81="Pickup", SUMIFS(NewEmisData!G:G, NewEmisData!$A:$A, "Pickup", NewEmisData!$B:$B, $A81, NewEmisData!$C:$C, $H81, NewEmisData!$D:$D, AQ$2), SUMIFS(NewEmisData!G:G, NewEmisData!$A:$A, "LDV", NewEmisData!$B:$B, $A81, NewEmisData!$C:$C, $H81, NewEmisData!$D:$D, AQ$2))</f>
        <v>5.7501606282491798E-2</v>
      </c>
      <c r="AR81" s="335">
        <f>$I81*IF($G81="Pickup", SUMIFS(NewEmisData!H:H, NewEmisData!$A:$A, "Pickup", NewEmisData!$B:$B, $A81, NewEmisData!$C:$C, $H81, NewEmisData!$D:$D, AR$2), SUMIFS(NewEmisData!H:H, NewEmisData!$A:$A, "LDV", NewEmisData!$B:$B, $A81, NewEmisData!$C:$C, $H81, NewEmisData!$D:$D, AR$2))</f>
        <v>5.7272335517784601E-2</v>
      </c>
      <c r="AS81" s="335">
        <f>$I81*IF($G81="Pickup", SUMIFS(NewEmisData!I:I, NewEmisData!$A:$A, "Pickup", NewEmisData!$B:$B, $A81, NewEmisData!$C:$C, $H81, NewEmisData!$D:$D, AS$2), SUMIFS(NewEmisData!I:I, NewEmisData!$A:$A, "LDV", NewEmisData!$B:$B, $A81, NewEmisData!$C:$C, $H81, NewEmisData!$D:$D, AS$2))</f>
        <v>5.7208750023327502E-2</v>
      </c>
      <c r="AT81" s="335">
        <f>$I81*IF($G81="Pickup", SUMIFS(NewEmisData!J:J, NewEmisData!$A:$A, "Pickup", NewEmisData!$B:$B, $A81, NewEmisData!$C:$C, $H81, NewEmisData!$D:$D, AT$2), SUMIFS(NewEmisData!J:J, NewEmisData!$A:$A, "LDV", NewEmisData!$B:$B, $A81, NewEmisData!$C:$C, $H81, NewEmisData!$D:$D, AT$2))</f>
        <v>5.7179082239302903E-2</v>
      </c>
      <c r="AU81" s="335">
        <f>$I81*IF($G81="Pickup", SUMIFS(NewEmisData!K:K, NewEmisData!$A:$A, "Pickup", NewEmisData!$B:$B, $A81, NewEmisData!$C:$C, $H81, NewEmisData!$D:$D, AU$2), SUMIFS(NewEmisData!K:K, NewEmisData!$A:$A, "LDV", NewEmisData!$B:$B, $A81, NewEmisData!$C:$C, $H81, NewEmisData!$D:$D, AU$2))</f>
        <v>5.7038376882496397E-2</v>
      </c>
      <c r="AV81" s="335">
        <f>$I81*IF($G81="Pickup", SUMIFS(NewEmisData!L:L, NewEmisData!$A:$A, "Pickup", NewEmisData!$B:$B, $A81, NewEmisData!$C:$C, $H81, NewEmisData!$D:$D, AV$2), SUMIFS(NewEmisData!L:L, NewEmisData!$A:$A, "LDV", NewEmisData!$B:$B, $A81, NewEmisData!$C:$C, $H81, NewEmisData!$D:$D, AV$2))</f>
        <v>5.6915696785157503E-2</v>
      </c>
      <c r="AW81" s="335">
        <f>$I81*IF($G81="Pickup", SUMIFS(NewEmisData!M:M, NewEmisData!$A:$A, "Pickup", NewEmisData!$B:$B, $A81, NewEmisData!$C:$C, $H81, NewEmisData!$D:$D, AW$2), SUMIFS(NewEmisData!M:M, NewEmisData!$A:$A, "LDV", NewEmisData!$B:$B, $A81, NewEmisData!$C:$C, $H81, NewEmisData!$D:$D, AW$2))</f>
        <v>5.6908699033520103E-2</v>
      </c>
      <c r="AX81" s="335">
        <v>4.7785374819939178E-2</v>
      </c>
      <c r="AY81" s="335">
        <f>$I81*IF($G81="Pickup", SUMIFS(NewEmisData!E:E, NewEmisData!$A:$A, "Pickup", NewEmisData!$B:$B, $A81, NewEmisData!$C:$C, $H81, NewEmisData!$D:$D, AY$2), SUMIFS(NewEmisData!E:E, NewEmisData!$A:$A, "LDV", NewEmisData!$B:$B, $A81, NewEmisData!$C:$C, $H81, NewEmisData!$D:$D, AY$2))</f>
        <v>8.7560770343190295E-3</v>
      </c>
      <c r="AZ81" s="335">
        <f>$I81*IF($G81="Pickup", SUMIFS(NewEmisData!F:F, NewEmisData!$A:$A, "Pickup", NewEmisData!$B:$B, $A81, NewEmisData!$C:$C, $H81, NewEmisData!$D:$D, AZ$2), SUMIFS(NewEmisData!F:F, NewEmisData!$A:$A, "LDV", NewEmisData!$B:$B, $A81, NewEmisData!$C:$C, $H81, NewEmisData!$D:$D, AZ$2))</f>
        <v>8.7622036543780306E-3</v>
      </c>
      <c r="BA81" s="335">
        <f>$I81*IF($G81="Pickup", SUMIFS(NewEmisData!G:G, NewEmisData!$A:$A, "Pickup", NewEmisData!$B:$B, $A81, NewEmisData!$C:$C, $H81, NewEmisData!$D:$D, BA$2), SUMIFS(NewEmisData!G:G, NewEmisData!$A:$A, "LDV", NewEmisData!$B:$B, $A81, NewEmisData!$C:$C, $H81, NewEmisData!$D:$D, BA$2))</f>
        <v>8.6304265757909393E-3</v>
      </c>
      <c r="BB81" s="335">
        <f>$I81*IF($G81="Pickup", SUMIFS(NewEmisData!H:H, NewEmisData!$A:$A, "Pickup", NewEmisData!$B:$B, $A81, NewEmisData!$C:$C, $H81, NewEmisData!$D:$D, BB$2), SUMIFS(NewEmisData!H:H, NewEmisData!$A:$A, "LDV", NewEmisData!$B:$B, $A81, NewEmisData!$C:$C, $H81, NewEmisData!$D:$D, BB$2))</f>
        <v>8.4275847239737908E-3</v>
      </c>
      <c r="BC81" s="335">
        <f>$I81*IF($G81="Pickup", SUMIFS(NewEmisData!I:I, NewEmisData!$A:$A, "Pickup", NewEmisData!$B:$B, $A81, NewEmisData!$C:$C, $H81, NewEmisData!$D:$D, BC$2), SUMIFS(NewEmisData!I:I, NewEmisData!$A:$A, "LDV", NewEmisData!$B:$B, $A81, NewEmisData!$C:$C, $H81, NewEmisData!$D:$D, BC$2))</f>
        <v>8.3714032789610707E-3</v>
      </c>
      <c r="BD81" s="335">
        <f>$I81*IF($G81="Pickup", SUMIFS(NewEmisData!J:J, NewEmisData!$A:$A, "Pickup", NewEmisData!$B:$B, $A81, NewEmisData!$C:$C, $H81, NewEmisData!$D:$D, BD$2), SUMIFS(NewEmisData!J:J, NewEmisData!$A:$A, "LDV", NewEmisData!$B:$B, $A81, NewEmisData!$C:$C, $H81, NewEmisData!$D:$D, BD$2))</f>
        <v>8.3451695612363607E-3</v>
      </c>
      <c r="BE81" s="335">
        <f>$I81*IF($G81="Pickup", SUMIFS(NewEmisData!K:K, NewEmisData!$A:$A, "Pickup", NewEmisData!$B:$B, $A81, NewEmisData!$C:$C, $H81, NewEmisData!$D:$D, BE$2), SUMIFS(NewEmisData!K:K, NewEmisData!$A:$A, "LDV", NewEmisData!$B:$B, $A81, NewEmisData!$C:$C, $H81, NewEmisData!$D:$D, BE$2))</f>
        <v>8.2207090340707199E-3</v>
      </c>
      <c r="BF81" s="335">
        <f>$I81*IF($G81="Pickup", SUMIFS(NewEmisData!L:L, NewEmisData!$A:$A, "Pickup", NewEmisData!$B:$B, $A81, NewEmisData!$C:$C, $H81, NewEmisData!$D:$D, BF$2), SUMIFS(NewEmisData!L:L, NewEmisData!$A:$A, "LDV", NewEmisData!$B:$B, $A81, NewEmisData!$C:$C, $H81, NewEmisData!$D:$D, BF$2))</f>
        <v>8.1121785136203401E-3</v>
      </c>
      <c r="BG81" s="335">
        <f>$I81*IF($G81="Pickup", SUMIFS(NewEmisData!M:M, NewEmisData!$A:$A, "Pickup", NewEmisData!$B:$B, $A81, NewEmisData!$C:$C, $H81, NewEmisData!$D:$D, BG$2), SUMIFS(NewEmisData!M:M, NewEmisData!$A:$A, "LDV", NewEmisData!$B:$B, $A81, NewEmisData!$C:$C, $H81, NewEmisData!$D:$D, BG$2))</f>
        <v>8.1060201670228992E-3</v>
      </c>
      <c r="BH81" s="335">
        <v>9.6257106650809981E-3</v>
      </c>
      <c r="BI81" s="335">
        <f>$I81*IF($G81="Pickup", SUMIFS(NewEmisData!E:E, NewEmisData!$A:$A, "Pickup", NewEmisData!$B:$B, $A81, NewEmisData!$C:$C, $H81, NewEmisData!$D:$D, BI$2), SUMIFS(NewEmisData!E:E, NewEmisData!$A:$A, "LDV", NewEmisData!$B:$B, $A81, NewEmisData!$C:$C, $H81, NewEmisData!$D:$D, BI$2))</f>
        <v>1.1106141710219199</v>
      </c>
      <c r="BJ81" s="335">
        <f>$I81*IF($G81="Pickup", SUMIFS(NewEmisData!F:F, NewEmisData!$A:$A, "Pickup", NewEmisData!$B:$B, $A81, NewEmisData!$C:$C, $H81, NewEmisData!$D:$D, BJ$2), SUMIFS(NewEmisData!F:F, NewEmisData!$A:$A, "LDV", NewEmisData!$B:$B, $A81, NewEmisData!$C:$C, $H81, NewEmisData!$D:$D, BJ$2))</f>
        <v>0.92630032120899797</v>
      </c>
      <c r="BK81" s="335">
        <f>$I81*IF($G81="Pickup", SUMIFS(NewEmisData!G:G, NewEmisData!$A:$A, "Pickup", NewEmisData!$B:$B, $A81, NewEmisData!$C:$C, $H81, NewEmisData!$D:$D, BK$2), SUMIFS(NewEmisData!G:G, NewEmisData!$A:$A, "LDV", NewEmisData!$B:$B, $A81, NewEmisData!$C:$C, $H81, NewEmisData!$D:$D, BK$2))</f>
        <v>0.70836745128844603</v>
      </c>
      <c r="BL81" s="335">
        <f>$I81*IF($G81="Pickup", SUMIFS(NewEmisData!H:H, NewEmisData!$A:$A, "Pickup", NewEmisData!$B:$B, $A81, NewEmisData!$C:$C, $H81, NewEmisData!$D:$D, BL$2), SUMIFS(NewEmisData!H:H, NewEmisData!$A:$A, "LDV", NewEmisData!$B:$B, $A81, NewEmisData!$C:$C, $H81, NewEmisData!$D:$D, BL$2))</f>
        <v>0.76035132822019802</v>
      </c>
      <c r="BM81" s="335">
        <f>$I81*IF($G81="Pickup", SUMIFS(NewEmisData!I:I, NewEmisData!$A:$A, "Pickup", NewEmisData!$B:$B, $A81, NewEmisData!$C:$C, $H81, NewEmisData!$D:$D, BM$2), SUMIFS(NewEmisData!I:I, NewEmisData!$A:$A, "LDV", NewEmisData!$B:$B, $A81, NewEmisData!$C:$C, $H81, NewEmisData!$D:$D, BM$2))</f>
        <v>0.83318246308080801</v>
      </c>
      <c r="BN81" s="335">
        <f>$I81*IF($G81="Pickup", SUMIFS(NewEmisData!J:J, NewEmisData!$A:$A, "Pickup", NewEmisData!$B:$B, $A81, NewEmisData!$C:$C, $H81, NewEmisData!$D:$D, BN$2), SUMIFS(NewEmisData!J:J, NewEmisData!$A:$A, "LDV", NewEmisData!$B:$B, $A81, NewEmisData!$C:$C, $H81, NewEmisData!$D:$D, BN$2))</f>
        <v>0.86711380928999104</v>
      </c>
      <c r="BO81" s="335">
        <f>$I81*IF($G81="Pickup", SUMIFS(NewEmisData!K:K, NewEmisData!$A:$A, "Pickup", NewEmisData!$B:$B, $A81, NewEmisData!$C:$C, $H81, NewEmisData!$D:$D, BO$2), SUMIFS(NewEmisData!K:K, NewEmisData!$A:$A, "LDV", NewEmisData!$B:$B, $A81, NewEmisData!$C:$C, $H81, NewEmisData!$D:$D, BO$2))</f>
        <v>0.85197482629105803</v>
      </c>
      <c r="BP81" s="335">
        <f>$I81*IF($G81="Pickup", SUMIFS(NewEmisData!L:L, NewEmisData!$A:$A, "Pickup", NewEmisData!$B:$B, $A81, NewEmisData!$C:$C, $H81, NewEmisData!$D:$D, BP$2), SUMIFS(NewEmisData!L:L, NewEmisData!$A:$A, "LDV", NewEmisData!$B:$B, $A81, NewEmisData!$C:$C, $H81, NewEmisData!$D:$D, BP$2))</f>
        <v>0.84004828138755605</v>
      </c>
      <c r="BQ81" s="335">
        <f>$I81*IF($G81="Pickup", SUMIFS(NewEmisData!M:M, NewEmisData!$A:$A, "Pickup", NewEmisData!$B:$B, $A81, NewEmisData!$C:$C, $H81, NewEmisData!$D:$D, BQ$2), SUMIFS(NewEmisData!M:M, NewEmisData!$A:$A, "LDV", NewEmisData!$B:$B, $A81, NewEmisData!$C:$C, $H81, NewEmisData!$D:$D, BQ$2))</f>
        <v>0.84951701993338402</v>
      </c>
      <c r="BR81" s="335">
        <v>1.4092345254837961</v>
      </c>
      <c r="BS81" s="335">
        <f>$I81*IF($G81="Pickup", SUMIFS(NewEmisData!E:E, NewEmisData!$A:$A, "Pickup", NewEmisData!$B:$B, $A81, NewEmisData!$C:$C, $H81, NewEmisData!$D:$D, BS$2), SUMIFS(NewEmisData!E:E, NewEmisData!$A:$A, "LDV", NewEmisData!$B:$B, $A81, NewEmisData!$C:$C, $H81, NewEmisData!$D:$D, BS$2))</f>
        <v>0.108307993552558</v>
      </c>
      <c r="BT81" s="335">
        <f>$I81*IF($G81="Pickup", SUMIFS(NewEmisData!F:F, NewEmisData!$A:$A, "Pickup", NewEmisData!$B:$B, $A81, NewEmisData!$C:$C, $H81, NewEmisData!$D:$D, BT$2), SUMIFS(NewEmisData!F:F, NewEmisData!$A:$A, "LDV", NewEmisData!$B:$B, $A81, NewEmisData!$C:$C, $H81, NewEmisData!$D:$D, BT$2))</f>
        <v>0.103525288595275</v>
      </c>
      <c r="BU81" s="335">
        <f>$I81*IF($G81="Pickup", SUMIFS(NewEmisData!G:G, NewEmisData!$A:$A, "Pickup", NewEmisData!$B:$B, $A81, NewEmisData!$C:$C, $H81, NewEmisData!$D:$D, BU$2), SUMIFS(NewEmisData!G:G, NewEmisData!$A:$A, "LDV", NewEmisData!$B:$B, $A81, NewEmisData!$C:$C, $H81, NewEmisData!$D:$D, BU$2))</f>
        <v>8.0340497381977904E-2</v>
      </c>
      <c r="BV81" s="335">
        <f>$I81*IF($G81="Pickup", SUMIFS(NewEmisData!H:H, NewEmisData!$A:$A, "Pickup", NewEmisData!$B:$B, $A81, NewEmisData!$C:$C, $H81, NewEmisData!$D:$D, BV$2), SUMIFS(NewEmisData!H:H, NewEmisData!$A:$A, "LDV", NewEmisData!$B:$B, $A81, NewEmisData!$C:$C, $H81, NewEmisData!$D:$D, BV$2))</f>
        <v>7.5743596158134405E-2</v>
      </c>
      <c r="BW81" s="335">
        <f>$I81*IF($G81="Pickup", SUMIFS(NewEmisData!I:I, NewEmisData!$A:$A, "Pickup", NewEmisData!$B:$B, $A81, NewEmisData!$C:$C, $H81, NewEmisData!$D:$D, BW$2), SUMIFS(NewEmisData!I:I, NewEmisData!$A:$A, "LDV", NewEmisData!$B:$B, $A81, NewEmisData!$C:$C, $H81, NewEmisData!$D:$D, BW$2))</f>
        <v>8.8655261911971206E-2</v>
      </c>
      <c r="BX81" s="335">
        <f>$I81*IF($G81="Pickup", SUMIFS(NewEmisData!J:J, NewEmisData!$A:$A, "Pickup", NewEmisData!$B:$B, $A81, NewEmisData!$C:$C, $H81, NewEmisData!$D:$D, BX$2), SUMIFS(NewEmisData!J:J, NewEmisData!$A:$A, "LDV", NewEmisData!$B:$B, $A81, NewEmisData!$C:$C, $H81, NewEmisData!$D:$D, BX$2))</f>
        <v>0.10581706956195</v>
      </c>
      <c r="BY81" s="335">
        <f>$I81*IF($G81="Pickup", SUMIFS(NewEmisData!K:K, NewEmisData!$A:$A, "Pickup", NewEmisData!$B:$B, $A81, NewEmisData!$C:$C, $H81, NewEmisData!$D:$D, BY$2), SUMIFS(NewEmisData!K:K, NewEmisData!$A:$A, "LDV", NewEmisData!$B:$B, $A81, NewEmisData!$C:$C, $H81, NewEmisData!$D:$D, BY$2))</f>
        <v>0.118820433465155</v>
      </c>
      <c r="BZ81" s="335">
        <f>$I81*IF($G81="Pickup", SUMIFS(NewEmisData!L:L, NewEmisData!$A:$A, "Pickup", NewEmisData!$B:$B, $A81, NewEmisData!$C:$C, $H81, NewEmisData!$D:$D, BZ$2), SUMIFS(NewEmisData!L:L, NewEmisData!$A:$A, "LDV", NewEmisData!$B:$B, $A81, NewEmisData!$C:$C, $H81, NewEmisData!$D:$D, BZ$2))</f>
        <v>0.123526134201004</v>
      </c>
      <c r="CA81" s="335">
        <f>$I81*IF($G81="Pickup", SUMIFS(NewEmisData!M:M, NewEmisData!$A:$A, "Pickup", NewEmisData!$B:$B, $A81, NewEmisData!$C:$C, $H81, NewEmisData!$D:$D, CA$2), SUMIFS(NewEmisData!M:M, NewEmisData!$A:$A, "LDV", NewEmisData!$B:$B, $A81, NewEmisData!$C:$C, $H81, NewEmisData!$D:$D, CA$2))</f>
        <v>0.13283469100223899</v>
      </c>
      <c r="CB81" s="335">
        <v>6.0597963453520649E-2</v>
      </c>
      <c r="CC81" s="335">
        <f>$I81*IF($G81="Pickup", SUMIFS(NewEmisData!E:E, NewEmisData!$A:$A, "Pickup", NewEmisData!$B:$B, $A81, NewEmisData!$C:$C, $H81, NewEmisData!$D:$D, CC$2), SUMIFS(NewEmisData!E:E, NewEmisData!$A:$A, "LDV", NewEmisData!$B:$B, $A81, NewEmisData!$C:$C, $H81, NewEmisData!$D:$D, CC$2))</f>
        <v>1.8079570898517701E-2</v>
      </c>
      <c r="CD81" s="335">
        <f>$I81*IF($G81="Pickup", SUMIFS(NewEmisData!F:F, NewEmisData!$A:$A, "Pickup", NewEmisData!$B:$B, $A81, NewEmisData!$C:$C, $H81, NewEmisData!$D:$D, CD$2), SUMIFS(NewEmisData!F:F, NewEmisData!$A:$A, "LDV", NewEmisData!$B:$B, $A81, NewEmisData!$C:$C, $H81, NewEmisData!$D:$D, CD$2))</f>
        <v>1.8079636999697599E-2</v>
      </c>
      <c r="CE81" s="335">
        <f>$I81*IF($G81="Pickup", SUMIFS(NewEmisData!G:G, NewEmisData!$A:$A, "Pickup", NewEmisData!$B:$B, $A81, NewEmisData!$C:$C, $H81, NewEmisData!$D:$D, CE$2), SUMIFS(NewEmisData!G:G, NewEmisData!$A:$A, "LDV", NewEmisData!$B:$B, $A81, NewEmisData!$C:$C, $H81, NewEmisData!$D:$D, CE$2))</f>
        <v>1.9655113558621502E-2</v>
      </c>
      <c r="CF81" s="335">
        <f>$I81*IF($G81="Pickup", SUMIFS(NewEmisData!H:H, NewEmisData!$A:$A, "Pickup", NewEmisData!$B:$B, $A81, NewEmisData!$C:$C, $H81, NewEmisData!$D:$D, CF$2), SUMIFS(NewEmisData!H:H, NewEmisData!$A:$A, "LDV", NewEmisData!$B:$B, $A81, NewEmisData!$C:$C, $H81, NewEmisData!$D:$D, CF$2))</f>
        <v>2.0254758568530099E-2</v>
      </c>
      <c r="CG81" s="335">
        <f>$I81*IF($G81="Pickup", SUMIFS(NewEmisData!I:I, NewEmisData!$A:$A, "Pickup", NewEmisData!$B:$B, $A81, NewEmisData!$C:$C, $H81, NewEmisData!$D:$D, CG$2), SUMIFS(NewEmisData!I:I, NewEmisData!$A:$A, "LDV", NewEmisData!$B:$B, $A81, NewEmisData!$C:$C, $H81, NewEmisData!$D:$D, CG$2))</f>
        <v>2.1970309015692E-2</v>
      </c>
      <c r="CH81" s="335">
        <f>$I81*IF($G81="Pickup", SUMIFS(NewEmisData!J:J, NewEmisData!$A:$A, "Pickup", NewEmisData!$B:$B, $A81, NewEmisData!$C:$C, $H81, NewEmisData!$D:$D, CH$2), SUMIFS(NewEmisData!J:J, NewEmisData!$A:$A, "LDV", NewEmisData!$B:$B, $A81, NewEmisData!$C:$C, $H81, NewEmisData!$D:$D, CH$2))</f>
        <v>2.2946274997103E-2</v>
      </c>
      <c r="CI81" s="335">
        <f>$I81*IF($G81="Pickup", SUMIFS(NewEmisData!K:K, NewEmisData!$A:$A, "Pickup", NewEmisData!$B:$B, $A81, NewEmisData!$C:$C, $H81, NewEmisData!$D:$D, CI$2), SUMIFS(NewEmisData!K:K, NewEmisData!$A:$A, "LDV", NewEmisData!$B:$B, $A81, NewEmisData!$C:$C, $H81, NewEmisData!$D:$D, CI$2))</f>
        <v>2.3263234119917701E-2</v>
      </c>
      <c r="CJ81" s="335">
        <f>$I81*IF($G81="Pickup", SUMIFS(NewEmisData!L:L, NewEmisData!$A:$A, "Pickup", NewEmisData!$B:$B, $A81, NewEmisData!$C:$C, $H81, NewEmisData!$D:$D, CJ$2), SUMIFS(NewEmisData!L:L, NewEmisData!$A:$A, "LDV", NewEmisData!$B:$B, $A81, NewEmisData!$C:$C, $H81, NewEmisData!$D:$D, CJ$2))</f>
        <v>2.3326088366215001E-2</v>
      </c>
      <c r="CK81" s="335">
        <f>$I81*IF($G81="Pickup", SUMIFS(NewEmisData!M:M, NewEmisData!$A:$A, "Pickup", NewEmisData!$B:$B, $A81, NewEmisData!$C:$C, $H81, NewEmisData!$D:$D, CK$2), SUMIFS(NewEmisData!M:M, NewEmisData!$A:$A, "LDV", NewEmisData!$B:$B, $A81, NewEmisData!$C:$C, $H81, NewEmisData!$D:$D, CK$2))</f>
        <v>2.33575885977713E-2</v>
      </c>
      <c r="CL81" s="335">
        <v>2.191731487598363E-2</v>
      </c>
      <c r="CM81" s="335">
        <f>$I81*IF($G81="Pickup", SUMIFS(NewEmisData!E:E, NewEmisData!$A:$A, "Pickup", NewEmisData!$B:$B, $A81, NewEmisData!$C:$C, $H81, NewEmisData!$D:$D, CM$2), SUMIFS(NewEmisData!E:E, NewEmisData!$A:$A, "LDV", NewEmisData!$B:$B, $A81, NewEmisData!$C:$C, $H81, NewEmisData!$D:$D, CM$2))</f>
        <v>4.9899929081567004E-3</v>
      </c>
      <c r="CN81" s="335">
        <f>$I81*IF($G81="Pickup", SUMIFS(NewEmisData!F:F, NewEmisData!$A:$A, "Pickup", NewEmisData!$B:$B, $A81, NewEmisData!$C:$C, $H81, NewEmisData!$D:$D, CN$2), SUMIFS(NewEmisData!F:F, NewEmisData!$A:$A, "LDV", NewEmisData!$B:$B, $A81, NewEmisData!$C:$C, $H81, NewEmisData!$D:$D, CN$2))</f>
        <v>5.1404683892156402E-3</v>
      </c>
      <c r="CO81" s="335">
        <f>$I81*IF($G81="Pickup", SUMIFS(NewEmisData!G:G, NewEmisData!$A:$A, "Pickup", NewEmisData!$B:$B, $A81, NewEmisData!$C:$C, $H81, NewEmisData!$D:$D, CO$2), SUMIFS(NewEmisData!G:G, NewEmisData!$A:$A, "LDV", NewEmisData!$B:$B, $A81, NewEmisData!$C:$C, $H81, NewEmisData!$D:$D, CO$2))</f>
        <v>5.4300814679314304E-3</v>
      </c>
      <c r="CP81" s="335">
        <f>$I81*IF($G81="Pickup", SUMIFS(NewEmisData!H:H, NewEmisData!$A:$A, "Pickup", NewEmisData!$B:$B, $A81, NewEmisData!$C:$C, $H81, NewEmisData!$D:$D, CP$2), SUMIFS(NewEmisData!H:H, NewEmisData!$A:$A, "LDV", NewEmisData!$B:$B, $A81, NewEmisData!$C:$C, $H81, NewEmisData!$D:$D, CP$2))</f>
        <v>5.56595165298921E-3</v>
      </c>
      <c r="CQ81" s="335">
        <f>$I81*IF($G81="Pickup", SUMIFS(NewEmisData!I:I, NewEmisData!$A:$A, "Pickup", NewEmisData!$B:$B, $A81, NewEmisData!$C:$C, $H81, NewEmisData!$D:$D, CQ$2), SUMIFS(NewEmisData!I:I, NewEmisData!$A:$A, "LDV", NewEmisData!$B:$B, $A81, NewEmisData!$C:$C, $H81, NewEmisData!$D:$D, CQ$2))</f>
        <v>5.7688384740272897E-3</v>
      </c>
      <c r="CR81" s="335">
        <f>$I81*IF($G81="Pickup", SUMIFS(NewEmisData!J:J, NewEmisData!$A:$A, "Pickup", NewEmisData!$B:$B, $A81, NewEmisData!$C:$C, $H81, NewEmisData!$D:$D, CR$2), SUMIFS(NewEmisData!J:J, NewEmisData!$A:$A, "LDV", NewEmisData!$B:$B, $A81, NewEmisData!$C:$C, $H81, NewEmisData!$D:$D, CR$2))</f>
        <v>5.9680796124647701E-3</v>
      </c>
      <c r="CS81" s="335">
        <f>$I81*IF($G81="Pickup", SUMIFS(NewEmisData!K:K, NewEmisData!$A:$A, "Pickup", NewEmisData!$B:$B, $A81, NewEmisData!$C:$C, $H81, NewEmisData!$D:$D, CS$2), SUMIFS(NewEmisData!K:K, NewEmisData!$A:$A, "LDV", NewEmisData!$B:$B, $A81, NewEmisData!$C:$C, $H81, NewEmisData!$D:$D, CS$2))</f>
        <v>6.0727800338873598E-3</v>
      </c>
      <c r="CT81" s="335">
        <f>$I81*IF($G81="Pickup", SUMIFS(NewEmisData!L:L, NewEmisData!$A:$A, "Pickup", NewEmisData!$B:$B, $A81, NewEmisData!$C:$C, $H81, NewEmisData!$D:$D, CT$2), SUMIFS(NewEmisData!L:L, NewEmisData!$A:$A, "LDV", NewEmisData!$B:$B, $A81, NewEmisData!$C:$C, $H81, NewEmisData!$D:$D, CT$2))</f>
        <v>6.1079950582028798E-3</v>
      </c>
      <c r="CU81" s="335">
        <f>$I81*IF($G81="Pickup", SUMIFS(NewEmisData!M:M, NewEmisData!$A:$A, "Pickup", NewEmisData!$B:$B, $A81, NewEmisData!$C:$C, $H81, NewEmisData!$D:$D, CU$2), SUMIFS(NewEmisData!M:M, NewEmisData!$A:$A, "LDV", NewEmisData!$B:$B, $A81, NewEmisData!$C:$C, $H81, NewEmisData!$D:$D, CU$2))</f>
        <v>6.1537553281445197E-3</v>
      </c>
      <c r="CV81" s="335">
        <v>6.7952138994962314E-3</v>
      </c>
      <c r="CW81" s="335">
        <v>3.2737236720533996E-3</v>
      </c>
      <c r="CX81" s="335">
        <v>2.6781003095548879E-3</v>
      </c>
      <c r="CY81" s="335">
        <v>2.1676078198661908E-3</v>
      </c>
      <c r="CZ81" s="335">
        <v>1.8280427673966254E-3</v>
      </c>
      <c r="DA81" s="335">
        <v>1.3974317339333041E-3</v>
      </c>
      <c r="DB81" s="335">
        <v>1.0983679193551715E-3</v>
      </c>
      <c r="DC81" s="335">
        <v>1.0621406649517317E-3</v>
      </c>
      <c r="DD81" s="335">
        <v>1.0419409873215341E-3</v>
      </c>
      <c r="DE81" s="335">
        <v>1.0353827915676214E-3</v>
      </c>
      <c r="DF81" s="335">
        <v>1.0353827915676214E-3</v>
      </c>
      <c r="DG81" s="335">
        <f>$I81*IF($G81="Pickup", SUMIFS(NewEmisData!E:E, NewEmisData!$A:$A, "Pickup", NewEmisData!$B:$B, $A81, NewEmisData!$C:$C, $H81, NewEmisData!$D:$D, DG$2), SUMIFS(NewEmisData!E:E, NewEmisData!$A:$A, "LDV", NewEmisData!$B:$B, $A81, NewEmisData!$C:$C, $H81, NewEmisData!$D:$D, DG$2))</f>
        <v>0</v>
      </c>
      <c r="DH81" s="335">
        <f>$I81*IF($G81="Pickup", SUMIFS(NewEmisData!F:F, NewEmisData!$A:$A, "Pickup", NewEmisData!$B:$B, $A81, NewEmisData!$C:$C, $H81, NewEmisData!$D:$D, DH$2), SUMIFS(NewEmisData!F:F, NewEmisData!$A:$A, "LDV", NewEmisData!$B:$B, $A81, NewEmisData!$C:$C, $H81, NewEmisData!$D:$D, DH$2))</f>
        <v>0</v>
      </c>
      <c r="DI81" s="335">
        <f>$I81*IF($G81="Pickup", SUMIFS(NewEmisData!G:G, NewEmisData!$A:$A, "Pickup", NewEmisData!$B:$B, $A81, NewEmisData!$C:$C, $H81, NewEmisData!$D:$D, DI$2), SUMIFS(NewEmisData!G:G, NewEmisData!$A:$A, "LDV", NewEmisData!$B:$B, $A81, NewEmisData!$C:$C, $H81, NewEmisData!$D:$D, DI$2))</f>
        <v>0</v>
      </c>
      <c r="DJ81" s="335">
        <f>$I81*IF($G81="Pickup", SUMIFS(NewEmisData!H:H, NewEmisData!$A:$A, "Pickup", NewEmisData!$B:$B, $A81, NewEmisData!$C:$C, $H81, NewEmisData!$D:$D, DJ$2), SUMIFS(NewEmisData!H:H, NewEmisData!$A:$A, "LDV", NewEmisData!$B:$B, $A81, NewEmisData!$C:$C, $H81, NewEmisData!$D:$D, DJ$2))</f>
        <v>0</v>
      </c>
      <c r="DK81" s="335">
        <f>$I81*IF($G81="Pickup", SUMIFS(NewEmisData!I:I, NewEmisData!$A:$A, "Pickup", NewEmisData!$B:$B, $A81, NewEmisData!$C:$C, $H81, NewEmisData!$D:$D, DK$2), SUMIFS(NewEmisData!I:I, NewEmisData!$A:$A, "LDV", NewEmisData!$B:$B, $A81, NewEmisData!$C:$C, $H81, NewEmisData!$D:$D, DK$2))</f>
        <v>0</v>
      </c>
      <c r="DL81" s="335">
        <f>$I81*IF($G81="Pickup", SUMIFS(NewEmisData!J:J, NewEmisData!$A:$A, "Pickup", NewEmisData!$B:$B, $A81, NewEmisData!$C:$C, $H81, NewEmisData!$D:$D, DL$2), SUMIFS(NewEmisData!J:J, NewEmisData!$A:$A, "LDV", NewEmisData!$B:$B, $A81, NewEmisData!$C:$C, $H81, NewEmisData!$D:$D, DL$2))</f>
        <v>0</v>
      </c>
      <c r="DM81" s="335">
        <f>$I81*IF($G81="Pickup", SUMIFS(NewEmisData!K:K, NewEmisData!$A:$A, "Pickup", NewEmisData!$B:$B, $A81, NewEmisData!$C:$C, $H81, NewEmisData!$D:$D, DM$2), SUMIFS(NewEmisData!K:K, NewEmisData!$A:$A, "LDV", NewEmisData!$B:$B, $A81, NewEmisData!$C:$C, $H81, NewEmisData!$D:$D, DM$2))</f>
        <v>0</v>
      </c>
      <c r="DN81" s="335">
        <f>$I81*IF($G81="Pickup", SUMIFS(NewEmisData!L:L, NewEmisData!$A:$A, "Pickup", NewEmisData!$B:$B, $A81, NewEmisData!$C:$C, $H81, NewEmisData!$D:$D, DN$2), SUMIFS(NewEmisData!L:L, NewEmisData!$A:$A, "LDV", NewEmisData!$B:$B, $A81, NewEmisData!$C:$C, $H81, NewEmisData!$D:$D, DN$2))</f>
        <v>0</v>
      </c>
      <c r="DO81" s="335">
        <f>$I81*IF($G81="Pickup", SUMIFS(NewEmisData!M:M, NewEmisData!$A:$A, "Pickup", NewEmisData!$B:$B, $A81, NewEmisData!$C:$C, $H81, NewEmisData!$D:$D, DO$2), SUMIFS(NewEmisData!M:M, NewEmisData!$A:$A, "LDV", NewEmisData!$B:$B, $A81, NewEmisData!$C:$C, $H81, NewEmisData!$D:$D, DO$2))</f>
        <v>0</v>
      </c>
      <c r="DP81" s="335">
        <v>2.1093869642803405E-3</v>
      </c>
      <c r="DQ81" s="335">
        <f>$I81*IF($G81="Pickup", SUMIFS(NewEmisData!E:E, NewEmisData!$A:$A, "Pickup", NewEmisData!$B:$B, $A81, NewEmisData!$C:$C, $H81, NewEmisData!$D:$D, DQ$2), SUMIFS(NewEmisData!E:E, NewEmisData!$A:$A, "LDV", NewEmisData!$B:$B, $A81, NewEmisData!$C:$C, $H81, NewEmisData!$D:$D, DQ$2))</f>
        <v>1.6116881071256101E-2</v>
      </c>
      <c r="DR81" s="335">
        <f>$I81*IF($G81="Pickup", SUMIFS(NewEmisData!F:F, NewEmisData!$A:$A, "Pickup", NewEmisData!$B:$B, $A81, NewEmisData!$C:$C, $H81, NewEmisData!$D:$D, DR$2), SUMIFS(NewEmisData!F:F, NewEmisData!$A:$A, "LDV", NewEmisData!$B:$B, $A81, NewEmisData!$C:$C, $H81, NewEmisData!$D:$D, DR$2))</f>
        <v>1.35414212486473E-2</v>
      </c>
      <c r="DS81" s="335">
        <f>$I81*IF($G81="Pickup", SUMIFS(NewEmisData!G:G, NewEmisData!$A:$A, "Pickup", NewEmisData!$B:$B, $A81, NewEmisData!$C:$C, $H81, NewEmisData!$D:$D, DS$2), SUMIFS(NewEmisData!G:G, NewEmisData!$A:$A, "LDV", NewEmisData!$B:$B, $A81, NewEmisData!$C:$C, $H81, NewEmisData!$D:$D, DS$2))</f>
        <v>1.1491928516569799E-2</v>
      </c>
      <c r="DT81" s="335">
        <f>$I81*IF($G81="Pickup", SUMIFS(NewEmisData!H:H, NewEmisData!$A:$A, "Pickup", NewEmisData!$B:$B, $A81, NewEmisData!$C:$C, $H81, NewEmisData!$D:$D, DT$2), SUMIFS(NewEmisData!H:H, NewEmisData!$A:$A, "LDV", NewEmisData!$B:$B, $A81, NewEmisData!$C:$C, $H81, NewEmisData!$D:$D, DT$2))</f>
        <v>8.5314259330267692E-3</v>
      </c>
      <c r="DU81" s="335">
        <f>$I81*IF($G81="Pickup", SUMIFS(NewEmisData!I:I, NewEmisData!$A:$A, "Pickup", NewEmisData!$B:$B, $A81, NewEmisData!$C:$C, $H81, NewEmisData!$D:$D, DU$2), SUMIFS(NewEmisData!I:I, NewEmisData!$A:$A, "LDV", NewEmisData!$B:$B, $A81, NewEmisData!$C:$C, $H81, NewEmisData!$D:$D, DU$2))</f>
        <v>7.2620321039548897E-3</v>
      </c>
      <c r="DV81" s="335">
        <f>$I81*IF($G81="Pickup", SUMIFS(NewEmisData!J:J, NewEmisData!$A:$A, "Pickup", NewEmisData!$B:$B, $A81, NewEmisData!$C:$C, $H81, NewEmisData!$D:$D, DV$2), SUMIFS(NewEmisData!J:J, NewEmisData!$A:$A, "LDV", NewEmisData!$B:$B, $A81, NewEmisData!$C:$C, $H81, NewEmisData!$D:$D, DV$2))</f>
        <v>6.7394080571002201E-3</v>
      </c>
      <c r="DW81" s="335">
        <f>$I81*IF($G81="Pickup", SUMIFS(NewEmisData!K:K, NewEmisData!$A:$A, "Pickup", NewEmisData!$B:$B, $A81, NewEmisData!$C:$C, $H81, NewEmisData!$D:$D, DW$2), SUMIFS(NewEmisData!K:K, NewEmisData!$A:$A, "LDV", NewEmisData!$B:$B, $A81, NewEmisData!$C:$C, $H81, NewEmisData!$D:$D, DW$2))</f>
        <v>6.4494195705351899E-3</v>
      </c>
      <c r="DX81" s="335">
        <f>$I81*IF($G81="Pickup", SUMIFS(NewEmisData!L:L, NewEmisData!$A:$A, "Pickup", NewEmisData!$B:$B, $A81, NewEmisData!$C:$C, $H81, NewEmisData!$D:$D, DX$2), SUMIFS(NewEmisData!L:L, NewEmisData!$A:$A, "LDV", NewEmisData!$B:$B, $A81, NewEmisData!$C:$C, $H81, NewEmisData!$D:$D, DX$2))</f>
        <v>6.3649236127540001E-3</v>
      </c>
      <c r="DY81" s="335">
        <f>$I81*IF($G81="Pickup", SUMIFS(NewEmisData!M:M, NewEmisData!$A:$A, "Pickup", NewEmisData!$B:$B, $A81, NewEmisData!$C:$C, $H81, NewEmisData!$D:$D, DY$2), SUMIFS(NewEmisData!M:M, NewEmisData!$A:$A, "LDV", NewEmisData!$B:$B, $A81, NewEmisData!$C:$C, $H81, NewEmisData!$D:$D, DY$2))</f>
        <v>6.3855265963559203E-3</v>
      </c>
      <c r="DZ81" s="335">
        <v>1.0483433406910452E-2</v>
      </c>
      <c r="EA81" s="335">
        <f t="shared" si="118"/>
        <v>394.83751183448101</v>
      </c>
      <c r="EB81" s="335">
        <f t="shared" si="119"/>
        <v>382.24571125104399</v>
      </c>
      <c r="EC81" s="335">
        <f t="shared" si="120"/>
        <v>311.20898804842699</v>
      </c>
      <c r="ED81" s="335">
        <f t="shared" si="121"/>
        <v>272.03741746452602</v>
      </c>
      <c r="EE81" s="335">
        <f t="shared" si="122"/>
        <v>256.63322215887302</v>
      </c>
      <c r="EF81" s="335">
        <f t="shared" si="123"/>
        <v>249.47351911251101</v>
      </c>
      <c r="EG81" s="335">
        <f t="shared" si="124"/>
        <v>243.947047715764</v>
      </c>
      <c r="EH81" s="335">
        <f t="shared" si="125"/>
        <v>242.03087756441701</v>
      </c>
      <c r="EI81" s="335">
        <f t="shared" si="126"/>
        <v>242.21948488777301</v>
      </c>
      <c r="EJ81" s="335">
        <f t="shared" si="127"/>
        <v>0.26615030329306139</v>
      </c>
      <c r="EK81" s="335">
        <f t="shared" si="128"/>
        <v>4.1722988994872201E-2</v>
      </c>
      <c r="EL81" s="335">
        <f t="shared" si="129"/>
        <v>3.46409702122705E-2</v>
      </c>
      <c r="EM81" s="335">
        <f t="shared" si="130"/>
        <v>3.2406542165289903E-2</v>
      </c>
      <c r="EN81" s="335">
        <f t="shared" si="131"/>
        <v>3.0987315768082901E-2</v>
      </c>
      <c r="EO81" s="335">
        <f t="shared" si="132"/>
        <v>3.42812868295745E-2</v>
      </c>
      <c r="EP81" s="335">
        <f t="shared" si="133"/>
        <v>3.5241041104630097E-2</v>
      </c>
      <c r="EQ81" s="335">
        <f t="shared" si="134"/>
        <v>3.4104926459791303E-2</v>
      </c>
      <c r="ER81" s="335">
        <f t="shared" si="135"/>
        <v>3.3427882317031102E-2</v>
      </c>
      <c r="ES81" s="335">
        <f t="shared" si="136"/>
        <v>3.3891475717267E-2</v>
      </c>
      <c r="ET81" s="335">
        <f t="shared" si="137"/>
        <v>5.9143404970885341E-2</v>
      </c>
      <c r="EU81" s="335">
        <f t="shared" si="138"/>
        <v>4.18045875613407E-3</v>
      </c>
      <c r="EV81" s="335">
        <f t="shared" si="139"/>
        <v>4.0471378457488504E-3</v>
      </c>
      <c r="EW81" s="335">
        <f t="shared" si="140"/>
        <v>2.3963740356682502E-3</v>
      </c>
      <c r="EX81" s="335">
        <f t="shared" si="141"/>
        <v>2.0947461612804202E-3</v>
      </c>
      <c r="EY81" s="335">
        <f t="shared" si="142"/>
        <v>1.9761294738190999E-3</v>
      </c>
      <c r="EZ81" s="335">
        <f t="shared" si="143"/>
        <v>1.9209993079262E-3</v>
      </c>
      <c r="FA81" s="335">
        <f t="shared" si="144"/>
        <v>1.8784446265214399E-3</v>
      </c>
      <c r="FB81" s="335">
        <f t="shared" si="145"/>
        <v>1.8636889724050101E-3</v>
      </c>
      <c r="FC81" s="335">
        <f t="shared" si="146"/>
        <v>1.8651401165369901E-3</v>
      </c>
      <c r="FD81" s="335">
        <f t="shared" si="147"/>
        <v>2.5617670759243757E-3</v>
      </c>
      <c r="FE81" s="335">
        <f t="shared" si="148"/>
        <v>5.70149509117601E-2</v>
      </c>
      <c r="FF81" s="335">
        <f t="shared" si="149"/>
        <v>5.7021889138304603E-2</v>
      </c>
      <c r="FG81" s="335">
        <f t="shared" si="150"/>
        <v>5.7501606282491798E-2</v>
      </c>
      <c r="FH81" s="335">
        <f t="shared" si="151"/>
        <v>5.7272335517784601E-2</v>
      </c>
      <c r="FI81" s="335">
        <f t="shared" si="152"/>
        <v>5.7208750023327502E-2</v>
      </c>
      <c r="FJ81" s="335">
        <f t="shared" si="153"/>
        <v>5.7179082239302903E-2</v>
      </c>
      <c r="FK81" s="335">
        <f t="shared" si="154"/>
        <v>5.7038376882496397E-2</v>
      </c>
      <c r="FL81" s="335">
        <f t="shared" si="155"/>
        <v>5.6915696785157503E-2</v>
      </c>
      <c r="FM81" s="335">
        <f t="shared" si="156"/>
        <v>5.6908699033520103E-2</v>
      </c>
      <c r="FN81" s="335">
        <f t="shared" si="157"/>
        <v>4.7785374819939178E-2</v>
      </c>
      <c r="FO81" s="335">
        <f t="shared" si="158"/>
        <v>8.7560770343190295E-3</v>
      </c>
      <c r="FP81" s="335">
        <f t="shared" si="159"/>
        <v>8.7622036543780306E-3</v>
      </c>
      <c r="FQ81" s="335">
        <f t="shared" si="160"/>
        <v>8.6304265757909393E-3</v>
      </c>
      <c r="FR81" s="335">
        <f t="shared" si="161"/>
        <v>8.4275847239737908E-3</v>
      </c>
      <c r="FS81" s="335">
        <f t="shared" si="162"/>
        <v>8.3714032789610707E-3</v>
      </c>
      <c r="FT81" s="335">
        <f t="shared" si="163"/>
        <v>8.3451695612363607E-3</v>
      </c>
      <c r="FU81" s="335">
        <f t="shared" si="164"/>
        <v>8.2207090340707199E-3</v>
      </c>
      <c r="FV81" s="335">
        <f t="shared" si="165"/>
        <v>8.1121785136203401E-3</v>
      </c>
      <c r="FW81" s="335">
        <f t="shared" si="166"/>
        <v>8.1060201670228992E-3</v>
      </c>
      <c r="FX81" s="335">
        <f t="shared" si="167"/>
        <v>9.6257106650809981E-3</v>
      </c>
    </row>
    <row r="82" spans="1:180" x14ac:dyDescent="0.2">
      <c r="A82" s="305" t="str">
        <f>_xlfn.CONCAT(IF(LEFT(TRIM(A81),1)="*", "*R", "R"), 1+RIGHT(TRIM(A81),1))</f>
        <v>R4</v>
      </c>
      <c r="B82" s="305" t="str">
        <f t="shared" si="174"/>
        <v>TLMETHX11</v>
      </c>
      <c r="C82" s="305" t="str">
        <f t="shared" si="175"/>
        <v>TL.E85X.M.ETHX.2011</v>
      </c>
      <c r="D82" s="301" t="str">
        <f t="shared" si="176"/>
        <v>bn-vmt, bn-vmt/a</v>
      </c>
      <c r="E82" s="301" t="str">
        <f t="shared" si="177"/>
        <v>TLE85X</v>
      </c>
      <c r="F82" s="301" t="str">
        <f t="shared" si="178"/>
        <v>TL</v>
      </c>
      <c r="G82" s="315" t="s">
        <v>819</v>
      </c>
      <c r="H82" s="315" t="s">
        <v>817</v>
      </c>
      <c r="I82" s="315">
        <v>1</v>
      </c>
      <c r="J82" s="315" t="str">
        <f t="shared" si="168"/>
        <v>Minivan-E85</v>
      </c>
      <c r="K82" s="335">
        <f>$I82*IF($G82="Pickup", SUMIFS(NewEmisData!E:E, NewEmisData!$A:$A, "Pickup", NewEmisData!$B:$B, $A82, NewEmisData!$C:$C, $H82, NewEmisData!$D:$D, K$2), SUMIFS(NewEmisData!E:E, NewEmisData!$A:$A, "LDV", NewEmisData!$B:$B, $A82, NewEmisData!$C:$C, $H82, NewEmisData!$D:$D, K$2))</f>
        <v>544.06140229978803</v>
      </c>
      <c r="L82" s="335">
        <f>$I82*IF($G82="Pickup", SUMIFS(NewEmisData!F:F, NewEmisData!$A:$A, "Pickup", NewEmisData!$B:$B, $A82, NewEmisData!$C:$C, $H82, NewEmisData!$D:$D, L$2), SUMIFS(NewEmisData!F:F, NewEmisData!$A:$A, "LDV", NewEmisData!$B:$B, $A82, NewEmisData!$C:$C, $H82, NewEmisData!$D:$D, L$2))</f>
        <v>523.413327777066</v>
      </c>
      <c r="M82" s="335">
        <f>$I82*IF($G82="Pickup", SUMIFS(NewEmisData!G:G, NewEmisData!$A:$A, "Pickup", NewEmisData!$B:$B, $A82, NewEmisData!$C:$C, $H82, NewEmisData!$D:$D, M$2), SUMIFS(NewEmisData!G:G, NewEmisData!$A:$A, "LDV", NewEmisData!$B:$B, $A82, NewEmisData!$C:$C, $H82, NewEmisData!$D:$D, M$2))</f>
        <v>357.99141886123999</v>
      </c>
      <c r="N82" s="335">
        <f>$I82*IF($G82="Pickup", SUMIFS(NewEmisData!H:H, NewEmisData!$A:$A, "Pickup", NewEmisData!$B:$B, $A82, NewEmisData!$C:$C, $H82, NewEmisData!$D:$D, N$2), SUMIFS(NewEmisData!H:H, NewEmisData!$A:$A, "LDV", NewEmisData!$B:$B, $A82, NewEmisData!$C:$C, $H82, NewEmisData!$D:$D, N$2))</f>
        <v>312.66678906093301</v>
      </c>
      <c r="O82" s="335">
        <f>$I82*IF($G82="Pickup", SUMIFS(NewEmisData!I:I, NewEmisData!$A:$A, "Pickup", NewEmisData!$B:$B, $A82, NewEmisData!$C:$C, $H82, NewEmisData!$D:$D, O$2), SUMIFS(NewEmisData!I:I, NewEmisData!$A:$A, "LDV", NewEmisData!$B:$B, $A82, NewEmisData!$C:$C, $H82, NewEmisData!$D:$D, O$2))</f>
        <v>294.74575835697101</v>
      </c>
      <c r="P82" s="335">
        <f>$I82*IF($G82="Pickup", SUMIFS(NewEmisData!J:J, NewEmisData!$A:$A, "Pickup", NewEmisData!$B:$B, $A82, NewEmisData!$C:$C, $H82, NewEmisData!$D:$D, P$2), SUMIFS(NewEmisData!J:J, NewEmisData!$A:$A, "LDV", NewEmisData!$B:$B, $A82, NewEmisData!$C:$C, $H82, NewEmisData!$D:$D, P$2))</f>
        <v>286.352398145763</v>
      </c>
      <c r="Q82" s="335">
        <f>$I82*IF($G82="Pickup", SUMIFS(NewEmisData!K:K, NewEmisData!$A:$A, "Pickup", NewEmisData!$B:$B, $A82, NewEmisData!$C:$C, $H82, NewEmisData!$D:$D, Q$2), SUMIFS(NewEmisData!K:K, NewEmisData!$A:$A, "LDV", NewEmisData!$B:$B, $A82, NewEmisData!$C:$C, $H82, NewEmisData!$D:$D, Q$2))</f>
        <v>279.91384153210601</v>
      </c>
      <c r="R82" s="335">
        <f>$I82*IF($G82="Pickup", SUMIFS(NewEmisData!L:L, NewEmisData!$A:$A, "Pickup", NewEmisData!$B:$B, $A82, NewEmisData!$C:$C, $H82, NewEmisData!$D:$D, R$2), SUMIFS(NewEmisData!L:L, NewEmisData!$A:$A, "LDV", NewEmisData!$B:$B, $A82, NewEmisData!$C:$C, $H82, NewEmisData!$D:$D, R$2))</f>
        <v>277.68437233076702</v>
      </c>
      <c r="S82" s="335">
        <f>$I82*IF($G82="Pickup", SUMIFS(NewEmisData!M:M, NewEmisData!$A:$A, "Pickup", NewEmisData!$B:$B, $A82, NewEmisData!$C:$C, $H82, NewEmisData!$D:$D, S$2), SUMIFS(NewEmisData!M:M, NewEmisData!$A:$A, "LDV", NewEmisData!$B:$B, $A82, NewEmisData!$C:$C, $H82, NewEmisData!$D:$D, S$2))</f>
        <v>277.87214787868902</v>
      </c>
      <c r="T82" s="335">
        <v>0.26615030329306139</v>
      </c>
      <c r="U82" s="335">
        <f>$I82*IF($G82="Pickup", SUMIFS(NewEmisData!E:E, NewEmisData!$A:$A, "Pickup", NewEmisData!$B:$B, $A82, NewEmisData!$C:$C, $H82, NewEmisData!$D:$D, U$2), SUMIFS(NewEmisData!E:E, NewEmisData!$A:$A, "LDV", NewEmisData!$B:$B, $A82, NewEmisData!$C:$C, $H82, NewEmisData!$D:$D, U$2))</f>
        <v>4.1591145158291702E-2</v>
      </c>
      <c r="V82" s="335">
        <f>$I82*IF($G82="Pickup", SUMIFS(NewEmisData!F:F, NewEmisData!$A:$A, "Pickup", NewEmisData!$B:$B, $A82, NewEmisData!$C:$C, $H82, NewEmisData!$D:$D, V$2), SUMIFS(NewEmisData!F:F, NewEmisData!$A:$A, "LDV", NewEmisData!$B:$B, $A82, NewEmisData!$C:$C, $H82, NewEmisData!$D:$D, V$2))</f>
        <v>3.3567901229069899E-2</v>
      </c>
      <c r="W82" s="335">
        <f>$I82*IF($G82="Pickup", SUMIFS(NewEmisData!G:G, NewEmisData!$A:$A, "Pickup", NewEmisData!$B:$B, $A82, NewEmisData!$C:$C, $H82, NewEmisData!$D:$D, W$2), SUMIFS(NewEmisData!G:G, NewEmisData!$A:$A, "LDV", NewEmisData!$B:$B, $A82, NewEmisData!$C:$C, $H82, NewEmisData!$D:$D, W$2))</f>
        <v>3.10903118023543E-2</v>
      </c>
      <c r="X82" s="335">
        <f>$I82*IF($G82="Pickup", SUMIFS(NewEmisData!H:H, NewEmisData!$A:$A, "Pickup", NewEmisData!$B:$B, $A82, NewEmisData!$C:$C, $H82, NewEmisData!$D:$D, X$2), SUMIFS(NewEmisData!H:H, NewEmisData!$A:$A, "LDV", NewEmisData!$B:$B, $A82, NewEmisData!$C:$C, $H82, NewEmisData!$D:$D, X$2))</f>
        <v>2.9494448323488E-2</v>
      </c>
      <c r="Y82" s="335">
        <f>$I82*IF($G82="Pickup", SUMIFS(NewEmisData!I:I, NewEmisData!$A:$A, "Pickup", NewEmisData!$B:$B, $A82, NewEmisData!$C:$C, $H82, NewEmisData!$D:$D, Y$2), SUMIFS(NewEmisData!I:I, NewEmisData!$A:$A, "LDV", NewEmisData!$B:$B, $A82, NewEmisData!$C:$C, $H82, NewEmisData!$D:$D, Y$2))</f>
        <v>3.24157979138915E-2</v>
      </c>
      <c r="Z82" s="335">
        <f>$I82*IF($G82="Pickup", SUMIFS(NewEmisData!J:J, NewEmisData!$A:$A, "Pickup", NewEmisData!$B:$B, $A82, NewEmisData!$C:$C, $H82, NewEmisData!$D:$D, Z$2), SUMIFS(NewEmisData!J:J, NewEmisData!$A:$A, "LDV", NewEmisData!$B:$B, $A82, NewEmisData!$C:$C, $H82, NewEmisData!$D:$D, Z$2))</f>
        <v>3.3172947032470201E-2</v>
      </c>
      <c r="AA82" s="335">
        <f>$I82*IF($G82="Pickup", SUMIFS(NewEmisData!K:K, NewEmisData!$A:$A, "Pickup", NewEmisData!$B:$B, $A82, NewEmisData!$C:$C, $H82, NewEmisData!$D:$D, AA$2), SUMIFS(NewEmisData!K:K, NewEmisData!$A:$A, "LDV", NewEmisData!$B:$B, $A82, NewEmisData!$C:$C, $H82, NewEmisData!$D:$D, AA$2))</f>
        <v>3.1994284946783497E-2</v>
      </c>
      <c r="AB82" s="335">
        <f>$I82*IF($G82="Pickup", SUMIFS(NewEmisData!L:L, NewEmisData!$A:$A, "Pickup", NewEmisData!$B:$B, $A82, NewEmisData!$C:$C, $H82, NewEmisData!$D:$D, AB$2), SUMIFS(NewEmisData!L:L, NewEmisData!$A:$A, "LDV", NewEmisData!$B:$B, $A82, NewEmisData!$C:$C, $H82, NewEmisData!$D:$D, AB$2))</f>
        <v>3.1321415112152799E-2</v>
      </c>
      <c r="AC82" s="335">
        <f>$I82*IF($G82="Pickup", SUMIFS(NewEmisData!M:M, NewEmisData!$A:$A, "Pickup", NewEmisData!$B:$B, $A82, NewEmisData!$C:$C, $H82, NewEmisData!$D:$D, AC$2), SUMIFS(NewEmisData!M:M, NewEmisData!$A:$A, "LDV", NewEmisData!$B:$B, $A82, NewEmisData!$C:$C, $H82, NewEmisData!$D:$D, AC$2))</f>
        <v>3.1760554326411998E-2</v>
      </c>
      <c r="AD82" s="335">
        <v>5.9143404970885341E-2</v>
      </c>
      <c r="AE82" s="335">
        <f>$I82*IF($G82="Pickup", SUMIFS(NewEmisData!E:E, NewEmisData!$A:$A, "Pickup", NewEmisData!$B:$B, $A82, NewEmisData!$C:$C, $H82, NewEmisData!$D:$D, AE$2), SUMIFS(NewEmisData!E:E, NewEmisData!$A:$A, "LDV", NewEmisData!$B:$B, $A82, NewEmisData!$C:$C, $H82, NewEmisData!$D:$D, AE$2))</f>
        <v>5.7604083038927199E-3</v>
      </c>
      <c r="AF82" s="335">
        <f>$I82*IF($G82="Pickup", SUMIFS(NewEmisData!F:F, NewEmisData!$A:$A, "Pickup", NewEmisData!$B:$B, $A82, NewEmisData!$C:$C, $H82, NewEmisData!$D:$D, AF$2), SUMIFS(NewEmisData!F:F, NewEmisData!$A:$A, "LDV", NewEmisData!$B:$B, $A82, NewEmisData!$C:$C, $H82, NewEmisData!$D:$D, AF$2))</f>
        <v>5.5417937646853798E-3</v>
      </c>
      <c r="AG82" s="335">
        <f>$I82*IF($G82="Pickup", SUMIFS(NewEmisData!G:G, NewEmisData!$A:$A, "Pickup", NewEmisData!$B:$B, $A82, NewEmisData!$C:$C, $H82, NewEmisData!$D:$D, AG$2), SUMIFS(NewEmisData!G:G, NewEmisData!$A:$A, "LDV", NewEmisData!$B:$B, $A82, NewEmisData!$C:$C, $H82, NewEmisData!$D:$D, AG$2))</f>
        <v>2.7566082972264299E-3</v>
      </c>
      <c r="AH82" s="335">
        <f>$I82*IF($G82="Pickup", SUMIFS(NewEmisData!H:H, NewEmisData!$A:$A, "Pickup", NewEmisData!$B:$B, $A82, NewEmisData!$C:$C, $H82, NewEmisData!$D:$D, AH$2), SUMIFS(NewEmisData!H:H, NewEmisData!$A:$A, "LDV", NewEmisData!$B:$B, $A82, NewEmisData!$C:$C, $H82, NewEmisData!$D:$D, AH$2))</f>
        <v>2.4076004556077501E-3</v>
      </c>
      <c r="AI82" s="335">
        <f>$I82*IF($G82="Pickup", SUMIFS(NewEmisData!I:I, NewEmisData!$A:$A, "Pickup", NewEmisData!$B:$B, $A82, NewEmisData!$C:$C, $H82, NewEmisData!$D:$D, AI$2), SUMIFS(NewEmisData!I:I, NewEmisData!$A:$A, "LDV", NewEmisData!$B:$B, $A82, NewEmisData!$C:$C, $H82, NewEmisData!$D:$D, AI$2))</f>
        <v>2.2696033600869301E-3</v>
      </c>
      <c r="AJ82" s="335">
        <f>$I82*IF($G82="Pickup", SUMIFS(NewEmisData!J:J, NewEmisData!$A:$A, "Pickup", NewEmisData!$B:$B, $A82, NewEmisData!$C:$C, $H82, NewEmisData!$D:$D, AJ$2), SUMIFS(NewEmisData!J:J, NewEmisData!$A:$A, "LDV", NewEmisData!$B:$B, $A82, NewEmisData!$C:$C, $H82, NewEmisData!$D:$D, AJ$2))</f>
        <v>2.2049736201383199E-3</v>
      </c>
      <c r="AK82" s="335">
        <f>$I82*IF($G82="Pickup", SUMIFS(NewEmisData!K:K, NewEmisData!$A:$A, "Pickup", NewEmisData!$B:$B, $A82, NewEmisData!$C:$C, $H82, NewEmisData!$D:$D, AK$2), SUMIFS(NewEmisData!K:K, NewEmisData!$A:$A, "LDV", NewEmisData!$B:$B, $A82, NewEmisData!$C:$C, $H82, NewEmisData!$D:$D, AK$2))</f>
        <v>2.1553953660312102E-3</v>
      </c>
      <c r="AL82" s="335">
        <f>$I82*IF($G82="Pickup", SUMIFS(NewEmisData!L:L, NewEmisData!$A:$A, "Pickup", NewEmisData!$B:$B, $A82, NewEmisData!$C:$C, $H82, NewEmisData!$D:$D, AL$2), SUMIFS(NewEmisData!L:L, NewEmisData!$A:$A, "LDV", NewEmisData!$B:$B, $A82, NewEmisData!$C:$C, $H82, NewEmisData!$D:$D, AL$2))</f>
        <v>2.1382282417646901E-3</v>
      </c>
      <c r="AM82" s="335">
        <f>$I82*IF($G82="Pickup", SUMIFS(NewEmisData!M:M, NewEmisData!$A:$A, "Pickup", NewEmisData!$B:$B, $A82, NewEmisData!$C:$C, $H82, NewEmisData!$D:$D, AM$2), SUMIFS(NewEmisData!M:M, NewEmisData!$A:$A, "LDV", NewEmisData!$B:$B, $A82, NewEmisData!$C:$C, $H82, NewEmisData!$D:$D, AM$2))</f>
        <v>2.1396749034826201E-3</v>
      </c>
      <c r="AN82" s="335">
        <v>2.5617670759243757E-3</v>
      </c>
      <c r="AO82" s="335">
        <f>$I82*IF($G82="Pickup", SUMIFS(NewEmisData!E:E, NewEmisData!$A:$A, "Pickup", NewEmisData!$B:$B, $A82, NewEmisData!$C:$C, $H82, NewEmisData!$D:$D, AO$2), SUMIFS(NewEmisData!E:E, NewEmisData!$A:$A, "LDV", NewEmisData!$B:$B, $A82, NewEmisData!$C:$C, $H82, NewEmisData!$D:$D, AO$2))</f>
        <v>9.5237657915846596E-2</v>
      </c>
      <c r="AP82" s="335">
        <f>$I82*IF($G82="Pickup", SUMIFS(NewEmisData!F:F, NewEmisData!$A:$A, "Pickup", NewEmisData!$B:$B, $A82, NewEmisData!$C:$C, $H82, NewEmisData!$D:$D, AP$2), SUMIFS(NewEmisData!F:F, NewEmisData!$A:$A, "LDV", NewEmisData!$B:$B, $A82, NewEmisData!$C:$C, $H82, NewEmisData!$D:$D, AP$2))</f>
        <v>9.5233803814773199E-2</v>
      </c>
      <c r="AQ82" s="335">
        <f>$I82*IF($G82="Pickup", SUMIFS(NewEmisData!G:G, NewEmisData!$A:$A, "Pickup", NewEmisData!$B:$B, $A82, NewEmisData!$C:$C, $H82, NewEmisData!$D:$D, AQ$2), SUMIFS(NewEmisData!G:G, NewEmisData!$A:$A, "LDV", NewEmisData!$B:$B, $A82, NewEmisData!$C:$C, $H82, NewEmisData!$D:$D, AQ$2))</f>
        <v>7.6274845717456005E-2</v>
      </c>
      <c r="AR82" s="335">
        <f>$I82*IF($G82="Pickup", SUMIFS(NewEmisData!H:H, NewEmisData!$A:$A, "Pickup", NewEmisData!$B:$B, $A82, NewEmisData!$C:$C, $H82, NewEmisData!$D:$D, AR$2), SUMIFS(NewEmisData!H:H, NewEmisData!$A:$A, "LDV", NewEmisData!$B:$B, $A82, NewEmisData!$C:$C, $H82, NewEmisData!$D:$D, AR$2))</f>
        <v>7.6015147426408802E-2</v>
      </c>
      <c r="AS82" s="335">
        <f>$I82*IF($G82="Pickup", SUMIFS(NewEmisData!I:I, NewEmisData!$A:$A, "Pickup", NewEmisData!$B:$B, $A82, NewEmisData!$C:$C, $H82, NewEmisData!$D:$D, AS$2), SUMIFS(NewEmisData!I:I, NewEmisData!$A:$A, "LDV", NewEmisData!$B:$B, $A82, NewEmisData!$C:$C, $H82, NewEmisData!$D:$D, AS$2))</f>
        <v>7.5941173275762303E-2</v>
      </c>
      <c r="AT82" s="335">
        <f>$I82*IF($G82="Pickup", SUMIFS(NewEmisData!J:J, NewEmisData!$A:$A, "Pickup", NewEmisData!$B:$B, $A82, NewEmisData!$C:$C, $H82, NewEmisData!$D:$D, AT$2), SUMIFS(NewEmisData!J:J, NewEmisData!$A:$A, "LDV", NewEmisData!$B:$B, $A82, NewEmisData!$C:$C, $H82, NewEmisData!$D:$D, AT$2))</f>
        <v>7.5905318392472401E-2</v>
      </c>
      <c r="AU82" s="335">
        <f>$I82*IF($G82="Pickup", SUMIFS(NewEmisData!K:K, NewEmisData!$A:$A, "Pickup", NewEmisData!$B:$B, $A82, NewEmisData!$C:$C, $H82, NewEmisData!$D:$D, AU$2), SUMIFS(NewEmisData!K:K, NewEmisData!$A:$A, "LDV", NewEmisData!$B:$B, $A82, NewEmisData!$C:$C, $H82, NewEmisData!$D:$D, AU$2))</f>
        <v>7.5746506350714102E-2</v>
      </c>
      <c r="AV82" s="335">
        <f>$I82*IF($G82="Pickup", SUMIFS(NewEmisData!L:L, NewEmisData!$A:$A, "Pickup", NewEmisData!$B:$B, $A82, NewEmisData!$C:$C, $H82, NewEmisData!$D:$D, AV$2), SUMIFS(NewEmisData!L:L, NewEmisData!$A:$A, "LDV", NewEmisData!$B:$B, $A82, NewEmisData!$C:$C, $H82, NewEmisData!$D:$D, AV$2))</f>
        <v>7.5609197138019502E-2</v>
      </c>
      <c r="AW82" s="335">
        <f>$I82*IF($G82="Pickup", SUMIFS(NewEmisData!M:M, NewEmisData!$A:$A, "Pickup", NewEmisData!$B:$B, $A82, NewEmisData!$C:$C, $H82, NewEmisData!$D:$D, AW$2), SUMIFS(NewEmisData!M:M, NewEmisData!$A:$A, "LDV", NewEmisData!$B:$B, $A82, NewEmisData!$C:$C, $H82, NewEmisData!$D:$D, AW$2))</f>
        <v>7.5600977518040596E-2</v>
      </c>
      <c r="AX82" s="335">
        <v>4.7785374819939178E-2</v>
      </c>
      <c r="AY82" s="335">
        <f>$I82*IF($G82="Pickup", SUMIFS(NewEmisData!E:E, NewEmisData!$A:$A, "Pickup", NewEmisData!$B:$B, $A82, NewEmisData!$C:$C, $H82, NewEmisData!$D:$D, AY$2), SUMIFS(NewEmisData!E:E, NewEmisData!$A:$A, "LDV", NewEmisData!$B:$B, $A82, NewEmisData!$C:$C, $H82, NewEmisData!$D:$D, AY$2))</f>
        <v>1.40169037450868E-2</v>
      </c>
      <c r="AZ82" s="335">
        <f>$I82*IF($G82="Pickup", SUMIFS(NewEmisData!F:F, NewEmisData!$A:$A, "Pickup", NewEmisData!$B:$B, $A82, NewEmisData!$C:$C, $H82, NewEmisData!$D:$D, AZ$2), SUMIFS(NewEmisData!F:F, NewEmisData!$A:$A, "LDV", NewEmisData!$B:$B, $A82, NewEmisData!$C:$C, $H82, NewEmisData!$D:$D, AZ$2))</f>
        <v>1.4013573377583501E-2</v>
      </c>
      <c r="BA82" s="335">
        <f>$I82*IF($G82="Pickup", SUMIFS(NewEmisData!G:G, NewEmisData!$A:$A, "Pickup", NewEmisData!$B:$B, $A82, NewEmisData!$C:$C, $H82, NewEmisData!$D:$D, BA$2), SUMIFS(NewEmisData!G:G, NewEmisData!$A:$A, "LDV", NewEmisData!$B:$B, $A82, NewEmisData!$C:$C, $H82, NewEmisData!$D:$D, BA$2))</f>
        <v>1.11562424125551E-2</v>
      </c>
      <c r="BB82" s="335">
        <f>$I82*IF($G82="Pickup", SUMIFS(NewEmisData!H:H, NewEmisData!$A:$A, "Pickup", NewEmisData!$B:$B, $A82, NewEmisData!$C:$C, $H82, NewEmisData!$D:$D, BB$2), SUMIFS(NewEmisData!H:H, NewEmisData!$A:$A, "LDV", NewEmisData!$B:$B, $A82, NewEmisData!$C:$C, $H82, NewEmisData!$D:$D, BB$2))</f>
        <v>1.09265188788693E-2</v>
      </c>
      <c r="BC82" s="335">
        <f>$I82*IF($G82="Pickup", SUMIFS(NewEmisData!I:I, NewEmisData!$A:$A, "Pickup", NewEmisData!$B:$B, $A82, NewEmisData!$C:$C, $H82, NewEmisData!$D:$D, BC$2), SUMIFS(NewEmisData!I:I, NewEmisData!$A:$A, "LDV", NewEmisData!$B:$B, $A82, NewEmisData!$C:$C, $H82, NewEmisData!$D:$D, BC$2))</f>
        <v>1.0861054896046199E-2</v>
      </c>
      <c r="BD82" s="335">
        <f>$I82*IF($G82="Pickup", SUMIFS(NewEmisData!J:J, NewEmisData!$A:$A, "Pickup", NewEmisData!$B:$B, $A82, NewEmisData!$C:$C, $H82, NewEmisData!$D:$D, BD$2), SUMIFS(NewEmisData!J:J, NewEmisData!$A:$A, "LDV", NewEmisData!$B:$B, $A82, NewEmisData!$C:$C, $H82, NewEmisData!$D:$D, BD$2))</f>
        <v>1.08293882777488E-2</v>
      </c>
      <c r="BE82" s="335">
        <f>$I82*IF($G82="Pickup", SUMIFS(NewEmisData!K:K, NewEmisData!$A:$A, "Pickup", NewEmisData!$B:$B, $A82, NewEmisData!$C:$C, $H82, NewEmisData!$D:$D, BE$2), SUMIFS(NewEmisData!K:K, NewEmisData!$A:$A, "LDV", NewEmisData!$B:$B, $A82, NewEmisData!$C:$C, $H82, NewEmisData!$D:$D, BE$2))</f>
        <v>1.06888930906526E-2</v>
      </c>
      <c r="BF82" s="335">
        <f>$I82*IF($G82="Pickup", SUMIFS(NewEmisData!L:L, NewEmisData!$A:$A, "Pickup", NewEmisData!$B:$B, $A82, NewEmisData!$C:$C, $H82, NewEmisData!$D:$D, BF$2), SUMIFS(NewEmisData!L:L, NewEmisData!$A:$A, "LDV", NewEmisData!$B:$B, $A82, NewEmisData!$C:$C, $H82, NewEmisData!$D:$D, BF$2))</f>
        <v>1.05674353285179E-2</v>
      </c>
      <c r="BG82" s="335">
        <f>$I82*IF($G82="Pickup", SUMIFS(NewEmisData!M:M, NewEmisData!$A:$A, "Pickup", NewEmisData!$B:$B, $A82, NewEmisData!$C:$C, $H82, NewEmisData!$D:$D, BG$2), SUMIFS(NewEmisData!M:M, NewEmisData!$A:$A, "LDV", NewEmisData!$B:$B, $A82, NewEmisData!$C:$C, $H82, NewEmisData!$D:$D, BG$2))</f>
        <v>1.05601708467511E-2</v>
      </c>
      <c r="BH82" s="335">
        <v>9.6257106650809981E-3</v>
      </c>
      <c r="BI82" s="335">
        <f>$I82*IF($G82="Pickup", SUMIFS(NewEmisData!E:E, NewEmisData!$A:$A, "Pickup", NewEmisData!$B:$B, $A82, NewEmisData!$C:$C, $H82, NewEmisData!$D:$D, BI$2), SUMIFS(NewEmisData!E:E, NewEmisData!$A:$A, "LDV", NewEmisData!$B:$B, $A82, NewEmisData!$C:$C, $H82, NewEmisData!$D:$D, BI$2))</f>
        <v>1.2691960654493</v>
      </c>
      <c r="BJ82" s="335">
        <f>$I82*IF($G82="Pickup", SUMIFS(NewEmisData!F:F, NewEmisData!$A:$A, "Pickup", NewEmisData!$B:$B, $A82, NewEmisData!$C:$C, $H82, NewEmisData!$D:$D, BJ$2), SUMIFS(NewEmisData!F:F, NewEmisData!$A:$A, "LDV", NewEmisData!$B:$B, $A82, NewEmisData!$C:$C, $H82, NewEmisData!$D:$D, BJ$2))</f>
        <v>1.0417224074664899</v>
      </c>
      <c r="BK82" s="335">
        <f>$I82*IF($G82="Pickup", SUMIFS(NewEmisData!G:G, NewEmisData!$A:$A, "Pickup", NewEmisData!$B:$B, $A82, NewEmisData!$C:$C, $H82, NewEmisData!$D:$D, BK$2), SUMIFS(NewEmisData!G:G, NewEmisData!$A:$A, "LDV", NewEmisData!$B:$B, $A82, NewEmisData!$C:$C, $H82, NewEmisData!$D:$D, BK$2))</f>
        <v>0.71990684431713603</v>
      </c>
      <c r="BL82" s="335">
        <f>$I82*IF($G82="Pickup", SUMIFS(NewEmisData!H:H, NewEmisData!$A:$A, "Pickup", NewEmisData!$B:$B, $A82, NewEmisData!$C:$C, $H82, NewEmisData!$D:$D, BL$2), SUMIFS(NewEmisData!H:H, NewEmisData!$A:$A, "LDV", NewEmisData!$B:$B, $A82, NewEmisData!$C:$C, $H82, NewEmisData!$D:$D, BL$2))</f>
        <v>0.77406938341631604</v>
      </c>
      <c r="BM82" s="335">
        <f>$I82*IF($G82="Pickup", SUMIFS(NewEmisData!I:I, NewEmisData!$A:$A, "Pickup", NewEmisData!$B:$B, $A82, NewEmisData!$C:$C, $H82, NewEmisData!$D:$D, BM$2), SUMIFS(NewEmisData!I:I, NewEmisData!$A:$A, "LDV", NewEmisData!$B:$B, $A82, NewEmisData!$C:$C, $H82, NewEmisData!$D:$D, BM$2))</f>
        <v>0.850428111115753</v>
      </c>
      <c r="BN82" s="335">
        <f>$I82*IF($G82="Pickup", SUMIFS(NewEmisData!J:J, NewEmisData!$A:$A, "Pickup", NewEmisData!$B:$B, $A82, NewEmisData!$C:$C, $H82, NewEmisData!$D:$D, BN$2), SUMIFS(NewEmisData!J:J, NewEmisData!$A:$A, "LDV", NewEmisData!$B:$B, $A82, NewEmisData!$C:$C, $H82, NewEmisData!$D:$D, BN$2))</f>
        <v>0.88398432246613101</v>
      </c>
      <c r="BO82" s="335">
        <f>$I82*IF($G82="Pickup", SUMIFS(NewEmisData!K:K, NewEmisData!$A:$A, "Pickup", NewEmisData!$B:$B, $A82, NewEmisData!$C:$C, $H82, NewEmisData!$D:$D, BO$2), SUMIFS(NewEmisData!K:K, NewEmisData!$A:$A, "LDV", NewEmisData!$B:$B, $A82, NewEmisData!$C:$C, $H82, NewEmisData!$D:$D, BO$2))</f>
        <v>0.86746558005476404</v>
      </c>
      <c r="BP82" s="335">
        <f>$I82*IF($G82="Pickup", SUMIFS(NewEmisData!L:L, NewEmisData!$A:$A, "Pickup", NewEmisData!$B:$B, $A82, NewEmisData!$C:$C, $H82, NewEmisData!$D:$D, BP$2), SUMIFS(NewEmisData!L:L, NewEmisData!$A:$A, "LDV", NewEmisData!$B:$B, $A82, NewEmisData!$C:$C, $H82, NewEmisData!$D:$D, BP$2))</f>
        <v>0.85493079785318604</v>
      </c>
      <c r="BQ82" s="335">
        <f>$I82*IF($G82="Pickup", SUMIFS(NewEmisData!M:M, NewEmisData!$A:$A, "Pickup", NewEmisData!$B:$B, $A82, NewEmisData!$C:$C, $H82, NewEmisData!$D:$D, BQ$2), SUMIFS(NewEmisData!M:M, NewEmisData!$A:$A, "LDV", NewEmisData!$B:$B, $A82, NewEmisData!$C:$C, $H82, NewEmisData!$D:$D, BQ$2))</f>
        <v>0.86425549081219399</v>
      </c>
      <c r="BR82" s="335">
        <v>1.4092345254837961</v>
      </c>
      <c r="BS82" s="335">
        <f>$I82*IF($G82="Pickup", SUMIFS(NewEmisData!E:E, NewEmisData!$A:$A, "Pickup", NewEmisData!$B:$B, $A82, NewEmisData!$C:$C, $H82, NewEmisData!$D:$D, BS$2), SUMIFS(NewEmisData!E:E, NewEmisData!$A:$A, "LDV", NewEmisData!$B:$B, $A82, NewEmisData!$C:$C, $H82, NewEmisData!$D:$D, BS$2))</f>
        <v>0.12595175891714899</v>
      </c>
      <c r="BT82" s="335">
        <f>$I82*IF($G82="Pickup", SUMIFS(NewEmisData!F:F, NewEmisData!$A:$A, "Pickup", NewEmisData!$B:$B, $A82, NewEmisData!$C:$C, $H82, NewEmisData!$D:$D, BT$2), SUMIFS(NewEmisData!F:F, NewEmisData!$A:$A, "LDV", NewEmisData!$B:$B, $A82, NewEmisData!$C:$C, $H82, NewEmisData!$D:$D, BT$2))</f>
        <v>0.117078419912489</v>
      </c>
      <c r="BU82" s="335">
        <f>$I82*IF($G82="Pickup", SUMIFS(NewEmisData!G:G, NewEmisData!$A:$A, "Pickup", NewEmisData!$B:$B, $A82, NewEmisData!$C:$C, $H82, NewEmisData!$D:$D, BU$2), SUMIFS(NewEmisData!G:G, NewEmisData!$A:$A, "LDV", NewEmisData!$B:$B, $A82, NewEmisData!$C:$C, $H82, NewEmisData!$D:$D, BU$2))</f>
        <v>8.2694195367886997E-2</v>
      </c>
      <c r="BV82" s="335">
        <f>$I82*IF($G82="Pickup", SUMIFS(NewEmisData!H:H, NewEmisData!$A:$A, "Pickup", NewEmisData!$B:$B, $A82, NewEmisData!$C:$C, $H82, NewEmisData!$D:$D, BV$2), SUMIFS(NewEmisData!H:H, NewEmisData!$A:$A, "LDV", NewEmisData!$B:$B, $A82, NewEmisData!$C:$C, $H82, NewEmisData!$D:$D, BV$2))</f>
        <v>7.8253057541772197E-2</v>
      </c>
      <c r="BW82" s="335">
        <f>$I82*IF($G82="Pickup", SUMIFS(NewEmisData!I:I, NewEmisData!$A:$A, "Pickup", NewEmisData!$B:$B, $A82, NewEmisData!$C:$C, $H82, NewEmisData!$D:$D, BW$2), SUMIFS(NewEmisData!I:I, NewEmisData!$A:$A, "LDV", NewEmisData!$B:$B, $A82, NewEmisData!$C:$C, $H82, NewEmisData!$D:$D, BW$2))</f>
        <v>9.1630190121546704E-2</v>
      </c>
      <c r="BX82" s="335">
        <f>$I82*IF($G82="Pickup", SUMIFS(NewEmisData!J:J, NewEmisData!$A:$A, "Pickup", NewEmisData!$B:$B, $A82, NewEmisData!$C:$C, $H82, NewEmisData!$D:$D, BX$2), SUMIFS(NewEmisData!J:J, NewEmisData!$A:$A, "LDV", NewEmisData!$B:$B, $A82, NewEmisData!$C:$C, $H82, NewEmisData!$D:$D, BX$2))</f>
        <v>0.11005344876291601</v>
      </c>
      <c r="BY82" s="335">
        <f>$I82*IF($G82="Pickup", SUMIFS(NewEmisData!K:K, NewEmisData!$A:$A, "Pickup", NewEmisData!$B:$B, $A82, NewEmisData!$C:$C, $H82, NewEmisData!$D:$D, BY$2), SUMIFS(NewEmisData!K:K, NewEmisData!$A:$A, "LDV", NewEmisData!$B:$B, $A82, NewEmisData!$C:$C, $H82, NewEmisData!$D:$D, BY$2))</f>
        <v>0.124255361832616</v>
      </c>
      <c r="BZ82" s="335">
        <f>$I82*IF($G82="Pickup", SUMIFS(NewEmisData!L:L, NewEmisData!$A:$A, "Pickup", NewEmisData!$B:$B, $A82, NewEmisData!$C:$C, $H82, NewEmisData!$D:$D, BZ$2), SUMIFS(NewEmisData!L:L, NewEmisData!$A:$A, "LDV", NewEmisData!$B:$B, $A82, NewEmisData!$C:$C, $H82, NewEmisData!$D:$D, BZ$2))</f>
        <v>0.12937271269558401</v>
      </c>
      <c r="CA82" s="335">
        <f>$I82*IF($G82="Pickup", SUMIFS(NewEmisData!M:M, NewEmisData!$A:$A, "Pickup", NewEmisData!$B:$B, $A82, NewEmisData!$C:$C, $H82, NewEmisData!$D:$D, CA$2), SUMIFS(NewEmisData!M:M, NewEmisData!$A:$A, "LDV", NewEmisData!$B:$B, $A82, NewEmisData!$C:$C, $H82, NewEmisData!$D:$D, CA$2))</f>
        <v>0.13909439218126199</v>
      </c>
      <c r="CB82" s="335">
        <v>6.0597963453520649E-2</v>
      </c>
      <c r="CC82" s="335">
        <f>$I82*IF($G82="Pickup", SUMIFS(NewEmisData!E:E, NewEmisData!$A:$A, "Pickup", NewEmisData!$B:$B, $A82, NewEmisData!$C:$C, $H82, NewEmisData!$D:$D, CC$2), SUMIFS(NewEmisData!E:E, NewEmisData!$A:$A, "LDV", NewEmisData!$B:$B, $A82, NewEmisData!$C:$C, $H82, NewEmisData!$D:$D, CC$2))</f>
        <v>2.3959600214614001E-2</v>
      </c>
      <c r="CD82" s="335">
        <f>$I82*IF($G82="Pickup", SUMIFS(NewEmisData!F:F, NewEmisData!$A:$A, "Pickup", NewEmisData!$B:$B, $A82, NewEmisData!$C:$C, $H82, NewEmisData!$D:$D, CD$2), SUMIFS(NewEmisData!F:F, NewEmisData!$A:$A, "LDV", NewEmisData!$B:$B, $A82, NewEmisData!$C:$C, $H82, NewEmisData!$D:$D, CD$2))</f>
        <v>2.39595561203313E-2</v>
      </c>
      <c r="CE82" s="335">
        <f>$I82*IF($G82="Pickup", SUMIFS(NewEmisData!G:G, NewEmisData!$A:$A, "Pickup", NewEmisData!$B:$B, $A82, NewEmisData!$C:$C, $H82, NewEmisData!$D:$D, CE$2), SUMIFS(NewEmisData!G:G, NewEmisData!$A:$A, "LDV", NewEmisData!$B:$B, $A82, NewEmisData!$C:$C, $H82, NewEmisData!$D:$D, CE$2))</f>
        <v>2.1883978700773001E-2</v>
      </c>
      <c r="CF82" s="335">
        <f>$I82*IF($G82="Pickup", SUMIFS(NewEmisData!H:H, NewEmisData!$A:$A, "Pickup", NewEmisData!$B:$B, $A82, NewEmisData!$C:$C, $H82, NewEmisData!$D:$D, CF$2), SUMIFS(NewEmisData!H:H, NewEmisData!$A:$A, "LDV", NewEmisData!$B:$B, $A82, NewEmisData!$C:$C, $H82, NewEmisData!$D:$D, CF$2))</f>
        <v>2.25515751155465E-2</v>
      </c>
      <c r="CG82" s="335">
        <f>$I82*IF($G82="Pickup", SUMIFS(NewEmisData!I:I, NewEmisData!$A:$A, "Pickup", NewEmisData!$B:$B, $A82, NewEmisData!$C:$C, $H82, NewEmisData!$D:$D, CG$2), SUMIFS(NewEmisData!I:I, NewEmisData!$A:$A, "LDV", NewEmisData!$B:$B, $A82, NewEmisData!$C:$C, $H82, NewEmisData!$D:$D, CG$2))</f>
        <v>2.4461655004649401E-2</v>
      </c>
      <c r="CH82" s="335">
        <f>$I82*IF($G82="Pickup", SUMIFS(NewEmisData!J:J, NewEmisData!$A:$A, "Pickup", NewEmisData!$B:$B, $A82, NewEmisData!$C:$C, $H82, NewEmisData!$D:$D, CH$2), SUMIFS(NewEmisData!J:J, NewEmisData!$A:$A, "LDV", NewEmisData!$B:$B, $A82, NewEmisData!$C:$C, $H82, NewEmisData!$D:$D, CH$2))</f>
        <v>2.55482861436532E-2</v>
      </c>
      <c r="CI82" s="335">
        <f>$I82*IF($G82="Pickup", SUMIFS(NewEmisData!K:K, NewEmisData!$A:$A, "Pickup", NewEmisData!$B:$B, $A82, NewEmisData!$C:$C, $H82, NewEmisData!$D:$D, CI$2), SUMIFS(NewEmisData!K:K, NewEmisData!$A:$A, "LDV", NewEmisData!$B:$B, $A82, NewEmisData!$C:$C, $H82, NewEmisData!$D:$D, CI$2))</f>
        <v>2.5901161089235299E-2</v>
      </c>
      <c r="CJ82" s="335">
        <f>$I82*IF($G82="Pickup", SUMIFS(NewEmisData!L:L, NewEmisData!$A:$A, "Pickup", NewEmisData!$B:$B, $A82, NewEmisData!$C:$C, $H82, NewEmisData!$D:$D, CJ$2), SUMIFS(NewEmisData!L:L, NewEmisData!$A:$A, "LDV", NewEmisData!$B:$B, $A82, NewEmisData!$C:$C, $H82, NewEmisData!$D:$D, CJ$2))</f>
        <v>2.59711515976483E-2</v>
      </c>
      <c r="CK82" s="335">
        <f>$I82*IF($G82="Pickup", SUMIFS(NewEmisData!M:M, NewEmisData!$A:$A, "Pickup", NewEmisData!$B:$B, $A82, NewEmisData!$C:$C, $H82, NewEmisData!$D:$D, CK$2), SUMIFS(NewEmisData!M:M, NewEmisData!$A:$A, "LDV", NewEmisData!$B:$B, $A82, NewEmisData!$C:$C, $H82, NewEmisData!$D:$D, CK$2))</f>
        <v>2.6006232363577901E-2</v>
      </c>
      <c r="CL82" s="335">
        <v>2.191731487598363E-2</v>
      </c>
      <c r="CM82" s="335">
        <f>$I82*IF($G82="Pickup", SUMIFS(NewEmisData!E:E, NewEmisData!$A:$A, "Pickup", NewEmisData!$B:$B, $A82, NewEmisData!$C:$C, $H82, NewEmisData!$D:$D, CM$2), SUMIFS(NewEmisData!E:E, NewEmisData!$A:$A, "LDV", NewEmisData!$B:$B, $A82, NewEmisData!$C:$C, $H82, NewEmisData!$D:$D, CM$2))</f>
        <v>6.6247436710222896E-3</v>
      </c>
      <c r="CN82" s="335">
        <f>$I82*IF($G82="Pickup", SUMIFS(NewEmisData!F:F, NewEmisData!$A:$A, "Pickup", NewEmisData!$B:$B, $A82, NewEmisData!$C:$C, $H82, NewEmisData!$D:$D, CN$2), SUMIFS(NewEmisData!F:F, NewEmisData!$A:$A, "LDV", NewEmisData!$B:$B, $A82, NewEmisData!$C:$C, $H82, NewEmisData!$D:$D, CN$2))</f>
        <v>6.6281448502966099E-3</v>
      </c>
      <c r="CO82" s="335">
        <f>$I82*IF($G82="Pickup", SUMIFS(NewEmisData!G:G, NewEmisData!$A:$A, "Pickup", NewEmisData!$B:$B, $A82, NewEmisData!$C:$C, $H82, NewEmisData!$D:$D, CO$2), SUMIFS(NewEmisData!G:G, NewEmisData!$A:$A, "LDV", NewEmisData!$B:$B, $A82, NewEmisData!$C:$C, $H82, NewEmisData!$D:$D, CO$2))</f>
        <v>5.8722582728920596E-3</v>
      </c>
      <c r="CP82" s="335">
        <f>$I82*IF($G82="Pickup", SUMIFS(NewEmisData!H:H, NewEmisData!$A:$A, "Pickup", NewEmisData!$B:$B, $A82, NewEmisData!$C:$C, $H82, NewEmisData!$D:$D, CP$2), SUMIFS(NewEmisData!H:H, NewEmisData!$A:$A, "LDV", NewEmisData!$B:$B, $A82, NewEmisData!$C:$C, $H82, NewEmisData!$D:$D, CP$2))</f>
        <v>5.9987733822495001E-3</v>
      </c>
      <c r="CQ82" s="335">
        <f>$I82*IF($G82="Pickup", SUMIFS(NewEmisData!I:I, NewEmisData!$A:$A, "Pickup", NewEmisData!$B:$B, $A82, NewEmisData!$C:$C, $H82, NewEmisData!$D:$D, CQ$2), SUMIFS(NewEmisData!I:I, NewEmisData!$A:$A, "LDV", NewEmisData!$B:$B, $A82, NewEmisData!$C:$C, $H82, NewEmisData!$D:$D, CQ$2))</f>
        <v>6.1874595969005101E-3</v>
      </c>
      <c r="CR82" s="335">
        <f>$I82*IF($G82="Pickup", SUMIFS(NewEmisData!J:J, NewEmisData!$A:$A, "Pickup", NewEmisData!$B:$B, $A82, NewEmisData!$C:$C, $H82, NewEmisData!$D:$D, CR$2), SUMIFS(NewEmisData!J:J, NewEmisData!$A:$A, "LDV", NewEmisData!$B:$B, $A82, NewEmisData!$C:$C, $H82, NewEmisData!$D:$D, CR$2))</f>
        <v>6.3726817480412997E-3</v>
      </c>
      <c r="CS82" s="335">
        <f>$I82*IF($G82="Pickup", SUMIFS(NewEmisData!K:K, NewEmisData!$A:$A, "Pickup", NewEmisData!$B:$B, $A82, NewEmisData!$C:$C, $H82, NewEmisData!$D:$D, CS$2), SUMIFS(NewEmisData!K:K, NewEmisData!$A:$A, "LDV", NewEmisData!$B:$B, $A82, NewEmisData!$C:$C, $H82, NewEmisData!$D:$D, CS$2))</f>
        <v>6.4700080275717697E-3</v>
      </c>
      <c r="CT82" s="335">
        <f>$I82*IF($G82="Pickup", SUMIFS(NewEmisData!L:L, NewEmisData!$A:$A, "Pickup", NewEmisData!$B:$B, $A82, NewEmisData!$C:$C, $H82, NewEmisData!$D:$D, CT$2), SUMIFS(NewEmisData!L:L, NewEmisData!$A:$A, "LDV", NewEmisData!$B:$B, $A82, NewEmisData!$C:$C, $H82, NewEmisData!$D:$D, CT$2))</f>
        <v>6.5027598829567098E-3</v>
      </c>
      <c r="CU82" s="335">
        <f>$I82*IF($G82="Pickup", SUMIFS(NewEmisData!M:M, NewEmisData!$A:$A, "Pickup", NewEmisData!$B:$B, $A82, NewEmisData!$C:$C, $H82, NewEmisData!$D:$D, CU$2), SUMIFS(NewEmisData!M:M, NewEmisData!$A:$A, "LDV", NewEmisData!$B:$B, $A82, NewEmisData!$C:$C, $H82, NewEmisData!$D:$D, CU$2))</f>
        <v>6.5452972205059003E-3</v>
      </c>
      <c r="CV82" s="335">
        <v>6.7952138994962314E-3</v>
      </c>
      <c r="CW82" s="335">
        <v>3.2737236720533996E-3</v>
      </c>
      <c r="CX82" s="335">
        <v>2.6781003095548879E-3</v>
      </c>
      <c r="CY82" s="335">
        <v>2.1676078198661908E-3</v>
      </c>
      <c r="CZ82" s="335">
        <v>1.8280427673966254E-3</v>
      </c>
      <c r="DA82" s="335">
        <v>1.3974317339333041E-3</v>
      </c>
      <c r="DB82" s="335">
        <v>1.0983679193551715E-3</v>
      </c>
      <c r="DC82" s="335">
        <v>1.0621406649517317E-3</v>
      </c>
      <c r="DD82" s="335">
        <v>1.0419409873215341E-3</v>
      </c>
      <c r="DE82" s="335">
        <v>1.0353827915676214E-3</v>
      </c>
      <c r="DF82" s="335">
        <v>1.0353827915676214E-3</v>
      </c>
      <c r="DG82" s="335">
        <f>$I82*IF($G82="Pickup", SUMIFS(NewEmisData!E:E, NewEmisData!$A:$A, "Pickup", NewEmisData!$B:$B, $A82, NewEmisData!$C:$C, $H82, NewEmisData!$D:$D, DG$2), SUMIFS(NewEmisData!E:E, NewEmisData!$A:$A, "LDV", NewEmisData!$B:$B, $A82, NewEmisData!$C:$C, $H82, NewEmisData!$D:$D, DG$2))</f>
        <v>0</v>
      </c>
      <c r="DH82" s="335">
        <f>$I82*IF($G82="Pickup", SUMIFS(NewEmisData!F:F, NewEmisData!$A:$A, "Pickup", NewEmisData!$B:$B, $A82, NewEmisData!$C:$C, $H82, NewEmisData!$D:$D, DH$2), SUMIFS(NewEmisData!F:F, NewEmisData!$A:$A, "LDV", NewEmisData!$B:$B, $A82, NewEmisData!$C:$C, $H82, NewEmisData!$D:$D, DH$2))</f>
        <v>0</v>
      </c>
      <c r="DI82" s="335">
        <f>$I82*IF($G82="Pickup", SUMIFS(NewEmisData!G:G, NewEmisData!$A:$A, "Pickup", NewEmisData!$B:$B, $A82, NewEmisData!$C:$C, $H82, NewEmisData!$D:$D, DI$2), SUMIFS(NewEmisData!G:G, NewEmisData!$A:$A, "LDV", NewEmisData!$B:$B, $A82, NewEmisData!$C:$C, $H82, NewEmisData!$D:$D, DI$2))</f>
        <v>0</v>
      </c>
      <c r="DJ82" s="335">
        <f>$I82*IF($G82="Pickup", SUMIFS(NewEmisData!H:H, NewEmisData!$A:$A, "Pickup", NewEmisData!$B:$B, $A82, NewEmisData!$C:$C, $H82, NewEmisData!$D:$D, DJ$2), SUMIFS(NewEmisData!H:H, NewEmisData!$A:$A, "LDV", NewEmisData!$B:$B, $A82, NewEmisData!$C:$C, $H82, NewEmisData!$D:$D, DJ$2))</f>
        <v>0</v>
      </c>
      <c r="DK82" s="335">
        <f>$I82*IF($G82="Pickup", SUMIFS(NewEmisData!I:I, NewEmisData!$A:$A, "Pickup", NewEmisData!$B:$B, $A82, NewEmisData!$C:$C, $H82, NewEmisData!$D:$D, DK$2), SUMIFS(NewEmisData!I:I, NewEmisData!$A:$A, "LDV", NewEmisData!$B:$B, $A82, NewEmisData!$C:$C, $H82, NewEmisData!$D:$D, DK$2))</f>
        <v>0</v>
      </c>
      <c r="DL82" s="335">
        <f>$I82*IF($G82="Pickup", SUMIFS(NewEmisData!J:J, NewEmisData!$A:$A, "Pickup", NewEmisData!$B:$B, $A82, NewEmisData!$C:$C, $H82, NewEmisData!$D:$D, DL$2), SUMIFS(NewEmisData!J:J, NewEmisData!$A:$A, "LDV", NewEmisData!$B:$B, $A82, NewEmisData!$C:$C, $H82, NewEmisData!$D:$D, DL$2))</f>
        <v>0</v>
      </c>
      <c r="DM82" s="335">
        <f>$I82*IF($G82="Pickup", SUMIFS(NewEmisData!K:K, NewEmisData!$A:$A, "Pickup", NewEmisData!$B:$B, $A82, NewEmisData!$C:$C, $H82, NewEmisData!$D:$D, DM$2), SUMIFS(NewEmisData!K:K, NewEmisData!$A:$A, "LDV", NewEmisData!$B:$B, $A82, NewEmisData!$C:$C, $H82, NewEmisData!$D:$D, DM$2))</f>
        <v>0</v>
      </c>
      <c r="DN82" s="335">
        <f>$I82*IF($G82="Pickup", SUMIFS(NewEmisData!L:L, NewEmisData!$A:$A, "Pickup", NewEmisData!$B:$B, $A82, NewEmisData!$C:$C, $H82, NewEmisData!$D:$D, DN$2), SUMIFS(NewEmisData!L:L, NewEmisData!$A:$A, "LDV", NewEmisData!$B:$B, $A82, NewEmisData!$C:$C, $H82, NewEmisData!$D:$D, DN$2))</f>
        <v>0</v>
      </c>
      <c r="DO82" s="335">
        <f>$I82*IF($G82="Pickup", SUMIFS(NewEmisData!M:M, NewEmisData!$A:$A, "Pickup", NewEmisData!$B:$B, $A82, NewEmisData!$C:$C, $H82, NewEmisData!$D:$D, DO$2), SUMIFS(NewEmisData!M:M, NewEmisData!$A:$A, "LDV", NewEmisData!$B:$B, $A82, NewEmisData!$C:$C, $H82, NewEmisData!$D:$D, DO$2))</f>
        <v>0</v>
      </c>
      <c r="DP82" s="335">
        <v>2.1093869642803405E-3</v>
      </c>
      <c r="DQ82" s="335">
        <f>$I82*IF($G82="Pickup", SUMIFS(NewEmisData!E:E, NewEmisData!$A:$A, "Pickup", NewEmisData!$B:$B, $A82, NewEmisData!$C:$C, $H82, NewEmisData!$D:$D, DQ$2), SUMIFS(NewEmisData!E:E, NewEmisData!$A:$A, "LDV", NewEmisData!$B:$B, $A82, NewEmisData!$C:$C, $H82, NewEmisData!$D:$D, DQ$2))</f>
        <v>1.72060513456559E-2</v>
      </c>
      <c r="DR82" s="335">
        <f>$I82*IF($G82="Pickup", SUMIFS(NewEmisData!F:F, NewEmisData!$A:$A, "Pickup", NewEmisData!$B:$B, $A82, NewEmisData!$C:$C, $H82, NewEmisData!$D:$D, DR$2), SUMIFS(NewEmisData!F:F, NewEmisData!$A:$A, "LDV", NewEmisData!$B:$B, $A82, NewEmisData!$C:$C, $H82, NewEmisData!$D:$D, DR$2))</f>
        <v>1.39445975504595E-2</v>
      </c>
      <c r="DS82" s="335">
        <f>$I82*IF($G82="Pickup", SUMIFS(NewEmisData!G:G, NewEmisData!$A:$A, "Pickup", NewEmisData!$B:$B, $A82, NewEmisData!$C:$C, $H82, NewEmisData!$D:$D, DS$2), SUMIFS(NewEmisData!G:G, NewEmisData!$A:$A, "LDV", NewEmisData!$B:$B, $A82, NewEmisData!$C:$C, $H82, NewEmisData!$D:$D, DS$2))</f>
        <v>1.1545350421749499E-2</v>
      </c>
      <c r="DT82" s="335">
        <f>$I82*IF($G82="Pickup", SUMIFS(NewEmisData!H:H, NewEmisData!$A:$A, "Pickup", NewEmisData!$B:$B, $A82, NewEmisData!$C:$C, $H82, NewEmisData!$D:$D, DT$2), SUMIFS(NewEmisData!H:H, NewEmisData!$A:$A, "LDV", NewEmisData!$B:$B, $A82, NewEmisData!$C:$C, $H82, NewEmisData!$D:$D, DT$2))</f>
        <v>8.6081220221104308E-3</v>
      </c>
      <c r="DU82" s="335">
        <f>$I82*IF($G82="Pickup", SUMIFS(NewEmisData!I:I, NewEmisData!$A:$A, "Pickup", NewEmisData!$B:$B, $A82, NewEmisData!$C:$C, $H82, NewEmisData!$D:$D, DU$2), SUMIFS(NewEmisData!I:I, NewEmisData!$A:$A, "LDV", NewEmisData!$B:$B, $A82, NewEmisData!$C:$C, $H82, NewEmisData!$D:$D, DU$2))</f>
        <v>7.3358997295851396E-3</v>
      </c>
      <c r="DV82" s="335">
        <f>$I82*IF($G82="Pickup", SUMIFS(NewEmisData!J:J, NewEmisData!$A:$A, "Pickup", NewEmisData!$B:$B, $A82, NewEmisData!$C:$C, $H82, NewEmisData!$D:$D, DV$2), SUMIFS(NewEmisData!J:J, NewEmisData!$A:$A, "LDV", NewEmisData!$B:$B, $A82, NewEmisData!$C:$C, $H82, NewEmisData!$D:$D, DV$2))</f>
        <v>6.80763615470716E-3</v>
      </c>
      <c r="DW82" s="335">
        <f>$I82*IF($G82="Pickup", SUMIFS(NewEmisData!K:K, NewEmisData!$A:$A, "Pickup", NewEmisData!$B:$B, $A82, NewEmisData!$C:$C, $H82, NewEmisData!$D:$D, DW$2), SUMIFS(NewEmisData!K:K, NewEmisData!$A:$A, "LDV", NewEmisData!$B:$B, $A82, NewEmisData!$C:$C, $H82, NewEmisData!$D:$D, DW$2))</f>
        <v>6.5187746094924597E-3</v>
      </c>
      <c r="DX82" s="335">
        <f>$I82*IF($G82="Pickup", SUMIFS(NewEmisData!L:L, NewEmisData!$A:$A, "Pickup", NewEmisData!$B:$B, $A82, NewEmisData!$C:$C, $H82, NewEmisData!$D:$D, DX$2), SUMIFS(NewEmisData!L:L, NewEmisData!$A:$A, "LDV", NewEmisData!$B:$B, $A82, NewEmisData!$C:$C, $H82, NewEmisData!$D:$D, DX$2))</f>
        <v>6.4360300854497997E-3</v>
      </c>
      <c r="DY82" s="335">
        <f>$I82*IF($G82="Pickup", SUMIFS(NewEmisData!M:M, NewEmisData!$A:$A, "Pickup", NewEmisData!$B:$B, $A82, NewEmisData!$C:$C, $H82, NewEmisData!$D:$D, DY$2), SUMIFS(NewEmisData!M:M, NewEmisData!$A:$A, "LDV", NewEmisData!$B:$B, $A82, NewEmisData!$C:$C, $H82, NewEmisData!$D:$D, DY$2))</f>
        <v>6.4555791711704098E-3</v>
      </c>
      <c r="DZ82" s="335">
        <v>1.0483433406910452E-2</v>
      </c>
      <c r="EA82" s="335">
        <f t="shared" si="118"/>
        <v>544.06140229978803</v>
      </c>
      <c r="EB82" s="335">
        <f t="shared" si="119"/>
        <v>523.413327777066</v>
      </c>
      <c r="EC82" s="335">
        <f t="shared" si="120"/>
        <v>357.99141886123999</v>
      </c>
      <c r="ED82" s="335">
        <f t="shared" si="121"/>
        <v>312.66678906093301</v>
      </c>
      <c r="EE82" s="335">
        <f t="shared" si="122"/>
        <v>294.74575835697101</v>
      </c>
      <c r="EF82" s="335">
        <f t="shared" si="123"/>
        <v>286.352398145763</v>
      </c>
      <c r="EG82" s="335">
        <f t="shared" si="124"/>
        <v>279.91384153210601</v>
      </c>
      <c r="EH82" s="335">
        <f t="shared" si="125"/>
        <v>277.68437233076702</v>
      </c>
      <c r="EI82" s="335">
        <f t="shared" si="126"/>
        <v>277.87214787868902</v>
      </c>
      <c r="EJ82" s="335">
        <f t="shared" si="127"/>
        <v>0.26615030329306139</v>
      </c>
      <c r="EK82" s="335">
        <f t="shared" si="128"/>
        <v>4.1591145158291702E-2</v>
      </c>
      <c r="EL82" s="335">
        <f t="shared" si="129"/>
        <v>3.3567901229069899E-2</v>
      </c>
      <c r="EM82" s="335">
        <f t="shared" si="130"/>
        <v>3.10903118023543E-2</v>
      </c>
      <c r="EN82" s="335">
        <f t="shared" si="131"/>
        <v>2.9494448323488E-2</v>
      </c>
      <c r="EO82" s="335">
        <f t="shared" si="132"/>
        <v>3.24157979138915E-2</v>
      </c>
      <c r="EP82" s="335">
        <f t="shared" si="133"/>
        <v>3.3172947032470201E-2</v>
      </c>
      <c r="EQ82" s="335">
        <f t="shared" si="134"/>
        <v>3.1994284946783497E-2</v>
      </c>
      <c r="ER82" s="335">
        <f t="shared" si="135"/>
        <v>3.1321415112152799E-2</v>
      </c>
      <c r="ES82" s="335">
        <f t="shared" si="136"/>
        <v>3.1760554326411998E-2</v>
      </c>
      <c r="ET82" s="335">
        <f t="shared" si="137"/>
        <v>5.9143404970885341E-2</v>
      </c>
      <c r="EU82" s="335">
        <f t="shared" si="138"/>
        <v>5.7604083038927199E-3</v>
      </c>
      <c r="EV82" s="335">
        <f t="shared" si="139"/>
        <v>5.5417937646853798E-3</v>
      </c>
      <c r="EW82" s="335">
        <f t="shared" si="140"/>
        <v>2.7566082972264299E-3</v>
      </c>
      <c r="EX82" s="335">
        <f t="shared" si="141"/>
        <v>2.4076004556077501E-3</v>
      </c>
      <c r="EY82" s="335">
        <f t="shared" si="142"/>
        <v>2.2696033600869301E-3</v>
      </c>
      <c r="EZ82" s="335">
        <f t="shared" si="143"/>
        <v>2.2049736201383199E-3</v>
      </c>
      <c r="FA82" s="335">
        <f t="shared" si="144"/>
        <v>2.1553953660312102E-3</v>
      </c>
      <c r="FB82" s="335">
        <f t="shared" si="145"/>
        <v>2.1382282417646901E-3</v>
      </c>
      <c r="FC82" s="335">
        <f t="shared" si="146"/>
        <v>2.1396749034826201E-3</v>
      </c>
      <c r="FD82" s="335">
        <f t="shared" si="147"/>
        <v>2.5617670759243757E-3</v>
      </c>
      <c r="FE82" s="335">
        <f t="shared" si="148"/>
        <v>9.5237657915846596E-2</v>
      </c>
      <c r="FF82" s="335">
        <f t="shared" si="149"/>
        <v>9.5233803814773199E-2</v>
      </c>
      <c r="FG82" s="335">
        <f t="shared" si="150"/>
        <v>7.6274845717456005E-2</v>
      </c>
      <c r="FH82" s="335">
        <f t="shared" si="151"/>
        <v>7.6015147426408802E-2</v>
      </c>
      <c r="FI82" s="335">
        <f t="shared" si="152"/>
        <v>7.5941173275762303E-2</v>
      </c>
      <c r="FJ82" s="335">
        <f t="shared" si="153"/>
        <v>7.5905318392472401E-2</v>
      </c>
      <c r="FK82" s="335">
        <f t="shared" si="154"/>
        <v>7.5746506350714102E-2</v>
      </c>
      <c r="FL82" s="335">
        <f t="shared" si="155"/>
        <v>7.5609197138019502E-2</v>
      </c>
      <c r="FM82" s="335">
        <f t="shared" si="156"/>
        <v>7.5600977518040596E-2</v>
      </c>
      <c r="FN82" s="335">
        <f t="shared" si="157"/>
        <v>4.7785374819939178E-2</v>
      </c>
      <c r="FO82" s="335">
        <f t="shared" si="158"/>
        <v>1.40169037450868E-2</v>
      </c>
      <c r="FP82" s="335">
        <f t="shared" si="159"/>
        <v>1.4013573377583501E-2</v>
      </c>
      <c r="FQ82" s="335">
        <f t="shared" si="160"/>
        <v>1.11562424125551E-2</v>
      </c>
      <c r="FR82" s="335">
        <f t="shared" si="161"/>
        <v>1.09265188788693E-2</v>
      </c>
      <c r="FS82" s="335">
        <f t="shared" si="162"/>
        <v>1.0861054896046199E-2</v>
      </c>
      <c r="FT82" s="335">
        <f t="shared" si="163"/>
        <v>1.08293882777488E-2</v>
      </c>
      <c r="FU82" s="335">
        <f t="shared" si="164"/>
        <v>1.06888930906526E-2</v>
      </c>
      <c r="FV82" s="335">
        <f t="shared" si="165"/>
        <v>1.05674353285179E-2</v>
      </c>
      <c r="FW82" s="335">
        <f t="shared" si="166"/>
        <v>1.05601708467511E-2</v>
      </c>
      <c r="FX82" s="335">
        <f t="shared" si="167"/>
        <v>9.6257106650809981E-3</v>
      </c>
    </row>
    <row r="83" spans="1:180" x14ac:dyDescent="0.2">
      <c r="A83" s="305" t="str">
        <f>_xlfn.CONCAT(IF(LEFT(TRIM(A82),1)="*", "*R", "R"), 1+RIGHT(TRIM(A82),1))</f>
        <v>R5</v>
      </c>
      <c r="B83" s="305" t="str">
        <f t="shared" si="174"/>
        <v>TLMETHX11</v>
      </c>
      <c r="C83" s="305" t="str">
        <f t="shared" si="175"/>
        <v>TL.E85X.M.ETHX.2011</v>
      </c>
      <c r="D83" s="301" t="str">
        <f t="shared" si="176"/>
        <v>bn-vmt, bn-vmt/a</v>
      </c>
      <c r="E83" s="301" t="str">
        <f t="shared" si="177"/>
        <v>TLE85X</v>
      </c>
      <c r="F83" s="301" t="str">
        <f t="shared" si="178"/>
        <v>TL</v>
      </c>
      <c r="G83" s="315" t="s">
        <v>819</v>
      </c>
      <c r="H83" s="315" t="s">
        <v>817</v>
      </c>
      <c r="I83" s="315">
        <v>1</v>
      </c>
      <c r="J83" s="315" t="str">
        <f t="shared" si="168"/>
        <v>Minivan-E85</v>
      </c>
      <c r="K83" s="335">
        <f>$I83*IF($G83="Pickup", SUMIFS(NewEmisData!E:E, NewEmisData!$A:$A, "Pickup", NewEmisData!$B:$B, $A83, NewEmisData!$C:$C, $H83, NewEmisData!$D:$D, K$2), SUMIFS(NewEmisData!E:E, NewEmisData!$A:$A, "LDV", NewEmisData!$B:$B, $A83, NewEmisData!$C:$C, $H83, NewEmisData!$D:$D, K$2))</f>
        <v>427.22035607805998</v>
      </c>
      <c r="L83" s="335">
        <f>$I83*IF($G83="Pickup", SUMIFS(NewEmisData!F:F, NewEmisData!$A:$A, "Pickup", NewEmisData!$B:$B, $A83, NewEmisData!$C:$C, $H83, NewEmisData!$D:$D, L$2), SUMIFS(NewEmisData!F:F, NewEmisData!$A:$A, "LDV", NewEmisData!$B:$B, $A83, NewEmisData!$C:$C, $H83, NewEmisData!$D:$D, L$2))</f>
        <v>410.99295031887198</v>
      </c>
      <c r="M83" s="335">
        <f>$I83*IF($G83="Pickup", SUMIFS(NewEmisData!G:G, NewEmisData!$A:$A, "Pickup", NewEmisData!$B:$B, $A83, NewEmisData!$C:$C, $H83, NewEmisData!$D:$D, M$2), SUMIFS(NewEmisData!G:G, NewEmisData!$A:$A, "LDV", NewEmisData!$B:$B, $A83, NewEmisData!$C:$C, $H83, NewEmisData!$D:$D, M$2))</f>
        <v>286.65796119002903</v>
      </c>
      <c r="N83" s="335">
        <f>$I83*IF($G83="Pickup", SUMIFS(NewEmisData!H:H, NewEmisData!$A:$A, "Pickup", NewEmisData!$B:$B, $A83, NewEmisData!$C:$C, $H83, NewEmisData!$D:$D, N$2), SUMIFS(NewEmisData!H:H, NewEmisData!$A:$A, "LDV", NewEmisData!$B:$B, $A83, NewEmisData!$C:$C, $H83, NewEmisData!$D:$D, N$2))</f>
        <v>251.42291340526501</v>
      </c>
      <c r="O83" s="335">
        <f>$I83*IF($G83="Pickup", SUMIFS(NewEmisData!I:I, NewEmisData!$A:$A, "Pickup", NewEmisData!$B:$B, $A83, NewEmisData!$C:$C, $H83, NewEmisData!$D:$D, O$2), SUMIFS(NewEmisData!I:I, NewEmisData!$A:$A, "LDV", NewEmisData!$B:$B, $A83, NewEmisData!$C:$C, $H83, NewEmisData!$D:$D, O$2))</f>
        <v>237.879150946539</v>
      </c>
      <c r="P83" s="335">
        <f>$I83*IF($G83="Pickup", SUMIFS(NewEmisData!J:J, NewEmisData!$A:$A, "Pickup", NewEmisData!$B:$B, $A83, NewEmisData!$C:$C, $H83, NewEmisData!$D:$D, P$2), SUMIFS(NewEmisData!J:J, NewEmisData!$A:$A, "LDV", NewEmisData!$B:$B, $A83, NewEmisData!$C:$C, $H83, NewEmisData!$D:$D, P$2))</f>
        <v>231.785973261176</v>
      </c>
      <c r="Q83" s="335">
        <f>$I83*IF($G83="Pickup", SUMIFS(NewEmisData!K:K, NewEmisData!$A:$A, "Pickup", NewEmisData!$B:$B, $A83, NewEmisData!$C:$C, $H83, NewEmisData!$D:$D, Q$2), SUMIFS(NewEmisData!K:K, NewEmisData!$A:$A, "LDV", NewEmisData!$B:$B, $A83, NewEmisData!$C:$C, $H83, NewEmisData!$D:$D, Q$2))</f>
        <v>226.95489929379499</v>
      </c>
      <c r="R83" s="335">
        <f>$I83*IF($G83="Pickup", SUMIFS(NewEmisData!L:L, NewEmisData!$A:$A, "Pickup", NewEmisData!$B:$B, $A83, NewEmisData!$C:$C, $H83, NewEmisData!$D:$D, R$2), SUMIFS(NewEmisData!L:L, NewEmisData!$A:$A, "LDV", NewEmisData!$B:$B, $A83, NewEmisData!$C:$C, $H83, NewEmisData!$D:$D, R$2))</f>
        <v>225.270240547784</v>
      </c>
      <c r="S83" s="335">
        <f>$I83*IF($G83="Pickup", SUMIFS(NewEmisData!M:M, NewEmisData!$A:$A, "Pickup", NewEmisData!$B:$B, $A83, NewEmisData!$C:$C, $H83, NewEmisData!$D:$D, S$2), SUMIFS(NewEmisData!M:M, NewEmisData!$A:$A, "LDV", NewEmisData!$B:$B, $A83, NewEmisData!$C:$C, $H83, NewEmisData!$D:$D, S$2))</f>
        <v>225.537595537371</v>
      </c>
      <c r="T83" s="335">
        <v>0.26615030329306139</v>
      </c>
      <c r="U83" s="335">
        <f>$I83*IF($G83="Pickup", SUMIFS(NewEmisData!E:E, NewEmisData!$A:$A, "Pickup", NewEmisData!$B:$B, $A83, NewEmisData!$C:$C, $H83, NewEmisData!$D:$D, U$2), SUMIFS(NewEmisData!E:E, NewEmisData!$A:$A, "LDV", NewEmisData!$B:$B, $A83, NewEmisData!$C:$C, $H83, NewEmisData!$D:$D, U$2))</f>
        <v>5.43221938231905E-2</v>
      </c>
      <c r="V83" s="335">
        <f>$I83*IF($G83="Pickup", SUMIFS(NewEmisData!F:F, NewEmisData!$A:$A, "Pickup", NewEmisData!$B:$B, $A83, NewEmisData!$C:$C, $H83, NewEmisData!$D:$D, V$2), SUMIFS(NewEmisData!F:F, NewEmisData!$A:$A, "LDV", NewEmisData!$B:$B, $A83, NewEmisData!$C:$C, $H83, NewEmisData!$D:$D, V$2))</f>
        <v>4.5813368539693498E-2</v>
      </c>
      <c r="W83" s="335">
        <f>$I83*IF($G83="Pickup", SUMIFS(NewEmisData!G:G, NewEmisData!$A:$A, "Pickup", NewEmisData!$B:$B, $A83, NewEmisData!$C:$C, $H83, NewEmisData!$D:$D, W$2), SUMIFS(NewEmisData!G:G, NewEmisData!$A:$A, "LDV", NewEmisData!$B:$B, $A83, NewEmisData!$C:$C, $H83, NewEmisData!$D:$D, W$2))</f>
        <v>4.3138992375732398E-2</v>
      </c>
      <c r="X83" s="335">
        <f>$I83*IF($G83="Pickup", SUMIFS(NewEmisData!H:H, NewEmisData!$A:$A, "Pickup", NewEmisData!$B:$B, $A83, NewEmisData!$C:$C, $H83, NewEmisData!$D:$D, X$2), SUMIFS(NewEmisData!H:H, NewEmisData!$A:$A, "LDV", NewEmisData!$B:$B, $A83, NewEmisData!$C:$C, $H83, NewEmisData!$D:$D, X$2))</f>
        <v>4.22702301498529E-2</v>
      </c>
      <c r="Y83" s="335">
        <f>$I83*IF($G83="Pickup", SUMIFS(NewEmisData!I:I, NewEmisData!$A:$A, "Pickup", NewEmisData!$B:$B, $A83, NewEmisData!$C:$C, $H83, NewEmisData!$D:$D, Y$2), SUMIFS(NewEmisData!I:I, NewEmisData!$A:$A, "LDV", NewEmisData!$B:$B, $A83, NewEmisData!$C:$C, $H83, NewEmisData!$D:$D, Y$2))</f>
        <v>4.7266554092845102E-2</v>
      </c>
      <c r="Z83" s="335">
        <f>$I83*IF($G83="Pickup", SUMIFS(NewEmisData!J:J, NewEmisData!$A:$A, "Pickup", NewEmisData!$B:$B, $A83, NewEmisData!$C:$C, $H83, NewEmisData!$D:$D, Z$2), SUMIFS(NewEmisData!J:J, NewEmisData!$A:$A, "LDV", NewEmisData!$B:$B, $A83, NewEmisData!$C:$C, $H83, NewEmisData!$D:$D, Z$2))</f>
        <v>4.92796412957313E-2</v>
      </c>
      <c r="AA83" s="335">
        <f>$I83*IF($G83="Pickup", SUMIFS(NewEmisData!K:K, NewEmisData!$A:$A, "Pickup", NewEmisData!$B:$B, $A83, NewEmisData!$C:$C, $H83, NewEmisData!$D:$D, AA$2), SUMIFS(NewEmisData!K:K, NewEmisData!$A:$A, "LDV", NewEmisData!$B:$B, $A83, NewEmisData!$C:$C, $H83, NewEmisData!$D:$D, AA$2))</f>
        <v>4.83132390691993E-2</v>
      </c>
      <c r="AB83" s="335">
        <f>$I83*IF($G83="Pickup", SUMIFS(NewEmisData!L:L, NewEmisData!$A:$A, "Pickup", NewEmisData!$B:$B, $A83, NewEmisData!$C:$C, $H83, NewEmisData!$D:$D, AB$2), SUMIFS(NewEmisData!L:L, NewEmisData!$A:$A, "LDV", NewEmisData!$B:$B, $A83, NewEmisData!$C:$C, $H83, NewEmisData!$D:$D, AB$2))</f>
        <v>4.7598470704443001E-2</v>
      </c>
      <c r="AC83" s="335">
        <f>$I83*IF($G83="Pickup", SUMIFS(NewEmisData!M:M, NewEmisData!$A:$A, "Pickup", NewEmisData!$B:$B, $A83, NewEmisData!$C:$C, $H83, NewEmisData!$D:$D, AC$2), SUMIFS(NewEmisData!M:M, NewEmisData!$A:$A, "LDV", NewEmisData!$B:$B, $A83, NewEmisData!$C:$C, $H83, NewEmisData!$D:$D, AC$2))</f>
        <v>4.8291189756298203E-2</v>
      </c>
      <c r="AD83" s="335">
        <v>5.9143404970885341E-2</v>
      </c>
      <c r="AE83" s="335">
        <f>$I83*IF($G83="Pickup", SUMIFS(NewEmisData!E:E, NewEmisData!$A:$A, "Pickup", NewEmisData!$B:$B, $A83, NewEmisData!$C:$C, $H83, NewEmisData!$D:$D, AE$2), SUMIFS(NewEmisData!E:E, NewEmisData!$A:$A, "LDV", NewEmisData!$B:$B, $A83, NewEmisData!$C:$C, $H83, NewEmisData!$D:$D, AE$2))</f>
        <v>4.5233219210783302E-3</v>
      </c>
      <c r="AF83" s="335">
        <f>$I83*IF($G83="Pickup", SUMIFS(NewEmisData!F:F, NewEmisData!$A:$A, "Pickup", NewEmisData!$B:$B, $A83, NewEmisData!$C:$C, $H83, NewEmisData!$D:$D, AF$2), SUMIFS(NewEmisData!F:F, NewEmisData!$A:$A, "LDV", NewEmisData!$B:$B, $A83, NewEmisData!$C:$C, $H83, NewEmisData!$D:$D, AF$2))</f>
        <v>4.35150523268109E-3</v>
      </c>
      <c r="AG83" s="335">
        <f>$I83*IF($G83="Pickup", SUMIFS(NewEmisData!G:G, NewEmisData!$A:$A, "Pickup", NewEmisData!$B:$B, $A83, NewEmisData!$C:$C, $H83, NewEmisData!$D:$D, AG$2), SUMIFS(NewEmisData!G:G, NewEmisData!$A:$A, "LDV", NewEmisData!$B:$B, $A83, NewEmisData!$C:$C, $H83, NewEmisData!$D:$D, AG$2))</f>
        <v>2.2073239302791599E-3</v>
      </c>
      <c r="AH83" s="335">
        <f>$I83*IF($G83="Pickup", SUMIFS(NewEmisData!H:H, NewEmisData!$A:$A, "Pickup", NewEmisData!$B:$B, $A83, NewEmisData!$C:$C, $H83, NewEmisData!$D:$D, AH$2), SUMIFS(NewEmisData!H:H, NewEmisData!$A:$A, "LDV", NewEmisData!$B:$B, $A83, NewEmisData!$C:$C, $H83, NewEmisData!$D:$D, AH$2))</f>
        <v>1.93600769277144E-3</v>
      </c>
      <c r="AI83" s="335">
        <f>$I83*IF($G83="Pickup", SUMIFS(NewEmisData!I:I, NewEmisData!$A:$A, "Pickup", NewEmisData!$B:$B, $A83, NewEmisData!$C:$C, $H83, NewEmisData!$D:$D, AI$2), SUMIFS(NewEmisData!I:I, NewEmisData!$A:$A, "LDV", NewEmisData!$B:$B, $A83, NewEmisData!$C:$C, $H83, NewEmisData!$D:$D, AI$2))</f>
        <v>1.83171782200173E-3</v>
      </c>
      <c r="AJ83" s="335">
        <f>$I83*IF($G83="Pickup", SUMIFS(NewEmisData!J:J, NewEmisData!$A:$A, "Pickup", NewEmisData!$B:$B, $A83, NewEmisData!$C:$C, $H83, NewEmisData!$D:$D, AJ$2), SUMIFS(NewEmisData!J:J, NewEmisData!$A:$A, "LDV", NewEmisData!$B:$B, $A83, NewEmisData!$C:$C, $H83, NewEmisData!$D:$D, AJ$2))</f>
        <v>1.7848006969164801E-3</v>
      </c>
      <c r="AK83" s="335">
        <f>$I83*IF($G83="Pickup", SUMIFS(NewEmisData!K:K, NewEmisData!$A:$A, "Pickup", NewEmisData!$B:$B, $A83, NewEmisData!$C:$C, $H83, NewEmisData!$D:$D, AK$2), SUMIFS(NewEmisData!K:K, NewEmisData!$A:$A, "LDV", NewEmisData!$B:$B, $A83, NewEmisData!$C:$C, $H83, NewEmisData!$D:$D, AK$2))</f>
        <v>1.74760082534328E-3</v>
      </c>
      <c r="AL83" s="335">
        <f>$I83*IF($G83="Pickup", SUMIFS(NewEmisData!L:L, NewEmisData!$A:$A, "Pickup", NewEmisData!$B:$B, $A83, NewEmisData!$C:$C, $H83, NewEmisData!$D:$D, AL$2), SUMIFS(NewEmisData!L:L, NewEmisData!$A:$A, "LDV", NewEmisData!$B:$B, $A83, NewEmisData!$C:$C, $H83, NewEmisData!$D:$D, AL$2))</f>
        <v>1.73462764249673E-3</v>
      </c>
      <c r="AM83" s="335">
        <f>$I83*IF($G83="Pickup", SUMIFS(NewEmisData!M:M, NewEmisData!$A:$A, "Pickup", NewEmisData!$B:$B, $A83, NewEmisData!$C:$C, $H83, NewEmisData!$D:$D, AM$2), SUMIFS(NewEmisData!M:M, NewEmisData!$A:$A, "LDV", NewEmisData!$B:$B, $A83, NewEmisData!$C:$C, $H83, NewEmisData!$D:$D, AM$2))</f>
        <v>1.7366872463193499E-3</v>
      </c>
      <c r="AN83" s="335">
        <v>2.5617670759243757E-3</v>
      </c>
      <c r="AO83" s="335">
        <f>$I83*IF($G83="Pickup", SUMIFS(NewEmisData!E:E, NewEmisData!$A:$A, "Pickup", NewEmisData!$B:$B, $A83, NewEmisData!$C:$C, $H83, NewEmisData!$D:$D, AO$2), SUMIFS(NewEmisData!E:E, NewEmisData!$A:$A, "LDV", NewEmisData!$B:$B, $A83, NewEmisData!$C:$C, $H83, NewEmisData!$D:$D, AO$2))</f>
        <v>6.5525486311907397E-2</v>
      </c>
      <c r="AP83" s="335">
        <f>$I83*IF($G83="Pickup", SUMIFS(NewEmisData!F:F, NewEmisData!$A:$A, "Pickup", NewEmisData!$B:$B, $A83, NewEmisData!$C:$C, $H83, NewEmisData!$D:$D, AP$2), SUMIFS(NewEmisData!F:F, NewEmisData!$A:$A, "LDV", NewEmisData!$B:$B, $A83, NewEmisData!$C:$C, $H83, NewEmisData!$D:$D, AP$2))</f>
        <v>6.5532413100286402E-2</v>
      </c>
      <c r="AQ83" s="335">
        <f>$I83*IF($G83="Pickup", SUMIFS(NewEmisData!G:G, NewEmisData!$A:$A, "Pickup", NewEmisData!$B:$B, $A83, NewEmisData!$C:$C, $H83, NewEmisData!$D:$D, AQ$2), SUMIFS(NewEmisData!G:G, NewEmisData!$A:$A, "LDV", NewEmisData!$B:$B, $A83, NewEmisData!$C:$C, $H83, NewEmisData!$D:$D, AQ$2))</f>
        <v>4.72274911635963E-2</v>
      </c>
      <c r="AR83" s="335">
        <f>$I83*IF($G83="Pickup", SUMIFS(NewEmisData!H:H, NewEmisData!$A:$A, "Pickup", NewEmisData!$B:$B, $A83, NewEmisData!$C:$C, $H83, NewEmisData!$D:$D, AR$2), SUMIFS(NewEmisData!H:H, NewEmisData!$A:$A, "LDV", NewEmisData!$B:$B, $A83, NewEmisData!$C:$C, $H83, NewEmisData!$D:$D, AR$2))</f>
        <v>4.7004553415883499E-2</v>
      </c>
      <c r="AS83" s="335">
        <f>$I83*IF($G83="Pickup", SUMIFS(NewEmisData!I:I, NewEmisData!$A:$A, "Pickup", NewEmisData!$B:$B, $A83, NewEmisData!$C:$C, $H83, NewEmisData!$D:$D, AS$2), SUMIFS(NewEmisData!I:I, NewEmisData!$A:$A, "LDV", NewEmisData!$B:$B, $A83, NewEmisData!$C:$C, $H83, NewEmisData!$D:$D, AS$2))</f>
        <v>4.6951187368693102E-2</v>
      </c>
      <c r="AT83" s="335">
        <f>$I83*IF($G83="Pickup", SUMIFS(NewEmisData!J:J, NewEmisData!$A:$A, "Pickup", NewEmisData!$B:$B, $A83, NewEmisData!$C:$C, $H83, NewEmisData!$D:$D, AT$2), SUMIFS(NewEmisData!J:J, NewEmisData!$A:$A, "LDV", NewEmisData!$B:$B, $A83, NewEmisData!$C:$C, $H83, NewEmisData!$D:$D, AT$2))</f>
        <v>4.69310774047937E-2</v>
      </c>
      <c r="AU83" s="335">
        <f>$I83*IF($G83="Pickup", SUMIFS(NewEmisData!K:K, NewEmisData!$A:$A, "Pickup", NewEmisData!$B:$B, $A83, NewEmisData!$C:$C, $H83, NewEmisData!$D:$D, AU$2), SUMIFS(NewEmisData!K:K, NewEmisData!$A:$A, "LDV", NewEmisData!$B:$B, $A83, NewEmisData!$C:$C, $H83, NewEmisData!$D:$D, AU$2))</f>
        <v>4.6792796731001701E-2</v>
      </c>
      <c r="AV83" s="335">
        <f>$I83*IF($G83="Pickup", SUMIFS(NewEmisData!L:L, NewEmisData!$A:$A, "Pickup", NewEmisData!$B:$B, $A83, NewEmisData!$C:$C, $H83, NewEmisData!$D:$D, AV$2), SUMIFS(NewEmisData!L:L, NewEmisData!$A:$A, "LDV", NewEmisData!$B:$B, $A83, NewEmisData!$C:$C, $H83, NewEmisData!$D:$D, AV$2))</f>
        <v>4.6667520898197902E-2</v>
      </c>
      <c r="AW83" s="335">
        <f>$I83*IF($G83="Pickup", SUMIFS(NewEmisData!M:M, NewEmisData!$A:$A, "Pickup", NewEmisData!$B:$B, $A83, NewEmisData!$C:$C, $H83, NewEmisData!$D:$D, AW$2), SUMIFS(NewEmisData!M:M, NewEmisData!$A:$A, "LDV", NewEmisData!$B:$B, $A83, NewEmisData!$C:$C, $H83, NewEmisData!$D:$D, AW$2))</f>
        <v>4.6662125786885798E-2</v>
      </c>
      <c r="AX83" s="335">
        <v>4.7785374819939178E-2</v>
      </c>
      <c r="AY83" s="335">
        <f>$I83*IF($G83="Pickup", SUMIFS(NewEmisData!E:E, NewEmisData!$A:$A, "Pickup", NewEmisData!$B:$B, $A83, NewEmisData!$C:$C, $H83, NewEmisData!$D:$D, AY$2), SUMIFS(NewEmisData!E:E, NewEmisData!$A:$A, "LDV", NewEmisData!$B:$B, $A83, NewEmisData!$C:$C, $H83, NewEmisData!$D:$D, AY$2))</f>
        <v>1.0010238476339899E-2</v>
      </c>
      <c r="AZ83" s="335">
        <f>$I83*IF($G83="Pickup", SUMIFS(NewEmisData!F:F, NewEmisData!$A:$A, "Pickup", NewEmisData!$B:$B, $A83, NewEmisData!$C:$C, $H83, NewEmisData!$D:$D, AZ$2), SUMIFS(NewEmisData!F:F, NewEmisData!$A:$A, "LDV", NewEmisData!$B:$B, $A83, NewEmisData!$C:$C, $H83, NewEmisData!$D:$D, AZ$2))</f>
        <v>1.00161273530144E-2</v>
      </c>
      <c r="BA83" s="335">
        <f>$I83*IF($G83="Pickup", SUMIFS(NewEmisData!G:G, NewEmisData!$A:$A, "Pickup", NewEmisData!$B:$B, $A83, NewEmisData!$C:$C, $H83, NewEmisData!$D:$D, BA$2), SUMIFS(NewEmisData!G:G, NewEmisData!$A:$A, "LDV", NewEmisData!$B:$B, $A83, NewEmisData!$C:$C, $H83, NewEmisData!$D:$D, BA$2))</f>
        <v>7.3231092956545603E-3</v>
      </c>
      <c r="BB83" s="335">
        <f>$I83*IF($G83="Pickup", SUMIFS(NewEmisData!H:H, NewEmisData!$A:$A, "Pickup", NewEmisData!$B:$B, $A83, NewEmisData!$C:$C, $H83, NewEmisData!$D:$D, BB$2), SUMIFS(NewEmisData!H:H, NewEmisData!$A:$A, "LDV", NewEmisData!$B:$B, $A83, NewEmisData!$C:$C, $H83, NewEmisData!$D:$D, BB$2))</f>
        <v>7.1259171686559502E-3</v>
      </c>
      <c r="BC83" s="335">
        <f>$I83*IF($G83="Pickup", SUMIFS(NewEmisData!I:I, NewEmisData!$A:$A, "Pickup", NewEmisData!$B:$B, $A83, NewEmisData!$C:$C, $H83, NewEmisData!$D:$D, BC$2), SUMIFS(NewEmisData!I:I, NewEmisData!$A:$A, "LDV", NewEmisData!$B:$B, $A83, NewEmisData!$C:$C, $H83, NewEmisData!$D:$D, BC$2))</f>
        <v>7.0786866585371699E-3</v>
      </c>
      <c r="BD83" s="335">
        <f>$I83*IF($G83="Pickup", SUMIFS(NewEmisData!J:J, NewEmisData!$A:$A, "Pickup", NewEmisData!$B:$B, $A83, NewEmisData!$C:$C, $H83, NewEmisData!$D:$D, BD$2), SUMIFS(NewEmisData!J:J, NewEmisData!$A:$A, "LDV", NewEmisData!$B:$B, $A83, NewEmisData!$C:$C, $H83, NewEmisData!$D:$D, BD$2))</f>
        <v>7.0609240367398201E-3</v>
      </c>
      <c r="BE83" s="335">
        <f>$I83*IF($G83="Pickup", SUMIFS(NewEmisData!K:K, NewEmisData!$A:$A, "Pickup", NewEmisData!$B:$B, $A83, NewEmisData!$C:$C, $H83, NewEmisData!$D:$D, BE$2), SUMIFS(NewEmisData!K:K, NewEmisData!$A:$A, "LDV", NewEmisData!$B:$B, $A83, NewEmisData!$C:$C, $H83, NewEmisData!$D:$D, BE$2))</f>
        <v>6.9386110678336301E-3</v>
      </c>
      <c r="BF83" s="335">
        <f>$I83*IF($G83="Pickup", SUMIFS(NewEmisData!L:L, NewEmisData!$A:$A, "Pickup", NewEmisData!$B:$B, $A83, NewEmisData!$C:$C, $H83, NewEmisData!$D:$D, BF$2), SUMIFS(NewEmisData!L:L, NewEmisData!$A:$A, "LDV", NewEmisData!$B:$B, $A83, NewEmisData!$C:$C, $H83, NewEmisData!$D:$D, BF$2))</f>
        <v>6.8278327244941798E-3</v>
      </c>
      <c r="BG83" s="335">
        <f>$I83*IF($G83="Pickup", SUMIFS(NewEmisData!M:M, NewEmisData!$A:$A, "Pickup", NewEmisData!$B:$B, $A83, NewEmisData!$C:$C, $H83, NewEmisData!$D:$D, BG$2), SUMIFS(NewEmisData!M:M, NewEmisData!$A:$A, "LDV", NewEmisData!$B:$B, $A83, NewEmisData!$C:$C, $H83, NewEmisData!$D:$D, BG$2))</f>
        <v>6.8230359525153703E-3</v>
      </c>
      <c r="BH83" s="335">
        <v>9.6257106650809981E-3</v>
      </c>
      <c r="BI83" s="335">
        <f>$I83*IF($G83="Pickup", SUMIFS(NewEmisData!E:E, NewEmisData!$A:$A, "Pickup", NewEmisData!$B:$B, $A83, NewEmisData!$C:$C, $H83, NewEmisData!$D:$D, BI$2), SUMIFS(NewEmisData!E:E, NewEmisData!$A:$A, "LDV", NewEmisData!$B:$B, $A83, NewEmisData!$C:$C, $H83, NewEmisData!$D:$D, BI$2))</f>
        <v>1.48251124534534</v>
      </c>
      <c r="BJ83" s="335">
        <f>$I83*IF($G83="Pickup", SUMIFS(NewEmisData!F:F, NewEmisData!$A:$A, "Pickup", NewEmisData!$B:$B, $A83, NewEmisData!$C:$C, $H83, NewEmisData!$D:$D, BJ$2), SUMIFS(NewEmisData!F:F, NewEmisData!$A:$A, "LDV", NewEmisData!$B:$B, $A83, NewEmisData!$C:$C, $H83, NewEmisData!$D:$D, BJ$2))</f>
        <v>1.22808663434379</v>
      </c>
      <c r="BK83" s="335">
        <f>$I83*IF($G83="Pickup", SUMIFS(NewEmisData!G:G, NewEmisData!$A:$A, "Pickup", NewEmisData!$B:$B, $A83, NewEmisData!$C:$C, $H83, NewEmisData!$D:$D, BK$2), SUMIFS(NewEmisData!G:G, NewEmisData!$A:$A, "LDV", NewEmisData!$B:$B, $A83, NewEmisData!$C:$C, $H83, NewEmisData!$D:$D, BK$2))</f>
        <v>0.91807354200382896</v>
      </c>
      <c r="BL83" s="335">
        <f>$I83*IF($G83="Pickup", SUMIFS(NewEmisData!H:H, NewEmisData!$A:$A, "Pickup", NewEmisData!$B:$B, $A83, NewEmisData!$C:$C, $H83, NewEmisData!$D:$D, BL$2), SUMIFS(NewEmisData!H:H, NewEmisData!$A:$A, "LDV", NewEmisData!$B:$B, $A83, NewEmisData!$C:$C, $H83, NewEmisData!$D:$D, BL$2))</f>
        <v>0.98238297821727305</v>
      </c>
      <c r="BM83" s="335">
        <f>$I83*IF($G83="Pickup", SUMIFS(NewEmisData!I:I, NewEmisData!$A:$A, "Pickup", NewEmisData!$B:$B, $A83, NewEmisData!$C:$C, $H83, NewEmisData!$D:$D, BM$2), SUMIFS(NewEmisData!I:I, NewEmisData!$A:$A, "LDV", NewEmisData!$B:$B, $A83, NewEmisData!$C:$C, $H83, NewEmisData!$D:$D, BM$2))</f>
        <v>1.0725932306113299</v>
      </c>
      <c r="BN83" s="335">
        <f>$I83*IF($G83="Pickup", SUMIFS(NewEmisData!J:J, NewEmisData!$A:$A, "Pickup", NewEmisData!$B:$B, $A83, NewEmisData!$C:$C, $H83, NewEmisData!$D:$D, BN$2), SUMIFS(NewEmisData!J:J, NewEmisData!$A:$A, "LDV", NewEmisData!$B:$B, $A83, NewEmisData!$C:$C, $H83, NewEmisData!$D:$D, BN$2))</f>
        <v>1.1199441114408999</v>
      </c>
      <c r="BO83" s="335">
        <f>$I83*IF($G83="Pickup", SUMIFS(NewEmisData!K:K, NewEmisData!$A:$A, "Pickup", NewEmisData!$B:$B, $A83, NewEmisData!$C:$C, $H83, NewEmisData!$D:$D, BO$2), SUMIFS(NewEmisData!K:K, NewEmisData!$A:$A, "LDV", NewEmisData!$B:$B, $A83, NewEmisData!$C:$C, $H83, NewEmisData!$D:$D, BO$2))</f>
        <v>1.10453796202271</v>
      </c>
      <c r="BP83" s="335">
        <f>$I83*IF($G83="Pickup", SUMIFS(NewEmisData!L:L, NewEmisData!$A:$A, "Pickup", NewEmisData!$B:$B, $A83, NewEmisData!$C:$C, $H83, NewEmisData!$D:$D, BP$2), SUMIFS(NewEmisData!L:L, NewEmisData!$A:$A, "LDV", NewEmisData!$B:$B, $A83, NewEmisData!$C:$C, $H83, NewEmisData!$D:$D, BP$2))</f>
        <v>1.0907612634210799</v>
      </c>
      <c r="BQ83" s="335">
        <f>$I83*IF($G83="Pickup", SUMIFS(NewEmisData!M:M, NewEmisData!$A:$A, "Pickup", NewEmisData!$B:$B, $A83, NewEmisData!$C:$C, $H83, NewEmisData!$D:$D, BQ$2), SUMIFS(NewEmisData!M:M, NewEmisData!$A:$A, "LDV", NewEmisData!$B:$B, $A83, NewEmisData!$C:$C, $H83, NewEmisData!$D:$D, BQ$2))</f>
        <v>1.1043108576684499</v>
      </c>
      <c r="BR83" s="335">
        <v>1.4092345254837961</v>
      </c>
      <c r="BS83" s="335">
        <f>$I83*IF($G83="Pickup", SUMIFS(NewEmisData!E:E, NewEmisData!$A:$A, "Pickup", NewEmisData!$B:$B, $A83, NewEmisData!$C:$C, $H83, NewEmisData!$D:$D, BS$2), SUMIFS(NewEmisData!E:E, NewEmisData!$A:$A, "LDV", NewEmisData!$B:$B, $A83, NewEmisData!$C:$C, $H83, NewEmisData!$D:$D, BS$2))</f>
        <v>0.16321186757077699</v>
      </c>
      <c r="BT83" s="335">
        <f>$I83*IF($G83="Pickup", SUMIFS(NewEmisData!F:F, NewEmisData!$A:$A, "Pickup", NewEmisData!$B:$B, $A83, NewEmisData!$C:$C, $H83, NewEmisData!$D:$D, BT$2), SUMIFS(NewEmisData!F:F, NewEmisData!$A:$A, "LDV", NewEmisData!$B:$B, $A83, NewEmisData!$C:$C, $H83, NewEmisData!$D:$D, BT$2))</f>
        <v>0.154397875969284</v>
      </c>
      <c r="BU83" s="335">
        <f>$I83*IF($G83="Pickup", SUMIFS(NewEmisData!G:G, NewEmisData!$A:$A, "Pickup", NewEmisData!$B:$B, $A83, NewEmisData!$C:$C, $H83, NewEmisData!$D:$D, BU$2), SUMIFS(NewEmisData!G:G, NewEmisData!$A:$A, "LDV", NewEmisData!$B:$B, $A83, NewEmisData!$C:$C, $H83, NewEmisData!$D:$D, BU$2))</f>
        <v>0.10925895770364299</v>
      </c>
      <c r="BV83" s="335">
        <f>$I83*IF($G83="Pickup", SUMIFS(NewEmisData!H:H, NewEmisData!$A:$A, "Pickup", NewEmisData!$B:$B, $A83, NewEmisData!$C:$C, $H83, NewEmisData!$D:$D, BV$2), SUMIFS(NewEmisData!H:H, NewEmisData!$A:$A, "LDV", NewEmisData!$B:$B, $A83, NewEmisData!$C:$C, $H83, NewEmisData!$D:$D, BV$2))</f>
        <v>0.10320250472907801</v>
      </c>
      <c r="BW83" s="335">
        <f>$I83*IF($G83="Pickup", SUMIFS(NewEmisData!I:I, NewEmisData!$A:$A, "Pickup", NewEmisData!$B:$B, $A83, NewEmisData!$C:$C, $H83, NewEmisData!$D:$D, BW$2), SUMIFS(NewEmisData!I:I, NewEmisData!$A:$A, "LDV", NewEmisData!$B:$B, $A83, NewEmisData!$C:$C, $H83, NewEmisData!$D:$D, BW$2))</f>
        <v>0.120586776372786</v>
      </c>
      <c r="BX83" s="335">
        <f>$I83*IF($G83="Pickup", SUMIFS(NewEmisData!J:J, NewEmisData!$A:$A, "Pickup", NewEmisData!$B:$B, $A83, NewEmisData!$C:$C, $H83, NewEmisData!$D:$D, BX$2), SUMIFS(NewEmisData!J:J, NewEmisData!$A:$A, "LDV", NewEmisData!$B:$B, $A83, NewEmisData!$C:$C, $H83, NewEmisData!$D:$D, BX$2))</f>
        <v>0.14263504906803201</v>
      </c>
      <c r="BY83" s="335">
        <f>$I83*IF($G83="Pickup", SUMIFS(NewEmisData!K:K, NewEmisData!$A:$A, "Pickup", NewEmisData!$B:$B, $A83, NewEmisData!$C:$C, $H83, NewEmisData!$D:$D, BY$2), SUMIFS(NewEmisData!K:K, NewEmisData!$A:$A, "LDV", NewEmisData!$B:$B, $A83, NewEmisData!$C:$C, $H83, NewEmisData!$D:$D, BY$2))</f>
        <v>0.15896719271608001</v>
      </c>
      <c r="BZ83" s="335">
        <f>$I83*IF($G83="Pickup", SUMIFS(NewEmisData!L:L, NewEmisData!$A:$A, "Pickup", NewEmisData!$B:$B, $A83, NewEmisData!$C:$C, $H83, NewEmisData!$D:$D, BZ$2), SUMIFS(NewEmisData!L:L, NewEmisData!$A:$A, "LDV", NewEmisData!$B:$B, $A83, NewEmisData!$C:$C, $H83, NewEmisData!$D:$D, BZ$2))</f>
        <v>0.16492550955944399</v>
      </c>
      <c r="CA83" s="335">
        <f>$I83*IF($G83="Pickup", SUMIFS(NewEmisData!M:M, NewEmisData!$A:$A, "Pickup", NewEmisData!$B:$B, $A83, NewEmisData!$C:$C, $H83, NewEmisData!$D:$D, CA$2), SUMIFS(NewEmisData!M:M, NewEmisData!$A:$A, "LDV", NewEmisData!$B:$B, $A83, NewEmisData!$C:$C, $H83, NewEmisData!$D:$D, CA$2))</f>
        <v>0.17726949696552699</v>
      </c>
      <c r="CB83" s="335">
        <v>6.0597963453520649E-2</v>
      </c>
      <c r="CC83" s="335">
        <f>$I83*IF($G83="Pickup", SUMIFS(NewEmisData!E:E, NewEmisData!$A:$A, "Pickup", NewEmisData!$B:$B, $A83, NewEmisData!$C:$C, $H83, NewEmisData!$D:$D, CC$2), SUMIFS(NewEmisData!E:E, NewEmisData!$A:$A, "LDV", NewEmisData!$B:$B, $A83, NewEmisData!$C:$C, $H83, NewEmisData!$D:$D, CC$2))</f>
        <v>1.8729600919409201E-2</v>
      </c>
      <c r="CD83" s="335">
        <f>$I83*IF($G83="Pickup", SUMIFS(NewEmisData!F:F, NewEmisData!$A:$A, "Pickup", NewEmisData!$B:$B, $A83, NewEmisData!$C:$C, $H83, NewEmisData!$D:$D, CD$2), SUMIFS(NewEmisData!F:F, NewEmisData!$A:$A, "LDV", NewEmisData!$B:$B, $A83, NewEmisData!$C:$C, $H83, NewEmisData!$D:$D, CD$2))</f>
        <v>1.87295992113196E-2</v>
      </c>
      <c r="CE83" s="335">
        <f>$I83*IF($G83="Pickup", SUMIFS(NewEmisData!G:G, NewEmisData!$A:$A, "Pickup", NewEmisData!$B:$B, $A83, NewEmisData!$C:$C, $H83, NewEmisData!$D:$D, CE$2), SUMIFS(NewEmisData!G:G, NewEmisData!$A:$A, "LDV", NewEmisData!$B:$B, $A83, NewEmisData!$C:$C, $H83, NewEmisData!$D:$D, CE$2))</f>
        <v>1.7896401271485798E-2</v>
      </c>
      <c r="CF83" s="335">
        <f>$I83*IF($G83="Pickup", SUMIFS(NewEmisData!H:H, NewEmisData!$A:$A, "Pickup", NewEmisData!$B:$B, $A83, NewEmisData!$C:$C, $H83, NewEmisData!$D:$D, CF$2), SUMIFS(NewEmisData!H:H, NewEmisData!$A:$A, "LDV", NewEmisData!$B:$B, $A83, NewEmisData!$C:$C, $H83, NewEmisData!$D:$D, CF$2))</f>
        <v>1.8442422202507001E-2</v>
      </c>
      <c r="CG83" s="335">
        <f>$I83*IF($G83="Pickup", SUMIFS(NewEmisData!I:I, NewEmisData!$A:$A, "Pickup", NewEmisData!$B:$B, $A83, NewEmisData!$C:$C, $H83, NewEmisData!$D:$D, CG$2), SUMIFS(NewEmisData!I:I, NewEmisData!$A:$A, "LDV", NewEmisData!$B:$B, $A83, NewEmisData!$C:$C, $H83, NewEmisData!$D:$D, CG$2))</f>
        <v>2.00045303285145E-2</v>
      </c>
      <c r="CH83" s="335">
        <f>$I83*IF($G83="Pickup", SUMIFS(NewEmisData!J:J, NewEmisData!$A:$A, "Pickup", NewEmisData!$B:$B, $A83, NewEmisData!$C:$C, $H83, NewEmisData!$D:$D, CH$2), SUMIFS(NewEmisData!J:J, NewEmisData!$A:$A, "LDV", NewEmisData!$B:$B, $A83, NewEmisData!$C:$C, $H83, NewEmisData!$D:$D, CH$2))</f>
        <v>2.0893189392550599E-2</v>
      </c>
      <c r="CI83" s="335">
        <f>$I83*IF($G83="Pickup", SUMIFS(NewEmisData!K:K, NewEmisData!$A:$A, "Pickup", NewEmisData!$B:$B, $A83, NewEmisData!$C:$C, $H83, NewEmisData!$D:$D, CI$2), SUMIFS(NewEmisData!K:K, NewEmisData!$A:$A, "LDV", NewEmisData!$B:$B, $A83, NewEmisData!$C:$C, $H83, NewEmisData!$D:$D, CI$2))</f>
        <v>2.1181769136144502E-2</v>
      </c>
      <c r="CJ83" s="335">
        <f>$I83*IF($G83="Pickup", SUMIFS(NewEmisData!L:L, NewEmisData!$A:$A, "Pickup", NewEmisData!$B:$B, $A83, NewEmisData!$C:$C, $H83, NewEmisData!$D:$D, CJ$2), SUMIFS(NewEmisData!L:L, NewEmisData!$A:$A, "LDV", NewEmisData!$B:$B, $A83, NewEmisData!$C:$C, $H83, NewEmisData!$D:$D, CJ$2))</f>
        <v>2.1238997688836601E-2</v>
      </c>
      <c r="CK83" s="335">
        <f>$I83*IF($G83="Pickup", SUMIFS(NewEmisData!M:M, NewEmisData!$A:$A, "Pickup", NewEmisData!$B:$B, $A83, NewEmisData!$C:$C, $H83, NewEmisData!$D:$D, CK$2), SUMIFS(NewEmisData!M:M, NewEmisData!$A:$A, "LDV", NewEmisData!$B:$B, $A83, NewEmisData!$C:$C, $H83, NewEmisData!$D:$D, CK$2))</f>
        <v>2.1267714859422301E-2</v>
      </c>
      <c r="CL83" s="335">
        <v>2.191731487598363E-2</v>
      </c>
      <c r="CM83" s="335">
        <f>$I83*IF($G83="Pickup", SUMIFS(NewEmisData!E:E, NewEmisData!$A:$A, "Pickup", NewEmisData!$B:$B, $A83, NewEmisData!$C:$C, $H83, NewEmisData!$D:$D, CM$2), SUMIFS(NewEmisData!E:E, NewEmisData!$A:$A, "LDV", NewEmisData!$B:$B, $A83, NewEmisData!$C:$C, $H83, NewEmisData!$D:$D, CM$2))</f>
        <v>7.2287830937431304E-3</v>
      </c>
      <c r="CN83" s="335">
        <f>$I83*IF($G83="Pickup", SUMIFS(NewEmisData!F:F, NewEmisData!$A:$A, "Pickup", NewEmisData!$B:$B, $A83, NewEmisData!$C:$C, $H83, NewEmisData!$D:$D, CN$2), SUMIFS(NewEmisData!F:F, NewEmisData!$A:$A, "LDV", NewEmisData!$B:$B, $A83, NewEmisData!$C:$C, $H83, NewEmisData!$D:$D, CN$2))</f>
        <v>7.4146327299102702E-3</v>
      </c>
      <c r="CO83" s="335">
        <f>$I83*IF($G83="Pickup", SUMIFS(NewEmisData!G:G, NewEmisData!$A:$A, "Pickup", NewEmisData!$B:$B, $A83, NewEmisData!$C:$C, $H83, NewEmisData!$D:$D, CO$2), SUMIFS(NewEmisData!G:G, NewEmisData!$A:$A, "LDV", NewEmisData!$B:$B, $A83, NewEmisData!$C:$C, $H83, NewEmisData!$D:$D, CO$2))</f>
        <v>6.76375506570253E-3</v>
      </c>
      <c r="CP83" s="335">
        <f>$I83*IF($G83="Pickup", SUMIFS(NewEmisData!H:H, NewEmisData!$A:$A, "Pickup", NewEmisData!$B:$B, $A83, NewEmisData!$C:$C, $H83, NewEmisData!$D:$D, CP$2), SUMIFS(NewEmisData!H:H, NewEmisData!$A:$A, "LDV", NewEmisData!$B:$B, $A83, NewEmisData!$C:$C, $H83, NewEmisData!$D:$D, CP$2))</f>
        <v>6.9716691870337104E-3</v>
      </c>
      <c r="CQ83" s="335">
        <f>$I83*IF($G83="Pickup", SUMIFS(NewEmisData!I:I, NewEmisData!$A:$A, "Pickup", NewEmisData!$B:$B, $A83, NewEmisData!$C:$C, $H83, NewEmisData!$D:$D, CQ$2), SUMIFS(NewEmisData!I:I, NewEmisData!$A:$A, "LDV", NewEmisData!$B:$B, $A83, NewEmisData!$C:$C, $H83, NewEmisData!$D:$D, CQ$2))</f>
        <v>7.2825939573400002E-3</v>
      </c>
      <c r="CR83" s="335">
        <f>$I83*IF($G83="Pickup", SUMIFS(NewEmisData!J:J, NewEmisData!$A:$A, "Pickup", NewEmisData!$B:$B, $A83, NewEmisData!$C:$C, $H83, NewEmisData!$D:$D, CR$2), SUMIFS(NewEmisData!J:J, NewEmisData!$A:$A, "LDV", NewEmisData!$B:$B, $A83, NewEmisData!$C:$C, $H83, NewEmisData!$D:$D, CR$2))</f>
        <v>7.5880838814802402E-3</v>
      </c>
      <c r="CS83" s="335">
        <f>$I83*IF($G83="Pickup", SUMIFS(NewEmisData!K:K, NewEmisData!$A:$A, "Pickup", NewEmisData!$B:$B, $A83, NewEmisData!$C:$C, $H83, NewEmisData!$D:$D, CS$2), SUMIFS(NewEmisData!K:K, NewEmisData!$A:$A, "LDV", NewEmisData!$B:$B, $A83, NewEmisData!$C:$C, $H83, NewEmisData!$D:$D, CS$2))</f>
        <v>7.7486002757361496E-3</v>
      </c>
      <c r="CT83" s="335">
        <f>$I83*IF($G83="Pickup", SUMIFS(NewEmisData!L:L, NewEmisData!$A:$A, "Pickup", NewEmisData!$B:$B, $A83, NewEmisData!$C:$C, $H83, NewEmisData!$D:$D, CT$2), SUMIFS(NewEmisData!L:L, NewEmisData!$A:$A, "LDV", NewEmisData!$B:$B, $A83, NewEmisData!$C:$C, $H83, NewEmisData!$D:$D, CT$2))</f>
        <v>7.8025827022679597E-3</v>
      </c>
      <c r="CU83" s="335">
        <f>$I83*IF($G83="Pickup", SUMIFS(NewEmisData!M:M, NewEmisData!$A:$A, "Pickup", NewEmisData!$B:$B, $A83, NewEmisData!$C:$C, $H83, NewEmisData!$D:$D, CU$2), SUMIFS(NewEmisData!M:M, NewEmisData!$A:$A, "LDV", NewEmisData!$B:$B, $A83, NewEmisData!$C:$C, $H83, NewEmisData!$D:$D, CU$2))</f>
        <v>7.8727516933241991E-3</v>
      </c>
      <c r="CV83" s="335">
        <v>6.7952138994962314E-3</v>
      </c>
      <c r="CW83" s="335">
        <v>3.2737236720533996E-3</v>
      </c>
      <c r="CX83" s="335">
        <v>2.6781003095548879E-3</v>
      </c>
      <c r="CY83" s="335">
        <v>2.1676078198661908E-3</v>
      </c>
      <c r="CZ83" s="335">
        <v>1.8280427673966254E-3</v>
      </c>
      <c r="DA83" s="335">
        <v>1.3974317339333041E-3</v>
      </c>
      <c r="DB83" s="335">
        <v>1.0983679193551715E-3</v>
      </c>
      <c r="DC83" s="335">
        <v>1.0621406649517317E-3</v>
      </c>
      <c r="DD83" s="335">
        <v>1.0419409873215341E-3</v>
      </c>
      <c r="DE83" s="335">
        <v>1.0353827915676214E-3</v>
      </c>
      <c r="DF83" s="335">
        <v>1.0353827915676214E-3</v>
      </c>
      <c r="DG83" s="335">
        <f>$I83*IF($G83="Pickup", SUMIFS(NewEmisData!E:E, NewEmisData!$A:$A, "Pickup", NewEmisData!$B:$B, $A83, NewEmisData!$C:$C, $H83, NewEmisData!$D:$D, DG$2), SUMIFS(NewEmisData!E:E, NewEmisData!$A:$A, "LDV", NewEmisData!$B:$B, $A83, NewEmisData!$C:$C, $H83, NewEmisData!$D:$D, DG$2))</f>
        <v>0</v>
      </c>
      <c r="DH83" s="335">
        <f>$I83*IF($G83="Pickup", SUMIFS(NewEmisData!F:F, NewEmisData!$A:$A, "Pickup", NewEmisData!$B:$B, $A83, NewEmisData!$C:$C, $H83, NewEmisData!$D:$D, DH$2), SUMIFS(NewEmisData!F:F, NewEmisData!$A:$A, "LDV", NewEmisData!$B:$B, $A83, NewEmisData!$C:$C, $H83, NewEmisData!$D:$D, DH$2))</f>
        <v>0</v>
      </c>
      <c r="DI83" s="335">
        <f>$I83*IF($G83="Pickup", SUMIFS(NewEmisData!G:G, NewEmisData!$A:$A, "Pickup", NewEmisData!$B:$B, $A83, NewEmisData!$C:$C, $H83, NewEmisData!$D:$D, DI$2), SUMIFS(NewEmisData!G:G, NewEmisData!$A:$A, "LDV", NewEmisData!$B:$B, $A83, NewEmisData!$C:$C, $H83, NewEmisData!$D:$D, DI$2))</f>
        <v>0</v>
      </c>
      <c r="DJ83" s="335">
        <f>$I83*IF($G83="Pickup", SUMIFS(NewEmisData!H:H, NewEmisData!$A:$A, "Pickup", NewEmisData!$B:$B, $A83, NewEmisData!$C:$C, $H83, NewEmisData!$D:$D, DJ$2), SUMIFS(NewEmisData!H:H, NewEmisData!$A:$A, "LDV", NewEmisData!$B:$B, $A83, NewEmisData!$C:$C, $H83, NewEmisData!$D:$D, DJ$2))</f>
        <v>0</v>
      </c>
      <c r="DK83" s="335">
        <f>$I83*IF($G83="Pickup", SUMIFS(NewEmisData!I:I, NewEmisData!$A:$A, "Pickup", NewEmisData!$B:$B, $A83, NewEmisData!$C:$C, $H83, NewEmisData!$D:$D, DK$2), SUMIFS(NewEmisData!I:I, NewEmisData!$A:$A, "LDV", NewEmisData!$B:$B, $A83, NewEmisData!$C:$C, $H83, NewEmisData!$D:$D, DK$2))</f>
        <v>0</v>
      </c>
      <c r="DL83" s="335">
        <f>$I83*IF($G83="Pickup", SUMIFS(NewEmisData!J:J, NewEmisData!$A:$A, "Pickup", NewEmisData!$B:$B, $A83, NewEmisData!$C:$C, $H83, NewEmisData!$D:$D, DL$2), SUMIFS(NewEmisData!J:J, NewEmisData!$A:$A, "LDV", NewEmisData!$B:$B, $A83, NewEmisData!$C:$C, $H83, NewEmisData!$D:$D, DL$2))</f>
        <v>0</v>
      </c>
      <c r="DM83" s="335">
        <f>$I83*IF($G83="Pickup", SUMIFS(NewEmisData!K:K, NewEmisData!$A:$A, "Pickup", NewEmisData!$B:$B, $A83, NewEmisData!$C:$C, $H83, NewEmisData!$D:$D, DM$2), SUMIFS(NewEmisData!K:K, NewEmisData!$A:$A, "LDV", NewEmisData!$B:$B, $A83, NewEmisData!$C:$C, $H83, NewEmisData!$D:$D, DM$2))</f>
        <v>0</v>
      </c>
      <c r="DN83" s="335">
        <f>$I83*IF($G83="Pickup", SUMIFS(NewEmisData!L:L, NewEmisData!$A:$A, "Pickup", NewEmisData!$B:$B, $A83, NewEmisData!$C:$C, $H83, NewEmisData!$D:$D, DN$2), SUMIFS(NewEmisData!L:L, NewEmisData!$A:$A, "LDV", NewEmisData!$B:$B, $A83, NewEmisData!$C:$C, $H83, NewEmisData!$D:$D, DN$2))</f>
        <v>0</v>
      </c>
      <c r="DO83" s="335">
        <f>$I83*IF($G83="Pickup", SUMIFS(NewEmisData!M:M, NewEmisData!$A:$A, "Pickup", NewEmisData!$B:$B, $A83, NewEmisData!$C:$C, $H83, NewEmisData!$D:$D, DO$2), SUMIFS(NewEmisData!M:M, NewEmisData!$A:$A, "LDV", NewEmisData!$B:$B, $A83, NewEmisData!$C:$C, $H83, NewEmisData!$D:$D, DO$2))</f>
        <v>0</v>
      </c>
      <c r="DP83" s="335">
        <v>2.1093869642803405E-3</v>
      </c>
      <c r="DQ83" s="335">
        <f>$I83*IF($G83="Pickup", SUMIFS(NewEmisData!E:E, NewEmisData!$A:$A, "Pickup", NewEmisData!$B:$B, $A83, NewEmisData!$C:$C, $H83, NewEmisData!$D:$D, DQ$2), SUMIFS(NewEmisData!E:E, NewEmisData!$A:$A, "LDV", NewEmisData!$B:$B, $A83, NewEmisData!$C:$C, $H83, NewEmisData!$D:$D, DQ$2))</f>
        <v>2.33674779731823E-2</v>
      </c>
      <c r="DR83" s="335">
        <f>$I83*IF($G83="Pickup", SUMIFS(NewEmisData!F:F, NewEmisData!$A:$A, "Pickup", NewEmisData!$B:$B, $A83, NewEmisData!$C:$C, $H83, NewEmisData!$D:$D, DR$2), SUMIFS(NewEmisData!F:F, NewEmisData!$A:$A, "LDV", NewEmisData!$B:$B, $A83, NewEmisData!$C:$C, $H83, NewEmisData!$D:$D, DR$2))</f>
        <v>1.9525178006445001E-2</v>
      </c>
      <c r="DS83" s="335">
        <f>$I83*IF($G83="Pickup", SUMIFS(NewEmisData!G:G, NewEmisData!$A:$A, "Pickup", NewEmisData!$B:$B, $A83, NewEmisData!$C:$C, $H83, NewEmisData!$D:$D, DS$2), SUMIFS(NewEmisData!G:G, NewEmisData!$A:$A, "LDV", NewEmisData!$B:$B, $A83, NewEmisData!$C:$C, $H83, NewEmisData!$D:$D, DS$2))</f>
        <v>1.6477832855323799E-2</v>
      </c>
      <c r="DT83" s="335">
        <f>$I83*IF($G83="Pickup", SUMIFS(NewEmisData!H:H, NewEmisData!$A:$A, "Pickup", NewEmisData!$B:$B, $A83, NewEmisData!$C:$C, $H83, NewEmisData!$D:$D, DT$2), SUMIFS(NewEmisData!H:H, NewEmisData!$A:$A, "LDV", NewEmisData!$B:$B, $A83, NewEmisData!$C:$C, $H83, NewEmisData!$D:$D, DT$2))</f>
        <v>1.2323455390398899E-2</v>
      </c>
      <c r="DU83" s="335">
        <f>$I83*IF($G83="Pickup", SUMIFS(NewEmisData!I:I, NewEmisData!$A:$A, "Pickup", NewEmisData!$B:$B, $A83, NewEmisData!$C:$C, $H83, NewEmisData!$D:$D, DU$2), SUMIFS(NewEmisData!I:I, NewEmisData!$A:$A, "LDV", NewEmisData!$B:$B, $A83, NewEmisData!$C:$C, $H83, NewEmisData!$D:$D, DU$2))</f>
        <v>1.0486485983059899E-2</v>
      </c>
      <c r="DV83" s="335">
        <f>$I83*IF($G83="Pickup", SUMIFS(NewEmisData!J:J, NewEmisData!$A:$A, "Pickup", NewEmisData!$B:$B, $A83, NewEmisData!$C:$C, $H83, NewEmisData!$D:$D, DV$2), SUMIFS(NewEmisData!J:J, NewEmisData!$A:$A, "LDV", NewEmisData!$B:$B, $A83, NewEmisData!$C:$C, $H83, NewEmisData!$D:$D, DV$2))</f>
        <v>9.7436333441081602E-3</v>
      </c>
      <c r="DW83" s="335">
        <f>$I83*IF($G83="Pickup", SUMIFS(NewEmisData!K:K, NewEmisData!$A:$A, "Pickup", NewEmisData!$B:$B, $A83, NewEmisData!$C:$C, $H83, NewEmisData!$D:$D, DW$2), SUMIFS(NewEmisData!K:K, NewEmisData!$A:$A, "LDV", NewEmisData!$B:$B, $A83, NewEmisData!$C:$C, $H83, NewEmisData!$D:$D, DW$2))</f>
        <v>9.3430650941362103E-3</v>
      </c>
      <c r="DX83" s="335">
        <f>$I83*IF($G83="Pickup", SUMIFS(NewEmisData!L:L, NewEmisData!$A:$A, "Pickup", NewEmisData!$B:$B, $A83, NewEmisData!$C:$C, $H83, NewEmisData!$D:$D, DX$2), SUMIFS(NewEmisData!L:L, NewEmisData!$A:$A, "LDV", NewEmisData!$B:$B, $A83, NewEmisData!$C:$C, $H83, NewEmisData!$D:$D, DX$2))</f>
        <v>9.2294945579063908E-3</v>
      </c>
      <c r="DY83" s="335">
        <f>$I83*IF($G83="Pickup", SUMIFS(NewEmisData!M:M, NewEmisData!$A:$A, "Pickup", NewEmisData!$B:$B, $A83, NewEmisData!$C:$C, $H83, NewEmisData!$D:$D, DY$2), SUMIFS(NewEmisData!M:M, NewEmisData!$A:$A, "LDV", NewEmisData!$B:$B, $A83, NewEmisData!$C:$C, $H83, NewEmisData!$D:$D, DY$2))</f>
        <v>9.2611544349932001E-3</v>
      </c>
      <c r="DZ83" s="335">
        <v>1.0483433406910452E-2</v>
      </c>
      <c r="EA83" s="335">
        <f t="shared" si="118"/>
        <v>427.22035607805998</v>
      </c>
      <c r="EB83" s="335">
        <f t="shared" si="119"/>
        <v>410.99295031887198</v>
      </c>
      <c r="EC83" s="335">
        <f t="shared" si="120"/>
        <v>286.65796119002903</v>
      </c>
      <c r="ED83" s="335">
        <f t="shared" si="121"/>
        <v>251.42291340526501</v>
      </c>
      <c r="EE83" s="335">
        <f t="shared" si="122"/>
        <v>237.879150946539</v>
      </c>
      <c r="EF83" s="335">
        <f t="shared" si="123"/>
        <v>231.785973261176</v>
      </c>
      <c r="EG83" s="335">
        <f t="shared" si="124"/>
        <v>226.95489929379499</v>
      </c>
      <c r="EH83" s="335">
        <f t="shared" si="125"/>
        <v>225.270240547784</v>
      </c>
      <c r="EI83" s="335">
        <f t="shared" si="126"/>
        <v>225.537595537371</v>
      </c>
      <c r="EJ83" s="335">
        <f t="shared" si="127"/>
        <v>0.26615030329306139</v>
      </c>
      <c r="EK83" s="335">
        <f t="shared" si="128"/>
        <v>5.43221938231905E-2</v>
      </c>
      <c r="EL83" s="335">
        <f t="shared" si="129"/>
        <v>4.5813368539693498E-2</v>
      </c>
      <c r="EM83" s="335">
        <f t="shared" si="130"/>
        <v>4.3138992375732398E-2</v>
      </c>
      <c r="EN83" s="335">
        <f t="shared" si="131"/>
        <v>4.22702301498529E-2</v>
      </c>
      <c r="EO83" s="335">
        <f t="shared" si="132"/>
        <v>4.7266554092845102E-2</v>
      </c>
      <c r="EP83" s="335">
        <f t="shared" si="133"/>
        <v>4.92796412957313E-2</v>
      </c>
      <c r="EQ83" s="335">
        <f t="shared" si="134"/>
        <v>4.83132390691993E-2</v>
      </c>
      <c r="ER83" s="335">
        <f t="shared" si="135"/>
        <v>4.7598470704443001E-2</v>
      </c>
      <c r="ES83" s="335">
        <f t="shared" si="136"/>
        <v>4.8291189756298203E-2</v>
      </c>
      <c r="ET83" s="335">
        <f t="shared" si="137"/>
        <v>5.9143404970885341E-2</v>
      </c>
      <c r="EU83" s="335">
        <f t="shared" si="138"/>
        <v>4.5233219210783302E-3</v>
      </c>
      <c r="EV83" s="335">
        <f t="shared" si="139"/>
        <v>4.35150523268109E-3</v>
      </c>
      <c r="EW83" s="335">
        <f t="shared" si="140"/>
        <v>2.2073239302791599E-3</v>
      </c>
      <c r="EX83" s="335">
        <f t="shared" si="141"/>
        <v>1.93600769277144E-3</v>
      </c>
      <c r="EY83" s="335">
        <f t="shared" si="142"/>
        <v>1.83171782200173E-3</v>
      </c>
      <c r="EZ83" s="335">
        <f t="shared" si="143"/>
        <v>1.7848006969164801E-3</v>
      </c>
      <c r="FA83" s="335">
        <f t="shared" si="144"/>
        <v>1.74760082534328E-3</v>
      </c>
      <c r="FB83" s="335">
        <f t="shared" si="145"/>
        <v>1.73462764249673E-3</v>
      </c>
      <c r="FC83" s="335">
        <f t="shared" si="146"/>
        <v>1.7366872463193499E-3</v>
      </c>
      <c r="FD83" s="335">
        <f t="shared" si="147"/>
        <v>2.5617670759243757E-3</v>
      </c>
      <c r="FE83" s="335">
        <f t="shared" si="148"/>
        <v>6.5525486311907397E-2</v>
      </c>
      <c r="FF83" s="335">
        <f t="shared" si="149"/>
        <v>6.5532413100286402E-2</v>
      </c>
      <c r="FG83" s="335">
        <f t="shared" si="150"/>
        <v>4.72274911635963E-2</v>
      </c>
      <c r="FH83" s="335">
        <f t="shared" si="151"/>
        <v>4.7004553415883499E-2</v>
      </c>
      <c r="FI83" s="335">
        <f t="shared" si="152"/>
        <v>4.6951187368693102E-2</v>
      </c>
      <c r="FJ83" s="335">
        <f t="shared" si="153"/>
        <v>4.69310774047937E-2</v>
      </c>
      <c r="FK83" s="335">
        <f t="shared" si="154"/>
        <v>4.6792796731001701E-2</v>
      </c>
      <c r="FL83" s="335">
        <f t="shared" si="155"/>
        <v>4.6667520898197902E-2</v>
      </c>
      <c r="FM83" s="335">
        <f t="shared" si="156"/>
        <v>4.6662125786885798E-2</v>
      </c>
      <c r="FN83" s="335">
        <f t="shared" si="157"/>
        <v>4.7785374819939178E-2</v>
      </c>
      <c r="FO83" s="335">
        <f t="shared" si="158"/>
        <v>1.0010238476339899E-2</v>
      </c>
      <c r="FP83" s="335">
        <f t="shared" si="159"/>
        <v>1.00161273530144E-2</v>
      </c>
      <c r="FQ83" s="335">
        <f t="shared" si="160"/>
        <v>7.3231092956545603E-3</v>
      </c>
      <c r="FR83" s="335">
        <f t="shared" si="161"/>
        <v>7.1259171686559502E-3</v>
      </c>
      <c r="FS83" s="335">
        <f t="shared" si="162"/>
        <v>7.0786866585371699E-3</v>
      </c>
      <c r="FT83" s="335">
        <f t="shared" si="163"/>
        <v>7.0609240367398201E-3</v>
      </c>
      <c r="FU83" s="335">
        <f t="shared" si="164"/>
        <v>6.9386110678336301E-3</v>
      </c>
      <c r="FV83" s="335">
        <f t="shared" si="165"/>
        <v>6.8278327244941798E-3</v>
      </c>
      <c r="FW83" s="335">
        <f t="shared" si="166"/>
        <v>6.8230359525153703E-3</v>
      </c>
      <c r="FX83" s="335">
        <f t="shared" si="167"/>
        <v>9.6257106650809981E-3</v>
      </c>
    </row>
    <row r="84" spans="1:180" x14ac:dyDescent="0.2">
      <c r="A84" s="305" t="str">
        <f>_xlfn.CONCAT(IF(LEFT(TRIM(A83),1)="*", "*R", "R"), 1+RIGHT(TRIM(A83),1))</f>
        <v>R6</v>
      </c>
      <c r="B84" s="305" t="str">
        <f t="shared" si="174"/>
        <v>TLMETHX11</v>
      </c>
      <c r="C84" s="305" t="str">
        <f t="shared" si="175"/>
        <v>TL.E85X.M.ETHX.2011</v>
      </c>
      <c r="D84" s="301" t="str">
        <f t="shared" si="176"/>
        <v>bn-vmt, bn-vmt/a</v>
      </c>
      <c r="E84" s="301" t="str">
        <f t="shared" si="177"/>
        <v>TLE85X</v>
      </c>
      <c r="F84" s="301" t="str">
        <f t="shared" si="178"/>
        <v>TL</v>
      </c>
      <c r="G84" s="315" t="s">
        <v>819</v>
      </c>
      <c r="H84" s="315" t="s">
        <v>817</v>
      </c>
      <c r="I84" s="315">
        <v>1</v>
      </c>
      <c r="J84" s="315" t="str">
        <f t="shared" si="168"/>
        <v>Minivan-E85</v>
      </c>
      <c r="K84" s="335">
        <f>$I84*IF($G84="Pickup", SUMIFS(NewEmisData!E:E, NewEmisData!$A:$A, "Pickup", NewEmisData!$B:$B, $A84, NewEmisData!$C:$C, $H84, NewEmisData!$D:$D, K$2), SUMIFS(NewEmisData!E:E, NewEmisData!$A:$A, "LDV", NewEmisData!$B:$B, $A84, NewEmisData!$C:$C, $H84, NewEmisData!$D:$D, K$2))</f>
        <v>419.67640551412597</v>
      </c>
      <c r="L84" s="335">
        <f>$I84*IF($G84="Pickup", SUMIFS(NewEmisData!F:F, NewEmisData!$A:$A, "Pickup", NewEmisData!$B:$B, $A84, NewEmisData!$C:$C, $H84, NewEmisData!$D:$D, L$2), SUMIFS(NewEmisData!F:F, NewEmisData!$A:$A, "LDV", NewEmisData!$B:$B, $A84, NewEmisData!$C:$C, $H84, NewEmisData!$D:$D, L$2))</f>
        <v>404.10461508813802</v>
      </c>
      <c r="M84" s="335">
        <f>$I84*IF($G84="Pickup", SUMIFS(NewEmisData!G:G, NewEmisData!$A:$A, "Pickup", NewEmisData!$B:$B, $A84, NewEmisData!$C:$C, $H84, NewEmisData!$D:$D, M$2), SUMIFS(NewEmisData!G:G, NewEmisData!$A:$A, "LDV", NewEmisData!$B:$B, $A84, NewEmisData!$C:$C, $H84, NewEmisData!$D:$D, M$2))</f>
        <v>296.64497554148397</v>
      </c>
      <c r="N84" s="335">
        <f>$I84*IF($G84="Pickup", SUMIFS(NewEmisData!H:H, NewEmisData!$A:$A, "Pickup", NewEmisData!$B:$B, $A84, NewEmisData!$C:$C, $H84, NewEmisData!$D:$D, N$2), SUMIFS(NewEmisData!H:H, NewEmisData!$A:$A, "LDV", NewEmisData!$B:$B, $A84, NewEmisData!$C:$C, $H84, NewEmisData!$D:$D, N$2))</f>
        <v>259.84558529690901</v>
      </c>
      <c r="O84" s="335">
        <f>$I84*IF($G84="Pickup", SUMIFS(NewEmisData!I:I, NewEmisData!$A:$A, "Pickup", NewEmisData!$B:$B, $A84, NewEmisData!$C:$C, $H84, NewEmisData!$D:$D, O$2), SUMIFS(NewEmisData!I:I, NewEmisData!$A:$A, "LDV", NewEmisData!$B:$B, $A84, NewEmisData!$C:$C, $H84, NewEmisData!$D:$D, O$2))</f>
        <v>245.572517771138</v>
      </c>
      <c r="P84" s="335">
        <f>$I84*IF($G84="Pickup", SUMIFS(NewEmisData!J:J, NewEmisData!$A:$A, "Pickup", NewEmisData!$B:$B, $A84, NewEmisData!$C:$C, $H84, NewEmisData!$D:$D, P$2), SUMIFS(NewEmisData!J:J, NewEmisData!$A:$A, "LDV", NewEmisData!$B:$B, $A84, NewEmisData!$C:$C, $H84, NewEmisData!$D:$D, P$2))</f>
        <v>239.06681409593699</v>
      </c>
      <c r="Q84" s="335">
        <f>$I84*IF($G84="Pickup", SUMIFS(NewEmisData!K:K, NewEmisData!$A:$A, "Pickup", NewEmisData!$B:$B, $A84, NewEmisData!$C:$C, $H84, NewEmisData!$D:$D, Q$2), SUMIFS(NewEmisData!K:K, NewEmisData!$A:$A, "LDV", NewEmisData!$B:$B, $A84, NewEmisData!$C:$C, $H84, NewEmisData!$D:$D, Q$2))</f>
        <v>233.96415864234601</v>
      </c>
      <c r="R84" s="335">
        <f>$I84*IF($G84="Pickup", SUMIFS(NewEmisData!L:L, NewEmisData!$A:$A, "Pickup", NewEmisData!$B:$B, $A84, NewEmisData!$C:$C, $H84, NewEmisData!$D:$D, R$2), SUMIFS(NewEmisData!L:L, NewEmisData!$A:$A, "LDV", NewEmisData!$B:$B, $A84, NewEmisData!$C:$C, $H84, NewEmisData!$D:$D, R$2))</f>
        <v>232.18870705220701</v>
      </c>
      <c r="S84" s="335">
        <f>$I84*IF($G84="Pickup", SUMIFS(NewEmisData!M:M, NewEmisData!$A:$A, "Pickup", NewEmisData!$B:$B, $A84, NewEmisData!$C:$C, $H84, NewEmisData!$D:$D, S$2), SUMIFS(NewEmisData!M:M, NewEmisData!$A:$A, "LDV", NewEmisData!$B:$B, $A84, NewEmisData!$C:$C, $H84, NewEmisData!$D:$D, S$2))</f>
        <v>232.42779835443099</v>
      </c>
      <c r="T84" s="335">
        <v>0.26615030329306139</v>
      </c>
      <c r="U84" s="335">
        <f>$I84*IF($G84="Pickup", SUMIFS(NewEmisData!E:E, NewEmisData!$A:$A, "Pickup", NewEmisData!$B:$B, $A84, NewEmisData!$C:$C, $H84, NewEmisData!$D:$D, U$2), SUMIFS(NewEmisData!E:E, NewEmisData!$A:$A, "LDV", NewEmisData!$B:$B, $A84, NewEmisData!$C:$C, $H84, NewEmisData!$D:$D, U$2))</f>
        <v>4.85420613095323E-2</v>
      </c>
      <c r="V84" s="335">
        <f>$I84*IF($G84="Pickup", SUMIFS(NewEmisData!F:F, NewEmisData!$A:$A, "Pickup", NewEmisData!$B:$B, $A84, NewEmisData!$C:$C, $H84, NewEmisData!$D:$D, V$2), SUMIFS(NewEmisData!F:F, NewEmisData!$A:$A, "LDV", NewEmisData!$B:$B, $A84, NewEmisData!$C:$C, $H84, NewEmisData!$D:$D, V$2))</f>
        <v>4.1584694059798401E-2</v>
      </c>
      <c r="W84" s="335">
        <f>$I84*IF($G84="Pickup", SUMIFS(NewEmisData!G:G, NewEmisData!$A:$A, "Pickup", NewEmisData!$B:$B, $A84, NewEmisData!$C:$C, $H84, NewEmisData!$D:$D, W$2), SUMIFS(NewEmisData!G:G, NewEmisData!$A:$A, "LDV", NewEmisData!$B:$B, $A84, NewEmisData!$C:$C, $H84, NewEmisData!$D:$D, W$2))</f>
        <v>3.8512841866564999E-2</v>
      </c>
      <c r="X84" s="335">
        <f>$I84*IF($G84="Pickup", SUMIFS(NewEmisData!H:H, NewEmisData!$A:$A, "Pickup", NewEmisData!$B:$B, $A84, NewEmisData!$C:$C, $H84, NewEmisData!$D:$D, X$2), SUMIFS(NewEmisData!H:H, NewEmisData!$A:$A, "LDV", NewEmisData!$B:$B, $A84, NewEmisData!$C:$C, $H84, NewEmisData!$D:$D, X$2))</f>
        <v>3.7453351076298699E-2</v>
      </c>
      <c r="Y84" s="335">
        <f>$I84*IF($G84="Pickup", SUMIFS(NewEmisData!I:I, NewEmisData!$A:$A, "Pickup", NewEmisData!$B:$B, $A84, NewEmisData!$C:$C, $H84, NewEmisData!$D:$D, Y$2), SUMIFS(NewEmisData!I:I, NewEmisData!$A:$A, "LDV", NewEmisData!$B:$B, $A84, NewEmisData!$C:$C, $H84, NewEmisData!$D:$D, Y$2))</f>
        <v>4.17495921494591E-2</v>
      </c>
      <c r="Z84" s="335">
        <f>$I84*IF($G84="Pickup", SUMIFS(NewEmisData!J:J, NewEmisData!$A:$A, "Pickup", NewEmisData!$B:$B, $A84, NewEmisData!$C:$C, $H84, NewEmisData!$D:$D, Z$2), SUMIFS(NewEmisData!J:J, NewEmisData!$A:$A, "LDV", NewEmisData!$B:$B, $A84, NewEmisData!$C:$C, $H84, NewEmisData!$D:$D, Z$2))</f>
        <v>4.3363198134277997E-2</v>
      </c>
      <c r="AA84" s="335">
        <f>$I84*IF($G84="Pickup", SUMIFS(NewEmisData!K:K, NewEmisData!$A:$A, "Pickup", NewEmisData!$B:$B, $A84, NewEmisData!$C:$C, $H84, NewEmisData!$D:$D, AA$2), SUMIFS(NewEmisData!K:K, NewEmisData!$A:$A, "LDV", NewEmisData!$B:$B, $A84, NewEmisData!$C:$C, $H84, NewEmisData!$D:$D, AA$2))</f>
        <v>4.2354566228836397E-2</v>
      </c>
      <c r="AB84" s="335">
        <f>$I84*IF($G84="Pickup", SUMIFS(NewEmisData!L:L, NewEmisData!$A:$A, "Pickup", NewEmisData!$B:$B, $A84, NewEmisData!$C:$C, $H84, NewEmisData!$D:$D, AB$2), SUMIFS(NewEmisData!L:L, NewEmisData!$A:$A, "LDV", NewEmisData!$B:$B, $A84, NewEmisData!$C:$C, $H84, NewEmisData!$D:$D, AB$2))</f>
        <v>4.1664829012930303E-2</v>
      </c>
      <c r="AC84" s="335">
        <f>$I84*IF($G84="Pickup", SUMIFS(NewEmisData!M:M, NewEmisData!$A:$A, "Pickup", NewEmisData!$B:$B, $A84, NewEmisData!$C:$C, $H84, NewEmisData!$D:$D, AC$2), SUMIFS(NewEmisData!M:M, NewEmisData!$A:$A, "LDV", NewEmisData!$B:$B, $A84, NewEmisData!$C:$C, $H84, NewEmisData!$D:$D, AC$2))</f>
        <v>4.2271900806735603E-2</v>
      </c>
      <c r="AD84" s="335">
        <v>5.9143404970885341E-2</v>
      </c>
      <c r="AE84" s="335">
        <f>$I84*IF($G84="Pickup", SUMIFS(NewEmisData!E:E, NewEmisData!$A:$A, "Pickup", NewEmisData!$B:$B, $A84, NewEmisData!$C:$C, $H84, NewEmisData!$D:$D, AE$2), SUMIFS(NewEmisData!E:E, NewEmisData!$A:$A, "LDV", NewEmisData!$B:$B, $A84, NewEmisData!$C:$C, $H84, NewEmisData!$D:$D, AE$2))</f>
        <v>4.4434403610189698E-3</v>
      </c>
      <c r="AF84" s="335">
        <f>$I84*IF($G84="Pickup", SUMIFS(NewEmisData!F:F, NewEmisData!$A:$A, "Pickup", NewEmisData!$B:$B, $A84, NewEmisData!$C:$C, $H84, NewEmisData!$D:$D, AF$2), SUMIFS(NewEmisData!F:F, NewEmisData!$A:$A, "LDV", NewEmisData!$B:$B, $A84, NewEmisData!$C:$C, $H84, NewEmisData!$D:$D, AF$2))</f>
        <v>4.2785778468179296E-3</v>
      </c>
      <c r="AG84" s="335">
        <f>$I84*IF($G84="Pickup", SUMIFS(NewEmisData!G:G, NewEmisData!$A:$A, "Pickup", NewEmisData!$B:$B, $A84, NewEmisData!$C:$C, $H84, NewEmisData!$D:$D, AG$2), SUMIFS(NewEmisData!G:G, NewEmisData!$A:$A, "LDV", NewEmisData!$B:$B, $A84, NewEmisData!$C:$C, $H84, NewEmisData!$D:$D, AG$2))</f>
        <v>2.2842291862218301E-3</v>
      </c>
      <c r="AH84" s="335">
        <f>$I84*IF($G84="Pickup", SUMIFS(NewEmisData!H:H, NewEmisData!$A:$A, "Pickup", NewEmisData!$B:$B, $A84, NewEmisData!$C:$C, $H84, NewEmisData!$D:$D, AH$2), SUMIFS(NewEmisData!H:H, NewEmisData!$A:$A, "LDV", NewEmisData!$B:$B, $A84, NewEmisData!$C:$C, $H84, NewEmisData!$D:$D, AH$2))</f>
        <v>2.00086557744566E-3</v>
      </c>
      <c r="AI84" s="335">
        <f>$I84*IF($G84="Pickup", SUMIFS(NewEmisData!I:I, NewEmisData!$A:$A, "Pickup", NewEmisData!$B:$B, $A84, NewEmisData!$C:$C, $H84, NewEmisData!$D:$D, AI$2), SUMIFS(NewEmisData!I:I, NewEmisData!$A:$A, "LDV", NewEmisData!$B:$B, $A84, NewEmisData!$C:$C, $H84, NewEmisData!$D:$D, AI$2))</f>
        <v>1.8909591105040499E-3</v>
      </c>
      <c r="AJ84" s="335">
        <f>$I84*IF($G84="Pickup", SUMIFS(NewEmisData!J:J, NewEmisData!$A:$A, "Pickup", NewEmisData!$B:$B, $A84, NewEmisData!$C:$C, $H84, NewEmisData!$D:$D, AJ$2), SUMIFS(NewEmisData!J:J, NewEmisData!$A:$A, "LDV", NewEmisData!$B:$B, $A84, NewEmisData!$C:$C, $H84, NewEmisData!$D:$D, AJ$2))</f>
        <v>1.84086487691808E-3</v>
      </c>
      <c r="AK84" s="335">
        <f>$I84*IF($G84="Pickup", SUMIFS(NewEmisData!K:K, NewEmisData!$A:$A, "Pickup", NewEmisData!$B:$B, $A84, NewEmisData!$C:$C, $H84, NewEmisData!$D:$D, AK$2), SUMIFS(NewEmisData!K:K, NewEmisData!$A:$A, "LDV", NewEmisData!$B:$B, $A84, NewEmisData!$C:$C, $H84, NewEmisData!$D:$D, AK$2))</f>
        <v>1.80157428678178E-3</v>
      </c>
      <c r="AL84" s="335">
        <f>$I84*IF($G84="Pickup", SUMIFS(NewEmisData!L:L, NewEmisData!$A:$A, "Pickup", NewEmisData!$B:$B, $A84, NewEmisData!$C:$C, $H84, NewEmisData!$D:$D, AL$2), SUMIFS(NewEmisData!L:L, NewEmisData!$A:$A, "LDV", NewEmisData!$B:$B, $A84, NewEmisData!$C:$C, $H84, NewEmisData!$D:$D, AL$2))</f>
        <v>1.78790186962937E-3</v>
      </c>
      <c r="AM84" s="335">
        <f>$I84*IF($G84="Pickup", SUMIFS(NewEmisData!M:M, NewEmisData!$A:$A, "Pickup", NewEmisData!$B:$B, $A84, NewEmisData!$C:$C, $H84, NewEmisData!$D:$D, AM$2), SUMIFS(NewEmisData!M:M, NewEmisData!$A:$A, "LDV", NewEmisData!$B:$B, $A84, NewEmisData!$C:$C, $H84, NewEmisData!$D:$D, AM$2))</f>
        <v>1.7897430443873201E-3</v>
      </c>
      <c r="AN84" s="335">
        <v>2.5617670759243757E-3</v>
      </c>
      <c r="AO84" s="335">
        <f>$I84*IF($G84="Pickup", SUMIFS(NewEmisData!E:E, NewEmisData!$A:$A, "Pickup", NewEmisData!$B:$B, $A84, NewEmisData!$C:$C, $H84, NewEmisData!$D:$D, AO$2), SUMIFS(NewEmisData!E:E, NewEmisData!$A:$A, "LDV", NewEmisData!$B:$B, $A84, NewEmisData!$C:$C, $H84, NewEmisData!$D:$D, AO$2))</f>
        <v>6.4822337358144896E-2</v>
      </c>
      <c r="AP84" s="335">
        <f>$I84*IF($G84="Pickup", SUMIFS(NewEmisData!F:F, NewEmisData!$A:$A, "Pickup", NewEmisData!$B:$B, $A84, NewEmisData!$C:$C, $H84, NewEmisData!$D:$D, AP$2), SUMIFS(NewEmisData!F:F, NewEmisData!$A:$A, "LDV", NewEmisData!$B:$B, $A84, NewEmisData!$C:$C, $H84, NewEmisData!$D:$D, AP$2))</f>
        <v>6.4837908765685404E-2</v>
      </c>
      <c r="AQ84" s="335">
        <f>$I84*IF($G84="Pickup", SUMIFS(NewEmisData!G:G, NewEmisData!$A:$A, "Pickup", NewEmisData!$B:$B, $A84, NewEmisData!$C:$C, $H84, NewEmisData!$D:$D, AQ$2), SUMIFS(NewEmisData!G:G, NewEmisData!$A:$A, "LDV", NewEmisData!$B:$B, $A84, NewEmisData!$C:$C, $H84, NewEmisData!$D:$D, AQ$2))</f>
        <v>5.2743763590154202E-2</v>
      </c>
      <c r="AR84" s="335">
        <f>$I84*IF($G84="Pickup", SUMIFS(NewEmisData!H:H, NewEmisData!$A:$A, "Pickup", NewEmisData!$B:$B, $A84, NewEmisData!$C:$C, $H84, NewEmisData!$D:$D, AR$2), SUMIFS(NewEmisData!H:H, NewEmisData!$A:$A, "LDV", NewEmisData!$B:$B, $A84, NewEmisData!$C:$C, $H84, NewEmisData!$D:$D, AR$2))</f>
        <v>5.2520196198013597E-2</v>
      </c>
      <c r="AS84" s="335">
        <f>$I84*IF($G84="Pickup", SUMIFS(NewEmisData!I:I, NewEmisData!$A:$A, "Pickup", NewEmisData!$B:$B, $A84, NewEmisData!$C:$C, $H84, NewEmisData!$D:$D, AS$2), SUMIFS(NewEmisData!I:I, NewEmisData!$A:$A, "LDV", NewEmisData!$B:$B, $A84, NewEmisData!$C:$C, $H84, NewEmisData!$D:$D, AS$2))</f>
        <v>5.2463644304192002E-2</v>
      </c>
      <c r="AT84" s="335">
        <f>$I84*IF($G84="Pickup", SUMIFS(NewEmisData!J:J, NewEmisData!$A:$A, "Pickup", NewEmisData!$B:$B, $A84, NewEmisData!$C:$C, $H84, NewEmisData!$D:$D, AT$2), SUMIFS(NewEmisData!J:J, NewEmisData!$A:$A, "LDV", NewEmisData!$B:$B, $A84, NewEmisData!$C:$C, $H84, NewEmisData!$D:$D, AT$2))</f>
        <v>5.2440329646546102E-2</v>
      </c>
      <c r="AU84" s="335">
        <f>$I84*IF($G84="Pickup", SUMIFS(NewEmisData!K:K, NewEmisData!$A:$A, "Pickup", NewEmisData!$B:$B, $A84, NewEmisData!$C:$C, $H84, NewEmisData!$D:$D, AU$2), SUMIFS(NewEmisData!K:K, NewEmisData!$A:$A, "LDV", NewEmisData!$B:$B, $A84, NewEmisData!$C:$C, $H84, NewEmisData!$D:$D, AU$2))</f>
        <v>5.23021646581514E-2</v>
      </c>
      <c r="AV84" s="335">
        <f>$I84*IF($G84="Pickup", SUMIFS(NewEmisData!L:L, NewEmisData!$A:$A, "Pickup", NewEmisData!$B:$B, $A84, NewEmisData!$C:$C, $H84, NewEmisData!$D:$D, AV$2), SUMIFS(NewEmisData!L:L, NewEmisData!$A:$A, "LDV", NewEmisData!$B:$B, $A84, NewEmisData!$C:$C, $H84, NewEmisData!$D:$D, AV$2))</f>
        <v>5.2178675954472099E-2</v>
      </c>
      <c r="AW84" s="335">
        <f>$I84*IF($G84="Pickup", SUMIFS(NewEmisData!M:M, NewEmisData!$A:$A, "Pickup", NewEmisData!$B:$B, $A84, NewEmisData!$C:$C, $H84, NewEmisData!$D:$D, AW$2), SUMIFS(NewEmisData!M:M, NewEmisData!$A:$A, "LDV", NewEmisData!$B:$B, $A84, NewEmisData!$C:$C, $H84, NewEmisData!$D:$D, AW$2))</f>
        <v>5.2172700953765999E-2</v>
      </c>
      <c r="AX84" s="335">
        <v>4.7785374819939178E-2</v>
      </c>
      <c r="AY84" s="335">
        <f>$I84*IF($G84="Pickup", SUMIFS(NewEmisData!E:E, NewEmisData!$A:$A, "Pickup", NewEmisData!$B:$B, $A84, NewEmisData!$C:$C, $H84, NewEmisData!$D:$D, AY$2), SUMIFS(NewEmisData!E:E, NewEmisData!$A:$A, "LDV", NewEmisData!$B:$B, $A84, NewEmisData!$C:$C, $H84, NewEmisData!$D:$D, AY$2))</f>
        <v>9.8683488873566507E-3</v>
      </c>
      <c r="AZ84" s="335">
        <f>$I84*IF($G84="Pickup", SUMIFS(NewEmisData!F:F, NewEmisData!$A:$A, "Pickup", NewEmisData!$B:$B, $A84, NewEmisData!$C:$C, $H84, NewEmisData!$D:$D, AZ$2), SUMIFS(NewEmisData!F:F, NewEmisData!$A:$A, "LDV", NewEmisData!$B:$B, $A84, NewEmisData!$C:$C, $H84, NewEmisData!$D:$D, AZ$2))</f>
        <v>9.88217384347829E-3</v>
      </c>
      <c r="BA84" s="335">
        <f>$I84*IF($G84="Pickup", SUMIFS(NewEmisData!G:G, NewEmisData!$A:$A, "Pickup", NewEmisData!$B:$B, $A84, NewEmisData!$C:$C, $H84, NewEmisData!$D:$D, BA$2), SUMIFS(NewEmisData!G:G, NewEmisData!$A:$A, "LDV", NewEmisData!$B:$B, $A84, NewEmisData!$C:$C, $H84, NewEmisData!$D:$D, BA$2))</f>
        <v>8.0183682752347305E-3</v>
      </c>
      <c r="BB84" s="335">
        <f>$I84*IF($G84="Pickup", SUMIFS(NewEmisData!H:H, NewEmisData!$A:$A, "Pickup", NewEmisData!$B:$B, $A84, NewEmisData!$C:$C, $H84, NewEmisData!$D:$D, BB$2), SUMIFS(NewEmisData!H:H, NewEmisData!$A:$A, "LDV", NewEmisData!$B:$B, $A84, NewEmisData!$C:$C, $H84, NewEmisData!$D:$D, BB$2))</f>
        <v>7.8205598319836794E-3</v>
      </c>
      <c r="BC84" s="335">
        <f>$I84*IF($G84="Pickup", SUMIFS(NewEmisData!I:I, NewEmisData!$A:$A, "Pickup", NewEmisData!$B:$B, $A84, NewEmisData!$C:$C, $H84, NewEmisData!$D:$D, BC$2), SUMIFS(NewEmisData!I:I, NewEmisData!$A:$A, "LDV", NewEmisData!$B:$B, $A84, NewEmisData!$C:$C, $H84, NewEmisData!$D:$D, BC$2))</f>
        <v>7.7705101128409003E-3</v>
      </c>
      <c r="BD84" s="335">
        <f>$I84*IF($G84="Pickup", SUMIFS(NewEmisData!J:J, NewEmisData!$A:$A, "Pickup", NewEmisData!$B:$B, $A84, NewEmisData!$C:$C, $H84, NewEmisData!$D:$D, BD$2), SUMIFS(NewEmisData!J:J, NewEmisData!$A:$A, "LDV", NewEmisData!$B:$B, $A84, NewEmisData!$C:$C, $H84, NewEmisData!$D:$D, BD$2))</f>
        <v>7.7499080674948602E-3</v>
      </c>
      <c r="BE84" s="335">
        <f>$I84*IF($G84="Pickup", SUMIFS(NewEmisData!K:K, NewEmisData!$A:$A, "Pickup", NewEmisData!$B:$B, $A84, NewEmisData!$C:$C, $H84, NewEmisData!$D:$D, BE$2), SUMIFS(NewEmisData!K:K, NewEmisData!$A:$A, "LDV", NewEmisData!$B:$B, $A84, NewEmisData!$C:$C, $H84, NewEmisData!$D:$D, BE$2))</f>
        <v>7.6276556248612501E-3</v>
      </c>
      <c r="BF84" s="335">
        <f>$I84*IF($G84="Pickup", SUMIFS(NewEmisData!L:L, NewEmisData!$A:$A, "Pickup", NewEmisData!$B:$B, $A84, NewEmisData!$C:$C, $H84, NewEmisData!$D:$D, BF$2), SUMIFS(NewEmisData!L:L, NewEmisData!$A:$A, "LDV", NewEmisData!$B:$B, $A84, NewEmisData!$C:$C, $H84, NewEmisData!$D:$D, BF$2))</f>
        <v>7.5183919209819098E-3</v>
      </c>
      <c r="BG84" s="335">
        <f>$I84*IF($G84="Pickup", SUMIFS(NewEmisData!M:M, NewEmisData!$A:$A, "Pickup", NewEmisData!$B:$B, $A84, NewEmisData!$C:$C, $H84, NewEmisData!$D:$D, BG$2), SUMIFS(NewEmisData!M:M, NewEmisData!$A:$A, "LDV", NewEmisData!$B:$B, $A84, NewEmisData!$C:$C, $H84, NewEmisData!$D:$D, BG$2))</f>
        <v>7.5131480934889404E-3</v>
      </c>
      <c r="BH84" s="335">
        <v>9.6257106650809981E-3</v>
      </c>
      <c r="BI84" s="335">
        <f>$I84*IF($G84="Pickup", SUMIFS(NewEmisData!E:E, NewEmisData!$A:$A, "Pickup", NewEmisData!$B:$B, $A84, NewEmisData!$C:$C, $H84, NewEmisData!$D:$D, BI$2), SUMIFS(NewEmisData!E:E, NewEmisData!$A:$A, "LDV", NewEmisData!$B:$B, $A84, NewEmisData!$C:$C, $H84, NewEmisData!$D:$D, BI$2))</f>
        <v>1.32570056659601</v>
      </c>
      <c r="BJ84" s="335">
        <f>$I84*IF($G84="Pickup", SUMIFS(NewEmisData!F:F, NewEmisData!$A:$A, "Pickup", NewEmisData!$B:$B, $A84, NewEmisData!$C:$C, $H84, NewEmisData!$D:$D, BJ$2), SUMIFS(NewEmisData!F:F, NewEmisData!$A:$A, "LDV", NewEmisData!$B:$B, $A84, NewEmisData!$C:$C, $H84, NewEmisData!$D:$D, BJ$2))</f>
        <v>1.1219409270783001</v>
      </c>
      <c r="BK84" s="335">
        <f>$I84*IF($G84="Pickup", SUMIFS(NewEmisData!G:G, NewEmisData!$A:$A, "Pickup", NewEmisData!$B:$B, $A84, NewEmisData!$C:$C, $H84, NewEmisData!$D:$D, BK$2), SUMIFS(NewEmisData!G:G, NewEmisData!$A:$A, "LDV", NewEmisData!$B:$B, $A84, NewEmisData!$C:$C, $H84, NewEmisData!$D:$D, BK$2))</f>
        <v>0.83252879315791894</v>
      </c>
      <c r="BL84" s="335">
        <f>$I84*IF($G84="Pickup", SUMIFS(NewEmisData!H:H, NewEmisData!$A:$A, "Pickup", NewEmisData!$B:$B, $A84, NewEmisData!$C:$C, $H84, NewEmisData!$D:$D, BL$2), SUMIFS(NewEmisData!H:H, NewEmisData!$A:$A, "LDV", NewEmisData!$B:$B, $A84, NewEmisData!$C:$C, $H84, NewEmisData!$D:$D, BL$2))</f>
        <v>0.89205385808431303</v>
      </c>
      <c r="BM84" s="335">
        <f>$I84*IF($G84="Pickup", SUMIFS(NewEmisData!I:I, NewEmisData!$A:$A, "Pickup", NewEmisData!$B:$B, $A84, NewEmisData!$C:$C, $H84, NewEmisData!$D:$D, BM$2), SUMIFS(NewEmisData!I:I, NewEmisData!$A:$A, "LDV", NewEmisData!$B:$B, $A84, NewEmisData!$C:$C, $H84, NewEmisData!$D:$D, BM$2))</f>
        <v>0.97570084220765296</v>
      </c>
      <c r="BN84" s="335">
        <f>$I84*IF($G84="Pickup", SUMIFS(NewEmisData!J:J, NewEmisData!$A:$A, "Pickup", NewEmisData!$B:$B, $A84, NewEmisData!$C:$C, $H84, NewEmisData!$D:$D, BN$2), SUMIFS(NewEmisData!J:J, NewEmisData!$A:$A, "LDV", NewEmisData!$B:$B, $A84, NewEmisData!$C:$C, $H84, NewEmisData!$D:$D, BN$2))</f>
        <v>1.01783855429797</v>
      </c>
      <c r="BO84" s="335">
        <f>$I84*IF($G84="Pickup", SUMIFS(NewEmisData!K:K, NewEmisData!$A:$A, "Pickup", NewEmisData!$B:$B, $A84, NewEmisData!$C:$C, $H84, NewEmisData!$D:$D, BO$2), SUMIFS(NewEmisData!K:K, NewEmisData!$A:$A, "LDV", NewEmisData!$B:$B, $A84, NewEmisData!$C:$C, $H84, NewEmisData!$D:$D, BO$2))</f>
        <v>1.0024623082797799</v>
      </c>
      <c r="BP84" s="335">
        <f>$I84*IF($G84="Pickup", SUMIFS(NewEmisData!L:L, NewEmisData!$A:$A, "Pickup", NewEmisData!$B:$B, $A84, NewEmisData!$C:$C, $H84, NewEmisData!$D:$D, BP$2), SUMIFS(NewEmisData!L:L, NewEmisData!$A:$A, "LDV", NewEmisData!$B:$B, $A84, NewEmisData!$C:$C, $H84, NewEmisData!$D:$D, BP$2))</f>
        <v>0.98935537647268101</v>
      </c>
      <c r="BQ84" s="335">
        <f>$I84*IF($G84="Pickup", SUMIFS(NewEmisData!M:M, NewEmisData!$A:$A, "Pickup", NewEmisData!$B:$B, $A84, NewEmisData!$C:$C, $H84, NewEmisData!$D:$D, BQ$2), SUMIFS(NewEmisData!M:M, NewEmisData!$A:$A, "LDV", NewEmisData!$B:$B, $A84, NewEmisData!$C:$C, $H84, NewEmisData!$D:$D, BQ$2))</f>
        <v>1.00140417178715</v>
      </c>
      <c r="BR84" s="335">
        <v>1.4092345254837961</v>
      </c>
      <c r="BS84" s="335">
        <f>$I84*IF($G84="Pickup", SUMIFS(NewEmisData!E:E, NewEmisData!$A:$A, "Pickup", NewEmisData!$B:$B, $A84, NewEmisData!$C:$C, $H84, NewEmisData!$D:$D, BS$2), SUMIFS(NewEmisData!E:E, NewEmisData!$A:$A, "LDV", NewEmisData!$B:$B, $A84, NewEmisData!$C:$C, $H84, NewEmisData!$D:$D, BS$2))</f>
        <v>0.137019353780302</v>
      </c>
      <c r="BT84" s="335">
        <f>$I84*IF($G84="Pickup", SUMIFS(NewEmisData!F:F, NewEmisData!$A:$A, "Pickup", NewEmisData!$B:$B, $A84, NewEmisData!$C:$C, $H84, NewEmisData!$D:$D, BT$2), SUMIFS(NewEmisData!F:F, NewEmisData!$A:$A, "LDV", NewEmisData!$B:$B, $A84, NewEmisData!$C:$C, $H84, NewEmisData!$D:$D, BT$2))</f>
        <v>0.133250973233911</v>
      </c>
      <c r="BU84" s="335">
        <f>$I84*IF($G84="Pickup", SUMIFS(NewEmisData!G:G, NewEmisData!$A:$A, "Pickup", NewEmisData!$B:$B, $A84, NewEmisData!$C:$C, $H84, NewEmisData!$D:$D, BU$2), SUMIFS(NewEmisData!G:G, NewEmisData!$A:$A, "LDV", NewEmisData!$B:$B, $A84, NewEmisData!$C:$C, $H84, NewEmisData!$D:$D, BU$2))</f>
        <v>9.9439295872654807E-2</v>
      </c>
      <c r="BV84" s="335">
        <f>$I84*IF($G84="Pickup", SUMIFS(NewEmisData!H:H, NewEmisData!$A:$A, "Pickup", NewEmisData!$B:$B, $A84, NewEmisData!$C:$C, $H84, NewEmisData!$D:$D, BV$2), SUMIFS(NewEmisData!H:H, NewEmisData!$A:$A, "LDV", NewEmisData!$B:$B, $A84, NewEmisData!$C:$C, $H84, NewEmisData!$D:$D, BV$2))</f>
        <v>9.3778372024376805E-2</v>
      </c>
      <c r="BW84" s="335">
        <f>$I84*IF($G84="Pickup", SUMIFS(NewEmisData!I:I, NewEmisData!$A:$A, "Pickup", NewEmisData!$B:$B, $A84, NewEmisData!$C:$C, $H84, NewEmisData!$D:$D, BW$2), SUMIFS(NewEmisData!I:I, NewEmisData!$A:$A, "LDV", NewEmisData!$B:$B, $A84, NewEmisData!$C:$C, $H84, NewEmisData!$D:$D, BW$2))</f>
        <v>0.10966688034274</v>
      </c>
      <c r="BX84" s="335">
        <f>$I84*IF($G84="Pickup", SUMIFS(NewEmisData!J:J, NewEmisData!$A:$A, "Pickup", NewEmisData!$B:$B, $A84, NewEmisData!$C:$C, $H84, NewEmisData!$D:$D, BX$2), SUMIFS(NewEmisData!J:J, NewEmisData!$A:$A, "LDV", NewEmisData!$B:$B, $A84, NewEmisData!$C:$C, $H84, NewEmisData!$D:$D, BX$2))</f>
        <v>0.130181993771496</v>
      </c>
      <c r="BY84" s="335">
        <f>$I84*IF($G84="Pickup", SUMIFS(NewEmisData!K:K, NewEmisData!$A:$A, "Pickup", NewEmisData!$B:$B, $A84, NewEmisData!$C:$C, $H84, NewEmisData!$D:$D, BY$2), SUMIFS(NewEmisData!K:K, NewEmisData!$A:$A, "LDV", NewEmisData!$B:$B, $A84, NewEmisData!$C:$C, $H84, NewEmisData!$D:$D, BY$2))</f>
        <v>0.14551322797611199</v>
      </c>
      <c r="BZ84" s="335">
        <f>$I84*IF($G84="Pickup", SUMIFS(NewEmisData!L:L, NewEmisData!$A:$A, "Pickup", NewEmisData!$B:$B, $A84, NewEmisData!$C:$C, $H84, NewEmisData!$D:$D, BZ$2), SUMIFS(NewEmisData!L:L, NewEmisData!$A:$A, "LDV", NewEmisData!$B:$B, $A84, NewEmisData!$C:$C, $H84, NewEmisData!$D:$D, BZ$2))</f>
        <v>0.151092504593482</v>
      </c>
      <c r="CA84" s="335">
        <f>$I84*IF($G84="Pickup", SUMIFS(NewEmisData!M:M, NewEmisData!$A:$A, "Pickup", NewEmisData!$B:$B, $A84, NewEmisData!$C:$C, $H84, NewEmisData!$D:$D, CA$2), SUMIFS(NewEmisData!M:M, NewEmisData!$A:$A, "LDV", NewEmisData!$B:$B, $A84, NewEmisData!$C:$C, $H84, NewEmisData!$D:$D, CA$2))</f>
        <v>0.162465752470559</v>
      </c>
      <c r="CB84" s="335">
        <v>6.0597963453520649E-2</v>
      </c>
      <c r="CC84" s="335">
        <f>$I84*IF($G84="Pickup", SUMIFS(NewEmisData!E:E, NewEmisData!$A:$A, "Pickup", NewEmisData!$B:$B, $A84, NewEmisData!$C:$C, $H84, NewEmisData!$D:$D, CC$2), SUMIFS(NewEmisData!E:E, NewEmisData!$A:$A, "LDV", NewEmisData!$B:$B, $A84, NewEmisData!$C:$C, $H84, NewEmisData!$D:$D, CC$2))</f>
        <v>1.8547030146358501E-2</v>
      </c>
      <c r="CD84" s="335">
        <f>$I84*IF($G84="Pickup", SUMIFS(NewEmisData!F:F, NewEmisData!$A:$A, "Pickup", NewEmisData!$B:$B, $A84, NewEmisData!$C:$C, $H84, NewEmisData!$D:$D, CD$2), SUMIFS(NewEmisData!F:F, NewEmisData!$A:$A, "LDV", NewEmisData!$B:$B, $A84, NewEmisData!$C:$C, $H84, NewEmisData!$D:$D, CD$2))</f>
        <v>1.85469993938937E-2</v>
      </c>
      <c r="CE84" s="335">
        <f>$I84*IF($G84="Pickup", SUMIFS(NewEmisData!G:G, NewEmisData!$A:$A, "Pickup", NewEmisData!$B:$B, $A84, NewEmisData!$C:$C, $H84, NewEmisData!$D:$D, CE$2), SUMIFS(NewEmisData!G:G, NewEmisData!$A:$A, "LDV", NewEmisData!$B:$B, $A84, NewEmisData!$C:$C, $H84, NewEmisData!$D:$D, CE$2))</f>
        <v>1.8452398436060301E-2</v>
      </c>
      <c r="CF84" s="335">
        <f>$I84*IF($G84="Pickup", SUMIFS(NewEmisData!H:H, NewEmisData!$A:$A, "Pickup", NewEmisData!$B:$B, $A84, NewEmisData!$C:$C, $H84, NewEmisData!$D:$D, CF$2), SUMIFS(NewEmisData!H:H, NewEmisData!$A:$A, "LDV", NewEmisData!$B:$B, $A84, NewEmisData!$C:$C, $H84, NewEmisData!$D:$D, CF$2))</f>
        <v>1.90153795953279E-2</v>
      </c>
      <c r="CG84" s="335">
        <f>$I84*IF($G84="Pickup", SUMIFS(NewEmisData!I:I, NewEmisData!$A:$A, "Pickup", NewEmisData!$B:$B, $A84, NewEmisData!$C:$C, $H84, NewEmisData!$D:$D, CG$2), SUMIFS(NewEmisData!I:I, NewEmisData!$A:$A, "LDV", NewEmisData!$B:$B, $A84, NewEmisData!$C:$C, $H84, NewEmisData!$D:$D, CG$2))</f>
        <v>2.06259998538827E-2</v>
      </c>
      <c r="CH84" s="335">
        <f>$I84*IF($G84="Pickup", SUMIFS(NewEmisData!J:J, NewEmisData!$A:$A, "Pickup", NewEmisData!$B:$B, $A84, NewEmisData!$C:$C, $H84, NewEmisData!$D:$D, CH$2), SUMIFS(NewEmisData!J:J, NewEmisData!$A:$A, "LDV", NewEmisData!$B:$B, $A84, NewEmisData!$C:$C, $H84, NewEmisData!$D:$D, CH$2))</f>
        <v>2.15422462041495E-2</v>
      </c>
      <c r="CI84" s="335">
        <f>$I84*IF($G84="Pickup", SUMIFS(NewEmisData!K:K, NewEmisData!$A:$A, "Pickup", NewEmisData!$B:$B, $A84, NewEmisData!$C:$C, $H84, NewEmisData!$D:$D, CI$2), SUMIFS(NewEmisData!K:K, NewEmisData!$A:$A, "LDV", NewEmisData!$B:$B, $A84, NewEmisData!$C:$C, $H84, NewEmisData!$D:$D, CI$2))</f>
        <v>2.1839816094931099E-2</v>
      </c>
      <c r="CJ84" s="335">
        <f>$I84*IF($G84="Pickup", SUMIFS(NewEmisData!L:L, NewEmisData!$A:$A, "Pickup", NewEmisData!$B:$B, $A84, NewEmisData!$C:$C, $H84, NewEmisData!$D:$D, CJ$2), SUMIFS(NewEmisData!L:L, NewEmisData!$A:$A, "LDV", NewEmisData!$B:$B, $A84, NewEmisData!$C:$C, $H84, NewEmisData!$D:$D, CJ$2))</f>
        <v>2.1898815091166601E-2</v>
      </c>
      <c r="CK84" s="335">
        <f>$I84*IF($G84="Pickup", SUMIFS(NewEmisData!M:M, NewEmisData!$A:$A, "Pickup", NewEmisData!$B:$B, $A84, NewEmisData!$C:$C, $H84, NewEmisData!$D:$D, CK$2), SUMIFS(NewEmisData!M:M, NewEmisData!$A:$A, "LDV", NewEmisData!$B:$B, $A84, NewEmisData!$C:$C, $H84, NewEmisData!$D:$D, CK$2))</f>
        <v>2.1928414168851499E-2</v>
      </c>
      <c r="CL84" s="335">
        <v>2.191731487598363E-2</v>
      </c>
      <c r="CM84" s="335">
        <f>$I84*IF($G84="Pickup", SUMIFS(NewEmisData!E:E, NewEmisData!$A:$A, "Pickup", NewEmisData!$B:$B, $A84, NewEmisData!$C:$C, $H84, NewEmisData!$D:$D, CM$2), SUMIFS(NewEmisData!E:E, NewEmisData!$A:$A, "LDV", NewEmisData!$B:$B, $A84, NewEmisData!$C:$C, $H84, NewEmisData!$D:$D, CM$2))</f>
        <v>6.2094333887986004E-3</v>
      </c>
      <c r="CN84" s="335">
        <f>$I84*IF($G84="Pickup", SUMIFS(NewEmisData!F:F, NewEmisData!$A:$A, "Pickup", NewEmisData!$B:$B, $A84, NewEmisData!$C:$C, $H84, NewEmisData!$D:$D, CN$2), SUMIFS(NewEmisData!F:F, NewEmisData!$A:$A, "LDV", NewEmisData!$B:$B, $A84, NewEmisData!$C:$C, $H84, NewEmisData!$D:$D, CN$2))</f>
        <v>6.5097473575926402E-3</v>
      </c>
      <c r="CO84" s="335">
        <f>$I84*IF($G84="Pickup", SUMIFS(NewEmisData!G:G, NewEmisData!$A:$A, "Pickup", NewEmisData!$B:$B, $A84, NewEmisData!$C:$C, $H84, NewEmisData!$D:$D, CO$2), SUMIFS(NewEmisData!G:G, NewEmisData!$A:$A, "LDV", NewEmisData!$B:$B, $A84, NewEmisData!$C:$C, $H84, NewEmisData!$D:$D, CO$2))</f>
        <v>6.3480368759580904E-3</v>
      </c>
      <c r="CP84" s="335">
        <f>$I84*IF($G84="Pickup", SUMIFS(NewEmisData!H:H, NewEmisData!$A:$A, "Pickup", NewEmisData!$B:$B, $A84, NewEmisData!$C:$C, $H84, NewEmisData!$D:$D, CP$2), SUMIFS(NewEmisData!H:H, NewEmisData!$A:$A, "LDV", NewEmisData!$B:$B, $A84, NewEmisData!$C:$C, $H84, NewEmisData!$D:$D, CP$2))</f>
        <v>6.5309612269676296E-3</v>
      </c>
      <c r="CQ84" s="335">
        <f>$I84*IF($G84="Pickup", SUMIFS(NewEmisData!I:I, NewEmisData!$A:$A, "Pickup", NewEmisData!$B:$B, $A84, NewEmisData!$C:$C, $H84, NewEmisData!$D:$D, CQ$2), SUMIFS(NewEmisData!I:I, NewEmisData!$A:$A, "LDV", NewEmisData!$B:$B, $A84, NewEmisData!$C:$C, $H84, NewEmisData!$D:$D, CQ$2))</f>
        <v>6.80438551567813E-3</v>
      </c>
      <c r="CR84" s="335">
        <f>$I84*IF($G84="Pickup", SUMIFS(NewEmisData!J:J, NewEmisData!$A:$A, "Pickup", NewEmisData!$B:$B, $A84, NewEmisData!$C:$C, $H84, NewEmisData!$D:$D, CR$2), SUMIFS(NewEmisData!J:J, NewEmisData!$A:$A, "LDV", NewEmisData!$B:$B, $A84, NewEmisData!$C:$C, $H84, NewEmisData!$D:$D, CR$2))</f>
        <v>7.0729885156519904E-3</v>
      </c>
      <c r="CS84" s="335">
        <f>$I84*IF($G84="Pickup", SUMIFS(NewEmisData!K:K, NewEmisData!$A:$A, "Pickup", NewEmisData!$B:$B, $A84, NewEmisData!$C:$C, $H84, NewEmisData!$D:$D, CS$2), SUMIFS(NewEmisData!K:K, NewEmisData!$A:$A, "LDV", NewEmisData!$B:$B, $A84, NewEmisData!$C:$C, $H84, NewEmisData!$D:$D, CS$2))</f>
        <v>7.2141431732336897E-3</v>
      </c>
      <c r="CT84" s="335">
        <f>$I84*IF($G84="Pickup", SUMIFS(NewEmisData!L:L, NewEmisData!$A:$A, "Pickup", NewEmisData!$B:$B, $A84, NewEmisData!$C:$C, $H84, NewEmisData!$D:$D, CT$2), SUMIFS(NewEmisData!L:L, NewEmisData!$A:$A, "LDV", NewEmisData!$B:$B, $A84, NewEmisData!$C:$C, $H84, NewEmisData!$D:$D, CT$2))</f>
        <v>7.2616103108278903E-3</v>
      </c>
      <c r="CU84" s="335">
        <f>$I84*IF($G84="Pickup", SUMIFS(NewEmisData!M:M, NewEmisData!$A:$A, "Pickup", NewEmisData!$B:$B, $A84, NewEmisData!$C:$C, $H84, NewEmisData!$D:$D, CU$2), SUMIFS(NewEmisData!M:M, NewEmisData!$A:$A, "LDV", NewEmisData!$B:$B, $A84, NewEmisData!$C:$C, $H84, NewEmisData!$D:$D, CU$2))</f>
        <v>7.3233023742548999E-3</v>
      </c>
      <c r="CV84" s="335">
        <v>6.7952138994962314E-3</v>
      </c>
      <c r="CW84" s="335">
        <v>3.2737236720533996E-3</v>
      </c>
      <c r="CX84" s="335">
        <v>2.6781003095548879E-3</v>
      </c>
      <c r="CY84" s="335">
        <v>2.1676078198661908E-3</v>
      </c>
      <c r="CZ84" s="335">
        <v>1.8280427673966254E-3</v>
      </c>
      <c r="DA84" s="335">
        <v>1.3974317339333041E-3</v>
      </c>
      <c r="DB84" s="335">
        <v>1.0983679193551715E-3</v>
      </c>
      <c r="DC84" s="335">
        <v>1.0621406649517317E-3</v>
      </c>
      <c r="DD84" s="335">
        <v>1.0419409873215341E-3</v>
      </c>
      <c r="DE84" s="335">
        <v>1.0353827915676214E-3</v>
      </c>
      <c r="DF84" s="335">
        <v>1.0353827915676214E-3</v>
      </c>
      <c r="DG84" s="335">
        <f>$I84*IF($G84="Pickup", SUMIFS(NewEmisData!E:E, NewEmisData!$A:$A, "Pickup", NewEmisData!$B:$B, $A84, NewEmisData!$C:$C, $H84, NewEmisData!$D:$D, DG$2), SUMIFS(NewEmisData!E:E, NewEmisData!$A:$A, "LDV", NewEmisData!$B:$B, $A84, NewEmisData!$C:$C, $H84, NewEmisData!$D:$D, DG$2))</f>
        <v>0</v>
      </c>
      <c r="DH84" s="335">
        <f>$I84*IF($G84="Pickup", SUMIFS(NewEmisData!F:F, NewEmisData!$A:$A, "Pickup", NewEmisData!$B:$B, $A84, NewEmisData!$C:$C, $H84, NewEmisData!$D:$D, DH$2), SUMIFS(NewEmisData!F:F, NewEmisData!$A:$A, "LDV", NewEmisData!$B:$B, $A84, NewEmisData!$C:$C, $H84, NewEmisData!$D:$D, DH$2))</f>
        <v>0</v>
      </c>
      <c r="DI84" s="335">
        <f>$I84*IF($G84="Pickup", SUMIFS(NewEmisData!G:G, NewEmisData!$A:$A, "Pickup", NewEmisData!$B:$B, $A84, NewEmisData!$C:$C, $H84, NewEmisData!$D:$D, DI$2), SUMIFS(NewEmisData!G:G, NewEmisData!$A:$A, "LDV", NewEmisData!$B:$B, $A84, NewEmisData!$C:$C, $H84, NewEmisData!$D:$D, DI$2))</f>
        <v>0</v>
      </c>
      <c r="DJ84" s="335">
        <f>$I84*IF($G84="Pickup", SUMIFS(NewEmisData!H:H, NewEmisData!$A:$A, "Pickup", NewEmisData!$B:$B, $A84, NewEmisData!$C:$C, $H84, NewEmisData!$D:$D, DJ$2), SUMIFS(NewEmisData!H:H, NewEmisData!$A:$A, "LDV", NewEmisData!$B:$B, $A84, NewEmisData!$C:$C, $H84, NewEmisData!$D:$D, DJ$2))</f>
        <v>0</v>
      </c>
      <c r="DK84" s="335">
        <f>$I84*IF($G84="Pickup", SUMIFS(NewEmisData!I:I, NewEmisData!$A:$A, "Pickup", NewEmisData!$B:$B, $A84, NewEmisData!$C:$C, $H84, NewEmisData!$D:$D, DK$2), SUMIFS(NewEmisData!I:I, NewEmisData!$A:$A, "LDV", NewEmisData!$B:$B, $A84, NewEmisData!$C:$C, $H84, NewEmisData!$D:$D, DK$2))</f>
        <v>0</v>
      </c>
      <c r="DL84" s="335">
        <f>$I84*IF($G84="Pickup", SUMIFS(NewEmisData!J:J, NewEmisData!$A:$A, "Pickup", NewEmisData!$B:$B, $A84, NewEmisData!$C:$C, $H84, NewEmisData!$D:$D, DL$2), SUMIFS(NewEmisData!J:J, NewEmisData!$A:$A, "LDV", NewEmisData!$B:$B, $A84, NewEmisData!$C:$C, $H84, NewEmisData!$D:$D, DL$2))</f>
        <v>0</v>
      </c>
      <c r="DM84" s="335">
        <f>$I84*IF($G84="Pickup", SUMIFS(NewEmisData!K:K, NewEmisData!$A:$A, "Pickup", NewEmisData!$B:$B, $A84, NewEmisData!$C:$C, $H84, NewEmisData!$D:$D, DM$2), SUMIFS(NewEmisData!K:K, NewEmisData!$A:$A, "LDV", NewEmisData!$B:$B, $A84, NewEmisData!$C:$C, $H84, NewEmisData!$D:$D, DM$2))</f>
        <v>0</v>
      </c>
      <c r="DN84" s="335">
        <f>$I84*IF($G84="Pickup", SUMIFS(NewEmisData!L:L, NewEmisData!$A:$A, "Pickup", NewEmisData!$B:$B, $A84, NewEmisData!$C:$C, $H84, NewEmisData!$D:$D, DN$2), SUMIFS(NewEmisData!L:L, NewEmisData!$A:$A, "LDV", NewEmisData!$B:$B, $A84, NewEmisData!$C:$C, $H84, NewEmisData!$D:$D, DN$2))</f>
        <v>0</v>
      </c>
      <c r="DO84" s="335">
        <f>$I84*IF($G84="Pickup", SUMIFS(NewEmisData!M:M, NewEmisData!$A:$A, "Pickup", NewEmisData!$B:$B, $A84, NewEmisData!$C:$C, $H84, NewEmisData!$D:$D, DO$2), SUMIFS(NewEmisData!M:M, NewEmisData!$A:$A, "LDV", NewEmisData!$B:$B, $A84, NewEmisData!$C:$C, $H84, NewEmisData!$D:$D, DO$2))</f>
        <v>0</v>
      </c>
      <c r="DP84" s="335">
        <v>2.1093869642803405E-3</v>
      </c>
      <c r="DQ84" s="335">
        <f>$I84*IF($G84="Pickup", SUMIFS(NewEmisData!E:E, NewEmisData!$A:$A, "Pickup", NewEmisData!$B:$B, $A84, NewEmisData!$C:$C, $H84, NewEmisData!$D:$D, DQ$2), SUMIFS(NewEmisData!E:E, NewEmisData!$A:$A, "LDV", NewEmisData!$B:$B, $A84, NewEmisData!$C:$C, $H84, NewEmisData!$D:$D, DQ$2))</f>
        <v>2.0264876007702801E-2</v>
      </c>
      <c r="DR84" s="335">
        <f>$I84*IF($G84="Pickup", SUMIFS(NewEmisData!F:F, NewEmisData!$A:$A, "Pickup", NewEmisData!$B:$B, $A84, NewEmisData!$C:$C, $H84, NewEmisData!$D:$D, DR$2), SUMIFS(NewEmisData!F:F, NewEmisData!$A:$A, "LDV", NewEmisData!$B:$B, $A84, NewEmisData!$C:$C, $H84, NewEmisData!$D:$D, DR$2))</f>
        <v>1.7476291093061098E-2</v>
      </c>
      <c r="DS84" s="335">
        <f>$I84*IF($G84="Pickup", SUMIFS(NewEmisData!G:G, NewEmisData!$A:$A, "Pickup", NewEmisData!$B:$B, $A84, NewEmisData!$C:$C, $H84, NewEmisData!$D:$D, DS$2), SUMIFS(NewEmisData!G:G, NewEmisData!$A:$A, "LDV", NewEmisData!$B:$B, $A84, NewEmisData!$C:$C, $H84, NewEmisData!$D:$D, DS$2))</f>
        <v>1.4556629606467E-2</v>
      </c>
      <c r="DT84" s="335">
        <f>$I84*IF($G84="Pickup", SUMIFS(NewEmisData!H:H, NewEmisData!$A:$A, "Pickup", NewEmisData!$B:$B, $A84, NewEmisData!$C:$C, $H84, NewEmisData!$D:$D, DT$2), SUMIFS(NewEmisData!H:H, NewEmisData!$A:$A, "LDV", NewEmisData!$B:$B, $A84, NewEmisData!$C:$C, $H84, NewEmisData!$D:$D, DT$2))</f>
        <v>1.08581575576798E-2</v>
      </c>
      <c r="DU84" s="335">
        <f>$I84*IF($G84="Pickup", SUMIFS(NewEmisData!I:I, NewEmisData!$A:$A, "Pickup", NewEmisData!$B:$B, $A84, NewEmisData!$C:$C, $H84, NewEmisData!$D:$D, DU$2), SUMIFS(NewEmisData!I:I, NewEmisData!$A:$A, "LDV", NewEmisData!$B:$B, $A84, NewEmisData!$C:$C, $H84, NewEmisData!$D:$D, DU$2))</f>
        <v>9.2384332224605403E-3</v>
      </c>
      <c r="DV84" s="335">
        <f>$I84*IF($G84="Pickup", SUMIFS(NewEmisData!J:J, NewEmisData!$A:$A, "Pickup", NewEmisData!$B:$B, $A84, NewEmisData!$C:$C, $H84, NewEmisData!$D:$D, DV$2), SUMIFS(NewEmisData!J:J, NewEmisData!$A:$A, "LDV", NewEmisData!$B:$B, $A84, NewEmisData!$C:$C, $H84, NewEmisData!$D:$D, DV$2))</f>
        <v>8.5813745880311092E-3</v>
      </c>
      <c r="DW84" s="335">
        <f>$I84*IF($G84="Pickup", SUMIFS(NewEmisData!K:K, NewEmisData!$A:$A, "Pickup", NewEmisData!$B:$B, $A84, NewEmisData!$C:$C, $H84, NewEmisData!$D:$D, DW$2), SUMIFS(NewEmisData!K:K, NewEmisData!$A:$A, "LDV", NewEmisData!$B:$B, $A84, NewEmisData!$C:$C, $H84, NewEmisData!$D:$D, DW$2))</f>
        <v>8.2235517706582897E-3</v>
      </c>
      <c r="DX84" s="335">
        <f>$I84*IF($G84="Pickup", SUMIFS(NewEmisData!L:L, NewEmisData!$A:$A, "Pickup", NewEmisData!$B:$B, $A84, NewEmisData!$C:$C, $H84, NewEmisData!$D:$D, DX$2), SUMIFS(NewEmisData!L:L, NewEmisData!$A:$A, "LDV", NewEmisData!$B:$B, $A84, NewEmisData!$C:$C, $H84, NewEmisData!$D:$D, DX$2))</f>
        <v>8.1210505303536996E-3</v>
      </c>
      <c r="DY84" s="335">
        <f>$I84*IF($G84="Pickup", SUMIFS(NewEmisData!M:M, NewEmisData!$A:$A, "Pickup", NewEmisData!$B:$B, $A84, NewEmisData!$C:$C, $H84, NewEmisData!$D:$D, DY$2), SUMIFS(NewEmisData!M:M, NewEmisData!$A:$A, "LDV", NewEmisData!$B:$B, $A84, NewEmisData!$C:$C, $H84, NewEmisData!$D:$D, DY$2))</f>
        <v>8.1487894013837301E-3</v>
      </c>
      <c r="DZ84" s="335">
        <v>1.0483433406910452E-2</v>
      </c>
      <c r="EA84" s="335">
        <f t="shared" si="118"/>
        <v>419.67640551412597</v>
      </c>
      <c r="EB84" s="335">
        <f t="shared" si="119"/>
        <v>404.10461508813802</v>
      </c>
      <c r="EC84" s="335">
        <f t="shared" si="120"/>
        <v>296.64497554148397</v>
      </c>
      <c r="ED84" s="335">
        <f t="shared" si="121"/>
        <v>259.84558529690901</v>
      </c>
      <c r="EE84" s="335">
        <f t="shared" si="122"/>
        <v>245.572517771138</v>
      </c>
      <c r="EF84" s="335">
        <f t="shared" si="123"/>
        <v>239.06681409593699</v>
      </c>
      <c r="EG84" s="335">
        <f t="shared" si="124"/>
        <v>233.96415864234601</v>
      </c>
      <c r="EH84" s="335">
        <f t="shared" si="125"/>
        <v>232.18870705220701</v>
      </c>
      <c r="EI84" s="335">
        <f t="shared" si="126"/>
        <v>232.42779835443099</v>
      </c>
      <c r="EJ84" s="335">
        <f t="shared" si="127"/>
        <v>0.26615030329306139</v>
      </c>
      <c r="EK84" s="335">
        <f t="shared" si="128"/>
        <v>4.85420613095323E-2</v>
      </c>
      <c r="EL84" s="335">
        <f t="shared" si="129"/>
        <v>4.1584694059798401E-2</v>
      </c>
      <c r="EM84" s="335">
        <f t="shared" si="130"/>
        <v>3.8512841866564999E-2</v>
      </c>
      <c r="EN84" s="335">
        <f t="shared" si="131"/>
        <v>3.7453351076298699E-2</v>
      </c>
      <c r="EO84" s="335">
        <f t="shared" si="132"/>
        <v>4.17495921494591E-2</v>
      </c>
      <c r="EP84" s="335">
        <f t="shared" si="133"/>
        <v>4.3363198134277997E-2</v>
      </c>
      <c r="EQ84" s="335">
        <f t="shared" si="134"/>
        <v>4.2354566228836397E-2</v>
      </c>
      <c r="ER84" s="335">
        <f t="shared" si="135"/>
        <v>4.1664829012930303E-2</v>
      </c>
      <c r="ES84" s="335">
        <f t="shared" si="136"/>
        <v>4.2271900806735603E-2</v>
      </c>
      <c r="ET84" s="335">
        <f t="shared" si="137"/>
        <v>5.9143404970885341E-2</v>
      </c>
      <c r="EU84" s="335">
        <f t="shared" si="138"/>
        <v>4.4434403610189698E-3</v>
      </c>
      <c r="EV84" s="335">
        <f t="shared" si="139"/>
        <v>4.2785778468179296E-3</v>
      </c>
      <c r="EW84" s="335">
        <f t="shared" si="140"/>
        <v>2.2842291862218301E-3</v>
      </c>
      <c r="EX84" s="335">
        <f t="shared" si="141"/>
        <v>2.00086557744566E-3</v>
      </c>
      <c r="EY84" s="335">
        <f t="shared" si="142"/>
        <v>1.8909591105040499E-3</v>
      </c>
      <c r="EZ84" s="335">
        <f t="shared" si="143"/>
        <v>1.84086487691808E-3</v>
      </c>
      <c r="FA84" s="335">
        <f t="shared" si="144"/>
        <v>1.80157428678178E-3</v>
      </c>
      <c r="FB84" s="335">
        <f t="shared" si="145"/>
        <v>1.78790186962937E-3</v>
      </c>
      <c r="FC84" s="335">
        <f t="shared" si="146"/>
        <v>1.7897430443873201E-3</v>
      </c>
      <c r="FD84" s="335">
        <f t="shared" si="147"/>
        <v>2.5617670759243757E-3</v>
      </c>
      <c r="FE84" s="335">
        <f t="shared" si="148"/>
        <v>6.4822337358144896E-2</v>
      </c>
      <c r="FF84" s="335">
        <f t="shared" si="149"/>
        <v>6.4837908765685404E-2</v>
      </c>
      <c r="FG84" s="335">
        <f t="shared" si="150"/>
        <v>5.2743763590154202E-2</v>
      </c>
      <c r="FH84" s="335">
        <f t="shared" si="151"/>
        <v>5.2520196198013597E-2</v>
      </c>
      <c r="FI84" s="335">
        <f t="shared" si="152"/>
        <v>5.2463644304192002E-2</v>
      </c>
      <c r="FJ84" s="335">
        <f t="shared" si="153"/>
        <v>5.2440329646546102E-2</v>
      </c>
      <c r="FK84" s="335">
        <f t="shared" si="154"/>
        <v>5.23021646581514E-2</v>
      </c>
      <c r="FL84" s="335">
        <f t="shared" si="155"/>
        <v>5.2178675954472099E-2</v>
      </c>
      <c r="FM84" s="335">
        <f t="shared" si="156"/>
        <v>5.2172700953765999E-2</v>
      </c>
      <c r="FN84" s="335">
        <f t="shared" si="157"/>
        <v>4.7785374819939178E-2</v>
      </c>
      <c r="FO84" s="335">
        <f t="shared" si="158"/>
        <v>9.8683488873566507E-3</v>
      </c>
      <c r="FP84" s="335">
        <f t="shared" si="159"/>
        <v>9.88217384347829E-3</v>
      </c>
      <c r="FQ84" s="335">
        <f t="shared" si="160"/>
        <v>8.0183682752347305E-3</v>
      </c>
      <c r="FR84" s="335">
        <f t="shared" si="161"/>
        <v>7.8205598319836794E-3</v>
      </c>
      <c r="FS84" s="335">
        <f t="shared" si="162"/>
        <v>7.7705101128409003E-3</v>
      </c>
      <c r="FT84" s="335">
        <f t="shared" si="163"/>
        <v>7.7499080674948602E-3</v>
      </c>
      <c r="FU84" s="335">
        <f t="shared" si="164"/>
        <v>7.6276556248612501E-3</v>
      </c>
      <c r="FV84" s="335">
        <f t="shared" si="165"/>
        <v>7.5183919209819098E-3</v>
      </c>
      <c r="FW84" s="335">
        <f t="shared" si="166"/>
        <v>7.5131480934889404E-3</v>
      </c>
      <c r="FX84" s="335">
        <f t="shared" si="167"/>
        <v>9.6257106650809981E-3</v>
      </c>
    </row>
    <row r="85" spans="1:180" x14ac:dyDescent="0.2">
      <c r="A85" s="305" t="str">
        <f>IF(LEFT(TRIM(TechData_All!AJ49),1)="*", _xlfn.CONCAT("*","R2"), "R2")</f>
        <v>R2</v>
      </c>
      <c r="B85" s="305" t="str">
        <f>TechData_All!A49</f>
        <v>TLMGHEV11</v>
      </c>
      <c r="C85" s="305" t="str">
        <f>TechData_All!C49</f>
        <v>TL.GSL.M.HEV.2011</v>
      </c>
      <c r="D85" s="301" t="str">
        <f>TechData_All!D49</f>
        <v>bn-vmt, bn-vmt/a</v>
      </c>
      <c r="E85" s="301" t="str">
        <f>TechData_All!E49</f>
        <v>TLGSL</v>
      </c>
      <c r="F85" s="301" t="str">
        <f>TechData_All!F49</f>
        <v>TL</v>
      </c>
      <c r="G85" s="315" t="s">
        <v>819</v>
      </c>
      <c r="H85" s="315" t="s">
        <v>814</v>
      </c>
      <c r="I85" s="315">
        <v>1</v>
      </c>
      <c r="J85" s="315" t="str">
        <f t="shared" si="168"/>
        <v>Minivan-GSL</v>
      </c>
      <c r="K85" s="335">
        <f>$I85*IF($G85="Pickup", SUMIFS(NewEmisData!E:E, NewEmisData!$A:$A, "Pickup", NewEmisData!$B:$B, $A85, NewEmisData!$C:$C, $H85, NewEmisData!$D:$D, K$2), SUMIFS(NewEmisData!E:E, NewEmisData!$A:$A, "LDV", NewEmisData!$B:$B, $A85, NewEmisData!$C:$C, $H85, NewEmisData!$D:$D, K$2))</f>
        <v>477.08587282575797</v>
      </c>
      <c r="L85" s="335">
        <f>$I85*IF($G85="Pickup", SUMIFS(NewEmisData!F:F, NewEmisData!$A:$A, "Pickup", NewEmisData!$B:$B, $A85, NewEmisData!$C:$C, $H85, NewEmisData!$D:$D, L$2), SUMIFS(NewEmisData!F:F, NewEmisData!$A:$A, "LDV", NewEmisData!$B:$B, $A85, NewEmisData!$C:$C, $H85, NewEmisData!$D:$D, L$2))</f>
        <v>459.34104292251902</v>
      </c>
      <c r="M85" s="335">
        <f>$I85*IF($G85="Pickup", SUMIFS(NewEmisData!G:G, NewEmisData!$A:$A, "Pickup", NewEmisData!$B:$B, $A85, NewEmisData!$C:$C, $H85, NewEmisData!$D:$D, M$2), SUMIFS(NewEmisData!G:G, NewEmisData!$A:$A, "LDV", NewEmisData!$B:$B, $A85, NewEmisData!$C:$C, $H85, NewEmisData!$D:$D, M$2))</f>
        <v>447.45896927637102</v>
      </c>
      <c r="N85" s="335">
        <f>$I85*IF($G85="Pickup", SUMIFS(NewEmisData!H:H, NewEmisData!$A:$A, "Pickup", NewEmisData!$B:$B, $A85, NewEmisData!$C:$C, $H85, NewEmisData!$D:$D, N$2), SUMIFS(NewEmisData!H:H, NewEmisData!$A:$A, "LDV", NewEmisData!$B:$B, $A85, NewEmisData!$C:$C, $H85, NewEmisData!$D:$D, N$2))</f>
        <v>380.72392677964001</v>
      </c>
      <c r="O85" s="335">
        <f>$I85*IF($G85="Pickup", SUMIFS(NewEmisData!I:I, NewEmisData!$A:$A, "Pickup", NewEmisData!$B:$B, $A85, NewEmisData!$C:$C, $H85, NewEmisData!$D:$D, O$2), SUMIFS(NewEmisData!I:I, NewEmisData!$A:$A, "LDV", NewEmisData!$B:$B, $A85, NewEmisData!$C:$C, $H85, NewEmisData!$D:$D, O$2))</f>
        <v>329.54737069801098</v>
      </c>
      <c r="P85" s="335">
        <f>$I85*IF($G85="Pickup", SUMIFS(NewEmisData!J:J, NewEmisData!$A:$A, "Pickup", NewEmisData!$B:$B, $A85, NewEmisData!$C:$C, $H85, NewEmisData!$D:$D, P$2), SUMIFS(NewEmisData!J:J, NewEmisData!$A:$A, "LDV", NewEmisData!$B:$B, $A85, NewEmisData!$C:$C, $H85, NewEmisData!$D:$D, P$2))</f>
        <v>300.69829568412598</v>
      </c>
      <c r="Q85" s="335">
        <f>$I85*IF($G85="Pickup", SUMIFS(NewEmisData!K:K, NewEmisData!$A:$A, "Pickup", NewEmisData!$B:$B, $A85, NewEmisData!$C:$C, $H85, NewEmisData!$D:$D, Q$2), SUMIFS(NewEmisData!K:K, NewEmisData!$A:$A, "LDV", NewEmisData!$B:$B, $A85, NewEmisData!$C:$C, $H85, NewEmisData!$D:$D, Q$2))</f>
        <v>287.83799703632701</v>
      </c>
      <c r="R85" s="335">
        <f>$I85*IF($G85="Pickup", SUMIFS(NewEmisData!L:L, NewEmisData!$A:$A, "Pickup", NewEmisData!$B:$B, $A85, NewEmisData!$C:$C, $H85, NewEmisData!$D:$D, R$2), SUMIFS(NewEmisData!L:L, NewEmisData!$A:$A, "LDV", NewEmisData!$B:$B, $A85, NewEmisData!$C:$C, $H85, NewEmisData!$D:$D, R$2))</f>
        <v>283.26610797837998</v>
      </c>
      <c r="S85" s="335">
        <f>$I85*IF($G85="Pickup", SUMIFS(NewEmisData!M:M, NewEmisData!$A:$A, "Pickup", NewEmisData!$B:$B, $A85, NewEmisData!$C:$C, $H85, NewEmisData!$D:$D, S$2), SUMIFS(NewEmisData!M:M, NewEmisData!$A:$A, "LDV", NewEmisData!$B:$B, $A85, NewEmisData!$C:$C, $H85, NewEmisData!$D:$D, S$2))</f>
        <v>281.57834098528099</v>
      </c>
      <c r="T85" s="335">
        <v>0.27672218065037407</v>
      </c>
      <c r="U85" s="335">
        <f>$I85*IF($G85="Pickup", SUMIFS(NewEmisData!E:E, NewEmisData!$A:$A, "Pickup", NewEmisData!$B:$B, $A85, NewEmisData!$C:$C, $H85, NewEmisData!$D:$D, U$2), SUMIFS(NewEmisData!E:E, NewEmisData!$A:$A, "LDV", NewEmisData!$B:$B, $A85, NewEmisData!$C:$C, $H85, NewEmisData!$D:$D, U$2))</f>
        <v>0.82339103642645395</v>
      </c>
      <c r="V85" s="335">
        <f>$I85*IF($G85="Pickup", SUMIFS(NewEmisData!F:F, NewEmisData!$A:$A, "Pickup", NewEmisData!$B:$B, $A85, NewEmisData!$C:$C, $H85, NewEmisData!$D:$D, V$2), SUMIFS(NewEmisData!F:F, NewEmisData!$A:$A, "LDV", NewEmisData!$B:$B, $A85, NewEmisData!$C:$C, $H85, NewEmisData!$D:$D, V$2))</f>
        <v>0.360872733315452</v>
      </c>
      <c r="W85" s="335">
        <f>$I85*IF($G85="Pickup", SUMIFS(NewEmisData!G:G, NewEmisData!$A:$A, "Pickup", NewEmisData!$B:$B, $A85, NewEmisData!$C:$C, $H85, NewEmisData!$D:$D, W$2), SUMIFS(NewEmisData!G:G, NewEmisData!$A:$A, "LDV", NewEmisData!$B:$B, $A85, NewEmisData!$C:$C, $H85, NewEmisData!$D:$D, W$2))</f>
        <v>0.21658171178065999</v>
      </c>
      <c r="X85" s="335">
        <f>$I85*IF($G85="Pickup", SUMIFS(NewEmisData!H:H, NewEmisData!$A:$A, "Pickup", NewEmisData!$B:$B, $A85, NewEmisData!$C:$C, $H85, NewEmisData!$D:$D, X$2), SUMIFS(NewEmisData!H:H, NewEmisData!$A:$A, "LDV", NewEmisData!$B:$B, $A85, NewEmisData!$C:$C, $H85, NewEmisData!$D:$D, X$2))</f>
        <v>0.14200533002195401</v>
      </c>
      <c r="Y85" s="335">
        <f>$I85*IF($G85="Pickup", SUMIFS(NewEmisData!I:I, NewEmisData!$A:$A, "Pickup", NewEmisData!$B:$B, $A85, NewEmisData!$C:$C, $H85, NewEmisData!$D:$D, Y$2), SUMIFS(NewEmisData!I:I, NewEmisData!$A:$A, "LDV", NewEmisData!$B:$B, $A85, NewEmisData!$C:$C, $H85, NewEmisData!$D:$D, Y$2))</f>
        <v>8.8016804659711706E-2</v>
      </c>
      <c r="Z85" s="335">
        <f>$I85*IF($G85="Pickup", SUMIFS(NewEmisData!J:J, NewEmisData!$A:$A, "Pickup", NewEmisData!$B:$B, $A85, NewEmisData!$C:$C, $H85, NewEmisData!$D:$D, Z$2), SUMIFS(NewEmisData!J:J, NewEmisData!$A:$A, "LDV", NewEmisData!$B:$B, $A85, NewEmisData!$C:$C, $H85, NewEmisData!$D:$D, Z$2))</f>
        <v>6.5736379947852003E-2</v>
      </c>
      <c r="AA85" s="335">
        <f>$I85*IF($G85="Pickup", SUMIFS(NewEmisData!K:K, NewEmisData!$A:$A, "Pickup", NewEmisData!$B:$B, $A85, NewEmisData!$C:$C, $H85, NewEmisData!$D:$D, AA$2), SUMIFS(NewEmisData!K:K, NewEmisData!$A:$A, "LDV", NewEmisData!$B:$B, $A85, NewEmisData!$C:$C, $H85, NewEmisData!$D:$D, AA$2))</f>
        <v>5.6635638117250503E-2</v>
      </c>
      <c r="AB85" s="335">
        <f>$I85*IF($G85="Pickup", SUMIFS(NewEmisData!L:L, NewEmisData!$A:$A, "Pickup", NewEmisData!$B:$B, $A85, NewEmisData!$C:$C, $H85, NewEmisData!$D:$D, AB$2), SUMIFS(NewEmisData!L:L, NewEmisData!$A:$A, "LDV", NewEmisData!$B:$B, $A85, NewEmisData!$C:$C, $H85, NewEmisData!$D:$D, AB$2))</f>
        <v>5.4115247223223299E-2</v>
      </c>
      <c r="AC85" s="335">
        <f>$I85*IF($G85="Pickup", SUMIFS(NewEmisData!M:M, NewEmisData!$A:$A, "Pickup", NewEmisData!$B:$B, $A85, NewEmisData!$C:$C, $H85, NewEmisData!$D:$D, AC$2), SUMIFS(NewEmisData!M:M, NewEmisData!$A:$A, "LDV", NewEmisData!$B:$B, $A85, NewEmisData!$C:$C, $H85, NewEmisData!$D:$D, AC$2))</f>
        <v>5.2826207223764E-2</v>
      </c>
      <c r="AD85" s="335">
        <v>6.1988464688476796E-2</v>
      </c>
      <c r="AE85" s="335">
        <f>$I85*IF($G85="Pickup", SUMIFS(NewEmisData!E:E, NewEmisData!$A:$A, "Pickup", NewEmisData!$B:$B, $A85, NewEmisData!$C:$C, $H85, NewEmisData!$D:$D, AE$2), SUMIFS(NewEmisData!E:E, NewEmisData!$A:$A, "LDV", NewEmisData!$B:$B, $A85, NewEmisData!$C:$C, $H85, NewEmisData!$D:$D, AE$2))</f>
        <v>8.2552586035919695E-3</v>
      </c>
      <c r="AF85" s="335">
        <f>$I85*IF($G85="Pickup", SUMIFS(NewEmisData!F:F, NewEmisData!$A:$A, "Pickup", NewEmisData!$B:$B, $A85, NewEmisData!$C:$C, $H85, NewEmisData!$D:$D, AF$2), SUMIFS(NewEmisData!F:F, NewEmisData!$A:$A, "LDV", NewEmisData!$B:$B, $A85, NewEmisData!$C:$C, $H85, NewEmisData!$D:$D, AF$2))</f>
        <v>7.9482131517538395E-3</v>
      </c>
      <c r="AG85" s="335">
        <f>$I85*IF($G85="Pickup", SUMIFS(NewEmisData!G:G, NewEmisData!$A:$A, "Pickup", NewEmisData!$B:$B, $A85, NewEmisData!$C:$C, $H85, NewEmisData!$D:$D, AG$2), SUMIFS(NewEmisData!G:G, NewEmisData!$A:$A, "LDV", NewEmisData!$B:$B, $A85, NewEmisData!$C:$C, $H85, NewEmisData!$D:$D, AG$2))</f>
        <v>6.4190305556059996E-3</v>
      </c>
      <c r="AH85" s="335">
        <f>$I85*IF($G85="Pickup", SUMIFS(NewEmisData!H:H, NewEmisData!$A:$A, "Pickup", NewEmisData!$B:$B, $A85, NewEmisData!$C:$C, $H85, NewEmisData!$D:$D, AH$2), SUMIFS(NewEmisData!H:H, NewEmisData!$A:$A, "LDV", NewEmisData!$B:$B, $A85, NewEmisData!$C:$C, $H85, NewEmisData!$D:$D, AH$2))</f>
        <v>5.4616828003907899E-3</v>
      </c>
      <c r="AI85" s="335">
        <f>$I85*IF($G85="Pickup", SUMIFS(NewEmisData!I:I, NewEmisData!$A:$A, "Pickup", NewEmisData!$B:$B, $A85, NewEmisData!$C:$C, $H85, NewEmisData!$D:$D, AI$2), SUMIFS(NewEmisData!I:I, NewEmisData!$A:$A, "LDV", NewEmisData!$B:$B, $A85, NewEmisData!$C:$C, $H85, NewEmisData!$D:$D, AI$2))</f>
        <v>4.7275285851957304E-3</v>
      </c>
      <c r="AJ85" s="335">
        <f>$I85*IF($G85="Pickup", SUMIFS(NewEmisData!J:J, NewEmisData!$A:$A, "Pickup", NewEmisData!$B:$B, $A85, NewEmisData!$C:$C, $H85, NewEmisData!$D:$D, AJ$2), SUMIFS(NewEmisData!J:J, NewEmisData!$A:$A, "LDV", NewEmisData!$B:$B, $A85, NewEmisData!$C:$C, $H85, NewEmisData!$D:$D, AJ$2))</f>
        <v>4.3136734611450098E-3</v>
      </c>
      <c r="AK85" s="335">
        <f>$I85*IF($G85="Pickup", SUMIFS(NewEmisData!K:K, NewEmisData!$A:$A, "Pickup", NewEmisData!$B:$B, $A85, NewEmisData!$C:$C, $H85, NewEmisData!$D:$D, AK$2), SUMIFS(NewEmisData!K:K, NewEmisData!$A:$A, "LDV", NewEmisData!$B:$B, $A85, NewEmisData!$C:$C, $H85, NewEmisData!$D:$D, AK$2))</f>
        <v>4.1291858052272803E-3</v>
      </c>
      <c r="AL85" s="335">
        <f>$I85*IF($G85="Pickup", SUMIFS(NewEmisData!L:L, NewEmisData!$A:$A, "Pickup", NewEmisData!$B:$B, $A85, NewEmisData!$C:$C, $H85, NewEmisData!$D:$D, AL$2), SUMIFS(NewEmisData!L:L, NewEmisData!$A:$A, "LDV", NewEmisData!$B:$B, $A85, NewEmisData!$C:$C, $H85, NewEmisData!$D:$D, AL$2))</f>
        <v>4.0635983922117898E-3</v>
      </c>
      <c r="AM85" s="335">
        <f>$I85*IF($G85="Pickup", SUMIFS(NewEmisData!M:M, NewEmisData!$A:$A, "Pickup", NewEmisData!$B:$B, $A85, NewEmisData!$C:$C, $H85, NewEmisData!$D:$D, AM$2), SUMIFS(NewEmisData!M:M, NewEmisData!$A:$A, "LDV", NewEmisData!$B:$B, $A85, NewEmisData!$C:$C, $H85, NewEmisData!$D:$D, AM$2))</f>
        <v>4.0393864318059199E-3</v>
      </c>
      <c r="AN85" s="335">
        <v>1.7442083422488778E-3</v>
      </c>
      <c r="AO85" s="335">
        <f>$I85*IF($G85="Pickup", SUMIFS(NewEmisData!E:E, NewEmisData!$A:$A, "Pickup", NewEmisData!$B:$B, $A85, NewEmisData!$C:$C, $H85, NewEmisData!$D:$D, AO$2), SUMIFS(NewEmisData!E:E, NewEmisData!$A:$A, "LDV", NewEmisData!$B:$B, $A85, NewEmisData!$C:$C, $H85, NewEmisData!$D:$D, AO$2))</f>
        <v>8.1828643727713493E-2</v>
      </c>
      <c r="AP85" s="335">
        <f>$I85*IF($G85="Pickup", SUMIFS(NewEmisData!F:F, NewEmisData!$A:$A, "Pickup", NewEmisData!$B:$B, $A85, NewEmisData!$C:$C, $H85, NewEmisData!$D:$D, AP$2), SUMIFS(NewEmisData!F:F, NewEmisData!$A:$A, "LDV", NewEmisData!$B:$B, $A85, NewEmisData!$C:$C, $H85, NewEmisData!$D:$D, AP$2))</f>
        <v>7.6175839057221195E-2</v>
      </c>
      <c r="AQ85" s="335">
        <f>$I85*IF($G85="Pickup", SUMIFS(NewEmisData!G:G, NewEmisData!$A:$A, "Pickup", NewEmisData!$B:$B, $A85, NewEmisData!$C:$C, $H85, NewEmisData!$D:$D, AQ$2), SUMIFS(NewEmisData!G:G, NewEmisData!$A:$A, "LDV", NewEmisData!$B:$B, $A85, NewEmisData!$C:$C, $H85, NewEmisData!$D:$D, AQ$2))</f>
        <v>8.1302809072104507E-2</v>
      </c>
      <c r="AR85" s="335">
        <f>$I85*IF($G85="Pickup", SUMIFS(NewEmisData!H:H, NewEmisData!$A:$A, "Pickup", NewEmisData!$B:$B, $A85, NewEmisData!$C:$C, $H85, NewEmisData!$D:$D, AR$2), SUMIFS(NewEmisData!H:H, NewEmisData!$A:$A, "LDV", NewEmisData!$B:$B, $A85, NewEmisData!$C:$C, $H85, NewEmisData!$D:$D, AR$2))</f>
        <v>7.9561688690416299E-2</v>
      </c>
      <c r="AS85" s="335">
        <f>$I85*IF($G85="Pickup", SUMIFS(NewEmisData!I:I, NewEmisData!$A:$A, "Pickup", NewEmisData!$B:$B, $A85, NewEmisData!$C:$C, $H85, NewEmisData!$D:$D, AS$2), SUMIFS(NewEmisData!I:I, NewEmisData!$A:$A, "LDV", NewEmisData!$B:$B, $A85, NewEmisData!$C:$C, $H85, NewEmisData!$D:$D, AS$2))</f>
        <v>7.7910530261031605E-2</v>
      </c>
      <c r="AT85" s="335">
        <f>$I85*IF($G85="Pickup", SUMIFS(NewEmisData!J:J, NewEmisData!$A:$A, "Pickup", NewEmisData!$B:$B, $A85, NewEmisData!$C:$C, $H85, NewEmisData!$D:$D, AT$2), SUMIFS(NewEmisData!J:J, NewEmisData!$A:$A, "LDV", NewEmisData!$B:$B, $A85, NewEmisData!$C:$C, $H85, NewEmisData!$D:$D, AT$2))</f>
        <v>7.6590334474495605E-2</v>
      </c>
      <c r="AU85" s="335">
        <f>$I85*IF($G85="Pickup", SUMIFS(NewEmisData!K:K, NewEmisData!$A:$A, "Pickup", NewEmisData!$B:$B, $A85, NewEmisData!$C:$C, $H85, NewEmisData!$D:$D, AU$2), SUMIFS(NewEmisData!K:K, NewEmisData!$A:$A, "LDV", NewEmisData!$B:$B, $A85, NewEmisData!$C:$C, $H85, NewEmisData!$D:$D, AU$2))</f>
        <v>7.5767938917924701E-2</v>
      </c>
      <c r="AV85" s="335">
        <f>$I85*IF($G85="Pickup", SUMIFS(NewEmisData!L:L, NewEmisData!$A:$A, "Pickup", NewEmisData!$B:$B, $A85, NewEmisData!$C:$C, $H85, NewEmisData!$D:$D, AV$2), SUMIFS(NewEmisData!L:L, NewEmisData!$A:$A, "LDV", NewEmisData!$B:$B, $A85, NewEmisData!$C:$C, $H85, NewEmisData!$D:$D, AV$2))</f>
        <v>7.5353710070808794E-2</v>
      </c>
      <c r="AW85" s="335">
        <f>$I85*IF($G85="Pickup", SUMIFS(NewEmisData!M:M, NewEmisData!$A:$A, "Pickup", NewEmisData!$B:$B, $A85, NewEmisData!$C:$C, $H85, NewEmisData!$D:$D, AW$2), SUMIFS(NewEmisData!M:M, NewEmisData!$A:$A, "LDV", NewEmisData!$B:$B, $A85, NewEmisData!$C:$C, $H85, NewEmisData!$D:$D, AW$2))</f>
        <v>7.5117977052891499E-2</v>
      </c>
      <c r="AX85" s="335">
        <v>4.7629366333098749E-2</v>
      </c>
      <c r="AY85" s="335">
        <f>$I85*IF($G85="Pickup", SUMIFS(NewEmisData!E:E, NewEmisData!$A:$A, "Pickup", NewEmisData!$B:$B, $A85, NewEmisData!$C:$C, $H85, NewEmisData!$D:$D, AY$2), SUMIFS(NewEmisData!E:E, NewEmisData!$A:$A, "LDV", NewEmisData!$B:$B, $A85, NewEmisData!$C:$C, $H85, NewEmisData!$D:$D, AY$2))</f>
        <v>2.1998193760633E-2</v>
      </c>
      <c r="AZ85" s="335">
        <f>$I85*IF($G85="Pickup", SUMIFS(NewEmisData!F:F, NewEmisData!$A:$A, "Pickup", NewEmisData!$B:$B, $A85, NewEmisData!$C:$C, $H85, NewEmisData!$D:$D, AZ$2), SUMIFS(NewEmisData!F:F, NewEmisData!$A:$A, "LDV", NewEmisData!$B:$B, $A85, NewEmisData!$C:$C, $H85, NewEmisData!$D:$D, AZ$2))</f>
        <v>1.6997575378008601E-2</v>
      </c>
      <c r="BA85" s="335">
        <f>$I85*IF($G85="Pickup", SUMIFS(NewEmisData!G:G, NewEmisData!$A:$A, "Pickup", NewEmisData!$B:$B, $A85, NewEmisData!$C:$C, $H85, NewEmisData!$D:$D, BA$2), SUMIFS(NewEmisData!G:G, NewEmisData!$A:$A, "LDV", NewEmisData!$B:$B, $A85, NewEmisData!$C:$C, $H85, NewEmisData!$D:$D, BA$2))</f>
        <v>1.6580879412419602E-2</v>
      </c>
      <c r="BB85" s="335">
        <f>$I85*IF($G85="Pickup", SUMIFS(NewEmisData!H:H, NewEmisData!$A:$A, "Pickup", NewEmisData!$B:$B, $A85, NewEmisData!$C:$C, $H85, NewEmisData!$D:$D, BB$2), SUMIFS(NewEmisData!H:H, NewEmisData!$A:$A, "LDV", NewEmisData!$B:$B, $A85, NewEmisData!$C:$C, $H85, NewEmisData!$D:$D, BB$2))</f>
        <v>1.5040645169031801E-2</v>
      </c>
      <c r="BC85" s="335">
        <f>$I85*IF($G85="Pickup", SUMIFS(NewEmisData!I:I, NewEmisData!$A:$A, "Pickup", NewEmisData!$B:$B, $A85, NewEmisData!$C:$C, $H85, NewEmisData!$D:$D, BC$2), SUMIFS(NewEmisData!I:I, NewEmisData!$A:$A, "LDV", NewEmisData!$B:$B, $A85, NewEmisData!$C:$C, $H85, NewEmisData!$D:$D, BC$2))</f>
        <v>1.35799610150696E-2</v>
      </c>
      <c r="BD85" s="335">
        <f>$I85*IF($G85="Pickup", SUMIFS(NewEmisData!J:J, NewEmisData!$A:$A, "Pickup", NewEmisData!$B:$B, $A85, NewEmisData!$C:$C, $H85, NewEmisData!$D:$D, BD$2), SUMIFS(NewEmisData!J:J, NewEmisData!$A:$A, "LDV", NewEmisData!$B:$B, $A85, NewEmisData!$C:$C, $H85, NewEmisData!$D:$D, BD$2))</f>
        <v>1.24120667817219E-2</v>
      </c>
      <c r="BE85" s="335">
        <f>$I85*IF($G85="Pickup", SUMIFS(NewEmisData!K:K, NewEmisData!$A:$A, "Pickup", NewEmisData!$B:$B, $A85, NewEmisData!$C:$C, $H85, NewEmisData!$D:$D, BE$2), SUMIFS(NewEmisData!K:K, NewEmisData!$A:$A, "LDV", NewEmisData!$B:$B, $A85, NewEmisData!$C:$C, $H85, NewEmisData!$D:$D, BE$2))</f>
        <v>1.16845073314224E-2</v>
      </c>
      <c r="BF85" s="335">
        <f>$I85*IF($G85="Pickup", SUMIFS(NewEmisData!L:L, NewEmisData!$A:$A, "Pickup", NewEmisData!$B:$B, $A85, NewEmisData!$C:$C, $H85, NewEmisData!$D:$D, BF$2), SUMIFS(NewEmisData!L:L, NewEmisData!$A:$A, "LDV", NewEmisData!$B:$B, $A85, NewEmisData!$C:$C, $H85, NewEmisData!$D:$D, BF$2))</f>
        <v>1.1318096390010799E-2</v>
      </c>
      <c r="BG85" s="335">
        <f>$I85*IF($G85="Pickup", SUMIFS(NewEmisData!M:M, NewEmisData!$A:$A, "Pickup", NewEmisData!$B:$B, $A85, NewEmisData!$C:$C, $H85, NewEmisData!$D:$D, BG$2), SUMIFS(NewEmisData!M:M, NewEmisData!$A:$A, "LDV", NewEmisData!$B:$B, $A85, NewEmisData!$C:$C, $H85, NewEmisData!$D:$D, BG$2))</f>
        <v>1.1109456757731499E-2</v>
      </c>
      <c r="BH85" s="335">
        <v>9.4789149915835945E-3</v>
      </c>
      <c r="BI85" s="335">
        <f>$I85*IF($G85="Pickup", SUMIFS(NewEmisData!E:E, NewEmisData!$A:$A, "Pickup", NewEmisData!$B:$B, $A85, NewEmisData!$C:$C, $H85, NewEmisData!$D:$D, BI$2), SUMIFS(NewEmisData!E:E, NewEmisData!$A:$A, "LDV", NewEmisData!$B:$B, $A85, NewEmisData!$C:$C, $H85, NewEmisData!$D:$D, BI$2))</f>
        <v>6.6339830086865597</v>
      </c>
      <c r="BJ85" s="335">
        <f>$I85*IF($G85="Pickup", SUMIFS(NewEmisData!F:F, NewEmisData!$A:$A, "Pickup", NewEmisData!$B:$B, $A85, NewEmisData!$C:$C, $H85, NewEmisData!$D:$D, BJ$2), SUMIFS(NewEmisData!F:F, NewEmisData!$A:$A, "LDV", NewEmisData!$B:$B, $A85, NewEmisData!$C:$C, $H85, NewEmisData!$D:$D, BJ$2))</f>
        <v>3.9206205551931301</v>
      </c>
      <c r="BK85" s="335">
        <f>$I85*IF($G85="Pickup", SUMIFS(NewEmisData!G:G, NewEmisData!$A:$A, "Pickup", NewEmisData!$B:$B, $A85, NewEmisData!$C:$C, $H85, NewEmisData!$D:$D, BK$2), SUMIFS(NewEmisData!G:G, NewEmisData!$A:$A, "LDV", NewEmisData!$B:$B, $A85, NewEmisData!$C:$C, $H85, NewEmisData!$D:$D, BK$2))</f>
        <v>3.0174466275096199</v>
      </c>
      <c r="BL85" s="335">
        <f>$I85*IF($G85="Pickup", SUMIFS(NewEmisData!H:H, NewEmisData!$A:$A, "Pickup", NewEmisData!$B:$B, $A85, NewEmisData!$C:$C, $H85, NewEmisData!$D:$D, BL$2), SUMIFS(NewEmisData!H:H, NewEmisData!$A:$A, "LDV", NewEmisData!$B:$B, $A85, NewEmisData!$C:$C, $H85, NewEmisData!$D:$D, BL$2))</f>
        <v>2.3529221673804699</v>
      </c>
      <c r="BM85" s="335">
        <f>$I85*IF($G85="Pickup", SUMIFS(NewEmisData!I:I, NewEmisData!$A:$A, "Pickup", NewEmisData!$B:$B, $A85, NewEmisData!$C:$C, $H85, NewEmisData!$D:$D, BM$2), SUMIFS(NewEmisData!I:I, NewEmisData!$A:$A, "LDV", NewEmisData!$B:$B, $A85, NewEmisData!$C:$C, $H85, NewEmisData!$D:$D, BM$2))</f>
        <v>1.70384058027793</v>
      </c>
      <c r="BN85" s="335">
        <f>$I85*IF($G85="Pickup", SUMIFS(NewEmisData!J:J, NewEmisData!$A:$A, "Pickup", NewEmisData!$B:$B, $A85, NewEmisData!$C:$C, $H85, NewEmisData!$D:$D, BN$2), SUMIFS(NewEmisData!J:J, NewEmisData!$A:$A, "LDV", NewEmisData!$B:$B, $A85, NewEmisData!$C:$C, $H85, NewEmisData!$D:$D, BN$2))</f>
        <v>1.3463730618004399</v>
      </c>
      <c r="BO85" s="335">
        <f>$I85*IF($G85="Pickup", SUMIFS(NewEmisData!K:K, NewEmisData!$A:$A, "Pickup", NewEmisData!$B:$B, $A85, NewEmisData!$C:$C, $H85, NewEmisData!$D:$D, BO$2), SUMIFS(NewEmisData!K:K, NewEmisData!$A:$A, "LDV", NewEmisData!$B:$B, $A85, NewEmisData!$C:$C, $H85, NewEmisData!$D:$D, BO$2))</f>
        <v>1.1858346520835299</v>
      </c>
      <c r="BP85" s="335">
        <f>$I85*IF($G85="Pickup", SUMIFS(NewEmisData!L:L, NewEmisData!$A:$A, "Pickup", NewEmisData!$B:$B, $A85, NewEmisData!$C:$C, $H85, NewEmisData!$D:$D, BP$2), SUMIFS(NewEmisData!L:L, NewEmisData!$A:$A, "LDV", NewEmisData!$B:$B, $A85, NewEmisData!$C:$C, $H85, NewEmisData!$D:$D, BP$2))</f>
        <v>1.1335061554616499</v>
      </c>
      <c r="BQ85" s="335">
        <f>$I85*IF($G85="Pickup", SUMIFS(NewEmisData!M:M, NewEmisData!$A:$A, "Pickup", NewEmisData!$B:$B, $A85, NewEmisData!$C:$C, $H85, NewEmisData!$D:$D, BQ$2), SUMIFS(NewEmisData!M:M, NewEmisData!$A:$A, "LDV", NewEmisData!$B:$B, $A85, NewEmisData!$C:$C, $H85, NewEmisData!$D:$D, BQ$2))</f>
        <v>1.1009029054349999</v>
      </c>
      <c r="BR85" s="335">
        <v>1.6588293829830492</v>
      </c>
      <c r="BS85" s="335">
        <f>$I85*IF($G85="Pickup", SUMIFS(NewEmisData!E:E, NewEmisData!$A:$A, "Pickup", NewEmisData!$B:$B, $A85, NewEmisData!$C:$C, $H85, NewEmisData!$D:$D, BS$2), SUMIFS(NewEmisData!E:E, NewEmisData!$A:$A, "LDV", NewEmisData!$B:$B, $A85, NewEmisData!$C:$C, $H85, NewEmisData!$D:$D, BS$2))</f>
        <v>0.77473150733664098</v>
      </c>
      <c r="BT85" s="335">
        <f>$I85*IF($G85="Pickup", SUMIFS(NewEmisData!F:F, NewEmisData!$A:$A, "Pickup", NewEmisData!$B:$B, $A85, NewEmisData!$C:$C, $H85, NewEmisData!$D:$D, BT$2), SUMIFS(NewEmisData!F:F, NewEmisData!$A:$A, "LDV", NewEmisData!$B:$B, $A85, NewEmisData!$C:$C, $H85, NewEmisData!$D:$D, BT$2))</f>
        <v>0.41904908416840297</v>
      </c>
      <c r="BU85" s="335">
        <f>$I85*IF($G85="Pickup", SUMIFS(NewEmisData!G:G, NewEmisData!$A:$A, "Pickup", NewEmisData!$B:$B, $A85, NewEmisData!$C:$C, $H85, NewEmisData!$D:$D, BU$2), SUMIFS(NewEmisData!G:G, NewEmisData!$A:$A, "LDV", NewEmisData!$B:$B, $A85, NewEmisData!$C:$C, $H85, NewEmisData!$D:$D, BU$2))</f>
        <v>0.30982899515166501</v>
      </c>
      <c r="BV85" s="335">
        <f>$I85*IF($G85="Pickup", SUMIFS(NewEmisData!H:H, NewEmisData!$A:$A, "Pickup", NewEmisData!$B:$B, $A85, NewEmisData!$C:$C, $H85, NewEmisData!$D:$D, BV$2), SUMIFS(NewEmisData!H:H, NewEmisData!$A:$A, "LDV", NewEmisData!$B:$B, $A85, NewEmisData!$C:$C, $H85, NewEmisData!$D:$D, BV$2))</f>
        <v>0.25046259079934602</v>
      </c>
      <c r="BW85" s="335">
        <f>$I85*IF($G85="Pickup", SUMIFS(NewEmisData!I:I, NewEmisData!$A:$A, "Pickup", NewEmisData!$B:$B, $A85, NewEmisData!$C:$C, $H85, NewEmisData!$D:$D, BW$2), SUMIFS(NewEmisData!I:I, NewEmisData!$A:$A, "LDV", NewEmisData!$B:$B, $A85, NewEmisData!$C:$C, $H85, NewEmisData!$D:$D, BW$2))</f>
        <v>0.18616224227516101</v>
      </c>
      <c r="BX85" s="335">
        <f>$I85*IF($G85="Pickup", SUMIFS(NewEmisData!J:J, NewEmisData!$A:$A, "Pickup", NewEmisData!$B:$B, $A85, NewEmisData!$C:$C, $H85, NewEmisData!$D:$D, BX$2), SUMIFS(NewEmisData!J:J, NewEmisData!$A:$A, "LDV", NewEmisData!$B:$B, $A85, NewEmisData!$C:$C, $H85, NewEmisData!$D:$D, BX$2))</f>
        <v>0.15683046751729501</v>
      </c>
      <c r="BY85" s="335">
        <f>$I85*IF($G85="Pickup", SUMIFS(NewEmisData!K:K, NewEmisData!$A:$A, "Pickup", NewEmisData!$B:$B, $A85, NewEmisData!$C:$C, $H85, NewEmisData!$D:$D, BY$2), SUMIFS(NewEmisData!K:K, NewEmisData!$A:$A, "LDV", NewEmisData!$B:$B, $A85, NewEmisData!$C:$C, $H85, NewEmisData!$D:$D, BY$2))</f>
        <v>0.14094000257929501</v>
      </c>
      <c r="BZ85" s="335">
        <f>$I85*IF($G85="Pickup", SUMIFS(NewEmisData!L:L, NewEmisData!$A:$A, "Pickup", NewEmisData!$B:$B, $A85, NewEmisData!$C:$C, $H85, NewEmisData!$D:$D, BZ$2), SUMIFS(NewEmisData!L:L, NewEmisData!$A:$A, "LDV", NewEmisData!$B:$B, $A85, NewEmisData!$C:$C, $H85, NewEmisData!$D:$D, BZ$2))</f>
        <v>0.134774071356623</v>
      </c>
      <c r="CA85" s="335">
        <f>$I85*IF($G85="Pickup", SUMIFS(NewEmisData!M:M, NewEmisData!$A:$A, "Pickup", NewEmisData!$B:$B, $A85, NewEmisData!$C:$C, $H85, NewEmisData!$D:$D, CA$2), SUMIFS(NewEmisData!M:M, NewEmisData!$A:$A, "LDV", NewEmisData!$B:$B, $A85, NewEmisData!$C:$C, $H85, NewEmisData!$D:$D, CA$2))</f>
        <v>0.12984032725640701</v>
      </c>
      <c r="CB85" s="335">
        <v>0.10573121882292051</v>
      </c>
      <c r="CC85" s="335">
        <f>$I85*IF($G85="Pickup", SUMIFS(NewEmisData!E:E, NewEmisData!$A:$A, "Pickup", NewEmisData!$B:$B, $A85, NewEmisData!$C:$C, $H85, NewEmisData!$D:$D, CC$2), SUMIFS(NewEmisData!E:E, NewEmisData!$A:$A, "LDV", NewEmisData!$B:$B, $A85, NewEmisData!$C:$C, $H85, NewEmisData!$D:$D, CC$2))</f>
        <v>4.52789246362666E-2</v>
      </c>
      <c r="CD85" s="335">
        <f>$I85*IF($G85="Pickup", SUMIFS(NewEmisData!F:F, NewEmisData!$A:$A, "Pickup", NewEmisData!$B:$B, $A85, NewEmisData!$C:$C, $H85, NewEmisData!$D:$D, CD$2), SUMIFS(NewEmisData!F:F, NewEmisData!$A:$A, "LDV", NewEmisData!$B:$B, $A85, NewEmisData!$C:$C, $H85, NewEmisData!$D:$D, CD$2))</f>
        <v>3.0659932051567799E-2</v>
      </c>
      <c r="CE85" s="335">
        <f>$I85*IF($G85="Pickup", SUMIFS(NewEmisData!G:G, NewEmisData!$A:$A, "Pickup", NewEmisData!$B:$B, $A85, NewEmisData!$C:$C, $H85, NewEmisData!$D:$D, CE$2), SUMIFS(NewEmisData!G:G, NewEmisData!$A:$A, "LDV", NewEmisData!$B:$B, $A85, NewEmisData!$C:$C, $H85, NewEmisData!$D:$D, CE$2))</f>
        <v>2.8386595157116199E-2</v>
      </c>
      <c r="CF85" s="335">
        <f>$I85*IF($G85="Pickup", SUMIFS(NewEmisData!H:H, NewEmisData!$A:$A, "Pickup", NewEmisData!$B:$B, $A85, NewEmisData!$C:$C, $H85, NewEmisData!$D:$D, CF$2), SUMIFS(NewEmisData!H:H, NewEmisData!$A:$A, "LDV", NewEmisData!$B:$B, $A85, NewEmisData!$C:$C, $H85, NewEmisData!$D:$D, CF$2))</f>
        <v>2.7093413499500101E-2</v>
      </c>
      <c r="CG85" s="335">
        <f>$I85*IF($G85="Pickup", SUMIFS(NewEmisData!I:I, NewEmisData!$A:$A, "Pickup", NewEmisData!$B:$B, $A85, NewEmisData!$C:$C, $H85, NewEmisData!$D:$D, CG$2), SUMIFS(NewEmisData!I:I, NewEmisData!$A:$A, "LDV", NewEmisData!$B:$B, $A85, NewEmisData!$C:$C, $H85, NewEmisData!$D:$D, CG$2))</f>
        <v>2.6239574855980601E-2</v>
      </c>
      <c r="CH85" s="335">
        <f>$I85*IF($G85="Pickup", SUMIFS(NewEmisData!J:J, NewEmisData!$A:$A, "Pickup", NewEmisData!$B:$B, $A85, NewEmisData!$C:$C, $H85, NewEmisData!$D:$D, CH$2), SUMIFS(NewEmisData!J:J, NewEmisData!$A:$A, "LDV", NewEmisData!$B:$B, $A85, NewEmisData!$C:$C, $H85, NewEmisData!$D:$D, CH$2))</f>
        <v>2.5564245202349602E-2</v>
      </c>
      <c r="CI85" s="335">
        <f>$I85*IF($G85="Pickup", SUMIFS(NewEmisData!K:K, NewEmisData!$A:$A, "Pickup", NewEmisData!$B:$B, $A85, NewEmisData!$C:$C, $H85, NewEmisData!$D:$D, CI$2), SUMIFS(NewEmisData!K:K, NewEmisData!$A:$A, "LDV", NewEmisData!$B:$B, $A85, NewEmisData!$C:$C, $H85, NewEmisData!$D:$D, CI$2))</f>
        <v>2.5562136009582501E-2</v>
      </c>
      <c r="CJ85" s="335">
        <f>$I85*IF($G85="Pickup", SUMIFS(NewEmisData!L:L, NewEmisData!$A:$A, "Pickup", NewEmisData!$B:$B, $A85, NewEmisData!$C:$C, $H85, NewEmisData!$D:$D, CJ$2), SUMIFS(NewEmisData!L:L, NewEmisData!$A:$A, "LDV", NewEmisData!$B:$B, $A85, NewEmisData!$C:$C, $H85, NewEmisData!$D:$D, CJ$2))</f>
        <v>2.5561539762266602E-2</v>
      </c>
      <c r="CK85" s="335">
        <f>$I85*IF($G85="Pickup", SUMIFS(NewEmisData!M:M, NewEmisData!$A:$A, "Pickup", NewEmisData!$B:$B, $A85, NewEmisData!$C:$C, $H85, NewEmisData!$D:$D, CK$2), SUMIFS(NewEmisData!M:M, NewEmisData!$A:$A, "LDV", NewEmisData!$B:$B, $A85, NewEmisData!$C:$C, $H85, NewEmisData!$D:$D, CK$2))</f>
        <v>2.5560994254839702E-2</v>
      </c>
      <c r="CL85" s="335">
        <v>2.2881070645398207E-2</v>
      </c>
      <c r="CM85" s="335">
        <f>$I85*IF($G85="Pickup", SUMIFS(NewEmisData!E:E, NewEmisData!$A:$A, "Pickup", NewEmisData!$B:$B, $A85, NewEmisData!$C:$C, $H85, NewEmisData!$D:$D, CM$2), SUMIFS(NewEmisData!E:E, NewEmisData!$A:$A, "LDV", NewEmisData!$B:$B, $A85, NewEmisData!$C:$C, $H85, NewEmisData!$D:$D, CM$2))</f>
        <v>2.2616228111616499E-2</v>
      </c>
      <c r="CN85" s="335">
        <f>$I85*IF($G85="Pickup", SUMIFS(NewEmisData!F:F, NewEmisData!$A:$A, "Pickup", NewEmisData!$B:$B, $A85, NewEmisData!$C:$C, $H85, NewEmisData!$D:$D, CN$2), SUMIFS(NewEmisData!F:F, NewEmisData!$A:$A, "LDV", NewEmisData!$B:$B, $A85, NewEmisData!$C:$C, $H85, NewEmisData!$D:$D, CN$2))</f>
        <v>1.37039938381133E-2</v>
      </c>
      <c r="CO85" s="335">
        <f>$I85*IF($G85="Pickup", SUMIFS(NewEmisData!G:G, NewEmisData!$A:$A, "Pickup", NewEmisData!$B:$B, $A85, NewEmisData!$C:$C, $H85, NewEmisData!$D:$D, CO$2), SUMIFS(NewEmisData!G:G, NewEmisData!$A:$A, "LDV", NewEmisData!$B:$B, $A85, NewEmisData!$C:$C, $H85, NewEmisData!$D:$D, CO$2))</f>
        <v>1.11279535576189E-2</v>
      </c>
      <c r="CP85" s="335">
        <f>$I85*IF($G85="Pickup", SUMIFS(NewEmisData!H:H, NewEmisData!$A:$A, "Pickup", NewEmisData!$B:$B, $A85, NewEmisData!$C:$C, $H85, NewEmisData!$D:$D, CP$2), SUMIFS(NewEmisData!H:H, NewEmisData!$A:$A, "LDV", NewEmisData!$B:$B, $A85, NewEmisData!$C:$C, $H85, NewEmisData!$D:$D, CP$2))</f>
        <v>9.1642249406405796E-3</v>
      </c>
      <c r="CQ85" s="335">
        <f>$I85*IF($G85="Pickup", SUMIFS(NewEmisData!I:I, NewEmisData!$A:$A, "Pickup", NewEmisData!$B:$B, $A85, NewEmisData!$C:$C, $H85, NewEmisData!$D:$D, CQ$2), SUMIFS(NewEmisData!I:I, NewEmisData!$A:$A, "LDV", NewEmisData!$B:$B, $A85, NewEmisData!$C:$C, $H85, NewEmisData!$D:$D, CQ$2))</f>
        <v>8.2157407295701708E-3</v>
      </c>
      <c r="CR85" s="335">
        <f>$I85*IF($G85="Pickup", SUMIFS(NewEmisData!J:J, NewEmisData!$A:$A, "Pickup", NewEmisData!$B:$B, $A85, NewEmisData!$C:$C, $H85, NewEmisData!$D:$D, CR$2), SUMIFS(NewEmisData!J:J, NewEmisData!$A:$A, "LDV", NewEmisData!$B:$B, $A85, NewEmisData!$C:$C, $H85, NewEmisData!$D:$D, CR$2))</f>
        <v>7.8051702943740097E-3</v>
      </c>
      <c r="CS85" s="335">
        <f>$I85*IF($G85="Pickup", SUMIFS(NewEmisData!K:K, NewEmisData!$A:$A, "Pickup", NewEmisData!$B:$B, $A85, NewEmisData!$C:$C, $H85, NewEmisData!$D:$D, CS$2), SUMIFS(NewEmisData!K:K, NewEmisData!$A:$A, "LDV", NewEmisData!$B:$B, $A85, NewEmisData!$C:$C, $H85, NewEmisData!$D:$D, CS$2))</f>
        <v>7.7607552788062101E-3</v>
      </c>
      <c r="CT85" s="335">
        <f>$I85*IF($G85="Pickup", SUMIFS(NewEmisData!L:L, NewEmisData!$A:$A, "Pickup", NewEmisData!$B:$B, $A85, NewEmisData!$C:$C, $H85, NewEmisData!$D:$D, CT$2), SUMIFS(NewEmisData!L:L, NewEmisData!$A:$A, "LDV", NewEmisData!$B:$B, $A85, NewEmisData!$C:$C, $H85, NewEmisData!$D:$D, CT$2))</f>
        <v>7.6883348823828098E-3</v>
      </c>
      <c r="CU85" s="335">
        <f>$I85*IF($G85="Pickup", SUMIFS(NewEmisData!M:M, NewEmisData!$A:$A, "Pickup", NewEmisData!$B:$B, $A85, NewEmisData!$C:$C, $H85, NewEmisData!$D:$D, CU$2), SUMIFS(NewEmisData!M:M, NewEmisData!$A:$A, "LDV", NewEmisData!$B:$B, $A85, NewEmisData!$C:$C, $H85, NewEmisData!$D:$D, CU$2))</f>
        <v>7.6878848286885603E-3</v>
      </c>
      <c r="CV85" s="335">
        <v>6.9734009009235556E-3</v>
      </c>
      <c r="CW85" s="335">
        <v>4.0498104655261064E-3</v>
      </c>
      <c r="CX85" s="335">
        <v>2.5030350838759993E-3</v>
      </c>
      <c r="CY85" s="335">
        <v>2.1151214403419519E-3</v>
      </c>
      <c r="CZ85" s="335">
        <v>1.7489979687569375E-3</v>
      </c>
      <c r="DA85" s="335">
        <v>1.340486996695321E-3</v>
      </c>
      <c r="DB85" s="335">
        <v>1.0553769116342638E-3</v>
      </c>
      <c r="DC85" s="335">
        <v>1.0132227560056145E-3</v>
      </c>
      <c r="DD85" s="335">
        <v>1.0003159541004489E-3</v>
      </c>
      <c r="DE85" s="335">
        <v>9.9860782000699166E-4</v>
      </c>
      <c r="DF85" s="335">
        <v>9.9860782000699166E-4</v>
      </c>
      <c r="DG85" s="335">
        <f>$I85*IF($G85="Pickup", SUMIFS(NewEmisData!E:E, NewEmisData!$A:$A, "Pickup", NewEmisData!$B:$B, $A85, NewEmisData!$C:$C, $H85, NewEmisData!$D:$D, DG$2), SUMIFS(NewEmisData!E:E, NewEmisData!$A:$A, "LDV", NewEmisData!$B:$B, $A85, NewEmisData!$C:$C, $H85, NewEmisData!$D:$D, DG$2))</f>
        <v>0</v>
      </c>
      <c r="DH85" s="335">
        <f>$I85*IF($G85="Pickup", SUMIFS(NewEmisData!F:F, NewEmisData!$A:$A, "Pickup", NewEmisData!$B:$B, $A85, NewEmisData!$C:$C, $H85, NewEmisData!$D:$D, DH$2), SUMIFS(NewEmisData!F:F, NewEmisData!$A:$A, "LDV", NewEmisData!$B:$B, $A85, NewEmisData!$C:$C, $H85, NewEmisData!$D:$D, DH$2))</f>
        <v>0</v>
      </c>
      <c r="DI85" s="335">
        <f>$I85*IF($G85="Pickup", SUMIFS(NewEmisData!G:G, NewEmisData!$A:$A, "Pickup", NewEmisData!$B:$B, $A85, NewEmisData!$C:$C, $H85, NewEmisData!$D:$D, DI$2), SUMIFS(NewEmisData!G:G, NewEmisData!$A:$A, "LDV", NewEmisData!$B:$B, $A85, NewEmisData!$C:$C, $H85, NewEmisData!$D:$D, DI$2))</f>
        <v>0</v>
      </c>
      <c r="DJ85" s="335">
        <f>$I85*IF($G85="Pickup", SUMIFS(NewEmisData!H:H, NewEmisData!$A:$A, "Pickup", NewEmisData!$B:$B, $A85, NewEmisData!$C:$C, $H85, NewEmisData!$D:$D, DJ$2), SUMIFS(NewEmisData!H:H, NewEmisData!$A:$A, "LDV", NewEmisData!$B:$B, $A85, NewEmisData!$C:$C, $H85, NewEmisData!$D:$D, DJ$2))</f>
        <v>0</v>
      </c>
      <c r="DK85" s="335">
        <f>$I85*IF($G85="Pickup", SUMIFS(NewEmisData!I:I, NewEmisData!$A:$A, "Pickup", NewEmisData!$B:$B, $A85, NewEmisData!$C:$C, $H85, NewEmisData!$D:$D, DK$2), SUMIFS(NewEmisData!I:I, NewEmisData!$A:$A, "LDV", NewEmisData!$B:$B, $A85, NewEmisData!$C:$C, $H85, NewEmisData!$D:$D, DK$2))</f>
        <v>0</v>
      </c>
      <c r="DL85" s="335">
        <f>$I85*IF($G85="Pickup", SUMIFS(NewEmisData!J:J, NewEmisData!$A:$A, "Pickup", NewEmisData!$B:$B, $A85, NewEmisData!$C:$C, $H85, NewEmisData!$D:$D, DL$2), SUMIFS(NewEmisData!J:J, NewEmisData!$A:$A, "LDV", NewEmisData!$B:$B, $A85, NewEmisData!$C:$C, $H85, NewEmisData!$D:$D, DL$2))</f>
        <v>0</v>
      </c>
      <c r="DM85" s="335">
        <f>$I85*IF($G85="Pickup", SUMIFS(NewEmisData!K:K, NewEmisData!$A:$A, "Pickup", NewEmisData!$B:$B, $A85, NewEmisData!$C:$C, $H85, NewEmisData!$D:$D, DM$2), SUMIFS(NewEmisData!K:K, NewEmisData!$A:$A, "LDV", NewEmisData!$B:$B, $A85, NewEmisData!$C:$C, $H85, NewEmisData!$D:$D, DM$2))</f>
        <v>0</v>
      </c>
      <c r="DN85" s="335">
        <f>$I85*IF($G85="Pickup", SUMIFS(NewEmisData!L:L, NewEmisData!$A:$A, "Pickup", NewEmisData!$B:$B, $A85, NewEmisData!$C:$C, $H85, NewEmisData!$D:$D, DN$2), SUMIFS(NewEmisData!L:L, NewEmisData!$A:$A, "LDV", NewEmisData!$B:$B, $A85, NewEmisData!$C:$C, $H85, NewEmisData!$D:$D, DN$2))</f>
        <v>0</v>
      </c>
      <c r="DO85" s="335">
        <f>$I85*IF($G85="Pickup", SUMIFS(NewEmisData!M:M, NewEmisData!$A:$A, "Pickup", NewEmisData!$B:$B, $A85, NewEmisData!$C:$C, $H85, NewEmisData!$D:$D, DO$2), SUMIFS(NewEmisData!M:M, NewEmisData!$A:$A, "LDV", NewEmisData!$B:$B, $A85, NewEmisData!$C:$C, $H85, NewEmisData!$D:$D, DO$2))</f>
        <v>0</v>
      </c>
      <c r="DP85" s="335">
        <v>2.023129771030282E-3</v>
      </c>
      <c r="DQ85" s="335">
        <f>$I85*IF($G85="Pickup", SUMIFS(NewEmisData!E:E, NewEmisData!$A:$A, "Pickup", NewEmisData!$B:$B, $A85, NewEmisData!$C:$C, $H85, NewEmisData!$D:$D, DQ$2), SUMIFS(NewEmisData!E:E, NewEmisData!$A:$A, "LDV", NewEmisData!$B:$B, $A85, NewEmisData!$C:$C, $H85, NewEmisData!$D:$D, DQ$2))</f>
        <v>1.53337301393982E-2</v>
      </c>
      <c r="DR85" s="335">
        <f>$I85*IF($G85="Pickup", SUMIFS(NewEmisData!F:F, NewEmisData!$A:$A, "Pickup", NewEmisData!$B:$B, $A85, NewEmisData!$C:$C, $H85, NewEmisData!$D:$D, DR$2), SUMIFS(NewEmisData!F:F, NewEmisData!$A:$A, "LDV", NewEmisData!$B:$B, $A85, NewEmisData!$C:$C, $H85, NewEmisData!$D:$D, DR$2))</f>
        <v>8.5791399504283501E-3</v>
      </c>
      <c r="DS85" s="335">
        <f>$I85*IF($G85="Pickup", SUMIFS(NewEmisData!G:G, NewEmisData!$A:$A, "Pickup", NewEmisData!$B:$B, $A85, NewEmisData!$C:$C, $H85, NewEmisData!$D:$D, DS$2), SUMIFS(NewEmisData!G:G, NewEmisData!$A:$A, "LDV", NewEmisData!$B:$B, $A85, NewEmisData!$C:$C, $H85, NewEmisData!$D:$D, DS$2))</f>
        <v>6.82614050243104E-3</v>
      </c>
      <c r="DT85" s="335">
        <f>$I85*IF($G85="Pickup", SUMIFS(NewEmisData!H:H, NewEmisData!$A:$A, "Pickup", NewEmisData!$B:$B, $A85, NewEmisData!$C:$C, $H85, NewEmisData!$D:$D, DT$2), SUMIFS(NewEmisData!H:H, NewEmisData!$A:$A, "LDV", NewEmisData!$B:$B, $A85, NewEmisData!$C:$C, $H85, NewEmisData!$D:$D, DT$2))</f>
        <v>5.2306090144423403E-3</v>
      </c>
      <c r="DU85" s="335">
        <f>$I85*IF($G85="Pickup", SUMIFS(NewEmisData!I:I, NewEmisData!$A:$A, "Pickup", NewEmisData!$B:$B, $A85, NewEmisData!$C:$C, $H85, NewEmisData!$D:$D, DU$2), SUMIFS(NewEmisData!I:I, NewEmisData!$A:$A, "LDV", NewEmisData!$B:$B, $A85, NewEmisData!$C:$C, $H85, NewEmisData!$D:$D, DU$2))</f>
        <v>4.0991034424651901E-3</v>
      </c>
      <c r="DV85" s="335">
        <f>$I85*IF($G85="Pickup", SUMIFS(NewEmisData!J:J, NewEmisData!$A:$A, "Pickup", NewEmisData!$B:$B, $A85, NewEmisData!$C:$C, $H85, NewEmisData!$D:$D, DV$2), SUMIFS(NewEmisData!J:J, NewEmisData!$A:$A, "LDV", NewEmisData!$B:$B, $A85, NewEmisData!$C:$C, $H85, NewEmisData!$D:$D, DV$2))</f>
        <v>3.5909983676119801E-3</v>
      </c>
      <c r="DW85" s="335">
        <f>$I85*IF($G85="Pickup", SUMIFS(NewEmisData!K:K, NewEmisData!$A:$A, "Pickup", NewEmisData!$B:$B, $A85, NewEmisData!$C:$C, $H85, NewEmisData!$D:$D, DW$2), SUMIFS(NewEmisData!K:K, NewEmisData!$A:$A, "LDV", NewEmisData!$B:$B, $A85, NewEmisData!$C:$C, $H85, NewEmisData!$D:$D, DW$2))</f>
        <v>3.3016556899443999E-3</v>
      </c>
      <c r="DX85" s="335">
        <f>$I85*IF($G85="Pickup", SUMIFS(NewEmisData!L:L, NewEmisData!$A:$A, "Pickup", NewEmisData!$B:$B, $A85, NewEmisData!$C:$C, $H85, NewEmisData!$D:$D, DX$2), SUMIFS(NewEmisData!L:L, NewEmisData!$A:$A, "LDV", NewEmisData!$B:$B, $A85, NewEmisData!$C:$C, $H85, NewEmisData!$D:$D, DX$2))</f>
        <v>3.2097040973390598E-3</v>
      </c>
      <c r="DY85" s="335">
        <f>$I85*IF($G85="Pickup", SUMIFS(NewEmisData!M:M, NewEmisData!$A:$A, "Pickup", NewEmisData!$B:$B, $A85, NewEmisData!$C:$C, $H85, NewEmisData!$D:$D, DY$2), SUMIFS(NewEmisData!M:M, NewEmisData!$A:$A, "LDV", NewEmisData!$B:$B, $A85, NewEmisData!$C:$C, $H85, NewEmisData!$D:$D, DY$2))</f>
        <v>3.1631494921928599E-3</v>
      </c>
      <c r="DZ85" s="335">
        <v>5.594489642908501E-3</v>
      </c>
      <c r="EA85" s="335">
        <f t="shared" si="118"/>
        <v>477.08587282575797</v>
      </c>
      <c r="EB85" s="335">
        <f t="shared" si="119"/>
        <v>459.34104292251902</v>
      </c>
      <c r="EC85" s="335">
        <f t="shared" si="120"/>
        <v>447.45896927637102</v>
      </c>
      <c r="ED85" s="335">
        <f t="shared" si="121"/>
        <v>380.72392677964001</v>
      </c>
      <c r="EE85" s="335">
        <f t="shared" si="122"/>
        <v>329.54737069801098</v>
      </c>
      <c r="EF85" s="335">
        <f t="shared" si="123"/>
        <v>300.69829568412598</v>
      </c>
      <c r="EG85" s="335">
        <f t="shared" si="124"/>
        <v>287.83799703632701</v>
      </c>
      <c r="EH85" s="335">
        <f t="shared" si="125"/>
        <v>283.26610797837998</v>
      </c>
      <c r="EI85" s="335">
        <f t="shared" si="126"/>
        <v>281.57834098528099</v>
      </c>
      <c r="EJ85" s="335">
        <f t="shared" si="127"/>
        <v>0.27672218065037407</v>
      </c>
      <c r="EK85" s="335">
        <f t="shared" si="128"/>
        <v>0.82339103642645395</v>
      </c>
      <c r="EL85" s="335">
        <f t="shared" si="129"/>
        <v>0.360872733315452</v>
      </c>
      <c r="EM85" s="335">
        <f t="shared" si="130"/>
        <v>0.21658171178065999</v>
      </c>
      <c r="EN85" s="335">
        <f t="shared" si="131"/>
        <v>0.14200533002195401</v>
      </c>
      <c r="EO85" s="335">
        <f t="shared" si="132"/>
        <v>8.8016804659711706E-2</v>
      </c>
      <c r="EP85" s="335">
        <f t="shared" si="133"/>
        <v>6.5736379947852003E-2</v>
      </c>
      <c r="EQ85" s="335">
        <f t="shared" si="134"/>
        <v>5.6635638117250503E-2</v>
      </c>
      <c r="ER85" s="335">
        <f t="shared" si="135"/>
        <v>5.4115247223223299E-2</v>
      </c>
      <c r="ES85" s="335">
        <f t="shared" si="136"/>
        <v>5.2826207223764E-2</v>
      </c>
      <c r="ET85" s="335">
        <f t="shared" si="137"/>
        <v>6.1988464688476796E-2</v>
      </c>
      <c r="EU85" s="335">
        <f t="shared" si="138"/>
        <v>8.2552586035919695E-3</v>
      </c>
      <c r="EV85" s="335">
        <f t="shared" si="139"/>
        <v>7.9482131517538395E-3</v>
      </c>
      <c r="EW85" s="335">
        <f t="shared" si="140"/>
        <v>6.4190305556059996E-3</v>
      </c>
      <c r="EX85" s="335">
        <f t="shared" si="141"/>
        <v>5.4616828003907899E-3</v>
      </c>
      <c r="EY85" s="335">
        <f t="shared" si="142"/>
        <v>4.7275285851957304E-3</v>
      </c>
      <c r="EZ85" s="335">
        <f t="shared" si="143"/>
        <v>4.3136734611450098E-3</v>
      </c>
      <c r="FA85" s="335">
        <f t="shared" si="144"/>
        <v>4.1291858052272803E-3</v>
      </c>
      <c r="FB85" s="335">
        <f t="shared" si="145"/>
        <v>4.0635983922117898E-3</v>
      </c>
      <c r="FC85" s="335">
        <f t="shared" si="146"/>
        <v>4.0393864318059199E-3</v>
      </c>
      <c r="FD85" s="335">
        <f t="shared" si="147"/>
        <v>1.7442083422488778E-3</v>
      </c>
      <c r="FE85" s="335">
        <f t="shared" si="148"/>
        <v>8.1828643727713493E-2</v>
      </c>
      <c r="FF85" s="335">
        <f t="shared" si="149"/>
        <v>7.6175839057221195E-2</v>
      </c>
      <c r="FG85" s="335">
        <f t="shared" si="150"/>
        <v>8.1302809072104507E-2</v>
      </c>
      <c r="FH85" s="335">
        <f t="shared" si="151"/>
        <v>7.9561688690416299E-2</v>
      </c>
      <c r="FI85" s="335">
        <f t="shared" si="152"/>
        <v>7.7910530261031605E-2</v>
      </c>
      <c r="FJ85" s="335">
        <f t="shared" si="153"/>
        <v>7.6590334474495605E-2</v>
      </c>
      <c r="FK85" s="335">
        <f t="shared" si="154"/>
        <v>7.5767938917924701E-2</v>
      </c>
      <c r="FL85" s="335">
        <f t="shared" si="155"/>
        <v>7.5353710070808794E-2</v>
      </c>
      <c r="FM85" s="335">
        <f t="shared" si="156"/>
        <v>7.5117977052891499E-2</v>
      </c>
      <c r="FN85" s="335">
        <f t="shared" si="157"/>
        <v>4.7629366333098749E-2</v>
      </c>
      <c r="FO85" s="335">
        <f t="shared" si="158"/>
        <v>2.1998193760633E-2</v>
      </c>
      <c r="FP85" s="335">
        <f t="shared" si="159"/>
        <v>1.6997575378008601E-2</v>
      </c>
      <c r="FQ85" s="335">
        <f t="shared" si="160"/>
        <v>1.6580879412419602E-2</v>
      </c>
      <c r="FR85" s="335">
        <f t="shared" si="161"/>
        <v>1.5040645169031801E-2</v>
      </c>
      <c r="FS85" s="335">
        <f t="shared" si="162"/>
        <v>1.35799610150696E-2</v>
      </c>
      <c r="FT85" s="335">
        <f t="shared" si="163"/>
        <v>1.24120667817219E-2</v>
      </c>
      <c r="FU85" s="335">
        <f t="shared" si="164"/>
        <v>1.16845073314224E-2</v>
      </c>
      <c r="FV85" s="335">
        <f t="shared" si="165"/>
        <v>1.1318096390010799E-2</v>
      </c>
      <c r="FW85" s="335">
        <f t="shared" si="166"/>
        <v>1.1109456757731499E-2</v>
      </c>
      <c r="FX85" s="335">
        <f t="shared" si="167"/>
        <v>9.4789149915835945E-3</v>
      </c>
    </row>
    <row r="86" spans="1:180" x14ac:dyDescent="0.2">
      <c r="A86" s="305" t="str">
        <f>_xlfn.CONCAT(IF(LEFT(TRIM(A85),1)="*", "*R", "R"), 1+RIGHT(TRIM(A85),1))</f>
        <v>R3</v>
      </c>
      <c r="B86" s="305" t="str">
        <f t="shared" ref="B86:B89" si="179">B85</f>
        <v>TLMGHEV11</v>
      </c>
      <c r="C86" s="305" t="str">
        <f t="shared" ref="C86:C89" si="180">C85</f>
        <v>TL.GSL.M.HEV.2011</v>
      </c>
      <c r="D86" s="301" t="str">
        <f t="shared" ref="D86:D89" si="181">D85</f>
        <v>bn-vmt, bn-vmt/a</v>
      </c>
      <c r="E86" s="301" t="str">
        <f t="shared" ref="E86:E89" si="182">E85</f>
        <v>TLGSL</v>
      </c>
      <c r="F86" s="301" t="str">
        <f t="shared" ref="F86:F89" si="183">F85</f>
        <v>TL</v>
      </c>
      <c r="G86" s="315" t="s">
        <v>819</v>
      </c>
      <c r="H86" s="315" t="s">
        <v>814</v>
      </c>
      <c r="I86" s="315">
        <v>1</v>
      </c>
      <c r="J86" s="315" t="str">
        <f t="shared" si="168"/>
        <v>Minivan-GSL</v>
      </c>
      <c r="K86" s="335">
        <f>$I86*IF($G86="Pickup", SUMIFS(NewEmisData!E:E, NewEmisData!$A:$A, "Pickup", NewEmisData!$B:$B, $A86, NewEmisData!$C:$C, $H86, NewEmisData!$D:$D, K$2), SUMIFS(NewEmisData!E:E, NewEmisData!$A:$A, "LDV", NewEmisData!$B:$B, $A86, NewEmisData!$C:$C, $H86, NewEmisData!$D:$D, K$2))</f>
        <v>437.85746964693402</v>
      </c>
      <c r="L86" s="335">
        <f>$I86*IF($G86="Pickup", SUMIFS(NewEmisData!F:F, NewEmisData!$A:$A, "Pickup", NewEmisData!$B:$B, $A86, NewEmisData!$C:$C, $H86, NewEmisData!$D:$D, L$2), SUMIFS(NewEmisData!F:F, NewEmisData!$A:$A, "LDV", NewEmisData!$B:$B, $A86, NewEmisData!$C:$C, $H86, NewEmisData!$D:$D, L$2))</f>
        <v>424.609883045034</v>
      </c>
      <c r="M86" s="335">
        <f>$I86*IF($G86="Pickup", SUMIFS(NewEmisData!G:G, NewEmisData!$A:$A, "Pickup", NewEmisData!$B:$B, $A86, NewEmisData!$C:$C, $H86, NewEmisData!$D:$D, M$2), SUMIFS(NewEmisData!G:G, NewEmisData!$A:$A, "LDV", NewEmisData!$B:$B, $A86, NewEmisData!$C:$C, $H86, NewEmisData!$D:$D, M$2))</f>
        <v>389.26792072260798</v>
      </c>
      <c r="N86" s="335">
        <f>$I86*IF($G86="Pickup", SUMIFS(NewEmisData!H:H, NewEmisData!$A:$A, "Pickup", NewEmisData!$B:$B, $A86, NewEmisData!$C:$C, $H86, NewEmisData!$D:$D, N$2), SUMIFS(NewEmisData!H:H, NewEmisData!$A:$A, "LDV", NewEmisData!$B:$B, $A86, NewEmisData!$C:$C, $H86, NewEmisData!$D:$D, N$2))</f>
        <v>331.09003080375697</v>
      </c>
      <c r="O86" s="335">
        <f>$I86*IF($G86="Pickup", SUMIFS(NewEmisData!I:I, NewEmisData!$A:$A, "Pickup", NewEmisData!$B:$B, $A86, NewEmisData!$C:$C, $H86, NewEmisData!$D:$D, O$2), SUMIFS(NewEmisData!I:I, NewEmisData!$A:$A, "LDV", NewEmisData!$B:$B, $A86, NewEmisData!$C:$C, $H86, NewEmisData!$D:$D, O$2))</f>
        <v>286.46929869872997</v>
      </c>
      <c r="P86" s="335">
        <f>$I86*IF($G86="Pickup", SUMIFS(NewEmisData!J:J, NewEmisData!$A:$A, "Pickup", NewEmisData!$B:$B, $A86, NewEmisData!$C:$C, $H86, NewEmisData!$D:$D, P$2), SUMIFS(NewEmisData!J:J, NewEmisData!$A:$A, "LDV", NewEmisData!$B:$B, $A86, NewEmisData!$C:$C, $H86, NewEmisData!$D:$D, P$2))</f>
        <v>261.33080310252802</v>
      </c>
      <c r="Q86" s="335">
        <f>$I86*IF($G86="Pickup", SUMIFS(NewEmisData!K:K, NewEmisData!$A:$A, "Pickup", NewEmisData!$B:$B, $A86, NewEmisData!$C:$C, $H86, NewEmisData!$D:$D, Q$2), SUMIFS(NewEmisData!K:K, NewEmisData!$A:$A, "LDV", NewEmisData!$B:$B, $A86, NewEmisData!$C:$C, $H86, NewEmisData!$D:$D, Q$2))</f>
        <v>250.12665030232699</v>
      </c>
      <c r="R86" s="335">
        <f>$I86*IF($G86="Pickup", SUMIFS(NewEmisData!L:L, NewEmisData!$A:$A, "Pickup", NewEmisData!$B:$B, $A86, NewEmisData!$C:$C, $H86, NewEmisData!$D:$D, R$2), SUMIFS(NewEmisData!L:L, NewEmisData!$A:$A, "LDV", NewEmisData!$B:$B, $A86, NewEmisData!$C:$C, $H86, NewEmisData!$D:$D, R$2))</f>
        <v>246.146486551527</v>
      </c>
      <c r="S86" s="335">
        <f>$I86*IF($G86="Pickup", SUMIFS(NewEmisData!M:M, NewEmisData!$A:$A, "Pickup", NewEmisData!$B:$B, $A86, NewEmisData!$C:$C, $H86, NewEmisData!$D:$D, S$2), SUMIFS(NewEmisData!M:M, NewEmisData!$A:$A, "LDV", NewEmisData!$B:$B, $A86, NewEmisData!$C:$C, $H86, NewEmisData!$D:$D, S$2))</f>
        <v>244.677818234341</v>
      </c>
      <c r="T86" s="335">
        <v>0.27672218065037407</v>
      </c>
      <c r="U86" s="335">
        <f>$I86*IF($G86="Pickup", SUMIFS(NewEmisData!E:E, NewEmisData!$A:$A, "Pickup", NewEmisData!$B:$B, $A86, NewEmisData!$C:$C, $H86, NewEmisData!$D:$D, U$2), SUMIFS(NewEmisData!E:E, NewEmisData!$A:$A, "LDV", NewEmisData!$B:$B, $A86, NewEmisData!$C:$C, $H86, NewEmisData!$D:$D, U$2))</f>
        <v>0.78000130642291299</v>
      </c>
      <c r="V86" s="335">
        <f>$I86*IF($G86="Pickup", SUMIFS(NewEmisData!F:F, NewEmisData!$A:$A, "Pickup", NewEmisData!$B:$B, $A86, NewEmisData!$C:$C, $H86, NewEmisData!$D:$D, V$2), SUMIFS(NewEmisData!F:F, NewEmisData!$A:$A, "LDV", NewEmisData!$B:$B, $A86, NewEmisData!$C:$C, $H86, NewEmisData!$D:$D, V$2))</f>
        <v>0.323605278282381</v>
      </c>
      <c r="W86" s="335">
        <f>$I86*IF($G86="Pickup", SUMIFS(NewEmisData!G:G, NewEmisData!$A:$A, "Pickup", NewEmisData!$B:$B, $A86, NewEmisData!$C:$C, $H86, NewEmisData!$D:$D, W$2), SUMIFS(NewEmisData!G:G, NewEmisData!$A:$A, "LDV", NewEmisData!$B:$B, $A86, NewEmisData!$C:$C, $H86, NewEmisData!$D:$D, W$2))</f>
        <v>0.19152446532377701</v>
      </c>
      <c r="X86" s="335">
        <f>$I86*IF($G86="Pickup", SUMIFS(NewEmisData!H:H, NewEmisData!$A:$A, "Pickup", NewEmisData!$B:$B, $A86, NewEmisData!$C:$C, $H86, NewEmisData!$D:$D, X$2), SUMIFS(NewEmisData!H:H, NewEmisData!$A:$A, "LDV", NewEmisData!$B:$B, $A86, NewEmisData!$C:$C, $H86, NewEmisData!$D:$D, X$2))</f>
        <v>0.12537127832280801</v>
      </c>
      <c r="Y86" s="335">
        <f>$I86*IF($G86="Pickup", SUMIFS(NewEmisData!I:I, NewEmisData!$A:$A, "Pickup", NewEmisData!$B:$B, $A86, NewEmisData!$C:$C, $H86, NewEmisData!$D:$D, Y$2), SUMIFS(NewEmisData!I:I, NewEmisData!$A:$A, "LDV", NewEmisData!$B:$B, $A86, NewEmisData!$C:$C, $H86, NewEmisData!$D:$D, Y$2))</f>
        <v>7.6671766649271E-2</v>
      </c>
      <c r="Z86" s="335">
        <f>$I86*IF($G86="Pickup", SUMIFS(NewEmisData!J:J, NewEmisData!$A:$A, "Pickup", NewEmisData!$B:$B, $A86, NewEmisData!$C:$C, $H86, NewEmisData!$D:$D, Z$2), SUMIFS(NewEmisData!J:J, NewEmisData!$A:$A, "LDV", NewEmisData!$B:$B, $A86, NewEmisData!$C:$C, $H86, NewEmisData!$D:$D, Z$2))</f>
        <v>5.7019026656941203E-2</v>
      </c>
      <c r="AA86" s="335">
        <f>$I86*IF($G86="Pickup", SUMIFS(NewEmisData!K:K, NewEmisData!$A:$A, "Pickup", NewEmisData!$B:$B, $A86, NewEmisData!$C:$C, $H86, NewEmisData!$D:$D, AA$2), SUMIFS(NewEmisData!K:K, NewEmisData!$A:$A, "LDV", NewEmisData!$B:$B, $A86, NewEmisData!$C:$C, $H86, NewEmisData!$D:$D, AA$2))</f>
        <v>4.8823281713844202E-2</v>
      </c>
      <c r="AB86" s="335">
        <f>$I86*IF($G86="Pickup", SUMIFS(NewEmisData!L:L, NewEmisData!$A:$A, "Pickup", NewEmisData!$B:$B, $A86, NewEmisData!$C:$C, $H86, NewEmisData!$D:$D, AB$2), SUMIFS(NewEmisData!L:L, NewEmisData!$A:$A, "LDV", NewEmisData!$B:$B, $A86, NewEmisData!$C:$C, $H86, NewEmisData!$D:$D, AB$2))</f>
        <v>4.6542407484685501E-2</v>
      </c>
      <c r="AC86" s="335">
        <f>$I86*IF($G86="Pickup", SUMIFS(NewEmisData!M:M, NewEmisData!$A:$A, "Pickup", NewEmisData!$B:$B, $A86, NewEmisData!$C:$C, $H86, NewEmisData!$D:$D, AC$2), SUMIFS(NewEmisData!M:M, NewEmisData!$A:$A, "LDV", NewEmisData!$B:$B, $A86, NewEmisData!$C:$C, $H86, NewEmisData!$D:$D, AC$2))</f>
        <v>4.5415311435121702E-2</v>
      </c>
      <c r="AD86" s="335">
        <v>6.1988464688476796E-2</v>
      </c>
      <c r="AE86" s="335">
        <f>$I86*IF($G86="Pickup", SUMIFS(NewEmisData!E:E, NewEmisData!$A:$A, "Pickup", NewEmisData!$B:$B, $A86, NewEmisData!$C:$C, $H86, NewEmisData!$D:$D, AE$2), SUMIFS(NewEmisData!E:E, NewEmisData!$A:$A, "LDV", NewEmisData!$B:$B, $A86, NewEmisData!$C:$C, $H86, NewEmisData!$D:$D, AE$2))</f>
        <v>7.5764719154140002E-3</v>
      </c>
      <c r="AF86" s="335">
        <f>$I86*IF($G86="Pickup", SUMIFS(NewEmisData!F:F, NewEmisData!$A:$A, "Pickup", NewEmisData!$B:$B, $A86, NewEmisData!$C:$C, $H86, NewEmisData!$D:$D, AF$2), SUMIFS(NewEmisData!F:F, NewEmisData!$A:$A, "LDV", NewEmisData!$B:$B, $A86, NewEmisData!$C:$C, $H86, NewEmisData!$D:$D, AF$2))</f>
        <v>7.3472400077695399E-3</v>
      </c>
      <c r="AG86" s="335">
        <f>$I86*IF($G86="Pickup", SUMIFS(NewEmisData!G:G, NewEmisData!$A:$A, "Pickup", NewEmisData!$B:$B, $A86, NewEmisData!$C:$C, $H86, NewEmisData!$D:$D, AG$2), SUMIFS(NewEmisData!G:G, NewEmisData!$A:$A, "LDV", NewEmisData!$B:$B, $A86, NewEmisData!$C:$C, $H86, NewEmisData!$D:$D, AG$2))</f>
        <v>5.5842494055705696E-3</v>
      </c>
      <c r="AH86" s="335">
        <f>$I86*IF($G86="Pickup", SUMIFS(NewEmisData!H:H, NewEmisData!$A:$A, "Pickup", NewEmisData!$B:$B, $A86, NewEmisData!$C:$C, $H86, NewEmisData!$D:$D, AH$2), SUMIFS(NewEmisData!H:H, NewEmisData!$A:$A, "LDV", NewEmisData!$B:$B, $A86, NewEmisData!$C:$C, $H86, NewEmisData!$D:$D, AH$2))</f>
        <v>4.7496587466809804E-3</v>
      </c>
      <c r="AI86" s="335">
        <f>$I86*IF($G86="Pickup", SUMIFS(NewEmisData!I:I, NewEmisData!$A:$A, "Pickup", NewEmisData!$B:$B, $A86, NewEmisData!$C:$C, $H86, NewEmisData!$D:$D, AI$2), SUMIFS(NewEmisData!I:I, NewEmisData!$A:$A, "LDV", NewEmisData!$B:$B, $A86, NewEmisData!$C:$C, $H86, NewEmisData!$D:$D, AI$2))</f>
        <v>4.1095518958717504E-3</v>
      </c>
      <c r="AJ86" s="335">
        <f>$I86*IF($G86="Pickup", SUMIFS(NewEmisData!J:J, NewEmisData!$A:$A, "Pickup", NewEmisData!$B:$B, $A86, NewEmisData!$C:$C, $H86, NewEmisData!$D:$D, AJ$2), SUMIFS(NewEmisData!J:J, NewEmisData!$A:$A, "LDV", NewEmisData!$B:$B, $A86, NewEmisData!$C:$C, $H86, NewEmisData!$D:$D, AJ$2))</f>
        <v>3.7489264773323799E-3</v>
      </c>
      <c r="AK86" s="335">
        <f>$I86*IF($G86="Pickup", SUMIFS(NewEmisData!K:K, NewEmisData!$A:$A, "Pickup", NewEmisData!$B:$B, $A86, NewEmisData!$C:$C, $H86, NewEmisData!$D:$D, AK$2), SUMIFS(NewEmisData!K:K, NewEmisData!$A:$A, "LDV", NewEmisData!$B:$B, $A86, NewEmisData!$C:$C, $H86, NewEmisData!$D:$D, AK$2))</f>
        <v>3.5881959766524201E-3</v>
      </c>
      <c r="AL86" s="335">
        <f>$I86*IF($G86="Pickup", SUMIFS(NewEmisData!L:L, NewEmisData!$A:$A, "Pickup", NewEmisData!$B:$B, $A86, NewEmisData!$C:$C, $H86, NewEmisData!$D:$D, AL$2), SUMIFS(NewEmisData!L:L, NewEmisData!$A:$A, "LDV", NewEmisData!$B:$B, $A86, NewEmisData!$C:$C, $H86, NewEmisData!$D:$D, AL$2))</f>
        <v>3.5311006464952199E-3</v>
      </c>
      <c r="AM86" s="335">
        <f>$I86*IF($G86="Pickup", SUMIFS(NewEmisData!M:M, NewEmisData!$A:$A, "Pickup", NewEmisData!$B:$B, $A86, NewEmisData!$C:$C, $H86, NewEmisData!$D:$D, AM$2), SUMIFS(NewEmisData!M:M, NewEmisData!$A:$A, "LDV", NewEmisData!$B:$B, $A86, NewEmisData!$C:$C, $H86, NewEmisData!$D:$D, AM$2))</f>
        <v>3.5100309709840301E-3</v>
      </c>
      <c r="AN86" s="335">
        <v>1.7442083422488778E-3</v>
      </c>
      <c r="AO86" s="335">
        <f>$I86*IF($G86="Pickup", SUMIFS(NewEmisData!E:E, NewEmisData!$A:$A, "Pickup", NewEmisData!$B:$B, $A86, NewEmisData!$C:$C, $H86, NewEmisData!$D:$D, AO$2), SUMIFS(NewEmisData!E:E, NewEmisData!$A:$A, "LDV", NewEmisData!$B:$B, $A86, NewEmisData!$C:$C, $H86, NewEmisData!$D:$D, AO$2))</f>
        <v>6.7831755328566196E-2</v>
      </c>
      <c r="AP86" s="335">
        <f>$I86*IF($G86="Pickup", SUMIFS(NewEmisData!F:F, NewEmisData!$A:$A, "Pickup", NewEmisData!$B:$B, $A86, NewEmisData!$C:$C, $H86, NewEmisData!$D:$D, AP$2), SUMIFS(NewEmisData!F:F, NewEmisData!$A:$A, "LDV", NewEmisData!$B:$B, $A86, NewEmisData!$C:$C, $H86, NewEmisData!$D:$D, AP$2))</f>
        <v>6.3250667156757298E-2</v>
      </c>
      <c r="AQ86" s="335">
        <f>$I86*IF($G86="Pickup", SUMIFS(NewEmisData!G:G, NewEmisData!$A:$A, "Pickup", NewEmisData!$B:$B, $A86, NewEmisData!$C:$C, $H86, NewEmisData!$D:$D, AQ$2), SUMIFS(NewEmisData!G:G, NewEmisData!$A:$A, "LDV", NewEmisData!$B:$B, $A86, NewEmisData!$C:$C, $H86, NewEmisData!$D:$D, AQ$2))</f>
        <v>6.2628417187727006E-2</v>
      </c>
      <c r="AR86" s="335">
        <f>$I86*IF($G86="Pickup", SUMIFS(NewEmisData!H:H, NewEmisData!$A:$A, "Pickup", NewEmisData!$B:$B, $A86, NewEmisData!$C:$C, $H86, NewEmisData!$D:$D, AR$2), SUMIFS(NewEmisData!H:H, NewEmisData!$A:$A, "LDV", NewEmisData!$B:$B, $A86, NewEmisData!$C:$C, $H86, NewEmisData!$D:$D, AR$2))</f>
        <v>6.1216981125607202E-2</v>
      </c>
      <c r="AS86" s="335">
        <f>$I86*IF($G86="Pickup", SUMIFS(NewEmisData!I:I, NewEmisData!$A:$A, "Pickup", NewEmisData!$B:$B, $A86, NewEmisData!$C:$C, $H86, NewEmisData!$D:$D, AS$2), SUMIFS(NewEmisData!I:I, NewEmisData!$A:$A, "LDV", NewEmisData!$B:$B, $A86, NewEmisData!$C:$C, $H86, NewEmisData!$D:$D, AS$2))</f>
        <v>5.9842025439809501E-2</v>
      </c>
      <c r="AT86" s="335">
        <f>$I86*IF($G86="Pickup", SUMIFS(NewEmisData!J:J, NewEmisData!$A:$A, "Pickup", NewEmisData!$B:$B, $A86, NewEmisData!$C:$C, $H86, NewEmisData!$D:$D, AT$2), SUMIFS(NewEmisData!J:J, NewEmisData!$A:$A, "LDV", NewEmisData!$B:$B, $A86, NewEmisData!$C:$C, $H86, NewEmisData!$D:$D, AT$2))</f>
        <v>5.8761885691048198E-2</v>
      </c>
      <c r="AU86" s="335">
        <f>$I86*IF($G86="Pickup", SUMIFS(NewEmisData!K:K, NewEmisData!$A:$A, "Pickup", NewEmisData!$B:$B, $A86, NewEmisData!$C:$C, $H86, NewEmisData!$D:$D, AU$2), SUMIFS(NewEmisData!K:K, NewEmisData!$A:$A, "LDV", NewEmisData!$B:$B, $A86, NewEmisData!$C:$C, $H86, NewEmisData!$D:$D, AU$2))</f>
        <v>5.8072078083983E-2</v>
      </c>
      <c r="AV86" s="335">
        <f>$I86*IF($G86="Pickup", SUMIFS(NewEmisData!L:L, NewEmisData!$A:$A, "Pickup", NewEmisData!$B:$B, $A86, NewEmisData!$C:$C, $H86, NewEmisData!$D:$D, AV$2), SUMIFS(NewEmisData!L:L, NewEmisData!$A:$A, "LDV", NewEmisData!$B:$B, $A86, NewEmisData!$C:$C, $H86, NewEmisData!$D:$D, AV$2))</f>
        <v>5.7726484266030297E-2</v>
      </c>
      <c r="AW86" s="335">
        <f>$I86*IF($G86="Pickup", SUMIFS(NewEmisData!M:M, NewEmisData!$A:$A, "Pickup", NewEmisData!$B:$B, $A86, NewEmisData!$C:$C, $H86, NewEmisData!$D:$D, AW$2), SUMIFS(NewEmisData!M:M, NewEmisData!$A:$A, "LDV", NewEmisData!$B:$B, $A86, NewEmisData!$C:$C, $H86, NewEmisData!$D:$D, AW$2))</f>
        <v>5.7530226905323702E-2</v>
      </c>
      <c r="AX86" s="335">
        <v>4.7629366333098749E-2</v>
      </c>
      <c r="AY86" s="335">
        <f>$I86*IF($G86="Pickup", SUMIFS(NewEmisData!E:E, NewEmisData!$A:$A, "Pickup", NewEmisData!$B:$B, $A86, NewEmisData!$C:$C, $H86, NewEmisData!$D:$D, AY$2), SUMIFS(NewEmisData!E:E, NewEmisData!$A:$A, "LDV", NewEmisData!$B:$B, $A86, NewEmisData!$C:$C, $H86, NewEmisData!$D:$D, AY$2))</f>
        <v>1.8324822567621701E-2</v>
      </c>
      <c r="AZ86" s="335">
        <f>$I86*IF($G86="Pickup", SUMIFS(NewEmisData!F:F, NewEmisData!$A:$A, "Pickup", NewEmisData!$B:$B, $A86, NewEmisData!$C:$C, $H86, NewEmisData!$D:$D, AZ$2), SUMIFS(NewEmisData!F:F, NewEmisData!$A:$A, "LDV", NewEmisData!$B:$B, $A86, NewEmisData!$C:$C, $H86, NewEmisData!$D:$D, AZ$2))</f>
        <v>1.4272294035055699E-2</v>
      </c>
      <c r="BA86" s="335">
        <f>$I86*IF($G86="Pickup", SUMIFS(NewEmisData!G:G, NewEmisData!$A:$A, "Pickup", NewEmisData!$B:$B, $A86, NewEmisData!$C:$C, $H86, NewEmisData!$D:$D, BA$2), SUMIFS(NewEmisData!G:G, NewEmisData!$A:$A, "LDV", NewEmisData!$B:$B, $A86, NewEmisData!$C:$C, $H86, NewEmisData!$D:$D, BA$2))</f>
        <v>1.3165752481838801E-2</v>
      </c>
      <c r="BB86" s="335">
        <f>$I86*IF($G86="Pickup", SUMIFS(NewEmisData!H:H, NewEmisData!$A:$A, "Pickup", NewEmisData!$B:$B, $A86, NewEmisData!$C:$C, $H86, NewEmisData!$D:$D, BB$2), SUMIFS(NewEmisData!H:H, NewEmisData!$A:$A, "LDV", NewEmisData!$B:$B, $A86, NewEmisData!$C:$C, $H86, NewEmisData!$D:$D, BB$2))</f>
        <v>1.1917194849656599E-2</v>
      </c>
      <c r="BC86" s="335">
        <f>$I86*IF($G86="Pickup", SUMIFS(NewEmisData!I:I, NewEmisData!$A:$A, "Pickup", NewEmisData!$B:$B, $A86, NewEmisData!$C:$C, $H86, NewEmisData!$D:$D, BC$2), SUMIFS(NewEmisData!I:I, NewEmisData!$A:$A, "LDV", NewEmisData!$B:$B, $A86, NewEmisData!$C:$C, $H86, NewEmisData!$D:$D, BC$2))</f>
        <v>1.0700861948252101E-2</v>
      </c>
      <c r="BD86" s="335">
        <f>$I86*IF($G86="Pickup", SUMIFS(NewEmisData!J:J, NewEmisData!$A:$A, "Pickup", NewEmisData!$B:$B, $A86, NewEmisData!$C:$C, $H86, NewEmisData!$D:$D, BD$2), SUMIFS(NewEmisData!J:J, NewEmisData!$A:$A, "LDV", NewEmisData!$B:$B, $A86, NewEmisData!$C:$C, $H86, NewEmisData!$D:$D, BD$2))</f>
        <v>9.7453521893521699E-3</v>
      </c>
      <c r="BE86" s="335">
        <f>$I86*IF($G86="Pickup", SUMIFS(NewEmisData!K:K, NewEmisData!$A:$A, "Pickup", NewEmisData!$B:$B, $A86, NewEmisData!$C:$C, $H86, NewEmisData!$D:$D, BE$2), SUMIFS(NewEmisData!K:K, NewEmisData!$A:$A, "LDV", NewEmisData!$B:$B, $A86, NewEmisData!$C:$C, $H86, NewEmisData!$D:$D, BE$2))</f>
        <v>9.1351470976244707E-3</v>
      </c>
      <c r="BF86" s="335">
        <f>$I86*IF($G86="Pickup", SUMIFS(NewEmisData!L:L, NewEmisData!$A:$A, "Pickup", NewEmisData!$B:$B, $A86, NewEmisData!$C:$C, $H86, NewEmisData!$D:$D, BF$2), SUMIFS(NewEmisData!L:L, NewEmisData!$A:$A, "LDV", NewEmisData!$B:$B, $A86, NewEmisData!$C:$C, $H86, NewEmisData!$D:$D, BF$2))</f>
        <v>8.8293874131557606E-3</v>
      </c>
      <c r="BG86" s="335">
        <f>$I86*IF($G86="Pickup", SUMIFS(NewEmisData!M:M, NewEmisData!$A:$A, "Pickup", NewEmisData!$B:$B, $A86, NewEmisData!$C:$C, $H86, NewEmisData!$D:$D, BG$2), SUMIFS(NewEmisData!M:M, NewEmisData!$A:$A, "LDV", NewEmisData!$B:$B, $A86, NewEmisData!$C:$C, $H86, NewEmisData!$D:$D, BG$2))</f>
        <v>8.6558174466142106E-3</v>
      </c>
      <c r="BH86" s="335">
        <v>9.4789149915835945E-3</v>
      </c>
      <c r="BI86" s="335">
        <f>$I86*IF($G86="Pickup", SUMIFS(NewEmisData!E:E, NewEmisData!$A:$A, "Pickup", NewEmisData!$B:$B, $A86, NewEmisData!$C:$C, $H86, NewEmisData!$D:$D, BI$2), SUMIFS(NewEmisData!E:E, NewEmisData!$A:$A, "LDV", NewEmisData!$B:$B, $A86, NewEmisData!$C:$C, $H86, NewEmisData!$D:$D, BI$2))</f>
        <v>5.6341971782511804</v>
      </c>
      <c r="BJ86" s="335">
        <f>$I86*IF($G86="Pickup", SUMIFS(NewEmisData!F:F, NewEmisData!$A:$A, "Pickup", NewEmisData!$B:$B, $A86, NewEmisData!$C:$C, $H86, NewEmisData!$D:$D, BJ$2), SUMIFS(NewEmisData!F:F, NewEmisData!$A:$A, "LDV", NewEmisData!$B:$B, $A86, NewEmisData!$C:$C, $H86, NewEmisData!$D:$D, BJ$2))</f>
        <v>3.2912080717511998</v>
      </c>
      <c r="BK86" s="335">
        <f>$I86*IF($G86="Pickup", SUMIFS(NewEmisData!G:G, NewEmisData!$A:$A, "Pickup", NewEmisData!$B:$B, $A86, NewEmisData!$C:$C, $H86, NewEmisData!$D:$D, BK$2), SUMIFS(NewEmisData!G:G, NewEmisData!$A:$A, "LDV", NewEmisData!$B:$B, $A86, NewEmisData!$C:$C, $H86, NewEmisData!$D:$D, BK$2))</f>
        <v>2.5038449092773698</v>
      </c>
      <c r="BL86" s="335">
        <f>$I86*IF($G86="Pickup", SUMIFS(NewEmisData!H:H, NewEmisData!$A:$A, "Pickup", NewEmisData!$B:$B, $A86, NewEmisData!$C:$C, $H86, NewEmisData!$D:$D, BL$2), SUMIFS(NewEmisData!H:H, NewEmisData!$A:$A, "LDV", NewEmisData!$B:$B, $A86, NewEmisData!$C:$C, $H86, NewEmisData!$D:$D, BL$2))</f>
        <v>1.9586302072503601</v>
      </c>
      <c r="BM86" s="335">
        <f>$I86*IF($G86="Pickup", SUMIFS(NewEmisData!I:I, NewEmisData!$A:$A, "Pickup", NewEmisData!$B:$B, $A86, NewEmisData!$C:$C, $H86, NewEmisData!$D:$D, BM$2), SUMIFS(NewEmisData!I:I, NewEmisData!$A:$A, "LDV", NewEmisData!$B:$B, $A86, NewEmisData!$C:$C, $H86, NewEmisData!$D:$D, BM$2))</f>
        <v>1.4188080704430199</v>
      </c>
      <c r="BN86" s="335">
        <f>$I86*IF($G86="Pickup", SUMIFS(NewEmisData!J:J, NewEmisData!$A:$A, "Pickup", NewEmisData!$B:$B, $A86, NewEmisData!$C:$C, $H86, NewEmisData!$D:$D, BN$2), SUMIFS(NewEmisData!J:J, NewEmisData!$A:$A, "LDV", NewEmisData!$B:$B, $A86, NewEmisData!$C:$C, $H86, NewEmisData!$D:$D, BN$2))</f>
        <v>1.12295829909247</v>
      </c>
      <c r="BO86" s="335">
        <f>$I86*IF($G86="Pickup", SUMIFS(NewEmisData!K:K, NewEmisData!$A:$A, "Pickup", NewEmisData!$B:$B, $A86, NewEmisData!$C:$C, $H86, NewEmisData!$D:$D, BO$2), SUMIFS(NewEmisData!K:K, NewEmisData!$A:$A, "LDV", NewEmisData!$B:$B, $A86, NewEmisData!$C:$C, $H86, NewEmisData!$D:$D, BO$2))</f>
        <v>0.98917470890575399</v>
      </c>
      <c r="BP86" s="335">
        <f>$I86*IF($G86="Pickup", SUMIFS(NewEmisData!L:L, NewEmisData!$A:$A, "Pickup", NewEmisData!$B:$B, $A86, NewEmisData!$C:$C, $H86, NewEmisData!$D:$D, BP$2), SUMIFS(NewEmisData!L:L, NewEmisData!$A:$A, "LDV", NewEmisData!$B:$B, $A86, NewEmisData!$C:$C, $H86, NewEmisData!$D:$D, BP$2))</f>
        <v>0.94587291374607996</v>
      </c>
      <c r="BQ86" s="335">
        <f>$I86*IF($G86="Pickup", SUMIFS(NewEmisData!M:M, NewEmisData!$A:$A, "Pickup", NewEmisData!$B:$B, $A86, NewEmisData!$C:$C, $H86, NewEmisData!$D:$D, BQ$2), SUMIFS(NewEmisData!M:M, NewEmisData!$A:$A, "LDV", NewEmisData!$B:$B, $A86, NewEmisData!$C:$C, $H86, NewEmisData!$D:$D, BQ$2))</f>
        <v>0.91886504762322097</v>
      </c>
      <c r="BR86" s="335">
        <v>1.6588293829830492</v>
      </c>
      <c r="BS86" s="335">
        <f>$I86*IF($G86="Pickup", SUMIFS(NewEmisData!E:E, NewEmisData!$A:$A, "Pickup", NewEmisData!$B:$B, $A86, NewEmisData!$C:$C, $H86, NewEmisData!$D:$D, BS$2), SUMIFS(NewEmisData!E:E, NewEmisData!$A:$A, "LDV", NewEmisData!$B:$B, $A86, NewEmisData!$C:$C, $H86, NewEmisData!$D:$D, BS$2))</f>
        <v>0.64604041020523395</v>
      </c>
      <c r="BT86" s="335">
        <f>$I86*IF($G86="Pickup", SUMIFS(NewEmisData!F:F, NewEmisData!$A:$A, "Pickup", NewEmisData!$B:$B, $A86, NewEmisData!$C:$C, $H86, NewEmisData!$D:$D, BT$2), SUMIFS(NewEmisData!F:F, NewEmisData!$A:$A, "LDV", NewEmisData!$B:$B, $A86, NewEmisData!$C:$C, $H86, NewEmisData!$D:$D, BT$2))</f>
        <v>0.33711601886070303</v>
      </c>
      <c r="BU86" s="335">
        <f>$I86*IF($G86="Pickup", SUMIFS(NewEmisData!G:G, NewEmisData!$A:$A, "Pickup", NewEmisData!$B:$B, $A86, NewEmisData!$C:$C, $H86, NewEmisData!$D:$D, BU$2), SUMIFS(NewEmisData!G:G, NewEmisData!$A:$A, "LDV", NewEmisData!$B:$B, $A86, NewEmisData!$C:$C, $H86, NewEmisData!$D:$D, BU$2))</f>
        <v>0.24835485029207899</v>
      </c>
      <c r="BV86" s="335">
        <f>$I86*IF($G86="Pickup", SUMIFS(NewEmisData!H:H, NewEmisData!$A:$A, "Pickup", NewEmisData!$B:$B, $A86, NewEmisData!$C:$C, $H86, NewEmisData!$D:$D, BV$2), SUMIFS(NewEmisData!H:H, NewEmisData!$A:$A, "LDV", NewEmisData!$B:$B, $A86, NewEmisData!$C:$C, $H86, NewEmisData!$D:$D, BV$2))</f>
        <v>0.20063726173746699</v>
      </c>
      <c r="BW86" s="335">
        <f>$I86*IF($G86="Pickup", SUMIFS(NewEmisData!I:I, NewEmisData!$A:$A, "Pickup", NewEmisData!$B:$B, $A86, NewEmisData!$C:$C, $H86, NewEmisData!$D:$D, BW$2), SUMIFS(NewEmisData!I:I, NewEmisData!$A:$A, "LDV", NewEmisData!$B:$B, $A86, NewEmisData!$C:$C, $H86, NewEmisData!$D:$D, BW$2))</f>
        <v>0.148388069930526</v>
      </c>
      <c r="BX86" s="335">
        <f>$I86*IF($G86="Pickup", SUMIFS(NewEmisData!J:J, NewEmisData!$A:$A, "Pickup", NewEmisData!$B:$B, $A86, NewEmisData!$C:$C, $H86, NewEmisData!$D:$D, BX$2), SUMIFS(NewEmisData!J:J, NewEmisData!$A:$A, "LDV", NewEmisData!$B:$B, $A86, NewEmisData!$C:$C, $H86, NewEmisData!$D:$D, BX$2))</f>
        <v>0.12460657527841699</v>
      </c>
      <c r="BY86" s="335">
        <f>$I86*IF($G86="Pickup", SUMIFS(NewEmisData!K:K, NewEmisData!$A:$A, "Pickup", NewEmisData!$B:$B, $A86, NewEmisData!$C:$C, $H86, NewEmisData!$D:$D, BY$2), SUMIFS(NewEmisData!K:K, NewEmisData!$A:$A, "LDV", NewEmisData!$B:$B, $A86, NewEmisData!$C:$C, $H86, NewEmisData!$D:$D, BY$2))</f>
        <v>0.11177610097077099</v>
      </c>
      <c r="BZ86" s="335">
        <f>$I86*IF($G86="Pickup", SUMIFS(NewEmisData!L:L, NewEmisData!$A:$A, "Pickup", NewEmisData!$B:$B, $A86, NewEmisData!$C:$C, $H86, NewEmisData!$D:$D, BZ$2), SUMIFS(NewEmisData!L:L, NewEmisData!$A:$A, "LDV", NewEmisData!$B:$B, $A86, NewEmisData!$C:$C, $H86, NewEmisData!$D:$D, BZ$2))</f>
        <v>0.10678198489299399</v>
      </c>
      <c r="CA86" s="335">
        <f>$I86*IF($G86="Pickup", SUMIFS(NewEmisData!M:M, NewEmisData!$A:$A, "Pickup", NewEmisData!$B:$B, $A86, NewEmisData!$C:$C, $H86, NewEmisData!$D:$D, CA$2), SUMIFS(NewEmisData!M:M, NewEmisData!$A:$A, "LDV", NewEmisData!$B:$B, $A86, NewEmisData!$C:$C, $H86, NewEmisData!$D:$D, CA$2))</f>
        <v>0.102788686456563</v>
      </c>
      <c r="CB86" s="335">
        <v>0.10573121882292051</v>
      </c>
      <c r="CC86" s="335">
        <f>$I86*IF($G86="Pickup", SUMIFS(NewEmisData!E:E, NewEmisData!$A:$A, "Pickup", NewEmisData!$B:$B, $A86, NewEmisData!$C:$C, $H86, NewEmisData!$D:$D, CC$2), SUMIFS(NewEmisData!E:E, NewEmisData!$A:$A, "LDV", NewEmisData!$B:$B, $A86, NewEmisData!$C:$C, $H86, NewEmisData!$D:$D, CC$2))</f>
        <v>4.5186599160421101E-2</v>
      </c>
      <c r="CD86" s="335">
        <f>$I86*IF($G86="Pickup", SUMIFS(NewEmisData!F:F, NewEmisData!$A:$A, "Pickup", NewEmisData!$B:$B, $A86, NewEmisData!$C:$C, $H86, NewEmisData!$D:$D, CD$2), SUMIFS(NewEmisData!F:F, NewEmisData!$A:$A, "LDV", NewEmisData!$B:$B, $A86, NewEmisData!$C:$C, $H86, NewEmisData!$D:$D, CD$2))</f>
        <v>3.0321042660064499E-2</v>
      </c>
      <c r="CE86" s="335">
        <f>$I86*IF($G86="Pickup", SUMIFS(NewEmisData!G:G, NewEmisData!$A:$A, "Pickup", NewEmisData!$B:$B, $A86, NewEmisData!$C:$C, $H86, NewEmisData!$D:$D, CE$2), SUMIFS(NewEmisData!G:G, NewEmisData!$A:$A, "LDV", NewEmisData!$B:$B, $A86, NewEmisData!$C:$C, $H86, NewEmisData!$D:$D, CE$2))</f>
        <v>2.5916716030162101E-2</v>
      </c>
      <c r="CF86" s="335">
        <f>$I86*IF($G86="Pickup", SUMIFS(NewEmisData!H:H, NewEmisData!$A:$A, "Pickup", NewEmisData!$B:$B, $A86, NewEmisData!$C:$C, $H86, NewEmisData!$D:$D, CF$2), SUMIFS(NewEmisData!H:H, NewEmisData!$A:$A, "LDV", NewEmisData!$B:$B, $A86, NewEmisData!$C:$C, $H86, NewEmisData!$D:$D, CF$2))</f>
        <v>2.4735955589537201E-2</v>
      </c>
      <c r="CG86" s="335">
        <f>$I86*IF($G86="Pickup", SUMIFS(NewEmisData!I:I, NewEmisData!$A:$A, "Pickup", NewEmisData!$B:$B, $A86, NewEmisData!$C:$C, $H86, NewEmisData!$D:$D, CG$2), SUMIFS(NewEmisData!I:I, NewEmisData!$A:$A, "LDV", NewEmisData!$B:$B, $A86, NewEmisData!$C:$C, $H86, NewEmisData!$D:$D, CG$2))</f>
        <v>2.39507418397766E-2</v>
      </c>
      <c r="CH86" s="335">
        <f>$I86*IF($G86="Pickup", SUMIFS(NewEmisData!J:J, NewEmisData!$A:$A, "Pickup", NewEmisData!$B:$B, $A86, NewEmisData!$C:$C, $H86, NewEmisData!$D:$D, CH$2), SUMIFS(NewEmisData!J:J, NewEmisData!$A:$A, "LDV", NewEmisData!$B:$B, $A86, NewEmisData!$C:$C, $H86, NewEmisData!$D:$D, CH$2))</f>
        <v>2.33343295652753E-2</v>
      </c>
      <c r="CI86" s="335">
        <f>$I86*IF($G86="Pickup", SUMIFS(NewEmisData!K:K, NewEmisData!$A:$A, "Pickup", NewEmisData!$B:$B, $A86, NewEmisData!$C:$C, $H86, NewEmisData!$D:$D, CI$2), SUMIFS(NewEmisData!K:K, NewEmisData!$A:$A, "LDV", NewEmisData!$B:$B, $A86, NewEmisData!$C:$C, $H86, NewEmisData!$D:$D, CI$2))</f>
        <v>2.33323778682475E-2</v>
      </c>
      <c r="CJ86" s="335">
        <f>$I86*IF($G86="Pickup", SUMIFS(NewEmisData!L:L, NewEmisData!$A:$A, "Pickup", NewEmisData!$B:$B, $A86, NewEmisData!$C:$C, $H86, NewEmisData!$D:$D, CJ$2), SUMIFS(NewEmisData!L:L, NewEmisData!$A:$A, "LDV", NewEmisData!$B:$B, $A86, NewEmisData!$C:$C, $H86, NewEmisData!$D:$D, CJ$2))</f>
        <v>2.3331868508858E-2</v>
      </c>
      <c r="CK86" s="335">
        <f>$I86*IF($G86="Pickup", SUMIFS(NewEmisData!M:M, NewEmisData!$A:$A, "Pickup", NewEmisData!$B:$B, $A86, NewEmisData!$C:$C, $H86, NewEmisData!$D:$D, CK$2), SUMIFS(NewEmisData!M:M, NewEmisData!$A:$A, "LDV", NewEmisData!$B:$B, $A86, NewEmisData!$C:$C, $H86, NewEmisData!$D:$D, CK$2))</f>
        <v>2.3331333840255802E-2</v>
      </c>
      <c r="CL86" s="335">
        <v>2.2881070645398207E-2</v>
      </c>
      <c r="CM86" s="335">
        <f>$I86*IF($G86="Pickup", SUMIFS(NewEmisData!E:E, NewEmisData!$A:$A, "Pickup", NewEmisData!$B:$B, $A86, NewEmisData!$C:$C, $H86, NewEmisData!$D:$D, CM$2), SUMIFS(NewEmisData!E:E, NewEmisData!$A:$A, "LDV", NewEmisData!$B:$B, $A86, NewEmisData!$C:$C, $H86, NewEmisData!$D:$D, CM$2))</f>
        <v>1.8999640989844298E-2</v>
      </c>
      <c r="CN86" s="335">
        <f>$I86*IF($G86="Pickup", SUMIFS(NewEmisData!F:F, NewEmisData!$A:$A, "Pickup", NewEmisData!$B:$B, $A86, NewEmisData!$C:$C, $H86, NewEmisData!$D:$D, CN$2), SUMIFS(NewEmisData!F:F, NewEmisData!$A:$A, "LDV", NewEmisData!$B:$B, $A86, NewEmisData!$C:$C, $H86, NewEmisData!$D:$D, CN$2))</f>
        <v>1.12934038283153E-2</v>
      </c>
      <c r="CO86" s="335">
        <f>$I86*IF($G86="Pickup", SUMIFS(NewEmisData!G:G, NewEmisData!$A:$A, "Pickup", NewEmisData!$B:$B, $A86, NewEmisData!$C:$C, $H86, NewEmisData!$D:$D, CO$2), SUMIFS(NewEmisData!G:G, NewEmisData!$A:$A, "LDV", NewEmisData!$B:$B, $A86, NewEmisData!$C:$C, $H86, NewEmisData!$D:$D, CO$2))</f>
        <v>8.9155864809614994E-3</v>
      </c>
      <c r="CP86" s="335">
        <f>$I86*IF($G86="Pickup", SUMIFS(NewEmisData!H:H, NewEmisData!$A:$A, "Pickup", NewEmisData!$B:$B, $A86, NewEmisData!$C:$C, $H86, NewEmisData!$D:$D, CP$2), SUMIFS(NewEmisData!H:H, NewEmisData!$A:$A, "LDV", NewEmisData!$B:$B, $A86, NewEmisData!$C:$C, $H86, NewEmisData!$D:$D, CP$2))</f>
        <v>7.3372921922104104E-3</v>
      </c>
      <c r="CQ86" s="335">
        <f>$I86*IF($G86="Pickup", SUMIFS(NewEmisData!I:I, NewEmisData!$A:$A, "Pickup", NewEmisData!$B:$B, $A86, NewEmisData!$C:$C, $H86, NewEmisData!$D:$D, CQ$2), SUMIFS(NewEmisData!I:I, NewEmisData!$A:$A, "LDV", NewEmisData!$B:$B, $A86, NewEmisData!$C:$C, $H86, NewEmisData!$D:$D, CQ$2))</f>
        <v>6.5724995115123896E-3</v>
      </c>
      <c r="CR86" s="335">
        <f>$I86*IF($G86="Pickup", SUMIFS(NewEmisData!J:J, NewEmisData!$A:$A, "Pickup", NewEmisData!$B:$B, $A86, NewEmisData!$C:$C, $H86, NewEmisData!$D:$D, CR$2), SUMIFS(NewEmisData!J:J, NewEmisData!$A:$A, "LDV", NewEmisData!$B:$B, $A86, NewEmisData!$C:$C, $H86, NewEmisData!$D:$D, CR$2))</f>
        <v>6.2407197852133098E-3</v>
      </c>
      <c r="CS86" s="335">
        <f>$I86*IF($G86="Pickup", SUMIFS(NewEmisData!K:K, NewEmisData!$A:$A, "Pickup", NewEmisData!$B:$B, $A86, NewEmisData!$C:$C, $H86, NewEmisData!$D:$D, CS$2), SUMIFS(NewEmisData!K:K, NewEmisData!$A:$A, "LDV", NewEmisData!$B:$B, $A86, NewEmisData!$C:$C, $H86, NewEmisData!$D:$D, CS$2))</f>
        <v>6.20457620974787E-3</v>
      </c>
      <c r="CT86" s="335">
        <f>$I86*IF($G86="Pickup", SUMIFS(NewEmisData!L:L, NewEmisData!$A:$A, "Pickup", NewEmisData!$B:$B, $A86, NewEmisData!$C:$C, $H86, NewEmisData!$D:$D, CT$2), SUMIFS(NewEmisData!L:L, NewEmisData!$A:$A, "LDV", NewEmisData!$B:$B, $A86, NewEmisData!$C:$C, $H86, NewEmisData!$D:$D, CT$2))</f>
        <v>6.1456645266433898E-3</v>
      </c>
      <c r="CU86" s="335">
        <f>$I86*IF($G86="Pickup", SUMIFS(NewEmisData!M:M, NewEmisData!$A:$A, "Pickup", NewEmisData!$B:$B, $A86, NewEmisData!$C:$C, $H86, NewEmisData!$D:$D, CU$2), SUMIFS(NewEmisData!M:M, NewEmisData!$A:$A, "LDV", NewEmisData!$B:$B, $A86, NewEmisData!$C:$C, $H86, NewEmisData!$D:$D, CU$2))</f>
        <v>6.1452936234844303E-3</v>
      </c>
      <c r="CV86" s="335">
        <v>6.9734009009235556E-3</v>
      </c>
      <c r="CW86" s="335">
        <v>4.0498104655261064E-3</v>
      </c>
      <c r="CX86" s="335">
        <v>2.5030350838759993E-3</v>
      </c>
      <c r="CY86" s="335">
        <v>2.1151214403419519E-3</v>
      </c>
      <c r="CZ86" s="335">
        <v>1.7489979687569375E-3</v>
      </c>
      <c r="DA86" s="335">
        <v>1.340486996695321E-3</v>
      </c>
      <c r="DB86" s="335">
        <v>1.0553769116342638E-3</v>
      </c>
      <c r="DC86" s="335">
        <v>1.0132227560056145E-3</v>
      </c>
      <c r="DD86" s="335">
        <v>1.0003159541004489E-3</v>
      </c>
      <c r="DE86" s="335">
        <v>9.9860782000699166E-4</v>
      </c>
      <c r="DF86" s="335">
        <v>9.9860782000699166E-4</v>
      </c>
      <c r="DG86" s="335">
        <f>$I86*IF($G86="Pickup", SUMIFS(NewEmisData!E:E, NewEmisData!$A:$A, "Pickup", NewEmisData!$B:$B, $A86, NewEmisData!$C:$C, $H86, NewEmisData!$D:$D, DG$2), SUMIFS(NewEmisData!E:E, NewEmisData!$A:$A, "LDV", NewEmisData!$B:$B, $A86, NewEmisData!$C:$C, $H86, NewEmisData!$D:$D, DG$2))</f>
        <v>0</v>
      </c>
      <c r="DH86" s="335">
        <f>$I86*IF($G86="Pickup", SUMIFS(NewEmisData!F:F, NewEmisData!$A:$A, "Pickup", NewEmisData!$B:$B, $A86, NewEmisData!$C:$C, $H86, NewEmisData!$D:$D, DH$2), SUMIFS(NewEmisData!F:F, NewEmisData!$A:$A, "LDV", NewEmisData!$B:$B, $A86, NewEmisData!$C:$C, $H86, NewEmisData!$D:$D, DH$2))</f>
        <v>0</v>
      </c>
      <c r="DI86" s="335">
        <f>$I86*IF($G86="Pickup", SUMIFS(NewEmisData!G:G, NewEmisData!$A:$A, "Pickup", NewEmisData!$B:$B, $A86, NewEmisData!$C:$C, $H86, NewEmisData!$D:$D, DI$2), SUMIFS(NewEmisData!G:G, NewEmisData!$A:$A, "LDV", NewEmisData!$B:$B, $A86, NewEmisData!$C:$C, $H86, NewEmisData!$D:$D, DI$2))</f>
        <v>0</v>
      </c>
      <c r="DJ86" s="335">
        <f>$I86*IF($G86="Pickup", SUMIFS(NewEmisData!H:H, NewEmisData!$A:$A, "Pickup", NewEmisData!$B:$B, $A86, NewEmisData!$C:$C, $H86, NewEmisData!$D:$D, DJ$2), SUMIFS(NewEmisData!H:H, NewEmisData!$A:$A, "LDV", NewEmisData!$B:$B, $A86, NewEmisData!$C:$C, $H86, NewEmisData!$D:$D, DJ$2))</f>
        <v>0</v>
      </c>
      <c r="DK86" s="335">
        <f>$I86*IF($G86="Pickup", SUMIFS(NewEmisData!I:I, NewEmisData!$A:$A, "Pickup", NewEmisData!$B:$B, $A86, NewEmisData!$C:$C, $H86, NewEmisData!$D:$D, DK$2), SUMIFS(NewEmisData!I:I, NewEmisData!$A:$A, "LDV", NewEmisData!$B:$B, $A86, NewEmisData!$C:$C, $H86, NewEmisData!$D:$D, DK$2))</f>
        <v>0</v>
      </c>
      <c r="DL86" s="335">
        <f>$I86*IF($G86="Pickup", SUMIFS(NewEmisData!J:J, NewEmisData!$A:$A, "Pickup", NewEmisData!$B:$B, $A86, NewEmisData!$C:$C, $H86, NewEmisData!$D:$D, DL$2), SUMIFS(NewEmisData!J:J, NewEmisData!$A:$A, "LDV", NewEmisData!$B:$B, $A86, NewEmisData!$C:$C, $H86, NewEmisData!$D:$D, DL$2))</f>
        <v>0</v>
      </c>
      <c r="DM86" s="335">
        <f>$I86*IF($G86="Pickup", SUMIFS(NewEmisData!K:K, NewEmisData!$A:$A, "Pickup", NewEmisData!$B:$B, $A86, NewEmisData!$C:$C, $H86, NewEmisData!$D:$D, DM$2), SUMIFS(NewEmisData!K:K, NewEmisData!$A:$A, "LDV", NewEmisData!$B:$B, $A86, NewEmisData!$C:$C, $H86, NewEmisData!$D:$D, DM$2))</f>
        <v>0</v>
      </c>
      <c r="DN86" s="335">
        <f>$I86*IF($G86="Pickup", SUMIFS(NewEmisData!L:L, NewEmisData!$A:$A, "Pickup", NewEmisData!$B:$B, $A86, NewEmisData!$C:$C, $H86, NewEmisData!$D:$D, DN$2), SUMIFS(NewEmisData!L:L, NewEmisData!$A:$A, "LDV", NewEmisData!$B:$B, $A86, NewEmisData!$C:$C, $H86, NewEmisData!$D:$D, DN$2))</f>
        <v>0</v>
      </c>
      <c r="DO86" s="335">
        <f>$I86*IF($G86="Pickup", SUMIFS(NewEmisData!M:M, NewEmisData!$A:$A, "Pickup", NewEmisData!$B:$B, $A86, NewEmisData!$C:$C, $H86, NewEmisData!$D:$D, DO$2), SUMIFS(NewEmisData!M:M, NewEmisData!$A:$A, "LDV", NewEmisData!$B:$B, $A86, NewEmisData!$C:$C, $H86, NewEmisData!$D:$D, DO$2))</f>
        <v>0</v>
      </c>
      <c r="DP86" s="335">
        <v>2.023129771030282E-3</v>
      </c>
      <c r="DQ86" s="335">
        <f>$I86*IF($G86="Pickup", SUMIFS(NewEmisData!E:E, NewEmisData!$A:$A, "Pickup", NewEmisData!$B:$B, $A86, NewEmisData!$C:$C, $H86, NewEmisData!$D:$D, DQ$2), SUMIFS(NewEmisData!E:E, NewEmisData!$A:$A, "LDV", NewEmisData!$B:$B, $A86, NewEmisData!$C:$C, $H86, NewEmisData!$D:$D, DQ$2))</f>
        <v>1.28100272800791E-2</v>
      </c>
      <c r="DR86" s="335">
        <f>$I86*IF($G86="Pickup", SUMIFS(NewEmisData!F:F, NewEmisData!$A:$A, "Pickup", NewEmisData!$B:$B, $A86, NewEmisData!$C:$C, $H86, NewEmisData!$D:$D, DR$2), SUMIFS(NewEmisData!F:F, NewEmisData!$A:$A, "LDV", NewEmisData!$B:$B, $A86, NewEmisData!$C:$C, $H86, NewEmisData!$D:$D, DR$2))</f>
        <v>6.9424260700293398E-3</v>
      </c>
      <c r="DS86" s="335">
        <f>$I86*IF($G86="Pickup", SUMIFS(NewEmisData!G:G, NewEmisData!$A:$A, "Pickup", NewEmisData!$B:$B, $A86, NewEmisData!$C:$C, $H86, NewEmisData!$D:$D, DS$2), SUMIFS(NewEmisData!G:G, NewEmisData!$A:$A, "LDV", NewEmisData!$B:$B, $A86, NewEmisData!$C:$C, $H86, NewEmisData!$D:$D, DS$2))</f>
        <v>5.5718062948972597E-3</v>
      </c>
      <c r="DT86" s="335">
        <f>$I86*IF($G86="Pickup", SUMIFS(NewEmisData!H:H, NewEmisData!$A:$A, "Pickup", NewEmisData!$B:$B, $A86, NewEmisData!$C:$C, $H86, NewEmisData!$D:$D, DT$2), SUMIFS(NewEmisData!H:H, NewEmisData!$A:$A, "LDV", NewEmisData!$B:$B, $A86, NewEmisData!$C:$C, $H86, NewEmisData!$D:$D, DT$2))</f>
        <v>4.2603417623007303E-3</v>
      </c>
      <c r="DU86" s="335">
        <f>$I86*IF($G86="Pickup", SUMIFS(NewEmisData!I:I, NewEmisData!$A:$A, "Pickup", NewEmisData!$B:$B, $A86, NewEmisData!$C:$C, $H86, NewEmisData!$D:$D, DU$2), SUMIFS(NewEmisData!I:I, NewEmisData!$A:$A, "LDV", NewEmisData!$B:$B, $A86, NewEmisData!$C:$C, $H86, NewEmisData!$D:$D, DU$2))</f>
        <v>3.31959498333436E-3</v>
      </c>
      <c r="DV86" s="335">
        <f>$I86*IF($G86="Pickup", SUMIFS(NewEmisData!J:J, NewEmisData!$A:$A, "Pickup", NewEmisData!$B:$B, $A86, NewEmisData!$C:$C, $H86, NewEmisData!$D:$D, DV$2), SUMIFS(NewEmisData!J:J, NewEmisData!$A:$A, "LDV", NewEmisData!$B:$B, $A86, NewEmisData!$C:$C, $H86, NewEmisData!$D:$D, DV$2))</f>
        <v>2.8901416801040899E-3</v>
      </c>
      <c r="DW86" s="335">
        <f>$I86*IF($G86="Pickup", SUMIFS(NewEmisData!K:K, NewEmisData!$A:$A, "Pickup", NewEmisData!$B:$B, $A86, NewEmisData!$C:$C, $H86, NewEmisData!$D:$D, DW$2), SUMIFS(NewEmisData!K:K, NewEmisData!$A:$A, "LDV", NewEmisData!$B:$B, $A86, NewEmisData!$C:$C, $H86, NewEmisData!$D:$D, DW$2))</f>
        <v>2.6480526244027302E-3</v>
      </c>
      <c r="DX86" s="335">
        <f>$I86*IF($G86="Pickup", SUMIFS(NewEmisData!L:L, NewEmisData!$A:$A, "Pickup", NewEmisData!$B:$B, $A86, NewEmisData!$C:$C, $H86, NewEmisData!$D:$D, DX$2), SUMIFS(NewEmisData!L:L, NewEmisData!$A:$A, "LDV", NewEmisData!$B:$B, $A86, NewEmisData!$C:$C, $H86, NewEmisData!$D:$D, DX$2))</f>
        <v>2.5707167297103401E-3</v>
      </c>
      <c r="DY86" s="335">
        <f>$I86*IF($G86="Pickup", SUMIFS(NewEmisData!M:M, NewEmisData!$A:$A, "Pickup", NewEmisData!$B:$B, $A86, NewEmisData!$C:$C, $H86, NewEmisData!$D:$D, DY$2), SUMIFS(NewEmisData!M:M, NewEmisData!$A:$A, "LDV", NewEmisData!$B:$B, $A86, NewEmisData!$C:$C, $H86, NewEmisData!$D:$D, DY$2))</f>
        <v>2.5319062605993902E-3</v>
      </c>
      <c r="DZ86" s="335">
        <v>5.594489642908501E-3</v>
      </c>
      <c r="EA86" s="335">
        <f t="shared" si="118"/>
        <v>437.85746964693402</v>
      </c>
      <c r="EB86" s="335">
        <f t="shared" si="119"/>
        <v>424.609883045034</v>
      </c>
      <c r="EC86" s="335">
        <f t="shared" si="120"/>
        <v>389.26792072260798</v>
      </c>
      <c r="ED86" s="335">
        <f t="shared" si="121"/>
        <v>331.09003080375697</v>
      </c>
      <c r="EE86" s="335">
        <f t="shared" si="122"/>
        <v>286.46929869872997</v>
      </c>
      <c r="EF86" s="335">
        <f t="shared" si="123"/>
        <v>261.33080310252802</v>
      </c>
      <c r="EG86" s="335">
        <f t="shared" si="124"/>
        <v>250.12665030232699</v>
      </c>
      <c r="EH86" s="335">
        <f t="shared" si="125"/>
        <v>246.146486551527</v>
      </c>
      <c r="EI86" s="335">
        <f t="shared" si="126"/>
        <v>244.677818234341</v>
      </c>
      <c r="EJ86" s="335">
        <f t="shared" si="127"/>
        <v>0.27672218065037407</v>
      </c>
      <c r="EK86" s="335">
        <f t="shared" si="128"/>
        <v>0.78000130642291299</v>
      </c>
      <c r="EL86" s="335">
        <f t="shared" si="129"/>
        <v>0.323605278282381</v>
      </c>
      <c r="EM86" s="335">
        <f t="shared" si="130"/>
        <v>0.19152446532377701</v>
      </c>
      <c r="EN86" s="335">
        <f t="shared" si="131"/>
        <v>0.12537127832280801</v>
      </c>
      <c r="EO86" s="335">
        <f t="shared" si="132"/>
        <v>7.6671766649271E-2</v>
      </c>
      <c r="EP86" s="335">
        <f t="shared" si="133"/>
        <v>5.7019026656941203E-2</v>
      </c>
      <c r="EQ86" s="335">
        <f t="shared" si="134"/>
        <v>4.8823281713844202E-2</v>
      </c>
      <c r="ER86" s="335">
        <f t="shared" si="135"/>
        <v>4.6542407484685501E-2</v>
      </c>
      <c r="ES86" s="335">
        <f t="shared" si="136"/>
        <v>4.5415311435121702E-2</v>
      </c>
      <c r="ET86" s="335">
        <f t="shared" si="137"/>
        <v>6.1988464688476796E-2</v>
      </c>
      <c r="EU86" s="335">
        <f t="shared" si="138"/>
        <v>7.5764719154140002E-3</v>
      </c>
      <c r="EV86" s="335">
        <f t="shared" si="139"/>
        <v>7.3472400077695399E-3</v>
      </c>
      <c r="EW86" s="335">
        <f t="shared" si="140"/>
        <v>5.5842494055705696E-3</v>
      </c>
      <c r="EX86" s="335">
        <f t="shared" si="141"/>
        <v>4.7496587466809804E-3</v>
      </c>
      <c r="EY86" s="335">
        <f t="shared" si="142"/>
        <v>4.1095518958717504E-3</v>
      </c>
      <c r="EZ86" s="335">
        <f t="shared" si="143"/>
        <v>3.7489264773323799E-3</v>
      </c>
      <c r="FA86" s="335">
        <f t="shared" si="144"/>
        <v>3.5881959766524201E-3</v>
      </c>
      <c r="FB86" s="335">
        <f t="shared" si="145"/>
        <v>3.5311006464952199E-3</v>
      </c>
      <c r="FC86" s="335">
        <f t="shared" si="146"/>
        <v>3.5100309709840301E-3</v>
      </c>
      <c r="FD86" s="335">
        <f t="shared" si="147"/>
        <v>1.7442083422488778E-3</v>
      </c>
      <c r="FE86" s="335">
        <f t="shared" si="148"/>
        <v>6.7831755328566196E-2</v>
      </c>
      <c r="FF86" s="335">
        <f t="shared" si="149"/>
        <v>6.3250667156757298E-2</v>
      </c>
      <c r="FG86" s="335">
        <f t="shared" si="150"/>
        <v>6.2628417187727006E-2</v>
      </c>
      <c r="FH86" s="335">
        <f t="shared" si="151"/>
        <v>6.1216981125607202E-2</v>
      </c>
      <c r="FI86" s="335">
        <f t="shared" si="152"/>
        <v>5.9842025439809501E-2</v>
      </c>
      <c r="FJ86" s="335">
        <f t="shared" si="153"/>
        <v>5.8761885691048198E-2</v>
      </c>
      <c r="FK86" s="335">
        <f t="shared" si="154"/>
        <v>5.8072078083983E-2</v>
      </c>
      <c r="FL86" s="335">
        <f t="shared" si="155"/>
        <v>5.7726484266030297E-2</v>
      </c>
      <c r="FM86" s="335">
        <f t="shared" si="156"/>
        <v>5.7530226905323702E-2</v>
      </c>
      <c r="FN86" s="335">
        <f t="shared" si="157"/>
        <v>4.7629366333098749E-2</v>
      </c>
      <c r="FO86" s="335">
        <f t="shared" si="158"/>
        <v>1.8324822567621701E-2</v>
      </c>
      <c r="FP86" s="335">
        <f t="shared" si="159"/>
        <v>1.4272294035055699E-2</v>
      </c>
      <c r="FQ86" s="335">
        <f t="shared" si="160"/>
        <v>1.3165752481838801E-2</v>
      </c>
      <c r="FR86" s="335">
        <f t="shared" si="161"/>
        <v>1.1917194849656599E-2</v>
      </c>
      <c r="FS86" s="335">
        <f t="shared" si="162"/>
        <v>1.0700861948252101E-2</v>
      </c>
      <c r="FT86" s="335">
        <f t="shared" si="163"/>
        <v>9.7453521893521699E-3</v>
      </c>
      <c r="FU86" s="335">
        <f t="shared" si="164"/>
        <v>9.1351470976244707E-3</v>
      </c>
      <c r="FV86" s="335">
        <f t="shared" si="165"/>
        <v>8.8293874131557606E-3</v>
      </c>
      <c r="FW86" s="335">
        <f t="shared" si="166"/>
        <v>8.6558174466142106E-3</v>
      </c>
      <c r="FX86" s="335">
        <f t="shared" si="167"/>
        <v>9.4789149915835945E-3</v>
      </c>
    </row>
    <row r="87" spans="1:180" x14ac:dyDescent="0.2">
      <c r="A87" s="305" t="str">
        <f>_xlfn.CONCAT(IF(LEFT(TRIM(A86),1)="*", "*R", "R"), 1+RIGHT(TRIM(A86),1))</f>
        <v>R4</v>
      </c>
      <c r="B87" s="305" t="str">
        <f t="shared" si="179"/>
        <v>TLMGHEV11</v>
      </c>
      <c r="C87" s="305" t="str">
        <f t="shared" si="180"/>
        <v>TL.GSL.M.HEV.2011</v>
      </c>
      <c r="D87" s="301" t="str">
        <f t="shared" si="181"/>
        <v>bn-vmt, bn-vmt/a</v>
      </c>
      <c r="E87" s="301" t="str">
        <f t="shared" si="182"/>
        <v>TLGSL</v>
      </c>
      <c r="F87" s="301" t="str">
        <f t="shared" si="183"/>
        <v>TL</v>
      </c>
      <c r="G87" s="315" t="s">
        <v>819</v>
      </c>
      <c r="H87" s="315" t="s">
        <v>814</v>
      </c>
      <c r="I87" s="315">
        <v>1</v>
      </c>
      <c r="J87" s="315" t="str">
        <f t="shared" si="168"/>
        <v>Minivan-GSL</v>
      </c>
      <c r="K87" s="335">
        <f>$I87*IF($G87="Pickup", SUMIFS(NewEmisData!E:E, NewEmisData!$A:$A, "Pickup", NewEmisData!$B:$B, $A87, NewEmisData!$C:$C, $H87, NewEmisData!$D:$D, K$2), SUMIFS(NewEmisData!E:E, NewEmisData!$A:$A, "LDV", NewEmisData!$B:$B, $A87, NewEmisData!$C:$C, $H87, NewEmisData!$D:$D, K$2))</f>
        <v>605.35194063093002</v>
      </c>
      <c r="L87" s="335">
        <f>$I87*IF($G87="Pickup", SUMIFS(NewEmisData!F:F, NewEmisData!$A:$A, "Pickup", NewEmisData!$B:$B, $A87, NewEmisData!$C:$C, $H87, NewEmisData!$D:$D, L$2), SUMIFS(NewEmisData!F:F, NewEmisData!$A:$A, "LDV", NewEmisData!$B:$B, $A87, NewEmisData!$C:$C, $H87, NewEmisData!$D:$D, L$2))</f>
        <v>575.43677827742204</v>
      </c>
      <c r="M87" s="335">
        <f>$I87*IF($G87="Pickup", SUMIFS(NewEmisData!G:G, NewEmisData!$A:$A, "Pickup", NewEmisData!$B:$B, $A87, NewEmisData!$C:$C, $H87, NewEmisData!$D:$D, M$2), SUMIFS(NewEmisData!G:G, NewEmisData!$A:$A, "LDV", NewEmisData!$B:$B, $A87, NewEmisData!$C:$C, $H87, NewEmisData!$D:$D, M$2))</f>
        <v>447.50306541281799</v>
      </c>
      <c r="N87" s="335">
        <f>$I87*IF($G87="Pickup", SUMIFS(NewEmisData!H:H, NewEmisData!$A:$A, "Pickup", NewEmisData!$B:$B, $A87, NewEmisData!$C:$C, $H87, NewEmisData!$D:$D, N$2), SUMIFS(NewEmisData!H:H, NewEmisData!$A:$A, "LDV", NewEmisData!$B:$B, $A87, NewEmisData!$C:$C, $H87, NewEmisData!$D:$D, N$2))</f>
        <v>380.32748601406797</v>
      </c>
      <c r="O87" s="335">
        <f>$I87*IF($G87="Pickup", SUMIFS(NewEmisData!I:I, NewEmisData!$A:$A, "Pickup", NewEmisData!$B:$B, $A87, NewEmisData!$C:$C, $H87, NewEmisData!$D:$D, O$2), SUMIFS(NewEmisData!I:I, NewEmisData!$A:$A, "LDV", NewEmisData!$B:$B, $A87, NewEmisData!$C:$C, $H87, NewEmisData!$D:$D, O$2))</f>
        <v>328.8508655947</v>
      </c>
      <c r="P87" s="335">
        <f>$I87*IF($G87="Pickup", SUMIFS(NewEmisData!J:J, NewEmisData!$A:$A, "Pickup", NewEmisData!$B:$B, $A87, NewEmisData!$C:$C, $H87, NewEmisData!$D:$D, P$2), SUMIFS(NewEmisData!J:J, NewEmisData!$A:$A, "LDV", NewEmisData!$B:$B, $A87, NewEmisData!$C:$C, $H87, NewEmisData!$D:$D, P$2))</f>
        <v>299.87343037562698</v>
      </c>
      <c r="Q87" s="335">
        <f>$I87*IF($G87="Pickup", SUMIFS(NewEmisData!K:K, NewEmisData!$A:$A, "Pickup", NewEmisData!$B:$B, $A87, NewEmisData!$C:$C, $H87, NewEmisData!$D:$D, Q$2), SUMIFS(NewEmisData!K:K, NewEmisData!$A:$A, "LDV", NewEmisData!$B:$B, $A87, NewEmisData!$C:$C, $H87, NewEmisData!$D:$D, Q$2))</f>
        <v>286.96645721008798</v>
      </c>
      <c r="R87" s="335">
        <f>$I87*IF($G87="Pickup", SUMIFS(NewEmisData!L:L, NewEmisData!$A:$A, "Pickup", NewEmisData!$B:$B, $A87, NewEmisData!$C:$C, $H87, NewEmisData!$D:$D, R$2), SUMIFS(NewEmisData!L:L, NewEmisData!$A:$A, "LDV", NewEmisData!$B:$B, $A87, NewEmisData!$C:$C, $H87, NewEmisData!$D:$D, R$2))</f>
        <v>282.38592098475101</v>
      </c>
      <c r="S87" s="335">
        <f>$I87*IF($G87="Pickup", SUMIFS(NewEmisData!M:M, NewEmisData!$A:$A, "Pickup", NewEmisData!$B:$B, $A87, NewEmisData!$C:$C, $H87, NewEmisData!$D:$D, S$2), SUMIFS(NewEmisData!M:M, NewEmisData!$A:$A, "LDV", NewEmisData!$B:$B, $A87, NewEmisData!$C:$C, $H87, NewEmisData!$D:$D, S$2))</f>
        <v>280.69816184937503</v>
      </c>
      <c r="T87" s="335">
        <v>0.27672218065037407</v>
      </c>
      <c r="U87" s="335">
        <f>$I87*IF($G87="Pickup", SUMIFS(NewEmisData!E:E, NewEmisData!$A:$A, "Pickup", NewEmisData!$B:$B, $A87, NewEmisData!$C:$C, $H87, NewEmisData!$D:$D, U$2), SUMIFS(NewEmisData!E:E, NewEmisData!$A:$A, "LDV", NewEmisData!$B:$B, $A87, NewEmisData!$C:$C, $H87, NewEmisData!$D:$D, U$2))</f>
        <v>0.73999493628111201</v>
      </c>
      <c r="V87" s="335">
        <f>$I87*IF($G87="Pickup", SUMIFS(NewEmisData!F:F, NewEmisData!$A:$A, "Pickup", NewEmisData!$B:$B, $A87, NewEmisData!$C:$C, $H87, NewEmisData!$D:$D, V$2), SUMIFS(NewEmisData!F:F, NewEmisData!$A:$A, "LDV", NewEmisData!$B:$B, $A87, NewEmisData!$C:$C, $H87, NewEmisData!$D:$D, V$2))</f>
        <v>0.35335240075773999</v>
      </c>
      <c r="W87" s="335">
        <f>$I87*IF($G87="Pickup", SUMIFS(NewEmisData!G:G, NewEmisData!$A:$A, "Pickup", NewEmisData!$B:$B, $A87, NewEmisData!$C:$C, $H87, NewEmisData!$D:$D, W$2), SUMIFS(NewEmisData!G:G, NewEmisData!$A:$A, "LDV", NewEmisData!$B:$B, $A87, NewEmisData!$C:$C, $H87, NewEmisData!$D:$D, W$2))</f>
        <v>0.18897755292818599</v>
      </c>
      <c r="X87" s="335">
        <f>$I87*IF($G87="Pickup", SUMIFS(NewEmisData!H:H, NewEmisData!$A:$A, "Pickup", NewEmisData!$B:$B, $A87, NewEmisData!$C:$C, $H87, NewEmisData!$D:$D, X$2), SUMIFS(NewEmisData!H:H, NewEmisData!$A:$A, "LDV", NewEmisData!$B:$B, $A87, NewEmisData!$C:$C, $H87, NewEmisData!$D:$D, X$2))</f>
        <v>0.12218817840455801</v>
      </c>
      <c r="Y87" s="335">
        <f>$I87*IF($G87="Pickup", SUMIFS(NewEmisData!I:I, NewEmisData!$A:$A, "Pickup", NewEmisData!$B:$B, $A87, NewEmisData!$C:$C, $H87, NewEmisData!$D:$D, Y$2), SUMIFS(NewEmisData!I:I, NewEmisData!$A:$A, "LDV", NewEmisData!$B:$B, $A87, NewEmisData!$C:$C, $H87, NewEmisData!$D:$D, Y$2))</f>
        <v>7.3060825114572805E-2</v>
      </c>
      <c r="Z87" s="335">
        <f>$I87*IF($G87="Pickup", SUMIFS(NewEmisData!J:J, NewEmisData!$A:$A, "Pickup", NewEmisData!$B:$B, $A87, NewEmisData!$C:$C, $H87, NewEmisData!$D:$D, Z$2), SUMIFS(NewEmisData!J:J, NewEmisData!$A:$A, "LDV", NewEmisData!$B:$B, $A87, NewEmisData!$C:$C, $H87, NewEmisData!$D:$D, Z$2))</f>
        <v>5.3764321341730301E-2</v>
      </c>
      <c r="AA87" s="335">
        <f>$I87*IF($G87="Pickup", SUMIFS(NewEmisData!K:K, NewEmisData!$A:$A, "Pickup", NewEmisData!$B:$B, $A87, NewEmisData!$C:$C, $H87, NewEmisData!$D:$D, AA$2), SUMIFS(NewEmisData!K:K, NewEmisData!$A:$A, "LDV", NewEmisData!$B:$B, $A87, NewEmisData!$C:$C, $H87, NewEmisData!$D:$D, AA$2))</f>
        <v>4.5765873698397498E-2</v>
      </c>
      <c r="AB87" s="335">
        <f>$I87*IF($G87="Pickup", SUMIFS(NewEmisData!L:L, NewEmisData!$A:$A, "Pickup", NewEmisData!$B:$B, $A87, NewEmisData!$C:$C, $H87, NewEmisData!$D:$D, AB$2), SUMIFS(NewEmisData!L:L, NewEmisData!$A:$A, "LDV", NewEmisData!$B:$B, $A87, NewEmisData!$C:$C, $H87, NewEmisData!$D:$D, AB$2))</f>
        <v>4.3548109073897001E-2</v>
      </c>
      <c r="AC87" s="335">
        <f>$I87*IF($G87="Pickup", SUMIFS(NewEmisData!M:M, NewEmisData!$A:$A, "Pickup", NewEmisData!$B:$B, $A87, NewEmisData!$C:$C, $H87, NewEmisData!$D:$D, AC$2), SUMIFS(NewEmisData!M:M, NewEmisData!$A:$A, "LDV", NewEmisData!$B:$B, $A87, NewEmisData!$C:$C, $H87, NewEmisData!$D:$D, AC$2))</f>
        <v>4.24609775043936E-2</v>
      </c>
      <c r="AD87" s="335">
        <v>6.1988464688476796E-2</v>
      </c>
      <c r="AE87" s="335">
        <f>$I87*IF($G87="Pickup", SUMIFS(NewEmisData!E:E, NewEmisData!$A:$A, "Pickup", NewEmisData!$B:$B, $A87, NewEmisData!$C:$C, $H87, NewEmisData!$D:$D, AE$2), SUMIFS(NewEmisData!E:E, NewEmisData!$A:$A, "LDV", NewEmisData!$B:$B, $A87, NewEmisData!$C:$C, $H87, NewEmisData!$D:$D, AE$2))</f>
        <v>1.04747160569124E-2</v>
      </c>
      <c r="AF87" s="335">
        <f>$I87*IF($G87="Pickup", SUMIFS(NewEmisData!F:F, NewEmisData!$A:$A, "Pickup", NewEmisData!$B:$B, $A87, NewEmisData!$C:$C, $H87, NewEmisData!$D:$D, AF$2), SUMIFS(NewEmisData!F:F, NewEmisData!$A:$A, "LDV", NewEmisData!$B:$B, $A87, NewEmisData!$C:$C, $H87, NewEmisData!$D:$D, AF$2))</f>
        <v>9.9570764799691708E-3</v>
      </c>
      <c r="AG87" s="335">
        <f>$I87*IF($G87="Pickup", SUMIFS(NewEmisData!G:G, NewEmisData!$A:$A, "Pickup", NewEmisData!$B:$B, $A87, NewEmisData!$C:$C, $H87, NewEmisData!$D:$D, AG$2), SUMIFS(NewEmisData!G:G, NewEmisData!$A:$A, "LDV", NewEmisData!$B:$B, $A87, NewEmisData!$C:$C, $H87, NewEmisData!$D:$D, AG$2))</f>
        <v>6.4196648888919499E-3</v>
      </c>
      <c r="AH87" s="335">
        <f>$I87*IF($G87="Pickup", SUMIFS(NewEmisData!H:H, NewEmisData!$A:$A, "Pickup", NewEmisData!$B:$B, $A87, NewEmisData!$C:$C, $H87, NewEmisData!$D:$D, AH$2), SUMIFS(NewEmisData!H:H, NewEmisData!$A:$A, "LDV", NewEmisData!$B:$B, $A87, NewEmisData!$C:$C, $H87, NewEmisData!$D:$D, AH$2))</f>
        <v>5.45599526494426E-3</v>
      </c>
      <c r="AI87" s="335">
        <f>$I87*IF($G87="Pickup", SUMIFS(NewEmisData!I:I, NewEmisData!$A:$A, "Pickup", NewEmisData!$B:$B, $A87, NewEmisData!$C:$C, $H87, NewEmisData!$D:$D, AI$2), SUMIFS(NewEmisData!I:I, NewEmisData!$A:$A, "LDV", NewEmisData!$B:$B, $A87, NewEmisData!$C:$C, $H87, NewEmisData!$D:$D, AI$2))</f>
        <v>4.7175365225731996E-3</v>
      </c>
      <c r="AJ87" s="335">
        <f>$I87*IF($G87="Pickup", SUMIFS(NewEmisData!J:J, NewEmisData!$A:$A, "Pickup", NewEmisData!$B:$B, $A87, NewEmisData!$C:$C, $H87, NewEmisData!$D:$D, AJ$2), SUMIFS(NewEmisData!J:J, NewEmisData!$A:$A, "LDV", NewEmisData!$B:$B, $A87, NewEmisData!$C:$C, $H87, NewEmisData!$D:$D, AJ$2))</f>
        <v>4.3018391726363297E-3</v>
      </c>
      <c r="AK87" s="335">
        <f>$I87*IF($G87="Pickup", SUMIFS(NewEmisData!K:K, NewEmisData!$A:$A, "Pickup", NewEmisData!$B:$B, $A87, NewEmisData!$C:$C, $H87, NewEmisData!$D:$D, AK$2), SUMIFS(NewEmisData!K:K, NewEmisData!$A:$A, "LDV", NewEmisData!$B:$B, $A87, NewEmisData!$C:$C, $H87, NewEmisData!$D:$D, AK$2))</f>
        <v>4.1166816404986702E-3</v>
      </c>
      <c r="AL87" s="335">
        <f>$I87*IF($G87="Pickup", SUMIFS(NewEmisData!L:L, NewEmisData!$A:$A, "Pickup", NewEmisData!$B:$B, $A87, NewEmisData!$C:$C, $H87, NewEmisData!$D:$D, AL$2), SUMIFS(NewEmisData!L:L, NewEmisData!$A:$A, "LDV", NewEmisData!$B:$B, $A87, NewEmisData!$C:$C, $H87, NewEmisData!$D:$D, AL$2))</f>
        <v>4.0509726462172697E-3</v>
      </c>
      <c r="AM87" s="335">
        <f>$I87*IF($G87="Pickup", SUMIFS(NewEmisData!M:M, NewEmisData!$A:$A, "Pickup", NewEmisData!$B:$B, $A87, NewEmisData!$C:$C, $H87, NewEmisData!$D:$D, AM$2), SUMIFS(NewEmisData!M:M, NewEmisData!$A:$A, "LDV", NewEmisData!$B:$B, $A87, NewEmisData!$C:$C, $H87, NewEmisData!$D:$D, AM$2))</f>
        <v>4.0267596573162799E-3</v>
      </c>
      <c r="AN87" s="335">
        <v>1.7442083422488778E-3</v>
      </c>
      <c r="AO87" s="335">
        <f>$I87*IF($G87="Pickup", SUMIFS(NewEmisData!E:E, NewEmisData!$A:$A, "Pickup", NewEmisData!$B:$B, $A87, NewEmisData!$C:$C, $H87, NewEmisData!$D:$D, AO$2), SUMIFS(NewEmisData!E:E, NewEmisData!$A:$A, "LDV", NewEmisData!$B:$B, $A87, NewEmisData!$C:$C, $H87, NewEmisData!$D:$D, AO$2))</f>
        <v>0.112529836649977</v>
      </c>
      <c r="AP87" s="335">
        <f>$I87*IF($G87="Pickup", SUMIFS(NewEmisData!F:F, NewEmisData!$A:$A, "Pickup", NewEmisData!$B:$B, $A87, NewEmisData!$C:$C, $H87, NewEmisData!$D:$D, AP$2), SUMIFS(NewEmisData!F:F, NewEmisData!$A:$A, "LDV", NewEmisData!$B:$B, $A87, NewEmisData!$C:$C, $H87, NewEmisData!$D:$D, AP$2))</f>
        <v>0.103764807432247</v>
      </c>
      <c r="AQ87" s="335">
        <f>$I87*IF($G87="Pickup", SUMIFS(NewEmisData!G:G, NewEmisData!$A:$A, "Pickup", NewEmisData!$B:$B, $A87, NewEmisData!$C:$C, $H87, NewEmisData!$D:$D, AQ$2), SUMIFS(NewEmisData!G:G, NewEmisData!$A:$A, "LDV", NewEmisData!$B:$B, $A87, NewEmisData!$C:$C, $H87, NewEmisData!$D:$D, AQ$2))</f>
        <v>8.1904009889209095E-2</v>
      </c>
      <c r="AR87" s="335">
        <f>$I87*IF($G87="Pickup", SUMIFS(NewEmisData!H:H, NewEmisData!$A:$A, "Pickup", NewEmisData!$B:$B, $A87, NewEmisData!$C:$C, $H87, NewEmisData!$D:$D, AR$2), SUMIFS(NewEmisData!H:H, NewEmisData!$A:$A, "LDV", NewEmisData!$B:$B, $A87, NewEmisData!$C:$C, $H87, NewEmisData!$D:$D, AR$2))</f>
        <v>8.0372811122020202E-2</v>
      </c>
      <c r="AS87" s="335">
        <f>$I87*IF($G87="Pickup", SUMIFS(NewEmisData!I:I, NewEmisData!$A:$A, "Pickup", NewEmisData!$B:$B, $A87, NewEmisData!$C:$C, $H87, NewEmisData!$D:$D, AS$2), SUMIFS(NewEmisData!I:I, NewEmisData!$A:$A, "LDV", NewEmisData!$B:$B, $A87, NewEmisData!$C:$C, $H87, NewEmisData!$D:$D, AS$2))</f>
        <v>7.8826850839141593E-2</v>
      </c>
      <c r="AT87" s="335">
        <f>$I87*IF($G87="Pickup", SUMIFS(NewEmisData!J:J, NewEmisData!$A:$A, "Pickup", NewEmisData!$B:$B, $A87, NewEmisData!$C:$C, $H87, NewEmisData!$D:$D, AT$2), SUMIFS(NewEmisData!J:J, NewEmisData!$A:$A, "LDV", NewEmisData!$B:$B, $A87, NewEmisData!$C:$C, $H87, NewEmisData!$D:$D, AT$2))</f>
        <v>7.7629471627150906E-2</v>
      </c>
      <c r="AU87" s="335">
        <f>$I87*IF($G87="Pickup", SUMIFS(NewEmisData!K:K, NewEmisData!$A:$A, "Pickup", NewEmisData!$B:$B, $A87, NewEmisData!$C:$C, $H87, NewEmisData!$D:$D, AU$2), SUMIFS(NewEmisData!K:K, NewEmisData!$A:$A, "LDV", NewEmisData!$B:$B, $A87, NewEmisData!$C:$C, $H87, NewEmisData!$D:$D, AU$2))</f>
        <v>7.6869255276324197E-2</v>
      </c>
      <c r="AV87" s="335">
        <f>$I87*IF($G87="Pickup", SUMIFS(NewEmisData!L:L, NewEmisData!$A:$A, "Pickup", NewEmisData!$B:$B, $A87, NewEmisData!$C:$C, $H87, NewEmisData!$D:$D, AV$2), SUMIFS(NewEmisData!L:L, NewEmisData!$A:$A, "LDV", NewEmisData!$B:$B, $A87, NewEmisData!$C:$C, $H87, NewEmisData!$D:$D, AV$2))</f>
        <v>7.6489801218608905E-2</v>
      </c>
      <c r="AW87" s="335">
        <f>$I87*IF($G87="Pickup", SUMIFS(NewEmisData!M:M, NewEmisData!$A:$A, "Pickup", NewEmisData!$B:$B, $A87, NewEmisData!$C:$C, $H87, NewEmisData!$D:$D, AW$2), SUMIFS(NewEmisData!M:M, NewEmisData!$A:$A, "LDV", NewEmisData!$B:$B, $A87, NewEmisData!$C:$C, $H87, NewEmisData!$D:$D, AW$2))</f>
        <v>7.6275890012832595E-2</v>
      </c>
      <c r="AX87" s="335">
        <v>4.7629366333098749E-2</v>
      </c>
      <c r="AY87" s="335">
        <f>$I87*IF($G87="Pickup", SUMIFS(NewEmisData!E:E, NewEmisData!$A:$A, "Pickup", NewEmisData!$B:$B, $A87, NewEmisData!$C:$C, $H87, NewEmisData!$D:$D, AY$2), SUMIFS(NewEmisData!E:E, NewEmisData!$A:$A, "LDV", NewEmisData!$B:$B, $A87, NewEmisData!$C:$C, $H87, NewEmisData!$D:$D, AY$2))</f>
        <v>2.93140110896879E-2</v>
      </c>
      <c r="AZ87" s="335">
        <f>$I87*IF($G87="Pickup", SUMIFS(NewEmisData!F:F, NewEmisData!$A:$A, "Pickup", NewEmisData!$B:$B, $A87, NewEmisData!$C:$C, $H87, NewEmisData!$D:$D, AZ$2), SUMIFS(NewEmisData!F:F, NewEmisData!$A:$A, "LDV", NewEmisData!$B:$B, $A87, NewEmisData!$C:$C, $H87, NewEmisData!$D:$D, AZ$2))</f>
        <v>2.15603319614842E-2</v>
      </c>
      <c r="BA87" s="335">
        <f>$I87*IF($G87="Pickup", SUMIFS(NewEmisData!G:G, NewEmisData!$A:$A, "Pickup", NewEmisData!$B:$B, $A87, NewEmisData!$C:$C, $H87, NewEmisData!$D:$D, BA$2), SUMIFS(NewEmisData!G:G, NewEmisData!$A:$A, "LDV", NewEmisData!$B:$B, $A87, NewEmisData!$C:$C, $H87, NewEmisData!$D:$D, BA$2))</f>
        <v>1.61359542510712E-2</v>
      </c>
      <c r="BB87" s="335">
        <f>$I87*IF($G87="Pickup", SUMIFS(NewEmisData!H:H, NewEmisData!$A:$A, "Pickup", NewEmisData!$B:$B, $A87, NewEmisData!$C:$C, $H87, NewEmisData!$D:$D, BB$2), SUMIFS(NewEmisData!H:H, NewEmisData!$A:$A, "LDV", NewEmisData!$B:$B, $A87, NewEmisData!$C:$C, $H87, NewEmisData!$D:$D, BB$2))</f>
        <v>1.4781439172223E-2</v>
      </c>
      <c r="BC87" s="335">
        <f>$I87*IF($G87="Pickup", SUMIFS(NewEmisData!I:I, NewEmisData!$A:$A, "Pickup", NewEmisData!$B:$B, $A87, NewEmisData!$C:$C, $H87, NewEmisData!$D:$D, BC$2), SUMIFS(NewEmisData!I:I, NewEmisData!$A:$A, "LDV", NewEmisData!$B:$B, $A87, NewEmisData!$C:$C, $H87, NewEmisData!$D:$D, BC$2))</f>
        <v>1.3413837806436801E-2</v>
      </c>
      <c r="BD87" s="335">
        <f>$I87*IF($G87="Pickup", SUMIFS(NewEmisData!J:J, NewEmisData!$A:$A, "Pickup", NewEmisData!$B:$B, $A87, NewEmisData!$C:$C, $H87, NewEmisData!$D:$D, BD$2), SUMIFS(NewEmisData!J:J, NewEmisData!$A:$A, "LDV", NewEmisData!$B:$B, $A87, NewEmisData!$C:$C, $H87, NewEmisData!$D:$D, BD$2))</f>
        <v>1.2354573478352299E-2</v>
      </c>
      <c r="BE87" s="335">
        <f>$I87*IF($G87="Pickup", SUMIFS(NewEmisData!K:K, NewEmisData!$A:$A, "Pickup", NewEmisData!$B:$B, $A87, NewEmisData!$C:$C, $H87, NewEmisData!$D:$D, BE$2), SUMIFS(NewEmisData!K:K, NewEmisData!$A:$A, "LDV", NewEmisData!$B:$B, $A87, NewEmisData!$C:$C, $H87, NewEmisData!$D:$D, BE$2))</f>
        <v>1.16820653404197E-2</v>
      </c>
      <c r="BF87" s="335">
        <f>$I87*IF($G87="Pickup", SUMIFS(NewEmisData!L:L, NewEmisData!$A:$A, "Pickup", NewEmisData!$B:$B, $A87, NewEmisData!$C:$C, $H87, NewEmisData!$D:$D, BF$2), SUMIFS(NewEmisData!L:L, NewEmisData!$A:$A, "LDV", NewEmisData!$B:$B, $A87, NewEmisData!$C:$C, $H87, NewEmisData!$D:$D, BF$2))</f>
        <v>1.13463459698093E-2</v>
      </c>
      <c r="BG87" s="335">
        <f>$I87*IF($G87="Pickup", SUMIFS(NewEmisData!M:M, NewEmisData!$A:$A, "Pickup", NewEmisData!$B:$B, $A87, NewEmisData!$C:$C, $H87, NewEmisData!$D:$D, BG$2), SUMIFS(NewEmisData!M:M, NewEmisData!$A:$A, "LDV", NewEmisData!$B:$B, $A87, NewEmisData!$C:$C, $H87, NewEmisData!$D:$D, BG$2))</f>
        <v>1.1157149268450401E-2</v>
      </c>
      <c r="BH87" s="335">
        <v>9.4789149915835945E-3</v>
      </c>
      <c r="BI87" s="335">
        <f>$I87*IF($G87="Pickup", SUMIFS(NewEmisData!E:E, NewEmisData!$A:$A, "Pickup", NewEmisData!$B:$B, $A87, NewEmisData!$C:$C, $H87, NewEmisData!$D:$D, BI$2), SUMIFS(NewEmisData!E:E, NewEmisData!$A:$A, "LDV", NewEmisData!$B:$B, $A87, NewEmisData!$C:$C, $H87, NewEmisData!$D:$D, BI$2))</f>
        <v>7.7707306410078001</v>
      </c>
      <c r="BJ87" s="335">
        <f>$I87*IF($G87="Pickup", SUMIFS(NewEmisData!F:F, NewEmisData!$A:$A, "Pickup", NewEmisData!$B:$B, $A87, NewEmisData!$C:$C, $H87, NewEmisData!$D:$D, BJ$2), SUMIFS(NewEmisData!F:F, NewEmisData!$A:$A, "LDV", NewEmisData!$B:$B, $A87, NewEmisData!$C:$C, $H87, NewEmisData!$D:$D, BJ$2))</f>
        <v>4.4247869376442202</v>
      </c>
      <c r="BK87" s="335">
        <f>$I87*IF($G87="Pickup", SUMIFS(NewEmisData!G:G, NewEmisData!$A:$A, "Pickup", NewEmisData!$B:$B, $A87, NewEmisData!$C:$C, $H87, NewEmisData!$D:$D, BK$2), SUMIFS(NewEmisData!G:G, NewEmisData!$A:$A, "LDV", NewEmisData!$B:$B, $A87, NewEmisData!$C:$C, $H87, NewEmisData!$D:$D, BK$2))</f>
        <v>2.6540717659073501</v>
      </c>
      <c r="BL87" s="335">
        <f>$I87*IF($G87="Pickup", SUMIFS(NewEmisData!H:H, NewEmisData!$A:$A, "Pickup", NewEmisData!$B:$B, $A87, NewEmisData!$C:$C, $H87, NewEmisData!$D:$D, BL$2), SUMIFS(NewEmisData!H:H, NewEmisData!$A:$A, "LDV", NewEmisData!$B:$B, $A87, NewEmisData!$C:$C, $H87, NewEmisData!$D:$D, BL$2))</f>
        <v>2.0604732381170998</v>
      </c>
      <c r="BM87" s="335">
        <f>$I87*IF($G87="Pickup", SUMIFS(NewEmisData!I:I, NewEmisData!$A:$A, "Pickup", NewEmisData!$B:$B, $A87, NewEmisData!$C:$C, $H87, NewEmisData!$D:$D, BM$2), SUMIFS(NewEmisData!I:I, NewEmisData!$A:$A, "LDV", NewEmisData!$B:$B, $A87, NewEmisData!$C:$C, $H87, NewEmisData!$D:$D, BM$2))</f>
        <v>1.4768702583128299</v>
      </c>
      <c r="BN87" s="335">
        <f>$I87*IF($G87="Pickup", SUMIFS(NewEmisData!J:J, NewEmisData!$A:$A, "Pickup", NewEmisData!$B:$B, $A87, NewEmisData!$C:$C, $H87, NewEmisData!$D:$D, BN$2), SUMIFS(NewEmisData!J:J, NewEmisData!$A:$A, "LDV", NewEmisData!$B:$B, $A87, NewEmisData!$C:$C, $H87, NewEmisData!$D:$D, BN$2))</f>
        <v>1.1597745551704699</v>
      </c>
      <c r="BO87" s="335">
        <f>$I87*IF($G87="Pickup", SUMIFS(NewEmisData!K:K, NewEmisData!$A:$A, "Pickup", NewEmisData!$B:$B, $A87, NewEmisData!$C:$C, $H87, NewEmisData!$D:$D, BO$2), SUMIFS(NewEmisData!K:K, NewEmisData!$A:$A, "LDV", NewEmisData!$B:$B, $A87, NewEmisData!$C:$C, $H87, NewEmisData!$D:$D, BO$2))</f>
        <v>1.01795642585422</v>
      </c>
      <c r="BP87" s="335">
        <f>$I87*IF($G87="Pickup", SUMIFS(NewEmisData!L:L, NewEmisData!$A:$A, "Pickup", NewEmisData!$B:$B, $A87, NewEmisData!$C:$C, $H87, NewEmisData!$D:$D, BP$2), SUMIFS(NewEmisData!L:L, NewEmisData!$A:$A, "LDV", NewEmisData!$B:$B, $A87, NewEmisData!$C:$C, $H87, NewEmisData!$D:$D, BP$2))</f>
        <v>0.97243111781319103</v>
      </c>
      <c r="BQ87" s="335">
        <f>$I87*IF($G87="Pickup", SUMIFS(NewEmisData!M:M, NewEmisData!$A:$A, "Pickup", NewEmisData!$B:$B, $A87, NewEmisData!$C:$C, $H87, NewEmisData!$D:$D, BQ$2), SUMIFS(NewEmisData!M:M, NewEmisData!$A:$A, "LDV", NewEmisData!$B:$B, $A87, NewEmisData!$C:$C, $H87, NewEmisData!$D:$D, BQ$2))</f>
        <v>0.94396289100680397</v>
      </c>
      <c r="BR87" s="335">
        <v>1.6588293829830492</v>
      </c>
      <c r="BS87" s="335">
        <f>$I87*IF($G87="Pickup", SUMIFS(NewEmisData!E:E, NewEmisData!$A:$A, "Pickup", NewEmisData!$B:$B, $A87, NewEmisData!$C:$C, $H87, NewEmisData!$D:$D, BS$2), SUMIFS(NewEmisData!E:E, NewEmisData!$A:$A, "LDV", NewEmisData!$B:$B, $A87, NewEmisData!$C:$C, $H87, NewEmisData!$D:$D, BS$2))</f>
        <v>0.868939523792984</v>
      </c>
      <c r="BT87" s="335">
        <f>$I87*IF($G87="Pickup", SUMIFS(NewEmisData!F:F, NewEmisData!$A:$A, "Pickup", NewEmisData!$B:$B, $A87, NewEmisData!$C:$C, $H87, NewEmisData!$D:$D, BT$2), SUMIFS(NewEmisData!F:F, NewEmisData!$A:$A, "LDV", NewEmisData!$B:$B, $A87, NewEmisData!$C:$C, $H87, NewEmisData!$D:$D, BT$2))</f>
        <v>0.46984846516954898</v>
      </c>
      <c r="BU87" s="335">
        <f>$I87*IF($G87="Pickup", SUMIFS(NewEmisData!G:G, NewEmisData!$A:$A, "Pickup", NewEmisData!$B:$B, $A87, NewEmisData!$C:$C, $H87, NewEmisData!$D:$D, BU$2), SUMIFS(NewEmisData!G:G, NewEmisData!$A:$A, "LDV", NewEmisData!$B:$B, $A87, NewEmisData!$C:$C, $H87, NewEmisData!$D:$D, BU$2))</f>
        <v>0.25380786816335299</v>
      </c>
      <c r="BV87" s="335">
        <f>$I87*IF($G87="Pickup", SUMIFS(NewEmisData!H:H, NewEmisData!$A:$A, "Pickup", NewEmisData!$B:$B, $A87, NewEmisData!$C:$C, $H87, NewEmisData!$D:$D, BV$2), SUMIFS(NewEmisData!H:H, NewEmisData!$A:$A, "LDV", NewEmisData!$B:$B, $A87, NewEmisData!$C:$C, $H87, NewEmisData!$D:$D, BV$2))</f>
        <v>0.20500079484657399</v>
      </c>
      <c r="BW87" s="335">
        <f>$I87*IF($G87="Pickup", SUMIFS(NewEmisData!I:I, NewEmisData!$A:$A, "Pickup", NewEmisData!$B:$B, $A87, NewEmisData!$C:$C, $H87, NewEmisData!$D:$D, BW$2), SUMIFS(NewEmisData!I:I, NewEmisData!$A:$A, "LDV", NewEmisData!$B:$B, $A87, NewEmisData!$C:$C, $H87, NewEmisData!$D:$D, BW$2))</f>
        <v>0.15182918417959501</v>
      </c>
      <c r="BX87" s="335">
        <f>$I87*IF($G87="Pickup", SUMIFS(NewEmisData!J:J, NewEmisData!$A:$A, "Pickup", NewEmisData!$B:$B, $A87, NewEmisData!$C:$C, $H87, NewEmisData!$D:$D, BX$2), SUMIFS(NewEmisData!J:J, NewEmisData!$A:$A, "LDV", NewEmisData!$B:$B, $A87, NewEmisData!$C:$C, $H87, NewEmisData!$D:$D, BX$2))</f>
        <v>0.12865137268893501</v>
      </c>
      <c r="BY87" s="335">
        <f>$I87*IF($G87="Pickup", SUMIFS(NewEmisData!K:K, NewEmisData!$A:$A, "Pickup", NewEmisData!$B:$B, $A87, NewEmisData!$C:$C, $H87, NewEmisData!$D:$D, BY$2), SUMIFS(NewEmisData!K:K, NewEmisData!$A:$A, "LDV", NewEmisData!$B:$B, $A87, NewEmisData!$C:$C, $H87, NewEmisData!$D:$D, BY$2))</f>
        <v>0.11591502454704899</v>
      </c>
      <c r="BZ87" s="335">
        <f>$I87*IF($G87="Pickup", SUMIFS(NewEmisData!L:L, NewEmisData!$A:$A, "Pickup", NewEmisData!$B:$B, $A87, NewEmisData!$C:$C, $H87, NewEmisData!$D:$D, BZ$2), SUMIFS(NewEmisData!L:L, NewEmisData!$A:$A, "LDV", NewEmisData!$B:$B, $A87, NewEmisData!$C:$C, $H87, NewEmisData!$D:$D, BZ$2))</f>
        <v>0.110951334785302</v>
      </c>
      <c r="CA87" s="335">
        <f>$I87*IF($G87="Pickup", SUMIFS(NewEmisData!M:M, NewEmisData!$A:$A, "Pickup", NewEmisData!$B:$B, $A87, NewEmisData!$C:$C, $H87, NewEmisData!$D:$D, CA$2), SUMIFS(NewEmisData!M:M, NewEmisData!$A:$A, "LDV", NewEmisData!$B:$B, $A87, NewEmisData!$C:$C, $H87, NewEmisData!$D:$D, CA$2))</f>
        <v>0.10699337260583799</v>
      </c>
      <c r="CB87" s="335">
        <v>0.10573121882292051</v>
      </c>
      <c r="CC87" s="335">
        <f>$I87*IF($G87="Pickup", SUMIFS(NewEmisData!E:E, NewEmisData!$A:$A, "Pickup", NewEmisData!$B:$B, $A87, NewEmisData!$C:$C, $H87, NewEmisData!$D:$D, CC$2), SUMIFS(NewEmisData!E:E, NewEmisData!$A:$A, "LDV", NewEmisData!$B:$B, $A87, NewEmisData!$C:$C, $H87, NewEmisData!$D:$D, CC$2))</f>
        <v>5.1125583760404797E-2</v>
      </c>
      <c r="CD87" s="335">
        <f>$I87*IF($G87="Pickup", SUMIFS(NewEmisData!F:F, NewEmisData!$A:$A, "Pickup", NewEmisData!$B:$B, $A87, NewEmisData!$C:$C, $H87, NewEmisData!$D:$D, CD$2), SUMIFS(NewEmisData!F:F, NewEmisData!$A:$A, "LDV", NewEmisData!$B:$B, $A87, NewEmisData!$C:$C, $H87, NewEmisData!$D:$D, CD$2))</f>
        <v>3.7154393856404101E-2</v>
      </c>
      <c r="CE87" s="335">
        <f>$I87*IF($G87="Pickup", SUMIFS(NewEmisData!G:G, NewEmisData!$A:$A, "Pickup", NewEmisData!$B:$B, $A87, NewEmisData!$C:$C, $H87, NewEmisData!$D:$D, CE$2), SUMIFS(NewEmisData!G:G, NewEmisData!$A:$A, "LDV", NewEmisData!$B:$B, $A87, NewEmisData!$C:$C, $H87, NewEmisData!$D:$D, CE$2))</f>
        <v>2.8853651309577E-2</v>
      </c>
      <c r="CF87" s="335">
        <f>$I87*IF($G87="Pickup", SUMIFS(NewEmisData!H:H, NewEmisData!$A:$A, "Pickup", NewEmisData!$B:$B, $A87, NewEmisData!$C:$C, $H87, NewEmisData!$D:$D, CF$2), SUMIFS(NewEmisData!H:H, NewEmisData!$A:$A, "LDV", NewEmisData!$B:$B, $A87, NewEmisData!$C:$C, $H87, NewEmisData!$D:$D, CF$2))</f>
        <v>2.7537520644524499E-2</v>
      </c>
      <c r="CG87" s="335">
        <f>$I87*IF($G87="Pickup", SUMIFS(NewEmisData!I:I, NewEmisData!$A:$A, "Pickup", NewEmisData!$B:$B, $A87, NewEmisData!$C:$C, $H87, NewEmisData!$D:$D, CG$2), SUMIFS(NewEmisData!I:I, NewEmisData!$A:$A, "LDV", NewEmisData!$B:$B, $A87, NewEmisData!$C:$C, $H87, NewEmisData!$D:$D, CG$2))</f>
        <v>2.6666633761740999E-2</v>
      </c>
      <c r="CH87" s="335">
        <f>$I87*IF($G87="Pickup", SUMIFS(NewEmisData!J:J, NewEmisData!$A:$A, "Pickup", NewEmisData!$B:$B, $A87, NewEmisData!$C:$C, $H87, NewEmisData!$D:$D, CH$2), SUMIFS(NewEmisData!J:J, NewEmisData!$A:$A, "LDV", NewEmisData!$B:$B, $A87, NewEmisData!$C:$C, $H87, NewEmisData!$D:$D, CH$2))</f>
        <v>2.5980348711507999E-2</v>
      </c>
      <c r="CI87" s="335">
        <f>$I87*IF($G87="Pickup", SUMIFS(NewEmisData!K:K, NewEmisData!$A:$A, "Pickup", NewEmisData!$B:$B, $A87, NewEmisData!$C:$C, $H87, NewEmisData!$D:$D, CI$2), SUMIFS(NewEmisData!K:K, NewEmisData!$A:$A, "LDV", NewEmisData!$B:$B, $A87, NewEmisData!$C:$C, $H87, NewEmisData!$D:$D, CI$2))</f>
        <v>2.5978185303944301E-2</v>
      </c>
      <c r="CJ87" s="335">
        <f>$I87*IF($G87="Pickup", SUMIFS(NewEmisData!L:L, NewEmisData!$A:$A, "Pickup", NewEmisData!$B:$B, $A87, NewEmisData!$C:$C, $H87, NewEmisData!$D:$D, CJ$2), SUMIFS(NewEmisData!L:L, NewEmisData!$A:$A, "LDV", NewEmisData!$B:$B, $A87, NewEmisData!$C:$C, $H87, NewEmisData!$D:$D, CJ$2))</f>
        <v>2.5977588735828699E-2</v>
      </c>
      <c r="CK87" s="335">
        <f>$I87*IF($G87="Pickup", SUMIFS(NewEmisData!M:M, NewEmisData!$A:$A, "Pickup", NewEmisData!$B:$B, $A87, NewEmisData!$C:$C, $H87, NewEmisData!$D:$D, CK$2), SUMIFS(NewEmisData!M:M, NewEmisData!$A:$A, "LDV", NewEmisData!$B:$B, $A87, NewEmisData!$C:$C, $H87, NewEmisData!$D:$D, CK$2))</f>
        <v>2.5976994364069798E-2</v>
      </c>
      <c r="CL87" s="335">
        <v>2.2881070645398207E-2</v>
      </c>
      <c r="CM87" s="335">
        <f>$I87*IF($G87="Pickup", SUMIFS(NewEmisData!E:E, NewEmisData!$A:$A, "Pickup", NewEmisData!$B:$B, $A87, NewEmisData!$C:$C, $H87, NewEmisData!$D:$D, CM$2), SUMIFS(NewEmisData!E:E, NewEmisData!$A:$A, "LDV", NewEmisData!$B:$B, $A87, NewEmisData!$C:$C, $H87, NewEmisData!$D:$D, CM$2))</f>
        <v>2.2752592498671498E-2</v>
      </c>
      <c r="CN87" s="335">
        <f>$I87*IF($G87="Pickup", SUMIFS(NewEmisData!F:F, NewEmisData!$A:$A, "Pickup", NewEmisData!$B:$B, $A87, NewEmisData!$C:$C, $H87, NewEmisData!$D:$D, CN$2), SUMIFS(NewEmisData!F:F, NewEmisData!$A:$A, "LDV", NewEmisData!$B:$B, $A87, NewEmisData!$C:$C, $H87, NewEmisData!$D:$D, CN$2))</f>
        <v>1.4156662086893E-2</v>
      </c>
      <c r="CO87" s="335">
        <f>$I87*IF($G87="Pickup", SUMIFS(NewEmisData!G:G, NewEmisData!$A:$A, "Pickup", NewEmisData!$B:$B, $A87, NewEmisData!$C:$C, $H87, NewEmisData!$D:$D, CO$2), SUMIFS(NewEmisData!G:G, NewEmisData!$A:$A, "LDV", NewEmisData!$B:$B, $A87, NewEmisData!$C:$C, $H87, NewEmisData!$D:$D, CO$2))</f>
        <v>9.29628541682684E-3</v>
      </c>
      <c r="CP87" s="335">
        <f>$I87*IF($G87="Pickup", SUMIFS(NewEmisData!H:H, NewEmisData!$A:$A, "Pickup", NewEmisData!$B:$B, $A87, NewEmisData!$C:$C, $H87, NewEmisData!$D:$D, CP$2), SUMIFS(NewEmisData!H:H, NewEmisData!$A:$A, "LDV", NewEmisData!$B:$B, $A87, NewEmisData!$C:$C, $H87, NewEmisData!$D:$D, CP$2))</f>
        <v>7.6962231490179996E-3</v>
      </c>
      <c r="CQ87" s="335">
        <f>$I87*IF($G87="Pickup", SUMIFS(NewEmisData!I:I, NewEmisData!$A:$A, "Pickup", NewEmisData!$B:$B, $A87, NewEmisData!$C:$C, $H87, NewEmisData!$D:$D, CQ$2), SUMIFS(NewEmisData!I:I, NewEmisData!$A:$A, "LDV", NewEmisData!$B:$B, $A87, NewEmisData!$C:$C, $H87, NewEmisData!$D:$D, CQ$2))</f>
        <v>6.9434858281499498E-3</v>
      </c>
      <c r="CR87" s="335">
        <f>$I87*IF($G87="Pickup", SUMIFS(NewEmisData!J:J, NewEmisData!$A:$A, "Pickup", NewEmisData!$B:$B, $A87, NewEmisData!$C:$C, $H87, NewEmisData!$D:$D, CR$2), SUMIFS(NewEmisData!J:J, NewEmisData!$A:$A, "LDV", NewEmisData!$B:$B, $A87, NewEmisData!$C:$C, $H87, NewEmisData!$D:$D, CR$2))</f>
        <v>6.6235501686008101E-3</v>
      </c>
      <c r="CS87" s="335">
        <f>$I87*IF($G87="Pickup", SUMIFS(NewEmisData!K:K, NewEmisData!$A:$A, "Pickup", NewEmisData!$B:$B, $A87, NewEmisData!$C:$C, $H87, NewEmisData!$D:$D, CS$2), SUMIFS(NewEmisData!K:K, NewEmisData!$A:$A, "LDV", NewEmisData!$B:$B, $A87, NewEmisData!$C:$C, $H87, NewEmisData!$D:$D, CS$2))</f>
        <v>6.5909545130035602E-3</v>
      </c>
      <c r="CT87" s="335">
        <f>$I87*IF($G87="Pickup", SUMIFS(NewEmisData!L:L, NewEmisData!$A:$A, "Pickup", NewEmisData!$B:$B, $A87, NewEmisData!$C:$C, $H87, NewEmisData!$D:$D, CT$2), SUMIFS(NewEmisData!L:L, NewEmisData!$A:$A, "LDV", NewEmisData!$B:$B, $A87, NewEmisData!$C:$C, $H87, NewEmisData!$D:$D, CT$2))</f>
        <v>6.5377802107072303E-3</v>
      </c>
      <c r="CU87" s="335">
        <f>$I87*IF($G87="Pickup", SUMIFS(NewEmisData!M:M, NewEmisData!$A:$A, "Pickup", NewEmisData!$B:$B, $A87, NewEmisData!$C:$C, $H87, NewEmisData!$D:$D, CU$2), SUMIFS(NewEmisData!M:M, NewEmisData!$A:$A, "LDV", NewEmisData!$B:$B, $A87, NewEmisData!$C:$C, $H87, NewEmisData!$D:$D, CU$2))</f>
        <v>6.5374275690386098E-3</v>
      </c>
      <c r="CV87" s="335">
        <v>6.9734009009235556E-3</v>
      </c>
      <c r="CW87" s="335">
        <v>4.0498104655261064E-3</v>
      </c>
      <c r="CX87" s="335">
        <v>2.5030350838759993E-3</v>
      </c>
      <c r="CY87" s="335">
        <v>2.1151214403419519E-3</v>
      </c>
      <c r="CZ87" s="335">
        <v>1.7489979687569375E-3</v>
      </c>
      <c r="DA87" s="335">
        <v>1.340486996695321E-3</v>
      </c>
      <c r="DB87" s="335">
        <v>1.0553769116342638E-3</v>
      </c>
      <c r="DC87" s="335">
        <v>1.0132227560056145E-3</v>
      </c>
      <c r="DD87" s="335">
        <v>1.0003159541004489E-3</v>
      </c>
      <c r="DE87" s="335">
        <v>9.9860782000699166E-4</v>
      </c>
      <c r="DF87" s="335">
        <v>9.9860782000699166E-4</v>
      </c>
      <c r="DG87" s="335">
        <f>$I87*IF($G87="Pickup", SUMIFS(NewEmisData!E:E, NewEmisData!$A:$A, "Pickup", NewEmisData!$B:$B, $A87, NewEmisData!$C:$C, $H87, NewEmisData!$D:$D, DG$2), SUMIFS(NewEmisData!E:E, NewEmisData!$A:$A, "LDV", NewEmisData!$B:$B, $A87, NewEmisData!$C:$C, $H87, NewEmisData!$D:$D, DG$2))</f>
        <v>0</v>
      </c>
      <c r="DH87" s="335">
        <f>$I87*IF($G87="Pickup", SUMIFS(NewEmisData!F:F, NewEmisData!$A:$A, "Pickup", NewEmisData!$B:$B, $A87, NewEmisData!$C:$C, $H87, NewEmisData!$D:$D, DH$2), SUMIFS(NewEmisData!F:F, NewEmisData!$A:$A, "LDV", NewEmisData!$B:$B, $A87, NewEmisData!$C:$C, $H87, NewEmisData!$D:$D, DH$2))</f>
        <v>0</v>
      </c>
      <c r="DI87" s="335">
        <f>$I87*IF($G87="Pickup", SUMIFS(NewEmisData!G:G, NewEmisData!$A:$A, "Pickup", NewEmisData!$B:$B, $A87, NewEmisData!$C:$C, $H87, NewEmisData!$D:$D, DI$2), SUMIFS(NewEmisData!G:G, NewEmisData!$A:$A, "LDV", NewEmisData!$B:$B, $A87, NewEmisData!$C:$C, $H87, NewEmisData!$D:$D, DI$2))</f>
        <v>0</v>
      </c>
      <c r="DJ87" s="335">
        <f>$I87*IF($G87="Pickup", SUMIFS(NewEmisData!H:H, NewEmisData!$A:$A, "Pickup", NewEmisData!$B:$B, $A87, NewEmisData!$C:$C, $H87, NewEmisData!$D:$D, DJ$2), SUMIFS(NewEmisData!H:H, NewEmisData!$A:$A, "LDV", NewEmisData!$B:$B, $A87, NewEmisData!$C:$C, $H87, NewEmisData!$D:$D, DJ$2))</f>
        <v>0</v>
      </c>
      <c r="DK87" s="335">
        <f>$I87*IF($G87="Pickup", SUMIFS(NewEmisData!I:I, NewEmisData!$A:$A, "Pickup", NewEmisData!$B:$B, $A87, NewEmisData!$C:$C, $H87, NewEmisData!$D:$D, DK$2), SUMIFS(NewEmisData!I:I, NewEmisData!$A:$A, "LDV", NewEmisData!$B:$B, $A87, NewEmisData!$C:$C, $H87, NewEmisData!$D:$D, DK$2))</f>
        <v>0</v>
      </c>
      <c r="DL87" s="335">
        <f>$I87*IF($G87="Pickup", SUMIFS(NewEmisData!J:J, NewEmisData!$A:$A, "Pickup", NewEmisData!$B:$B, $A87, NewEmisData!$C:$C, $H87, NewEmisData!$D:$D, DL$2), SUMIFS(NewEmisData!J:J, NewEmisData!$A:$A, "LDV", NewEmisData!$B:$B, $A87, NewEmisData!$C:$C, $H87, NewEmisData!$D:$D, DL$2))</f>
        <v>0</v>
      </c>
      <c r="DM87" s="335">
        <f>$I87*IF($G87="Pickup", SUMIFS(NewEmisData!K:K, NewEmisData!$A:$A, "Pickup", NewEmisData!$B:$B, $A87, NewEmisData!$C:$C, $H87, NewEmisData!$D:$D, DM$2), SUMIFS(NewEmisData!K:K, NewEmisData!$A:$A, "LDV", NewEmisData!$B:$B, $A87, NewEmisData!$C:$C, $H87, NewEmisData!$D:$D, DM$2))</f>
        <v>0</v>
      </c>
      <c r="DN87" s="335">
        <f>$I87*IF($G87="Pickup", SUMIFS(NewEmisData!L:L, NewEmisData!$A:$A, "Pickup", NewEmisData!$B:$B, $A87, NewEmisData!$C:$C, $H87, NewEmisData!$D:$D, DN$2), SUMIFS(NewEmisData!L:L, NewEmisData!$A:$A, "LDV", NewEmisData!$B:$B, $A87, NewEmisData!$C:$C, $H87, NewEmisData!$D:$D, DN$2))</f>
        <v>0</v>
      </c>
      <c r="DO87" s="335">
        <f>$I87*IF($G87="Pickup", SUMIFS(NewEmisData!M:M, NewEmisData!$A:$A, "Pickup", NewEmisData!$B:$B, $A87, NewEmisData!$C:$C, $H87, NewEmisData!$D:$D, DO$2), SUMIFS(NewEmisData!M:M, NewEmisData!$A:$A, "LDV", NewEmisData!$B:$B, $A87, NewEmisData!$C:$C, $H87, NewEmisData!$D:$D, DO$2))</f>
        <v>0</v>
      </c>
      <c r="DP87" s="335">
        <v>2.023129771030282E-3</v>
      </c>
      <c r="DQ87" s="335">
        <f>$I87*IF($G87="Pickup", SUMIFS(NewEmisData!E:E, NewEmisData!$A:$A, "Pickup", NewEmisData!$B:$B, $A87, NewEmisData!$C:$C, $H87, NewEmisData!$D:$D, DQ$2), SUMIFS(NewEmisData!E:E, NewEmisData!$A:$A, "LDV", NewEmisData!$B:$B, $A87, NewEmisData!$C:$C, $H87, NewEmisData!$D:$D, DQ$2))</f>
        <v>1.7231430999334701E-2</v>
      </c>
      <c r="DR87" s="335">
        <f>$I87*IF($G87="Pickup", SUMIFS(NewEmisData!F:F, NewEmisData!$A:$A, "Pickup", NewEmisData!$B:$B, $A87, NewEmisData!$C:$C, $H87, NewEmisData!$D:$D, DR$2), SUMIFS(NewEmisData!F:F, NewEmisData!$A:$A, "LDV", NewEmisData!$B:$B, $A87, NewEmisData!$C:$C, $H87, NewEmisData!$D:$D, DR$2))</f>
        <v>8.9963646277585099E-3</v>
      </c>
      <c r="DS87" s="335">
        <f>$I87*IF($G87="Pickup", SUMIFS(NewEmisData!G:G, NewEmisData!$A:$A, "Pickup", NewEmisData!$B:$B, $A87, NewEmisData!$C:$C, $H87, NewEmisData!$D:$D, DS$2), SUMIFS(NewEmisData!G:G, NewEmisData!$A:$A, "LDV", NewEmisData!$B:$B, $A87, NewEmisData!$C:$C, $H87, NewEmisData!$D:$D, DS$2))</f>
        <v>5.6961522615022698E-3</v>
      </c>
      <c r="DT87" s="335">
        <f>$I87*IF($G87="Pickup", SUMIFS(NewEmisData!H:H, NewEmisData!$A:$A, "Pickup", NewEmisData!$B:$B, $A87, NewEmisData!$C:$C, $H87, NewEmisData!$D:$D, DT$2), SUMIFS(NewEmisData!H:H, NewEmisData!$A:$A, "LDV", NewEmisData!$B:$B, $A87, NewEmisData!$C:$C, $H87, NewEmisData!$D:$D, DT$2))</f>
        <v>4.3151143502781096E-3</v>
      </c>
      <c r="DU87" s="335">
        <f>$I87*IF($G87="Pickup", SUMIFS(NewEmisData!I:I, NewEmisData!$A:$A, "Pickup", NewEmisData!$B:$B, $A87, NewEmisData!$C:$C, $H87, NewEmisData!$D:$D, DU$2), SUMIFS(NewEmisData!I:I, NewEmisData!$A:$A, "LDV", NewEmisData!$B:$B, $A87, NewEmisData!$C:$C, $H87, NewEmisData!$D:$D, DU$2))</f>
        <v>3.35028978849721E-3</v>
      </c>
      <c r="DV87" s="335">
        <f>$I87*IF($G87="Pickup", SUMIFS(NewEmisData!J:J, NewEmisData!$A:$A, "Pickup", NewEmisData!$B:$B, $A87, NewEmisData!$C:$C, $H87, NewEmisData!$D:$D, DV$2), SUMIFS(NewEmisData!J:J, NewEmisData!$A:$A, "LDV", NewEmisData!$B:$B, $A87, NewEmisData!$C:$C, $H87, NewEmisData!$D:$D, DV$2))</f>
        <v>2.9288858721300301E-3</v>
      </c>
      <c r="DW87" s="335">
        <f>$I87*IF($G87="Pickup", SUMIFS(NewEmisData!K:K, NewEmisData!$A:$A, "Pickup", NewEmisData!$B:$B, $A87, NewEmisData!$C:$C, $H87, NewEmisData!$D:$D, DW$2), SUMIFS(NewEmisData!K:K, NewEmisData!$A:$A, "LDV", NewEmisData!$B:$B, $A87, NewEmisData!$C:$C, $H87, NewEmisData!$D:$D, DW$2))</f>
        <v>2.6889748661232601E-3</v>
      </c>
      <c r="DX87" s="335">
        <f>$I87*IF($G87="Pickup", SUMIFS(NewEmisData!L:L, NewEmisData!$A:$A, "Pickup", NewEmisData!$B:$B, $A87, NewEmisData!$C:$C, $H87, NewEmisData!$D:$D, DX$2), SUMIFS(NewEmisData!L:L, NewEmisData!$A:$A, "LDV", NewEmisData!$B:$B, $A87, NewEmisData!$C:$C, $H87, NewEmisData!$D:$D, DX$2))</f>
        <v>2.6131014849391301E-3</v>
      </c>
      <c r="DY87" s="335">
        <f>$I87*IF($G87="Pickup", SUMIFS(NewEmisData!M:M, NewEmisData!$A:$A, "Pickup", NewEmisData!$B:$B, $A87, NewEmisData!$C:$C, $H87, NewEmisData!$D:$D, DY$2), SUMIFS(NewEmisData!M:M, NewEmisData!$A:$A, "LDV", NewEmisData!$B:$B, $A87, NewEmisData!$C:$C, $H87, NewEmisData!$D:$D, DY$2))</f>
        <v>2.5757099053792102E-3</v>
      </c>
      <c r="DZ87" s="335">
        <v>5.594489642908501E-3</v>
      </c>
      <c r="EA87" s="335">
        <f t="shared" si="118"/>
        <v>605.35194063093002</v>
      </c>
      <c r="EB87" s="335">
        <f t="shared" si="119"/>
        <v>575.43677827742204</v>
      </c>
      <c r="EC87" s="335">
        <f t="shared" si="120"/>
        <v>447.50306541281799</v>
      </c>
      <c r="ED87" s="335">
        <f t="shared" si="121"/>
        <v>380.32748601406797</v>
      </c>
      <c r="EE87" s="335">
        <f t="shared" si="122"/>
        <v>328.8508655947</v>
      </c>
      <c r="EF87" s="335">
        <f t="shared" si="123"/>
        <v>299.87343037562698</v>
      </c>
      <c r="EG87" s="335">
        <f t="shared" si="124"/>
        <v>286.96645721008798</v>
      </c>
      <c r="EH87" s="335">
        <f t="shared" si="125"/>
        <v>282.38592098475101</v>
      </c>
      <c r="EI87" s="335">
        <f t="shared" si="126"/>
        <v>280.69816184937503</v>
      </c>
      <c r="EJ87" s="335">
        <f t="shared" si="127"/>
        <v>0.27672218065037407</v>
      </c>
      <c r="EK87" s="335">
        <f t="shared" si="128"/>
        <v>0.73999493628111201</v>
      </c>
      <c r="EL87" s="335">
        <f t="shared" si="129"/>
        <v>0.35335240075773999</v>
      </c>
      <c r="EM87" s="335">
        <f t="shared" si="130"/>
        <v>0.18897755292818599</v>
      </c>
      <c r="EN87" s="335">
        <f t="shared" si="131"/>
        <v>0.12218817840455801</v>
      </c>
      <c r="EO87" s="335">
        <f t="shared" si="132"/>
        <v>7.3060825114572805E-2</v>
      </c>
      <c r="EP87" s="335">
        <f t="shared" si="133"/>
        <v>5.3764321341730301E-2</v>
      </c>
      <c r="EQ87" s="335">
        <f t="shared" si="134"/>
        <v>4.5765873698397498E-2</v>
      </c>
      <c r="ER87" s="335">
        <f t="shared" si="135"/>
        <v>4.3548109073897001E-2</v>
      </c>
      <c r="ES87" s="335">
        <f t="shared" si="136"/>
        <v>4.24609775043936E-2</v>
      </c>
      <c r="ET87" s="335">
        <f t="shared" si="137"/>
        <v>6.1988464688476796E-2</v>
      </c>
      <c r="EU87" s="335">
        <f t="shared" si="138"/>
        <v>1.04747160569124E-2</v>
      </c>
      <c r="EV87" s="335">
        <f t="shared" si="139"/>
        <v>9.9570764799691708E-3</v>
      </c>
      <c r="EW87" s="335">
        <f t="shared" si="140"/>
        <v>6.4196648888919499E-3</v>
      </c>
      <c r="EX87" s="335">
        <f t="shared" si="141"/>
        <v>5.45599526494426E-3</v>
      </c>
      <c r="EY87" s="335">
        <f t="shared" si="142"/>
        <v>4.7175365225731996E-3</v>
      </c>
      <c r="EZ87" s="335">
        <f t="shared" si="143"/>
        <v>4.3018391726363297E-3</v>
      </c>
      <c r="FA87" s="335">
        <f t="shared" si="144"/>
        <v>4.1166816404986702E-3</v>
      </c>
      <c r="FB87" s="335">
        <f t="shared" si="145"/>
        <v>4.0509726462172697E-3</v>
      </c>
      <c r="FC87" s="335">
        <f t="shared" si="146"/>
        <v>4.0267596573162799E-3</v>
      </c>
      <c r="FD87" s="335">
        <f t="shared" si="147"/>
        <v>1.7442083422488778E-3</v>
      </c>
      <c r="FE87" s="335">
        <f t="shared" si="148"/>
        <v>0.112529836649977</v>
      </c>
      <c r="FF87" s="335">
        <f t="shared" si="149"/>
        <v>0.103764807432247</v>
      </c>
      <c r="FG87" s="335">
        <f t="shared" si="150"/>
        <v>8.1904009889209095E-2</v>
      </c>
      <c r="FH87" s="335">
        <f t="shared" si="151"/>
        <v>8.0372811122020202E-2</v>
      </c>
      <c r="FI87" s="335">
        <f t="shared" si="152"/>
        <v>7.8826850839141593E-2</v>
      </c>
      <c r="FJ87" s="335">
        <f t="shared" si="153"/>
        <v>7.7629471627150906E-2</v>
      </c>
      <c r="FK87" s="335">
        <f t="shared" si="154"/>
        <v>7.6869255276324197E-2</v>
      </c>
      <c r="FL87" s="335">
        <f t="shared" si="155"/>
        <v>7.6489801218608905E-2</v>
      </c>
      <c r="FM87" s="335">
        <f t="shared" si="156"/>
        <v>7.6275890012832595E-2</v>
      </c>
      <c r="FN87" s="335">
        <f t="shared" si="157"/>
        <v>4.7629366333098749E-2</v>
      </c>
      <c r="FO87" s="335">
        <f t="shared" si="158"/>
        <v>2.93140110896879E-2</v>
      </c>
      <c r="FP87" s="335">
        <f t="shared" si="159"/>
        <v>2.15603319614842E-2</v>
      </c>
      <c r="FQ87" s="335">
        <f t="shared" si="160"/>
        <v>1.61359542510712E-2</v>
      </c>
      <c r="FR87" s="335">
        <f t="shared" si="161"/>
        <v>1.4781439172223E-2</v>
      </c>
      <c r="FS87" s="335">
        <f t="shared" si="162"/>
        <v>1.3413837806436801E-2</v>
      </c>
      <c r="FT87" s="335">
        <f t="shared" si="163"/>
        <v>1.2354573478352299E-2</v>
      </c>
      <c r="FU87" s="335">
        <f t="shared" si="164"/>
        <v>1.16820653404197E-2</v>
      </c>
      <c r="FV87" s="335">
        <f t="shared" si="165"/>
        <v>1.13463459698093E-2</v>
      </c>
      <c r="FW87" s="335">
        <f t="shared" si="166"/>
        <v>1.1157149268450401E-2</v>
      </c>
      <c r="FX87" s="335">
        <f t="shared" si="167"/>
        <v>9.4789149915835945E-3</v>
      </c>
    </row>
    <row r="88" spans="1:180" x14ac:dyDescent="0.2">
      <c r="A88" s="305" t="str">
        <f>_xlfn.CONCAT(IF(LEFT(TRIM(A87),1)="*", "*R", "R"), 1+RIGHT(TRIM(A87),1))</f>
        <v>R5</v>
      </c>
      <c r="B88" s="305" t="str">
        <f t="shared" si="179"/>
        <v>TLMGHEV11</v>
      </c>
      <c r="C88" s="305" t="str">
        <f t="shared" si="180"/>
        <v>TL.GSL.M.HEV.2011</v>
      </c>
      <c r="D88" s="301" t="str">
        <f t="shared" si="181"/>
        <v>bn-vmt, bn-vmt/a</v>
      </c>
      <c r="E88" s="301" t="str">
        <f t="shared" si="182"/>
        <v>TLGSL</v>
      </c>
      <c r="F88" s="301" t="str">
        <f t="shared" si="183"/>
        <v>TL</v>
      </c>
      <c r="G88" s="315" t="s">
        <v>819</v>
      </c>
      <c r="H88" s="315" t="s">
        <v>814</v>
      </c>
      <c r="I88" s="315">
        <v>1</v>
      </c>
      <c r="J88" s="315" t="str">
        <f t="shared" si="168"/>
        <v>Minivan-GSL</v>
      </c>
      <c r="K88" s="335">
        <f>$I88*IF($G88="Pickup", SUMIFS(NewEmisData!E:E, NewEmisData!$A:$A, "Pickup", NewEmisData!$B:$B, $A88, NewEmisData!$C:$C, $H88, NewEmisData!$D:$D, K$2), SUMIFS(NewEmisData!E:E, NewEmisData!$A:$A, "LDV", NewEmisData!$B:$B, $A88, NewEmisData!$C:$C, $H88, NewEmisData!$D:$D, K$2))</f>
        <v>474.817101058422</v>
      </c>
      <c r="L88" s="335">
        <f>$I88*IF($G88="Pickup", SUMIFS(NewEmisData!F:F, NewEmisData!$A:$A, "Pickup", NewEmisData!$B:$B, $A88, NewEmisData!$C:$C, $H88, NewEmisData!$D:$D, L$2), SUMIFS(NewEmisData!F:F, NewEmisData!$A:$A, "LDV", NewEmisData!$B:$B, $A88, NewEmisData!$C:$C, $H88, NewEmisData!$D:$D, L$2))</f>
        <v>451.24703471572099</v>
      </c>
      <c r="M88" s="335">
        <f>$I88*IF($G88="Pickup", SUMIFS(NewEmisData!G:G, NewEmisData!$A:$A, "Pickup", NewEmisData!$B:$B, $A88, NewEmisData!$C:$C, $H88, NewEmisData!$D:$D, M$2), SUMIFS(NewEmisData!G:G, NewEmisData!$A:$A, "LDV", NewEmisData!$B:$B, $A88, NewEmisData!$C:$C, $H88, NewEmisData!$D:$D, M$2))</f>
        <v>359.55406391675598</v>
      </c>
      <c r="N88" s="335">
        <f>$I88*IF($G88="Pickup", SUMIFS(NewEmisData!H:H, NewEmisData!$A:$A, "Pickup", NewEmisData!$B:$B, $A88, NewEmisData!$C:$C, $H88, NewEmisData!$D:$D, N$2), SUMIFS(NewEmisData!H:H, NewEmisData!$A:$A, "LDV", NewEmisData!$B:$B, $A88, NewEmisData!$C:$C, $H88, NewEmisData!$D:$D, N$2))</f>
        <v>306.68867751853497</v>
      </c>
      <c r="O88" s="335">
        <f>$I88*IF($G88="Pickup", SUMIFS(NewEmisData!I:I, NewEmisData!$A:$A, "Pickup", NewEmisData!$B:$B, $A88, NewEmisData!$C:$C, $H88, NewEmisData!$D:$D, O$2), SUMIFS(NewEmisData!I:I, NewEmisData!$A:$A, "LDV", NewEmisData!$B:$B, $A88, NewEmisData!$C:$C, $H88, NewEmisData!$D:$D, O$2))</f>
        <v>266.05693149041099</v>
      </c>
      <c r="P88" s="335">
        <f>$I88*IF($G88="Pickup", SUMIFS(NewEmisData!J:J, NewEmisData!$A:$A, "Pickup", NewEmisData!$B:$B, $A88, NewEmisData!$C:$C, $H88, NewEmisData!$D:$D, P$2), SUMIFS(NewEmisData!J:J, NewEmisData!$A:$A, "LDV", NewEmisData!$B:$B, $A88, NewEmisData!$C:$C, $H88, NewEmisData!$D:$D, P$2))</f>
        <v>243.087176828883</v>
      </c>
      <c r="Q88" s="335">
        <f>$I88*IF($G88="Pickup", SUMIFS(NewEmisData!K:K, NewEmisData!$A:$A, "Pickup", NewEmisData!$B:$B, $A88, NewEmisData!$C:$C, $H88, NewEmisData!$D:$D, Q$2), SUMIFS(NewEmisData!K:K, NewEmisData!$A:$A, "LDV", NewEmisData!$B:$B, $A88, NewEmisData!$C:$C, $H88, NewEmisData!$D:$D, Q$2))</f>
        <v>232.82718030870799</v>
      </c>
      <c r="R88" s="335">
        <f>$I88*IF($G88="Pickup", SUMIFS(NewEmisData!L:L, NewEmisData!$A:$A, "Pickup", NewEmisData!$B:$B, $A88, NewEmisData!$C:$C, $H88, NewEmisData!$D:$D, R$2), SUMIFS(NewEmisData!L:L, NewEmisData!$A:$A, "LDV", NewEmisData!$B:$B, $A88, NewEmisData!$C:$C, $H88, NewEmisData!$D:$D, R$2))</f>
        <v>229.167353178653</v>
      </c>
      <c r="S88" s="335">
        <f>$I88*IF($G88="Pickup", SUMIFS(NewEmisData!M:M, NewEmisData!$A:$A, "Pickup", NewEmisData!$B:$B, $A88, NewEmisData!$C:$C, $H88, NewEmisData!$D:$D, S$2), SUMIFS(NewEmisData!M:M, NewEmisData!$A:$A, "LDV", NewEmisData!$B:$B, $A88, NewEmisData!$C:$C, $H88, NewEmisData!$D:$D, S$2))</f>
        <v>227.80956840287899</v>
      </c>
      <c r="T88" s="335">
        <v>0.27672218065037407</v>
      </c>
      <c r="U88" s="335">
        <f>$I88*IF($G88="Pickup", SUMIFS(NewEmisData!E:E, NewEmisData!$A:$A, "Pickup", NewEmisData!$B:$B, $A88, NewEmisData!$C:$C, $H88, NewEmisData!$D:$D, U$2), SUMIFS(NewEmisData!E:E, NewEmisData!$A:$A, "LDV", NewEmisData!$B:$B, $A88, NewEmisData!$C:$C, $H88, NewEmisData!$D:$D, U$2))</f>
        <v>0.70973077210402302</v>
      </c>
      <c r="V88" s="335">
        <f>$I88*IF($G88="Pickup", SUMIFS(NewEmisData!F:F, NewEmisData!$A:$A, "Pickup", NewEmisData!$B:$B, $A88, NewEmisData!$C:$C, $H88, NewEmisData!$D:$D, V$2), SUMIFS(NewEmisData!F:F, NewEmisData!$A:$A, "LDV", NewEmisData!$B:$B, $A88, NewEmisData!$C:$C, $H88, NewEmisData!$D:$D, V$2))</f>
        <v>0.32036907792622199</v>
      </c>
      <c r="W88" s="335">
        <f>$I88*IF($G88="Pickup", SUMIFS(NewEmisData!G:G, NewEmisData!$A:$A, "Pickup", NewEmisData!$B:$B, $A88, NewEmisData!$C:$C, $H88, NewEmisData!$D:$D, W$2), SUMIFS(NewEmisData!G:G, NewEmisData!$A:$A, "LDV", NewEmisData!$B:$B, $A88, NewEmisData!$C:$C, $H88, NewEmisData!$D:$D, W$2))</f>
        <v>0.23974719966536701</v>
      </c>
      <c r="X88" s="335">
        <f>$I88*IF($G88="Pickup", SUMIFS(NewEmisData!H:H, NewEmisData!$A:$A, "Pickup", NewEmisData!$B:$B, $A88, NewEmisData!$C:$C, $H88, NewEmisData!$D:$D, X$2), SUMIFS(NewEmisData!H:H, NewEmisData!$A:$A, "LDV", NewEmisData!$B:$B, $A88, NewEmisData!$C:$C, $H88, NewEmisData!$D:$D, X$2))</f>
        <v>0.160612501035788</v>
      </c>
      <c r="Y88" s="335">
        <f>$I88*IF($G88="Pickup", SUMIFS(NewEmisData!I:I, NewEmisData!$A:$A, "Pickup", NewEmisData!$B:$B, $A88, NewEmisData!$C:$C, $H88, NewEmisData!$D:$D, Y$2), SUMIFS(NewEmisData!I:I, NewEmisData!$A:$A, "LDV", NewEmisData!$B:$B, $A88, NewEmisData!$C:$C, $H88, NewEmisData!$D:$D, Y$2))</f>
        <v>0.10365613117262901</v>
      </c>
      <c r="Z88" s="335">
        <f>$I88*IF($G88="Pickup", SUMIFS(NewEmisData!J:J, NewEmisData!$A:$A, "Pickup", NewEmisData!$B:$B, $A88, NewEmisData!$C:$C, $H88, NewEmisData!$D:$D, Z$2), SUMIFS(NewEmisData!J:J, NewEmisData!$A:$A, "LDV", NewEmisData!$B:$B, $A88, NewEmisData!$C:$C, $H88, NewEmisData!$D:$D, Z$2))</f>
        <v>7.8799994555065797E-2</v>
      </c>
      <c r="AA88" s="335">
        <f>$I88*IF($G88="Pickup", SUMIFS(NewEmisData!K:K, NewEmisData!$A:$A, "Pickup", NewEmisData!$B:$B, $A88, NewEmisData!$C:$C, $H88, NewEmisData!$D:$D, AA$2), SUMIFS(NewEmisData!K:K, NewEmisData!$A:$A, "LDV", NewEmisData!$B:$B, $A88, NewEmisData!$C:$C, $H88, NewEmisData!$D:$D, AA$2))</f>
        <v>6.8646939612850705E-2</v>
      </c>
      <c r="AB88" s="335">
        <f>$I88*IF($G88="Pickup", SUMIFS(NewEmisData!L:L, NewEmisData!$A:$A, "Pickup", NewEmisData!$B:$B, $A88, NewEmisData!$C:$C, $H88, NewEmisData!$D:$D, AB$2), SUMIFS(NewEmisData!L:L, NewEmisData!$A:$A, "LDV", NewEmisData!$B:$B, $A88, NewEmisData!$C:$C, $H88, NewEmisData!$D:$D, AB$2))</f>
        <v>6.5824398729591893E-2</v>
      </c>
      <c r="AC88" s="335">
        <f>$I88*IF($G88="Pickup", SUMIFS(NewEmisData!M:M, NewEmisData!$A:$A, "Pickup", NewEmisData!$B:$B, $A88, NewEmisData!$C:$C, $H88, NewEmisData!$D:$D, AC$2), SUMIFS(NewEmisData!M:M, NewEmisData!$A:$A, "LDV", NewEmisData!$B:$B, $A88, NewEmisData!$C:$C, $H88, NewEmisData!$D:$D, AC$2))</f>
        <v>6.4340803704991095E-2</v>
      </c>
      <c r="AD88" s="335">
        <v>6.1988464688476796E-2</v>
      </c>
      <c r="AE88" s="335">
        <f>$I88*IF($G88="Pickup", SUMIFS(NewEmisData!E:E, NewEmisData!$A:$A, "Pickup", NewEmisData!$B:$B, $A88, NewEmisData!$C:$C, $H88, NewEmisData!$D:$D, AE$2), SUMIFS(NewEmisData!E:E, NewEmisData!$A:$A, "LDV", NewEmisData!$B:$B, $A88, NewEmisData!$C:$C, $H88, NewEmisData!$D:$D, AE$2))</f>
        <v>8.2160020457903906E-3</v>
      </c>
      <c r="AF88" s="335">
        <f>$I88*IF($G88="Pickup", SUMIFS(NewEmisData!F:F, NewEmisData!$A:$A, "Pickup", NewEmisData!$B:$B, $A88, NewEmisData!$C:$C, $H88, NewEmisData!$D:$D, AF$2), SUMIFS(NewEmisData!F:F, NewEmisData!$A:$A, "LDV", NewEmisData!$B:$B, $A88, NewEmisData!$C:$C, $H88, NewEmisData!$D:$D, AF$2))</f>
        <v>7.80815598787189E-3</v>
      </c>
      <c r="AG88" s="335">
        <f>$I88*IF($G88="Pickup", SUMIFS(NewEmisData!G:G, NewEmisData!$A:$A, "Pickup", NewEmisData!$B:$B, $A88, NewEmisData!$C:$C, $H88, NewEmisData!$D:$D, AG$2), SUMIFS(NewEmisData!G:G, NewEmisData!$A:$A, "LDV", NewEmisData!$B:$B, $A88, NewEmisData!$C:$C, $H88, NewEmisData!$D:$D, AG$2))</f>
        <v>5.1579884513251097E-3</v>
      </c>
      <c r="AH88" s="335">
        <f>$I88*IF($G88="Pickup", SUMIFS(NewEmisData!H:H, NewEmisData!$A:$A, "Pickup", NewEmisData!$B:$B, $A88, NewEmisData!$C:$C, $H88, NewEmisData!$D:$D, AH$2), SUMIFS(NewEmisData!H:H, NewEmisData!$A:$A, "LDV", NewEmisData!$B:$B, $A88, NewEmisData!$C:$C, $H88, NewEmisData!$D:$D, AH$2))</f>
        <v>4.3996084263759998E-3</v>
      </c>
      <c r="AI88" s="335">
        <f>$I88*IF($G88="Pickup", SUMIFS(NewEmisData!I:I, NewEmisData!$A:$A, "Pickup", NewEmisData!$B:$B, $A88, NewEmisData!$C:$C, $H88, NewEmisData!$D:$D, AI$2), SUMIFS(NewEmisData!I:I, NewEmisData!$A:$A, "LDV", NewEmisData!$B:$B, $A88, NewEmisData!$C:$C, $H88, NewEmisData!$D:$D, AI$2))</f>
        <v>3.81672539575274E-3</v>
      </c>
      <c r="AJ88" s="335">
        <f>$I88*IF($G88="Pickup", SUMIFS(NewEmisData!J:J, NewEmisData!$A:$A, "Pickup", NewEmisData!$B:$B, $A88, NewEmisData!$C:$C, $H88, NewEmisData!$D:$D, AJ$2), SUMIFS(NewEmisData!J:J, NewEmisData!$A:$A, "LDV", NewEmisData!$B:$B, $A88, NewEmisData!$C:$C, $H88, NewEmisData!$D:$D, AJ$2))</f>
        <v>3.4872096414849999E-3</v>
      </c>
      <c r="AK88" s="335">
        <f>$I88*IF($G88="Pickup", SUMIFS(NewEmisData!K:K, NewEmisData!$A:$A, "Pickup", NewEmisData!$B:$B, $A88, NewEmisData!$C:$C, $H88, NewEmisData!$D:$D, AK$2), SUMIFS(NewEmisData!K:K, NewEmisData!$A:$A, "LDV", NewEmisData!$B:$B, $A88, NewEmisData!$C:$C, $H88, NewEmisData!$D:$D, AK$2))</f>
        <v>3.3400286224750798E-3</v>
      </c>
      <c r="AL88" s="335">
        <f>$I88*IF($G88="Pickup", SUMIFS(NewEmisData!L:L, NewEmisData!$A:$A, "Pickup", NewEmisData!$B:$B, $A88, NewEmisData!$C:$C, $H88, NewEmisData!$D:$D, AL$2), SUMIFS(NewEmisData!L:L, NewEmisData!$A:$A, "LDV", NewEmisData!$B:$B, $A88, NewEmisData!$C:$C, $H88, NewEmisData!$D:$D, AL$2))</f>
        <v>3.2875233288682799E-3</v>
      </c>
      <c r="AM88" s="335">
        <f>$I88*IF($G88="Pickup", SUMIFS(NewEmisData!M:M, NewEmisData!$A:$A, "Pickup", NewEmisData!$B:$B, $A88, NewEmisData!$C:$C, $H88, NewEmisData!$D:$D, AM$2), SUMIFS(NewEmisData!M:M, NewEmisData!$A:$A, "LDV", NewEmisData!$B:$B, $A88, NewEmisData!$C:$C, $H88, NewEmisData!$D:$D, AM$2))</f>
        <v>3.2680461258744399E-3</v>
      </c>
      <c r="AN88" s="335">
        <v>1.7442083422488778E-3</v>
      </c>
      <c r="AO88" s="335">
        <f>$I88*IF($G88="Pickup", SUMIFS(NewEmisData!E:E, NewEmisData!$A:$A, "Pickup", NewEmisData!$B:$B, $A88, NewEmisData!$C:$C, $H88, NewEmisData!$D:$D, AO$2), SUMIFS(NewEmisData!E:E, NewEmisData!$A:$A, "LDV", NewEmisData!$B:$B, $A88, NewEmisData!$C:$C, $H88, NewEmisData!$D:$D, AO$2))</f>
        <v>7.6637268565666605E-2</v>
      </c>
      <c r="AP88" s="335">
        <f>$I88*IF($G88="Pickup", SUMIFS(NewEmisData!F:F, NewEmisData!$A:$A, "Pickup", NewEmisData!$B:$B, $A88, NewEmisData!$C:$C, $H88, NewEmisData!$D:$D, AP$2), SUMIFS(NewEmisData!F:F, NewEmisData!$A:$A, "LDV", NewEmisData!$B:$B, $A88, NewEmisData!$C:$C, $H88, NewEmisData!$D:$D, AP$2))</f>
        <v>7.17220347655846E-2</v>
      </c>
      <c r="AQ88" s="335">
        <f>$I88*IF($G88="Pickup", SUMIFS(NewEmisData!G:G, NewEmisData!$A:$A, "Pickup", NewEmisData!$B:$B, $A88, NewEmisData!$C:$C, $H88, NewEmisData!$D:$D, AQ$2), SUMIFS(NewEmisData!G:G, NewEmisData!$A:$A, "LDV", NewEmisData!$B:$B, $A88, NewEmisData!$C:$C, $H88, NewEmisData!$D:$D, AQ$2))</f>
        <v>5.3063354209187903E-2</v>
      </c>
      <c r="AR88" s="335">
        <f>$I88*IF($G88="Pickup", SUMIFS(NewEmisData!H:H, NewEmisData!$A:$A, "Pickup", NewEmisData!$B:$B, $A88, NewEmisData!$C:$C, $H88, NewEmisData!$D:$D, AR$2), SUMIFS(NewEmisData!H:H, NewEmisData!$A:$A, "LDV", NewEmisData!$B:$B, $A88, NewEmisData!$C:$C, $H88, NewEmisData!$D:$D, AR$2))</f>
        <v>5.1413159178765599E-2</v>
      </c>
      <c r="AS88" s="335">
        <f>$I88*IF($G88="Pickup", SUMIFS(NewEmisData!I:I, NewEmisData!$A:$A, "Pickup", NewEmisData!$B:$B, $A88, NewEmisData!$C:$C, $H88, NewEmisData!$D:$D, AS$2), SUMIFS(NewEmisData!I:I, NewEmisData!$A:$A, "LDV", NewEmisData!$B:$B, $A88, NewEmisData!$C:$C, $H88, NewEmisData!$D:$D, AS$2))</f>
        <v>4.9937748877796798E-2</v>
      </c>
      <c r="AT88" s="335">
        <f>$I88*IF($G88="Pickup", SUMIFS(NewEmisData!J:J, NewEmisData!$A:$A, "Pickup", NewEmisData!$B:$B, $A88, NewEmisData!$C:$C, $H88, NewEmisData!$D:$D, AT$2), SUMIFS(NewEmisData!J:J, NewEmisData!$A:$A, "LDV", NewEmisData!$B:$B, $A88, NewEmisData!$C:$C, $H88, NewEmisData!$D:$D, AT$2))</f>
        <v>4.8737436898882699E-2</v>
      </c>
      <c r="AU88" s="335">
        <f>$I88*IF($G88="Pickup", SUMIFS(NewEmisData!K:K, NewEmisData!$A:$A, "Pickup", NewEmisData!$B:$B, $A88, NewEmisData!$C:$C, $H88, NewEmisData!$D:$D, AU$2), SUMIFS(NewEmisData!K:K, NewEmisData!$A:$A, "LDV", NewEmisData!$B:$B, $A88, NewEmisData!$C:$C, $H88, NewEmisData!$D:$D, AU$2))</f>
        <v>4.7984590527250397E-2</v>
      </c>
      <c r="AV88" s="335">
        <f>$I88*IF($G88="Pickup", SUMIFS(NewEmisData!L:L, NewEmisData!$A:$A, "Pickup", NewEmisData!$B:$B, $A88, NewEmisData!$C:$C, $H88, NewEmisData!$D:$D, AV$2), SUMIFS(NewEmisData!L:L, NewEmisData!$A:$A, "LDV", NewEmisData!$B:$B, $A88, NewEmisData!$C:$C, $H88, NewEmisData!$D:$D, AV$2))</f>
        <v>4.76005320802948E-2</v>
      </c>
      <c r="AW88" s="335">
        <f>$I88*IF($G88="Pickup", SUMIFS(NewEmisData!M:M, NewEmisData!$A:$A, "Pickup", NewEmisData!$B:$B, $A88, NewEmisData!$C:$C, $H88, NewEmisData!$D:$D, AW$2), SUMIFS(NewEmisData!M:M, NewEmisData!$A:$A, "LDV", NewEmisData!$B:$B, $A88, NewEmisData!$C:$C, $H88, NewEmisData!$D:$D, AW$2))</f>
        <v>4.7377866603412998E-2</v>
      </c>
      <c r="AX88" s="335">
        <v>4.7629366333098749E-2</v>
      </c>
      <c r="AY88" s="335">
        <f>$I88*IF($G88="Pickup", SUMIFS(NewEmisData!E:E, NewEmisData!$A:$A, "Pickup", NewEmisData!$B:$B, $A88, NewEmisData!$C:$C, $H88, NewEmisData!$D:$D, AY$2), SUMIFS(NewEmisData!E:E, NewEmisData!$A:$A, "LDV", NewEmisData!$B:$B, $A88, NewEmisData!$C:$C, $H88, NewEmisData!$D:$D, AY$2))</f>
        <v>1.9839679684136899E-2</v>
      </c>
      <c r="AZ88" s="335">
        <f>$I88*IF($G88="Pickup", SUMIFS(NewEmisData!F:F, NewEmisData!$A:$A, "Pickup", NewEmisData!$B:$B, $A88, NewEmisData!$C:$C, $H88, NewEmisData!$D:$D, AZ$2), SUMIFS(NewEmisData!F:F, NewEmisData!$A:$A, "LDV", NewEmisData!$B:$B, $A88, NewEmisData!$C:$C, $H88, NewEmisData!$D:$D, AZ$2))</f>
        <v>1.54915322396613E-2</v>
      </c>
      <c r="BA88" s="335">
        <f>$I88*IF($G88="Pickup", SUMIFS(NewEmisData!G:G, NewEmisData!$A:$A, "Pickup", NewEmisData!$B:$B, $A88, NewEmisData!$C:$C, $H88, NewEmisData!$D:$D, BA$2), SUMIFS(NewEmisData!G:G, NewEmisData!$A:$A, "LDV", NewEmisData!$B:$B, $A88, NewEmisData!$C:$C, $H88, NewEmisData!$D:$D, BA$2))</f>
        <v>1.24856485125612E-2</v>
      </c>
      <c r="BB88" s="335">
        <f>$I88*IF($G88="Pickup", SUMIFS(NewEmisData!H:H, NewEmisData!$A:$A, "Pickup", NewEmisData!$B:$B, $A88, NewEmisData!$C:$C, $H88, NewEmisData!$D:$D, BB$2), SUMIFS(NewEmisData!H:H, NewEmisData!$A:$A, "LDV", NewEmisData!$B:$B, $A88, NewEmisData!$C:$C, $H88, NewEmisData!$D:$D, BB$2))</f>
        <v>1.10258430769824E-2</v>
      </c>
      <c r="BC88" s="335">
        <f>$I88*IF($G88="Pickup", SUMIFS(NewEmisData!I:I, NewEmisData!$A:$A, "Pickup", NewEmisData!$B:$B, $A88, NewEmisData!$C:$C, $H88, NewEmisData!$D:$D, BC$2), SUMIFS(NewEmisData!I:I, NewEmisData!$A:$A, "LDV", NewEmisData!$B:$B, $A88, NewEmisData!$C:$C, $H88, NewEmisData!$D:$D, BC$2))</f>
        <v>9.7206839249302599E-3</v>
      </c>
      <c r="BD88" s="335">
        <f>$I88*IF($G88="Pickup", SUMIFS(NewEmisData!J:J, NewEmisData!$A:$A, "Pickup", NewEmisData!$B:$B, $A88, NewEmisData!$C:$C, $H88, NewEmisData!$D:$D, BD$2), SUMIFS(NewEmisData!J:J, NewEmisData!$A:$A, "LDV", NewEmisData!$B:$B, $A88, NewEmisData!$C:$C, $H88, NewEmisData!$D:$D, BD$2))</f>
        <v>8.6588886279032502E-3</v>
      </c>
      <c r="BE88" s="335">
        <f>$I88*IF($G88="Pickup", SUMIFS(NewEmisData!K:K, NewEmisData!$A:$A, "Pickup", NewEmisData!$B:$B, $A88, NewEmisData!$C:$C, $H88, NewEmisData!$D:$D, BE$2), SUMIFS(NewEmisData!K:K, NewEmisData!$A:$A, "LDV", NewEmisData!$B:$B, $A88, NewEmisData!$C:$C, $H88, NewEmisData!$D:$D, BE$2))</f>
        <v>7.9928948991222996E-3</v>
      </c>
      <c r="BF88" s="335">
        <f>$I88*IF($G88="Pickup", SUMIFS(NewEmisData!L:L, NewEmisData!$A:$A, "Pickup", NewEmisData!$B:$B, $A88, NewEmisData!$C:$C, $H88, NewEmisData!$D:$D, BF$2), SUMIFS(NewEmisData!L:L, NewEmisData!$A:$A, "LDV", NewEmisData!$B:$B, $A88, NewEmisData!$C:$C, $H88, NewEmisData!$D:$D, BF$2))</f>
        <v>7.65317007618625E-3</v>
      </c>
      <c r="BG88" s="335">
        <f>$I88*IF($G88="Pickup", SUMIFS(NewEmisData!M:M, NewEmisData!$A:$A, "Pickup", NewEmisData!$B:$B, $A88, NewEmisData!$C:$C, $H88, NewEmisData!$D:$D, BG$2), SUMIFS(NewEmisData!M:M, NewEmisData!$A:$A, "LDV", NewEmisData!$B:$B, $A88, NewEmisData!$C:$C, $H88, NewEmisData!$D:$D, BG$2))</f>
        <v>7.4561632981935697E-3</v>
      </c>
      <c r="BH88" s="335">
        <v>9.4789149915835945E-3</v>
      </c>
      <c r="BI88" s="335">
        <f>$I88*IF($G88="Pickup", SUMIFS(NewEmisData!E:E, NewEmisData!$A:$A, "Pickup", NewEmisData!$B:$B, $A88, NewEmisData!$C:$C, $H88, NewEmisData!$D:$D, BI$2), SUMIFS(NewEmisData!E:E, NewEmisData!$A:$A, "LDV", NewEmisData!$B:$B, $A88, NewEmisData!$C:$C, $H88, NewEmisData!$D:$D, BI$2))</f>
        <v>6.4220034872518204</v>
      </c>
      <c r="BJ88" s="335">
        <f>$I88*IF($G88="Pickup", SUMIFS(NewEmisData!F:F, NewEmisData!$A:$A, "Pickup", NewEmisData!$B:$B, $A88, NewEmisData!$C:$C, $H88, NewEmisData!$D:$D, BJ$2), SUMIFS(NewEmisData!F:F, NewEmisData!$A:$A, "LDV", NewEmisData!$B:$B, $A88, NewEmisData!$C:$C, $H88, NewEmisData!$D:$D, BJ$2))</f>
        <v>3.8479800836345999</v>
      </c>
      <c r="BK88" s="335">
        <f>$I88*IF($G88="Pickup", SUMIFS(NewEmisData!G:G, NewEmisData!$A:$A, "Pickup", NewEmisData!$B:$B, $A88, NewEmisData!$C:$C, $H88, NewEmisData!$D:$D, BK$2), SUMIFS(NewEmisData!G:G, NewEmisData!$A:$A, "LDV", NewEmisData!$B:$B, $A88, NewEmisData!$C:$C, $H88, NewEmisData!$D:$D, BK$2))</f>
        <v>2.9970734916117499</v>
      </c>
      <c r="BL88" s="335">
        <f>$I88*IF($G88="Pickup", SUMIFS(NewEmisData!H:H, NewEmisData!$A:$A, "Pickup", NewEmisData!$B:$B, $A88, NewEmisData!$C:$C, $H88, NewEmisData!$D:$D, BL$2), SUMIFS(NewEmisData!H:H, NewEmisData!$A:$A, "LDV", NewEmisData!$B:$B, $A88, NewEmisData!$C:$C, $H88, NewEmisData!$D:$D, BL$2))</f>
        <v>2.36472323758924</v>
      </c>
      <c r="BM88" s="335">
        <f>$I88*IF($G88="Pickup", SUMIFS(NewEmisData!I:I, NewEmisData!$A:$A, "Pickup", NewEmisData!$B:$B, $A88, NewEmisData!$C:$C, $H88, NewEmisData!$D:$D, BM$2), SUMIFS(NewEmisData!I:I, NewEmisData!$A:$A, "LDV", NewEmisData!$B:$B, $A88, NewEmisData!$C:$C, $H88, NewEmisData!$D:$D, BM$2))</f>
        <v>1.7421472431707099</v>
      </c>
      <c r="BN88" s="335">
        <f>$I88*IF($G88="Pickup", SUMIFS(NewEmisData!J:J, NewEmisData!$A:$A, "Pickup", NewEmisData!$B:$B, $A88, NewEmisData!$C:$C, $H88, NewEmisData!$D:$D, BN$2), SUMIFS(NewEmisData!J:J, NewEmisData!$A:$A, "LDV", NewEmisData!$B:$B, $A88, NewEmisData!$C:$C, $H88, NewEmisData!$D:$D, BN$2))</f>
        <v>1.3931539503279999</v>
      </c>
      <c r="BO88" s="335">
        <f>$I88*IF($G88="Pickup", SUMIFS(NewEmisData!K:K, NewEmisData!$A:$A, "Pickup", NewEmisData!$B:$B, $A88, NewEmisData!$C:$C, $H88, NewEmisData!$D:$D, BO$2), SUMIFS(NewEmisData!K:K, NewEmisData!$A:$A, "LDV", NewEmisData!$B:$B, $A88, NewEmisData!$C:$C, $H88, NewEmisData!$D:$D, BO$2))</f>
        <v>1.2342051269933401</v>
      </c>
      <c r="BP88" s="335">
        <f>$I88*IF($G88="Pickup", SUMIFS(NewEmisData!L:L, NewEmisData!$A:$A, "Pickup", NewEmisData!$B:$B, $A88, NewEmisData!$C:$C, $H88, NewEmisData!$D:$D, BP$2), SUMIFS(NewEmisData!L:L, NewEmisData!$A:$A, "LDV", NewEmisData!$B:$B, $A88, NewEmisData!$C:$C, $H88, NewEmisData!$D:$D, BP$2))</f>
        <v>1.18127069132138</v>
      </c>
      <c r="BQ88" s="335">
        <f>$I88*IF($G88="Pickup", SUMIFS(NewEmisData!M:M, NewEmisData!$A:$A, "Pickup", NewEmisData!$B:$B, $A88, NewEmisData!$C:$C, $H88, NewEmisData!$D:$D, BQ$2), SUMIFS(NewEmisData!M:M, NewEmisData!$A:$A, "LDV", NewEmisData!$B:$B, $A88, NewEmisData!$C:$C, $H88, NewEmisData!$D:$D, BQ$2))</f>
        <v>1.1484293714755001</v>
      </c>
      <c r="BR88" s="335">
        <v>1.6588293829830492</v>
      </c>
      <c r="BS88" s="335">
        <f>$I88*IF($G88="Pickup", SUMIFS(NewEmisData!E:E, NewEmisData!$A:$A, "Pickup", NewEmisData!$B:$B, $A88, NewEmisData!$C:$C, $H88, NewEmisData!$D:$D, BS$2), SUMIFS(NewEmisData!E:E, NewEmisData!$A:$A, "LDV", NewEmisData!$B:$B, $A88, NewEmisData!$C:$C, $H88, NewEmisData!$D:$D, BS$2))</f>
        <v>0.76625314114096599</v>
      </c>
      <c r="BT88" s="335">
        <f>$I88*IF($G88="Pickup", SUMIFS(NewEmisData!F:F, NewEmisData!$A:$A, "Pickup", NewEmisData!$B:$B, $A88, NewEmisData!$C:$C, $H88, NewEmisData!$D:$D, BT$2), SUMIFS(NewEmisData!F:F, NewEmisData!$A:$A, "LDV", NewEmisData!$B:$B, $A88, NewEmisData!$C:$C, $H88, NewEmisData!$D:$D, BT$2))</f>
        <v>0.42849019580384201</v>
      </c>
      <c r="BU88" s="335">
        <f>$I88*IF($G88="Pickup", SUMIFS(NewEmisData!G:G, NewEmisData!$A:$A, "Pickup", NewEmisData!$B:$B, $A88, NewEmisData!$C:$C, $H88, NewEmisData!$D:$D, BU$2), SUMIFS(NewEmisData!G:G, NewEmisData!$A:$A, "LDV", NewEmisData!$B:$B, $A88, NewEmisData!$C:$C, $H88, NewEmisData!$D:$D, BU$2))</f>
        <v>0.33923869580754101</v>
      </c>
      <c r="BV88" s="335">
        <f>$I88*IF($G88="Pickup", SUMIFS(NewEmisData!H:H, NewEmisData!$A:$A, "Pickup", NewEmisData!$B:$B, $A88, NewEmisData!$C:$C, $H88, NewEmisData!$D:$D, BV$2), SUMIFS(NewEmisData!H:H, NewEmisData!$A:$A, "LDV", NewEmisData!$B:$B, $A88, NewEmisData!$C:$C, $H88, NewEmisData!$D:$D, BV$2))</f>
        <v>0.274572609184357</v>
      </c>
      <c r="BW88" s="335">
        <f>$I88*IF($G88="Pickup", SUMIFS(NewEmisData!I:I, NewEmisData!$A:$A, "Pickup", NewEmisData!$B:$B, $A88, NewEmisData!$C:$C, $H88, NewEmisData!$D:$D, BW$2), SUMIFS(NewEmisData!I:I, NewEmisData!$A:$A, "LDV", NewEmisData!$B:$B, $A88, NewEmisData!$C:$C, $H88, NewEmisData!$D:$D, BW$2))</f>
        <v>0.20444446873760599</v>
      </c>
      <c r="BX88" s="335">
        <f>$I88*IF($G88="Pickup", SUMIFS(NewEmisData!J:J, NewEmisData!$A:$A, "Pickup", NewEmisData!$B:$B, $A88, NewEmisData!$C:$C, $H88, NewEmisData!$D:$D, BX$2), SUMIFS(NewEmisData!J:J, NewEmisData!$A:$A, "LDV", NewEmisData!$B:$B, $A88, NewEmisData!$C:$C, $H88, NewEmisData!$D:$D, BX$2))</f>
        <v>0.170176908378738</v>
      </c>
      <c r="BY88" s="335">
        <f>$I88*IF($G88="Pickup", SUMIFS(NewEmisData!K:K, NewEmisData!$A:$A, "Pickup", NewEmisData!$B:$B, $A88, NewEmisData!$C:$C, $H88, NewEmisData!$D:$D, BY$2), SUMIFS(NewEmisData!K:K, NewEmisData!$A:$A, "LDV", NewEmisData!$B:$B, $A88, NewEmisData!$C:$C, $H88, NewEmisData!$D:$D, BY$2))</f>
        <v>0.152045525981331</v>
      </c>
      <c r="BZ88" s="335">
        <f>$I88*IF($G88="Pickup", SUMIFS(NewEmisData!L:L, NewEmisData!$A:$A, "Pickup", NewEmisData!$B:$B, $A88, NewEmisData!$C:$C, $H88, NewEmisData!$D:$D, BZ$2), SUMIFS(NewEmisData!L:L, NewEmisData!$A:$A, "LDV", NewEmisData!$B:$B, $A88, NewEmisData!$C:$C, $H88, NewEmisData!$D:$D, BZ$2))</f>
        <v>0.14503696159912</v>
      </c>
      <c r="CA88" s="335">
        <f>$I88*IF($G88="Pickup", SUMIFS(NewEmisData!M:M, NewEmisData!$A:$A, "Pickup", NewEmisData!$B:$B, $A88, NewEmisData!$C:$C, $H88, NewEmisData!$D:$D, CA$2), SUMIFS(NewEmisData!M:M, NewEmisData!$A:$A, "LDV", NewEmisData!$B:$B, $A88, NewEmisData!$C:$C, $H88, NewEmisData!$D:$D, CA$2))</f>
        <v>0.139402683427791</v>
      </c>
      <c r="CB88" s="335">
        <v>0.10573121882292051</v>
      </c>
      <c r="CC88" s="335">
        <f>$I88*IF($G88="Pickup", SUMIFS(NewEmisData!E:E, NewEmisData!$A:$A, "Pickup", NewEmisData!$B:$B, $A88, NewEmisData!$C:$C, $H88, NewEmisData!$D:$D, CC$2), SUMIFS(NewEmisData!E:E, NewEmisData!$A:$A, "LDV", NewEmisData!$B:$B, $A88, NewEmisData!$C:$C, $H88, NewEmisData!$D:$D, CC$2))</f>
        <v>3.9065075142891502E-2</v>
      </c>
      <c r="CD88" s="335">
        <f>$I88*IF($G88="Pickup", SUMIFS(NewEmisData!F:F, NewEmisData!$A:$A, "Pickup", NewEmisData!$B:$B, $A88, NewEmisData!$C:$C, $H88, NewEmisData!$D:$D, CD$2), SUMIFS(NewEmisData!F:F, NewEmisData!$A:$A, "LDV", NewEmisData!$B:$B, $A88, NewEmisData!$C:$C, $H88, NewEmisData!$D:$D, CD$2))</f>
        <v>2.71884075109541E-2</v>
      </c>
      <c r="CE88" s="335">
        <f>$I88*IF($G88="Pickup", SUMIFS(NewEmisData!G:G, NewEmisData!$A:$A, "Pickup", NewEmisData!$B:$B, $A88, NewEmisData!$C:$C, $H88, NewEmisData!$D:$D, CE$2), SUMIFS(NewEmisData!G:G, NewEmisData!$A:$A, "LDV", NewEmisData!$B:$B, $A88, NewEmisData!$C:$C, $H88, NewEmisData!$D:$D, CE$2))</f>
        <v>2.35915905182916E-2</v>
      </c>
      <c r="CF88" s="335">
        <f>$I88*IF($G88="Pickup", SUMIFS(NewEmisData!H:H, NewEmisData!$A:$A, "Pickup", NewEmisData!$B:$B, $A88, NewEmisData!$C:$C, $H88, NewEmisData!$D:$D, CF$2), SUMIFS(NewEmisData!H:H, NewEmisData!$A:$A, "LDV", NewEmisData!$B:$B, $A88, NewEmisData!$C:$C, $H88, NewEmisData!$D:$D, CF$2))</f>
        <v>2.2519914122574401E-2</v>
      </c>
      <c r="CG88" s="335">
        <f>$I88*IF($G88="Pickup", SUMIFS(NewEmisData!I:I, NewEmisData!$A:$A, "Pickup", NewEmisData!$B:$B, $A88, NewEmisData!$C:$C, $H88, NewEmisData!$D:$D, CG$2), SUMIFS(NewEmisData!I:I, NewEmisData!$A:$A, "LDV", NewEmisData!$B:$B, $A88, NewEmisData!$C:$C, $H88, NewEmisData!$D:$D, CG$2))</f>
        <v>2.1807779866682201E-2</v>
      </c>
      <c r="CH88" s="335">
        <f>$I88*IF($G88="Pickup", SUMIFS(NewEmisData!J:J, NewEmisData!$A:$A, "Pickup", NewEmisData!$B:$B, $A88, NewEmisData!$C:$C, $H88, NewEmisData!$D:$D, CH$2), SUMIFS(NewEmisData!J:J, NewEmisData!$A:$A, "LDV", NewEmisData!$B:$B, $A88, NewEmisData!$C:$C, $H88, NewEmisData!$D:$D, CH$2))</f>
        <v>2.1246517083751901E-2</v>
      </c>
      <c r="CI88" s="335">
        <f>$I88*IF($G88="Pickup", SUMIFS(NewEmisData!K:K, NewEmisData!$A:$A, "Pickup", NewEmisData!$B:$B, $A88, NewEmisData!$C:$C, $H88, NewEmisData!$D:$D, CI$2), SUMIFS(NewEmisData!K:K, NewEmisData!$A:$A, "LDV", NewEmisData!$B:$B, $A88, NewEmisData!$C:$C, $H88, NewEmisData!$D:$D, CI$2))</f>
        <v>2.1244746441372499E-2</v>
      </c>
      <c r="CJ88" s="335">
        <f>$I88*IF($G88="Pickup", SUMIFS(NewEmisData!L:L, NewEmisData!$A:$A, "Pickup", NewEmisData!$B:$B, $A88, NewEmisData!$C:$C, $H88, NewEmisData!$D:$D, CJ$2), SUMIFS(NewEmisData!L:L, NewEmisData!$A:$A, "LDV", NewEmisData!$B:$B, $A88, NewEmisData!$C:$C, $H88, NewEmisData!$D:$D, CJ$2))</f>
        <v>2.1244238664552498E-2</v>
      </c>
      <c r="CK88" s="335">
        <f>$I88*IF($G88="Pickup", SUMIFS(NewEmisData!M:M, NewEmisData!$A:$A, "Pickup", NewEmisData!$B:$B, $A88, NewEmisData!$C:$C, $H88, NewEmisData!$D:$D, CK$2), SUMIFS(NewEmisData!M:M, NewEmisData!$A:$A, "LDV", NewEmisData!$B:$B, $A88, NewEmisData!$C:$C, $H88, NewEmisData!$D:$D, CK$2))</f>
        <v>2.1243800212783201E-2</v>
      </c>
      <c r="CL88" s="335">
        <v>2.2881070645398207E-2</v>
      </c>
      <c r="CM88" s="335">
        <f>$I88*IF($G88="Pickup", SUMIFS(NewEmisData!E:E, NewEmisData!$A:$A, "Pickup", NewEmisData!$B:$B, $A88, NewEmisData!$C:$C, $H88, NewEmisData!$D:$D, CM$2), SUMIFS(NewEmisData!E:E, NewEmisData!$A:$A, "LDV", NewEmisData!$B:$B, $A88, NewEmisData!$C:$C, $H88, NewEmisData!$D:$D, CM$2))</f>
        <v>2.3400482606005499E-2</v>
      </c>
      <c r="CN88" s="335">
        <f>$I88*IF($G88="Pickup", SUMIFS(NewEmisData!F:F, NewEmisData!$A:$A, "Pickup", NewEmisData!$B:$B, $A88, NewEmisData!$C:$C, $H88, NewEmisData!$D:$D, CN$2), SUMIFS(NewEmisData!F:F, NewEmisData!$A:$A, "LDV", NewEmisData!$B:$B, $A88, NewEmisData!$C:$C, $H88, NewEmisData!$D:$D, CN$2))</f>
        <v>1.46264020139097E-2</v>
      </c>
      <c r="CO88" s="335">
        <f>$I88*IF($G88="Pickup", SUMIFS(NewEmisData!G:G, NewEmisData!$A:$A, "Pickup", NewEmisData!$B:$B, $A88, NewEmisData!$C:$C, $H88, NewEmisData!$D:$D, CO$2), SUMIFS(NewEmisData!G:G, NewEmisData!$A:$A, "LDV", NewEmisData!$B:$B, $A88, NewEmisData!$C:$C, $H88, NewEmisData!$D:$D, CO$2))</f>
        <v>1.17594755724597E-2</v>
      </c>
      <c r="CP88" s="335">
        <f>$I88*IF($G88="Pickup", SUMIFS(NewEmisData!H:H, NewEmisData!$A:$A, "Pickup", NewEmisData!$B:$B, $A88, NewEmisData!$C:$C, $H88, NewEmisData!$D:$D, CP$2), SUMIFS(NewEmisData!H:H, NewEmisData!$A:$A, "LDV", NewEmisData!$B:$B, $A88, NewEmisData!$C:$C, $H88, NewEmisData!$D:$D, CP$2))</f>
        <v>9.5913131178771704E-3</v>
      </c>
      <c r="CQ88" s="335">
        <f>$I88*IF($G88="Pickup", SUMIFS(NewEmisData!I:I, NewEmisData!$A:$A, "Pickup", NewEmisData!$B:$B, $A88, NewEmisData!$C:$C, $H88, NewEmisData!$D:$D, CQ$2), SUMIFS(NewEmisData!I:I, NewEmisData!$A:$A, "LDV", NewEmisData!$B:$B, $A88, NewEmisData!$C:$C, $H88, NewEmisData!$D:$D, CQ$2))</f>
        <v>8.49787062067325E-3</v>
      </c>
      <c r="CR88" s="335">
        <f>$I88*IF($G88="Pickup", SUMIFS(NewEmisData!J:J, NewEmisData!$A:$A, "Pickup", NewEmisData!$B:$B, $A88, NewEmisData!$C:$C, $H88, NewEmisData!$D:$D, CR$2), SUMIFS(NewEmisData!J:J, NewEmisData!$A:$A, "LDV", NewEmisData!$B:$B, $A88, NewEmisData!$C:$C, $H88, NewEmisData!$D:$D, CR$2))</f>
        <v>8.0109865110152001E-3</v>
      </c>
      <c r="CS88" s="335">
        <f>$I88*IF($G88="Pickup", SUMIFS(NewEmisData!K:K, NewEmisData!$A:$A, "Pickup", NewEmisData!$B:$B, $A88, NewEmisData!$C:$C, $H88, NewEmisData!$D:$D, CS$2), SUMIFS(NewEmisData!K:K, NewEmisData!$A:$A, "LDV", NewEmisData!$B:$B, $A88, NewEmisData!$C:$C, $H88, NewEmisData!$D:$D, CS$2))</f>
        <v>7.9536784391849198E-3</v>
      </c>
      <c r="CT88" s="335">
        <f>$I88*IF($G88="Pickup", SUMIFS(NewEmisData!L:L, NewEmisData!$A:$A, "Pickup", NewEmisData!$B:$B, $A88, NewEmisData!$C:$C, $H88, NewEmisData!$D:$D, CT$2), SUMIFS(NewEmisData!L:L, NewEmisData!$A:$A, "LDV", NewEmisData!$B:$B, $A88, NewEmisData!$C:$C, $H88, NewEmisData!$D:$D, CT$2))</f>
        <v>7.8603296078806496E-3</v>
      </c>
      <c r="CU88" s="335">
        <f>$I88*IF($G88="Pickup", SUMIFS(NewEmisData!M:M, NewEmisData!$A:$A, "Pickup", NewEmisData!$B:$B, $A88, NewEmisData!$C:$C, $H88, NewEmisData!$D:$D, CU$2), SUMIFS(NewEmisData!M:M, NewEmisData!$A:$A, "LDV", NewEmisData!$B:$B, $A88, NewEmisData!$C:$C, $H88, NewEmisData!$D:$D, CU$2))</f>
        <v>7.8597717488691193E-3</v>
      </c>
      <c r="CV88" s="335">
        <v>6.9734009009235556E-3</v>
      </c>
      <c r="CW88" s="335">
        <v>4.0498104655261064E-3</v>
      </c>
      <c r="CX88" s="335">
        <v>2.5030350838759993E-3</v>
      </c>
      <c r="CY88" s="335">
        <v>2.1151214403419519E-3</v>
      </c>
      <c r="CZ88" s="335">
        <v>1.7489979687569375E-3</v>
      </c>
      <c r="DA88" s="335">
        <v>1.340486996695321E-3</v>
      </c>
      <c r="DB88" s="335">
        <v>1.0553769116342638E-3</v>
      </c>
      <c r="DC88" s="335">
        <v>1.0132227560056145E-3</v>
      </c>
      <c r="DD88" s="335">
        <v>1.0003159541004489E-3</v>
      </c>
      <c r="DE88" s="335">
        <v>9.9860782000699166E-4</v>
      </c>
      <c r="DF88" s="335">
        <v>9.9860782000699166E-4</v>
      </c>
      <c r="DG88" s="335">
        <f>$I88*IF($G88="Pickup", SUMIFS(NewEmisData!E:E, NewEmisData!$A:$A, "Pickup", NewEmisData!$B:$B, $A88, NewEmisData!$C:$C, $H88, NewEmisData!$D:$D, DG$2), SUMIFS(NewEmisData!E:E, NewEmisData!$A:$A, "LDV", NewEmisData!$B:$B, $A88, NewEmisData!$C:$C, $H88, NewEmisData!$D:$D, DG$2))</f>
        <v>0</v>
      </c>
      <c r="DH88" s="335">
        <f>$I88*IF($G88="Pickup", SUMIFS(NewEmisData!F:F, NewEmisData!$A:$A, "Pickup", NewEmisData!$B:$B, $A88, NewEmisData!$C:$C, $H88, NewEmisData!$D:$D, DH$2), SUMIFS(NewEmisData!F:F, NewEmisData!$A:$A, "LDV", NewEmisData!$B:$B, $A88, NewEmisData!$C:$C, $H88, NewEmisData!$D:$D, DH$2))</f>
        <v>0</v>
      </c>
      <c r="DI88" s="335">
        <f>$I88*IF($G88="Pickup", SUMIFS(NewEmisData!G:G, NewEmisData!$A:$A, "Pickup", NewEmisData!$B:$B, $A88, NewEmisData!$C:$C, $H88, NewEmisData!$D:$D, DI$2), SUMIFS(NewEmisData!G:G, NewEmisData!$A:$A, "LDV", NewEmisData!$B:$B, $A88, NewEmisData!$C:$C, $H88, NewEmisData!$D:$D, DI$2))</f>
        <v>0</v>
      </c>
      <c r="DJ88" s="335">
        <f>$I88*IF($G88="Pickup", SUMIFS(NewEmisData!H:H, NewEmisData!$A:$A, "Pickup", NewEmisData!$B:$B, $A88, NewEmisData!$C:$C, $H88, NewEmisData!$D:$D, DJ$2), SUMIFS(NewEmisData!H:H, NewEmisData!$A:$A, "LDV", NewEmisData!$B:$B, $A88, NewEmisData!$C:$C, $H88, NewEmisData!$D:$D, DJ$2))</f>
        <v>0</v>
      </c>
      <c r="DK88" s="335">
        <f>$I88*IF($G88="Pickup", SUMIFS(NewEmisData!I:I, NewEmisData!$A:$A, "Pickup", NewEmisData!$B:$B, $A88, NewEmisData!$C:$C, $H88, NewEmisData!$D:$D, DK$2), SUMIFS(NewEmisData!I:I, NewEmisData!$A:$A, "LDV", NewEmisData!$B:$B, $A88, NewEmisData!$C:$C, $H88, NewEmisData!$D:$D, DK$2))</f>
        <v>0</v>
      </c>
      <c r="DL88" s="335">
        <f>$I88*IF($G88="Pickup", SUMIFS(NewEmisData!J:J, NewEmisData!$A:$A, "Pickup", NewEmisData!$B:$B, $A88, NewEmisData!$C:$C, $H88, NewEmisData!$D:$D, DL$2), SUMIFS(NewEmisData!J:J, NewEmisData!$A:$A, "LDV", NewEmisData!$B:$B, $A88, NewEmisData!$C:$C, $H88, NewEmisData!$D:$D, DL$2))</f>
        <v>0</v>
      </c>
      <c r="DM88" s="335">
        <f>$I88*IF($G88="Pickup", SUMIFS(NewEmisData!K:K, NewEmisData!$A:$A, "Pickup", NewEmisData!$B:$B, $A88, NewEmisData!$C:$C, $H88, NewEmisData!$D:$D, DM$2), SUMIFS(NewEmisData!K:K, NewEmisData!$A:$A, "LDV", NewEmisData!$B:$B, $A88, NewEmisData!$C:$C, $H88, NewEmisData!$D:$D, DM$2))</f>
        <v>0</v>
      </c>
      <c r="DN88" s="335">
        <f>$I88*IF($G88="Pickup", SUMIFS(NewEmisData!L:L, NewEmisData!$A:$A, "Pickup", NewEmisData!$B:$B, $A88, NewEmisData!$C:$C, $H88, NewEmisData!$D:$D, DN$2), SUMIFS(NewEmisData!L:L, NewEmisData!$A:$A, "LDV", NewEmisData!$B:$B, $A88, NewEmisData!$C:$C, $H88, NewEmisData!$D:$D, DN$2))</f>
        <v>0</v>
      </c>
      <c r="DO88" s="335">
        <f>$I88*IF($G88="Pickup", SUMIFS(NewEmisData!M:M, NewEmisData!$A:$A, "Pickup", NewEmisData!$B:$B, $A88, NewEmisData!$C:$C, $H88, NewEmisData!$D:$D, DO$2), SUMIFS(NewEmisData!M:M, NewEmisData!$A:$A, "LDV", NewEmisData!$B:$B, $A88, NewEmisData!$C:$C, $H88, NewEmisData!$D:$D, DO$2))</f>
        <v>0</v>
      </c>
      <c r="DP88" s="335">
        <v>2.023129771030282E-3</v>
      </c>
      <c r="DQ88" s="335">
        <f>$I88*IF($G88="Pickup", SUMIFS(NewEmisData!E:E, NewEmisData!$A:$A, "Pickup", NewEmisData!$B:$B, $A88, NewEmisData!$C:$C, $H88, NewEmisData!$D:$D, DQ$2), SUMIFS(NewEmisData!E:E, NewEmisData!$A:$A, "LDV", NewEmisData!$B:$B, $A88, NewEmisData!$C:$C, $H88, NewEmisData!$D:$D, DQ$2))</f>
        <v>1.5358627671248499E-2</v>
      </c>
      <c r="DR88" s="335">
        <f>$I88*IF($G88="Pickup", SUMIFS(NewEmisData!F:F, NewEmisData!$A:$A, "Pickup", NewEmisData!$B:$B, $A88, NewEmisData!$C:$C, $H88, NewEmisData!$D:$D, DR$2), SUMIFS(NewEmisData!F:F, NewEmisData!$A:$A, "LDV", NewEmisData!$B:$B, $A88, NewEmisData!$C:$C, $H88, NewEmisData!$D:$D, DR$2))</f>
        <v>9.2701502330196205E-3</v>
      </c>
      <c r="DS88" s="335">
        <f>$I88*IF($G88="Pickup", SUMIFS(NewEmisData!G:G, NewEmisData!$A:$A, "Pickup", NewEmisData!$B:$B, $A88, NewEmisData!$C:$C, $H88, NewEmisData!$D:$D, DS$2), SUMIFS(NewEmisData!G:G, NewEmisData!$A:$A, "LDV", NewEmisData!$B:$B, $A88, NewEmisData!$C:$C, $H88, NewEmisData!$D:$D, DS$2))</f>
        <v>7.3800443468092902E-3</v>
      </c>
      <c r="DT88" s="335">
        <f>$I88*IF($G88="Pickup", SUMIFS(NewEmisData!H:H, NewEmisData!$A:$A, "Pickup", NewEmisData!$B:$B, $A88, NewEmisData!$C:$C, $H88, NewEmisData!$D:$D, DT$2), SUMIFS(NewEmisData!H:H, NewEmisData!$A:$A, "LDV", NewEmisData!$B:$B, $A88, NewEmisData!$C:$C, $H88, NewEmisData!$D:$D, DT$2))</f>
        <v>5.7500359883598503E-3</v>
      </c>
      <c r="DU88" s="335">
        <f>$I88*IF($G88="Pickup", SUMIFS(NewEmisData!I:I, NewEmisData!$A:$A, "Pickup", NewEmisData!$B:$B, $A88, NewEmisData!$C:$C, $H88, NewEmisData!$D:$D, DU$2), SUMIFS(NewEmisData!I:I, NewEmisData!$A:$A, "LDV", NewEmisData!$B:$B, $A88, NewEmisData!$C:$C, $H88, NewEmisData!$D:$D, DU$2))</f>
        <v>4.5486358185720301E-3</v>
      </c>
      <c r="DV88" s="335">
        <f>$I88*IF($G88="Pickup", SUMIFS(NewEmisData!J:J, NewEmisData!$A:$A, "Pickup", NewEmisData!$B:$B, $A88, NewEmisData!$C:$C, $H88, NewEmisData!$D:$D, DV$2), SUMIFS(NewEmisData!J:J, NewEmisData!$A:$A, "LDV", NewEmisData!$B:$B, $A88, NewEmisData!$C:$C, $H88, NewEmisData!$D:$D, DV$2))</f>
        <v>3.9745008012961004E-3</v>
      </c>
      <c r="DW88" s="335">
        <f>$I88*IF($G88="Pickup", SUMIFS(NewEmisData!K:K, NewEmisData!$A:$A, "Pickup", NewEmisData!$B:$B, $A88, NewEmisData!$C:$C, $H88, NewEmisData!$D:$D, DW$2), SUMIFS(NewEmisData!K:K, NewEmisData!$A:$A, "LDV", NewEmisData!$B:$B, $A88, NewEmisData!$C:$C, $H88, NewEmisData!$D:$D, DW$2))</f>
        <v>3.6505775807205302E-3</v>
      </c>
      <c r="DX88" s="335">
        <f>$I88*IF($G88="Pickup", SUMIFS(NewEmisData!L:L, NewEmisData!$A:$A, "Pickup", NewEmisData!$B:$B, $A88, NewEmisData!$C:$C, $H88, NewEmisData!$D:$D, DX$2), SUMIFS(NewEmisData!L:L, NewEmisData!$A:$A, "LDV", NewEmisData!$B:$B, $A88, NewEmisData!$C:$C, $H88, NewEmisData!$D:$D, DX$2))</f>
        <v>3.5463484367939599E-3</v>
      </c>
      <c r="DY88" s="335">
        <f>$I88*IF($G88="Pickup", SUMIFS(NewEmisData!M:M, NewEmisData!$A:$A, "Pickup", NewEmisData!$B:$B, $A88, NewEmisData!$C:$C, $H88, NewEmisData!$D:$D, DY$2), SUMIFS(NewEmisData!M:M, NewEmisData!$A:$A, "LDV", NewEmisData!$B:$B, $A88, NewEmisData!$C:$C, $H88, NewEmisData!$D:$D, DY$2))</f>
        <v>3.4918759359810199E-3</v>
      </c>
      <c r="DZ88" s="335">
        <v>5.594489642908501E-3</v>
      </c>
      <c r="EA88" s="335">
        <f t="shared" si="118"/>
        <v>474.817101058422</v>
      </c>
      <c r="EB88" s="335">
        <f t="shared" si="119"/>
        <v>451.24703471572099</v>
      </c>
      <c r="EC88" s="335">
        <f t="shared" si="120"/>
        <v>359.55406391675598</v>
      </c>
      <c r="ED88" s="335">
        <f t="shared" si="121"/>
        <v>306.68867751853497</v>
      </c>
      <c r="EE88" s="335">
        <f t="shared" si="122"/>
        <v>266.05693149041099</v>
      </c>
      <c r="EF88" s="335">
        <f t="shared" si="123"/>
        <v>243.087176828883</v>
      </c>
      <c r="EG88" s="335">
        <f t="shared" si="124"/>
        <v>232.82718030870799</v>
      </c>
      <c r="EH88" s="335">
        <f t="shared" si="125"/>
        <v>229.167353178653</v>
      </c>
      <c r="EI88" s="335">
        <f t="shared" si="126"/>
        <v>227.80956840287899</v>
      </c>
      <c r="EJ88" s="335">
        <f t="shared" si="127"/>
        <v>0.27672218065037407</v>
      </c>
      <c r="EK88" s="335">
        <f t="shared" si="128"/>
        <v>0.70973077210402302</v>
      </c>
      <c r="EL88" s="335">
        <f t="shared" si="129"/>
        <v>0.32036907792622199</v>
      </c>
      <c r="EM88" s="335">
        <f t="shared" si="130"/>
        <v>0.23974719966536701</v>
      </c>
      <c r="EN88" s="335">
        <f t="shared" si="131"/>
        <v>0.160612501035788</v>
      </c>
      <c r="EO88" s="335">
        <f t="shared" si="132"/>
        <v>0.10365613117262901</v>
      </c>
      <c r="EP88" s="335">
        <f t="shared" si="133"/>
        <v>7.8799994555065797E-2</v>
      </c>
      <c r="EQ88" s="335">
        <f t="shared" si="134"/>
        <v>6.8646939612850705E-2</v>
      </c>
      <c r="ER88" s="335">
        <f t="shared" si="135"/>
        <v>6.5824398729591893E-2</v>
      </c>
      <c r="ES88" s="335">
        <f t="shared" si="136"/>
        <v>6.4340803704991095E-2</v>
      </c>
      <c r="ET88" s="335">
        <f t="shared" si="137"/>
        <v>6.1988464688476796E-2</v>
      </c>
      <c r="EU88" s="335">
        <f t="shared" si="138"/>
        <v>8.2160020457903906E-3</v>
      </c>
      <c r="EV88" s="335">
        <f t="shared" si="139"/>
        <v>7.80815598787189E-3</v>
      </c>
      <c r="EW88" s="335">
        <f t="shared" si="140"/>
        <v>5.1579884513251097E-3</v>
      </c>
      <c r="EX88" s="335">
        <f t="shared" si="141"/>
        <v>4.3996084263759998E-3</v>
      </c>
      <c r="EY88" s="335">
        <f t="shared" si="142"/>
        <v>3.81672539575274E-3</v>
      </c>
      <c r="EZ88" s="335">
        <f t="shared" si="143"/>
        <v>3.4872096414849999E-3</v>
      </c>
      <c r="FA88" s="335">
        <f t="shared" si="144"/>
        <v>3.3400286224750798E-3</v>
      </c>
      <c r="FB88" s="335">
        <f t="shared" si="145"/>
        <v>3.2875233288682799E-3</v>
      </c>
      <c r="FC88" s="335">
        <f t="shared" si="146"/>
        <v>3.2680461258744399E-3</v>
      </c>
      <c r="FD88" s="335">
        <f t="shared" si="147"/>
        <v>1.7442083422488778E-3</v>
      </c>
      <c r="FE88" s="335">
        <f t="shared" si="148"/>
        <v>7.6637268565666605E-2</v>
      </c>
      <c r="FF88" s="335">
        <f t="shared" si="149"/>
        <v>7.17220347655846E-2</v>
      </c>
      <c r="FG88" s="335">
        <f t="shared" si="150"/>
        <v>5.3063354209187903E-2</v>
      </c>
      <c r="FH88" s="335">
        <f t="shared" si="151"/>
        <v>5.1413159178765599E-2</v>
      </c>
      <c r="FI88" s="335">
        <f t="shared" si="152"/>
        <v>4.9937748877796798E-2</v>
      </c>
      <c r="FJ88" s="335">
        <f t="shared" si="153"/>
        <v>4.8737436898882699E-2</v>
      </c>
      <c r="FK88" s="335">
        <f t="shared" si="154"/>
        <v>4.7984590527250397E-2</v>
      </c>
      <c r="FL88" s="335">
        <f t="shared" si="155"/>
        <v>4.76005320802948E-2</v>
      </c>
      <c r="FM88" s="335">
        <f t="shared" si="156"/>
        <v>4.7377866603412998E-2</v>
      </c>
      <c r="FN88" s="335">
        <f t="shared" si="157"/>
        <v>4.7629366333098749E-2</v>
      </c>
      <c r="FO88" s="335">
        <f t="shared" si="158"/>
        <v>1.9839679684136899E-2</v>
      </c>
      <c r="FP88" s="335">
        <f t="shared" si="159"/>
        <v>1.54915322396613E-2</v>
      </c>
      <c r="FQ88" s="335">
        <f t="shared" si="160"/>
        <v>1.24856485125612E-2</v>
      </c>
      <c r="FR88" s="335">
        <f t="shared" si="161"/>
        <v>1.10258430769824E-2</v>
      </c>
      <c r="FS88" s="335">
        <f t="shared" si="162"/>
        <v>9.7206839249302599E-3</v>
      </c>
      <c r="FT88" s="335">
        <f t="shared" si="163"/>
        <v>8.6588886279032502E-3</v>
      </c>
      <c r="FU88" s="335">
        <f t="shared" si="164"/>
        <v>7.9928948991222996E-3</v>
      </c>
      <c r="FV88" s="335">
        <f t="shared" si="165"/>
        <v>7.65317007618625E-3</v>
      </c>
      <c r="FW88" s="335">
        <f t="shared" si="166"/>
        <v>7.4561632981935697E-3</v>
      </c>
      <c r="FX88" s="335">
        <f t="shared" si="167"/>
        <v>9.4789149915835945E-3</v>
      </c>
    </row>
    <row r="89" spans="1:180" x14ac:dyDescent="0.2">
      <c r="A89" s="305" t="str">
        <f>_xlfn.CONCAT(IF(LEFT(TRIM(A88),1)="*", "*R", "R"), 1+RIGHT(TRIM(A88),1))</f>
        <v>R6</v>
      </c>
      <c r="B89" s="305" t="str">
        <f t="shared" si="179"/>
        <v>TLMGHEV11</v>
      </c>
      <c r="C89" s="305" t="str">
        <f t="shared" si="180"/>
        <v>TL.GSL.M.HEV.2011</v>
      </c>
      <c r="D89" s="301" t="str">
        <f t="shared" si="181"/>
        <v>bn-vmt, bn-vmt/a</v>
      </c>
      <c r="E89" s="301" t="str">
        <f t="shared" si="182"/>
        <v>TLGSL</v>
      </c>
      <c r="F89" s="301" t="str">
        <f t="shared" si="183"/>
        <v>TL</v>
      </c>
      <c r="G89" s="315" t="s">
        <v>819</v>
      </c>
      <c r="H89" s="315" t="s">
        <v>814</v>
      </c>
      <c r="I89" s="315">
        <v>1</v>
      </c>
      <c r="J89" s="315" t="str">
        <f t="shared" si="168"/>
        <v>Minivan-GSL</v>
      </c>
      <c r="K89" s="335">
        <f>$I89*IF($G89="Pickup", SUMIFS(NewEmisData!E:E, NewEmisData!$A:$A, "Pickup", NewEmisData!$B:$B, $A89, NewEmisData!$C:$C, $H89, NewEmisData!$D:$D, K$2), SUMIFS(NewEmisData!E:E, NewEmisData!$A:$A, "LDV", NewEmisData!$B:$B, $A89, NewEmisData!$C:$C, $H89, NewEmisData!$D:$D, K$2))</f>
        <v>465.43339574540698</v>
      </c>
      <c r="L89" s="335">
        <f>$I89*IF($G89="Pickup", SUMIFS(NewEmisData!F:F, NewEmisData!$A:$A, "Pickup", NewEmisData!$B:$B, $A89, NewEmisData!$C:$C, $H89, NewEmisData!$D:$D, L$2), SUMIFS(NewEmisData!F:F, NewEmisData!$A:$A, "LDV", NewEmisData!$B:$B, $A89, NewEmisData!$C:$C, $H89, NewEmisData!$D:$D, L$2))</f>
        <v>447.45086858043499</v>
      </c>
      <c r="M89" s="335">
        <f>$I89*IF($G89="Pickup", SUMIFS(NewEmisData!G:G, NewEmisData!$A:$A, "Pickup", NewEmisData!$B:$B, $A89, NewEmisData!$C:$C, $H89, NewEmisData!$D:$D, M$2), SUMIFS(NewEmisData!G:G, NewEmisData!$A:$A, "LDV", NewEmisData!$B:$B, $A89, NewEmisData!$C:$C, $H89, NewEmisData!$D:$D, M$2))</f>
        <v>371.68579631799702</v>
      </c>
      <c r="N89" s="335">
        <f>$I89*IF($G89="Pickup", SUMIFS(NewEmisData!H:H, NewEmisData!$A:$A, "Pickup", NewEmisData!$B:$B, $A89, NewEmisData!$C:$C, $H89, NewEmisData!$D:$D, N$2), SUMIFS(NewEmisData!H:H, NewEmisData!$A:$A, "LDV", NewEmisData!$B:$B, $A89, NewEmisData!$C:$C, $H89, NewEmisData!$D:$D, N$2))</f>
        <v>316.68783468886801</v>
      </c>
      <c r="O89" s="335">
        <f>$I89*IF($G89="Pickup", SUMIFS(NewEmisData!I:I, NewEmisData!$A:$A, "Pickup", NewEmisData!$B:$B, $A89, NewEmisData!$C:$C, $H89, NewEmisData!$D:$D, O$2), SUMIFS(NewEmisData!I:I, NewEmisData!$A:$A, "LDV", NewEmisData!$B:$B, $A89, NewEmisData!$C:$C, $H89, NewEmisData!$D:$D, O$2))</f>
        <v>274.45359564691302</v>
      </c>
      <c r="P89" s="335">
        <f>$I89*IF($G89="Pickup", SUMIFS(NewEmisData!J:J, NewEmisData!$A:$A, "Pickup", NewEmisData!$B:$B, $A89, NewEmisData!$C:$C, $H89, NewEmisData!$D:$D, P$2), SUMIFS(NewEmisData!J:J, NewEmisData!$A:$A, "LDV", NewEmisData!$B:$B, $A89, NewEmisData!$C:$C, $H89, NewEmisData!$D:$D, P$2))</f>
        <v>250.610452801164</v>
      </c>
      <c r="Q89" s="335">
        <f>$I89*IF($G89="Pickup", SUMIFS(NewEmisData!K:K, NewEmisData!$A:$A, "Pickup", NewEmisData!$B:$B, $A89, NewEmisData!$C:$C, $H89, NewEmisData!$D:$D, Q$2), SUMIFS(NewEmisData!K:K, NewEmisData!$A:$A, "LDV", NewEmisData!$B:$B, $A89, NewEmisData!$C:$C, $H89, NewEmisData!$D:$D, Q$2))</f>
        <v>239.96929474207201</v>
      </c>
      <c r="R89" s="335">
        <f>$I89*IF($G89="Pickup", SUMIFS(NewEmisData!L:L, NewEmisData!$A:$A, "Pickup", NewEmisData!$B:$B, $A89, NewEmisData!$C:$C, $H89, NewEmisData!$D:$D, R$2), SUMIFS(NewEmisData!L:L, NewEmisData!$A:$A, "LDV", NewEmisData!$B:$B, $A89, NewEmisData!$C:$C, $H89, NewEmisData!$D:$D, R$2))</f>
        <v>236.17949059358199</v>
      </c>
      <c r="S89" s="335">
        <f>$I89*IF($G89="Pickup", SUMIFS(NewEmisData!M:M, NewEmisData!$A:$A, "Pickup", NewEmisData!$B:$B, $A89, NewEmisData!$C:$C, $H89, NewEmisData!$D:$D, S$2), SUMIFS(NewEmisData!M:M, NewEmisData!$A:$A, "LDV", NewEmisData!$B:$B, $A89, NewEmisData!$C:$C, $H89, NewEmisData!$D:$D, S$2))</f>
        <v>234.77621268414799</v>
      </c>
      <c r="T89" s="335">
        <v>0.27672218065037407</v>
      </c>
      <c r="U89" s="335">
        <f>$I89*IF($G89="Pickup", SUMIFS(NewEmisData!E:E, NewEmisData!$A:$A, "Pickup", NewEmisData!$B:$B, $A89, NewEmisData!$C:$C, $H89, NewEmisData!$D:$D, U$2), SUMIFS(NewEmisData!E:E, NewEmisData!$A:$A, "LDV", NewEmisData!$B:$B, $A89, NewEmisData!$C:$C, $H89, NewEmisData!$D:$D, U$2))</f>
        <v>0.76817370125590101</v>
      </c>
      <c r="V89" s="335">
        <f>$I89*IF($G89="Pickup", SUMIFS(NewEmisData!F:F, NewEmisData!$A:$A, "Pickup", NewEmisData!$B:$B, $A89, NewEmisData!$C:$C, $H89, NewEmisData!$D:$D, V$2), SUMIFS(NewEmisData!F:F, NewEmisData!$A:$A, "LDV", NewEmisData!$B:$B, $A89, NewEmisData!$C:$C, $H89, NewEmisData!$D:$D, V$2))</f>
        <v>0.34255400012381199</v>
      </c>
      <c r="W89" s="335">
        <f>$I89*IF($G89="Pickup", SUMIFS(NewEmisData!G:G, NewEmisData!$A:$A, "Pickup", NewEmisData!$B:$B, $A89, NewEmisData!$C:$C, $H89, NewEmisData!$D:$D, W$2), SUMIFS(NewEmisData!G:G, NewEmisData!$A:$A, "LDV", NewEmisData!$B:$B, $A89, NewEmisData!$C:$C, $H89, NewEmisData!$D:$D, W$2))</f>
        <v>0.22026197441968301</v>
      </c>
      <c r="X89" s="335">
        <f>$I89*IF($G89="Pickup", SUMIFS(NewEmisData!H:H, NewEmisData!$A:$A, "Pickup", NewEmisData!$B:$B, $A89, NewEmisData!$C:$C, $H89, NewEmisData!$D:$D, X$2), SUMIFS(NewEmisData!H:H, NewEmisData!$A:$A, "LDV", NewEmisData!$B:$B, $A89, NewEmisData!$C:$C, $H89, NewEmisData!$D:$D, X$2))</f>
        <v>0.146130223505477</v>
      </c>
      <c r="Y89" s="335">
        <f>$I89*IF($G89="Pickup", SUMIFS(NewEmisData!I:I, NewEmisData!$A:$A, "Pickup", NewEmisData!$B:$B, $A89, NewEmisData!$C:$C, $H89, NewEmisData!$D:$D, Y$2), SUMIFS(NewEmisData!I:I, NewEmisData!$A:$A, "LDV", NewEmisData!$B:$B, $A89, NewEmisData!$C:$C, $H89, NewEmisData!$D:$D, Y$2))</f>
        <v>9.25204446820201E-2</v>
      </c>
      <c r="Z89" s="335">
        <f>$I89*IF($G89="Pickup", SUMIFS(NewEmisData!J:J, NewEmisData!$A:$A, "Pickup", NewEmisData!$B:$B, $A89, NewEmisData!$C:$C, $H89, NewEmisData!$D:$D, Z$2), SUMIFS(NewEmisData!J:J, NewEmisData!$A:$A, "LDV", NewEmisData!$B:$B, $A89, NewEmisData!$C:$C, $H89, NewEmisData!$D:$D, Z$2))</f>
        <v>6.9646332093205393E-2</v>
      </c>
      <c r="AA89" s="335">
        <f>$I89*IF($G89="Pickup", SUMIFS(NewEmisData!K:K, NewEmisData!$A:$A, "Pickup", NewEmisData!$B:$B, $A89, NewEmisData!$C:$C, $H89, NewEmisData!$D:$D, AA$2), SUMIFS(NewEmisData!K:K, NewEmisData!$A:$A, "LDV", NewEmisData!$B:$B, $A89, NewEmisData!$C:$C, $H89, NewEmisData!$D:$D, AA$2))</f>
        <v>6.0285539426727999E-2</v>
      </c>
      <c r="AB89" s="335">
        <f>$I89*IF($G89="Pickup", SUMIFS(NewEmisData!L:L, NewEmisData!$A:$A, "Pickup", NewEmisData!$B:$B, $A89, NewEmisData!$C:$C, $H89, NewEmisData!$D:$D, AB$2), SUMIFS(NewEmisData!L:L, NewEmisData!$A:$A, "LDV", NewEmisData!$B:$B, $A89, NewEmisData!$C:$C, $H89, NewEmisData!$D:$D, AB$2))</f>
        <v>5.7685517085836899E-2</v>
      </c>
      <c r="AC89" s="335">
        <f>$I89*IF($G89="Pickup", SUMIFS(NewEmisData!M:M, NewEmisData!$A:$A, "Pickup", NewEmisData!$B:$B, $A89, NewEmisData!$C:$C, $H89, NewEmisData!$D:$D, AC$2), SUMIFS(NewEmisData!M:M, NewEmisData!$A:$A, "LDV", NewEmisData!$B:$B, $A89, NewEmisData!$C:$C, $H89, NewEmisData!$D:$D, AC$2))</f>
        <v>5.6336256806388998E-2</v>
      </c>
      <c r="AD89" s="335">
        <v>6.1988464688476796E-2</v>
      </c>
      <c r="AE89" s="335">
        <f>$I89*IF($G89="Pickup", SUMIFS(NewEmisData!E:E, NewEmisData!$A:$A, "Pickup", NewEmisData!$B:$B, $A89, NewEmisData!$C:$C, $H89, NewEmisData!$D:$D, AE$2), SUMIFS(NewEmisData!E:E, NewEmisData!$A:$A, "LDV", NewEmisData!$B:$B, $A89, NewEmisData!$C:$C, $H89, NewEmisData!$D:$D, AE$2))</f>
        <v>8.0536316527093799E-3</v>
      </c>
      <c r="AF89" s="335">
        <f>$I89*IF($G89="Pickup", SUMIFS(NewEmisData!F:F, NewEmisData!$A:$A, "Pickup", NewEmisData!$B:$B, $A89, NewEmisData!$C:$C, $H89, NewEmisData!$D:$D, AF$2), SUMIFS(NewEmisData!F:F, NewEmisData!$A:$A, "LDV", NewEmisData!$B:$B, $A89, NewEmisData!$C:$C, $H89, NewEmisData!$D:$D, AF$2))</f>
        <v>7.7424694052717798E-3</v>
      </c>
      <c r="AG89" s="335">
        <f>$I89*IF($G89="Pickup", SUMIFS(NewEmisData!G:G, NewEmisData!$A:$A, "Pickup", NewEmisData!$B:$B, $A89, NewEmisData!$C:$C, $H89, NewEmisData!$D:$D, AG$2), SUMIFS(NewEmisData!G:G, NewEmisData!$A:$A, "LDV", NewEmisData!$B:$B, $A89, NewEmisData!$C:$C, $H89, NewEmisData!$D:$D, AG$2))</f>
        <v>5.3320257089092297E-3</v>
      </c>
      <c r="AH89" s="335">
        <f>$I89*IF($G89="Pickup", SUMIFS(NewEmisData!H:H, NewEmisData!$A:$A, "Pickup", NewEmisData!$B:$B, $A89, NewEmisData!$C:$C, $H89, NewEmisData!$D:$D, AH$2), SUMIFS(NewEmisData!H:H, NewEmisData!$A:$A, "LDV", NewEmisData!$B:$B, $A89, NewEmisData!$C:$C, $H89, NewEmisData!$D:$D, AH$2))</f>
        <v>4.5430510168157703E-3</v>
      </c>
      <c r="AI89" s="335">
        <f>$I89*IF($G89="Pickup", SUMIFS(NewEmisData!I:I, NewEmisData!$A:$A, "Pickup", NewEmisData!$B:$B, $A89, NewEmisData!$C:$C, $H89, NewEmisData!$D:$D, AI$2), SUMIFS(NewEmisData!I:I, NewEmisData!$A:$A, "LDV", NewEmisData!$B:$B, $A89, NewEmisData!$C:$C, $H89, NewEmisData!$D:$D, AI$2))</f>
        <v>3.9371785778053803E-3</v>
      </c>
      <c r="AJ89" s="335">
        <f>$I89*IF($G89="Pickup", SUMIFS(NewEmisData!J:J, NewEmisData!$A:$A, "Pickup", NewEmisData!$B:$B, $A89, NewEmisData!$C:$C, $H89, NewEmisData!$D:$D, AJ$2), SUMIFS(NewEmisData!J:J, NewEmisData!$A:$A, "LDV", NewEmisData!$B:$B, $A89, NewEmisData!$C:$C, $H89, NewEmisData!$D:$D, AJ$2))</f>
        <v>3.5951364530025401E-3</v>
      </c>
      <c r="AK89" s="335">
        <f>$I89*IF($G89="Pickup", SUMIFS(NewEmisData!K:K, NewEmisData!$A:$A, "Pickup", NewEmisData!$B:$B, $A89, NewEmisData!$C:$C, $H89, NewEmisData!$D:$D, AK$2), SUMIFS(NewEmisData!K:K, NewEmisData!$A:$A, "LDV", NewEmisData!$B:$B, $A89, NewEmisData!$C:$C, $H89, NewEmisData!$D:$D, AK$2))</f>
        <v>3.4424852382502098E-3</v>
      </c>
      <c r="AL89" s="335">
        <f>$I89*IF($G89="Pickup", SUMIFS(NewEmisData!L:L, NewEmisData!$A:$A, "Pickup", NewEmisData!$B:$B, $A89, NewEmisData!$C:$C, $H89, NewEmisData!$D:$D, AL$2), SUMIFS(NewEmisData!L:L, NewEmisData!$A:$A, "LDV", NewEmisData!$B:$B, $A89, NewEmisData!$C:$C, $H89, NewEmisData!$D:$D, AL$2))</f>
        <v>3.38811619026995E-3</v>
      </c>
      <c r="AM89" s="335">
        <f>$I89*IF($G89="Pickup", SUMIFS(NewEmisData!M:M, NewEmisData!$A:$A, "Pickup", NewEmisData!$B:$B, $A89, NewEmisData!$C:$C, $H89, NewEmisData!$D:$D, AM$2), SUMIFS(NewEmisData!M:M, NewEmisData!$A:$A, "LDV", NewEmisData!$B:$B, $A89, NewEmisData!$C:$C, $H89, NewEmisData!$D:$D, AM$2))</f>
        <v>3.36798790618778E-3</v>
      </c>
      <c r="AN89" s="335">
        <v>1.7442083422488778E-3</v>
      </c>
      <c r="AO89" s="335">
        <f>$I89*IF($G89="Pickup", SUMIFS(NewEmisData!E:E, NewEmisData!$A:$A, "Pickup", NewEmisData!$B:$B, $A89, NewEmisData!$C:$C, $H89, NewEmisData!$D:$D, AO$2), SUMIFS(NewEmisData!E:E, NewEmisData!$A:$A, "LDV", NewEmisData!$B:$B, $A89, NewEmisData!$C:$C, $H89, NewEmisData!$D:$D, AO$2))</f>
        <v>7.6317156939691294E-2</v>
      </c>
      <c r="AP89" s="335">
        <f>$I89*IF($G89="Pickup", SUMIFS(NewEmisData!F:F, NewEmisData!$A:$A, "Pickup", NewEmisData!$B:$B, $A89, NewEmisData!$C:$C, $H89, NewEmisData!$D:$D, AP$2), SUMIFS(NewEmisData!F:F, NewEmisData!$A:$A, "LDV", NewEmisData!$B:$B, $A89, NewEmisData!$C:$C, $H89, NewEmisData!$D:$D, AP$2))</f>
        <v>7.1544642944165196E-2</v>
      </c>
      <c r="AQ89" s="335">
        <f>$I89*IF($G89="Pickup", SUMIFS(NewEmisData!G:G, NewEmisData!$A:$A, "Pickup", NewEmisData!$B:$B, $A89, NewEmisData!$C:$C, $H89, NewEmisData!$D:$D, AQ$2), SUMIFS(NewEmisData!G:G, NewEmisData!$A:$A, "LDV", NewEmisData!$B:$B, $A89, NewEmisData!$C:$C, $H89, NewEmisData!$D:$D, AQ$2))</f>
        <v>5.8249743312617203E-2</v>
      </c>
      <c r="AR89" s="335">
        <f>$I89*IF($G89="Pickup", SUMIFS(NewEmisData!H:H, NewEmisData!$A:$A, "Pickup", NewEmisData!$B:$B, $A89, NewEmisData!$C:$C, $H89, NewEmisData!$D:$D, AR$2), SUMIFS(NewEmisData!H:H, NewEmisData!$A:$A, "LDV", NewEmisData!$B:$B, $A89, NewEmisData!$C:$C, $H89, NewEmisData!$D:$D, AR$2))</f>
        <v>5.6730049378736901E-2</v>
      </c>
      <c r="AS89" s="335">
        <f>$I89*IF($G89="Pickup", SUMIFS(NewEmisData!I:I, NewEmisData!$A:$A, "Pickup", NewEmisData!$B:$B, $A89, NewEmisData!$C:$C, $H89, NewEmisData!$D:$D, AS$2), SUMIFS(NewEmisData!I:I, NewEmisData!$A:$A, "LDV", NewEmisData!$B:$B, $A89, NewEmisData!$C:$C, $H89, NewEmisData!$D:$D, AS$2))</f>
        <v>5.5297861804990203E-2</v>
      </c>
      <c r="AT89" s="335">
        <f>$I89*IF($G89="Pickup", SUMIFS(NewEmisData!J:J, NewEmisData!$A:$A, "Pickup", NewEmisData!$B:$B, $A89, NewEmisData!$C:$C, $H89, NewEmisData!$D:$D, AT$2), SUMIFS(NewEmisData!J:J, NewEmisData!$A:$A, "LDV", NewEmisData!$B:$B, $A89, NewEmisData!$C:$C, $H89, NewEmisData!$D:$D, AT$2))</f>
        <v>5.4156352090813403E-2</v>
      </c>
      <c r="AU89" s="335">
        <f>$I89*IF($G89="Pickup", SUMIFS(NewEmisData!K:K, NewEmisData!$A:$A, "Pickup", NewEmisData!$B:$B, $A89, NewEmisData!$C:$C, $H89, NewEmisData!$D:$D, AU$2), SUMIFS(NewEmisData!K:K, NewEmisData!$A:$A, "LDV", NewEmisData!$B:$B, $A89, NewEmisData!$C:$C, $H89, NewEmisData!$D:$D, AU$2))</f>
        <v>5.3430662266944498E-2</v>
      </c>
      <c r="AV89" s="335">
        <f>$I89*IF($G89="Pickup", SUMIFS(NewEmisData!L:L, NewEmisData!$A:$A, "Pickup", NewEmisData!$B:$B, $A89, NewEmisData!$C:$C, $H89, NewEmisData!$D:$D, AV$2), SUMIFS(NewEmisData!L:L, NewEmisData!$A:$A, "LDV", NewEmisData!$B:$B, $A89, NewEmisData!$C:$C, $H89, NewEmisData!$D:$D, AV$2))</f>
        <v>5.3062743786751999E-2</v>
      </c>
      <c r="AW89" s="335">
        <f>$I89*IF($G89="Pickup", SUMIFS(NewEmisData!M:M, NewEmisData!$A:$A, "Pickup", NewEmisData!$B:$B, $A89, NewEmisData!$C:$C, $H89, NewEmisData!$D:$D, AW$2), SUMIFS(NewEmisData!M:M, NewEmisData!$A:$A, "LDV", NewEmisData!$B:$B, $A89, NewEmisData!$C:$C, $H89, NewEmisData!$D:$D, AW$2))</f>
        <v>5.2850768620488903E-2</v>
      </c>
      <c r="AX89" s="335">
        <v>4.7629366333098749E-2</v>
      </c>
      <c r="AY89" s="335">
        <f>$I89*IF($G89="Pickup", SUMIFS(NewEmisData!E:E, NewEmisData!$A:$A, "Pickup", NewEmisData!$B:$B, $A89, NewEmisData!$C:$C, $H89, NewEmisData!$D:$D, AY$2), SUMIFS(NewEmisData!E:E, NewEmisData!$A:$A, "LDV", NewEmisData!$B:$B, $A89, NewEmisData!$C:$C, $H89, NewEmisData!$D:$D, AY$2))</f>
        <v>2.00368746679381E-2</v>
      </c>
      <c r="AZ89" s="335">
        <f>$I89*IF($G89="Pickup", SUMIFS(NewEmisData!F:F, NewEmisData!$A:$A, "Pickup", NewEmisData!$B:$B, $A89, NewEmisData!$C:$C, $H89, NewEmisData!$D:$D, AZ$2), SUMIFS(NewEmisData!F:F, NewEmisData!$A:$A, "LDV", NewEmisData!$B:$B, $A89, NewEmisData!$C:$C, $H89, NewEmisData!$D:$D, AZ$2))</f>
        <v>1.58149288879222E-2</v>
      </c>
      <c r="BA89" s="335">
        <f>$I89*IF($G89="Pickup", SUMIFS(NewEmisData!G:G, NewEmisData!$A:$A, "Pickup", NewEmisData!$B:$B, $A89, NewEmisData!$C:$C, $H89, NewEmisData!$D:$D, BA$2), SUMIFS(NewEmisData!G:G, NewEmisData!$A:$A, "LDV", NewEmisData!$B:$B, $A89, NewEmisData!$C:$C, $H89, NewEmisData!$D:$D, BA$2))</f>
        <v>1.2889012730210401E-2</v>
      </c>
      <c r="BB89" s="335">
        <f>$I89*IF($G89="Pickup", SUMIFS(NewEmisData!H:H, NewEmisData!$A:$A, "Pickup", NewEmisData!$B:$B, $A89, NewEmisData!$C:$C, $H89, NewEmisData!$D:$D, BB$2), SUMIFS(NewEmisData!H:H, NewEmisData!$A:$A, "LDV", NewEmisData!$B:$B, $A89, NewEmisData!$C:$C, $H89, NewEmisData!$D:$D, BB$2))</f>
        <v>1.1544674905883E-2</v>
      </c>
      <c r="BC89" s="335">
        <f>$I89*IF($G89="Pickup", SUMIFS(NewEmisData!I:I, NewEmisData!$A:$A, "Pickup", NewEmisData!$B:$B, $A89, NewEmisData!$C:$C, $H89, NewEmisData!$D:$D, BC$2), SUMIFS(NewEmisData!I:I, NewEmisData!$A:$A, "LDV", NewEmisData!$B:$B, $A89, NewEmisData!$C:$C, $H89, NewEmisData!$D:$D, BC$2))</f>
        <v>1.0277724336371899E-2</v>
      </c>
      <c r="BD89" s="335">
        <f>$I89*IF($G89="Pickup", SUMIFS(NewEmisData!J:J, NewEmisData!$A:$A, "Pickup", NewEmisData!$B:$B, $A89, NewEmisData!$C:$C, $H89, NewEmisData!$D:$D, BD$2), SUMIFS(NewEmisData!J:J, NewEmisData!$A:$A, "LDV", NewEmisData!$B:$B, $A89, NewEmisData!$C:$C, $H89, NewEmisData!$D:$D, BD$2))</f>
        <v>9.2679749278735592E-3</v>
      </c>
      <c r="BE89" s="335">
        <f>$I89*IF($G89="Pickup", SUMIFS(NewEmisData!K:K, NewEmisData!$A:$A, "Pickup", NewEmisData!$B:$B, $A89, NewEmisData!$C:$C, $H89, NewEmisData!$D:$D, BE$2), SUMIFS(NewEmisData!K:K, NewEmisData!$A:$A, "LDV", NewEmisData!$B:$B, $A89, NewEmisData!$C:$C, $H89, NewEmisData!$D:$D, BE$2))</f>
        <v>8.6259896432645099E-3</v>
      </c>
      <c r="BF89" s="335">
        <f>$I89*IF($G89="Pickup", SUMIFS(NewEmisData!L:L, NewEmisData!$A:$A, "Pickup", NewEmisData!$B:$B, $A89, NewEmisData!$C:$C, $H89, NewEmisData!$D:$D, BF$2), SUMIFS(NewEmisData!L:L, NewEmisData!$A:$A, "LDV", NewEmisData!$B:$B, $A89, NewEmisData!$C:$C, $H89, NewEmisData!$D:$D, BF$2))</f>
        <v>8.3004876330209296E-3</v>
      </c>
      <c r="BG89" s="335">
        <f>$I89*IF($G89="Pickup", SUMIFS(NewEmisData!M:M, NewEmisData!$A:$A, "Pickup", NewEmisData!$B:$B, $A89, NewEmisData!$C:$C, $H89, NewEmisData!$D:$D, BG$2), SUMIFS(NewEmisData!M:M, NewEmisData!$A:$A, "LDV", NewEmisData!$B:$B, $A89, NewEmisData!$C:$C, $H89, NewEmisData!$D:$D, BG$2))</f>
        <v>8.1129702157430005E-3</v>
      </c>
      <c r="BH89" s="335">
        <v>9.4789149915835945E-3</v>
      </c>
      <c r="BI89" s="335">
        <f>$I89*IF($G89="Pickup", SUMIFS(NewEmisData!E:E, NewEmisData!$A:$A, "Pickup", NewEmisData!$B:$B, $A89, NewEmisData!$C:$C, $H89, NewEmisData!$D:$D, BI$2), SUMIFS(NewEmisData!E:E, NewEmisData!$A:$A, "LDV", NewEmisData!$B:$B, $A89, NewEmisData!$C:$C, $H89, NewEmisData!$D:$D, BI$2))</f>
        <v>6.1599528865440298</v>
      </c>
      <c r="BJ89" s="335">
        <f>$I89*IF($G89="Pickup", SUMIFS(NewEmisData!F:F, NewEmisData!$A:$A, "Pickup", NewEmisData!$B:$B, $A89, NewEmisData!$C:$C, $H89, NewEmisData!$D:$D, BJ$2), SUMIFS(NewEmisData!F:F, NewEmisData!$A:$A, "LDV", NewEmisData!$B:$B, $A89, NewEmisData!$C:$C, $H89, NewEmisData!$D:$D, BJ$2))</f>
        <v>3.7475170679561298</v>
      </c>
      <c r="BK89" s="335">
        <f>$I89*IF($G89="Pickup", SUMIFS(NewEmisData!G:G, NewEmisData!$A:$A, "Pickup", NewEmisData!$B:$B, $A89, NewEmisData!$C:$C, $H89, NewEmisData!$D:$D, BK$2), SUMIFS(NewEmisData!G:G, NewEmisData!$A:$A, "LDV", NewEmisData!$B:$B, $A89, NewEmisData!$C:$C, $H89, NewEmisData!$D:$D, BK$2))</f>
        <v>2.80366463620466</v>
      </c>
      <c r="BL89" s="335">
        <f>$I89*IF($G89="Pickup", SUMIFS(NewEmisData!H:H, NewEmisData!$A:$A, "Pickup", NewEmisData!$B:$B, $A89, NewEmisData!$C:$C, $H89, NewEmisData!$D:$D, BL$2), SUMIFS(NewEmisData!H:H, NewEmisData!$A:$A, "LDV", NewEmisData!$B:$B, $A89, NewEmisData!$C:$C, $H89, NewEmisData!$D:$D, BL$2))</f>
        <v>2.2038088113149099</v>
      </c>
      <c r="BM89" s="335">
        <f>$I89*IF($G89="Pickup", SUMIFS(NewEmisData!I:I, NewEmisData!$A:$A, "Pickup", NewEmisData!$B:$B, $A89, NewEmisData!$C:$C, $H89, NewEmisData!$D:$D, BM$2), SUMIFS(NewEmisData!I:I, NewEmisData!$A:$A, "LDV", NewEmisData!$B:$B, $A89, NewEmisData!$C:$C, $H89, NewEmisData!$D:$D, BM$2))</f>
        <v>1.6110244723417799</v>
      </c>
      <c r="BN89" s="335">
        <f>$I89*IF($G89="Pickup", SUMIFS(NewEmisData!J:J, NewEmisData!$A:$A, "Pickup", NewEmisData!$B:$B, $A89, NewEmisData!$C:$C, $H89, NewEmisData!$D:$D, BN$2), SUMIFS(NewEmisData!J:J, NewEmisData!$A:$A, "LDV", NewEmisData!$B:$B, $A89, NewEmisData!$C:$C, $H89, NewEmisData!$D:$D, BN$2))</f>
        <v>1.2813570878169001</v>
      </c>
      <c r="BO89" s="335">
        <f>$I89*IF($G89="Pickup", SUMIFS(NewEmisData!K:K, NewEmisData!$A:$A, "Pickup", NewEmisData!$B:$B, $A89, NewEmisData!$C:$C, $H89, NewEmisData!$D:$D, BO$2), SUMIFS(NewEmisData!K:K, NewEmisData!$A:$A, "LDV", NewEmisData!$B:$B, $A89, NewEmisData!$C:$C, $H89, NewEmisData!$D:$D, BO$2))</f>
        <v>1.1316455644238499</v>
      </c>
      <c r="BP89" s="335">
        <f>$I89*IF($G89="Pickup", SUMIFS(NewEmisData!L:L, NewEmisData!$A:$A, "Pickup", NewEmisData!$B:$B, $A89, NewEmisData!$C:$C, $H89, NewEmisData!$D:$D, BP$2), SUMIFS(NewEmisData!L:L, NewEmisData!$A:$A, "LDV", NewEmisData!$B:$B, $A89, NewEmisData!$C:$C, $H89, NewEmisData!$D:$D, BP$2))</f>
        <v>1.0822537615630099</v>
      </c>
      <c r="BQ89" s="335">
        <f>$I89*IF($G89="Pickup", SUMIFS(NewEmisData!M:M, NewEmisData!$A:$A, "Pickup", NewEmisData!$B:$B, $A89, NewEmisData!$C:$C, $H89, NewEmisData!$D:$D, BQ$2), SUMIFS(NewEmisData!M:M, NewEmisData!$A:$A, "LDV", NewEmisData!$B:$B, $A89, NewEmisData!$C:$C, $H89, NewEmisData!$D:$D, BQ$2))</f>
        <v>1.05143374218492</v>
      </c>
      <c r="BR89" s="335">
        <v>1.6588293829830492</v>
      </c>
      <c r="BS89" s="335">
        <f>$I89*IF($G89="Pickup", SUMIFS(NewEmisData!E:E, NewEmisData!$A:$A, "Pickup", NewEmisData!$B:$B, $A89, NewEmisData!$C:$C, $H89, NewEmisData!$D:$D, BS$2), SUMIFS(NewEmisData!E:E, NewEmisData!$A:$A, "LDV", NewEmisData!$B:$B, $A89, NewEmisData!$C:$C, $H89, NewEmisData!$D:$D, BS$2))</f>
        <v>0.72787250280402604</v>
      </c>
      <c r="BT89" s="335">
        <f>$I89*IF($G89="Pickup", SUMIFS(NewEmisData!F:F, NewEmisData!$A:$A, "Pickup", NewEmisData!$B:$B, $A89, NewEmisData!$C:$C, $H89, NewEmisData!$D:$D, BT$2), SUMIFS(NewEmisData!F:F, NewEmisData!$A:$A, "LDV", NewEmisData!$B:$B, $A89, NewEmisData!$C:$C, $H89, NewEmisData!$D:$D, BT$2))</f>
        <v>0.40987916241045302</v>
      </c>
      <c r="BU89" s="335">
        <f>$I89*IF($G89="Pickup", SUMIFS(NewEmisData!G:G, NewEmisData!$A:$A, "Pickup", NewEmisData!$B:$B, $A89, NewEmisData!$C:$C, $H89, NewEmisData!$D:$D, BU$2), SUMIFS(NewEmisData!G:G, NewEmisData!$A:$A, "LDV", NewEmisData!$B:$B, $A89, NewEmisData!$C:$C, $H89, NewEmisData!$D:$D, BU$2))</f>
        <v>0.30765788839279401</v>
      </c>
      <c r="BV89" s="335">
        <f>$I89*IF($G89="Pickup", SUMIFS(NewEmisData!H:H, NewEmisData!$A:$A, "Pickup", NewEmisData!$B:$B, $A89, NewEmisData!$C:$C, $H89, NewEmisData!$D:$D, BV$2), SUMIFS(NewEmisData!H:H, NewEmisData!$A:$A, "LDV", NewEmisData!$B:$B, $A89, NewEmisData!$C:$C, $H89, NewEmisData!$D:$D, BV$2))</f>
        <v>0.248891607461663</v>
      </c>
      <c r="BW89" s="335">
        <f>$I89*IF($G89="Pickup", SUMIFS(NewEmisData!I:I, NewEmisData!$A:$A, "Pickup", NewEmisData!$B:$B, $A89, NewEmisData!$C:$C, $H89, NewEmisData!$D:$D, BW$2), SUMIFS(NewEmisData!I:I, NewEmisData!$A:$A, "LDV", NewEmisData!$B:$B, $A89, NewEmisData!$C:$C, $H89, NewEmisData!$D:$D, BW$2))</f>
        <v>0.184861723618618</v>
      </c>
      <c r="BX89" s="335">
        <f>$I89*IF($G89="Pickup", SUMIFS(NewEmisData!J:J, NewEmisData!$A:$A, "Pickup", NewEmisData!$B:$B, $A89, NewEmisData!$C:$C, $H89, NewEmisData!$D:$D, BX$2), SUMIFS(NewEmisData!J:J, NewEmisData!$A:$A, "LDV", NewEmisData!$B:$B, $A89, NewEmisData!$C:$C, $H89, NewEmisData!$D:$D, BX$2))</f>
        <v>0.15433193284657201</v>
      </c>
      <c r="BY89" s="335">
        <f>$I89*IF($G89="Pickup", SUMIFS(NewEmisData!K:K, NewEmisData!$A:$A, "Pickup", NewEmisData!$B:$B, $A89, NewEmisData!$C:$C, $H89, NewEmisData!$D:$D, BY$2), SUMIFS(NewEmisData!K:K, NewEmisData!$A:$A, "LDV", NewEmisData!$B:$B, $A89, NewEmisData!$C:$C, $H89, NewEmisData!$D:$D, BY$2))</f>
        <v>0.138091436876464</v>
      </c>
      <c r="BZ89" s="335">
        <f>$I89*IF($G89="Pickup", SUMIFS(NewEmisData!L:L, NewEmisData!$A:$A, "Pickup", NewEmisData!$B:$B, $A89, NewEmisData!$C:$C, $H89, NewEmisData!$D:$D, BZ$2), SUMIFS(NewEmisData!L:L, NewEmisData!$A:$A, "LDV", NewEmisData!$B:$B, $A89, NewEmisData!$C:$C, $H89, NewEmisData!$D:$D, BZ$2))</f>
        <v>0.131790780313154</v>
      </c>
      <c r="CA89" s="335">
        <f>$I89*IF($G89="Pickup", SUMIFS(NewEmisData!M:M, NewEmisData!$A:$A, "Pickup", NewEmisData!$B:$B, $A89, NewEmisData!$C:$C, $H89, NewEmisData!$D:$D, CA$2), SUMIFS(NewEmisData!M:M, NewEmisData!$A:$A, "LDV", NewEmisData!$B:$B, $A89, NewEmisData!$C:$C, $H89, NewEmisData!$D:$D, CA$2))</f>
        <v>0.126731765091218</v>
      </c>
      <c r="CB89" s="335">
        <v>0.10573121882292051</v>
      </c>
      <c r="CC89" s="335">
        <f>$I89*IF($G89="Pickup", SUMIFS(NewEmisData!E:E, NewEmisData!$A:$A, "Pickup", NewEmisData!$B:$B, $A89, NewEmisData!$C:$C, $H89, NewEmisData!$D:$D, CC$2), SUMIFS(NewEmisData!E:E, NewEmisData!$A:$A, "LDV", NewEmisData!$B:$B, $A89, NewEmisData!$C:$C, $H89, NewEmisData!$D:$D, CC$2))</f>
        <v>4.3011353420759103E-2</v>
      </c>
      <c r="CD89" s="335">
        <f>$I89*IF($G89="Pickup", SUMIFS(NewEmisData!F:F, NewEmisData!$A:$A, "Pickup", NewEmisData!$B:$B, $A89, NewEmisData!$C:$C, $H89, NewEmisData!$D:$D, CD$2), SUMIFS(NewEmisData!F:F, NewEmisData!$A:$A, "LDV", NewEmisData!$B:$B, $A89, NewEmisData!$C:$C, $H89, NewEmisData!$D:$D, CD$2))</f>
        <v>2.94035814612091E-2</v>
      </c>
      <c r="CE89" s="335">
        <f>$I89*IF($G89="Pickup", SUMIFS(NewEmisData!G:G, NewEmisData!$A:$A, "Pickup", NewEmisData!$B:$B, $A89, NewEmisData!$C:$C, $H89, NewEmisData!$D:$D, CE$2), SUMIFS(NewEmisData!G:G, NewEmisData!$A:$A, "LDV", NewEmisData!$B:$B, $A89, NewEmisData!$C:$C, $H89, NewEmisData!$D:$D, CE$2))</f>
        <v>2.4328512322630801E-2</v>
      </c>
      <c r="CF89" s="335">
        <f>$I89*IF($G89="Pickup", SUMIFS(NewEmisData!H:H, NewEmisData!$A:$A, "Pickup", NewEmisData!$B:$B, $A89, NewEmisData!$C:$C, $H89, NewEmisData!$D:$D, CF$2), SUMIFS(NewEmisData!H:H, NewEmisData!$A:$A, "LDV", NewEmisData!$B:$B, $A89, NewEmisData!$C:$C, $H89, NewEmisData!$D:$D, CF$2))</f>
        <v>2.3221814353353801E-2</v>
      </c>
      <c r="CG89" s="335">
        <f>$I89*IF($G89="Pickup", SUMIFS(NewEmisData!I:I, NewEmisData!$A:$A, "Pickup", NewEmisData!$B:$B, $A89, NewEmisData!$C:$C, $H89, NewEmisData!$D:$D, CG$2), SUMIFS(NewEmisData!I:I, NewEmisData!$A:$A, "LDV", NewEmisData!$B:$B, $A89, NewEmisData!$C:$C, $H89, NewEmisData!$D:$D, CG$2))</f>
        <v>2.24852392313552E-2</v>
      </c>
      <c r="CH89" s="335">
        <f>$I89*IF($G89="Pickup", SUMIFS(NewEmisData!J:J, NewEmisData!$A:$A, "Pickup", NewEmisData!$B:$B, $A89, NewEmisData!$C:$C, $H89, NewEmisData!$D:$D, CH$2), SUMIFS(NewEmisData!J:J, NewEmisData!$A:$A, "LDV", NewEmisData!$B:$B, $A89, NewEmisData!$C:$C, $H89, NewEmisData!$D:$D, CH$2))</f>
        <v>2.1906542608859401E-2</v>
      </c>
      <c r="CI89" s="335">
        <f>$I89*IF($G89="Pickup", SUMIFS(NewEmisData!K:K, NewEmisData!$A:$A, "Pickup", NewEmisData!$B:$B, $A89, NewEmisData!$C:$C, $H89, NewEmisData!$D:$D, CI$2), SUMIFS(NewEmisData!K:K, NewEmisData!$A:$A, "LDV", NewEmisData!$B:$B, $A89, NewEmisData!$C:$C, $H89, NewEmisData!$D:$D, CI$2))</f>
        <v>2.1904736458690802E-2</v>
      </c>
      <c r="CJ89" s="335">
        <f>$I89*IF($G89="Pickup", SUMIFS(NewEmisData!L:L, NewEmisData!$A:$A, "Pickup", NewEmisData!$B:$B, $A89, NewEmisData!$C:$C, $H89, NewEmisData!$D:$D, CJ$2), SUMIFS(NewEmisData!L:L, NewEmisData!$A:$A, "LDV", NewEmisData!$B:$B, $A89, NewEmisData!$C:$C, $H89, NewEmisData!$D:$D, CJ$2))</f>
        <v>2.19042402298237E-2</v>
      </c>
      <c r="CK89" s="335">
        <f>$I89*IF($G89="Pickup", SUMIFS(NewEmisData!M:M, NewEmisData!$A:$A, "Pickup", NewEmisData!$B:$B, $A89, NewEmisData!$C:$C, $H89, NewEmisData!$D:$D, CK$2), SUMIFS(NewEmisData!M:M, NewEmisData!$A:$A, "LDV", NewEmisData!$B:$B, $A89, NewEmisData!$C:$C, $H89, NewEmisData!$D:$D, CK$2))</f>
        <v>2.1903771981857799E-2</v>
      </c>
      <c r="CL89" s="335">
        <v>2.2881070645398207E-2</v>
      </c>
      <c r="CM89" s="335">
        <f>$I89*IF($G89="Pickup", SUMIFS(NewEmisData!E:E, NewEmisData!$A:$A, "Pickup", NewEmisData!$B:$B, $A89, NewEmisData!$C:$C, $H89, NewEmisData!$D:$D, CM$2), SUMIFS(NewEmisData!E:E, NewEmisData!$A:$A, "LDV", NewEmisData!$B:$B, $A89, NewEmisData!$C:$C, $H89, NewEmisData!$D:$D, CM$2))</f>
        <v>2.1906211645892699E-2</v>
      </c>
      <c r="CN89" s="335">
        <f>$I89*IF($G89="Pickup", SUMIFS(NewEmisData!F:F, NewEmisData!$A:$A, "Pickup", NewEmisData!$B:$B, $A89, NewEmisData!$C:$C, $H89, NewEmisData!$D:$D, CN$2), SUMIFS(NewEmisData!F:F, NewEmisData!$A:$A, "LDV", NewEmisData!$B:$B, $A89, NewEmisData!$C:$C, $H89, NewEmisData!$D:$D, CN$2))</f>
        <v>1.38171562279483E-2</v>
      </c>
      <c r="CO89" s="335">
        <f>$I89*IF($G89="Pickup", SUMIFS(NewEmisData!G:G, NewEmisData!$A:$A, "Pickup", NewEmisData!$B:$B, $A89, NewEmisData!$C:$C, $H89, NewEmisData!$D:$D, CO$2), SUMIFS(NewEmisData!G:G, NewEmisData!$A:$A, "LDV", NewEmisData!$B:$B, $A89, NewEmisData!$C:$C, $H89, NewEmisData!$D:$D, CO$2))</f>
        <v>1.08300618523644E-2</v>
      </c>
      <c r="CP89" s="335">
        <f>$I89*IF($G89="Pickup", SUMIFS(NewEmisData!H:H, NewEmisData!$A:$A, "Pickup", NewEmisData!$B:$B, $A89, NewEmisData!$C:$C, $H89, NewEmisData!$D:$D, CP$2), SUMIFS(NewEmisData!H:H, NewEmisData!$A:$A, "LDV", NewEmisData!$B:$B, $A89, NewEmisData!$C:$C, $H89, NewEmisData!$D:$D, CP$2))</f>
        <v>8.8590497727664592E-3</v>
      </c>
      <c r="CQ89" s="335">
        <f>$I89*IF($G89="Pickup", SUMIFS(NewEmisData!I:I, NewEmisData!$A:$A, "Pickup", NewEmisData!$B:$B, $A89, NewEmisData!$C:$C, $H89, NewEmisData!$D:$D, CQ$2), SUMIFS(NewEmisData!I:I, NewEmisData!$A:$A, "LDV", NewEmisData!$B:$B, $A89, NewEmisData!$C:$C, $H89, NewEmisData!$D:$D, CQ$2))</f>
        <v>7.8772882665567503E-3</v>
      </c>
      <c r="CR89" s="335">
        <f>$I89*IF($G89="Pickup", SUMIFS(NewEmisData!J:J, NewEmisData!$A:$A, "Pickup", NewEmisData!$B:$B, $A89, NewEmisData!$C:$C, $H89, NewEmisData!$D:$D, CR$2), SUMIFS(NewEmisData!J:J, NewEmisData!$A:$A, "LDV", NewEmisData!$B:$B, $A89, NewEmisData!$C:$C, $H89, NewEmisData!$D:$D, CR$2))</f>
        <v>7.4435823260364103E-3</v>
      </c>
      <c r="CS89" s="335">
        <f>$I89*IF($G89="Pickup", SUMIFS(NewEmisData!K:K, NewEmisData!$A:$A, "Pickup", NewEmisData!$B:$B, $A89, NewEmisData!$C:$C, $H89, NewEmisData!$D:$D, CS$2), SUMIFS(NewEmisData!K:K, NewEmisData!$A:$A, "LDV", NewEmisData!$B:$B, $A89, NewEmisData!$C:$C, $H89, NewEmisData!$D:$D, CS$2))</f>
        <v>7.3936885133113802E-3</v>
      </c>
      <c r="CT89" s="335">
        <f>$I89*IF($G89="Pickup", SUMIFS(NewEmisData!L:L, NewEmisData!$A:$A, "Pickup", NewEmisData!$B:$B, $A89, NewEmisData!$C:$C, $H89, NewEmisData!$D:$D, CT$2), SUMIFS(NewEmisData!L:L, NewEmisData!$A:$A, "LDV", NewEmisData!$B:$B, $A89, NewEmisData!$C:$C, $H89, NewEmisData!$D:$D, CT$2))</f>
        <v>7.3123849031120399E-3</v>
      </c>
      <c r="CU89" s="335">
        <f>$I89*IF($G89="Pickup", SUMIFS(NewEmisData!M:M, NewEmisData!$A:$A, "Pickup", NewEmisData!$B:$B, $A89, NewEmisData!$C:$C, $H89, NewEmisData!$D:$D, CU$2), SUMIFS(NewEmisData!M:M, NewEmisData!$A:$A, "LDV", NewEmisData!$B:$B, $A89, NewEmisData!$C:$C, $H89, NewEmisData!$D:$D, CU$2))</f>
        <v>7.31189121492953E-3</v>
      </c>
      <c r="CV89" s="335">
        <v>6.9734009009235556E-3</v>
      </c>
      <c r="CW89" s="335">
        <v>4.0498104655261064E-3</v>
      </c>
      <c r="CX89" s="335">
        <v>2.5030350838759993E-3</v>
      </c>
      <c r="CY89" s="335">
        <v>2.1151214403419519E-3</v>
      </c>
      <c r="CZ89" s="335">
        <v>1.7489979687569375E-3</v>
      </c>
      <c r="DA89" s="335">
        <v>1.340486996695321E-3</v>
      </c>
      <c r="DB89" s="335">
        <v>1.0553769116342638E-3</v>
      </c>
      <c r="DC89" s="335">
        <v>1.0132227560056145E-3</v>
      </c>
      <c r="DD89" s="335">
        <v>1.0003159541004489E-3</v>
      </c>
      <c r="DE89" s="335">
        <v>9.9860782000699166E-4</v>
      </c>
      <c r="DF89" s="335">
        <v>9.9860782000699166E-4</v>
      </c>
      <c r="DG89" s="335">
        <f>$I89*IF($G89="Pickup", SUMIFS(NewEmisData!E:E, NewEmisData!$A:$A, "Pickup", NewEmisData!$B:$B, $A89, NewEmisData!$C:$C, $H89, NewEmisData!$D:$D, DG$2), SUMIFS(NewEmisData!E:E, NewEmisData!$A:$A, "LDV", NewEmisData!$B:$B, $A89, NewEmisData!$C:$C, $H89, NewEmisData!$D:$D, DG$2))</f>
        <v>0</v>
      </c>
      <c r="DH89" s="335">
        <f>$I89*IF($G89="Pickup", SUMIFS(NewEmisData!F:F, NewEmisData!$A:$A, "Pickup", NewEmisData!$B:$B, $A89, NewEmisData!$C:$C, $H89, NewEmisData!$D:$D, DH$2), SUMIFS(NewEmisData!F:F, NewEmisData!$A:$A, "LDV", NewEmisData!$B:$B, $A89, NewEmisData!$C:$C, $H89, NewEmisData!$D:$D, DH$2))</f>
        <v>0</v>
      </c>
      <c r="DI89" s="335">
        <f>$I89*IF($G89="Pickup", SUMIFS(NewEmisData!G:G, NewEmisData!$A:$A, "Pickup", NewEmisData!$B:$B, $A89, NewEmisData!$C:$C, $H89, NewEmisData!$D:$D, DI$2), SUMIFS(NewEmisData!G:G, NewEmisData!$A:$A, "LDV", NewEmisData!$B:$B, $A89, NewEmisData!$C:$C, $H89, NewEmisData!$D:$D, DI$2))</f>
        <v>0</v>
      </c>
      <c r="DJ89" s="335">
        <f>$I89*IF($G89="Pickup", SUMIFS(NewEmisData!H:H, NewEmisData!$A:$A, "Pickup", NewEmisData!$B:$B, $A89, NewEmisData!$C:$C, $H89, NewEmisData!$D:$D, DJ$2), SUMIFS(NewEmisData!H:H, NewEmisData!$A:$A, "LDV", NewEmisData!$B:$B, $A89, NewEmisData!$C:$C, $H89, NewEmisData!$D:$D, DJ$2))</f>
        <v>0</v>
      </c>
      <c r="DK89" s="335">
        <f>$I89*IF($G89="Pickup", SUMIFS(NewEmisData!I:I, NewEmisData!$A:$A, "Pickup", NewEmisData!$B:$B, $A89, NewEmisData!$C:$C, $H89, NewEmisData!$D:$D, DK$2), SUMIFS(NewEmisData!I:I, NewEmisData!$A:$A, "LDV", NewEmisData!$B:$B, $A89, NewEmisData!$C:$C, $H89, NewEmisData!$D:$D, DK$2))</f>
        <v>0</v>
      </c>
      <c r="DL89" s="335">
        <f>$I89*IF($G89="Pickup", SUMIFS(NewEmisData!J:J, NewEmisData!$A:$A, "Pickup", NewEmisData!$B:$B, $A89, NewEmisData!$C:$C, $H89, NewEmisData!$D:$D, DL$2), SUMIFS(NewEmisData!J:J, NewEmisData!$A:$A, "LDV", NewEmisData!$B:$B, $A89, NewEmisData!$C:$C, $H89, NewEmisData!$D:$D, DL$2))</f>
        <v>0</v>
      </c>
      <c r="DM89" s="335">
        <f>$I89*IF($G89="Pickup", SUMIFS(NewEmisData!K:K, NewEmisData!$A:$A, "Pickup", NewEmisData!$B:$B, $A89, NewEmisData!$C:$C, $H89, NewEmisData!$D:$D, DM$2), SUMIFS(NewEmisData!K:K, NewEmisData!$A:$A, "LDV", NewEmisData!$B:$B, $A89, NewEmisData!$C:$C, $H89, NewEmisData!$D:$D, DM$2))</f>
        <v>0</v>
      </c>
      <c r="DN89" s="335">
        <f>$I89*IF($G89="Pickup", SUMIFS(NewEmisData!L:L, NewEmisData!$A:$A, "Pickup", NewEmisData!$B:$B, $A89, NewEmisData!$C:$C, $H89, NewEmisData!$D:$D, DN$2), SUMIFS(NewEmisData!L:L, NewEmisData!$A:$A, "LDV", NewEmisData!$B:$B, $A89, NewEmisData!$C:$C, $H89, NewEmisData!$D:$D, DN$2))</f>
        <v>0</v>
      </c>
      <c r="DO89" s="335">
        <f>$I89*IF($G89="Pickup", SUMIFS(NewEmisData!M:M, NewEmisData!$A:$A, "Pickup", NewEmisData!$B:$B, $A89, NewEmisData!$C:$C, $H89, NewEmisData!$D:$D, DO$2), SUMIFS(NewEmisData!M:M, NewEmisData!$A:$A, "LDV", NewEmisData!$B:$B, $A89, NewEmisData!$C:$C, $H89, NewEmisData!$D:$D, DO$2))</f>
        <v>0</v>
      </c>
      <c r="DP89" s="335">
        <v>2.023129771030282E-3</v>
      </c>
      <c r="DQ89" s="335">
        <f>$I89*IF($G89="Pickup", SUMIFS(NewEmisData!E:E, NewEmisData!$A:$A, "Pickup", NewEmisData!$B:$B, $A89, NewEmisData!$C:$C, $H89, NewEmisData!$D:$D, DQ$2), SUMIFS(NewEmisData!E:E, NewEmisData!$A:$A, "LDV", NewEmisData!$B:$B, $A89, NewEmisData!$C:$C, $H89, NewEmisData!$D:$D, DQ$2))</f>
        <v>1.45246052556386E-2</v>
      </c>
      <c r="DR89" s="335">
        <f>$I89*IF($G89="Pickup", SUMIFS(NewEmisData!F:F, NewEmisData!$A:$A, "Pickup", NewEmisData!$B:$B, $A89, NewEmisData!$C:$C, $H89, NewEmisData!$D:$D, DR$2), SUMIFS(NewEmisData!F:F, NewEmisData!$A:$A, "LDV", NewEmisData!$B:$B, $A89, NewEmisData!$C:$C, $H89, NewEmisData!$D:$D, DR$2))</f>
        <v>8.5576317868897907E-3</v>
      </c>
      <c r="DS89" s="335">
        <f>$I89*IF($G89="Pickup", SUMIFS(NewEmisData!G:G, NewEmisData!$A:$A, "Pickup", NewEmisData!$B:$B, $A89, NewEmisData!$C:$C, $H89, NewEmisData!$D:$D, DS$2), SUMIFS(NewEmisData!G:G, NewEmisData!$A:$A, "LDV", NewEmisData!$B:$B, $A89, NewEmisData!$C:$C, $H89, NewEmisData!$D:$D, DS$2))</f>
        <v>6.6798910124453298E-3</v>
      </c>
      <c r="DT89" s="335">
        <f>$I89*IF($G89="Pickup", SUMIFS(NewEmisData!H:H, NewEmisData!$A:$A, "Pickup", NewEmisData!$B:$B, $A89, NewEmisData!$C:$C, $H89, NewEmisData!$D:$D, DT$2), SUMIFS(NewEmisData!H:H, NewEmisData!$A:$A, "LDV", NewEmisData!$B:$B, $A89, NewEmisData!$C:$C, $H89, NewEmisData!$D:$D, DT$2))</f>
        <v>5.1684543516808098E-3</v>
      </c>
      <c r="DU89" s="335">
        <f>$I89*IF($G89="Pickup", SUMIFS(NewEmisData!I:I, NewEmisData!$A:$A, "Pickup", NewEmisData!$B:$B, $A89, NewEmisData!$C:$C, $H89, NewEmisData!$D:$D, DU$2), SUMIFS(NewEmisData!I:I, NewEmisData!$A:$A, "LDV", NewEmisData!$B:$B, $A89, NewEmisData!$C:$C, $H89, NewEmisData!$D:$D, DU$2))</f>
        <v>4.0637666627415803E-3</v>
      </c>
      <c r="DV89" s="335">
        <f>$I89*IF($G89="Pickup", SUMIFS(NewEmisData!J:J, NewEmisData!$A:$A, "Pickup", NewEmisData!$B:$B, $A89, NewEmisData!$C:$C, $H89, NewEmisData!$D:$D, DV$2), SUMIFS(NewEmisData!J:J, NewEmisData!$A:$A, "LDV", NewEmisData!$B:$B, $A89, NewEmisData!$C:$C, $H89, NewEmisData!$D:$D, DV$2))</f>
        <v>3.5439556352963399E-3</v>
      </c>
      <c r="DW89" s="335">
        <f>$I89*IF($G89="Pickup", SUMIFS(NewEmisData!K:K, NewEmisData!$A:$A, "Pickup", NewEmisData!$B:$B, $A89, NewEmisData!$C:$C, $H89, NewEmisData!$D:$D, DW$2), SUMIFS(NewEmisData!K:K, NewEmisData!$A:$A, "LDV", NewEmisData!$B:$B, $A89, NewEmisData!$C:$C, $H89, NewEmisData!$D:$D, DW$2))</f>
        <v>3.25169320270512E-3</v>
      </c>
      <c r="DX89" s="335">
        <f>$I89*IF($G89="Pickup", SUMIFS(NewEmisData!L:L, NewEmisData!$A:$A, "Pickup", NewEmisData!$B:$B, $A89, NewEmisData!$C:$C, $H89, NewEmisData!$D:$D, DX$2), SUMIFS(NewEmisData!L:L, NewEmisData!$A:$A, "LDV", NewEmisData!$B:$B, $A89, NewEmisData!$C:$C, $H89, NewEmisData!$D:$D, DX$2))</f>
        <v>3.1576560516429699E-3</v>
      </c>
      <c r="DY89" s="335">
        <f>$I89*IF($G89="Pickup", SUMIFS(NewEmisData!M:M, NewEmisData!$A:$A, "Pickup", NewEmisData!$B:$B, $A89, NewEmisData!$C:$C, $H89, NewEmisData!$D:$D, DY$2), SUMIFS(NewEmisData!M:M, NewEmisData!$A:$A, "LDV", NewEmisData!$B:$B, $A89, NewEmisData!$C:$C, $H89, NewEmisData!$D:$D, DY$2))</f>
        <v>3.1088285848124E-3</v>
      </c>
      <c r="DZ89" s="335">
        <v>5.594489642908501E-3</v>
      </c>
      <c r="EA89" s="335">
        <f t="shared" si="118"/>
        <v>465.43339574540698</v>
      </c>
      <c r="EB89" s="335">
        <f t="shared" si="119"/>
        <v>447.45086858043499</v>
      </c>
      <c r="EC89" s="335">
        <f t="shared" si="120"/>
        <v>371.68579631799702</v>
      </c>
      <c r="ED89" s="335">
        <f t="shared" si="121"/>
        <v>316.68783468886801</v>
      </c>
      <c r="EE89" s="335">
        <f t="shared" si="122"/>
        <v>274.45359564691302</v>
      </c>
      <c r="EF89" s="335">
        <f t="shared" si="123"/>
        <v>250.610452801164</v>
      </c>
      <c r="EG89" s="335">
        <f t="shared" si="124"/>
        <v>239.96929474207201</v>
      </c>
      <c r="EH89" s="335">
        <f t="shared" si="125"/>
        <v>236.17949059358199</v>
      </c>
      <c r="EI89" s="335">
        <f t="shared" si="126"/>
        <v>234.77621268414799</v>
      </c>
      <c r="EJ89" s="335">
        <f t="shared" si="127"/>
        <v>0.27672218065037407</v>
      </c>
      <c r="EK89" s="335">
        <f t="shared" si="128"/>
        <v>0.76817370125590101</v>
      </c>
      <c r="EL89" s="335">
        <f t="shared" si="129"/>
        <v>0.34255400012381199</v>
      </c>
      <c r="EM89" s="335">
        <f t="shared" si="130"/>
        <v>0.22026197441968301</v>
      </c>
      <c r="EN89" s="335">
        <f t="shared" si="131"/>
        <v>0.146130223505477</v>
      </c>
      <c r="EO89" s="335">
        <f t="shared" si="132"/>
        <v>9.25204446820201E-2</v>
      </c>
      <c r="EP89" s="335">
        <f t="shared" si="133"/>
        <v>6.9646332093205393E-2</v>
      </c>
      <c r="EQ89" s="335">
        <f t="shared" si="134"/>
        <v>6.0285539426727999E-2</v>
      </c>
      <c r="ER89" s="335">
        <f t="shared" si="135"/>
        <v>5.7685517085836899E-2</v>
      </c>
      <c r="ES89" s="335">
        <f t="shared" si="136"/>
        <v>5.6336256806388998E-2</v>
      </c>
      <c r="ET89" s="335">
        <f t="shared" si="137"/>
        <v>6.1988464688476796E-2</v>
      </c>
      <c r="EU89" s="335">
        <f t="shared" si="138"/>
        <v>8.0536316527093799E-3</v>
      </c>
      <c r="EV89" s="335">
        <f t="shared" si="139"/>
        <v>7.7424694052717798E-3</v>
      </c>
      <c r="EW89" s="335">
        <f t="shared" si="140"/>
        <v>5.3320257089092297E-3</v>
      </c>
      <c r="EX89" s="335">
        <f t="shared" si="141"/>
        <v>4.5430510168157703E-3</v>
      </c>
      <c r="EY89" s="335">
        <f t="shared" si="142"/>
        <v>3.9371785778053803E-3</v>
      </c>
      <c r="EZ89" s="335">
        <f t="shared" si="143"/>
        <v>3.5951364530025401E-3</v>
      </c>
      <c r="FA89" s="335">
        <f t="shared" si="144"/>
        <v>3.4424852382502098E-3</v>
      </c>
      <c r="FB89" s="335">
        <f t="shared" si="145"/>
        <v>3.38811619026995E-3</v>
      </c>
      <c r="FC89" s="335">
        <f t="shared" si="146"/>
        <v>3.36798790618778E-3</v>
      </c>
      <c r="FD89" s="335">
        <f t="shared" si="147"/>
        <v>1.7442083422488778E-3</v>
      </c>
      <c r="FE89" s="335">
        <f t="shared" si="148"/>
        <v>7.6317156939691294E-2</v>
      </c>
      <c r="FF89" s="335">
        <f t="shared" si="149"/>
        <v>7.1544642944165196E-2</v>
      </c>
      <c r="FG89" s="335">
        <f t="shared" si="150"/>
        <v>5.8249743312617203E-2</v>
      </c>
      <c r="FH89" s="335">
        <f t="shared" si="151"/>
        <v>5.6730049378736901E-2</v>
      </c>
      <c r="FI89" s="335">
        <f t="shared" si="152"/>
        <v>5.5297861804990203E-2</v>
      </c>
      <c r="FJ89" s="335">
        <f t="shared" si="153"/>
        <v>5.4156352090813403E-2</v>
      </c>
      <c r="FK89" s="335">
        <f t="shared" si="154"/>
        <v>5.3430662266944498E-2</v>
      </c>
      <c r="FL89" s="335">
        <f t="shared" si="155"/>
        <v>5.3062743786751999E-2</v>
      </c>
      <c r="FM89" s="335">
        <f t="shared" si="156"/>
        <v>5.2850768620488903E-2</v>
      </c>
      <c r="FN89" s="335">
        <f t="shared" si="157"/>
        <v>4.7629366333098749E-2</v>
      </c>
      <c r="FO89" s="335">
        <f t="shared" si="158"/>
        <v>2.00368746679381E-2</v>
      </c>
      <c r="FP89" s="335">
        <f t="shared" si="159"/>
        <v>1.58149288879222E-2</v>
      </c>
      <c r="FQ89" s="335">
        <f t="shared" si="160"/>
        <v>1.2889012730210401E-2</v>
      </c>
      <c r="FR89" s="335">
        <f t="shared" si="161"/>
        <v>1.1544674905883E-2</v>
      </c>
      <c r="FS89" s="335">
        <f t="shared" si="162"/>
        <v>1.0277724336371899E-2</v>
      </c>
      <c r="FT89" s="335">
        <f t="shared" si="163"/>
        <v>9.2679749278735592E-3</v>
      </c>
      <c r="FU89" s="335">
        <f t="shared" si="164"/>
        <v>8.6259896432645099E-3</v>
      </c>
      <c r="FV89" s="335">
        <f t="shared" si="165"/>
        <v>8.3004876330209296E-3</v>
      </c>
      <c r="FW89" s="335">
        <f t="shared" si="166"/>
        <v>8.1129702157430005E-3</v>
      </c>
      <c r="FX89" s="335">
        <f t="shared" si="167"/>
        <v>9.4789149915835945E-3</v>
      </c>
    </row>
    <row r="90" spans="1:180" x14ac:dyDescent="0.2">
      <c r="A90" s="305" t="str">
        <f>IF(LEFT(TRIM(TechData_All!AJ55),1)="*", _xlfn.CONCAT("*","R2"), "R2")</f>
        <v>R2</v>
      </c>
      <c r="B90" s="305" t="str">
        <f>TechData_All!A55</f>
        <v>TLPGSLC11</v>
      </c>
      <c r="C90" s="305" t="str">
        <f>TechData_All!C55</f>
        <v>TL.GSL.P.CONV.2011</v>
      </c>
      <c r="D90" s="301" t="str">
        <f>TechData_All!D55</f>
        <v>bn-vmt, bn-vmt/a</v>
      </c>
      <c r="E90" s="301" t="str">
        <f>TechData_All!E55</f>
        <v>TLGSL</v>
      </c>
      <c r="F90" s="301" t="str">
        <f>TechData_All!F55</f>
        <v>TL</v>
      </c>
      <c r="G90" s="315" t="s">
        <v>820</v>
      </c>
      <c r="H90" s="315" t="s">
        <v>814</v>
      </c>
      <c r="I90" s="315">
        <v>1</v>
      </c>
      <c r="J90" s="315" t="str">
        <f t="shared" si="168"/>
        <v>Pickup-GSL</v>
      </c>
      <c r="K90" s="335">
        <f>$I90*IF($G90="Pickup", SUMIFS(NewEmisData!E:E, NewEmisData!$A:$A, "Pickup", NewEmisData!$B:$B, $A90, NewEmisData!$C:$C, $H90, NewEmisData!$D:$D, K$2), SUMIFS(NewEmisData!E:E, NewEmisData!$A:$A, "LDV", NewEmisData!$B:$B, $A90, NewEmisData!$C:$C, $H90, NewEmisData!$D:$D, K$2))</f>
        <v>643.29881695558004</v>
      </c>
      <c r="L90" s="335">
        <f>$I90*IF($G90="Pickup", SUMIFS(NewEmisData!F:F, NewEmisData!$A:$A, "Pickup", NewEmisData!$B:$B, $A90, NewEmisData!$C:$C, $H90, NewEmisData!$D:$D, L$2), SUMIFS(NewEmisData!F:F, NewEmisData!$A:$A, "LDV", NewEmisData!$B:$B, $A90, NewEmisData!$C:$C, $H90, NewEmisData!$D:$D, L$2))</f>
        <v>583.43082633307301</v>
      </c>
      <c r="M90" s="335">
        <f>$I90*IF($G90="Pickup", SUMIFS(NewEmisData!G:G, NewEmisData!$A:$A, "Pickup", NewEmisData!$B:$B, $A90, NewEmisData!$C:$C, $H90, NewEmisData!$D:$D, M$2), SUMIFS(NewEmisData!G:G, NewEmisData!$A:$A, "LDV", NewEmisData!$B:$B, $A90, NewEmisData!$C:$C, $H90, NewEmisData!$D:$D, M$2))</f>
        <v>563.26223885442596</v>
      </c>
      <c r="N90" s="335">
        <f>$I90*IF($G90="Pickup", SUMIFS(NewEmisData!H:H, NewEmisData!$A:$A, "Pickup", NewEmisData!$B:$B, $A90, NewEmisData!$C:$C, $H90, NewEmisData!$D:$D, N$2), SUMIFS(NewEmisData!H:H, NewEmisData!$A:$A, "LDV", NewEmisData!$B:$B, $A90, NewEmisData!$C:$C, $H90, NewEmisData!$D:$D, N$2))</f>
        <v>471.244671967888</v>
      </c>
      <c r="O90" s="335">
        <f>$I90*IF($G90="Pickup", SUMIFS(NewEmisData!I:I, NewEmisData!$A:$A, "Pickup", NewEmisData!$B:$B, $A90, NewEmisData!$C:$C, $H90, NewEmisData!$D:$D, O$2), SUMIFS(NewEmisData!I:I, NewEmisData!$A:$A, "LDV", NewEmisData!$B:$B, $A90, NewEmisData!$C:$C, $H90, NewEmisData!$D:$D, O$2))</f>
        <v>412.13992934500197</v>
      </c>
      <c r="P90" s="335">
        <f>$I90*IF($G90="Pickup", SUMIFS(NewEmisData!J:J, NewEmisData!$A:$A, "Pickup", NewEmisData!$B:$B, $A90, NewEmisData!$C:$C, $H90, NewEmisData!$D:$D, P$2), SUMIFS(NewEmisData!J:J, NewEmisData!$A:$A, "LDV", NewEmisData!$B:$B, $A90, NewEmisData!$C:$C, $H90, NewEmisData!$D:$D, P$2))</f>
        <v>382.15841850216998</v>
      </c>
      <c r="Q90" s="335">
        <f>$I90*IF($G90="Pickup", SUMIFS(NewEmisData!K:K, NewEmisData!$A:$A, "Pickup", NewEmisData!$B:$B, $A90, NewEmisData!$C:$C, $H90, NewEmisData!$D:$D, Q$2), SUMIFS(NewEmisData!K:K, NewEmisData!$A:$A, "LDV", NewEmisData!$B:$B, $A90, NewEmisData!$C:$C, $H90, NewEmisData!$D:$D, Q$2))</f>
        <v>369.00588961547999</v>
      </c>
      <c r="R90" s="335">
        <f>$I90*IF($G90="Pickup", SUMIFS(NewEmisData!L:L, NewEmisData!$A:$A, "Pickup", NewEmisData!$B:$B, $A90, NewEmisData!$C:$C, $H90, NewEmisData!$D:$D, R$2), SUMIFS(NewEmisData!L:L, NewEmisData!$A:$A, "LDV", NewEmisData!$B:$B, $A90, NewEmisData!$C:$C, $H90, NewEmisData!$D:$D, R$2))</f>
        <v>366.289622530256</v>
      </c>
      <c r="S90" s="335">
        <f>$I90*IF($G90="Pickup", SUMIFS(NewEmisData!M:M, NewEmisData!$A:$A, "Pickup", NewEmisData!$B:$B, $A90, NewEmisData!$C:$C, $H90, NewEmisData!$D:$D, S$2), SUMIFS(NewEmisData!M:M, NewEmisData!$A:$A, "LDV", NewEmisData!$B:$B, $A90, NewEmisData!$C:$C, $H90, NewEmisData!$D:$D, S$2))</f>
        <v>365.86844674955302</v>
      </c>
      <c r="T90" s="335">
        <v>0.27672218065037407</v>
      </c>
      <c r="U90" s="335">
        <f>$I90*IF($G90="Pickup", SUMIFS(NewEmisData!E:E, NewEmisData!$A:$A, "Pickup", NewEmisData!$B:$B, $A90, NewEmisData!$C:$C, $H90, NewEmisData!$D:$D, U$2), SUMIFS(NewEmisData!E:E, NewEmisData!$A:$A, "LDV", NewEmisData!$B:$B, $A90, NewEmisData!$C:$C, $H90, NewEmisData!$D:$D, U$2))</f>
        <v>1.0718533711852101</v>
      </c>
      <c r="V90" s="335">
        <f>$I90*IF($G90="Pickup", SUMIFS(NewEmisData!F:F, NewEmisData!$A:$A, "Pickup", NewEmisData!$B:$B, $A90, NewEmisData!$C:$C, $H90, NewEmisData!$D:$D, V$2), SUMIFS(NewEmisData!F:F, NewEmisData!$A:$A, "LDV", NewEmisData!$B:$B, $A90, NewEmisData!$C:$C, $H90, NewEmisData!$D:$D, V$2))</f>
        <v>0.36460893881337703</v>
      </c>
      <c r="W90" s="335">
        <f>$I90*IF($G90="Pickup", SUMIFS(NewEmisData!G:G, NewEmisData!$A:$A, "Pickup", NewEmisData!$B:$B, $A90, NewEmisData!$C:$C, $H90, NewEmisData!$D:$D, W$2), SUMIFS(NewEmisData!G:G, NewEmisData!$A:$A, "LDV", NewEmisData!$B:$B, $A90, NewEmisData!$C:$C, $H90, NewEmisData!$D:$D, W$2))</f>
        <v>0.21511450722659001</v>
      </c>
      <c r="X90" s="335">
        <f>$I90*IF($G90="Pickup", SUMIFS(NewEmisData!H:H, NewEmisData!$A:$A, "Pickup", NewEmisData!$B:$B, $A90, NewEmisData!$C:$C, $H90, NewEmisData!$D:$D, X$2), SUMIFS(NewEmisData!H:H, NewEmisData!$A:$A, "LDV", NewEmisData!$B:$B, $A90, NewEmisData!$C:$C, $H90, NewEmisData!$D:$D, X$2))</f>
        <v>0.139073943805895</v>
      </c>
      <c r="Y90" s="335">
        <f>$I90*IF($G90="Pickup", SUMIFS(NewEmisData!I:I, NewEmisData!$A:$A, "Pickup", NewEmisData!$B:$B, $A90, NewEmisData!$C:$C, $H90, NewEmisData!$D:$D, Y$2), SUMIFS(NewEmisData!I:I, NewEmisData!$A:$A, "LDV", NewEmisData!$B:$B, $A90, NewEmisData!$C:$C, $H90, NewEmisData!$D:$D, Y$2))</f>
        <v>9.3994703060775397E-2</v>
      </c>
      <c r="Z90" s="335">
        <f>$I90*IF($G90="Pickup", SUMIFS(NewEmisData!J:J, NewEmisData!$A:$A, "Pickup", NewEmisData!$B:$B, $A90, NewEmisData!$C:$C, $H90, NewEmisData!$D:$D, Z$2), SUMIFS(NewEmisData!J:J, NewEmisData!$A:$A, "LDV", NewEmisData!$B:$B, $A90, NewEmisData!$C:$C, $H90, NewEmisData!$D:$D, Z$2))</f>
        <v>6.4842069109482106E-2</v>
      </c>
      <c r="AA90" s="335">
        <f>$I90*IF($G90="Pickup", SUMIFS(NewEmisData!K:K, NewEmisData!$A:$A, "Pickup", NewEmisData!$B:$B, $A90, NewEmisData!$C:$C, $H90, NewEmisData!$D:$D, AA$2), SUMIFS(NewEmisData!K:K, NewEmisData!$A:$A, "LDV", NewEmisData!$B:$B, $A90, NewEmisData!$C:$C, $H90, NewEmisData!$D:$D, AA$2))</f>
        <v>5.3324297371198003E-2</v>
      </c>
      <c r="AB90" s="335">
        <f>$I90*IF($G90="Pickup", SUMIFS(NewEmisData!L:L, NewEmisData!$A:$A, "Pickup", NewEmisData!$B:$B, $A90, NewEmisData!$C:$C, $H90, NewEmisData!$D:$D, AB$2), SUMIFS(NewEmisData!L:L, NewEmisData!$A:$A, "LDV", NewEmisData!$B:$B, $A90, NewEmisData!$C:$C, $H90, NewEmisData!$D:$D, AB$2))</f>
        <v>5.1077075101125899E-2</v>
      </c>
      <c r="AC90" s="335">
        <f>$I90*IF($G90="Pickup", SUMIFS(NewEmisData!M:M, NewEmisData!$A:$A, "Pickup", NewEmisData!$B:$B, $A90, NewEmisData!$C:$C, $H90, NewEmisData!$D:$D, AC$2), SUMIFS(NewEmisData!M:M, NewEmisData!$A:$A, "LDV", NewEmisData!$B:$B, $A90, NewEmisData!$C:$C, $H90, NewEmisData!$D:$D, AC$2))</f>
        <v>5.0515001573367802E-2</v>
      </c>
      <c r="AD90" s="335">
        <v>6.1988464688476796E-2</v>
      </c>
      <c r="AE90" s="335">
        <f>$I90*IF($G90="Pickup", SUMIFS(NewEmisData!E:E, NewEmisData!$A:$A, "Pickup", NewEmisData!$B:$B, $A90, NewEmisData!$C:$C, $H90, NewEmisData!$D:$D, AE$2), SUMIFS(NewEmisData!E:E, NewEmisData!$A:$A, "LDV", NewEmisData!$B:$B, $A90, NewEmisData!$C:$C, $H90, NewEmisData!$D:$D, AE$2))</f>
        <v>1.1131330015415801E-2</v>
      </c>
      <c r="AF90" s="335">
        <f>$I90*IF($G90="Pickup", SUMIFS(NewEmisData!F:F, NewEmisData!$A:$A, "Pickup", NewEmisData!$B:$B, $A90, NewEmisData!$C:$C, $H90, NewEmisData!$D:$D, AF$2), SUMIFS(NewEmisData!F:F, NewEmisData!$A:$A, "LDV", NewEmisData!$B:$B, $A90, NewEmisData!$C:$C, $H90, NewEmisData!$D:$D, AF$2))</f>
        <v>1.0095400092945701E-2</v>
      </c>
      <c r="AG90" s="335">
        <f>$I90*IF($G90="Pickup", SUMIFS(NewEmisData!G:G, NewEmisData!$A:$A, "Pickup", NewEmisData!$B:$B, $A90, NewEmisData!$C:$C, $H90, NewEmisData!$D:$D, AG$2), SUMIFS(NewEmisData!G:G, NewEmisData!$A:$A, "LDV", NewEmisData!$B:$B, $A90, NewEmisData!$C:$C, $H90, NewEmisData!$D:$D, AG$2))</f>
        <v>8.0802908150159908E-3</v>
      </c>
      <c r="AH90" s="335">
        <f>$I90*IF($G90="Pickup", SUMIFS(NewEmisData!H:H, NewEmisData!$A:$A, "Pickup", NewEmisData!$B:$B, $A90, NewEmisData!$C:$C, $H90, NewEmisData!$D:$D, AH$2), SUMIFS(NewEmisData!H:H, NewEmisData!$A:$A, "LDV", NewEmisData!$B:$B, $A90, NewEmisData!$C:$C, $H90, NewEmisData!$D:$D, AH$2))</f>
        <v>6.7602528861516898E-3</v>
      </c>
      <c r="AI90" s="335">
        <f>$I90*IF($G90="Pickup", SUMIFS(NewEmisData!I:I, NewEmisData!$A:$A, "Pickup", NewEmisData!$B:$B, $A90, NewEmisData!$C:$C, $H90, NewEmisData!$D:$D, AI$2), SUMIFS(NewEmisData!I:I, NewEmisData!$A:$A, "LDV", NewEmisData!$B:$B, $A90, NewEmisData!$C:$C, $H90, NewEmisData!$D:$D, AI$2))</f>
        <v>5.91236027599469E-3</v>
      </c>
      <c r="AJ90" s="335">
        <f>$I90*IF($G90="Pickup", SUMIFS(NewEmisData!J:J, NewEmisData!$A:$A, "Pickup", NewEmisData!$B:$B, $A90, NewEmisData!$C:$C, $H90, NewEmisData!$D:$D, AJ$2), SUMIFS(NewEmisData!J:J, NewEmisData!$A:$A, "LDV", NewEmisData!$B:$B, $A90, NewEmisData!$C:$C, $H90, NewEmisData!$D:$D, AJ$2))</f>
        <v>5.4822597906763401E-3</v>
      </c>
      <c r="AK90" s="335">
        <f>$I90*IF($G90="Pickup", SUMIFS(NewEmisData!K:K, NewEmisData!$A:$A, "Pickup", NewEmisData!$B:$B, $A90, NewEmisData!$C:$C, $H90, NewEmisData!$D:$D, AK$2), SUMIFS(NewEmisData!K:K, NewEmisData!$A:$A, "LDV", NewEmisData!$B:$B, $A90, NewEmisData!$C:$C, $H90, NewEmisData!$D:$D, AK$2))</f>
        <v>5.2935788275333302E-3</v>
      </c>
      <c r="AL90" s="335">
        <f>$I90*IF($G90="Pickup", SUMIFS(NewEmisData!L:L, NewEmisData!$A:$A, "Pickup", NewEmisData!$B:$B, $A90, NewEmisData!$C:$C, $H90, NewEmisData!$D:$D, AL$2), SUMIFS(NewEmisData!L:L, NewEmisData!$A:$A, "LDV", NewEmisData!$B:$B, $A90, NewEmisData!$C:$C, $H90, NewEmisData!$D:$D, AL$2))</f>
        <v>5.2546135130106296E-3</v>
      </c>
      <c r="AM90" s="335">
        <f>$I90*IF($G90="Pickup", SUMIFS(NewEmisData!M:M, NewEmisData!$A:$A, "Pickup", NewEmisData!$B:$B, $A90, NewEmisData!$C:$C, $H90, NewEmisData!$D:$D, AM$2), SUMIFS(NewEmisData!M:M, NewEmisData!$A:$A, "LDV", NewEmisData!$B:$B, $A90, NewEmisData!$C:$C, $H90, NewEmisData!$D:$D, AM$2))</f>
        <v>5.2485706596045499E-3</v>
      </c>
      <c r="AN90" s="335">
        <v>1.7442083422488778E-3</v>
      </c>
      <c r="AO90" s="335">
        <f>$I90*IF($G90="Pickup", SUMIFS(NewEmisData!E:E, NewEmisData!$A:$A, "Pickup", NewEmisData!$B:$B, $A90, NewEmisData!$C:$C, $H90, NewEmisData!$D:$D, AO$2), SUMIFS(NewEmisData!E:E, NewEmisData!$A:$A, "LDV", NewEmisData!$B:$B, $A90, NewEmisData!$C:$C, $H90, NewEmisData!$D:$D, AO$2))</f>
        <v>8.4672967273815902E-2</v>
      </c>
      <c r="AP90" s="335">
        <f>$I90*IF($G90="Pickup", SUMIFS(NewEmisData!F:F, NewEmisData!$A:$A, "Pickup", NewEmisData!$B:$B, $A90, NewEmisData!$C:$C, $H90, NewEmisData!$D:$D, AP$2), SUMIFS(NewEmisData!F:F, NewEmisData!$A:$A, "LDV", NewEmisData!$B:$B, $A90, NewEmisData!$C:$C, $H90, NewEmisData!$D:$D, AP$2))</f>
        <v>8.05962896778539E-2</v>
      </c>
      <c r="AQ90" s="335">
        <f>$I90*IF($G90="Pickup", SUMIFS(NewEmisData!G:G, NewEmisData!$A:$A, "Pickup", NewEmisData!$B:$B, $A90, NewEmisData!$C:$C, $H90, NewEmisData!$D:$D, AQ$2), SUMIFS(NewEmisData!G:G, NewEmisData!$A:$A, "LDV", NewEmisData!$B:$B, $A90, NewEmisData!$C:$C, $H90, NewEmisData!$D:$D, AQ$2))</f>
        <v>8.8160367229529593E-2</v>
      </c>
      <c r="AR90" s="335">
        <f>$I90*IF($G90="Pickup", SUMIFS(NewEmisData!H:H, NewEmisData!$A:$A, "Pickup", NewEmisData!$B:$B, $A90, NewEmisData!$C:$C, $H90, NewEmisData!$D:$D, AR$2), SUMIFS(NewEmisData!H:H, NewEmisData!$A:$A, "LDV", NewEmisData!$B:$B, $A90, NewEmisData!$C:$C, $H90, NewEmisData!$D:$D, AR$2))</f>
        <v>8.6879117258843994E-2</v>
      </c>
      <c r="AS90" s="335">
        <f>$I90*IF($G90="Pickup", SUMIFS(NewEmisData!I:I, NewEmisData!$A:$A, "Pickup", NewEmisData!$B:$B, $A90, NewEmisData!$C:$C, $H90, NewEmisData!$D:$D, AS$2), SUMIFS(NewEmisData!I:I, NewEmisData!$A:$A, "LDV", NewEmisData!$B:$B, $A90, NewEmisData!$C:$C, $H90, NewEmisData!$D:$D, AS$2))</f>
        <v>8.54475878127927E-2</v>
      </c>
      <c r="AT90" s="335">
        <f>$I90*IF($G90="Pickup", SUMIFS(NewEmisData!J:J, NewEmisData!$A:$A, "Pickup", NewEmisData!$B:$B, $A90, NewEmisData!$C:$C, $H90, NewEmisData!$D:$D, AT$2), SUMIFS(NewEmisData!J:J, NewEmisData!$A:$A, "LDV", NewEmisData!$B:$B, $A90, NewEmisData!$C:$C, $H90, NewEmisData!$D:$D, AT$2))</f>
        <v>8.4196574123060697E-2</v>
      </c>
      <c r="AU90" s="335">
        <f>$I90*IF($G90="Pickup", SUMIFS(NewEmisData!K:K, NewEmisData!$A:$A, "Pickup", NewEmisData!$B:$B, $A90, NewEmisData!$C:$C, $H90, NewEmisData!$D:$D, AU$2), SUMIFS(NewEmisData!K:K, NewEmisData!$A:$A, "LDV", NewEmisData!$B:$B, $A90, NewEmisData!$C:$C, $H90, NewEmisData!$D:$D, AU$2))</f>
        <v>8.3484871045575698E-2</v>
      </c>
      <c r="AV90" s="335">
        <f>$I90*IF($G90="Pickup", SUMIFS(NewEmisData!L:L, NewEmisData!$A:$A, "Pickup", NewEmisData!$B:$B, $A90, NewEmisData!$C:$C, $H90, NewEmisData!$D:$D, AV$2), SUMIFS(NewEmisData!L:L, NewEmisData!$A:$A, "LDV", NewEmisData!$B:$B, $A90, NewEmisData!$C:$C, $H90, NewEmisData!$D:$D, AV$2))</f>
        <v>8.3214240833257597E-2</v>
      </c>
      <c r="AW90" s="335">
        <f>$I90*IF($G90="Pickup", SUMIFS(NewEmisData!M:M, NewEmisData!$A:$A, "Pickup", NewEmisData!$B:$B, $A90, NewEmisData!$C:$C, $H90, NewEmisData!$D:$D, AW$2), SUMIFS(NewEmisData!M:M, NewEmisData!$A:$A, "LDV", NewEmisData!$B:$B, $A90, NewEmisData!$C:$C, $H90, NewEmisData!$D:$D, AW$2))</f>
        <v>8.3146851731389901E-2</v>
      </c>
      <c r="AX90" s="335">
        <v>4.7629366333098749E-2</v>
      </c>
      <c r="AY90" s="335">
        <f>$I90*IF($G90="Pickup", SUMIFS(NewEmisData!E:E, NewEmisData!$A:$A, "Pickup", NewEmisData!$B:$B, $A90, NewEmisData!$C:$C, $H90, NewEmisData!$D:$D, AY$2), SUMIFS(NewEmisData!E:E, NewEmisData!$A:$A, "LDV", NewEmisData!$B:$B, $A90, NewEmisData!$C:$C, $H90, NewEmisData!$D:$D, AY$2))</f>
        <v>1.9937709526913299E-2</v>
      </c>
      <c r="AZ90" s="335">
        <f>$I90*IF($G90="Pickup", SUMIFS(NewEmisData!F:F, NewEmisData!$A:$A, "Pickup", NewEmisData!$B:$B, $A90, NewEmisData!$C:$C, $H90, NewEmisData!$D:$D, AZ$2), SUMIFS(NewEmisData!F:F, NewEmisData!$A:$A, "LDV", NewEmisData!$B:$B, $A90, NewEmisData!$C:$C, $H90, NewEmisData!$D:$D, AZ$2))</f>
        <v>1.6339868026240802E-2</v>
      </c>
      <c r="BA90" s="335">
        <f>$I90*IF($G90="Pickup", SUMIFS(NewEmisData!G:G, NewEmisData!$A:$A, "Pickup", NewEmisData!$B:$B, $A90, NewEmisData!$C:$C, $H90, NewEmisData!$D:$D, BA$2), SUMIFS(NewEmisData!G:G, NewEmisData!$A:$A, "LDV", NewEmisData!$B:$B, $A90, NewEmisData!$C:$C, $H90, NewEmisData!$D:$D, BA$2))</f>
        <v>1.6728363465573801E-2</v>
      </c>
      <c r="BB90" s="335">
        <f>$I90*IF($G90="Pickup", SUMIFS(NewEmisData!H:H, NewEmisData!$A:$A, "Pickup", NewEmisData!$B:$B, $A90, NewEmisData!$C:$C, $H90, NewEmisData!$D:$D, BB$2), SUMIFS(NewEmisData!H:H, NewEmisData!$A:$A, "LDV", NewEmisData!$B:$B, $A90, NewEmisData!$C:$C, $H90, NewEmisData!$D:$D, BB$2))</f>
        <v>1.55904538446416E-2</v>
      </c>
      <c r="BC90" s="335">
        <f>$I90*IF($G90="Pickup", SUMIFS(NewEmisData!I:I, NewEmisData!$A:$A, "Pickup", NewEmisData!$B:$B, $A90, NewEmisData!$C:$C, $H90, NewEmisData!$D:$D, BC$2), SUMIFS(NewEmisData!I:I, NewEmisData!$A:$A, "LDV", NewEmisData!$B:$B, $A90, NewEmisData!$C:$C, $H90, NewEmisData!$D:$D, BC$2))</f>
        <v>1.4321167303148301E-2</v>
      </c>
      <c r="BD90" s="335">
        <f>$I90*IF($G90="Pickup", SUMIFS(NewEmisData!J:J, NewEmisData!$A:$A, "Pickup", NewEmisData!$B:$B, $A90, NewEmisData!$C:$C, $H90, NewEmisData!$D:$D, BD$2), SUMIFS(NewEmisData!J:J, NewEmisData!$A:$A, "LDV", NewEmisData!$B:$B, $A90, NewEmisData!$C:$C, $H90, NewEmisData!$D:$D, BD$2))</f>
        <v>1.3213602203576201E-2</v>
      </c>
      <c r="BE90" s="335">
        <f>$I90*IF($G90="Pickup", SUMIFS(NewEmisData!K:K, NewEmisData!$A:$A, "Pickup", NewEmisData!$B:$B, $A90, NewEmisData!$C:$C, $H90, NewEmisData!$D:$D, BE$2), SUMIFS(NewEmisData!K:K, NewEmisData!$A:$A, "LDV", NewEmisData!$B:$B, $A90, NewEmisData!$C:$C, $H90, NewEmisData!$D:$D, BE$2))</f>
        <v>1.2583846199447499E-2</v>
      </c>
      <c r="BF90" s="335">
        <f>$I90*IF($G90="Pickup", SUMIFS(NewEmisData!L:L, NewEmisData!$A:$A, "Pickup", NewEmisData!$B:$B, $A90, NewEmisData!$C:$C, $H90, NewEmisData!$D:$D, BF$2), SUMIFS(NewEmisData!L:L, NewEmisData!$A:$A, "LDV", NewEmisData!$B:$B, $A90, NewEmisData!$C:$C, $H90, NewEmisData!$D:$D, BF$2))</f>
        <v>1.2344410378048599E-2</v>
      </c>
      <c r="BG90" s="335">
        <f>$I90*IF($G90="Pickup", SUMIFS(NewEmisData!M:M, NewEmisData!$A:$A, "Pickup", NewEmisData!$B:$B, $A90, NewEmisData!$C:$C, $H90, NewEmisData!$D:$D, BG$2), SUMIFS(NewEmisData!M:M, NewEmisData!$A:$A, "LDV", NewEmisData!$B:$B, $A90, NewEmisData!$C:$C, $H90, NewEmisData!$D:$D, BG$2))</f>
        <v>1.2284860332200101E-2</v>
      </c>
      <c r="BH90" s="335">
        <v>9.4789149915835945E-3</v>
      </c>
      <c r="BI90" s="335">
        <f>$I90*IF($G90="Pickup", SUMIFS(NewEmisData!E:E, NewEmisData!$A:$A, "Pickup", NewEmisData!$B:$B, $A90, NewEmisData!$C:$C, $H90, NewEmisData!$D:$D, BI$2), SUMIFS(NewEmisData!E:E, NewEmisData!$A:$A, "LDV", NewEmisData!$B:$B, $A90, NewEmisData!$C:$C, $H90, NewEmisData!$D:$D, BI$2))</f>
        <v>8.3724484739757798</v>
      </c>
      <c r="BJ90" s="335">
        <f>$I90*IF($G90="Pickup", SUMIFS(NewEmisData!F:F, NewEmisData!$A:$A, "Pickup", NewEmisData!$B:$B, $A90, NewEmisData!$C:$C, $H90, NewEmisData!$D:$D, BJ$2), SUMIFS(NewEmisData!F:F, NewEmisData!$A:$A, "LDV", NewEmisData!$B:$B, $A90, NewEmisData!$C:$C, $H90, NewEmisData!$D:$D, BJ$2))</f>
        <v>4.1627465742497201</v>
      </c>
      <c r="BK90" s="335">
        <f>$I90*IF($G90="Pickup", SUMIFS(NewEmisData!G:G, NewEmisData!$A:$A, "Pickup", NewEmisData!$B:$B, $A90, NewEmisData!$C:$C, $H90, NewEmisData!$D:$D, BK$2), SUMIFS(NewEmisData!G:G, NewEmisData!$A:$A, "LDV", NewEmisData!$B:$B, $A90, NewEmisData!$C:$C, $H90, NewEmisData!$D:$D, BK$2))</f>
        <v>3.1751202223930601</v>
      </c>
      <c r="BL90" s="335">
        <f>$I90*IF($G90="Pickup", SUMIFS(NewEmisData!H:H, NewEmisData!$A:$A, "Pickup", NewEmisData!$B:$B, $A90, NewEmisData!$C:$C, $H90, NewEmisData!$D:$D, BL$2), SUMIFS(NewEmisData!H:H, NewEmisData!$A:$A, "LDV", NewEmisData!$B:$B, $A90, NewEmisData!$C:$C, $H90, NewEmisData!$D:$D, BL$2))</f>
        <v>2.4249939689765201</v>
      </c>
      <c r="BM90" s="335">
        <f>$I90*IF($G90="Pickup", SUMIFS(NewEmisData!I:I, NewEmisData!$A:$A, "Pickup", NewEmisData!$B:$B, $A90, NewEmisData!$C:$C, $H90, NewEmisData!$D:$D, BM$2), SUMIFS(NewEmisData!I:I, NewEmisData!$A:$A, "LDV", NewEmisData!$B:$B, $A90, NewEmisData!$C:$C, $H90, NewEmisData!$D:$D, BM$2))</f>
        <v>1.70690688791968</v>
      </c>
      <c r="BN90" s="335">
        <f>$I90*IF($G90="Pickup", SUMIFS(NewEmisData!J:J, NewEmisData!$A:$A, "Pickup", NewEmisData!$B:$B, $A90, NewEmisData!$C:$C, $H90, NewEmisData!$D:$D, BN$2), SUMIFS(NewEmisData!J:J, NewEmisData!$A:$A, "LDV", NewEmisData!$B:$B, $A90, NewEmisData!$C:$C, $H90, NewEmisData!$D:$D, BN$2))</f>
        <v>1.2514395964623399</v>
      </c>
      <c r="BO90" s="335">
        <f>$I90*IF($G90="Pickup", SUMIFS(NewEmisData!K:K, NewEmisData!$A:$A, "Pickup", NewEmisData!$B:$B, $A90, NewEmisData!$C:$C, $H90, NewEmisData!$D:$D, BO$2), SUMIFS(NewEmisData!K:K, NewEmisData!$A:$A, "LDV", NewEmisData!$B:$B, $A90, NewEmisData!$C:$C, $H90, NewEmisData!$D:$D, BO$2))</f>
        <v>1.08513363287536</v>
      </c>
      <c r="BP90" s="335">
        <f>$I90*IF($G90="Pickup", SUMIFS(NewEmisData!L:L, NewEmisData!$A:$A, "Pickup", NewEmisData!$B:$B, $A90, NewEmisData!$C:$C, $H90, NewEmisData!$D:$D, BP$2), SUMIFS(NewEmisData!L:L, NewEmisData!$A:$A, "LDV", NewEmisData!$B:$B, $A90, NewEmisData!$C:$C, $H90, NewEmisData!$D:$D, BP$2))</f>
        <v>1.0523853124874001</v>
      </c>
      <c r="BQ90" s="335">
        <f>$I90*IF($G90="Pickup", SUMIFS(NewEmisData!M:M, NewEmisData!$A:$A, "Pickup", NewEmisData!$B:$B, $A90, NewEmisData!$C:$C, $H90, NewEmisData!$D:$D, BQ$2), SUMIFS(NewEmisData!M:M, NewEmisData!$A:$A, "LDV", NewEmisData!$B:$B, $A90, NewEmisData!$C:$C, $H90, NewEmisData!$D:$D, BQ$2))</f>
        <v>1.0428628562345901</v>
      </c>
      <c r="BR90" s="335">
        <v>1.6588293829830492</v>
      </c>
      <c r="BS90" s="335">
        <f>$I90*IF($G90="Pickup", SUMIFS(NewEmisData!E:E, NewEmisData!$A:$A, "Pickup", NewEmisData!$B:$B, $A90, NewEmisData!$C:$C, $H90, NewEmisData!$D:$D, BS$2), SUMIFS(NewEmisData!E:E, NewEmisData!$A:$A, "LDV", NewEmisData!$B:$B, $A90, NewEmisData!$C:$C, $H90, NewEmisData!$D:$D, BS$2))</f>
        <v>0.75410467086382504</v>
      </c>
      <c r="BT90" s="335">
        <f>$I90*IF($G90="Pickup", SUMIFS(NewEmisData!F:F, NewEmisData!$A:$A, "Pickup", NewEmisData!$B:$B, $A90, NewEmisData!$C:$C, $H90, NewEmisData!$D:$D, BT$2), SUMIFS(NewEmisData!F:F, NewEmisData!$A:$A, "LDV", NewEmisData!$B:$B, $A90, NewEmisData!$C:$C, $H90, NewEmisData!$D:$D, BT$2))</f>
        <v>0.30716529341050203</v>
      </c>
      <c r="BU90" s="335">
        <f>$I90*IF($G90="Pickup", SUMIFS(NewEmisData!G:G, NewEmisData!$A:$A, "Pickup", NewEmisData!$B:$B, $A90, NewEmisData!$C:$C, $H90, NewEmisData!$D:$D, BU$2), SUMIFS(NewEmisData!G:G, NewEmisData!$A:$A, "LDV", NewEmisData!$B:$B, $A90, NewEmisData!$C:$C, $H90, NewEmisData!$D:$D, BU$2))</f>
        <v>0.218458543904193</v>
      </c>
      <c r="BV90" s="335">
        <f>$I90*IF($G90="Pickup", SUMIFS(NewEmisData!H:H, NewEmisData!$A:$A, "Pickup", NewEmisData!$B:$B, $A90, NewEmisData!$C:$C, $H90, NewEmisData!$D:$D, BV$2), SUMIFS(NewEmisData!H:H, NewEmisData!$A:$A, "LDV", NewEmisData!$B:$B, $A90, NewEmisData!$C:$C, $H90, NewEmisData!$D:$D, BV$2))</f>
        <v>0.174207304630736</v>
      </c>
      <c r="BW90" s="335">
        <f>$I90*IF($G90="Pickup", SUMIFS(NewEmisData!I:I, NewEmisData!$A:$A, "Pickup", NewEmisData!$B:$B, $A90, NewEmisData!$C:$C, $H90, NewEmisData!$D:$D, BW$2), SUMIFS(NewEmisData!I:I, NewEmisData!$A:$A, "LDV", NewEmisData!$B:$B, $A90, NewEmisData!$C:$C, $H90, NewEmisData!$D:$D, BW$2))</f>
        <v>0.13536180371571599</v>
      </c>
      <c r="BX90" s="335">
        <f>$I90*IF($G90="Pickup", SUMIFS(NewEmisData!J:J, NewEmisData!$A:$A, "Pickup", NewEmisData!$B:$B, $A90, NewEmisData!$C:$C, $H90, NewEmisData!$D:$D, BX$2), SUMIFS(NewEmisData!J:J, NewEmisData!$A:$A, "LDV", NewEmisData!$B:$B, $A90, NewEmisData!$C:$C, $H90, NewEmisData!$D:$D, BX$2))</f>
        <v>0.11114380654549</v>
      </c>
      <c r="BY90" s="335">
        <f>$I90*IF($G90="Pickup", SUMIFS(NewEmisData!K:K, NewEmisData!$A:$A, "Pickup", NewEmisData!$B:$B, $A90, NewEmisData!$C:$C, $H90, NewEmisData!$D:$D, BY$2), SUMIFS(NewEmisData!K:K, NewEmisData!$A:$A, "LDV", NewEmisData!$B:$B, $A90, NewEmisData!$C:$C, $H90, NewEmisData!$D:$D, BY$2))</f>
        <v>0.10034512501771201</v>
      </c>
      <c r="BZ90" s="335">
        <f>$I90*IF($G90="Pickup", SUMIFS(NewEmisData!L:L, NewEmisData!$A:$A, "Pickup", NewEmisData!$B:$B, $A90, NewEmisData!$C:$C, $H90, NewEmisData!$D:$D, BZ$2), SUMIFS(NewEmisData!L:L, NewEmisData!$A:$A, "LDV", NewEmisData!$B:$B, $A90, NewEmisData!$C:$C, $H90, NewEmisData!$D:$D, BZ$2))</f>
        <v>9.7817067770384694E-2</v>
      </c>
      <c r="CA90" s="335">
        <f>$I90*IF($G90="Pickup", SUMIFS(NewEmisData!M:M, NewEmisData!$A:$A, "Pickup", NewEmisData!$B:$B, $A90, NewEmisData!$C:$C, $H90, NewEmisData!$D:$D, CA$2), SUMIFS(NewEmisData!M:M, NewEmisData!$A:$A, "LDV", NewEmisData!$B:$B, $A90, NewEmisData!$C:$C, $H90, NewEmisData!$D:$D, CA$2))</f>
        <v>9.6958015755652494E-2</v>
      </c>
      <c r="CB90" s="335">
        <v>0.10573121882292051</v>
      </c>
      <c r="CC90" s="335">
        <f>$I90*IF($G90="Pickup", SUMIFS(NewEmisData!E:E, NewEmisData!$A:$A, "Pickup", NewEmisData!$B:$B, $A90, NewEmisData!$C:$C, $H90, NewEmisData!$D:$D, CC$2), SUMIFS(NewEmisData!E:E, NewEmisData!$A:$A, "LDV", NewEmisData!$B:$B, $A90, NewEmisData!$C:$C, $H90, NewEmisData!$D:$D, CC$2))</f>
        <v>4.0733963003343997E-2</v>
      </c>
      <c r="CD90" s="335">
        <f>$I90*IF($G90="Pickup", SUMIFS(NewEmisData!F:F, NewEmisData!$A:$A, "Pickup", NewEmisData!$B:$B, $A90, NewEmisData!$C:$C, $H90, NewEmisData!$D:$D, CD$2), SUMIFS(NewEmisData!F:F, NewEmisData!$A:$A, "LDV", NewEmisData!$B:$B, $A90, NewEmisData!$C:$C, $H90, NewEmisData!$D:$D, CD$2))</f>
        <v>2.6884307806253501E-2</v>
      </c>
      <c r="CE90" s="335">
        <f>$I90*IF($G90="Pickup", SUMIFS(NewEmisData!G:G, NewEmisData!$A:$A, "Pickup", NewEmisData!$B:$B, $A90, NewEmisData!$C:$C, $H90, NewEmisData!$D:$D, CE$2), SUMIFS(NewEmisData!G:G, NewEmisData!$A:$A, "LDV", NewEmisData!$B:$B, $A90, NewEmisData!$C:$C, $H90, NewEmisData!$D:$D, CE$2))</f>
        <v>2.76712883842389E-2</v>
      </c>
      <c r="CF90" s="335">
        <f>$I90*IF($G90="Pickup", SUMIFS(NewEmisData!H:H, NewEmisData!$A:$A, "Pickup", NewEmisData!$B:$B, $A90, NewEmisData!$C:$C, $H90, NewEmisData!$D:$D, CF$2), SUMIFS(NewEmisData!H:H, NewEmisData!$A:$A, "LDV", NewEmisData!$B:$B, $A90, NewEmisData!$C:$C, $H90, NewEmisData!$D:$D, CF$2))</f>
        <v>2.6800927526971399E-2</v>
      </c>
      <c r="CG90" s="335">
        <f>$I90*IF($G90="Pickup", SUMIFS(NewEmisData!I:I, NewEmisData!$A:$A, "Pickup", NewEmisData!$B:$B, $A90, NewEmisData!$C:$C, $H90, NewEmisData!$D:$D, CG$2), SUMIFS(NewEmisData!I:I, NewEmisData!$A:$A, "LDV", NewEmisData!$B:$B, $A90, NewEmisData!$C:$C, $H90, NewEmisData!$D:$D, CG$2))</f>
        <v>2.6625500716845999E-2</v>
      </c>
      <c r="CH90" s="335">
        <f>$I90*IF($G90="Pickup", SUMIFS(NewEmisData!J:J, NewEmisData!$A:$A, "Pickup", NewEmisData!$B:$B, $A90, NewEmisData!$C:$C, $H90, NewEmisData!$D:$D, CH$2), SUMIFS(NewEmisData!J:J, NewEmisData!$A:$A, "LDV", NewEmisData!$B:$B, $A90, NewEmisData!$C:$C, $H90, NewEmisData!$D:$D, CH$2))</f>
        <v>2.6517187664905299E-2</v>
      </c>
      <c r="CI90" s="335">
        <f>$I90*IF($G90="Pickup", SUMIFS(NewEmisData!K:K, NewEmisData!$A:$A, "Pickup", NewEmisData!$B:$B, $A90, NewEmisData!$C:$C, $H90, NewEmisData!$D:$D, CI$2), SUMIFS(NewEmisData!K:K, NewEmisData!$A:$A, "LDV", NewEmisData!$B:$B, $A90, NewEmisData!$C:$C, $H90, NewEmisData!$D:$D, CI$2))</f>
        <v>2.6514765121336398E-2</v>
      </c>
      <c r="CJ90" s="335">
        <f>$I90*IF($G90="Pickup", SUMIFS(NewEmisData!L:L, NewEmisData!$A:$A, "Pickup", NewEmisData!$B:$B, $A90, NewEmisData!$C:$C, $H90, NewEmisData!$D:$D, CJ$2), SUMIFS(NewEmisData!L:L, NewEmisData!$A:$A, "LDV", NewEmisData!$B:$B, $A90, NewEmisData!$C:$C, $H90, NewEmisData!$D:$D, CJ$2))</f>
        <v>2.6514982004052799E-2</v>
      </c>
      <c r="CK90" s="335">
        <f>$I90*IF($G90="Pickup", SUMIFS(NewEmisData!M:M, NewEmisData!$A:$A, "Pickup", NewEmisData!$B:$B, $A90, NewEmisData!$C:$C, $H90, NewEmisData!$D:$D, CK$2), SUMIFS(NewEmisData!M:M, NewEmisData!$A:$A, "LDV", NewEmisData!$B:$B, $A90, NewEmisData!$C:$C, $H90, NewEmisData!$D:$D, CK$2))</f>
        <v>2.6514840985617901E-2</v>
      </c>
      <c r="CL90" s="335">
        <v>2.2881070645398207E-2</v>
      </c>
      <c r="CM90" s="335">
        <f>$I90*IF($G90="Pickup", SUMIFS(NewEmisData!E:E, NewEmisData!$A:$A, "Pickup", NewEmisData!$B:$B, $A90, NewEmisData!$C:$C, $H90, NewEmisData!$D:$D, CM$2), SUMIFS(NewEmisData!E:E, NewEmisData!$A:$A, "LDV", NewEmisData!$B:$B, $A90, NewEmisData!$C:$C, $H90, NewEmisData!$D:$D, CM$2))</f>
        <v>3.2554396642423301E-2</v>
      </c>
      <c r="CN90" s="335">
        <f>$I90*IF($G90="Pickup", SUMIFS(NewEmisData!F:F, NewEmisData!$A:$A, "Pickup", NewEmisData!$B:$B, $A90, NewEmisData!$C:$C, $H90, NewEmisData!$D:$D, CN$2), SUMIFS(NewEmisData!F:F, NewEmisData!$A:$A, "LDV", NewEmisData!$B:$B, $A90, NewEmisData!$C:$C, $H90, NewEmisData!$D:$D, CN$2))</f>
        <v>1.6017649581510501E-2</v>
      </c>
      <c r="CO90" s="335">
        <f>$I90*IF($G90="Pickup", SUMIFS(NewEmisData!G:G, NewEmisData!$A:$A, "Pickup", NewEmisData!$B:$B, $A90, NewEmisData!$C:$C, $H90, NewEmisData!$D:$D, CO$2), SUMIFS(NewEmisData!G:G, NewEmisData!$A:$A, "LDV", NewEmisData!$B:$B, $A90, NewEmisData!$C:$C, $H90, NewEmisData!$D:$D, CO$2))</f>
        <v>1.28180229048352E-2</v>
      </c>
      <c r="CP90" s="335">
        <f>$I90*IF($G90="Pickup", SUMIFS(NewEmisData!H:H, NewEmisData!$A:$A, "Pickup", NewEmisData!$B:$B, $A90, NewEmisData!$C:$C, $H90, NewEmisData!$D:$D, CP$2), SUMIFS(NewEmisData!H:H, NewEmisData!$A:$A, "LDV", NewEmisData!$B:$B, $A90, NewEmisData!$C:$C, $H90, NewEmisData!$D:$D, CP$2))</f>
        <v>1.0583305909777799E-2</v>
      </c>
      <c r="CQ90" s="335">
        <f>$I90*IF($G90="Pickup", SUMIFS(NewEmisData!I:I, NewEmisData!$A:$A, "Pickup", NewEmisData!$B:$B, $A90, NewEmisData!$C:$C, $H90, NewEmisData!$D:$D, CQ$2), SUMIFS(NewEmisData!I:I, NewEmisData!$A:$A, "LDV", NewEmisData!$B:$B, $A90, NewEmisData!$C:$C, $H90, NewEmisData!$D:$D, CQ$2))</f>
        <v>9.8706266624545898E-3</v>
      </c>
      <c r="CR90" s="335">
        <f>$I90*IF($G90="Pickup", SUMIFS(NewEmisData!J:J, NewEmisData!$A:$A, "Pickup", NewEmisData!$B:$B, $A90, NewEmisData!$C:$C, $H90, NewEmisData!$D:$D, CR$2), SUMIFS(NewEmisData!J:J, NewEmisData!$A:$A, "LDV", NewEmisData!$B:$B, $A90, NewEmisData!$C:$C, $H90, NewEmisData!$D:$D, CR$2))</f>
        <v>9.6808540163978701E-3</v>
      </c>
      <c r="CS90" s="335">
        <f>$I90*IF($G90="Pickup", SUMIFS(NewEmisData!K:K, NewEmisData!$A:$A, "Pickup", NewEmisData!$B:$B, $A90, NewEmisData!$C:$C, $H90, NewEmisData!$D:$D, CS$2), SUMIFS(NewEmisData!K:K, NewEmisData!$A:$A, "LDV", NewEmisData!$B:$B, $A90, NewEmisData!$C:$C, $H90, NewEmisData!$D:$D, CS$2))</f>
        <v>9.6638213571883201E-3</v>
      </c>
      <c r="CT90" s="335">
        <f>$I90*IF($G90="Pickup", SUMIFS(NewEmisData!L:L, NewEmisData!$A:$A, "Pickup", NewEmisData!$B:$B, $A90, NewEmisData!$C:$C, $H90, NewEmisData!$D:$D, CT$2), SUMIFS(NewEmisData!L:L, NewEmisData!$A:$A, "LDV", NewEmisData!$B:$B, $A90, NewEmisData!$C:$C, $H90, NewEmisData!$D:$D, CT$2))</f>
        <v>9.6518757254844302E-3</v>
      </c>
      <c r="CU90" s="335">
        <f>$I90*IF($G90="Pickup", SUMIFS(NewEmisData!M:M, NewEmisData!$A:$A, "Pickup", NewEmisData!$B:$B, $A90, NewEmisData!$C:$C, $H90, NewEmisData!$D:$D, CU$2), SUMIFS(NewEmisData!M:M, NewEmisData!$A:$A, "LDV", NewEmisData!$B:$B, $A90, NewEmisData!$C:$C, $H90, NewEmisData!$D:$D, CU$2))</f>
        <v>9.6517300620170606E-3</v>
      </c>
      <c r="CV90" s="335">
        <v>6.9734009009235556E-3</v>
      </c>
      <c r="CW90" s="335">
        <v>4.0498104655261064E-3</v>
      </c>
      <c r="CX90" s="335">
        <v>2.5030350838759993E-3</v>
      </c>
      <c r="CY90" s="335">
        <v>2.1151214403419519E-3</v>
      </c>
      <c r="CZ90" s="335">
        <v>1.7489979687569375E-3</v>
      </c>
      <c r="DA90" s="335">
        <v>1.340486996695321E-3</v>
      </c>
      <c r="DB90" s="335">
        <v>1.0553769116342638E-3</v>
      </c>
      <c r="DC90" s="335">
        <v>1.0132227560056145E-3</v>
      </c>
      <c r="DD90" s="335">
        <v>1.0003159541004489E-3</v>
      </c>
      <c r="DE90" s="335">
        <v>9.9860782000699166E-4</v>
      </c>
      <c r="DF90" s="335">
        <v>9.9860782000699166E-4</v>
      </c>
      <c r="DG90" s="335">
        <f>$I90*IF($G90="Pickup", SUMIFS(NewEmisData!E:E, NewEmisData!$A:$A, "Pickup", NewEmisData!$B:$B, $A90, NewEmisData!$C:$C, $H90, NewEmisData!$D:$D, DG$2), SUMIFS(NewEmisData!E:E, NewEmisData!$A:$A, "LDV", NewEmisData!$B:$B, $A90, NewEmisData!$C:$C, $H90, NewEmisData!$D:$D, DG$2))</f>
        <v>0</v>
      </c>
      <c r="DH90" s="335">
        <f>$I90*IF($G90="Pickup", SUMIFS(NewEmisData!F:F, NewEmisData!$A:$A, "Pickup", NewEmisData!$B:$B, $A90, NewEmisData!$C:$C, $H90, NewEmisData!$D:$D, DH$2), SUMIFS(NewEmisData!F:F, NewEmisData!$A:$A, "LDV", NewEmisData!$B:$B, $A90, NewEmisData!$C:$C, $H90, NewEmisData!$D:$D, DH$2))</f>
        <v>0</v>
      </c>
      <c r="DI90" s="335">
        <f>$I90*IF($G90="Pickup", SUMIFS(NewEmisData!G:G, NewEmisData!$A:$A, "Pickup", NewEmisData!$B:$B, $A90, NewEmisData!$C:$C, $H90, NewEmisData!$D:$D, DI$2), SUMIFS(NewEmisData!G:G, NewEmisData!$A:$A, "LDV", NewEmisData!$B:$B, $A90, NewEmisData!$C:$C, $H90, NewEmisData!$D:$D, DI$2))</f>
        <v>0</v>
      </c>
      <c r="DJ90" s="335">
        <f>$I90*IF($G90="Pickup", SUMIFS(NewEmisData!H:H, NewEmisData!$A:$A, "Pickup", NewEmisData!$B:$B, $A90, NewEmisData!$C:$C, $H90, NewEmisData!$D:$D, DJ$2), SUMIFS(NewEmisData!H:H, NewEmisData!$A:$A, "LDV", NewEmisData!$B:$B, $A90, NewEmisData!$C:$C, $H90, NewEmisData!$D:$D, DJ$2))</f>
        <v>0</v>
      </c>
      <c r="DK90" s="335">
        <f>$I90*IF($G90="Pickup", SUMIFS(NewEmisData!I:I, NewEmisData!$A:$A, "Pickup", NewEmisData!$B:$B, $A90, NewEmisData!$C:$C, $H90, NewEmisData!$D:$D, DK$2), SUMIFS(NewEmisData!I:I, NewEmisData!$A:$A, "LDV", NewEmisData!$B:$B, $A90, NewEmisData!$C:$C, $H90, NewEmisData!$D:$D, DK$2))</f>
        <v>0</v>
      </c>
      <c r="DL90" s="335">
        <f>$I90*IF($G90="Pickup", SUMIFS(NewEmisData!J:J, NewEmisData!$A:$A, "Pickup", NewEmisData!$B:$B, $A90, NewEmisData!$C:$C, $H90, NewEmisData!$D:$D, DL$2), SUMIFS(NewEmisData!J:J, NewEmisData!$A:$A, "LDV", NewEmisData!$B:$B, $A90, NewEmisData!$C:$C, $H90, NewEmisData!$D:$D, DL$2))</f>
        <v>0</v>
      </c>
      <c r="DM90" s="335">
        <f>$I90*IF($G90="Pickup", SUMIFS(NewEmisData!K:K, NewEmisData!$A:$A, "Pickup", NewEmisData!$B:$B, $A90, NewEmisData!$C:$C, $H90, NewEmisData!$D:$D, DM$2), SUMIFS(NewEmisData!K:K, NewEmisData!$A:$A, "LDV", NewEmisData!$B:$B, $A90, NewEmisData!$C:$C, $H90, NewEmisData!$D:$D, DM$2))</f>
        <v>0</v>
      </c>
      <c r="DN90" s="335">
        <f>$I90*IF($G90="Pickup", SUMIFS(NewEmisData!L:L, NewEmisData!$A:$A, "Pickup", NewEmisData!$B:$B, $A90, NewEmisData!$C:$C, $H90, NewEmisData!$D:$D, DN$2), SUMIFS(NewEmisData!L:L, NewEmisData!$A:$A, "LDV", NewEmisData!$B:$B, $A90, NewEmisData!$C:$C, $H90, NewEmisData!$D:$D, DN$2))</f>
        <v>0</v>
      </c>
      <c r="DO90" s="335">
        <f>$I90*IF($G90="Pickup", SUMIFS(NewEmisData!M:M, NewEmisData!$A:$A, "Pickup", NewEmisData!$B:$B, $A90, NewEmisData!$C:$C, $H90, NewEmisData!$D:$D, DO$2), SUMIFS(NewEmisData!M:M, NewEmisData!$A:$A, "LDV", NewEmisData!$B:$B, $A90, NewEmisData!$C:$C, $H90, NewEmisData!$D:$D, DO$2))</f>
        <v>0</v>
      </c>
      <c r="DP90" s="335">
        <v>2.023129771030282E-3</v>
      </c>
      <c r="DQ90" s="335">
        <f>$I90*IF($G90="Pickup", SUMIFS(NewEmisData!E:E, NewEmisData!$A:$A, "Pickup", NewEmisData!$B:$B, $A90, NewEmisData!$C:$C, $H90, NewEmisData!$D:$D, DQ$2), SUMIFS(NewEmisData!E:E, NewEmisData!$A:$A, "LDV", NewEmisData!$B:$B, $A90, NewEmisData!$C:$C, $H90, NewEmisData!$D:$D, DQ$2))</f>
        <v>2.6956018112566399E-2</v>
      </c>
      <c r="DR90" s="335">
        <f>$I90*IF($G90="Pickup", SUMIFS(NewEmisData!F:F, NewEmisData!$A:$A, "Pickup", NewEmisData!$B:$B, $A90, NewEmisData!$C:$C, $H90, NewEmisData!$D:$D, DR$2), SUMIFS(NewEmisData!F:F, NewEmisData!$A:$A, "LDV", NewEmisData!$B:$B, $A90, NewEmisData!$C:$C, $H90, NewEmisData!$D:$D, DR$2))</f>
        <v>1.34658307347327E-2</v>
      </c>
      <c r="DS90" s="335">
        <f>$I90*IF($G90="Pickup", SUMIFS(NewEmisData!G:G, NewEmisData!$A:$A, "Pickup", NewEmisData!$B:$B, $A90, NewEmisData!$C:$C, $H90, NewEmisData!$D:$D, DS$2), SUMIFS(NewEmisData!G:G, NewEmisData!$A:$A, "LDV", NewEmisData!$B:$B, $A90, NewEmisData!$C:$C, $H90, NewEmisData!$D:$D, DS$2))</f>
        <v>9.3894603021837404E-3</v>
      </c>
      <c r="DT90" s="335">
        <f>$I90*IF($G90="Pickup", SUMIFS(NewEmisData!H:H, NewEmisData!$A:$A, "Pickup", NewEmisData!$B:$B, $A90, NewEmisData!$C:$C, $H90, NewEmisData!$D:$D, DT$2), SUMIFS(NewEmisData!H:H, NewEmisData!$A:$A, "LDV", NewEmisData!$B:$B, $A90, NewEmisData!$C:$C, $H90, NewEmisData!$D:$D, DT$2))</f>
        <v>7.0033629233446602E-3</v>
      </c>
      <c r="DU90" s="335">
        <f>$I90*IF($G90="Pickup", SUMIFS(NewEmisData!I:I, NewEmisData!$A:$A, "Pickup", NewEmisData!$B:$B, $A90, NewEmisData!$C:$C, $H90, NewEmisData!$D:$D, DU$2), SUMIFS(NewEmisData!I:I, NewEmisData!$A:$A, "LDV", NewEmisData!$B:$B, $A90, NewEmisData!$C:$C, $H90, NewEmisData!$D:$D, DU$2))</f>
        <v>5.3239927293304897E-3</v>
      </c>
      <c r="DV90" s="335">
        <f>$I90*IF($G90="Pickup", SUMIFS(NewEmisData!J:J, NewEmisData!$A:$A, "Pickup", NewEmisData!$B:$B, $A90, NewEmisData!$C:$C, $H90, NewEmisData!$D:$D, DV$2), SUMIFS(NewEmisData!J:J, NewEmisData!$A:$A, "LDV", NewEmisData!$B:$B, $A90, NewEmisData!$C:$C, $H90, NewEmisData!$D:$D, DV$2))</f>
        <v>4.3843601374209101E-3</v>
      </c>
      <c r="DW90" s="335">
        <f>$I90*IF($G90="Pickup", SUMIFS(NewEmisData!K:K, NewEmisData!$A:$A, "Pickup", NewEmisData!$B:$B, $A90, NewEmisData!$C:$C, $H90, NewEmisData!$D:$D, DW$2), SUMIFS(NewEmisData!K:K, NewEmisData!$A:$A, "LDV", NewEmisData!$B:$B, $A90, NewEmisData!$C:$C, $H90, NewEmisData!$D:$D, DW$2))</f>
        <v>4.0098404179204098E-3</v>
      </c>
      <c r="DX90" s="335">
        <f>$I90*IF($G90="Pickup", SUMIFS(NewEmisData!L:L, NewEmisData!$A:$A, "Pickup", NewEmisData!$B:$B, $A90, NewEmisData!$C:$C, $H90, NewEmisData!$D:$D, DX$2), SUMIFS(NewEmisData!L:L, NewEmisData!$A:$A, "LDV", NewEmisData!$B:$B, $A90, NewEmisData!$C:$C, $H90, NewEmisData!$D:$D, DX$2))</f>
        <v>3.9353236892684601E-3</v>
      </c>
      <c r="DY90" s="335">
        <f>$I90*IF($G90="Pickup", SUMIFS(NewEmisData!M:M, NewEmisData!$A:$A, "Pickup", NewEmisData!$B:$B, $A90, NewEmisData!$C:$C, $H90, NewEmisData!$D:$D, DY$2), SUMIFS(NewEmisData!M:M, NewEmisData!$A:$A, "LDV", NewEmisData!$B:$B, $A90, NewEmisData!$C:$C, $H90, NewEmisData!$D:$D, DY$2))</f>
        <v>3.9163261358457898E-3</v>
      </c>
      <c r="DZ90" s="335">
        <v>5.594489642908501E-3</v>
      </c>
      <c r="EA90" s="335">
        <f t="shared" si="118"/>
        <v>643.29881695558004</v>
      </c>
      <c r="EB90" s="335">
        <f t="shared" si="119"/>
        <v>583.43082633307301</v>
      </c>
      <c r="EC90" s="335">
        <f t="shared" si="120"/>
        <v>563.26223885442596</v>
      </c>
      <c r="ED90" s="335">
        <f t="shared" si="121"/>
        <v>471.244671967888</v>
      </c>
      <c r="EE90" s="335">
        <f t="shared" si="122"/>
        <v>412.13992934500197</v>
      </c>
      <c r="EF90" s="335">
        <f t="shared" si="123"/>
        <v>382.15841850216998</v>
      </c>
      <c r="EG90" s="335">
        <f t="shared" si="124"/>
        <v>369.00588961547999</v>
      </c>
      <c r="EH90" s="335">
        <f t="shared" si="125"/>
        <v>366.289622530256</v>
      </c>
      <c r="EI90" s="335">
        <f t="shared" si="126"/>
        <v>365.86844674955302</v>
      </c>
      <c r="EJ90" s="335">
        <f t="shared" si="127"/>
        <v>0.27672218065037407</v>
      </c>
      <c r="EK90" s="335">
        <f t="shared" si="128"/>
        <v>1.0718533711852101</v>
      </c>
      <c r="EL90" s="335">
        <f t="shared" si="129"/>
        <v>0.36460893881337703</v>
      </c>
      <c r="EM90" s="335">
        <f t="shared" si="130"/>
        <v>0.21511450722659001</v>
      </c>
      <c r="EN90" s="335">
        <f t="shared" si="131"/>
        <v>0.139073943805895</v>
      </c>
      <c r="EO90" s="335">
        <f t="shared" si="132"/>
        <v>9.3994703060775397E-2</v>
      </c>
      <c r="EP90" s="335">
        <f t="shared" si="133"/>
        <v>6.4842069109482106E-2</v>
      </c>
      <c r="EQ90" s="335">
        <f t="shared" si="134"/>
        <v>5.3324297371198003E-2</v>
      </c>
      <c r="ER90" s="335">
        <f t="shared" si="135"/>
        <v>5.1077075101125899E-2</v>
      </c>
      <c r="ES90" s="335">
        <f t="shared" si="136"/>
        <v>5.0515001573367802E-2</v>
      </c>
      <c r="ET90" s="335">
        <f t="shared" si="137"/>
        <v>6.1988464688476796E-2</v>
      </c>
      <c r="EU90" s="335">
        <f t="shared" si="138"/>
        <v>1.1131330015415801E-2</v>
      </c>
      <c r="EV90" s="335">
        <f t="shared" si="139"/>
        <v>1.0095400092945701E-2</v>
      </c>
      <c r="EW90" s="335">
        <f t="shared" si="140"/>
        <v>8.0802908150159908E-3</v>
      </c>
      <c r="EX90" s="335">
        <f t="shared" si="141"/>
        <v>6.7602528861516898E-3</v>
      </c>
      <c r="EY90" s="335">
        <f t="shared" si="142"/>
        <v>5.91236027599469E-3</v>
      </c>
      <c r="EZ90" s="335">
        <f t="shared" si="143"/>
        <v>5.4822597906763401E-3</v>
      </c>
      <c r="FA90" s="335">
        <f t="shared" si="144"/>
        <v>5.2935788275333302E-3</v>
      </c>
      <c r="FB90" s="335">
        <f t="shared" si="145"/>
        <v>5.2546135130106296E-3</v>
      </c>
      <c r="FC90" s="335">
        <f t="shared" si="146"/>
        <v>5.2485706596045499E-3</v>
      </c>
      <c r="FD90" s="335">
        <f t="shared" si="147"/>
        <v>1.7442083422488778E-3</v>
      </c>
      <c r="FE90" s="335">
        <f t="shared" si="148"/>
        <v>8.4672967273815902E-2</v>
      </c>
      <c r="FF90" s="335">
        <f t="shared" si="149"/>
        <v>8.05962896778539E-2</v>
      </c>
      <c r="FG90" s="335">
        <f t="shared" si="150"/>
        <v>8.8160367229529593E-2</v>
      </c>
      <c r="FH90" s="335">
        <f t="shared" si="151"/>
        <v>8.6879117258843994E-2</v>
      </c>
      <c r="FI90" s="335">
        <f t="shared" si="152"/>
        <v>8.54475878127927E-2</v>
      </c>
      <c r="FJ90" s="335">
        <f t="shared" si="153"/>
        <v>8.4196574123060697E-2</v>
      </c>
      <c r="FK90" s="335">
        <f t="shared" si="154"/>
        <v>8.3484871045575698E-2</v>
      </c>
      <c r="FL90" s="335">
        <f t="shared" si="155"/>
        <v>8.3214240833257597E-2</v>
      </c>
      <c r="FM90" s="335">
        <f t="shared" si="156"/>
        <v>8.3146851731389901E-2</v>
      </c>
      <c r="FN90" s="335">
        <f t="shared" si="157"/>
        <v>4.7629366333098749E-2</v>
      </c>
      <c r="FO90" s="335">
        <f t="shared" si="158"/>
        <v>1.9937709526913299E-2</v>
      </c>
      <c r="FP90" s="335">
        <f t="shared" si="159"/>
        <v>1.6339868026240802E-2</v>
      </c>
      <c r="FQ90" s="335">
        <f t="shared" si="160"/>
        <v>1.6728363465573801E-2</v>
      </c>
      <c r="FR90" s="335">
        <f t="shared" si="161"/>
        <v>1.55904538446416E-2</v>
      </c>
      <c r="FS90" s="335">
        <f t="shared" si="162"/>
        <v>1.4321167303148301E-2</v>
      </c>
      <c r="FT90" s="335">
        <f t="shared" si="163"/>
        <v>1.3213602203576201E-2</v>
      </c>
      <c r="FU90" s="335">
        <f t="shared" si="164"/>
        <v>1.2583846199447499E-2</v>
      </c>
      <c r="FV90" s="335">
        <f t="shared" si="165"/>
        <v>1.2344410378048599E-2</v>
      </c>
      <c r="FW90" s="335">
        <f t="shared" si="166"/>
        <v>1.2284860332200101E-2</v>
      </c>
      <c r="FX90" s="335">
        <f t="shared" si="167"/>
        <v>9.4789149915835945E-3</v>
      </c>
    </row>
    <row r="91" spans="1:180" x14ac:dyDescent="0.2">
      <c r="A91" s="305" t="str">
        <f>_xlfn.CONCAT(IF(LEFT(TRIM(A90),1)="*", "*R", "R"), 1+RIGHT(TRIM(A90),1))</f>
        <v>R3</v>
      </c>
      <c r="B91" s="305" t="str">
        <f t="shared" ref="B91:B94" si="184">B90</f>
        <v>TLPGSLC11</v>
      </c>
      <c r="C91" s="305" t="str">
        <f t="shared" ref="C91:C94" si="185">C90</f>
        <v>TL.GSL.P.CONV.2011</v>
      </c>
      <c r="D91" s="301" t="str">
        <f t="shared" ref="D91:D94" si="186">D90</f>
        <v>bn-vmt, bn-vmt/a</v>
      </c>
      <c r="E91" s="301" t="str">
        <f t="shared" ref="E91:E94" si="187">E90</f>
        <v>TLGSL</v>
      </c>
      <c r="F91" s="301" t="str">
        <f t="shared" ref="F91:F94" si="188">F90</f>
        <v>TL</v>
      </c>
      <c r="G91" s="315" t="s">
        <v>820</v>
      </c>
      <c r="H91" s="315" t="s">
        <v>814</v>
      </c>
      <c r="I91" s="315">
        <v>1</v>
      </c>
      <c r="J91" s="315" t="str">
        <f t="shared" si="168"/>
        <v>Pickup-GSL</v>
      </c>
      <c r="K91" s="335">
        <f>$I91*IF($G91="Pickup", SUMIFS(NewEmisData!E:E, NewEmisData!$A:$A, "Pickup", NewEmisData!$B:$B, $A91, NewEmisData!$C:$C, $H91, NewEmisData!$D:$D, K$2), SUMIFS(NewEmisData!E:E, NewEmisData!$A:$A, "LDV", NewEmisData!$B:$B, $A91, NewEmisData!$C:$C, $H91, NewEmisData!$D:$D, K$2))</f>
        <v>597.33559757265004</v>
      </c>
      <c r="L91" s="335">
        <f>$I91*IF($G91="Pickup", SUMIFS(NewEmisData!F:F, NewEmisData!$A:$A, "Pickup", NewEmisData!$B:$B, $A91, NewEmisData!$C:$C, $H91, NewEmisData!$D:$D, L$2), SUMIFS(NewEmisData!F:F, NewEmisData!$A:$A, "LDV", NewEmisData!$B:$B, $A91, NewEmisData!$C:$C, $H91, NewEmisData!$D:$D, L$2))</f>
        <v>553.28127212576896</v>
      </c>
      <c r="M91" s="335">
        <f>$I91*IF($G91="Pickup", SUMIFS(NewEmisData!G:G, NewEmisData!$A:$A, "Pickup", NewEmisData!$B:$B, $A91, NewEmisData!$C:$C, $H91, NewEmisData!$D:$D, M$2), SUMIFS(NewEmisData!G:G, NewEmisData!$A:$A, "LDV", NewEmisData!$B:$B, $A91, NewEmisData!$C:$C, $H91, NewEmisData!$D:$D, M$2))</f>
        <v>493.82406756493799</v>
      </c>
      <c r="N91" s="335">
        <f>$I91*IF($G91="Pickup", SUMIFS(NewEmisData!H:H, NewEmisData!$A:$A, "Pickup", NewEmisData!$B:$B, $A91, NewEmisData!$C:$C, $H91, NewEmisData!$D:$D, N$2), SUMIFS(NewEmisData!H:H, NewEmisData!$A:$A, "LDV", NewEmisData!$B:$B, $A91, NewEmisData!$C:$C, $H91, NewEmisData!$D:$D, N$2))</f>
        <v>412.98439479110601</v>
      </c>
      <c r="O91" s="335">
        <f>$I91*IF($G91="Pickup", SUMIFS(NewEmisData!I:I, NewEmisData!$A:$A, "Pickup", NewEmisData!$B:$B, $A91, NewEmisData!$C:$C, $H91, NewEmisData!$D:$D, O$2), SUMIFS(NewEmisData!I:I, NewEmisData!$A:$A, "LDV", NewEmisData!$B:$B, $A91, NewEmisData!$C:$C, $H91, NewEmisData!$D:$D, O$2))</f>
        <v>361.12439946055099</v>
      </c>
      <c r="P91" s="335">
        <f>$I91*IF($G91="Pickup", SUMIFS(NewEmisData!J:J, NewEmisData!$A:$A, "Pickup", NewEmisData!$B:$B, $A91, NewEmisData!$C:$C, $H91, NewEmisData!$D:$D, P$2), SUMIFS(NewEmisData!J:J, NewEmisData!$A:$A, "LDV", NewEmisData!$B:$B, $A91, NewEmisData!$C:$C, $H91, NewEmisData!$D:$D, P$2))</f>
        <v>334.85995891651203</v>
      </c>
      <c r="Q91" s="335">
        <f>$I91*IF($G91="Pickup", SUMIFS(NewEmisData!K:K, NewEmisData!$A:$A, "Pickup", NewEmisData!$B:$B, $A91, NewEmisData!$C:$C, $H91, NewEmisData!$D:$D, Q$2), SUMIFS(NewEmisData!K:K, NewEmisData!$A:$A, "LDV", NewEmisData!$B:$B, $A91, NewEmisData!$C:$C, $H91, NewEmisData!$D:$D, Q$2))</f>
        <v>323.34611754862402</v>
      </c>
      <c r="R91" s="335">
        <f>$I91*IF($G91="Pickup", SUMIFS(NewEmisData!L:L, NewEmisData!$A:$A, "Pickup", NewEmisData!$B:$B, $A91, NewEmisData!$C:$C, $H91, NewEmisData!$D:$D, R$2), SUMIFS(NewEmisData!L:L, NewEmisData!$A:$A, "LDV", NewEmisData!$B:$B, $A91, NewEmisData!$C:$C, $H91, NewEmisData!$D:$D, R$2))</f>
        <v>320.96738270464499</v>
      </c>
      <c r="S91" s="335">
        <f>$I91*IF($G91="Pickup", SUMIFS(NewEmisData!M:M, NewEmisData!$A:$A, "Pickup", NewEmisData!$B:$B, $A91, NewEmisData!$C:$C, $H91, NewEmisData!$D:$D, S$2), SUMIFS(NewEmisData!M:M, NewEmisData!$A:$A, "LDV", NewEmisData!$B:$B, $A91, NewEmisData!$C:$C, $H91, NewEmisData!$D:$D, S$2))</f>
        <v>320.59740368618702</v>
      </c>
      <c r="T91" s="335">
        <v>0.27672218065037407</v>
      </c>
      <c r="U91" s="335">
        <f>$I91*IF($G91="Pickup", SUMIFS(NewEmisData!E:E, NewEmisData!$A:$A, "Pickup", NewEmisData!$B:$B, $A91, NewEmisData!$C:$C, $H91, NewEmisData!$D:$D, U$2), SUMIFS(NewEmisData!E:E, NewEmisData!$A:$A, "LDV", NewEmisData!$B:$B, $A91, NewEmisData!$C:$C, $H91, NewEmisData!$D:$D, U$2))</f>
        <v>1.1576605941285101</v>
      </c>
      <c r="V91" s="335">
        <f>$I91*IF($G91="Pickup", SUMIFS(NewEmisData!F:F, NewEmisData!$A:$A, "Pickup", NewEmisData!$B:$B, $A91, NewEmisData!$C:$C, $H91, NewEmisData!$D:$D, V$2), SUMIFS(NewEmisData!F:F, NewEmisData!$A:$A, "LDV", NewEmisData!$B:$B, $A91, NewEmisData!$C:$C, $H91, NewEmisData!$D:$D, V$2))</f>
        <v>0.37657543091819101</v>
      </c>
      <c r="W91" s="335">
        <f>$I91*IF($G91="Pickup", SUMIFS(NewEmisData!G:G, NewEmisData!$A:$A, "Pickup", NewEmisData!$B:$B, $A91, NewEmisData!$C:$C, $H91, NewEmisData!$D:$D, W$2), SUMIFS(NewEmisData!G:G, NewEmisData!$A:$A, "LDV", NewEmisData!$B:$B, $A91, NewEmisData!$C:$C, $H91, NewEmisData!$D:$D, W$2))</f>
        <v>0.200631007186098</v>
      </c>
      <c r="X91" s="335">
        <f>$I91*IF($G91="Pickup", SUMIFS(NewEmisData!H:H, NewEmisData!$A:$A, "Pickup", NewEmisData!$B:$B, $A91, NewEmisData!$C:$C, $H91, NewEmisData!$D:$D, X$2), SUMIFS(NewEmisData!H:H, NewEmisData!$A:$A, "LDV", NewEmisData!$B:$B, $A91, NewEmisData!$C:$C, $H91, NewEmisData!$D:$D, X$2))</f>
        <v>0.130138169147933</v>
      </c>
      <c r="Y91" s="335">
        <f>$I91*IF($G91="Pickup", SUMIFS(NewEmisData!I:I, NewEmisData!$A:$A, "Pickup", NewEmisData!$B:$B, $A91, NewEmisData!$C:$C, $H91, NewEmisData!$D:$D, Y$2), SUMIFS(NewEmisData!I:I, NewEmisData!$A:$A, "LDV", NewEmisData!$B:$B, $A91, NewEmisData!$C:$C, $H91, NewEmisData!$D:$D, Y$2))</f>
        <v>8.7384287154233006E-2</v>
      </c>
      <c r="Z91" s="335">
        <f>$I91*IF($G91="Pickup", SUMIFS(NewEmisData!J:J, NewEmisData!$A:$A, "Pickup", NewEmisData!$B:$B, $A91, NewEmisData!$C:$C, $H91, NewEmisData!$D:$D, Z$2), SUMIFS(NewEmisData!J:J, NewEmisData!$A:$A, "LDV", NewEmisData!$B:$B, $A91, NewEmisData!$C:$C, $H91, NewEmisData!$D:$D, Z$2))</f>
        <v>5.9391933302032802E-2</v>
      </c>
      <c r="AA91" s="335">
        <f>$I91*IF($G91="Pickup", SUMIFS(NewEmisData!K:K, NewEmisData!$A:$A, "Pickup", NewEmisData!$B:$B, $A91, NewEmisData!$C:$C, $H91, NewEmisData!$D:$D, AA$2), SUMIFS(NewEmisData!K:K, NewEmisData!$A:$A, "LDV", NewEmisData!$B:$B, $A91, NewEmisData!$C:$C, $H91, NewEmisData!$D:$D, AA$2))</f>
        <v>4.8180846872995502E-2</v>
      </c>
      <c r="AB91" s="335">
        <f>$I91*IF($G91="Pickup", SUMIFS(NewEmisData!L:L, NewEmisData!$A:$A, "Pickup", NewEmisData!$B:$B, $A91, NewEmisData!$C:$C, $H91, NewEmisData!$D:$D, AB$2), SUMIFS(NewEmisData!L:L, NewEmisData!$A:$A, "LDV", NewEmisData!$B:$B, $A91, NewEmisData!$C:$C, $H91, NewEmisData!$D:$D, AB$2))</f>
        <v>4.5998445887843901E-2</v>
      </c>
      <c r="AC91" s="335">
        <f>$I91*IF($G91="Pickup", SUMIFS(NewEmisData!M:M, NewEmisData!$A:$A, "Pickup", NewEmisData!$B:$B, $A91, NewEmisData!$C:$C, $H91, NewEmisData!$D:$D, AC$2), SUMIFS(NewEmisData!M:M, NewEmisData!$A:$A, "LDV", NewEmisData!$B:$B, $A91, NewEmisData!$C:$C, $H91, NewEmisData!$D:$D, AC$2))</f>
        <v>4.5463770278463003E-2</v>
      </c>
      <c r="AD91" s="335">
        <v>6.1988464688476796E-2</v>
      </c>
      <c r="AE91" s="335">
        <f>$I91*IF($G91="Pickup", SUMIFS(NewEmisData!E:E, NewEmisData!$A:$A, "Pickup", NewEmisData!$B:$B, $A91, NewEmisData!$C:$C, $H91, NewEmisData!$D:$D, AE$2), SUMIFS(NewEmisData!E:E, NewEmisData!$A:$A, "LDV", NewEmisData!$B:$B, $A91, NewEmisData!$C:$C, $H91, NewEmisData!$D:$D, AE$2))</f>
        <v>1.0335998327469099E-2</v>
      </c>
      <c r="AF91" s="335">
        <f>$I91*IF($G91="Pickup", SUMIFS(NewEmisData!F:F, NewEmisData!$A:$A, "Pickup", NewEmisData!$B:$B, $A91, NewEmisData!$C:$C, $H91, NewEmisData!$D:$D, AF$2), SUMIFS(NewEmisData!F:F, NewEmisData!$A:$A, "LDV", NewEmisData!$B:$B, $A91, NewEmisData!$C:$C, $H91, NewEmisData!$D:$D, AF$2))</f>
        <v>9.5737115204566903E-3</v>
      </c>
      <c r="AG91" s="335">
        <f>$I91*IF($G91="Pickup", SUMIFS(NewEmisData!G:G, NewEmisData!$A:$A, "Pickup", NewEmisData!$B:$B, $A91, NewEmisData!$C:$C, $H91, NewEmisData!$D:$D, AG$2), SUMIFS(NewEmisData!G:G, NewEmisData!$A:$A, "LDV", NewEmisData!$B:$B, $A91, NewEmisData!$C:$C, $H91, NewEmisData!$D:$D, AG$2))</f>
        <v>7.0841642304725503E-3</v>
      </c>
      <c r="AH91" s="335">
        <f>$I91*IF($G91="Pickup", SUMIFS(NewEmisData!H:H, NewEmisData!$A:$A, "Pickup", NewEmisData!$B:$B, $A91, NewEmisData!$C:$C, $H91, NewEmisData!$D:$D, AH$2), SUMIFS(NewEmisData!H:H, NewEmisData!$A:$A, "LDV", NewEmisData!$B:$B, $A91, NewEmisData!$C:$C, $H91, NewEmisData!$D:$D, AH$2))</f>
        <v>5.9244730772948402E-3</v>
      </c>
      <c r="AI91" s="335">
        <f>$I91*IF($G91="Pickup", SUMIFS(NewEmisData!I:I, NewEmisData!$A:$A, "Pickup", NewEmisData!$B:$B, $A91, NewEmisData!$C:$C, $H91, NewEmisData!$D:$D, AI$2), SUMIFS(NewEmisData!I:I, NewEmisData!$A:$A, "LDV", NewEmisData!$B:$B, $A91, NewEmisData!$C:$C, $H91, NewEmisData!$D:$D, AI$2))</f>
        <v>5.1805148263819496E-3</v>
      </c>
      <c r="AJ91" s="335">
        <f>$I91*IF($G91="Pickup", SUMIFS(NewEmisData!J:J, NewEmisData!$A:$A, "Pickup", NewEmisData!$B:$B, $A91, NewEmisData!$C:$C, $H91, NewEmisData!$D:$D, AJ$2), SUMIFS(NewEmisData!J:J, NewEmisData!$A:$A, "LDV", NewEmisData!$B:$B, $A91, NewEmisData!$C:$C, $H91, NewEmisData!$D:$D, AJ$2))</f>
        <v>4.8037413964933202E-3</v>
      </c>
      <c r="AK91" s="335">
        <f>$I91*IF($G91="Pickup", SUMIFS(NewEmisData!K:K, NewEmisData!$A:$A, "Pickup", NewEmisData!$B:$B, $A91, NewEmisData!$C:$C, $H91, NewEmisData!$D:$D, AK$2), SUMIFS(NewEmisData!K:K, NewEmisData!$A:$A, "LDV", NewEmisData!$B:$B, $A91, NewEmisData!$C:$C, $H91, NewEmisData!$D:$D, AK$2))</f>
        <v>4.6385693545218003E-3</v>
      </c>
      <c r="AL91" s="335">
        <f>$I91*IF($G91="Pickup", SUMIFS(NewEmisData!L:L, NewEmisData!$A:$A, "Pickup", NewEmisData!$B:$B, $A91, NewEmisData!$C:$C, $H91, NewEmisData!$D:$D, AL$2), SUMIFS(NewEmisData!L:L, NewEmisData!$A:$A, "LDV", NewEmisData!$B:$B, $A91, NewEmisData!$C:$C, $H91, NewEmisData!$D:$D, AL$2))</f>
        <v>4.6044395711825996E-3</v>
      </c>
      <c r="AM91" s="335">
        <f>$I91*IF($G91="Pickup", SUMIFS(NewEmisData!M:M, NewEmisData!$A:$A, "Pickup", NewEmisData!$B:$B, $A91, NewEmisData!$C:$C, $H91, NewEmisData!$D:$D, AM$2), SUMIFS(NewEmisData!M:M, NewEmisData!$A:$A, "LDV", NewEmisData!$B:$B, $A91, NewEmisData!$C:$C, $H91, NewEmisData!$D:$D, AM$2))</f>
        <v>4.5991353866608299E-3</v>
      </c>
      <c r="AN91" s="335">
        <v>1.7442083422488778E-3</v>
      </c>
      <c r="AO91" s="335">
        <f>$I91*IF($G91="Pickup", SUMIFS(NewEmisData!E:E, NewEmisData!$A:$A, "Pickup", NewEmisData!$B:$B, $A91, NewEmisData!$C:$C, $H91, NewEmisData!$D:$D, AO$2), SUMIFS(NewEmisData!E:E, NewEmisData!$A:$A, "LDV", NewEmisData!$B:$B, $A91, NewEmisData!$C:$C, $H91, NewEmisData!$D:$D, AO$2))</f>
        <v>7.1069962611333096E-2</v>
      </c>
      <c r="AP91" s="335">
        <f>$I91*IF($G91="Pickup", SUMIFS(NewEmisData!F:F, NewEmisData!$A:$A, "Pickup", NewEmisData!$B:$B, $A91, NewEmisData!$C:$C, $H91, NewEmisData!$D:$D, AP$2), SUMIFS(NewEmisData!F:F, NewEmisData!$A:$A, "LDV", NewEmisData!$B:$B, $A91, NewEmisData!$C:$C, $H91, NewEmisData!$D:$D, AP$2))</f>
        <v>6.7310649866491198E-2</v>
      </c>
      <c r="AQ91" s="335">
        <f>$I91*IF($G91="Pickup", SUMIFS(NewEmisData!G:G, NewEmisData!$A:$A, "Pickup", NewEmisData!$B:$B, $A91, NewEmisData!$C:$C, $H91, NewEmisData!$D:$D, AQ$2), SUMIFS(NewEmisData!G:G, NewEmisData!$A:$A, "LDV", NewEmisData!$B:$B, $A91, NewEmisData!$C:$C, $H91, NewEmisData!$D:$D, AQ$2))</f>
        <v>6.7628560391991902E-2</v>
      </c>
      <c r="AR91" s="335">
        <f>$I91*IF($G91="Pickup", SUMIFS(NewEmisData!H:H, NewEmisData!$A:$A, "Pickup", NewEmisData!$B:$B, $A91, NewEmisData!$C:$C, $H91, NewEmisData!$D:$D, AR$2), SUMIFS(NewEmisData!H:H, NewEmisData!$A:$A, "LDV", NewEmisData!$B:$B, $A91, NewEmisData!$C:$C, $H91, NewEmisData!$D:$D, AR$2))</f>
        <v>6.6559280493503098E-2</v>
      </c>
      <c r="AS91" s="335">
        <f>$I91*IF($G91="Pickup", SUMIFS(NewEmisData!I:I, NewEmisData!$A:$A, "Pickup", NewEmisData!$B:$B, $A91, NewEmisData!$C:$C, $H91, NewEmisData!$D:$D, AS$2), SUMIFS(NewEmisData!I:I, NewEmisData!$A:$A, "LDV", NewEmisData!$B:$B, $A91, NewEmisData!$C:$C, $H91, NewEmisData!$D:$D, AS$2))</f>
        <v>6.53360817606774E-2</v>
      </c>
      <c r="AT91" s="335">
        <f>$I91*IF($G91="Pickup", SUMIFS(NewEmisData!J:J, NewEmisData!$A:$A, "Pickup", NewEmisData!$B:$B, $A91, NewEmisData!$C:$C, $H91, NewEmisData!$D:$D, AT$2), SUMIFS(NewEmisData!J:J, NewEmisData!$A:$A, "LDV", NewEmisData!$B:$B, $A91, NewEmisData!$C:$C, $H91, NewEmisData!$D:$D, AT$2))</f>
        <v>6.4268763456515193E-2</v>
      </c>
      <c r="AU91" s="335">
        <f>$I91*IF($G91="Pickup", SUMIFS(NewEmisData!K:K, NewEmisData!$A:$A, "Pickup", NewEmisData!$B:$B, $A91, NewEmisData!$C:$C, $H91, NewEmisData!$D:$D, AU$2), SUMIFS(NewEmisData!K:K, NewEmisData!$A:$A, "LDV", NewEmisData!$B:$B, $A91, NewEmisData!$C:$C, $H91, NewEmisData!$D:$D, AU$2))</f>
        <v>6.3662257235357594E-2</v>
      </c>
      <c r="AV91" s="335">
        <f>$I91*IF($G91="Pickup", SUMIFS(NewEmisData!L:L, NewEmisData!$A:$A, "Pickup", NewEmisData!$B:$B, $A91, NewEmisData!$C:$C, $H91, NewEmisData!$D:$D, AV$2), SUMIFS(NewEmisData!L:L, NewEmisData!$A:$A, "LDV", NewEmisData!$B:$B, $A91, NewEmisData!$C:$C, $H91, NewEmisData!$D:$D, AV$2))</f>
        <v>6.3432754124854704E-2</v>
      </c>
      <c r="AW91" s="335">
        <f>$I91*IF($G91="Pickup", SUMIFS(NewEmisData!M:M, NewEmisData!$A:$A, "Pickup", NewEmisData!$B:$B, $A91, NewEmisData!$C:$C, $H91, NewEmisData!$D:$D, AW$2), SUMIFS(NewEmisData!M:M, NewEmisData!$A:$A, "LDV", NewEmisData!$B:$B, $A91, NewEmisData!$C:$C, $H91, NewEmisData!$D:$D, AW$2))</f>
        <v>6.3375800941285698E-2</v>
      </c>
      <c r="AX91" s="335">
        <v>4.7629366333098749E-2</v>
      </c>
      <c r="AY91" s="335">
        <f>$I91*IF($G91="Pickup", SUMIFS(NewEmisData!E:E, NewEmisData!$A:$A, "Pickup", NewEmisData!$B:$B, $A91, NewEmisData!$C:$C, $H91, NewEmisData!$D:$D, AY$2), SUMIFS(NewEmisData!E:E, NewEmisData!$A:$A, "LDV", NewEmisData!$B:$B, $A91, NewEmisData!$C:$C, $H91, NewEmisData!$D:$D, AY$2))</f>
        <v>1.7564038794035501E-2</v>
      </c>
      <c r="AZ91" s="335">
        <f>$I91*IF($G91="Pickup", SUMIFS(NewEmisData!F:F, NewEmisData!$A:$A, "Pickup", NewEmisData!$B:$B, $A91, NewEmisData!$C:$C, $H91, NewEmisData!$D:$D, AZ$2), SUMIFS(NewEmisData!F:F, NewEmisData!$A:$A, "LDV", NewEmisData!$B:$B, $A91, NewEmisData!$C:$C, $H91, NewEmisData!$D:$D, AZ$2))</f>
        <v>1.42365442689367E-2</v>
      </c>
      <c r="BA91" s="335">
        <f>$I91*IF($G91="Pickup", SUMIFS(NewEmisData!G:G, NewEmisData!$A:$A, "Pickup", NewEmisData!$B:$B, $A91, NewEmisData!$C:$C, $H91, NewEmisData!$D:$D, BA$2), SUMIFS(NewEmisData!G:G, NewEmisData!$A:$A, "LDV", NewEmisData!$B:$B, $A91, NewEmisData!$C:$C, $H91, NewEmisData!$D:$D, BA$2))</f>
        <v>1.3329065525325E-2</v>
      </c>
      <c r="BB91" s="335">
        <f>$I91*IF($G91="Pickup", SUMIFS(NewEmisData!H:H, NewEmisData!$A:$A, "Pickup", NewEmisData!$B:$B, $A91, NewEmisData!$C:$C, $H91, NewEmisData!$D:$D, BB$2), SUMIFS(NewEmisData!H:H, NewEmisData!$A:$A, "LDV", NewEmisData!$B:$B, $A91, NewEmisData!$C:$C, $H91, NewEmisData!$D:$D, BB$2))</f>
        <v>1.23804824132796E-2</v>
      </c>
      <c r="BC91" s="335">
        <f>$I91*IF($G91="Pickup", SUMIFS(NewEmisData!I:I, NewEmisData!$A:$A, "Pickup", NewEmisData!$B:$B, $A91, NewEmisData!$C:$C, $H91, NewEmisData!$D:$D, BC$2), SUMIFS(NewEmisData!I:I, NewEmisData!$A:$A, "LDV", NewEmisData!$B:$B, $A91, NewEmisData!$C:$C, $H91, NewEmisData!$D:$D, BC$2))</f>
        <v>1.12963892643066E-2</v>
      </c>
      <c r="BD91" s="335">
        <f>$I91*IF($G91="Pickup", SUMIFS(NewEmisData!J:J, NewEmisData!$A:$A, "Pickup", NewEmisData!$B:$B, $A91, NewEmisData!$C:$C, $H91, NewEmisData!$D:$D, BD$2), SUMIFS(NewEmisData!J:J, NewEmisData!$A:$A, "LDV", NewEmisData!$B:$B, $A91, NewEmisData!$C:$C, $H91, NewEmisData!$D:$D, BD$2))</f>
        <v>1.03515640804413E-2</v>
      </c>
      <c r="BE91" s="335">
        <f>$I91*IF($G91="Pickup", SUMIFS(NewEmisData!K:K, NewEmisData!$A:$A, "Pickup", NewEmisData!$B:$B, $A91, NewEmisData!$C:$C, $H91, NewEmisData!$D:$D, BE$2), SUMIFS(NewEmisData!K:K, NewEmisData!$A:$A, "LDV", NewEmisData!$B:$B, $A91, NewEmisData!$C:$C, $H91, NewEmisData!$D:$D, BE$2))</f>
        <v>9.8149798035326394E-3</v>
      </c>
      <c r="BF91" s="335">
        <f>$I91*IF($G91="Pickup", SUMIFS(NewEmisData!L:L, NewEmisData!$A:$A, "Pickup", NewEmisData!$B:$B, $A91, NewEmisData!$C:$C, $H91, NewEmisData!$D:$D, BF$2), SUMIFS(NewEmisData!L:L, NewEmisData!$A:$A, "LDV", NewEmisData!$B:$B, $A91, NewEmisData!$C:$C, $H91, NewEmisData!$D:$D, BF$2))</f>
        <v>9.61190259231408E-3</v>
      </c>
      <c r="BG91" s="335">
        <f>$I91*IF($G91="Pickup", SUMIFS(NewEmisData!M:M, NewEmisData!$A:$A, "Pickup", NewEmisData!$B:$B, $A91, NewEmisData!$C:$C, $H91, NewEmisData!$D:$D, BG$2), SUMIFS(NewEmisData!M:M, NewEmisData!$A:$A, "LDV", NewEmisData!$B:$B, $A91, NewEmisData!$C:$C, $H91, NewEmisData!$D:$D, BG$2))</f>
        <v>9.5615485982077E-3</v>
      </c>
      <c r="BH91" s="335">
        <v>9.4789149915835945E-3</v>
      </c>
      <c r="BI91" s="335">
        <f>$I91*IF($G91="Pickup", SUMIFS(NewEmisData!E:E, NewEmisData!$A:$A, "Pickup", NewEmisData!$B:$B, $A91, NewEmisData!$C:$C, $H91, NewEmisData!$D:$D, BI$2), SUMIFS(NewEmisData!E:E, NewEmisData!$A:$A, "LDV", NewEmisData!$B:$B, $A91, NewEmisData!$C:$C, $H91, NewEmisData!$D:$D, BI$2))</f>
        <v>7.9565646159599703</v>
      </c>
      <c r="BJ91" s="335">
        <f>$I91*IF($G91="Pickup", SUMIFS(NewEmisData!F:F, NewEmisData!$A:$A, "Pickup", NewEmisData!$B:$B, $A91, NewEmisData!$C:$C, $H91, NewEmisData!$D:$D, BJ$2), SUMIFS(NewEmisData!F:F, NewEmisData!$A:$A, "LDV", NewEmisData!$B:$B, $A91, NewEmisData!$C:$C, $H91, NewEmisData!$D:$D, BJ$2))</f>
        <v>3.8702099021089098</v>
      </c>
      <c r="BK91" s="335">
        <f>$I91*IF($G91="Pickup", SUMIFS(NewEmisData!G:G, NewEmisData!$A:$A, "Pickup", NewEmisData!$B:$B, $A91, NewEmisData!$C:$C, $H91, NewEmisData!$D:$D, BK$2), SUMIFS(NewEmisData!G:G, NewEmisData!$A:$A, "LDV", NewEmisData!$B:$B, $A91, NewEmisData!$C:$C, $H91, NewEmisData!$D:$D, BK$2))</f>
        <v>2.7335988385504</v>
      </c>
      <c r="BL91" s="335">
        <f>$I91*IF($G91="Pickup", SUMIFS(NewEmisData!H:H, NewEmisData!$A:$A, "Pickup", NewEmisData!$B:$B, $A91, NewEmisData!$C:$C, $H91, NewEmisData!$D:$D, BL$2), SUMIFS(NewEmisData!H:H, NewEmisData!$A:$A, "LDV", NewEmisData!$B:$B, $A91, NewEmisData!$C:$C, $H91, NewEmisData!$D:$D, BL$2))</f>
        <v>2.0883869413410898</v>
      </c>
      <c r="BM91" s="335">
        <f>$I91*IF($G91="Pickup", SUMIFS(NewEmisData!I:I, NewEmisData!$A:$A, "Pickup", NewEmisData!$B:$B, $A91, NewEmisData!$C:$C, $H91, NewEmisData!$D:$D, BM$2), SUMIFS(NewEmisData!I:I, NewEmisData!$A:$A, "LDV", NewEmisData!$B:$B, $A91, NewEmisData!$C:$C, $H91, NewEmisData!$D:$D, BM$2))</f>
        <v>1.47075089091061</v>
      </c>
      <c r="BN91" s="335">
        <f>$I91*IF($G91="Pickup", SUMIFS(NewEmisData!J:J, NewEmisData!$A:$A, "Pickup", NewEmisData!$B:$B, $A91, NewEmisData!$C:$C, $H91, NewEmisData!$D:$D, BN$2), SUMIFS(NewEmisData!J:J, NewEmisData!$A:$A, "LDV", NewEmisData!$B:$B, $A91, NewEmisData!$C:$C, $H91, NewEmisData!$D:$D, BN$2))</f>
        <v>1.07685812487465</v>
      </c>
      <c r="BO91" s="335">
        <f>$I91*IF($G91="Pickup", SUMIFS(NewEmisData!K:K, NewEmisData!$A:$A, "Pickup", NewEmisData!$B:$B, $A91, NewEmisData!$C:$C, $H91, NewEmisData!$D:$D, BO$2), SUMIFS(NewEmisData!K:K, NewEmisData!$A:$A, "LDV", NewEmisData!$B:$B, $A91, NewEmisData!$C:$C, $H91, NewEmisData!$D:$D, BO$2))</f>
        <v>0.93279096708598197</v>
      </c>
      <c r="BP91" s="335">
        <f>$I91*IF($G91="Pickup", SUMIFS(NewEmisData!L:L, NewEmisData!$A:$A, "Pickup", NewEmisData!$B:$B, $A91, NewEmisData!$C:$C, $H91, NewEmisData!$D:$D, BP$2), SUMIFS(NewEmisData!L:L, NewEmisData!$A:$A, "LDV", NewEmisData!$B:$B, $A91, NewEmisData!$C:$C, $H91, NewEmisData!$D:$D, BP$2))</f>
        <v>0.90452078877762399</v>
      </c>
      <c r="BQ91" s="335">
        <f>$I91*IF($G91="Pickup", SUMIFS(NewEmisData!M:M, NewEmisData!$A:$A, "Pickup", NewEmisData!$B:$B, $A91, NewEmisData!$C:$C, $H91, NewEmisData!$D:$D, BQ$2), SUMIFS(NewEmisData!M:M, NewEmisData!$A:$A, "LDV", NewEmisData!$B:$B, $A91, NewEmisData!$C:$C, $H91, NewEmisData!$D:$D, BQ$2))</f>
        <v>0.89628145981378204</v>
      </c>
      <c r="BR91" s="335">
        <v>1.6588293829830492</v>
      </c>
      <c r="BS91" s="335">
        <f>$I91*IF($G91="Pickup", SUMIFS(NewEmisData!E:E, NewEmisData!$A:$A, "Pickup", NewEmisData!$B:$B, $A91, NewEmisData!$C:$C, $H91, NewEmisData!$D:$D, BS$2), SUMIFS(NewEmisData!E:E, NewEmisData!$A:$A, "LDV", NewEmisData!$B:$B, $A91, NewEmisData!$C:$C, $H91, NewEmisData!$D:$D, BS$2))</f>
        <v>0.72765138885249603</v>
      </c>
      <c r="BT91" s="335">
        <f>$I91*IF($G91="Pickup", SUMIFS(NewEmisData!F:F, NewEmisData!$A:$A, "Pickup", NewEmisData!$B:$B, $A91, NewEmisData!$C:$C, $H91, NewEmisData!$D:$D, BT$2), SUMIFS(NewEmisData!F:F, NewEmisData!$A:$A, "LDV", NewEmisData!$B:$B, $A91, NewEmisData!$C:$C, $H91, NewEmisData!$D:$D, BT$2))</f>
        <v>0.27522727735895502</v>
      </c>
      <c r="BU91" s="335">
        <f>$I91*IF($G91="Pickup", SUMIFS(NewEmisData!G:G, NewEmisData!$A:$A, "Pickup", NewEmisData!$B:$B, $A91, NewEmisData!$C:$C, $H91, NewEmisData!$D:$D, BU$2), SUMIFS(NewEmisData!G:G, NewEmisData!$A:$A, "LDV", NewEmisData!$B:$B, $A91, NewEmisData!$C:$C, $H91, NewEmisData!$D:$D, BU$2))</f>
        <v>0.17671155677793199</v>
      </c>
      <c r="BV91" s="335">
        <f>$I91*IF($G91="Pickup", SUMIFS(NewEmisData!H:H, NewEmisData!$A:$A, "Pickup", NewEmisData!$B:$B, $A91, NewEmisData!$C:$C, $H91, NewEmisData!$D:$D, BV$2), SUMIFS(NewEmisData!H:H, NewEmisData!$A:$A, "LDV", NewEmisData!$B:$B, $A91, NewEmisData!$C:$C, $H91, NewEmisData!$D:$D, BV$2))</f>
        <v>0.14074688174212499</v>
      </c>
      <c r="BW91" s="335">
        <f>$I91*IF($G91="Pickup", SUMIFS(NewEmisData!I:I, NewEmisData!$A:$A, "Pickup", NewEmisData!$B:$B, $A91, NewEmisData!$C:$C, $H91, NewEmisData!$D:$D, BW$2), SUMIFS(NewEmisData!I:I, NewEmisData!$A:$A, "LDV", NewEmisData!$B:$B, $A91, NewEmisData!$C:$C, $H91, NewEmisData!$D:$D, BW$2))</f>
        <v>0.108786876897298</v>
      </c>
      <c r="BX91" s="335">
        <f>$I91*IF($G91="Pickup", SUMIFS(NewEmisData!J:J, NewEmisData!$A:$A, "Pickup", NewEmisData!$B:$B, $A91, NewEmisData!$C:$C, $H91, NewEmisData!$D:$D, BX$2), SUMIFS(NewEmisData!J:J, NewEmisData!$A:$A, "LDV", NewEmisData!$B:$B, $A91, NewEmisData!$C:$C, $H91, NewEmisData!$D:$D, BX$2))</f>
        <v>8.8699698349724701E-2</v>
      </c>
      <c r="BY91" s="335">
        <f>$I91*IF($G91="Pickup", SUMIFS(NewEmisData!K:K, NewEmisData!$A:$A, "Pickup", NewEmisData!$B:$B, $A91, NewEmisData!$C:$C, $H91, NewEmisData!$D:$D, BY$2), SUMIFS(NewEmisData!K:K, NewEmisData!$A:$A, "LDV", NewEmisData!$B:$B, $A91, NewEmisData!$C:$C, $H91, NewEmisData!$D:$D, BY$2))</f>
        <v>7.9766902090939798E-2</v>
      </c>
      <c r="BZ91" s="335">
        <f>$I91*IF($G91="Pickup", SUMIFS(NewEmisData!L:L, NewEmisData!$A:$A, "Pickup", NewEmisData!$B:$B, $A91, NewEmisData!$C:$C, $H91, NewEmisData!$D:$D, BZ$2), SUMIFS(NewEmisData!L:L, NewEmisData!$A:$A, "LDV", NewEmisData!$B:$B, $A91, NewEmisData!$C:$C, $H91, NewEmisData!$D:$D, BZ$2))</f>
        <v>7.7681525191979198E-2</v>
      </c>
      <c r="CA91" s="335">
        <f>$I91*IF($G91="Pickup", SUMIFS(NewEmisData!M:M, NewEmisData!$A:$A, "Pickup", NewEmisData!$B:$B, $A91, NewEmisData!$C:$C, $H91, NewEmisData!$D:$D, CA$2), SUMIFS(NewEmisData!M:M, NewEmisData!$A:$A, "LDV", NewEmisData!$B:$B, $A91, NewEmisData!$C:$C, $H91, NewEmisData!$D:$D, CA$2))</f>
        <v>7.6973771730261001E-2</v>
      </c>
      <c r="CB91" s="335">
        <v>0.10573121882292051</v>
      </c>
      <c r="CC91" s="335">
        <f>$I91*IF($G91="Pickup", SUMIFS(NewEmisData!E:E, NewEmisData!$A:$A, "Pickup", NewEmisData!$B:$B, $A91, NewEmisData!$C:$C, $H91, NewEmisData!$D:$D, CC$2), SUMIFS(NewEmisData!E:E, NewEmisData!$A:$A, "LDV", NewEmisData!$B:$B, $A91, NewEmisData!$C:$C, $H91, NewEmisData!$D:$D, CC$2))</f>
        <v>4.4698091592695097E-2</v>
      </c>
      <c r="CD91" s="335">
        <f>$I91*IF($G91="Pickup", SUMIFS(NewEmisData!F:F, NewEmisData!$A:$A, "Pickup", NewEmisData!$B:$B, $A91, NewEmisData!$C:$C, $H91, NewEmisData!$D:$D, CD$2), SUMIFS(NewEmisData!F:F, NewEmisData!$A:$A, "LDV", NewEmisData!$B:$B, $A91, NewEmisData!$C:$C, $H91, NewEmisData!$D:$D, CD$2))</f>
        <v>2.7795500568958399E-2</v>
      </c>
      <c r="CE91" s="335">
        <f>$I91*IF($G91="Pickup", SUMIFS(NewEmisData!G:G, NewEmisData!$A:$A, "Pickup", NewEmisData!$B:$B, $A91, NewEmisData!$C:$C, $H91, NewEmisData!$D:$D, CE$2), SUMIFS(NewEmisData!G:G, NewEmisData!$A:$A, "LDV", NewEmisData!$B:$B, $A91, NewEmisData!$C:$C, $H91, NewEmisData!$D:$D, CE$2))</f>
        <v>2.5530115420681499E-2</v>
      </c>
      <c r="CF91" s="335">
        <f>$I91*IF($G91="Pickup", SUMIFS(NewEmisData!H:H, NewEmisData!$A:$A, "Pickup", NewEmisData!$B:$B, $A91, NewEmisData!$C:$C, $H91, NewEmisData!$D:$D, CF$2), SUMIFS(NewEmisData!H:H, NewEmisData!$A:$A, "LDV", NewEmisData!$B:$B, $A91, NewEmisData!$C:$C, $H91, NewEmisData!$D:$D, CF$2))</f>
        <v>2.4729068202491999E-2</v>
      </c>
      <c r="CG91" s="335">
        <f>$I91*IF($G91="Pickup", SUMIFS(NewEmisData!I:I, NewEmisData!$A:$A, "Pickup", NewEmisData!$B:$B, $A91, NewEmisData!$C:$C, $H91, NewEmisData!$D:$D, CG$2), SUMIFS(NewEmisData!I:I, NewEmisData!$A:$A, "LDV", NewEmisData!$B:$B, $A91, NewEmisData!$C:$C, $H91, NewEmisData!$D:$D, CG$2))</f>
        <v>2.45663123894986E-2</v>
      </c>
      <c r="CH91" s="335">
        <f>$I91*IF($G91="Pickup", SUMIFS(NewEmisData!J:J, NewEmisData!$A:$A, "Pickup", NewEmisData!$B:$B, $A91, NewEmisData!$C:$C, $H91, NewEmisData!$D:$D, CH$2), SUMIFS(NewEmisData!J:J, NewEmisData!$A:$A, "LDV", NewEmisData!$B:$B, $A91, NewEmisData!$C:$C, $H91, NewEmisData!$D:$D, CH$2))</f>
        <v>2.44661179940012E-2</v>
      </c>
      <c r="CI91" s="335">
        <f>$I91*IF($G91="Pickup", SUMIFS(NewEmisData!K:K, NewEmisData!$A:$A, "Pickup", NewEmisData!$B:$B, $A91, NewEmisData!$C:$C, $H91, NewEmisData!$D:$D, CI$2), SUMIFS(NewEmisData!K:K, NewEmisData!$A:$A, "LDV", NewEmisData!$B:$B, $A91, NewEmisData!$C:$C, $H91, NewEmisData!$D:$D, CI$2))</f>
        <v>2.4463818178602499E-2</v>
      </c>
      <c r="CJ91" s="335">
        <f>$I91*IF($G91="Pickup", SUMIFS(NewEmisData!L:L, NewEmisData!$A:$A, "Pickup", NewEmisData!$B:$B, $A91, NewEmisData!$C:$C, $H91, NewEmisData!$D:$D, CJ$2), SUMIFS(NewEmisData!L:L, NewEmisData!$A:$A, "LDV", NewEmisData!$B:$B, $A91, NewEmisData!$C:$C, $H91, NewEmisData!$D:$D, CJ$2))</f>
        <v>2.4464059869155001E-2</v>
      </c>
      <c r="CK91" s="335">
        <f>$I91*IF($G91="Pickup", SUMIFS(NewEmisData!M:M, NewEmisData!$A:$A, "Pickup", NewEmisData!$B:$B, $A91, NewEmisData!$C:$C, $H91, NewEmisData!$D:$D, CK$2), SUMIFS(NewEmisData!M:M, NewEmisData!$A:$A, "LDV", NewEmisData!$B:$B, $A91, NewEmisData!$C:$C, $H91, NewEmisData!$D:$D, CK$2))</f>
        <v>2.44639179462426E-2</v>
      </c>
      <c r="CL91" s="335">
        <v>2.2881070645398207E-2</v>
      </c>
      <c r="CM91" s="335">
        <f>$I91*IF($G91="Pickup", SUMIFS(NewEmisData!E:E, NewEmisData!$A:$A, "Pickup", NewEmisData!$B:$B, $A91, NewEmisData!$C:$C, $H91, NewEmisData!$D:$D, CM$2), SUMIFS(NewEmisData!E:E, NewEmisData!$A:$A, "LDV", NewEmisData!$B:$B, $A91, NewEmisData!$C:$C, $H91, NewEmisData!$D:$D, CM$2))</f>
        <v>3.03650059727909E-2</v>
      </c>
      <c r="CN91" s="335">
        <f>$I91*IF($G91="Pickup", SUMIFS(NewEmisData!F:F, NewEmisData!$A:$A, "Pickup", NewEmisData!$B:$B, $A91, NewEmisData!$C:$C, $H91, NewEmisData!$D:$D, CN$2), SUMIFS(NewEmisData!F:F, NewEmisData!$A:$A, "LDV", NewEmisData!$B:$B, $A91, NewEmisData!$C:$C, $H91, NewEmisData!$D:$D, CN$2))</f>
        <v>1.4082255195084201E-2</v>
      </c>
      <c r="CO91" s="335">
        <f>$I91*IF($G91="Pickup", SUMIFS(NewEmisData!G:G, NewEmisData!$A:$A, "Pickup", NewEmisData!$B:$B, $A91, NewEmisData!$C:$C, $H91, NewEmisData!$D:$D, CO$2), SUMIFS(NewEmisData!G:G, NewEmisData!$A:$A, "LDV", NewEmisData!$B:$B, $A91, NewEmisData!$C:$C, $H91, NewEmisData!$D:$D, CO$2))</f>
        <v>1.02501392291264E-2</v>
      </c>
      <c r="CP91" s="335">
        <f>$I91*IF($G91="Pickup", SUMIFS(NewEmisData!H:H, NewEmisData!$A:$A, "Pickup", NewEmisData!$B:$B, $A91, NewEmisData!$C:$C, $H91, NewEmisData!$D:$D, CP$2), SUMIFS(NewEmisData!H:H, NewEmisData!$A:$A, "LDV", NewEmisData!$B:$B, $A91, NewEmisData!$C:$C, $H91, NewEmisData!$D:$D, CP$2))</f>
        <v>8.4672860842590798E-3</v>
      </c>
      <c r="CQ91" s="335">
        <f>$I91*IF($G91="Pickup", SUMIFS(NewEmisData!I:I, NewEmisData!$A:$A, "Pickup", NewEmisData!$B:$B, $A91, NewEmisData!$C:$C, $H91, NewEmisData!$D:$D, CQ$2), SUMIFS(NewEmisData!I:I, NewEmisData!$A:$A, "LDV", NewEmisData!$B:$B, $A91, NewEmisData!$C:$C, $H91, NewEmisData!$D:$D, CQ$2))</f>
        <v>7.8971225513288796E-3</v>
      </c>
      <c r="CR91" s="335">
        <f>$I91*IF($G91="Pickup", SUMIFS(NewEmisData!J:J, NewEmisData!$A:$A, "Pickup", NewEmisData!$B:$B, $A91, NewEmisData!$C:$C, $H91, NewEmisData!$D:$D, CR$2), SUMIFS(NewEmisData!J:J, NewEmisData!$A:$A, "LDV", NewEmisData!$B:$B, $A91, NewEmisData!$C:$C, $H91, NewEmisData!$D:$D, CR$2))</f>
        <v>7.74471118736339E-3</v>
      </c>
      <c r="CS91" s="335">
        <f>$I91*IF($G91="Pickup", SUMIFS(NewEmisData!K:K, NewEmisData!$A:$A, "Pickup", NewEmisData!$B:$B, $A91, NewEmisData!$C:$C, $H91, NewEmisData!$D:$D, CS$2), SUMIFS(NewEmisData!K:K, NewEmisData!$A:$A, "LDV", NewEmisData!$B:$B, $A91, NewEmisData!$C:$C, $H91, NewEmisData!$D:$D, CS$2))</f>
        <v>7.7309583747445501E-3</v>
      </c>
      <c r="CT91" s="335">
        <f>$I91*IF($G91="Pickup", SUMIFS(NewEmisData!L:L, NewEmisData!$A:$A, "Pickup", NewEmisData!$B:$B, $A91, NewEmisData!$C:$C, $H91, NewEmisData!$D:$D, CT$2), SUMIFS(NewEmisData!L:L, NewEmisData!$A:$A, "LDV", NewEmisData!$B:$B, $A91, NewEmisData!$C:$C, $H91, NewEmisData!$D:$D, CT$2))</f>
        <v>7.7212921450181696E-3</v>
      </c>
      <c r="CU91" s="335">
        <f>$I91*IF($G91="Pickup", SUMIFS(NewEmisData!M:M, NewEmisData!$A:$A, "Pickup", NewEmisData!$B:$B, $A91, NewEmisData!$C:$C, $H91, NewEmisData!$D:$D, CU$2), SUMIFS(NewEmisData!M:M, NewEmisData!$A:$A, "LDV", NewEmisData!$B:$B, $A91, NewEmisData!$C:$C, $H91, NewEmisData!$D:$D, CU$2))</f>
        <v>7.7211798207146498E-3</v>
      </c>
      <c r="CV91" s="335">
        <v>6.9734009009235556E-3</v>
      </c>
      <c r="CW91" s="335">
        <v>4.0498104655261064E-3</v>
      </c>
      <c r="CX91" s="335">
        <v>2.5030350838759993E-3</v>
      </c>
      <c r="CY91" s="335">
        <v>2.1151214403419519E-3</v>
      </c>
      <c r="CZ91" s="335">
        <v>1.7489979687569375E-3</v>
      </c>
      <c r="DA91" s="335">
        <v>1.340486996695321E-3</v>
      </c>
      <c r="DB91" s="335">
        <v>1.0553769116342638E-3</v>
      </c>
      <c r="DC91" s="335">
        <v>1.0132227560056145E-3</v>
      </c>
      <c r="DD91" s="335">
        <v>1.0003159541004489E-3</v>
      </c>
      <c r="DE91" s="335">
        <v>9.9860782000699166E-4</v>
      </c>
      <c r="DF91" s="335">
        <v>9.9860782000699166E-4</v>
      </c>
      <c r="DG91" s="335">
        <f>$I91*IF($G91="Pickup", SUMIFS(NewEmisData!E:E, NewEmisData!$A:$A, "Pickup", NewEmisData!$B:$B, $A91, NewEmisData!$C:$C, $H91, NewEmisData!$D:$D, DG$2), SUMIFS(NewEmisData!E:E, NewEmisData!$A:$A, "LDV", NewEmisData!$B:$B, $A91, NewEmisData!$C:$C, $H91, NewEmisData!$D:$D, DG$2))</f>
        <v>0</v>
      </c>
      <c r="DH91" s="335">
        <f>$I91*IF($G91="Pickup", SUMIFS(NewEmisData!F:F, NewEmisData!$A:$A, "Pickup", NewEmisData!$B:$B, $A91, NewEmisData!$C:$C, $H91, NewEmisData!$D:$D, DH$2), SUMIFS(NewEmisData!F:F, NewEmisData!$A:$A, "LDV", NewEmisData!$B:$B, $A91, NewEmisData!$C:$C, $H91, NewEmisData!$D:$D, DH$2))</f>
        <v>0</v>
      </c>
      <c r="DI91" s="335">
        <f>$I91*IF($G91="Pickup", SUMIFS(NewEmisData!G:G, NewEmisData!$A:$A, "Pickup", NewEmisData!$B:$B, $A91, NewEmisData!$C:$C, $H91, NewEmisData!$D:$D, DI$2), SUMIFS(NewEmisData!G:G, NewEmisData!$A:$A, "LDV", NewEmisData!$B:$B, $A91, NewEmisData!$C:$C, $H91, NewEmisData!$D:$D, DI$2))</f>
        <v>0</v>
      </c>
      <c r="DJ91" s="335">
        <f>$I91*IF($G91="Pickup", SUMIFS(NewEmisData!H:H, NewEmisData!$A:$A, "Pickup", NewEmisData!$B:$B, $A91, NewEmisData!$C:$C, $H91, NewEmisData!$D:$D, DJ$2), SUMIFS(NewEmisData!H:H, NewEmisData!$A:$A, "LDV", NewEmisData!$B:$B, $A91, NewEmisData!$C:$C, $H91, NewEmisData!$D:$D, DJ$2))</f>
        <v>0</v>
      </c>
      <c r="DK91" s="335">
        <f>$I91*IF($G91="Pickup", SUMIFS(NewEmisData!I:I, NewEmisData!$A:$A, "Pickup", NewEmisData!$B:$B, $A91, NewEmisData!$C:$C, $H91, NewEmisData!$D:$D, DK$2), SUMIFS(NewEmisData!I:I, NewEmisData!$A:$A, "LDV", NewEmisData!$B:$B, $A91, NewEmisData!$C:$C, $H91, NewEmisData!$D:$D, DK$2))</f>
        <v>0</v>
      </c>
      <c r="DL91" s="335">
        <f>$I91*IF($G91="Pickup", SUMIFS(NewEmisData!J:J, NewEmisData!$A:$A, "Pickup", NewEmisData!$B:$B, $A91, NewEmisData!$C:$C, $H91, NewEmisData!$D:$D, DL$2), SUMIFS(NewEmisData!J:J, NewEmisData!$A:$A, "LDV", NewEmisData!$B:$B, $A91, NewEmisData!$C:$C, $H91, NewEmisData!$D:$D, DL$2))</f>
        <v>0</v>
      </c>
      <c r="DM91" s="335">
        <f>$I91*IF($G91="Pickup", SUMIFS(NewEmisData!K:K, NewEmisData!$A:$A, "Pickup", NewEmisData!$B:$B, $A91, NewEmisData!$C:$C, $H91, NewEmisData!$D:$D, DM$2), SUMIFS(NewEmisData!K:K, NewEmisData!$A:$A, "LDV", NewEmisData!$B:$B, $A91, NewEmisData!$C:$C, $H91, NewEmisData!$D:$D, DM$2))</f>
        <v>0</v>
      </c>
      <c r="DN91" s="335">
        <f>$I91*IF($G91="Pickup", SUMIFS(NewEmisData!L:L, NewEmisData!$A:$A, "Pickup", NewEmisData!$B:$B, $A91, NewEmisData!$C:$C, $H91, NewEmisData!$D:$D, DN$2), SUMIFS(NewEmisData!L:L, NewEmisData!$A:$A, "LDV", NewEmisData!$B:$B, $A91, NewEmisData!$C:$C, $H91, NewEmisData!$D:$D, DN$2))</f>
        <v>0</v>
      </c>
      <c r="DO91" s="335">
        <f>$I91*IF($G91="Pickup", SUMIFS(NewEmisData!M:M, NewEmisData!$A:$A, "Pickup", NewEmisData!$B:$B, $A91, NewEmisData!$C:$C, $H91, NewEmisData!$D:$D, DO$2), SUMIFS(NewEmisData!M:M, NewEmisData!$A:$A, "LDV", NewEmisData!$B:$B, $A91, NewEmisData!$C:$C, $H91, NewEmisData!$D:$D, DO$2))</f>
        <v>0</v>
      </c>
      <c r="DP91" s="335">
        <v>2.023129771030282E-3</v>
      </c>
      <c r="DQ91" s="335">
        <f>$I91*IF($G91="Pickup", SUMIFS(NewEmisData!E:E, NewEmisData!$A:$A, "Pickup", NewEmisData!$B:$B, $A91, NewEmisData!$C:$C, $H91, NewEmisData!$D:$D, DQ$2), SUMIFS(NewEmisData!E:E, NewEmisData!$A:$A, "LDV", NewEmisData!$B:$B, $A91, NewEmisData!$C:$C, $H91, NewEmisData!$D:$D, DQ$2))</f>
        <v>2.4719955118713801E-2</v>
      </c>
      <c r="DR91" s="335">
        <f>$I91*IF($G91="Pickup", SUMIFS(NewEmisData!F:F, NewEmisData!$A:$A, "Pickup", NewEmisData!$B:$B, $A91, NewEmisData!$C:$C, $H91, NewEmisData!$D:$D, DR$2), SUMIFS(NewEmisData!F:F, NewEmisData!$A:$A, "LDV", NewEmisData!$B:$B, $A91, NewEmisData!$C:$C, $H91, NewEmisData!$D:$D, DR$2))</f>
        <v>1.1661513599851301E-2</v>
      </c>
      <c r="DS91" s="335">
        <f>$I91*IF($G91="Pickup", SUMIFS(NewEmisData!G:G, NewEmisData!$A:$A, "Pickup", NewEmisData!$B:$B, $A91, NewEmisData!$C:$C, $H91, NewEmisData!$D:$D, DS$2), SUMIFS(NewEmisData!G:G, NewEmisData!$A:$A, "LDV", NewEmisData!$B:$B, $A91, NewEmisData!$C:$C, $H91, NewEmisData!$D:$D, DS$2))</f>
        <v>7.8709608571459096E-3</v>
      </c>
      <c r="DT91" s="335">
        <f>$I91*IF($G91="Pickup", SUMIFS(NewEmisData!H:H, NewEmisData!$A:$A, "Pickup", NewEmisData!$B:$B, $A91, NewEmisData!$C:$C, $H91, NewEmisData!$D:$D, DT$2), SUMIFS(NewEmisData!H:H, NewEmisData!$A:$A, "LDV", NewEmisData!$B:$B, $A91, NewEmisData!$C:$C, $H91, NewEmisData!$D:$D, DT$2))</f>
        <v>5.8339351334527802E-3</v>
      </c>
      <c r="DU91" s="335">
        <f>$I91*IF($G91="Pickup", SUMIFS(NewEmisData!I:I, NewEmisData!$A:$A, "Pickup", NewEmisData!$B:$B, $A91, NewEmisData!$C:$C, $H91, NewEmisData!$D:$D, DU$2), SUMIFS(NewEmisData!I:I, NewEmisData!$A:$A, "LDV", NewEmisData!$B:$B, $A91, NewEmisData!$C:$C, $H91, NewEmisData!$D:$D, DU$2))</f>
        <v>4.3766981897469699E-3</v>
      </c>
      <c r="DV91" s="335">
        <f>$I91*IF($G91="Pickup", SUMIFS(NewEmisData!J:J, NewEmisData!$A:$A, "Pickup", NewEmisData!$B:$B, $A91, NewEmisData!$C:$C, $H91, NewEmisData!$D:$D, DV$2), SUMIFS(NewEmisData!J:J, NewEmisData!$A:$A, "LDV", NewEmisData!$B:$B, $A91, NewEmisData!$C:$C, $H91, NewEmisData!$D:$D, DV$2))</f>
        <v>3.5528104359983199E-3</v>
      </c>
      <c r="DW91" s="335">
        <f>$I91*IF($G91="Pickup", SUMIFS(NewEmisData!K:K, NewEmisData!$A:$A, "Pickup", NewEmisData!$B:$B, $A91, NewEmisData!$C:$C, $H91, NewEmisData!$D:$D, DW$2), SUMIFS(NewEmisData!K:K, NewEmisData!$A:$A, "LDV", NewEmisData!$B:$B, $A91, NewEmisData!$C:$C, $H91, NewEmisData!$D:$D, DW$2))</f>
        <v>3.22504897123442E-3</v>
      </c>
      <c r="DX91" s="335">
        <f>$I91*IF($G91="Pickup", SUMIFS(NewEmisData!L:L, NewEmisData!$A:$A, "Pickup", NewEmisData!$B:$B, $A91, NewEmisData!$C:$C, $H91, NewEmisData!$D:$D, DX$2), SUMIFS(NewEmisData!L:L, NewEmisData!$A:$A, "LDV", NewEmisData!$B:$B, $A91, NewEmisData!$C:$C, $H91, NewEmisData!$D:$D, DX$2))</f>
        <v>3.1599803429776798E-3</v>
      </c>
      <c r="DY91" s="335">
        <f>$I91*IF($G91="Pickup", SUMIFS(NewEmisData!M:M, NewEmisData!$A:$A, "Pickup", NewEmisData!$B:$B, $A91, NewEmisData!$C:$C, $H91, NewEmisData!$D:$D, DY$2), SUMIFS(NewEmisData!M:M, NewEmisData!$A:$A, "LDV", NewEmisData!$B:$B, $A91, NewEmisData!$C:$C, $H91, NewEmisData!$D:$D, DY$2))</f>
        <v>3.14346479961037E-3</v>
      </c>
      <c r="DZ91" s="335">
        <v>5.594489642908501E-3</v>
      </c>
      <c r="EA91" s="335">
        <f t="shared" si="118"/>
        <v>597.33559757265004</v>
      </c>
      <c r="EB91" s="335">
        <f t="shared" si="119"/>
        <v>553.28127212576896</v>
      </c>
      <c r="EC91" s="335">
        <f t="shared" si="120"/>
        <v>493.82406756493799</v>
      </c>
      <c r="ED91" s="335">
        <f t="shared" si="121"/>
        <v>412.98439479110601</v>
      </c>
      <c r="EE91" s="335">
        <f t="shared" si="122"/>
        <v>361.12439946055099</v>
      </c>
      <c r="EF91" s="335">
        <f t="shared" si="123"/>
        <v>334.85995891651203</v>
      </c>
      <c r="EG91" s="335">
        <f t="shared" si="124"/>
        <v>323.34611754862402</v>
      </c>
      <c r="EH91" s="335">
        <f t="shared" si="125"/>
        <v>320.96738270464499</v>
      </c>
      <c r="EI91" s="335">
        <f t="shared" si="126"/>
        <v>320.59740368618702</v>
      </c>
      <c r="EJ91" s="335">
        <f t="shared" si="127"/>
        <v>0.27672218065037407</v>
      </c>
      <c r="EK91" s="335">
        <f t="shared" si="128"/>
        <v>1.1576605941285101</v>
      </c>
      <c r="EL91" s="335">
        <f t="shared" si="129"/>
        <v>0.37657543091819101</v>
      </c>
      <c r="EM91" s="335">
        <f t="shared" si="130"/>
        <v>0.200631007186098</v>
      </c>
      <c r="EN91" s="335">
        <f t="shared" si="131"/>
        <v>0.130138169147933</v>
      </c>
      <c r="EO91" s="335">
        <f t="shared" si="132"/>
        <v>8.7384287154233006E-2</v>
      </c>
      <c r="EP91" s="335">
        <f t="shared" si="133"/>
        <v>5.9391933302032802E-2</v>
      </c>
      <c r="EQ91" s="335">
        <f t="shared" si="134"/>
        <v>4.8180846872995502E-2</v>
      </c>
      <c r="ER91" s="335">
        <f t="shared" si="135"/>
        <v>4.5998445887843901E-2</v>
      </c>
      <c r="ES91" s="335">
        <f t="shared" si="136"/>
        <v>4.5463770278463003E-2</v>
      </c>
      <c r="ET91" s="335">
        <f t="shared" si="137"/>
        <v>6.1988464688476796E-2</v>
      </c>
      <c r="EU91" s="335">
        <f t="shared" si="138"/>
        <v>1.0335998327469099E-2</v>
      </c>
      <c r="EV91" s="335">
        <f t="shared" si="139"/>
        <v>9.5737115204566903E-3</v>
      </c>
      <c r="EW91" s="335">
        <f t="shared" si="140"/>
        <v>7.0841642304725503E-3</v>
      </c>
      <c r="EX91" s="335">
        <f t="shared" si="141"/>
        <v>5.9244730772948402E-3</v>
      </c>
      <c r="EY91" s="335">
        <f t="shared" si="142"/>
        <v>5.1805148263819496E-3</v>
      </c>
      <c r="EZ91" s="335">
        <f t="shared" si="143"/>
        <v>4.8037413964933202E-3</v>
      </c>
      <c r="FA91" s="335">
        <f t="shared" si="144"/>
        <v>4.6385693545218003E-3</v>
      </c>
      <c r="FB91" s="335">
        <f t="shared" si="145"/>
        <v>4.6044395711825996E-3</v>
      </c>
      <c r="FC91" s="335">
        <f t="shared" si="146"/>
        <v>4.5991353866608299E-3</v>
      </c>
      <c r="FD91" s="335">
        <f t="shared" si="147"/>
        <v>1.7442083422488778E-3</v>
      </c>
      <c r="FE91" s="335">
        <f t="shared" si="148"/>
        <v>7.1069962611333096E-2</v>
      </c>
      <c r="FF91" s="335">
        <f t="shared" si="149"/>
        <v>6.7310649866491198E-2</v>
      </c>
      <c r="FG91" s="335">
        <f t="shared" si="150"/>
        <v>6.7628560391991902E-2</v>
      </c>
      <c r="FH91" s="335">
        <f t="shared" si="151"/>
        <v>6.6559280493503098E-2</v>
      </c>
      <c r="FI91" s="335">
        <f t="shared" si="152"/>
        <v>6.53360817606774E-2</v>
      </c>
      <c r="FJ91" s="335">
        <f t="shared" si="153"/>
        <v>6.4268763456515193E-2</v>
      </c>
      <c r="FK91" s="335">
        <f t="shared" si="154"/>
        <v>6.3662257235357594E-2</v>
      </c>
      <c r="FL91" s="335">
        <f t="shared" si="155"/>
        <v>6.3432754124854704E-2</v>
      </c>
      <c r="FM91" s="335">
        <f t="shared" si="156"/>
        <v>6.3375800941285698E-2</v>
      </c>
      <c r="FN91" s="335">
        <f t="shared" si="157"/>
        <v>4.7629366333098749E-2</v>
      </c>
      <c r="FO91" s="335">
        <f t="shared" si="158"/>
        <v>1.7564038794035501E-2</v>
      </c>
      <c r="FP91" s="335">
        <f t="shared" si="159"/>
        <v>1.42365442689367E-2</v>
      </c>
      <c r="FQ91" s="335">
        <f t="shared" si="160"/>
        <v>1.3329065525325E-2</v>
      </c>
      <c r="FR91" s="335">
        <f t="shared" si="161"/>
        <v>1.23804824132796E-2</v>
      </c>
      <c r="FS91" s="335">
        <f t="shared" si="162"/>
        <v>1.12963892643066E-2</v>
      </c>
      <c r="FT91" s="335">
        <f t="shared" si="163"/>
        <v>1.03515640804413E-2</v>
      </c>
      <c r="FU91" s="335">
        <f t="shared" si="164"/>
        <v>9.8149798035326394E-3</v>
      </c>
      <c r="FV91" s="335">
        <f t="shared" si="165"/>
        <v>9.61190259231408E-3</v>
      </c>
      <c r="FW91" s="335">
        <f t="shared" si="166"/>
        <v>9.5615485982077E-3</v>
      </c>
      <c r="FX91" s="335">
        <f t="shared" si="167"/>
        <v>9.4789149915835945E-3</v>
      </c>
    </row>
    <row r="92" spans="1:180" x14ac:dyDescent="0.2">
      <c r="A92" s="305" t="str">
        <f>_xlfn.CONCAT(IF(LEFT(TRIM(A91),1)="*", "*R", "R"), 1+RIGHT(TRIM(A91),1))</f>
        <v>R4</v>
      </c>
      <c r="B92" s="305" t="str">
        <f t="shared" si="184"/>
        <v>TLPGSLC11</v>
      </c>
      <c r="C92" s="305" t="str">
        <f t="shared" si="185"/>
        <v>TL.GSL.P.CONV.2011</v>
      </c>
      <c r="D92" s="301" t="str">
        <f t="shared" si="186"/>
        <v>bn-vmt, bn-vmt/a</v>
      </c>
      <c r="E92" s="301" t="str">
        <f t="shared" si="187"/>
        <v>TLGSL</v>
      </c>
      <c r="F92" s="301" t="str">
        <f t="shared" si="188"/>
        <v>TL</v>
      </c>
      <c r="G92" s="315" t="s">
        <v>820</v>
      </c>
      <c r="H92" s="315" t="s">
        <v>814</v>
      </c>
      <c r="I92" s="315">
        <v>1</v>
      </c>
      <c r="J92" s="315" t="str">
        <f t="shared" si="168"/>
        <v>Pickup-GSL</v>
      </c>
      <c r="K92" s="335">
        <f>$I92*IF($G92="Pickup", SUMIFS(NewEmisData!E:E, NewEmisData!$A:$A, "Pickup", NewEmisData!$B:$B, $A92, NewEmisData!$C:$C, $H92, NewEmisData!$D:$D, K$2), SUMIFS(NewEmisData!E:E, NewEmisData!$A:$A, "LDV", NewEmisData!$B:$B, $A92, NewEmisData!$C:$C, $H92, NewEmisData!$D:$D, K$2))</f>
        <v>809.18625562190198</v>
      </c>
      <c r="L92" s="335">
        <f>$I92*IF($G92="Pickup", SUMIFS(NewEmisData!F:F, NewEmisData!$A:$A, "Pickup", NewEmisData!$B:$B, $A92, NewEmisData!$C:$C, $H92, NewEmisData!$D:$D, L$2), SUMIFS(NewEmisData!F:F, NewEmisData!$A:$A, "LDV", NewEmisData!$B:$B, $A92, NewEmisData!$C:$C, $H92, NewEmisData!$D:$D, L$2))</f>
        <v>717.37917726989394</v>
      </c>
      <c r="M92" s="335">
        <f>$I92*IF($G92="Pickup", SUMIFS(NewEmisData!G:G, NewEmisData!$A:$A, "Pickup", NewEmisData!$B:$B, $A92, NewEmisData!$C:$C, $H92, NewEmisData!$D:$D, M$2), SUMIFS(NewEmisData!G:G, NewEmisData!$A:$A, "LDV", NewEmisData!$B:$B, $A92, NewEmisData!$C:$C, $H92, NewEmisData!$D:$D, M$2))</f>
        <v>565.23600524957101</v>
      </c>
      <c r="N92" s="335">
        <f>$I92*IF($G92="Pickup", SUMIFS(NewEmisData!H:H, NewEmisData!$A:$A, "Pickup", NewEmisData!$B:$B, $A92, NewEmisData!$C:$C, $H92, NewEmisData!$D:$D, N$2), SUMIFS(NewEmisData!H:H, NewEmisData!$A:$A, "LDV", NewEmisData!$B:$B, $A92, NewEmisData!$C:$C, $H92, NewEmisData!$D:$D, N$2))</f>
        <v>472.41891643346997</v>
      </c>
      <c r="O92" s="335">
        <f>$I92*IF($G92="Pickup", SUMIFS(NewEmisData!I:I, NewEmisData!$A:$A, "Pickup", NewEmisData!$B:$B, $A92, NewEmisData!$C:$C, $H92, NewEmisData!$D:$D, O$2), SUMIFS(NewEmisData!I:I, NewEmisData!$A:$A, "LDV", NewEmisData!$B:$B, $A92, NewEmisData!$C:$C, $H92, NewEmisData!$D:$D, O$2))</f>
        <v>412.86398479136801</v>
      </c>
      <c r="P92" s="335">
        <f>$I92*IF($G92="Pickup", SUMIFS(NewEmisData!J:J, NewEmisData!$A:$A, "Pickup", NewEmisData!$B:$B, $A92, NewEmisData!$C:$C, $H92, NewEmisData!$D:$D, P$2), SUMIFS(NewEmisData!J:J, NewEmisData!$A:$A, "LDV", NewEmisData!$B:$B, $A92, NewEmisData!$C:$C, $H92, NewEmisData!$D:$D, P$2))</f>
        <v>382.70335541305002</v>
      </c>
      <c r="Q92" s="335">
        <f>$I92*IF($G92="Pickup", SUMIFS(NewEmisData!K:K, NewEmisData!$A:$A, "Pickup", NewEmisData!$B:$B, $A92, NewEmisData!$C:$C, $H92, NewEmisData!$D:$D, Q$2), SUMIFS(NewEmisData!K:K, NewEmisData!$A:$A, "LDV", NewEmisData!$B:$B, $A92, NewEmisData!$C:$C, $H92, NewEmisData!$D:$D, Q$2))</f>
        <v>369.486844409941</v>
      </c>
      <c r="R92" s="335">
        <f>$I92*IF($G92="Pickup", SUMIFS(NewEmisData!L:L, NewEmisData!$A:$A, "Pickup", NewEmisData!$B:$B, $A92, NewEmisData!$C:$C, $H92, NewEmisData!$D:$D, R$2), SUMIFS(NewEmisData!L:L, NewEmisData!$A:$A, "LDV", NewEmisData!$B:$B, $A92, NewEmisData!$C:$C, $H92, NewEmisData!$D:$D, R$2))</f>
        <v>366.75951772725199</v>
      </c>
      <c r="S92" s="335">
        <f>$I92*IF($G92="Pickup", SUMIFS(NewEmisData!M:M, NewEmisData!$A:$A, "Pickup", NewEmisData!$B:$B, $A92, NewEmisData!$C:$C, $H92, NewEmisData!$D:$D, S$2), SUMIFS(NewEmisData!M:M, NewEmisData!$A:$A, "LDV", NewEmisData!$B:$B, $A92, NewEmisData!$C:$C, $H92, NewEmisData!$D:$D, S$2))</f>
        <v>366.33687885587801</v>
      </c>
      <c r="T92" s="335">
        <v>0.27672218065037407</v>
      </c>
      <c r="U92" s="335">
        <f>$I92*IF($G92="Pickup", SUMIFS(NewEmisData!E:E, NewEmisData!$A:$A, "Pickup", NewEmisData!$B:$B, $A92, NewEmisData!$C:$C, $H92, NewEmisData!$D:$D, U$2), SUMIFS(NewEmisData!E:E, NewEmisData!$A:$A, "LDV", NewEmisData!$B:$B, $A92, NewEmisData!$C:$C, $H92, NewEmisData!$D:$D, U$2))</f>
        <v>1.00256458087036</v>
      </c>
      <c r="V92" s="335">
        <f>$I92*IF($G92="Pickup", SUMIFS(NewEmisData!F:F, NewEmisData!$A:$A, "Pickup", NewEmisData!$B:$B, $A92, NewEmisData!$C:$C, $H92, NewEmisData!$D:$D, V$2), SUMIFS(NewEmisData!F:F, NewEmisData!$A:$A, "LDV", NewEmisData!$B:$B, $A92, NewEmisData!$C:$C, $H92, NewEmisData!$D:$D, V$2))</f>
        <v>0.39560747527751999</v>
      </c>
      <c r="W92" s="335">
        <f>$I92*IF($G92="Pickup", SUMIFS(NewEmisData!G:G, NewEmisData!$A:$A, "Pickup", NewEmisData!$B:$B, $A92, NewEmisData!$C:$C, $H92, NewEmisData!$D:$D, W$2), SUMIFS(NewEmisData!G:G, NewEmisData!$A:$A, "LDV", NewEmisData!$B:$B, $A92, NewEmisData!$C:$C, $H92, NewEmisData!$D:$D, W$2))</f>
        <v>0.19159818828877601</v>
      </c>
      <c r="X92" s="335">
        <f>$I92*IF($G92="Pickup", SUMIFS(NewEmisData!H:H, NewEmisData!$A:$A, "Pickup", NewEmisData!$B:$B, $A92, NewEmisData!$C:$C, $H92, NewEmisData!$D:$D, X$2), SUMIFS(NewEmisData!H:H, NewEmisData!$A:$A, "LDV", NewEmisData!$B:$B, $A92, NewEmisData!$C:$C, $H92, NewEmisData!$D:$D, X$2))</f>
        <v>0.12217599625012</v>
      </c>
      <c r="Y92" s="335">
        <f>$I92*IF($G92="Pickup", SUMIFS(NewEmisData!I:I, NewEmisData!$A:$A, "Pickup", NewEmisData!$B:$B, $A92, NewEmisData!$C:$C, $H92, NewEmisData!$D:$D, Y$2), SUMIFS(NewEmisData!I:I, NewEmisData!$A:$A, "LDV", NewEmisData!$B:$B, $A92, NewEmisData!$C:$C, $H92, NewEmisData!$D:$D, Y$2))</f>
        <v>8.1029190806467893E-2</v>
      </c>
      <c r="Z92" s="335">
        <f>$I92*IF($G92="Pickup", SUMIFS(NewEmisData!J:J, NewEmisData!$A:$A, "Pickup", NewEmisData!$B:$B, $A92, NewEmisData!$C:$C, $H92, NewEmisData!$D:$D, Z$2), SUMIFS(NewEmisData!J:J, NewEmisData!$A:$A, "LDV", NewEmisData!$B:$B, $A92, NewEmisData!$C:$C, $H92, NewEmisData!$D:$D, Z$2))</f>
        <v>5.4567341905185598E-2</v>
      </c>
      <c r="AA92" s="335">
        <f>$I92*IF($G92="Pickup", SUMIFS(NewEmisData!K:K, NewEmisData!$A:$A, "Pickup", NewEmisData!$B:$B, $A92, NewEmisData!$C:$C, $H92, NewEmisData!$D:$D, AA$2), SUMIFS(NewEmisData!K:K, NewEmisData!$A:$A, "LDV", NewEmisData!$B:$B, $A92, NewEmisData!$C:$C, $H92, NewEmisData!$D:$D, AA$2))</f>
        <v>4.4030783970489901E-2</v>
      </c>
      <c r="AB92" s="335">
        <f>$I92*IF($G92="Pickup", SUMIFS(NewEmisData!L:L, NewEmisData!$A:$A, "Pickup", NewEmisData!$B:$B, $A92, NewEmisData!$C:$C, $H92, NewEmisData!$D:$D, AB$2), SUMIFS(NewEmisData!L:L, NewEmisData!$A:$A, "LDV", NewEmisData!$B:$B, $A92, NewEmisData!$C:$C, $H92, NewEmisData!$D:$D, AB$2))</f>
        <v>4.1990059655105501E-2</v>
      </c>
      <c r="AC92" s="335">
        <f>$I92*IF($G92="Pickup", SUMIFS(NewEmisData!M:M, NewEmisData!$A:$A, "Pickup", NewEmisData!$B:$B, $A92, NewEmisData!$C:$C, $H92, NewEmisData!$D:$D, AC$2), SUMIFS(NewEmisData!M:M, NewEmisData!$A:$A, "LDV", NewEmisData!$B:$B, $A92, NewEmisData!$C:$C, $H92, NewEmisData!$D:$D, AC$2))</f>
        <v>4.1490516506061503E-2</v>
      </c>
      <c r="AD92" s="335">
        <v>6.1988464688476796E-2</v>
      </c>
      <c r="AE92" s="335">
        <f>$I92*IF($G92="Pickup", SUMIFS(NewEmisData!E:E, NewEmisData!$A:$A, "Pickup", NewEmisData!$B:$B, $A92, NewEmisData!$C:$C, $H92, NewEmisData!$D:$D, AE$2), SUMIFS(NewEmisData!E:E, NewEmisData!$A:$A, "LDV", NewEmisData!$B:$B, $A92, NewEmisData!$C:$C, $H92, NewEmisData!$D:$D, AE$2))</f>
        <v>1.40017655016191E-2</v>
      </c>
      <c r="AF92" s="335">
        <f>$I92*IF($G92="Pickup", SUMIFS(NewEmisData!F:F, NewEmisData!$A:$A, "Pickup", NewEmisData!$B:$B, $A92, NewEmisData!$C:$C, $H92, NewEmisData!$D:$D, AF$2), SUMIFS(NewEmisData!F:F, NewEmisData!$A:$A, "LDV", NewEmisData!$B:$B, $A92, NewEmisData!$C:$C, $H92, NewEmisData!$D:$D, AF$2))</f>
        <v>1.2413170210923301E-2</v>
      </c>
      <c r="AG92" s="335">
        <f>$I92*IF($G92="Pickup", SUMIFS(NewEmisData!G:G, NewEmisData!$A:$A, "Pickup", NewEmisData!$B:$B, $A92, NewEmisData!$C:$C, $H92, NewEmisData!$D:$D, AG$2), SUMIFS(NewEmisData!G:G, NewEmisData!$A:$A, "LDV", NewEmisData!$B:$B, $A92, NewEmisData!$C:$C, $H92, NewEmisData!$D:$D, AG$2))</f>
        <v>8.1086013766454006E-3</v>
      </c>
      <c r="AH92" s="335">
        <f>$I92*IF($G92="Pickup", SUMIFS(NewEmisData!H:H, NewEmisData!$A:$A, "Pickup", NewEmisData!$B:$B, $A92, NewEmisData!$C:$C, $H92, NewEmisData!$D:$D, AH$2), SUMIFS(NewEmisData!H:H, NewEmisData!$A:$A, "LDV", NewEmisData!$B:$B, $A92, NewEmisData!$C:$C, $H92, NewEmisData!$D:$D, AH$2))</f>
        <v>6.7770962147280997E-3</v>
      </c>
      <c r="AI92" s="335">
        <f>$I92*IF($G92="Pickup", SUMIFS(NewEmisData!I:I, NewEmisData!$A:$A, "Pickup", NewEmisData!$B:$B, $A92, NewEmisData!$C:$C, $H92, NewEmisData!$D:$D, AI$2), SUMIFS(NewEmisData!I:I, NewEmisData!$A:$A, "LDV", NewEmisData!$B:$B, $A92, NewEmisData!$C:$C, $H92, NewEmisData!$D:$D, AI$2))</f>
        <v>5.9227487489961397E-3</v>
      </c>
      <c r="AJ92" s="335">
        <f>$I92*IF($G92="Pickup", SUMIFS(NewEmisData!J:J, NewEmisData!$A:$A, "Pickup", NewEmisData!$B:$B, $A92, NewEmisData!$C:$C, $H92, NewEmisData!$D:$D, AJ$2), SUMIFS(NewEmisData!J:J, NewEmisData!$A:$A, "LDV", NewEmisData!$B:$B, $A92, NewEmisData!$C:$C, $H92, NewEmisData!$D:$D, AJ$2))</f>
        <v>5.4900769721154498E-3</v>
      </c>
      <c r="AK92" s="335">
        <f>$I92*IF($G92="Pickup", SUMIFS(NewEmisData!K:K, NewEmisData!$A:$A, "Pickup", NewEmisData!$B:$B, $A92, NewEmisData!$C:$C, $H92, NewEmisData!$D:$D, AK$2), SUMIFS(NewEmisData!K:K, NewEmisData!$A:$A, "LDV", NewEmisData!$B:$B, $A92, NewEmisData!$C:$C, $H92, NewEmisData!$D:$D, AK$2))</f>
        <v>5.3004799651939901E-3</v>
      </c>
      <c r="AL92" s="335">
        <f>$I92*IF($G92="Pickup", SUMIFS(NewEmisData!L:L, NewEmisData!$A:$A, "Pickup", NewEmisData!$B:$B, $A92, NewEmisData!$C:$C, $H92, NewEmisData!$D:$D, AL$2), SUMIFS(NewEmisData!L:L, NewEmisData!$A:$A, "LDV", NewEmisData!$B:$B, $A92, NewEmisData!$C:$C, $H92, NewEmisData!$D:$D, AL$2))</f>
        <v>5.2613551409495399E-3</v>
      </c>
      <c r="AM92" s="335">
        <f>$I92*IF($G92="Pickup", SUMIFS(NewEmisData!M:M, NewEmisData!$A:$A, "Pickup", NewEmisData!$B:$B, $A92, NewEmisData!$C:$C, $H92, NewEmisData!$D:$D, AM$2), SUMIFS(NewEmisData!M:M, NewEmisData!$A:$A, "LDV", NewEmisData!$B:$B, $A92, NewEmisData!$C:$C, $H92, NewEmisData!$D:$D, AM$2))</f>
        <v>5.2552925304367899E-3</v>
      </c>
      <c r="AN92" s="335">
        <v>1.7442083422488778E-3</v>
      </c>
      <c r="AO92" s="335">
        <f>$I92*IF($G92="Pickup", SUMIFS(NewEmisData!E:E, NewEmisData!$A:$A, "Pickup", NewEmisData!$B:$B, $A92, NewEmisData!$C:$C, $H92, NewEmisData!$D:$D, AO$2), SUMIFS(NewEmisData!E:E, NewEmisData!$A:$A, "LDV", NewEmisData!$B:$B, $A92, NewEmisData!$C:$C, $H92, NewEmisData!$D:$D, AO$2))</f>
        <v>0.115772764989804</v>
      </c>
      <c r="AP92" s="335">
        <f>$I92*IF($G92="Pickup", SUMIFS(NewEmisData!F:F, NewEmisData!$A:$A, "Pickup", NewEmisData!$B:$B, $A92, NewEmisData!$C:$C, $H92, NewEmisData!$D:$D, AP$2), SUMIFS(NewEmisData!F:F, NewEmisData!$A:$A, "LDV", NewEmisData!$B:$B, $A92, NewEmisData!$C:$C, $H92, NewEmisData!$D:$D, AP$2))</f>
        <v>0.11041053337507201</v>
      </c>
      <c r="AQ92" s="335">
        <f>$I92*IF($G92="Pickup", SUMIFS(NewEmisData!G:G, NewEmisData!$A:$A, "Pickup", NewEmisData!$B:$B, $A92, NewEmisData!$C:$C, $H92, NewEmisData!$D:$D, AQ$2), SUMIFS(NewEmisData!G:G, NewEmisData!$A:$A, "LDV", NewEmisData!$B:$B, $A92, NewEmisData!$C:$C, $H92, NewEmisData!$D:$D, AQ$2))</f>
        <v>8.9064450289023406E-2</v>
      </c>
      <c r="AR92" s="335">
        <f>$I92*IF($G92="Pickup", SUMIFS(NewEmisData!H:H, NewEmisData!$A:$A, "Pickup", NewEmisData!$B:$B, $A92, NewEmisData!$C:$C, $H92, NewEmisData!$D:$D, AR$2), SUMIFS(NewEmisData!H:H, NewEmisData!$A:$A, "LDV", NewEmisData!$B:$B, $A92, NewEmisData!$C:$C, $H92, NewEmisData!$D:$D, AR$2))</f>
        <v>8.7932937699846503E-2</v>
      </c>
      <c r="AS92" s="335">
        <f>$I92*IF($G92="Pickup", SUMIFS(NewEmisData!I:I, NewEmisData!$A:$A, "Pickup", NewEmisData!$B:$B, $A92, NewEmisData!$C:$C, $H92, NewEmisData!$D:$D, AS$2), SUMIFS(NewEmisData!I:I, NewEmisData!$A:$A, "LDV", NewEmisData!$B:$B, $A92, NewEmisData!$C:$C, $H92, NewEmisData!$D:$D, AS$2))</f>
        <v>8.66400670344568E-2</v>
      </c>
      <c r="AT92" s="335">
        <f>$I92*IF($G92="Pickup", SUMIFS(NewEmisData!J:J, NewEmisData!$A:$A, "Pickup", NewEmisData!$B:$B, $A92, NewEmisData!$C:$C, $H92, NewEmisData!$D:$D, AT$2), SUMIFS(NewEmisData!J:J, NewEmisData!$A:$A, "LDV", NewEmisData!$B:$B, $A92, NewEmisData!$C:$C, $H92, NewEmisData!$D:$D, AT$2))</f>
        <v>8.5515845774985999E-2</v>
      </c>
      <c r="AU92" s="335">
        <f>$I92*IF($G92="Pickup", SUMIFS(NewEmisData!K:K, NewEmisData!$A:$A, "Pickup", NewEmisData!$B:$B, $A92, NewEmisData!$C:$C, $H92, NewEmisData!$D:$D, AU$2), SUMIFS(NewEmisData!K:K, NewEmisData!$A:$A, "LDV", NewEmisData!$B:$B, $A92, NewEmisData!$C:$C, $H92, NewEmisData!$D:$D, AU$2))</f>
        <v>8.4877871012289302E-2</v>
      </c>
      <c r="AV92" s="335">
        <f>$I92*IF($G92="Pickup", SUMIFS(NewEmisData!L:L, NewEmisData!$A:$A, "Pickup", NewEmisData!$B:$B, $A92, NewEmisData!$C:$C, $H92, NewEmisData!$D:$D, AV$2), SUMIFS(NewEmisData!L:L, NewEmisData!$A:$A, "LDV", NewEmisData!$B:$B, $A92, NewEmisData!$C:$C, $H92, NewEmisData!$D:$D, AV$2))</f>
        <v>8.4636887277329695E-2</v>
      </c>
      <c r="AW92" s="335">
        <f>$I92*IF($G92="Pickup", SUMIFS(NewEmisData!M:M, NewEmisData!$A:$A, "Pickup", NewEmisData!$B:$B, $A92, NewEmisData!$C:$C, $H92, NewEmisData!$D:$D, AW$2), SUMIFS(NewEmisData!M:M, NewEmisData!$A:$A, "LDV", NewEmisData!$B:$B, $A92, NewEmisData!$C:$C, $H92, NewEmisData!$D:$D, AW$2))</f>
        <v>8.4577535540567794E-2</v>
      </c>
      <c r="AX92" s="335">
        <v>4.7629366333098749E-2</v>
      </c>
      <c r="AY92" s="335">
        <f>$I92*IF($G92="Pickup", SUMIFS(NewEmisData!E:E, NewEmisData!$A:$A, "Pickup", NewEmisData!$B:$B, $A92, NewEmisData!$C:$C, $H92, NewEmisData!$D:$D, AY$2), SUMIFS(NewEmisData!E:E, NewEmisData!$A:$A, "LDV", NewEmisData!$B:$B, $A92, NewEmisData!$C:$C, $H92, NewEmisData!$D:$D, AY$2))</f>
        <v>2.5560187952441901E-2</v>
      </c>
      <c r="AZ92" s="335">
        <f>$I92*IF($G92="Pickup", SUMIFS(NewEmisData!F:F, NewEmisData!$A:$A, "Pickup", NewEmisData!$B:$B, $A92, NewEmisData!$C:$C, $H92, NewEmisData!$D:$D, AZ$2), SUMIFS(NewEmisData!F:F, NewEmisData!$A:$A, "LDV", NewEmisData!$B:$B, $A92, NewEmisData!$C:$C, $H92, NewEmisData!$D:$D, AZ$2))</f>
        <v>2.0822176230306699E-2</v>
      </c>
      <c r="BA92" s="335">
        <f>$I92*IF($G92="Pickup", SUMIFS(NewEmisData!G:G, NewEmisData!$A:$A, "Pickup", NewEmisData!$B:$B, $A92, NewEmisData!$C:$C, $H92, NewEmisData!$D:$D, BA$2), SUMIFS(NewEmisData!G:G, NewEmisData!$A:$A, "LDV", NewEmisData!$B:$B, $A92, NewEmisData!$C:$C, $H92, NewEmisData!$D:$D, BA$2))</f>
        <v>1.62964680076296E-2</v>
      </c>
      <c r="BB92" s="335">
        <f>$I92*IF($G92="Pickup", SUMIFS(NewEmisData!H:H, NewEmisData!$A:$A, "Pickup", NewEmisData!$B:$B, $A92, NewEmisData!$C:$C, $H92, NewEmisData!$D:$D, BB$2), SUMIFS(NewEmisData!H:H, NewEmisData!$A:$A, "LDV", NewEmisData!$B:$B, $A92, NewEmisData!$C:$C, $H92, NewEmisData!$D:$D, BB$2))</f>
        <v>1.52894671516547E-2</v>
      </c>
      <c r="BC92" s="335">
        <f>$I92*IF($G92="Pickup", SUMIFS(NewEmisData!I:I, NewEmisData!$A:$A, "Pickup", NewEmisData!$B:$B, $A92, NewEmisData!$C:$C, $H92, NewEmisData!$D:$D, BC$2), SUMIFS(NewEmisData!I:I, NewEmisData!$A:$A, "LDV", NewEmisData!$B:$B, $A92, NewEmisData!$C:$C, $H92, NewEmisData!$D:$D, BC$2))</f>
        <v>1.4142061331261099E-2</v>
      </c>
      <c r="BD92" s="335">
        <f>$I92*IF($G92="Pickup", SUMIFS(NewEmisData!J:J, NewEmisData!$A:$A, "Pickup", NewEmisData!$B:$B, $A92, NewEmisData!$C:$C, $H92, NewEmisData!$D:$D, BD$2), SUMIFS(NewEmisData!J:J, NewEmisData!$A:$A, "LDV", NewEmisData!$B:$B, $A92, NewEmisData!$C:$C, $H92, NewEmisData!$D:$D, BD$2))</f>
        <v>1.31466340212829E-2</v>
      </c>
      <c r="BE92" s="335">
        <f>$I92*IF($G92="Pickup", SUMIFS(NewEmisData!K:K, NewEmisData!$A:$A, "Pickup", NewEmisData!$B:$B, $A92, NewEmisData!$C:$C, $H92, NewEmisData!$D:$D, BE$2), SUMIFS(NewEmisData!K:K, NewEmisData!$A:$A, "LDV", NewEmisData!$B:$B, $A92, NewEmisData!$C:$C, $H92, NewEmisData!$D:$D, BE$2))</f>
        <v>1.25820467149478E-2</v>
      </c>
      <c r="BF92" s="335">
        <f>$I92*IF($G92="Pickup", SUMIFS(NewEmisData!L:L, NewEmisData!$A:$A, "Pickup", NewEmisData!$B:$B, $A92, NewEmisData!$C:$C, $H92, NewEmisData!$D:$D, BF$2), SUMIFS(NewEmisData!L:L, NewEmisData!$A:$A, "LDV", NewEmisData!$B:$B, $A92, NewEmisData!$C:$C, $H92, NewEmisData!$D:$D, BF$2))</f>
        <v>1.2368813254204299E-2</v>
      </c>
      <c r="BG92" s="335">
        <f>$I92*IF($G92="Pickup", SUMIFS(NewEmisData!M:M, NewEmisData!$A:$A, "Pickup", NewEmisData!$B:$B, $A92, NewEmisData!$C:$C, $H92, NewEmisData!$D:$D, BG$2), SUMIFS(NewEmisData!M:M, NewEmisData!$A:$A, "LDV", NewEmisData!$B:$B, $A92, NewEmisData!$C:$C, $H92, NewEmisData!$D:$D, BG$2))</f>
        <v>1.2316300985385199E-2</v>
      </c>
      <c r="BH92" s="335">
        <v>9.4789149915835945E-3</v>
      </c>
      <c r="BI92" s="335">
        <f>$I92*IF($G92="Pickup", SUMIFS(NewEmisData!E:E, NewEmisData!$A:$A, "Pickup", NewEmisData!$B:$B, $A92, NewEmisData!$C:$C, $H92, NewEmisData!$D:$D, BI$2), SUMIFS(NewEmisData!E:E, NewEmisData!$A:$A, "LDV", NewEmisData!$B:$B, $A92, NewEmisData!$C:$C, $H92, NewEmisData!$D:$D, BI$2))</f>
        <v>10.361592379563</v>
      </c>
      <c r="BJ92" s="335">
        <f>$I92*IF($G92="Pickup", SUMIFS(NewEmisData!F:F, NewEmisData!$A:$A, "Pickup", NewEmisData!$B:$B, $A92, NewEmisData!$C:$C, $H92, NewEmisData!$D:$D, BJ$2), SUMIFS(NewEmisData!F:F, NewEmisData!$A:$A, "LDV", NewEmisData!$B:$B, $A92, NewEmisData!$C:$C, $H92, NewEmisData!$D:$D, BJ$2))</f>
        <v>5.7035193279517298</v>
      </c>
      <c r="BK92" s="335">
        <f>$I92*IF($G92="Pickup", SUMIFS(NewEmisData!G:G, NewEmisData!$A:$A, "Pickup", NewEmisData!$B:$B, $A92, NewEmisData!$C:$C, $H92, NewEmisData!$D:$D, BK$2), SUMIFS(NewEmisData!G:G, NewEmisData!$A:$A, "LDV", NewEmisData!$B:$B, $A92, NewEmisData!$C:$C, $H92, NewEmisData!$D:$D, BK$2))</f>
        <v>2.8118299104154998</v>
      </c>
      <c r="BL92" s="335">
        <f>$I92*IF($G92="Pickup", SUMIFS(NewEmisData!H:H, NewEmisData!$A:$A, "Pickup", NewEmisData!$B:$B, $A92, NewEmisData!$C:$C, $H92, NewEmisData!$D:$D, BL$2), SUMIFS(NewEmisData!H:H, NewEmisData!$A:$A, "LDV", NewEmisData!$B:$B, $A92, NewEmisData!$C:$C, $H92, NewEmisData!$D:$D, BL$2))</f>
        <v>2.1498156223690699</v>
      </c>
      <c r="BM92" s="335">
        <f>$I92*IF($G92="Pickup", SUMIFS(NewEmisData!I:I, NewEmisData!$A:$A, "Pickup", NewEmisData!$B:$B, $A92, NewEmisData!$C:$C, $H92, NewEmisData!$D:$D, BM$2), SUMIFS(NewEmisData!I:I, NewEmisData!$A:$A, "LDV", NewEmisData!$B:$B, $A92, NewEmisData!$C:$C, $H92, NewEmisData!$D:$D, BM$2))</f>
        <v>1.50486267134415</v>
      </c>
      <c r="BN92" s="335">
        <f>$I92*IF($G92="Pickup", SUMIFS(NewEmisData!J:J, NewEmisData!$A:$A, "Pickup", NewEmisData!$B:$B, $A92, NewEmisData!$C:$C, $H92, NewEmisData!$D:$D, BN$2), SUMIFS(NewEmisData!J:J, NewEmisData!$A:$A, "LDV", NewEmisData!$B:$B, $A92, NewEmisData!$C:$C, $H92, NewEmisData!$D:$D, BN$2))</f>
        <v>1.09335104360618</v>
      </c>
      <c r="BO92" s="335">
        <f>$I92*IF($G92="Pickup", SUMIFS(NewEmisData!K:K, NewEmisData!$A:$A, "Pickup", NewEmisData!$B:$B, $A92, NewEmisData!$C:$C, $H92, NewEmisData!$D:$D, BO$2), SUMIFS(NewEmisData!K:K, NewEmisData!$A:$A, "LDV", NewEmisData!$B:$B, $A92, NewEmisData!$C:$C, $H92, NewEmisData!$D:$D, BO$2))</f>
        <v>0.94431857682522102</v>
      </c>
      <c r="BP92" s="335">
        <f>$I92*IF($G92="Pickup", SUMIFS(NewEmisData!L:L, NewEmisData!$A:$A, "Pickup", NewEmisData!$B:$B, $A92, NewEmisData!$C:$C, $H92, NewEmisData!$D:$D, BP$2), SUMIFS(NewEmisData!L:L, NewEmisData!$A:$A, "LDV", NewEmisData!$B:$B, $A92, NewEmisData!$C:$C, $H92, NewEmisData!$D:$D, BP$2))</f>
        <v>0.915199759925724</v>
      </c>
      <c r="BQ92" s="335">
        <f>$I92*IF($G92="Pickup", SUMIFS(NewEmisData!M:M, NewEmisData!$A:$A, "Pickup", NewEmisData!$B:$B, $A92, NewEmisData!$C:$C, $H92, NewEmisData!$D:$D, BQ$2), SUMIFS(NewEmisData!M:M, NewEmisData!$A:$A, "LDV", NewEmisData!$B:$B, $A92, NewEmisData!$C:$C, $H92, NewEmisData!$D:$D, BQ$2))</f>
        <v>0.90672443002134795</v>
      </c>
      <c r="BR92" s="335">
        <v>1.6588293829830492</v>
      </c>
      <c r="BS92" s="335">
        <f>$I92*IF($G92="Pickup", SUMIFS(NewEmisData!E:E, NewEmisData!$A:$A, "Pickup", NewEmisData!$B:$B, $A92, NewEmisData!$C:$C, $H92, NewEmisData!$D:$D, BS$2), SUMIFS(NewEmisData!E:E, NewEmisData!$A:$A, "LDV", NewEmisData!$B:$B, $A92, NewEmisData!$C:$C, $H92, NewEmisData!$D:$D, BS$2))</f>
        <v>0.86905039246637406</v>
      </c>
      <c r="BT92" s="335">
        <f>$I92*IF($G92="Pickup", SUMIFS(NewEmisData!F:F, NewEmisData!$A:$A, "Pickup", NewEmisData!$B:$B, $A92, NewEmisData!$C:$C, $H92, NewEmisData!$D:$D, BT$2), SUMIFS(NewEmisData!F:F, NewEmisData!$A:$A, "LDV", NewEmisData!$B:$B, $A92, NewEmisData!$C:$C, $H92, NewEmisData!$D:$D, BT$2))</f>
        <v>0.418423669034441</v>
      </c>
      <c r="BU92" s="335">
        <f>$I92*IF($G92="Pickup", SUMIFS(NewEmisData!G:G, NewEmisData!$A:$A, "Pickup", NewEmisData!$B:$B, $A92, NewEmisData!$C:$C, $H92, NewEmisData!$D:$D, BU$2), SUMIFS(NewEmisData!G:G, NewEmisData!$A:$A, "LDV", NewEmisData!$B:$B, $A92, NewEmisData!$C:$C, $H92, NewEmisData!$D:$D, BU$2))</f>
        <v>0.18064958377697199</v>
      </c>
      <c r="BV92" s="335">
        <f>$I92*IF($G92="Pickup", SUMIFS(NewEmisData!H:H, NewEmisData!$A:$A, "Pickup", NewEmisData!$B:$B, $A92, NewEmisData!$C:$C, $H92, NewEmisData!$D:$D, BV$2), SUMIFS(NewEmisData!H:H, NewEmisData!$A:$A, "LDV", NewEmisData!$B:$B, $A92, NewEmisData!$C:$C, $H92, NewEmisData!$D:$D, BV$2))</f>
        <v>0.14371277557137099</v>
      </c>
      <c r="BW92" s="335">
        <f>$I92*IF($G92="Pickup", SUMIFS(NewEmisData!I:I, NewEmisData!$A:$A, "Pickup", NewEmisData!$B:$B, $A92, NewEmisData!$C:$C, $H92, NewEmisData!$D:$D, BW$2), SUMIFS(NewEmisData!I:I, NewEmisData!$A:$A, "LDV", NewEmisData!$B:$B, $A92, NewEmisData!$C:$C, $H92, NewEmisData!$D:$D, BW$2))</f>
        <v>0.111965551174719</v>
      </c>
      <c r="BX92" s="335">
        <f>$I92*IF($G92="Pickup", SUMIFS(NewEmisData!J:J, NewEmisData!$A:$A, "Pickup", NewEmisData!$B:$B, $A92, NewEmisData!$C:$C, $H92, NewEmisData!$D:$D, BX$2), SUMIFS(NewEmisData!J:J, NewEmisData!$A:$A, "LDV", NewEmisData!$B:$B, $A92, NewEmisData!$C:$C, $H92, NewEmisData!$D:$D, BX$2))</f>
        <v>9.2429316058592198E-2</v>
      </c>
      <c r="BY92" s="335">
        <f>$I92*IF($G92="Pickup", SUMIFS(NewEmisData!K:K, NewEmisData!$A:$A, "Pickup", NewEmisData!$B:$B, $A92, NewEmisData!$C:$C, $H92, NewEmisData!$D:$D, BY$2), SUMIFS(NewEmisData!K:K, NewEmisData!$A:$A, "LDV", NewEmisData!$B:$B, $A92, NewEmisData!$C:$C, $H92, NewEmisData!$D:$D, BY$2))</f>
        <v>8.3656031306945794E-2</v>
      </c>
      <c r="BZ92" s="335">
        <f>$I92*IF($G92="Pickup", SUMIFS(NewEmisData!L:L, NewEmisData!$A:$A, "Pickup", NewEmisData!$B:$B, $A92, NewEmisData!$C:$C, $H92, NewEmisData!$D:$D, BZ$2), SUMIFS(NewEmisData!L:L, NewEmisData!$A:$A, "LDV", NewEmisData!$B:$B, $A92, NewEmisData!$C:$C, $H92, NewEmisData!$D:$D, BZ$2))</f>
        <v>8.1597635076797501E-2</v>
      </c>
      <c r="CA92" s="335">
        <f>$I92*IF($G92="Pickup", SUMIFS(NewEmisData!M:M, NewEmisData!$A:$A, "Pickup", NewEmisData!$B:$B, $A92, NewEmisData!$C:$C, $H92, NewEmisData!$D:$D, CA$2), SUMIFS(NewEmisData!M:M, NewEmisData!$A:$A, "LDV", NewEmisData!$B:$B, $A92, NewEmisData!$C:$C, $H92, NewEmisData!$D:$D, CA$2))</f>
        <v>8.0898234893418394E-2</v>
      </c>
      <c r="CB92" s="335">
        <v>0.10573121882292051</v>
      </c>
      <c r="CC92" s="335">
        <f>$I92*IF($G92="Pickup", SUMIFS(NewEmisData!E:E, NewEmisData!$A:$A, "Pickup", NewEmisData!$B:$B, $A92, NewEmisData!$C:$C, $H92, NewEmisData!$D:$D, CC$2), SUMIFS(NewEmisData!E:E, NewEmisData!$A:$A, "LDV", NewEmisData!$B:$B, $A92, NewEmisData!$C:$C, $H92, NewEmisData!$D:$D, CC$2))</f>
        <v>4.7191921004493001E-2</v>
      </c>
      <c r="CD92" s="335">
        <f>$I92*IF($G92="Pickup", SUMIFS(NewEmisData!F:F, NewEmisData!$A:$A, "Pickup", NewEmisData!$B:$B, $A92, NewEmisData!$C:$C, $H92, NewEmisData!$D:$D, CD$2), SUMIFS(NewEmisData!F:F, NewEmisData!$A:$A, "LDV", NewEmisData!$B:$B, $A92, NewEmisData!$C:$C, $H92, NewEmisData!$D:$D, CD$2))</f>
        <v>3.3452665150373803E-2</v>
      </c>
      <c r="CE92" s="335">
        <f>$I92*IF($G92="Pickup", SUMIFS(NewEmisData!G:G, NewEmisData!$A:$A, "Pickup", NewEmisData!$B:$B, $A92, NewEmisData!$C:$C, $H92, NewEmisData!$D:$D, CE$2), SUMIFS(NewEmisData!G:G, NewEmisData!$A:$A, "LDV", NewEmisData!$B:$B, $A92, NewEmisData!$C:$C, $H92, NewEmisData!$D:$D, CE$2))</f>
        <v>2.8197233154937398E-2</v>
      </c>
      <c r="CF92" s="335">
        <f>$I92*IF($G92="Pickup", SUMIFS(NewEmisData!H:H, NewEmisData!$A:$A, "Pickup", NewEmisData!$B:$B, $A92, NewEmisData!$C:$C, $H92, NewEmisData!$D:$D, CF$2), SUMIFS(NewEmisData!H:H, NewEmisData!$A:$A, "LDV", NewEmisData!$B:$B, $A92, NewEmisData!$C:$C, $H92, NewEmisData!$D:$D, CF$2))</f>
        <v>2.73123787191559E-2</v>
      </c>
      <c r="CG92" s="335">
        <f>$I92*IF($G92="Pickup", SUMIFS(NewEmisData!I:I, NewEmisData!$A:$A, "Pickup", NewEmisData!$B:$B, $A92, NewEmisData!$C:$C, $H92, NewEmisData!$D:$D, CG$2), SUMIFS(NewEmisData!I:I, NewEmisData!$A:$A, "LDV", NewEmisData!$B:$B, $A92, NewEmisData!$C:$C, $H92, NewEmisData!$D:$D, CG$2))</f>
        <v>2.71336633329387E-2</v>
      </c>
      <c r="CH92" s="335">
        <f>$I92*IF($G92="Pickup", SUMIFS(NewEmisData!J:J, NewEmisData!$A:$A, "Pickup", NewEmisData!$B:$B, $A92, NewEmisData!$C:$C, $H92, NewEmisData!$D:$D, CH$2), SUMIFS(NewEmisData!J:J, NewEmisData!$A:$A, "LDV", NewEmisData!$B:$B, $A92, NewEmisData!$C:$C, $H92, NewEmisData!$D:$D, CH$2))</f>
        <v>2.70232168706778E-2</v>
      </c>
      <c r="CI92" s="335">
        <f>$I92*IF($G92="Pickup", SUMIFS(NewEmisData!K:K, NewEmisData!$A:$A, "Pickup", NewEmisData!$B:$B, $A92, NewEmisData!$C:$C, $H92, NewEmisData!$D:$D, CI$2), SUMIFS(NewEmisData!K:K, NewEmisData!$A:$A, "LDV", NewEmisData!$B:$B, $A92, NewEmisData!$C:$C, $H92, NewEmisData!$D:$D, CI$2))</f>
        <v>2.7020753977429299E-2</v>
      </c>
      <c r="CJ92" s="335">
        <f>$I92*IF($G92="Pickup", SUMIFS(NewEmisData!L:L, NewEmisData!$A:$A, "Pickup", NewEmisData!$B:$B, $A92, NewEmisData!$C:$C, $H92, NewEmisData!$D:$D, CJ$2), SUMIFS(NewEmisData!L:L, NewEmisData!$A:$A, "LDV", NewEmisData!$B:$B, $A92, NewEmisData!$C:$C, $H92, NewEmisData!$D:$D, CJ$2))</f>
        <v>2.70210162479033E-2</v>
      </c>
      <c r="CK92" s="335">
        <f>$I92*IF($G92="Pickup", SUMIFS(NewEmisData!M:M, NewEmisData!$A:$A, "Pickup", NewEmisData!$B:$B, $A92, NewEmisData!$C:$C, $H92, NewEmisData!$D:$D, CK$2), SUMIFS(NewEmisData!M:M, NewEmisData!$A:$A, "LDV", NewEmisData!$B:$B, $A92, NewEmisData!$C:$C, $H92, NewEmisData!$D:$D, CK$2))</f>
        <v>2.70209056267686E-2</v>
      </c>
      <c r="CL92" s="335">
        <v>2.2881070645398207E-2</v>
      </c>
      <c r="CM92" s="335">
        <f>$I92*IF($G92="Pickup", SUMIFS(NewEmisData!E:E, NewEmisData!$A:$A, "Pickup", NewEmisData!$B:$B, $A92, NewEmisData!$C:$C, $H92, NewEmisData!$D:$D, CM$2), SUMIFS(NewEmisData!E:E, NewEmisData!$A:$A, "LDV", NewEmisData!$B:$B, $A92, NewEmisData!$C:$C, $H92, NewEmisData!$D:$D, CM$2))</f>
        <v>3.4914623745350599E-2</v>
      </c>
      <c r="CN92" s="335">
        <f>$I92*IF($G92="Pickup", SUMIFS(NewEmisData!F:F, NewEmisData!$A:$A, "Pickup", NewEmisData!$B:$B, $A92, NewEmisData!$C:$C, $H92, NewEmisData!$D:$D, CN$2), SUMIFS(NewEmisData!F:F, NewEmisData!$A:$A, "LDV", NewEmisData!$B:$B, $A92, NewEmisData!$C:$C, $H92, NewEmisData!$D:$D, CN$2))</f>
        <v>1.8256939233426101E-2</v>
      </c>
      <c r="CO92" s="335">
        <f>$I92*IF($G92="Pickup", SUMIFS(NewEmisData!G:G, NewEmisData!$A:$A, "Pickup", NewEmisData!$B:$B, $A92, NewEmisData!$C:$C, $H92, NewEmisData!$D:$D, CO$2), SUMIFS(NewEmisData!G:G, NewEmisData!$A:$A, "LDV", NewEmisData!$B:$B, $A92, NewEmisData!$C:$C, $H92, NewEmisData!$D:$D, CO$2))</f>
        <v>1.08185057202368E-2</v>
      </c>
      <c r="CP92" s="335">
        <f>$I92*IF($G92="Pickup", SUMIFS(NewEmisData!H:H, NewEmisData!$A:$A, "Pickup", NewEmisData!$B:$B, $A92, NewEmisData!$C:$C, $H92, NewEmisData!$D:$D, CP$2), SUMIFS(NewEmisData!H:H, NewEmisData!$A:$A, "LDV", NewEmisData!$B:$B, $A92, NewEmisData!$C:$C, $H92, NewEmisData!$D:$D, CP$2))</f>
        <v>8.9273095692375404E-3</v>
      </c>
      <c r="CQ92" s="335">
        <f>$I92*IF($G92="Pickup", SUMIFS(NewEmisData!I:I, NewEmisData!$A:$A, "Pickup", NewEmisData!$B:$B, $A92, NewEmisData!$C:$C, $H92, NewEmisData!$D:$D, CQ$2), SUMIFS(NewEmisData!I:I, NewEmisData!$A:$A, "LDV", NewEmisData!$B:$B, $A92, NewEmisData!$C:$C, $H92, NewEmisData!$D:$D, CQ$2))</f>
        <v>8.3314585338203004E-3</v>
      </c>
      <c r="CR92" s="335">
        <f>$I92*IF($G92="Pickup", SUMIFS(NewEmisData!J:J, NewEmisData!$A:$A, "Pickup", NewEmisData!$B:$B, $A92, NewEmisData!$C:$C, $H92, NewEmisData!$D:$D, CR$2), SUMIFS(NewEmisData!J:J, NewEmisData!$A:$A, "LDV", NewEmisData!$B:$B, $A92, NewEmisData!$C:$C, $H92, NewEmisData!$D:$D, CR$2))</f>
        <v>8.1732632200225506E-3</v>
      </c>
      <c r="CS92" s="335">
        <f>$I92*IF($G92="Pickup", SUMIFS(NewEmisData!K:K, NewEmisData!$A:$A, "Pickup", NewEmisData!$B:$B, $A92, NewEmisData!$C:$C, $H92, NewEmisData!$D:$D, CS$2), SUMIFS(NewEmisData!K:K, NewEmisData!$A:$A, "LDV", NewEmisData!$B:$B, $A92, NewEmisData!$C:$C, $H92, NewEmisData!$D:$D, CS$2))</f>
        <v>8.1593002884472708E-3</v>
      </c>
      <c r="CT92" s="335">
        <f>$I92*IF($G92="Pickup", SUMIFS(NewEmisData!L:L, NewEmisData!$A:$A, "Pickup", NewEmisData!$B:$B, $A92, NewEmisData!$C:$C, $H92, NewEmisData!$D:$D, CT$2), SUMIFS(NewEmisData!L:L, NewEmisData!$A:$A, "LDV", NewEmisData!$B:$B, $A92, NewEmisData!$C:$C, $H92, NewEmisData!$D:$D, CT$2))</f>
        <v>8.1495517165185508E-3</v>
      </c>
      <c r="CU92" s="335">
        <f>$I92*IF($G92="Pickup", SUMIFS(NewEmisData!M:M, NewEmisData!$A:$A, "Pickup", NewEmisData!$B:$B, $A92, NewEmisData!$C:$C, $H92, NewEmisData!$D:$D, CU$2), SUMIFS(NewEmisData!M:M, NewEmisData!$A:$A, "LDV", NewEmisData!$B:$B, $A92, NewEmisData!$C:$C, $H92, NewEmisData!$D:$D, CU$2))</f>
        <v>8.1494483917005801E-3</v>
      </c>
      <c r="CV92" s="335">
        <v>6.9734009009235556E-3</v>
      </c>
      <c r="CW92" s="335">
        <v>4.0498104655261064E-3</v>
      </c>
      <c r="CX92" s="335">
        <v>2.5030350838759993E-3</v>
      </c>
      <c r="CY92" s="335">
        <v>2.1151214403419519E-3</v>
      </c>
      <c r="CZ92" s="335">
        <v>1.7489979687569375E-3</v>
      </c>
      <c r="DA92" s="335">
        <v>1.340486996695321E-3</v>
      </c>
      <c r="DB92" s="335">
        <v>1.0553769116342638E-3</v>
      </c>
      <c r="DC92" s="335">
        <v>1.0132227560056145E-3</v>
      </c>
      <c r="DD92" s="335">
        <v>1.0003159541004489E-3</v>
      </c>
      <c r="DE92" s="335">
        <v>9.9860782000699166E-4</v>
      </c>
      <c r="DF92" s="335">
        <v>9.9860782000699166E-4</v>
      </c>
      <c r="DG92" s="335">
        <f>$I92*IF($G92="Pickup", SUMIFS(NewEmisData!E:E, NewEmisData!$A:$A, "Pickup", NewEmisData!$B:$B, $A92, NewEmisData!$C:$C, $H92, NewEmisData!$D:$D, DG$2), SUMIFS(NewEmisData!E:E, NewEmisData!$A:$A, "LDV", NewEmisData!$B:$B, $A92, NewEmisData!$C:$C, $H92, NewEmisData!$D:$D, DG$2))</f>
        <v>0</v>
      </c>
      <c r="DH92" s="335">
        <f>$I92*IF($G92="Pickup", SUMIFS(NewEmisData!F:F, NewEmisData!$A:$A, "Pickup", NewEmisData!$B:$B, $A92, NewEmisData!$C:$C, $H92, NewEmisData!$D:$D, DH$2), SUMIFS(NewEmisData!F:F, NewEmisData!$A:$A, "LDV", NewEmisData!$B:$B, $A92, NewEmisData!$C:$C, $H92, NewEmisData!$D:$D, DH$2))</f>
        <v>0</v>
      </c>
      <c r="DI92" s="335">
        <f>$I92*IF($G92="Pickup", SUMIFS(NewEmisData!G:G, NewEmisData!$A:$A, "Pickup", NewEmisData!$B:$B, $A92, NewEmisData!$C:$C, $H92, NewEmisData!$D:$D, DI$2), SUMIFS(NewEmisData!G:G, NewEmisData!$A:$A, "LDV", NewEmisData!$B:$B, $A92, NewEmisData!$C:$C, $H92, NewEmisData!$D:$D, DI$2))</f>
        <v>0</v>
      </c>
      <c r="DJ92" s="335">
        <f>$I92*IF($G92="Pickup", SUMIFS(NewEmisData!H:H, NewEmisData!$A:$A, "Pickup", NewEmisData!$B:$B, $A92, NewEmisData!$C:$C, $H92, NewEmisData!$D:$D, DJ$2), SUMIFS(NewEmisData!H:H, NewEmisData!$A:$A, "LDV", NewEmisData!$B:$B, $A92, NewEmisData!$C:$C, $H92, NewEmisData!$D:$D, DJ$2))</f>
        <v>0</v>
      </c>
      <c r="DK92" s="335">
        <f>$I92*IF($G92="Pickup", SUMIFS(NewEmisData!I:I, NewEmisData!$A:$A, "Pickup", NewEmisData!$B:$B, $A92, NewEmisData!$C:$C, $H92, NewEmisData!$D:$D, DK$2), SUMIFS(NewEmisData!I:I, NewEmisData!$A:$A, "LDV", NewEmisData!$B:$B, $A92, NewEmisData!$C:$C, $H92, NewEmisData!$D:$D, DK$2))</f>
        <v>0</v>
      </c>
      <c r="DL92" s="335">
        <f>$I92*IF($G92="Pickup", SUMIFS(NewEmisData!J:J, NewEmisData!$A:$A, "Pickup", NewEmisData!$B:$B, $A92, NewEmisData!$C:$C, $H92, NewEmisData!$D:$D, DL$2), SUMIFS(NewEmisData!J:J, NewEmisData!$A:$A, "LDV", NewEmisData!$B:$B, $A92, NewEmisData!$C:$C, $H92, NewEmisData!$D:$D, DL$2))</f>
        <v>0</v>
      </c>
      <c r="DM92" s="335">
        <f>$I92*IF($G92="Pickup", SUMIFS(NewEmisData!K:K, NewEmisData!$A:$A, "Pickup", NewEmisData!$B:$B, $A92, NewEmisData!$C:$C, $H92, NewEmisData!$D:$D, DM$2), SUMIFS(NewEmisData!K:K, NewEmisData!$A:$A, "LDV", NewEmisData!$B:$B, $A92, NewEmisData!$C:$C, $H92, NewEmisData!$D:$D, DM$2))</f>
        <v>0</v>
      </c>
      <c r="DN92" s="335">
        <f>$I92*IF($G92="Pickup", SUMIFS(NewEmisData!L:L, NewEmisData!$A:$A, "Pickup", NewEmisData!$B:$B, $A92, NewEmisData!$C:$C, $H92, NewEmisData!$D:$D, DN$2), SUMIFS(NewEmisData!L:L, NewEmisData!$A:$A, "LDV", NewEmisData!$B:$B, $A92, NewEmisData!$C:$C, $H92, NewEmisData!$D:$D, DN$2))</f>
        <v>0</v>
      </c>
      <c r="DO92" s="335">
        <f>$I92*IF($G92="Pickup", SUMIFS(NewEmisData!M:M, NewEmisData!$A:$A, "Pickup", NewEmisData!$B:$B, $A92, NewEmisData!$C:$C, $H92, NewEmisData!$D:$D, DO$2), SUMIFS(NewEmisData!M:M, NewEmisData!$A:$A, "LDV", NewEmisData!$B:$B, $A92, NewEmisData!$C:$C, $H92, NewEmisData!$D:$D, DO$2))</f>
        <v>0</v>
      </c>
      <c r="DP92" s="335">
        <v>2.023129771030282E-3</v>
      </c>
      <c r="DQ92" s="335">
        <f>$I92*IF($G92="Pickup", SUMIFS(NewEmisData!E:E, NewEmisData!$A:$A, "Pickup", NewEmisData!$B:$B, $A92, NewEmisData!$C:$C, $H92, NewEmisData!$D:$D, DQ$2), SUMIFS(NewEmisData!E:E, NewEmisData!$A:$A, "LDV", NewEmisData!$B:$B, $A92, NewEmisData!$C:$C, $H92, NewEmisData!$D:$D, DQ$2))</f>
        <v>2.7733589056501098E-2</v>
      </c>
      <c r="DR92" s="335">
        <f>$I92*IF($G92="Pickup", SUMIFS(NewEmisData!F:F, NewEmisData!$A:$A, "Pickup", NewEmisData!$B:$B, $A92, NewEmisData!$C:$C, $H92, NewEmisData!$D:$D, DR$2), SUMIFS(NewEmisData!F:F, NewEmisData!$A:$A, "LDV", NewEmisData!$B:$B, $A92, NewEmisData!$C:$C, $H92, NewEmisData!$D:$D, DR$2))</f>
        <v>1.3863936717420301E-2</v>
      </c>
      <c r="DS92" s="335">
        <f>$I92*IF($G92="Pickup", SUMIFS(NewEmisData!G:G, NewEmisData!$A:$A, "Pickup", NewEmisData!$B:$B, $A92, NewEmisData!$C:$C, $H92, NewEmisData!$D:$D, DS$2), SUMIFS(NewEmisData!G:G, NewEmisData!$A:$A, "LDV", NewEmisData!$B:$B, $A92, NewEmisData!$C:$C, $H92, NewEmisData!$D:$D, DS$2))</f>
        <v>7.7781518788835203E-3</v>
      </c>
      <c r="DT92" s="335">
        <f>$I92*IF($G92="Pickup", SUMIFS(NewEmisData!H:H, NewEmisData!$A:$A, "Pickup", NewEmisData!$B:$B, $A92, NewEmisData!$C:$C, $H92, NewEmisData!$D:$D, DT$2), SUMIFS(NewEmisData!H:H, NewEmisData!$A:$A, "LDV", NewEmisData!$B:$B, $A92, NewEmisData!$C:$C, $H92, NewEmisData!$D:$D, DT$2))</f>
        <v>5.7322093860778401E-3</v>
      </c>
      <c r="DU92" s="335">
        <f>$I92*IF($G92="Pickup", SUMIFS(NewEmisData!I:I, NewEmisData!$A:$A, "Pickup", NewEmisData!$B:$B, $A92, NewEmisData!$C:$C, $H92, NewEmisData!$D:$D, DU$2), SUMIFS(NewEmisData!I:I, NewEmisData!$A:$A, "LDV", NewEmisData!$B:$B, $A92, NewEmisData!$C:$C, $H92, NewEmisData!$D:$D, DU$2))</f>
        <v>4.3256391180192299E-3</v>
      </c>
      <c r="DV92" s="335">
        <f>$I92*IF($G92="Pickup", SUMIFS(NewEmisData!J:J, NewEmisData!$A:$A, "Pickup", NewEmisData!$B:$B, $A92, NewEmisData!$C:$C, $H92, NewEmisData!$D:$D, DV$2), SUMIFS(NewEmisData!J:J, NewEmisData!$A:$A, "LDV", NewEmisData!$B:$B, $A92, NewEmisData!$C:$C, $H92, NewEmisData!$D:$D, DV$2))</f>
        <v>3.5428085182032999E-3</v>
      </c>
      <c r="DW92" s="335">
        <f>$I92*IF($G92="Pickup", SUMIFS(NewEmisData!K:K, NewEmisData!$A:$A, "Pickup", NewEmisData!$B:$B, $A92, NewEmisData!$C:$C, $H92, NewEmisData!$D:$D, DW$2), SUMIFS(NewEmisData!K:K, NewEmisData!$A:$A, "LDV", NewEmisData!$B:$B, $A92, NewEmisData!$C:$C, $H92, NewEmisData!$D:$D, DW$2))</f>
        <v>3.2299117711483399E-3</v>
      </c>
      <c r="DX92" s="335">
        <f>$I92*IF($G92="Pickup", SUMIFS(NewEmisData!L:L, NewEmisData!$A:$A, "Pickup", NewEmisData!$B:$B, $A92, NewEmisData!$C:$C, $H92, NewEmisData!$D:$D, DX$2), SUMIFS(NewEmisData!L:L, NewEmisData!$A:$A, "LDV", NewEmisData!$B:$B, $A92, NewEmisData!$C:$C, $H92, NewEmisData!$D:$D, DX$2))</f>
        <v>3.1682416671431099E-3</v>
      </c>
      <c r="DY92" s="335">
        <f>$I92*IF($G92="Pickup", SUMIFS(NewEmisData!M:M, NewEmisData!$A:$A, "Pickup", NewEmisData!$B:$B, $A92, NewEmisData!$C:$C, $H92, NewEmisData!$D:$D, DY$2), SUMIFS(NewEmisData!M:M, NewEmisData!$A:$A, "LDV", NewEmisData!$B:$B, $A92, NewEmisData!$C:$C, $H92, NewEmisData!$D:$D, DY$2))</f>
        <v>3.15275502726478E-3</v>
      </c>
      <c r="DZ92" s="335">
        <v>5.594489642908501E-3</v>
      </c>
      <c r="EA92" s="335">
        <f t="shared" si="118"/>
        <v>809.18625562190198</v>
      </c>
      <c r="EB92" s="335">
        <f t="shared" si="119"/>
        <v>717.37917726989394</v>
      </c>
      <c r="EC92" s="335">
        <f t="shared" si="120"/>
        <v>565.23600524957101</v>
      </c>
      <c r="ED92" s="335">
        <f t="shared" si="121"/>
        <v>472.41891643346997</v>
      </c>
      <c r="EE92" s="335">
        <f t="shared" si="122"/>
        <v>412.86398479136801</v>
      </c>
      <c r="EF92" s="335">
        <f t="shared" si="123"/>
        <v>382.70335541305002</v>
      </c>
      <c r="EG92" s="335">
        <f t="shared" si="124"/>
        <v>369.486844409941</v>
      </c>
      <c r="EH92" s="335">
        <f t="shared" si="125"/>
        <v>366.75951772725199</v>
      </c>
      <c r="EI92" s="335">
        <f t="shared" si="126"/>
        <v>366.33687885587801</v>
      </c>
      <c r="EJ92" s="335">
        <f t="shared" si="127"/>
        <v>0.27672218065037407</v>
      </c>
      <c r="EK92" s="335">
        <f t="shared" si="128"/>
        <v>1.00256458087036</v>
      </c>
      <c r="EL92" s="335">
        <f t="shared" si="129"/>
        <v>0.39560747527751999</v>
      </c>
      <c r="EM92" s="335">
        <f t="shared" si="130"/>
        <v>0.19159818828877601</v>
      </c>
      <c r="EN92" s="335">
        <f t="shared" si="131"/>
        <v>0.12217599625012</v>
      </c>
      <c r="EO92" s="335">
        <f t="shared" si="132"/>
        <v>8.1029190806467893E-2</v>
      </c>
      <c r="EP92" s="335">
        <f t="shared" si="133"/>
        <v>5.4567341905185598E-2</v>
      </c>
      <c r="EQ92" s="335">
        <f t="shared" si="134"/>
        <v>4.4030783970489901E-2</v>
      </c>
      <c r="ER92" s="335">
        <f t="shared" si="135"/>
        <v>4.1990059655105501E-2</v>
      </c>
      <c r="ES92" s="335">
        <f t="shared" si="136"/>
        <v>4.1490516506061503E-2</v>
      </c>
      <c r="ET92" s="335">
        <f t="shared" si="137"/>
        <v>6.1988464688476796E-2</v>
      </c>
      <c r="EU92" s="335">
        <f t="shared" si="138"/>
        <v>1.40017655016191E-2</v>
      </c>
      <c r="EV92" s="335">
        <f t="shared" si="139"/>
        <v>1.2413170210923301E-2</v>
      </c>
      <c r="EW92" s="335">
        <f t="shared" si="140"/>
        <v>8.1086013766454006E-3</v>
      </c>
      <c r="EX92" s="335">
        <f t="shared" si="141"/>
        <v>6.7770962147280997E-3</v>
      </c>
      <c r="EY92" s="335">
        <f t="shared" si="142"/>
        <v>5.9227487489961397E-3</v>
      </c>
      <c r="EZ92" s="335">
        <f t="shared" si="143"/>
        <v>5.4900769721154498E-3</v>
      </c>
      <c r="FA92" s="335">
        <f t="shared" si="144"/>
        <v>5.3004799651939901E-3</v>
      </c>
      <c r="FB92" s="335">
        <f t="shared" si="145"/>
        <v>5.2613551409495399E-3</v>
      </c>
      <c r="FC92" s="335">
        <f t="shared" si="146"/>
        <v>5.2552925304367899E-3</v>
      </c>
      <c r="FD92" s="335">
        <f t="shared" si="147"/>
        <v>1.7442083422488778E-3</v>
      </c>
      <c r="FE92" s="335">
        <f t="shared" si="148"/>
        <v>0.115772764989804</v>
      </c>
      <c r="FF92" s="335">
        <f t="shared" si="149"/>
        <v>0.11041053337507201</v>
      </c>
      <c r="FG92" s="335">
        <f t="shared" si="150"/>
        <v>8.9064450289023406E-2</v>
      </c>
      <c r="FH92" s="335">
        <f t="shared" si="151"/>
        <v>8.7932937699846503E-2</v>
      </c>
      <c r="FI92" s="335">
        <f t="shared" si="152"/>
        <v>8.66400670344568E-2</v>
      </c>
      <c r="FJ92" s="335">
        <f t="shared" si="153"/>
        <v>8.5515845774985999E-2</v>
      </c>
      <c r="FK92" s="335">
        <f t="shared" si="154"/>
        <v>8.4877871012289302E-2</v>
      </c>
      <c r="FL92" s="335">
        <f t="shared" si="155"/>
        <v>8.4636887277329695E-2</v>
      </c>
      <c r="FM92" s="335">
        <f t="shared" si="156"/>
        <v>8.4577535540567794E-2</v>
      </c>
      <c r="FN92" s="335">
        <f t="shared" si="157"/>
        <v>4.7629366333098749E-2</v>
      </c>
      <c r="FO92" s="335">
        <f t="shared" si="158"/>
        <v>2.5560187952441901E-2</v>
      </c>
      <c r="FP92" s="335">
        <f t="shared" si="159"/>
        <v>2.0822176230306699E-2</v>
      </c>
      <c r="FQ92" s="335">
        <f t="shared" si="160"/>
        <v>1.62964680076296E-2</v>
      </c>
      <c r="FR92" s="335">
        <f t="shared" si="161"/>
        <v>1.52894671516547E-2</v>
      </c>
      <c r="FS92" s="335">
        <f t="shared" si="162"/>
        <v>1.4142061331261099E-2</v>
      </c>
      <c r="FT92" s="335">
        <f t="shared" si="163"/>
        <v>1.31466340212829E-2</v>
      </c>
      <c r="FU92" s="335">
        <f t="shared" si="164"/>
        <v>1.25820467149478E-2</v>
      </c>
      <c r="FV92" s="335">
        <f t="shared" si="165"/>
        <v>1.2368813254204299E-2</v>
      </c>
      <c r="FW92" s="335">
        <f t="shared" si="166"/>
        <v>1.2316300985385199E-2</v>
      </c>
      <c r="FX92" s="335">
        <f t="shared" si="167"/>
        <v>9.4789149915835945E-3</v>
      </c>
    </row>
    <row r="93" spans="1:180" x14ac:dyDescent="0.2">
      <c r="A93" s="305" t="str">
        <f>_xlfn.CONCAT(IF(LEFT(TRIM(A92),1)="*", "*R", "R"), 1+RIGHT(TRIM(A92),1))</f>
        <v>R5</v>
      </c>
      <c r="B93" s="305" t="str">
        <f t="shared" si="184"/>
        <v>TLPGSLC11</v>
      </c>
      <c r="C93" s="305" t="str">
        <f t="shared" si="185"/>
        <v>TL.GSL.P.CONV.2011</v>
      </c>
      <c r="D93" s="301" t="str">
        <f t="shared" si="186"/>
        <v>bn-vmt, bn-vmt/a</v>
      </c>
      <c r="E93" s="301" t="str">
        <f t="shared" si="187"/>
        <v>TLGSL</v>
      </c>
      <c r="F93" s="301" t="str">
        <f t="shared" si="188"/>
        <v>TL</v>
      </c>
      <c r="G93" s="315" t="s">
        <v>820</v>
      </c>
      <c r="H93" s="315" t="s">
        <v>814</v>
      </c>
      <c r="I93" s="315">
        <v>1</v>
      </c>
      <c r="J93" s="315" t="str">
        <f t="shared" si="168"/>
        <v>Pickup-GSL</v>
      </c>
      <c r="K93" s="335">
        <f>$I93*IF($G93="Pickup", SUMIFS(NewEmisData!E:E, NewEmisData!$A:$A, "Pickup", NewEmisData!$B:$B, $A93, NewEmisData!$C:$C, $H93, NewEmisData!$D:$D, K$2), SUMIFS(NewEmisData!E:E, NewEmisData!$A:$A, "LDV", NewEmisData!$B:$B, $A93, NewEmisData!$C:$C, $H93, NewEmisData!$D:$D, K$2))</f>
        <v>636.94844021221104</v>
      </c>
      <c r="L93" s="335">
        <f>$I93*IF($G93="Pickup", SUMIFS(NewEmisData!F:F, NewEmisData!$A:$A, "Pickup", NewEmisData!$B:$B, $A93, NewEmisData!$C:$C, $H93, NewEmisData!$D:$D, L$2), SUMIFS(NewEmisData!F:F, NewEmisData!$A:$A, "LDV", NewEmisData!$B:$B, $A93, NewEmisData!$C:$C, $H93, NewEmisData!$D:$D, L$2))</f>
        <v>566.99958479862596</v>
      </c>
      <c r="M93" s="335">
        <f>$I93*IF($G93="Pickup", SUMIFS(NewEmisData!G:G, NewEmisData!$A:$A, "Pickup", NewEmisData!$B:$B, $A93, NewEmisData!$C:$C, $H93, NewEmisData!$D:$D, M$2), SUMIFS(NewEmisData!G:G, NewEmisData!$A:$A, "LDV", NewEmisData!$B:$B, $A93, NewEmisData!$C:$C, $H93, NewEmisData!$D:$D, M$2))</f>
        <v>456.866446538378</v>
      </c>
      <c r="N93" s="335">
        <f>$I93*IF($G93="Pickup", SUMIFS(NewEmisData!H:H, NewEmisData!$A:$A, "Pickup", NewEmisData!$B:$B, $A93, NewEmisData!$C:$C, $H93, NewEmisData!$D:$D, N$2), SUMIFS(NewEmisData!H:H, NewEmisData!$A:$A, "LDV", NewEmisData!$B:$B, $A93, NewEmisData!$C:$C, $H93, NewEmisData!$D:$D, N$2))</f>
        <v>382.95379819743698</v>
      </c>
      <c r="O93" s="335">
        <f>$I93*IF($G93="Pickup", SUMIFS(NewEmisData!I:I, NewEmisData!$A:$A, "Pickup", NewEmisData!$B:$B, $A93, NewEmisData!$C:$C, $H93, NewEmisData!$D:$D, O$2), SUMIFS(NewEmisData!I:I, NewEmisData!$A:$A, "LDV", NewEmisData!$B:$B, $A93, NewEmisData!$C:$C, $H93, NewEmisData!$D:$D, O$2))</f>
        <v>335.05122696410302</v>
      </c>
      <c r="P93" s="335">
        <f>$I93*IF($G93="Pickup", SUMIFS(NewEmisData!J:J, NewEmisData!$A:$A, "Pickup", NewEmisData!$B:$B, $A93, NewEmisData!$C:$C, $H93, NewEmisData!$D:$D, P$2), SUMIFS(NewEmisData!J:J, NewEmisData!$A:$A, "LDV", NewEmisData!$B:$B, $A93, NewEmisData!$C:$C, $H93, NewEmisData!$D:$D, P$2))</f>
        <v>310.47516282180999</v>
      </c>
      <c r="Q93" s="335">
        <f>$I93*IF($G93="Pickup", SUMIFS(NewEmisData!K:K, NewEmisData!$A:$A, "Pickup", NewEmisData!$B:$B, $A93, NewEmisData!$C:$C, $H93, NewEmisData!$D:$D, Q$2), SUMIFS(NewEmisData!K:K, NewEmisData!$A:$A, "LDV", NewEmisData!$B:$B, $A93, NewEmisData!$C:$C, $H93, NewEmisData!$D:$D, Q$2))</f>
        <v>299.643314234321</v>
      </c>
      <c r="R93" s="335">
        <f>$I93*IF($G93="Pickup", SUMIFS(NewEmisData!L:L, NewEmisData!$A:$A, "Pickup", NewEmisData!$B:$B, $A93, NewEmisData!$C:$C, $H93, NewEmisData!$D:$D, R$2), SUMIFS(NewEmisData!L:L, NewEmisData!$A:$A, "LDV", NewEmisData!$B:$B, $A93, NewEmisData!$C:$C, $H93, NewEmisData!$D:$D, R$2))</f>
        <v>297.422458601252</v>
      </c>
      <c r="S93" s="335">
        <f>$I93*IF($G93="Pickup", SUMIFS(NewEmisData!M:M, NewEmisData!$A:$A, "Pickup", NewEmisData!$B:$B, $A93, NewEmisData!$C:$C, $H93, NewEmisData!$D:$D, S$2), SUMIFS(NewEmisData!M:M, NewEmisData!$A:$A, "LDV", NewEmisData!$B:$B, $A93, NewEmisData!$C:$C, $H93, NewEmisData!$D:$D, S$2))</f>
        <v>297.08495907381399</v>
      </c>
      <c r="T93" s="335">
        <v>0.27672218065037407</v>
      </c>
      <c r="U93" s="335">
        <f>$I93*IF($G93="Pickup", SUMIFS(NewEmisData!E:E, NewEmisData!$A:$A, "Pickup", NewEmisData!$B:$B, $A93, NewEmisData!$C:$C, $H93, NewEmisData!$D:$D, U$2), SUMIFS(NewEmisData!E:E, NewEmisData!$A:$A, "LDV", NewEmisData!$B:$B, $A93, NewEmisData!$C:$C, $H93, NewEmisData!$D:$D, U$2))</f>
        <v>0.95484960134202601</v>
      </c>
      <c r="V93" s="335">
        <f>$I93*IF($G93="Pickup", SUMIFS(NewEmisData!F:F, NewEmisData!$A:$A, "Pickup", NewEmisData!$B:$B, $A93, NewEmisData!$C:$C, $H93, NewEmisData!$D:$D, V$2), SUMIFS(NewEmisData!F:F, NewEmisData!$A:$A, "LDV", NewEmisData!$B:$B, $A93, NewEmisData!$C:$C, $H93, NewEmisData!$D:$D, V$2))</f>
        <v>0.32981051515610799</v>
      </c>
      <c r="W93" s="335">
        <f>$I93*IF($G93="Pickup", SUMIFS(NewEmisData!G:G, NewEmisData!$A:$A, "Pickup", NewEmisData!$B:$B, $A93, NewEmisData!$C:$C, $H93, NewEmisData!$D:$D, W$2), SUMIFS(NewEmisData!G:G, NewEmisData!$A:$A, "LDV", NewEmisData!$B:$B, $A93, NewEmisData!$C:$C, $H93, NewEmisData!$D:$D, W$2))</f>
        <v>0.24604011687187799</v>
      </c>
      <c r="X93" s="335">
        <f>$I93*IF($G93="Pickup", SUMIFS(NewEmisData!H:H, NewEmisData!$A:$A, "Pickup", NewEmisData!$B:$B, $A93, NewEmisData!$C:$C, $H93, NewEmisData!$D:$D, X$2), SUMIFS(NewEmisData!H:H, NewEmisData!$A:$A, "LDV", NewEmisData!$B:$B, $A93, NewEmisData!$C:$C, $H93, NewEmisData!$D:$D, X$2))</f>
        <v>0.16340489519828999</v>
      </c>
      <c r="Y93" s="335">
        <f>$I93*IF($G93="Pickup", SUMIFS(NewEmisData!I:I, NewEmisData!$A:$A, "Pickup", NewEmisData!$B:$B, $A93, NewEmisData!$C:$C, $H93, NewEmisData!$D:$D, Y$2), SUMIFS(NewEmisData!I:I, NewEmisData!$A:$A, "LDV", NewEmisData!$B:$B, $A93, NewEmisData!$C:$C, $H93, NewEmisData!$D:$D, Y$2))</f>
        <v>0.11306985767462301</v>
      </c>
      <c r="Z93" s="335">
        <f>$I93*IF($G93="Pickup", SUMIFS(NewEmisData!J:J, NewEmisData!$A:$A, "Pickup", NewEmisData!$B:$B, $A93, NewEmisData!$C:$C, $H93, NewEmisData!$D:$D, Z$2), SUMIFS(NewEmisData!J:J, NewEmisData!$A:$A, "LDV", NewEmisData!$B:$B, $A93, NewEmisData!$C:$C, $H93, NewEmisData!$D:$D, Z$2))</f>
        <v>7.9270221337579605E-2</v>
      </c>
      <c r="AA93" s="335">
        <f>$I93*IF($G93="Pickup", SUMIFS(NewEmisData!K:K, NewEmisData!$A:$A, "Pickup", NewEmisData!$B:$B, $A93, NewEmisData!$C:$C, $H93, NewEmisData!$D:$D, AA$2), SUMIFS(NewEmisData!K:K, NewEmisData!$A:$A, "LDV", NewEmisData!$B:$B, $A93, NewEmisData!$C:$C, $H93, NewEmisData!$D:$D, AA$2))</f>
        <v>6.5833743509444598E-2</v>
      </c>
      <c r="AB93" s="335">
        <f>$I93*IF($G93="Pickup", SUMIFS(NewEmisData!L:L, NewEmisData!$A:$A, "Pickup", NewEmisData!$B:$B, $A93, NewEmisData!$C:$C, $H93, NewEmisData!$D:$D, AB$2), SUMIFS(NewEmisData!L:L, NewEmisData!$A:$A, "LDV", NewEmisData!$B:$B, $A93, NewEmisData!$C:$C, $H93, NewEmisData!$D:$D, AB$2))</f>
        <v>6.3200548797440706E-2</v>
      </c>
      <c r="AC93" s="335">
        <f>$I93*IF($G93="Pickup", SUMIFS(NewEmisData!M:M, NewEmisData!$A:$A, "Pickup", NewEmisData!$B:$B, $A93, NewEmisData!$C:$C, $H93, NewEmisData!$D:$D, AC$2), SUMIFS(NewEmisData!M:M, NewEmisData!$A:$A, "LDV", NewEmisData!$B:$B, $A93, NewEmisData!$C:$C, $H93, NewEmisData!$D:$D, AC$2))</f>
        <v>6.2566022635143603E-2</v>
      </c>
      <c r="AD93" s="335">
        <v>6.1988464688476796E-2</v>
      </c>
      <c r="AE93" s="335">
        <f>$I93*IF($G93="Pickup", SUMIFS(NewEmisData!E:E, NewEmisData!$A:$A, "Pickup", NewEmisData!$B:$B, $A93, NewEmisData!$C:$C, $H93, NewEmisData!$D:$D, AE$2), SUMIFS(NewEmisData!E:E, NewEmisData!$A:$A, "LDV", NewEmisData!$B:$B, $A93, NewEmisData!$C:$C, $H93, NewEmisData!$D:$D, AE$2))</f>
        <v>1.1021446784144399E-2</v>
      </c>
      <c r="AF93" s="335">
        <f>$I93*IF($G93="Pickup", SUMIFS(NewEmisData!F:F, NewEmisData!$A:$A, "Pickup", NewEmisData!$B:$B, $A93, NewEmisData!$C:$C, $H93, NewEmisData!$D:$D, AF$2), SUMIFS(NewEmisData!F:F, NewEmisData!$A:$A, "LDV", NewEmisData!$B:$B, $A93, NewEmisData!$C:$C, $H93, NewEmisData!$D:$D, AF$2))</f>
        <v>9.8110891355443607E-3</v>
      </c>
      <c r="AG93" s="335">
        <f>$I93*IF($G93="Pickup", SUMIFS(NewEmisData!G:G, NewEmisData!$A:$A, "Pickup", NewEmisData!$B:$B, $A93, NewEmisData!$C:$C, $H93, NewEmisData!$D:$D, AG$2), SUMIFS(NewEmisData!G:G, NewEmisData!$A:$A, "LDV", NewEmisData!$B:$B, $A93, NewEmisData!$C:$C, $H93, NewEmisData!$D:$D, AG$2))</f>
        <v>6.5539868464526696E-3</v>
      </c>
      <c r="AH93" s="335">
        <f>$I93*IF($G93="Pickup", SUMIFS(NewEmisData!H:H, NewEmisData!$A:$A, "Pickup", NewEmisData!$B:$B, $A93, NewEmisData!$C:$C, $H93, NewEmisData!$D:$D, AH$2), SUMIFS(NewEmisData!H:H, NewEmisData!$A:$A, "LDV", NewEmisData!$B:$B, $A93, NewEmisData!$C:$C, $H93, NewEmisData!$D:$D, AH$2))</f>
        <v>5.4936733467738199E-3</v>
      </c>
      <c r="AI93" s="335">
        <f>$I93*IF($G93="Pickup", SUMIFS(NewEmisData!I:I, NewEmisData!$A:$A, "Pickup", NewEmisData!$B:$B, $A93, NewEmisData!$C:$C, $H93, NewEmisData!$D:$D, AI$2), SUMIFS(NewEmisData!I:I, NewEmisData!$A:$A, "LDV", NewEmisData!$B:$B, $A93, NewEmisData!$C:$C, $H93, NewEmisData!$D:$D, AI$2))</f>
        <v>4.8064844177770098E-3</v>
      </c>
      <c r="AJ93" s="335">
        <f>$I93*IF($G93="Pickup", SUMIFS(NewEmisData!J:J, NewEmisData!$A:$A, "Pickup", NewEmisData!$B:$B, $A93, NewEmisData!$C:$C, $H93, NewEmisData!$D:$D, AJ$2), SUMIFS(NewEmisData!J:J, NewEmisData!$A:$A, "LDV", NewEmisData!$B:$B, $A93, NewEmisData!$C:$C, $H93, NewEmisData!$D:$D, AJ$2))</f>
        <v>4.4539285892842596E-3</v>
      </c>
      <c r="AK93" s="335">
        <f>$I93*IF($G93="Pickup", SUMIFS(NewEmisData!K:K, NewEmisData!$A:$A, "Pickup", NewEmisData!$B:$B, $A93, NewEmisData!$C:$C, $H93, NewEmisData!$D:$D, AK$2), SUMIFS(NewEmisData!K:K, NewEmisData!$A:$A, "LDV", NewEmisData!$B:$B, $A93, NewEmisData!$C:$C, $H93, NewEmisData!$D:$D, AK$2))</f>
        <v>4.29853574921071E-3</v>
      </c>
      <c r="AL93" s="335">
        <f>$I93*IF($G93="Pickup", SUMIFS(NewEmisData!L:L, NewEmisData!$A:$A, "Pickup", NewEmisData!$B:$B, $A93, NewEmisData!$C:$C, $H93, NewEmisData!$D:$D, AL$2), SUMIFS(NewEmisData!L:L, NewEmisData!$A:$A, "LDV", NewEmisData!$B:$B, $A93, NewEmisData!$C:$C, $H93, NewEmisData!$D:$D, AL$2))</f>
        <v>4.26667913277963E-3</v>
      </c>
      <c r="AM93" s="335">
        <f>$I93*IF($G93="Pickup", SUMIFS(NewEmisData!M:M, NewEmisData!$A:$A, "Pickup", NewEmisData!$B:$B, $A93, NewEmisData!$C:$C, $H93, NewEmisData!$D:$D, AM$2), SUMIFS(NewEmisData!M:M, NewEmisData!$A:$A, "LDV", NewEmisData!$B:$B, $A93, NewEmisData!$C:$C, $H93, NewEmisData!$D:$D, AM$2))</f>
        <v>4.2618372306538798E-3</v>
      </c>
      <c r="AN93" s="335">
        <v>1.7442083422488778E-3</v>
      </c>
      <c r="AO93" s="335">
        <f>$I93*IF($G93="Pickup", SUMIFS(NewEmisData!E:E, NewEmisData!$A:$A, "Pickup", NewEmisData!$B:$B, $A93, NewEmisData!$C:$C, $H93, NewEmisData!$D:$D, AO$2), SUMIFS(NewEmisData!E:E, NewEmisData!$A:$A, "LDV", NewEmisData!$B:$B, $A93, NewEmisData!$C:$C, $H93, NewEmisData!$D:$D, AO$2))</f>
        <v>7.9451070233561405E-2</v>
      </c>
      <c r="AP93" s="335">
        <f>$I93*IF($G93="Pickup", SUMIFS(NewEmisData!F:F, NewEmisData!$A:$A, "Pickup", NewEmisData!$B:$B, $A93, NewEmisData!$C:$C, $H93, NewEmisData!$D:$D, AP$2), SUMIFS(NewEmisData!F:F, NewEmisData!$A:$A, "LDV", NewEmisData!$B:$B, $A93, NewEmisData!$C:$C, $H93, NewEmisData!$D:$D, AP$2))</f>
        <v>7.6276868152400201E-2</v>
      </c>
      <c r="AQ93" s="335">
        <f>$I93*IF($G93="Pickup", SUMIFS(NewEmisData!G:G, NewEmisData!$A:$A, "Pickup", NewEmisData!$B:$B, $A93, NewEmisData!$C:$C, $H93, NewEmisData!$D:$D, AQ$2), SUMIFS(NewEmisData!G:G, NewEmisData!$A:$A, "LDV", NewEmisData!$B:$B, $A93, NewEmisData!$C:$C, $H93, NewEmisData!$D:$D, AQ$2))</f>
        <v>5.6652715818935197E-2</v>
      </c>
      <c r="AR93" s="335">
        <f>$I93*IF($G93="Pickup", SUMIFS(NewEmisData!H:H, NewEmisData!$A:$A, "Pickup", NewEmisData!$B:$B, $A93, NewEmisData!$C:$C, $H93, NewEmisData!$D:$D, AR$2), SUMIFS(NewEmisData!H:H, NewEmisData!$A:$A, "LDV", NewEmisData!$B:$B, $A93, NewEmisData!$C:$C, $H93, NewEmisData!$D:$D, AR$2))</f>
        <v>5.5408492647584899E-2</v>
      </c>
      <c r="AS93" s="335">
        <f>$I93*IF($G93="Pickup", SUMIFS(NewEmisData!I:I, NewEmisData!$A:$A, "Pickup", NewEmisData!$B:$B, $A93, NewEmisData!$C:$C, $H93, NewEmisData!$D:$D, AS$2), SUMIFS(NewEmisData!I:I, NewEmisData!$A:$A, "LDV", NewEmisData!$B:$B, $A93, NewEmisData!$C:$C, $H93, NewEmisData!$D:$D, AS$2))</f>
        <v>5.40165053540533E-2</v>
      </c>
      <c r="AT93" s="335">
        <f>$I93*IF($G93="Pickup", SUMIFS(NewEmisData!J:J, NewEmisData!$A:$A, "Pickup", NewEmisData!$B:$B, $A93, NewEmisData!$C:$C, $H93, NewEmisData!$D:$D, AT$2), SUMIFS(NewEmisData!J:J, NewEmisData!$A:$A, "LDV", NewEmisData!$B:$B, $A93, NewEmisData!$C:$C, $H93, NewEmisData!$D:$D, AT$2))</f>
        <v>5.2775032208320603E-2</v>
      </c>
      <c r="AU93" s="335">
        <f>$I93*IF($G93="Pickup", SUMIFS(NewEmisData!K:K, NewEmisData!$A:$A, "Pickup", NewEmisData!$B:$B, $A93, NewEmisData!$C:$C, $H93, NewEmisData!$D:$D, AU$2), SUMIFS(NewEmisData!K:K, NewEmisData!$A:$A, "LDV", NewEmisData!$B:$B, $A93, NewEmisData!$C:$C, $H93, NewEmisData!$D:$D, AU$2))</f>
        <v>5.2063088006762799E-2</v>
      </c>
      <c r="AV93" s="335">
        <f>$I93*IF($G93="Pickup", SUMIFS(NewEmisData!L:L, NewEmisData!$A:$A, "Pickup", NewEmisData!$B:$B, $A93, NewEmisData!$C:$C, $H93, NewEmisData!$D:$D, AV$2), SUMIFS(NewEmisData!L:L, NewEmisData!$A:$A, "LDV", NewEmisData!$B:$B, $A93, NewEmisData!$C:$C, $H93, NewEmisData!$D:$D, AV$2))</f>
        <v>5.1790075051099199E-2</v>
      </c>
      <c r="AW93" s="335">
        <f>$I93*IF($G93="Pickup", SUMIFS(NewEmisData!M:M, NewEmisData!$A:$A, "Pickup", NewEmisData!$B:$B, $A93, NewEmisData!$C:$C, $H93, NewEmisData!$D:$D, AW$2), SUMIFS(NewEmisData!M:M, NewEmisData!$A:$A, "LDV", NewEmisData!$B:$B, $A93, NewEmisData!$C:$C, $H93, NewEmisData!$D:$D, AW$2))</f>
        <v>5.1722831061276502E-2</v>
      </c>
      <c r="AX93" s="335">
        <v>4.7629366333098749E-2</v>
      </c>
      <c r="AY93" s="335">
        <f>$I93*IF($G93="Pickup", SUMIFS(NewEmisData!E:E, NewEmisData!$A:$A, "Pickup", NewEmisData!$B:$B, $A93, NewEmisData!$C:$C, $H93, NewEmisData!$D:$D, AY$2), SUMIFS(NewEmisData!E:E, NewEmisData!$A:$A, "LDV", NewEmisData!$B:$B, $A93, NewEmisData!$C:$C, $H93, NewEmisData!$D:$D, AY$2))</f>
        <v>1.8003075193996299E-2</v>
      </c>
      <c r="AZ93" s="335">
        <f>$I93*IF($G93="Pickup", SUMIFS(NewEmisData!F:F, NewEmisData!$A:$A, "Pickup", NewEmisData!$B:$B, $A93, NewEmisData!$C:$C, $H93, NewEmisData!$D:$D, AZ$2), SUMIFS(NewEmisData!F:F, NewEmisData!$A:$A, "LDV", NewEmisData!$B:$B, $A93, NewEmisData!$C:$C, $H93, NewEmisData!$D:$D, AZ$2))</f>
        <v>1.52046650049204E-2</v>
      </c>
      <c r="BA93" s="335">
        <f>$I93*IF($G93="Pickup", SUMIFS(NewEmisData!G:G, NewEmisData!$A:$A, "Pickup", NewEmisData!$B:$B, $A93, NewEmisData!$C:$C, $H93, NewEmisData!$D:$D, BA$2), SUMIFS(NewEmisData!G:G, NewEmisData!$A:$A, "LDV", NewEmisData!$B:$B, $A93, NewEmisData!$C:$C, $H93, NewEmisData!$D:$D, BA$2))</f>
        <v>1.2610890393020199E-2</v>
      </c>
      <c r="BB93" s="335">
        <f>$I93*IF($G93="Pickup", SUMIFS(NewEmisData!H:H, NewEmisData!$A:$A, "Pickup", NewEmisData!$B:$B, $A93, NewEmisData!$C:$C, $H93, NewEmisData!$D:$D, BB$2), SUMIFS(NewEmisData!H:H, NewEmisData!$A:$A, "LDV", NewEmisData!$B:$B, $A93, NewEmisData!$C:$C, $H93, NewEmisData!$D:$D, BB$2))</f>
        <v>1.1510978039922799E-2</v>
      </c>
      <c r="BC93" s="335">
        <f>$I93*IF($G93="Pickup", SUMIFS(NewEmisData!I:I, NewEmisData!$A:$A, "Pickup", NewEmisData!$B:$B, $A93, NewEmisData!$C:$C, $H93, NewEmisData!$D:$D, BC$2), SUMIFS(NewEmisData!I:I, NewEmisData!$A:$A, "LDV", NewEmisData!$B:$B, $A93, NewEmisData!$C:$C, $H93, NewEmisData!$D:$D, BC$2))</f>
        <v>1.0279121658658699E-2</v>
      </c>
      <c r="BD93" s="335">
        <f>$I93*IF($G93="Pickup", SUMIFS(NewEmisData!J:J, NewEmisData!$A:$A, "Pickup", NewEmisData!$B:$B, $A93, NewEmisData!$C:$C, $H93, NewEmisData!$D:$D, BD$2), SUMIFS(NewEmisData!J:J, NewEmisData!$A:$A, "LDV", NewEmisData!$B:$B, $A93, NewEmisData!$C:$C, $H93, NewEmisData!$D:$D, BD$2))</f>
        <v>9.1807819279754004E-3</v>
      </c>
      <c r="BE93" s="335">
        <f>$I93*IF($G93="Pickup", SUMIFS(NewEmisData!K:K, NewEmisData!$A:$A, "Pickup", NewEmisData!$B:$B, $A93, NewEmisData!$C:$C, $H93, NewEmisData!$D:$D, BE$2), SUMIFS(NewEmisData!K:K, NewEmisData!$A:$A, "LDV", NewEmisData!$B:$B, $A93, NewEmisData!$C:$C, $H93, NewEmisData!$D:$D, BE$2))</f>
        <v>8.5509801965599399E-3</v>
      </c>
      <c r="BF93" s="335">
        <f>$I93*IF($G93="Pickup", SUMIFS(NewEmisData!L:L, NewEmisData!$A:$A, "Pickup", NewEmisData!$B:$B, $A93, NewEmisData!$C:$C, $H93, NewEmisData!$D:$D, BF$2), SUMIFS(NewEmisData!L:L, NewEmisData!$A:$A, "LDV", NewEmisData!$B:$B, $A93, NewEmisData!$C:$C, $H93, NewEmisData!$D:$D, BF$2))</f>
        <v>8.3094848968453608E-3</v>
      </c>
      <c r="BG93" s="335">
        <f>$I93*IF($G93="Pickup", SUMIFS(NewEmisData!M:M, NewEmisData!$A:$A, "Pickup", NewEmisData!$B:$B, $A93, NewEmisData!$C:$C, $H93, NewEmisData!$D:$D, BG$2), SUMIFS(NewEmisData!M:M, NewEmisData!$A:$A, "LDV", NewEmisData!$B:$B, $A93, NewEmisData!$C:$C, $H93, NewEmisData!$D:$D, BG$2))</f>
        <v>8.2498877149821594E-3</v>
      </c>
      <c r="BH93" s="335">
        <v>9.4789149915835945E-3</v>
      </c>
      <c r="BI93" s="335">
        <f>$I93*IF($G93="Pickup", SUMIFS(NewEmisData!E:E, NewEmisData!$A:$A, "Pickup", NewEmisData!$B:$B, $A93, NewEmisData!$C:$C, $H93, NewEmisData!$D:$D, BI$2), SUMIFS(NewEmisData!E:E, NewEmisData!$A:$A, "LDV", NewEmisData!$B:$B, $A93, NewEmisData!$C:$C, $H93, NewEmisData!$D:$D, BI$2))</f>
        <v>7.8269426470205801</v>
      </c>
      <c r="BJ93" s="335">
        <f>$I93*IF($G93="Pickup", SUMIFS(NewEmisData!F:F, NewEmisData!$A:$A, "Pickup", NewEmisData!$B:$B, $A93, NewEmisData!$C:$C, $H93, NewEmisData!$D:$D, BJ$2), SUMIFS(NewEmisData!F:F, NewEmisData!$A:$A, "LDV", NewEmisData!$B:$B, $A93, NewEmisData!$C:$C, $H93, NewEmisData!$D:$D, BJ$2))</f>
        <v>4.0421881820379104</v>
      </c>
      <c r="BK93" s="335">
        <f>$I93*IF($G93="Pickup", SUMIFS(NewEmisData!G:G, NewEmisData!$A:$A, "Pickup", NewEmisData!$B:$B, $A93, NewEmisData!$C:$C, $H93, NewEmisData!$D:$D, BK$2), SUMIFS(NewEmisData!G:G, NewEmisData!$A:$A, "LDV", NewEmisData!$B:$B, $A93, NewEmisData!$C:$C, $H93, NewEmisData!$D:$D, BK$2))</f>
        <v>3.2560062664062701</v>
      </c>
      <c r="BL93" s="335">
        <f>$I93*IF($G93="Pickup", SUMIFS(NewEmisData!H:H, NewEmisData!$A:$A, "Pickup", NewEmisData!$B:$B, $A93, NewEmisData!$C:$C, $H93, NewEmisData!$D:$D, BL$2), SUMIFS(NewEmisData!H:H, NewEmisData!$A:$A, "LDV", NewEmisData!$B:$B, $A93, NewEmisData!$C:$C, $H93, NewEmisData!$D:$D, BL$2))</f>
        <v>2.4871452670272798</v>
      </c>
      <c r="BM93" s="335">
        <f>$I93*IF($G93="Pickup", SUMIFS(NewEmisData!I:I, NewEmisData!$A:$A, "Pickup", NewEmisData!$B:$B, $A93, NewEmisData!$C:$C, $H93, NewEmisData!$D:$D, BM$2), SUMIFS(NewEmisData!I:I, NewEmisData!$A:$A, "LDV", NewEmisData!$B:$B, $A93, NewEmisData!$C:$C, $H93, NewEmisData!$D:$D, BM$2))</f>
        <v>1.7690758763782799</v>
      </c>
      <c r="BN93" s="335">
        <f>$I93*IF($G93="Pickup", SUMIFS(NewEmisData!J:J, NewEmisData!$A:$A, "Pickup", NewEmisData!$B:$B, $A93, NewEmisData!$C:$C, $H93, NewEmisData!$D:$D, BN$2), SUMIFS(NewEmisData!J:J, NewEmisData!$A:$A, "LDV", NewEmisData!$B:$B, $A93, NewEmisData!$C:$C, $H93, NewEmisData!$D:$D, BN$2))</f>
        <v>1.3113510406404001</v>
      </c>
      <c r="BO93" s="335">
        <f>$I93*IF($G93="Pickup", SUMIFS(NewEmisData!K:K, NewEmisData!$A:$A, "Pickup", NewEmisData!$B:$B, $A93, NewEmisData!$C:$C, $H93, NewEmisData!$D:$D, BO$2), SUMIFS(NewEmisData!K:K, NewEmisData!$A:$A, "LDV", NewEmisData!$B:$B, $A93, NewEmisData!$C:$C, $H93, NewEmisData!$D:$D, BO$2))</f>
        <v>1.1416931511575099</v>
      </c>
      <c r="BP93" s="335">
        <f>$I93*IF($G93="Pickup", SUMIFS(NewEmisData!L:L, NewEmisData!$A:$A, "Pickup", NewEmisData!$B:$B, $A93, NewEmisData!$C:$C, $H93, NewEmisData!$D:$D, BP$2), SUMIFS(NewEmisData!L:L, NewEmisData!$A:$A, "LDV", NewEmisData!$B:$B, $A93, NewEmisData!$C:$C, $H93, NewEmisData!$D:$D, BP$2))</f>
        <v>1.1081399449582501</v>
      </c>
      <c r="BQ93" s="335">
        <f>$I93*IF($G93="Pickup", SUMIFS(NewEmisData!M:M, NewEmisData!$A:$A, "Pickup", NewEmisData!$B:$B, $A93, NewEmisData!$C:$C, $H93, NewEmisData!$D:$D, BQ$2), SUMIFS(NewEmisData!M:M, NewEmisData!$A:$A, "LDV", NewEmisData!$B:$B, $A93, NewEmisData!$C:$C, $H93, NewEmisData!$D:$D, BQ$2))</f>
        <v>1.0988354785630501</v>
      </c>
      <c r="BR93" s="335">
        <v>1.6588293829830492</v>
      </c>
      <c r="BS93" s="335">
        <f>$I93*IF($G93="Pickup", SUMIFS(NewEmisData!E:E, NewEmisData!$A:$A, "Pickup", NewEmisData!$B:$B, $A93, NewEmisData!$C:$C, $H93, NewEmisData!$D:$D, BS$2), SUMIFS(NewEmisData!E:E, NewEmisData!$A:$A, "LDV", NewEmisData!$B:$B, $A93, NewEmisData!$C:$C, $H93, NewEmisData!$D:$D, BS$2))</f>
        <v>0.72531081158725197</v>
      </c>
      <c r="BT93" s="335">
        <f>$I93*IF($G93="Pickup", SUMIFS(NewEmisData!F:F, NewEmisData!$A:$A, "Pickup", NewEmisData!$B:$B, $A93, NewEmisData!$C:$C, $H93, NewEmisData!$D:$D, BT$2), SUMIFS(NewEmisData!F:F, NewEmisData!$A:$A, "LDV", NewEmisData!$B:$B, $A93, NewEmisData!$C:$C, $H93, NewEmisData!$D:$D, BT$2))</f>
        <v>0.31274915613333698</v>
      </c>
      <c r="BU93" s="335">
        <f>$I93*IF($G93="Pickup", SUMIFS(NewEmisData!G:G, NewEmisData!$A:$A, "Pickup", NewEmisData!$B:$B, $A93, NewEmisData!$C:$C, $H93, NewEmisData!$D:$D, BU$2), SUMIFS(NewEmisData!G:G, NewEmisData!$A:$A, "LDV", NewEmisData!$B:$B, $A93, NewEmisData!$C:$C, $H93, NewEmisData!$D:$D, BU$2))</f>
        <v>0.23947671356780501</v>
      </c>
      <c r="BV93" s="335">
        <f>$I93*IF($G93="Pickup", SUMIFS(NewEmisData!H:H, NewEmisData!$A:$A, "Pickup", NewEmisData!$B:$B, $A93, NewEmisData!$C:$C, $H93, NewEmisData!$D:$D, BV$2), SUMIFS(NewEmisData!H:H, NewEmisData!$A:$A, "LDV", NewEmisData!$B:$B, $A93, NewEmisData!$C:$C, $H93, NewEmisData!$D:$D, BV$2))</f>
        <v>0.19148873413821901</v>
      </c>
      <c r="BW93" s="335">
        <f>$I93*IF($G93="Pickup", SUMIFS(NewEmisData!I:I, NewEmisData!$A:$A, "Pickup", NewEmisData!$B:$B, $A93, NewEmisData!$C:$C, $H93, NewEmisData!$D:$D, BW$2), SUMIFS(NewEmisData!I:I, NewEmisData!$A:$A, "LDV", NewEmisData!$B:$B, $A93, NewEmisData!$C:$C, $H93, NewEmisData!$D:$D, BW$2))</f>
        <v>0.14759628251015899</v>
      </c>
      <c r="BX93" s="335">
        <f>$I93*IF($G93="Pickup", SUMIFS(NewEmisData!J:J, NewEmisData!$A:$A, "Pickup", NewEmisData!$B:$B, $A93, NewEmisData!$C:$C, $H93, NewEmisData!$D:$D, BX$2), SUMIFS(NewEmisData!J:J, NewEmisData!$A:$A, "LDV", NewEmisData!$B:$B, $A93, NewEmisData!$C:$C, $H93, NewEmisData!$D:$D, BX$2))</f>
        <v>0.119017946153679</v>
      </c>
      <c r="BY93" s="335">
        <f>$I93*IF($G93="Pickup", SUMIFS(NewEmisData!K:K, NewEmisData!$A:$A, "Pickup", NewEmisData!$B:$B, $A93, NewEmisData!$C:$C, $H93, NewEmisData!$D:$D, BY$2), SUMIFS(NewEmisData!K:K, NewEmisData!$A:$A, "LDV", NewEmisData!$B:$B, $A93, NewEmisData!$C:$C, $H93, NewEmisData!$D:$D, BY$2))</f>
        <v>0.10643387961952699</v>
      </c>
      <c r="BZ93" s="335">
        <f>$I93*IF($G93="Pickup", SUMIFS(NewEmisData!L:L, NewEmisData!$A:$A, "Pickup", NewEmisData!$B:$B, $A93, NewEmisData!$C:$C, $H93, NewEmisData!$D:$D, BZ$2), SUMIFS(NewEmisData!L:L, NewEmisData!$A:$A, "LDV", NewEmisData!$B:$B, $A93, NewEmisData!$C:$C, $H93, NewEmisData!$D:$D, BZ$2))</f>
        <v>0.10353105962594999</v>
      </c>
      <c r="CA93" s="335">
        <f>$I93*IF($G93="Pickup", SUMIFS(NewEmisData!M:M, NewEmisData!$A:$A, "Pickup", NewEmisData!$B:$B, $A93, NewEmisData!$C:$C, $H93, NewEmisData!$D:$D, CA$2), SUMIFS(NewEmisData!M:M, NewEmisData!$A:$A, "LDV", NewEmisData!$B:$B, $A93, NewEmisData!$C:$C, $H93, NewEmisData!$D:$D, CA$2))</f>
        <v>0.102586538476792</v>
      </c>
      <c r="CB93" s="335">
        <v>0.10573121882292051</v>
      </c>
      <c r="CC93" s="335">
        <f>$I93*IF($G93="Pickup", SUMIFS(NewEmisData!E:E, NewEmisData!$A:$A, "Pickup", NewEmisData!$B:$B, $A93, NewEmisData!$C:$C, $H93, NewEmisData!$D:$D, CC$2), SUMIFS(NewEmisData!E:E, NewEmisData!$A:$A, "LDV", NewEmisData!$B:$B, $A93, NewEmisData!$C:$C, $H93, NewEmisData!$D:$D, CC$2))</f>
        <v>3.6022672785972598E-2</v>
      </c>
      <c r="CD93" s="335">
        <f>$I93*IF($G93="Pickup", SUMIFS(NewEmisData!F:F, NewEmisData!$A:$A, "Pickup", NewEmisData!$B:$B, $A93, NewEmisData!$C:$C, $H93, NewEmisData!$D:$D, CD$2), SUMIFS(NewEmisData!F:F, NewEmisData!$A:$A, "LDV", NewEmisData!$B:$B, $A93, NewEmisData!$C:$C, $H93, NewEmisData!$D:$D, CD$2))</f>
        <v>2.5183605638393801E-2</v>
      </c>
      <c r="CE93" s="335">
        <f>$I93*IF($G93="Pickup", SUMIFS(NewEmisData!G:G, NewEmisData!$A:$A, "Pickup", NewEmisData!$B:$B, $A93, NewEmisData!$C:$C, $H93, NewEmisData!$D:$D, CE$2), SUMIFS(NewEmisData!G:G, NewEmisData!$A:$A, "LDV", NewEmisData!$B:$B, $A93, NewEmisData!$C:$C, $H93, NewEmisData!$D:$D, CE$2))</f>
        <v>2.3346419699738E-2</v>
      </c>
      <c r="CF93" s="335">
        <f>$I93*IF($G93="Pickup", SUMIFS(NewEmisData!H:H, NewEmisData!$A:$A, "Pickup", NewEmisData!$B:$B, $A93, NewEmisData!$C:$C, $H93, NewEmisData!$D:$D, CF$2), SUMIFS(NewEmisData!H:H, NewEmisData!$A:$A, "LDV", NewEmisData!$B:$B, $A93, NewEmisData!$C:$C, $H93, NewEmisData!$D:$D, CF$2))</f>
        <v>2.2590802649038198E-2</v>
      </c>
      <c r="CG93" s="335">
        <f>$I93*IF($G93="Pickup", SUMIFS(NewEmisData!I:I, NewEmisData!$A:$A, "Pickup", NewEmisData!$B:$B, $A93, NewEmisData!$C:$C, $H93, NewEmisData!$D:$D, CG$2), SUMIFS(NewEmisData!I:I, NewEmisData!$A:$A, "LDV", NewEmisData!$B:$B, $A93, NewEmisData!$C:$C, $H93, NewEmisData!$D:$D, CG$2))</f>
        <v>2.2441316833996899E-2</v>
      </c>
      <c r="CH93" s="335">
        <f>$I93*IF($G93="Pickup", SUMIFS(NewEmisData!J:J, NewEmisData!$A:$A, "Pickup", NewEmisData!$B:$B, $A93, NewEmisData!$C:$C, $H93, NewEmisData!$D:$D, CH$2), SUMIFS(NewEmisData!J:J, NewEmisData!$A:$A, "LDV", NewEmisData!$B:$B, $A93, NewEmisData!$C:$C, $H93, NewEmisData!$D:$D, CH$2))</f>
        <v>2.2351554069741601E-2</v>
      </c>
      <c r="CI93" s="335">
        <f>$I93*IF($G93="Pickup", SUMIFS(NewEmisData!K:K, NewEmisData!$A:$A, "Pickup", NewEmisData!$B:$B, $A93, NewEmisData!$C:$C, $H93, NewEmisData!$D:$D, CI$2), SUMIFS(NewEmisData!K:K, NewEmisData!$A:$A, "LDV", NewEmisData!$B:$B, $A93, NewEmisData!$C:$C, $H93, NewEmisData!$D:$D, CI$2))</f>
        <v>2.23494895957542E-2</v>
      </c>
      <c r="CJ93" s="335">
        <f>$I93*IF($G93="Pickup", SUMIFS(NewEmisData!L:L, NewEmisData!$A:$A, "Pickup", NewEmisData!$B:$B, $A93, NewEmisData!$C:$C, $H93, NewEmisData!$D:$D, CJ$2), SUMIFS(NewEmisData!L:L, NewEmisData!$A:$A, "LDV", NewEmisData!$B:$B, $A93, NewEmisData!$C:$C, $H93, NewEmisData!$D:$D, CJ$2))</f>
        <v>2.2349591665023101E-2</v>
      </c>
      <c r="CK93" s="335">
        <f>$I93*IF($G93="Pickup", SUMIFS(NewEmisData!M:M, NewEmisData!$A:$A, "Pickup", NewEmisData!$B:$B, $A93, NewEmisData!$C:$C, $H93, NewEmisData!$D:$D, CK$2), SUMIFS(NewEmisData!M:M, NewEmisData!$A:$A, "LDV", NewEmisData!$B:$B, $A93, NewEmisData!$C:$C, $H93, NewEmisData!$D:$D, CK$2))</f>
        <v>2.2349533126777399E-2</v>
      </c>
      <c r="CL93" s="335">
        <v>2.2881070645398207E-2</v>
      </c>
      <c r="CM93" s="335">
        <f>$I93*IF($G93="Pickup", SUMIFS(NewEmisData!E:E, NewEmisData!$A:$A, "Pickup", NewEmisData!$B:$B, $A93, NewEmisData!$C:$C, $H93, NewEmisData!$D:$D, CM$2), SUMIFS(NewEmisData!E:E, NewEmisData!$A:$A, "LDV", NewEmisData!$B:$B, $A93, NewEmisData!$C:$C, $H93, NewEmisData!$D:$D, CM$2))</f>
        <v>3.3191166299773998E-2</v>
      </c>
      <c r="CN93" s="335">
        <f>$I93*IF($G93="Pickup", SUMIFS(NewEmisData!F:F, NewEmisData!$A:$A, "Pickup", NewEmisData!$B:$B, $A93, NewEmisData!$C:$C, $H93, NewEmisData!$D:$D, CN$2), SUMIFS(NewEmisData!F:F, NewEmisData!$A:$A, "LDV", NewEmisData!$B:$B, $A93, NewEmisData!$C:$C, $H93, NewEmisData!$D:$D, CN$2))</f>
        <v>1.71397181966444E-2</v>
      </c>
      <c r="CO93" s="335">
        <f>$I93*IF($G93="Pickup", SUMIFS(NewEmisData!G:G, NewEmisData!$A:$A, "Pickup", NewEmisData!$B:$B, $A93, NewEmisData!$C:$C, $H93, NewEmisData!$D:$D, CO$2), SUMIFS(NewEmisData!G:G, NewEmisData!$A:$A, "LDV", NewEmisData!$B:$B, $A93, NewEmisData!$C:$C, $H93, NewEmisData!$D:$D, CO$2))</f>
        <v>1.33150193221561E-2</v>
      </c>
      <c r="CP93" s="335">
        <f>$I93*IF($G93="Pickup", SUMIFS(NewEmisData!H:H, NewEmisData!$A:$A, "Pickup", NewEmisData!$B:$B, $A93, NewEmisData!$C:$C, $H93, NewEmisData!$D:$D, CP$2), SUMIFS(NewEmisData!H:H, NewEmisData!$A:$A, "LDV", NewEmisData!$B:$B, $A93, NewEmisData!$C:$C, $H93, NewEmisData!$D:$D, CP$2))</f>
        <v>1.09820188745552E-2</v>
      </c>
      <c r="CQ93" s="335">
        <f>$I93*IF($G93="Pickup", SUMIFS(NewEmisData!I:I, NewEmisData!$A:$A, "Pickup", NewEmisData!$B:$B, $A93, NewEmisData!$C:$C, $H93, NewEmisData!$D:$D, CQ$2), SUMIFS(NewEmisData!I:I, NewEmisData!$A:$A, "LDV", NewEmisData!$B:$B, $A93, NewEmisData!$C:$C, $H93, NewEmisData!$D:$D, CQ$2))</f>
        <v>1.0225575778828599E-2</v>
      </c>
      <c r="CR93" s="335">
        <f>$I93*IF($G93="Pickup", SUMIFS(NewEmisData!J:J, NewEmisData!$A:$A, "Pickup", NewEmisData!$B:$B, $A93, NewEmisData!$C:$C, $H93, NewEmisData!$D:$D, CR$2), SUMIFS(NewEmisData!J:J, NewEmisData!$A:$A, "LDV", NewEmisData!$B:$B, $A93, NewEmisData!$C:$C, $H93, NewEmisData!$D:$D, CR$2))</f>
        <v>1.00265159065662E-2</v>
      </c>
      <c r="CS93" s="335">
        <f>$I93*IF($G93="Pickup", SUMIFS(NewEmisData!K:K, NewEmisData!$A:$A, "Pickup", NewEmisData!$B:$B, $A93, NewEmisData!$C:$C, $H93, NewEmisData!$D:$D, CS$2), SUMIFS(NewEmisData!K:K, NewEmisData!$A:$A, "LDV", NewEmisData!$B:$B, $A93, NewEmisData!$C:$C, $H93, NewEmisData!$D:$D, CS$2))</f>
        <v>1.0008363752646699E-2</v>
      </c>
      <c r="CT93" s="335">
        <f>$I93*IF($G93="Pickup", SUMIFS(NewEmisData!L:L, NewEmisData!$A:$A, "Pickup", NewEmisData!$B:$B, $A93, NewEmisData!$C:$C, $H93, NewEmisData!$D:$D, CT$2), SUMIFS(NewEmisData!L:L, NewEmisData!$A:$A, "LDV", NewEmisData!$B:$B, $A93, NewEmisData!$C:$C, $H93, NewEmisData!$D:$D, CT$2))</f>
        <v>9.9957399619150702E-3</v>
      </c>
      <c r="CU93" s="335">
        <f>$I93*IF($G93="Pickup", SUMIFS(NewEmisData!M:M, NewEmisData!$A:$A, "Pickup", NewEmisData!$B:$B, $A93, NewEmisData!$C:$C, $H93, NewEmisData!$D:$D, CU$2), SUMIFS(NewEmisData!M:M, NewEmisData!$A:$A, "LDV", NewEmisData!$B:$B, $A93, NewEmisData!$C:$C, $H93, NewEmisData!$D:$D, CU$2))</f>
        <v>9.99558998100444E-3</v>
      </c>
      <c r="CV93" s="335">
        <v>6.9734009009235556E-3</v>
      </c>
      <c r="CW93" s="335">
        <v>4.0498104655261064E-3</v>
      </c>
      <c r="CX93" s="335">
        <v>2.5030350838759993E-3</v>
      </c>
      <c r="CY93" s="335">
        <v>2.1151214403419519E-3</v>
      </c>
      <c r="CZ93" s="335">
        <v>1.7489979687569375E-3</v>
      </c>
      <c r="DA93" s="335">
        <v>1.340486996695321E-3</v>
      </c>
      <c r="DB93" s="335">
        <v>1.0553769116342638E-3</v>
      </c>
      <c r="DC93" s="335">
        <v>1.0132227560056145E-3</v>
      </c>
      <c r="DD93" s="335">
        <v>1.0003159541004489E-3</v>
      </c>
      <c r="DE93" s="335">
        <v>9.9860782000699166E-4</v>
      </c>
      <c r="DF93" s="335">
        <v>9.9860782000699166E-4</v>
      </c>
      <c r="DG93" s="335">
        <f>$I93*IF($G93="Pickup", SUMIFS(NewEmisData!E:E, NewEmisData!$A:$A, "Pickup", NewEmisData!$B:$B, $A93, NewEmisData!$C:$C, $H93, NewEmisData!$D:$D, DG$2), SUMIFS(NewEmisData!E:E, NewEmisData!$A:$A, "LDV", NewEmisData!$B:$B, $A93, NewEmisData!$C:$C, $H93, NewEmisData!$D:$D, DG$2))</f>
        <v>0</v>
      </c>
      <c r="DH93" s="335">
        <f>$I93*IF($G93="Pickup", SUMIFS(NewEmisData!F:F, NewEmisData!$A:$A, "Pickup", NewEmisData!$B:$B, $A93, NewEmisData!$C:$C, $H93, NewEmisData!$D:$D, DH$2), SUMIFS(NewEmisData!F:F, NewEmisData!$A:$A, "LDV", NewEmisData!$B:$B, $A93, NewEmisData!$C:$C, $H93, NewEmisData!$D:$D, DH$2))</f>
        <v>0</v>
      </c>
      <c r="DI93" s="335">
        <f>$I93*IF($G93="Pickup", SUMIFS(NewEmisData!G:G, NewEmisData!$A:$A, "Pickup", NewEmisData!$B:$B, $A93, NewEmisData!$C:$C, $H93, NewEmisData!$D:$D, DI$2), SUMIFS(NewEmisData!G:G, NewEmisData!$A:$A, "LDV", NewEmisData!$B:$B, $A93, NewEmisData!$C:$C, $H93, NewEmisData!$D:$D, DI$2))</f>
        <v>0</v>
      </c>
      <c r="DJ93" s="335">
        <f>$I93*IF($G93="Pickup", SUMIFS(NewEmisData!H:H, NewEmisData!$A:$A, "Pickup", NewEmisData!$B:$B, $A93, NewEmisData!$C:$C, $H93, NewEmisData!$D:$D, DJ$2), SUMIFS(NewEmisData!H:H, NewEmisData!$A:$A, "LDV", NewEmisData!$B:$B, $A93, NewEmisData!$C:$C, $H93, NewEmisData!$D:$D, DJ$2))</f>
        <v>0</v>
      </c>
      <c r="DK93" s="335">
        <f>$I93*IF($G93="Pickup", SUMIFS(NewEmisData!I:I, NewEmisData!$A:$A, "Pickup", NewEmisData!$B:$B, $A93, NewEmisData!$C:$C, $H93, NewEmisData!$D:$D, DK$2), SUMIFS(NewEmisData!I:I, NewEmisData!$A:$A, "LDV", NewEmisData!$B:$B, $A93, NewEmisData!$C:$C, $H93, NewEmisData!$D:$D, DK$2))</f>
        <v>0</v>
      </c>
      <c r="DL93" s="335">
        <f>$I93*IF($G93="Pickup", SUMIFS(NewEmisData!J:J, NewEmisData!$A:$A, "Pickup", NewEmisData!$B:$B, $A93, NewEmisData!$C:$C, $H93, NewEmisData!$D:$D, DL$2), SUMIFS(NewEmisData!J:J, NewEmisData!$A:$A, "LDV", NewEmisData!$B:$B, $A93, NewEmisData!$C:$C, $H93, NewEmisData!$D:$D, DL$2))</f>
        <v>0</v>
      </c>
      <c r="DM93" s="335">
        <f>$I93*IF($G93="Pickup", SUMIFS(NewEmisData!K:K, NewEmisData!$A:$A, "Pickup", NewEmisData!$B:$B, $A93, NewEmisData!$C:$C, $H93, NewEmisData!$D:$D, DM$2), SUMIFS(NewEmisData!K:K, NewEmisData!$A:$A, "LDV", NewEmisData!$B:$B, $A93, NewEmisData!$C:$C, $H93, NewEmisData!$D:$D, DM$2))</f>
        <v>0</v>
      </c>
      <c r="DN93" s="335">
        <f>$I93*IF($G93="Pickup", SUMIFS(NewEmisData!L:L, NewEmisData!$A:$A, "Pickup", NewEmisData!$B:$B, $A93, NewEmisData!$C:$C, $H93, NewEmisData!$D:$D, DN$2), SUMIFS(NewEmisData!L:L, NewEmisData!$A:$A, "LDV", NewEmisData!$B:$B, $A93, NewEmisData!$C:$C, $H93, NewEmisData!$D:$D, DN$2))</f>
        <v>0</v>
      </c>
      <c r="DO93" s="335">
        <f>$I93*IF($G93="Pickup", SUMIFS(NewEmisData!M:M, NewEmisData!$A:$A, "Pickup", NewEmisData!$B:$B, $A93, NewEmisData!$C:$C, $H93, NewEmisData!$D:$D, DO$2), SUMIFS(NewEmisData!M:M, NewEmisData!$A:$A, "LDV", NewEmisData!$B:$B, $A93, NewEmisData!$C:$C, $H93, NewEmisData!$D:$D, DO$2))</f>
        <v>0</v>
      </c>
      <c r="DP93" s="335">
        <v>2.023129771030282E-3</v>
      </c>
      <c r="DQ93" s="335">
        <f>$I93*IF($G93="Pickup", SUMIFS(NewEmisData!E:E, NewEmisData!$A:$A, "Pickup", NewEmisData!$B:$B, $A93, NewEmisData!$C:$C, $H93, NewEmisData!$D:$D, DQ$2), SUMIFS(NewEmisData!E:E, NewEmisData!$A:$A, "LDV", NewEmisData!$B:$B, $A93, NewEmisData!$C:$C, $H93, NewEmisData!$D:$D, DQ$2))</f>
        <v>2.7021306635098701E-2</v>
      </c>
      <c r="DR93" s="335">
        <f>$I93*IF($G93="Pickup", SUMIFS(NewEmisData!F:F, NewEmisData!$A:$A, "Pickup", NewEmisData!$B:$B, $A93, NewEmisData!$C:$C, $H93, NewEmisData!$D:$D, DR$2), SUMIFS(NewEmisData!F:F, NewEmisData!$A:$A, "LDV", NewEmisData!$B:$B, $A93, NewEmisData!$C:$C, $H93, NewEmisData!$D:$D, DR$2))</f>
        <v>1.43507235561705E-2</v>
      </c>
      <c r="DS93" s="335">
        <f>$I93*IF($G93="Pickup", SUMIFS(NewEmisData!G:G, NewEmisData!$A:$A, "Pickup", NewEmisData!$B:$B, $A93, NewEmisData!$C:$C, $H93, NewEmisData!$D:$D, DS$2), SUMIFS(NewEmisData!G:G, NewEmisData!$A:$A, "LDV", NewEmisData!$B:$B, $A93, NewEmisData!$C:$C, $H93, NewEmisData!$D:$D, DS$2))</f>
        <v>1.0545121959697E-2</v>
      </c>
      <c r="DT93" s="335">
        <f>$I93*IF($G93="Pickup", SUMIFS(NewEmisData!H:H, NewEmisData!$A:$A, "Pickup", NewEmisData!$B:$B, $A93, NewEmisData!$C:$C, $H93, NewEmisData!$D:$D, DT$2), SUMIFS(NewEmisData!H:H, NewEmisData!$A:$A, "LDV", NewEmisData!$B:$B, $A93, NewEmisData!$C:$C, $H93, NewEmisData!$D:$D, DT$2))</f>
        <v>7.9688719028100496E-3</v>
      </c>
      <c r="DU93" s="335">
        <f>$I93*IF($G93="Pickup", SUMIFS(NewEmisData!I:I, NewEmisData!$A:$A, "Pickup", NewEmisData!$B:$B, $A93, NewEmisData!$C:$C, $H93, NewEmisData!$D:$D, DU$2), SUMIFS(NewEmisData!I:I, NewEmisData!$A:$A, "LDV", NewEmisData!$B:$B, $A93, NewEmisData!$C:$C, $H93, NewEmisData!$D:$D, DU$2))</f>
        <v>6.0490449144422597E-3</v>
      </c>
      <c r="DV93" s="335">
        <f>$I93*IF($G93="Pickup", SUMIFS(NewEmisData!J:J, NewEmisData!$A:$A, "Pickup", NewEmisData!$B:$B, $A93, NewEmisData!$C:$C, $H93, NewEmisData!$D:$D, DV$2), SUMIFS(NewEmisData!J:J, NewEmisData!$A:$A, "LDV", NewEmisData!$B:$B, $A93, NewEmisData!$C:$C, $H93, NewEmisData!$D:$D, DV$2))</f>
        <v>4.9348584782415404E-3</v>
      </c>
      <c r="DW93" s="335">
        <f>$I93*IF($G93="Pickup", SUMIFS(NewEmisData!K:K, NewEmisData!$A:$A, "Pickup", NewEmisData!$B:$B, $A93, NewEmisData!$C:$C, $H93, NewEmisData!$D:$D, DW$2), SUMIFS(NewEmisData!K:K, NewEmisData!$A:$A, "LDV", NewEmisData!$B:$B, $A93, NewEmisData!$C:$C, $H93, NewEmisData!$D:$D, DW$2))</f>
        <v>4.4935683619993401E-3</v>
      </c>
      <c r="DX93" s="335">
        <f>$I93*IF($G93="Pickup", SUMIFS(NewEmisData!L:L, NewEmisData!$A:$A, "Pickup", NewEmisData!$B:$B, $A93, NewEmisData!$C:$C, $H93, NewEmisData!$D:$D, DX$2), SUMIFS(NewEmisData!L:L, NewEmisData!$A:$A, "LDV", NewEmisData!$B:$B, $A93, NewEmisData!$C:$C, $H93, NewEmisData!$D:$D, DX$2))</f>
        <v>4.4053132624372604E-3</v>
      </c>
      <c r="DY93" s="335">
        <f>$I93*IF($G93="Pickup", SUMIFS(NewEmisData!M:M, NewEmisData!$A:$A, "Pickup", NewEmisData!$B:$B, $A93, NewEmisData!$C:$C, $H93, NewEmisData!$D:$D, DY$2), SUMIFS(NewEmisData!M:M, NewEmisData!$A:$A, "LDV", NewEmisData!$B:$B, $A93, NewEmisData!$C:$C, $H93, NewEmisData!$D:$D, DY$2))</f>
        <v>4.3834122336864796E-3</v>
      </c>
      <c r="DZ93" s="335">
        <v>5.594489642908501E-3</v>
      </c>
      <c r="EA93" s="335">
        <f t="shared" si="118"/>
        <v>636.94844021221104</v>
      </c>
      <c r="EB93" s="335">
        <f t="shared" si="119"/>
        <v>566.99958479862596</v>
      </c>
      <c r="EC93" s="335">
        <f t="shared" si="120"/>
        <v>456.866446538378</v>
      </c>
      <c r="ED93" s="335">
        <f t="shared" si="121"/>
        <v>382.95379819743698</v>
      </c>
      <c r="EE93" s="335">
        <f t="shared" si="122"/>
        <v>335.05122696410302</v>
      </c>
      <c r="EF93" s="335">
        <f t="shared" si="123"/>
        <v>310.47516282180999</v>
      </c>
      <c r="EG93" s="335">
        <f t="shared" si="124"/>
        <v>299.643314234321</v>
      </c>
      <c r="EH93" s="335">
        <f t="shared" si="125"/>
        <v>297.422458601252</v>
      </c>
      <c r="EI93" s="335">
        <f t="shared" si="126"/>
        <v>297.08495907381399</v>
      </c>
      <c r="EJ93" s="335">
        <f t="shared" si="127"/>
        <v>0.27672218065037407</v>
      </c>
      <c r="EK93" s="335">
        <f t="shared" si="128"/>
        <v>0.95484960134202601</v>
      </c>
      <c r="EL93" s="335">
        <f t="shared" si="129"/>
        <v>0.32981051515610799</v>
      </c>
      <c r="EM93" s="335">
        <f t="shared" si="130"/>
        <v>0.24604011687187799</v>
      </c>
      <c r="EN93" s="335">
        <f t="shared" si="131"/>
        <v>0.16340489519828999</v>
      </c>
      <c r="EO93" s="335">
        <f t="shared" si="132"/>
        <v>0.11306985767462301</v>
      </c>
      <c r="EP93" s="335">
        <f t="shared" si="133"/>
        <v>7.9270221337579605E-2</v>
      </c>
      <c r="EQ93" s="335">
        <f t="shared" si="134"/>
        <v>6.5833743509444598E-2</v>
      </c>
      <c r="ER93" s="335">
        <f t="shared" si="135"/>
        <v>6.3200548797440706E-2</v>
      </c>
      <c r="ES93" s="335">
        <f t="shared" si="136"/>
        <v>6.2566022635143603E-2</v>
      </c>
      <c r="ET93" s="335">
        <f t="shared" si="137"/>
        <v>6.1988464688476796E-2</v>
      </c>
      <c r="EU93" s="335">
        <f t="shared" si="138"/>
        <v>1.1021446784144399E-2</v>
      </c>
      <c r="EV93" s="335">
        <f t="shared" si="139"/>
        <v>9.8110891355443607E-3</v>
      </c>
      <c r="EW93" s="335">
        <f t="shared" si="140"/>
        <v>6.5539868464526696E-3</v>
      </c>
      <c r="EX93" s="335">
        <f t="shared" si="141"/>
        <v>5.4936733467738199E-3</v>
      </c>
      <c r="EY93" s="335">
        <f t="shared" si="142"/>
        <v>4.8064844177770098E-3</v>
      </c>
      <c r="EZ93" s="335">
        <f t="shared" si="143"/>
        <v>4.4539285892842596E-3</v>
      </c>
      <c r="FA93" s="335">
        <f t="shared" si="144"/>
        <v>4.29853574921071E-3</v>
      </c>
      <c r="FB93" s="335">
        <f t="shared" si="145"/>
        <v>4.26667913277963E-3</v>
      </c>
      <c r="FC93" s="335">
        <f t="shared" si="146"/>
        <v>4.2618372306538798E-3</v>
      </c>
      <c r="FD93" s="335">
        <f t="shared" si="147"/>
        <v>1.7442083422488778E-3</v>
      </c>
      <c r="FE93" s="335">
        <f t="shared" si="148"/>
        <v>7.9451070233561405E-2</v>
      </c>
      <c r="FF93" s="335">
        <f t="shared" si="149"/>
        <v>7.6276868152400201E-2</v>
      </c>
      <c r="FG93" s="335">
        <f t="shared" si="150"/>
        <v>5.6652715818935197E-2</v>
      </c>
      <c r="FH93" s="335">
        <f t="shared" si="151"/>
        <v>5.5408492647584899E-2</v>
      </c>
      <c r="FI93" s="335">
        <f t="shared" si="152"/>
        <v>5.40165053540533E-2</v>
      </c>
      <c r="FJ93" s="335">
        <f t="shared" si="153"/>
        <v>5.2775032208320603E-2</v>
      </c>
      <c r="FK93" s="335">
        <f t="shared" si="154"/>
        <v>5.2063088006762799E-2</v>
      </c>
      <c r="FL93" s="335">
        <f t="shared" si="155"/>
        <v>5.1790075051099199E-2</v>
      </c>
      <c r="FM93" s="335">
        <f t="shared" si="156"/>
        <v>5.1722831061276502E-2</v>
      </c>
      <c r="FN93" s="335">
        <f t="shared" si="157"/>
        <v>4.7629366333098749E-2</v>
      </c>
      <c r="FO93" s="335">
        <f t="shared" si="158"/>
        <v>1.8003075193996299E-2</v>
      </c>
      <c r="FP93" s="335">
        <f t="shared" si="159"/>
        <v>1.52046650049204E-2</v>
      </c>
      <c r="FQ93" s="335">
        <f t="shared" si="160"/>
        <v>1.2610890393020199E-2</v>
      </c>
      <c r="FR93" s="335">
        <f t="shared" si="161"/>
        <v>1.1510978039922799E-2</v>
      </c>
      <c r="FS93" s="335">
        <f t="shared" si="162"/>
        <v>1.0279121658658699E-2</v>
      </c>
      <c r="FT93" s="335">
        <f t="shared" si="163"/>
        <v>9.1807819279754004E-3</v>
      </c>
      <c r="FU93" s="335">
        <f t="shared" si="164"/>
        <v>8.5509801965599399E-3</v>
      </c>
      <c r="FV93" s="335">
        <f t="shared" si="165"/>
        <v>8.3094848968453608E-3</v>
      </c>
      <c r="FW93" s="335">
        <f t="shared" si="166"/>
        <v>8.2498877149821594E-3</v>
      </c>
      <c r="FX93" s="335">
        <f t="shared" si="167"/>
        <v>9.4789149915835945E-3</v>
      </c>
    </row>
    <row r="94" spans="1:180" x14ac:dyDescent="0.2">
      <c r="A94" s="305" t="str">
        <f>_xlfn.CONCAT(IF(LEFT(TRIM(A93),1)="*", "*R", "R"), 1+RIGHT(TRIM(A93),1))</f>
        <v>R6</v>
      </c>
      <c r="B94" s="305" t="str">
        <f t="shared" si="184"/>
        <v>TLPGSLC11</v>
      </c>
      <c r="C94" s="305" t="str">
        <f t="shared" si="185"/>
        <v>TL.GSL.P.CONV.2011</v>
      </c>
      <c r="D94" s="301" t="str">
        <f t="shared" si="186"/>
        <v>bn-vmt, bn-vmt/a</v>
      </c>
      <c r="E94" s="301" t="str">
        <f t="shared" si="187"/>
        <v>TLGSL</v>
      </c>
      <c r="F94" s="301" t="str">
        <f t="shared" si="188"/>
        <v>TL</v>
      </c>
      <c r="G94" s="315" t="s">
        <v>820</v>
      </c>
      <c r="H94" s="315" t="s">
        <v>814</v>
      </c>
      <c r="I94" s="315">
        <v>1</v>
      </c>
      <c r="J94" s="315" t="str">
        <f t="shared" si="168"/>
        <v>Pickup-GSL</v>
      </c>
      <c r="K94" s="335">
        <f>$I94*IF($G94="Pickup", SUMIFS(NewEmisData!E:E, NewEmisData!$A:$A, "Pickup", NewEmisData!$B:$B, $A94, NewEmisData!$C:$C, $H94, NewEmisData!$D:$D, K$2), SUMIFS(NewEmisData!E:E, NewEmisData!$A:$A, "LDV", NewEmisData!$B:$B, $A94, NewEmisData!$C:$C, $H94, NewEmisData!$D:$D, K$2))</f>
        <v>629.29035425146799</v>
      </c>
      <c r="L94" s="335">
        <f>$I94*IF($G94="Pickup", SUMIFS(NewEmisData!F:F, NewEmisData!$A:$A, "Pickup", NewEmisData!$B:$B, $A94, NewEmisData!$C:$C, $H94, NewEmisData!$D:$D, L$2), SUMIFS(NewEmisData!F:F, NewEmisData!$A:$A, "LDV", NewEmisData!$B:$B, $A94, NewEmisData!$C:$C, $H94, NewEmisData!$D:$D, L$2))</f>
        <v>571.27801846236605</v>
      </c>
      <c r="M94" s="335">
        <f>$I94*IF($G94="Pickup", SUMIFS(NewEmisData!G:G, NewEmisData!$A:$A, "Pickup", NewEmisData!$B:$B, $A94, NewEmisData!$C:$C, $H94, NewEmisData!$D:$D, M$2), SUMIFS(NewEmisData!G:G, NewEmisData!$A:$A, "LDV", NewEmisData!$B:$B, $A94, NewEmisData!$C:$C, $H94, NewEmisData!$D:$D, M$2))</f>
        <v>472.87406569534897</v>
      </c>
      <c r="N94" s="335">
        <f>$I94*IF($G94="Pickup", SUMIFS(NewEmisData!H:H, NewEmisData!$A:$A, "Pickup", NewEmisData!$B:$B, $A94, NewEmisData!$C:$C, $H94, NewEmisData!$D:$D, N$2), SUMIFS(NewEmisData!H:H, NewEmisData!$A:$A, "LDV", NewEmisData!$B:$B, $A94, NewEmisData!$C:$C, $H94, NewEmisData!$D:$D, N$2))</f>
        <v>396.14659023538701</v>
      </c>
      <c r="O94" s="335">
        <f>$I94*IF($G94="Pickup", SUMIFS(NewEmisData!I:I, NewEmisData!$A:$A, "Pickup", NewEmisData!$B:$B, $A94, NewEmisData!$C:$C, $H94, NewEmisData!$D:$D, O$2), SUMIFS(NewEmisData!I:I, NewEmisData!$A:$A, "LDV", NewEmisData!$B:$B, $A94, NewEmisData!$C:$C, $H94, NewEmisData!$D:$D, O$2))</f>
        <v>347.19633179008298</v>
      </c>
      <c r="P94" s="335">
        <f>$I94*IF($G94="Pickup", SUMIFS(NewEmisData!J:J, NewEmisData!$A:$A, "Pickup", NewEmisData!$B:$B, $A94, NewEmisData!$C:$C, $H94, NewEmisData!$D:$D, P$2), SUMIFS(NewEmisData!J:J, NewEmisData!$A:$A, "LDV", NewEmisData!$B:$B, $A94, NewEmisData!$C:$C, $H94, NewEmisData!$D:$D, P$2))</f>
        <v>322.55550442882998</v>
      </c>
      <c r="Q94" s="335">
        <f>$I94*IF($G94="Pickup", SUMIFS(NewEmisData!K:K, NewEmisData!$A:$A, "Pickup", NewEmisData!$B:$B, $A94, NewEmisData!$C:$C, $H94, NewEmisData!$D:$D, Q$2), SUMIFS(NewEmisData!K:K, NewEmisData!$A:$A, "LDV", NewEmisData!$B:$B, $A94, NewEmisData!$C:$C, $H94, NewEmisData!$D:$D, Q$2))</f>
        <v>311.76534896807402</v>
      </c>
      <c r="R94" s="335">
        <f>$I94*IF($G94="Pickup", SUMIFS(NewEmisData!L:L, NewEmisData!$A:$A, "Pickup", NewEmisData!$B:$B, $A94, NewEmisData!$C:$C, $H94, NewEmisData!$D:$D, R$2), SUMIFS(NewEmisData!L:L, NewEmisData!$A:$A, "LDV", NewEmisData!$B:$B, $A94, NewEmisData!$C:$C, $H94, NewEmisData!$D:$D, R$2))</f>
        <v>309.51187360042798</v>
      </c>
      <c r="S94" s="335">
        <f>$I94*IF($G94="Pickup", SUMIFS(NewEmisData!M:M, NewEmisData!$A:$A, "Pickup", NewEmisData!$B:$B, $A94, NewEmisData!$C:$C, $H94, NewEmisData!$D:$D, S$2), SUMIFS(NewEmisData!M:M, NewEmisData!$A:$A, "LDV", NewEmisData!$B:$B, $A94, NewEmisData!$C:$C, $H94, NewEmisData!$D:$D, S$2))</f>
        <v>309.154399722184</v>
      </c>
      <c r="T94" s="335">
        <v>0.27672218065037407</v>
      </c>
      <c r="U94" s="335">
        <f>$I94*IF($G94="Pickup", SUMIFS(NewEmisData!E:E, NewEmisData!$A:$A, "Pickup", NewEmisData!$B:$B, $A94, NewEmisData!$C:$C, $H94, NewEmisData!$D:$D, U$2), SUMIFS(NewEmisData!E:E, NewEmisData!$A:$A, "LDV", NewEmisData!$B:$B, $A94, NewEmisData!$C:$C, $H94, NewEmisData!$D:$D, U$2))</f>
        <v>1.07703782419723</v>
      </c>
      <c r="V94" s="335">
        <f>$I94*IF($G94="Pickup", SUMIFS(NewEmisData!F:F, NewEmisData!$A:$A, "Pickup", NewEmisData!$B:$B, $A94, NewEmisData!$C:$C, $H94, NewEmisData!$D:$D, V$2), SUMIFS(NewEmisData!F:F, NewEmisData!$A:$A, "LDV", NewEmisData!$B:$B, $A94, NewEmisData!$C:$C, $H94, NewEmisData!$D:$D, V$2))</f>
        <v>0.37063376602748699</v>
      </c>
      <c r="W94" s="335">
        <f>$I94*IF($G94="Pickup", SUMIFS(NewEmisData!G:G, NewEmisData!$A:$A, "Pickup", NewEmisData!$B:$B, $A94, NewEmisData!$C:$C, $H94, NewEmisData!$D:$D, W$2), SUMIFS(NewEmisData!G:G, NewEmisData!$A:$A, "LDV", NewEmisData!$B:$B, $A94, NewEmisData!$C:$C, $H94, NewEmisData!$D:$D, W$2))</f>
        <v>0.22414787770802799</v>
      </c>
      <c r="X94" s="335">
        <f>$I94*IF($G94="Pickup", SUMIFS(NewEmisData!H:H, NewEmisData!$A:$A, "Pickup", NewEmisData!$B:$B, $A94, NewEmisData!$C:$C, $H94, NewEmisData!$D:$D, X$2), SUMIFS(NewEmisData!H:H, NewEmisData!$A:$A, "LDV", NewEmisData!$B:$B, $A94, NewEmisData!$C:$C, $H94, NewEmisData!$D:$D, X$2))</f>
        <v>0.146870056334405</v>
      </c>
      <c r="Y94" s="335">
        <f>$I94*IF($G94="Pickup", SUMIFS(NewEmisData!I:I, NewEmisData!$A:$A, "Pickup", NewEmisData!$B:$B, $A94, NewEmisData!$C:$C, $H94, NewEmisData!$D:$D, Y$2), SUMIFS(NewEmisData!I:I, NewEmisData!$A:$A, "LDV", NewEmisData!$B:$B, $A94, NewEmisData!$C:$C, $H94, NewEmisData!$D:$D, Y$2))</f>
        <v>0.100147731477744</v>
      </c>
      <c r="Z94" s="335">
        <f>$I94*IF($G94="Pickup", SUMIFS(NewEmisData!J:J, NewEmisData!$A:$A, "Pickup", NewEmisData!$B:$B, $A94, NewEmisData!$C:$C, $H94, NewEmisData!$D:$D, Z$2), SUMIFS(NewEmisData!J:J, NewEmisData!$A:$A, "LDV", NewEmisData!$B:$B, $A94, NewEmisData!$C:$C, $H94, NewEmisData!$D:$D, Z$2))</f>
        <v>6.9799961270145497E-2</v>
      </c>
      <c r="AA94" s="335">
        <f>$I94*IF($G94="Pickup", SUMIFS(NewEmisData!K:K, NewEmisData!$A:$A, "Pickup", NewEmisData!$B:$B, $A94, NewEmisData!$C:$C, $H94, NewEmisData!$D:$D, AA$2), SUMIFS(NewEmisData!K:K, NewEmisData!$A:$A, "LDV", NewEmisData!$B:$B, $A94, NewEmisData!$C:$C, $H94, NewEmisData!$D:$D, AA$2))</f>
        <v>5.7786964253900203E-2</v>
      </c>
      <c r="AB94" s="335">
        <f>$I94*IF($G94="Pickup", SUMIFS(NewEmisData!L:L, NewEmisData!$A:$A, "Pickup", NewEmisData!$B:$B, $A94, NewEmisData!$C:$C, $H94, NewEmisData!$D:$D, AB$2), SUMIFS(NewEmisData!L:L, NewEmisData!$A:$A, "LDV", NewEmisData!$B:$B, $A94, NewEmisData!$C:$C, $H94, NewEmisData!$D:$D, AB$2))</f>
        <v>5.5423939682830103E-2</v>
      </c>
      <c r="AC94" s="335">
        <f>$I94*IF($G94="Pickup", SUMIFS(NewEmisData!M:M, NewEmisData!$A:$A, "Pickup", NewEmisData!$B:$B, $A94, NewEmisData!$C:$C, $H94, NewEmisData!$D:$D, AC$2), SUMIFS(NewEmisData!M:M, NewEmisData!$A:$A, "LDV", NewEmisData!$B:$B, $A94, NewEmisData!$C:$C, $H94, NewEmisData!$D:$D, AC$2))</f>
        <v>5.4809815155326402E-2</v>
      </c>
      <c r="AD94" s="335">
        <v>6.1988464688476796E-2</v>
      </c>
      <c r="AE94" s="335">
        <f>$I94*IF($G94="Pickup", SUMIFS(NewEmisData!E:E, NewEmisData!$A:$A, "Pickup", NewEmisData!$B:$B, $A94, NewEmisData!$C:$C, $H94, NewEmisData!$D:$D, AE$2), SUMIFS(NewEmisData!E:E, NewEmisData!$A:$A, "LDV", NewEmisData!$B:$B, $A94, NewEmisData!$C:$C, $H94, NewEmisData!$D:$D, AE$2))</f>
        <v>1.08889320093075E-2</v>
      </c>
      <c r="AF94" s="335">
        <f>$I94*IF($G94="Pickup", SUMIFS(NewEmisData!F:F, NewEmisData!$A:$A, "Pickup", NewEmisData!$B:$B, $A94, NewEmisData!$C:$C, $H94, NewEmisData!$D:$D, AF$2), SUMIFS(NewEmisData!F:F, NewEmisData!$A:$A, "LDV", NewEmisData!$B:$B, $A94, NewEmisData!$C:$C, $H94, NewEmisData!$D:$D, AF$2))</f>
        <v>9.8851201724826001E-3</v>
      </c>
      <c r="AG94" s="335">
        <f>$I94*IF($G94="Pickup", SUMIFS(NewEmisData!G:G, NewEmisData!$A:$A, "Pickup", NewEmisData!$B:$B, $A94, NewEmisData!$C:$C, $H94, NewEmisData!$D:$D, AG$2), SUMIFS(NewEmisData!G:G, NewEmisData!$A:$A, "LDV", NewEmisData!$B:$B, $A94, NewEmisData!$C:$C, $H94, NewEmisData!$D:$D, AG$2))</f>
        <v>6.7836227109818103E-3</v>
      </c>
      <c r="AH94" s="335">
        <f>$I94*IF($G94="Pickup", SUMIFS(NewEmisData!H:H, NewEmisData!$A:$A, "Pickup", NewEmisData!$B:$B, $A94, NewEmisData!$C:$C, $H94, NewEmisData!$D:$D, AH$2), SUMIFS(NewEmisData!H:H, NewEmisData!$A:$A, "LDV", NewEmisData!$B:$B, $A94, NewEmisData!$C:$C, $H94, NewEmisData!$D:$D, AH$2))</f>
        <v>5.6829290051501301E-3</v>
      </c>
      <c r="AI94" s="335">
        <f>$I94*IF($G94="Pickup", SUMIFS(NewEmisData!I:I, NewEmisData!$A:$A, "Pickup", NewEmisData!$B:$B, $A94, NewEmisData!$C:$C, $H94, NewEmisData!$D:$D, AI$2), SUMIFS(NewEmisData!I:I, NewEmisData!$A:$A, "LDV", NewEmisData!$B:$B, $A94, NewEmisData!$C:$C, $H94, NewEmisData!$D:$D, AI$2))</f>
        <v>4.9807105070221796E-3</v>
      </c>
      <c r="AJ94" s="335">
        <f>$I94*IF($G94="Pickup", SUMIFS(NewEmisData!J:J, NewEmisData!$A:$A, "Pickup", NewEmisData!$B:$B, $A94, NewEmisData!$C:$C, $H94, NewEmisData!$D:$D, AJ$2), SUMIFS(NewEmisData!J:J, NewEmisData!$A:$A, "LDV", NewEmisData!$B:$B, $A94, NewEmisData!$C:$C, $H94, NewEmisData!$D:$D, AJ$2))</f>
        <v>4.6272281762573001E-3</v>
      </c>
      <c r="AK94" s="335">
        <f>$I94*IF($G94="Pickup", SUMIFS(NewEmisData!K:K, NewEmisData!$A:$A, "Pickup", NewEmisData!$B:$B, $A94, NewEmisData!$C:$C, $H94, NewEmisData!$D:$D, AK$2), SUMIFS(NewEmisData!K:K, NewEmisData!$A:$A, "LDV", NewEmisData!$B:$B, $A94, NewEmisData!$C:$C, $H94, NewEmisData!$D:$D, AK$2))</f>
        <v>4.4724368045959096E-3</v>
      </c>
      <c r="AL94" s="335">
        <f>$I94*IF($G94="Pickup", SUMIFS(NewEmisData!L:L, NewEmisData!$A:$A, "Pickup", NewEmisData!$B:$B, $A94, NewEmisData!$C:$C, $H94, NewEmisData!$D:$D, AL$2), SUMIFS(NewEmisData!L:L, NewEmisData!$A:$A, "LDV", NewEmisData!$B:$B, $A94, NewEmisData!$C:$C, $H94, NewEmisData!$D:$D, AL$2))</f>
        <v>4.4401060236012703E-3</v>
      </c>
      <c r="AM94" s="335">
        <f>$I94*IF($G94="Pickup", SUMIFS(NewEmisData!M:M, NewEmisData!$A:$A, "Pickup", NewEmisData!$B:$B, $A94, NewEmisData!$C:$C, $H94, NewEmisData!$D:$D, AM$2), SUMIFS(NewEmisData!M:M, NewEmisData!$A:$A, "LDV", NewEmisData!$B:$B, $A94, NewEmisData!$C:$C, $H94, NewEmisData!$D:$D, AM$2))</f>
        <v>4.4349813207028004E-3</v>
      </c>
      <c r="AN94" s="335">
        <v>1.7442083422488778E-3</v>
      </c>
      <c r="AO94" s="335">
        <f>$I94*IF($G94="Pickup", SUMIFS(NewEmisData!E:E, NewEmisData!$A:$A, "Pickup", NewEmisData!$B:$B, $A94, NewEmisData!$C:$C, $H94, NewEmisData!$D:$D, AO$2), SUMIFS(NewEmisData!E:E, NewEmisData!$A:$A, "LDV", NewEmisData!$B:$B, $A94, NewEmisData!$C:$C, $H94, NewEmisData!$D:$D, AO$2))</f>
        <v>7.9797235056963206E-2</v>
      </c>
      <c r="AP94" s="335">
        <f>$I94*IF($G94="Pickup", SUMIFS(NewEmisData!F:F, NewEmisData!$A:$A, "Pickup", NewEmisData!$B:$B, $A94, NewEmisData!$C:$C, $H94, NewEmisData!$D:$D, AP$2), SUMIFS(NewEmisData!F:F, NewEmisData!$A:$A, "LDV", NewEmisData!$B:$B, $A94, NewEmisData!$C:$C, $H94, NewEmisData!$D:$D, AP$2))</f>
        <v>7.6001798653814207E-2</v>
      </c>
      <c r="AQ94" s="335">
        <f>$I94*IF($G94="Pickup", SUMIFS(NewEmisData!G:G, NewEmisData!$A:$A, "Pickup", NewEmisData!$B:$B, $A94, NewEmisData!$C:$C, $H94, NewEmisData!$D:$D, AQ$2), SUMIFS(NewEmisData!G:G, NewEmisData!$A:$A, "LDV", NewEmisData!$B:$B, $A94, NewEmisData!$C:$C, $H94, NewEmisData!$D:$D, AQ$2))</f>
        <v>6.3391605684552502E-2</v>
      </c>
      <c r="AR94" s="335">
        <f>$I94*IF($G94="Pickup", SUMIFS(NewEmisData!H:H, NewEmisData!$A:$A, "Pickup", NewEmisData!$B:$B, $A94, NewEmisData!$C:$C, $H94, NewEmisData!$D:$D, AR$2), SUMIFS(NewEmisData!H:H, NewEmisData!$A:$A, "LDV", NewEmisData!$B:$B, $A94, NewEmisData!$C:$C, $H94, NewEmisData!$D:$D, AR$2))</f>
        <v>6.2249949738011102E-2</v>
      </c>
      <c r="AS94" s="335">
        <f>$I94*IF($G94="Pickup", SUMIFS(NewEmisData!I:I, NewEmisData!$A:$A, "Pickup", NewEmisData!$B:$B, $A94, NewEmisData!$C:$C, $H94, NewEmisData!$D:$D, AS$2), SUMIFS(NewEmisData!I:I, NewEmisData!$A:$A, "LDV", NewEmisData!$B:$B, $A94, NewEmisData!$C:$C, $H94, NewEmisData!$D:$D, AS$2))</f>
        <v>6.0956414175610103E-2</v>
      </c>
      <c r="AT94" s="335">
        <f>$I94*IF($G94="Pickup", SUMIFS(NewEmisData!J:J, NewEmisData!$A:$A, "Pickup", NewEmisData!$B:$B, $A94, NewEmisData!$C:$C, $H94, NewEmisData!$D:$D, AT$2), SUMIFS(NewEmisData!J:J, NewEmisData!$A:$A, "LDV", NewEmisData!$B:$B, $A94, NewEmisData!$C:$C, $H94, NewEmisData!$D:$D, AT$2))</f>
        <v>5.9827983670569698E-2</v>
      </c>
      <c r="AU94" s="335">
        <f>$I94*IF($G94="Pickup", SUMIFS(NewEmisData!K:K, NewEmisData!$A:$A, "Pickup", NewEmisData!$B:$B, $A94, NewEmisData!$C:$C, $H94, NewEmisData!$D:$D, AU$2), SUMIFS(NewEmisData!K:K, NewEmisData!$A:$A, "LDV", NewEmisData!$B:$B, $A94, NewEmisData!$C:$C, $H94, NewEmisData!$D:$D, AU$2))</f>
        <v>5.91838618526946E-2</v>
      </c>
      <c r="AV94" s="335">
        <f>$I94*IF($G94="Pickup", SUMIFS(NewEmisData!L:L, NewEmisData!$A:$A, "Pickup", NewEmisData!$B:$B, $A94, NewEmisData!$C:$C, $H94, NewEmisData!$D:$D, AV$2), SUMIFS(NewEmisData!L:L, NewEmisData!$A:$A, "LDV", NewEmisData!$B:$B, $A94, NewEmisData!$C:$C, $H94, NewEmisData!$D:$D, AV$2))</f>
        <v>5.8937948629628097E-2</v>
      </c>
      <c r="AW94" s="335">
        <f>$I94*IF($G94="Pickup", SUMIFS(NewEmisData!M:M, NewEmisData!$A:$A, "Pickup", NewEmisData!$B:$B, $A94, NewEmisData!$C:$C, $H94, NewEmisData!$D:$D, AW$2), SUMIFS(NewEmisData!M:M, NewEmisData!$A:$A, "LDV", NewEmisData!$B:$B, $A94, NewEmisData!$C:$C, $H94, NewEmisData!$D:$D, AW$2))</f>
        <v>5.88749789222721E-2</v>
      </c>
      <c r="AX94" s="335">
        <v>4.7629366333098749E-2</v>
      </c>
      <c r="AY94" s="335">
        <f>$I94*IF($G94="Pickup", SUMIFS(NewEmisData!E:E, NewEmisData!$A:$A, "Pickup", NewEmisData!$B:$B, $A94, NewEmisData!$C:$C, $H94, NewEmisData!$D:$D, AY$2), SUMIFS(NewEmisData!E:E, NewEmisData!$A:$A, "LDV", NewEmisData!$B:$B, $A94, NewEmisData!$C:$C, $H94, NewEmisData!$D:$D, AY$2))</f>
        <v>1.8949252743626702E-2</v>
      </c>
      <c r="AZ94" s="335">
        <f>$I94*IF($G94="Pickup", SUMIFS(NewEmisData!F:F, NewEmisData!$A:$A, "Pickup", NewEmisData!$B:$B, $A94, NewEmisData!$C:$C, $H94, NewEmisData!$D:$D, AZ$2), SUMIFS(NewEmisData!F:F, NewEmisData!$A:$A, "LDV", NewEmisData!$B:$B, $A94, NewEmisData!$C:$C, $H94, NewEmisData!$D:$D, AZ$2))</f>
        <v>1.55896120407557E-2</v>
      </c>
      <c r="BA94" s="335">
        <f>$I94*IF($G94="Pickup", SUMIFS(NewEmisData!G:G, NewEmisData!$A:$A, "Pickup", NewEmisData!$B:$B, $A94, NewEmisData!$C:$C, $H94, NewEmisData!$D:$D, BA$2), SUMIFS(NewEmisData!G:G, NewEmisData!$A:$A, "LDV", NewEmisData!$B:$B, $A94, NewEmisData!$C:$C, $H94, NewEmisData!$D:$D, BA$2))</f>
        <v>1.3090757358435101E-2</v>
      </c>
      <c r="BB94" s="335">
        <f>$I94*IF($G94="Pickup", SUMIFS(NewEmisData!H:H, NewEmisData!$A:$A, "Pickup", NewEmisData!$B:$B, $A94, NewEmisData!$C:$C, $H94, NewEmisData!$D:$D, BB$2), SUMIFS(NewEmisData!H:H, NewEmisData!$A:$A, "LDV", NewEmisData!$B:$B, $A94, NewEmisData!$C:$C, $H94, NewEmisData!$D:$D, BB$2))</f>
        <v>1.2073597128508201E-2</v>
      </c>
      <c r="BC94" s="335">
        <f>$I94*IF($G94="Pickup", SUMIFS(NewEmisData!I:I, NewEmisData!$A:$A, "Pickup", NewEmisData!$B:$B, $A94, NewEmisData!$C:$C, $H94, NewEmisData!$D:$D, BC$2), SUMIFS(NewEmisData!I:I, NewEmisData!$A:$A, "LDV", NewEmisData!$B:$B, $A94, NewEmisData!$C:$C, $H94, NewEmisData!$D:$D, BC$2))</f>
        <v>1.0925021199185E-2</v>
      </c>
      <c r="BD94" s="335">
        <f>$I94*IF($G94="Pickup", SUMIFS(NewEmisData!J:J, NewEmisData!$A:$A, "Pickup", NewEmisData!$B:$B, $A94, NewEmisData!$C:$C, $H94, NewEmisData!$D:$D, BD$2), SUMIFS(NewEmisData!J:J, NewEmisData!$A:$A, "LDV", NewEmisData!$B:$B, $A94, NewEmisData!$C:$C, $H94, NewEmisData!$D:$D, BD$2))</f>
        <v>9.9255497267567994E-3</v>
      </c>
      <c r="BE94" s="335">
        <f>$I94*IF($G94="Pickup", SUMIFS(NewEmisData!K:K, NewEmisData!$A:$A, "Pickup", NewEmisData!$B:$B, $A94, NewEmisData!$C:$C, $H94, NewEmisData!$D:$D, BE$2), SUMIFS(NewEmisData!K:K, NewEmisData!$A:$A, "LDV", NewEmisData!$B:$B, $A94, NewEmisData!$C:$C, $H94, NewEmisData!$D:$D, BE$2))</f>
        <v>9.3555607478902295E-3</v>
      </c>
      <c r="BF94" s="335">
        <f>$I94*IF($G94="Pickup", SUMIFS(NewEmisData!L:L, NewEmisData!$A:$A, "Pickup", NewEmisData!$B:$B, $A94, NewEmisData!$C:$C, $H94, NewEmisData!$D:$D, BF$2), SUMIFS(NewEmisData!L:L, NewEmisData!$A:$A, "LDV", NewEmisData!$B:$B, $A94, NewEmisData!$C:$C, $H94, NewEmisData!$D:$D, BF$2))</f>
        <v>9.1378744671425701E-3</v>
      </c>
      <c r="BG94" s="335">
        <f>$I94*IF($G94="Pickup", SUMIFS(NewEmisData!M:M, NewEmisData!$A:$A, "Pickup", NewEmisData!$B:$B, $A94, NewEmisData!$C:$C, $H94, NewEmisData!$D:$D, BG$2), SUMIFS(NewEmisData!M:M, NewEmisData!$A:$A, "LDV", NewEmisData!$B:$B, $A94, NewEmisData!$C:$C, $H94, NewEmisData!$D:$D, BG$2))</f>
        <v>9.08217182799783E-3</v>
      </c>
      <c r="BH94" s="335">
        <v>9.4789149915835945E-3</v>
      </c>
      <c r="BI94" s="335">
        <f>$I94*IF($G94="Pickup", SUMIFS(NewEmisData!E:E, NewEmisData!$A:$A, "Pickup", NewEmisData!$B:$B, $A94, NewEmisData!$C:$C, $H94, NewEmisData!$D:$D, BI$2), SUMIFS(NewEmisData!E:E, NewEmisData!$A:$A, "LDV", NewEmisData!$B:$B, $A94, NewEmisData!$C:$C, $H94, NewEmisData!$D:$D, BI$2))</f>
        <v>8.3482368310947397</v>
      </c>
      <c r="BJ94" s="335">
        <f>$I94*IF($G94="Pickup", SUMIFS(NewEmisData!F:F, NewEmisData!$A:$A, "Pickup", NewEmisData!$B:$B, $A94, NewEmisData!$C:$C, $H94, NewEmisData!$D:$D, BJ$2), SUMIFS(NewEmisData!F:F, NewEmisData!$A:$A, "LDV", NewEmisData!$B:$B, $A94, NewEmisData!$C:$C, $H94, NewEmisData!$D:$D, BJ$2))</f>
        <v>4.3081315664303901</v>
      </c>
      <c r="BK94" s="335">
        <f>$I94*IF($G94="Pickup", SUMIFS(NewEmisData!G:G, NewEmisData!$A:$A, "Pickup", NewEmisData!$B:$B, $A94, NewEmisData!$C:$C, $H94, NewEmisData!$D:$D, BK$2), SUMIFS(NewEmisData!G:G, NewEmisData!$A:$A, "LDV", NewEmisData!$B:$B, $A94, NewEmisData!$C:$C, $H94, NewEmisData!$D:$D, BK$2))</f>
        <v>3.0187422051480501</v>
      </c>
      <c r="BL94" s="335">
        <f>$I94*IF($G94="Pickup", SUMIFS(NewEmisData!H:H, NewEmisData!$A:$A, "Pickup", NewEmisData!$B:$B, $A94, NewEmisData!$C:$C, $H94, NewEmisData!$D:$D, BL$2), SUMIFS(NewEmisData!H:H, NewEmisData!$A:$A, "LDV", NewEmisData!$B:$B, $A94, NewEmisData!$C:$C, $H94, NewEmisData!$D:$D, BL$2))</f>
        <v>2.2968284382098001</v>
      </c>
      <c r="BM94" s="335">
        <f>$I94*IF($G94="Pickup", SUMIFS(NewEmisData!I:I, NewEmisData!$A:$A, "Pickup", NewEmisData!$B:$B, $A94, NewEmisData!$C:$C, $H94, NewEmisData!$D:$D, BM$2), SUMIFS(NewEmisData!I:I, NewEmisData!$A:$A, "LDV", NewEmisData!$B:$B, $A94, NewEmisData!$C:$C, $H94, NewEmisData!$D:$D, BM$2))</f>
        <v>1.6241894645100301</v>
      </c>
      <c r="BN94" s="335">
        <f>$I94*IF($G94="Pickup", SUMIFS(NewEmisData!J:J, NewEmisData!$A:$A, "Pickup", NewEmisData!$B:$B, $A94, NewEmisData!$C:$C, $H94, NewEmisData!$D:$D, BN$2), SUMIFS(NewEmisData!J:J, NewEmisData!$A:$A, "LDV", NewEmisData!$B:$B, $A94, NewEmisData!$C:$C, $H94, NewEmisData!$D:$D, BN$2))</f>
        <v>1.20320021831455</v>
      </c>
      <c r="BO94" s="335">
        <f>$I94*IF($G94="Pickup", SUMIFS(NewEmisData!K:K, NewEmisData!$A:$A, "Pickup", NewEmisData!$B:$B, $A94, NewEmisData!$C:$C, $H94, NewEmisData!$D:$D, BO$2), SUMIFS(NewEmisData!K:K, NewEmisData!$A:$A, "LDV", NewEmisData!$B:$B, $A94, NewEmisData!$C:$C, $H94, NewEmisData!$D:$D, BO$2))</f>
        <v>1.0475021085095599</v>
      </c>
      <c r="BP94" s="335">
        <f>$I94*IF($G94="Pickup", SUMIFS(NewEmisData!L:L, NewEmisData!$A:$A, "Pickup", NewEmisData!$B:$B, $A94, NewEmisData!$C:$C, $H94, NewEmisData!$D:$D, BP$2), SUMIFS(NewEmisData!L:L, NewEmisData!$A:$A, "LDV", NewEmisData!$B:$B, $A94, NewEmisData!$C:$C, $H94, NewEmisData!$D:$D, BP$2))</f>
        <v>1.01648762049332</v>
      </c>
      <c r="BQ94" s="335">
        <f>$I94*IF($G94="Pickup", SUMIFS(NewEmisData!M:M, NewEmisData!$A:$A, "Pickup", NewEmisData!$B:$B, $A94, NewEmisData!$C:$C, $H94, NewEmisData!$D:$D, BQ$2), SUMIFS(NewEmisData!M:M, NewEmisData!$A:$A, "LDV", NewEmisData!$B:$B, $A94, NewEmisData!$C:$C, $H94, NewEmisData!$D:$D, BQ$2))</f>
        <v>1.00707426224907</v>
      </c>
      <c r="BR94" s="335">
        <v>1.6588293829830492</v>
      </c>
      <c r="BS94" s="335">
        <f>$I94*IF($G94="Pickup", SUMIFS(NewEmisData!E:E, NewEmisData!$A:$A, "Pickup", NewEmisData!$B:$B, $A94, NewEmisData!$C:$C, $H94, NewEmisData!$D:$D, BS$2), SUMIFS(NewEmisData!E:E, NewEmisData!$A:$A, "LDV", NewEmisData!$B:$B, $A94, NewEmisData!$C:$C, $H94, NewEmisData!$D:$D, BS$2))</f>
        <v>0.76486937509172104</v>
      </c>
      <c r="BT94" s="335">
        <f>$I94*IF($G94="Pickup", SUMIFS(NewEmisData!F:F, NewEmisData!$A:$A, "Pickup", NewEmisData!$B:$B, $A94, NewEmisData!$C:$C, $H94, NewEmisData!$D:$D, BT$2), SUMIFS(NewEmisData!F:F, NewEmisData!$A:$A, "LDV", NewEmisData!$B:$B, $A94, NewEmisData!$C:$C, $H94, NewEmisData!$D:$D, BT$2))</f>
        <v>0.32169078661703499</v>
      </c>
      <c r="BU94" s="335">
        <f>$I94*IF($G94="Pickup", SUMIFS(NewEmisData!G:G, NewEmisData!$A:$A, "Pickup", NewEmisData!$B:$B, $A94, NewEmisData!$C:$C, $H94, NewEmisData!$D:$D, BU$2), SUMIFS(NewEmisData!G:G, NewEmisData!$A:$A, "LDV", NewEmisData!$B:$B, $A94, NewEmisData!$C:$C, $H94, NewEmisData!$D:$D, BU$2))</f>
        <v>0.21594012148243799</v>
      </c>
      <c r="BV94" s="335">
        <f>$I94*IF($G94="Pickup", SUMIFS(NewEmisData!H:H, NewEmisData!$A:$A, "Pickup", NewEmisData!$B:$B, $A94, NewEmisData!$C:$C, $H94, NewEmisData!$D:$D, BV$2), SUMIFS(NewEmisData!H:H, NewEmisData!$A:$A, "LDV", NewEmisData!$B:$B, $A94, NewEmisData!$C:$C, $H94, NewEmisData!$D:$D, BV$2))</f>
        <v>0.17257879470183399</v>
      </c>
      <c r="BW94" s="335">
        <f>$I94*IF($G94="Pickup", SUMIFS(NewEmisData!I:I, NewEmisData!$A:$A, "Pickup", NewEmisData!$B:$B, $A94, NewEmisData!$C:$C, $H94, NewEmisData!$D:$D, BW$2), SUMIFS(NewEmisData!I:I, NewEmisData!$A:$A, "LDV", NewEmisData!$B:$B, $A94, NewEmisData!$C:$C, $H94, NewEmisData!$D:$D, BW$2))</f>
        <v>0.13295977241117701</v>
      </c>
      <c r="BX94" s="335">
        <f>$I94*IF($G94="Pickup", SUMIFS(NewEmisData!J:J, NewEmisData!$A:$A, "Pickup", NewEmisData!$B:$B, $A94, NewEmisData!$C:$C, $H94, NewEmisData!$D:$D, BX$2), SUMIFS(NewEmisData!J:J, NewEmisData!$A:$A, "LDV", NewEmisData!$B:$B, $A94, NewEmisData!$C:$C, $H94, NewEmisData!$D:$D, BX$2))</f>
        <v>0.108110784391744</v>
      </c>
      <c r="BY94" s="335">
        <f>$I94*IF($G94="Pickup", SUMIFS(NewEmisData!K:K, NewEmisData!$A:$A, "Pickup", NewEmisData!$B:$B, $A94, NewEmisData!$C:$C, $H94, NewEmisData!$D:$D, BY$2), SUMIFS(NewEmisData!K:K, NewEmisData!$A:$A, "LDV", NewEmisData!$B:$B, $A94, NewEmisData!$C:$C, $H94, NewEmisData!$D:$D, BY$2))</f>
        <v>9.7137754261465994E-2</v>
      </c>
      <c r="BZ94" s="335">
        <f>$I94*IF($G94="Pickup", SUMIFS(NewEmisData!L:L, NewEmisData!$A:$A, "Pickup", NewEmisData!$B:$B, $A94, NewEmisData!$C:$C, $H94, NewEmisData!$D:$D, BZ$2), SUMIFS(NewEmisData!L:L, NewEmisData!$A:$A, "LDV", NewEmisData!$B:$B, $A94, NewEmisData!$C:$C, $H94, NewEmisData!$D:$D, BZ$2))</f>
        <v>9.45597833782197E-2</v>
      </c>
      <c r="CA94" s="335">
        <f>$I94*IF($G94="Pickup", SUMIFS(NewEmisData!M:M, NewEmisData!$A:$A, "Pickup", NewEmisData!$B:$B, $A94, NewEmisData!$C:$C, $H94, NewEmisData!$D:$D, CA$2), SUMIFS(NewEmisData!M:M, NewEmisData!$A:$A, "LDV", NewEmisData!$B:$B, $A94, NewEmisData!$C:$C, $H94, NewEmisData!$D:$D, CA$2))</f>
        <v>9.3653115656486804E-2</v>
      </c>
      <c r="CB94" s="335">
        <v>0.10573121882292051</v>
      </c>
      <c r="CC94" s="335">
        <f>$I94*IF($G94="Pickup", SUMIFS(NewEmisData!E:E, NewEmisData!$A:$A, "Pickup", NewEmisData!$B:$B, $A94, NewEmisData!$C:$C, $H94, NewEmisData!$D:$D, CC$2), SUMIFS(NewEmisData!E:E, NewEmisData!$A:$A, "LDV", NewEmisData!$B:$B, $A94, NewEmisData!$C:$C, $H94, NewEmisData!$D:$D, CC$2))</f>
        <v>4.0565632770183102E-2</v>
      </c>
      <c r="CD94" s="335">
        <f>$I94*IF($G94="Pickup", SUMIFS(NewEmisData!F:F, NewEmisData!$A:$A, "Pickup", NewEmisData!$B:$B, $A94, NewEmisData!$C:$C, $H94, NewEmisData!$D:$D, CD$2), SUMIFS(NewEmisData!F:F, NewEmisData!$A:$A, "LDV", NewEmisData!$B:$B, $A94, NewEmisData!$C:$C, $H94, NewEmisData!$D:$D, CD$2))</f>
        <v>2.65973281316834E-2</v>
      </c>
      <c r="CE94" s="335">
        <f>$I94*IF($G94="Pickup", SUMIFS(NewEmisData!G:G, NewEmisData!$A:$A, "Pickup", NewEmisData!$B:$B, $A94, NewEmisData!$C:$C, $H94, NewEmisData!$D:$D, CE$2), SUMIFS(NewEmisData!G:G, NewEmisData!$A:$A, "LDV", NewEmisData!$B:$B, $A94, NewEmisData!$C:$C, $H94, NewEmisData!$D:$D, CE$2))</f>
        <v>2.40911817197406E-2</v>
      </c>
      <c r="CF94" s="335">
        <f>$I94*IF($G94="Pickup", SUMIFS(NewEmisData!H:H, NewEmisData!$A:$A, "Pickup", NewEmisData!$B:$B, $A94, NewEmisData!$C:$C, $H94, NewEmisData!$D:$D, CF$2), SUMIFS(NewEmisData!H:H, NewEmisData!$A:$A, "LDV", NewEmisData!$B:$B, $A94, NewEmisData!$C:$C, $H94, NewEmisData!$D:$D, CF$2))</f>
        <v>2.33536039499448E-2</v>
      </c>
      <c r="CG94" s="335">
        <f>$I94*IF($G94="Pickup", SUMIFS(NewEmisData!I:I, NewEmisData!$A:$A, "Pickup", NewEmisData!$B:$B, $A94, NewEmisData!$C:$C, $H94, NewEmisData!$D:$D, CG$2), SUMIFS(NewEmisData!I:I, NewEmisData!$A:$A, "LDV", NewEmisData!$B:$B, $A94, NewEmisData!$C:$C, $H94, NewEmisData!$D:$D, CG$2))</f>
        <v>2.32009506719013E-2</v>
      </c>
      <c r="CH94" s="335">
        <f>$I94*IF($G94="Pickup", SUMIFS(NewEmisData!J:J, NewEmisData!$A:$A, "Pickup", NewEmisData!$B:$B, $A94, NewEmisData!$C:$C, $H94, NewEmisData!$D:$D, CH$2), SUMIFS(NewEmisData!J:J, NewEmisData!$A:$A, "LDV", NewEmisData!$B:$B, $A94, NewEmisData!$C:$C, $H94, NewEmisData!$D:$D, CH$2))</f>
        <v>2.3104862913378502E-2</v>
      </c>
      <c r="CI94" s="335">
        <f>$I94*IF($G94="Pickup", SUMIFS(NewEmisData!K:K, NewEmisData!$A:$A, "Pickup", NewEmisData!$B:$B, $A94, NewEmisData!$C:$C, $H94, NewEmisData!$D:$D, CI$2), SUMIFS(NewEmisData!K:K, NewEmisData!$A:$A, "LDV", NewEmisData!$B:$B, $A94, NewEmisData!$C:$C, $H94, NewEmisData!$D:$D, CI$2))</f>
        <v>2.3102720026675301E-2</v>
      </c>
      <c r="CJ94" s="335">
        <f>$I94*IF($G94="Pickup", SUMIFS(NewEmisData!L:L, NewEmisData!$A:$A, "Pickup", NewEmisData!$B:$B, $A94, NewEmisData!$C:$C, $H94, NewEmisData!$D:$D, CJ$2), SUMIFS(NewEmisData!L:L, NewEmisData!$A:$A, "LDV", NewEmisData!$B:$B, $A94, NewEmisData!$C:$C, $H94, NewEmisData!$D:$D, CJ$2))</f>
        <v>2.3103028849029199E-2</v>
      </c>
      <c r="CK94" s="335">
        <f>$I94*IF($G94="Pickup", SUMIFS(NewEmisData!M:M, NewEmisData!$A:$A, "Pickup", NewEmisData!$B:$B, $A94, NewEmisData!$C:$C, $H94, NewEmisData!$D:$D, CK$2), SUMIFS(NewEmisData!M:M, NewEmisData!$A:$A, "LDV", NewEmisData!$B:$B, $A94, NewEmisData!$C:$C, $H94, NewEmisData!$D:$D, CK$2))</f>
        <v>2.3102918161236202E-2</v>
      </c>
      <c r="CL94" s="335">
        <v>2.2881070645398207E-2</v>
      </c>
      <c r="CM94" s="335">
        <f>$I94*IF($G94="Pickup", SUMIFS(NewEmisData!E:E, NewEmisData!$A:$A, "Pickup", NewEmisData!$B:$B, $A94, NewEmisData!$C:$C, $H94, NewEmisData!$D:$D, CM$2), SUMIFS(NewEmisData!E:E, NewEmisData!$A:$A, "LDV", NewEmisData!$B:$B, $A94, NewEmisData!$C:$C, $H94, NewEmisData!$D:$D, CM$2))</f>
        <v>3.3053952027170298E-2</v>
      </c>
      <c r="CN94" s="335">
        <f>$I94*IF($G94="Pickup", SUMIFS(NewEmisData!F:F, NewEmisData!$A:$A, "Pickup", NewEmisData!$B:$B, $A94, NewEmisData!$C:$C, $H94, NewEmisData!$D:$D, CN$2), SUMIFS(NewEmisData!F:F, NewEmisData!$A:$A, "LDV", NewEmisData!$B:$B, $A94, NewEmisData!$C:$C, $H94, NewEmisData!$D:$D, CN$2))</f>
        <v>1.6704809967492299E-2</v>
      </c>
      <c r="CO94" s="335">
        <f>$I94*IF($G94="Pickup", SUMIFS(NewEmisData!G:G, NewEmisData!$A:$A, "Pickup", NewEmisData!$B:$B, $A94, NewEmisData!$C:$C, $H94, NewEmisData!$D:$D, CO$2), SUMIFS(NewEmisData!G:G, NewEmisData!$A:$A, "LDV", NewEmisData!$B:$B, $A94, NewEmisData!$C:$C, $H94, NewEmisData!$D:$D, CO$2))</f>
        <v>1.2360752966222599E-2</v>
      </c>
      <c r="CP94" s="335">
        <f>$I94*IF($G94="Pickup", SUMIFS(NewEmisData!H:H, NewEmisData!$A:$A, "Pickup", NewEmisData!$B:$B, $A94, NewEmisData!$C:$C, $H94, NewEmisData!$D:$D, CP$2), SUMIFS(NewEmisData!H:H, NewEmisData!$A:$A, "LDV", NewEmisData!$B:$B, $A94, NewEmisData!$C:$C, $H94, NewEmisData!$D:$D, CP$2))</f>
        <v>1.0240667029025499E-2</v>
      </c>
      <c r="CQ94" s="335">
        <f>$I94*IF($G94="Pickup", SUMIFS(NewEmisData!I:I, NewEmisData!$A:$A, "Pickup", NewEmisData!$B:$B, $A94, NewEmisData!$C:$C, $H94, NewEmisData!$D:$D, CQ$2), SUMIFS(NewEmisData!I:I, NewEmisData!$A:$A, "LDV", NewEmisData!$B:$B, $A94, NewEmisData!$C:$C, $H94, NewEmisData!$D:$D, CQ$2))</f>
        <v>9.5490024855607192E-3</v>
      </c>
      <c r="CR94" s="335">
        <f>$I94*IF($G94="Pickup", SUMIFS(NewEmisData!J:J, NewEmisData!$A:$A, "Pickup", NewEmisData!$B:$B, $A94, NewEmisData!$C:$C, $H94, NewEmisData!$D:$D, CR$2), SUMIFS(NewEmisData!J:J, NewEmisData!$A:$A, "LDV", NewEmisData!$B:$B, $A94, NewEmisData!$C:$C, $H94, NewEmisData!$D:$D, CR$2))</f>
        <v>9.3602167504081603E-3</v>
      </c>
      <c r="CS94" s="335">
        <f>$I94*IF($G94="Pickup", SUMIFS(NewEmisData!K:K, NewEmisData!$A:$A, "Pickup", NewEmisData!$B:$B, $A94, NewEmisData!$C:$C, $H94, NewEmisData!$D:$D, CS$2), SUMIFS(NewEmisData!K:K, NewEmisData!$A:$A, "LDV", NewEmisData!$B:$B, $A94, NewEmisData!$C:$C, $H94, NewEmisData!$D:$D, CS$2))</f>
        <v>9.3426403684516695E-3</v>
      </c>
      <c r="CT94" s="335">
        <f>$I94*IF($G94="Pickup", SUMIFS(NewEmisData!L:L, NewEmisData!$A:$A, "Pickup", NewEmisData!$B:$B, $A94, NewEmisData!$C:$C, $H94, NewEmisData!$D:$D, CT$2), SUMIFS(NewEmisData!L:L, NewEmisData!$A:$A, "LDV", NewEmisData!$B:$B, $A94, NewEmisData!$C:$C, $H94, NewEmisData!$D:$D, CT$2))</f>
        <v>9.3300847791470392E-3</v>
      </c>
      <c r="CU94" s="335">
        <f>$I94*IF($G94="Pickup", SUMIFS(NewEmisData!M:M, NewEmisData!$A:$A, "Pickup", NewEmisData!$B:$B, $A94, NewEmisData!$C:$C, $H94, NewEmisData!$D:$D, CU$2), SUMIFS(NewEmisData!M:M, NewEmisData!$A:$A, "LDV", NewEmisData!$B:$B, $A94, NewEmisData!$C:$C, $H94, NewEmisData!$D:$D, CU$2))</f>
        <v>9.3299372659824201E-3</v>
      </c>
      <c r="CV94" s="335">
        <v>6.9734009009235556E-3</v>
      </c>
      <c r="CW94" s="335">
        <v>4.0498104655261064E-3</v>
      </c>
      <c r="CX94" s="335">
        <v>2.5030350838759993E-3</v>
      </c>
      <c r="CY94" s="335">
        <v>2.1151214403419519E-3</v>
      </c>
      <c r="CZ94" s="335">
        <v>1.7489979687569375E-3</v>
      </c>
      <c r="DA94" s="335">
        <v>1.340486996695321E-3</v>
      </c>
      <c r="DB94" s="335">
        <v>1.0553769116342638E-3</v>
      </c>
      <c r="DC94" s="335">
        <v>1.0132227560056145E-3</v>
      </c>
      <c r="DD94" s="335">
        <v>1.0003159541004489E-3</v>
      </c>
      <c r="DE94" s="335">
        <v>9.9860782000699166E-4</v>
      </c>
      <c r="DF94" s="335">
        <v>9.9860782000699166E-4</v>
      </c>
      <c r="DG94" s="335">
        <f>$I94*IF($G94="Pickup", SUMIFS(NewEmisData!E:E, NewEmisData!$A:$A, "Pickup", NewEmisData!$B:$B, $A94, NewEmisData!$C:$C, $H94, NewEmisData!$D:$D, DG$2), SUMIFS(NewEmisData!E:E, NewEmisData!$A:$A, "LDV", NewEmisData!$B:$B, $A94, NewEmisData!$C:$C, $H94, NewEmisData!$D:$D, DG$2))</f>
        <v>0</v>
      </c>
      <c r="DH94" s="335">
        <f>$I94*IF($G94="Pickup", SUMIFS(NewEmisData!F:F, NewEmisData!$A:$A, "Pickup", NewEmisData!$B:$B, $A94, NewEmisData!$C:$C, $H94, NewEmisData!$D:$D, DH$2), SUMIFS(NewEmisData!F:F, NewEmisData!$A:$A, "LDV", NewEmisData!$B:$B, $A94, NewEmisData!$C:$C, $H94, NewEmisData!$D:$D, DH$2))</f>
        <v>0</v>
      </c>
      <c r="DI94" s="335">
        <f>$I94*IF($G94="Pickup", SUMIFS(NewEmisData!G:G, NewEmisData!$A:$A, "Pickup", NewEmisData!$B:$B, $A94, NewEmisData!$C:$C, $H94, NewEmisData!$D:$D, DI$2), SUMIFS(NewEmisData!G:G, NewEmisData!$A:$A, "LDV", NewEmisData!$B:$B, $A94, NewEmisData!$C:$C, $H94, NewEmisData!$D:$D, DI$2))</f>
        <v>0</v>
      </c>
      <c r="DJ94" s="335">
        <f>$I94*IF($G94="Pickup", SUMIFS(NewEmisData!H:H, NewEmisData!$A:$A, "Pickup", NewEmisData!$B:$B, $A94, NewEmisData!$C:$C, $H94, NewEmisData!$D:$D, DJ$2), SUMIFS(NewEmisData!H:H, NewEmisData!$A:$A, "LDV", NewEmisData!$B:$B, $A94, NewEmisData!$C:$C, $H94, NewEmisData!$D:$D, DJ$2))</f>
        <v>0</v>
      </c>
      <c r="DK94" s="335">
        <f>$I94*IF($G94="Pickup", SUMIFS(NewEmisData!I:I, NewEmisData!$A:$A, "Pickup", NewEmisData!$B:$B, $A94, NewEmisData!$C:$C, $H94, NewEmisData!$D:$D, DK$2), SUMIFS(NewEmisData!I:I, NewEmisData!$A:$A, "LDV", NewEmisData!$B:$B, $A94, NewEmisData!$C:$C, $H94, NewEmisData!$D:$D, DK$2))</f>
        <v>0</v>
      </c>
      <c r="DL94" s="335">
        <f>$I94*IF($G94="Pickup", SUMIFS(NewEmisData!J:J, NewEmisData!$A:$A, "Pickup", NewEmisData!$B:$B, $A94, NewEmisData!$C:$C, $H94, NewEmisData!$D:$D, DL$2), SUMIFS(NewEmisData!J:J, NewEmisData!$A:$A, "LDV", NewEmisData!$B:$B, $A94, NewEmisData!$C:$C, $H94, NewEmisData!$D:$D, DL$2))</f>
        <v>0</v>
      </c>
      <c r="DM94" s="335">
        <f>$I94*IF($G94="Pickup", SUMIFS(NewEmisData!K:K, NewEmisData!$A:$A, "Pickup", NewEmisData!$B:$B, $A94, NewEmisData!$C:$C, $H94, NewEmisData!$D:$D, DM$2), SUMIFS(NewEmisData!K:K, NewEmisData!$A:$A, "LDV", NewEmisData!$B:$B, $A94, NewEmisData!$C:$C, $H94, NewEmisData!$D:$D, DM$2))</f>
        <v>0</v>
      </c>
      <c r="DN94" s="335">
        <f>$I94*IF($G94="Pickup", SUMIFS(NewEmisData!L:L, NewEmisData!$A:$A, "Pickup", NewEmisData!$B:$B, $A94, NewEmisData!$C:$C, $H94, NewEmisData!$D:$D, DN$2), SUMIFS(NewEmisData!L:L, NewEmisData!$A:$A, "LDV", NewEmisData!$B:$B, $A94, NewEmisData!$C:$C, $H94, NewEmisData!$D:$D, DN$2))</f>
        <v>0</v>
      </c>
      <c r="DO94" s="335">
        <f>$I94*IF($G94="Pickup", SUMIFS(NewEmisData!M:M, NewEmisData!$A:$A, "Pickup", NewEmisData!$B:$B, $A94, NewEmisData!$C:$C, $H94, NewEmisData!$D:$D, DO$2), SUMIFS(NewEmisData!M:M, NewEmisData!$A:$A, "LDV", NewEmisData!$B:$B, $A94, NewEmisData!$C:$C, $H94, NewEmisData!$D:$D, DO$2))</f>
        <v>0</v>
      </c>
      <c r="DP94" s="335">
        <v>2.023129771030282E-3</v>
      </c>
      <c r="DQ94" s="335">
        <f>$I94*IF($G94="Pickup", SUMIFS(NewEmisData!E:E, NewEmisData!$A:$A, "Pickup", NewEmisData!$B:$B, $A94, NewEmisData!$C:$C, $H94, NewEmisData!$D:$D, DQ$2), SUMIFS(NewEmisData!E:E, NewEmisData!$A:$A, "LDV", NewEmisData!$B:$B, $A94, NewEmisData!$C:$C, $H94, NewEmisData!$D:$D, DQ$2))</f>
        <v>2.7165910548479701E-2</v>
      </c>
      <c r="DR94" s="335">
        <f>$I94*IF($G94="Pickup", SUMIFS(NewEmisData!F:F, NewEmisData!$A:$A, "Pickup", NewEmisData!$B:$B, $A94, NewEmisData!$C:$C, $H94, NewEmisData!$D:$D, DR$2), SUMIFS(NewEmisData!F:F, NewEmisData!$A:$A, "LDV", NewEmisData!$B:$B, $A94, NewEmisData!$C:$C, $H94, NewEmisData!$D:$D, DR$2))</f>
        <v>1.3866136948016699E-2</v>
      </c>
      <c r="DS94" s="335">
        <f>$I94*IF($G94="Pickup", SUMIFS(NewEmisData!G:G, NewEmisData!$A:$A, "Pickup", NewEmisData!$B:$B, $A94, NewEmisData!$C:$C, $H94, NewEmisData!$D:$D, DS$2), SUMIFS(NewEmisData!G:G, NewEmisData!$A:$A, "LDV", NewEmisData!$B:$B, $A94, NewEmisData!$C:$C, $H94, NewEmisData!$D:$D, DS$2))</f>
        <v>9.4907263809260092E-3</v>
      </c>
      <c r="DT94" s="335">
        <f>$I94*IF($G94="Pickup", SUMIFS(NewEmisData!H:H, NewEmisData!$A:$A, "Pickup", NewEmisData!$B:$B, $A94, NewEmisData!$C:$C, $H94, NewEmisData!$D:$D, DT$2), SUMIFS(NewEmisData!H:H, NewEmisData!$A:$A, "LDV", NewEmisData!$B:$B, $A94, NewEmisData!$C:$C, $H94, NewEmisData!$D:$D, DT$2))</f>
        <v>7.1211341823118404E-3</v>
      </c>
      <c r="DU94" s="335">
        <f>$I94*IF($G94="Pickup", SUMIFS(NewEmisData!I:I, NewEmisData!$A:$A, "Pickup", NewEmisData!$B:$B, $A94, NewEmisData!$C:$C, $H94, NewEmisData!$D:$D, DU$2), SUMIFS(NewEmisData!I:I, NewEmisData!$A:$A, "LDV", NewEmisData!$B:$B, $A94, NewEmisData!$C:$C, $H94, NewEmisData!$D:$D, DU$2))</f>
        <v>5.3853645546307399E-3</v>
      </c>
      <c r="DV94" s="335">
        <f>$I94*IF($G94="Pickup", SUMIFS(NewEmisData!J:J, NewEmisData!$A:$A, "Pickup", NewEmisData!$B:$B, $A94, NewEmisData!$C:$C, $H94, NewEmisData!$D:$D, DV$2), SUMIFS(NewEmisData!J:J, NewEmisData!$A:$A, "LDV", NewEmisData!$B:$B, $A94, NewEmisData!$C:$C, $H94, NewEmisData!$D:$D, DV$2))</f>
        <v>4.4141200314945202E-3</v>
      </c>
      <c r="DW94" s="335">
        <f>$I94*IF($G94="Pickup", SUMIFS(NewEmisData!K:K, NewEmisData!$A:$A, "Pickup", NewEmisData!$B:$B, $A94, NewEmisData!$C:$C, $H94, NewEmisData!$D:$D, DW$2), SUMIFS(NewEmisData!K:K, NewEmisData!$A:$A, "LDV", NewEmisData!$B:$B, $A94, NewEmisData!$C:$C, $H94, NewEmisData!$D:$D, DW$2))</f>
        <v>4.0286435203453798E-3</v>
      </c>
      <c r="DX94" s="335">
        <f>$I94*IF($G94="Pickup", SUMIFS(NewEmisData!L:L, NewEmisData!$A:$A, "Pickup", NewEmisData!$B:$B, $A94, NewEmisData!$C:$C, $H94, NewEmisData!$D:$D, DX$2), SUMIFS(NewEmisData!L:L, NewEmisData!$A:$A, "LDV", NewEmisData!$B:$B, $A94, NewEmisData!$C:$C, $H94, NewEmisData!$D:$D, DX$2))</f>
        <v>3.9508837215596502E-3</v>
      </c>
      <c r="DY94" s="335">
        <f>$I94*IF($G94="Pickup", SUMIFS(NewEmisData!M:M, NewEmisData!$A:$A, "Pickup", NewEmisData!$B:$B, $A94, NewEmisData!$C:$C, $H94, NewEmisData!$D:$D, DY$2), SUMIFS(NewEmisData!M:M, NewEmisData!$A:$A, "LDV", NewEmisData!$B:$B, $A94, NewEmisData!$C:$C, $H94, NewEmisData!$D:$D, DY$2))</f>
        <v>3.9301038701225104E-3</v>
      </c>
      <c r="DZ94" s="335">
        <v>5.594489642908501E-3</v>
      </c>
      <c r="EA94" s="335">
        <f t="shared" si="118"/>
        <v>629.29035425146799</v>
      </c>
      <c r="EB94" s="335">
        <f t="shared" si="119"/>
        <v>571.27801846236605</v>
      </c>
      <c r="EC94" s="335">
        <f t="shared" si="120"/>
        <v>472.87406569534897</v>
      </c>
      <c r="ED94" s="335">
        <f t="shared" si="121"/>
        <v>396.14659023538701</v>
      </c>
      <c r="EE94" s="335">
        <f t="shared" si="122"/>
        <v>347.19633179008298</v>
      </c>
      <c r="EF94" s="335">
        <f t="shared" si="123"/>
        <v>322.55550442882998</v>
      </c>
      <c r="EG94" s="335">
        <f t="shared" si="124"/>
        <v>311.76534896807402</v>
      </c>
      <c r="EH94" s="335">
        <f t="shared" si="125"/>
        <v>309.51187360042798</v>
      </c>
      <c r="EI94" s="335">
        <f t="shared" si="126"/>
        <v>309.154399722184</v>
      </c>
      <c r="EJ94" s="335">
        <f t="shared" si="127"/>
        <v>0.27672218065037407</v>
      </c>
      <c r="EK94" s="335">
        <f t="shared" si="128"/>
        <v>1.07703782419723</v>
      </c>
      <c r="EL94" s="335">
        <f t="shared" si="129"/>
        <v>0.37063376602748699</v>
      </c>
      <c r="EM94" s="335">
        <f t="shared" si="130"/>
        <v>0.22414787770802799</v>
      </c>
      <c r="EN94" s="335">
        <f t="shared" si="131"/>
        <v>0.146870056334405</v>
      </c>
      <c r="EO94" s="335">
        <f t="shared" si="132"/>
        <v>0.100147731477744</v>
      </c>
      <c r="EP94" s="335">
        <f t="shared" si="133"/>
        <v>6.9799961270145497E-2</v>
      </c>
      <c r="EQ94" s="335">
        <f t="shared" si="134"/>
        <v>5.7786964253900203E-2</v>
      </c>
      <c r="ER94" s="335">
        <f t="shared" si="135"/>
        <v>5.5423939682830103E-2</v>
      </c>
      <c r="ES94" s="335">
        <f t="shared" si="136"/>
        <v>5.4809815155326402E-2</v>
      </c>
      <c r="ET94" s="335">
        <f t="shared" si="137"/>
        <v>6.1988464688476796E-2</v>
      </c>
      <c r="EU94" s="335">
        <f t="shared" si="138"/>
        <v>1.08889320093075E-2</v>
      </c>
      <c r="EV94" s="335">
        <f t="shared" si="139"/>
        <v>9.8851201724826001E-3</v>
      </c>
      <c r="EW94" s="335">
        <f t="shared" si="140"/>
        <v>6.7836227109818103E-3</v>
      </c>
      <c r="EX94" s="335">
        <f t="shared" si="141"/>
        <v>5.6829290051501301E-3</v>
      </c>
      <c r="EY94" s="335">
        <f t="shared" si="142"/>
        <v>4.9807105070221796E-3</v>
      </c>
      <c r="EZ94" s="335">
        <f t="shared" si="143"/>
        <v>4.6272281762573001E-3</v>
      </c>
      <c r="FA94" s="335">
        <f t="shared" si="144"/>
        <v>4.4724368045959096E-3</v>
      </c>
      <c r="FB94" s="335">
        <f t="shared" si="145"/>
        <v>4.4401060236012703E-3</v>
      </c>
      <c r="FC94" s="335">
        <f t="shared" si="146"/>
        <v>4.4349813207028004E-3</v>
      </c>
      <c r="FD94" s="335">
        <f t="shared" si="147"/>
        <v>1.7442083422488778E-3</v>
      </c>
      <c r="FE94" s="335">
        <f t="shared" si="148"/>
        <v>7.9797235056963206E-2</v>
      </c>
      <c r="FF94" s="335">
        <f t="shared" si="149"/>
        <v>7.6001798653814207E-2</v>
      </c>
      <c r="FG94" s="335">
        <f t="shared" si="150"/>
        <v>6.3391605684552502E-2</v>
      </c>
      <c r="FH94" s="335">
        <f t="shared" si="151"/>
        <v>6.2249949738011102E-2</v>
      </c>
      <c r="FI94" s="335">
        <f t="shared" si="152"/>
        <v>6.0956414175610103E-2</v>
      </c>
      <c r="FJ94" s="335">
        <f t="shared" si="153"/>
        <v>5.9827983670569698E-2</v>
      </c>
      <c r="FK94" s="335">
        <f t="shared" si="154"/>
        <v>5.91838618526946E-2</v>
      </c>
      <c r="FL94" s="335">
        <f t="shared" si="155"/>
        <v>5.8937948629628097E-2</v>
      </c>
      <c r="FM94" s="335">
        <f t="shared" si="156"/>
        <v>5.88749789222721E-2</v>
      </c>
      <c r="FN94" s="335">
        <f t="shared" si="157"/>
        <v>4.7629366333098749E-2</v>
      </c>
      <c r="FO94" s="335">
        <f t="shared" si="158"/>
        <v>1.8949252743626702E-2</v>
      </c>
      <c r="FP94" s="335">
        <f t="shared" si="159"/>
        <v>1.55896120407557E-2</v>
      </c>
      <c r="FQ94" s="335">
        <f t="shared" si="160"/>
        <v>1.3090757358435101E-2</v>
      </c>
      <c r="FR94" s="335">
        <f t="shared" si="161"/>
        <v>1.2073597128508201E-2</v>
      </c>
      <c r="FS94" s="335">
        <f t="shared" si="162"/>
        <v>1.0925021199185E-2</v>
      </c>
      <c r="FT94" s="335">
        <f t="shared" si="163"/>
        <v>9.9255497267567994E-3</v>
      </c>
      <c r="FU94" s="335">
        <f t="shared" si="164"/>
        <v>9.3555607478902295E-3</v>
      </c>
      <c r="FV94" s="335">
        <f t="shared" si="165"/>
        <v>9.1378744671425701E-3</v>
      </c>
      <c r="FW94" s="335">
        <f t="shared" si="166"/>
        <v>9.08217182799783E-3</v>
      </c>
      <c r="FX94" s="335">
        <f t="shared" si="167"/>
        <v>9.4789149915835945E-3</v>
      </c>
    </row>
    <row r="95" spans="1:180" x14ac:dyDescent="0.2">
      <c r="A95" s="305" t="str">
        <f>IF(LEFT(TRIM(TechData_All!AJ60),1)="*", _xlfn.CONCAT("*","R2"), "R2")</f>
        <v>R2</v>
      </c>
      <c r="B95" s="305" t="str">
        <f>TechData_All!A60</f>
        <v>TLPDSL11</v>
      </c>
      <c r="C95" s="305" t="str">
        <f>TechData_All!C60</f>
        <v>TL.DSL.P.DSL.2011</v>
      </c>
      <c r="D95" s="301" t="str">
        <f>TechData_All!D60</f>
        <v>bn-vmt, bn-vmt/a</v>
      </c>
      <c r="E95" s="301" t="str">
        <f>TechData_All!E60</f>
        <v>TRNDSL</v>
      </c>
      <c r="F95" s="301" t="str">
        <f>TechData_All!F60</f>
        <v>TL</v>
      </c>
      <c r="G95" s="315" t="s">
        <v>820</v>
      </c>
      <c r="H95" s="315" t="s">
        <v>816</v>
      </c>
      <c r="I95" s="315">
        <v>1</v>
      </c>
      <c r="J95" s="315" t="str">
        <f t="shared" si="168"/>
        <v>Pickup-DSL</v>
      </c>
      <c r="K95" s="335">
        <f>$I95*IF($G95="Pickup", SUMIFS(NewEmisData!E:E, NewEmisData!$A:$A, "Pickup", NewEmisData!$B:$B, $A95, NewEmisData!$C:$C, $H95, NewEmisData!$D:$D, K$2), SUMIFS(NewEmisData!E:E, NewEmisData!$A:$A, "LDV", NewEmisData!$B:$B, $A95, NewEmisData!$C:$C, $H95, NewEmisData!$D:$D, K$2))</f>
        <v>838.88682808594103</v>
      </c>
      <c r="L95" s="335">
        <f>$I95*IF($G95="Pickup", SUMIFS(NewEmisData!F:F, NewEmisData!$A:$A, "Pickup", NewEmisData!$B:$B, $A95, NewEmisData!$C:$C, $H95, NewEmisData!$D:$D, L$2), SUMIFS(NewEmisData!F:F, NewEmisData!$A:$A, "LDV", NewEmisData!$B:$B, $A95, NewEmisData!$C:$C, $H95, NewEmisData!$D:$D, L$2))</f>
        <v>835.58577398344801</v>
      </c>
      <c r="M95" s="335">
        <f>$I95*IF($G95="Pickup", SUMIFS(NewEmisData!G:G, NewEmisData!$A:$A, "Pickup", NewEmisData!$B:$B, $A95, NewEmisData!$C:$C, $H95, NewEmisData!$D:$D, M$2), SUMIFS(NewEmisData!G:G, NewEmisData!$A:$A, "LDV", NewEmisData!$B:$B, $A95, NewEmisData!$C:$C, $H95, NewEmisData!$D:$D, M$2))</f>
        <v>824.78710672923296</v>
      </c>
      <c r="N95" s="335">
        <f>$I95*IF($G95="Pickup", SUMIFS(NewEmisData!H:H, NewEmisData!$A:$A, "Pickup", NewEmisData!$B:$B, $A95, NewEmisData!$C:$C, $H95, NewEmisData!$D:$D, N$2), SUMIFS(NewEmisData!H:H, NewEmisData!$A:$A, "LDV", NewEmisData!$B:$B, $A95, NewEmisData!$C:$C, $H95, NewEmisData!$D:$D, N$2))</f>
        <v>759.84126302449499</v>
      </c>
      <c r="O95" s="335">
        <f>$I95*IF($G95="Pickup", SUMIFS(NewEmisData!I:I, NewEmisData!$A:$A, "Pickup", NewEmisData!$B:$B, $A95, NewEmisData!$C:$C, $H95, NewEmisData!$D:$D, O$2), SUMIFS(NewEmisData!I:I, NewEmisData!$A:$A, "LDV", NewEmisData!$B:$B, $A95, NewEmisData!$C:$C, $H95, NewEmisData!$D:$D, O$2))</f>
        <v>725.89939540411206</v>
      </c>
      <c r="P95" s="335">
        <f>$I95*IF($G95="Pickup", SUMIFS(NewEmisData!J:J, NewEmisData!$A:$A, "Pickup", NewEmisData!$B:$B, $A95, NewEmisData!$C:$C, $H95, NewEmisData!$D:$D, P$2), SUMIFS(NewEmisData!J:J, NewEmisData!$A:$A, "LDV", NewEmisData!$B:$B, $A95, NewEmisData!$C:$C, $H95, NewEmisData!$D:$D, P$2))</f>
        <v>714.02687883828003</v>
      </c>
      <c r="Q95" s="335">
        <f>$I95*IF($G95="Pickup", SUMIFS(NewEmisData!K:K, NewEmisData!$A:$A, "Pickup", NewEmisData!$B:$B, $A95, NewEmisData!$C:$C, $H95, NewEmisData!$D:$D, Q$2), SUMIFS(NewEmisData!K:K, NewEmisData!$A:$A, "LDV", NewEmisData!$B:$B, $A95, NewEmisData!$C:$C, $H95, NewEmisData!$D:$D, Q$2))</f>
        <v>709.20083865321601</v>
      </c>
      <c r="R95" s="335">
        <f>$I95*IF($G95="Pickup", SUMIFS(NewEmisData!L:L, NewEmisData!$A:$A, "Pickup", NewEmisData!$B:$B, $A95, NewEmisData!$C:$C, $H95, NewEmisData!$D:$D, R$2), SUMIFS(NewEmisData!L:L, NewEmisData!$A:$A, "LDV", NewEmisData!$B:$B, $A95, NewEmisData!$C:$C, $H95, NewEmisData!$D:$D, R$2))</f>
        <v>708.18933454886098</v>
      </c>
      <c r="S95" s="335">
        <f>$I95*IF($G95="Pickup", SUMIFS(NewEmisData!M:M, NewEmisData!$A:$A, "Pickup", NewEmisData!$B:$B, $A95, NewEmisData!$C:$C, $H95, NewEmisData!$D:$D, S$2), SUMIFS(NewEmisData!M:M, NewEmisData!$A:$A, "LDV", NewEmisData!$B:$B, $A95, NewEmisData!$C:$C, $H95, NewEmisData!$D:$D, S$2))</f>
        <v>708.02534242603997</v>
      </c>
      <c r="T95" s="335">
        <v>0.51895197956857197</v>
      </c>
      <c r="U95" s="335">
        <f>$I95*IF($G95="Pickup", SUMIFS(NewEmisData!E:E, NewEmisData!$A:$A, "Pickup", NewEmisData!$B:$B, $A95, NewEmisData!$C:$C, $H95, NewEmisData!$D:$D, U$2), SUMIFS(NewEmisData!E:E, NewEmisData!$A:$A, "LDV", NewEmisData!$B:$B, $A95, NewEmisData!$C:$C, $H95, NewEmisData!$D:$D, U$2))</f>
        <v>3.95273087126834</v>
      </c>
      <c r="V95" s="335">
        <f>$I95*IF($G95="Pickup", SUMIFS(NewEmisData!F:F, NewEmisData!$A:$A, "Pickup", NewEmisData!$B:$B, $A95, NewEmisData!$C:$C, $H95, NewEmisData!$D:$D, V$2), SUMIFS(NewEmisData!F:F, NewEmisData!$A:$A, "LDV", NewEmisData!$B:$B, $A95, NewEmisData!$C:$C, $H95, NewEmisData!$D:$D, V$2))</f>
        <v>2.2941854945686102</v>
      </c>
      <c r="W95" s="335">
        <f>$I95*IF($G95="Pickup", SUMIFS(NewEmisData!G:G, NewEmisData!$A:$A, "Pickup", NewEmisData!$B:$B, $A95, NewEmisData!$C:$C, $H95, NewEmisData!$D:$D, W$2), SUMIFS(NewEmisData!G:G, NewEmisData!$A:$A, "LDV", NewEmisData!$B:$B, $A95, NewEmisData!$C:$C, $H95, NewEmisData!$D:$D, W$2))</f>
        <v>1.22695526405155</v>
      </c>
      <c r="X95" s="335">
        <f>$I95*IF($G95="Pickup", SUMIFS(NewEmisData!H:H, NewEmisData!$A:$A, "Pickup", NewEmisData!$B:$B, $A95, NewEmisData!$C:$C, $H95, NewEmisData!$D:$D, X$2), SUMIFS(NewEmisData!H:H, NewEmisData!$A:$A, "LDV", NewEmisData!$B:$B, $A95, NewEmisData!$C:$C, $H95, NewEmisData!$D:$D, X$2))</f>
        <v>0.69283648769455397</v>
      </c>
      <c r="Y95" s="335">
        <f>$I95*IF($G95="Pickup", SUMIFS(NewEmisData!I:I, NewEmisData!$A:$A, "Pickup", NewEmisData!$B:$B, $A95, NewEmisData!$C:$C, $H95, NewEmisData!$D:$D, Y$2), SUMIFS(NewEmisData!I:I, NewEmisData!$A:$A, "LDV", NewEmisData!$B:$B, $A95, NewEmisData!$C:$C, $H95, NewEmisData!$D:$D, Y$2))</f>
        <v>0.52479491557855695</v>
      </c>
      <c r="Z95" s="335">
        <f>$I95*IF($G95="Pickup", SUMIFS(NewEmisData!J:J, NewEmisData!$A:$A, "Pickup", NewEmisData!$B:$B, $A95, NewEmisData!$C:$C, $H95, NewEmisData!$D:$D, Z$2), SUMIFS(NewEmisData!J:J, NewEmisData!$A:$A, "LDV", NewEmisData!$B:$B, $A95, NewEmisData!$C:$C, $H95, NewEmisData!$D:$D, Z$2))</f>
        <v>0.45462868472707701</v>
      </c>
      <c r="AA95" s="335">
        <f>$I95*IF($G95="Pickup", SUMIFS(NewEmisData!K:K, NewEmisData!$A:$A, "Pickup", NewEmisData!$B:$B, $A95, NewEmisData!$C:$C, $H95, NewEmisData!$D:$D, AA$2), SUMIFS(NewEmisData!K:K, NewEmisData!$A:$A, "LDV", NewEmisData!$B:$B, $A95, NewEmisData!$C:$C, $H95, NewEmisData!$D:$D, AA$2))</f>
        <v>0.43070940050317602</v>
      </c>
      <c r="AB95" s="335">
        <f>$I95*IF($G95="Pickup", SUMIFS(NewEmisData!L:L, NewEmisData!$A:$A, "Pickup", NewEmisData!$B:$B, $A95, NewEmisData!$C:$C, $H95, NewEmisData!$D:$D, AB$2), SUMIFS(NewEmisData!L:L, NewEmisData!$A:$A, "LDV", NewEmisData!$B:$B, $A95, NewEmisData!$C:$C, $H95, NewEmisData!$D:$D, AB$2))</f>
        <v>0.42771841419811601</v>
      </c>
      <c r="AC95" s="335">
        <f>$I95*IF($G95="Pickup", SUMIFS(NewEmisData!M:M, NewEmisData!$A:$A, "Pickup", NewEmisData!$B:$B, $A95, NewEmisData!$C:$C, $H95, NewEmisData!$D:$D, AC$2), SUMIFS(NewEmisData!M:M, NewEmisData!$A:$A, "LDV", NewEmisData!$B:$B, $A95, NewEmisData!$C:$C, $H95, NewEmisData!$D:$D, AC$2))</f>
        <v>0.42707251649540601</v>
      </c>
      <c r="AD95" s="335">
        <v>0.31264891292629016</v>
      </c>
      <c r="AE95" s="335">
        <f>$I95*IF($G95="Pickup", SUMIFS(NewEmisData!E:E, NewEmisData!$A:$A, "Pickup", NewEmisData!$B:$B, $A95, NewEmisData!$C:$C, $H95, NewEmisData!$D:$D, AE$2), SUMIFS(NewEmisData!E:E, NewEmisData!$A:$A, "LDV", NewEmisData!$B:$B, $A95, NewEmisData!$C:$C, $H95, NewEmisData!$D:$D, AE$2))</f>
        <v>2.0739822854527301E-2</v>
      </c>
      <c r="AF95" s="335">
        <f>$I95*IF($G95="Pickup", SUMIFS(NewEmisData!F:F, NewEmisData!$A:$A, "Pickup", NewEmisData!$B:$B, $A95, NewEmisData!$C:$C, $H95, NewEmisData!$D:$D, AF$2), SUMIFS(NewEmisData!F:F, NewEmisData!$A:$A, "LDV", NewEmisData!$B:$B, $A95, NewEmisData!$C:$C, $H95, NewEmisData!$D:$D, AF$2))</f>
        <v>2.0097965537272399E-2</v>
      </c>
      <c r="AG95" s="335">
        <f>$I95*IF($G95="Pickup", SUMIFS(NewEmisData!G:G, NewEmisData!$A:$A, "Pickup", NewEmisData!$B:$B, $A95, NewEmisData!$C:$C, $H95, NewEmisData!$D:$D, AG$2), SUMIFS(NewEmisData!G:G, NewEmisData!$A:$A, "LDV", NewEmisData!$B:$B, $A95, NewEmisData!$C:$C, $H95, NewEmisData!$D:$D, AG$2))</f>
        <v>6.9300413242584097E-3</v>
      </c>
      <c r="AH95" s="335">
        <f>$I95*IF($G95="Pickup", SUMIFS(NewEmisData!H:H, NewEmisData!$A:$A, "Pickup", NewEmisData!$B:$B, $A95, NewEmisData!$C:$C, $H95, NewEmisData!$D:$D, AH$2), SUMIFS(NewEmisData!H:H, NewEmisData!$A:$A, "LDV", NewEmisData!$B:$B, $A95, NewEmisData!$C:$C, $H95, NewEmisData!$D:$D, AH$2))</f>
        <v>6.3441017545732298E-3</v>
      </c>
      <c r="AI95" s="335">
        <f>$I95*IF($G95="Pickup", SUMIFS(NewEmisData!I:I, NewEmisData!$A:$A, "Pickup", NewEmisData!$B:$B, $A95, NewEmisData!$C:$C, $H95, NewEmisData!$D:$D, AI$2), SUMIFS(NewEmisData!I:I, NewEmisData!$A:$A, "LDV", NewEmisData!$B:$B, $A95, NewEmisData!$C:$C, $H95, NewEmisData!$D:$D, AI$2))</f>
        <v>6.0542058275576197E-3</v>
      </c>
      <c r="AJ95" s="335">
        <f>$I95*IF($G95="Pickup", SUMIFS(NewEmisData!J:J, NewEmisData!$A:$A, "Pickup", NewEmisData!$B:$B, $A95, NewEmisData!$C:$C, $H95, NewEmisData!$D:$D, AJ$2), SUMIFS(NewEmisData!J:J, NewEmisData!$A:$A, "LDV", NewEmisData!$B:$B, $A95, NewEmisData!$C:$C, $H95, NewEmisData!$D:$D, AJ$2))</f>
        <v>5.9542377031583304E-3</v>
      </c>
      <c r="AK95" s="335">
        <f>$I95*IF($G95="Pickup", SUMIFS(NewEmisData!K:K, NewEmisData!$A:$A, "Pickup", NewEmisData!$B:$B, $A95, NewEmisData!$C:$C, $H95, NewEmisData!$D:$D, AK$2), SUMIFS(NewEmisData!K:K, NewEmisData!$A:$A, "LDV", NewEmisData!$B:$B, $A95, NewEmisData!$C:$C, $H95, NewEmisData!$D:$D, AK$2))</f>
        <v>5.91269305727617E-3</v>
      </c>
      <c r="AL95" s="335">
        <f>$I95*IF($G95="Pickup", SUMIFS(NewEmisData!L:L, NewEmisData!$A:$A, "Pickup", NewEmisData!$B:$B, $A95, NewEmisData!$C:$C, $H95, NewEmisData!$D:$D, AL$2), SUMIFS(NewEmisData!L:L, NewEmisData!$A:$A, "LDV", NewEmisData!$B:$B, $A95, NewEmisData!$C:$C, $H95, NewEmisData!$D:$D, AL$2))</f>
        <v>5.9042614274829996E-3</v>
      </c>
      <c r="AM95" s="335">
        <f>$I95*IF($G95="Pickup", SUMIFS(NewEmisData!M:M, NewEmisData!$A:$A, "Pickup", NewEmisData!$B:$B, $A95, NewEmisData!$C:$C, $H95, NewEmisData!$D:$D, AM$2), SUMIFS(NewEmisData!M:M, NewEmisData!$A:$A, "LDV", NewEmisData!$B:$B, $A95, NewEmisData!$C:$C, $H95, NewEmisData!$D:$D, AM$2))</f>
        <v>5.9028974572565198E-3</v>
      </c>
      <c r="AN95" s="335">
        <v>4.2403248188809025E-3</v>
      </c>
      <c r="AO95" s="335">
        <f>$I95*IF($G95="Pickup", SUMIFS(NewEmisData!E:E, NewEmisData!$A:$A, "Pickup", NewEmisData!$B:$B, $A95, NewEmisData!$C:$C, $H95, NewEmisData!$D:$D, AO$2), SUMIFS(NewEmisData!E:E, NewEmisData!$A:$A, "LDV", NewEmisData!$B:$B, $A95, NewEmisData!$C:$C, $H95, NewEmisData!$D:$D, AO$2))</f>
        <v>0.32286430335969202</v>
      </c>
      <c r="AP95" s="335">
        <f>$I95*IF($G95="Pickup", SUMIFS(NewEmisData!F:F, NewEmisData!$A:$A, "Pickup", NewEmisData!$B:$B, $A95, NewEmisData!$C:$C, $H95, NewEmisData!$D:$D, AP$2), SUMIFS(NewEmisData!F:F, NewEmisData!$A:$A, "LDV", NewEmisData!$B:$B, $A95, NewEmisData!$C:$C, $H95, NewEmisData!$D:$D, AP$2))</f>
        <v>0.19253651488495599</v>
      </c>
      <c r="AQ95" s="335">
        <f>$I95*IF($G95="Pickup", SUMIFS(NewEmisData!G:G, NewEmisData!$A:$A, "Pickup", NewEmisData!$B:$B, $A95, NewEmisData!$C:$C, $H95, NewEmisData!$D:$D, AQ$2), SUMIFS(NewEmisData!G:G, NewEmisData!$A:$A, "LDV", NewEmisData!$B:$B, $A95, NewEmisData!$C:$C, $H95, NewEmisData!$D:$D, AQ$2))</f>
        <v>0.13116960814085299</v>
      </c>
      <c r="AR95" s="335">
        <f>$I95*IF($G95="Pickup", SUMIFS(NewEmisData!H:H, NewEmisData!$A:$A, "Pickup", NewEmisData!$B:$B, $A95, NewEmisData!$C:$C, $H95, NewEmisData!$D:$D, AR$2), SUMIFS(NewEmisData!H:H, NewEmisData!$A:$A, "LDV", NewEmisData!$B:$B, $A95, NewEmisData!$C:$C, $H95, NewEmisData!$D:$D, AR$2))</f>
        <v>0.107030259666284</v>
      </c>
      <c r="AS95" s="335">
        <f>$I95*IF($G95="Pickup", SUMIFS(NewEmisData!I:I, NewEmisData!$A:$A, "Pickup", NewEmisData!$B:$B, $A95, NewEmisData!$C:$C, $H95, NewEmisData!$D:$D, AS$2), SUMIFS(NewEmisData!I:I, NewEmisData!$A:$A, "LDV", NewEmisData!$B:$B, $A95, NewEmisData!$C:$C, $H95, NewEmisData!$D:$D, AS$2))</f>
        <v>0.10159087974839499</v>
      </c>
      <c r="AT95" s="335">
        <f>$I95*IF($G95="Pickup", SUMIFS(NewEmisData!J:J, NewEmisData!$A:$A, "Pickup", NewEmisData!$B:$B, $A95, NewEmisData!$C:$C, $H95, NewEmisData!$D:$D, AT$2), SUMIFS(NewEmisData!J:J, NewEmisData!$A:$A, "LDV", NewEmisData!$B:$B, $A95, NewEmisData!$C:$C, $H95, NewEmisData!$D:$D, AT$2))</f>
        <v>0.100744162373078</v>
      </c>
      <c r="AU95" s="335">
        <f>$I95*IF($G95="Pickup", SUMIFS(NewEmisData!K:K, NewEmisData!$A:$A, "Pickup", NewEmisData!$B:$B, $A95, NewEmisData!$C:$C, $H95, NewEmisData!$D:$D, AU$2), SUMIFS(NewEmisData!K:K, NewEmisData!$A:$A, "LDV", NewEmisData!$B:$B, $A95, NewEmisData!$C:$C, $H95, NewEmisData!$D:$D, AU$2))</f>
        <v>0.10015056974224</v>
      </c>
      <c r="AV95" s="335">
        <f>$I95*IF($G95="Pickup", SUMIFS(NewEmisData!L:L, NewEmisData!$A:$A, "Pickup", NewEmisData!$B:$B, $A95, NewEmisData!$C:$C, $H95, NewEmisData!$D:$D, AV$2), SUMIFS(NewEmisData!L:L, NewEmisData!$A:$A, "LDV", NewEmisData!$B:$B, $A95, NewEmisData!$C:$C, $H95, NewEmisData!$D:$D, AV$2))</f>
        <v>0.10013872413493199</v>
      </c>
      <c r="AW95" s="335">
        <f>$I95*IF($G95="Pickup", SUMIFS(NewEmisData!M:M, NewEmisData!$A:$A, "Pickup", NewEmisData!$B:$B, $A95, NewEmisData!$C:$C, $H95, NewEmisData!$D:$D, AW$2), SUMIFS(NewEmisData!M:M, NewEmisData!$A:$A, "LDV", NewEmisData!$B:$B, $A95, NewEmisData!$C:$C, $H95, NewEmisData!$D:$D, AW$2))</f>
        <v>0.100138168711207</v>
      </c>
      <c r="AX95" s="335">
        <v>5.2834708622229692E-2</v>
      </c>
      <c r="AY95" s="335">
        <f>$I95*IF($G95="Pickup", SUMIFS(NewEmisData!E:E, NewEmisData!$A:$A, "Pickup", NewEmisData!$B:$B, $A95, NewEmisData!$C:$C, $H95, NewEmisData!$D:$D, AY$2), SUMIFS(NewEmisData!E:E, NewEmisData!$A:$A, "LDV", NewEmisData!$B:$B, $A95, NewEmisData!$C:$C, $H95, NewEmisData!$D:$D, AY$2))</f>
        <v>0.23752816419511399</v>
      </c>
      <c r="AZ95" s="335">
        <f>$I95*IF($G95="Pickup", SUMIFS(NewEmisData!F:F, NewEmisData!$A:$A, "Pickup", NewEmisData!$B:$B, $A95, NewEmisData!$C:$C, $H95, NewEmisData!$D:$D, AZ$2), SUMIFS(NewEmisData!F:F, NewEmisData!$A:$A, "LDV", NewEmisData!$B:$B, $A95, NewEmisData!$C:$C, $H95, NewEmisData!$D:$D, AZ$2))</f>
        <v>0.117553039742468</v>
      </c>
      <c r="BA95" s="335">
        <f>$I95*IF($G95="Pickup", SUMIFS(NewEmisData!G:G, NewEmisData!$A:$A, "Pickup", NewEmisData!$B:$B, $A95, NewEmisData!$C:$C, $H95, NewEmisData!$D:$D, BA$2), SUMIFS(NewEmisData!G:G, NewEmisData!$A:$A, "LDV", NewEmisData!$B:$B, $A95, NewEmisData!$C:$C, $H95, NewEmisData!$D:$D, BA$2))</f>
        <v>5.2943248810597698E-2</v>
      </c>
      <c r="BB95" s="335">
        <f>$I95*IF($G95="Pickup", SUMIFS(NewEmisData!H:H, NewEmisData!$A:$A, "Pickup", NewEmisData!$B:$B, $A95, NewEmisData!$C:$C, $H95, NewEmisData!$D:$D, BB$2), SUMIFS(NewEmisData!H:H, NewEmisData!$A:$A, "LDV", NewEmisData!$B:$B, $A95, NewEmisData!$C:$C, $H95, NewEmisData!$D:$D, BB$2))</f>
        <v>3.12542213760367E-2</v>
      </c>
      <c r="BC95" s="335">
        <f>$I95*IF($G95="Pickup", SUMIFS(NewEmisData!I:I, NewEmisData!$A:$A, "Pickup", NewEmisData!$B:$B, $A95, NewEmisData!$C:$C, $H95, NewEmisData!$D:$D, BC$2), SUMIFS(NewEmisData!I:I, NewEmisData!$A:$A, "LDV", NewEmisData!$B:$B, $A95, NewEmisData!$C:$C, $H95, NewEmisData!$D:$D, BC$2))</f>
        <v>2.64515002424279E-2</v>
      </c>
      <c r="BD95" s="335">
        <f>$I95*IF($G95="Pickup", SUMIFS(NewEmisData!J:J, NewEmisData!$A:$A, "Pickup", NewEmisData!$B:$B, $A95, NewEmisData!$C:$C, $H95, NewEmisData!$D:$D, BD$2), SUMIFS(NewEmisData!J:J, NewEmisData!$A:$A, "LDV", NewEmisData!$B:$B, $A95, NewEmisData!$C:$C, $H95, NewEmisData!$D:$D, BD$2))</f>
        <v>2.5760379882788301E-2</v>
      </c>
      <c r="BE95" s="335">
        <f>$I95*IF($G95="Pickup", SUMIFS(NewEmisData!K:K, NewEmisData!$A:$A, "Pickup", NewEmisData!$B:$B, $A95, NewEmisData!$C:$C, $H95, NewEmisData!$D:$D, BE$2), SUMIFS(NewEmisData!K:K, NewEmisData!$A:$A, "LDV", NewEmisData!$B:$B, $A95, NewEmisData!$C:$C, $H95, NewEmisData!$D:$D, BE$2))</f>
        <v>2.5233655997449301E-2</v>
      </c>
      <c r="BF95" s="335">
        <f>$I95*IF($G95="Pickup", SUMIFS(NewEmisData!L:L, NewEmisData!$A:$A, "Pickup", NewEmisData!$B:$B, $A95, NewEmisData!$C:$C, $H95, NewEmisData!$D:$D, BF$2), SUMIFS(NewEmisData!L:L, NewEmisData!$A:$A, "LDV", NewEmisData!$B:$B, $A95, NewEmisData!$C:$C, $H95, NewEmisData!$D:$D, BF$2))</f>
        <v>2.5225286830586301E-2</v>
      </c>
      <c r="BG95" s="335">
        <f>$I95*IF($G95="Pickup", SUMIFS(NewEmisData!M:M, NewEmisData!$A:$A, "Pickup", NewEmisData!$B:$B, $A95, NewEmisData!$C:$C, $H95, NewEmisData!$D:$D, BG$2), SUMIFS(NewEmisData!M:M, NewEmisData!$A:$A, "LDV", NewEmisData!$B:$B, $A95, NewEmisData!$C:$C, $H95, NewEmisData!$D:$D, BG$2))</f>
        <v>2.5225039830031999E-2</v>
      </c>
      <c r="BH95" s="335">
        <v>1.4243276255751064E-2</v>
      </c>
      <c r="BI95" s="335">
        <f>$I95*IF($G95="Pickup", SUMIFS(NewEmisData!E:E, NewEmisData!$A:$A, "Pickup", NewEmisData!$B:$B, $A95, NewEmisData!$C:$C, $H95, NewEmisData!$D:$D, BI$2), SUMIFS(NewEmisData!E:E, NewEmisData!$A:$A, "LDV", NewEmisData!$B:$B, $A95, NewEmisData!$C:$C, $H95, NewEmisData!$D:$D, BI$2))</f>
        <v>12.3205396693374</v>
      </c>
      <c r="BJ95" s="335">
        <f>$I95*IF($G95="Pickup", SUMIFS(NewEmisData!F:F, NewEmisData!$A:$A, "Pickup", NewEmisData!$B:$B, $A95, NewEmisData!$C:$C, $H95, NewEmisData!$D:$D, BJ$2), SUMIFS(NewEmisData!F:F, NewEmisData!$A:$A, "LDV", NewEmisData!$B:$B, $A95, NewEmisData!$C:$C, $H95, NewEmisData!$D:$D, BJ$2))</f>
        <v>9.2571814362445597</v>
      </c>
      <c r="BK95" s="335">
        <f>$I95*IF($G95="Pickup", SUMIFS(NewEmisData!G:G, NewEmisData!$A:$A, "Pickup", NewEmisData!$B:$B, $A95, NewEmisData!$C:$C, $H95, NewEmisData!$D:$D, BK$2), SUMIFS(NewEmisData!G:G, NewEmisData!$A:$A, "LDV", NewEmisData!$B:$B, $A95, NewEmisData!$C:$C, $H95, NewEmisData!$D:$D, BK$2))</f>
        <v>2.1832113020529902</v>
      </c>
      <c r="BL95" s="335">
        <f>$I95*IF($G95="Pickup", SUMIFS(NewEmisData!H:H, NewEmisData!$A:$A, "Pickup", NewEmisData!$B:$B, $A95, NewEmisData!$C:$C, $H95, NewEmisData!$D:$D, BL$2), SUMIFS(NewEmisData!H:H, NewEmisData!$A:$A, "LDV", NewEmisData!$B:$B, $A95, NewEmisData!$C:$C, $H95, NewEmisData!$D:$D, BL$2))</f>
        <v>1.31317061341735</v>
      </c>
      <c r="BM95" s="335">
        <f>$I95*IF($G95="Pickup", SUMIFS(NewEmisData!I:I, NewEmisData!$A:$A, "Pickup", NewEmisData!$B:$B, $A95, NewEmisData!$C:$C, $H95, NewEmisData!$D:$D, BM$2), SUMIFS(NewEmisData!I:I, NewEmisData!$A:$A, "LDV", NewEmisData!$B:$B, $A95, NewEmisData!$C:$C, $H95, NewEmisData!$D:$D, BM$2))</f>
        <v>0.97007776813560598</v>
      </c>
      <c r="BN95" s="335">
        <f>$I95*IF($G95="Pickup", SUMIFS(NewEmisData!J:J, NewEmisData!$A:$A, "Pickup", NewEmisData!$B:$B, $A95, NewEmisData!$C:$C, $H95, NewEmisData!$D:$D, BN$2), SUMIFS(NewEmisData!J:J, NewEmisData!$A:$A, "LDV", NewEmisData!$B:$B, $A95, NewEmisData!$C:$C, $H95, NewEmisData!$D:$D, BN$2))</f>
        <v>0.82551042308059996</v>
      </c>
      <c r="BO95" s="335">
        <f>$I95*IF($G95="Pickup", SUMIFS(NewEmisData!K:K, NewEmisData!$A:$A, "Pickup", NewEmisData!$B:$B, $A95, NewEmisData!$C:$C, $H95, NewEmisData!$D:$D, BO$2), SUMIFS(NewEmisData!K:K, NewEmisData!$A:$A, "LDV", NewEmisData!$B:$B, $A95, NewEmisData!$C:$C, $H95, NewEmisData!$D:$D, BO$2))</f>
        <v>0.76983121625667905</v>
      </c>
      <c r="BP95" s="335">
        <f>$I95*IF($G95="Pickup", SUMIFS(NewEmisData!L:L, NewEmisData!$A:$A, "Pickup", NewEmisData!$B:$B, $A95, NewEmisData!$C:$C, $H95, NewEmisData!$D:$D, BP$2), SUMIFS(NewEmisData!L:L, NewEmisData!$A:$A, "LDV", NewEmisData!$B:$B, $A95, NewEmisData!$C:$C, $H95, NewEmisData!$D:$D, BP$2))</f>
        <v>0.75479930007679297</v>
      </c>
      <c r="BQ95" s="335">
        <f>$I95*IF($G95="Pickup", SUMIFS(NewEmisData!M:M, NewEmisData!$A:$A, "Pickup", NewEmisData!$B:$B, $A95, NewEmisData!$C:$C, $H95, NewEmisData!$D:$D, BQ$2), SUMIFS(NewEmisData!M:M, NewEmisData!$A:$A, "LDV", NewEmisData!$B:$B, $A95, NewEmisData!$C:$C, $H95, NewEmisData!$D:$D, BQ$2))</f>
        <v>0.75199613449383695</v>
      </c>
      <c r="BR95" s="335">
        <v>0.76052857406256014</v>
      </c>
      <c r="BS95" s="335">
        <f>$I95*IF($G95="Pickup", SUMIFS(NewEmisData!E:E, NewEmisData!$A:$A, "Pickup", NewEmisData!$B:$B, $A95, NewEmisData!$C:$C, $H95, NewEmisData!$D:$D, BS$2), SUMIFS(NewEmisData!E:E, NewEmisData!$A:$A, "LDV", NewEmisData!$B:$B, $A95, NewEmisData!$C:$C, $H95, NewEmisData!$D:$D, BS$2))</f>
        <v>1.5468317388136801</v>
      </c>
      <c r="BT95" s="335">
        <f>$I95*IF($G95="Pickup", SUMIFS(NewEmisData!F:F, NewEmisData!$A:$A, "Pickup", NewEmisData!$B:$B, $A95, NewEmisData!$C:$C, $H95, NewEmisData!$D:$D, BT$2), SUMIFS(NewEmisData!F:F, NewEmisData!$A:$A, "LDV", NewEmisData!$B:$B, $A95, NewEmisData!$C:$C, $H95, NewEmisData!$D:$D, BT$2))</f>
        <v>0.85533038723765498</v>
      </c>
      <c r="BU95" s="335">
        <f>$I95*IF($G95="Pickup", SUMIFS(NewEmisData!G:G, NewEmisData!$A:$A, "Pickup", NewEmisData!$B:$B, $A95, NewEmisData!$C:$C, $H95, NewEmisData!$D:$D, BU$2), SUMIFS(NewEmisData!G:G, NewEmisData!$A:$A, "LDV", NewEmisData!$B:$B, $A95, NewEmisData!$C:$C, $H95, NewEmisData!$D:$D, BU$2))</f>
        <v>0.25223814693032098</v>
      </c>
      <c r="BV95" s="335">
        <f>$I95*IF($G95="Pickup", SUMIFS(NewEmisData!H:H, NewEmisData!$A:$A, "Pickup", NewEmisData!$B:$B, $A95, NewEmisData!$C:$C, $H95, NewEmisData!$D:$D, BV$2), SUMIFS(NewEmisData!H:H, NewEmisData!$A:$A, "LDV", NewEmisData!$B:$B, $A95, NewEmisData!$C:$C, $H95, NewEmisData!$D:$D, BV$2))</f>
        <v>0.13619567038383301</v>
      </c>
      <c r="BW95" s="335">
        <f>$I95*IF($G95="Pickup", SUMIFS(NewEmisData!I:I, NewEmisData!$A:$A, "Pickup", NewEmisData!$B:$B, $A95, NewEmisData!$C:$C, $H95, NewEmisData!$D:$D, BW$2), SUMIFS(NewEmisData!I:I, NewEmisData!$A:$A, "LDV", NewEmisData!$B:$B, $A95, NewEmisData!$C:$C, $H95, NewEmisData!$D:$D, BW$2))</f>
        <v>0.108653184381015</v>
      </c>
      <c r="BX95" s="335">
        <f>$I95*IF($G95="Pickup", SUMIFS(NewEmisData!J:J, NewEmisData!$A:$A, "Pickup", NewEmisData!$B:$B, $A95, NewEmisData!$C:$C, $H95, NewEmisData!$D:$D, BX$2), SUMIFS(NewEmisData!J:J, NewEmisData!$A:$A, "LDV", NewEmisData!$B:$B, $A95, NewEmisData!$C:$C, $H95, NewEmisData!$D:$D, BX$2))</f>
        <v>9.9772105505031697E-2</v>
      </c>
      <c r="BY95" s="335">
        <f>$I95*IF($G95="Pickup", SUMIFS(NewEmisData!K:K, NewEmisData!$A:$A, "Pickup", NewEmisData!$B:$B, $A95, NewEmisData!$C:$C, $H95, NewEmisData!$D:$D, BY$2), SUMIFS(NewEmisData!K:K, NewEmisData!$A:$A, "LDV", NewEmisData!$B:$B, $A95, NewEmisData!$C:$C, $H95, NewEmisData!$D:$D, BY$2))</f>
        <v>9.6488632124476698E-2</v>
      </c>
      <c r="BZ95" s="335">
        <f>$I95*IF($G95="Pickup", SUMIFS(NewEmisData!L:L, NewEmisData!$A:$A, "Pickup", NewEmisData!$B:$B, $A95, NewEmisData!$C:$C, $H95, NewEmisData!$D:$D, BZ$2), SUMIFS(NewEmisData!L:L, NewEmisData!$A:$A, "LDV", NewEmisData!$B:$B, $A95, NewEmisData!$C:$C, $H95, NewEmisData!$D:$D, BZ$2))</f>
        <v>9.6049322052733602E-2</v>
      </c>
      <c r="CA95" s="335">
        <f>$I95*IF($G95="Pickup", SUMIFS(NewEmisData!M:M, NewEmisData!$A:$A, "Pickup", NewEmisData!$B:$B, $A95, NewEmisData!$C:$C, $H95, NewEmisData!$D:$D, CA$2), SUMIFS(NewEmisData!M:M, NewEmisData!$A:$A, "LDV", NewEmisData!$B:$B, $A95, NewEmisData!$C:$C, $H95, NewEmisData!$D:$D, CA$2))</f>
        <v>9.5998402213900297E-2</v>
      </c>
      <c r="CB95" s="335">
        <v>8.150002687780894E-2</v>
      </c>
      <c r="CC95" s="335">
        <f>$I95*IF($G95="Pickup", SUMIFS(NewEmisData!E:E, NewEmisData!$A:$A, "Pickup", NewEmisData!$B:$B, $A95, NewEmisData!$C:$C, $H95, NewEmisData!$D:$D, CC$2), SUMIFS(NewEmisData!E:E, NewEmisData!$A:$A, "LDV", NewEmisData!$B:$B, $A95, NewEmisData!$C:$C, $H95, NewEmisData!$D:$D, CC$2))</f>
        <v>2.1177722031487399E-2</v>
      </c>
      <c r="CD95" s="335">
        <f>$I95*IF($G95="Pickup", SUMIFS(NewEmisData!F:F, NewEmisData!$A:$A, "Pickup", NewEmisData!$B:$B, $A95, NewEmisData!$C:$C, $H95, NewEmisData!$D:$D, CD$2), SUMIFS(NewEmisData!F:F, NewEmisData!$A:$A, "LDV", NewEmisData!$B:$B, $A95, NewEmisData!$C:$C, $H95, NewEmisData!$D:$D, CD$2))</f>
        <v>2.1804029837611101E-2</v>
      </c>
      <c r="CE95" s="335">
        <f>$I95*IF($G95="Pickup", SUMIFS(NewEmisData!G:G, NewEmisData!$A:$A, "Pickup", NewEmisData!$B:$B, $A95, NewEmisData!$C:$C, $H95, NewEmisData!$D:$D, CE$2), SUMIFS(NewEmisData!G:G, NewEmisData!$A:$A, "LDV", NewEmisData!$B:$B, $A95, NewEmisData!$C:$C, $H95, NewEmisData!$D:$D, CE$2))</f>
        <v>2.8146597422344301E-2</v>
      </c>
      <c r="CF95" s="335">
        <f>$I95*IF($G95="Pickup", SUMIFS(NewEmisData!H:H, NewEmisData!$A:$A, "Pickup", NewEmisData!$B:$B, $A95, NewEmisData!$C:$C, $H95, NewEmisData!$D:$D, CF$2), SUMIFS(NewEmisData!H:H, NewEmisData!$A:$A, "LDV", NewEmisData!$B:$B, $A95, NewEmisData!$C:$C, $H95, NewEmisData!$D:$D, CF$2))</f>
        <v>2.8458619042415E-2</v>
      </c>
      <c r="CG95" s="335">
        <f>$I95*IF($G95="Pickup", SUMIFS(NewEmisData!I:I, NewEmisData!$A:$A, "Pickup", NewEmisData!$B:$B, $A95, NewEmisData!$C:$C, $H95, NewEmisData!$D:$D, CG$2), SUMIFS(NewEmisData!I:I, NewEmisData!$A:$A, "LDV", NewEmisData!$B:$B, $A95, NewEmisData!$C:$C, $H95, NewEmisData!$D:$D, CG$2))</f>
        <v>2.8600671034541999E-2</v>
      </c>
      <c r="CH95" s="335">
        <f>$I95*IF($G95="Pickup", SUMIFS(NewEmisData!J:J, NewEmisData!$A:$A, "Pickup", NewEmisData!$B:$B, $A95, NewEmisData!$C:$C, $H95, NewEmisData!$D:$D, CH$2), SUMIFS(NewEmisData!J:J, NewEmisData!$A:$A, "LDV", NewEmisData!$B:$B, $A95, NewEmisData!$C:$C, $H95, NewEmisData!$D:$D, CH$2))</f>
        <v>2.86345769934407E-2</v>
      </c>
      <c r="CI95" s="335">
        <f>$I95*IF($G95="Pickup", SUMIFS(NewEmisData!K:K, NewEmisData!$A:$A, "Pickup", NewEmisData!$B:$B, $A95, NewEmisData!$C:$C, $H95, NewEmisData!$D:$D, CI$2), SUMIFS(NewEmisData!K:K, NewEmisData!$A:$A, "LDV", NewEmisData!$B:$B, $A95, NewEmisData!$C:$C, $H95, NewEmisData!$D:$D, CI$2))</f>
        <v>2.8633187255627399E-2</v>
      </c>
      <c r="CJ95" s="335">
        <f>$I95*IF($G95="Pickup", SUMIFS(NewEmisData!L:L, NewEmisData!$A:$A, "Pickup", NewEmisData!$B:$B, $A95, NewEmisData!$C:$C, $H95, NewEmisData!$D:$D, CJ$2), SUMIFS(NewEmisData!L:L, NewEmisData!$A:$A, "LDV", NewEmisData!$B:$B, $A95, NewEmisData!$C:$C, $H95, NewEmisData!$D:$D, CJ$2))</f>
        <v>2.8639465918611499E-2</v>
      </c>
      <c r="CK95" s="335">
        <f>$I95*IF($G95="Pickup", SUMIFS(NewEmisData!M:M, NewEmisData!$A:$A, "Pickup", NewEmisData!$B:$B, $A95, NewEmisData!$C:$C, $H95, NewEmisData!$D:$D, CK$2), SUMIFS(NewEmisData!M:M, NewEmisData!$A:$A, "LDV", NewEmisData!$B:$B, $A95, NewEmisData!$C:$C, $H95, NewEmisData!$D:$D, CK$2))</f>
        <v>2.8639503353743E-2</v>
      </c>
      <c r="CL95" s="335">
        <v>2.2181963950320412E-2</v>
      </c>
      <c r="CM95" s="335">
        <f>$I95*IF($G95="Pickup", SUMIFS(NewEmisData!E:E, NewEmisData!$A:$A, "Pickup", NewEmisData!$B:$B, $A95, NewEmisData!$C:$C, $H95, NewEmisData!$D:$D, CM$2), SUMIFS(NewEmisData!E:E, NewEmisData!$A:$A, "LDV", NewEmisData!$B:$B, $A95, NewEmisData!$C:$C, $H95, NewEmisData!$D:$D, CM$2))</f>
        <v>3.6852220443800501E-3</v>
      </c>
      <c r="CN95" s="335">
        <f>$I95*IF($G95="Pickup", SUMIFS(NewEmisData!F:F, NewEmisData!$A:$A, "Pickup", NewEmisData!$B:$B, $A95, NewEmisData!$C:$C, $H95, NewEmisData!$D:$D, CN$2), SUMIFS(NewEmisData!F:F, NewEmisData!$A:$A, "LDV", NewEmisData!$B:$B, $A95, NewEmisData!$C:$C, $H95, NewEmisData!$D:$D, CN$2))</f>
        <v>3.79223599913299E-3</v>
      </c>
      <c r="CO95" s="335">
        <f>$I95*IF($G95="Pickup", SUMIFS(NewEmisData!G:G, NewEmisData!$A:$A, "Pickup", NewEmisData!$B:$B, $A95, NewEmisData!$C:$C, $H95, NewEmisData!$D:$D, CO$2), SUMIFS(NewEmisData!G:G, NewEmisData!$A:$A, "LDV", NewEmisData!$B:$B, $A95, NewEmisData!$C:$C, $H95, NewEmisData!$D:$D, CO$2))</f>
        <v>4.9662707852649998E-3</v>
      </c>
      <c r="CP95" s="335">
        <f>$I95*IF($G95="Pickup", SUMIFS(NewEmisData!H:H, NewEmisData!$A:$A, "Pickup", NewEmisData!$B:$B, $A95, NewEmisData!$C:$C, $H95, NewEmisData!$D:$D, CP$2), SUMIFS(NewEmisData!H:H, NewEmisData!$A:$A, "LDV", NewEmisData!$B:$B, $A95, NewEmisData!$C:$C, $H95, NewEmisData!$D:$D, CP$2))</f>
        <v>4.9872875395543699E-3</v>
      </c>
      <c r="CQ95" s="335">
        <f>$I95*IF($G95="Pickup", SUMIFS(NewEmisData!I:I, NewEmisData!$A:$A, "Pickup", NewEmisData!$B:$B, $A95, NewEmisData!$C:$C, $H95, NewEmisData!$D:$D, CQ$2), SUMIFS(NewEmisData!I:I, NewEmisData!$A:$A, "LDV", NewEmisData!$B:$B, $A95, NewEmisData!$C:$C, $H95, NewEmisData!$D:$D, CQ$2))</f>
        <v>5.0064188364986597E-3</v>
      </c>
      <c r="CR95" s="335">
        <f>$I95*IF($G95="Pickup", SUMIFS(NewEmisData!J:J, NewEmisData!$A:$A, "Pickup", NewEmisData!$B:$B, $A95, NewEmisData!$C:$C, $H95, NewEmisData!$D:$D, CR$2), SUMIFS(NewEmisData!J:J, NewEmisData!$A:$A, "LDV", NewEmisData!$B:$B, $A95, NewEmisData!$C:$C, $H95, NewEmisData!$D:$D, CR$2))</f>
        <v>5.0231110806513296E-3</v>
      </c>
      <c r="CS95" s="335">
        <f>$I95*IF($G95="Pickup", SUMIFS(NewEmisData!K:K, NewEmisData!$A:$A, "Pickup", NewEmisData!$B:$B, $A95, NewEmisData!$C:$C, $H95, NewEmisData!$D:$D, CS$2), SUMIFS(NewEmisData!K:K, NewEmisData!$A:$A, "LDV", NewEmisData!$B:$B, $A95, NewEmisData!$C:$C, $H95, NewEmisData!$D:$D, CS$2))</f>
        <v>5.0272652833407098E-3</v>
      </c>
      <c r="CT95" s="335">
        <f>$I95*IF($G95="Pickup", SUMIFS(NewEmisData!L:L, NewEmisData!$A:$A, "Pickup", NewEmisData!$B:$B, $A95, NewEmisData!$C:$C, $H95, NewEmisData!$D:$D, CT$2), SUMIFS(NewEmisData!L:L, NewEmisData!$A:$A, "LDV", NewEmisData!$B:$B, $A95, NewEmisData!$C:$C, $H95, NewEmisData!$D:$D, CT$2))</f>
        <v>5.0289680396992803E-3</v>
      </c>
      <c r="CU95" s="335">
        <f>$I95*IF($G95="Pickup", SUMIFS(NewEmisData!M:M, NewEmisData!$A:$A, "Pickup", NewEmisData!$B:$B, $A95, NewEmisData!$C:$C, $H95, NewEmisData!$D:$D, CU$2), SUMIFS(NewEmisData!M:M, NewEmisData!$A:$A, "LDV", NewEmisData!$B:$B, $A95, NewEmisData!$C:$C, $H95, NewEmisData!$D:$D, CU$2))</f>
        <v>5.0296772685444104E-3</v>
      </c>
      <c r="CV95" s="335">
        <v>2.3568513937467224E-3</v>
      </c>
      <c r="CW95" s="335">
        <v>0.12767609553272316</v>
      </c>
      <c r="CX95" s="335">
        <v>6.0965444660888601E-2</v>
      </c>
      <c r="CY95" s="335">
        <v>1.6598456567846732E-2</v>
      </c>
      <c r="CZ95" s="335">
        <v>3.3604812012321423E-3</v>
      </c>
      <c r="DA95" s="335">
        <v>1.5241571918114991E-3</v>
      </c>
      <c r="DB95" s="335">
        <v>1.0003681376209209E-3</v>
      </c>
      <c r="DC95" s="335">
        <v>9.0365490602724134E-4</v>
      </c>
      <c r="DD95" s="335">
        <v>8.9947941829660093E-4</v>
      </c>
      <c r="DE95" s="335">
        <v>8.980159958761482E-4</v>
      </c>
      <c r="DF95" s="335">
        <v>8.980159958761482E-4</v>
      </c>
      <c r="DG95" s="335">
        <f>$I95*IF($G95="Pickup", SUMIFS(NewEmisData!E:E, NewEmisData!$A:$A, "Pickup", NewEmisData!$B:$B, $A95, NewEmisData!$C:$C, $H95, NewEmisData!$D:$D, DG$2), SUMIFS(NewEmisData!E:E, NewEmisData!$A:$A, "LDV", NewEmisData!$B:$B, $A95, NewEmisData!$C:$C, $H95, NewEmisData!$D:$D, DG$2))</f>
        <v>0</v>
      </c>
      <c r="DH95" s="335">
        <f>$I95*IF($G95="Pickup", SUMIFS(NewEmisData!F:F, NewEmisData!$A:$A, "Pickup", NewEmisData!$B:$B, $A95, NewEmisData!$C:$C, $H95, NewEmisData!$D:$D, DH$2), SUMIFS(NewEmisData!F:F, NewEmisData!$A:$A, "LDV", NewEmisData!$B:$B, $A95, NewEmisData!$C:$C, $H95, NewEmisData!$D:$D, DH$2))</f>
        <v>0</v>
      </c>
      <c r="DI95" s="335">
        <f>$I95*IF($G95="Pickup", SUMIFS(NewEmisData!G:G, NewEmisData!$A:$A, "Pickup", NewEmisData!$B:$B, $A95, NewEmisData!$C:$C, $H95, NewEmisData!$D:$D, DI$2), SUMIFS(NewEmisData!G:G, NewEmisData!$A:$A, "LDV", NewEmisData!$B:$B, $A95, NewEmisData!$C:$C, $H95, NewEmisData!$D:$D, DI$2))</f>
        <v>0</v>
      </c>
      <c r="DJ95" s="335">
        <f>$I95*IF($G95="Pickup", SUMIFS(NewEmisData!H:H, NewEmisData!$A:$A, "Pickup", NewEmisData!$B:$B, $A95, NewEmisData!$C:$C, $H95, NewEmisData!$D:$D, DJ$2), SUMIFS(NewEmisData!H:H, NewEmisData!$A:$A, "LDV", NewEmisData!$B:$B, $A95, NewEmisData!$C:$C, $H95, NewEmisData!$D:$D, DJ$2))</f>
        <v>0</v>
      </c>
      <c r="DK95" s="335">
        <f>$I95*IF($G95="Pickup", SUMIFS(NewEmisData!I:I, NewEmisData!$A:$A, "Pickup", NewEmisData!$B:$B, $A95, NewEmisData!$C:$C, $H95, NewEmisData!$D:$D, DK$2), SUMIFS(NewEmisData!I:I, NewEmisData!$A:$A, "LDV", NewEmisData!$B:$B, $A95, NewEmisData!$C:$C, $H95, NewEmisData!$D:$D, DK$2))</f>
        <v>0</v>
      </c>
      <c r="DL95" s="335">
        <f>$I95*IF($G95="Pickup", SUMIFS(NewEmisData!J:J, NewEmisData!$A:$A, "Pickup", NewEmisData!$B:$B, $A95, NewEmisData!$C:$C, $H95, NewEmisData!$D:$D, DL$2), SUMIFS(NewEmisData!J:J, NewEmisData!$A:$A, "LDV", NewEmisData!$B:$B, $A95, NewEmisData!$C:$C, $H95, NewEmisData!$D:$D, DL$2))</f>
        <v>0</v>
      </c>
      <c r="DM95" s="335">
        <f>$I95*IF($G95="Pickup", SUMIFS(NewEmisData!K:K, NewEmisData!$A:$A, "Pickup", NewEmisData!$B:$B, $A95, NewEmisData!$C:$C, $H95, NewEmisData!$D:$D, DM$2), SUMIFS(NewEmisData!K:K, NewEmisData!$A:$A, "LDV", NewEmisData!$B:$B, $A95, NewEmisData!$C:$C, $H95, NewEmisData!$D:$D, DM$2))</f>
        <v>0</v>
      </c>
      <c r="DN95" s="335">
        <f>$I95*IF($G95="Pickup", SUMIFS(NewEmisData!L:L, NewEmisData!$A:$A, "Pickup", NewEmisData!$B:$B, $A95, NewEmisData!$C:$C, $H95, NewEmisData!$D:$D, DN$2), SUMIFS(NewEmisData!L:L, NewEmisData!$A:$A, "LDV", NewEmisData!$B:$B, $A95, NewEmisData!$C:$C, $H95, NewEmisData!$D:$D, DN$2))</f>
        <v>0</v>
      </c>
      <c r="DO95" s="335">
        <f>$I95*IF($G95="Pickup", SUMIFS(NewEmisData!M:M, NewEmisData!$A:$A, "Pickup", NewEmisData!$B:$B, $A95, NewEmisData!$C:$C, $H95, NewEmisData!$D:$D, DO$2), SUMIFS(NewEmisData!M:M, NewEmisData!$A:$A, "LDV", NewEmisData!$B:$B, $A95, NewEmisData!$C:$C, $H95, NewEmisData!$D:$D, DO$2))</f>
        <v>0</v>
      </c>
      <c r="DP95" s="335">
        <v>1.3040587281867905E-3</v>
      </c>
      <c r="DQ95" s="335">
        <f>$I95*IF($G95="Pickup", SUMIFS(NewEmisData!E:E, NewEmisData!$A:$A, "Pickup", NewEmisData!$B:$B, $A95, NewEmisData!$C:$C, $H95, NewEmisData!$D:$D, DQ$2), SUMIFS(NewEmisData!E:E, NewEmisData!$A:$A, "LDV", NewEmisData!$B:$B, $A95, NewEmisData!$C:$C, $H95, NewEmisData!$D:$D, DQ$2))</f>
        <v>2.51410715627058E-2</v>
      </c>
      <c r="DR95" s="335">
        <f>$I95*IF($G95="Pickup", SUMIFS(NewEmisData!F:F, NewEmisData!$A:$A, "Pickup", NewEmisData!$B:$B, $A95, NewEmisData!$C:$C, $H95, NewEmisData!$D:$D, DR$2), SUMIFS(NewEmisData!F:F, NewEmisData!$A:$A, "LDV", NewEmisData!$B:$B, $A95, NewEmisData!$C:$C, $H95, NewEmisData!$D:$D, DR$2))</f>
        <v>7.5267141749730704E-2</v>
      </c>
      <c r="DS95" s="335">
        <f>$I95*IF($G95="Pickup", SUMIFS(NewEmisData!G:G, NewEmisData!$A:$A, "Pickup", NewEmisData!$B:$B, $A95, NewEmisData!$C:$C, $H95, NewEmisData!$D:$D, DS$2), SUMIFS(NewEmisData!G:G, NewEmisData!$A:$A, "LDV", NewEmisData!$B:$B, $A95, NewEmisData!$C:$C, $H95, NewEmisData!$D:$D, DS$2))</f>
        <v>0.100724652777904</v>
      </c>
      <c r="DT95" s="335">
        <f>$I95*IF($G95="Pickup", SUMIFS(NewEmisData!H:H, NewEmisData!$A:$A, "Pickup", NewEmisData!$B:$B, $A95, NewEmisData!$C:$C, $H95, NewEmisData!$D:$D, DT$2), SUMIFS(NewEmisData!H:H, NewEmisData!$A:$A, "LDV", NewEmisData!$B:$B, $A95, NewEmisData!$C:$C, $H95, NewEmisData!$D:$D, DT$2))</f>
        <v>0.104044221698251</v>
      </c>
      <c r="DU95" s="335">
        <f>$I95*IF($G95="Pickup", SUMIFS(NewEmisData!I:I, NewEmisData!$A:$A, "Pickup", NewEmisData!$B:$B, $A95, NewEmisData!$C:$C, $H95, NewEmisData!$D:$D, DU$2), SUMIFS(NewEmisData!I:I, NewEmisData!$A:$A, "LDV", NewEmisData!$B:$B, $A95, NewEmisData!$C:$C, $H95, NewEmisData!$D:$D, DU$2))</f>
        <v>0.100371086695388</v>
      </c>
      <c r="DV95" s="335">
        <f>$I95*IF($G95="Pickup", SUMIFS(NewEmisData!J:J, NewEmisData!$A:$A, "Pickup", NewEmisData!$B:$B, $A95, NewEmisData!$C:$C, $H95, NewEmisData!$D:$D, DV$2), SUMIFS(NewEmisData!J:J, NewEmisData!$A:$A, "LDV", NewEmisData!$B:$B, $A95, NewEmisData!$C:$C, $H95, NewEmisData!$D:$D, DV$2))</f>
        <v>9.8580874348796393E-2</v>
      </c>
      <c r="DW95" s="335">
        <f>$I95*IF($G95="Pickup", SUMIFS(NewEmisData!K:K, NewEmisData!$A:$A, "Pickup", NewEmisData!$B:$B, $A95, NewEmisData!$C:$C, $H95, NewEmisData!$D:$D, DW$2), SUMIFS(NewEmisData!K:K, NewEmisData!$A:$A, "LDV", NewEmisData!$B:$B, $A95, NewEmisData!$C:$C, $H95, NewEmisData!$D:$D, DW$2))</f>
        <v>9.7805613893850105E-2</v>
      </c>
      <c r="DX95" s="335">
        <f>$I95*IF($G95="Pickup", SUMIFS(NewEmisData!L:L, NewEmisData!$A:$A, "Pickup", NewEmisData!$B:$B, $A95, NewEmisData!$C:$C, $H95, NewEmisData!$D:$D, DX$2), SUMIFS(NewEmisData!L:L, NewEmisData!$A:$A, "LDV", NewEmisData!$B:$B, $A95, NewEmisData!$C:$C, $H95, NewEmisData!$D:$D, DX$2))</f>
        <v>9.7340940472222207E-2</v>
      </c>
      <c r="DY95" s="335">
        <f>$I95*IF($G95="Pickup", SUMIFS(NewEmisData!M:M, NewEmisData!$A:$A, "Pickup", NewEmisData!$B:$B, $A95, NewEmisData!$C:$C, $H95, NewEmisData!$D:$D, DY$2), SUMIFS(NewEmisData!M:M, NewEmisData!$A:$A, "LDV", NewEmisData!$B:$B, $A95, NewEmisData!$C:$C, $H95, NewEmisData!$D:$D, DY$2))</f>
        <v>9.7287516395577006E-2</v>
      </c>
      <c r="DZ95" s="335">
        <v>7.9378330079915432E-2</v>
      </c>
      <c r="EA95" s="335">
        <f t="shared" si="118"/>
        <v>838.88682808594103</v>
      </c>
      <c r="EB95" s="335">
        <f t="shared" si="119"/>
        <v>835.58577398344801</v>
      </c>
      <c r="EC95" s="335">
        <f t="shared" si="120"/>
        <v>824.78710672923296</v>
      </c>
      <c r="ED95" s="335">
        <f t="shared" si="121"/>
        <v>759.84126302449499</v>
      </c>
      <c r="EE95" s="335">
        <f t="shared" si="122"/>
        <v>725.89939540411206</v>
      </c>
      <c r="EF95" s="335">
        <f t="shared" si="123"/>
        <v>714.02687883828003</v>
      </c>
      <c r="EG95" s="335">
        <f t="shared" si="124"/>
        <v>709.20083865321601</v>
      </c>
      <c r="EH95" s="335">
        <f t="shared" si="125"/>
        <v>708.18933454886098</v>
      </c>
      <c r="EI95" s="335">
        <f t="shared" si="126"/>
        <v>708.02534242603997</v>
      </c>
      <c r="EJ95" s="335">
        <f t="shared" si="127"/>
        <v>0.51895197956857197</v>
      </c>
      <c r="EK95" s="335">
        <f t="shared" si="128"/>
        <v>3.95273087126834</v>
      </c>
      <c r="EL95" s="335">
        <f t="shared" si="129"/>
        <v>2.2941854945686102</v>
      </c>
      <c r="EM95" s="335">
        <f t="shared" si="130"/>
        <v>1.22695526405155</v>
      </c>
      <c r="EN95" s="335">
        <f t="shared" si="131"/>
        <v>0.69283648769455397</v>
      </c>
      <c r="EO95" s="335">
        <f t="shared" si="132"/>
        <v>0.52479491557855695</v>
      </c>
      <c r="EP95" s="335">
        <f t="shared" si="133"/>
        <v>0.45462868472707701</v>
      </c>
      <c r="EQ95" s="335">
        <f t="shared" si="134"/>
        <v>0.43070940050317602</v>
      </c>
      <c r="ER95" s="335">
        <f t="shared" si="135"/>
        <v>0.42771841419811601</v>
      </c>
      <c r="ES95" s="335">
        <f t="shared" si="136"/>
        <v>0.42707251649540601</v>
      </c>
      <c r="ET95" s="335">
        <f t="shared" si="137"/>
        <v>0.31264891292629016</v>
      </c>
      <c r="EU95" s="335">
        <f t="shared" si="138"/>
        <v>2.0739822854527301E-2</v>
      </c>
      <c r="EV95" s="335">
        <f t="shared" si="139"/>
        <v>2.0097965537272399E-2</v>
      </c>
      <c r="EW95" s="335">
        <f t="shared" si="140"/>
        <v>6.9300413242584097E-3</v>
      </c>
      <c r="EX95" s="335">
        <f t="shared" si="141"/>
        <v>6.3441017545732298E-3</v>
      </c>
      <c r="EY95" s="335">
        <f t="shared" si="142"/>
        <v>6.0542058275576197E-3</v>
      </c>
      <c r="EZ95" s="335">
        <f t="shared" si="143"/>
        <v>5.9542377031583304E-3</v>
      </c>
      <c r="FA95" s="335">
        <f t="shared" si="144"/>
        <v>5.91269305727617E-3</v>
      </c>
      <c r="FB95" s="335">
        <f t="shared" si="145"/>
        <v>5.9042614274829996E-3</v>
      </c>
      <c r="FC95" s="335">
        <f t="shared" si="146"/>
        <v>5.9028974572565198E-3</v>
      </c>
      <c r="FD95" s="335">
        <f t="shared" si="147"/>
        <v>4.2403248188809025E-3</v>
      </c>
      <c r="FE95" s="335">
        <f t="shared" si="148"/>
        <v>0.32286430335969202</v>
      </c>
      <c r="FF95" s="335">
        <f t="shared" si="149"/>
        <v>0.19253651488495599</v>
      </c>
      <c r="FG95" s="335">
        <f t="shared" si="150"/>
        <v>0.13116960814085299</v>
      </c>
      <c r="FH95" s="335">
        <f t="shared" si="151"/>
        <v>0.107030259666284</v>
      </c>
      <c r="FI95" s="335">
        <f t="shared" si="152"/>
        <v>0.10159087974839499</v>
      </c>
      <c r="FJ95" s="335">
        <f t="shared" si="153"/>
        <v>0.100744162373078</v>
      </c>
      <c r="FK95" s="335">
        <f t="shared" si="154"/>
        <v>0.10015056974224</v>
      </c>
      <c r="FL95" s="335">
        <f t="shared" si="155"/>
        <v>0.10013872413493199</v>
      </c>
      <c r="FM95" s="335">
        <f t="shared" si="156"/>
        <v>0.100138168711207</v>
      </c>
      <c r="FN95" s="335">
        <f t="shared" si="157"/>
        <v>5.2834708622229692E-2</v>
      </c>
      <c r="FO95" s="335">
        <f t="shared" si="158"/>
        <v>0.23752816419511399</v>
      </c>
      <c r="FP95" s="335">
        <f t="shared" si="159"/>
        <v>0.117553039742468</v>
      </c>
      <c r="FQ95" s="335">
        <f t="shared" si="160"/>
        <v>5.2943248810597698E-2</v>
      </c>
      <c r="FR95" s="335">
        <f t="shared" si="161"/>
        <v>3.12542213760367E-2</v>
      </c>
      <c r="FS95" s="335">
        <f t="shared" si="162"/>
        <v>2.64515002424279E-2</v>
      </c>
      <c r="FT95" s="335">
        <f t="shared" si="163"/>
        <v>2.5760379882788301E-2</v>
      </c>
      <c r="FU95" s="335">
        <f t="shared" si="164"/>
        <v>2.5233655997449301E-2</v>
      </c>
      <c r="FV95" s="335">
        <f t="shared" si="165"/>
        <v>2.5225286830586301E-2</v>
      </c>
      <c r="FW95" s="335">
        <f t="shared" si="166"/>
        <v>2.5225039830031999E-2</v>
      </c>
      <c r="FX95" s="335">
        <f t="shared" si="167"/>
        <v>1.4243276255751064E-2</v>
      </c>
    </row>
    <row r="96" spans="1:180" x14ac:dyDescent="0.2">
      <c r="A96" s="305" t="str">
        <f>_xlfn.CONCAT(IF(LEFT(TRIM(A95),1)="*", "*R", "R"), 1+RIGHT(TRIM(A95),1))</f>
        <v>R3</v>
      </c>
      <c r="B96" s="305" t="str">
        <f t="shared" ref="B96:B99" si="189">B95</f>
        <v>TLPDSL11</v>
      </c>
      <c r="C96" s="305" t="str">
        <f t="shared" ref="C96:C99" si="190">C95</f>
        <v>TL.DSL.P.DSL.2011</v>
      </c>
      <c r="D96" s="301" t="str">
        <f t="shared" ref="D96:D99" si="191">D95</f>
        <v>bn-vmt, bn-vmt/a</v>
      </c>
      <c r="E96" s="301" t="str">
        <f t="shared" ref="E96:E99" si="192">E95</f>
        <v>TRNDSL</v>
      </c>
      <c r="F96" s="301" t="str">
        <f t="shared" ref="F96:F99" si="193">F95</f>
        <v>TL</v>
      </c>
      <c r="G96" s="315" t="s">
        <v>820</v>
      </c>
      <c r="H96" s="315" t="s">
        <v>816</v>
      </c>
      <c r="I96" s="315">
        <v>1</v>
      </c>
      <c r="J96" s="315" t="str">
        <f t="shared" si="168"/>
        <v>Pickup-DSL</v>
      </c>
      <c r="K96" s="335">
        <f>$I96*IF($G96="Pickup", SUMIFS(NewEmisData!E:E, NewEmisData!$A:$A, "Pickup", NewEmisData!$B:$B, $A96, NewEmisData!$C:$C, $H96, NewEmisData!$D:$D, K$2), SUMIFS(NewEmisData!E:E, NewEmisData!$A:$A, "LDV", NewEmisData!$B:$B, $A96, NewEmisData!$C:$C, $H96, NewEmisData!$D:$D, K$2))</f>
        <v>773.00518961697105</v>
      </c>
      <c r="L96" s="335">
        <f>$I96*IF($G96="Pickup", SUMIFS(NewEmisData!F:F, NewEmisData!$A:$A, "Pickup", NewEmisData!$B:$B, $A96, NewEmisData!$C:$C, $H96, NewEmisData!$D:$D, L$2), SUMIFS(NewEmisData!F:F, NewEmisData!$A:$A, "LDV", NewEmisData!$B:$B, $A96, NewEmisData!$C:$C, $H96, NewEmisData!$D:$D, L$2))</f>
        <v>777.05831428786598</v>
      </c>
      <c r="M96" s="335">
        <f>$I96*IF($G96="Pickup", SUMIFS(NewEmisData!G:G, NewEmisData!$A:$A, "Pickup", NewEmisData!$B:$B, $A96, NewEmisData!$C:$C, $H96, NewEmisData!$D:$D, M$2), SUMIFS(NewEmisData!G:G, NewEmisData!$A:$A, "LDV", NewEmisData!$B:$B, $A96, NewEmisData!$C:$C, $H96, NewEmisData!$D:$D, M$2))</f>
        <v>722.21118061328798</v>
      </c>
      <c r="N96" s="335">
        <f>$I96*IF($G96="Pickup", SUMIFS(NewEmisData!H:H, NewEmisData!$A:$A, "Pickup", NewEmisData!$B:$B, $A96, NewEmisData!$C:$C, $H96, NewEmisData!$D:$D, N$2), SUMIFS(NewEmisData!H:H, NewEmisData!$A:$A, "LDV", NewEmisData!$B:$B, $A96, NewEmisData!$C:$C, $H96, NewEmisData!$D:$D, N$2))</f>
        <v>665.78256916046701</v>
      </c>
      <c r="O96" s="335">
        <f>$I96*IF($G96="Pickup", SUMIFS(NewEmisData!I:I, NewEmisData!$A:$A, "Pickup", NewEmisData!$B:$B, $A96, NewEmisData!$C:$C, $H96, NewEmisData!$D:$D, O$2), SUMIFS(NewEmisData!I:I, NewEmisData!$A:$A, "LDV", NewEmisData!$B:$B, $A96, NewEmisData!$C:$C, $H96, NewEmisData!$D:$D, O$2))</f>
        <v>636.24145467371295</v>
      </c>
      <c r="P96" s="335">
        <f>$I96*IF($G96="Pickup", SUMIFS(NewEmisData!J:J, NewEmisData!$A:$A, "Pickup", NewEmisData!$B:$B, $A96, NewEmisData!$C:$C, $H96, NewEmisData!$D:$D, P$2), SUMIFS(NewEmisData!J:J, NewEmisData!$A:$A, "LDV", NewEmisData!$B:$B, $A96, NewEmisData!$C:$C, $H96, NewEmisData!$D:$D, P$2))</f>
        <v>625.96899503747898</v>
      </c>
      <c r="Q96" s="335">
        <f>$I96*IF($G96="Pickup", SUMIFS(NewEmisData!K:K, NewEmisData!$A:$A, "Pickup", NewEmisData!$B:$B, $A96, NewEmisData!$C:$C, $H96, NewEmisData!$D:$D, Q$2), SUMIFS(NewEmisData!K:K, NewEmisData!$A:$A, "LDV", NewEmisData!$B:$B, $A96, NewEmisData!$C:$C, $H96, NewEmisData!$D:$D, Q$2))</f>
        <v>621.74761645766603</v>
      </c>
      <c r="R96" s="335">
        <f>$I96*IF($G96="Pickup", SUMIFS(NewEmisData!L:L, NewEmisData!$A:$A, "Pickup", NewEmisData!$B:$B, $A96, NewEmisData!$C:$C, $H96, NewEmisData!$D:$D, R$2), SUMIFS(NewEmisData!L:L, NewEmisData!$A:$A, "LDV", NewEmisData!$B:$B, $A96, NewEmisData!$C:$C, $H96, NewEmisData!$D:$D, R$2))</f>
        <v>620.86049615628997</v>
      </c>
      <c r="S96" s="335">
        <f>$I96*IF($G96="Pickup", SUMIFS(NewEmisData!M:M, NewEmisData!$A:$A, "Pickup", NewEmisData!$B:$B, $A96, NewEmisData!$C:$C, $H96, NewEmisData!$D:$D, S$2), SUMIFS(NewEmisData!M:M, NewEmisData!$A:$A, "LDV", NewEmisData!$B:$B, $A96, NewEmisData!$C:$C, $H96, NewEmisData!$D:$D, S$2))</f>
        <v>620.71437714580998</v>
      </c>
      <c r="T96" s="335">
        <v>0.51895197956857197</v>
      </c>
      <c r="U96" s="335">
        <f>$I96*IF($G96="Pickup", SUMIFS(NewEmisData!E:E, NewEmisData!$A:$A, "Pickup", NewEmisData!$B:$B, $A96, NewEmisData!$C:$C, $H96, NewEmisData!$D:$D, U$2), SUMIFS(NewEmisData!E:E, NewEmisData!$A:$A, "LDV", NewEmisData!$B:$B, $A96, NewEmisData!$C:$C, $H96, NewEmisData!$D:$D, U$2))</f>
        <v>3.6092494466574898</v>
      </c>
      <c r="V96" s="335">
        <f>$I96*IF($G96="Pickup", SUMIFS(NewEmisData!F:F, NewEmisData!$A:$A, "Pickup", NewEmisData!$B:$B, $A96, NewEmisData!$C:$C, $H96, NewEmisData!$D:$D, V$2), SUMIFS(NewEmisData!F:F, NewEmisData!$A:$A, "LDV", NewEmisData!$B:$B, $A96, NewEmisData!$C:$C, $H96, NewEmisData!$D:$D, V$2))</f>
        <v>2.1550799991450602</v>
      </c>
      <c r="W96" s="335">
        <f>$I96*IF($G96="Pickup", SUMIFS(NewEmisData!G:G, NewEmisData!$A:$A, "Pickup", NewEmisData!$B:$B, $A96, NewEmisData!$C:$C, $H96, NewEmisData!$D:$D, W$2), SUMIFS(NewEmisData!G:G, NewEmisData!$A:$A, "LDV", NewEmisData!$B:$B, $A96, NewEmisData!$C:$C, $H96, NewEmisData!$D:$D, W$2))</f>
        <v>1.0436792106220301</v>
      </c>
      <c r="X96" s="335">
        <f>$I96*IF($G96="Pickup", SUMIFS(NewEmisData!H:H, NewEmisData!$A:$A, "Pickup", NewEmisData!$B:$B, $A96, NewEmisData!$C:$C, $H96, NewEmisData!$D:$D, X$2), SUMIFS(NewEmisData!H:H, NewEmisData!$A:$A, "LDV", NewEmisData!$B:$B, $A96, NewEmisData!$C:$C, $H96, NewEmisData!$D:$D, X$2))</f>
        <v>0.58249684868569596</v>
      </c>
      <c r="Y96" s="335">
        <f>$I96*IF($G96="Pickup", SUMIFS(NewEmisData!I:I, NewEmisData!$A:$A, "Pickup", NewEmisData!$B:$B, $A96, NewEmisData!$C:$C, $H96, NewEmisData!$D:$D, Y$2), SUMIFS(NewEmisData!I:I, NewEmisData!$A:$A, "LDV", NewEmisData!$B:$B, $A96, NewEmisData!$C:$C, $H96, NewEmisData!$D:$D, Y$2))</f>
        <v>0.437359402107109</v>
      </c>
      <c r="Z96" s="335">
        <f>$I96*IF($G96="Pickup", SUMIFS(NewEmisData!J:J, NewEmisData!$A:$A, "Pickup", NewEmisData!$B:$B, $A96, NewEmisData!$C:$C, $H96, NewEmisData!$D:$D, Z$2), SUMIFS(NewEmisData!J:J, NewEmisData!$A:$A, "LDV", NewEmisData!$B:$B, $A96, NewEmisData!$C:$C, $H96, NewEmisData!$D:$D, Z$2))</f>
        <v>0.37754269716468403</v>
      </c>
      <c r="AA96" s="335">
        <f>$I96*IF($G96="Pickup", SUMIFS(NewEmisData!K:K, NewEmisData!$A:$A, "Pickup", NewEmisData!$B:$B, $A96, NewEmisData!$C:$C, $H96, NewEmisData!$D:$D, AA$2), SUMIFS(NewEmisData!K:K, NewEmisData!$A:$A, "LDV", NewEmisData!$B:$B, $A96, NewEmisData!$C:$C, $H96, NewEmisData!$D:$D, AA$2))</f>
        <v>0.35671080159392998</v>
      </c>
      <c r="AB96" s="335">
        <f>$I96*IF($G96="Pickup", SUMIFS(NewEmisData!L:L, NewEmisData!$A:$A, "Pickup", NewEmisData!$B:$B, $A96, NewEmisData!$C:$C, $H96, NewEmisData!$D:$D, AB$2), SUMIFS(NewEmisData!L:L, NewEmisData!$A:$A, "LDV", NewEmisData!$B:$B, $A96, NewEmisData!$C:$C, $H96, NewEmisData!$D:$D, AB$2))</f>
        <v>0.35411462139335698</v>
      </c>
      <c r="AC96" s="335">
        <f>$I96*IF($G96="Pickup", SUMIFS(NewEmisData!M:M, NewEmisData!$A:$A, "Pickup", NewEmisData!$B:$B, $A96, NewEmisData!$C:$C, $H96, NewEmisData!$D:$D, AC$2), SUMIFS(NewEmisData!M:M, NewEmisData!$A:$A, "LDV", NewEmisData!$B:$B, $A96, NewEmisData!$C:$C, $H96, NewEmisData!$D:$D, AC$2))</f>
        <v>0.35354569023511601</v>
      </c>
      <c r="AD96" s="335">
        <v>0.31264891292629016</v>
      </c>
      <c r="AE96" s="335">
        <f>$I96*IF($G96="Pickup", SUMIFS(NewEmisData!E:E, NewEmisData!$A:$A, "Pickup", NewEmisData!$B:$B, $A96, NewEmisData!$C:$C, $H96, NewEmisData!$D:$D, AE$2), SUMIFS(NewEmisData!E:E, NewEmisData!$A:$A, "LDV", NewEmisData!$B:$B, $A96, NewEmisData!$C:$C, $H96, NewEmisData!$D:$D, AE$2))</f>
        <v>1.9050330768017602E-2</v>
      </c>
      <c r="AF96" s="335">
        <f>$I96*IF($G96="Pickup", SUMIFS(NewEmisData!F:F, NewEmisData!$A:$A, "Pickup", NewEmisData!$B:$B, $A96, NewEmisData!$C:$C, $H96, NewEmisData!$D:$D, AF$2), SUMIFS(NewEmisData!F:F, NewEmisData!$A:$A, "LDV", NewEmisData!$B:$B, $A96, NewEmisData!$C:$C, $H96, NewEmisData!$D:$D, AF$2))</f>
        <v>1.8736831962009801E-2</v>
      </c>
      <c r="AG96" s="335">
        <f>$I96*IF($G96="Pickup", SUMIFS(NewEmisData!G:G, NewEmisData!$A:$A, "Pickup", NewEmisData!$B:$B, $A96, NewEmisData!$C:$C, $H96, NewEmisData!$D:$D, AG$2), SUMIFS(NewEmisData!G:G, NewEmisData!$A:$A, "LDV", NewEmisData!$B:$B, $A96, NewEmisData!$C:$C, $H96, NewEmisData!$D:$D, AG$2))</f>
        <v>6.0691091383090904E-3</v>
      </c>
      <c r="AH96" s="335">
        <f>$I96*IF($G96="Pickup", SUMIFS(NewEmisData!H:H, NewEmisData!$A:$A, "Pickup", NewEmisData!$B:$B, $A96, NewEmisData!$C:$C, $H96, NewEmisData!$D:$D, AH$2), SUMIFS(NewEmisData!H:H, NewEmisData!$A:$A, "LDV", NewEmisData!$B:$B, $A96, NewEmisData!$C:$C, $H96, NewEmisData!$D:$D, AH$2))</f>
        <v>5.5590567053943798E-3</v>
      </c>
      <c r="AI96" s="335">
        <f>$I96*IF($G96="Pickup", SUMIFS(NewEmisData!I:I, NewEmisData!$A:$A, "Pickup", NewEmisData!$B:$B, $A96, NewEmisData!$C:$C, $H96, NewEmisData!$D:$D, AI$2), SUMIFS(NewEmisData!I:I, NewEmisData!$A:$A, "LDV", NewEmisData!$B:$B, $A96, NewEmisData!$C:$C, $H96, NewEmisData!$D:$D, AI$2))</f>
        <v>5.30653588670125E-3</v>
      </c>
      <c r="AJ96" s="335">
        <f>$I96*IF($G96="Pickup", SUMIFS(NewEmisData!J:J, NewEmisData!$A:$A, "Pickup", NewEmisData!$B:$B, $A96, NewEmisData!$C:$C, $H96, NewEmisData!$D:$D, AJ$2), SUMIFS(NewEmisData!J:J, NewEmisData!$A:$A, "LDV", NewEmisData!$B:$B, $A96, NewEmisData!$C:$C, $H96, NewEmisData!$D:$D, AJ$2))</f>
        <v>5.2199789799785498E-3</v>
      </c>
      <c r="AK96" s="335">
        <f>$I96*IF($G96="Pickup", SUMIFS(NewEmisData!K:K, NewEmisData!$A:$A, "Pickup", NewEmisData!$B:$B, $A96, NewEmisData!$C:$C, $H96, NewEmisData!$D:$D, AK$2), SUMIFS(NewEmisData!K:K, NewEmisData!$A:$A, "LDV", NewEmisData!$B:$B, $A96, NewEmisData!$C:$C, $H96, NewEmisData!$D:$D, AK$2))</f>
        <v>5.1835830149830602E-3</v>
      </c>
      <c r="AL96" s="335">
        <f>$I96*IF($G96="Pickup", SUMIFS(NewEmisData!L:L, NewEmisData!$A:$A, "Pickup", NewEmisData!$B:$B, $A96, NewEmisData!$C:$C, $H96, NewEmisData!$D:$D, AL$2), SUMIFS(NewEmisData!L:L, NewEmisData!$A:$A, "LDV", NewEmisData!$B:$B, $A96, NewEmisData!$C:$C, $H96, NewEmisData!$D:$D, AL$2))</f>
        <v>5.1761875972578097E-3</v>
      </c>
      <c r="AM96" s="335">
        <f>$I96*IF($G96="Pickup", SUMIFS(NewEmisData!M:M, NewEmisData!$A:$A, "Pickup", NewEmisData!$B:$B, $A96, NewEmisData!$C:$C, $H96, NewEmisData!$D:$D, AM$2), SUMIFS(NewEmisData!M:M, NewEmisData!$A:$A, "LDV", NewEmisData!$B:$B, $A96, NewEmisData!$C:$C, $H96, NewEmisData!$D:$D, AM$2))</f>
        <v>5.1749722579466301E-3</v>
      </c>
      <c r="AN96" s="335">
        <v>4.2403248188809025E-3</v>
      </c>
      <c r="AO96" s="335">
        <f>$I96*IF($G96="Pickup", SUMIFS(NewEmisData!E:E, NewEmisData!$A:$A, "Pickup", NewEmisData!$B:$B, $A96, NewEmisData!$C:$C, $H96, NewEmisData!$D:$D, AO$2), SUMIFS(NewEmisData!E:E, NewEmisData!$A:$A, "LDV", NewEmisData!$B:$B, $A96, NewEmisData!$C:$C, $H96, NewEmisData!$D:$D, AO$2))</f>
        <v>0.31205278515688301</v>
      </c>
      <c r="AP96" s="335">
        <f>$I96*IF($G96="Pickup", SUMIFS(NewEmisData!F:F, NewEmisData!$A:$A, "Pickup", NewEmisData!$B:$B, $A96, NewEmisData!$C:$C, $H96, NewEmisData!$D:$D, AP$2), SUMIFS(NewEmisData!F:F, NewEmisData!$A:$A, "LDV", NewEmisData!$B:$B, $A96, NewEmisData!$C:$C, $H96, NewEmisData!$D:$D, AP$2))</f>
        <v>0.183178492376145</v>
      </c>
      <c r="AQ96" s="335">
        <f>$I96*IF($G96="Pickup", SUMIFS(NewEmisData!G:G, NewEmisData!$A:$A, "Pickup", NewEmisData!$B:$B, $A96, NewEmisData!$C:$C, $H96, NewEmisData!$D:$D, AQ$2), SUMIFS(NewEmisData!G:G, NewEmisData!$A:$A, "LDV", NewEmisData!$B:$B, $A96, NewEmisData!$C:$C, $H96, NewEmisData!$D:$D, AQ$2))</f>
        <v>0.10329260621681099</v>
      </c>
      <c r="AR96" s="335">
        <f>$I96*IF($G96="Pickup", SUMIFS(NewEmisData!H:H, NewEmisData!$A:$A, "Pickup", NewEmisData!$B:$B, $A96, NewEmisData!$C:$C, $H96, NewEmisData!$D:$D, AR$2), SUMIFS(NewEmisData!H:H, NewEmisData!$A:$A, "LDV", NewEmisData!$B:$B, $A96, NewEmisData!$C:$C, $H96, NewEmisData!$D:$D, AR$2))</f>
        <v>8.2948855249809494E-2</v>
      </c>
      <c r="AS96" s="335">
        <f>$I96*IF($G96="Pickup", SUMIFS(NewEmisData!I:I, NewEmisData!$A:$A, "Pickup", NewEmisData!$B:$B, $A96, NewEmisData!$C:$C, $H96, NewEmisData!$D:$D, AS$2), SUMIFS(NewEmisData!I:I, NewEmisData!$A:$A, "LDV", NewEmisData!$B:$B, $A96, NewEmisData!$C:$C, $H96, NewEmisData!$D:$D, AS$2))</f>
        <v>7.8447276389448206E-2</v>
      </c>
      <c r="AT96" s="335">
        <f>$I96*IF($G96="Pickup", SUMIFS(NewEmisData!J:J, NewEmisData!$A:$A, "Pickup", NewEmisData!$B:$B, $A96, NewEmisData!$C:$C, $H96, NewEmisData!$D:$D, AT$2), SUMIFS(NewEmisData!J:J, NewEmisData!$A:$A, "LDV", NewEmisData!$B:$B, $A96, NewEmisData!$C:$C, $H96, NewEmisData!$D:$D, AT$2))</f>
        <v>7.7727855866957601E-2</v>
      </c>
      <c r="AU96" s="335">
        <f>$I96*IF($G96="Pickup", SUMIFS(NewEmisData!K:K, NewEmisData!$A:$A, "Pickup", NewEmisData!$B:$B, $A96, NewEmisData!$C:$C, $H96, NewEmisData!$D:$D, AU$2), SUMIFS(NewEmisData!K:K, NewEmisData!$A:$A, "LDV", NewEmisData!$B:$B, $A96, NewEmisData!$C:$C, $H96, NewEmisData!$D:$D, AU$2))</f>
        <v>7.7217009381167295E-2</v>
      </c>
      <c r="AV96" s="335">
        <f>$I96*IF($G96="Pickup", SUMIFS(NewEmisData!L:L, NewEmisData!$A:$A, "Pickup", NewEmisData!$B:$B, $A96, NewEmisData!$C:$C, $H96, NewEmisData!$D:$D, AV$2), SUMIFS(NewEmisData!L:L, NewEmisData!$A:$A, "LDV", NewEmisData!$B:$B, $A96, NewEmisData!$C:$C, $H96, NewEmisData!$D:$D, AV$2))</f>
        <v>7.7206992070653097E-2</v>
      </c>
      <c r="AW96" s="335">
        <f>$I96*IF($G96="Pickup", SUMIFS(NewEmisData!M:M, NewEmisData!$A:$A, "Pickup", NewEmisData!$B:$B, $A96, NewEmisData!$C:$C, $H96, NewEmisData!$D:$D, AW$2), SUMIFS(NewEmisData!M:M, NewEmisData!$A:$A, "LDV", NewEmisData!$B:$B, $A96, NewEmisData!$C:$C, $H96, NewEmisData!$D:$D, AW$2))</f>
        <v>7.7206302805218396E-2</v>
      </c>
      <c r="AX96" s="335">
        <v>5.2834708622229692E-2</v>
      </c>
      <c r="AY96" s="335">
        <f>$I96*IF($G96="Pickup", SUMIFS(NewEmisData!E:E, NewEmisData!$A:$A, "Pickup", NewEmisData!$B:$B, $A96, NewEmisData!$C:$C, $H96, NewEmisData!$D:$D, AY$2), SUMIFS(NewEmisData!E:E, NewEmisData!$A:$A, "LDV", NewEmisData!$B:$B, $A96, NewEmisData!$C:$C, $H96, NewEmisData!$D:$D, AY$2))</f>
        <v>0.23777342790109099</v>
      </c>
      <c r="AZ96" s="335">
        <f>$I96*IF($G96="Pickup", SUMIFS(NewEmisData!F:F, NewEmisData!$A:$A, "Pickup", NewEmisData!$B:$B, $A96, NewEmisData!$C:$C, $H96, NewEmisData!$D:$D, AZ$2), SUMIFS(NewEmisData!F:F, NewEmisData!$A:$A, "LDV", NewEmisData!$B:$B, $A96, NewEmisData!$C:$C, $H96, NewEmisData!$D:$D, AZ$2))</f>
        <v>0.119164243380003</v>
      </c>
      <c r="BA96" s="335">
        <f>$I96*IF($G96="Pickup", SUMIFS(NewEmisData!G:G, NewEmisData!$A:$A, "Pickup", NewEmisData!$B:$B, $A96, NewEmisData!$C:$C, $H96, NewEmisData!$D:$D, BA$2), SUMIFS(NewEmisData!G:G, NewEmisData!$A:$A, "LDV", NewEmisData!$B:$B, $A96, NewEmisData!$C:$C, $H96, NewEmisData!$D:$D, BA$2))</f>
        <v>4.3487228132229903E-2</v>
      </c>
      <c r="BB96" s="335">
        <f>$I96*IF($G96="Pickup", SUMIFS(NewEmisData!H:H, NewEmisData!$A:$A, "Pickup", NewEmisData!$B:$B, $A96, NewEmisData!$C:$C, $H96, NewEmisData!$D:$D, BB$2), SUMIFS(NewEmisData!H:H, NewEmisData!$A:$A, "LDV", NewEmisData!$B:$B, $A96, NewEmisData!$C:$C, $H96, NewEmisData!$D:$D, BB$2))</f>
        <v>2.5091205959475602E-2</v>
      </c>
      <c r="BC96" s="335">
        <f>$I96*IF($G96="Pickup", SUMIFS(NewEmisData!I:I, NewEmisData!$A:$A, "Pickup", NewEmisData!$B:$B, $A96, NewEmisData!$C:$C, $H96, NewEmisData!$D:$D, BC$2), SUMIFS(NewEmisData!I:I, NewEmisData!$A:$A, "LDV", NewEmisData!$B:$B, $A96, NewEmisData!$C:$C, $H96, NewEmisData!$D:$D, BC$2))</f>
        <v>2.10745605429505E-2</v>
      </c>
      <c r="BD96" s="335">
        <f>$I96*IF($G96="Pickup", SUMIFS(NewEmisData!J:J, NewEmisData!$A:$A, "Pickup", NewEmisData!$B:$B, $A96, NewEmisData!$C:$C, $H96, NewEmisData!$D:$D, BD$2), SUMIFS(NewEmisData!J:J, NewEmisData!$A:$A, "LDV", NewEmisData!$B:$B, $A96, NewEmisData!$C:$C, $H96, NewEmisData!$D:$D, BD$2))</f>
        <v>2.0468169162330799E-2</v>
      </c>
      <c r="BE96" s="335">
        <f>$I96*IF($G96="Pickup", SUMIFS(NewEmisData!K:K, NewEmisData!$A:$A, "Pickup", NewEmisData!$B:$B, $A96, NewEmisData!$C:$C, $H96, NewEmisData!$D:$D, BE$2), SUMIFS(NewEmisData!K:K, NewEmisData!$A:$A, "LDV", NewEmisData!$B:$B, $A96, NewEmisData!$C:$C, $H96, NewEmisData!$D:$D, BE$2))</f>
        <v>2.00107986444071E-2</v>
      </c>
      <c r="BF96" s="335">
        <f>$I96*IF($G96="Pickup", SUMIFS(NewEmisData!L:L, NewEmisData!$A:$A, "Pickup", NewEmisData!$B:$B, $A96, NewEmisData!$C:$C, $H96, NewEmisData!$D:$D, BF$2), SUMIFS(NewEmisData!L:L, NewEmisData!$A:$A, "LDV", NewEmisData!$B:$B, $A96, NewEmisData!$C:$C, $H96, NewEmisData!$D:$D, BF$2))</f>
        <v>2.0003012264218599E-2</v>
      </c>
      <c r="BG96" s="335">
        <f>$I96*IF($G96="Pickup", SUMIFS(NewEmisData!M:M, NewEmisData!$A:$A, "Pickup", NewEmisData!$B:$B, $A96, NewEmisData!$C:$C, $H96, NewEmisData!$D:$D, BG$2), SUMIFS(NewEmisData!M:M, NewEmisData!$A:$A, "LDV", NewEmisData!$B:$B, $A96, NewEmisData!$C:$C, $H96, NewEmisData!$D:$D, BG$2))</f>
        <v>2.0002520756278099E-2</v>
      </c>
      <c r="BH96" s="335">
        <v>1.4243276255751064E-2</v>
      </c>
      <c r="BI96" s="335">
        <f>$I96*IF($G96="Pickup", SUMIFS(NewEmisData!E:E, NewEmisData!$A:$A, "Pickup", NewEmisData!$B:$B, $A96, NewEmisData!$C:$C, $H96, NewEmisData!$D:$D, BI$2), SUMIFS(NewEmisData!E:E, NewEmisData!$A:$A, "LDV", NewEmisData!$B:$B, $A96, NewEmisData!$C:$C, $H96, NewEmisData!$D:$D, BI$2))</f>
        <v>8.9500901533842292</v>
      </c>
      <c r="BJ96" s="335">
        <f>$I96*IF($G96="Pickup", SUMIFS(NewEmisData!F:F, NewEmisData!$A:$A, "Pickup", NewEmisData!$B:$B, $A96, NewEmisData!$C:$C, $H96, NewEmisData!$D:$D, BJ$2), SUMIFS(NewEmisData!F:F, NewEmisData!$A:$A, "LDV", NewEmisData!$B:$B, $A96, NewEmisData!$C:$C, $H96, NewEmisData!$D:$D, BJ$2))</f>
        <v>5.0485103707789998</v>
      </c>
      <c r="BK96" s="335">
        <f>$I96*IF($G96="Pickup", SUMIFS(NewEmisData!G:G, NewEmisData!$A:$A, "Pickup", NewEmisData!$B:$B, $A96, NewEmisData!$C:$C, $H96, NewEmisData!$D:$D, BK$2), SUMIFS(NewEmisData!G:G, NewEmisData!$A:$A, "LDV", NewEmisData!$B:$B, $A96, NewEmisData!$C:$C, $H96, NewEmisData!$D:$D, BK$2))</f>
        <v>1.8618517690615399</v>
      </c>
      <c r="BL96" s="335">
        <f>$I96*IF($G96="Pickup", SUMIFS(NewEmisData!H:H, NewEmisData!$A:$A, "Pickup", NewEmisData!$B:$B, $A96, NewEmisData!$C:$C, $H96, NewEmisData!$D:$D, BL$2), SUMIFS(NewEmisData!H:H, NewEmisData!$A:$A, "LDV", NewEmisData!$B:$B, $A96, NewEmisData!$C:$C, $H96, NewEmisData!$D:$D, BL$2))</f>
        <v>1.12010649646813</v>
      </c>
      <c r="BM96" s="335">
        <f>$I96*IF($G96="Pickup", SUMIFS(NewEmisData!I:I, NewEmisData!$A:$A, "Pickup", NewEmisData!$B:$B, $A96, NewEmisData!$C:$C, $H96, NewEmisData!$D:$D, BM$2), SUMIFS(NewEmisData!I:I, NewEmisData!$A:$A, "LDV", NewEmisData!$B:$B, $A96, NewEmisData!$C:$C, $H96, NewEmisData!$D:$D, BM$2))</f>
        <v>0.82338752266114601</v>
      </c>
      <c r="BN96" s="335">
        <f>$I96*IF($G96="Pickup", SUMIFS(NewEmisData!J:J, NewEmisData!$A:$A, "Pickup", NewEmisData!$B:$B, $A96, NewEmisData!$C:$C, $H96, NewEmisData!$D:$D, BN$2), SUMIFS(NewEmisData!J:J, NewEmisData!$A:$A, "LDV", NewEmisData!$B:$B, $A96, NewEmisData!$C:$C, $H96, NewEmisData!$D:$D, BN$2))</f>
        <v>0.69780060217918705</v>
      </c>
      <c r="BO96" s="335">
        <f>$I96*IF($G96="Pickup", SUMIFS(NewEmisData!K:K, NewEmisData!$A:$A, "Pickup", NewEmisData!$B:$B, $A96, NewEmisData!$C:$C, $H96, NewEmisData!$D:$D, BO$2), SUMIFS(NewEmisData!K:K, NewEmisData!$A:$A, "LDV", NewEmisData!$B:$B, $A96, NewEmisData!$C:$C, $H96, NewEmisData!$D:$D, BO$2))</f>
        <v>0.64950183333621803</v>
      </c>
      <c r="BP96" s="335">
        <f>$I96*IF($G96="Pickup", SUMIFS(NewEmisData!L:L, NewEmisData!$A:$A, "Pickup", NewEmisData!$B:$B, $A96, NewEmisData!$C:$C, $H96, NewEmisData!$D:$D, BP$2), SUMIFS(NewEmisData!L:L, NewEmisData!$A:$A, "LDV", NewEmisData!$B:$B, $A96, NewEmisData!$C:$C, $H96, NewEmisData!$D:$D, BP$2))</f>
        <v>0.63637048826423304</v>
      </c>
      <c r="BQ96" s="335">
        <f>$I96*IF($G96="Pickup", SUMIFS(NewEmisData!M:M, NewEmisData!$A:$A, "Pickup", NewEmisData!$B:$B, $A96, NewEmisData!$C:$C, $H96, NewEmisData!$D:$D, BQ$2), SUMIFS(NewEmisData!M:M, NewEmisData!$A:$A, "LDV", NewEmisData!$B:$B, $A96, NewEmisData!$C:$C, $H96, NewEmisData!$D:$D, BQ$2))</f>
        <v>0.63391039295434204</v>
      </c>
      <c r="BR96" s="335">
        <v>0.76052857406256014</v>
      </c>
      <c r="BS96" s="335">
        <f>$I96*IF($G96="Pickup", SUMIFS(NewEmisData!E:E, NewEmisData!$A:$A, "Pickup", NewEmisData!$B:$B, $A96, NewEmisData!$C:$C, $H96, NewEmisData!$D:$D, BS$2), SUMIFS(NewEmisData!E:E, NewEmisData!$A:$A, "LDV", NewEmisData!$B:$B, $A96, NewEmisData!$C:$C, $H96, NewEmisData!$D:$D, BS$2))</f>
        <v>1.2394446693963901</v>
      </c>
      <c r="BT96" s="335">
        <f>$I96*IF($G96="Pickup", SUMIFS(NewEmisData!F:F, NewEmisData!$A:$A, "Pickup", NewEmisData!$B:$B, $A96, NewEmisData!$C:$C, $H96, NewEmisData!$D:$D, BT$2), SUMIFS(NewEmisData!F:F, NewEmisData!$A:$A, "LDV", NewEmisData!$B:$B, $A96, NewEmisData!$C:$C, $H96, NewEmisData!$D:$D, BT$2))</f>
        <v>0.61150936227515995</v>
      </c>
      <c r="BU96" s="335">
        <f>$I96*IF($G96="Pickup", SUMIFS(NewEmisData!G:G, NewEmisData!$A:$A, "Pickup", NewEmisData!$B:$B, $A96, NewEmisData!$C:$C, $H96, NewEmisData!$D:$D, BU$2), SUMIFS(NewEmisData!G:G, NewEmisData!$A:$A, "LDV", NewEmisData!$B:$B, $A96, NewEmisData!$C:$C, $H96, NewEmisData!$D:$D, BU$2))</f>
        <v>0.20546275452502899</v>
      </c>
      <c r="BV96" s="335">
        <f>$I96*IF($G96="Pickup", SUMIFS(NewEmisData!H:H, NewEmisData!$A:$A, "Pickup", NewEmisData!$B:$B, $A96, NewEmisData!$C:$C, $H96, NewEmisData!$D:$D, BV$2), SUMIFS(NewEmisData!H:H, NewEmisData!$A:$A, "LDV", NewEmisData!$B:$B, $A96, NewEmisData!$C:$C, $H96, NewEmisData!$D:$D, BV$2))</f>
        <v>0.10969534337577699</v>
      </c>
      <c r="BW96" s="335">
        <f>$I96*IF($G96="Pickup", SUMIFS(NewEmisData!I:I, NewEmisData!$A:$A, "Pickup", NewEmisData!$B:$B, $A96, NewEmisData!$C:$C, $H96, NewEmisData!$D:$D, BW$2), SUMIFS(NewEmisData!I:I, NewEmisData!$A:$A, "LDV", NewEmisData!$B:$B, $A96, NewEmisData!$C:$C, $H96, NewEmisData!$D:$D, BW$2))</f>
        <v>8.6521134713852199E-2</v>
      </c>
      <c r="BX96" s="335">
        <f>$I96*IF($G96="Pickup", SUMIFS(NewEmisData!J:J, NewEmisData!$A:$A, "Pickup", NewEmisData!$B:$B, $A96, NewEmisData!$C:$C, $H96, NewEmisData!$D:$D, BX$2), SUMIFS(NewEmisData!J:J, NewEmisData!$A:$A, "LDV", NewEmisData!$B:$B, $A96, NewEmisData!$C:$C, $H96, NewEmisData!$D:$D, BX$2))</f>
        <v>7.8799557271556006E-2</v>
      </c>
      <c r="BY96" s="335">
        <f>$I96*IF($G96="Pickup", SUMIFS(NewEmisData!K:K, NewEmisData!$A:$A, "Pickup", NewEmisData!$B:$B, $A96, NewEmisData!$C:$C, $H96, NewEmisData!$D:$D, BY$2), SUMIFS(NewEmisData!K:K, NewEmisData!$A:$A, "LDV", NewEmisData!$B:$B, $A96, NewEmisData!$C:$C, $H96, NewEmisData!$D:$D, BY$2))</f>
        <v>7.5970690016113201E-2</v>
      </c>
      <c r="BZ96" s="335">
        <f>$I96*IF($G96="Pickup", SUMIFS(NewEmisData!L:L, NewEmisData!$A:$A, "Pickup", NewEmisData!$B:$B, $A96, NewEmisData!$C:$C, $H96, NewEmisData!$D:$D, BZ$2), SUMIFS(NewEmisData!L:L, NewEmisData!$A:$A, "LDV", NewEmisData!$B:$B, $A96, NewEmisData!$C:$C, $H96, NewEmisData!$D:$D, BZ$2))</f>
        <v>7.5590952804230893E-2</v>
      </c>
      <c r="CA96" s="335">
        <f>$I96*IF($G96="Pickup", SUMIFS(NewEmisData!M:M, NewEmisData!$A:$A, "Pickup", NewEmisData!$B:$B, $A96, NewEmisData!$C:$C, $H96, NewEmisData!$D:$D, CA$2), SUMIFS(NewEmisData!M:M, NewEmisData!$A:$A, "LDV", NewEmisData!$B:$B, $A96, NewEmisData!$C:$C, $H96, NewEmisData!$D:$D, CA$2))</f>
        <v>7.5542152779806193E-2</v>
      </c>
      <c r="CB96" s="335">
        <v>8.150002687780894E-2</v>
      </c>
      <c r="CC96" s="335">
        <f>$I96*IF($G96="Pickup", SUMIFS(NewEmisData!E:E, NewEmisData!$A:$A, "Pickup", NewEmisData!$B:$B, $A96, NewEmisData!$C:$C, $H96, NewEmisData!$D:$D, CC$2), SUMIFS(NewEmisData!E:E, NewEmisData!$A:$A, "LDV", NewEmisData!$B:$B, $A96, NewEmisData!$C:$C, $H96, NewEmisData!$D:$D, CC$2))</f>
        <v>2.16468318052957E-2</v>
      </c>
      <c r="CD96" s="335">
        <f>$I96*IF($G96="Pickup", SUMIFS(NewEmisData!F:F, NewEmisData!$A:$A, "Pickup", NewEmisData!$B:$B, $A96, NewEmisData!$C:$C, $H96, NewEmisData!$D:$D, CD$2), SUMIFS(NewEmisData!F:F, NewEmisData!$A:$A, "LDV", NewEmisData!$B:$B, $A96, NewEmisData!$C:$C, $H96, NewEmisData!$D:$D, CD$2))</f>
        <v>2.1972242613450699E-2</v>
      </c>
      <c r="CE96" s="335">
        <f>$I96*IF($G96="Pickup", SUMIFS(NewEmisData!G:G, NewEmisData!$A:$A, "Pickup", NewEmisData!$B:$B, $A96, NewEmisData!$C:$C, $H96, NewEmisData!$D:$D, CE$2), SUMIFS(NewEmisData!G:G, NewEmisData!$A:$A, "LDV", NewEmisData!$B:$B, $A96, NewEmisData!$C:$C, $H96, NewEmisData!$D:$D, CE$2))</f>
        <v>2.5860339526608201E-2</v>
      </c>
      <c r="CF96" s="335">
        <f>$I96*IF($G96="Pickup", SUMIFS(NewEmisData!H:H, NewEmisData!$A:$A, "Pickup", NewEmisData!$B:$B, $A96, NewEmisData!$C:$C, $H96, NewEmisData!$D:$D, CF$2), SUMIFS(NewEmisData!H:H, NewEmisData!$A:$A, "LDV", NewEmisData!$B:$B, $A96, NewEmisData!$C:$C, $H96, NewEmisData!$D:$D, CF$2))</f>
        <v>2.6208017246267999E-2</v>
      </c>
      <c r="CG96" s="335">
        <f>$I96*IF($G96="Pickup", SUMIFS(NewEmisData!I:I, NewEmisData!$A:$A, "Pickup", NewEmisData!$B:$B, $A96, NewEmisData!$C:$C, $H96, NewEmisData!$D:$D, CG$2), SUMIFS(NewEmisData!I:I, NewEmisData!$A:$A, "LDV", NewEmisData!$B:$B, $A96, NewEmisData!$C:$C, $H96, NewEmisData!$D:$D, CG$2))</f>
        <v>2.63642052010069E-2</v>
      </c>
      <c r="CH96" s="335">
        <f>$I96*IF($G96="Pickup", SUMIFS(NewEmisData!J:J, NewEmisData!$A:$A, "Pickup", NewEmisData!$B:$B, $A96, NewEmisData!$C:$C, $H96, NewEmisData!$D:$D, CH$2), SUMIFS(NewEmisData!J:J, NewEmisData!$A:$A, "LDV", NewEmisData!$B:$B, $A96, NewEmisData!$C:$C, $H96, NewEmisData!$D:$D, CH$2))</f>
        <v>2.6406150713610799E-2</v>
      </c>
      <c r="CI96" s="335">
        <f>$I96*IF($G96="Pickup", SUMIFS(NewEmisData!K:K, NewEmisData!$A:$A, "Pickup", NewEmisData!$B:$B, $A96, NewEmisData!$C:$C, $H96, NewEmisData!$D:$D, CI$2), SUMIFS(NewEmisData!K:K, NewEmisData!$A:$A, "LDV", NewEmisData!$B:$B, $A96, NewEmisData!$C:$C, $H96, NewEmisData!$D:$D, CI$2))</f>
        <v>2.6406935918658499E-2</v>
      </c>
      <c r="CJ96" s="335">
        <f>$I96*IF($G96="Pickup", SUMIFS(NewEmisData!L:L, NewEmisData!$A:$A, "Pickup", NewEmisData!$B:$B, $A96, NewEmisData!$C:$C, $H96, NewEmisData!$D:$D, CJ$2), SUMIFS(NewEmisData!L:L, NewEmisData!$A:$A, "LDV", NewEmisData!$B:$B, $A96, NewEmisData!$C:$C, $H96, NewEmisData!$D:$D, CJ$2))</f>
        <v>2.6413249319123599E-2</v>
      </c>
      <c r="CK96" s="335">
        <f>$I96*IF($G96="Pickup", SUMIFS(NewEmisData!M:M, NewEmisData!$A:$A, "Pickup", NewEmisData!$B:$B, $A96, NewEmisData!$C:$C, $H96, NewEmisData!$D:$D, CK$2), SUMIFS(NewEmisData!M:M, NewEmisData!$A:$A, "LDV", NewEmisData!$B:$B, $A96, NewEmisData!$C:$C, $H96, NewEmisData!$D:$D, CK$2))</f>
        <v>2.64133257576398E-2</v>
      </c>
      <c r="CL96" s="335">
        <v>2.2181963950320412E-2</v>
      </c>
      <c r="CM96" s="335">
        <f>$I96*IF($G96="Pickup", SUMIFS(NewEmisData!E:E, NewEmisData!$A:$A, "Pickup", NewEmisData!$B:$B, $A96, NewEmisData!$C:$C, $H96, NewEmisData!$D:$D, CM$2), SUMIFS(NewEmisData!E:E, NewEmisData!$A:$A, "LDV", NewEmisData!$B:$B, $A96, NewEmisData!$C:$C, $H96, NewEmisData!$D:$D, CM$2))</f>
        <v>3.2365775208456201E-3</v>
      </c>
      <c r="CN96" s="335">
        <f>$I96*IF($G96="Pickup", SUMIFS(NewEmisData!F:F, NewEmisData!$A:$A, "Pickup", NewEmisData!$B:$B, $A96, NewEmisData!$C:$C, $H96, NewEmisData!$D:$D, CN$2), SUMIFS(NewEmisData!F:F, NewEmisData!$A:$A, "LDV", NewEmisData!$B:$B, $A96, NewEmisData!$C:$C, $H96, NewEmisData!$D:$D, CN$2))</f>
        <v>3.293368941576E-3</v>
      </c>
      <c r="CO96" s="335">
        <f>$I96*IF($G96="Pickup", SUMIFS(NewEmisData!G:G, NewEmisData!$A:$A, "Pickup", NewEmisData!$B:$B, $A96, NewEmisData!$C:$C, $H96, NewEmisData!$D:$D, CO$2), SUMIFS(NewEmisData!G:G, NewEmisData!$A:$A, "LDV", NewEmisData!$B:$B, $A96, NewEmisData!$C:$C, $H96, NewEmisData!$D:$D, CO$2))</f>
        <v>3.8504916290908399E-3</v>
      </c>
      <c r="CP96" s="335">
        <f>$I96*IF($G96="Pickup", SUMIFS(NewEmisData!H:H, NewEmisData!$A:$A, "Pickup", NewEmisData!$B:$B, $A96, NewEmisData!$C:$C, $H96, NewEmisData!$D:$D, CP$2), SUMIFS(NewEmisData!H:H, NewEmisData!$A:$A, "LDV", NewEmisData!$B:$B, $A96, NewEmisData!$C:$C, $H96, NewEmisData!$D:$D, CP$2))</f>
        <v>3.8731151501036599E-3</v>
      </c>
      <c r="CQ96" s="335">
        <f>$I96*IF($G96="Pickup", SUMIFS(NewEmisData!I:I, NewEmisData!$A:$A, "Pickup", NewEmisData!$B:$B, $A96, NewEmisData!$C:$C, $H96, NewEmisData!$D:$D, CQ$2), SUMIFS(NewEmisData!I:I, NewEmisData!$A:$A, "LDV", NewEmisData!$B:$B, $A96, NewEmisData!$C:$C, $H96, NewEmisData!$D:$D, CQ$2))</f>
        <v>3.8906493325600298E-3</v>
      </c>
      <c r="CR96" s="335">
        <f>$I96*IF($G96="Pickup", SUMIFS(NewEmisData!J:J, NewEmisData!$A:$A, "Pickup", NewEmisData!$B:$B, $A96, NewEmisData!$C:$C, $H96, NewEmisData!$D:$D, CR$2), SUMIFS(NewEmisData!J:J, NewEmisData!$A:$A, "LDV", NewEmisData!$B:$B, $A96, NewEmisData!$C:$C, $H96, NewEmisData!$D:$D, CR$2))</f>
        <v>3.90510120662665E-3</v>
      </c>
      <c r="CS96" s="335">
        <f>$I96*IF($G96="Pickup", SUMIFS(NewEmisData!K:K, NewEmisData!$A:$A, "Pickup", NewEmisData!$B:$B, $A96, NewEmisData!$C:$C, $H96, NewEmisData!$D:$D, CS$2), SUMIFS(NewEmisData!K:K, NewEmisData!$A:$A, "LDV", NewEmisData!$B:$B, $A96, NewEmisData!$C:$C, $H96, NewEmisData!$D:$D, CS$2))</f>
        <v>3.9086196839243099E-3</v>
      </c>
      <c r="CT96" s="335">
        <f>$I96*IF($G96="Pickup", SUMIFS(NewEmisData!L:L, NewEmisData!$A:$A, "Pickup", NewEmisData!$B:$B, $A96, NewEmisData!$C:$C, $H96, NewEmisData!$D:$D, CT$2), SUMIFS(NewEmisData!L:L, NewEmisData!$A:$A, "LDV", NewEmisData!$B:$B, $A96, NewEmisData!$C:$C, $H96, NewEmisData!$D:$D, CT$2))</f>
        <v>3.9100173169225204E-3</v>
      </c>
      <c r="CU96" s="335">
        <f>$I96*IF($G96="Pickup", SUMIFS(NewEmisData!M:M, NewEmisData!$A:$A, "Pickup", NewEmisData!$B:$B, $A96, NewEmisData!$C:$C, $H96, NewEmisData!$D:$D, CU$2), SUMIFS(NewEmisData!M:M, NewEmisData!$A:$A, "LDV", NewEmisData!$B:$B, $A96, NewEmisData!$C:$C, $H96, NewEmisData!$D:$D, CU$2))</f>
        <v>3.9105970714047996E-3</v>
      </c>
      <c r="CV96" s="335">
        <v>2.3568513937467224E-3</v>
      </c>
      <c r="CW96" s="335">
        <v>0.12767609553272316</v>
      </c>
      <c r="CX96" s="335">
        <v>6.0965444660888601E-2</v>
      </c>
      <c r="CY96" s="335">
        <v>1.6598456567846732E-2</v>
      </c>
      <c r="CZ96" s="335">
        <v>3.3604812012321423E-3</v>
      </c>
      <c r="DA96" s="335">
        <v>1.5241571918114991E-3</v>
      </c>
      <c r="DB96" s="335">
        <v>1.0003681376209209E-3</v>
      </c>
      <c r="DC96" s="335">
        <v>9.0365490602724134E-4</v>
      </c>
      <c r="DD96" s="335">
        <v>8.9947941829660093E-4</v>
      </c>
      <c r="DE96" s="335">
        <v>8.980159958761482E-4</v>
      </c>
      <c r="DF96" s="335">
        <v>8.980159958761482E-4</v>
      </c>
      <c r="DG96" s="335">
        <f>$I96*IF($G96="Pickup", SUMIFS(NewEmisData!E:E, NewEmisData!$A:$A, "Pickup", NewEmisData!$B:$B, $A96, NewEmisData!$C:$C, $H96, NewEmisData!$D:$D, DG$2), SUMIFS(NewEmisData!E:E, NewEmisData!$A:$A, "LDV", NewEmisData!$B:$B, $A96, NewEmisData!$C:$C, $H96, NewEmisData!$D:$D, DG$2))</f>
        <v>0</v>
      </c>
      <c r="DH96" s="335">
        <f>$I96*IF($G96="Pickup", SUMIFS(NewEmisData!F:F, NewEmisData!$A:$A, "Pickup", NewEmisData!$B:$B, $A96, NewEmisData!$C:$C, $H96, NewEmisData!$D:$D, DH$2), SUMIFS(NewEmisData!F:F, NewEmisData!$A:$A, "LDV", NewEmisData!$B:$B, $A96, NewEmisData!$C:$C, $H96, NewEmisData!$D:$D, DH$2))</f>
        <v>0</v>
      </c>
      <c r="DI96" s="335">
        <f>$I96*IF($G96="Pickup", SUMIFS(NewEmisData!G:G, NewEmisData!$A:$A, "Pickup", NewEmisData!$B:$B, $A96, NewEmisData!$C:$C, $H96, NewEmisData!$D:$D, DI$2), SUMIFS(NewEmisData!G:G, NewEmisData!$A:$A, "LDV", NewEmisData!$B:$B, $A96, NewEmisData!$C:$C, $H96, NewEmisData!$D:$D, DI$2))</f>
        <v>0</v>
      </c>
      <c r="DJ96" s="335">
        <f>$I96*IF($G96="Pickup", SUMIFS(NewEmisData!H:H, NewEmisData!$A:$A, "Pickup", NewEmisData!$B:$B, $A96, NewEmisData!$C:$C, $H96, NewEmisData!$D:$D, DJ$2), SUMIFS(NewEmisData!H:H, NewEmisData!$A:$A, "LDV", NewEmisData!$B:$B, $A96, NewEmisData!$C:$C, $H96, NewEmisData!$D:$D, DJ$2))</f>
        <v>0</v>
      </c>
      <c r="DK96" s="335">
        <f>$I96*IF($G96="Pickup", SUMIFS(NewEmisData!I:I, NewEmisData!$A:$A, "Pickup", NewEmisData!$B:$B, $A96, NewEmisData!$C:$C, $H96, NewEmisData!$D:$D, DK$2), SUMIFS(NewEmisData!I:I, NewEmisData!$A:$A, "LDV", NewEmisData!$B:$B, $A96, NewEmisData!$C:$C, $H96, NewEmisData!$D:$D, DK$2))</f>
        <v>0</v>
      </c>
      <c r="DL96" s="335">
        <f>$I96*IF($G96="Pickup", SUMIFS(NewEmisData!J:J, NewEmisData!$A:$A, "Pickup", NewEmisData!$B:$B, $A96, NewEmisData!$C:$C, $H96, NewEmisData!$D:$D, DL$2), SUMIFS(NewEmisData!J:J, NewEmisData!$A:$A, "LDV", NewEmisData!$B:$B, $A96, NewEmisData!$C:$C, $H96, NewEmisData!$D:$D, DL$2))</f>
        <v>0</v>
      </c>
      <c r="DM96" s="335">
        <f>$I96*IF($G96="Pickup", SUMIFS(NewEmisData!K:K, NewEmisData!$A:$A, "Pickup", NewEmisData!$B:$B, $A96, NewEmisData!$C:$C, $H96, NewEmisData!$D:$D, DM$2), SUMIFS(NewEmisData!K:K, NewEmisData!$A:$A, "LDV", NewEmisData!$B:$B, $A96, NewEmisData!$C:$C, $H96, NewEmisData!$D:$D, DM$2))</f>
        <v>0</v>
      </c>
      <c r="DN96" s="335">
        <f>$I96*IF($G96="Pickup", SUMIFS(NewEmisData!L:L, NewEmisData!$A:$A, "Pickup", NewEmisData!$B:$B, $A96, NewEmisData!$C:$C, $H96, NewEmisData!$D:$D, DN$2), SUMIFS(NewEmisData!L:L, NewEmisData!$A:$A, "LDV", NewEmisData!$B:$B, $A96, NewEmisData!$C:$C, $H96, NewEmisData!$D:$D, DN$2))</f>
        <v>0</v>
      </c>
      <c r="DO96" s="335">
        <f>$I96*IF($G96="Pickup", SUMIFS(NewEmisData!M:M, NewEmisData!$A:$A, "Pickup", NewEmisData!$B:$B, $A96, NewEmisData!$C:$C, $H96, NewEmisData!$D:$D, DO$2), SUMIFS(NewEmisData!M:M, NewEmisData!$A:$A, "LDV", NewEmisData!$B:$B, $A96, NewEmisData!$C:$C, $H96, NewEmisData!$D:$D, DO$2))</f>
        <v>0</v>
      </c>
      <c r="DP96" s="335">
        <v>1.3040587281867905E-3</v>
      </c>
      <c r="DQ96" s="335">
        <f>$I96*IF($G96="Pickup", SUMIFS(NewEmisData!E:E, NewEmisData!$A:$A, "Pickup", NewEmisData!$B:$B, $A96, NewEmisData!$C:$C, $H96, NewEmisData!$D:$D, DQ$2), SUMIFS(NewEmisData!E:E, NewEmisData!$A:$A, "LDV", NewEmisData!$B:$B, $A96, NewEmisData!$C:$C, $H96, NewEmisData!$D:$D, DQ$2))</f>
        <v>2.3378447923627501E-2</v>
      </c>
      <c r="DR96" s="335">
        <f>$I96*IF($G96="Pickup", SUMIFS(NewEmisData!F:F, NewEmisData!$A:$A, "Pickup", NewEmisData!$B:$B, $A96, NewEmisData!$C:$C, $H96, NewEmisData!$D:$D, DR$2), SUMIFS(NewEmisData!F:F, NewEmisData!$A:$A, "LDV", NewEmisData!$B:$B, $A96, NewEmisData!$C:$C, $H96, NewEmisData!$D:$D, DR$2))</f>
        <v>5.9931645629362401E-2</v>
      </c>
      <c r="DS96" s="335">
        <f>$I96*IF($G96="Pickup", SUMIFS(NewEmisData!G:G, NewEmisData!$A:$A, "Pickup", NewEmisData!$B:$B, $A96, NewEmisData!$C:$C, $H96, NewEmisData!$D:$D, DS$2), SUMIFS(NewEmisData!G:G, NewEmisData!$A:$A, "LDV", NewEmisData!$B:$B, $A96, NewEmisData!$C:$C, $H96, NewEmisData!$D:$D, DS$2))</f>
        <v>7.9836239798044106E-2</v>
      </c>
      <c r="DT96" s="335">
        <f>$I96*IF($G96="Pickup", SUMIFS(NewEmisData!H:H, NewEmisData!$A:$A, "Pickup", NewEmisData!$B:$B, $A96, NewEmisData!$C:$C, $H96, NewEmisData!$D:$D, DT$2), SUMIFS(NewEmisData!H:H, NewEmisData!$A:$A, "LDV", NewEmisData!$B:$B, $A96, NewEmisData!$C:$C, $H96, NewEmisData!$D:$D, DT$2))</f>
        <v>8.2139547099570304E-2</v>
      </c>
      <c r="DU96" s="335">
        <f>$I96*IF($G96="Pickup", SUMIFS(NewEmisData!I:I, NewEmisData!$A:$A, "Pickup", NewEmisData!$B:$B, $A96, NewEmisData!$C:$C, $H96, NewEmisData!$D:$D, DU$2), SUMIFS(NewEmisData!I:I, NewEmisData!$A:$A, "LDV", NewEmisData!$B:$B, $A96, NewEmisData!$C:$C, $H96, NewEmisData!$D:$D, DU$2))</f>
        <v>7.8825534949940504E-2</v>
      </c>
      <c r="DV96" s="335">
        <f>$I96*IF($G96="Pickup", SUMIFS(NewEmisData!J:J, NewEmisData!$A:$A, "Pickup", NewEmisData!$B:$B, $A96, NewEmisData!$C:$C, $H96, NewEmisData!$D:$D, DV$2), SUMIFS(NewEmisData!J:J, NewEmisData!$A:$A, "LDV", NewEmisData!$B:$B, $A96, NewEmisData!$C:$C, $H96, NewEmisData!$D:$D, DV$2))</f>
        <v>7.7161434111260904E-2</v>
      </c>
      <c r="DW96" s="335">
        <f>$I96*IF($G96="Pickup", SUMIFS(NewEmisData!K:K, NewEmisData!$A:$A, "Pickup", NewEmisData!$B:$B, $A96, NewEmisData!$C:$C, $H96, NewEmisData!$D:$D, DW$2), SUMIFS(NewEmisData!K:K, NewEmisData!$A:$A, "LDV", NewEmisData!$B:$B, $A96, NewEmisData!$C:$C, $H96, NewEmisData!$D:$D, DW$2))</f>
        <v>7.6458583896438795E-2</v>
      </c>
      <c r="DX96" s="335">
        <f>$I96*IF($G96="Pickup", SUMIFS(NewEmisData!L:L, NewEmisData!$A:$A, "Pickup", NewEmisData!$B:$B, $A96, NewEmisData!$C:$C, $H96, NewEmisData!$D:$D, DX$2), SUMIFS(NewEmisData!L:L, NewEmisData!$A:$A, "LDV", NewEmisData!$B:$B, $A96, NewEmisData!$C:$C, $H96, NewEmisData!$D:$D, DX$2))</f>
        <v>7.6057080955913695E-2</v>
      </c>
      <c r="DY96" s="335">
        <f>$I96*IF($G96="Pickup", SUMIFS(NewEmisData!M:M, NewEmisData!$A:$A, "Pickup", NewEmisData!$B:$B, $A96, NewEmisData!$C:$C, $H96, NewEmisData!$D:$D, DY$2), SUMIFS(NewEmisData!M:M, NewEmisData!$A:$A, "LDV", NewEmisData!$B:$B, $A96, NewEmisData!$C:$C, $H96, NewEmisData!$D:$D, DY$2))</f>
        <v>7.6005735255123302E-2</v>
      </c>
      <c r="DZ96" s="335">
        <v>7.9378330079915432E-2</v>
      </c>
      <c r="EA96" s="335">
        <f t="shared" si="118"/>
        <v>773.00518961697105</v>
      </c>
      <c r="EB96" s="335">
        <f t="shared" si="119"/>
        <v>777.05831428786598</v>
      </c>
      <c r="EC96" s="335">
        <f t="shared" si="120"/>
        <v>722.21118061328798</v>
      </c>
      <c r="ED96" s="335">
        <f t="shared" si="121"/>
        <v>665.78256916046701</v>
      </c>
      <c r="EE96" s="335">
        <f t="shared" si="122"/>
        <v>636.24145467371295</v>
      </c>
      <c r="EF96" s="335">
        <f t="shared" si="123"/>
        <v>625.96899503747898</v>
      </c>
      <c r="EG96" s="335">
        <f t="shared" si="124"/>
        <v>621.74761645766603</v>
      </c>
      <c r="EH96" s="335">
        <f t="shared" si="125"/>
        <v>620.86049615628997</v>
      </c>
      <c r="EI96" s="335">
        <f t="shared" si="126"/>
        <v>620.71437714580998</v>
      </c>
      <c r="EJ96" s="335">
        <f t="shared" si="127"/>
        <v>0.51895197956857197</v>
      </c>
      <c r="EK96" s="335">
        <f t="shared" si="128"/>
        <v>3.6092494466574898</v>
      </c>
      <c r="EL96" s="335">
        <f t="shared" si="129"/>
        <v>2.1550799991450602</v>
      </c>
      <c r="EM96" s="335">
        <f t="shared" si="130"/>
        <v>1.0436792106220301</v>
      </c>
      <c r="EN96" s="335">
        <f t="shared" si="131"/>
        <v>0.58249684868569596</v>
      </c>
      <c r="EO96" s="335">
        <f t="shared" si="132"/>
        <v>0.437359402107109</v>
      </c>
      <c r="EP96" s="335">
        <f t="shared" si="133"/>
        <v>0.37754269716468403</v>
      </c>
      <c r="EQ96" s="335">
        <f t="shared" si="134"/>
        <v>0.35671080159392998</v>
      </c>
      <c r="ER96" s="335">
        <f t="shared" si="135"/>
        <v>0.35411462139335698</v>
      </c>
      <c r="ES96" s="335">
        <f t="shared" si="136"/>
        <v>0.35354569023511601</v>
      </c>
      <c r="ET96" s="335">
        <f t="shared" si="137"/>
        <v>0.31264891292629016</v>
      </c>
      <c r="EU96" s="335">
        <f t="shared" si="138"/>
        <v>1.9050330768017602E-2</v>
      </c>
      <c r="EV96" s="335">
        <f t="shared" si="139"/>
        <v>1.8736831962009801E-2</v>
      </c>
      <c r="EW96" s="335">
        <f t="shared" si="140"/>
        <v>6.0691091383090904E-3</v>
      </c>
      <c r="EX96" s="335">
        <f t="shared" si="141"/>
        <v>5.5590567053943798E-3</v>
      </c>
      <c r="EY96" s="335">
        <f t="shared" si="142"/>
        <v>5.30653588670125E-3</v>
      </c>
      <c r="EZ96" s="335">
        <f t="shared" si="143"/>
        <v>5.2199789799785498E-3</v>
      </c>
      <c r="FA96" s="335">
        <f t="shared" si="144"/>
        <v>5.1835830149830602E-3</v>
      </c>
      <c r="FB96" s="335">
        <f t="shared" si="145"/>
        <v>5.1761875972578097E-3</v>
      </c>
      <c r="FC96" s="335">
        <f t="shared" si="146"/>
        <v>5.1749722579466301E-3</v>
      </c>
      <c r="FD96" s="335">
        <f t="shared" si="147"/>
        <v>4.2403248188809025E-3</v>
      </c>
      <c r="FE96" s="335">
        <f t="shared" si="148"/>
        <v>0.31205278515688301</v>
      </c>
      <c r="FF96" s="335">
        <f t="shared" si="149"/>
        <v>0.183178492376145</v>
      </c>
      <c r="FG96" s="335">
        <f t="shared" si="150"/>
        <v>0.10329260621681099</v>
      </c>
      <c r="FH96" s="335">
        <f t="shared" si="151"/>
        <v>8.2948855249809494E-2</v>
      </c>
      <c r="FI96" s="335">
        <f t="shared" si="152"/>
        <v>7.8447276389448206E-2</v>
      </c>
      <c r="FJ96" s="335">
        <f t="shared" si="153"/>
        <v>7.7727855866957601E-2</v>
      </c>
      <c r="FK96" s="335">
        <f t="shared" si="154"/>
        <v>7.7217009381167295E-2</v>
      </c>
      <c r="FL96" s="335">
        <f t="shared" si="155"/>
        <v>7.7206992070653097E-2</v>
      </c>
      <c r="FM96" s="335">
        <f t="shared" si="156"/>
        <v>7.7206302805218396E-2</v>
      </c>
      <c r="FN96" s="335">
        <f t="shared" si="157"/>
        <v>5.2834708622229692E-2</v>
      </c>
      <c r="FO96" s="335">
        <f t="shared" si="158"/>
        <v>0.23777342790109099</v>
      </c>
      <c r="FP96" s="335">
        <f t="shared" si="159"/>
        <v>0.119164243380003</v>
      </c>
      <c r="FQ96" s="335">
        <f t="shared" si="160"/>
        <v>4.3487228132229903E-2</v>
      </c>
      <c r="FR96" s="335">
        <f t="shared" si="161"/>
        <v>2.5091205959475602E-2</v>
      </c>
      <c r="FS96" s="335">
        <f t="shared" si="162"/>
        <v>2.10745605429505E-2</v>
      </c>
      <c r="FT96" s="335">
        <f t="shared" si="163"/>
        <v>2.0468169162330799E-2</v>
      </c>
      <c r="FU96" s="335">
        <f t="shared" si="164"/>
        <v>2.00107986444071E-2</v>
      </c>
      <c r="FV96" s="335">
        <f t="shared" si="165"/>
        <v>2.0003012264218599E-2</v>
      </c>
      <c r="FW96" s="335">
        <f t="shared" si="166"/>
        <v>2.0002520756278099E-2</v>
      </c>
      <c r="FX96" s="335">
        <f t="shared" si="167"/>
        <v>1.4243276255751064E-2</v>
      </c>
    </row>
    <row r="97" spans="1:180" x14ac:dyDescent="0.2">
      <c r="A97" s="305" t="str">
        <f>_xlfn.CONCAT(IF(LEFT(TRIM(A96),1)="*", "*R", "R"), 1+RIGHT(TRIM(A96),1))</f>
        <v>R4</v>
      </c>
      <c r="B97" s="305" t="str">
        <f t="shared" si="189"/>
        <v>TLPDSL11</v>
      </c>
      <c r="C97" s="305" t="str">
        <f t="shared" si="190"/>
        <v>TL.DSL.P.DSL.2011</v>
      </c>
      <c r="D97" s="301" t="str">
        <f t="shared" si="191"/>
        <v>bn-vmt, bn-vmt/a</v>
      </c>
      <c r="E97" s="301" t="str">
        <f t="shared" si="192"/>
        <v>TRNDSL</v>
      </c>
      <c r="F97" s="301" t="str">
        <f t="shared" si="193"/>
        <v>TL</v>
      </c>
      <c r="G97" s="315" t="s">
        <v>820</v>
      </c>
      <c r="H97" s="315" t="s">
        <v>816</v>
      </c>
      <c r="I97" s="315">
        <v>1</v>
      </c>
      <c r="J97" s="315" t="str">
        <f t="shared" si="168"/>
        <v>Pickup-DSL</v>
      </c>
      <c r="K97" s="335">
        <f>$I97*IF($G97="Pickup", SUMIFS(NewEmisData!E:E, NewEmisData!$A:$A, "Pickup", NewEmisData!$B:$B, $A97, NewEmisData!$C:$C, $H97, NewEmisData!$D:$D, K$2), SUMIFS(NewEmisData!E:E, NewEmisData!$A:$A, "LDV", NewEmisData!$B:$B, $A97, NewEmisData!$C:$C, $H97, NewEmisData!$D:$D, K$2))</f>
        <v>1018.96313127451</v>
      </c>
      <c r="L97" s="335">
        <f>$I97*IF($G97="Pickup", SUMIFS(NewEmisData!F:F, NewEmisData!$A:$A, "Pickup", NewEmisData!$B:$B, $A97, NewEmisData!$C:$C, $H97, NewEmisData!$D:$D, L$2), SUMIFS(NewEmisData!F:F, NewEmisData!$A:$A, "LDV", NewEmisData!$B:$B, $A97, NewEmisData!$C:$C, $H97, NewEmisData!$D:$D, L$2))</f>
        <v>1003.30348772091</v>
      </c>
      <c r="M97" s="335">
        <f>$I97*IF($G97="Pickup", SUMIFS(NewEmisData!G:G, NewEmisData!$A:$A, "Pickup", NewEmisData!$B:$B, $A97, NewEmisData!$C:$C, $H97, NewEmisData!$D:$D, M$2), SUMIFS(NewEmisData!G:G, NewEmisData!$A:$A, "LDV", NewEmisData!$B:$B, $A97, NewEmisData!$C:$C, $H97, NewEmisData!$D:$D, M$2))</f>
        <v>832.60347781241796</v>
      </c>
      <c r="N97" s="335">
        <f>$I97*IF($G97="Pickup", SUMIFS(NewEmisData!H:H, NewEmisData!$A:$A, "Pickup", NewEmisData!$B:$B, $A97, NewEmisData!$C:$C, $H97, NewEmisData!$D:$D, N$2), SUMIFS(NewEmisData!H:H, NewEmisData!$A:$A, "LDV", NewEmisData!$B:$B, $A97, NewEmisData!$C:$C, $H97, NewEmisData!$D:$D, N$2))</f>
        <v>765.60951654141104</v>
      </c>
      <c r="O97" s="335">
        <f>$I97*IF($G97="Pickup", SUMIFS(NewEmisData!I:I, NewEmisData!$A:$A, "Pickup", NewEmisData!$B:$B, $A97, NewEmisData!$C:$C, $H97, NewEmisData!$D:$D, O$2), SUMIFS(NewEmisData!I:I, NewEmisData!$A:$A, "LDV", NewEmisData!$B:$B, $A97, NewEmisData!$C:$C, $H97, NewEmisData!$D:$D, O$2))</f>
        <v>730.82365882186798</v>
      </c>
      <c r="P97" s="335">
        <f>$I97*IF($G97="Pickup", SUMIFS(NewEmisData!J:J, NewEmisData!$A:$A, "Pickup", NewEmisData!$B:$B, $A97, NewEmisData!$C:$C, $H97, NewEmisData!$D:$D, P$2), SUMIFS(NewEmisData!J:J, NewEmisData!$A:$A, "LDV", NewEmisData!$B:$B, $A97, NewEmisData!$C:$C, $H97, NewEmisData!$D:$D, P$2))</f>
        <v>718.59265298434605</v>
      </c>
      <c r="Q97" s="335">
        <f>$I97*IF($G97="Pickup", SUMIFS(NewEmisData!K:K, NewEmisData!$A:$A, "Pickup", NewEmisData!$B:$B, $A97, NewEmisData!$C:$C, $H97, NewEmisData!$D:$D, Q$2), SUMIFS(NewEmisData!K:K, NewEmisData!$A:$A, "LDV", NewEmisData!$B:$B, $A97, NewEmisData!$C:$C, $H97, NewEmisData!$D:$D, Q$2))</f>
        <v>713.64358303318795</v>
      </c>
      <c r="R97" s="335">
        <f>$I97*IF($G97="Pickup", SUMIFS(NewEmisData!L:L, NewEmisData!$A:$A, "Pickup", NewEmisData!$B:$B, $A97, NewEmisData!$C:$C, $H97, NewEmisData!$D:$D, R$2), SUMIFS(NewEmisData!L:L, NewEmisData!$A:$A, "LDV", NewEmisData!$B:$B, $A97, NewEmisData!$C:$C, $H97, NewEmisData!$D:$D, R$2))</f>
        <v>712.61156314924801</v>
      </c>
      <c r="S97" s="335">
        <f>$I97*IF($G97="Pickup", SUMIFS(NewEmisData!M:M, NewEmisData!$A:$A, "Pickup", NewEmisData!$B:$B, $A97, NewEmisData!$C:$C, $H97, NewEmisData!$D:$D, S$2), SUMIFS(NewEmisData!M:M, NewEmisData!$A:$A, "LDV", NewEmisData!$B:$B, $A97, NewEmisData!$C:$C, $H97, NewEmisData!$D:$D, S$2))</f>
        <v>712.44178461058902</v>
      </c>
      <c r="T97" s="335">
        <v>0.51895197956857197</v>
      </c>
      <c r="U97" s="335">
        <f>$I97*IF($G97="Pickup", SUMIFS(NewEmisData!E:E, NewEmisData!$A:$A, "Pickup", NewEmisData!$B:$B, $A97, NewEmisData!$C:$C, $H97, NewEmisData!$D:$D, U$2), SUMIFS(NewEmisData!E:E, NewEmisData!$A:$A, "LDV", NewEmisData!$B:$B, $A97, NewEmisData!$C:$C, $H97, NewEmisData!$D:$D, U$2))</f>
        <v>3.8609668599878799</v>
      </c>
      <c r="V97" s="335">
        <f>$I97*IF($G97="Pickup", SUMIFS(NewEmisData!F:F, NewEmisData!$A:$A, "Pickup", NewEmisData!$B:$B, $A97, NewEmisData!$C:$C, $H97, NewEmisData!$D:$D, V$2), SUMIFS(NewEmisData!F:F, NewEmisData!$A:$A, "LDV", NewEmisData!$B:$B, $A97, NewEmisData!$C:$C, $H97, NewEmisData!$D:$D, V$2))</f>
        <v>1.7384543043107801</v>
      </c>
      <c r="W97" s="335">
        <f>$I97*IF($G97="Pickup", SUMIFS(NewEmisData!G:G, NewEmisData!$A:$A, "Pickup", NewEmisData!$B:$B, $A97, NewEmisData!$C:$C, $H97, NewEmisData!$D:$D, W$2), SUMIFS(NewEmisData!G:G, NewEmisData!$A:$A, "LDV", NewEmisData!$B:$B, $A97, NewEmisData!$C:$C, $H97, NewEmisData!$D:$D, W$2))</f>
        <v>1.2103782987071801</v>
      </c>
      <c r="X97" s="335">
        <f>$I97*IF($G97="Pickup", SUMIFS(NewEmisData!H:H, NewEmisData!$A:$A, "Pickup", NewEmisData!$B:$B, $A97, NewEmisData!$C:$C, $H97, NewEmisData!$D:$D, X$2), SUMIFS(NewEmisData!H:H, NewEmisData!$A:$A, "LDV", NewEmisData!$B:$B, $A97, NewEmisData!$C:$C, $H97, NewEmisData!$D:$D, X$2))</f>
        <v>0.66770894020689397</v>
      </c>
      <c r="Y97" s="335">
        <f>$I97*IF($G97="Pickup", SUMIFS(NewEmisData!I:I, NewEmisData!$A:$A, "Pickup", NewEmisData!$B:$B, $A97, NewEmisData!$C:$C, $H97, NewEmisData!$D:$D, Y$2), SUMIFS(NewEmisData!I:I, NewEmisData!$A:$A, "LDV", NewEmisData!$B:$B, $A97, NewEmisData!$C:$C, $H97, NewEmisData!$D:$D, Y$2))</f>
        <v>0.49784857859244702</v>
      </c>
      <c r="Z97" s="335">
        <f>$I97*IF($G97="Pickup", SUMIFS(NewEmisData!J:J, NewEmisData!$A:$A, "Pickup", NewEmisData!$B:$B, $A97, NewEmisData!$C:$C, $H97, NewEmisData!$D:$D, Z$2), SUMIFS(NewEmisData!J:J, NewEmisData!$A:$A, "LDV", NewEmisData!$B:$B, $A97, NewEmisData!$C:$C, $H97, NewEmisData!$D:$D, Z$2))</f>
        <v>0.42701255176701403</v>
      </c>
      <c r="AA97" s="335">
        <f>$I97*IF($G97="Pickup", SUMIFS(NewEmisData!K:K, NewEmisData!$A:$A, "Pickup", NewEmisData!$B:$B, $A97, NewEmisData!$C:$C, $H97, NewEmisData!$D:$D, AA$2), SUMIFS(NewEmisData!K:K, NewEmisData!$A:$A, "LDV", NewEmisData!$B:$B, $A97, NewEmisData!$C:$C, $H97, NewEmisData!$D:$D, AA$2))</f>
        <v>0.40301938881553501</v>
      </c>
      <c r="AB97" s="335">
        <f>$I97*IF($G97="Pickup", SUMIFS(NewEmisData!L:L, NewEmisData!$A:$A, "Pickup", NewEmisData!$B:$B, $A97, NewEmisData!$C:$C, $H97, NewEmisData!$D:$D, AB$2), SUMIFS(NewEmisData!L:L, NewEmisData!$A:$A, "LDV", NewEmisData!$B:$B, $A97, NewEmisData!$C:$C, $H97, NewEmisData!$D:$D, AB$2))</f>
        <v>0.40008467495929501</v>
      </c>
      <c r="AC97" s="335">
        <f>$I97*IF($G97="Pickup", SUMIFS(NewEmisData!M:M, NewEmisData!$A:$A, "Pickup", NewEmisData!$B:$B, $A97, NewEmisData!$C:$C, $H97, NewEmisData!$D:$D, AC$2), SUMIFS(NewEmisData!M:M, NewEmisData!$A:$A, "LDV", NewEmisData!$B:$B, $A97, NewEmisData!$C:$C, $H97, NewEmisData!$D:$D, AC$2))</f>
        <v>0.39942726133663098</v>
      </c>
      <c r="AD97" s="335">
        <v>0.31264891292629016</v>
      </c>
      <c r="AE97" s="335">
        <f>$I97*IF($G97="Pickup", SUMIFS(NewEmisData!E:E, NewEmisData!$A:$A, "Pickup", NewEmisData!$B:$B, $A97, NewEmisData!$C:$C, $H97, NewEmisData!$D:$D, AE$2), SUMIFS(NewEmisData!E:E, NewEmisData!$A:$A, "LDV", NewEmisData!$B:$B, $A97, NewEmisData!$C:$C, $H97, NewEmisData!$D:$D, AE$2))</f>
        <v>2.4669617448422401E-2</v>
      </c>
      <c r="AF97" s="335">
        <f>$I97*IF($G97="Pickup", SUMIFS(NewEmisData!F:F, NewEmisData!$A:$A, "Pickup", NewEmisData!$B:$B, $A97, NewEmisData!$C:$C, $H97, NewEmisData!$D:$D, AF$2), SUMIFS(NewEmisData!F:F, NewEmisData!$A:$A, "LDV", NewEmisData!$B:$B, $A97, NewEmisData!$C:$C, $H97, NewEmisData!$D:$D, AF$2))</f>
        <v>2.3739027735448701E-2</v>
      </c>
      <c r="AG97" s="335">
        <f>$I97*IF($G97="Pickup", SUMIFS(NewEmisData!G:G, NewEmisData!$A:$A, "Pickup", NewEmisData!$B:$B, $A97, NewEmisData!$C:$C, $H97, NewEmisData!$D:$D, AG$2), SUMIFS(NewEmisData!G:G, NewEmisData!$A:$A, "LDV", NewEmisData!$B:$B, $A97, NewEmisData!$C:$C, $H97, NewEmisData!$D:$D, AG$2))</f>
        <v>6.9959324879015402E-3</v>
      </c>
      <c r="AH97" s="335">
        <f>$I97*IF($G97="Pickup", SUMIFS(NewEmisData!H:H, NewEmisData!$A:$A, "Pickup", NewEmisData!$B:$B, $A97, NewEmisData!$C:$C, $H97, NewEmisData!$D:$D, AH$2), SUMIFS(NewEmisData!H:H, NewEmisData!$A:$A, "LDV", NewEmisData!$B:$B, $A97, NewEmisData!$C:$C, $H97, NewEmisData!$D:$D, AH$2))</f>
        <v>6.3923298658080004E-3</v>
      </c>
      <c r="AI97" s="335">
        <f>$I97*IF($G97="Pickup", SUMIFS(NewEmisData!I:I, NewEmisData!$A:$A, "Pickup", NewEmisData!$B:$B, $A97, NewEmisData!$C:$C, $H97, NewEmisData!$D:$D, AI$2), SUMIFS(NewEmisData!I:I, NewEmisData!$A:$A, "LDV", NewEmisData!$B:$B, $A97, NewEmisData!$C:$C, $H97, NewEmisData!$D:$D, AI$2))</f>
        <v>6.0952966022863502E-3</v>
      </c>
      <c r="AJ97" s="335">
        <f>$I97*IF($G97="Pickup", SUMIFS(NewEmisData!J:J, NewEmisData!$A:$A, "Pickup", NewEmisData!$B:$B, $A97, NewEmisData!$C:$C, $H97, NewEmisData!$D:$D, AJ$2), SUMIFS(NewEmisData!J:J, NewEmisData!$A:$A, "LDV", NewEmisData!$B:$B, $A97, NewEmisData!$C:$C, $H97, NewEmisData!$D:$D, AJ$2))</f>
        <v>5.9923324338108201E-3</v>
      </c>
      <c r="AK97" s="335">
        <f>$I97*IF($G97="Pickup", SUMIFS(NewEmisData!K:K, NewEmisData!$A:$A, "Pickup", NewEmisData!$B:$B, $A97, NewEmisData!$C:$C, $H97, NewEmisData!$D:$D, AK$2), SUMIFS(NewEmisData!K:K, NewEmisData!$A:$A, "LDV", NewEmisData!$B:$B, $A97, NewEmisData!$C:$C, $H97, NewEmisData!$D:$D, AK$2))</f>
        <v>5.9497367252985796E-3</v>
      </c>
      <c r="AL97" s="335">
        <f>$I97*IF($G97="Pickup", SUMIFS(NewEmisData!L:L, NewEmisData!$A:$A, "Pickup", NewEmisData!$B:$B, $A97, NewEmisData!$C:$C, $H97, NewEmisData!$D:$D, AL$2), SUMIFS(NewEmisData!L:L, NewEmisData!$A:$A, "LDV", NewEmisData!$B:$B, $A97, NewEmisData!$C:$C, $H97, NewEmisData!$D:$D, AL$2))</f>
        <v>5.9411276438017602E-3</v>
      </c>
      <c r="AM97" s="335">
        <f>$I97*IF($G97="Pickup", SUMIFS(NewEmisData!M:M, NewEmisData!$A:$A, "Pickup", NewEmisData!$B:$B, $A97, NewEmisData!$C:$C, $H97, NewEmisData!$D:$D, AM$2), SUMIFS(NewEmisData!M:M, NewEmisData!$A:$A, "LDV", NewEmisData!$B:$B, $A97, NewEmisData!$C:$C, $H97, NewEmisData!$D:$D, AM$2))</f>
        <v>5.9397139594027301E-3</v>
      </c>
      <c r="AN97" s="335">
        <v>4.2403248188809025E-3</v>
      </c>
      <c r="AO97" s="335">
        <f>$I97*IF($G97="Pickup", SUMIFS(NewEmisData!E:E, NewEmisData!$A:$A, "Pickup", NewEmisData!$B:$B, $A97, NewEmisData!$C:$C, $H97, NewEmisData!$D:$D, AO$2), SUMIFS(NewEmisData!E:E, NewEmisData!$A:$A, "LDV", NewEmisData!$B:$B, $A97, NewEmisData!$C:$C, $H97, NewEmisData!$D:$D, AO$2))</f>
        <v>0.36783761900051698</v>
      </c>
      <c r="AP97" s="335">
        <f>$I97*IF($G97="Pickup", SUMIFS(NewEmisData!F:F, NewEmisData!$A:$A, "Pickup", NewEmisData!$B:$B, $A97, NewEmisData!$C:$C, $H97, NewEmisData!$D:$D, AP$2), SUMIFS(NewEmisData!F:F, NewEmisData!$A:$A, "LDV", NewEmisData!$B:$B, $A97, NewEmisData!$C:$C, $H97, NewEmisData!$D:$D, AP$2))</f>
        <v>0.18380908994723399</v>
      </c>
      <c r="AQ97" s="335">
        <f>$I97*IF($G97="Pickup", SUMIFS(NewEmisData!G:G, NewEmisData!$A:$A, "Pickup", NewEmisData!$B:$B, $A97, NewEmisData!$C:$C, $H97, NewEmisData!$D:$D, AQ$2), SUMIFS(NewEmisData!G:G, NewEmisData!$A:$A, "LDV", NewEmisData!$B:$B, $A97, NewEmisData!$C:$C, $H97, NewEmisData!$D:$D, AQ$2))</f>
        <v>0.13458028153150201</v>
      </c>
      <c r="AR97" s="335">
        <f>$I97*IF($G97="Pickup", SUMIFS(NewEmisData!H:H, NewEmisData!$A:$A, "Pickup", NewEmisData!$B:$B, $A97, NewEmisData!$C:$C, $H97, NewEmisData!$D:$D, AR$2), SUMIFS(NewEmisData!H:H, NewEmisData!$A:$A, "LDV", NewEmisData!$B:$B, $A97, NewEmisData!$C:$C, $H97, NewEmisData!$D:$D, AR$2))</f>
        <v>0.10941693225613</v>
      </c>
      <c r="AS97" s="335">
        <f>$I97*IF($G97="Pickup", SUMIFS(NewEmisData!I:I, NewEmisData!$A:$A, "Pickup", NewEmisData!$B:$B, $A97, NewEmisData!$C:$C, $H97, NewEmisData!$D:$D, AS$2), SUMIFS(NewEmisData!I:I, NewEmisData!$A:$A, "LDV", NewEmisData!$B:$B, $A97, NewEmisData!$C:$C, $H97, NewEmisData!$D:$D, AS$2))</f>
        <v>0.10368720194384699</v>
      </c>
      <c r="AT97" s="335">
        <f>$I97*IF($G97="Pickup", SUMIFS(NewEmisData!J:J, NewEmisData!$A:$A, "Pickup", NewEmisData!$B:$B, $A97, NewEmisData!$C:$C, $H97, NewEmisData!$D:$D, AT$2), SUMIFS(NewEmisData!J:J, NewEmisData!$A:$A, "LDV", NewEmisData!$B:$B, $A97, NewEmisData!$C:$C, $H97, NewEmisData!$D:$D, AT$2))</f>
        <v>0.102786589329098</v>
      </c>
      <c r="AU97" s="335">
        <f>$I97*IF($G97="Pickup", SUMIFS(NewEmisData!K:K, NewEmisData!$A:$A, "Pickup", NewEmisData!$B:$B, $A97, NewEmisData!$C:$C, $H97, NewEmisData!$D:$D, AU$2), SUMIFS(NewEmisData!K:K, NewEmisData!$A:$A, "LDV", NewEmisData!$B:$B, $A97, NewEmisData!$C:$C, $H97, NewEmisData!$D:$D, AU$2))</f>
        <v>0.10216362480144101</v>
      </c>
      <c r="AV97" s="335">
        <f>$I97*IF($G97="Pickup", SUMIFS(NewEmisData!L:L, NewEmisData!$A:$A, "Pickup", NewEmisData!$B:$B, $A97, NewEmisData!$C:$C, $H97, NewEmisData!$D:$D, AV$2), SUMIFS(NewEmisData!L:L, NewEmisData!$A:$A, "LDV", NewEmisData!$B:$B, $A97, NewEmisData!$C:$C, $H97, NewEmisData!$D:$D, AV$2))</f>
        <v>0.10215247207365299</v>
      </c>
      <c r="AW97" s="335">
        <f>$I97*IF($G97="Pickup", SUMIFS(NewEmisData!M:M, NewEmisData!$A:$A, "Pickup", NewEmisData!$B:$B, $A97, NewEmisData!$C:$C, $H97, NewEmisData!$D:$D, AW$2), SUMIFS(NewEmisData!M:M, NewEmisData!$A:$A, "LDV", NewEmisData!$B:$B, $A97, NewEmisData!$C:$C, $H97, NewEmisData!$D:$D, AW$2))</f>
        <v>0.10215234020502</v>
      </c>
      <c r="AX97" s="335">
        <v>5.2834708622229692E-2</v>
      </c>
      <c r="AY97" s="335">
        <f>$I97*IF($G97="Pickup", SUMIFS(NewEmisData!E:E, NewEmisData!$A:$A, "Pickup", NewEmisData!$B:$B, $A97, NewEmisData!$C:$C, $H97, NewEmisData!$D:$D, AY$2), SUMIFS(NewEmisData!E:E, NewEmisData!$A:$A, "LDV", NewEmisData!$B:$B, $A97, NewEmisData!$C:$C, $H97, NewEmisData!$D:$D, AY$2))</f>
        <v>0.25644295590534799</v>
      </c>
      <c r="AZ97" s="335">
        <f>$I97*IF($G97="Pickup", SUMIFS(NewEmisData!F:F, NewEmisData!$A:$A, "Pickup", NewEmisData!$B:$B, $A97, NewEmisData!$C:$C, $H97, NewEmisData!$D:$D, AZ$2), SUMIFS(NewEmisData!F:F, NewEmisData!$A:$A, "LDV", NewEmisData!$B:$B, $A97, NewEmisData!$C:$C, $H97, NewEmisData!$D:$D, AZ$2))</f>
        <v>8.7008067032986594E-2</v>
      </c>
      <c r="BA97" s="335">
        <f>$I97*IF($G97="Pickup", SUMIFS(NewEmisData!G:G, NewEmisData!$A:$A, "Pickup", NewEmisData!$B:$B, $A97, NewEmisData!$C:$C, $H97, NewEmisData!$D:$D, BA$2), SUMIFS(NewEmisData!G:G, NewEmisData!$A:$A, "LDV", NewEmisData!$B:$B, $A97, NewEmisData!$C:$C, $H97, NewEmisData!$D:$D, BA$2))</f>
        <v>5.4457389966713697E-2</v>
      </c>
      <c r="BB97" s="335">
        <f>$I97*IF($G97="Pickup", SUMIFS(NewEmisData!H:H, NewEmisData!$A:$A, "Pickup", NewEmisData!$B:$B, $A97, NewEmisData!$C:$C, $H97, NewEmisData!$D:$D, BB$2), SUMIFS(NewEmisData!H:H, NewEmisData!$A:$A, "LDV", NewEmisData!$B:$B, $A97, NewEmisData!$C:$C, $H97, NewEmisData!$D:$D, BB$2))</f>
        <v>3.1960173039199E-2</v>
      </c>
      <c r="BC97" s="335">
        <f>$I97*IF($G97="Pickup", SUMIFS(NewEmisData!I:I, NewEmisData!$A:$A, "Pickup", NewEmisData!$B:$B, $A97, NewEmisData!$C:$C, $H97, NewEmisData!$D:$D, BC$2), SUMIFS(NewEmisData!I:I, NewEmisData!$A:$A, "LDV", NewEmisData!$B:$B, $A97, NewEmisData!$C:$C, $H97, NewEmisData!$D:$D, BC$2))</f>
        <v>2.69431550090969E-2</v>
      </c>
      <c r="BD97" s="335">
        <f>$I97*IF($G97="Pickup", SUMIFS(NewEmisData!J:J, NewEmisData!$A:$A, "Pickup", NewEmisData!$B:$B, $A97, NewEmisData!$C:$C, $H97, NewEmisData!$D:$D, BD$2), SUMIFS(NewEmisData!J:J, NewEmisData!$A:$A, "LDV", NewEmisData!$B:$B, $A97, NewEmisData!$C:$C, $H97, NewEmisData!$D:$D, BD$2))</f>
        <v>2.6224755089352899E-2</v>
      </c>
      <c r="BE97" s="335">
        <f>$I97*IF($G97="Pickup", SUMIFS(NewEmisData!K:K, NewEmisData!$A:$A, "Pickup", NewEmisData!$B:$B, $A97, NewEmisData!$C:$C, $H97, NewEmisData!$D:$D, BE$2), SUMIFS(NewEmisData!K:K, NewEmisData!$A:$A, "LDV", NewEmisData!$B:$B, $A97, NewEmisData!$C:$C, $H97, NewEmisData!$D:$D, BE$2))</f>
        <v>2.5675591824579101E-2</v>
      </c>
      <c r="BF97" s="335">
        <f>$I97*IF($G97="Pickup", SUMIFS(NewEmisData!L:L, NewEmisData!$A:$A, "Pickup", NewEmisData!$B:$B, $A97, NewEmisData!$C:$C, $H97, NewEmisData!$D:$D, BF$2), SUMIFS(NewEmisData!L:L, NewEmisData!$A:$A, "LDV", NewEmisData!$B:$B, $A97, NewEmisData!$C:$C, $H97, NewEmisData!$D:$D, BF$2))</f>
        <v>2.5668770542683898E-2</v>
      </c>
      <c r="BG97" s="335">
        <f>$I97*IF($G97="Pickup", SUMIFS(NewEmisData!M:M, NewEmisData!$A:$A, "Pickup", NewEmisData!$B:$B, $A97, NewEmisData!$C:$C, $H97, NewEmisData!$D:$D, BG$2), SUMIFS(NewEmisData!M:M, NewEmisData!$A:$A, "LDV", NewEmisData!$B:$B, $A97, NewEmisData!$C:$C, $H97, NewEmisData!$D:$D, BG$2))</f>
        <v>2.5668851803880399E-2</v>
      </c>
      <c r="BH97" s="335">
        <v>1.4243276255751064E-2</v>
      </c>
      <c r="BI97" s="335">
        <f>$I97*IF($G97="Pickup", SUMIFS(NewEmisData!E:E, NewEmisData!$A:$A, "Pickup", NewEmisData!$B:$B, $A97, NewEmisData!$C:$C, $H97, NewEmisData!$D:$D, BI$2), SUMIFS(NewEmisData!E:E, NewEmisData!$A:$A, "LDV", NewEmisData!$B:$B, $A97, NewEmisData!$C:$C, $H97, NewEmisData!$D:$D, BI$2))</f>
        <v>13.669440788045399</v>
      </c>
      <c r="BJ97" s="335">
        <f>$I97*IF($G97="Pickup", SUMIFS(NewEmisData!F:F, NewEmisData!$A:$A, "Pickup", NewEmisData!$B:$B, $A97, NewEmisData!$C:$C, $H97, NewEmisData!$D:$D, BJ$2), SUMIFS(NewEmisData!F:F, NewEmisData!$A:$A, "LDV", NewEmisData!$B:$B, $A97, NewEmisData!$C:$C, $H97, NewEmisData!$D:$D, BJ$2))</f>
        <v>6.2319793694512597</v>
      </c>
      <c r="BK97" s="335">
        <f>$I97*IF($G97="Pickup", SUMIFS(NewEmisData!G:G, NewEmisData!$A:$A, "Pickup", NewEmisData!$B:$B, $A97, NewEmisData!$C:$C, $H97, NewEmisData!$D:$D, BK$2), SUMIFS(NewEmisData!G:G, NewEmisData!$A:$A, "LDV", NewEmisData!$B:$B, $A97, NewEmisData!$C:$C, $H97, NewEmisData!$D:$D, BK$2))</f>
        <v>2.0614733013043098</v>
      </c>
      <c r="BL97" s="335">
        <f>$I97*IF($G97="Pickup", SUMIFS(NewEmisData!H:H, NewEmisData!$A:$A, "Pickup", NewEmisData!$B:$B, $A97, NewEmisData!$C:$C, $H97, NewEmisData!$D:$D, BL$2), SUMIFS(NewEmisData!H:H, NewEmisData!$A:$A, "LDV", NewEmisData!$B:$B, $A97, NewEmisData!$C:$C, $H97, NewEmisData!$D:$D, BL$2))</f>
        <v>1.2254290803613299</v>
      </c>
      <c r="BM97" s="335">
        <f>$I97*IF($G97="Pickup", SUMIFS(NewEmisData!I:I, NewEmisData!$A:$A, "Pickup", NewEmisData!$B:$B, $A97, NewEmisData!$C:$C, $H97, NewEmisData!$D:$D, BM$2), SUMIFS(NewEmisData!I:I, NewEmisData!$A:$A, "LDV", NewEmisData!$B:$B, $A97, NewEmisData!$C:$C, $H97, NewEmisData!$D:$D, BM$2))</f>
        <v>0.90695968794417703</v>
      </c>
      <c r="BN97" s="335">
        <f>$I97*IF($G97="Pickup", SUMIFS(NewEmisData!J:J, NewEmisData!$A:$A, "Pickup", NewEmisData!$B:$B, $A97, NewEmisData!$C:$C, $H97, NewEmisData!$D:$D, BN$2), SUMIFS(NewEmisData!J:J, NewEmisData!$A:$A, "LDV", NewEmisData!$B:$B, $A97, NewEmisData!$C:$C, $H97, NewEmisData!$D:$D, BN$2))</f>
        <v>0.77320002471930704</v>
      </c>
      <c r="BO97" s="335">
        <f>$I97*IF($G97="Pickup", SUMIFS(NewEmisData!K:K, NewEmisData!$A:$A, "Pickup", NewEmisData!$B:$B, $A97, NewEmisData!$C:$C, $H97, NewEmisData!$D:$D, BO$2), SUMIFS(NewEmisData!K:K, NewEmisData!$A:$A, "LDV", NewEmisData!$B:$B, $A97, NewEmisData!$C:$C, $H97, NewEmisData!$D:$D, BO$2))</f>
        <v>0.72183237297719904</v>
      </c>
      <c r="BP97" s="335">
        <f>$I97*IF($G97="Pickup", SUMIFS(NewEmisData!L:L, NewEmisData!$A:$A, "Pickup", NewEmisData!$B:$B, $A97, NewEmisData!$C:$C, $H97, NewEmisData!$D:$D, BP$2), SUMIFS(NewEmisData!L:L, NewEmisData!$A:$A, "LDV", NewEmisData!$B:$B, $A97, NewEmisData!$C:$C, $H97, NewEmisData!$D:$D, BP$2))</f>
        <v>0.70837282942218205</v>
      </c>
      <c r="BQ97" s="335">
        <f>$I97*IF($G97="Pickup", SUMIFS(NewEmisData!M:M, NewEmisData!$A:$A, "Pickup", NewEmisData!$B:$B, $A97, NewEmisData!$C:$C, $H97, NewEmisData!$D:$D, BQ$2), SUMIFS(NewEmisData!M:M, NewEmisData!$A:$A, "LDV", NewEmisData!$B:$B, $A97, NewEmisData!$C:$C, $H97, NewEmisData!$D:$D, BQ$2))</f>
        <v>0.70584484258450297</v>
      </c>
      <c r="BR97" s="335">
        <v>0.76052857406256014</v>
      </c>
      <c r="BS97" s="335">
        <f>$I97*IF($G97="Pickup", SUMIFS(NewEmisData!E:E, NewEmisData!$A:$A, "Pickup", NewEmisData!$B:$B, $A97, NewEmisData!$C:$C, $H97, NewEmisData!$D:$D, BS$2), SUMIFS(NewEmisData!E:E, NewEmisData!$A:$A, "LDV", NewEmisData!$B:$B, $A97, NewEmisData!$C:$C, $H97, NewEmisData!$D:$D, BS$2))</f>
        <v>1.4812032246307101</v>
      </c>
      <c r="BT97" s="335">
        <f>$I97*IF($G97="Pickup", SUMIFS(NewEmisData!F:F, NewEmisData!$A:$A, "Pickup", NewEmisData!$B:$B, $A97, NewEmisData!$C:$C, $H97, NewEmisData!$D:$D, BT$2), SUMIFS(NewEmisData!F:F, NewEmisData!$A:$A, "LDV", NewEmisData!$B:$B, $A97, NewEmisData!$C:$C, $H97, NewEmisData!$D:$D, BT$2))</f>
        <v>0.54792395616724199</v>
      </c>
      <c r="BU97" s="335">
        <f>$I97*IF($G97="Pickup", SUMIFS(NewEmisData!G:G, NewEmisData!$A:$A, "Pickup", NewEmisData!$B:$B, $A97, NewEmisData!$C:$C, $H97, NewEmisData!$D:$D, BU$2), SUMIFS(NewEmisData!G:G, NewEmisData!$A:$A, "LDV", NewEmisData!$B:$B, $A97, NewEmisData!$C:$C, $H97, NewEmisData!$D:$D, BU$2))</f>
        <v>0.23446493505254601</v>
      </c>
      <c r="BV97" s="335">
        <f>$I97*IF($G97="Pickup", SUMIFS(NewEmisData!H:H, NewEmisData!$A:$A, "Pickup", NewEmisData!$B:$B, $A97, NewEmisData!$C:$C, $H97, NewEmisData!$D:$D, BV$2), SUMIFS(NewEmisData!H:H, NewEmisData!$A:$A, "LDV", NewEmisData!$B:$B, $A97, NewEmisData!$C:$C, $H97, NewEmisData!$D:$D, BV$2))</f>
        <v>0.12187940167113399</v>
      </c>
      <c r="BW97" s="335">
        <f>$I97*IF($G97="Pickup", SUMIFS(NewEmisData!I:I, NewEmisData!$A:$A, "Pickup", NewEmisData!$B:$B, $A97, NewEmisData!$C:$C, $H97, NewEmisData!$D:$D, BW$2), SUMIFS(NewEmisData!I:I, NewEmisData!$A:$A, "LDV", NewEmisData!$B:$B, $A97, NewEmisData!$C:$C, $H97, NewEmisData!$D:$D, BW$2))</f>
        <v>9.6647005846271297E-2</v>
      </c>
      <c r="BX97" s="335">
        <f>$I97*IF($G97="Pickup", SUMIFS(NewEmisData!J:J, NewEmisData!$A:$A, "Pickup", NewEmisData!$B:$B, $A97, NewEmisData!$C:$C, $H97, NewEmisData!$D:$D, BX$2), SUMIFS(NewEmisData!J:J, NewEmisData!$A:$A, "LDV", NewEmisData!$B:$B, $A97, NewEmisData!$C:$C, $H97, NewEmisData!$D:$D, BX$2))</f>
        <v>8.8618016448605494E-2</v>
      </c>
      <c r="BY97" s="335">
        <f>$I97*IF($G97="Pickup", SUMIFS(NewEmisData!K:K, NewEmisData!$A:$A, "Pickup", NewEmisData!$B:$B, $A97, NewEmisData!$C:$C, $H97, NewEmisData!$D:$D, BY$2), SUMIFS(NewEmisData!K:K, NewEmisData!$A:$A, "LDV", NewEmisData!$B:$B, $A97, NewEmisData!$C:$C, $H97, NewEmisData!$D:$D, BY$2))</f>
        <v>8.5561027850342405E-2</v>
      </c>
      <c r="BZ97" s="335">
        <f>$I97*IF($G97="Pickup", SUMIFS(NewEmisData!L:L, NewEmisData!$A:$A, "Pickup", NewEmisData!$B:$B, $A97, NewEmisData!$C:$C, $H97, NewEmisData!$D:$D, BZ$2), SUMIFS(NewEmisData!L:L, NewEmisData!$A:$A, "LDV", NewEmisData!$B:$B, $A97, NewEmisData!$C:$C, $H97, NewEmisData!$D:$D, BZ$2))</f>
        <v>8.5214480563201106E-2</v>
      </c>
      <c r="CA97" s="335">
        <f>$I97*IF($G97="Pickup", SUMIFS(NewEmisData!M:M, NewEmisData!$A:$A, "Pickup", NewEmisData!$B:$B, $A97, NewEmisData!$C:$C, $H97, NewEmisData!$D:$D, CA$2), SUMIFS(NewEmisData!M:M, NewEmisData!$A:$A, "LDV", NewEmisData!$B:$B, $A97, NewEmisData!$C:$C, $H97, NewEmisData!$D:$D, CA$2))</f>
        <v>8.5173211054719894E-2</v>
      </c>
      <c r="CB97" s="335">
        <v>8.150002687780894E-2</v>
      </c>
      <c r="CC97" s="335">
        <f>$I97*IF($G97="Pickup", SUMIFS(NewEmisData!E:E, NewEmisData!$A:$A, "Pickup", NewEmisData!$B:$B, $A97, NewEmisData!$C:$C, $H97, NewEmisData!$D:$D, CC$2), SUMIFS(NewEmisData!E:E, NewEmisData!$A:$A, "LDV", NewEmisData!$B:$B, $A97, NewEmisData!$C:$C, $H97, NewEmisData!$D:$D, CC$2))</f>
        <v>2.8165949380129899E-2</v>
      </c>
      <c r="CD97" s="335">
        <f>$I97*IF($G97="Pickup", SUMIFS(NewEmisData!F:F, NewEmisData!$A:$A, "Pickup", NewEmisData!$B:$B, $A97, NewEmisData!$C:$C, $H97, NewEmisData!$D:$D, CD$2), SUMIFS(NewEmisData!F:F, NewEmisData!$A:$A, "LDV", NewEmisData!$B:$B, $A97, NewEmisData!$C:$C, $H97, NewEmisData!$D:$D, CD$2))</f>
        <v>3.02249021801488E-2</v>
      </c>
      <c r="CE97" s="335">
        <f>$I97*IF($G97="Pickup", SUMIFS(NewEmisData!G:G, NewEmisData!$A:$A, "Pickup", NewEmisData!$B:$B, $A97, NewEmisData!$C:$C, $H97, NewEmisData!$D:$D, CE$2), SUMIFS(NewEmisData!G:G, NewEmisData!$A:$A, "LDV", NewEmisData!$B:$B, $A97, NewEmisData!$C:$C, $H97, NewEmisData!$D:$D, CE$2))</f>
        <v>2.9026822770376999E-2</v>
      </c>
      <c r="CF97" s="335">
        <f>$I97*IF($G97="Pickup", SUMIFS(NewEmisData!H:H, NewEmisData!$A:$A, "Pickup", NewEmisData!$B:$B, $A97, NewEmisData!$C:$C, $H97, NewEmisData!$D:$D, CF$2), SUMIFS(NewEmisData!H:H, NewEmisData!$A:$A, "LDV", NewEmisData!$B:$B, $A97, NewEmisData!$C:$C, $H97, NewEmisData!$D:$D, CF$2))</f>
        <v>2.92911249658874E-2</v>
      </c>
      <c r="CG97" s="335">
        <f>$I97*IF($G97="Pickup", SUMIFS(NewEmisData!I:I, NewEmisData!$A:$A, "Pickup", NewEmisData!$B:$B, $A97, NewEmisData!$C:$C, $H97, NewEmisData!$D:$D, CG$2), SUMIFS(NewEmisData!I:I, NewEmisData!$A:$A, "LDV", NewEmisData!$B:$B, $A97, NewEmisData!$C:$C, $H97, NewEmisData!$D:$D, CG$2))</f>
        <v>2.9415425343037298E-2</v>
      </c>
      <c r="CH97" s="335">
        <f>$I97*IF($G97="Pickup", SUMIFS(NewEmisData!J:J, NewEmisData!$A:$A, "Pickup", NewEmisData!$B:$B, $A97, NewEmisData!$C:$C, $H97, NewEmisData!$D:$D, CH$2), SUMIFS(NewEmisData!J:J, NewEmisData!$A:$A, "LDV", NewEmisData!$B:$B, $A97, NewEmisData!$C:$C, $H97, NewEmisData!$D:$D, CH$2))</f>
        <v>2.9440910975783701E-2</v>
      </c>
      <c r="CI97" s="335">
        <f>$I97*IF($G97="Pickup", SUMIFS(NewEmisData!K:K, NewEmisData!$A:$A, "Pickup", NewEmisData!$B:$B, $A97, NewEmisData!$C:$C, $H97, NewEmisData!$D:$D, CI$2), SUMIFS(NewEmisData!K:K, NewEmisData!$A:$A, "LDV", NewEmisData!$B:$B, $A97, NewEmisData!$C:$C, $H97, NewEmisData!$D:$D, CI$2))</f>
        <v>2.9437400547559101E-2</v>
      </c>
      <c r="CJ97" s="335">
        <f>$I97*IF($G97="Pickup", SUMIFS(NewEmisData!L:L, NewEmisData!$A:$A, "Pickup", NewEmisData!$B:$B, $A97, NewEmisData!$C:$C, $H97, NewEmisData!$D:$D, CJ$2), SUMIFS(NewEmisData!L:L, NewEmisData!$A:$A, "LDV", NewEmisData!$B:$B, $A97, NewEmisData!$C:$C, $H97, NewEmisData!$D:$D, CJ$2))</f>
        <v>2.9443620592142599E-2</v>
      </c>
      <c r="CK97" s="335">
        <f>$I97*IF($G97="Pickup", SUMIFS(NewEmisData!M:M, NewEmisData!$A:$A, "Pickup", NewEmisData!$B:$B, $A97, NewEmisData!$C:$C, $H97, NewEmisData!$D:$D, CK$2), SUMIFS(NewEmisData!M:M, NewEmisData!$A:$A, "LDV", NewEmisData!$B:$B, $A97, NewEmisData!$C:$C, $H97, NewEmisData!$D:$D, CK$2))</f>
        <v>2.94436639271515E-2</v>
      </c>
      <c r="CL97" s="335">
        <v>2.2181963950320412E-2</v>
      </c>
      <c r="CM97" s="335">
        <f>$I97*IF($G97="Pickup", SUMIFS(NewEmisData!E:E, NewEmisData!$A:$A, "Pickup", NewEmisData!$B:$B, $A97, NewEmisData!$C:$C, $H97, NewEmisData!$D:$D, CM$2), SUMIFS(NewEmisData!E:E, NewEmisData!$A:$A, "LDV", NewEmisData!$B:$B, $A97, NewEmisData!$C:$C, $H97, NewEmisData!$D:$D, CM$2))</f>
        <v>5.4437064537931701E-3</v>
      </c>
      <c r="CN97" s="335">
        <f>$I97*IF($G97="Pickup", SUMIFS(NewEmisData!F:F, NewEmisData!$A:$A, "Pickup", NewEmisData!$B:$B, $A97, NewEmisData!$C:$C, $H97, NewEmisData!$D:$D, CN$2), SUMIFS(NewEmisData!F:F, NewEmisData!$A:$A, "LDV", NewEmisData!$B:$B, $A97, NewEmisData!$C:$C, $H97, NewEmisData!$D:$D, CN$2))</f>
        <v>5.7099885497643903E-3</v>
      </c>
      <c r="CO97" s="335">
        <f>$I97*IF($G97="Pickup", SUMIFS(NewEmisData!G:G, NewEmisData!$A:$A, "Pickup", NewEmisData!$B:$B, $A97, NewEmisData!$C:$C, $H97, NewEmisData!$D:$D, CO$2), SUMIFS(NewEmisData!G:G, NewEmisData!$A:$A, "LDV", NewEmisData!$B:$B, $A97, NewEmisData!$C:$C, $H97, NewEmisData!$D:$D, CO$2))</f>
        <v>4.9831163513818404E-3</v>
      </c>
      <c r="CP97" s="335">
        <f>$I97*IF($G97="Pickup", SUMIFS(NewEmisData!H:H, NewEmisData!$A:$A, "Pickup", NewEmisData!$B:$B, $A97, NewEmisData!$C:$C, $H97, NewEmisData!$D:$D, CP$2), SUMIFS(NewEmisData!H:H, NewEmisData!$A:$A, "LDV", NewEmisData!$B:$B, $A97, NewEmisData!$C:$C, $H97, NewEmisData!$D:$D, CP$2))</f>
        <v>4.99223210529648E-3</v>
      </c>
      <c r="CQ97" s="335">
        <f>$I97*IF($G97="Pickup", SUMIFS(NewEmisData!I:I, NewEmisData!$A:$A, "Pickup", NewEmisData!$B:$B, $A97, NewEmisData!$C:$C, $H97, NewEmisData!$D:$D, CQ$2), SUMIFS(NewEmisData!I:I, NewEmisData!$A:$A, "LDV", NewEmisData!$B:$B, $A97, NewEmisData!$C:$C, $H97, NewEmisData!$D:$D, CQ$2))</f>
        <v>5.0048487650355897E-3</v>
      </c>
      <c r="CR97" s="335">
        <f>$I97*IF($G97="Pickup", SUMIFS(NewEmisData!J:J, NewEmisData!$A:$A, "Pickup", NewEmisData!$B:$B, $A97, NewEmisData!$C:$C, $H97, NewEmisData!$D:$D, CR$2), SUMIFS(NewEmisData!J:J, NewEmisData!$A:$A, "LDV", NewEmisData!$B:$B, $A97, NewEmisData!$C:$C, $H97, NewEmisData!$D:$D, CR$2))</f>
        <v>5.0155445027106902E-3</v>
      </c>
      <c r="CS97" s="335">
        <f>$I97*IF($G97="Pickup", SUMIFS(NewEmisData!K:K, NewEmisData!$A:$A, "Pickup", NewEmisData!$B:$B, $A97, NewEmisData!$C:$C, $H97, NewEmisData!$D:$D, CS$2), SUMIFS(NewEmisData!K:K, NewEmisData!$A:$A, "LDV", NewEmisData!$B:$B, $A97, NewEmisData!$C:$C, $H97, NewEmisData!$D:$D, CS$2))</f>
        <v>5.0179098254809398E-3</v>
      </c>
      <c r="CT97" s="335">
        <f>$I97*IF($G97="Pickup", SUMIFS(NewEmisData!L:L, NewEmisData!$A:$A, "Pickup", NewEmisData!$B:$B, $A97, NewEmisData!$C:$C, $H97, NewEmisData!$D:$D, CT$2), SUMIFS(NewEmisData!L:L, NewEmisData!$A:$A, "LDV", NewEmisData!$B:$B, $A97, NewEmisData!$C:$C, $H97, NewEmisData!$D:$D, CT$2))</f>
        <v>5.0193479900696898E-3</v>
      </c>
      <c r="CU97" s="335">
        <f>$I97*IF($G97="Pickup", SUMIFS(NewEmisData!M:M, NewEmisData!$A:$A, "Pickup", NewEmisData!$B:$B, $A97, NewEmisData!$C:$C, $H97, NewEmisData!$D:$D, CU$2), SUMIFS(NewEmisData!M:M, NewEmisData!$A:$A, "LDV", NewEmisData!$B:$B, $A97, NewEmisData!$C:$C, $H97, NewEmisData!$D:$D, CU$2))</f>
        <v>5.0198815975100097E-3</v>
      </c>
      <c r="CV97" s="335">
        <v>2.3568513937467224E-3</v>
      </c>
      <c r="CW97" s="335">
        <v>0.12767609553272316</v>
      </c>
      <c r="CX97" s="335">
        <v>6.0965444660888601E-2</v>
      </c>
      <c r="CY97" s="335">
        <v>1.6598456567846732E-2</v>
      </c>
      <c r="CZ97" s="335">
        <v>3.3604812012321423E-3</v>
      </c>
      <c r="DA97" s="335">
        <v>1.5241571918114991E-3</v>
      </c>
      <c r="DB97" s="335">
        <v>1.0003681376209209E-3</v>
      </c>
      <c r="DC97" s="335">
        <v>9.0365490602724134E-4</v>
      </c>
      <c r="DD97" s="335">
        <v>8.9947941829660093E-4</v>
      </c>
      <c r="DE97" s="335">
        <v>8.980159958761482E-4</v>
      </c>
      <c r="DF97" s="335">
        <v>8.980159958761482E-4</v>
      </c>
      <c r="DG97" s="335">
        <f>$I97*IF($G97="Pickup", SUMIFS(NewEmisData!E:E, NewEmisData!$A:$A, "Pickup", NewEmisData!$B:$B, $A97, NewEmisData!$C:$C, $H97, NewEmisData!$D:$D, DG$2), SUMIFS(NewEmisData!E:E, NewEmisData!$A:$A, "LDV", NewEmisData!$B:$B, $A97, NewEmisData!$C:$C, $H97, NewEmisData!$D:$D, DG$2))</f>
        <v>0</v>
      </c>
      <c r="DH97" s="335">
        <f>$I97*IF($G97="Pickup", SUMIFS(NewEmisData!F:F, NewEmisData!$A:$A, "Pickup", NewEmisData!$B:$B, $A97, NewEmisData!$C:$C, $H97, NewEmisData!$D:$D, DH$2), SUMIFS(NewEmisData!F:F, NewEmisData!$A:$A, "LDV", NewEmisData!$B:$B, $A97, NewEmisData!$C:$C, $H97, NewEmisData!$D:$D, DH$2))</f>
        <v>0</v>
      </c>
      <c r="DI97" s="335">
        <f>$I97*IF($G97="Pickup", SUMIFS(NewEmisData!G:G, NewEmisData!$A:$A, "Pickup", NewEmisData!$B:$B, $A97, NewEmisData!$C:$C, $H97, NewEmisData!$D:$D, DI$2), SUMIFS(NewEmisData!G:G, NewEmisData!$A:$A, "LDV", NewEmisData!$B:$B, $A97, NewEmisData!$C:$C, $H97, NewEmisData!$D:$D, DI$2))</f>
        <v>0</v>
      </c>
      <c r="DJ97" s="335">
        <f>$I97*IF($G97="Pickup", SUMIFS(NewEmisData!H:H, NewEmisData!$A:$A, "Pickup", NewEmisData!$B:$B, $A97, NewEmisData!$C:$C, $H97, NewEmisData!$D:$D, DJ$2), SUMIFS(NewEmisData!H:H, NewEmisData!$A:$A, "LDV", NewEmisData!$B:$B, $A97, NewEmisData!$C:$C, $H97, NewEmisData!$D:$D, DJ$2))</f>
        <v>0</v>
      </c>
      <c r="DK97" s="335">
        <f>$I97*IF($G97="Pickup", SUMIFS(NewEmisData!I:I, NewEmisData!$A:$A, "Pickup", NewEmisData!$B:$B, $A97, NewEmisData!$C:$C, $H97, NewEmisData!$D:$D, DK$2), SUMIFS(NewEmisData!I:I, NewEmisData!$A:$A, "LDV", NewEmisData!$B:$B, $A97, NewEmisData!$C:$C, $H97, NewEmisData!$D:$D, DK$2))</f>
        <v>0</v>
      </c>
      <c r="DL97" s="335">
        <f>$I97*IF($G97="Pickup", SUMIFS(NewEmisData!J:J, NewEmisData!$A:$A, "Pickup", NewEmisData!$B:$B, $A97, NewEmisData!$C:$C, $H97, NewEmisData!$D:$D, DL$2), SUMIFS(NewEmisData!J:J, NewEmisData!$A:$A, "LDV", NewEmisData!$B:$B, $A97, NewEmisData!$C:$C, $H97, NewEmisData!$D:$D, DL$2))</f>
        <v>0</v>
      </c>
      <c r="DM97" s="335">
        <f>$I97*IF($G97="Pickup", SUMIFS(NewEmisData!K:K, NewEmisData!$A:$A, "Pickup", NewEmisData!$B:$B, $A97, NewEmisData!$C:$C, $H97, NewEmisData!$D:$D, DM$2), SUMIFS(NewEmisData!K:K, NewEmisData!$A:$A, "LDV", NewEmisData!$B:$B, $A97, NewEmisData!$C:$C, $H97, NewEmisData!$D:$D, DM$2))</f>
        <v>0</v>
      </c>
      <c r="DN97" s="335">
        <f>$I97*IF($G97="Pickup", SUMIFS(NewEmisData!L:L, NewEmisData!$A:$A, "Pickup", NewEmisData!$B:$B, $A97, NewEmisData!$C:$C, $H97, NewEmisData!$D:$D, DN$2), SUMIFS(NewEmisData!L:L, NewEmisData!$A:$A, "LDV", NewEmisData!$B:$B, $A97, NewEmisData!$C:$C, $H97, NewEmisData!$D:$D, DN$2))</f>
        <v>0</v>
      </c>
      <c r="DO97" s="335">
        <f>$I97*IF($G97="Pickup", SUMIFS(NewEmisData!M:M, NewEmisData!$A:$A, "Pickup", NewEmisData!$B:$B, $A97, NewEmisData!$C:$C, $H97, NewEmisData!$D:$D, DO$2), SUMIFS(NewEmisData!M:M, NewEmisData!$A:$A, "LDV", NewEmisData!$B:$B, $A97, NewEmisData!$C:$C, $H97, NewEmisData!$D:$D, DO$2))</f>
        <v>0</v>
      </c>
      <c r="DP97" s="335">
        <v>1.3040587281867905E-3</v>
      </c>
      <c r="DQ97" s="335">
        <f>$I97*IF($G97="Pickup", SUMIFS(NewEmisData!E:E, NewEmisData!$A:$A, "Pickup", NewEmisData!$B:$B, $A97, NewEmisData!$C:$C, $H97, NewEmisData!$D:$D, DQ$2), SUMIFS(NewEmisData!E:E, NewEmisData!$A:$A, "LDV", NewEmisData!$B:$B, $A97, NewEmisData!$C:$C, $H97, NewEmisData!$D:$D, DQ$2))</f>
        <v>4.9277076017630497E-2</v>
      </c>
      <c r="DR97" s="335">
        <f>$I97*IF($G97="Pickup", SUMIFS(NewEmisData!F:F, NewEmisData!$A:$A, "Pickup", NewEmisData!$B:$B, $A97, NewEmisData!$C:$C, $H97, NewEmisData!$D:$D, DR$2), SUMIFS(NewEmisData!F:F, NewEmisData!$A:$A, "LDV", NewEmisData!$B:$B, $A97, NewEmisData!$C:$C, $H97, NewEmisData!$D:$D, DR$2))</f>
        <v>8.9070764093330507E-2</v>
      </c>
      <c r="DS97" s="335">
        <f>$I97*IF($G97="Pickup", SUMIFS(NewEmisData!G:G, NewEmisData!$A:$A, "Pickup", NewEmisData!$B:$B, $A97, NewEmisData!$C:$C, $H97, NewEmisData!$D:$D, DS$2), SUMIFS(NewEmisData!G:G, NewEmisData!$A:$A, "LDV", NewEmisData!$B:$B, $A97, NewEmisData!$C:$C, $H97, NewEmisData!$D:$D, DS$2))</f>
        <v>8.8129793114964397E-2</v>
      </c>
      <c r="DT97" s="335">
        <f>$I97*IF($G97="Pickup", SUMIFS(NewEmisData!H:H, NewEmisData!$A:$A, "Pickup", NewEmisData!$B:$B, $A97, NewEmisData!$C:$C, $H97, NewEmisData!$D:$D, DT$2), SUMIFS(NewEmisData!H:H, NewEmisData!$A:$A, "LDV", NewEmisData!$B:$B, $A97, NewEmisData!$C:$C, $H97, NewEmisData!$D:$D, DT$2))</f>
        <v>9.0923734370428805E-2</v>
      </c>
      <c r="DU97" s="335">
        <f>$I97*IF($G97="Pickup", SUMIFS(NewEmisData!I:I, NewEmisData!$A:$A, "Pickup", NewEmisData!$B:$B, $A97, NewEmisData!$C:$C, $H97, NewEmisData!$D:$D, DU$2), SUMIFS(NewEmisData!I:I, NewEmisData!$A:$A, "LDV", NewEmisData!$B:$B, $A97, NewEmisData!$C:$C, $H97, NewEmisData!$D:$D, DU$2))</f>
        <v>8.7997497326810503E-2</v>
      </c>
      <c r="DV97" s="335">
        <f>$I97*IF($G97="Pickup", SUMIFS(NewEmisData!J:J, NewEmisData!$A:$A, "Pickup", NewEmisData!$B:$B, $A97, NewEmisData!$C:$C, $H97, NewEmisData!$D:$D, DV$2), SUMIFS(NewEmisData!J:J, NewEmisData!$A:$A, "LDV", NewEmisData!$B:$B, $A97, NewEmisData!$C:$C, $H97, NewEmisData!$D:$D, DV$2))</f>
        <v>8.6576344642660896E-2</v>
      </c>
      <c r="DW97" s="335">
        <f>$I97*IF($G97="Pickup", SUMIFS(NewEmisData!K:K, NewEmisData!$A:$A, "Pickup", NewEmisData!$B:$B, $A97, NewEmisData!$C:$C, $H97, NewEmisData!$D:$D, DW$2), SUMIFS(NewEmisData!K:K, NewEmisData!$A:$A, "LDV", NewEmisData!$B:$B, $A97, NewEmisData!$C:$C, $H97, NewEmisData!$D:$D, DW$2))</f>
        <v>8.5959353171026598E-2</v>
      </c>
      <c r="DX97" s="335">
        <f>$I97*IF($G97="Pickup", SUMIFS(NewEmisData!L:L, NewEmisData!$A:$A, "Pickup", NewEmisData!$B:$B, $A97, NewEmisData!$C:$C, $H97, NewEmisData!$D:$D, DX$2), SUMIFS(NewEmisData!L:L, NewEmisData!$A:$A, "LDV", NewEmisData!$B:$B, $A97, NewEmisData!$C:$C, $H97, NewEmisData!$D:$D, DX$2))</f>
        <v>8.5594870055825001E-2</v>
      </c>
      <c r="DY97" s="335">
        <f>$I97*IF($G97="Pickup", SUMIFS(NewEmisData!M:M, NewEmisData!$A:$A, "Pickup", NewEmisData!$B:$B, $A97, NewEmisData!$C:$C, $H97, NewEmisData!$D:$D, DY$2), SUMIFS(NewEmisData!M:M, NewEmisData!$A:$A, "LDV", NewEmisData!$B:$B, $A97, NewEmisData!$C:$C, $H97, NewEmisData!$D:$D, DY$2))</f>
        <v>8.5551880167033495E-2</v>
      </c>
      <c r="DZ97" s="335">
        <v>7.9378330079915432E-2</v>
      </c>
      <c r="EA97" s="335">
        <f t="shared" si="118"/>
        <v>1018.96313127451</v>
      </c>
      <c r="EB97" s="335">
        <f t="shared" si="119"/>
        <v>1003.30348772091</v>
      </c>
      <c r="EC97" s="335">
        <f t="shared" si="120"/>
        <v>832.60347781241796</v>
      </c>
      <c r="ED97" s="335">
        <f t="shared" si="121"/>
        <v>765.60951654141104</v>
      </c>
      <c r="EE97" s="335">
        <f t="shared" si="122"/>
        <v>730.82365882186798</v>
      </c>
      <c r="EF97" s="335">
        <f t="shared" si="123"/>
        <v>718.59265298434605</v>
      </c>
      <c r="EG97" s="335">
        <f t="shared" si="124"/>
        <v>713.64358303318795</v>
      </c>
      <c r="EH97" s="335">
        <f t="shared" si="125"/>
        <v>712.61156314924801</v>
      </c>
      <c r="EI97" s="335">
        <f t="shared" si="126"/>
        <v>712.44178461058902</v>
      </c>
      <c r="EJ97" s="335">
        <f t="shared" si="127"/>
        <v>0.51895197956857197</v>
      </c>
      <c r="EK97" s="335">
        <f t="shared" si="128"/>
        <v>3.8609668599878799</v>
      </c>
      <c r="EL97" s="335">
        <f t="shared" si="129"/>
        <v>1.7384543043107801</v>
      </c>
      <c r="EM97" s="335">
        <f t="shared" si="130"/>
        <v>1.2103782987071801</v>
      </c>
      <c r="EN97" s="335">
        <f t="shared" si="131"/>
        <v>0.66770894020689397</v>
      </c>
      <c r="EO97" s="335">
        <f t="shared" si="132"/>
        <v>0.49784857859244702</v>
      </c>
      <c r="EP97" s="335">
        <f t="shared" si="133"/>
        <v>0.42701255176701403</v>
      </c>
      <c r="EQ97" s="335">
        <f t="shared" si="134"/>
        <v>0.40301938881553501</v>
      </c>
      <c r="ER97" s="335">
        <f t="shared" si="135"/>
        <v>0.40008467495929501</v>
      </c>
      <c r="ES97" s="335">
        <f t="shared" si="136"/>
        <v>0.39942726133663098</v>
      </c>
      <c r="ET97" s="335">
        <f t="shared" si="137"/>
        <v>0.31264891292629016</v>
      </c>
      <c r="EU97" s="335">
        <f t="shared" si="138"/>
        <v>2.4669617448422401E-2</v>
      </c>
      <c r="EV97" s="335">
        <f t="shared" si="139"/>
        <v>2.3739027735448701E-2</v>
      </c>
      <c r="EW97" s="335">
        <f t="shared" si="140"/>
        <v>6.9959324879015402E-3</v>
      </c>
      <c r="EX97" s="335">
        <f t="shared" si="141"/>
        <v>6.3923298658080004E-3</v>
      </c>
      <c r="EY97" s="335">
        <f t="shared" si="142"/>
        <v>6.0952966022863502E-3</v>
      </c>
      <c r="EZ97" s="335">
        <f t="shared" si="143"/>
        <v>5.9923324338108201E-3</v>
      </c>
      <c r="FA97" s="335">
        <f t="shared" si="144"/>
        <v>5.9497367252985796E-3</v>
      </c>
      <c r="FB97" s="335">
        <f t="shared" si="145"/>
        <v>5.9411276438017602E-3</v>
      </c>
      <c r="FC97" s="335">
        <f t="shared" si="146"/>
        <v>5.9397139594027301E-3</v>
      </c>
      <c r="FD97" s="335">
        <f t="shared" si="147"/>
        <v>4.2403248188809025E-3</v>
      </c>
      <c r="FE97" s="335">
        <f t="shared" si="148"/>
        <v>0.36783761900051698</v>
      </c>
      <c r="FF97" s="335">
        <f t="shared" si="149"/>
        <v>0.18380908994723399</v>
      </c>
      <c r="FG97" s="335">
        <f t="shared" si="150"/>
        <v>0.13458028153150201</v>
      </c>
      <c r="FH97" s="335">
        <f t="shared" si="151"/>
        <v>0.10941693225613</v>
      </c>
      <c r="FI97" s="335">
        <f t="shared" si="152"/>
        <v>0.10368720194384699</v>
      </c>
      <c r="FJ97" s="335">
        <f t="shared" si="153"/>
        <v>0.102786589329098</v>
      </c>
      <c r="FK97" s="335">
        <f t="shared" si="154"/>
        <v>0.10216362480144101</v>
      </c>
      <c r="FL97" s="335">
        <f t="shared" si="155"/>
        <v>0.10215247207365299</v>
      </c>
      <c r="FM97" s="335">
        <f t="shared" si="156"/>
        <v>0.10215234020502</v>
      </c>
      <c r="FN97" s="335">
        <f t="shared" si="157"/>
        <v>5.2834708622229692E-2</v>
      </c>
      <c r="FO97" s="335">
        <f t="shared" si="158"/>
        <v>0.25644295590534799</v>
      </c>
      <c r="FP97" s="335">
        <f t="shared" si="159"/>
        <v>8.7008067032986594E-2</v>
      </c>
      <c r="FQ97" s="335">
        <f t="shared" si="160"/>
        <v>5.4457389966713697E-2</v>
      </c>
      <c r="FR97" s="335">
        <f t="shared" si="161"/>
        <v>3.1960173039199E-2</v>
      </c>
      <c r="FS97" s="335">
        <f t="shared" si="162"/>
        <v>2.69431550090969E-2</v>
      </c>
      <c r="FT97" s="335">
        <f t="shared" si="163"/>
        <v>2.6224755089352899E-2</v>
      </c>
      <c r="FU97" s="335">
        <f t="shared" si="164"/>
        <v>2.5675591824579101E-2</v>
      </c>
      <c r="FV97" s="335">
        <f t="shared" si="165"/>
        <v>2.5668770542683898E-2</v>
      </c>
      <c r="FW97" s="335">
        <f t="shared" si="166"/>
        <v>2.5668851803880399E-2</v>
      </c>
      <c r="FX97" s="335">
        <f t="shared" si="167"/>
        <v>1.4243276255751064E-2</v>
      </c>
    </row>
    <row r="98" spans="1:180" x14ac:dyDescent="0.2">
      <c r="A98" s="305" t="str">
        <f>_xlfn.CONCAT(IF(LEFT(TRIM(A97),1)="*", "*R", "R"), 1+RIGHT(TRIM(A97),1))</f>
        <v>R5</v>
      </c>
      <c r="B98" s="305" t="str">
        <f t="shared" si="189"/>
        <v>TLPDSL11</v>
      </c>
      <c r="C98" s="305" t="str">
        <f t="shared" si="190"/>
        <v>TL.DSL.P.DSL.2011</v>
      </c>
      <c r="D98" s="301" t="str">
        <f t="shared" si="191"/>
        <v>bn-vmt, bn-vmt/a</v>
      </c>
      <c r="E98" s="301" t="str">
        <f t="shared" si="192"/>
        <v>TRNDSL</v>
      </c>
      <c r="F98" s="301" t="str">
        <f t="shared" si="193"/>
        <v>TL</v>
      </c>
      <c r="G98" s="315" t="s">
        <v>820</v>
      </c>
      <c r="H98" s="315" t="s">
        <v>816</v>
      </c>
      <c r="I98" s="315">
        <v>1</v>
      </c>
      <c r="J98" s="315" t="str">
        <f t="shared" si="168"/>
        <v>Pickup-DSL</v>
      </c>
      <c r="K98" s="335">
        <f>$I98*IF($G98="Pickup", SUMIFS(NewEmisData!E:E, NewEmisData!$A:$A, "Pickup", NewEmisData!$B:$B, $A98, NewEmisData!$C:$C, $H98, NewEmisData!$D:$D, K$2), SUMIFS(NewEmisData!E:E, NewEmisData!$A:$A, "LDV", NewEmisData!$B:$B, $A98, NewEmisData!$C:$C, $H98, NewEmisData!$D:$D, K$2))</f>
        <v>841.907590718238</v>
      </c>
      <c r="L98" s="335">
        <f>$I98*IF($G98="Pickup", SUMIFS(NewEmisData!F:F, NewEmisData!$A:$A, "Pickup", NewEmisData!$B:$B, $A98, NewEmisData!$C:$C, $H98, NewEmisData!$D:$D, L$2), SUMIFS(NewEmisData!F:F, NewEmisData!$A:$A, "LDV", NewEmisData!$B:$B, $A98, NewEmisData!$C:$C, $H98, NewEmisData!$D:$D, L$2))</f>
        <v>835.87094711822999</v>
      </c>
      <c r="M98" s="335">
        <f>$I98*IF($G98="Pickup", SUMIFS(NewEmisData!G:G, NewEmisData!$A:$A, "Pickup", NewEmisData!$B:$B, $A98, NewEmisData!$C:$C, $H98, NewEmisData!$D:$D, M$2), SUMIFS(NewEmisData!G:G, NewEmisData!$A:$A, "LDV", NewEmisData!$B:$B, $A98, NewEmisData!$C:$C, $H98, NewEmisData!$D:$D, M$2))</f>
        <v>659.78667986321</v>
      </c>
      <c r="N98" s="335">
        <f>$I98*IF($G98="Pickup", SUMIFS(NewEmisData!H:H, NewEmisData!$A:$A, "Pickup", NewEmisData!$B:$B, $A98, NewEmisData!$C:$C, $H98, NewEmisData!$D:$D, N$2), SUMIFS(NewEmisData!H:H, NewEmisData!$A:$A, "LDV", NewEmisData!$B:$B, $A98, NewEmisData!$C:$C, $H98, NewEmisData!$D:$D, N$2))</f>
        <v>614.56929391911797</v>
      </c>
      <c r="O98" s="335">
        <f>$I98*IF($G98="Pickup", SUMIFS(NewEmisData!I:I, NewEmisData!$A:$A, "Pickup", NewEmisData!$B:$B, $A98, NewEmisData!$C:$C, $H98, NewEmisData!$D:$D, O$2), SUMIFS(NewEmisData!I:I, NewEmisData!$A:$A, "LDV", NewEmisData!$B:$B, $A98, NewEmisData!$C:$C, $H98, NewEmisData!$D:$D, O$2))</f>
        <v>589.55955174021699</v>
      </c>
      <c r="P98" s="335">
        <f>$I98*IF($G98="Pickup", SUMIFS(NewEmisData!J:J, NewEmisData!$A:$A, "Pickup", NewEmisData!$B:$B, $A98, NewEmisData!$C:$C, $H98, NewEmisData!$D:$D, P$2), SUMIFS(NewEmisData!J:J, NewEmisData!$A:$A, "LDV", NewEmisData!$B:$B, $A98, NewEmisData!$C:$C, $H98, NewEmisData!$D:$D, P$2))</f>
        <v>580.46937338109694</v>
      </c>
      <c r="Q98" s="335">
        <f>$I98*IF($G98="Pickup", SUMIFS(NewEmisData!K:K, NewEmisData!$A:$A, "Pickup", NewEmisData!$B:$B, $A98, NewEmisData!$C:$C, $H98, NewEmisData!$D:$D, Q$2), SUMIFS(NewEmisData!K:K, NewEmisData!$A:$A, "LDV", NewEmisData!$B:$B, $A98, NewEmisData!$C:$C, $H98, NewEmisData!$D:$D, Q$2))</f>
        <v>576.90045366686502</v>
      </c>
      <c r="R98" s="335">
        <f>$I98*IF($G98="Pickup", SUMIFS(NewEmisData!L:L, NewEmisData!$A:$A, "Pickup", NewEmisData!$B:$B, $A98, NewEmisData!$C:$C, $H98, NewEmisData!$D:$D, R$2), SUMIFS(NewEmisData!L:L, NewEmisData!$A:$A, "LDV", NewEmisData!$B:$B, $A98, NewEmisData!$C:$C, $H98, NewEmisData!$D:$D, R$2))</f>
        <v>576.147005302862</v>
      </c>
      <c r="S98" s="335">
        <f>$I98*IF($G98="Pickup", SUMIFS(NewEmisData!M:M, NewEmisData!$A:$A, "Pickup", NewEmisData!$B:$B, $A98, NewEmisData!$C:$C, $H98, NewEmisData!$D:$D, S$2), SUMIFS(NewEmisData!M:M, NewEmisData!$A:$A, "LDV", NewEmisData!$B:$B, $A98, NewEmisData!$C:$C, $H98, NewEmisData!$D:$D, S$2))</f>
        <v>576.03930724044699</v>
      </c>
      <c r="T98" s="335">
        <v>0.51895197956857197</v>
      </c>
      <c r="U98" s="335">
        <f>$I98*IF($G98="Pickup", SUMIFS(NewEmisData!E:E, NewEmisData!$A:$A, "Pickup", NewEmisData!$B:$B, $A98, NewEmisData!$C:$C, $H98, NewEmisData!$D:$D, U$2), SUMIFS(NewEmisData!E:E, NewEmisData!$A:$A, "LDV", NewEmisData!$B:$B, $A98, NewEmisData!$C:$C, $H98, NewEmisData!$D:$D, U$2))</f>
        <v>4.0571629288934901</v>
      </c>
      <c r="V98" s="335">
        <f>$I98*IF($G98="Pickup", SUMIFS(NewEmisData!F:F, NewEmisData!$A:$A, "Pickup", NewEmisData!$B:$B, $A98, NewEmisData!$C:$C, $H98, NewEmisData!$D:$D, V$2), SUMIFS(NewEmisData!F:F, NewEmisData!$A:$A, "LDV", NewEmisData!$B:$B, $A98, NewEmisData!$C:$C, $H98, NewEmisData!$D:$D, V$2))</f>
        <v>2.1079895266671</v>
      </c>
      <c r="W98" s="335">
        <f>$I98*IF($G98="Pickup", SUMIFS(NewEmisData!G:G, NewEmisData!$A:$A, "Pickup", NewEmisData!$B:$B, $A98, NewEmisData!$C:$C, $H98, NewEmisData!$D:$D, W$2), SUMIFS(NewEmisData!G:G, NewEmisData!$A:$A, "LDV", NewEmisData!$B:$B, $A98, NewEmisData!$C:$C, $H98, NewEmisData!$D:$D, W$2))</f>
        <v>0.95171972478398204</v>
      </c>
      <c r="X98" s="335">
        <f>$I98*IF($G98="Pickup", SUMIFS(NewEmisData!H:H, NewEmisData!$A:$A, "Pickup", NewEmisData!$B:$B, $A98, NewEmisData!$C:$C, $H98, NewEmisData!$D:$D, X$2), SUMIFS(NewEmisData!H:H, NewEmisData!$A:$A, "LDV", NewEmisData!$B:$B, $A98, NewEmisData!$C:$C, $H98, NewEmisData!$D:$D, X$2))</f>
        <v>0.57942204846870504</v>
      </c>
      <c r="Y98" s="335">
        <f>$I98*IF($G98="Pickup", SUMIFS(NewEmisData!I:I, NewEmisData!$A:$A, "Pickup", NewEmisData!$B:$B, $A98, NewEmisData!$C:$C, $H98, NewEmisData!$D:$D, Y$2), SUMIFS(NewEmisData!I:I, NewEmisData!$A:$A, "LDV", NewEmisData!$B:$B, $A98, NewEmisData!$C:$C, $H98, NewEmisData!$D:$D, Y$2))</f>
        <v>0.46167885649316898</v>
      </c>
      <c r="Z98" s="335">
        <f>$I98*IF($G98="Pickup", SUMIFS(NewEmisData!J:J, NewEmisData!$A:$A, "Pickup", NewEmisData!$B:$B, $A98, NewEmisData!$C:$C, $H98, NewEmisData!$D:$D, Z$2), SUMIFS(NewEmisData!J:J, NewEmisData!$A:$A, "LDV", NewEmisData!$B:$B, $A98, NewEmisData!$C:$C, $H98, NewEmisData!$D:$D, Z$2))</f>
        <v>0.411122834472536</v>
      </c>
      <c r="AA98" s="335">
        <f>$I98*IF($G98="Pickup", SUMIFS(NewEmisData!K:K, NewEmisData!$A:$A, "Pickup", NewEmisData!$B:$B, $A98, NewEmisData!$C:$C, $H98, NewEmisData!$D:$D, AA$2), SUMIFS(NewEmisData!K:K, NewEmisData!$A:$A, "LDV", NewEmisData!$B:$B, $A98, NewEmisData!$C:$C, $H98, NewEmisData!$D:$D, AA$2))</f>
        <v>0.39342235040821999</v>
      </c>
      <c r="AB98" s="335">
        <f>$I98*IF($G98="Pickup", SUMIFS(NewEmisData!L:L, NewEmisData!$A:$A, "Pickup", NewEmisData!$B:$B, $A98, NewEmisData!$C:$C, $H98, NewEmisData!$D:$D, AB$2), SUMIFS(NewEmisData!L:L, NewEmisData!$A:$A, "LDV", NewEmisData!$B:$B, $A98, NewEmisData!$C:$C, $H98, NewEmisData!$D:$D, AB$2))</f>
        <v>0.39090755745160299</v>
      </c>
      <c r="AC98" s="335">
        <f>$I98*IF($G98="Pickup", SUMIFS(NewEmisData!M:M, NewEmisData!$A:$A, "Pickup", NewEmisData!$B:$B, $A98, NewEmisData!$C:$C, $H98, NewEmisData!$D:$D, AC$2), SUMIFS(NewEmisData!M:M, NewEmisData!$A:$A, "LDV", NewEmisData!$B:$B, $A98, NewEmisData!$C:$C, $H98, NewEmisData!$D:$D, AC$2))</f>
        <v>0.390485776903365</v>
      </c>
      <c r="AD98" s="335">
        <v>0.31264891292629016</v>
      </c>
      <c r="AE98" s="335">
        <f>$I98*IF($G98="Pickup", SUMIFS(NewEmisData!E:E, NewEmisData!$A:$A, "Pickup", NewEmisData!$B:$B, $A98, NewEmisData!$C:$C, $H98, NewEmisData!$D:$D, AE$2), SUMIFS(NewEmisData!E:E, NewEmisData!$A:$A, "LDV", NewEmisData!$B:$B, $A98, NewEmisData!$C:$C, $H98, NewEmisData!$D:$D, AE$2))</f>
        <v>2.0811138167889001E-2</v>
      </c>
      <c r="AF98" s="335">
        <f>$I98*IF($G98="Pickup", SUMIFS(NewEmisData!F:F, NewEmisData!$A:$A, "Pickup", NewEmisData!$B:$B, $A98, NewEmisData!$C:$C, $H98, NewEmisData!$D:$D, AF$2), SUMIFS(NewEmisData!F:F, NewEmisData!$A:$A, "LDV", NewEmisData!$B:$B, $A98, NewEmisData!$C:$C, $H98, NewEmisData!$D:$D, AF$2))</f>
        <v>2.0069912405094401E-2</v>
      </c>
      <c r="AG98" s="335">
        <f>$I98*IF($G98="Pickup", SUMIFS(NewEmisData!G:G, NewEmisData!$A:$A, "Pickup", NewEmisData!$B:$B, $A98, NewEmisData!$C:$C, $H98, NewEmisData!$D:$D, AG$2), SUMIFS(NewEmisData!G:G, NewEmisData!$A:$A, "LDV", NewEmisData!$B:$B, $A98, NewEmisData!$C:$C, $H98, NewEmisData!$D:$D, AG$2))</f>
        <v>5.5371654827597004E-3</v>
      </c>
      <c r="AH98" s="335">
        <f>$I98*IF($G98="Pickup", SUMIFS(NewEmisData!H:H, NewEmisData!$A:$A, "Pickup", NewEmisData!$B:$B, $A98, NewEmisData!$C:$C, $H98, NewEmisData!$D:$D, AH$2), SUMIFS(NewEmisData!H:H, NewEmisData!$A:$A, "LDV", NewEmisData!$B:$B, $A98, NewEmisData!$C:$C, $H98, NewEmisData!$D:$D, AH$2))</f>
        <v>5.1293548240660498E-3</v>
      </c>
      <c r="AI98" s="335">
        <f>$I98*IF($G98="Pickup", SUMIFS(NewEmisData!I:I, NewEmisData!$A:$A, "Pickup", NewEmisData!$B:$B, $A98, NewEmisData!$C:$C, $H98, NewEmisData!$D:$D, AI$2), SUMIFS(NewEmisData!I:I, NewEmisData!$A:$A, "LDV", NewEmisData!$B:$B, $A98, NewEmisData!$C:$C, $H98, NewEmisData!$D:$D, AI$2))</f>
        <v>4.9164414579809801E-3</v>
      </c>
      <c r="AJ98" s="335">
        <f>$I98*IF($G98="Pickup", SUMIFS(NewEmisData!J:J, NewEmisData!$A:$A, "Pickup", NewEmisData!$B:$B, $A98, NewEmisData!$C:$C, $H98, NewEmisData!$D:$D, AJ$2), SUMIFS(NewEmisData!J:J, NewEmisData!$A:$A, "LDV", NewEmisData!$B:$B, $A98, NewEmisData!$C:$C, $H98, NewEmisData!$D:$D, AJ$2))</f>
        <v>4.8400921551360202E-3</v>
      </c>
      <c r="AK98" s="335">
        <f>$I98*IF($G98="Pickup", SUMIFS(NewEmisData!K:K, NewEmisData!$A:$A, "Pickup", NewEmisData!$B:$B, $A98, NewEmisData!$C:$C, $H98, NewEmisData!$D:$D, AK$2), SUMIFS(NewEmisData!K:K, NewEmisData!$A:$A, "LDV", NewEmisData!$B:$B, $A98, NewEmisData!$C:$C, $H98, NewEmisData!$D:$D, AK$2))</f>
        <v>4.8096880897375597E-3</v>
      </c>
      <c r="AL98" s="335">
        <f>$I98*IF($G98="Pickup", SUMIFS(NewEmisData!L:L, NewEmisData!$A:$A, "Pickup", NewEmisData!$B:$B, $A98, NewEmisData!$C:$C, $H98, NewEmisData!$D:$D, AL$2), SUMIFS(NewEmisData!L:L, NewEmisData!$A:$A, "LDV", NewEmisData!$B:$B, $A98, NewEmisData!$C:$C, $H98, NewEmisData!$D:$D, AL$2))</f>
        <v>4.8034066129064596E-3</v>
      </c>
      <c r="AM98" s="335">
        <f>$I98*IF($G98="Pickup", SUMIFS(NewEmisData!M:M, NewEmisData!$A:$A, "Pickup", NewEmisData!$B:$B, $A98, NewEmisData!$C:$C, $H98, NewEmisData!$D:$D, AM$2), SUMIFS(NewEmisData!M:M, NewEmisData!$A:$A, "LDV", NewEmisData!$B:$B, $A98, NewEmisData!$C:$C, $H98, NewEmisData!$D:$D, AM$2))</f>
        <v>4.8025112743097604E-3</v>
      </c>
      <c r="AN98" s="335">
        <v>4.2403248188809025E-3</v>
      </c>
      <c r="AO98" s="335">
        <f>$I98*IF($G98="Pickup", SUMIFS(NewEmisData!E:E, NewEmisData!$A:$A, "Pickup", NewEmisData!$B:$B, $A98, NewEmisData!$C:$C, $H98, NewEmisData!$D:$D, AO$2), SUMIFS(NewEmisData!E:E, NewEmisData!$A:$A, "LDV", NewEmisData!$B:$B, $A98, NewEmisData!$C:$C, $H98, NewEmisData!$D:$D, AO$2))</f>
        <v>0.33805168547668302</v>
      </c>
      <c r="AP98" s="335">
        <f>$I98*IF($G98="Pickup", SUMIFS(NewEmisData!F:F, NewEmisData!$A:$A, "Pickup", NewEmisData!$B:$B, $A98, NewEmisData!$C:$C, $H98, NewEmisData!$D:$D, AP$2), SUMIFS(NewEmisData!F:F, NewEmisData!$A:$A, "LDV", NewEmisData!$B:$B, $A98, NewEmisData!$C:$C, $H98, NewEmisData!$D:$D, AP$2))</f>
        <v>0.17896489479042399</v>
      </c>
      <c r="AQ98" s="335">
        <f>$I98*IF($G98="Pickup", SUMIFS(NewEmisData!G:G, NewEmisData!$A:$A, "Pickup", NewEmisData!$B:$B, $A98, NewEmisData!$C:$C, $H98, NewEmisData!$D:$D, AQ$2), SUMIFS(NewEmisData!G:G, NewEmisData!$A:$A, "LDV", NewEmisData!$B:$B, $A98, NewEmisData!$C:$C, $H98, NewEmisData!$D:$D, AQ$2))</f>
        <v>7.9890938416736806E-2</v>
      </c>
      <c r="AR98" s="335">
        <f>$I98*IF($G98="Pickup", SUMIFS(NewEmisData!H:H, NewEmisData!$A:$A, "Pickup", NewEmisData!$B:$B, $A98, NewEmisData!$C:$C, $H98, NewEmisData!$D:$D, AR$2), SUMIFS(NewEmisData!H:H, NewEmisData!$A:$A, "LDV", NewEmisData!$B:$B, $A98, NewEmisData!$C:$C, $H98, NewEmisData!$D:$D, AR$2))</f>
        <v>6.62511849411654E-2</v>
      </c>
      <c r="AS98" s="335">
        <f>$I98*IF($G98="Pickup", SUMIFS(NewEmisData!I:I, NewEmisData!$A:$A, "Pickup", NewEmisData!$B:$B, $A98, NewEmisData!$C:$C, $H98, NewEmisData!$D:$D, AS$2), SUMIFS(NewEmisData!I:I, NewEmisData!$A:$A, "LDV", NewEmisData!$B:$B, $A98, NewEmisData!$C:$C, $H98, NewEmisData!$D:$D, AS$2))</f>
        <v>6.38433895930966E-2</v>
      </c>
      <c r="AT98" s="335">
        <f>$I98*IF($G98="Pickup", SUMIFS(NewEmisData!J:J, NewEmisData!$A:$A, "Pickup", NewEmisData!$B:$B, $A98, NewEmisData!$C:$C, $H98, NewEmisData!$D:$D, AT$2), SUMIFS(NewEmisData!J:J, NewEmisData!$A:$A, "LDV", NewEmisData!$B:$B, $A98, NewEmisData!$C:$C, $H98, NewEmisData!$D:$D, AT$2))</f>
        <v>6.3517512192534306E-2</v>
      </c>
      <c r="AU98" s="335">
        <f>$I98*IF($G98="Pickup", SUMIFS(NewEmisData!K:K, NewEmisData!$A:$A, "Pickup", NewEmisData!$B:$B, $A98, NewEmisData!$C:$C, $H98, NewEmisData!$D:$D, AU$2), SUMIFS(NewEmisData!K:K, NewEmisData!$A:$A, "LDV", NewEmisData!$B:$B, $A98, NewEmisData!$C:$C, $H98, NewEmisData!$D:$D, AU$2))</f>
        <v>6.3258841749161396E-2</v>
      </c>
      <c r="AV98" s="335">
        <f>$I98*IF($G98="Pickup", SUMIFS(NewEmisData!L:L, NewEmisData!$A:$A, "Pickup", NewEmisData!$B:$B, $A98, NewEmisData!$C:$C, $H98, NewEmisData!$D:$D, AV$2), SUMIFS(NewEmisData!L:L, NewEmisData!$A:$A, "LDV", NewEmisData!$B:$B, $A98, NewEmisData!$C:$C, $H98, NewEmisData!$D:$D, AV$2))</f>
        <v>6.32502892090826E-2</v>
      </c>
      <c r="AW98" s="335">
        <f>$I98*IF($G98="Pickup", SUMIFS(NewEmisData!M:M, NewEmisData!$A:$A, "Pickup", NewEmisData!$B:$B, $A98, NewEmisData!$C:$C, $H98, NewEmisData!$D:$D, AW$2), SUMIFS(NewEmisData!M:M, NewEmisData!$A:$A, "LDV", NewEmisData!$B:$B, $A98, NewEmisData!$C:$C, $H98, NewEmisData!$D:$D, AW$2))</f>
        <v>6.3250224011279194E-2</v>
      </c>
      <c r="AX98" s="335">
        <v>5.2834708622229692E-2</v>
      </c>
      <c r="AY98" s="335">
        <f>$I98*IF($G98="Pickup", SUMIFS(NewEmisData!E:E, NewEmisData!$A:$A, "Pickup", NewEmisData!$B:$B, $A98, NewEmisData!$C:$C, $H98, NewEmisData!$D:$D, AY$2), SUMIFS(NewEmisData!E:E, NewEmisData!$A:$A, "LDV", NewEmisData!$B:$B, $A98, NewEmisData!$C:$C, $H98, NewEmisData!$D:$D, AY$2))</f>
        <v>0.254238009093815</v>
      </c>
      <c r="AZ98" s="335">
        <f>$I98*IF($G98="Pickup", SUMIFS(NewEmisData!F:F, NewEmisData!$A:$A, "Pickup", NewEmisData!$B:$B, $A98, NewEmisData!$C:$C, $H98, NewEmisData!$D:$D, AZ$2), SUMIFS(NewEmisData!F:F, NewEmisData!$A:$A, "LDV", NewEmisData!$B:$B, $A98, NewEmisData!$C:$C, $H98, NewEmisData!$D:$D, AZ$2))</f>
        <v>0.10778009370992001</v>
      </c>
      <c r="BA98" s="335">
        <f>$I98*IF($G98="Pickup", SUMIFS(NewEmisData!G:G, NewEmisData!$A:$A, "Pickup", NewEmisData!$B:$B, $A98, NewEmisData!$C:$C, $H98, NewEmisData!$D:$D, BA$2), SUMIFS(NewEmisData!G:G, NewEmisData!$A:$A, "LDV", NewEmisData!$B:$B, $A98, NewEmisData!$C:$C, $H98, NewEmisData!$D:$D, BA$2))</f>
        <v>3.2180435581303402E-2</v>
      </c>
      <c r="BB98" s="335">
        <f>$I98*IF($G98="Pickup", SUMIFS(NewEmisData!H:H, NewEmisData!$A:$A, "Pickup", NewEmisData!$B:$B, $A98, NewEmisData!$C:$C, $H98, NewEmisData!$D:$D, BB$2), SUMIFS(NewEmisData!H:H, NewEmisData!$A:$A, "LDV", NewEmisData!$B:$B, $A98, NewEmisData!$C:$C, $H98, NewEmisData!$D:$D, BB$2))</f>
        <v>1.9656296342157001E-2</v>
      </c>
      <c r="BC98" s="335">
        <f>$I98*IF($G98="Pickup", SUMIFS(NewEmisData!I:I, NewEmisData!$A:$A, "Pickup", NewEmisData!$B:$B, $A98, NewEmisData!$C:$C, $H98, NewEmisData!$D:$D, BC$2), SUMIFS(NewEmisData!I:I, NewEmisData!$A:$A, "LDV", NewEmisData!$B:$B, $A98, NewEmisData!$C:$C, $H98, NewEmisData!$D:$D, BC$2))</f>
        <v>1.7448452247987301E-2</v>
      </c>
      <c r="BD98" s="335">
        <f>$I98*IF($G98="Pickup", SUMIFS(NewEmisData!J:J, NewEmisData!$A:$A, "Pickup", NewEmisData!$B:$B, $A98, NewEmisData!$C:$C, $H98, NewEmisData!$D:$D, BD$2), SUMIFS(NewEmisData!J:J, NewEmisData!$A:$A, "LDV", NewEmisData!$B:$B, $A98, NewEmisData!$C:$C, $H98, NewEmisData!$D:$D, BD$2))</f>
        <v>1.7154220121797799E-2</v>
      </c>
      <c r="BE98" s="335">
        <f>$I98*IF($G98="Pickup", SUMIFS(NewEmisData!K:K, NewEmisData!$A:$A, "Pickup", NewEmisData!$B:$B, $A98, NewEmisData!$C:$C, $H98, NewEmisData!$D:$D, BE$2), SUMIFS(NewEmisData!K:K, NewEmisData!$A:$A, "LDV", NewEmisData!$B:$B, $A98, NewEmisData!$C:$C, $H98, NewEmisData!$D:$D, BE$2))</f>
        <v>1.6918134827601801E-2</v>
      </c>
      <c r="BF98" s="335">
        <f>$I98*IF($G98="Pickup", SUMIFS(NewEmisData!L:L, NewEmisData!$A:$A, "Pickup", NewEmisData!$B:$B, $A98, NewEmisData!$C:$C, $H98, NewEmisData!$D:$D, BF$2), SUMIFS(NewEmisData!L:L, NewEmisData!$A:$A, "LDV", NewEmisData!$B:$B, $A98, NewEmisData!$C:$C, $H98, NewEmisData!$D:$D, BF$2))</f>
        <v>1.6910104655338799E-2</v>
      </c>
      <c r="BG98" s="335">
        <f>$I98*IF($G98="Pickup", SUMIFS(NewEmisData!M:M, NewEmisData!$A:$A, "Pickup", NewEmisData!$B:$B, $A98, NewEmisData!$C:$C, $H98, NewEmisData!$D:$D, BG$2), SUMIFS(NewEmisData!M:M, NewEmisData!$A:$A, "LDV", NewEmisData!$B:$B, $A98, NewEmisData!$C:$C, $H98, NewEmisData!$D:$D, BG$2))</f>
        <v>1.6909991277776301E-2</v>
      </c>
      <c r="BH98" s="335">
        <v>1.4243276255751064E-2</v>
      </c>
      <c r="BI98" s="335">
        <f>$I98*IF($G98="Pickup", SUMIFS(NewEmisData!E:E, NewEmisData!$A:$A, "Pickup", NewEmisData!$B:$B, $A98, NewEmisData!$C:$C, $H98, NewEmisData!$D:$D, BI$2), SUMIFS(NewEmisData!E:E, NewEmisData!$A:$A, "LDV", NewEmisData!$B:$B, $A98, NewEmisData!$C:$C, $H98, NewEmisData!$D:$D, BI$2))</f>
        <v>8.86269129247483</v>
      </c>
      <c r="BJ98" s="335">
        <f>$I98*IF($G98="Pickup", SUMIFS(NewEmisData!F:F, NewEmisData!$A:$A, "Pickup", NewEmisData!$B:$B, $A98, NewEmisData!$C:$C, $H98, NewEmisData!$D:$D, BJ$2), SUMIFS(NewEmisData!F:F, NewEmisData!$A:$A, "LDV", NewEmisData!$B:$B, $A98, NewEmisData!$C:$C, $H98, NewEmisData!$D:$D, BJ$2))</f>
        <v>4.3199287250801799</v>
      </c>
      <c r="BK98" s="335">
        <f>$I98*IF($G98="Pickup", SUMIFS(NewEmisData!G:G, NewEmisData!$A:$A, "Pickup", NewEmisData!$B:$B, $A98, NewEmisData!$C:$C, $H98, NewEmisData!$D:$D, BK$2), SUMIFS(NewEmisData!G:G, NewEmisData!$A:$A, "LDV", NewEmisData!$B:$B, $A98, NewEmisData!$C:$C, $H98, NewEmisData!$D:$D, BK$2))</f>
        <v>1.7914388036904501</v>
      </c>
      <c r="BL98" s="335">
        <f>$I98*IF($G98="Pickup", SUMIFS(NewEmisData!H:H, NewEmisData!$A:$A, "Pickup", NewEmisData!$B:$B, $A98, NewEmisData!$C:$C, $H98, NewEmisData!$D:$D, BL$2), SUMIFS(NewEmisData!H:H, NewEmisData!$A:$A, "LDV", NewEmisData!$B:$B, $A98, NewEmisData!$C:$C, $H98, NewEmisData!$D:$D, BL$2))</f>
        <v>1.12801094686623</v>
      </c>
      <c r="BM98" s="335">
        <f>$I98*IF($G98="Pickup", SUMIFS(NewEmisData!I:I, NewEmisData!$A:$A, "Pickup", NewEmisData!$B:$B, $A98, NewEmisData!$C:$C, $H98, NewEmisData!$D:$D, BM$2), SUMIFS(NewEmisData!I:I, NewEmisData!$A:$A, "LDV", NewEmisData!$B:$B, $A98, NewEmisData!$C:$C, $H98, NewEmisData!$D:$D, BM$2))</f>
        <v>0.85510344792293402</v>
      </c>
      <c r="BN98" s="335">
        <f>$I98*IF($G98="Pickup", SUMIFS(NewEmisData!J:J, NewEmisData!$A:$A, "Pickup", NewEmisData!$B:$B, $A98, NewEmisData!$C:$C, $H98, NewEmisData!$D:$D, BN$2), SUMIFS(NewEmisData!J:J, NewEmisData!$A:$A, "LDV", NewEmisData!$B:$B, $A98, NewEmisData!$C:$C, $H98, NewEmisData!$D:$D, BN$2))</f>
        <v>0.73608764479650002</v>
      </c>
      <c r="BO98" s="335">
        <f>$I98*IF($G98="Pickup", SUMIFS(NewEmisData!K:K, NewEmisData!$A:$A, "Pickup", NewEmisData!$B:$B, $A98, NewEmisData!$C:$C, $H98, NewEmisData!$D:$D, BO$2), SUMIFS(NewEmisData!K:K, NewEmisData!$A:$A, "LDV", NewEmisData!$B:$B, $A98, NewEmisData!$C:$C, $H98, NewEmisData!$D:$D, BO$2))</f>
        <v>0.68753388684831696</v>
      </c>
      <c r="BP98" s="335">
        <f>$I98*IF($G98="Pickup", SUMIFS(NewEmisData!L:L, NewEmisData!$A:$A, "Pickup", NewEmisData!$B:$B, $A98, NewEmisData!$C:$C, $H98, NewEmisData!$D:$D, BP$2), SUMIFS(NewEmisData!L:L, NewEmisData!$A:$A, "LDV", NewEmisData!$B:$B, $A98, NewEmisData!$C:$C, $H98, NewEmisData!$D:$D, BP$2))</f>
        <v>0.67374943714715596</v>
      </c>
      <c r="BQ98" s="335">
        <f>$I98*IF($G98="Pickup", SUMIFS(NewEmisData!M:M, NewEmisData!$A:$A, "Pickup", NewEmisData!$B:$B, $A98, NewEmisData!$C:$C, $H98, NewEmisData!$D:$D, BQ$2), SUMIFS(NewEmisData!M:M, NewEmisData!$A:$A, "LDV", NewEmisData!$B:$B, $A98, NewEmisData!$C:$C, $H98, NewEmisData!$D:$D, BQ$2))</f>
        <v>0.67146596433822003</v>
      </c>
      <c r="BR98" s="335">
        <v>0.76052857406256014</v>
      </c>
      <c r="BS98" s="335">
        <f>$I98*IF($G98="Pickup", SUMIFS(NewEmisData!E:E, NewEmisData!$A:$A, "Pickup", NewEmisData!$B:$B, $A98, NewEmisData!$C:$C, $H98, NewEmisData!$D:$D, BS$2), SUMIFS(NewEmisData!E:E, NewEmisData!$A:$A, "LDV", NewEmisData!$B:$B, $A98, NewEmisData!$C:$C, $H98, NewEmisData!$D:$D, BS$2))</f>
        <v>1.4184736527430899</v>
      </c>
      <c r="BT98" s="335">
        <f>$I98*IF($G98="Pickup", SUMIFS(NewEmisData!F:F, NewEmisData!$A:$A, "Pickup", NewEmisData!$B:$B, $A98, NewEmisData!$C:$C, $H98, NewEmisData!$D:$D, BT$2), SUMIFS(NewEmisData!F:F, NewEmisData!$A:$A, "LDV", NewEmisData!$B:$B, $A98, NewEmisData!$C:$C, $H98, NewEmisData!$D:$D, BT$2))</f>
        <v>0.58928018020581696</v>
      </c>
      <c r="BU98" s="335">
        <f>$I98*IF($G98="Pickup", SUMIFS(NewEmisData!G:G, NewEmisData!$A:$A, "Pickup", NewEmisData!$B:$B, $A98, NewEmisData!$C:$C, $H98, NewEmisData!$D:$D, BU$2), SUMIFS(NewEmisData!G:G, NewEmisData!$A:$A, "LDV", NewEmisData!$B:$B, $A98, NewEmisData!$C:$C, $H98, NewEmisData!$D:$D, BU$2))</f>
        <v>0.203360302018775</v>
      </c>
      <c r="BV98" s="335">
        <f>$I98*IF($G98="Pickup", SUMIFS(NewEmisData!H:H, NewEmisData!$A:$A, "Pickup", NewEmisData!$B:$B, $A98, NewEmisData!$C:$C, $H98, NewEmisData!$D:$D, BV$2), SUMIFS(NewEmisData!H:H, NewEmisData!$A:$A, "LDV", NewEmisData!$B:$B, $A98, NewEmisData!$C:$C, $H98, NewEmisData!$D:$D, BV$2))</f>
        <v>0.11973163158219401</v>
      </c>
      <c r="BW98" s="335">
        <f>$I98*IF($G98="Pickup", SUMIFS(NewEmisData!I:I, NewEmisData!$A:$A, "Pickup", NewEmisData!$B:$B, $A98, NewEmisData!$C:$C, $H98, NewEmisData!$D:$D, BW$2), SUMIFS(NewEmisData!I:I, NewEmisData!$A:$A, "LDV", NewEmisData!$B:$B, $A98, NewEmisData!$C:$C, $H98, NewEmisData!$D:$D, BW$2))</f>
        <v>9.92835706264317E-2</v>
      </c>
      <c r="BX98" s="335">
        <f>$I98*IF($G98="Pickup", SUMIFS(NewEmisData!J:J, NewEmisData!$A:$A, "Pickup", NewEmisData!$B:$B, $A98, NewEmisData!$C:$C, $H98, NewEmisData!$D:$D, BX$2), SUMIFS(NewEmisData!J:J, NewEmisData!$A:$A, "LDV", NewEmisData!$B:$B, $A98, NewEmisData!$C:$C, $H98, NewEmisData!$D:$D, BX$2))</f>
        <v>9.3099949519855701E-2</v>
      </c>
      <c r="BY98" s="335">
        <f>$I98*IF($G98="Pickup", SUMIFS(NewEmisData!K:K, NewEmisData!$A:$A, "Pickup", NewEmisData!$B:$B, $A98, NewEmisData!$C:$C, $H98, NewEmisData!$D:$D, BY$2), SUMIFS(NewEmisData!K:K, NewEmisData!$A:$A, "LDV", NewEmisData!$B:$B, $A98, NewEmisData!$C:$C, $H98, NewEmisData!$D:$D, BY$2))</f>
        <v>9.0800606672097703E-2</v>
      </c>
      <c r="BZ98" s="335">
        <f>$I98*IF($G98="Pickup", SUMIFS(NewEmisData!L:L, NewEmisData!$A:$A, "Pickup", NewEmisData!$B:$B, $A98, NewEmisData!$C:$C, $H98, NewEmisData!$D:$D, BZ$2), SUMIFS(NewEmisData!L:L, NewEmisData!$A:$A, "LDV", NewEmisData!$B:$B, $A98, NewEmisData!$C:$C, $H98, NewEmisData!$D:$D, BZ$2))</f>
        <v>9.0320551775312799E-2</v>
      </c>
      <c r="CA98" s="335">
        <f>$I98*IF($G98="Pickup", SUMIFS(NewEmisData!M:M, NewEmisData!$A:$A, "Pickup", NewEmisData!$B:$B, $A98, NewEmisData!$C:$C, $H98, NewEmisData!$D:$D, CA$2), SUMIFS(NewEmisData!M:M, NewEmisData!$A:$A, "LDV", NewEmisData!$B:$B, $A98, NewEmisData!$C:$C, $H98, NewEmisData!$D:$D, CA$2))</f>
        <v>9.0274249456638006E-2</v>
      </c>
      <c r="CB98" s="335">
        <v>8.150002687780894E-2</v>
      </c>
      <c r="CC98" s="335">
        <f>$I98*IF($G98="Pickup", SUMIFS(NewEmisData!E:E, NewEmisData!$A:$A, "Pickup", NewEmisData!$B:$B, $A98, NewEmisData!$C:$C, $H98, NewEmisData!$D:$D, CC$2), SUMIFS(NewEmisData!E:E, NewEmisData!$A:$A, "LDV", NewEmisData!$B:$B, $A98, NewEmisData!$C:$C, $H98, NewEmisData!$D:$D, CC$2))</f>
        <v>2.26011364101412E-2</v>
      </c>
      <c r="CD98" s="335">
        <f>$I98*IF($G98="Pickup", SUMIFS(NewEmisData!F:F, NewEmisData!$A:$A, "Pickup", NewEmisData!$B:$B, $A98, NewEmisData!$C:$C, $H98, NewEmisData!$D:$D, CD$2), SUMIFS(NewEmisData!F:F, NewEmisData!$A:$A, "LDV", NewEmisData!$B:$B, $A98, NewEmisData!$C:$C, $H98, NewEmisData!$D:$D, CD$2))</f>
        <v>2.3454525550609399E-2</v>
      </c>
      <c r="CE98" s="335">
        <f>$I98*IF($G98="Pickup", SUMIFS(NewEmisData!G:G, NewEmisData!$A:$A, "Pickup", NewEmisData!$B:$B, $A98, NewEmisData!$C:$C, $H98, NewEmisData!$D:$D, CE$2), SUMIFS(NewEmisData!G:G, NewEmisData!$A:$A, "LDV", NewEmisData!$B:$B, $A98, NewEmisData!$C:$C, $H98, NewEmisData!$D:$D, CE$2))</f>
        <v>2.3614196677915401E-2</v>
      </c>
      <c r="CF98" s="335">
        <f>$I98*IF($G98="Pickup", SUMIFS(NewEmisData!H:H, NewEmisData!$A:$A, "Pickup", NewEmisData!$B:$B, $A98, NewEmisData!$C:$C, $H98, NewEmisData!$D:$D, CF$2), SUMIFS(NewEmisData!H:H, NewEmisData!$A:$A, "LDV", NewEmisData!$B:$B, $A98, NewEmisData!$C:$C, $H98, NewEmisData!$D:$D, CF$2))</f>
        <v>2.3916894990929499E-2</v>
      </c>
      <c r="CG98" s="335">
        <f>$I98*IF($G98="Pickup", SUMIFS(NewEmisData!I:I, NewEmisData!$A:$A, "Pickup", NewEmisData!$B:$B, $A98, NewEmisData!$C:$C, $H98, NewEmisData!$D:$D, CG$2), SUMIFS(NewEmisData!I:I, NewEmisData!$A:$A, "LDV", NewEmisData!$B:$B, $A98, NewEmisData!$C:$C, $H98, NewEmisData!$D:$D, CG$2))</f>
        <v>2.40422957945788E-2</v>
      </c>
      <c r="CH98" s="335">
        <f>$I98*IF($G98="Pickup", SUMIFS(NewEmisData!J:J, NewEmisData!$A:$A, "Pickup", NewEmisData!$B:$B, $A98, NewEmisData!$C:$C, $H98, NewEmisData!$D:$D, CH$2), SUMIFS(NewEmisData!J:J, NewEmisData!$A:$A, "LDV", NewEmisData!$B:$B, $A98, NewEmisData!$C:$C, $H98, NewEmisData!$D:$D, CH$2))</f>
        <v>2.4074191271757701E-2</v>
      </c>
      <c r="CI98" s="335">
        <f>$I98*IF($G98="Pickup", SUMIFS(NewEmisData!K:K, NewEmisData!$A:$A, "Pickup", NewEmisData!$B:$B, $A98, NewEmisData!$C:$C, $H98, NewEmisData!$D:$D, CI$2), SUMIFS(NewEmisData!K:K, NewEmisData!$A:$A, "LDV", NewEmisData!$B:$B, $A98, NewEmisData!$C:$C, $H98, NewEmisData!$D:$D, CI$2))</f>
        <v>2.4075209507305701E-2</v>
      </c>
      <c r="CJ98" s="335">
        <f>$I98*IF($G98="Pickup", SUMIFS(NewEmisData!L:L, NewEmisData!$A:$A, "Pickup", NewEmisData!$B:$B, $A98, NewEmisData!$C:$C, $H98, NewEmisData!$D:$D, CJ$2), SUMIFS(NewEmisData!L:L, NewEmisData!$A:$A, "LDV", NewEmisData!$B:$B, $A98, NewEmisData!$C:$C, $H98, NewEmisData!$D:$D, CJ$2))</f>
        <v>2.40793572890616E-2</v>
      </c>
      <c r="CK98" s="335">
        <f>$I98*IF($G98="Pickup", SUMIFS(NewEmisData!M:M, NewEmisData!$A:$A, "Pickup", NewEmisData!$B:$B, $A98, NewEmisData!$C:$C, $H98, NewEmisData!$D:$D, CK$2), SUMIFS(NewEmisData!M:M, NewEmisData!$A:$A, "LDV", NewEmisData!$B:$B, $A98, NewEmisData!$C:$C, $H98, NewEmisData!$D:$D, CK$2))</f>
        <v>2.40794499777192E-2</v>
      </c>
      <c r="CL98" s="335">
        <v>2.2181963950320412E-2</v>
      </c>
      <c r="CM98" s="335">
        <f>$I98*IF($G98="Pickup", SUMIFS(NewEmisData!E:E, NewEmisData!$A:$A, "Pickup", NewEmisData!$B:$B, $A98, NewEmisData!$C:$C, $H98, NewEmisData!$D:$D, CM$2), SUMIFS(NewEmisData!E:E, NewEmisData!$A:$A, "LDV", NewEmisData!$B:$B, $A98, NewEmisData!$C:$C, $H98, NewEmisData!$D:$D, CM$2))</f>
        <v>4.0183859548857297E-3</v>
      </c>
      <c r="CN98" s="335">
        <f>$I98*IF($G98="Pickup", SUMIFS(NewEmisData!F:F, NewEmisData!$A:$A, "Pickup", NewEmisData!$B:$B, $A98, NewEmisData!$C:$C, $H98, NewEmisData!$D:$D, CN$2), SUMIFS(NewEmisData!F:F, NewEmisData!$A:$A, "LDV", NewEmisData!$B:$B, $A98, NewEmisData!$C:$C, $H98, NewEmisData!$D:$D, CN$2))</f>
        <v>4.1166806956555498E-3</v>
      </c>
      <c r="CO98" s="335">
        <f>$I98*IF($G98="Pickup", SUMIFS(NewEmisData!G:G, NewEmisData!$A:$A, "Pickup", NewEmisData!$B:$B, $A98, NewEmisData!$C:$C, $H98, NewEmisData!$D:$D, CO$2), SUMIFS(NewEmisData!G:G, NewEmisData!$A:$A, "LDV", NewEmisData!$B:$B, $A98, NewEmisData!$C:$C, $H98, NewEmisData!$D:$D, CO$2))</f>
        <v>3.3999162837760402E-3</v>
      </c>
      <c r="CP98" s="335">
        <f>$I98*IF($G98="Pickup", SUMIFS(NewEmisData!H:H, NewEmisData!$A:$A, "Pickup", NewEmisData!$B:$B, $A98, NewEmisData!$C:$C, $H98, NewEmisData!$D:$D, CP$2), SUMIFS(NewEmisData!H:H, NewEmisData!$A:$A, "LDV", NewEmisData!$B:$B, $A98, NewEmisData!$C:$C, $H98, NewEmisData!$D:$D, CP$2))</f>
        <v>3.4343400684857502E-3</v>
      </c>
      <c r="CQ98" s="335">
        <f>$I98*IF($G98="Pickup", SUMIFS(NewEmisData!I:I, NewEmisData!$A:$A, "Pickup", NewEmisData!$B:$B, $A98, NewEmisData!$C:$C, $H98, NewEmisData!$D:$D, CQ$2), SUMIFS(NewEmisData!I:I, NewEmisData!$A:$A, "LDV", NewEmisData!$B:$B, $A98, NewEmisData!$C:$C, $H98, NewEmisData!$D:$D, CQ$2))</f>
        <v>3.4601678572763598E-3</v>
      </c>
      <c r="CR98" s="335">
        <f>$I98*IF($G98="Pickup", SUMIFS(NewEmisData!J:J, NewEmisData!$A:$A, "Pickup", NewEmisData!$B:$B, $A98, NewEmisData!$C:$C, $H98, NewEmisData!$D:$D, CR$2), SUMIFS(NewEmisData!J:J, NewEmisData!$A:$A, "LDV", NewEmisData!$B:$B, $A98, NewEmisData!$C:$C, $H98, NewEmisData!$D:$D, CR$2))</f>
        <v>3.4849953698967602E-3</v>
      </c>
      <c r="CS98" s="335">
        <f>$I98*IF($G98="Pickup", SUMIFS(NewEmisData!K:K, NewEmisData!$A:$A, "Pickup", NewEmisData!$B:$B, $A98, NewEmisData!$C:$C, $H98, NewEmisData!$D:$D, CS$2), SUMIFS(NewEmisData!K:K, NewEmisData!$A:$A, "LDV", NewEmisData!$B:$B, $A98, NewEmisData!$C:$C, $H98, NewEmisData!$D:$D, CS$2))</f>
        <v>3.4925363140416799E-3</v>
      </c>
      <c r="CT98" s="335">
        <f>$I98*IF($G98="Pickup", SUMIFS(NewEmisData!L:L, NewEmisData!$A:$A, "Pickup", NewEmisData!$B:$B, $A98, NewEmisData!$C:$C, $H98, NewEmisData!$D:$D, CT$2), SUMIFS(NewEmisData!L:L, NewEmisData!$A:$A, "LDV", NewEmisData!$B:$B, $A98, NewEmisData!$C:$C, $H98, NewEmisData!$D:$D, CT$2))</f>
        <v>3.4942190711013499E-3</v>
      </c>
      <c r="CU98" s="335">
        <f>$I98*IF($G98="Pickup", SUMIFS(NewEmisData!M:M, NewEmisData!$A:$A, "Pickup", NewEmisData!$B:$B, $A98, NewEmisData!$C:$C, $H98, NewEmisData!$D:$D, CU$2), SUMIFS(NewEmisData!M:M, NewEmisData!$A:$A, "LDV", NewEmisData!$B:$B, $A98, NewEmisData!$C:$C, $H98, NewEmisData!$D:$D, CU$2))</f>
        <v>3.4951275451317199E-3</v>
      </c>
      <c r="CV98" s="335">
        <v>2.3568513937467224E-3</v>
      </c>
      <c r="CW98" s="335">
        <v>0.12767609553272316</v>
      </c>
      <c r="CX98" s="335">
        <v>6.0965444660888601E-2</v>
      </c>
      <c r="CY98" s="335">
        <v>1.6598456567846732E-2</v>
      </c>
      <c r="CZ98" s="335">
        <v>3.3604812012321423E-3</v>
      </c>
      <c r="DA98" s="335">
        <v>1.5241571918114991E-3</v>
      </c>
      <c r="DB98" s="335">
        <v>1.0003681376209209E-3</v>
      </c>
      <c r="DC98" s="335">
        <v>9.0365490602724134E-4</v>
      </c>
      <c r="DD98" s="335">
        <v>8.9947941829660093E-4</v>
      </c>
      <c r="DE98" s="335">
        <v>8.980159958761482E-4</v>
      </c>
      <c r="DF98" s="335">
        <v>8.980159958761482E-4</v>
      </c>
      <c r="DG98" s="335">
        <f>$I98*IF($G98="Pickup", SUMIFS(NewEmisData!E:E, NewEmisData!$A:$A, "Pickup", NewEmisData!$B:$B, $A98, NewEmisData!$C:$C, $H98, NewEmisData!$D:$D, DG$2), SUMIFS(NewEmisData!E:E, NewEmisData!$A:$A, "LDV", NewEmisData!$B:$B, $A98, NewEmisData!$C:$C, $H98, NewEmisData!$D:$D, DG$2))</f>
        <v>0</v>
      </c>
      <c r="DH98" s="335">
        <f>$I98*IF($G98="Pickup", SUMIFS(NewEmisData!F:F, NewEmisData!$A:$A, "Pickup", NewEmisData!$B:$B, $A98, NewEmisData!$C:$C, $H98, NewEmisData!$D:$D, DH$2), SUMIFS(NewEmisData!F:F, NewEmisData!$A:$A, "LDV", NewEmisData!$B:$B, $A98, NewEmisData!$C:$C, $H98, NewEmisData!$D:$D, DH$2))</f>
        <v>0</v>
      </c>
      <c r="DI98" s="335">
        <f>$I98*IF($G98="Pickup", SUMIFS(NewEmisData!G:G, NewEmisData!$A:$A, "Pickup", NewEmisData!$B:$B, $A98, NewEmisData!$C:$C, $H98, NewEmisData!$D:$D, DI$2), SUMIFS(NewEmisData!G:G, NewEmisData!$A:$A, "LDV", NewEmisData!$B:$B, $A98, NewEmisData!$C:$C, $H98, NewEmisData!$D:$D, DI$2))</f>
        <v>0</v>
      </c>
      <c r="DJ98" s="335">
        <f>$I98*IF($G98="Pickup", SUMIFS(NewEmisData!H:H, NewEmisData!$A:$A, "Pickup", NewEmisData!$B:$B, $A98, NewEmisData!$C:$C, $H98, NewEmisData!$D:$D, DJ$2), SUMIFS(NewEmisData!H:H, NewEmisData!$A:$A, "LDV", NewEmisData!$B:$B, $A98, NewEmisData!$C:$C, $H98, NewEmisData!$D:$D, DJ$2))</f>
        <v>0</v>
      </c>
      <c r="DK98" s="335">
        <f>$I98*IF($G98="Pickup", SUMIFS(NewEmisData!I:I, NewEmisData!$A:$A, "Pickup", NewEmisData!$B:$B, $A98, NewEmisData!$C:$C, $H98, NewEmisData!$D:$D, DK$2), SUMIFS(NewEmisData!I:I, NewEmisData!$A:$A, "LDV", NewEmisData!$B:$B, $A98, NewEmisData!$C:$C, $H98, NewEmisData!$D:$D, DK$2))</f>
        <v>0</v>
      </c>
      <c r="DL98" s="335">
        <f>$I98*IF($G98="Pickup", SUMIFS(NewEmisData!J:J, NewEmisData!$A:$A, "Pickup", NewEmisData!$B:$B, $A98, NewEmisData!$C:$C, $H98, NewEmisData!$D:$D, DL$2), SUMIFS(NewEmisData!J:J, NewEmisData!$A:$A, "LDV", NewEmisData!$B:$B, $A98, NewEmisData!$C:$C, $H98, NewEmisData!$D:$D, DL$2))</f>
        <v>0</v>
      </c>
      <c r="DM98" s="335">
        <f>$I98*IF($G98="Pickup", SUMIFS(NewEmisData!K:K, NewEmisData!$A:$A, "Pickup", NewEmisData!$B:$B, $A98, NewEmisData!$C:$C, $H98, NewEmisData!$D:$D, DM$2), SUMIFS(NewEmisData!K:K, NewEmisData!$A:$A, "LDV", NewEmisData!$B:$B, $A98, NewEmisData!$C:$C, $H98, NewEmisData!$D:$D, DM$2))</f>
        <v>0</v>
      </c>
      <c r="DN98" s="335">
        <f>$I98*IF($G98="Pickup", SUMIFS(NewEmisData!L:L, NewEmisData!$A:$A, "Pickup", NewEmisData!$B:$B, $A98, NewEmisData!$C:$C, $H98, NewEmisData!$D:$D, DN$2), SUMIFS(NewEmisData!L:L, NewEmisData!$A:$A, "LDV", NewEmisData!$B:$B, $A98, NewEmisData!$C:$C, $H98, NewEmisData!$D:$D, DN$2))</f>
        <v>0</v>
      </c>
      <c r="DO98" s="335">
        <f>$I98*IF($G98="Pickup", SUMIFS(NewEmisData!M:M, NewEmisData!$A:$A, "Pickup", NewEmisData!$B:$B, $A98, NewEmisData!$C:$C, $H98, NewEmisData!$D:$D, DO$2), SUMIFS(NewEmisData!M:M, NewEmisData!$A:$A, "LDV", NewEmisData!$B:$B, $A98, NewEmisData!$C:$C, $H98, NewEmisData!$D:$D, DO$2))</f>
        <v>0</v>
      </c>
      <c r="DP98" s="335">
        <v>1.3040587281867905E-3</v>
      </c>
      <c r="DQ98" s="335">
        <f>$I98*IF($G98="Pickup", SUMIFS(NewEmisData!E:E, NewEmisData!$A:$A, "Pickup", NewEmisData!$B:$B, $A98, NewEmisData!$C:$C, $H98, NewEmisData!$D:$D, DQ$2), SUMIFS(NewEmisData!E:E, NewEmisData!$A:$A, "LDV", NewEmisData!$B:$B, $A98, NewEmisData!$C:$C, $H98, NewEmisData!$D:$D, DQ$2))</f>
        <v>2.7635018209204099E-2</v>
      </c>
      <c r="DR98" s="335">
        <f>$I98*IF($G98="Pickup", SUMIFS(NewEmisData!F:F, NewEmisData!$A:$A, "Pickup", NewEmisData!$B:$B, $A98, NewEmisData!$C:$C, $H98, NewEmisData!$D:$D, DR$2), SUMIFS(NewEmisData!F:F, NewEmisData!$A:$A, "LDV", NewEmisData!$B:$B, $A98, NewEmisData!$C:$C, $H98, NewEmisData!$D:$D, DR$2))</f>
        <v>7.9251945523322806E-2</v>
      </c>
      <c r="DS98" s="335">
        <f>$I98*IF($G98="Pickup", SUMIFS(NewEmisData!G:G, NewEmisData!$A:$A, "Pickup", NewEmisData!$B:$B, $A98, NewEmisData!$C:$C, $H98, NewEmisData!$D:$D, DS$2), SUMIFS(NewEmisData!G:G, NewEmisData!$A:$A, "LDV", NewEmisData!$B:$B, $A98, NewEmisData!$C:$C, $H98, NewEmisData!$D:$D, DS$2))</f>
        <v>9.6148153254808605E-2</v>
      </c>
      <c r="DT98" s="335">
        <f>$I98*IF($G98="Pickup", SUMIFS(NewEmisData!H:H, NewEmisData!$A:$A, "Pickup", NewEmisData!$B:$B, $A98, NewEmisData!$C:$C, $H98, NewEmisData!$D:$D, DT$2), SUMIFS(NewEmisData!H:H, NewEmisData!$A:$A, "LDV", NewEmisData!$B:$B, $A98, NewEmisData!$C:$C, $H98, NewEmisData!$D:$D, DT$2))</f>
        <v>9.9785175883289098E-2</v>
      </c>
      <c r="DU98" s="335">
        <f>$I98*IF($G98="Pickup", SUMIFS(NewEmisData!I:I, NewEmisData!$A:$A, "Pickup", NewEmisData!$B:$B, $A98, NewEmisData!$C:$C, $H98, NewEmisData!$D:$D, DU$2), SUMIFS(NewEmisData!I:I, NewEmisData!$A:$A, "LDV", NewEmisData!$B:$B, $A98, NewEmisData!$C:$C, $H98, NewEmisData!$D:$D, DU$2))</f>
        <v>9.5948328253445195E-2</v>
      </c>
      <c r="DV98" s="335">
        <f>$I98*IF($G98="Pickup", SUMIFS(NewEmisData!J:J, NewEmisData!$A:$A, "Pickup", NewEmisData!$B:$B, $A98, NewEmisData!$C:$C, $H98, NewEmisData!$D:$D, DV$2), SUMIFS(NewEmisData!J:J, NewEmisData!$A:$A, "LDV", NewEmisData!$B:$B, $A98, NewEmisData!$C:$C, $H98, NewEmisData!$D:$D, DV$2))</f>
        <v>9.3899906203712996E-2</v>
      </c>
      <c r="DW98" s="335">
        <f>$I98*IF($G98="Pickup", SUMIFS(NewEmisData!K:K, NewEmisData!$A:$A, "Pickup", NewEmisData!$B:$B, $A98, NewEmisData!$C:$C, $H98, NewEmisData!$D:$D, DW$2), SUMIFS(NewEmisData!K:K, NewEmisData!$A:$A, "LDV", NewEmisData!$B:$B, $A98, NewEmisData!$C:$C, $H98, NewEmisData!$D:$D, DW$2))</f>
        <v>9.28466060132421E-2</v>
      </c>
      <c r="DX98" s="335">
        <f>$I98*IF($G98="Pickup", SUMIFS(NewEmisData!L:L, NewEmisData!$A:$A, "Pickup", NewEmisData!$B:$B, $A98, NewEmisData!$C:$C, $H98, NewEmisData!$D:$D, DX$2), SUMIFS(NewEmisData!L:L, NewEmisData!$A:$A, "LDV", NewEmisData!$B:$B, $A98, NewEmisData!$C:$C, $H98, NewEmisData!$D:$D, DX$2))</f>
        <v>9.2335797735822206E-2</v>
      </c>
      <c r="DY98" s="335">
        <f>$I98*IF($G98="Pickup", SUMIFS(NewEmisData!M:M, NewEmisData!$A:$A, "Pickup", NewEmisData!$B:$B, $A98, NewEmisData!$C:$C, $H98, NewEmisData!$D:$D, DY$2), SUMIFS(NewEmisData!M:M, NewEmisData!$A:$A, "LDV", NewEmisData!$B:$B, $A98, NewEmisData!$C:$C, $H98, NewEmisData!$D:$D, DY$2))</f>
        <v>9.2286843881752595E-2</v>
      </c>
      <c r="DZ98" s="335">
        <v>7.9378330079915432E-2</v>
      </c>
      <c r="EA98" s="335">
        <f t="shared" si="118"/>
        <v>841.907590718238</v>
      </c>
      <c r="EB98" s="335">
        <f t="shared" si="119"/>
        <v>835.87094711822999</v>
      </c>
      <c r="EC98" s="335">
        <f t="shared" si="120"/>
        <v>659.78667986321</v>
      </c>
      <c r="ED98" s="335">
        <f t="shared" si="121"/>
        <v>614.56929391911797</v>
      </c>
      <c r="EE98" s="335">
        <f t="shared" si="122"/>
        <v>589.55955174021699</v>
      </c>
      <c r="EF98" s="335">
        <f t="shared" si="123"/>
        <v>580.46937338109694</v>
      </c>
      <c r="EG98" s="335">
        <f t="shared" si="124"/>
        <v>576.90045366686502</v>
      </c>
      <c r="EH98" s="335">
        <f t="shared" si="125"/>
        <v>576.147005302862</v>
      </c>
      <c r="EI98" s="335">
        <f t="shared" si="126"/>
        <v>576.03930724044699</v>
      </c>
      <c r="EJ98" s="335">
        <f t="shared" si="127"/>
        <v>0.51895197956857197</v>
      </c>
      <c r="EK98" s="335">
        <f t="shared" si="128"/>
        <v>4.0571629288934901</v>
      </c>
      <c r="EL98" s="335">
        <f t="shared" si="129"/>
        <v>2.1079895266671</v>
      </c>
      <c r="EM98" s="335">
        <f t="shared" si="130"/>
        <v>0.95171972478398204</v>
      </c>
      <c r="EN98" s="335">
        <f t="shared" si="131"/>
        <v>0.57942204846870504</v>
      </c>
      <c r="EO98" s="335">
        <f t="shared" si="132"/>
        <v>0.46167885649316898</v>
      </c>
      <c r="EP98" s="335">
        <f t="shared" si="133"/>
        <v>0.411122834472536</v>
      </c>
      <c r="EQ98" s="335">
        <f t="shared" si="134"/>
        <v>0.39342235040821999</v>
      </c>
      <c r="ER98" s="335">
        <f t="shared" si="135"/>
        <v>0.39090755745160299</v>
      </c>
      <c r="ES98" s="335">
        <f t="shared" si="136"/>
        <v>0.390485776903365</v>
      </c>
      <c r="ET98" s="335">
        <f t="shared" si="137"/>
        <v>0.31264891292629016</v>
      </c>
      <c r="EU98" s="335">
        <f t="shared" si="138"/>
        <v>2.0811138167889001E-2</v>
      </c>
      <c r="EV98" s="335">
        <f t="shared" si="139"/>
        <v>2.0069912405094401E-2</v>
      </c>
      <c r="EW98" s="335">
        <f t="shared" si="140"/>
        <v>5.5371654827597004E-3</v>
      </c>
      <c r="EX98" s="335">
        <f t="shared" si="141"/>
        <v>5.1293548240660498E-3</v>
      </c>
      <c r="EY98" s="335">
        <f t="shared" si="142"/>
        <v>4.9164414579809801E-3</v>
      </c>
      <c r="EZ98" s="335">
        <f t="shared" si="143"/>
        <v>4.8400921551360202E-3</v>
      </c>
      <c r="FA98" s="335">
        <f t="shared" si="144"/>
        <v>4.8096880897375597E-3</v>
      </c>
      <c r="FB98" s="335">
        <f t="shared" si="145"/>
        <v>4.8034066129064596E-3</v>
      </c>
      <c r="FC98" s="335">
        <f t="shared" si="146"/>
        <v>4.8025112743097604E-3</v>
      </c>
      <c r="FD98" s="335">
        <f t="shared" si="147"/>
        <v>4.2403248188809025E-3</v>
      </c>
      <c r="FE98" s="335">
        <f t="shared" si="148"/>
        <v>0.33805168547668302</v>
      </c>
      <c r="FF98" s="335">
        <f t="shared" si="149"/>
        <v>0.17896489479042399</v>
      </c>
      <c r="FG98" s="335">
        <f t="shared" si="150"/>
        <v>7.9890938416736806E-2</v>
      </c>
      <c r="FH98" s="335">
        <f t="shared" si="151"/>
        <v>6.62511849411654E-2</v>
      </c>
      <c r="FI98" s="335">
        <f t="shared" si="152"/>
        <v>6.38433895930966E-2</v>
      </c>
      <c r="FJ98" s="335">
        <f t="shared" si="153"/>
        <v>6.3517512192534306E-2</v>
      </c>
      <c r="FK98" s="335">
        <f t="shared" si="154"/>
        <v>6.3258841749161396E-2</v>
      </c>
      <c r="FL98" s="335">
        <f t="shared" si="155"/>
        <v>6.32502892090826E-2</v>
      </c>
      <c r="FM98" s="335">
        <f t="shared" si="156"/>
        <v>6.3250224011279194E-2</v>
      </c>
      <c r="FN98" s="335">
        <f t="shared" si="157"/>
        <v>5.2834708622229692E-2</v>
      </c>
      <c r="FO98" s="335">
        <f t="shared" si="158"/>
        <v>0.254238009093815</v>
      </c>
      <c r="FP98" s="335">
        <f t="shared" si="159"/>
        <v>0.10778009370992001</v>
      </c>
      <c r="FQ98" s="335">
        <f t="shared" si="160"/>
        <v>3.2180435581303402E-2</v>
      </c>
      <c r="FR98" s="335">
        <f t="shared" si="161"/>
        <v>1.9656296342157001E-2</v>
      </c>
      <c r="FS98" s="335">
        <f t="shared" si="162"/>
        <v>1.7448452247987301E-2</v>
      </c>
      <c r="FT98" s="335">
        <f t="shared" si="163"/>
        <v>1.7154220121797799E-2</v>
      </c>
      <c r="FU98" s="335">
        <f t="shared" si="164"/>
        <v>1.6918134827601801E-2</v>
      </c>
      <c r="FV98" s="335">
        <f t="shared" si="165"/>
        <v>1.6910104655338799E-2</v>
      </c>
      <c r="FW98" s="335">
        <f t="shared" si="166"/>
        <v>1.6909991277776301E-2</v>
      </c>
      <c r="FX98" s="335">
        <f t="shared" si="167"/>
        <v>1.4243276255751064E-2</v>
      </c>
    </row>
    <row r="99" spans="1:180" x14ac:dyDescent="0.2">
      <c r="A99" s="305" t="str">
        <f>_xlfn.CONCAT(IF(LEFT(TRIM(A98),1)="*", "*R", "R"), 1+RIGHT(TRIM(A98),1))</f>
        <v>R6</v>
      </c>
      <c r="B99" s="305" t="str">
        <f t="shared" si="189"/>
        <v>TLPDSL11</v>
      </c>
      <c r="C99" s="305" t="str">
        <f t="shared" si="190"/>
        <v>TL.DSL.P.DSL.2011</v>
      </c>
      <c r="D99" s="301" t="str">
        <f t="shared" si="191"/>
        <v>bn-vmt, bn-vmt/a</v>
      </c>
      <c r="E99" s="301" t="str">
        <f t="shared" si="192"/>
        <v>TRNDSL</v>
      </c>
      <c r="F99" s="301" t="str">
        <f t="shared" si="193"/>
        <v>TL</v>
      </c>
      <c r="G99" s="315" t="s">
        <v>820</v>
      </c>
      <c r="H99" s="315" t="s">
        <v>816</v>
      </c>
      <c r="I99" s="315">
        <v>1</v>
      </c>
      <c r="J99" s="315" t="str">
        <f t="shared" si="168"/>
        <v>Pickup-DSL</v>
      </c>
      <c r="K99" s="335">
        <f>$I99*IF($G99="Pickup", SUMIFS(NewEmisData!E:E, NewEmisData!$A:$A, "Pickup", NewEmisData!$B:$B, $A99, NewEmisData!$C:$C, $H99, NewEmisData!$D:$D, K$2), SUMIFS(NewEmisData!E:E, NewEmisData!$A:$A, "LDV", NewEmisData!$B:$B, $A99, NewEmisData!$C:$C, $H99, NewEmisData!$D:$D, K$2))</f>
        <v>824.08783613849801</v>
      </c>
      <c r="L99" s="335">
        <f>$I99*IF($G99="Pickup", SUMIFS(NewEmisData!F:F, NewEmisData!$A:$A, "Pickup", NewEmisData!$B:$B, $A99, NewEmisData!$C:$C, $H99, NewEmisData!$D:$D, L$2), SUMIFS(NewEmisData!F:F, NewEmisData!$A:$A, "LDV", NewEmisData!$B:$B, $A99, NewEmisData!$C:$C, $H99, NewEmisData!$D:$D, L$2))</f>
        <v>839.56905970226001</v>
      </c>
      <c r="M99" s="335">
        <f>$I99*IF($G99="Pickup", SUMIFS(NewEmisData!G:G, NewEmisData!$A:$A, "Pickup", NewEmisData!$B:$B, $A99, NewEmisData!$C:$C, $H99, NewEmisData!$D:$D, M$2), SUMIFS(NewEmisData!G:G, NewEmisData!$A:$A, "LDV", NewEmisData!$B:$B, $A99, NewEmisData!$C:$C, $H99, NewEmisData!$D:$D, M$2))</f>
        <v>700.00511881432499</v>
      </c>
      <c r="N99" s="335">
        <f>$I99*IF($G99="Pickup", SUMIFS(NewEmisData!H:H, NewEmisData!$A:$A, "Pickup", NewEmisData!$B:$B, $A99, NewEmisData!$C:$C, $H99, NewEmisData!$D:$D, N$2), SUMIFS(NewEmisData!H:H, NewEmisData!$A:$A, "LDV", NewEmisData!$B:$B, $A99, NewEmisData!$C:$C, $H99, NewEmisData!$D:$D, N$2))</f>
        <v>640.42628986700595</v>
      </c>
      <c r="O99" s="335">
        <f>$I99*IF($G99="Pickup", SUMIFS(NewEmisData!I:I, NewEmisData!$A:$A, "Pickup", NewEmisData!$B:$B, $A99, NewEmisData!$C:$C, $H99, NewEmisData!$D:$D, O$2), SUMIFS(NewEmisData!I:I, NewEmisData!$A:$A, "LDV", NewEmisData!$B:$B, $A99, NewEmisData!$C:$C, $H99, NewEmisData!$D:$D, O$2))</f>
        <v>610.22294845773899</v>
      </c>
      <c r="P99" s="335">
        <f>$I99*IF($G99="Pickup", SUMIFS(NewEmisData!J:J, NewEmisData!$A:$A, "Pickup", NewEmisData!$B:$B, $A99, NewEmisData!$C:$C, $H99, NewEmisData!$D:$D, P$2), SUMIFS(NewEmisData!J:J, NewEmisData!$A:$A, "LDV", NewEmisData!$B:$B, $A99, NewEmisData!$C:$C, $H99, NewEmisData!$D:$D, P$2))</f>
        <v>600.13082932178804</v>
      </c>
      <c r="Q99" s="335">
        <f>$I99*IF($G99="Pickup", SUMIFS(NewEmisData!K:K, NewEmisData!$A:$A, "Pickup", NewEmisData!$B:$B, $A99, NewEmisData!$C:$C, $H99, NewEmisData!$D:$D, Q$2), SUMIFS(NewEmisData!K:K, NewEmisData!$A:$A, "LDV", NewEmisData!$B:$B, $A99, NewEmisData!$C:$C, $H99, NewEmisData!$D:$D, Q$2))</f>
        <v>595.91623298286004</v>
      </c>
      <c r="R99" s="335">
        <f>$I99*IF($G99="Pickup", SUMIFS(NewEmisData!L:L, NewEmisData!$A:$A, "Pickup", NewEmisData!$B:$B, $A99, NewEmisData!$C:$C, $H99, NewEmisData!$D:$D, R$2), SUMIFS(NewEmisData!L:L, NewEmisData!$A:$A, "LDV", NewEmisData!$B:$B, $A99, NewEmisData!$C:$C, $H99, NewEmisData!$D:$D, R$2))</f>
        <v>595.02405195630899</v>
      </c>
      <c r="S99" s="335">
        <f>$I99*IF($G99="Pickup", SUMIFS(NewEmisData!M:M, NewEmisData!$A:$A, "Pickup", NewEmisData!$B:$B, $A99, NewEmisData!$C:$C, $H99, NewEmisData!$D:$D, S$2), SUMIFS(NewEmisData!M:M, NewEmisData!$A:$A, "LDV", NewEmisData!$B:$B, $A99, NewEmisData!$C:$C, $H99, NewEmisData!$D:$D, S$2))</f>
        <v>594.87606348692998</v>
      </c>
      <c r="T99" s="335">
        <v>0.51895197956857197</v>
      </c>
      <c r="U99" s="335">
        <f>$I99*IF($G99="Pickup", SUMIFS(NewEmisData!E:E, NewEmisData!$A:$A, "Pickup", NewEmisData!$B:$B, $A99, NewEmisData!$C:$C, $H99, NewEmisData!$D:$D, U$2), SUMIFS(NewEmisData!E:E, NewEmisData!$A:$A, "LDV", NewEmisData!$B:$B, $A99, NewEmisData!$C:$C, $H99, NewEmisData!$D:$D, U$2))</f>
        <v>3.5836248871385799</v>
      </c>
      <c r="V99" s="335">
        <f>$I99*IF($G99="Pickup", SUMIFS(NewEmisData!F:F, NewEmisData!$A:$A, "Pickup", NewEmisData!$B:$B, $A99, NewEmisData!$C:$C, $H99, NewEmisData!$D:$D, V$2), SUMIFS(NewEmisData!F:F, NewEmisData!$A:$A, "LDV", NewEmisData!$B:$B, $A99, NewEmisData!$C:$C, $H99, NewEmisData!$D:$D, V$2))</f>
        <v>2.4620255710196099</v>
      </c>
      <c r="W99" s="335">
        <f>$I99*IF($G99="Pickup", SUMIFS(NewEmisData!G:G, NewEmisData!$A:$A, "Pickup", NewEmisData!$B:$B, $A99, NewEmisData!$C:$C, $H99, NewEmisData!$D:$D, W$2), SUMIFS(NewEmisData!G:G, NewEmisData!$A:$A, "LDV", NewEmisData!$B:$B, $A99, NewEmisData!$C:$C, $H99, NewEmisData!$D:$D, W$2))</f>
        <v>1.0992466046413001</v>
      </c>
      <c r="X99" s="335">
        <f>$I99*IF($G99="Pickup", SUMIFS(NewEmisData!H:H, NewEmisData!$A:$A, "Pickup", NewEmisData!$B:$B, $A99, NewEmisData!$C:$C, $H99, NewEmisData!$D:$D, X$2), SUMIFS(NewEmisData!H:H, NewEmisData!$A:$A, "LDV", NewEmisData!$B:$B, $A99, NewEmisData!$C:$C, $H99, NewEmisData!$D:$D, X$2))</f>
        <v>0.61428485989636905</v>
      </c>
      <c r="Y99" s="335">
        <f>$I99*IF($G99="Pickup", SUMIFS(NewEmisData!I:I, NewEmisData!$A:$A, "Pickup", NewEmisData!$B:$B, $A99, NewEmisData!$C:$C, $H99, NewEmisData!$D:$D, Y$2), SUMIFS(NewEmisData!I:I, NewEmisData!$A:$A, "LDV", NewEmisData!$B:$B, $A99, NewEmisData!$C:$C, $H99, NewEmisData!$D:$D, Y$2))</f>
        <v>0.46060834805441597</v>
      </c>
      <c r="Z99" s="335">
        <f>$I99*IF($G99="Pickup", SUMIFS(NewEmisData!J:J, NewEmisData!$A:$A, "Pickup", NewEmisData!$B:$B, $A99, NewEmisData!$C:$C, $H99, NewEmisData!$D:$D, Z$2), SUMIFS(NewEmisData!J:J, NewEmisData!$A:$A, "LDV", NewEmisData!$B:$B, $A99, NewEmisData!$C:$C, $H99, NewEmisData!$D:$D, Z$2))</f>
        <v>0.39893050209221598</v>
      </c>
      <c r="AA99" s="335">
        <f>$I99*IF($G99="Pickup", SUMIFS(NewEmisData!K:K, NewEmisData!$A:$A, "Pickup", NewEmisData!$B:$B, $A99, NewEmisData!$C:$C, $H99, NewEmisData!$D:$D, AA$2), SUMIFS(NewEmisData!K:K, NewEmisData!$A:$A, "LDV", NewEmisData!$B:$B, $A99, NewEmisData!$C:$C, $H99, NewEmisData!$D:$D, AA$2))</f>
        <v>0.37710706015261702</v>
      </c>
      <c r="AB99" s="335">
        <f>$I99*IF($G99="Pickup", SUMIFS(NewEmisData!L:L, NewEmisData!$A:$A, "Pickup", NewEmisData!$B:$B, $A99, NewEmisData!$C:$C, $H99, NewEmisData!$D:$D, AB$2), SUMIFS(NewEmisData!L:L, NewEmisData!$A:$A, "LDV", NewEmisData!$B:$B, $A99, NewEmisData!$C:$C, $H99, NewEmisData!$D:$D, AB$2))</f>
        <v>0.37446109942407202</v>
      </c>
      <c r="AC99" s="335">
        <f>$I99*IF($G99="Pickup", SUMIFS(NewEmisData!M:M, NewEmisData!$A:$A, "Pickup", NewEmisData!$B:$B, $A99, NewEmisData!$C:$C, $H99, NewEmisData!$D:$D, AC$2), SUMIFS(NewEmisData!M:M, NewEmisData!$A:$A, "LDV", NewEmisData!$B:$B, $A99, NewEmisData!$C:$C, $H99, NewEmisData!$D:$D, AC$2))</f>
        <v>0.37384740613575301</v>
      </c>
      <c r="AD99" s="335">
        <v>0.31264891292629016</v>
      </c>
      <c r="AE99" s="335">
        <f>$I99*IF($G99="Pickup", SUMIFS(NewEmisData!E:E, NewEmisData!$A:$A, "Pickup", NewEmisData!$B:$B, $A99, NewEmisData!$C:$C, $H99, NewEmisData!$D:$D, AE$2), SUMIFS(NewEmisData!E:E, NewEmisData!$A:$A, "LDV", NewEmisData!$B:$B, $A99, NewEmisData!$C:$C, $H99, NewEmisData!$D:$D, AE$2))</f>
        <v>2.02987259654193E-2</v>
      </c>
      <c r="AF99" s="335">
        <f>$I99*IF($G99="Pickup", SUMIFS(NewEmisData!F:F, NewEmisData!$A:$A, "Pickup", NewEmisData!$B:$B, $A99, NewEmisData!$C:$C, $H99, NewEmisData!$D:$D, AF$2), SUMIFS(NewEmisData!F:F, NewEmisData!$A:$A, "LDV", NewEmisData!$B:$B, $A99, NewEmisData!$C:$C, $H99, NewEmisData!$D:$D, AF$2))</f>
        <v>2.03517774676031E-2</v>
      </c>
      <c r="AG99" s="335">
        <f>$I99*IF($G99="Pickup", SUMIFS(NewEmisData!G:G, NewEmisData!$A:$A, "Pickup", NewEmisData!$B:$B, $A99, NewEmisData!$C:$C, $H99, NewEmisData!$D:$D, AG$2), SUMIFS(NewEmisData!G:G, NewEmisData!$A:$A, "LDV", NewEmisData!$B:$B, $A99, NewEmisData!$C:$C, $H99, NewEmisData!$D:$D, AG$2))</f>
        <v>5.8874063451475004E-3</v>
      </c>
      <c r="AH99" s="335">
        <f>$I99*IF($G99="Pickup", SUMIFS(NewEmisData!H:H, NewEmisData!$A:$A, "Pickup", NewEmisData!$B:$B, $A99, NewEmisData!$C:$C, $H99, NewEmisData!$D:$D, AH$2), SUMIFS(NewEmisData!H:H, NewEmisData!$A:$A, "LDV", NewEmisData!$B:$B, $A99, NewEmisData!$C:$C, $H99, NewEmisData!$D:$D, AH$2))</f>
        <v>5.3488332355279998E-3</v>
      </c>
      <c r="AI99" s="335">
        <f>$I99*IF($G99="Pickup", SUMIFS(NewEmisData!I:I, NewEmisData!$A:$A, "Pickup", NewEmisData!$B:$B, $A99, NewEmisData!$C:$C, $H99, NewEmisData!$D:$D, AI$2), SUMIFS(NewEmisData!I:I, NewEmisData!$A:$A, "LDV", NewEmisData!$B:$B, $A99, NewEmisData!$C:$C, $H99, NewEmisData!$D:$D, AI$2))</f>
        <v>5.0900786712235798E-3</v>
      </c>
      <c r="AJ99" s="335">
        <f>$I99*IF($G99="Pickup", SUMIFS(NewEmisData!J:J, NewEmisData!$A:$A, "Pickup", NewEmisData!$B:$B, $A99, NewEmisData!$C:$C, $H99, NewEmisData!$D:$D, AJ$2), SUMIFS(NewEmisData!J:J, NewEmisData!$A:$A, "LDV", NewEmisData!$B:$B, $A99, NewEmisData!$C:$C, $H99, NewEmisData!$D:$D, AJ$2))</f>
        <v>5.0048506801569003E-3</v>
      </c>
      <c r="AK99" s="335">
        <f>$I99*IF($G99="Pickup", SUMIFS(NewEmisData!K:K, NewEmisData!$A:$A, "Pickup", NewEmisData!$B:$B, $A99, NewEmisData!$C:$C, $H99, NewEmisData!$D:$D, AK$2), SUMIFS(NewEmisData!K:K, NewEmisData!$A:$A, "LDV", NewEmisData!$B:$B, $A99, NewEmisData!$C:$C, $H99, NewEmisData!$D:$D, AK$2))</f>
        <v>4.9682251231770204E-3</v>
      </c>
      <c r="AL99" s="335">
        <f>$I99*IF($G99="Pickup", SUMIFS(NewEmisData!L:L, NewEmisData!$A:$A, "Pickup", NewEmisData!$B:$B, $A99, NewEmisData!$C:$C, $H99, NewEmisData!$D:$D, AL$2), SUMIFS(NewEmisData!L:L, NewEmisData!$A:$A, "LDV", NewEmisData!$B:$B, $A99, NewEmisData!$C:$C, $H99, NewEmisData!$D:$D, AL$2))</f>
        <v>4.96078702640931E-3</v>
      </c>
      <c r="AM99" s="335">
        <f>$I99*IF($G99="Pickup", SUMIFS(NewEmisData!M:M, NewEmisData!$A:$A, "Pickup", NewEmisData!$B:$B, $A99, NewEmisData!$C:$C, $H99, NewEmisData!$D:$D, AM$2), SUMIFS(NewEmisData!M:M, NewEmisData!$A:$A, "LDV", NewEmisData!$B:$B, $A99, NewEmisData!$C:$C, $H99, NewEmisData!$D:$D, AM$2))</f>
        <v>4.9595532329322397E-3</v>
      </c>
      <c r="AN99" s="335">
        <v>4.2403248188809025E-3</v>
      </c>
      <c r="AO99" s="335">
        <f>$I99*IF($G99="Pickup", SUMIFS(NewEmisData!E:E, NewEmisData!$A:$A, "Pickup", NewEmisData!$B:$B, $A99, NewEmisData!$C:$C, $H99, NewEmisData!$D:$D, AO$2), SUMIFS(NewEmisData!E:E, NewEmisData!$A:$A, "LDV", NewEmisData!$B:$B, $A99, NewEmisData!$C:$C, $H99, NewEmisData!$D:$D, AO$2))</f>
        <v>0.30693299916758499</v>
      </c>
      <c r="AP99" s="335">
        <f>$I99*IF($G99="Pickup", SUMIFS(NewEmisData!F:F, NewEmisData!$A:$A, "Pickup", NewEmisData!$B:$B, $A99, NewEmisData!$C:$C, $H99, NewEmisData!$D:$D, AP$2), SUMIFS(NewEmisData!F:F, NewEmisData!$A:$A, "LDV", NewEmisData!$B:$B, $A99, NewEmisData!$C:$C, $H99, NewEmisData!$D:$D, AP$2))</f>
        <v>0.21185033519336999</v>
      </c>
      <c r="AQ99" s="335">
        <f>$I99*IF($G99="Pickup", SUMIFS(NewEmisData!G:G, NewEmisData!$A:$A, "Pickup", NewEmisData!$B:$B, $A99, NewEmisData!$C:$C, $H99, NewEmisData!$D:$D, AQ$2), SUMIFS(NewEmisData!G:G, NewEmisData!$A:$A, "LDV", NewEmisData!$B:$B, $A99, NewEmisData!$C:$C, $H99, NewEmisData!$D:$D, AQ$2))</f>
        <v>0.101369059406912</v>
      </c>
      <c r="AR99" s="335">
        <f>$I99*IF($G99="Pickup", SUMIFS(NewEmisData!H:H, NewEmisData!$A:$A, "Pickup", NewEmisData!$B:$B, $A99, NewEmisData!$C:$C, $H99, NewEmisData!$D:$D, AR$2), SUMIFS(NewEmisData!H:H, NewEmisData!$A:$A, "LDV", NewEmisData!$B:$B, $A99, NewEmisData!$C:$C, $H99, NewEmisData!$D:$D, AR$2))</f>
        <v>7.95683518047864E-2</v>
      </c>
      <c r="AS99" s="335">
        <f>$I99*IF($G99="Pickup", SUMIFS(NewEmisData!I:I, NewEmisData!$A:$A, "Pickup", NewEmisData!$B:$B, $A99, NewEmisData!$C:$C, $H99, NewEmisData!$D:$D, AS$2), SUMIFS(NewEmisData!I:I, NewEmisData!$A:$A, "LDV", NewEmisData!$B:$B, $A99, NewEmisData!$C:$C, $H99, NewEmisData!$D:$D, AS$2))</f>
        <v>7.4197456346946605E-2</v>
      </c>
      <c r="AT99" s="335">
        <f>$I99*IF($G99="Pickup", SUMIFS(NewEmisData!J:J, NewEmisData!$A:$A, "Pickup", NewEmisData!$B:$B, $A99, NewEmisData!$C:$C, $H99, NewEmisData!$D:$D, AT$2), SUMIFS(NewEmisData!J:J, NewEmisData!$A:$A, "LDV", NewEmisData!$B:$B, $A99, NewEmisData!$C:$C, $H99, NewEmisData!$D:$D, AT$2))</f>
        <v>7.3221606155705804E-2</v>
      </c>
      <c r="AU99" s="335">
        <f>$I99*IF($G99="Pickup", SUMIFS(NewEmisData!K:K, NewEmisData!$A:$A, "Pickup", NewEmisData!$B:$B, $A99, NewEmisData!$C:$C, $H99, NewEmisData!$D:$D, AU$2), SUMIFS(NewEmisData!K:K, NewEmisData!$A:$A, "LDV", NewEmisData!$B:$B, $A99, NewEmisData!$C:$C, $H99, NewEmisData!$D:$D, AU$2))</f>
        <v>7.2591041246683793E-2</v>
      </c>
      <c r="AV99" s="335">
        <f>$I99*IF($G99="Pickup", SUMIFS(NewEmisData!L:L, NewEmisData!$A:$A, "Pickup", NewEmisData!$B:$B, $A99, NewEmisData!$C:$C, $H99, NewEmisData!$D:$D, AV$2), SUMIFS(NewEmisData!L:L, NewEmisData!$A:$A, "LDV", NewEmisData!$B:$B, $A99, NewEmisData!$C:$C, $H99, NewEmisData!$D:$D, AV$2))</f>
        <v>7.2574485210858894E-2</v>
      </c>
      <c r="AW99" s="335">
        <f>$I99*IF($G99="Pickup", SUMIFS(NewEmisData!M:M, NewEmisData!$A:$A, "Pickup", NewEmisData!$B:$B, $A99, NewEmisData!$C:$C, $H99, NewEmisData!$D:$D, AW$2), SUMIFS(NewEmisData!M:M, NewEmisData!$A:$A, "LDV", NewEmisData!$B:$B, $A99, NewEmisData!$C:$C, $H99, NewEmisData!$D:$D, AW$2))</f>
        <v>7.2572582897330901E-2</v>
      </c>
      <c r="AX99" s="335">
        <v>5.2834708622229692E-2</v>
      </c>
      <c r="AY99" s="335">
        <f>$I99*IF($G99="Pickup", SUMIFS(NewEmisData!E:E, NewEmisData!$A:$A, "Pickup", NewEmisData!$B:$B, $A99, NewEmisData!$C:$C, $H99, NewEmisData!$D:$D, AY$2), SUMIFS(NewEmisData!E:E, NewEmisData!$A:$A, "LDV", NewEmisData!$B:$B, $A99, NewEmisData!$C:$C, $H99, NewEmisData!$D:$D, AY$2))</f>
        <v>0.22631284143381999</v>
      </c>
      <c r="AZ99" s="335">
        <f>$I99*IF($G99="Pickup", SUMIFS(NewEmisData!F:F, NewEmisData!$A:$A, "Pickup", NewEmisData!$B:$B, $A99, NewEmisData!$C:$C, $H99, NewEmisData!$D:$D, AZ$2), SUMIFS(NewEmisData!F:F, NewEmisData!$A:$A, "LDV", NewEmisData!$B:$B, $A99, NewEmisData!$C:$C, $H99, NewEmisData!$D:$D, AZ$2))</f>
        <v>0.138752652450124</v>
      </c>
      <c r="BA99" s="335">
        <f>$I99*IF($G99="Pickup", SUMIFS(NewEmisData!G:G, NewEmisData!$A:$A, "Pickup", NewEmisData!$B:$B, $A99, NewEmisData!$C:$C, $H99, NewEmisData!$D:$D, BA$2), SUMIFS(NewEmisData!G:G, NewEmisData!$A:$A, "LDV", NewEmisData!$B:$B, $A99, NewEmisData!$C:$C, $H99, NewEmisData!$D:$D, BA$2))</f>
        <v>4.4082850284758598E-2</v>
      </c>
      <c r="BB99" s="335">
        <f>$I99*IF($G99="Pickup", SUMIFS(NewEmisData!H:H, NewEmisData!$A:$A, "Pickup", NewEmisData!$B:$B, $A99, NewEmisData!$C:$C, $H99, NewEmisData!$D:$D, BB$2), SUMIFS(NewEmisData!H:H, NewEmisData!$A:$A, "LDV", NewEmisData!$B:$B, $A99, NewEmisData!$C:$C, $H99, NewEmisData!$D:$D, BB$2))</f>
        <v>2.4660510368797298E-2</v>
      </c>
      <c r="BC99" s="335">
        <f>$I99*IF($G99="Pickup", SUMIFS(NewEmisData!I:I, NewEmisData!$A:$A, "Pickup", NewEmisData!$B:$B, $A99, NewEmisData!$C:$C, $H99, NewEmisData!$D:$D, BC$2), SUMIFS(NewEmisData!I:I, NewEmisData!$A:$A, "LDV", NewEmisData!$B:$B, $A99, NewEmisData!$C:$C, $H99, NewEmisData!$D:$D, BC$2))</f>
        <v>1.9977913759074699E-2</v>
      </c>
      <c r="BD99" s="335">
        <f>$I99*IF($G99="Pickup", SUMIFS(NewEmisData!J:J, NewEmisData!$A:$A, "Pickup", NewEmisData!$B:$B, $A99, NewEmisData!$C:$C, $H99, NewEmisData!$D:$D, BD$2), SUMIFS(NewEmisData!J:J, NewEmisData!$A:$A, "LDV", NewEmisData!$B:$B, $A99, NewEmisData!$C:$C, $H99, NewEmisData!$D:$D, BD$2))</f>
        <v>1.9194563239000099E-2</v>
      </c>
      <c r="BE99" s="335">
        <f>$I99*IF($G99="Pickup", SUMIFS(NewEmisData!K:K, NewEmisData!$A:$A, "Pickup", NewEmisData!$B:$B, $A99, NewEmisData!$C:$C, $H99, NewEmisData!$D:$D, BE$2), SUMIFS(NewEmisData!K:K, NewEmisData!$A:$A, "LDV", NewEmisData!$B:$B, $A99, NewEmisData!$C:$C, $H99, NewEmisData!$D:$D, BE$2))</f>
        <v>1.8639801665147299E-2</v>
      </c>
      <c r="BF99" s="335">
        <f>$I99*IF($G99="Pickup", SUMIFS(NewEmisData!L:L, NewEmisData!$A:$A, "Pickup", NewEmisData!$B:$B, $A99, NewEmisData!$C:$C, $H99, NewEmisData!$D:$D, BF$2), SUMIFS(NewEmisData!L:L, NewEmisData!$A:$A, "LDV", NewEmisData!$B:$B, $A99, NewEmisData!$C:$C, $H99, NewEmisData!$D:$D, BF$2))</f>
        <v>1.86279441096215E-2</v>
      </c>
      <c r="BG99" s="335">
        <f>$I99*IF($G99="Pickup", SUMIFS(NewEmisData!M:M, NewEmisData!$A:$A, "Pickup", NewEmisData!$B:$B, $A99, NewEmisData!$C:$C, $H99, NewEmisData!$D:$D, BG$2), SUMIFS(NewEmisData!M:M, NewEmisData!$A:$A, "LDV", NewEmisData!$B:$B, $A99, NewEmisData!$C:$C, $H99, NewEmisData!$D:$D, BG$2))</f>
        <v>1.8626400356050201E-2</v>
      </c>
      <c r="BH99" s="335">
        <v>1.4243276255751064E-2</v>
      </c>
      <c r="BI99" s="335">
        <f>$I99*IF($G99="Pickup", SUMIFS(NewEmisData!E:E, NewEmisData!$A:$A, "Pickup", NewEmisData!$B:$B, $A99, NewEmisData!$C:$C, $H99, NewEmisData!$D:$D, BI$2), SUMIFS(NewEmisData!E:E, NewEmisData!$A:$A, "LDV", NewEmisData!$B:$B, $A99, NewEmisData!$C:$C, $H99, NewEmisData!$D:$D, BI$2))</f>
        <v>7.1765217613033796</v>
      </c>
      <c r="BJ99" s="335">
        <f>$I99*IF($G99="Pickup", SUMIFS(NewEmisData!F:F, NewEmisData!$A:$A, "Pickup", NewEmisData!$B:$B, $A99, NewEmisData!$C:$C, $H99, NewEmisData!$D:$D, BJ$2), SUMIFS(NewEmisData!F:F, NewEmisData!$A:$A, "LDV", NewEmisData!$B:$B, $A99, NewEmisData!$C:$C, $H99, NewEmisData!$D:$D, BJ$2))</f>
        <v>5.0829903445482501</v>
      </c>
      <c r="BK99" s="335">
        <f>$I99*IF($G99="Pickup", SUMIFS(NewEmisData!G:G, NewEmisData!$A:$A, "Pickup", NewEmisData!$B:$B, $A99, NewEmisData!$C:$C, $H99, NewEmisData!$D:$D, BK$2), SUMIFS(NewEmisData!G:G, NewEmisData!$A:$A, "LDV", NewEmisData!$B:$B, $A99, NewEmisData!$C:$C, $H99, NewEmisData!$D:$D, BK$2))</f>
        <v>2.0622501927327002</v>
      </c>
      <c r="BL99" s="335">
        <f>$I99*IF($G99="Pickup", SUMIFS(NewEmisData!H:H, NewEmisData!$A:$A, "Pickup", NewEmisData!$B:$B, $A99, NewEmisData!$C:$C, $H99, NewEmisData!$D:$D, BL$2), SUMIFS(NewEmisData!H:H, NewEmisData!$A:$A, "LDV", NewEmisData!$B:$B, $A99, NewEmisData!$C:$C, $H99, NewEmisData!$D:$D, BL$2))</f>
        <v>1.23688337839766</v>
      </c>
      <c r="BM99" s="335">
        <f>$I99*IF($G99="Pickup", SUMIFS(NewEmisData!I:I, NewEmisData!$A:$A, "Pickup", NewEmisData!$B:$B, $A99, NewEmisData!$C:$C, $H99, NewEmisData!$D:$D, BM$2), SUMIFS(NewEmisData!I:I, NewEmisData!$A:$A, "LDV", NewEmisData!$B:$B, $A99, NewEmisData!$C:$C, $H99, NewEmisData!$D:$D, BM$2))</f>
        <v>0.88483497721495996</v>
      </c>
      <c r="BN99" s="335">
        <f>$I99*IF($G99="Pickup", SUMIFS(NewEmisData!J:J, NewEmisData!$A:$A, "Pickup", NewEmisData!$B:$B, $A99, NewEmisData!$C:$C, $H99, NewEmisData!$D:$D, BN$2), SUMIFS(NewEmisData!J:J, NewEmisData!$A:$A, "LDV", NewEmisData!$B:$B, $A99, NewEmisData!$C:$C, $H99, NewEmisData!$D:$D, BN$2))</f>
        <v>0.73710801987171404</v>
      </c>
      <c r="BO99" s="335">
        <f>$I99*IF($G99="Pickup", SUMIFS(NewEmisData!K:K, NewEmisData!$A:$A, "Pickup", NewEmisData!$B:$B, $A99, NewEmisData!$C:$C, $H99, NewEmisData!$D:$D, BO$2), SUMIFS(NewEmisData!K:K, NewEmisData!$A:$A, "LDV", NewEmisData!$B:$B, $A99, NewEmisData!$C:$C, $H99, NewEmisData!$D:$D, BO$2))</f>
        <v>0.681954649919569</v>
      </c>
      <c r="BP99" s="335">
        <f>$I99*IF($G99="Pickup", SUMIFS(NewEmisData!L:L, NewEmisData!$A:$A, "Pickup", NewEmisData!$B:$B, $A99, NewEmisData!$C:$C, $H99, NewEmisData!$D:$D, BP$2), SUMIFS(NewEmisData!L:L, NewEmisData!$A:$A, "LDV", NewEmisData!$B:$B, $A99, NewEmisData!$C:$C, $H99, NewEmisData!$D:$D, BP$2))</f>
        <v>0.66649158442590495</v>
      </c>
      <c r="BQ99" s="335">
        <f>$I99*IF($G99="Pickup", SUMIFS(NewEmisData!M:M, NewEmisData!$A:$A, "Pickup", NewEmisData!$B:$B, $A99, NewEmisData!$C:$C, $H99, NewEmisData!$D:$D, BQ$2), SUMIFS(NewEmisData!M:M, NewEmisData!$A:$A, "LDV", NewEmisData!$B:$B, $A99, NewEmisData!$C:$C, $H99, NewEmisData!$D:$D, BQ$2))</f>
        <v>0.66343035322564203</v>
      </c>
      <c r="BR99" s="335">
        <v>0.76052857406256014</v>
      </c>
      <c r="BS99" s="335">
        <f>$I99*IF($G99="Pickup", SUMIFS(NewEmisData!E:E, NewEmisData!$A:$A, "Pickup", NewEmisData!$B:$B, $A99, NewEmisData!$C:$C, $H99, NewEmisData!$D:$D, BS$2), SUMIFS(NewEmisData!E:E, NewEmisData!$A:$A, "LDV", NewEmisData!$B:$B, $A99, NewEmisData!$C:$C, $H99, NewEmisData!$D:$D, BS$2))</f>
        <v>1.15410993346229</v>
      </c>
      <c r="BT99" s="335">
        <f>$I99*IF($G99="Pickup", SUMIFS(NewEmisData!F:F, NewEmisData!$A:$A, "Pickup", NewEmisData!$B:$B, $A99, NewEmisData!$C:$C, $H99, NewEmisData!$D:$D, BT$2), SUMIFS(NewEmisData!F:F, NewEmisData!$A:$A, "LDV", NewEmisData!$B:$B, $A99, NewEmisData!$C:$C, $H99, NewEmisData!$D:$D, BT$2))</f>
        <v>0.708335425269493</v>
      </c>
      <c r="BU99" s="335">
        <f>$I99*IF($G99="Pickup", SUMIFS(NewEmisData!G:G, NewEmisData!$A:$A, "Pickup", NewEmisData!$B:$B, $A99, NewEmisData!$C:$C, $H99, NewEmisData!$D:$D, BU$2), SUMIFS(NewEmisData!G:G, NewEmisData!$A:$A, "LDV", NewEmisData!$B:$B, $A99, NewEmisData!$C:$C, $H99, NewEmisData!$D:$D, BU$2))</f>
        <v>0.237522027610751</v>
      </c>
      <c r="BV99" s="335">
        <f>$I99*IF($G99="Pickup", SUMIFS(NewEmisData!H:H, NewEmisData!$A:$A, "Pickup", NewEmisData!$B:$B, $A99, NewEmisData!$C:$C, $H99, NewEmisData!$D:$D, BV$2), SUMIFS(NewEmisData!H:H, NewEmisData!$A:$A, "LDV", NewEmisData!$B:$B, $A99, NewEmisData!$C:$C, $H99, NewEmisData!$D:$D, BV$2))</f>
        <v>0.13017558107723801</v>
      </c>
      <c r="BW99" s="335">
        <f>$I99*IF($G99="Pickup", SUMIFS(NewEmisData!I:I, NewEmisData!$A:$A, "Pickup", NewEmisData!$B:$B, $A99, NewEmisData!$C:$C, $H99, NewEmisData!$D:$D, BW$2), SUMIFS(NewEmisData!I:I, NewEmisData!$A:$A, "LDV", NewEmisData!$B:$B, $A99, NewEmisData!$C:$C, $H99, NewEmisData!$D:$D, BW$2))</f>
        <v>0.100440458169382</v>
      </c>
      <c r="BX99" s="335">
        <f>$I99*IF($G99="Pickup", SUMIFS(NewEmisData!J:J, NewEmisData!$A:$A, "Pickup", NewEmisData!$B:$B, $A99, NewEmisData!$C:$C, $H99, NewEmisData!$D:$D, BX$2), SUMIFS(NewEmisData!J:J, NewEmisData!$A:$A, "LDV", NewEmisData!$B:$B, $A99, NewEmisData!$C:$C, $H99, NewEmisData!$D:$D, BX$2))</f>
        <v>8.97107600839811E-2</v>
      </c>
      <c r="BY99" s="335">
        <f>$I99*IF($G99="Pickup", SUMIFS(NewEmisData!K:K, NewEmisData!$A:$A, "Pickup", NewEmisData!$B:$B, $A99, NewEmisData!$C:$C, $H99, NewEmisData!$D:$D, BY$2), SUMIFS(NewEmisData!K:K, NewEmisData!$A:$A, "LDV", NewEmisData!$B:$B, $A99, NewEmisData!$C:$C, $H99, NewEmisData!$D:$D, BY$2))</f>
        <v>8.5999644659815494E-2</v>
      </c>
      <c r="BZ99" s="335">
        <f>$I99*IF($G99="Pickup", SUMIFS(NewEmisData!L:L, NewEmisData!$A:$A, "Pickup", NewEmisData!$B:$B, $A99, NewEmisData!$C:$C, $H99, NewEmisData!$D:$D, BZ$2), SUMIFS(NewEmisData!L:L, NewEmisData!$A:$A, "LDV", NewEmisData!$B:$B, $A99, NewEmisData!$C:$C, $H99, NewEmisData!$D:$D, BZ$2))</f>
        <v>8.5474566063168403E-2</v>
      </c>
      <c r="CA99" s="335">
        <f>$I99*IF($G99="Pickup", SUMIFS(NewEmisData!M:M, NewEmisData!$A:$A, "Pickup", NewEmisData!$B:$B, $A99, NewEmisData!$C:$C, $H99, NewEmisData!$D:$D, CA$2), SUMIFS(NewEmisData!M:M, NewEmisData!$A:$A, "LDV", NewEmisData!$B:$B, $A99, NewEmisData!$C:$C, $H99, NewEmisData!$D:$D, CA$2))</f>
        <v>8.5401598704344606E-2</v>
      </c>
      <c r="CB99" s="335">
        <v>8.150002687780894E-2</v>
      </c>
      <c r="CC99" s="335">
        <f>$I99*IF($G99="Pickup", SUMIFS(NewEmisData!E:E, NewEmisData!$A:$A, "Pickup", NewEmisData!$B:$B, $A99, NewEmisData!$C:$C, $H99, NewEmisData!$D:$D, CC$2), SUMIFS(NewEmisData!E:E, NewEmisData!$A:$A, "LDV", NewEmisData!$B:$B, $A99, NewEmisData!$C:$C, $H99, NewEmisData!$D:$D, CC$2))</f>
        <v>2.2035373098919599E-2</v>
      </c>
      <c r="CD99" s="335">
        <f>$I99*IF($G99="Pickup", SUMIFS(NewEmisData!F:F, NewEmisData!$A:$A, "Pickup", NewEmisData!$B:$B, $A99, NewEmisData!$C:$C, $H99, NewEmisData!$D:$D, CD$2), SUMIFS(NewEmisData!F:F, NewEmisData!$A:$A, "LDV", NewEmisData!$B:$B, $A99, NewEmisData!$C:$C, $H99, NewEmisData!$D:$D, CD$2))</f>
        <v>2.2894892898314201E-2</v>
      </c>
      <c r="CE99" s="335">
        <f>$I99*IF($G99="Pickup", SUMIFS(NewEmisData!G:G, NewEmisData!$A:$A, "Pickup", NewEmisData!$B:$B, $A99, NewEmisData!$C:$C, $H99, NewEmisData!$D:$D, CE$2), SUMIFS(NewEmisData!G:G, NewEmisData!$A:$A, "LDV", NewEmisData!$B:$B, $A99, NewEmisData!$C:$C, $H99, NewEmisData!$D:$D, CE$2))</f>
        <v>2.42297057425616E-2</v>
      </c>
      <c r="CF99" s="335">
        <f>$I99*IF($G99="Pickup", SUMIFS(NewEmisData!H:H, NewEmisData!$A:$A, "Pickup", NewEmisData!$B:$B, $A99, NewEmisData!$C:$C, $H99, NewEmisData!$D:$D, CF$2), SUMIFS(NewEmisData!H:H, NewEmisData!$A:$A, "LDV", NewEmisData!$B:$B, $A99, NewEmisData!$C:$C, $H99, NewEmisData!$D:$D, CF$2))</f>
        <v>2.4527044939664899E-2</v>
      </c>
      <c r="CG99" s="335">
        <f>$I99*IF($G99="Pickup", SUMIFS(NewEmisData!I:I, NewEmisData!$A:$A, "Pickup", NewEmisData!$B:$B, $A99, NewEmisData!$C:$C, $H99, NewEmisData!$D:$D, CG$2), SUMIFS(NewEmisData!I:I, NewEmisData!$A:$A, "LDV", NewEmisData!$B:$B, $A99, NewEmisData!$C:$C, $H99, NewEmisData!$D:$D, CG$2))</f>
        <v>2.4669114217942201E-2</v>
      </c>
      <c r="CH99" s="335">
        <f>$I99*IF($G99="Pickup", SUMIFS(NewEmisData!J:J, NewEmisData!$A:$A, "Pickup", NewEmisData!$B:$B, $A99, NewEmisData!$C:$C, $H99, NewEmisData!$D:$D, CH$2), SUMIFS(NewEmisData!J:J, NewEmisData!$A:$A, "LDV", NewEmisData!$B:$B, $A99, NewEmisData!$C:$C, $H99, NewEmisData!$D:$D, CH$2))</f>
        <v>2.47060770187486E-2</v>
      </c>
      <c r="CI99" s="335">
        <f>$I99*IF($G99="Pickup", SUMIFS(NewEmisData!K:K, NewEmisData!$A:$A, "Pickup", NewEmisData!$B:$B, $A99, NewEmisData!$C:$C, $H99, NewEmisData!$D:$D, CI$2), SUMIFS(NewEmisData!K:K, NewEmisData!$A:$A, "LDV", NewEmisData!$B:$B, $A99, NewEmisData!$C:$C, $H99, NewEmisData!$D:$D, CI$2))</f>
        <v>2.4705240739407899E-2</v>
      </c>
      <c r="CJ99" s="335">
        <f>$I99*IF($G99="Pickup", SUMIFS(NewEmisData!L:L, NewEmisData!$A:$A, "Pickup", NewEmisData!$B:$B, $A99, NewEmisData!$C:$C, $H99, NewEmisData!$D:$D, CJ$2), SUMIFS(NewEmisData!L:L, NewEmisData!$A:$A, "LDV", NewEmisData!$B:$B, $A99, NewEmisData!$C:$C, $H99, NewEmisData!$D:$D, CJ$2))</f>
        <v>2.4711996515782101E-2</v>
      </c>
      <c r="CK99" s="335">
        <f>$I99*IF($G99="Pickup", SUMIFS(NewEmisData!M:M, NewEmisData!$A:$A, "Pickup", NewEmisData!$B:$B, $A99, NewEmisData!$C:$C, $H99, NewEmisData!$D:$D, CK$2), SUMIFS(NewEmisData!M:M, NewEmisData!$A:$A, "LDV", NewEmisData!$B:$B, $A99, NewEmisData!$C:$C, $H99, NewEmisData!$D:$D, CK$2))</f>
        <v>2.4712072953052701E-2</v>
      </c>
      <c r="CL99" s="335">
        <v>2.2181963950320412E-2</v>
      </c>
      <c r="CM99" s="335">
        <f>$I99*IF($G99="Pickup", SUMIFS(NewEmisData!E:E, NewEmisData!$A:$A, "Pickup", NewEmisData!$B:$B, $A99, NewEmisData!$C:$C, $H99, NewEmisData!$D:$D, CM$2), SUMIFS(NewEmisData!E:E, NewEmisData!$A:$A, "LDV", NewEmisData!$B:$B, $A99, NewEmisData!$C:$C, $H99, NewEmisData!$D:$D, CM$2))</f>
        <v>3.70678643474179E-3</v>
      </c>
      <c r="CN99" s="335">
        <f>$I99*IF($G99="Pickup", SUMIFS(NewEmisData!F:F, NewEmisData!$A:$A, "Pickup", NewEmisData!$B:$B, $A99, NewEmisData!$C:$C, $H99, NewEmisData!$D:$D, CN$2), SUMIFS(NewEmisData!F:F, NewEmisData!$A:$A, "LDV", NewEmisData!$B:$B, $A99, NewEmisData!$C:$C, $H99, NewEmisData!$D:$D, CN$2))</f>
        <v>3.9107302246733297E-3</v>
      </c>
      <c r="CO99" s="335">
        <f>$I99*IF($G99="Pickup", SUMIFS(NewEmisData!G:G, NewEmisData!$A:$A, "Pickup", NewEmisData!$B:$B, $A99, NewEmisData!$C:$C, $H99, NewEmisData!$D:$D, CO$2), SUMIFS(NewEmisData!G:G, NewEmisData!$A:$A, "LDV", NewEmisData!$B:$B, $A99, NewEmisData!$C:$C, $H99, NewEmisData!$D:$D, CO$2))</f>
        <v>3.7509054745099501E-3</v>
      </c>
      <c r="CP99" s="335">
        <f>$I99*IF($G99="Pickup", SUMIFS(NewEmisData!H:H, NewEmisData!$A:$A, "Pickup", NewEmisData!$B:$B, $A99, NewEmisData!$C:$C, $H99, NewEmisData!$D:$D, CP$2), SUMIFS(NewEmisData!H:H, NewEmisData!$A:$A, "LDV", NewEmisData!$B:$B, $A99, NewEmisData!$C:$C, $H99, NewEmisData!$D:$D, CP$2))</f>
        <v>3.7469316923085401E-3</v>
      </c>
      <c r="CQ99" s="335">
        <f>$I99*IF($G99="Pickup", SUMIFS(NewEmisData!I:I, NewEmisData!$A:$A, "Pickup", NewEmisData!$B:$B, $A99, NewEmisData!$C:$C, $H99, NewEmisData!$D:$D, CQ$2), SUMIFS(NewEmisData!I:I, NewEmisData!$A:$A, "LDV", NewEmisData!$B:$B, $A99, NewEmisData!$C:$C, $H99, NewEmisData!$D:$D, CQ$2))</f>
        <v>3.7551613445810099E-3</v>
      </c>
      <c r="CR99" s="335">
        <f>$I99*IF($G99="Pickup", SUMIFS(NewEmisData!J:J, NewEmisData!$A:$A, "Pickup", NewEmisData!$B:$B, $A99, NewEmisData!$C:$C, $H99, NewEmisData!$D:$D, CR$2), SUMIFS(NewEmisData!J:J, NewEmisData!$A:$A, "LDV", NewEmisData!$B:$B, $A99, NewEmisData!$C:$C, $H99, NewEmisData!$D:$D, CR$2))</f>
        <v>3.76875923577577E-3</v>
      </c>
      <c r="CS99" s="335">
        <f>$I99*IF($G99="Pickup", SUMIFS(NewEmisData!K:K, NewEmisData!$A:$A, "Pickup", NewEmisData!$B:$B, $A99, NewEmisData!$C:$C, $H99, NewEmisData!$D:$D, CS$2), SUMIFS(NewEmisData!K:K, NewEmisData!$A:$A, "LDV", NewEmisData!$B:$B, $A99, NewEmisData!$C:$C, $H99, NewEmisData!$D:$D, CS$2))</f>
        <v>3.7721628299732099E-3</v>
      </c>
      <c r="CT99" s="335">
        <f>$I99*IF($G99="Pickup", SUMIFS(NewEmisData!L:L, NewEmisData!$A:$A, "Pickup", NewEmisData!$B:$B, $A99, NewEmisData!$C:$C, $H99, NewEmisData!$D:$D, CT$2), SUMIFS(NewEmisData!L:L, NewEmisData!$A:$A, "LDV", NewEmisData!$B:$B, $A99, NewEmisData!$C:$C, $H99, NewEmisData!$D:$D, CT$2))</f>
        <v>3.7736818425326002E-3</v>
      </c>
      <c r="CU99" s="335">
        <f>$I99*IF($G99="Pickup", SUMIFS(NewEmisData!M:M, NewEmisData!$A:$A, "Pickup", NewEmisData!$B:$B, $A99, NewEmisData!$C:$C, $H99, NewEmisData!$D:$D, CU$2), SUMIFS(NewEmisData!M:M, NewEmisData!$A:$A, "LDV", NewEmisData!$B:$B, $A99, NewEmisData!$C:$C, $H99, NewEmisData!$D:$D, CU$2))</f>
        <v>3.77444846136267E-3</v>
      </c>
      <c r="CV99" s="335">
        <v>2.3568513937467224E-3</v>
      </c>
      <c r="CW99" s="335">
        <v>0.12767609553272316</v>
      </c>
      <c r="CX99" s="335">
        <v>6.0965444660888601E-2</v>
      </c>
      <c r="CY99" s="335">
        <v>1.6598456567846732E-2</v>
      </c>
      <c r="CZ99" s="335">
        <v>3.3604812012321423E-3</v>
      </c>
      <c r="DA99" s="335">
        <v>1.5241571918114991E-3</v>
      </c>
      <c r="DB99" s="335">
        <v>1.0003681376209209E-3</v>
      </c>
      <c r="DC99" s="335">
        <v>9.0365490602724134E-4</v>
      </c>
      <c r="DD99" s="335">
        <v>8.9947941829660093E-4</v>
      </c>
      <c r="DE99" s="335">
        <v>8.980159958761482E-4</v>
      </c>
      <c r="DF99" s="335">
        <v>8.980159958761482E-4</v>
      </c>
      <c r="DG99" s="335">
        <f>$I99*IF($G99="Pickup", SUMIFS(NewEmisData!E:E, NewEmisData!$A:$A, "Pickup", NewEmisData!$B:$B, $A99, NewEmisData!$C:$C, $H99, NewEmisData!$D:$D, DG$2), SUMIFS(NewEmisData!E:E, NewEmisData!$A:$A, "LDV", NewEmisData!$B:$B, $A99, NewEmisData!$C:$C, $H99, NewEmisData!$D:$D, DG$2))</f>
        <v>0</v>
      </c>
      <c r="DH99" s="335">
        <f>$I99*IF($G99="Pickup", SUMIFS(NewEmisData!F:F, NewEmisData!$A:$A, "Pickup", NewEmisData!$B:$B, $A99, NewEmisData!$C:$C, $H99, NewEmisData!$D:$D, DH$2), SUMIFS(NewEmisData!F:F, NewEmisData!$A:$A, "LDV", NewEmisData!$B:$B, $A99, NewEmisData!$C:$C, $H99, NewEmisData!$D:$D, DH$2))</f>
        <v>0</v>
      </c>
      <c r="DI99" s="335">
        <f>$I99*IF($G99="Pickup", SUMIFS(NewEmisData!G:G, NewEmisData!$A:$A, "Pickup", NewEmisData!$B:$B, $A99, NewEmisData!$C:$C, $H99, NewEmisData!$D:$D, DI$2), SUMIFS(NewEmisData!G:G, NewEmisData!$A:$A, "LDV", NewEmisData!$B:$B, $A99, NewEmisData!$C:$C, $H99, NewEmisData!$D:$D, DI$2))</f>
        <v>0</v>
      </c>
      <c r="DJ99" s="335">
        <f>$I99*IF($G99="Pickup", SUMIFS(NewEmisData!H:H, NewEmisData!$A:$A, "Pickup", NewEmisData!$B:$B, $A99, NewEmisData!$C:$C, $H99, NewEmisData!$D:$D, DJ$2), SUMIFS(NewEmisData!H:H, NewEmisData!$A:$A, "LDV", NewEmisData!$B:$B, $A99, NewEmisData!$C:$C, $H99, NewEmisData!$D:$D, DJ$2))</f>
        <v>0</v>
      </c>
      <c r="DK99" s="335">
        <f>$I99*IF($G99="Pickup", SUMIFS(NewEmisData!I:I, NewEmisData!$A:$A, "Pickup", NewEmisData!$B:$B, $A99, NewEmisData!$C:$C, $H99, NewEmisData!$D:$D, DK$2), SUMIFS(NewEmisData!I:I, NewEmisData!$A:$A, "LDV", NewEmisData!$B:$B, $A99, NewEmisData!$C:$C, $H99, NewEmisData!$D:$D, DK$2))</f>
        <v>0</v>
      </c>
      <c r="DL99" s="335">
        <f>$I99*IF($G99="Pickup", SUMIFS(NewEmisData!J:J, NewEmisData!$A:$A, "Pickup", NewEmisData!$B:$B, $A99, NewEmisData!$C:$C, $H99, NewEmisData!$D:$D, DL$2), SUMIFS(NewEmisData!J:J, NewEmisData!$A:$A, "LDV", NewEmisData!$B:$B, $A99, NewEmisData!$C:$C, $H99, NewEmisData!$D:$D, DL$2))</f>
        <v>0</v>
      </c>
      <c r="DM99" s="335">
        <f>$I99*IF($G99="Pickup", SUMIFS(NewEmisData!K:K, NewEmisData!$A:$A, "Pickup", NewEmisData!$B:$B, $A99, NewEmisData!$C:$C, $H99, NewEmisData!$D:$D, DM$2), SUMIFS(NewEmisData!K:K, NewEmisData!$A:$A, "LDV", NewEmisData!$B:$B, $A99, NewEmisData!$C:$C, $H99, NewEmisData!$D:$D, DM$2))</f>
        <v>0</v>
      </c>
      <c r="DN99" s="335">
        <f>$I99*IF($G99="Pickup", SUMIFS(NewEmisData!L:L, NewEmisData!$A:$A, "Pickup", NewEmisData!$B:$B, $A99, NewEmisData!$C:$C, $H99, NewEmisData!$D:$D, DN$2), SUMIFS(NewEmisData!L:L, NewEmisData!$A:$A, "LDV", NewEmisData!$B:$B, $A99, NewEmisData!$C:$C, $H99, NewEmisData!$D:$D, DN$2))</f>
        <v>0</v>
      </c>
      <c r="DO99" s="335">
        <f>$I99*IF($G99="Pickup", SUMIFS(NewEmisData!M:M, NewEmisData!$A:$A, "Pickup", NewEmisData!$B:$B, $A99, NewEmisData!$C:$C, $H99, NewEmisData!$D:$D, DO$2), SUMIFS(NewEmisData!M:M, NewEmisData!$A:$A, "LDV", NewEmisData!$B:$B, $A99, NewEmisData!$C:$C, $H99, NewEmisData!$D:$D, DO$2))</f>
        <v>0</v>
      </c>
      <c r="DP99" s="335">
        <v>1.3040587281867905E-3</v>
      </c>
      <c r="DQ99" s="335">
        <f>$I99*IF($G99="Pickup", SUMIFS(NewEmisData!E:E, NewEmisData!$A:$A, "Pickup", NewEmisData!$B:$B, $A99, NewEmisData!$C:$C, $H99, NewEmisData!$D:$D, DQ$2), SUMIFS(NewEmisData!E:E, NewEmisData!$A:$A, "LDV", NewEmisData!$B:$B, $A99, NewEmisData!$C:$C, $H99, NewEmisData!$D:$D, DQ$2))</f>
        <v>2.8722477337995801E-2</v>
      </c>
      <c r="DR99" s="335">
        <f>$I99*IF($G99="Pickup", SUMIFS(NewEmisData!F:F, NewEmisData!$A:$A, "Pickup", NewEmisData!$B:$B, $A99, NewEmisData!$C:$C, $H99, NewEmisData!$D:$D, DR$2), SUMIFS(NewEmisData!F:F, NewEmisData!$A:$A, "LDV", NewEmisData!$B:$B, $A99, NewEmisData!$C:$C, $H99, NewEmisData!$D:$D, DR$2))</f>
        <v>6.4606485790754897E-2</v>
      </c>
      <c r="DS99" s="335">
        <f>$I99*IF($G99="Pickup", SUMIFS(NewEmisData!G:G, NewEmisData!$A:$A, "Pickup", NewEmisData!$B:$B, $A99, NewEmisData!$C:$C, $H99, NewEmisData!$D:$D, DS$2), SUMIFS(NewEmisData!G:G, NewEmisData!$A:$A, "LDV", NewEmisData!$B:$B, $A99, NewEmisData!$C:$C, $H99, NewEmisData!$D:$D, DS$2))</f>
        <v>9.3319037791356599E-2</v>
      </c>
      <c r="DT99" s="335">
        <f>$I99*IF($G99="Pickup", SUMIFS(NewEmisData!H:H, NewEmisData!$A:$A, "Pickup", NewEmisData!$B:$B, $A99, NewEmisData!$C:$C, $H99, NewEmisData!$D:$D, DT$2), SUMIFS(NewEmisData!H:H, NewEmisData!$A:$A, "LDV", NewEmisData!$B:$B, $A99, NewEmisData!$C:$C, $H99, NewEmisData!$D:$D, DT$2))</f>
        <v>9.5486056411250894E-2</v>
      </c>
      <c r="DU99" s="335">
        <f>$I99*IF($G99="Pickup", SUMIFS(NewEmisData!I:I, NewEmisData!$A:$A, "Pickup", NewEmisData!$B:$B, $A99, NewEmisData!$C:$C, $H99, NewEmisData!$D:$D, DU$2), SUMIFS(NewEmisData!I:I, NewEmisData!$A:$A, "LDV", NewEmisData!$B:$B, $A99, NewEmisData!$C:$C, $H99, NewEmisData!$D:$D, DU$2))</f>
        <v>9.0679097887051197E-2</v>
      </c>
      <c r="DV99" s="335">
        <f>$I99*IF($G99="Pickup", SUMIFS(NewEmisData!J:J, NewEmisData!$A:$A, "Pickup", NewEmisData!$B:$B, $A99, NewEmisData!$C:$C, $H99, NewEmisData!$D:$D, DV$2), SUMIFS(NewEmisData!J:J, NewEmisData!$A:$A, "LDV", NewEmisData!$B:$B, $A99, NewEmisData!$C:$C, $H99, NewEmisData!$D:$D, DV$2))</f>
        <v>8.8339895003666999E-2</v>
      </c>
      <c r="DW99" s="335">
        <f>$I99*IF($G99="Pickup", SUMIFS(NewEmisData!K:K, NewEmisData!$A:$A, "Pickup", NewEmisData!$B:$B, $A99, NewEmisData!$C:$C, $H99, NewEmisData!$D:$D, DW$2), SUMIFS(NewEmisData!K:K, NewEmisData!$A:$A, "LDV", NewEmisData!$B:$B, $A99, NewEmisData!$C:$C, $H99, NewEmisData!$D:$D, DW$2))</f>
        <v>8.74824228447562E-2</v>
      </c>
      <c r="DX99" s="335">
        <f>$I99*IF($G99="Pickup", SUMIFS(NewEmisData!L:L, NewEmisData!$A:$A, "Pickup", NewEmisData!$B:$B, $A99, NewEmisData!$C:$C, $H99, NewEmisData!$D:$D, DX$2), SUMIFS(NewEmisData!L:L, NewEmisData!$A:$A, "LDV", NewEmisData!$B:$B, $A99, NewEmisData!$C:$C, $H99, NewEmisData!$D:$D, DX$2))</f>
        <v>8.6924326776294594E-2</v>
      </c>
      <c r="DY99" s="335">
        <f>$I99*IF($G99="Pickup", SUMIFS(NewEmisData!M:M, NewEmisData!$A:$A, "Pickup", NewEmisData!$B:$B, $A99, NewEmisData!$C:$C, $H99, NewEmisData!$D:$D, DY$2), SUMIFS(NewEmisData!M:M, NewEmisData!$A:$A, "LDV", NewEmisData!$B:$B, $A99, NewEmisData!$C:$C, $H99, NewEmisData!$D:$D, DY$2))</f>
        <v>8.6846961618559398E-2</v>
      </c>
      <c r="DZ99" s="335">
        <v>7.9378330079915432E-2</v>
      </c>
      <c r="EA99" s="335">
        <f t="shared" si="118"/>
        <v>824.08783613849801</v>
      </c>
      <c r="EB99" s="335">
        <f t="shared" si="119"/>
        <v>839.56905970226001</v>
      </c>
      <c r="EC99" s="335">
        <f t="shared" si="120"/>
        <v>700.00511881432499</v>
      </c>
      <c r="ED99" s="335">
        <f t="shared" si="121"/>
        <v>640.42628986700595</v>
      </c>
      <c r="EE99" s="335">
        <f t="shared" si="122"/>
        <v>610.22294845773899</v>
      </c>
      <c r="EF99" s="335">
        <f t="shared" si="123"/>
        <v>600.13082932178804</v>
      </c>
      <c r="EG99" s="335">
        <f t="shared" si="124"/>
        <v>595.91623298286004</v>
      </c>
      <c r="EH99" s="335">
        <f t="shared" si="125"/>
        <v>595.02405195630899</v>
      </c>
      <c r="EI99" s="335">
        <f t="shared" si="126"/>
        <v>594.87606348692998</v>
      </c>
      <c r="EJ99" s="335">
        <f t="shared" si="127"/>
        <v>0.51895197956857197</v>
      </c>
      <c r="EK99" s="335">
        <f t="shared" si="128"/>
        <v>3.5836248871385799</v>
      </c>
      <c r="EL99" s="335">
        <f t="shared" si="129"/>
        <v>2.4620255710196099</v>
      </c>
      <c r="EM99" s="335">
        <f t="shared" si="130"/>
        <v>1.0992466046413001</v>
      </c>
      <c r="EN99" s="335">
        <f t="shared" si="131"/>
        <v>0.61428485989636905</v>
      </c>
      <c r="EO99" s="335">
        <f t="shared" si="132"/>
        <v>0.46060834805441597</v>
      </c>
      <c r="EP99" s="335">
        <f t="shared" si="133"/>
        <v>0.39893050209221598</v>
      </c>
      <c r="EQ99" s="335">
        <f t="shared" si="134"/>
        <v>0.37710706015261702</v>
      </c>
      <c r="ER99" s="335">
        <f t="shared" si="135"/>
        <v>0.37446109942407202</v>
      </c>
      <c r="ES99" s="335">
        <f t="shared" si="136"/>
        <v>0.37384740613575301</v>
      </c>
      <c r="ET99" s="335">
        <f t="shared" si="137"/>
        <v>0.31264891292629016</v>
      </c>
      <c r="EU99" s="335">
        <f t="shared" si="138"/>
        <v>2.02987259654193E-2</v>
      </c>
      <c r="EV99" s="335">
        <f t="shared" si="139"/>
        <v>2.03517774676031E-2</v>
      </c>
      <c r="EW99" s="335">
        <f t="shared" si="140"/>
        <v>5.8874063451475004E-3</v>
      </c>
      <c r="EX99" s="335">
        <f t="shared" si="141"/>
        <v>5.3488332355279998E-3</v>
      </c>
      <c r="EY99" s="335">
        <f t="shared" si="142"/>
        <v>5.0900786712235798E-3</v>
      </c>
      <c r="EZ99" s="335">
        <f t="shared" si="143"/>
        <v>5.0048506801569003E-3</v>
      </c>
      <c r="FA99" s="335">
        <f t="shared" si="144"/>
        <v>4.9682251231770204E-3</v>
      </c>
      <c r="FB99" s="335">
        <f t="shared" si="145"/>
        <v>4.96078702640931E-3</v>
      </c>
      <c r="FC99" s="335">
        <f t="shared" si="146"/>
        <v>4.9595532329322397E-3</v>
      </c>
      <c r="FD99" s="335">
        <f t="shared" si="147"/>
        <v>4.2403248188809025E-3</v>
      </c>
      <c r="FE99" s="335">
        <f t="shared" si="148"/>
        <v>0.30693299916758499</v>
      </c>
      <c r="FF99" s="335">
        <f t="shared" si="149"/>
        <v>0.21185033519336999</v>
      </c>
      <c r="FG99" s="335">
        <f t="shared" si="150"/>
        <v>0.101369059406912</v>
      </c>
      <c r="FH99" s="335">
        <f t="shared" si="151"/>
        <v>7.95683518047864E-2</v>
      </c>
      <c r="FI99" s="335">
        <f t="shared" si="152"/>
        <v>7.4197456346946605E-2</v>
      </c>
      <c r="FJ99" s="335">
        <f t="shared" si="153"/>
        <v>7.3221606155705804E-2</v>
      </c>
      <c r="FK99" s="335">
        <f t="shared" si="154"/>
        <v>7.2591041246683793E-2</v>
      </c>
      <c r="FL99" s="335">
        <f t="shared" si="155"/>
        <v>7.2574485210858894E-2</v>
      </c>
      <c r="FM99" s="335">
        <f t="shared" si="156"/>
        <v>7.2572582897330901E-2</v>
      </c>
      <c r="FN99" s="335">
        <f t="shared" si="157"/>
        <v>5.2834708622229692E-2</v>
      </c>
      <c r="FO99" s="335">
        <f t="shared" si="158"/>
        <v>0.22631284143381999</v>
      </c>
      <c r="FP99" s="335">
        <f t="shared" si="159"/>
        <v>0.138752652450124</v>
      </c>
      <c r="FQ99" s="335">
        <f t="shared" si="160"/>
        <v>4.4082850284758598E-2</v>
      </c>
      <c r="FR99" s="335">
        <f t="shared" si="161"/>
        <v>2.4660510368797298E-2</v>
      </c>
      <c r="FS99" s="335">
        <f t="shared" si="162"/>
        <v>1.9977913759074699E-2</v>
      </c>
      <c r="FT99" s="335">
        <f t="shared" si="163"/>
        <v>1.9194563239000099E-2</v>
      </c>
      <c r="FU99" s="335">
        <f t="shared" si="164"/>
        <v>1.8639801665147299E-2</v>
      </c>
      <c r="FV99" s="335">
        <f t="shared" si="165"/>
        <v>1.86279441096215E-2</v>
      </c>
      <c r="FW99" s="335">
        <f t="shared" si="166"/>
        <v>1.8626400356050201E-2</v>
      </c>
      <c r="FX99" s="335">
        <f t="shared" si="167"/>
        <v>1.4243276255751064E-2</v>
      </c>
    </row>
    <row r="100" spans="1:180" x14ac:dyDescent="0.2">
      <c r="A100" s="305" t="str">
        <f>IF(LEFT(TRIM(TechData_All!AJ61),1)="*", _xlfn.CONCAT("*","R2"), "R2")</f>
        <v>R2</v>
      </c>
      <c r="B100" s="305" t="str">
        <f>TechData_All!A61</f>
        <v>TLPETHX11</v>
      </c>
      <c r="C100" s="305" t="str">
        <f>TechData_All!C61</f>
        <v>TL.E85X.P.ETHX.2011</v>
      </c>
      <c r="D100" s="301" t="str">
        <f>TechData_All!D61</f>
        <v>bn-vmt, bn-vmt/a</v>
      </c>
      <c r="E100" s="301" t="str">
        <f>TechData_All!E61</f>
        <v>TLE85X</v>
      </c>
      <c r="F100" s="301" t="str">
        <f>TechData_All!F61</f>
        <v>TL</v>
      </c>
      <c r="G100" s="315" t="s">
        <v>820</v>
      </c>
      <c r="H100" s="315" t="s">
        <v>817</v>
      </c>
      <c r="I100" s="315">
        <v>1</v>
      </c>
      <c r="J100" s="315" t="str">
        <f t="shared" si="168"/>
        <v>Pickup-E85</v>
      </c>
      <c r="K100" s="335">
        <f>$I100*IF($G100="Pickup", SUMIFS(NewEmisData!E:E, NewEmisData!$A:$A, "Pickup", NewEmisData!$B:$B, $A100, NewEmisData!$C:$C, $H100, NewEmisData!$D:$D, K$2), SUMIFS(NewEmisData!E:E, NewEmisData!$A:$A, "LDV", NewEmisData!$B:$B, $A100, NewEmisData!$C:$C, $H100, NewEmisData!$D:$D, K$2))</f>
        <v>515.41265401278702</v>
      </c>
      <c r="L100" s="335">
        <f>$I100*IF($G100="Pickup", SUMIFS(NewEmisData!F:F, NewEmisData!$A:$A, "Pickup", NewEmisData!$B:$B, $A100, NewEmisData!$C:$C, $H100, NewEmisData!$D:$D, L$2), SUMIFS(NewEmisData!F:F, NewEmisData!$A:$A, "LDV", NewEmisData!$B:$B, $A100, NewEmisData!$C:$C, $H100, NewEmisData!$D:$D, L$2))</f>
        <v>495.72565072683199</v>
      </c>
      <c r="M100" s="335">
        <f>$I100*IF($G100="Pickup", SUMIFS(NewEmisData!G:G, NewEmisData!$A:$A, "Pickup", NewEmisData!$B:$B, $A100, NewEmisData!$C:$C, $H100, NewEmisData!$D:$D, M$2), SUMIFS(NewEmisData!G:G, NewEmisData!$A:$A, "LDV", NewEmisData!$B:$B, $A100, NewEmisData!$C:$C, $H100, NewEmisData!$D:$D, M$2))</f>
        <v>466.30284557048498</v>
      </c>
      <c r="N100" s="335">
        <f>$I100*IF($G100="Pickup", SUMIFS(NewEmisData!H:H, NewEmisData!$A:$A, "Pickup", NewEmisData!$B:$B, $A100, NewEmisData!$C:$C, $H100, NewEmisData!$D:$D, N$2), SUMIFS(NewEmisData!H:H, NewEmisData!$A:$A, "LDV", NewEmisData!$B:$B, $A100, NewEmisData!$C:$C, $H100, NewEmisData!$D:$D, N$2))</f>
        <v>400.49308832066498</v>
      </c>
      <c r="O100" s="335">
        <f>$I100*IF($G100="Pickup", SUMIFS(NewEmisData!I:I, NewEmisData!$A:$A, "Pickup", NewEmisData!$B:$B, $A100, NewEmisData!$C:$C, $H100, NewEmisData!$D:$D, O$2), SUMIFS(NewEmisData!I:I, NewEmisData!$A:$A, "LDV", NewEmisData!$B:$B, $A100, NewEmisData!$C:$C, $H100, NewEmisData!$D:$D, O$2))</f>
        <v>377.62070608234501</v>
      </c>
      <c r="P100" s="335">
        <f>$I100*IF($G100="Pickup", SUMIFS(NewEmisData!J:J, NewEmisData!$A:$A, "Pickup", NewEmisData!$B:$B, $A100, NewEmisData!$C:$C, $H100, NewEmisData!$D:$D, P$2), SUMIFS(NewEmisData!J:J, NewEmisData!$A:$A, "LDV", NewEmisData!$B:$B, $A100, NewEmisData!$C:$C, $H100, NewEmisData!$D:$D, P$2))</f>
        <v>366.58198756937298</v>
      </c>
      <c r="Q100" s="335">
        <f>$I100*IF($G100="Pickup", SUMIFS(NewEmisData!K:K, NewEmisData!$A:$A, "Pickup", NewEmisData!$B:$B, $A100, NewEmisData!$C:$C, $H100, NewEmisData!$D:$D, Q$2), SUMIFS(NewEmisData!K:K, NewEmisData!$A:$A, "LDV", NewEmisData!$B:$B, $A100, NewEmisData!$C:$C, $H100, NewEmisData!$D:$D, Q$2))</f>
        <v>357.18712420633602</v>
      </c>
      <c r="R100" s="335">
        <f>$I100*IF($G100="Pickup", SUMIFS(NewEmisData!L:L, NewEmisData!$A:$A, "Pickup", NewEmisData!$B:$B, $A100, NewEmisData!$C:$C, $H100, NewEmisData!$D:$D, R$2), SUMIFS(NewEmisData!L:L, NewEmisData!$A:$A, "LDV", NewEmisData!$B:$B, $A100, NewEmisData!$C:$C, $H100, NewEmisData!$D:$D, R$2))</f>
        <v>355.11774520420602</v>
      </c>
      <c r="S100" s="335">
        <f>$I100*IF($G100="Pickup", SUMIFS(NewEmisData!M:M, NewEmisData!$A:$A, "Pickup", NewEmisData!$B:$B, $A100, NewEmisData!$C:$C, $H100, NewEmisData!$D:$D, S$2), SUMIFS(NewEmisData!M:M, NewEmisData!$A:$A, "LDV", NewEmisData!$B:$B, $A100, NewEmisData!$C:$C, $H100, NewEmisData!$D:$D, S$2))</f>
        <v>355.010802692543</v>
      </c>
      <c r="T100" s="335">
        <v>0.26615030329306139</v>
      </c>
      <c r="U100" s="335">
        <f>$I100*IF($G100="Pickup", SUMIFS(NewEmisData!E:E, NewEmisData!$A:$A, "Pickup", NewEmisData!$B:$B, $A100, NewEmisData!$C:$C, $H100, NewEmisData!$D:$D, U$2), SUMIFS(NewEmisData!E:E, NewEmisData!$A:$A, "LDV", NewEmisData!$B:$B, $A100, NewEmisData!$C:$C, $H100, NewEmisData!$D:$D, U$2))</f>
        <v>5.8295553273583399E-2</v>
      </c>
      <c r="V100" s="335">
        <f>$I100*IF($G100="Pickup", SUMIFS(NewEmisData!F:F, NewEmisData!$A:$A, "Pickup", NewEmisData!$B:$B, $A100, NewEmisData!$C:$C, $H100, NewEmisData!$D:$D, V$2), SUMIFS(NewEmisData!F:F, NewEmisData!$A:$A, "LDV", NewEmisData!$B:$B, $A100, NewEmisData!$C:$C, $H100, NewEmisData!$D:$D, V$2))</f>
        <v>5.9591370571141403E-2</v>
      </c>
      <c r="W100" s="335">
        <f>$I100*IF($G100="Pickup", SUMIFS(NewEmisData!G:G, NewEmisData!$A:$A, "Pickup", NewEmisData!$B:$B, $A100, NewEmisData!$C:$C, $H100, NewEmisData!$D:$D, W$2), SUMIFS(NewEmisData!G:G, NewEmisData!$A:$A, "LDV", NewEmisData!$B:$B, $A100, NewEmisData!$C:$C, $H100, NewEmisData!$D:$D, W$2))</f>
        <v>4.34348090282081E-2</v>
      </c>
      <c r="X100" s="335">
        <f>$I100*IF($G100="Pickup", SUMIFS(NewEmisData!H:H, NewEmisData!$A:$A, "Pickup", NewEmisData!$B:$B, $A100, NewEmisData!$C:$C, $H100, NewEmisData!$D:$D, X$2), SUMIFS(NewEmisData!H:H, NewEmisData!$A:$A, "LDV", NewEmisData!$B:$B, $A100, NewEmisData!$C:$C, $H100, NewEmisData!$D:$D, X$2))</f>
        <v>3.7456512556011803E-2</v>
      </c>
      <c r="Y100" s="335">
        <f>$I100*IF($G100="Pickup", SUMIFS(NewEmisData!I:I, NewEmisData!$A:$A, "Pickup", NewEmisData!$B:$B, $A100, NewEmisData!$C:$C, $H100, NewEmisData!$D:$D, Y$2), SUMIFS(NewEmisData!I:I, NewEmisData!$A:$A, "LDV", NewEmisData!$B:$B, $A100, NewEmisData!$C:$C, $H100, NewEmisData!$D:$D, Y$2))</f>
        <v>4.06763963348045E-2</v>
      </c>
      <c r="Z100" s="335">
        <f>$I100*IF($G100="Pickup", SUMIFS(NewEmisData!J:J, NewEmisData!$A:$A, "Pickup", NewEmisData!$B:$B, $A100, NewEmisData!$C:$C, $H100, NewEmisData!$D:$D, Z$2), SUMIFS(NewEmisData!J:J, NewEmisData!$A:$A, "LDV", NewEmisData!$B:$B, $A100, NewEmisData!$C:$C, $H100, NewEmisData!$D:$D, Z$2))</f>
        <v>4.0146325631244401E-2</v>
      </c>
      <c r="AA100" s="335">
        <f>$I100*IF($G100="Pickup", SUMIFS(NewEmisData!K:K, NewEmisData!$A:$A, "Pickup", NewEmisData!$B:$B, $A100, NewEmisData!$C:$C, $H100, NewEmisData!$D:$D, AA$2), SUMIFS(NewEmisData!K:K, NewEmisData!$A:$A, "LDV", NewEmisData!$B:$B, $A100, NewEmisData!$C:$C, $H100, NewEmisData!$D:$D, AA$2))</f>
        <v>3.6623590197759702E-2</v>
      </c>
      <c r="AB100" s="335">
        <f>$I100*IF($G100="Pickup", SUMIFS(NewEmisData!L:L, NewEmisData!$A:$A, "Pickup", NewEmisData!$B:$B, $A100, NewEmisData!$C:$C, $H100, NewEmisData!$D:$D, AB$2), SUMIFS(NewEmisData!L:L, NewEmisData!$A:$A, "LDV", NewEmisData!$B:$B, $A100, NewEmisData!$C:$C, $H100, NewEmisData!$D:$D, AB$2))</f>
        <v>3.5619265894834197E-2</v>
      </c>
      <c r="AC100" s="335">
        <f>$I100*IF($G100="Pickup", SUMIFS(NewEmisData!M:M, NewEmisData!$A:$A, "Pickup", NewEmisData!$B:$B, $A100, NewEmisData!$C:$C, $H100, NewEmisData!$D:$D, AC$2), SUMIFS(NewEmisData!M:M, NewEmisData!$A:$A, "LDV", NewEmisData!$B:$B, $A100, NewEmisData!$C:$C, $H100, NewEmisData!$D:$D, AC$2))</f>
        <v>3.55243560811122E-2</v>
      </c>
      <c r="AD100" s="335">
        <v>5.9143404970885341E-2</v>
      </c>
      <c r="AE100" s="335">
        <f>$I100*IF($G100="Pickup", SUMIFS(NewEmisData!E:E, NewEmisData!$A:$A, "Pickup", NewEmisData!$B:$B, $A100, NewEmisData!$C:$C, $H100, NewEmisData!$D:$D, AE$2), SUMIFS(NewEmisData!E:E, NewEmisData!$A:$A, "LDV", NewEmisData!$B:$B, $A100, NewEmisData!$C:$C, $H100, NewEmisData!$D:$D, AE$2))</f>
        <v>5.4570842404449904E-3</v>
      </c>
      <c r="AF100" s="335">
        <f>$I100*IF($G100="Pickup", SUMIFS(NewEmisData!F:F, NewEmisData!$A:$A, "Pickup", NewEmisData!$B:$B, $A100, NewEmisData!$C:$C, $H100, NewEmisData!$D:$D, AF$2), SUMIFS(NewEmisData!F:F, NewEmisData!$A:$A, "LDV", NewEmisData!$B:$B, $A100, NewEmisData!$C:$C, $H100, NewEmisData!$D:$D, AF$2))</f>
        <v>5.2486432258605402E-3</v>
      </c>
      <c r="AG100" s="335">
        <f>$I100*IF($G100="Pickup", SUMIFS(NewEmisData!G:G, NewEmisData!$A:$A, "Pickup", NewEmisData!$B:$B, $A100, NewEmisData!$C:$C, $H100, NewEmisData!$D:$D, AG$2), SUMIFS(NewEmisData!G:G, NewEmisData!$A:$A, "LDV", NewEmisData!$B:$B, $A100, NewEmisData!$C:$C, $H100, NewEmisData!$D:$D, AG$2))</f>
        <v>3.5906289436545098E-3</v>
      </c>
      <c r="AH100" s="335">
        <f>$I100*IF($G100="Pickup", SUMIFS(NewEmisData!H:H, NewEmisData!$A:$A, "Pickup", NewEmisData!$B:$B, $A100, NewEmisData!$C:$C, $H100, NewEmisData!$D:$D, AH$2), SUMIFS(NewEmisData!H:H, NewEmisData!$A:$A, "LDV", NewEmisData!$B:$B, $A100, NewEmisData!$C:$C, $H100, NewEmisData!$D:$D, AH$2))</f>
        <v>3.08388077171356E-3</v>
      </c>
      <c r="AI100" s="335">
        <f>$I100*IF($G100="Pickup", SUMIFS(NewEmisData!I:I, NewEmisData!$A:$A, "Pickup", NewEmisData!$B:$B, $A100, NewEmisData!$C:$C, $H100, NewEmisData!$D:$D, AI$2), SUMIFS(NewEmisData!I:I, NewEmisData!$A:$A, "LDV", NewEmisData!$B:$B, $A100, NewEmisData!$C:$C, $H100, NewEmisData!$D:$D, AI$2))</f>
        <v>2.9077590629193999E-3</v>
      </c>
      <c r="AJ100" s="335">
        <f>$I100*IF($G100="Pickup", SUMIFS(NewEmisData!J:J, NewEmisData!$A:$A, "Pickup", NewEmisData!$B:$B, $A100, NewEmisData!$C:$C, $H100, NewEmisData!$D:$D, AJ$2), SUMIFS(NewEmisData!J:J, NewEmisData!$A:$A, "LDV", NewEmisData!$B:$B, $A100, NewEmisData!$C:$C, $H100, NewEmisData!$D:$D, AJ$2))</f>
        <v>2.8227580222666701E-3</v>
      </c>
      <c r="AK100" s="335">
        <f>$I100*IF($G100="Pickup", SUMIFS(NewEmisData!K:K, NewEmisData!$A:$A, "Pickup", NewEmisData!$B:$B, $A100, NewEmisData!$C:$C, $H100, NewEmisData!$D:$D, AK$2), SUMIFS(NewEmisData!K:K, NewEmisData!$A:$A, "LDV", NewEmisData!$B:$B, $A100, NewEmisData!$C:$C, $H100, NewEmisData!$D:$D, AK$2))</f>
        <v>2.7504160800125698E-3</v>
      </c>
      <c r="AL100" s="335">
        <f>$I100*IF($G100="Pickup", SUMIFS(NewEmisData!L:L, NewEmisData!$A:$A, "Pickup", NewEmisData!$B:$B, $A100, NewEmisData!$C:$C, $H100, NewEmisData!$D:$D, AL$2), SUMIFS(NewEmisData!L:L, NewEmisData!$A:$A, "LDV", NewEmisData!$B:$B, $A100, NewEmisData!$C:$C, $H100, NewEmisData!$D:$D, AL$2))</f>
        <v>2.7344800570114798E-3</v>
      </c>
      <c r="AM100" s="335">
        <f>$I100*IF($G100="Pickup", SUMIFS(NewEmisData!M:M, NewEmisData!$A:$A, "Pickup", NewEmisData!$B:$B, $A100, NewEmisData!$C:$C, $H100, NewEmisData!$D:$D, AM$2), SUMIFS(NewEmisData!M:M, NewEmisData!$A:$A, "LDV", NewEmisData!$B:$B, $A100, NewEmisData!$C:$C, $H100, NewEmisData!$D:$D, AM$2))</f>
        <v>2.7336583386878299E-3</v>
      </c>
      <c r="AN100" s="335">
        <v>2.5617670759243757E-3</v>
      </c>
      <c r="AO100" s="335">
        <f>$I100*IF($G100="Pickup", SUMIFS(NewEmisData!E:E, NewEmisData!$A:$A, "Pickup", NewEmisData!$B:$B, $A100, NewEmisData!$C:$C, $H100, NewEmisData!$D:$D, AO$2), SUMIFS(NewEmisData!E:E, NewEmisData!$A:$A, "LDV", NewEmisData!$B:$B, $A100, NewEmisData!$C:$C, $H100, NewEmisData!$D:$D, AO$2))</f>
        <v>7.4958502178649106E-2</v>
      </c>
      <c r="AP100" s="335">
        <f>$I100*IF($G100="Pickup", SUMIFS(NewEmisData!F:F, NewEmisData!$A:$A, "Pickup", NewEmisData!$B:$B, $A100, NewEmisData!$C:$C, $H100, NewEmisData!$D:$D, AP$2), SUMIFS(NewEmisData!F:F, NewEmisData!$A:$A, "LDV", NewEmisData!$B:$B, $A100, NewEmisData!$C:$C, $H100, NewEmisData!$D:$D, AP$2))</f>
        <v>7.4974450652183902E-2</v>
      </c>
      <c r="AQ100" s="335">
        <f>$I100*IF($G100="Pickup", SUMIFS(NewEmisData!G:G, NewEmisData!$A:$A, "Pickup", NewEmisData!$B:$B, $A100, NewEmisData!$C:$C, $H100, NewEmisData!$D:$D, AQ$2), SUMIFS(NewEmisData!G:G, NewEmisData!$A:$A, "LDV", NewEmisData!$B:$B, $A100, NewEmisData!$C:$C, $H100, NewEmisData!$D:$D, AQ$2))</f>
        <v>8.3100553062238305E-2</v>
      </c>
      <c r="AR100" s="335">
        <f>$I100*IF($G100="Pickup", SUMIFS(NewEmisData!H:H, NewEmisData!$A:$A, "Pickup", NewEmisData!$B:$B, $A100, NewEmisData!$C:$C, $H100, NewEmisData!$D:$D, AR$2), SUMIFS(NewEmisData!H:H, NewEmisData!$A:$A, "LDV", NewEmisData!$B:$B, $A100, NewEmisData!$C:$C, $H100, NewEmisData!$D:$D, AR$2))</f>
        <v>8.2857974810835594E-2</v>
      </c>
      <c r="AS100" s="335">
        <f>$I100*IF($G100="Pickup", SUMIFS(NewEmisData!I:I, NewEmisData!$A:$A, "Pickup", NewEmisData!$B:$B, $A100, NewEmisData!$C:$C, $H100, NewEmisData!$D:$D, AS$2), SUMIFS(NewEmisData!I:I, NewEmisData!$A:$A, "LDV", NewEmisData!$B:$B, $A100, NewEmisData!$C:$C, $H100, NewEmisData!$D:$D, AS$2))</f>
        <v>8.2640659736173794E-2</v>
      </c>
      <c r="AT100" s="335">
        <f>$I100*IF($G100="Pickup", SUMIFS(NewEmisData!J:J, NewEmisData!$A:$A, "Pickup", NewEmisData!$B:$B, $A100, NewEmisData!$C:$C, $H100, NewEmisData!$D:$D, AT$2), SUMIFS(NewEmisData!J:J, NewEmisData!$A:$A, "LDV", NewEmisData!$B:$B, $A100, NewEmisData!$C:$C, $H100, NewEmisData!$D:$D, AT$2))</f>
        <v>8.2467203946447701E-2</v>
      </c>
      <c r="AU100" s="335">
        <f>$I100*IF($G100="Pickup", SUMIFS(NewEmisData!K:K, NewEmisData!$A:$A, "Pickup", NewEmisData!$B:$B, $A100, NewEmisData!$C:$C, $H100, NewEmisData!$D:$D, AU$2), SUMIFS(NewEmisData!K:K, NewEmisData!$A:$A, "LDV", NewEmisData!$B:$B, $A100, NewEmisData!$C:$C, $H100, NewEmisData!$D:$D, AU$2))</f>
        <v>8.2214780047261696E-2</v>
      </c>
      <c r="AV100" s="335">
        <f>$I100*IF($G100="Pickup", SUMIFS(NewEmisData!L:L, NewEmisData!$A:$A, "Pickup", NewEmisData!$B:$B, $A100, NewEmisData!$C:$C, $H100, NewEmisData!$D:$D, AV$2), SUMIFS(NewEmisData!L:L, NewEmisData!$A:$A, "LDV", NewEmisData!$B:$B, $A100, NewEmisData!$C:$C, $H100, NewEmisData!$D:$D, AV$2))</f>
        <v>8.2083053969556105E-2</v>
      </c>
      <c r="AW100" s="335">
        <f>$I100*IF($G100="Pickup", SUMIFS(NewEmisData!M:M, NewEmisData!$A:$A, "Pickup", NewEmisData!$B:$B, $A100, NewEmisData!$C:$C, $H100, NewEmisData!$D:$D, AW$2), SUMIFS(NewEmisData!M:M, NewEmisData!$A:$A, "LDV", NewEmisData!$B:$B, $A100, NewEmisData!$C:$C, $H100, NewEmisData!$D:$D, AW$2))</f>
        <v>8.2064275936979694E-2</v>
      </c>
      <c r="AX100" s="335">
        <v>4.7785374819939178E-2</v>
      </c>
      <c r="AY100" s="335">
        <f>$I100*IF($G100="Pickup", SUMIFS(NewEmisData!E:E, NewEmisData!$A:$A, "Pickup", NewEmisData!$B:$B, $A100, NewEmisData!$C:$C, $H100, NewEmisData!$D:$D, AY$2), SUMIFS(NewEmisData!E:E, NewEmisData!$A:$A, "LDV", NewEmisData!$B:$B, $A100, NewEmisData!$C:$C, $H100, NewEmisData!$D:$D, AY$2))</f>
        <v>1.14324484698089E-2</v>
      </c>
      <c r="AZ100" s="335">
        <f>$I100*IF($G100="Pickup", SUMIFS(NewEmisData!F:F, NewEmisData!$A:$A, "Pickup", NewEmisData!$B:$B, $A100, NewEmisData!$C:$C, $H100, NewEmisData!$D:$D, AZ$2), SUMIFS(NewEmisData!F:F, NewEmisData!$A:$A, "LDV", NewEmisData!$B:$B, $A100, NewEmisData!$C:$C, $H100, NewEmisData!$D:$D, AZ$2))</f>
        <v>1.1442183487996501E-2</v>
      </c>
      <c r="BA100" s="335">
        <f>$I100*IF($G100="Pickup", SUMIFS(NewEmisData!G:G, NewEmisData!$A:$A, "Pickup", NewEmisData!$B:$B, $A100, NewEmisData!$C:$C, $H100, NewEmisData!$D:$D, BA$2), SUMIFS(NewEmisData!G:G, NewEmisData!$A:$A, "LDV", NewEmisData!$B:$B, $A100, NewEmisData!$C:$C, $H100, NewEmisData!$D:$D, BA$2))</f>
        <v>1.21598357028404E-2</v>
      </c>
      <c r="BB100" s="335">
        <f>$I100*IF($G100="Pickup", SUMIFS(NewEmisData!H:H, NewEmisData!$A:$A, "Pickup", NewEmisData!$B:$B, $A100, NewEmisData!$C:$C, $H100, NewEmisData!$D:$D, BB$2), SUMIFS(NewEmisData!H:H, NewEmisData!$A:$A, "LDV", NewEmisData!$B:$B, $A100, NewEmisData!$C:$C, $H100, NewEmisData!$D:$D, BB$2))</f>
        <v>1.1994642493857699E-2</v>
      </c>
      <c r="BC100" s="335">
        <f>$I100*IF($G100="Pickup", SUMIFS(NewEmisData!I:I, NewEmisData!$A:$A, "Pickup", NewEmisData!$B:$B, $A100, NewEmisData!$C:$C, $H100, NewEmisData!$D:$D, BC$2), SUMIFS(NewEmisData!I:I, NewEmisData!$A:$A, "LDV", NewEmisData!$B:$B, $A100, NewEmisData!$C:$C, $H100, NewEmisData!$D:$D, BC$2))</f>
        <v>1.1874164195326E-2</v>
      </c>
      <c r="BD100" s="335">
        <f>$I100*IF($G100="Pickup", SUMIFS(NewEmisData!J:J, NewEmisData!$A:$A, "Pickup", NewEmisData!$B:$B, $A100, NewEmisData!$C:$C, $H100, NewEmisData!$D:$D, BD$2), SUMIFS(NewEmisData!J:J, NewEmisData!$A:$A, "LDV", NewEmisData!$B:$B, $A100, NewEmisData!$C:$C, $H100, NewEmisData!$D:$D, BD$2))</f>
        <v>1.1764075510834899E-2</v>
      </c>
      <c r="BE100" s="335">
        <f>$I100*IF($G100="Pickup", SUMIFS(NewEmisData!K:K, NewEmisData!$A:$A, "Pickup", NewEmisData!$B:$B, $A100, NewEmisData!$C:$C, $H100, NewEmisData!$D:$D, BE$2), SUMIFS(NewEmisData!K:K, NewEmisData!$A:$A, "LDV", NewEmisData!$B:$B, $A100, NewEmisData!$C:$C, $H100, NewEmisData!$D:$D, BE$2))</f>
        <v>1.15478387003661E-2</v>
      </c>
      <c r="BF100" s="335">
        <f>$I100*IF($G100="Pickup", SUMIFS(NewEmisData!L:L, NewEmisData!$A:$A, "Pickup", NewEmisData!$B:$B, $A100, NewEmisData!$C:$C, $H100, NewEmisData!$D:$D, BF$2), SUMIFS(NewEmisData!L:L, NewEmisData!$A:$A, "LDV", NewEmisData!$B:$B, $A100, NewEmisData!$C:$C, $H100, NewEmisData!$D:$D, BF$2))</f>
        <v>1.1431497388677801E-2</v>
      </c>
      <c r="BG100" s="335">
        <f>$I100*IF($G100="Pickup", SUMIFS(NewEmisData!M:M, NewEmisData!$A:$A, "Pickup", NewEmisData!$B:$B, $A100, NewEmisData!$C:$C, $H100, NewEmisData!$D:$D, BG$2), SUMIFS(NewEmisData!M:M, NewEmisData!$A:$A, "LDV", NewEmisData!$B:$B, $A100, NewEmisData!$C:$C, $H100, NewEmisData!$D:$D, BG$2))</f>
        <v>1.14121873600136E-2</v>
      </c>
      <c r="BH100" s="335">
        <v>9.6257106650809981E-3</v>
      </c>
      <c r="BI100" s="335">
        <f>$I100*IF($G100="Pickup", SUMIFS(NewEmisData!E:E, NewEmisData!$A:$A, "Pickup", NewEmisData!$B:$B, $A100, NewEmisData!$C:$C, $H100, NewEmisData!$D:$D, BI$2), SUMIFS(NewEmisData!E:E, NewEmisData!$A:$A, "LDV", NewEmisData!$B:$B, $A100, NewEmisData!$C:$C, $H100, NewEmisData!$D:$D, BI$2))</f>
        <v>1.37802714517242</v>
      </c>
      <c r="BJ100" s="335">
        <f>$I100*IF($G100="Pickup", SUMIFS(NewEmisData!F:F, NewEmisData!$A:$A, "Pickup", NewEmisData!$B:$B, $A100, NewEmisData!$C:$C, $H100, NewEmisData!$D:$D, BJ$2), SUMIFS(NewEmisData!F:F, NewEmisData!$A:$A, "LDV", NewEmisData!$B:$B, $A100, NewEmisData!$C:$C, $H100, NewEmisData!$D:$D, BJ$2))</f>
        <v>1.30083566496208</v>
      </c>
      <c r="BK100" s="335">
        <f>$I100*IF($G100="Pickup", SUMIFS(NewEmisData!G:G, NewEmisData!$A:$A, "Pickup", NewEmisData!$B:$B, $A100, NewEmisData!$C:$C, $H100, NewEmisData!$D:$D, BK$2), SUMIFS(NewEmisData!G:G, NewEmisData!$A:$A, "LDV", NewEmisData!$B:$B, $A100, NewEmisData!$C:$C, $H100, NewEmisData!$D:$D, BK$2))</f>
        <v>0.87540940709524095</v>
      </c>
      <c r="BL100" s="335">
        <f>$I100*IF($G100="Pickup", SUMIFS(NewEmisData!H:H, NewEmisData!$A:$A, "Pickup", NewEmisData!$B:$B, $A100, NewEmisData!$C:$C, $H100, NewEmisData!$D:$D, BL$2), SUMIFS(NewEmisData!H:H, NewEmisData!$A:$A, "LDV", NewEmisData!$B:$B, $A100, NewEmisData!$C:$C, $H100, NewEmisData!$D:$D, BL$2))</f>
        <v>0.87878010351123403</v>
      </c>
      <c r="BM100" s="335">
        <f>$I100*IF($G100="Pickup", SUMIFS(NewEmisData!I:I, NewEmisData!$A:$A, "Pickup", NewEmisData!$B:$B, $A100, NewEmisData!$C:$C, $H100, NewEmisData!$D:$D, BM$2), SUMIFS(NewEmisData!I:I, NewEmisData!$A:$A, "LDV", NewEmisData!$B:$B, $A100, NewEmisData!$C:$C, $H100, NewEmisData!$D:$D, BM$2))</f>
        <v>0.95878236153507601</v>
      </c>
      <c r="BN100" s="335">
        <f>$I100*IF($G100="Pickup", SUMIFS(NewEmisData!J:J, NewEmisData!$A:$A, "Pickup", NewEmisData!$B:$B, $A100, NewEmisData!$C:$C, $H100, NewEmisData!$D:$D, BN$2), SUMIFS(NewEmisData!J:J, NewEmisData!$A:$A, "LDV", NewEmisData!$B:$B, $A100, NewEmisData!$C:$C, $H100, NewEmisData!$D:$D, BN$2))</f>
        <v>0.98699773415781999</v>
      </c>
      <c r="BO100" s="335">
        <f>$I100*IF($G100="Pickup", SUMIFS(NewEmisData!K:K, NewEmisData!$A:$A, "Pickup", NewEmisData!$B:$B, $A100, NewEmisData!$C:$C, $H100, NewEmisData!$D:$D, BO$2), SUMIFS(NewEmisData!K:K, NewEmisData!$A:$A, "LDV", NewEmisData!$B:$B, $A100, NewEmisData!$C:$C, $H100, NewEmisData!$D:$D, BO$2))</f>
        <v>0.94024778298368095</v>
      </c>
      <c r="BP100" s="335">
        <f>$I100*IF($G100="Pickup", SUMIFS(NewEmisData!L:L, NewEmisData!$A:$A, "Pickup", NewEmisData!$B:$B, $A100, NewEmisData!$C:$C, $H100, NewEmisData!$D:$D, BP$2), SUMIFS(NewEmisData!L:L, NewEmisData!$A:$A, "LDV", NewEmisData!$B:$B, $A100, NewEmisData!$C:$C, $H100, NewEmisData!$D:$D, BP$2))</f>
        <v>0.92418183786495101</v>
      </c>
      <c r="BQ100" s="335">
        <f>$I100*IF($G100="Pickup", SUMIFS(NewEmisData!M:M, NewEmisData!$A:$A, "Pickup", NewEmisData!$B:$B, $A100, NewEmisData!$C:$C, $H100, NewEmisData!$D:$D, BQ$2), SUMIFS(NewEmisData!M:M, NewEmisData!$A:$A, "LDV", NewEmisData!$B:$B, $A100, NewEmisData!$C:$C, $H100, NewEmisData!$D:$D, BQ$2))</f>
        <v>0.92226532816617202</v>
      </c>
      <c r="BR100" s="335">
        <v>1.4092345254837961</v>
      </c>
      <c r="BS100" s="335">
        <f>$I100*IF($G100="Pickup", SUMIFS(NewEmisData!E:E, NewEmisData!$A:$A, "Pickup", NewEmisData!$B:$B, $A100, NewEmisData!$C:$C, $H100, NewEmisData!$D:$D, BS$2), SUMIFS(NewEmisData!E:E, NewEmisData!$A:$A, "LDV", NewEmisData!$B:$B, $A100, NewEmisData!$C:$C, $H100, NewEmisData!$D:$D, BS$2))</f>
        <v>0.117913716501515</v>
      </c>
      <c r="BT100" s="335">
        <f>$I100*IF($G100="Pickup", SUMIFS(NewEmisData!F:F, NewEmisData!$A:$A, "Pickup", NewEmisData!$B:$B, $A100, NewEmisData!$C:$C, $H100, NewEmisData!$D:$D, BT$2), SUMIFS(NewEmisData!F:F, NewEmisData!$A:$A, "LDV", NewEmisData!$B:$B, $A100, NewEmisData!$C:$C, $H100, NewEmisData!$D:$D, BT$2))</f>
        <v>0.119649340903695</v>
      </c>
      <c r="BU100" s="335">
        <f>$I100*IF($G100="Pickup", SUMIFS(NewEmisData!G:G, NewEmisData!$A:$A, "Pickup", NewEmisData!$B:$B, $A100, NewEmisData!$C:$C, $H100, NewEmisData!$D:$D, BU$2), SUMIFS(NewEmisData!G:G, NewEmisData!$A:$A, "LDV", NewEmisData!$B:$B, $A100, NewEmisData!$C:$C, $H100, NewEmisData!$D:$D, BU$2))</f>
        <v>9.1186604194235701E-2</v>
      </c>
      <c r="BV100" s="335">
        <f>$I100*IF($G100="Pickup", SUMIFS(NewEmisData!H:H, NewEmisData!$A:$A, "Pickup", NewEmisData!$B:$B, $A100, NewEmisData!$C:$C, $H100, NewEmisData!$D:$D, BV$2), SUMIFS(NewEmisData!H:H, NewEmisData!$A:$A, "LDV", NewEmisData!$B:$B, $A100, NewEmisData!$C:$C, $H100, NewEmisData!$D:$D, BV$2))</f>
        <v>8.4381087820456904E-2</v>
      </c>
      <c r="BW100" s="335">
        <f>$I100*IF($G100="Pickup", SUMIFS(NewEmisData!I:I, NewEmisData!$A:$A, "Pickup", NewEmisData!$B:$B, $A100, NewEmisData!$C:$C, $H100, NewEmisData!$D:$D, BW$2), SUMIFS(NewEmisData!I:I, NewEmisData!$A:$A, "LDV", NewEmisData!$B:$B, $A100, NewEmisData!$C:$C, $H100, NewEmisData!$D:$D, BW$2))</f>
        <v>9.8638062869227605E-2</v>
      </c>
      <c r="BX100" s="335">
        <f>$I100*IF($G100="Pickup", SUMIFS(NewEmisData!J:J, NewEmisData!$A:$A, "Pickup", NewEmisData!$B:$B, $A100, NewEmisData!$C:$C, $H100, NewEmisData!$D:$D, BX$2), SUMIFS(NewEmisData!J:J, NewEmisData!$A:$A, "LDV", NewEmisData!$B:$B, $A100, NewEmisData!$C:$C, $H100, NewEmisData!$D:$D, BX$2))</f>
        <v>0.114388040384416</v>
      </c>
      <c r="BY100" s="335">
        <f>$I100*IF($G100="Pickup", SUMIFS(NewEmisData!K:K, NewEmisData!$A:$A, "Pickup", NewEmisData!$B:$B, $A100, NewEmisData!$C:$C, $H100, NewEmisData!$D:$D, BY$2), SUMIFS(NewEmisData!K:K, NewEmisData!$A:$A, "LDV", NewEmisData!$B:$B, $A100, NewEmisData!$C:$C, $H100, NewEmisData!$D:$D, BY$2))</f>
        <v>0.11968740793598</v>
      </c>
      <c r="BZ100" s="335">
        <f>$I100*IF($G100="Pickup", SUMIFS(NewEmisData!L:L, NewEmisData!$A:$A, "Pickup", NewEmisData!$B:$B, $A100, NewEmisData!$C:$C, $H100, NewEmisData!$D:$D, BZ$2), SUMIFS(NewEmisData!L:L, NewEmisData!$A:$A, "LDV", NewEmisData!$B:$B, $A100, NewEmisData!$C:$C, $H100, NewEmisData!$D:$D, BZ$2))</f>
        <v>0.12061554738703199</v>
      </c>
      <c r="CA100" s="335">
        <f>$I100*IF($G100="Pickup", SUMIFS(NewEmisData!M:M, NewEmisData!$A:$A, "Pickup", NewEmisData!$B:$B, $A100, NewEmisData!$C:$C, $H100, NewEmisData!$D:$D, CA$2), SUMIFS(NewEmisData!M:M, NewEmisData!$A:$A, "LDV", NewEmisData!$B:$B, $A100, NewEmisData!$C:$C, $H100, NewEmisData!$D:$D, CA$2))</f>
        <v>0.121934177960836</v>
      </c>
      <c r="CB100" s="335">
        <v>6.0597963453520649E-2</v>
      </c>
      <c r="CC100" s="335">
        <f>$I100*IF($G100="Pickup", SUMIFS(NewEmisData!E:E, NewEmisData!$A:$A, "Pickup", NewEmisData!$B:$B, $A100, NewEmisData!$C:$C, $H100, NewEmisData!$D:$D, CC$2), SUMIFS(NewEmisData!E:E, NewEmisData!$A:$A, "LDV", NewEmisData!$B:$B, $A100, NewEmisData!$C:$C, $H100, NewEmisData!$D:$D, CC$2))</f>
        <v>1.9153443064588101E-2</v>
      </c>
      <c r="CD100" s="335">
        <f>$I100*IF($G100="Pickup", SUMIFS(NewEmisData!F:F, NewEmisData!$A:$A, "Pickup", NewEmisData!$B:$B, $A100, NewEmisData!$C:$C, $H100, NewEmisData!$D:$D, CD$2), SUMIFS(NewEmisData!F:F, NewEmisData!$A:$A, "LDV", NewEmisData!$B:$B, $A100, NewEmisData!$C:$C, $H100, NewEmisData!$D:$D, CD$2))</f>
        <v>1.91502983440139E-2</v>
      </c>
      <c r="CE100" s="335">
        <f>$I100*IF($G100="Pickup", SUMIFS(NewEmisData!G:G, NewEmisData!$A:$A, "Pickup", NewEmisData!$B:$B, $A100, NewEmisData!$C:$C, $H100, NewEmisData!$D:$D, CE$2), SUMIFS(NewEmisData!G:G, NewEmisData!$A:$A, "LDV", NewEmisData!$B:$B, $A100, NewEmisData!$C:$C, $H100, NewEmisData!$D:$D, CE$2))</f>
        <v>2.2090267694899999E-2</v>
      </c>
      <c r="CF100" s="335">
        <f>$I100*IF($G100="Pickup", SUMIFS(NewEmisData!H:H, NewEmisData!$A:$A, "Pickup", NewEmisData!$B:$B, $A100, NewEmisData!$C:$C, $H100, NewEmisData!$D:$D, CF$2), SUMIFS(NewEmisData!H:H, NewEmisData!$A:$A, "LDV", NewEmisData!$B:$B, $A100, NewEmisData!$C:$C, $H100, NewEmisData!$D:$D, CF$2))</f>
        <v>2.26950958904912E-2</v>
      </c>
      <c r="CG100" s="335">
        <f>$I100*IF($G100="Pickup", SUMIFS(NewEmisData!I:I, NewEmisData!$A:$A, "Pickup", NewEmisData!$B:$B, $A100, NewEmisData!$C:$C, $H100, NewEmisData!$D:$D, CG$2), SUMIFS(NewEmisData!I:I, NewEmisData!$A:$A, "LDV", NewEmisData!$B:$B, $A100, NewEmisData!$C:$C, $H100, NewEmisData!$D:$D, CG$2))</f>
        <v>2.4445612524484201E-2</v>
      </c>
      <c r="CH100" s="335">
        <f>$I100*IF($G100="Pickup", SUMIFS(NewEmisData!J:J, NewEmisData!$A:$A, "Pickup", NewEmisData!$B:$B, $A100, NewEmisData!$C:$C, $H100, NewEmisData!$D:$D, CH$2), SUMIFS(NewEmisData!J:J, NewEmisData!$A:$A, "LDV", NewEmisData!$B:$B, $A100, NewEmisData!$C:$C, $H100, NewEmisData!$D:$D, CH$2))</f>
        <v>2.5440380235682E-2</v>
      </c>
      <c r="CI100" s="335">
        <f>$I100*IF($G100="Pickup", SUMIFS(NewEmisData!K:K, NewEmisData!$A:$A, "Pickup", NewEmisData!$B:$B, $A100, NewEmisData!$C:$C, $H100, NewEmisData!$D:$D, CI$2), SUMIFS(NewEmisData!K:K, NewEmisData!$A:$A, "LDV", NewEmisData!$B:$B, $A100, NewEmisData!$C:$C, $H100, NewEmisData!$D:$D, CI$2))</f>
        <v>2.5676089284231901E-2</v>
      </c>
      <c r="CJ100" s="335">
        <f>$I100*IF($G100="Pickup", SUMIFS(NewEmisData!L:L, NewEmisData!$A:$A, "Pickup", NewEmisData!$B:$B, $A100, NewEmisData!$C:$C, $H100, NewEmisData!$D:$D, CJ$2), SUMIFS(NewEmisData!L:L, NewEmisData!$A:$A, "LDV", NewEmisData!$B:$B, $A100, NewEmisData!$C:$C, $H100, NewEmisData!$D:$D, CJ$2))</f>
        <v>2.5706985053954402E-2</v>
      </c>
      <c r="CK100" s="335">
        <f>$I100*IF($G100="Pickup", SUMIFS(NewEmisData!M:M, NewEmisData!$A:$A, "Pickup", NewEmisData!$B:$B, $A100, NewEmisData!$C:$C, $H100, NewEmisData!$D:$D, CK$2), SUMIFS(NewEmisData!M:M, NewEmisData!$A:$A, "LDV", NewEmisData!$B:$B, $A100, NewEmisData!$C:$C, $H100, NewEmisData!$D:$D, CK$2))</f>
        <v>2.5675944967264101E-2</v>
      </c>
      <c r="CL100" s="335">
        <v>2.191731487598363E-2</v>
      </c>
      <c r="CM100" s="335">
        <f>$I100*IF($G100="Pickup", SUMIFS(NewEmisData!E:E, NewEmisData!$A:$A, "Pickup", NewEmisData!$B:$B, $A100, NewEmisData!$C:$C, $H100, NewEmisData!$D:$D, CM$2), SUMIFS(NewEmisData!E:E, NewEmisData!$A:$A, "LDV", NewEmisData!$B:$B, $A100, NewEmisData!$C:$C, $H100, NewEmisData!$D:$D, CM$2))</f>
        <v>7.5143398418471103E-3</v>
      </c>
      <c r="CN100" s="335">
        <f>$I100*IF($G100="Pickup", SUMIFS(NewEmisData!F:F, NewEmisData!$A:$A, "Pickup", NewEmisData!$B:$B, $A100, NewEmisData!$C:$C, $H100, NewEmisData!$D:$D, CN$2), SUMIFS(NewEmisData!F:F, NewEmisData!$A:$A, "LDV", NewEmisData!$B:$B, $A100, NewEmisData!$C:$C, $H100, NewEmisData!$D:$D, CN$2))</f>
        <v>7.7747676486324101E-3</v>
      </c>
      <c r="CO100" s="335">
        <f>$I100*IF($G100="Pickup", SUMIFS(NewEmisData!G:G, NewEmisData!$A:$A, "Pickup", NewEmisData!$B:$B, $A100, NewEmisData!$C:$C, $H100, NewEmisData!$D:$D, CO$2), SUMIFS(NewEmisData!G:G, NewEmisData!$A:$A, "LDV", NewEmisData!$B:$B, $A100, NewEmisData!$C:$C, $H100, NewEmisData!$D:$D, CO$2))</f>
        <v>8.4209380539081707E-3</v>
      </c>
      <c r="CP100" s="335">
        <f>$I100*IF($G100="Pickup", SUMIFS(NewEmisData!H:H, NewEmisData!$A:$A, "Pickup", NewEmisData!$B:$B, $A100, NewEmisData!$C:$C, $H100, NewEmisData!$D:$D, CP$2), SUMIFS(NewEmisData!H:H, NewEmisData!$A:$A, "LDV", NewEmisData!$B:$B, $A100, NewEmisData!$C:$C, $H100, NewEmisData!$D:$D, CP$2))</f>
        <v>8.6367770895569608E-3</v>
      </c>
      <c r="CQ100" s="335">
        <f>$I100*IF($G100="Pickup", SUMIFS(NewEmisData!I:I, NewEmisData!$A:$A, "Pickup", NewEmisData!$B:$B, $A100, NewEmisData!$C:$C, $H100, NewEmisData!$D:$D, CQ$2), SUMIFS(NewEmisData!I:I, NewEmisData!$A:$A, "LDV", NewEmisData!$B:$B, $A100, NewEmisData!$C:$C, $H100, NewEmisData!$D:$D, CQ$2))</f>
        <v>8.9843659219336104E-3</v>
      </c>
      <c r="CR100" s="335">
        <f>$I100*IF($G100="Pickup", SUMIFS(NewEmisData!J:J, NewEmisData!$A:$A, "Pickup", NewEmisData!$B:$B, $A100, NewEmisData!$C:$C, $H100, NewEmisData!$D:$D, CR$2), SUMIFS(NewEmisData!J:J, NewEmisData!$A:$A, "LDV", NewEmisData!$B:$B, $A100, NewEmisData!$C:$C, $H100, NewEmisData!$D:$D, CR$2))</f>
        <v>9.3140146264257505E-3</v>
      </c>
      <c r="CS100" s="335">
        <f>$I100*IF($G100="Pickup", SUMIFS(NewEmisData!K:K, NewEmisData!$A:$A, "Pickup", NewEmisData!$B:$B, $A100, NewEmisData!$C:$C, $H100, NewEmisData!$D:$D, CS$2), SUMIFS(NewEmisData!K:K, NewEmisData!$A:$A, "LDV", NewEmisData!$B:$B, $A100, NewEmisData!$C:$C, $H100, NewEmisData!$D:$D, CS$2))</f>
        <v>9.4267001115218105E-3</v>
      </c>
      <c r="CT100" s="335">
        <f>$I100*IF($G100="Pickup", SUMIFS(NewEmisData!L:L, NewEmisData!$A:$A, "Pickup", NewEmisData!$B:$B, $A100, NewEmisData!$C:$C, $H100, NewEmisData!$D:$D, CT$2), SUMIFS(NewEmisData!L:L, NewEmisData!$A:$A, "LDV", NewEmisData!$B:$B, $A100, NewEmisData!$C:$C, $H100, NewEmisData!$D:$D, CT$2))</f>
        <v>9.4486020833409803E-3</v>
      </c>
      <c r="CU100" s="335">
        <f>$I100*IF($G100="Pickup", SUMIFS(NewEmisData!M:M, NewEmisData!$A:$A, "Pickup", NewEmisData!$B:$B, $A100, NewEmisData!$C:$C, $H100, NewEmisData!$D:$D, CU$2), SUMIFS(NewEmisData!M:M, NewEmisData!$A:$A, "LDV", NewEmisData!$B:$B, $A100, NewEmisData!$C:$C, $H100, NewEmisData!$D:$D, CU$2))</f>
        <v>9.4520600489361901E-3</v>
      </c>
      <c r="CV100" s="335">
        <v>6.7952138994962314E-3</v>
      </c>
      <c r="CW100" s="335">
        <v>3.2737236720533996E-3</v>
      </c>
      <c r="CX100" s="335">
        <v>2.6781003095548879E-3</v>
      </c>
      <c r="CY100" s="335">
        <v>2.1676078198661908E-3</v>
      </c>
      <c r="CZ100" s="335">
        <v>1.8280427673966254E-3</v>
      </c>
      <c r="DA100" s="335">
        <v>1.3974317339333041E-3</v>
      </c>
      <c r="DB100" s="335">
        <v>1.0983679193551715E-3</v>
      </c>
      <c r="DC100" s="335">
        <v>1.0621406649517317E-3</v>
      </c>
      <c r="DD100" s="335">
        <v>1.0419409873215341E-3</v>
      </c>
      <c r="DE100" s="335">
        <v>1.0353827915676214E-3</v>
      </c>
      <c r="DF100" s="335">
        <v>1.0353827915676214E-3</v>
      </c>
      <c r="DG100" s="335">
        <f>$I100*IF($G100="Pickup", SUMIFS(NewEmisData!E:E, NewEmisData!$A:$A, "Pickup", NewEmisData!$B:$B, $A100, NewEmisData!$C:$C, $H100, NewEmisData!$D:$D, DG$2), SUMIFS(NewEmisData!E:E, NewEmisData!$A:$A, "LDV", NewEmisData!$B:$B, $A100, NewEmisData!$C:$C, $H100, NewEmisData!$D:$D, DG$2))</f>
        <v>0</v>
      </c>
      <c r="DH100" s="335">
        <f>$I100*IF($G100="Pickup", SUMIFS(NewEmisData!F:F, NewEmisData!$A:$A, "Pickup", NewEmisData!$B:$B, $A100, NewEmisData!$C:$C, $H100, NewEmisData!$D:$D, DH$2), SUMIFS(NewEmisData!F:F, NewEmisData!$A:$A, "LDV", NewEmisData!$B:$B, $A100, NewEmisData!$C:$C, $H100, NewEmisData!$D:$D, DH$2))</f>
        <v>0</v>
      </c>
      <c r="DI100" s="335">
        <f>$I100*IF($G100="Pickup", SUMIFS(NewEmisData!G:G, NewEmisData!$A:$A, "Pickup", NewEmisData!$B:$B, $A100, NewEmisData!$C:$C, $H100, NewEmisData!$D:$D, DI$2), SUMIFS(NewEmisData!G:G, NewEmisData!$A:$A, "LDV", NewEmisData!$B:$B, $A100, NewEmisData!$C:$C, $H100, NewEmisData!$D:$D, DI$2))</f>
        <v>0</v>
      </c>
      <c r="DJ100" s="335">
        <f>$I100*IF($G100="Pickup", SUMIFS(NewEmisData!H:H, NewEmisData!$A:$A, "Pickup", NewEmisData!$B:$B, $A100, NewEmisData!$C:$C, $H100, NewEmisData!$D:$D, DJ$2), SUMIFS(NewEmisData!H:H, NewEmisData!$A:$A, "LDV", NewEmisData!$B:$B, $A100, NewEmisData!$C:$C, $H100, NewEmisData!$D:$D, DJ$2))</f>
        <v>0</v>
      </c>
      <c r="DK100" s="335">
        <f>$I100*IF($G100="Pickup", SUMIFS(NewEmisData!I:I, NewEmisData!$A:$A, "Pickup", NewEmisData!$B:$B, $A100, NewEmisData!$C:$C, $H100, NewEmisData!$D:$D, DK$2), SUMIFS(NewEmisData!I:I, NewEmisData!$A:$A, "LDV", NewEmisData!$B:$B, $A100, NewEmisData!$C:$C, $H100, NewEmisData!$D:$D, DK$2))</f>
        <v>0</v>
      </c>
      <c r="DL100" s="335">
        <f>$I100*IF($G100="Pickup", SUMIFS(NewEmisData!J:J, NewEmisData!$A:$A, "Pickup", NewEmisData!$B:$B, $A100, NewEmisData!$C:$C, $H100, NewEmisData!$D:$D, DL$2), SUMIFS(NewEmisData!J:J, NewEmisData!$A:$A, "LDV", NewEmisData!$B:$B, $A100, NewEmisData!$C:$C, $H100, NewEmisData!$D:$D, DL$2))</f>
        <v>0</v>
      </c>
      <c r="DM100" s="335">
        <f>$I100*IF($G100="Pickup", SUMIFS(NewEmisData!K:K, NewEmisData!$A:$A, "Pickup", NewEmisData!$B:$B, $A100, NewEmisData!$C:$C, $H100, NewEmisData!$D:$D, DM$2), SUMIFS(NewEmisData!K:K, NewEmisData!$A:$A, "LDV", NewEmisData!$B:$B, $A100, NewEmisData!$C:$C, $H100, NewEmisData!$D:$D, DM$2))</f>
        <v>0</v>
      </c>
      <c r="DN100" s="335">
        <f>$I100*IF($G100="Pickup", SUMIFS(NewEmisData!L:L, NewEmisData!$A:$A, "Pickup", NewEmisData!$B:$B, $A100, NewEmisData!$C:$C, $H100, NewEmisData!$D:$D, DN$2), SUMIFS(NewEmisData!L:L, NewEmisData!$A:$A, "LDV", NewEmisData!$B:$B, $A100, NewEmisData!$C:$C, $H100, NewEmisData!$D:$D, DN$2))</f>
        <v>0</v>
      </c>
      <c r="DO100" s="335">
        <f>$I100*IF($G100="Pickup", SUMIFS(NewEmisData!M:M, NewEmisData!$A:$A, "Pickup", NewEmisData!$B:$B, $A100, NewEmisData!$C:$C, $H100, NewEmisData!$D:$D, DO$2), SUMIFS(NewEmisData!M:M, NewEmisData!$A:$A, "LDV", NewEmisData!$B:$B, $A100, NewEmisData!$C:$C, $H100, NewEmisData!$D:$D, DO$2))</f>
        <v>0</v>
      </c>
      <c r="DP100" s="335">
        <v>2.1093869642803405E-3</v>
      </c>
      <c r="DQ100" s="335">
        <f>$I100*IF($G100="Pickup", SUMIFS(NewEmisData!E:E, NewEmisData!$A:$A, "Pickup", NewEmisData!$B:$B, $A100, NewEmisData!$C:$C, $H100, NewEmisData!$D:$D, DQ$2), SUMIFS(NewEmisData!E:E, NewEmisData!$A:$A, "LDV", NewEmisData!$B:$B, $A100, NewEmisData!$C:$C, $H100, NewEmisData!$D:$D, DQ$2))</f>
        <v>1.9229529424429001E-2</v>
      </c>
      <c r="DR100" s="335">
        <f>$I100*IF($G100="Pickup", SUMIFS(NewEmisData!F:F, NewEmisData!$A:$A, "Pickup", NewEmisData!$B:$B, $A100, NewEmisData!$C:$C, $H100, NewEmisData!$D:$D, DR$2), SUMIFS(NewEmisData!F:F, NewEmisData!$A:$A, "LDV", NewEmisData!$B:$B, $A100, NewEmisData!$C:$C, $H100, NewEmisData!$D:$D, DR$2))</f>
        <v>1.91268849809236E-2</v>
      </c>
      <c r="DS100" s="335">
        <f>$I100*IF($G100="Pickup", SUMIFS(NewEmisData!G:G, NewEmisData!$A:$A, "Pickup", NewEmisData!$B:$B, $A100, NewEmisData!$C:$C, $H100, NewEmisData!$D:$D, DS$2), SUMIFS(NewEmisData!G:G, NewEmisData!$A:$A, "LDV", NewEmisData!$B:$B, $A100, NewEmisData!$C:$C, $H100, NewEmisData!$D:$D, DS$2))</f>
        <v>1.43214666973042E-2</v>
      </c>
      <c r="DT100" s="335">
        <f>$I100*IF($G100="Pickup", SUMIFS(NewEmisData!H:H, NewEmisData!$A:$A, "Pickup", NewEmisData!$B:$B, $A100, NewEmisData!$C:$C, $H100, NewEmisData!$D:$D, DT$2), SUMIFS(NewEmisData!H:H, NewEmisData!$A:$A, "LDV", NewEmisData!$B:$B, $A100, NewEmisData!$C:$C, $H100, NewEmisData!$D:$D, DT$2))</f>
        <v>1.0342514061695601E-2</v>
      </c>
      <c r="DU100" s="335">
        <f>$I100*IF($G100="Pickup", SUMIFS(NewEmisData!I:I, NewEmisData!$A:$A, "Pickup", NewEmisData!$B:$B, $A100, NewEmisData!$C:$C, $H100, NewEmisData!$D:$D, DU$2), SUMIFS(NewEmisData!I:I, NewEmisData!$A:$A, "LDV", NewEmisData!$B:$B, $A100, NewEmisData!$C:$C, $H100, NewEmisData!$D:$D, DU$2))</f>
        <v>8.8213910246114895E-3</v>
      </c>
      <c r="DV100" s="335">
        <f>$I100*IF($G100="Pickup", SUMIFS(NewEmisData!J:J, NewEmisData!$A:$A, "Pickup", NewEmisData!$B:$B, $A100, NewEmisData!$C:$C, $H100, NewEmisData!$D:$D, DV$2), SUMIFS(NewEmisData!J:J, NewEmisData!$A:$A, "LDV", NewEmisData!$B:$B, $A100, NewEmisData!$C:$C, $H100, NewEmisData!$D:$D, DV$2))</f>
        <v>8.1673049072156102E-3</v>
      </c>
      <c r="DW100" s="335">
        <f>$I100*IF($G100="Pickup", SUMIFS(NewEmisData!K:K, NewEmisData!$A:$A, "Pickup", NewEmisData!$B:$B, $A100, NewEmisData!$C:$C, $H100, NewEmisData!$D:$D, DW$2), SUMIFS(NewEmisData!K:K, NewEmisData!$A:$A, "LDV", NewEmisData!$B:$B, $A100, NewEmisData!$C:$C, $H100, NewEmisData!$D:$D, DW$2))</f>
        <v>7.7752393791103496E-3</v>
      </c>
      <c r="DX100" s="335">
        <f>$I100*IF($G100="Pickup", SUMIFS(NewEmisData!L:L, NewEmisData!$A:$A, "Pickup", NewEmisData!$B:$B, $A100, NewEmisData!$C:$C, $H100, NewEmisData!$D:$D, DX$2), SUMIFS(NewEmisData!L:L, NewEmisData!$A:$A, "LDV", NewEmisData!$B:$B, $A100, NewEmisData!$C:$C, $H100, NewEmisData!$D:$D, DX$2))</f>
        <v>7.69714391476515E-3</v>
      </c>
      <c r="DY100" s="335">
        <f>$I100*IF($G100="Pickup", SUMIFS(NewEmisData!M:M, NewEmisData!$A:$A, "Pickup", NewEmisData!$B:$B, $A100, NewEmisData!$C:$C, $H100, NewEmisData!$D:$D, DY$2), SUMIFS(NewEmisData!M:M, NewEmisData!$A:$A, "LDV", NewEmisData!$B:$B, $A100, NewEmisData!$C:$C, $H100, NewEmisData!$D:$D, DY$2))</f>
        <v>7.7053003946507201E-3</v>
      </c>
      <c r="DZ100" s="335">
        <v>1.0483433406910452E-2</v>
      </c>
      <c r="EA100" s="335">
        <f t="shared" si="118"/>
        <v>515.41265401278702</v>
      </c>
      <c r="EB100" s="335">
        <f t="shared" si="119"/>
        <v>495.72565072683199</v>
      </c>
      <c r="EC100" s="335">
        <f t="shared" si="120"/>
        <v>466.30284557048498</v>
      </c>
      <c r="ED100" s="335">
        <f t="shared" si="121"/>
        <v>400.49308832066498</v>
      </c>
      <c r="EE100" s="335">
        <f t="shared" si="122"/>
        <v>377.62070608234501</v>
      </c>
      <c r="EF100" s="335">
        <f t="shared" si="123"/>
        <v>366.58198756937298</v>
      </c>
      <c r="EG100" s="335">
        <f t="shared" si="124"/>
        <v>357.18712420633602</v>
      </c>
      <c r="EH100" s="335">
        <f t="shared" si="125"/>
        <v>355.11774520420602</v>
      </c>
      <c r="EI100" s="335">
        <f t="shared" si="126"/>
        <v>355.010802692543</v>
      </c>
      <c r="EJ100" s="335">
        <f t="shared" si="127"/>
        <v>0.26615030329306139</v>
      </c>
      <c r="EK100" s="335">
        <f t="shared" si="128"/>
        <v>5.8295553273583399E-2</v>
      </c>
      <c r="EL100" s="335">
        <f t="shared" si="129"/>
        <v>5.9591370571141403E-2</v>
      </c>
      <c r="EM100" s="335">
        <f t="shared" si="130"/>
        <v>4.34348090282081E-2</v>
      </c>
      <c r="EN100" s="335">
        <f t="shared" si="131"/>
        <v>3.7456512556011803E-2</v>
      </c>
      <c r="EO100" s="335">
        <f t="shared" si="132"/>
        <v>4.06763963348045E-2</v>
      </c>
      <c r="EP100" s="335">
        <f t="shared" si="133"/>
        <v>4.0146325631244401E-2</v>
      </c>
      <c r="EQ100" s="335">
        <f t="shared" si="134"/>
        <v>3.6623590197759702E-2</v>
      </c>
      <c r="ER100" s="335">
        <f t="shared" si="135"/>
        <v>3.5619265894834197E-2</v>
      </c>
      <c r="ES100" s="335">
        <f t="shared" si="136"/>
        <v>3.55243560811122E-2</v>
      </c>
      <c r="ET100" s="335">
        <f t="shared" si="137"/>
        <v>5.9143404970885341E-2</v>
      </c>
      <c r="EU100" s="335">
        <f t="shared" si="138"/>
        <v>5.4570842404449904E-3</v>
      </c>
      <c r="EV100" s="335">
        <f t="shared" si="139"/>
        <v>5.2486432258605402E-3</v>
      </c>
      <c r="EW100" s="335">
        <f t="shared" si="140"/>
        <v>3.5906289436545098E-3</v>
      </c>
      <c r="EX100" s="335">
        <f t="shared" si="141"/>
        <v>3.08388077171356E-3</v>
      </c>
      <c r="EY100" s="335">
        <f t="shared" si="142"/>
        <v>2.9077590629193999E-3</v>
      </c>
      <c r="EZ100" s="335">
        <f t="shared" si="143"/>
        <v>2.8227580222666701E-3</v>
      </c>
      <c r="FA100" s="335">
        <f t="shared" si="144"/>
        <v>2.7504160800125698E-3</v>
      </c>
      <c r="FB100" s="335">
        <f t="shared" si="145"/>
        <v>2.7344800570114798E-3</v>
      </c>
      <c r="FC100" s="335">
        <f t="shared" si="146"/>
        <v>2.7336583386878299E-3</v>
      </c>
      <c r="FD100" s="335">
        <f t="shared" si="147"/>
        <v>2.5617670759243757E-3</v>
      </c>
      <c r="FE100" s="335">
        <f t="shared" si="148"/>
        <v>7.4958502178649106E-2</v>
      </c>
      <c r="FF100" s="335">
        <f t="shared" si="149"/>
        <v>7.4974450652183902E-2</v>
      </c>
      <c r="FG100" s="335">
        <f t="shared" si="150"/>
        <v>8.3100553062238305E-2</v>
      </c>
      <c r="FH100" s="335">
        <f t="shared" si="151"/>
        <v>8.2857974810835594E-2</v>
      </c>
      <c r="FI100" s="335">
        <f t="shared" si="152"/>
        <v>8.2640659736173794E-2</v>
      </c>
      <c r="FJ100" s="335">
        <f t="shared" si="153"/>
        <v>8.2467203946447701E-2</v>
      </c>
      <c r="FK100" s="335">
        <f t="shared" si="154"/>
        <v>8.2214780047261696E-2</v>
      </c>
      <c r="FL100" s="335">
        <f t="shared" si="155"/>
        <v>8.2083053969556105E-2</v>
      </c>
      <c r="FM100" s="335">
        <f t="shared" si="156"/>
        <v>8.2064275936979694E-2</v>
      </c>
      <c r="FN100" s="335">
        <f t="shared" si="157"/>
        <v>4.7785374819939178E-2</v>
      </c>
      <c r="FO100" s="335">
        <f t="shared" si="158"/>
        <v>1.14324484698089E-2</v>
      </c>
      <c r="FP100" s="335">
        <f t="shared" si="159"/>
        <v>1.1442183487996501E-2</v>
      </c>
      <c r="FQ100" s="335">
        <f t="shared" si="160"/>
        <v>1.21598357028404E-2</v>
      </c>
      <c r="FR100" s="335">
        <f t="shared" si="161"/>
        <v>1.1994642493857699E-2</v>
      </c>
      <c r="FS100" s="335">
        <f t="shared" si="162"/>
        <v>1.1874164195326E-2</v>
      </c>
      <c r="FT100" s="335">
        <f t="shared" si="163"/>
        <v>1.1764075510834899E-2</v>
      </c>
      <c r="FU100" s="335">
        <f t="shared" si="164"/>
        <v>1.15478387003661E-2</v>
      </c>
      <c r="FV100" s="335">
        <f t="shared" si="165"/>
        <v>1.1431497388677801E-2</v>
      </c>
      <c r="FW100" s="335">
        <f t="shared" si="166"/>
        <v>1.14121873600136E-2</v>
      </c>
      <c r="FX100" s="335">
        <f t="shared" si="167"/>
        <v>9.6257106650809981E-3</v>
      </c>
    </row>
    <row r="101" spans="1:180" x14ac:dyDescent="0.2">
      <c r="A101" s="305" t="str">
        <f>_xlfn.CONCAT(IF(LEFT(TRIM(A100),1)="*", "*R", "R"), 1+RIGHT(TRIM(A100),1))</f>
        <v>R3</v>
      </c>
      <c r="B101" s="305" t="str">
        <f t="shared" ref="B101:B104" si="194">B100</f>
        <v>TLPETHX11</v>
      </c>
      <c r="C101" s="305" t="str">
        <f t="shared" ref="C101:C104" si="195">C100</f>
        <v>TL.E85X.P.ETHX.2011</v>
      </c>
      <c r="D101" s="301" t="str">
        <f t="shared" ref="D101:D104" si="196">D100</f>
        <v>bn-vmt, bn-vmt/a</v>
      </c>
      <c r="E101" s="301" t="str">
        <f t="shared" ref="E101:E104" si="197">E100</f>
        <v>TLE85X</v>
      </c>
      <c r="F101" s="301" t="str">
        <f t="shared" ref="F101:F104" si="198">F100</f>
        <v>TL</v>
      </c>
      <c r="G101" s="315" t="s">
        <v>820</v>
      </c>
      <c r="H101" s="315" t="s">
        <v>817</v>
      </c>
      <c r="I101" s="315">
        <v>1</v>
      </c>
      <c r="J101" s="315" t="str">
        <f t="shared" si="168"/>
        <v>Pickup-E85</v>
      </c>
      <c r="K101" s="335">
        <f>$I101*IF($G101="Pickup", SUMIFS(NewEmisData!E:E, NewEmisData!$A:$A, "Pickup", NewEmisData!$B:$B, $A101, NewEmisData!$C:$C, $H101, NewEmisData!$D:$D, K$2), SUMIFS(NewEmisData!E:E, NewEmisData!$A:$A, "LDV", NewEmisData!$B:$B, $A101, NewEmisData!$C:$C, $H101, NewEmisData!$D:$D, K$2))</f>
        <v>477.29917297288603</v>
      </c>
      <c r="L101" s="335">
        <f>$I101*IF($G101="Pickup", SUMIFS(NewEmisData!F:F, NewEmisData!$A:$A, "Pickup", NewEmisData!$B:$B, $A101, NewEmisData!$C:$C, $H101, NewEmisData!$D:$D, L$2), SUMIFS(NewEmisData!F:F, NewEmisData!$A:$A, "LDV", NewEmisData!$B:$B, $A101, NewEmisData!$C:$C, $H101, NewEmisData!$D:$D, L$2))</f>
        <v>460.55957717868603</v>
      </c>
      <c r="M101" s="335">
        <f>$I101*IF($G101="Pickup", SUMIFS(NewEmisData!G:G, NewEmisData!$A:$A, "Pickup", NewEmisData!$B:$B, $A101, NewEmisData!$C:$C, $H101, NewEmisData!$D:$D, M$2), SUMIFS(NewEmisData!G:G, NewEmisData!$A:$A, "LDV", NewEmisData!$B:$B, $A101, NewEmisData!$C:$C, $H101, NewEmisData!$D:$D, M$2))</f>
        <v>408.87694370824198</v>
      </c>
      <c r="N101" s="335">
        <f>$I101*IF($G101="Pickup", SUMIFS(NewEmisData!H:H, NewEmisData!$A:$A, "Pickup", NewEmisData!$B:$B, $A101, NewEmisData!$C:$C, $H101, NewEmisData!$D:$D, N$2), SUMIFS(NewEmisData!H:H, NewEmisData!$A:$A, "LDV", NewEmisData!$B:$B, $A101, NewEmisData!$C:$C, $H101, NewEmisData!$D:$D, N$2))</f>
        <v>351.02836844391902</v>
      </c>
      <c r="O101" s="335">
        <f>$I101*IF($G101="Pickup", SUMIFS(NewEmisData!I:I, NewEmisData!$A:$A, "Pickup", NewEmisData!$B:$B, $A101, NewEmisData!$C:$C, $H101, NewEmisData!$D:$D, O$2), SUMIFS(NewEmisData!I:I, NewEmisData!$A:$A, "LDV", NewEmisData!$B:$B, $A101, NewEmisData!$C:$C, $H101, NewEmisData!$D:$D, O$2))</f>
        <v>330.89709505174199</v>
      </c>
      <c r="P101" s="335">
        <f>$I101*IF($G101="Pickup", SUMIFS(NewEmisData!J:J, NewEmisData!$A:$A, "Pickup", NewEmisData!$B:$B, $A101, NewEmisData!$C:$C, $H101, NewEmisData!$D:$D, P$2), SUMIFS(NewEmisData!J:J, NewEmisData!$A:$A, "LDV", NewEmisData!$B:$B, $A101, NewEmisData!$C:$C, $H101, NewEmisData!$D:$D, P$2))</f>
        <v>321.177313316165</v>
      </c>
      <c r="Q101" s="335">
        <f>$I101*IF($G101="Pickup", SUMIFS(NewEmisData!K:K, NewEmisData!$A:$A, "Pickup", NewEmisData!$B:$B, $A101, NewEmisData!$C:$C, $H101, NewEmisData!$D:$D, Q$2), SUMIFS(NewEmisData!K:K, NewEmisData!$A:$A, "LDV", NewEmisData!$B:$B, $A101, NewEmisData!$C:$C, $H101, NewEmisData!$D:$D, Q$2))</f>
        <v>312.93206588236399</v>
      </c>
      <c r="R101" s="335">
        <f>$I101*IF($G101="Pickup", SUMIFS(NewEmisData!L:L, NewEmisData!$A:$A, "Pickup", NewEmisData!$B:$B, $A101, NewEmisData!$C:$C, $H101, NewEmisData!$D:$D, R$2), SUMIFS(NewEmisData!L:L, NewEmisData!$A:$A, "LDV", NewEmisData!$B:$B, $A101, NewEmisData!$C:$C, $H101, NewEmisData!$D:$D, R$2))</f>
        <v>311.11498865348102</v>
      </c>
      <c r="S101" s="335">
        <f>$I101*IF($G101="Pickup", SUMIFS(NewEmisData!M:M, NewEmisData!$A:$A, "Pickup", NewEmisData!$B:$B, $A101, NewEmisData!$C:$C, $H101, NewEmisData!$D:$D, S$2), SUMIFS(NewEmisData!M:M, NewEmisData!$A:$A, "LDV", NewEmisData!$B:$B, $A101, NewEmisData!$C:$C, $H101, NewEmisData!$D:$D, S$2))</f>
        <v>311.01868986514103</v>
      </c>
      <c r="T101" s="335">
        <v>0.26615030329306139</v>
      </c>
      <c r="U101" s="335">
        <f>$I101*IF($G101="Pickup", SUMIFS(NewEmisData!E:E, NewEmisData!$A:$A, "Pickup", NewEmisData!$B:$B, $A101, NewEmisData!$C:$C, $H101, NewEmisData!$D:$D, U$2), SUMIFS(NewEmisData!E:E, NewEmisData!$A:$A, "LDV", NewEmisData!$B:$B, $A101, NewEmisData!$C:$C, $H101, NewEmisData!$D:$D, U$2))</f>
        <v>5.3747556323400003E-2</v>
      </c>
      <c r="V101" s="335">
        <f>$I101*IF($G101="Pickup", SUMIFS(NewEmisData!F:F, NewEmisData!$A:$A, "Pickup", NewEmisData!$B:$B, $A101, NewEmisData!$C:$C, $H101, NewEmisData!$D:$D, V$2), SUMIFS(NewEmisData!F:F, NewEmisData!$A:$A, "LDV", NewEmisData!$B:$B, $A101, NewEmisData!$C:$C, $H101, NewEmisData!$D:$D, V$2))</f>
        <v>5.4729265367637198E-2</v>
      </c>
      <c r="W101" s="335">
        <f>$I101*IF($G101="Pickup", SUMIFS(NewEmisData!G:G, NewEmisData!$A:$A, "Pickup", NewEmisData!$B:$B, $A101, NewEmisData!$C:$C, $H101, NewEmisData!$D:$D, W$2), SUMIFS(NewEmisData!G:G, NewEmisData!$A:$A, "LDV", NewEmisData!$B:$B, $A101, NewEmisData!$C:$C, $H101, NewEmisData!$D:$D, W$2))</f>
        <v>4.0736099436149302E-2</v>
      </c>
      <c r="X101" s="335">
        <f>$I101*IF($G101="Pickup", SUMIFS(NewEmisData!H:H, NewEmisData!$A:$A, "Pickup", NewEmisData!$B:$B, $A101, NewEmisData!$C:$C, $H101, NewEmisData!$D:$D, X$2), SUMIFS(NewEmisData!H:H, NewEmisData!$A:$A, "LDV", NewEmisData!$B:$B, $A101, NewEmisData!$C:$C, $H101, NewEmisData!$D:$D, X$2))</f>
        <v>3.4394118079024698E-2</v>
      </c>
      <c r="Y101" s="335">
        <f>$I101*IF($G101="Pickup", SUMIFS(NewEmisData!I:I, NewEmisData!$A:$A, "Pickup", NewEmisData!$B:$B, $A101, NewEmisData!$C:$C, $H101, NewEmisData!$D:$D, Y$2), SUMIFS(NewEmisData!I:I, NewEmisData!$A:$A, "LDV", NewEmisData!$B:$B, $A101, NewEmisData!$C:$C, $H101, NewEmisData!$D:$D, Y$2))</f>
        <v>3.71114329295111E-2</v>
      </c>
      <c r="Z101" s="335">
        <f>$I101*IF($G101="Pickup", SUMIFS(NewEmisData!J:J, NewEmisData!$A:$A, "Pickup", NewEmisData!$B:$B, $A101, NewEmisData!$C:$C, $H101, NewEmisData!$D:$D, Z$2), SUMIFS(NewEmisData!J:J, NewEmisData!$A:$A, "LDV", NewEmisData!$B:$B, $A101, NewEmisData!$C:$C, $H101, NewEmisData!$D:$D, Z$2))</f>
        <v>3.6163842618907101E-2</v>
      </c>
      <c r="AA101" s="335">
        <f>$I101*IF($G101="Pickup", SUMIFS(NewEmisData!K:K, NewEmisData!$A:$A, "Pickup", NewEmisData!$B:$B, $A101, NewEmisData!$C:$C, $H101, NewEmisData!$D:$D, AA$2), SUMIFS(NewEmisData!K:K, NewEmisData!$A:$A, "LDV", NewEmisData!$B:$B, $A101, NewEmisData!$C:$C, $H101, NewEmisData!$D:$D, AA$2))</f>
        <v>3.2567089196320599E-2</v>
      </c>
      <c r="AB101" s="335">
        <f>$I101*IF($G101="Pickup", SUMIFS(NewEmisData!L:L, NewEmisData!$A:$A, "Pickup", NewEmisData!$B:$B, $A101, NewEmisData!$C:$C, $H101, NewEmisData!$D:$D, AB$2), SUMIFS(NewEmisData!L:L, NewEmisData!$A:$A, "LDV", NewEmisData!$B:$B, $A101, NewEmisData!$C:$C, $H101, NewEmisData!$D:$D, AB$2))</f>
        <v>3.1564173491991802E-2</v>
      </c>
      <c r="AC101" s="335">
        <f>$I101*IF($G101="Pickup", SUMIFS(NewEmisData!M:M, NewEmisData!$A:$A, "Pickup", NewEmisData!$B:$B, $A101, NewEmisData!$C:$C, $H101, NewEmisData!$D:$D, AC$2), SUMIFS(NewEmisData!M:M, NewEmisData!$A:$A, "LDV", NewEmisData!$B:$B, $A101, NewEmisData!$C:$C, $H101, NewEmisData!$D:$D, AC$2))</f>
        <v>3.1468430420149698E-2</v>
      </c>
      <c r="AD101" s="335">
        <v>5.9143404970885341E-2</v>
      </c>
      <c r="AE101" s="335">
        <f>$I101*IF($G101="Pickup", SUMIFS(NewEmisData!E:E, NewEmisData!$A:$A, "Pickup", NewEmisData!$B:$B, $A101, NewEmisData!$C:$C, $H101, NewEmisData!$D:$D, AE$2), SUMIFS(NewEmisData!E:E, NewEmisData!$A:$A, "LDV", NewEmisData!$B:$B, $A101, NewEmisData!$C:$C, $H101, NewEmisData!$D:$D, AE$2))</f>
        <v>5.0535404815937697E-3</v>
      </c>
      <c r="AF101" s="335">
        <f>$I101*IF($G101="Pickup", SUMIFS(NewEmisData!F:F, NewEmisData!$A:$A, "Pickup", NewEmisData!$B:$B, $A101, NewEmisData!$C:$C, $H101, NewEmisData!$D:$D, AF$2), SUMIFS(NewEmisData!F:F, NewEmisData!$A:$A, "LDV", NewEmisData!$B:$B, $A101, NewEmisData!$C:$C, $H101, NewEmisData!$D:$D, AF$2))</f>
        <v>4.8763050693100196E-3</v>
      </c>
      <c r="AG101" s="335">
        <f>$I101*IF($G101="Pickup", SUMIFS(NewEmisData!G:G, NewEmisData!$A:$A, "Pickup", NewEmisData!$B:$B, $A101, NewEmisData!$C:$C, $H101, NewEmisData!$D:$D, AG$2), SUMIFS(NewEmisData!G:G, NewEmisData!$A:$A, "LDV", NewEmisData!$B:$B, $A101, NewEmisData!$C:$C, $H101, NewEmisData!$D:$D, AG$2))</f>
        <v>3.1484381630317001E-3</v>
      </c>
      <c r="AH101" s="335">
        <f>$I101*IF($G101="Pickup", SUMIFS(NewEmisData!H:H, NewEmisData!$A:$A, "Pickup", NewEmisData!$B:$B, $A101, NewEmisData!$C:$C, $H101, NewEmisData!$D:$D, AH$2), SUMIFS(NewEmisData!H:H, NewEmisData!$A:$A, "LDV", NewEmisData!$B:$B, $A101, NewEmisData!$C:$C, $H101, NewEmisData!$D:$D, AH$2))</f>
        <v>2.7029930270735599E-3</v>
      </c>
      <c r="AI101" s="335">
        <f>$I101*IF($G101="Pickup", SUMIFS(NewEmisData!I:I, NewEmisData!$A:$A, "Pickup", NewEmisData!$B:$B, $A101, NewEmisData!$C:$C, $H101, NewEmisData!$D:$D, AI$2), SUMIFS(NewEmisData!I:I, NewEmisData!$A:$A, "LDV", NewEmisData!$B:$B, $A101, NewEmisData!$C:$C, $H101, NewEmisData!$D:$D, AI$2))</f>
        <v>2.54797837572206E-3</v>
      </c>
      <c r="AJ101" s="335">
        <f>$I101*IF($G101="Pickup", SUMIFS(NewEmisData!J:J, NewEmisData!$A:$A, "Pickup", NewEmisData!$B:$B, $A101, NewEmisData!$C:$C, $H101, NewEmisData!$D:$D, AJ$2), SUMIFS(NewEmisData!J:J, NewEmisData!$A:$A, "LDV", NewEmisData!$B:$B, $A101, NewEmisData!$C:$C, $H101, NewEmisData!$D:$D, AJ$2))</f>
        <v>2.4731341854872801E-3</v>
      </c>
      <c r="AK101" s="335">
        <f>$I101*IF($G101="Pickup", SUMIFS(NewEmisData!K:K, NewEmisData!$A:$A, "Pickup", NewEmisData!$B:$B, $A101, NewEmisData!$C:$C, $H101, NewEmisData!$D:$D, AK$2), SUMIFS(NewEmisData!K:K, NewEmisData!$A:$A, "LDV", NewEmisData!$B:$B, $A101, NewEmisData!$C:$C, $H101, NewEmisData!$D:$D, AK$2))</f>
        <v>2.4096445331803899E-3</v>
      </c>
      <c r="AL101" s="335">
        <f>$I101*IF($G101="Pickup", SUMIFS(NewEmisData!L:L, NewEmisData!$A:$A, "Pickup", NewEmisData!$B:$B, $A101, NewEmisData!$C:$C, $H101, NewEmisData!$D:$D, AL$2), SUMIFS(NewEmisData!L:L, NewEmisData!$A:$A, "LDV", NewEmisData!$B:$B, $A101, NewEmisData!$C:$C, $H101, NewEmisData!$D:$D, AL$2))</f>
        <v>2.39564994480926E-3</v>
      </c>
      <c r="AM101" s="335">
        <f>$I101*IF($G101="Pickup", SUMIFS(NewEmisData!M:M, NewEmisData!$A:$A, "Pickup", NewEmisData!$B:$B, $A101, NewEmisData!$C:$C, $H101, NewEmisData!$D:$D, AM$2), SUMIFS(NewEmisData!M:M, NewEmisData!$A:$A, "LDV", NewEmisData!$B:$B, $A101, NewEmisData!$C:$C, $H101, NewEmisData!$D:$D, AM$2))</f>
        <v>2.3949103284468102E-3</v>
      </c>
      <c r="AN101" s="335">
        <v>2.5617670759243757E-3</v>
      </c>
      <c r="AO101" s="335">
        <f>$I101*IF($G101="Pickup", SUMIFS(NewEmisData!E:E, NewEmisData!$A:$A, "Pickup", NewEmisData!$B:$B, $A101, NewEmisData!$C:$C, $H101, NewEmisData!$D:$D, AO$2), SUMIFS(NewEmisData!E:E, NewEmisData!$A:$A, "LDV", NewEmisData!$B:$B, $A101, NewEmisData!$C:$C, $H101, NewEmisData!$D:$D, AO$2))</f>
        <v>6.1977837659696097E-2</v>
      </c>
      <c r="AP101" s="335">
        <f>$I101*IF($G101="Pickup", SUMIFS(NewEmisData!F:F, NewEmisData!$A:$A, "Pickup", NewEmisData!$B:$B, $A101, NewEmisData!$C:$C, $H101, NewEmisData!$D:$D, AP$2), SUMIFS(NewEmisData!F:F, NewEmisData!$A:$A, "LDV", NewEmisData!$B:$B, $A101, NewEmisData!$C:$C, $H101, NewEmisData!$D:$D, AP$2))</f>
        <v>6.19964399161659E-2</v>
      </c>
      <c r="AQ101" s="335">
        <f>$I101*IF($G101="Pickup", SUMIFS(NewEmisData!G:G, NewEmisData!$A:$A, "Pickup", NewEmisData!$B:$B, $A101, NewEmisData!$C:$C, $H101, NewEmisData!$D:$D, AQ$2), SUMIFS(NewEmisData!G:G, NewEmisData!$A:$A, "LDV", NewEmisData!$B:$B, $A101, NewEmisData!$C:$C, $H101, NewEmisData!$D:$D, AQ$2))</f>
        <v>6.3320570721505001E-2</v>
      </c>
      <c r="AR101" s="335">
        <f>$I101*IF($G101="Pickup", SUMIFS(NewEmisData!H:H, NewEmisData!$A:$A, "Pickup", NewEmisData!$B:$B, $A101, NewEmisData!$C:$C, $H101, NewEmisData!$D:$D, AR$2), SUMIFS(NewEmisData!H:H, NewEmisData!$A:$A, "LDV", NewEmisData!$B:$B, $A101, NewEmisData!$C:$C, $H101, NewEmisData!$D:$D, AR$2))</f>
        <v>6.3119607624916099E-2</v>
      </c>
      <c r="AS101" s="335">
        <f>$I101*IF($G101="Pickup", SUMIFS(NewEmisData!I:I, NewEmisData!$A:$A, "Pickup", NewEmisData!$B:$B, $A101, NewEmisData!$C:$C, $H101, NewEmisData!$D:$D, AS$2), SUMIFS(NewEmisData!I:I, NewEmisData!$A:$A, "LDV", NewEmisData!$B:$B, $A101, NewEmisData!$C:$C, $H101, NewEmisData!$D:$D, AS$2))</f>
        <v>6.29444374677125E-2</v>
      </c>
      <c r="AT101" s="335">
        <f>$I101*IF($G101="Pickup", SUMIFS(NewEmisData!J:J, NewEmisData!$A:$A, "Pickup", NewEmisData!$B:$B, $A101, NewEmisData!$C:$C, $H101, NewEmisData!$D:$D, AT$2), SUMIFS(NewEmisData!J:J, NewEmisData!$A:$A, "LDV", NewEmisData!$B:$B, $A101, NewEmisData!$C:$C, $H101, NewEmisData!$D:$D, AT$2))</f>
        <v>6.2801798607561105E-2</v>
      </c>
      <c r="AU101" s="335">
        <f>$I101*IF($G101="Pickup", SUMIFS(NewEmisData!K:K, NewEmisData!$A:$A, "Pickup", NewEmisData!$B:$B, $A101, NewEmisData!$C:$C, $H101, NewEmisData!$D:$D, AU$2), SUMIFS(NewEmisData!K:K, NewEmisData!$A:$A, "LDV", NewEmisData!$B:$B, $A101, NewEmisData!$C:$C, $H101, NewEmisData!$D:$D, AU$2))</f>
        <v>6.2583638165060698E-2</v>
      </c>
      <c r="AV101" s="335">
        <f>$I101*IF($G101="Pickup", SUMIFS(NewEmisData!L:L, NewEmisData!$A:$A, "Pickup", NewEmisData!$B:$B, $A101, NewEmisData!$C:$C, $H101, NewEmisData!$D:$D, AV$2), SUMIFS(NewEmisData!L:L, NewEmisData!$A:$A, "LDV", NewEmisData!$B:$B, $A101, NewEmisData!$C:$C, $H101, NewEmisData!$D:$D, AV$2))</f>
        <v>6.2469704604619501E-2</v>
      </c>
      <c r="AW101" s="335">
        <f>$I101*IF($G101="Pickup", SUMIFS(NewEmisData!M:M, NewEmisData!$A:$A, "Pickup", NewEmisData!$B:$B, $A101, NewEmisData!$C:$C, $H101, NewEmisData!$D:$D, AW$2), SUMIFS(NewEmisData!M:M, NewEmisData!$A:$A, "LDV", NewEmisData!$B:$B, $A101, NewEmisData!$C:$C, $H101, NewEmisData!$D:$D, AW$2))</f>
        <v>6.2452851295117101E-2</v>
      </c>
      <c r="AX101" s="335">
        <v>4.7785374819939178E-2</v>
      </c>
      <c r="AY101" s="335">
        <f>$I101*IF($G101="Pickup", SUMIFS(NewEmisData!E:E, NewEmisData!$A:$A, "Pickup", NewEmisData!$B:$B, $A101, NewEmisData!$C:$C, $H101, NewEmisData!$D:$D, AY$2), SUMIFS(NewEmisData!E:E, NewEmisData!$A:$A, "LDV", NewEmisData!$B:$B, $A101, NewEmisData!$C:$C, $H101, NewEmisData!$D:$D, AY$2))</f>
        <v>9.5952462547113909E-3</v>
      </c>
      <c r="AZ101" s="335">
        <f>$I101*IF($G101="Pickup", SUMIFS(NewEmisData!F:F, NewEmisData!$A:$A, "Pickup", NewEmisData!$B:$B, $A101, NewEmisData!$C:$C, $H101, NewEmisData!$D:$D, AZ$2), SUMIFS(NewEmisData!F:F, NewEmisData!$A:$A, "LDV", NewEmisData!$B:$B, $A101, NewEmisData!$C:$C, $H101, NewEmisData!$D:$D, AZ$2))</f>
        <v>9.6036030050458705E-3</v>
      </c>
      <c r="BA101" s="335">
        <f>$I101*IF($G101="Pickup", SUMIFS(NewEmisData!G:G, NewEmisData!$A:$A, "Pickup", NewEmisData!$B:$B, $A101, NewEmisData!$C:$C, $H101, NewEmisData!$D:$D, BA$2), SUMIFS(NewEmisData!G:G, NewEmisData!$A:$A, "LDV", NewEmisData!$B:$B, $A101, NewEmisData!$C:$C, $H101, NewEmisData!$D:$D, BA$2))</f>
        <v>9.4752433967644108E-3</v>
      </c>
      <c r="BB101" s="335">
        <f>$I101*IF($G101="Pickup", SUMIFS(NewEmisData!H:H, NewEmisData!$A:$A, "Pickup", NewEmisData!$B:$B, $A101, NewEmisData!$C:$C, $H101, NewEmisData!$D:$D, BB$2), SUMIFS(NewEmisData!H:H, NewEmisData!$A:$A, "LDV", NewEmisData!$B:$B, $A101, NewEmisData!$C:$C, $H101, NewEmisData!$D:$D, BB$2))</f>
        <v>9.3301532626324096E-3</v>
      </c>
      <c r="BC101" s="335">
        <f>$I101*IF($G101="Pickup", SUMIFS(NewEmisData!I:I, NewEmisData!$A:$A, "Pickup", NewEmisData!$B:$B, $A101, NewEmisData!$C:$C, $H101, NewEmisData!$D:$D, BC$2), SUMIFS(NewEmisData!I:I, NewEmisData!$A:$A, "LDV", NewEmisData!$B:$B, $A101, NewEmisData!$C:$C, $H101, NewEmisData!$D:$D, BC$2))</f>
        <v>9.2229397825599295E-3</v>
      </c>
      <c r="BD101" s="335">
        <f>$I101*IF($G101="Pickup", SUMIFS(NewEmisData!J:J, NewEmisData!$A:$A, "Pickup", NewEmisData!$B:$B, $A101, NewEmisData!$C:$C, $H101, NewEmisData!$D:$D, BD$2), SUMIFS(NewEmisData!J:J, NewEmisData!$A:$A, "LDV", NewEmisData!$B:$B, $A101, NewEmisData!$C:$C, $H101, NewEmisData!$D:$D, BD$2))</f>
        <v>9.1255841827382698E-3</v>
      </c>
      <c r="BE101" s="335">
        <f>$I101*IF($G101="Pickup", SUMIFS(NewEmisData!K:K, NewEmisData!$A:$A, "Pickup", NewEmisData!$B:$B, $A101, NewEmisData!$C:$C, $H101, NewEmisData!$D:$D, BE$2), SUMIFS(NewEmisData!K:K, NewEmisData!$A:$A, "LDV", NewEmisData!$B:$B, $A101, NewEmisData!$C:$C, $H101, NewEmisData!$D:$D, BE$2))</f>
        <v>8.9373222140441601E-3</v>
      </c>
      <c r="BF101" s="335">
        <f>$I101*IF($G101="Pickup", SUMIFS(NewEmisData!L:L, NewEmisData!$A:$A, "Pickup", NewEmisData!$B:$B, $A101, NewEmisData!$C:$C, $H101, NewEmisData!$D:$D, BF$2), SUMIFS(NewEmisData!L:L, NewEmisData!$A:$A, "LDV", NewEmisData!$B:$B, $A101, NewEmisData!$C:$C, $H101, NewEmisData!$D:$D, BF$2))</f>
        <v>8.8366364827178901E-3</v>
      </c>
      <c r="BG101" s="335">
        <f>$I101*IF($G101="Pickup", SUMIFS(NewEmisData!M:M, NewEmisData!$A:$A, "Pickup", NewEmisData!$B:$B, $A101, NewEmisData!$C:$C, $H101, NewEmisData!$D:$D, BG$2), SUMIFS(NewEmisData!M:M, NewEmisData!$A:$A, "LDV", NewEmisData!$B:$B, $A101, NewEmisData!$C:$C, $H101, NewEmisData!$D:$D, BG$2))</f>
        <v>8.8199073060420893E-3</v>
      </c>
      <c r="BH101" s="335">
        <v>9.6257106650809981E-3</v>
      </c>
      <c r="BI101" s="335">
        <f>$I101*IF($G101="Pickup", SUMIFS(NewEmisData!E:E, NewEmisData!$A:$A, "Pickup", NewEmisData!$B:$B, $A101, NewEmisData!$C:$C, $H101, NewEmisData!$D:$D, BI$2), SUMIFS(NewEmisData!E:E, NewEmisData!$A:$A, "LDV", NewEmisData!$B:$B, $A101, NewEmisData!$C:$C, $H101, NewEmisData!$D:$D, BI$2))</f>
        <v>1.1910219714158099</v>
      </c>
      <c r="BJ101" s="335">
        <f>$I101*IF($G101="Pickup", SUMIFS(NewEmisData!F:F, NewEmisData!$A:$A, "Pickup", NewEmisData!$B:$B, $A101, NewEmisData!$C:$C, $H101, NewEmisData!$D:$D, BJ$2), SUMIFS(NewEmisData!F:F, NewEmisData!$A:$A, "LDV", NewEmisData!$B:$B, $A101, NewEmisData!$C:$C, $H101, NewEmisData!$D:$D, BJ$2))</f>
        <v>1.1265324190343899</v>
      </c>
      <c r="BK101" s="335">
        <f>$I101*IF($G101="Pickup", SUMIFS(NewEmisData!G:G, NewEmisData!$A:$A, "Pickup", NewEmisData!$B:$B, $A101, NewEmisData!$C:$C, $H101, NewEmisData!$D:$D, BK$2), SUMIFS(NewEmisData!G:G, NewEmisData!$A:$A, "LDV", NewEmisData!$B:$B, $A101, NewEmisData!$C:$C, $H101, NewEmisData!$D:$D, BK$2))</f>
        <v>0.74886599065043602</v>
      </c>
      <c r="BL101" s="335">
        <f>$I101*IF($G101="Pickup", SUMIFS(NewEmisData!H:H, NewEmisData!$A:$A, "Pickup", NewEmisData!$B:$B, $A101, NewEmisData!$C:$C, $H101, NewEmisData!$D:$D, BL$2), SUMIFS(NewEmisData!H:H, NewEmisData!$A:$A, "LDV", NewEmisData!$B:$B, $A101, NewEmisData!$C:$C, $H101, NewEmisData!$D:$D, BL$2))</f>
        <v>0.74804825604964897</v>
      </c>
      <c r="BM101" s="335">
        <f>$I101*IF($G101="Pickup", SUMIFS(NewEmisData!I:I, NewEmisData!$A:$A, "Pickup", NewEmisData!$B:$B, $A101, NewEmisData!$C:$C, $H101, NewEmisData!$D:$D, BM$2), SUMIFS(NewEmisData!I:I, NewEmisData!$A:$A, "LDV", NewEmisData!$B:$B, $A101, NewEmisData!$C:$C, $H101, NewEmisData!$D:$D, BM$2))</f>
        <v>0.81330872269315202</v>
      </c>
      <c r="BN101" s="335">
        <f>$I101*IF($G101="Pickup", SUMIFS(NewEmisData!J:J, NewEmisData!$A:$A, "Pickup", NewEmisData!$B:$B, $A101, NewEmisData!$C:$C, $H101, NewEmisData!$D:$D, BN$2), SUMIFS(NewEmisData!J:J, NewEmisData!$A:$A, "LDV", NewEmisData!$B:$B, $A101, NewEmisData!$C:$C, $H101, NewEmisData!$D:$D, BN$2))</f>
        <v>0.83543838280444405</v>
      </c>
      <c r="BO101" s="335">
        <f>$I101*IF($G101="Pickup", SUMIFS(NewEmisData!K:K, NewEmisData!$A:$A, "Pickup", NewEmisData!$B:$B, $A101, NewEmisData!$C:$C, $H101, NewEmisData!$D:$D, BO$2), SUMIFS(NewEmisData!K:K, NewEmisData!$A:$A, "LDV", NewEmisData!$B:$B, $A101, NewEmisData!$C:$C, $H101, NewEmisData!$D:$D, BO$2))</f>
        <v>0.79453434098751696</v>
      </c>
      <c r="BP101" s="335">
        <f>$I101*IF($G101="Pickup", SUMIFS(NewEmisData!L:L, NewEmisData!$A:$A, "Pickup", NewEmisData!$B:$B, $A101, NewEmisData!$C:$C, $H101, NewEmisData!$D:$D, BP$2), SUMIFS(NewEmisData!L:L, NewEmisData!$A:$A, "LDV", NewEmisData!$B:$B, $A101, NewEmisData!$C:$C, $H101, NewEmisData!$D:$D, BP$2))</f>
        <v>0.78061343598208</v>
      </c>
      <c r="BQ101" s="335">
        <f>$I101*IF($G101="Pickup", SUMIFS(NewEmisData!M:M, NewEmisData!$A:$A, "Pickup", NewEmisData!$B:$B, $A101, NewEmisData!$C:$C, $H101, NewEmisData!$D:$D, BQ$2), SUMIFS(NewEmisData!M:M, NewEmisData!$A:$A, "LDV", NewEmisData!$B:$B, $A101, NewEmisData!$C:$C, $H101, NewEmisData!$D:$D, BQ$2))</f>
        <v>0.77895501068168804</v>
      </c>
      <c r="BR101" s="335">
        <v>1.4092345254837961</v>
      </c>
      <c r="BS101" s="335">
        <f>$I101*IF($G101="Pickup", SUMIFS(NewEmisData!E:E, NewEmisData!$A:$A, "Pickup", NewEmisData!$B:$B, $A101, NewEmisData!$C:$C, $H101, NewEmisData!$D:$D, BS$2), SUMIFS(NewEmisData!E:E, NewEmisData!$A:$A, "LDV", NewEmisData!$B:$B, $A101, NewEmisData!$C:$C, $H101, NewEmisData!$D:$D, BS$2))</f>
        <v>9.7609088955729506E-2</v>
      </c>
      <c r="BT101" s="335">
        <f>$I101*IF($G101="Pickup", SUMIFS(NewEmisData!F:F, NewEmisData!$A:$A, "Pickup", NewEmisData!$B:$B, $A101, NewEmisData!$C:$C, $H101, NewEmisData!$D:$D, BT$2), SUMIFS(NewEmisData!F:F, NewEmisData!$A:$A, "LDV", NewEmisData!$B:$B, $A101, NewEmisData!$C:$C, $H101, NewEmisData!$D:$D, BT$2))</f>
        <v>9.8980330963683805E-2</v>
      </c>
      <c r="BU101" s="335">
        <f>$I101*IF($G101="Pickup", SUMIFS(NewEmisData!G:G, NewEmisData!$A:$A, "Pickup", NewEmisData!$B:$B, $A101, NewEmisData!$C:$C, $H101, NewEmisData!$D:$D, BU$2), SUMIFS(NewEmisData!G:G, NewEmisData!$A:$A, "LDV", NewEmisData!$B:$B, $A101, NewEmisData!$C:$C, $H101, NewEmisData!$D:$D, BU$2))</f>
        <v>7.3368849567531105E-2</v>
      </c>
      <c r="BV101" s="335">
        <f>$I101*IF($G101="Pickup", SUMIFS(NewEmisData!H:H, NewEmisData!$A:$A, "Pickup", NewEmisData!$B:$B, $A101, NewEmisData!$C:$C, $H101, NewEmisData!$D:$D, BV$2), SUMIFS(NewEmisData!H:H, NewEmisData!$A:$A, "LDV", NewEmisData!$B:$B, $A101, NewEmisData!$C:$C, $H101, NewEmisData!$D:$D, BV$2))</f>
        <v>6.7510199113592906E-2</v>
      </c>
      <c r="BW101" s="335">
        <f>$I101*IF($G101="Pickup", SUMIFS(NewEmisData!I:I, NewEmisData!$A:$A, "Pickup", NewEmisData!$B:$B, $A101, NewEmisData!$C:$C, $H101, NewEmisData!$D:$D, BW$2), SUMIFS(NewEmisData!I:I, NewEmisData!$A:$A, "LDV", NewEmisData!$B:$B, $A101, NewEmisData!$C:$C, $H101, NewEmisData!$D:$D, BW$2))</f>
        <v>7.8879124233691103E-2</v>
      </c>
      <c r="BX101" s="335">
        <f>$I101*IF($G101="Pickup", SUMIFS(NewEmisData!J:J, NewEmisData!$A:$A, "Pickup", NewEmisData!$B:$B, $A101, NewEmisData!$C:$C, $H101, NewEmisData!$D:$D, BX$2), SUMIFS(NewEmisData!J:J, NewEmisData!$A:$A, "LDV", NewEmisData!$B:$B, $A101, NewEmisData!$C:$C, $H101, NewEmisData!$D:$D, BX$2))</f>
        <v>9.1240733525453602E-2</v>
      </c>
      <c r="BY101" s="335">
        <f>$I101*IF($G101="Pickup", SUMIFS(NewEmisData!K:K, NewEmisData!$A:$A, "Pickup", NewEmisData!$B:$B, $A101, NewEmisData!$C:$C, $H101, NewEmisData!$D:$D, BY$2), SUMIFS(NewEmisData!K:K, NewEmisData!$A:$A, "LDV", NewEmisData!$B:$B, $A101, NewEmisData!$C:$C, $H101, NewEmisData!$D:$D, BY$2))</f>
        <v>9.5261846266029404E-2</v>
      </c>
      <c r="BZ101" s="335">
        <f>$I101*IF($G101="Pickup", SUMIFS(NewEmisData!L:L, NewEmisData!$A:$A, "Pickup", NewEmisData!$B:$B, $A101, NewEmisData!$C:$C, $H101, NewEmisData!$D:$D, BZ$2), SUMIFS(NewEmisData!L:L, NewEmisData!$A:$A, "LDV", NewEmisData!$B:$B, $A101, NewEmisData!$C:$C, $H101, NewEmisData!$D:$D, BZ$2))</f>
        <v>9.5950573095679906E-2</v>
      </c>
      <c r="CA101" s="335">
        <f>$I101*IF($G101="Pickup", SUMIFS(NewEmisData!M:M, NewEmisData!$A:$A, "Pickup", NewEmisData!$B:$B, $A101, NewEmisData!$C:$C, $H101, NewEmisData!$D:$D, CA$2), SUMIFS(NewEmisData!M:M, NewEmisData!$A:$A, "LDV", NewEmisData!$B:$B, $A101, NewEmisData!$C:$C, $H101, NewEmisData!$D:$D, CA$2))</f>
        <v>9.7007940818278807E-2</v>
      </c>
      <c r="CB101" s="335">
        <v>6.0597963453520649E-2</v>
      </c>
      <c r="CC101" s="335">
        <f>$I101*IF($G101="Pickup", SUMIFS(NewEmisData!E:E, NewEmisData!$A:$A, "Pickup", NewEmisData!$B:$B, $A101, NewEmisData!$C:$C, $H101, NewEmisData!$D:$D, CC$2), SUMIFS(NewEmisData!E:E, NewEmisData!$A:$A, "LDV", NewEmisData!$B:$B, $A101, NewEmisData!$C:$C, $H101, NewEmisData!$D:$D, CC$2))</f>
        <v>1.8681575704715001E-2</v>
      </c>
      <c r="CD101" s="335">
        <f>$I101*IF($G101="Pickup", SUMIFS(NewEmisData!F:F, NewEmisData!$A:$A, "Pickup", NewEmisData!$B:$B, $A101, NewEmisData!$C:$C, $H101, NewEmisData!$D:$D, CD$2), SUMIFS(NewEmisData!F:F, NewEmisData!$A:$A, "LDV", NewEmisData!$B:$B, $A101, NewEmisData!$C:$C, $H101, NewEmisData!$D:$D, CD$2))</f>
        <v>1.86733247366123E-2</v>
      </c>
      <c r="CE101" s="335">
        <f>$I101*IF($G101="Pickup", SUMIFS(NewEmisData!G:G, NewEmisData!$A:$A, "Pickup", NewEmisData!$B:$B, $A101, NewEmisData!$C:$C, $H101, NewEmisData!$D:$D, CE$2), SUMIFS(NewEmisData!G:G, NewEmisData!$A:$A, "LDV", NewEmisData!$B:$B, $A101, NewEmisData!$C:$C, $H101, NewEmisData!$D:$D, CE$2))</f>
        <v>2.03650249754272E-2</v>
      </c>
      <c r="CF101" s="335">
        <f>$I101*IF($G101="Pickup", SUMIFS(NewEmisData!H:H, NewEmisData!$A:$A, "Pickup", NewEmisData!$B:$B, $A101, NewEmisData!$C:$C, $H101, NewEmisData!$D:$D, CF$2), SUMIFS(NewEmisData!H:H, NewEmisData!$A:$A, "LDV", NewEmisData!$B:$B, $A101, NewEmisData!$C:$C, $H101, NewEmisData!$D:$D, CF$2))</f>
        <v>2.09252902655464E-2</v>
      </c>
      <c r="CG101" s="335">
        <f>$I101*IF($G101="Pickup", SUMIFS(NewEmisData!I:I, NewEmisData!$A:$A, "Pickup", NewEmisData!$B:$B, $A101, NewEmisData!$C:$C, $H101, NewEmisData!$D:$D, CG$2), SUMIFS(NewEmisData!I:I, NewEmisData!$A:$A, "LDV", NewEmisData!$B:$B, $A101, NewEmisData!$C:$C, $H101, NewEmisData!$D:$D, CG$2))</f>
        <v>2.2541514779875201E-2</v>
      </c>
      <c r="CH101" s="335">
        <f>$I101*IF($G101="Pickup", SUMIFS(NewEmisData!J:J, NewEmisData!$A:$A, "Pickup", NewEmisData!$B:$B, $A101, NewEmisData!$C:$C, $H101, NewEmisData!$D:$D, CH$2), SUMIFS(NewEmisData!J:J, NewEmisData!$A:$A, "LDV", NewEmisData!$B:$B, $A101, NewEmisData!$C:$C, $H101, NewEmisData!$D:$D, CH$2))</f>
        <v>2.3460719694956101E-2</v>
      </c>
      <c r="CI101" s="335">
        <f>$I101*IF($G101="Pickup", SUMIFS(NewEmisData!K:K, NewEmisData!$A:$A, "Pickup", NewEmisData!$B:$B, $A101, NewEmisData!$C:$C, $H101, NewEmisData!$D:$D, CI$2), SUMIFS(NewEmisData!K:K, NewEmisData!$A:$A, "LDV", NewEmisData!$B:$B, $A101, NewEmisData!$C:$C, $H101, NewEmisData!$D:$D, CI$2))</f>
        <v>2.36785426247191E-2</v>
      </c>
      <c r="CJ101" s="335">
        <f>$I101*IF($G101="Pickup", SUMIFS(NewEmisData!L:L, NewEmisData!$A:$A, "Pickup", NewEmisData!$B:$B, $A101, NewEmisData!$C:$C, $H101, NewEmisData!$D:$D, CJ$2), SUMIFS(NewEmisData!L:L, NewEmisData!$A:$A, "LDV", NewEmisData!$B:$B, $A101, NewEmisData!$C:$C, $H101, NewEmisData!$D:$D, CJ$2))</f>
        <v>2.37069872659143E-2</v>
      </c>
      <c r="CK101" s="335">
        <f>$I101*IF($G101="Pickup", SUMIFS(NewEmisData!M:M, NewEmisData!$A:$A, "Pickup", NewEmisData!$B:$B, $A101, NewEmisData!$C:$C, $H101, NewEmisData!$D:$D, CK$2), SUMIFS(NewEmisData!M:M, NewEmisData!$A:$A, "LDV", NewEmisData!$B:$B, $A101, NewEmisData!$C:$C, $H101, NewEmisData!$D:$D, CK$2))</f>
        <v>2.3678248009738501E-2</v>
      </c>
      <c r="CL101" s="335">
        <v>2.191731487598363E-2</v>
      </c>
      <c r="CM101" s="335">
        <f>$I101*IF($G101="Pickup", SUMIFS(NewEmisData!E:E, NewEmisData!$A:$A, "Pickup", NewEmisData!$B:$B, $A101, NewEmisData!$C:$C, $H101, NewEmisData!$D:$D, CM$2), SUMIFS(NewEmisData!E:E, NewEmisData!$A:$A, "LDV", NewEmisData!$B:$B, $A101, NewEmisData!$C:$C, $H101, NewEmisData!$D:$D, CM$2))</f>
        <v>6.1721970923656203E-3</v>
      </c>
      <c r="CN101" s="335">
        <f>$I101*IF($G101="Pickup", SUMIFS(NewEmisData!F:F, NewEmisData!$A:$A, "Pickup", NewEmisData!$B:$B, $A101, NewEmisData!$C:$C, $H101, NewEmisData!$D:$D, CN$2), SUMIFS(NewEmisData!F:F, NewEmisData!$A:$A, "LDV", NewEmisData!$B:$B, $A101, NewEmisData!$C:$C, $H101, NewEmisData!$D:$D, CN$2))</f>
        <v>6.3791813408697303E-3</v>
      </c>
      <c r="CO101" s="335">
        <f>$I101*IF($G101="Pickup", SUMIFS(NewEmisData!G:G, NewEmisData!$A:$A, "Pickup", NewEmisData!$B:$B, $A101, NewEmisData!$C:$C, $H101, NewEmisData!$D:$D, CO$2), SUMIFS(NewEmisData!G:G, NewEmisData!$A:$A, "LDV", NewEmisData!$B:$B, $A101, NewEmisData!$C:$C, $H101, NewEmisData!$D:$D, CO$2))</f>
        <v>6.7267908921424197E-3</v>
      </c>
      <c r="CP101" s="335">
        <f>$I101*IF($G101="Pickup", SUMIFS(NewEmisData!H:H, NewEmisData!$A:$A, "Pickup", NewEmisData!$B:$B, $A101, NewEmisData!$C:$C, $H101, NewEmisData!$D:$D, CP$2), SUMIFS(NewEmisData!H:H, NewEmisData!$A:$A, "LDV", NewEmisData!$B:$B, $A101, NewEmisData!$C:$C, $H101, NewEmisData!$D:$D, CP$2))</f>
        <v>6.9021513086678097E-3</v>
      </c>
      <c r="CQ101" s="335">
        <f>$I101*IF($G101="Pickup", SUMIFS(NewEmisData!I:I, NewEmisData!$A:$A, "Pickup", NewEmisData!$B:$B, $A101, NewEmisData!$C:$C, $H101, NewEmisData!$D:$D, CQ$2), SUMIFS(NewEmisData!I:I, NewEmisData!$A:$A, "LDV", NewEmisData!$B:$B, $A101, NewEmisData!$C:$C, $H101, NewEmisData!$D:$D, CQ$2))</f>
        <v>7.1837179318212097E-3</v>
      </c>
      <c r="CR101" s="335">
        <f>$I101*IF($G101="Pickup", SUMIFS(NewEmisData!J:J, NewEmisData!$A:$A, "Pickup", NewEmisData!$B:$B, $A101, NewEmisData!$C:$C, $H101, NewEmisData!$D:$D, CR$2), SUMIFS(NewEmisData!J:J, NewEmisData!$A:$A, "LDV", NewEmisData!$B:$B, $A101, NewEmisData!$C:$C, $H101, NewEmisData!$D:$D, CR$2))</f>
        <v>7.4505452738335204E-3</v>
      </c>
      <c r="CS101" s="335">
        <f>$I101*IF($G101="Pickup", SUMIFS(NewEmisData!K:K, NewEmisData!$A:$A, "Pickup", NewEmisData!$B:$B, $A101, NewEmisData!$C:$C, $H101, NewEmisData!$D:$D, CS$2), SUMIFS(NewEmisData!K:K, NewEmisData!$A:$A, "LDV", NewEmisData!$B:$B, $A101, NewEmisData!$C:$C, $H101, NewEmisData!$D:$D, CS$2))</f>
        <v>7.54186008424307E-3</v>
      </c>
      <c r="CT101" s="335">
        <f>$I101*IF($G101="Pickup", SUMIFS(NewEmisData!L:L, NewEmisData!$A:$A, "Pickup", NewEmisData!$B:$B, $A101, NewEmisData!$C:$C, $H101, NewEmisData!$D:$D, CT$2), SUMIFS(NewEmisData!L:L, NewEmisData!$A:$A, "LDV", NewEmisData!$B:$B, $A101, NewEmisData!$C:$C, $H101, NewEmisData!$D:$D, CT$2))</f>
        <v>7.5596042868113804E-3</v>
      </c>
      <c r="CU101" s="335">
        <f>$I101*IF($G101="Pickup", SUMIFS(NewEmisData!M:M, NewEmisData!$A:$A, "Pickup", NewEmisData!$B:$B, $A101, NewEmisData!$C:$C, $H101, NewEmisData!$D:$D, CU$2), SUMIFS(NewEmisData!M:M, NewEmisData!$A:$A, "LDV", NewEmisData!$B:$B, $A101, NewEmisData!$C:$C, $H101, NewEmisData!$D:$D, CU$2))</f>
        <v>7.5624795925818E-3</v>
      </c>
      <c r="CV101" s="335">
        <v>6.7952138994962314E-3</v>
      </c>
      <c r="CW101" s="335">
        <v>3.2737236720533996E-3</v>
      </c>
      <c r="CX101" s="335">
        <v>2.6781003095548879E-3</v>
      </c>
      <c r="CY101" s="335">
        <v>2.1676078198661908E-3</v>
      </c>
      <c r="CZ101" s="335">
        <v>1.8280427673966254E-3</v>
      </c>
      <c r="DA101" s="335">
        <v>1.3974317339333041E-3</v>
      </c>
      <c r="DB101" s="335">
        <v>1.0983679193551715E-3</v>
      </c>
      <c r="DC101" s="335">
        <v>1.0621406649517317E-3</v>
      </c>
      <c r="DD101" s="335">
        <v>1.0419409873215341E-3</v>
      </c>
      <c r="DE101" s="335">
        <v>1.0353827915676214E-3</v>
      </c>
      <c r="DF101" s="335">
        <v>1.0353827915676214E-3</v>
      </c>
      <c r="DG101" s="335">
        <f>$I101*IF($G101="Pickup", SUMIFS(NewEmisData!E:E, NewEmisData!$A:$A, "Pickup", NewEmisData!$B:$B, $A101, NewEmisData!$C:$C, $H101, NewEmisData!$D:$D, DG$2), SUMIFS(NewEmisData!E:E, NewEmisData!$A:$A, "LDV", NewEmisData!$B:$B, $A101, NewEmisData!$C:$C, $H101, NewEmisData!$D:$D, DG$2))</f>
        <v>0</v>
      </c>
      <c r="DH101" s="335">
        <f>$I101*IF($G101="Pickup", SUMIFS(NewEmisData!F:F, NewEmisData!$A:$A, "Pickup", NewEmisData!$B:$B, $A101, NewEmisData!$C:$C, $H101, NewEmisData!$D:$D, DH$2), SUMIFS(NewEmisData!F:F, NewEmisData!$A:$A, "LDV", NewEmisData!$B:$B, $A101, NewEmisData!$C:$C, $H101, NewEmisData!$D:$D, DH$2))</f>
        <v>0</v>
      </c>
      <c r="DI101" s="335">
        <f>$I101*IF($G101="Pickup", SUMIFS(NewEmisData!G:G, NewEmisData!$A:$A, "Pickup", NewEmisData!$B:$B, $A101, NewEmisData!$C:$C, $H101, NewEmisData!$D:$D, DI$2), SUMIFS(NewEmisData!G:G, NewEmisData!$A:$A, "LDV", NewEmisData!$B:$B, $A101, NewEmisData!$C:$C, $H101, NewEmisData!$D:$D, DI$2))</f>
        <v>0</v>
      </c>
      <c r="DJ101" s="335">
        <f>$I101*IF($G101="Pickup", SUMIFS(NewEmisData!H:H, NewEmisData!$A:$A, "Pickup", NewEmisData!$B:$B, $A101, NewEmisData!$C:$C, $H101, NewEmisData!$D:$D, DJ$2), SUMIFS(NewEmisData!H:H, NewEmisData!$A:$A, "LDV", NewEmisData!$B:$B, $A101, NewEmisData!$C:$C, $H101, NewEmisData!$D:$D, DJ$2))</f>
        <v>0</v>
      </c>
      <c r="DK101" s="335">
        <f>$I101*IF($G101="Pickup", SUMIFS(NewEmisData!I:I, NewEmisData!$A:$A, "Pickup", NewEmisData!$B:$B, $A101, NewEmisData!$C:$C, $H101, NewEmisData!$D:$D, DK$2), SUMIFS(NewEmisData!I:I, NewEmisData!$A:$A, "LDV", NewEmisData!$B:$B, $A101, NewEmisData!$C:$C, $H101, NewEmisData!$D:$D, DK$2))</f>
        <v>0</v>
      </c>
      <c r="DL101" s="335">
        <f>$I101*IF($G101="Pickup", SUMIFS(NewEmisData!J:J, NewEmisData!$A:$A, "Pickup", NewEmisData!$B:$B, $A101, NewEmisData!$C:$C, $H101, NewEmisData!$D:$D, DL$2), SUMIFS(NewEmisData!J:J, NewEmisData!$A:$A, "LDV", NewEmisData!$B:$B, $A101, NewEmisData!$C:$C, $H101, NewEmisData!$D:$D, DL$2))</f>
        <v>0</v>
      </c>
      <c r="DM101" s="335">
        <f>$I101*IF($G101="Pickup", SUMIFS(NewEmisData!K:K, NewEmisData!$A:$A, "Pickup", NewEmisData!$B:$B, $A101, NewEmisData!$C:$C, $H101, NewEmisData!$D:$D, DM$2), SUMIFS(NewEmisData!K:K, NewEmisData!$A:$A, "LDV", NewEmisData!$B:$B, $A101, NewEmisData!$C:$C, $H101, NewEmisData!$D:$D, DM$2))</f>
        <v>0</v>
      </c>
      <c r="DN101" s="335">
        <f>$I101*IF($G101="Pickup", SUMIFS(NewEmisData!L:L, NewEmisData!$A:$A, "Pickup", NewEmisData!$B:$B, $A101, NewEmisData!$C:$C, $H101, NewEmisData!$D:$D, DN$2), SUMIFS(NewEmisData!L:L, NewEmisData!$A:$A, "LDV", NewEmisData!$B:$B, $A101, NewEmisData!$C:$C, $H101, NewEmisData!$D:$D, DN$2))</f>
        <v>0</v>
      </c>
      <c r="DO101" s="335">
        <f>$I101*IF($G101="Pickup", SUMIFS(NewEmisData!M:M, NewEmisData!$A:$A, "Pickup", NewEmisData!$B:$B, $A101, NewEmisData!$C:$C, $H101, NewEmisData!$D:$D, DO$2), SUMIFS(NewEmisData!M:M, NewEmisData!$A:$A, "LDV", NewEmisData!$B:$B, $A101, NewEmisData!$C:$C, $H101, NewEmisData!$D:$D, DO$2))</f>
        <v>0</v>
      </c>
      <c r="DP101" s="335">
        <v>2.1093869642803405E-3</v>
      </c>
      <c r="DQ101" s="335">
        <f>$I101*IF($G101="Pickup", SUMIFS(NewEmisData!E:E, NewEmisData!$A:$A, "Pickup", NewEmisData!$B:$B, $A101, NewEmisData!$C:$C, $H101, NewEmisData!$D:$D, DQ$2), SUMIFS(NewEmisData!E:E, NewEmisData!$A:$A, "LDV", NewEmisData!$B:$B, $A101, NewEmisData!$C:$C, $H101, NewEmisData!$D:$D, DQ$2))</f>
        <v>1.60409139095034E-2</v>
      </c>
      <c r="DR101" s="335">
        <f>$I101*IF($G101="Pickup", SUMIFS(NewEmisData!F:F, NewEmisData!$A:$A, "Pickup", NewEmisData!$B:$B, $A101, NewEmisData!$C:$C, $H101, NewEmisData!$D:$D, DR$2), SUMIFS(NewEmisData!F:F, NewEmisData!$A:$A, "LDV", NewEmisData!$B:$B, $A101, NewEmisData!$C:$C, $H101, NewEmisData!$D:$D, DR$2))</f>
        <v>1.5924704648058199E-2</v>
      </c>
      <c r="DS101" s="335">
        <f>$I101*IF($G101="Pickup", SUMIFS(NewEmisData!G:G, NewEmisData!$A:$A, "Pickup", NewEmisData!$B:$B, $A101, NewEmisData!$C:$C, $H101, NewEmisData!$D:$D, DS$2), SUMIFS(NewEmisData!G:G, NewEmisData!$A:$A, "LDV", NewEmisData!$B:$B, $A101, NewEmisData!$C:$C, $H101, NewEmisData!$D:$D, DS$2))</f>
        <v>1.16950273494598E-2</v>
      </c>
      <c r="DT101" s="335">
        <f>$I101*IF($G101="Pickup", SUMIFS(NewEmisData!H:H, NewEmisData!$A:$A, "Pickup", NewEmisData!$B:$B, $A101, NewEmisData!$C:$C, $H101, NewEmisData!$D:$D, DT$2), SUMIFS(NewEmisData!H:H, NewEmisData!$A:$A, "LDV", NewEmisData!$B:$B, $A101, NewEmisData!$C:$C, $H101, NewEmisData!$D:$D, DT$2))</f>
        <v>8.2822438870672095E-3</v>
      </c>
      <c r="DU101" s="335">
        <f>$I101*IF($G101="Pickup", SUMIFS(NewEmisData!I:I, NewEmisData!$A:$A, "Pickup", NewEmisData!$B:$B, $A101, NewEmisData!$C:$C, $H101, NewEmisData!$D:$D, DU$2), SUMIFS(NewEmisData!I:I, NewEmisData!$A:$A, "LDV", NewEmisData!$B:$B, $A101, NewEmisData!$C:$C, $H101, NewEmisData!$D:$D, DU$2))</f>
        <v>7.0307826882193497E-3</v>
      </c>
      <c r="DV101" s="335">
        <f>$I101*IF($G101="Pickup", SUMIFS(NewEmisData!J:J, NewEmisData!$A:$A, "Pickup", NewEmisData!$B:$B, $A101, NewEmisData!$C:$C, $H101, NewEmisData!$D:$D, DV$2), SUMIFS(NewEmisData!J:J, NewEmisData!$A:$A, "LDV", NewEmisData!$B:$B, $A101, NewEmisData!$C:$C, $H101, NewEmisData!$D:$D, DV$2))</f>
        <v>6.4879475513905998E-3</v>
      </c>
      <c r="DW101" s="335">
        <f>$I101*IF($G101="Pickup", SUMIFS(NewEmisData!K:K, NewEmisData!$A:$A, "Pickup", NewEmisData!$B:$B, $A101, NewEmisData!$C:$C, $H101, NewEmisData!$D:$D, DW$2), SUMIFS(NewEmisData!K:K, NewEmisData!$A:$A, "LDV", NewEmisData!$B:$B, $A101, NewEmisData!$C:$C, $H101, NewEmisData!$D:$D, DW$2))</f>
        <v>6.1485590908948798E-3</v>
      </c>
      <c r="DX101" s="335">
        <f>$I101*IF($G101="Pickup", SUMIFS(NewEmisData!L:L, NewEmisData!$A:$A, "Pickup", NewEmisData!$B:$B, $A101, NewEmisData!$C:$C, $H101, NewEmisData!$D:$D, DX$2), SUMIFS(NewEmisData!L:L, NewEmisData!$A:$A, "LDV", NewEmisData!$B:$B, $A101, NewEmisData!$C:$C, $H101, NewEmisData!$D:$D, DX$2))</f>
        <v>6.0790463378928902E-3</v>
      </c>
      <c r="DY101" s="335">
        <f>$I101*IF($G101="Pickup", SUMIFS(NewEmisData!M:M, NewEmisData!$A:$A, "Pickup", NewEmisData!$B:$B, $A101, NewEmisData!$C:$C, $H101, NewEmisData!$D:$D, DY$2), SUMIFS(NewEmisData!M:M, NewEmisData!$A:$A, "LDV", NewEmisData!$B:$B, $A101, NewEmisData!$C:$C, $H101, NewEmisData!$D:$D, DY$2))</f>
        <v>6.0844184409489096E-3</v>
      </c>
      <c r="DZ101" s="335">
        <v>1.0483433406910452E-2</v>
      </c>
      <c r="EA101" s="335">
        <f t="shared" si="118"/>
        <v>477.29917297288603</v>
      </c>
      <c r="EB101" s="335">
        <f t="shared" si="119"/>
        <v>460.55957717868603</v>
      </c>
      <c r="EC101" s="335">
        <f t="shared" si="120"/>
        <v>408.87694370824198</v>
      </c>
      <c r="ED101" s="335">
        <f t="shared" si="121"/>
        <v>351.02836844391902</v>
      </c>
      <c r="EE101" s="335">
        <f t="shared" si="122"/>
        <v>330.89709505174199</v>
      </c>
      <c r="EF101" s="335">
        <f t="shared" si="123"/>
        <v>321.177313316165</v>
      </c>
      <c r="EG101" s="335">
        <f t="shared" si="124"/>
        <v>312.93206588236399</v>
      </c>
      <c r="EH101" s="335">
        <f t="shared" si="125"/>
        <v>311.11498865348102</v>
      </c>
      <c r="EI101" s="335">
        <f t="shared" si="126"/>
        <v>311.01868986514103</v>
      </c>
      <c r="EJ101" s="335">
        <f t="shared" si="127"/>
        <v>0.26615030329306139</v>
      </c>
      <c r="EK101" s="335">
        <f t="shared" si="128"/>
        <v>5.3747556323400003E-2</v>
      </c>
      <c r="EL101" s="335">
        <f t="shared" si="129"/>
        <v>5.4729265367637198E-2</v>
      </c>
      <c r="EM101" s="335">
        <f t="shared" si="130"/>
        <v>4.0736099436149302E-2</v>
      </c>
      <c r="EN101" s="335">
        <f t="shared" si="131"/>
        <v>3.4394118079024698E-2</v>
      </c>
      <c r="EO101" s="335">
        <f t="shared" si="132"/>
        <v>3.71114329295111E-2</v>
      </c>
      <c r="EP101" s="335">
        <f t="shared" si="133"/>
        <v>3.6163842618907101E-2</v>
      </c>
      <c r="EQ101" s="335">
        <f t="shared" si="134"/>
        <v>3.2567089196320599E-2</v>
      </c>
      <c r="ER101" s="335">
        <f t="shared" si="135"/>
        <v>3.1564173491991802E-2</v>
      </c>
      <c r="ES101" s="335">
        <f t="shared" si="136"/>
        <v>3.1468430420149698E-2</v>
      </c>
      <c r="ET101" s="335">
        <f t="shared" si="137"/>
        <v>5.9143404970885341E-2</v>
      </c>
      <c r="EU101" s="335">
        <f t="shared" si="138"/>
        <v>5.0535404815937697E-3</v>
      </c>
      <c r="EV101" s="335">
        <f t="shared" si="139"/>
        <v>4.8763050693100196E-3</v>
      </c>
      <c r="EW101" s="335">
        <f t="shared" si="140"/>
        <v>3.1484381630317001E-3</v>
      </c>
      <c r="EX101" s="335">
        <f t="shared" si="141"/>
        <v>2.7029930270735599E-3</v>
      </c>
      <c r="EY101" s="335">
        <f t="shared" si="142"/>
        <v>2.54797837572206E-3</v>
      </c>
      <c r="EZ101" s="335">
        <f t="shared" si="143"/>
        <v>2.4731341854872801E-3</v>
      </c>
      <c r="FA101" s="335">
        <f t="shared" si="144"/>
        <v>2.4096445331803899E-3</v>
      </c>
      <c r="FB101" s="335">
        <f t="shared" si="145"/>
        <v>2.39564994480926E-3</v>
      </c>
      <c r="FC101" s="335">
        <f t="shared" si="146"/>
        <v>2.3949103284468102E-3</v>
      </c>
      <c r="FD101" s="335">
        <f t="shared" si="147"/>
        <v>2.5617670759243757E-3</v>
      </c>
      <c r="FE101" s="335">
        <f t="shared" si="148"/>
        <v>6.1977837659696097E-2</v>
      </c>
      <c r="FF101" s="335">
        <f t="shared" si="149"/>
        <v>6.19964399161659E-2</v>
      </c>
      <c r="FG101" s="335">
        <f t="shared" si="150"/>
        <v>6.3320570721505001E-2</v>
      </c>
      <c r="FH101" s="335">
        <f t="shared" si="151"/>
        <v>6.3119607624916099E-2</v>
      </c>
      <c r="FI101" s="335">
        <f t="shared" si="152"/>
        <v>6.29444374677125E-2</v>
      </c>
      <c r="FJ101" s="335">
        <f t="shared" si="153"/>
        <v>6.2801798607561105E-2</v>
      </c>
      <c r="FK101" s="335">
        <f t="shared" si="154"/>
        <v>6.2583638165060698E-2</v>
      </c>
      <c r="FL101" s="335">
        <f t="shared" si="155"/>
        <v>6.2469704604619501E-2</v>
      </c>
      <c r="FM101" s="335">
        <f t="shared" si="156"/>
        <v>6.2452851295117101E-2</v>
      </c>
      <c r="FN101" s="335">
        <f t="shared" si="157"/>
        <v>4.7785374819939178E-2</v>
      </c>
      <c r="FO101" s="335">
        <f t="shared" si="158"/>
        <v>9.5952462547113909E-3</v>
      </c>
      <c r="FP101" s="335">
        <f t="shared" si="159"/>
        <v>9.6036030050458705E-3</v>
      </c>
      <c r="FQ101" s="335">
        <f t="shared" si="160"/>
        <v>9.4752433967644108E-3</v>
      </c>
      <c r="FR101" s="335">
        <f t="shared" si="161"/>
        <v>9.3301532626324096E-3</v>
      </c>
      <c r="FS101" s="335">
        <f t="shared" si="162"/>
        <v>9.2229397825599295E-3</v>
      </c>
      <c r="FT101" s="335">
        <f t="shared" si="163"/>
        <v>9.1255841827382698E-3</v>
      </c>
      <c r="FU101" s="335">
        <f t="shared" si="164"/>
        <v>8.9373222140441601E-3</v>
      </c>
      <c r="FV101" s="335">
        <f t="shared" si="165"/>
        <v>8.8366364827178901E-3</v>
      </c>
      <c r="FW101" s="335">
        <f t="shared" si="166"/>
        <v>8.8199073060420893E-3</v>
      </c>
      <c r="FX101" s="335">
        <f t="shared" si="167"/>
        <v>9.6257106650809981E-3</v>
      </c>
    </row>
    <row r="102" spans="1:180" x14ac:dyDescent="0.2">
      <c r="A102" s="305" t="str">
        <f>_xlfn.CONCAT(IF(LEFT(TRIM(A101),1)="*", "*R", "R"), 1+RIGHT(TRIM(A101),1))</f>
        <v>R4</v>
      </c>
      <c r="B102" s="305" t="str">
        <f t="shared" si="194"/>
        <v>TLPETHX11</v>
      </c>
      <c r="C102" s="305" t="str">
        <f t="shared" si="195"/>
        <v>TL.E85X.P.ETHX.2011</v>
      </c>
      <c r="D102" s="301" t="str">
        <f t="shared" si="196"/>
        <v>bn-vmt, bn-vmt/a</v>
      </c>
      <c r="E102" s="301" t="str">
        <f t="shared" si="197"/>
        <v>TLE85X</v>
      </c>
      <c r="F102" s="301" t="str">
        <f t="shared" si="198"/>
        <v>TL</v>
      </c>
      <c r="G102" s="315" t="s">
        <v>820</v>
      </c>
      <c r="H102" s="315" t="s">
        <v>817</v>
      </c>
      <c r="I102" s="315">
        <v>1</v>
      </c>
      <c r="J102" s="315" t="str">
        <f t="shared" si="168"/>
        <v>Pickup-E85</v>
      </c>
      <c r="K102" s="335">
        <f>$I102*IF($G102="Pickup", SUMIFS(NewEmisData!E:E, NewEmisData!$A:$A, "Pickup", NewEmisData!$B:$B, $A102, NewEmisData!$C:$C, $H102, NewEmisData!$D:$D, K$2), SUMIFS(NewEmisData!E:E, NewEmisData!$A:$A, "LDV", NewEmisData!$B:$B, $A102, NewEmisData!$C:$C, $H102, NewEmisData!$D:$D, K$2))</f>
        <v>646.35955917768695</v>
      </c>
      <c r="L102" s="335">
        <f>$I102*IF($G102="Pickup", SUMIFS(NewEmisData!F:F, NewEmisData!$A:$A, "Pickup", NewEmisData!$B:$B, $A102, NewEmisData!$C:$C, $H102, NewEmisData!$D:$D, L$2), SUMIFS(NewEmisData!F:F, NewEmisData!$A:$A, "LDV", NewEmisData!$B:$B, $A102, NewEmisData!$C:$C, $H102, NewEmisData!$D:$D, L$2))</f>
        <v>619.97919050963606</v>
      </c>
      <c r="M102" s="335">
        <f>$I102*IF($G102="Pickup", SUMIFS(NewEmisData!G:G, NewEmisData!$A:$A, "Pickup", NewEmisData!$B:$B, $A102, NewEmisData!$C:$C, $H102, NewEmisData!$D:$D, M$2), SUMIFS(NewEmisData!G:G, NewEmisData!$A:$A, "LDV", NewEmisData!$B:$B, $A102, NewEmisData!$C:$C, $H102, NewEmisData!$D:$D, M$2))</f>
        <v>468.65631415217302</v>
      </c>
      <c r="N102" s="335">
        <f>$I102*IF($G102="Pickup", SUMIFS(NewEmisData!H:H, NewEmisData!$A:$A, "Pickup", NewEmisData!$B:$B, $A102, NewEmisData!$C:$C, $H102, NewEmisData!$D:$D, N$2), SUMIFS(NewEmisData!H:H, NewEmisData!$A:$A, "LDV", NewEmisData!$B:$B, $A102, NewEmisData!$C:$C, $H102, NewEmisData!$D:$D, N$2))</f>
        <v>401.938986622622</v>
      </c>
      <c r="O102" s="335">
        <f>$I102*IF($G102="Pickup", SUMIFS(NewEmisData!I:I, NewEmisData!$A:$A, "Pickup", NewEmisData!$B:$B, $A102, NewEmisData!$C:$C, $H102, NewEmisData!$D:$D, O$2), SUMIFS(NewEmisData!I:I, NewEmisData!$A:$A, "LDV", NewEmisData!$B:$B, $A102, NewEmisData!$C:$C, $H102, NewEmisData!$D:$D, O$2))</f>
        <v>378.480038113322</v>
      </c>
      <c r="P102" s="335">
        <f>$I102*IF($G102="Pickup", SUMIFS(NewEmisData!J:J, NewEmisData!$A:$A, "Pickup", NewEmisData!$B:$B, $A102, NewEmisData!$C:$C, $H102, NewEmisData!$D:$D, P$2), SUMIFS(NewEmisData!J:J, NewEmisData!$A:$A, "LDV", NewEmisData!$B:$B, $A102, NewEmisData!$C:$C, $H102, NewEmisData!$D:$D, P$2))</f>
        <v>367.06432227775298</v>
      </c>
      <c r="Q102" s="335">
        <f>$I102*IF($G102="Pickup", SUMIFS(NewEmisData!K:K, NewEmisData!$A:$A, "Pickup", NewEmisData!$B:$B, $A102, NewEmisData!$C:$C, $H102, NewEmisData!$D:$D, Q$2), SUMIFS(NewEmisData!K:K, NewEmisData!$A:$A, "LDV", NewEmisData!$B:$B, $A102, NewEmisData!$C:$C, $H102, NewEmisData!$D:$D, Q$2))</f>
        <v>357.53282612461601</v>
      </c>
      <c r="R102" s="335">
        <f>$I102*IF($G102="Pickup", SUMIFS(NewEmisData!L:L, NewEmisData!$A:$A, "Pickup", NewEmisData!$B:$B, $A102, NewEmisData!$C:$C, $H102, NewEmisData!$D:$D, R$2), SUMIFS(NewEmisData!L:L, NewEmisData!$A:$A, "LDV", NewEmisData!$B:$B, $A102, NewEmisData!$C:$C, $H102, NewEmisData!$D:$D, R$2))</f>
        <v>355.43918726579602</v>
      </c>
      <c r="S102" s="335">
        <f>$I102*IF($G102="Pickup", SUMIFS(NewEmisData!M:M, NewEmisData!$A:$A, "Pickup", NewEmisData!$B:$B, $A102, NewEmisData!$C:$C, $H102, NewEmisData!$D:$D, S$2), SUMIFS(NewEmisData!M:M, NewEmisData!$A:$A, "LDV", NewEmisData!$B:$B, $A102, NewEmisData!$C:$C, $H102, NewEmisData!$D:$D, S$2))</f>
        <v>355.33433724689201</v>
      </c>
      <c r="T102" s="335">
        <v>0.26615030329306139</v>
      </c>
      <c r="U102" s="335">
        <f>$I102*IF($G102="Pickup", SUMIFS(NewEmisData!E:E, NewEmisData!$A:$A, "Pickup", NewEmisData!$B:$B, $A102, NewEmisData!$C:$C, $H102, NewEmisData!$D:$D, U$2), SUMIFS(NewEmisData!E:E, NewEmisData!$A:$A, "LDV", NewEmisData!$B:$B, $A102, NewEmisData!$C:$C, $H102, NewEmisData!$D:$D, U$2))</f>
        <v>5.0051381414727501E-2</v>
      </c>
      <c r="V102" s="335">
        <f>$I102*IF($G102="Pickup", SUMIFS(NewEmisData!F:F, NewEmisData!$A:$A, "Pickup", NewEmisData!$B:$B, $A102, NewEmisData!$C:$C, $H102, NewEmisData!$D:$D, V$2), SUMIFS(NewEmisData!F:F, NewEmisData!$A:$A, "LDV", NewEmisData!$B:$B, $A102, NewEmisData!$C:$C, $H102, NewEmisData!$D:$D, V$2))</f>
        <v>5.0043919675111501E-2</v>
      </c>
      <c r="W102" s="335">
        <f>$I102*IF($G102="Pickup", SUMIFS(NewEmisData!G:G, NewEmisData!$A:$A, "Pickup", NewEmisData!$B:$B, $A102, NewEmisData!$C:$C, $H102, NewEmisData!$D:$D, W$2), SUMIFS(NewEmisData!G:G, NewEmisData!$A:$A, "LDV", NewEmisData!$B:$B, $A102, NewEmisData!$C:$C, $H102, NewEmisData!$D:$D, W$2))</f>
        <v>3.7754588542698003E-2</v>
      </c>
      <c r="X102" s="335">
        <f>$I102*IF($G102="Pickup", SUMIFS(NewEmisData!H:H, NewEmisData!$A:$A, "Pickup", NewEmisData!$B:$B, $A102, NewEmisData!$C:$C, $H102, NewEmisData!$D:$D, X$2), SUMIFS(NewEmisData!H:H, NewEmisData!$A:$A, "LDV", NewEmisData!$B:$B, $A102, NewEmisData!$C:$C, $H102, NewEmisData!$D:$D, X$2))</f>
        <v>3.1767291013671199E-2</v>
      </c>
      <c r="Y102" s="335">
        <f>$I102*IF($G102="Pickup", SUMIFS(NewEmisData!I:I, NewEmisData!$A:$A, "Pickup", NewEmisData!$B:$B, $A102, NewEmisData!$C:$C, $H102, NewEmisData!$D:$D, Y$2), SUMIFS(NewEmisData!I:I, NewEmisData!$A:$A, "LDV", NewEmisData!$B:$B, $A102, NewEmisData!$C:$C, $H102, NewEmisData!$D:$D, Y$2))</f>
        <v>3.4158653400985901E-2</v>
      </c>
      <c r="Z102" s="335">
        <f>$I102*IF($G102="Pickup", SUMIFS(NewEmisData!J:J, NewEmisData!$A:$A, "Pickup", NewEmisData!$B:$B, $A102, NewEmisData!$C:$C, $H102, NewEmisData!$D:$D, Z$2), SUMIFS(NewEmisData!J:J, NewEmisData!$A:$A, "LDV", NewEmisData!$B:$B, $A102, NewEmisData!$C:$C, $H102, NewEmisData!$D:$D, Z$2))</f>
        <v>3.3210571212320801E-2</v>
      </c>
      <c r="AA102" s="335">
        <f>$I102*IF($G102="Pickup", SUMIFS(NewEmisData!K:K, NewEmisData!$A:$A, "Pickup", NewEmisData!$B:$B, $A102, NewEmisData!$C:$C, $H102, NewEmisData!$D:$D, AA$2), SUMIFS(NewEmisData!K:K, NewEmisData!$A:$A, "LDV", NewEmisData!$B:$B, $A102, NewEmisData!$C:$C, $H102, NewEmisData!$D:$D, AA$2))</f>
        <v>2.98406655009953E-2</v>
      </c>
      <c r="AB102" s="335">
        <f>$I102*IF($G102="Pickup", SUMIFS(NewEmisData!L:L, NewEmisData!$A:$A, "Pickup", NewEmisData!$B:$B, $A102, NewEmisData!$C:$C, $H102, NewEmisData!$D:$D, AB$2), SUMIFS(NewEmisData!L:L, NewEmisData!$A:$A, "LDV", NewEmisData!$B:$B, $A102, NewEmisData!$C:$C, $H102, NewEmisData!$D:$D, AB$2))</f>
        <v>2.89063210615754E-2</v>
      </c>
      <c r="AC102" s="335">
        <f>$I102*IF($G102="Pickup", SUMIFS(NewEmisData!M:M, NewEmisData!$A:$A, "Pickup", NewEmisData!$B:$B, $A102, NewEmisData!$C:$C, $H102, NewEmisData!$D:$D, AC$2), SUMIFS(NewEmisData!M:M, NewEmisData!$A:$A, "LDV", NewEmisData!$B:$B, $A102, NewEmisData!$C:$C, $H102, NewEmisData!$D:$D, AC$2))</f>
        <v>2.88192993071235E-2</v>
      </c>
      <c r="AD102" s="335">
        <v>5.9143404970885341E-2</v>
      </c>
      <c r="AE102" s="335">
        <f>$I102*IF($G102="Pickup", SUMIFS(NewEmisData!E:E, NewEmisData!$A:$A, "Pickup", NewEmisData!$B:$B, $A102, NewEmisData!$C:$C, $H102, NewEmisData!$D:$D, AE$2), SUMIFS(NewEmisData!E:E, NewEmisData!$A:$A, "LDV", NewEmisData!$B:$B, $A102, NewEmisData!$C:$C, $H102, NewEmisData!$D:$D, AE$2))</f>
        <v>6.8435278747445696E-3</v>
      </c>
      <c r="AF102" s="335">
        <f>$I102*IF($G102="Pickup", SUMIFS(NewEmisData!F:F, NewEmisData!$A:$A, "Pickup", NewEmisData!$B:$B, $A102, NewEmisData!$C:$C, $H102, NewEmisData!$D:$D, AF$2), SUMIFS(NewEmisData!F:F, NewEmisData!$A:$A, "LDV", NewEmisData!$B:$B, $A102, NewEmisData!$C:$C, $H102, NewEmisData!$D:$D, AF$2))</f>
        <v>6.5642107254057199E-3</v>
      </c>
      <c r="AG102" s="335">
        <f>$I102*IF($G102="Pickup", SUMIFS(NewEmisData!G:G, NewEmisData!$A:$A, "Pickup", NewEmisData!$B:$B, $A102, NewEmisData!$C:$C, $H102, NewEmisData!$D:$D, AG$2), SUMIFS(NewEmisData!G:G, NewEmisData!$A:$A, "LDV", NewEmisData!$B:$B, $A102, NewEmisData!$C:$C, $H102, NewEmisData!$D:$D, AG$2))</f>
        <v>3.6087484034786899E-3</v>
      </c>
      <c r="AH102" s="335">
        <f>$I102*IF($G102="Pickup", SUMIFS(NewEmisData!H:H, NewEmisData!$A:$A, "Pickup", NewEmisData!$B:$B, $A102, NewEmisData!$C:$C, $H102, NewEmisData!$D:$D, AH$2), SUMIFS(NewEmisData!H:H, NewEmisData!$A:$A, "LDV", NewEmisData!$B:$B, $A102, NewEmisData!$C:$C, $H102, NewEmisData!$D:$D, AH$2))</f>
        <v>3.0950131835115E-3</v>
      </c>
      <c r="AI102" s="335">
        <f>$I102*IF($G102="Pickup", SUMIFS(NewEmisData!I:I, NewEmisData!$A:$A, "Pickup", NewEmisData!$B:$B, $A102, NewEmisData!$C:$C, $H102, NewEmisData!$D:$D, AI$2), SUMIFS(NewEmisData!I:I, NewEmisData!$A:$A, "LDV", NewEmisData!$B:$B, $A102, NewEmisData!$C:$C, $H102, NewEmisData!$D:$D, AI$2))</f>
        <v>2.9143744578803499E-3</v>
      </c>
      <c r="AJ102" s="335">
        <f>$I102*IF($G102="Pickup", SUMIFS(NewEmisData!J:J, NewEmisData!$A:$A, "Pickup", NewEmisData!$B:$B, $A102, NewEmisData!$C:$C, $H102, NewEmisData!$D:$D, AJ$2), SUMIFS(NewEmisData!J:J, NewEmisData!$A:$A, "LDV", NewEmisData!$B:$B, $A102, NewEmisData!$C:$C, $H102, NewEmisData!$D:$D, AJ$2))</f>
        <v>2.8264724316664201E-3</v>
      </c>
      <c r="AK102" s="335">
        <f>$I102*IF($G102="Pickup", SUMIFS(NewEmisData!K:K, NewEmisData!$A:$A, "Pickup", NewEmisData!$B:$B, $A102, NewEmisData!$C:$C, $H102, NewEmisData!$D:$D, AK$2), SUMIFS(NewEmisData!K:K, NewEmisData!$A:$A, "LDV", NewEmisData!$B:$B, $A102, NewEmisData!$C:$C, $H102, NewEmisData!$D:$D, AK$2))</f>
        <v>2.75307866973639E-3</v>
      </c>
      <c r="AL102" s="335">
        <f>$I102*IF($G102="Pickup", SUMIFS(NewEmisData!L:L, NewEmisData!$A:$A, "Pickup", NewEmisData!$B:$B, $A102, NewEmisData!$C:$C, $H102, NewEmisData!$D:$D, AL$2), SUMIFS(NewEmisData!L:L, NewEmisData!$A:$A, "LDV", NewEmisData!$B:$B, $A102, NewEmisData!$C:$C, $H102, NewEmisData!$D:$D, AL$2))</f>
        <v>2.7369577535686601E-3</v>
      </c>
      <c r="AM102" s="335">
        <f>$I102*IF($G102="Pickup", SUMIFS(NewEmisData!M:M, NewEmisData!$A:$A, "Pickup", NewEmisData!$B:$B, $A102, NewEmisData!$C:$C, $H102, NewEmisData!$D:$D, AM$2), SUMIFS(NewEmisData!M:M, NewEmisData!$A:$A, "LDV", NewEmisData!$B:$B, $A102, NewEmisData!$C:$C, $H102, NewEmisData!$D:$D, AM$2))</f>
        <v>2.7361493188550298E-3</v>
      </c>
      <c r="AN102" s="335">
        <v>2.5617670759243757E-3</v>
      </c>
      <c r="AO102" s="335">
        <f>$I102*IF($G102="Pickup", SUMIFS(NewEmisData!E:E, NewEmisData!$A:$A, "Pickup", NewEmisData!$B:$B, $A102, NewEmisData!$C:$C, $H102, NewEmisData!$D:$D, AO$2), SUMIFS(NewEmisData!E:E, NewEmisData!$A:$A, "LDV", NewEmisData!$B:$B, $A102, NewEmisData!$C:$C, $H102, NewEmisData!$D:$D, AO$2))</f>
        <v>0.103915945188398</v>
      </c>
      <c r="AP102" s="335">
        <f>$I102*IF($G102="Pickup", SUMIFS(NewEmisData!F:F, NewEmisData!$A:$A, "Pickup", NewEmisData!$B:$B, $A102, NewEmisData!$C:$C, $H102, NewEmisData!$D:$D, AP$2), SUMIFS(NewEmisData!F:F, NewEmisData!$A:$A, "LDV", NewEmisData!$B:$B, $A102, NewEmisData!$C:$C, $H102, NewEmisData!$D:$D, AP$2))</f>
        <v>0.103915848031505</v>
      </c>
      <c r="AQ102" s="335">
        <f>$I102*IF($G102="Pickup", SUMIFS(NewEmisData!G:G, NewEmisData!$A:$A, "Pickup", NewEmisData!$B:$B, $A102, NewEmisData!$C:$C, $H102, NewEmisData!$D:$D, AQ$2), SUMIFS(NewEmisData!G:G, NewEmisData!$A:$A, "LDV", NewEmisData!$B:$B, $A102, NewEmisData!$C:$C, $H102, NewEmisData!$D:$D, AQ$2))</f>
        <v>8.4650150549112596E-2</v>
      </c>
      <c r="AR102" s="335">
        <f>$I102*IF($G102="Pickup", SUMIFS(NewEmisData!H:H, NewEmisData!$A:$A, "Pickup", NewEmisData!$B:$B, $A102, NewEmisData!$C:$C, $H102, NewEmisData!$D:$D, AR$2), SUMIFS(NewEmisData!H:H, NewEmisData!$A:$A, "LDV", NewEmisData!$B:$B, $A102, NewEmisData!$C:$C, $H102, NewEmisData!$D:$D, AR$2))</f>
        <v>8.4399803010986804E-2</v>
      </c>
      <c r="AS102" s="335">
        <f>$I102*IF($G102="Pickup", SUMIFS(NewEmisData!I:I, NewEmisData!$A:$A, "Pickup", NewEmisData!$B:$B, $A102, NewEmisData!$C:$C, $H102, NewEmisData!$D:$D, AS$2), SUMIFS(NewEmisData!I:I, NewEmisData!$A:$A, "LDV", NewEmisData!$B:$B, $A102, NewEmisData!$C:$C, $H102, NewEmisData!$D:$D, AS$2))</f>
        <v>8.4160493061109204E-2</v>
      </c>
      <c r="AT102" s="335">
        <f>$I102*IF($G102="Pickup", SUMIFS(NewEmisData!J:J, NewEmisData!$A:$A, "Pickup", NewEmisData!$B:$B, $A102, NewEmisData!$C:$C, $H102, NewEmisData!$D:$D, AT$2), SUMIFS(NewEmisData!J:J, NewEmisData!$A:$A, "LDV", NewEmisData!$B:$B, $A102, NewEmisData!$C:$C, $H102, NewEmisData!$D:$D, AT$2))</f>
        <v>8.3975997394425794E-2</v>
      </c>
      <c r="AU102" s="335">
        <f>$I102*IF($G102="Pickup", SUMIFS(NewEmisData!K:K, NewEmisData!$A:$A, "Pickup", NewEmisData!$B:$B, $A102, NewEmisData!$C:$C, $H102, NewEmisData!$D:$D, AU$2), SUMIFS(NewEmisData!K:K, NewEmisData!$A:$A, "LDV", NewEmisData!$B:$B, $A102, NewEmisData!$C:$C, $H102, NewEmisData!$D:$D, AU$2))</f>
        <v>8.3738807859653194E-2</v>
      </c>
      <c r="AV102" s="335">
        <f>$I102*IF($G102="Pickup", SUMIFS(NewEmisData!L:L, NewEmisData!$A:$A, "Pickup", NewEmisData!$B:$B, $A102, NewEmisData!$C:$C, $H102, NewEmisData!$D:$D, AV$2), SUMIFS(NewEmisData!L:L, NewEmisData!$A:$A, "LDV", NewEmisData!$B:$B, $A102, NewEmisData!$C:$C, $H102, NewEmisData!$D:$D, AV$2))</f>
        <v>8.3617696234531205E-2</v>
      </c>
      <c r="AW102" s="335">
        <f>$I102*IF($G102="Pickup", SUMIFS(NewEmisData!M:M, NewEmisData!$A:$A, "Pickup", NewEmisData!$B:$B, $A102, NewEmisData!$C:$C, $H102, NewEmisData!$D:$D, AW$2), SUMIFS(NewEmisData!M:M, NewEmisData!$A:$A, "LDV", NewEmisData!$B:$B, $A102, NewEmisData!$C:$C, $H102, NewEmisData!$D:$D, AW$2))</f>
        <v>8.3601937164243995E-2</v>
      </c>
      <c r="AX102" s="335">
        <v>4.7785374819939178E-2</v>
      </c>
      <c r="AY102" s="335">
        <f>$I102*IF($G102="Pickup", SUMIFS(NewEmisData!E:E, NewEmisData!$A:$A, "Pickup", NewEmisData!$B:$B, $A102, NewEmisData!$C:$C, $H102, NewEmisData!$D:$D, AY$2), SUMIFS(NewEmisData!E:E, NewEmisData!$A:$A, "LDV", NewEmisData!$B:$B, $A102, NewEmisData!$C:$C, $H102, NewEmisData!$D:$D, AY$2))</f>
        <v>1.5136565539031499E-2</v>
      </c>
      <c r="AZ102" s="335">
        <f>$I102*IF($G102="Pickup", SUMIFS(NewEmisData!F:F, NewEmisData!$A:$A, "Pickup", NewEmisData!$B:$B, $A102, NewEmisData!$C:$C, $H102, NewEmisData!$D:$D, AZ$2), SUMIFS(NewEmisData!F:F, NewEmisData!$A:$A, "LDV", NewEmisData!$B:$B, $A102, NewEmisData!$C:$C, $H102, NewEmisData!$D:$D, AZ$2))</f>
        <v>1.5132436853720101E-2</v>
      </c>
      <c r="BA102" s="335">
        <f>$I102*IF($G102="Pickup", SUMIFS(NewEmisData!G:G, NewEmisData!$A:$A, "Pickup", NewEmisData!$B:$B, $A102, NewEmisData!$C:$C, $H102, NewEmisData!$D:$D, BA$2), SUMIFS(NewEmisData!G:G, NewEmisData!$A:$A, "LDV", NewEmisData!$B:$B, $A102, NewEmisData!$C:$C, $H102, NewEmisData!$D:$D, BA$2))</f>
        <v>1.2256341713905499E-2</v>
      </c>
      <c r="BB102" s="335">
        <f>$I102*IF($G102="Pickup", SUMIFS(NewEmisData!H:H, NewEmisData!$A:$A, "Pickup", NewEmisData!$B:$B, $A102, NewEmisData!$C:$C, $H102, NewEmisData!$D:$D, BB$2), SUMIFS(NewEmisData!H:H, NewEmisData!$A:$A, "LDV", NewEmisData!$B:$B, $A102, NewEmisData!$C:$C, $H102, NewEmisData!$D:$D, BB$2))</f>
        <v>1.2096452740922199E-2</v>
      </c>
      <c r="BC102" s="335">
        <f>$I102*IF($G102="Pickup", SUMIFS(NewEmisData!I:I, NewEmisData!$A:$A, "Pickup", NewEmisData!$B:$B, $A102, NewEmisData!$C:$C, $H102, NewEmisData!$D:$D, BC$2), SUMIFS(NewEmisData!I:I, NewEmisData!$A:$A, "LDV", NewEmisData!$B:$B, $A102, NewEmisData!$C:$C, $H102, NewEmisData!$D:$D, BC$2))</f>
        <v>1.19745453620015E-2</v>
      </c>
      <c r="BD102" s="335">
        <f>$I102*IF($G102="Pickup", SUMIFS(NewEmisData!J:J, NewEmisData!$A:$A, "Pickup", NewEmisData!$B:$B, $A102, NewEmisData!$C:$C, $H102, NewEmisData!$D:$D, BD$2), SUMIFS(NewEmisData!J:J, NewEmisData!$A:$A, "LDV", NewEmisData!$B:$B, $A102, NewEmisData!$C:$C, $H102, NewEmisData!$D:$D, BD$2))</f>
        <v>1.18656769239457E-2</v>
      </c>
      <c r="BE102" s="335">
        <f>$I102*IF($G102="Pickup", SUMIFS(NewEmisData!K:K, NewEmisData!$A:$A, "Pickup", NewEmisData!$B:$B, $A102, NewEmisData!$C:$C, $H102, NewEmisData!$D:$D, BE$2), SUMIFS(NewEmisData!K:K, NewEmisData!$A:$A, "LDV", NewEmisData!$B:$B, $A102, NewEmisData!$C:$C, $H102, NewEmisData!$D:$D, BE$2))</f>
        <v>1.1664609078110001E-2</v>
      </c>
      <c r="BF102" s="335">
        <f>$I102*IF($G102="Pickup", SUMIFS(NewEmisData!L:L, NewEmisData!$A:$A, "Pickup", NewEmisData!$B:$B, $A102, NewEmisData!$C:$C, $H102, NewEmisData!$D:$D, BF$2), SUMIFS(NewEmisData!L:L, NewEmisData!$A:$A, "LDV", NewEmisData!$B:$B, $A102, NewEmisData!$C:$C, $H102, NewEmisData!$D:$D, BF$2))</f>
        <v>1.15577855285107E-2</v>
      </c>
      <c r="BG102" s="335">
        <f>$I102*IF($G102="Pickup", SUMIFS(NewEmisData!M:M, NewEmisData!$A:$A, "Pickup", NewEmisData!$B:$B, $A102, NewEmisData!$C:$C, $H102, NewEmisData!$D:$D, BG$2), SUMIFS(NewEmisData!M:M, NewEmisData!$A:$A, "LDV", NewEmisData!$B:$B, $A102, NewEmisData!$C:$C, $H102, NewEmisData!$D:$D, BG$2))</f>
        <v>1.15403315240805E-2</v>
      </c>
      <c r="BH102" s="335">
        <v>9.6257106650809981E-3</v>
      </c>
      <c r="BI102" s="335">
        <f>$I102*IF($G102="Pickup", SUMIFS(NewEmisData!E:E, NewEmisData!$A:$A, "Pickup", NewEmisData!$B:$B, $A102, NewEmisData!$C:$C, $H102, NewEmisData!$D:$D, BI$2), SUMIFS(NewEmisData!E:E, NewEmisData!$A:$A, "LDV", NewEmisData!$B:$B, $A102, NewEmisData!$C:$C, $H102, NewEmisData!$D:$D, BI$2))</f>
        <v>1.32452586333012</v>
      </c>
      <c r="BJ102" s="335">
        <f>$I102*IF($G102="Pickup", SUMIFS(NewEmisData!F:F, NewEmisData!$A:$A, "Pickup", NewEmisData!$B:$B, $A102, NewEmisData!$C:$C, $H102, NewEmisData!$D:$D, BJ$2), SUMIFS(NewEmisData!F:F, NewEmisData!$A:$A, "LDV", NewEmisData!$B:$B, $A102, NewEmisData!$C:$C, $H102, NewEmisData!$D:$D, BJ$2))</f>
        <v>1.22375917385643</v>
      </c>
      <c r="BK102" s="335">
        <f>$I102*IF($G102="Pickup", SUMIFS(NewEmisData!G:G, NewEmisData!$A:$A, "Pickup", NewEmisData!$B:$B, $A102, NewEmisData!$C:$C, $H102, NewEmisData!$D:$D, BK$2), SUMIFS(NewEmisData!G:G, NewEmisData!$A:$A, "LDV", NewEmisData!$B:$B, $A102, NewEmisData!$C:$C, $H102, NewEmisData!$D:$D, BK$2))</f>
        <v>0.74835788444038498</v>
      </c>
      <c r="BL102" s="335">
        <f>$I102*IF($G102="Pickup", SUMIFS(NewEmisData!H:H, NewEmisData!$A:$A, "Pickup", NewEmisData!$B:$B, $A102, NewEmisData!$C:$C, $H102, NewEmisData!$D:$D, BL$2), SUMIFS(NewEmisData!H:H, NewEmisData!$A:$A, "LDV", NewEmisData!$B:$B, $A102, NewEmisData!$C:$C, $H102, NewEmisData!$D:$D, BL$2))</f>
        <v>0.75057912675558602</v>
      </c>
      <c r="BM102" s="335">
        <f>$I102*IF($G102="Pickup", SUMIFS(NewEmisData!I:I, NewEmisData!$A:$A, "Pickup", NewEmisData!$B:$B, $A102, NewEmisData!$C:$C, $H102, NewEmisData!$D:$D, BM$2), SUMIFS(NewEmisData!I:I, NewEmisData!$A:$A, "LDV", NewEmisData!$B:$B, $A102, NewEmisData!$C:$C, $H102, NewEmisData!$D:$D, BM$2))</f>
        <v>0.81959270299044895</v>
      </c>
      <c r="BN102" s="335">
        <f>$I102*IF($G102="Pickup", SUMIFS(NewEmisData!J:J, NewEmisData!$A:$A, "Pickup", NewEmisData!$B:$B, $A102, NewEmisData!$C:$C, $H102, NewEmisData!$D:$D, BN$2), SUMIFS(NewEmisData!J:J, NewEmisData!$A:$A, "LDV", NewEmisData!$B:$B, $A102, NewEmisData!$C:$C, $H102, NewEmisData!$D:$D, BN$2))</f>
        <v>0.84121016476562305</v>
      </c>
      <c r="BO102" s="335">
        <f>$I102*IF($G102="Pickup", SUMIFS(NewEmisData!K:K, NewEmisData!$A:$A, "Pickup", NewEmisData!$B:$B, $A102, NewEmisData!$C:$C, $H102, NewEmisData!$D:$D, BO$2), SUMIFS(NewEmisData!K:K, NewEmisData!$A:$A, "LDV", NewEmisData!$B:$B, $A102, NewEmisData!$C:$C, $H102, NewEmisData!$D:$D, BO$2))</f>
        <v>0.79914702617751698</v>
      </c>
      <c r="BP102" s="335">
        <f>$I102*IF($G102="Pickup", SUMIFS(NewEmisData!L:L, NewEmisData!$A:$A, "Pickup", NewEmisData!$B:$B, $A102, NewEmisData!$C:$C, $H102, NewEmisData!$D:$D, BP$2), SUMIFS(NewEmisData!L:L, NewEmisData!$A:$A, "LDV", NewEmisData!$B:$B, $A102, NewEmisData!$C:$C, $H102, NewEmisData!$D:$D, BP$2))</f>
        <v>0.78497088449743901</v>
      </c>
      <c r="BQ102" s="335">
        <f>$I102*IF($G102="Pickup", SUMIFS(NewEmisData!M:M, NewEmisData!$A:$A, "Pickup", NewEmisData!$B:$B, $A102, NewEmisData!$C:$C, $H102, NewEmisData!$D:$D, BQ$2), SUMIFS(NewEmisData!M:M, NewEmisData!$A:$A, "LDV", NewEmisData!$B:$B, $A102, NewEmisData!$C:$C, $H102, NewEmisData!$D:$D, BQ$2))</f>
        <v>0.78323426806562801</v>
      </c>
      <c r="BR102" s="335">
        <v>1.4092345254837961</v>
      </c>
      <c r="BS102" s="335">
        <f>$I102*IF($G102="Pickup", SUMIFS(NewEmisData!E:E, NewEmisData!$A:$A, "Pickup", NewEmisData!$B:$B, $A102, NewEmisData!$C:$C, $H102, NewEmisData!$D:$D, BS$2), SUMIFS(NewEmisData!E:E, NewEmisData!$A:$A, "LDV", NewEmisData!$B:$B, $A102, NewEmisData!$C:$C, $H102, NewEmisData!$D:$D, BS$2))</f>
        <v>0.11546223915514101</v>
      </c>
      <c r="BT102" s="335">
        <f>$I102*IF($G102="Pickup", SUMIFS(NewEmisData!F:F, NewEmisData!$A:$A, "Pickup", NewEmisData!$B:$B, $A102, NewEmisData!$C:$C, $H102, NewEmisData!$D:$D, BT$2), SUMIFS(NewEmisData!F:F, NewEmisData!$A:$A, "LDV", NewEmisData!$B:$B, $A102, NewEmisData!$C:$C, $H102, NewEmisData!$D:$D, BT$2))</f>
        <v>0.11311305212806499</v>
      </c>
      <c r="BU102" s="335">
        <f>$I102*IF($G102="Pickup", SUMIFS(NewEmisData!G:G, NewEmisData!$A:$A, "Pickup", NewEmisData!$B:$B, $A102, NewEmisData!$C:$C, $H102, NewEmisData!$D:$D, BU$2), SUMIFS(NewEmisData!G:G, NewEmisData!$A:$A, "LDV", NewEmisData!$B:$B, $A102, NewEmisData!$C:$C, $H102, NewEmisData!$D:$D, BU$2))</f>
        <v>7.65279066693412E-2</v>
      </c>
      <c r="BV102" s="335">
        <f>$I102*IF($G102="Pickup", SUMIFS(NewEmisData!H:H, NewEmisData!$A:$A, "Pickup", NewEmisData!$B:$B, $A102, NewEmisData!$C:$C, $H102, NewEmisData!$D:$D, BV$2), SUMIFS(NewEmisData!H:H, NewEmisData!$A:$A, "LDV", NewEmisData!$B:$B, $A102, NewEmisData!$C:$C, $H102, NewEmisData!$D:$D, BV$2))</f>
        <v>7.0727611063452503E-2</v>
      </c>
      <c r="BW102" s="335">
        <f>$I102*IF($G102="Pickup", SUMIFS(NewEmisData!I:I, NewEmisData!$A:$A, "Pickup", NewEmisData!$B:$B, $A102, NewEmisData!$C:$C, $H102, NewEmisData!$D:$D, BW$2), SUMIFS(NewEmisData!I:I, NewEmisData!$A:$A, "LDV", NewEmisData!$B:$B, $A102, NewEmisData!$C:$C, $H102, NewEmisData!$D:$D, BW$2))</f>
        <v>8.2581189116489997E-2</v>
      </c>
      <c r="BX102" s="335">
        <f>$I102*IF($G102="Pickup", SUMIFS(NewEmisData!J:J, NewEmisData!$A:$A, "Pickup", NewEmisData!$B:$B, $A102, NewEmisData!$C:$C, $H102, NewEmisData!$D:$D, BX$2), SUMIFS(NewEmisData!J:J, NewEmisData!$A:$A, "LDV", NewEmisData!$B:$B, $A102, NewEmisData!$C:$C, $H102, NewEmisData!$D:$D, BX$2))</f>
        <v>9.6085022960257699E-2</v>
      </c>
      <c r="BY102" s="335">
        <f>$I102*IF($G102="Pickup", SUMIFS(NewEmisData!K:K, NewEmisData!$A:$A, "Pickup", NewEmisData!$B:$B, $A102, NewEmisData!$C:$C, $H102, NewEmisData!$D:$D, BY$2), SUMIFS(NewEmisData!K:K, NewEmisData!$A:$A, "LDV", NewEmisData!$B:$B, $A102, NewEmisData!$C:$C, $H102, NewEmisData!$D:$D, BY$2))</f>
        <v>0.100835100502492</v>
      </c>
      <c r="BZ102" s="335">
        <f>$I102*IF($G102="Pickup", SUMIFS(NewEmisData!L:L, NewEmisData!$A:$A, "Pickup", NewEmisData!$B:$B, $A102, NewEmisData!$C:$C, $H102, NewEmisData!$D:$D, BZ$2), SUMIFS(NewEmisData!L:L, NewEmisData!$A:$A, "LDV", NewEmisData!$B:$B, $A102, NewEmisData!$C:$C, $H102, NewEmisData!$D:$D, BZ$2))</f>
        <v>0.101699463667799</v>
      </c>
      <c r="CA102" s="335">
        <f>$I102*IF($G102="Pickup", SUMIFS(NewEmisData!M:M, NewEmisData!$A:$A, "Pickup", NewEmisData!$B:$B, $A102, NewEmisData!$C:$C, $H102, NewEmisData!$D:$D, CA$2), SUMIFS(NewEmisData!M:M, NewEmisData!$A:$A, "LDV", NewEmisData!$B:$B, $A102, NewEmisData!$C:$C, $H102, NewEmisData!$D:$D, CA$2))</f>
        <v>0.102838135080632</v>
      </c>
      <c r="CB102" s="335">
        <v>6.0597963453520649E-2</v>
      </c>
      <c r="CC102" s="335">
        <f>$I102*IF($G102="Pickup", SUMIFS(NewEmisData!E:E, NewEmisData!$A:$A, "Pickup", NewEmisData!$B:$B, $A102, NewEmisData!$C:$C, $H102, NewEmisData!$D:$D, CC$2), SUMIFS(NewEmisData!E:E, NewEmisData!$A:$A, "LDV", NewEmisData!$B:$B, $A102, NewEmisData!$C:$C, $H102, NewEmisData!$D:$D, CC$2))</f>
        <v>2.4222750720040799E-2</v>
      </c>
      <c r="CD102" s="335">
        <f>$I102*IF($G102="Pickup", SUMIFS(NewEmisData!F:F, NewEmisData!$A:$A, "Pickup", NewEmisData!$B:$B, $A102, NewEmisData!$C:$C, $H102, NewEmisData!$D:$D, CD$2), SUMIFS(NewEmisData!F:F, NewEmisData!$A:$A, "LDV", NewEmisData!$B:$B, $A102, NewEmisData!$C:$C, $H102, NewEmisData!$D:$D, CD$2))</f>
        <v>2.4221753748085498E-2</v>
      </c>
      <c r="CE102" s="335">
        <f>$I102*IF($G102="Pickup", SUMIFS(NewEmisData!G:G, NewEmisData!$A:$A, "Pickup", NewEmisData!$B:$B, $A102, NewEmisData!$C:$C, $H102, NewEmisData!$D:$D, CE$2), SUMIFS(NewEmisData!G:G, NewEmisData!$A:$A, "LDV", NewEmisData!$B:$B, $A102, NewEmisData!$C:$C, $H102, NewEmisData!$D:$D, CE$2))</f>
        <v>2.2516523732868499E-2</v>
      </c>
      <c r="CF102" s="335">
        <f>$I102*IF($G102="Pickup", SUMIFS(NewEmisData!H:H, NewEmisData!$A:$A, "Pickup", NewEmisData!$B:$B, $A102, NewEmisData!$C:$C, $H102, NewEmisData!$D:$D, CF$2), SUMIFS(NewEmisData!H:H, NewEmisData!$A:$A, "LDV", NewEmisData!$B:$B, $A102, NewEmisData!$C:$C, $H102, NewEmisData!$D:$D, CF$2))</f>
        <v>2.3127784398577499E-2</v>
      </c>
      <c r="CG102" s="335">
        <f>$I102*IF($G102="Pickup", SUMIFS(NewEmisData!I:I, NewEmisData!$A:$A, "Pickup", NewEmisData!$B:$B, $A102, NewEmisData!$C:$C, $H102, NewEmisData!$D:$D, CG$2), SUMIFS(NewEmisData!I:I, NewEmisData!$A:$A, "LDV", NewEmisData!$B:$B, $A102, NewEmisData!$C:$C, $H102, NewEmisData!$D:$D, CG$2))</f>
        <v>2.49022068059821E-2</v>
      </c>
      <c r="CH102" s="335">
        <f>$I102*IF($G102="Pickup", SUMIFS(NewEmisData!J:J, NewEmisData!$A:$A, "Pickup", NewEmisData!$B:$B, $A102, NewEmisData!$C:$C, $H102, NewEmisData!$D:$D, CH$2), SUMIFS(NewEmisData!J:J, NewEmisData!$A:$A, "LDV", NewEmisData!$B:$B, $A102, NewEmisData!$C:$C, $H102, NewEmisData!$D:$D, CH$2))</f>
        <v>2.5909903872266899E-2</v>
      </c>
      <c r="CI102" s="335">
        <f>$I102*IF($G102="Pickup", SUMIFS(NewEmisData!K:K, NewEmisData!$A:$A, "Pickup", NewEmisData!$B:$B, $A102, NewEmisData!$C:$C, $H102, NewEmisData!$D:$D, CI$2), SUMIFS(NewEmisData!K:K, NewEmisData!$A:$A, "LDV", NewEmisData!$B:$B, $A102, NewEmisData!$C:$C, $H102, NewEmisData!$D:$D, CI$2))</f>
        <v>2.61491694003551E-2</v>
      </c>
      <c r="CJ102" s="335">
        <f>$I102*IF($G102="Pickup", SUMIFS(NewEmisData!L:L, NewEmisData!$A:$A, "Pickup", NewEmisData!$B:$B, $A102, NewEmisData!$C:$C, $H102, NewEmisData!$D:$D, CJ$2), SUMIFS(NewEmisData!L:L, NewEmisData!$A:$A, "LDV", NewEmisData!$B:$B, $A102, NewEmisData!$C:$C, $H102, NewEmisData!$D:$D, CJ$2))</f>
        <v>2.61804895683172E-2</v>
      </c>
      <c r="CK102" s="335">
        <f>$I102*IF($G102="Pickup", SUMIFS(NewEmisData!M:M, NewEmisData!$A:$A, "Pickup", NewEmisData!$B:$B, $A102, NewEmisData!$C:$C, $H102, NewEmisData!$D:$D, CK$2), SUMIFS(NewEmisData!M:M, NewEmisData!$A:$A, "LDV", NewEmisData!$B:$B, $A102, NewEmisData!$C:$C, $H102, NewEmisData!$D:$D, CK$2))</f>
        <v>2.6149271936448001E-2</v>
      </c>
      <c r="CL102" s="335">
        <v>2.191731487598363E-2</v>
      </c>
      <c r="CM102" s="335">
        <f>$I102*IF($G102="Pickup", SUMIFS(NewEmisData!E:E, NewEmisData!$A:$A, "Pickup", NewEmisData!$B:$B, $A102, NewEmisData!$C:$C, $H102, NewEmisData!$D:$D, CM$2), SUMIFS(NewEmisData!E:E, NewEmisData!$A:$A, "LDV", NewEmisData!$B:$B, $A102, NewEmisData!$C:$C, $H102, NewEmisData!$D:$D, CM$2))</f>
        <v>7.9831578687343495E-3</v>
      </c>
      <c r="CN102" s="335">
        <f>$I102*IF($G102="Pickup", SUMIFS(NewEmisData!F:F, NewEmisData!$A:$A, "Pickup", NewEmisData!$B:$B, $A102, NewEmisData!$C:$C, $H102, NewEmisData!$D:$D, CN$2), SUMIFS(NewEmisData!F:F, NewEmisData!$A:$A, "LDV", NewEmisData!$B:$B, $A102, NewEmisData!$C:$C, $H102, NewEmisData!$D:$D, CN$2))</f>
        <v>7.9833785759376996E-3</v>
      </c>
      <c r="CO102" s="335">
        <f>$I102*IF($G102="Pickup", SUMIFS(NewEmisData!G:G, NewEmisData!$A:$A, "Pickup", NewEmisData!$B:$B, $A102, NewEmisData!$C:$C, $H102, NewEmisData!$D:$D, CO$2), SUMIFS(NewEmisData!G:G, NewEmisData!$A:$A, "LDV", NewEmisData!$B:$B, $A102, NewEmisData!$C:$C, $H102, NewEmisData!$D:$D, CO$2))</f>
        <v>7.1867023390275002E-3</v>
      </c>
      <c r="CP102" s="335">
        <f>$I102*IF($G102="Pickup", SUMIFS(NewEmisData!H:H, NewEmisData!$A:$A, "Pickup", NewEmisData!$B:$B, $A102, NewEmisData!$C:$C, $H102, NewEmisData!$D:$D, CP$2), SUMIFS(NewEmisData!H:H, NewEmisData!$A:$A, "LDV", NewEmisData!$B:$B, $A102, NewEmisData!$C:$C, $H102, NewEmisData!$D:$D, CP$2))</f>
        <v>7.3475300700049E-3</v>
      </c>
      <c r="CQ102" s="335">
        <f>$I102*IF($G102="Pickup", SUMIFS(NewEmisData!I:I, NewEmisData!$A:$A, "Pickup", NewEmisData!$B:$B, $A102, NewEmisData!$C:$C, $H102, NewEmisData!$D:$D, CQ$2), SUMIFS(NewEmisData!I:I, NewEmisData!$A:$A, "LDV", NewEmisData!$B:$B, $A102, NewEmisData!$C:$C, $H102, NewEmisData!$D:$D, CQ$2))</f>
        <v>7.6071086190242099E-3</v>
      </c>
      <c r="CR102" s="335">
        <f>$I102*IF($G102="Pickup", SUMIFS(NewEmisData!J:J, NewEmisData!$A:$A, "Pickup", NewEmisData!$B:$B, $A102, NewEmisData!$C:$C, $H102, NewEmisData!$D:$D, CR$2), SUMIFS(NewEmisData!J:J, NewEmisData!$A:$A, "LDV", NewEmisData!$B:$B, $A102, NewEmisData!$C:$C, $H102, NewEmisData!$D:$D, CR$2))</f>
        <v>7.8541356938495507E-3</v>
      </c>
      <c r="CS102" s="335">
        <f>$I102*IF($G102="Pickup", SUMIFS(NewEmisData!K:K, NewEmisData!$A:$A, "Pickup", NewEmisData!$B:$B, $A102, NewEmisData!$C:$C, $H102, NewEmisData!$D:$D, CS$2), SUMIFS(NewEmisData!K:K, NewEmisData!$A:$A, "LDV", NewEmisData!$B:$B, $A102, NewEmisData!$C:$C, $H102, NewEmisData!$D:$D, CS$2))</f>
        <v>7.9388718243619903E-3</v>
      </c>
      <c r="CT102" s="335">
        <f>$I102*IF($G102="Pickup", SUMIFS(NewEmisData!L:L, NewEmisData!$A:$A, "Pickup", NewEmisData!$B:$B, $A102, NewEmisData!$C:$C, $H102, NewEmisData!$D:$D, CT$2), SUMIFS(NewEmisData!L:L, NewEmisData!$A:$A, "LDV", NewEmisData!$B:$B, $A102, NewEmisData!$C:$C, $H102, NewEmisData!$D:$D, CT$2))</f>
        <v>7.9553643269450695E-3</v>
      </c>
      <c r="CU102" s="335">
        <f>$I102*IF($G102="Pickup", SUMIFS(NewEmisData!M:M, NewEmisData!$A:$A, "Pickup", NewEmisData!$B:$B, $A102, NewEmisData!$C:$C, $H102, NewEmisData!$D:$D, CU$2), SUMIFS(NewEmisData!M:M, NewEmisData!$A:$A, "LDV", NewEmisData!$B:$B, $A102, NewEmisData!$C:$C, $H102, NewEmisData!$D:$D, CU$2))</f>
        <v>7.9580822778541893E-3</v>
      </c>
      <c r="CV102" s="335">
        <v>6.7952138994962314E-3</v>
      </c>
      <c r="CW102" s="335">
        <v>3.2737236720533996E-3</v>
      </c>
      <c r="CX102" s="335">
        <v>2.6781003095548879E-3</v>
      </c>
      <c r="CY102" s="335">
        <v>2.1676078198661908E-3</v>
      </c>
      <c r="CZ102" s="335">
        <v>1.8280427673966254E-3</v>
      </c>
      <c r="DA102" s="335">
        <v>1.3974317339333041E-3</v>
      </c>
      <c r="DB102" s="335">
        <v>1.0983679193551715E-3</v>
      </c>
      <c r="DC102" s="335">
        <v>1.0621406649517317E-3</v>
      </c>
      <c r="DD102" s="335">
        <v>1.0419409873215341E-3</v>
      </c>
      <c r="DE102" s="335">
        <v>1.0353827915676214E-3</v>
      </c>
      <c r="DF102" s="335">
        <v>1.0353827915676214E-3</v>
      </c>
      <c r="DG102" s="335">
        <f>$I102*IF($G102="Pickup", SUMIFS(NewEmisData!E:E, NewEmisData!$A:$A, "Pickup", NewEmisData!$B:$B, $A102, NewEmisData!$C:$C, $H102, NewEmisData!$D:$D, DG$2), SUMIFS(NewEmisData!E:E, NewEmisData!$A:$A, "LDV", NewEmisData!$B:$B, $A102, NewEmisData!$C:$C, $H102, NewEmisData!$D:$D, DG$2))</f>
        <v>0</v>
      </c>
      <c r="DH102" s="335">
        <f>$I102*IF($G102="Pickup", SUMIFS(NewEmisData!F:F, NewEmisData!$A:$A, "Pickup", NewEmisData!$B:$B, $A102, NewEmisData!$C:$C, $H102, NewEmisData!$D:$D, DH$2), SUMIFS(NewEmisData!F:F, NewEmisData!$A:$A, "LDV", NewEmisData!$B:$B, $A102, NewEmisData!$C:$C, $H102, NewEmisData!$D:$D, DH$2))</f>
        <v>0</v>
      </c>
      <c r="DI102" s="335">
        <f>$I102*IF($G102="Pickup", SUMIFS(NewEmisData!G:G, NewEmisData!$A:$A, "Pickup", NewEmisData!$B:$B, $A102, NewEmisData!$C:$C, $H102, NewEmisData!$D:$D, DI$2), SUMIFS(NewEmisData!G:G, NewEmisData!$A:$A, "LDV", NewEmisData!$B:$B, $A102, NewEmisData!$C:$C, $H102, NewEmisData!$D:$D, DI$2))</f>
        <v>0</v>
      </c>
      <c r="DJ102" s="335">
        <f>$I102*IF($G102="Pickup", SUMIFS(NewEmisData!H:H, NewEmisData!$A:$A, "Pickup", NewEmisData!$B:$B, $A102, NewEmisData!$C:$C, $H102, NewEmisData!$D:$D, DJ$2), SUMIFS(NewEmisData!H:H, NewEmisData!$A:$A, "LDV", NewEmisData!$B:$B, $A102, NewEmisData!$C:$C, $H102, NewEmisData!$D:$D, DJ$2))</f>
        <v>0</v>
      </c>
      <c r="DK102" s="335">
        <f>$I102*IF($G102="Pickup", SUMIFS(NewEmisData!I:I, NewEmisData!$A:$A, "Pickup", NewEmisData!$B:$B, $A102, NewEmisData!$C:$C, $H102, NewEmisData!$D:$D, DK$2), SUMIFS(NewEmisData!I:I, NewEmisData!$A:$A, "LDV", NewEmisData!$B:$B, $A102, NewEmisData!$C:$C, $H102, NewEmisData!$D:$D, DK$2))</f>
        <v>0</v>
      </c>
      <c r="DL102" s="335">
        <f>$I102*IF($G102="Pickup", SUMIFS(NewEmisData!J:J, NewEmisData!$A:$A, "Pickup", NewEmisData!$B:$B, $A102, NewEmisData!$C:$C, $H102, NewEmisData!$D:$D, DL$2), SUMIFS(NewEmisData!J:J, NewEmisData!$A:$A, "LDV", NewEmisData!$B:$B, $A102, NewEmisData!$C:$C, $H102, NewEmisData!$D:$D, DL$2))</f>
        <v>0</v>
      </c>
      <c r="DM102" s="335">
        <f>$I102*IF($G102="Pickup", SUMIFS(NewEmisData!K:K, NewEmisData!$A:$A, "Pickup", NewEmisData!$B:$B, $A102, NewEmisData!$C:$C, $H102, NewEmisData!$D:$D, DM$2), SUMIFS(NewEmisData!K:K, NewEmisData!$A:$A, "LDV", NewEmisData!$B:$B, $A102, NewEmisData!$C:$C, $H102, NewEmisData!$D:$D, DM$2))</f>
        <v>0</v>
      </c>
      <c r="DN102" s="335">
        <f>$I102*IF($G102="Pickup", SUMIFS(NewEmisData!L:L, NewEmisData!$A:$A, "Pickup", NewEmisData!$B:$B, $A102, NewEmisData!$C:$C, $H102, NewEmisData!$D:$D, DN$2), SUMIFS(NewEmisData!L:L, NewEmisData!$A:$A, "LDV", NewEmisData!$B:$B, $A102, NewEmisData!$C:$C, $H102, NewEmisData!$D:$D, DN$2))</f>
        <v>0</v>
      </c>
      <c r="DO102" s="335">
        <f>$I102*IF($G102="Pickup", SUMIFS(NewEmisData!M:M, NewEmisData!$A:$A, "Pickup", NewEmisData!$B:$B, $A102, NewEmisData!$C:$C, $H102, NewEmisData!$D:$D, DO$2), SUMIFS(NewEmisData!M:M, NewEmisData!$A:$A, "LDV", NewEmisData!$B:$B, $A102, NewEmisData!$C:$C, $H102, NewEmisData!$D:$D, DO$2))</f>
        <v>0</v>
      </c>
      <c r="DP102" s="335">
        <v>2.1093869642803405E-3</v>
      </c>
      <c r="DQ102" s="335">
        <f>$I102*IF($G102="Pickup", SUMIFS(NewEmisData!E:E, NewEmisData!$A:$A, "Pickup", NewEmisData!$B:$B, $A102, NewEmisData!$C:$C, $H102, NewEmisData!$D:$D, DQ$2), SUMIFS(NewEmisData!E:E, NewEmisData!$A:$A, "LDV", NewEmisData!$B:$B, $A102, NewEmisData!$C:$C, $H102, NewEmisData!$D:$D, DQ$2))</f>
        <v>1.6593240808477398E-2</v>
      </c>
      <c r="DR102" s="335">
        <f>$I102*IF($G102="Pickup", SUMIFS(NewEmisData!F:F, NewEmisData!$A:$A, "Pickup", NewEmisData!$B:$B, $A102, NewEmisData!$C:$C, $H102, NewEmisData!$D:$D, DR$2), SUMIFS(NewEmisData!F:F, NewEmisData!$A:$A, "LDV", NewEmisData!$B:$B, $A102, NewEmisData!$C:$C, $H102, NewEmisData!$D:$D, DR$2))</f>
        <v>1.5894545074693098E-2</v>
      </c>
      <c r="DS102" s="335">
        <f>$I102*IF($G102="Pickup", SUMIFS(NewEmisData!G:G, NewEmisData!$A:$A, "Pickup", NewEmisData!$B:$B, $A102, NewEmisData!$C:$C, $H102, NewEmisData!$D:$D, DS$2), SUMIFS(NewEmisData!G:G, NewEmisData!$A:$A, "LDV", NewEmisData!$B:$B, $A102, NewEmisData!$C:$C, $H102, NewEmisData!$D:$D, DS$2))</f>
        <v>1.1569669617344701E-2</v>
      </c>
      <c r="DT102" s="335">
        <f>$I102*IF($G102="Pickup", SUMIFS(NewEmisData!H:H, NewEmisData!$A:$A, "Pickup", NewEmisData!$B:$B, $A102, NewEmisData!$C:$C, $H102, NewEmisData!$D:$D, DT$2), SUMIFS(NewEmisData!H:H, NewEmisData!$A:$A, "LDV", NewEmisData!$B:$B, $A102, NewEmisData!$C:$C, $H102, NewEmisData!$D:$D, DT$2))</f>
        <v>8.2727478360212197E-3</v>
      </c>
      <c r="DU102" s="335">
        <f>$I102*IF($G102="Pickup", SUMIFS(NewEmisData!I:I, NewEmisData!$A:$A, "Pickup", NewEmisData!$B:$B, $A102, NewEmisData!$C:$C, $H102, NewEmisData!$D:$D, DU$2), SUMIFS(NewEmisData!I:I, NewEmisData!$A:$A, "LDV", NewEmisData!$B:$B, $A102, NewEmisData!$C:$C, $H102, NewEmisData!$D:$D, DU$2))</f>
        <v>7.0427622507882202E-3</v>
      </c>
      <c r="DV102" s="335">
        <f>$I102*IF($G102="Pickup", SUMIFS(NewEmisData!J:J, NewEmisData!$A:$A, "Pickup", NewEmisData!$B:$B, $A102, NewEmisData!$C:$C, $H102, NewEmisData!$D:$D, DV$2), SUMIFS(NewEmisData!J:J, NewEmisData!$A:$A, "LDV", NewEmisData!$B:$B, $A102, NewEmisData!$C:$C, $H102, NewEmisData!$D:$D, DV$2))</f>
        <v>6.5068664703094399E-3</v>
      </c>
      <c r="DW102" s="335">
        <f>$I102*IF($G102="Pickup", SUMIFS(NewEmisData!K:K, NewEmisData!$A:$A, "Pickup", NewEmisData!$B:$B, $A102, NewEmisData!$C:$C, $H102, NewEmisData!$D:$D, DW$2), SUMIFS(NewEmisData!K:K, NewEmisData!$A:$A, "LDV", NewEmisData!$B:$B, $A102, NewEmisData!$C:$C, $H102, NewEmisData!$D:$D, DW$2))</f>
        <v>6.17963462900919E-3</v>
      </c>
      <c r="DX102" s="335">
        <f>$I102*IF($G102="Pickup", SUMIFS(NewEmisData!L:L, NewEmisData!$A:$A, "Pickup", NewEmisData!$B:$B, $A102, NewEmisData!$C:$C, $H102, NewEmisData!$D:$D, DX$2), SUMIFS(NewEmisData!L:L, NewEmisData!$A:$A, "LDV", NewEmisData!$B:$B, $A102, NewEmisData!$C:$C, $H102, NewEmisData!$D:$D, DX$2))</f>
        <v>6.1137612091331497E-3</v>
      </c>
      <c r="DY102" s="335">
        <f>$I102*IF($G102="Pickup", SUMIFS(NewEmisData!M:M, NewEmisData!$A:$A, "Pickup", NewEmisData!$B:$B, $A102, NewEmisData!$C:$C, $H102, NewEmisData!$D:$D, DY$2), SUMIFS(NewEmisData!M:M, NewEmisData!$A:$A, "LDV", NewEmisData!$B:$B, $A102, NewEmisData!$C:$C, $H102, NewEmisData!$D:$D, DY$2))</f>
        <v>6.1195989241062598E-3</v>
      </c>
      <c r="DZ102" s="335">
        <v>1.0483433406910452E-2</v>
      </c>
      <c r="EA102" s="335">
        <f t="shared" si="118"/>
        <v>646.35955917768695</v>
      </c>
      <c r="EB102" s="335">
        <f t="shared" si="119"/>
        <v>619.97919050963606</v>
      </c>
      <c r="EC102" s="335">
        <f t="shared" si="120"/>
        <v>468.65631415217302</v>
      </c>
      <c r="ED102" s="335">
        <f t="shared" si="121"/>
        <v>401.938986622622</v>
      </c>
      <c r="EE102" s="335">
        <f t="shared" si="122"/>
        <v>378.480038113322</v>
      </c>
      <c r="EF102" s="335">
        <f t="shared" si="123"/>
        <v>367.06432227775298</v>
      </c>
      <c r="EG102" s="335">
        <f t="shared" si="124"/>
        <v>357.53282612461601</v>
      </c>
      <c r="EH102" s="335">
        <f t="shared" si="125"/>
        <v>355.43918726579602</v>
      </c>
      <c r="EI102" s="335">
        <f t="shared" si="126"/>
        <v>355.33433724689201</v>
      </c>
      <c r="EJ102" s="335">
        <f t="shared" si="127"/>
        <v>0.26615030329306139</v>
      </c>
      <c r="EK102" s="335">
        <f t="shared" si="128"/>
        <v>5.0051381414727501E-2</v>
      </c>
      <c r="EL102" s="335">
        <f t="shared" si="129"/>
        <v>5.0043919675111501E-2</v>
      </c>
      <c r="EM102" s="335">
        <f t="shared" si="130"/>
        <v>3.7754588542698003E-2</v>
      </c>
      <c r="EN102" s="335">
        <f t="shared" si="131"/>
        <v>3.1767291013671199E-2</v>
      </c>
      <c r="EO102" s="335">
        <f t="shared" si="132"/>
        <v>3.4158653400985901E-2</v>
      </c>
      <c r="EP102" s="335">
        <f t="shared" si="133"/>
        <v>3.3210571212320801E-2</v>
      </c>
      <c r="EQ102" s="335">
        <f t="shared" si="134"/>
        <v>2.98406655009953E-2</v>
      </c>
      <c r="ER102" s="335">
        <f t="shared" si="135"/>
        <v>2.89063210615754E-2</v>
      </c>
      <c r="ES102" s="335">
        <f t="shared" si="136"/>
        <v>2.88192993071235E-2</v>
      </c>
      <c r="ET102" s="335">
        <f t="shared" si="137"/>
        <v>5.9143404970885341E-2</v>
      </c>
      <c r="EU102" s="335">
        <f t="shared" si="138"/>
        <v>6.8435278747445696E-3</v>
      </c>
      <c r="EV102" s="335">
        <f t="shared" si="139"/>
        <v>6.5642107254057199E-3</v>
      </c>
      <c r="EW102" s="335">
        <f t="shared" si="140"/>
        <v>3.6087484034786899E-3</v>
      </c>
      <c r="EX102" s="335">
        <f t="shared" si="141"/>
        <v>3.0950131835115E-3</v>
      </c>
      <c r="EY102" s="335">
        <f t="shared" si="142"/>
        <v>2.9143744578803499E-3</v>
      </c>
      <c r="EZ102" s="335">
        <f t="shared" si="143"/>
        <v>2.8264724316664201E-3</v>
      </c>
      <c r="FA102" s="335">
        <f t="shared" si="144"/>
        <v>2.75307866973639E-3</v>
      </c>
      <c r="FB102" s="335">
        <f t="shared" si="145"/>
        <v>2.7369577535686601E-3</v>
      </c>
      <c r="FC102" s="335">
        <f t="shared" si="146"/>
        <v>2.7361493188550298E-3</v>
      </c>
      <c r="FD102" s="335">
        <f t="shared" si="147"/>
        <v>2.5617670759243757E-3</v>
      </c>
      <c r="FE102" s="335">
        <f t="shared" si="148"/>
        <v>0.103915945188398</v>
      </c>
      <c r="FF102" s="335">
        <f t="shared" si="149"/>
        <v>0.103915848031505</v>
      </c>
      <c r="FG102" s="335">
        <f t="shared" si="150"/>
        <v>8.4650150549112596E-2</v>
      </c>
      <c r="FH102" s="335">
        <f t="shared" si="151"/>
        <v>8.4399803010986804E-2</v>
      </c>
      <c r="FI102" s="335">
        <f t="shared" si="152"/>
        <v>8.4160493061109204E-2</v>
      </c>
      <c r="FJ102" s="335">
        <f t="shared" si="153"/>
        <v>8.3975997394425794E-2</v>
      </c>
      <c r="FK102" s="335">
        <f t="shared" si="154"/>
        <v>8.3738807859653194E-2</v>
      </c>
      <c r="FL102" s="335">
        <f t="shared" si="155"/>
        <v>8.3617696234531205E-2</v>
      </c>
      <c r="FM102" s="335">
        <f t="shared" si="156"/>
        <v>8.3601937164243995E-2</v>
      </c>
      <c r="FN102" s="335">
        <f t="shared" si="157"/>
        <v>4.7785374819939178E-2</v>
      </c>
      <c r="FO102" s="335">
        <f t="shared" si="158"/>
        <v>1.5136565539031499E-2</v>
      </c>
      <c r="FP102" s="335">
        <f t="shared" si="159"/>
        <v>1.5132436853720101E-2</v>
      </c>
      <c r="FQ102" s="335">
        <f t="shared" si="160"/>
        <v>1.2256341713905499E-2</v>
      </c>
      <c r="FR102" s="335">
        <f t="shared" si="161"/>
        <v>1.2096452740922199E-2</v>
      </c>
      <c r="FS102" s="335">
        <f t="shared" si="162"/>
        <v>1.19745453620015E-2</v>
      </c>
      <c r="FT102" s="335">
        <f t="shared" si="163"/>
        <v>1.18656769239457E-2</v>
      </c>
      <c r="FU102" s="335">
        <f t="shared" si="164"/>
        <v>1.1664609078110001E-2</v>
      </c>
      <c r="FV102" s="335">
        <f t="shared" si="165"/>
        <v>1.15577855285107E-2</v>
      </c>
      <c r="FW102" s="335">
        <f t="shared" si="166"/>
        <v>1.15403315240805E-2</v>
      </c>
      <c r="FX102" s="335">
        <f t="shared" si="167"/>
        <v>9.6257106650809981E-3</v>
      </c>
    </row>
    <row r="103" spans="1:180" x14ac:dyDescent="0.2">
      <c r="A103" s="305" t="str">
        <f>_xlfn.CONCAT(IF(LEFT(TRIM(A102),1)="*", "*R", "R"), 1+RIGHT(TRIM(A102),1))</f>
        <v>R5</v>
      </c>
      <c r="B103" s="305" t="str">
        <f t="shared" si="194"/>
        <v>TLPETHX11</v>
      </c>
      <c r="C103" s="305" t="str">
        <f t="shared" si="195"/>
        <v>TL.E85X.P.ETHX.2011</v>
      </c>
      <c r="D103" s="301" t="str">
        <f t="shared" si="196"/>
        <v>bn-vmt, bn-vmt/a</v>
      </c>
      <c r="E103" s="301" t="str">
        <f t="shared" si="197"/>
        <v>TLE85X</v>
      </c>
      <c r="F103" s="301" t="str">
        <f t="shared" si="198"/>
        <v>TL</v>
      </c>
      <c r="G103" s="315" t="s">
        <v>820</v>
      </c>
      <c r="H103" s="315" t="s">
        <v>817</v>
      </c>
      <c r="I103" s="315">
        <v>1</v>
      </c>
      <c r="J103" s="315" t="str">
        <f t="shared" si="168"/>
        <v>Pickup-E85</v>
      </c>
      <c r="K103" s="335">
        <f>$I103*IF($G103="Pickup", SUMIFS(NewEmisData!E:E, NewEmisData!$A:$A, "Pickup", NewEmisData!$B:$B, $A103, NewEmisData!$C:$C, $H103, NewEmisData!$D:$D, K$2), SUMIFS(NewEmisData!E:E, NewEmisData!$A:$A, "LDV", NewEmisData!$B:$B, $A103, NewEmisData!$C:$C, $H103, NewEmisData!$D:$D, K$2))</f>
        <v>513.19085687683798</v>
      </c>
      <c r="L103" s="335">
        <f>$I103*IF($G103="Pickup", SUMIFS(NewEmisData!F:F, NewEmisData!$A:$A, "Pickup", NewEmisData!$B:$B, $A103, NewEmisData!$C:$C, $H103, NewEmisData!$D:$D, L$2), SUMIFS(NewEmisData!F:F, NewEmisData!$A:$A, "LDV", NewEmisData!$B:$B, $A103, NewEmisData!$C:$C, $H103, NewEmisData!$D:$D, L$2))</f>
        <v>492.43209114380198</v>
      </c>
      <c r="M103" s="335">
        <f>$I103*IF($G103="Pickup", SUMIFS(NewEmisData!G:G, NewEmisData!$A:$A, "Pickup", NewEmisData!$B:$B, $A103, NewEmisData!$C:$C, $H103, NewEmisData!$D:$D, M$2), SUMIFS(NewEmisData!G:G, NewEmisData!$A:$A, "LDV", NewEmisData!$B:$B, $A103, NewEmisData!$C:$C, $H103, NewEmisData!$D:$D, M$2))</f>
        <v>376.22936435019699</v>
      </c>
      <c r="N103" s="335">
        <f>$I103*IF($G103="Pickup", SUMIFS(NewEmisData!H:H, NewEmisData!$A:$A, "Pickup", NewEmisData!$B:$B, $A103, NewEmisData!$C:$C, $H103, NewEmisData!$D:$D, N$2), SUMIFS(NewEmisData!H:H, NewEmisData!$A:$A, "LDV", NewEmisData!$B:$B, $A103, NewEmisData!$C:$C, $H103, NewEmisData!$D:$D, N$2))</f>
        <v>324.27132106736002</v>
      </c>
      <c r="O103" s="335">
        <f>$I103*IF($G103="Pickup", SUMIFS(NewEmisData!I:I, NewEmisData!$A:$A, "Pickup", NewEmisData!$B:$B, $A103, NewEmisData!$C:$C, $H103, NewEmisData!$D:$D, O$2), SUMIFS(NewEmisData!I:I, NewEmisData!$A:$A, "LDV", NewEmisData!$B:$B, $A103, NewEmisData!$C:$C, $H103, NewEmisData!$D:$D, O$2))</f>
        <v>306.73378914527399</v>
      </c>
      <c r="P103" s="335">
        <f>$I103*IF($G103="Pickup", SUMIFS(NewEmisData!J:J, NewEmisData!$A:$A, "Pickup", NewEmisData!$B:$B, $A103, NewEmisData!$C:$C, $H103, NewEmisData!$D:$D, P$2), SUMIFS(NewEmisData!J:J, NewEmisData!$A:$A, "LDV", NewEmisData!$B:$B, $A103, NewEmisData!$C:$C, $H103, NewEmisData!$D:$D, P$2))</f>
        <v>298.25406074980401</v>
      </c>
      <c r="Q103" s="335">
        <f>$I103*IF($G103="Pickup", SUMIFS(NewEmisData!K:K, NewEmisData!$A:$A, "Pickup", NewEmisData!$B:$B, $A103, NewEmisData!$C:$C, $H103, NewEmisData!$D:$D, Q$2), SUMIFS(NewEmisData!K:K, NewEmisData!$A:$A, "LDV", NewEmisData!$B:$B, $A103, NewEmisData!$C:$C, $H103, NewEmisData!$D:$D, Q$2))</f>
        <v>290.65537069491398</v>
      </c>
      <c r="R103" s="335">
        <f>$I103*IF($G103="Pickup", SUMIFS(NewEmisData!L:L, NewEmisData!$A:$A, "Pickup", NewEmisData!$B:$B, $A103, NewEmisData!$C:$C, $H103, NewEmisData!$D:$D, R$2), SUMIFS(NewEmisData!L:L, NewEmisData!$A:$A, "LDV", NewEmisData!$B:$B, $A103, NewEmisData!$C:$C, $H103, NewEmisData!$D:$D, R$2))</f>
        <v>288.980455837242</v>
      </c>
      <c r="S103" s="335">
        <f>$I103*IF($G103="Pickup", SUMIFS(NewEmisData!M:M, NewEmisData!$A:$A, "Pickup", NewEmisData!$B:$B, $A103, NewEmisData!$C:$C, $H103, NewEmisData!$D:$D, S$2), SUMIFS(NewEmisData!M:M, NewEmisData!$A:$A, "LDV", NewEmisData!$B:$B, $A103, NewEmisData!$C:$C, $H103, NewEmisData!$D:$D, S$2))</f>
        <v>288.88371332331297</v>
      </c>
      <c r="T103" s="335">
        <v>0.26615030329306139</v>
      </c>
      <c r="U103" s="335">
        <f>$I103*IF($G103="Pickup", SUMIFS(NewEmisData!E:E, NewEmisData!$A:$A, "Pickup", NewEmisData!$B:$B, $A103, NewEmisData!$C:$C, $H103, NewEmisData!$D:$D, U$2), SUMIFS(NewEmisData!E:E, NewEmisData!$A:$A, "LDV", NewEmisData!$B:$B, $A103, NewEmisData!$C:$C, $H103, NewEmisData!$D:$D, U$2))</f>
        <v>6.5070071642395699E-2</v>
      </c>
      <c r="V103" s="335">
        <f>$I103*IF($G103="Pickup", SUMIFS(NewEmisData!F:F, NewEmisData!$A:$A, "Pickup", NewEmisData!$B:$B, $A103, NewEmisData!$C:$C, $H103, NewEmisData!$D:$D, V$2), SUMIFS(NewEmisData!F:F, NewEmisData!$A:$A, "LDV", NewEmisData!$B:$B, $A103, NewEmisData!$C:$C, $H103, NewEmisData!$D:$D, V$2))</f>
        <v>6.6211903874890093E-2</v>
      </c>
      <c r="W103" s="335">
        <f>$I103*IF($G103="Pickup", SUMIFS(NewEmisData!G:G, NewEmisData!$A:$A, "Pickup", NewEmisData!$B:$B, $A103, NewEmisData!$C:$C, $H103, NewEmisData!$D:$D, W$2), SUMIFS(NewEmisData!G:G, NewEmisData!$A:$A, "LDV", NewEmisData!$B:$B, $A103, NewEmisData!$C:$C, $H103, NewEmisData!$D:$D, W$2))</f>
        <v>5.1863875747334198E-2</v>
      </c>
      <c r="X103" s="335">
        <f>$I103*IF($G103="Pickup", SUMIFS(NewEmisData!H:H, NewEmisData!$A:$A, "Pickup", NewEmisData!$B:$B, $A103, NewEmisData!$C:$C, $H103, NewEmisData!$D:$D, X$2), SUMIFS(NewEmisData!H:H, NewEmisData!$A:$A, "LDV", NewEmisData!$B:$B, $A103, NewEmisData!$C:$C, $H103, NewEmisData!$D:$D, X$2))</f>
        <v>4.5366052582126802E-2</v>
      </c>
      <c r="Y103" s="335">
        <f>$I103*IF($G103="Pickup", SUMIFS(NewEmisData!I:I, NewEmisData!$A:$A, "Pickup", NewEmisData!$B:$B, $A103, NewEmisData!$C:$C, $H103, NewEmisData!$D:$D, Y$2), SUMIFS(NewEmisData!I:I, NewEmisData!$A:$A, "LDV", NewEmisData!$B:$B, $A103, NewEmisData!$C:$C, $H103, NewEmisData!$D:$D, Y$2))</f>
        <v>4.9846393307722697E-2</v>
      </c>
      <c r="Z103" s="335">
        <f>$I103*IF($G103="Pickup", SUMIFS(NewEmisData!J:J, NewEmisData!$A:$A, "Pickup", NewEmisData!$B:$B, $A103, NewEmisData!$C:$C, $H103, NewEmisData!$D:$D, Z$2), SUMIFS(NewEmisData!J:J, NewEmisData!$A:$A, "LDV", NewEmisData!$B:$B, $A103, NewEmisData!$C:$C, $H103, NewEmisData!$D:$D, Z$2))</f>
        <v>4.9583527777105597E-2</v>
      </c>
      <c r="AA103" s="335">
        <f>$I103*IF($G103="Pickup", SUMIFS(NewEmisData!K:K, NewEmisData!$A:$A, "Pickup", NewEmisData!$B:$B, $A103, NewEmisData!$C:$C, $H103, NewEmisData!$D:$D, AA$2), SUMIFS(NewEmisData!K:K, NewEmisData!$A:$A, "LDV", NewEmisData!$B:$B, $A103, NewEmisData!$C:$C, $H103, NewEmisData!$D:$D, AA$2))</f>
        <v>4.5477513948190398E-2</v>
      </c>
      <c r="AB103" s="335">
        <f>$I103*IF($G103="Pickup", SUMIFS(NewEmisData!L:L, NewEmisData!$A:$A, "Pickup", NewEmisData!$B:$B, $A103, NewEmisData!$C:$C, $H103, NewEmisData!$D:$D, AB$2), SUMIFS(NewEmisData!L:L, NewEmisData!$A:$A, "LDV", NewEmisData!$B:$B, $A103, NewEmisData!$C:$C, $H103, NewEmisData!$D:$D, AB$2))</f>
        <v>4.42992823821583E-2</v>
      </c>
      <c r="AC103" s="335">
        <f>$I103*IF($G103="Pickup", SUMIFS(NewEmisData!M:M, NewEmisData!$A:$A, "Pickup", NewEmisData!$B:$B, $A103, NewEmisData!$C:$C, $H103, NewEmisData!$D:$D, AC$2), SUMIFS(NewEmisData!M:M, NewEmisData!$A:$A, "LDV", NewEmisData!$B:$B, $A103, NewEmisData!$C:$C, $H103, NewEmisData!$D:$D, AC$2))</f>
        <v>4.41738160487503E-2</v>
      </c>
      <c r="AD103" s="335">
        <v>5.9143404970885341E-2</v>
      </c>
      <c r="AE103" s="335">
        <f>$I103*IF($G103="Pickup", SUMIFS(NewEmisData!E:E, NewEmisData!$A:$A, "Pickup", NewEmisData!$B:$B, $A103, NewEmisData!$C:$C, $H103, NewEmisData!$D:$D, AE$2), SUMIFS(NewEmisData!E:E, NewEmisData!$A:$A, "LDV", NewEmisData!$B:$B, $A103, NewEmisData!$C:$C, $H103, NewEmisData!$D:$D, AE$2))</f>
        <v>5.4335514145956399E-3</v>
      </c>
      <c r="AF103" s="335">
        <f>$I103*IF($G103="Pickup", SUMIFS(NewEmisData!F:F, NewEmisData!$A:$A, "Pickup", NewEmisData!$B:$B, $A103, NewEmisData!$C:$C, $H103, NewEmisData!$D:$D, AF$2), SUMIFS(NewEmisData!F:F, NewEmisData!$A:$A, "LDV", NewEmisData!$B:$B, $A103, NewEmisData!$C:$C, $H103, NewEmisData!$D:$D, AF$2))</f>
        <v>5.2137669969820801E-3</v>
      </c>
      <c r="AG103" s="335">
        <f>$I103*IF($G103="Pickup", SUMIFS(NewEmisData!G:G, NewEmisData!$A:$A, "Pickup", NewEmisData!$B:$B, $A103, NewEmisData!$C:$C, $H103, NewEmisData!$D:$D, AG$2), SUMIFS(NewEmisData!G:G, NewEmisData!$A:$A, "LDV", NewEmisData!$B:$B, $A103, NewEmisData!$C:$C, $H103, NewEmisData!$D:$D, AG$2))</f>
        <v>2.8970415804571402E-3</v>
      </c>
      <c r="AH103" s="335">
        <f>$I103*IF($G103="Pickup", SUMIFS(NewEmisData!H:H, NewEmisData!$A:$A, "Pickup", NewEmisData!$B:$B, $A103, NewEmisData!$C:$C, $H103, NewEmisData!$D:$D, AH$2), SUMIFS(NewEmisData!H:H, NewEmisData!$A:$A, "LDV", NewEmisData!$B:$B, $A103, NewEmisData!$C:$C, $H103, NewEmisData!$D:$D, AH$2))</f>
        <v>2.4969562579167199E-3</v>
      </c>
      <c r="AI103" s="335">
        <f>$I103*IF($G103="Pickup", SUMIFS(NewEmisData!I:I, NewEmisData!$A:$A, "Pickup", NewEmisData!$B:$B, $A103, NewEmisData!$C:$C, $H103, NewEmisData!$D:$D, AI$2), SUMIFS(NewEmisData!I:I, NewEmisData!$A:$A, "LDV", NewEmisData!$B:$B, $A103, NewEmisData!$C:$C, $H103, NewEmisData!$D:$D, AI$2))</f>
        <v>2.36191592668091E-3</v>
      </c>
      <c r="AJ103" s="335">
        <f>$I103*IF($G103="Pickup", SUMIFS(NewEmisData!J:J, NewEmisData!$A:$A, "Pickup", NewEmisData!$B:$B, $A103, NewEmisData!$C:$C, $H103, NewEmisData!$D:$D, AJ$2), SUMIFS(NewEmisData!J:J, NewEmisData!$A:$A, "LDV", NewEmisData!$B:$B, $A103, NewEmisData!$C:$C, $H103, NewEmisData!$D:$D, AJ$2))</f>
        <v>2.29661988656448E-3</v>
      </c>
      <c r="AK103" s="335">
        <f>$I103*IF($G103="Pickup", SUMIFS(NewEmisData!K:K, NewEmisData!$A:$A, "Pickup", NewEmisData!$B:$B, $A103, NewEmisData!$C:$C, $H103, NewEmisData!$D:$D, AK$2), SUMIFS(NewEmisData!K:K, NewEmisData!$A:$A, "LDV", NewEmisData!$B:$B, $A103, NewEmisData!$C:$C, $H103, NewEmisData!$D:$D, AK$2))</f>
        <v>2.2381078452845299E-3</v>
      </c>
      <c r="AL103" s="335">
        <f>$I103*IF($G103="Pickup", SUMIFS(NewEmisData!L:L, NewEmisData!$A:$A, "Pickup", NewEmisData!$B:$B, $A103, NewEmisData!$C:$C, $H103, NewEmisData!$D:$D, AL$2), SUMIFS(NewEmisData!L:L, NewEmisData!$A:$A, "LDV", NewEmisData!$B:$B, $A103, NewEmisData!$C:$C, $H103, NewEmisData!$D:$D, AL$2))</f>
        <v>2.2252112807154699E-3</v>
      </c>
      <c r="AM103" s="335">
        <f>$I103*IF($G103="Pickup", SUMIFS(NewEmisData!M:M, NewEmisData!$A:$A, "Pickup", NewEmisData!$B:$B, $A103, NewEmisData!$C:$C, $H103, NewEmisData!$D:$D, AM$2), SUMIFS(NewEmisData!M:M, NewEmisData!$A:$A, "LDV", NewEmisData!$B:$B, $A103, NewEmisData!$C:$C, $H103, NewEmisData!$D:$D, AM$2))</f>
        <v>2.2244656675415799E-3</v>
      </c>
      <c r="AN103" s="335">
        <v>2.5617670759243757E-3</v>
      </c>
      <c r="AO103" s="335">
        <f>$I103*IF($G103="Pickup", SUMIFS(NewEmisData!E:E, NewEmisData!$A:$A, "Pickup", NewEmisData!$B:$B, $A103, NewEmisData!$C:$C, $H103, NewEmisData!$D:$D, AO$2), SUMIFS(NewEmisData!E:E, NewEmisData!$A:$A, "LDV", NewEmisData!$B:$B, $A103, NewEmisData!$C:$C, $H103, NewEmisData!$D:$D, AO$2))</f>
        <v>7.14466536732664E-2</v>
      </c>
      <c r="AP103" s="335">
        <f>$I103*IF($G103="Pickup", SUMIFS(NewEmisData!F:F, NewEmisData!$A:$A, "Pickup", NewEmisData!$B:$B, $A103, NewEmisData!$C:$C, $H103, NewEmisData!$D:$D, AP$2), SUMIFS(NewEmisData!F:F, NewEmisData!$A:$A, "LDV", NewEmisData!$B:$B, $A103, NewEmisData!$C:$C, $H103, NewEmisData!$D:$D, AP$2))</f>
        <v>7.1456389664899006E-2</v>
      </c>
      <c r="AQ103" s="335">
        <f>$I103*IF($G103="Pickup", SUMIFS(NewEmisData!G:G, NewEmisData!$A:$A, "Pickup", NewEmisData!$B:$B, $A103, NewEmisData!$C:$C, $H103, NewEmisData!$D:$D, AQ$2), SUMIFS(NewEmisData!G:G, NewEmisData!$A:$A, "LDV", NewEmisData!$B:$B, $A103, NewEmisData!$C:$C, $H103, NewEmisData!$D:$D, AQ$2))</f>
        <v>5.1441354234847997E-2</v>
      </c>
      <c r="AR103" s="335">
        <f>$I103*IF($G103="Pickup", SUMIFS(NewEmisData!H:H, NewEmisData!$A:$A, "Pickup", NewEmisData!$B:$B, $A103, NewEmisData!$C:$C, $H103, NewEmisData!$D:$D, AR$2), SUMIFS(NewEmisData!H:H, NewEmisData!$A:$A, "LDV", NewEmisData!$B:$B, $A103, NewEmisData!$C:$C, $H103, NewEmisData!$D:$D, AR$2))</f>
        <v>5.12786263548397E-2</v>
      </c>
      <c r="AS103" s="335">
        <f>$I103*IF($G103="Pickup", SUMIFS(NewEmisData!I:I, NewEmisData!$A:$A, "Pickup", NewEmisData!$B:$B, $A103, NewEmisData!$C:$C, $H103, NewEmisData!$D:$D, AS$2), SUMIFS(NewEmisData!I:I, NewEmisData!$A:$A, "LDV", NewEmisData!$B:$B, $A103, NewEmisData!$C:$C, $H103, NewEmisData!$D:$D, AS$2))</f>
        <v>5.1173305532161401E-2</v>
      </c>
      <c r="AT103" s="335">
        <f>$I103*IF($G103="Pickup", SUMIFS(NewEmisData!J:J, NewEmisData!$A:$A, "Pickup", NewEmisData!$B:$B, $A103, NewEmisData!$C:$C, $H103, NewEmisData!$D:$D, AT$2), SUMIFS(NewEmisData!J:J, NewEmisData!$A:$A, "LDV", NewEmisData!$B:$B, $A103, NewEmisData!$C:$C, $H103, NewEmisData!$D:$D, AT$2))</f>
        <v>5.1067297953886502E-2</v>
      </c>
      <c r="AU103" s="335">
        <f>$I103*IF($G103="Pickup", SUMIFS(NewEmisData!K:K, NewEmisData!$A:$A, "Pickup", NewEmisData!$B:$B, $A103, NewEmisData!$C:$C, $H103, NewEmisData!$D:$D, AU$2), SUMIFS(NewEmisData!K:K, NewEmisData!$A:$A, "LDV", NewEmisData!$B:$B, $A103, NewEmisData!$C:$C, $H103, NewEmisData!$D:$D, AU$2))</f>
        <v>5.0833891507281501E-2</v>
      </c>
      <c r="AV103" s="335">
        <f>$I103*IF($G103="Pickup", SUMIFS(NewEmisData!L:L, NewEmisData!$A:$A, "Pickup", NewEmisData!$B:$B, $A103, NewEmisData!$C:$C, $H103, NewEmisData!$D:$D, AV$2), SUMIFS(NewEmisData!L:L, NewEmisData!$A:$A, "LDV", NewEmisData!$B:$B, $A103, NewEmisData!$C:$C, $H103, NewEmisData!$D:$D, AV$2))</f>
        <v>5.0706164254834603E-2</v>
      </c>
      <c r="AW103" s="335">
        <f>$I103*IF($G103="Pickup", SUMIFS(NewEmisData!M:M, NewEmisData!$A:$A, "Pickup", NewEmisData!$B:$B, $A103, NewEmisData!$C:$C, $H103, NewEmisData!$D:$D, AW$2), SUMIFS(NewEmisData!M:M, NewEmisData!$A:$A, "LDV", NewEmisData!$B:$B, $A103, NewEmisData!$C:$C, $H103, NewEmisData!$D:$D, AW$2))</f>
        <v>5.06845418379131E-2</v>
      </c>
      <c r="AX103" s="335">
        <v>4.7785374819939178E-2</v>
      </c>
      <c r="AY103" s="335">
        <f>$I103*IF($G103="Pickup", SUMIFS(NewEmisData!E:E, NewEmisData!$A:$A, "Pickup", NewEmisData!$B:$B, $A103, NewEmisData!$C:$C, $H103, NewEmisData!$D:$D, AY$2), SUMIFS(NewEmisData!E:E, NewEmisData!$A:$A, "LDV", NewEmisData!$B:$B, $A103, NewEmisData!$C:$C, $H103, NewEmisData!$D:$D, AY$2))</f>
        <v>1.10001744506939E-2</v>
      </c>
      <c r="AZ103" s="335">
        <f>$I103*IF($G103="Pickup", SUMIFS(NewEmisData!F:F, NewEmisData!$A:$A, "Pickup", NewEmisData!$B:$B, $A103, NewEmisData!$C:$C, $H103, NewEmisData!$D:$D, AZ$2), SUMIFS(NewEmisData!F:F, NewEmisData!$A:$A, "LDV", NewEmisData!$B:$B, $A103, NewEmisData!$C:$C, $H103, NewEmisData!$D:$D, AZ$2))</f>
        <v>1.1007075168849001E-2</v>
      </c>
      <c r="BA103" s="335">
        <f>$I103*IF($G103="Pickup", SUMIFS(NewEmisData!G:G, NewEmisData!$A:$A, "Pickup", NewEmisData!$B:$B, $A103, NewEmisData!$C:$C, $H103, NewEmisData!$D:$D, BA$2), SUMIFS(NewEmisData!G:G, NewEmisData!$A:$A, "LDV", NewEmisData!$B:$B, $A103, NewEmisData!$C:$C, $H103, NewEmisData!$D:$D, BA$2))</f>
        <v>8.0472421778965599E-3</v>
      </c>
      <c r="BB103" s="335">
        <f>$I103*IF($G103="Pickup", SUMIFS(NewEmisData!H:H, NewEmisData!$A:$A, "Pickup", NewEmisData!$B:$B, $A103, NewEmisData!$C:$C, $H103, NewEmisData!$D:$D, BB$2), SUMIFS(NewEmisData!H:H, NewEmisData!$A:$A, "LDV", NewEmisData!$B:$B, $A103, NewEmisData!$C:$C, $H103, NewEmisData!$D:$D, BB$2))</f>
        <v>7.9075317973170602E-3</v>
      </c>
      <c r="BC103" s="335">
        <f>$I103*IF($G103="Pickup", SUMIFS(NewEmisData!I:I, NewEmisData!$A:$A, "Pickup", NewEmisData!$B:$B, $A103, NewEmisData!$C:$C, $H103, NewEmisData!$D:$D, BC$2), SUMIFS(NewEmisData!I:I, NewEmisData!$A:$A, "LDV", NewEmisData!$B:$B, $A103, NewEmisData!$C:$C, $H103, NewEmisData!$D:$D, BC$2))</f>
        <v>7.8205912186750295E-3</v>
      </c>
      <c r="BD103" s="335">
        <f>$I103*IF($G103="Pickup", SUMIFS(NewEmisData!J:J, NewEmisData!$A:$A, "Pickup", NewEmisData!$B:$B, $A103, NewEmisData!$C:$C, $H103, NewEmisData!$D:$D, BD$2), SUMIFS(NewEmisData!J:J, NewEmisData!$A:$A, "LDV", NewEmisData!$B:$B, $A103, NewEmisData!$C:$C, $H103, NewEmisData!$D:$D, BD$2))</f>
        <v>7.7306087769760798E-3</v>
      </c>
      <c r="BE103" s="335">
        <f>$I103*IF($G103="Pickup", SUMIFS(NewEmisData!K:K, NewEmisData!$A:$A, "Pickup", NewEmisData!$B:$B, $A103, NewEmisData!$C:$C, $H103, NewEmisData!$D:$D, BE$2), SUMIFS(NewEmisData!K:K, NewEmisData!$A:$A, "LDV", NewEmisData!$B:$B, $A103, NewEmisData!$C:$C, $H103, NewEmisData!$D:$D, BE$2))</f>
        <v>7.5247249292059301E-3</v>
      </c>
      <c r="BF103" s="335">
        <f>$I103*IF($G103="Pickup", SUMIFS(NewEmisData!L:L, NewEmisData!$A:$A, "Pickup", NewEmisData!$B:$B, $A103, NewEmisData!$C:$C, $H103, NewEmisData!$D:$D, BF$2), SUMIFS(NewEmisData!L:L, NewEmisData!$A:$A, "LDV", NewEmisData!$B:$B, $A103, NewEmisData!$C:$C, $H103, NewEmisData!$D:$D, BF$2))</f>
        <v>7.4117901629094799E-3</v>
      </c>
      <c r="BG103" s="335">
        <f>$I103*IF($G103="Pickup", SUMIFS(NewEmisData!M:M, NewEmisData!$A:$A, "Pickup", NewEmisData!$B:$B, $A103, NewEmisData!$C:$C, $H103, NewEmisData!$D:$D, BG$2), SUMIFS(NewEmisData!M:M, NewEmisData!$A:$A, "LDV", NewEmisData!$B:$B, $A103, NewEmisData!$C:$C, $H103, NewEmisData!$D:$D, BG$2))</f>
        <v>7.3923563752556496E-3</v>
      </c>
      <c r="BH103" s="335">
        <v>9.6257106650809981E-3</v>
      </c>
      <c r="BI103" s="335">
        <f>$I103*IF($G103="Pickup", SUMIFS(NewEmisData!E:E, NewEmisData!$A:$A, "Pickup", NewEmisData!$B:$B, $A103, NewEmisData!$C:$C, $H103, NewEmisData!$D:$D, BI$2), SUMIFS(NewEmisData!E:E, NewEmisData!$A:$A, "LDV", NewEmisData!$B:$B, $A103, NewEmisData!$C:$C, $H103, NewEmisData!$D:$D, BI$2))</f>
        <v>1.5223939848433501</v>
      </c>
      <c r="BJ103" s="335">
        <f>$I103*IF($G103="Pickup", SUMIFS(NewEmisData!F:F, NewEmisData!$A:$A, "Pickup", NewEmisData!$B:$B, $A103, NewEmisData!$C:$C, $H103, NewEmisData!$D:$D, BJ$2), SUMIFS(NewEmisData!F:F, NewEmisData!$A:$A, "LDV", NewEmisData!$B:$B, $A103, NewEmisData!$C:$C, $H103, NewEmisData!$D:$D, BJ$2))</f>
        <v>1.4268996671673499</v>
      </c>
      <c r="BK103" s="335">
        <f>$I103*IF($G103="Pickup", SUMIFS(NewEmisData!G:G, NewEmisData!$A:$A, "Pickup", NewEmisData!$B:$B, $A103, NewEmisData!$C:$C, $H103, NewEmisData!$D:$D, BK$2), SUMIFS(NewEmisData!G:G, NewEmisData!$A:$A, "LDV", NewEmisData!$B:$B, $A103, NewEmisData!$C:$C, $H103, NewEmisData!$D:$D, BK$2))</f>
        <v>0.94290574919654002</v>
      </c>
      <c r="BL103" s="335">
        <f>$I103*IF($G103="Pickup", SUMIFS(NewEmisData!H:H, NewEmisData!$A:$A, "Pickup", NewEmisData!$B:$B, $A103, NewEmisData!$C:$C, $H103, NewEmisData!$D:$D, BL$2), SUMIFS(NewEmisData!H:H, NewEmisData!$A:$A, "LDV", NewEmisData!$B:$B, $A103, NewEmisData!$C:$C, $H103, NewEmisData!$D:$D, BL$2))</f>
        <v>0.94494255145552597</v>
      </c>
      <c r="BM103" s="335">
        <f>$I103*IF($G103="Pickup", SUMIFS(NewEmisData!I:I, NewEmisData!$A:$A, "Pickup", NewEmisData!$B:$B, $A103, NewEmisData!$C:$C, $H103, NewEmisData!$D:$D, BM$2), SUMIFS(NewEmisData!I:I, NewEmisData!$A:$A, "LDV", NewEmisData!$B:$B, $A103, NewEmisData!$C:$C, $H103, NewEmisData!$D:$D, BM$2))</f>
        <v>1.02989310320508</v>
      </c>
      <c r="BN103" s="335">
        <f>$I103*IF($G103="Pickup", SUMIFS(NewEmisData!J:J, NewEmisData!$A:$A, "Pickup", NewEmisData!$B:$B, $A103, NewEmisData!$C:$C, $H103, NewEmisData!$D:$D, BN$2), SUMIFS(NewEmisData!J:J, NewEmisData!$A:$A, "LDV", NewEmisData!$B:$B, $A103, NewEmisData!$C:$C, $H103, NewEmisData!$D:$D, BN$2))</f>
        <v>1.0640775159295499</v>
      </c>
      <c r="BO103" s="335">
        <f>$I103*IF($G103="Pickup", SUMIFS(NewEmisData!K:K, NewEmisData!$A:$A, "Pickup", NewEmisData!$B:$B, $A103, NewEmisData!$C:$C, $H103, NewEmisData!$D:$D, BO$2), SUMIFS(NewEmisData!K:K, NewEmisData!$A:$A, "LDV", NewEmisData!$B:$B, $A103, NewEmisData!$C:$C, $H103, NewEmisData!$D:$D, BO$2))</f>
        <v>1.0153346676524699</v>
      </c>
      <c r="BP103" s="335">
        <f>$I103*IF($G103="Pickup", SUMIFS(NewEmisData!L:L, NewEmisData!$A:$A, "Pickup", NewEmisData!$B:$B, $A103, NewEmisData!$C:$C, $H103, NewEmisData!$D:$D, BP$2), SUMIFS(NewEmisData!L:L, NewEmisData!$A:$A, "LDV", NewEmisData!$B:$B, $A103, NewEmisData!$C:$C, $H103, NewEmisData!$D:$D, BP$2))</f>
        <v>0.99842871549713996</v>
      </c>
      <c r="BQ103" s="335">
        <f>$I103*IF($G103="Pickup", SUMIFS(NewEmisData!M:M, NewEmisData!$A:$A, "Pickup", NewEmisData!$B:$B, $A103, NewEmisData!$C:$C, $H103, NewEmisData!$D:$D, BQ$2), SUMIFS(NewEmisData!M:M, NewEmisData!$A:$A, "LDV", NewEmisData!$B:$B, $A103, NewEmisData!$C:$C, $H103, NewEmisData!$D:$D, BQ$2))</f>
        <v>0.99631104661760195</v>
      </c>
      <c r="BR103" s="335">
        <v>1.4092345254837961</v>
      </c>
      <c r="BS103" s="335">
        <f>$I103*IF($G103="Pickup", SUMIFS(NewEmisData!E:E, NewEmisData!$A:$A, "Pickup", NewEmisData!$B:$B, $A103, NewEmisData!$C:$C, $H103, NewEmisData!$D:$D, BS$2), SUMIFS(NewEmisData!E:E, NewEmisData!$A:$A, "LDV", NewEmisData!$B:$B, $A103, NewEmisData!$C:$C, $H103, NewEmisData!$D:$D, BS$2))</f>
        <v>0.14395839876809899</v>
      </c>
      <c r="BT103" s="335">
        <f>$I103*IF($G103="Pickup", SUMIFS(NewEmisData!F:F, NewEmisData!$A:$A, "Pickup", NewEmisData!$B:$B, $A103, NewEmisData!$C:$C, $H103, NewEmisData!$D:$D, BT$2), SUMIFS(NewEmisData!F:F, NewEmisData!$A:$A, "LDV", NewEmisData!$B:$B, $A103, NewEmisData!$C:$C, $H103, NewEmisData!$D:$D, BT$2))</f>
        <v>0.144953170601543</v>
      </c>
      <c r="BU103" s="335">
        <f>$I103*IF($G103="Pickup", SUMIFS(NewEmisData!G:G, NewEmisData!$A:$A, "Pickup", NewEmisData!$B:$B, $A103, NewEmisData!$C:$C, $H103, NewEmisData!$D:$D, BU$2), SUMIFS(NewEmisData!G:G, NewEmisData!$A:$A, "LDV", NewEmisData!$B:$B, $A103, NewEmisData!$C:$C, $H103, NewEmisData!$D:$D, BU$2))</f>
        <v>9.6244794241751905E-2</v>
      </c>
      <c r="BV103" s="335">
        <f>$I103*IF($G103="Pickup", SUMIFS(NewEmisData!H:H, NewEmisData!$A:$A, "Pickup", NewEmisData!$B:$B, $A103, NewEmisData!$C:$C, $H103, NewEmisData!$D:$D, BV$2), SUMIFS(NewEmisData!H:H, NewEmisData!$A:$A, "LDV", NewEmisData!$B:$B, $A103, NewEmisData!$C:$C, $H103, NewEmisData!$D:$D, BV$2))</f>
        <v>8.8784800425833005E-2</v>
      </c>
      <c r="BW103" s="335">
        <f>$I103*IF($G103="Pickup", SUMIFS(NewEmisData!I:I, NewEmisData!$A:$A, "Pickup", NewEmisData!$B:$B, $A103, NewEmisData!$C:$C, $H103, NewEmisData!$D:$D, BW$2), SUMIFS(NewEmisData!I:I, NewEmisData!$A:$A, "LDV", NewEmisData!$B:$B, $A103, NewEmisData!$C:$C, $H103, NewEmisData!$D:$D, BW$2))</f>
        <v>0.104353382711356</v>
      </c>
      <c r="BX103" s="335">
        <f>$I103*IF($G103="Pickup", SUMIFS(NewEmisData!J:J, NewEmisData!$A:$A, "Pickup", NewEmisData!$B:$B, $A103, NewEmisData!$C:$C, $H103, NewEmisData!$D:$D, BX$2), SUMIFS(NewEmisData!J:J, NewEmisData!$A:$A, "LDV", NewEmisData!$B:$B, $A103, NewEmisData!$C:$C, $H103, NewEmisData!$D:$D, BX$2))</f>
        <v>0.12039203367489699</v>
      </c>
      <c r="BY103" s="335">
        <f>$I103*IF($G103="Pickup", SUMIFS(NewEmisData!K:K, NewEmisData!$A:$A, "Pickup", NewEmisData!$B:$B, $A103, NewEmisData!$C:$C, $H103, NewEmisData!$D:$D, BY$2), SUMIFS(NewEmisData!K:K, NewEmisData!$A:$A, "LDV", NewEmisData!$B:$B, $A103, NewEmisData!$C:$C, $H103, NewEmisData!$D:$D, BY$2))</f>
        <v>0.125068077746918</v>
      </c>
      <c r="BZ103" s="335">
        <f>$I103*IF($G103="Pickup", SUMIFS(NewEmisData!L:L, NewEmisData!$A:$A, "Pickup", NewEmisData!$B:$B, $A103, NewEmisData!$C:$C, $H103, NewEmisData!$D:$D, BZ$2), SUMIFS(NewEmisData!L:L, NewEmisData!$A:$A, "LDV", NewEmisData!$B:$B, $A103, NewEmisData!$C:$C, $H103, NewEmisData!$D:$D, BZ$2))</f>
        <v>0.12578930788384601</v>
      </c>
      <c r="CA103" s="335">
        <f>$I103*IF($G103="Pickup", SUMIFS(NewEmisData!M:M, NewEmisData!$A:$A, "Pickup", NewEmisData!$B:$B, $A103, NewEmisData!$C:$C, $H103, NewEmisData!$D:$D, CA$2), SUMIFS(NewEmisData!M:M, NewEmisData!$A:$A, "LDV", NewEmisData!$B:$B, $A103, NewEmisData!$C:$C, $H103, NewEmisData!$D:$D, CA$2))</f>
        <v>0.12704171390642099</v>
      </c>
      <c r="CB103" s="335">
        <v>6.0597963453520649E-2</v>
      </c>
      <c r="CC103" s="335">
        <f>$I103*IF($G103="Pickup", SUMIFS(NewEmisData!E:E, NewEmisData!$A:$A, "Pickup", NewEmisData!$B:$B, $A103, NewEmisData!$C:$C, $H103, NewEmisData!$D:$D, CC$2), SUMIFS(NewEmisData!E:E, NewEmisData!$A:$A, "LDV", NewEmisData!$B:$B, $A103, NewEmisData!$C:$C, $H103, NewEmisData!$D:$D, CC$2))</f>
        <v>1.92063217027383E-2</v>
      </c>
      <c r="CD103" s="335">
        <f>$I103*IF($G103="Pickup", SUMIFS(NewEmisData!F:F, NewEmisData!$A:$A, "Pickup", NewEmisData!$B:$B, $A103, NewEmisData!$C:$C, $H103, NewEmisData!$D:$D, CD$2), SUMIFS(NewEmisData!F:F, NewEmisData!$A:$A, "LDV", NewEmisData!$B:$B, $A103, NewEmisData!$C:$C, $H103, NewEmisData!$D:$D, CD$2))</f>
        <v>1.9204994996675301E-2</v>
      </c>
      <c r="CE103" s="335">
        <f>$I103*IF($G103="Pickup", SUMIFS(NewEmisData!G:G, NewEmisData!$A:$A, "Pickup", NewEmisData!$B:$B, $A103, NewEmisData!$C:$C, $H103, NewEmisData!$D:$D, CE$2), SUMIFS(NewEmisData!G:G, NewEmisData!$A:$A, "LDV", NewEmisData!$B:$B, $A103, NewEmisData!$C:$C, $H103, NewEmisData!$D:$D, CE$2))</f>
        <v>1.86090522516358E-2</v>
      </c>
      <c r="CF103" s="335">
        <f>$I103*IF($G103="Pickup", SUMIFS(NewEmisData!H:H, NewEmisData!$A:$A, "Pickup", NewEmisData!$B:$B, $A103, NewEmisData!$C:$C, $H103, NewEmisData!$D:$D, CF$2), SUMIFS(NewEmisData!H:H, NewEmisData!$A:$A, "LDV", NewEmisData!$B:$B, $A103, NewEmisData!$C:$C, $H103, NewEmisData!$D:$D, CF$2))</f>
        <v>1.91352078488972E-2</v>
      </c>
      <c r="CG103" s="335">
        <f>$I103*IF($G103="Pickup", SUMIFS(NewEmisData!I:I, NewEmisData!$A:$A, "Pickup", NewEmisData!$B:$B, $A103, NewEmisData!$C:$C, $H103, NewEmisData!$D:$D, CG$2), SUMIFS(NewEmisData!I:I, NewEmisData!$A:$A, "LDV", NewEmisData!$B:$B, $A103, NewEmisData!$C:$C, $H103, NewEmisData!$D:$D, CG$2))</f>
        <v>2.0651541871577399E-2</v>
      </c>
      <c r="CH103" s="335">
        <f>$I103*IF($G103="Pickup", SUMIFS(NewEmisData!J:J, NewEmisData!$A:$A, "Pickup", NewEmisData!$B:$B, $A103, NewEmisData!$C:$C, $H103, NewEmisData!$D:$D, CH$2), SUMIFS(NewEmisData!J:J, NewEmisData!$A:$A, "LDV", NewEmisData!$B:$B, $A103, NewEmisData!$C:$C, $H103, NewEmisData!$D:$D, CH$2))</f>
        <v>2.15136096654584E-2</v>
      </c>
      <c r="CI103" s="335">
        <f>$I103*IF($G103="Pickup", SUMIFS(NewEmisData!K:K, NewEmisData!$A:$A, "Pickup", NewEmisData!$B:$B, $A103, NewEmisData!$C:$C, $H103, NewEmisData!$D:$D, CI$2), SUMIFS(NewEmisData!K:K, NewEmisData!$A:$A, "LDV", NewEmisData!$B:$B, $A103, NewEmisData!$C:$C, $H103, NewEmisData!$D:$D, CI$2))</f>
        <v>2.17149616252163E-2</v>
      </c>
      <c r="CJ103" s="335">
        <f>$I103*IF($G103="Pickup", SUMIFS(NewEmisData!L:L, NewEmisData!$A:$A, "Pickup", NewEmisData!$B:$B, $A103, NewEmisData!$C:$C, $H103, NewEmisData!$D:$D, CJ$2), SUMIFS(NewEmisData!L:L, NewEmisData!$A:$A, "LDV", NewEmisData!$B:$B, $A103, NewEmisData!$C:$C, $H103, NewEmisData!$D:$D, CJ$2))</f>
        <v>2.1741453463528501E-2</v>
      </c>
      <c r="CK103" s="335">
        <f>$I103*IF($G103="Pickup", SUMIFS(NewEmisData!M:M, NewEmisData!$A:$A, "Pickup", NewEmisData!$B:$B, $A103, NewEmisData!$C:$C, $H103, NewEmisData!$D:$D, CK$2), SUMIFS(NewEmisData!M:M, NewEmisData!$A:$A, "LDV", NewEmisData!$B:$B, $A103, NewEmisData!$C:$C, $H103, NewEmisData!$D:$D, CK$2))</f>
        <v>2.1713862107177E-2</v>
      </c>
      <c r="CL103" s="335">
        <v>2.191731487598363E-2</v>
      </c>
      <c r="CM103" s="335">
        <f>$I103*IF($G103="Pickup", SUMIFS(NewEmisData!E:E, NewEmisData!$A:$A, "Pickup", NewEmisData!$B:$B, $A103, NewEmisData!$C:$C, $H103, NewEmisData!$D:$D, CM$2), SUMIFS(NewEmisData!E:E, NewEmisData!$A:$A, "LDV", NewEmisData!$B:$B, $A103, NewEmisData!$C:$C, $H103, NewEmisData!$D:$D, CM$2))</f>
        <v>9.0586882707298401E-3</v>
      </c>
      <c r="CN103" s="335">
        <f>$I103*IF($G103="Pickup", SUMIFS(NewEmisData!F:F, NewEmisData!$A:$A, "Pickup", NewEmisData!$B:$B, $A103, NewEmisData!$C:$C, $H103, NewEmisData!$D:$D, CN$2), SUMIFS(NewEmisData!F:F, NewEmisData!$A:$A, "LDV", NewEmisData!$B:$B, $A103, NewEmisData!$C:$C, $H103, NewEmisData!$D:$D, CN$2))</f>
        <v>9.2974821110538008E-3</v>
      </c>
      <c r="CO103" s="335">
        <f>$I103*IF($G103="Pickup", SUMIFS(NewEmisData!G:G, NewEmisData!$A:$A, "Pickup", NewEmisData!$B:$B, $A103, NewEmisData!$C:$C, $H103, NewEmisData!$D:$D, CO$2), SUMIFS(NewEmisData!G:G, NewEmisData!$A:$A, "LDV", NewEmisData!$B:$B, $A103, NewEmisData!$C:$C, $H103, NewEmisData!$D:$D, CO$2))</f>
        <v>8.5376516602025301E-3</v>
      </c>
      <c r="CP103" s="335">
        <f>$I103*IF($G103="Pickup", SUMIFS(NewEmisData!H:H, NewEmisData!$A:$A, "Pickup", NewEmisData!$B:$B, $A103, NewEmisData!$C:$C, $H103, NewEmisData!$D:$D, CP$2), SUMIFS(NewEmisData!H:H, NewEmisData!$A:$A, "LDV", NewEmisData!$B:$B, $A103, NewEmisData!$C:$C, $H103, NewEmisData!$D:$D, CP$2))</f>
        <v>8.8120873372951897E-3</v>
      </c>
      <c r="CQ103" s="335">
        <f>$I103*IF($G103="Pickup", SUMIFS(NewEmisData!I:I, NewEmisData!$A:$A, "Pickup", NewEmisData!$B:$B, $A103, NewEmisData!$C:$C, $H103, NewEmisData!$D:$D, CQ$2), SUMIFS(NewEmisData!I:I, NewEmisData!$A:$A, "LDV", NewEmisData!$B:$B, $A103, NewEmisData!$C:$C, $H103, NewEmisData!$D:$D, CQ$2))</f>
        <v>9.2578495151069608E-3</v>
      </c>
      <c r="CR103" s="335">
        <f>$I103*IF($G103="Pickup", SUMIFS(NewEmisData!J:J, NewEmisData!$A:$A, "Pickup", NewEmisData!$B:$B, $A103, NewEmisData!$C:$C, $H103, NewEmisData!$D:$D, CR$2), SUMIFS(NewEmisData!J:J, NewEmisData!$A:$A, "LDV", NewEmisData!$B:$B, $A103, NewEmisData!$C:$C, $H103, NewEmisData!$D:$D, CR$2))</f>
        <v>9.6786848177617194E-3</v>
      </c>
      <c r="CS103" s="335">
        <f>$I103*IF($G103="Pickup", SUMIFS(NewEmisData!K:K, NewEmisData!$A:$A, "Pickup", NewEmisData!$B:$B, $A103, NewEmisData!$C:$C, $H103, NewEmisData!$D:$D, CS$2), SUMIFS(NewEmisData!K:K, NewEmisData!$A:$A, "LDV", NewEmisData!$B:$B, $A103, NewEmisData!$C:$C, $H103, NewEmisData!$D:$D, CS$2))</f>
        <v>9.8205638480490798E-3</v>
      </c>
      <c r="CT103" s="335">
        <f>$I103*IF($G103="Pickup", SUMIFS(NewEmisData!L:L, NewEmisData!$A:$A, "Pickup", NewEmisData!$B:$B, $A103, NewEmisData!$C:$C, $H103, NewEmisData!$D:$D, CT$2), SUMIFS(NewEmisData!L:L, NewEmisData!$A:$A, "LDV", NewEmisData!$B:$B, $A103, NewEmisData!$C:$C, $H103, NewEmisData!$D:$D, CT$2))</f>
        <v>9.8479961858985304E-3</v>
      </c>
      <c r="CU103" s="335">
        <f>$I103*IF($G103="Pickup", SUMIFS(NewEmisData!M:M, NewEmisData!$A:$A, "Pickup", NewEmisData!$B:$B, $A103, NewEmisData!$C:$C, $H103, NewEmisData!$D:$D, CU$2), SUMIFS(NewEmisData!M:M, NewEmisData!$A:$A, "LDV", NewEmisData!$B:$B, $A103, NewEmisData!$C:$C, $H103, NewEmisData!$D:$D, CU$2))</f>
        <v>9.8513777200476792E-3</v>
      </c>
      <c r="CV103" s="335">
        <v>6.7952138994962314E-3</v>
      </c>
      <c r="CW103" s="335">
        <v>3.2737236720533996E-3</v>
      </c>
      <c r="CX103" s="335">
        <v>2.6781003095548879E-3</v>
      </c>
      <c r="CY103" s="335">
        <v>2.1676078198661908E-3</v>
      </c>
      <c r="CZ103" s="335">
        <v>1.8280427673966254E-3</v>
      </c>
      <c r="DA103" s="335">
        <v>1.3974317339333041E-3</v>
      </c>
      <c r="DB103" s="335">
        <v>1.0983679193551715E-3</v>
      </c>
      <c r="DC103" s="335">
        <v>1.0621406649517317E-3</v>
      </c>
      <c r="DD103" s="335">
        <v>1.0419409873215341E-3</v>
      </c>
      <c r="DE103" s="335">
        <v>1.0353827915676214E-3</v>
      </c>
      <c r="DF103" s="335">
        <v>1.0353827915676214E-3</v>
      </c>
      <c r="DG103" s="335">
        <f>$I103*IF($G103="Pickup", SUMIFS(NewEmisData!E:E, NewEmisData!$A:$A, "Pickup", NewEmisData!$B:$B, $A103, NewEmisData!$C:$C, $H103, NewEmisData!$D:$D, DG$2), SUMIFS(NewEmisData!E:E, NewEmisData!$A:$A, "LDV", NewEmisData!$B:$B, $A103, NewEmisData!$C:$C, $H103, NewEmisData!$D:$D, DG$2))</f>
        <v>0</v>
      </c>
      <c r="DH103" s="335">
        <f>$I103*IF($G103="Pickup", SUMIFS(NewEmisData!F:F, NewEmisData!$A:$A, "Pickup", NewEmisData!$B:$B, $A103, NewEmisData!$C:$C, $H103, NewEmisData!$D:$D, DH$2), SUMIFS(NewEmisData!F:F, NewEmisData!$A:$A, "LDV", NewEmisData!$B:$B, $A103, NewEmisData!$C:$C, $H103, NewEmisData!$D:$D, DH$2))</f>
        <v>0</v>
      </c>
      <c r="DI103" s="335">
        <f>$I103*IF($G103="Pickup", SUMIFS(NewEmisData!G:G, NewEmisData!$A:$A, "Pickup", NewEmisData!$B:$B, $A103, NewEmisData!$C:$C, $H103, NewEmisData!$D:$D, DI$2), SUMIFS(NewEmisData!G:G, NewEmisData!$A:$A, "LDV", NewEmisData!$B:$B, $A103, NewEmisData!$C:$C, $H103, NewEmisData!$D:$D, DI$2))</f>
        <v>0</v>
      </c>
      <c r="DJ103" s="335">
        <f>$I103*IF($G103="Pickup", SUMIFS(NewEmisData!H:H, NewEmisData!$A:$A, "Pickup", NewEmisData!$B:$B, $A103, NewEmisData!$C:$C, $H103, NewEmisData!$D:$D, DJ$2), SUMIFS(NewEmisData!H:H, NewEmisData!$A:$A, "LDV", NewEmisData!$B:$B, $A103, NewEmisData!$C:$C, $H103, NewEmisData!$D:$D, DJ$2))</f>
        <v>0</v>
      </c>
      <c r="DK103" s="335">
        <f>$I103*IF($G103="Pickup", SUMIFS(NewEmisData!I:I, NewEmisData!$A:$A, "Pickup", NewEmisData!$B:$B, $A103, NewEmisData!$C:$C, $H103, NewEmisData!$D:$D, DK$2), SUMIFS(NewEmisData!I:I, NewEmisData!$A:$A, "LDV", NewEmisData!$B:$B, $A103, NewEmisData!$C:$C, $H103, NewEmisData!$D:$D, DK$2))</f>
        <v>0</v>
      </c>
      <c r="DL103" s="335">
        <f>$I103*IF($G103="Pickup", SUMIFS(NewEmisData!J:J, NewEmisData!$A:$A, "Pickup", NewEmisData!$B:$B, $A103, NewEmisData!$C:$C, $H103, NewEmisData!$D:$D, DL$2), SUMIFS(NewEmisData!J:J, NewEmisData!$A:$A, "LDV", NewEmisData!$B:$B, $A103, NewEmisData!$C:$C, $H103, NewEmisData!$D:$D, DL$2))</f>
        <v>0</v>
      </c>
      <c r="DM103" s="335">
        <f>$I103*IF($G103="Pickup", SUMIFS(NewEmisData!K:K, NewEmisData!$A:$A, "Pickup", NewEmisData!$B:$B, $A103, NewEmisData!$C:$C, $H103, NewEmisData!$D:$D, DM$2), SUMIFS(NewEmisData!K:K, NewEmisData!$A:$A, "LDV", NewEmisData!$B:$B, $A103, NewEmisData!$C:$C, $H103, NewEmisData!$D:$D, DM$2))</f>
        <v>0</v>
      </c>
      <c r="DN103" s="335">
        <f>$I103*IF($G103="Pickup", SUMIFS(NewEmisData!L:L, NewEmisData!$A:$A, "Pickup", NewEmisData!$B:$B, $A103, NewEmisData!$C:$C, $H103, NewEmisData!$D:$D, DN$2), SUMIFS(NewEmisData!L:L, NewEmisData!$A:$A, "LDV", NewEmisData!$B:$B, $A103, NewEmisData!$C:$C, $H103, NewEmisData!$D:$D, DN$2))</f>
        <v>0</v>
      </c>
      <c r="DO103" s="335">
        <f>$I103*IF($G103="Pickup", SUMIFS(NewEmisData!M:M, NewEmisData!$A:$A, "Pickup", NewEmisData!$B:$B, $A103, NewEmisData!$C:$C, $H103, NewEmisData!$D:$D, DO$2), SUMIFS(NewEmisData!M:M, NewEmisData!$A:$A, "LDV", NewEmisData!$B:$B, $A103, NewEmisData!$C:$C, $H103, NewEmisData!$D:$D, DO$2))</f>
        <v>0</v>
      </c>
      <c r="DP103" s="335">
        <v>2.1093869642803405E-3</v>
      </c>
      <c r="DQ103" s="335">
        <f>$I103*IF($G103="Pickup", SUMIFS(NewEmisData!E:E, NewEmisData!$A:$A, "Pickup", NewEmisData!$B:$B, $A103, NewEmisData!$C:$C, $H103, NewEmisData!$D:$D, DQ$2), SUMIFS(NewEmisData!E:E, NewEmisData!$A:$A, "LDV", NewEmisData!$B:$B, $A103, NewEmisData!$C:$C, $H103, NewEmisData!$D:$D, DQ$2))</f>
        <v>2.2325565052594198E-2</v>
      </c>
      <c r="DR103" s="335">
        <f>$I103*IF($G103="Pickup", SUMIFS(NewEmisData!F:F, NewEmisData!$A:$A, "Pickup", NewEmisData!$B:$B, $A103, NewEmisData!$C:$C, $H103, NewEmisData!$D:$D, DR$2), SUMIFS(NewEmisData!F:F, NewEmisData!$A:$A, "LDV", NewEmisData!$B:$B, $A103, NewEmisData!$C:$C, $H103, NewEmisData!$D:$D, DR$2))</f>
        <v>2.20299843395125E-2</v>
      </c>
      <c r="DS103" s="335">
        <f>$I103*IF($G103="Pickup", SUMIFS(NewEmisData!G:G, NewEmisData!$A:$A, "Pickup", NewEmisData!$B:$B, $A103, NewEmisData!$C:$C, $H103, NewEmisData!$D:$D, DS$2), SUMIFS(NewEmisData!G:G, NewEmisData!$A:$A, "LDV", NewEmisData!$B:$B, $A103, NewEmisData!$C:$C, $H103, NewEmisData!$D:$D, DS$2))</f>
        <v>1.6292630733618099E-2</v>
      </c>
      <c r="DT103" s="335">
        <f>$I103*IF($G103="Pickup", SUMIFS(NewEmisData!H:H, NewEmisData!$A:$A, "Pickup", NewEmisData!$B:$B, $A103, NewEmisData!$C:$C, $H103, NewEmisData!$D:$D, DT$2), SUMIFS(NewEmisData!H:H, NewEmisData!$A:$A, "LDV", NewEmisData!$B:$B, $A103, NewEmisData!$C:$C, $H103, NewEmisData!$D:$D, DT$2))</f>
        <v>1.1713181970577901E-2</v>
      </c>
      <c r="DU103" s="335">
        <f>$I103*IF($G103="Pickup", SUMIFS(NewEmisData!I:I, NewEmisData!$A:$A, "Pickup", NewEmisData!$B:$B, $A103, NewEmisData!$C:$C, $H103, NewEmisData!$D:$D, DU$2), SUMIFS(NewEmisData!I:I, NewEmisData!$A:$A, "LDV", NewEmisData!$B:$B, $A103, NewEmisData!$C:$C, $H103, NewEmisData!$D:$D, DU$2))</f>
        <v>9.9658271383668996E-3</v>
      </c>
      <c r="DV103" s="335">
        <f>$I103*IF($G103="Pickup", SUMIFS(NewEmisData!J:J, NewEmisData!$A:$A, "Pickup", NewEmisData!$B:$B, $A103, NewEmisData!$C:$C, $H103, NewEmisData!$D:$D, DV$2), SUMIFS(NewEmisData!J:J, NewEmisData!$A:$A, "LDV", NewEmisData!$B:$B, $A103, NewEmisData!$C:$C, $H103, NewEmisData!$D:$D, DV$2))</f>
        <v>9.2161483649784107E-3</v>
      </c>
      <c r="DW103" s="335">
        <f>$I103*IF($G103="Pickup", SUMIFS(NewEmisData!K:K, NewEmisData!$A:$A, "Pickup", NewEmisData!$B:$B, $A103, NewEmisData!$C:$C, $H103, NewEmisData!$D:$D, DW$2), SUMIFS(NewEmisData!K:K, NewEmisData!$A:$A, "LDV", NewEmisData!$B:$B, $A103, NewEmisData!$C:$C, $H103, NewEmisData!$D:$D, DW$2))</f>
        <v>8.7565614877693695E-3</v>
      </c>
      <c r="DX103" s="335">
        <f>$I103*IF($G103="Pickup", SUMIFS(NewEmisData!L:L, NewEmisData!$A:$A, "Pickup", NewEmisData!$B:$B, $A103, NewEmisData!$C:$C, $H103, NewEmisData!$D:$D, DX$2), SUMIFS(NewEmisData!L:L, NewEmisData!$A:$A, "LDV", NewEmisData!$B:$B, $A103, NewEmisData!$C:$C, $H103, NewEmisData!$D:$D, DX$2))</f>
        <v>8.6642177128347202E-3</v>
      </c>
      <c r="DY103" s="335">
        <f>$I103*IF($G103="Pickup", SUMIFS(NewEmisData!M:M, NewEmisData!$A:$A, "Pickup", NewEmisData!$B:$B, $A103, NewEmisData!$C:$C, $H103, NewEmisData!$D:$D, DY$2), SUMIFS(NewEmisData!M:M, NewEmisData!$A:$A, "LDV", NewEmisData!$B:$B, $A103, NewEmisData!$C:$C, $H103, NewEmisData!$D:$D, DY$2))</f>
        <v>8.6730560628641099E-3</v>
      </c>
      <c r="DZ103" s="335">
        <v>1.0483433406910452E-2</v>
      </c>
      <c r="EA103" s="335">
        <f t="shared" si="118"/>
        <v>513.19085687683798</v>
      </c>
      <c r="EB103" s="335">
        <f t="shared" si="119"/>
        <v>492.43209114380198</v>
      </c>
      <c r="EC103" s="335">
        <f t="shared" si="120"/>
        <v>376.22936435019699</v>
      </c>
      <c r="ED103" s="335">
        <f t="shared" si="121"/>
        <v>324.27132106736002</v>
      </c>
      <c r="EE103" s="335">
        <f t="shared" si="122"/>
        <v>306.73378914527399</v>
      </c>
      <c r="EF103" s="335">
        <f t="shared" si="123"/>
        <v>298.25406074980401</v>
      </c>
      <c r="EG103" s="335">
        <f t="shared" si="124"/>
        <v>290.65537069491398</v>
      </c>
      <c r="EH103" s="335">
        <f t="shared" si="125"/>
        <v>288.980455837242</v>
      </c>
      <c r="EI103" s="335">
        <f t="shared" si="126"/>
        <v>288.88371332331297</v>
      </c>
      <c r="EJ103" s="335">
        <f t="shared" si="127"/>
        <v>0.26615030329306139</v>
      </c>
      <c r="EK103" s="335">
        <f t="shared" si="128"/>
        <v>6.5070071642395699E-2</v>
      </c>
      <c r="EL103" s="335">
        <f t="shared" si="129"/>
        <v>6.6211903874890093E-2</v>
      </c>
      <c r="EM103" s="335">
        <f t="shared" si="130"/>
        <v>5.1863875747334198E-2</v>
      </c>
      <c r="EN103" s="335">
        <f t="shared" si="131"/>
        <v>4.5366052582126802E-2</v>
      </c>
      <c r="EO103" s="335">
        <f t="shared" si="132"/>
        <v>4.9846393307722697E-2</v>
      </c>
      <c r="EP103" s="335">
        <f t="shared" si="133"/>
        <v>4.9583527777105597E-2</v>
      </c>
      <c r="EQ103" s="335">
        <f t="shared" si="134"/>
        <v>4.5477513948190398E-2</v>
      </c>
      <c r="ER103" s="335">
        <f t="shared" si="135"/>
        <v>4.42992823821583E-2</v>
      </c>
      <c r="ES103" s="335">
        <f t="shared" si="136"/>
        <v>4.41738160487503E-2</v>
      </c>
      <c r="ET103" s="335">
        <f t="shared" si="137"/>
        <v>5.9143404970885341E-2</v>
      </c>
      <c r="EU103" s="335">
        <f t="shared" si="138"/>
        <v>5.4335514145956399E-3</v>
      </c>
      <c r="EV103" s="335">
        <f t="shared" si="139"/>
        <v>5.2137669969820801E-3</v>
      </c>
      <c r="EW103" s="335">
        <f t="shared" si="140"/>
        <v>2.8970415804571402E-3</v>
      </c>
      <c r="EX103" s="335">
        <f t="shared" si="141"/>
        <v>2.4969562579167199E-3</v>
      </c>
      <c r="EY103" s="335">
        <f t="shared" si="142"/>
        <v>2.36191592668091E-3</v>
      </c>
      <c r="EZ103" s="335">
        <f t="shared" si="143"/>
        <v>2.29661988656448E-3</v>
      </c>
      <c r="FA103" s="335">
        <f t="shared" si="144"/>
        <v>2.2381078452845299E-3</v>
      </c>
      <c r="FB103" s="335">
        <f t="shared" si="145"/>
        <v>2.2252112807154699E-3</v>
      </c>
      <c r="FC103" s="335">
        <f t="shared" si="146"/>
        <v>2.2244656675415799E-3</v>
      </c>
      <c r="FD103" s="335">
        <f t="shared" si="147"/>
        <v>2.5617670759243757E-3</v>
      </c>
      <c r="FE103" s="335">
        <f t="shared" si="148"/>
        <v>7.14466536732664E-2</v>
      </c>
      <c r="FF103" s="335">
        <f t="shared" si="149"/>
        <v>7.1456389664899006E-2</v>
      </c>
      <c r="FG103" s="335">
        <f t="shared" si="150"/>
        <v>5.1441354234847997E-2</v>
      </c>
      <c r="FH103" s="335">
        <f t="shared" si="151"/>
        <v>5.12786263548397E-2</v>
      </c>
      <c r="FI103" s="335">
        <f t="shared" si="152"/>
        <v>5.1173305532161401E-2</v>
      </c>
      <c r="FJ103" s="335">
        <f t="shared" si="153"/>
        <v>5.1067297953886502E-2</v>
      </c>
      <c r="FK103" s="335">
        <f t="shared" si="154"/>
        <v>5.0833891507281501E-2</v>
      </c>
      <c r="FL103" s="335">
        <f t="shared" si="155"/>
        <v>5.0706164254834603E-2</v>
      </c>
      <c r="FM103" s="335">
        <f t="shared" si="156"/>
        <v>5.06845418379131E-2</v>
      </c>
      <c r="FN103" s="335">
        <f t="shared" si="157"/>
        <v>4.7785374819939178E-2</v>
      </c>
      <c r="FO103" s="335">
        <f t="shared" si="158"/>
        <v>1.10001744506939E-2</v>
      </c>
      <c r="FP103" s="335">
        <f t="shared" si="159"/>
        <v>1.1007075168849001E-2</v>
      </c>
      <c r="FQ103" s="335">
        <f t="shared" si="160"/>
        <v>8.0472421778965599E-3</v>
      </c>
      <c r="FR103" s="335">
        <f t="shared" si="161"/>
        <v>7.9075317973170602E-3</v>
      </c>
      <c r="FS103" s="335">
        <f t="shared" si="162"/>
        <v>7.8205912186750295E-3</v>
      </c>
      <c r="FT103" s="335">
        <f t="shared" si="163"/>
        <v>7.7306087769760798E-3</v>
      </c>
      <c r="FU103" s="335">
        <f t="shared" si="164"/>
        <v>7.5247249292059301E-3</v>
      </c>
      <c r="FV103" s="335">
        <f t="shared" si="165"/>
        <v>7.4117901629094799E-3</v>
      </c>
      <c r="FW103" s="335">
        <f t="shared" si="166"/>
        <v>7.3923563752556496E-3</v>
      </c>
      <c r="FX103" s="335">
        <f t="shared" si="167"/>
        <v>9.6257106650809981E-3</v>
      </c>
    </row>
    <row r="104" spans="1:180" x14ac:dyDescent="0.2">
      <c r="A104" s="305" t="str">
        <f>_xlfn.CONCAT(IF(LEFT(TRIM(A103),1)="*", "*R", "R"), 1+RIGHT(TRIM(A103),1))</f>
        <v>R6</v>
      </c>
      <c r="B104" s="305" t="str">
        <f t="shared" si="194"/>
        <v>TLPETHX11</v>
      </c>
      <c r="C104" s="305" t="str">
        <f t="shared" si="195"/>
        <v>TL.E85X.P.ETHX.2011</v>
      </c>
      <c r="D104" s="301" t="str">
        <f t="shared" si="196"/>
        <v>bn-vmt, bn-vmt/a</v>
      </c>
      <c r="E104" s="301" t="str">
        <f t="shared" si="197"/>
        <v>TLE85X</v>
      </c>
      <c r="F104" s="301" t="str">
        <f t="shared" si="198"/>
        <v>TL</v>
      </c>
      <c r="G104" s="315" t="s">
        <v>820</v>
      </c>
      <c r="H104" s="315" t="s">
        <v>817</v>
      </c>
      <c r="I104" s="315">
        <v>1</v>
      </c>
      <c r="J104" s="315" t="str">
        <f t="shared" si="168"/>
        <v>Pickup-E85</v>
      </c>
      <c r="K104" s="335">
        <f>$I104*IF($G104="Pickup", SUMIFS(NewEmisData!E:E, NewEmisData!$A:$A, "Pickup", NewEmisData!$B:$B, $A104, NewEmisData!$C:$C, $H104, NewEmisData!$D:$D, K$2), SUMIFS(NewEmisData!E:E, NewEmisData!$A:$A, "LDV", NewEmisData!$B:$B, $A104, NewEmisData!$C:$C, $H104, NewEmisData!$D:$D, K$2))</f>
        <v>504.09032569753299</v>
      </c>
      <c r="L104" s="335">
        <f>$I104*IF($G104="Pickup", SUMIFS(NewEmisData!F:F, NewEmisData!$A:$A, "Pickup", NewEmisData!$B:$B, $A104, NewEmisData!$C:$C, $H104, NewEmisData!$D:$D, L$2), SUMIFS(NewEmisData!F:F, NewEmisData!$A:$A, "LDV", NewEmisData!$B:$B, $A104, NewEmisData!$C:$C, $H104, NewEmisData!$D:$D, L$2))</f>
        <v>484.84163291406003</v>
      </c>
      <c r="M104" s="335">
        <f>$I104*IF($G104="Pickup", SUMIFS(NewEmisData!G:G, NewEmisData!$A:$A, "Pickup", NewEmisData!$B:$B, $A104, NewEmisData!$C:$C, $H104, NewEmisData!$D:$D, M$2), SUMIFS(NewEmisData!G:G, NewEmisData!$A:$A, "LDV", NewEmisData!$B:$B, $A104, NewEmisData!$C:$C, $H104, NewEmisData!$D:$D, M$2))</f>
        <v>392.21525961868701</v>
      </c>
      <c r="N104" s="335">
        <f>$I104*IF($G104="Pickup", SUMIFS(NewEmisData!H:H, NewEmisData!$A:$A, "Pickup", NewEmisData!$B:$B, $A104, NewEmisData!$C:$C, $H104, NewEmisData!$D:$D, N$2), SUMIFS(NewEmisData!H:H, NewEmisData!$A:$A, "LDV", NewEmisData!$B:$B, $A104, NewEmisData!$C:$C, $H104, NewEmisData!$D:$D, N$2))</f>
        <v>337.028180651154</v>
      </c>
      <c r="O104" s="335">
        <f>$I104*IF($G104="Pickup", SUMIFS(NewEmisData!I:I, NewEmisData!$A:$A, "Pickup", NewEmisData!$B:$B, $A104, NewEmisData!$C:$C, $H104, NewEmisData!$D:$D, O$2), SUMIFS(NewEmisData!I:I, NewEmisData!$A:$A, "LDV", NewEmisData!$B:$B, $A104, NewEmisData!$C:$C, $H104, NewEmisData!$D:$D, O$2))</f>
        <v>317.89819261081601</v>
      </c>
      <c r="P104" s="335">
        <f>$I104*IF($G104="Pickup", SUMIFS(NewEmisData!J:J, NewEmisData!$A:$A, "Pickup", NewEmisData!$B:$B, $A104, NewEmisData!$C:$C, $H104, NewEmisData!$D:$D, P$2), SUMIFS(NewEmisData!J:J, NewEmisData!$A:$A, "LDV", NewEmisData!$B:$B, $A104, NewEmisData!$C:$C, $H104, NewEmisData!$D:$D, P$2))</f>
        <v>308.94507617441297</v>
      </c>
      <c r="Q104" s="335">
        <f>$I104*IF($G104="Pickup", SUMIFS(NewEmisData!K:K, NewEmisData!$A:$A, "Pickup", NewEmisData!$B:$B, $A104, NewEmisData!$C:$C, $H104, NewEmisData!$D:$D, Q$2), SUMIFS(NewEmisData!K:K, NewEmisData!$A:$A, "LDV", NewEmisData!$B:$B, $A104, NewEmisData!$C:$C, $H104, NewEmisData!$D:$D, Q$2))</f>
        <v>301.32107769247102</v>
      </c>
      <c r="R104" s="335">
        <f>$I104*IF($G104="Pickup", SUMIFS(NewEmisData!L:L, NewEmisData!$A:$A, "Pickup", NewEmisData!$B:$B, $A104, NewEmisData!$C:$C, $H104, NewEmisData!$D:$D, R$2), SUMIFS(NewEmisData!L:L, NewEmisData!$A:$A, "LDV", NewEmisData!$B:$B, $A104, NewEmisData!$C:$C, $H104, NewEmisData!$D:$D, R$2))</f>
        <v>299.62608113620701</v>
      </c>
      <c r="S104" s="335">
        <f>$I104*IF($G104="Pickup", SUMIFS(NewEmisData!M:M, NewEmisData!$A:$A, "Pickup", NewEmisData!$B:$B, $A104, NewEmisData!$C:$C, $H104, NewEmisData!$D:$D, S$2), SUMIFS(NewEmisData!M:M, NewEmisData!$A:$A, "LDV", NewEmisData!$B:$B, $A104, NewEmisData!$C:$C, $H104, NewEmisData!$D:$D, S$2))</f>
        <v>299.54964604923703</v>
      </c>
      <c r="T104" s="335">
        <v>0.26615030329306139</v>
      </c>
      <c r="U104" s="335">
        <f>$I104*IF($G104="Pickup", SUMIFS(NewEmisData!E:E, NewEmisData!$A:$A, "Pickup", NewEmisData!$B:$B, $A104, NewEmisData!$C:$C, $H104, NewEmisData!$D:$D, U$2), SUMIFS(NewEmisData!E:E, NewEmisData!$A:$A, "LDV", NewEmisData!$B:$B, $A104, NewEmisData!$C:$C, $H104, NewEmisData!$D:$D, U$2))</f>
        <v>5.94068550741116E-2</v>
      </c>
      <c r="V104" s="335">
        <f>$I104*IF($G104="Pickup", SUMIFS(NewEmisData!F:F, NewEmisData!$A:$A, "Pickup", NewEmisData!$B:$B, $A104, NewEmisData!$C:$C, $H104, NewEmisData!$D:$D, V$2), SUMIFS(NewEmisData!F:F, NewEmisData!$A:$A, "LDV", NewEmisData!$B:$B, $A104, NewEmisData!$C:$C, $H104, NewEmisData!$D:$D, V$2))</f>
        <v>6.1337447478856902E-2</v>
      </c>
      <c r="W104" s="335">
        <f>$I104*IF($G104="Pickup", SUMIFS(NewEmisData!G:G, NewEmisData!$A:$A, "Pickup", NewEmisData!$B:$B, $A104, NewEmisData!$C:$C, $H104, NewEmisData!$D:$D, W$2), SUMIFS(NewEmisData!G:G, NewEmisData!$A:$A, "LDV", NewEmisData!$B:$B, $A104, NewEmisData!$C:$C, $H104, NewEmisData!$D:$D, W$2))</f>
        <v>4.6285426885500101E-2</v>
      </c>
      <c r="X104" s="335">
        <f>$I104*IF($G104="Pickup", SUMIFS(NewEmisData!H:H, NewEmisData!$A:$A, "Pickup", NewEmisData!$B:$B, $A104, NewEmisData!$C:$C, $H104, NewEmisData!$D:$D, X$2), SUMIFS(NewEmisData!H:H, NewEmisData!$A:$A, "LDV", NewEmisData!$B:$B, $A104, NewEmisData!$C:$C, $H104, NewEmisData!$D:$D, X$2))</f>
        <v>4.0065819305051903E-2</v>
      </c>
      <c r="Y104" s="335">
        <f>$I104*IF($G104="Pickup", SUMIFS(NewEmisData!I:I, NewEmisData!$A:$A, "Pickup", NewEmisData!$B:$B, $A104, NewEmisData!$C:$C, $H104, NewEmisData!$D:$D, Y$2), SUMIFS(NewEmisData!I:I, NewEmisData!$A:$A, "LDV", NewEmisData!$B:$B, $A104, NewEmisData!$C:$C, $H104, NewEmisData!$D:$D, Y$2))</f>
        <v>4.3546148365192501E-2</v>
      </c>
      <c r="Z104" s="335">
        <f>$I104*IF($G104="Pickup", SUMIFS(NewEmisData!J:J, NewEmisData!$A:$A, "Pickup", NewEmisData!$B:$B, $A104, NewEmisData!$C:$C, $H104, NewEmisData!$D:$D, Z$2), SUMIFS(NewEmisData!J:J, NewEmisData!$A:$A, "LDV", NewEmisData!$B:$B, $A104, NewEmisData!$C:$C, $H104, NewEmisData!$D:$D, Z$2))</f>
        <v>4.3104677650748401E-2</v>
      </c>
      <c r="AA104" s="335">
        <f>$I104*IF($G104="Pickup", SUMIFS(NewEmisData!K:K, NewEmisData!$A:$A, "Pickup", NewEmisData!$B:$B, $A104, NewEmisData!$C:$C, $H104, NewEmisData!$D:$D, AA$2), SUMIFS(NewEmisData!K:K, NewEmisData!$A:$A, "LDV", NewEmisData!$B:$B, $A104, NewEmisData!$C:$C, $H104, NewEmisData!$D:$D, AA$2))</f>
        <v>3.9485682791449699E-2</v>
      </c>
      <c r="AB104" s="335">
        <f>$I104*IF($G104="Pickup", SUMIFS(NewEmisData!L:L, NewEmisData!$A:$A, "Pickup", NewEmisData!$B:$B, $A104, NewEmisData!$C:$C, $H104, NewEmisData!$D:$D, AB$2), SUMIFS(NewEmisData!L:L, NewEmisData!$A:$A, "LDV", NewEmisData!$B:$B, $A104, NewEmisData!$C:$C, $H104, NewEmisData!$D:$D, AB$2))</f>
        <v>3.8434663146501902E-2</v>
      </c>
      <c r="AC104" s="335">
        <f>$I104*IF($G104="Pickup", SUMIFS(NewEmisData!M:M, NewEmisData!$A:$A, "Pickup", NewEmisData!$B:$B, $A104, NewEmisData!$C:$C, $H104, NewEmisData!$D:$D, AC$2), SUMIFS(NewEmisData!M:M, NewEmisData!$A:$A, "LDV", NewEmisData!$B:$B, $A104, NewEmisData!$C:$C, $H104, NewEmisData!$D:$D, AC$2))</f>
        <v>3.8339775647928599E-2</v>
      </c>
      <c r="AD104" s="335">
        <v>5.9143404970885341E-2</v>
      </c>
      <c r="AE104" s="335">
        <f>$I104*IF($G104="Pickup", SUMIFS(NewEmisData!E:E, NewEmisData!$A:$A, "Pickup", NewEmisData!$B:$B, $A104, NewEmisData!$C:$C, $H104, NewEmisData!$D:$D, AE$2), SUMIFS(NewEmisData!E:E, NewEmisData!$A:$A, "LDV", NewEmisData!$B:$B, $A104, NewEmisData!$C:$C, $H104, NewEmisData!$D:$D, AE$2))</f>
        <v>5.3372052324011498E-3</v>
      </c>
      <c r="AF104" s="335">
        <f>$I104*IF($G104="Pickup", SUMIFS(NewEmisData!F:F, NewEmisData!$A:$A, "Pickup", NewEmisData!$B:$B, $A104, NewEmisData!$C:$C, $H104, NewEmisData!$D:$D, AF$2), SUMIFS(NewEmisData!F:F, NewEmisData!$A:$A, "LDV", NewEmisData!$B:$B, $A104, NewEmisData!$C:$C, $H104, NewEmisData!$D:$D, AF$2))</f>
        <v>5.1334014820859199E-3</v>
      </c>
      <c r="AG104" s="335">
        <f>$I104*IF($G104="Pickup", SUMIFS(NewEmisData!G:G, NewEmisData!$A:$A, "Pickup", NewEmisData!$B:$B, $A104, NewEmisData!$C:$C, $H104, NewEmisData!$D:$D, AG$2), SUMIFS(NewEmisData!G:G, NewEmisData!$A:$A, "LDV", NewEmisData!$B:$B, $A104, NewEmisData!$C:$C, $H104, NewEmisData!$D:$D, AG$2))</f>
        <v>3.0201413797433501E-3</v>
      </c>
      <c r="AH104" s="335">
        <f>$I104*IF($G104="Pickup", SUMIFS(NewEmisData!H:H, NewEmisData!$A:$A, "Pickup", NewEmisData!$B:$B, $A104, NewEmisData!$C:$C, $H104, NewEmisData!$D:$D, AH$2), SUMIFS(NewEmisData!H:H, NewEmisData!$A:$A, "LDV", NewEmisData!$B:$B, $A104, NewEmisData!$C:$C, $H104, NewEmisData!$D:$D, AH$2))</f>
        <v>2.5951880065742399E-3</v>
      </c>
      <c r="AI104" s="335">
        <f>$I104*IF($G104="Pickup", SUMIFS(NewEmisData!I:I, NewEmisData!$A:$A, "Pickup", NewEmisData!$B:$B, $A104, NewEmisData!$C:$C, $H104, NewEmisData!$D:$D, AI$2), SUMIFS(NewEmisData!I:I, NewEmisData!$A:$A, "LDV", NewEmisData!$B:$B, $A104, NewEmisData!$C:$C, $H104, NewEmisData!$D:$D, AI$2))</f>
        <v>2.4478823507510798E-3</v>
      </c>
      <c r="AJ104" s="335">
        <f>$I104*IF($G104="Pickup", SUMIFS(NewEmisData!J:J, NewEmisData!$A:$A, "Pickup", NewEmisData!$B:$B, $A104, NewEmisData!$C:$C, $H104, NewEmisData!$D:$D, AJ$2), SUMIFS(NewEmisData!J:J, NewEmisData!$A:$A, "LDV", NewEmisData!$B:$B, $A104, NewEmisData!$C:$C, $H104, NewEmisData!$D:$D, AJ$2))</f>
        <v>2.3789432901708098E-3</v>
      </c>
      <c r="AK104" s="335">
        <f>$I104*IF($G104="Pickup", SUMIFS(NewEmisData!K:K, NewEmisData!$A:$A, "Pickup", NewEmisData!$B:$B, $A104, NewEmisData!$C:$C, $H104, NewEmisData!$D:$D, AK$2), SUMIFS(NewEmisData!K:K, NewEmisData!$A:$A, "LDV", NewEmisData!$B:$B, $A104, NewEmisData!$C:$C, $H104, NewEmisData!$D:$D, AK$2))</f>
        <v>2.32023545360716E-3</v>
      </c>
      <c r="AL104" s="335">
        <f>$I104*IF($G104="Pickup", SUMIFS(NewEmisData!L:L, NewEmisData!$A:$A, "Pickup", NewEmisData!$B:$B, $A104, NewEmisData!$C:$C, $H104, NewEmisData!$D:$D, AL$2), SUMIFS(NewEmisData!L:L, NewEmisData!$A:$A, "LDV", NewEmisData!$B:$B, $A104, NewEmisData!$C:$C, $H104, NewEmisData!$D:$D, AL$2))</f>
        <v>2.3071837661429598E-3</v>
      </c>
      <c r="AM104" s="335">
        <f>$I104*IF($G104="Pickup", SUMIFS(NewEmisData!M:M, NewEmisData!$A:$A, "Pickup", NewEmisData!$B:$B, $A104, NewEmisData!$C:$C, $H104, NewEmisData!$D:$D, AM$2), SUMIFS(NewEmisData!M:M, NewEmisData!$A:$A, "LDV", NewEmisData!$B:$B, $A104, NewEmisData!$C:$C, $H104, NewEmisData!$D:$D, AM$2))</f>
        <v>2.3065962721142801E-3</v>
      </c>
      <c r="AN104" s="335">
        <v>2.5617670759243757E-3</v>
      </c>
      <c r="AO104" s="335">
        <f>$I104*IF($G104="Pickup", SUMIFS(NewEmisData!E:E, NewEmisData!$A:$A, "Pickup", NewEmisData!$B:$B, $A104, NewEmisData!$C:$C, $H104, NewEmisData!$D:$D, AO$2), SUMIFS(NewEmisData!E:E, NewEmisData!$A:$A, "LDV", NewEmisData!$B:$B, $A104, NewEmisData!$C:$C, $H104, NewEmisData!$D:$D, AO$2))</f>
        <v>7.0528034834254905E-2</v>
      </c>
      <c r="AP104" s="335">
        <f>$I104*IF($G104="Pickup", SUMIFS(NewEmisData!F:F, NewEmisData!$A:$A, "Pickup", NewEmisData!$B:$B, $A104, NewEmisData!$C:$C, $H104, NewEmisData!$D:$D, AP$2), SUMIFS(NewEmisData!F:F, NewEmisData!$A:$A, "LDV", NewEmisData!$B:$B, $A104, NewEmisData!$C:$C, $H104, NewEmisData!$D:$D, AP$2))</f>
        <v>7.0536683836034397E-2</v>
      </c>
      <c r="AQ104" s="335">
        <f>$I104*IF($G104="Pickup", SUMIFS(NewEmisData!G:G, NewEmisData!$A:$A, "Pickup", NewEmisData!$B:$B, $A104, NewEmisData!$C:$C, $H104, NewEmisData!$D:$D, AQ$2), SUMIFS(NewEmisData!G:G, NewEmisData!$A:$A, "LDV", NewEmisData!$B:$B, $A104, NewEmisData!$C:$C, $H104, NewEmisData!$D:$D, AQ$2))</f>
        <v>5.8877554243911202E-2</v>
      </c>
      <c r="AR104" s="335">
        <f>$I104*IF($G104="Pickup", SUMIFS(NewEmisData!H:H, NewEmisData!$A:$A, "Pickup", NewEmisData!$B:$B, $A104, NewEmisData!$C:$C, $H104, NewEmisData!$D:$D, AR$2), SUMIFS(NewEmisData!H:H, NewEmisData!$A:$A, "LDV", NewEmisData!$B:$B, $A104, NewEmisData!$C:$C, $H104, NewEmisData!$D:$D, AR$2))</f>
        <v>5.8624548022973899E-2</v>
      </c>
      <c r="AS104" s="335">
        <f>$I104*IF($G104="Pickup", SUMIFS(NewEmisData!I:I, NewEmisData!$A:$A, "Pickup", NewEmisData!$B:$B, $A104, NewEmisData!$C:$C, $H104, NewEmisData!$D:$D, AS$2), SUMIFS(NewEmisData!I:I, NewEmisData!$A:$A, "LDV", NewEmisData!$B:$B, $A104, NewEmisData!$C:$C, $H104, NewEmisData!$D:$D, AS$2))</f>
        <v>5.8373287689134898E-2</v>
      </c>
      <c r="AT104" s="335">
        <f>$I104*IF($G104="Pickup", SUMIFS(NewEmisData!J:J, NewEmisData!$A:$A, "Pickup", NewEmisData!$B:$B, $A104, NewEmisData!$C:$C, $H104, NewEmisData!$D:$D, AT$2), SUMIFS(NewEmisData!J:J, NewEmisData!$A:$A, "LDV", NewEmisData!$B:$B, $A104, NewEmisData!$C:$C, $H104, NewEmisData!$D:$D, AT$2))</f>
        <v>5.8187133066211601E-2</v>
      </c>
      <c r="AU104" s="335">
        <f>$I104*IF($G104="Pickup", SUMIFS(NewEmisData!K:K, NewEmisData!$A:$A, "Pickup", NewEmisData!$B:$B, $A104, NewEmisData!$C:$C, $H104, NewEmisData!$D:$D, AU$2), SUMIFS(NewEmisData!K:K, NewEmisData!$A:$A, "LDV", NewEmisData!$B:$B, $A104, NewEmisData!$C:$C, $H104, NewEmisData!$D:$D, AU$2))</f>
        <v>5.7959496438678398E-2</v>
      </c>
      <c r="AV104" s="335">
        <f>$I104*IF($G104="Pickup", SUMIFS(NewEmisData!L:L, NewEmisData!$A:$A, "Pickup", NewEmisData!$B:$B, $A104, NewEmisData!$C:$C, $H104, NewEmisData!$D:$D, AV$2), SUMIFS(NewEmisData!L:L, NewEmisData!$A:$A, "LDV", NewEmisData!$B:$B, $A104, NewEmisData!$C:$C, $H104, NewEmisData!$D:$D, AV$2))</f>
        <v>5.7842437918959197E-2</v>
      </c>
      <c r="AW104" s="335">
        <f>$I104*IF($G104="Pickup", SUMIFS(NewEmisData!M:M, NewEmisData!$A:$A, "Pickup", NewEmisData!$B:$B, $A104, NewEmisData!$C:$C, $H104, NewEmisData!$D:$D, AW$2), SUMIFS(NewEmisData!M:M, NewEmisData!$A:$A, "LDV", NewEmisData!$B:$B, $A104, NewEmisData!$C:$C, $H104, NewEmisData!$D:$D, AW$2))</f>
        <v>5.7828016121773101E-2</v>
      </c>
      <c r="AX104" s="335">
        <v>4.7785374819939178E-2</v>
      </c>
      <c r="AY104" s="335">
        <f>$I104*IF($G104="Pickup", SUMIFS(NewEmisData!E:E, NewEmisData!$A:$A, "Pickup", NewEmisData!$B:$B, $A104, NewEmisData!$C:$C, $H104, NewEmisData!$D:$D, AY$2), SUMIFS(NewEmisData!E:E, NewEmisData!$A:$A, "LDV", NewEmisData!$B:$B, $A104, NewEmisData!$C:$C, $H104, NewEmisData!$D:$D, AY$2))</f>
        <v>1.08080178824822E-2</v>
      </c>
      <c r="AZ104" s="335">
        <f>$I104*IF($G104="Pickup", SUMIFS(NewEmisData!F:F, NewEmisData!$A:$A, "Pickup", NewEmisData!$B:$B, $A104, NewEmisData!$C:$C, $H104, NewEmisData!$D:$D, AZ$2), SUMIFS(NewEmisData!F:F, NewEmisData!$A:$A, "LDV", NewEmisData!$B:$B, $A104, NewEmisData!$C:$C, $H104, NewEmisData!$D:$D, AZ$2))</f>
        <v>1.0823404444911901E-2</v>
      </c>
      <c r="BA104" s="335">
        <f>$I104*IF($G104="Pickup", SUMIFS(NewEmisData!G:G, NewEmisData!$A:$A, "Pickup", NewEmisData!$B:$B, $A104, NewEmisData!$C:$C, $H104, NewEmisData!$D:$D, BA$2), SUMIFS(NewEmisData!G:G, NewEmisData!$A:$A, "LDV", NewEmisData!$B:$B, $A104, NewEmisData!$C:$C, $H104, NewEmisData!$D:$D, BA$2))</f>
        <v>8.9400447560844705E-3</v>
      </c>
      <c r="BB104" s="335">
        <f>$I104*IF($G104="Pickup", SUMIFS(NewEmisData!H:H, NewEmisData!$A:$A, "Pickup", NewEmisData!$B:$B, $A104, NewEmisData!$C:$C, $H104, NewEmisData!$D:$D, BB$2), SUMIFS(NewEmisData!H:H, NewEmisData!$A:$A, "LDV", NewEmisData!$B:$B, $A104, NewEmisData!$C:$C, $H104, NewEmisData!$D:$D, BB$2))</f>
        <v>8.7875304132281201E-3</v>
      </c>
      <c r="BC104" s="335">
        <f>$I104*IF($G104="Pickup", SUMIFS(NewEmisData!I:I, NewEmisData!$A:$A, "Pickup", NewEmisData!$B:$B, $A104, NewEmisData!$C:$C, $H104, NewEmisData!$D:$D, BC$2), SUMIFS(NewEmisData!I:I, NewEmisData!$A:$A, "LDV", NewEmisData!$B:$B, $A104, NewEmisData!$C:$C, $H104, NewEmisData!$D:$D, BC$2))</f>
        <v>8.6701367037413692E-3</v>
      </c>
      <c r="BD104" s="335">
        <f>$I104*IF($G104="Pickup", SUMIFS(NewEmisData!J:J, NewEmisData!$A:$A, "Pickup", NewEmisData!$B:$B, $A104, NewEmisData!$C:$C, $H104, NewEmisData!$D:$D, BD$2), SUMIFS(NewEmisData!J:J, NewEmisData!$A:$A, "LDV", NewEmisData!$B:$B, $A104, NewEmisData!$C:$C, $H104, NewEmisData!$D:$D, BD$2))</f>
        <v>8.5693562986475392E-3</v>
      </c>
      <c r="BE104" s="335">
        <f>$I104*IF($G104="Pickup", SUMIFS(NewEmisData!K:K, NewEmisData!$A:$A, "Pickup", NewEmisData!$B:$B, $A104, NewEmisData!$C:$C, $H104, NewEmisData!$D:$D, BE$2), SUMIFS(NewEmisData!K:K, NewEmisData!$A:$A, "LDV", NewEmisData!$B:$B, $A104, NewEmisData!$C:$C, $H104, NewEmisData!$D:$D, BE$2))</f>
        <v>8.37839640461897E-3</v>
      </c>
      <c r="BF104" s="335">
        <f>$I104*IF($G104="Pickup", SUMIFS(NewEmisData!L:L, NewEmisData!$A:$A, "Pickup", NewEmisData!$B:$B, $A104, NewEmisData!$C:$C, $H104, NewEmisData!$D:$D, BF$2), SUMIFS(NewEmisData!L:L, NewEmisData!$A:$A, "LDV", NewEmisData!$B:$B, $A104, NewEmisData!$C:$C, $H104, NewEmisData!$D:$D, BF$2))</f>
        <v>8.2750754361036894E-3</v>
      </c>
      <c r="BG104" s="335">
        <f>$I104*IF($G104="Pickup", SUMIFS(NewEmisData!M:M, NewEmisData!$A:$A, "Pickup", NewEmisData!$B:$B, $A104, NewEmisData!$C:$C, $H104, NewEmisData!$D:$D, BG$2), SUMIFS(NewEmisData!M:M, NewEmisData!$A:$A, "LDV", NewEmisData!$B:$B, $A104, NewEmisData!$C:$C, $H104, NewEmisData!$D:$D, BG$2))</f>
        <v>8.2582872012105998E-3</v>
      </c>
      <c r="BH104" s="335">
        <v>9.6257106650809981E-3</v>
      </c>
      <c r="BI104" s="335">
        <f>$I104*IF($G104="Pickup", SUMIFS(NewEmisData!E:E, NewEmisData!$A:$A, "Pickup", NewEmisData!$B:$B, $A104, NewEmisData!$C:$C, $H104, NewEmisData!$D:$D, BI$2), SUMIFS(NewEmisData!E:E, NewEmisData!$A:$A, "LDV", NewEmisData!$B:$B, $A104, NewEmisData!$C:$C, $H104, NewEmisData!$D:$D, BI$2))</f>
        <v>1.3832058816653101</v>
      </c>
      <c r="BJ104" s="335">
        <f>$I104*IF($G104="Pickup", SUMIFS(NewEmisData!F:F, NewEmisData!$A:$A, "Pickup", NewEmisData!$B:$B, $A104, NewEmisData!$C:$C, $H104, NewEmisData!$D:$D, BJ$2), SUMIFS(NewEmisData!F:F, NewEmisData!$A:$A, "LDV", NewEmisData!$B:$B, $A104, NewEmisData!$C:$C, $H104, NewEmisData!$D:$D, BJ$2))</f>
        <v>1.3178701180315799</v>
      </c>
      <c r="BK104" s="335">
        <f>$I104*IF($G104="Pickup", SUMIFS(NewEmisData!G:G, NewEmisData!$A:$A, "Pickup", NewEmisData!$B:$B, $A104, NewEmisData!$C:$C, $H104, NewEmisData!$D:$D, BK$2), SUMIFS(NewEmisData!G:G, NewEmisData!$A:$A, "LDV", NewEmisData!$B:$B, $A104, NewEmisData!$C:$C, $H104, NewEmisData!$D:$D, BK$2))</f>
        <v>0.85914982702097598</v>
      </c>
      <c r="BL104" s="335">
        <f>$I104*IF($G104="Pickup", SUMIFS(NewEmisData!H:H, NewEmisData!$A:$A, "Pickup", NewEmisData!$B:$B, $A104, NewEmisData!$C:$C, $H104, NewEmisData!$D:$D, BL$2), SUMIFS(NewEmisData!H:H, NewEmisData!$A:$A, "LDV", NewEmisData!$B:$B, $A104, NewEmisData!$C:$C, $H104, NewEmisData!$D:$D, BL$2))</f>
        <v>0.859345938219368</v>
      </c>
      <c r="BM104" s="335">
        <f>$I104*IF($G104="Pickup", SUMIFS(NewEmisData!I:I, NewEmisData!$A:$A, "Pickup", NewEmisData!$B:$B, $A104, NewEmisData!$C:$C, $H104, NewEmisData!$D:$D, BM$2), SUMIFS(NewEmisData!I:I, NewEmisData!$A:$A, "LDV", NewEmisData!$B:$B, $A104, NewEmisData!$C:$C, $H104, NewEmisData!$D:$D, BM$2))</f>
        <v>0.93205630413901297</v>
      </c>
      <c r="BN104" s="335">
        <f>$I104*IF($G104="Pickup", SUMIFS(NewEmisData!J:J, NewEmisData!$A:$A, "Pickup", NewEmisData!$B:$B, $A104, NewEmisData!$C:$C, $H104, NewEmisData!$D:$D, BN$2), SUMIFS(NewEmisData!J:J, NewEmisData!$A:$A, "LDV", NewEmisData!$B:$B, $A104, NewEmisData!$C:$C, $H104, NewEmisData!$D:$D, BN$2))</f>
        <v>0.96057198569496804</v>
      </c>
      <c r="BO104" s="335">
        <f>$I104*IF($G104="Pickup", SUMIFS(NewEmisData!K:K, NewEmisData!$A:$A, "Pickup", NewEmisData!$B:$B, $A104, NewEmisData!$C:$C, $H104, NewEmisData!$D:$D, BO$2), SUMIFS(NewEmisData!K:K, NewEmisData!$A:$A, "LDV", NewEmisData!$B:$B, $A104, NewEmisData!$C:$C, $H104, NewEmisData!$D:$D, BO$2))</f>
        <v>0.91738560478669096</v>
      </c>
      <c r="BP104" s="335">
        <f>$I104*IF($G104="Pickup", SUMIFS(NewEmisData!L:L, NewEmisData!$A:$A, "Pickup", NewEmisData!$B:$B, $A104, NewEmisData!$C:$C, $H104, NewEmisData!$D:$D, BP$2), SUMIFS(NewEmisData!L:L, NewEmisData!$A:$A, "LDV", NewEmisData!$B:$B, $A104, NewEmisData!$C:$C, $H104, NewEmisData!$D:$D, BP$2))</f>
        <v>0.90207767267136396</v>
      </c>
      <c r="BQ104" s="335">
        <f>$I104*IF($G104="Pickup", SUMIFS(NewEmisData!M:M, NewEmisData!$A:$A, "Pickup", NewEmisData!$B:$B, $A104, NewEmisData!$C:$C, $H104, NewEmisData!$D:$D, BQ$2), SUMIFS(NewEmisData!M:M, NewEmisData!$A:$A, "LDV", NewEmisData!$B:$B, $A104, NewEmisData!$C:$C, $H104, NewEmisData!$D:$D, BQ$2))</f>
        <v>0.90048302936686297</v>
      </c>
      <c r="BR104" s="335">
        <v>1.4092345254837961</v>
      </c>
      <c r="BS104" s="335">
        <f>$I104*IF($G104="Pickup", SUMIFS(NewEmisData!E:E, NewEmisData!$A:$A, "Pickup", NewEmisData!$B:$B, $A104, NewEmisData!$C:$C, $H104, NewEmisData!$D:$D, BS$2), SUMIFS(NewEmisData!E:E, NewEmisData!$A:$A, "LDV", NewEmisData!$B:$B, $A104, NewEmisData!$C:$C, $H104, NewEmisData!$D:$D, BS$2))</f>
        <v>0.12256086698070399</v>
      </c>
      <c r="BT104" s="335">
        <f>$I104*IF($G104="Pickup", SUMIFS(NewEmisData!F:F, NewEmisData!$A:$A, "Pickup", NewEmisData!$B:$B, $A104, NewEmisData!$C:$C, $H104, NewEmisData!$D:$D, BT$2), SUMIFS(NewEmisData!F:F, NewEmisData!$A:$A, "LDV", NewEmisData!$B:$B, $A104, NewEmisData!$C:$C, $H104, NewEmisData!$D:$D, BT$2))</f>
        <v>0.126298213300644</v>
      </c>
      <c r="BU104" s="335">
        <f>$I104*IF($G104="Pickup", SUMIFS(NewEmisData!G:G, NewEmisData!$A:$A, "Pickup", NewEmisData!$B:$B, $A104, NewEmisData!$C:$C, $H104, NewEmisData!$D:$D, BU$2), SUMIFS(NewEmisData!G:G, NewEmisData!$A:$A, "LDV", NewEmisData!$B:$B, $A104, NewEmisData!$C:$C, $H104, NewEmisData!$D:$D, BU$2))</f>
        <v>8.9059992025861498E-2</v>
      </c>
      <c r="BV104" s="335">
        <f>$I104*IF($G104="Pickup", SUMIFS(NewEmisData!H:H, NewEmisData!$A:$A, "Pickup", NewEmisData!$B:$B, $A104, NewEmisData!$C:$C, $H104, NewEmisData!$D:$D, BV$2), SUMIFS(NewEmisData!H:H, NewEmisData!$A:$A, "LDV", NewEmisData!$B:$B, $A104, NewEmisData!$C:$C, $H104, NewEmisData!$D:$D, BV$2))</f>
        <v>8.1956397564837302E-2</v>
      </c>
      <c r="BW104" s="335">
        <f>$I104*IF($G104="Pickup", SUMIFS(NewEmisData!I:I, NewEmisData!$A:$A, "Pickup", NewEmisData!$B:$B, $A104, NewEmisData!$C:$C, $H104, NewEmisData!$D:$D, BW$2), SUMIFS(NewEmisData!I:I, NewEmisData!$A:$A, "LDV", NewEmisData!$B:$B, $A104, NewEmisData!$C:$C, $H104, NewEmisData!$D:$D, BW$2))</f>
        <v>9.5546391657596402E-2</v>
      </c>
      <c r="BX104" s="335">
        <f>$I104*IF($G104="Pickup", SUMIFS(NewEmisData!J:J, NewEmisData!$A:$A, "Pickup", NewEmisData!$B:$B, $A104, NewEmisData!$C:$C, $H104, NewEmisData!$D:$D, BX$2), SUMIFS(NewEmisData!J:J, NewEmisData!$A:$A, "LDV", NewEmisData!$B:$B, $A104, NewEmisData!$C:$C, $H104, NewEmisData!$D:$D, BX$2))</f>
        <v>0.109994770790119</v>
      </c>
      <c r="BY104" s="335">
        <f>$I104*IF($G104="Pickup", SUMIFS(NewEmisData!K:K, NewEmisData!$A:$A, "Pickup", NewEmisData!$B:$B, $A104, NewEmisData!$C:$C, $H104, NewEmisData!$D:$D, BY$2), SUMIFS(NewEmisData!K:K, NewEmisData!$A:$A, "LDV", NewEmisData!$B:$B, $A104, NewEmisData!$C:$C, $H104, NewEmisData!$D:$D, BY$2))</f>
        <v>0.11459076736651</v>
      </c>
      <c r="BZ104" s="335">
        <f>$I104*IF($G104="Pickup", SUMIFS(NewEmisData!L:L, NewEmisData!$A:$A, "Pickup", NewEmisData!$B:$B, $A104, NewEmisData!$C:$C, $H104, NewEmisData!$D:$D, BZ$2), SUMIFS(NewEmisData!L:L, NewEmisData!$A:$A, "LDV", NewEmisData!$B:$B, $A104, NewEmisData!$C:$C, $H104, NewEmisData!$D:$D, BZ$2))</f>
        <v>0.11535496668681</v>
      </c>
      <c r="CA104" s="335">
        <f>$I104*IF($G104="Pickup", SUMIFS(NewEmisData!M:M, NewEmisData!$A:$A, "Pickup", NewEmisData!$B:$B, $A104, NewEmisData!$C:$C, $H104, NewEmisData!$D:$D, CA$2), SUMIFS(NewEmisData!M:M, NewEmisData!$A:$A, "LDV", NewEmisData!$B:$B, $A104, NewEmisData!$C:$C, $H104, NewEmisData!$D:$D, CA$2))</f>
        <v>0.11667093879740401</v>
      </c>
      <c r="CB104" s="335">
        <v>6.0597963453520649E-2</v>
      </c>
      <c r="CC104" s="335">
        <f>$I104*IF($G104="Pickup", SUMIFS(NewEmisData!E:E, NewEmisData!$A:$A, "Pickup", NewEmisData!$B:$B, $A104, NewEmisData!$C:$C, $H104, NewEmisData!$D:$D, CC$2), SUMIFS(NewEmisData!E:E, NewEmisData!$A:$A, "LDV", NewEmisData!$B:$B, $A104, NewEmisData!$C:$C, $H104, NewEmisData!$D:$D, CC$2))</f>
        <v>1.90060615666914E-2</v>
      </c>
      <c r="CD104" s="335">
        <f>$I104*IF($G104="Pickup", SUMIFS(NewEmisData!F:F, NewEmisData!$A:$A, "Pickup", NewEmisData!$B:$B, $A104, NewEmisData!$C:$C, $H104, NewEmisData!$D:$D, CD$2), SUMIFS(NewEmisData!F:F, NewEmisData!$A:$A, "LDV", NewEmisData!$B:$B, $A104, NewEmisData!$C:$C, $H104, NewEmisData!$D:$D, CD$2))</f>
        <v>1.9011606982996899E-2</v>
      </c>
      <c r="CE104" s="335">
        <f>$I104*IF($G104="Pickup", SUMIFS(NewEmisData!G:G, NewEmisData!$A:$A, "Pickup", NewEmisData!$B:$B, $A104, NewEmisData!$C:$C, $H104, NewEmisData!$D:$D, CE$2), SUMIFS(NewEmisData!G:G, NewEmisData!$A:$A, "LDV", NewEmisData!$B:$B, $A104, NewEmisData!$C:$C, $H104, NewEmisData!$D:$D, CE$2))</f>
        <v>1.9249866743537999E-2</v>
      </c>
      <c r="CF104" s="335">
        <f>$I104*IF($G104="Pickup", SUMIFS(NewEmisData!H:H, NewEmisData!$A:$A, "Pickup", NewEmisData!$B:$B, $A104, NewEmisData!$C:$C, $H104, NewEmisData!$D:$D, CF$2), SUMIFS(NewEmisData!H:H, NewEmisData!$A:$A, "LDV", NewEmisData!$B:$B, $A104, NewEmisData!$C:$C, $H104, NewEmisData!$D:$D, CF$2))</f>
        <v>1.9766748846073101E-2</v>
      </c>
      <c r="CG104" s="335">
        <f>$I104*IF($G104="Pickup", SUMIFS(NewEmisData!I:I, NewEmisData!$A:$A, "Pickup", NewEmisData!$B:$B, $A104, NewEmisData!$C:$C, $H104, NewEmisData!$D:$D, CG$2), SUMIFS(NewEmisData!I:I, NewEmisData!$A:$A, "LDV", NewEmisData!$B:$B, $A104, NewEmisData!$C:$C, $H104, NewEmisData!$D:$D, CG$2))</f>
        <v>2.1261040882090299E-2</v>
      </c>
      <c r="CH104" s="335">
        <f>$I104*IF($G104="Pickup", SUMIFS(NewEmisData!J:J, NewEmisData!$A:$A, "Pickup", NewEmisData!$B:$B, $A104, NewEmisData!$C:$C, $H104, NewEmisData!$D:$D, CH$2), SUMIFS(NewEmisData!J:J, NewEmisData!$A:$A, "LDV", NewEmisData!$B:$B, $A104, NewEmisData!$C:$C, $H104, NewEmisData!$D:$D, CH$2))</f>
        <v>2.2110420777413702E-2</v>
      </c>
      <c r="CI104" s="335">
        <f>$I104*IF($G104="Pickup", SUMIFS(NewEmisData!K:K, NewEmisData!$A:$A, "Pickup", NewEmisData!$B:$B, $A104, NewEmisData!$C:$C, $H104, NewEmisData!$D:$D, CI$2), SUMIFS(NewEmisData!K:K, NewEmisData!$A:$A, "LDV", NewEmisData!$B:$B, $A104, NewEmisData!$C:$C, $H104, NewEmisData!$D:$D, CI$2))</f>
        <v>2.2314122699341601E-2</v>
      </c>
      <c r="CJ104" s="335">
        <f>$I104*IF($G104="Pickup", SUMIFS(NewEmisData!L:L, NewEmisData!$A:$A, "Pickup", NewEmisData!$B:$B, $A104, NewEmisData!$C:$C, $H104, NewEmisData!$D:$D, CJ$2), SUMIFS(NewEmisData!L:L, NewEmisData!$A:$A, "LDV", NewEmisData!$B:$B, $A104, NewEmisData!$C:$C, $H104, NewEmisData!$D:$D, CJ$2))</f>
        <v>2.2340598935908701E-2</v>
      </c>
      <c r="CK104" s="335">
        <f>$I104*IF($G104="Pickup", SUMIFS(NewEmisData!M:M, NewEmisData!$A:$A, "Pickup", NewEmisData!$B:$B, $A104, NewEmisData!$C:$C, $H104, NewEmisData!$D:$D, CK$2), SUMIFS(NewEmisData!M:M, NewEmisData!$A:$A, "LDV", NewEmisData!$B:$B, $A104, NewEmisData!$C:$C, $H104, NewEmisData!$D:$D, CK$2))</f>
        <v>2.2314649920635199E-2</v>
      </c>
      <c r="CL104" s="335">
        <v>2.191731487598363E-2</v>
      </c>
      <c r="CM104" s="335">
        <f>$I104*IF($G104="Pickup", SUMIFS(NewEmisData!E:E, NewEmisData!$A:$A, "Pickup", NewEmisData!$B:$B, $A104, NewEmisData!$C:$C, $H104, NewEmisData!$D:$D, CM$2), SUMIFS(NewEmisData!E:E, NewEmisData!$A:$A, "LDV", NewEmisData!$B:$B, $A104, NewEmisData!$C:$C, $H104, NewEmisData!$D:$D, CM$2))</f>
        <v>7.7996656237426798E-3</v>
      </c>
      <c r="CN104" s="335">
        <f>$I104*IF($G104="Pickup", SUMIFS(NewEmisData!F:F, NewEmisData!$A:$A, "Pickup", NewEmisData!$B:$B, $A104, NewEmisData!$C:$C, $H104, NewEmisData!$D:$D, CN$2), SUMIFS(NewEmisData!F:F, NewEmisData!$A:$A, "LDV", NewEmisData!$B:$B, $A104, NewEmisData!$C:$C, $H104, NewEmisData!$D:$D, CN$2))</f>
        <v>8.1778425373546099E-3</v>
      </c>
      <c r="CO104" s="335">
        <f>$I104*IF($G104="Pickup", SUMIFS(NewEmisData!G:G, NewEmisData!$A:$A, "Pickup", NewEmisData!$B:$B, $A104, NewEmisData!$C:$C, $H104, NewEmisData!$D:$D, CO$2), SUMIFS(NewEmisData!G:G, NewEmisData!$A:$A, "LDV", NewEmisData!$B:$B, $A104, NewEmisData!$C:$C, $H104, NewEmisData!$D:$D, CO$2))</f>
        <v>8.0438421583301795E-3</v>
      </c>
      <c r="CP104" s="335">
        <f>$I104*IF($G104="Pickup", SUMIFS(NewEmisData!H:H, NewEmisData!$A:$A, "Pickup", NewEmisData!$B:$B, $A104, NewEmisData!$C:$C, $H104, NewEmisData!$D:$D, CP$2), SUMIFS(NewEmisData!H:H, NewEmisData!$A:$A, "LDV", NewEmisData!$B:$B, $A104, NewEmisData!$C:$C, $H104, NewEmisData!$D:$D, CP$2))</f>
        <v>8.2778574211020504E-3</v>
      </c>
      <c r="CQ104" s="335">
        <f>$I104*IF($G104="Pickup", SUMIFS(NewEmisData!I:I, NewEmisData!$A:$A, "Pickup", NewEmisData!$B:$B, $A104, NewEmisData!$C:$C, $H104, NewEmisData!$D:$D, CQ$2), SUMIFS(NewEmisData!I:I, NewEmisData!$A:$A, "LDV", NewEmisData!$B:$B, $A104, NewEmisData!$C:$C, $H104, NewEmisData!$D:$D, CQ$2))</f>
        <v>8.6492502991401907E-3</v>
      </c>
      <c r="CR104" s="335">
        <f>$I104*IF($G104="Pickup", SUMIFS(NewEmisData!J:J, NewEmisData!$A:$A, "Pickup", NewEmisData!$B:$B, $A104, NewEmisData!$C:$C, $H104, NewEmisData!$D:$D, CR$2), SUMIFS(NewEmisData!J:J, NewEmisData!$A:$A, "LDV", NewEmisData!$B:$B, $A104, NewEmisData!$C:$C, $H104, NewEmisData!$D:$D, CR$2))</f>
        <v>9.0018677074285101E-3</v>
      </c>
      <c r="CS104" s="335">
        <f>$I104*IF($G104="Pickup", SUMIFS(NewEmisData!K:K, NewEmisData!$A:$A, "Pickup", NewEmisData!$B:$B, $A104, NewEmisData!$C:$C, $H104, NewEmisData!$D:$D, CS$2), SUMIFS(NewEmisData!K:K, NewEmisData!$A:$A, "LDV", NewEmisData!$B:$B, $A104, NewEmisData!$C:$C, $H104, NewEmisData!$D:$D, CS$2))</f>
        <v>9.1238432394195792E-3</v>
      </c>
      <c r="CT104" s="335">
        <f>$I104*IF($G104="Pickup", SUMIFS(NewEmisData!L:L, NewEmisData!$A:$A, "Pickup", NewEmisData!$B:$B, $A104, NewEmisData!$C:$C, $H104, NewEmisData!$D:$D, CT$2), SUMIFS(NewEmisData!L:L, NewEmisData!$A:$A, "LDV", NewEmisData!$B:$B, $A104, NewEmisData!$C:$C, $H104, NewEmisData!$D:$D, CT$2))</f>
        <v>9.1476142134827507E-3</v>
      </c>
      <c r="CU104" s="335">
        <f>$I104*IF($G104="Pickup", SUMIFS(NewEmisData!M:M, NewEmisData!$A:$A, "Pickup", NewEmisData!$B:$B, $A104, NewEmisData!$C:$C, $H104, NewEmisData!$D:$D, CU$2), SUMIFS(NewEmisData!M:M, NewEmisData!$A:$A, "LDV", NewEmisData!$B:$B, $A104, NewEmisData!$C:$C, $H104, NewEmisData!$D:$D, CU$2))</f>
        <v>9.1521335760084595E-3</v>
      </c>
      <c r="CV104" s="335">
        <v>6.7952138994962314E-3</v>
      </c>
      <c r="CW104" s="335">
        <v>3.2737236720533996E-3</v>
      </c>
      <c r="CX104" s="335">
        <v>2.6781003095548879E-3</v>
      </c>
      <c r="CY104" s="335">
        <v>2.1676078198661908E-3</v>
      </c>
      <c r="CZ104" s="335">
        <v>1.8280427673966254E-3</v>
      </c>
      <c r="DA104" s="335">
        <v>1.3974317339333041E-3</v>
      </c>
      <c r="DB104" s="335">
        <v>1.0983679193551715E-3</v>
      </c>
      <c r="DC104" s="335">
        <v>1.0621406649517317E-3</v>
      </c>
      <c r="DD104" s="335">
        <v>1.0419409873215341E-3</v>
      </c>
      <c r="DE104" s="335">
        <v>1.0353827915676214E-3</v>
      </c>
      <c r="DF104" s="335">
        <v>1.0353827915676214E-3</v>
      </c>
      <c r="DG104" s="335">
        <f>$I104*IF($G104="Pickup", SUMIFS(NewEmisData!E:E, NewEmisData!$A:$A, "Pickup", NewEmisData!$B:$B, $A104, NewEmisData!$C:$C, $H104, NewEmisData!$D:$D, DG$2), SUMIFS(NewEmisData!E:E, NewEmisData!$A:$A, "LDV", NewEmisData!$B:$B, $A104, NewEmisData!$C:$C, $H104, NewEmisData!$D:$D, DG$2))</f>
        <v>0</v>
      </c>
      <c r="DH104" s="335">
        <f>$I104*IF($G104="Pickup", SUMIFS(NewEmisData!F:F, NewEmisData!$A:$A, "Pickup", NewEmisData!$B:$B, $A104, NewEmisData!$C:$C, $H104, NewEmisData!$D:$D, DH$2), SUMIFS(NewEmisData!F:F, NewEmisData!$A:$A, "LDV", NewEmisData!$B:$B, $A104, NewEmisData!$C:$C, $H104, NewEmisData!$D:$D, DH$2))</f>
        <v>0</v>
      </c>
      <c r="DI104" s="335">
        <f>$I104*IF($G104="Pickup", SUMIFS(NewEmisData!G:G, NewEmisData!$A:$A, "Pickup", NewEmisData!$B:$B, $A104, NewEmisData!$C:$C, $H104, NewEmisData!$D:$D, DI$2), SUMIFS(NewEmisData!G:G, NewEmisData!$A:$A, "LDV", NewEmisData!$B:$B, $A104, NewEmisData!$C:$C, $H104, NewEmisData!$D:$D, DI$2))</f>
        <v>0</v>
      </c>
      <c r="DJ104" s="335">
        <f>$I104*IF($G104="Pickup", SUMIFS(NewEmisData!H:H, NewEmisData!$A:$A, "Pickup", NewEmisData!$B:$B, $A104, NewEmisData!$C:$C, $H104, NewEmisData!$D:$D, DJ$2), SUMIFS(NewEmisData!H:H, NewEmisData!$A:$A, "LDV", NewEmisData!$B:$B, $A104, NewEmisData!$C:$C, $H104, NewEmisData!$D:$D, DJ$2))</f>
        <v>0</v>
      </c>
      <c r="DK104" s="335">
        <f>$I104*IF($G104="Pickup", SUMIFS(NewEmisData!I:I, NewEmisData!$A:$A, "Pickup", NewEmisData!$B:$B, $A104, NewEmisData!$C:$C, $H104, NewEmisData!$D:$D, DK$2), SUMIFS(NewEmisData!I:I, NewEmisData!$A:$A, "LDV", NewEmisData!$B:$B, $A104, NewEmisData!$C:$C, $H104, NewEmisData!$D:$D, DK$2))</f>
        <v>0</v>
      </c>
      <c r="DL104" s="335">
        <f>$I104*IF($G104="Pickup", SUMIFS(NewEmisData!J:J, NewEmisData!$A:$A, "Pickup", NewEmisData!$B:$B, $A104, NewEmisData!$C:$C, $H104, NewEmisData!$D:$D, DL$2), SUMIFS(NewEmisData!J:J, NewEmisData!$A:$A, "LDV", NewEmisData!$B:$B, $A104, NewEmisData!$C:$C, $H104, NewEmisData!$D:$D, DL$2))</f>
        <v>0</v>
      </c>
      <c r="DM104" s="335">
        <f>$I104*IF($G104="Pickup", SUMIFS(NewEmisData!K:K, NewEmisData!$A:$A, "Pickup", NewEmisData!$B:$B, $A104, NewEmisData!$C:$C, $H104, NewEmisData!$D:$D, DM$2), SUMIFS(NewEmisData!K:K, NewEmisData!$A:$A, "LDV", NewEmisData!$B:$B, $A104, NewEmisData!$C:$C, $H104, NewEmisData!$D:$D, DM$2))</f>
        <v>0</v>
      </c>
      <c r="DN104" s="335">
        <f>$I104*IF($G104="Pickup", SUMIFS(NewEmisData!L:L, NewEmisData!$A:$A, "Pickup", NewEmisData!$B:$B, $A104, NewEmisData!$C:$C, $H104, NewEmisData!$D:$D, DN$2), SUMIFS(NewEmisData!L:L, NewEmisData!$A:$A, "LDV", NewEmisData!$B:$B, $A104, NewEmisData!$C:$C, $H104, NewEmisData!$D:$D, DN$2))</f>
        <v>0</v>
      </c>
      <c r="DO104" s="335">
        <f>$I104*IF($G104="Pickup", SUMIFS(NewEmisData!M:M, NewEmisData!$A:$A, "Pickup", NewEmisData!$B:$B, $A104, NewEmisData!$C:$C, $H104, NewEmisData!$D:$D, DO$2), SUMIFS(NewEmisData!M:M, NewEmisData!$A:$A, "LDV", NewEmisData!$B:$B, $A104, NewEmisData!$C:$C, $H104, NewEmisData!$D:$D, DO$2))</f>
        <v>0</v>
      </c>
      <c r="DP104" s="335">
        <v>2.1093869642803405E-3</v>
      </c>
      <c r="DQ104" s="335">
        <f>$I104*IF($G104="Pickup", SUMIFS(NewEmisData!E:E, NewEmisData!$A:$A, "Pickup", NewEmisData!$B:$B, $A104, NewEmisData!$C:$C, $H104, NewEmisData!$D:$D, DQ$2), SUMIFS(NewEmisData!E:E, NewEmisData!$A:$A, "LDV", NewEmisData!$B:$B, $A104, NewEmisData!$C:$C, $H104, NewEmisData!$D:$D, DQ$2))</f>
        <v>1.9714555209117399E-2</v>
      </c>
      <c r="DR104" s="335">
        <f>$I104*IF($G104="Pickup", SUMIFS(NewEmisData!F:F, NewEmisData!$A:$A, "Pickup", NewEmisData!$B:$B, $A104, NewEmisData!$C:$C, $H104, NewEmisData!$D:$D, DR$2), SUMIFS(NewEmisData!F:F, NewEmisData!$A:$A, "LDV", NewEmisData!$B:$B, $A104, NewEmisData!$C:$C, $H104, NewEmisData!$D:$D, DR$2))</f>
        <v>1.9901541487887298E-2</v>
      </c>
      <c r="DS104" s="335">
        <f>$I104*IF($G104="Pickup", SUMIFS(NewEmisData!G:G, NewEmisData!$A:$A, "Pickup", NewEmisData!$B:$B, $A104, NewEmisData!$C:$C, $H104, NewEmisData!$D:$D, DS$2), SUMIFS(NewEmisData!G:G, NewEmisData!$A:$A, "LDV", NewEmisData!$B:$B, $A104, NewEmisData!$C:$C, $H104, NewEmisData!$D:$D, DS$2))</f>
        <v>1.44841241212761E-2</v>
      </c>
      <c r="DT104" s="335">
        <f>$I104*IF($G104="Pickup", SUMIFS(NewEmisData!H:H, NewEmisData!$A:$A, "Pickup", NewEmisData!$B:$B, $A104, NewEmisData!$C:$C, $H104, NewEmisData!$D:$D, DT$2), SUMIFS(NewEmisData!H:H, NewEmisData!$A:$A, "LDV", NewEmisData!$B:$B, $A104, NewEmisData!$C:$C, $H104, NewEmisData!$D:$D, DT$2))</f>
        <v>1.03928489202233E-2</v>
      </c>
      <c r="DU104" s="335">
        <f>$I104*IF($G104="Pickup", SUMIFS(NewEmisData!I:I, NewEmisData!$A:$A, "Pickup", NewEmisData!$B:$B, $A104, NewEmisData!$C:$C, $H104, NewEmisData!$D:$D, DU$2), SUMIFS(NewEmisData!I:I, NewEmisData!$A:$A, "LDV", NewEmisData!$B:$B, $A104, NewEmisData!$C:$C, $H104, NewEmisData!$D:$D, DU$2))</f>
        <v>8.8513167354079894E-3</v>
      </c>
      <c r="DV104" s="335">
        <f>$I104*IF($G104="Pickup", SUMIFS(NewEmisData!J:J, NewEmisData!$A:$A, "Pickup", NewEmisData!$B:$B, $A104, NewEmisData!$C:$C, $H104, NewEmisData!$D:$D, DV$2), SUMIFS(NewEmisData!J:J, NewEmisData!$A:$A, "LDV", NewEmisData!$B:$B, $A104, NewEmisData!$C:$C, $H104, NewEmisData!$D:$D, DV$2))</f>
        <v>8.1984519890971903E-3</v>
      </c>
      <c r="DW104" s="335">
        <f>$I104*IF($G104="Pickup", SUMIFS(NewEmisData!K:K, NewEmisData!$A:$A, "Pickup", NewEmisData!$B:$B, $A104, NewEmisData!$C:$C, $H104, NewEmisData!$D:$D, DW$2), SUMIFS(NewEmisData!K:K, NewEmisData!$A:$A, "LDV", NewEmisData!$B:$B, $A104, NewEmisData!$C:$C, $H104, NewEmisData!$D:$D, DW$2))</f>
        <v>7.8016793096789697E-3</v>
      </c>
      <c r="DX104" s="335">
        <f>$I104*IF($G104="Pickup", SUMIFS(NewEmisData!L:L, NewEmisData!$A:$A, "Pickup", NewEmisData!$B:$B, $A104, NewEmisData!$C:$C, $H104, NewEmisData!$D:$D, DX$2), SUMIFS(NewEmisData!L:L, NewEmisData!$A:$A, "LDV", NewEmisData!$B:$B, $A104, NewEmisData!$C:$C, $H104, NewEmisData!$D:$D, DX$2))</f>
        <v>7.7210298232482499E-3</v>
      </c>
      <c r="DY104" s="335">
        <f>$I104*IF($G104="Pickup", SUMIFS(NewEmisData!M:M, NewEmisData!$A:$A, "Pickup", NewEmisData!$B:$B, $A104, NewEmisData!$C:$C, $H104, NewEmisData!$D:$D, DY$2), SUMIFS(NewEmisData!M:M, NewEmisData!$A:$A, "LDV", NewEmisData!$B:$B, $A104, NewEmisData!$C:$C, $H104, NewEmisData!$D:$D, DY$2))</f>
        <v>7.7290643196978003E-3</v>
      </c>
      <c r="DZ104" s="335">
        <v>1.0483433406910452E-2</v>
      </c>
      <c r="EA104" s="335">
        <f t="shared" si="118"/>
        <v>504.09032569753299</v>
      </c>
      <c r="EB104" s="335">
        <f t="shared" si="119"/>
        <v>484.84163291406003</v>
      </c>
      <c r="EC104" s="335">
        <f t="shared" si="120"/>
        <v>392.21525961868701</v>
      </c>
      <c r="ED104" s="335">
        <f t="shared" si="121"/>
        <v>337.028180651154</v>
      </c>
      <c r="EE104" s="335">
        <f t="shared" si="122"/>
        <v>317.89819261081601</v>
      </c>
      <c r="EF104" s="335">
        <f t="shared" si="123"/>
        <v>308.94507617441297</v>
      </c>
      <c r="EG104" s="335">
        <f t="shared" si="124"/>
        <v>301.32107769247102</v>
      </c>
      <c r="EH104" s="335">
        <f t="shared" si="125"/>
        <v>299.62608113620701</v>
      </c>
      <c r="EI104" s="335">
        <f t="shared" si="126"/>
        <v>299.54964604923703</v>
      </c>
      <c r="EJ104" s="335">
        <f t="shared" si="127"/>
        <v>0.26615030329306139</v>
      </c>
      <c r="EK104" s="335">
        <f t="shared" si="128"/>
        <v>5.94068550741116E-2</v>
      </c>
      <c r="EL104" s="335">
        <f t="shared" si="129"/>
        <v>6.1337447478856902E-2</v>
      </c>
      <c r="EM104" s="335">
        <f t="shared" si="130"/>
        <v>4.6285426885500101E-2</v>
      </c>
      <c r="EN104" s="335">
        <f t="shared" si="131"/>
        <v>4.0065819305051903E-2</v>
      </c>
      <c r="EO104" s="335">
        <f t="shared" si="132"/>
        <v>4.3546148365192501E-2</v>
      </c>
      <c r="EP104" s="335">
        <f t="shared" si="133"/>
        <v>4.3104677650748401E-2</v>
      </c>
      <c r="EQ104" s="335">
        <f t="shared" si="134"/>
        <v>3.9485682791449699E-2</v>
      </c>
      <c r="ER104" s="335">
        <f t="shared" si="135"/>
        <v>3.8434663146501902E-2</v>
      </c>
      <c r="ES104" s="335">
        <f t="shared" si="136"/>
        <v>3.8339775647928599E-2</v>
      </c>
      <c r="ET104" s="335">
        <f t="shared" si="137"/>
        <v>5.9143404970885341E-2</v>
      </c>
      <c r="EU104" s="335">
        <f t="shared" si="138"/>
        <v>5.3372052324011498E-3</v>
      </c>
      <c r="EV104" s="335">
        <f t="shared" si="139"/>
        <v>5.1334014820859199E-3</v>
      </c>
      <c r="EW104" s="335">
        <f t="shared" si="140"/>
        <v>3.0201413797433501E-3</v>
      </c>
      <c r="EX104" s="335">
        <f t="shared" si="141"/>
        <v>2.5951880065742399E-3</v>
      </c>
      <c r="EY104" s="335">
        <f t="shared" si="142"/>
        <v>2.4478823507510798E-3</v>
      </c>
      <c r="EZ104" s="335">
        <f t="shared" si="143"/>
        <v>2.3789432901708098E-3</v>
      </c>
      <c r="FA104" s="335">
        <f t="shared" si="144"/>
        <v>2.32023545360716E-3</v>
      </c>
      <c r="FB104" s="335">
        <f t="shared" si="145"/>
        <v>2.3071837661429598E-3</v>
      </c>
      <c r="FC104" s="335">
        <f t="shared" si="146"/>
        <v>2.3065962721142801E-3</v>
      </c>
      <c r="FD104" s="335">
        <f t="shared" si="147"/>
        <v>2.5617670759243757E-3</v>
      </c>
      <c r="FE104" s="335">
        <f t="shared" si="148"/>
        <v>7.0528034834254905E-2</v>
      </c>
      <c r="FF104" s="335">
        <f t="shared" si="149"/>
        <v>7.0536683836034397E-2</v>
      </c>
      <c r="FG104" s="335">
        <f t="shared" si="150"/>
        <v>5.8877554243911202E-2</v>
      </c>
      <c r="FH104" s="335">
        <f t="shared" si="151"/>
        <v>5.8624548022973899E-2</v>
      </c>
      <c r="FI104" s="335">
        <f t="shared" si="152"/>
        <v>5.8373287689134898E-2</v>
      </c>
      <c r="FJ104" s="335">
        <f t="shared" si="153"/>
        <v>5.8187133066211601E-2</v>
      </c>
      <c r="FK104" s="335">
        <f t="shared" si="154"/>
        <v>5.7959496438678398E-2</v>
      </c>
      <c r="FL104" s="335">
        <f t="shared" si="155"/>
        <v>5.7842437918959197E-2</v>
      </c>
      <c r="FM104" s="335">
        <f t="shared" si="156"/>
        <v>5.7828016121773101E-2</v>
      </c>
      <c r="FN104" s="335">
        <f t="shared" si="157"/>
        <v>4.7785374819939178E-2</v>
      </c>
      <c r="FO104" s="335">
        <f t="shared" si="158"/>
        <v>1.08080178824822E-2</v>
      </c>
      <c r="FP104" s="335">
        <f t="shared" si="159"/>
        <v>1.0823404444911901E-2</v>
      </c>
      <c r="FQ104" s="335">
        <f t="shared" si="160"/>
        <v>8.9400447560844705E-3</v>
      </c>
      <c r="FR104" s="335">
        <f t="shared" si="161"/>
        <v>8.7875304132281201E-3</v>
      </c>
      <c r="FS104" s="335">
        <f t="shared" si="162"/>
        <v>8.6701367037413692E-3</v>
      </c>
      <c r="FT104" s="335">
        <f t="shared" si="163"/>
        <v>8.5693562986475392E-3</v>
      </c>
      <c r="FU104" s="335">
        <f t="shared" si="164"/>
        <v>8.37839640461897E-3</v>
      </c>
      <c r="FV104" s="335">
        <f t="shared" si="165"/>
        <v>8.2750754361036894E-3</v>
      </c>
      <c r="FW104" s="335">
        <f t="shared" si="166"/>
        <v>8.2582872012105998E-3</v>
      </c>
      <c r="FX104" s="335">
        <f t="shared" si="167"/>
        <v>9.6257106650809981E-3</v>
      </c>
    </row>
    <row r="105" spans="1:180" x14ac:dyDescent="0.2">
      <c r="A105" s="305" t="str">
        <f>IF(LEFT(TRIM(TechData_All!AJ62),1)="*", _xlfn.CONCAT("*","R2"), "R2")</f>
        <v>R2</v>
      </c>
      <c r="B105" s="305" t="str">
        <f>TechData_All!A62</f>
        <v>TLGPHEV15</v>
      </c>
      <c r="C105" s="305" t="str">
        <f>TechData_All!C62</f>
        <v>TL.GSL.P.HEV.2015</v>
      </c>
      <c r="D105" s="301" t="str">
        <f>TechData_All!D62</f>
        <v>bn-vmt, bn-vmt/a</v>
      </c>
      <c r="E105" s="301" t="str">
        <f>TechData_All!E62</f>
        <v>TLGSL</v>
      </c>
      <c r="F105" s="301" t="str">
        <f>TechData_All!F62</f>
        <v>TL</v>
      </c>
      <c r="G105" s="315" t="s">
        <v>820</v>
      </c>
      <c r="H105" s="315" t="s">
        <v>814</v>
      </c>
      <c r="I105" s="320">
        <v>1</v>
      </c>
      <c r="J105" s="315" t="str">
        <f t="shared" si="168"/>
        <v>Pickup-GSL</v>
      </c>
      <c r="K105" s="335">
        <f>$I105*IF($G105="Pickup", SUMIFS(NewEmisData!E:E, NewEmisData!$A:$A, "Pickup", NewEmisData!$B:$B, $A105, NewEmisData!$C:$C, $H105, NewEmisData!$D:$D, K$2), SUMIFS(NewEmisData!E:E, NewEmisData!$A:$A, "LDV", NewEmisData!$B:$B, $A105, NewEmisData!$C:$C, $H105, NewEmisData!$D:$D, K$2))</f>
        <v>643.29881695558004</v>
      </c>
      <c r="L105" s="335">
        <f>$I105*IF($G105="Pickup", SUMIFS(NewEmisData!F:F, NewEmisData!$A:$A, "Pickup", NewEmisData!$B:$B, $A105, NewEmisData!$C:$C, $H105, NewEmisData!$D:$D, L$2), SUMIFS(NewEmisData!F:F, NewEmisData!$A:$A, "LDV", NewEmisData!$B:$B, $A105, NewEmisData!$C:$C, $H105, NewEmisData!$D:$D, L$2))</f>
        <v>583.43082633307301</v>
      </c>
      <c r="M105" s="335">
        <f>$I105*IF($G105="Pickup", SUMIFS(NewEmisData!G:G, NewEmisData!$A:$A, "Pickup", NewEmisData!$B:$B, $A105, NewEmisData!$C:$C, $H105, NewEmisData!$D:$D, M$2), SUMIFS(NewEmisData!G:G, NewEmisData!$A:$A, "LDV", NewEmisData!$B:$B, $A105, NewEmisData!$C:$C, $H105, NewEmisData!$D:$D, M$2))</f>
        <v>563.26223885442596</v>
      </c>
      <c r="N105" s="335">
        <f>$I105*IF($G105="Pickup", SUMIFS(NewEmisData!H:H, NewEmisData!$A:$A, "Pickup", NewEmisData!$B:$B, $A105, NewEmisData!$C:$C, $H105, NewEmisData!$D:$D, N$2), SUMIFS(NewEmisData!H:H, NewEmisData!$A:$A, "LDV", NewEmisData!$B:$B, $A105, NewEmisData!$C:$C, $H105, NewEmisData!$D:$D, N$2))</f>
        <v>471.244671967888</v>
      </c>
      <c r="O105" s="335">
        <f>$I105*IF($G105="Pickup", SUMIFS(NewEmisData!I:I, NewEmisData!$A:$A, "Pickup", NewEmisData!$B:$B, $A105, NewEmisData!$C:$C, $H105, NewEmisData!$D:$D, O$2), SUMIFS(NewEmisData!I:I, NewEmisData!$A:$A, "LDV", NewEmisData!$B:$B, $A105, NewEmisData!$C:$C, $H105, NewEmisData!$D:$D, O$2))</f>
        <v>412.13992934500197</v>
      </c>
      <c r="P105" s="335">
        <f>$I105*IF($G105="Pickup", SUMIFS(NewEmisData!J:J, NewEmisData!$A:$A, "Pickup", NewEmisData!$B:$B, $A105, NewEmisData!$C:$C, $H105, NewEmisData!$D:$D, P$2), SUMIFS(NewEmisData!J:J, NewEmisData!$A:$A, "LDV", NewEmisData!$B:$B, $A105, NewEmisData!$C:$C, $H105, NewEmisData!$D:$D, P$2))</f>
        <v>382.15841850216998</v>
      </c>
      <c r="Q105" s="335">
        <f>$I105*IF($G105="Pickup", SUMIFS(NewEmisData!K:K, NewEmisData!$A:$A, "Pickup", NewEmisData!$B:$B, $A105, NewEmisData!$C:$C, $H105, NewEmisData!$D:$D, Q$2), SUMIFS(NewEmisData!K:K, NewEmisData!$A:$A, "LDV", NewEmisData!$B:$B, $A105, NewEmisData!$C:$C, $H105, NewEmisData!$D:$D, Q$2))</f>
        <v>369.00588961547999</v>
      </c>
      <c r="R105" s="335">
        <f>$I105*IF($G105="Pickup", SUMIFS(NewEmisData!L:L, NewEmisData!$A:$A, "Pickup", NewEmisData!$B:$B, $A105, NewEmisData!$C:$C, $H105, NewEmisData!$D:$D, R$2), SUMIFS(NewEmisData!L:L, NewEmisData!$A:$A, "LDV", NewEmisData!$B:$B, $A105, NewEmisData!$C:$C, $H105, NewEmisData!$D:$D, R$2))</f>
        <v>366.289622530256</v>
      </c>
      <c r="S105" s="335">
        <f>$I105*IF($G105="Pickup", SUMIFS(NewEmisData!M:M, NewEmisData!$A:$A, "Pickup", NewEmisData!$B:$B, $A105, NewEmisData!$C:$C, $H105, NewEmisData!$D:$D, S$2), SUMIFS(NewEmisData!M:M, NewEmisData!$A:$A, "LDV", NewEmisData!$B:$B, $A105, NewEmisData!$C:$C, $H105, NewEmisData!$D:$D, S$2))</f>
        <v>365.86844674955302</v>
      </c>
      <c r="T105" s="335">
        <v>0.27672218065037407</v>
      </c>
      <c r="U105" s="335">
        <f>$I105*IF($G105="Pickup", SUMIFS(NewEmisData!E:E, NewEmisData!$A:$A, "Pickup", NewEmisData!$B:$B, $A105, NewEmisData!$C:$C, $H105, NewEmisData!$D:$D, U$2), SUMIFS(NewEmisData!E:E, NewEmisData!$A:$A, "LDV", NewEmisData!$B:$B, $A105, NewEmisData!$C:$C, $H105, NewEmisData!$D:$D, U$2))</f>
        <v>1.0718533711852101</v>
      </c>
      <c r="V105" s="335">
        <f>$I105*IF($G105="Pickup", SUMIFS(NewEmisData!F:F, NewEmisData!$A:$A, "Pickup", NewEmisData!$B:$B, $A105, NewEmisData!$C:$C, $H105, NewEmisData!$D:$D, V$2), SUMIFS(NewEmisData!F:F, NewEmisData!$A:$A, "LDV", NewEmisData!$B:$B, $A105, NewEmisData!$C:$C, $H105, NewEmisData!$D:$D, V$2))</f>
        <v>0.36460893881337703</v>
      </c>
      <c r="W105" s="335">
        <f>$I105*IF($G105="Pickup", SUMIFS(NewEmisData!G:G, NewEmisData!$A:$A, "Pickup", NewEmisData!$B:$B, $A105, NewEmisData!$C:$C, $H105, NewEmisData!$D:$D, W$2), SUMIFS(NewEmisData!G:G, NewEmisData!$A:$A, "LDV", NewEmisData!$B:$B, $A105, NewEmisData!$C:$C, $H105, NewEmisData!$D:$D, W$2))</f>
        <v>0.21511450722659001</v>
      </c>
      <c r="X105" s="335">
        <f>$I105*IF($G105="Pickup", SUMIFS(NewEmisData!H:H, NewEmisData!$A:$A, "Pickup", NewEmisData!$B:$B, $A105, NewEmisData!$C:$C, $H105, NewEmisData!$D:$D, X$2), SUMIFS(NewEmisData!H:H, NewEmisData!$A:$A, "LDV", NewEmisData!$B:$B, $A105, NewEmisData!$C:$C, $H105, NewEmisData!$D:$D, X$2))</f>
        <v>0.139073943805895</v>
      </c>
      <c r="Y105" s="335">
        <f>$I105*IF($G105="Pickup", SUMIFS(NewEmisData!I:I, NewEmisData!$A:$A, "Pickup", NewEmisData!$B:$B, $A105, NewEmisData!$C:$C, $H105, NewEmisData!$D:$D, Y$2), SUMIFS(NewEmisData!I:I, NewEmisData!$A:$A, "LDV", NewEmisData!$B:$B, $A105, NewEmisData!$C:$C, $H105, NewEmisData!$D:$D, Y$2))</f>
        <v>9.3994703060775397E-2</v>
      </c>
      <c r="Z105" s="335">
        <f>$I105*IF($G105="Pickup", SUMIFS(NewEmisData!J:J, NewEmisData!$A:$A, "Pickup", NewEmisData!$B:$B, $A105, NewEmisData!$C:$C, $H105, NewEmisData!$D:$D, Z$2), SUMIFS(NewEmisData!J:J, NewEmisData!$A:$A, "LDV", NewEmisData!$B:$B, $A105, NewEmisData!$C:$C, $H105, NewEmisData!$D:$D, Z$2))</f>
        <v>6.4842069109482106E-2</v>
      </c>
      <c r="AA105" s="335">
        <f>$I105*IF($G105="Pickup", SUMIFS(NewEmisData!K:K, NewEmisData!$A:$A, "Pickup", NewEmisData!$B:$B, $A105, NewEmisData!$C:$C, $H105, NewEmisData!$D:$D, AA$2), SUMIFS(NewEmisData!K:K, NewEmisData!$A:$A, "LDV", NewEmisData!$B:$B, $A105, NewEmisData!$C:$C, $H105, NewEmisData!$D:$D, AA$2))</f>
        <v>5.3324297371198003E-2</v>
      </c>
      <c r="AB105" s="335">
        <f>$I105*IF($G105="Pickup", SUMIFS(NewEmisData!L:L, NewEmisData!$A:$A, "Pickup", NewEmisData!$B:$B, $A105, NewEmisData!$C:$C, $H105, NewEmisData!$D:$D, AB$2), SUMIFS(NewEmisData!L:L, NewEmisData!$A:$A, "LDV", NewEmisData!$B:$B, $A105, NewEmisData!$C:$C, $H105, NewEmisData!$D:$D, AB$2))</f>
        <v>5.1077075101125899E-2</v>
      </c>
      <c r="AC105" s="335">
        <f>$I105*IF($G105="Pickup", SUMIFS(NewEmisData!M:M, NewEmisData!$A:$A, "Pickup", NewEmisData!$B:$B, $A105, NewEmisData!$C:$C, $H105, NewEmisData!$D:$D, AC$2), SUMIFS(NewEmisData!M:M, NewEmisData!$A:$A, "LDV", NewEmisData!$B:$B, $A105, NewEmisData!$C:$C, $H105, NewEmisData!$D:$D, AC$2))</f>
        <v>5.0515001573367802E-2</v>
      </c>
      <c r="AD105" s="335">
        <v>6.1988464688476796E-2</v>
      </c>
      <c r="AE105" s="335">
        <f>$I105*IF($G105="Pickup", SUMIFS(NewEmisData!E:E, NewEmisData!$A:$A, "Pickup", NewEmisData!$B:$B, $A105, NewEmisData!$C:$C, $H105, NewEmisData!$D:$D, AE$2), SUMIFS(NewEmisData!E:E, NewEmisData!$A:$A, "LDV", NewEmisData!$B:$B, $A105, NewEmisData!$C:$C, $H105, NewEmisData!$D:$D, AE$2))</f>
        <v>1.1131330015415801E-2</v>
      </c>
      <c r="AF105" s="335">
        <f>$I105*IF($G105="Pickup", SUMIFS(NewEmisData!F:F, NewEmisData!$A:$A, "Pickup", NewEmisData!$B:$B, $A105, NewEmisData!$C:$C, $H105, NewEmisData!$D:$D, AF$2), SUMIFS(NewEmisData!F:F, NewEmisData!$A:$A, "LDV", NewEmisData!$B:$B, $A105, NewEmisData!$C:$C, $H105, NewEmisData!$D:$D, AF$2))</f>
        <v>1.0095400092945701E-2</v>
      </c>
      <c r="AG105" s="335">
        <f>$I105*IF($G105="Pickup", SUMIFS(NewEmisData!G:G, NewEmisData!$A:$A, "Pickup", NewEmisData!$B:$B, $A105, NewEmisData!$C:$C, $H105, NewEmisData!$D:$D, AG$2), SUMIFS(NewEmisData!G:G, NewEmisData!$A:$A, "LDV", NewEmisData!$B:$B, $A105, NewEmisData!$C:$C, $H105, NewEmisData!$D:$D, AG$2))</f>
        <v>8.0802908150159908E-3</v>
      </c>
      <c r="AH105" s="335">
        <f>$I105*IF($G105="Pickup", SUMIFS(NewEmisData!H:H, NewEmisData!$A:$A, "Pickup", NewEmisData!$B:$B, $A105, NewEmisData!$C:$C, $H105, NewEmisData!$D:$D, AH$2), SUMIFS(NewEmisData!H:H, NewEmisData!$A:$A, "LDV", NewEmisData!$B:$B, $A105, NewEmisData!$C:$C, $H105, NewEmisData!$D:$D, AH$2))</f>
        <v>6.7602528861516898E-3</v>
      </c>
      <c r="AI105" s="335">
        <f>$I105*IF($G105="Pickup", SUMIFS(NewEmisData!I:I, NewEmisData!$A:$A, "Pickup", NewEmisData!$B:$B, $A105, NewEmisData!$C:$C, $H105, NewEmisData!$D:$D, AI$2), SUMIFS(NewEmisData!I:I, NewEmisData!$A:$A, "LDV", NewEmisData!$B:$B, $A105, NewEmisData!$C:$C, $H105, NewEmisData!$D:$D, AI$2))</f>
        <v>5.91236027599469E-3</v>
      </c>
      <c r="AJ105" s="335">
        <f>$I105*IF($G105="Pickup", SUMIFS(NewEmisData!J:J, NewEmisData!$A:$A, "Pickup", NewEmisData!$B:$B, $A105, NewEmisData!$C:$C, $H105, NewEmisData!$D:$D, AJ$2), SUMIFS(NewEmisData!J:J, NewEmisData!$A:$A, "LDV", NewEmisData!$B:$B, $A105, NewEmisData!$C:$C, $H105, NewEmisData!$D:$D, AJ$2))</f>
        <v>5.4822597906763401E-3</v>
      </c>
      <c r="AK105" s="335">
        <f>$I105*IF($G105="Pickup", SUMIFS(NewEmisData!K:K, NewEmisData!$A:$A, "Pickup", NewEmisData!$B:$B, $A105, NewEmisData!$C:$C, $H105, NewEmisData!$D:$D, AK$2), SUMIFS(NewEmisData!K:K, NewEmisData!$A:$A, "LDV", NewEmisData!$B:$B, $A105, NewEmisData!$C:$C, $H105, NewEmisData!$D:$D, AK$2))</f>
        <v>5.2935788275333302E-3</v>
      </c>
      <c r="AL105" s="335">
        <f>$I105*IF($G105="Pickup", SUMIFS(NewEmisData!L:L, NewEmisData!$A:$A, "Pickup", NewEmisData!$B:$B, $A105, NewEmisData!$C:$C, $H105, NewEmisData!$D:$D, AL$2), SUMIFS(NewEmisData!L:L, NewEmisData!$A:$A, "LDV", NewEmisData!$B:$B, $A105, NewEmisData!$C:$C, $H105, NewEmisData!$D:$D, AL$2))</f>
        <v>5.2546135130106296E-3</v>
      </c>
      <c r="AM105" s="335">
        <f>$I105*IF($G105="Pickup", SUMIFS(NewEmisData!M:M, NewEmisData!$A:$A, "Pickup", NewEmisData!$B:$B, $A105, NewEmisData!$C:$C, $H105, NewEmisData!$D:$D, AM$2), SUMIFS(NewEmisData!M:M, NewEmisData!$A:$A, "LDV", NewEmisData!$B:$B, $A105, NewEmisData!$C:$C, $H105, NewEmisData!$D:$D, AM$2))</f>
        <v>5.2485706596045499E-3</v>
      </c>
      <c r="AN105" s="335">
        <v>1.7442083422488778E-3</v>
      </c>
      <c r="AO105" s="335">
        <f>$I105*IF($G105="Pickup", SUMIFS(NewEmisData!E:E, NewEmisData!$A:$A, "Pickup", NewEmisData!$B:$B, $A105, NewEmisData!$C:$C, $H105, NewEmisData!$D:$D, AO$2), SUMIFS(NewEmisData!E:E, NewEmisData!$A:$A, "LDV", NewEmisData!$B:$B, $A105, NewEmisData!$C:$C, $H105, NewEmisData!$D:$D, AO$2))</f>
        <v>8.4672967273815902E-2</v>
      </c>
      <c r="AP105" s="335">
        <f>$I105*IF($G105="Pickup", SUMIFS(NewEmisData!F:F, NewEmisData!$A:$A, "Pickup", NewEmisData!$B:$B, $A105, NewEmisData!$C:$C, $H105, NewEmisData!$D:$D, AP$2), SUMIFS(NewEmisData!F:F, NewEmisData!$A:$A, "LDV", NewEmisData!$B:$B, $A105, NewEmisData!$C:$C, $H105, NewEmisData!$D:$D, AP$2))</f>
        <v>8.05962896778539E-2</v>
      </c>
      <c r="AQ105" s="335">
        <f>$I105*IF($G105="Pickup", SUMIFS(NewEmisData!G:G, NewEmisData!$A:$A, "Pickup", NewEmisData!$B:$B, $A105, NewEmisData!$C:$C, $H105, NewEmisData!$D:$D, AQ$2), SUMIFS(NewEmisData!G:G, NewEmisData!$A:$A, "LDV", NewEmisData!$B:$B, $A105, NewEmisData!$C:$C, $H105, NewEmisData!$D:$D, AQ$2))</f>
        <v>8.8160367229529593E-2</v>
      </c>
      <c r="AR105" s="335">
        <f>$I105*IF($G105="Pickup", SUMIFS(NewEmisData!H:H, NewEmisData!$A:$A, "Pickup", NewEmisData!$B:$B, $A105, NewEmisData!$C:$C, $H105, NewEmisData!$D:$D, AR$2), SUMIFS(NewEmisData!H:H, NewEmisData!$A:$A, "LDV", NewEmisData!$B:$B, $A105, NewEmisData!$C:$C, $H105, NewEmisData!$D:$D, AR$2))</f>
        <v>8.6879117258843994E-2</v>
      </c>
      <c r="AS105" s="335">
        <f>$I105*IF($G105="Pickup", SUMIFS(NewEmisData!I:I, NewEmisData!$A:$A, "Pickup", NewEmisData!$B:$B, $A105, NewEmisData!$C:$C, $H105, NewEmisData!$D:$D, AS$2), SUMIFS(NewEmisData!I:I, NewEmisData!$A:$A, "LDV", NewEmisData!$B:$B, $A105, NewEmisData!$C:$C, $H105, NewEmisData!$D:$D, AS$2))</f>
        <v>8.54475878127927E-2</v>
      </c>
      <c r="AT105" s="335">
        <f>$I105*IF($G105="Pickup", SUMIFS(NewEmisData!J:J, NewEmisData!$A:$A, "Pickup", NewEmisData!$B:$B, $A105, NewEmisData!$C:$C, $H105, NewEmisData!$D:$D, AT$2), SUMIFS(NewEmisData!J:J, NewEmisData!$A:$A, "LDV", NewEmisData!$B:$B, $A105, NewEmisData!$C:$C, $H105, NewEmisData!$D:$D, AT$2))</f>
        <v>8.4196574123060697E-2</v>
      </c>
      <c r="AU105" s="335">
        <f>$I105*IF($G105="Pickup", SUMIFS(NewEmisData!K:K, NewEmisData!$A:$A, "Pickup", NewEmisData!$B:$B, $A105, NewEmisData!$C:$C, $H105, NewEmisData!$D:$D, AU$2), SUMIFS(NewEmisData!K:K, NewEmisData!$A:$A, "LDV", NewEmisData!$B:$B, $A105, NewEmisData!$C:$C, $H105, NewEmisData!$D:$D, AU$2))</f>
        <v>8.3484871045575698E-2</v>
      </c>
      <c r="AV105" s="335">
        <f>$I105*IF($G105="Pickup", SUMIFS(NewEmisData!L:L, NewEmisData!$A:$A, "Pickup", NewEmisData!$B:$B, $A105, NewEmisData!$C:$C, $H105, NewEmisData!$D:$D, AV$2), SUMIFS(NewEmisData!L:L, NewEmisData!$A:$A, "LDV", NewEmisData!$B:$B, $A105, NewEmisData!$C:$C, $H105, NewEmisData!$D:$D, AV$2))</f>
        <v>8.3214240833257597E-2</v>
      </c>
      <c r="AW105" s="335">
        <f>$I105*IF($G105="Pickup", SUMIFS(NewEmisData!M:M, NewEmisData!$A:$A, "Pickup", NewEmisData!$B:$B, $A105, NewEmisData!$C:$C, $H105, NewEmisData!$D:$D, AW$2), SUMIFS(NewEmisData!M:M, NewEmisData!$A:$A, "LDV", NewEmisData!$B:$B, $A105, NewEmisData!$C:$C, $H105, NewEmisData!$D:$D, AW$2))</f>
        <v>8.3146851731389901E-2</v>
      </c>
      <c r="AX105" s="335">
        <v>4.7629366333098749E-2</v>
      </c>
      <c r="AY105" s="335">
        <f>$I105*IF($G105="Pickup", SUMIFS(NewEmisData!E:E, NewEmisData!$A:$A, "Pickup", NewEmisData!$B:$B, $A105, NewEmisData!$C:$C, $H105, NewEmisData!$D:$D, AY$2), SUMIFS(NewEmisData!E:E, NewEmisData!$A:$A, "LDV", NewEmisData!$B:$B, $A105, NewEmisData!$C:$C, $H105, NewEmisData!$D:$D, AY$2))</f>
        <v>1.9937709526913299E-2</v>
      </c>
      <c r="AZ105" s="335">
        <f>$I105*IF($G105="Pickup", SUMIFS(NewEmisData!F:F, NewEmisData!$A:$A, "Pickup", NewEmisData!$B:$B, $A105, NewEmisData!$C:$C, $H105, NewEmisData!$D:$D, AZ$2), SUMIFS(NewEmisData!F:F, NewEmisData!$A:$A, "LDV", NewEmisData!$B:$B, $A105, NewEmisData!$C:$C, $H105, NewEmisData!$D:$D, AZ$2))</f>
        <v>1.6339868026240802E-2</v>
      </c>
      <c r="BA105" s="335">
        <f>$I105*IF($G105="Pickup", SUMIFS(NewEmisData!G:G, NewEmisData!$A:$A, "Pickup", NewEmisData!$B:$B, $A105, NewEmisData!$C:$C, $H105, NewEmisData!$D:$D, BA$2), SUMIFS(NewEmisData!G:G, NewEmisData!$A:$A, "LDV", NewEmisData!$B:$B, $A105, NewEmisData!$C:$C, $H105, NewEmisData!$D:$D, BA$2))</f>
        <v>1.6728363465573801E-2</v>
      </c>
      <c r="BB105" s="335">
        <f>$I105*IF($G105="Pickup", SUMIFS(NewEmisData!H:H, NewEmisData!$A:$A, "Pickup", NewEmisData!$B:$B, $A105, NewEmisData!$C:$C, $H105, NewEmisData!$D:$D, BB$2), SUMIFS(NewEmisData!H:H, NewEmisData!$A:$A, "LDV", NewEmisData!$B:$B, $A105, NewEmisData!$C:$C, $H105, NewEmisData!$D:$D, BB$2))</f>
        <v>1.55904538446416E-2</v>
      </c>
      <c r="BC105" s="335">
        <f>$I105*IF($G105="Pickup", SUMIFS(NewEmisData!I:I, NewEmisData!$A:$A, "Pickup", NewEmisData!$B:$B, $A105, NewEmisData!$C:$C, $H105, NewEmisData!$D:$D, BC$2), SUMIFS(NewEmisData!I:I, NewEmisData!$A:$A, "LDV", NewEmisData!$B:$B, $A105, NewEmisData!$C:$C, $H105, NewEmisData!$D:$D, BC$2))</f>
        <v>1.4321167303148301E-2</v>
      </c>
      <c r="BD105" s="335">
        <f>$I105*IF($G105="Pickup", SUMIFS(NewEmisData!J:J, NewEmisData!$A:$A, "Pickup", NewEmisData!$B:$B, $A105, NewEmisData!$C:$C, $H105, NewEmisData!$D:$D, BD$2), SUMIFS(NewEmisData!J:J, NewEmisData!$A:$A, "LDV", NewEmisData!$B:$B, $A105, NewEmisData!$C:$C, $H105, NewEmisData!$D:$D, BD$2))</f>
        <v>1.3213602203576201E-2</v>
      </c>
      <c r="BE105" s="335">
        <f>$I105*IF($G105="Pickup", SUMIFS(NewEmisData!K:K, NewEmisData!$A:$A, "Pickup", NewEmisData!$B:$B, $A105, NewEmisData!$C:$C, $H105, NewEmisData!$D:$D, BE$2), SUMIFS(NewEmisData!K:K, NewEmisData!$A:$A, "LDV", NewEmisData!$B:$B, $A105, NewEmisData!$C:$C, $H105, NewEmisData!$D:$D, BE$2))</f>
        <v>1.2583846199447499E-2</v>
      </c>
      <c r="BF105" s="335">
        <f>$I105*IF($G105="Pickup", SUMIFS(NewEmisData!L:L, NewEmisData!$A:$A, "Pickup", NewEmisData!$B:$B, $A105, NewEmisData!$C:$C, $H105, NewEmisData!$D:$D, BF$2), SUMIFS(NewEmisData!L:L, NewEmisData!$A:$A, "LDV", NewEmisData!$B:$B, $A105, NewEmisData!$C:$C, $H105, NewEmisData!$D:$D, BF$2))</f>
        <v>1.2344410378048599E-2</v>
      </c>
      <c r="BG105" s="335">
        <f>$I105*IF($G105="Pickup", SUMIFS(NewEmisData!M:M, NewEmisData!$A:$A, "Pickup", NewEmisData!$B:$B, $A105, NewEmisData!$C:$C, $H105, NewEmisData!$D:$D, BG$2), SUMIFS(NewEmisData!M:M, NewEmisData!$A:$A, "LDV", NewEmisData!$B:$B, $A105, NewEmisData!$C:$C, $H105, NewEmisData!$D:$D, BG$2))</f>
        <v>1.2284860332200101E-2</v>
      </c>
      <c r="BH105" s="335">
        <v>9.4789149915835945E-3</v>
      </c>
      <c r="BI105" s="335">
        <f>$I105*IF($G105="Pickup", SUMIFS(NewEmisData!E:E, NewEmisData!$A:$A, "Pickup", NewEmisData!$B:$B, $A105, NewEmisData!$C:$C, $H105, NewEmisData!$D:$D, BI$2), SUMIFS(NewEmisData!E:E, NewEmisData!$A:$A, "LDV", NewEmisData!$B:$B, $A105, NewEmisData!$C:$C, $H105, NewEmisData!$D:$D, BI$2))</f>
        <v>8.3724484739757798</v>
      </c>
      <c r="BJ105" s="335">
        <f>$I105*IF($G105="Pickup", SUMIFS(NewEmisData!F:F, NewEmisData!$A:$A, "Pickup", NewEmisData!$B:$B, $A105, NewEmisData!$C:$C, $H105, NewEmisData!$D:$D, BJ$2), SUMIFS(NewEmisData!F:F, NewEmisData!$A:$A, "LDV", NewEmisData!$B:$B, $A105, NewEmisData!$C:$C, $H105, NewEmisData!$D:$D, BJ$2))</f>
        <v>4.1627465742497201</v>
      </c>
      <c r="BK105" s="335">
        <f>$I105*IF($G105="Pickup", SUMIFS(NewEmisData!G:G, NewEmisData!$A:$A, "Pickup", NewEmisData!$B:$B, $A105, NewEmisData!$C:$C, $H105, NewEmisData!$D:$D, BK$2), SUMIFS(NewEmisData!G:G, NewEmisData!$A:$A, "LDV", NewEmisData!$B:$B, $A105, NewEmisData!$C:$C, $H105, NewEmisData!$D:$D, BK$2))</f>
        <v>3.1751202223930601</v>
      </c>
      <c r="BL105" s="335">
        <f>$I105*IF($G105="Pickup", SUMIFS(NewEmisData!H:H, NewEmisData!$A:$A, "Pickup", NewEmisData!$B:$B, $A105, NewEmisData!$C:$C, $H105, NewEmisData!$D:$D, BL$2), SUMIFS(NewEmisData!H:H, NewEmisData!$A:$A, "LDV", NewEmisData!$B:$B, $A105, NewEmisData!$C:$C, $H105, NewEmisData!$D:$D, BL$2))</f>
        <v>2.4249939689765201</v>
      </c>
      <c r="BM105" s="335">
        <f>$I105*IF($G105="Pickup", SUMIFS(NewEmisData!I:I, NewEmisData!$A:$A, "Pickup", NewEmisData!$B:$B, $A105, NewEmisData!$C:$C, $H105, NewEmisData!$D:$D, BM$2), SUMIFS(NewEmisData!I:I, NewEmisData!$A:$A, "LDV", NewEmisData!$B:$B, $A105, NewEmisData!$C:$C, $H105, NewEmisData!$D:$D, BM$2))</f>
        <v>1.70690688791968</v>
      </c>
      <c r="BN105" s="335">
        <f>$I105*IF($G105="Pickup", SUMIFS(NewEmisData!J:J, NewEmisData!$A:$A, "Pickup", NewEmisData!$B:$B, $A105, NewEmisData!$C:$C, $H105, NewEmisData!$D:$D, BN$2), SUMIFS(NewEmisData!J:J, NewEmisData!$A:$A, "LDV", NewEmisData!$B:$B, $A105, NewEmisData!$C:$C, $H105, NewEmisData!$D:$D, BN$2))</f>
        <v>1.2514395964623399</v>
      </c>
      <c r="BO105" s="335">
        <f>$I105*IF($G105="Pickup", SUMIFS(NewEmisData!K:K, NewEmisData!$A:$A, "Pickup", NewEmisData!$B:$B, $A105, NewEmisData!$C:$C, $H105, NewEmisData!$D:$D, BO$2), SUMIFS(NewEmisData!K:K, NewEmisData!$A:$A, "LDV", NewEmisData!$B:$B, $A105, NewEmisData!$C:$C, $H105, NewEmisData!$D:$D, BO$2))</f>
        <v>1.08513363287536</v>
      </c>
      <c r="BP105" s="335">
        <f>$I105*IF($G105="Pickup", SUMIFS(NewEmisData!L:L, NewEmisData!$A:$A, "Pickup", NewEmisData!$B:$B, $A105, NewEmisData!$C:$C, $H105, NewEmisData!$D:$D, BP$2), SUMIFS(NewEmisData!L:L, NewEmisData!$A:$A, "LDV", NewEmisData!$B:$B, $A105, NewEmisData!$C:$C, $H105, NewEmisData!$D:$D, BP$2))</f>
        <v>1.0523853124874001</v>
      </c>
      <c r="BQ105" s="335">
        <f>$I105*IF($G105="Pickup", SUMIFS(NewEmisData!M:M, NewEmisData!$A:$A, "Pickup", NewEmisData!$B:$B, $A105, NewEmisData!$C:$C, $H105, NewEmisData!$D:$D, BQ$2), SUMIFS(NewEmisData!M:M, NewEmisData!$A:$A, "LDV", NewEmisData!$B:$B, $A105, NewEmisData!$C:$C, $H105, NewEmisData!$D:$D, BQ$2))</f>
        <v>1.0428628562345901</v>
      </c>
      <c r="BR105" s="335">
        <v>1.6588293829830492</v>
      </c>
      <c r="BS105" s="335">
        <f>$I105*IF($G105="Pickup", SUMIFS(NewEmisData!E:E, NewEmisData!$A:$A, "Pickup", NewEmisData!$B:$B, $A105, NewEmisData!$C:$C, $H105, NewEmisData!$D:$D, BS$2), SUMIFS(NewEmisData!E:E, NewEmisData!$A:$A, "LDV", NewEmisData!$B:$B, $A105, NewEmisData!$C:$C, $H105, NewEmisData!$D:$D, BS$2))</f>
        <v>0.75410467086382504</v>
      </c>
      <c r="BT105" s="335">
        <f>$I105*IF($G105="Pickup", SUMIFS(NewEmisData!F:F, NewEmisData!$A:$A, "Pickup", NewEmisData!$B:$B, $A105, NewEmisData!$C:$C, $H105, NewEmisData!$D:$D, BT$2), SUMIFS(NewEmisData!F:F, NewEmisData!$A:$A, "LDV", NewEmisData!$B:$B, $A105, NewEmisData!$C:$C, $H105, NewEmisData!$D:$D, BT$2))</f>
        <v>0.30716529341050203</v>
      </c>
      <c r="BU105" s="335">
        <f>$I105*IF($G105="Pickup", SUMIFS(NewEmisData!G:G, NewEmisData!$A:$A, "Pickup", NewEmisData!$B:$B, $A105, NewEmisData!$C:$C, $H105, NewEmisData!$D:$D, BU$2), SUMIFS(NewEmisData!G:G, NewEmisData!$A:$A, "LDV", NewEmisData!$B:$B, $A105, NewEmisData!$C:$C, $H105, NewEmisData!$D:$D, BU$2))</f>
        <v>0.218458543904193</v>
      </c>
      <c r="BV105" s="335">
        <f>$I105*IF($G105="Pickup", SUMIFS(NewEmisData!H:H, NewEmisData!$A:$A, "Pickup", NewEmisData!$B:$B, $A105, NewEmisData!$C:$C, $H105, NewEmisData!$D:$D, BV$2), SUMIFS(NewEmisData!H:H, NewEmisData!$A:$A, "LDV", NewEmisData!$B:$B, $A105, NewEmisData!$C:$C, $H105, NewEmisData!$D:$D, BV$2))</f>
        <v>0.174207304630736</v>
      </c>
      <c r="BW105" s="335">
        <f>$I105*IF($G105="Pickup", SUMIFS(NewEmisData!I:I, NewEmisData!$A:$A, "Pickup", NewEmisData!$B:$B, $A105, NewEmisData!$C:$C, $H105, NewEmisData!$D:$D, BW$2), SUMIFS(NewEmisData!I:I, NewEmisData!$A:$A, "LDV", NewEmisData!$B:$B, $A105, NewEmisData!$C:$C, $H105, NewEmisData!$D:$D, BW$2))</f>
        <v>0.13536180371571599</v>
      </c>
      <c r="BX105" s="335">
        <f>$I105*IF($G105="Pickup", SUMIFS(NewEmisData!J:J, NewEmisData!$A:$A, "Pickup", NewEmisData!$B:$B, $A105, NewEmisData!$C:$C, $H105, NewEmisData!$D:$D, BX$2), SUMIFS(NewEmisData!J:J, NewEmisData!$A:$A, "LDV", NewEmisData!$B:$B, $A105, NewEmisData!$C:$C, $H105, NewEmisData!$D:$D, BX$2))</f>
        <v>0.11114380654549</v>
      </c>
      <c r="BY105" s="335">
        <f>$I105*IF($G105="Pickup", SUMIFS(NewEmisData!K:K, NewEmisData!$A:$A, "Pickup", NewEmisData!$B:$B, $A105, NewEmisData!$C:$C, $H105, NewEmisData!$D:$D, BY$2), SUMIFS(NewEmisData!K:K, NewEmisData!$A:$A, "LDV", NewEmisData!$B:$B, $A105, NewEmisData!$C:$C, $H105, NewEmisData!$D:$D, BY$2))</f>
        <v>0.10034512501771201</v>
      </c>
      <c r="BZ105" s="335">
        <f>$I105*IF($G105="Pickup", SUMIFS(NewEmisData!L:L, NewEmisData!$A:$A, "Pickup", NewEmisData!$B:$B, $A105, NewEmisData!$C:$C, $H105, NewEmisData!$D:$D, BZ$2), SUMIFS(NewEmisData!L:L, NewEmisData!$A:$A, "LDV", NewEmisData!$B:$B, $A105, NewEmisData!$C:$C, $H105, NewEmisData!$D:$D, BZ$2))</f>
        <v>9.7817067770384694E-2</v>
      </c>
      <c r="CA105" s="335">
        <f>$I105*IF($G105="Pickup", SUMIFS(NewEmisData!M:M, NewEmisData!$A:$A, "Pickup", NewEmisData!$B:$B, $A105, NewEmisData!$C:$C, $H105, NewEmisData!$D:$D, CA$2), SUMIFS(NewEmisData!M:M, NewEmisData!$A:$A, "LDV", NewEmisData!$B:$B, $A105, NewEmisData!$C:$C, $H105, NewEmisData!$D:$D, CA$2))</f>
        <v>9.6958015755652494E-2</v>
      </c>
      <c r="CB105" s="335">
        <v>0.10573121882292051</v>
      </c>
      <c r="CC105" s="335">
        <f>$I105*IF($G105="Pickup", SUMIFS(NewEmisData!E:E, NewEmisData!$A:$A, "Pickup", NewEmisData!$B:$B, $A105, NewEmisData!$C:$C, $H105, NewEmisData!$D:$D, CC$2), SUMIFS(NewEmisData!E:E, NewEmisData!$A:$A, "LDV", NewEmisData!$B:$B, $A105, NewEmisData!$C:$C, $H105, NewEmisData!$D:$D, CC$2))</f>
        <v>4.0733963003343997E-2</v>
      </c>
      <c r="CD105" s="335">
        <f>$I105*IF($G105="Pickup", SUMIFS(NewEmisData!F:F, NewEmisData!$A:$A, "Pickup", NewEmisData!$B:$B, $A105, NewEmisData!$C:$C, $H105, NewEmisData!$D:$D, CD$2), SUMIFS(NewEmisData!F:F, NewEmisData!$A:$A, "LDV", NewEmisData!$B:$B, $A105, NewEmisData!$C:$C, $H105, NewEmisData!$D:$D, CD$2))</f>
        <v>2.6884307806253501E-2</v>
      </c>
      <c r="CE105" s="335">
        <f>$I105*IF($G105="Pickup", SUMIFS(NewEmisData!G:G, NewEmisData!$A:$A, "Pickup", NewEmisData!$B:$B, $A105, NewEmisData!$C:$C, $H105, NewEmisData!$D:$D, CE$2), SUMIFS(NewEmisData!G:G, NewEmisData!$A:$A, "LDV", NewEmisData!$B:$B, $A105, NewEmisData!$C:$C, $H105, NewEmisData!$D:$D, CE$2))</f>
        <v>2.76712883842389E-2</v>
      </c>
      <c r="CF105" s="335">
        <f>$I105*IF($G105="Pickup", SUMIFS(NewEmisData!H:H, NewEmisData!$A:$A, "Pickup", NewEmisData!$B:$B, $A105, NewEmisData!$C:$C, $H105, NewEmisData!$D:$D, CF$2), SUMIFS(NewEmisData!H:H, NewEmisData!$A:$A, "LDV", NewEmisData!$B:$B, $A105, NewEmisData!$C:$C, $H105, NewEmisData!$D:$D, CF$2))</f>
        <v>2.6800927526971399E-2</v>
      </c>
      <c r="CG105" s="335">
        <f>$I105*IF($G105="Pickup", SUMIFS(NewEmisData!I:I, NewEmisData!$A:$A, "Pickup", NewEmisData!$B:$B, $A105, NewEmisData!$C:$C, $H105, NewEmisData!$D:$D, CG$2), SUMIFS(NewEmisData!I:I, NewEmisData!$A:$A, "LDV", NewEmisData!$B:$B, $A105, NewEmisData!$C:$C, $H105, NewEmisData!$D:$D, CG$2))</f>
        <v>2.6625500716845999E-2</v>
      </c>
      <c r="CH105" s="335">
        <f>$I105*IF($G105="Pickup", SUMIFS(NewEmisData!J:J, NewEmisData!$A:$A, "Pickup", NewEmisData!$B:$B, $A105, NewEmisData!$C:$C, $H105, NewEmisData!$D:$D, CH$2), SUMIFS(NewEmisData!J:J, NewEmisData!$A:$A, "LDV", NewEmisData!$B:$B, $A105, NewEmisData!$C:$C, $H105, NewEmisData!$D:$D, CH$2))</f>
        <v>2.6517187664905299E-2</v>
      </c>
      <c r="CI105" s="335">
        <f>$I105*IF($G105="Pickup", SUMIFS(NewEmisData!K:K, NewEmisData!$A:$A, "Pickup", NewEmisData!$B:$B, $A105, NewEmisData!$C:$C, $H105, NewEmisData!$D:$D, CI$2), SUMIFS(NewEmisData!K:K, NewEmisData!$A:$A, "LDV", NewEmisData!$B:$B, $A105, NewEmisData!$C:$C, $H105, NewEmisData!$D:$D, CI$2))</f>
        <v>2.6514765121336398E-2</v>
      </c>
      <c r="CJ105" s="335">
        <f>$I105*IF($G105="Pickup", SUMIFS(NewEmisData!L:L, NewEmisData!$A:$A, "Pickup", NewEmisData!$B:$B, $A105, NewEmisData!$C:$C, $H105, NewEmisData!$D:$D, CJ$2), SUMIFS(NewEmisData!L:L, NewEmisData!$A:$A, "LDV", NewEmisData!$B:$B, $A105, NewEmisData!$C:$C, $H105, NewEmisData!$D:$D, CJ$2))</f>
        <v>2.6514982004052799E-2</v>
      </c>
      <c r="CK105" s="335">
        <f>$I105*IF($G105="Pickup", SUMIFS(NewEmisData!M:M, NewEmisData!$A:$A, "Pickup", NewEmisData!$B:$B, $A105, NewEmisData!$C:$C, $H105, NewEmisData!$D:$D, CK$2), SUMIFS(NewEmisData!M:M, NewEmisData!$A:$A, "LDV", NewEmisData!$B:$B, $A105, NewEmisData!$C:$C, $H105, NewEmisData!$D:$D, CK$2))</f>
        <v>2.6514840985617901E-2</v>
      </c>
      <c r="CL105" s="335">
        <v>2.2881070645398207E-2</v>
      </c>
      <c r="CM105" s="335">
        <f>$I105*IF($G105="Pickup", SUMIFS(NewEmisData!E:E, NewEmisData!$A:$A, "Pickup", NewEmisData!$B:$B, $A105, NewEmisData!$C:$C, $H105, NewEmisData!$D:$D, CM$2), SUMIFS(NewEmisData!E:E, NewEmisData!$A:$A, "LDV", NewEmisData!$B:$B, $A105, NewEmisData!$C:$C, $H105, NewEmisData!$D:$D, CM$2))</f>
        <v>3.2554396642423301E-2</v>
      </c>
      <c r="CN105" s="335">
        <f>$I105*IF($G105="Pickup", SUMIFS(NewEmisData!F:F, NewEmisData!$A:$A, "Pickup", NewEmisData!$B:$B, $A105, NewEmisData!$C:$C, $H105, NewEmisData!$D:$D, CN$2), SUMIFS(NewEmisData!F:F, NewEmisData!$A:$A, "LDV", NewEmisData!$B:$B, $A105, NewEmisData!$C:$C, $H105, NewEmisData!$D:$D, CN$2))</f>
        <v>1.6017649581510501E-2</v>
      </c>
      <c r="CO105" s="335">
        <f>$I105*IF($G105="Pickup", SUMIFS(NewEmisData!G:G, NewEmisData!$A:$A, "Pickup", NewEmisData!$B:$B, $A105, NewEmisData!$C:$C, $H105, NewEmisData!$D:$D, CO$2), SUMIFS(NewEmisData!G:G, NewEmisData!$A:$A, "LDV", NewEmisData!$B:$B, $A105, NewEmisData!$C:$C, $H105, NewEmisData!$D:$D, CO$2))</f>
        <v>1.28180229048352E-2</v>
      </c>
      <c r="CP105" s="335">
        <f>$I105*IF($G105="Pickup", SUMIFS(NewEmisData!H:H, NewEmisData!$A:$A, "Pickup", NewEmisData!$B:$B, $A105, NewEmisData!$C:$C, $H105, NewEmisData!$D:$D, CP$2), SUMIFS(NewEmisData!H:H, NewEmisData!$A:$A, "LDV", NewEmisData!$B:$B, $A105, NewEmisData!$C:$C, $H105, NewEmisData!$D:$D, CP$2))</f>
        <v>1.0583305909777799E-2</v>
      </c>
      <c r="CQ105" s="335">
        <f>$I105*IF($G105="Pickup", SUMIFS(NewEmisData!I:I, NewEmisData!$A:$A, "Pickup", NewEmisData!$B:$B, $A105, NewEmisData!$C:$C, $H105, NewEmisData!$D:$D, CQ$2), SUMIFS(NewEmisData!I:I, NewEmisData!$A:$A, "LDV", NewEmisData!$B:$B, $A105, NewEmisData!$C:$C, $H105, NewEmisData!$D:$D, CQ$2))</f>
        <v>9.8706266624545898E-3</v>
      </c>
      <c r="CR105" s="335">
        <f>$I105*IF($G105="Pickup", SUMIFS(NewEmisData!J:J, NewEmisData!$A:$A, "Pickup", NewEmisData!$B:$B, $A105, NewEmisData!$C:$C, $H105, NewEmisData!$D:$D, CR$2), SUMIFS(NewEmisData!J:J, NewEmisData!$A:$A, "LDV", NewEmisData!$B:$B, $A105, NewEmisData!$C:$C, $H105, NewEmisData!$D:$D, CR$2))</f>
        <v>9.6808540163978701E-3</v>
      </c>
      <c r="CS105" s="335">
        <f>$I105*IF($G105="Pickup", SUMIFS(NewEmisData!K:K, NewEmisData!$A:$A, "Pickup", NewEmisData!$B:$B, $A105, NewEmisData!$C:$C, $H105, NewEmisData!$D:$D, CS$2), SUMIFS(NewEmisData!K:K, NewEmisData!$A:$A, "LDV", NewEmisData!$B:$B, $A105, NewEmisData!$C:$C, $H105, NewEmisData!$D:$D, CS$2))</f>
        <v>9.6638213571883201E-3</v>
      </c>
      <c r="CT105" s="335">
        <f>$I105*IF($G105="Pickup", SUMIFS(NewEmisData!L:L, NewEmisData!$A:$A, "Pickup", NewEmisData!$B:$B, $A105, NewEmisData!$C:$C, $H105, NewEmisData!$D:$D, CT$2), SUMIFS(NewEmisData!L:L, NewEmisData!$A:$A, "LDV", NewEmisData!$B:$B, $A105, NewEmisData!$C:$C, $H105, NewEmisData!$D:$D, CT$2))</f>
        <v>9.6518757254844302E-3</v>
      </c>
      <c r="CU105" s="335">
        <f>$I105*IF($G105="Pickup", SUMIFS(NewEmisData!M:M, NewEmisData!$A:$A, "Pickup", NewEmisData!$B:$B, $A105, NewEmisData!$C:$C, $H105, NewEmisData!$D:$D, CU$2), SUMIFS(NewEmisData!M:M, NewEmisData!$A:$A, "LDV", NewEmisData!$B:$B, $A105, NewEmisData!$C:$C, $H105, NewEmisData!$D:$D, CU$2))</f>
        <v>9.6517300620170606E-3</v>
      </c>
      <c r="CV105" s="335">
        <v>6.9734009009235556E-3</v>
      </c>
      <c r="CW105" s="335">
        <v>4.0498104655261064E-3</v>
      </c>
      <c r="CX105" s="335">
        <v>2.5030350838759993E-3</v>
      </c>
      <c r="CY105" s="335">
        <v>2.1151214403419519E-3</v>
      </c>
      <c r="CZ105" s="335">
        <v>1.7489979687569375E-3</v>
      </c>
      <c r="DA105" s="335">
        <v>1.340486996695321E-3</v>
      </c>
      <c r="DB105" s="335">
        <v>1.0553769116342638E-3</v>
      </c>
      <c r="DC105" s="335">
        <v>1.0132227560056145E-3</v>
      </c>
      <c r="DD105" s="335">
        <v>1.0003159541004489E-3</v>
      </c>
      <c r="DE105" s="335">
        <v>9.9860782000699166E-4</v>
      </c>
      <c r="DF105" s="335">
        <v>9.9860782000699166E-4</v>
      </c>
      <c r="DG105" s="335">
        <f>$I105*IF($G105="Pickup", SUMIFS(NewEmisData!E:E, NewEmisData!$A:$A, "Pickup", NewEmisData!$B:$B, $A105, NewEmisData!$C:$C, $H105, NewEmisData!$D:$D, DG$2), SUMIFS(NewEmisData!E:E, NewEmisData!$A:$A, "LDV", NewEmisData!$B:$B, $A105, NewEmisData!$C:$C, $H105, NewEmisData!$D:$D, DG$2))</f>
        <v>0</v>
      </c>
      <c r="DH105" s="335">
        <f>$I105*IF($G105="Pickup", SUMIFS(NewEmisData!F:F, NewEmisData!$A:$A, "Pickup", NewEmisData!$B:$B, $A105, NewEmisData!$C:$C, $H105, NewEmisData!$D:$D, DH$2), SUMIFS(NewEmisData!F:F, NewEmisData!$A:$A, "LDV", NewEmisData!$B:$B, $A105, NewEmisData!$C:$C, $H105, NewEmisData!$D:$D, DH$2))</f>
        <v>0</v>
      </c>
      <c r="DI105" s="335">
        <f>$I105*IF($G105="Pickup", SUMIFS(NewEmisData!G:G, NewEmisData!$A:$A, "Pickup", NewEmisData!$B:$B, $A105, NewEmisData!$C:$C, $H105, NewEmisData!$D:$D, DI$2), SUMIFS(NewEmisData!G:G, NewEmisData!$A:$A, "LDV", NewEmisData!$B:$B, $A105, NewEmisData!$C:$C, $H105, NewEmisData!$D:$D, DI$2))</f>
        <v>0</v>
      </c>
      <c r="DJ105" s="335">
        <f>$I105*IF($G105="Pickup", SUMIFS(NewEmisData!H:H, NewEmisData!$A:$A, "Pickup", NewEmisData!$B:$B, $A105, NewEmisData!$C:$C, $H105, NewEmisData!$D:$D, DJ$2), SUMIFS(NewEmisData!H:H, NewEmisData!$A:$A, "LDV", NewEmisData!$B:$B, $A105, NewEmisData!$C:$C, $H105, NewEmisData!$D:$D, DJ$2))</f>
        <v>0</v>
      </c>
      <c r="DK105" s="335">
        <f>$I105*IF($G105="Pickup", SUMIFS(NewEmisData!I:I, NewEmisData!$A:$A, "Pickup", NewEmisData!$B:$B, $A105, NewEmisData!$C:$C, $H105, NewEmisData!$D:$D, DK$2), SUMIFS(NewEmisData!I:I, NewEmisData!$A:$A, "LDV", NewEmisData!$B:$B, $A105, NewEmisData!$C:$C, $H105, NewEmisData!$D:$D, DK$2))</f>
        <v>0</v>
      </c>
      <c r="DL105" s="335">
        <f>$I105*IF($G105="Pickup", SUMIFS(NewEmisData!J:J, NewEmisData!$A:$A, "Pickup", NewEmisData!$B:$B, $A105, NewEmisData!$C:$C, $H105, NewEmisData!$D:$D, DL$2), SUMIFS(NewEmisData!J:J, NewEmisData!$A:$A, "LDV", NewEmisData!$B:$B, $A105, NewEmisData!$C:$C, $H105, NewEmisData!$D:$D, DL$2))</f>
        <v>0</v>
      </c>
      <c r="DM105" s="335">
        <f>$I105*IF($G105="Pickup", SUMIFS(NewEmisData!K:K, NewEmisData!$A:$A, "Pickup", NewEmisData!$B:$B, $A105, NewEmisData!$C:$C, $H105, NewEmisData!$D:$D, DM$2), SUMIFS(NewEmisData!K:K, NewEmisData!$A:$A, "LDV", NewEmisData!$B:$B, $A105, NewEmisData!$C:$C, $H105, NewEmisData!$D:$D, DM$2))</f>
        <v>0</v>
      </c>
      <c r="DN105" s="335">
        <f>$I105*IF($G105="Pickup", SUMIFS(NewEmisData!L:L, NewEmisData!$A:$A, "Pickup", NewEmisData!$B:$B, $A105, NewEmisData!$C:$C, $H105, NewEmisData!$D:$D, DN$2), SUMIFS(NewEmisData!L:L, NewEmisData!$A:$A, "LDV", NewEmisData!$B:$B, $A105, NewEmisData!$C:$C, $H105, NewEmisData!$D:$D, DN$2))</f>
        <v>0</v>
      </c>
      <c r="DO105" s="335">
        <f>$I105*IF($G105="Pickup", SUMIFS(NewEmisData!M:M, NewEmisData!$A:$A, "Pickup", NewEmisData!$B:$B, $A105, NewEmisData!$C:$C, $H105, NewEmisData!$D:$D, DO$2), SUMIFS(NewEmisData!M:M, NewEmisData!$A:$A, "LDV", NewEmisData!$B:$B, $A105, NewEmisData!$C:$C, $H105, NewEmisData!$D:$D, DO$2))</f>
        <v>0</v>
      </c>
      <c r="DP105" s="335">
        <v>2.023129771030282E-3</v>
      </c>
      <c r="DQ105" s="335">
        <f>$I105*IF($G105="Pickup", SUMIFS(NewEmisData!E:E, NewEmisData!$A:$A, "Pickup", NewEmisData!$B:$B, $A105, NewEmisData!$C:$C, $H105, NewEmisData!$D:$D, DQ$2), SUMIFS(NewEmisData!E:E, NewEmisData!$A:$A, "LDV", NewEmisData!$B:$B, $A105, NewEmisData!$C:$C, $H105, NewEmisData!$D:$D, DQ$2))</f>
        <v>2.6956018112566399E-2</v>
      </c>
      <c r="DR105" s="335">
        <f>$I105*IF($G105="Pickup", SUMIFS(NewEmisData!F:F, NewEmisData!$A:$A, "Pickup", NewEmisData!$B:$B, $A105, NewEmisData!$C:$C, $H105, NewEmisData!$D:$D, DR$2), SUMIFS(NewEmisData!F:F, NewEmisData!$A:$A, "LDV", NewEmisData!$B:$B, $A105, NewEmisData!$C:$C, $H105, NewEmisData!$D:$D, DR$2))</f>
        <v>1.34658307347327E-2</v>
      </c>
      <c r="DS105" s="335">
        <f>$I105*IF($G105="Pickup", SUMIFS(NewEmisData!G:G, NewEmisData!$A:$A, "Pickup", NewEmisData!$B:$B, $A105, NewEmisData!$C:$C, $H105, NewEmisData!$D:$D, DS$2), SUMIFS(NewEmisData!G:G, NewEmisData!$A:$A, "LDV", NewEmisData!$B:$B, $A105, NewEmisData!$C:$C, $H105, NewEmisData!$D:$D, DS$2))</f>
        <v>9.3894603021837404E-3</v>
      </c>
      <c r="DT105" s="335">
        <f>$I105*IF($G105="Pickup", SUMIFS(NewEmisData!H:H, NewEmisData!$A:$A, "Pickup", NewEmisData!$B:$B, $A105, NewEmisData!$C:$C, $H105, NewEmisData!$D:$D, DT$2), SUMIFS(NewEmisData!H:H, NewEmisData!$A:$A, "LDV", NewEmisData!$B:$B, $A105, NewEmisData!$C:$C, $H105, NewEmisData!$D:$D, DT$2))</f>
        <v>7.0033629233446602E-3</v>
      </c>
      <c r="DU105" s="335">
        <f>$I105*IF($G105="Pickup", SUMIFS(NewEmisData!I:I, NewEmisData!$A:$A, "Pickup", NewEmisData!$B:$B, $A105, NewEmisData!$C:$C, $H105, NewEmisData!$D:$D, DU$2), SUMIFS(NewEmisData!I:I, NewEmisData!$A:$A, "LDV", NewEmisData!$B:$B, $A105, NewEmisData!$C:$C, $H105, NewEmisData!$D:$D, DU$2))</f>
        <v>5.3239927293304897E-3</v>
      </c>
      <c r="DV105" s="335">
        <f>$I105*IF($G105="Pickup", SUMIFS(NewEmisData!J:J, NewEmisData!$A:$A, "Pickup", NewEmisData!$B:$B, $A105, NewEmisData!$C:$C, $H105, NewEmisData!$D:$D, DV$2), SUMIFS(NewEmisData!J:J, NewEmisData!$A:$A, "LDV", NewEmisData!$B:$B, $A105, NewEmisData!$C:$C, $H105, NewEmisData!$D:$D, DV$2))</f>
        <v>4.3843601374209101E-3</v>
      </c>
      <c r="DW105" s="335">
        <f>$I105*IF($G105="Pickup", SUMIFS(NewEmisData!K:K, NewEmisData!$A:$A, "Pickup", NewEmisData!$B:$B, $A105, NewEmisData!$C:$C, $H105, NewEmisData!$D:$D, DW$2), SUMIFS(NewEmisData!K:K, NewEmisData!$A:$A, "LDV", NewEmisData!$B:$B, $A105, NewEmisData!$C:$C, $H105, NewEmisData!$D:$D, DW$2))</f>
        <v>4.0098404179204098E-3</v>
      </c>
      <c r="DX105" s="335">
        <f>$I105*IF($G105="Pickup", SUMIFS(NewEmisData!L:L, NewEmisData!$A:$A, "Pickup", NewEmisData!$B:$B, $A105, NewEmisData!$C:$C, $H105, NewEmisData!$D:$D, DX$2), SUMIFS(NewEmisData!L:L, NewEmisData!$A:$A, "LDV", NewEmisData!$B:$B, $A105, NewEmisData!$C:$C, $H105, NewEmisData!$D:$D, DX$2))</f>
        <v>3.9353236892684601E-3</v>
      </c>
      <c r="DY105" s="335">
        <f>$I105*IF($G105="Pickup", SUMIFS(NewEmisData!M:M, NewEmisData!$A:$A, "Pickup", NewEmisData!$B:$B, $A105, NewEmisData!$C:$C, $H105, NewEmisData!$D:$D, DY$2), SUMIFS(NewEmisData!M:M, NewEmisData!$A:$A, "LDV", NewEmisData!$B:$B, $A105, NewEmisData!$C:$C, $H105, NewEmisData!$D:$D, DY$2))</f>
        <v>3.9163261358457898E-3</v>
      </c>
      <c r="DZ105" s="335">
        <v>5.594489642908501E-3</v>
      </c>
      <c r="EA105" s="335">
        <f t="shared" si="118"/>
        <v>643.29881695558004</v>
      </c>
      <c r="EB105" s="335">
        <f t="shared" si="119"/>
        <v>583.43082633307301</v>
      </c>
      <c r="EC105" s="335">
        <f t="shared" si="120"/>
        <v>563.26223885442596</v>
      </c>
      <c r="ED105" s="335">
        <f t="shared" si="121"/>
        <v>471.244671967888</v>
      </c>
      <c r="EE105" s="335">
        <f t="shared" si="122"/>
        <v>412.13992934500197</v>
      </c>
      <c r="EF105" s="335">
        <f t="shared" si="123"/>
        <v>382.15841850216998</v>
      </c>
      <c r="EG105" s="335">
        <f t="shared" si="124"/>
        <v>369.00588961547999</v>
      </c>
      <c r="EH105" s="335">
        <f t="shared" si="125"/>
        <v>366.289622530256</v>
      </c>
      <c r="EI105" s="335">
        <f t="shared" si="126"/>
        <v>365.86844674955302</v>
      </c>
      <c r="EJ105" s="335">
        <f t="shared" si="127"/>
        <v>0.27672218065037407</v>
      </c>
      <c r="EK105" s="335">
        <f t="shared" si="128"/>
        <v>1.0718533711852101</v>
      </c>
      <c r="EL105" s="335">
        <f t="shared" si="129"/>
        <v>0.36460893881337703</v>
      </c>
      <c r="EM105" s="335">
        <f t="shared" si="130"/>
        <v>0.21511450722659001</v>
      </c>
      <c r="EN105" s="335">
        <f t="shared" si="131"/>
        <v>0.139073943805895</v>
      </c>
      <c r="EO105" s="335">
        <f t="shared" si="132"/>
        <v>9.3994703060775397E-2</v>
      </c>
      <c r="EP105" s="335">
        <f t="shared" si="133"/>
        <v>6.4842069109482106E-2</v>
      </c>
      <c r="EQ105" s="335">
        <f t="shared" si="134"/>
        <v>5.3324297371198003E-2</v>
      </c>
      <c r="ER105" s="335">
        <f t="shared" si="135"/>
        <v>5.1077075101125899E-2</v>
      </c>
      <c r="ES105" s="335">
        <f t="shared" si="136"/>
        <v>5.0515001573367802E-2</v>
      </c>
      <c r="ET105" s="335">
        <f t="shared" si="137"/>
        <v>6.1988464688476796E-2</v>
      </c>
      <c r="EU105" s="335">
        <f t="shared" si="138"/>
        <v>1.1131330015415801E-2</v>
      </c>
      <c r="EV105" s="335">
        <f t="shared" si="139"/>
        <v>1.0095400092945701E-2</v>
      </c>
      <c r="EW105" s="335">
        <f t="shared" si="140"/>
        <v>8.0802908150159908E-3</v>
      </c>
      <c r="EX105" s="335">
        <f t="shared" si="141"/>
        <v>6.7602528861516898E-3</v>
      </c>
      <c r="EY105" s="335">
        <f t="shared" si="142"/>
        <v>5.91236027599469E-3</v>
      </c>
      <c r="EZ105" s="335">
        <f t="shared" si="143"/>
        <v>5.4822597906763401E-3</v>
      </c>
      <c r="FA105" s="335">
        <f t="shared" si="144"/>
        <v>5.2935788275333302E-3</v>
      </c>
      <c r="FB105" s="335">
        <f t="shared" si="145"/>
        <v>5.2546135130106296E-3</v>
      </c>
      <c r="FC105" s="335">
        <f t="shared" si="146"/>
        <v>5.2485706596045499E-3</v>
      </c>
      <c r="FD105" s="335">
        <f t="shared" si="147"/>
        <v>1.7442083422488778E-3</v>
      </c>
      <c r="FE105" s="335">
        <f t="shared" si="148"/>
        <v>8.4672967273815902E-2</v>
      </c>
      <c r="FF105" s="335">
        <f t="shared" si="149"/>
        <v>8.05962896778539E-2</v>
      </c>
      <c r="FG105" s="335">
        <f t="shared" si="150"/>
        <v>8.8160367229529593E-2</v>
      </c>
      <c r="FH105" s="335">
        <f t="shared" si="151"/>
        <v>8.6879117258843994E-2</v>
      </c>
      <c r="FI105" s="335">
        <f t="shared" si="152"/>
        <v>8.54475878127927E-2</v>
      </c>
      <c r="FJ105" s="335">
        <f t="shared" si="153"/>
        <v>8.4196574123060697E-2</v>
      </c>
      <c r="FK105" s="335">
        <f t="shared" si="154"/>
        <v>8.3484871045575698E-2</v>
      </c>
      <c r="FL105" s="335">
        <f t="shared" si="155"/>
        <v>8.3214240833257597E-2</v>
      </c>
      <c r="FM105" s="335">
        <f t="shared" si="156"/>
        <v>8.3146851731389901E-2</v>
      </c>
      <c r="FN105" s="335">
        <f t="shared" si="157"/>
        <v>4.7629366333098749E-2</v>
      </c>
      <c r="FO105" s="335">
        <f t="shared" si="158"/>
        <v>1.9937709526913299E-2</v>
      </c>
      <c r="FP105" s="335">
        <f t="shared" si="159"/>
        <v>1.6339868026240802E-2</v>
      </c>
      <c r="FQ105" s="335">
        <f t="shared" si="160"/>
        <v>1.6728363465573801E-2</v>
      </c>
      <c r="FR105" s="335">
        <f t="shared" si="161"/>
        <v>1.55904538446416E-2</v>
      </c>
      <c r="FS105" s="335">
        <f t="shared" si="162"/>
        <v>1.4321167303148301E-2</v>
      </c>
      <c r="FT105" s="335">
        <f t="shared" si="163"/>
        <v>1.3213602203576201E-2</v>
      </c>
      <c r="FU105" s="335">
        <f t="shared" si="164"/>
        <v>1.2583846199447499E-2</v>
      </c>
      <c r="FV105" s="335">
        <f t="shared" si="165"/>
        <v>1.2344410378048599E-2</v>
      </c>
      <c r="FW105" s="335">
        <f t="shared" si="166"/>
        <v>1.2284860332200101E-2</v>
      </c>
      <c r="FX105" s="335">
        <f t="shared" si="167"/>
        <v>9.4789149915835945E-3</v>
      </c>
    </row>
    <row r="106" spans="1:180" x14ac:dyDescent="0.2">
      <c r="A106" s="305" t="str">
        <f>_xlfn.CONCAT(IF(LEFT(TRIM(A105),1)="*", "*R", "R"), 1+RIGHT(TRIM(A105),1))</f>
        <v>R3</v>
      </c>
      <c r="B106" s="305" t="str">
        <f t="shared" ref="B106:B109" si="199">B105</f>
        <v>TLGPHEV15</v>
      </c>
      <c r="C106" s="305" t="str">
        <f t="shared" ref="C106:C109" si="200">C105</f>
        <v>TL.GSL.P.HEV.2015</v>
      </c>
      <c r="D106" s="301" t="str">
        <f t="shared" ref="D106:D109" si="201">D105</f>
        <v>bn-vmt, bn-vmt/a</v>
      </c>
      <c r="E106" s="301" t="str">
        <f t="shared" ref="E106:E109" si="202">E105</f>
        <v>TLGSL</v>
      </c>
      <c r="F106" s="301" t="str">
        <f t="shared" ref="F106:F109" si="203">F105</f>
        <v>TL</v>
      </c>
      <c r="G106" s="315" t="s">
        <v>820</v>
      </c>
      <c r="H106" s="315" t="s">
        <v>814</v>
      </c>
      <c r="I106" s="320">
        <v>1</v>
      </c>
      <c r="J106" s="315" t="str">
        <f t="shared" si="168"/>
        <v>Pickup-GSL</v>
      </c>
      <c r="K106" s="335">
        <f>$I106*IF($G106="Pickup", SUMIFS(NewEmisData!E:E, NewEmisData!$A:$A, "Pickup", NewEmisData!$B:$B, $A106, NewEmisData!$C:$C, $H106, NewEmisData!$D:$D, K$2), SUMIFS(NewEmisData!E:E, NewEmisData!$A:$A, "LDV", NewEmisData!$B:$B, $A106, NewEmisData!$C:$C, $H106, NewEmisData!$D:$D, K$2))</f>
        <v>597.33559757265004</v>
      </c>
      <c r="L106" s="335">
        <f>$I106*IF($G106="Pickup", SUMIFS(NewEmisData!F:F, NewEmisData!$A:$A, "Pickup", NewEmisData!$B:$B, $A106, NewEmisData!$C:$C, $H106, NewEmisData!$D:$D, L$2), SUMIFS(NewEmisData!F:F, NewEmisData!$A:$A, "LDV", NewEmisData!$B:$B, $A106, NewEmisData!$C:$C, $H106, NewEmisData!$D:$D, L$2))</f>
        <v>553.28127212576896</v>
      </c>
      <c r="M106" s="335">
        <f>$I106*IF($G106="Pickup", SUMIFS(NewEmisData!G:G, NewEmisData!$A:$A, "Pickup", NewEmisData!$B:$B, $A106, NewEmisData!$C:$C, $H106, NewEmisData!$D:$D, M$2), SUMIFS(NewEmisData!G:G, NewEmisData!$A:$A, "LDV", NewEmisData!$B:$B, $A106, NewEmisData!$C:$C, $H106, NewEmisData!$D:$D, M$2))</f>
        <v>493.82406756493799</v>
      </c>
      <c r="N106" s="335">
        <f>$I106*IF($G106="Pickup", SUMIFS(NewEmisData!H:H, NewEmisData!$A:$A, "Pickup", NewEmisData!$B:$B, $A106, NewEmisData!$C:$C, $H106, NewEmisData!$D:$D, N$2), SUMIFS(NewEmisData!H:H, NewEmisData!$A:$A, "LDV", NewEmisData!$B:$B, $A106, NewEmisData!$C:$C, $H106, NewEmisData!$D:$D, N$2))</f>
        <v>412.98439479110601</v>
      </c>
      <c r="O106" s="335">
        <f>$I106*IF($G106="Pickup", SUMIFS(NewEmisData!I:I, NewEmisData!$A:$A, "Pickup", NewEmisData!$B:$B, $A106, NewEmisData!$C:$C, $H106, NewEmisData!$D:$D, O$2), SUMIFS(NewEmisData!I:I, NewEmisData!$A:$A, "LDV", NewEmisData!$B:$B, $A106, NewEmisData!$C:$C, $H106, NewEmisData!$D:$D, O$2))</f>
        <v>361.12439946055099</v>
      </c>
      <c r="P106" s="335">
        <f>$I106*IF($G106="Pickup", SUMIFS(NewEmisData!J:J, NewEmisData!$A:$A, "Pickup", NewEmisData!$B:$B, $A106, NewEmisData!$C:$C, $H106, NewEmisData!$D:$D, P$2), SUMIFS(NewEmisData!J:J, NewEmisData!$A:$A, "LDV", NewEmisData!$B:$B, $A106, NewEmisData!$C:$C, $H106, NewEmisData!$D:$D, P$2))</f>
        <v>334.85995891651203</v>
      </c>
      <c r="Q106" s="335">
        <f>$I106*IF($G106="Pickup", SUMIFS(NewEmisData!K:K, NewEmisData!$A:$A, "Pickup", NewEmisData!$B:$B, $A106, NewEmisData!$C:$C, $H106, NewEmisData!$D:$D, Q$2), SUMIFS(NewEmisData!K:K, NewEmisData!$A:$A, "LDV", NewEmisData!$B:$B, $A106, NewEmisData!$C:$C, $H106, NewEmisData!$D:$D, Q$2))</f>
        <v>323.34611754862402</v>
      </c>
      <c r="R106" s="335">
        <f>$I106*IF($G106="Pickup", SUMIFS(NewEmisData!L:L, NewEmisData!$A:$A, "Pickup", NewEmisData!$B:$B, $A106, NewEmisData!$C:$C, $H106, NewEmisData!$D:$D, R$2), SUMIFS(NewEmisData!L:L, NewEmisData!$A:$A, "LDV", NewEmisData!$B:$B, $A106, NewEmisData!$C:$C, $H106, NewEmisData!$D:$D, R$2))</f>
        <v>320.96738270464499</v>
      </c>
      <c r="S106" s="335">
        <f>$I106*IF($G106="Pickup", SUMIFS(NewEmisData!M:M, NewEmisData!$A:$A, "Pickup", NewEmisData!$B:$B, $A106, NewEmisData!$C:$C, $H106, NewEmisData!$D:$D, S$2), SUMIFS(NewEmisData!M:M, NewEmisData!$A:$A, "LDV", NewEmisData!$B:$B, $A106, NewEmisData!$C:$C, $H106, NewEmisData!$D:$D, S$2))</f>
        <v>320.59740368618702</v>
      </c>
      <c r="T106" s="335">
        <v>0.27672218065037407</v>
      </c>
      <c r="U106" s="335">
        <f>$I106*IF($G106="Pickup", SUMIFS(NewEmisData!E:E, NewEmisData!$A:$A, "Pickup", NewEmisData!$B:$B, $A106, NewEmisData!$C:$C, $H106, NewEmisData!$D:$D, U$2), SUMIFS(NewEmisData!E:E, NewEmisData!$A:$A, "LDV", NewEmisData!$B:$B, $A106, NewEmisData!$C:$C, $H106, NewEmisData!$D:$D, U$2))</f>
        <v>1.1576605941285101</v>
      </c>
      <c r="V106" s="335">
        <f>$I106*IF($G106="Pickup", SUMIFS(NewEmisData!F:F, NewEmisData!$A:$A, "Pickup", NewEmisData!$B:$B, $A106, NewEmisData!$C:$C, $H106, NewEmisData!$D:$D, V$2), SUMIFS(NewEmisData!F:F, NewEmisData!$A:$A, "LDV", NewEmisData!$B:$B, $A106, NewEmisData!$C:$C, $H106, NewEmisData!$D:$D, V$2))</f>
        <v>0.37657543091819101</v>
      </c>
      <c r="W106" s="335">
        <f>$I106*IF($G106="Pickup", SUMIFS(NewEmisData!G:G, NewEmisData!$A:$A, "Pickup", NewEmisData!$B:$B, $A106, NewEmisData!$C:$C, $H106, NewEmisData!$D:$D, W$2), SUMIFS(NewEmisData!G:G, NewEmisData!$A:$A, "LDV", NewEmisData!$B:$B, $A106, NewEmisData!$C:$C, $H106, NewEmisData!$D:$D, W$2))</f>
        <v>0.200631007186098</v>
      </c>
      <c r="X106" s="335">
        <f>$I106*IF($G106="Pickup", SUMIFS(NewEmisData!H:H, NewEmisData!$A:$A, "Pickup", NewEmisData!$B:$B, $A106, NewEmisData!$C:$C, $H106, NewEmisData!$D:$D, X$2), SUMIFS(NewEmisData!H:H, NewEmisData!$A:$A, "LDV", NewEmisData!$B:$B, $A106, NewEmisData!$C:$C, $H106, NewEmisData!$D:$D, X$2))</f>
        <v>0.130138169147933</v>
      </c>
      <c r="Y106" s="335">
        <f>$I106*IF($G106="Pickup", SUMIFS(NewEmisData!I:I, NewEmisData!$A:$A, "Pickup", NewEmisData!$B:$B, $A106, NewEmisData!$C:$C, $H106, NewEmisData!$D:$D, Y$2), SUMIFS(NewEmisData!I:I, NewEmisData!$A:$A, "LDV", NewEmisData!$B:$B, $A106, NewEmisData!$C:$C, $H106, NewEmisData!$D:$D, Y$2))</f>
        <v>8.7384287154233006E-2</v>
      </c>
      <c r="Z106" s="335">
        <f>$I106*IF($G106="Pickup", SUMIFS(NewEmisData!J:J, NewEmisData!$A:$A, "Pickup", NewEmisData!$B:$B, $A106, NewEmisData!$C:$C, $H106, NewEmisData!$D:$D, Z$2), SUMIFS(NewEmisData!J:J, NewEmisData!$A:$A, "LDV", NewEmisData!$B:$B, $A106, NewEmisData!$C:$C, $H106, NewEmisData!$D:$D, Z$2))</f>
        <v>5.9391933302032802E-2</v>
      </c>
      <c r="AA106" s="335">
        <f>$I106*IF($G106="Pickup", SUMIFS(NewEmisData!K:K, NewEmisData!$A:$A, "Pickup", NewEmisData!$B:$B, $A106, NewEmisData!$C:$C, $H106, NewEmisData!$D:$D, AA$2), SUMIFS(NewEmisData!K:K, NewEmisData!$A:$A, "LDV", NewEmisData!$B:$B, $A106, NewEmisData!$C:$C, $H106, NewEmisData!$D:$D, AA$2))</f>
        <v>4.8180846872995502E-2</v>
      </c>
      <c r="AB106" s="335">
        <f>$I106*IF($G106="Pickup", SUMIFS(NewEmisData!L:L, NewEmisData!$A:$A, "Pickup", NewEmisData!$B:$B, $A106, NewEmisData!$C:$C, $H106, NewEmisData!$D:$D, AB$2), SUMIFS(NewEmisData!L:L, NewEmisData!$A:$A, "LDV", NewEmisData!$B:$B, $A106, NewEmisData!$C:$C, $H106, NewEmisData!$D:$D, AB$2))</f>
        <v>4.5998445887843901E-2</v>
      </c>
      <c r="AC106" s="335">
        <f>$I106*IF($G106="Pickup", SUMIFS(NewEmisData!M:M, NewEmisData!$A:$A, "Pickup", NewEmisData!$B:$B, $A106, NewEmisData!$C:$C, $H106, NewEmisData!$D:$D, AC$2), SUMIFS(NewEmisData!M:M, NewEmisData!$A:$A, "LDV", NewEmisData!$B:$B, $A106, NewEmisData!$C:$C, $H106, NewEmisData!$D:$D, AC$2))</f>
        <v>4.5463770278463003E-2</v>
      </c>
      <c r="AD106" s="335">
        <v>6.1988464688476796E-2</v>
      </c>
      <c r="AE106" s="335">
        <f>$I106*IF($G106="Pickup", SUMIFS(NewEmisData!E:E, NewEmisData!$A:$A, "Pickup", NewEmisData!$B:$B, $A106, NewEmisData!$C:$C, $H106, NewEmisData!$D:$D, AE$2), SUMIFS(NewEmisData!E:E, NewEmisData!$A:$A, "LDV", NewEmisData!$B:$B, $A106, NewEmisData!$C:$C, $H106, NewEmisData!$D:$D, AE$2))</f>
        <v>1.0335998327469099E-2</v>
      </c>
      <c r="AF106" s="335">
        <f>$I106*IF($G106="Pickup", SUMIFS(NewEmisData!F:F, NewEmisData!$A:$A, "Pickup", NewEmisData!$B:$B, $A106, NewEmisData!$C:$C, $H106, NewEmisData!$D:$D, AF$2), SUMIFS(NewEmisData!F:F, NewEmisData!$A:$A, "LDV", NewEmisData!$B:$B, $A106, NewEmisData!$C:$C, $H106, NewEmisData!$D:$D, AF$2))</f>
        <v>9.5737115204566903E-3</v>
      </c>
      <c r="AG106" s="335">
        <f>$I106*IF($G106="Pickup", SUMIFS(NewEmisData!G:G, NewEmisData!$A:$A, "Pickup", NewEmisData!$B:$B, $A106, NewEmisData!$C:$C, $H106, NewEmisData!$D:$D, AG$2), SUMIFS(NewEmisData!G:G, NewEmisData!$A:$A, "LDV", NewEmisData!$B:$B, $A106, NewEmisData!$C:$C, $H106, NewEmisData!$D:$D, AG$2))</f>
        <v>7.0841642304725503E-3</v>
      </c>
      <c r="AH106" s="335">
        <f>$I106*IF($G106="Pickup", SUMIFS(NewEmisData!H:H, NewEmisData!$A:$A, "Pickup", NewEmisData!$B:$B, $A106, NewEmisData!$C:$C, $H106, NewEmisData!$D:$D, AH$2), SUMIFS(NewEmisData!H:H, NewEmisData!$A:$A, "LDV", NewEmisData!$B:$B, $A106, NewEmisData!$C:$C, $H106, NewEmisData!$D:$D, AH$2))</f>
        <v>5.9244730772948402E-3</v>
      </c>
      <c r="AI106" s="335">
        <f>$I106*IF($G106="Pickup", SUMIFS(NewEmisData!I:I, NewEmisData!$A:$A, "Pickup", NewEmisData!$B:$B, $A106, NewEmisData!$C:$C, $H106, NewEmisData!$D:$D, AI$2), SUMIFS(NewEmisData!I:I, NewEmisData!$A:$A, "LDV", NewEmisData!$B:$B, $A106, NewEmisData!$C:$C, $H106, NewEmisData!$D:$D, AI$2))</f>
        <v>5.1805148263819496E-3</v>
      </c>
      <c r="AJ106" s="335">
        <f>$I106*IF($G106="Pickup", SUMIFS(NewEmisData!J:J, NewEmisData!$A:$A, "Pickup", NewEmisData!$B:$B, $A106, NewEmisData!$C:$C, $H106, NewEmisData!$D:$D, AJ$2), SUMIFS(NewEmisData!J:J, NewEmisData!$A:$A, "LDV", NewEmisData!$B:$B, $A106, NewEmisData!$C:$C, $H106, NewEmisData!$D:$D, AJ$2))</f>
        <v>4.8037413964933202E-3</v>
      </c>
      <c r="AK106" s="335">
        <f>$I106*IF($G106="Pickup", SUMIFS(NewEmisData!K:K, NewEmisData!$A:$A, "Pickup", NewEmisData!$B:$B, $A106, NewEmisData!$C:$C, $H106, NewEmisData!$D:$D, AK$2), SUMIFS(NewEmisData!K:K, NewEmisData!$A:$A, "LDV", NewEmisData!$B:$B, $A106, NewEmisData!$C:$C, $H106, NewEmisData!$D:$D, AK$2))</f>
        <v>4.6385693545218003E-3</v>
      </c>
      <c r="AL106" s="335">
        <f>$I106*IF($G106="Pickup", SUMIFS(NewEmisData!L:L, NewEmisData!$A:$A, "Pickup", NewEmisData!$B:$B, $A106, NewEmisData!$C:$C, $H106, NewEmisData!$D:$D, AL$2), SUMIFS(NewEmisData!L:L, NewEmisData!$A:$A, "LDV", NewEmisData!$B:$B, $A106, NewEmisData!$C:$C, $H106, NewEmisData!$D:$D, AL$2))</f>
        <v>4.6044395711825996E-3</v>
      </c>
      <c r="AM106" s="335">
        <f>$I106*IF($G106="Pickup", SUMIFS(NewEmisData!M:M, NewEmisData!$A:$A, "Pickup", NewEmisData!$B:$B, $A106, NewEmisData!$C:$C, $H106, NewEmisData!$D:$D, AM$2), SUMIFS(NewEmisData!M:M, NewEmisData!$A:$A, "LDV", NewEmisData!$B:$B, $A106, NewEmisData!$C:$C, $H106, NewEmisData!$D:$D, AM$2))</f>
        <v>4.5991353866608299E-3</v>
      </c>
      <c r="AN106" s="335">
        <v>1.7442083422488778E-3</v>
      </c>
      <c r="AO106" s="335">
        <f>$I106*IF($G106="Pickup", SUMIFS(NewEmisData!E:E, NewEmisData!$A:$A, "Pickup", NewEmisData!$B:$B, $A106, NewEmisData!$C:$C, $H106, NewEmisData!$D:$D, AO$2), SUMIFS(NewEmisData!E:E, NewEmisData!$A:$A, "LDV", NewEmisData!$B:$B, $A106, NewEmisData!$C:$C, $H106, NewEmisData!$D:$D, AO$2))</f>
        <v>7.1069962611333096E-2</v>
      </c>
      <c r="AP106" s="335">
        <f>$I106*IF($G106="Pickup", SUMIFS(NewEmisData!F:F, NewEmisData!$A:$A, "Pickup", NewEmisData!$B:$B, $A106, NewEmisData!$C:$C, $H106, NewEmisData!$D:$D, AP$2), SUMIFS(NewEmisData!F:F, NewEmisData!$A:$A, "LDV", NewEmisData!$B:$B, $A106, NewEmisData!$C:$C, $H106, NewEmisData!$D:$D, AP$2))</f>
        <v>6.7310649866491198E-2</v>
      </c>
      <c r="AQ106" s="335">
        <f>$I106*IF($G106="Pickup", SUMIFS(NewEmisData!G:G, NewEmisData!$A:$A, "Pickup", NewEmisData!$B:$B, $A106, NewEmisData!$C:$C, $H106, NewEmisData!$D:$D, AQ$2), SUMIFS(NewEmisData!G:G, NewEmisData!$A:$A, "LDV", NewEmisData!$B:$B, $A106, NewEmisData!$C:$C, $H106, NewEmisData!$D:$D, AQ$2))</f>
        <v>6.7628560391991902E-2</v>
      </c>
      <c r="AR106" s="335">
        <f>$I106*IF($G106="Pickup", SUMIFS(NewEmisData!H:H, NewEmisData!$A:$A, "Pickup", NewEmisData!$B:$B, $A106, NewEmisData!$C:$C, $H106, NewEmisData!$D:$D, AR$2), SUMIFS(NewEmisData!H:H, NewEmisData!$A:$A, "LDV", NewEmisData!$B:$B, $A106, NewEmisData!$C:$C, $H106, NewEmisData!$D:$D, AR$2))</f>
        <v>6.6559280493503098E-2</v>
      </c>
      <c r="AS106" s="335">
        <f>$I106*IF($G106="Pickup", SUMIFS(NewEmisData!I:I, NewEmisData!$A:$A, "Pickup", NewEmisData!$B:$B, $A106, NewEmisData!$C:$C, $H106, NewEmisData!$D:$D, AS$2), SUMIFS(NewEmisData!I:I, NewEmisData!$A:$A, "LDV", NewEmisData!$B:$B, $A106, NewEmisData!$C:$C, $H106, NewEmisData!$D:$D, AS$2))</f>
        <v>6.53360817606774E-2</v>
      </c>
      <c r="AT106" s="335">
        <f>$I106*IF($G106="Pickup", SUMIFS(NewEmisData!J:J, NewEmisData!$A:$A, "Pickup", NewEmisData!$B:$B, $A106, NewEmisData!$C:$C, $H106, NewEmisData!$D:$D, AT$2), SUMIFS(NewEmisData!J:J, NewEmisData!$A:$A, "LDV", NewEmisData!$B:$B, $A106, NewEmisData!$C:$C, $H106, NewEmisData!$D:$D, AT$2))</f>
        <v>6.4268763456515193E-2</v>
      </c>
      <c r="AU106" s="335">
        <f>$I106*IF($G106="Pickup", SUMIFS(NewEmisData!K:K, NewEmisData!$A:$A, "Pickup", NewEmisData!$B:$B, $A106, NewEmisData!$C:$C, $H106, NewEmisData!$D:$D, AU$2), SUMIFS(NewEmisData!K:K, NewEmisData!$A:$A, "LDV", NewEmisData!$B:$B, $A106, NewEmisData!$C:$C, $H106, NewEmisData!$D:$D, AU$2))</f>
        <v>6.3662257235357594E-2</v>
      </c>
      <c r="AV106" s="335">
        <f>$I106*IF($G106="Pickup", SUMIFS(NewEmisData!L:L, NewEmisData!$A:$A, "Pickup", NewEmisData!$B:$B, $A106, NewEmisData!$C:$C, $H106, NewEmisData!$D:$D, AV$2), SUMIFS(NewEmisData!L:L, NewEmisData!$A:$A, "LDV", NewEmisData!$B:$B, $A106, NewEmisData!$C:$C, $H106, NewEmisData!$D:$D, AV$2))</f>
        <v>6.3432754124854704E-2</v>
      </c>
      <c r="AW106" s="335">
        <f>$I106*IF($G106="Pickup", SUMIFS(NewEmisData!M:M, NewEmisData!$A:$A, "Pickup", NewEmisData!$B:$B, $A106, NewEmisData!$C:$C, $H106, NewEmisData!$D:$D, AW$2), SUMIFS(NewEmisData!M:M, NewEmisData!$A:$A, "LDV", NewEmisData!$B:$B, $A106, NewEmisData!$C:$C, $H106, NewEmisData!$D:$D, AW$2))</f>
        <v>6.3375800941285698E-2</v>
      </c>
      <c r="AX106" s="335">
        <v>4.7629366333098749E-2</v>
      </c>
      <c r="AY106" s="335">
        <f>$I106*IF($G106="Pickup", SUMIFS(NewEmisData!E:E, NewEmisData!$A:$A, "Pickup", NewEmisData!$B:$B, $A106, NewEmisData!$C:$C, $H106, NewEmisData!$D:$D, AY$2), SUMIFS(NewEmisData!E:E, NewEmisData!$A:$A, "LDV", NewEmisData!$B:$B, $A106, NewEmisData!$C:$C, $H106, NewEmisData!$D:$D, AY$2))</f>
        <v>1.7564038794035501E-2</v>
      </c>
      <c r="AZ106" s="335">
        <f>$I106*IF($G106="Pickup", SUMIFS(NewEmisData!F:F, NewEmisData!$A:$A, "Pickup", NewEmisData!$B:$B, $A106, NewEmisData!$C:$C, $H106, NewEmisData!$D:$D, AZ$2), SUMIFS(NewEmisData!F:F, NewEmisData!$A:$A, "LDV", NewEmisData!$B:$B, $A106, NewEmisData!$C:$C, $H106, NewEmisData!$D:$D, AZ$2))</f>
        <v>1.42365442689367E-2</v>
      </c>
      <c r="BA106" s="335">
        <f>$I106*IF($G106="Pickup", SUMIFS(NewEmisData!G:G, NewEmisData!$A:$A, "Pickup", NewEmisData!$B:$B, $A106, NewEmisData!$C:$C, $H106, NewEmisData!$D:$D, BA$2), SUMIFS(NewEmisData!G:G, NewEmisData!$A:$A, "LDV", NewEmisData!$B:$B, $A106, NewEmisData!$C:$C, $H106, NewEmisData!$D:$D, BA$2))</f>
        <v>1.3329065525325E-2</v>
      </c>
      <c r="BB106" s="335">
        <f>$I106*IF($G106="Pickup", SUMIFS(NewEmisData!H:H, NewEmisData!$A:$A, "Pickup", NewEmisData!$B:$B, $A106, NewEmisData!$C:$C, $H106, NewEmisData!$D:$D, BB$2), SUMIFS(NewEmisData!H:H, NewEmisData!$A:$A, "LDV", NewEmisData!$B:$B, $A106, NewEmisData!$C:$C, $H106, NewEmisData!$D:$D, BB$2))</f>
        <v>1.23804824132796E-2</v>
      </c>
      <c r="BC106" s="335">
        <f>$I106*IF($G106="Pickup", SUMIFS(NewEmisData!I:I, NewEmisData!$A:$A, "Pickup", NewEmisData!$B:$B, $A106, NewEmisData!$C:$C, $H106, NewEmisData!$D:$D, BC$2), SUMIFS(NewEmisData!I:I, NewEmisData!$A:$A, "LDV", NewEmisData!$B:$B, $A106, NewEmisData!$C:$C, $H106, NewEmisData!$D:$D, BC$2))</f>
        <v>1.12963892643066E-2</v>
      </c>
      <c r="BD106" s="335">
        <f>$I106*IF($G106="Pickup", SUMIFS(NewEmisData!J:J, NewEmisData!$A:$A, "Pickup", NewEmisData!$B:$B, $A106, NewEmisData!$C:$C, $H106, NewEmisData!$D:$D, BD$2), SUMIFS(NewEmisData!J:J, NewEmisData!$A:$A, "LDV", NewEmisData!$B:$B, $A106, NewEmisData!$C:$C, $H106, NewEmisData!$D:$D, BD$2))</f>
        <v>1.03515640804413E-2</v>
      </c>
      <c r="BE106" s="335">
        <f>$I106*IF($G106="Pickup", SUMIFS(NewEmisData!K:K, NewEmisData!$A:$A, "Pickup", NewEmisData!$B:$B, $A106, NewEmisData!$C:$C, $H106, NewEmisData!$D:$D, BE$2), SUMIFS(NewEmisData!K:K, NewEmisData!$A:$A, "LDV", NewEmisData!$B:$B, $A106, NewEmisData!$C:$C, $H106, NewEmisData!$D:$D, BE$2))</f>
        <v>9.8149798035326394E-3</v>
      </c>
      <c r="BF106" s="335">
        <f>$I106*IF($G106="Pickup", SUMIFS(NewEmisData!L:L, NewEmisData!$A:$A, "Pickup", NewEmisData!$B:$B, $A106, NewEmisData!$C:$C, $H106, NewEmisData!$D:$D, BF$2), SUMIFS(NewEmisData!L:L, NewEmisData!$A:$A, "LDV", NewEmisData!$B:$B, $A106, NewEmisData!$C:$C, $H106, NewEmisData!$D:$D, BF$2))</f>
        <v>9.61190259231408E-3</v>
      </c>
      <c r="BG106" s="335">
        <f>$I106*IF($G106="Pickup", SUMIFS(NewEmisData!M:M, NewEmisData!$A:$A, "Pickup", NewEmisData!$B:$B, $A106, NewEmisData!$C:$C, $H106, NewEmisData!$D:$D, BG$2), SUMIFS(NewEmisData!M:M, NewEmisData!$A:$A, "LDV", NewEmisData!$B:$B, $A106, NewEmisData!$C:$C, $H106, NewEmisData!$D:$D, BG$2))</f>
        <v>9.5615485982077E-3</v>
      </c>
      <c r="BH106" s="335">
        <v>9.4789149915835945E-3</v>
      </c>
      <c r="BI106" s="335">
        <f>$I106*IF($G106="Pickup", SUMIFS(NewEmisData!E:E, NewEmisData!$A:$A, "Pickup", NewEmisData!$B:$B, $A106, NewEmisData!$C:$C, $H106, NewEmisData!$D:$D, BI$2), SUMIFS(NewEmisData!E:E, NewEmisData!$A:$A, "LDV", NewEmisData!$B:$B, $A106, NewEmisData!$C:$C, $H106, NewEmisData!$D:$D, BI$2))</f>
        <v>7.9565646159599703</v>
      </c>
      <c r="BJ106" s="335">
        <f>$I106*IF($G106="Pickup", SUMIFS(NewEmisData!F:F, NewEmisData!$A:$A, "Pickup", NewEmisData!$B:$B, $A106, NewEmisData!$C:$C, $H106, NewEmisData!$D:$D, BJ$2), SUMIFS(NewEmisData!F:F, NewEmisData!$A:$A, "LDV", NewEmisData!$B:$B, $A106, NewEmisData!$C:$C, $H106, NewEmisData!$D:$D, BJ$2))</f>
        <v>3.8702099021089098</v>
      </c>
      <c r="BK106" s="335">
        <f>$I106*IF($G106="Pickup", SUMIFS(NewEmisData!G:G, NewEmisData!$A:$A, "Pickup", NewEmisData!$B:$B, $A106, NewEmisData!$C:$C, $H106, NewEmisData!$D:$D, BK$2), SUMIFS(NewEmisData!G:G, NewEmisData!$A:$A, "LDV", NewEmisData!$B:$B, $A106, NewEmisData!$C:$C, $H106, NewEmisData!$D:$D, BK$2))</f>
        <v>2.7335988385504</v>
      </c>
      <c r="BL106" s="335">
        <f>$I106*IF($G106="Pickup", SUMIFS(NewEmisData!H:H, NewEmisData!$A:$A, "Pickup", NewEmisData!$B:$B, $A106, NewEmisData!$C:$C, $H106, NewEmisData!$D:$D, BL$2), SUMIFS(NewEmisData!H:H, NewEmisData!$A:$A, "LDV", NewEmisData!$B:$B, $A106, NewEmisData!$C:$C, $H106, NewEmisData!$D:$D, BL$2))</f>
        <v>2.0883869413410898</v>
      </c>
      <c r="BM106" s="335">
        <f>$I106*IF($G106="Pickup", SUMIFS(NewEmisData!I:I, NewEmisData!$A:$A, "Pickup", NewEmisData!$B:$B, $A106, NewEmisData!$C:$C, $H106, NewEmisData!$D:$D, BM$2), SUMIFS(NewEmisData!I:I, NewEmisData!$A:$A, "LDV", NewEmisData!$B:$B, $A106, NewEmisData!$C:$C, $H106, NewEmisData!$D:$D, BM$2))</f>
        <v>1.47075089091061</v>
      </c>
      <c r="BN106" s="335">
        <f>$I106*IF($G106="Pickup", SUMIFS(NewEmisData!J:J, NewEmisData!$A:$A, "Pickup", NewEmisData!$B:$B, $A106, NewEmisData!$C:$C, $H106, NewEmisData!$D:$D, BN$2), SUMIFS(NewEmisData!J:J, NewEmisData!$A:$A, "LDV", NewEmisData!$B:$B, $A106, NewEmisData!$C:$C, $H106, NewEmisData!$D:$D, BN$2))</f>
        <v>1.07685812487465</v>
      </c>
      <c r="BO106" s="335">
        <f>$I106*IF($G106="Pickup", SUMIFS(NewEmisData!K:K, NewEmisData!$A:$A, "Pickup", NewEmisData!$B:$B, $A106, NewEmisData!$C:$C, $H106, NewEmisData!$D:$D, BO$2), SUMIFS(NewEmisData!K:K, NewEmisData!$A:$A, "LDV", NewEmisData!$B:$B, $A106, NewEmisData!$C:$C, $H106, NewEmisData!$D:$D, BO$2))</f>
        <v>0.93279096708598197</v>
      </c>
      <c r="BP106" s="335">
        <f>$I106*IF($G106="Pickup", SUMIFS(NewEmisData!L:L, NewEmisData!$A:$A, "Pickup", NewEmisData!$B:$B, $A106, NewEmisData!$C:$C, $H106, NewEmisData!$D:$D, BP$2), SUMIFS(NewEmisData!L:L, NewEmisData!$A:$A, "LDV", NewEmisData!$B:$B, $A106, NewEmisData!$C:$C, $H106, NewEmisData!$D:$D, BP$2))</f>
        <v>0.90452078877762399</v>
      </c>
      <c r="BQ106" s="335">
        <f>$I106*IF($G106="Pickup", SUMIFS(NewEmisData!M:M, NewEmisData!$A:$A, "Pickup", NewEmisData!$B:$B, $A106, NewEmisData!$C:$C, $H106, NewEmisData!$D:$D, BQ$2), SUMIFS(NewEmisData!M:M, NewEmisData!$A:$A, "LDV", NewEmisData!$B:$B, $A106, NewEmisData!$C:$C, $H106, NewEmisData!$D:$D, BQ$2))</f>
        <v>0.89628145981378204</v>
      </c>
      <c r="BR106" s="335">
        <v>1.6588293829830492</v>
      </c>
      <c r="BS106" s="335">
        <f>$I106*IF($G106="Pickup", SUMIFS(NewEmisData!E:E, NewEmisData!$A:$A, "Pickup", NewEmisData!$B:$B, $A106, NewEmisData!$C:$C, $H106, NewEmisData!$D:$D, BS$2), SUMIFS(NewEmisData!E:E, NewEmisData!$A:$A, "LDV", NewEmisData!$B:$B, $A106, NewEmisData!$C:$C, $H106, NewEmisData!$D:$D, BS$2))</f>
        <v>0.72765138885249603</v>
      </c>
      <c r="BT106" s="335">
        <f>$I106*IF($G106="Pickup", SUMIFS(NewEmisData!F:F, NewEmisData!$A:$A, "Pickup", NewEmisData!$B:$B, $A106, NewEmisData!$C:$C, $H106, NewEmisData!$D:$D, BT$2), SUMIFS(NewEmisData!F:F, NewEmisData!$A:$A, "LDV", NewEmisData!$B:$B, $A106, NewEmisData!$C:$C, $H106, NewEmisData!$D:$D, BT$2))</f>
        <v>0.27522727735895502</v>
      </c>
      <c r="BU106" s="335">
        <f>$I106*IF($G106="Pickup", SUMIFS(NewEmisData!G:G, NewEmisData!$A:$A, "Pickup", NewEmisData!$B:$B, $A106, NewEmisData!$C:$C, $H106, NewEmisData!$D:$D, BU$2), SUMIFS(NewEmisData!G:G, NewEmisData!$A:$A, "LDV", NewEmisData!$B:$B, $A106, NewEmisData!$C:$C, $H106, NewEmisData!$D:$D, BU$2))</f>
        <v>0.17671155677793199</v>
      </c>
      <c r="BV106" s="335">
        <f>$I106*IF($G106="Pickup", SUMIFS(NewEmisData!H:H, NewEmisData!$A:$A, "Pickup", NewEmisData!$B:$B, $A106, NewEmisData!$C:$C, $H106, NewEmisData!$D:$D, BV$2), SUMIFS(NewEmisData!H:H, NewEmisData!$A:$A, "LDV", NewEmisData!$B:$B, $A106, NewEmisData!$C:$C, $H106, NewEmisData!$D:$D, BV$2))</f>
        <v>0.14074688174212499</v>
      </c>
      <c r="BW106" s="335">
        <f>$I106*IF($G106="Pickup", SUMIFS(NewEmisData!I:I, NewEmisData!$A:$A, "Pickup", NewEmisData!$B:$B, $A106, NewEmisData!$C:$C, $H106, NewEmisData!$D:$D, BW$2), SUMIFS(NewEmisData!I:I, NewEmisData!$A:$A, "LDV", NewEmisData!$B:$B, $A106, NewEmisData!$C:$C, $H106, NewEmisData!$D:$D, BW$2))</f>
        <v>0.108786876897298</v>
      </c>
      <c r="BX106" s="335">
        <f>$I106*IF($G106="Pickup", SUMIFS(NewEmisData!J:J, NewEmisData!$A:$A, "Pickup", NewEmisData!$B:$B, $A106, NewEmisData!$C:$C, $H106, NewEmisData!$D:$D, BX$2), SUMIFS(NewEmisData!J:J, NewEmisData!$A:$A, "LDV", NewEmisData!$B:$B, $A106, NewEmisData!$C:$C, $H106, NewEmisData!$D:$D, BX$2))</f>
        <v>8.8699698349724701E-2</v>
      </c>
      <c r="BY106" s="335">
        <f>$I106*IF($G106="Pickup", SUMIFS(NewEmisData!K:K, NewEmisData!$A:$A, "Pickup", NewEmisData!$B:$B, $A106, NewEmisData!$C:$C, $H106, NewEmisData!$D:$D, BY$2), SUMIFS(NewEmisData!K:K, NewEmisData!$A:$A, "LDV", NewEmisData!$B:$B, $A106, NewEmisData!$C:$C, $H106, NewEmisData!$D:$D, BY$2))</f>
        <v>7.9766902090939798E-2</v>
      </c>
      <c r="BZ106" s="335">
        <f>$I106*IF($G106="Pickup", SUMIFS(NewEmisData!L:L, NewEmisData!$A:$A, "Pickup", NewEmisData!$B:$B, $A106, NewEmisData!$C:$C, $H106, NewEmisData!$D:$D, BZ$2), SUMIFS(NewEmisData!L:L, NewEmisData!$A:$A, "LDV", NewEmisData!$B:$B, $A106, NewEmisData!$C:$C, $H106, NewEmisData!$D:$D, BZ$2))</f>
        <v>7.7681525191979198E-2</v>
      </c>
      <c r="CA106" s="335">
        <f>$I106*IF($G106="Pickup", SUMIFS(NewEmisData!M:M, NewEmisData!$A:$A, "Pickup", NewEmisData!$B:$B, $A106, NewEmisData!$C:$C, $H106, NewEmisData!$D:$D, CA$2), SUMIFS(NewEmisData!M:M, NewEmisData!$A:$A, "LDV", NewEmisData!$B:$B, $A106, NewEmisData!$C:$C, $H106, NewEmisData!$D:$D, CA$2))</f>
        <v>7.6973771730261001E-2</v>
      </c>
      <c r="CB106" s="335">
        <v>0.10573121882292051</v>
      </c>
      <c r="CC106" s="335">
        <f>$I106*IF($G106="Pickup", SUMIFS(NewEmisData!E:E, NewEmisData!$A:$A, "Pickup", NewEmisData!$B:$B, $A106, NewEmisData!$C:$C, $H106, NewEmisData!$D:$D, CC$2), SUMIFS(NewEmisData!E:E, NewEmisData!$A:$A, "LDV", NewEmisData!$B:$B, $A106, NewEmisData!$C:$C, $H106, NewEmisData!$D:$D, CC$2))</f>
        <v>4.4698091592695097E-2</v>
      </c>
      <c r="CD106" s="335">
        <f>$I106*IF($G106="Pickup", SUMIFS(NewEmisData!F:F, NewEmisData!$A:$A, "Pickup", NewEmisData!$B:$B, $A106, NewEmisData!$C:$C, $H106, NewEmisData!$D:$D, CD$2), SUMIFS(NewEmisData!F:F, NewEmisData!$A:$A, "LDV", NewEmisData!$B:$B, $A106, NewEmisData!$C:$C, $H106, NewEmisData!$D:$D, CD$2))</f>
        <v>2.7795500568958399E-2</v>
      </c>
      <c r="CE106" s="335">
        <f>$I106*IF($G106="Pickup", SUMIFS(NewEmisData!G:G, NewEmisData!$A:$A, "Pickup", NewEmisData!$B:$B, $A106, NewEmisData!$C:$C, $H106, NewEmisData!$D:$D, CE$2), SUMIFS(NewEmisData!G:G, NewEmisData!$A:$A, "LDV", NewEmisData!$B:$B, $A106, NewEmisData!$C:$C, $H106, NewEmisData!$D:$D, CE$2))</f>
        <v>2.5530115420681499E-2</v>
      </c>
      <c r="CF106" s="335">
        <f>$I106*IF($G106="Pickup", SUMIFS(NewEmisData!H:H, NewEmisData!$A:$A, "Pickup", NewEmisData!$B:$B, $A106, NewEmisData!$C:$C, $H106, NewEmisData!$D:$D, CF$2), SUMIFS(NewEmisData!H:H, NewEmisData!$A:$A, "LDV", NewEmisData!$B:$B, $A106, NewEmisData!$C:$C, $H106, NewEmisData!$D:$D, CF$2))</f>
        <v>2.4729068202491999E-2</v>
      </c>
      <c r="CG106" s="335">
        <f>$I106*IF($G106="Pickup", SUMIFS(NewEmisData!I:I, NewEmisData!$A:$A, "Pickup", NewEmisData!$B:$B, $A106, NewEmisData!$C:$C, $H106, NewEmisData!$D:$D, CG$2), SUMIFS(NewEmisData!I:I, NewEmisData!$A:$A, "LDV", NewEmisData!$B:$B, $A106, NewEmisData!$C:$C, $H106, NewEmisData!$D:$D, CG$2))</f>
        <v>2.45663123894986E-2</v>
      </c>
      <c r="CH106" s="335">
        <f>$I106*IF($G106="Pickup", SUMIFS(NewEmisData!J:J, NewEmisData!$A:$A, "Pickup", NewEmisData!$B:$B, $A106, NewEmisData!$C:$C, $H106, NewEmisData!$D:$D, CH$2), SUMIFS(NewEmisData!J:J, NewEmisData!$A:$A, "LDV", NewEmisData!$B:$B, $A106, NewEmisData!$C:$C, $H106, NewEmisData!$D:$D, CH$2))</f>
        <v>2.44661179940012E-2</v>
      </c>
      <c r="CI106" s="335">
        <f>$I106*IF($G106="Pickup", SUMIFS(NewEmisData!K:K, NewEmisData!$A:$A, "Pickup", NewEmisData!$B:$B, $A106, NewEmisData!$C:$C, $H106, NewEmisData!$D:$D, CI$2), SUMIFS(NewEmisData!K:K, NewEmisData!$A:$A, "LDV", NewEmisData!$B:$B, $A106, NewEmisData!$C:$C, $H106, NewEmisData!$D:$D, CI$2))</f>
        <v>2.4463818178602499E-2</v>
      </c>
      <c r="CJ106" s="335">
        <f>$I106*IF($G106="Pickup", SUMIFS(NewEmisData!L:L, NewEmisData!$A:$A, "Pickup", NewEmisData!$B:$B, $A106, NewEmisData!$C:$C, $H106, NewEmisData!$D:$D, CJ$2), SUMIFS(NewEmisData!L:L, NewEmisData!$A:$A, "LDV", NewEmisData!$B:$B, $A106, NewEmisData!$C:$C, $H106, NewEmisData!$D:$D, CJ$2))</f>
        <v>2.4464059869155001E-2</v>
      </c>
      <c r="CK106" s="335">
        <f>$I106*IF($G106="Pickup", SUMIFS(NewEmisData!M:M, NewEmisData!$A:$A, "Pickup", NewEmisData!$B:$B, $A106, NewEmisData!$C:$C, $H106, NewEmisData!$D:$D, CK$2), SUMIFS(NewEmisData!M:M, NewEmisData!$A:$A, "LDV", NewEmisData!$B:$B, $A106, NewEmisData!$C:$C, $H106, NewEmisData!$D:$D, CK$2))</f>
        <v>2.44639179462426E-2</v>
      </c>
      <c r="CL106" s="335">
        <v>2.2881070645398207E-2</v>
      </c>
      <c r="CM106" s="335">
        <f>$I106*IF($G106="Pickup", SUMIFS(NewEmisData!E:E, NewEmisData!$A:$A, "Pickup", NewEmisData!$B:$B, $A106, NewEmisData!$C:$C, $H106, NewEmisData!$D:$D, CM$2), SUMIFS(NewEmisData!E:E, NewEmisData!$A:$A, "LDV", NewEmisData!$B:$B, $A106, NewEmisData!$C:$C, $H106, NewEmisData!$D:$D, CM$2))</f>
        <v>3.03650059727909E-2</v>
      </c>
      <c r="CN106" s="335">
        <f>$I106*IF($G106="Pickup", SUMIFS(NewEmisData!F:F, NewEmisData!$A:$A, "Pickup", NewEmisData!$B:$B, $A106, NewEmisData!$C:$C, $H106, NewEmisData!$D:$D, CN$2), SUMIFS(NewEmisData!F:F, NewEmisData!$A:$A, "LDV", NewEmisData!$B:$B, $A106, NewEmisData!$C:$C, $H106, NewEmisData!$D:$D, CN$2))</f>
        <v>1.4082255195084201E-2</v>
      </c>
      <c r="CO106" s="335">
        <f>$I106*IF($G106="Pickup", SUMIFS(NewEmisData!G:G, NewEmisData!$A:$A, "Pickup", NewEmisData!$B:$B, $A106, NewEmisData!$C:$C, $H106, NewEmisData!$D:$D, CO$2), SUMIFS(NewEmisData!G:G, NewEmisData!$A:$A, "LDV", NewEmisData!$B:$B, $A106, NewEmisData!$C:$C, $H106, NewEmisData!$D:$D, CO$2))</f>
        <v>1.02501392291264E-2</v>
      </c>
      <c r="CP106" s="335">
        <f>$I106*IF($G106="Pickup", SUMIFS(NewEmisData!H:H, NewEmisData!$A:$A, "Pickup", NewEmisData!$B:$B, $A106, NewEmisData!$C:$C, $H106, NewEmisData!$D:$D, CP$2), SUMIFS(NewEmisData!H:H, NewEmisData!$A:$A, "LDV", NewEmisData!$B:$B, $A106, NewEmisData!$C:$C, $H106, NewEmisData!$D:$D, CP$2))</f>
        <v>8.4672860842590798E-3</v>
      </c>
      <c r="CQ106" s="335">
        <f>$I106*IF($G106="Pickup", SUMIFS(NewEmisData!I:I, NewEmisData!$A:$A, "Pickup", NewEmisData!$B:$B, $A106, NewEmisData!$C:$C, $H106, NewEmisData!$D:$D, CQ$2), SUMIFS(NewEmisData!I:I, NewEmisData!$A:$A, "LDV", NewEmisData!$B:$B, $A106, NewEmisData!$C:$C, $H106, NewEmisData!$D:$D, CQ$2))</f>
        <v>7.8971225513288796E-3</v>
      </c>
      <c r="CR106" s="335">
        <f>$I106*IF($G106="Pickup", SUMIFS(NewEmisData!J:J, NewEmisData!$A:$A, "Pickup", NewEmisData!$B:$B, $A106, NewEmisData!$C:$C, $H106, NewEmisData!$D:$D, CR$2), SUMIFS(NewEmisData!J:J, NewEmisData!$A:$A, "LDV", NewEmisData!$B:$B, $A106, NewEmisData!$C:$C, $H106, NewEmisData!$D:$D, CR$2))</f>
        <v>7.74471118736339E-3</v>
      </c>
      <c r="CS106" s="335">
        <f>$I106*IF($G106="Pickup", SUMIFS(NewEmisData!K:K, NewEmisData!$A:$A, "Pickup", NewEmisData!$B:$B, $A106, NewEmisData!$C:$C, $H106, NewEmisData!$D:$D, CS$2), SUMIFS(NewEmisData!K:K, NewEmisData!$A:$A, "LDV", NewEmisData!$B:$B, $A106, NewEmisData!$C:$C, $H106, NewEmisData!$D:$D, CS$2))</f>
        <v>7.7309583747445501E-3</v>
      </c>
      <c r="CT106" s="335">
        <f>$I106*IF($G106="Pickup", SUMIFS(NewEmisData!L:L, NewEmisData!$A:$A, "Pickup", NewEmisData!$B:$B, $A106, NewEmisData!$C:$C, $H106, NewEmisData!$D:$D, CT$2), SUMIFS(NewEmisData!L:L, NewEmisData!$A:$A, "LDV", NewEmisData!$B:$B, $A106, NewEmisData!$C:$C, $H106, NewEmisData!$D:$D, CT$2))</f>
        <v>7.7212921450181696E-3</v>
      </c>
      <c r="CU106" s="335">
        <f>$I106*IF($G106="Pickup", SUMIFS(NewEmisData!M:M, NewEmisData!$A:$A, "Pickup", NewEmisData!$B:$B, $A106, NewEmisData!$C:$C, $H106, NewEmisData!$D:$D, CU$2), SUMIFS(NewEmisData!M:M, NewEmisData!$A:$A, "LDV", NewEmisData!$B:$B, $A106, NewEmisData!$C:$C, $H106, NewEmisData!$D:$D, CU$2))</f>
        <v>7.7211798207146498E-3</v>
      </c>
      <c r="CV106" s="335">
        <v>6.9734009009235556E-3</v>
      </c>
      <c r="CW106" s="335">
        <v>4.0498104655261064E-3</v>
      </c>
      <c r="CX106" s="335">
        <v>2.5030350838759993E-3</v>
      </c>
      <c r="CY106" s="335">
        <v>2.1151214403419519E-3</v>
      </c>
      <c r="CZ106" s="335">
        <v>1.7489979687569375E-3</v>
      </c>
      <c r="DA106" s="335">
        <v>1.340486996695321E-3</v>
      </c>
      <c r="DB106" s="335">
        <v>1.0553769116342638E-3</v>
      </c>
      <c r="DC106" s="335">
        <v>1.0132227560056145E-3</v>
      </c>
      <c r="DD106" s="335">
        <v>1.0003159541004489E-3</v>
      </c>
      <c r="DE106" s="335">
        <v>9.9860782000699166E-4</v>
      </c>
      <c r="DF106" s="335">
        <v>9.9860782000699166E-4</v>
      </c>
      <c r="DG106" s="335">
        <f>$I106*IF($G106="Pickup", SUMIFS(NewEmisData!E:E, NewEmisData!$A:$A, "Pickup", NewEmisData!$B:$B, $A106, NewEmisData!$C:$C, $H106, NewEmisData!$D:$D, DG$2), SUMIFS(NewEmisData!E:E, NewEmisData!$A:$A, "LDV", NewEmisData!$B:$B, $A106, NewEmisData!$C:$C, $H106, NewEmisData!$D:$D, DG$2))</f>
        <v>0</v>
      </c>
      <c r="DH106" s="335">
        <f>$I106*IF($G106="Pickup", SUMIFS(NewEmisData!F:F, NewEmisData!$A:$A, "Pickup", NewEmisData!$B:$B, $A106, NewEmisData!$C:$C, $H106, NewEmisData!$D:$D, DH$2), SUMIFS(NewEmisData!F:F, NewEmisData!$A:$A, "LDV", NewEmisData!$B:$B, $A106, NewEmisData!$C:$C, $H106, NewEmisData!$D:$D, DH$2))</f>
        <v>0</v>
      </c>
      <c r="DI106" s="335">
        <f>$I106*IF($G106="Pickup", SUMIFS(NewEmisData!G:G, NewEmisData!$A:$A, "Pickup", NewEmisData!$B:$B, $A106, NewEmisData!$C:$C, $H106, NewEmisData!$D:$D, DI$2), SUMIFS(NewEmisData!G:G, NewEmisData!$A:$A, "LDV", NewEmisData!$B:$B, $A106, NewEmisData!$C:$C, $H106, NewEmisData!$D:$D, DI$2))</f>
        <v>0</v>
      </c>
      <c r="DJ106" s="335">
        <f>$I106*IF($G106="Pickup", SUMIFS(NewEmisData!H:H, NewEmisData!$A:$A, "Pickup", NewEmisData!$B:$B, $A106, NewEmisData!$C:$C, $H106, NewEmisData!$D:$D, DJ$2), SUMIFS(NewEmisData!H:H, NewEmisData!$A:$A, "LDV", NewEmisData!$B:$B, $A106, NewEmisData!$C:$C, $H106, NewEmisData!$D:$D, DJ$2))</f>
        <v>0</v>
      </c>
      <c r="DK106" s="335">
        <f>$I106*IF($G106="Pickup", SUMIFS(NewEmisData!I:I, NewEmisData!$A:$A, "Pickup", NewEmisData!$B:$B, $A106, NewEmisData!$C:$C, $H106, NewEmisData!$D:$D, DK$2), SUMIFS(NewEmisData!I:I, NewEmisData!$A:$A, "LDV", NewEmisData!$B:$B, $A106, NewEmisData!$C:$C, $H106, NewEmisData!$D:$D, DK$2))</f>
        <v>0</v>
      </c>
      <c r="DL106" s="335">
        <f>$I106*IF($G106="Pickup", SUMIFS(NewEmisData!J:J, NewEmisData!$A:$A, "Pickup", NewEmisData!$B:$B, $A106, NewEmisData!$C:$C, $H106, NewEmisData!$D:$D, DL$2), SUMIFS(NewEmisData!J:J, NewEmisData!$A:$A, "LDV", NewEmisData!$B:$B, $A106, NewEmisData!$C:$C, $H106, NewEmisData!$D:$D, DL$2))</f>
        <v>0</v>
      </c>
      <c r="DM106" s="335">
        <f>$I106*IF($G106="Pickup", SUMIFS(NewEmisData!K:K, NewEmisData!$A:$A, "Pickup", NewEmisData!$B:$B, $A106, NewEmisData!$C:$C, $H106, NewEmisData!$D:$D, DM$2), SUMIFS(NewEmisData!K:K, NewEmisData!$A:$A, "LDV", NewEmisData!$B:$B, $A106, NewEmisData!$C:$C, $H106, NewEmisData!$D:$D, DM$2))</f>
        <v>0</v>
      </c>
      <c r="DN106" s="335">
        <f>$I106*IF($G106="Pickup", SUMIFS(NewEmisData!L:L, NewEmisData!$A:$A, "Pickup", NewEmisData!$B:$B, $A106, NewEmisData!$C:$C, $H106, NewEmisData!$D:$D, DN$2), SUMIFS(NewEmisData!L:L, NewEmisData!$A:$A, "LDV", NewEmisData!$B:$B, $A106, NewEmisData!$C:$C, $H106, NewEmisData!$D:$D, DN$2))</f>
        <v>0</v>
      </c>
      <c r="DO106" s="335">
        <f>$I106*IF($G106="Pickup", SUMIFS(NewEmisData!M:M, NewEmisData!$A:$A, "Pickup", NewEmisData!$B:$B, $A106, NewEmisData!$C:$C, $H106, NewEmisData!$D:$D, DO$2), SUMIFS(NewEmisData!M:M, NewEmisData!$A:$A, "LDV", NewEmisData!$B:$B, $A106, NewEmisData!$C:$C, $H106, NewEmisData!$D:$D, DO$2))</f>
        <v>0</v>
      </c>
      <c r="DP106" s="335">
        <v>2.023129771030282E-3</v>
      </c>
      <c r="DQ106" s="335">
        <f>$I106*IF($G106="Pickup", SUMIFS(NewEmisData!E:E, NewEmisData!$A:$A, "Pickup", NewEmisData!$B:$B, $A106, NewEmisData!$C:$C, $H106, NewEmisData!$D:$D, DQ$2), SUMIFS(NewEmisData!E:E, NewEmisData!$A:$A, "LDV", NewEmisData!$B:$B, $A106, NewEmisData!$C:$C, $H106, NewEmisData!$D:$D, DQ$2))</f>
        <v>2.4719955118713801E-2</v>
      </c>
      <c r="DR106" s="335">
        <f>$I106*IF($G106="Pickup", SUMIFS(NewEmisData!F:F, NewEmisData!$A:$A, "Pickup", NewEmisData!$B:$B, $A106, NewEmisData!$C:$C, $H106, NewEmisData!$D:$D, DR$2), SUMIFS(NewEmisData!F:F, NewEmisData!$A:$A, "LDV", NewEmisData!$B:$B, $A106, NewEmisData!$C:$C, $H106, NewEmisData!$D:$D, DR$2))</f>
        <v>1.1661513599851301E-2</v>
      </c>
      <c r="DS106" s="335">
        <f>$I106*IF($G106="Pickup", SUMIFS(NewEmisData!G:G, NewEmisData!$A:$A, "Pickup", NewEmisData!$B:$B, $A106, NewEmisData!$C:$C, $H106, NewEmisData!$D:$D, DS$2), SUMIFS(NewEmisData!G:G, NewEmisData!$A:$A, "LDV", NewEmisData!$B:$B, $A106, NewEmisData!$C:$C, $H106, NewEmisData!$D:$D, DS$2))</f>
        <v>7.8709608571459096E-3</v>
      </c>
      <c r="DT106" s="335">
        <f>$I106*IF($G106="Pickup", SUMIFS(NewEmisData!H:H, NewEmisData!$A:$A, "Pickup", NewEmisData!$B:$B, $A106, NewEmisData!$C:$C, $H106, NewEmisData!$D:$D, DT$2), SUMIFS(NewEmisData!H:H, NewEmisData!$A:$A, "LDV", NewEmisData!$B:$B, $A106, NewEmisData!$C:$C, $H106, NewEmisData!$D:$D, DT$2))</f>
        <v>5.8339351334527802E-3</v>
      </c>
      <c r="DU106" s="335">
        <f>$I106*IF($G106="Pickup", SUMIFS(NewEmisData!I:I, NewEmisData!$A:$A, "Pickup", NewEmisData!$B:$B, $A106, NewEmisData!$C:$C, $H106, NewEmisData!$D:$D, DU$2), SUMIFS(NewEmisData!I:I, NewEmisData!$A:$A, "LDV", NewEmisData!$B:$B, $A106, NewEmisData!$C:$C, $H106, NewEmisData!$D:$D, DU$2))</f>
        <v>4.3766981897469699E-3</v>
      </c>
      <c r="DV106" s="335">
        <f>$I106*IF($G106="Pickup", SUMIFS(NewEmisData!J:J, NewEmisData!$A:$A, "Pickup", NewEmisData!$B:$B, $A106, NewEmisData!$C:$C, $H106, NewEmisData!$D:$D, DV$2), SUMIFS(NewEmisData!J:J, NewEmisData!$A:$A, "LDV", NewEmisData!$B:$B, $A106, NewEmisData!$C:$C, $H106, NewEmisData!$D:$D, DV$2))</f>
        <v>3.5528104359983199E-3</v>
      </c>
      <c r="DW106" s="335">
        <f>$I106*IF($G106="Pickup", SUMIFS(NewEmisData!K:K, NewEmisData!$A:$A, "Pickup", NewEmisData!$B:$B, $A106, NewEmisData!$C:$C, $H106, NewEmisData!$D:$D, DW$2), SUMIFS(NewEmisData!K:K, NewEmisData!$A:$A, "LDV", NewEmisData!$B:$B, $A106, NewEmisData!$C:$C, $H106, NewEmisData!$D:$D, DW$2))</f>
        <v>3.22504897123442E-3</v>
      </c>
      <c r="DX106" s="335">
        <f>$I106*IF($G106="Pickup", SUMIFS(NewEmisData!L:L, NewEmisData!$A:$A, "Pickup", NewEmisData!$B:$B, $A106, NewEmisData!$C:$C, $H106, NewEmisData!$D:$D, DX$2), SUMIFS(NewEmisData!L:L, NewEmisData!$A:$A, "LDV", NewEmisData!$B:$B, $A106, NewEmisData!$C:$C, $H106, NewEmisData!$D:$D, DX$2))</f>
        <v>3.1599803429776798E-3</v>
      </c>
      <c r="DY106" s="335">
        <f>$I106*IF($G106="Pickup", SUMIFS(NewEmisData!M:M, NewEmisData!$A:$A, "Pickup", NewEmisData!$B:$B, $A106, NewEmisData!$C:$C, $H106, NewEmisData!$D:$D, DY$2), SUMIFS(NewEmisData!M:M, NewEmisData!$A:$A, "LDV", NewEmisData!$B:$B, $A106, NewEmisData!$C:$C, $H106, NewEmisData!$D:$D, DY$2))</f>
        <v>3.14346479961037E-3</v>
      </c>
      <c r="DZ106" s="335">
        <v>5.594489642908501E-3</v>
      </c>
      <c r="EA106" s="335">
        <f t="shared" si="118"/>
        <v>597.33559757265004</v>
      </c>
      <c r="EB106" s="335">
        <f t="shared" si="119"/>
        <v>553.28127212576896</v>
      </c>
      <c r="EC106" s="335">
        <f t="shared" si="120"/>
        <v>493.82406756493799</v>
      </c>
      <c r="ED106" s="335">
        <f t="shared" si="121"/>
        <v>412.98439479110601</v>
      </c>
      <c r="EE106" s="335">
        <f t="shared" si="122"/>
        <v>361.12439946055099</v>
      </c>
      <c r="EF106" s="335">
        <f t="shared" si="123"/>
        <v>334.85995891651203</v>
      </c>
      <c r="EG106" s="335">
        <f t="shared" si="124"/>
        <v>323.34611754862402</v>
      </c>
      <c r="EH106" s="335">
        <f t="shared" si="125"/>
        <v>320.96738270464499</v>
      </c>
      <c r="EI106" s="335">
        <f t="shared" si="126"/>
        <v>320.59740368618702</v>
      </c>
      <c r="EJ106" s="335">
        <f t="shared" si="127"/>
        <v>0.27672218065037407</v>
      </c>
      <c r="EK106" s="335">
        <f t="shared" si="128"/>
        <v>1.1576605941285101</v>
      </c>
      <c r="EL106" s="335">
        <f t="shared" si="129"/>
        <v>0.37657543091819101</v>
      </c>
      <c r="EM106" s="335">
        <f t="shared" si="130"/>
        <v>0.200631007186098</v>
      </c>
      <c r="EN106" s="335">
        <f t="shared" si="131"/>
        <v>0.130138169147933</v>
      </c>
      <c r="EO106" s="335">
        <f t="shared" si="132"/>
        <v>8.7384287154233006E-2</v>
      </c>
      <c r="EP106" s="335">
        <f t="shared" si="133"/>
        <v>5.9391933302032802E-2</v>
      </c>
      <c r="EQ106" s="335">
        <f t="shared" si="134"/>
        <v>4.8180846872995502E-2</v>
      </c>
      <c r="ER106" s="335">
        <f t="shared" si="135"/>
        <v>4.5998445887843901E-2</v>
      </c>
      <c r="ES106" s="335">
        <f t="shared" si="136"/>
        <v>4.5463770278463003E-2</v>
      </c>
      <c r="ET106" s="335">
        <f t="shared" si="137"/>
        <v>6.1988464688476796E-2</v>
      </c>
      <c r="EU106" s="335">
        <f t="shared" si="138"/>
        <v>1.0335998327469099E-2</v>
      </c>
      <c r="EV106" s="335">
        <f t="shared" si="139"/>
        <v>9.5737115204566903E-3</v>
      </c>
      <c r="EW106" s="335">
        <f t="shared" si="140"/>
        <v>7.0841642304725503E-3</v>
      </c>
      <c r="EX106" s="335">
        <f t="shared" si="141"/>
        <v>5.9244730772948402E-3</v>
      </c>
      <c r="EY106" s="335">
        <f t="shared" si="142"/>
        <v>5.1805148263819496E-3</v>
      </c>
      <c r="EZ106" s="335">
        <f t="shared" si="143"/>
        <v>4.8037413964933202E-3</v>
      </c>
      <c r="FA106" s="335">
        <f t="shared" si="144"/>
        <v>4.6385693545218003E-3</v>
      </c>
      <c r="FB106" s="335">
        <f t="shared" si="145"/>
        <v>4.6044395711825996E-3</v>
      </c>
      <c r="FC106" s="335">
        <f t="shared" si="146"/>
        <v>4.5991353866608299E-3</v>
      </c>
      <c r="FD106" s="335">
        <f t="shared" si="147"/>
        <v>1.7442083422488778E-3</v>
      </c>
      <c r="FE106" s="335">
        <f t="shared" si="148"/>
        <v>7.1069962611333096E-2</v>
      </c>
      <c r="FF106" s="335">
        <f t="shared" si="149"/>
        <v>6.7310649866491198E-2</v>
      </c>
      <c r="FG106" s="335">
        <f t="shared" si="150"/>
        <v>6.7628560391991902E-2</v>
      </c>
      <c r="FH106" s="335">
        <f t="shared" si="151"/>
        <v>6.6559280493503098E-2</v>
      </c>
      <c r="FI106" s="335">
        <f t="shared" si="152"/>
        <v>6.53360817606774E-2</v>
      </c>
      <c r="FJ106" s="335">
        <f t="shared" si="153"/>
        <v>6.4268763456515193E-2</v>
      </c>
      <c r="FK106" s="335">
        <f t="shared" si="154"/>
        <v>6.3662257235357594E-2</v>
      </c>
      <c r="FL106" s="335">
        <f t="shared" si="155"/>
        <v>6.3432754124854704E-2</v>
      </c>
      <c r="FM106" s="335">
        <f t="shared" si="156"/>
        <v>6.3375800941285698E-2</v>
      </c>
      <c r="FN106" s="335">
        <f t="shared" si="157"/>
        <v>4.7629366333098749E-2</v>
      </c>
      <c r="FO106" s="335">
        <f t="shared" si="158"/>
        <v>1.7564038794035501E-2</v>
      </c>
      <c r="FP106" s="335">
        <f t="shared" si="159"/>
        <v>1.42365442689367E-2</v>
      </c>
      <c r="FQ106" s="335">
        <f t="shared" si="160"/>
        <v>1.3329065525325E-2</v>
      </c>
      <c r="FR106" s="335">
        <f t="shared" si="161"/>
        <v>1.23804824132796E-2</v>
      </c>
      <c r="FS106" s="335">
        <f t="shared" si="162"/>
        <v>1.12963892643066E-2</v>
      </c>
      <c r="FT106" s="335">
        <f t="shared" si="163"/>
        <v>1.03515640804413E-2</v>
      </c>
      <c r="FU106" s="335">
        <f t="shared" si="164"/>
        <v>9.8149798035326394E-3</v>
      </c>
      <c r="FV106" s="335">
        <f t="shared" si="165"/>
        <v>9.61190259231408E-3</v>
      </c>
      <c r="FW106" s="335">
        <f t="shared" si="166"/>
        <v>9.5615485982077E-3</v>
      </c>
      <c r="FX106" s="335">
        <f t="shared" si="167"/>
        <v>9.4789149915835945E-3</v>
      </c>
    </row>
    <row r="107" spans="1:180" x14ac:dyDescent="0.2">
      <c r="A107" s="305" t="str">
        <f>_xlfn.CONCAT(IF(LEFT(TRIM(A106),1)="*", "*R", "R"), 1+RIGHT(TRIM(A106),1))</f>
        <v>R4</v>
      </c>
      <c r="B107" s="305" t="str">
        <f t="shared" si="199"/>
        <v>TLGPHEV15</v>
      </c>
      <c r="C107" s="305" t="str">
        <f t="shared" si="200"/>
        <v>TL.GSL.P.HEV.2015</v>
      </c>
      <c r="D107" s="301" t="str">
        <f t="shared" si="201"/>
        <v>bn-vmt, bn-vmt/a</v>
      </c>
      <c r="E107" s="301" t="str">
        <f t="shared" si="202"/>
        <v>TLGSL</v>
      </c>
      <c r="F107" s="301" t="str">
        <f t="shared" si="203"/>
        <v>TL</v>
      </c>
      <c r="G107" s="315" t="s">
        <v>820</v>
      </c>
      <c r="H107" s="315" t="s">
        <v>814</v>
      </c>
      <c r="I107" s="320">
        <v>1</v>
      </c>
      <c r="J107" s="315" t="str">
        <f t="shared" si="168"/>
        <v>Pickup-GSL</v>
      </c>
      <c r="K107" s="335">
        <f>$I107*IF($G107="Pickup", SUMIFS(NewEmisData!E:E, NewEmisData!$A:$A, "Pickup", NewEmisData!$B:$B, $A107, NewEmisData!$C:$C, $H107, NewEmisData!$D:$D, K$2), SUMIFS(NewEmisData!E:E, NewEmisData!$A:$A, "LDV", NewEmisData!$B:$B, $A107, NewEmisData!$C:$C, $H107, NewEmisData!$D:$D, K$2))</f>
        <v>809.18625562190198</v>
      </c>
      <c r="L107" s="335">
        <f>$I107*IF($G107="Pickup", SUMIFS(NewEmisData!F:F, NewEmisData!$A:$A, "Pickup", NewEmisData!$B:$B, $A107, NewEmisData!$C:$C, $H107, NewEmisData!$D:$D, L$2), SUMIFS(NewEmisData!F:F, NewEmisData!$A:$A, "LDV", NewEmisData!$B:$B, $A107, NewEmisData!$C:$C, $H107, NewEmisData!$D:$D, L$2))</f>
        <v>717.37917726989394</v>
      </c>
      <c r="M107" s="335">
        <f>$I107*IF($G107="Pickup", SUMIFS(NewEmisData!G:G, NewEmisData!$A:$A, "Pickup", NewEmisData!$B:$B, $A107, NewEmisData!$C:$C, $H107, NewEmisData!$D:$D, M$2), SUMIFS(NewEmisData!G:G, NewEmisData!$A:$A, "LDV", NewEmisData!$B:$B, $A107, NewEmisData!$C:$C, $H107, NewEmisData!$D:$D, M$2))</f>
        <v>565.23600524957101</v>
      </c>
      <c r="N107" s="335">
        <f>$I107*IF($G107="Pickup", SUMIFS(NewEmisData!H:H, NewEmisData!$A:$A, "Pickup", NewEmisData!$B:$B, $A107, NewEmisData!$C:$C, $H107, NewEmisData!$D:$D, N$2), SUMIFS(NewEmisData!H:H, NewEmisData!$A:$A, "LDV", NewEmisData!$B:$B, $A107, NewEmisData!$C:$C, $H107, NewEmisData!$D:$D, N$2))</f>
        <v>472.41891643346997</v>
      </c>
      <c r="O107" s="335">
        <f>$I107*IF($G107="Pickup", SUMIFS(NewEmisData!I:I, NewEmisData!$A:$A, "Pickup", NewEmisData!$B:$B, $A107, NewEmisData!$C:$C, $H107, NewEmisData!$D:$D, O$2), SUMIFS(NewEmisData!I:I, NewEmisData!$A:$A, "LDV", NewEmisData!$B:$B, $A107, NewEmisData!$C:$C, $H107, NewEmisData!$D:$D, O$2))</f>
        <v>412.86398479136801</v>
      </c>
      <c r="P107" s="335">
        <f>$I107*IF($G107="Pickup", SUMIFS(NewEmisData!J:J, NewEmisData!$A:$A, "Pickup", NewEmisData!$B:$B, $A107, NewEmisData!$C:$C, $H107, NewEmisData!$D:$D, P$2), SUMIFS(NewEmisData!J:J, NewEmisData!$A:$A, "LDV", NewEmisData!$B:$B, $A107, NewEmisData!$C:$C, $H107, NewEmisData!$D:$D, P$2))</f>
        <v>382.70335541305002</v>
      </c>
      <c r="Q107" s="335">
        <f>$I107*IF($G107="Pickup", SUMIFS(NewEmisData!K:K, NewEmisData!$A:$A, "Pickup", NewEmisData!$B:$B, $A107, NewEmisData!$C:$C, $H107, NewEmisData!$D:$D, Q$2), SUMIFS(NewEmisData!K:K, NewEmisData!$A:$A, "LDV", NewEmisData!$B:$B, $A107, NewEmisData!$C:$C, $H107, NewEmisData!$D:$D, Q$2))</f>
        <v>369.486844409941</v>
      </c>
      <c r="R107" s="335">
        <f>$I107*IF($G107="Pickup", SUMIFS(NewEmisData!L:L, NewEmisData!$A:$A, "Pickup", NewEmisData!$B:$B, $A107, NewEmisData!$C:$C, $H107, NewEmisData!$D:$D, R$2), SUMIFS(NewEmisData!L:L, NewEmisData!$A:$A, "LDV", NewEmisData!$B:$B, $A107, NewEmisData!$C:$C, $H107, NewEmisData!$D:$D, R$2))</f>
        <v>366.75951772725199</v>
      </c>
      <c r="S107" s="335">
        <f>$I107*IF($G107="Pickup", SUMIFS(NewEmisData!M:M, NewEmisData!$A:$A, "Pickup", NewEmisData!$B:$B, $A107, NewEmisData!$C:$C, $H107, NewEmisData!$D:$D, S$2), SUMIFS(NewEmisData!M:M, NewEmisData!$A:$A, "LDV", NewEmisData!$B:$B, $A107, NewEmisData!$C:$C, $H107, NewEmisData!$D:$D, S$2))</f>
        <v>366.33687885587801</v>
      </c>
      <c r="T107" s="335">
        <v>0.27672218065037407</v>
      </c>
      <c r="U107" s="335">
        <f>$I107*IF($G107="Pickup", SUMIFS(NewEmisData!E:E, NewEmisData!$A:$A, "Pickup", NewEmisData!$B:$B, $A107, NewEmisData!$C:$C, $H107, NewEmisData!$D:$D, U$2), SUMIFS(NewEmisData!E:E, NewEmisData!$A:$A, "LDV", NewEmisData!$B:$B, $A107, NewEmisData!$C:$C, $H107, NewEmisData!$D:$D, U$2))</f>
        <v>1.00256458087036</v>
      </c>
      <c r="V107" s="335">
        <f>$I107*IF($G107="Pickup", SUMIFS(NewEmisData!F:F, NewEmisData!$A:$A, "Pickup", NewEmisData!$B:$B, $A107, NewEmisData!$C:$C, $H107, NewEmisData!$D:$D, V$2), SUMIFS(NewEmisData!F:F, NewEmisData!$A:$A, "LDV", NewEmisData!$B:$B, $A107, NewEmisData!$C:$C, $H107, NewEmisData!$D:$D, V$2))</f>
        <v>0.39560747527751999</v>
      </c>
      <c r="W107" s="335">
        <f>$I107*IF($G107="Pickup", SUMIFS(NewEmisData!G:G, NewEmisData!$A:$A, "Pickup", NewEmisData!$B:$B, $A107, NewEmisData!$C:$C, $H107, NewEmisData!$D:$D, W$2), SUMIFS(NewEmisData!G:G, NewEmisData!$A:$A, "LDV", NewEmisData!$B:$B, $A107, NewEmisData!$C:$C, $H107, NewEmisData!$D:$D, W$2))</f>
        <v>0.19159818828877601</v>
      </c>
      <c r="X107" s="335">
        <f>$I107*IF($G107="Pickup", SUMIFS(NewEmisData!H:H, NewEmisData!$A:$A, "Pickup", NewEmisData!$B:$B, $A107, NewEmisData!$C:$C, $H107, NewEmisData!$D:$D, X$2), SUMIFS(NewEmisData!H:H, NewEmisData!$A:$A, "LDV", NewEmisData!$B:$B, $A107, NewEmisData!$C:$C, $H107, NewEmisData!$D:$D, X$2))</f>
        <v>0.12217599625012</v>
      </c>
      <c r="Y107" s="335">
        <f>$I107*IF($G107="Pickup", SUMIFS(NewEmisData!I:I, NewEmisData!$A:$A, "Pickup", NewEmisData!$B:$B, $A107, NewEmisData!$C:$C, $H107, NewEmisData!$D:$D, Y$2), SUMIFS(NewEmisData!I:I, NewEmisData!$A:$A, "LDV", NewEmisData!$B:$B, $A107, NewEmisData!$C:$C, $H107, NewEmisData!$D:$D, Y$2))</f>
        <v>8.1029190806467893E-2</v>
      </c>
      <c r="Z107" s="335">
        <f>$I107*IF($G107="Pickup", SUMIFS(NewEmisData!J:J, NewEmisData!$A:$A, "Pickup", NewEmisData!$B:$B, $A107, NewEmisData!$C:$C, $H107, NewEmisData!$D:$D, Z$2), SUMIFS(NewEmisData!J:J, NewEmisData!$A:$A, "LDV", NewEmisData!$B:$B, $A107, NewEmisData!$C:$C, $H107, NewEmisData!$D:$D, Z$2))</f>
        <v>5.4567341905185598E-2</v>
      </c>
      <c r="AA107" s="335">
        <f>$I107*IF($G107="Pickup", SUMIFS(NewEmisData!K:K, NewEmisData!$A:$A, "Pickup", NewEmisData!$B:$B, $A107, NewEmisData!$C:$C, $H107, NewEmisData!$D:$D, AA$2), SUMIFS(NewEmisData!K:K, NewEmisData!$A:$A, "LDV", NewEmisData!$B:$B, $A107, NewEmisData!$C:$C, $H107, NewEmisData!$D:$D, AA$2))</f>
        <v>4.4030783970489901E-2</v>
      </c>
      <c r="AB107" s="335">
        <f>$I107*IF($G107="Pickup", SUMIFS(NewEmisData!L:L, NewEmisData!$A:$A, "Pickup", NewEmisData!$B:$B, $A107, NewEmisData!$C:$C, $H107, NewEmisData!$D:$D, AB$2), SUMIFS(NewEmisData!L:L, NewEmisData!$A:$A, "LDV", NewEmisData!$B:$B, $A107, NewEmisData!$C:$C, $H107, NewEmisData!$D:$D, AB$2))</f>
        <v>4.1990059655105501E-2</v>
      </c>
      <c r="AC107" s="335">
        <f>$I107*IF($G107="Pickup", SUMIFS(NewEmisData!M:M, NewEmisData!$A:$A, "Pickup", NewEmisData!$B:$B, $A107, NewEmisData!$C:$C, $H107, NewEmisData!$D:$D, AC$2), SUMIFS(NewEmisData!M:M, NewEmisData!$A:$A, "LDV", NewEmisData!$B:$B, $A107, NewEmisData!$C:$C, $H107, NewEmisData!$D:$D, AC$2))</f>
        <v>4.1490516506061503E-2</v>
      </c>
      <c r="AD107" s="335">
        <v>6.1988464688476796E-2</v>
      </c>
      <c r="AE107" s="335">
        <f>$I107*IF($G107="Pickup", SUMIFS(NewEmisData!E:E, NewEmisData!$A:$A, "Pickup", NewEmisData!$B:$B, $A107, NewEmisData!$C:$C, $H107, NewEmisData!$D:$D, AE$2), SUMIFS(NewEmisData!E:E, NewEmisData!$A:$A, "LDV", NewEmisData!$B:$B, $A107, NewEmisData!$C:$C, $H107, NewEmisData!$D:$D, AE$2))</f>
        <v>1.40017655016191E-2</v>
      </c>
      <c r="AF107" s="335">
        <f>$I107*IF($G107="Pickup", SUMIFS(NewEmisData!F:F, NewEmisData!$A:$A, "Pickup", NewEmisData!$B:$B, $A107, NewEmisData!$C:$C, $H107, NewEmisData!$D:$D, AF$2), SUMIFS(NewEmisData!F:F, NewEmisData!$A:$A, "LDV", NewEmisData!$B:$B, $A107, NewEmisData!$C:$C, $H107, NewEmisData!$D:$D, AF$2))</f>
        <v>1.2413170210923301E-2</v>
      </c>
      <c r="AG107" s="335">
        <f>$I107*IF($G107="Pickup", SUMIFS(NewEmisData!G:G, NewEmisData!$A:$A, "Pickup", NewEmisData!$B:$B, $A107, NewEmisData!$C:$C, $H107, NewEmisData!$D:$D, AG$2), SUMIFS(NewEmisData!G:G, NewEmisData!$A:$A, "LDV", NewEmisData!$B:$B, $A107, NewEmisData!$C:$C, $H107, NewEmisData!$D:$D, AG$2))</f>
        <v>8.1086013766454006E-3</v>
      </c>
      <c r="AH107" s="335">
        <f>$I107*IF($G107="Pickup", SUMIFS(NewEmisData!H:H, NewEmisData!$A:$A, "Pickup", NewEmisData!$B:$B, $A107, NewEmisData!$C:$C, $H107, NewEmisData!$D:$D, AH$2), SUMIFS(NewEmisData!H:H, NewEmisData!$A:$A, "LDV", NewEmisData!$B:$B, $A107, NewEmisData!$C:$C, $H107, NewEmisData!$D:$D, AH$2))</f>
        <v>6.7770962147280997E-3</v>
      </c>
      <c r="AI107" s="335">
        <f>$I107*IF($G107="Pickup", SUMIFS(NewEmisData!I:I, NewEmisData!$A:$A, "Pickup", NewEmisData!$B:$B, $A107, NewEmisData!$C:$C, $H107, NewEmisData!$D:$D, AI$2), SUMIFS(NewEmisData!I:I, NewEmisData!$A:$A, "LDV", NewEmisData!$B:$B, $A107, NewEmisData!$C:$C, $H107, NewEmisData!$D:$D, AI$2))</f>
        <v>5.9227487489961397E-3</v>
      </c>
      <c r="AJ107" s="335">
        <f>$I107*IF($G107="Pickup", SUMIFS(NewEmisData!J:J, NewEmisData!$A:$A, "Pickup", NewEmisData!$B:$B, $A107, NewEmisData!$C:$C, $H107, NewEmisData!$D:$D, AJ$2), SUMIFS(NewEmisData!J:J, NewEmisData!$A:$A, "LDV", NewEmisData!$B:$B, $A107, NewEmisData!$C:$C, $H107, NewEmisData!$D:$D, AJ$2))</f>
        <v>5.4900769721154498E-3</v>
      </c>
      <c r="AK107" s="335">
        <f>$I107*IF($G107="Pickup", SUMIFS(NewEmisData!K:K, NewEmisData!$A:$A, "Pickup", NewEmisData!$B:$B, $A107, NewEmisData!$C:$C, $H107, NewEmisData!$D:$D, AK$2), SUMIFS(NewEmisData!K:K, NewEmisData!$A:$A, "LDV", NewEmisData!$B:$B, $A107, NewEmisData!$C:$C, $H107, NewEmisData!$D:$D, AK$2))</f>
        <v>5.3004799651939901E-3</v>
      </c>
      <c r="AL107" s="335">
        <f>$I107*IF($G107="Pickup", SUMIFS(NewEmisData!L:L, NewEmisData!$A:$A, "Pickup", NewEmisData!$B:$B, $A107, NewEmisData!$C:$C, $H107, NewEmisData!$D:$D, AL$2), SUMIFS(NewEmisData!L:L, NewEmisData!$A:$A, "LDV", NewEmisData!$B:$B, $A107, NewEmisData!$C:$C, $H107, NewEmisData!$D:$D, AL$2))</f>
        <v>5.2613551409495399E-3</v>
      </c>
      <c r="AM107" s="335">
        <f>$I107*IF($G107="Pickup", SUMIFS(NewEmisData!M:M, NewEmisData!$A:$A, "Pickup", NewEmisData!$B:$B, $A107, NewEmisData!$C:$C, $H107, NewEmisData!$D:$D, AM$2), SUMIFS(NewEmisData!M:M, NewEmisData!$A:$A, "LDV", NewEmisData!$B:$B, $A107, NewEmisData!$C:$C, $H107, NewEmisData!$D:$D, AM$2))</f>
        <v>5.2552925304367899E-3</v>
      </c>
      <c r="AN107" s="335">
        <v>1.7442083422488778E-3</v>
      </c>
      <c r="AO107" s="335">
        <f>$I107*IF($G107="Pickup", SUMIFS(NewEmisData!E:E, NewEmisData!$A:$A, "Pickup", NewEmisData!$B:$B, $A107, NewEmisData!$C:$C, $H107, NewEmisData!$D:$D, AO$2), SUMIFS(NewEmisData!E:E, NewEmisData!$A:$A, "LDV", NewEmisData!$B:$B, $A107, NewEmisData!$C:$C, $H107, NewEmisData!$D:$D, AO$2))</f>
        <v>0.115772764989804</v>
      </c>
      <c r="AP107" s="335">
        <f>$I107*IF($G107="Pickup", SUMIFS(NewEmisData!F:F, NewEmisData!$A:$A, "Pickup", NewEmisData!$B:$B, $A107, NewEmisData!$C:$C, $H107, NewEmisData!$D:$D, AP$2), SUMIFS(NewEmisData!F:F, NewEmisData!$A:$A, "LDV", NewEmisData!$B:$B, $A107, NewEmisData!$C:$C, $H107, NewEmisData!$D:$D, AP$2))</f>
        <v>0.11041053337507201</v>
      </c>
      <c r="AQ107" s="335">
        <f>$I107*IF($G107="Pickup", SUMIFS(NewEmisData!G:G, NewEmisData!$A:$A, "Pickup", NewEmisData!$B:$B, $A107, NewEmisData!$C:$C, $H107, NewEmisData!$D:$D, AQ$2), SUMIFS(NewEmisData!G:G, NewEmisData!$A:$A, "LDV", NewEmisData!$B:$B, $A107, NewEmisData!$C:$C, $H107, NewEmisData!$D:$D, AQ$2))</f>
        <v>8.9064450289023406E-2</v>
      </c>
      <c r="AR107" s="335">
        <f>$I107*IF($G107="Pickup", SUMIFS(NewEmisData!H:H, NewEmisData!$A:$A, "Pickup", NewEmisData!$B:$B, $A107, NewEmisData!$C:$C, $H107, NewEmisData!$D:$D, AR$2), SUMIFS(NewEmisData!H:H, NewEmisData!$A:$A, "LDV", NewEmisData!$B:$B, $A107, NewEmisData!$C:$C, $H107, NewEmisData!$D:$D, AR$2))</f>
        <v>8.7932937699846503E-2</v>
      </c>
      <c r="AS107" s="335">
        <f>$I107*IF($G107="Pickup", SUMIFS(NewEmisData!I:I, NewEmisData!$A:$A, "Pickup", NewEmisData!$B:$B, $A107, NewEmisData!$C:$C, $H107, NewEmisData!$D:$D, AS$2), SUMIFS(NewEmisData!I:I, NewEmisData!$A:$A, "LDV", NewEmisData!$B:$B, $A107, NewEmisData!$C:$C, $H107, NewEmisData!$D:$D, AS$2))</f>
        <v>8.66400670344568E-2</v>
      </c>
      <c r="AT107" s="335">
        <f>$I107*IF($G107="Pickup", SUMIFS(NewEmisData!J:J, NewEmisData!$A:$A, "Pickup", NewEmisData!$B:$B, $A107, NewEmisData!$C:$C, $H107, NewEmisData!$D:$D, AT$2), SUMIFS(NewEmisData!J:J, NewEmisData!$A:$A, "LDV", NewEmisData!$B:$B, $A107, NewEmisData!$C:$C, $H107, NewEmisData!$D:$D, AT$2))</f>
        <v>8.5515845774985999E-2</v>
      </c>
      <c r="AU107" s="335">
        <f>$I107*IF($G107="Pickup", SUMIFS(NewEmisData!K:K, NewEmisData!$A:$A, "Pickup", NewEmisData!$B:$B, $A107, NewEmisData!$C:$C, $H107, NewEmisData!$D:$D, AU$2), SUMIFS(NewEmisData!K:K, NewEmisData!$A:$A, "LDV", NewEmisData!$B:$B, $A107, NewEmisData!$C:$C, $H107, NewEmisData!$D:$D, AU$2))</f>
        <v>8.4877871012289302E-2</v>
      </c>
      <c r="AV107" s="335">
        <f>$I107*IF($G107="Pickup", SUMIFS(NewEmisData!L:L, NewEmisData!$A:$A, "Pickup", NewEmisData!$B:$B, $A107, NewEmisData!$C:$C, $H107, NewEmisData!$D:$D, AV$2), SUMIFS(NewEmisData!L:L, NewEmisData!$A:$A, "LDV", NewEmisData!$B:$B, $A107, NewEmisData!$C:$C, $H107, NewEmisData!$D:$D, AV$2))</f>
        <v>8.4636887277329695E-2</v>
      </c>
      <c r="AW107" s="335">
        <f>$I107*IF($G107="Pickup", SUMIFS(NewEmisData!M:M, NewEmisData!$A:$A, "Pickup", NewEmisData!$B:$B, $A107, NewEmisData!$C:$C, $H107, NewEmisData!$D:$D, AW$2), SUMIFS(NewEmisData!M:M, NewEmisData!$A:$A, "LDV", NewEmisData!$B:$B, $A107, NewEmisData!$C:$C, $H107, NewEmisData!$D:$D, AW$2))</f>
        <v>8.4577535540567794E-2</v>
      </c>
      <c r="AX107" s="335">
        <v>4.7629366333098749E-2</v>
      </c>
      <c r="AY107" s="335">
        <f>$I107*IF($G107="Pickup", SUMIFS(NewEmisData!E:E, NewEmisData!$A:$A, "Pickup", NewEmisData!$B:$B, $A107, NewEmisData!$C:$C, $H107, NewEmisData!$D:$D, AY$2), SUMIFS(NewEmisData!E:E, NewEmisData!$A:$A, "LDV", NewEmisData!$B:$B, $A107, NewEmisData!$C:$C, $H107, NewEmisData!$D:$D, AY$2))</f>
        <v>2.5560187952441901E-2</v>
      </c>
      <c r="AZ107" s="335">
        <f>$I107*IF($G107="Pickup", SUMIFS(NewEmisData!F:F, NewEmisData!$A:$A, "Pickup", NewEmisData!$B:$B, $A107, NewEmisData!$C:$C, $H107, NewEmisData!$D:$D, AZ$2), SUMIFS(NewEmisData!F:F, NewEmisData!$A:$A, "LDV", NewEmisData!$B:$B, $A107, NewEmisData!$C:$C, $H107, NewEmisData!$D:$D, AZ$2))</f>
        <v>2.0822176230306699E-2</v>
      </c>
      <c r="BA107" s="335">
        <f>$I107*IF($G107="Pickup", SUMIFS(NewEmisData!G:G, NewEmisData!$A:$A, "Pickup", NewEmisData!$B:$B, $A107, NewEmisData!$C:$C, $H107, NewEmisData!$D:$D, BA$2), SUMIFS(NewEmisData!G:G, NewEmisData!$A:$A, "LDV", NewEmisData!$B:$B, $A107, NewEmisData!$C:$C, $H107, NewEmisData!$D:$D, BA$2))</f>
        <v>1.62964680076296E-2</v>
      </c>
      <c r="BB107" s="335">
        <f>$I107*IF($G107="Pickup", SUMIFS(NewEmisData!H:H, NewEmisData!$A:$A, "Pickup", NewEmisData!$B:$B, $A107, NewEmisData!$C:$C, $H107, NewEmisData!$D:$D, BB$2), SUMIFS(NewEmisData!H:H, NewEmisData!$A:$A, "LDV", NewEmisData!$B:$B, $A107, NewEmisData!$C:$C, $H107, NewEmisData!$D:$D, BB$2))</f>
        <v>1.52894671516547E-2</v>
      </c>
      <c r="BC107" s="335">
        <f>$I107*IF($G107="Pickup", SUMIFS(NewEmisData!I:I, NewEmisData!$A:$A, "Pickup", NewEmisData!$B:$B, $A107, NewEmisData!$C:$C, $H107, NewEmisData!$D:$D, BC$2), SUMIFS(NewEmisData!I:I, NewEmisData!$A:$A, "LDV", NewEmisData!$B:$B, $A107, NewEmisData!$C:$C, $H107, NewEmisData!$D:$D, BC$2))</f>
        <v>1.4142061331261099E-2</v>
      </c>
      <c r="BD107" s="335">
        <f>$I107*IF($G107="Pickup", SUMIFS(NewEmisData!J:J, NewEmisData!$A:$A, "Pickup", NewEmisData!$B:$B, $A107, NewEmisData!$C:$C, $H107, NewEmisData!$D:$D, BD$2), SUMIFS(NewEmisData!J:J, NewEmisData!$A:$A, "LDV", NewEmisData!$B:$B, $A107, NewEmisData!$C:$C, $H107, NewEmisData!$D:$D, BD$2))</f>
        <v>1.31466340212829E-2</v>
      </c>
      <c r="BE107" s="335">
        <f>$I107*IF($G107="Pickup", SUMIFS(NewEmisData!K:K, NewEmisData!$A:$A, "Pickup", NewEmisData!$B:$B, $A107, NewEmisData!$C:$C, $H107, NewEmisData!$D:$D, BE$2), SUMIFS(NewEmisData!K:K, NewEmisData!$A:$A, "LDV", NewEmisData!$B:$B, $A107, NewEmisData!$C:$C, $H107, NewEmisData!$D:$D, BE$2))</f>
        <v>1.25820467149478E-2</v>
      </c>
      <c r="BF107" s="335">
        <f>$I107*IF($G107="Pickup", SUMIFS(NewEmisData!L:L, NewEmisData!$A:$A, "Pickup", NewEmisData!$B:$B, $A107, NewEmisData!$C:$C, $H107, NewEmisData!$D:$D, BF$2), SUMIFS(NewEmisData!L:L, NewEmisData!$A:$A, "LDV", NewEmisData!$B:$B, $A107, NewEmisData!$C:$C, $H107, NewEmisData!$D:$D, BF$2))</f>
        <v>1.2368813254204299E-2</v>
      </c>
      <c r="BG107" s="335">
        <f>$I107*IF($G107="Pickup", SUMIFS(NewEmisData!M:M, NewEmisData!$A:$A, "Pickup", NewEmisData!$B:$B, $A107, NewEmisData!$C:$C, $H107, NewEmisData!$D:$D, BG$2), SUMIFS(NewEmisData!M:M, NewEmisData!$A:$A, "LDV", NewEmisData!$B:$B, $A107, NewEmisData!$C:$C, $H107, NewEmisData!$D:$D, BG$2))</f>
        <v>1.2316300985385199E-2</v>
      </c>
      <c r="BH107" s="335">
        <v>9.4789149915835945E-3</v>
      </c>
      <c r="BI107" s="335">
        <f>$I107*IF($G107="Pickup", SUMIFS(NewEmisData!E:E, NewEmisData!$A:$A, "Pickup", NewEmisData!$B:$B, $A107, NewEmisData!$C:$C, $H107, NewEmisData!$D:$D, BI$2), SUMIFS(NewEmisData!E:E, NewEmisData!$A:$A, "LDV", NewEmisData!$B:$B, $A107, NewEmisData!$C:$C, $H107, NewEmisData!$D:$D, BI$2))</f>
        <v>10.361592379563</v>
      </c>
      <c r="BJ107" s="335">
        <f>$I107*IF($G107="Pickup", SUMIFS(NewEmisData!F:F, NewEmisData!$A:$A, "Pickup", NewEmisData!$B:$B, $A107, NewEmisData!$C:$C, $H107, NewEmisData!$D:$D, BJ$2), SUMIFS(NewEmisData!F:F, NewEmisData!$A:$A, "LDV", NewEmisData!$B:$B, $A107, NewEmisData!$C:$C, $H107, NewEmisData!$D:$D, BJ$2))</f>
        <v>5.7035193279517298</v>
      </c>
      <c r="BK107" s="335">
        <f>$I107*IF($G107="Pickup", SUMIFS(NewEmisData!G:G, NewEmisData!$A:$A, "Pickup", NewEmisData!$B:$B, $A107, NewEmisData!$C:$C, $H107, NewEmisData!$D:$D, BK$2), SUMIFS(NewEmisData!G:G, NewEmisData!$A:$A, "LDV", NewEmisData!$B:$B, $A107, NewEmisData!$C:$C, $H107, NewEmisData!$D:$D, BK$2))</f>
        <v>2.8118299104154998</v>
      </c>
      <c r="BL107" s="335">
        <f>$I107*IF($G107="Pickup", SUMIFS(NewEmisData!H:H, NewEmisData!$A:$A, "Pickup", NewEmisData!$B:$B, $A107, NewEmisData!$C:$C, $H107, NewEmisData!$D:$D, BL$2), SUMIFS(NewEmisData!H:H, NewEmisData!$A:$A, "LDV", NewEmisData!$B:$B, $A107, NewEmisData!$C:$C, $H107, NewEmisData!$D:$D, BL$2))</f>
        <v>2.1498156223690699</v>
      </c>
      <c r="BM107" s="335">
        <f>$I107*IF($G107="Pickup", SUMIFS(NewEmisData!I:I, NewEmisData!$A:$A, "Pickup", NewEmisData!$B:$B, $A107, NewEmisData!$C:$C, $H107, NewEmisData!$D:$D, BM$2), SUMIFS(NewEmisData!I:I, NewEmisData!$A:$A, "LDV", NewEmisData!$B:$B, $A107, NewEmisData!$C:$C, $H107, NewEmisData!$D:$D, BM$2))</f>
        <v>1.50486267134415</v>
      </c>
      <c r="BN107" s="335">
        <f>$I107*IF($G107="Pickup", SUMIFS(NewEmisData!J:J, NewEmisData!$A:$A, "Pickup", NewEmisData!$B:$B, $A107, NewEmisData!$C:$C, $H107, NewEmisData!$D:$D, BN$2), SUMIFS(NewEmisData!J:J, NewEmisData!$A:$A, "LDV", NewEmisData!$B:$B, $A107, NewEmisData!$C:$C, $H107, NewEmisData!$D:$D, BN$2))</f>
        <v>1.09335104360618</v>
      </c>
      <c r="BO107" s="335">
        <f>$I107*IF($G107="Pickup", SUMIFS(NewEmisData!K:K, NewEmisData!$A:$A, "Pickup", NewEmisData!$B:$B, $A107, NewEmisData!$C:$C, $H107, NewEmisData!$D:$D, BO$2), SUMIFS(NewEmisData!K:K, NewEmisData!$A:$A, "LDV", NewEmisData!$B:$B, $A107, NewEmisData!$C:$C, $H107, NewEmisData!$D:$D, BO$2))</f>
        <v>0.94431857682522102</v>
      </c>
      <c r="BP107" s="335">
        <f>$I107*IF($G107="Pickup", SUMIFS(NewEmisData!L:L, NewEmisData!$A:$A, "Pickup", NewEmisData!$B:$B, $A107, NewEmisData!$C:$C, $H107, NewEmisData!$D:$D, BP$2), SUMIFS(NewEmisData!L:L, NewEmisData!$A:$A, "LDV", NewEmisData!$B:$B, $A107, NewEmisData!$C:$C, $H107, NewEmisData!$D:$D, BP$2))</f>
        <v>0.915199759925724</v>
      </c>
      <c r="BQ107" s="335">
        <f>$I107*IF($G107="Pickup", SUMIFS(NewEmisData!M:M, NewEmisData!$A:$A, "Pickup", NewEmisData!$B:$B, $A107, NewEmisData!$C:$C, $H107, NewEmisData!$D:$D, BQ$2), SUMIFS(NewEmisData!M:M, NewEmisData!$A:$A, "LDV", NewEmisData!$B:$B, $A107, NewEmisData!$C:$C, $H107, NewEmisData!$D:$D, BQ$2))</f>
        <v>0.90672443002134795</v>
      </c>
      <c r="BR107" s="335">
        <v>1.6588293829830492</v>
      </c>
      <c r="BS107" s="335">
        <f>$I107*IF($G107="Pickup", SUMIFS(NewEmisData!E:E, NewEmisData!$A:$A, "Pickup", NewEmisData!$B:$B, $A107, NewEmisData!$C:$C, $H107, NewEmisData!$D:$D, BS$2), SUMIFS(NewEmisData!E:E, NewEmisData!$A:$A, "LDV", NewEmisData!$B:$B, $A107, NewEmisData!$C:$C, $H107, NewEmisData!$D:$D, BS$2))</f>
        <v>0.86905039246637406</v>
      </c>
      <c r="BT107" s="335">
        <f>$I107*IF($G107="Pickup", SUMIFS(NewEmisData!F:F, NewEmisData!$A:$A, "Pickup", NewEmisData!$B:$B, $A107, NewEmisData!$C:$C, $H107, NewEmisData!$D:$D, BT$2), SUMIFS(NewEmisData!F:F, NewEmisData!$A:$A, "LDV", NewEmisData!$B:$B, $A107, NewEmisData!$C:$C, $H107, NewEmisData!$D:$D, BT$2))</f>
        <v>0.418423669034441</v>
      </c>
      <c r="BU107" s="335">
        <f>$I107*IF($G107="Pickup", SUMIFS(NewEmisData!G:G, NewEmisData!$A:$A, "Pickup", NewEmisData!$B:$B, $A107, NewEmisData!$C:$C, $H107, NewEmisData!$D:$D, BU$2), SUMIFS(NewEmisData!G:G, NewEmisData!$A:$A, "LDV", NewEmisData!$B:$B, $A107, NewEmisData!$C:$C, $H107, NewEmisData!$D:$D, BU$2))</f>
        <v>0.18064958377697199</v>
      </c>
      <c r="BV107" s="335">
        <f>$I107*IF($G107="Pickup", SUMIFS(NewEmisData!H:H, NewEmisData!$A:$A, "Pickup", NewEmisData!$B:$B, $A107, NewEmisData!$C:$C, $H107, NewEmisData!$D:$D, BV$2), SUMIFS(NewEmisData!H:H, NewEmisData!$A:$A, "LDV", NewEmisData!$B:$B, $A107, NewEmisData!$C:$C, $H107, NewEmisData!$D:$D, BV$2))</f>
        <v>0.14371277557137099</v>
      </c>
      <c r="BW107" s="335">
        <f>$I107*IF($G107="Pickup", SUMIFS(NewEmisData!I:I, NewEmisData!$A:$A, "Pickup", NewEmisData!$B:$B, $A107, NewEmisData!$C:$C, $H107, NewEmisData!$D:$D, BW$2), SUMIFS(NewEmisData!I:I, NewEmisData!$A:$A, "LDV", NewEmisData!$B:$B, $A107, NewEmisData!$C:$C, $H107, NewEmisData!$D:$D, BW$2))</f>
        <v>0.111965551174719</v>
      </c>
      <c r="BX107" s="335">
        <f>$I107*IF($G107="Pickup", SUMIFS(NewEmisData!J:J, NewEmisData!$A:$A, "Pickup", NewEmisData!$B:$B, $A107, NewEmisData!$C:$C, $H107, NewEmisData!$D:$D, BX$2), SUMIFS(NewEmisData!J:J, NewEmisData!$A:$A, "LDV", NewEmisData!$B:$B, $A107, NewEmisData!$C:$C, $H107, NewEmisData!$D:$D, BX$2))</f>
        <v>9.2429316058592198E-2</v>
      </c>
      <c r="BY107" s="335">
        <f>$I107*IF($G107="Pickup", SUMIFS(NewEmisData!K:K, NewEmisData!$A:$A, "Pickup", NewEmisData!$B:$B, $A107, NewEmisData!$C:$C, $H107, NewEmisData!$D:$D, BY$2), SUMIFS(NewEmisData!K:K, NewEmisData!$A:$A, "LDV", NewEmisData!$B:$B, $A107, NewEmisData!$C:$C, $H107, NewEmisData!$D:$D, BY$2))</f>
        <v>8.3656031306945794E-2</v>
      </c>
      <c r="BZ107" s="335">
        <f>$I107*IF($G107="Pickup", SUMIFS(NewEmisData!L:L, NewEmisData!$A:$A, "Pickup", NewEmisData!$B:$B, $A107, NewEmisData!$C:$C, $H107, NewEmisData!$D:$D, BZ$2), SUMIFS(NewEmisData!L:L, NewEmisData!$A:$A, "LDV", NewEmisData!$B:$B, $A107, NewEmisData!$C:$C, $H107, NewEmisData!$D:$D, BZ$2))</f>
        <v>8.1597635076797501E-2</v>
      </c>
      <c r="CA107" s="335">
        <f>$I107*IF($G107="Pickup", SUMIFS(NewEmisData!M:M, NewEmisData!$A:$A, "Pickup", NewEmisData!$B:$B, $A107, NewEmisData!$C:$C, $H107, NewEmisData!$D:$D, CA$2), SUMIFS(NewEmisData!M:M, NewEmisData!$A:$A, "LDV", NewEmisData!$B:$B, $A107, NewEmisData!$C:$C, $H107, NewEmisData!$D:$D, CA$2))</f>
        <v>8.0898234893418394E-2</v>
      </c>
      <c r="CB107" s="335">
        <v>0.10573121882292051</v>
      </c>
      <c r="CC107" s="335">
        <f>$I107*IF($G107="Pickup", SUMIFS(NewEmisData!E:E, NewEmisData!$A:$A, "Pickup", NewEmisData!$B:$B, $A107, NewEmisData!$C:$C, $H107, NewEmisData!$D:$D, CC$2), SUMIFS(NewEmisData!E:E, NewEmisData!$A:$A, "LDV", NewEmisData!$B:$B, $A107, NewEmisData!$C:$C, $H107, NewEmisData!$D:$D, CC$2))</f>
        <v>4.7191921004493001E-2</v>
      </c>
      <c r="CD107" s="335">
        <f>$I107*IF($G107="Pickup", SUMIFS(NewEmisData!F:F, NewEmisData!$A:$A, "Pickup", NewEmisData!$B:$B, $A107, NewEmisData!$C:$C, $H107, NewEmisData!$D:$D, CD$2), SUMIFS(NewEmisData!F:F, NewEmisData!$A:$A, "LDV", NewEmisData!$B:$B, $A107, NewEmisData!$C:$C, $H107, NewEmisData!$D:$D, CD$2))</f>
        <v>3.3452665150373803E-2</v>
      </c>
      <c r="CE107" s="335">
        <f>$I107*IF($G107="Pickup", SUMIFS(NewEmisData!G:G, NewEmisData!$A:$A, "Pickup", NewEmisData!$B:$B, $A107, NewEmisData!$C:$C, $H107, NewEmisData!$D:$D, CE$2), SUMIFS(NewEmisData!G:G, NewEmisData!$A:$A, "LDV", NewEmisData!$B:$B, $A107, NewEmisData!$C:$C, $H107, NewEmisData!$D:$D, CE$2))</f>
        <v>2.8197233154937398E-2</v>
      </c>
      <c r="CF107" s="335">
        <f>$I107*IF($G107="Pickup", SUMIFS(NewEmisData!H:H, NewEmisData!$A:$A, "Pickup", NewEmisData!$B:$B, $A107, NewEmisData!$C:$C, $H107, NewEmisData!$D:$D, CF$2), SUMIFS(NewEmisData!H:H, NewEmisData!$A:$A, "LDV", NewEmisData!$B:$B, $A107, NewEmisData!$C:$C, $H107, NewEmisData!$D:$D, CF$2))</f>
        <v>2.73123787191559E-2</v>
      </c>
      <c r="CG107" s="335">
        <f>$I107*IF($G107="Pickup", SUMIFS(NewEmisData!I:I, NewEmisData!$A:$A, "Pickup", NewEmisData!$B:$B, $A107, NewEmisData!$C:$C, $H107, NewEmisData!$D:$D, CG$2), SUMIFS(NewEmisData!I:I, NewEmisData!$A:$A, "LDV", NewEmisData!$B:$B, $A107, NewEmisData!$C:$C, $H107, NewEmisData!$D:$D, CG$2))</f>
        <v>2.71336633329387E-2</v>
      </c>
      <c r="CH107" s="335">
        <f>$I107*IF($G107="Pickup", SUMIFS(NewEmisData!J:J, NewEmisData!$A:$A, "Pickup", NewEmisData!$B:$B, $A107, NewEmisData!$C:$C, $H107, NewEmisData!$D:$D, CH$2), SUMIFS(NewEmisData!J:J, NewEmisData!$A:$A, "LDV", NewEmisData!$B:$B, $A107, NewEmisData!$C:$C, $H107, NewEmisData!$D:$D, CH$2))</f>
        <v>2.70232168706778E-2</v>
      </c>
      <c r="CI107" s="335">
        <f>$I107*IF($G107="Pickup", SUMIFS(NewEmisData!K:K, NewEmisData!$A:$A, "Pickup", NewEmisData!$B:$B, $A107, NewEmisData!$C:$C, $H107, NewEmisData!$D:$D, CI$2), SUMIFS(NewEmisData!K:K, NewEmisData!$A:$A, "LDV", NewEmisData!$B:$B, $A107, NewEmisData!$C:$C, $H107, NewEmisData!$D:$D, CI$2))</f>
        <v>2.7020753977429299E-2</v>
      </c>
      <c r="CJ107" s="335">
        <f>$I107*IF($G107="Pickup", SUMIFS(NewEmisData!L:L, NewEmisData!$A:$A, "Pickup", NewEmisData!$B:$B, $A107, NewEmisData!$C:$C, $H107, NewEmisData!$D:$D, CJ$2), SUMIFS(NewEmisData!L:L, NewEmisData!$A:$A, "LDV", NewEmisData!$B:$B, $A107, NewEmisData!$C:$C, $H107, NewEmisData!$D:$D, CJ$2))</f>
        <v>2.70210162479033E-2</v>
      </c>
      <c r="CK107" s="335">
        <f>$I107*IF($G107="Pickup", SUMIFS(NewEmisData!M:M, NewEmisData!$A:$A, "Pickup", NewEmisData!$B:$B, $A107, NewEmisData!$C:$C, $H107, NewEmisData!$D:$D, CK$2), SUMIFS(NewEmisData!M:M, NewEmisData!$A:$A, "LDV", NewEmisData!$B:$B, $A107, NewEmisData!$C:$C, $H107, NewEmisData!$D:$D, CK$2))</f>
        <v>2.70209056267686E-2</v>
      </c>
      <c r="CL107" s="335">
        <v>2.2881070645398207E-2</v>
      </c>
      <c r="CM107" s="335">
        <f>$I107*IF($G107="Pickup", SUMIFS(NewEmisData!E:E, NewEmisData!$A:$A, "Pickup", NewEmisData!$B:$B, $A107, NewEmisData!$C:$C, $H107, NewEmisData!$D:$D, CM$2), SUMIFS(NewEmisData!E:E, NewEmisData!$A:$A, "LDV", NewEmisData!$B:$B, $A107, NewEmisData!$C:$C, $H107, NewEmisData!$D:$D, CM$2))</f>
        <v>3.4914623745350599E-2</v>
      </c>
      <c r="CN107" s="335">
        <f>$I107*IF($G107="Pickup", SUMIFS(NewEmisData!F:F, NewEmisData!$A:$A, "Pickup", NewEmisData!$B:$B, $A107, NewEmisData!$C:$C, $H107, NewEmisData!$D:$D, CN$2), SUMIFS(NewEmisData!F:F, NewEmisData!$A:$A, "LDV", NewEmisData!$B:$B, $A107, NewEmisData!$C:$C, $H107, NewEmisData!$D:$D, CN$2))</f>
        <v>1.8256939233426101E-2</v>
      </c>
      <c r="CO107" s="335">
        <f>$I107*IF($G107="Pickup", SUMIFS(NewEmisData!G:G, NewEmisData!$A:$A, "Pickup", NewEmisData!$B:$B, $A107, NewEmisData!$C:$C, $H107, NewEmisData!$D:$D, CO$2), SUMIFS(NewEmisData!G:G, NewEmisData!$A:$A, "LDV", NewEmisData!$B:$B, $A107, NewEmisData!$C:$C, $H107, NewEmisData!$D:$D, CO$2))</f>
        <v>1.08185057202368E-2</v>
      </c>
      <c r="CP107" s="335">
        <f>$I107*IF($G107="Pickup", SUMIFS(NewEmisData!H:H, NewEmisData!$A:$A, "Pickup", NewEmisData!$B:$B, $A107, NewEmisData!$C:$C, $H107, NewEmisData!$D:$D, CP$2), SUMIFS(NewEmisData!H:H, NewEmisData!$A:$A, "LDV", NewEmisData!$B:$B, $A107, NewEmisData!$C:$C, $H107, NewEmisData!$D:$D, CP$2))</f>
        <v>8.9273095692375404E-3</v>
      </c>
      <c r="CQ107" s="335">
        <f>$I107*IF($G107="Pickup", SUMIFS(NewEmisData!I:I, NewEmisData!$A:$A, "Pickup", NewEmisData!$B:$B, $A107, NewEmisData!$C:$C, $H107, NewEmisData!$D:$D, CQ$2), SUMIFS(NewEmisData!I:I, NewEmisData!$A:$A, "LDV", NewEmisData!$B:$B, $A107, NewEmisData!$C:$C, $H107, NewEmisData!$D:$D, CQ$2))</f>
        <v>8.3314585338203004E-3</v>
      </c>
      <c r="CR107" s="335">
        <f>$I107*IF($G107="Pickup", SUMIFS(NewEmisData!J:J, NewEmisData!$A:$A, "Pickup", NewEmisData!$B:$B, $A107, NewEmisData!$C:$C, $H107, NewEmisData!$D:$D, CR$2), SUMIFS(NewEmisData!J:J, NewEmisData!$A:$A, "LDV", NewEmisData!$B:$B, $A107, NewEmisData!$C:$C, $H107, NewEmisData!$D:$D, CR$2))</f>
        <v>8.1732632200225506E-3</v>
      </c>
      <c r="CS107" s="335">
        <f>$I107*IF($G107="Pickup", SUMIFS(NewEmisData!K:K, NewEmisData!$A:$A, "Pickup", NewEmisData!$B:$B, $A107, NewEmisData!$C:$C, $H107, NewEmisData!$D:$D, CS$2), SUMIFS(NewEmisData!K:K, NewEmisData!$A:$A, "LDV", NewEmisData!$B:$B, $A107, NewEmisData!$C:$C, $H107, NewEmisData!$D:$D, CS$2))</f>
        <v>8.1593002884472708E-3</v>
      </c>
      <c r="CT107" s="335">
        <f>$I107*IF($G107="Pickup", SUMIFS(NewEmisData!L:L, NewEmisData!$A:$A, "Pickup", NewEmisData!$B:$B, $A107, NewEmisData!$C:$C, $H107, NewEmisData!$D:$D, CT$2), SUMIFS(NewEmisData!L:L, NewEmisData!$A:$A, "LDV", NewEmisData!$B:$B, $A107, NewEmisData!$C:$C, $H107, NewEmisData!$D:$D, CT$2))</f>
        <v>8.1495517165185508E-3</v>
      </c>
      <c r="CU107" s="335">
        <f>$I107*IF($G107="Pickup", SUMIFS(NewEmisData!M:M, NewEmisData!$A:$A, "Pickup", NewEmisData!$B:$B, $A107, NewEmisData!$C:$C, $H107, NewEmisData!$D:$D, CU$2), SUMIFS(NewEmisData!M:M, NewEmisData!$A:$A, "LDV", NewEmisData!$B:$B, $A107, NewEmisData!$C:$C, $H107, NewEmisData!$D:$D, CU$2))</f>
        <v>8.1494483917005801E-3</v>
      </c>
      <c r="CV107" s="335">
        <v>6.9734009009235556E-3</v>
      </c>
      <c r="CW107" s="335">
        <v>4.0498104655261064E-3</v>
      </c>
      <c r="CX107" s="335">
        <v>2.5030350838759993E-3</v>
      </c>
      <c r="CY107" s="335">
        <v>2.1151214403419519E-3</v>
      </c>
      <c r="CZ107" s="335">
        <v>1.7489979687569375E-3</v>
      </c>
      <c r="DA107" s="335">
        <v>1.340486996695321E-3</v>
      </c>
      <c r="DB107" s="335">
        <v>1.0553769116342638E-3</v>
      </c>
      <c r="DC107" s="335">
        <v>1.0132227560056145E-3</v>
      </c>
      <c r="DD107" s="335">
        <v>1.0003159541004489E-3</v>
      </c>
      <c r="DE107" s="335">
        <v>9.9860782000699166E-4</v>
      </c>
      <c r="DF107" s="335">
        <v>9.9860782000699166E-4</v>
      </c>
      <c r="DG107" s="335">
        <f>$I107*IF($G107="Pickup", SUMIFS(NewEmisData!E:E, NewEmisData!$A:$A, "Pickup", NewEmisData!$B:$B, $A107, NewEmisData!$C:$C, $H107, NewEmisData!$D:$D, DG$2), SUMIFS(NewEmisData!E:E, NewEmisData!$A:$A, "LDV", NewEmisData!$B:$B, $A107, NewEmisData!$C:$C, $H107, NewEmisData!$D:$D, DG$2))</f>
        <v>0</v>
      </c>
      <c r="DH107" s="335">
        <f>$I107*IF($G107="Pickup", SUMIFS(NewEmisData!F:F, NewEmisData!$A:$A, "Pickup", NewEmisData!$B:$B, $A107, NewEmisData!$C:$C, $H107, NewEmisData!$D:$D, DH$2), SUMIFS(NewEmisData!F:F, NewEmisData!$A:$A, "LDV", NewEmisData!$B:$B, $A107, NewEmisData!$C:$C, $H107, NewEmisData!$D:$D, DH$2))</f>
        <v>0</v>
      </c>
      <c r="DI107" s="335">
        <f>$I107*IF($G107="Pickup", SUMIFS(NewEmisData!G:G, NewEmisData!$A:$A, "Pickup", NewEmisData!$B:$B, $A107, NewEmisData!$C:$C, $H107, NewEmisData!$D:$D, DI$2), SUMIFS(NewEmisData!G:G, NewEmisData!$A:$A, "LDV", NewEmisData!$B:$B, $A107, NewEmisData!$C:$C, $H107, NewEmisData!$D:$D, DI$2))</f>
        <v>0</v>
      </c>
      <c r="DJ107" s="335">
        <f>$I107*IF($G107="Pickup", SUMIFS(NewEmisData!H:H, NewEmisData!$A:$A, "Pickup", NewEmisData!$B:$B, $A107, NewEmisData!$C:$C, $H107, NewEmisData!$D:$D, DJ$2), SUMIFS(NewEmisData!H:H, NewEmisData!$A:$A, "LDV", NewEmisData!$B:$B, $A107, NewEmisData!$C:$C, $H107, NewEmisData!$D:$D, DJ$2))</f>
        <v>0</v>
      </c>
      <c r="DK107" s="335">
        <f>$I107*IF($G107="Pickup", SUMIFS(NewEmisData!I:I, NewEmisData!$A:$A, "Pickup", NewEmisData!$B:$B, $A107, NewEmisData!$C:$C, $H107, NewEmisData!$D:$D, DK$2), SUMIFS(NewEmisData!I:I, NewEmisData!$A:$A, "LDV", NewEmisData!$B:$B, $A107, NewEmisData!$C:$C, $H107, NewEmisData!$D:$D, DK$2))</f>
        <v>0</v>
      </c>
      <c r="DL107" s="335">
        <f>$I107*IF($G107="Pickup", SUMIFS(NewEmisData!J:J, NewEmisData!$A:$A, "Pickup", NewEmisData!$B:$B, $A107, NewEmisData!$C:$C, $H107, NewEmisData!$D:$D, DL$2), SUMIFS(NewEmisData!J:J, NewEmisData!$A:$A, "LDV", NewEmisData!$B:$B, $A107, NewEmisData!$C:$C, $H107, NewEmisData!$D:$D, DL$2))</f>
        <v>0</v>
      </c>
      <c r="DM107" s="335">
        <f>$I107*IF($G107="Pickup", SUMIFS(NewEmisData!K:K, NewEmisData!$A:$A, "Pickup", NewEmisData!$B:$B, $A107, NewEmisData!$C:$C, $H107, NewEmisData!$D:$D, DM$2), SUMIFS(NewEmisData!K:K, NewEmisData!$A:$A, "LDV", NewEmisData!$B:$B, $A107, NewEmisData!$C:$C, $H107, NewEmisData!$D:$D, DM$2))</f>
        <v>0</v>
      </c>
      <c r="DN107" s="335">
        <f>$I107*IF($G107="Pickup", SUMIFS(NewEmisData!L:L, NewEmisData!$A:$A, "Pickup", NewEmisData!$B:$B, $A107, NewEmisData!$C:$C, $H107, NewEmisData!$D:$D, DN$2), SUMIFS(NewEmisData!L:L, NewEmisData!$A:$A, "LDV", NewEmisData!$B:$B, $A107, NewEmisData!$C:$C, $H107, NewEmisData!$D:$D, DN$2))</f>
        <v>0</v>
      </c>
      <c r="DO107" s="335">
        <f>$I107*IF($G107="Pickup", SUMIFS(NewEmisData!M:M, NewEmisData!$A:$A, "Pickup", NewEmisData!$B:$B, $A107, NewEmisData!$C:$C, $H107, NewEmisData!$D:$D, DO$2), SUMIFS(NewEmisData!M:M, NewEmisData!$A:$A, "LDV", NewEmisData!$B:$B, $A107, NewEmisData!$C:$C, $H107, NewEmisData!$D:$D, DO$2))</f>
        <v>0</v>
      </c>
      <c r="DP107" s="335">
        <v>2.023129771030282E-3</v>
      </c>
      <c r="DQ107" s="335">
        <f>$I107*IF($G107="Pickup", SUMIFS(NewEmisData!E:E, NewEmisData!$A:$A, "Pickup", NewEmisData!$B:$B, $A107, NewEmisData!$C:$C, $H107, NewEmisData!$D:$D, DQ$2), SUMIFS(NewEmisData!E:E, NewEmisData!$A:$A, "LDV", NewEmisData!$B:$B, $A107, NewEmisData!$C:$C, $H107, NewEmisData!$D:$D, DQ$2))</f>
        <v>2.7733589056501098E-2</v>
      </c>
      <c r="DR107" s="335">
        <f>$I107*IF($G107="Pickup", SUMIFS(NewEmisData!F:F, NewEmisData!$A:$A, "Pickup", NewEmisData!$B:$B, $A107, NewEmisData!$C:$C, $H107, NewEmisData!$D:$D, DR$2), SUMIFS(NewEmisData!F:F, NewEmisData!$A:$A, "LDV", NewEmisData!$B:$B, $A107, NewEmisData!$C:$C, $H107, NewEmisData!$D:$D, DR$2))</f>
        <v>1.3863936717420301E-2</v>
      </c>
      <c r="DS107" s="335">
        <f>$I107*IF($G107="Pickup", SUMIFS(NewEmisData!G:G, NewEmisData!$A:$A, "Pickup", NewEmisData!$B:$B, $A107, NewEmisData!$C:$C, $H107, NewEmisData!$D:$D, DS$2), SUMIFS(NewEmisData!G:G, NewEmisData!$A:$A, "LDV", NewEmisData!$B:$B, $A107, NewEmisData!$C:$C, $H107, NewEmisData!$D:$D, DS$2))</f>
        <v>7.7781518788835203E-3</v>
      </c>
      <c r="DT107" s="335">
        <f>$I107*IF($G107="Pickup", SUMIFS(NewEmisData!H:H, NewEmisData!$A:$A, "Pickup", NewEmisData!$B:$B, $A107, NewEmisData!$C:$C, $H107, NewEmisData!$D:$D, DT$2), SUMIFS(NewEmisData!H:H, NewEmisData!$A:$A, "LDV", NewEmisData!$B:$B, $A107, NewEmisData!$C:$C, $H107, NewEmisData!$D:$D, DT$2))</f>
        <v>5.7322093860778401E-3</v>
      </c>
      <c r="DU107" s="335">
        <f>$I107*IF($G107="Pickup", SUMIFS(NewEmisData!I:I, NewEmisData!$A:$A, "Pickup", NewEmisData!$B:$B, $A107, NewEmisData!$C:$C, $H107, NewEmisData!$D:$D, DU$2), SUMIFS(NewEmisData!I:I, NewEmisData!$A:$A, "LDV", NewEmisData!$B:$B, $A107, NewEmisData!$C:$C, $H107, NewEmisData!$D:$D, DU$2))</f>
        <v>4.3256391180192299E-3</v>
      </c>
      <c r="DV107" s="335">
        <f>$I107*IF($G107="Pickup", SUMIFS(NewEmisData!J:J, NewEmisData!$A:$A, "Pickup", NewEmisData!$B:$B, $A107, NewEmisData!$C:$C, $H107, NewEmisData!$D:$D, DV$2), SUMIFS(NewEmisData!J:J, NewEmisData!$A:$A, "LDV", NewEmisData!$B:$B, $A107, NewEmisData!$C:$C, $H107, NewEmisData!$D:$D, DV$2))</f>
        <v>3.5428085182032999E-3</v>
      </c>
      <c r="DW107" s="335">
        <f>$I107*IF($G107="Pickup", SUMIFS(NewEmisData!K:K, NewEmisData!$A:$A, "Pickup", NewEmisData!$B:$B, $A107, NewEmisData!$C:$C, $H107, NewEmisData!$D:$D, DW$2), SUMIFS(NewEmisData!K:K, NewEmisData!$A:$A, "LDV", NewEmisData!$B:$B, $A107, NewEmisData!$C:$C, $H107, NewEmisData!$D:$D, DW$2))</f>
        <v>3.2299117711483399E-3</v>
      </c>
      <c r="DX107" s="335">
        <f>$I107*IF($G107="Pickup", SUMIFS(NewEmisData!L:L, NewEmisData!$A:$A, "Pickup", NewEmisData!$B:$B, $A107, NewEmisData!$C:$C, $H107, NewEmisData!$D:$D, DX$2), SUMIFS(NewEmisData!L:L, NewEmisData!$A:$A, "LDV", NewEmisData!$B:$B, $A107, NewEmisData!$C:$C, $H107, NewEmisData!$D:$D, DX$2))</f>
        <v>3.1682416671431099E-3</v>
      </c>
      <c r="DY107" s="335">
        <f>$I107*IF($G107="Pickup", SUMIFS(NewEmisData!M:M, NewEmisData!$A:$A, "Pickup", NewEmisData!$B:$B, $A107, NewEmisData!$C:$C, $H107, NewEmisData!$D:$D, DY$2), SUMIFS(NewEmisData!M:M, NewEmisData!$A:$A, "LDV", NewEmisData!$B:$B, $A107, NewEmisData!$C:$C, $H107, NewEmisData!$D:$D, DY$2))</f>
        <v>3.15275502726478E-3</v>
      </c>
      <c r="DZ107" s="335">
        <v>5.594489642908501E-3</v>
      </c>
      <c r="EA107" s="335">
        <f t="shared" si="118"/>
        <v>809.18625562190198</v>
      </c>
      <c r="EB107" s="335">
        <f t="shared" si="119"/>
        <v>717.37917726989394</v>
      </c>
      <c r="EC107" s="335">
        <f t="shared" si="120"/>
        <v>565.23600524957101</v>
      </c>
      <c r="ED107" s="335">
        <f t="shared" si="121"/>
        <v>472.41891643346997</v>
      </c>
      <c r="EE107" s="335">
        <f t="shared" si="122"/>
        <v>412.86398479136801</v>
      </c>
      <c r="EF107" s="335">
        <f t="shared" si="123"/>
        <v>382.70335541305002</v>
      </c>
      <c r="EG107" s="335">
        <f t="shared" si="124"/>
        <v>369.486844409941</v>
      </c>
      <c r="EH107" s="335">
        <f t="shared" si="125"/>
        <v>366.75951772725199</v>
      </c>
      <c r="EI107" s="335">
        <f t="shared" si="126"/>
        <v>366.33687885587801</v>
      </c>
      <c r="EJ107" s="335">
        <f t="shared" si="127"/>
        <v>0.27672218065037407</v>
      </c>
      <c r="EK107" s="335">
        <f t="shared" si="128"/>
        <v>1.00256458087036</v>
      </c>
      <c r="EL107" s="335">
        <f t="shared" si="129"/>
        <v>0.39560747527751999</v>
      </c>
      <c r="EM107" s="335">
        <f t="shared" si="130"/>
        <v>0.19159818828877601</v>
      </c>
      <c r="EN107" s="335">
        <f t="shared" si="131"/>
        <v>0.12217599625012</v>
      </c>
      <c r="EO107" s="335">
        <f t="shared" si="132"/>
        <v>8.1029190806467893E-2</v>
      </c>
      <c r="EP107" s="335">
        <f t="shared" si="133"/>
        <v>5.4567341905185598E-2</v>
      </c>
      <c r="EQ107" s="335">
        <f t="shared" si="134"/>
        <v>4.4030783970489901E-2</v>
      </c>
      <c r="ER107" s="335">
        <f t="shared" si="135"/>
        <v>4.1990059655105501E-2</v>
      </c>
      <c r="ES107" s="335">
        <f t="shared" si="136"/>
        <v>4.1490516506061503E-2</v>
      </c>
      <c r="ET107" s="335">
        <f t="shared" si="137"/>
        <v>6.1988464688476796E-2</v>
      </c>
      <c r="EU107" s="335">
        <f t="shared" si="138"/>
        <v>1.40017655016191E-2</v>
      </c>
      <c r="EV107" s="335">
        <f t="shared" si="139"/>
        <v>1.2413170210923301E-2</v>
      </c>
      <c r="EW107" s="335">
        <f t="shared" si="140"/>
        <v>8.1086013766454006E-3</v>
      </c>
      <c r="EX107" s="335">
        <f t="shared" si="141"/>
        <v>6.7770962147280997E-3</v>
      </c>
      <c r="EY107" s="335">
        <f t="shared" si="142"/>
        <v>5.9227487489961397E-3</v>
      </c>
      <c r="EZ107" s="335">
        <f t="shared" si="143"/>
        <v>5.4900769721154498E-3</v>
      </c>
      <c r="FA107" s="335">
        <f t="shared" si="144"/>
        <v>5.3004799651939901E-3</v>
      </c>
      <c r="FB107" s="335">
        <f t="shared" si="145"/>
        <v>5.2613551409495399E-3</v>
      </c>
      <c r="FC107" s="335">
        <f t="shared" si="146"/>
        <v>5.2552925304367899E-3</v>
      </c>
      <c r="FD107" s="335">
        <f t="shared" si="147"/>
        <v>1.7442083422488778E-3</v>
      </c>
      <c r="FE107" s="335">
        <f t="shared" si="148"/>
        <v>0.115772764989804</v>
      </c>
      <c r="FF107" s="335">
        <f t="shared" si="149"/>
        <v>0.11041053337507201</v>
      </c>
      <c r="FG107" s="335">
        <f t="shared" si="150"/>
        <v>8.9064450289023406E-2</v>
      </c>
      <c r="FH107" s="335">
        <f t="shared" si="151"/>
        <v>8.7932937699846503E-2</v>
      </c>
      <c r="FI107" s="335">
        <f t="shared" si="152"/>
        <v>8.66400670344568E-2</v>
      </c>
      <c r="FJ107" s="335">
        <f t="shared" si="153"/>
        <v>8.5515845774985999E-2</v>
      </c>
      <c r="FK107" s="335">
        <f t="shared" si="154"/>
        <v>8.4877871012289302E-2</v>
      </c>
      <c r="FL107" s="335">
        <f t="shared" si="155"/>
        <v>8.4636887277329695E-2</v>
      </c>
      <c r="FM107" s="335">
        <f t="shared" si="156"/>
        <v>8.4577535540567794E-2</v>
      </c>
      <c r="FN107" s="335">
        <f t="shared" si="157"/>
        <v>4.7629366333098749E-2</v>
      </c>
      <c r="FO107" s="335">
        <f t="shared" si="158"/>
        <v>2.5560187952441901E-2</v>
      </c>
      <c r="FP107" s="335">
        <f t="shared" si="159"/>
        <v>2.0822176230306699E-2</v>
      </c>
      <c r="FQ107" s="335">
        <f t="shared" si="160"/>
        <v>1.62964680076296E-2</v>
      </c>
      <c r="FR107" s="335">
        <f t="shared" si="161"/>
        <v>1.52894671516547E-2</v>
      </c>
      <c r="FS107" s="335">
        <f t="shared" si="162"/>
        <v>1.4142061331261099E-2</v>
      </c>
      <c r="FT107" s="335">
        <f t="shared" si="163"/>
        <v>1.31466340212829E-2</v>
      </c>
      <c r="FU107" s="335">
        <f t="shared" si="164"/>
        <v>1.25820467149478E-2</v>
      </c>
      <c r="FV107" s="335">
        <f t="shared" si="165"/>
        <v>1.2368813254204299E-2</v>
      </c>
      <c r="FW107" s="335">
        <f t="shared" si="166"/>
        <v>1.2316300985385199E-2</v>
      </c>
      <c r="FX107" s="335">
        <f t="shared" si="167"/>
        <v>9.4789149915835945E-3</v>
      </c>
    </row>
    <row r="108" spans="1:180" x14ac:dyDescent="0.2">
      <c r="A108" s="305" t="str">
        <f>_xlfn.CONCAT(IF(LEFT(TRIM(A107),1)="*", "*R", "R"), 1+RIGHT(TRIM(A107),1))</f>
        <v>R5</v>
      </c>
      <c r="B108" s="305" t="str">
        <f t="shared" si="199"/>
        <v>TLGPHEV15</v>
      </c>
      <c r="C108" s="305" t="str">
        <f t="shared" si="200"/>
        <v>TL.GSL.P.HEV.2015</v>
      </c>
      <c r="D108" s="301" t="str">
        <f t="shared" si="201"/>
        <v>bn-vmt, bn-vmt/a</v>
      </c>
      <c r="E108" s="301" t="str">
        <f t="shared" si="202"/>
        <v>TLGSL</v>
      </c>
      <c r="F108" s="301" t="str">
        <f t="shared" si="203"/>
        <v>TL</v>
      </c>
      <c r="G108" s="315" t="s">
        <v>820</v>
      </c>
      <c r="H108" s="315" t="s">
        <v>814</v>
      </c>
      <c r="I108" s="320">
        <v>1</v>
      </c>
      <c r="J108" s="315" t="str">
        <f t="shared" si="168"/>
        <v>Pickup-GSL</v>
      </c>
      <c r="K108" s="335">
        <f>$I108*IF($G108="Pickup", SUMIFS(NewEmisData!E:E, NewEmisData!$A:$A, "Pickup", NewEmisData!$B:$B, $A108, NewEmisData!$C:$C, $H108, NewEmisData!$D:$D, K$2), SUMIFS(NewEmisData!E:E, NewEmisData!$A:$A, "LDV", NewEmisData!$B:$B, $A108, NewEmisData!$C:$C, $H108, NewEmisData!$D:$D, K$2))</f>
        <v>636.94844021221104</v>
      </c>
      <c r="L108" s="335">
        <f>$I108*IF($G108="Pickup", SUMIFS(NewEmisData!F:F, NewEmisData!$A:$A, "Pickup", NewEmisData!$B:$B, $A108, NewEmisData!$C:$C, $H108, NewEmisData!$D:$D, L$2), SUMIFS(NewEmisData!F:F, NewEmisData!$A:$A, "LDV", NewEmisData!$B:$B, $A108, NewEmisData!$C:$C, $H108, NewEmisData!$D:$D, L$2))</f>
        <v>566.99958479862596</v>
      </c>
      <c r="M108" s="335">
        <f>$I108*IF($G108="Pickup", SUMIFS(NewEmisData!G:G, NewEmisData!$A:$A, "Pickup", NewEmisData!$B:$B, $A108, NewEmisData!$C:$C, $H108, NewEmisData!$D:$D, M$2), SUMIFS(NewEmisData!G:G, NewEmisData!$A:$A, "LDV", NewEmisData!$B:$B, $A108, NewEmisData!$C:$C, $H108, NewEmisData!$D:$D, M$2))</f>
        <v>456.866446538378</v>
      </c>
      <c r="N108" s="335">
        <f>$I108*IF($G108="Pickup", SUMIFS(NewEmisData!H:H, NewEmisData!$A:$A, "Pickup", NewEmisData!$B:$B, $A108, NewEmisData!$C:$C, $H108, NewEmisData!$D:$D, N$2), SUMIFS(NewEmisData!H:H, NewEmisData!$A:$A, "LDV", NewEmisData!$B:$B, $A108, NewEmisData!$C:$C, $H108, NewEmisData!$D:$D, N$2))</f>
        <v>382.95379819743698</v>
      </c>
      <c r="O108" s="335">
        <f>$I108*IF($G108="Pickup", SUMIFS(NewEmisData!I:I, NewEmisData!$A:$A, "Pickup", NewEmisData!$B:$B, $A108, NewEmisData!$C:$C, $H108, NewEmisData!$D:$D, O$2), SUMIFS(NewEmisData!I:I, NewEmisData!$A:$A, "LDV", NewEmisData!$B:$B, $A108, NewEmisData!$C:$C, $H108, NewEmisData!$D:$D, O$2))</f>
        <v>335.05122696410302</v>
      </c>
      <c r="P108" s="335">
        <f>$I108*IF($G108="Pickup", SUMIFS(NewEmisData!J:J, NewEmisData!$A:$A, "Pickup", NewEmisData!$B:$B, $A108, NewEmisData!$C:$C, $H108, NewEmisData!$D:$D, P$2), SUMIFS(NewEmisData!J:J, NewEmisData!$A:$A, "LDV", NewEmisData!$B:$B, $A108, NewEmisData!$C:$C, $H108, NewEmisData!$D:$D, P$2))</f>
        <v>310.47516282180999</v>
      </c>
      <c r="Q108" s="335">
        <f>$I108*IF($G108="Pickup", SUMIFS(NewEmisData!K:K, NewEmisData!$A:$A, "Pickup", NewEmisData!$B:$B, $A108, NewEmisData!$C:$C, $H108, NewEmisData!$D:$D, Q$2), SUMIFS(NewEmisData!K:K, NewEmisData!$A:$A, "LDV", NewEmisData!$B:$B, $A108, NewEmisData!$C:$C, $H108, NewEmisData!$D:$D, Q$2))</f>
        <v>299.643314234321</v>
      </c>
      <c r="R108" s="335">
        <f>$I108*IF($G108="Pickup", SUMIFS(NewEmisData!L:L, NewEmisData!$A:$A, "Pickup", NewEmisData!$B:$B, $A108, NewEmisData!$C:$C, $H108, NewEmisData!$D:$D, R$2), SUMIFS(NewEmisData!L:L, NewEmisData!$A:$A, "LDV", NewEmisData!$B:$B, $A108, NewEmisData!$C:$C, $H108, NewEmisData!$D:$D, R$2))</f>
        <v>297.422458601252</v>
      </c>
      <c r="S108" s="335">
        <f>$I108*IF($G108="Pickup", SUMIFS(NewEmisData!M:M, NewEmisData!$A:$A, "Pickup", NewEmisData!$B:$B, $A108, NewEmisData!$C:$C, $H108, NewEmisData!$D:$D, S$2), SUMIFS(NewEmisData!M:M, NewEmisData!$A:$A, "LDV", NewEmisData!$B:$B, $A108, NewEmisData!$C:$C, $H108, NewEmisData!$D:$D, S$2))</f>
        <v>297.08495907381399</v>
      </c>
      <c r="T108" s="335">
        <v>0.27672218065037407</v>
      </c>
      <c r="U108" s="335">
        <f>$I108*IF($G108="Pickup", SUMIFS(NewEmisData!E:E, NewEmisData!$A:$A, "Pickup", NewEmisData!$B:$B, $A108, NewEmisData!$C:$C, $H108, NewEmisData!$D:$D, U$2), SUMIFS(NewEmisData!E:E, NewEmisData!$A:$A, "LDV", NewEmisData!$B:$B, $A108, NewEmisData!$C:$C, $H108, NewEmisData!$D:$D, U$2))</f>
        <v>0.95484960134202601</v>
      </c>
      <c r="V108" s="335">
        <f>$I108*IF($G108="Pickup", SUMIFS(NewEmisData!F:F, NewEmisData!$A:$A, "Pickup", NewEmisData!$B:$B, $A108, NewEmisData!$C:$C, $H108, NewEmisData!$D:$D, V$2), SUMIFS(NewEmisData!F:F, NewEmisData!$A:$A, "LDV", NewEmisData!$B:$B, $A108, NewEmisData!$C:$C, $H108, NewEmisData!$D:$D, V$2))</f>
        <v>0.32981051515610799</v>
      </c>
      <c r="W108" s="335">
        <f>$I108*IF($G108="Pickup", SUMIFS(NewEmisData!G:G, NewEmisData!$A:$A, "Pickup", NewEmisData!$B:$B, $A108, NewEmisData!$C:$C, $H108, NewEmisData!$D:$D, W$2), SUMIFS(NewEmisData!G:G, NewEmisData!$A:$A, "LDV", NewEmisData!$B:$B, $A108, NewEmisData!$C:$C, $H108, NewEmisData!$D:$D, W$2))</f>
        <v>0.24604011687187799</v>
      </c>
      <c r="X108" s="335">
        <f>$I108*IF($G108="Pickup", SUMIFS(NewEmisData!H:H, NewEmisData!$A:$A, "Pickup", NewEmisData!$B:$B, $A108, NewEmisData!$C:$C, $H108, NewEmisData!$D:$D, X$2), SUMIFS(NewEmisData!H:H, NewEmisData!$A:$A, "LDV", NewEmisData!$B:$B, $A108, NewEmisData!$C:$C, $H108, NewEmisData!$D:$D, X$2))</f>
        <v>0.16340489519828999</v>
      </c>
      <c r="Y108" s="335">
        <f>$I108*IF($G108="Pickup", SUMIFS(NewEmisData!I:I, NewEmisData!$A:$A, "Pickup", NewEmisData!$B:$B, $A108, NewEmisData!$C:$C, $H108, NewEmisData!$D:$D, Y$2), SUMIFS(NewEmisData!I:I, NewEmisData!$A:$A, "LDV", NewEmisData!$B:$B, $A108, NewEmisData!$C:$C, $H108, NewEmisData!$D:$D, Y$2))</f>
        <v>0.11306985767462301</v>
      </c>
      <c r="Z108" s="335">
        <f>$I108*IF($G108="Pickup", SUMIFS(NewEmisData!J:J, NewEmisData!$A:$A, "Pickup", NewEmisData!$B:$B, $A108, NewEmisData!$C:$C, $H108, NewEmisData!$D:$D, Z$2), SUMIFS(NewEmisData!J:J, NewEmisData!$A:$A, "LDV", NewEmisData!$B:$B, $A108, NewEmisData!$C:$C, $H108, NewEmisData!$D:$D, Z$2))</f>
        <v>7.9270221337579605E-2</v>
      </c>
      <c r="AA108" s="335">
        <f>$I108*IF($G108="Pickup", SUMIFS(NewEmisData!K:K, NewEmisData!$A:$A, "Pickup", NewEmisData!$B:$B, $A108, NewEmisData!$C:$C, $H108, NewEmisData!$D:$D, AA$2), SUMIFS(NewEmisData!K:K, NewEmisData!$A:$A, "LDV", NewEmisData!$B:$B, $A108, NewEmisData!$C:$C, $H108, NewEmisData!$D:$D, AA$2))</f>
        <v>6.5833743509444598E-2</v>
      </c>
      <c r="AB108" s="335">
        <f>$I108*IF($G108="Pickup", SUMIFS(NewEmisData!L:L, NewEmisData!$A:$A, "Pickup", NewEmisData!$B:$B, $A108, NewEmisData!$C:$C, $H108, NewEmisData!$D:$D, AB$2), SUMIFS(NewEmisData!L:L, NewEmisData!$A:$A, "LDV", NewEmisData!$B:$B, $A108, NewEmisData!$C:$C, $H108, NewEmisData!$D:$D, AB$2))</f>
        <v>6.3200548797440706E-2</v>
      </c>
      <c r="AC108" s="335">
        <f>$I108*IF($G108="Pickup", SUMIFS(NewEmisData!M:M, NewEmisData!$A:$A, "Pickup", NewEmisData!$B:$B, $A108, NewEmisData!$C:$C, $H108, NewEmisData!$D:$D, AC$2), SUMIFS(NewEmisData!M:M, NewEmisData!$A:$A, "LDV", NewEmisData!$B:$B, $A108, NewEmisData!$C:$C, $H108, NewEmisData!$D:$D, AC$2))</f>
        <v>6.2566022635143603E-2</v>
      </c>
      <c r="AD108" s="335">
        <v>6.1988464688476796E-2</v>
      </c>
      <c r="AE108" s="335">
        <f>$I108*IF($G108="Pickup", SUMIFS(NewEmisData!E:E, NewEmisData!$A:$A, "Pickup", NewEmisData!$B:$B, $A108, NewEmisData!$C:$C, $H108, NewEmisData!$D:$D, AE$2), SUMIFS(NewEmisData!E:E, NewEmisData!$A:$A, "LDV", NewEmisData!$B:$B, $A108, NewEmisData!$C:$C, $H108, NewEmisData!$D:$D, AE$2))</f>
        <v>1.1021446784144399E-2</v>
      </c>
      <c r="AF108" s="335">
        <f>$I108*IF($G108="Pickup", SUMIFS(NewEmisData!F:F, NewEmisData!$A:$A, "Pickup", NewEmisData!$B:$B, $A108, NewEmisData!$C:$C, $H108, NewEmisData!$D:$D, AF$2), SUMIFS(NewEmisData!F:F, NewEmisData!$A:$A, "LDV", NewEmisData!$B:$B, $A108, NewEmisData!$C:$C, $H108, NewEmisData!$D:$D, AF$2))</f>
        <v>9.8110891355443607E-3</v>
      </c>
      <c r="AG108" s="335">
        <f>$I108*IF($G108="Pickup", SUMIFS(NewEmisData!G:G, NewEmisData!$A:$A, "Pickup", NewEmisData!$B:$B, $A108, NewEmisData!$C:$C, $H108, NewEmisData!$D:$D, AG$2), SUMIFS(NewEmisData!G:G, NewEmisData!$A:$A, "LDV", NewEmisData!$B:$B, $A108, NewEmisData!$C:$C, $H108, NewEmisData!$D:$D, AG$2))</f>
        <v>6.5539868464526696E-3</v>
      </c>
      <c r="AH108" s="335">
        <f>$I108*IF($G108="Pickup", SUMIFS(NewEmisData!H:H, NewEmisData!$A:$A, "Pickup", NewEmisData!$B:$B, $A108, NewEmisData!$C:$C, $H108, NewEmisData!$D:$D, AH$2), SUMIFS(NewEmisData!H:H, NewEmisData!$A:$A, "LDV", NewEmisData!$B:$B, $A108, NewEmisData!$C:$C, $H108, NewEmisData!$D:$D, AH$2))</f>
        <v>5.4936733467738199E-3</v>
      </c>
      <c r="AI108" s="335">
        <f>$I108*IF($G108="Pickup", SUMIFS(NewEmisData!I:I, NewEmisData!$A:$A, "Pickup", NewEmisData!$B:$B, $A108, NewEmisData!$C:$C, $H108, NewEmisData!$D:$D, AI$2), SUMIFS(NewEmisData!I:I, NewEmisData!$A:$A, "LDV", NewEmisData!$B:$B, $A108, NewEmisData!$C:$C, $H108, NewEmisData!$D:$D, AI$2))</f>
        <v>4.8064844177770098E-3</v>
      </c>
      <c r="AJ108" s="335">
        <f>$I108*IF($G108="Pickup", SUMIFS(NewEmisData!J:J, NewEmisData!$A:$A, "Pickup", NewEmisData!$B:$B, $A108, NewEmisData!$C:$C, $H108, NewEmisData!$D:$D, AJ$2), SUMIFS(NewEmisData!J:J, NewEmisData!$A:$A, "LDV", NewEmisData!$B:$B, $A108, NewEmisData!$C:$C, $H108, NewEmisData!$D:$D, AJ$2))</f>
        <v>4.4539285892842596E-3</v>
      </c>
      <c r="AK108" s="335">
        <f>$I108*IF($G108="Pickup", SUMIFS(NewEmisData!K:K, NewEmisData!$A:$A, "Pickup", NewEmisData!$B:$B, $A108, NewEmisData!$C:$C, $H108, NewEmisData!$D:$D, AK$2), SUMIFS(NewEmisData!K:K, NewEmisData!$A:$A, "LDV", NewEmisData!$B:$B, $A108, NewEmisData!$C:$C, $H108, NewEmisData!$D:$D, AK$2))</f>
        <v>4.29853574921071E-3</v>
      </c>
      <c r="AL108" s="335">
        <f>$I108*IF($G108="Pickup", SUMIFS(NewEmisData!L:L, NewEmisData!$A:$A, "Pickup", NewEmisData!$B:$B, $A108, NewEmisData!$C:$C, $H108, NewEmisData!$D:$D, AL$2), SUMIFS(NewEmisData!L:L, NewEmisData!$A:$A, "LDV", NewEmisData!$B:$B, $A108, NewEmisData!$C:$C, $H108, NewEmisData!$D:$D, AL$2))</f>
        <v>4.26667913277963E-3</v>
      </c>
      <c r="AM108" s="335">
        <f>$I108*IF($G108="Pickup", SUMIFS(NewEmisData!M:M, NewEmisData!$A:$A, "Pickup", NewEmisData!$B:$B, $A108, NewEmisData!$C:$C, $H108, NewEmisData!$D:$D, AM$2), SUMIFS(NewEmisData!M:M, NewEmisData!$A:$A, "LDV", NewEmisData!$B:$B, $A108, NewEmisData!$C:$C, $H108, NewEmisData!$D:$D, AM$2))</f>
        <v>4.2618372306538798E-3</v>
      </c>
      <c r="AN108" s="335">
        <v>1.7442083422488778E-3</v>
      </c>
      <c r="AO108" s="335">
        <f>$I108*IF($G108="Pickup", SUMIFS(NewEmisData!E:E, NewEmisData!$A:$A, "Pickup", NewEmisData!$B:$B, $A108, NewEmisData!$C:$C, $H108, NewEmisData!$D:$D, AO$2), SUMIFS(NewEmisData!E:E, NewEmisData!$A:$A, "LDV", NewEmisData!$B:$B, $A108, NewEmisData!$C:$C, $H108, NewEmisData!$D:$D, AO$2))</f>
        <v>7.9451070233561405E-2</v>
      </c>
      <c r="AP108" s="335">
        <f>$I108*IF($G108="Pickup", SUMIFS(NewEmisData!F:F, NewEmisData!$A:$A, "Pickup", NewEmisData!$B:$B, $A108, NewEmisData!$C:$C, $H108, NewEmisData!$D:$D, AP$2), SUMIFS(NewEmisData!F:F, NewEmisData!$A:$A, "LDV", NewEmisData!$B:$B, $A108, NewEmisData!$C:$C, $H108, NewEmisData!$D:$D, AP$2))</f>
        <v>7.6276868152400201E-2</v>
      </c>
      <c r="AQ108" s="335">
        <f>$I108*IF($G108="Pickup", SUMIFS(NewEmisData!G:G, NewEmisData!$A:$A, "Pickup", NewEmisData!$B:$B, $A108, NewEmisData!$C:$C, $H108, NewEmisData!$D:$D, AQ$2), SUMIFS(NewEmisData!G:G, NewEmisData!$A:$A, "LDV", NewEmisData!$B:$B, $A108, NewEmisData!$C:$C, $H108, NewEmisData!$D:$D, AQ$2))</f>
        <v>5.6652715818935197E-2</v>
      </c>
      <c r="AR108" s="335">
        <f>$I108*IF($G108="Pickup", SUMIFS(NewEmisData!H:H, NewEmisData!$A:$A, "Pickup", NewEmisData!$B:$B, $A108, NewEmisData!$C:$C, $H108, NewEmisData!$D:$D, AR$2), SUMIFS(NewEmisData!H:H, NewEmisData!$A:$A, "LDV", NewEmisData!$B:$B, $A108, NewEmisData!$C:$C, $H108, NewEmisData!$D:$D, AR$2))</f>
        <v>5.5408492647584899E-2</v>
      </c>
      <c r="AS108" s="335">
        <f>$I108*IF($G108="Pickup", SUMIFS(NewEmisData!I:I, NewEmisData!$A:$A, "Pickup", NewEmisData!$B:$B, $A108, NewEmisData!$C:$C, $H108, NewEmisData!$D:$D, AS$2), SUMIFS(NewEmisData!I:I, NewEmisData!$A:$A, "LDV", NewEmisData!$B:$B, $A108, NewEmisData!$C:$C, $H108, NewEmisData!$D:$D, AS$2))</f>
        <v>5.40165053540533E-2</v>
      </c>
      <c r="AT108" s="335">
        <f>$I108*IF($G108="Pickup", SUMIFS(NewEmisData!J:J, NewEmisData!$A:$A, "Pickup", NewEmisData!$B:$B, $A108, NewEmisData!$C:$C, $H108, NewEmisData!$D:$D, AT$2), SUMIFS(NewEmisData!J:J, NewEmisData!$A:$A, "LDV", NewEmisData!$B:$B, $A108, NewEmisData!$C:$C, $H108, NewEmisData!$D:$D, AT$2))</f>
        <v>5.2775032208320603E-2</v>
      </c>
      <c r="AU108" s="335">
        <f>$I108*IF($G108="Pickup", SUMIFS(NewEmisData!K:K, NewEmisData!$A:$A, "Pickup", NewEmisData!$B:$B, $A108, NewEmisData!$C:$C, $H108, NewEmisData!$D:$D, AU$2), SUMIFS(NewEmisData!K:K, NewEmisData!$A:$A, "LDV", NewEmisData!$B:$B, $A108, NewEmisData!$C:$C, $H108, NewEmisData!$D:$D, AU$2))</f>
        <v>5.2063088006762799E-2</v>
      </c>
      <c r="AV108" s="335">
        <f>$I108*IF($G108="Pickup", SUMIFS(NewEmisData!L:L, NewEmisData!$A:$A, "Pickup", NewEmisData!$B:$B, $A108, NewEmisData!$C:$C, $H108, NewEmisData!$D:$D, AV$2), SUMIFS(NewEmisData!L:L, NewEmisData!$A:$A, "LDV", NewEmisData!$B:$B, $A108, NewEmisData!$C:$C, $H108, NewEmisData!$D:$D, AV$2))</f>
        <v>5.1790075051099199E-2</v>
      </c>
      <c r="AW108" s="335">
        <f>$I108*IF($G108="Pickup", SUMIFS(NewEmisData!M:M, NewEmisData!$A:$A, "Pickup", NewEmisData!$B:$B, $A108, NewEmisData!$C:$C, $H108, NewEmisData!$D:$D, AW$2), SUMIFS(NewEmisData!M:M, NewEmisData!$A:$A, "LDV", NewEmisData!$B:$B, $A108, NewEmisData!$C:$C, $H108, NewEmisData!$D:$D, AW$2))</f>
        <v>5.1722831061276502E-2</v>
      </c>
      <c r="AX108" s="335">
        <v>4.7629366333098749E-2</v>
      </c>
      <c r="AY108" s="335">
        <f>$I108*IF($G108="Pickup", SUMIFS(NewEmisData!E:E, NewEmisData!$A:$A, "Pickup", NewEmisData!$B:$B, $A108, NewEmisData!$C:$C, $H108, NewEmisData!$D:$D, AY$2), SUMIFS(NewEmisData!E:E, NewEmisData!$A:$A, "LDV", NewEmisData!$B:$B, $A108, NewEmisData!$C:$C, $H108, NewEmisData!$D:$D, AY$2))</f>
        <v>1.8003075193996299E-2</v>
      </c>
      <c r="AZ108" s="335">
        <f>$I108*IF($G108="Pickup", SUMIFS(NewEmisData!F:F, NewEmisData!$A:$A, "Pickup", NewEmisData!$B:$B, $A108, NewEmisData!$C:$C, $H108, NewEmisData!$D:$D, AZ$2), SUMIFS(NewEmisData!F:F, NewEmisData!$A:$A, "LDV", NewEmisData!$B:$B, $A108, NewEmisData!$C:$C, $H108, NewEmisData!$D:$D, AZ$2))</f>
        <v>1.52046650049204E-2</v>
      </c>
      <c r="BA108" s="335">
        <f>$I108*IF($G108="Pickup", SUMIFS(NewEmisData!G:G, NewEmisData!$A:$A, "Pickup", NewEmisData!$B:$B, $A108, NewEmisData!$C:$C, $H108, NewEmisData!$D:$D, BA$2), SUMIFS(NewEmisData!G:G, NewEmisData!$A:$A, "LDV", NewEmisData!$B:$B, $A108, NewEmisData!$C:$C, $H108, NewEmisData!$D:$D, BA$2))</f>
        <v>1.2610890393020199E-2</v>
      </c>
      <c r="BB108" s="335">
        <f>$I108*IF($G108="Pickup", SUMIFS(NewEmisData!H:H, NewEmisData!$A:$A, "Pickup", NewEmisData!$B:$B, $A108, NewEmisData!$C:$C, $H108, NewEmisData!$D:$D, BB$2), SUMIFS(NewEmisData!H:H, NewEmisData!$A:$A, "LDV", NewEmisData!$B:$B, $A108, NewEmisData!$C:$C, $H108, NewEmisData!$D:$D, BB$2))</f>
        <v>1.1510978039922799E-2</v>
      </c>
      <c r="BC108" s="335">
        <f>$I108*IF($G108="Pickup", SUMIFS(NewEmisData!I:I, NewEmisData!$A:$A, "Pickup", NewEmisData!$B:$B, $A108, NewEmisData!$C:$C, $H108, NewEmisData!$D:$D, BC$2), SUMIFS(NewEmisData!I:I, NewEmisData!$A:$A, "LDV", NewEmisData!$B:$B, $A108, NewEmisData!$C:$C, $H108, NewEmisData!$D:$D, BC$2))</f>
        <v>1.0279121658658699E-2</v>
      </c>
      <c r="BD108" s="335">
        <f>$I108*IF($G108="Pickup", SUMIFS(NewEmisData!J:J, NewEmisData!$A:$A, "Pickup", NewEmisData!$B:$B, $A108, NewEmisData!$C:$C, $H108, NewEmisData!$D:$D, BD$2), SUMIFS(NewEmisData!J:J, NewEmisData!$A:$A, "LDV", NewEmisData!$B:$B, $A108, NewEmisData!$C:$C, $H108, NewEmisData!$D:$D, BD$2))</f>
        <v>9.1807819279754004E-3</v>
      </c>
      <c r="BE108" s="335">
        <f>$I108*IF($G108="Pickup", SUMIFS(NewEmisData!K:K, NewEmisData!$A:$A, "Pickup", NewEmisData!$B:$B, $A108, NewEmisData!$C:$C, $H108, NewEmisData!$D:$D, BE$2), SUMIFS(NewEmisData!K:K, NewEmisData!$A:$A, "LDV", NewEmisData!$B:$B, $A108, NewEmisData!$C:$C, $H108, NewEmisData!$D:$D, BE$2))</f>
        <v>8.5509801965599399E-3</v>
      </c>
      <c r="BF108" s="335">
        <f>$I108*IF($G108="Pickup", SUMIFS(NewEmisData!L:L, NewEmisData!$A:$A, "Pickup", NewEmisData!$B:$B, $A108, NewEmisData!$C:$C, $H108, NewEmisData!$D:$D, BF$2), SUMIFS(NewEmisData!L:L, NewEmisData!$A:$A, "LDV", NewEmisData!$B:$B, $A108, NewEmisData!$C:$C, $H108, NewEmisData!$D:$D, BF$2))</f>
        <v>8.3094848968453608E-3</v>
      </c>
      <c r="BG108" s="335">
        <f>$I108*IF($G108="Pickup", SUMIFS(NewEmisData!M:M, NewEmisData!$A:$A, "Pickup", NewEmisData!$B:$B, $A108, NewEmisData!$C:$C, $H108, NewEmisData!$D:$D, BG$2), SUMIFS(NewEmisData!M:M, NewEmisData!$A:$A, "LDV", NewEmisData!$B:$B, $A108, NewEmisData!$C:$C, $H108, NewEmisData!$D:$D, BG$2))</f>
        <v>8.2498877149821594E-3</v>
      </c>
      <c r="BH108" s="335">
        <v>9.4789149915835945E-3</v>
      </c>
      <c r="BI108" s="335">
        <f>$I108*IF($G108="Pickup", SUMIFS(NewEmisData!E:E, NewEmisData!$A:$A, "Pickup", NewEmisData!$B:$B, $A108, NewEmisData!$C:$C, $H108, NewEmisData!$D:$D, BI$2), SUMIFS(NewEmisData!E:E, NewEmisData!$A:$A, "LDV", NewEmisData!$B:$B, $A108, NewEmisData!$C:$C, $H108, NewEmisData!$D:$D, BI$2))</f>
        <v>7.8269426470205801</v>
      </c>
      <c r="BJ108" s="335">
        <f>$I108*IF($G108="Pickup", SUMIFS(NewEmisData!F:F, NewEmisData!$A:$A, "Pickup", NewEmisData!$B:$B, $A108, NewEmisData!$C:$C, $H108, NewEmisData!$D:$D, BJ$2), SUMIFS(NewEmisData!F:F, NewEmisData!$A:$A, "LDV", NewEmisData!$B:$B, $A108, NewEmisData!$C:$C, $H108, NewEmisData!$D:$D, BJ$2))</f>
        <v>4.0421881820379104</v>
      </c>
      <c r="BK108" s="335">
        <f>$I108*IF($G108="Pickup", SUMIFS(NewEmisData!G:G, NewEmisData!$A:$A, "Pickup", NewEmisData!$B:$B, $A108, NewEmisData!$C:$C, $H108, NewEmisData!$D:$D, BK$2), SUMIFS(NewEmisData!G:G, NewEmisData!$A:$A, "LDV", NewEmisData!$B:$B, $A108, NewEmisData!$C:$C, $H108, NewEmisData!$D:$D, BK$2))</f>
        <v>3.2560062664062701</v>
      </c>
      <c r="BL108" s="335">
        <f>$I108*IF($G108="Pickup", SUMIFS(NewEmisData!H:H, NewEmisData!$A:$A, "Pickup", NewEmisData!$B:$B, $A108, NewEmisData!$C:$C, $H108, NewEmisData!$D:$D, BL$2), SUMIFS(NewEmisData!H:H, NewEmisData!$A:$A, "LDV", NewEmisData!$B:$B, $A108, NewEmisData!$C:$C, $H108, NewEmisData!$D:$D, BL$2))</f>
        <v>2.4871452670272798</v>
      </c>
      <c r="BM108" s="335">
        <f>$I108*IF($G108="Pickup", SUMIFS(NewEmisData!I:I, NewEmisData!$A:$A, "Pickup", NewEmisData!$B:$B, $A108, NewEmisData!$C:$C, $H108, NewEmisData!$D:$D, BM$2), SUMIFS(NewEmisData!I:I, NewEmisData!$A:$A, "LDV", NewEmisData!$B:$B, $A108, NewEmisData!$C:$C, $H108, NewEmisData!$D:$D, BM$2))</f>
        <v>1.7690758763782799</v>
      </c>
      <c r="BN108" s="335">
        <f>$I108*IF($G108="Pickup", SUMIFS(NewEmisData!J:J, NewEmisData!$A:$A, "Pickup", NewEmisData!$B:$B, $A108, NewEmisData!$C:$C, $H108, NewEmisData!$D:$D, BN$2), SUMIFS(NewEmisData!J:J, NewEmisData!$A:$A, "LDV", NewEmisData!$B:$B, $A108, NewEmisData!$C:$C, $H108, NewEmisData!$D:$D, BN$2))</f>
        <v>1.3113510406404001</v>
      </c>
      <c r="BO108" s="335">
        <f>$I108*IF($G108="Pickup", SUMIFS(NewEmisData!K:K, NewEmisData!$A:$A, "Pickup", NewEmisData!$B:$B, $A108, NewEmisData!$C:$C, $H108, NewEmisData!$D:$D, BO$2), SUMIFS(NewEmisData!K:K, NewEmisData!$A:$A, "LDV", NewEmisData!$B:$B, $A108, NewEmisData!$C:$C, $H108, NewEmisData!$D:$D, BO$2))</f>
        <v>1.1416931511575099</v>
      </c>
      <c r="BP108" s="335">
        <f>$I108*IF($G108="Pickup", SUMIFS(NewEmisData!L:L, NewEmisData!$A:$A, "Pickup", NewEmisData!$B:$B, $A108, NewEmisData!$C:$C, $H108, NewEmisData!$D:$D, BP$2), SUMIFS(NewEmisData!L:L, NewEmisData!$A:$A, "LDV", NewEmisData!$B:$B, $A108, NewEmisData!$C:$C, $H108, NewEmisData!$D:$D, BP$2))</f>
        <v>1.1081399449582501</v>
      </c>
      <c r="BQ108" s="335">
        <f>$I108*IF($G108="Pickup", SUMIFS(NewEmisData!M:M, NewEmisData!$A:$A, "Pickup", NewEmisData!$B:$B, $A108, NewEmisData!$C:$C, $H108, NewEmisData!$D:$D, BQ$2), SUMIFS(NewEmisData!M:M, NewEmisData!$A:$A, "LDV", NewEmisData!$B:$B, $A108, NewEmisData!$C:$C, $H108, NewEmisData!$D:$D, BQ$2))</f>
        <v>1.0988354785630501</v>
      </c>
      <c r="BR108" s="335">
        <v>1.6588293829830492</v>
      </c>
      <c r="BS108" s="335">
        <f>$I108*IF($G108="Pickup", SUMIFS(NewEmisData!E:E, NewEmisData!$A:$A, "Pickup", NewEmisData!$B:$B, $A108, NewEmisData!$C:$C, $H108, NewEmisData!$D:$D, BS$2), SUMIFS(NewEmisData!E:E, NewEmisData!$A:$A, "LDV", NewEmisData!$B:$B, $A108, NewEmisData!$C:$C, $H108, NewEmisData!$D:$D, BS$2))</f>
        <v>0.72531081158725197</v>
      </c>
      <c r="BT108" s="335">
        <f>$I108*IF($G108="Pickup", SUMIFS(NewEmisData!F:F, NewEmisData!$A:$A, "Pickup", NewEmisData!$B:$B, $A108, NewEmisData!$C:$C, $H108, NewEmisData!$D:$D, BT$2), SUMIFS(NewEmisData!F:F, NewEmisData!$A:$A, "LDV", NewEmisData!$B:$B, $A108, NewEmisData!$C:$C, $H108, NewEmisData!$D:$D, BT$2))</f>
        <v>0.31274915613333698</v>
      </c>
      <c r="BU108" s="335">
        <f>$I108*IF($G108="Pickup", SUMIFS(NewEmisData!G:G, NewEmisData!$A:$A, "Pickup", NewEmisData!$B:$B, $A108, NewEmisData!$C:$C, $H108, NewEmisData!$D:$D, BU$2), SUMIFS(NewEmisData!G:G, NewEmisData!$A:$A, "LDV", NewEmisData!$B:$B, $A108, NewEmisData!$C:$C, $H108, NewEmisData!$D:$D, BU$2))</f>
        <v>0.23947671356780501</v>
      </c>
      <c r="BV108" s="335">
        <f>$I108*IF($G108="Pickup", SUMIFS(NewEmisData!H:H, NewEmisData!$A:$A, "Pickup", NewEmisData!$B:$B, $A108, NewEmisData!$C:$C, $H108, NewEmisData!$D:$D, BV$2), SUMIFS(NewEmisData!H:H, NewEmisData!$A:$A, "LDV", NewEmisData!$B:$B, $A108, NewEmisData!$C:$C, $H108, NewEmisData!$D:$D, BV$2))</f>
        <v>0.19148873413821901</v>
      </c>
      <c r="BW108" s="335">
        <f>$I108*IF($G108="Pickup", SUMIFS(NewEmisData!I:I, NewEmisData!$A:$A, "Pickup", NewEmisData!$B:$B, $A108, NewEmisData!$C:$C, $H108, NewEmisData!$D:$D, BW$2), SUMIFS(NewEmisData!I:I, NewEmisData!$A:$A, "LDV", NewEmisData!$B:$B, $A108, NewEmisData!$C:$C, $H108, NewEmisData!$D:$D, BW$2))</f>
        <v>0.14759628251015899</v>
      </c>
      <c r="BX108" s="335">
        <f>$I108*IF($G108="Pickup", SUMIFS(NewEmisData!J:J, NewEmisData!$A:$A, "Pickup", NewEmisData!$B:$B, $A108, NewEmisData!$C:$C, $H108, NewEmisData!$D:$D, BX$2), SUMIFS(NewEmisData!J:J, NewEmisData!$A:$A, "LDV", NewEmisData!$B:$B, $A108, NewEmisData!$C:$C, $H108, NewEmisData!$D:$D, BX$2))</f>
        <v>0.119017946153679</v>
      </c>
      <c r="BY108" s="335">
        <f>$I108*IF($G108="Pickup", SUMIFS(NewEmisData!K:K, NewEmisData!$A:$A, "Pickup", NewEmisData!$B:$B, $A108, NewEmisData!$C:$C, $H108, NewEmisData!$D:$D, BY$2), SUMIFS(NewEmisData!K:K, NewEmisData!$A:$A, "LDV", NewEmisData!$B:$B, $A108, NewEmisData!$C:$C, $H108, NewEmisData!$D:$D, BY$2))</f>
        <v>0.10643387961952699</v>
      </c>
      <c r="BZ108" s="335">
        <f>$I108*IF($G108="Pickup", SUMIFS(NewEmisData!L:L, NewEmisData!$A:$A, "Pickup", NewEmisData!$B:$B, $A108, NewEmisData!$C:$C, $H108, NewEmisData!$D:$D, BZ$2), SUMIFS(NewEmisData!L:L, NewEmisData!$A:$A, "LDV", NewEmisData!$B:$B, $A108, NewEmisData!$C:$C, $H108, NewEmisData!$D:$D, BZ$2))</f>
        <v>0.10353105962594999</v>
      </c>
      <c r="CA108" s="335">
        <f>$I108*IF($G108="Pickup", SUMIFS(NewEmisData!M:M, NewEmisData!$A:$A, "Pickup", NewEmisData!$B:$B, $A108, NewEmisData!$C:$C, $H108, NewEmisData!$D:$D, CA$2), SUMIFS(NewEmisData!M:M, NewEmisData!$A:$A, "LDV", NewEmisData!$B:$B, $A108, NewEmisData!$C:$C, $H108, NewEmisData!$D:$D, CA$2))</f>
        <v>0.102586538476792</v>
      </c>
      <c r="CB108" s="335">
        <v>0.10573121882292051</v>
      </c>
      <c r="CC108" s="335">
        <f>$I108*IF($G108="Pickup", SUMIFS(NewEmisData!E:E, NewEmisData!$A:$A, "Pickup", NewEmisData!$B:$B, $A108, NewEmisData!$C:$C, $H108, NewEmisData!$D:$D, CC$2), SUMIFS(NewEmisData!E:E, NewEmisData!$A:$A, "LDV", NewEmisData!$B:$B, $A108, NewEmisData!$C:$C, $H108, NewEmisData!$D:$D, CC$2))</f>
        <v>3.6022672785972598E-2</v>
      </c>
      <c r="CD108" s="335">
        <f>$I108*IF($G108="Pickup", SUMIFS(NewEmisData!F:F, NewEmisData!$A:$A, "Pickup", NewEmisData!$B:$B, $A108, NewEmisData!$C:$C, $H108, NewEmisData!$D:$D, CD$2), SUMIFS(NewEmisData!F:F, NewEmisData!$A:$A, "LDV", NewEmisData!$B:$B, $A108, NewEmisData!$C:$C, $H108, NewEmisData!$D:$D, CD$2))</f>
        <v>2.5183605638393801E-2</v>
      </c>
      <c r="CE108" s="335">
        <f>$I108*IF($G108="Pickup", SUMIFS(NewEmisData!G:G, NewEmisData!$A:$A, "Pickup", NewEmisData!$B:$B, $A108, NewEmisData!$C:$C, $H108, NewEmisData!$D:$D, CE$2), SUMIFS(NewEmisData!G:G, NewEmisData!$A:$A, "LDV", NewEmisData!$B:$B, $A108, NewEmisData!$C:$C, $H108, NewEmisData!$D:$D, CE$2))</f>
        <v>2.3346419699738E-2</v>
      </c>
      <c r="CF108" s="335">
        <f>$I108*IF($G108="Pickup", SUMIFS(NewEmisData!H:H, NewEmisData!$A:$A, "Pickup", NewEmisData!$B:$B, $A108, NewEmisData!$C:$C, $H108, NewEmisData!$D:$D, CF$2), SUMIFS(NewEmisData!H:H, NewEmisData!$A:$A, "LDV", NewEmisData!$B:$B, $A108, NewEmisData!$C:$C, $H108, NewEmisData!$D:$D, CF$2))</f>
        <v>2.2590802649038198E-2</v>
      </c>
      <c r="CG108" s="335">
        <f>$I108*IF($G108="Pickup", SUMIFS(NewEmisData!I:I, NewEmisData!$A:$A, "Pickup", NewEmisData!$B:$B, $A108, NewEmisData!$C:$C, $H108, NewEmisData!$D:$D, CG$2), SUMIFS(NewEmisData!I:I, NewEmisData!$A:$A, "LDV", NewEmisData!$B:$B, $A108, NewEmisData!$C:$C, $H108, NewEmisData!$D:$D, CG$2))</f>
        <v>2.2441316833996899E-2</v>
      </c>
      <c r="CH108" s="335">
        <f>$I108*IF($G108="Pickup", SUMIFS(NewEmisData!J:J, NewEmisData!$A:$A, "Pickup", NewEmisData!$B:$B, $A108, NewEmisData!$C:$C, $H108, NewEmisData!$D:$D, CH$2), SUMIFS(NewEmisData!J:J, NewEmisData!$A:$A, "LDV", NewEmisData!$B:$B, $A108, NewEmisData!$C:$C, $H108, NewEmisData!$D:$D, CH$2))</f>
        <v>2.2351554069741601E-2</v>
      </c>
      <c r="CI108" s="335">
        <f>$I108*IF($G108="Pickup", SUMIFS(NewEmisData!K:K, NewEmisData!$A:$A, "Pickup", NewEmisData!$B:$B, $A108, NewEmisData!$C:$C, $H108, NewEmisData!$D:$D, CI$2), SUMIFS(NewEmisData!K:K, NewEmisData!$A:$A, "LDV", NewEmisData!$B:$B, $A108, NewEmisData!$C:$C, $H108, NewEmisData!$D:$D, CI$2))</f>
        <v>2.23494895957542E-2</v>
      </c>
      <c r="CJ108" s="335">
        <f>$I108*IF($G108="Pickup", SUMIFS(NewEmisData!L:L, NewEmisData!$A:$A, "Pickup", NewEmisData!$B:$B, $A108, NewEmisData!$C:$C, $H108, NewEmisData!$D:$D, CJ$2), SUMIFS(NewEmisData!L:L, NewEmisData!$A:$A, "LDV", NewEmisData!$B:$B, $A108, NewEmisData!$C:$C, $H108, NewEmisData!$D:$D, CJ$2))</f>
        <v>2.2349591665023101E-2</v>
      </c>
      <c r="CK108" s="335">
        <f>$I108*IF($G108="Pickup", SUMIFS(NewEmisData!M:M, NewEmisData!$A:$A, "Pickup", NewEmisData!$B:$B, $A108, NewEmisData!$C:$C, $H108, NewEmisData!$D:$D, CK$2), SUMIFS(NewEmisData!M:M, NewEmisData!$A:$A, "LDV", NewEmisData!$B:$B, $A108, NewEmisData!$C:$C, $H108, NewEmisData!$D:$D, CK$2))</f>
        <v>2.2349533126777399E-2</v>
      </c>
      <c r="CL108" s="335">
        <v>2.2881070645398207E-2</v>
      </c>
      <c r="CM108" s="335">
        <f>$I108*IF($G108="Pickup", SUMIFS(NewEmisData!E:E, NewEmisData!$A:$A, "Pickup", NewEmisData!$B:$B, $A108, NewEmisData!$C:$C, $H108, NewEmisData!$D:$D, CM$2), SUMIFS(NewEmisData!E:E, NewEmisData!$A:$A, "LDV", NewEmisData!$B:$B, $A108, NewEmisData!$C:$C, $H108, NewEmisData!$D:$D, CM$2))</f>
        <v>3.3191166299773998E-2</v>
      </c>
      <c r="CN108" s="335">
        <f>$I108*IF($G108="Pickup", SUMIFS(NewEmisData!F:F, NewEmisData!$A:$A, "Pickup", NewEmisData!$B:$B, $A108, NewEmisData!$C:$C, $H108, NewEmisData!$D:$D, CN$2), SUMIFS(NewEmisData!F:F, NewEmisData!$A:$A, "LDV", NewEmisData!$B:$B, $A108, NewEmisData!$C:$C, $H108, NewEmisData!$D:$D, CN$2))</f>
        <v>1.71397181966444E-2</v>
      </c>
      <c r="CO108" s="335">
        <f>$I108*IF($G108="Pickup", SUMIFS(NewEmisData!G:G, NewEmisData!$A:$A, "Pickup", NewEmisData!$B:$B, $A108, NewEmisData!$C:$C, $H108, NewEmisData!$D:$D, CO$2), SUMIFS(NewEmisData!G:G, NewEmisData!$A:$A, "LDV", NewEmisData!$B:$B, $A108, NewEmisData!$C:$C, $H108, NewEmisData!$D:$D, CO$2))</f>
        <v>1.33150193221561E-2</v>
      </c>
      <c r="CP108" s="335">
        <f>$I108*IF($G108="Pickup", SUMIFS(NewEmisData!H:H, NewEmisData!$A:$A, "Pickup", NewEmisData!$B:$B, $A108, NewEmisData!$C:$C, $H108, NewEmisData!$D:$D, CP$2), SUMIFS(NewEmisData!H:H, NewEmisData!$A:$A, "LDV", NewEmisData!$B:$B, $A108, NewEmisData!$C:$C, $H108, NewEmisData!$D:$D, CP$2))</f>
        <v>1.09820188745552E-2</v>
      </c>
      <c r="CQ108" s="335">
        <f>$I108*IF($G108="Pickup", SUMIFS(NewEmisData!I:I, NewEmisData!$A:$A, "Pickup", NewEmisData!$B:$B, $A108, NewEmisData!$C:$C, $H108, NewEmisData!$D:$D, CQ$2), SUMIFS(NewEmisData!I:I, NewEmisData!$A:$A, "LDV", NewEmisData!$B:$B, $A108, NewEmisData!$C:$C, $H108, NewEmisData!$D:$D, CQ$2))</f>
        <v>1.0225575778828599E-2</v>
      </c>
      <c r="CR108" s="335">
        <f>$I108*IF($G108="Pickup", SUMIFS(NewEmisData!J:J, NewEmisData!$A:$A, "Pickup", NewEmisData!$B:$B, $A108, NewEmisData!$C:$C, $H108, NewEmisData!$D:$D, CR$2), SUMIFS(NewEmisData!J:J, NewEmisData!$A:$A, "LDV", NewEmisData!$B:$B, $A108, NewEmisData!$C:$C, $H108, NewEmisData!$D:$D, CR$2))</f>
        <v>1.00265159065662E-2</v>
      </c>
      <c r="CS108" s="335">
        <f>$I108*IF($G108="Pickup", SUMIFS(NewEmisData!K:K, NewEmisData!$A:$A, "Pickup", NewEmisData!$B:$B, $A108, NewEmisData!$C:$C, $H108, NewEmisData!$D:$D, CS$2), SUMIFS(NewEmisData!K:K, NewEmisData!$A:$A, "LDV", NewEmisData!$B:$B, $A108, NewEmisData!$C:$C, $H108, NewEmisData!$D:$D, CS$2))</f>
        <v>1.0008363752646699E-2</v>
      </c>
      <c r="CT108" s="335">
        <f>$I108*IF($G108="Pickup", SUMIFS(NewEmisData!L:L, NewEmisData!$A:$A, "Pickup", NewEmisData!$B:$B, $A108, NewEmisData!$C:$C, $H108, NewEmisData!$D:$D, CT$2), SUMIFS(NewEmisData!L:L, NewEmisData!$A:$A, "LDV", NewEmisData!$B:$B, $A108, NewEmisData!$C:$C, $H108, NewEmisData!$D:$D, CT$2))</f>
        <v>9.9957399619150702E-3</v>
      </c>
      <c r="CU108" s="335">
        <f>$I108*IF($G108="Pickup", SUMIFS(NewEmisData!M:M, NewEmisData!$A:$A, "Pickup", NewEmisData!$B:$B, $A108, NewEmisData!$C:$C, $H108, NewEmisData!$D:$D, CU$2), SUMIFS(NewEmisData!M:M, NewEmisData!$A:$A, "LDV", NewEmisData!$B:$B, $A108, NewEmisData!$C:$C, $H108, NewEmisData!$D:$D, CU$2))</f>
        <v>9.99558998100444E-3</v>
      </c>
      <c r="CV108" s="335">
        <v>6.9734009009235556E-3</v>
      </c>
      <c r="CW108" s="335">
        <v>4.0498104655261064E-3</v>
      </c>
      <c r="CX108" s="335">
        <v>2.5030350838759993E-3</v>
      </c>
      <c r="CY108" s="335">
        <v>2.1151214403419519E-3</v>
      </c>
      <c r="CZ108" s="335">
        <v>1.7489979687569375E-3</v>
      </c>
      <c r="DA108" s="335">
        <v>1.340486996695321E-3</v>
      </c>
      <c r="DB108" s="335">
        <v>1.0553769116342638E-3</v>
      </c>
      <c r="DC108" s="335">
        <v>1.0132227560056145E-3</v>
      </c>
      <c r="DD108" s="335">
        <v>1.0003159541004489E-3</v>
      </c>
      <c r="DE108" s="335">
        <v>9.9860782000699166E-4</v>
      </c>
      <c r="DF108" s="335">
        <v>9.9860782000699166E-4</v>
      </c>
      <c r="DG108" s="335">
        <f>$I108*IF($G108="Pickup", SUMIFS(NewEmisData!E:E, NewEmisData!$A:$A, "Pickup", NewEmisData!$B:$B, $A108, NewEmisData!$C:$C, $H108, NewEmisData!$D:$D, DG$2), SUMIFS(NewEmisData!E:E, NewEmisData!$A:$A, "LDV", NewEmisData!$B:$B, $A108, NewEmisData!$C:$C, $H108, NewEmisData!$D:$D, DG$2))</f>
        <v>0</v>
      </c>
      <c r="DH108" s="335">
        <f>$I108*IF($G108="Pickup", SUMIFS(NewEmisData!F:F, NewEmisData!$A:$A, "Pickup", NewEmisData!$B:$B, $A108, NewEmisData!$C:$C, $H108, NewEmisData!$D:$D, DH$2), SUMIFS(NewEmisData!F:F, NewEmisData!$A:$A, "LDV", NewEmisData!$B:$B, $A108, NewEmisData!$C:$C, $H108, NewEmisData!$D:$D, DH$2))</f>
        <v>0</v>
      </c>
      <c r="DI108" s="335">
        <f>$I108*IF($G108="Pickup", SUMIFS(NewEmisData!G:G, NewEmisData!$A:$A, "Pickup", NewEmisData!$B:$B, $A108, NewEmisData!$C:$C, $H108, NewEmisData!$D:$D, DI$2), SUMIFS(NewEmisData!G:G, NewEmisData!$A:$A, "LDV", NewEmisData!$B:$B, $A108, NewEmisData!$C:$C, $H108, NewEmisData!$D:$D, DI$2))</f>
        <v>0</v>
      </c>
      <c r="DJ108" s="335">
        <f>$I108*IF($G108="Pickup", SUMIFS(NewEmisData!H:H, NewEmisData!$A:$A, "Pickup", NewEmisData!$B:$B, $A108, NewEmisData!$C:$C, $H108, NewEmisData!$D:$D, DJ$2), SUMIFS(NewEmisData!H:H, NewEmisData!$A:$A, "LDV", NewEmisData!$B:$B, $A108, NewEmisData!$C:$C, $H108, NewEmisData!$D:$D, DJ$2))</f>
        <v>0</v>
      </c>
      <c r="DK108" s="335">
        <f>$I108*IF($G108="Pickup", SUMIFS(NewEmisData!I:I, NewEmisData!$A:$A, "Pickup", NewEmisData!$B:$B, $A108, NewEmisData!$C:$C, $H108, NewEmisData!$D:$D, DK$2), SUMIFS(NewEmisData!I:I, NewEmisData!$A:$A, "LDV", NewEmisData!$B:$B, $A108, NewEmisData!$C:$C, $H108, NewEmisData!$D:$D, DK$2))</f>
        <v>0</v>
      </c>
      <c r="DL108" s="335">
        <f>$I108*IF($G108="Pickup", SUMIFS(NewEmisData!J:J, NewEmisData!$A:$A, "Pickup", NewEmisData!$B:$B, $A108, NewEmisData!$C:$C, $H108, NewEmisData!$D:$D, DL$2), SUMIFS(NewEmisData!J:J, NewEmisData!$A:$A, "LDV", NewEmisData!$B:$B, $A108, NewEmisData!$C:$C, $H108, NewEmisData!$D:$D, DL$2))</f>
        <v>0</v>
      </c>
      <c r="DM108" s="335">
        <f>$I108*IF($G108="Pickup", SUMIFS(NewEmisData!K:K, NewEmisData!$A:$A, "Pickup", NewEmisData!$B:$B, $A108, NewEmisData!$C:$C, $H108, NewEmisData!$D:$D, DM$2), SUMIFS(NewEmisData!K:K, NewEmisData!$A:$A, "LDV", NewEmisData!$B:$B, $A108, NewEmisData!$C:$C, $H108, NewEmisData!$D:$D, DM$2))</f>
        <v>0</v>
      </c>
      <c r="DN108" s="335">
        <f>$I108*IF($G108="Pickup", SUMIFS(NewEmisData!L:L, NewEmisData!$A:$A, "Pickup", NewEmisData!$B:$B, $A108, NewEmisData!$C:$C, $H108, NewEmisData!$D:$D, DN$2), SUMIFS(NewEmisData!L:L, NewEmisData!$A:$A, "LDV", NewEmisData!$B:$B, $A108, NewEmisData!$C:$C, $H108, NewEmisData!$D:$D, DN$2))</f>
        <v>0</v>
      </c>
      <c r="DO108" s="335">
        <f>$I108*IF($G108="Pickup", SUMIFS(NewEmisData!M:M, NewEmisData!$A:$A, "Pickup", NewEmisData!$B:$B, $A108, NewEmisData!$C:$C, $H108, NewEmisData!$D:$D, DO$2), SUMIFS(NewEmisData!M:M, NewEmisData!$A:$A, "LDV", NewEmisData!$B:$B, $A108, NewEmisData!$C:$C, $H108, NewEmisData!$D:$D, DO$2))</f>
        <v>0</v>
      </c>
      <c r="DP108" s="335">
        <v>2.023129771030282E-3</v>
      </c>
      <c r="DQ108" s="335">
        <f>$I108*IF($G108="Pickup", SUMIFS(NewEmisData!E:E, NewEmisData!$A:$A, "Pickup", NewEmisData!$B:$B, $A108, NewEmisData!$C:$C, $H108, NewEmisData!$D:$D, DQ$2), SUMIFS(NewEmisData!E:E, NewEmisData!$A:$A, "LDV", NewEmisData!$B:$B, $A108, NewEmisData!$C:$C, $H108, NewEmisData!$D:$D, DQ$2))</f>
        <v>2.7021306635098701E-2</v>
      </c>
      <c r="DR108" s="335">
        <f>$I108*IF($G108="Pickup", SUMIFS(NewEmisData!F:F, NewEmisData!$A:$A, "Pickup", NewEmisData!$B:$B, $A108, NewEmisData!$C:$C, $H108, NewEmisData!$D:$D, DR$2), SUMIFS(NewEmisData!F:F, NewEmisData!$A:$A, "LDV", NewEmisData!$B:$B, $A108, NewEmisData!$C:$C, $H108, NewEmisData!$D:$D, DR$2))</f>
        <v>1.43507235561705E-2</v>
      </c>
      <c r="DS108" s="335">
        <f>$I108*IF($G108="Pickup", SUMIFS(NewEmisData!G:G, NewEmisData!$A:$A, "Pickup", NewEmisData!$B:$B, $A108, NewEmisData!$C:$C, $H108, NewEmisData!$D:$D, DS$2), SUMIFS(NewEmisData!G:G, NewEmisData!$A:$A, "LDV", NewEmisData!$B:$B, $A108, NewEmisData!$C:$C, $H108, NewEmisData!$D:$D, DS$2))</f>
        <v>1.0545121959697E-2</v>
      </c>
      <c r="DT108" s="335">
        <f>$I108*IF($G108="Pickup", SUMIFS(NewEmisData!H:H, NewEmisData!$A:$A, "Pickup", NewEmisData!$B:$B, $A108, NewEmisData!$C:$C, $H108, NewEmisData!$D:$D, DT$2), SUMIFS(NewEmisData!H:H, NewEmisData!$A:$A, "LDV", NewEmisData!$B:$B, $A108, NewEmisData!$C:$C, $H108, NewEmisData!$D:$D, DT$2))</f>
        <v>7.9688719028100496E-3</v>
      </c>
      <c r="DU108" s="335">
        <f>$I108*IF($G108="Pickup", SUMIFS(NewEmisData!I:I, NewEmisData!$A:$A, "Pickup", NewEmisData!$B:$B, $A108, NewEmisData!$C:$C, $H108, NewEmisData!$D:$D, DU$2), SUMIFS(NewEmisData!I:I, NewEmisData!$A:$A, "LDV", NewEmisData!$B:$B, $A108, NewEmisData!$C:$C, $H108, NewEmisData!$D:$D, DU$2))</f>
        <v>6.0490449144422597E-3</v>
      </c>
      <c r="DV108" s="335">
        <f>$I108*IF($G108="Pickup", SUMIFS(NewEmisData!J:J, NewEmisData!$A:$A, "Pickup", NewEmisData!$B:$B, $A108, NewEmisData!$C:$C, $H108, NewEmisData!$D:$D, DV$2), SUMIFS(NewEmisData!J:J, NewEmisData!$A:$A, "LDV", NewEmisData!$B:$B, $A108, NewEmisData!$C:$C, $H108, NewEmisData!$D:$D, DV$2))</f>
        <v>4.9348584782415404E-3</v>
      </c>
      <c r="DW108" s="335">
        <f>$I108*IF($G108="Pickup", SUMIFS(NewEmisData!K:K, NewEmisData!$A:$A, "Pickup", NewEmisData!$B:$B, $A108, NewEmisData!$C:$C, $H108, NewEmisData!$D:$D, DW$2), SUMIFS(NewEmisData!K:K, NewEmisData!$A:$A, "LDV", NewEmisData!$B:$B, $A108, NewEmisData!$C:$C, $H108, NewEmisData!$D:$D, DW$2))</f>
        <v>4.4935683619993401E-3</v>
      </c>
      <c r="DX108" s="335">
        <f>$I108*IF($G108="Pickup", SUMIFS(NewEmisData!L:L, NewEmisData!$A:$A, "Pickup", NewEmisData!$B:$B, $A108, NewEmisData!$C:$C, $H108, NewEmisData!$D:$D, DX$2), SUMIFS(NewEmisData!L:L, NewEmisData!$A:$A, "LDV", NewEmisData!$B:$B, $A108, NewEmisData!$C:$C, $H108, NewEmisData!$D:$D, DX$2))</f>
        <v>4.4053132624372604E-3</v>
      </c>
      <c r="DY108" s="335">
        <f>$I108*IF($G108="Pickup", SUMIFS(NewEmisData!M:M, NewEmisData!$A:$A, "Pickup", NewEmisData!$B:$B, $A108, NewEmisData!$C:$C, $H108, NewEmisData!$D:$D, DY$2), SUMIFS(NewEmisData!M:M, NewEmisData!$A:$A, "LDV", NewEmisData!$B:$B, $A108, NewEmisData!$C:$C, $H108, NewEmisData!$D:$D, DY$2))</f>
        <v>4.3834122336864796E-3</v>
      </c>
      <c r="DZ108" s="335">
        <v>5.594489642908501E-3</v>
      </c>
      <c r="EA108" s="335">
        <f t="shared" si="118"/>
        <v>636.94844021221104</v>
      </c>
      <c r="EB108" s="335">
        <f t="shared" si="119"/>
        <v>566.99958479862596</v>
      </c>
      <c r="EC108" s="335">
        <f t="shared" si="120"/>
        <v>456.866446538378</v>
      </c>
      <c r="ED108" s="335">
        <f t="shared" si="121"/>
        <v>382.95379819743698</v>
      </c>
      <c r="EE108" s="335">
        <f t="shared" si="122"/>
        <v>335.05122696410302</v>
      </c>
      <c r="EF108" s="335">
        <f t="shared" si="123"/>
        <v>310.47516282180999</v>
      </c>
      <c r="EG108" s="335">
        <f t="shared" si="124"/>
        <v>299.643314234321</v>
      </c>
      <c r="EH108" s="335">
        <f t="shared" si="125"/>
        <v>297.422458601252</v>
      </c>
      <c r="EI108" s="335">
        <f t="shared" si="126"/>
        <v>297.08495907381399</v>
      </c>
      <c r="EJ108" s="335">
        <f t="shared" si="127"/>
        <v>0.27672218065037407</v>
      </c>
      <c r="EK108" s="335">
        <f t="shared" si="128"/>
        <v>0.95484960134202601</v>
      </c>
      <c r="EL108" s="335">
        <f t="shared" si="129"/>
        <v>0.32981051515610799</v>
      </c>
      <c r="EM108" s="335">
        <f t="shared" si="130"/>
        <v>0.24604011687187799</v>
      </c>
      <c r="EN108" s="335">
        <f t="shared" si="131"/>
        <v>0.16340489519828999</v>
      </c>
      <c r="EO108" s="335">
        <f t="shared" si="132"/>
        <v>0.11306985767462301</v>
      </c>
      <c r="EP108" s="335">
        <f t="shared" si="133"/>
        <v>7.9270221337579605E-2</v>
      </c>
      <c r="EQ108" s="335">
        <f t="shared" si="134"/>
        <v>6.5833743509444598E-2</v>
      </c>
      <c r="ER108" s="335">
        <f t="shared" si="135"/>
        <v>6.3200548797440706E-2</v>
      </c>
      <c r="ES108" s="335">
        <f t="shared" si="136"/>
        <v>6.2566022635143603E-2</v>
      </c>
      <c r="ET108" s="335">
        <f t="shared" si="137"/>
        <v>6.1988464688476796E-2</v>
      </c>
      <c r="EU108" s="335">
        <f t="shared" si="138"/>
        <v>1.1021446784144399E-2</v>
      </c>
      <c r="EV108" s="335">
        <f t="shared" si="139"/>
        <v>9.8110891355443607E-3</v>
      </c>
      <c r="EW108" s="335">
        <f t="shared" si="140"/>
        <v>6.5539868464526696E-3</v>
      </c>
      <c r="EX108" s="335">
        <f t="shared" si="141"/>
        <v>5.4936733467738199E-3</v>
      </c>
      <c r="EY108" s="335">
        <f t="shared" si="142"/>
        <v>4.8064844177770098E-3</v>
      </c>
      <c r="EZ108" s="335">
        <f t="shared" si="143"/>
        <v>4.4539285892842596E-3</v>
      </c>
      <c r="FA108" s="335">
        <f t="shared" si="144"/>
        <v>4.29853574921071E-3</v>
      </c>
      <c r="FB108" s="335">
        <f t="shared" si="145"/>
        <v>4.26667913277963E-3</v>
      </c>
      <c r="FC108" s="335">
        <f t="shared" si="146"/>
        <v>4.2618372306538798E-3</v>
      </c>
      <c r="FD108" s="335">
        <f t="shared" si="147"/>
        <v>1.7442083422488778E-3</v>
      </c>
      <c r="FE108" s="335">
        <f t="shared" si="148"/>
        <v>7.9451070233561405E-2</v>
      </c>
      <c r="FF108" s="335">
        <f t="shared" si="149"/>
        <v>7.6276868152400201E-2</v>
      </c>
      <c r="FG108" s="335">
        <f t="shared" si="150"/>
        <v>5.6652715818935197E-2</v>
      </c>
      <c r="FH108" s="335">
        <f t="shared" si="151"/>
        <v>5.5408492647584899E-2</v>
      </c>
      <c r="FI108" s="335">
        <f t="shared" si="152"/>
        <v>5.40165053540533E-2</v>
      </c>
      <c r="FJ108" s="335">
        <f t="shared" si="153"/>
        <v>5.2775032208320603E-2</v>
      </c>
      <c r="FK108" s="335">
        <f t="shared" si="154"/>
        <v>5.2063088006762799E-2</v>
      </c>
      <c r="FL108" s="335">
        <f t="shared" si="155"/>
        <v>5.1790075051099199E-2</v>
      </c>
      <c r="FM108" s="335">
        <f t="shared" si="156"/>
        <v>5.1722831061276502E-2</v>
      </c>
      <c r="FN108" s="335">
        <f t="shared" si="157"/>
        <v>4.7629366333098749E-2</v>
      </c>
      <c r="FO108" s="335">
        <f t="shared" si="158"/>
        <v>1.8003075193996299E-2</v>
      </c>
      <c r="FP108" s="335">
        <f t="shared" si="159"/>
        <v>1.52046650049204E-2</v>
      </c>
      <c r="FQ108" s="335">
        <f t="shared" si="160"/>
        <v>1.2610890393020199E-2</v>
      </c>
      <c r="FR108" s="335">
        <f t="shared" si="161"/>
        <v>1.1510978039922799E-2</v>
      </c>
      <c r="FS108" s="335">
        <f t="shared" si="162"/>
        <v>1.0279121658658699E-2</v>
      </c>
      <c r="FT108" s="335">
        <f t="shared" si="163"/>
        <v>9.1807819279754004E-3</v>
      </c>
      <c r="FU108" s="335">
        <f t="shared" si="164"/>
        <v>8.5509801965599399E-3</v>
      </c>
      <c r="FV108" s="335">
        <f t="shared" si="165"/>
        <v>8.3094848968453608E-3</v>
      </c>
      <c r="FW108" s="335">
        <f t="shared" si="166"/>
        <v>8.2498877149821594E-3</v>
      </c>
      <c r="FX108" s="335">
        <f t="shared" si="167"/>
        <v>9.4789149915835945E-3</v>
      </c>
    </row>
    <row r="109" spans="1:180" x14ac:dyDescent="0.2">
      <c r="A109" s="305" t="str">
        <f>_xlfn.CONCAT(IF(LEFT(TRIM(A108),1)="*", "*R", "R"), 1+RIGHT(TRIM(A108),1))</f>
        <v>R6</v>
      </c>
      <c r="B109" s="305" t="str">
        <f t="shared" si="199"/>
        <v>TLGPHEV15</v>
      </c>
      <c r="C109" s="305" t="str">
        <f t="shared" si="200"/>
        <v>TL.GSL.P.HEV.2015</v>
      </c>
      <c r="D109" s="301" t="str">
        <f t="shared" si="201"/>
        <v>bn-vmt, bn-vmt/a</v>
      </c>
      <c r="E109" s="301" t="str">
        <f t="shared" si="202"/>
        <v>TLGSL</v>
      </c>
      <c r="F109" s="301" t="str">
        <f t="shared" si="203"/>
        <v>TL</v>
      </c>
      <c r="G109" s="315" t="s">
        <v>820</v>
      </c>
      <c r="H109" s="315" t="s">
        <v>814</v>
      </c>
      <c r="I109" s="320">
        <v>1</v>
      </c>
      <c r="J109" s="315" t="str">
        <f t="shared" si="168"/>
        <v>Pickup-GSL</v>
      </c>
      <c r="K109" s="335">
        <f>$I109*IF($G109="Pickup", SUMIFS(NewEmisData!E:E, NewEmisData!$A:$A, "Pickup", NewEmisData!$B:$B, $A109, NewEmisData!$C:$C, $H109, NewEmisData!$D:$D, K$2), SUMIFS(NewEmisData!E:E, NewEmisData!$A:$A, "LDV", NewEmisData!$B:$B, $A109, NewEmisData!$C:$C, $H109, NewEmisData!$D:$D, K$2))</f>
        <v>629.29035425146799</v>
      </c>
      <c r="L109" s="335">
        <f>$I109*IF($G109="Pickup", SUMIFS(NewEmisData!F:F, NewEmisData!$A:$A, "Pickup", NewEmisData!$B:$B, $A109, NewEmisData!$C:$C, $H109, NewEmisData!$D:$D, L$2), SUMIFS(NewEmisData!F:F, NewEmisData!$A:$A, "LDV", NewEmisData!$B:$B, $A109, NewEmisData!$C:$C, $H109, NewEmisData!$D:$D, L$2))</f>
        <v>571.27801846236605</v>
      </c>
      <c r="M109" s="335">
        <f>$I109*IF($G109="Pickup", SUMIFS(NewEmisData!G:G, NewEmisData!$A:$A, "Pickup", NewEmisData!$B:$B, $A109, NewEmisData!$C:$C, $H109, NewEmisData!$D:$D, M$2), SUMIFS(NewEmisData!G:G, NewEmisData!$A:$A, "LDV", NewEmisData!$B:$B, $A109, NewEmisData!$C:$C, $H109, NewEmisData!$D:$D, M$2))</f>
        <v>472.87406569534897</v>
      </c>
      <c r="N109" s="335">
        <f>$I109*IF($G109="Pickup", SUMIFS(NewEmisData!H:H, NewEmisData!$A:$A, "Pickup", NewEmisData!$B:$B, $A109, NewEmisData!$C:$C, $H109, NewEmisData!$D:$D, N$2), SUMIFS(NewEmisData!H:H, NewEmisData!$A:$A, "LDV", NewEmisData!$B:$B, $A109, NewEmisData!$C:$C, $H109, NewEmisData!$D:$D, N$2))</f>
        <v>396.14659023538701</v>
      </c>
      <c r="O109" s="335">
        <f>$I109*IF($G109="Pickup", SUMIFS(NewEmisData!I:I, NewEmisData!$A:$A, "Pickup", NewEmisData!$B:$B, $A109, NewEmisData!$C:$C, $H109, NewEmisData!$D:$D, O$2), SUMIFS(NewEmisData!I:I, NewEmisData!$A:$A, "LDV", NewEmisData!$B:$B, $A109, NewEmisData!$C:$C, $H109, NewEmisData!$D:$D, O$2))</f>
        <v>347.19633179008298</v>
      </c>
      <c r="P109" s="335">
        <f>$I109*IF($G109="Pickup", SUMIFS(NewEmisData!J:J, NewEmisData!$A:$A, "Pickup", NewEmisData!$B:$B, $A109, NewEmisData!$C:$C, $H109, NewEmisData!$D:$D, P$2), SUMIFS(NewEmisData!J:J, NewEmisData!$A:$A, "LDV", NewEmisData!$B:$B, $A109, NewEmisData!$C:$C, $H109, NewEmisData!$D:$D, P$2))</f>
        <v>322.55550442882998</v>
      </c>
      <c r="Q109" s="335">
        <f>$I109*IF($G109="Pickup", SUMIFS(NewEmisData!K:K, NewEmisData!$A:$A, "Pickup", NewEmisData!$B:$B, $A109, NewEmisData!$C:$C, $H109, NewEmisData!$D:$D, Q$2), SUMIFS(NewEmisData!K:K, NewEmisData!$A:$A, "LDV", NewEmisData!$B:$B, $A109, NewEmisData!$C:$C, $H109, NewEmisData!$D:$D, Q$2))</f>
        <v>311.76534896807402</v>
      </c>
      <c r="R109" s="335">
        <f>$I109*IF($G109="Pickup", SUMIFS(NewEmisData!L:L, NewEmisData!$A:$A, "Pickup", NewEmisData!$B:$B, $A109, NewEmisData!$C:$C, $H109, NewEmisData!$D:$D, R$2), SUMIFS(NewEmisData!L:L, NewEmisData!$A:$A, "LDV", NewEmisData!$B:$B, $A109, NewEmisData!$C:$C, $H109, NewEmisData!$D:$D, R$2))</f>
        <v>309.51187360042798</v>
      </c>
      <c r="S109" s="335">
        <f>$I109*IF($G109="Pickup", SUMIFS(NewEmisData!M:M, NewEmisData!$A:$A, "Pickup", NewEmisData!$B:$B, $A109, NewEmisData!$C:$C, $H109, NewEmisData!$D:$D, S$2), SUMIFS(NewEmisData!M:M, NewEmisData!$A:$A, "LDV", NewEmisData!$B:$B, $A109, NewEmisData!$C:$C, $H109, NewEmisData!$D:$D, S$2))</f>
        <v>309.154399722184</v>
      </c>
      <c r="T109" s="335">
        <v>0.27672218065037407</v>
      </c>
      <c r="U109" s="335">
        <f>$I109*IF($G109="Pickup", SUMIFS(NewEmisData!E:E, NewEmisData!$A:$A, "Pickup", NewEmisData!$B:$B, $A109, NewEmisData!$C:$C, $H109, NewEmisData!$D:$D, U$2), SUMIFS(NewEmisData!E:E, NewEmisData!$A:$A, "LDV", NewEmisData!$B:$B, $A109, NewEmisData!$C:$C, $H109, NewEmisData!$D:$D, U$2))</f>
        <v>1.07703782419723</v>
      </c>
      <c r="V109" s="335">
        <f>$I109*IF($G109="Pickup", SUMIFS(NewEmisData!F:F, NewEmisData!$A:$A, "Pickup", NewEmisData!$B:$B, $A109, NewEmisData!$C:$C, $H109, NewEmisData!$D:$D, V$2), SUMIFS(NewEmisData!F:F, NewEmisData!$A:$A, "LDV", NewEmisData!$B:$B, $A109, NewEmisData!$C:$C, $H109, NewEmisData!$D:$D, V$2))</f>
        <v>0.37063376602748699</v>
      </c>
      <c r="W109" s="335">
        <f>$I109*IF($G109="Pickup", SUMIFS(NewEmisData!G:G, NewEmisData!$A:$A, "Pickup", NewEmisData!$B:$B, $A109, NewEmisData!$C:$C, $H109, NewEmisData!$D:$D, W$2), SUMIFS(NewEmisData!G:G, NewEmisData!$A:$A, "LDV", NewEmisData!$B:$B, $A109, NewEmisData!$C:$C, $H109, NewEmisData!$D:$D, W$2))</f>
        <v>0.22414787770802799</v>
      </c>
      <c r="X109" s="335">
        <f>$I109*IF($G109="Pickup", SUMIFS(NewEmisData!H:H, NewEmisData!$A:$A, "Pickup", NewEmisData!$B:$B, $A109, NewEmisData!$C:$C, $H109, NewEmisData!$D:$D, X$2), SUMIFS(NewEmisData!H:H, NewEmisData!$A:$A, "LDV", NewEmisData!$B:$B, $A109, NewEmisData!$C:$C, $H109, NewEmisData!$D:$D, X$2))</f>
        <v>0.146870056334405</v>
      </c>
      <c r="Y109" s="335">
        <f>$I109*IF($G109="Pickup", SUMIFS(NewEmisData!I:I, NewEmisData!$A:$A, "Pickup", NewEmisData!$B:$B, $A109, NewEmisData!$C:$C, $H109, NewEmisData!$D:$D, Y$2), SUMIFS(NewEmisData!I:I, NewEmisData!$A:$A, "LDV", NewEmisData!$B:$B, $A109, NewEmisData!$C:$C, $H109, NewEmisData!$D:$D, Y$2))</f>
        <v>0.100147731477744</v>
      </c>
      <c r="Z109" s="335">
        <f>$I109*IF($G109="Pickup", SUMIFS(NewEmisData!J:J, NewEmisData!$A:$A, "Pickup", NewEmisData!$B:$B, $A109, NewEmisData!$C:$C, $H109, NewEmisData!$D:$D, Z$2), SUMIFS(NewEmisData!J:J, NewEmisData!$A:$A, "LDV", NewEmisData!$B:$B, $A109, NewEmisData!$C:$C, $H109, NewEmisData!$D:$D, Z$2))</f>
        <v>6.9799961270145497E-2</v>
      </c>
      <c r="AA109" s="335">
        <f>$I109*IF($G109="Pickup", SUMIFS(NewEmisData!K:K, NewEmisData!$A:$A, "Pickup", NewEmisData!$B:$B, $A109, NewEmisData!$C:$C, $H109, NewEmisData!$D:$D, AA$2), SUMIFS(NewEmisData!K:K, NewEmisData!$A:$A, "LDV", NewEmisData!$B:$B, $A109, NewEmisData!$C:$C, $H109, NewEmisData!$D:$D, AA$2))</f>
        <v>5.7786964253900203E-2</v>
      </c>
      <c r="AB109" s="335">
        <f>$I109*IF($G109="Pickup", SUMIFS(NewEmisData!L:L, NewEmisData!$A:$A, "Pickup", NewEmisData!$B:$B, $A109, NewEmisData!$C:$C, $H109, NewEmisData!$D:$D, AB$2), SUMIFS(NewEmisData!L:L, NewEmisData!$A:$A, "LDV", NewEmisData!$B:$B, $A109, NewEmisData!$C:$C, $H109, NewEmisData!$D:$D, AB$2))</f>
        <v>5.5423939682830103E-2</v>
      </c>
      <c r="AC109" s="335">
        <f>$I109*IF($G109="Pickup", SUMIFS(NewEmisData!M:M, NewEmisData!$A:$A, "Pickup", NewEmisData!$B:$B, $A109, NewEmisData!$C:$C, $H109, NewEmisData!$D:$D, AC$2), SUMIFS(NewEmisData!M:M, NewEmisData!$A:$A, "LDV", NewEmisData!$B:$B, $A109, NewEmisData!$C:$C, $H109, NewEmisData!$D:$D, AC$2))</f>
        <v>5.4809815155326402E-2</v>
      </c>
      <c r="AD109" s="335">
        <v>6.1988464688476796E-2</v>
      </c>
      <c r="AE109" s="335">
        <f>$I109*IF($G109="Pickup", SUMIFS(NewEmisData!E:E, NewEmisData!$A:$A, "Pickup", NewEmisData!$B:$B, $A109, NewEmisData!$C:$C, $H109, NewEmisData!$D:$D, AE$2), SUMIFS(NewEmisData!E:E, NewEmisData!$A:$A, "LDV", NewEmisData!$B:$B, $A109, NewEmisData!$C:$C, $H109, NewEmisData!$D:$D, AE$2))</f>
        <v>1.08889320093075E-2</v>
      </c>
      <c r="AF109" s="335">
        <f>$I109*IF($G109="Pickup", SUMIFS(NewEmisData!F:F, NewEmisData!$A:$A, "Pickup", NewEmisData!$B:$B, $A109, NewEmisData!$C:$C, $H109, NewEmisData!$D:$D, AF$2), SUMIFS(NewEmisData!F:F, NewEmisData!$A:$A, "LDV", NewEmisData!$B:$B, $A109, NewEmisData!$C:$C, $H109, NewEmisData!$D:$D, AF$2))</f>
        <v>9.8851201724826001E-3</v>
      </c>
      <c r="AG109" s="335">
        <f>$I109*IF($G109="Pickup", SUMIFS(NewEmisData!G:G, NewEmisData!$A:$A, "Pickup", NewEmisData!$B:$B, $A109, NewEmisData!$C:$C, $H109, NewEmisData!$D:$D, AG$2), SUMIFS(NewEmisData!G:G, NewEmisData!$A:$A, "LDV", NewEmisData!$B:$B, $A109, NewEmisData!$C:$C, $H109, NewEmisData!$D:$D, AG$2))</f>
        <v>6.7836227109818103E-3</v>
      </c>
      <c r="AH109" s="335">
        <f>$I109*IF($G109="Pickup", SUMIFS(NewEmisData!H:H, NewEmisData!$A:$A, "Pickup", NewEmisData!$B:$B, $A109, NewEmisData!$C:$C, $H109, NewEmisData!$D:$D, AH$2), SUMIFS(NewEmisData!H:H, NewEmisData!$A:$A, "LDV", NewEmisData!$B:$B, $A109, NewEmisData!$C:$C, $H109, NewEmisData!$D:$D, AH$2))</f>
        <v>5.6829290051501301E-3</v>
      </c>
      <c r="AI109" s="335">
        <f>$I109*IF($G109="Pickup", SUMIFS(NewEmisData!I:I, NewEmisData!$A:$A, "Pickup", NewEmisData!$B:$B, $A109, NewEmisData!$C:$C, $H109, NewEmisData!$D:$D, AI$2), SUMIFS(NewEmisData!I:I, NewEmisData!$A:$A, "LDV", NewEmisData!$B:$B, $A109, NewEmisData!$C:$C, $H109, NewEmisData!$D:$D, AI$2))</f>
        <v>4.9807105070221796E-3</v>
      </c>
      <c r="AJ109" s="335">
        <f>$I109*IF($G109="Pickup", SUMIFS(NewEmisData!J:J, NewEmisData!$A:$A, "Pickup", NewEmisData!$B:$B, $A109, NewEmisData!$C:$C, $H109, NewEmisData!$D:$D, AJ$2), SUMIFS(NewEmisData!J:J, NewEmisData!$A:$A, "LDV", NewEmisData!$B:$B, $A109, NewEmisData!$C:$C, $H109, NewEmisData!$D:$D, AJ$2))</f>
        <v>4.6272281762573001E-3</v>
      </c>
      <c r="AK109" s="335">
        <f>$I109*IF($G109="Pickup", SUMIFS(NewEmisData!K:K, NewEmisData!$A:$A, "Pickup", NewEmisData!$B:$B, $A109, NewEmisData!$C:$C, $H109, NewEmisData!$D:$D, AK$2), SUMIFS(NewEmisData!K:K, NewEmisData!$A:$A, "LDV", NewEmisData!$B:$B, $A109, NewEmisData!$C:$C, $H109, NewEmisData!$D:$D, AK$2))</f>
        <v>4.4724368045959096E-3</v>
      </c>
      <c r="AL109" s="335">
        <f>$I109*IF($G109="Pickup", SUMIFS(NewEmisData!L:L, NewEmisData!$A:$A, "Pickup", NewEmisData!$B:$B, $A109, NewEmisData!$C:$C, $H109, NewEmisData!$D:$D, AL$2), SUMIFS(NewEmisData!L:L, NewEmisData!$A:$A, "LDV", NewEmisData!$B:$B, $A109, NewEmisData!$C:$C, $H109, NewEmisData!$D:$D, AL$2))</f>
        <v>4.4401060236012703E-3</v>
      </c>
      <c r="AM109" s="335">
        <f>$I109*IF($G109="Pickup", SUMIFS(NewEmisData!M:M, NewEmisData!$A:$A, "Pickup", NewEmisData!$B:$B, $A109, NewEmisData!$C:$C, $H109, NewEmisData!$D:$D, AM$2), SUMIFS(NewEmisData!M:M, NewEmisData!$A:$A, "LDV", NewEmisData!$B:$B, $A109, NewEmisData!$C:$C, $H109, NewEmisData!$D:$D, AM$2))</f>
        <v>4.4349813207028004E-3</v>
      </c>
      <c r="AN109" s="335">
        <v>1.7442083422488778E-3</v>
      </c>
      <c r="AO109" s="335">
        <f>$I109*IF($G109="Pickup", SUMIFS(NewEmisData!E:E, NewEmisData!$A:$A, "Pickup", NewEmisData!$B:$B, $A109, NewEmisData!$C:$C, $H109, NewEmisData!$D:$D, AO$2), SUMIFS(NewEmisData!E:E, NewEmisData!$A:$A, "LDV", NewEmisData!$B:$B, $A109, NewEmisData!$C:$C, $H109, NewEmisData!$D:$D, AO$2))</f>
        <v>7.9797235056963206E-2</v>
      </c>
      <c r="AP109" s="335">
        <f>$I109*IF($G109="Pickup", SUMIFS(NewEmisData!F:F, NewEmisData!$A:$A, "Pickup", NewEmisData!$B:$B, $A109, NewEmisData!$C:$C, $H109, NewEmisData!$D:$D, AP$2), SUMIFS(NewEmisData!F:F, NewEmisData!$A:$A, "LDV", NewEmisData!$B:$B, $A109, NewEmisData!$C:$C, $H109, NewEmisData!$D:$D, AP$2))</f>
        <v>7.6001798653814207E-2</v>
      </c>
      <c r="AQ109" s="335">
        <f>$I109*IF($G109="Pickup", SUMIFS(NewEmisData!G:G, NewEmisData!$A:$A, "Pickup", NewEmisData!$B:$B, $A109, NewEmisData!$C:$C, $H109, NewEmisData!$D:$D, AQ$2), SUMIFS(NewEmisData!G:G, NewEmisData!$A:$A, "LDV", NewEmisData!$B:$B, $A109, NewEmisData!$C:$C, $H109, NewEmisData!$D:$D, AQ$2))</f>
        <v>6.3391605684552502E-2</v>
      </c>
      <c r="AR109" s="335">
        <f>$I109*IF($G109="Pickup", SUMIFS(NewEmisData!H:H, NewEmisData!$A:$A, "Pickup", NewEmisData!$B:$B, $A109, NewEmisData!$C:$C, $H109, NewEmisData!$D:$D, AR$2), SUMIFS(NewEmisData!H:H, NewEmisData!$A:$A, "LDV", NewEmisData!$B:$B, $A109, NewEmisData!$C:$C, $H109, NewEmisData!$D:$D, AR$2))</f>
        <v>6.2249949738011102E-2</v>
      </c>
      <c r="AS109" s="335">
        <f>$I109*IF($G109="Pickup", SUMIFS(NewEmisData!I:I, NewEmisData!$A:$A, "Pickup", NewEmisData!$B:$B, $A109, NewEmisData!$C:$C, $H109, NewEmisData!$D:$D, AS$2), SUMIFS(NewEmisData!I:I, NewEmisData!$A:$A, "LDV", NewEmisData!$B:$B, $A109, NewEmisData!$C:$C, $H109, NewEmisData!$D:$D, AS$2))</f>
        <v>6.0956414175610103E-2</v>
      </c>
      <c r="AT109" s="335">
        <f>$I109*IF($G109="Pickup", SUMIFS(NewEmisData!J:J, NewEmisData!$A:$A, "Pickup", NewEmisData!$B:$B, $A109, NewEmisData!$C:$C, $H109, NewEmisData!$D:$D, AT$2), SUMIFS(NewEmisData!J:J, NewEmisData!$A:$A, "LDV", NewEmisData!$B:$B, $A109, NewEmisData!$C:$C, $H109, NewEmisData!$D:$D, AT$2))</f>
        <v>5.9827983670569698E-2</v>
      </c>
      <c r="AU109" s="335">
        <f>$I109*IF($G109="Pickup", SUMIFS(NewEmisData!K:K, NewEmisData!$A:$A, "Pickup", NewEmisData!$B:$B, $A109, NewEmisData!$C:$C, $H109, NewEmisData!$D:$D, AU$2), SUMIFS(NewEmisData!K:K, NewEmisData!$A:$A, "LDV", NewEmisData!$B:$B, $A109, NewEmisData!$C:$C, $H109, NewEmisData!$D:$D, AU$2))</f>
        <v>5.91838618526946E-2</v>
      </c>
      <c r="AV109" s="335">
        <f>$I109*IF($G109="Pickup", SUMIFS(NewEmisData!L:L, NewEmisData!$A:$A, "Pickup", NewEmisData!$B:$B, $A109, NewEmisData!$C:$C, $H109, NewEmisData!$D:$D, AV$2), SUMIFS(NewEmisData!L:L, NewEmisData!$A:$A, "LDV", NewEmisData!$B:$B, $A109, NewEmisData!$C:$C, $H109, NewEmisData!$D:$D, AV$2))</f>
        <v>5.8937948629628097E-2</v>
      </c>
      <c r="AW109" s="335">
        <f>$I109*IF($G109="Pickup", SUMIFS(NewEmisData!M:M, NewEmisData!$A:$A, "Pickup", NewEmisData!$B:$B, $A109, NewEmisData!$C:$C, $H109, NewEmisData!$D:$D, AW$2), SUMIFS(NewEmisData!M:M, NewEmisData!$A:$A, "LDV", NewEmisData!$B:$B, $A109, NewEmisData!$C:$C, $H109, NewEmisData!$D:$D, AW$2))</f>
        <v>5.88749789222721E-2</v>
      </c>
      <c r="AX109" s="335">
        <v>4.7629366333098749E-2</v>
      </c>
      <c r="AY109" s="335">
        <f>$I109*IF($G109="Pickup", SUMIFS(NewEmisData!E:E, NewEmisData!$A:$A, "Pickup", NewEmisData!$B:$B, $A109, NewEmisData!$C:$C, $H109, NewEmisData!$D:$D, AY$2), SUMIFS(NewEmisData!E:E, NewEmisData!$A:$A, "LDV", NewEmisData!$B:$B, $A109, NewEmisData!$C:$C, $H109, NewEmisData!$D:$D, AY$2))</f>
        <v>1.8949252743626702E-2</v>
      </c>
      <c r="AZ109" s="335">
        <f>$I109*IF($G109="Pickup", SUMIFS(NewEmisData!F:F, NewEmisData!$A:$A, "Pickup", NewEmisData!$B:$B, $A109, NewEmisData!$C:$C, $H109, NewEmisData!$D:$D, AZ$2), SUMIFS(NewEmisData!F:F, NewEmisData!$A:$A, "LDV", NewEmisData!$B:$B, $A109, NewEmisData!$C:$C, $H109, NewEmisData!$D:$D, AZ$2))</f>
        <v>1.55896120407557E-2</v>
      </c>
      <c r="BA109" s="335">
        <f>$I109*IF($G109="Pickup", SUMIFS(NewEmisData!G:G, NewEmisData!$A:$A, "Pickup", NewEmisData!$B:$B, $A109, NewEmisData!$C:$C, $H109, NewEmisData!$D:$D, BA$2), SUMIFS(NewEmisData!G:G, NewEmisData!$A:$A, "LDV", NewEmisData!$B:$B, $A109, NewEmisData!$C:$C, $H109, NewEmisData!$D:$D, BA$2))</f>
        <v>1.3090757358435101E-2</v>
      </c>
      <c r="BB109" s="335">
        <f>$I109*IF($G109="Pickup", SUMIFS(NewEmisData!H:H, NewEmisData!$A:$A, "Pickup", NewEmisData!$B:$B, $A109, NewEmisData!$C:$C, $H109, NewEmisData!$D:$D, BB$2), SUMIFS(NewEmisData!H:H, NewEmisData!$A:$A, "LDV", NewEmisData!$B:$B, $A109, NewEmisData!$C:$C, $H109, NewEmisData!$D:$D, BB$2))</f>
        <v>1.2073597128508201E-2</v>
      </c>
      <c r="BC109" s="335">
        <f>$I109*IF($G109="Pickup", SUMIFS(NewEmisData!I:I, NewEmisData!$A:$A, "Pickup", NewEmisData!$B:$B, $A109, NewEmisData!$C:$C, $H109, NewEmisData!$D:$D, BC$2), SUMIFS(NewEmisData!I:I, NewEmisData!$A:$A, "LDV", NewEmisData!$B:$B, $A109, NewEmisData!$C:$C, $H109, NewEmisData!$D:$D, BC$2))</f>
        <v>1.0925021199185E-2</v>
      </c>
      <c r="BD109" s="335">
        <f>$I109*IF($G109="Pickup", SUMIFS(NewEmisData!J:J, NewEmisData!$A:$A, "Pickup", NewEmisData!$B:$B, $A109, NewEmisData!$C:$C, $H109, NewEmisData!$D:$D, BD$2), SUMIFS(NewEmisData!J:J, NewEmisData!$A:$A, "LDV", NewEmisData!$B:$B, $A109, NewEmisData!$C:$C, $H109, NewEmisData!$D:$D, BD$2))</f>
        <v>9.9255497267567994E-3</v>
      </c>
      <c r="BE109" s="335">
        <f>$I109*IF($G109="Pickup", SUMIFS(NewEmisData!K:K, NewEmisData!$A:$A, "Pickup", NewEmisData!$B:$B, $A109, NewEmisData!$C:$C, $H109, NewEmisData!$D:$D, BE$2), SUMIFS(NewEmisData!K:K, NewEmisData!$A:$A, "LDV", NewEmisData!$B:$B, $A109, NewEmisData!$C:$C, $H109, NewEmisData!$D:$D, BE$2))</f>
        <v>9.3555607478902295E-3</v>
      </c>
      <c r="BF109" s="335">
        <f>$I109*IF($G109="Pickup", SUMIFS(NewEmisData!L:L, NewEmisData!$A:$A, "Pickup", NewEmisData!$B:$B, $A109, NewEmisData!$C:$C, $H109, NewEmisData!$D:$D, BF$2), SUMIFS(NewEmisData!L:L, NewEmisData!$A:$A, "LDV", NewEmisData!$B:$B, $A109, NewEmisData!$C:$C, $H109, NewEmisData!$D:$D, BF$2))</f>
        <v>9.1378744671425701E-3</v>
      </c>
      <c r="BG109" s="335">
        <f>$I109*IF($G109="Pickup", SUMIFS(NewEmisData!M:M, NewEmisData!$A:$A, "Pickup", NewEmisData!$B:$B, $A109, NewEmisData!$C:$C, $H109, NewEmisData!$D:$D, BG$2), SUMIFS(NewEmisData!M:M, NewEmisData!$A:$A, "LDV", NewEmisData!$B:$B, $A109, NewEmisData!$C:$C, $H109, NewEmisData!$D:$D, BG$2))</f>
        <v>9.08217182799783E-3</v>
      </c>
      <c r="BH109" s="335">
        <v>9.4789149915835945E-3</v>
      </c>
      <c r="BI109" s="335">
        <f>$I109*IF($G109="Pickup", SUMIFS(NewEmisData!E:E, NewEmisData!$A:$A, "Pickup", NewEmisData!$B:$B, $A109, NewEmisData!$C:$C, $H109, NewEmisData!$D:$D, BI$2), SUMIFS(NewEmisData!E:E, NewEmisData!$A:$A, "LDV", NewEmisData!$B:$B, $A109, NewEmisData!$C:$C, $H109, NewEmisData!$D:$D, BI$2))</f>
        <v>8.3482368310947397</v>
      </c>
      <c r="BJ109" s="335">
        <f>$I109*IF($G109="Pickup", SUMIFS(NewEmisData!F:F, NewEmisData!$A:$A, "Pickup", NewEmisData!$B:$B, $A109, NewEmisData!$C:$C, $H109, NewEmisData!$D:$D, BJ$2), SUMIFS(NewEmisData!F:F, NewEmisData!$A:$A, "LDV", NewEmisData!$B:$B, $A109, NewEmisData!$C:$C, $H109, NewEmisData!$D:$D, BJ$2))</f>
        <v>4.3081315664303901</v>
      </c>
      <c r="BK109" s="335">
        <f>$I109*IF($G109="Pickup", SUMIFS(NewEmisData!G:G, NewEmisData!$A:$A, "Pickup", NewEmisData!$B:$B, $A109, NewEmisData!$C:$C, $H109, NewEmisData!$D:$D, BK$2), SUMIFS(NewEmisData!G:G, NewEmisData!$A:$A, "LDV", NewEmisData!$B:$B, $A109, NewEmisData!$C:$C, $H109, NewEmisData!$D:$D, BK$2))</f>
        <v>3.0187422051480501</v>
      </c>
      <c r="BL109" s="335">
        <f>$I109*IF($G109="Pickup", SUMIFS(NewEmisData!H:H, NewEmisData!$A:$A, "Pickup", NewEmisData!$B:$B, $A109, NewEmisData!$C:$C, $H109, NewEmisData!$D:$D, BL$2), SUMIFS(NewEmisData!H:H, NewEmisData!$A:$A, "LDV", NewEmisData!$B:$B, $A109, NewEmisData!$C:$C, $H109, NewEmisData!$D:$D, BL$2))</f>
        <v>2.2968284382098001</v>
      </c>
      <c r="BM109" s="335">
        <f>$I109*IF($G109="Pickup", SUMIFS(NewEmisData!I:I, NewEmisData!$A:$A, "Pickup", NewEmisData!$B:$B, $A109, NewEmisData!$C:$C, $H109, NewEmisData!$D:$D, BM$2), SUMIFS(NewEmisData!I:I, NewEmisData!$A:$A, "LDV", NewEmisData!$B:$B, $A109, NewEmisData!$C:$C, $H109, NewEmisData!$D:$D, BM$2))</f>
        <v>1.6241894645100301</v>
      </c>
      <c r="BN109" s="335">
        <f>$I109*IF($G109="Pickup", SUMIFS(NewEmisData!J:J, NewEmisData!$A:$A, "Pickup", NewEmisData!$B:$B, $A109, NewEmisData!$C:$C, $H109, NewEmisData!$D:$D, BN$2), SUMIFS(NewEmisData!J:J, NewEmisData!$A:$A, "LDV", NewEmisData!$B:$B, $A109, NewEmisData!$C:$C, $H109, NewEmisData!$D:$D, BN$2))</f>
        <v>1.20320021831455</v>
      </c>
      <c r="BO109" s="335">
        <f>$I109*IF($G109="Pickup", SUMIFS(NewEmisData!K:K, NewEmisData!$A:$A, "Pickup", NewEmisData!$B:$B, $A109, NewEmisData!$C:$C, $H109, NewEmisData!$D:$D, BO$2), SUMIFS(NewEmisData!K:K, NewEmisData!$A:$A, "LDV", NewEmisData!$B:$B, $A109, NewEmisData!$C:$C, $H109, NewEmisData!$D:$D, BO$2))</f>
        <v>1.0475021085095599</v>
      </c>
      <c r="BP109" s="335">
        <f>$I109*IF($G109="Pickup", SUMIFS(NewEmisData!L:L, NewEmisData!$A:$A, "Pickup", NewEmisData!$B:$B, $A109, NewEmisData!$C:$C, $H109, NewEmisData!$D:$D, BP$2), SUMIFS(NewEmisData!L:L, NewEmisData!$A:$A, "LDV", NewEmisData!$B:$B, $A109, NewEmisData!$C:$C, $H109, NewEmisData!$D:$D, BP$2))</f>
        <v>1.01648762049332</v>
      </c>
      <c r="BQ109" s="335">
        <f>$I109*IF($G109="Pickup", SUMIFS(NewEmisData!M:M, NewEmisData!$A:$A, "Pickup", NewEmisData!$B:$B, $A109, NewEmisData!$C:$C, $H109, NewEmisData!$D:$D, BQ$2), SUMIFS(NewEmisData!M:M, NewEmisData!$A:$A, "LDV", NewEmisData!$B:$B, $A109, NewEmisData!$C:$C, $H109, NewEmisData!$D:$D, BQ$2))</f>
        <v>1.00707426224907</v>
      </c>
      <c r="BR109" s="335">
        <v>1.6588293829830492</v>
      </c>
      <c r="BS109" s="335">
        <f>$I109*IF($G109="Pickup", SUMIFS(NewEmisData!E:E, NewEmisData!$A:$A, "Pickup", NewEmisData!$B:$B, $A109, NewEmisData!$C:$C, $H109, NewEmisData!$D:$D, BS$2), SUMIFS(NewEmisData!E:E, NewEmisData!$A:$A, "LDV", NewEmisData!$B:$B, $A109, NewEmisData!$C:$C, $H109, NewEmisData!$D:$D, BS$2))</f>
        <v>0.76486937509172104</v>
      </c>
      <c r="BT109" s="335">
        <f>$I109*IF($G109="Pickup", SUMIFS(NewEmisData!F:F, NewEmisData!$A:$A, "Pickup", NewEmisData!$B:$B, $A109, NewEmisData!$C:$C, $H109, NewEmisData!$D:$D, BT$2), SUMIFS(NewEmisData!F:F, NewEmisData!$A:$A, "LDV", NewEmisData!$B:$B, $A109, NewEmisData!$C:$C, $H109, NewEmisData!$D:$D, BT$2))</f>
        <v>0.32169078661703499</v>
      </c>
      <c r="BU109" s="335">
        <f>$I109*IF($G109="Pickup", SUMIFS(NewEmisData!G:G, NewEmisData!$A:$A, "Pickup", NewEmisData!$B:$B, $A109, NewEmisData!$C:$C, $H109, NewEmisData!$D:$D, BU$2), SUMIFS(NewEmisData!G:G, NewEmisData!$A:$A, "LDV", NewEmisData!$B:$B, $A109, NewEmisData!$C:$C, $H109, NewEmisData!$D:$D, BU$2))</f>
        <v>0.21594012148243799</v>
      </c>
      <c r="BV109" s="335">
        <f>$I109*IF($G109="Pickup", SUMIFS(NewEmisData!H:H, NewEmisData!$A:$A, "Pickup", NewEmisData!$B:$B, $A109, NewEmisData!$C:$C, $H109, NewEmisData!$D:$D, BV$2), SUMIFS(NewEmisData!H:H, NewEmisData!$A:$A, "LDV", NewEmisData!$B:$B, $A109, NewEmisData!$C:$C, $H109, NewEmisData!$D:$D, BV$2))</f>
        <v>0.17257879470183399</v>
      </c>
      <c r="BW109" s="335">
        <f>$I109*IF($G109="Pickup", SUMIFS(NewEmisData!I:I, NewEmisData!$A:$A, "Pickup", NewEmisData!$B:$B, $A109, NewEmisData!$C:$C, $H109, NewEmisData!$D:$D, BW$2), SUMIFS(NewEmisData!I:I, NewEmisData!$A:$A, "LDV", NewEmisData!$B:$B, $A109, NewEmisData!$C:$C, $H109, NewEmisData!$D:$D, BW$2))</f>
        <v>0.13295977241117701</v>
      </c>
      <c r="BX109" s="335">
        <f>$I109*IF($G109="Pickup", SUMIFS(NewEmisData!J:J, NewEmisData!$A:$A, "Pickup", NewEmisData!$B:$B, $A109, NewEmisData!$C:$C, $H109, NewEmisData!$D:$D, BX$2), SUMIFS(NewEmisData!J:J, NewEmisData!$A:$A, "LDV", NewEmisData!$B:$B, $A109, NewEmisData!$C:$C, $H109, NewEmisData!$D:$D, BX$2))</f>
        <v>0.108110784391744</v>
      </c>
      <c r="BY109" s="335">
        <f>$I109*IF($G109="Pickup", SUMIFS(NewEmisData!K:K, NewEmisData!$A:$A, "Pickup", NewEmisData!$B:$B, $A109, NewEmisData!$C:$C, $H109, NewEmisData!$D:$D, BY$2), SUMIFS(NewEmisData!K:K, NewEmisData!$A:$A, "LDV", NewEmisData!$B:$B, $A109, NewEmisData!$C:$C, $H109, NewEmisData!$D:$D, BY$2))</f>
        <v>9.7137754261465994E-2</v>
      </c>
      <c r="BZ109" s="335">
        <f>$I109*IF($G109="Pickup", SUMIFS(NewEmisData!L:L, NewEmisData!$A:$A, "Pickup", NewEmisData!$B:$B, $A109, NewEmisData!$C:$C, $H109, NewEmisData!$D:$D, BZ$2), SUMIFS(NewEmisData!L:L, NewEmisData!$A:$A, "LDV", NewEmisData!$B:$B, $A109, NewEmisData!$C:$C, $H109, NewEmisData!$D:$D, BZ$2))</f>
        <v>9.45597833782197E-2</v>
      </c>
      <c r="CA109" s="335">
        <f>$I109*IF($G109="Pickup", SUMIFS(NewEmisData!M:M, NewEmisData!$A:$A, "Pickup", NewEmisData!$B:$B, $A109, NewEmisData!$C:$C, $H109, NewEmisData!$D:$D, CA$2), SUMIFS(NewEmisData!M:M, NewEmisData!$A:$A, "LDV", NewEmisData!$B:$B, $A109, NewEmisData!$C:$C, $H109, NewEmisData!$D:$D, CA$2))</f>
        <v>9.3653115656486804E-2</v>
      </c>
      <c r="CB109" s="335">
        <v>0.10573121882292051</v>
      </c>
      <c r="CC109" s="335">
        <f>$I109*IF($G109="Pickup", SUMIFS(NewEmisData!E:E, NewEmisData!$A:$A, "Pickup", NewEmisData!$B:$B, $A109, NewEmisData!$C:$C, $H109, NewEmisData!$D:$D, CC$2), SUMIFS(NewEmisData!E:E, NewEmisData!$A:$A, "LDV", NewEmisData!$B:$B, $A109, NewEmisData!$C:$C, $H109, NewEmisData!$D:$D, CC$2))</f>
        <v>4.0565632770183102E-2</v>
      </c>
      <c r="CD109" s="335">
        <f>$I109*IF($G109="Pickup", SUMIFS(NewEmisData!F:F, NewEmisData!$A:$A, "Pickup", NewEmisData!$B:$B, $A109, NewEmisData!$C:$C, $H109, NewEmisData!$D:$D, CD$2), SUMIFS(NewEmisData!F:F, NewEmisData!$A:$A, "LDV", NewEmisData!$B:$B, $A109, NewEmisData!$C:$C, $H109, NewEmisData!$D:$D, CD$2))</f>
        <v>2.65973281316834E-2</v>
      </c>
      <c r="CE109" s="335">
        <f>$I109*IF($G109="Pickup", SUMIFS(NewEmisData!G:G, NewEmisData!$A:$A, "Pickup", NewEmisData!$B:$B, $A109, NewEmisData!$C:$C, $H109, NewEmisData!$D:$D, CE$2), SUMIFS(NewEmisData!G:G, NewEmisData!$A:$A, "LDV", NewEmisData!$B:$B, $A109, NewEmisData!$C:$C, $H109, NewEmisData!$D:$D, CE$2))</f>
        <v>2.40911817197406E-2</v>
      </c>
      <c r="CF109" s="335">
        <f>$I109*IF($G109="Pickup", SUMIFS(NewEmisData!H:H, NewEmisData!$A:$A, "Pickup", NewEmisData!$B:$B, $A109, NewEmisData!$C:$C, $H109, NewEmisData!$D:$D, CF$2), SUMIFS(NewEmisData!H:H, NewEmisData!$A:$A, "LDV", NewEmisData!$B:$B, $A109, NewEmisData!$C:$C, $H109, NewEmisData!$D:$D, CF$2))</f>
        <v>2.33536039499448E-2</v>
      </c>
      <c r="CG109" s="335">
        <f>$I109*IF($G109="Pickup", SUMIFS(NewEmisData!I:I, NewEmisData!$A:$A, "Pickup", NewEmisData!$B:$B, $A109, NewEmisData!$C:$C, $H109, NewEmisData!$D:$D, CG$2), SUMIFS(NewEmisData!I:I, NewEmisData!$A:$A, "LDV", NewEmisData!$B:$B, $A109, NewEmisData!$C:$C, $H109, NewEmisData!$D:$D, CG$2))</f>
        <v>2.32009506719013E-2</v>
      </c>
      <c r="CH109" s="335">
        <f>$I109*IF($G109="Pickup", SUMIFS(NewEmisData!J:J, NewEmisData!$A:$A, "Pickup", NewEmisData!$B:$B, $A109, NewEmisData!$C:$C, $H109, NewEmisData!$D:$D, CH$2), SUMIFS(NewEmisData!J:J, NewEmisData!$A:$A, "LDV", NewEmisData!$B:$B, $A109, NewEmisData!$C:$C, $H109, NewEmisData!$D:$D, CH$2))</f>
        <v>2.3104862913378502E-2</v>
      </c>
      <c r="CI109" s="335">
        <f>$I109*IF($G109="Pickup", SUMIFS(NewEmisData!K:K, NewEmisData!$A:$A, "Pickup", NewEmisData!$B:$B, $A109, NewEmisData!$C:$C, $H109, NewEmisData!$D:$D, CI$2), SUMIFS(NewEmisData!K:K, NewEmisData!$A:$A, "LDV", NewEmisData!$B:$B, $A109, NewEmisData!$C:$C, $H109, NewEmisData!$D:$D, CI$2))</f>
        <v>2.3102720026675301E-2</v>
      </c>
      <c r="CJ109" s="335">
        <f>$I109*IF($G109="Pickup", SUMIFS(NewEmisData!L:L, NewEmisData!$A:$A, "Pickup", NewEmisData!$B:$B, $A109, NewEmisData!$C:$C, $H109, NewEmisData!$D:$D, CJ$2), SUMIFS(NewEmisData!L:L, NewEmisData!$A:$A, "LDV", NewEmisData!$B:$B, $A109, NewEmisData!$C:$C, $H109, NewEmisData!$D:$D, CJ$2))</f>
        <v>2.3103028849029199E-2</v>
      </c>
      <c r="CK109" s="335">
        <f>$I109*IF($G109="Pickup", SUMIFS(NewEmisData!M:M, NewEmisData!$A:$A, "Pickup", NewEmisData!$B:$B, $A109, NewEmisData!$C:$C, $H109, NewEmisData!$D:$D, CK$2), SUMIFS(NewEmisData!M:M, NewEmisData!$A:$A, "LDV", NewEmisData!$B:$B, $A109, NewEmisData!$C:$C, $H109, NewEmisData!$D:$D, CK$2))</f>
        <v>2.3102918161236202E-2</v>
      </c>
      <c r="CL109" s="335">
        <v>2.2881070645398207E-2</v>
      </c>
      <c r="CM109" s="335">
        <f>$I109*IF($G109="Pickup", SUMIFS(NewEmisData!E:E, NewEmisData!$A:$A, "Pickup", NewEmisData!$B:$B, $A109, NewEmisData!$C:$C, $H109, NewEmisData!$D:$D, CM$2), SUMIFS(NewEmisData!E:E, NewEmisData!$A:$A, "LDV", NewEmisData!$B:$B, $A109, NewEmisData!$C:$C, $H109, NewEmisData!$D:$D, CM$2))</f>
        <v>3.3053952027170298E-2</v>
      </c>
      <c r="CN109" s="335">
        <f>$I109*IF($G109="Pickup", SUMIFS(NewEmisData!F:F, NewEmisData!$A:$A, "Pickup", NewEmisData!$B:$B, $A109, NewEmisData!$C:$C, $H109, NewEmisData!$D:$D, CN$2), SUMIFS(NewEmisData!F:F, NewEmisData!$A:$A, "LDV", NewEmisData!$B:$B, $A109, NewEmisData!$C:$C, $H109, NewEmisData!$D:$D, CN$2))</f>
        <v>1.6704809967492299E-2</v>
      </c>
      <c r="CO109" s="335">
        <f>$I109*IF($G109="Pickup", SUMIFS(NewEmisData!G:G, NewEmisData!$A:$A, "Pickup", NewEmisData!$B:$B, $A109, NewEmisData!$C:$C, $H109, NewEmisData!$D:$D, CO$2), SUMIFS(NewEmisData!G:G, NewEmisData!$A:$A, "LDV", NewEmisData!$B:$B, $A109, NewEmisData!$C:$C, $H109, NewEmisData!$D:$D, CO$2))</f>
        <v>1.2360752966222599E-2</v>
      </c>
      <c r="CP109" s="335">
        <f>$I109*IF($G109="Pickup", SUMIFS(NewEmisData!H:H, NewEmisData!$A:$A, "Pickup", NewEmisData!$B:$B, $A109, NewEmisData!$C:$C, $H109, NewEmisData!$D:$D, CP$2), SUMIFS(NewEmisData!H:H, NewEmisData!$A:$A, "LDV", NewEmisData!$B:$B, $A109, NewEmisData!$C:$C, $H109, NewEmisData!$D:$D, CP$2))</f>
        <v>1.0240667029025499E-2</v>
      </c>
      <c r="CQ109" s="335">
        <f>$I109*IF($G109="Pickup", SUMIFS(NewEmisData!I:I, NewEmisData!$A:$A, "Pickup", NewEmisData!$B:$B, $A109, NewEmisData!$C:$C, $H109, NewEmisData!$D:$D, CQ$2), SUMIFS(NewEmisData!I:I, NewEmisData!$A:$A, "LDV", NewEmisData!$B:$B, $A109, NewEmisData!$C:$C, $H109, NewEmisData!$D:$D, CQ$2))</f>
        <v>9.5490024855607192E-3</v>
      </c>
      <c r="CR109" s="335">
        <f>$I109*IF($G109="Pickup", SUMIFS(NewEmisData!J:J, NewEmisData!$A:$A, "Pickup", NewEmisData!$B:$B, $A109, NewEmisData!$C:$C, $H109, NewEmisData!$D:$D, CR$2), SUMIFS(NewEmisData!J:J, NewEmisData!$A:$A, "LDV", NewEmisData!$B:$B, $A109, NewEmisData!$C:$C, $H109, NewEmisData!$D:$D, CR$2))</f>
        <v>9.3602167504081603E-3</v>
      </c>
      <c r="CS109" s="335">
        <f>$I109*IF($G109="Pickup", SUMIFS(NewEmisData!K:K, NewEmisData!$A:$A, "Pickup", NewEmisData!$B:$B, $A109, NewEmisData!$C:$C, $H109, NewEmisData!$D:$D, CS$2), SUMIFS(NewEmisData!K:K, NewEmisData!$A:$A, "LDV", NewEmisData!$B:$B, $A109, NewEmisData!$C:$C, $H109, NewEmisData!$D:$D, CS$2))</f>
        <v>9.3426403684516695E-3</v>
      </c>
      <c r="CT109" s="335">
        <f>$I109*IF($G109="Pickup", SUMIFS(NewEmisData!L:L, NewEmisData!$A:$A, "Pickup", NewEmisData!$B:$B, $A109, NewEmisData!$C:$C, $H109, NewEmisData!$D:$D, CT$2), SUMIFS(NewEmisData!L:L, NewEmisData!$A:$A, "LDV", NewEmisData!$B:$B, $A109, NewEmisData!$C:$C, $H109, NewEmisData!$D:$D, CT$2))</f>
        <v>9.3300847791470392E-3</v>
      </c>
      <c r="CU109" s="335">
        <f>$I109*IF($G109="Pickup", SUMIFS(NewEmisData!M:M, NewEmisData!$A:$A, "Pickup", NewEmisData!$B:$B, $A109, NewEmisData!$C:$C, $H109, NewEmisData!$D:$D, CU$2), SUMIFS(NewEmisData!M:M, NewEmisData!$A:$A, "LDV", NewEmisData!$B:$B, $A109, NewEmisData!$C:$C, $H109, NewEmisData!$D:$D, CU$2))</f>
        <v>9.3299372659824201E-3</v>
      </c>
      <c r="CV109" s="335">
        <v>6.9734009009235556E-3</v>
      </c>
      <c r="CW109" s="335">
        <v>4.0498104655261064E-3</v>
      </c>
      <c r="CX109" s="335">
        <v>2.5030350838759993E-3</v>
      </c>
      <c r="CY109" s="335">
        <v>2.1151214403419519E-3</v>
      </c>
      <c r="CZ109" s="335">
        <v>1.7489979687569375E-3</v>
      </c>
      <c r="DA109" s="335">
        <v>1.340486996695321E-3</v>
      </c>
      <c r="DB109" s="335">
        <v>1.0553769116342638E-3</v>
      </c>
      <c r="DC109" s="335">
        <v>1.0132227560056145E-3</v>
      </c>
      <c r="DD109" s="335">
        <v>1.0003159541004489E-3</v>
      </c>
      <c r="DE109" s="335">
        <v>9.9860782000699166E-4</v>
      </c>
      <c r="DF109" s="335">
        <v>9.9860782000699166E-4</v>
      </c>
      <c r="DG109" s="335">
        <f>$I109*IF($G109="Pickup", SUMIFS(NewEmisData!E:E, NewEmisData!$A:$A, "Pickup", NewEmisData!$B:$B, $A109, NewEmisData!$C:$C, $H109, NewEmisData!$D:$D, DG$2), SUMIFS(NewEmisData!E:E, NewEmisData!$A:$A, "LDV", NewEmisData!$B:$B, $A109, NewEmisData!$C:$C, $H109, NewEmisData!$D:$D, DG$2))</f>
        <v>0</v>
      </c>
      <c r="DH109" s="335">
        <f>$I109*IF($G109="Pickup", SUMIFS(NewEmisData!F:F, NewEmisData!$A:$A, "Pickup", NewEmisData!$B:$B, $A109, NewEmisData!$C:$C, $H109, NewEmisData!$D:$D, DH$2), SUMIFS(NewEmisData!F:F, NewEmisData!$A:$A, "LDV", NewEmisData!$B:$B, $A109, NewEmisData!$C:$C, $H109, NewEmisData!$D:$D, DH$2))</f>
        <v>0</v>
      </c>
      <c r="DI109" s="335">
        <f>$I109*IF($G109="Pickup", SUMIFS(NewEmisData!G:G, NewEmisData!$A:$A, "Pickup", NewEmisData!$B:$B, $A109, NewEmisData!$C:$C, $H109, NewEmisData!$D:$D, DI$2), SUMIFS(NewEmisData!G:G, NewEmisData!$A:$A, "LDV", NewEmisData!$B:$B, $A109, NewEmisData!$C:$C, $H109, NewEmisData!$D:$D, DI$2))</f>
        <v>0</v>
      </c>
      <c r="DJ109" s="335">
        <f>$I109*IF($G109="Pickup", SUMIFS(NewEmisData!H:H, NewEmisData!$A:$A, "Pickup", NewEmisData!$B:$B, $A109, NewEmisData!$C:$C, $H109, NewEmisData!$D:$D, DJ$2), SUMIFS(NewEmisData!H:H, NewEmisData!$A:$A, "LDV", NewEmisData!$B:$B, $A109, NewEmisData!$C:$C, $H109, NewEmisData!$D:$D, DJ$2))</f>
        <v>0</v>
      </c>
      <c r="DK109" s="335">
        <f>$I109*IF($G109="Pickup", SUMIFS(NewEmisData!I:I, NewEmisData!$A:$A, "Pickup", NewEmisData!$B:$B, $A109, NewEmisData!$C:$C, $H109, NewEmisData!$D:$D, DK$2), SUMIFS(NewEmisData!I:I, NewEmisData!$A:$A, "LDV", NewEmisData!$B:$B, $A109, NewEmisData!$C:$C, $H109, NewEmisData!$D:$D, DK$2))</f>
        <v>0</v>
      </c>
      <c r="DL109" s="335">
        <f>$I109*IF($G109="Pickup", SUMIFS(NewEmisData!J:J, NewEmisData!$A:$A, "Pickup", NewEmisData!$B:$B, $A109, NewEmisData!$C:$C, $H109, NewEmisData!$D:$D, DL$2), SUMIFS(NewEmisData!J:J, NewEmisData!$A:$A, "LDV", NewEmisData!$B:$B, $A109, NewEmisData!$C:$C, $H109, NewEmisData!$D:$D, DL$2))</f>
        <v>0</v>
      </c>
      <c r="DM109" s="335">
        <f>$I109*IF($G109="Pickup", SUMIFS(NewEmisData!K:K, NewEmisData!$A:$A, "Pickup", NewEmisData!$B:$B, $A109, NewEmisData!$C:$C, $H109, NewEmisData!$D:$D, DM$2), SUMIFS(NewEmisData!K:K, NewEmisData!$A:$A, "LDV", NewEmisData!$B:$B, $A109, NewEmisData!$C:$C, $H109, NewEmisData!$D:$D, DM$2))</f>
        <v>0</v>
      </c>
      <c r="DN109" s="335">
        <f>$I109*IF($G109="Pickup", SUMIFS(NewEmisData!L:L, NewEmisData!$A:$A, "Pickup", NewEmisData!$B:$B, $A109, NewEmisData!$C:$C, $H109, NewEmisData!$D:$D, DN$2), SUMIFS(NewEmisData!L:L, NewEmisData!$A:$A, "LDV", NewEmisData!$B:$B, $A109, NewEmisData!$C:$C, $H109, NewEmisData!$D:$D, DN$2))</f>
        <v>0</v>
      </c>
      <c r="DO109" s="335">
        <f>$I109*IF($G109="Pickup", SUMIFS(NewEmisData!M:M, NewEmisData!$A:$A, "Pickup", NewEmisData!$B:$B, $A109, NewEmisData!$C:$C, $H109, NewEmisData!$D:$D, DO$2), SUMIFS(NewEmisData!M:M, NewEmisData!$A:$A, "LDV", NewEmisData!$B:$B, $A109, NewEmisData!$C:$C, $H109, NewEmisData!$D:$D, DO$2))</f>
        <v>0</v>
      </c>
      <c r="DP109" s="335">
        <v>2.023129771030282E-3</v>
      </c>
      <c r="DQ109" s="335">
        <f>$I109*IF($G109="Pickup", SUMIFS(NewEmisData!E:E, NewEmisData!$A:$A, "Pickup", NewEmisData!$B:$B, $A109, NewEmisData!$C:$C, $H109, NewEmisData!$D:$D, DQ$2), SUMIFS(NewEmisData!E:E, NewEmisData!$A:$A, "LDV", NewEmisData!$B:$B, $A109, NewEmisData!$C:$C, $H109, NewEmisData!$D:$D, DQ$2))</f>
        <v>2.7165910548479701E-2</v>
      </c>
      <c r="DR109" s="335">
        <f>$I109*IF($G109="Pickup", SUMIFS(NewEmisData!F:F, NewEmisData!$A:$A, "Pickup", NewEmisData!$B:$B, $A109, NewEmisData!$C:$C, $H109, NewEmisData!$D:$D, DR$2), SUMIFS(NewEmisData!F:F, NewEmisData!$A:$A, "LDV", NewEmisData!$B:$B, $A109, NewEmisData!$C:$C, $H109, NewEmisData!$D:$D, DR$2))</f>
        <v>1.3866136948016699E-2</v>
      </c>
      <c r="DS109" s="335">
        <f>$I109*IF($G109="Pickup", SUMIFS(NewEmisData!G:G, NewEmisData!$A:$A, "Pickup", NewEmisData!$B:$B, $A109, NewEmisData!$C:$C, $H109, NewEmisData!$D:$D, DS$2), SUMIFS(NewEmisData!G:G, NewEmisData!$A:$A, "LDV", NewEmisData!$B:$B, $A109, NewEmisData!$C:$C, $H109, NewEmisData!$D:$D, DS$2))</f>
        <v>9.4907263809260092E-3</v>
      </c>
      <c r="DT109" s="335">
        <f>$I109*IF($G109="Pickup", SUMIFS(NewEmisData!H:H, NewEmisData!$A:$A, "Pickup", NewEmisData!$B:$B, $A109, NewEmisData!$C:$C, $H109, NewEmisData!$D:$D, DT$2), SUMIFS(NewEmisData!H:H, NewEmisData!$A:$A, "LDV", NewEmisData!$B:$B, $A109, NewEmisData!$C:$C, $H109, NewEmisData!$D:$D, DT$2))</f>
        <v>7.1211341823118404E-3</v>
      </c>
      <c r="DU109" s="335">
        <f>$I109*IF($G109="Pickup", SUMIFS(NewEmisData!I:I, NewEmisData!$A:$A, "Pickup", NewEmisData!$B:$B, $A109, NewEmisData!$C:$C, $H109, NewEmisData!$D:$D, DU$2), SUMIFS(NewEmisData!I:I, NewEmisData!$A:$A, "LDV", NewEmisData!$B:$B, $A109, NewEmisData!$C:$C, $H109, NewEmisData!$D:$D, DU$2))</f>
        <v>5.3853645546307399E-3</v>
      </c>
      <c r="DV109" s="335">
        <f>$I109*IF($G109="Pickup", SUMIFS(NewEmisData!J:J, NewEmisData!$A:$A, "Pickup", NewEmisData!$B:$B, $A109, NewEmisData!$C:$C, $H109, NewEmisData!$D:$D, DV$2), SUMIFS(NewEmisData!J:J, NewEmisData!$A:$A, "LDV", NewEmisData!$B:$B, $A109, NewEmisData!$C:$C, $H109, NewEmisData!$D:$D, DV$2))</f>
        <v>4.4141200314945202E-3</v>
      </c>
      <c r="DW109" s="335">
        <f>$I109*IF($G109="Pickup", SUMIFS(NewEmisData!K:K, NewEmisData!$A:$A, "Pickup", NewEmisData!$B:$B, $A109, NewEmisData!$C:$C, $H109, NewEmisData!$D:$D, DW$2), SUMIFS(NewEmisData!K:K, NewEmisData!$A:$A, "LDV", NewEmisData!$B:$B, $A109, NewEmisData!$C:$C, $H109, NewEmisData!$D:$D, DW$2))</f>
        <v>4.0286435203453798E-3</v>
      </c>
      <c r="DX109" s="335">
        <f>$I109*IF($G109="Pickup", SUMIFS(NewEmisData!L:L, NewEmisData!$A:$A, "Pickup", NewEmisData!$B:$B, $A109, NewEmisData!$C:$C, $H109, NewEmisData!$D:$D, DX$2), SUMIFS(NewEmisData!L:L, NewEmisData!$A:$A, "LDV", NewEmisData!$B:$B, $A109, NewEmisData!$C:$C, $H109, NewEmisData!$D:$D, DX$2))</f>
        <v>3.9508837215596502E-3</v>
      </c>
      <c r="DY109" s="335">
        <f>$I109*IF($G109="Pickup", SUMIFS(NewEmisData!M:M, NewEmisData!$A:$A, "Pickup", NewEmisData!$B:$B, $A109, NewEmisData!$C:$C, $H109, NewEmisData!$D:$D, DY$2), SUMIFS(NewEmisData!M:M, NewEmisData!$A:$A, "LDV", NewEmisData!$B:$B, $A109, NewEmisData!$C:$C, $H109, NewEmisData!$D:$D, DY$2))</f>
        <v>3.9301038701225104E-3</v>
      </c>
      <c r="DZ109" s="335">
        <v>5.594489642908501E-3</v>
      </c>
      <c r="EA109" s="335">
        <f t="shared" si="118"/>
        <v>629.29035425146799</v>
      </c>
      <c r="EB109" s="335">
        <f t="shared" si="119"/>
        <v>571.27801846236605</v>
      </c>
      <c r="EC109" s="335">
        <f t="shared" si="120"/>
        <v>472.87406569534897</v>
      </c>
      <c r="ED109" s="335">
        <f t="shared" si="121"/>
        <v>396.14659023538701</v>
      </c>
      <c r="EE109" s="335">
        <f t="shared" si="122"/>
        <v>347.19633179008298</v>
      </c>
      <c r="EF109" s="335">
        <f t="shared" si="123"/>
        <v>322.55550442882998</v>
      </c>
      <c r="EG109" s="335">
        <f t="shared" si="124"/>
        <v>311.76534896807402</v>
      </c>
      <c r="EH109" s="335">
        <f t="shared" si="125"/>
        <v>309.51187360042798</v>
      </c>
      <c r="EI109" s="335">
        <f t="shared" si="126"/>
        <v>309.154399722184</v>
      </c>
      <c r="EJ109" s="335">
        <f t="shared" si="127"/>
        <v>0.27672218065037407</v>
      </c>
      <c r="EK109" s="335">
        <f t="shared" si="128"/>
        <v>1.07703782419723</v>
      </c>
      <c r="EL109" s="335">
        <f t="shared" si="129"/>
        <v>0.37063376602748699</v>
      </c>
      <c r="EM109" s="335">
        <f t="shared" si="130"/>
        <v>0.22414787770802799</v>
      </c>
      <c r="EN109" s="335">
        <f t="shared" si="131"/>
        <v>0.146870056334405</v>
      </c>
      <c r="EO109" s="335">
        <f t="shared" si="132"/>
        <v>0.100147731477744</v>
      </c>
      <c r="EP109" s="335">
        <f t="shared" si="133"/>
        <v>6.9799961270145497E-2</v>
      </c>
      <c r="EQ109" s="335">
        <f t="shared" si="134"/>
        <v>5.7786964253900203E-2</v>
      </c>
      <c r="ER109" s="335">
        <f t="shared" si="135"/>
        <v>5.5423939682830103E-2</v>
      </c>
      <c r="ES109" s="335">
        <f t="shared" si="136"/>
        <v>5.4809815155326402E-2</v>
      </c>
      <c r="ET109" s="335">
        <f t="shared" si="137"/>
        <v>6.1988464688476796E-2</v>
      </c>
      <c r="EU109" s="335">
        <f t="shared" si="138"/>
        <v>1.08889320093075E-2</v>
      </c>
      <c r="EV109" s="335">
        <f t="shared" si="139"/>
        <v>9.8851201724826001E-3</v>
      </c>
      <c r="EW109" s="335">
        <f t="shared" si="140"/>
        <v>6.7836227109818103E-3</v>
      </c>
      <c r="EX109" s="335">
        <f t="shared" si="141"/>
        <v>5.6829290051501301E-3</v>
      </c>
      <c r="EY109" s="335">
        <f t="shared" si="142"/>
        <v>4.9807105070221796E-3</v>
      </c>
      <c r="EZ109" s="335">
        <f t="shared" si="143"/>
        <v>4.6272281762573001E-3</v>
      </c>
      <c r="FA109" s="335">
        <f t="shared" si="144"/>
        <v>4.4724368045959096E-3</v>
      </c>
      <c r="FB109" s="335">
        <f t="shared" si="145"/>
        <v>4.4401060236012703E-3</v>
      </c>
      <c r="FC109" s="335">
        <f t="shared" si="146"/>
        <v>4.4349813207028004E-3</v>
      </c>
      <c r="FD109" s="335">
        <f t="shared" si="147"/>
        <v>1.7442083422488778E-3</v>
      </c>
      <c r="FE109" s="335">
        <f t="shared" si="148"/>
        <v>7.9797235056963206E-2</v>
      </c>
      <c r="FF109" s="335">
        <f t="shared" si="149"/>
        <v>7.6001798653814207E-2</v>
      </c>
      <c r="FG109" s="335">
        <f t="shared" si="150"/>
        <v>6.3391605684552502E-2</v>
      </c>
      <c r="FH109" s="335">
        <f t="shared" si="151"/>
        <v>6.2249949738011102E-2</v>
      </c>
      <c r="FI109" s="335">
        <f t="shared" si="152"/>
        <v>6.0956414175610103E-2</v>
      </c>
      <c r="FJ109" s="335">
        <f t="shared" si="153"/>
        <v>5.9827983670569698E-2</v>
      </c>
      <c r="FK109" s="335">
        <f t="shared" si="154"/>
        <v>5.91838618526946E-2</v>
      </c>
      <c r="FL109" s="335">
        <f t="shared" si="155"/>
        <v>5.8937948629628097E-2</v>
      </c>
      <c r="FM109" s="335">
        <f t="shared" si="156"/>
        <v>5.88749789222721E-2</v>
      </c>
      <c r="FN109" s="335">
        <f t="shared" si="157"/>
        <v>4.7629366333098749E-2</v>
      </c>
      <c r="FO109" s="335">
        <f t="shared" si="158"/>
        <v>1.8949252743626702E-2</v>
      </c>
      <c r="FP109" s="335">
        <f t="shared" si="159"/>
        <v>1.55896120407557E-2</v>
      </c>
      <c r="FQ109" s="335">
        <f t="shared" si="160"/>
        <v>1.3090757358435101E-2</v>
      </c>
      <c r="FR109" s="335">
        <f t="shared" si="161"/>
        <v>1.2073597128508201E-2</v>
      </c>
      <c r="FS109" s="335">
        <f t="shared" si="162"/>
        <v>1.0925021199185E-2</v>
      </c>
      <c r="FT109" s="335">
        <f t="shared" si="163"/>
        <v>9.9255497267567994E-3</v>
      </c>
      <c r="FU109" s="335">
        <f t="shared" si="164"/>
        <v>9.3555607478902295E-3</v>
      </c>
      <c r="FV109" s="335">
        <f t="shared" si="165"/>
        <v>9.1378744671425701E-3</v>
      </c>
      <c r="FW109" s="335">
        <f t="shared" si="166"/>
        <v>9.08217182799783E-3</v>
      </c>
      <c r="FX109" s="335">
        <f t="shared" si="167"/>
        <v>9.4789149915835945E-3</v>
      </c>
    </row>
    <row r="110" spans="1:180" x14ac:dyDescent="0.2">
      <c r="A110" s="305" t="str">
        <f>IF(LEFT(TRIM(TechData_All!AJ68),1)="*", _xlfn.CONCAT("*","R2"), "R2")</f>
        <v>R2</v>
      </c>
      <c r="B110" s="305" t="str">
        <f>TechData_All!A68</f>
        <v>TLSSGSLC11</v>
      </c>
      <c r="C110" s="305" t="str">
        <f>TechData_All!C68</f>
        <v>TL.GSL.SS.CONV.2011</v>
      </c>
      <c r="D110" s="301" t="str">
        <f>TechData_All!D68</f>
        <v>bn-vmt, bn-vmt/a</v>
      </c>
      <c r="E110" s="301" t="str">
        <f>TechData_All!E68</f>
        <v>TLGSL</v>
      </c>
      <c r="F110" s="301" t="str">
        <f>TechData_All!F68</f>
        <v>TL</v>
      </c>
      <c r="G110" s="315" t="s">
        <v>821</v>
      </c>
      <c r="H110" s="315" t="s">
        <v>814</v>
      </c>
      <c r="I110" s="315">
        <v>1</v>
      </c>
      <c r="J110" s="315" t="str">
        <f t="shared" si="168"/>
        <v>Small SUV-GSL</v>
      </c>
      <c r="K110" s="335">
        <f>$I110*IF($G110="Pickup", SUMIFS(NewEmisData!E:E, NewEmisData!$A:$A, "Pickup", NewEmisData!$B:$B, $A110, NewEmisData!$C:$C, $H110, NewEmisData!$D:$D, K$2), SUMIFS(NewEmisData!E:E, NewEmisData!$A:$A, "LDV", NewEmisData!$B:$B, $A110, NewEmisData!$C:$C, $H110, NewEmisData!$D:$D, K$2))</f>
        <v>477.08587282575797</v>
      </c>
      <c r="L110" s="335">
        <f>$I110*IF($G110="Pickup", SUMIFS(NewEmisData!F:F, NewEmisData!$A:$A, "Pickup", NewEmisData!$B:$B, $A110, NewEmisData!$C:$C, $H110, NewEmisData!$D:$D, L$2), SUMIFS(NewEmisData!F:F, NewEmisData!$A:$A, "LDV", NewEmisData!$B:$B, $A110, NewEmisData!$C:$C, $H110, NewEmisData!$D:$D, L$2))</f>
        <v>459.34104292251902</v>
      </c>
      <c r="M110" s="335">
        <f>$I110*IF($G110="Pickup", SUMIFS(NewEmisData!G:G, NewEmisData!$A:$A, "Pickup", NewEmisData!$B:$B, $A110, NewEmisData!$C:$C, $H110, NewEmisData!$D:$D, M$2), SUMIFS(NewEmisData!G:G, NewEmisData!$A:$A, "LDV", NewEmisData!$B:$B, $A110, NewEmisData!$C:$C, $H110, NewEmisData!$D:$D, M$2))</f>
        <v>447.45896927637102</v>
      </c>
      <c r="N110" s="335">
        <f>$I110*IF($G110="Pickup", SUMIFS(NewEmisData!H:H, NewEmisData!$A:$A, "Pickup", NewEmisData!$B:$B, $A110, NewEmisData!$C:$C, $H110, NewEmisData!$D:$D, N$2), SUMIFS(NewEmisData!H:H, NewEmisData!$A:$A, "LDV", NewEmisData!$B:$B, $A110, NewEmisData!$C:$C, $H110, NewEmisData!$D:$D, N$2))</f>
        <v>380.72392677964001</v>
      </c>
      <c r="O110" s="335">
        <f>$I110*IF($G110="Pickup", SUMIFS(NewEmisData!I:I, NewEmisData!$A:$A, "Pickup", NewEmisData!$B:$B, $A110, NewEmisData!$C:$C, $H110, NewEmisData!$D:$D, O$2), SUMIFS(NewEmisData!I:I, NewEmisData!$A:$A, "LDV", NewEmisData!$B:$B, $A110, NewEmisData!$C:$C, $H110, NewEmisData!$D:$D, O$2))</f>
        <v>329.54737069801098</v>
      </c>
      <c r="P110" s="335">
        <f>$I110*IF($G110="Pickup", SUMIFS(NewEmisData!J:J, NewEmisData!$A:$A, "Pickup", NewEmisData!$B:$B, $A110, NewEmisData!$C:$C, $H110, NewEmisData!$D:$D, P$2), SUMIFS(NewEmisData!J:J, NewEmisData!$A:$A, "LDV", NewEmisData!$B:$B, $A110, NewEmisData!$C:$C, $H110, NewEmisData!$D:$D, P$2))</f>
        <v>300.69829568412598</v>
      </c>
      <c r="Q110" s="335">
        <f>$I110*IF($G110="Pickup", SUMIFS(NewEmisData!K:K, NewEmisData!$A:$A, "Pickup", NewEmisData!$B:$B, $A110, NewEmisData!$C:$C, $H110, NewEmisData!$D:$D, Q$2), SUMIFS(NewEmisData!K:K, NewEmisData!$A:$A, "LDV", NewEmisData!$B:$B, $A110, NewEmisData!$C:$C, $H110, NewEmisData!$D:$D, Q$2))</f>
        <v>287.83799703632701</v>
      </c>
      <c r="R110" s="335">
        <f>$I110*IF($G110="Pickup", SUMIFS(NewEmisData!L:L, NewEmisData!$A:$A, "Pickup", NewEmisData!$B:$B, $A110, NewEmisData!$C:$C, $H110, NewEmisData!$D:$D, R$2), SUMIFS(NewEmisData!L:L, NewEmisData!$A:$A, "LDV", NewEmisData!$B:$B, $A110, NewEmisData!$C:$C, $H110, NewEmisData!$D:$D, R$2))</f>
        <v>283.26610797837998</v>
      </c>
      <c r="S110" s="335">
        <f>$I110*IF($G110="Pickup", SUMIFS(NewEmisData!M:M, NewEmisData!$A:$A, "Pickup", NewEmisData!$B:$B, $A110, NewEmisData!$C:$C, $H110, NewEmisData!$D:$D, S$2), SUMIFS(NewEmisData!M:M, NewEmisData!$A:$A, "LDV", NewEmisData!$B:$B, $A110, NewEmisData!$C:$C, $H110, NewEmisData!$D:$D, S$2))</f>
        <v>281.57834098528099</v>
      </c>
      <c r="T110" s="335">
        <v>0.27672218065037407</v>
      </c>
      <c r="U110" s="335">
        <f>$I110*IF($G110="Pickup", SUMIFS(NewEmisData!E:E, NewEmisData!$A:$A, "Pickup", NewEmisData!$B:$B, $A110, NewEmisData!$C:$C, $H110, NewEmisData!$D:$D, U$2), SUMIFS(NewEmisData!E:E, NewEmisData!$A:$A, "LDV", NewEmisData!$B:$B, $A110, NewEmisData!$C:$C, $H110, NewEmisData!$D:$D, U$2))</f>
        <v>0.82339103642645395</v>
      </c>
      <c r="V110" s="335">
        <f>$I110*IF($G110="Pickup", SUMIFS(NewEmisData!F:F, NewEmisData!$A:$A, "Pickup", NewEmisData!$B:$B, $A110, NewEmisData!$C:$C, $H110, NewEmisData!$D:$D, V$2), SUMIFS(NewEmisData!F:F, NewEmisData!$A:$A, "LDV", NewEmisData!$B:$B, $A110, NewEmisData!$C:$C, $H110, NewEmisData!$D:$D, V$2))</f>
        <v>0.360872733315452</v>
      </c>
      <c r="W110" s="335">
        <f>$I110*IF($G110="Pickup", SUMIFS(NewEmisData!G:G, NewEmisData!$A:$A, "Pickup", NewEmisData!$B:$B, $A110, NewEmisData!$C:$C, $H110, NewEmisData!$D:$D, W$2), SUMIFS(NewEmisData!G:G, NewEmisData!$A:$A, "LDV", NewEmisData!$B:$B, $A110, NewEmisData!$C:$C, $H110, NewEmisData!$D:$D, W$2))</f>
        <v>0.21658171178065999</v>
      </c>
      <c r="X110" s="335">
        <f>$I110*IF($G110="Pickup", SUMIFS(NewEmisData!H:H, NewEmisData!$A:$A, "Pickup", NewEmisData!$B:$B, $A110, NewEmisData!$C:$C, $H110, NewEmisData!$D:$D, X$2), SUMIFS(NewEmisData!H:H, NewEmisData!$A:$A, "LDV", NewEmisData!$B:$B, $A110, NewEmisData!$C:$C, $H110, NewEmisData!$D:$D, X$2))</f>
        <v>0.14200533002195401</v>
      </c>
      <c r="Y110" s="335">
        <f>$I110*IF($G110="Pickup", SUMIFS(NewEmisData!I:I, NewEmisData!$A:$A, "Pickup", NewEmisData!$B:$B, $A110, NewEmisData!$C:$C, $H110, NewEmisData!$D:$D, Y$2), SUMIFS(NewEmisData!I:I, NewEmisData!$A:$A, "LDV", NewEmisData!$B:$B, $A110, NewEmisData!$C:$C, $H110, NewEmisData!$D:$D, Y$2))</f>
        <v>8.8016804659711706E-2</v>
      </c>
      <c r="Z110" s="335">
        <f>$I110*IF($G110="Pickup", SUMIFS(NewEmisData!J:J, NewEmisData!$A:$A, "Pickup", NewEmisData!$B:$B, $A110, NewEmisData!$C:$C, $H110, NewEmisData!$D:$D, Z$2), SUMIFS(NewEmisData!J:J, NewEmisData!$A:$A, "LDV", NewEmisData!$B:$B, $A110, NewEmisData!$C:$C, $H110, NewEmisData!$D:$D, Z$2))</f>
        <v>6.5736379947852003E-2</v>
      </c>
      <c r="AA110" s="335">
        <f>$I110*IF($G110="Pickup", SUMIFS(NewEmisData!K:K, NewEmisData!$A:$A, "Pickup", NewEmisData!$B:$B, $A110, NewEmisData!$C:$C, $H110, NewEmisData!$D:$D, AA$2), SUMIFS(NewEmisData!K:K, NewEmisData!$A:$A, "LDV", NewEmisData!$B:$B, $A110, NewEmisData!$C:$C, $H110, NewEmisData!$D:$D, AA$2))</f>
        <v>5.6635638117250503E-2</v>
      </c>
      <c r="AB110" s="335">
        <f>$I110*IF($G110="Pickup", SUMIFS(NewEmisData!L:L, NewEmisData!$A:$A, "Pickup", NewEmisData!$B:$B, $A110, NewEmisData!$C:$C, $H110, NewEmisData!$D:$D, AB$2), SUMIFS(NewEmisData!L:L, NewEmisData!$A:$A, "LDV", NewEmisData!$B:$B, $A110, NewEmisData!$C:$C, $H110, NewEmisData!$D:$D, AB$2))</f>
        <v>5.4115247223223299E-2</v>
      </c>
      <c r="AC110" s="335">
        <f>$I110*IF($G110="Pickup", SUMIFS(NewEmisData!M:M, NewEmisData!$A:$A, "Pickup", NewEmisData!$B:$B, $A110, NewEmisData!$C:$C, $H110, NewEmisData!$D:$D, AC$2), SUMIFS(NewEmisData!M:M, NewEmisData!$A:$A, "LDV", NewEmisData!$B:$B, $A110, NewEmisData!$C:$C, $H110, NewEmisData!$D:$D, AC$2))</f>
        <v>5.2826207223764E-2</v>
      </c>
      <c r="AD110" s="335">
        <v>6.1988464688476796E-2</v>
      </c>
      <c r="AE110" s="335">
        <f>$I110*IF($G110="Pickup", SUMIFS(NewEmisData!E:E, NewEmisData!$A:$A, "Pickup", NewEmisData!$B:$B, $A110, NewEmisData!$C:$C, $H110, NewEmisData!$D:$D, AE$2), SUMIFS(NewEmisData!E:E, NewEmisData!$A:$A, "LDV", NewEmisData!$B:$B, $A110, NewEmisData!$C:$C, $H110, NewEmisData!$D:$D, AE$2))</f>
        <v>8.2552586035919695E-3</v>
      </c>
      <c r="AF110" s="335">
        <f>$I110*IF($G110="Pickup", SUMIFS(NewEmisData!F:F, NewEmisData!$A:$A, "Pickup", NewEmisData!$B:$B, $A110, NewEmisData!$C:$C, $H110, NewEmisData!$D:$D, AF$2), SUMIFS(NewEmisData!F:F, NewEmisData!$A:$A, "LDV", NewEmisData!$B:$B, $A110, NewEmisData!$C:$C, $H110, NewEmisData!$D:$D, AF$2))</f>
        <v>7.9482131517538395E-3</v>
      </c>
      <c r="AG110" s="335">
        <f>$I110*IF($G110="Pickup", SUMIFS(NewEmisData!G:G, NewEmisData!$A:$A, "Pickup", NewEmisData!$B:$B, $A110, NewEmisData!$C:$C, $H110, NewEmisData!$D:$D, AG$2), SUMIFS(NewEmisData!G:G, NewEmisData!$A:$A, "LDV", NewEmisData!$B:$B, $A110, NewEmisData!$C:$C, $H110, NewEmisData!$D:$D, AG$2))</f>
        <v>6.4190305556059996E-3</v>
      </c>
      <c r="AH110" s="335">
        <f>$I110*IF($G110="Pickup", SUMIFS(NewEmisData!H:H, NewEmisData!$A:$A, "Pickup", NewEmisData!$B:$B, $A110, NewEmisData!$C:$C, $H110, NewEmisData!$D:$D, AH$2), SUMIFS(NewEmisData!H:H, NewEmisData!$A:$A, "LDV", NewEmisData!$B:$B, $A110, NewEmisData!$C:$C, $H110, NewEmisData!$D:$D, AH$2))</f>
        <v>5.4616828003907899E-3</v>
      </c>
      <c r="AI110" s="335">
        <f>$I110*IF($G110="Pickup", SUMIFS(NewEmisData!I:I, NewEmisData!$A:$A, "Pickup", NewEmisData!$B:$B, $A110, NewEmisData!$C:$C, $H110, NewEmisData!$D:$D, AI$2), SUMIFS(NewEmisData!I:I, NewEmisData!$A:$A, "LDV", NewEmisData!$B:$B, $A110, NewEmisData!$C:$C, $H110, NewEmisData!$D:$D, AI$2))</f>
        <v>4.7275285851957304E-3</v>
      </c>
      <c r="AJ110" s="335">
        <f>$I110*IF($G110="Pickup", SUMIFS(NewEmisData!J:J, NewEmisData!$A:$A, "Pickup", NewEmisData!$B:$B, $A110, NewEmisData!$C:$C, $H110, NewEmisData!$D:$D, AJ$2), SUMIFS(NewEmisData!J:J, NewEmisData!$A:$A, "LDV", NewEmisData!$B:$B, $A110, NewEmisData!$C:$C, $H110, NewEmisData!$D:$D, AJ$2))</f>
        <v>4.3136734611450098E-3</v>
      </c>
      <c r="AK110" s="335">
        <f>$I110*IF($G110="Pickup", SUMIFS(NewEmisData!K:K, NewEmisData!$A:$A, "Pickup", NewEmisData!$B:$B, $A110, NewEmisData!$C:$C, $H110, NewEmisData!$D:$D, AK$2), SUMIFS(NewEmisData!K:K, NewEmisData!$A:$A, "LDV", NewEmisData!$B:$B, $A110, NewEmisData!$C:$C, $H110, NewEmisData!$D:$D, AK$2))</f>
        <v>4.1291858052272803E-3</v>
      </c>
      <c r="AL110" s="335">
        <f>$I110*IF($G110="Pickup", SUMIFS(NewEmisData!L:L, NewEmisData!$A:$A, "Pickup", NewEmisData!$B:$B, $A110, NewEmisData!$C:$C, $H110, NewEmisData!$D:$D, AL$2), SUMIFS(NewEmisData!L:L, NewEmisData!$A:$A, "LDV", NewEmisData!$B:$B, $A110, NewEmisData!$C:$C, $H110, NewEmisData!$D:$D, AL$2))</f>
        <v>4.0635983922117898E-3</v>
      </c>
      <c r="AM110" s="335">
        <f>$I110*IF($G110="Pickup", SUMIFS(NewEmisData!M:M, NewEmisData!$A:$A, "Pickup", NewEmisData!$B:$B, $A110, NewEmisData!$C:$C, $H110, NewEmisData!$D:$D, AM$2), SUMIFS(NewEmisData!M:M, NewEmisData!$A:$A, "LDV", NewEmisData!$B:$B, $A110, NewEmisData!$C:$C, $H110, NewEmisData!$D:$D, AM$2))</f>
        <v>4.0393864318059199E-3</v>
      </c>
      <c r="AN110" s="335">
        <v>1.7442083422488778E-3</v>
      </c>
      <c r="AO110" s="335">
        <f>$I110*IF($G110="Pickup", SUMIFS(NewEmisData!E:E, NewEmisData!$A:$A, "Pickup", NewEmisData!$B:$B, $A110, NewEmisData!$C:$C, $H110, NewEmisData!$D:$D, AO$2), SUMIFS(NewEmisData!E:E, NewEmisData!$A:$A, "LDV", NewEmisData!$B:$B, $A110, NewEmisData!$C:$C, $H110, NewEmisData!$D:$D, AO$2))</f>
        <v>8.1828643727713493E-2</v>
      </c>
      <c r="AP110" s="335">
        <f>$I110*IF($G110="Pickup", SUMIFS(NewEmisData!F:F, NewEmisData!$A:$A, "Pickup", NewEmisData!$B:$B, $A110, NewEmisData!$C:$C, $H110, NewEmisData!$D:$D, AP$2), SUMIFS(NewEmisData!F:F, NewEmisData!$A:$A, "LDV", NewEmisData!$B:$B, $A110, NewEmisData!$C:$C, $H110, NewEmisData!$D:$D, AP$2))</f>
        <v>7.6175839057221195E-2</v>
      </c>
      <c r="AQ110" s="335">
        <f>$I110*IF($G110="Pickup", SUMIFS(NewEmisData!G:G, NewEmisData!$A:$A, "Pickup", NewEmisData!$B:$B, $A110, NewEmisData!$C:$C, $H110, NewEmisData!$D:$D, AQ$2), SUMIFS(NewEmisData!G:G, NewEmisData!$A:$A, "LDV", NewEmisData!$B:$B, $A110, NewEmisData!$C:$C, $H110, NewEmisData!$D:$D, AQ$2))</f>
        <v>8.1302809072104507E-2</v>
      </c>
      <c r="AR110" s="335">
        <f>$I110*IF($G110="Pickup", SUMIFS(NewEmisData!H:H, NewEmisData!$A:$A, "Pickup", NewEmisData!$B:$B, $A110, NewEmisData!$C:$C, $H110, NewEmisData!$D:$D, AR$2), SUMIFS(NewEmisData!H:H, NewEmisData!$A:$A, "LDV", NewEmisData!$B:$B, $A110, NewEmisData!$C:$C, $H110, NewEmisData!$D:$D, AR$2))</f>
        <v>7.9561688690416299E-2</v>
      </c>
      <c r="AS110" s="335">
        <f>$I110*IF($G110="Pickup", SUMIFS(NewEmisData!I:I, NewEmisData!$A:$A, "Pickup", NewEmisData!$B:$B, $A110, NewEmisData!$C:$C, $H110, NewEmisData!$D:$D, AS$2), SUMIFS(NewEmisData!I:I, NewEmisData!$A:$A, "LDV", NewEmisData!$B:$B, $A110, NewEmisData!$C:$C, $H110, NewEmisData!$D:$D, AS$2))</f>
        <v>7.7910530261031605E-2</v>
      </c>
      <c r="AT110" s="335">
        <f>$I110*IF($G110="Pickup", SUMIFS(NewEmisData!J:J, NewEmisData!$A:$A, "Pickup", NewEmisData!$B:$B, $A110, NewEmisData!$C:$C, $H110, NewEmisData!$D:$D, AT$2), SUMIFS(NewEmisData!J:J, NewEmisData!$A:$A, "LDV", NewEmisData!$B:$B, $A110, NewEmisData!$C:$C, $H110, NewEmisData!$D:$D, AT$2))</f>
        <v>7.6590334474495605E-2</v>
      </c>
      <c r="AU110" s="335">
        <f>$I110*IF($G110="Pickup", SUMIFS(NewEmisData!K:K, NewEmisData!$A:$A, "Pickup", NewEmisData!$B:$B, $A110, NewEmisData!$C:$C, $H110, NewEmisData!$D:$D, AU$2), SUMIFS(NewEmisData!K:K, NewEmisData!$A:$A, "LDV", NewEmisData!$B:$B, $A110, NewEmisData!$C:$C, $H110, NewEmisData!$D:$D, AU$2))</f>
        <v>7.5767938917924701E-2</v>
      </c>
      <c r="AV110" s="335">
        <f>$I110*IF($G110="Pickup", SUMIFS(NewEmisData!L:L, NewEmisData!$A:$A, "Pickup", NewEmisData!$B:$B, $A110, NewEmisData!$C:$C, $H110, NewEmisData!$D:$D, AV$2), SUMIFS(NewEmisData!L:L, NewEmisData!$A:$A, "LDV", NewEmisData!$B:$B, $A110, NewEmisData!$C:$C, $H110, NewEmisData!$D:$D, AV$2))</f>
        <v>7.5353710070808794E-2</v>
      </c>
      <c r="AW110" s="335">
        <f>$I110*IF($G110="Pickup", SUMIFS(NewEmisData!M:M, NewEmisData!$A:$A, "Pickup", NewEmisData!$B:$B, $A110, NewEmisData!$C:$C, $H110, NewEmisData!$D:$D, AW$2), SUMIFS(NewEmisData!M:M, NewEmisData!$A:$A, "LDV", NewEmisData!$B:$B, $A110, NewEmisData!$C:$C, $H110, NewEmisData!$D:$D, AW$2))</f>
        <v>7.5117977052891499E-2</v>
      </c>
      <c r="AX110" s="335">
        <v>4.7629366333098749E-2</v>
      </c>
      <c r="AY110" s="335">
        <f>$I110*IF($G110="Pickup", SUMIFS(NewEmisData!E:E, NewEmisData!$A:$A, "Pickup", NewEmisData!$B:$B, $A110, NewEmisData!$C:$C, $H110, NewEmisData!$D:$D, AY$2), SUMIFS(NewEmisData!E:E, NewEmisData!$A:$A, "LDV", NewEmisData!$B:$B, $A110, NewEmisData!$C:$C, $H110, NewEmisData!$D:$D, AY$2))</f>
        <v>2.1998193760633E-2</v>
      </c>
      <c r="AZ110" s="335">
        <f>$I110*IF($G110="Pickup", SUMIFS(NewEmisData!F:F, NewEmisData!$A:$A, "Pickup", NewEmisData!$B:$B, $A110, NewEmisData!$C:$C, $H110, NewEmisData!$D:$D, AZ$2), SUMIFS(NewEmisData!F:F, NewEmisData!$A:$A, "LDV", NewEmisData!$B:$B, $A110, NewEmisData!$C:$C, $H110, NewEmisData!$D:$D, AZ$2))</f>
        <v>1.6997575378008601E-2</v>
      </c>
      <c r="BA110" s="335">
        <f>$I110*IF($G110="Pickup", SUMIFS(NewEmisData!G:G, NewEmisData!$A:$A, "Pickup", NewEmisData!$B:$B, $A110, NewEmisData!$C:$C, $H110, NewEmisData!$D:$D, BA$2), SUMIFS(NewEmisData!G:G, NewEmisData!$A:$A, "LDV", NewEmisData!$B:$B, $A110, NewEmisData!$C:$C, $H110, NewEmisData!$D:$D, BA$2))</f>
        <v>1.6580879412419602E-2</v>
      </c>
      <c r="BB110" s="335">
        <f>$I110*IF($G110="Pickup", SUMIFS(NewEmisData!H:H, NewEmisData!$A:$A, "Pickup", NewEmisData!$B:$B, $A110, NewEmisData!$C:$C, $H110, NewEmisData!$D:$D, BB$2), SUMIFS(NewEmisData!H:H, NewEmisData!$A:$A, "LDV", NewEmisData!$B:$B, $A110, NewEmisData!$C:$C, $H110, NewEmisData!$D:$D, BB$2))</f>
        <v>1.5040645169031801E-2</v>
      </c>
      <c r="BC110" s="335">
        <f>$I110*IF($G110="Pickup", SUMIFS(NewEmisData!I:I, NewEmisData!$A:$A, "Pickup", NewEmisData!$B:$B, $A110, NewEmisData!$C:$C, $H110, NewEmisData!$D:$D, BC$2), SUMIFS(NewEmisData!I:I, NewEmisData!$A:$A, "LDV", NewEmisData!$B:$B, $A110, NewEmisData!$C:$C, $H110, NewEmisData!$D:$D, BC$2))</f>
        <v>1.35799610150696E-2</v>
      </c>
      <c r="BD110" s="335">
        <f>$I110*IF($G110="Pickup", SUMIFS(NewEmisData!J:J, NewEmisData!$A:$A, "Pickup", NewEmisData!$B:$B, $A110, NewEmisData!$C:$C, $H110, NewEmisData!$D:$D, BD$2), SUMIFS(NewEmisData!J:J, NewEmisData!$A:$A, "LDV", NewEmisData!$B:$B, $A110, NewEmisData!$C:$C, $H110, NewEmisData!$D:$D, BD$2))</f>
        <v>1.24120667817219E-2</v>
      </c>
      <c r="BE110" s="335">
        <f>$I110*IF($G110="Pickup", SUMIFS(NewEmisData!K:K, NewEmisData!$A:$A, "Pickup", NewEmisData!$B:$B, $A110, NewEmisData!$C:$C, $H110, NewEmisData!$D:$D, BE$2), SUMIFS(NewEmisData!K:K, NewEmisData!$A:$A, "LDV", NewEmisData!$B:$B, $A110, NewEmisData!$C:$C, $H110, NewEmisData!$D:$D, BE$2))</f>
        <v>1.16845073314224E-2</v>
      </c>
      <c r="BF110" s="335">
        <f>$I110*IF($G110="Pickup", SUMIFS(NewEmisData!L:L, NewEmisData!$A:$A, "Pickup", NewEmisData!$B:$B, $A110, NewEmisData!$C:$C, $H110, NewEmisData!$D:$D, BF$2), SUMIFS(NewEmisData!L:L, NewEmisData!$A:$A, "LDV", NewEmisData!$B:$B, $A110, NewEmisData!$C:$C, $H110, NewEmisData!$D:$D, BF$2))</f>
        <v>1.1318096390010799E-2</v>
      </c>
      <c r="BG110" s="335">
        <f>$I110*IF($G110="Pickup", SUMIFS(NewEmisData!M:M, NewEmisData!$A:$A, "Pickup", NewEmisData!$B:$B, $A110, NewEmisData!$C:$C, $H110, NewEmisData!$D:$D, BG$2), SUMIFS(NewEmisData!M:M, NewEmisData!$A:$A, "LDV", NewEmisData!$B:$B, $A110, NewEmisData!$C:$C, $H110, NewEmisData!$D:$D, BG$2))</f>
        <v>1.1109456757731499E-2</v>
      </c>
      <c r="BH110" s="335">
        <v>9.4789149915835945E-3</v>
      </c>
      <c r="BI110" s="335">
        <f>$I110*IF($G110="Pickup", SUMIFS(NewEmisData!E:E, NewEmisData!$A:$A, "Pickup", NewEmisData!$B:$B, $A110, NewEmisData!$C:$C, $H110, NewEmisData!$D:$D, BI$2), SUMIFS(NewEmisData!E:E, NewEmisData!$A:$A, "LDV", NewEmisData!$B:$B, $A110, NewEmisData!$C:$C, $H110, NewEmisData!$D:$D, BI$2))</f>
        <v>6.6339830086865597</v>
      </c>
      <c r="BJ110" s="335">
        <f>$I110*IF($G110="Pickup", SUMIFS(NewEmisData!F:F, NewEmisData!$A:$A, "Pickup", NewEmisData!$B:$B, $A110, NewEmisData!$C:$C, $H110, NewEmisData!$D:$D, BJ$2), SUMIFS(NewEmisData!F:F, NewEmisData!$A:$A, "LDV", NewEmisData!$B:$B, $A110, NewEmisData!$C:$C, $H110, NewEmisData!$D:$D, BJ$2))</f>
        <v>3.9206205551931301</v>
      </c>
      <c r="BK110" s="335">
        <f>$I110*IF($G110="Pickup", SUMIFS(NewEmisData!G:G, NewEmisData!$A:$A, "Pickup", NewEmisData!$B:$B, $A110, NewEmisData!$C:$C, $H110, NewEmisData!$D:$D, BK$2), SUMIFS(NewEmisData!G:G, NewEmisData!$A:$A, "LDV", NewEmisData!$B:$B, $A110, NewEmisData!$C:$C, $H110, NewEmisData!$D:$D, BK$2))</f>
        <v>3.0174466275096199</v>
      </c>
      <c r="BL110" s="335">
        <f>$I110*IF($G110="Pickup", SUMIFS(NewEmisData!H:H, NewEmisData!$A:$A, "Pickup", NewEmisData!$B:$B, $A110, NewEmisData!$C:$C, $H110, NewEmisData!$D:$D, BL$2), SUMIFS(NewEmisData!H:H, NewEmisData!$A:$A, "LDV", NewEmisData!$B:$B, $A110, NewEmisData!$C:$C, $H110, NewEmisData!$D:$D, BL$2))</f>
        <v>2.3529221673804699</v>
      </c>
      <c r="BM110" s="335">
        <f>$I110*IF($G110="Pickup", SUMIFS(NewEmisData!I:I, NewEmisData!$A:$A, "Pickup", NewEmisData!$B:$B, $A110, NewEmisData!$C:$C, $H110, NewEmisData!$D:$D, BM$2), SUMIFS(NewEmisData!I:I, NewEmisData!$A:$A, "LDV", NewEmisData!$B:$B, $A110, NewEmisData!$C:$C, $H110, NewEmisData!$D:$D, BM$2))</f>
        <v>1.70384058027793</v>
      </c>
      <c r="BN110" s="335">
        <f>$I110*IF($G110="Pickup", SUMIFS(NewEmisData!J:J, NewEmisData!$A:$A, "Pickup", NewEmisData!$B:$B, $A110, NewEmisData!$C:$C, $H110, NewEmisData!$D:$D, BN$2), SUMIFS(NewEmisData!J:J, NewEmisData!$A:$A, "LDV", NewEmisData!$B:$B, $A110, NewEmisData!$C:$C, $H110, NewEmisData!$D:$D, BN$2))</f>
        <v>1.3463730618004399</v>
      </c>
      <c r="BO110" s="335">
        <f>$I110*IF($G110="Pickup", SUMIFS(NewEmisData!K:K, NewEmisData!$A:$A, "Pickup", NewEmisData!$B:$B, $A110, NewEmisData!$C:$C, $H110, NewEmisData!$D:$D, BO$2), SUMIFS(NewEmisData!K:K, NewEmisData!$A:$A, "LDV", NewEmisData!$B:$B, $A110, NewEmisData!$C:$C, $H110, NewEmisData!$D:$D, BO$2))</f>
        <v>1.1858346520835299</v>
      </c>
      <c r="BP110" s="335">
        <f>$I110*IF($G110="Pickup", SUMIFS(NewEmisData!L:L, NewEmisData!$A:$A, "Pickup", NewEmisData!$B:$B, $A110, NewEmisData!$C:$C, $H110, NewEmisData!$D:$D, BP$2), SUMIFS(NewEmisData!L:L, NewEmisData!$A:$A, "LDV", NewEmisData!$B:$B, $A110, NewEmisData!$C:$C, $H110, NewEmisData!$D:$D, BP$2))</f>
        <v>1.1335061554616499</v>
      </c>
      <c r="BQ110" s="335">
        <f>$I110*IF($G110="Pickup", SUMIFS(NewEmisData!M:M, NewEmisData!$A:$A, "Pickup", NewEmisData!$B:$B, $A110, NewEmisData!$C:$C, $H110, NewEmisData!$D:$D, BQ$2), SUMIFS(NewEmisData!M:M, NewEmisData!$A:$A, "LDV", NewEmisData!$B:$B, $A110, NewEmisData!$C:$C, $H110, NewEmisData!$D:$D, BQ$2))</f>
        <v>1.1009029054349999</v>
      </c>
      <c r="BR110" s="335">
        <v>1.6588293829830492</v>
      </c>
      <c r="BS110" s="335">
        <f>$I110*IF($G110="Pickup", SUMIFS(NewEmisData!E:E, NewEmisData!$A:$A, "Pickup", NewEmisData!$B:$B, $A110, NewEmisData!$C:$C, $H110, NewEmisData!$D:$D, BS$2), SUMIFS(NewEmisData!E:E, NewEmisData!$A:$A, "LDV", NewEmisData!$B:$B, $A110, NewEmisData!$C:$C, $H110, NewEmisData!$D:$D, BS$2))</f>
        <v>0.77473150733664098</v>
      </c>
      <c r="BT110" s="335">
        <f>$I110*IF($G110="Pickup", SUMIFS(NewEmisData!F:F, NewEmisData!$A:$A, "Pickup", NewEmisData!$B:$B, $A110, NewEmisData!$C:$C, $H110, NewEmisData!$D:$D, BT$2), SUMIFS(NewEmisData!F:F, NewEmisData!$A:$A, "LDV", NewEmisData!$B:$B, $A110, NewEmisData!$C:$C, $H110, NewEmisData!$D:$D, BT$2))</f>
        <v>0.41904908416840297</v>
      </c>
      <c r="BU110" s="335">
        <f>$I110*IF($G110="Pickup", SUMIFS(NewEmisData!G:G, NewEmisData!$A:$A, "Pickup", NewEmisData!$B:$B, $A110, NewEmisData!$C:$C, $H110, NewEmisData!$D:$D, BU$2), SUMIFS(NewEmisData!G:G, NewEmisData!$A:$A, "LDV", NewEmisData!$B:$B, $A110, NewEmisData!$C:$C, $H110, NewEmisData!$D:$D, BU$2))</f>
        <v>0.30982899515166501</v>
      </c>
      <c r="BV110" s="335">
        <f>$I110*IF($G110="Pickup", SUMIFS(NewEmisData!H:H, NewEmisData!$A:$A, "Pickup", NewEmisData!$B:$B, $A110, NewEmisData!$C:$C, $H110, NewEmisData!$D:$D, BV$2), SUMIFS(NewEmisData!H:H, NewEmisData!$A:$A, "LDV", NewEmisData!$B:$B, $A110, NewEmisData!$C:$C, $H110, NewEmisData!$D:$D, BV$2))</f>
        <v>0.25046259079934602</v>
      </c>
      <c r="BW110" s="335">
        <f>$I110*IF($G110="Pickup", SUMIFS(NewEmisData!I:I, NewEmisData!$A:$A, "Pickup", NewEmisData!$B:$B, $A110, NewEmisData!$C:$C, $H110, NewEmisData!$D:$D, BW$2), SUMIFS(NewEmisData!I:I, NewEmisData!$A:$A, "LDV", NewEmisData!$B:$B, $A110, NewEmisData!$C:$C, $H110, NewEmisData!$D:$D, BW$2))</f>
        <v>0.18616224227516101</v>
      </c>
      <c r="BX110" s="335">
        <f>$I110*IF($G110="Pickup", SUMIFS(NewEmisData!J:J, NewEmisData!$A:$A, "Pickup", NewEmisData!$B:$B, $A110, NewEmisData!$C:$C, $H110, NewEmisData!$D:$D, BX$2), SUMIFS(NewEmisData!J:J, NewEmisData!$A:$A, "LDV", NewEmisData!$B:$B, $A110, NewEmisData!$C:$C, $H110, NewEmisData!$D:$D, BX$2))</f>
        <v>0.15683046751729501</v>
      </c>
      <c r="BY110" s="335">
        <f>$I110*IF($G110="Pickup", SUMIFS(NewEmisData!K:K, NewEmisData!$A:$A, "Pickup", NewEmisData!$B:$B, $A110, NewEmisData!$C:$C, $H110, NewEmisData!$D:$D, BY$2), SUMIFS(NewEmisData!K:K, NewEmisData!$A:$A, "LDV", NewEmisData!$B:$B, $A110, NewEmisData!$C:$C, $H110, NewEmisData!$D:$D, BY$2))</f>
        <v>0.14094000257929501</v>
      </c>
      <c r="BZ110" s="335">
        <f>$I110*IF($G110="Pickup", SUMIFS(NewEmisData!L:L, NewEmisData!$A:$A, "Pickup", NewEmisData!$B:$B, $A110, NewEmisData!$C:$C, $H110, NewEmisData!$D:$D, BZ$2), SUMIFS(NewEmisData!L:L, NewEmisData!$A:$A, "LDV", NewEmisData!$B:$B, $A110, NewEmisData!$C:$C, $H110, NewEmisData!$D:$D, BZ$2))</f>
        <v>0.134774071356623</v>
      </c>
      <c r="CA110" s="335">
        <f>$I110*IF($G110="Pickup", SUMIFS(NewEmisData!M:M, NewEmisData!$A:$A, "Pickup", NewEmisData!$B:$B, $A110, NewEmisData!$C:$C, $H110, NewEmisData!$D:$D, CA$2), SUMIFS(NewEmisData!M:M, NewEmisData!$A:$A, "LDV", NewEmisData!$B:$B, $A110, NewEmisData!$C:$C, $H110, NewEmisData!$D:$D, CA$2))</f>
        <v>0.12984032725640701</v>
      </c>
      <c r="CB110" s="335">
        <v>0.10573121882292051</v>
      </c>
      <c r="CC110" s="335">
        <f>$I110*IF($G110="Pickup", SUMIFS(NewEmisData!E:E, NewEmisData!$A:$A, "Pickup", NewEmisData!$B:$B, $A110, NewEmisData!$C:$C, $H110, NewEmisData!$D:$D, CC$2), SUMIFS(NewEmisData!E:E, NewEmisData!$A:$A, "LDV", NewEmisData!$B:$B, $A110, NewEmisData!$C:$C, $H110, NewEmisData!$D:$D, CC$2))</f>
        <v>4.52789246362666E-2</v>
      </c>
      <c r="CD110" s="335">
        <f>$I110*IF($G110="Pickup", SUMIFS(NewEmisData!F:F, NewEmisData!$A:$A, "Pickup", NewEmisData!$B:$B, $A110, NewEmisData!$C:$C, $H110, NewEmisData!$D:$D, CD$2), SUMIFS(NewEmisData!F:F, NewEmisData!$A:$A, "LDV", NewEmisData!$B:$B, $A110, NewEmisData!$C:$C, $H110, NewEmisData!$D:$D, CD$2))</f>
        <v>3.0659932051567799E-2</v>
      </c>
      <c r="CE110" s="335">
        <f>$I110*IF($G110="Pickup", SUMIFS(NewEmisData!G:G, NewEmisData!$A:$A, "Pickup", NewEmisData!$B:$B, $A110, NewEmisData!$C:$C, $H110, NewEmisData!$D:$D, CE$2), SUMIFS(NewEmisData!G:G, NewEmisData!$A:$A, "LDV", NewEmisData!$B:$B, $A110, NewEmisData!$C:$C, $H110, NewEmisData!$D:$D, CE$2))</f>
        <v>2.8386595157116199E-2</v>
      </c>
      <c r="CF110" s="335">
        <f>$I110*IF($G110="Pickup", SUMIFS(NewEmisData!H:H, NewEmisData!$A:$A, "Pickup", NewEmisData!$B:$B, $A110, NewEmisData!$C:$C, $H110, NewEmisData!$D:$D, CF$2), SUMIFS(NewEmisData!H:H, NewEmisData!$A:$A, "LDV", NewEmisData!$B:$B, $A110, NewEmisData!$C:$C, $H110, NewEmisData!$D:$D, CF$2))</f>
        <v>2.7093413499500101E-2</v>
      </c>
      <c r="CG110" s="335">
        <f>$I110*IF($G110="Pickup", SUMIFS(NewEmisData!I:I, NewEmisData!$A:$A, "Pickup", NewEmisData!$B:$B, $A110, NewEmisData!$C:$C, $H110, NewEmisData!$D:$D, CG$2), SUMIFS(NewEmisData!I:I, NewEmisData!$A:$A, "LDV", NewEmisData!$B:$B, $A110, NewEmisData!$C:$C, $H110, NewEmisData!$D:$D, CG$2))</f>
        <v>2.6239574855980601E-2</v>
      </c>
      <c r="CH110" s="335">
        <f>$I110*IF($G110="Pickup", SUMIFS(NewEmisData!J:J, NewEmisData!$A:$A, "Pickup", NewEmisData!$B:$B, $A110, NewEmisData!$C:$C, $H110, NewEmisData!$D:$D, CH$2), SUMIFS(NewEmisData!J:J, NewEmisData!$A:$A, "LDV", NewEmisData!$B:$B, $A110, NewEmisData!$C:$C, $H110, NewEmisData!$D:$D, CH$2))</f>
        <v>2.5564245202349602E-2</v>
      </c>
      <c r="CI110" s="335">
        <f>$I110*IF($G110="Pickup", SUMIFS(NewEmisData!K:K, NewEmisData!$A:$A, "Pickup", NewEmisData!$B:$B, $A110, NewEmisData!$C:$C, $H110, NewEmisData!$D:$D, CI$2), SUMIFS(NewEmisData!K:K, NewEmisData!$A:$A, "LDV", NewEmisData!$B:$B, $A110, NewEmisData!$C:$C, $H110, NewEmisData!$D:$D, CI$2))</f>
        <v>2.5562136009582501E-2</v>
      </c>
      <c r="CJ110" s="335">
        <f>$I110*IF($G110="Pickup", SUMIFS(NewEmisData!L:L, NewEmisData!$A:$A, "Pickup", NewEmisData!$B:$B, $A110, NewEmisData!$C:$C, $H110, NewEmisData!$D:$D, CJ$2), SUMIFS(NewEmisData!L:L, NewEmisData!$A:$A, "LDV", NewEmisData!$B:$B, $A110, NewEmisData!$C:$C, $H110, NewEmisData!$D:$D, CJ$2))</f>
        <v>2.5561539762266602E-2</v>
      </c>
      <c r="CK110" s="335">
        <f>$I110*IF($G110="Pickup", SUMIFS(NewEmisData!M:M, NewEmisData!$A:$A, "Pickup", NewEmisData!$B:$B, $A110, NewEmisData!$C:$C, $H110, NewEmisData!$D:$D, CK$2), SUMIFS(NewEmisData!M:M, NewEmisData!$A:$A, "LDV", NewEmisData!$B:$B, $A110, NewEmisData!$C:$C, $H110, NewEmisData!$D:$D, CK$2))</f>
        <v>2.5560994254839702E-2</v>
      </c>
      <c r="CL110" s="335">
        <v>2.2881070645398207E-2</v>
      </c>
      <c r="CM110" s="335">
        <f>$I110*IF($G110="Pickup", SUMIFS(NewEmisData!E:E, NewEmisData!$A:$A, "Pickup", NewEmisData!$B:$B, $A110, NewEmisData!$C:$C, $H110, NewEmisData!$D:$D, CM$2), SUMIFS(NewEmisData!E:E, NewEmisData!$A:$A, "LDV", NewEmisData!$B:$B, $A110, NewEmisData!$C:$C, $H110, NewEmisData!$D:$D, CM$2))</f>
        <v>2.2616228111616499E-2</v>
      </c>
      <c r="CN110" s="335">
        <f>$I110*IF($G110="Pickup", SUMIFS(NewEmisData!F:F, NewEmisData!$A:$A, "Pickup", NewEmisData!$B:$B, $A110, NewEmisData!$C:$C, $H110, NewEmisData!$D:$D, CN$2), SUMIFS(NewEmisData!F:F, NewEmisData!$A:$A, "LDV", NewEmisData!$B:$B, $A110, NewEmisData!$C:$C, $H110, NewEmisData!$D:$D, CN$2))</f>
        <v>1.37039938381133E-2</v>
      </c>
      <c r="CO110" s="335">
        <f>$I110*IF($G110="Pickup", SUMIFS(NewEmisData!G:G, NewEmisData!$A:$A, "Pickup", NewEmisData!$B:$B, $A110, NewEmisData!$C:$C, $H110, NewEmisData!$D:$D, CO$2), SUMIFS(NewEmisData!G:G, NewEmisData!$A:$A, "LDV", NewEmisData!$B:$B, $A110, NewEmisData!$C:$C, $H110, NewEmisData!$D:$D, CO$2))</f>
        <v>1.11279535576189E-2</v>
      </c>
      <c r="CP110" s="335">
        <f>$I110*IF($G110="Pickup", SUMIFS(NewEmisData!H:H, NewEmisData!$A:$A, "Pickup", NewEmisData!$B:$B, $A110, NewEmisData!$C:$C, $H110, NewEmisData!$D:$D, CP$2), SUMIFS(NewEmisData!H:H, NewEmisData!$A:$A, "LDV", NewEmisData!$B:$B, $A110, NewEmisData!$C:$C, $H110, NewEmisData!$D:$D, CP$2))</f>
        <v>9.1642249406405796E-3</v>
      </c>
      <c r="CQ110" s="335">
        <f>$I110*IF($G110="Pickup", SUMIFS(NewEmisData!I:I, NewEmisData!$A:$A, "Pickup", NewEmisData!$B:$B, $A110, NewEmisData!$C:$C, $H110, NewEmisData!$D:$D, CQ$2), SUMIFS(NewEmisData!I:I, NewEmisData!$A:$A, "LDV", NewEmisData!$B:$B, $A110, NewEmisData!$C:$C, $H110, NewEmisData!$D:$D, CQ$2))</f>
        <v>8.2157407295701708E-3</v>
      </c>
      <c r="CR110" s="335">
        <f>$I110*IF($G110="Pickup", SUMIFS(NewEmisData!J:J, NewEmisData!$A:$A, "Pickup", NewEmisData!$B:$B, $A110, NewEmisData!$C:$C, $H110, NewEmisData!$D:$D, CR$2), SUMIFS(NewEmisData!J:J, NewEmisData!$A:$A, "LDV", NewEmisData!$B:$B, $A110, NewEmisData!$C:$C, $H110, NewEmisData!$D:$D, CR$2))</f>
        <v>7.8051702943740097E-3</v>
      </c>
      <c r="CS110" s="335">
        <f>$I110*IF($G110="Pickup", SUMIFS(NewEmisData!K:K, NewEmisData!$A:$A, "Pickup", NewEmisData!$B:$B, $A110, NewEmisData!$C:$C, $H110, NewEmisData!$D:$D, CS$2), SUMIFS(NewEmisData!K:K, NewEmisData!$A:$A, "LDV", NewEmisData!$B:$B, $A110, NewEmisData!$C:$C, $H110, NewEmisData!$D:$D, CS$2))</f>
        <v>7.7607552788062101E-3</v>
      </c>
      <c r="CT110" s="335">
        <f>$I110*IF($G110="Pickup", SUMIFS(NewEmisData!L:L, NewEmisData!$A:$A, "Pickup", NewEmisData!$B:$B, $A110, NewEmisData!$C:$C, $H110, NewEmisData!$D:$D, CT$2), SUMIFS(NewEmisData!L:L, NewEmisData!$A:$A, "LDV", NewEmisData!$B:$B, $A110, NewEmisData!$C:$C, $H110, NewEmisData!$D:$D, CT$2))</f>
        <v>7.6883348823828098E-3</v>
      </c>
      <c r="CU110" s="335">
        <f>$I110*IF($G110="Pickup", SUMIFS(NewEmisData!M:M, NewEmisData!$A:$A, "Pickup", NewEmisData!$B:$B, $A110, NewEmisData!$C:$C, $H110, NewEmisData!$D:$D, CU$2), SUMIFS(NewEmisData!M:M, NewEmisData!$A:$A, "LDV", NewEmisData!$B:$B, $A110, NewEmisData!$C:$C, $H110, NewEmisData!$D:$D, CU$2))</f>
        <v>7.6878848286885603E-3</v>
      </c>
      <c r="CV110" s="335">
        <v>6.9734009009235556E-3</v>
      </c>
      <c r="CW110" s="335">
        <v>4.0498104655261064E-3</v>
      </c>
      <c r="CX110" s="335">
        <v>2.5030350838759993E-3</v>
      </c>
      <c r="CY110" s="335">
        <v>2.1151214403419519E-3</v>
      </c>
      <c r="CZ110" s="335">
        <v>1.7489979687569375E-3</v>
      </c>
      <c r="DA110" s="335">
        <v>1.340486996695321E-3</v>
      </c>
      <c r="DB110" s="335">
        <v>1.0553769116342638E-3</v>
      </c>
      <c r="DC110" s="335">
        <v>1.0132227560056145E-3</v>
      </c>
      <c r="DD110" s="335">
        <v>1.0003159541004489E-3</v>
      </c>
      <c r="DE110" s="335">
        <v>9.9860782000699166E-4</v>
      </c>
      <c r="DF110" s="335">
        <v>9.9860782000699166E-4</v>
      </c>
      <c r="DG110" s="335">
        <f>$I110*IF($G110="Pickup", SUMIFS(NewEmisData!E:E, NewEmisData!$A:$A, "Pickup", NewEmisData!$B:$B, $A110, NewEmisData!$C:$C, $H110, NewEmisData!$D:$D, DG$2), SUMIFS(NewEmisData!E:E, NewEmisData!$A:$A, "LDV", NewEmisData!$B:$B, $A110, NewEmisData!$C:$C, $H110, NewEmisData!$D:$D, DG$2))</f>
        <v>0</v>
      </c>
      <c r="DH110" s="335">
        <f>$I110*IF($G110="Pickup", SUMIFS(NewEmisData!F:F, NewEmisData!$A:$A, "Pickup", NewEmisData!$B:$B, $A110, NewEmisData!$C:$C, $H110, NewEmisData!$D:$D, DH$2), SUMIFS(NewEmisData!F:F, NewEmisData!$A:$A, "LDV", NewEmisData!$B:$B, $A110, NewEmisData!$C:$C, $H110, NewEmisData!$D:$D, DH$2))</f>
        <v>0</v>
      </c>
      <c r="DI110" s="335">
        <f>$I110*IF($G110="Pickup", SUMIFS(NewEmisData!G:G, NewEmisData!$A:$A, "Pickup", NewEmisData!$B:$B, $A110, NewEmisData!$C:$C, $H110, NewEmisData!$D:$D, DI$2), SUMIFS(NewEmisData!G:G, NewEmisData!$A:$A, "LDV", NewEmisData!$B:$B, $A110, NewEmisData!$C:$C, $H110, NewEmisData!$D:$D, DI$2))</f>
        <v>0</v>
      </c>
      <c r="DJ110" s="335">
        <f>$I110*IF($G110="Pickup", SUMIFS(NewEmisData!H:H, NewEmisData!$A:$A, "Pickup", NewEmisData!$B:$B, $A110, NewEmisData!$C:$C, $H110, NewEmisData!$D:$D, DJ$2), SUMIFS(NewEmisData!H:H, NewEmisData!$A:$A, "LDV", NewEmisData!$B:$B, $A110, NewEmisData!$C:$C, $H110, NewEmisData!$D:$D, DJ$2))</f>
        <v>0</v>
      </c>
      <c r="DK110" s="335">
        <f>$I110*IF($G110="Pickup", SUMIFS(NewEmisData!I:I, NewEmisData!$A:$A, "Pickup", NewEmisData!$B:$B, $A110, NewEmisData!$C:$C, $H110, NewEmisData!$D:$D, DK$2), SUMIFS(NewEmisData!I:I, NewEmisData!$A:$A, "LDV", NewEmisData!$B:$B, $A110, NewEmisData!$C:$C, $H110, NewEmisData!$D:$D, DK$2))</f>
        <v>0</v>
      </c>
      <c r="DL110" s="335">
        <f>$I110*IF($G110="Pickup", SUMIFS(NewEmisData!J:J, NewEmisData!$A:$A, "Pickup", NewEmisData!$B:$B, $A110, NewEmisData!$C:$C, $H110, NewEmisData!$D:$D, DL$2), SUMIFS(NewEmisData!J:J, NewEmisData!$A:$A, "LDV", NewEmisData!$B:$B, $A110, NewEmisData!$C:$C, $H110, NewEmisData!$D:$D, DL$2))</f>
        <v>0</v>
      </c>
      <c r="DM110" s="335">
        <f>$I110*IF($G110="Pickup", SUMIFS(NewEmisData!K:K, NewEmisData!$A:$A, "Pickup", NewEmisData!$B:$B, $A110, NewEmisData!$C:$C, $H110, NewEmisData!$D:$D, DM$2), SUMIFS(NewEmisData!K:K, NewEmisData!$A:$A, "LDV", NewEmisData!$B:$B, $A110, NewEmisData!$C:$C, $H110, NewEmisData!$D:$D, DM$2))</f>
        <v>0</v>
      </c>
      <c r="DN110" s="335">
        <f>$I110*IF($G110="Pickup", SUMIFS(NewEmisData!L:L, NewEmisData!$A:$A, "Pickup", NewEmisData!$B:$B, $A110, NewEmisData!$C:$C, $H110, NewEmisData!$D:$D, DN$2), SUMIFS(NewEmisData!L:L, NewEmisData!$A:$A, "LDV", NewEmisData!$B:$B, $A110, NewEmisData!$C:$C, $H110, NewEmisData!$D:$D, DN$2))</f>
        <v>0</v>
      </c>
      <c r="DO110" s="335">
        <f>$I110*IF($G110="Pickup", SUMIFS(NewEmisData!M:M, NewEmisData!$A:$A, "Pickup", NewEmisData!$B:$B, $A110, NewEmisData!$C:$C, $H110, NewEmisData!$D:$D, DO$2), SUMIFS(NewEmisData!M:M, NewEmisData!$A:$A, "LDV", NewEmisData!$B:$B, $A110, NewEmisData!$C:$C, $H110, NewEmisData!$D:$D, DO$2))</f>
        <v>0</v>
      </c>
      <c r="DP110" s="335">
        <v>2.023129771030282E-3</v>
      </c>
      <c r="DQ110" s="335">
        <f>$I110*IF($G110="Pickup", SUMIFS(NewEmisData!E:E, NewEmisData!$A:$A, "Pickup", NewEmisData!$B:$B, $A110, NewEmisData!$C:$C, $H110, NewEmisData!$D:$D, DQ$2), SUMIFS(NewEmisData!E:E, NewEmisData!$A:$A, "LDV", NewEmisData!$B:$B, $A110, NewEmisData!$C:$C, $H110, NewEmisData!$D:$D, DQ$2))</f>
        <v>1.53337301393982E-2</v>
      </c>
      <c r="DR110" s="335">
        <f>$I110*IF($G110="Pickup", SUMIFS(NewEmisData!F:F, NewEmisData!$A:$A, "Pickup", NewEmisData!$B:$B, $A110, NewEmisData!$C:$C, $H110, NewEmisData!$D:$D, DR$2), SUMIFS(NewEmisData!F:F, NewEmisData!$A:$A, "LDV", NewEmisData!$B:$B, $A110, NewEmisData!$C:$C, $H110, NewEmisData!$D:$D, DR$2))</f>
        <v>8.5791399504283501E-3</v>
      </c>
      <c r="DS110" s="335">
        <f>$I110*IF($G110="Pickup", SUMIFS(NewEmisData!G:G, NewEmisData!$A:$A, "Pickup", NewEmisData!$B:$B, $A110, NewEmisData!$C:$C, $H110, NewEmisData!$D:$D, DS$2), SUMIFS(NewEmisData!G:G, NewEmisData!$A:$A, "LDV", NewEmisData!$B:$B, $A110, NewEmisData!$C:$C, $H110, NewEmisData!$D:$D, DS$2))</f>
        <v>6.82614050243104E-3</v>
      </c>
      <c r="DT110" s="335">
        <f>$I110*IF($G110="Pickup", SUMIFS(NewEmisData!H:H, NewEmisData!$A:$A, "Pickup", NewEmisData!$B:$B, $A110, NewEmisData!$C:$C, $H110, NewEmisData!$D:$D, DT$2), SUMIFS(NewEmisData!H:H, NewEmisData!$A:$A, "LDV", NewEmisData!$B:$B, $A110, NewEmisData!$C:$C, $H110, NewEmisData!$D:$D, DT$2))</f>
        <v>5.2306090144423403E-3</v>
      </c>
      <c r="DU110" s="335">
        <f>$I110*IF($G110="Pickup", SUMIFS(NewEmisData!I:I, NewEmisData!$A:$A, "Pickup", NewEmisData!$B:$B, $A110, NewEmisData!$C:$C, $H110, NewEmisData!$D:$D, DU$2), SUMIFS(NewEmisData!I:I, NewEmisData!$A:$A, "LDV", NewEmisData!$B:$B, $A110, NewEmisData!$C:$C, $H110, NewEmisData!$D:$D, DU$2))</f>
        <v>4.0991034424651901E-3</v>
      </c>
      <c r="DV110" s="335">
        <f>$I110*IF($G110="Pickup", SUMIFS(NewEmisData!J:J, NewEmisData!$A:$A, "Pickup", NewEmisData!$B:$B, $A110, NewEmisData!$C:$C, $H110, NewEmisData!$D:$D, DV$2), SUMIFS(NewEmisData!J:J, NewEmisData!$A:$A, "LDV", NewEmisData!$B:$B, $A110, NewEmisData!$C:$C, $H110, NewEmisData!$D:$D, DV$2))</f>
        <v>3.5909983676119801E-3</v>
      </c>
      <c r="DW110" s="335">
        <f>$I110*IF($G110="Pickup", SUMIFS(NewEmisData!K:K, NewEmisData!$A:$A, "Pickup", NewEmisData!$B:$B, $A110, NewEmisData!$C:$C, $H110, NewEmisData!$D:$D, DW$2), SUMIFS(NewEmisData!K:K, NewEmisData!$A:$A, "LDV", NewEmisData!$B:$B, $A110, NewEmisData!$C:$C, $H110, NewEmisData!$D:$D, DW$2))</f>
        <v>3.3016556899443999E-3</v>
      </c>
      <c r="DX110" s="335">
        <f>$I110*IF($G110="Pickup", SUMIFS(NewEmisData!L:L, NewEmisData!$A:$A, "Pickup", NewEmisData!$B:$B, $A110, NewEmisData!$C:$C, $H110, NewEmisData!$D:$D, DX$2), SUMIFS(NewEmisData!L:L, NewEmisData!$A:$A, "LDV", NewEmisData!$B:$B, $A110, NewEmisData!$C:$C, $H110, NewEmisData!$D:$D, DX$2))</f>
        <v>3.2097040973390598E-3</v>
      </c>
      <c r="DY110" s="335">
        <f>$I110*IF($G110="Pickup", SUMIFS(NewEmisData!M:M, NewEmisData!$A:$A, "Pickup", NewEmisData!$B:$B, $A110, NewEmisData!$C:$C, $H110, NewEmisData!$D:$D, DY$2), SUMIFS(NewEmisData!M:M, NewEmisData!$A:$A, "LDV", NewEmisData!$B:$B, $A110, NewEmisData!$C:$C, $H110, NewEmisData!$D:$D, DY$2))</f>
        <v>3.1631494921928599E-3</v>
      </c>
      <c r="DZ110" s="335">
        <v>5.594489642908501E-3</v>
      </c>
      <c r="EA110" s="335">
        <f t="shared" si="118"/>
        <v>477.08587282575797</v>
      </c>
      <c r="EB110" s="335">
        <f t="shared" si="119"/>
        <v>459.34104292251902</v>
      </c>
      <c r="EC110" s="335">
        <f t="shared" si="120"/>
        <v>447.45896927637102</v>
      </c>
      <c r="ED110" s="335">
        <f t="shared" si="121"/>
        <v>380.72392677964001</v>
      </c>
      <c r="EE110" s="335">
        <f t="shared" si="122"/>
        <v>329.54737069801098</v>
      </c>
      <c r="EF110" s="335">
        <f t="shared" si="123"/>
        <v>300.69829568412598</v>
      </c>
      <c r="EG110" s="335">
        <f t="shared" si="124"/>
        <v>287.83799703632701</v>
      </c>
      <c r="EH110" s="335">
        <f t="shared" si="125"/>
        <v>283.26610797837998</v>
      </c>
      <c r="EI110" s="335">
        <f t="shared" si="126"/>
        <v>281.57834098528099</v>
      </c>
      <c r="EJ110" s="335">
        <f t="shared" si="127"/>
        <v>0.27672218065037407</v>
      </c>
      <c r="EK110" s="335">
        <f t="shared" si="128"/>
        <v>0.82339103642645395</v>
      </c>
      <c r="EL110" s="335">
        <f t="shared" si="129"/>
        <v>0.360872733315452</v>
      </c>
      <c r="EM110" s="335">
        <f t="shared" si="130"/>
        <v>0.21658171178065999</v>
      </c>
      <c r="EN110" s="335">
        <f t="shared" si="131"/>
        <v>0.14200533002195401</v>
      </c>
      <c r="EO110" s="335">
        <f t="shared" si="132"/>
        <v>8.8016804659711706E-2</v>
      </c>
      <c r="EP110" s="335">
        <f t="shared" si="133"/>
        <v>6.5736379947852003E-2</v>
      </c>
      <c r="EQ110" s="335">
        <f t="shared" si="134"/>
        <v>5.6635638117250503E-2</v>
      </c>
      <c r="ER110" s="335">
        <f t="shared" si="135"/>
        <v>5.4115247223223299E-2</v>
      </c>
      <c r="ES110" s="335">
        <f t="shared" si="136"/>
        <v>5.2826207223764E-2</v>
      </c>
      <c r="ET110" s="335">
        <f t="shared" si="137"/>
        <v>6.1988464688476796E-2</v>
      </c>
      <c r="EU110" s="335">
        <f t="shared" si="138"/>
        <v>8.2552586035919695E-3</v>
      </c>
      <c r="EV110" s="335">
        <f t="shared" si="139"/>
        <v>7.9482131517538395E-3</v>
      </c>
      <c r="EW110" s="335">
        <f t="shared" si="140"/>
        <v>6.4190305556059996E-3</v>
      </c>
      <c r="EX110" s="335">
        <f t="shared" si="141"/>
        <v>5.4616828003907899E-3</v>
      </c>
      <c r="EY110" s="335">
        <f t="shared" si="142"/>
        <v>4.7275285851957304E-3</v>
      </c>
      <c r="EZ110" s="335">
        <f t="shared" si="143"/>
        <v>4.3136734611450098E-3</v>
      </c>
      <c r="FA110" s="335">
        <f t="shared" si="144"/>
        <v>4.1291858052272803E-3</v>
      </c>
      <c r="FB110" s="335">
        <f t="shared" si="145"/>
        <v>4.0635983922117898E-3</v>
      </c>
      <c r="FC110" s="335">
        <f t="shared" si="146"/>
        <v>4.0393864318059199E-3</v>
      </c>
      <c r="FD110" s="335">
        <f t="shared" si="147"/>
        <v>1.7442083422488778E-3</v>
      </c>
      <c r="FE110" s="335">
        <f t="shared" si="148"/>
        <v>8.1828643727713493E-2</v>
      </c>
      <c r="FF110" s="335">
        <f t="shared" si="149"/>
        <v>7.6175839057221195E-2</v>
      </c>
      <c r="FG110" s="335">
        <f t="shared" si="150"/>
        <v>8.1302809072104507E-2</v>
      </c>
      <c r="FH110" s="335">
        <f t="shared" si="151"/>
        <v>7.9561688690416299E-2</v>
      </c>
      <c r="FI110" s="335">
        <f t="shared" si="152"/>
        <v>7.7910530261031605E-2</v>
      </c>
      <c r="FJ110" s="335">
        <f t="shared" si="153"/>
        <v>7.6590334474495605E-2</v>
      </c>
      <c r="FK110" s="335">
        <f t="shared" si="154"/>
        <v>7.5767938917924701E-2</v>
      </c>
      <c r="FL110" s="335">
        <f t="shared" si="155"/>
        <v>7.5353710070808794E-2</v>
      </c>
      <c r="FM110" s="335">
        <f t="shared" si="156"/>
        <v>7.5117977052891499E-2</v>
      </c>
      <c r="FN110" s="335">
        <f t="shared" si="157"/>
        <v>4.7629366333098749E-2</v>
      </c>
      <c r="FO110" s="335">
        <f t="shared" si="158"/>
        <v>2.1998193760633E-2</v>
      </c>
      <c r="FP110" s="335">
        <f t="shared" si="159"/>
        <v>1.6997575378008601E-2</v>
      </c>
      <c r="FQ110" s="335">
        <f t="shared" si="160"/>
        <v>1.6580879412419602E-2</v>
      </c>
      <c r="FR110" s="335">
        <f t="shared" si="161"/>
        <v>1.5040645169031801E-2</v>
      </c>
      <c r="FS110" s="335">
        <f t="shared" si="162"/>
        <v>1.35799610150696E-2</v>
      </c>
      <c r="FT110" s="335">
        <f t="shared" si="163"/>
        <v>1.24120667817219E-2</v>
      </c>
      <c r="FU110" s="335">
        <f t="shared" si="164"/>
        <v>1.16845073314224E-2</v>
      </c>
      <c r="FV110" s="335">
        <f t="shared" si="165"/>
        <v>1.1318096390010799E-2</v>
      </c>
      <c r="FW110" s="335">
        <f t="shared" si="166"/>
        <v>1.1109456757731499E-2</v>
      </c>
      <c r="FX110" s="335">
        <f t="shared" si="167"/>
        <v>9.4789149915835945E-3</v>
      </c>
    </row>
    <row r="111" spans="1:180" x14ac:dyDescent="0.2">
      <c r="A111" s="305" t="str">
        <f>_xlfn.CONCAT(IF(LEFT(TRIM(A110),1)="*", "*R", "R"), 1+RIGHT(TRIM(A110),1))</f>
        <v>R3</v>
      </c>
      <c r="B111" s="305" t="str">
        <f t="shared" ref="B111:B114" si="204">B110</f>
        <v>TLSSGSLC11</v>
      </c>
      <c r="C111" s="305" t="str">
        <f t="shared" ref="C111:C114" si="205">C110</f>
        <v>TL.GSL.SS.CONV.2011</v>
      </c>
      <c r="D111" s="301" t="str">
        <f t="shared" ref="D111:D114" si="206">D110</f>
        <v>bn-vmt, bn-vmt/a</v>
      </c>
      <c r="E111" s="301" t="str">
        <f t="shared" ref="E111:E114" si="207">E110</f>
        <v>TLGSL</v>
      </c>
      <c r="F111" s="301" t="str">
        <f t="shared" ref="F111:F114" si="208">F110</f>
        <v>TL</v>
      </c>
      <c r="G111" s="315" t="s">
        <v>821</v>
      </c>
      <c r="H111" s="315" t="s">
        <v>814</v>
      </c>
      <c r="I111" s="315">
        <v>1</v>
      </c>
      <c r="J111" s="315" t="str">
        <f t="shared" si="168"/>
        <v>Small SUV-GSL</v>
      </c>
      <c r="K111" s="335">
        <f>$I111*IF($G111="Pickup", SUMIFS(NewEmisData!E:E, NewEmisData!$A:$A, "Pickup", NewEmisData!$B:$B, $A111, NewEmisData!$C:$C, $H111, NewEmisData!$D:$D, K$2), SUMIFS(NewEmisData!E:E, NewEmisData!$A:$A, "LDV", NewEmisData!$B:$B, $A111, NewEmisData!$C:$C, $H111, NewEmisData!$D:$D, K$2))</f>
        <v>437.85746964693402</v>
      </c>
      <c r="L111" s="335">
        <f>$I111*IF($G111="Pickup", SUMIFS(NewEmisData!F:F, NewEmisData!$A:$A, "Pickup", NewEmisData!$B:$B, $A111, NewEmisData!$C:$C, $H111, NewEmisData!$D:$D, L$2), SUMIFS(NewEmisData!F:F, NewEmisData!$A:$A, "LDV", NewEmisData!$B:$B, $A111, NewEmisData!$C:$C, $H111, NewEmisData!$D:$D, L$2))</f>
        <v>424.609883045034</v>
      </c>
      <c r="M111" s="335">
        <f>$I111*IF($G111="Pickup", SUMIFS(NewEmisData!G:G, NewEmisData!$A:$A, "Pickup", NewEmisData!$B:$B, $A111, NewEmisData!$C:$C, $H111, NewEmisData!$D:$D, M$2), SUMIFS(NewEmisData!G:G, NewEmisData!$A:$A, "LDV", NewEmisData!$B:$B, $A111, NewEmisData!$C:$C, $H111, NewEmisData!$D:$D, M$2))</f>
        <v>389.26792072260798</v>
      </c>
      <c r="N111" s="335">
        <f>$I111*IF($G111="Pickup", SUMIFS(NewEmisData!H:H, NewEmisData!$A:$A, "Pickup", NewEmisData!$B:$B, $A111, NewEmisData!$C:$C, $H111, NewEmisData!$D:$D, N$2), SUMIFS(NewEmisData!H:H, NewEmisData!$A:$A, "LDV", NewEmisData!$B:$B, $A111, NewEmisData!$C:$C, $H111, NewEmisData!$D:$D, N$2))</f>
        <v>331.09003080375697</v>
      </c>
      <c r="O111" s="335">
        <f>$I111*IF($G111="Pickup", SUMIFS(NewEmisData!I:I, NewEmisData!$A:$A, "Pickup", NewEmisData!$B:$B, $A111, NewEmisData!$C:$C, $H111, NewEmisData!$D:$D, O$2), SUMIFS(NewEmisData!I:I, NewEmisData!$A:$A, "LDV", NewEmisData!$B:$B, $A111, NewEmisData!$C:$C, $H111, NewEmisData!$D:$D, O$2))</f>
        <v>286.46929869872997</v>
      </c>
      <c r="P111" s="335">
        <f>$I111*IF($G111="Pickup", SUMIFS(NewEmisData!J:J, NewEmisData!$A:$A, "Pickup", NewEmisData!$B:$B, $A111, NewEmisData!$C:$C, $H111, NewEmisData!$D:$D, P$2), SUMIFS(NewEmisData!J:J, NewEmisData!$A:$A, "LDV", NewEmisData!$B:$B, $A111, NewEmisData!$C:$C, $H111, NewEmisData!$D:$D, P$2))</f>
        <v>261.33080310252802</v>
      </c>
      <c r="Q111" s="335">
        <f>$I111*IF($G111="Pickup", SUMIFS(NewEmisData!K:K, NewEmisData!$A:$A, "Pickup", NewEmisData!$B:$B, $A111, NewEmisData!$C:$C, $H111, NewEmisData!$D:$D, Q$2), SUMIFS(NewEmisData!K:K, NewEmisData!$A:$A, "LDV", NewEmisData!$B:$B, $A111, NewEmisData!$C:$C, $H111, NewEmisData!$D:$D, Q$2))</f>
        <v>250.12665030232699</v>
      </c>
      <c r="R111" s="335">
        <f>$I111*IF($G111="Pickup", SUMIFS(NewEmisData!L:L, NewEmisData!$A:$A, "Pickup", NewEmisData!$B:$B, $A111, NewEmisData!$C:$C, $H111, NewEmisData!$D:$D, R$2), SUMIFS(NewEmisData!L:L, NewEmisData!$A:$A, "LDV", NewEmisData!$B:$B, $A111, NewEmisData!$C:$C, $H111, NewEmisData!$D:$D, R$2))</f>
        <v>246.146486551527</v>
      </c>
      <c r="S111" s="335">
        <f>$I111*IF($G111="Pickup", SUMIFS(NewEmisData!M:M, NewEmisData!$A:$A, "Pickup", NewEmisData!$B:$B, $A111, NewEmisData!$C:$C, $H111, NewEmisData!$D:$D, S$2), SUMIFS(NewEmisData!M:M, NewEmisData!$A:$A, "LDV", NewEmisData!$B:$B, $A111, NewEmisData!$C:$C, $H111, NewEmisData!$D:$D, S$2))</f>
        <v>244.677818234341</v>
      </c>
      <c r="T111" s="335">
        <v>0.27672218065037407</v>
      </c>
      <c r="U111" s="335">
        <f>$I111*IF($G111="Pickup", SUMIFS(NewEmisData!E:E, NewEmisData!$A:$A, "Pickup", NewEmisData!$B:$B, $A111, NewEmisData!$C:$C, $H111, NewEmisData!$D:$D, U$2), SUMIFS(NewEmisData!E:E, NewEmisData!$A:$A, "LDV", NewEmisData!$B:$B, $A111, NewEmisData!$C:$C, $H111, NewEmisData!$D:$D, U$2))</f>
        <v>0.78000130642291299</v>
      </c>
      <c r="V111" s="335">
        <f>$I111*IF($G111="Pickup", SUMIFS(NewEmisData!F:F, NewEmisData!$A:$A, "Pickup", NewEmisData!$B:$B, $A111, NewEmisData!$C:$C, $H111, NewEmisData!$D:$D, V$2), SUMIFS(NewEmisData!F:F, NewEmisData!$A:$A, "LDV", NewEmisData!$B:$B, $A111, NewEmisData!$C:$C, $H111, NewEmisData!$D:$D, V$2))</f>
        <v>0.323605278282381</v>
      </c>
      <c r="W111" s="335">
        <f>$I111*IF($G111="Pickup", SUMIFS(NewEmisData!G:G, NewEmisData!$A:$A, "Pickup", NewEmisData!$B:$B, $A111, NewEmisData!$C:$C, $H111, NewEmisData!$D:$D, W$2), SUMIFS(NewEmisData!G:G, NewEmisData!$A:$A, "LDV", NewEmisData!$B:$B, $A111, NewEmisData!$C:$C, $H111, NewEmisData!$D:$D, W$2))</f>
        <v>0.19152446532377701</v>
      </c>
      <c r="X111" s="335">
        <f>$I111*IF($G111="Pickup", SUMIFS(NewEmisData!H:H, NewEmisData!$A:$A, "Pickup", NewEmisData!$B:$B, $A111, NewEmisData!$C:$C, $H111, NewEmisData!$D:$D, X$2), SUMIFS(NewEmisData!H:H, NewEmisData!$A:$A, "LDV", NewEmisData!$B:$B, $A111, NewEmisData!$C:$C, $H111, NewEmisData!$D:$D, X$2))</f>
        <v>0.12537127832280801</v>
      </c>
      <c r="Y111" s="335">
        <f>$I111*IF($G111="Pickup", SUMIFS(NewEmisData!I:I, NewEmisData!$A:$A, "Pickup", NewEmisData!$B:$B, $A111, NewEmisData!$C:$C, $H111, NewEmisData!$D:$D, Y$2), SUMIFS(NewEmisData!I:I, NewEmisData!$A:$A, "LDV", NewEmisData!$B:$B, $A111, NewEmisData!$C:$C, $H111, NewEmisData!$D:$D, Y$2))</f>
        <v>7.6671766649271E-2</v>
      </c>
      <c r="Z111" s="335">
        <f>$I111*IF($G111="Pickup", SUMIFS(NewEmisData!J:J, NewEmisData!$A:$A, "Pickup", NewEmisData!$B:$B, $A111, NewEmisData!$C:$C, $H111, NewEmisData!$D:$D, Z$2), SUMIFS(NewEmisData!J:J, NewEmisData!$A:$A, "LDV", NewEmisData!$B:$B, $A111, NewEmisData!$C:$C, $H111, NewEmisData!$D:$D, Z$2))</f>
        <v>5.7019026656941203E-2</v>
      </c>
      <c r="AA111" s="335">
        <f>$I111*IF($G111="Pickup", SUMIFS(NewEmisData!K:K, NewEmisData!$A:$A, "Pickup", NewEmisData!$B:$B, $A111, NewEmisData!$C:$C, $H111, NewEmisData!$D:$D, AA$2), SUMIFS(NewEmisData!K:K, NewEmisData!$A:$A, "LDV", NewEmisData!$B:$B, $A111, NewEmisData!$C:$C, $H111, NewEmisData!$D:$D, AA$2))</f>
        <v>4.8823281713844202E-2</v>
      </c>
      <c r="AB111" s="335">
        <f>$I111*IF($G111="Pickup", SUMIFS(NewEmisData!L:L, NewEmisData!$A:$A, "Pickup", NewEmisData!$B:$B, $A111, NewEmisData!$C:$C, $H111, NewEmisData!$D:$D, AB$2), SUMIFS(NewEmisData!L:L, NewEmisData!$A:$A, "LDV", NewEmisData!$B:$B, $A111, NewEmisData!$C:$C, $H111, NewEmisData!$D:$D, AB$2))</f>
        <v>4.6542407484685501E-2</v>
      </c>
      <c r="AC111" s="335">
        <f>$I111*IF($G111="Pickup", SUMIFS(NewEmisData!M:M, NewEmisData!$A:$A, "Pickup", NewEmisData!$B:$B, $A111, NewEmisData!$C:$C, $H111, NewEmisData!$D:$D, AC$2), SUMIFS(NewEmisData!M:M, NewEmisData!$A:$A, "LDV", NewEmisData!$B:$B, $A111, NewEmisData!$C:$C, $H111, NewEmisData!$D:$D, AC$2))</f>
        <v>4.5415311435121702E-2</v>
      </c>
      <c r="AD111" s="335">
        <v>6.1988464688476796E-2</v>
      </c>
      <c r="AE111" s="335">
        <f>$I111*IF($G111="Pickup", SUMIFS(NewEmisData!E:E, NewEmisData!$A:$A, "Pickup", NewEmisData!$B:$B, $A111, NewEmisData!$C:$C, $H111, NewEmisData!$D:$D, AE$2), SUMIFS(NewEmisData!E:E, NewEmisData!$A:$A, "LDV", NewEmisData!$B:$B, $A111, NewEmisData!$C:$C, $H111, NewEmisData!$D:$D, AE$2))</f>
        <v>7.5764719154140002E-3</v>
      </c>
      <c r="AF111" s="335">
        <f>$I111*IF($G111="Pickup", SUMIFS(NewEmisData!F:F, NewEmisData!$A:$A, "Pickup", NewEmisData!$B:$B, $A111, NewEmisData!$C:$C, $H111, NewEmisData!$D:$D, AF$2), SUMIFS(NewEmisData!F:F, NewEmisData!$A:$A, "LDV", NewEmisData!$B:$B, $A111, NewEmisData!$C:$C, $H111, NewEmisData!$D:$D, AF$2))</f>
        <v>7.3472400077695399E-3</v>
      </c>
      <c r="AG111" s="335">
        <f>$I111*IF($G111="Pickup", SUMIFS(NewEmisData!G:G, NewEmisData!$A:$A, "Pickup", NewEmisData!$B:$B, $A111, NewEmisData!$C:$C, $H111, NewEmisData!$D:$D, AG$2), SUMIFS(NewEmisData!G:G, NewEmisData!$A:$A, "LDV", NewEmisData!$B:$B, $A111, NewEmisData!$C:$C, $H111, NewEmisData!$D:$D, AG$2))</f>
        <v>5.5842494055705696E-3</v>
      </c>
      <c r="AH111" s="335">
        <f>$I111*IF($G111="Pickup", SUMIFS(NewEmisData!H:H, NewEmisData!$A:$A, "Pickup", NewEmisData!$B:$B, $A111, NewEmisData!$C:$C, $H111, NewEmisData!$D:$D, AH$2), SUMIFS(NewEmisData!H:H, NewEmisData!$A:$A, "LDV", NewEmisData!$B:$B, $A111, NewEmisData!$C:$C, $H111, NewEmisData!$D:$D, AH$2))</f>
        <v>4.7496587466809804E-3</v>
      </c>
      <c r="AI111" s="335">
        <f>$I111*IF($G111="Pickup", SUMIFS(NewEmisData!I:I, NewEmisData!$A:$A, "Pickup", NewEmisData!$B:$B, $A111, NewEmisData!$C:$C, $H111, NewEmisData!$D:$D, AI$2), SUMIFS(NewEmisData!I:I, NewEmisData!$A:$A, "LDV", NewEmisData!$B:$B, $A111, NewEmisData!$C:$C, $H111, NewEmisData!$D:$D, AI$2))</f>
        <v>4.1095518958717504E-3</v>
      </c>
      <c r="AJ111" s="335">
        <f>$I111*IF($G111="Pickup", SUMIFS(NewEmisData!J:J, NewEmisData!$A:$A, "Pickup", NewEmisData!$B:$B, $A111, NewEmisData!$C:$C, $H111, NewEmisData!$D:$D, AJ$2), SUMIFS(NewEmisData!J:J, NewEmisData!$A:$A, "LDV", NewEmisData!$B:$B, $A111, NewEmisData!$C:$C, $H111, NewEmisData!$D:$D, AJ$2))</f>
        <v>3.7489264773323799E-3</v>
      </c>
      <c r="AK111" s="335">
        <f>$I111*IF($G111="Pickup", SUMIFS(NewEmisData!K:K, NewEmisData!$A:$A, "Pickup", NewEmisData!$B:$B, $A111, NewEmisData!$C:$C, $H111, NewEmisData!$D:$D, AK$2), SUMIFS(NewEmisData!K:K, NewEmisData!$A:$A, "LDV", NewEmisData!$B:$B, $A111, NewEmisData!$C:$C, $H111, NewEmisData!$D:$D, AK$2))</f>
        <v>3.5881959766524201E-3</v>
      </c>
      <c r="AL111" s="335">
        <f>$I111*IF($G111="Pickup", SUMIFS(NewEmisData!L:L, NewEmisData!$A:$A, "Pickup", NewEmisData!$B:$B, $A111, NewEmisData!$C:$C, $H111, NewEmisData!$D:$D, AL$2), SUMIFS(NewEmisData!L:L, NewEmisData!$A:$A, "LDV", NewEmisData!$B:$B, $A111, NewEmisData!$C:$C, $H111, NewEmisData!$D:$D, AL$2))</f>
        <v>3.5311006464952199E-3</v>
      </c>
      <c r="AM111" s="335">
        <f>$I111*IF($G111="Pickup", SUMIFS(NewEmisData!M:M, NewEmisData!$A:$A, "Pickup", NewEmisData!$B:$B, $A111, NewEmisData!$C:$C, $H111, NewEmisData!$D:$D, AM$2), SUMIFS(NewEmisData!M:M, NewEmisData!$A:$A, "LDV", NewEmisData!$B:$B, $A111, NewEmisData!$C:$C, $H111, NewEmisData!$D:$D, AM$2))</f>
        <v>3.5100309709840301E-3</v>
      </c>
      <c r="AN111" s="335">
        <v>1.7442083422488778E-3</v>
      </c>
      <c r="AO111" s="335">
        <f>$I111*IF($G111="Pickup", SUMIFS(NewEmisData!E:E, NewEmisData!$A:$A, "Pickup", NewEmisData!$B:$B, $A111, NewEmisData!$C:$C, $H111, NewEmisData!$D:$D, AO$2), SUMIFS(NewEmisData!E:E, NewEmisData!$A:$A, "LDV", NewEmisData!$B:$B, $A111, NewEmisData!$C:$C, $H111, NewEmisData!$D:$D, AO$2))</f>
        <v>6.7831755328566196E-2</v>
      </c>
      <c r="AP111" s="335">
        <f>$I111*IF($G111="Pickup", SUMIFS(NewEmisData!F:F, NewEmisData!$A:$A, "Pickup", NewEmisData!$B:$B, $A111, NewEmisData!$C:$C, $H111, NewEmisData!$D:$D, AP$2), SUMIFS(NewEmisData!F:F, NewEmisData!$A:$A, "LDV", NewEmisData!$B:$B, $A111, NewEmisData!$C:$C, $H111, NewEmisData!$D:$D, AP$2))</f>
        <v>6.3250667156757298E-2</v>
      </c>
      <c r="AQ111" s="335">
        <f>$I111*IF($G111="Pickup", SUMIFS(NewEmisData!G:G, NewEmisData!$A:$A, "Pickup", NewEmisData!$B:$B, $A111, NewEmisData!$C:$C, $H111, NewEmisData!$D:$D, AQ$2), SUMIFS(NewEmisData!G:G, NewEmisData!$A:$A, "LDV", NewEmisData!$B:$B, $A111, NewEmisData!$C:$C, $H111, NewEmisData!$D:$D, AQ$2))</f>
        <v>6.2628417187727006E-2</v>
      </c>
      <c r="AR111" s="335">
        <f>$I111*IF($G111="Pickup", SUMIFS(NewEmisData!H:H, NewEmisData!$A:$A, "Pickup", NewEmisData!$B:$B, $A111, NewEmisData!$C:$C, $H111, NewEmisData!$D:$D, AR$2), SUMIFS(NewEmisData!H:H, NewEmisData!$A:$A, "LDV", NewEmisData!$B:$B, $A111, NewEmisData!$C:$C, $H111, NewEmisData!$D:$D, AR$2))</f>
        <v>6.1216981125607202E-2</v>
      </c>
      <c r="AS111" s="335">
        <f>$I111*IF($G111="Pickup", SUMIFS(NewEmisData!I:I, NewEmisData!$A:$A, "Pickup", NewEmisData!$B:$B, $A111, NewEmisData!$C:$C, $H111, NewEmisData!$D:$D, AS$2), SUMIFS(NewEmisData!I:I, NewEmisData!$A:$A, "LDV", NewEmisData!$B:$B, $A111, NewEmisData!$C:$C, $H111, NewEmisData!$D:$D, AS$2))</f>
        <v>5.9842025439809501E-2</v>
      </c>
      <c r="AT111" s="335">
        <f>$I111*IF($G111="Pickup", SUMIFS(NewEmisData!J:J, NewEmisData!$A:$A, "Pickup", NewEmisData!$B:$B, $A111, NewEmisData!$C:$C, $H111, NewEmisData!$D:$D, AT$2), SUMIFS(NewEmisData!J:J, NewEmisData!$A:$A, "LDV", NewEmisData!$B:$B, $A111, NewEmisData!$C:$C, $H111, NewEmisData!$D:$D, AT$2))</f>
        <v>5.8761885691048198E-2</v>
      </c>
      <c r="AU111" s="335">
        <f>$I111*IF($G111="Pickup", SUMIFS(NewEmisData!K:K, NewEmisData!$A:$A, "Pickup", NewEmisData!$B:$B, $A111, NewEmisData!$C:$C, $H111, NewEmisData!$D:$D, AU$2), SUMIFS(NewEmisData!K:K, NewEmisData!$A:$A, "LDV", NewEmisData!$B:$B, $A111, NewEmisData!$C:$C, $H111, NewEmisData!$D:$D, AU$2))</f>
        <v>5.8072078083983E-2</v>
      </c>
      <c r="AV111" s="335">
        <f>$I111*IF($G111="Pickup", SUMIFS(NewEmisData!L:L, NewEmisData!$A:$A, "Pickup", NewEmisData!$B:$B, $A111, NewEmisData!$C:$C, $H111, NewEmisData!$D:$D, AV$2), SUMIFS(NewEmisData!L:L, NewEmisData!$A:$A, "LDV", NewEmisData!$B:$B, $A111, NewEmisData!$C:$C, $H111, NewEmisData!$D:$D, AV$2))</f>
        <v>5.7726484266030297E-2</v>
      </c>
      <c r="AW111" s="335">
        <f>$I111*IF($G111="Pickup", SUMIFS(NewEmisData!M:M, NewEmisData!$A:$A, "Pickup", NewEmisData!$B:$B, $A111, NewEmisData!$C:$C, $H111, NewEmisData!$D:$D, AW$2), SUMIFS(NewEmisData!M:M, NewEmisData!$A:$A, "LDV", NewEmisData!$B:$B, $A111, NewEmisData!$C:$C, $H111, NewEmisData!$D:$D, AW$2))</f>
        <v>5.7530226905323702E-2</v>
      </c>
      <c r="AX111" s="335">
        <v>4.7629366333098749E-2</v>
      </c>
      <c r="AY111" s="335">
        <f>$I111*IF($G111="Pickup", SUMIFS(NewEmisData!E:E, NewEmisData!$A:$A, "Pickup", NewEmisData!$B:$B, $A111, NewEmisData!$C:$C, $H111, NewEmisData!$D:$D, AY$2), SUMIFS(NewEmisData!E:E, NewEmisData!$A:$A, "LDV", NewEmisData!$B:$B, $A111, NewEmisData!$C:$C, $H111, NewEmisData!$D:$D, AY$2))</f>
        <v>1.8324822567621701E-2</v>
      </c>
      <c r="AZ111" s="335">
        <f>$I111*IF($G111="Pickup", SUMIFS(NewEmisData!F:F, NewEmisData!$A:$A, "Pickup", NewEmisData!$B:$B, $A111, NewEmisData!$C:$C, $H111, NewEmisData!$D:$D, AZ$2), SUMIFS(NewEmisData!F:F, NewEmisData!$A:$A, "LDV", NewEmisData!$B:$B, $A111, NewEmisData!$C:$C, $H111, NewEmisData!$D:$D, AZ$2))</f>
        <v>1.4272294035055699E-2</v>
      </c>
      <c r="BA111" s="335">
        <f>$I111*IF($G111="Pickup", SUMIFS(NewEmisData!G:G, NewEmisData!$A:$A, "Pickup", NewEmisData!$B:$B, $A111, NewEmisData!$C:$C, $H111, NewEmisData!$D:$D, BA$2), SUMIFS(NewEmisData!G:G, NewEmisData!$A:$A, "LDV", NewEmisData!$B:$B, $A111, NewEmisData!$C:$C, $H111, NewEmisData!$D:$D, BA$2))</f>
        <v>1.3165752481838801E-2</v>
      </c>
      <c r="BB111" s="335">
        <f>$I111*IF($G111="Pickup", SUMIFS(NewEmisData!H:H, NewEmisData!$A:$A, "Pickup", NewEmisData!$B:$B, $A111, NewEmisData!$C:$C, $H111, NewEmisData!$D:$D, BB$2), SUMIFS(NewEmisData!H:H, NewEmisData!$A:$A, "LDV", NewEmisData!$B:$B, $A111, NewEmisData!$C:$C, $H111, NewEmisData!$D:$D, BB$2))</f>
        <v>1.1917194849656599E-2</v>
      </c>
      <c r="BC111" s="335">
        <f>$I111*IF($G111="Pickup", SUMIFS(NewEmisData!I:I, NewEmisData!$A:$A, "Pickup", NewEmisData!$B:$B, $A111, NewEmisData!$C:$C, $H111, NewEmisData!$D:$D, BC$2), SUMIFS(NewEmisData!I:I, NewEmisData!$A:$A, "LDV", NewEmisData!$B:$B, $A111, NewEmisData!$C:$C, $H111, NewEmisData!$D:$D, BC$2))</f>
        <v>1.0700861948252101E-2</v>
      </c>
      <c r="BD111" s="335">
        <f>$I111*IF($G111="Pickup", SUMIFS(NewEmisData!J:J, NewEmisData!$A:$A, "Pickup", NewEmisData!$B:$B, $A111, NewEmisData!$C:$C, $H111, NewEmisData!$D:$D, BD$2), SUMIFS(NewEmisData!J:J, NewEmisData!$A:$A, "LDV", NewEmisData!$B:$B, $A111, NewEmisData!$C:$C, $H111, NewEmisData!$D:$D, BD$2))</f>
        <v>9.7453521893521699E-3</v>
      </c>
      <c r="BE111" s="335">
        <f>$I111*IF($G111="Pickup", SUMIFS(NewEmisData!K:K, NewEmisData!$A:$A, "Pickup", NewEmisData!$B:$B, $A111, NewEmisData!$C:$C, $H111, NewEmisData!$D:$D, BE$2), SUMIFS(NewEmisData!K:K, NewEmisData!$A:$A, "LDV", NewEmisData!$B:$B, $A111, NewEmisData!$C:$C, $H111, NewEmisData!$D:$D, BE$2))</f>
        <v>9.1351470976244707E-3</v>
      </c>
      <c r="BF111" s="335">
        <f>$I111*IF($G111="Pickup", SUMIFS(NewEmisData!L:L, NewEmisData!$A:$A, "Pickup", NewEmisData!$B:$B, $A111, NewEmisData!$C:$C, $H111, NewEmisData!$D:$D, BF$2), SUMIFS(NewEmisData!L:L, NewEmisData!$A:$A, "LDV", NewEmisData!$B:$B, $A111, NewEmisData!$C:$C, $H111, NewEmisData!$D:$D, BF$2))</f>
        <v>8.8293874131557606E-3</v>
      </c>
      <c r="BG111" s="335">
        <f>$I111*IF($G111="Pickup", SUMIFS(NewEmisData!M:M, NewEmisData!$A:$A, "Pickup", NewEmisData!$B:$B, $A111, NewEmisData!$C:$C, $H111, NewEmisData!$D:$D, BG$2), SUMIFS(NewEmisData!M:M, NewEmisData!$A:$A, "LDV", NewEmisData!$B:$B, $A111, NewEmisData!$C:$C, $H111, NewEmisData!$D:$D, BG$2))</f>
        <v>8.6558174466142106E-3</v>
      </c>
      <c r="BH111" s="335">
        <v>9.4789149915835945E-3</v>
      </c>
      <c r="BI111" s="335">
        <f>$I111*IF($G111="Pickup", SUMIFS(NewEmisData!E:E, NewEmisData!$A:$A, "Pickup", NewEmisData!$B:$B, $A111, NewEmisData!$C:$C, $H111, NewEmisData!$D:$D, BI$2), SUMIFS(NewEmisData!E:E, NewEmisData!$A:$A, "LDV", NewEmisData!$B:$B, $A111, NewEmisData!$C:$C, $H111, NewEmisData!$D:$D, BI$2))</f>
        <v>5.6341971782511804</v>
      </c>
      <c r="BJ111" s="335">
        <f>$I111*IF($G111="Pickup", SUMIFS(NewEmisData!F:F, NewEmisData!$A:$A, "Pickup", NewEmisData!$B:$B, $A111, NewEmisData!$C:$C, $H111, NewEmisData!$D:$D, BJ$2), SUMIFS(NewEmisData!F:F, NewEmisData!$A:$A, "LDV", NewEmisData!$B:$B, $A111, NewEmisData!$C:$C, $H111, NewEmisData!$D:$D, BJ$2))</f>
        <v>3.2912080717511998</v>
      </c>
      <c r="BK111" s="335">
        <f>$I111*IF($G111="Pickup", SUMIFS(NewEmisData!G:G, NewEmisData!$A:$A, "Pickup", NewEmisData!$B:$B, $A111, NewEmisData!$C:$C, $H111, NewEmisData!$D:$D, BK$2), SUMIFS(NewEmisData!G:G, NewEmisData!$A:$A, "LDV", NewEmisData!$B:$B, $A111, NewEmisData!$C:$C, $H111, NewEmisData!$D:$D, BK$2))</f>
        <v>2.5038449092773698</v>
      </c>
      <c r="BL111" s="335">
        <f>$I111*IF($G111="Pickup", SUMIFS(NewEmisData!H:H, NewEmisData!$A:$A, "Pickup", NewEmisData!$B:$B, $A111, NewEmisData!$C:$C, $H111, NewEmisData!$D:$D, BL$2), SUMIFS(NewEmisData!H:H, NewEmisData!$A:$A, "LDV", NewEmisData!$B:$B, $A111, NewEmisData!$C:$C, $H111, NewEmisData!$D:$D, BL$2))</f>
        <v>1.9586302072503601</v>
      </c>
      <c r="BM111" s="335">
        <f>$I111*IF($G111="Pickup", SUMIFS(NewEmisData!I:I, NewEmisData!$A:$A, "Pickup", NewEmisData!$B:$B, $A111, NewEmisData!$C:$C, $H111, NewEmisData!$D:$D, BM$2), SUMIFS(NewEmisData!I:I, NewEmisData!$A:$A, "LDV", NewEmisData!$B:$B, $A111, NewEmisData!$C:$C, $H111, NewEmisData!$D:$D, BM$2))</f>
        <v>1.4188080704430199</v>
      </c>
      <c r="BN111" s="335">
        <f>$I111*IF($G111="Pickup", SUMIFS(NewEmisData!J:J, NewEmisData!$A:$A, "Pickup", NewEmisData!$B:$B, $A111, NewEmisData!$C:$C, $H111, NewEmisData!$D:$D, BN$2), SUMIFS(NewEmisData!J:J, NewEmisData!$A:$A, "LDV", NewEmisData!$B:$B, $A111, NewEmisData!$C:$C, $H111, NewEmisData!$D:$D, BN$2))</f>
        <v>1.12295829909247</v>
      </c>
      <c r="BO111" s="335">
        <f>$I111*IF($G111="Pickup", SUMIFS(NewEmisData!K:K, NewEmisData!$A:$A, "Pickup", NewEmisData!$B:$B, $A111, NewEmisData!$C:$C, $H111, NewEmisData!$D:$D, BO$2), SUMIFS(NewEmisData!K:K, NewEmisData!$A:$A, "LDV", NewEmisData!$B:$B, $A111, NewEmisData!$C:$C, $H111, NewEmisData!$D:$D, BO$2))</f>
        <v>0.98917470890575399</v>
      </c>
      <c r="BP111" s="335">
        <f>$I111*IF($G111="Pickup", SUMIFS(NewEmisData!L:L, NewEmisData!$A:$A, "Pickup", NewEmisData!$B:$B, $A111, NewEmisData!$C:$C, $H111, NewEmisData!$D:$D, BP$2), SUMIFS(NewEmisData!L:L, NewEmisData!$A:$A, "LDV", NewEmisData!$B:$B, $A111, NewEmisData!$C:$C, $H111, NewEmisData!$D:$D, BP$2))</f>
        <v>0.94587291374607996</v>
      </c>
      <c r="BQ111" s="335">
        <f>$I111*IF($G111="Pickup", SUMIFS(NewEmisData!M:M, NewEmisData!$A:$A, "Pickup", NewEmisData!$B:$B, $A111, NewEmisData!$C:$C, $H111, NewEmisData!$D:$D, BQ$2), SUMIFS(NewEmisData!M:M, NewEmisData!$A:$A, "LDV", NewEmisData!$B:$B, $A111, NewEmisData!$C:$C, $H111, NewEmisData!$D:$D, BQ$2))</f>
        <v>0.91886504762322097</v>
      </c>
      <c r="BR111" s="335">
        <v>1.6588293829830492</v>
      </c>
      <c r="BS111" s="335">
        <f>$I111*IF($G111="Pickup", SUMIFS(NewEmisData!E:E, NewEmisData!$A:$A, "Pickup", NewEmisData!$B:$B, $A111, NewEmisData!$C:$C, $H111, NewEmisData!$D:$D, BS$2), SUMIFS(NewEmisData!E:E, NewEmisData!$A:$A, "LDV", NewEmisData!$B:$B, $A111, NewEmisData!$C:$C, $H111, NewEmisData!$D:$D, BS$2))</f>
        <v>0.64604041020523395</v>
      </c>
      <c r="BT111" s="335">
        <f>$I111*IF($G111="Pickup", SUMIFS(NewEmisData!F:F, NewEmisData!$A:$A, "Pickup", NewEmisData!$B:$B, $A111, NewEmisData!$C:$C, $H111, NewEmisData!$D:$D, BT$2), SUMIFS(NewEmisData!F:F, NewEmisData!$A:$A, "LDV", NewEmisData!$B:$B, $A111, NewEmisData!$C:$C, $H111, NewEmisData!$D:$D, BT$2))</f>
        <v>0.33711601886070303</v>
      </c>
      <c r="BU111" s="335">
        <f>$I111*IF($G111="Pickup", SUMIFS(NewEmisData!G:G, NewEmisData!$A:$A, "Pickup", NewEmisData!$B:$B, $A111, NewEmisData!$C:$C, $H111, NewEmisData!$D:$D, BU$2), SUMIFS(NewEmisData!G:G, NewEmisData!$A:$A, "LDV", NewEmisData!$B:$B, $A111, NewEmisData!$C:$C, $H111, NewEmisData!$D:$D, BU$2))</f>
        <v>0.24835485029207899</v>
      </c>
      <c r="BV111" s="335">
        <f>$I111*IF($G111="Pickup", SUMIFS(NewEmisData!H:H, NewEmisData!$A:$A, "Pickup", NewEmisData!$B:$B, $A111, NewEmisData!$C:$C, $H111, NewEmisData!$D:$D, BV$2), SUMIFS(NewEmisData!H:H, NewEmisData!$A:$A, "LDV", NewEmisData!$B:$B, $A111, NewEmisData!$C:$C, $H111, NewEmisData!$D:$D, BV$2))</f>
        <v>0.20063726173746699</v>
      </c>
      <c r="BW111" s="335">
        <f>$I111*IF($G111="Pickup", SUMIFS(NewEmisData!I:I, NewEmisData!$A:$A, "Pickup", NewEmisData!$B:$B, $A111, NewEmisData!$C:$C, $H111, NewEmisData!$D:$D, BW$2), SUMIFS(NewEmisData!I:I, NewEmisData!$A:$A, "LDV", NewEmisData!$B:$B, $A111, NewEmisData!$C:$C, $H111, NewEmisData!$D:$D, BW$2))</f>
        <v>0.148388069930526</v>
      </c>
      <c r="BX111" s="335">
        <f>$I111*IF($G111="Pickup", SUMIFS(NewEmisData!J:J, NewEmisData!$A:$A, "Pickup", NewEmisData!$B:$B, $A111, NewEmisData!$C:$C, $H111, NewEmisData!$D:$D, BX$2), SUMIFS(NewEmisData!J:J, NewEmisData!$A:$A, "LDV", NewEmisData!$B:$B, $A111, NewEmisData!$C:$C, $H111, NewEmisData!$D:$D, BX$2))</f>
        <v>0.12460657527841699</v>
      </c>
      <c r="BY111" s="335">
        <f>$I111*IF($G111="Pickup", SUMIFS(NewEmisData!K:K, NewEmisData!$A:$A, "Pickup", NewEmisData!$B:$B, $A111, NewEmisData!$C:$C, $H111, NewEmisData!$D:$D, BY$2), SUMIFS(NewEmisData!K:K, NewEmisData!$A:$A, "LDV", NewEmisData!$B:$B, $A111, NewEmisData!$C:$C, $H111, NewEmisData!$D:$D, BY$2))</f>
        <v>0.11177610097077099</v>
      </c>
      <c r="BZ111" s="335">
        <f>$I111*IF($G111="Pickup", SUMIFS(NewEmisData!L:L, NewEmisData!$A:$A, "Pickup", NewEmisData!$B:$B, $A111, NewEmisData!$C:$C, $H111, NewEmisData!$D:$D, BZ$2), SUMIFS(NewEmisData!L:L, NewEmisData!$A:$A, "LDV", NewEmisData!$B:$B, $A111, NewEmisData!$C:$C, $H111, NewEmisData!$D:$D, BZ$2))</f>
        <v>0.10678198489299399</v>
      </c>
      <c r="CA111" s="335">
        <f>$I111*IF($G111="Pickup", SUMIFS(NewEmisData!M:M, NewEmisData!$A:$A, "Pickup", NewEmisData!$B:$B, $A111, NewEmisData!$C:$C, $H111, NewEmisData!$D:$D, CA$2), SUMIFS(NewEmisData!M:M, NewEmisData!$A:$A, "LDV", NewEmisData!$B:$B, $A111, NewEmisData!$C:$C, $H111, NewEmisData!$D:$D, CA$2))</f>
        <v>0.102788686456563</v>
      </c>
      <c r="CB111" s="335">
        <v>0.10573121882292051</v>
      </c>
      <c r="CC111" s="335">
        <f>$I111*IF($G111="Pickup", SUMIFS(NewEmisData!E:E, NewEmisData!$A:$A, "Pickup", NewEmisData!$B:$B, $A111, NewEmisData!$C:$C, $H111, NewEmisData!$D:$D, CC$2), SUMIFS(NewEmisData!E:E, NewEmisData!$A:$A, "LDV", NewEmisData!$B:$B, $A111, NewEmisData!$C:$C, $H111, NewEmisData!$D:$D, CC$2))</f>
        <v>4.5186599160421101E-2</v>
      </c>
      <c r="CD111" s="335">
        <f>$I111*IF($G111="Pickup", SUMIFS(NewEmisData!F:F, NewEmisData!$A:$A, "Pickup", NewEmisData!$B:$B, $A111, NewEmisData!$C:$C, $H111, NewEmisData!$D:$D, CD$2), SUMIFS(NewEmisData!F:F, NewEmisData!$A:$A, "LDV", NewEmisData!$B:$B, $A111, NewEmisData!$C:$C, $H111, NewEmisData!$D:$D, CD$2))</f>
        <v>3.0321042660064499E-2</v>
      </c>
      <c r="CE111" s="335">
        <f>$I111*IF($G111="Pickup", SUMIFS(NewEmisData!G:G, NewEmisData!$A:$A, "Pickup", NewEmisData!$B:$B, $A111, NewEmisData!$C:$C, $H111, NewEmisData!$D:$D, CE$2), SUMIFS(NewEmisData!G:G, NewEmisData!$A:$A, "LDV", NewEmisData!$B:$B, $A111, NewEmisData!$C:$C, $H111, NewEmisData!$D:$D, CE$2))</f>
        <v>2.5916716030162101E-2</v>
      </c>
      <c r="CF111" s="335">
        <f>$I111*IF($G111="Pickup", SUMIFS(NewEmisData!H:H, NewEmisData!$A:$A, "Pickup", NewEmisData!$B:$B, $A111, NewEmisData!$C:$C, $H111, NewEmisData!$D:$D, CF$2), SUMIFS(NewEmisData!H:H, NewEmisData!$A:$A, "LDV", NewEmisData!$B:$B, $A111, NewEmisData!$C:$C, $H111, NewEmisData!$D:$D, CF$2))</f>
        <v>2.4735955589537201E-2</v>
      </c>
      <c r="CG111" s="335">
        <f>$I111*IF($G111="Pickup", SUMIFS(NewEmisData!I:I, NewEmisData!$A:$A, "Pickup", NewEmisData!$B:$B, $A111, NewEmisData!$C:$C, $H111, NewEmisData!$D:$D, CG$2), SUMIFS(NewEmisData!I:I, NewEmisData!$A:$A, "LDV", NewEmisData!$B:$B, $A111, NewEmisData!$C:$C, $H111, NewEmisData!$D:$D, CG$2))</f>
        <v>2.39507418397766E-2</v>
      </c>
      <c r="CH111" s="335">
        <f>$I111*IF($G111="Pickup", SUMIFS(NewEmisData!J:J, NewEmisData!$A:$A, "Pickup", NewEmisData!$B:$B, $A111, NewEmisData!$C:$C, $H111, NewEmisData!$D:$D, CH$2), SUMIFS(NewEmisData!J:J, NewEmisData!$A:$A, "LDV", NewEmisData!$B:$B, $A111, NewEmisData!$C:$C, $H111, NewEmisData!$D:$D, CH$2))</f>
        <v>2.33343295652753E-2</v>
      </c>
      <c r="CI111" s="335">
        <f>$I111*IF($G111="Pickup", SUMIFS(NewEmisData!K:K, NewEmisData!$A:$A, "Pickup", NewEmisData!$B:$B, $A111, NewEmisData!$C:$C, $H111, NewEmisData!$D:$D, CI$2), SUMIFS(NewEmisData!K:K, NewEmisData!$A:$A, "LDV", NewEmisData!$B:$B, $A111, NewEmisData!$C:$C, $H111, NewEmisData!$D:$D, CI$2))</f>
        <v>2.33323778682475E-2</v>
      </c>
      <c r="CJ111" s="335">
        <f>$I111*IF($G111="Pickup", SUMIFS(NewEmisData!L:L, NewEmisData!$A:$A, "Pickup", NewEmisData!$B:$B, $A111, NewEmisData!$C:$C, $H111, NewEmisData!$D:$D, CJ$2), SUMIFS(NewEmisData!L:L, NewEmisData!$A:$A, "LDV", NewEmisData!$B:$B, $A111, NewEmisData!$C:$C, $H111, NewEmisData!$D:$D, CJ$2))</f>
        <v>2.3331868508858E-2</v>
      </c>
      <c r="CK111" s="335">
        <f>$I111*IF($G111="Pickup", SUMIFS(NewEmisData!M:M, NewEmisData!$A:$A, "Pickup", NewEmisData!$B:$B, $A111, NewEmisData!$C:$C, $H111, NewEmisData!$D:$D, CK$2), SUMIFS(NewEmisData!M:M, NewEmisData!$A:$A, "LDV", NewEmisData!$B:$B, $A111, NewEmisData!$C:$C, $H111, NewEmisData!$D:$D, CK$2))</f>
        <v>2.3331333840255802E-2</v>
      </c>
      <c r="CL111" s="335">
        <v>2.2881070645398207E-2</v>
      </c>
      <c r="CM111" s="335">
        <f>$I111*IF($G111="Pickup", SUMIFS(NewEmisData!E:E, NewEmisData!$A:$A, "Pickup", NewEmisData!$B:$B, $A111, NewEmisData!$C:$C, $H111, NewEmisData!$D:$D, CM$2), SUMIFS(NewEmisData!E:E, NewEmisData!$A:$A, "LDV", NewEmisData!$B:$B, $A111, NewEmisData!$C:$C, $H111, NewEmisData!$D:$D, CM$2))</f>
        <v>1.8999640989844298E-2</v>
      </c>
      <c r="CN111" s="335">
        <f>$I111*IF($G111="Pickup", SUMIFS(NewEmisData!F:F, NewEmisData!$A:$A, "Pickup", NewEmisData!$B:$B, $A111, NewEmisData!$C:$C, $H111, NewEmisData!$D:$D, CN$2), SUMIFS(NewEmisData!F:F, NewEmisData!$A:$A, "LDV", NewEmisData!$B:$B, $A111, NewEmisData!$C:$C, $H111, NewEmisData!$D:$D, CN$2))</f>
        <v>1.12934038283153E-2</v>
      </c>
      <c r="CO111" s="335">
        <f>$I111*IF($G111="Pickup", SUMIFS(NewEmisData!G:G, NewEmisData!$A:$A, "Pickup", NewEmisData!$B:$B, $A111, NewEmisData!$C:$C, $H111, NewEmisData!$D:$D, CO$2), SUMIFS(NewEmisData!G:G, NewEmisData!$A:$A, "LDV", NewEmisData!$B:$B, $A111, NewEmisData!$C:$C, $H111, NewEmisData!$D:$D, CO$2))</f>
        <v>8.9155864809614994E-3</v>
      </c>
      <c r="CP111" s="335">
        <f>$I111*IF($G111="Pickup", SUMIFS(NewEmisData!H:H, NewEmisData!$A:$A, "Pickup", NewEmisData!$B:$B, $A111, NewEmisData!$C:$C, $H111, NewEmisData!$D:$D, CP$2), SUMIFS(NewEmisData!H:H, NewEmisData!$A:$A, "LDV", NewEmisData!$B:$B, $A111, NewEmisData!$C:$C, $H111, NewEmisData!$D:$D, CP$2))</f>
        <v>7.3372921922104104E-3</v>
      </c>
      <c r="CQ111" s="335">
        <f>$I111*IF($G111="Pickup", SUMIFS(NewEmisData!I:I, NewEmisData!$A:$A, "Pickup", NewEmisData!$B:$B, $A111, NewEmisData!$C:$C, $H111, NewEmisData!$D:$D, CQ$2), SUMIFS(NewEmisData!I:I, NewEmisData!$A:$A, "LDV", NewEmisData!$B:$B, $A111, NewEmisData!$C:$C, $H111, NewEmisData!$D:$D, CQ$2))</f>
        <v>6.5724995115123896E-3</v>
      </c>
      <c r="CR111" s="335">
        <f>$I111*IF($G111="Pickup", SUMIFS(NewEmisData!J:J, NewEmisData!$A:$A, "Pickup", NewEmisData!$B:$B, $A111, NewEmisData!$C:$C, $H111, NewEmisData!$D:$D, CR$2), SUMIFS(NewEmisData!J:J, NewEmisData!$A:$A, "LDV", NewEmisData!$B:$B, $A111, NewEmisData!$C:$C, $H111, NewEmisData!$D:$D, CR$2))</f>
        <v>6.2407197852133098E-3</v>
      </c>
      <c r="CS111" s="335">
        <f>$I111*IF($G111="Pickup", SUMIFS(NewEmisData!K:K, NewEmisData!$A:$A, "Pickup", NewEmisData!$B:$B, $A111, NewEmisData!$C:$C, $H111, NewEmisData!$D:$D, CS$2), SUMIFS(NewEmisData!K:K, NewEmisData!$A:$A, "LDV", NewEmisData!$B:$B, $A111, NewEmisData!$C:$C, $H111, NewEmisData!$D:$D, CS$2))</f>
        <v>6.20457620974787E-3</v>
      </c>
      <c r="CT111" s="335">
        <f>$I111*IF($G111="Pickup", SUMIFS(NewEmisData!L:L, NewEmisData!$A:$A, "Pickup", NewEmisData!$B:$B, $A111, NewEmisData!$C:$C, $H111, NewEmisData!$D:$D, CT$2), SUMIFS(NewEmisData!L:L, NewEmisData!$A:$A, "LDV", NewEmisData!$B:$B, $A111, NewEmisData!$C:$C, $H111, NewEmisData!$D:$D, CT$2))</f>
        <v>6.1456645266433898E-3</v>
      </c>
      <c r="CU111" s="335">
        <f>$I111*IF($G111="Pickup", SUMIFS(NewEmisData!M:M, NewEmisData!$A:$A, "Pickup", NewEmisData!$B:$B, $A111, NewEmisData!$C:$C, $H111, NewEmisData!$D:$D, CU$2), SUMIFS(NewEmisData!M:M, NewEmisData!$A:$A, "LDV", NewEmisData!$B:$B, $A111, NewEmisData!$C:$C, $H111, NewEmisData!$D:$D, CU$2))</f>
        <v>6.1452936234844303E-3</v>
      </c>
      <c r="CV111" s="335">
        <v>6.9734009009235556E-3</v>
      </c>
      <c r="CW111" s="335">
        <v>4.0498104655261064E-3</v>
      </c>
      <c r="CX111" s="335">
        <v>2.5030350838759993E-3</v>
      </c>
      <c r="CY111" s="335">
        <v>2.1151214403419519E-3</v>
      </c>
      <c r="CZ111" s="335">
        <v>1.7489979687569375E-3</v>
      </c>
      <c r="DA111" s="335">
        <v>1.340486996695321E-3</v>
      </c>
      <c r="DB111" s="335">
        <v>1.0553769116342638E-3</v>
      </c>
      <c r="DC111" s="335">
        <v>1.0132227560056145E-3</v>
      </c>
      <c r="DD111" s="335">
        <v>1.0003159541004489E-3</v>
      </c>
      <c r="DE111" s="335">
        <v>9.9860782000699166E-4</v>
      </c>
      <c r="DF111" s="335">
        <v>9.9860782000699166E-4</v>
      </c>
      <c r="DG111" s="335">
        <f>$I111*IF($G111="Pickup", SUMIFS(NewEmisData!E:E, NewEmisData!$A:$A, "Pickup", NewEmisData!$B:$B, $A111, NewEmisData!$C:$C, $H111, NewEmisData!$D:$D, DG$2), SUMIFS(NewEmisData!E:E, NewEmisData!$A:$A, "LDV", NewEmisData!$B:$B, $A111, NewEmisData!$C:$C, $H111, NewEmisData!$D:$D, DG$2))</f>
        <v>0</v>
      </c>
      <c r="DH111" s="335">
        <f>$I111*IF($G111="Pickup", SUMIFS(NewEmisData!F:F, NewEmisData!$A:$A, "Pickup", NewEmisData!$B:$B, $A111, NewEmisData!$C:$C, $H111, NewEmisData!$D:$D, DH$2), SUMIFS(NewEmisData!F:F, NewEmisData!$A:$A, "LDV", NewEmisData!$B:$B, $A111, NewEmisData!$C:$C, $H111, NewEmisData!$D:$D, DH$2))</f>
        <v>0</v>
      </c>
      <c r="DI111" s="335">
        <f>$I111*IF($G111="Pickup", SUMIFS(NewEmisData!G:G, NewEmisData!$A:$A, "Pickup", NewEmisData!$B:$B, $A111, NewEmisData!$C:$C, $H111, NewEmisData!$D:$D, DI$2), SUMIFS(NewEmisData!G:G, NewEmisData!$A:$A, "LDV", NewEmisData!$B:$B, $A111, NewEmisData!$C:$C, $H111, NewEmisData!$D:$D, DI$2))</f>
        <v>0</v>
      </c>
      <c r="DJ111" s="335">
        <f>$I111*IF($G111="Pickup", SUMIFS(NewEmisData!H:H, NewEmisData!$A:$A, "Pickup", NewEmisData!$B:$B, $A111, NewEmisData!$C:$C, $H111, NewEmisData!$D:$D, DJ$2), SUMIFS(NewEmisData!H:H, NewEmisData!$A:$A, "LDV", NewEmisData!$B:$B, $A111, NewEmisData!$C:$C, $H111, NewEmisData!$D:$D, DJ$2))</f>
        <v>0</v>
      </c>
      <c r="DK111" s="335">
        <f>$I111*IF($G111="Pickup", SUMIFS(NewEmisData!I:I, NewEmisData!$A:$A, "Pickup", NewEmisData!$B:$B, $A111, NewEmisData!$C:$C, $H111, NewEmisData!$D:$D, DK$2), SUMIFS(NewEmisData!I:I, NewEmisData!$A:$A, "LDV", NewEmisData!$B:$B, $A111, NewEmisData!$C:$C, $H111, NewEmisData!$D:$D, DK$2))</f>
        <v>0</v>
      </c>
      <c r="DL111" s="335">
        <f>$I111*IF($G111="Pickup", SUMIFS(NewEmisData!J:J, NewEmisData!$A:$A, "Pickup", NewEmisData!$B:$B, $A111, NewEmisData!$C:$C, $H111, NewEmisData!$D:$D, DL$2), SUMIFS(NewEmisData!J:J, NewEmisData!$A:$A, "LDV", NewEmisData!$B:$B, $A111, NewEmisData!$C:$C, $H111, NewEmisData!$D:$D, DL$2))</f>
        <v>0</v>
      </c>
      <c r="DM111" s="335">
        <f>$I111*IF($G111="Pickup", SUMIFS(NewEmisData!K:K, NewEmisData!$A:$A, "Pickup", NewEmisData!$B:$B, $A111, NewEmisData!$C:$C, $H111, NewEmisData!$D:$D, DM$2), SUMIFS(NewEmisData!K:K, NewEmisData!$A:$A, "LDV", NewEmisData!$B:$B, $A111, NewEmisData!$C:$C, $H111, NewEmisData!$D:$D, DM$2))</f>
        <v>0</v>
      </c>
      <c r="DN111" s="335">
        <f>$I111*IF($G111="Pickup", SUMIFS(NewEmisData!L:L, NewEmisData!$A:$A, "Pickup", NewEmisData!$B:$B, $A111, NewEmisData!$C:$C, $H111, NewEmisData!$D:$D, DN$2), SUMIFS(NewEmisData!L:L, NewEmisData!$A:$A, "LDV", NewEmisData!$B:$B, $A111, NewEmisData!$C:$C, $H111, NewEmisData!$D:$D, DN$2))</f>
        <v>0</v>
      </c>
      <c r="DO111" s="335">
        <f>$I111*IF($G111="Pickup", SUMIFS(NewEmisData!M:M, NewEmisData!$A:$A, "Pickup", NewEmisData!$B:$B, $A111, NewEmisData!$C:$C, $H111, NewEmisData!$D:$D, DO$2), SUMIFS(NewEmisData!M:M, NewEmisData!$A:$A, "LDV", NewEmisData!$B:$B, $A111, NewEmisData!$C:$C, $H111, NewEmisData!$D:$D, DO$2))</f>
        <v>0</v>
      </c>
      <c r="DP111" s="335">
        <v>2.023129771030282E-3</v>
      </c>
      <c r="DQ111" s="335">
        <f>$I111*IF($G111="Pickup", SUMIFS(NewEmisData!E:E, NewEmisData!$A:$A, "Pickup", NewEmisData!$B:$B, $A111, NewEmisData!$C:$C, $H111, NewEmisData!$D:$D, DQ$2), SUMIFS(NewEmisData!E:E, NewEmisData!$A:$A, "LDV", NewEmisData!$B:$B, $A111, NewEmisData!$C:$C, $H111, NewEmisData!$D:$D, DQ$2))</f>
        <v>1.28100272800791E-2</v>
      </c>
      <c r="DR111" s="335">
        <f>$I111*IF($G111="Pickup", SUMIFS(NewEmisData!F:F, NewEmisData!$A:$A, "Pickup", NewEmisData!$B:$B, $A111, NewEmisData!$C:$C, $H111, NewEmisData!$D:$D, DR$2), SUMIFS(NewEmisData!F:F, NewEmisData!$A:$A, "LDV", NewEmisData!$B:$B, $A111, NewEmisData!$C:$C, $H111, NewEmisData!$D:$D, DR$2))</f>
        <v>6.9424260700293398E-3</v>
      </c>
      <c r="DS111" s="335">
        <f>$I111*IF($G111="Pickup", SUMIFS(NewEmisData!G:G, NewEmisData!$A:$A, "Pickup", NewEmisData!$B:$B, $A111, NewEmisData!$C:$C, $H111, NewEmisData!$D:$D, DS$2), SUMIFS(NewEmisData!G:G, NewEmisData!$A:$A, "LDV", NewEmisData!$B:$B, $A111, NewEmisData!$C:$C, $H111, NewEmisData!$D:$D, DS$2))</f>
        <v>5.5718062948972597E-3</v>
      </c>
      <c r="DT111" s="335">
        <f>$I111*IF($G111="Pickup", SUMIFS(NewEmisData!H:H, NewEmisData!$A:$A, "Pickup", NewEmisData!$B:$B, $A111, NewEmisData!$C:$C, $H111, NewEmisData!$D:$D, DT$2), SUMIFS(NewEmisData!H:H, NewEmisData!$A:$A, "LDV", NewEmisData!$B:$B, $A111, NewEmisData!$C:$C, $H111, NewEmisData!$D:$D, DT$2))</f>
        <v>4.2603417623007303E-3</v>
      </c>
      <c r="DU111" s="335">
        <f>$I111*IF($G111="Pickup", SUMIFS(NewEmisData!I:I, NewEmisData!$A:$A, "Pickup", NewEmisData!$B:$B, $A111, NewEmisData!$C:$C, $H111, NewEmisData!$D:$D, DU$2), SUMIFS(NewEmisData!I:I, NewEmisData!$A:$A, "LDV", NewEmisData!$B:$B, $A111, NewEmisData!$C:$C, $H111, NewEmisData!$D:$D, DU$2))</f>
        <v>3.31959498333436E-3</v>
      </c>
      <c r="DV111" s="335">
        <f>$I111*IF($G111="Pickup", SUMIFS(NewEmisData!J:J, NewEmisData!$A:$A, "Pickup", NewEmisData!$B:$B, $A111, NewEmisData!$C:$C, $H111, NewEmisData!$D:$D, DV$2), SUMIFS(NewEmisData!J:J, NewEmisData!$A:$A, "LDV", NewEmisData!$B:$B, $A111, NewEmisData!$C:$C, $H111, NewEmisData!$D:$D, DV$2))</f>
        <v>2.8901416801040899E-3</v>
      </c>
      <c r="DW111" s="335">
        <f>$I111*IF($G111="Pickup", SUMIFS(NewEmisData!K:K, NewEmisData!$A:$A, "Pickup", NewEmisData!$B:$B, $A111, NewEmisData!$C:$C, $H111, NewEmisData!$D:$D, DW$2), SUMIFS(NewEmisData!K:K, NewEmisData!$A:$A, "LDV", NewEmisData!$B:$B, $A111, NewEmisData!$C:$C, $H111, NewEmisData!$D:$D, DW$2))</f>
        <v>2.6480526244027302E-3</v>
      </c>
      <c r="DX111" s="335">
        <f>$I111*IF($G111="Pickup", SUMIFS(NewEmisData!L:L, NewEmisData!$A:$A, "Pickup", NewEmisData!$B:$B, $A111, NewEmisData!$C:$C, $H111, NewEmisData!$D:$D, DX$2), SUMIFS(NewEmisData!L:L, NewEmisData!$A:$A, "LDV", NewEmisData!$B:$B, $A111, NewEmisData!$C:$C, $H111, NewEmisData!$D:$D, DX$2))</f>
        <v>2.5707167297103401E-3</v>
      </c>
      <c r="DY111" s="335">
        <f>$I111*IF($G111="Pickup", SUMIFS(NewEmisData!M:M, NewEmisData!$A:$A, "Pickup", NewEmisData!$B:$B, $A111, NewEmisData!$C:$C, $H111, NewEmisData!$D:$D, DY$2), SUMIFS(NewEmisData!M:M, NewEmisData!$A:$A, "LDV", NewEmisData!$B:$B, $A111, NewEmisData!$C:$C, $H111, NewEmisData!$D:$D, DY$2))</f>
        <v>2.5319062605993902E-3</v>
      </c>
      <c r="DZ111" s="335">
        <v>5.594489642908501E-3</v>
      </c>
      <c r="EA111" s="335">
        <f t="shared" si="118"/>
        <v>437.85746964693402</v>
      </c>
      <c r="EB111" s="335">
        <f t="shared" si="119"/>
        <v>424.609883045034</v>
      </c>
      <c r="EC111" s="335">
        <f t="shared" si="120"/>
        <v>389.26792072260798</v>
      </c>
      <c r="ED111" s="335">
        <f t="shared" si="121"/>
        <v>331.09003080375697</v>
      </c>
      <c r="EE111" s="335">
        <f t="shared" si="122"/>
        <v>286.46929869872997</v>
      </c>
      <c r="EF111" s="335">
        <f t="shared" si="123"/>
        <v>261.33080310252802</v>
      </c>
      <c r="EG111" s="335">
        <f t="shared" si="124"/>
        <v>250.12665030232699</v>
      </c>
      <c r="EH111" s="335">
        <f t="shared" si="125"/>
        <v>246.146486551527</v>
      </c>
      <c r="EI111" s="335">
        <f t="shared" si="126"/>
        <v>244.677818234341</v>
      </c>
      <c r="EJ111" s="335">
        <f t="shared" si="127"/>
        <v>0.27672218065037407</v>
      </c>
      <c r="EK111" s="335">
        <f t="shared" si="128"/>
        <v>0.78000130642291299</v>
      </c>
      <c r="EL111" s="335">
        <f t="shared" si="129"/>
        <v>0.323605278282381</v>
      </c>
      <c r="EM111" s="335">
        <f t="shared" si="130"/>
        <v>0.19152446532377701</v>
      </c>
      <c r="EN111" s="335">
        <f t="shared" si="131"/>
        <v>0.12537127832280801</v>
      </c>
      <c r="EO111" s="335">
        <f t="shared" si="132"/>
        <v>7.6671766649271E-2</v>
      </c>
      <c r="EP111" s="335">
        <f t="shared" si="133"/>
        <v>5.7019026656941203E-2</v>
      </c>
      <c r="EQ111" s="335">
        <f t="shared" si="134"/>
        <v>4.8823281713844202E-2</v>
      </c>
      <c r="ER111" s="335">
        <f t="shared" si="135"/>
        <v>4.6542407484685501E-2</v>
      </c>
      <c r="ES111" s="335">
        <f t="shared" si="136"/>
        <v>4.5415311435121702E-2</v>
      </c>
      <c r="ET111" s="335">
        <f t="shared" si="137"/>
        <v>6.1988464688476796E-2</v>
      </c>
      <c r="EU111" s="335">
        <f t="shared" si="138"/>
        <v>7.5764719154140002E-3</v>
      </c>
      <c r="EV111" s="335">
        <f t="shared" si="139"/>
        <v>7.3472400077695399E-3</v>
      </c>
      <c r="EW111" s="335">
        <f t="shared" si="140"/>
        <v>5.5842494055705696E-3</v>
      </c>
      <c r="EX111" s="335">
        <f t="shared" si="141"/>
        <v>4.7496587466809804E-3</v>
      </c>
      <c r="EY111" s="335">
        <f t="shared" si="142"/>
        <v>4.1095518958717504E-3</v>
      </c>
      <c r="EZ111" s="335">
        <f t="shared" si="143"/>
        <v>3.7489264773323799E-3</v>
      </c>
      <c r="FA111" s="335">
        <f t="shared" si="144"/>
        <v>3.5881959766524201E-3</v>
      </c>
      <c r="FB111" s="335">
        <f t="shared" si="145"/>
        <v>3.5311006464952199E-3</v>
      </c>
      <c r="FC111" s="335">
        <f t="shared" si="146"/>
        <v>3.5100309709840301E-3</v>
      </c>
      <c r="FD111" s="335">
        <f t="shared" si="147"/>
        <v>1.7442083422488778E-3</v>
      </c>
      <c r="FE111" s="335">
        <f t="shared" si="148"/>
        <v>6.7831755328566196E-2</v>
      </c>
      <c r="FF111" s="335">
        <f t="shared" si="149"/>
        <v>6.3250667156757298E-2</v>
      </c>
      <c r="FG111" s="335">
        <f t="shared" si="150"/>
        <v>6.2628417187727006E-2</v>
      </c>
      <c r="FH111" s="335">
        <f t="shared" si="151"/>
        <v>6.1216981125607202E-2</v>
      </c>
      <c r="FI111" s="335">
        <f t="shared" si="152"/>
        <v>5.9842025439809501E-2</v>
      </c>
      <c r="FJ111" s="335">
        <f t="shared" si="153"/>
        <v>5.8761885691048198E-2</v>
      </c>
      <c r="FK111" s="335">
        <f t="shared" si="154"/>
        <v>5.8072078083983E-2</v>
      </c>
      <c r="FL111" s="335">
        <f t="shared" si="155"/>
        <v>5.7726484266030297E-2</v>
      </c>
      <c r="FM111" s="335">
        <f t="shared" si="156"/>
        <v>5.7530226905323702E-2</v>
      </c>
      <c r="FN111" s="335">
        <f t="shared" si="157"/>
        <v>4.7629366333098749E-2</v>
      </c>
      <c r="FO111" s="335">
        <f t="shared" si="158"/>
        <v>1.8324822567621701E-2</v>
      </c>
      <c r="FP111" s="335">
        <f t="shared" si="159"/>
        <v>1.4272294035055699E-2</v>
      </c>
      <c r="FQ111" s="335">
        <f t="shared" si="160"/>
        <v>1.3165752481838801E-2</v>
      </c>
      <c r="FR111" s="335">
        <f t="shared" si="161"/>
        <v>1.1917194849656599E-2</v>
      </c>
      <c r="FS111" s="335">
        <f t="shared" si="162"/>
        <v>1.0700861948252101E-2</v>
      </c>
      <c r="FT111" s="335">
        <f t="shared" si="163"/>
        <v>9.7453521893521699E-3</v>
      </c>
      <c r="FU111" s="335">
        <f t="shared" si="164"/>
        <v>9.1351470976244707E-3</v>
      </c>
      <c r="FV111" s="335">
        <f t="shared" si="165"/>
        <v>8.8293874131557606E-3</v>
      </c>
      <c r="FW111" s="335">
        <f t="shared" si="166"/>
        <v>8.6558174466142106E-3</v>
      </c>
      <c r="FX111" s="335">
        <f t="shared" si="167"/>
        <v>9.4789149915835945E-3</v>
      </c>
    </row>
    <row r="112" spans="1:180" x14ac:dyDescent="0.2">
      <c r="A112" s="305" t="str">
        <f>_xlfn.CONCAT(IF(LEFT(TRIM(A111),1)="*", "*R", "R"), 1+RIGHT(TRIM(A111),1))</f>
        <v>R4</v>
      </c>
      <c r="B112" s="305" t="str">
        <f t="shared" si="204"/>
        <v>TLSSGSLC11</v>
      </c>
      <c r="C112" s="305" t="str">
        <f t="shared" si="205"/>
        <v>TL.GSL.SS.CONV.2011</v>
      </c>
      <c r="D112" s="301" t="str">
        <f t="shared" si="206"/>
        <v>bn-vmt, bn-vmt/a</v>
      </c>
      <c r="E112" s="301" t="str">
        <f t="shared" si="207"/>
        <v>TLGSL</v>
      </c>
      <c r="F112" s="301" t="str">
        <f t="shared" si="208"/>
        <v>TL</v>
      </c>
      <c r="G112" s="315" t="s">
        <v>821</v>
      </c>
      <c r="H112" s="315" t="s">
        <v>814</v>
      </c>
      <c r="I112" s="315">
        <v>1</v>
      </c>
      <c r="J112" s="315" t="str">
        <f t="shared" si="168"/>
        <v>Small SUV-GSL</v>
      </c>
      <c r="K112" s="335">
        <f>$I112*IF($G112="Pickup", SUMIFS(NewEmisData!E:E, NewEmisData!$A:$A, "Pickup", NewEmisData!$B:$B, $A112, NewEmisData!$C:$C, $H112, NewEmisData!$D:$D, K$2), SUMIFS(NewEmisData!E:E, NewEmisData!$A:$A, "LDV", NewEmisData!$B:$B, $A112, NewEmisData!$C:$C, $H112, NewEmisData!$D:$D, K$2))</f>
        <v>605.35194063093002</v>
      </c>
      <c r="L112" s="335">
        <f>$I112*IF($G112="Pickup", SUMIFS(NewEmisData!F:F, NewEmisData!$A:$A, "Pickup", NewEmisData!$B:$B, $A112, NewEmisData!$C:$C, $H112, NewEmisData!$D:$D, L$2), SUMIFS(NewEmisData!F:F, NewEmisData!$A:$A, "LDV", NewEmisData!$B:$B, $A112, NewEmisData!$C:$C, $H112, NewEmisData!$D:$D, L$2))</f>
        <v>575.43677827742204</v>
      </c>
      <c r="M112" s="335">
        <f>$I112*IF($G112="Pickup", SUMIFS(NewEmisData!G:G, NewEmisData!$A:$A, "Pickup", NewEmisData!$B:$B, $A112, NewEmisData!$C:$C, $H112, NewEmisData!$D:$D, M$2), SUMIFS(NewEmisData!G:G, NewEmisData!$A:$A, "LDV", NewEmisData!$B:$B, $A112, NewEmisData!$C:$C, $H112, NewEmisData!$D:$D, M$2))</f>
        <v>447.50306541281799</v>
      </c>
      <c r="N112" s="335">
        <f>$I112*IF($G112="Pickup", SUMIFS(NewEmisData!H:H, NewEmisData!$A:$A, "Pickup", NewEmisData!$B:$B, $A112, NewEmisData!$C:$C, $H112, NewEmisData!$D:$D, N$2), SUMIFS(NewEmisData!H:H, NewEmisData!$A:$A, "LDV", NewEmisData!$B:$B, $A112, NewEmisData!$C:$C, $H112, NewEmisData!$D:$D, N$2))</f>
        <v>380.32748601406797</v>
      </c>
      <c r="O112" s="335">
        <f>$I112*IF($G112="Pickup", SUMIFS(NewEmisData!I:I, NewEmisData!$A:$A, "Pickup", NewEmisData!$B:$B, $A112, NewEmisData!$C:$C, $H112, NewEmisData!$D:$D, O$2), SUMIFS(NewEmisData!I:I, NewEmisData!$A:$A, "LDV", NewEmisData!$B:$B, $A112, NewEmisData!$C:$C, $H112, NewEmisData!$D:$D, O$2))</f>
        <v>328.8508655947</v>
      </c>
      <c r="P112" s="335">
        <f>$I112*IF($G112="Pickup", SUMIFS(NewEmisData!J:J, NewEmisData!$A:$A, "Pickup", NewEmisData!$B:$B, $A112, NewEmisData!$C:$C, $H112, NewEmisData!$D:$D, P$2), SUMIFS(NewEmisData!J:J, NewEmisData!$A:$A, "LDV", NewEmisData!$B:$B, $A112, NewEmisData!$C:$C, $H112, NewEmisData!$D:$D, P$2))</f>
        <v>299.87343037562698</v>
      </c>
      <c r="Q112" s="335">
        <f>$I112*IF($G112="Pickup", SUMIFS(NewEmisData!K:K, NewEmisData!$A:$A, "Pickup", NewEmisData!$B:$B, $A112, NewEmisData!$C:$C, $H112, NewEmisData!$D:$D, Q$2), SUMIFS(NewEmisData!K:K, NewEmisData!$A:$A, "LDV", NewEmisData!$B:$B, $A112, NewEmisData!$C:$C, $H112, NewEmisData!$D:$D, Q$2))</f>
        <v>286.96645721008798</v>
      </c>
      <c r="R112" s="335">
        <f>$I112*IF($G112="Pickup", SUMIFS(NewEmisData!L:L, NewEmisData!$A:$A, "Pickup", NewEmisData!$B:$B, $A112, NewEmisData!$C:$C, $H112, NewEmisData!$D:$D, R$2), SUMIFS(NewEmisData!L:L, NewEmisData!$A:$A, "LDV", NewEmisData!$B:$B, $A112, NewEmisData!$C:$C, $H112, NewEmisData!$D:$D, R$2))</f>
        <v>282.38592098475101</v>
      </c>
      <c r="S112" s="335">
        <f>$I112*IF($G112="Pickup", SUMIFS(NewEmisData!M:M, NewEmisData!$A:$A, "Pickup", NewEmisData!$B:$B, $A112, NewEmisData!$C:$C, $H112, NewEmisData!$D:$D, S$2), SUMIFS(NewEmisData!M:M, NewEmisData!$A:$A, "LDV", NewEmisData!$B:$B, $A112, NewEmisData!$C:$C, $H112, NewEmisData!$D:$D, S$2))</f>
        <v>280.69816184937503</v>
      </c>
      <c r="T112" s="335">
        <v>0.27672218065037407</v>
      </c>
      <c r="U112" s="335">
        <f>$I112*IF($G112="Pickup", SUMIFS(NewEmisData!E:E, NewEmisData!$A:$A, "Pickup", NewEmisData!$B:$B, $A112, NewEmisData!$C:$C, $H112, NewEmisData!$D:$D, U$2), SUMIFS(NewEmisData!E:E, NewEmisData!$A:$A, "LDV", NewEmisData!$B:$B, $A112, NewEmisData!$C:$C, $H112, NewEmisData!$D:$D, U$2))</f>
        <v>0.73999493628111201</v>
      </c>
      <c r="V112" s="335">
        <f>$I112*IF($G112="Pickup", SUMIFS(NewEmisData!F:F, NewEmisData!$A:$A, "Pickup", NewEmisData!$B:$B, $A112, NewEmisData!$C:$C, $H112, NewEmisData!$D:$D, V$2), SUMIFS(NewEmisData!F:F, NewEmisData!$A:$A, "LDV", NewEmisData!$B:$B, $A112, NewEmisData!$C:$C, $H112, NewEmisData!$D:$D, V$2))</f>
        <v>0.35335240075773999</v>
      </c>
      <c r="W112" s="335">
        <f>$I112*IF($G112="Pickup", SUMIFS(NewEmisData!G:G, NewEmisData!$A:$A, "Pickup", NewEmisData!$B:$B, $A112, NewEmisData!$C:$C, $H112, NewEmisData!$D:$D, W$2), SUMIFS(NewEmisData!G:G, NewEmisData!$A:$A, "LDV", NewEmisData!$B:$B, $A112, NewEmisData!$C:$C, $H112, NewEmisData!$D:$D, W$2))</f>
        <v>0.18897755292818599</v>
      </c>
      <c r="X112" s="335">
        <f>$I112*IF($G112="Pickup", SUMIFS(NewEmisData!H:H, NewEmisData!$A:$A, "Pickup", NewEmisData!$B:$B, $A112, NewEmisData!$C:$C, $H112, NewEmisData!$D:$D, X$2), SUMIFS(NewEmisData!H:H, NewEmisData!$A:$A, "LDV", NewEmisData!$B:$B, $A112, NewEmisData!$C:$C, $H112, NewEmisData!$D:$D, X$2))</f>
        <v>0.12218817840455801</v>
      </c>
      <c r="Y112" s="335">
        <f>$I112*IF($G112="Pickup", SUMIFS(NewEmisData!I:I, NewEmisData!$A:$A, "Pickup", NewEmisData!$B:$B, $A112, NewEmisData!$C:$C, $H112, NewEmisData!$D:$D, Y$2), SUMIFS(NewEmisData!I:I, NewEmisData!$A:$A, "LDV", NewEmisData!$B:$B, $A112, NewEmisData!$C:$C, $H112, NewEmisData!$D:$D, Y$2))</f>
        <v>7.3060825114572805E-2</v>
      </c>
      <c r="Z112" s="335">
        <f>$I112*IF($G112="Pickup", SUMIFS(NewEmisData!J:J, NewEmisData!$A:$A, "Pickup", NewEmisData!$B:$B, $A112, NewEmisData!$C:$C, $H112, NewEmisData!$D:$D, Z$2), SUMIFS(NewEmisData!J:J, NewEmisData!$A:$A, "LDV", NewEmisData!$B:$B, $A112, NewEmisData!$C:$C, $H112, NewEmisData!$D:$D, Z$2))</f>
        <v>5.3764321341730301E-2</v>
      </c>
      <c r="AA112" s="335">
        <f>$I112*IF($G112="Pickup", SUMIFS(NewEmisData!K:K, NewEmisData!$A:$A, "Pickup", NewEmisData!$B:$B, $A112, NewEmisData!$C:$C, $H112, NewEmisData!$D:$D, AA$2), SUMIFS(NewEmisData!K:K, NewEmisData!$A:$A, "LDV", NewEmisData!$B:$B, $A112, NewEmisData!$C:$C, $H112, NewEmisData!$D:$D, AA$2))</f>
        <v>4.5765873698397498E-2</v>
      </c>
      <c r="AB112" s="335">
        <f>$I112*IF($G112="Pickup", SUMIFS(NewEmisData!L:L, NewEmisData!$A:$A, "Pickup", NewEmisData!$B:$B, $A112, NewEmisData!$C:$C, $H112, NewEmisData!$D:$D, AB$2), SUMIFS(NewEmisData!L:L, NewEmisData!$A:$A, "LDV", NewEmisData!$B:$B, $A112, NewEmisData!$C:$C, $H112, NewEmisData!$D:$D, AB$2))</f>
        <v>4.3548109073897001E-2</v>
      </c>
      <c r="AC112" s="335">
        <f>$I112*IF($G112="Pickup", SUMIFS(NewEmisData!M:M, NewEmisData!$A:$A, "Pickup", NewEmisData!$B:$B, $A112, NewEmisData!$C:$C, $H112, NewEmisData!$D:$D, AC$2), SUMIFS(NewEmisData!M:M, NewEmisData!$A:$A, "LDV", NewEmisData!$B:$B, $A112, NewEmisData!$C:$C, $H112, NewEmisData!$D:$D, AC$2))</f>
        <v>4.24609775043936E-2</v>
      </c>
      <c r="AD112" s="335">
        <v>6.1988464688476796E-2</v>
      </c>
      <c r="AE112" s="335">
        <f>$I112*IF($G112="Pickup", SUMIFS(NewEmisData!E:E, NewEmisData!$A:$A, "Pickup", NewEmisData!$B:$B, $A112, NewEmisData!$C:$C, $H112, NewEmisData!$D:$D, AE$2), SUMIFS(NewEmisData!E:E, NewEmisData!$A:$A, "LDV", NewEmisData!$B:$B, $A112, NewEmisData!$C:$C, $H112, NewEmisData!$D:$D, AE$2))</f>
        <v>1.04747160569124E-2</v>
      </c>
      <c r="AF112" s="335">
        <f>$I112*IF($G112="Pickup", SUMIFS(NewEmisData!F:F, NewEmisData!$A:$A, "Pickup", NewEmisData!$B:$B, $A112, NewEmisData!$C:$C, $H112, NewEmisData!$D:$D, AF$2), SUMIFS(NewEmisData!F:F, NewEmisData!$A:$A, "LDV", NewEmisData!$B:$B, $A112, NewEmisData!$C:$C, $H112, NewEmisData!$D:$D, AF$2))</f>
        <v>9.9570764799691708E-3</v>
      </c>
      <c r="AG112" s="335">
        <f>$I112*IF($G112="Pickup", SUMIFS(NewEmisData!G:G, NewEmisData!$A:$A, "Pickup", NewEmisData!$B:$B, $A112, NewEmisData!$C:$C, $H112, NewEmisData!$D:$D, AG$2), SUMIFS(NewEmisData!G:G, NewEmisData!$A:$A, "LDV", NewEmisData!$B:$B, $A112, NewEmisData!$C:$C, $H112, NewEmisData!$D:$D, AG$2))</f>
        <v>6.4196648888919499E-3</v>
      </c>
      <c r="AH112" s="335">
        <f>$I112*IF($G112="Pickup", SUMIFS(NewEmisData!H:H, NewEmisData!$A:$A, "Pickup", NewEmisData!$B:$B, $A112, NewEmisData!$C:$C, $H112, NewEmisData!$D:$D, AH$2), SUMIFS(NewEmisData!H:H, NewEmisData!$A:$A, "LDV", NewEmisData!$B:$B, $A112, NewEmisData!$C:$C, $H112, NewEmisData!$D:$D, AH$2))</f>
        <v>5.45599526494426E-3</v>
      </c>
      <c r="AI112" s="335">
        <f>$I112*IF($G112="Pickup", SUMIFS(NewEmisData!I:I, NewEmisData!$A:$A, "Pickup", NewEmisData!$B:$B, $A112, NewEmisData!$C:$C, $H112, NewEmisData!$D:$D, AI$2), SUMIFS(NewEmisData!I:I, NewEmisData!$A:$A, "LDV", NewEmisData!$B:$B, $A112, NewEmisData!$C:$C, $H112, NewEmisData!$D:$D, AI$2))</f>
        <v>4.7175365225731996E-3</v>
      </c>
      <c r="AJ112" s="335">
        <f>$I112*IF($G112="Pickup", SUMIFS(NewEmisData!J:J, NewEmisData!$A:$A, "Pickup", NewEmisData!$B:$B, $A112, NewEmisData!$C:$C, $H112, NewEmisData!$D:$D, AJ$2), SUMIFS(NewEmisData!J:J, NewEmisData!$A:$A, "LDV", NewEmisData!$B:$B, $A112, NewEmisData!$C:$C, $H112, NewEmisData!$D:$D, AJ$2))</f>
        <v>4.3018391726363297E-3</v>
      </c>
      <c r="AK112" s="335">
        <f>$I112*IF($G112="Pickup", SUMIFS(NewEmisData!K:K, NewEmisData!$A:$A, "Pickup", NewEmisData!$B:$B, $A112, NewEmisData!$C:$C, $H112, NewEmisData!$D:$D, AK$2), SUMIFS(NewEmisData!K:K, NewEmisData!$A:$A, "LDV", NewEmisData!$B:$B, $A112, NewEmisData!$C:$C, $H112, NewEmisData!$D:$D, AK$2))</f>
        <v>4.1166816404986702E-3</v>
      </c>
      <c r="AL112" s="335">
        <f>$I112*IF($G112="Pickup", SUMIFS(NewEmisData!L:L, NewEmisData!$A:$A, "Pickup", NewEmisData!$B:$B, $A112, NewEmisData!$C:$C, $H112, NewEmisData!$D:$D, AL$2), SUMIFS(NewEmisData!L:L, NewEmisData!$A:$A, "LDV", NewEmisData!$B:$B, $A112, NewEmisData!$C:$C, $H112, NewEmisData!$D:$D, AL$2))</f>
        <v>4.0509726462172697E-3</v>
      </c>
      <c r="AM112" s="335">
        <f>$I112*IF($G112="Pickup", SUMIFS(NewEmisData!M:M, NewEmisData!$A:$A, "Pickup", NewEmisData!$B:$B, $A112, NewEmisData!$C:$C, $H112, NewEmisData!$D:$D, AM$2), SUMIFS(NewEmisData!M:M, NewEmisData!$A:$A, "LDV", NewEmisData!$B:$B, $A112, NewEmisData!$C:$C, $H112, NewEmisData!$D:$D, AM$2))</f>
        <v>4.0267596573162799E-3</v>
      </c>
      <c r="AN112" s="335">
        <v>1.7442083422488778E-3</v>
      </c>
      <c r="AO112" s="335">
        <f>$I112*IF($G112="Pickup", SUMIFS(NewEmisData!E:E, NewEmisData!$A:$A, "Pickup", NewEmisData!$B:$B, $A112, NewEmisData!$C:$C, $H112, NewEmisData!$D:$D, AO$2), SUMIFS(NewEmisData!E:E, NewEmisData!$A:$A, "LDV", NewEmisData!$B:$B, $A112, NewEmisData!$C:$C, $H112, NewEmisData!$D:$D, AO$2))</f>
        <v>0.112529836649977</v>
      </c>
      <c r="AP112" s="335">
        <f>$I112*IF($G112="Pickup", SUMIFS(NewEmisData!F:F, NewEmisData!$A:$A, "Pickup", NewEmisData!$B:$B, $A112, NewEmisData!$C:$C, $H112, NewEmisData!$D:$D, AP$2), SUMIFS(NewEmisData!F:F, NewEmisData!$A:$A, "LDV", NewEmisData!$B:$B, $A112, NewEmisData!$C:$C, $H112, NewEmisData!$D:$D, AP$2))</f>
        <v>0.103764807432247</v>
      </c>
      <c r="AQ112" s="335">
        <f>$I112*IF($G112="Pickup", SUMIFS(NewEmisData!G:G, NewEmisData!$A:$A, "Pickup", NewEmisData!$B:$B, $A112, NewEmisData!$C:$C, $H112, NewEmisData!$D:$D, AQ$2), SUMIFS(NewEmisData!G:G, NewEmisData!$A:$A, "LDV", NewEmisData!$B:$B, $A112, NewEmisData!$C:$C, $H112, NewEmisData!$D:$D, AQ$2))</f>
        <v>8.1904009889209095E-2</v>
      </c>
      <c r="AR112" s="335">
        <f>$I112*IF($G112="Pickup", SUMIFS(NewEmisData!H:H, NewEmisData!$A:$A, "Pickup", NewEmisData!$B:$B, $A112, NewEmisData!$C:$C, $H112, NewEmisData!$D:$D, AR$2), SUMIFS(NewEmisData!H:H, NewEmisData!$A:$A, "LDV", NewEmisData!$B:$B, $A112, NewEmisData!$C:$C, $H112, NewEmisData!$D:$D, AR$2))</f>
        <v>8.0372811122020202E-2</v>
      </c>
      <c r="AS112" s="335">
        <f>$I112*IF($G112="Pickup", SUMIFS(NewEmisData!I:I, NewEmisData!$A:$A, "Pickup", NewEmisData!$B:$B, $A112, NewEmisData!$C:$C, $H112, NewEmisData!$D:$D, AS$2), SUMIFS(NewEmisData!I:I, NewEmisData!$A:$A, "LDV", NewEmisData!$B:$B, $A112, NewEmisData!$C:$C, $H112, NewEmisData!$D:$D, AS$2))</f>
        <v>7.8826850839141593E-2</v>
      </c>
      <c r="AT112" s="335">
        <f>$I112*IF($G112="Pickup", SUMIFS(NewEmisData!J:J, NewEmisData!$A:$A, "Pickup", NewEmisData!$B:$B, $A112, NewEmisData!$C:$C, $H112, NewEmisData!$D:$D, AT$2), SUMIFS(NewEmisData!J:J, NewEmisData!$A:$A, "LDV", NewEmisData!$B:$B, $A112, NewEmisData!$C:$C, $H112, NewEmisData!$D:$D, AT$2))</f>
        <v>7.7629471627150906E-2</v>
      </c>
      <c r="AU112" s="335">
        <f>$I112*IF($G112="Pickup", SUMIFS(NewEmisData!K:K, NewEmisData!$A:$A, "Pickup", NewEmisData!$B:$B, $A112, NewEmisData!$C:$C, $H112, NewEmisData!$D:$D, AU$2), SUMIFS(NewEmisData!K:K, NewEmisData!$A:$A, "LDV", NewEmisData!$B:$B, $A112, NewEmisData!$C:$C, $H112, NewEmisData!$D:$D, AU$2))</f>
        <v>7.6869255276324197E-2</v>
      </c>
      <c r="AV112" s="335">
        <f>$I112*IF($G112="Pickup", SUMIFS(NewEmisData!L:L, NewEmisData!$A:$A, "Pickup", NewEmisData!$B:$B, $A112, NewEmisData!$C:$C, $H112, NewEmisData!$D:$D, AV$2), SUMIFS(NewEmisData!L:L, NewEmisData!$A:$A, "LDV", NewEmisData!$B:$B, $A112, NewEmisData!$C:$C, $H112, NewEmisData!$D:$D, AV$2))</f>
        <v>7.6489801218608905E-2</v>
      </c>
      <c r="AW112" s="335">
        <f>$I112*IF($G112="Pickup", SUMIFS(NewEmisData!M:M, NewEmisData!$A:$A, "Pickup", NewEmisData!$B:$B, $A112, NewEmisData!$C:$C, $H112, NewEmisData!$D:$D, AW$2), SUMIFS(NewEmisData!M:M, NewEmisData!$A:$A, "LDV", NewEmisData!$B:$B, $A112, NewEmisData!$C:$C, $H112, NewEmisData!$D:$D, AW$2))</f>
        <v>7.6275890012832595E-2</v>
      </c>
      <c r="AX112" s="335">
        <v>4.7629366333098749E-2</v>
      </c>
      <c r="AY112" s="335">
        <f>$I112*IF($G112="Pickup", SUMIFS(NewEmisData!E:E, NewEmisData!$A:$A, "Pickup", NewEmisData!$B:$B, $A112, NewEmisData!$C:$C, $H112, NewEmisData!$D:$D, AY$2), SUMIFS(NewEmisData!E:E, NewEmisData!$A:$A, "LDV", NewEmisData!$B:$B, $A112, NewEmisData!$C:$C, $H112, NewEmisData!$D:$D, AY$2))</f>
        <v>2.93140110896879E-2</v>
      </c>
      <c r="AZ112" s="335">
        <f>$I112*IF($G112="Pickup", SUMIFS(NewEmisData!F:F, NewEmisData!$A:$A, "Pickup", NewEmisData!$B:$B, $A112, NewEmisData!$C:$C, $H112, NewEmisData!$D:$D, AZ$2), SUMIFS(NewEmisData!F:F, NewEmisData!$A:$A, "LDV", NewEmisData!$B:$B, $A112, NewEmisData!$C:$C, $H112, NewEmisData!$D:$D, AZ$2))</f>
        <v>2.15603319614842E-2</v>
      </c>
      <c r="BA112" s="335">
        <f>$I112*IF($G112="Pickup", SUMIFS(NewEmisData!G:G, NewEmisData!$A:$A, "Pickup", NewEmisData!$B:$B, $A112, NewEmisData!$C:$C, $H112, NewEmisData!$D:$D, BA$2), SUMIFS(NewEmisData!G:G, NewEmisData!$A:$A, "LDV", NewEmisData!$B:$B, $A112, NewEmisData!$C:$C, $H112, NewEmisData!$D:$D, BA$2))</f>
        <v>1.61359542510712E-2</v>
      </c>
      <c r="BB112" s="335">
        <f>$I112*IF($G112="Pickup", SUMIFS(NewEmisData!H:H, NewEmisData!$A:$A, "Pickup", NewEmisData!$B:$B, $A112, NewEmisData!$C:$C, $H112, NewEmisData!$D:$D, BB$2), SUMIFS(NewEmisData!H:H, NewEmisData!$A:$A, "LDV", NewEmisData!$B:$B, $A112, NewEmisData!$C:$C, $H112, NewEmisData!$D:$D, BB$2))</f>
        <v>1.4781439172223E-2</v>
      </c>
      <c r="BC112" s="335">
        <f>$I112*IF($G112="Pickup", SUMIFS(NewEmisData!I:I, NewEmisData!$A:$A, "Pickup", NewEmisData!$B:$B, $A112, NewEmisData!$C:$C, $H112, NewEmisData!$D:$D, BC$2), SUMIFS(NewEmisData!I:I, NewEmisData!$A:$A, "LDV", NewEmisData!$B:$B, $A112, NewEmisData!$C:$C, $H112, NewEmisData!$D:$D, BC$2))</f>
        <v>1.3413837806436801E-2</v>
      </c>
      <c r="BD112" s="335">
        <f>$I112*IF($G112="Pickup", SUMIFS(NewEmisData!J:J, NewEmisData!$A:$A, "Pickup", NewEmisData!$B:$B, $A112, NewEmisData!$C:$C, $H112, NewEmisData!$D:$D, BD$2), SUMIFS(NewEmisData!J:J, NewEmisData!$A:$A, "LDV", NewEmisData!$B:$B, $A112, NewEmisData!$C:$C, $H112, NewEmisData!$D:$D, BD$2))</f>
        <v>1.2354573478352299E-2</v>
      </c>
      <c r="BE112" s="335">
        <f>$I112*IF($G112="Pickup", SUMIFS(NewEmisData!K:K, NewEmisData!$A:$A, "Pickup", NewEmisData!$B:$B, $A112, NewEmisData!$C:$C, $H112, NewEmisData!$D:$D, BE$2), SUMIFS(NewEmisData!K:K, NewEmisData!$A:$A, "LDV", NewEmisData!$B:$B, $A112, NewEmisData!$C:$C, $H112, NewEmisData!$D:$D, BE$2))</f>
        <v>1.16820653404197E-2</v>
      </c>
      <c r="BF112" s="335">
        <f>$I112*IF($G112="Pickup", SUMIFS(NewEmisData!L:L, NewEmisData!$A:$A, "Pickup", NewEmisData!$B:$B, $A112, NewEmisData!$C:$C, $H112, NewEmisData!$D:$D, BF$2), SUMIFS(NewEmisData!L:L, NewEmisData!$A:$A, "LDV", NewEmisData!$B:$B, $A112, NewEmisData!$C:$C, $H112, NewEmisData!$D:$D, BF$2))</f>
        <v>1.13463459698093E-2</v>
      </c>
      <c r="BG112" s="335">
        <f>$I112*IF($G112="Pickup", SUMIFS(NewEmisData!M:M, NewEmisData!$A:$A, "Pickup", NewEmisData!$B:$B, $A112, NewEmisData!$C:$C, $H112, NewEmisData!$D:$D, BG$2), SUMIFS(NewEmisData!M:M, NewEmisData!$A:$A, "LDV", NewEmisData!$B:$B, $A112, NewEmisData!$C:$C, $H112, NewEmisData!$D:$D, BG$2))</f>
        <v>1.1157149268450401E-2</v>
      </c>
      <c r="BH112" s="335">
        <v>9.4789149915835945E-3</v>
      </c>
      <c r="BI112" s="335">
        <f>$I112*IF($G112="Pickup", SUMIFS(NewEmisData!E:E, NewEmisData!$A:$A, "Pickup", NewEmisData!$B:$B, $A112, NewEmisData!$C:$C, $H112, NewEmisData!$D:$D, BI$2), SUMIFS(NewEmisData!E:E, NewEmisData!$A:$A, "LDV", NewEmisData!$B:$B, $A112, NewEmisData!$C:$C, $H112, NewEmisData!$D:$D, BI$2))</f>
        <v>7.7707306410078001</v>
      </c>
      <c r="BJ112" s="335">
        <f>$I112*IF($G112="Pickup", SUMIFS(NewEmisData!F:F, NewEmisData!$A:$A, "Pickup", NewEmisData!$B:$B, $A112, NewEmisData!$C:$C, $H112, NewEmisData!$D:$D, BJ$2), SUMIFS(NewEmisData!F:F, NewEmisData!$A:$A, "LDV", NewEmisData!$B:$B, $A112, NewEmisData!$C:$C, $H112, NewEmisData!$D:$D, BJ$2))</f>
        <v>4.4247869376442202</v>
      </c>
      <c r="BK112" s="335">
        <f>$I112*IF($G112="Pickup", SUMIFS(NewEmisData!G:G, NewEmisData!$A:$A, "Pickup", NewEmisData!$B:$B, $A112, NewEmisData!$C:$C, $H112, NewEmisData!$D:$D, BK$2), SUMIFS(NewEmisData!G:G, NewEmisData!$A:$A, "LDV", NewEmisData!$B:$B, $A112, NewEmisData!$C:$C, $H112, NewEmisData!$D:$D, BK$2))</f>
        <v>2.6540717659073501</v>
      </c>
      <c r="BL112" s="335">
        <f>$I112*IF($G112="Pickup", SUMIFS(NewEmisData!H:H, NewEmisData!$A:$A, "Pickup", NewEmisData!$B:$B, $A112, NewEmisData!$C:$C, $H112, NewEmisData!$D:$D, BL$2), SUMIFS(NewEmisData!H:H, NewEmisData!$A:$A, "LDV", NewEmisData!$B:$B, $A112, NewEmisData!$C:$C, $H112, NewEmisData!$D:$D, BL$2))</f>
        <v>2.0604732381170998</v>
      </c>
      <c r="BM112" s="335">
        <f>$I112*IF($G112="Pickup", SUMIFS(NewEmisData!I:I, NewEmisData!$A:$A, "Pickup", NewEmisData!$B:$B, $A112, NewEmisData!$C:$C, $H112, NewEmisData!$D:$D, BM$2), SUMIFS(NewEmisData!I:I, NewEmisData!$A:$A, "LDV", NewEmisData!$B:$B, $A112, NewEmisData!$C:$C, $H112, NewEmisData!$D:$D, BM$2))</f>
        <v>1.4768702583128299</v>
      </c>
      <c r="BN112" s="335">
        <f>$I112*IF($G112="Pickup", SUMIFS(NewEmisData!J:J, NewEmisData!$A:$A, "Pickup", NewEmisData!$B:$B, $A112, NewEmisData!$C:$C, $H112, NewEmisData!$D:$D, BN$2), SUMIFS(NewEmisData!J:J, NewEmisData!$A:$A, "LDV", NewEmisData!$B:$B, $A112, NewEmisData!$C:$C, $H112, NewEmisData!$D:$D, BN$2))</f>
        <v>1.1597745551704699</v>
      </c>
      <c r="BO112" s="335">
        <f>$I112*IF($G112="Pickup", SUMIFS(NewEmisData!K:K, NewEmisData!$A:$A, "Pickup", NewEmisData!$B:$B, $A112, NewEmisData!$C:$C, $H112, NewEmisData!$D:$D, BO$2), SUMIFS(NewEmisData!K:K, NewEmisData!$A:$A, "LDV", NewEmisData!$B:$B, $A112, NewEmisData!$C:$C, $H112, NewEmisData!$D:$D, BO$2))</f>
        <v>1.01795642585422</v>
      </c>
      <c r="BP112" s="335">
        <f>$I112*IF($G112="Pickup", SUMIFS(NewEmisData!L:L, NewEmisData!$A:$A, "Pickup", NewEmisData!$B:$B, $A112, NewEmisData!$C:$C, $H112, NewEmisData!$D:$D, BP$2), SUMIFS(NewEmisData!L:L, NewEmisData!$A:$A, "LDV", NewEmisData!$B:$B, $A112, NewEmisData!$C:$C, $H112, NewEmisData!$D:$D, BP$2))</f>
        <v>0.97243111781319103</v>
      </c>
      <c r="BQ112" s="335">
        <f>$I112*IF($G112="Pickup", SUMIFS(NewEmisData!M:M, NewEmisData!$A:$A, "Pickup", NewEmisData!$B:$B, $A112, NewEmisData!$C:$C, $H112, NewEmisData!$D:$D, BQ$2), SUMIFS(NewEmisData!M:M, NewEmisData!$A:$A, "LDV", NewEmisData!$B:$B, $A112, NewEmisData!$C:$C, $H112, NewEmisData!$D:$D, BQ$2))</f>
        <v>0.94396289100680397</v>
      </c>
      <c r="BR112" s="335">
        <v>1.6588293829830492</v>
      </c>
      <c r="BS112" s="335">
        <f>$I112*IF($G112="Pickup", SUMIFS(NewEmisData!E:E, NewEmisData!$A:$A, "Pickup", NewEmisData!$B:$B, $A112, NewEmisData!$C:$C, $H112, NewEmisData!$D:$D, BS$2), SUMIFS(NewEmisData!E:E, NewEmisData!$A:$A, "LDV", NewEmisData!$B:$B, $A112, NewEmisData!$C:$C, $H112, NewEmisData!$D:$D, BS$2))</f>
        <v>0.868939523792984</v>
      </c>
      <c r="BT112" s="335">
        <f>$I112*IF($G112="Pickup", SUMIFS(NewEmisData!F:F, NewEmisData!$A:$A, "Pickup", NewEmisData!$B:$B, $A112, NewEmisData!$C:$C, $H112, NewEmisData!$D:$D, BT$2), SUMIFS(NewEmisData!F:F, NewEmisData!$A:$A, "LDV", NewEmisData!$B:$B, $A112, NewEmisData!$C:$C, $H112, NewEmisData!$D:$D, BT$2))</f>
        <v>0.46984846516954898</v>
      </c>
      <c r="BU112" s="335">
        <f>$I112*IF($G112="Pickup", SUMIFS(NewEmisData!G:G, NewEmisData!$A:$A, "Pickup", NewEmisData!$B:$B, $A112, NewEmisData!$C:$C, $H112, NewEmisData!$D:$D, BU$2), SUMIFS(NewEmisData!G:G, NewEmisData!$A:$A, "LDV", NewEmisData!$B:$B, $A112, NewEmisData!$C:$C, $H112, NewEmisData!$D:$D, BU$2))</f>
        <v>0.25380786816335299</v>
      </c>
      <c r="BV112" s="335">
        <f>$I112*IF($G112="Pickup", SUMIFS(NewEmisData!H:H, NewEmisData!$A:$A, "Pickup", NewEmisData!$B:$B, $A112, NewEmisData!$C:$C, $H112, NewEmisData!$D:$D, BV$2), SUMIFS(NewEmisData!H:H, NewEmisData!$A:$A, "LDV", NewEmisData!$B:$B, $A112, NewEmisData!$C:$C, $H112, NewEmisData!$D:$D, BV$2))</f>
        <v>0.20500079484657399</v>
      </c>
      <c r="BW112" s="335">
        <f>$I112*IF($G112="Pickup", SUMIFS(NewEmisData!I:I, NewEmisData!$A:$A, "Pickup", NewEmisData!$B:$B, $A112, NewEmisData!$C:$C, $H112, NewEmisData!$D:$D, BW$2), SUMIFS(NewEmisData!I:I, NewEmisData!$A:$A, "LDV", NewEmisData!$B:$B, $A112, NewEmisData!$C:$C, $H112, NewEmisData!$D:$D, BW$2))</f>
        <v>0.15182918417959501</v>
      </c>
      <c r="BX112" s="335">
        <f>$I112*IF($G112="Pickup", SUMIFS(NewEmisData!J:J, NewEmisData!$A:$A, "Pickup", NewEmisData!$B:$B, $A112, NewEmisData!$C:$C, $H112, NewEmisData!$D:$D, BX$2), SUMIFS(NewEmisData!J:J, NewEmisData!$A:$A, "LDV", NewEmisData!$B:$B, $A112, NewEmisData!$C:$C, $H112, NewEmisData!$D:$D, BX$2))</f>
        <v>0.12865137268893501</v>
      </c>
      <c r="BY112" s="335">
        <f>$I112*IF($G112="Pickup", SUMIFS(NewEmisData!K:K, NewEmisData!$A:$A, "Pickup", NewEmisData!$B:$B, $A112, NewEmisData!$C:$C, $H112, NewEmisData!$D:$D, BY$2), SUMIFS(NewEmisData!K:K, NewEmisData!$A:$A, "LDV", NewEmisData!$B:$B, $A112, NewEmisData!$C:$C, $H112, NewEmisData!$D:$D, BY$2))</f>
        <v>0.11591502454704899</v>
      </c>
      <c r="BZ112" s="335">
        <f>$I112*IF($G112="Pickup", SUMIFS(NewEmisData!L:L, NewEmisData!$A:$A, "Pickup", NewEmisData!$B:$B, $A112, NewEmisData!$C:$C, $H112, NewEmisData!$D:$D, BZ$2), SUMIFS(NewEmisData!L:L, NewEmisData!$A:$A, "LDV", NewEmisData!$B:$B, $A112, NewEmisData!$C:$C, $H112, NewEmisData!$D:$D, BZ$2))</f>
        <v>0.110951334785302</v>
      </c>
      <c r="CA112" s="335">
        <f>$I112*IF($G112="Pickup", SUMIFS(NewEmisData!M:M, NewEmisData!$A:$A, "Pickup", NewEmisData!$B:$B, $A112, NewEmisData!$C:$C, $H112, NewEmisData!$D:$D, CA$2), SUMIFS(NewEmisData!M:M, NewEmisData!$A:$A, "LDV", NewEmisData!$B:$B, $A112, NewEmisData!$C:$C, $H112, NewEmisData!$D:$D, CA$2))</f>
        <v>0.10699337260583799</v>
      </c>
      <c r="CB112" s="335">
        <v>0.10573121882292051</v>
      </c>
      <c r="CC112" s="335">
        <f>$I112*IF($G112="Pickup", SUMIFS(NewEmisData!E:E, NewEmisData!$A:$A, "Pickup", NewEmisData!$B:$B, $A112, NewEmisData!$C:$C, $H112, NewEmisData!$D:$D, CC$2), SUMIFS(NewEmisData!E:E, NewEmisData!$A:$A, "LDV", NewEmisData!$B:$B, $A112, NewEmisData!$C:$C, $H112, NewEmisData!$D:$D, CC$2))</f>
        <v>5.1125583760404797E-2</v>
      </c>
      <c r="CD112" s="335">
        <f>$I112*IF($G112="Pickup", SUMIFS(NewEmisData!F:F, NewEmisData!$A:$A, "Pickup", NewEmisData!$B:$B, $A112, NewEmisData!$C:$C, $H112, NewEmisData!$D:$D, CD$2), SUMIFS(NewEmisData!F:F, NewEmisData!$A:$A, "LDV", NewEmisData!$B:$B, $A112, NewEmisData!$C:$C, $H112, NewEmisData!$D:$D, CD$2))</f>
        <v>3.7154393856404101E-2</v>
      </c>
      <c r="CE112" s="335">
        <f>$I112*IF($G112="Pickup", SUMIFS(NewEmisData!G:G, NewEmisData!$A:$A, "Pickup", NewEmisData!$B:$B, $A112, NewEmisData!$C:$C, $H112, NewEmisData!$D:$D, CE$2), SUMIFS(NewEmisData!G:G, NewEmisData!$A:$A, "LDV", NewEmisData!$B:$B, $A112, NewEmisData!$C:$C, $H112, NewEmisData!$D:$D, CE$2))</f>
        <v>2.8853651309577E-2</v>
      </c>
      <c r="CF112" s="335">
        <f>$I112*IF($G112="Pickup", SUMIFS(NewEmisData!H:H, NewEmisData!$A:$A, "Pickup", NewEmisData!$B:$B, $A112, NewEmisData!$C:$C, $H112, NewEmisData!$D:$D, CF$2), SUMIFS(NewEmisData!H:H, NewEmisData!$A:$A, "LDV", NewEmisData!$B:$B, $A112, NewEmisData!$C:$C, $H112, NewEmisData!$D:$D, CF$2))</f>
        <v>2.7537520644524499E-2</v>
      </c>
      <c r="CG112" s="335">
        <f>$I112*IF($G112="Pickup", SUMIFS(NewEmisData!I:I, NewEmisData!$A:$A, "Pickup", NewEmisData!$B:$B, $A112, NewEmisData!$C:$C, $H112, NewEmisData!$D:$D, CG$2), SUMIFS(NewEmisData!I:I, NewEmisData!$A:$A, "LDV", NewEmisData!$B:$B, $A112, NewEmisData!$C:$C, $H112, NewEmisData!$D:$D, CG$2))</f>
        <v>2.6666633761740999E-2</v>
      </c>
      <c r="CH112" s="335">
        <f>$I112*IF($G112="Pickup", SUMIFS(NewEmisData!J:J, NewEmisData!$A:$A, "Pickup", NewEmisData!$B:$B, $A112, NewEmisData!$C:$C, $H112, NewEmisData!$D:$D, CH$2), SUMIFS(NewEmisData!J:J, NewEmisData!$A:$A, "LDV", NewEmisData!$B:$B, $A112, NewEmisData!$C:$C, $H112, NewEmisData!$D:$D, CH$2))</f>
        <v>2.5980348711507999E-2</v>
      </c>
      <c r="CI112" s="335">
        <f>$I112*IF($G112="Pickup", SUMIFS(NewEmisData!K:K, NewEmisData!$A:$A, "Pickup", NewEmisData!$B:$B, $A112, NewEmisData!$C:$C, $H112, NewEmisData!$D:$D, CI$2), SUMIFS(NewEmisData!K:K, NewEmisData!$A:$A, "LDV", NewEmisData!$B:$B, $A112, NewEmisData!$C:$C, $H112, NewEmisData!$D:$D, CI$2))</f>
        <v>2.5978185303944301E-2</v>
      </c>
      <c r="CJ112" s="335">
        <f>$I112*IF($G112="Pickup", SUMIFS(NewEmisData!L:L, NewEmisData!$A:$A, "Pickup", NewEmisData!$B:$B, $A112, NewEmisData!$C:$C, $H112, NewEmisData!$D:$D, CJ$2), SUMIFS(NewEmisData!L:L, NewEmisData!$A:$A, "LDV", NewEmisData!$B:$B, $A112, NewEmisData!$C:$C, $H112, NewEmisData!$D:$D, CJ$2))</f>
        <v>2.5977588735828699E-2</v>
      </c>
      <c r="CK112" s="335">
        <f>$I112*IF($G112="Pickup", SUMIFS(NewEmisData!M:M, NewEmisData!$A:$A, "Pickup", NewEmisData!$B:$B, $A112, NewEmisData!$C:$C, $H112, NewEmisData!$D:$D, CK$2), SUMIFS(NewEmisData!M:M, NewEmisData!$A:$A, "LDV", NewEmisData!$B:$B, $A112, NewEmisData!$C:$C, $H112, NewEmisData!$D:$D, CK$2))</f>
        <v>2.5976994364069798E-2</v>
      </c>
      <c r="CL112" s="335">
        <v>2.2881070645398207E-2</v>
      </c>
      <c r="CM112" s="335">
        <f>$I112*IF($G112="Pickup", SUMIFS(NewEmisData!E:E, NewEmisData!$A:$A, "Pickup", NewEmisData!$B:$B, $A112, NewEmisData!$C:$C, $H112, NewEmisData!$D:$D, CM$2), SUMIFS(NewEmisData!E:E, NewEmisData!$A:$A, "LDV", NewEmisData!$B:$B, $A112, NewEmisData!$C:$C, $H112, NewEmisData!$D:$D, CM$2))</f>
        <v>2.2752592498671498E-2</v>
      </c>
      <c r="CN112" s="335">
        <f>$I112*IF($G112="Pickup", SUMIFS(NewEmisData!F:F, NewEmisData!$A:$A, "Pickup", NewEmisData!$B:$B, $A112, NewEmisData!$C:$C, $H112, NewEmisData!$D:$D, CN$2), SUMIFS(NewEmisData!F:F, NewEmisData!$A:$A, "LDV", NewEmisData!$B:$B, $A112, NewEmisData!$C:$C, $H112, NewEmisData!$D:$D, CN$2))</f>
        <v>1.4156662086893E-2</v>
      </c>
      <c r="CO112" s="335">
        <f>$I112*IF($G112="Pickup", SUMIFS(NewEmisData!G:G, NewEmisData!$A:$A, "Pickup", NewEmisData!$B:$B, $A112, NewEmisData!$C:$C, $H112, NewEmisData!$D:$D, CO$2), SUMIFS(NewEmisData!G:G, NewEmisData!$A:$A, "LDV", NewEmisData!$B:$B, $A112, NewEmisData!$C:$C, $H112, NewEmisData!$D:$D, CO$2))</f>
        <v>9.29628541682684E-3</v>
      </c>
      <c r="CP112" s="335">
        <f>$I112*IF($G112="Pickup", SUMIFS(NewEmisData!H:H, NewEmisData!$A:$A, "Pickup", NewEmisData!$B:$B, $A112, NewEmisData!$C:$C, $H112, NewEmisData!$D:$D, CP$2), SUMIFS(NewEmisData!H:H, NewEmisData!$A:$A, "LDV", NewEmisData!$B:$B, $A112, NewEmisData!$C:$C, $H112, NewEmisData!$D:$D, CP$2))</f>
        <v>7.6962231490179996E-3</v>
      </c>
      <c r="CQ112" s="335">
        <f>$I112*IF($G112="Pickup", SUMIFS(NewEmisData!I:I, NewEmisData!$A:$A, "Pickup", NewEmisData!$B:$B, $A112, NewEmisData!$C:$C, $H112, NewEmisData!$D:$D, CQ$2), SUMIFS(NewEmisData!I:I, NewEmisData!$A:$A, "LDV", NewEmisData!$B:$B, $A112, NewEmisData!$C:$C, $H112, NewEmisData!$D:$D, CQ$2))</f>
        <v>6.9434858281499498E-3</v>
      </c>
      <c r="CR112" s="335">
        <f>$I112*IF($G112="Pickup", SUMIFS(NewEmisData!J:J, NewEmisData!$A:$A, "Pickup", NewEmisData!$B:$B, $A112, NewEmisData!$C:$C, $H112, NewEmisData!$D:$D, CR$2), SUMIFS(NewEmisData!J:J, NewEmisData!$A:$A, "LDV", NewEmisData!$B:$B, $A112, NewEmisData!$C:$C, $H112, NewEmisData!$D:$D, CR$2))</f>
        <v>6.6235501686008101E-3</v>
      </c>
      <c r="CS112" s="335">
        <f>$I112*IF($G112="Pickup", SUMIFS(NewEmisData!K:K, NewEmisData!$A:$A, "Pickup", NewEmisData!$B:$B, $A112, NewEmisData!$C:$C, $H112, NewEmisData!$D:$D, CS$2), SUMIFS(NewEmisData!K:K, NewEmisData!$A:$A, "LDV", NewEmisData!$B:$B, $A112, NewEmisData!$C:$C, $H112, NewEmisData!$D:$D, CS$2))</f>
        <v>6.5909545130035602E-3</v>
      </c>
      <c r="CT112" s="335">
        <f>$I112*IF($G112="Pickup", SUMIFS(NewEmisData!L:L, NewEmisData!$A:$A, "Pickup", NewEmisData!$B:$B, $A112, NewEmisData!$C:$C, $H112, NewEmisData!$D:$D, CT$2), SUMIFS(NewEmisData!L:L, NewEmisData!$A:$A, "LDV", NewEmisData!$B:$B, $A112, NewEmisData!$C:$C, $H112, NewEmisData!$D:$D, CT$2))</f>
        <v>6.5377802107072303E-3</v>
      </c>
      <c r="CU112" s="335">
        <f>$I112*IF($G112="Pickup", SUMIFS(NewEmisData!M:M, NewEmisData!$A:$A, "Pickup", NewEmisData!$B:$B, $A112, NewEmisData!$C:$C, $H112, NewEmisData!$D:$D, CU$2), SUMIFS(NewEmisData!M:M, NewEmisData!$A:$A, "LDV", NewEmisData!$B:$B, $A112, NewEmisData!$C:$C, $H112, NewEmisData!$D:$D, CU$2))</f>
        <v>6.5374275690386098E-3</v>
      </c>
      <c r="CV112" s="335">
        <v>6.9734009009235556E-3</v>
      </c>
      <c r="CW112" s="335">
        <v>4.0498104655261064E-3</v>
      </c>
      <c r="CX112" s="335">
        <v>2.5030350838759993E-3</v>
      </c>
      <c r="CY112" s="335">
        <v>2.1151214403419519E-3</v>
      </c>
      <c r="CZ112" s="335">
        <v>1.7489979687569375E-3</v>
      </c>
      <c r="DA112" s="335">
        <v>1.340486996695321E-3</v>
      </c>
      <c r="DB112" s="335">
        <v>1.0553769116342638E-3</v>
      </c>
      <c r="DC112" s="335">
        <v>1.0132227560056145E-3</v>
      </c>
      <c r="DD112" s="335">
        <v>1.0003159541004489E-3</v>
      </c>
      <c r="DE112" s="335">
        <v>9.9860782000699166E-4</v>
      </c>
      <c r="DF112" s="335">
        <v>9.9860782000699166E-4</v>
      </c>
      <c r="DG112" s="335">
        <f>$I112*IF($G112="Pickup", SUMIFS(NewEmisData!E:E, NewEmisData!$A:$A, "Pickup", NewEmisData!$B:$B, $A112, NewEmisData!$C:$C, $H112, NewEmisData!$D:$D, DG$2), SUMIFS(NewEmisData!E:E, NewEmisData!$A:$A, "LDV", NewEmisData!$B:$B, $A112, NewEmisData!$C:$C, $H112, NewEmisData!$D:$D, DG$2))</f>
        <v>0</v>
      </c>
      <c r="DH112" s="335">
        <f>$I112*IF($G112="Pickup", SUMIFS(NewEmisData!F:F, NewEmisData!$A:$A, "Pickup", NewEmisData!$B:$B, $A112, NewEmisData!$C:$C, $H112, NewEmisData!$D:$D, DH$2), SUMIFS(NewEmisData!F:F, NewEmisData!$A:$A, "LDV", NewEmisData!$B:$B, $A112, NewEmisData!$C:$C, $H112, NewEmisData!$D:$D, DH$2))</f>
        <v>0</v>
      </c>
      <c r="DI112" s="335">
        <f>$I112*IF($G112="Pickup", SUMIFS(NewEmisData!G:G, NewEmisData!$A:$A, "Pickup", NewEmisData!$B:$B, $A112, NewEmisData!$C:$C, $H112, NewEmisData!$D:$D, DI$2), SUMIFS(NewEmisData!G:G, NewEmisData!$A:$A, "LDV", NewEmisData!$B:$B, $A112, NewEmisData!$C:$C, $H112, NewEmisData!$D:$D, DI$2))</f>
        <v>0</v>
      </c>
      <c r="DJ112" s="335">
        <f>$I112*IF($G112="Pickup", SUMIFS(NewEmisData!H:H, NewEmisData!$A:$A, "Pickup", NewEmisData!$B:$B, $A112, NewEmisData!$C:$C, $H112, NewEmisData!$D:$D, DJ$2), SUMIFS(NewEmisData!H:H, NewEmisData!$A:$A, "LDV", NewEmisData!$B:$B, $A112, NewEmisData!$C:$C, $H112, NewEmisData!$D:$D, DJ$2))</f>
        <v>0</v>
      </c>
      <c r="DK112" s="335">
        <f>$I112*IF($G112="Pickup", SUMIFS(NewEmisData!I:I, NewEmisData!$A:$A, "Pickup", NewEmisData!$B:$B, $A112, NewEmisData!$C:$C, $H112, NewEmisData!$D:$D, DK$2), SUMIFS(NewEmisData!I:I, NewEmisData!$A:$A, "LDV", NewEmisData!$B:$B, $A112, NewEmisData!$C:$C, $H112, NewEmisData!$D:$D, DK$2))</f>
        <v>0</v>
      </c>
      <c r="DL112" s="335">
        <f>$I112*IF($G112="Pickup", SUMIFS(NewEmisData!J:J, NewEmisData!$A:$A, "Pickup", NewEmisData!$B:$B, $A112, NewEmisData!$C:$C, $H112, NewEmisData!$D:$D, DL$2), SUMIFS(NewEmisData!J:J, NewEmisData!$A:$A, "LDV", NewEmisData!$B:$B, $A112, NewEmisData!$C:$C, $H112, NewEmisData!$D:$D, DL$2))</f>
        <v>0</v>
      </c>
      <c r="DM112" s="335">
        <f>$I112*IF($G112="Pickup", SUMIFS(NewEmisData!K:K, NewEmisData!$A:$A, "Pickup", NewEmisData!$B:$B, $A112, NewEmisData!$C:$C, $H112, NewEmisData!$D:$D, DM$2), SUMIFS(NewEmisData!K:K, NewEmisData!$A:$A, "LDV", NewEmisData!$B:$B, $A112, NewEmisData!$C:$C, $H112, NewEmisData!$D:$D, DM$2))</f>
        <v>0</v>
      </c>
      <c r="DN112" s="335">
        <f>$I112*IF($G112="Pickup", SUMIFS(NewEmisData!L:L, NewEmisData!$A:$A, "Pickup", NewEmisData!$B:$B, $A112, NewEmisData!$C:$C, $H112, NewEmisData!$D:$D, DN$2), SUMIFS(NewEmisData!L:L, NewEmisData!$A:$A, "LDV", NewEmisData!$B:$B, $A112, NewEmisData!$C:$C, $H112, NewEmisData!$D:$D, DN$2))</f>
        <v>0</v>
      </c>
      <c r="DO112" s="335">
        <f>$I112*IF($G112="Pickup", SUMIFS(NewEmisData!M:M, NewEmisData!$A:$A, "Pickup", NewEmisData!$B:$B, $A112, NewEmisData!$C:$C, $H112, NewEmisData!$D:$D, DO$2), SUMIFS(NewEmisData!M:M, NewEmisData!$A:$A, "LDV", NewEmisData!$B:$B, $A112, NewEmisData!$C:$C, $H112, NewEmisData!$D:$D, DO$2))</f>
        <v>0</v>
      </c>
      <c r="DP112" s="335">
        <v>2.023129771030282E-3</v>
      </c>
      <c r="DQ112" s="335">
        <f>$I112*IF($G112="Pickup", SUMIFS(NewEmisData!E:E, NewEmisData!$A:$A, "Pickup", NewEmisData!$B:$B, $A112, NewEmisData!$C:$C, $H112, NewEmisData!$D:$D, DQ$2), SUMIFS(NewEmisData!E:E, NewEmisData!$A:$A, "LDV", NewEmisData!$B:$B, $A112, NewEmisData!$C:$C, $H112, NewEmisData!$D:$D, DQ$2))</f>
        <v>1.7231430999334701E-2</v>
      </c>
      <c r="DR112" s="335">
        <f>$I112*IF($G112="Pickup", SUMIFS(NewEmisData!F:F, NewEmisData!$A:$A, "Pickup", NewEmisData!$B:$B, $A112, NewEmisData!$C:$C, $H112, NewEmisData!$D:$D, DR$2), SUMIFS(NewEmisData!F:F, NewEmisData!$A:$A, "LDV", NewEmisData!$B:$B, $A112, NewEmisData!$C:$C, $H112, NewEmisData!$D:$D, DR$2))</f>
        <v>8.9963646277585099E-3</v>
      </c>
      <c r="DS112" s="335">
        <f>$I112*IF($G112="Pickup", SUMIFS(NewEmisData!G:G, NewEmisData!$A:$A, "Pickup", NewEmisData!$B:$B, $A112, NewEmisData!$C:$C, $H112, NewEmisData!$D:$D, DS$2), SUMIFS(NewEmisData!G:G, NewEmisData!$A:$A, "LDV", NewEmisData!$B:$B, $A112, NewEmisData!$C:$C, $H112, NewEmisData!$D:$D, DS$2))</f>
        <v>5.6961522615022698E-3</v>
      </c>
      <c r="DT112" s="335">
        <f>$I112*IF($G112="Pickup", SUMIFS(NewEmisData!H:H, NewEmisData!$A:$A, "Pickup", NewEmisData!$B:$B, $A112, NewEmisData!$C:$C, $H112, NewEmisData!$D:$D, DT$2), SUMIFS(NewEmisData!H:H, NewEmisData!$A:$A, "LDV", NewEmisData!$B:$B, $A112, NewEmisData!$C:$C, $H112, NewEmisData!$D:$D, DT$2))</f>
        <v>4.3151143502781096E-3</v>
      </c>
      <c r="DU112" s="335">
        <f>$I112*IF($G112="Pickup", SUMIFS(NewEmisData!I:I, NewEmisData!$A:$A, "Pickup", NewEmisData!$B:$B, $A112, NewEmisData!$C:$C, $H112, NewEmisData!$D:$D, DU$2), SUMIFS(NewEmisData!I:I, NewEmisData!$A:$A, "LDV", NewEmisData!$B:$B, $A112, NewEmisData!$C:$C, $H112, NewEmisData!$D:$D, DU$2))</f>
        <v>3.35028978849721E-3</v>
      </c>
      <c r="DV112" s="335">
        <f>$I112*IF($G112="Pickup", SUMIFS(NewEmisData!J:J, NewEmisData!$A:$A, "Pickup", NewEmisData!$B:$B, $A112, NewEmisData!$C:$C, $H112, NewEmisData!$D:$D, DV$2), SUMIFS(NewEmisData!J:J, NewEmisData!$A:$A, "LDV", NewEmisData!$B:$B, $A112, NewEmisData!$C:$C, $H112, NewEmisData!$D:$D, DV$2))</f>
        <v>2.9288858721300301E-3</v>
      </c>
      <c r="DW112" s="335">
        <f>$I112*IF($G112="Pickup", SUMIFS(NewEmisData!K:K, NewEmisData!$A:$A, "Pickup", NewEmisData!$B:$B, $A112, NewEmisData!$C:$C, $H112, NewEmisData!$D:$D, DW$2), SUMIFS(NewEmisData!K:K, NewEmisData!$A:$A, "LDV", NewEmisData!$B:$B, $A112, NewEmisData!$C:$C, $H112, NewEmisData!$D:$D, DW$2))</f>
        <v>2.6889748661232601E-3</v>
      </c>
      <c r="DX112" s="335">
        <f>$I112*IF($G112="Pickup", SUMIFS(NewEmisData!L:L, NewEmisData!$A:$A, "Pickup", NewEmisData!$B:$B, $A112, NewEmisData!$C:$C, $H112, NewEmisData!$D:$D, DX$2), SUMIFS(NewEmisData!L:L, NewEmisData!$A:$A, "LDV", NewEmisData!$B:$B, $A112, NewEmisData!$C:$C, $H112, NewEmisData!$D:$D, DX$2))</f>
        <v>2.6131014849391301E-3</v>
      </c>
      <c r="DY112" s="335">
        <f>$I112*IF($G112="Pickup", SUMIFS(NewEmisData!M:M, NewEmisData!$A:$A, "Pickup", NewEmisData!$B:$B, $A112, NewEmisData!$C:$C, $H112, NewEmisData!$D:$D, DY$2), SUMIFS(NewEmisData!M:M, NewEmisData!$A:$A, "LDV", NewEmisData!$B:$B, $A112, NewEmisData!$C:$C, $H112, NewEmisData!$D:$D, DY$2))</f>
        <v>2.5757099053792102E-3</v>
      </c>
      <c r="DZ112" s="335">
        <v>5.594489642908501E-3</v>
      </c>
      <c r="EA112" s="335">
        <f t="shared" si="118"/>
        <v>605.35194063093002</v>
      </c>
      <c r="EB112" s="335">
        <f t="shared" si="119"/>
        <v>575.43677827742204</v>
      </c>
      <c r="EC112" s="335">
        <f t="shared" si="120"/>
        <v>447.50306541281799</v>
      </c>
      <c r="ED112" s="335">
        <f t="shared" si="121"/>
        <v>380.32748601406797</v>
      </c>
      <c r="EE112" s="335">
        <f t="shared" si="122"/>
        <v>328.8508655947</v>
      </c>
      <c r="EF112" s="335">
        <f t="shared" si="123"/>
        <v>299.87343037562698</v>
      </c>
      <c r="EG112" s="335">
        <f t="shared" si="124"/>
        <v>286.96645721008798</v>
      </c>
      <c r="EH112" s="335">
        <f t="shared" si="125"/>
        <v>282.38592098475101</v>
      </c>
      <c r="EI112" s="335">
        <f t="shared" si="126"/>
        <v>280.69816184937503</v>
      </c>
      <c r="EJ112" s="335">
        <f t="shared" si="127"/>
        <v>0.27672218065037407</v>
      </c>
      <c r="EK112" s="335">
        <f t="shared" si="128"/>
        <v>0.73999493628111201</v>
      </c>
      <c r="EL112" s="335">
        <f t="shared" si="129"/>
        <v>0.35335240075773999</v>
      </c>
      <c r="EM112" s="335">
        <f t="shared" si="130"/>
        <v>0.18897755292818599</v>
      </c>
      <c r="EN112" s="335">
        <f t="shared" si="131"/>
        <v>0.12218817840455801</v>
      </c>
      <c r="EO112" s="335">
        <f t="shared" si="132"/>
        <v>7.3060825114572805E-2</v>
      </c>
      <c r="EP112" s="335">
        <f t="shared" si="133"/>
        <v>5.3764321341730301E-2</v>
      </c>
      <c r="EQ112" s="335">
        <f t="shared" si="134"/>
        <v>4.5765873698397498E-2</v>
      </c>
      <c r="ER112" s="335">
        <f t="shared" si="135"/>
        <v>4.3548109073897001E-2</v>
      </c>
      <c r="ES112" s="335">
        <f t="shared" si="136"/>
        <v>4.24609775043936E-2</v>
      </c>
      <c r="ET112" s="335">
        <f t="shared" si="137"/>
        <v>6.1988464688476796E-2</v>
      </c>
      <c r="EU112" s="335">
        <f t="shared" si="138"/>
        <v>1.04747160569124E-2</v>
      </c>
      <c r="EV112" s="335">
        <f t="shared" si="139"/>
        <v>9.9570764799691708E-3</v>
      </c>
      <c r="EW112" s="335">
        <f t="shared" si="140"/>
        <v>6.4196648888919499E-3</v>
      </c>
      <c r="EX112" s="335">
        <f t="shared" si="141"/>
        <v>5.45599526494426E-3</v>
      </c>
      <c r="EY112" s="335">
        <f t="shared" si="142"/>
        <v>4.7175365225731996E-3</v>
      </c>
      <c r="EZ112" s="335">
        <f t="shared" si="143"/>
        <v>4.3018391726363297E-3</v>
      </c>
      <c r="FA112" s="335">
        <f t="shared" si="144"/>
        <v>4.1166816404986702E-3</v>
      </c>
      <c r="FB112" s="335">
        <f t="shared" si="145"/>
        <v>4.0509726462172697E-3</v>
      </c>
      <c r="FC112" s="335">
        <f t="shared" si="146"/>
        <v>4.0267596573162799E-3</v>
      </c>
      <c r="FD112" s="335">
        <f t="shared" si="147"/>
        <v>1.7442083422488778E-3</v>
      </c>
      <c r="FE112" s="335">
        <f t="shared" si="148"/>
        <v>0.112529836649977</v>
      </c>
      <c r="FF112" s="335">
        <f t="shared" si="149"/>
        <v>0.103764807432247</v>
      </c>
      <c r="FG112" s="335">
        <f t="shared" si="150"/>
        <v>8.1904009889209095E-2</v>
      </c>
      <c r="FH112" s="335">
        <f t="shared" si="151"/>
        <v>8.0372811122020202E-2</v>
      </c>
      <c r="FI112" s="335">
        <f t="shared" si="152"/>
        <v>7.8826850839141593E-2</v>
      </c>
      <c r="FJ112" s="335">
        <f t="shared" si="153"/>
        <v>7.7629471627150906E-2</v>
      </c>
      <c r="FK112" s="335">
        <f t="shared" si="154"/>
        <v>7.6869255276324197E-2</v>
      </c>
      <c r="FL112" s="335">
        <f t="shared" si="155"/>
        <v>7.6489801218608905E-2</v>
      </c>
      <c r="FM112" s="335">
        <f t="shared" si="156"/>
        <v>7.6275890012832595E-2</v>
      </c>
      <c r="FN112" s="335">
        <f t="shared" si="157"/>
        <v>4.7629366333098749E-2</v>
      </c>
      <c r="FO112" s="335">
        <f t="shared" si="158"/>
        <v>2.93140110896879E-2</v>
      </c>
      <c r="FP112" s="335">
        <f t="shared" si="159"/>
        <v>2.15603319614842E-2</v>
      </c>
      <c r="FQ112" s="335">
        <f t="shared" si="160"/>
        <v>1.61359542510712E-2</v>
      </c>
      <c r="FR112" s="335">
        <f t="shared" si="161"/>
        <v>1.4781439172223E-2</v>
      </c>
      <c r="FS112" s="335">
        <f t="shared" si="162"/>
        <v>1.3413837806436801E-2</v>
      </c>
      <c r="FT112" s="335">
        <f t="shared" si="163"/>
        <v>1.2354573478352299E-2</v>
      </c>
      <c r="FU112" s="335">
        <f t="shared" si="164"/>
        <v>1.16820653404197E-2</v>
      </c>
      <c r="FV112" s="335">
        <f t="shared" si="165"/>
        <v>1.13463459698093E-2</v>
      </c>
      <c r="FW112" s="335">
        <f t="shared" si="166"/>
        <v>1.1157149268450401E-2</v>
      </c>
      <c r="FX112" s="335">
        <f t="shared" si="167"/>
        <v>9.4789149915835945E-3</v>
      </c>
    </row>
    <row r="113" spans="1:180" x14ac:dyDescent="0.2">
      <c r="A113" s="305" t="str">
        <f>_xlfn.CONCAT(IF(LEFT(TRIM(A112),1)="*", "*R", "R"), 1+RIGHT(TRIM(A112),1))</f>
        <v>R5</v>
      </c>
      <c r="B113" s="305" t="str">
        <f t="shared" si="204"/>
        <v>TLSSGSLC11</v>
      </c>
      <c r="C113" s="305" t="str">
        <f t="shared" si="205"/>
        <v>TL.GSL.SS.CONV.2011</v>
      </c>
      <c r="D113" s="301" t="str">
        <f t="shared" si="206"/>
        <v>bn-vmt, bn-vmt/a</v>
      </c>
      <c r="E113" s="301" t="str">
        <f t="shared" si="207"/>
        <v>TLGSL</v>
      </c>
      <c r="F113" s="301" t="str">
        <f t="shared" si="208"/>
        <v>TL</v>
      </c>
      <c r="G113" s="315" t="s">
        <v>821</v>
      </c>
      <c r="H113" s="315" t="s">
        <v>814</v>
      </c>
      <c r="I113" s="315">
        <v>1</v>
      </c>
      <c r="J113" s="315" t="str">
        <f t="shared" si="168"/>
        <v>Small SUV-GSL</v>
      </c>
      <c r="K113" s="335">
        <f>$I113*IF($G113="Pickup", SUMIFS(NewEmisData!E:E, NewEmisData!$A:$A, "Pickup", NewEmisData!$B:$B, $A113, NewEmisData!$C:$C, $H113, NewEmisData!$D:$D, K$2), SUMIFS(NewEmisData!E:E, NewEmisData!$A:$A, "LDV", NewEmisData!$B:$B, $A113, NewEmisData!$C:$C, $H113, NewEmisData!$D:$D, K$2))</f>
        <v>474.817101058422</v>
      </c>
      <c r="L113" s="335">
        <f>$I113*IF($G113="Pickup", SUMIFS(NewEmisData!F:F, NewEmisData!$A:$A, "Pickup", NewEmisData!$B:$B, $A113, NewEmisData!$C:$C, $H113, NewEmisData!$D:$D, L$2), SUMIFS(NewEmisData!F:F, NewEmisData!$A:$A, "LDV", NewEmisData!$B:$B, $A113, NewEmisData!$C:$C, $H113, NewEmisData!$D:$D, L$2))</f>
        <v>451.24703471572099</v>
      </c>
      <c r="M113" s="335">
        <f>$I113*IF($G113="Pickup", SUMIFS(NewEmisData!G:G, NewEmisData!$A:$A, "Pickup", NewEmisData!$B:$B, $A113, NewEmisData!$C:$C, $H113, NewEmisData!$D:$D, M$2), SUMIFS(NewEmisData!G:G, NewEmisData!$A:$A, "LDV", NewEmisData!$B:$B, $A113, NewEmisData!$C:$C, $H113, NewEmisData!$D:$D, M$2))</f>
        <v>359.55406391675598</v>
      </c>
      <c r="N113" s="335">
        <f>$I113*IF($G113="Pickup", SUMIFS(NewEmisData!H:H, NewEmisData!$A:$A, "Pickup", NewEmisData!$B:$B, $A113, NewEmisData!$C:$C, $H113, NewEmisData!$D:$D, N$2), SUMIFS(NewEmisData!H:H, NewEmisData!$A:$A, "LDV", NewEmisData!$B:$B, $A113, NewEmisData!$C:$C, $H113, NewEmisData!$D:$D, N$2))</f>
        <v>306.68867751853497</v>
      </c>
      <c r="O113" s="335">
        <f>$I113*IF($G113="Pickup", SUMIFS(NewEmisData!I:I, NewEmisData!$A:$A, "Pickup", NewEmisData!$B:$B, $A113, NewEmisData!$C:$C, $H113, NewEmisData!$D:$D, O$2), SUMIFS(NewEmisData!I:I, NewEmisData!$A:$A, "LDV", NewEmisData!$B:$B, $A113, NewEmisData!$C:$C, $H113, NewEmisData!$D:$D, O$2))</f>
        <v>266.05693149041099</v>
      </c>
      <c r="P113" s="335">
        <f>$I113*IF($G113="Pickup", SUMIFS(NewEmisData!J:J, NewEmisData!$A:$A, "Pickup", NewEmisData!$B:$B, $A113, NewEmisData!$C:$C, $H113, NewEmisData!$D:$D, P$2), SUMIFS(NewEmisData!J:J, NewEmisData!$A:$A, "LDV", NewEmisData!$B:$B, $A113, NewEmisData!$C:$C, $H113, NewEmisData!$D:$D, P$2))</f>
        <v>243.087176828883</v>
      </c>
      <c r="Q113" s="335">
        <f>$I113*IF($G113="Pickup", SUMIFS(NewEmisData!K:K, NewEmisData!$A:$A, "Pickup", NewEmisData!$B:$B, $A113, NewEmisData!$C:$C, $H113, NewEmisData!$D:$D, Q$2), SUMIFS(NewEmisData!K:K, NewEmisData!$A:$A, "LDV", NewEmisData!$B:$B, $A113, NewEmisData!$C:$C, $H113, NewEmisData!$D:$D, Q$2))</f>
        <v>232.82718030870799</v>
      </c>
      <c r="R113" s="335">
        <f>$I113*IF($G113="Pickup", SUMIFS(NewEmisData!L:L, NewEmisData!$A:$A, "Pickup", NewEmisData!$B:$B, $A113, NewEmisData!$C:$C, $H113, NewEmisData!$D:$D, R$2), SUMIFS(NewEmisData!L:L, NewEmisData!$A:$A, "LDV", NewEmisData!$B:$B, $A113, NewEmisData!$C:$C, $H113, NewEmisData!$D:$D, R$2))</f>
        <v>229.167353178653</v>
      </c>
      <c r="S113" s="335">
        <f>$I113*IF($G113="Pickup", SUMIFS(NewEmisData!M:M, NewEmisData!$A:$A, "Pickup", NewEmisData!$B:$B, $A113, NewEmisData!$C:$C, $H113, NewEmisData!$D:$D, S$2), SUMIFS(NewEmisData!M:M, NewEmisData!$A:$A, "LDV", NewEmisData!$B:$B, $A113, NewEmisData!$C:$C, $H113, NewEmisData!$D:$D, S$2))</f>
        <v>227.80956840287899</v>
      </c>
      <c r="T113" s="335">
        <v>0.27672218065037407</v>
      </c>
      <c r="U113" s="335">
        <f>$I113*IF($G113="Pickup", SUMIFS(NewEmisData!E:E, NewEmisData!$A:$A, "Pickup", NewEmisData!$B:$B, $A113, NewEmisData!$C:$C, $H113, NewEmisData!$D:$D, U$2), SUMIFS(NewEmisData!E:E, NewEmisData!$A:$A, "LDV", NewEmisData!$B:$B, $A113, NewEmisData!$C:$C, $H113, NewEmisData!$D:$D, U$2))</f>
        <v>0.70973077210402302</v>
      </c>
      <c r="V113" s="335">
        <f>$I113*IF($G113="Pickup", SUMIFS(NewEmisData!F:F, NewEmisData!$A:$A, "Pickup", NewEmisData!$B:$B, $A113, NewEmisData!$C:$C, $H113, NewEmisData!$D:$D, V$2), SUMIFS(NewEmisData!F:F, NewEmisData!$A:$A, "LDV", NewEmisData!$B:$B, $A113, NewEmisData!$C:$C, $H113, NewEmisData!$D:$D, V$2))</f>
        <v>0.32036907792622199</v>
      </c>
      <c r="W113" s="335">
        <f>$I113*IF($G113="Pickup", SUMIFS(NewEmisData!G:G, NewEmisData!$A:$A, "Pickup", NewEmisData!$B:$B, $A113, NewEmisData!$C:$C, $H113, NewEmisData!$D:$D, W$2), SUMIFS(NewEmisData!G:G, NewEmisData!$A:$A, "LDV", NewEmisData!$B:$B, $A113, NewEmisData!$C:$C, $H113, NewEmisData!$D:$D, W$2))</f>
        <v>0.23974719966536701</v>
      </c>
      <c r="X113" s="335">
        <f>$I113*IF($G113="Pickup", SUMIFS(NewEmisData!H:H, NewEmisData!$A:$A, "Pickup", NewEmisData!$B:$B, $A113, NewEmisData!$C:$C, $H113, NewEmisData!$D:$D, X$2), SUMIFS(NewEmisData!H:H, NewEmisData!$A:$A, "LDV", NewEmisData!$B:$B, $A113, NewEmisData!$C:$C, $H113, NewEmisData!$D:$D, X$2))</f>
        <v>0.160612501035788</v>
      </c>
      <c r="Y113" s="335">
        <f>$I113*IF($G113="Pickup", SUMIFS(NewEmisData!I:I, NewEmisData!$A:$A, "Pickup", NewEmisData!$B:$B, $A113, NewEmisData!$C:$C, $H113, NewEmisData!$D:$D, Y$2), SUMIFS(NewEmisData!I:I, NewEmisData!$A:$A, "LDV", NewEmisData!$B:$B, $A113, NewEmisData!$C:$C, $H113, NewEmisData!$D:$D, Y$2))</f>
        <v>0.10365613117262901</v>
      </c>
      <c r="Z113" s="335">
        <f>$I113*IF($G113="Pickup", SUMIFS(NewEmisData!J:J, NewEmisData!$A:$A, "Pickup", NewEmisData!$B:$B, $A113, NewEmisData!$C:$C, $H113, NewEmisData!$D:$D, Z$2), SUMIFS(NewEmisData!J:J, NewEmisData!$A:$A, "LDV", NewEmisData!$B:$B, $A113, NewEmisData!$C:$C, $H113, NewEmisData!$D:$D, Z$2))</f>
        <v>7.8799994555065797E-2</v>
      </c>
      <c r="AA113" s="335">
        <f>$I113*IF($G113="Pickup", SUMIFS(NewEmisData!K:K, NewEmisData!$A:$A, "Pickup", NewEmisData!$B:$B, $A113, NewEmisData!$C:$C, $H113, NewEmisData!$D:$D, AA$2), SUMIFS(NewEmisData!K:K, NewEmisData!$A:$A, "LDV", NewEmisData!$B:$B, $A113, NewEmisData!$C:$C, $H113, NewEmisData!$D:$D, AA$2))</f>
        <v>6.8646939612850705E-2</v>
      </c>
      <c r="AB113" s="335">
        <f>$I113*IF($G113="Pickup", SUMIFS(NewEmisData!L:L, NewEmisData!$A:$A, "Pickup", NewEmisData!$B:$B, $A113, NewEmisData!$C:$C, $H113, NewEmisData!$D:$D, AB$2), SUMIFS(NewEmisData!L:L, NewEmisData!$A:$A, "LDV", NewEmisData!$B:$B, $A113, NewEmisData!$C:$C, $H113, NewEmisData!$D:$D, AB$2))</f>
        <v>6.5824398729591893E-2</v>
      </c>
      <c r="AC113" s="335">
        <f>$I113*IF($G113="Pickup", SUMIFS(NewEmisData!M:M, NewEmisData!$A:$A, "Pickup", NewEmisData!$B:$B, $A113, NewEmisData!$C:$C, $H113, NewEmisData!$D:$D, AC$2), SUMIFS(NewEmisData!M:M, NewEmisData!$A:$A, "LDV", NewEmisData!$B:$B, $A113, NewEmisData!$C:$C, $H113, NewEmisData!$D:$D, AC$2))</f>
        <v>6.4340803704991095E-2</v>
      </c>
      <c r="AD113" s="335">
        <v>6.1988464688476796E-2</v>
      </c>
      <c r="AE113" s="335">
        <f>$I113*IF($G113="Pickup", SUMIFS(NewEmisData!E:E, NewEmisData!$A:$A, "Pickup", NewEmisData!$B:$B, $A113, NewEmisData!$C:$C, $H113, NewEmisData!$D:$D, AE$2), SUMIFS(NewEmisData!E:E, NewEmisData!$A:$A, "LDV", NewEmisData!$B:$B, $A113, NewEmisData!$C:$C, $H113, NewEmisData!$D:$D, AE$2))</f>
        <v>8.2160020457903906E-3</v>
      </c>
      <c r="AF113" s="335">
        <f>$I113*IF($G113="Pickup", SUMIFS(NewEmisData!F:F, NewEmisData!$A:$A, "Pickup", NewEmisData!$B:$B, $A113, NewEmisData!$C:$C, $H113, NewEmisData!$D:$D, AF$2), SUMIFS(NewEmisData!F:F, NewEmisData!$A:$A, "LDV", NewEmisData!$B:$B, $A113, NewEmisData!$C:$C, $H113, NewEmisData!$D:$D, AF$2))</f>
        <v>7.80815598787189E-3</v>
      </c>
      <c r="AG113" s="335">
        <f>$I113*IF($G113="Pickup", SUMIFS(NewEmisData!G:G, NewEmisData!$A:$A, "Pickup", NewEmisData!$B:$B, $A113, NewEmisData!$C:$C, $H113, NewEmisData!$D:$D, AG$2), SUMIFS(NewEmisData!G:G, NewEmisData!$A:$A, "LDV", NewEmisData!$B:$B, $A113, NewEmisData!$C:$C, $H113, NewEmisData!$D:$D, AG$2))</f>
        <v>5.1579884513251097E-3</v>
      </c>
      <c r="AH113" s="335">
        <f>$I113*IF($G113="Pickup", SUMIFS(NewEmisData!H:H, NewEmisData!$A:$A, "Pickup", NewEmisData!$B:$B, $A113, NewEmisData!$C:$C, $H113, NewEmisData!$D:$D, AH$2), SUMIFS(NewEmisData!H:H, NewEmisData!$A:$A, "LDV", NewEmisData!$B:$B, $A113, NewEmisData!$C:$C, $H113, NewEmisData!$D:$D, AH$2))</f>
        <v>4.3996084263759998E-3</v>
      </c>
      <c r="AI113" s="335">
        <f>$I113*IF($G113="Pickup", SUMIFS(NewEmisData!I:I, NewEmisData!$A:$A, "Pickup", NewEmisData!$B:$B, $A113, NewEmisData!$C:$C, $H113, NewEmisData!$D:$D, AI$2), SUMIFS(NewEmisData!I:I, NewEmisData!$A:$A, "LDV", NewEmisData!$B:$B, $A113, NewEmisData!$C:$C, $H113, NewEmisData!$D:$D, AI$2))</f>
        <v>3.81672539575274E-3</v>
      </c>
      <c r="AJ113" s="335">
        <f>$I113*IF($G113="Pickup", SUMIFS(NewEmisData!J:J, NewEmisData!$A:$A, "Pickup", NewEmisData!$B:$B, $A113, NewEmisData!$C:$C, $H113, NewEmisData!$D:$D, AJ$2), SUMIFS(NewEmisData!J:J, NewEmisData!$A:$A, "LDV", NewEmisData!$B:$B, $A113, NewEmisData!$C:$C, $H113, NewEmisData!$D:$D, AJ$2))</f>
        <v>3.4872096414849999E-3</v>
      </c>
      <c r="AK113" s="335">
        <f>$I113*IF($G113="Pickup", SUMIFS(NewEmisData!K:K, NewEmisData!$A:$A, "Pickup", NewEmisData!$B:$B, $A113, NewEmisData!$C:$C, $H113, NewEmisData!$D:$D, AK$2), SUMIFS(NewEmisData!K:K, NewEmisData!$A:$A, "LDV", NewEmisData!$B:$B, $A113, NewEmisData!$C:$C, $H113, NewEmisData!$D:$D, AK$2))</f>
        <v>3.3400286224750798E-3</v>
      </c>
      <c r="AL113" s="335">
        <f>$I113*IF($G113="Pickup", SUMIFS(NewEmisData!L:L, NewEmisData!$A:$A, "Pickup", NewEmisData!$B:$B, $A113, NewEmisData!$C:$C, $H113, NewEmisData!$D:$D, AL$2), SUMIFS(NewEmisData!L:L, NewEmisData!$A:$A, "LDV", NewEmisData!$B:$B, $A113, NewEmisData!$C:$C, $H113, NewEmisData!$D:$D, AL$2))</f>
        <v>3.2875233288682799E-3</v>
      </c>
      <c r="AM113" s="335">
        <f>$I113*IF($G113="Pickup", SUMIFS(NewEmisData!M:M, NewEmisData!$A:$A, "Pickup", NewEmisData!$B:$B, $A113, NewEmisData!$C:$C, $H113, NewEmisData!$D:$D, AM$2), SUMIFS(NewEmisData!M:M, NewEmisData!$A:$A, "LDV", NewEmisData!$B:$B, $A113, NewEmisData!$C:$C, $H113, NewEmisData!$D:$D, AM$2))</f>
        <v>3.2680461258744399E-3</v>
      </c>
      <c r="AN113" s="335">
        <v>1.7442083422488778E-3</v>
      </c>
      <c r="AO113" s="335">
        <f>$I113*IF($G113="Pickup", SUMIFS(NewEmisData!E:E, NewEmisData!$A:$A, "Pickup", NewEmisData!$B:$B, $A113, NewEmisData!$C:$C, $H113, NewEmisData!$D:$D, AO$2), SUMIFS(NewEmisData!E:E, NewEmisData!$A:$A, "LDV", NewEmisData!$B:$B, $A113, NewEmisData!$C:$C, $H113, NewEmisData!$D:$D, AO$2))</f>
        <v>7.6637268565666605E-2</v>
      </c>
      <c r="AP113" s="335">
        <f>$I113*IF($G113="Pickup", SUMIFS(NewEmisData!F:F, NewEmisData!$A:$A, "Pickup", NewEmisData!$B:$B, $A113, NewEmisData!$C:$C, $H113, NewEmisData!$D:$D, AP$2), SUMIFS(NewEmisData!F:F, NewEmisData!$A:$A, "LDV", NewEmisData!$B:$B, $A113, NewEmisData!$C:$C, $H113, NewEmisData!$D:$D, AP$2))</f>
        <v>7.17220347655846E-2</v>
      </c>
      <c r="AQ113" s="335">
        <f>$I113*IF($G113="Pickup", SUMIFS(NewEmisData!G:G, NewEmisData!$A:$A, "Pickup", NewEmisData!$B:$B, $A113, NewEmisData!$C:$C, $H113, NewEmisData!$D:$D, AQ$2), SUMIFS(NewEmisData!G:G, NewEmisData!$A:$A, "LDV", NewEmisData!$B:$B, $A113, NewEmisData!$C:$C, $H113, NewEmisData!$D:$D, AQ$2))</f>
        <v>5.3063354209187903E-2</v>
      </c>
      <c r="AR113" s="335">
        <f>$I113*IF($G113="Pickup", SUMIFS(NewEmisData!H:H, NewEmisData!$A:$A, "Pickup", NewEmisData!$B:$B, $A113, NewEmisData!$C:$C, $H113, NewEmisData!$D:$D, AR$2), SUMIFS(NewEmisData!H:H, NewEmisData!$A:$A, "LDV", NewEmisData!$B:$B, $A113, NewEmisData!$C:$C, $H113, NewEmisData!$D:$D, AR$2))</f>
        <v>5.1413159178765599E-2</v>
      </c>
      <c r="AS113" s="335">
        <f>$I113*IF($G113="Pickup", SUMIFS(NewEmisData!I:I, NewEmisData!$A:$A, "Pickup", NewEmisData!$B:$B, $A113, NewEmisData!$C:$C, $H113, NewEmisData!$D:$D, AS$2), SUMIFS(NewEmisData!I:I, NewEmisData!$A:$A, "LDV", NewEmisData!$B:$B, $A113, NewEmisData!$C:$C, $H113, NewEmisData!$D:$D, AS$2))</f>
        <v>4.9937748877796798E-2</v>
      </c>
      <c r="AT113" s="335">
        <f>$I113*IF($G113="Pickup", SUMIFS(NewEmisData!J:J, NewEmisData!$A:$A, "Pickup", NewEmisData!$B:$B, $A113, NewEmisData!$C:$C, $H113, NewEmisData!$D:$D, AT$2), SUMIFS(NewEmisData!J:J, NewEmisData!$A:$A, "LDV", NewEmisData!$B:$B, $A113, NewEmisData!$C:$C, $H113, NewEmisData!$D:$D, AT$2))</f>
        <v>4.8737436898882699E-2</v>
      </c>
      <c r="AU113" s="335">
        <f>$I113*IF($G113="Pickup", SUMIFS(NewEmisData!K:K, NewEmisData!$A:$A, "Pickup", NewEmisData!$B:$B, $A113, NewEmisData!$C:$C, $H113, NewEmisData!$D:$D, AU$2), SUMIFS(NewEmisData!K:K, NewEmisData!$A:$A, "LDV", NewEmisData!$B:$B, $A113, NewEmisData!$C:$C, $H113, NewEmisData!$D:$D, AU$2))</f>
        <v>4.7984590527250397E-2</v>
      </c>
      <c r="AV113" s="335">
        <f>$I113*IF($G113="Pickup", SUMIFS(NewEmisData!L:L, NewEmisData!$A:$A, "Pickup", NewEmisData!$B:$B, $A113, NewEmisData!$C:$C, $H113, NewEmisData!$D:$D, AV$2), SUMIFS(NewEmisData!L:L, NewEmisData!$A:$A, "LDV", NewEmisData!$B:$B, $A113, NewEmisData!$C:$C, $H113, NewEmisData!$D:$D, AV$2))</f>
        <v>4.76005320802948E-2</v>
      </c>
      <c r="AW113" s="335">
        <f>$I113*IF($G113="Pickup", SUMIFS(NewEmisData!M:M, NewEmisData!$A:$A, "Pickup", NewEmisData!$B:$B, $A113, NewEmisData!$C:$C, $H113, NewEmisData!$D:$D, AW$2), SUMIFS(NewEmisData!M:M, NewEmisData!$A:$A, "LDV", NewEmisData!$B:$B, $A113, NewEmisData!$C:$C, $H113, NewEmisData!$D:$D, AW$2))</f>
        <v>4.7377866603412998E-2</v>
      </c>
      <c r="AX113" s="335">
        <v>4.7629366333098749E-2</v>
      </c>
      <c r="AY113" s="335">
        <f>$I113*IF($G113="Pickup", SUMIFS(NewEmisData!E:E, NewEmisData!$A:$A, "Pickup", NewEmisData!$B:$B, $A113, NewEmisData!$C:$C, $H113, NewEmisData!$D:$D, AY$2), SUMIFS(NewEmisData!E:E, NewEmisData!$A:$A, "LDV", NewEmisData!$B:$B, $A113, NewEmisData!$C:$C, $H113, NewEmisData!$D:$D, AY$2))</f>
        <v>1.9839679684136899E-2</v>
      </c>
      <c r="AZ113" s="335">
        <f>$I113*IF($G113="Pickup", SUMIFS(NewEmisData!F:F, NewEmisData!$A:$A, "Pickup", NewEmisData!$B:$B, $A113, NewEmisData!$C:$C, $H113, NewEmisData!$D:$D, AZ$2), SUMIFS(NewEmisData!F:F, NewEmisData!$A:$A, "LDV", NewEmisData!$B:$B, $A113, NewEmisData!$C:$C, $H113, NewEmisData!$D:$D, AZ$2))</f>
        <v>1.54915322396613E-2</v>
      </c>
      <c r="BA113" s="335">
        <f>$I113*IF($G113="Pickup", SUMIFS(NewEmisData!G:G, NewEmisData!$A:$A, "Pickup", NewEmisData!$B:$B, $A113, NewEmisData!$C:$C, $H113, NewEmisData!$D:$D, BA$2), SUMIFS(NewEmisData!G:G, NewEmisData!$A:$A, "LDV", NewEmisData!$B:$B, $A113, NewEmisData!$C:$C, $H113, NewEmisData!$D:$D, BA$2))</f>
        <v>1.24856485125612E-2</v>
      </c>
      <c r="BB113" s="335">
        <f>$I113*IF($G113="Pickup", SUMIFS(NewEmisData!H:H, NewEmisData!$A:$A, "Pickup", NewEmisData!$B:$B, $A113, NewEmisData!$C:$C, $H113, NewEmisData!$D:$D, BB$2), SUMIFS(NewEmisData!H:H, NewEmisData!$A:$A, "LDV", NewEmisData!$B:$B, $A113, NewEmisData!$C:$C, $H113, NewEmisData!$D:$D, BB$2))</f>
        <v>1.10258430769824E-2</v>
      </c>
      <c r="BC113" s="335">
        <f>$I113*IF($G113="Pickup", SUMIFS(NewEmisData!I:I, NewEmisData!$A:$A, "Pickup", NewEmisData!$B:$B, $A113, NewEmisData!$C:$C, $H113, NewEmisData!$D:$D, BC$2), SUMIFS(NewEmisData!I:I, NewEmisData!$A:$A, "LDV", NewEmisData!$B:$B, $A113, NewEmisData!$C:$C, $H113, NewEmisData!$D:$D, BC$2))</f>
        <v>9.7206839249302599E-3</v>
      </c>
      <c r="BD113" s="335">
        <f>$I113*IF($G113="Pickup", SUMIFS(NewEmisData!J:J, NewEmisData!$A:$A, "Pickup", NewEmisData!$B:$B, $A113, NewEmisData!$C:$C, $H113, NewEmisData!$D:$D, BD$2), SUMIFS(NewEmisData!J:J, NewEmisData!$A:$A, "LDV", NewEmisData!$B:$B, $A113, NewEmisData!$C:$C, $H113, NewEmisData!$D:$D, BD$2))</f>
        <v>8.6588886279032502E-3</v>
      </c>
      <c r="BE113" s="335">
        <f>$I113*IF($G113="Pickup", SUMIFS(NewEmisData!K:K, NewEmisData!$A:$A, "Pickup", NewEmisData!$B:$B, $A113, NewEmisData!$C:$C, $H113, NewEmisData!$D:$D, BE$2), SUMIFS(NewEmisData!K:K, NewEmisData!$A:$A, "LDV", NewEmisData!$B:$B, $A113, NewEmisData!$C:$C, $H113, NewEmisData!$D:$D, BE$2))</f>
        <v>7.9928948991222996E-3</v>
      </c>
      <c r="BF113" s="335">
        <f>$I113*IF($G113="Pickup", SUMIFS(NewEmisData!L:L, NewEmisData!$A:$A, "Pickup", NewEmisData!$B:$B, $A113, NewEmisData!$C:$C, $H113, NewEmisData!$D:$D, BF$2), SUMIFS(NewEmisData!L:L, NewEmisData!$A:$A, "LDV", NewEmisData!$B:$B, $A113, NewEmisData!$C:$C, $H113, NewEmisData!$D:$D, BF$2))</f>
        <v>7.65317007618625E-3</v>
      </c>
      <c r="BG113" s="335">
        <f>$I113*IF($G113="Pickup", SUMIFS(NewEmisData!M:M, NewEmisData!$A:$A, "Pickup", NewEmisData!$B:$B, $A113, NewEmisData!$C:$C, $H113, NewEmisData!$D:$D, BG$2), SUMIFS(NewEmisData!M:M, NewEmisData!$A:$A, "LDV", NewEmisData!$B:$B, $A113, NewEmisData!$C:$C, $H113, NewEmisData!$D:$D, BG$2))</f>
        <v>7.4561632981935697E-3</v>
      </c>
      <c r="BH113" s="335">
        <v>9.4789149915835945E-3</v>
      </c>
      <c r="BI113" s="335">
        <f>$I113*IF($G113="Pickup", SUMIFS(NewEmisData!E:E, NewEmisData!$A:$A, "Pickup", NewEmisData!$B:$B, $A113, NewEmisData!$C:$C, $H113, NewEmisData!$D:$D, BI$2), SUMIFS(NewEmisData!E:E, NewEmisData!$A:$A, "LDV", NewEmisData!$B:$B, $A113, NewEmisData!$C:$C, $H113, NewEmisData!$D:$D, BI$2))</f>
        <v>6.4220034872518204</v>
      </c>
      <c r="BJ113" s="335">
        <f>$I113*IF($G113="Pickup", SUMIFS(NewEmisData!F:F, NewEmisData!$A:$A, "Pickup", NewEmisData!$B:$B, $A113, NewEmisData!$C:$C, $H113, NewEmisData!$D:$D, BJ$2), SUMIFS(NewEmisData!F:F, NewEmisData!$A:$A, "LDV", NewEmisData!$B:$B, $A113, NewEmisData!$C:$C, $H113, NewEmisData!$D:$D, BJ$2))</f>
        <v>3.8479800836345999</v>
      </c>
      <c r="BK113" s="335">
        <f>$I113*IF($G113="Pickup", SUMIFS(NewEmisData!G:G, NewEmisData!$A:$A, "Pickup", NewEmisData!$B:$B, $A113, NewEmisData!$C:$C, $H113, NewEmisData!$D:$D, BK$2), SUMIFS(NewEmisData!G:G, NewEmisData!$A:$A, "LDV", NewEmisData!$B:$B, $A113, NewEmisData!$C:$C, $H113, NewEmisData!$D:$D, BK$2))</f>
        <v>2.9970734916117499</v>
      </c>
      <c r="BL113" s="335">
        <f>$I113*IF($G113="Pickup", SUMIFS(NewEmisData!H:H, NewEmisData!$A:$A, "Pickup", NewEmisData!$B:$B, $A113, NewEmisData!$C:$C, $H113, NewEmisData!$D:$D, BL$2), SUMIFS(NewEmisData!H:H, NewEmisData!$A:$A, "LDV", NewEmisData!$B:$B, $A113, NewEmisData!$C:$C, $H113, NewEmisData!$D:$D, BL$2))</f>
        <v>2.36472323758924</v>
      </c>
      <c r="BM113" s="335">
        <f>$I113*IF($G113="Pickup", SUMIFS(NewEmisData!I:I, NewEmisData!$A:$A, "Pickup", NewEmisData!$B:$B, $A113, NewEmisData!$C:$C, $H113, NewEmisData!$D:$D, BM$2), SUMIFS(NewEmisData!I:I, NewEmisData!$A:$A, "LDV", NewEmisData!$B:$B, $A113, NewEmisData!$C:$C, $H113, NewEmisData!$D:$D, BM$2))</f>
        <v>1.7421472431707099</v>
      </c>
      <c r="BN113" s="335">
        <f>$I113*IF($G113="Pickup", SUMIFS(NewEmisData!J:J, NewEmisData!$A:$A, "Pickup", NewEmisData!$B:$B, $A113, NewEmisData!$C:$C, $H113, NewEmisData!$D:$D, BN$2), SUMIFS(NewEmisData!J:J, NewEmisData!$A:$A, "LDV", NewEmisData!$B:$B, $A113, NewEmisData!$C:$C, $H113, NewEmisData!$D:$D, BN$2))</f>
        <v>1.3931539503279999</v>
      </c>
      <c r="BO113" s="335">
        <f>$I113*IF($G113="Pickup", SUMIFS(NewEmisData!K:K, NewEmisData!$A:$A, "Pickup", NewEmisData!$B:$B, $A113, NewEmisData!$C:$C, $H113, NewEmisData!$D:$D, BO$2), SUMIFS(NewEmisData!K:K, NewEmisData!$A:$A, "LDV", NewEmisData!$B:$B, $A113, NewEmisData!$C:$C, $H113, NewEmisData!$D:$D, BO$2))</f>
        <v>1.2342051269933401</v>
      </c>
      <c r="BP113" s="335">
        <f>$I113*IF($G113="Pickup", SUMIFS(NewEmisData!L:L, NewEmisData!$A:$A, "Pickup", NewEmisData!$B:$B, $A113, NewEmisData!$C:$C, $H113, NewEmisData!$D:$D, BP$2), SUMIFS(NewEmisData!L:L, NewEmisData!$A:$A, "LDV", NewEmisData!$B:$B, $A113, NewEmisData!$C:$C, $H113, NewEmisData!$D:$D, BP$2))</f>
        <v>1.18127069132138</v>
      </c>
      <c r="BQ113" s="335">
        <f>$I113*IF($G113="Pickup", SUMIFS(NewEmisData!M:M, NewEmisData!$A:$A, "Pickup", NewEmisData!$B:$B, $A113, NewEmisData!$C:$C, $H113, NewEmisData!$D:$D, BQ$2), SUMIFS(NewEmisData!M:M, NewEmisData!$A:$A, "LDV", NewEmisData!$B:$B, $A113, NewEmisData!$C:$C, $H113, NewEmisData!$D:$D, BQ$2))</f>
        <v>1.1484293714755001</v>
      </c>
      <c r="BR113" s="335">
        <v>1.6588293829830492</v>
      </c>
      <c r="BS113" s="335">
        <f>$I113*IF($G113="Pickup", SUMIFS(NewEmisData!E:E, NewEmisData!$A:$A, "Pickup", NewEmisData!$B:$B, $A113, NewEmisData!$C:$C, $H113, NewEmisData!$D:$D, BS$2), SUMIFS(NewEmisData!E:E, NewEmisData!$A:$A, "LDV", NewEmisData!$B:$B, $A113, NewEmisData!$C:$C, $H113, NewEmisData!$D:$D, BS$2))</f>
        <v>0.76625314114096599</v>
      </c>
      <c r="BT113" s="335">
        <f>$I113*IF($G113="Pickup", SUMIFS(NewEmisData!F:F, NewEmisData!$A:$A, "Pickup", NewEmisData!$B:$B, $A113, NewEmisData!$C:$C, $H113, NewEmisData!$D:$D, BT$2), SUMIFS(NewEmisData!F:F, NewEmisData!$A:$A, "LDV", NewEmisData!$B:$B, $A113, NewEmisData!$C:$C, $H113, NewEmisData!$D:$D, BT$2))</f>
        <v>0.42849019580384201</v>
      </c>
      <c r="BU113" s="335">
        <f>$I113*IF($G113="Pickup", SUMIFS(NewEmisData!G:G, NewEmisData!$A:$A, "Pickup", NewEmisData!$B:$B, $A113, NewEmisData!$C:$C, $H113, NewEmisData!$D:$D, BU$2), SUMIFS(NewEmisData!G:G, NewEmisData!$A:$A, "LDV", NewEmisData!$B:$B, $A113, NewEmisData!$C:$C, $H113, NewEmisData!$D:$D, BU$2))</f>
        <v>0.33923869580754101</v>
      </c>
      <c r="BV113" s="335">
        <f>$I113*IF($G113="Pickup", SUMIFS(NewEmisData!H:H, NewEmisData!$A:$A, "Pickup", NewEmisData!$B:$B, $A113, NewEmisData!$C:$C, $H113, NewEmisData!$D:$D, BV$2), SUMIFS(NewEmisData!H:H, NewEmisData!$A:$A, "LDV", NewEmisData!$B:$B, $A113, NewEmisData!$C:$C, $H113, NewEmisData!$D:$D, BV$2))</f>
        <v>0.274572609184357</v>
      </c>
      <c r="BW113" s="335">
        <f>$I113*IF($G113="Pickup", SUMIFS(NewEmisData!I:I, NewEmisData!$A:$A, "Pickup", NewEmisData!$B:$B, $A113, NewEmisData!$C:$C, $H113, NewEmisData!$D:$D, BW$2), SUMIFS(NewEmisData!I:I, NewEmisData!$A:$A, "LDV", NewEmisData!$B:$B, $A113, NewEmisData!$C:$C, $H113, NewEmisData!$D:$D, BW$2))</f>
        <v>0.20444446873760599</v>
      </c>
      <c r="BX113" s="335">
        <f>$I113*IF($G113="Pickup", SUMIFS(NewEmisData!J:J, NewEmisData!$A:$A, "Pickup", NewEmisData!$B:$B, $A113, NewEmisData!$C:$C, $H113, NewEmisData!$D:$D, BX$2), SUMIFS(NewEmisData!J:J, NewEmisData!$A:$A, "LDV", NewEmisData!$B:$B, $A113, NewEmisData!$C:$C, $H113, NewEmisData!$D:$D, BX$2))</f>
        <v>0.170176908378738</v>
      </c>
      <c r="BY113" s="335">
        <f>$I113*IF($G113="Pickup", SUMIFS(NewEmisData!K:K, NewEmisData!$A:$A, "Pickup", NewEmisData!$B:$B, $A113, NewEmisData!$C:$C, $H113, NewEmisData!$D:$D, BY$2), SUMIFS(NewEmisData!K:K, NewEmisData!$A:$A, "LDV", NewEmisData!$B:$B, $A113, NewEmisData!$C:$C, $H113, NewEmisData!$D:$D, BY$2))</f>
        <v>0.152045525981331</v>
      </c>
      <c r="BZ113" s="335">
        <f>$I113*IF($G113="Pickup", SUMIFS(NewEmisData!L:L, NewEmisData!$A:$A, "Pickup", NewEmisData!$B:$B, $A113, NewEmisData!$C:$C, $H113, NewEmisData!$D:$D, BZ$2), SUMIFS(NewEmisData!L:L, NewEmisData!$A:$A, "LDV", NewEmisData!$B:$B, $A113, NewEmisData!$C:$C, $H113, NewEmisData!$D:$D, BZ$2))</f>
        <v>0.14503696159912</v>
      </c>
      <c r="CA113" s="335">
        <f>$I113*IF($G113="Pickup", SUMIFS(NewEmisData!M:M, NewEmisData!$A:$A, "Pickup", NewEmisData!$B:$B, $A113, NewEmisData!$C:$C, $H113, NewEmisData!$D:$D, CA$2), SUMIFS(NewEmisData!M:M, NewEmisData!$A:$A, "LDV", NewEmisData!$B:$B, $A113, NewEmisData!$C:$C, $H113, NewEmisData!$D:$D, CA$2))</f>
        <v>0.139402683427791</v>
      </c>
      <c r="CB113" s="335">
        <v>0.10573121882292051</v>
      </c>
      <c r="CC113" s="335">
        <f>$I113*IF($G113="Pickup", SUMIFS(NewEmisData!E:E, NewEmisData!$A:$A, "Pickup", NewEmisData!$B:$B, $A113, NewEmisData!$C:$C, $H113, NewEmisData!$D:$D, CC$2), SUMIFS(NewEmisData!E:E, NewEmisData!$A:$A, "LDV", NewEmisData!$B:$B, $A113, NewEmisData!$C:$C, $H113, NewEmisData!$D:$D, CC$2))</f>
        <v>3.9065075142891502E-2</v>
      </c>
      <c r="CD113" s="335">
        <f>$I113*IF($G113="Pickup", SUMIFS(NewEmisData!F:F, NewEmisData!$A:$A, "Pickup", NewEmisData!$B:$B, $A113, NewEmisData!$C:$C, $H113, NewEmisData!$D:$D, CD$2), SUMIFS(NewEmisData!F:F, NewEmisData!$A:$A, "LDV", NewEmisData!$B:$B, $A113, NewEmisData!$C:$C, $H113, NewEmisData!$D:$D, CD$2))</f>
        <v>2.71884075109541E-2</v>
      </c>
      <c r="CE113" s="335">
        <f>$I113*IF($G113="Pickup", SUMIFS(NewEmisData!G:G, NewEmisData!$A:$A, "Pickup", NewEmisData!$B:$B, $A113, NewEmisData!$C:$C, $H113, NewEmisData!$D:$D, CE$2), SUMIFS(NewEmisData!G:G, NewEmisData!$A:$A, "LDV", NewEmisData!$B:$B, $A113, NewEmisData!$C:$C, $H113, NewEmisData!$D:$D, CE$2))</f>
        <v>2.35915905182916E-2</v>
      </c>
      <c r="CF113" s="335">
        <f>$I113*IF($G113="Pickup", SUMIFS(NewEmisData!H:H, NewEmisData!$A:$A, "Pickup", NewEmisData!$B:$B, $A113, NewEmisData!$C:$C, $H113, NewEmisData!$D:$D, CF$2), SUMIFS(NewEmisData!H:H, NewEmisData!$A:$A, "LDV", NewEmisData!$B:$B, $A113, NewEmisData!$C:$C, $H113, NewEmisData!$D:$D, CF$2))</f>
        <v>2.2519914122574401E-2</v>
      </c>
      <c r="CG113" s="335">
        <f>$I113*IF($G113="Pickup", SUMIFS(NewEmisData!I:I, NewEmisData!$A:$A, "Pickup", NewEmisData!$B:$B, $A113, NewEmisData!$C:$C, $H113, NewEmisData!$D:$D, CG$2), SUMIFS(NewEmisData!I:I, NewEmisData!$A:$A, "LDV", NewEmisData!$B:$B, $A113, NewEmisData!$C:$C, $H113, NewEmisData!$D:$D, CG$2))</f>
        <v>2.1807779866682201E-2</v>
      </c>
      <c r="CH113" s="335">
        <f>$I113*IF($G113="Pickup", SUMIFS(NewEmisData!J:J, NewEmisData!$A:$A, "Pickup", NewEmisData!$B:$B, $A113, NewEmisData!$C:$C, $H113, NewEmisData!$D:$D, CH$2), SUMIFS(NewEmisData!J:J, NewEmisData!$A:$A, "LDV", NewEmisData!$B:$B, $A113, NewEmisData!$C:$C, $H113, NewEmisData!$D:$D, CH$2))</f>
        <v>2.1246517083751901E-2</v>
      </c>
      <c r="CI113" s="335">
        <f>$I113*IF($G113="Pickup", SUMIFS(NewEmisData!K:K, NewEmisData!$A:$A, "Pickup", NewEmisData!$B:$B, $A113, NewEmisData!$C:$C, $H113, NewEmisData!$D:$D, CI$2), SUMIFS(NewEmisData!K:K, NewEmisData!$A:$A, "LDV", NewEmisData!$B:$B, $A113, NewEmisData!$C:$C, $H113, NewEmisData!$D:$D, CI$2))</f>
        <v>2.1244746441372499E-2</v>
      </c>
      <c r="CJ113" s="335">
        <f>$I113*IF($G113="Pickup", SUMIFS(NewEmisData!L:L, NewEmisData!$A:$A, "Pickup", NewEmisData!$B:$B, $A113, NewEmisData!$C:$C, $H113, NewEmisData!$D:$D, CJ$2), SUMIFS(NewEmisData!L:L, NewEmisData!$A:$A, "LDV", NewEmisData!$B:$B, $A113, NewEmisData!$C:$C, $H113, NewEmisData!$D:$D, CJ$2))</f>
        <v>2.1244238664552498E-2</v>
      </c>
      <c r="CK113" s="335">
        <f>$I113*IF($G113="Pickup", SUMIFS(NewEmisData!M:M, NewEmisData!$A:$A, "Pickup", NewEmisData!$B:$B, $A113, NewEmisData!$C:$C, $H113, NewEmisData!$D:$D, CK$2), SUMIFS(NewEmisData!M:M, NewEmisData!$A:$A, "LDV", NewEmisData!$B:$B, $A113, NewEmisData!$C:$C, $H113, NewEmisData!$D:$D, CK$2))</f>
        <v>2.1243800212783201E-2</v>
      </c>
      <c r="CL113" s="335">
        <v>2.2881070645398207E-2</v>
      </c>
      <c r="CM113" s="335">
        <f>$I113*IF($G113="Pickup", SUMIFS(NewEmisData!E:E, NewEmisData!$A:$A, "Pickup", NewEmisData!$B:$B, $A113, NewEmisData!$C:$C, $H113, NewEmisData!$D:$D, CM$2), SUMIFS(NewEmisData!E:E, NewEmisData!$A:$A, "LDV", NewEmisData!$B:$B, $A113, NewEmisData!$C:$C, $H113, NewEmisData!$D:$D, CM$2))</f>
        <v>2.3400482606005499E-2</v>
      </c>
      <c r="CN113" s="335">
        <f>$I113*IF($G113="Pickup", SUMIFS(NewEmisData!F:F, NewEmisData!$A:$A, "Pickup", NewEmisData!$B:$B, $A113, NewEmisData!$C:$C, $H113, NewEmisData!$D:$D, CN$2), SUMIFS(NewEmisData!F:F, NewEmisData!$A:$A, "LDV", NewEmisData!$B:$B, $A113, NewEmisData!$C:$C, $H113, NewEmisData!$D:$D, CN$2))</f>
        <v>1.46264020139097E-2</v>
      </c>
      <c r="CO113" s="335">
        <f>$I113*IF($G113="Pickup", SUMIFS(NewEmisData!G:G, NewEmisData!$A:$A, "Pickup", NewEmisData!$B:$B, $A113, NewEmisData!$C:$C, $H113, NewEmisData!$D:$D, CO$2), SUMIFS(NewEmisData!G:G, NewEmisData!$A:$A, "LDV", NewEmisData!$B:$B, $A113, NewEmisData!$C:$C, $H113, NewEmisData!$D:$D, CO$2))</f>
        <v>1.17594755724597E-2</v>
      </c>
      <c r="CP113" s="335">
        <f>$I113*IF($G113="Pickup", SUMIFS(NewEmisData!H:H, NewEmisData!$A:$A, "Pickup", NewEmisData!$B:$B, $A113, NewEmisData!$C:$C, $H113, NewEmisData!$D:$D, CP$2), SUMIFS(NewEmisData!H:H, NewEmisData!$A:$A, "LDV", NewEmisData!$B:$B, $A113, NewEmisData!$C:$C, $H113, NewEmisData!$D:$D, CP$2))</f>
        <v>9.5913131178771704E-3</v>
      </c>
      <c r="CQ113" s="335">
        <f>$I113*IF($G113="Pickup", SUMIFS(NewEmisData!I:I, NewEmisData!$A:$A, "Pickup", NewEmisData!$B:$B, $A113, NewEmisData!$C:$C, $H113, NewEmisData!$D:$D, CQ$2), SUMIFS(NewEmisData!I:I, NewEmisData!$A:$A, "LDV", NewEmisData!$B:$B, $A113, NewEmisData!$C:$C, $H113, NewEmisData!$D:$D, CQ$2))</f>
        <v>8.49787062067325E-3</v>
      </c>
      <c r="CR113" s="335">
        <f>$I113*IF($G113="Pickup", SUMIFS(NewEmisData!J:J, NewEmisData!$A:$A, "Pickup", NewEmisData!$B:$B, $A113, NewEmisData!$C:$C, $H113, NewEmisData!$D:$D, CR$2), SUMIFS(NewEmisData!J:J, NewEmisData!$A:$A, "LDV", NewEmisData!$B:$B, $A113, NewEmisData!$C:$C, $H113, NewEmisData!$D:$D, CR$2))</f>
        <v>8.0109865110152001E-3</v>
      </c>
      <c r="CS113" s="335">
        <f>$I113*IF($G113="Pickup", SUMIFS(NewEmisData!K:K, NewEmisData!$A:$A, "Pickup", NewEmisData!$B:$B, $A113, NewEmisData!$C:$C, $H113, NewEmisData!$D:$D, CS$2), SUMIFS(NewEmisData!K:K, NewEmisData!$A:$A, "LDV", NewEmisData!$B:$B, $A113, NewEmisData!$C:$C, $H113, NewEmisData!$D:$D, CS$2))</f>
        <v>7.9536784391849198E-3</v>
      </c>
      <c r="CT113" s="335">
        <f>$I113*IF($G113="Pickup", SUMIFS(NewEmisData!L:L, NewEmisData!$A:$A, "Pickup", NewEmisData!$B:$B, $A113, NewEmisData!$C:$C, $H113, NewEmisData!$D:$D, CT$2), SUMIFS(NewEmisData!L:L, NewEmisData!$A:$A, "LDV", NewEmisData!$B:$B, $A113, NewEmisData!$C:$C, $H113, NewEmisData!$D:$D, CT$2))</f>
        <v>7.8603296078806496E-3</v>
      </c>
      <c r="CU113" s="335">
        <f>$I113*IF($G113="Pickup", SUMIFS(NewEmisData!M:M, NewEmisData!$A:$A, "Pickup", NewEmisData!$B:$B, $A113, NewEmisData!$C:$C, $H113, NewEmisData!$D:$D, CU$2), SUMIFS(NewEmisData!M:M, NewEmisData!$A:$A, "LDV", NewEmisData!$B:$B, $A113, NewEmisData!$C:$C, $H113, NewEmisData!$D:$D, CU$2))</f>
        <v>7.8597717488691193E-3</v>
      </c>
      <c r="CV113" s="335">
        <v>6.9734009009235556E-3</v>
      </c>
      <c r="CW113" s="335">
        <v>4.0498104655261064E-3</v>
      </c>
      <c r="CX113" s="335">
        <v>2.5030350838759993E-3</v>
      </c>
      <c r="CY113" s="335">
        <v>2.1151214403419519E-3</v>
      </c>
      <c r="CZ113" s="335">
        <v>1.7489979687569375E-3</v>
      </c>
      <c r="DA113" s="335">
        <v>1.340486996695321E-3</v>
      </c>
      <c r="DB113" s="335">
        <v>1.0553769116342638E-3</v>
      </c>
      <c r="DC113" s="335">
        <v>1.0132227560056145E-3</v>
      </c>
      <c r="DD113" s="335">
        <v>1.0003159541004489E-3</v>
      </c>
      <c r="DE113" s="335">
        <v>9.9860782000699166E-4</v>
      </c>
      <c r="DF113" s="335">
        <v>9.9860782000699166E-4</v>
      </c>
      <c r="DG113" s="335">
        <f>$I113*IF($G113="Pickup", SUMIFS(NewEmisData!E:E, NewEmisData!$A:$A, "Pickup", NewEmisData!$B:$B, $A113, NewEmisData!$C:$C, $H113, NewEmisData!$D:$D, DG$2), SUMIFS(NewEmisData!E:E, NewEmisData!$A:$A, "LDV", NewEmisData!$B:$B, $A113, NewEmisData!$C:$C, $H113, NewEmisData!$D:$D, DG$2))</f>
        <v>0</v>
      </c>
      <c r="DH113" s="335">
        <f>$I113*IF($G113="Pickup", SUMIFS(NewEmisData!F:F, NewEmisData!$A:$A, "Pickup", NewEmisData!$B:$B, $A113, NewEmisData!$C:$C, $H113, NewEmisData!$D:$D, DH$2), SUMIFS(NewEmisData!F:F, NewEmisData!$A:$A, "LDV", NewEmisData!$B:$B, $A113, NewEmisData!$C:$C, $H113, NewEmisData!$D:$D, DH$2))</f>
        <v>0</v>
      </c>
      <c r="DI113" s="335">
        <f>$I113*IF($G113="Pickup", SUMIFS(NewEmisData!G:G, NewEmisData!$A:$A, "Pickup", NewEmisData!$B:$B, $A113, NewEmisData!$C:$C, $H113, NewEmisData!$D:$D, DI$2), SUMIFS(NewEmisData!G:G, NewEmisData!$A:$A, "LDV", NewEmisData!$B:$B, $A113, NewEmisData!$C:$C, $H113, NewEmisData!$D:$D, DI$2))</f>
        <v>0</v>
      </c>
      <c r="DJ113" s="335">
        <f>$I113*IF($G113="Pickup", SUMIFS(NewEmisData!H:H, NewEmisData!$A:$A, "Pickup", NewEmisData!$B:$B, $A113, NewEmisData!$C:$C, $H113, NewEmisData!$D:$D, DJ$2), SUMIFS(NewEmisData!H:H, NewEmisData!$A:$A, "LDV", NewEmisData!$B:$B, $A113, NewEmisData!$C:$C, $H113, NewEmisData!$D:$D, DJ$2))</f>
        <v>0</v>
      </c>
      <c r="DK113" s="335">
        <f>$I113*IF($G113="Pickup", SUMIFS(NewEmisData!I:I, NewEmisData!$A:$A, "Pickup", NewEmisData!$B:$B, $A113, NewEmisData!$C:$C, $H113, NewEmisData!$D:$D, DK$2), SUMIFS(NewEmisData!I:I, NewEmisData!$A:$A, "LDV", NewEmisData!$B:$B, $A113, NewEmisData!$C:$C, $H113, NewEmisData!$D:$D, DK$2))</f>
        <v>0</v>
      </c>
      <c r="DL113" s="335">
        <f>$I113*IF($G113="Pickup", SUMIFS(NewEmisData!J:J, NewEmisData!$A:$A, "Pickup", NewEmisData!$B:$B, $A113, NewEmisData!$C:$C, $H113, NewEmisData!$D:$D, DL$2), SUMIFS(NewEmisData!J:J, NewEmisData!$A:$A, "LDV", NewEmisData!$B:$B, $A113, NewEmisData!$C:$C, $H113, NewEmisData!$D:$D, DL$2))</f>
        <v>0</v>
      </c>
      <c r="DM113" s="335">
        <f>$I113*IF($G113="Pickup", SUMIFS(NewEmisData!K:K, NewEmisData!$A:$A, "Pickup", NewEmisData!$B:$B, $A113, NewEmisData!$C:$C, $H113, NewEmisData!$D:$D, DM$2), SUMIFS(NewEmisData!K:K, NewEmisData!$A:$A, "LDV", NewEmisData!$B:$B, $A113, NewEmisData!$C:$C, $H113, NewEmisData!$D:$D, DM$2))</f>
        <v>0</v>
      </c>
      <c r="DN113" s="335">
        <f>$I113*IF($G113="Pickup", SUMIFS(NewEmisData!L:L, NewEmisData!$A:$A, "Pickup", NewEmisData!$B:$B, $A113, NewEmisData!$C:$C, $H113, NewEmisData!$D:$D, DN$2), SUMIFS(NewEmisData!L:L, NewEmisData!$A:$A, "LDV", NewEmisData!$B:$B, $A113, NewEmisData!$C:$C, $H113, NewEmisData!$D:$D, DN$2))</f>
        <v>0</v>
      </c>
      <c r="DO113" s="335">
        <f>$I113*IF($G113="Pickup", SUMIFS(NewEmisData!M:M, NewEmisData!$A:$A, "Pickup", NewEmisData!$B:$B, $A113, NewEmisData!$C:$C, $H113, NewEmisData!$D:$D, DO$2), SUMIFS(NewEmisData!M:M, NewEmisData!$A:$A, "LDV", NewEmisData!$B:$B, $A113, NewEmisData!$C:$C, $H113, NewEmisData!$D:$D, DO$2))</f>
        <v>0</v>
      </c>
      <c r="DP113" s="335">
        <v>2.023129771030282E-3</v>
      </c>
      <c r="DQ113" s="335">
        <f>$I113*IF($G113="Pickup", SUMIFS(NewEmisData!E:E, NewEmisData!$A:$A, "Pickup", NewEmisData!$B:$B, $A113, NewEmisData!$C:$C, $H113, NewEmisData!$D:$D, DQ$2), SUMIFS(NewEmisData!E:E, NewEmisData!$A:$A, "LDV", NewEmisData!$B:$B, $A113, NewEmisData!$C:$C, $H113, NewEmisData!$D:$D, DQ$2))</f>
        <v>1.5358627671248499E-2</v>
      </c>
      <c r="DR113" s="335">
        <f>$I113*IF($G113="Pickup", SUMIFS(NewEmisData!F:F, NewEmisData!$A:$A, "Pickup", NewEmisData!$B:$B, $A113, NewEmisData!$C:$C, $H113, NewEmisData!$D:$D, DR$2), SUMIFS(NewEmisData!F:F, NewEmisData!$A:$A, "LDV", NewEmisData!$B:$B, $A113, NewEmisData!$C:$C, $H113, NewEmisData!$D:$D, DR$2))</f>
        <v>9.2701502330196205E-3</v>
      </c>
      <c r="DS113" s="335">
        <f>$I113*IF($G113="Pickup", SUMIFS(NewEmisData!G:G, NewEmisData!$A:$A, "Pickup", NewEmisData!$B:$B, $A113, NewEmisData!$C:$C, $H113, NewEmisData!$D:$D, DS$2), SUMIFS(NewEmisData!G:G, NewEmisData!$A:$A, "LDV", NewEmisData!$B:$B, $A113, NewEmisData!$C:$C, $H113, NewEmisData!$D:$D, DS$2))</f>
        <v>7.3800443468092902E-3</v>
      </c>
      <c r="DT113" s="335">
        <f>$I113*IF($G113="Pickup", SUMIFS(NewEmisData!H:H, NewEmisData!$A:$A, "Pickup", NewEmisData!$B:$B, $A113, NewEmisData!$C:$C, $H113, NewEmisData!$D:$D, DT$2), SUMIFS(NewEmisData!H:H, NewEmisData!$A:$A, "LDV", NewEmisData!$B:$B, $A113, NewEmisData!$C:$C, $H113, NewEmisData!$D:$D, DT$2))</f>
        <v>5.7500359883598503E-3</v>
      </c>
      <c r="DU113" s="335">
        <f>$I113*IF($G113="Pickup", SUMIFS(NewEmisData!I:I, NewEmisData!$A:$A, "Pickup", NewEmisData!$B:$B, $A113, NewEmisData!$C:$C, $H113, NewEmisData!$D:$D, DU$2), SUMIFS(NewEmisData!I:I, NewEmisData!$A:$A, "LDV", NewEmisData!$B:$B, $A113, NewEmisData!$C:$C, $H113, NewEmisData!$D:$D, DU$2))</f>
        <v>4.5486358185720301E-3</v>
      </c>
      <c r="DV113" s="335">
        <f>$I113*IF($G113="Pickup", SUMIFS(NewEmisData!J:J, NewEmisData!$A:$A, "Pickup", NewEmisData!$B:$B, $A113, NewEmisData!$C:$C, $H113, NewEmisData!$D:$D, DV$2), SUMIFS(NewEmisData!J:J, NewEmisData!$A:$A, "LDV", NewEmisData!$B:$B, $A113, NewEmisData!$C:$C, $H113, NewEmisData!$D:$D, DV$2))</f>
        <v>3.9745008012961004E-3</v>
      </c>
      <c r="DW113" s="335">
        <f>$I113*IF($G113="Pickup", SUMIFS(NewEmisData!K:K, NewEmisData!$A:$A, "Pickup", NewEmisData!$B:$B, $A113, NewEmisData!$C:$C, $H113, NewEmisData!$D:$D, DW$2), SUMIFS(NewEmisData!K:K, NewEmisData!$A:$A, "LDV", NewEmisData!$B:$B, $A113, NewEmisData!$C:$C, $H113, NewEmisData!$D:$D, DW$2))</f>
        <v>3.6505775807205302E-3</v>
      </c>
      <c r="DX113" s="335">
        <f>$I113*IF($G113="Pickup", SUMIFS(NewEmisData!L:L, NewEmisData!$A:$A, "Pickup", NewEmisData!$B:$B, $A113, NewEmisData!$C:$C, $H113, NewEmisData!$D:$D, DX$2), SUMIFS(NewEmisData!L:L, NewEmisData!$A:$A, "LDV", NewEmisData!$B:$B, $A113, NewEmisData!$C:$C, $H113, NewEmisData!$D:$D, DX$2))</f>
        <v>3.5463484367939599E-3</v>
      </c>
      <c r="DY113" s="335">
        <f>$I113*IF($G113="Pickup", SUMIFS(NewEmisData!M:M, NewEmisData!$A:$A, "Pickup", NewEmisData!$B:$B, $A113, NewEmisData!$C:$C, $H113, NewEmisData!$D:$D, DY$2), SUMIFS(NewEmisData!M:M, NewEmisData!$A:$A, "LDV", NewEmisData!$B:$B, $A113, NewEmisData!$C:$C, $H113, NewEmisData!$D:$D, DY$2))</f>
        <v>3.4918759359810199E-3</v>
      </c>
      <c r="DZ113" s="335">
        <v>5.594489642908501E-3</v>
      </c>
      <c r="EA113" s="335">
        <f t="shared" si="118"/>
        <v>474.817101058422</v>
      </c>
      <c r="EB113" s="335">
        <f t="shared" si="119"/>
        <v>451.24703471572099</v>
      </c>
      <c r="EC113" s="335">
        <f t="shared" si="120"/>
        <v>359.55406391675598</v>
      </c>
      <c r="ED113" s="335">
        <f t="shared" si="121"/>
        <v>306.68867751853497</v>
      </c>
      <c r="EE113" s="335">
        <f t="shared" si="122"/>
        <v>266.05693149041099</v>
      </c>
      <c r="EF113" s="335">
        <f t="shared" si="123"/>
        <v>243.087176828883</v>
      </c>
      <c r="EG113" s="335">
        <f t="shared" si="124"/>
        <v>232.82718030870799</v>
      </c>
      <c r="EH113" s="335">
        <f t="shared" si="125"/>
        <v>229.167353178653</v>
      </c>
      <c r="EI113" s="335">
        <f t="shared" si="126"/>
        <v>227.80956840287899</v>
      </c>
      <c r="EJ113" s="335">
        <f t="shared" si="127"/>
        <v>0.27672218065037407</v>
      </c>
      <c r="EK113" s="335">
        <f t="shared" si="128"/>
        <v>0.70973077210402302</v>
      </c>
      <c r="EL113" s="335">
        <f t="shared" si="129"/>
        <v>0.32036907792622199</v>
      </c>
      <c r="EM113" s="335">
        <f t="shared" si="130"/>
        <v>0.23974719966536701</v>
      </c>
      <c r="EN113" s="335">
        <f t="shared" si="131"/>
        <v>0.160612501035788</v>
      </c>
      <c r="EO113" s="335">
        <f t="shared" si="132"/>
        <v>0.10365613117262901</v>
      </c>
      <c r="EP113" s="335">
        <f t="shared" si="133"/>
        <v>7.8799994555065797E-2</v>
      </c>
      <c r="EQ113" s="335">
        <f t="shared" si="134"/>
        <v>6.8646939612850705E-2</v>
      </c>
      <c r="ER113" s="335">
        <f t="shared" si="135"/>
        <v>6.5824398729591893E-2</v>
      </c>
      <c r="ES113" s="335">
        <f t="shared" si="136"/>
        <v>6.4340803704991095E-2</v>
      </c>
      <c r="ET113" s="335">
        <f t="shared" si="137"/>
        <v>6.1988464688476796E-2</v>
      </c>
      <c r="EU113" s="335">
        <f t="shared" si="138"/>
        <v>8.2160020457903906E-3</v>
      </c>
      <c r="EV113" s="335">
        <f t="shared" si="139"/>
        <v>7.80815598787189E-3</v>
      </c>
      <c r="EW113" s="335">
        <f t="shared" si="140"/>
        <v>5.1579884513251097E-3</v>
      </c>
      <c r="EX113" s="335">
        <f t="shared" si="141"/>
        <v>4.3996084263759998E-3</v>
      </c>
      <c r="EY113" s="335">
        <f t="shared" si="142"/>
        <v>3.81672539575274E-3</v>
      </c>
      <c r="EZ113" s="335">
        <f t="shared" si="143"/>
        <v>3.4872096414849999E-3</v>
      </c>
      <c r="FA113" s="335">
        <f t="shared" si="144"/>
        <v>3.3400286224750798E-3</v>
      </c>
      <c r="FB113" s="335">
        <f t="shared" si="145"/>
        <v>3.2875233288682799E-3</v>
      </c>
      <c r="FC113" s="335">
        <f t="shared" si="146"/>
        <v>3.2680461258744399E-3</v>
      </c>
      <c r="FD113" s="335">
        <f t="shared" si="147"/>
        <v>1.7442083422488778E-3</v>
      </c>
      <c r="FE113" s="335">
        <f t="shared" si="148"/>
        <v>7.6637268565666605E-2</v>
      </c>
      <c r="FF113" s="335">
        <f t="shared" si="149"/>
        <v>7.17220347655846E-2</v>
      </c>
      <c r="FG113" s="335">
        <f t="shared" si="150"/>
        <v>5.3063354209187903E-2</v>
      </c>
      <c r="FH113" s="335">
        <f t="shared" si="151"/>
        <v>5.1413159178765599E-2</v>
      </c>
      <c r="FI113" s="335">
        <f t="shared" si="152"/>
        <v>4.9937748877796798E-2</v>
      </c>
      <c r="FJ113" s="335">
        <f t="shared" si="153"/>
        <v>4.8737436898882699E-2</v>
      </c>
      <c r="FK113" s="335">
        <f t="shared" si="154"/>
        <v>4.7984590527250397E-2</v>
      </c>
      <c r="FL113" s="335">
        <f t="shared" si="155"/>
        <v>4.76005320802948E-2</v>
      </c>
      <c r="FM113" s="335">
        <f t="shared" si="156"/>
        <v>4.7377866603412998E-2</v>
      </c>
      <c r="FN113" s="335">
        <f t="shared" si="157"/>
        <v>4.7629366333098749E-2</v>
      </c>
      <c r="FO113" s="335">
        <f t="shared" si="158"/>
        <v>1.9839679684136899E-2</v>
      </c>
      <c r="FP113" s="335">
        <f t="shared" si="159"/>
        <v>1.54915322396613E-2</v>
      </c>
      <c r="FQ113" s="335">
        <f t="shared" si="160"/>
        <v>1.24856485125612E-2</v>
      </c>
      <c r="FR113" s="335">
        <f t="shared" si="161"/>
        <v>1.10258430769824E-2</v>
      </c>
      <c r="FS113" s="335">
        <f t="shared" si="162"/>
        <v>9.7206839249302599E-3</v>
      </c>
      <c r="FT113" s="335">
        <f t="shared" si="163"/>
        <v>8.6588886279032502E-3</v>
      </c>
      <c r="FU113" s="335">
        <f t="shared" si="164"/>
        <v>7.9928948991222996E-3</v>
      </c>
      <c r="FV113" s="335">
        <f t="shared" si="165"/>
        <v>7.65317007618625E-3</v>
      </c>
      <c r="FW113" s="335">
        <f t="shared" si="166"/>
        <v>7.4561632981935697E-3</v>
      </c>
      <c r="FX113" s="335">
        <f t="shared" si="167"/>
        <v>9.4789149915835945E-3</v>
      </c>
    </row>
    <row r="114" spans="1:180" x14ac:dyDescent="0.2">
      <c r="A114" s="305" t="str">
        <f>_xlfn.CONCAT(IF(LEFT(TRIM(A113),1)="*", "*R", "R"), 1+RIGHT(TRIM(A113),1))</f>
        <v>R6</v>
      </c>
      <c r="B114" s="305" t="str">
        <f t="shared" si="204"/>
        <v>TLSSGSLC11</v>
      </c>
      <c r="C114" s="305" t="str">
        <f t="shared" si="205"/>
        <v>TL.GSL.SS.CONV.2011</v>
      </c>
      <c r="D114" s="301" t="str">
        <f t="shared" si="206"/>
        <v>bn-vmt, bn-vmt/a</v>
      </c>
      <c r="E114" s="301" t="str">
        <f t="shared" si="207"/>
        <v>TLGSL</v>
      </c>
      <c r="F114" s="301" t="str">
        <f t="shared" si="208"/>
        <v>TL</v>
      </c>
      <c r="G114" s="315" t="s">
        <v>821</v>
      </c>
      <c r="H114" s="315" t="s">
        <v>814</v>
      </c>
      <c r="I114" s="315">
        <v>1</v>
      </c>
      <c r="J114" s="315" t="str">
        <f t="shared" si="168"/>
        <v>Small SUV-GSL</v>
      </c>
      <c r="K114" s="335">
        <f>$I114*IF($G114="Pickup", SUMIFS(NewEmisData!E:E, NewEmisData!$A:$A, "Pickup", NewEmisData!$B:$B, $A114, NewEmisData!$C:$C, $H114, NewEmisData!$D:$D, K$2), SUMIFS(NewEmisData!E:E, NewEmisData!$A:$A, "LDV", NewEmisData!$B:$B, $A114, NewEmisData!$C:$C, $H114, NewEmisData!$D:$D, K$2))</f>
        <v>465.43339574540698</v>
      </c>
      <c r="L114" s="335">
        <f>$I114*IF($G114="Pickup", SUMIFS(NewEmisData!F:F, NewEmisData!$A:$A, "Pickup", NewEmisData!$B:$B, $A114, NewEmisData!$C:$C, $H114, NewEmisData!$D:$D, L$2), SUMIFS(NewEmisData!F:F, NewEmisData!$A:$A, "LDV", NewEmisData!$B:$B, $A114, NewEmisData!$C:$C, $H114, NewEmisData!$D:$D, L$2))</f>
        <v>447.45086858043499</v>
      </c>
      <c r="M114" s="335">
        <f>$I114*IF($G114="Pickup", SUMIFS(NewEmisData!G:G, NewEmisData!$A:$A, "Pickup", NewEmisData!$B:$B, $A114, NewEmisData!$C:$C, $H114, NewEmisData!$D:$D, M$2), SUMIFS(NewEmisData!G:G, NewEmisData!$A:$A, "LDV", NewEmisData!$B:$B, $A114, NewEmisData!$C:$C, $H114, NewEmisData!$D:$D, M$2))</f>
        <v>371.68579631799702</v>
      </c>
      <c r="N114" s="335">
        <f>$I114*IF($G114="Pickup", SUMIFS(NewEmisData!H:H, NewEmisData!$A:$A, "Pickup", NewEmisData!$B:$B, $A114, NewEmisData!$C:$C, $H114, NewEmisData!$D:$D, N$2), SUMIFS(NewEmisData!H:H, NewEmisData!$A:$A, "LDV", NewEmisData!$B:$B, $A114, NewEmisData!$C:$C, $H114, NewEmisData!$D:$D, N$2))</f>
        <v>316.68783468886801</v>
      </c>
      <c r="O114" s="335">
        <f>$I114*IF($G114="Pickup", SUMIFS(NewEmisData!I:I, NewEmisData!$A:$A, "Pickup", NewEmisData!$B:$B, $A114, NewEmisData!$C:$C, $H114, NewEmisData!$D:$D, O$2), SUMIFS(NewEmisData!I:I, NewEmisData!$A:$A, "LDV", NewEmisData!$B:$B, $A114, NewEmisData!$C:$C, $H114, NewEmisData!$D:$D, O$2))</f>
        <v>274.45359564691302</v>
      </c>
      <c r="P114" s="335">
        <f>$I114*IF($G114="Pickup", SUMIFS(NewEmisData!J:J, NewEmisData!$A:$A, "Pickup", NewEmisData!$B:$B, $A114, NewEmisData!$C:$C, $H114, NewEmisData!$D:$D, P$2), SUMIFS(NewEmisData!J:J, NewEmisData!$A:$A, "LDV", NewEmisData!$B:$B, $A114, NewEmisData!$C:$C, $H114, NewEmisData!$D:$D, P$2))</f>
        <v>250.610452801164</v>
      </c>
      <c r="Q114" s="335">
        <f>$I114*IF($G114="Pickup", SUMIFS(NewEmisData!K:K, NewEmisData!$A:$A, "Pickup", NewEmisData!$B:$B, $A114, NewEmisData!$C:$C, $H114, NewEmisData!$D:$D, Q$2), SUMIFS(NewEmisData!K:K, NewEmisData!$A:$A, "LDV", NewEmisData!$B:$B, $A114, NewEmisData!$C:$C, $H114, NewEmisData!$D:$D, Q$2))</f>
        <v>239.96929474207201</v>
      </c>
      <c r="R114" s="335">
        <f>$I114*IF($G114="Pickup", SUMIFS(NewEmisData!L:L, NewEmisData!$A:$A, "Pickup", NewEmisData!$B:$B, $A114, NewEmisData!$C:$C, $H114, NewEmisData!$D:$D, R$2), SUMIFS(NewEmisData!L:L, NewEmisData!$A:$A, "LDV", NewEmisData!$B:$B, $A114, NewEmisData!$C:$C, $H114, NewEmisData!$D:$D, R$2))</f>
        <v>236.17949059358199</v>
      </c>
      <c r="S114" s="335">
        <f>$I114*IF($G114="Pickup", SUMIFS(NewEmisData!M:M, NewEmisData!$A:$A, "Pickup", NewEmisData!$B:$B, $A114, NewEmisData!$C:$C, $H114, NewEmisData!$D:$D, S$2), SUMIFS(NewEmisData!M:M, NewEmisData!$A:$A, "LDV", NewEmisData!$B:$B, $A114, NewEmisData!$C:$C, $H114, NewEmisData!$D:$D, S$2))</f>
        <v>234.77621268414799</v>
      </c>
      <c r="T114" s="335">
        <v>0.27672218065037407</v>
      </c>
      <c r="U114" s="335">
        <f>$I114*IF($G114="Pickup", SUMIFS(NewEmisData!E:E, NewEmisData!$A:$A, "Pickup", NewEmisData!$B:$B, $A114, NewEmisData!$C:$C, $H114, NewEmisData!$D:$D, U$2), SUMIFS(NewEmisData!E:E, NewEmisData!$A:$A, "LDV", NewEmisData!$B:$B, $A114, NewEmisData!$C:$C, $H114, NewEmisData!$D:$D, U$2))</f>
        <v>0.76817370125590101</v>
      </c>
      <c r="V114" s="335">
        <f>$I114*IF($G114="Pickup", SUMIFS(NewEmisData!F:F, NewEmisData!$A:$A, "Pickup", NewEmisData!$B:$B, $A114, NewEmisData!$C:$C, $H114, NewEmisData!$D:$D, V$2), SUMIFS(NewEmisData!F:F, NewEmisData!$A:$A, "LDV", NewEmisData!$B:$B, $A114, NewEmisData!$C:$C, $H114, NewEmisData!$D:$D, V$2))</f>
        <v>0.34255400012381199</v>
      </c>
      <c r="W114" s="335">
        <f>$I114*IF($G114="Pickup", SUMIFS(NewEmisData!G:G, NewEmisData!$A:$A, "Pickup", NewEmisData!$B:$B, $A114, NewEmisData!$C:$C, $H114, NewEmisData!$D:$D, W$2), SUMIFS(NewEmisData!G:G, NewEmisData!$A:$A, "LDV", NewEmisData!$B:$B, $A114, NewEmisData!$C:$C, $H114, NewEmisData!$D:$D, W$2))</f>
        <v>0.22026197441968301</v>
      </c>
      <c r="X114" s="335">
        <f>$I114*IF($G114="Pickup", SUMIFS(NewEmisData!H:H, NewEmisData!$A:$A, "Pickup", NewEmisData!$B:$B, $A114, NewEmisData!$C:$C, $H114, NewEmisData!$D:$D, X$2), SUMIFS(NewEmisData!H:H, NewEmisData!$A:$A, "LDV", NewEmisData!$B:$B, $A114, NewEmisData!$C:$C, $H114, NewEmisData!$D:$D, X$2))</f>
        <v>0.146130223505477</v>
      </c>
      <c r="Y114" s="335">
        <f>$I114*IF($G114="Pickup", SUMIFS(NewEmisData!I:I, NewEmisData!$A:$A, "Pickup", NewEmisData!$B:$B, $A114, NewEmisData!$C:$C, $H114, NewEmisData!$D:$D, Y$2), SUMIFS(NewEmisData!I:I, NewEmisData!$A:$A, "LDV", NewEmisData!$B:$B, $A114, NewEmisData!$C:$C, $H114, NewEmisData!$D:$D, Y$2))</f>
        <v>9.25204446820201E-2</v>
      </c>
      <c r="Z114" s="335">
        <f>$I114*IF($G114="Pickup", SUMIFS(NewEmisData!J:J, NewEmisData!$A:$A, "Pickup", NewEmisData!$B:$B, $A114, NewEmisData!$C:$C, $H114, NewEmisData!$D:$D, Z$2), SUMIFS(NewEmisData!J:J, NewEmisData!$A:$A, "LDV", NewEmisData!$B:$B, $A114, NewEmisData!$C:$C, $H114, NewEmisData!$D:$D, Z$2))</f>
        <v>6.9646332093205393E-2</v>
      </c>
      <c r="AA114" s="335">
        <f>$I114*IF($G114="Pickup", SUMIFS(NewEmisData!K:K, NewEmisData!$A:$A, "Pickup", NewEmisData!$B:$B, $A114, NewEmisData!$C:$C, $H114, NewEmisData!$D:$D, AA$2), SUMIFS(NewEmisData!K:K, NewEmisData!$A:$A, "LDV", NewEmisData!$B:$B, $A114, NewEmisData!$C:$C, $H114, NewEmisData!$D:$D, AA$2))</f>
        <v>6.0285539426727999E-2</v>
      </c>
      <c r="AB114" s="335">
        <f>$I114*IF($G114="Pickup", SUMIFS(NewEmisData!L:L, NewEmisData!$A:$A, "Pickup", NewEmisData!$B:$B, $A114, NewEmisData!$C:$C, $H114, NewEmisData!$D:$D, AB$2), SUMIFS(NewEmisData!L:L, NewEmisData!$A:$A, "LDV", NewEmisData!$B:$B, $A114, NewEmisData!$C:$C, $H114, NewEmisData!$D:$D, AB$2))</f>
        <v>5.7685517085836899E-2</v>
      </c>
      <c r="AC114" s="335">
        <f>$I114*IF($G114="Pickup", SUMIFS(NewEmisData!M:M, NewEmisData!$A:$A, "Pickup", NewEmisData!$B:$B, $A114, NewEmisData!$C:$C, $H114, NewEmisData!$D:$D, AC$2), SUMIFS(NewEmisData!M:M, NewEmisData!$A:$A, "LDV", NewEmisData!$B:$B, $A114, NewEmisData!$C:$C, $H114, NewEmisData!$D:$D, AC$2))</f>
        <v>5.6336256806388998E-2</v>
      </c>
      <c r="AD114" s="335">
        <v>6.1988464688476796E-2</v>
      </c>
      <c r="AE114" s="335">
        <f>$I114*IF($G114="Pickup", SUMIFS(NewEmisData!E:E, NewEmisData!$A:$A, "Pickup", NewEmisData!$B:$B, $A114, NewEmisData!$C:$C, $H114, NewEmisData!$D:$D, AE$2), SUMIFS(NewEmisData!E:E, NewEmisData!$A:$A, "LDV", NewEmisData!$B:$B, $A114, NewEmisData!$C:$C, $H114, NewEmisData!$D:$D, AE$2))</f>
        <v>8.0536316527093799E-3</v>
      </c>
      <c r="AF114" s="335">
        <f>$I114*IF($G114="Pickup", SUMIFS(NewEmisData!F:F, NewEmisData!$A:$A, "Pickup", NewEmisData!$B:$B, $A114, NewEmisData!$C:$C, $H114, NewEmisData!$D:$D, AF$2), SUMIFS(NewEmisData!F:F, NewEmisData!$A:$A, "LDV", NewEmisData!$B:$B, $A114, NewEmisData!$C:$C, $H114, NewEmisData!$D:$D, AF$2))</f>
        <v>7.7424694052717798E-3</v>
      </c>
      <c r="AG114" s="335">
        <f>$I114*IF($G114="Pickup", SUMIFS(NewEmisData!G:G, NewEmisData!$A:$A, "Pickup", NewEmisData!$B:$B, $A114, NewEmisData!$C:$C, $H114, NewEmisData!$D:$D, AG$2), SUMIFS(NewEmisData!G:G, NewEmisData!$A:$A, "LDV", NewEmisData!$B:$B, $A114, NewEmisData!$C:$C, $H114, NewEmisData!$D:$D, AG$2))</f>
        <v>5.3320257089092297E-3</v>
      </c>
      <c r="AH114" s="335">
        <f>$I114*IF($G114="Pickup", SUMIFS(NewEmisData!H:H, NewEmisData!$A:$A, "Pickup", NewEmisData!$B:$B, $A114, NewEmisData!$C:$C, $H114, NewEmisData!$D:$D, AH$2), SUMIFS(NewEmisData!H:H, NewEmisData!$A:$A, "LDV", NewEmisData!$B:$B, $A114, NewEmisData!$C:$C, $H114, NewEmisData!$D:$D, AH$2))</f>
        <v>4.5430510168157703E-3</v>
      </c>
      <c r="AI114" s="335">
        <f>$I114*IF($G114="Pickup", SUMIFS(NewEmisData!I:I, NewEmisData!$A:$A, "Pickup", NewEmisData!$B:$B, $A114, NewEmisData!$C:$C, $H114, NewEmisData!$D:$D, AI$2), SUMIFS(NewEmisData!I:I, NewEmisData!$A:$A, "LDV", NewEmisData!$B:$B, $A114, NewEmisData!$C:$C, $H114, NewEmisData!$D:$D, AI$2))</f>
        <v>3.9371785778053803E-3</v>
      </c>
      <c r="AJ114" s="335">
        <f>$I114*IF($G114="Pickup", SUMIFS(NewEmisData!J:J, NewEmisData!$A:$A, "Pickup", NewEmisData!$B:$B, $A114, NewEmisData!$C:$C, $H114, NewEmisData!$D:$D, AJ$2), SUMIFS(NewEmisData!J:J, NewEmisData!$A:$A, "LDV", NewEmisData!$B:$B, $A114, NewEmisData!$C:$C, $H114, NewEmisData!$D:$D, AJ$2))</f>
        <v>3.5951364530025401E-3</v>
      </c>
      <c r="AK114" s="335">
        <f>$I114*IF($G114="Pickup", SUMIFS(NewEmisData!K:K, NewEmisData!$A:$A, "Pickup", NewEmisData!$B:$B, $A114, NewEmisData!$C:$C, $H114, NewEmisData!$D:$D, AK$2), SUMIFS(NewEmisData!K:K, NewEmisData!$A:$A, "LDV", NewEmisData!$B:$B, $A114, NewEmisData!$C:$C, $H114, NewEmisData!$D:$D, AK$2))</f>
        <v>3.4424852382502098E-3</v>
      </c>
      <c r="AL114" s="335">
        <f>$I114*IF($G114="Pickup", SUMIFS(NewEmisData!L:L, NewEmisData!$A:$A, "Pickup", NewEmisData!$B:$B, $A114, NewEmisData!$C:$C, $H114, NewEmisData!$D:$D, AL$2), SUMIFS(NewEmisData!L:L, NewEmisData!$A:$A, "LDV", NewEmisData!$B:$B, $A114, NewEmisData!$C:$C, $H114, NewEmisData!$D:$D, AL$2))</f>
        <v>3.38811619026995E-3</v>
      </c>
      <c r="AM114" s="335">
        <f>$I114*IF($G114="Pickup", SUMIFS(NewEmisData!M:M, NewEmisData!$A:$A, "Pickup", NewEmisData!$B:$B, $A114, NewEmisData!$C:$C, $H114, NewEmisData!$D:$D, AM$2), SUMIFS(NewEmisData!M:M, NewEmisData!$A:$A, "LDV", NewEmisData!$B:$B, $A114, NewEmisData!$C:$C, $H114, NewEmisData!$D:$D, AM$2))</f>
        <v>3.36798790618778E-3</v>
      </c>
      <c r="AN114" s="335">
        <v>1.7442083422488778E-3</v>
      </c>
      <c r="AO114" s="335">
        <f>$I114*IF($G114="Pickup", SUMIFS(NewEmisData!E:E, NewEmisData!$A:$A, "Pickup", NewEmisData!$B:$B, $A114, NewEmisData!$C:$C, $H114, NewEmisData!$D:$D, AO$2), SUMIFS(NewEmisData!E:E, NewEmisData!$A:$A, "LDV", NewEmisData!$B:$B, $A114, NewEmisData!$C:$C, $H114, NewEmisData!$D:$D, AO$2))</f>
        <v>7.6317156939691294E-2</v>
      </c>
      <c r="AP114" s="335">
        <f>$I114*IF($G114="Pickup", SUMIFS(NewEmisData!F:F, NewEmisData!$A:$A, "Pickup", NewEmisData!$B:$B, $A114, NewEmisData!$C:$C, $H114, NewEmisData!$D:$D, AP$2), SUMIFS(NewEmisData!F:F, NewEmisData!$A:$A, "LDV", NewEmisData!$B:$B, $A114, NewEmisData!$C:$C, $H114, NewEmisData!$D:$D, AP$2))</f>
        <v>7.1544642944165196E-2</v>
      </c>
      <c r="AQ114" s="335">
        <f>$I114*IF($G114="Pickup", SUMIFS(NewEmisData!G:G, NewEmisData!$A:$A, "Pickup", NewEmisData!$B:$B, $A114, NewEmisData!$C:$C, $H114, NewEmisData!$D:$D, AQ$2), SUMIFS(NewEmisData!G:G, NewEmisData!$A:$A, "LDV", NewEmisData!$B:$B, $A114, NewEmisData!$C:$C, $H114, NewEmisData!$D:$D, AQ$2))</f>
        <v>5.8249743312617203E-2</v>
      </c>
      <c r="AR114" s="335">
        <f>$I114*IF($G114="Pickup", SUMIFS(NewEmisData!H:H, NewEmisData!$A:$A, "Pickup", NewEmisData!$B:$B, $A114, NewEmisData!$C:$C, $H114, NewEmisData!$D:$D, AR$2), SUMIFS(NewEmisData!H:H, NewEmisData!$A:$A, "LDV", NewEmisData!$B:$B, $A114, NewEmisData!$C:$C, $H114, NewEmisData!$D:$D, AR$2))</f>
        <v>5.6730049378736901E-2</v>
      </c>
      <c r="AS114" s="335">
        <f>$I114*IF($G114="Pickup", SUMIFS(NewEmisData!I:I, NewEmisData!$A:$A, "Pickup", NewEmisData!$B:$B, $A114, NewEmisData!$C:$C, $H114, NewEmisData!$D:$D, AS$2), SUMIFS(NewEmisData!I:I, NewEmisData!$A:$A, "LDV", NewEmisData!$B:$B, $A114, NewEmisData!$C:$C, $H114, NewEmisData!$D:$D, AS$2))</f>
        <v>5.5297861804990203E-2</v>
      </c>
      <c r="AT114" s="335">
        <f>$I114*IF($G114="Pickup", SUMIFS(NewEmisData!J:J, NewEmisData!$A:$A, "Pickup", NewEmisData!$B:$B, $A114, NewEmisData!$C:$C, $H114, NewEmisData!$D:$D, AT$2), SUMIFS(NewEmisData!J:J, NewEmisData!$A:$A, "LDV", NewEmisData!$B:$B, $A114, NewEmisData!$C:$C, $H114, NewEmisData!$D:$D, AT$2))</f>
        <v>5.4156352090813403E-2</v>
      </c>
      <c r="AU114" s="335">
        <f>$I114*IF($G114="Pickup", SUMIFS(NewEmisData!K:K, NewEmisData!$A:$A, "Pickup", NewEmisData!$B:$B, $A114, NewEmisData!$C:$C, $H114, NewEmisData!$D:$D, AU$2), SUMIFS(NewEmisData!K:K, NewEmisData!$A:$A, "LDV", NewEmisData!$B:$B, $A114, NewEmisData!$C:$C, $H114, NewEmisData!$D:$D, AU$2))</f>
        <v>5.3430662266944498E-2</v>
      </c>
      <c r="AV114" s="335">
        <f>$I114*IF($G114="Pickup", SUMIFS(NewEmisData!L:L, NewEmisData!$A:$A, "Pickup", NewEmisData!$B:$B, $A114, NewEmisData!$C:$C, $H114, NewEmisData!$D:$D, AV$2), SUMIFS(NewEmisData!L:L, NewEmisData!$A:$A, "LDV", NewEmisData!$B:$B, $A114, NewEmisData!$C:$C, $H114, NewEmisData!$D:$D, AV$2))</f>
        <v>5.3062743786751999E-2</v>
      </c>
      <c r="AW114" s="335">
        <f>$I114*IF($G114="Pickup", SUMIFS(NewEmisData!M:M, NewEmisData!$A:$A, "Pickup", NewEmisData!$B:$B, $A114, NewEmisData!$C:$C, $H114, NewEmisData!$D:$D, AW$2), SUMIFS(NewEmisData!M:M, NewEmisData!$A:$A, "LDV", NewEmisData!$B:$B, $A114, NewEmisData!$C:$C, $H114, NewEmisData!$D:$D, AW$2))</f>
        <v>5.2850768620488903E-2</v>
      </c>
      <c r="AX114" s="335">
        <v>4.7629366333098749E-2</v>
      </c>
      <c r="AY114" s="335">
        <f>$I114*IF($G114="Pickup", SUMIFS(NewEmisData!E:E, NewEmisData!$A:$A, "Pickup", NewEmisData!$B:$B, $A114, NewEmisData!$C:$C, $H114, NewEmisData!$D:$D, AY$2), SUMIFS(NewEmisData!E:E, NewEmisData!$A:$A, "LDV", NewEmisData!$B:$B, $A114, NewEmisData!$C:$C, $H114, NewEmisData!$D:$D, AY$2))</f>
        <v>2.00368746679381E-2</v>
      </c>
      <c r="AZ114" s="335">
        <f>$I114*IF($G114="Pickup", SUMIFS(NewEmisData!F:F, NewEmisData!$A:$A, "Pickup", NewEmisData!$B:$B, $A114, NewEmisData!$C:$C, $H114, NewEmisData!$D:$D, AZ$2), SUMIFS(NewEmisData!F:F, NewEmisData!$A:$A, "LDV", NewEmisData!$B:$B, $A114, NewEmisData!$C:$C, $H114, NewEmisData!$D:$D, AZ$2))</f>
        <v>1.58149288879222E-2</v>
      </c>
      <c r="BA114" s="335">
        <f>$I114*IF($G114="Pickup", SUMIFS(NewEmisData!G:G, NewEmisData!$A:$A, "Pickup", NewEmisData!$B:$B, $A114, NewEmisData!$C:$C, $H114, NewEmisData!$D:$D, BA$2), SUMIFS(NewEmisData!G:G, NewEmisData!$A:$A, "LDV", NewEmisData!$B:$B, $A114, NewEmisData!$C:$C, $H114, NewEmisData!$D:$D, BA$2))</f>
        <v>1.2889012730210401E-2</v>
      </c>
      <c r="BB114" s="335">
        <f>$I114*IF($G114="Pickup", SUMIFS(NewEmisData!H:H, NewEmisData!$A:$A, "Pickup", NewEmisData!$B:$B, $A114, NewEmisData!$C:$C, $H114, NewEmisData!$D:$D, BB$2), SUMIFS(NewEmisData!H:H, NewEmisData!$A:$A, "LDV", NewEmisData!$B:$B, $A114, NewEmisData!$C:$C, $H114, NewEmisData!$D:$D, BB$2))</f>
        <v>1.1544674905883E-2</v>
      </c>
      <c r="BC114" s="335">
        <f>$I114*IF($G114="Pickup", SUMIFS(NewEmisData!I:I, NewEmisData!$A:$A, "Pickup", NewEmisData!$B:$B, $A114, NewEmisData!$C:$C, $H114, NewEmisData!$D:$D, BC$2), SUMIFS(NewEmisData!I:I, NewEmisData!$A:$A, "LDV", NewEmisData!$B:$B, $A114, NewEmisData!$C:$C, $H114, NewEmisData!$D:$D, BC$2))</f>
        <v>1.0277724336371899E-2</v>
      </c>
      <c r="BD114" s="335">
        <f>$I114*IF($G114="Pickup", SUMIFS(NewEmisData!J:J, NewEmisData!$A:$A, "Pickup", NewEmisData!$B:$B, $A114, NewEmisData!$C:$C, $H114, NewEmisData!$D:$D, BD$2), SUMIFS(NewEmisData!J:J, NewEmisData!$A:$A, "LDV", NewEmisData!$B:$B, $A114, NewEmisData!$C:$C, $H114, NewEmisData!$D:$D, BD$2))</f>
        <v>9.2679749278735592E-3</v>
      </c>
      <c r="BE114" s="335">
        <f>$I114*IF($G114="Pickup", SUMIFS(NewEmisData!K:K, NewEmisData!$A:$A, "Pickup", NewEmisData!$B:$B, $A114, NewEmisData!$C:$C, $H114, NewEmisData!$D:$D, BE$2), SUMIFS(NewEmisData!K:K, NewEmisData!$A:$A, "LDV", NewEmisData!$B:$B, $A114, NewEmisData!$C:$C, $H114, NewEmisData!$D:$D, BE$2))</f>
        <v>8.6259896432645099E-3</v>
      </c>
      <c r="BF114" s="335">
        <f>$I114*IF($G114="Pickup", SUMIFS(NewEmisData!L:L, NewEmisData!$A:$A, "Pickup", NewEmisData!$B:$B, $A114, NewEmisData!$C:$C, $H114, NewEmisData!$D:$D, BF$2), SUMIFS(NewEmisData!L:L, NewEmisData!$A:$A, "LDV", NewEmisData!$B:$B, $A114, NewEmisData!$C:$C, $H114, NewEmisData!$D:$D, BF$2))</f>
        <v>8.3004876330209296E-3</v>
      </c>
      <c r="BG114" s="335">
        <f>$I114*IF($G114="Pickup", SUMIFS(NewEmisData!M:M, NewEmisData!$A:$A, "Pickup", NewEmisData!$B:$B, $A114, NewEmisData!$C:$C, $H114, NewEmisData!$D:$D, BG$2), SUMIFS(NewEmisData!M:M, NewEmisData!$A:$A, "LDV", NewEmisData!$B:$B, $A114, NewEmisData!$C:$C, $H114, NewEmisData!$D:$D, BG$2))</f>
        <v>8.1129702157430005E-3</v>
      </c>
      <c r="BH114" s="335">
        <v>9.4789149915835945E-3</v>
      </c>
      <c r="BI114" s="335">
        <f>$I114*IF($G114="Pickup", SUMIFS(NewEmisData!E:E, NewEmisData!$A:$A, "Pickup", NewEmisData!$B:$B, $A114, NewEmisData!$C:$C, $H114, NewEmisData!$D:$D, BI$2), SUMIFS(NewEmisData!E:E, NewEmisData!$A:$A, "LDV", NewEmisData!$B:$B, $A114, NewEmisData!$C:$C, $H114, NewEmisData!$D:$D, BI$2))</f>
        <v>6.1599528865440298</v>
      </c>
      <c r="BJ114" s="335">
        <f>$I114*IF($G114="Pickup", SUMIFS(NewEmisData!F:F, NewEmisData!$A:$A, "Pickup", NewEmisData!$B:$B, $A114, NewEmisData!$C:$C, $H114, NewEmisData!$D:$D, BJ$2), SUMIFS(NewEmisData!F:F, NewEmisData!$A:$A, "LDV", NewEmisData!$B:$B, $A114, NewEmisData!$C:$C, $H114, NewEmisData!$D:$D, BJ$2))</f>
        <v>3.7475170679561298</v>
      </c>
      <c r="BK114" s="335">
        <f>$I114*IF($G114="Pickup", SUMIFS(NewEmisData!G:G, NewEmisData!$A:$A, "Pickup", NewEmisData!$B:$B, $A114, NewEmisData!$C:$C, $H114, NewEmisData!$D:$D, BK$2), SUMIFS(NewEmisData!G:G, NewEmisData!$A:$A, "LDV", NewEmisData!$B:$B, $A114, NewEmisData!$C:$C, $H114, NewEmisData!$D:$D, BK$2))</f>
        <v>2.80366463620466</v>
      </c>
      <c r="BL114" s="335">
        <f>$I114*IF($G114="Pickup", SUMIFS(NewEmisData!H:H, NewEmisData!$A:$A, "Pickup", NewEmisData!$B:$B, $A114, NewEmisData!$C:$C, $H114, NewEmisData!$D:$D, BL$2), SUMIFS(NewEmisData!H:H, NewEmisData!$A:$A, "LDV", NewEmisData!$B:$B, $A114, NewEmisData!$C:$C, $H114, NewEmisData!$D:$D, BL$2))</f>
        <v>2.2038088113149099</v>
      </c>
      <c r="BM114" s="335">
        <f>$I114*IF($G114="Pickup", SUMIFS(NewEmisData!I:I, NewEmisData!$A:$A, "Pickup", NewEmisData!$B:$B, $A114, NewEmisData!$C:$C, $H114, NewEmisData!$D:$D, BM$2), SUMIFS(NewEmisData!I:I, NewEmisData!$A:$A, "LDV", NewEmisData!$B:$B, $A114, NewEmisData!$C:$C, $H114, NewEmisData!$D:$D, BM$2))</f>
        <v>1.6110244723417799</v>
      </c>
      <c r="BN114" s="335">
        <f>$I114*IF($G114="Pickup", SUMIFS(NewEmisData!J:J, NewEmisData!$A:$A, "Pickup", NewEmisData!$B:$B, $A114, NewEmisData!$C:$C, $H114, NewEmisData!$D:$D, BN$2), SUMIFS(NewEmisData!J:J, NewEmisData!$A:$A, "LDV", NewEmisData!$B:$B, $A114, NewEmisData!$C:$C, $H114, NewEmisData!$D:$D, BN$2))</f>
        <v>1.2813570878169001</v>
      </c>
      <c r="BO114" s="335">
        <f>$I114*IF($G114="Pickup", SUMIFS(NewEmisData!K:K, NewEmisData!$A:$A, "Pickup", NewEmisData!$B:$B, $A114, NewEmisData!$C:$C, $H114, NewEmisData!$D:$D, BO$2), SUMIFS(NewEmisData!K:K, NewEmisData!$A:$A, "LDV", NewEmisData!$B:$B, $A114, NewEmisData!$C:$C, $H114, NewEmisData!$D:$D, BO$2))</f>
        <v>1.1316455644238499</v>
      </c>
      <c r="BP114" s="335">
        <f>$I114*IF($G114="Pickup", SUMIFS(NewEmisData!L:L, NewEmisData!$A:$A, "Pickup", NewEmisData!$B:$B, $A114, NewEmisData!$C:$C, $H114, NewEmisData!$D:$D, BP$2), SUMIFS(NewEmisData!L:L, NewEmisData!$A:$A, "LDV", NewEmisData!$B:$B, $A114, NewEmisData!$C:$C, $H114, NewEmisData!$D:$D, BP$2))</f>
        <v>1.0822537615630099</v>
      </c>
      <c r="BQ114" s="335">
        <f>$I114*IF($G114="Pickup", SUMIFS(NewEmisData!M:M, NewEmisData!$A:$A, "Pickup", NewEmisData!$B:$B, $A114, NewEmisData!$C:$C, $H114, NewEmisData!$D:$D, BQ$2), SUMIFS(NewEmisData!M:M, NewEmisData!$A:$A, "LDV", NewEmisData!$B:$B, $A114, NewEmisData!$C:$C, $H114, NewEmisData!$D:$D, BQ$2))</f>
        <v>1.05143374218492</v>
      </c>
      <c r="BR114" s="335">
        <v>1.6588293829830492</v>
      </c>
      <c r="BS114" s="335">
        <f>$I114*IF($G114="Pickup", SUMIFS(NewEmisData!E:E, NewEmisData!$A:$A, "Pickup", NewEmisData!$B:$B, $A114, NewEmisData!$C:$C, $H114, NewEmisData!$D:$D, BS$2), SUMIFS(NewEmisData!E:E, NewEmisData!$A:$A, "LDV", NewEmisData!$B:$B, $A114, NewEmisData!$C:$C, $H114, NewEmisData!$D:$D, BS$2))</f>
        <v>0.72787250280402604</v>
      </c>
      <c r="BT114" s="335">
        <f>$I114*IF($G114="Pickup", SUMIFS(NewEmisData!F:F, NewEmisData!$A:$A, "Pickup", NewEmisData!$B:$B, $A114, NewEmisData!$C:$C, $H114, NewEmisData!$D:$D, BT$2), SUMIFS(NewEmisData!F:F, NewEmisData!$A:$A, "LDV", NewEmisData!$B:$B, $A114, NewEmisData!$C:$C, $H114, NewEmisData!$D:$D, BT$2))</f>
        <v>0.40987916241045302</v>
      </c>
      <c r="BU114" s="335">
        <f>$I114*IF($G114="Pickup", SUMIFS(NewEmisData!G:G, NewEmisData!$A:$A, "Pickup", NewEmisData!$B:$B, $A114, NewEmisData!$C:$C, $H114, NewEmisData!$D:$D, BU$2), SUMIFS(NewEmisData!G:G, NewEmisData!$A:$A, "LDV", NewEmisData!$B:$B, $A114, NewEmisData!$C:$C, $H114, NewEmisData!$D:$D, BU$2))</f>
        <v>0.30765788839279401</v>
      </c>
      <c r="BV114" s="335">
        <f>$I114*IF($G114="Pickup", SUMIFS(NewEmisData!H:H, NewEmisData!$A:$A, "Pickup", NewEmisData!$B:$B, $A114, NewEmisData!$C:$C, $H114, NewEmisData!$D:$D, BV$2), SUMIFS(NewEmisData!H:H, NewEmisData!$A:$A, "LDV", NewEmisData!$B:$B, $A114, NewEmisData!$C:$C, $H114, NewEmisData!$D:$D, BV$2))</f>
        <v>0.248891607461663</v>
      </c>
      <c r="BW114" s="335">
        <f>$I114*IF($G114="Pickup", SUMIFS(NewEmisData!I:I, NewEmisData!$A:$A, "Pickup", NewEmisData!$B:$B, $A114, NewEmisData!$C:$C, $H114, NewEmisData!$D:$D, BW$2), SUMIFS(NewEmisData!I:I, NewEmisData!$A:$A, "LDV", NewEmisData!$B:$B, $A114, NewEmisData!$C:$C, $H114, NewEmisData!$D:$D, BW$2))</f>
        <v>0.184861723618618</v>
      </c>
      <c r="BX114" s="335">
        <f>$I114*IF($G114="Pickup", SUMIFS(NewEmisData!J:J, NewEmisData!$A:$A, "Pickup", NewEmisData!$B:$B, $A114, NewEmisData!$C:$C, $H114, NewEmisData!$D:$D, BX$2), SUMIFS(NewEmisData!J:J, NewEmisData!$A:$A, "LDV", NewEmisData!$B:$B, $A114, NewEmisData!$C:$C, $H114, NewEmisData!$D:$D, BX$2))</f>
        <v>0.15433193284657201</v>
      </c>
      <c r="BY114" s="335">
        <f>$I114*IF($G114="Pickup", SUMIFS(NewEmisData!K:K, NewEmisData!$A:$A, "Pickup", NewEmisData!$B:$B, $A114, NewEmisData!$C:$C, $H114, NewEmisData!$D:$D, BY$2), SUMIFS(NewEmisData!K:K, NewEmisData!$A:$A, "LDV", NewEmisData!$B:$B, $A114, NewEmisData!$C:$C, $H114, NewEmisData!$D:$D, BY$2))</f>
        <v>0.138091436876464</v>
      </c>
      <c r="BZ114" s="335">
        <f>$I114*IF($G114="Pickup", SUMIFS(NewEmisData!L:L, NewEmisData!$A:$A, "Pickup", NewEmisData!$B:$B, $A114, NewEmisData!$C:$C, $H114, NewEmisData!$D:$D, BZ$2), SUMIFS(NewEmisData!L:L, NewEmisData!$A:$A, "LDV", NewEmisData!$B:$B, $A114, NewEmisData!$C:$C, $H114, NewEmisData!$D:$D, BZ$2))</f>
        <v>0.131790780313154</v>
      </c>
      <c r="CA114" s="335">
        <f>$I114*IF($G114="Pickup", SUMIFS(NewEmisData!M:M, NewEmisData!$A:$A, "Pickup", NewEmisData!$B:$B, $A114, NewEmisData!$C:$C, $H114, NewEmisData!$D:$D, CA$2), SUMIFS(NewEmisData!M:M, NewEmisData!$A:$A, "LDV", NewEmisData!$B:$B, $A114, NewEmisData!$C:$C, $H114, NewEmisData!$D:$D, CA$2))</f>
        <v>0.126731765091218</v>
      </c>
      <c r="CB114" s="335">
        <v>0.10573121882292051</v>
      </c>
      <c r="CC114" s="335">
        <f>$I114*IF($G114="Pickup", SUMIFS(NewEmisData!E:E, NewEmisData!$A:$A, "Pickup", NewEmisData!$B:$B, $A114, NewEmisData!$C:$C, $H114, NewEmisData!$D:$D, CC$2), SUMIFS(NewEmisData!E:E, NewEmisData!$A:$A, "LDV", NewEmisData!$B:$B, $A114, NewEmisData!$C:$C, $H114, NewEmisData!$D:$D, CC$2))</f>
        <v>4.3011353420759103E-2</v>
      </c>
      <c r="CD114" s="335">
        <f>$I114*IF($G114="Pickup", SUMIFS(NewEmisData!F:F, NewEmisData!$A:$A, "Pickup", NewEmisData!$B:$B, $A114, NewEmisData!$C:$C, $H114, NewEmisData!$D:$D, CD$2), SUMIFS(NewEmisData!F:F, NewEmisData!$A:$A, "LDV", NewEmisData!$B:$B, $A114, NewEmisData!$C:$C, $H114, NewEmisData!$D:$D, CD$2))</f>
        <v>2.94035814612091E-2</v>
      </c>
      <c r="CE114" s="335">
        <f>$I114*IF($G114="Pickup", SUMIFS(NewEmisData!G:G, NewEmisData!$A:$A, "Pickup", NewEmisData!$B:$B, $A114, NewEmisData!$C:$C, $H114, NewEmisData!$D:$D, CE$2), SUMIFS(NewEmisData!G:G, NewEmisData!$A:$A, "LDV", NewEmisData!$B:$B, $A114, NewEmisData!$C:$C, $H114, NewEmisData!$D:$D, CE$2))</f>
        <v>2.4328512322630801E-2</v>
      </c>
      <c r="CF114" s="335">
        <f>$I114*IF($G114="Pickup", SUMIFS(NewEmisData!H:H, NewEmisData!$A:$A, "Pickup", NewEmisData!$B:$B, $A114, NewEmisData!$C:$C, $H114, NewEmisData!$D:$D, CF$2), SUMIFS(NewEmisData!H:H, NewEmisData!$A:$A, "LDV", NewEmisData!$B:$B, $A114, NewEmisData!$C:$C, $H114, NewEmisData!$D:$D, CF$2))</f>
        <v>2.3221814353353801E-2</v>
      </c>
      <c r="CG114" s="335">
        <f>$I114*IF($G114="Pickup", SUMIFS(NewEmisData!I:I, NewEmisData!$A:$A, "Pickup", NewEmisData!$B:$B, $A114, NewEmisData!$C:$C, $H114, NewEmisData!$D:$D, CG$2), SUMIFS(NewEmisData!I:I, NewEmisData!$A:$A, "LDV", NewEmisData!$B:$B, $A114, NewEmisData!$C:$C, $H114, NewEmisData!$D:$D, CG$2))</f>
        <v>2.24852392313552E-2</v>
      </c>
      <c r="CH114" s="335">
        <f>$I114*IF($G114="Pickup", SUMIFS(NewEmisData!J:J, NewEmisData!$A:$A, "Pickup", NewEmisData!$B:$B, $A114, NewEmisData!$C:$C, $H114, NewEmisData!$D:$D, CH$2), SUMIFS(NewEmisData!J:J, NewEmisData!$A:$A, "LDV", NewEmisData!$B:$B, $A114, NewEmisData!$C:$C, $H114, NewEmisData!$D:$D, CH$2))</f>
        <v>2.1906542608859401E-2</v>
      </c>
      <c r="CI114" s="335">
        <f>$I114*IF($G114="Pickup", SUMIFS(NewEmisData!K:K, NewEmisData!$A:$A, "Pickup", NewEmisData!$B:$B, $A114, NewEmisData!$C:$C, $H114, NewEmisData!$D:$D, CI$2), SUMIFS(NewEmisData!K:K, NewEmisData!$A:$A, "LDV", NewEmisData!$B:$B, $A114, NewEmisData!$C:$C, $H114, NewEmisData!$D:$D, CI$2))</f>
        <v>2.1904736458690802E-2</v>
      </c>
      <c r="CJ114" s="335">
        <f>$I114*IF($G114="Pickup", SUMIFS(NewEmisData!L:L, NewEmisData!$A:$A, "Pickup", NewEmisData!$B:$B, $A114, NewEmisData!$C:$C, $H114, NewEmisData!$D:$D, CJ$2), SUMIFS(NewEmisData!L:L, NewEmisData!$A:$A, "LDV", NewEmisData!$B:$B, $A114, NewEmisData!$C:$C, $H114, NewEmisData!$D:$D, CJ$2))</f>
        <v>2.19042402298237E-2</v>
      </c>
      <c r="CK114" s="335">
        <f>$I114*IF($G114="Pickup", SUMIFS(NewEmisData!M:M, NewEmisData!$A:$A, "Pickup", NewEmisData!$B:$B, $A114, NewEmisData!$C:$C, $H114, NewEmisData!$D:$D, CK$2), SUMIFS(NewEmisData!M:M, NewEmisData!$A:$A, "LDV", NewEmisData!$B:$B, $A114, NewEmisData!$C:$C, $H114, NewEmisData!$D:$D, CK$2))</f>
        <v>2.1903771981857799E-2</v>
      </c>
      <c r="CL114" s="335">
        <v>2.2881070645398207E-2</v>
      </c>
      <c r="CM114" s="335">
        <f>$I114*IF($G114="Pickup", SUMIFS(NewEmisData!E:E, NewEmisData!$A:$A, "Pickup", NewEmisData!$B:$B, $A114, NewEmisData!$C:$C, $H114, NewEmisData!$D:$D, CM$2), SUMIFS(NewEmisData!E:E, NewEmisData!$A:$A, "LDV", NewEmisData!$B:$B, $A114, NewEmisData!$C:$C, $H114, NewEmisData!$D:$D, CM$2))</f>
        <v>2.1906211645892699E-2</v>
      </c>
      <c r="CN114" s="335">
        <f>$I114*IF($G114="Pickup", SUMIFS(NewEmisData!F:F, NewEmisData!$A:$A, "Pickup", NewEmisData!$B:$B, $A114, NewEmisData!$C:$C, $H114, NewEmisData!$D:$D, CN$2), SUMIFS(NewEmisData!F:F, NewEmisData!$A:$A, "LDV", NewEmisData!$B:$B, $A114, NewEmisData!$C:$C, $H114, NewEmisData!$D:$D, CN$2))</f>
        <v>1.38171562279483E-2</v>
      </c>
      <c r="CO114" s="335">
        <f>$I114*IF($G114="Pickup", SUMIFS(NewEmisData!G:G, NewEmisData!$A:$A, "Pickup", NewEmisData!$B:$B, $A114, NewEmisData!$C:$C, $H114, NewEmisData!$D:$D, CO$2), SUMIFS(NewEmisData!G:G, NewEmisData!$A:$A, "LDV", NewEmisData!$B:$B, $A114, NewEmisData!$C:$C, $H114, NewEmisData!$D:$D, CO$2))</f>
        <v>1.08300618523644E-2</v>
      </c>
      <c r="CP114" s="335">
        <f>$I114*IF($G114="Pickup", SUMIFS(NewEmisData!H:H, NewEmisData!$A:$A, "Pickup", NewEmisData!$B:$B, $A114, NewEmisData!$C:$C, $H114, NewEmisData!$D:$D, CP$2), SUMIFS(NewEmisData!H:H, NewEmisData!$A:$A, "LDV", NewEmisData!$B:$B, $A114, NewEmisData!$C:$C, $H114, NewEmisData!$D:$D, CP$2))</f>
        <v>8.8590497727664592E-3</v>
      </c>
      <c r="CQ114" s="335">
        <f>$I114*IF($G114="Pickup", SUMIFS(NewEmisData!I:I, NewEmisData!$A:$A, "Pickup", NewEmisData!$B:$B, $A114, NewEmisData!$C:$C, $H114, NewEmisData!$D:$D, CQ$2), SUMIFS(NewEmisData!I:I, NewEmisData!$A:$A, "LDV", NewEmisData!$B:$B, $A114, NewEmisData!$C:$C, $H114, NewEmisData!$D:$D, CQ$2))</f>
        <v>7.8772882665567503E-3</v>
      </c>
      <c r="CR114" s="335">
        <f>$I114*IF($G114="Pickup", SUMIFS(NewEmisData!J:J, NewEmisData!$A:$A, "Pickup", NewEmisData!$B:$B, $A114, NewEmisData!$C:$C, $H114, NewEmisData!$D:$D, CR$2), SUMIFS(NewEmisData!J:J, NewEmisData!$A:$A, "LDV", NewEmisData!$B:$B, $A114, NewEmisData!$C:$C, $H114, NewEmisData!$D:$D, CR$2))</f>
        <v>7.4435823260364103E-3</v>
      </c>
      <c r="CS114" s="335">
        <f>$I114*IF($G114="Pickup", SUMIFS(NewEmisData!K:K, NewEmisData!$A:$A, "Pickup", NewEmisData!$B:$B, $A114, NewEmisData!$C:$C, $H114, NewEmisData!$D:$D, CS$2), SUMIFS(NewEmisData!K:K, NewEmisData!$A:$A, "LDV", NewEmisData!$B:$B, $A114, NewEmisData!$C:$C, $H114, NewEmisData!$D:$D, CS$2))</f>
        <v>7.3936885133113802E-3</v>
      </c>
      <c r="CT114" s="335">
        <f>$I114*IF($G114="Pickup", SUMIFS(NewEmisData!L:L, NewEmisData!$A:$A, "Pickup", NewEmisData!$B:$B, $A114, NewEmisData!$C:$C, $H114, NewEmisData!$D:$D, CT$2), SUMIFS(NewEmisData!L:L, NewEmisData!$A:$A, "LDV", NewEmisData!$B:$B, $A114, NewEmisData!$C:$C, $H114, NewEmisData!$D:$D, CT$2))</f>
        <v>7.3123849031120399E-3</v>
      </c>
      <c r="CU114" s="335">
        <f>$I114*IF($G114="Pickup", SUMIFS(NewEmisData!M:M, NewEmisData!$A:$A, "Pickup", NewEmisData!$B:$B, $A114, NewEmisData!$C:$C, $H114, NewEmisData!$D:$D, CU$2), SUMIFS(NewEmisData!M:M, NewEmisData!$A:$A, "LDV", NewEmisData!$B:$B, $A114, NewEmisData!$C:$C, $H114, NewEmisData!$D:$D, CU$2))</f>
        <v>7.31189121492953E-3</v>
      </c>
      <c r="CV114" s="335">
        <v>6.9734009009235556E-3</v>
      </c>
      <c r="CW114" s="335">
        <v>4.0498104655261064E-3</v>
      </c>
      <c r="CX114" s="335">
        <v>2.5030350838759993E-3</v>
      </c>
      <c r="CY114" s="335">
        <v>2.1151214403419519E-3</v>
      </c>
      <c r="CZ114" s="335">
        <v>1.7489979687569375E-3</v>
      </c>
      <c r="DA114" s="335">
        <v>1.340486996695321E-3</v>
      </c>
      <c r="DB114" s="335">
        <v>1.0553769116342638E-3</v>
      </c>
      <c r="DC114" s="335">
        <v>1.0132227560056145E-3</v>
      </c>
      <c r="DD114" s="335">
        <v>1.0003159541004489E-3</v>
      </c>
      <c r="DE114" s="335">
        <v>9.9860782000699166E-4</v>
      </c>
      <c r="DF114" s="335">
        <v>9.9860782000699166E-4</v>
      </c>
      <c r="DG114" s="335">
        <f>$I114*IF($G114="Pickup", SUMIFS(NewEmisData!E:E, NewEmisData!$A:$A, "Pickup", NewEmisData!$B:$B, $A114, NewEmisData!$C:$C, $H114, NewEmisData!$D:$D, DG$2), SUMIFS(NewEmisData!E:E, NewEmisData!$A:$A, "LDV", NewEmisData!$B:$B, $A114, NewEmisData!$C:$C, $H114, NewEmisData!$D:$D, DG$2))</f>
        <v>0</v>
      </c>
      <c r="DH114" s="335">
        <f>$I114*IF($G114="Pickup", SUMIFS(NewEmisData!F:F, NewEmisData!$A:$A, "Pickup", NewEmisData!$B:$B, $A114, NewEmisData!$C:$C, $H114, NewEmisData!$D:$D, DH$2), SUMIFS(NewEmisData!F:F, NewEmisData!$A:$A, "LDV", NewEmisData!$B:$B, $A114, NewEmisData!$C:$C, $H114, NewEmisData!$D:$D, DH$2))</f>
        <v>0</v>
      </c>
      <c r="DI114" s="335">
        <f>$I114*IF($G114="Pickup", SUMIFS(NewEmisData!G:G, NewEmisData!$A:$A, "Pickup", NewEmisData!$B:$B, $A114, NewEmisData!$C:$C, $H114, NewEmisData!$D:$D, DI$2), SUMIFS(NewEmisData!G:G, NewEmisData!$A:$A, "LDV", NewEmisData!$B:$B, $A114, NewEmisData!$C:$C, $H114, NewEmisData!$D:$D, DI$2))</f>
        <v>0</v>
      </c>
      <c r="DJ114" s="335">
        <f>$I114*IF($G114="Pickup", SUMIFS(NewEmisData!H:H, NewEmisData!$A:$A, "Pickup", NewEmisData!$B:$B, $A114, NewEmisData!$C:$C, $H114, NewEmisData!$D:$D, DJ$2), SUMIFS(NewEmisData!H:H, NewEmisData!$A:$A, "LDV", NewEmisData!$B:$B, $A114, NewEmisData!$C:$C, $H114, NewEmisData!$D:$D, DJ$2))</f>
        <v>0</v>
      </c>
      <c r="DK114" s="335">
        <f>$I114*IF($G114="Pickup", SUMIFS(NewEmisData!I:I, NewEmisData!$A:$A, "Pickup", NewEmisData!$B:$B, $A114, NewEmisData!$C:$C, $H114, NewEmisData!$D:$D, DK$2), SUMIFS(NewEmisData!I:I, NewEmisData!$A:$A, "LDV", NewEmisData!$B:$B, $A114, NewEmisData!$C:$C, $H114, NewEmisData!$D:$D, DK$2))</f>
        <v>0</v>
      </c>
      <c r="DL114" s="335">
        <f>$I114*IF($G114="Pickup", SUMIFS(NewEmisData!J:J, NewEmisData!$A:$A, "Pickup", NewEmisData!$B:$B, $A114, NewEmisData!$C:$C, $H114, NewEmisData!$D:$D, DL$2), SUMIFS(NewEmisData!J:J, NewEmisData!$A:$A, "LDV", NewEmisData!$B:$B, $A114, NewEmisData!$C:$C, $H114, NewEmisData!$D:$D, DL$2))</f>
        <v>0</v>
      </c>
      <c r="DM114" s="335">
        <f>$I114*IF($G114="Pickup", SUMIFS(NewEmisData!K:K, NewEmisData!$A:$A, "Pickup", NewEmisData!$B:$B, $A114, NewEmisData!$C:$C, $H114, NewEmisData!$D:$D, DM$2), SUMIFS(NewEmisData!K:K, NewEmisData!$A:$A, "LDV", NewEmisData!$B:$B, $A114, NewEmisData!$C:$C, $H114, NewEmisData!$D:$D, DM$2))</f>
        <v>0</v>
      </c>
      <c r="DN114" s="335">
        <f>$I114*IF($G114="Pickup", SUMIFS(NewEmisData!L:L, NewEmisData!$A:$A, "Pickup", NewEmisData!$B:$B, $A114, NewEmisData!$C:$C, $H114, NewEmisData!$D:$D, DN$2), SUMIFS(NewEmisData!L:L, NewEmisData!$A:$A, "LDV", NewEmisData!$B:$B, $A114, NewEmisData!$C:$C, $H114, NewEmisData!$D:$D, DN$2))</f>
        <v>0</v>
      </c>
      <c r="DO114" s="335">
        <f>$I114*IF($G114="Pickup", SUMIFS(NewEmisData!M:M, NewEmisData!$A:$A, "Pickup", NewEmisData!$B:$B, $A114, NewEmisData!$C:$C, $H114, NewEmisData!$D:$D, DO$2), SUMIFS(NewEmisData!M:M, NewEmisData!$A:$A, "LDV", NewEmisData!$B:$B, $A114, NewEmisData!$C:$C, $H114, NewEmisData!$D:$D, DO$2))</f>
        <v>0</v>
      </c>
      <c r="DP114" s="335">
        <v>2.023129771030282E-3</v>
      </c>
      <c r="DQ114" s="335">
        <f>$I114*IF($G114="Pickup", SUMIFS(NewEmisData!E:E, NewEmisData!$A:$A, "Pickup", NewEmisData!$B:$B, $A114, NewEmisData!$C:$C, $H114, NewEmisData!$D:$D, DQ$2), SUMIFS(NewEmisData!E:E, NewEmisData!$A:$A, "LDV", NewEmisData!$B:$B, $A114, NewEmisData!$C:$C, $H114, NewEmisData!$D:$D, DQ$2))</f>
        <v>1.45246052556386E-2</v>
      </c>
      <c r="DR114" s="335">
        <f>$I114*IF($G114="Pickup", SUMIFS(NewEmisData!F:F, NewEmisData!$A:$A, "Pickup", NewEmisData!$B:$B, $A114, NewEmisData!$C:$C, $H114, NewEmisData!$D:$D, DR$2), SUMIFS(NewEmisData!F:F, NewEmisData!$A:$A, "LDV", NewEmisData!$B:$B, $A114, NewEmisData!$C:$C, $H114, NewEmisData!$D:$D, DR$2))</f>
        <v>8.5576317868897907E-3</v>
      </c>
      <c r="DS114" s="335">
        <f>$I114*IF($G114="Pickup", SUMIFS(NewEmisData!G:G, NewEmisData!$A:$A, "Pickup", NewEmisData!$B:$B, $A114, NewEmisData!$C:$C, $H114, NewEmisData!$D:$D, DS$2), SUMIFS(NewEmisData!G:G, NewEmisData!$A:$A, "LDV", NewEmisData!$B:$B, $A114, NewEmisData!$C:$C, $H114, NewEmisData!$D:$D, DS$2))</f>
        <v>6.6798910124453298E-3</v>
      </c>
      <c r="DT114" s="335">
        <f>$I114*IF($G114="Pickup", SUMIFS(NewEmisData!H:H, NewEmisData!$A:$A, "Pickup", NewEmisData!$B:$B, $A114, NewEmisData!$C:$C, $H114, NewEmisData!$D:$D, DT$2), SUMIFS(NewEmisData!H:H, NewEmisData!$A:$A, "LDV", NewEmisData!$B:$B, $A114, NewEmisData!$C:$C, $H114, NewEmisData!$D:$D, DT$2))</f>
        <v>5.1684543516808098E-3</v>
      </c>
      <c r="DU114" s="335">
        <f>$I114*IF($G114="Pickup", SUMIFS(NewEmisData!I:I, NewEmisData!$A:$A, "Pickup", NewEmisData!$B:$B, $A114, NewEmisData!$C:$C, $H114, NewEmisData!$D:$D, DU$2), SUMIFS(NewEmisData!I:I, NewEmisData!$A:$A, "LDV", NewEmisData!$B:$B, $A114, NewEmisData!$C:$C, $H114, NewEmisData!$D:$D, DU$2))</f>
        <v>4.0637666627415803E-3</v>
      </c>
      <c r="DV114" s="335">
        <f>$I114*IF($G114="Pickup", SUMIFS(NewEmisData!J:J, NewEmisData!$A:$A, "Pickup", NewEmisData!$B:$B, $A114, NewEmisData!$C:$C, $H114, NewEmisData!$D:$D, DV$2), SUMIFS(NewEmisData!J:J, NewEmisData!$A:$A, "LDV", NewEmisData!$B:$B, $A114, NewEmisData!$C:$C, $H114, NewEmisData!$D:$D, DV$2))</f>
        <v>3.5439556352963399E-3</v>
      </c>
      <c r="DW114" s="335">
        <f>$I114*IF($G114="Pickup", SUMIFS(NewEmisData!K:K, NewEmisData!$A:$A, "Pickup", NewEmisData!$B:$B, $A114, NewEmisData!$C:$C, $H114, NewEmisData!$D:$D, DW$2), SUMIFS(NewEmisData!K:K, NewEmisData!$A:$A, "LDV", NewEmisData!$B:$B, $A114, NewEmisData!$C:$C, $H114, NewEmisData!$D:$D, DW$2))</f>
        <v>3.25169320270512E-3</v>
      </c>
      <c r="DX114" s="335">
        <f>$I114*IF($G114="Pickup", SUMIFS(NewEmisData!L:L, NewEmisData!$A:$A, "Pickup", NewEmisData!$B:$B, $A114, NewEmisData!$C:$C, $H114, NewEmisData!$D:$D, DX$2), SUMIFS(NewEmisData!L:L, NewEmisData!$A:$A, "LDV", NewEmisData!$B:$B, $A114, NewEmisData!$C:$C, $H114, NewEmisData!$D:$D, DX$2))</f>
        <v>3.1576560516429699E-3</v>
      </c>
      <c r="DY114" s="335">
        <f>$I114*IF($G114="Pickup", SUMIFS(NewEmisData!M:M, NewEmisData!$A:$A, "Pickup", NewEmisData!$B:$B, $A114, NewEmisData!$C:$C, $H114, NewEmisData!$D:$D, DY$2), SUMIFS(NewEmisData!M:M, NewEmisData!$A:$A, "LDV", NewEmisData!$B:$B, $A114, NewEmisData!$C:$C, $H114, NewEmisData!$D:$D, DY$2))</f>
        <v>3.1088285848124E-3</v>
      </c>
      <c r="DZ114" s="335">
        <v>5.594489642908501E-3</v>
      </c>
      <c r="EA114" s="335">
        <f t="shared" si="118"/>
        <v>465.43339574540698</v>
      </c>
      <c r="EB114" s="335">
        <f t="shared" si="119"/>
        <v>447.45086858043499</v>
      </c>
      <c r="EC114" s="335">
        <f t="shared" si="120"/>
        <v>371.68579631799702</v>
      </c>
      <c r="ED114" s="335">
        <f t="shared" si="121"/>
        <v>316.68783468886801</v>
      </c>
      <c r="EE114" s="335">
        <f t="shared" si="122"/>
        <v>274.45359564691302</v>
      </c>
      <c r="EF114" s="335">
        <f t="shared" si="123"/>
        <v>250.610452801164</v>
      </c>
      <c r="EG114" s="335">
        <f t="shared" si="124"/>
        <v>239.96929474207201</v>
      </c>
      <c r="EH114" s="335">
        <f t="shared" si="125"/>
        <v>236.17949059358199</v>
      </c>
      <c r="EI114" s="335">
        <f t="shared" si="126"/>
        <v>234.77621268414799</v>
      </c>
      <c r="EJ114" s="335">
        <f t="shared" si="127"/>
        <v>0.27672218065037407</v>
      </c>
      <c r="EK114" s="335">
        <f t="shared" si="128"/>
        <v>0.76817370125590101</v>
      </c>
      <c r="EL114" s="335">
        <f t="shared" si="129"/>
        <v>0.34255400012381199</v>
      </c>
      <c r="EM114" s="335">
        <f t="shared" si="130"/>
        <v>0.22026197441968301</v>
      </c>
      <c r="EN114" s="335">
        <f t="shared" si="131"/>
        <v>0.146130223505477</v>
      </c>
      <c r="EO114" s="335">
        <f t="shared" si="132"/>
        <v>9.25204446820201E-2</v>
      </c>
      <c r="EP114" s="335">
        <f t="shared" si="133"/>
        <v>6.9646332093205393E-2</v>
      </c>
      <c r="EQ114" s="335">
        <f t="shared" si="134"/>
        <v>6.0285539426727999E-2</v>
      </c>
      <c r="ER114" s="335">
        <f t="shared" si="135"/>
        <v>5.7685517085836899E-2</v>
      </c>
      <c r="ES114" s="335">
        <f t="shared" si="136"/>
        <v>5.6336256806388998E-2</v>
      </c>
      <c r="ET114" s="335">
        <f t="shared" si="137"/>
        <v>6.1988464688476796E-2</v>
      </c>
      <c r="EU114" s="335">
        <f t="shared" si="138"/>
        <v>8.0536316527093799E-3</v>
      </c>
      <c r="EV114" s="335">
        <f t="shared" si="139"/>
        <v>7.7424694052717798E-3</v>
      </c>
      <c r="EW114" s="335">
        <f t="shared" si="140"/>
        <v>5.3320257089092297E-3</v>
      </c>
      <c r="EX114" s="335">
        <f t="shared" si="141"/>
        <v>4.5430510168157703E-3</v>
      </c>
      <c r="EY114" s="335">
        <f t="shared" si="142"/>
        <v>3.9371785778053803E-3</v>
      </c>
      <c r="EZ114" s="335">
        <f t="shared" si="143"/>
        <v>3.5951364530025401E-3</v>
      </c>
      <c r="FA114" s="335">
        <f t="shared" si="144"/>
        <v>3.4424852382502098E-3</v>
      </c>
      <c r="FB114" s="335">
        <f t="shared" si="145"/>
        <v>3.38811619026995E-3</v>
      </c>
      <c r="FC114" s="335">
        <f t="shared" si="146"/>
        <v>3.36798790618778E-3</v>
      </c>
      <c r="FD114" s="335">
        <f t="shared" si="147"/>
        <v>1.7442083422488778E-3</v>
      </c>
      <c r="FE114" s="335">
        <f t="shared" si="148"/>
        <v>7.6317156939691294E-2</v>
      </c>
      <c r="FF114" s="335">
        <f t="shared" si="149"/>
        <v>7.1544642944165196E-2</v>
      </c>
      <c r="FG114" s="335">
        <f t="shared" si="150"/>
        <v>5.8249743312617203E-2</v>
      </c>
      <c r="FH114" s="335">
        <f t="shared" si="151"/>
        <v>5.6730049378736901E-2</v>
      </c>
      <c r="FI114" s="335">
        <f t="shared" si="152"/>
        <v>5.5297861804990203E-2</v>
      </c>
      <c r="FJ114" s="335">
        <f t="shared" si="153"/>
        <v>5.4156352090813403E-2</v>
      </c>
      <c r="FK114" s="335">
        <f t="shared" si="154"/>
        <v>5.3430662266944498E-2</v>
      </c>
      <c r="FL114" s="335">
        <f t="shared" si="155"/>
        <v>5.3062743786751999E-2</v>
      </c>
      <c r="FM114" s="335">
        <f t="shared" si="156"/>
        <v>5.2850768620488903E-2</v>
      </c>
      <c r="FN114" s="335">
        <f t="shared" si="157"/>
        <v>4.7629366333098749E-2</v>
      </c>
      <c r="FO114" s="335">
        <f t="shared" si="158"/>
        <v>2.00368746679381E-2</v>
      </c>
      <c r="FP114" s="335">
        <f t="shared" si="159"/>
        <v>1.58149288879222E-2</v>
      </c>
      <c r="FQ114" s="335">
        <f t="shared" si="160"/>
        <v>1.2889012730210401E-2</v>
      </c>
      <c r="FR114" s="335">
        <f t="shared" si="161"/>
        <v>1.1544674905883E-2</v>
      </c>
      <c r="FS114" s="335">
        <f t="shared" si="162"/>
        <v>1.0277724336371899E-2</v>
      </c>
      <c r="FT114" s="335">
        <f t="shared" si="163"/>
        <v>9.2679749278735592E-3</v>
      </c>
      <c r="FU114" s="335">
        <f t="shared" si="164"/>
        <v>8.6259896432645099E-3</v>
      </c>
      <c r="FV114" s="335">
        <f t="shared" si="165"/>
        <v>8.3004876330209296E-3</v>
      </c>
      <c r="FW114" s="335">
        <f t="shared" si="166"/>
        <v>8.1129702157430005E-3</v>
      </c>
      <c r="FX114" s="335">
        <f t="shared" si="167"/>
        <v>9.4789149915835945E-3</v>
      </c>
    </row>
    <row r="115" spans="1:180" x14ac:dyDescent="0.2">
      <c r="A115" s="305" t="str">
        <f>IF(LEFT(TRIM(TechData_All!AJ71),1)="*", _xlfn.CONCAT("*","R2"), "R2")</f>
        <v>*R2</v>
      </c>
      <c r="B115" s="305" t="str">
        <f>TechData_All!A71</f>
        <v>*TLSSDHEV20</v>
      </c>
      <c r="C115" s="305" t="str">
        <f>TechData_All!C71</f>
        <v>TL.DSL.SS.DHEV.2020</v>
      </c>
      <c r="D115" s="301" t="str">
        <f>TechData_All!D71</f>
        <v>bn-vmt, bn-vmt/a</v>
      </c>
      <c r="E115" s="301" t="str">
        <f>TechData_All!E71</f>
        <v>TRNDSL</v>
      </c>
      <c r="F115" s="301" t="str">
        <f>TechData_All!F71</f>
        <v>TL</v>
      </c>
      <c r="G115" s="315" t="s">
        <v>821</v>
      </c>
      <c r="H115" s="315" t="s">
        <v>816</v>
      </c>
      <c r="I115" s="315">
        <v>1</v>
      </c>
      <c r="J115" s="315" t="str">
        <f t="shared" si="168"/>
        <v>Small SUV-DSL</v>
      </c>
      <c r="K115" s="335">
        <f>$I115*IF($G115="Pickup", SUMIFS(NewEmisData!E:E, NewEmisData!$A:$A, "Pickup", NewEmisData!$B:$B, $A115, NewEmisData!$C:$C, $H115, NewEmisData!$D:$D, K$2), SUMIFS(NewEmisData!E:E, NewEmisData!$A:$A, "LDV", NewEmisData!$B:$B, $A115, NewEmisData!$C:$C, $H115, NewEmisData!$D:$D, K$2))</f>
        <v>476.09443428903302</v>
      </c>
      <c r="L115" s="335">
        <f>$I115*IF($G115="Pickup", SUMIFS(NewEmisData!F:F, NewEmisData!$A:$A, "Pickup", NewEmisData!$B:$B, $A115, NewEmisData!$C:$C, $H115, NewEmisData!$D:$D, L$2), SUMIFS(NewEmisData!F:F, NewEmisData!$A:$A, "LDV", NewEmisData!$B:$B, $A115, NewEmisData!$C:$C, $H115, NewEmisData!$D:$D, L$2))</f>
        <v>429.18807065940501</v>
      </c>
      <c r="M115" s="335">
        <f>$I115*IF($G115="Pickup", SUMIFS(NewEmisData!G:G, NewEmisData!$A:$A, "Pickup", NewEmisData!$B:$B, $A115, NewEmisData!$C:$C, $H115, NewEmisData!$D:$D, M$2), SUMIFS(NewEmisData!G:G, NewEmisData!$A:$A, "LDV", NewEmisData!$B:$B, $A115, NewEmisData!$C:$C, $H115, NewEmisData!$D:$D, M$2))</f>
        <v>391.319233082962</v>
      </c>
      <c r="N115" s="335">
        <f>$I115*IF($G115="Pickup", SUMIFS(NewEmisData!H:H, NewEmisData!$A:$A, "Pickup", NewEmisData!$B:$B, $A115, NewEmisData!$C:$C, $H115, NewEmisData!$D:$D, N$2), SUMIFS(NewEmisData!H:H, NewEmisData!$A:$A, "LDV", NewEmisData!$B:$B, $A115, NewEmisData!$C:$C, $H115, NewEmisData!$D:$D, N$2))</f>
        <v>328.42956729245498</v>
      </c>
      <c r="O115" s="335">
        <f>$I115*IF($G115="Pickup", SUMIFS(NewEmisData!I:I, NewEmisData!$A:$A, "Pickup", NewEmisData!$B:$B, $A115, NewEmisData!$C:$C, $H115, NewEmisData!$D:$D, O$2), SUMIFS(NewEmisData!I:I, NewEmisData!$A:$A, "LDV", NewEmisData!$B:$B, $A115, NewEmisData!$C:$C, $H115, NewEmisData!$D:$D, O$2))</f>
        <v>299.62284839363502</v>
      </c>
      <c r="P115" s="335">
        <f>$I115*IF($G115="Pickup", SUMIFS(NewEmisData!J:J, NewEmisData!$A:$A, "Pickup", NewEmisData!$B:$B, $A115, NewEmisData!$C:$C, $H115, NewEmisData!$D:$D, P$2), SUMIFS(NewEmisData!J:J, NewEmisData!$A:$A, "LDV", NewEmisData!$B:$B, $A115, NewEmisData!$C:$C, $H115, NewEmisData!$D:$D, P$2))</f>
        <v>287.52510197421901</v>
      </c>
      <c r="Q115" s="335">
        <f>$I115*IF($G115="Pickup", SUMIFS(NewEmisData!K:K, NewEmisData!$A:$A, "Pickup", NewEmisData!$B:$B, $A115, NewEmisData!$C:$C, $H115, NewEmisData!$D:$D, Q$2), SUMIFS(NewEmisData!K:K, NewEmisData!$A:$A, "LDV", NewEmisData!$B:$B, $A115, NewEmisData!$C:$C, $H115, NewEmisData!$D:$D, Q$2))</f>
        <v>280.23148169863998</v>
      </c>
      <c r="R115" s="335">
        <f>$I115*IF($G115="Pickup", SUMIFS(NewEmisData!L:L, NewEmisData!$A:$A, "Pickup", NewEmisData!$B:$B, $A115, NewEmisData!$C:$C, $H115, NewEmisData!$D:$D, R$2), SUMIFS(NewEmisData!L:L, NewEmisData!$A:$A, "LDV", NewEmisData!$B:$B, $A115, NewEmisData!$C:$C, $H115, NewEmisData!$D:$D, R$2))</f>
        <v>277.54586040118801</v>
      </c>
      <c r="S115" s="335">
        <f>$I115*IF($G115="Pickup", SUMIFS(NewEmisData!M:M, NewEmisData!$A:$A, "Pickup", NewEmisData!$B:$B, $A115, NewEmisData!$C:$C, $H115, NewEmisData!$D:$D, S$2), SUMIFS(NewEmisData!M:M, NewEmisData!$A:$A, "LDV", NewEmisData!$B:$B, $A115, NewEmisData!$C:$C, $H115, NewEmisData!$D:$D, S$2))</f>
        <v>277.49863288375599</v>
      </c>
      <c r="T115" s="335">
        <v>0.51895197956857197</v>
      </c>
      <c r="U115" s="335">
        <f>$I115*IF($G115="Pickup", SUMIFS(NewEmisData!E:E, NewEmisData!$A:$A, "Pickup", NewEmisData!$B:$B, $A115, NewEmisData!$C:$C, $H115, NewEmisData!$D:$D, U$2), SUMIFS(NewEmisData!E:E, NewEmisData!$A:$A, "LDV", NewEmisData!$B:$B, $A115, NewEmisData!$C:$C, $H115, NewEmisData!$D:$D, U$2))</f>
        <v>2.0049311260151099</v>
      </c>
      <c r="V115" s="335">
        <f>$I115*IF($G115="Pickup", SUMIFS(NewEmisData!F:F, NewEmisData!$A:$A, "Pickup", NewEmisData!$B:$B, $A115, NewEmisData!$C:$C, $H115, NewEmisData!$D:$D, V$2), SUMIFS(NewEmisData!F:F, NewEmisData!$A:$A, "LDV", NewEmisData!$B:$B, $A115, NewEmisData!$C:$C, $H115, NewEmisData!$D:$D, V$2))</f>
        <v>0.760827545002146</v>
      </c>
      <c r="W115" s="335">
        <f>$I115*IF($G115="Pickup", SUMIFS(NewEmisData!G:G, NewEmisData!$A:$A, "Pickup", NewEmisData!$B:$B, $A115, NewEmisData!$C:$C, $H115, NewEmisData!$D:$D, W$2), SUMIFS(NewEmisData!G:G, NewEmisData!$A:$A, "LDV", NewEmisData!$B:$B, $A115, NewEmisData!$C:$C, $H115, NewEmisData!$D:$D, W$2))</f>
        <v>0.12767197241808201</v>
      </c>
      <c r="X115" s="335">
        <f>$I115*IF($G115="Pickup", SUMIFS(NewEmisData!H:H, NewEmisData!$A:$A, "Pickup", NewEmisData!$B:$B, $A115, NewEmisData!$C:$C, $H115, NewEmisData!$D:$D, X$2), SUMIFS(NewEmisData!H:H, NewEmisData!$A:$A, "LDV", NewEmisData!$B:$B, $A115, NewEmisData!$C:$C, $H115, NewEmisData!$D:$D, X$2))</f>
        <v>7.2512734058825107E-2</v>
      </c>
      <c r="Y115" s="335">
        <f>$I115*IF($G115="Pickup", SUMIFS(NewEmisData!I:I, NewEmisData!$A:$A, "Pickup", NewEmisData!$B:$B, $A115, NewEmisData!$C:$C, $H115, NewEmisData!$D:$D, Y$2), SUMIFS(NewEmisData!I:I, NewEmisData!$A:$A, "LDV", NewEmisData!$B:$B, $A115, NewEmisData!$C:$C, $H115, NewEmisData!$D:$D, Y$2))</f>
        <v>4.5465409268618202E-2</v>
      </c>
      <c r="Z115" s="335">
        <f>$I115*IF($G115="Pickup", SUMIFS(NewEmisData!J:J, NewEmisData!$A:$A, "Pickup", NewEmisData!$B:$B, $A115, NewEmisData!$C:$C, $H115, NewEmisData!$D:$D, Z$2), SUMIFS(NewEmisData!J:J, NewEmisData!$A:$A, "LDV", NewEmisData!$B:$B, $A115, NewEmisData!$C:$C, $H115, NewEmisData!$D:$D, Z$2))</f>
        <v>4.03828422132856E-2</v>
      </c>
      <c r="AA115" s="335">
        <f>$I115*IF($G115="Pickup", SUMIFS(NewEmisData!K:K, NewEmisData!$A:$A, "Pickup", NewEmisData!$B:$B, $A115, NewEmisData!$C:$C, $H115, NewEmisData!$D:$D, AA$2), SUMIFS(NewEmisData!K:K, NewEmisData!$A:$A, "LDV", NewEmisData!$B:$B, $A115, NewEmisData!$C:$C, $H115, NewEmisData!$D:$D, AA$2))</f>
        <v>3.69457071662685E-2</v>
      </c>
      <c r="AB115" s="335">
        <f>$I115*IF($G115="Pickup", SUMIFS(NewEmisData!L:L, NewEmisData!$A:$A, "Pickup", NewEmisData!$B:$B, $A115, NewEmisData!$C:$C, $H115, NewEmisData!$D:$D, AB$2), SUMIFS(NewEmisData!L:L, NewEmisData!$A:$A, "LDV", NewEmisData!$B:$B, $A115, NewEmisData!$C:$C, $H115, NewEmisData!$D:$D, AB$2))</f>
        <v>3.54479042046821E-2</v>
      </c>
      <c r="AC115" s="335">
        <f>$I115*IF($G115="Pickup", SUMIFS(NewEmisData!M:M, NewEmisData!$A:$A, "Pickup", NewEmisData!$B:$B, $A115, NewEmisData!$C:$C, $H115, NewEmisData!$D:$D, AC$2), SUMIFS(NewEmisData!M:M, NewEmisData!$A:$A, "LDV", NewEmisData!$B:$B, $A115, NewEmisData!$C:$C, $H115, NewEmisData!$D:$D, AC$2))</f>
        <v>3.5796031702760897E-2</v>
      </c>
      <c r="AD115" s="335">
        <v>0.31264891292629016</v>
      </c>
      <c r="AE115" s="335">
        <f>$I115*IF($G115="Pickup", SUMIFS(NewEmisData!E:E, NewEmisData!$A:$A, "Pickup", NewEmisData!$B:$B, $A115, NewEmisData!$C:$C, $H115, NewEmisData!$D:$D, AE$2), SUMIFS(NewEmisData!E:E, NewEmisData!$A:$A, "LDV", NewEmisData!$B:$B, $A115, NewEmisData!$C:$C, $H115, NewEmisData!$D:$D, AE$2))</f>
        <v>1.1835152385958499E-2</v>
      </c>
      <c r="AF115" s="335">
        <f>$I115*IF($G115="Pickup", SUMIFS(NewEmisData!F:F, NewEmisData!$A:$A, "Pickup", NewEmisData!$B:$B, $A115, NewEmisData!$C:$C, $H115, NewEmisData!$D:$D, AF$2), SUMIFS(NewEmisData!F:F, NewEmisData!$A:$A, "LDV", NewEmisData!$B:$B, $A115, NewEmisData!$C:$C, $H115, NewEmisData!$D:$D, AF$2))</f>
        <v>1.02303341802871E-2</v>
      </c>
      <c r="AG115" s="335">
        <f>$I115*IF($G115="Pickup", SUMIFS(NewEmisData!G:G, NewEmisData!$A:$A, "Pickup", NewEmisData!$B:$B, $A115, NewEmisData!$C:$C, $H115, NewEmisData!$D:$D, AG$2), SUMIFS(NewEmisData!G:G, NewEmisData!$A:$A, "LDV", NewEmisData!$B:$B, $A115, NewEmisData!$C:$C, $H115, NewEmisData!$D:$D, AG$2))</f>
        <v>3.28141775067963E-3</v>
      </c>
      <c r="AH115" s="335">
        <f>$I115*IF($G115="Pickup", SUMIFS(NewEmisData!H:H, NewEmisData!$A:$A, "Pickup", NewEmisData!$B:$B, $A115, NewEmisData!$C:$C, $H115, NewEmisData!$D:$D, AH$2), SUMIFS(NewEmisData!H:H, NewEmisData!$A:$A, "LDV", NewEmisData!$B:$B, $A115, NewEmisData!$C:$C, $H115, NewEmisData!$D:$D, AH$2))</f>
        <v>2.7429174181074199E-3</v>
      </c>
      <c r="AI115" s="335">
        <f>$I115*IF($G115="Pickup", SUMIFS(NewEmisData!I:I, NewEmisData!$A:$A, "Pickup", NewEmisData!$B:$B, $A115, NewEmisData!$C:$C, $H115, NewEmisData!$D:$D, AI$2), SUMIFS(NewEmisData!I:I, NewEmisData!$A:$A, "LDV", NewEmisData!$B:$B, $A115, NewEmisData!$C:$C, $H115, NewEmisData!$D:$D, AI$2))</f>
        <v>2.4986761140543901E-3</v>
      </c>
      <c r="AJ115" s="335">
        <f>$I115*IF($G115="Pickup", SUMIFS(NewEmisData!J:J, NewEmisData!$A:$A, "Pickup", NewEmisData!$B:$B, $A115, NewEmisData!$C:$C, $H115, NewEmisData!$D:$D, AJ$2), SUMIFS(NewEmisData!J:J, NewEmisData!$A:$A, "LDV", NewEmisData!$B:$B, $A115, NewEmisData!$C:$C, $H115, NewEmisData!$D:$D, AJ$2))</f>
        <v>2.3977288527187398E-3</v>
      </c>
      <c r="AK115" s="335">
        <f>$I115*IF($G115="Pickup", SUMIFS(NewEmisData!K:K, NewEmisData!$A:$A, "Pickup", NewEmisData!$B:$B, $A115, NewEmisData!$C:$C, $H115, NewEmisData!$D:$D, AK$2), SUMIFS(NewEmisData!K:K, NewEmisData!$A:$A, "LDV", NewEmisData!$B:$B, $A115, NewEmisData!$C:$C, $H115, NewEmisData!$D:$D, AK$2))</f>
        <v>2.3363239635992802E-3</v>
      </c>
      <c r="AL115" s="335">
        <f>$I115*IF($G115="Pickup", SUMIFS(NewEmisData!L:L, NewEmisData!$A:$A, "Pickup", NewEmisData!$B:$B, $A115, NewEmisData!$C:$C, $H115, NewEmisData!$D:$D, AL$2), SUMIFS(NewEmisData!L:L, NewEmisData!$A:$A, "LDV", NewEmisData!$B:$B, $A115, NewEmisData!$C:$C, $H115, NewEmisData!$D:$D, AL$2))</f>
        <v>2.3139342639780401E-3</v>
      </c>
      <c r="AM115" s="335">
        <f>$I115*IF($G115="Pickup", SUMIFS(NewEmisData!M:M, NewEmisData!$A:$A, "Pickup", NewEmisData!$B:$B, $A115, NewEmisData!$C:$C, $H115, NewEmisData!$D:$D, AM$2), SUMIFS(NewEmisData!M:M, NewEmisData!$A:$A, "LDV", NewEmisData!$B:$B, $A115, NewEmisData!$C:$C, $H115, NewEmisData!$D:$D, AM$2))</f>
        <v>2.31353960902861E-3</v>
      </c>
      <c r="AN115" s="335">
        <v>4.2403248188809025E-3</v>
      </c>
      <c r="AO115" s="335">
        <f>$I115*IF($G115="Pickup", SUMIFS(NewEmisData!E:E, NewEmisData!$A:$A, "Pickup", NewEmisData!$B:$B, $A115, NewEmisData!$C:$C, $H115, NewEmisData!$D:$D, AO$2), SUMIFS(NewEmisData!E:E, NewEmisData!$A:$A, "LDV", NewEmisData!$B:$B, $A115, NewEmisData!$C:$C, $H115, NewEmisData!$D:$D, AO$2))</f>
        <v>0.14754888588672199</v>
      </c>
      <c r="AP115" s="335">
        <f>$I115*IF($G115="Pickup", SUMIFS(NewEmisData!F:F, NewEmisData!$A:$A, "Pickup", NewEmisData!$B:$B, $A115, NewEmisData!$C:$C, $H115, NewEmisData!$D:$D, AP$2), SUMIFS(NewEmisData!F:F, NewEmisData!$A:$A, "LDV", NewEmisData!$B:$B, $A115, NewEmisData!$C:$C, $H115, NewEmisData!$D:$D, AP$2))</f>
        <v>8.9170669812866296E-2</v>
      </c>
      <c r="AQ115" s="335">
        <f>$I115*IF($G115="Pickup", SUMIFS(NewEmisData!G:G, NewEmisData!$A:$A, "Pickup", NewEmisData!$B:$B, $A115, NewEmisData!$C:$C, $H115, NewEmisData!$D:$D, AQ$2), SUMIFS(NewEmisData!G:G, NewEmisData!$A:$A, "LDV", NewEmisData!$B:$B, $A115, NewEmisData!$C:$C, $H115, NewEmisData!$D:$D, AQ$2))</f>
        <v>7.8105554369183802E-2</v>
      </c>
      <c r="AR115" s="335">
        <f>$I115*IF($G115="Pickup", SUMIFS(NewEmisData!H:H, NewEmisData!$A:$A, "Pickup", NewEmisData!$B:$B, $A115, NewEmisData!$C:$C, $H115, NewEmisData!$D:$D, AR$2), SUMIFS(NewEmisData!H:H, NewEmisData!$A:$A, "LDV", NewEmisData!$B:$B, $A115, NewEmisData!$C:$C, $H115, NewEmisData!$D:$D, AR$2))</f>
        <v>7.6972409553025797E-2</v>
      </c>
      <c r="AS115" s="335">
        <f>$I115*IF($G115="Pickup", SUMIFS(NewEmisData!I:I, NewEmisData!$A:$A, "Pickup", NewEmisData!$B:$B, $A115, NewEmisData!$C:$C, $H115, NewEmisData!$D:$D, AS$2), SUMIFS(NewEmisData!I:I, NewEmisData!$A:$A, "LDV", NewEmisData!$B:$B, $A115, NewEmisData!$C:$C, $H115, NewEmisData!$D:$D, AS$2))</f>
        <v>7.6836875081772907E-2</v>
      </c>
      <c r="AT115" s="335">
        <f>$I115*IF($G115="Pickup", SUMIFS(NewEmisData!J:J, NewEmisData!$A:$A, "Pickup", NewEmisData!$B:$B, $A115, NewEmisData!$C:$C, $H115, NewEmisData!$D:$D, AT$2), SUMIFS(NewEmisData!J:J, NewEmisData!$A:$A, "LDV", NewEmisData!$B:$B, $A115, NewEmisData!$C:$C, $H115, NewEmisData!$D:$D, AT$2))</f>
        <v>7.69074432910445E-2</v>
      </c>
      <c r="AU115" s="335">
        <f>$I115*IF($G115="Pickup", SUMIFS(NewEmisData!K:K, NewEmisData!$A:$A, "Pickup", NewEmisData!$B:$B, $A115, NewEmisData!$C:$C, $H115, NewEmisData!$D:$D, AU$2), SUMIFS(NewEmisData!K:K, NewEmisData!$A:$A, "LDV", NewEmisData!$B:$B, $A115, NewEmisData!$C:$C, $H115, NewEmisData!$D:$D, AU$2))</f>
        <v>7.6900843368497895E-2</v>
      </c>
      <c r="AV115" s="335">
        <f>$I115*IF($G115="Pickup", SUMIFS(NewEmisData!L:L, NewEmisData!$A:$A, "Pickup", NewEmisData!$B:$B, $A115, NewEmisData!$C:$C, $H115, NewEmisData!$D:$D, AV$2), SUMIFS(NewEmisData!L:L, NewEmisData!$A:$A, "LDV", NewEmisData!$B:$B, $A115, NewEmisData!$C:$C, $H115, NewEmisData!$D:$D, AV$2))</f>
        <v>7.6888545887976001E-2</v>
      </c>
      <c r="AW115" s="335">
        <f>$I115*IF($G115="Pickup", SUMIFS(NewEmisData!M:M, NewEmisData!$A:$A, "Pickup", NewEmisData!$B:$B, $A115, NewEmisData!$C:$C, $H115, NewEmisData!$D:$D, AW$2), SUMIFS(NewEmisData!M:M, NewEmisData!$A:$A, "LDV", NewEmisData!$B:$B, $A115, NewEmisData!$C:$C, $H115, NewEmisData!$D:$D, AW$2))</f>
        <v>7.6936569612579206E-2</v>
      </c>
      <c r="AX115" s="335">
        <v>5.2834708622229692E-2</v>
      </c>
      <c r="AY115" s="335">
        <f>$I115*IF($G115="Pickup", SUMIFS(NewEmisData!E:E, NewEmisData!$A:$A, "Pickup", NewEmisData!$B:$B, $A115, NewEmisData!$C:$C, $H115, NewEmisData!$D:$D, AY$2), SUMIFS(NewEmisData!E:E, NewEmisData!$A:$A, "LDV", NewEmisData!$B:$B, $A115, NewEmisData!$C:$C, $H115, NewEmisData!$D:$D, AY$2))</f>
        <v>8.2994776464736103E-2</v>
      </c>
      <c r="AZ115" s="335">
        <f>$I115*IF($G115="Pickup", SUMIFS(NewEmisData!F:F, NewEmisData!$A:$A, "Pickup", NewEmisData!$B:$B, $A115, NewEmisData!$C:$C, $H115, NewEmisData!$D:$D, AZ$2), SUMIFS(NewEmisData!F:F, NewEmisData!$A:$A, "LDV", NewEmisData!$B:$B, $A115, NewEmisData!$C:$C, $H115, NewEmisData!$D:$D, AZ$2))</f>
        <v>2.9286960169176E-2</v>
      </c>
      <c r="BA115" s="335">
        <f>$I115*IF($G115="Pickup", SUMIFS(NewEmisData!G:G, NewEmisData!$A:$A, "Pickup", NewEmisData!$B:$B, $A115, NewEmisData!$C:$C, $H115, NewEmisData!$D:$D, BA$2), SUMIFS(NewEmisData!G:G, NewEmisData!$A:$A, "LDV", NewEmisData!$B:$B, $A115, NewEmisData!$C:$C, $H115, NewEmisData!$D:$D, BA$2))</f>
        <v>1.3924604157418001E-2</v>
      </c>
      <c r="BB115" s="335">
        <f>$I115*IF($G115="Pickup", SUMIFS(NewEmisData!H:H, NewEmisData!$A:$A, "Pickup", NewEmisData!$B:$B, $A115, NewEmisData!$C:$C, $H115, NewEmisData!$D:$D, BB$2), SUMIFS(NewEmisData!H:H, NewEmisData!$A:$A, "LDV", NewEmisData!$B:$B, $A115, NewEmisData!$C:$C, $H115, NewEmisData!$D:$D, BB$2))</f>
        <v>1.28820995888716E-2</v>
      </c>
      <c r="BC115" s="335">
        <f>$I115*IF($G115="Pickup", SUMIFS(NewEmisData!I:I, NewEmisData!$A:$A, "Pickup", NewEmisData!$B:$B, $A115, NewEmisData!$C:$C, $H115, NewEmisData!$D:$D, BC$2), SUMIFS(NewEmisData!I:I, NewEmisData!$A:$A, "LDV", NewEmisData!$B:$B, $A115, NewEmisData!$C:$C, $H115, NewEmisData!$D:$D, BC$2))</f>
        <v>1.2757306095682401E-2</v>
      </c>
      <c r="BD115" s="335">
        <f>$I115*IF($G115="Pickup", SUMIFS(NewEmisData!J:J, NewEmisData!$A:$A, "Pickup", NewEmisData!$B:$B, $A115, NewEmisData!$C:$C, $H115, NewEmisData!$D:$D, BD$2), SUMIFS(NewEmisData!J:J, NewEmisData!$A:$A, "LDV", NewEmisData!$B:$B, $A115, NewEmisData!$C:$C, $H115, NewEmisData!$D:$D, BD$2))</f>
        <v>1.28223162487622E-2</v>
      </c>
      <c r="BE115" s="335">
        <f>$I115*IF($G115="Pickup", SUMIFS(NewEmisData!K:K, NewEmisData!$A:$A, "Pickup", NewEmisData!$B:$B, $A115, NewEmisData!$C:$C, $H115, NewEmisData!$D:$D, BE$2), SUMIFS(NewEmisData!K:K, NewEmisData!$A:$A, "LDV", NewEmisData!$B:$B, $A115, NewEmisData!$C:$C, $H115, NewEmisData!$D:$D, BE$2))</f>
        <v>1.28161744328164E-2</v>
      </c>
      <c r="BF115" s="335">
        <f>$I115*IF($G115="Pickup", SUMIFS(NewEmisData!L:L, NewEmisData!$A:$A, "Pickup", NewEmisData!$B:$B, $A115, NewEmisData!$C:$C, $H115, NewEmisData!$D:$D, BF$2), SUMIFS(NewEmisData!L:L, NewEmisData!$A:$A, "LDV", NewEmisData!$B:$B, $A115, NewEmisData!$C:$C, $H115, NewEmisData!$D:$D, BF$2))</f>
        <v>1.28049681705815E-2</v>
      </c>
      <c r="BG115" s="335">
        <f>$I115*IF($G115="Pickup", SUMIFS(NewEmisData!M:M, NewEmisData!$A:$A, "Pickup", NewEmisData!$B:$B, $A115, NewEmisData!$C:$C, $H115, NewEmisData!$D:$D, BG$2), SUMIFS(NewEmisData!M:M, NewEmisData!$A:$A, "LDV", NewEmisData!$B:$B, $A115, NewEmisData!$C:$C, $H115, NewEmisData!$D:$D, BG$2))</f>
        <v>1.2849092483120999E-2</v>
      </c>
      <c r="BH115" s="335">
        <v>1.4243276255751064E-2</v>
      </c>
      <c r="BI115" s="335">
        <f>$I115*IF($G115="Pickup", SUMIFS(NewEmisData!E:E, NewEmisData!$A:$A, "Pickup", NewEmisData!$B:$B, $A115, NewEmisData!$C:$C, $H115, NewEmisData!$D:$D, BI$2), SUMIFS(NewEmisData!E:E, NewEmisData!$A:$A, "LDV", NewEmisData!$B:$B, $A115, NewEmisData!$C:$C, $H115, NewEmisData!$D:$D, BI$2))</f>
        <v>39.775858774743803</v>
      </c>
      <c r="BJ115" s="335">
        <f>$I115*IF($G115="Pickup", SUMIFS(NewEmisData!F:F, NewEmisData!$A:$A, "Pickup", NewEmisData!$B:$B, $A115, NewEmisData!$C:$C, $H115, NewEmisData!$D:$D, BJ$2), SUMIFS(NewEmisData!F:F, NewEmisData!$A:$A, "LDV", NewEmisData!$B:$B, $A115, NewEmisData!$C:$C, $H115, NewEmisData!$D:$D, BJ$2))</f>
        <v>10.678234156384899</v>
      </c>
      <c r="BK115" s="335">
        <f>$I115*IF($G115="Pickup", SUMIFS(NewEmisData!G:G, NewEmisData!$A:$A, "Pickup", NewEmisData!$B:$B, $A115, NewEmisData!$C:$C, $H115, NewEmisData!$D:$D, BK$2), SUMIFS(NewEmisData!G:G, NewEmisData!$A:$A, "LDV", NewEmisData!$B:$B, $A115, NewEmisData!$C:$C, $H115, NewEmisData!$D:$D, BK$2))</f>
        <v>1.86758643046957</v>
      </c>
      <c r="BL115" s="335">
        <f>$I115*IF($G115="Pickup", SUMIFS(NewEmisData!H:H, NewEmisData!$A:$A, "Pickup", NewEmisData!$B:$B, $A115, NewEmisData!$C:$C, $H115, NewEmisData!$D:$D, BL$2), SUMIFS(NewEmisData!H:H, NewEmisData!$A:$A, "LDV", NewEmisData!$B:$B, $A115, NewEmisData!$C:$C, $H115, NewEmisData!$D:$D, BL$2))</f>
        <v>1.42362076026303</v>
      </c>
      <c r="BM115" s="335">
        <f>$I115*IF($G115="Pickup", SUMIFS(NewEmisData!I:I, NewEmisData!$A:$A, "Pickup", NewEmisData!$B:$B, $A115, NewEmisData!$C:$C, $H115, NewEmisData!$D:$D, BM$2), SUMIFS(NewEmisData!I:I, NewEmisData!$A:$A, "LDV", NewEmisData!$B:$B, $A115, NewEmisData!$C:$C, $H115, NewEmisData!$D:$D, BM$2))</f>
        <v>1.22553039938669</v>
      </c>
      <c r="BN115" s="335">
        <f>$I115*IF($G115="Pickup", SUMIFS(NewEmisData!J:J, NewEmisData!$A:$A, "Pickup", NewEmisData!$B:$B, $A115, NewEmisData!$C:$C, $H115, NewEmisData!$D:$D, BN$2), SUMIFS(NewEmisData!J:J, NewEmisData!$A:$A, "LDV", NewEmisData!$B:$B, $A115, NewEmisData!$C:$C, $H115, NewEmisData!$D:$D, BN$2))</f>
        <v>1.16750761763039</v>
      </c>
      <c r="BO115" s="335">
        <f>$I115*IF($G115="Pickup", SUMIFS(NewEmisData!K:K, NewEmisData!$A:$A, "Pickup", NewEmisData!$B:$B, $A115, NewEmisData!$C:$C, $H115, NewEmisData!$D:$D, BO$2), SUMIFS(NewEmisData!K:K, NewEmisData!$A:$A, "LDV", NewEmisData!$B:$B, $A115, NewEmisData!$C:$C, $H115, NewEmisData!$D:$D, BO$2))</f>
        <v>1.1062247677672601</v>
      </c>
      <c r="BP115" s="335">
        <f>$I115*IF($G115="Pickup", SUMIFS(NewEmisData!L:L, NewEmisData!$A:$A, "Pickup", NewEmisData!$B:$B, $A115, NewEmisData!$C:$C, $H115, NewEmisData!$D:$D, BP$2), SUMIFS(NewEmisData!L:L, NewEmisData!$A:$A, "LDV", NewEmisData!$B:$B, $A115, NewEmisData!$C:$C, $H115, NewEmisData!$D:$D, BP$2))</f>
        <v>1.0761548737814799</v>
      </c>
      <c r="BQ115" s="335">
        <f>$I115*IF($G115="Pickup", SUMIFS(NewEmisData!M:M, NewEmisData!$A:$A, "Pickup", NewEmisData!$B:$B, $A115, NewEmisData!$C:$C, $H115, NewEmisData!$D:$D, BQ$2), SUMIFS(NewEmisData!M:M, NewEmisData!$A:$A, "LDV", NewEmisData!$B:$B, $A115, NewEmisData!$C:$C, $H115, NewEmisData!$D:$D, BQ$2))</f>
        <v>1.0829580064973601</v>
      </c>
      <c r="BR115" s="335">
        <v>0.76052857406256014</v>
      </c>
      <c r="BS115" s="335">
        <f>$I115*IF($G115="Pickup", SUMIFS(NewEmisData!E:E, NewEmisData!$A:$A, "Pickup", NewEmisData!$B:$B, $A115, NewEmisData!$C:$C, $H115, NewEmisData!$D:$D, BS$2), SUMIFS(NewEmisData!E:E, NewEmisData!$A:$A, "LDV", NewEmisData!$B:$B, $A115, NewEmisData!$C:$C, $H115, NewEmisData!$D:$D, BS$2))</f>
        <v>3.6839474572804698</v>
      </c>
      <c r="BT115" s="335">
        <f>$I115*IF($G115="Pickup", SUMIFS(NewEmisData!F:F, NewEmisData!$A:$A, "Pickup", NewEmisData!$B:$B, $A115, NewEmisData!$C:$C, $H115, NewEmisData!$D:$D, BT$2), SUMIFS(NewEmisData!F:F, NewEmisData!$A:$A, "LDV", NewEmisData!$B:$B, $A115, NewEmisData!$C:$C, $H115, NewEmisData!$D:$D, BT$2))</f>
        <v>0.98577392935792796</v>
      </c>
      <c r="BU115" s="335">
        <f>$I115*IF($G115="Pickup", SUMIFS(NewEmisData!G:G, NewEmisData!$A:$A, "Pickup", NewEmisData!$B:$B, $A115, NewEmisData!$C:$C, $H115, NewEmisData!$D:$D, BU$2), SUMIFS(NewEmisData!G:G, NewEmisData!$A:$A, "LDV", NewEmisData!$B:$B, $A115, NewEmisData!$C:$C, $H115, NewEmisData!$D:$D, BU$2))</f>
        <v>0.13920001825041101</v>
      </c>
      <c r="BV115" s="335">
        <f>$I115*IF($G115="Pickup", SUMIFS(NewEmisData!H:H, NewEmisData!$A:$A, "Pickup", NewEmisData!$B:$B, $A115, NewEmisData!$C:$C, $H115, NewEmisData!$D:$D, BV$2), SUMIFS(NewEmisData!H:H, NewEmisData!$A:$A, "LDV", NewEmisData!$B:$B, $A115, NewEmisData!$C:$C, $H115, NewEmisData!$D:$D, BV$2))</f>
        <v>9.6471078701038201E-2</v>
      </c>
      <c r="BW115" s="335">
        <f>$I115*IF($G115="Pickup", SUMIFS(NewEmisData!I:I, NewEmisData!$A:$A, "Pickup", NewEmisData!$B:$B, $A115, NewEmisData!$C:$C, $H115, NewEmisData!$D:$D, BW$2), SUMIFS(NewEmisData!I:I, NewEmisData!$A:$A, "LDV", NewEmisData!$B:$B, $A115, NewEmisData!$C:$C, $H115, NewEmisData!$D:$D, BW$2))</f>
        <v>7.5191537396481406E-2</v>
      </c>
      <c r="BX115" s="335">
        <f>$I115*IF($G115="Pickup", SUMIFS(NewEmisData!J:J, NewEmisData!$A:$A, "Pickup", NewEmisData!$B:$B, $A115, NewEmisData!$C:$C, $H115, NewEmisData!$D:$D, BX$2), SUMIFS(NewEmisData!J:J, NewEmisData!$A:$A, "LDV", NewEmisData!$B:$B, $A115, NewEmisData!$C:$C, $H115, NewEmisData!$D:$D, BX$2))</f>
        <v>7.3750498912982104E-2</v>
      </c>
      <c r="BY115" s="335">
        <f>$I115*IF($G115="Pickup", SUMIFS(NewEmisData!K:K, NewEmisData!$A:$A, "Pickup", NewEmisData!$B:$B, $A115, NewEmisData!$C:$C, $H115, NewEmisData!$D:$D, BY$2), SUMIFS(NewEmisData!K:K, NewEmisData!$A:$A, "LDV", NewEmisData!$B:$B, $A115, NewEmisData!$C:$C, $H115, NewEmisData!$D:$D, BY$2))</f>
        <v>7.1596726073612907E-2</v>
      </c>
      <c r="BZ115" s="335">
        <f>$I115*IF($G115="Pickup", SUMIFS(NewEmisData!L:L, NewEmisData!$A:$A, "Pickup", NewEmisData!$B:$B, $A115, NewEmisData!$C:$C, $H115, NewEmisData!$D:$D, BZ$2), SUMIFS(NewEmisData!L:L, NewEmisData!$A:$A, "LDV", NewEmisData!$B:$B, $A115, NewEmisData!$C:$C, $H115, NewEmisData!$D:$D, BZ$2))</f>
        <v>7.0651840302643099E-2</v>
      </c>
      <c r="CA115" s="335">
        <f>$I115*IF($G115="Pickup", SUMIFS(NewEmisData!M:M, NewEmisData!$A:$A, "Pickup", NewEmisData!$B:$B, $A115, NewEmisData!$C:$C, $H115, NewEmisData!$D:$D, CA$2), SUMIFS(NewEmisData!M:M, NewEmisData!$A:$A, "LDV", NewEmisData!$B:$B, $A115, NewEmisData!$C:$C, $H115, NewEmisData!$D:$D, CA$2))</f>
        <v>7.1352883539201301E-2</v>
      </c>
      <c r="CB115" s="335">
        <v>8.150002687780894E-2</v>
      </c>
      <c r="CC115" s="335">
        <f>$I115*IF($G115="Pickup", SUMIFS(NewEmisData!E:E, NewEmisData!$A:$A, "Pickup", NewEmisData!$B:$B, $A115, NewEmisData!$C:$C, $H115, NewEmisData!$D:$D, CC$2), SUMIFS(NewEmisData!E:E, NewEmisData!$A:$A, "LDV", NewEmisData!$B:$B, $A115, NewEmisData!$C:$C, $H115, NewEmisData!$D:$D, CC$2))</f>
        <v>8.3015807662600808E-3</v>
      </c>
      <c r="CD115" s="335">
        <f>$I115*IF($G115="Pickup", SUMIFS(NewEmisData!F:F, NewEmisData!$A:$A, "Pickup", NewEmisData!$B:$B, $A115, NewEmisData!$C:$C, $H115, NewEmisData!$D:$D, CD$2), SUMIFS(NewEmisData!F:F, NewEmisData!$A:$A, "LDV", NewEmisData!$B:$B, $A115, NewEmisData!$C:$C, $H115, NewEmisData!$D:$D, CD$2))</f>
        <v>8.3015814353979093E-3</v>
      </c>
      <c r="CE115" s="335">
        <f>$I115*IF($G115="Pickup", SUMIFS(NewEmisData!G:G, NewEmisData!$A:$A, "Pickup", NewEmisData!$B:$B, $A115, NewEmisData!$C:$C, $H115, NewEmisData!$D:$D, CE$2), SUMIFS(NewEmisData!G:G, NewEmisData!$A:$A, "LDV", NewEmisData!$B:$B, $A115, NewEmisData!$C:$C, $H115, NewEmisData!$D:$D, CE$2))</f>
        <v>9.7776409238937295E-3</v>
      </c>
      <c r="CF115" s="335">
        <f>$I115*IF($G115="Pickup", SUMIFS(NewEmisData!H:H, NewEmisData!$A:$A, "Pickup", NewEmisData!$B:$B, $A115, NewEmisData!$C:$C, $H115, NewEmisData!$D:$D, CF$2), SUMIFS(NewEmisData!H:H, NewEmisData!$A:$A, "LDV", NewEmisData!$B:$B, $A115, NewEmisData!$C:$C, $H115, NewEmisData!$D:$D, CF$2))</f>
        <v>9.7776508210115302E-3</v>
      </c>
      <c r="CG115" s="335">
        <f>$I115*IF($G115="Pickup", SUMIFS(NewEmisData!I:I, NewEmisData!$A:$A, "Pickup", NewEmisData!$B:$B, $A115, NewEmisData!$C:$C, $H115, NewEmisData!$D:$D, CG$2), SUMIFS(NewEmisData!I:I, NewEmisData!$A:$A, "LDV", NewEmisData!$B:$B, $A115, NewEmisData!$C:$C, $H115, NewEmisData!$D:$D, CG$2))</f>
        <v>9.7776494795757396E-3</v>
      </c>
      <c r="CH115" s="335">
        <f>$I115*IF($G115="Pickup", SUMIFS(NewEmisData!J:J, NewEmisData!$A:$A, "Pickup", NewEmisData!$B:$B, $A115, NewEmisData!$C:$C, $H115, NewEmisData!$D:$D, CH$2), SUMIFS(NewEmisData!J:J, NewEmisData!$A:$A, "LDV", NewEmisData!$B:$B, $A115, NewEmisData!$C:$C, $H115, NewEmisData!$D:$D, CH$2))</f>
        <v>9.7776493269548497E-3</v>
      </c>
      <c r="CI115" s="335">
        <f>$I115*IF($G115="Pickup", SUMIFS(NewEmisData!K:K, NewEmisData!$A:$A, "Pickup", NewEmisData!$B:$B, $A115, NewEmisData!$C:$C, $H115, NewEmisData!$D:$D, CI$2), SUMIFS(NewEmisData!K:K, NewEmisData!$A:$A, "LDV", NewEmisData!$B:$B, $A115, NewEmisData!$C:$C, $H115, NewEmisData!$D:$D, CI$2))</f>
        <v>9.7776510939597203E-3</v>
      </c>
      <c r="CJ115" s="335">
        <f>$I115*IF($G115="Pickup", SUMIFS(NewEmisData!L:L, NewEmisData!$A:$A, "Pickup", NewEmisData!$B:$B, $A115, NewEmisData!$C:$C, $H115, NewEmisData!$D:$D, CJ$2), SUMIFS(NewEmisData!L:L, NewEmisData!$A:$A, "LDV", NewEmisData!$B:$B, $A115, NewEmisData!$C:$C, $H115, NewEmisData!$D:$D, CJ$2))</f>
        <v>9.7776462712922899E-3</v>
      </c>
      <c r="CK115" s="335">
        <f>$I115*IF($G115="Pickup", SUMIFS(NewEmisData!M:M, NewEmisData!$A:$A, "Pickup", NewEmisData!$B:$B, $A115, NewEmisData!$C:$C, $H115, NewEmisData!$D:$D, CK$2), SUMIFS(NewEmisData!M:M, NewEmisData!$A:$A, "LDV", NewEmisData!$B:$B, $A115, NewEmisData!$C:$C, $H115, NewEmisData!$D:$D, CK$2))</f>
        <v>9.7776422060059202E-3</v>
      </c>
      <c r="CL115" s="335">
        <v>2.2181963950320412E-2</v>
      </c>
      <c r="CM115" s="335">
        <f>$I115*IF($G115="Pickup", SUMIFS(NewEmisData!E:E, NewEmisData!$A:$A, "Pickup", NewEmisData!$B:$B, $A115, NewEmisData!$C:$C, $H115, NewEmisData!$D:$D, CM$2), SUMIFS(NewEmisData!E:E, NewEmisData!$A:$A, "LDV", NewEmisData!$B:$B, $A115, NewEmisData!$C:$C, $H115, NewEmisData!$D:$D, CM$2))</f>
        <v>1.3172159507331401E-3</v>
      </c>
      <c r="CN115" s="335">
        <f>$I115*IF($G115="Pickup", SUMIFS(NewEmisData!F:F, NewEmisData!$A:$A, "Pickup", NewEmisData!$B:$B, $A115, NewEmisData!$C:$C, $H115, NewEmisData!$D:$D, CN$2), SUMIFS(NewEmisData!F:F, NewEmisData!$A:$A, "LDV", NewEmisData!$B:$B, $A115, NewEmisData!$C:$C, $H115, NewEmisData!$D:$D, CN$2))</f>
        <v>1.1497778914898601E-3</v>
      </c>
      <c r="CO115" s="335">
        <f>$I115*IF($G115="Pickup", SUMIFS(NewEmisData!G:G, NewEmisData!$A:$A, "Pickup", NewEmisData!$B:$B, $A115, NewEmisData!$C:$C, $H115, NewEmisData!$D:$D, CO$2), SUMIFS(NewEmisData!G:G, NewEmisData!$A:$A, "LDV", NewEmisData!$B:$B, $A115, NewEmisData!$C:$C, $H115, NewEmisData!$D:$D, CO$2))</f>
        <v>1.3280335233953799E-3</v>
      </c>
      <c r="CP115" s="335">
        <f>$I115*IF($G115="Pickup", SUMIFS(NewEmisData!H:H, NewEmisData!$A:$A, "Pickup", NewEmisData!$B:$B, $A115, NewEmisData!$C:$C, $H115, NewEmisData!$D:$D, CP$2), SUMIFS(NewEmisData!H:H, NewEmisData!$A:$A, "LDV", NewEmisData!$B:$B, $A115, NewEmisData!$C:$C, $H115, NewEmisData!$D:$D, CP$2))</f>
        <v>1.3300403953936701E-3</v>
      </c>
      <c r="CQ115" s="335">
        <f>$I115*IF($G115="Pickup", SUMIFS(NewEmisData!I:I, NewEmisData!$A:$A, "Pickup", NewEmisData!$B:$B, $A115, NewEmisData!$C:$C, $H115, NewEmisData!$D:$D, CQ$2), SUMIFS(NewEmisData!I:I, NewEmisData!$A:$A, "LDV", NewEmisData!$B:$B, $A115, NewEmisData!$C:$C, $H115, NewEmisData!$D:$D, CQ$2))</f>
        <v>1.3373192652413001E-3</v>
      </c>
      <c r="CR115" s="335">
        <f>$I115*IF($G115="Pickup", SUMIFS(NewEmisData!J:J, NewEmisData!$A:$A, "Pickup", NewEmisData!$B:$B, $A115, NewEmisData!$C:$C, $H115, NewEmisData!$D:$D, CR$2), SUMIFS(NewEmisData!J:J, NewEmisData!$A:$A, "LDV", NewEmisData!$B:$B, $A115, NewEmisData!$C:$C, $H115, NewEmisData!$D:$D, CR$2))</f>
        <v>1.34682925218304E-3</v>
      </c>
      <c r="CS115" s="335">
        <f>$I115*IF($G115="Pickup", SUMIFS(NewEmisData!K:K, NewEmisData!$A:$A, "Pickup", NewEmisData!$B:$B, $A115, NewEmisData!$C:$C, $H115, NewEmisData!$D:$D, CS$2), SUMIFS(NewEmisData!K:K, NewEmisData!$A:$A, "LDV", NewEmisData!$B:$B, $A115, NewEmisData!$C:$C, $H115, NewEmisData!$D:$D, CS$2))</f>
        <v>1.35165887255797E-3</v>
      </c>
      <c r="CT115" s="335">
        <f>$I115*IF($G115="Pickup", SUMIFS(NewEmisData!L:L, NewEmisData!$A:$A, "Pickup", NewEmisData!$B:$B, $A115, NewEmisData!$C:$C, $H115, NewEmisData!$D:$D, CT$2), SUMIFS(NewEmisData!L:L, NewEmisData!$A:$A, "LDV", NewEmisData!$B:$B, $A115, NewEmisData!$C:$C, $H115, NewEmisData!$D:$D, CT$2))</f>
        <v>1.35319494580264E-3</v>
      </c>
      <c r="CU115" s="335">
        <f>$I115*IF($G115="Pickup", SUMIFS(NewEmisData!M:M, NewEmisData!$A:$A, "Pickup", NewEmisData!$B:$B, $A115, NewEmisData!$C:$C, $H115, NewEmisData!$D:$D, CU$2), SUMIFS(NewEmisData!M:M, NewEmisData!$A:$A, "LDV", NewEmisData!$B:$B, $A115, NewEmisData!$C:$C, $H115, NewEmisData!$D:$D, CU$2))</f>
        <v>1.35559121182894E-3</v>
      </c>
      <c r="CV115" s="335">
        <v>2.3568513937467224E-3</v>
      </c>
      <c r="CW115" s="335">
        <v>0.12767609553272316</v>
      </c>
      <c r="CX115" s="335">
        <v>6.0965444660888601E-2</v>
      </c>
      <c r="CY115" s="335">
        <v>1.6598456567846732E-2</v>
      </c>
      <c r="CZ115" s="335">
        <v>3.3604812012321423E-3</v>
      </c>
      <c r="DA115" s="335">
        <v>1.5241571918114991E-3</v>
      </c>
      <c r="DB115" s="335">
        <v>1.0003681376209209E-3</v>
      </c>
      <c r="DC115" s="335">
        <v>9.0365490602724134E-4</v>
      </c>
      <c r="DD115" s="335">
        <v>8.9947941829660093E-4</v>
      </c>
      <c r="DE115" s="335">
        <v>8.980159958761482E-4</v>
      </c>
      <c r="DF115" s="335">
        <v>8.980159958761482E-4</v>
      </c>
      <c r="DG115" s="335">
        <f>$I115*IF($G115="Pickup", SUMIFS(NewEmisData!E:E, NewEmisData!$A:$A, "Pickup", NewEmisData!$B:$B, $A115, NewEmisData!$C:$C, $H115, NewEmisData!$D:$D, DG$2), SUMIFS(NewEmisData!E:E, NewEmisData!$A:$A, "LDV", NewEmisData!$B:$B, $A115, NewEmisData!$C:$C, $H115, NewEmisData!$D:$D, DG$2))</f>
        <v>0</v>
      </c>
      <c r="DH115" s="335">
        <f>$I115*IF($G115="Pickup", SUMIFS(NewEmisData!F:F, NewEmisData!$A:$A, "Pickup", NewEmisData!$B:$B, $A115, NewEmisData!$C:$C, $H115, NewEmisData!$D:$D, DH$2), SUMIFS(NewEmisData!F:F, NewEmisData!$A:$A, "LDV", NewEmisData!$B:$B, $A115, NewEmisData!$C:$C, $H115, NewEmisData!$D:$D, DH$2))</f>
        <v>0</v>
      </c>
      <c r="DI115" s="335">
        <f>$I115*IF($G115="Pickup", SUMIFS(NewEmisData!G:G, NewEmisData!$A:$A, "Pickup", NewEmisData!$B:$B, $A115, NewEmisData!$C:$C, $H115, NewEmisData!$D:$D, DI$2), SUMIFS(NewEmisData!G:G, NewEmisData!$A:$A, "LDV", NewEmisData!$B:$B, $A115, NewEmisData!$C:$C, $H115, NewEmisData!$D:$D, DI$2))</f>
        <v>0</v>
      </c>
      <c r="DJ115" s="335">
        <f>$I115*IF($G115="Pickup", SUMIFS(NewEmisData!H:H, NewEmisData!$A:$A, "Pickup", NewEmisData!$B:$B, $A115, NewEmisData!$C:$C, $H115, NewEmisData!$D:$D, DJ$2), SUMIFS(NewEmisData!H:H, NewEmisData!$A:$A, "LDV", NewEmisData!$B:$B, $A115, NewEmisData!$C:$C, $H115, NewEmisData!$D:$D, DJ$2))</f>
        <v>0</v>
      </c>
      <c r="DK115" s="335">
        <f>$I115*IF($G115="Pickup", SUMIFS(NewEmisData!I:I, NewEmisData!$A:$A, "Pickup", NewEmisData!$B:$B, $A115, NewEmisData!$C:$C, $H115, NewEmisData!$D:$D, DK$2), SUMIFS(NewEmisData!I:I, NewEmisData!$A:$A, "LDV", NewEmisData!$B:$B, $A115, NewEmisData!$C:$C, $H115, NewEmisData!$D:$D, DK$2))</f>
        <v>0</v>
      </c>
      <c r="DL115" s="335">
        <f>$I115*IF($G115="Pickup", SUMIFS(NewEmisData!J:J, NewEmisData!$A:$A, "Pickup", NewEmisData!$B:$B, $A115, NewEmisData!$C:$C, $H115, NewEmisData!$D:$D, DL$2), SUMIFS(NewEmisData!J:J, NewEmisData!$A:$A, "LDV", NewEmisData!$B:$B, $A115, NewEmisData!$C:$C, $H115, NewEmisData!$D:$D, DL$2))</f>
        <v>0</v>
      </c>
      <c r="DM115" s="335">
        <f>$I115*IF($G115="Pickup", SUMIFS(NewEmisData!K:K, NewEmisData!$A:$A, "Pickup", NewEmisData!$B:$B, $A115, NewEmisData!$C:$C, $H115, NewEmisData!$D:$D, DM$2), SUMIFS(NewEmisData!K:K, NewEmisData!$A:$A, "LDV", NewEmisData!$B:$B, $A115, NewEmisData!$C:$C, $H115, NewEmisData!$D:$D, DM$2))</f>
        <v>0</v>
      </c>
      <c r="DN115" s="335">
        <f>$I115*IF($G115="Pickup", SUMIFS(NewEmisData!L:L, NewEmisData!$A:$A, "Pickup", NewEmisData!$B:$B, $A115, NewEmisData!$C:$C, $H115, NewEmisData!$D:$D, DN$2), SUMIFS(NewEmisData!L:L, NewEmisData!$A:$A, "LDV", NewEmisData!$B:$B, $A115, NewEmisData!$C:$C, $H115, NewEmisData!$D:$D, DN$2))</f>
        <v>0</v>
      </c>
      <c r="DO115" s="335">
        <f>$I115*IF($G115="Pickup", SUMIFS(NewEmisData!M:M, NewEmisData!$A:$A, "Pickup", NewEmisData!$B:$B, $A115, NewEmisData!$C:$C, $H115, NewEmisData!$D:$D, DO$2), SUMIFS(NewEmisData!M:M, NewEmisData!$A:$A, "LDV", NewEmisData!$B:$B, $A115, NewEmisData!$C:$C, $H115, NewEmisData!$D:$D, DO$2))</f>
        <v>0</v>
      </c>
      <c r="DP115" s="335">
        <v>1.3040587281867905E-3</v>
      </c>
      <c r="DQ115" s="335">
        <f>$I115*IF($G115="Pickup", SUMIFS(NewEmisData!E:E, NewEmisData!$A:$A, "Pickup", NewEmisData!$B:$B, $A115, NewEmisData!$C:$C, $H115, NewEmisData!$D:$D, DQ$2), SUMIFS(NewEmisData!E:E, NewEmisData!$A:$A, "LDV", NewEmisData!$B:$B, $A115, NewEmisData!$C:$C, $H115, NewEmisData!$D:$D, DQ$2))</f>
        <v>1.9307833533596701E-2</v>
      </c>
      <c r="DR115" s="335">
        <f>$I115*IF($G115="Pickup", SUMIFS(NewEmisData!F:F, NewEmisData!$A:$A, "Pickup", NewEmisData!$B:$B, $A115, NewEmisData!$C:$C, $H115, NewEmisData!$D:$D, DR$2), SUMIFS(NewEmisData!F:F, NewEmisData!$A:$A, "LDV", NewEmisData!$B:$B, $A115, NewEmisData!$C:$C, $H115, NewEmisData!$D:$D, DR$2))</f>
        <v>6.4114835319069405E-2</v>
      </c>
      <c r="DS115" s="335">
        <f>$I115*IF($G115="Pickup", SUMIFS(NewEmisData!G:G, NewEmisData!$A:$A, "Pickup", NewEmisData!$B:$B, $A115, NewEmisData!$C:$C, $H115, NewEmisData!$D:$D, DS$2), SUMIFS(NewEmisData!G:G, NewEmisData!$A:$A, "LDV", NewEmisData!$B:$B, $A115, NewEmisData!$C:$C, $H115, NewEmisData!$D:$D, DS$2))</f>
        <v>7.1713130585949997E-2</v>
      </c>
      <c r="DT115" s="335">
        <f>$I115*IF($G115="Pickup", SUMIFS(NewEmisData!H:H, NewEmisData!$A:$A, "Pickup", NewEmisData!$B:$B, $A115, NewEmisData!$C:$C, $H115, NewEmisData!$D:$D, DT$2), SUMIFS(NewEmisData!H:H, NewEmisData!$A:$A, "LDV", NewEmisData!$B:$B, $A115, NewEmisData!$C:$C, $H115, NewEmisData!$D:$D, DT$2))</f>
        <v>7.3171737716537094E-2</v>
      </c>
      <c r="DU115" s="335">
        <f>$I115*IF($G115="Pickup", SUMIFS(NewEmisData!I:I, NewEmisData!$A:$A, "Pickup", NewEmisData!$B:$B, $A115, NewEmisData!$C:$C, $H115, NewEmisData!$D:$D, DU$2), SUMIFS(NewEmisData!I:I, NewEmisData!$A:$A, "LDV", NewEmisData!$B:$B, $A115, NewEmisData!$C:$C, $H115, NewEmisData!$D:$D, DU$2))</f>
        <v>7.5270293642568403E-2</v>
      </c>
      <c r="DV115" s="335">
        <f>$I115*IF($G115="Pickup", SUMIFS(NewEmisData!J:J, NewEmisData!$A:$A, "Pickup", NewEmisData!$B:$B, $A115, NewEmisData!$C:$C, $H115, NewEmisData!$D:$D, DV$2), SUMIFS(NewEmisData!J:J, NewEmisData!$A:$A, "LDV", NewEmisData!$B:$B, $A115, NewEmisData!$C:$C, $H115, NewEmisData!$D:$D, DV$2))</f>
        <v>7.5445547537672006E-2</v>
      </c>
      <c r="DW115" s="335">
        <f>$I115*IF($G115="Pickup", SUMIFS(NewEmisData!K:K, NewEmisData!$A:$A, "Pickup", NewEmisData!$B:$B, $A115, NewEmisData!$C:$C, $H115, NewEmisData!$D:$D, DW$2), SUMIFS(NewEmisData!K:K, NewEmisData!$A:$A, "LDV", NewEmisData!$B:$B, $A115, NewEmisData!$C:$C, $H115, NewEmisData!$D:$D, DW$2))</f>
        <v>7.4712089162185497E-2</v>
      </c>
      <c r="DX115" s="335">
        <f>$I115*IF($G115="Pickup", SUMIFS(NewEmisData!L:L, NewEmisData!$A:$A, "Pickup", NewEmisData!$B:$B, $A115, NewEmisData!$C:$C, $H115, NewEmisData!$D:$D, DX$2), SUMIFS(NewEmisData!L:L, NewEmisData!$A:$A, "LDV", NewEmisData!$B:$B, $A115, NewEmisData!$C:$C, $H115, NewEmisData!$D:$D, DX$2))</f>
        <v>7.3717251656777796E-2</v>
      </c>
      <c r="DY115" s="335">
        <f>$I115*IF($G115="Pickup", SUMIFS(NewEmisData!M:M, NewEmisData!$A:$A, "Pickup", NewEmisData!$B:$B, $A115, NewEmisData!$C:$C, $H115, NewEmisData!$D:$D, DY$2), SUMIFS(NewEmisData!M:M, NewEmisData!$A:$A, "LDV", NewEmisData!$B:$B, $A115, NewEmisData!$C:$C, $H115, NewEmisData!$D:$D, DY$2))</f>
        <v>7.44731750120151E-2</v>
      </c>
      <c r="DZ115" s="335">
        <v>7.9378330079915432E-2</v>
      </c>
      <c r="EA115" s="335">
        <f t="shared" si="118"/>
        <v>476.09443428903302</v>
      </c>
      <c r="EB115" s="335">
        <f t="shared" si="119"/>
        <v>429.18807065940501</v>
      </c>
      <c r="EC115" s="335">
        <f t="shared" si="120"/>
        <v>391.319233082962</v>
      </c>
      <c r="ED115" s="335">
        <f t="shared" si="121"/>
        <v>328.42956729245498</v>
      </c>
      <c r="EE115" s="335">
        <f t="shared" si="122"/>
        <v>299.62284839363502</v>
      </c>
      <c r="EF115" s="335">
        <f t="shared" si="123"/>
        <v>287.52510197421901</v>
      </c>
      <c r="EG115" s="335">
        <f t="shared" si="124"/>
        <v>280.23148169863998</v>
      </c>
      <c r="EH115" s="335">
        <f t="shared" si="125"/>
        <v>277.54586040118801</v>
      </c>
      <c r="EI115" s="335">
        <f t="shared" si="126"/>
        <v>277.49863288375599</v>
      </c>
      <c r="EJ115" s="335">
        <f t="shared" si="127"/>
        <v>0.51895197956857197</v>
      </c>
      <c r="EK115" s="335">
        <f t="shared" si="128"/>
        <v>2.0049311260151099</v>
      </c>
      <c r="EL115" s="335">
        <f t="shared" si="129"/>
        <v>0.760827545002146</v>
      </c>
      <c r="EM115" s="335">
        <f t="shared" si="130"/>
        <v>0.12767197241808201</v>
      </c>
      <c r="EN115" s="335">
        <f t="shared" si="131"/>
        <v>7.2512734058825107E-2</v>
      </c>
      <c r="EO115" s="335">
        <f t="shared" si="132"/>
        <v>4.5465409268618202E-2</v>
      </c>
      <c r="EP115" s="335">
        <f t="shared" si="133"/>
        <v>4.03828422132856E-2</v>
      </c>
      <c r="EQ115" s="335">
        <f t="shared" si="134"/>
        <v>3.69457071662685E-2</v>
      </c>
      <c r="ER115" s="335">
        <f t="shared" si="135"/>
        <v>3.54479042046821E-2</v>
      </c>
      <c r="ES115" s="335">
        <f t="shared" si="136"/>
        <v>3.5796031702760897E-2</v>
      </c>
      <c r="ET115" s="335">
        <f t="shared" si="137"/>
        <v>0.31264891292629016</v>
      </c>
      <c r="EU115" s="335">
        <f t="shared" si="138"/>
        <v>1.1835152385958499E-2</v>
      </c>
      <c r="EV115" s="335">
        <f t="shared" si="139"/>
        <v>1.02303341802871E-2</v>
      </c>
      <c r="EW115" s="335">
        <f t="shared" si="140"/>
        <v>3.28141775067963E-3</v>
      </c>
      <c r="EX115" s="335">
        <f t="shared" si="141"/>
        <v>2.7429174181074199E-3</v>
      </c>
      <c r="EY115" s="335">
        <f t="shared" si="142"/>
        <v>2.4986761140543901E-3</v>
      </c>
      <c r="EZ115" s="335">
        <f t="shared" si="143"/>
        <v>2.3977288527187398E-3</v>
      </c>
      <c r="FA115" s="335">
        <f t="shared" si="144"/>
        <v>2.3363239635992802E-3</v>
      </c>
      <c r="FB115" s="335">
        <f t="shared" si="145"/>
        <v>2.3139342639780401E-3</v>
      </c>
      <c r="FC115" s="335">
        <f t="shared" si="146"/>
        <v>2.31353960902861E-3</v>
      </c>
      <c r="FD115" s="335">
        <f t="shared" si="147"/>
        <v>4.2403248188809025E-3</v>
      </c>
      <c r="FE115" s="335">
        <f t="shared" si="148"/>
        <v>0.14754888588672199</v>
      </c>
      <c r="FF115" s="335">
        <f t="shared" si="149"/>
        <v>8.9170669812866296E-2</v>
      </c>
      <c r="FG115" s="335">
        <f t="shared" si="150"/>
        <v>7.8105554369183802E-2</v>
      </c>
      <c r="FH115" s="335">
        <f t="shared" si="151"/>
        <v>7.6972409553025797E-2</v>
      </c>
      <c r="FI115" s="335">
        <f t="shared" si="152"/>
        <v>7.6836875081772907E-2</v>
      </c>
      <c r="FJ115" s="335">
        <f t="shared" si="153"/>
        <v>7.69074432910445E-2</v>
      </c>
      <c r="FK115" s="335">
        <f t="shared" si="154"/>
        <v>7.6900843368497895E-2</v>
      </c>
      <c r="FL115" s="335">
        <f t="shared" si="155"/>
        <v>7.6888545887976001E-2</v>
      </c>
      <c r="FM115" s="335">
        <f t="shared" si="156"/>
        <v>7.6936569612579206E-2</v>
      </c>
      <c r="FN115" s="335">
        <f t="shared" si="157"/>
        <v>5.2834708622229692E-2</v>
      </c>
      <c r="FO115" s="335">
        <f t="shared" si="158"/>
        <v>8.2994776464736103E-2</v>
      </c>
      <c r="FP115" s="335">
        <f t="shared" si="159"/>
        <v>2.9286960169176E-2</v>
      </c>
      <c r="FQ115" s="335">
        <f t="shared" si="160"/>
        <v>1.3924604157418001E-2</v>
      </c>
      <c r="FR115" s="335">
        <f t="shared" si="161"/>
        <v>1.28820995888716E-2</v>
      </c>
      <c r="FS115" s="335">
        <f t="shared" si="162"/>
        <v>1.2757306095682401E-2</v>
      </c>
      <c r="FT115" s="335">
        <f t="shared" si="163"/>
        <v>1.28223162487622E-2</v>
      </c>
      <c r="FU115" s="335">
        <f t="shared" si="164"/>
        <v>1.28161744328164E-2</v>
      </c>
      <c r="FV115" s="335">
        <f t="shared" si="165"/>
        <v>1.28049681705815E-2</v>
      </c>
      <c r="FW115" s="335">
        <f t="shared" si="166"/>
        <v>1.2849092483120999E-2</v>
      </c>
      <c r="FX115" s="335">
        <f t="shared" si="167"/>
        <v>1.4243276255751064E-2</v>
      </c>
    </row>
    <row r="116" spans="1:180" x14ac:dyDescent="0.2">
      <c r="A116" s="305" t="str">
        <f>_xlfn.CONCAT(IF(LEFT(TRIM(A115),1)="*", "*R", "R"), 1+RIGHT(TRIM(A115),1))</f>
        <v>*R3</v>
      </c>
      <c r="B116" s="305" t="str">
        <f t="shared" ref="B116:B119" si="209">B115</f>
        <v>*TLSSDHEV20</v>
      </c>
      <c r="C116" s="305" t="str">
        <f t="shared" ref="C116:C119" si="210">C115</f>
        <v>TL.DSL.SS.DHEV.2020</v>
      </c>
      <c r="D116" s="301" t="str">
        <f t="shared" ref="D116:D119" si="211">D115</f>
        <v>bn-vmt, bn-vmt/a</v>
      </c>
      <c r="E116" s="301" t="str">
        <f t="shared" ref="E116:E119" si="212">E115</f>
        <v>TRNDSL</v>
      </c>
      <c r="F116" s="301" t="str">
        <f t="shared" ref="F116:F119" si="213">F115</f>
        <v>TL</v>
      </c>
      <c r="G116" s="315" t="s">
        <v>821</v>
      </c>
      <c r="H116" s="315" t="s">
        <v>816</v>
      </c>
      <c r="I116" s="315">
        <v>1</v>
      </c>
      <c r="J116" s="315" t="str">
        <f t="shared" si="168"/>
        <v>Small SUV-DSL</v>
      </c>
      <c r="K116" s="335">
        <f>$I116*IF($G116="Pickup", SUMIFS(NewEmisData!E:E, NewEmisData!$A:$A, "Pickup", NewEmisData!$B:$B, $A116, NewEmisData!$C:$C, $H116, NewEmisData!$D:$D, K$2), SUMIFS(NewEmisData!E:E, NewEmisData!$A:$A, "LDV", NewEmisData!$B:$B, $A116, NewEmisData!$C:$C, $H116, NewEmisData!$D:$D, K$2))</f>
        <v>454.22422332698301</v>
      </c>
      <c r="L116" s="335">
        <f>$I116*IF($G116="Pickup", SUMIFS(NewEmisData!F:F, NewEmisData!$A:$A, "Pickup", NewEmisData!$B:$B, $A116, NewEmisData!$C:$C, $H116, NewEmisData!$D:$D, L$2), SUMIFS(NewEmisData!F:F, NewEmisData!$A:$A, "LDV", NewEmisData!$B:$B, $A116, NewEmisData!$C:$C, $H116, NewEmisData!$D:$D, L$2))</f>
        <v>415.98623310718898</v>
      </c>
      <c r="M116" s="335">
        <f>$I116*IF($G116="Pickup", SUMIFS(NewEmisData!G:G, NewEmisData!$A:$A, "Pickup", NewEmisData!$B:$B, $A116, NewEmisData!$C:$C, $H116, NewEmisData!$D:$D, M$2), SUMIFS(NewEmisData!G:G, NewEmisData!$A:$A, "LDV", NewEmisData!$B:$B, $A116, NewEmisData!$C:$C, $H116, NewEmisData!$D:$D, M$2))</f>
        <v>341.24154984582401</v>
      </c>
      <c r="N116" s="335">
        <f>$I116*IF($G116="Pickup", SUMIFS(NewEmisData!H:H, NewEmisData!$A:$A, "Pickup", NewEmisData!$B:$B, $A116, NewEmisData!$C:$C, $H116, NewEmisData!$D:$D, N$2), SUMIFS(NewEmisData!H:H, NewEmisData!$A:$A, "LDV", NewEmisData!$B:$B, $A116, NewEmisData!$C:$C, $H116, NewEmisData!$D:$D, N$2))</f>
        <v>286.14374563306302</v>
      </c>
      <c r="O116" s="335">
        <f>$I116*IF($G116="Pickup", SUMIFS(NewEmisData!I:I, NewEmisData!$A:$A, "Pickup", NewEmisData!$B:$B, $A116, NewEmisData!$C:$C, $H116, NewEmisData!$D:$D, O$2), SUMIFS(NewEmisData!I:I, NewEmisData!$A:$A, "LDV", NewEmisData!$B:$B, $A116, NewEmisData!$C:$C, $H116, NewEmisData!$D:$D, O$2))</f>
        <v>260.90109398597599</v>
      </c>
      <c r="P116" s="335">
        <f>$I116*IF($G116="Pickup", SUMIFS(NewEmisData!J:J, NewEmisData!$A:$A, "Pickup", NewEmisData!$B:$B, $A116, NewEmisData!$C:$C, $H116, NewEmisData!$D:$D, P$2), SUMIFS(NewEmisData!J:J, NewEmisData!$A:$A, "LDV", NewEmisData!$B:$B, $A116, NewEmisData!$C:$C, $H116, NewEmisData!$D:$D, P$2))</f>
        <v>250.29294391902499</v>
      </c>
      <c r="Q116" s="335">
        <f>$I116*IF($G116="Pickup", SUMIFS(NewEmisData!K:K, NewEmisData!$A:$A, "Pickup", NewEmisData!$B:$B, $A116, NewEmisData!$C:$C, $H116, NewEmisData!$D:$D, Q$2), SUMIFS(NewEmisData!K:K, NewEmisData!$A:$A, "LDV", NewEmisData!$B:$B, $A116, NewEmisData!$C:$C, $H116, NewEmisData!$D:$D, Q$2))</f>
        <v>243.907500195674</v>
      </c>
      <c r="R116" s="335">
        <f>$I116*IF($G116="Pickup", SUMIFS(NewEmisData!L:L, NewEmisData!$A:$A, "Pickup", NewEmisData!$B:$B, $A116, NewEmisData!$C:$C, $H116, NewEmisData!$D:$D, R$2), SUMIFS(NewEmisData!L:L, NewEmisData!$A:$A, "LDV", NewEmisData!$B:$B, $A116, NewEmisData!$C:$C, $H116, NewEmisData!$D:$D, R$2))</f>
        <v>241.55525518103801</v>
      </c>
      <c r="S116" s="335">
        <f>$I116*IF($G116="Pickup", SUMIFS(NewEmisData!M:M, NewEmisData!$A:$A, "Pickup", NewEmisData!$B:$B, $A116, NewEmisData!$C:$C, $H116, NewEmisData!$D:$D, S$2), SUMIFS(NewEmisData!M:M, NewEmisData!$A:$A, "LDV", NewEmisData!$B:$B, $A116, NewEmisData!$C:$C, $H116, NewEmisData!$D:$D, S$2))</f>
        <v>241.503483186078</v>
      </c>
      <c r="T116" s="335">
        <v>0.51895197956857197</v>
      </c>
      <c r="U116" s="335">
        <f>$I116*IF($G116="Pickup", SUMIFS(NewEmisData!E:E, NewEmisData!$A:$A, "Pickup", NewEmisData!$B:$B, $A116, NewEmisData!$C:$C, $H116, NewEmisData!$D:$D, U$2), SUMIFS(NewEmisData!E:E, NewEmisData!$A:$A, "LDV", NewEmisData!$B:$B, $A116, NewEmisData!$C:$C, $H116, NewEmisData!$D:$D, U$2))</f>
        <v>1.6110129323604601</v>
      </c>
      <c r="V116" s="335">
        <f>$I116*IF($G116="Pickup", SUMIFS(NewEmisData!F:F, NewEmisData!$A:$A, "Pickup", NewEmisData!$B:$B, $A116, NewEmisData!$C:$C, $H116, NewEmisData!$D:$D, V$2), SUMIFS(NewEmisData!F:F, NewEmisData!$A:$A, "LDV", NewEmisData!$B:$B, $A116, NewEmisData!$C:$C, $H116, NewEmisData!$D:$D, V$2))</f>
        <v>0.78125490560219701</v>
      </c>
      <c r="W116" s="335">
        <f>$I116*IF($G116="Pickup", SUMIFS(NewEmisData!G:G, NewEmisData!$A:$A, "Pickup", NewEmisData!$B:$B, $A116, NewEmisData!$C:$C, $H116, NewEmisData!$D:$D, W$2), SUMIFS(NewEmisData!G:G, NewEmisData!$A:$A, "LDV", NewEmisData!$B:$B, $A116, NewEmisData!$C:$C, $H116, NewEmisData!$D:$D, W$2))</f>
        <v>0.115620473733781</v>
      </c>
      <c r="X116" s="335">
        <f>$I116*IF($G116="Pickup", SUMIFS(NewEmisData!H:H, NewEmisData!$A:$A, "Pickup", NewEmisData!$B:$B, $A116, NewEmisData!$C:$C, $H116, NewEmisData!$D:$D, X$2), SUMIFS(NewEmisData!H:H, NewEmisData!$A:$A, "LDV", NewEmisData!$B:$B, $A116, NewEmisData!$C:$C, $H116, NewEmisData!$D:$D, X$2))</f>
        <v>6.6004639352718095E-2</v>
      </c>
      <c r="Y116" s="335">
        <f>$I116*IF($G116="Pickup", SUMIFS(NewEmisData!I:I, NewEmisData!$A:$A, "Pickup", NewEmisData!$B:$B, $A116, NewEmisData!$C:$C, $H116, NewEmisData!$D:$D, Y$2), SUMIFS(NewEmisData!I:I, NewEmisData!$A:$A, "LDV", NewEmisData!$B:$B, $A116, NewEmisData!$C:$C, $H116, NewEmisData!$D:$D, Y$2))</f>
        <v>4.1480313552042999E-2</v>
      </c>
      <c r="Z116" s="335">
        <f>$I116*IF($G116="Pickup", SUMIFS(NewEmisData!J:J, NewEmisData!$A:$A, "Pickup", NewEmisData!$B:$B, $A116, NewEmisData!$C:$C, $H116, NewEmisData!$D:$D, Z$2), SUMIFS(NewEmisData!J:J, NewEmisData!$A:$A, "LDV", NewEmisData!$B:$B, $A116, NewEmisData!$C:$C, $H116, NewEmisData!$D:$D, Z$2))</f>
        <v>3.67143779351497E-2</v>
      </c>
      <c r="AA116" s="335">
        <f>$I116*IF($G116="Pickup", SUMIFS(NewEmisData!K:K, NewEmisData!$A:$A, "Pickup", NewEmisData!$B:$B, $A116, NewEmisData!$C:$C, $H116, NewEmisData!$D:$D, AA$2), SUMIFS(NewEmisData!K:K, NewEmisData!$A:$A, "LDV", NewEmisData!$B:$B, $A116, NewEmisData!$C:$C, $H116, NewEmisData!$D:$D, AA$2))</f>
        <v>3.3512426284448803E-2</v>
      </c>
      <c r="AB116" s="335">
        <f>$I116*IF($G116="Pickup", SUMIFS(NewEmisData!L:L, NewEmisData!$A:$A, "Pickup", NewEmisData!$B:$B, $A116, NewEmisData!$C:$C, $H116, NewEmisData!$D:$D, AB$2), SUMIFS(NewEmisData!L:L, NewEmisData!$A:$A, "LDV", NewEmisData!$B:$B, $A116, NewEmisData!$C:$C, $H116, NewEmisData!$D:$D, AB$2))</f>
        <v>3.2134891572290103E-2</v>
      </c>
      <c r="AC116" s="335">
        <f>$I116*IF($G116="Pickup", SUMIFS(NewEmisData!M:M, NewEmisData!$A:$A, "Pickup", NewEmisData!$B:$B, $A116, NewEmisData!$C:$C, $H116, NewEmisData!$D:$D, AC$2), SUMIFS(NewEmisData!M:M, NewEmisData!$A:$A, "LDV", NewEmisData!$B:$B, $A116, NewEmisData!$C:$C, $H116, NewEmisData!$D:$D, AC$2))</f>
        <v>3.24152542775758E-2</v>
      </c>
      <c r="AD116" s="335">
        <v>0.31264891292629016</v>
      </c>
      <c r="AE116" s="335">
        <f>$I116*IF($G116="Pickup", SUMIFS(NewEmisData!E:E, NewEmisData!$A:$A, "Pickup", NewEmisData!$B:$B, $A116, NewEmisData!$C:$C, $H116, NewEmisData!$D:$D, AE$2), SUMIFS(NewEmisData!E:E, NewEmisData!$A:$A, "LDV", NewEmisData!$B:$B, $A116, NewEmisData!$C:$C, $H116, NewEmisData!$D:$D, AE$2))</f>
        <v>1.1303261097433201E-2</v>
      </c>
      <c r="AF116" s="335">
        <f>$I116*IF($G116="Pickup", SUMIFS(NewEmisData!F:F, NewEmisData!$A:$A, "Pickup", NewEmisData!$B:$B, $A116, NewEmisData!$C:$C, $H116, NewEmisData!$D:$D, AF$2), SUMIFS(NewEmisData!F:F, NewEmisData!$A:$A, "LDV", NewEmisData!$B:$B, $A116, NewEmisData!$C:$C, $H116, NewEmisData!$D:$D, AF$2))</f>
        <v>9.9952440902568301E-3</v>
      </c>
      <c r="AG116" s="335">
        <f>$I116*IF($G116="Pickup", SUMIFS(NewEmisData!G:G, NewEmisData!$A:$A, "Pickup", NewEmisData!$B:$B, $A116, NewEmisData!$C:$C, $H116, NewEmisData!$D:$D, AG$2), SUMIFS(NewEmisData!G:G, NewEmisData!$A:$A, "LDV", NewEmisData!$B:$B, $A116, NewEmisData!$C:$C, $H116, NewEmisData!$D:$D, AG$2))</f>
        <v>2.8615465413590799E-3</v>
      </c>
      <c r="AH116" s="335">
        <f>$I116*IF($G116="Pickup", SUMIFS(NewEmisData!H:H, NewEmisData!$A:$A, "Pickup", NewEmisData!$B:$B, $A116, NewEmisData!$C:$C, $H116, NewEmisData!$D:$D, AH$2), SUMIFS(NewEmisData!H:H, NewEmisData!$A:$A, "LDV", NewEmisData!$B:$B, $A116, NewEmisData!$C:$C, $H116, NewEmisData!$D:$D, AH$2))</f>
        <v>2.3897731636762301E-3</v>
      </c>
      <c r="AI116" s="335">
        <f>$I116*IF($G116="Pickup", SUMIFS(NewEmisData!I:I, NewEmisData!$A:$A, "Pickup", NewEmisData!$B:$B, $A116, NewEmisData!$C:$C, $H116, NewEmisData!$D:$D, AI$2), SUMIFS(NewEmisData!I:I, NewEmisData!$A:$A, "LDV", NewEmisData!$B:$B, $A116, NewEmisData!$C:$C, $H116, NewEmisData!$D:$D, AI$2))</f>
        <v>2.1757621427749502E-3</v>
      </c>
      <c r="AJ116" s="335">
        <f>$I116*IF($G116="Pickup", SUMIFS(NewEmisData!J:J, NewEmisData!$A:$A, "Pickup", NewEmisData!$B:$B, $A116, NewEmisData!$C:$C, $H116, NewEmisData!$D:$D, AJ$2), SUMIFS(NewEmisData!J:J, NewEmisData!$A:$A, "LDV", NewEmisData!$B:$B, $A116, NewEmisData!$C:$C, $H116, NewEmisData!$D:$D, AJ$2))</f>
        <v>2.0872445644692299E-3</v>
      </c>
      <c r="AK116" s="335">
        <f>$I116*IF($G116="Pickup", SUMIFS(NewEmisData!K:K, NewEmisData!$A:$A, "Pickup", NewEmisData!$B:$B, $A116, NewEmisData!$C:$C, $H116, NewEmisData!$D:$D, AK$2), SUMIFS(NewEmisData!K:K, NewEmisData!$A:$A, "LDV", NewEmisData!$B:$B, $A116, NewEmisData!$C:$C, $H116, NewEmisData!$D:$D, AK$2))</f>
        <v>2.03348692070508E-3</v>
      </c>
      <c r="AL116" s="335">
        <f>$I116*IF($G116="Pickup", SUMIFS(NewEmisData!L:L, NewEmisData!$A:$A, "Pickup", NewEmisData!$B:$B, $A116, NewEmisData!$C:$C, $H116, NewEmisData!$D:$D, AL$2), SUMIFS(NewEmisData!L:L, NewEmisData!$A:$A, "LDV", NewEmisData!$B:$B, $A116, NewEmisData!$C:$C, $H116, NewEmisData!$D:$D, AL$2))</f>
        <v>2.0138761843932198E-3</v>
      </c>
      <c r="AM116" s="335">
        <f>$I116*IF($G116="Pickup", SUMIFS(NewEmisData!M:M, NewEmisData!$A:$A, "Pickup", NewEmisData!$B:$B, $A116, NewEmisData!$C:$C, $H116, NewEmisData!$D:$D, AM$2), SUMIFS(NewEmisData!M:M, NewEmisData!$A:$A, "LDV", NewEmisData!$B:$B, $A116, NewEmisData!$C:$C, $H116, NewEmisData!$D:$D, AM$2))</f>
        <v>2.0134431442024002E-3</v>
      </c>
      <c r="AN116" s="335">
        <v>4.2403248188809025E-3</v>
      </c>
      <c r="AO116" s="335">
        <f>$I116*IF($G116="Pickup", SUMIFS(NewEmisData!E:E, NewEmisData!$A:$A, "Pickup", NewEmisData!$B:$B, $A116, NewEmisData!$C:$C, $H116, NewEmisData!$D:$D, AO$2), SUMIFS(NewEmisData!E:E, NewEmisData!$A:$A, "LDV", NewEmisData!$B:$B, $A116, NewEmisData!$C:$C, $H116, NewEmisData!$D:$D, AO$2))</f>
        <v>0.10831971626595401</v>
      </c>
      <c r="AP116" s="335">
        <f>$I116*IF($G116="Pickup", SUMIFS(NewEmisData!F:F, NewEmisData!$A:$A, "Pickup", NewEmisData!$B:$B, $A116, NewEmisData!$C:$C, $H116, NewEmisData!$D:$D, AP$2), SUMIFS(NewEmisData!F:F, NewEmisData!$A:$A, "LDV", NewEmisData!$B:$B, $A116, NewEmisData!$C:$C, $H116, NewEmisData!$D:$D, AP$2))</f>
        <v>7.51921551228555E-2</v>
      </c>
      <c r="AQ116" s="335">
        <f>$I116*IF($G116="Pickup", SUMIFS(NewEmisData!G:G, NewEmisData!$A:$A, "Pickup", NewEmisData!$B:$B, $A116, NewEmisData!$C:$C, $H116, NewEmisData!$D:$D, AQ$2), SUMIFS(NewEmisData!G:G, NewEmisData!$A:$A, "LDV", NewEmisData!$B:$B, $A116, NewEmisData!$C:$C, $H116, NewEmisData!$D:$D, AQ$2))</f>
        <v>6.01393435807746E-2</v>
      </c>
      <c r="AR116" s="335">
        <f>$I116*IF($G116="Pickup", SUMIFS(NewEmisData!H:H, NewEmisData!$A:$A, "Pickup", NewEmisData!$B:$B, $A116, NewEmisData!$C:$C, $H116, NewEmisData!$D:$D, AR$2), SUMIFS(NewEmisData!H:H, NewEmisData!$A:$A, "LDV", NewEmisData!$B:$B, $A116, NewEmisData!$C:$C, $H116, NewEmisData!$D:$D, AR$2))</f>
        <v>5.915482339026E-2</v>
      </c>
      <c r="AS116" s="335">
        <f>$I116*IF($G116="Pickup", SUMIFS(NewEmisData!I:I, NewEmisData!$A:$A, "Pickup", NewEmisData!$B:$B, $A116, NewEmisData!$C:$C, $H116, NewEmisData!$D:$D, AS$2), SUMIFS(NewEmisData!I:I, NewEmisData!$A:$A, "LDV", NewEmisData!$B:$B, $A116, NewEmisData!$C:$C, $H116, NewEmisData!$D:$D, AS$2))</f>
        <v>5.90367985492673E-2</v>
      </c>
      <c r="AT116" s="335">
        <f>$I116*IF($G116="Pickup", SUMIFS(NewEmisData!J:J, NewEmisData!$A:$A, "Pickup", NewEmisData!$B:$B, $A116, NewEmisData!$C:$C, $H116, NewEmisData!$D:$D, AT$2), SUMIFS(NewEmisData!J:J, NewEmisData!$A:$A, "LDV", NewEmisData!$B:$B, $A116, NewEmisData!$C:$C, $H116, NewEmisData!$D:$D, AT$2))</f>
        <v>5.9096852542489697E-2</v>
      </c>
      <c r="AU116" s="335">
        <f>$I116*IF($G116="Pickup", SUMIFS(NewEmisData!K:K, NewEmisData!$A:$A, "Pickup", NewEmisData!$B:$B, $A116, NewEmisData!$C:$C, $H116, NewEmisData!$D:$D, AU$2), SUMIFS(NewEmisData!K:K, NewEmisData!$A:$A, "LDV", NewEmisData!$B:$B, $A116, NewEmisData!$C:$C, $H116, NewEmisData!$D:$D, AU$2))</f>
        <v>5.9090238154649199E-2</v>
      </c>
      <c r="AV116" s="335">
        <f>$I116*IF($G116="Pickup", SUMIFS(NewEmisData!L:L, NewEmisData!$A:$A, "Pickup", NewEmisData!$B:$B, $A116, NewEmisData!$C:$C, $H116, NewEmisData!$D:$D, AV$2), SUMIFS(NewEmisData!L:L, NewEmisData!$A:$A, "LDV", NewEmisData!$B:$B, $A116, NewEmisData!$C:$C, $H116, NewEmisData!$D:$D, AV$2))</f>
        <v>5.90796096133216E-2</v>
      </c>
      <c r="AW116" s="335">
        <f>$I116*IF($G116="Pickup", SUMIFS(NewEmisData!M:M, NewEmisData!$A:$A, "Pickup", NewEmisData!$B:$B, $A116, NewEmisData!$C:$C, $H116, NewEmisData!$D:$D, AW$2), SUMIFS(NewEmisData!M:M, NewEmisData!$A:$A, "LDV", NewEmisData!$B:$B, $A116, NewEmisData!$C:$C, $H116, NewEmisData!$D:$D, AW$2))</f>
        <v>5.9120090191233099E-2</v>
      </c>
      <c r="AX116" s="335">
        <v>5.2834708622229692E-2</v>
      </c>
      <c r="AY116" s="335">
        <f>$I116*IF($G116="Pickup", SUMIFS(NewEmisData!E:E, NewEmisData!$A:$A, "Pickup", NewEmisData!$B:$B, $A116, NewEmisData!$C:$C, $H116, NewEmisData!$D:$D, AY$2), SUMIFS(NewEmisData!E:E, NewEmisData!$A:$A, "LDV", NewEmisData!$B:$B, $A116, NewEmisData!$C:$C, $H116, NewEmisData!$D:$D, AY$2))</f>
        <v>5.6019255696326403E-2</v>
      </c>
      <c r="AZ116" s="335">
        <f>$I116*IF($G116="Pickup", SUMIFS(NewEmisData!F:F, NewEmisData!$A:$A, "Pickup", NewEmisData!$B:$B, $A116, NewEmisData!$C:$C, $H116, NewEmisData!$D:$D, AZ$2), SUMIFS(NewEmisData!F:F, NewEmisData!$A:$A, "LDV", NewEmisData!$B:$B, $A116, NewEmisData!$C:$C, $H116, NewEmisData!$D:$D, AZ$2))</f>
        <v>2.5542017960839599E-2</v>
      </c>
      <c r="BA116" s="335">
        <f>$I116*IF($G116="Pickup", SUMIFS(NewEmisData!G:G, NewEmisData!$A:$A, "Pickup", NewEmisData!$B:$B, $A116, NewEmisData!$C:$C, $H116, NewEmisData!$D:$D, BA$2), SUMIFS(NewEmisData!G:G, NewEmisData!$A:$A, "LDV", NewEmisData!$B:$B, $A116, NewEmisData!$C:$C, $H116, NewEmisData!$D:$D, BA$2))</f>
        <v>1.11121396466055E-2</v>
      </c>
      <c r="BB116" s="335">
        <f>$I116*IF($G116="Pickup", SUMIFS(NewEmisData!H:H, NewEmisData!$A:$A, "Pickup", NewEmisData!$B:$B, $A116, NewEmisData!$C:$C, $H116, NewEmisData!$D:$D, BB$2), SUMIFS(NewEmisData!H:H, NewEmisData!$A:$A, "LDV", NewEmisData!$B:$B, $A116, NewEmisData!$C:$C, $H116, NewEmisData!$D:$D, BB$2))</f>
        <v>1.0206481959038401E-2</v>
      </c>
      <c r="BC116" s="335">
        <f>$I116*IF($G116="Pickup", SUMIFS(NewEmisData!I:I, NewEmisData!$A:$A, "Pickup", NewEmisData!$B:$B, $A116, NewEmisData!$C:$C, $H116, NewEmisData!$D:$D, BC$2), SUMIFS(NewEmisData!I:I, NewEmisData!$A:$A, "LDV", NewEmisData!$B:$B, $A116, NewEmisData!$C:$C, $H116, NewEmisData!$D:$D, BC$2))</f>
        <v>1.00978805100248E-2</v>
      </c>
      <c r="BD116" s="335">
        <f>$I116*IF($G116="Pickup", SUMIFS(NewEmisData!J:J, NewEmisData!$A:$A, "Pickup", NewEmisData!$B:$B, $A116, NewEmisData!$C:$C, $H116, NewEmisData!$D:$D, BD$2), SUMIFS(NewEmisData!J:J, NewEmisData!$A:$A, "LDV", NewEmisData!$B:$B, $A116, NewEmisData!$C:$C, $H116, NewEmisData!$D:$D, BD$2))</f>
        <v>1.01531295733735E-2</v>
      </c>
      <c r="BE116" s="335">
        <f>$I116*IF($G116="Pickup", SUMIFS(NewEmisData!K:K, NewEmisData!$A:$A, "Pickup", NewEmisData!$B:$B, $A116, NewEmisData!$C:$C, $H116, NewEmisData!$D:$D, BE$2), SUMIFS(NewEmisData!K:K, NewEmisData!$A:$A, "LDV", NewEmisData!$B:$B, $A116, NewEmisData!$C:$C, $H116, NewEmisData!$D:$D, BE$2))</f>
        <v>1.0147042075548099E-2</v>
      </c>
      <c r="BF116" s="335">
        <f>$I116*IF($G116="Pickup", SUMIFS(NewEmisData!L:L, NewEmisData!$A:$A, "Pickup", NewEmisData!$B:$B, $A116, NewEmisData!$C:$C, $H116, NewEmisData!$D:$D, BF$2), SUMIFS(NewEmisData!L:L, NewEmisData!$A:$A, "LDV", NewEmisData!$B:$B, $A116, NewEmisData!$C:$C, $H116, NewEmisData!$D:$D, BF$2))</f>
        <v>1.0137260551364401E-2</v>
      </c>
      <c r="BG116" s="335">
        <f>$I116*IF($G116="Pickup", SUMIFS(NewEmisData!M:M, NewEmisData!$A:$A, "Pickup", NewEmisData!$B:$B, $A116, NewEmisData!$C:$C, $H116, NewEmisData!$D:$D, BG$2), SUMIFS(NewEmisData!M:M, NewEmisData!$A:$A, "LDV", NewEmisData!$B:$B, $A116, NewEmisData!$C:$C, $H116, NewEmisData!$D:$D, BG$2))</f>
        <v>1.0174550452384501E-2</v>
      </c>
      <c r="BH116" s="335">
        <v>1.4243276255751064E-2</v>
      </c>
      <c r="BI116" s="335">
        <f>$I116*IF($G116="Pickup", SUMIFS(NewEmisData!E:E, NewEmisData!$A:$A, "Pickup", NewEmisData!$B:$B, $A116, NewEmisData!$C:$C, $H116, NewEmisData!$D:$D, BI$2), SUMIFS(NewEmisData!E:E, NewEmisData!$A:$A, "LDV", NewEmisData!$B:$B, $A116, NewEmisData!$C:$C, $H116, NewEmisData!$D:$D, BI$2))</f>
        <v>25.7359255125963</v>
      </c>
      <c r="BJ116" s="335">
        <f>$I116*IF($G116="Pickup", SUMIFS(NewEmisData!F:F, NewEmisData!$A:$A, "Pickup", NewEmisData!$B:$B, $A116, NewEmisData!$C:$C, $H116, NewEmisData!$D:$D, BJ$2), SUMIFS(NewEmisData!F:F, NewEmisData!$A:$A, "LDV", NewEmisData!$B:$B, $A116, NewEmisData!$C:$C, $H116, NewEmisData!$D:$D, BJ$2))</f>
        <v>9.6608254694220292</v>
      </c>
      <c r="BK116" s="335">
        <f>$I116*IF($G116="Pickup", SUMIFS(NewEmisData!G:G, NewEmisData!$A:$A, "Pickup", NewEmisData!$B:$B, $A116, NewEmisData!$C:$C, $H116, NewEmisData!$D:$D, BK$2), SUMIFS(NewEmisData!G:G, NewEmisData!$A:$A, "LDV", NewEmisData!$B:$B, $A116, NewEmisData!$C:$C, $H116, NewEmisData!$D:$D, BK$2))</f>
        <v>1.5868606265345599</v>
      </c>
      <c r="BL116" s="335">
        <f>$I116*IF($G116="Pickup", SUMIFS(NewEmisData!H:H, NewEmisData!$A:$A, "Pickup", NewEmisData!$B:$B, $A116, NewEmisData!$C:$C, $H116, NewEmisData!$D:$D, BL$2), SUMIFS(NewEmisData!H:H, NewEmisData!$A:$A, "LDV", NewEmisData!$B:$B, $A116, NewEmisData!$C:$C, $H116, NewEmisData!$D:$D, BL$2))</f>
        <v>1.2176793673039601</v>
      </c>
      <c r="BM116" s="335">
        <f>$I116*IF($G116="Pickup", SUMIFS(NewEmisData!I:I, NewEmisData!$A:$A, "Pickup", NewEmisData!$B:$B, $A116, NewEmisData!$C:$C, $H116, NewEmisData!$D:$D, BM$2), SUMIFS(NewEmisData!I:I, NewEmisData!$A:$A, "LDV", NewEmisData!$B:$B, $A116, NewEmisData!$C:$C, $H116, NewEmisData!$D:$D, BM$2))</f>
        <v>1.0510354041170999</v>
      </c>
      <c r="BN116" s="335">
        <f>$I116*IF($G116="Pickup", SUMIFS(NewEmisData!J:J, NewEmisData!$A:$A, "Pickup", NewEmisData!$B:$B, $A116, NewEmisData!$C:$C, $H116, NewEmisData!$D:$D, BN$2), SUMIFS(NewEmisData!J:J, NewEmisData!$A:$A, "LDV", NewEmisData!$B:$B, $A116, NewEmisData!$C:$C, $H116, NewEmisData!$D:$D, BN$2))</f>
        <v>1.00292244742092</v>
      </c>
      <c r="BO116" s="335">
        <f>$I116*IF($G116="Pickup", SUMIFS(NewEmisData!K:K, NewEmisData!$A:$A, "Pickup", NewEmisData!$B:$B, $A116, NewEmisData!$C:$C, $H116, NewEmisData!$D:$D, BO$2), SUMIFS(NewEmisData!K:K, NewEmisData!$A:$A, "LDV", NewEmisData!$B:$B, $A116, NewEmisData!$C:$C, $H116, NewEmisData!$D:$D, BO$2))</f>
        <v>0.95159033350268696</v>
      </c>
      <c r="BP116" s="335">
        <f>$I116*IF($G116="Pickup", SUMIFS(NewEmisData!L:L, NewEmisData!$A:$A, "Pickup", NewEmisData!$B:$B, $A116, NewEmisData!$C:$C, $H116, NewEmisData!$D:$D, BP$2), SUMIFS(NewEmisData!L:L, NewEmisData!$A:$A, "LDV", NewEmisData!$B:$B, $A116, NewEmisData!$C:$C, $H116, NewEmisData!$D:$D, BP$2))</f>
        <v>0.92637431175947205</v>
      </c>
      <c r="BQ116" s="335">
        <f>$I116*IF($G116="Pickup", SUMIFS(NewEmisData!M:M, NewEmisData!$A:$A, "Pickup", NewEmisData!$B:$B, $A116, NewEmisData!$C:$C, $H116, NewEmisData!$D:$D, BQ$2), SUMIFS(NewEmisData!M:M, NewEmisData!$A:$A, "LDV", NewEmisData!$B:$B, $A116, NewEmisData!$C:$C, $H116, NewEmisData!$D:$D, BQ$2))</f>
        <v>0.93213232013860903</v>
      </c>
      <c r="BR116" s="335">
        <v>0.76052857406256014</v>
      </c>
      <c r="BS116" s="335">
        <f>$I116*IF($G116="Pickup", SUMIFS(NewEmisData!E:E, NewEmisData!$A:$A, "Pickup", NewEmisData!$B:$B, $A116, NewEmisData!$C:$C, $H116, NewEmisData!$D:$D, BS$2), SUMIFS(NewEmisData!E:E, NewEmisData!$A:$A, "LDV", NewEmisData!$B:$B, $A116, NewEmisData!$C:$C, $H116, NewEmisData!$D:$D, BS$2))</f>
        <v>2.3600316803923498</v>
      </c>
      <c r="BT116" s="335">
        <f>$I116*IF($G116="Pickup", SUMIFS(NewEmisData!F:F, NewEmisData!$A:$A, "Pickup", NewEmisData!$B:$B, $A116, NewEmisData!$C:$C, $H116, NewEmisData!$D:$D, BT$2), SUMIFS(NewEmisData!F:F, NewEmisData!$A:$A, "LDV", NewEmisData!$B:$B, $A116, NewEmisData!$C:$C, $H116, NewEmisData!$D:$D, BT$2))</f>
        <v>0.86729043326035704</v>
      </c>
      <c r="BU116" s="335">
        <f>$I116*IF($G116="Pickup", SUMIFS(NewEmisData!G:G, NewEmisData!$A:$A, "Pickup", NewEmisData!$B:$B, $A116, NewEmisData!$C:$C, $H116, NewEmisData!$D:$D, BU$2), SUMIFS(NewEmisData!G:G, NewEmisData!$A:$A, "LDV", NewEmisData!$B:$B, $A116, NewEmisData!$C:$C, $H116, NewEmisData!$D:$D, BU$2))</f>
        <v>0.110736526137932</v>
      </c>
      <c r="BV116" s="335">
        <f>$I116*IF($G116="Pickup", SUMIFS(NewEmisData!H:H, NewEmisData!$A:$A, "Pickup", NewEmisData!$B:$B, $A116, NewEmisData!$C:$C, $H116, NewEmisData!$D:$D, BV$2), SUMIFS(NewEmisData!H:H, NewEmisData!$A:$A, "LDV", NewEmisData!$B:$B, $A116, NewEmisData!$C:$C, $H116, NewEmisData!$D:$D, BV$2))</f>
        <v>7.5901512222891696E-2</v>
      </c>
      <c r="BW116" s="335">
        <f>$I116*IF($G116="Pickup", SUMIFS(NewEmisData!I:I, NewEmisData!$A:$A, "Pickup", NewEmisData!$B:$B, $A116, NewEmisData!$C:$C, $H116, NewEmisData!$D:$D, BW$2), SUMIFS(NewEmisData!I:I, NewEmisData!$A:$A, "LDV", NewEmisData!$B:$B, $A116, NewEmisData!$C:$C, $H116, NewEmisData!$D:$D, BW$2))</f>
        <v>5.8492240477683803E-2</v>
      </c>
      <c r="BX116" s="335">
        <f>$I116*IF($G116="Pickup", SUMIFS(NewEmisData!J:J, NewEmisData!$A:$A, "Pickup", NewEmisData!$B:$B, $A116, NewEmisData!$C:$C, $H116, NewEmisData!$D:$D, BX$2), SUMIFS(NewEmisData!J:J, NewEmisData!$A:$A, "LDV", NewEmisData!$B:$B, $A116, NewEmisData!$C:$C, $H116, NewEmisData!$D:$D, BX$2))</f>
        <v>5.7141032113164097E-2</v>
      </c>
      <c r="BY116" s="335">
        <f>$I116*IF($G116="Pickup", SUMIFS(NewEmisData!K:K, NewEmisData!$A:$A, "Pickup", NewEmisData!$B:$B, $A116, NewEmisData!$C:$C, $H116, NewEmisData!$D:$D, BY$2), SUMIFS(NewEmisData!K:K, NewEmisData!$A:$A, "LDV", NewEmisData!$B:$B, $A116, NewEmisData!$C:$C, $H116, NewEmisData!$D:$D, BY$2))</f>
        <v>5.5289104211044299E-2</v>
      </c>
      <c r="BZ116" s="335">
        <f>$I116*IF($G116="Pickup", SUMIFS(NewEmisData!L:L, NewEmisData!$A:$A, "Pickup", NewEmisData!$B:$B, $A116, NewEmisData!$C:$C, $H116, NewEmisData!$D:$D, BZ$2), SUMIFS(NewEmisData!L:L, NewEmisData!$A:$A, "LDV", NewEmisData!$B:$B, $A116, NewEmisData!$C:$C, $H116, NewEmisData!$D:$D, BZ$2))</f>
        <v>5.4482372037083497E-2</v>
      </c>
      <c r="CA116" s="335">
        <f>$I116*IF($G116="Pickup", SUMIFS(NewEmisData!M:M, NewEmisData!$A:$A, "Pickup", NewEmisData!$B:$B, $A116, NewEmisData!$C:$C, $H116, NewEmisData!$D:$D, CA$2), SUMIFS(NewEmisData!M:M, NewEmisData!$A:$A, "LDV", NewEmisData!$B:$B, $A116, NewEmisData!$C:$C, $H116, NewEmisData!$D:$D, CA$2))</f>
        <v>5.5017621362252002E-2</v>
      </c>
      <c r="CB116" s="335">
        <v>8.150002687780894E-2</v>
      </c>
      <c r="CC116" s="335">
        <f>$I116*IF($G116="Pickup", SUMIFS(NewEmisData!E:E, NewEmisData!$A:$A, "Pickup", NewEmisData!$B:$B, $A116, NewEmisData!$C:$C, $H116, NewEmisData!$D:$D, CC$2), SUMIFS(NewEmisData!E:E, NewEmisData!$A:$A, "LDV", NewEmisData!$B:$B, $A116, NewEmisData!$C:$C, $H116, NewEmisData!$D:$D, CC$2))</f>
        <v>8.1351723095982893E-3</v>
      </c>
      <c r="CD116" s="335">
        <f>$I116*IF($G116="Pickup", SUMIFS(NewEmisData!F:F, NewEmisData!$A:$A, "Pickup", NewEmisData!$B:$B, $A116, NewEmisData!$C:$C, $H116, NewEmisData!$D:$D, CD$2), SUMIFS(NewEmisData!F:F, NewEmisData!$A:$A, "LDV", NewEmisData!$B:$B, $A116, NewEmisData!$C:$C, $H116, NewEmisData!$D:$D, CD$2))</f>
        <v>8.1351745562756508E-3</v>
      </c>
      <c r="CE116" s="335">
        <f>$I116*IF($G116="Pickup", SUMIFS(NewEmisData!G:G, NewEmisData!$A:$A, "Pickup", NewEmisData!$B:$B, $A116, NewEmisData!$C:$C, $H116, NewEmisData!$D:$D, CE$2), SUMIFS(NewEmisData!G:G, NewEmisData!$A:$A, "LDV", NewEmisData!$B:$B, $A116, NewEmisData!$C:$C, $H116, NewEmisData!$D:$D, CE$2))</f>
        <v>8.9774038648681997E-3</v>
      </c>
      <c r="CF116" s="335">
        <f>$I116*IF($G116="Pickup", SUMIFS(NewEmisData!H:H, NewEmisData!$A:$A, "Pickup", NewEmisData!$B:$B, $A116, NewEmisData!$C:$C, $H116, NewEmisData!$D:$D, CF$2), SUMIFS(NewEmisData!H:H, NewEmisData!$A:$A, "LDV", NewEmisData!$B:$B, $A116, NewEmisData!$C:$C, $H116, NewEmisData!$D:$D, CF$2))</f>
        <v>8.9773869601495193E-3</v>
      </c>
      <c r="CG116" s="335">
        <f>$I116*IF($G116="Pickup", SUMIFS(NewEmisData!I:I, NewEmisData!$A:$A, "Pickup", NewEmisData!$B:$B, $A116, NewEmisData!$C:$C, $H116, NewEmisData!$D:$D, CG$2), SUMIFS(NewEmisData!I:I, NewEmisData!$A:$A, "LDV", NewEmisData!$B:$B, $A116, NewEmisData!$C:$C, $H116, NewEmisData!$D:$D, CG$2))</f>
        <v>8.9773911150380793E-3</v>
      </c>
      <c r="CH116" s="335">
        <f>$I116*IF($G116="Pickup", SUMIFS(NewEmisData!J:J, NewEmisData!$A:$A, "Pickup", NewEmisData!$B:$B, $A116, NewEmisData!$C:$C, $H116, NewEmisData!$D:$D, CH$2), SUMIFS(NewEmisData!J:J, NewEmisData!$A:$A, "LDV", NewEmisData!$B:$B, $A116, NewEmisData!$C:$C, $H116, NewEmisData!$D:$D, CH$2))</f>
        <v>8.9773892839756404E-3</v>
      </c>
      <c r="CI116" s="335">
        <f>$I116*IF($G116="Pickup", SUMIFS(NewEmisData!K:K, NewEmisData!$A:$A, "Pickup", NewEmisData!$B:$B, $A116, NewEmisData!$C:$C, $H116, NewEmisData!$D:$D, CI$2), SUMIFS(NewEmisData!K:K, NewEmisData!$A:$A, "LDV", NewEmisData!$B:$B, $A116, NewEmisData!$C:$C, $H116, NewEmisData!$D:$D, CI$2))</f>
        <v>8.9773894598061902E-3</v>
      </c>
      <c r="CJ116" s="335">
        <f>$I116*IF($G116="Pickup", SUMIFS(NewEmisData!L:L, NewEmisData!$A:$A, "Pickup", NewEmisData!$B:$B, $A116, NewEmisData!$C:$C, $H116, NewEmisData!$D:$D, CJ$2), SUMIFS(NewEmisData!L:L, NewEmisData!$A:$A, "LDV", NewEmisData!$B:$B, $A116, NewEmisData!$C:$C, $H116, NewEmisData!$D:$D, CJ$2))</f>
        <v>8.9773849530117907E-3</v>
      </c>
      <c r="CK116" s="335">
        <f>$I116*IF($G116="Pickup", SUMIFS(NewEmisData!M:M, NewEmisData!$A:$A, "Pickup", NewEmisData!$B:$B, $A116, NewEmisData!$C:$C, $H116, NewEmisData!$D:$D, CK$2), SUMIFS(NewEmisData!M:M, NewEmisData!$A:$A, "LDV", NewEmisData!$B:$B, $A116, NewEmisData!$C:$C, $H116, NewEmisData!$D:$D, CK$2))</f>
        <v>8.9773771810134195E-3</v>
      </c>
      <c r="CL116" s="335">
        <v>2.2181963950320412E-2</v>
      </c>
      <c r="CM116" s="335">
        <f>$I116*IF($G116="Pickup", SUMIFS(NewEmisData!E:E, NewEmisData!$A:$A, "Pickup", NewEmisData!$B:$B, $A116, NewEmisData!$C:$C, $H116, NewEmisData!$D:$D, CM$2), SUMIFS(NewEmisData!E:E, NewEmisData!$A:$A, "LDV", NewEmisData!$B:$B, $A116, NewEmisData!$C:$C, $H116, NewEmisData!$D:$D, CM$2))</f>
        <v>1.06890810544702E-3</v>
      </c>
      <c r="CN116" s="335">
        <f>$I116*IF($G116="Pickup", SUMIFS(NewEmisData!F:F, NewEmisData!$A:$A, "Pickup", NewEmisData!$B:$B, $A116, NewEmisData!$C:$C, $H116, NewEmisData!$D:$D, CN$2), SUMIFS(NewEmisData!F:F, NewEmisData!$A:$A, "LDV", NewEmisData!$B:$B, $A116, NewEmisData!$C:$C, $H116, NewEmisData!$D:$D, CN$2))</f>
        <v>9.8276928788775995E-4</v>
      </c>
      <c r="CO116" s="335">
        <f>$I116*IF($G116="Pickup", SUMIFS(NewEmisData!G:G, NewEmisData!$A:$A, "Pickup", NewEmisData!$B:$B, $A116, NewEmisData!$C:$C, $H116, NewEmisData!$D:$D, CO$2), SUMIFS(NewEmisData!G:G, NewEmisData!$A:$A, "LDV", NewEmisData!$B:$B, $A116, NewEmisData!$C:$C, $H116, NewEmisData!$D:$D, CO$2))</f>
        <v>1.0388015160064301E-3</v>
      </c>
      <c r="CP116" s="335">
        <f>$I116*IF($G116="Pickup", SUMIFS(NewEmisData!H:H, NewEmisData!$A:$A, "Pickup", NewEmisData!$B:$B, $A116, NewEmisData!$C:$C, $H116, NewEmisData!$D:$D, CP$2), SUMIFS(NewEmisData!H:H, NewEmisData!$A:$A, "LDV", NewEmisData!$B:$B, $A116, NewEmisData!$C:$C, $H116, NewEmisData!$D:$D, CP$2))</f>
        <v>1.04042771571272E-3</v>
      </c>
      <c r="CQ116" s="335">
        <f>$I116*IF($G116="Pickup", SUMIFS(NewEmisData!I:I, NewEmisData!$A:$A, "Pickup", NewEmisData!$B:$B, $A116, NewEmisData!$C:$C, $H116, NewEmisData!$D:$D, CQ$2), SUMIFS(NewEmisData!I:I, NewEmisData!$A:$A, "LDV", NewEmisData!$B:$B, $A116, NewEmisData!$C:$C, $H116, NewEmisData!$D:$D, CQ$2))</f>
        <v>1.0463302398882599E-3</v>
      </c>
      <c r="CR116" s="335">
        <f>$I116*IF($G116="Pickup", SUMIFS(NewEmisData!J:J, NewEmisData!$A:$A, "Pickup", NewEmisData!$B:$B, $A116, NewEmisData!$C:$C, $H116, NewEmisData!$D:$D, CR$2), SUMIFS(NewEmisData!J:J, NewEmisData!$A:$A, "LDV", NewEmisData!$B:$B, $A116, NewEmisData!$C:$C, $H116, NewEmisData!$D:$D, CR$2))</f>
        <v>1.05404632398643E-3</v>
      </c>
      <c r="CS116" s="335">
        <f>$I116*IF($G116="Pickup", SUMIFS(NewEmisData!K:K, NewEmisData!$A:$A, "Pickup", NewEmisData!$B:$B, $A116, NewEmisData!$C:$C, $H116, NewEmisData!$D:$D, CS$2), SUMIFS(NewEmisData!K:K, NewEmisData!$A:$A, "LDV", NewEmisData!$B:$B, $A116, NewEmisData!$C:$C, $H116, NewEmisData!$D:$D, CS$2))</f>
        <v>1.05796184016042E-3</v>
      </c>
      <c r="CT116" s="335">
        <f>$I116*IF($G116="Pickup", SUMIFS(NewEmisData!L:L, NewEmisData!$A:$A, "Pickup", NewEmisData!$B:$B, $A116, NewEmisData!$C:$C, $H116, NewEmisData!$D:$D, CT$2), SUMIFS(NewEmisData!L:L, NewEmisData!$A:$A, "LDV", NewEmisData!$B:$B, $A116, NewEmisData!$C:$C, $H116, NewEmisData!$D:$D, CT$2))</f>
        <v>1.05921014380327E-3</v>
      </c>
      <c r="CU116" s="335">
        <f>$I116*IF($G116="Pickup", SUMIFS(NewEmisData!M:M, NewEmisData!$A:$A, "Pickup", NewEmisData!$B:$B, $A116, NewEmisData!$C:$C, $H116, NewEmisData!$D:$D, CU$2), SUMIFS(NewEmisData!M:M, NewEmisData!$A:$A, "LDV", NewEmisData!$B:$B, $A116, NewEmisData!$C:$C, $H116, NewEmisData!$D:$D, CU$2))</f>
        <v>1.0611530168828901E-3</v>
      </c>
      <c r="CV116" s="335">
        <v>2.3568513937467224E-3</v>
      </c>
      <c r="CW116" s="335">
        <v>0.12767609553272316</v>
      </c>
      <c r="CX116" s="335">
        <v>6.0965444660888601E-2</v>
      </c>
      <c r="CY116" s="335">
        <v>1.6598456567846732E-2</v>
      </c>
      <c r="CZ116" s="335">
        <v>3.3604812012321423E-3</v>
      </c>
      <c r="DA116" s="335">
        <v>1.5241571918114991E-3</v>
      </c>
      <c r="DB116" s="335">
        <v>1.0003681376209209E-3</v>
      </c>
      <c r="DC116" s="335">
        <v>9.0365490602724134E-4</v>
      </c>
      <c r="DD116" s="335">
        <v>8.9947941829660093E-4</v>
      </c>
      <c r="DE116" s="335">
        <v>8.980159958761482E-4</v>
      </c>
      <c r="DF116" s="335">
        <v>8.980159958761482E-4</v>
      </c>
      <c r="DG116" s="335">
        <f>$I116*IF($G116="Pickup", SUMIFS(NewEmisData!E:E, NewEmisData!$A:$A, "Pickup", NewEmisData!$B:$B, $A116, NewEmisData!$C:$C, $H116, NewEmisData!$D:$D, DG$2), SUMIFS(NewEmisData!E:E, NewEmisData!$A:$A, "LDV", NewEmisData!$B:$B, $A116, NewEmisData!$C:$C, $H116, NewEmisData!$D:$D, DG$2))</f>
        <v>0</v>
      </c>
      <c r="DH116" s="335">
        <f>$I116*IF($G116="Pickup", SUMIFS(NewEmisData!F:F, NewEmisData!$A:$A, "Pickup", NewEmisData!$B:$B, $A116, NewEmisData!$C:$C, $H116, NewEmisData!$D:$D, DH$2), SUMIFS(NewEmisData!F:F, NewEmisData!$A:$A, "LDV", NewEmisData!$B:$B, $A116, NewEmisData!$C:$C, $H116, NewEmisData!$D:$D, DH$2))</f>
        <v>0</v>
      </c>
      <c r="DI116" s="335">
        <f>$I116*IF($G116="Pickup", SUMIFS(NewEmisData!G:G, NewEmisData!$A:$A, "Pickup", NewEmisData!$B:$B, $A116, NewEmisData!$C:$C, $H116, NewEmisData!$D:$D, DI$2), SUMIFS(NewEmisData!G:G, NewEmisData!$A:$A, "LDV", NewEmisData!$B:$B, $A116, NewEmisData!$C:$C, $H116, NewEmisData!$D:$D, DI$2))</f>
        <v>0</v>
      </c>
      <c r="DJ116" s="335">
        <f>$I116*IF($G116="Pickup", SUMIFS(NewEmisData!H:H, NewEmisData!$A:$A, "Pickup", NewEmisData!$B:$B, $A116, NewEmisData!$C:$C, $H116, NewEmisData!$D:$D, DJ$2), SUMIFS(NewEmisData!H:H, NewEmisData!$A:$A, "LDV", NewEmisData!$B:$B, $A116, NewEmisData!$C:$C, $H116, NewEmisData!$D:$D, DJ$2))</f>
        <v>0</v>
      </c>
      <c r="DK116" s="335">
        <f>$I116*IF($G116="Pickup", SUMIFS(NewEmisData!I:I, NewEmisData!$A:$A, "Pickup", NewEmisData!$B:$B, $A116, NewEmisData!$C:$C, $H116, NewEmisData!$D:$D, DK$2), SUMIFS(NewEmisData!I:I, NewEmisData!$A:$A, "LDV", NewEmisData!$B:$B, $A116, NewEmisData!$C:$C, $H116, NewEmisData!$D:$D, DK$2))</f>
        <v>0</v>
      </c>
      <c r="DL116" s="335">
        <f>$I116*IF($G116="Pickup", SUMIFS(NewEmisData!J:J, NewEmisData!$A:$A, "Pickup", NewEmisData!$B:$B, $A116, NewEmisData!$C:$C, $H116, NewEmisData!$D:$D, DL$2), SUMIFS(NewEmisData!J:J, NewEmisData!$A:$A, "LDV", NewEmisData!$B:$B, $A116, NewEmisData!$C:$C, $H116, NewEmisData!$D:$D, DL$2))</f>
        <v>0</v>
      </c>
      <c r="DM116" s="335">
        <f>$I116*IF($G116="Pickup", SUMIFS(NewEmisData!K:K, NewEmisData!$A:$A, "Pickup", NewEmisData!$B:$B, $A116, NewEmisData!$C:$C, $H116, NewEmisData!$D:$D, DM$2), SUMIFS(NewEmisData!K:K, NewEmisData!$A:$A, "LDV", NewEmisData!$B:$B, $A116, NewEmisData!$C:$C, $H116, NewEmisData!$D:$D, DM$2))</f>
        <v>0</v>
      </c>
      <c r="DN116" s="335">
        <f>$I116*IF($G116="Pickup", SUMIFS(NewEmisData!L:L, NewEmisData!$A:$A, "Pickup", NewEmisData!$B:$B, $A116, NewEmisData!$C:$C, $H116, NewEmisData!$D:$D, DN$2), SUMIFS(NewEmisData!L:L, NewEmisData!$A:$A, "LDV", NewEmisData!$B:$B, $A116, NewEmisData!$C:$C, $H116, NewEmisData!$D:$D, DN$2))</f>
        <v>0</v>
      </c>
      <c r="DO116" s="335">
        <f>$I116*IF($G116="Pickup", SUMIFS(NewEmisData!M:M, NewEmisData!$A:$A, "Pickup", NewEmisData!$B:$B, $A116, NewEmisData!$C:$C, $H116, NewEmisData!$D:$D, DO$2), SUMIFS(NewEmisData!M:M, NewEmisData!$A:$A, "LDV", NewEmisData!$B:$B, $A116, NewEmisData!$C:$C, $H116, NewEmisData!$D:$D, DO$2))</f>
        <v>0</v>
      </c>
      <c r="DP116" s="335">
        <v>1.3040587281867905E-3</v>
      </c>
      <c r="DQ116" s="335">
        <f>$I116*IF($G116="Pickup", SUMIFS(NewEmisData!E:E, NewEmisData!$A:$A, "Pickup", NewEmisData!$B:$B, $A116, NewEmisData!$C:$C, $H116, NewEmisData!$D:$D, DQ$2), SUMIFS(NewEmisData!E:E, NewEmisData!$A:$A, "LDV", NewEmisData!$B:$B, $A116, NewEmisData!$C:$C, $H116, NewEmisData!$D:$D, DQ$2))</f>
        <v>1.4358371794368901E-2</v>
      </c>
      <c r="DR116" s="335">
        <f>$I116*IF($G116="Pickup", SUMIFS(NewEmisData!F:F, NewEmisData!$A:$A, "Pickup", NewEmisData!$B:$B, $A116, NewEmisData!$C:$C, $H116, NewEmisData!$D:$D, DR$2), SUMIFS(NewEmisData!F:F, NewEmisData!$A:$A, "LDV", NewEmisData!$B:$B, $A116, NewEmisData!$C:$C, $H116, NewEmisData!$D:$D, DR$2))</f>
        <v>4.8458502748334797E-2</v>
      </c>
      <c r="DS116" s="335">
        <f>$I116*IF($G116="Pickup", SUMIFS(NewEmisData!G:G, NewEmisData!$A:$A, "Pickup", NewEmisData!$B:$B, $A116, NewEmisData!$C:$C, $H116, NewEmisData!$D:$D, DS$2), SUMIFS(NewEmisData!G:G, NewEmisData!$A:$A, "LDV", NewEmisData!$B:$B, $A116, NewEmisData!$C:$C, $H116, NewEmisData!$D:$D, DS$2))</f>
        <v>5.5764331545387298E-2</v>
      </c>
      <c r="DT116" s="335">
        <f>$I116*IF($G116="Pickup", SUMIFS(NewEmisData!H:H, NewEmisData!$A:$A, "Pickup", NewEmisData!$B:$B, $A116, NewEmisData!$C:$C, $H116, NewEmisData!$D:$D, DT$2), SUMIFS(NewEmisData!H:H, NewEmisData!$A:$A, "LDV", NewEmisData!$B:$B, $A116, NewEmisData!$C:$C, $H116, NewEmisData!$D:$D, DT$2))</f>
        <v>5.6700089978653001E-2</v>
      </c>
      <c r="DU116" s="335">
        <f>$I116*IF($G116="Pickup", SUMIFS(NewEmisData!I:I, NewEmisData!$A:$A, "Pickup", NewEmisData!$B:$B, $A116, NewEmisData!$C:$C, $H116, NewEmisData!$D:$D, DU$2), SUMIFS(NewEmisData!I:I, NewEmisData!$A:$A, "LDV", NewEmisData!$B:$B, $A116, NewEmisData!$C:$C, $H116, NewEmisData!$D:$D, DU$2))</f>
        <v>5.82137428878685E-2</v>
      </c>
      <c r="DV116" s="335">
        <f>$I116*IF($G116="Pickup", SUMIFS(NewEmisData!J:J, NewEmisData!$A:$A, "Pickup", NewEmisData!$B:$B, $A116, NewEmisData!$C:$C, $H116, NewEmisData!$D:$D, DV$2), SUMIFS(NewEmisData!J:J, NewEmisData!$A:$A, "LDV", NewEmisData!$B:$B, $A116, NewEmisData!$C:$C, $H116, NewEmisData!$D:$D, DV$2))</f>
        <v>5.8170546586172198E-2</v>
      </c>
      <c r="DW116" s="335">
        <f>$I116*IF($G116="Pickup", SUMIFS(NewEmisData!K:K, NewEmisData!$A:$A, "Pickup", NewEmisData!$B:$B, $A116, NewEmisData!$C:$C, $H116, NewEmisData!$D:$D, DW$2), SUMIFS(NewEmisData!K:K, NewEmisData!$A:$A, "LDV", NewEmisData!$B:$B, $A116, NewEmisData!$C:$C, $H116, NewEmisData!$D:$D, DW$2))</f>
        <v>5.7454728055515297E-2</v>
      </c>
      <c r="DX116" s="335">
        <f>$I116*IF($G116="Pickup", SUMIFS(NewEmisData!L:L, NewEmisData!$A:$A, "Pickup", NewEmisData!$B:$B, $A116, NewEmisData!$C:$C, $H116, NewEmisData!$D:$D, DX$2), SUMIFS(NewEmisData!L:L, NewEmisData!$A:$A, "LDV", NewEmisData!$B:$B, $A116, NewEmisData!$C:$C, $H116, NewEmisData!$D:$D, DX$2))</f>
        <v>5.6605818902763297E-2</v>
      </c>
      <c r="DY116" s="335">
        <f>$I116*IF($G116="Pickup", SUMIFS(NewEmisData!M:M, NewEmisData!$A:$A, "Pickup", NewEmisData!$B:$B, $A116, NewEmisData!$C:$C, $H116, NewEmisData!$D:$D, DY$2), SUMIFS(NewEmisData!M:M, NewEmisData!$A:$A, "LDV", NewEmisData!$B:$B, $A116, NewEmisData!$C:$C, $H116, NewEmisData!$D:$D, DY$2))</f>
        <v>5.7183132180425103E-2</v>
      </c>
      <c r="DZ116" s="335">
        <v>7.9378330079915432E-2</v>
      </c>
      <c r="EA116" s="335">
        <f t="shared" si="118"/>
        <v>454.22422332698301</v>
      </c>
      <c r="EB116" s="335">
        <f t="shared" si="119"/>
        <v>415.98623310718898</v>
      </c>
      <c r="EC116" s="335">
        <f t="shared" si="120"/>
        <v>341.24154984582401</v>
      </c>
      <c r="ED116" s="335">
        <f t="shared" si="121"/>
        <v>286.14374563306302</v>
      </c>
      <c r="EE116" s="335">
        <f t="shared" si="122"/>
        <v>260.90109398597599</v>
      </c>
      <c r="EF116" s="335">
        <f t="shared" si="123"/>
        <v>250.29294391902499</v>
      </c>
      <c r="EG116" s="335">
        <f t="shared" si="124"/>
        <v>243.907500195674</v>
      </c>
      <c r="EH116" s="335">
        <f t="shared" si="125"/>
        <v>241.55525518103801</v>
      </c>
      <c r="EI116" s="335">
        <f t="shared" si="126"/>
        <v>241.503483186078</v>
      </c>
      <c r="EJ116" s="335">
        <f t="shared" si="127"/>
        <v>0.51895197956857197</v>
      </c>
      <c r="EK116" s="335">
        <f t="shared" si="128"/>
        <v>1.6110129323604601</v>
      </c>
      <c r="EL116" s="335">
        <f t="shared" si="129"/>
        <v>0.78125490560219701</v>
      </c>
      <c r="EM116" s="335">
        <f t="shared" si="130"/>
        <v>0.115620473733781</v>
      </c>
      <c r="EN116" s="335">
        <f t="shared" si="131"/>
        <v>6.6004639352718095E-2</v>
      </c>
      <c r="EO116" s="335">
        <f t="shared" si="132"/>
        <v>4.1480313552042999E-2</v>
      </c>
      <c r="EP116" s="335">
        <f t="shared" si="133"/>
        <v>3.67143779351497E-2</v>
      </c>
      <c r="EQ116" s="335">
        <f t="shared" si="134"/>
        <v>3.3512426284448803E-2</v>
      </c>
      <c r="ER116" s="335">
        <f t="shared" si="135"/>
        <v>3.2134891572290103E-2</v>
      </c>
      <c r="ES116" s="335">
        <f t="shared" si="136"/>
        <v>3.24152542775758E-2</v>
      </c>
      <c r="ET116" s="335">
        <f t="shared" si="137"/>
        <v>0.31264891292629016</v>
      </c>
      <c r="EU116" s="335">
        <f t="shared" si="138"/>
        <v>1.1303261097433201E-2</v>
      </c>
      <c r="EV116" s="335">
        <f t="shared" si="139"/>
        <v>9.9952440902568301E-3</v>
      </c>
      <c r="EW116" s="335">
        <f t="shared" si="140"/>
        <v>2.8615465413590799E-3</v>
      </c>
      <c r="EX116" s="335">
        <f t="shared" si="141"/>
        <v>2.3897731636762301E-3</v>
      </c>
      <c r="EY116" s="335">
        <f t="shared" si="142"/>
        <v>2.1757621427749502E-3</v>
      </c>
      <c r="EZ116" s="335">
        <f t="shared" si="143"/>
        <v>2.0872445644692299E-3</v>
      </c>
      <c r="FA116" s="335">
        <f t="shared" si="144"/>
        <v>2.03348692070508E-3</v>
      </c>
      <c r="FB116" s="335">
        <f t="shared" si="145"/>
        <v>2.0138761843932198E-3</v>
      </c>
      <c r="FC116" s="335">
        <f t="shared" si="146"/>
        <v>2.0134431442024002E-3</v>
      </c>
      <c r="FD116" s="335">
        <f t="shared" si="147"/>
        <v>4.2403248188809025E-3</v>
      </c>
      <c r="FE116" s="335">
        <f t="shared" si="148"/>
        <v>0.10831971626595401</v>
      </c>
      <c r="FF116" s="335">
        <f t="shared" si="149"/>
        <v>7.51921551228555E-2</v>
      </c>
      <c r="FG116" s="335">
        <f t="shared" si="150"/>
        <v>6.01393435807746E-2</v>
      </c>
      <c r="FH116" s="335">
        <f t="shared" si="151"/>
        <v>5.915482339026E-2</v>
      </c>
      <c r="FI116" s="335">
        <f t="shared" si="152"/>
        <v>5.90367985492673E-2</v>
      </c>
      <c r="FJ116" s="335">
        <f t="shared" si="153"/>
        <v>5.9096852542489697E-2</v>
      </c>
      <c r="FK116" s="335">
        <f t="shared" si="154"/>
        <v>5.9090238154649199E-2</v>
      </c>
      <c r="FL116" s="335">
        <f t="shared" si="155"/>
        <v>5.90796096133216E-2</v>
      </c>
      <c r="FM116" s="335">
        <f t="shared" si="156"/>
        <v>5.9120090191233099E-2</v>
      </c>
      <c r="FN116" s="335">
        <f t="shared" si="157"/>
        <v>5.2834708622229692E-2</v>
      </c>
      <c r="FO116" s="335">
        <f t="shared" si="158"/>
        <v>5.6019255696326403E-2</v>
      </c>
      <c r="FP116" s="335">
        <f t="shared" si="159"/>
        <v>2.5542017960839599E-2</v>
      </c>
      <c r="FQ116" s="335">
        <f t="shared" si="160"/>
        <v>1.11121396466055E-2</v>
      </c>
      <c r="FR116" s="335">
        <f t="shared" si="161"/>
        <v>1.0206481959038401E-2</v>
      </c>
      <c r="FS116" s="335">
        <f t="shared" si="162"/>
        <v>1.00978805100248E-2</v>
      </c>
      <c r="FT116" s="335">
        <f t="shared" si="163"/>
        <v>1.01531295733735E-2</v>
      </c>
      <c r="FU116" s="335">
        <f t="shared" si="164"/>
        <v>1.0147042075548099E-2</v>
      </c>
      <c r="FV116" s="335">
        <f t="shared" si="165"/>
        <v>1.0137260551364401E-2</v>
      </c>
      <c r="FW116" s="335">
        <f t="shared" si="166"/>
        <v>1.0174550452384501E-2</v>
      </c>
      <c r="FX116" s="335">
        <f t="shared" si="167"/>
        <v>1.4243276255751064E-2</v>
      </c>
    </row>
    <row r="117" spans="1:180" x14ac:dyDescent="0.2">
      <c r="A117" s="305" t="str">
        <f>_xlfn.CONCAT(IF(LEFT(TRIM(A116),1)="*", "*R", "R"), 1+RIGHT(TRIM(A116),1))</f>
        <v>*R4</v>
      </c>
      <c r="B117" s="305" t="str">
        <f t="shared" si="209"/>
        <v>*TLSSDHEV20</v>
      </c>
      <c r="C117" s="305" t="str">
        <f t="shared" si="210"/>
        <v>TL.DSL.SS.DHEV.2020</v>
      </c>
      <c r="D117" s="301" t="str">
        <f t="shared" si="211"/>
        <v>bn-vmt, bn-vmt/a</v>
      </c>
      <c r="E117" s="301" t="str">
        <f t="shared" si="212"/>
        <v>TRNDSL</v>
      </c>
      <c r="F117" s="301" t="str">
        <f t="shared" si="213"/>
        <v>TL</v>
      </c>
      <c r="G117" s="315" t="s">
        <v>821</v>
      </c>
      <c r="H117" s="315" t="s">
        <v>816</v>
      </c>
      <c r="I117" s="315">
        <v>1</v>
      </c>
      <c r="J117" s="315" t="str">
        <f t="shared" si="168"/>
        <v>Small SUV-DSL</v>
      </c>
      <c r="K117" s="335">
        <f>$I117*IF($G117="Pickup", SUMIFS(NewEmisData!E:E, NewEmisData!$A:$A, "Pickup", NewEmisData!$B:$B, $A117, NewEmisData!$C:$C, $H117, NewEmisData!$D:$D, K$2), SUMIFS(NewEmisData!E:E, NewEmisData!$A:$A, "LDV", NewEmisData!$B:$B, $A117, NewEmisData!$C:$C, $H117, NewEmisData!$D:$D, K$2))</f>
        <v>592.25900902446597</v>
      </c>
      <c r="L117" s="335">
        <f>$I117*IF($G117="Pickup", SUMIFS(NewEmisData!F:F, NewEmisData!$A:$A, "Pickup", NewEmisData!$B:$B, $A117, NewEmisData!$C:$C, $H117, NewEmisData!$D:$D, L$2), SUMIFS(NewEmisData!F:F, NewEmisData!$A:$A, "LDV", NewEmisData!$B:$B, $A117, NewEmisData!$C:$C, $H117, NewEmisData!$D:$D, L$2))</f>
        <v>520.64964372058603</v>
      </c>
      <c r="M117" s="335">
        <f>$I117*IF($G117="Pickup", SUMIFS(NewEmisData!G:G, NewEmisData!$A:$A, "Pickup", NewEmisData!$B:$B, $A117, NewEmisData!$C:$C, $H117, NewEmisData!$D:$D, M$2), SUMIFS(NewEmisData!G:G, NewEmisData!$A:$A, "LDV", NewEmisData!$B:$B, $A117, NewEmisData!$C:$C, $H117, NewEmisData!$D:$D, M$2))</f>
        <v>392.28875494890798</v>
      </c>
      <c r="N117" s="335">
        <f>$I117*IF($G117="Pickup", SUMIFS(NewEmisData!H:H, NewEmisData!$A:$A, "Pickup", NewEmisData!$B:$B, $A117, NewEmisData!$C:$C, $H117, NewEmisData!$D:$D, N$2), SUMIFS(NewEmisData!H:H, NewEmisData!$A:$A, "LDV", NewEmisData!$B:$B, $A117, NewEmisData!$C:$C, $H117, NewEmisData!$D:$D, N$2))</f>
        <v>328.93351567098</v>
      </c>
      <c r="O117" s="335">
        <f>$I117*IF($G117="Pickup", SUMIFS(NewEmisData!I:I, NewEmisData!$A:$A, "Pickup", NewEmisData!$B:$B, $A117, NewEmisData!$C:$C, $H117, NewEmisData!$D:$D, O$2), SUMIFS(NewEmisData!I:I, NewEmisData!$A:$A, "LDV", NewEmisData!$B:$B, $A117, NewEmisData!$C:$C, $H117, NewEmisData!$D:$D, O$2))</f>
        <v>299.82015329661198</v>
      </c>
      <c r="P117" s="335">
        <f>$I117*IF($G117="Pickup", SUMIFS(NewEmisData!J:J, NewEmisData!$A:$A, "Pickup", NewEmisData!$B:$B, $A117, NewEmisData!$C:$C, $H117, NewEmisData!$D:$D, P$2), SUMIFS(NewEmisData!J:J, NewEmisData!$A:$A, "LDV", NewEmisData!$B:$B, $A117, NewEmisData!$C:$C, $H117, NewEmisData!$D:$D, P$2))</f>
        <v>287.49392836870999</v>
      </c>
      <c r="Q117" s="335">
        <f>$I117*IF($G117="Pickup", SUMIFS(NewEmisData!K:K, NewEmisData!$A:$A, "Pickup", NewEmisData!$B:$B, $A117, NewEmisData!$C:$C, $H117, NewEmisData!$D:$D, Q$2), SUMIFS(NewEmisData!K:K, NewEmisData!$A:$A, "LDV", NewEmisData!$B:$B, $A117, NewEmisData!$C:$C, $H117, NewEmisData!$D:$D, Q$2))</f>
        <v>280.08458814076198</v>
      </c>
      <c r="R117" s="335">
        <f>$I117*IF($G117="Pickup", SUMIFS(NewEmisData!L:L, NewEmisData!$A:$A, "Pickup", NewEmisData!$B:$B, $A117, NewEmisData!$C:$C, $H117, NewEmisData!$D:$D, R$2), SUMIFS(NewEmisData!L:L, NewEmisData!$A:$A, "LDV", NewEmisData!$B:$B, $A117, NewEmisData!$C:$C, $H117, NewEmisData!$D:$D, R$2))</f>
        <v>277.36555832713299</v>
      </c>
      <c r="S117" s="335">
        <f>$I117*IF($G117="Pickup", SUMIFS(NewEmisData!M:M, NewEmisData!$A:$A, "Pickup", NewEmisData!$B:$B, $A117, NewEmisData!$C:$C, $H117, NewEmisData!$D:$D, S$2), SUMIFS(NewEmisData!M:M, NewEmisData!$A:$A, "LDV", NewEmisData!$B:$B, $A117, NewEmisData!$C:$C, $H117, NewEmisData!$D:$D, S$2))</f>
        <v>277.28160240150402</v>
      </c>
      <c r="T117" s="335">
        <v>0.51895197956857197</v>
      </c>
      <c r="U117" s="335">
        <f>$I117*IF($G117="Pickup", SUMIFS(NewEmisData!E:E, NewEmisData!$A:$A, "Pickup", NewEmisData!$B:$B, $A117, NewEmisData!$C:$C, $H117, NewEmisData!$D:$D, U$2), SUMIFS(NewEmisData!E:E, NewEmisData!$A:$A, "LDV", NewEmisData!$B:$B, $A117, NewEmisData!$C:$C, $H117, NewEmisData!$D:$D, U$2))</f>
        <v>2.08663122036549</v>
      </c>
      <c r="V117" s="335">
        <f>$I117*IF($G117="Pickup", SUMIFS(NewEmisData!F:F, NewEmisData!$A:$A, "Pickup", NewEmisData!$B:$B, $A117, NewEmisData!$C:$C, $H117, NewEmisData!$D:$D, V$2), SUMIFS(NewEmisData!F:F, NewEmisData!$A:$A, "LDV", NewEmisData!$B:$B, $A117, NewEmisData!$C:$C, $H117, NewEmisData!$D:$D, V$2))</f>
        <v>1.1128303318127599</v>
      </c>
      <c r="W117" s="335">
        <f>$I117*IF($G117="Pickup", SUMIFS(NewEmisData!G:G, NewEmisData!$A:$A, "Pickup", NewEmisData!$B:$B, $A117, NewEmisData!$C:$C, $H117, NewEmisData!$D:$D, W$2), SUMIFS(NewEmisData!G:G, NewEmisData!$A:$A, "LDV", NewEmisData!$B:$B, $A117, NewEmisData!$C:$C, $H117, NewEmisData!$D:$D, W$2))</f>
        <v>0.11394310174486701</v>
      </c>
      <c r="X117" s="335">
        <f>$I117*IF($G117="Pickup", SUMIFS(NewEmisData!H:H, NewEmisData!$A:$A, "Pickup", NewEmisData!$B:$B, $A117, NewEmisData!$C:$C, $H117, NewEmisData!$D:$D, X$2), SUMIFS(NewEmisData!H:H, NewEmisData!$A:$A, "LDV", NewEmisData!$B:$B, $A117, NewEmisData!$C:$C, $H117, NewEmisData!$D:$D, X$2))</f>
        <v>6.3630631458402698E-2</v>
      </c>
      <c r="Y117" s="335">
        <f>$I117*IF($G117="Pickup", SUMIFS(NewEmisData!I:I, NewEmisData!$A:$A, "Pickup", NewEmisData!$B:$B, $A117, NewEmisData!$C:$C, $H117, NewEmisData!$D:$D, Y$2), SUMIFS(NewEmisData!I:I, NewEmisData!$A:$A, "LDV", NewEmisData!$B:$B, $A117, NewEmisData!$C:$C, $H117, NewEmisData!$D:$D, Y$2))</f>
        <v>3.8490840966433799E-2</v>
      </c>
      <c r="Z117" s="335">
        <f>$I117*IF($G117="Pickup", SUMIFS(NewEmisData!J:J, NewEmisData!$A:$A, "Pickup", NewEmisData!$B:$B, $A117, NewEmisData!$C:$C, $H117, NewEmisData!$D:$D, Z$2), SUMIFS(NewEmisData!J:J, NewEmisData!$A:$A, "LDV", NewEmisData!$B:$B, $A117, NewEmisData!$C:$C, $H117, NewEmisData!$D:$D, Z$2))</f>
        <v>3.3570634635262997E-2</v>
      </c>
      <c r="AA117" s="335">
        <f>$I117*IF($G117="Pickup", SUMIFS(NewEmisData!K:K, NewEmisData!$A:$A, "Pickup", NewEmisData!$B:$B, $A117, NewEmisData!$C:$C, $H117, NewEmisData!$D:$D, AA$2), SUMIFS(NewEmisData!K:K, NewEmisData!$A:$A, "LDV", NewEmisData!$B:$B, $A117, NewEmisData!$C:$C, $H117, NewEmisData!$D:$D, AA$2))</f>
        <v>3.0366844702511799E-2</v>
      </c>
      <c r="AB117" s="335">
        <f>$I117*IF($G117="Pickup", SUMIFS(NewEmisData!L:L, NewEmisData!$A:$A, "Pickup", NewEmisData!$B:$B, $A117, NewEmisData!$C:$C, $H117, NewEmisData!$D:$D, AB$2), SUMIFS(NewEmisData!L:L, NewEmisData!$A:$A, "LDV", NewEmisData!$B:$B, $A117, NewEmisData!$C:$C, $H117, NewEmisData!$D:$D, AB$2))</f>
        <v>2.9009867705627902E-2</v>
      </c>
      <c r="AC117" s="335">
        <f>$I117*IF($G117="Pickup", SUMIFS(NewEmisData!M:M, NewEmisData!$A:$A, "Pickup", NewEmisData!$B:$B, $A117, NewEmisData!$C:$C, $H117, NewEmisData!$D:$D, AC$2), SUMIFS(NewEmisData!M:M, NewEmisData!$A:$A, "LDV", NewEmisData!$B:$B, $A117, NewEmisData!$C:$C, $H117, NewEmisData!$D:$D, AC$2))</f>
        <v>2.9252620404293401E-2</v>
      </c>
      <c r="AD117" s="335">
        <v>0.31264891292629016</v>
      </c>
      <c r="AE117" s="335">
        <f>$I117*IF($G117="Pickup", SUMIFS(NewEmisData!E:E, NewEmisData!$A:$A, "Pickup", NewEmisData!$B:$B, $A117, NewEmisData!$C:$C, $H117, NewEmisData!$D:$D, AE$2), SUMIFS(NewEmisData!E:E, NewEmisData!$A:$A, "LDV", NewEmisData!$B:$B, $A117, NewEmisData!$C:$C, $H117, NewEmisData!$D:$D, AE$2))</f>
        <v>1.46981412794869E-2</v>
      </c>
      <c r="AF117" s="335">
        <f>$I117*IF($G117="Pickup", SUMIFS(NewEmisData!F:F, NewEmisData!$A:$A, "Pickup", NewEmisData!$B:$B, $A117, NewEmisData!$C:$C, $H117, NewEmisData!$D:$D, AF$2), SUMIFS(NewEmisData!F:F, NewEmisData!$A:$A, "LDV", NewEmisData!$B:$B, $A117, NewEmisData!$C:$C, $H117, NewEmisData!$D:$D, AF$2))</f>
        <v>1.2476739354987301E-2</v>
      </c>
      <c r="AG117" s="335">
        <f>$I117*IF($G117="Pickup", SUMIFS(NewEmisData!G:G, NewEmisData!$A:$A, "Pickup", NewEmisData!$B:$B, $A117, NewEmisData!$C:$C, $H117, NewEmisData!$D:$D, AG$2), SUMIFS(NewEmisData!G:G, NewEmisData!$A:$A, "LDV", NewEmisData!$B:$B, $A117, NewEmisData!$C:$C, $H117, NewEmisData!$D:$D, AG$2))</f>
        <v>3.2894571305210701E-3</v>
      </c>
      <c r="AH117" s="335">
        <f>$I117*IF($G117="Pickup", SUMIFS(NewEmisData!H:H, NewEmisData!$A:$A, "Pickup", NewEmisData!$B:$B, $A117, NewEmisData!$C:$C, $H117, NewEmisData!$D:$D, AH$2), SUMIFS(NewEmisData!H:H, NewEmisData!$A:$A, "LDV", NewEmisData!$B:$B, $A117, NewEmisData!$C:$C, $H117, NewEmisData!$D:$D, AH$2))</f>
        <v>2.7470974713693099E-3</v>
      </c>
      <c r="AI117" s="335">
        <f>$I117*IF($G117="Pickup", SUMIFS(NewEmisData!I:I, NewEmisData!$A:$A, "Pickup", NewEmisData!$B:$B, $A117, NewEmisData!$C:$C, $H117, NewEmisData!$D:$D, AI$2), SUMIFS(NewEmisData!I:I, NewEmisData!$A:$A, "LDV", NewEmisData!$B:$B, $A117, NewEmisData!$C:$C, $H117, NewEmisData!$D:$D, AI$2))</f>
        <v>2.5003167567209301E-3</v>
      </c>
      <c r="AJ117" s="335">
        <f>$I117*IF($G117="Pickup", SUMIFS(NewEmisData!J:J, NewEmisData!$A:$A, "Pickup", NewEmisData!$B:$B, $A117, NewEmisData!$C:$C, $H117, NewEmisData!$D:$D, AJ$2), SUMIFS(NewEmisData!J:J, NewEmisData!$A:$A, "LDV", NewEmisData!$B:$B, $A117, NewEmisData!$C:$C, $H117, NewEmisData!$D:$D, AJ$2))</f>
        <v>2.3974657531320698E-3</v>
      </c>
      <c r="AK117" s="335">
        <f>$I117*IF($G117="Pickup", SUMIFS(NewEmisData!K:K, NewEmisData!$A:$A, "Pickup", NewEmisData!$B:$B, $A117, NewEmisData!$C:$C, $H117, NewEmisData!$D:$D, AK$2), SUMIFS(NewEmisData!K:K, NewEmisData!$A:$A, "LDV", NewEmisData!$B:$B, $A117, NewEmisData!$C:$C, $H117, NewEmisData!$D:$D, AK$2))</f>
        <v>2.3350989902441999E-3</v>
      </c>
      <c r="AL117" s="335">
        <f>$I117*IF($G117="Pickup", SUMIFS(NewEmisData!L:L, NewEmisData!$A:$A, "Pickup", NewEmisData!$B:$B, $A117, NewEmisData!$C:$C, $H117, NewEmisData!$D:$D, AL$2), SUMIFS(NewEmisData!L:L, NewEmisData!$A:$A, "LDV", NewEmisData!$B:$B, $A117, NewEmisData!$C:$C, $H117, NewEmisData!$D:$D, AL$2))</f>
        <v>2.3124305204455602E-3</v>
      </c>
      <c r="AM117" s="335">
        <f>$I117*IF($G117="Pickup", SUMIFS(NewEmisData!M:M, NewEmisData!$A:$A, "Pickup", NewEmisData!$B:$B, $A117, NewEmisData!$C:$C, $H117, NewEmisData!$D:$D, AM$2), SUMIFS(NewEmisData!M:M, NewEmisData!$A:$A, "LDV", NewEmisData!$B:$B, $A117, NewEmisData!$C:$C, $H117, NewEmisData!$D:$D, AM$2))</f>
        <v>2.3117304258920301E-3</v>
      </c>
      <c r="AN117" s="335">
        <v>4.2403248188809025E-3</v>
      </c>
      <c r="AO117" s="335">
        <f>$I117*IF($G117="Pickup", SUMIFS(NewEmisData!E:E, NewEmisData!$A:$A, "Pickup", NewEmisData!$B:$B, $A117, NewEmisData!$C:$C, $H117, NewEmisData!$D:$D, AO$2), SUMIFS(NewEmisData!E:E, NewEmisData!$A:$A, "LDV", NewEmisData!$B:$B, $A117, NewEmisData!$C:$C, $H117, NewEmisData!$D:$D, AO$2))</f>
        <v>0.213902040332901</v>
      </c>
      <c r="AP117" s="335">
        <f>$I117*IF($G117="Pickup", SUMIFS(NewEmisData!F:F, NewEmisData!$A:$A, "Pickup", NewEmisData!$B:$B, $A117, NewEmisData!$C:$C, $H117, NewEmisData!$D:$D, AP$2), SUMIFS(NewEmisData!F:F, NewEmisData!$A:$A, "LDV", NewEmisData!$B:$B, $A117, NewEmisData!$C:$C, $H117, NewEmisData!$D:$D, AP$2))</f>
        <v>0.122647837671889</v>
      </c>
      <c r="AQ117" s="335">
        <f>$I117*IF($G117="Pickup", SUMIFS(NewEmisData!G:G, NewEmisData!$A:$A, "Pickup", NewEmisData!$B:$B, $A117, NewEmisData!$C:$C, $H117, NewEmisData!$D:$D, AQ$2), SUMIFS(NewEmisData!G:G, NewEmisData!$A:$A, "LDV", NewEmisData!$B:$B, $A117, NewEmisData!$C:$C, $H117, NewEmisData!$D:$D, AQ$2))</f>
        <v>7.9090763114665993E-2</v>
      </c>
      <c r="AR117" s="335">
        <f>$I117*IF($G117="Pickup", SUMIFS(NewEmisData!H:H, NewEmisData!$A:$A, "Pickup", NewEmisData!$B:$B, $A117, NewEmisData!$C:$C, $H117, NewEmisData!$D:$D, AR$2), SUMIFS(NewEmisData!H:H, NewEmisData!$A:$A, "LDV", NewEmisData!$B:$B, $A117, NewEmisData!$C:$C, $H117, NewEmisData!$D:$D, AR$2))</f>
        <v>7.8058738466237995E-2</v>
      </c>
      <c r="AS117" s="335">
        <f>$I117*IF($G117="Pickup", SUMIFS(NewEmisData!I:I, NewEmisData!$A:$A, "Pickup", NewEmisData!$B:$B, $A117, NewEmisData!$C:$C, $H117, NewEmisData!$D:$D, AS$2), SUMIFS(NewEmisData!I:I, NewEmisData!$A:$A, "LDV", NewEmisData!$B:$B, $A117, NewEmisData!$C:$C, $H117, NewEmisData!$D:$D, AS$2))</f>
        <v>7.7935055542061094E-2</v>
      </c>
      <c r="AT117" s="335">
        <f>$I117*IF($G117="Pickup", SUMIFS(NewEmisData!J:J, NewEmisData!$A:$A, "Pickup", NewEmisData!$B:$B, $A117, NewEmisData!$C:$C, $H117, NewEmisData!$D:$D, AT$2), SUMIFS(NewEmisData!J:J, NewEmisData!$A:$A, "LDV", NewEmisData!$B:$B, $A117, NewEmisData!$C:$C, $H117, NewEmisData!$D:$D, AT$2))</f>
        <v>7.7996493585570995E-2</v>
      </c>
      <c r="AU117" s="335">
        <f>$I117*IF($G117="Pickup", SUMIFS(NewEmisData!K:K, NewEmisData!$A:$A, "Pickup", NewEmisData!$B:$B, $A117, NewEmisData!$C:$C, $H117, NewEmisData!$D:$D, AU$2), SUMIFS(NewEmisData!K:K, NewEmisData!$A:$A, "LDV", NewEmisData!$B:$B, $A117, NewEmisData!$C:$C, $H117, NewEmisData!$D:$D, AU$2))</f>
        <v>7.7986704688815606E-2</v>
      </c>
      <c r="AV117" s="335">
        <f>$I117*IF($G117="Pickup", SUMIFS(NewEmisData!L:L, NewEmisData!$A:$A, "Pickup", NewEmisData!$B:$B, $A117, NewEmisData!$C:$C, $H117, NewEmisData!$D:$D, AV$2), SUMIFS(NewEmisData!L:L, NewEmisData!$A:$A, "LDV", NewEmisData!$B:$B, $A117, NewEmisData!$C:$C, $H117, NewEmisData!$D:$D, AV$2))</f>
        <v>7.7974444112608704E-2</v>
      </c>
      <c r="AW117" s="335">
        <f>$I117*IF($G117="Pickup", SUMIFS(NewEmisData!M:M, NewEmisData!$A:$A, "Pickup", NewEmisData!$B:$B, $A117, NewEmisData!$C:$C, $H117, NewEmisData!$D:$D, AW$2), SUMIFS(NewEmisData!M:M, NewEmisData!$A:$A, "LDV", NewEmisData!$B:$B, $A117, NewEmisData!$C:$C, $H117, NewEmisData!$D:$D, AW$2))</f>
        <v>7.8017136188401295E-2</v>
      </c>
      <c r="AX117" s="335">
        <v>5.2834708622229692E-2</v>
      </c>
      <c r="AY117" s="335">
        <f>$I117*IF($G117="Pickup", SUMIFS(NewEmisData!E:E, NewEmisData!$A:$A, "Pickup", NewEmisData!$B:$B, $A117, NewEmisData!$C:$C, $H117, NewEmisData!$D:$D, AY$2), SUMIFS(NewEmisData!E:E, NewEmisData!$A:$A, "LDV", NewEmisData!$B:$B, $A117, NewEmisData!$C:$C, $H117, NewEmisData!$D:$D, AY$2))</f>
        <v>0.123270664576141</v>
      </c>
      <c r="AZ117" s="335">
        <f>$I117*IF($G117="Pickup", SUMIFS(NewEmisData!F:F, NewEmisData!$A:$A, "Pickup", NewEmisData!$B:$B, $A117, NewEmisData!$C:$C, $H117, NewEmisData!$D:$D, AZ$2), SUMIFS(NewEmisData!F:F, NewEmisData!$A:$A, "LDV", NewEmisData!$B:$B, $A117, NewEmisData!$C:$C, $H117, NewEmisData!$D:$D, AZ$2))</f>
        <v>3.9317193900440202E-2</v>
      </c>
      <c r="BA117" s="335">
        <f>$I117*IF($G117="Pickup", SUMIFS(NewEmisData!G:G, NewEmisData!$A:$A, "Pickup", NewEmisData!$B:$B, $A117, NewEmisData!$C:$C, $H117, NewEmisData!$D:$D, BA$2), SUMIFS(NewEmisData!G:G, NewEmisData!$A:$A, "LDV", NewEmisData!$B:$B, $A117, NewEmisData!$C:$C, $H117, NewEmisData!$D:$D, BA$2))</f>
        <v>1.3808896758142499E-2</v>
      </c>
      <c r="BB117" s="335">
        <f>$I117*IF($G117="Pickup", SUMIFS(NewEmisData!H:H, NewEmisData!$A:$A, "Pickup", NewEmisData!$B:$B, $A117, NewEmisData!$C:$C, $H117, NewEmisData!$D:$D, BB$2), SUMIFS(NewEmisData!H:H, NewEmisData!$A:$A, "LDV", NewEmisData!$B:$B, $A117, NewEmisData!$C:$C, $H117, NewEmisData!$D:$D, BB$2))</f>
        <v>1.28594663624491E-2</v>
      </c>
      <c r="BC117" s="335">
        <f>$I117*IF($G117="Pickup", SUMIFS(NewEmisData!I:I, NewEmisData!$A:$A, "Pickup", NewEmisData!$B:$B, $A117, NewEmisData!$C:$C, $H117, NewEmisData!$D:$D, BC$2), SUMIFS(NewEmisData!I:I, NewEmisData!$A:$A, "LDV", NewEmisData!$B:$B, $A117, NewEmisData!$C:$C, $H117, NewEmisData!$D:$D, BC$2))</f>
        <v>1.2745675676218799E-2</v>
      </c>
      <c r="BD117" s="335">
        <f>$I117*IF($G117="Pickup", SUMIFS(NewEmisData!J:J, NewEmisData!$A:$A, "Pickup", NewEmisData!$B:$B, $A117, NewEmisData!$C:$C, $H117, NewEmisData!$D:$D, BD$2), SUMIFS(NewEmisData!J:J, NewEmisData!$A:$A, "LDV", NewEmisData!$B:$B, $A117, NewEmisData!$C:$C, $H117, NewEmisData!$D:$D, BD$2))</f>
        <v>1.2802226569457301E-2</v>
      </c>
      <c r="BE117" s="335">
        <f>$I117*IF($G117="Pickup", SUMIFS(NewEmisData!K:K, NewEmisData!$A:$A, "Pickup", NewEmisData!$B:$B, $A117, NewEmisData!$C:$C, $H117, NewEmisData!$D:$D, BE$2), SUMIFS(NewEmisData!K:K, NewEmisData!$A:$A, "LDV", NewEmisData!$B:$B, $A117, NewEmisData!$C:$C, $H117, NewEmisData!$D:$D, BE$2))</f>
        <v>1.27931973056328E-2</v>
      </c>
      <c r="BF117" s="335">
        <f>$I117*IF($G117="Pickup", SUMIFS(NewEmisData!L:L, NewEmisData!$A:$A, "Pickup", NewEmisData!$B:$B, $A117, NewEmisData!$C:$C, $H117, NewEmisData!$D:$D, BF$2), SUMIFS(NewEmisData!L:L, NewEmisData!$A:$A, "LDV", NewEmisData!$B:$B, $A117, NewEmisData!$C:$C, $H117, NewEmisData!$D:$D, BF$2))</f>
        <v>1.27819426840036E-2</v>
      </c>
      <c r="BG117" s="335">
        <f>$I117*IF($G117="Pickup", SUMIFS(NewEmisData!M:M, NewEmisData!$A:$A, "Pickup", NewEmisData!$B:$B, $A117, NewEmisData!$C:$C, $H117, NewEmisData!$D:$D, BG$2), SUMIFS(NewEmisData!M:M, NewEmisData!$A:$A, "LDV", NewEmisData!$B:$B, $A117, NewEmisData!$C:$C, $H117, NewEmisData!$D:$D, BG$2))</f>
        <v>1.2821255837742599E-2</v>
      </c>
      <c r="BH117" s="335">
        <v>1.4243276255751064E-2</v>
      </c>
      <c r="BI117" s="335">
        <f>$I117*IF($G117="Pickup", SUMIFS(NewEmisData!E:E, NewEmisData!$A:$A, "Pickup", NewEmisData!$B:$B, $A117, NewEmisData!$C:$C, $H117, NewEmisData!$D:$D, BI$2), SUMIFS(NewEmisData!E:E, NewEmisData!$A:$A, "LDV", NewEmisData!$B:$B, $A117, NewEmisData!$C:$C, $H117, NewEmisData!$D:$D, BI$2))</f>
        <v>49.942593724607804</v>
      </c>
      <c r="BJ117" s="335">
        <f>$I117*IF($G117="Pickup", SUMIFS(NewEmisData!F:F, NewEmisData!$A:$A, "Pickup", NewEmisData!$B:$B, $A117, NewEmisData!$C:$C, $H117, NewEmisData!$D:$D, BJ$2), SUMIFS(NewEmisData!F:F, NewEmisData!$A:$A, "LDV", NewEmisData!$B:$B, $A117, NewEmisData!$C:$C, $H117, NewEmisData!$D:$D, BJ$2))</f>
        <v>17.1751766119061</v>
      </c>
      <c r="BK117" s="335">
        <f>$I117*IF($G117="Pickup", SUMIFS(NewEmisData!G:G, NewEmisData!$A:$A, "Pickup", NewEmisData!$B:$B, $A117, NewEmisData!$C:$C, $H117, NewEmisData!$D:$D, BK$2), SUMIFS(NewEmisData!G:G, NewEmisData!$A:$A, "LDV", NewEmisData!$B:$B, $A117, NewEmisData!$C:$C, $H117, NewEmisData!$D:$D, BK$2))</f>
        <v>1.67462319555107</v>
      </c>
      <c r="BL117" s="335">
        <f>$I117*IF($G117="Pickup", SUMIFS(NewEmisData!H:H, NewEmisData!$A:$A, "Pickup", NewEmisData!$B:$B, $A117, NewEmisData!$C:$C, $H117, NewEmisData!$D:$D, BL$2), SUMIFS(NewEmisData!H:H, NewEmisData!$A:$A, "LDV", NewEmisData!$B:$B, $A117, NewEmisData!$C:$C, $H117, NewEmisData!$D:$D, BL$2))</f>
        <v>1.26760437401165</v>
      </c>
      <c r="BM117" s="335">
        <f>$I117*IF($G117="Pickup", SUMIFS(NewEmisData!I:I, NewEmisData!$A:$A, "Pickup", NewEmisData!$B:$B, $A117, NewEmisData!$C:$C, $H117, NewEmisData!$D:$D, BM$2), SUMIFS(NewEmisData!I:I, NewEmisData!$A:$A, "LDV", NewEmisData!$B:$B, $A117, NewEmisData!$C:$C, $H117, NewEmisData!$D:$D, BM$2))</f>
        <v>1.08719262122484</v>
      </c>
      <c r="BN117" s="335">
        <f>$I117*IF($G117="Pickup", SUMIFS(NewEmisData!J:J, NewEmisData!$A:$A, "Pickup", NewEmisData!$B:$B, $A117, NewEmisData!$C:$C, $H117, NewEmisData!$D:$D, BN$2), SUMIFS(NewEmisData!J:J, NewEmisData!$A:$A, "LDV", NewEmisData!$B:$B, $A117, NewEmisData!$C:$C, $H117, NewEmisData!$D:$D, BN$2))</f>
        <v>1.03306214032615</v>
      </c>
      <c r="BO117" s="335">
        <f>$I117*IF($G117="Pickup", SUMIFS(NewEmisData!K:K, NewEmisData!$A:$A, "Pickup", NewEmisData!$B:$B, $A117, NewEmisData!$C:$C, $H117, NewEmisData!$D:$D, BO$2), SUMIFS(NewEmisData!K:K, NewEmisData!$A:$A, "LDV", NewEmisData!$B:$B, $A117, NewEmisData!$C:$C, $H117, NewEmisData!$D:$D, BO$2))</f>
        <v>0.97748556720189805</v>
      </c>
      <c r="BP117" s="335">
        <f>$I117*IF($G117="Pickup", SUMIFS(NewEmisData!L:L, NewEmisData!$A:$A, "Pickup", NewEmisData!$B:$B, $A117, NewEmisData!$C:$C, $H117, NewEmisData!$D:$D, BP$2), SUMIFS(NewEmisData!L:L, NewEmisData!$A:$A, "LDV", NewEmisData!$B:$B, $A117, NewEmisData!$C:$C, $H117, NewEmisData!$D:$D, BP$2))</f>
        <v>0.95066903824572802</v>
      </c>
      <c r="BQ117" s="335">
        <f>$I117*IF($G117="Pickup", SUMIFS(NewEmisData!M:M, NewEmisData!$A:$A, "Pickup", NewEmisData!$B:$B, $A117, NewEmisData!$C:$C, $H117, NewEmisData!$D:$D, BQ$2), SUMIFS(NewEmisData!M:M, NewEmisData!$A:$A, "LDV", NewEmisData!$B:$B, $A117, NewEmisData!$C:$C, $H117, NewEmisData!$D:$D, BQ$2))</f>
        <v>0.95613361285599596</v>
      </c>
      <c r="BR117" s="335">
        <v>0.76052857406256014</v>
      </c>
      <c r="BS117" s="335">
        <f>$I117*IF($G117="Pickup", SUMIFS(NewEmisData!E:E, NewEmisData!$A:$A, "Pickup", NewEmisData!$B:$B, $A117, NewEmisData!$C:$C, $H117, NewEmisData!$D:$D, BS$2), SUMIFS(NewEmisData!E:E, NewEmisData!$A:$A, "LDV", NewEmisData!$B:$B, $A117, NewEmisData!$C:$C, $H117, NewEmisData!$D:$D, BS$2))</f>
        <v>4.7108485656014896</v>
      </c>
      <c r="BT117" s="335">
        <f>$I117*IF($G117="Pickup", SUMIFS(NewEmisData!F:F, NewEmisData!$A:$A, "Pickup", NewEmisData!$B:$B, $A117, NewEmisData!$C:$C, $H117, NewEmisData!$D:$D, BT$2), SUMIFS(NewEmisData!F:F, NewEmisData!$A:$A, "LDV", NewEmisData!$B:$B, $A117, NewEmisData!$C:$C, $H117, NewEmisData!$D:$D, BT$2))</f>
        <v>1.56912179890187</v>
      </c>
      <c r="BU117" s="335">
        <f>$I117*IF($G117="Pickup", SUMIFS(NewEmisData!G:G, NewEmisData!$A:$A, "Pickup", NewEmisData!$B:$B, $A117, NewEmisData!$C:$C, $H117, NewEmisData!$D:$D, BU$2), SUMIFS(NewEmisData!G:G, NewEmisData!$A:$A, "LDV", NewEmisData!$B:$B, $A117, NewEmisData!$C:$C, $H117, NewEmisData!$D:$D, BU$2))</f>
        <v>0.112211627554133</v>
      </c>
      <c r="BV117" s="335">
        <f>$I117*IF($G117="Pickup", SUMIFS(NewEmisData!H:H, NewEmisData!$A:$A, "Pickup", NewEmisData!$B:$B, $A117, NewEmisData!$C:$C, $H117, NewEmisData!$D:$D, BV$2), SUMIFS(NewEmisData!H:H, NewEmisData!$A:$A, "LDV", NewEmisData!$B:$B, $A117, NewEmisData!$C:$C, $H117, NewEmisData!$D:$D, BV$2))</f>
        <v>7.6299784710999505E-2</v>
      </c>
      <c r="BW117" s="335">
        <f>$I117*IF($G117="Pickup", SUMIFS(NewEmisData!I:I, NewEmisData!$A:$A, "Pickup", NewEmisData!$B:$B, $A117, NewEmisData!$C:$C, $H117, NewEmisData!$D:$D, BW$2), SUMIFS(NewEmisData!I:I, NewEmisData!$A:$A, "LDV", NewEmisData!$B:$B, $A117, NewEmisData!$C:$C, $H117, NewEmisData!$D:$D, BW$2))</f>
        <v>5.8269000142752103E-2</v>
      </c>
      <c r="BX117" s="335">
        <f>$I117*IF($G117="Pickup", SUMIFS(NewEmisData!J:J, NewEmisData!$A:$A, "Pickup", NewEmisData!$B:$B, $A117, NewEmisData!$C:$C, $H117, NewEmisData!$D:$D, BX$2), SUMIFS(NewEmisData!J:J, NewEmisData!$A:$A, "LDV", NewEmisData!$B:$B, $A117, NewEmisData!$C:$C, $H117, NewEmisData!$D:$D, BX$2))</f>
        <v>5.6952552482620898E-2</v>
      </c>
      <c r="BY117" s="335">
        <f>$I117*IF($G117="Pickup", SUMIFS(NewEmisData!K:K, NewEmisData!$A:$A, "Pickup", NewEmisData!$B:$B, $A117, NewEmisData!$C:$C, $H117, NewEmisData!$D:$D, BY$2), SUMIFS(NewEmisData!K:K, NewEmisData!$A:$A, "LDV", NewEmisData!$B:$B, $A117, NewEmisData!$C:$C, $H117, NewEmisData!$D:$D, BY$2))</f>
        <v>5.5222958764712303E-2</v>
      </c>
      <c r="BZ117" s="335">
        <f>$I117*IF($G117="Pickup", SUMIFS(NewEmisData!L:L, NewEmisData!$A:$A, "Pickup", NewEmisData!$B:$B, $A117, NewEmisData!$C:$C, $H117, NewEmisData!$D:$D, BZ$2), SUMIFS(NewEmisData!L:L, NewEmisData!$A:$A, "LDV", NewEmisData!$B:$B, $A117, NewEmisData!$C:$C, $H117, NewEmisData!$D:$D, BZ$2))</f>
        <v>5.4469756291056E-2</v>
      </c>
      <c r="CA117" s="335">
        <f>$I117*IF($G117="Pickup", SUMIFS(NewEmisData!M:M, NewEmisData!$A:$A, "Pickup", NewEmisData!$B:$B, $A117, NewEmisData!$C:$C, $H117, NewEmisData!$D:$D, CA$2), SUMIFS(NewEmisData!M:M, NewEmisData!$A:$A, "LDV", NewEmisData!$B:$B, $A117, NewEmisData!$C:$C, $H117, NewEmisData!$D:$D, CA$2))</f>
        <v>5.4998753123770998E-2</v>
      </c>
      <c r="CB117" s="335">
        <v>8.150002687780894E-2</v>
      </c>
      <c r="CC117" s="335">
        <f>$I117*IF($G117="Pickup", SUMIFS(NewEmisData!E:E, NewEmisData!$A:$A, "Pickup", NewEmisData!$B:$B, $A117, NewEmisData!$C:$C, $H117, NewEmisData!$D:$D, CC$2), SUMIFS(NewEmisData!E:E, NewEmisData!$A:$A, "LDV", NewEmisData!$B:$B, $A117, NewEmisData!$C:$C, $H117, NewEmisData!$D:$D, CC$2))</f>
        <v>1.08790262626179E-2</v>
      </c>
      <c r="CD117" s="335">
        <f>$I117*IF($G117="Pickup", SUMIFS(NewEmisData!F:F, NewEmisData!$A:$A, "Pickup", NewEmisData!$B:$B, $A117, NewEmisData!$C:$C, $H117, NewEmisData!$D:$D, CD$2), SUMIFS(NewEmisData!F:F, NewEmisData!$A:$A, "LDV", NewEmisData!$B:$B, $A117, NewEmisData!$C:$C, $H117, NewEmisData!$D:$D, CD$2))</f>
        <v>1.08790257612396E-2</v>
      </c>
      <c r="CE117" s="335">
        <f>$I117*IF($G117="Pickup", SUMIFS(NewEmisData!G:G, NewEmisData!$A:$A, "Pickup", NewEmisData!$B:$B, $A117, NewEmisData!$C:$C, $H117, NewEmisData!$D:$D, CE$2), SUMIFS(NewEmisData!G:G, NewEmisData!$A:$A, "LDV", NewEmisData!$B:$B, $A117, NewEmisData!$C:$C, $H117, NewEmisData!$D:$D, CE$2))</f>
        <v>9.9997509147719595E-3</v>
      </c>
      <c r="CF117" s="335">
        <f>$I117*IF($G117="Pickup", SUMIFS(NewEmisData!H:H, NewEmisData!$A:$A, "Pickup", NewEmisData!$B:$B, $A117, NewEmisData!$C:$C, $H117, NewEmisData!$D:$D, CF$2), SUMIFS(NewEmisData!H:H, NewEmisData!$A:$A, "LDV", NewEmisData!$B:$B, $A117, NewEmisData!$C:$C, $H117, NewEmisData!$D:$D, CF$2))</f>
        <v>9.9997574019768005E-3</v>
      </c>
      <c r="CG117" s="335">
        <f>$I117*IF($G117="Pickup", SUMIFS(NewEmisData!I:I, NewEmisData!$A:$A, "Pickup", NewEmisData!$B:$B, $A117, NewEmisData!$C:$C, $H117, NewEmisData!$D:$D, CG$2), SUMIFS(NewEmisData!I:I, NewEmisData!$A:$A, "LDV", NewEmisData!$B:$B, $A117, NewEmisData!$C:$C, $H117, NewEmisData!$D:$D, CG$2))</f>
        <v>9.9997562324571007E-3</v>
      </c>
      <c r="CH117" s="335">
        <f>$I117*IF($G117="Pickup", SUMIFS(NewEmisData!J:J, NewEmisData!$A:$A, "Pickup", NewEmisData!$B:$B, $A117, NewEmisData!$C:$C, $H117, NewEmisData!$D:$D, CH$2), SUMIFS(NewEmisData!J:J, NewEmisData!$A:$A, "LDV", NewEmisData!$B:$B, $A117, NewEmisData!$C:$C, $H117, NewEmisData!$D:$D, CH$2))</f>
        <v>9.9997599950304907E-3</v>
      </c>
      <c r="CI117" s="335">
        <f>$I117*IF($G117="Pickup", SUMIFS(NewEmisData!K:K, NewEmisData!$A:$A, "Pickup", NewEmisData!$B:$B, $A117, NewEmisData!$C:$C, $H117, NewEmisData!$D:$D, CI$2), SUMIFS(NewEmisData!K:K, NewEmisData!$A:$A, "LDV", NewEmisData!$B:$B, $A117, NewEmisData!$C:$C, $H117, NewEmisData!$D:$D, CI$2))</f>
        <v>9.9997577966722193E-3</v>
      </c>
      <c r="CJ117" s="335">
        <f>$I117*IF($G117="Pickup", SUMIFS(NewEmisData!L:L, NewEmisData!$A:$A, "Pickup", NewEmisData!$B:$B, $A117, NewEmisData!$C:$C, $H117, NewEmisData!$D:$D, CJ$2), SUMIFS(NewEmisData!L:L, NewEmisData!$A:$A, "LDV", NewEmisData!$B:$B, $A117, NewEmisData!$C:$C, $H117, NewEmisData!$D:$D, CJ$2))</f>
        <v>9.9997621202058198E-3</v>
      </c>
      <c r="CK117" s="335">
        <f>$I117*IF($G117="Pickup", SUMIFS(NewEmisData!M:M, NewEmisData!$A:$A, "Pickup", NewEmisData!$B:$B, $A117, NewEmisData!$C:$C, $H117, NewEmisData!$D:$D, CK$2), SUMIFS(NewEmisData!M:M, NewEmisData!$A:$A, "LDV", NewEmisData!$B:$B, $A117, NewEmisData!$C:$C, $H117, NewEmisData!$D:$D, CK$2))</f>
        <v>9.9997558682708692E-3</v>
      </c>
      <c r="CL117" s="335">
        <v>2.2181963950320412E-2</v>
      </c>
      <c r="CM117" s="335">
        <f>$I117*IF($G117="Pickup", SUMIFS(NewEmisData!E:E, NewEmisData!$A:$A, "Pickup", NewEmisData!$B:$B, $A117, NewEmisData!$C:$C, $H117, NewEmisData!$D:$D, CM$2), SUMIFS(NewEmisData!E:E, NewEmisData!$A:$A, "LDV", NewEmisData!$B:$B, $A117, NewEmisData!$C:$C, $H117, NewEmisData!$D:$D, CM$2))</f>
        <v>1.87792865540622E-3</v>
      </c>
      <c r="CN117" s="335">
        <f>$I117*IF($G117="Pickup", SUMIFS(NewEmisData!F:F, NewEmisData!$A:$A, "Pickup", NewEmisData!$B:$B, $A117, NewEmisData!$C:$C, $H117, NewEmisData!$D:$D, CN$2), SUMIFS(NewEmisData!F:F, NewEmisData!$A:$A, "LDV", NewEmisData!$B:$B, $A117, NewEmisData!$C:$C, $H117, NewEmisData!$D:$D, CN$2))</f>
        <v>1.6568504667175501E-3</v>
      </c>
      <c r="CO117" s="335">
        <f>$I117*IF($G117="Pickup", SUMIFS(NewEmisData!G:G, NewEmisData!$A:$A, "Pickup", NewEmisData!$B:$B, $A117, NewEmisData!$C:$C, $H117, NewEmisData!$D:$D, CO$2), SUMIFS(NewEmisData!G:G, NewEmisData!$A:$A, "LDV", NewEmisData!$B:$B, $A117, NewEmisData!$C:$C, $H117, NewEmisData!$D:$D, CO$2))</f>
        <v>1.3142543939014999E-3</v>
      </c>
      <c r="CP117" s="335">
        <f>$I117*IF($G117="Pickup", SUMIFS(NewEmisData!H:H, NewEmisData!$A:$A, "Pickup", NewEmisData!$B:$B, $A117, NewEmisData!$C:$C, $H117, NewEmisData!$D:$D, CP$2), SUMIFS(NewEmisData!H:H, NewEmisData!$A:$A, "LDV", NewEmisData!$B:$B, $A117, NewEmisData!$C:$C, $H117, NewEmisData!$D:$D, CP$2))</f>
        <v>1.3157667034520699E-3</v>
      </c>
      <c r="CQ117" s="335">
        <f>$I117*IF($G117="Pickup", SUMIFS(NewEmisData!I:I, NewEmisData!$A:$A, "Pickup", NewEmisData!$B:$B, $A117, NewEmisData!$C:$C, $H117, NewEmisData!$D:$D, CQ$2), SUMIFS(NewEmisData!I:I, NewEmisData!$A:$A, "LDV", NewEmisData!$B:$B, $A117, NewEmisData!$C:$C, $H117, NewEmisData!$D:$D, CQ$2))</f>
        <v>1.32125488539157E-3</v>
      </c>
      <c r="CR117" s="335">
        <f>$I117*IF($G117="Pickup", SUMIFS(NewEmisData!J:J, NewEmisData!$A:$A, "Pickup", NewEmisData!$B:$B, $A117, NewEmisData!$C:$C, $H117, NewEmisData!$D:$D, CR$2), SUMIFS(NewEmisData!J:J, NewEmisData!$A:$A, "LDV", NewEmisData!$B:$B, $A117, NewEmisData!$C:$C, $H117, NewEmisData!$D:$D, CR$2))</f>
        <v>1.32842640810503E-3</v>
      </c>
      <c r="CS117" s="335">
        <f>$I117*IF($G117="Pickup", SUMIFS(NewEmisData!K:K, NewEmisData!$A:$A, "Pickup", NewEmisData!$B:$B, $A117, NewEmisData!$C:$C, $H117, NewEmisData!$D:$D, CS$2), SUMIFS(NewEmisData!K:K, NewEmisData!$A:$A, "LDV", NewEmisData!$B:$B, $A117, NewEmisData!$C:$C, $H117, NewEmisData!$D:$D, CS$2))</f>
        <v>1.3320668635412099E-3</v>
      </c>
      <c r="CT117" s="335">
        <f>$I117*IF($G117="Pickup", SUMIFS(NewEmisData!L:L, NewEmisData!$A:$A, "Pickup", NewEmisData!$B:$B, $A117, NewEmisData!$C:$C, $H117, NewEmisData!$D:$D, CT$2), SUMIFS(NewEmisData!L:L, NewEmisData!$A:$A, "LDV", NewEmisData!$B:$B, $A117, NewEmisData!$C:$C, $H117, NewEmisData!$D:$D, CT$2))</f>
        <v>1.33322691408776E-3</v>
      </c>
      <c r="CU117" s="335">
        <f>$I117*IF($G117="Pickup", SUMIFS(NewEmisData!M:M, NewEmisData!$A:$A, "Pickup", NewEmisData!$B:$B, $A117, NewEmisData!$C:$C, $H117, NewEmisData!$D:$D, CU$2), SUMIFS(NewEmisData!M:M, NewEmisData!$A:$A, "LDV", NewEmisData!$B:$B, $A117, NewEmisData!$C:$C, $H117, NewEmisData!$D:$D, CU$2))</f>
        <v>1.33503374368802E-3</v>
      </c>
      <c r="CV117" s="335">
        <v>2.3568513937467224E-3</v>
      </c>
      <c r="CW117" s="335">
        <v>0.12767609553272316</v>
      </c>
      <c r="CX117" s="335">
        <v>6.0965444660888601E-2</v>
      </c>
      <c r="CY117" s="335">
        <v>1.6598456567846732E-2</v>
      </c>
      <c r="CZ117" s="335">
        <v>3.3604812012321423E-3</v>
      </c>
      <c r="DA117" s="335">
        <v>1.5241571918114991E-3</v>
      </c>
      <c r="DB117" s="335">
        <v>1.0003681376209209E-3</v>
      </c>
      <c r="DC117" s="335">
        <v>9.0365490602724134E-4</v>
      </c>
      <c r="DD117" s="335">
        <v>8.9947941829660093E-4</v>
      </c>
      <c r="DE117" s="335">
        <v>8.980159958761482E-4</v>
      </c>
      <c r="DF117" s="335">
        <v>8.980159958761482E-4</v>
      </c>
      <c r="DG117" s="335">
        <f>$I117*IF($G117="Pickup", SUMIFS(NewEmisData!E:E, NewEmisData!$A:$A, "Pickup", NewEmisData!$B:$B, $A117, NewEmisData!$C:$C, $H117, NewEmisData!$D:$D, DG$2), SUMIFS(NewEmisData!E:E, NewEmisData!$A:$A, "LDV", NewEmisData!$B:$B, $A117, NewEmisData!$C:$C, $H117, NewEmisData!$D:$D, DG$2))</f>
        <v>0</v>
      </c>
      <c r="DH117" s="335">
        <f>$I117*IF($G117="Pickup", SUMIFS(NewEmisData!F:F, NewEmisData!$A:$A, "Pickup", NewEmisData!$B:$B, $A117, NewEmisData!$C:$C, $H117, NewEmisData!$D:$D, DH$2), SUMIFS(NewEmisData!F:F, NewEmisData!$A:$A, "LDV", NewEmisData!$B:$B, $A117, NewEmisData!$C:$C, $H117, NewEmisData!$D:$D, DH$2))</f>
        <v>0</v>
      </c>
      <c r="DI117" s="335">
        <f>$I117*IF($G117="Pickup", SUMIFS(NewEmisData!G:G, NewEmisData!$A:$A, "Pickup", NewEmisData!$B:$B, $A117, NewEmisData!$C:$C, $H117, NewEmisData!$D:$D, DI$2), SUMIFS(NewEmisData!G:G, NewEmisData!$A:$A, "LDV", NewEmisData!$B:$B, $A117, NewEmisData!$C:$C, $H117, NewEmisData!$D:$D, DI$2))</f>
        <v>0</v>
      </c>
      <c r="DJ117" s="335">
        <f>$I117*IF($G117="Pickup", SUMIFS(NewEmisData!H:H, NewEmisData!$A:$A, "Pickup", NewEmisData!$B:$B, $A117, NewEmisData!$C:$C, $H117, NewEmisData!$D:$D, DJ$2), SUMIFS(NewEmisData!H:H, NewEmisData!$A:$A, "LDV", NewEmisData!$B:$B, $A117, NewEmisData!$C:$C, $H117, NewEmisData!$D:$D, DJ$2))</f>
        <v>0</v>
      </c>
      <c r="DK117" s="335">
        <f>$I117*IF($G117="Pickup", SUMIFS(NewEmisData!I:I, NewEmisData!$A:$A, "Pickup", NewEmisData!$B:$B, $A117, NewEmisData!$C:$C, $H117, NewEmisData!$D:$D, DK$2), SUMIFS(NewEmisData!I:I, NewEmisData!$A:$A, "LDV", NewEmisData!$B:$B, $A117, NewEmisData!$C:$C, $H117, NewEmisData!$D:$D, DK$2))</f>
        <v>0</v>
      </c>
      <c r="DL117" s="335">
        <f>$I117*IF($G117="Pickup", SUMIFS(NewEmisData!J:J, NewEmisData!$A:$A, "Pickup", NewEmisData!$B:$B, $A117, NewEmisData!$C:$C, $H117, NewEmisData!$D:$D, DL$2), SUMIFS(NewEmisData!J:J, NewEmisData!$A:$A, "LDV", NewEmisData!$B:$B, $A117, NewEmisData!$C:$C, $H117, NewEmisData!$D:$D, DL$2))</f>
        <v>0</v>
      </c>
      <c r="DM117" s="335">
        <f>$I117*IF($G117="Pickup", SUMIFS(NewEmisData!K:K, NewEmisData!$A:$A, "Pickup", NewEmisData!$B:$B, $A117, NewEmisData!$C:$C, $H117, NewEmisData!$D:$D, DM$2), SUMIFS(NewEmisData!K:K, NewEmisData!$A:$A, "LDV", NewEmisData!$B:$B, $A117, NewEmisData!$C:$C, $H117, NewEmisData!$D:$D, DM$2))</f>
        <v>0</v>
      </c>
      <c r="DN117" s="335">
        <f>$I117*IF($G117="Pickup", SUMIFS(NewEmisData!L:L, NewEmisData!$A:$A, "Pickup", NewEmisData!$B:$B, $A117, NewEmisData!$C:$C, $H117, NewEmisData!$D:$D, DN$2), SUMIFS(NewEmisData!L:L, NewEmisData!$A:$A, "LDV", NewEmisData!$B:$B, $A117, NewEmisData!$C:$C, $H117, NewEmisData!$D:$D, DN$2))</f>
        <v>0</v>
      </c>
      <c r="DO117" s="335">
        <f>$I117*IF($G117="Pickup", SUMIFS(NewEmisData!M:M, NewEmisData!$A:$A, "Pickup", NewEmisData!$B:$B, $A117, NewEmisData!$C:$C, $H117, NewEmisData!$D:$D, DO$2), SUMIFS(NewEmisData!M:M, NewEmisData!$A:$A, "LDV", NewEmisData!$B:$B, $A117, NewEmisData!$C:$C, $H117, NewEmisData!$D:$D, DO$2))</f>
        <v>0</v>
      </c>
      <c r="DP117" s="335">
        <v>1.3040587281867905E-3</v>
      </c>
      <c r="DQ117" s="335">
        <f>$I117*IF($G117="Pickup", SUMIFS(NewEmisData!E:E, NewEmisData!$A:$A, "Pickup", NewEmisData!$B:$B, $A117, NewEmisData!$C:$C, $H117, NewEmisData!$D:$D, DQ$2), SUMIFS(NewEmisData!E:E, NewEmisData!$A:$A, "LDV", NewEmisData!$B:$B, $A117, NewEmisData!$C:$C, $H117, NewEmisData!$D:$D, DQ$2))</f>
        <v>1.9303161670488799E-2</v>
      </c>
      <c r="DR117" s="335">
        <f>$I117*IF($G117="Pickup", SUMIFS(NewEmisData!F:F, NewEmisData!$A:$A, "Pickup", NewEmisData!$B:$B, $A117, NewEmisData!$C:$C, $H117, NewEmisData!$D:$D, DR$2), SUMIFS(NewEmisData!F:F, NewEmisData!$A:$A, "LDV", NewEmisData!$B:$B, $A117, NewEmisData!$C:$C, $H117, NewEmisData!$D:$D, DR$2))</f>
        <v>4.7314144141929901E-2</v>
      </c>
      <c r="DS117" s="335">
        <f>$I117*IF($G117="Pickup", SUMIFS(NewEmisData!G:G, NewEmisData!$A:$A, "Pickup", NewEmisData!$B:$B, $A117, NewEmisData!$C:$C, $H117, NewEmisData!$D:$D, DS$2), SUMIFS(NewEmisData!G:G, NewEmisData!$A:$A, "LDV", NewEmisData!$B:$B, $A117, NewEmisData!$C:$C, $H117, NewEmisData!$D:$D, DS$2))</f>
        <v>5.50276559444281E-2</v>
      </c>
      <c r="DT117" s="335">
        <f>$I117*IF($G117="Pickup", SUMIFS(NewEmisData!H:H, NewEmisData!$A:$A, "Pickup", NewEmisData!$B:$B, $A117, NewEmisData!$C:$C, $H117, NewEmisData!$D:$D, DT$2), SUMIFS(NewEmisData!H:H, NewEmisData!$A:$A, "LDV", NewEmisData!$B:$B, $A117, NewEmisData!$C:$C, $H117, NewEmisData!$D:$D, DT$2))</f>
        <v>5.60657162202036E-2</v>
      </c>
      <c r="DU117" s="335">
        <f>$I117*IF($G117="Pickup", SUMIFS(NewEmisData!I:I, NewEmisData!$A:$A, "Pickup", NewEmisData!$B:$B, $A117, NewEmisData!$C:$C, $H117, NewEmisData!$D:$D, DU$2), SUMIFS(NewEmisData!I:I, NewEmisData!$A:$A, "LDV", NewEmisData!$B:$B, $A117, NewEmisData!$C:$C, $H117, NewEmisData!$D:$D, DU$2))</f>
        <v>5.7627169931772103E-2</v>
      </c>
      <c r="DV117" s="335">
        <f>$I117*IF($G117="Pickup", SUMIFS(NewEmisData!J:J, NewEmisData!$A:$A, "Pickup", NewEmisData!$B:$B, $A117, NewEmisData!$C:$C, $H117, NewEmisData!$D:$D, DV$2), SUMIFS(NewEmisData!J:J, NewEmisData!$A:$A, "LDV", NewEmisData!$B:$B, $A117, NewEmisData!$C:$C, $H117, NewEmisData!$D:$D, DV$2))</f>
        <v>5.7677178087133199E-2</v>
      </c>
      <c r="DW117" s="335">
        <f>$I117*IF($G117="Pickup", SUMIFS(NewEmisData!K:K, NewEmisData!$A:$A, "Pickup", NewEmisData!$B:$B, $A117, NewEmisData!$C:$C, $H117, NewEmisData!$D:$D, DW$2), SUMIFS(NewEmisData!K:K, NewEmisData!$A:$A, "LDV", NewEmisData!$B:$B, $A117, NewEmisData!$C:$C, $H117, NewEmisData!$D:$D, DW$2))</f>
        <v>5.7050401423645702E-2</v>
      </c>
      <c r="DX117" s="335">
        <f>$I117*IF($G117="Pickup", SUMIFS(NewEmisData!L:L, NewEmisData!$A:$A, "Pickup", NewEmisData!$B:$B, $A117, NewEmisData!$C:$C, $H117, NewEmisData!$D:$D, DX$2), SUMIFS(NewEmisData!L:L, NewEmisData!$A:$A, "LDV", NewEmisData!$B:$B, $A117, NewEmisData!$C:$C, $H117, NewEmisData!$D:$D, DX$2))</f>
        <v>5.6262552008010301E-2</v>
      </c>
      <c r="DY117" s="335">
        <f>$I117*IF($G117="Pickup", SUMIFS(NewEmisData!M:M, NewEmisData!$A:$A, "Pickup", NewEmisData!$B:$B, $A117, NewEmisData!$C:$C, $H117, NewEmisData!$D:$D, DY$2), SUMIFS(NewEmisData!M:M, NewEmisData!$A:$A, "LDV", NewEmisData!$B:$B, $A117, NewEmisData!$C:$C, $H117, NewEmisData!$D:$D, DY$2))</f>
        <v>5.6833433433417402E-2</v>
      </c>
      <c r="DZ117" s="335">
        <v>7.9378330079915432E-2</v>
      </c>
      <c r="EA117" s="335">
        <f t="shared" si="118"/>
        <v>592.25900902446597</v>
      </c>
      <c r="EB117" s="335">
        <f t="shared" si="119"/>
        <v>520.64964372058603</v>
      </c>
      <c r="EC117" s="335">
        <f t="shared" si="120"/>
        <v>392.28875494890798</v>
      </c>
      <c r="ED117" s="335">
        <f t="shared" si="121"/>
        <v>328.93351567098</v>
      </c>
      <c r="EE117" s="335">
        <f t="shared" si="122"/>
        <v>299.82015329661198</v>
      </c>
      <c r="EF117" s="335">
        <f t="shared" si="123"/>
        <v>287.49392836870999</v>
      </c>
      <c r="EG117" s="335">
        <f t="shared" si="124"/>
        <v>280.08458814076198</v>
      </c>
      <c r="EH117" s="335">
        <f t="shared" si="125"/>
        <v>277.36555832713299</v>
      </c>
      <c r="EI117" s="335">
        <f t="shared" si="126"/>
        <v>277.28160240150402</v>
      </c>
      <c r="EJ117" s="335">
        <f t="shared" si="127"/>
        <v>0.51895197956857197</v>
      </c>
      <c r="EK117" s="335">
        <f t="shared" si="128"/>
        <v>2.08663122036549</v>
      </c>
      <c r="EL117" s="335">
        <f t="shared" si="129"/>
        <v>1.1128303318127599</v>
      </c>
      <c r="EM117" s="335">
        <f t="shared" si="130"/>
        <v>0.11394310174486701</v>
      </c>
      <c r="EN117" s="335">
        <f t="shared" si="131"/>
        <v>6.3630631458402698E-2</v>
      </c>
      <c r="EO117" s="335">
        <f t="shared" si="132"/>
        <v>3.8490840966433799E-2</v>
      </c>
      <c r="EP117" s="335">
        <f t="shared" si="133"/>
        <v>3.3570634635262997E-2</v>
      </c>
      <c r="EQ117" s="335">
        <f t="shared" si="134"/>
        <v>3.0366844702511799E-2</v>
      </c>
      <c r="ER117" s="335">
        <f t="shared" si="135"/>
        <v>2.9009867705627902E-2</v>
      </c>
      <c r="ES117" s="335">
        <f t="shared" si="136"/>
        <v>2.9252620404293401E-2</v>
      </c>
      <c r="ET117" s="335">
        <f t="shared" si="137"/>
        <v>0.31264891292629016</v>
      </c>
      <c r="EU117" s="335">
        <f t="shared" si="138"/>
        <v>1.46981412794869E-2</v>
      </c>
      <c r="EV117" s="335">
        <f t="shared" si="139"/>
        <v>1.2476739354987301E-2</v>
      </c>
      <c r="EW117" s="335">
        <f t="shared" si="140"/>
        <v>3.2894571305210701E-3</v>
      </c>
      <c r="EX117" s="335">
        <f t="shared" si="141"/>
        <v>2.7470974713693099E-3</v>
      </c>
      <c r="EY117" s="335">
        <f t="shared" si="142"/>
        <v>2.5003167567209301E-3</v>
      </c>
      <c r="EZ117" s="335">
        <f t="shared" si="143"/>
        <v>2.3974657531320698E-3</v>
      </c>
      <c r="FA117" s="335">
        <f t="shared" si="144"/>
        <v>2.3350989902441999E-3</v>
      </c>
      <c r="FB117" s="335">
        <f t="shared" si="145"/>
        <v>2.3124305204455602E-3</v>
      </c>
      <c r="FC117" s="335">
        <f t="shared" si="146"/>
        <v>2.3117304258920301E-3</v>
      </c>
      <c r="FD117" s="335">
        <f t="shared" si="147"/>
        <v>4.2403248188809025E-3</v>
      </c>
      <c r="FE117" s="335">
        <f t="shared" si="148"/>
        <v>0.213902040332901</v>
      </c>
      <c r="FF117" s="335">
        <f t="shared" si="149"/>
        <v>0.122647837671889</v>
      </c>
      <c r="FG117" s="335">
        <f t="shared" si="150"/>
        <v>7.9090763114665993E-2</v>
      </c>
      <c r="FH117" s="335">
        <f t="shared" si="151"/>
        <v>7.8058738466237995E-2</v>
      </c>
      <c r="FI117" s="335">
        <f t="shared" si="152"/>
        <v>7.7935055542061094E-2</v>
      </c>
      <c r="FJ117" s="335">
        <f t="shared" si="153"/>
        <v>7.7996493585570995E-2</v>
      </c>
      <c r="FK117" s="335">
        <f t="shared" si="154"/>
        <v>7.7986704688815606E-2</v>
      </c>
      <c r="FL117" s="335">
        <f t="shared" si="155"/>
        <v>7.7974444112608704E-2</v>
      </c>
      <c r="FM117" s="335">
        <f t="shared" si="156"/>
        <v>7.8017136188401295E-2</v>
      </c>
      <c r="FN117" s="335">
        <f t="shared" si="157"/>
        <v>5.2834708622229692E-2</v>
      </c>
      <c r="FO117" s="335">
        <f t="shared" si="158"/>
        <v>0.123270664576141</v>
      </c>
      <c r="FP117" s="335">
        <f t="shared" si="159"/>
        <v>3.9317193900440202E-2</v>
      </c>
      <c r="FQ117" s="335">
        <f t="shared" si="160"/>
        <v>1.3808896758142499E-2</v>
      </c>
      <c r="FR117" s="335">
        <f t="shared" si="161"/>
        <v>1.28594663624491E-2</v>
      </c>
      <c r="FS117" s="335">
        <f t="shared" si="162"/>
        <v>1.2745675676218799E-2</v>
      </c>
      <c r="FT117" s="335">
        <f t="shared" si="163"/>
        <v>1.2802226569457301E-2</v>
      </c>
      <c r="FU117" s="335">
        <f t="shared" si="164"/>
        <v>1.27931973056328E-2</v>
      </c>
      <c r="FV117" s="335">
        <f t="shared" si="165"/>
        <v>1.27819426840036E-2</v>
      </c>
      <c r="FW117" s="335">
        <f t="shared" si="166"/>
        <v>1.2821255837742599E-2</v>
      </c>
      <c r="FX117" s="335">
        <f t="shared" si="167"/>
        <v>1.4243276255751064E-2</v>
      </c>
    </row>
    <row r="118" spans="1:180" x14ac:dyDescent="0.2">
      <c r="A118" s="305" t="str">
        <f>_xlfn.CONCAT(IF(LEFT(TRIM(A117),1)="*", "*R", "R"), 1+RIGHT(TRIM(A117),1))</f>
        <v>*R5</v>
      </c>
      <c r="B118" s="305" t="str">
        <f t="shared" si="209"/>
        <v>*TLSSDHEV20</v>
      </c>
      <c r="C118" s="305" t="str">
        <f t="shared" si="210"/>
        <v>TL.DSL.SS.DHEV.2020</v>
      </c>
      <c r="D118" s="301" t="str">
        <f t="shared" si="211"/>
        <v>bn-vmt, bn-vmt/a</v>
      </c>
      <c r="E118" s="301" t="str">
        <f t="shared" si="212"/>
        <v>TRNDSL</v>
      </c>
      <c r="F118" s="301" t="str">
        <f t="shared" si="213"/>
        <v>TL</v>
      </c>
      <c r="G118" s="315" t="s">
        <v>821</v>
      </c>
      <c r="H118" s="315" t="s">
        <v>816</v>
      </c>
      <c r="I118" s="315">
        <v>1</v>
      </c>
      <c r="J118" s="315" t="str">
        <f t="shared" si="168"/>
        <v>Small SUV-DSL</v>
      </c>
      <c r="K118" s="335">
        <f>$I118*IF($G118="Pickup", SUMIFS(NewEmisData!E:E, NewEmisData!$A:$A, "Pickup", NewEmisData!$B:$B, $A118, NewEmisData!$C:$C, $H118, NewEmisData!$D:$D, K$2), SUMIFS(NewEmisData!E:E, NewEmisData!$A:$A, "LDV", NewEmisData!$B:$B, $A118, NewEmisData!$C:$C, $H118, NewEmisData!$D:$D, K$2))</f>
        <v>498.51060445480499</v>
      </c>
      <c r="L118" s="335">
        <f>$I118*IF($G118="Pickup", SUMIFS(NewEmisData!F:F, NewEmisData!$A:$A, "Pickup", NewEmisData!$B:$B, $A118, NewEmisData!$C:$C, $H118, NewEmisData!$D:$D, L$2), SUMIFS(NewEmisData!F:F, NewEmisData!$A:$A, "LDV", NewEmisData!$B:$B, $A118, NewEmisData!$C:$C, $H118, NewEmisData!$D:$D, L$2))</f>
        <v>427.96898586055102</v>
      </c>
      <c r="M118" s="335">
        <f>$I118*IF($G118="Pickup", SUMIFS(NewEmisData!G:G, NewEmisData!$A:$A, "Pickup", NewEmisData!$B:$B, $A118, NewEmisData!$C:$C, $H118, NewEmisData!$D:$D, M$2), SUMIFS(NewEmisData!G:G, NewEmisData!$A:$A, "LDV", NewEmisData!$B:$B, $A118, NewEmisData!$C:$C, $H118, NewEmisData!$D:$D, M$2))</f>
        <v>313.58403824310199</v>
      </c>
      <c r="N118" s="335">
        <f>$I118*IF($G118="Pickup", SUMIFS(NewEmisData!H:H, NewEmisData!$A:$A, "Pickup", NewEmisData!$B:$B, $A118, NewEmisData!$C:$C, $H118, NewEmisData!$D:$D, N$2), SUMIFS(NewEmisData!H:H, NewEmisData!$A:$A, "LDV", NewEmisData!$B:$B, $A118, NewEmisData!$C:$C, $H118, NewEmisData!$D:$D, N$2))</f>
        <v>263.48651447023201</v>
      </c>
      <c r="O118" s="335">
        <f>$I118*IF($G118="Pickup", SUMIFS(NewEmisData!I:I, NewEmisData!$A:$A, "Pickup", NewEmisData!$B:$B, $A118, NewEmisData!$C:$C, $H118, NewEmisData!$D:$D, O$2), SUMIFS(NewEmisData!I:I, NewEmisData!$A:$A, "LDV", NewEmisData!$B:$B, $A118, NewEmisData!$C:$C, $H118, NewEmisData!$D:$D, O$2))</f>
        <v>240.732982853072</v>
      </c>
      <c r="P118" s="335">
        <f>$I118*IF($G118="Pickup", SUMIFS(NewEmisData!J:J, NewEmisData!$A:$A, "Pickup", NewEmisData!$B:$B, $A118, NewEmisData!$C:$C, $H118, NewEmisData!$D:$D, P$2), SUMIFS(NewEmisData!J:J, NewEmisData!$A:$A, "LDV", NewEmisData!$B:$B, $A118, NewEmisData!$C:$C, $H118, NewEmisData!$D:$D, P$2))</f>
        <v>231.37893577755901</v>
      </c>
      <c r="Q118" s="335">
        <f>$I118*IF($G118="Pickup", SUMIFS(NewEmisData!K:K, NewEmisData!$A:$A, "Pickup", NewEmisData!$B:$B, $A118, NewEmisData!$C:$C, $H118, NewEmisData!$D:$D, Q$2), SUMIFS(NewEmisData!K:K, NewEmisData!$A:$A, "LDV", NewEmisData!$B:$B, $A118, NewEmisData!$C:$C, $H118, NewEmisData!$D:$D, Q$2))</f>
        <v>225.706930682983</v>
      </c>
      <c r="R118" s="335">
        <f>$I118*IF($G118="Pickup", SUMIFS(NewEmisData!L:L, NewEmisData!$A:$A, "Pickup", NewEmisData!$B:$B, $A118, NewEmisData!$C:$C, $H118, NewEmisData!$D:$D, R$2), SUMIFS(NewEmisData!L:L, NewEmisData!$A:$A, "LDV", NewEmisData!$B:$B, $A118, NewEmisData!$C:$C, $H118, NewEmisData!$D:$D, R$2))</f>
        <v>223.59774894311099</v>
      </c>
      <c r="S118" s="335">
        <f>$I118*IF($G118="Pickup", SUMIFS(NewEmisData!M:M, NewEmisData!$A:$A, "Pickup", NewEmisData!$B:$B, $A118, NewEmisData!$C:$C, $H118, NewEmisData!$D:$D, S$2), SUMIFS(NewEmisData!M:M, NewEmisData!$A:$A, "LDV", NewEmisData!$B:$B, $A118, NewEmisData!$C:$C, $H118, NewEmisData!$D:$D, S$2))</f>
        <v>223.62259579940101</v>
      </c>
      <c r="T118" s="335">
        <v>0.51895197956857197</v>
      </c>
      <c r="U118" s="335">
        <f>$I118*IF($G118="Pickup", SUMIFS(NewEmisData!E:E, NewEmisData!$A:$A, "Pickup", NewEmisData!$B:$B, $A118, NewEmisData!$C:$C, $H118, NewEmisData!$D:$D, U$2), SUMIFS(NewEmisData!E:E, NewEmisData!$A:$A, "LDV", NewEmisData!$B:$B, $A118, NewEmisData!$C:$C, $H118, NewEmisData!$D:$D, U$2))</f>
        <v>1.95668713494791</v>
      </c>
      <c r="V118" s="335">
        <f>$I118*IF($G118="Pickup", SUMIFS(NewEmisData!F:F, NewEmisData!$A:$A, "Pickup", NewEmisData!$B:$B, $A118, NewEmisData!$C:$C, $H118, NewEmisData!$D:$D, V$2), SUMIFS(NewEmisData!F:F, NewEmisData!$A:$A, "LDV", NewEmisData!$B:$B, $A118, NewEmisData!$C:$C, $H118, NewEmisData!$D:$D, V$2))</f>
        <v>1.03408849531611</v>
      </c>
      <c r="W118" s="335">
        <f>$I118*IF($G118="Pickup", SUMIFS(NewEmisData!G:G, NewEmisData!$A:$A, "Pickup", NewEmisData!$B:$B, $A118, NewEmisData!$C:$C, $H118, NewEmisData!$D:$D, W$2), SUMIFS(NewEmisData!G:G, NewEmisData!$A:$A, "LDV", NewEmisData!$B:$B, $A118, NewEmisData!$C:$C, $H118, NewEmisData!$D:$D, W$2))</f>
        <v>0.13937953634174</v>
      </c>
      <c r="X118" s="335">
        <f>$I118*IF($G118="Pickup", SUMIFS(NewEmisData!H:H, NewEmisData!$A:$A, "Pickup", NewEmisData!$B:$B, $A118, NewEmisData!$C:$C, $H118, NewEmisData!$D:$D, X$2), SUMIFS(NewEmisData!H:H, NewEmisData!$A:$A, "LDV", NewEmisData!$B:$B, $A118, NewEmisData!$C:$C, $H118, NewEmisData!$D:$D, X$2))</f>
        <v>8.1975438007071702E-2</v>
      </c>
      <c r="Y118" s="335">
        <f>$I118*IF($G118="Pickup", SUMIFS(NewEmisData!I:I, NewEmisData!$A:$A, "Pickup", NewEmisData!$B:$B, $A118, NewEmisData!$C:$C, $H118, NewEmisData!$D:$D, Y$2), SUMIFS(NewEmisData!I:I, NewEmisData!$A:$A, "LDV", NewEmisData!$B:$B, $A118, NewEmisData!$C:$C, $H118, NewEmisData!$D:$D, Y$2))</f>
        <v>5.4488345369794799E-2</v>
      </c>
      <c r="Z118" s="335">
        <f>$I118*IF($G118="Pickup", SUMIFS(NewEmisData!J:J, NewEmisData!$A:$A, "Pickup", NewEmisData!$B:$B, $A118, NewEmisData!$C:$C, $H118, NewEmisData!$D:$D, Z$2), SUMIFS(NewEmisData!J:J, NewEmisData!$A:$A, "LDV", NewEmisData!$B:$B, $A118, NewEmisData!$C:$C, $H118, NewEmisData!$D:$D, Z$2))</f>
        <v>4.9514749087093503E-2</v>
      </c>
      <c r="AA118" s="335">
        <f>$I118*IF($G118="Pickup", SUMIFS(NewEmisData!K:K, NewEmisData!$A:$A, "Pickup", NewEmisData!$B:$B, $A118, NewEmisData!$C:$C, $H118, NewEmisData!$D:$D, AA$2), SUMIFS(NewEmisData!K:K, NewEmisData!$A:$A, "LDV", NewEmisData!$B:$B, $A118, NewEmisData!$C:$C, $H118, NewEmisData!$D:$D, AA$2))</f>
        <v>4.5924427698312099E-2</v>
      </c>
      <c r="AB118" s="335">
        <f>$I118*IF($G118="Pickup", SUMIFS(NewEmisData!L:L, NewEmisData!$A:$A, "Pickup", NewEmisData!$B:$B, $A118, NewEmisData!$C:$C, $H118, NewEmisData!$D:$D, AB$2), SUMIFS(NewEmisData!L:L, NewEmisData!$A:$A, "LDV", NewEmisData!$B:$B, $A118, NewEmisData!$C:$C, $H118, NewEmisData!$D:$D, AB$2))</f>
        <v>4.4303138009832502E-2</v>
      </c>
      <c r="AC118" s="335">
        <f>$I118*IF($G118="Pickup", SUMIFS(NewEmisData!M:M, NewEmisData!$A:$A, "Pickup", NewEmisData!$B:$B, $A118, NewEmisData!$C:$C, $H118, NewEmisData!$D:$D, AC$2), SUMIFS(NewEmisData!M:M, NewEmisData!$A:$A, "LDV", NewEmisData!$B:$B, $A118, NewEmisData!$C:$C, $H118, NewEmisData!$D:$D, AC$2))</f>
        <v>4.4775258868072099E-2</v>
      </c>
      <c r="AD118" s="335">
        <v>0.31264891292629016</v>
      </c>
      <c r="AE118" s="335">
        <f>$I118*IF($G118="Pickup", SUMIFS(NewEmisData!E:E, NewEmisData!$A:$A, "Pickup", NewEmisData!$B:$B, $A118, NewEmisData!$C:$C, $H118, NewEmisData!$D:$D, AE$2), SUMIFS(NewEmisData!E:E, NewEmisData!$A:$A, "LDV", NewEmisData!$B:$B, $A118, NewEmisData!$C:$C, $H118, NewEmisData!$D:$D, AE$2))</f>
        <v>1.2408455682624201E-2</v>
      </c>
      <c r="AF118" s="335">
        <f>$I118*IF($G118="Pickup", SUMIFS(NewEmisData!F:F, NewEmisData!$A:$A, "Pickup", NewEmisData!$B:$B, $A118, NewEmisData!$C:$C, $H118, NewEmisData!$D:$D, AF$2), SUMIFS(NewEmisData!F:F, NewEmisData!$A:$A, "LDV", NewEmisData!$B:$B, $A118, NewEmisData!$C:$C, $H118, NewEmisData!$D:$D, AF$2))</f>
        <v>1.0276019938438199E-2</v>
      </c>
      <c r="AG118" s="335">
        <f>$I118*IF($G118="Pickup", SUMIFS(NewEmisData!G:G, NewEmisData!$A:$A, "Pickup", NewEmisData!$B:$B, $A118, NewEmisData!$C:$C, $H118, NewEmisData!$D:$D, AG$2), SUMIFS(NewEmisData!G:G, NewEmisData!$A:$A, "LDV", NewEmisData!$B:$B, $A118, NewEmisData!$C:$C, $H118, NewEmisData!$D:$D, AG$2))</f>
        <v>2.6298327304881399E-3</v>
      </c>
      <c r="AH118" s="335">
        <f>$I118*IF($G118="Pickup", SUMIFS(NewEmisData!H:H, NewEmisData!$A:$A, "Pickup", NewEmisData!$B:$B, $A118, NewEmisData!$C:$C, $H118, NewEmisData!$D:$D, AH$2), SUMIFS(NewEmisData!H:H, NewEmisData!$A:$A, "LDV", NewEmisData!$B:$B, $A118, NewEmisData!$C:$C, $H118, NewEmisData!$D:$D, AH$2))</f>
        <v>2.2006244414905498E-3</v>
      </c>
      <c r="AI118" s="335">
        <f>$I118*IF($G118="Pickup", SUMIFS(NewEmisData!I:I, NewEmisData!$A:$A, "Pickup", NewEmisData!$B:$B, $A118, NewEmisData!$C:$C, $H118, NewEmisData!$D:$D, AI$2), SUMIFS(NewEmisData!I:I, NewEmisData!$A:$A, "LDV", NewEmisData!$B:$B, $A118, NewEmisData!$C:$C, $H118, NewEmisData!$D:$D, AI$2))</f>
        <v>2.00758155548776E-3</v>
      </c>
      <c r="AJ118" s="335">
        <f>$I118*IF($G118="Pickup", SUMIFS(NewEmisData!J:J, NewEmisData!$A:$A, "Pickup", NewEmisData!$B:$B, $A118, NewEmisData!$C:$C, $H118, NewEmisData!$D:$D, AJ$2), SUMIFS(NewEmisData!J:J, NewEmisData!$A:$A, "LDV", NewEmisData!$B:$B, $A118, NewEmisData!$C:$C, $H118, NewEmisData!$D:$D, AJ$2))</f>
        <v>1.9295264605228199E-3</v>
      </c>
      <c r="AK118" s="335">
        <f>$I118*IF($G118="Pickup", SUMIFS(NewEmisData!K:K, NewEmisData!$A:$A, "Pickup", NewEmisData!$B:$B, $A118, NewEmisData!$C:$C, $H118, NewEmisData!$D:$D, AK$2), SUMIFS(NewEmisData!K:K, NewEmisData!$A:$A, "LDV", NewEmisData!$B:$B, $A118, NewEmisData!$C:$C, $H118, NewEmisData!$D:$D, AK$2))</f>
        <v>1.8817456818101699E-3</v>
      </c>
      <c r="AL118" s="335">
        <f>$I118*IF($G118="Pickup", SUMIFS(NewEmisData!L:L, NewEmisData!$A:$A, "Pickup", NewEmisData!$B:$B, $A118, NewEmisData!$C:$C, $H118, NewEmisData!$D:$D, AL$2), SUMIFS(NewEmisData!L:L, NewEmisData!$A:$A, "LDV", NewEmisData!$B:$B, $A118, NewEmisData!$C:$C, $H118, NewEmisData!$D:$D, AL$2))</f>
        <v>1.86416072801446E-3</v>
      </c>
      <c r="AM118" s="335">
        <f>$I118*IF($G118="Pickup", SUMIFS(NewEmisData!M:M, NewEmisData!$A:$A, "Pickup", NewEmisData!$B:$B, $A118, NewEmisData!$C:$C, $H118, NewEmisData!$D:$D, AM$2), SUMIFS(NewEmisData!M:M, NewEmisData!$A:$A, "LDV", NewEmisData!$B:$B, $A118, NewEmisData!$C:$C, $H118, NewEmisData!$D:$D, AM$2))</f>
        <v>1.86436908040036E-3</v>
      </c>
      <c r="AN118" s="335">
        <v>4.2403248188809025E-3</v>
      </c>
      <c r="AO118" s="335">
        <f>$I118*IF($G118="Pickup", SUMIFS(NewEmisData!E:E, NewEmisData!$A:$A, "Pickup", NewEmisData!$B:$B, $A118, NewEmisData!$C:$C, $H118, NewEmisData!$D:$D, AO$2), SUMIFS(NewEmisData!E:E, NewEmisData!$A:$A, "LDV", NewEmisData!$B:$B, $A118, NewEmisData!$C:$C, $H118, NewEmisData!$D:$D, AO$2))</f>
        <v>0.13590431504000899</v>
      </c>
      <c r="AP118" s="335">
        <f>$I118*IF($G118="Pickup", SUMIFS(NewEmisData!F:F, NewEmisData!$A:$A, "Pickup", NewEmisData!$B:$B, $A118, NewEmisData!$C:$C, $H118, NewEmisData!$D:$D, AP$2), SUMIFS(NewEmisData!F:F, NewEmisData!$A:$A, "LDV", NewEmisData!$B:$B, $A118, NewEmisData!$C:$C, $H118, NewEmisData!$D:$D, AP$2))</f>
        <v>9.19661609908244E-2</v>
      </c>
      <c r="AQ118" s="335">
        <f>$I118*IF($G118="Pickup", SUMIFS(NewEmisData!G:G, NewEmisData!$A:$A, "Pickup", NewEmisData!$B:$B, $A118, NewEmisData!$C:$C, $H118, NewEmisData!$D:$D, AQ$2), SUMIFS(NewEmisData!G:G, NewEmisData!$A:$A, "LDV", NewEmisData!$B:$B, $A118, NewEmisData!$C:$C, $H118, NewEmisData!$D:$D, AQ$2))</f>
        <v>5.0104052009984502E-2</v>
      </c>
      <c r="AR118" s="335">
        <f>$I118*IF($G118="Pickup", SUMIFS(NewEmisData!H:H, NewEmisData!$A:$A, "Pickup", NewEmisData!$B:$B, $A118, NewEmisData!$C:$C, $H118, NewEmisData!$D:$D, AR$2), SUMIFS(NewEmisData!H:H, NewEmisData!$A:$A, "LDV", NewEmisData!$B:$B, $A118, NewEmisData!$C:$C, $H118, NewEmisData!$D:$D, AR$2))</f>
        <v>4.9014806290740898E-2</v>
      </c>
      <c r="AS118" s="335">
        <f>$I118*IF($G118="Pickup", SUMIFS(NewEmisData!I:I, NewEmisData!$A:$A, "Pickup", NewEmisData!$B:$B, $A118, NewEmisData!$C:$C, $H118, NewEmisData!$D:$D, AS$2), SUMIFS(NewEmisData!I:I, NewEmisData!$A:$A, "LDV", NewEmisData!$B:$B, $A118, NewEmisData!$C:$C, $H118, NewEmisData!$D:$D, AS$2))</f>
        <v>4.8883022727650001E-2</v>
      </c>
      <c r="AT118" s="335">
        <f>$I118*IF($G118="Pickup", SUMIFS(NewEmisData!J:J, NewEmisData!$A:$A, "Pickup", NewEmisData!$B:$B, $A118, NewEmisData!$C:$C, $H118, NewEmisData!$D:$D, AT$2), SUMIFS(NewEmisData!J:J, NewEmisData!$A:$A, "LDV", NewEmisData!$B:$B, $A118, NewEmisData!$C:$C, $H118, NewEmisData!$D:$D, AT$2))</f>
        <v>4.8958613624750798E-2</v>
      </c>
      <c r="AU118" s="335">
        <f>$I118*IF($G118="Pickup", SUMIFS(NewEmisData!K:K, NewEmisData!$A:$A, "Pickup", NewEmisData!$B:$B, $A118, NewEmisData!$C:$C, $H118, NewEmisData!$D:$D, AU$2), SUMIFS(NewEmisData!K:K, NewEmisData!$A:$A, "LDV", NewEmisData!$B:$B, $A118, NewEmisData!$C:$C, $H118, NewEmisData!$D:$D, AU$2))</f>
        <v>4.8958938451988898E-2</v>
      </c>
      <c r="AV118" s="335">
        <f>$I118*IF($G118="Pickup", SUMIFS(NewEmisData!L:L, NewEmisData!$A:$A, "Pickup", NewEmisData!$B:$B, $A118, NewEmisData!$C:$C, $H118, NewEmisData!$D:$D, AV$2), SUMIFS(NewEmisData!L:L, NewEmisData!$A:$A, "LDV", NewEmisData!$B:$B, $A118, NewEmisData!$C:$C, $H118, NewEmisData!$D:$D, AV$2))</f>
        <v>4.8949340858878199E-2</v>
      </c>
      <c r="AW118" s="335">
        <f>$I118*IF($G118="Pickup", SUMIFS(NewEmisData!M:M, NewEmisData!$A:$A, "Pickup", NewEmisData!$B:$B, $A118, NewEmisData!$C:$C, $H118, NewEmisData!$D:$D, AW$2), SUMIFS(NewEmisData!M:M, NewEmisData!$A:$A, "LDV", NewEmisData!$B:$B, $A118, NewEmisData!$C:$C, $H118, NewEmisData!$D:$D, AW$2))</f>
        <v>4.8997116084640698E-2</v>
      </c>
      <c r="AX118" s="335">
        <v>5.2834708622229692E-2</v>
      </c>
      <c r="AY118" s="335">
        <f>$I118*IF($G118="Pickup", SUMIFS(NewEmisData!E:E, NewEmisData!$A:$A, "Pickup", NewEmisData!$B:$B, $A118, NewEmisData!$C:$C, $H118, NewEmisData!$D:$D, AY$2), SUMIFS(NewEmisData!E:E, NewEmisData!$A:$A, "LDV", NewEmisData!$B:$B, $A118, NewEmisData!$C:$C, $H118, NewEmisData!$D:$D, AY$2))</f>
        <v>7.4829321328432702E-2</v>
      </c>
      <c r="AZ118" s="335">
        <f>$I118*IF($G118="Pickup", SUMIFS(NewEmisData!F:F, NewEmisData!$A:$A, "Pickup", NewEmisData!$B:$B, $A118, NewEmisData!$C:$C, $H118, NewEmisData!$D:$D, AZ$2), SUMIFS(NewEmisData!F:F, NewEmisData!$A:$A, "LDV", NewEmisData!$B:$B, $A118, NewEmisData!$C:$C, $H118, NewEmisData!$D:$D, AZ$2))</f>
        <v>3.4406309924688003E-2</v>
      </c>
      <c r="BA118" s="335">
        <f>$I118*IF($G118="Pickup", SUMIFS(NewEmisData!G:G, NewEmisData!$A:$A, "Pickup", NewEmisData!$B:$B, $A118, NewEmisData!$C:$C, $H118, NewEmisData!$D:$D, BA$2), SUMIFS(NewEmisData!G:G, NewEmisData!$A:$A, "LDV", NewEmisData!$B:$B, $A118, NewEmisData!$C:$C, $H118, NewEmisData!$D:$D, BA$2))</f>
        <v>1.00241937308752E-2</v>
      </c>
      <c r="BB118" s="335">
        <f>$I118*IF($G118="Pickup", SUMIFS(NewEmisData!H:H, NewEmisData!$A:$A, "Pickup", NewEmisData!$B:$B, $A118, NewEmisData!$C:$C, $H118, NewEmisData!$D:$D, BB$2), SUMIFS(NewEmisData!H:H, NewEmisData!$A:$A, "LDV", NewEmisData!$B:$B, $A118, NewEmisData!$C:$C, $H118, NewEmisData!$D:$D, BB$2))</f>
        <v>9.0221104554758305E-3</v>
      </c>
      <c r="BC118" s="335">
        <f>$I118*IF($G118="Pickup", SUMIFS(NewEmisData!I:I, NewEmisData!$A:$A, "Pickup", NewEmisData!$B:$B, $A118, NewEmisData!$C:$C, $H118, NewEmisData!$D:$D, BC$2), SUMIFS(NewEmisData!I:I, NewEmisData!$A:$A, "LDV", NewEmisData!$B:$B, $A118, NewEmisData!$C:$C, $H118, NewEmisData!$D:$D, BC$2))</f>
        <v>8.9008490587291992E-3</v>
      </c>
      <c r="BD118" s="335">
        <f>$I118*IF($G118="Pickup", SUMIFS(NewEmisData!J:J, NewEmisData!$A:$A, "Pickup", NewEmisData!$B:$B, $A118, NewEmisData!$C:$C, $H118, NewEmisData!$D:$D, BD$2), SUMIFS(NewEmisData!J:J, NewEmisData!$A:$A, "LDV", NewEmisData!$B:$B, $A118, NewEmisData!$C:$C, $H118, NewEmisData!$D:$D, BD$2))</f>
        <v>8.9704063704956795E-3</v>
      </c>
      <c r="BE118" s="335">
        <f>$I118*IF($G118="Pickup", SUMIFS(NewEmisData!K:K, NewEmisData!$A:$A, "Pickup", NewEmisData!$B:$B, $A118, NewEmisData!$C:$C, $H118, NewEmisData!$D:$D, BE$2), SUMIFS(NewEmisData!K:K, NewEmisData!$A:$A, "LDV", NewEmisData!$B:$B, $A118, NewEmisData!$C:$C, $H118, NewEmisData!$D:$D, BE$2))</f>
        <v>8.9707258656393594E-3</v>
      </c>
      <c r="BF118" s="335">
        <f>$I118*IF($G118="Pickup", SUMIFS(NewEmisData!L:L, NewEmisData!$A:$A, "Pickup", NewEmisData!$B:$B, $A118, NewEmisData!$C:$C, $H118, NewEmisData!$D:$D, BF$2), SUMIFS(NewEmisData!L:L, NewEmisData!$A:$A, "LDV", NewEmisData!$B:$B, $A118, NewEmisData!$C:$C, $H118, NewEmisData!$D:$D, BF$2))</f>
        <v>8.9618977988404798E-3</v>
      </c>
      <c r="BG118" s="335">
        <f>$I118*IF($G118="Pickup", SUMIFS(NewEmisData!M:M, NewEmisData!$A:$A, "Pickup", NewEmisData!$B:$B, $A118, NewEmisData!$C:$C, $H118, NewEmisData!$D:$D, BG$2), SUMIFS(NewEmisData!M:M, NewEmisData!$A:$A, "LDV", NewEmisData!$B:$B, $A118, NewEmisData!$C:$C, $H118, NewEmisData!$D:$D, BG$2))</f>
        <v>9.0058077781541897E-3</v>
      </c>
      <c r="BH118" s="335">
        <v>1.4243276255751064E-2</v>
      </c>
      <c r="BI118" s="335">
        <f>$I118*IF($G118="Pickup", SUMIFS(NewEmisData!E:E, NewEmisData!$A:$A, "Pickup", NewEmisData!$B:$B, $A118, NewEmisData!$C:$C, $H118, NewEmisData!$D:$D, BI$2), SUMIFS(NewEmisData!E:E, NewEmisData!$A:$A, "LDV", NewEmisData!$B:$B, $A118, NewEmisData!$C:$C, $H118, NewEmisData!$D:$D, BI$2))</f>
        <v>36.638710837531299</v>
      </c>
      <c r="BJ118" s="335">
        <f>$I118*IF($G118="Pickup", SUMIFS(NewEmisData!F:F, NewEmisData!$A:$A, "Pickup", NewEmisData!$B:$B, $A118, NewEmisData!$C:$C, $H118, NewEmisData!$D:$D, BJ$2), SUMIFS(NewEmisData!F:F, NewEmisData!$A:$A, "LDV", NewEmisData!$B:$B, $A118, NewEmisData!$C:$C, $H118, NewEmisData!$D:$D, BJ$2))</f>
        <v>13.802289372990799</v>
      </c>
      <c r="BK118" s="335">
        <f>$I118*IF($G118="Pickup", SUMIFS(NewEmisData!G:G, NewEmisData!$A:$A, "Pickup", NewEmisData!$B:$B, $A118, NewEmisData!$C:$C, $H118, NewEmisData!$D:$D, BK$2), SUMIFS(NewEmisData!G:G, NewEmisData!$A:$A, "LDV", NewEmisData!$B:$B, $A118, NewEmisData!$C:$C, $H118, NewEmisData!$D:$D, BK$2))</f>
        <v>1.83060951218013</v>
      </c>
      <c r="BL118" s="335">
        <f>$I118*IF($G118="Pickup", SUMIFS(NewEmisData!H:H, NewEmisData!$A:$A, "Pickup", NewEmisData!$B:$B, $A118, NewEmisData!$C:$C, $H118, NewEmisData!$D:$D, BL$2), SUMIFS(NewEmisData!H:H, NewEmisData!$A:$A, "LDV", NewEmisData!$B:$B, $A118, NewEmisData!$C:$C, $H118, NewEmisData!$D:$D, BL$2))</f>
        <v>1.42377664163083</v>
      </c>
      <c r="BM118" s="335">
        <f>$I118*IF($G118="Pickup", SUMIFS(NewEmisData!I:I, NewEmisData!$A:$A, "Pickup", NewEmisData!$B:$B, $A118, NewEmisData!$C:$C, $H118, NewEmisData!$D:$D, BM$2), SUMIFS(NewEmisData!I:I, NewEmisData!$A:$A, "LDV", NewEmisData!$B:$B, $A118, NewEmisData!$C:$C, $H118, NewEmisData!$D:$D, BM$2))</f>
        <v>1.2352882876489999</v>
      </c>
      <c r="BN118" s="335">
        <f>$I118*IF($G118="Pickup", SUMIFS(NewEmisData!J:J, NewEmisData!$A:$A, "Pickup", NewEmisData!$B:$B, $A118, NewEmisData!$C:$C, $H118, NewEmisData!$D:$D, BN$2), SUMIFS(NewEmisData!J:J, NewEmisData!$A:$A, "LDV", NewEmisData!$B:$B, $A118, NewEmisData!$C:$C, $H118, NewEmisData!$D:$D, BN$2))</f>
        <v>1.18410876380537</v>
      </c>
      <c r="BO118" s="335">
        <f>$I118*IF($G118="Pickup", SUMIFS(NewEmisData!K:K, NewEmisData!$A:$A, "Pickup", NewEmisData!$B:$B, $A118, NewEmisData!$C:$C, $H118, NewEmisData!$D:$D, BO$2), SUMIFS(NewEmisData!K:K, NewEmisData!$A:$A, "LDV", NewEmisData!$B:$B, $A118, NewEmisData!$C:$C, $H118, NewEmisData!$D:$D, BO$2))</f>
        <v>1.12620209678128</v>
      </c>
      <c r="BP118" s="335">
        <f>$I118*IF($G118="Pickup", SUMIFS(NewEmisData!L:L, NewEmisData!$A:$A, "Pickup", NewEmisData!$B:$B, $A118, NewEmisData!$C:$C, $H118, NewEmisData!$D:$D, BP$2), SUMIFS(NewEmisData!L:L, NewEmisData!$A:$A, "LDV", NewEmisData!$B:$B, $A118, NewEmisData!$C:$C, $H118, NewEmisData!$D:$D, BP$2))</f>
        <v>1.0967918402460499</v>
      </c>
      <c r="BQ118" s="335">
        <f>$I118*IF($G118="Pickup", SUMIFS(NewEmisData!M:M, NewEmisData!$A:$A, "Pickup", NewEmisData!$B:$B, $A118, NewEmisData!$C:$C, $H118, NewEmisData!$D:$D, BQ$2), SUMIFS(NewEmisData!M:M, NewEmisData!$A:$A, "LDV", NewEmisData!$B:$B, $A118, NewEmisData!$C:$C, $H118, NewEmisData!$D:$D, BQ$2))</f>
        <v>1.1047881286346199</v>
      </c>
      <c r="BR118" s="335">
        <v>0.76052857406256014</v>
      </c>
      <c r="BS118" s="335">
        <f>$I118*IF($G118="Pickup", SUMIFS(NewEmisData!E:E, NewEmisData!$A:$A, "Pickup", NewEmisData!$B:$B, $A118, NewEmisData!$C:$C, $H118, NewEmisData!$D:$D, BS$2), SUMIFS(NewEmisData!E:E, NewEmisData!$A:$A, "LDV", NewEmisData!$B:$B, $A118, NewEmisData!$C:$C, $H118, NewEmisData!$D:$D, BS$2))</f>
        <v>3.5770772878155999</v>
      </c>
      <c r="BT118" s="335">
        <f>$I118*IF($G118="Pickup", SUMIFS(NewEmisData!F:F, NewEmisData!$A:$A, "Pickup", NewEmisData!$B:$B, $A118, NewEmisData!$C:$C, $H118, NewEmisData!$D:$D, BT$2), SUMIFS(NewEmisData!F:F, NewEmisData!$A:$A, "LDV", NewEmisData!$B:$B, $A118, NewEmisData!$C:$C, $H118, NewEmisData!$D:$D, BT$2))</f>
        <v>1.39023847476319</v>
      </c>
      <c r="BU118" s="335">
        <f>$I118*IF($G118="Pickup", SUMIFS(NewEmisData!G:G, NewEmisData!$A:$A, "Pickup", NewEmisData!$B:$B, $A118, NewEmisData!$C:$C, $H118, NewEmisData!$D:$D, BU$2), SUMIFS(NewEmisData!G:G, NewEmisData!$A:$A, "LDV", NewEmisData!$B:$B, $A118, NewEmisData!$C:$C, $H118, NewEmisData!$D:$D, BU$2))</f>
        <v>0.155020009940218</v>
      </c>
      <c r="BV118" s="335">
        <f>$I118*IF($G118="Pickup", SUMIFS(NewEmisData!H:H, NewEmisData!$A:$A, "Pickup", NewEmisData!$B:$B, $A118, NewEmisData!$C:$C, $H118, NewEmisData!$D:$D, BV$2), SUMIFS(NewEmisData!H:H, NewEmisData!$A:$A, "LDV", NewEmisData!$B:$B, $A118, NewEmisData!$C:$C, $H118, NewEmisData!$D:$D, BV$2))</f>
        <v>0.109490423329199</v>
      </c>
      <c r="BW118" s="335">
        <f>$I118*IF($G118="Pickup", SUMIFS(NewEmisData!I:I, NewEmisData!$A:$A, "Pickup", NewEmisData!$B:$B, $A118, NewEmisData!$C:$C, $H118, NewEmisData!$D:$D, BW$2), SUMIFS(NewEmisData!I:I, NewEmisData!$A:$A, "LDV", NewEmisData!$B:$B, $A118, NewEmisData!$C:$C, $H118, NewEmisData!$D:$D, BW$2))</f>
        <v>8.7047254389929593E-2</v>
      </c>
      <c r="BX118" s="335">
        <f>$I118*IF($G118="Pickup", SUMIFS(NewEmisData!J:J, NewEmisData!$A:$A, "Pickup", NewEmisData!$B:$B, $A118, NewEmisData!$C:$C, $H118, NewEmisData!$D:$D, BX$2), SUMIFS(NewEmisData!J:J, NewEmisData!$A:$A, "LDV", NewEmisData!$B:$B, $A118, NewEmisData!$C:$C, $H118, NewEmisData!$D:$D, BX$2))</f>
        <v>8.5505036729246905E-2</v>
      </c>
      <c r="BY118" s="335">
        <f>$I118*IF($G118="Pickup", SUMIFS(NewEmisData!K:K, NewEmisData!$A:$A, "Pickup", NewEmisData!$B:$B, $A118, NewEmisData!$C:$C, $H118, NewEmisData!$D:$D, BY$2), SUMIFS(NewEmisData!K:K, NewEmisData!$A:$A, "LDV", NewEmisData!$B:$B, $A118, NewEmisData!$C:$C, $H118, NewEmisData!$D:$D, BY$2))</f>
        <v>8.29112788035897E-2</v>
      </c>
      <c r="BZ118" s="335">
        <f>$I118*IF($G118="Pickup", SUMIFS(NewEmisData!L:L, NewEmisData!$A:$A, "Pickup", NewEmisData!$B:$B, $A118, NewEmisData!$C:$C, $H118, NewEmisData!$D:$D, BZ$2), SUMIFS(NewEmisData!L:L, NewEmisData!$A:$A, "LDV", NewEmisData!$B:$B, $A118, NewEmisData!$C:$C, $H118, NewEmisData!$D:$D, BZ$2))</f>
        <v>8.1769325094706399E-2</v>
      </c>
      <c r="CA118" s="335">
        <f>$I118*IF($G118="Pickup", SUMIFS(NewEmisData!M:M, NewEmisData!$A:$A, "Pickup", NewEmisData!$B:$B, $A118, NewEmisData!$C:$C, $H118, NewEmisData!$D:$D, CA$2), SUMIFS(NewEmisData!M:M, NewEmisData!$A:$A, "LDV", NewEmisData!$B:$B, $A118, NewEmisData!$C:$C, $H118, NewEmisData!$D:$D, CA$2))</f>
        <v>8.2597604585349302E-2</v>
      </c>
      <c r="CB118" s="335">
        <v>8.150002687780894E-2</v>
      </c>
      <c r="CC118" s="335">
        <f>$I118*IF($G118="Pickup", SUMIFS(NewEmisData!E:E, NewEmisData!$A:$A, "Pickup", NewEmisData!$B:$B, $A118, NewEmisData!$C:$C, $H118, NewEmisData!$D:$D, CC$2), SUMIFS(NewEmisData!E:E, NewEmisData!$A:$A, "LDV", NewEmisData!$B:$B, $A118, NewEmisData!$C:$C, $H118, NewEmisData!$D:$D, CC$2))</f>
        <v>8.3475144055890696E-3</v>
      </c>
      <c r="CD118" s="335">
        <f>$I118*IF($G118="Pickup", SUMIFS(NewEmisData!F:F, NewEmisData!$A:$A, "Pickup", NewEmisData!$B:$B, $A118, NewEmisData!$C:$C, $H118, NewEmisData!$D:$D, CD$2), SUMIFS(NewEmisData!F:F, NewEmisData!$A:$A, "LDV", NewEmisData!$B:$B, $A118, NewEmisData!$C:$C, $H118, NewEmisData!$D:$D, CD$2))</f>
        <v>8.3475050021309897E-3</v>
      </c>
      <c r="CE118" s="335">
        <f>$I118*IF($G118="Pickup", SUMIFS(NewEmisData!G:G, NewEmisData!$A:$A, "Pickup", NewEmisData!$B:$B, $A118, NewEmisData!$C:$C, $H118, NewEmisData!$D:$D, CE$2), SUMIFS(NewEmisData!G:G, NewEmisData!$A:$A, "LDV", NewEmisData!$B:$B, $A118, NewEmisData!$C:$C, $H118, NewEmisData!$D:$D, CE$2))</f>
        <v>8.08244701774582E-3</v>
      </c>
      <c r="CF118" s="335">
        <f>$I118*IF($G118="Pickup", SUMIFS(NewEmisData!H:H, NewEmisData!$A:$A, "Pickup", NewEmisData!$B:$B, $A118, NewEmisData!$C:$C, $H118, NewEmisData!$D:$D, CF$2), SUMIFS(NewEmisData!H:H, NewEmisData!$A:$A, "LDV", NewEmisData!$B:$B, $A118, NewEmisData!$C:$C, $H118, NewEmisData!$D:$D, CF$2))</f>
        <v>8.0824466744851501E-3</v>
      </c>
      <c r="CG118" s="335">
        <f>$I118*IF($G118="Pickup", SUMIFS(NewEmisData!I:I, NewEmisData!$A:$A, "Pickup", NewEmisData!$B:$B, $A118, NewEmisData!$C:$C, $H118, NewEmisData!$D:$D, CG$2), SUMIFS(NewEmisData!I:I, NewEmisData!$A:$A, "LDV", NewEmisData!$B:$B, $A118, NewEmisData!$C:$C, $H118, NewEmisData!$D:$D, CG$2))</f>
        <v>8.0824532011126195E-3</v>
      </c>
      <c r="CH118" s="335">
        <f>$I118*IF($G118="Pickup", SUMIFS(NewEmisData!J:J, NewEmisData!$A:$A, "Pickup", NewEmisData!$B:$B, $A118, NewEmisData!$C:$C, $H118, NewEmisData!$D:$D, CH$2), SUMIFS(NewEmisData!J:J, NewEmisData!$A:$A, "LDV", NewEmisData!$B:$B, $A118, NewEmisData!$C:$C, $H118, NewEmisData!$D:$D, CH$2))</f>
        <v>8.0824503228617596E-3</v>
      </c>
      <c r="CI118" s="335">
        <f>$I118*IF($G118="Pickup", SUMIFS(NewEmisData!K:K, NewEmisData!$A:$A, "Pickup", NewEmisData!$B:$B, $A118, NewEmisData!$C:$C, $H118, NewEmisData!$D:$D, CI$2), SUMIFS(NewEmisData!K:K, NewEmisData!$A:$A, "LDV", NewEmisData!$B:$B, $A118, NewEmisData!$C:$C, $H118, NewEmisData!$D:$D, CI$2))</f>
        <v>8.0824460840520501E-3</v>
      </c>
      <c r="CJ118" s="335">
        <f>$I118*IF($G118="Pickup", SUMIFS(NewEmisData!L:L, NewEmisData!$A:$A, "Pickup", NewEmisData!$B:$B, $A118, NewEmisData!$C:$C, $H118, NewEmisData!$D:$D, CJ$2), SUMIFS(NewEmisData!L:L, NewEmisData!$A:$A, "LDV", NewEmisData!$B:$B, $A118, NewEmisData!$C:$C, $H118, NewEmisData!$D:$D, CJ$2))</f>
        <v>8.0824422769742409E-3</v>
      </c>
      <c r="CK118" s="335">
        <f>$I118*IF($G118="Pickup", SUMIFS(NewEmisData!M:M, NewEmisData!$A:$A, "Pickup", NewEmisData!$B:$B, $A118, NewEmisData!$C:$C, $H118, NewEmisData!$D:$D, CK$2), SUMIFS(NewEmisData!M:M, NewEmisData!$A:$A, "LDV", NewEmisData!$B:$B, $A118, NewEmisData!$C:$C, $H118, NewEmisData!$D:$D, CK$2))</f>
        <v>8.0824509340592203E-3</v>
      </c>
      <c r="CL118" s="335">
        <v>2.2181963950320412E-2</v>
      </c>
      <c r="CM118" s="335">
        <f>$I118*IF($G118="Pickup", SUMIFS(NewEmisData!E:E, NewEmisData!$A:$A, "Pickup", NewEmisData!$B:$B, $A118, NewEmisData!$C:$C, $H118, NewEmisData!$D:$D, CM$2), SUMIFS(NewEmisData!E:E, NewEmisData!$A:$A, "LDV", NewEmisData!$B:$B, $A118, NewEmisData!$C:$C, $H118, NewEmisData!$D:$D, CM$2))</f>
        <v>1.3603114579099601E-3</v>
      </c>
      <c r="CN118" s="335">
        <f>$I118*IF($G118="Pickup", SUMIFS(NewEmisData!F:F, NewEmisData!$A:$A, "Pickup", NewEmisData!$B:$B, $A118, NewEmisData!$C:$C, $H118, NewEmisData!$D:$D, CN$2), SUMIFS(NewEmisData!F:F, NewEmisData!$A:$A, "LDV", NewEmisData!$B:$B, $A118, NewEmisData!$C:$C, $H118, NewEmisData!$D:$D, CN$2))</f>
        <v>1.2207380016465801E-3</v>
      </c>
      <c r="CO118" s="335">
        <f>$I118*IF($G118="Pickup", SUMIFS(NewEmisData!G:G, NewEmisData!$A:$A, "Pickup", NewEmisData!$B:$B, $A118, NewEmisData!$C:$C, $H118, NewEmisData!$D:$D, CO$2), SUMIFS(NewEmisData!G:G, NewEmisData!$A:$A, "LDV", NewEmisData!$B:$B, $A118, NewEmisData!$C:$C, $H118, NewEmisData!$D:$D, CO$2))</f>
        <v>9.3236224679539895E-4</v>
      </c>
      <c r="CP118" s="335">
        <f>$I118*IF($G118="Pickup", SUMIFS(NewEmisData!H:H, NewEmisData!$A:$A, "Pickup", NewEmisData!$B:$B, $A118, NewEmisData!$C:$C, $H118, NewEmisData!$D:$D, CP$2), SUMIFS(NewEmisData!H:H, NewEmisData!$A:$A, "LDV", NewEmisData!$B:$B, $A118, NewEmisData!$C:$C, $H118, NewEmisData!$D:$D, CP$2))</f>
        <v>9.3485838545814197E-4</v>
      </c>
      <c r="CQ118" s="335">
        <f>$I118*IF($G118="Pickup", SUMIFS(NewEmisData!I:I, NewEmisData!$A:$A, "Pickup", NewEmisData!$B:$B, $A118, NewEmisData!$C:$C, $H118, NewEmisData!$D:$D, CQ$2), SUMIFS(NewEmisData!I:I, NewEmisData!$A:$A, "LDV", NewEmisData!$B:$B, $A118, NewEmisData!$C:$C, $H118, NewEmisData!$D:$D, CQ$2))</f>
        <v>9.4390894833491995E-4</v>
      </c>
      <c r="CR118" s="335">
        <f>$I118*IF($G118="Pickup", SUMIFS(NewEmisData!J:J, NewEmisData!$A:$A, "Pickup", NewEmisData!$B:$B, $A118, NewEmisData!$C:$C, $H118, NewEmisData!$D:$D, CR$2), SUMIFS(NewEmisData!J:J, NewEmisData!$A:$A, "LDV", NewEmisData!$B:$B, $A118, NewEmisData!$C:$C, $H118, NewEmisData!$D:$D, CR$2))</f>
        <v>9.55738731182473E-4</v>
      </c>
      <c r="CS118" s="335">
        <f>$I118*IF($G118="Pickup", SUMIFS(NewEmisData!K:K, NewEmisData!$A:$A, "Pickup", NewEmisData!$B:$B, $A118, NewEmisData!$C:$C, $H118, NewEmisData!$D:$D, CS$2), SUMIFS(NewEmisData!K:K, NewEmisData!$A:$A, "LDV", NewEmisData!$B:$B, $A118, NewEmisData!$C:$C, $H118, NewEmisData!$D:$D, CS$2))</f>
        <v>9.6174235704452298E-4</v>
      </c>
      <c r="CT118" s="335">
        <f>$I118*IF($G118="Pickup", SUMIFS(NewEmisData!L:L, NewEmisData!$A:$A, "Pickup", NewEmisData!$B:$B, $A118, NewEmisData!$C:$C, $H118, NewEmisData!$D:$D, CT$2), SUMIFS(NewEmisData!L:L, NewEmisData!$A:$A, "LDV", NewEmisData!$B:$B, $A118, NewEmisData!$C:$C, $H118, NewEmisData!$D:$D, CT$2))</f>
        <v>9.6365485009094001E-4</v>
      </c>
      <c r="CU118" s="335">
        <f>$I118*IF($G118="Pickup", SUMIFS(NewEmisData!M:M, NewEmisData!$A:$A, "Pickup", NewEmisData!$B:$B, $A118, NewEmisData!$C:$C, $H118, NewEmisData!$D:$D, CU$2), SUMIFS(NewEmisData!M:M, NewEmisData!$A:$A, "LDV", NewEmisData!$B:$B, $A118, NewEmisData!$C:$C, $H118, NewEmisData!$D:$D, CU$2))</f>
        <v>9.6663636454146504E-4</v>
      </c>
      <c r="CV118" s="335">
        <v>2.3568513937467224E-3</v>
      </c>
      <c r="CW118" s="335">
        <v>0.12767609553272316</v>
      </c>
      <c r="CX118" s="335">
        <v>6.0965444660888601E-2</v>
      </c>
      <c r="CY118" s="335">
        <v>1.6598456567846732E-2</v>
      </c>
      <c r="CZ118" s="335">
        <v>3.3604812012321423E-3</v>
      </c>
      <c r="DA118" s="335">
        <v>1.5241571918114991E-3</v>
      </c>
      <c r="DB118" s="335">
        <v>1.0003681376209209E-3</v>
      </c>
      <c r="DC118" s="335">
        <v>9.0365490602724134E-4</v>
      </c>
      <c r="DD118" s="335">
        <v>8.9947941829660093E-4</v>
      </c>
      <c r="DE118" s="335">
        <v>8.980159958761482E-4</v>
      </c>
      <c r="DF118" s="335">
        <v>8.980159958761482E-4</v>
      </c>
      <c r="DG118" s="335">
        <f>$I118*IF($G118="Pickup", SUMIFS(NewEmisData!E:E, NewEmisData!$A:$A, "Pickup", NewEmisData!$B:$B, $A118, NewEmisData!$C:$C, $H118, NewEmisData!$D:$D, DG$2), SUMIFS(NewEmisData!E:E, NewEmisData!$A:$A, "LDV", NewEmisData!$B:$B, $A118, NewEmisData!$C:$C, $H118, NewEmisData!$D:$D, DG$2))</f>
        <v>0</v>
      </c>
      <c r="DH118" s="335">
        <f>$I118*IF($G118="Pickup", SUMIFS(NewEmisData!F:F, NewEmisData!$A:$A, "Pickup", NewEmisData!$B:$B, $A118, NewEmisData!$C:$C, $H118, NewEmisData!$D:$D, DH$2), SUMIFS(NewEmisData!F:F, NewEmisData!$A:$A, "LDV", NewEmisData!$B:$B, $A118, NewEmisData!$C:$C, $H118, NewEmisData!$D:$D, DH$2))</f>
        <v>0</v>
      </c>
      <c r="DI118" s="335">
        <f>$I118*IF($G118="Pickup", SUMIFS(NewEmisData!G:G, NewEmisData!$A:$A, "Pickup", NewEmisData!$B:$B, $A118, NewEmisData!$C:$C, $H118, NewEmisData!$D:$D, DI$2), SUMIFS(NewEmisData!G:G, NewEmisData!$A:$A, "LDV", NewEmisData!$B:$B, $A118, NewEmisData!$C:$C, $H118, NewEmisData!$D:$D, DI$2))</f>
        <v>0</v>
      </c>
      <c r="DJ118" s="335">
        <f>$I118*IF($G118="Pickup", SUMIFS(NewEmisData!H:H, NewEmisData!$A:$A, "Pickup", NewEmisData!$B:$B, $A118, NewEmisData!$C:$C, $H118, NewEmisData!$D:$D, DJ$2), SUMIFS(NewEmisData!H:H, NewEmisData!$A:$A, "LDV", NewEmisData!$B:$B, $A118, NewEmisData!$C:$C, $H118, NewEmisData!$D:$D, DJ$2))</f>
        <v>0</v>
      </c>
      <c r="DK118" s="335">
        <f>$I118*IF($G118="Pickup", SUMIFS(NewEmisData!I:I, NewEmisData!$A:$A, "Pickup", NewEmisData!$B:$B, $A118, NewEmisData!$C:$C, $H118, NewEmisData!$D:$D, DK$2), SUMIFS(NewEmisData!I:I, NewEmisData!$A:$A, "LDV", NewEmisData!$B:$B, $A118, NewEmisData!$C:$C, $H118, NewEmisData!$D:$D, DK$2))</f>
        <v>0</v>
      </c>
      <c r="DL118" s="335">
        <f>$I118*IF($G118="Pickup", SUMIFS(NewEmisData!J:J, NewEmisData!$A:$A, "Pickup", NewEmisData!$B:$B, $A118, NewEmisData!$C:$C, $H118, NewEmisData!$D:$D, DL$2), SUMIFS(NewEmisData!J:J, NewEmisData!$A:$A, "LDV", NewEmisData!$B:$B, $A118, NewEmisData!$C:$C, $H118, NewEmisData!$D:$D, DL$2))</f>
        <v>0</v>
      </c>
      <c r="DM118" s="335">
        <f>$I118*IF($G118="Pickup", SUMIFS(NewEmisData!K:K, NewEmisData!$A:$A, "Pickup", NewEmisData!$B:$B, $A118, NewEmisData!$C:$C, $H118, NewEmisData!$D:$D, DM$2), SUMIFS(NewEmisData!K:K, NewEmisData!$A:$A, "LDV", NewEmisData!$B:$B, $A118, NewEmisData!$C:$C, $H118, NewEmisData!$D:$D, DM$2))</f>
        <v>0</v>
      </c>
      <c r="DN118" s="335">
        <f>$I118*IF($G118="Pickup", SUMIFS(NewEmisData!L:L, NewEmisData!$A:$A, "Pickup", NewEmisData!$B:$B, $A118, NewEmisData!$C:$C, $H118, NewEmisData!$D:$D, DN$2), SUMIFS(NewEmisData!L:L, NewEmisData!$A:$A, "LDV", NewEmisData!$B:$B, $A118, NewEmisData!$C:$C, $H118, NewEmisData!$D:$D, DN$2))</f>
        <v>0</v>
      </c>
      <c r="DO118" s="335">
        <f>$I118*IF($G118="Pickup", SUMIFS(NewEmisData!M:M, NewEmisData!$A:$A, "Pickup", NewEmisData!$B:$B, $A118, NewEmisData!$C:$C, $H118, NewEmisData!$D:$D, DO$2), SUMIFS(NewEmisData!M:M, NewEmisData!$A:$A, "LDV", NewEmisData!$B:$B, $A118, NewEmisData!$C:$C, $H118, NewEmisData!$D:$D, DO$2))</f>
        <v>0</v>
      </c>
      <c r="DP118" s="335">
        <v>1.3040587281867905E-3</v>
      </c>
      <c r="DQ118" s="335">
        <f>$I118*IF($G118="Pickup", SUMIFS(NewEmisData!E:E, NewEmisData!$A:$A, "Pickup", NewEmisData!$B:$B, $A118, NewEmisData!$C:$C, $H118, NewEmisData!$D:$D, DQ$2), SUMIFS(NewEmisData!E:E, NewEmisData!$A:$A, "LDV", NewEmisData!$B:$B, $A118, NewEmisData!$C:$C, $H118, NewEmisData!$D:$D, DQ$2))</f>
        <v>2.1427437388803601E-2</v>
      </c>
      <c r="DR118" s="335">
        <f>$I118*IF($G118="Pickup", SUMIFS(NewEmisData!F:F, NewEmisData!$A:$A, "Pickup", NewEmisData!$B:$B, $A118, NewEmisData!$C:$C, $H118, NewEmisData!$D:$D, DR$2), SUMIFS(NewEmisData!F:F, NewEmisData!$A:$A, "LDV", NewEmisData!$B:$B, $A118, NewEmisData!$C:$C, $H118, NewEmisData!$D:$D, DR$2))</f>
        <v>6.8123810851615701E-2</v>
      </c>
      <c r="DS118" s="335">
        <f>$I118*IF($G118="Pickup", SUMIFS(NewEmisData!G:G, NewEmisData!$A:$A, "Pickup", NewEmisData!$B:$B, $A118, NewEmisData!$C:$C, $H118, NewEmisData!$D:$D, DS$2), SUMIFS(NewEmisData!G:G, NewEmisData!$A:$A, "LDV", NewEmisData!$B:$B, $A118, NewEmisData!$C:$C, $H118, NewEmisData!$D:$D, DS$2))</f>
        <v>8.4114282979682597E-2</v>
      </c>
      <c r="DT118" s="335">
        <f>$I118*IF($G118="Pickup", SUMIFS(NewEmisData!H:H, NewEmisData!$A:$A, "Pickup", NewEmisData!$B:$B, $A118, NewEmisData!$C:$C, $H118, NewEmisData!$D:$D, DT$2), SUMIFS(NewEmisData!H:H, NewEmisData!$A:$A, "LDV", NewEmisData!$B:$B, $A118, NewEmisData!$C:$C, $H118, NewEmisData!$D:$D, DT$2))</f>
        <v>8.5739970566574605E-2</v>
      </c>
      <c r="DU118" s="335">
        <f>$I118*IF($G118="Pickup", SUMIFS(NewEmisData!I:I, NewEmisData!$A:$A, "Pickup", NewEmisData!$B:$B, $A118, NewEmisData!$C:$C, $H118, NewEmisData!$D:$D, DU$2), SUMIFS(NewEmisData!I:I, NewEmisData!$A:$A, "LDV", NewEmisData!$B:$B, $A118, NewEmisData!$C:$C, $H118, NewEmisData!$D:$D, DU$2))</f>
        <v>8.8151775783847697E-2</v>
      </c>
      <c r="DV118" s="335">
        <f>$I118*IF($G118="Pickup", SUMIFS(NewEmisData!J:J, NewEmisData!$A:$A, "Pickup", NewEmisData!$B:$B, $A118, NewEmisData!$C:$C, $H118, NewEmisData!$D:$D, DV$2), SUMIFS(NewEmisData!J:J, NewEmisData!$A:$A, "LDV", NewEmisData!$B:$B, $A118, NewEmisData!$C:$C, $H118, NewEmisData!$D:$D, DV$2))</f>
        <v>8.8303165081313403E-2</v>
      </c>
      <c r="DW118" s="335">
        <f>$I118*IF($G118="Pickup", SUMIFS(NewEmisData!K:K, NewEmisData!$A:$A, "Pickup", NewEmisData!$B:$B, $A118, NewEmisData!$C:$C, $H118, NewEmisData!$D:$D, DW$2), SUMIFS(NewEmisData!K:K, NewEmisData!$A:$A, "LDV", NewEmisData!$B:$B, $A118, NewEmisData!$C:$C, $H118, NewEmisData!$D:$D, DW$2))</f>
        <v>8.7389438008873596E-2</v>
      </c>
      <c r="DX118" s="335">
        <f>$I118*IF($G118="Pickup", SUMIFS(NewEmisData!L:L, NewEmisData!$A:$A, "Pickup", NewEmisData!$B:$B, $A118, NewEmisData!$C:$C, $H118, NewEmisData!$D:$D, DX$2), SUMIFS(NewEmisData!L:L, NewEmisData!$A:$A, "LDV", NewEmisData!$B:$B, $A118, NewEmisData!$C:$C, $H118, NewEmisData!$D:$D, DX$2))</f>
        <v>8.6177018251102494E-2</v>
      </c>
      <c r="DY118" s="335">
        <f>$I118*IF($G118="Pickup", SUMIFS(NewEmisData!M:M, NewEmisData!$A:$A, "Pickup", NewEmisData!$B:$B, $A118, NewEmisData!$C:$C, $H118, NewEmisData!$D:$D, DY$2), SUMIFS(NewEmisData!M:M, NewEmisData!$A:$A, "LDV", NewEmisData!$B:$B, $A118, NewEmisData!$C:$C, $H118, NewEmisData!$D:$D, DY$2))</f>
        <v>8.7069443437911398E-2</v>
      </c>
      <c r="DZ118" s="335">
        <v>7.9378330079915432E-2</v>
      </c>
      <c r="EA118" s="335">
        <f t="shared" si="118"/>
        <v>498.51060445480499</v>
      </c>
      <c r="EB118" s="335">
        <f t="shared" si="119"/>
        <v>427.96898586055102</v>
      </c>
      <c r="EC118" s="335">
        <f t="shared" si="120"/>
        <v>313.58403824310199</v>
      </c>
      <c r="ED118" s="335">
        <f t="shared" si="121"/>
        <v>263.48651447023201</v>
      </c>
      <c r="EE118" s="335">
        <f t="shared" si="122"/>
        <v>240.732982853072</v>
      </c>
      <c r="EF118" s="335">
        <f t="shared" si="123"/>
        <v>231.37893577755901</v>
      </c>
      <c r="EG118" s="335">
        <f t="shared" si="124"/>
        <v>225.706930682983</v>
      </c>
      <c r="EH118" s="335">
        <f t="shared" si="125"/>
        <v>223.59774894311099</v>
      </c>
      <c r="EI118" s="335">
        <f t="shared" si="126"/>
        <v>223.62259579940101</v>
      </c>
      <c r="EJ118" s="335">
        <f t="shared" si="127"/>
        <v>0.51895197956857197</v>
      </c>
      <c r="EK118" s="335">
        <f t="shared" si="128"/>
        <v>1.95668713494791</v>
      </c>
      <c r="EL118" s="335">
        <f t="shared" si="129"/>
        <v>1.03408849531611</v>
      </c>
      <c r="EM118" s="335">
        <f t="shared" si="130"/>
        <v>0.13937953634174</v>
      </c>
      <c r="EN118" s="335">
        <f t="shared" si="131"/>
        <v>8.1975438007071702E-2</v>
      </c>
      <c r="EO118" s="335">
        <f t="shared" si="132"/>
        <v>5.4488345369794799E-2</v>
      </c>
      <c r="EP118" s="335">
        <f t="shared" si="133"/>
        <v>4.9514749087093503E-2</v>
      </c>
      <c r="EQ118" s="335">
        <f t="shared" si="134"/>
        <v>4.5924427698312099E-2</v>
      </c>
      <c r="ER118" s="335">
        <f t="shared" si="135"/>
        <v>4.4303138009832502E-2</v>
      </c>
      <c r="ES118" s="335">
        <f t="shared" si="136"/>
        <v>4.4775258868072099E-2</v>
      </c>
      <c r="ET118" s="335">
        <f t="shared" si="137"/>
        <v>0.31264891292629016</v>
      </c>
      <c r="EU118" s="335">
        <f t="shared" si="138"/>
        <v>1.2408455682624201E-2</v>
      </c>
      <c r="EV118" s="335">
        <f t="shared" si="139"/>
        <v>1.0276019938438199E-2</v>
      </c>
      <c r="EW118" s="335">
        <f t="shared" si="140"/>
        <v>2.6298327304881399E-3</v>
      </c>
      <c r="EX118" s="335">
        <f t="shared" si="141"/>
        <v>2.2006244414905498E-3</v>
      </c>
      <c r="EY118" s="335">
        <f t="shared" si="142"/>
        <v>2.00758155548776E-3</v>
      </c>
      <c r="EZ118" s="335">
        <f t="shared" si="143"/>
        <v>1.9295264605228199E-3</v>
      </c>
      <c r="FA118" s="335">
        <f t="shared" si="144"/>
        <v>1.8817456818101699E-3</v>
      </c>
      <c r="FB118" s="335">
        <f t="shared" si="145"/>
        <v>1.86416072801446E-3</v>
      </c>
      <c r="FC118" s="335">
        <f t="shared" si="146"/>
        <v>1.86436908040036E-3</v>
      </c>
      <c r="FD118" s="335">
        <f t="shared" si="147"/>
        <v>4.2403248188809025E-3</v>
      </c>
      <c r="FE118" s="335">
        <f t="shared" si="148"/>
        <v>0.13590431504000899</v>
      </c>
      <c r="FF118" s="335">
        <f t="shared" si="149"/>
        <v>9.19661609908244E-2</v>
      </c>
      <c r="FG118" s="335">
        <f t="shared" si="150"/>
        <v>5.0104052009984502E-2</v>
      </c>
      <c r="FH118" s="335">
        <f t="shared" si="151"/>
        <v>4.9014806290740898E-2</v>
      </c>
      <c r="FI118" s="335">
        <f t="shared" si="152"/>
        <v>4.8883022727650001E-2</v>
      </c>
      <c r="FJ118" s="335">
        <f t="shared" si="153"/>
        <v>4.8958613624750798E-2</v>
      </c>
      <c r="FK118" s="335">
        <f t="shared" si="154"/>
        <v>4.8958938451988898E-2</v>
      </c>
      <c r="FL118" s="335">
        <f t="shared" si="155"/>
        <v>4.8949340858878199E-2</v>
      </c>
      <c r="FM118" s="335">
        <f t="shared" si="156"/>
        <v>4.8997116084640698E-2</v>
      </c>
      <c r="FN118" s="335">
        <f t="shared" si="157"/>
        <v>5.2834708622229692E-2</v>
      </c>
      <c r="FO118" s="335">
        <f t="shared" si="158"/>
        <v>7.4829321328432702E-2</v>
      </c>
      <c r="FP118" s="335">
        <f t="shared" si="159"/>
        <v>3.4406309924688003E-2</v>
      </c>
      <c r="FQ118" s="335">
        <f t="shared" si="160"/>
        <v>1.00241937308752E-2</v>
      </c>
      <c r="FR118" s="335">
        <f t="shared" si="161"/>
        <v>9.0221104554758305E-3</v>
      </c>
      <c r="FS118" s="335">
        <f t="shared" si="162"/>
        <v>8.9008490587291992E-3</v>
      </c>
      <c r="FT118" s="335">
        <f t="shared" si="163"/>
        <v>8.9704063704956795E-3</v>
      </c>
      <c r="FU118" s="335">
        <f t="shared" si="164"/>
        <v>8.9707258656393594E-3</v>
      </c>
      <c r="FV118" s="335">
        <f t="shared" si="165"/>
        <v>8.9618977988404798E-3</v>
      </c>
      <c r="FW118" s="335">
        <f t="shared" si="166"/>
        <v>9.0058077781541897E-3</v>
      </c>
      <c r="FX118" s="335">
        <f t="shared" si="167"/>
        <v>1.4243276255751064E-2</v>
      </c>
    </row>
    <row r="119" spans="1:180" x14ac:dyDescent="0.2">
      <c r="A119" s="305" t="str">
        <f>_xlfn.CONCAT(IF(LEFT(TRIM(A118),1)="*", "*R", "R"), 1+RIGHT(TRIM(A118),1))</f>
        <v>*R6</v>
      </c>
      <c r="B119" s="305" t="str">
        <f t="shared" si="209"/>
        <v>*TLSSDHEV20</v>
      </c>
      <c r="C119" s="305" t="str">
        <f t="shared" si="210"/>
        <v>TL.DSL.SS.DHEV.2020</v>
      </c>
      <c r="D119" s="301" t="str">
        <f t="shared" si="211"/>
        <v>bn-vmt, bn-vmt/a</v>
      </c>
      <c r="E119" s="301" t="str">
        <f t="shared" si="212"/>
        <v>TRNDSL</v>
      </c>
      <c r="F119" s="301" t="str">
        <f t="shared" si="213"/>
        <v>TL</v>
      </c>
      <c r="G119" s="315" t="s">
        <v>821</v>
      </c>
      <c r="H119" s="315" t="s">
        <v>816</v>
      </c>
      <c r="I119" s="315">
        <v>1</v>
      </c>
      <c r="J119" s="315" t="str">
        <f t="shared" si="168"/>
        <v>Small SUV-DSL</v>
      </c>
      <c r="K119" s="335">
        <f>$I119*IF($G119="Pickup", SUMIFS(NewEmisData!E:E, NewEmisData!$A:$A, "Pickup", NewEmisData!$B:$B, $A119, NewEmisData!$C:$C, $H119, NewEmisData!$D:$D, K$2), SUMIFS(NewEmisData!E:E, NewEmisData!$A:$A, "LDV", NewEmisData!$B:$B, $A119, NewEmisData!$C:$C, $H119, NewEmisData!$D:$D, K$2))</f>
        <v>475.10061950162901</v>
      </c>
      <c r="L119" s="335">
        <f>$I119*IF($G119="Pickup", SUMIFS(NewEmisData!F:F, NewEmisData!$A:$A, "Pickup", NewEmisData!$B:$B, $A119, NewEmisData!$C:$C, $H119, NewEmisData!$D:$D, L$2), SUMIFS(NewEmisData!F:F, NewEmisData!$A:$A, "LDV", NewEmisData!$B:$B, $A119, NewEmisData!$C:$C, $H119, NewEmisData!$D:$D, L$2))</f>
        <v>425.759425077473</v>
      </c>
      <c r="M119" s="335">
        <f>$I119*IF($G119="Pickup", SUMIFS(NewEmisData!G:G, NewEmisData!$A:$A, "Pickup", NewEmisData!$B:$B, $A119, NewEmisData!$C:$C, $H119, NewEmisData!$D:$D, M$2), SUMIFS(NewEmisData!G:G, NewEmisData!$A:$A, "LDV", NewEmisData!$B:$B, $A119, NewEmisData!$C:$C, $H119, NewEmisData!$D:$D, M$2))</f>
        <v>324.82271634308898</v>
      </c>
      <c r="N119" s="335">
        <f>$I119*IF($G119="Pickup", SUMIFS(NewEmisData!H:H, NewEmisData!$A:$A, "Pickup", NewEmisData!$B:$B, $A119, NewEmisData!$C:$C, $H119, NewEmisData!$D:$D, N$2), SUMIFS(NewEmisData!H:H, NewEmisData!$A:$A, "LDV", NewEmisData!$B:$B, $A119, NewEmisData!$C:$C, $H119, NewEmisData!$D:$D, N$2))</f>
        <v>272.72616291819003</v>
      </c>
      <c r="O119" s="335">
        <f>$I119*IF($G119="Pickup", SUMIFS(NewEmisData!I:I, NewEmisData!$A:$A, "Pickup", NewEmisData!$B:$B, $A119, NewEmisData!$C:$C, $H119, NewEmisData!$D:$D, O$2), SUMIFS(NewEmisData!I:I, NewEmisData!$A:$A, "LDV", NewEmisData!$B:$B, $A119, NewEmisData!$C:$C, $H119, NewEmisData!$D:$D, O$2))</f>
        <v>248.98422365878099</v>
      </c>
      <c r="P119" s="335">
        <f>$I119*IF($G119="Pickup", SUMIFS(NewEmisData!J:J, NewEmisData!$A:$A, "Pickup", NewEmisData!$B:$B, $A119, NewEmisData!$C:$C, $H119, NewEmisData!$D:$D, P$2), SUMIFS(NewEmisData!J:J, NewEmisData!$A:$A, "LDV", NewEmisData!$B:$B, $A119, NewEmisData!$C:$C, $H119, NewEmisData!$D:$D, P$2))</f>
        <v>239.138945196208</v>
      </c>
      <c r="Q119" s="335">
        <f>$I119*IF($G119="Pickup", SUMIFS(NewEmisData!K:K, NewEmisData!$A:$A, "Pickup", NewEmisData!$B:$B, $A119, NewEmisData!$C:$C, $H119, NewEmisData!$D:$D, Q$2), SUMIFS(NewEmisData!K:K, NewEmisData!$A:$A, "LDV", NewEmisData!$B:$B, $A119, NewEmisData!$C:$C, $H119, NewEmisData!$D:$D, Q$2))</f>
        <v>233.186205993041</v>
      </c>
      <c r="R119" s="335">
        <f>$I119*IF($G119="Pickup", SUMIFS(NewEmisData!L:L, NewEmisData!$A:$A, "Pickup", NewEmisData!$B:$B, $A119, NewEmisData!$C:$C, $H119, NewEmisData!$D:$D, R$2), SUMIFS(NewEmisData!L:L, NewEmisData!$A:$A, "LDV", NewEmisData!$B:$B, $A119, NewEmisData!$C:$C, $H119, NewEmisData!$D:$D, R$2))</f>
        <v>230.98082777732901</v>
      </c>
      <c r="S119" s="335">
        <f>$I119*IF($G119="Pickup", SUMIFS(NewEmisData!M:M, NewEmisData!$A:$A, "Pickup", NewEmisData!$B:$B, $A119, NewEmisData!$C:$C, $H119, NewEmisData!$D:$D, S$2), SUMIFS(NewEmisData!M:M, NewEmisData!$A:$A, "LDV", NewEmisData!$B:$B, $A119, NewEmisData!$C:$C, $H119, NewEmisData!$D:$D, S$2))</f>
        <v>230.977797902075</v>
      </c>
      <c r="T119" s="335">
        <v>0.51895197956857197</v>
      </c>
      <c r="U119" s="335">
        <f>$I119*IF($G119="Pickup", SUMIFS(NewEmisData!E:E, NewEmisData!$A:$A, "Pickup", NewEmisData!$B:$B, $A119, NewEmisData!$C:$C, $H119, NewEmisData!$D:$D, U$2), SUMIFS(NewEmisData!E:E, NewEmisData!$A:$A, "LDV", NewEmisData!$B:$B, $A119, NewEmisData!$C:$C, $H119, NewEmisData!$D:$D, U$2))</f>
        <v>1.9631552344971901</v>
      </c>
      <c r="V119" s="335">
        <f>$I119*IF($G119="Pickup", SUMIFS(NewEmisData!F:F, NewEmisData!$A:$A, "Pickup", NewEmisData!$B:$B, $A119, NewEmisData!$C:$C, $H119, NewEmisData!$D:$D, V$2), SUMIFS(NewEmisData!F:F, NewEmisData!$A:$A, "LDV", NewEmisData!$B:$B, $A119, NewEmisData!$C:$C, $H119, NewEmisData!$D:$D, V$2))</f>
        <v>1.3806125660772399</v>
      </c>
      <c r="W119" s="335">
        <f>$I119*IF($G119="Pickup", SUMIFS(NewEmisData!G:G, NewEmisData!$A:$A, "Pickup", NewEmisData!$B:$B, $A119, NewEmisData!$C:$C, $H119, NewEmisData!$D:$D, W$2), SUMIFS(NewEmisData!G:G, NewEmisData!$A:$A, "LDV", NewEmisData!$B:$B, $A119, NewEmisData!$C:$C, $H119, NewEmisData!$D:$D, W$2))</f>
        <v>0.129337211025188</v>
      </c>
      <c r="X119" s="335">
        <f>$I119*IF($G119="Pickup", SUMIFS(NewEmisData!H:H, NewEmisData!$A:$A, "Pickup", NewEmisData!$B:$B, $A119, NewEmisData!$C:$C, $H119, NewEmisData!$D:$D, X$2), SUMIFS(NewEmisData!H:H, NewEmisData!$A:$A, "LDV", NewEmisData!$B:$B, $A119, NewEmisData!$C:$C, $H119, NewEmisData!$D:$D, X$2))</f>
        <v>7.5114199181629995E-2</v>
      </c>
      <c r="Y119" s="335">
        <f>$I119*IF($G119="Pickup", SUMIFS(NewEmisData!I:I, NewEmisData!$A:$A, "Pickup", NewEmisData!$B:$B, $A119, NewEmisData!$C:$C, $H119, NewEmisData!$D:$D, Y$2), SUMIFS(NewEmisData!I:I, NewEmisData!$A:$A, "LDV", NewEmisData!$B:$B, $A119, NewEmisData!$C:$C, $H119, NewEmisData!$D:$D, Y$2))</f>
        <v>4.8850819053097599E-2</v>
      </c>
      <c r="Z119" s="335">
        <f>$I119*IF($G119="Pickup", SUMIFS(NewEmisData!J:J, NewEmisData!$A:$A, "Pickup", NewEmisData!$B:$B, $A119, NewEmisData!$C:$C, $H119, NewEmisData!$D:$D, Z$2), SUMIFS(NewEmisData!J:J, NewEmisData!$A:$A, "LDV", NewEmisData!$B:$B, $A119, NewEmisData!$C:$C, $H119, NewEmisData!$D:$D, Z$2))</f>
        <v>4.4000904465129997E-2</v>
      </c>
      <c r="AA119" s="335">
        <f>$I119*IF($G119="Pickup", SUMIFS(NewEmisData!K:K, NewEmisData!$A:$A, "Pickup", NewEmisData!$B:$B, $A119, NewEmisData!$C:$C, $H119, NewEmisData!$D:$D, AA$2), SUMIFS(NewEmisData!K:K, NewEmisData!$A:$A, "LDV", NewEmisData!$B:$B, $A119, NewEmisData!$C:$C, $H119, NewEmisData!$D:$D, AA$2))</f>
        <v>4.0593055376388902E-2</v>
      </c>
      <c r="AB119" s="335">
        <f>$I119*IF($G119="Pickup", SUMIFS(NewEmisData!L:L, NewEmisData!$A:$A, "Pickup", NewEmisData!$B:$B, $A119, NewEmisData!$C:$C, $H119, NewEmisData!$D:$D, AB$2), SUMIFS(NewEmisData!L:L, NewEmisData!$A:$A, "LDV", NewEmisData!$B:$B, $A119, NewEmisData!$C:$C, $H119, NewEmisData!$D:$D, AB$2))</f>
        <v>3.90779505535142E-2</v>
      </c>
      <c r="AC119" s="335">
        <f>$I119*IF($G119="Pickup", SUMIFS(NewEmisData!M:M, NewEmisData!$A:$A, "Pickup", NewEmisData!$B:$B, $A119, NewEmisData!$C:$C, $H119, NewEmisData!$D:$D, AC$2), SUMIFS(NewEmisData!M:M, NewEmisData!$A:$A, "LDV", NewEmisData!$B:$B, $A119, NewEmisData!$C:$C, $H119, NewEmisData!$D:$D, AC$2))</f>
        <v>3.9479948858560501E-2</v>
      </c>
      <c r="AD119" s="335">
        <v>0.31264891292629016</v>
      </c>
      <c r="AE119" s="335">
        <f>$I119*IF($G119="Pickup", SUMIFS(NewEmisData!E:E, NewEmisData!$A:$A, "Pickup", NewEmisData!$B:$B, $A119, NewEmisData!$C:$C, $H119, NewEmisData!$D:$D, AE$2), SUMIFS(NewEmisData!E:E, NewEmisData!$A:$A, "LDV", NewEmisData!$B:$B, $A119, NewEmisData!$C:$C, $H119, NewEmisData!$D:$D, AE$2))</f>
        <v>1.17898559151298E-2</v>
      </c>
      <c r="AF119" s="335">
        <f>$I119*IF($G119="Pickup", SUMIFS(NewEmisData!F:F, NewEmisData!$A:$A, "Pickup", NewEmisData!$B:$B, $A119, NewEmisData!$C:$C, $H119, NewEmisData!$D:$D, AF$2), SUMIFS(NewEmisData!F:F, NewEmisData!$A:$A, "LDV", NewEmisData!$B:$B, $A119, NewEmisData!$C:$C, $H119, NewEmisData!$D:$D, AF$2))</f>
        <v>1.03183632568031E-2</v>
      </c>
      <c r="AG119" s="335">
        <f>$I119*IF($G119="Pickup", SUMIFS(NewEmisData!G:G, NewEmisData!$A:$A, "Pickup", NewEmisData!$B:$B, $A119, NewEmisData!$C:$C, $H119, NewEmisData!$D:$D, AG$2), SUMIFS(NewEmisData!G:G, NewEmisData!$A:$A, "LDV", NewEmisData!$B:$B, $A119, NewEmisData!$C:$C, $H119, NewEmisData!$D:$D, AG$2))</f>
        <v>2.7239955539880398E-3</v>
      </c>
      <c r="AH119" s="335">
        <f>$I119*IF($G119="Pickup", SUMIFS(NewEmisData!H:H, NewEmisData!$A:$A, "Pickup", NewEmisData!$B:$B, $A119, NewEmisData!$C:$C, $H119, NewEmisData!$D:$D, AH$2), SUMIFS(NewEmisData!H:H, NewEmisData!$A:$A, "LDV", NewEmisData!$B:$B, $A119, NewEmisData!$C:$C, $H119, NewEmisData!$D:$D, AH$2))</f>
        <v>2.27776189551411E-3</v>
      </c>
      <c r="AI119" s="335">
        <f>$I119*IF($G119="Pickup", SUMIFS(NewEmisData!I:I, NewEmisData!$A:$A, "Pickup", NewEmisData!$B:$B, $A119, NewEmisData!$C:$C, $H119, NewEmisData!$D:$D, AI$2), SUMIFS(NewEmisData!I:I, NewEmisData!$A:$A, "LDV", NewEmisData!$B:$B, $A119, NewEmisData!$C:$C, $H119, NewEmisData!$D:$D, AI$2))</f>
        <v>2.0763885131562E-3</v>
      </c>
      <c r="AJ119" s="335">
        <f>$I119*IF($G119="Pickup", SUMIFS(NewEmisData!J:J, NewEmisData!$A:$A, "Pickup", NewEmisData!$B:$B, $A119, NewEmisData!$C:$C, $H119, NewEmisData!$D:$D, AJ$2), SUMIFS(NewEmisData!J:J, NewEmisData!$A:$A, "LDV", NewEmisData!$B:$B, $A119, NewEmisData!$C:$C, $H119, NewEmisData!$D:$D, AJ$2))</f>
        <v>1.9942349161768602E-3</v>
      </c>
      <c r="AK119" s="335">
        <f>$I119*IF($G119="Pickup", SUMIFS(NewEmisData!K:K, NewEmisData!$A:$A, "Pickup", NewEmisData!$B:$B, $A119, NewEmisData!$C:$C, $H119, NewEmisData!$D:$D, AK$2), SUMIFS(NewEmisData!K:K, NewEmisData!$A:$A, "LDV", NewEmisData!$B:$B, $A119, NewEmisData!$C:$C, $H119, NewEmisData!$D:$D, AK$2))</f>
        <v>1.94410234302206E-3</v>
      </c>
      <c r="AL119" s="335">
        <f>$I119*IF($G119="Pickup", SUMIFS(NewEmisData!L:L, NewEmisData!$A:$A, "Pickup", NewEmisData!$B:$B, $A119, NewEmisData!$C:$C, $H119, NewEmisData!$D:$D, AL$2), SUMIFS(NewEmisData!L:L, NewEmisData!$A:$A, "LDV", NewEmisData!$B:$B, $A119, NewEmisData!$C:$C, $H119, NewEmisData!$D:$D, AL$2))</f>
        <v>1.92571555503505E-3</v>
      </c>
      <c r="AM119" s="335">
        <f>$I119*IF($G119="Pickup", SUMIFS(NewEmisData!M:M, NewEmisData!$A:$A, "Pickup", NewEmisData!$B:$B, $A119, NewEmisData!$C:$C, $H119, NewEmisData!$D:$D, AM$2), SUMIFS(NewEmisData!M:M, NewEmisData!$A:$A, "LDV", NewEmisData!$B:$B, $A119, NewEmisData!$C:$C, $H119, NewEmisData!$D:$D, AM$2))</f>
        <v>1.92569074305567E-3</v>
      </c>
      <c r="AN119" s="335">
        <v>4.2403248188809025E-3</v>
      </c>
      <c r="AO119" s="335">
        <f>$I119*IF($G119="Pickup", SUMIFS(NewEmisData!E:E, NewEmisData!$A:$A, "Pickup", NewEmisData!$B:$B, $A119, NewEmisData!$C:$C, $H119, NewEmisData!$D:$D, AO$2), SUMIFS(NewEmisData!E:E, NewEmisData!$A:$A, "LDV", NewEmisData!$B:$B, $A119, NewEmisData!$C:$C, $H119, NewEmisData!$D:$D, AO$2))</f>
        <v>0.13169009101509199</v>
      </c>
      <c r="AP119" s="335">
        <f>$I119*IF($G119="Pickup", SUMIFS(NewEmisData!F:F, NewEmisData!$A:$A, "Pickup", NewEmisData!$B:$B, $A119, NewEmisData!$C:$C, $H119, NewEmisData!$D:$D, AP$2), SUMIFS(NewEmisData!F:F, NewEmisData!$A:$A, "LDV", NewEmisData!$B:$B, $A119, NewEmisData!$C:$C, $H119, NewEmisData!$D:$D, AP$2))</f>
        <v>9.8083690249445299E-2</v>
      </c>
      <c r="AQ119" s="335">
        <f>$I119*IF($G119="Pickup", SUMIFS(NewEmisData!G:G, NewEmisData!$A:$A, "Pickup", NewEmisData!$B:$B, $A119, NewEmisData!$C:$C, $H119, NewEmisData!$D:$D, AQ$2), SUMIFS(NewEmisData!G:G, NewEmisData!$A:$A, "LDV", NewEmisData!$B:$B, $A119, NewEmisData!$C:$C, $H119, NewEmisData!$D:$D, AQ$2))</f>
        <v>5.5514430840345103E-2</v>
      </c>
      <c r="AR119" s="335">
        <f>$I119*IF($G119="Pickup", SUMIFS(NewEmisData!H:H, NewEmisData!$A:$A, "Pickup", NewEmisData!$B:$B, $A119, NewEmisData!$C:$C, $H119, NewEmisData!$D:$D, AR$2), SUMIFS(NewEmisData!H:H, NewEmisData!$A:$A, "LDV", NewEmisData!$B:$B, $A119, NewEmisData!$C:$C, $H119, NewEmisData!$D:$D, AR$2))</f>
        <v>5.44794684063677E-2</v>
      </c>
      <c r="AS119" s="335">
        <f>$I119*IF($G119="Pickup", SUMIFS(NewEmisData!I:I, NewEmisData!$A:$A, "Pickup", NewEmisData!$B:$B, $A119, NewEmisData!$C:$C, $H119, NewEmisData!$D:$D, AS$2), SUMIFS(NewEmisData!I:I, NewEmisData!$A:$A, "LDV", NewEmisData!$B:$B, $A119, NewEmisData!$C:$C, $H119, NewEmisData!$D:$D, AS$2))</f>
        <v>5.4352731860888202E-2</v>
      </c>
      <c r="AT119" s="335">
        <f>$I119*IF($G119="Pickup", SUMIFS(NewEmisData!J:J, NewEmisData!$A:$A, "Pickup", NewEmisData!$B:$B, $A119, NewEmisData!$C:$C, $H119, NewEmisData!$D:$D, AT$2), SUMIFS(NewEmisData!J:J, NewEmisData!$A:$A, "LDV", NewEmisData!$B:$B, $A119, NewEmisData!$C:$C, $H119, NewEmisData!$D:$D, AT$2))</f>
        <v>5.4423278764171301E-2</v>
      </c>
      <c r="AU119" s="335">
        <f>$I119*IF($G119="Pickup", SUMIFS(NewEmisData!K:K, NewEmisData!$A:$A, "Pickup", NewEmisData!$B:$B, $A119, NewEmisData!$C:$C, $H119, NewEmisData!$D:$D, AU$2), SUMIFS(NewEmisData!K:K, NewEmisData!$A:$A, "LDV", NewEmisData!$B:$B, $A119, NewEmisData!$C:$C, $H119, NewEmisData!$D:$D, AU$2))</f>
        <v>5.4421339109764703E-2</v>
      </c>
      <c r="AV119" s="335">
        <f>$I119*IF($G119="Pickup", SUMIFS(NewEmisData!L:L, NewEmisData!$A:$A, "Pickup", NewEmisData!$B:$B, $A119, NewEmisData!$C:$C, $H119, NewEmisData!$D:$D, AV$2), SUMIFS(NewEmisData!L:L, NewEmisData!$A:$A, "LDV", NewEmisData!$B:$B, $A119, NewEmisData!$C:$C, $H119, NewEmisData!$D:$D, AV$2))</f>
        <v>5.4411460704527799E-2</v>
      </c>
      <c r="AW119" s="335">
        <f>$I119*IF($G119="Pickup", SUMIFS(NewEmisData!M:M, NewEmisData!$A:$A, "Pickup", NewEmisData!$B:$B, $A119, NewEmisData!$C:$C, $H119, NewEmisData!$D:$D, AW$2), SUMIFS(NewEmisData!M:M, NewEmisData!$A:$A, "LDV", NewEmisData!$B:$B, $A119, NewEmisData!$C:$C, $H119, NewEmisData!$D:$D, AW$2))</f>
        <v>5.4456547876811902E-2</v>
      </c>
      <c r="AX119" s="335">
        <v>5.2834708622229692E-2</v>
      </c>
      <c r="AY119" s="335">
        <f>$I119*IF($G119="Pickup", SUMIFS(NewEmisData!E:E, NewEmisData!$A:$A, "Pickup", NewEmisData!$B:$B, $A119, NewEmisData!$C:$C, $H119, NewEmisData!$D:$D, AY$2), SUMIFS(NewEmisData!E:E, NewEmisData!$A:$A, "LDV", NewEmisData!$B:$B, $A119, NewEmisData!$C:$C, $H119, NewEmisData!$D:$D, AY$2))</f>
        <v>7.1455050843798995E-2</v>
      </c>
      <c r="AZ119" s="335">
        <f>$I119*IF($G119="Pickup", SUMIFS(NewEmisData!F:F, NewEmisData!$A:$A, "Pickup", NewEmisData!$B:$B, $A119, NewEmisData!$C:$C, $H119, NewEmisData!$D:$D, AZ$2), SUMIFS(NewEmisData!F:F, NewEmisData!$A:$A, "LDV", NewEmisData!$B:$B, $A119, NewEmisData!$C:$C, $H119, NewEmisData!$D:$D, AZ$2))</f>
        <v>4.0537129665560202E-2</v>
      </c>
      <c r="BA119" s="335">
        <f>$I119*IF($G119="Pickup", SUMIFS(NewEmisData!G:G, NewEmisData!$A:$A, "Pickup", NewEmisData!$B:$B, $A119, NewEmisData!$C:$C, $H119, NewEmisData!$D:$D, BA$2), SUMIFS(NewEmisData!G:G, NewEmisData!$A:$A, "LDV", NewEmisData!$B:$B, $A119, NewEmisData!$C:$C, $H119, NewEmisData!$D:$D, BA$2))</f>
        <v>1.0621754972012501E-2</v>
      </c>
      <c r="BB119" s="335">
        <f>$I119*IF($G119="Pickup", SUMIFS(NewEmisData!H:H, NewEmisData!$A:$A, "Pickup", NewEmisData!$B:$B, $A119, NewEmisData!$C:$C, $H119, NewEmisData!$D:$D, BB$2), SUMIFS(NewEmisData!H:H, NewEmisData!$A:$A, "LDV", NewEmisData!$B:$B, $A119, NewEmisData!$C:$C, $H119, NewEmisData!$D:$D, BB$2))</f>
        <v>9.6696564500787993E-3</v>
      </c>
      <c r="BC119" s="335">
        <f>$I119*IF($G119="Pickup", SUMIFS(NewEmisData!I:I, NewEmisData!$A:$A, "Pickup", NewEmisData!$B:$B, $A119, NewEmisData!$C:$C, $H119, NewEmisData!$D:$D, BC$2), SUMIFS(NewEmisData!I:I, NewEmisData!$A:$A, "LDV", NewEmisData!$B:$B, $A119, NewEmisData!$C:$C, $H119, NewEmisData!$D:$D, BC$2))</f>
        <v>9.5530920036255608E-3</v>
      </c>
      <c r="BD119" s="335">
        <f>$I119*IF($G119="Pickup", SUMIFS(NewEmisData!J:J, NewEmisData!$A:$A, "Pickup", NewEmisData!$B:$B, $A119, NewEmisData!$C:$C, $H119, NewEmisData!$D:$D, BD$2), SUMIFS(NewEmisData!J:J, NewEmisData!$A:$A, "LDV", NewEmisData!$B:$B, $A119, NewEmisData!$C:$C, $H119, NewEmisData!$D:$D, BD$2))</f>
        <v>9.6179953944107895E-3</v>
      </c>
      <c r="BE119" s="335">
        <f>$I119*IF($G119="Pickup", SUMIFS(NewEmisData!K:K, NewEmisData!$A:$A, "Pickup", NewEmisData!$B:$B, $A119, NewEmisData!$C:$C, $H119, NewEmisData!$D:$D, BE$2), SUMIFS(NewEmisData!K:K, NewEmisData!$A:$A, "LDV", NewEmisData!$B:$B, $A119, NewEmisData!$C:$C, $H119, NewEmisData!$D:$D, BE$2))</f>
        <v>9.6161944962219002E-3</v>
      </c>
      <c r="BF119" s="335">
        <f>$I119*IF($G119="Pickup", SUMIFS(NewEmisData!L:L, NewEmisData!$A:$A, "Pickup", NewEmisData!$B:$B, $A119, NewEmisData!$C:$C, $H119, NewEmisData!$D:$D, BF$2), SUMIFS(NewEmisData!L:L, NewEmisData!$A:$A, "LDV", NewEmisData!$B:$B, $A119, NewEmisData!$C:$C, $H119, NewEmisData!$D:$D, BF$2))</f>
        <v>9.6070968477667898E-3</v>
      </c>
      <c r="BG119" s="335">
        <f>$I119*IF($G119="Pickup", SUMIFS(NewEmisData!M:M, NewEmisData!$A:$A, "Pickup", NewEmisData!$B:$B, $A119, NewEmisData!$C:$C, $H119, NewEmisData!$D:$D, BG$2), SUMIFS(NewEmisData!M:M, NewEmisData!$A:$A, "LDV", NewEmisData!$B:$B, $A119, NewEmisData!$C:$C, $H119, NewEmisData!$D:$D, BG$2))</f>
        <v>9.6485800310463499E-3</v>
      </c>
      <c r="BH119" s="335">
        <v>1.4243276255751064E-2</v>
      </c>
      <c r="BI119" s="335">
        <f>$I119*IF($G119="Pickup", SUMIFS(NewEmisData!E:E, NewEmisData!$A:$A, "Pickup", NewEmisData!$B:$B, $A119, NewEmisData!$C:$C, $H119, NewEmisData!$D:$D, BI$2), SUMIFS(NewEmisData!E:E, NewEmisData!$A:$A, "LDV", NewEmisData!$B:$B, $A119, NewEmisData!$C:$C, $H119, NewEmisData!$D:$D, BI$2))</f>
        <v>33.959001432178802</v>
      </c>
      <c r="BJ119" s="335">
        <f>$I119*IF($G119="Pickup", SUMIFS(NewEmisData!F:F, NewEmisData!$A:$A, "Pickup", NewEmisData!$B:$B, $A119, NewEmisData!$C:$C, $H119, NewEmisData!$D:$D, BJ$2), SUMIFS(NewEmisData!F:F, NewEmisData!$A:$A, "LDV", NewEmisData!$B:$B, $A119, NewEmisData!$C:$C, $H119, NewEmisData!$D:$D, BJ$2))</f>
        <v>17.778024994622601</v>
      </c>
      <c r="BK119" s="335">
        <f>$I119*IF($G119="Pickup", SUMIFS(NewEmisData!G:G, NewEmisData!$A:$A, "Pickup", NewEmisData!$B:$B, $A119, NewEmisData!$C:$C, $H119, NewEmisData!$D:$D, BK$2), SUMIFS(NewEmisData!G:G, NewEmisData!$A:$A, "LDV", NewEmisData!$B:$B, $A119, NewEmisData!$C:$C, $H119, NewEmisData!$D:$D, BK$2))</f>
        <v>1.7295202019801801</v>
      </c>
      <c r="BL119" s="335">
        <f>$I119*IF($G119="Pickup", SUMIFS(NewEmisData!H:H, NewEmisData!$A:$A, "Pickup", NewEmisData!$B:$B, $A119, NewEmisData!$C:$C, $H119, NewEmisData!$D:$D, BL$2), SUMIFS(NewEmisData!H:H, NewEmisData!$A:$A, "LDV", NewEmisData!$B:$B, $A119, NewEmisData!$C:$C, $H119, NewEmisData!$D:$D, BL$2))</f>
        <v>1.3358179965764401</v>
      </c>
      <c r="BM119" s="335">
        <f>$I119*IF($G119="Pickup", SUMIFS(NewEmisData!I:I, NewEmisData!$A:$A, "Pickup", NewEmisData!$B:$B, $A119, NewEmisData!$C:$C, $H119, NewEmisData!$D:$D, BM$2), SUMIFS(NewEmisData!I:I, NewEmisData!$A:$A, "LDV", NewEmisData!$B:$B, $A119, NewEmisData!$C:$C, $H119, NewEmisData!$D:$D, BM$2))</f>
        <v>1.1549056869468599</v>
      </c>
      <c r="BN119" s="335">
        <f>$I119*IF($G119="Pickup", SUMIFS(NewEmisData!J:J, NewEmisData!$A:$A, "Pickup", NewEmisData!$B:$B, $A119, NewEmisData!$C:$C, $H119, NewEmisData!$D:$D, BN$2), SUMIFS(NewEmisData!J:J, NewEmisData!$A:$A, "LDV", NewEmisData!$B:$B, $A119, NewEmisData!$C:$C, $H119, NewEmisData!$D:$D, BN$2))</f>
        <v>1.1045170638742099</v>
      </c>
      <c r="BO119" s="335">
        <f>$I119*IF($G119="Pickup", SUMIFS(NewEmisData!K:K, NewEmisData!$A:$A, "Pickup", NewEmisData!$B:$B, $A119, NewEmisData!$C:$C, $H119, NewEmisData!$D:$D, BO$2), SUMIFS(NewEmisData!K:K, NewEmisData!$A:$A, "LDV", NewEmisData!$B:$B, $A119, NewEmisData!$C:$C, $H119, NewEmisData!$D:$D, BO$2))</f>
        <v>1.0490196067897199</v>
      </c>
      <c r="BP119" s="335">
        <f>$I119*IF($G119="Pickup", SUMIFS(NewEmisData!L:L, NewEmisData!$A:$A, "Pickup", NewEmisData!$B:$B, $A119, NewEmisData!$C:$C, $H119, NewEmisData!$D:$D, BP$2), SUMIFS(NewEmisData!L:L, NewEmisData!$A:$A, "LDV", NewEmisData!$B:$B, $A119, NewEmisData!$C:$C, $H119, NewEmisData!$D:$D, BP$2))</f>
        <v>1.0211744003843299</v>
      </c>
      <c r="BQ119" s="335">
        <f>$I119*IF($G119="Pickup", SUMIFS(NewEmisData!M:M, NewEmisData!$A:$A, "Pickup", NewEmisData!$B:$B, $A119, NewEmisData!$C:$C, $H119, NewEmisData!$D:$D, BQ$2), SUMIFS(NewEmisData!M:M, NewEmisData!$A:$A, "LDV", NewEmisData!$B:$B, $A119, NewEmisData!$C:$C, $H119, NewEmisData!$D:$D, BQ$2))</f>
        <v>1.0282980778986399</v>
      </c>
      <c r="BR119" s="335">
        <v>0.76052857406256014</v>
      </c>
      <c r="BS119" s="335">
        <f>$I119*IF($G119="Pickup", SUMIFS(NewEmisData!E:E, NewEmisData!$A:$A, "Pickup", NewEmisData!$B:$B, $A119, NewEmisData!$C:$C, $H119, NewEmisData!$D:$D, BS$2), SUMIFS(NewEmisData!E:E, NewEmisData!$A:$A, "LDV", NewEmisData!$B:$B, $A119, NewEmisData!$C:$C, $H119, NewEmisData!$D:$D, BS$2))</f>
        <v>3.2030509962261098</v>
      </c>
      <c r="BT119" s="335">
        <f>$I119*IF($G119="Pickup", SUMIFS(NewEmisData!F:F, NewEmisData!$A:$A, "Pickup", NewEmisData!$B:$B, $A119, NewEmisData!$C:$C, $H119, NewEmisData!$D:$D, BT$2), SUMIFS(NewEmisData!F:F, NewEmisData!$A:$A, "LDV", NewEmisData!$B:$B, $A119, NewEmisData!$C:$C, $H119, NewEmisData!$D:$D, BT$2))</f>
        <v>1.7608900502990901</v>
      </c>
      <c r="BU119" s="335">
        <f>$I119*IF($G119="Pickup", SUMIFS(NewEmisData!G:G, NewEmisData!$A:$A, "Pickup", NewEmisData!$B:$B, $A119, NewEmisData!$C:$C, $H119, NewEmisData!$D:$D, BU$2), SUMIFS(NewEmisData!G:G, NewEmisData!$A:$A, "LDV", NewEmisData!$B:$B, $A119, NewEmisData!$C:$C, $H119, NewEmisData!$D:$D, BU$2))</f>
        <v>0.13903187135480599</v>
      </c>
      <c r="BV119" s="335">
        <f>$I119*IF($G119="Pickup", SUMIFS(NewEmisData!H:H, NewEmisData!$A:$A, "Pickup", NewEmisData!$B:$B, $A119, NewEmisData!$C:$C, $H119, NewEmisData!$D:$D, BV$2), SUMIFS(NewEmisData!H:H, NewEmisData!$A:$A, "LDV", NewEmisData!$B:$B, $A119, NewEmisData!$C:$C, $H119, NewEmisData!$D:$D, BV$2))</f>
        <v>9.7185596071446806E-2</v>
      </c>
      <c r="BW119" s="335">
        <f>$I119*IF($G119="Pickup", SUMIFS(NewEmisData!I:I, NewEmisData!$A:$A, "Pickup", NewEmisData!$B:$B, $A119, NewEmisData!$C:$C, $H119, NewEmisData!$D:$D, BW$2), SUMIFS(NewEmisData!I:I, NewEmisData!$A:$A, "LDV", NewEmisData!$B:$B, $A119, NewEmisData!$C:$C, $H119, NewEmisData!$D:$D, BW$2))</f>
        <v>7.64351126999782E-2</v>
      </c>
      <c r="BX119" s="335">
        <f>$I119*IF($G119="Pickup", SUMIFS(NewEmisData!J:J, NewEmisData!$A:$A, "Pickup", NewEmisData!$B:$B, $A119, NewEmisData!$C:$C, $H119, NewEmisData!$D:$D, BX$2), SUMIFS(NewEmisData!J:J, NewEmisData!$A:$A, "LDV", NewEmisData!$B:$B, $A119, NewEmisData!$C:$C, $H119, NewEmisData!$D:$D, BX$2))</f>
        <v>7.4937225961959994E-2</v>
      </c>
      <c r="BY119" s="335">
        <f>$I119*IF($G119="Pickup", SUMIFS(NewEmisData!K:K, NewEmisData!$A:$A, "Pickup", NewEmisData!$B:$B, $A119, NewEmisData!$C:$C, $H119, NewEmisData!$D:$D, BY$2), SUMIFS(NewEmisData!K:K, NewEmisData!$A:$A, "LDV", NewEmisData!$B:$B, $A119, NewEmisData!$C:$C, $H119, NewEmisData!$D:$D, BY$2))</f>
        <v>7.2600271574217695E-2</v>
      </c>
      <c r="BZ119" s="335">
        <f>$I119*IF($G119="Pickup", SUMIFS(NewEmisData!L:L, NewEmisData!$A:$A, "Pickup", NewEmisData!$B:$B, $A119, NewEmisData!$C:$C, $H119, NewEmisData!$D:$D, BZ$2), SUMIFS(NewEmisData!L:L, NewEmisData!$A:$A, "LDV", NewEmisData!$B:$B, $A119, NewEmisData!$C:$C, $H119, NewEmisData!$D:$D, BZ$2))</f>
        <v>7.1574457373899197E-2</v>
      </c>
      <c r="CA119" s="335">
        <f>$I119*IF($G119="Pickup", SUMIFS(NewEmisData!M:M, NewEmisData!$A:$A, "Pickup", NewEmisData!$B:$B, $A119, NewEmisData!$C:$C, $H119, NewEmisData!$D:$D, CA$2), SUMIFS(NewEmisData!M:M, NewEmisData!$A:$A, "LDV", NewEmisData!$B:$B, $A119, NewEmisData!$C:$C, $H119, NewEmisData!$D:$D, CA$2))</f>
        <v>7.2294112289381193E-2</v>
      </c>
      <c r="CB119" s="335">
        <v>8.150002687780894E-2</v>
      </c>
      <c r="CC119" s="335">
        <f>$I119*IF($G119="Pickup", SUMIFS(NewEmisData!E:E, NewEmisData!$A:$A, "Pickup", NewEmisData!$B:$B, $A119, NewEmisData!$C:$C, $H119, NewEmisData!$D:$D, CC$2), SUMIFS(NewEmisData!E:E, NewEmisData!$A:$A, "LDV", NewEmisData!$B:$B, $A119, NewEmisData!$C:$C, $H119, NewEmisData!$D:$D, CC$2))</f>
        <v>8.2888175961369805E-3</v>
      </c>
      <c r="CD119" s="335">
        <f>$I119*IF($G119="Pickup", SUMIFS(NewEmisData!F:F, NewEmisData!$A:$A, "Pickup", NewEmisData!$B:$B, $A119, NewEmisData!$C:$C, $H119, NewEmisData!$D:$D, CD$2), SUMIFS(NewEmisData!F:F, NewEmisData!$A:$A, "LDV", NewEmisData!$B:$B, $A119, NewEmisData!$C:$C, $H119, NewEmisData!$D:$D, CD$2))</f>
        <v>8.28884638169404E-3</v>
      </c>
      <c r="CE119" s="335">
        <f>$I119*IF($G119="Pickup", SUMIFS(NewEmisData!G:G, NewEmisData!$A:$A, "Pickup", NewEmisData!$B:$B, $A119, NewEmisData!$C:$C, $H119, NewEmisData!$D:$D, CE$2), SUMIFS(NewEmisData!G:G, NewEmisData!$A:$A, "LDV", NewEmisData!$B:$B, $A119, NewEmisData!$C:$C, $H119, NewEmisData!$D:$D, CE$2))</f>
        <v>8.3870365446471907E-3</v>
      </c>
      <c r="CF119" s="335">
        <f>$I119*IF($G119="Pickup", SUMIFS(NewEmisData!H:H, NewEmisData!$A:$A, "Pickup", NewEmisData!$B:$B, $A119, NewEmisData!$C:$C, $H119, NewEmisData!$D:$D, CF$2), SUMIFS(NewEmisData!H:H, NewEmisData!$A:$A, "LDV", NewEmisData!$B:$B, $A119, NewEmisData!$C:$C, $H119, NewEmisData!$D:$D, CF$2))</f>
        <v>8.3870179266945406E-3</v>
      </c>
      <c r="CG119" s="335">
        <f>$I119*IF($G119="Pickup", SUMIFS(NewEmisData!I:I, NewEmisData!$A:$A, "Pickup", NewEmisData!$B:$B, $A119, NewEmisData!$C:$C, $H119, NewEmisData!$D:$D, CG$2), SUMIFS(NewEmisData!I:I, NewEmisData!$A:$A, "LDV", NewEmisData!$B:$B, $A119, NewEmisData!$C:$C, $H119, NewEmisData!$D:$D, CG$2))</f>
        <v>8.3870204918642492E-3</v>
      </c>
      <c r="CH119" s="335">
        <f>$I119*IF($G119="Pickup", SUMIFS(NewEmisData!J:J, NewEmisData!$A:$A, "Pickup", NewEmisData!$B:$B, $A119, NewEmisData!$C:$C, $H119, NewEmisData!$D:$D, CH$2), SUMIFS(NewEmisData!J:J, NewEmisData!$A:$A, "LDV", NewEmisData!$B:$B, $A119, NewEmisData!$C:$C, $H119, NewEmisData!$D:$D, CH$2))</f>
        <v>8.3870196916870903E-3</v>
      </c>
      <c r="CI119" s="335">
        <f>$I119*IF($G119="Pickup", SUMIFS(NewEmisData!K:K, NewEmisData!$A:$A, "Pickup", NewEmisData!$B:$B, $A119, NewEmisData!$C:$C, $H119, NewEmisData!$D:$D, CI$2), SUMIFS(NewEmisData!K:K, NewEmisData!$A:$A, "LDV", NewEmisData!$B:$B, $A119, NewEmisData!$C:$C, $H119, NewEmisData!$D:$D, CI$2))</f>
        <v>8.3870281553093604E-3</v>
      </c>
      <c r="CJ119" s="335">
        <f>$I119*IF($G119="Pickup", SUMIFS(NewEmisData!L:L, NewEmisData!$A:$A, "Pickup", NewEmisData!$B:$B, $A119, NewEmisData!$C:$C, $H119, NewEmisData!$D:$D, CJ$2), SUMIFS(NewEmisData!L:L, NewEmisData!$A:$A, "LDV", NewEmisData!$B:$B, $A119, NewEmisData!$C:$C, $H119, NewEmisData!$D:$D, CJ$2))</f>
        <v>8.38702098948578E-3</v>
      </c>
      <c r="CK119" s="335">
        <f>$I119*IF($G119="Pickup", SUMIFS(NewEmisData!M:M, NewEmisData!$A:$A, "Pickup", NewEmisData!$B:$B, $A119, NewEmisData!$C:$C, $H119, NewEmisData!$D:$D, CK$2), SUMIFS(NewEmisData!M:M, NewEmisData!$A:$A, "LDV", NewEmisData!$B:$B, $A119, NewEmisData!$C:$C, $H119, NewEmisData!$D:$D, CK$2))</f>
        <v>8.3870243591759198E-3</v>
      </c>
      <c r="CL119" s="335">
        <v>2.2181963950320412E-2</v>
      </c>
      <c r="CM119" s="335">
        <f>$I119*IF($G119="Pickup", SUMIFS(NewEmisData!E:E, NewEmisData!$A:$A, "Pickup", NewEmisData!$B:$B, $A119, NewEmisData!$C:$C, $H119, NewEmisData!$D:$D, CM$2), SUMIFS(NewEmisData!E:E, NewEmisData!$A:$A, "LDV", NewEmisData!$B:$B, $A119, NewEmisData!$C:$C, $H119, NewEmisData!$D:$D, CM$2))</f>
        <v>1.2624475864433399E-3</v>
      </c>
      <c r="CN119" s="335">
        <f>$I119*IF($G119="Pickup", SUMIFS(NewEmisData!F:F, NewEmisData!$A:$A, "Pickup", NewEmisData!$B:$B, $A119, NewEmisData!$C:$C, $H119, NewEmisData!$D:$D, CN$2), SUMIFS(NewEmisData!F:F, NewEmisData!$A:$A, "LDV", NewEmisData!$B:$B, $A119, NewEmisData!$C:$C, $H119, NewEmisData!$D:$D, CN$2))</f>
        <v>1.1883690990758501E-3</v>
      </c>
      <c r="CO119" s="335">
        <f>$I119*IF($G119="Pickup", SUMIFS(NewEmisData!G:G, NewEmisData!$A:$A, "Pickup", NewEmisData!$B:$B, $A119, NewEmisData!$C:$C, $H119, NewEmisData!$D:$D, CO$2), SUMIFS(NewEmisData!G:G, NewEmisData!$A:$A, "LDV", NewEmisData!$B:$B, $A119, NewEmisData!$C:$C, $H119, NewEmisData!$D:$D, CO$2))</f>
        <v>9.8928202519836398E-4</v>
      </c>
      <c r="CP119" s="335">
        <f>$I119*IF($G119="Pickup", SUMIFS(NewEmisData!H:H, NewEmisData!$A:$A, "Pickup", NewEmisData!$B:$B, $A119, NewEmisData!$C:$C, $H119, NewEmisData!$D:$D, CP$2), SUMIFS(NewEmisData!H:H, NewEmisData!$A:$A, "LDV", NewEmisData!$B:$B, $A119, NewEmisData!$C:$C, $H119, NewEmisData!$D:$D, CP$2))</f>
        <v>9.9147743903602492E-4</v>
      </c>
      <c r="CQ119" s="335">
        <f>$I119*IF($G119="Pickup", SUMIFS(NewEmisData!I:I, NewEmisData!$A:$A, "Pickup", NewEmisData!$B:$B, $A119, NewEmisData!$C:$C, $H119, NewEmisData!$D:$D, CQ$2), SUMIFS(NewEmisData!I:I, NewEmisData!$A:$A, "LDV", NewEmisData!$B:$B, $A119, NewEmisData!$C:$C, $H119, NewEmisData!$D:$D, CQ$2))</f>
        <v>9.9943438475981992E-4</v>
      </c>
      <c r="CR119" s="335">
        <f>$I119*IF($G119="Pickup", SUMIFS(NewEmisData!J:J, NewEmisData!$A:$A, "Pickup", NewEmisData!$B:$B, $A119, NewEmisData!$C:$C, $H119, NewEmisData!$D:$D, CR$2), SUMIFS(NewEmisData!J:J, NewEmisData!$A:$A, "LDV", NewEmisData!$B:$B, $A119, NewEmisData!$C:$C, $H119, NewEmisData!$D:$D, CR$2))</f>
        <v>1.0098354224096599E-3</v>
      </c>
      <c r="CS119" s="335">
        <f>$I119*IF($G119="Pickup", SUMIFS(NewEmisData!K:K, NewEmisData!$A:$A, "Pickup", NewEmisData!$B:$B, $A119, NewEmisData!$C:$C, $H119, NewEmisData!$D:$D, CS$2), SUMIFS(NewEmisData!K:K, NewEmisData!$A:$A, "LDV", NewEmisData!$B:$B, $A119, NewEmisData!$C:$C, $H119, NewEmisData!$D:$D, CS$2))</f>
        <v>1.0151158608519401E-3</v>
      </c>
      <c r="CT119" s="335">
        <f>$I119*IF($G119="Pickup", SUMIFS(NewEmisData!L:L, NewEmisData!$A:$A, "Pickup", NewEmisData!$B:$B, $A119, NewEmisData!$C:$C, $H119, NewEmisData!$D:$D, CT$2), SUMIFS(NewEmisData!L:L, NewEmisData!$A:$A, "LDV", NewEmisData!$B:$B, $A119, NewEmisData!$C:$C, $H119, NewEmisData!$D:$D, CT$2))</f>
        <v>1.0167974693840801E-3</v>
      </c>
      <c r="CU119" s="335">
        <f>$I119*IF($G119="Pickup", SUMIFS(NewEmisData!M:M, NewEmisData!$A:$A, "Pickup", NewEmisData!$B:$B, $A119, NewEmisData!$C:$C, $H119, NewEmisData!$D:$D, CU$2), SUMIFS(NewEmisData!M:M, NewEmisData!$A:$A, "LDV", NewEmisData!$B:$B, $A119, NewEmisData!$C:$C, $H119, NewEmisData!$D:$D, CU$2))</f>
        <v>1.0194184187444001E-3</v>
      </c>
      <c r="CV119" s="335">
        <v>2.3568513937467224E-3</v>
      </c>
      <c r="CW119" s="335">
        <v>0.12767609553272316</v>
      </c>
      <c r="CX119" s="335">
        <v>6.0965444660888601E-2</v>
      </c>
      <c r="CY119" s="335">
        <v>1.6598456567846732E-2</v>
      </c>
      <c r="CZ119" s="335">
        <v>3.3604812012321423E-3</v>
      </c>
      <c r="DA119" s="335">
        <v>1.5241571918114991E-3</v>
      </c>
      <c r="DB119" s="335">
        <v>1.0003681376209209E-3</v>
      </c>
      <c r="DC119" s="335">
        <v>9.0365490602724134E-4</v>
      </c>
      <c r="DD119" s="335">
        <v>8.9947941829660093E-4</v>
      </c>
      <c r="DE119" s="335">
        <v>8.980159958761482E-4</v>
      </c>
      <c r="DF119" s="335">
        <v>8.980159958761482E-4</v>
      </c>
      <c r="DG119" s="335">
        <f>$I119*IF($G119="Pickup", SUMIFS(NewEmisData!E:E, NewEmisData!$A:$A, "Pickup", NewEmisData!$B:$B, $A119, NewEmisData!$C:$C, $H119, NewEmisData!$D:$D, DG$2), SUMIFS(NewEmisData!E:E, NewEmisData!$A:$A, "LDV", NewEmisData!$B:$B, $A119, NewEmisData!$C:$C, $H119, NewEmisData!$D:$D, DG$2))</f>
        <v>0</v>
      </c>
      <c r="DH119" s="335">
        <f>$I119*IF($G119="Pickup", SUMIFS(NewEmisData!F:F, NewEmisData!$A:$A, "Pickup", NewEmisData!$B:$B, $A119, NewEmisData!$C:$C, $H119, NewEmisData!$D:$D, DH$2), SUMIFS(NewEmisData!F:F, NewEmisData!$A:$A, "LDV", NewEmisData!$B:$B, $A119, NewEmisData!$C:$C, $H119, NewEmisData!$D:$D, DH$2))</f>
        <v>0</v>
      </c>
      <c r="DI119" s="335">
        <f>$I119*IF($G119="Pickup", SUMIFS(NewEmisData!G:G, NewEmisData!$A:$A, "Pickup", NewEmisData!$B:$B, $A119, NewEmisData!$C:$C, $H119, NewEmisData!$D:$D, DI$2), SUMIFS(NewEmisData!G:G, NewEmisData!$A:$A, "LDV", NewEmisData!$B:$B, $A119, NewEmisData!$C:$C, $H119, NewEmisData!$D:$D, DI$2))</f>
        <v>0</v>
      </c>
      <c r="DJ119" s="335">
        <f>$I119*IF($G119="Pickup", SUMIFS(NewEmisData!H:H, NewEmisData!$A:$A, "Pickup", NewEmisData!$B:$B, $A119, NewEmisData!$C:$C, $H119, NewEmisData!$D:$D, DJ$2), SUMIFS(NewEmisData!H:H, NewEmisData!$A:$A, "LDV", NewEmisData!$B:$B, $A119, NewEmisData!$C:$C, $H119, NewEmisData!$D:$D, DJ$2))</f>
        <v>0</v>
      </c>
      <c r="DK119" s="335">
        <f>$I119*IF($G119="Pickup", SUMIFS(NewEmisData!I:I, NewEmisData!$A:$A, "Pickup", NewEmisData!$B:$B, $A119, NewEmisData!$C:$C, $H119, NewEmisData!$D:$D, DK$2), SUMIFS(NewEmisData!I:I, NewEmisData!$A:$A, "LDV", NewEmisData!$B:$B, $A119, NewEmisData!$C:$C, $H119, NewEmisData!$D:$D, DK$2))</f>
        <v>0</v>
      </c>
      <c r="DL119" s="335">
        <f>$I119*IF($G119="Pickup", SUMIFS(NewEmisData!J:J, NewEmisData!$A:$A, "Pickup", NewEmisData!$B:$B, $A119, NewEmisData!$C:$C, $H119, NewEmisData!$D:$D, DL$2), SUMIFS(NewEmisData!J:J, NewEmisData!$A:$A, "LDV", NewEmisData!$B:$B, $A119, NewEmisData!$C:$C, $H119, NewEmisData!$D:$D, DL$2))</f>
        <v>0</v>
      </c>
      <c r="DM119" s="335">
        <f>$I119*IF($G119="Pickup", SUMIFS(NewEmisData!K:K, NewEmisData!$A:$A, "Pickup", NewEmisData!$B:$B, $A119, NewEmisData!$C:$C, $H119, NewEmisData!$D:$D, DM$2), SUMIFS(NewEmisData!K:K, NewEmisData!$A:$A, "LDV", NewEmisData!$B:$B, $A119, NewEmisData!$C:$C, $H119, NewEmisData!$D:$D, DM$2))</f>
        <v>0</v>
      </c>
      <c r="DN119" s="335">
        <f>$I119*IF($G119="Pickup", SUMIFS(NewEmisData!L:L, NewEmisData!$A:$A, "Pickup", NewEmisData!$B:$B, $A119, NewEmisData!$C:$C, $H119, NewEmisData!$D:$D, DN$2), SUMIFS(NewEmisData!L:L, NewEmisData!$A:$A, "LDV", NewEmisData!$B:$B, $A119, NewEmisData!$C:$C, $H119, NewEmisData!$D:$D, DN$2))</f>
        <v>0</v>
      </c>
      <c r="DO119" s="335">
        <f>$I119*IF($G119="Pickup", SUMIFS(NewEmisData!M:M, NewEmisData!$A:$A, "Pickup", NewEmisData!$B:$B, $A119, NewEmisData!$C:$C, $H119, NewEmisData!$D:$D, DO$2), SUMIFS(NewEmisData!M:M, NewEmisData!$A:$A, "LDV", NewEmisData!$B:$B, $A119, NewEmisData!$C:$C, $H119, NewEmisData!$D:$D, DO$2))</f>
        <v>0</v>
      </c>
      <c r="DP119" s="335">
        <v>1.3040587281867905E-3</v>
      </c>
      <c r="DQ119" s="335">
        <f>$I119*IF($G119="Pickup", SUMIFS(NewEmisData!E:E, NewEmisData!$A:$A, "Pickup", NewEmisData!$B:$B, $A119, NewEmisData!$C:$C, $H119, NewEmisData!$D:$D, DQ$2), SUMIFS(NewEmisData!E:E, NewEmisData!$A:$A, "LDV", NewEmisData!$B:$B, $A119, NewEmisData!$C:$C, $H119, NewEmisData!$D:$D, DQ$2))</f>
        <v>2.07649753376518E-2</v>
      </c>
      <c r="DR119" s="335">
        <f>$I119*IF($G119="Pickup", SUMIFS(NewEmisData!F:F, NewEmisData!$A:$A, "Pickup", NewEmisData!$B:$B, $A119, NewEmisData!$C:$C, $H119, NewEmisData!$D:$D, DR$2), SUMIFS(NewEmisData!F:F, NewEmisData!$A:$A, "LDV", NewEmisData!$B:$B, $A119, NewEmisData!$C:$C, $H119, NewEmisData!$D:$D, DR$2))</f>
        <v>5.3879064536849403E-2</v>
      </c>
      <c r="DS119" s="335">
        <f>$I119*IF($G119="Pickup", SUMIFS(NewEmisData!G:G, NewEmisData!$A:$A, "Pickup", NewEmisData!$B:$B, $A119, NewEmisData!$C:$C, $H119, NewEmisData!$D:$D, DS$2), SUMIFS(NewEmisData!G:G, NewEmisData!$A:$A, "LDV", NewEmisData!$B:$B, $A119, NewEmisData!$C:$C, $H119, NewEmisData!$D:$D, DS$2))</f>
        <v>7.3574274011771801E-2</v>
      </c>
      <c r="DT119" s="335">
        <f>$I119*IF($G119="Pickup", SUMIFS(NewEmisData!H:H, NewEmisData!$A:$A, "Pickup", NewEmisData!$B:$B, $A119, NewEmisData!$C:$C, $H119, NewEmisData!$D:$D, DT$2), SUMIFS(NewEmisData!H:H, NewEmisData!$A:$A, "LDV", NewEmisData!$B:$B, $A119, NewEmisData!$C:$C, $H119, NewEmisData!$D:$D, DT$2))</f>
        <v>7.4922688966295406E-2</v>
      </c>
      <c r="DU119" s="335">
        <f>$I119*IF($G119="Pickup", SUMIFS(NewEmisData!I:I, NewEmisData!$A:$A, "Pickup", NewEmisData!$B:$B, $A119, NewEmisData!$C:$C, $H119, NewEmisData!$D:$D, DU$2), SUMIFS(NewEmisData!I:I, NewEmisData!$A:$A, "LDV", NewEmisData!$B:$B, $A119, NewEmisData!$C:$C, $H119, NewEmisData!$D:$D, DU$2))</f>
        <v>7.6988260998407304E-2</v>
      </c>
      <c r="DV119" s="335">
        <f>$I119*IF($G119="Pickup", SUMIFS(NewEmisData!J:J, NewEmisData!$A:$A, "Pickup", NewEmisData!$B:$B, $A119, NewEmisData!$C:$C, $H119, NewEmisData!$D:$D, DV$2), SUMIFS(NewEmisData!J:J, NewEmisData!$A:$A, "LDV", NewEmisData!$B:$B, $A119, NewEmisData!$C:$C, $H119, NewEmisData!$D:$D, DV$2))</f>
        <v>7.7052943379972205E-2</v>
      </c>
      <c r="DW119" s="335">
        <f>$I119*IF($G119="Pickup", SUMIFS(NewEmisData!K:K, NewEmisData!$A:$A, "Pickup", NewEmisData!$B:$B, $A119, NewEmisData!$C:$C, $H119, NewEmisData!$D:$D, DW$2), SUMIFS(NewEmisData!K:K, NewEmisData!$A:$A, "LDV", NewEmisData!$B:$B, $A119, NewEmisData!$C:$C, $H119, NewEmisData!$D:$D, DW$2))</f>
        <v>7.6200385446793903E-2</v>
      </c>
      <c r="DX119" s="335">
        <f>$I119*IF($G119="Pickup", SUMIFS(NewEmisData!L:L, NewEmisData!$A:$A, "Pickup", NewEmisData!$B:$B, $A119, NewEmisData!$C:$C, $H119, NewEmisData!$D:$D, DX$2), SUMIFS(NewEmisData!L:L, NewEmisData!$A:$A, "LDV", NewEmisData!$B:$B, $A119, NewEmisData!$C:$C, $H119, NewEmisData!$D:$D, DX$2))</f>
        <v>7.5114204897389E-2</v>
      </c>
      <c r="DY119" s="335">
        <f>$I119*IF($G119="Pickup", SUMIFS(NewEmisData!M:M, NewEmisData!$A:$A, "Pickup", NewEmisData!$B:$B, $A119, NewEmisData!$C:$C, $H119, NewEmisData!$D:$D, DY$2), SUMIFS(NewEmisData!M:M, NewEmisData!$A:$A, "LDV", NewEmisData!$B:$B, $A119, NewEmisData!$C:$C, $H119, NewEmisData!$D:$D, DY$2))</f>
        <v>7.5889863393422893E-2</v>
      </c>
      <c r="DZ119" s="335">
        <v>7.9378330079915432E-2</v>
      </c>
      <c r="EA119" s="335">
        <f t="shared" si="118"/>
        <v>475.10061950162901</v>
      </c>
      <c r="EB119" s="335">
        <f t="shared" si="119"/>
        <v>425.759425077473</v>
      </c>
      <c r="EC119" s="335">
        <f t="shared" si="120"/>
        <v>324.82271634308898</v>
      </c>
      <c r="ED119" s="335">
        <f t="shared" si="121"/>
        <v>272.72616291819003</v>
      </c>
      <c r="EE119" s="335">
        <f t="shared" si="122"/>
        <v>248.98422365878099</v>
      </c>
      <c r="EF119" s="335">
        <f t="shared" si="123"/>
        <v>239.138945196208</v>
      </c>
      <c r="EG119" s="335">
        <f t="shared" si="124"/>
        <v>233.186205993041</v>
      </c>
      <c r="EH119" s="335">
        <f t="shared" si="125"/>
        <v>230.98082777732901</v>
      </c>
      <c r="EI119" s="335">
        <f t="shared" si="126"/>
        <v>230.977797902075</v>
      </c>
      <c r="EJ119" s="335">
        <f t="shared" si="127"/>
        <v>0.51895197956857197</v>
      </c>
      <c r="EK119" s="335">
        <f t="shared" si="128"/>
        <v>1.9631552344971901</v>
      </c>
      <c r="EL119" s="335">
        <f t="shared" si="129"/>
        <v>1.3806125660772399</v>
      </c>
      <c r="EM119" s="335">
        <f t="shared" si="130"/>
        <v>0.129337211025188</v>
      </c>
      <c r="EN119" s="335">
        <f t="shared" si="131"/>
        <v>7.5114199181629995E-2</v>
      </c>
      <c r="EO119" s="335">
        <f t="shared" si="132"/>
        <v>4.8850819053097599E-2</v>
      </c>
      <c r="EP119" s="335">
        <f t="shared" si="133"/>
        <v>4.4000904465129997E-2</v>
      </c>
      <c r="EQ119" s="335">
        <f t="shared" si="134"/>
        <v>4.0593055376388902E-2</v>
      </c>
      <c r="ER119" s="335">
        <f t="shared" si="135"/>
        <v>3.90779505535142E-2</v>
      </c>
      <c r="ES119" s="335">
        <f t="shared" si="136"/>
        <v>3.9479948858560501E-2</v>
      </c>
      <c r="ET119" s="335">
        <f t="shared" si="137"/>
        <v>0.31264891292629016</v>
      </c>
      <c r="EU119" s="335">
        <f t="shared" si="138"/>
        <v>1.17898559151298E-2</v>
      </c>
      <c r="EV119" s="335">
        <f t="shared" si="139"/>
        <v>1.03183632568031E-2</v>
      </c>
      <c r="EW119" s="335">
        <f t="shared" si="140"/>
        <v>2.7239955539880398E-3</v>
      </c>
      <c r="EX119" s="335">
        <f t="shared" si="141"/>
        <v>2.27776189551411E-3</v>
      </c>
      <c r="EY119" s="335">
        <f t="shared" si="142"/>
        <v>2.0763885131562E-3</v>
      </c>
      <c r="EZ119" s="335">
        <f t="shared" si="143"/>
        <v>1.9942349161768602E-3</v>
      </c>
      <c r="FA119" s="335">
        <f t="shared" si="144"/>
        <v>1.94410234302206E-3</v>
      </c>
      <c r="FB119" s="335">
        <f t="shared" si="145"/>
        <v>1.92571555503505E-3</v>
      </c>
      <c r="FC119" s="335">
        <f t="shared" si="146"/>
        <v>1.92569074305567E-3</v>
      </c>
      <c r="FD119" s="335">
        <f t="shared" si="147"/>
        <v>4.2403248188809025E-3</v>
      </c>
      <c r="FE119" s="335">
        <f t="shared" si="148"/>
        <v>0.13169009101509199</v>
      </c>
      <c r="FF119" s="335">
        <f t="shared" si="149"/>
        <v>9.8083690249445299E-2</v>
      </c>
      <c r="FG119" s="335">
        <f t="shared" si="150"/>
        <v>5.5514430840345103E-2</v>
      </c>
      <c r="FH119" s="335">
        <f t="shared" si="151"/>
        <v>5.44794684063677E-2</v>
      </c>
      <c r="FI119" s="335">
        <f t="shared" si="152"/>
        <v>5.4352731860888202E-2</v>
      </c>
      <c r="FJ119" s="335">
        <f t="shared" si="153"/>
        <v>5.4423278764171301E-2</v>
      </c>
      <c r="FK119" s="335">
        <f t="shared" si="154"/>
        <v>5.4421339109764703E-2</v>
      </c>
      <c r="FL119" s="335">
        <f t="shared" si="155"/>
        <v>5.4411460704527799E-2</v>
      </c>
      <c r="FM119" s="335">
        <f t="shared" si="156"/>
        <v>5.4456547876811902E-2</v>
      </c>
      <c r="FN119" s="335">
        <f t="shared" si="157"/>
        <v>5.2834708622229692E-2</v>
      </c>
      <c r="FO119" s="335">
        <f t="shared" si="158"/>
        <v>7.1455050843798995E-2</v>
      </c>
      <c r="FP119" s="335">
        <f t="shared" si="159"/>
        <v>4.0537129665560202E-2</v>
      </c>
      <c r="FQ119" s="335">
        <f t="shared" si="160"/>
        <v>1.0621754972012501E-2</v>
      </c>
      <c r="FR119" s="335">
        <f t="shared" si="161"/>
        <v>9.6696564500787993E-3</v>
      </c>
      <c r="FS119" s="335">
        <f t="shared" si="162"/>
        <v>9.5530920036255608E-3</v>
      </c>
      <c r="FT119" s="335">
        <f t="shared" si="163"/>
        <v>9.6179953944107895E-3</v>
      </c>
      <c r="FU119" s="335">
        <f t="shared" si="164"/>
        <v>9.6161944962219002E-3</v>
      </c>
      <c r="FV119" s="335">
        <f t="shared" si="165"/>
        <v>9.6070968477667898E-3</v>
      </c>
      <c r="FW119" s="335">
        <f t="shared" si="166"/>
        <v>9.6485800310463499E-3</v>
      </c>
      <c r="FX119" s="335">
        <f t="shared" si="167"/>
        <v>1.4243276255751064E-2</v>
      </c>
    </row>
    <row r="120" spans="1:180" x14ac:dyDescent="0.2">
      <c r="A120" s="305" t="str">
        <f>IF(LEFT(TRIM(TechData_All!AJ72),1)="*", _xlfn.CONCAT("*","R2"), "R2")</f>
        <v>R2</v>
      </c>
      <c r="B120" s="305" t="str">
        <f>TechData_All!A72</f>
        <v>TLSSDSL11</v>
      </c>
      <c r="C120" s="305" t="str">
        <f>TechData_All!C72</f>
        <v>TL.DSL.SS.DSL.2011</v>
      </c>
      <c r="D120" s="301" t="str">
        <f>TechData_All!D72</f>
        <v>bn-vmt, bn-vmt/a</v>
      </c>
      <c r="E120" s="301" t="str">
        <f>TechData_All!E72</f>
        <v>TRNDSL</v>
      </c>
      <c r="F120" s="301" t="str">
        <f>TechData_All!F72</f>
        <v>TL</v>
      </c>
      <c r="G120" s="315" t="s">
        <v>821</v>
      </c>
      <c r="H120" s="315" t="s">
        <v>816</v>
      </c>
      <c r="I120" s="315">
        <v>1</v>
      </c>
      <c r="J120" s="315" t="str">
        <f t="shared" si="168"/>
        <v>Small SUV-DSL</v>
      </c>
      <c r="K120" s="335">
        <f>$I120*IF($G120="Pickup", SUMIFS(NewEmisData!E:E, NewEmisData!$A:$A, "Pickup", NewEmisData!$B:$B, $A120, NewEmisData!$C:$C, $H120, NewEmisData!$D:$D, K$2), SUMIFS(NewEmisData!E:E, NewEmisData!$A:$A, "LDV", NewEmisData!$B:$B, $A120, NewEmisData!$C:$C, $H120, NewEmisData!$D:$D, K$2))</f>
        <v>476.09443428903302</v>
      </c>
      <c r="L120" s="335">
        <f>$I120*IF($G120="Pickup", SUMIFS(NewEmisData!F:F, NewEmisData!$A:$A, "Pickup", NewEmisData!$B:$B, $A120, NewEmisData!$C:$C, $H120, NewEmisData!$D:$D, L$2), SUMIFS(NewEmisData!F:F, NewEmisData!$A:$A, "LDV", NewEmisData!$B:$B, $A120, NewEmisData!$C:$C, $H120, NewEmisData!$D:$D, L$2))</f>
        <v>429.18807065940501</v>
      </c>
      <c r="M120" s="335">
        <f>$I120*IF($G120="Pickup", SUMIFS(NewEmisData!G:G, NewEmisData!$A:$A, "Pickup", NewEmisData!$B:$B, $A120, NewEmisData!$C:$C, $H120, NewEmisData!$D:$D, M$2), SUMIFS(NewEmisData!G:G, NewEmisData!$A:$A, "LDV", NewEmisData!$B:$B, $A120, NewEmisData!$C:$C, $H120, NewEmisData!$D:$D, M$2))</f>
        <v>391.319233082962</v>
      </c>
      <c r="N120" s="335">
        <f>$I120*IF($G120="Pickup", SUMIFS(NewEmisData!H:H, NewEmisData!$A:$A, "Pickup", NewEmisData!$B:$B, $A120, NewEmisData!$C:$C, $H120, NewEmisData!$D:$D, N$2), SUMIFS(NewEmisData!H:H, NewEmisData!$A:$A, "LDV", NewEmisData!$B:$B, $A120, NewEmisData!$C:$C, $H120, NewEmisData!$D:$D, N$2))</f>
        <v>328.42956729245498</v>
      </c>
      <c r="O120" s="335">
        <f>$I120*IF($G120="Pickup", SUMIFS(NewEmisData!I:I, NewEmisData!$A:$A, "Pickup", NewEmisData!$B:$B, $A120, NewEmisData!$C:$C, $H120, NewEmisData!$D:$D, O$2), SUMIFS(NewEmisData!I:I, NewEmisData!$A:$A, "LDV", NewEmisData!$B:$B, $A120, NewEmisData!$C:$C, $H120, NewEmisData!$D:$D, O$2))</f>
        <v>299.62284839363502</v>
      </c>
      <c r="P120" s="335">
        <f>$I120*IF($G120="Pickup", SUMIFS(NewEmisData!J:J, NewEmisData!$A:$A, "Pickup", NewEmisData!$B:$B, $A120, NewEmisData!$C:$C, $H120, NewEmisData!$D:$D, P$2), SUMIFS(NewEmisData!J:J, NewEmisData!$A:$A, "LDV", NewEmisData!$B:$B, $A120, NewEmisData!$C:$C, $H120, NewEmisData!$D:$D, P$2))</f>
        <v>287.52510197421901</v>
      </c>
      <c r="Q120" s="335">
        <f>$I120*IF($G120="Pickup", SUMIFS(NewEmisData!K:K, NewEmisData!$A:$A, "Pickup", NewEmisData!$B:$B, $A120, NewEmisData!$C:$C, $H120, NewEmisData!$D:$D, Q$2), SUMIFS(NewEmisData!K:K, NewEmisData!$A:$A, "LDV", NewEmisData!$B:$B, $A120, NewEmisData!$C:$C, $H120, NewEmisData!$D:$D, Q$2))</f>
        <v>280.23148169863998</v>
      </c>
      <c r="R120" s="335">
        <f>$I120*IF($G120="Pickup", SUMIFS(NewEmisData!L:L, NewEmisData!$A:$A, "Pickup", NewEmisData!$B:$B, $A120, NewEmisData!$C:$C, $H120, NewEmisData!$D:$D, R$2), SUMIFS(NewEmisData!L:L, NewEmisData!$A:$A, "LDV", NewEmisData!$B:$B, $A120, NewEmisData!$C:$C, $H120, NewEmisData!$D:$D, R$2))</f>
        <v>277.54586040118801</v>
      </c>
      <c r="S120" s="335">
        <f>$I120*IF($G120="Pickup", SUMIFS(NewEmisData!M:M, NewEmisData!$A:$A, "Pickup", NewEmisData!$B:$B, $A120, NewEmisData!$C:$C, $H120, NewEmisData!$D:$D, S$2), SUMIFS(NewEmisData!M:M, NewEmisData!$A:$A, "LDV", NewEmisData!$B:$B, $A120, NewEmisData!$C:$C, $H120, NewEmisData!$D:$D, S$2))</f>
        <v>277.49863288375599</v>
      </c>
      <c r="T120" s="335">
        <v>0.51895197956857197</v>
      </c>
      <c r="U120" s="335">
        <f>$I120*IF($G120="Pickup", SUMIFS(NewEmisData!E:E, NewEmisData!$A:$A, "Pickup", NewEmisData!$B:$B, $A120, NewEmisData!$C:$C, $H120, NewEmisData!$D:$D, U$2), SUMIFS(NewEmisData!E:E, NewEmisData!$A:$A, "LDV", NewEmisData!$B:$B, $A120, NewEmisData!$C:$C, $H120, NewEmisData!$D:$D, U$2))</f>
        <v>2.0049311260151099</v>
      </c>
      <c r="V120" s="335">
        <f>$I120*IF($G120="Pickup", SUMIFS(NewEmisData!F:F, NewEmisData!$A:$A, "Pickup", NewEmisData!$B:$B, $A120, NewEmisData!$C:$C, $H120, NewEmisData!$D:$D, V$2), SUMIFS(NewEmisData!F:F, NewEmisData!$A:$A, "LDV", NewEmisData!$B:$B, $A120, NewEmisData!$C:$C, $H120, NewEmisData!$D:$D, V$2))</f>
        <v>0.760827545002146</v>
      </c>
      <c r="W120" s="335">
        <f>$I120*IF($G120="Pickup", SUMIFS(NewEmisData!G:G, NewEmisData!$A:$A, "Pickup", NewEmisData!$B:$B, $A120, NewEmisData!$C:$C, $H120, NewEmisData!$D:$D, W$2), SUMIFS(NewEmisData!G:G, NewEmisData!$A:$A, "LDV", NewEmisData!$B:$B, $A120, NewEmisData!$C:$C, $H120, NewEmisData!$D:$D, W$2))</f>
        <v>0.12767197241808201</v>
      </c>
      <c r="X120" s="335">
        <f>$I120*IF($G120="Pickup", SUMIFS(NewEmisData!H:H, NewEmisData!$A:$A, "Pickup", NewEmisData!$B:$B, $A120, NewEmisData!$C:$C, $H120, NewEmisData!$D:$D, X$2), SUMIFS(NewEmisData!H:H, NewEmisData!$A:$A, "LDV", NewEmisData!$B:$B, $A120, NewEmisData!$C:$C, $H120, NewEmisData!$D:$D, X$2))</f>
        <v>7.2512734058825107E-2</v>
      </c>
      <c r="Y120" s="335">
        <f>$I120*IF($G120="Pickup", SUMIFS(NewEmisData!I:I, NewEmisData!$A:$A, "Pickup", NewEmisData!$B:$B, $A120, NewEmisData!$C:$C, $H120, NewEmisData!$D:$D, Y$2), SUMIFS(NewEmisData!I:I, NewEmisData!$A:$A, "LDV", NewEmisData!$B:$B, $A120, NewEmisData!$C:$C, $H120, NewEmisData!$D:$D, Y$2))</f>
        <v>4.5465409268618202E-2</v>
      </c>
      <c r="Z120" s="335">
        <f>$I120*IF($G120="Pickup", SUMIFS(NewEmisData!J:J, NewEmisData!$A:$A, "Pickup", NewEmisData!$B:$B, $A120, NewEmisData!$C:$C, $H120, NewEmisData!$D:$D, Z$2), SUMIFS(NewEmisData!J:J, NewEmisData!$A:$A, "LDV", NewEmisData!$B:$B, $A120, NewEmisData!$C:$C, $H120, NewEmisData!$D:$D, Z$2))</f>
        <v>4.03828422132856E-2</v>
      </c>
      <c r="AA120" s="335">
        <f>$I120*IF($G120="Pickup", SUMIFS(NewEmisData!K:K, NewEmisData!$A:$A, "Pickup", NewEmisData!$B:$B, $A120, NewEmisData!$C:$C, $H120, NewEmisData!$D:$D, AA$2), SUMIFS(NewEmisData!K:K, NewEmisData!$A:$A, "LDV", NewEmisData!$B:$B, $A120, NewEmisData!$C:$C, $H120, NewEmisData!$D:$D, AA$2))</f>
        <v>3.69457071662685E-2</v>
      </c>
      <c r="AB120" s="335">
        <f>$I120*IF($G120="Pickup", SUMIFS(NewEmisData!L:L, NewEmisData!$A:$A, "Pickup", NewEmisData!$B:$B, $A120, NewEmisData!$C:$C, $H120, NewEmisData!$D:$D, AB$2), SUMIFS(NewEmisData!L:L, NewEmisData!$A:$A, "LDV", NewEmisData!$B:$B, $A120, NewEmisData!$C:$C, $H120, NewEmisData!$D:$D, AB$2))</f>
        <v>3.54479042046821E-2</v>
      </c>
      <c r="AC120" s="335">
        <f>$I120*IF($G120="Pickup", SUMIFS(NewEmisData!M:M, NewEmisData!$A:$A, "Pickup", NewEmisData!$B:$B, $A120, NewEmisData!$C:$C, $H120, NewEmisData!$D:$D, AC$2), SUMIFS(NewEmisData!M:M, NewEmisData!$A:$A, "LDV", NewEmisData!$B:$B, $A120, NewEmisData!$C:$C, $H120, NewEmisData!$D:$D, AC$2))</f>
        <v>3.5796031702760897E-2</v>
      </c>
      <c r="AD120" s="335">
        <v>0.31264891292629016</v>
      </c>
      <c r="AE120" s="335">
        <f>$I120*IF($G120="Pickup", SUMIFS(NewEmisData!E:E, NewEmisData!$A:$A, "Pickup", NewEmisData!$B:$B, $A120, NewEmisData!$C:$C, $H120, NewEmisData!$D:$D, AE$2), SUMIFS(NewEmisData!E:E, NewEmisData!$A:$A, "LDV", NewEmisData!$B:$B, $A120, NewEmisData!$C:$C, $H120, NewEmisData!$D:$D, AE$2))</f>
        <v>1.1835152385958499E-2</v>
      </c>
      <c r="AF120" s="335">
        <f>$I120*IF($G120="Pickup", SUMIFS(NewEmisData!F:F, NewEmisData!$A:$A, "Pickup", NewEmisData!$B:$B, $A120, NewEmisData!$C:$C, $H120, NewEmisData!$D:$D, AF$2), SUMIFS(NewEmisData!F:F, NewEmisData!$A:$A, "LDV", NewEmisData!$B:$B, $A120, NewEmisData!$C:$C, $H120, NewEmisData!$D:$D, AF$2))</f>
        <v>1.02303341802871E-2</v>
      </c>
      <c r="AG120" s="335">
        <f>$I120*IF($G120="Pickup", SUMIFS(NewEmisData!G:G, NewEmisData!$A:$A, "Pickup", NewEmisData!$B:$B, $A120, NewEmisData!$C:$C, $H120, NewEmisData!$D:$D, AG$2), SUMIFS(NewEmisData!G:G, NewEmisData!$A:$A, "LDV", NewEmisData!$B:$B, $A120, NewEmisData!$C:$C, $H120, NewEmisData!$D:$D, AG$2))</f>
        <v>3.28141775067963E-3</v>
      </c>
      <c r="AH120" s="335">
        <f>$I120*IF($G120="Pickup", SUMIFS(NewEmisData!H:H, NewEmisData!$A:$A, "Pickup", NewEmisData!$B:$B, $A120, NewEmisData!$C:$C, $H120, NewEmisData!$D:$D, AH$2), SUMIFS(NewEmisData!H:H, NewEmisData!$A:$A, "LDV", NewEmisData!$B:$B, $A120, NewEmisData!$C:$C, $H120, NewEmisData!$D:$D, AH$2))</f>
        <v>2.7429174181074199E-3</v>
      </c>
      <c r="AI120" s="335">
        <f>$I120*IF($G120="Pickup", SUMIFS(NewEmisData!I:I, NewEmisData!$A:$A, "Pickup", NewEmisData!$B:$B, $A120, NewEmisData!$C:$C, $H120, NewEmisData!$D:$D, AI$2), SUMIFS(NewEmisData!I:I, NewEmisData!$A:$A, "LDV", NewEmisData!$B:$B, $A120, NewEmisData!$C:$C, $H120, NewEmisData!$D:$D, AI$2))</f>
        <v>2.4986761140543901E-3</v>
      </c>
      <c r="AJ120" s="335">
        <f>$I120*IF($G120="Pickup", SUMIFS(NewEmisData!J:J, NewEmisData!$A:$A, "Pickup", NewEmisData!$B:$B, $A120, NewEmisData!$C:$C, $H120, NewEmisData!$D:$D, AJ$2), SUMIFS(NewEmisData!J:J, NewEmisData!$A:$A, "LDV", NewEmisData!$B:$B, $A120, NewEmisData!$C:$C, $H120, NewEmisData!$D:$D, AJ$2))</f>
        <v>2.3977288527187398E-3</v>
      </c>
      <c r="AK120" s="335">
        <f>$I120*IF($G120="Pickup", SUMIFS(NewEmisData!K:K, NewEmisData!$A:$A, "Pickup", NewEmisData!$B:$B, $A120, NewEmisData!$C:$C, $H120, NewEmisData!$D:$D, AK$2), SUMIFS(NewEmisData!K:K, NewEmisData!$A:$A, "LDV", NewEmisData!$B:$B, $A120, NewEmisData!$C:$C, $H120, NewEmisData!$D:$D, AK$2))</f>
        <v>2.3363239635992802E-3</v>
      </c>
      <c r="AL120" s="335">
        <f>$I120*IF($G120="Pickup", SUMIFS(NewEmisData!L:L, NewEmisData!$A:$A, "Pickup", NewEmisData!$B:$B, $A120, NewEmisData!$C:$C, $H120, NewEmisData!$D:$D, AL$2), SUMIFS(NewEmisData!L:L, NewEmisData!$A:$A, "LDV", NewEmisData!$B:$B, $A120, NewEmisData!$C:$C, $H120, NewEmisData!$D:$D, AL$2))</f>
        <v>2.3139342639780401E-3</v>
      </c>
      <c r="AM120" s="335">
        <f>$I120*IF($G120="Pickup", SUMIFS(NewEmisData!M:M, NewEmisData!$A:$A, "Pickup", NewEmisData!$B:$B, $A120, NewEmisData!$C:$C, $H120, NewEmisData!$D:$D, AM$2), SUMIFS(NewEmisData!M:M, NewEmisData!$A:$A, "LDV", NewEmisData!$B:$B, $A120, NewEmisData!$C:$C, $H120, NewEmisData!$D:$D, AM$2))</f>
        <v>2.31353960902861E-3</v>
      </c>
      <c r="AN120" s="335">
        <v>4.2403248188809025E-3</v>
      </c>
      <c r="AO120" s="335">
        <f>$I120*IF($G120="Pickup", SUMIFS(NewEmisData!E:E, NewEmisData!$A:$A, "Pickup", NewEmisData!$B:$B, $A120, NewEmisData!$C:$C, $H120, NewEmisData!$D:$D, AO$2), SUMIFS(NewEmisData!E:E, NewEmisData!$A:$A, "LDV", NewEmisData!$B:$B, $A120, NewEmisData!$C:$C, $H120, NewEmisData!$D:$D, AO$2))</f>
        <v>0.14754888588672199</v>
      </c>
      <c r="AP120" s="335">
        <f>$I120*IF($G120="Pickup", SUMIFS(NewEmisData!F:F, NewEmisData!$A:$A, "Pickup", NewEmisData!$B:$B, $A120, NewEmisData!$C:$C, $H120, NewEmisData!$D:$D, AP$2), SUMIFS(NewEmisData!F:F, NewEmisData!$A:$A, "LDV", NewEmisData!$B:$B, $A120, NewEmisData!$C:$C, $H120, NewEmisData!$D:$D, AP$2))</f>
        <v>8.9170669812866296E-2</v>
      </c>
      <c r="AQ120" s="335">
        <f>$I120*IF($G120="Pickup", SUMIFS(NewEmisData!G:G, NewEmisData!$A:$A, "Pickup", NewEmisData!$B:$B, $A120, NewEmisData!$C:$C, $H120, NewEmisData!$D:$D, AQ$2), SUMIFS(NewEmisData!G:G, NewEmisData!$A:$A, "LDV", NewEmisData!$B:$B, $A120, NewEmisData!$C:$C, $H120, NewEmisData!$D:$D, AQ$2))</f>
        <v>7.8105554369183802E-2</v>
      </c>
      <c r="AR120" s="335">
        <f>$I120*IF($G120="Pickup", SUMIFS(NewEmisData!H:H, NewEmisData!$A:$A, "Pickup", NewEmisData!$B:$B, $A120, NewEmisData!$C:$C, $H120, NewEmisData!$D:$D, AR$2), SUMIFS(NewEmisData!H:H, NewEmisData!$A:$A, "LDV", NewEmisData!$B:$B, $A120, NewEmisData!$C:$C, $H120, NewEmisData!$D:$D, AR$2))</f>
        <v>7.6972409553025797E-2</v>
      </c>
      <c r="AS120" s="335">
        <f>$I120*IF($G120="Pickup", SUMIFS(NewEmisData!I:I, NewEmisData!$A:$A, "Pickup", NewEmisData!$B:$B, $A120, NewEmisData!$C:$C, $H120, NewEmisData!$D:$D, AS$2), SUMIFS(NewEmisData!I:I, NewEmisData!$A:$A, "LDV", NewEmisData!$B:$B, $A120, NewEmisData!$C:$C, $H120, NewEmisData!$D:$D, AS$2))</f>
        <v>7.6836875081772907E-2</v>
      </c>
      <c r="AT120" s="335">
        <f>$I120*IF($G120="Pickup", SUMIFS(NewEmisData!J:J, NewEmisData!$A:$A, "Pickup", NewEmisData!$B:$B, $A120, NewEmisData!$C:$C, $H120, NewEmisData!$D:$D, AT$2), SUMIFS(NewEmisData!J:J, NewEmisData!$A:$A, "LDV", NewEmisData!$B:$B, $A120, NewEmisData!$C:$C, $H120, NewEmisData!$D:$D, AT$2))</f>
        <v>7.69074432910445E-2</v>
      </c>
      <c r="AU120" s="335">
        <f>$I120*IF($G120="Pickup", SUMIFS(NewEmisData!K:K, NewEmisData!$A:$A, "Pickup", NewEmisData!$B:$B, $A120, NewEmisData!$C:$C, $H120, NewEmisData!$D:$D, AU$2), SUMIFS(NewEmisData!K:K, NewEmisData!$A:$A, "LDV", NewEmisData!$B:$B, $A120, NewEmisData!$C:$C, $H120, NewEmisData!$D:$D, AU$2))</f>
        <v>7.6900843368497895E-2</v>
      </c>
      <c r="AV120" s="335">
        <f>$I120*IF($G120="Pickup", SUMIFS(NewEmisData!L:L, NewEmisData!$A:$A, "Pickup", NewEmisData!$B:$B, $A120, NewEmisData!$C:$C, $H120, NewEmisData!$D:$D, AV$2), SUMIFS(NewEmisData!L:L, NewEmisData!$A:$A, "LDV", NewEmisData!$B:$B, $A120, NewEmisData!$C:$C, $H120, NewEmisData!$D:$D, AV$2))</f>
        <v>7.6888545887976001E-2</v>
      </c>
      <c r="AW120" s="335">
        <f>$I120*IF($G120="Pickup", SUMIFS(NewEmisData!M:M, NewEmisData!$A:$A, "Pickup", NewEmisData!$B:$B, $A120, NewEmisData!$C:$C, $H120, NewEmisData!$D:$D, AW$2), SUMIFS(NewEmisData!M:M, NewEmisData!$A:$A, "LDV", NewEmisData!$B:$B, $A120, NewEmisData!$C:$C, $H120, NewEmisData!$D:$D, AW$2))</f>
        <v>7.6936569612579206E-2</v>
      </c>
      <c r="AX120" s="335">
        <v>5.2834708622229692E-2</v>
      </c>
      <c r="AY120" s="335">
        <f>$I120*IF($G120="Pickup", SUMIFS(NewEmisData!E:E, NewEmisData!$A:$A, "Pickup", NewEmisData!$B:$B, $A120, NewEmisData!$C:$C, $H120, NewEmisData!$D:$D, AY$2), SUMIFS(NewEmisData!E:E, NewEmisData!$A:$A, "LDV", NewEmisData!$B:$B, $A120, NewEmisData!$C:$C, $H120, NewEmisData!$D:$D, AY$2))</f>
        <v>8.2994776464736103E-2</v>
      </c>
      <c r="AZ120" s="335">
        <f>$I120*IF($G120="Pickup", SUMIFS(NewEmisData!F:F, NewEmisData!$A:$A, "Pickup", NewEmisData!$B:$B, $A120, NewEmisData!$C:$C, $H120, NewEmisData!$D:$D, AZ$2), SUMIFS(NewEmisData!F:F, NewEmisData!$A:$A, "LDV", NewEmisData!$B:$B, $A120, NewEmisData!$C:$C, $H120, NewEmisData!$D:$D, AZ$2))</f>
        <v>2.9286960169176E-2</v>
      </c>
      <c r="BA120" s="335">
        <f>$I120*IF($G120="Pickup", SUMIFS(NewEmisData!G:G, NewEmisData!$A:$A, "Pickup", NewEmisData!$B:$B, $A120, NewEmisData!$C:$C, $H120, NewEmisData!$D:$D, BA$2), SUMIFS(NewEmisData!G:G, NewEmisData!$A:$A, "LDV", NewEmisData!$B:$B, $A120, NewEmisData!$C:$C, $H120, NewEmisData!$D:$D, BA$2))</f>
        <v>1.3924604157418001E-2</v>
      </c>
      <c r="BB120" s="335">
        <f>$I120*IF($G120="Pickup", SUMIFS(NewEmisData!H:H, NewEmisData!$A:$A, "Pickup", NewEmisData!$B:$B, $A120, NewEmisData!$C:$C, $H120, NewEmisData!$D:$D, BB$2), SUMIFS(NewEmisData!H:H, NewEmisData!$A:$A, "LDV", NewEmisData!$B:$B, $A120, NewEmisData!$C:$C, $H120, NewEmisData!$D:$D, BB$2))</f>
        <v>1.28820995888716E-2</v>
      </c>
      <c r="BC120" s="335">
        <f>$I120*IF($G120="Pickup", SUMIFS(NewEmisData!I:I, NewEmisData!$A:$A, "Pickup", NewEmisData!$B:$B, $A120, NewEmisData!$C:$C, $H120, NewEmisData!$D:$D, BC$2), SUMIFS(NewEmisData!I:I, NewEmisData!$A:$A, "LDV", NewEmisData!$B:$B, $A120, NewEmisData!$C:$C, $H120, NewEmisData!$D:$D, BC$2))</f>
        <v>1.2757306095682401E-2</v>
      </c>
      <c r="BD120" s="335">
        <f>$I120*IF($G120="Pickup", SUMIFS(NewEmisData!J:J, NewEmisData!$A:$A, "Pickup", NewEmisData!$B:$B, $A120, NewEmisData!$C:$C, $H120, NewEmisData!$D:$D, BD$2), SUMIFS(NewEmisData!J:J, NewEmisData!$A:$A, "LDV", NewEmisData!$B:$B, $A120, NewEmisData!$C:$C, $H120, NewEmisData!$D:$D, BD$2))</f>
        <v>1.28223162487622E-2</v>
      </c>
      <c r="BE120" s="335">
        <f>$I120*IF($G120="Pickup", SUMIFS(NewEmisData!K:K, NewEmisData!$A:$A, "Pickup", NewEmisData!$B:$B, $A120, NewEmisData!$C:$C, $H120, NewEmisData!$D:$D, BE$2), SUMIFS(NewEmisData!K:K, NewEmisData!$A:$A, "LDV", NewEmisData!$B:$B, $A120, NewEmisData!$C:$C, $H120, NewEmisData!$D:$D, BE$2))</f>
        <v>1.28161744328164E-2</v>
      </c>
      <c r="BF120" s="335">
        <f>$I120*IF($G120="Pickup", SUMIFS(NewEmisData!L:L, NewEmisData!$A:$A, "Pickup", NewEmisData!$B:$B, $A120, NewEmisData!$C:$C, $H120, NewEmisData!$D:$D, BF$2), SUMIFS(NewEmisData!L:L, NewEmisData!$A:$A, "LDV", NewEmisData!$B:$B, $A120, NewEmisData!$C:$C, $H120, NewEmisData!$D:$D, BF$2))</f>
        <v>1.28049681705815E-2</v>
      </c>
      <c r="BG120" s="335">
        <f>$I120*IF($G120="Pickup", SUMIFS(NewEmisData!M:M, NewEmisData!$A:$A, "Pickup", NewEmisData!$B:$B, $A120, NewEmisData!$C:$C, $H120, NewEmisData!$D:$D, BG$2), SUMIFS(NewEmisData!M:M, NewEmisData!$A:$A, "LDV", NewEmisData!$B:$B, $A120, NewEmisData!$C:$C, $H120, NewEmisData!$D:$D, BG$2))</f>
        <v>1.2849092483120999E-2</v>
      </c>
      <c r="BH120" s="335">
        <v>1.4243276255751064E-2</v>
      </c>
      <c r="BI120" s="335">
        <f>$I120*IF($G120="Pickup", SUMIFS(NewEmisData!E:E, NewEmisData!$A:$A, "Pickup", NewEmisData!$B:$B, $A120, NewEmisData!$C:$C, $H120, NewEmisData!$D:$D, BI$2), SUMIFS(NewEmisData!E:E, NewEmisData!$A:$A, "LDV", NewEmisData!$B:$B, $A120, NewEmisData!$C:$C, $H120, NewEmisData!$D:$D, BI$2))</f>
        <v>39.775858774743803</v>
      </c>
      <c r="BJ120" s="335">
        <f>$I120*IF($G120="Pickup", SUMIFS(NewEmisData!F:F, NewEmisData!$A:$A, "Pickup", NewEmisData!$B:$B, $A120, NewEmisData!$C:$C, $H120, NewEmisData!$D:$D, BJ$2), SUMIFS(NewEmisData!F:F, NewEmisData!$A:$A, "LDV", NewEmisData!$B:$B, $A120, NewEmisData!$C:$C, $H120, NewEmisData!$D:$D, BJ$2))</f>
        <v>10.678234156384899</v>
      </c>
      <c r="BK120" s="335">
        <f>$I120*IF($G120="Pickup", SUMIFS(NewEmisData!G:G, NewEmisData!$A:$A, "Pickup", NewEmisData!$B:$B, $A120, NewEmisData!$C:$C, $H120, NewEmisData!$D:$D, BK$2), SUMIFS(NewEmisData!G:G, NewEmisData!$A:$A, "LDV", NewEmisData!$B:$B, $A120, NewEmisData!$C:$C, $H120, NewEmisData!$D:$D, BK$2))</f>
        <v>1.86758643046957</v>
      </c>
      <c r="BL120" s="335">
        <f>$I120*IF($G120="Pickup", SUMIFS(NewEmisData!H:H, NewEmisData!$A:$A, "Pickup", NewEmisData!$B:$B, $A120, NewEmisData!$C:$C, $H120, NewEmisData!$D:$D, BL$2), SUMIFS(NewEmisData!H:H, NewEmisData!$A:$A, "LDV", NewEmisData!$B:$B, $A120, NewEmisData!$C:$C, $H120, NewEmisData!$D:$D, BL$2))</f>
        <v>1.42362076026303</v>
      </c>
      <c r="BM120" s="335">
        <f>$I120*IF($G120="Pickup", SUMIFS(NewEmisData!I:I, NewEmisData!$A:$A, "Pickup", NewEmisData!$B:$B, $A120, NewEmisData!$C:$C, $H120, NewEmisData!$D:$D, BM$2), SUMIFS(NewEmisData!I:I, NewEmisData!$A:$A, "LDV", NewEmisData!$B:$B, $A120, NewEmisData!$C:$C, $H120, NewEmisData!$D:$D, BM$2))</f>
        <v>1.22553039938669</v>
      </c>
      <c r="BN120" s="335">
        <f>$I120*IF($G120="Pickup", SUMIFS(NewEmisData!J:J, NewEmisData!$A:$A, "Pickup", NewEmisData!$B:$B, $A120, NewEmisData!$C:$C, $H120, NewEmisData!$D:$D, BN$2), SUMIFS(NewEmisData!J:J, NewEmisData!$A:$A, "LDV", NewEmisData!$B:$B, $A120, NewEmisData!$C:$C, $H120, NewEmisData!$D:$D, BN$2))</f>
        <v>1.16750761763039</v>
      </c>
      <c r="BO120" s="335">
        <f>$I120*IF($G120="Pickup", SUMIFS(NewEmisData!K:K, NewEmisData!$A:$A, "Pickup", NewEmisData!$B:$B, $A120, NewEmisData!$C:$C, $H120, NewEmisData!$D:$D, BO$2), SUMIFS(NewEmisData!K:K, NewEmisData!$A:$A, "LDV", NewEmisData!$B:$B, $A120, NewEmisData!$C:$C, $H120, NewEmisData!$D:$D, BO$2))</f>
        <v>1.1062247677672601</v>
      </c>
      <c r="BP120" s="335">
        <f>$I120*IF($G120="Pickup", SUMIFS(NewEmisData!L:L, NewEmisData!$A:$A, "Pickup", NewEmisData!$B:$B, $A120, NewEmisData!$C:$C, $H120, NewEmisData!$D:$D, BP$2), SUMIFS(NewEmisData!L:L, NewEmisData!$A:$A, "LDV", NewEmisData!$B:$B, $A120, NewEmisData!$C:$C, $H120, NewEmisData!$D:$D, BP$2))</f>
        <v>1.0761548737814799</v>
      </c>
      <c r="BQ120" s="335">
        <f>$I120*IF($G120="Pickup", SUMIFS(NewEmisData!M:M, NewEmisData!$A:$A, "Pickup", NewEmisData!$B:$B, $A120, NewEmisData!$C:$C, $H120, NewEmisData!$D:$D, BQ$2), SUMIFS(NewEmisData!M:M, NewEmisData!$A:$A, "LDV", NewEmisData!$B:$B, $A120, NewEmisData!$C:$C, $H120, NewEmisData!$D:$D, BQ$2))</f>
        <v>1.0829580064973601</v>
      </c>
      <c r="BR120" s="335">
        <v>0.76052857406256014</v>
      </c>
      <c r="BS120" s="335">
        <f>$I120*IF($G120="Pickup", SUMIFS(NewEmisData!E:E, NewEmisData!$A:$A, "Pickup", NewEmisData!$B:$B, $A120, NewEmisData!$C:$C, $H120, NewEmisData!$D:$D, BS$2), SUMIFS(NewEmisData!E:E, NewEmisData!$A:$A, "LDV", NewEmisData!$B:$B, $A120, NewEmisData!$C:$C, $H120, NewEmisData!$D:$D, BS$2))</f>
        <v>3.6839474572804698</v>
      </c>
      <c r="BT120" s="335">
        <f>$I120*IF($G120="Pickup", SUMIFS(NewEmisData!F:F, NewEmisData!$A:$A, "Pickup", NewEmisData!$B:$B, $A120, NewEmisData!$C:$C, $H120, NewEmisData!$D:$D, BT$2), SUMIFS(NewEmisData!F:F, NewEmisData!$A:$A, "LDV", NewEmisData!$B:$B, $A120, NewEmisData!$C:$C, $H120, NewEmisData!$D:$D, BT$2))</f>
        <v>0.98577392935792796</v>
      </c>
      <c r="BU120" s="335">
        <f>$I120*IF($G120="Pickup", SUMIFS(NewEmisData!G:G, NewEmisData!$A:$A, "Pickup", NewEmisData!$B:$B, $A120, NewEmisData!$C:$C, $H120, NewEmisData!$D:$D, BU$2), SUMIFS(NewEmisData!G:G, NewEmisData!$A:$A, "LDV", NewEmisData!$B:$B, $A120, NewEmisData!$C:$C, $H120, NewEmisData!$D:$D, BU$2))</f>
        <v>0.13920001825041101</v>
      </c>
      <c r="BV120" s="335">
        <f>$I120*IF($G120="Pickup", SUMIFS(NewEmisData!H:H, NewEmisData!$A:$A, "Pickup", NewEmisData!$B:$B, $A120, NewEmisData!$C:$C, $H120, NewEmisData!$D:$D, BV$2), SUMIFS(NewEmisData!H:H, NewEmisData!$A:$A, "LDV", NewEmisData!$B:$B, $A120, NewEmisData!$C:$C, $H120, NewEmisData!$D:$D, BV$2))</f>
        <v>9.6471078701038201E-2</v>
      </c>
      <c r="BW120" s="335">
        <f>$I120*IF($G120="Pickup", SUMIFS(NewEmisData!I:I, NewEmisData!$A:$A, "Pickup", NewEmisData!$B:$B, $A120, NewEmisData!$C:$C, $H120, NewEmisData!$D:$D, BW$2), SUMIFS(NewEmisData!I:I, NewEmisData!$A:$A, "LDV", NewEmisData!$B:$B, $A120, NewEmisData!$C:$C, $H120, NewEmisData!$D:$D, BW$2))</f>
        <v>7.5191537396481406E-2</v>
      </c>
      <c r="BX120" s="335">
        <f>$I120*IF($G120="Pickup", SUMIFS(NewEmisData!J:J, NewEmisData!$A:$A, "Pickup", NewEmisData!$B:$B, $A120, NewEmisData!$C:$C, $H120, NewEmisData!$D:$D, BX$2), SUMIFS(NewEmisData!J:J, NewEmisData!$A:$A, "LDV", NewEmisData!$B:$B, $A120, NewEmisData!$C:$C, $H120, NewEmisData!$D:$D, BX$2))</f>
        <v>7.3750498912982104E-2</v>
      </c>
      <c r="BY120" s="335">
        <f>$I120*IF($G120="Pickup", SUMIFS(NewEmisData!K:K, NewEmisData!$A:$A, "Pickup", NewEmisData!$B:$B, $A120, NewEmisData!$C:$C, $H120, NewEmisData!$D:$D, BY$2), SUMIFS(NewEmisData!K:K, NewEmisData!$A:$A, "LDV", NewEmisData!$B:$B, $A120, NewEmisData!$C:$C, $H120, NewEmisData!$D:$D, BY$2))</f>
        <v>7.1596726073612907E-2</v>
      </c>
      <c r="BZ120" s="335">
        <f>$I120*IF($G120="Pickup", SUMIFS(NewEmisData!L:L, NewEmisData!$A:$A, "Pickup", NewEmisData!$B:$B, $A120, NewEmisData!$C:$C, $H120, NewEmisData!$D:$D, BZ$2), SUMIFS(NewEmisData!L:L, NewEmisData!$A:$A, "LDV", NewEmisData!$B:$B, $A120, NewEmisData!$C:$C, $H120, NewEmisData!$D:$D, BZ$2))</f>
        <v>7.0651840302643099E-2</v>
      </c>
      <c r="CA120" s="335">
        <f>$I120*IF($G120="Pickup", SUMIFS(NewEmisData!M:M, NewEmisData!$A:$A, "Pickup", NewEmisData!$B:$B, $A120, NewEmisData!$C:$C, $H120, NewEmisData!$D:$D, CA$2), SUMIFS(NewEmisData!M:M, NewEmisData!$A:$A, "LDV", NewEmisData!$B:$B, $A120, NewEmisData!$C:$C, $H120, NewEmisData!$D:$D, CA$2))</f>
        <v>7.1352883539201301E-2</v>
      </c>
      <c r="CB120" s="335">
        <v>8.150002687780894E-2</v>
      </c>
      <c r="CC120" s="335">
        <f>$I120*IF($G120="Pickup", SUMIFS(NewEmisData!E:E, NewEmisData!$A:$A, "Pickup", NewEmisData!$B:$B, $A120, NewEmisData!$C:$C, $H120, NewEmisData!$D:$D, CC$2), SUMIFS(NewEmisData!E:E, NewEmisData!$A:$A, "LDV", NewEmisData!$B:$B, $A120, NewEmisData!$C:$C, $H120, NewEmisData!$D:$D, CC$2))</f>
        <v>8.3015807662600808E-3</v>
      </c>
      <c r="CD120" s="335">
        <f>$I120*IF($G120="Pickup", SUMIFS(NewEmisData!F:F, NewEmisData!$A:$A, "Pickup", NewEmisData!$B:$B, $A120, NewEmisData!$C:$C, $H120, NewEmisData!$D:$D, CD$2), SUMIFS(NewEmisData!F:F, NewEmisData!$A:$A, "LDV", NewEmisData!$B:$B, $A120, NewEmisData!$C:$C, $H120, NewEmisData!$D:$D, CD$2))</f>
        <v>8.3015814353979093E-3</v>
      </c>
      <c r="CE120" s="335">
        <f>$I120*IF($G120="Pickup", SUMIFS(NewEmisData!G:G, NewEmisData!$A:$A, "Pickup", NewEmisData!$B:$B, $A120, NewEmisData!$C:$C, $H120, NewEmisData!$D:$D, CE$2), SUMIFS(NewEmisData!G:G, NewEmisData!$A:$A, "LDV", NewEmisData!$B:$B, $A120, NewEmisData!$C:$C, $H120, NewEmisData!$D:$D, CE$2))</f>
        <v>9.7776409238937295E-3</v>
      </c>
      <c r="CF120" s="335">
        <f>$I120*IF($G120="Pickup", SUMIFS(NewEmisData!H:H, NewEmisData!$A:$A, "Pickup", NewEmisData!$B:$B, $A120, NewEmisData!$C:$C, $H120, NewEmisData!$D:$D, CF$2), SUMIFS(NewEmisData!H:H, NewEmisData!$A:$A, "LDV", NewEmisData!$B:$B, $A120, NewEmisData!$C:$C, $H120, NewEmisData!$D:$D, CF$2))</f>
        <v>9.7776508210115302E-3</v>
      </c>
      <c r="CG120" s="335">
        <f>$I120*IF($G120="Pickup", SUMIFS(NewEmisData!I:I, NewEmisData!$A:$A, "Pickup", NewEmisData!$B:$B, $A120, NewEmisData!$C:$C, $H120, NewEmisData!$D:$D, CG$2), SUMIFS(NewEmisData!I:I, NewEmisData!$A:$A, "LDV", NewEmisData!$B:$B, $A120, NewEmisData!$C:$C, $H120, NewEmisData!$D:$D, CG$2))</f>
        <v>9.7776494795757396E-3</v>
      </c>
      <c r="CH120" s="335">
        <f>$I120*IF($G120="Pickup", SUMIFS(NewEmisData!J:J, NewEmisData!$A:$A, "Pickup", NewEmisData!$B:$B, $A120, NewEmisData!$C:$C, $H120, NewEmisData!$D:$D, CH$2), SUMIFS(NewEmisData!J:J, NewEmisData!$A:$A, "LDV", NewEmisData!$B:$B, $A120, NewEmisData!$C:$C, $H120, NewEmisData!$D:$D, CH$2))</f>
        <v>9.7776493269548497E-3</v>
      </c>
      <c r="CI120" s="335">
        <f>$I120*IF($G120="Pickup", SUMIFS(NewEmisData!K:K, NewEmisData!$A:$A, "Pickup", NewEmisData!$B:$B, $A120, NewEmisData!$C:$C, $H120, NewEmisData!$D:$D, CI$2), SUMIFS(NewEmisData!K:K, NewEmisData!$A:$A, "LDV", NewEmisData!$B:$B, $A120, NewEmisData!$C:$C, $H120, NewEmisData!$D:$D, CI$2))</f>
        <v>9.7776510939597203E-3</v>
      </c>
      <c r="CJ120" s="335">
        <f>$I120*IF($G120="Pickup", SUMIFS(NewEmisData!L:L, NewEmisData!$A:$A, "Pickup", NewEmisData!$B:$B, $A120, NewEmisData!$C:$C, $H120, NewEmisData!$D:$D, CJ$2), SUMIFS(NewEmisData!L:L, NewEmisData!$A:$A, "LDV", NewEmisData!$B:$B, $A120, NewEmisData!$C:$C, $H120, NewEmisData!$D:$D, CJ$2))</f>
        <v>9.7776462712922899E-3</v>
      </c>
      <c r="CK120" s="335">
        <f>$I120*IF($G120="Pickup", SUMIFS(NewEmisData!M:M, NewEmisData!$A:$A, "Pickup", NewEmisData!$B:$B, $A120, NewEmisData!$C:$C, $H120, NewEmisData!$D:$D, CK$2), SUMIFS(NewEmisData!M:M, NewEmisData!$A:$A, "LDV", NewEmisData!$B:$B, $A120, NewEmisData!$C:$C, $H120, NewEmisData!$D:$D, CK$2))</f>
        <v>9.7776422060059202E-3</v>
      </c>
      <c r="CL120" s="335">
        <v>2.2181963950320412E-2</v>
      </c>
      <c r="CM120" s="335">
        <f>$I120*IF($G120="Pickup", SUMIFS(NewEmisData!E:E, NewEmisData!$A:$A, "Pickup", NewEmisData!$B:$B, $A120, NewEmisData!$C:$C, $H120, NewEmisData!$D:$D, CM$2), SUMIFS(NewEmisData!E:E, NewEmisData!$A:$A, "LDV", NewEmisData!$B:$B, $A120, NewEmisData!$C:$C, $H120, NewEmisData!$D:$D, CM$2))</f>
        <v>1.3172159507331401E-3</v>
      </c>
      <c r="CN120" s="335">
        <f>$I120*IF($G120="Pickup", SUMIFS(NewEmisData!F:F, NewEmisData!$A:$A, "Pickup", NewEmisData!$B:$B, $A120, NewEmisData!$C:$C, $H120, NewEmisData!$D:$D, CN$2), SUMIFS(NewEmisData!F:F, NewEmisData!$A:$A, "LDV", NewEmisData!$B:$B, $A120, NewEmisData!$C:$C, $H120, NewEmisData!$D:$D, CN$2))</f>
        <v>1.1497778914898601E-3</v>
      </c>
      <c r="CO120" s="335">
        <f>$I120*IF($G120="Pickup", SUMIFS(NewEmisData!G:G, NewEmisData!$A:$A, "Pickup", NewEmisData!$B:$B, $A120, NewEmisData!$C:$C, $H120, NewEmisData!$D:$D, CO$2), SUMIFS(NewEmisData!G:G, NewEmisData!$A:$A, "LDV", NewEmisData!$B:$B, $A120, NewEmisData!$C:$C, $H120, NewEmisData!$D:$D, CO$2))</f>
        <v>1.3280335233953799E-3</v>
      </c>
      <c r="CP120" s="335">
        <f>$I120*IF($G120="Pickup", SUMIFS(NewEmisData!H:H, NewEmisData!$A:$A, "Pickup", NewEmisData!$B:$B, $A120, NewEmisData!$C:$C, $H120, NewEmisData!$D:$D, CP$2), SUMIFS(NewEmisData!H:H, NewEmisData!$A:$A, "LDV", NewEmisData!$B:$B, $A120, NewEmisData!$C:$C, $H120, NewEmisData!$D:$D, CP$2))</f>
        <v>1.3300403953936701E-3</v>
      </c>
      <c r="CQ120" s="335">
        <f>$I120*IF($G120="Pickup", SUMIFS(NewEmisData!I:I, NewEmisData!$A:$A, "Pickup", NewEmisData!$B:$B, $A120, NewEmisData!$C:$C, $H120, NewEmisData!$D:$D, CQ$2), SUMIFS(NewEmisData!I:I, NewEmisData!$A:$A, "LDV", NewEmisData!$B:$B, $A120, NewEmisData!$C:$C, $H120, NewEmisData!$D:$D, CQ$2))</f>
        <v>1.3373192652413001E-3</v>
      </c>
      <c r="CR120" s="335">
        <f>$I120*IF($G120="Pickup", SUMIFS(NewEmisData!J:J, NewEmisData!$A:$A, "Pickup", NewEmisData!$B:$B, $A120, NewEmisData!$C:$C, $H120, NewEmisData!$D:$D, CR$2), SUMIFS(NewEmisData!J:J, NewEmisData!$A:$A, "LDV", NewEmisData!$B:$B, $A120, NewEmisData!$C:$C, $H120, NewEmisData!$D:$D, CR$2))</f>
        <v>1.34682925218304E-3</v>
      </c>
      <c r="CS120" s="335">
        <f>$I120*IF($G120="Pickup", SUMIFS(NewEmisData!K:K, NewEmisData!$A:$A, "Pickup", NewEmisData!$B:$B, $A120, NewEmisData!$C:$C, $H120, NewEmisData!$D:$D, CS$2), SUMIFS(NewEmisData!K:K, NewEmisData!$A:$A, "LDV", NewEmisData!$B:$B, $A120, NewEmisData!$C:$C, $H120, NewEmisData!$D:$D, CS$2))</f>
        <v>1.35165887255797E-3</v>
      </c>
      <c r="CT120" s="335">
        <f>$I120*IF($G120="Pickup", SUMIFS(NewEmisData!L:L, NewEmisData!$A:$A, "Pickup", NewEmisData!$B:$B, $A120, NewEmisData!$C:$C, $H120, NewEmisData!$D:$D, CT$2), SUMIFS(NewEmisData!L:L, NewEmisData!$A:$A, "LDV", NewEmisData!$B:$B, $A120, NewEmisData!$C:$C, $H120, NewEmisData!$D:$D, CT$2))</f>
        <v>1.35319494580264E-3</v>
      </c>
      <c r="CU120" s="335">
        <f>$I120*IF($G120="Pickup", SUMIFS(NewEmisData!M:M, NewEmisData!$A:$A, "Pickup", NewEmisData!$B:$B, $A120, NewEmisData!$C:$C, $H120, NewEmisData!$D:$D, CU$2), SUMIFS(NewEmisData!M:M, NewEmisData!$A:$A, "LDV", NewEmisData!$B:$B, $A120, NewEmisData!$C:$C, $H120, NewEmisData!$D:$D, CU$2))</f>
        <v>1.35559121182894E-3</v>
      </c>
      <c r="CV120" s="335">
        <v>2.3568513937467224E-3</v>
      </c>
      <c r="CW120" s="335">
        <v>0.12767609553272316</v>
      </c>
      <c r="CX120" s="335">
        <v>6.0965444660888601E-2</v>
      </c>
      <c r="CY120" s="335">
        <v>1.6598456567846732E-2</v>
      </c>
      <c r="CZ120" s="335">
        <v>3.3604812012321423E-3</v>
      </c>
      <c r="DA120" s="335">
        <v>1.5241571918114991E-3</v>
      </c>
      <c r="DB120" s="335">
        <v>1.0003681376209209E-3</v>
      </c>
      <c r="DC120" s="335">
        <v>9.0365490602724134E-4</v>
      </c>
      <c r="DD120" s="335">
        <v>8.9947941829660093E-4</v>
      </c>
      <c r="DE120" s="335">
        <v>8.980159958761482E-4</v>
      </c>
      <c r="DF120" s="335">
        <v>8.980159958761482E-4</v>
      </c>
      <c r="DG120" s="335">
        <f>$I120*IF($G120="Pickup", SUMIFS(NewEmisData!E:E, NewEmisData!$A:$A, "Pickup", NewEmisData!$B:$B, $A120, NewEmisData!$C:$C, $H120, NewEmisData!$D:$D, DG$2), SUMIFS(NewEmisData!E:E, NewEmisData!$A:$A, "LDV", NewEmisData!$B:$B, $A120, NewEmisData!$C:$C, $H120, NewEmisData!$D:$D, DG$2))</f>
        <v>0</v>
      </c>
      <c r="DH120" s="335">
        <f>$I120*IF($G120="Pickup", SUMIFS(NewEmisData!F:F, NewEmisData!$A:$A, "Pickup", NewEmisData!$B:$B, $A120, NewEmisData!$C:$C, $H120, NewEmisData!$D:$D, DH$2), SUMIFS(NewEmisData!F:F, NewEmisData!$A:$A, "LDV", NewEmisData!$B:$B, $A120, NewEmisData!$C:$C, $H120, NewEmisData!$D:$D, DH$2))</f>
        <v>0</v>
      </c>
      <c r="DI120" s="335">
        <f>$I120*IF($G120="Pickup", SUMIFS(NewEmisData!G:G, NewEmisData!$A:$A, "Pickup", NewEmisData!$B:$B, $A120, NewEmisData!$C:$C, $H120, NewEmisData!$D:$D, DI$2), SUMIFS(NewEmisData!G:G, NewEmisData!$A:$A, "LDV", NewEmisData!$B:$B, $A120, NewEmisData!$C:$C, $H120, NewEmisData!$D:$D, DI$2))</f>
        <v>0</v>
      </c>
      <c r="DJ120" s="335">
        <f>$I120*IF($G120="Pickup", SUMIFS(NewEmisData!H:H, NewEmisData!$A:$A, "Pickup", NewEmisData!$B:$B, $A120, NewEmisData!$C:$C, $H120, NewEmisData!$D:$D, DJ$2), SUMIFS(NewEmisData!H:H, NewEmisData!$A:$A, "LDV", NewEmisData!$B:$B, $A120, NewEmisData!$C:$C, $H120, NewEmisData!$D:$D, DJ$2))</f>
        <v>0</v>
      </c>
      <c r="DK120" s="335">
        <f>$I120*IF($G120="Pickup", SUMIFS(NewEmisData!I:I, NewEmisData!$A:$A, "Pickup", NewEmisData!$B:$B, $A120, NewEmisData!$C:$C, $H120, NewEmisData!$D:$D, DK$2), SUMIFS(NewEmisData!I:I, NewEmisData!$A:$A, "LDV", NewEmisData!$B:$B, $A120, NewEmisData!$C:$C, $H120, NewEmisData!$D:$D, DK$2))</f>
        <v>0</v>
      </c>
      <c r="DL120" s="335">
        <f>$I120*IF($G120="Pickup", SUMIFS(NewEmisData!J:J, NewEmisData!$A:$A, "Pickup", NewEmisData!$B:$B, $A120, NewEmisData!$C:$C, $H120, NewEmisData!$D:$D, DL$2), SUMIFS(NewEmisData!J:J, NewEmisData!$A:$A, "LDV", NewEmisData!$B:$B, $A120, NewEmisData!$C:$C, $H120, NewEmisData!$D:$D, DL$2))</f>
        <v>0</v>
      </c>
      <c r="DM120" s="335">
        <f>$I120*IF($G120="Pickup", SUMIFS(NewEmisData!K:K, NewEmisData!$A:$A, "Pickup", NewEmisData!$B:$B, $A120, NewEmisData!$C:$C, $H120, NewEmisData!$D:$D, DM$2), SUMIFS(NewEmisData!K:K, NewEmisData!$A:$A, "LDV", NewEmisData!$B:$B, $A120, NewEmisData!$C:$C, $H120, NewEmisData!$D:$D, DM$2))</f>
        <v>0</v>
      </c>
      <c r="DN120" s="335">
        <f>$I120*IF($G120="Pickup", SUMIFS(NewEmisData!L:L, NewEmisData!$A:$A, "Pickup", NewEmisData!$B:$B, $A120, NewEmisData!$C:$C, $H120, NewEmisData!$D:$D, DN$2), SUMIFS(NewEmisData!L:L, NewEmisData!$A:$A, "LDV", NewEmisData!$B:$B, $A120, NewEmisData!$C:$C, $H120, NewEmisData!$D:$D, DN$2))</f>
        <v>0</v>
      </c>
      <c r="DO120" s="335">
        <f>$I120*IF($G120="Pickup", SUMIFS(NewEmisData!M:M, NewEmisData!$A:$A, "Pickup", NewEmisData!$B:$B, $A120, NewEmisData!$C:$C, $H120, NewEmisData!$D:$D, DO$2), SUMIFS(NewEmisData!M:M, NewEmisData!$A:$A, "LDV", NewEmisData!$B:$B, $A120, NewEmisData!$C:$C, $H120, NewEmisData!$D:$D, DO$2))</f>
        <v>0</v>
      </c>
      <c r="DP120" s="335">
        <v>1.3040587281867905E-3</v>
      </c>
      <c r="DQ120" s="335">
        <f>$I120*IF($G120="Pickup", SUMIFS(NewEmisData!E:E, NewEmisData!$A:$A, "Pickup", NewEmisData!$B:$B, $A120, NewEmisData!$C:$C, $H120, NewEmisData!$D:$D, DQ$2), SUMIFS(NewEmisData!E:E, NewEmisData!$A:$A, "LDV", NewEmisData!$B:$B, $A120, NewEmisData!$C:$C, $H120, NewEmisData!$D:$D, DQ$2))</f>
        <v>1.9307833533596701E-2</v>
      </c>
      <c r="DR120" s="335">
        <f>$I120*IF($G120="Pickup", SUMIFS(NewEmisData!F:F, NewEmisData!$A:$A, "Pickup", NewEmisData!$B:$B, $A120, NewEmisData!$C:$C, $H120, NewEmisData!$D:$D, DR$2), SUMIFS(NewEmisData!F:F, NewEmisData!$A:$A, "LDV", NewEmisData!$B:$B, $A120, NewEmisData!$C:$C, $H120, NewEmisData!$D:$D, DR$2))</f>
        <v>6.4114835319069405E-2</v>
      </c>
      <c r="DS120" s="335">
        <f>$I120*IF($G120="Pickup", SUMIFS(NewEmisData!G:G, NewEmisData!$A:$A, "Pickup", NewEmisData!$B:$B, $A120, NewEmisData!$C:$C, $H120, NewEmisData!$D:$D, DS$2), SUMIFS(NewEmisData!G:G, NewEmisData!$A:$A, "LDV", NewEmisData!$B:$B, $A120, NewEmisData!$C:$C, $H120, NewEmisData!$D:$D, DS$2))</f>
        <v>7.1713130585949997E-2</v>
      </c>
      <c r="DT120" s="335">
        <f>$I120*IF($G120="Pickup", SUMIFS(NewEmisData!H:H, NewEmisData!$A:$A, "Pickup", NewEmisData!$B:$B, $A120, NewEmisData!$C:$C, $H120, NewEmisData!$D:$D, DT$2), SUMIFS(NewEmisData!H:H, NewEmisData!$A:$A, "LDV", NewEmisData!$B:$B, $A120, NewEmisData!$C:$C, $H120, NewEmisData!$D:$D, DT$2))</f>
        <v>7.3171737716537094E-2</v>
      </c>
      <c r="DU120" s="335">
        <f>$I120*IF($G120="Pickup", SUMIFS(NewEmisData!I:I, NewEmisData!$A:$A, "Pickup", NewEmisData!$B:$B, $A120, NewEmisData!$C:$C, $H120, NewEmisData!$D:$D, DU$2), SUMIFS(NewEmisData!I:I, NewEmisData!$A:$A, "LDV", NewEmisData!$B:$B, $A120, NewEmisData!$C:$C, $H120, NewEmisData!$D:$D, DU$2))</f>
        <v>7.5270293642568403E-2</v>
      </c>
      <c r="DV120" s="335">
        <f>$I120*IF($G120="Pickup", SUMIFS(NewEmisData!J:J, NewEmisData!$A:$A, "Pickup", NewEmisData!$B:$B, $A120, NewEmisData!$C:$C, $H120, NewEmisData!$D:$D, DV$2), SUMIFS(NewEmisData!J:J, NewEmisData!$A:$A, "LDV", NewEmisData!$B:$B, $A120, NewEmisData!$C:$C, $H120, NewEmisData!$D:$D, DV$2))</f>
        <v>7.5445547537672006E-2</v>
      </c>
      <c r="DW120" s="335">
        <f>$I120*IF($G120="Pickup", SUMIFS(NewEmisData!K:K, NewEmisData!$A:$A, "Pickup", NewEmisData!$B:$B, $A120, NewEmisData!$C:$C, $H120, NewEmisData!$D:$D, DW$2), SUMIFS(NewEmisData!K:K, NewEmisData!$A:$A, "LDV", NewEmisData!$B:$B, $A120, NewEmisData!$C:$C, $H120, NewEmisData!$D:$D, DW$2))</f>
        <v>7.4712089162185497E-2</v>
      </c>
      <c r="DX120" s="335">
        <f>$I120*IF($G120="Pickup", SUMIFS(NewEmisData!L:L, NewEmisData!$A:$A, "Pickup", NewEmisData!$B:$B, $A120, NewEmisData!$C:$C, $H120, NewEmisData!$D:$D, DX$2), SUMIFS(NewEmisData!L:L, NewEmisData!$A:$A, "LDV", NewEmisData!$B:$B, $A120, NewEmisData!$C:$C, $H120, NewEmisData!$D:$D, DX$2))</f>
        <v>7.3717251656777796E-2</v>
      </c>
      <c r="DY120" s="335">
        <f>$I120*IF($G120="Pickup", SUMIFS(NewEmisData!M:M, NewEmisData!$A:$A, "Pickup", NewEmisData!$B:$B, $A120, NewEmisData!$C:$C, $H120, NewEmisData!$D:$D, DY$2), SUMIFS(NewEmisData!M:M, NewEmisData!$A:$A, "LDV", NewEmisData!$B:$B, $A120, NewEmisData!$C:$C, $H120, NewEmisData!$D:$D, DY$2))</f>
        <v>7.44731750120151E-2</v>
      </c>
      <c r="DZ120" s="335">
        <v>7.9378330079915432E-2</v>
      </c>
      <c r="EA120" s="335">
        <f t="shared" si="118"/>
        <v>476.09443428903302</v>
      </c>
      <c r="EB120" s="335">
        <f t="shared" si="119"/>
        <v>429.18807065940501</v>
      </c>
      <c r="EC120" s="335">
        <f t="shared" si="120"/>
        <v>391.319233082962</v>
      </c>
      <c r="ED120" s="335">
        <f t="shared" si="121"/>
        <v>328.42956729245498</v>
      </c>
      <c r="EE120" s="335">
        <f t="shared" si="122"/>
        <v>299.62284839363502</v>
      </c>
      <c r="EF120" s="335">
        <f t="shared" si="123"/>
        <v>287.52510197421901</v>
      </c>
      <c r="EG120" s="335">
        <f t="shared" si="124"/>
        <v>280.23148169863998</v>
      </c>
      <c r="EH120" s="335">
        <f t="shared" si="125"/>
        <v>277.54586040118801</v>
      </c>
      <c r="EI120" s="335">
        <f t="shared" si="126"/>
        <v>277.49863288375599</v>
      </c>
      <c r="EJ120" s="335">
        <f t="shared" si="127"/>
        <v>0.51895197956857197</v>
      </c>
      <c r="EK120" s="335">
        <f t="shared" si="128"/>
        <v>2.0049311260151099</v>
      </c>
      <c r="EL120" s="335">
        <f t="shared" si="129"/>
        <v>0.760827545002146</v>
      </c>
      <c r="EM120" s="335">
        <f t="shared" si="130"/>
        <v>0.12767197241808201</v>
      </c>
      <c r="EN120" s="335">
        <f t="shared" si="131"/>
        <v>7.2512734058825107E-2</v>
      </c>
      <c r="EO120" s="335">
        <f t="shared" si="132"/>
        <v>4.5465409268618202E-2</v>
      </c>
      <c r="EP120" s="335">
        <f t="shared" si="133"/>
        <v>4.03828422132856E-2</v>
      </c>
      <c r="EQ120" s="335">
        <f t="shared" si="134"/>
        <v>3.69457071662685E-2</v>
      </c>
      <c r="ER120" s="335">
        <f t="shared" si="135"/>
        <v>3.54479042046821E-2</v>
      </c>
      <c r="ES120" s="335">
        <f t="shared" si="136"/>
        <v>3.5796031702760897E-2</v>
      </c>
      <c r="ET120" s="335">
        <f t="shared" si="137"/>
        <v>0.31264891292629016</v>
      </c>
      <c r="EU120" s="335">
        <f t="shared" si="138"/>
        <v>1.1835152385958499E-2</v>
      </c>
      <c r="EV120" s="335">
        <f t="shared" si="139"/>
        <v>1.02303341802871E-2</v>
      </c>
      <c r="EW120" s="335">
        <f t="shared" si="140"/>
        <v>3.28141775067963E-3</v>
      </c>
      <c r="EX120" s="335">
        <f t="shared" si="141"/>
        <v>2.7429174181074199E-3</v>
      </c>
      <c r="EY120" s="335">
        <f t="shared" si="142"/>
        <v>2.4986761140543901E-3</v>
      </c>
      <c r="EZ120" s="335">
        <f t="shared" si="143"/>
        <v>2.3977288527187398E-3</v>
      </c>
      <c r="FA120" s="335">
        <f t="shared" si="144"/>
        <v>2.3363239635992802E-3</v>
      </c>
      <c r="FB120" s="335">
        <f t="shared" si="145"/>
        <v>2.3139342639780401E-3</v>
      </c>
      <c r="FC120" s="335">
        <f t="shared" si="146"/>
        <v>2.31353960902861E-3</v>
      </c>
      <c r="FD120" s="335">
        <f t="shared" si="147"/>
        <v>4.2403248188809025E-3</v>
      </c>
      <c r="FE120" s="335">
        <f t="shared" si="148"/>
        <v>0.14754888588672199</v>
      </c>
      <c r="FF120" s="335">
        <f t="shared" si="149"/>
        <v>8.9170669812866296E-2</v>
      </c>
      <c r="FG120" s="335">
        <f t="shared" si="150"/>
        <v>7.8105554369183802E-2</v>
      </c>
      <c r="FH120" s="335">
        <f t="shared" si="151"/>
        <v>7.6972409553025797E-2</v>
      </c>
      <c r="FI120" s="335">
        <f t="shared" si="152"/>
        <v>7.6836875081772907E-2</v>
      </c>
      <c r="FJ120" s="335">
        <f t="shared" si="153"/>
        <v>7.69074432910445E-2</v>
      </c>
      <c r="FK120" s="335">
        <f t="shared" si="154"/>
        <v>7.6900843368497895E-2</v>
      </c>
      <c r="FL120" s="335">
        <f t="shared" si="155"/>
        <v>7.6888545887976001E-2</v>
      </c>
      <c r="FM120" s="335">
        <f t="shared" si="156"/>
        <v>7.6936569612579206E-2</v>
      </c>
      <c r="FN120" s="335">
        <f t="shared" si="157"/>
        <v>5.2834708622229692E-2</v>
      </c>
      <c r="FO120" s="335">
        <f t="shared" si="158"/>
        <v>8.2994776464736103E-2</v>
      </c>
      <c r="FP120" s="335">
        <f t="shared" si="159"/>
        <v>2.9286960169176E-2</v>
      </c>
      <c r="FQ120" s="335">
        <f t="shared" si="160"/>
        <v>1.3924604157418001E-2</v>
      </c>
      <c r="FR120" s="335">
        <f t="shared" si="161"/>
        <v>1.28820995888716E-2</v>
      </c>
      <c r="FS120" s="335">
        <f t="shared" si="162"/>
        <v>1.2757306095682401E-2</v>
      </c>
      <c r="FT120" s="335">
        <f t="shared" si="163"/>
        <v>1.28223162487622E-2</v>
      </c>
      <c r="FU120" s="335">
        <f t="shared" si="164"/>
        <v>1.28161744328164E-2</v>
      </c>
      <c r="FV120" s="335">
        <f t="shared" si="165"/>
        <v>1.28049681705815E-2</v>
      </c>
      <c r="FW120" s="335">
        <f t="shared" si="166"/>
        <v>1.2849092483120999E-2</v>
      </c>
      <c r="FX120" s="335">
        <f t="shared" si="167"/>
        <v>1.4243276255751064E-2</v>
      </c>
    </row>
    <row r="121" spans="1:180" x14ac:dyDescent="0.2">
      <c r="A121" s="305" t="str">
        <f>_xlfn.CONCAT(IF(LEFT(TRIM(A120),1)="*", "*R", "R"), 1+RIGHT(TRIM(A120),1))</f>
        <v>R3</v>
      </c>
      <c r="B121" s="305" t="str">
        <f t="shared" ref="B121:B124" si="214">B120</f>
        <v>TLSSDSL11</v>
      </c>
      <c r="C121" s="305" t="str">
        <f t="shared" ref="C121:C124" si="215">C120</f>
        <v>TL.DSL.SS.DSL.2011</v>
      </c>
      <c r="D121" s="301" t="str">
        <f t="shared" ref="D121:D124" si="216">D120</f>
        <v>bn-vmt, bn-vmt/a</v>
      </c>
      <c r="E121" s="301" t="str">
        <f t="shared" ref="E121:E124" si="217">E120</f>
        <v>TRNDSL</v>
      </c>
      <c r="F121" s="301" t="str">
        <f t="shared" ref="F121:F124" si="218">F120</f>
        <v>TL</v>
      </c>
      <c r="G121" s="315" t="s">
        <v>821</v>
      </c>
      <c r="H121" s="315" t="s">
        <v>816</v>
      </c>
      <c r="I121" s="315">
        <v>1</v>
      </c>
      <c r="J121" s="315" t="str">
        <f t="shared" si="168"/>
        <v>Small SUV-DSL</v>
      </c>
      <c r="K121" s="335">
        <f>$I121*IF($G121="Pickup", SUMIFS(NewEmisData!E:E, NewEmisData!$A:$A, "Pickup", NewEmisData!$B:$B, $A121, NewEmisData!$C:$C, $H121, NewEmisData!$D:$D, K$2), SUMIFS(NewEmisData!E:E, NewEmisData!$A:$A, "LDV", NewEmisData!$B:$B, $A121, NewEmisData!$C:$C, $H121, NewEmisData!$D:$D, K$2))</f>
        <v>454.22422332698301</v>
      </c>
      <c r="L121" s="335">
        <f>$I121*IF($G121="Pickup", SUMIFS(NewEmisData!F:F, NewEmisData!$A:$A, "Pickup", NewEmisData!$B:$B, $A121, NewEmisData!$C:$C, $H121, NewEmisData!$D:$D, L$2), SUMIFS(NewEmisData!F:F, NewEmisData!$A:$A, "LDV", NewEmisData!$B:$B, $A121, NewEmisData!$C:$C, $H121, NewEmisData!$D:$D, L$2))</f>
        <v>415.98623310718898</v>
      </c>
      <c r="M121" s="335">
        <f>$I121*IF($G121="Pickup", SUMIFS(NewEmisData!G:G, NewEmisData!$A:$A, "Pickup", NewEmisData!$B:$B, $A121, NewEmisData!$C:$C, $H121, NewEmisData!$D:$D, M$2), SUMIFS(NewEmisData!G:G, NewEmisData!$A:$A, "LDV", NewEmisData!$B:$B, $A121, NewEmisData!$C:$C, $H121, NewEmisData!$D:$D, M$2))</f>
        <v>341.24154984582401</v>
      </c>
      <c r="N121" s="335">
        <f>$I121*IF($G121="Pickup", SUMIFS(NewEmisData!H:H, NewEmisData!$A:$A, "Pickup", NewEmisData!$B:$B, $A121, NewEmisData!$C:$C, $H121, NewEmisData!$D:$D, N$2), SUMIFS(NewEmisData!H:H, NewEmisData!$A:$A, "LDV", NewEmisData!$B:$B, $A121, NewEmisData!$C:$C, $H121, NewEmisData!$D:$D, N$2))</f>
        <v>286.14374563306302</v>
      </c>
      <c r="O121" s="335">
        <f>$I121*IF($G121="Pickup", SUMIFS(NewEmisData!I:I, NewEmisData!$A:$A, "Pickup", NewEmisData!$B:$B, $A121, NewEmisData!$C:$C, $H121, NewEmisData!$D:$D, O$2), SUMIFS(NewEmisData!I:I, NewEmisData!$A:$A, "LDV", NewEmisData!$B:$B, $A121, NewEmisData!$C:$C, $H121, NewEmisData!$D:$D, O$2))</f>
        <v>260.90109398597599</v>
      </c>
      <c r="P121" s="335">
        <f>$I121*IF($G121="Pickup", SUMIFS(NewEmisData!J:J, NewEmisData!$A:$A, "Pickup", NewEmisData!$B:$B, $A121, NewEmisData!$C:$C, $H121, NewEmisData!$D:$D, P$2), SUMIFS(NewEmisData!J:J, NewEmisData!$A:$A, "LDV", NewEmisData!$B:$B, $A121, NewEmisData!$C:$C, $H121, NewEmisData!$D:$D, P$2))</f>
        <v>250.29294391902499</v>
      </c>
      <c r="Q121" s="335">
        <f>$I121*IF($G121="Pickup", SUMIFS(NewEmisData!K:K, NewEmisData!$A:$A, "Pickup", NewEmisData!$B:$B, $A121, NewEmisData!$C:$C, $H121, NewEmisData!$D:$D, Q$2), SUMIFS(NewEmisData!K:K, NewEmisData!$A:$A, "LDV", NewEmisData!$B:$B, $A121, NewEmisData!$C:$C, $H121, NewEmisData!$D:$D, Q$2))</f>
        <v>243.907500195674</v>
      </c>
      <c r="R121" s="335">
        <f>$I121*IF($G121="Pickup", SUMIFS(NewEmisData!L:L, NewEmisData!$A:$A, "Pickup", NewEmisData!$B:$B, $A121, NewEmisData!$C:$C, $H121, NewEmisData!$D:$D, R$2), SUMIFS(NewEmisData!L:L, NewEmisData!$A:$A, "LDV", NewEmisData!$B:$B, $A121, NewEmisData!$C:$C, $H121, NewEmisData!$D:$D, R$2))</f>
        <v>241.55525518103801</v>
      </c>
      <c r="S121" s="335">
        <f>$I121*IF($G121="Pickup", SUMIFS(NewEmisData!M:M, NewEmisData!$A:$A, "Pickup", NewEmisData!$B:$B, $A121, NewEmisData!$C:$C, $H121, NewEmisData!$D:$D, S$2), SUMIFS(NewEmisData!M:M, NewEmisData!$A:$A, "LDV", NewEmisData!$B:$B, $A121, NewEmisData!$C:$C, $H121, NewEmisData!$D:$D, S$2))</f>
        <v>241.503483186078</v>
      </c>
      <c r="T121" s="335">
        <v>0.51895197956857197</v>
      </c>
      <c r="U121" s="335">
        <f>$I121*IF($G121="Pickup", SUMIFS(NewEmisData!E:E, NewEmisData!$A:$A, "Pickup", NewEmisData!$B:$B, $A121, NewEmisData!$C:$C, $H121, NewEmisData!$D:$D, U$2), SUMIFS(NewEmisData!E:E, NewEmisData!$A:$A, "LDV", NewEmisData!$B:$B, $A121, NewEmisData!$C:$C, $H121, NewEmisData!$D:$D, U$2))</f>
        <v>1.6110129323604601</v>
      </c>
      <c r="V121" s="335">
        <f>$I121*IF($G121="Pickup", SUMIFS(NewEmisData!F:F, NewEmisData!$A:$A, "Pickup", NewEmisData!$B:$B, $A121, NewEmisData!$C:$C, $H121, NewEmisData!$D:$D, V$2), SUMIFS(NewEmisData!F:F, NewEmisData!$A:$A, "LDV", NewEmisData!$B:$B, $A121, NewEmisData!$C:$C, $H121, NewEmisData!$D:$D, V$2))</f>
        <v>0.78125490560219701</v>
      </c>
      <c r="W121" s="335">
        <f>$I121*IF($G121="Pickup", SUMIFS(NewEmisData!G:G, NewEmisData!$A:$A, "Pickup", NewEmisData!$B:$B, $A121, NewEmisData!$C:$C, $H121, NewEmisData!$D:$D, W$2), SUMIFS(NewEmisData!G:G, NewEmisData!$A:$A, "LDV", NewEmisData!$B:$B, $A121, NewEmisData!$C:$C, $H121, NewEmisData!$D:$D, W$2))</f>
        <v>0.115620473733781</v>
      </c>
      <c r="X121" s="335">
        <f>$I121*IF($G121="Pickup", SUMIFS(NewEmisData!H:H, NewEmisData!$A:$A, "Pickup", NewEmisData!$B:$B, $A121, NewEmisData!$C:$C, $H121, NewEmisData!$D:$D, X$2), SUMIFS(NewEmisData!H:H, NewEmisData!$A:$A, "LDV", NewEmisData!$B:$B, $A121, NewEmisData!$C:$C, $H121, NewEmisData!$D:$D, X$2))</f>
        <v>6.6004639352718095E-2</v>
      </c>
      <c r="Y121" s="335">
        <f>$I121*IF($G121="Pickup", SUMIFS(NewEmisData!I:I, NewEmisData!$A:$A, "Pickup", NewEmisData!$B:$B, $A121, NewEmisData!$C:$C, $H121, NewEmisData!$D:$D, Y$2), SUMIFS(NewEmisData!I:I, NewEmisData!$A:$A, "LDV", NewEmisData!$B:$B, $A121, NewEmisData!$C:$C, $H121, NewEmisData!$D:$D, Y$2))</f>
        <v>4.1480313552042999E-2</v>
      </c>
      <c r="Z121" s="335">
        <f>$I121*IF($G121="Pickup", SUMIFS(NewEmisData!J:J, NewEmisData!$A:$A, "Pickup", NewEmisData!$B:$B, $A121, NewEmisData!$C:$C, $H121, NewEmisData!$D:$D, Z$2), SUMIFS(NewEmisData!J:J, NewEmisData!$A:$A, "LDV", NewEmisData!$B:$B, $A121, NewEmisData!$C:$C, $H121, NewEmisData!$D:$D, Z$2))</f>
        <v>3.67143779351497E-2</v>
      </c>
      <c r="AA121" s="335">
        <f>$I121*IF($G121="Pickup", SUMIFS(NewEmisData!K:K, NewEmisData!$A:$A, "Pickup", NewEmisData!$B:$B, $A121, NewEmisData!$C:$C, $H121, NewEmisData!$D:$D, AA$2), SUMIFS(NewEmisData!K:K, NewEmisData!$A:$A, "LDV", NewEmisData!$B:$B, $A121, NewEmisData!$C:$C, $H121, NewEmisData!$D:$D, AA$2))</f>
        <v>3.3512426284448803E-2</v>
      </c>
      <c r="AB121" s="335">
        <f>$I121*IF($G121="Pickup", SUMIFS(NewEmisData!L:L, NewEmisData!$A:$A, "Pickup", NewEmisData!$B:$B, $A121, NewEmisData!$C:$C, $H121, NewEmisData!$D:$D, AB$2), SUMIFS(NewEmisData!L:L, NewEmisData!$A:$A, "LDV", NewEmisData!$B:$B, $A121, NewEmisData!$C:$C, $H121, NewEmisData!$D:$D, AB$2))</f>
        <v>3.2134891572290103E-2</v>
      </c>
      <c r="AC121" s="335">
        <f>$I121*IF($G121="Pickup", SUMIFS(NewEmisData!M:M, NewEmisData!$A:$A, "Pickup", NewEmisData!$B:$B, $A121, NewEmisData!$C:$C, $H121, NewEmisData!$D:$D, AC$2), SUMIFS(NewEmisData!M:M, NewEmisData!$A:$A, "LDV", NewEmisData!$B:$B, $A121, NewEmisData!$C:$C, $H121, NewEmisData!$D:$D, AC$2))</f>
        <v>3.24152542775758E-2</v>
      </c>
      <c r="AD121" s="335">
        <v>0.31264891292629016</v>
      </c>
      <c r="AE121" s="335">
        <f>$I121*IF($G121="Pickup", SUMIFS(NewEmisData!E:E, NewEmisData!$A:$A, "Pickup", NewEmisData!$B:$B, $A121, NewEmisData!$C:$C, $H121, NewEmisData!$D:$D, AE$2), SUMIFS(NewEmisData!E:E, NewEmisData!$A:$A, "LDV", NewEmisData!$B:$B, $A121, NewEmisData!$C:$C, $H121, NewEmisData!$D:$D, AE$2))</f>
        <v>1.1303261097433201E-2</v>
      </c>
      <c r="AF121" s="335">
        <f>$I121*IF($G121="Pickup", SUMIFS(NewEmisData!F:F, NewEmisData!$A:$A, "Pickup", NewEmisData!$B:$B, $A121, NewEmisData!$C:$C, $H121, NewEmisData!$D:$D, AF$2), SUMIFS(NewEmisData!F:F, NewEmisData!$A:$A, "LDV", NewEmisData!$B:$B, $A121, NewEmisData!$C:$C, $H121, NewEmisData!$D:$D, AF$2))</f>
        <v>9.9952440902568301E-3</v>
      </c>
      <c r="AG121" s="335">
        <f>$I121*IF($G121="Pickup", SUMIFS(NewEmisData!G:G, NewEmisData!$A:$A, "Pickup", NewEmisData!$B:$B, $A121, NewEmisData!$C:$C, $H121, NewEmisData!$D:$D, AG$2), SUMIFS(NewEmisData!G:G, NewEmisData!$A:$A, "LDV", NewEmisData!$B:$B, $A121, NewEmisData!$C:$C, $H121, NewEmisData!$D:$D, AG$2))</f>
        <v>2.8615465413590799E-3</v>
      </c>
      <c r="AH121" s="335">
        <f>$I121*IF($G121="Pickup", SUMIFS(NewEmisData!H:H, NewEmisData!$A:$A, "Pickup", NewEmisData!$B:$B, $A121, NewEmisData!$C:$C, $H121, NewEmisData!$D:$D, AH$2), SUMIFS(NewEmisData!H:H, NewEmisData!$A:$A, "LDV", NewEmisData!$B:$B, $A121, NewEmisData!$C:$C, $H121, NewEmisData!$D:$D, AH$2))</f>
        <v>2.3897731636762301E-3</v>
      </c>
      <c r="AI121" s="335">
        <f>$I121*IF($G121="Pickup", SUMIFS(NewEmisData!I:I, NewEmisData!$A:$A, "Pickup", NewEmisData!$B:$B, $A121, NewEmisData!$C:$C, $H121, NewEmisData!$D:$D, AI$2), SUMIFS(NewEmisData!I:I, NewEmisData!$A:$A, "LDV", NewEmisData!$B:$B, $A121, NewEmisData!$C:$C, $H121, NewEmisData!$D:$D, AI$2))</f>
        <v>2.1757621427749502E-3</v>
      </c>
      <c r="AJ121" s="335">
        <f>$I121*IF($G121="Pickup", SUMIFS(NewEmisData!J:J, NewEmisData!$A:$A, "Pickup", NewEmisData!$B:$B, $A121, NewEmisData!$C:$C, $H121, NewEmisData!$D:$D, AJ$2), SUMIFS(NewEmisData!J:J, NewEmisData!$A:$A, "LDV", NewEmisData!$B:$B, $A121, NewEmisData!$C:$C, $H121, NewEmisData!$D:$D, AJ$2))</f>
        <v>2.0872445644692299E-3</v>
      </c>
      <c r="AK121" s="335">
        <f>$I121*IF($G121="Pickup", SUMIFS(NewEmisData!K:K, NewEmisData!$A:$A, "Pickup", NewEmisData!$B:$B, $A121, NewEmisData!$C:$C, $H121, NewEmisData!$D:$D, AK$2), SUMIFS(NewEmisData!K:K, NewEmisData!$A:$A, "LDV", NewEmisData!$B:$B, $A121, NewEmisData!$C:$C, $H121, NewEmisData!$D:$D, AK$2))</f>
        <v>2.03348692070508E-3</v>
      </c>
      <c r="AL121" s="335">
        <f>$I121*IF($G121="Pickup", SUMIFS(NewEmisData!L:L, NewEmisData!$A:$A, "Pickup", NewEmisData!$B:$B, $A121, NewEmisData!$C:$C, $H121, NewEmisData!$D:$D, AL$2), SUMIFS(NewEmisData!L:L, NewEmisData!$A:$A, "LDV", NewEmisData!$B:$B, $A121, NewEmisData!$C:$C, $H121, NewEmisData!$D:$D, AL$2))</f>
        <v>2.0138761843932198E-3</v>
      </c>
      <c r="AM121" s="335">
        <f>$I121*IF($G121="Pickup", SUMIFS(NewEmisData!M:M, NewEmisData!$A:$A, "Pickup", NewEmisData!$B:$B, $A121, NewEmisData!$C:$C, $H121, NewEmisData!$D:$D, AM$2), SUMIFS(NewEmisData!M:M, NewEmisData!$A:$A, "LDV", NewEmisData!$B:$B, $A121, NewEmisData!$C:$C, $H121, NewEmisData!$D:$D, AM$2))</f>
        <v>2.0134431442024002E-3</v>
      </c>
      <c r="AN121" s="335">
        <v>4.2403248188809025E-3</v>
      </c>
      <c r="AO121" s="335">
        <f>$I121*IF($G121="Pickup", SUMIFS(NewEmisData!E:E, NewEmisData!$A:$A, "Pickup", NewEmisData!$B:$B, $A121, NewEmisData!$C:$C, $H121, NewEmisData!$D:$D, AO$2), SUMIFS(NewEmisData!E:E, NewEmisData!$A:$A, "LDV", NewEmisData!$B:$B, $A121, NewEmisData!$C:$C, $H121, NewEmisData!$D:$D, AO$2))</f>
        <v>0.10831971626595401</v>
      </c>
      <c r="AP121" s="335">
        <f>$I121*IF($G121="Pickup", SUMIFS(NewEmisData!F:F, NewEmisData!$A:$A, "Pickup", NewEmisData!$B:$B, $A121, NewEmisData!$C:$C, $H121, NewEmisData!$D:$D, AP$2), SUMIFS(NewEmisData!F:F, NewEmisData!$A:$A, "LDV", NewEmisData!$B:$B, $A121, NewEmisData!$C:$C, $H121, NewEmisData!$D:$D, AP$2))</f>
        <v>7.51921551228555E-2</v>
      </c>
      <c r="AQ121" s="335">
        <f>$I121*IF($G121="Pickup", SUMIFS(NewEmisData!G:G, NewEmisData!$A:$A, "Pickup", NewEmisData!$B:$B, $A121, NewEmisData!$C:$C, $H121, NewEmisData!$D:$D, AQ$2), SUMIFS(NewEmisData!G:G, NewEmisData!$A:$A, "LDV", NewEmisData!$B:$B, $A121, NewEmisData!$C:$C, $H121, NewEmisData!$D:$D, AQ$2))</f>
        <v>6.01393435807746E-2</v>
      </c>
      <c r="AR121" s="335">
        <f>$I121*IF($G121="Pickup", SUMIFS(NewEmisData!H:H, NewEmisData!$A:$A, "Pickup", NewEmisData!$B:$B, $A121, NewEmisData!$C:$C, $H121, NewEmisData!$D:$D, AR$2), SUMIFS(NewEmisData!H:H, NewEmisData!$A:$A, "LDV", NewEmisData!$B:$B, $A121, NewEmisData!$C:$C, $H121, NewEmisData!$D:$D, AR$2))</f>
        <v>5.915482339026E-2</v>
      </c>
      <c r="AS121" s="335">
        <f>$I121*IF($G121="Pickup", SUMIFS(NewEmisData!I:I, NewEmisData!$A:$A, "Pickup", NewEmisData!$B:$B, $A121, NewEmisData!$C:$C, $H121, NewEmisData!$D:$D, AS$2), SUMIFS(NewEmisData!I:I, NewEmisData!$A:$A, "LDV", NewEmisData!$B:$B, $A121, NewEmisData!$C:$C, $H121, NewEmisData!$D:$D, AS$2))</f>
        <v>5.90367985492673E-2</v>
      </c>
      <c r="AT121" s="335">
        <f>$I121*IF($G121="Pickup", SUMIFS(NewEmisData!J:J, NewEmisData!$A:$A, "Pickup", NewEmisData!$B:$B, $A121, NewEmisData!$C:$C, $H121, NewEmisData!$D:$D, AT$2), SUMIFS(NewEmisData!J:J, NewEmisData!$A:$A, "LDV", NewEmisData!$B:$B, $A121, NewEmisData!$C:$C, $H121, NewEmisData!$D:$D, AT$2))</f>
        <v>5.9096852542489697E-2</v>
      </c>
      <c r="AU121" s="335">
        <f>$I121*IF($G121="Pickup", SUMIFS(NewEmisData!K:K, NewEmisData!$A:$A, "Pickup", NewEmisData!$B:$B, $A121, NewEmisData!$C:$C, $H121, NewEmisData!$D:$D, AU$2), SUMIFS(NewEmisData!K:K, NewEmisData!$A:$A, "LDV", NewEmisData!$B:$B, $A121, NewEmisData!$C:$C, $H121, NewEmisData!$D:$D, AU$2))</f>
        <v>5.9090238154649199E-2</v>
      </c>
      <c r="AV121" s="335">
        <f>$I121*IF($G121="Pickup", SUMIFS(NewEmisData!L:L, NewEmisData!$A:$A, "Pickup", NewEmisData!$B:$B, $A121, NewEmisData!$C:$C, $H121, NewEmisData!$D:$D, AV$2), SUMIFS(NewEmisData!L:L, NewEmisData!$A:$A, "LDV", NewEmisData!$B:$B, $A121, NewEmisData!$C:$C, $H121, NewEmisData!$D:$D, AV$2))</f>
        <v>5.90796096133216E-2</v>
      </c>
      <c r="AW121" s="335">
        <f>$I121*IF($G121="Pickup", SUMIFS(NewEmisData!M:M, NewEmisData!$A:$A, "Pickup", NewEmisData!$B:$B, $A121, NewEmisData!$C:$C, $H121, NewEmisData!$D:$D, AW$2), SUMIFS(NewEmisData!M:M, NewEmisData!$A:$A, "LDV", NewEmisData!$B:$B, $A121, NewEmisData!$C:$C, $H121, NewEmisData!$D:$D, AW$2))</f>
        <v>5.9120090191233099E-2</v>
      </c>
      <c r="AX121" s="335">
        <v>5.2834708622229692E-2</v>
      </c>
      <c r="AY121" s="335">
        <f>$I121*IF($G121="Pickup", SUMIFS(NewEmisData!E:E, NewEmisData!$A:$A, "Pickup", NewEmisData!$B:$B, $A121, NewEmisData!$C:$C, $H121, NewEmisData!$D:$D, AY$2), SUMIFS(NewEmisData!E:E, NewEmisData!$A:$A, "LDV", NewEmisData!$B:$B, $A121, NewEmisData!$C:$C, $H121, NewEmisData!$D:$D, AY$2))</f>
        <v>5.6019255696326403E-2</v>
      </c>
      <c r="AZ121" s="335">
        <f>$I121*IF($G121="Pickup", SUMIFS(NewEmisData!F:F, NewEmisData!$A:$A, "Pickup", NewEmisData!$B:$B, $A121, NewEmisData!$C:$C, $H121, NewEmisData!$D:$D, AZ$2), SUMIFS(NewEmisData!F:F, NewEmisData!$A:$A, "LDV", NewEmisData!$B:$B, $A121, NewEmisData!$C:$C, $H121, NewEmisData!$D:$D, AZ$2))</f>
        <v>2.5542017960839599E-2</v>
      </c>
      <c r="BA121" s="335">
        <f>$I121*IF($G121="Pickup", SUMIFS(NewEmisData!G:G, NewEmisData!$A:$A, "Pickup", NewEmisData!$B:$B, $A121, NewEmisData!$C:$C, $H121, NewEmisData!$D:$D, BA$2), SUMIFS(NewEmisData!G:G, NewEmisData!$A:$A, "LDV", NewEmisData!$B:$B, $A121, NewEmisData!$C:$C, $H121, NewEmisData!$D:$D, BA$2))</f>
        <v>1.11121396466055E-2</v>
      </c>
      <c r="BB121" s="335">
        <f>$I121*IF($G121="Pickup", SUMIFS(NewEmisData!H:H, NewEmisData!$A:$A, "Pickup", NewEmisData!$B:$B, $A121, NewEmisData!$C:$C, $H121, NewEmisData!$D:$D, BB$2), SUMIFS(NewEmisData!H:H, NewEmisData!$A:$A, "LDV", NewEmisData!$B:$B, $A121, NewEmisData!$C:$C, $H121, NewEmisData!$D:$D, BB$2))</f>
        <v>1.0206481959038401E-2</v>
      </c>
      <c r="BC121" s="335">
        <f>$I121*IF($G121="Pickup", SUMIFS(NewEmisData!I:I, NewEmisData!$A:$A, "Pickup", NewEmisData!$B:$B, $A121, NewEmisData!$C:$C, $H121, NewEmisData!$D:$D, BC$2), SUMIFS(NewEmisData!I:I, NewEmisData!$A:$A, "LDV", NewEmisData!$B:$B, $A121, NewEmisData!$C:$C, $H121, NewEmisData!$D:$D, BC$2))</f>
        <v>1.00978805100248E-2</v>
      </c>
      <c r="BD121" s="335">
        <f>$I121*IF($G121="Pickup", SUMIFS(NewEmisData!J:J, NewEmisData!$A:$A, "Pickup", NewEmisData!$B:$B, $A121, NewEmisData!$C:$C, $H121, NewEmisData!$D:$D, BD$2), SUMIFS(NewEmisData!J:J, NewEmisData!$A:$A, "LDV", NewEmisData!$B:$B, $A121, NewEmisData!$C:$C, $H121, NewEmisData!$D:$D, BD$2))</f>
        <v>1.01531295733735E-2</v>
      </c>
      <c r="BE121" s="335">
        <f>$I121*IF($G121="Pickup", SUMIFS(NewEmisData!K:K, NewEmisData!$A:$A, "Pickup", NewEmisData!$B:$B, $A121, NewEmisData!$C:$C, $H121, NewEmisData!$D:$D, BE$2), SUMIFS(NewEmisData!K:K, NewEmisData!$A:$A, "LDV", NewEmisData!$B:$B, $A121, NewEmisData!$C:$C, $H121, NewEmisData!$D:$D, BE$2))</f>
        <v>1.0147042075548099E-2</v>
      </c>
      <c r="BF121" s="335">
        <f>$I121*IF($G121="Pickup", SUMIFS(NewEmisData!L:L, NewEmisData!$A:$A, "Pickup", NewEmisData!$B:$B, $A121, NewEmisData!$C:$C, $H121, NewEmisData!$D:$D, BF$2), SUMIFS(NewEmisData!L:L, NewEmisData!$A:$A, "LDV", NewEmisData!$B:$B, $A121, NewEmisData!$C:$C, $H121, NewEmisData!$D:$D, BF$2))</f>
        <v>1.0137260551364401E-2</v>
      </c>
      <c r="BG121" s="335">
        <f>$I121*IF($G121="Pickup", SUMIFS(NewEmisData!M:M, NewEmisData!$A:$A, "Pickup", NewEmisData!$B:$B, $A121, NewEmisData!$C:$C, $H121, NewEmisData!$D:$D, BG$2), SUMIFS(NewEmisData!M:M, NewEmisData!$A:$A, "LDV", NewEmisData!$B:$B, $A121, NewEmisData!$C:$C, $H121, NewEmisData!$D:$D, BG$2))</f>
        <v>1.0174550452384501E-2</v>
      </c>
      <c r="BH121" s="335">
        <v>1.4243276255751064E-2</v>
      </c>
      <c r="BI121" s="335">
        <f>$I121*IF($G121="Pickup", SUMIFS(NewEmisData!E:E, NewEmisData!$A:$A, "Pickup", NewEmisData!$B:$B, $A121, NewEmisData!$C:$C, $H121, NewEmisData!$D:$D, BI$2), SUMIFS(NewEmisData!E:E, NewEmisData!$A:$A, "LDV", NewEmisData!$B:$B, $A121, NewEmisData!$C:$C, $H121, NewEmisData!$D:$D, BI$2))</f>
        <v>25.7359255125963</v>
      </c>
      <c r="BJ121" s="335">
        <f>$I121*IF($G121="Pickup", SUMIFS(NewEmisData!F:F, NewEmisData!$A:$A, "Pickup", NewEmisData!$B:$B, $A121, NewEmisData!$C:$C, $H121, NewEmisData!$D:$D, BJ$2), SUMIFS(NewEmisData!F:F, NewEmisData!$A:$A, "LDV", NewEmisData!$B:$B, $A121, NewEmisData!$C:$C, $H121, NewEmisData!$D:$D, BJ$2))</f>
        <v>9.6608254694220292</v>
      </c>
      <c r="BK121" s="335">
        <f>$I121*IF($G121="Pickup", SUMIFS(NewEmisData!G:G, NewEmisData!$A:$A, "Pickup", NewEmisData!$B:$B, $A121, NewEmisData!$C:$C, $H121, NewEmisData!$D:$D, BK$2), SUMIFS(NewEmisData!G:G, NewEmisData!$A:$A, "LDV", NewEmisData!$B:$B, $A121, NewEmisData!$C:$C, $H121, NewEmisData!$D:$D, BK$2))</f>
        <v>1.5868606265345599</v>
      </c>
      <c r="BL121" s="335">
        <f>$I121*IF($G121="Pickup", SUMIFS(NewEmisData!H:H, NewEmisData!$A:$A, "Pickup", NewEmisData!$B:$B, $A121, NewEmisData!$C:$C, $H121, NewEmisData!$D:$D, BL$2), SUMIFS(NewEmisData!H:H, NewEmisData!$A:$A, "LDV", NewEmisData!$B:$B, $A121, NewEmisData!$C:$C, $H121, NewEmisData!$D:$D, BL$2))</f>
        <v>1.2176793673039601</v>
      </c>
      <c r="BM121" s="335">
        <f>$I121*IF($G121="Pickup", SUMIFS(NewEmisData!I:I, NewEmisData!$A:$A, "Pickup", NewEmisData!$B:$B, $A121, NewEmisData!$C:$C, $H121, NewEmisData!$D:$D, BM$2), SUMIFS(NewEmisData!I:I, NewEmisData!$A:$A, "LDV", NewEmisData!$B:$B, $A121, NewEmisData!$C:$C, $H121, NewEmisData!$D:$D, BM$2))</f>
        <v>1.0510354041170999</v>
      </c>
      <c r="BN121" s="335">
        <f>$I121*IF($G121="Pickup", SUMIFS(NewEmisData!J:J, NewEmisData!$A:$A, "Pickup", NewEmisData!$B:$B, $A121, NewEmisData!$C:$C, $H121, NewEmisData!$D:$D, BN$2), SUMIFS(NewEmisData!J:J, NewEmisData!$A:$A, "LDV", NewEmisData!$B:$B, $A121, NewEmisData!$C:$C, $H121, NewEmisData!$D:$D, BN$2))</f>
        <v>1.00292244742092</v>
      </c>
      <c r="BO121" s="335">
        <f>$I121*IF($G121="Pickup", SUMIFS(NewEmisData!K:K, NewEmisData!$A:$A, "Pickup", NewEmisData!$B:$B, $A121, NewEmisData!$C:$C, $H121, NewEmisData!$D:$D, BO$2), SUMIFS(NewEmisData!K:K, NewEmisData!$A:$A, "LDV", NewEmisData!$B:$B, $A121, NewEmisData!$C:$C, $H121, NewEmisData!$D:$D, BO$2))</f>
        <v>0.95159033350268696</v>
      </c>
      <c r="BP121" s="335">
        <f>$I121*IF($G121="Pickup", SUMIFS(NewEmisData!L:L, NewEmisData!$A:$A, "Pickup", NewEmisData!$B:$B, $A121, NewEmisData!$C:$C, $H121, NewEmisData!$D:$D, BP$2), SUMIFS(NewEmisData!L:L, NewEmisData!$A:$A, "LDV", NewEmisData!$B:$B, $A121, NewEmisData!$C:$C, $H121, NewEmisData!$D:$D, BP$2))</f>
        <v>0.92637431175947205</v>
      </c>
      <c r="BQ121" s="335">
        <f>$I121*IF($G121="Pickup", SUMIFS(NewEmisData!M:M, NewEmisData!$A:$A, "Pickup", NewEmisData!$B:$B, $A121, NewEmisData!$C:$C, $H121, NewEmisData!$D:$D, BQ$2), SUMIFS(NewEmisData!M:M, NewEmisData!$A:$A, "LDV", NewEmisData!$B:$B, $A121, NewEmisData!$C:$C, $H121, NewEmisData!$D:$D, BQ$2))</f>
        <v>0.93213232013860903</v>
      </c>
      <c r="BR121" s="335">
        <v>0.76052857406256014</v>
      </c>
      <c r="BS121" s="335">
        <f>$I121*IF($G121="Pickup", SUMIFS(NewEmisData!E:E, NewEmisData!$A:$A, "Pickup", NewEmisData!$B:$B, $A121, NewEmisData!$C:$C, $H121, NewEmisData!$D:$D, BS$2), SUMIFS(NewEmisData!E:E, NewEmisData!$A:$A, "LDV", NewEmisData!$B:$B, $A121, NewEmisData!$C:$C, $H121, NewEmisData!$D:$D, BS$2))</f>
        <v>2.3600316803923498</v>
      </c>
      <c r="BT121" s="335">
        <f>$I121*IF($G121="Pickup", SUMIFS(NewEmisData!F:F, NewEmisData!$A:$A, "Pickup", NewEmisData!$B:$B, $A121, NewEmisData!$C:$C, $H121, NewEmisData!$D:$D, BT$2), SUMIFS(NewEmisData!F:F, NewEmisData!$A:$A, "LDV", NewEmisData!$B:$B, $A121, NewEmisData!$C:$C, $H121, NewEmisData!$D:$D, BT$2))</f>
        <v>0.86729043326035704</v>
      </c>
      <c r="BU121" s="335">
        <f>$I121*IF($G121="Pickup", SUMIFS(NewEmisData!G:G, NewEmisData!$A:$A, "Pickup", NewEmisData!$B:$B, $A121, NewEmisData!$C:$C, $H121, NewEmisData!$D:$D, BU$2), SUMIFS(NewEmisData!G:G, NewEmisData!$A:$A, "LDV", NewEmisData!$B:$B, $A121, NewEmisData!$C:$C, $H121, NewEmisData!$D:$D, BU$2))</f>
        <v>0.110736526137932</v>
      </c>
      <c r="BV121" s="335">
        <f>$I121*IF($G121="Pickup", SUMIFS(NewEmisData!H:H, NewEmisData!$A:$A, "Pickup", NewEmisData!$B:$B, $A121, NewEmisData!$C:$C, $H121, NewEmisData!$D:$D, BV$2), SUMIFS(NewEmisData!H:H, NewEmisData!$A:$A, "LDV", NewEmisData!$B:$B, $A121, NewEmisData!$C:$C, $H121, NewEmisData!$D:$D, BV$2))</f>
        <v>7.5901512222891696E-2</v>
      </c>
      <c r="BW121" s="335">
        <f>$I121*IF($G121="Pickup", SUMIFS(NewEmisData!I:I, NewEmisData!$A:$A, "Pickup", NewEmisData!$B:$B, $A121, NewEmisData!$C:$C, $H121, NewEmisData!$D:$D, BW$2), SUMIFS(NewEmisData!I:I, NewEmisData!$A:$A, "LDV", NewEmisData!$B:$B, $A121, NewEmisData!$C:$C, $H121, NewEmisData!$D:$D, BW$2))</f>
        <v>5.8492240477683803E-2</v>
      </c>
      <c r="BX121" s="335">
        <f>$I121*IF($G121="Pickup", SUMIFS(NewEmisData!J:J, NewEmisData!$A:$A, "Pickup", NewEmisData!$B:$B, $A121, NewEmisData!$C:$C, $H121, NewEmisData!$D:$D, BX$2), SUMIFS(NewEmisData!J:J, NewEmisData!$A:$A, "LDV", NewEmisData!$B:$B, $A121, NewEmisData!$C:$C, $H121, NewEmisData!$D:$D, BX$2))</f>
        <v>5.7141032113164097E-2</v>
      </c>
      <c r="BY121" s="335">
        <f>$I121*IF($G121="Pickup", SUMIFS(NewEmisData!K:K, NewEmisData!$A:$A, "Pickup", NewEmisData!$B:$B, $A121, NewEmisData!$C:$C, $H121, NewEmisData!$D:$D, BY$2), SUMIFS(NewEmisData!K:K, NewEmisData!$A:$A, "LDV", NewEmisData!$B:$B, $A121, NewEmisData!$C:$C, $H121, NewEmisData!$D:$D, BY$2))</f>
        <v>5.5289104211044299E-2</v>
      </c>
      <c r="BZ121" s="335">
        <f>$I121*IF($G121="Pickup", SUMIFS(NewEmisData!L:L, NewEmisData!$A:$A, "Pickup", NewEmisData!$B:$B, $A121, NewEmisData!$C:$C, $H121, NewEmisData!$D:$D, BZ$2), SUMIFS(NewEmisData!L:L, NewEmisData!$A:$A, "LDV", NewEmisData!$B:$B, $A121, NewEmisData!$C:$C, $H121, NewEmisData!$D:$D, BZ$2))</f>
        <v>5.4482372037083497E-2</v>
      </c>
      <c r="CA121" s="335">
        <f>$I121*IF($G121="Pickup", SUMIFS(NewEmisData!M:M, NewEmisData!$A:$A, "Pickup", NewEmisData!$B:$B, $A121, NewEmisData!$C:$C, $H121, NewEmisData!$D:$D, CA$2), SUMIFS(NewEmisData!M:M, NewEmisData!$A:$A, "LDV", NewEmisData!$B:$B, $A121, NewEmisData!$C:$C, $H121, NewEmisData!$D:$D, CA$2))</f>
        <v>5.5017621362252002E-2</v>
      </c>
      <c r="CB121" s="335">
        <v>8.150002687780894E-2</v>
      </c>
      <c r="CC121" s="335">
        <f>$I121*IF($G121="Pickup", SUMIFS(NewEmisData!E:E, NewEmisData!$A:$A, "Pickup", NewEmisData!$B:$B, $A121, NewEmisData!$C:$C, $H121, NewEmisData!$D:$D, CC$2), SUMIFS(NewEmisData!E:E, NewEmisData!$A:$A, "LDV", NewEmisData!$B:$B, $A121, NewEmisData!$C:$C, $H121, NewEmisData!$D:$D, CC$2))</f>
        <v>8.1351723095982893E-3</v>
      </c>
      <c r="CD121" s="335">
        <f>$I121*IF($G121="Pickup", SUMIFS(NewEmisData!F:F, NewEmisData!$A:$A, "Pickup", NewEmisData!$B:$B, $A121, NewEmisData!$C:$C, $H121, NewEmisData!$D:$D, CD$2), SUMIFS(NewEmisData!F:F, NewEmisData!$A:$A, "LDV", NewEmisData!$B:$B, $A121, NewEmisData!$C:$C, $H121, NewEmisData!$D:$D, CD$2))</f>
        <v>8.1351745562756508E-3</v>
      </c>
      <c r="CE121" s="335">
        <f>$I121*IF($G121="Pickup", SUMIFS(NewEmisData!G:G, NewEmisData!$A:$A, "Pickup", NewEmisData!$B:$B, $A121, NewEmisData!$C:$C, $H121, NewEmisData!$D:$D, CE$2), SUMIFS(NewEmisData!G:G, NewEmisData!$A:$A, "LDV", NewEmisData!$B:$B, $A121, NewEmisData!$C:$C, $H121, NewEmisData!$D:$D, CE$2))</f>
        <v>8.9774038648681997E-3</v>
      </c>
      <c r="CF121" s="335">
        <f>$I121*IF($G121="Pickup", SUMIFS(NewEmisData!H:H, NewEmisData!$A:$A, "Pickup", NewEmisData!$B:$B, $A121, NewEmisData!$C:$C, $H121, NewEmisData!$D:$D, CF$2), SUMIFS(NewEmisData!H:H, NewEmisData!$A:$A, "LDV", NewEmisData!$B:$B, $A121, NewEmisData!$C:$C, $H121, NewEmisData!$D:$D, CF$2))</f>
        <v>8.9773869601495193E-3</v>
      </c>
      <c r="CG121" s="335">
        <f>$I121*IF($G121="Pickup", SUMIFS(NewEmisData!I:I, NewEmisData!$A:$A, "Pickup", NewEmisData!$B:$B, $A121, NewEmisData!$C:$C, $H121, NewEmisData!$D:$D, CG$2), SUMIFS(NewEmisData!I:I, NewEmisData!$A:$A, "LDV", NewEmisData!$B:$B, $A121, NewEmisData!$C:$C, $H121, NewEmisData!$D:$D, CG$2))</f>
        <v>8.9773911150380793E-3</v>
      </c>
      <c r="CH121" s="335">
        <f>$I121*IF($G121="Pickup", SUMIFS(NewEmisData!J:J, NewEmisData!$A:$A, "Pickup", NewEmisData!$B:$B, $A121, NewEmisData!$C:$C, $H121, NewEmisData!$D:$D, CH$2), SUMIFS(NewEmisData!J:J, NewEmisData!$A:$A, "LDV", NewEmisData!$B:$B, $A121, NewEmisData!$C:$C, $H121, NewEmisData!$D:$D, CH$2))</f>
        <v>8.9773892839756404E-3</v>
      </c>
      <c r="CI121" s="335">
        <f>$I121*IF($G121="Pickup", SUMIFS(NewEmisData!K:K, NewEmisData!$A:$A, "Pickup", NewEmisData!$B:$B, $A121, NewEmisData!$C:$C, $H121, NewEmisData!$D:$D, CI$2), SUMIFS(NewEmisData!K:K, NewEmisData!$A:$A, "LDV", NewEmisData!$B:$B, $A121, NewEmisData!$C:$C, $H121, NewEmisData!$D:$D, CI$2))</f>
        <v>8.9773894598061902E-3</v>
      </c>
      <c r="CJ121" s="335">
        <f>$I121*IF($G121="Pickup", SUMIFS(NewEmisData!L:L, NewEmisData!$A:$A, "Pickup", NewEmisData!$B:$B, $A121, NewEmisData!$C:$C, $H121, NewEmisData!$D:$D, CJ$2), SUMIFS(NewEmisData!L:L, NewEmisData!$A:$A, "LDV", NewEmisData!$B:$B, $A121, NewEmisData!$C:$C, $H121, NewEmisData!$D:$D, CJ$2))</f>
        <v>8.9773849530117907E-3</v>
      </c>
      <c r="CK121" s="335">
        <f>$I121*IF($G121="Pickup", SUMIFS(NewEmisData!M:M, NewEmisData!$A:$A, "Pickup", NewEmisData!$B:$B, $A121, NewEmisData!$C:$C, $H121, NewEmisData!$D:$D, CK$2), SUMIFS(NewEmisData!M:M, NewEmisData!$A:$A, "LDV", NewEmisData!$B:$B, $A121, NewEmisData!$C:$C, $H121, NewEmisData!$D:$D, CK$2))</f>
        <v>8.9773771810134195E-3</v>
      </c>
      <c r="CL121" s="335">
        <v>2.2181963950320412E-2</v>
      </c>
      <c r="CM121" s="335">
        <f>$I121*IF($G121="Pickup", SUMIFS(NewEmisData!E:E, NewEmisData!$A:$A, "Pickup", NewEmisData!$B:$B, $A121, NewEmisData!$C:$C, $H121, NewEmisData!$D:$D, CM$2), SUMIFS(NewEmisData!E:E, NewEmisData!$A:$A, "LDV", NewEmisData!$B:$B, $A121, NewEmisData!$C:$C, $H121, NewEmisData!$D:$D, CM$2))</f>
        <v>1.06890810544702E-3</v>
      </c>
      <c r="CN121" s="335">
        <f>$I121*IF($G121="Pickup", SUMIFS(NewEmisData!F:F, NewEmisData!$A:$A, "Pickup", NewEmisData!$B:$B, $A121, NewEmisData!$C:$C, $H121, NewEmisData!$D:$D, CN$2), SUMIFS(NewEmisData!F:F, NewEmisData!$A:$A, "LDV", NewEmisData!$B:$B, $A121, NewEmisData!$C:$C, $H121, NewEmisData!$D:$D, CN$2))</f>
        <v>9.8276928788775995E-4</v>
      </c>
      <c r="CO121" s="335">
        <f>$I121*IF($G121="Pickup", SUMIFS(NewEmisData!G:G, NewEmisData!$A:$A, "Pickup", NewEmisData!$B:$B, $A121, NewEmisData!$C:$C, $H121, NewEmisData!$D:$D, CO$2), SUMIFS(NewEmisData!G:G, NewEmisData!$A:$A, "LDV", NewEmisData!$B:$B, $A121, NewEmisData!$C:$C, $H121, NewEmisData!$D:$D, CO$2))</f>
        <v>1.0388015160064301E-3</v>
      </c>
      <c r="CP121" s="335">
        <f>$I121*IF($G121="Pickup", SUMIFS(NewEmisData!H:H, NewEmisData!$A:$A, "Pickup", NewEmisData!$B:$B, $A121, NewEmisData!$C:$C, $H121, NewEmisData!$D:$D, CP$2), SUMIFS(NewEmisData!H:H, NewEmisData!$A:$A, "LDV", NewEmisData!$B:$B, $A121, NewEmisData!$C:$C, $H121, NewEmisData!$D:$D, CP$2))</f>
        <v>1.04042771571272E-3</v>
      </c>
      <c r="CQ121" s="335">
        <f>$I121*IF($G121="Pickup", SUMIFS(NewEmisData!I:I, NewEmisData!$A:$A, "Pickup", NewEmisData!$B:$B, $A121, NewEmisData!$C:$C, $H121, NewEmisData!$D:$D, CQ$2), SUMIFS(NewEmisData!I:I, NewEmisData!$A:$A, "LDV", NewEmisData!$B:$B, $A121, NewEmisData!$C:$C, $H121, NewEmisData!$D:$D, CQ$2))</f>
        <v>1.0463302398882599E-3</v>
      </c>
      <c r="CR121" s="335">
        <f>$I121*IF($G121="Pickup", SUMIFS(NewEmisData!J:J, NewEmisData!$A:$A, "Pickup", NewEmisData!$B:$B, $A121, NewEmisData!$C:$C, $H121, NewEmisData!$D:$D, CR$2), SUMIFS(NewEmisData!J:J, NewEmisData!$A:$A, "LDV", NewEmisData!$B:$B, $A121, NewEmisData!$C:$C, $H121, NewEmisData!$D:$D, CR$2))</f>
        <v>1.05404632398643E-3</v>
      </c>
      <c r="CS121" s="335">
        <f>$I121*IF($G121="Pickup", SUMIFS(NewEmisData!K:K, NewEmisData!$A:$A, "Pickup", NewEmisData!$B:$B, $A121, NewEmisData!$C:$C, $H121, NewEmisData!$D:$D, CS$2), SUMIFS(NewEmisData!K:K, NewEmisData!$A:$A, "LDV", NewEmisData!$B:$B, $A121, NewEmisData!$C:$C, $H121, NewEmisData!$D:$D, CS$2))</f>
        <v>1.05796184016042E-3</v>
      </c>
      <c r="CT121" s="335">
        <f>$I121*IF($G121="Pickup", SUMIFS(NewEmisData!L:L, NewEmisData!$A:$A, "Pickup", NewEmisData!$B:$B, $A121, NewEmisData!$C:$C, $H121, NewEmisData!$D:$D, CT$2), SUMIFS(NewEmisData!L:L, NewEmisData!$A:$A, "LDV", NewEmisData!$B:$B, $A121, NewEmisData!$C:$C, $H121, NewEmisData!$D:$D, CT$2))</f>
        <v>1.05921014380327E-3</v>
      </c>
      <c r="CU121" s="335">
        <f>$I121*IF($G121="Pickup", SUMIFS(NewEmisData!M:M, NewEmisData!$A:$A, "Pickup", NewEmisData!$B:$B, $A121, NewEmisData!$C:$C, $H121, NewEmisData!$D:$D, CU$2), SUMIFS(NewEmisData!M:M, NewEmisData!$A:$A, "LDV", NewEmisData!$B:$B, $A121, NewEmisData!$C:$C, $H121, NewEmisData!$D:$D, CU$2))</f>
        <v>1.0611530168828901E-3</v>
      </c>
      <c r="CV121" s="335">
        <v>2.3568513937467224E-3</v>
      </c>
      <c r="CW121" s="335">
        <v>0.12767609553272316</v>
      </c>
      <c r="CX121" s="335">
        <v>6.0965444660888601E-2</v>
      </c>
      <c r="CY121" s="335">
        <v>1.6598456567846732E-2</v>
      </c>
      <c r="CZ121" s="335">
        <v>3.3604812012321423E-3</v>
      </c>
      <c r="DA121" s="335">
        <v>1.5241571918114991E-3</v>
      </c>
      <c r="DB121" s="335">
        <v>1.0003681376209209E-3</v>
      </c>
      <c r="DC121" s="335">
        <v>9.0365490602724134E-4</v>
      </c>
      <c r="DD121" s="335">
        <v>8.9947941829660093E-4</v>
      </c>
      <c r="DE121" s="335">
        <v>8.980159958761482E-4</v>
      </c>
      <c r="DF121" s="335">
        <v>8.980159958761482E-4</v>
      </c>
      <c r="DG121" s="335">
        <f>$I121*IF($G121="Pickup", SUMIFS(NewEmisData!E:E, NewEmisData!$A:$A, "Pickup", NewEmisData!$B:$B, $A121, NewEmisData!$C:$C, $H121, NewEmisData!$D:$D, DG$2), SUMIFS(NewEmisData!E:E, NewEmisData!$A:$A, "LDV", NewEmisData!$B:$B, $A121, NewEmisData!$C:$C, $H121, NewEmisData!$D:$D, DG$2))</f>
        <v>0</v>
      </c>
      <c r="DH121" s="335">
        <f>$I121*IF($G121="Pickup", SUMIFS(NewEmisData!F:F, NewEmisData!$A:$A, "Pickup", NewEmisData!$B:$B, $A121, NewEmisData!$C:$C, $H121, NewEmisData!$D:$D, DH$2), SUMIFS(NewEmisData!F:F, NewEmisData!$A:$A, "LDV", NewEmisData!$B:$B, $A121, NewEmisData!$C:$C, $H121, NewEmisData!$D:$D, DH$2))</f>
        <v>0</v>
      </c>
      <c r="DI121" s="335">
        <f>$I121*IF($G121="Pickup", SUMIFS(NewEmisData!G:G, NewEmisData!$A:$A, "Pickup", NewEmisData!$B:$B, $A121, NewEmisData!$C:$C, $H121, NewEmisData!$D:$D, DI$2), SUMIFS(NewEmisData!G:G, NewEmisData!$A:$A, "LDV", NewEmisData!$B:$B, $A121, NewEmisData!$C:$C, $H121, NewEmisData!$D:$D, DI$2))</f>
        <v>0</v>
      </c>
      <c r="DJ121" s="335">
        <f>$I121*IF($G121="Pickup", SUMIFS(NewEmisData!H:H, NewEmisData!$A:$A, "Pickup", NewEmisData!$B:$B, $A121, NewEmisData!$C:$C, $H121, NewEmisData!$D:$D, DJ$2), SUMIFS(NewEmisData!H:H, NewEmisData!$A:$A, "LDV", NewEmisData!$B:$B, $A121, NewEmisData!$C:$C, $H121, NewEmisData!$D:$D, DJ$2))</f>
        <v>0</v>
      </c>
      <c r="DK121" s="335">
        <f>$I121*IF($G121="Pickup", SUMIFS(NewEmisData!I:I, NewEmisData!$A:$A, "Pickup", NewEmisData!$B:$B, $A121, NewEmisData!$C:$C, $H121, NewEmisData!$D:$D, DK$2), SUMIFS(NewEmisData!I:I, NewEmisData!$A:$A, "LDV", NewEmisData!$B:$B, $A121, NewEmisData!$C:$C, $H121, NewEmisData!$D:$D, DK$2))</f>
        <v>0</v>
      </c>
      <c r="DL121" s="335">
        <f>$I121*IF($G121="Pickup", SUMIFS(NewEmisData!J:J, NewEmisData!$A:$A, "Pickup", NewEmisData!$B:$B, $A121, NewEmisData!$C:$C, $H121, NewEmisData!$D:$D, DL$2), SUMIFS(NewEmisData!J:J, NewEmisData!$A:$A, "LDV", NewEmisData!$B:$B, $A121, NewEmisData!$C:$C, $H121, NewEmisData!$D:$D, DL$2))</f>
        <v>0</v>
      </c>
      <c r="DM121" s="335">
        <f>$I121*IF($G121="Pickup", SUMIFS(NewEmisData!K:K, NewEmisData!$A:$A, "Pickup", NewEmisData!$B:$B, $A121, NewEmisData!$C:$C, $H121, NewEmisData!$D:$D, DM$2), SUMIFS(NewEmisData!K:K, NewEmisData!$A:$A, "LDV", NewEmisData!$B:$B, $A121, NewEmisData!$C:$C, $H121, NewEmisData!$D:$D, DM$2))</f>
        <v>0</v>
      </c>
      <c r="DN121" s="335">
        <f>$I121*IF($G121="Pickup", SUMIFS(NewEmisData!L:L, NewEmisData!$A:$A, "Pickup", NewEmisData!$B:$B, $A121, NewEmisData!$C:$C, $H121, NewEmisData!$D:$D, DN$2), SUMIFS(NewEmisData!L:L, NewEmisData!$A:$A, "LDV", NewEmisData!$B:$B, $A121, NewEmisData!$C:$C, $H121, NewEmisData!$D:$D, DN$2))</f>
        <v>0</v>
      </c>
      <c r="DO121" s="335">
        <f>$I121*IF($G121="Pickup", SUMIFS(NewEmisData!M:M, NewEmisData!$A:$A, "Pickup", NewEmisData!$B:$B, $A121, NewEmisData!$C:$C, $H121, NewEmisData!$D:$D, DO$2), SUMIFS(NewEmisData!M:M, NewEmisData!$A:$A, "LDV", NewEmisData!$B:$B, $A121, NewEmisData!$C:$C, $H121, NewEmisData!$D:$D, DO$2))</f>
        <v>0</v>
      </c>
      <c r="DP121" s="335">
        <v>1.3040587281867905E-3</v>
      </c>
      <c r="DQ121" s="335">
        <f>$I121*IF($G121="Pickup", SUMIFS(NewEmisData!E:E, NewEmisData!$A:$A, "Pickup", NewEmisData!$B:$B, $A121, NewEmisData!$C:$C, $H121, NewEmisData!$D:$D, DQ$2), SUMIFS(NewEmisData!E:E, NewEmisData!$A:$A, "LDV", NewEmisData!$B:$B, $A121, NewEmisData!$C:$C, $H121, NewEmisData!$D:$D, DQ$2))</f>
        <v>1.4358371794368901E-2</v>
      </c>
      <c r="DR121" s="335">
        <f>$I121*IF($G121="Pickup", SUMIFS(NewEmisData!F:F, NewEmisData!$A:$A, "Pickup", NewEmisData!$B:$B, $A121, NewEmisData!$C:$C, $H121, NewEmisData!$D:$D, DR$2), SUMIFS(NewEmisData!F:F, NewEmisData!$A:$A, "LDV", NewEmisData!$B:$B, $A121, NewEmisData!$C:$C, $H121, NewEmisData!$D:$D, DR$2))</f>
        <v>4.8458502748334797E-2</v>
      </c>
      <c r="DS121" s="335">
        <f>$I121*IF($G121="Pickup", SUMIFS(NewEmisData!G:G, NewEmisData!$A:$A, "Pickup", NewEmisData!$B:$B, $A121, NewEmisData!$C:$C, $H121, NewEmisData!$D:$D, DS$2), SUMIFS(NewEmisData!G:G, NewEmisData!$A:$A, "LDV", NewEmisData!$B:$B, $A121, NewEmisData!$C:$C, $H121, NewEmisData!$D:$D, DS$2))</f>
        <v>5.5764331545387298E-2</v>
      </c>
      <c r="DT121" s="335">
        <f>$I121*IF($G121="Pickup", SUMIFS(NewEmisData!H:H, NewEmisData!$A:$A, "Pickup", NewEmisData!$B:$B, $A121, NewEmisData!$C:$C, $H121, NewEmisData!$D:$D, DT$2), SUMIFS(NewEmisData!H:H, NewEmisData!$A:$A, "LDV", NewEmisData!$B:$B, $A121, NewEmisData!$C:$C, $H121, NewEmisData!$D:$D, DT$2))</f>
        <v>5.6700089978653001E-2</v>
      </c>
      <c r="DU121" s="335">
        <f>$I121*IF($G121="Pickup", SUMIFS(NewEmisData!I:I, NewEmisData!$A:$A, "Pickup", NewEmisData!$B:$B, $A121, NewEmisData!$C:$C, $H121, NewEmisData!$D:$D, DU$2), SUMIFS(NewEmisData!I:I, NewEmisData!$A:$A, "LDV", NewEmisData!$B:$B, $A121, NewEmisData!$C:$C, $H121, NewEmisData!$D:$D, DU$2))</f>
        <v>5.82137428878685E-2</v>
      </c>
      <c r="DV121" s="335">
        <f>$I121*IF($G121="Pickup", SUMIFS(NewEmisData!J:J, NewEmisData!$A:$A, "Pickup", NewEmisData!$B:$B, $A121, NewEmisData!$C:$C, $H121, NewEmisData!$D:$D, DV$2), SUMIFS(NewEmisData!J:J, NewEmisData!$A:$A, "LDV", NewEmisData!$B:$B, $A121, NewEmisData!$C:$C, $H121, NewEmisData!$D:$D, DV$2))</f>
        <v>5.8170546586172198E-2</v>
      </c>
      <c r="DW121" s="335">
        <f>$I121*IF($G121="Pickup", SUMIFS(NewEmisData!K:K, NewEmisData!$A:$A, "Pickup", NewEmisData!$B:$B, $A121, NewEmisData!$C:$C, $H121, NewEmisData!$D:$D, DW$2), SUMIFS(NewEmisData!K:K, NewEmisData!$A:$A, "LDV", NewEmisData!$B:$B, $A121, NewEmisData!$C:$C, $H121, NewEmisData!$D:$D, DW$2))</f>
        <v>5.7454728055515297E-2</v>
      </c>
      <c r="DX121" s="335">
        <f>$I121*IF($G121="Pickup", SUMIFS(NewEmisData!L:L, NewEmisData!$A:$A, "Pickup", NewEmisData!$B:$B, $A121, NewEmisData!$C:$C, $H121, NewEmisData!$D:$D, DX$2), SUMIFS(NewEmisData!L:L, NewEmisData!$A:$A, "LDV", NewEmisData!$B:$B, $A121, NewEmisData!$C:$C, $H121, NewEmisData!$D:$D, DX$2))</f>
        <v>5.6605818902763297E-2</v>
      </c>
      <c r="DY121" s="335">
        <f>$I121*IF($G121="Pickup", SUMIFS(NewEmisData!M:M, NewEmisData!$A:$A, "Pickup", NewEmisData!$B:$B, $A121, NewEmisData!$C:$C, $H121, NewEmisData!$D:$D, DY$2), SUMIFS(NewEmisData!M:M, NewEmisData!$A:$A, "LDV", NewEmisData!$B:$B, $A121, NewEmisData!$C:$C, $H121, NewEmisData!$D:$D, DY$2))</f>
        <v>5.7183132180425103E-2</v>
      </c>
      <c r="DZ121" s="335">
        <v>7.9378330079915432E-2</v>
      </c>
      <c r="EA121" s="335">
        <f t="shared" si="118"/>
        <v>454.22422332698301</v>
      </c>
      <c r="EB121" s="335">
        <f t="shared" si="119"/>
        <v>415.98623310718898</v>
      </c>
      <c r="EC121" s="335">
        <f t="shared" si="120"/>
        <v>341.24154984582401</v>
      </c>
      <c r="ED121" s="335">
        <f t="shared" si="121"/>
        <v>286.14374563306302</v>
      </c>
      <c r="EE121" s="335">
        <f t="shared" si="122"/>
        <v>260.90109398597599</v>
      </c>
      <c r="EF121" s="335">
        <f t="shared" si="123"/>
        <v>250.29294391902499</v>
      </c>
      <c r="EG121" s="335">
        <f t="shared" si="124"/>
        <v>243.907500195674</v>
      </c>
      <c r="EH121" s="335">
        <f t="shared" si="125"/>
        <v>241.55525518103801</v>
      </c>
      <c r="EI121" s="335">
        <f t="shared" si="126"/>
        <v>241.503483186078</v>
      </c>
      <c r="EJ121" s="335">
        <f t="shared" si="127"/>
        <v>0.51895197956857197</v>
      </c>
      <c r="EK121" s="335">
        <f t="shared" si="128"/>
        <v>1.6110129323604601</v>
      </c>
      <c r="EL121" s="335">
        <f t="shared" si="129"/>
        <v>0.78125490560219701</v>
      </c>
      <c r="EM121" s="335">
        <f t="shared" si="130"/>
        <v>0.115620473733781</v>
      </c>
      <c r="EN121" s="335">
        <f t="shared" si="131"/>
        <v>6.6004639352718095E-2</v>
      </c>
      <c r="EO121" s="335">
        <f t="shared" si="132"/>
        <v>4.1480313552042999E-2</v>
      </c>
      <c r="EP121" s="335">
        <f t="shared" si="133"/>
        <v>3.67143779351497E-2</v>
      </c>
      <c r="EQ121" s="335">
        <f t="shared" si="134"/>
        <v>3.3512426284448803E-2</v>
      </c>
      <c r="ER121" s="335">
        <f t="shared" si="135"/>
        <v>3.2134891572290103E-2</v>
      </c>
      <c r="ES121" s="335">
        <f t="shared" si="136"/>
        <v>3.24152542775758E-2</v>
      </c>
      <c r="ET121" s="335">
        <f t="shared" si="137"/>
        <v>0.31264891292629016</v>
      </c>
      <c r="EU121" s="335">
        <f t="shared" si="138"/>
        <v>1.1303261097433201E-2</v>
      </c>
      <c r="EV121" s="335">
        <f t="shared" si="139"/>
        <v>9.9952440902568301E-3</v>
      </c>
      <c r="EW121" s="335">
        <f t="shared" si="140"/>
        <v>2.8615465413590799E-3</v>
      </c>
      <c r="EX121" s="335">
        <f t="shared" si="141"/>
        <v>2.3897731636762301E-3</v>
      </c>
      <c r="EY121" s="335">
        <f t="shared" si="142"/>
        <v>2.1757621427749502E-3</v>
      </c>
      <c r="EZ121" s="335">
        <f t="shared" si="143"/>
        <v>2.0872445644692299E-3</v>
      </c>
      <c r="FA121" s="335">
        <f t="shared" si="144"/>
        <v>2.03348692070508E-3</v>
      </c>
      <c r="FB121" s="335">
        <f t="shared" si="145"/>
        <v>2.0138761843932198E-3</v>
      </c>
      <c r="FC121" s="335">
        <f t="shared" si="146"/>
        <v>2.0134431442024002E-3</v>
      </c>
      <c r="FD121" s="335">
        <f t="shared" si="147"/>
        <v>4.2403248188809025E-3</v>
      </c>
      <c r="FE121" s="335">
        <f t="shared" si="148"/>
        <v>0.10831971626595401</v>
      </c>
      <c r="FF121" s="335">
        <f t="shared" si="149"/>
        <v>7.51921551228555E-2</v>
      </c>
      <c r="FG121" s="335">
        <f t="shared" si="150"/>
        <v>6.01393435807746E-2</v>
      </c>
      <c r="FH121" s="335">
        <f t="shared" si="151"/>
        <v>5.915482339026E-2</v>
      </c>
      <c r="FI121" s="335">
        <f t="shared" si="152"/>
        <v>5.90367985492673E-2</v>
      </c>
      <c r="FJ121" s="335">
        <f t="shared" si="153"/>
        <v>5.9096852542489697E-2</v>
      </c>
      <c r="FK121" s="335">
        <f t="shared" si="154"/>
        <v>5.9090238154649199E-2</v>
      </c>
      <c r="FL121" s="335">
        <f t="shared" si="155"/>
        <v>5.90796096133216E-2</v>
      </c>
      <c r="FM121" s="335">
        <f t="shared" si="156"/>
        <v>5.9120090191233099E-2</v>
      </c>
      <c r="FN121" s="335">
        <f t="shared" si="157"/>
        <v>5.2834708622229692E-2</v>
      </c>
      <c r="FO121" s="335">
        <f t="shared" si="158"/>
        <v>5.6019255696326403E-2</v>
      </c>
      <c r="FP121" s="335">
        <f t="shared" si="159"/>
        <v>2.5542017960839599E-2</v>
      </c>
      <c r="FQ121" s="335">
        <f t="shared" si="160"/>
        <v>1.11121396466055E-2</v>
      </c>
      <c r="FR121" s="335">
        <f t="shared" si="161"/>
        <v>1.0206481959038401E-2</v>
      </c>
      <c r="FS121" s="335">
        <f t="shared" si="162"/>
        <v>1.00978805100248E-2</v>
      </c>
      <c r="FT121" s="335">
        <f t="shared" si="163"/>
        <v>1.01531295733735E-2</v>
      </c>
      <c r="FU121" s="335">
        <f t="shared" si="164"/>
        <v>1.0147042075548099E-2</v>
      </c>
      <c r="FV121" s="335">
        <f t="shared" si="165"/>
        <v>1.0137260551364401E-2</v>
      </c>
      <c r="FW121" s="335">
        <f t="shared" si="166"/>
        <v>1.0174550452384501E-2</v>
      </c>
      <c r="FX121" s="335">
        <f t="shared" si="167"/>
        <v>1.4243276255751064E-2</v>
      </c>
    </row>
    <row r="122" spans="1:180" x14ac:dyDescent="0.2">
      <c r="A122" s="305" t="str">
        <f>_xlfn.CONCAT(IF(LEFT(TRIM(A121),1)="*", "*R", "R"), 1+RIGHT(TRIM(A121),1))</f>
        <v>R4</v>
      </c>
      <c r="B122" s="305" t="str">
        <f t="shared" si="214"/>
        <v>TLSSDSL11</v>
      </c>
      <c r="C122" s="305" t="str">
        <f t="shared" si="215"/>
        <v>TL.DSL.SS.DSL.2011</v>
      </c>
      <c r="D122" s="301" t="str">
        <f t="shared" si="216"/>
        <v>bn-vmt, bn-vmt/a</v>
      </c>
      <c r="E122" s="301" t="str">
        <f t="shared" si="217"/>
        <v>TRNDSL</v>
      </c>
      <c r="F122" s="301" t="str">
        <f t="shared" si="218"/>
        <v>TL</v>
      </c>
      <c r="G122" s="315" t="s">
        <v>821</v>
      </c>
      <c r="H122" s="315" t="s">
        <v>816</v>
      </c>
      <c r="I122" s="315">
        <v>1</v>
      </c>
      <c r="J122" s="315" t="str">
        <f t="shared" si="168"/>
        <v>Small SUV-DSL</v>
      </c>
      <c r="K122" s="335">
        <f>$I122*IF($G122="Pickup", SUMIFS(NewEmisData!E:E, NewEmisData!$A:$A, "Pickup", NewEmisData!$B:$B, $A122, NewEmisData!$C:$C, $H122, NewEmisData!$D:$D, K$2), SUMIFS(NewEmisData!E:E, NewEmisData!$A:$A, "LDV", NewEmisData!$B:$B, $A122, NewEmisData!$C:$C, $H122, NewEmisData!$D:$D, K$2))</f>
        <v>592.25900902446597</v>
      </c>
      <c r="L122" s="335">
        <f>$I122*IF($G122="Pickup", SUMIFS(NewEmisData!F:F, NewEmisData!$A:$A, "Pickup", NewEmisData!$B:$B, $A122, NewEmisData!$C:$C, $H122, NewEmisData!$D:$D, L$2), SUMIFS(NewEmisData!F:F, NewEmisData!$A:$A, "LDV", NewEmisData!$B:$B, $A122, NewEmisData!$C:$C, $H122, NewEmisData!$D:$D, L$2))</f>
        <v>520.64964372058603</v>
      </c>
      <c r="M122" s="335">
        <f>$I122*IF($G122="Pickup", SUMIFS(NewEmisData!G:G, NewEmisData!$A:$A, "Pickup", NewEmisData!$B:$B, $A122, NewEmisData!$C:$C, $H122, NewEmisData!$D:$D, M$2), SUMIFS(NewEmisData!G:G, NewEmisData!$A:$A, "LDV", NewEmisData!$B:$B, $A122, NewEmisData!$C:$C, $H122, NewEmisData!$D:$D, M$2))</f>
        <v>392.28875494890798</v>
      </c>
      <c r="N122" s="335">
        <f>$I122*IF($G122="Pickup", SUMIFS(NewEmisData!H:H, NewEmisData!$A:$A, "Pickup", NewEmisData!$B:$B, $A122, NewEmisData!$C:$C, $H122, NewEmisData!$D:$D, N$2), SUMIFS(NewEmisData!H:H, NewEmisData!$A:$A, "LDV", NewEmisData!$B:$B, $A122, NewEmisData!$C:$C, $H122, NewEmisData!$D:$D, N$2))</f>
        <v>328.93351567098</v>
      </c>
      <c r="O122" s="335">
        <f>$I122*IF($G122="Pickup", SUMIFS(NewEmisData!I:I, NewEmisData!$A:$A, "Pickup", NewEmisData!$B:$B, $A122, NewEmisData!$C:$C, $H122, NewEmisData!$D:$D, O$2), SUMIFS(NewEmisData!I:I, NewEmisData!$A:$A, "LDV", NewEmisData!$B:$B, $A122, NewEmisData!$C:$C, $H122, NewEmisData!$D:$D, O$2))</f>
        <v>299.82015329661198</v>
      </c>
      <c r="P122" s="335">
        <f>$I122*IF($G122="Pickup", SUMIFS(NewEmisData!J:J, NewEmisData!$A:$A, "Pickup", NewEmisData!$B:$B, $A122, NewEmisData!$C:$C, $H122, NewEmisData!$D:$D, P$2), SUMIFS(NewEmisData!J:J, NewEmisData!$A:$A, "LDV", NewEmisData!$B:$B, $A122, NewEmisData!$C:$C, $H122, NewEmisData!$D:$D, P$2))</f>
        <v>287.49392836870999</v>
      </c>
      <c r="Q122" s="335">
        <f>$I122*IF($G122="Pickup", SUMIFS(NewEmisData!K:K, NewEmisData!$A:$A, "Pickup", NewEmisData!$B:$B, $A122, NewEmisData!$C:$C, $H122, NewEmisData!$D:$D, Q$2), SUMIFS(NewEmisData!K:K, NewEmisData!$A:$A, "LDV", NewEmisData!$B:$B, $A122, NewEmisData!$C:$C, $H122, NewEmisData!$D:$D, Q$2))</f>
        <v>280.08458814076198</v>
      </c>
      <c r="R122" s="335">
        <f>$I122*IF($G122="Pickup", SUMIFS(NewEmisData!L:L, NewEmisData!$A:$A, "Pickup", NewEmisData!$B:$B, $A122, NewEmisData!$C:$C, $H122, NewEmisData!$D:$D, R$2), SUMIFS(NewEmisData!L:L, NewEmisData!$A:$A, "LDV", NewEmisData!$B:$B, $A122, NewEmisData!$C:$C, $H122, NewEmisData!$D:$D, R$2))</f>
        <v>277.36555832713299</v>
      </c>
      <c r="S122" s="335">
        <f>$I122*IF($G122="Pickup", SUMIFS(NewEmisData!M:M, NewEmisData!$A:$A, "Pickup", NewEmisData!$B:$B, $A122, NewEmisData!$C:$C, $H122, NewEmisData!$D:$D, S$2), SUMIFS(NewEmisData!M:M, NewEmisData!$A:$A, "LDV", NewEmisData!$B:$B, $A122, NewEmisData!$C:$C, $H122, NewEmisData!$D:$D, S$2))</f>
        <v>277.28160240150402</v>
      </c>
      <c r="T122" s="335">
        <v>0.51895197956857197</v>
      </c>
      <c r="U122" s="335">
        <f>$I122*IF($G122="Pickup", SUMIFS(NewEmisData!E:E, NewEmisData!$A:$A, "Pickup", NewEmisData!$B:$B, $A122, NewEmisData!$C:$C, $H122, NewEmisData!$D:$D, U$2), SUMIFS(NewEmisData!E:E, NewEmisData!$A:$A, "LDV", NewEmisData!$B:$B, $A122, NewEmisData!$C:$C, $H122, NewEmisData!$D:$D, U$2))</f>
        <v>2.08663122036549</v>
      </c>
      <c r="V122" s="335">
        <f>$I122*IF($G122="Pickup", SUMIFS(NewEmisData!F:F, NewEmisData!$A:$A, "Pickup", NewEmisData!$B:$B, $A122, NewEmisData!$C:$C, $H122, NewEmisData!$D:$D, V$2), SUMIFS(NewEmisData!F:F, NewEmisData!$A:$A, "LDV", NewEmisData!$B:$B, $A122, NewEmisData!$C:$C, $H122, NewEmisData!$D:$D, V$2))</f>
        <v>1.1128303318127599</v>
      </c>
      <c r="W122" s="335">
        <f>$I122*IF($G122="Pickup", SUMIFS(NewEmisData!G:G, NewEmisData!$A:$A, "Pickup", NewEmisData!$B:$B, $A122, NewEmisData!$C:$C, $H122, NewEmisData!$D:$D, W$2), SUMIFS(NewEmisData!G:G, NewEmisData!$A:$A, "LDV", NewEmisData!$B:$B, $A122, NewEmisData!$C:$C, $H122, NewEmisData!$D:$D, W$2))</f>
        <v>0.11394310174486701</v>
      </c>
      <c r="X122" s="335">
        <f>$I122*IF($G122="Pickup", SUMIFS(NewEmisData!H:H, NewEmisData!$A:$A, "Pickup", NewEmisData!$B:$B, $A122, NewEmisData!$C:$C, $H122, NewEmisData!$D:$D, X$2), SUMIFS(NewEmisData!H:H, NewEmisData!$A:$A, "LDV", NewEmisData!$B:$B, $A122, NewEmisData!$C:$C, $H122, NewEmisData!$D:$D, X$2))</f>
        <v>6.3630631458402698E-2</v>
      </c>
      <c r="Y122" s="335">
        <f>$I122*IF($G122="Pickup", SUMIFS(NewEmisData!I:I, NewEmisData!$A:$A, "Pickup", NewEmisData!$B:$B, $A122, NewEmisData!$C:$C, $H122, NewEmisData!$D:$D, Y$2), SUMIFS(NewEmisData!I:I, NewEmisData!$A:$A, "LDV", NewEmisData!$B:$B, $A122, NewEmisData!$C:$C, $H122, NewEmisData!$D:$D, Y$2))</f>
        <v>3.8490840966433799E-2</v>
      </c>
      <c r="Z122" s="335">
        <f>$I122*IF($G122="Pickup", SUMIFS(NewEmisData!J:J, NewEmisData!$A:$A, "Pickup", NewEmisData!$B:$B, $A122, NewEmisData!$C:$C, $H122, NewEmisData!$D:$D, Z$2), SUMIFS(NewEmisData!J:J, NewEmisData!$A:$A, "LDV", NewEmisData!$B:$B, $A122, NewEmisData!$C:$C, $H122, NewEmisData!$D:$D, Z$2))</f>
        <v>3.3570634635262997E-2</v>
      </c>
      <c r="AA122" s="335">
        <f>$I122*IF($G122="Pickup", SUMIFS(NewEmisData!K:K, NewEmisData!$A:$A, "Pickup", NewEmisData!$B:$B, $A122, NewEmisData!$C:$C, $H122, NewEmisData!$D:$D, AA$2), SUMIFS(NewEmisData!K:K, NewEmisData!$A:$A, "LDV", NewEmisData!$B:$B, $A122, NewEmisData!$C:$C, $H122, NewEmisData!$D:$D, AA$2))</f>
        <v>3.0366844702511799E-2</v>
      </c>
      <c r="AB122" s="335">
        <f>$I122*IF($G122="Pickup", SUMIFS(NewEmisData!L:L, NewEmisData!$A:$A, "Pickup", NewEmisData!$B:$B, $A122, NewEmisData!$C:$C, $H122, NewEmisData!$D:$D, AB$2), SUMIFS(NewEmisData!L:L, NewEmisData!$A:$A, "LDV", NewEmisData!$B:$B, $A122, NewEmisData!$C:$C, $H122, NewEmisData!$D:$D, AB$2))</f>
        <v>2.9009867705627902E-2</v>
      </c>
      <c r="AC122" s="335">
        <f>$I122*IF($G122="Pickup", SUMIFS(NewEmisData!M:M, NewEmisData!$A:$A, "Pickup", NewEmisData!$B:$B, $A122, NewEmisData!$C:$C, $H122, NewEmisData!$D:$D, AC$2), SUMIFS(NewEmisData!M:M, NewEmisData!$A:$A, "LDV", NewEmisData!$B:$B, $A122, NewEmisData!$C:$C, $H122, NewEmisData!$D:$D, AC$2))</f>
        <v>2.9252620404293401E-2</v>
      </c>
      <c r="AD122" s="335">
        <v>0.31264891292629016</v>
      </c>
      <c r="AE122" s="335">
        <f>$I122*IF($G122="Pickup", SUMIFS(NewEmisData!E:E, NewEmisData!$A:$A, "Pickup", NewEmisData!$B:$B, $A122, NewEmisData!$C:$C, $H122, NewEmisData!$D:$D, AE$2), SUMIFS(NewEmisData!E:E, NewEmisData!$A:$A, "LDV", NewEmisData!$B:$B, $A122, NewEmisData!$C:$C, $H122, NewEmisData!$D:$D, AE$2))</f>
        <v>1.46981412794869E-2</v>
      </c>
      <c r="AF122" s="335">
        <f>$I122*IF($G122="Pickup", SUMIFS(NewEmisData!F:F, NewEmisData!$A:$A, "Pickup", NewEmisData!$B:$B, $A122, NewEmisData!$C:$C, $H122, NewEmisData!$D:$D, AF$2), SUMIFS(NewEmisData!F:F, NewEmisData!$A:$A, "LDV", NewEmisData!$B:$B, $A122, NewEmisData!$C:$C, $H122, NewEmisData!$D:$D, AF$2))</f>
        <v>1.2476739354987301E-2</v>
      </c>
      <c r="AG122" s="335">
        <f>$I122*IF($G122="Pickup", SUMIFS(NewEmisData!G:G, NewEmisData!$A:$A, "Pickup", NewEmisData!$B:$B, $A122, NewEmisData!$C:$C, $H122, NewEmisData!$D:$D, AG$2), SUMIFS(NewEmisData!G:G, NewEmisData!$A:$A, "LDV", NewEmisData!$B:$B, $A122, NewEmisData!$C:$C, $H122, NewEmisData!$D:$D, AG$2))</f>
        <v>3.2894571305210701E-3</v>
      </c>
      <c r="AH122" s="335">
        <f>$I122*IF($G122="Pickup", SUMIFS(NewEmisData!H:H, NewEmisData!$A:$A, "Pickup", NewEmisData!$B:$B, $A122, NewEmisData!$C:$C, $H122, NewEmisData!$D:$D, AH$2), SUMIFS(NewEmisData!H:H, NewEmisData!$A:$A, "LDV", NewEmisData!$B:$B, $A122, NewEmisData!$C:$C, $H122, NewEmisData!$D:$D, AH$2))</f>
        <v>2.7470974713693099E-3</v>
      </c>
      <c r="AI122" s="335">
        <f>$I122*IF($G122="Pickup", SUMIFS(NewEmisData!I:I, NewEmisData!$A:$A, "Pickup", NewEmisData!$B:$B, $A122, NewEmisData!$C:$C, $H122, NewEmisData!$D:$D, AI$2), SUMIFS(NewEmisData!I:I, NewEmisData!$A:$A, "LDV", NewEmisData!$B:$B, $A122, NewEmisData!$C:$C, $H122, NewEmisData!$D:$D, AI$2))</f>
        <v>2.5003167567209301E-3</v>
      </c>
      <c r="AJ122" s="335">
        <f>$I122*IF($G122="Pickup", SUMIFS(NewEmisData!J:J, NewEmisData!$A:$A, "Pickup", NewEmisData!$B:$B, $A122, NewEmisData!$C:$C, $H122, NewEmisData!$D:$D, AJ$2), SUMIFS(NewEmisData!J:J, NewEmisData!$A:$A, "LDV", NewEmisData!$B:$B, $A122, NewEmisData!$C:$C, $H122, NewEmisData!$D:$D, AJ$2))</f>
        <v>2.3974657531320698E-3</v>
      </c>
      <c r="AK122" s="335">
        <f>$I122*IF($G122="Pickup", SUMIFS(NewEmisData!K:K, NewEmisData!$A:$A, "Pickup", NewEmisData!$B:$B, $A122, NewEmisData!$C:$C, $H122, NewEmisData!$D:$D, AK$2), SUMIFS(NewEmisData!K:K, NewEmisData!$A:$A, "LDV", NewEmisData!$B:$B, $A122, NewEmisData!$C:$C, $H122, NewEmisData!$D:$D, AK$2))</f>
        <v>2.3350989902441999E-3</v>
      </c>
      <c r="AL122" s="335">
        <f>$I122*IF($G122="Pickup", SUMIFS(NewEmisData!L:L, NewEmisData!$A:$A, "Pickup", NewEmisData!$B:$B, $A122, NewEmisData!$C:$C, $H122, NewEmisData!$D:$D, AL$2), SUMIFS(NewEmisData!L:L, NewEmisData!$A:$A, "LDV", NewEmisData!$B:$B, $A122, NewEmisData!$C:$C, $H122, NewEmisData!$D:$D, AL$2))</f>
        <v>2.3124305204455602E-3</v>
      </c>
      <c r="AM122" s="335">
        <f>$I122*IF($G122="Pickup", SUMIFS(NewEmisData!M:M, NewEmisData!$A:$A, "Pickup", NewEmisData!$B:$B, $A122, NewEmisData!$C:$C, $H122, NewEmisData!$D:$D, AM$2), SUMIFS(NewEmisData!M:M, NewEmisData!$A:$A, "LDV", NewEmisData!$B:$B, $A122, NewEmisData!$C:$C, $H122, NewEmisData!$D:$D, AM$2))</f>
        <v>2.3117304258920301E-3</v>
      </c>
      <c r="AN122" s="335">
        <v>4.2403248188809025E-3</v>
      </c>
      <c r="AO122" s="335">
        <f>$I122*IF($G122="Pickup", SUMIFS(NewEmisData!E:E, NewEmisData!$A:$A, "Pickup", NewEmisData!$B:$B, $A122, NewEmisData!$C:$C, $H122, NewEmisData!$D:$D, AO$2), SUMIFS(NewEmisData!E:E, NewEmisData!$A:$A, "LDV", NewEmisData!$B:$B, $A122, NewEmisData!$C:$C, $H122, NewEmisData!$D:$D, AO$2))</f>
        <v>0.213902040332901</v>
      </c>
      <c r="AP122" s="335">
        <f>$I122*IF($G122="Pickup", SUMIFS(NewEmisData!F:F, NewEmisData!$A:$A, "Pickup", NewEmisData!$B:$B, $A122, NewEmisData!$C:$C, $H122, NewEmisData!$D:$D, AP$2), SUMIFS(NewEmisData!F:F, NewEmisData!$A:$A, "LDV", NewEmisData!$B:$B, $A122, NewEmisData!$C:$C, $H122, NewEmisData!$D:$D, AP$2))</f>
        <v>0.122647837671889</v>
      </c>
      <c r="AQ122" s="335">
        <f>$I122*IF($G122="Pickup", SUMIFS(NewEmisData!G:G, NewEmisData!$A:$A, "Pickup", NewEmisData!$B:$B, $A122, NewEmisData!$C:$C, $H122, NewEmisData!$D:$D, AQ$2), SUMIFS(NewEmisData!G:G, NewEmisData!$A:$A, "LDV", NewEmisData!$B:$B, $A122, NewEmisData!$C:$C, $H122, NewEmisData!$D:$D, AQ$2))</f>
        <v>7.9090763114665993E-2</v>
      </c>
      <c r="AR122" s="335">
        <f>$I122*IF($G122="Pickup", SUMIFS(NewEmisData!H:H, NewEmisData!$A:$A, "Pickup", NewEmisData!$B:$B, $A122, NewEmisData!$C:$C, $H122, NewEmisData!$D:$D, AR$2), SUMIFS(NewEmisData!H:H, NewEmisData!$A:$A, "LDV", NewEmisData!$B:$B, $A122, NewEmisData!$C:$C, $H122, NewEmisData!$D:$D, AR$2))</f>
        <v>7.8058738466237995E-2</v>
      </c>
      <c r="AS122" s="335">
        <f>$I122*IF($G122="Pickup", SUMIFS(NewEmisData!I:I, NewEmisData!$A:$A, "Pickup", NewEmisData!$B:$B, $A122, NewEmisData!$C:$C, $H122, NewEmisData!$D:$D, AS$2), SUMIFS(NewEmisData!I:I, NewEmisData!$A:$A, "LDV", NewEmisData!$B:$B, $A122, NewEmisData!$C:$C, $H122, NewEmisData!$D:$D, AS$2))</f>
        <v>7.7935055542061094E-2</v>
      </c>
      <c r="AT122" s="335">
        <f>$I122*IF($G122="Pickup", SUMIFS(NewEmisData!J:J, NewEmisData!$A:$A, "Pickup", NewEmisData!$B:$B, $A122, NewEmisData!$C:$C, $H122, NewEmisData!$D:$D, AT$2), SUMIFS(NewEmisData!J:J, NewEmisData!$A:$A, "LDV", NewEmisData!$B:$B, $A122, NewEmisData!$C:$C, $H122, NewEmisData!$D:$D, AT$2))</f>
        <v>7.7996493585570995E-2</v>
      </c>
      <c r="AU122" s="335">
        <f>$I122*IF($G122="Pickup", SUMIFS(NewEmisData!K:K, NewEmisData!$A:$A, "Pickup", NewEmisData!$B:$B, $A122, NewEmisData!$C:$C, $H122, NewEmisData!$D:$D, AU$2), SUMIFS(NewEmisData!K:K, NewEmisData!$A:$A, "LDV", NewEmisData!$B:$B, $A122, NewEmisData!$C:$C, $H122, NewEmisData!$D:$D, AU$2))</f>
        <v>7.7986704688815606E-2</v>
      </c>
      <c r="AV122" s="335">
        <f>$I122*IF($G122="Pickup", SUMIFS(NewEmisData!L:L, NewEmisData!$A:$A, "Pickup", NewEmisData!$B:$B, $A122, NewEmisData!$C:$C, $H122, NewEmisData!$D:$D, AV$2), SUMIFS(NewEmisData!L:L, NewEmisData!$A:$A, "LDV", NewEmisData!$B:$B, $A122, NewEmisData!$C:$C, $H122, NewEmisData!$D:$D, AV$2))</f>
        <v>7.7974444112608704E-2</v>
      </c>
      <c r="AW122" s="335">
        <f>$I122*IF($G122="Pickup", SUMIFS(NewEmisData!M:M, NewEmisData!$A:$A, "Pickup", NewEmisData!$B:$B, $A122, NewEmisData!$C:$C, $H122, NewEmisData!$D:$D, AW$2), SUMIFS(NewEmisData!M:M, NewEmisData!$A:$A, "LDV", NewEmisData!$B:$B, $A122, NewEmisData!$C:$C, $H122, NewEmisData!$D:$D, AW$2))</f>
        <v>7.8017136188401295E-2</v>
      </c>
      <c r="AX122" s="335">
        <v>5.2834708622229692E-2</v>
      </c>
      <c r="AY122" s="335">
        <f>$I122*IF($G122="Pickup", SUMIFS(NewEmisData!E:E, NewEmisData!$A:$A, "Pickup", NewEmisData!$B:$B, $A122, NewEmisData!$C:$C, $H122, NewEmisData!$D:$D, AY$2), SUMIFS(NewEmisData!E:E, NewEmisData!$A:$A, "LDV", NewEmisData!$B:$B, $A122, NewEmisData!$C:$C, $H122, NewEmisData!$D:$D, AY$2))</f>
        <v>0.123270664576141</v>
      </c>
      <c r="AZ122" s="335">
        <f>$I122*IF($G122="Pickup", SUMIFS(NewEmisData!F:F, NewEmisData!$A:$A, "Pickup", NewEmisData!$B:$B, $A122, NewEmisData!$C:$C, $H122, NewEmisData!$D:$D, AZ$2), SUMIFS(NewEmisData!F:F, NewEmisData!$A:$A, "LDV", NewEmisData!$B:$B, $A122, NewEmisData!$C:$C, $H122, NewEmisData!$D:$D, AZ$2))</f>
        <v>3.9317193900440202E-2</v>
      </c>
      <c r="BA122" s="335">
        <f>$I122*IF($G122="Pickup", SUMIFS(NewEmisData!G:G, NewEmisData!$A:$A, "Pickup", NewEmisData!$B:$B, $A122, NewEmisData!$C:$C, $H122, NewEmisData!$D:$D, BA$2), SUMIFS(NewEmisData!G:G, NewEmisData!$A:$A, "LDV", NewEmisData!$B:$B, $A122, NewEmisData!$C:$C, $H122, NewEmisData!$D:$D, BA$2))</f>
        <v>1.3808896758142499E-2</v>
      </c>
      <c r="BB122" s="335">
        <f>$I122*IF($G122="Pickup", SUMIFS(NewEmisData!H:H, NewEmisData!$A:$A, "Pickup", NewEmisData!$B:$B, $A122, NewEmisData!$C:$C, $H122, NewEmisData!$D:$D, BB$2), SUMIFS(NewEmisData!H:H, NewEmisData!$A:$A, "LDV", NewEmisData!$B:$B, $A122, NewEmisData!$C:$C, $H122, NewEmisData!$D:$D, BB$2))</f>
        <v>1.28594663624491E-2</v>
      </c>
      <c r="BC122" s="335">
        <f>$I122*IF($G122="Pickup", SUMIFS(NewEmisData!I:I, NewEmisData!$A:$A, "Pickup", NewEmisData!$B:$B, $A122, NewEmisData!$C:$C, $H122, NewEmisData!$D:$D, BC$2), SUMIFS(NewEmisData!I:I, NewEmisData!$A:$A, "LDV", NewEmisData!$B:$B, $A122, NewEmisData!$C:$C, $H122, NewEmisData!$D:$D, BC$2))</f>
        <v>1.2745675676218799E-2</v>
      </c>
      <c r="BD122" s="335">
        <f>$I122*IF($G122="Pickup", SUMIFS(NewEmisData!J:J, NewEmisData!$A:$A, "Pickup", NewEmisData!$B:$B, $A122, NewEmisData!$C:$C, $H122, NewEmisData!$D:$D, BD$2), SUMIFS(NewEmisData!J:J, NewEmisData!$A:$A, "LDV", NewEmisData!$B:$B, $A122, NewEmisData!$C:$C, $H122, NewEmisData!$D:$D, BD$2))</f>
        <v>1.2802226569457301E-2</v>
      </c>
      <c r="BE122" s="335">
        <f>$I122*IF($G122="Pickup", SUMIFS(NewEmisData!K:K, NewEmisData!$A:$A, "Pickup", NewEmisData!$B:$B, $A122, NewEmisData!$C:$C, $H122, NewEmisData!$D:$D, BE$2), SUMIFS(NewEmisData!K:K, NewEmisData!$A:$A, "LDV", NewEmisData!$B:$B, $A122, NewEmisData!$C:$C, $H122, NewEmisData!$D:$D, BE$2))</f>
        <v>1.27931973056328E-2</v>
      </c>
      <c r="BF122" s="335">
        <f>$I122*IF($G122="Pickup", SUMIFS(NewEmisData!L:L, NewEmisData!$A:$A, "Pickup", NewEmisData!$B:$B, $A122, NewEmisData!$C:$C, $H122, NewEmisData!$D:$D, BF$2), SUMIFS(NewEmisData!L:L, NewEmisData!$A:$A, "LDV", NewEmisData!$B:$B, $A122, NewEmisData!$C:$C, $H122, NewEmisData!$D:$D, BF$2))</f>
        <v>1.27819426840036E-2</v>
      </c>
      <c r="BG122" s="335">
        <f>$I122*IF($G122="Pickup", SUMIFS(NewEmisData!M:M, NewEmisData!$A:$A, "Pickup", NewEmisData!$B:$B, $A122, NewEmisData!$C:$C, $H122, NewEmisData!$D:$D, BG$2), SUMIFS(NewEmisData!M:M, NewEmisData!$A:$A, "LDV", NewEmisData!$B:$B, $A122, NewEmisData!$C:$C, $H122, NewEmisData!$D:$D, BG$2))</f>
        <v>1.2821255837742599E-2</v>
      </c>
      <c r="BH122" s="335">
        <v>1.4243276255751064E-2</v>
      </c>
      <c r="BI122" s="335">
        <f>$I122*IF($G122="Pickup", SUMIFS(NewEmisData!E:E, NewEmisData!$A:$A, "Pickup", NewEmisData!$B:$B, $A122, NewEmisData!$C:$C, $H122, NewEmisData!$D:$D, BI$2), SUMIFS(NewEmisData!E:E, NewEmisData!$A:$A, "LDV", NewEmisData!$B:$B, $A122, NewEmisData!$C:$C, $H122, NewEmisData!$D:$D, BI$2))</f>
        <v>49.942593724607804</v>
      </c>
      <c r="BJ122" s="335">
        <f>$I122*IF($G122="Pickup", SUMIFS(NewEmisData!F:F, NewEmisData!$A:$A, "Pickup", NewEmisData!$B:$B, $A122, NewEmisData!$C:$C, $H122, NewEmisData!$D:$D, BJ$2), SUMIFS(NewEmisData!F:F, NewEmisData!$A:$A, "LDV", NewEmisData!$B:$B, $A122, NewEmisData!$C:$C, $H122, NewEmisData!$D:$D, BJ$2))</f>
        <v>17.1751766119061</v>
      </c>
      <c r="BK122" s="335">
        <f>$I122*IF($G122="Pickup", SUMIFS(NewEmisData!G:G, NewEmisData!$A:$A, "Pickup", NewEmisData!$B:$B, $A122, NewEmisData!$C:$C, $H122, NewEmisData!$D:$D, BK$2), SUMIFS(NewEmisData!G:G, NewEmisData!$A:$A, "LDV", NewEmisData!$B:$B, $A122, NewEmisData!$C:$C, $H122, NewEmisData!$D:$D, BK$2))</f>
        <v>1.67462319555107</v>
      </c>
      <c r="BL122" s="335">
        <f>$I122*IF($G122="Pickup", SUMIFS(NewEmisData!H:H, NewEmisData!$A:$A, "Pickup", NewEmisData!$B:$B, $A122, NewEmisData!$C:$C, $H122, NewEmisData!$D:$D, BL$2), SUMIFS(NewEmisData!H:H, NewEmisData!$A:$A, "LDV", NewEmisData!$B:$B, $A122, NewEmisData!$C:$C, $H122, NewEmisData!$D:$D, BL$2))</f>
        <v>1.26760437401165</v>
      </c>
      <c r="BM122" s="335">
        <f>$I122*IF($G122="Pickup", SUMIFS(NewEmisData!I:I, NewEmisData!$A:$A, "Pickup", NewEmisData!$B:$B, $A122, NewEmisData!$C:$C, $H122, NewEmisData!$D:$D, BM$2), SUMIFS(NewEmisData!I:I, NewEmisData!$A:$A, "LDV", NewEmisData!$B:$B, $A122, NewEmisData!$C:$C, $H122, NewEmisData!$D:$D, BM$2))</f>
        <v>1.08719262122484</v>
      </c>
      <c r="BN122" s="335">
        <f>$I122*IF($G122="Pickup", SUMIFS(NewEmisData!J:J, NewEmisData!$A:$A, "Pickup", NewEmisData!$B:$B, $A122, NewEmisData!$C:$C, $H122, NewEmisData!$D:$D, BN$2), SUMIFS(NewEmisData!J:J, NewEmisData!$A:$A, "LDV", NewEmisData!$B:$B, $A122, NewEmisData!$C:$C, $H122, NewEmisData!$D:$D, BN$2))</f>
        <v>1.03306214032615</v>
      </c>
      <c r="BO122" s="335">
        <f>$I122*IF($G122="Pickup", SUMIFS(NewEmisData!K:K, NewEmisData!$A:$A, "Pickup", NewEmisData!$B:$B, $A122, NewEmisData!$C:$C, $H122, NewEmisData!$D:$D, BO$2), SUMIFS(NewEmisData!K:K, NewEmisData!$A:$A, "LDV", NewEmisData!$B:$B, $A122, NewEmisData!$C:$C, $H122, NewEmisData!$D:$D, BO$2))</f>
        <v>0.97748556720189805</v>
      </c>
      <c r="BP122" s="335">
        <f>$I122*IF($G122="Pickup", SUMIFS(NewEmisData!L:L, NewEmisData!$A:$A, "Pickup", NewEmisData!$B:$B, $A122, NewEmisData!$C:$C, $H122, NewEmisData!$D:$D, BP$2), SUMIFS(NewEmisData!L:L, NewEmisData!$A:$A, "LDV", NewEmisData!$B:$B, $A122, NewEmisData!$C:$C, $H122, NewEmisData!$D:$D, BP$2))</f>
        <v>0.95066903824572802</v>
      </c>
      <c r="BQ122" s="335">
        <f>$I122*IF($G122="Pickup", SUMIFS(NewEmisData!M:M, NewEmisData!$A:$A, "Pickup", NewEmisData!$B:$B, $A122, NewEmisData!$C:$C, $H122, NewEmisData!$D:$D, BQ$2), SUMIFS(NewEmisData!M:M, NewEmisData!$A:$A, "LDV", NewEmisData!$B:$B, $A122, NewEmisData!$C:$C, $H122, NewEmisData!$D:$D, BQ$2))</f>
        <v>0.95613361285599596</v>
      </c>
      <c r="BR122" s="335">
        <v>0.76052857406256014</v>
      </c>
      <c r="BS122" s="335">
        <f>$I122*IF($G122="Pickup", SUMIFS(NewEmisData!E:E, NewEmisData!$A:$A, "Pickup", NewEmisData!$B:$B, $A122, NewEmisData!$C:$C, $H122, NewEmisData!$D:$D, BS$2), SUMIFS(NewEmisData!E:E, NewEmisData!$A:$A, "LDV", NewEmisData!$B:$B, $A122, NewEmisData!$C:$C, $H122, NewEmisData!$D:$D, BS$2))</f>
        <v>4.7108485656014896</v>
      </c>
      <c r="BT122" s="335">
        <f>$I122*IF($G122="Pickup", SUMIFS(NewEmisData!F:F, NewEmisData!$A:$A, "Pickup", NewEmisData!$B:$B, $A122, NewEmisData!$C:$C, $H122, NewEmisData!$D:$D, BT$2), SUMIFS(NewEmisData!F:F, NewEmisData!$A:$A, "LDV", NewEmisData!$B:$B, $A122, NewEmisData!$C:$C, $H122, NewEmisData!$D:$D, BT$2))</f>
        <v>1.56912179890187</v>
      </c>
      <c r="BU122" s="335">
        <f>$I122*IF($G122="Pickup", SUMIFS(NewEmisData!G:G, NewEmisData!$A:$A, "Pickup", NewEmisData!$B:$B, $A122, NewEmisData!$C:$C, $H122, NewEmisData!$D:$D, BU$2), SUMIFS(NewEmisData!G:G, NewEmisData!$A:$A, "LDV", NewEmisData!$B:$B, $A122, NewEmisData!$C:$C, $H122, NewEmisData!$D:$D, BU$2))</f>
        <v>0.112211627554133</v>
      </c>
      <c r="BV122" s="335">
        <f>$I122*IF($G122="Pickup", SUMIFS(NewEmisData!H:H, NewEmisData!$A:$A, "Pickup", NewEmisData!$B:$B, $A122, NewEmisData!$C:$C, $H122, NewEmisData!$D:$D, BV$2), SUMIFS(NewEmisData!H:H, NewEmisData!$A:$A, "LDV", NewEmisData!$B:$B, $A122, NewEmisData!$C:$C, $H122, NewEmisData!$D:$D, BV$2))</f>
        <v>7.6299784710999505E-2</v>
      </c>
      <c r="BW122" s="335">
        <f>$I122*IF($G122="Pickup", SUMIFS(NewEmisData!I:I, NewEmisData!$A:$A, "Pickup", NewEmisData!$B:$B, $A122, NewEmisData!$C:$C, $H122, NewEmisData!$D:$D, BW$2), SUMIFS(NewEmisData!I:I, NewEmisData!$A:$A, "LDV", NewEmisData!$B:$B, $A122, NewEmisData!$C:$C, $H122, NewEmisData!$D:$D, BW$2))</f>
        <v>5.8269000142752103E-2</v>
      </c>
      <c r="BX122" s="335">
        <f>$I122*IF($G122="Pickup", SUMIFS(NewEmisData!J:J, NewEmisData!$A:$A, "Pickup", NewEmisData!$B:$B, $A122, NewEmisData!$C:$C, $H122, NewEmisData!$D:$D, BX$2), SUMIFS(NewEmisData!J:J, NewEmisData!$A:$A, "LDV", NewEmisData!$B:$B, $A122, NewEmisData!$C:$C, $H122, NewEmisData!$D:$D, BX$2))</f>
        <v>5.6952552482620898E-2</v>
      </c>
      <c r="BY122" s="335">
        <f>$I122*IF($G122="Pickup", SUMIFS(NewEmisData!K:K, NewEmisData!$A:$A, "Pickup", NewEmisData!$B:$B, $A122, NewEmisData!$C:$C, $H122, NewEmisData!$D:$D, BY$2), SUMIFS(NewEmisData!K:K, NewEmisData!$A:$A, "LDV", NewEmisData!$B:$B, $A122, NewEmisData!$C:$C, $H122, NewEmisData!$D:$D, BY$2))</f>
        <v>5.5222958764712303E-2</v>
      </c>
      <c r="BZ122" s="335">
        <f>$I122*IF($G122="Pickup", SUMIFS(NewEmisData!L:L, NewEmisData!$A:$A, "Pickup", NewEmisData!$B:$B, $A122, NewEmisData!$C:$C, $H122, NewEmisData!$D:$D, BZ$2), SUMIFS(NewEmisData!L:L, NewEmisData!$A:$A, "LDV", NewEmisData!$B:$B, $A122, NewEmisData!$C:$C, $H122, NewEmisData!$D:$D, BZ$2))</f>
        <v>5.4469756291056E-2</v>
      </c>
      <c r="CA122" s="335">
        <f>$I122*IF($G122="Pickup", SUMIFS(NewEmisData!M:M, NewEmisData!$A:$A, "Pickup", NewEmisData!$B:$B, $A122, NewEmisData!$C:$C, $H122, NewEmisData!$D:$D, CA$2), SUMIFS(NewEmisData!M:M, NewEmisData!$A:$A, "LDV", NewEmisData!$B:$B, $A122, NewEmisData!$C:$C, $H122, NewEmisData!$D:$D, CA$2))</f>
        <v>5.4998753123770998E-2</v>
      </c>
      <c r="CB122" s="335">
        <v>8.150002687780894E-2</v>
      </c>
      <c r="CC122" s="335">
        <f>$I122*IF($G122="Pickup", SUMIFS(NewEmisData!E:E, NewEmisData!$A:$A, "Pickup", NewEmisData!$B:$B, $A122, NewEmisData!$C:$C, $H122, NewEmisData!$D:$D, CC$2), SUMIFS(NewEmisData!E:E, NewEmisData!$A:$A, "LDV", NewEmisData!$B:$B, $A122, NewEmisData!$C:$C, $H122, NewEmisData!$D:$D, CC$2))</f>
        <v>1.08790262626179E-2</v>
      </c>
      <c r="CD122" s="335">
        <f>$I122*IF($G122="Pickup", SUMIFS(NewEmisData!F:F, NewEmisData!$A:$A, "Pickup", NewEmisData!$B:$B, $A122, NewEmisData!$C:$C, $H122, NewEmisData!$D:$D, CD$2), SUMIFS(NewEmisData!F:F, NewEmisData!$A:$A, "LDV", NewEmisData!$B:$B, $A122, NewEmisData!$C:$C, $H122, NewEmisData!$D:$D, CD$2))</f>
        <v>1.08790257612396E-2</v>
      </c>
      <c r="CE122" s="335">
        <f>$I122*IF($G122="Pickup", SUMIFS(NewEmisData!G:G, NewEmisData!$A:$A, "Pickup", NewEmisData!$B:$B, $A122, NewEmisData!$C:$C, $H122, NewEmisData!$D:$D, CE$2), SUMIFS(NewEmisData!G:G, NewEmisData!$A:$A, "LDV", NewEmisData!$B:$B, $A122, NewEmisData!$C:$C, $H122, NewEmisData!$D:$D, CE$2))</f>
        <v>9.9997509147719595E-3</v>
      </c>
      <c r="CF122" s="335">
        <f>$I122*IF($G122="Pickup", SUMIFS(NewEmisData!H:H, NewEmisData!$A:$A, "Pickup", NewEmisData!$B:$B, $A122, NewEmisData!$C:$C, $H122, NewEmisData!$D:$D, CF$2), SUMIFS(NewEmisData!H:H, NewEmisData!$A:$A, "LDV", NewEmisData!$B:$B, $A122, NewEmisData!$C:$C, $H122, NewEmisData!$D:$D, CF$2))</f>
        <v>9.9997574019768005E-3</v>
      </c>
      <c r="CG122" s="335">
        <f>$I122*IF($G122="Pickup", SUMIFS(NewEmisData!I:I, NewEmisData!$A:$A, "Pickup", NewEmisData!$B:$B, $A122, NewEmisData!$C:$C, $H122, NewEmisData!$D:$D, CG$2), SUMIFS(NewEmisData!I:I, NewEmisData!$A:$A, "LDV", NewEmisData!$B:$B, $A122, NewEmisData!$C:$C, $H122, NewEmisData!$D:$D, CG$2))</f>
        <v>9.9997562324571007E-3</v>
      </c>
      <c r="CH122" s="335">
        <f>$I122*IF($G122="Pickup", SUMIFS(NewEmisData!J:J, NewEmisData!$A:$A, "Pickup", NewEmisData!$B:$B, $A122, NewEmisData!$C:$C, $H122, NewEmisData!$D:$D, CH$2), SUMIFS(NewEmisData!J:J, NewEmisData!$A:$A, "LDV", NewEmisData!$B:$B, $A122, NewEmisData!$C:$C, $H122, NewEmisData!$D:$D, CH$2))</f>
        <v>9.9997599950304907E-3</v>
      </c>
      <c r="CI122" s="335">
        <f>$I122*IF($G122="Pickup", SUMIFS(NewEmisData!K:K, NewEmisData!$A:$A, "Pickup", NewEmisData!$B:$B, $A122, NewEmisData!$C:$C, $H122, NewEmisData!$D:$D, CI$2), SUMIFS(NewEmisData!K:K, NewEmisData!$A:$A, "LDV", NewEmisData!$B:$B, $A122, NewEmisData!$C:$C, $H122, NewEmisData!$D:$D, CI$2))</f>
        <v>9.9997577966722193E-3</v>
      </c>
      <c r="CJ122" s="335">
        <f>$I122*IF($G122="Pickup", SUMIFS(NewEmisData!L:L, NewEmisData!$A:$A, "Pickup", NewEmisData!$B:$B, $A122, NewEmisData!$C:$C, $H122, NewEmisData!$D:$D, CJ$2), SUMIFS(NewEmisData!L:L, NewEmisData!$A:$A, "LDV", NewEmisData!$B:$B, $A122, NewEmisData!$C:$C, $H122, NewEmisData!$D:$D, CJ$2))</f>
        <v>9.9997621202058198E-3</v>
      </c>
      <c r="CK122" s="335">
        <f>$I122*IF($G122="Pickup", SUMIFS(NewEmisData!M:M, NewEmisData!$A:$A, "Pickup", NewEmisData!$B:$B, $A122, NewEmisData!$C:$C, $H122, NewEmisData!$D:$D, CK$2), SUMIFS(NewEmisData!M:M, NewEmisData!$A:$A, "LDV", NewEmisData!$B:$B, $A122, NewEmisData!$C:$C, $H122, NewEmisData!$D:$D, CK$2))</f>
        <v>9.9997558682708692E-3</v>
      </c>
      <c r="CL122" s="335">
        <v>2.2181963950320412E-2</v>
      </c>
      <c r="CM122" s="335">
        <f>$I122*IF($G122="Pickup", SUMIFS(NewEmisData!E:E, NewEmisData!$A:$A, "Pickup", NewEmisData!$B:$B, $A122, NewEmisData!$C:$C, $H122, NewEmisData!$D:$D, CM$2), SUMIFS(NewEmisData!E:E, NewEmisData!$A:$A, "LDV", NewEmisData!$B:$B, $A122, NewEmisData!$C:$C, $H122, NewEmisData!$D:$D, CM$2))</f>
        <v>1.87792865540622E-3</v>
      </c>
      <c r="CN122" s="335">
        <f>$I122*IF($G122="Pickup", SUMIFS(NewEmisData!F:F, NewEmisData!$A:$A, "Pickup", NewEmisData!$B:$B, $A122, NewEmisData!$C:$C, $H122, NewEmisData!$D:$D, CN$2), SUMIFS(NewEmisData!F:F, NewEmisData!$A:$A, "LDV", NewEmisData!$B:$B, $A122, NewEmisData!$C:$C, $H122, NewEmisData!$D:$D, CN$2))</f>
        <v>1.6568504667175501E-3</v>
      </c>
      <c r="CO122" s="335">
        <f>$I122*IF($G122="Pickup", SUMIFS(NewEmisData!G:G, NewEmisData!$A:$A, "Pickup", NewEmisData!$B:$B, $A122, NewEmisData!$C:$C, $H122, NewEmisData!$D:$D, CO$2), SUMIFS(NewEmisData!G:G, NewEmisData!$A:$A, "LDV", NewEmisData!$B:$B, $A122, NewEmisData!$C:$C, $H122, NewEmisData!$D:$D, CO$2))</f>
        <v>1.3142543939014999E-3</v>
      </c>
      <c r="CP122" s="335">
        <f>$I122*IF($G122="Pickup", SUMIFS(NewEmisData!H:H, NewEmisData!$A:$A, "Pickup", NewEmisData!$B:$B, $A122, NewEmisData!$C:$C, $H122, NewEmisData!$D:$D, CP$2), SUMIFS(NewEmisData!H:H, NewEmisData!$A:$A, "LDV", NewEmisData!$B:$B, $A122, NewEmisData!$C:$C, $H122, NewEmisData!$D:$D, CP$2))</f>
        <v>1.3157667034520699E-3</v>
      </c>
      <c r="CQ122" s="335">
        <f>$I122*IF($G122="Pickup", SUMIFS(NewEmisData!I:I, NewEmisData!$A:$A, "Pickup", NewEmisData!$B:$B, $A122, NewEmisData!$C:$C, $H122, NewEmisData!$D:$D, CQ$2), SUMIFS(NewEmisData!I:I, NewEmisData!$A:$A, "LDV", NewEmisData!$B:$B, $A122, NewEmisData!$C:$C, $H122, NewEmisData!$D:$D, CQ$2))</f>
        <v>1.32125488539157E-3</v>
      </c>
      <c r="CR122" s="335">
        <f>$I122*IF($G122="Pickup", SUMIFS(NewEmisData!J:J, NewEmisData!$A:$A, "Pickup", NewEmisData!$B:$B, $A122, NewEmisData!$C:$C, $H122, NewEmisData!$D:$D, CR$2), SUMIFS(NewEmisData!J:J, NewEmisData!$A:$A, "LDV", NewEmisData!$B:$B, $A122, NewEmisData!$C:$C, $H122, NewEmisData!$D:$D, CR$2))</f>
        <v>1.32842640810503E-3</v>
      </c>
      <c r="CS122" s="335">
        <f>$I122*IF($G122="Pickup", SUMIFS(NewEmisData!K:K, NewEmisData!$A:$A, "Pickup", NewEmisData!$B:$B, $A122, NewEmisData!$C:$C, $H122, NewEmisData!$D:$D, CS$2), SUMIFS(NewEmisData!K:K, NewEmisData!$A:$A, "LDV", NewEmisData!$B:$B, $A122, NewEmisData!$C:$C, $H122, NewEmisData!$D:$D, CS$2))</f>
        <v>1.3320668635412099E-3</v>
      </c>
      <c r="CT122" s="335">
        <f>$I122*IF($G122="Pickup", SUMIFS(NewEmisData!L:L, NewEmisData!$A:$A, "Pickup", NewEmisData!$B:$B, $A122, NewEmisData!$C:$C, $H122, NewEmisData!$D:$D, CT$2), SUMIFS(NewEmisData!L:L, NewEmisData!$A:$A, "LDV", NewEmisData!$B:$B, $A122, NewEmisData!$C:$C, $H122, NewEmisData!$D:$D, CT$2))</f>
        <v>1.33322691408776E-3</v>
      </c>
      <c r="CU122" s="335">
        <f>$I122*IF($G122="Pickup", SUMIFS(NewEmisData!M:M, NewEmisData!$A:$A, "Pickup", NewEmisData!$B:$B, $A122, NewEmisData!$C:$C, $H122, NewEmisData!$D:$D, CU$2), SUMIFS(NewEmisData!M:M, NewEmisData!$A:$A, "LDV", NewEmisData!$B:$B, $A122, NewEmisData!$C:$C, $H122, NewEmisData!$D:$D, CU$2))</f>
        <v>1.33503374368802E-3</v>
      </c>
      <c r="CV122" s="335">
        <v>2.3568513937467224E-3</v>
      </c>
      <c r="CW122" s="335">
        <v>0.12767609553272316</v>
      </c>
      <c r="CX122" s="335">
        <v>6.0965444660888601E-2</v>
      </c>
      <c r="CY122" s="335">
        <v>1.6598456567846732E-2</v>
      </c>
      <c r="CZ122" s="335">
        <v>3.3604812012321423E-3</v>
      </c>
      <c r="DA122" s="335">
        <v>1.5241571918114991E-3</v>
      </c>
      <c r="DB122" s="335">
        <v>1.0003681376209209E-3</v>
      </c>
      <c r="DC122" s="335">
        <v>9.0365490602724134E-4</v>
      </c>
      <c r="DD122" s="335">
        <v>8.9947941829660093E-4</v>
      </c>
      <c r="DE122" s="335">
        <v>8.980159958761482E-4</v>
      </c>
      <c r="DF122" s="335">
        <v>8.980159958761482E-4</v>
      </c>
      <c r="DG122" s="335">
        <f>$I122*IF($G122="Pickup", SUMIFS(NewEmisData!E:E, NewEmisData!$A:$A, "Pickup", NewEmisData!$B:$B, $A122, NewEmisData!$C:$C, $H122, NewEmisData!$D:$D, DG$2), SUMIFS(NewEmisData!E:E, NewEmisData!$A:$A, "LDV", NewEmisData!$B:$B, $A122, NewEmisData!$C:$C, $H122, NewEmisData!$D:$D, DG$2))</f>
        <v>0</v>
      </c>
      <c r="DH122" s="335">
        <f>$I122*IF($G122="Pickup", SUMIFS(NewEmisData!F:F, NewEmisData!$A:$A, "Pickup", NewEmisData!$B:$B, $A122, NewEmisData!$C:$C, $H122, NewEmisData!$D:$D, DH$2), SUMIFS(NewEmisData!F:F, NewEmisData!$A:$A, "LDV", NewEmisData!$B:$B, $A122, NewEmisData!$C:$C, $H122, NewEmisData!$D:$D, DH$2))</f>
        <v>0</v>
      </c>
      <c r="DI122" s="335">
        <f>$I122*IF($G122="Pickup", SUMIFS(NewEmisData!G:G, NewEmisData!$A:$A, "Pickup", NewEmisData!$B:$B, $A122, NewEmisData!$C:$C, $H122, NewEmisData!$D:$D, DI$2), SUMIFS(NewEmisData!G:G, NewEmisData!$A:$A, "LDV", NewEmisData!$B:$B, $A122, NewEmisData!$C:$C, $H122, NewEmisData!$D:$D, DI$2))</f>
        <v>0</v>
      </c>
      <c r="DJ122" s="335">
        <f>$I122*IF($G122="Pickup", SUMIFS(NewEmisData!H:H, NewEmisData!$A:$A, "Pickup", NewEmisData!$B:$B, $A122, NewEmisData!$C:$C, $H122, NewEmisData!$D:$D, DJ$2), SUMIFS(NewEmisData!H:H, NewEmisData!$A:$A, "LDV", NewEmisData!$B:$B, $A122, NewEmisData!$C:$C, $H122, NewEmisData!$D:$D, DJ$2))</f>
        <v>0</v>
      </c>
      <c r="DK122" s="335">
        <f>$I122*IF($G122="Pickup", SUMIFS(NewEmisData!I:I, NewEmisData!$A:$A, "Pickup", NewEmisData!$B:$B, $A122, NewEmisData!$C:$C, $H122, NewEmisData!$D:$D, DK$2), SUMIFS(NewEmisData!I:I, NewEmisData!$A:$A, "LDV", NewEmisData!$B:$B, $A122, NewEmisData!$C:$C, $H122, NewEmisData!$D:$D, DK$2))</f>
        <v>0</v>
      </c>
      <c r="DL122" s="335">
        <f>$I122*IF($G122="Pickup", SUMIFS(NewEmisData!J:J, NewEmisData!$A:$A, "Pickup", NewEmisData!$B:$B, $A122, NewEmisData!$C:$C, $H122, NewEmisData!$D:$D, DL$2), SUMIFS(NewEmisData!J:J, NewEmisData!$A:$A, "LDV", NewEmisData!$B:$B, $A122, NewEmisData!$C:$C, $H122, NewEmisData!$D:$D, DL$2))</f>
        <v>0</v>
      </c>
      <c r="DM122" s="335">
        <f>$I122*IF($G122="Pickup", SUMIFS(NewEmisData!K:K, NewEmisData!$A:$A, "Pickup", NewEmisData!$B:$B, $A122, NewEmisData!$C:$C, $H122, NewEmisData!$D:$D, DM$2), SUMIFS(NewEmisData!K:K, NewEmisData!$A:$A, "LDV", NewEmisData!$B:$B, $A122, NewEmisData!$C:$C, $H122, NewEmisData!$D:$D, DM$2))</f>
        <v>0</v>
      </c>
      <c r="DN122" s="335">
        <f>$I122*IF($G122="Pickup", SUMIFS(NewEmisData!L:L, NewEmisData!$A:$A, "Pickup", NewEmisData!$B:$B, $A122, NewEmisData!$C:$C, $H122, NewEmisData!$D:$D, DN$2), SUMIFS(NewEmisData!L:L, NewEmisData!$A:$A, "LDV", NewEmisData!$B:$B, $A122, NewEmisData!$C:$C, $H122, NewEmisData!$D:$D, DN$2))</f>
        <v>0</v>
      </c>
      <c r="DO122" s="335">
        <f>$I122*IF($G122="Pickup", SUMIFS(NewEmisData!M:M, NewEmisData!$A:$A, "Pickup", NewEmisData!$B:$B, $A122, NewEmisData!$C:$C, $H122, NewEmisData!$D:$D, DO$2), SUMIFS(NewEmisData!M:M, NewEmisData!$A:$A, "LDV", NewEmisData!$B:$B, $A122, NewEmisData!$C:$C, $H122, NewEmisData!$D:$D, DO$2))</f>
        <v>0</v>
      </c>
      <c r="DP122" s="335">
        <v>1.3040587281867905E-3</v>
      </c>
      <c r="DQ122" s="335">
        <f>$I122*IF($G122="Pickup", SUMIFS(NewEmisData!E:E, NewEmisData!$A:$A, "Pickup", NewEmisData!$B:$B, $A122, NewEmisData!$C:$C, $H122, NewEmisData!$D:$D, DQ$2), SUMIFS(NewEmisData!E:E, NewEmisData!$A:$A, "LDV", NewEmisData!$B:$B, $A122, NewEmisData!$C:$C, $H122, NewEmisData!$D:$D, DQ$2))</f>
        <v>1.9303161670488799E-2</v>
      </c>
      <c r="DR122" s="335">
        <f>$I122*IF($G122="Pickup", SUMIFS(NewEmisData!F:F, NewEmisData!$A:$A, "Pickup", NewEmisData!$B:$B, $A122, NewEmisData!$C:$C, $H122, NewEmisData!$D:$D, DR$2), SUMIFS(NewEmisData!F:F, NewEmisData!$A:$A, "LDV", NewEmisData!$B:$B, $A122, NewEmisData!$C:$C, $H122, NewEmisData!$D:$D, DR$2))</f>
        <v>4.7314144141929901E-2</v>
      </c>
      <c r="DS122" s="335">
        <f>$I122*IF($G122="Pickup", SUMIFS(NewEmisData!G:G, NewEmisData!$A:$A, "Pickup", NewEmisData!$B:$B, $A122, NewEmisData!$C:$C, $H122, NewEmisData!$D:$D, DS$2), SUMIFS(NewEmisData!G:G, NewEmisData!$A:$A, "LDV", NewEmisData!$B:$B, $A122, NewEmisData!$C:$C, $H122, NewEmisData!$D:$D, DS$2))</f>
        <v>5.50276559444281E-2</v>
      </c>
      <c r="DT122" s="335">
        <f>$I122*IF($G122="Pickup", SUMIFS(NewEmisData!H:H, NewEmisData!$A:$A, "Pickup", NewEmisData!$B:$B, $A122, NewEmisData!$C:$C, $H122, NewEmisData!$D:$D, DT$2), SUMIFS(NewEmisData!H:H, NewEmisData!$A:$A, "LDV", NewEmisData!$B:$B, $A122, NewEmisData!$C:$C, $H122, NewEmisData!$D:$D, DT$2))</f>
        <v>5.60657162202036E-2</v>
      </c>
      <c r="DU122" s="335">
        <f>$I122*IF($G122="Pickup", SUMIFS(NewEmisData!I:I, NewEmisData!$A:$A, "Pickup", NewEmisData!$B:$B, $A122, NewEmisData!$C:$C, $H122, NewEmisData!$D:$D, DU$2), SUMIFS(NewEmisData!I:I, NewEmisData!$A:$A, "LDV", NewEmisData!$B:$B, $A122, NewEmisData!$C:$C, $H122, NewEmisData!$D:$D, DU$2))</f>
        <v>5.7627169931772103E-2</v>
      </c>
      <c r="DV122" s="335">
        <f>$I122*IF($G122="Pickup", SUMIFS(NewEmisData!J:J, NewEmisData!$A:$A, "Pickup", NewEmisData!$B:$B, $A122, NewEmisData!$C:$C, $H122, NewEmisData!$D:$D, DV$2), SUMIFS(NewEmisData!J:J, NewEmisData!$A:$A, "LDV", NewEmisData!$B:$B, $A122, NewEmisData!$C:$C, $H122, NewEmisData!$D:$D, DV$2))</f>
        <v>5.7677178087133199E-2</v>
      </c>
      <c r="DW122" s="335">
        <f>$I122*IF($G122="Pickup", SUMIFS(NewEmisData!K:K, NewEmisData!$A:$A, "Pickup", NewEmisData!$B:$B, $A122, NewEmisData!$C:$C, $H122, NewEmisData!$D:$D, DW$2), SUMIFS(NewEmisData!K:K, NewEmisData!$A:$A, "LDV", NewEmisData!$B:$B, $A122, NewEmisData!$C:$C, $H122, NewEmisData!$D:$D, DW$2))</f>
        <v>5.7050401423645702E-2</v>
      </c>
      <c r="DX122" s="335">
        <f>$I122*IF($G122="Pickup", SUMIFS(NewEmisData!L:L, NewEmisData!$A:$A, "Pickup", NewEmisData!$B:$B, $A122, NewEmisData!$C:$C, $H122, NewEmisData!$D:$D, DX$2), SUMIFS(NewEmisData!L:L, NewEmisData!$A:$A, "LDV", NewEmisData!$B:$B, $A122, NewEmisData!$C:$C, $H122, NewEmisData!$D:$D, DX$2))</f>
        <v>5.6262552008010301E-2</v>
      </c>
      <c r="DY122" s="335">
        <f>$I122*IF($G122="Pickup", SUMIFS(NewEmisData!M:M, NewEmisData!$A:$A, "Pickup", NewEmisData!$B:$B, $A122, NewEmisData!$C:$C, $H122, NewEmisData!$D:$D, DY$2), SUMIFS(NewEmisData!M:M, NewEmisData!$A:$A, "LDV", NewEmisData!$B:$B, $A122, NewEmisData!$C:$C, $H122, NewEmisData!$D:$D, DY$2))</f>
        <v>5.6833433433417402E-2</v>
      </c>
      <c r="DZ122" s="335">
        <v>7.9378330079915432E-2</v>
      </c>
      <c r="EA122" s="335">
        <f t="shared" si="118"/>
        <v>592.25900902446597</v>
      </c>
      <c r="EB122" s="335">
        <f t="shared" si="119"/>
        <v>520.64964372058603</v>
      </c>
      <c r="EC122" s="335">
        <f t="shared" si="120"/>
        <v>392.28875494890798</v>
      </c>
      <c r="ED122" s="335">
        <f t="shared" si="121"/>
        <v>328.93351567098</v>
      </c>
      <c r="EE122" s="335">
        <f t="shared" si="122"/>
        <v>299.82015329661198</v>
      </c>
      <c r="EF122" s="335">
        <f t="shared" si="123"/>
        <v>287.49392836870999</v>
      </c>
      <c r="EG122" s="335">
        <f t="shared" si="124"/>
        <v>280.08458814076198</v>
      </c>
      <c r="EH122" s="335">
        <f t="shared" si="125"/>
        <v>277.36555832713299</v>
      </c>
      <c r="EI122" s="335">
        <f t="shared" si="126"/>
        <v>277.28160240150402</v>
      </c>
      <c r="EJ122" s="335">
        <f t="shared" si="127"/>
        <v>0.51895197956857197</v>
      </c>
      <c r="EK122" s="335">
        <f t="shared" si="128"/>
        <v>2.08663122036549</v>
      </c>
      <c r="EL122" s="335">
        <f t="shared" si="129"/>
        <v>1.1128303318127599</v>
      </c>
      <c r="EM122" s="335">
        <f t="shared" si="130"/>
        <v>0.11394310174486701</v>
      </c>
      <c r="EN122" s="335">
        <f t="shared" si="131"/>
        <v>6.3630631458402698E-2</v>
      </c>
      <c r="EO122" s="335">
        <f t="shared" si="132"/>
        <v>3.8490840966433799E-2</v>
      </c>
      <c r="EP122" s="335">
        <f t="shared" si="133"/>
        <v>3.3570634635262997E-2</v>
      </c>
      <c r="EQ122" s="335">
        <f t="shared" si="134"/>
        <v>3.0366844702511799E-2</v>
      </c>
      <c r="ER122" s="335">
        <f t="shared" si="135"/>
        <v>2.9009867705627902E-2</v>
      </c>
      <c r="ES122" s="335">
        <f t="shared" si="136"/>
        <v>2.9252620404293401E-2</v>
      </c>
      <c r="ET122" s="335">
        <f t="shared" si="137"/>
        <v>0.31264891292629016</v>
      </c>
      <c r="EU122" s="335">
        <f t="shared" si="138"/>
        <v>1.46981412794869E-2</v>
      </c>
      <c r="EV122" s="335">
        <f t="shared" si="139"/>
        <v>1.2476739354987301E-2</v>
      </c>
      <c r="EW122" s="335">
        <f t="shared" si="140"/>
        <v>3.2894571305210701E-3</v>
      </c>
      <c r="EX122" s="335">
        <f t="shared" si="141"/>
        <v>2.7470974713693099E-3</v>
      </c>
      <c r="EY122" s="335">
        <f t="shared" si="142"/>
        <v>2.5003167567209301E-3</v>
      </c>
      <c r="EZ122" s="335">
        <f t="shared" si="143"/>
        <v>2.3974657531320698E-3</v>
      </c>
      <c r="FA122" s="335">
        <f t="shared" si="144"/>
        <v>2.3350989902441999E-3</v>
      </c>
      <c r="FB122" s="335">
        <f t="shared" si="145"/>
        <v>2.3124305204455602E-3</v>
      </c>
      <c r="FC122" s="335">
        <f t="shared" si="146"/>
        <v>2.3117304258920301E-3</v>
      </c>
      <c r="FD122" s="335">
        <f t="shared" si="147"/>
        <v>4.2403248188809025E-3</v>
      </c>
      <c r="FE122" s="335">
        <f t="shared" si="148"/>
        <v>0.213902040332901</v>
      </c>
      <c r="FF122" s="335">
        <f t="shared" si="149"/>
        <v>0.122647837671889</v>
      </c>
      <c r="FG122" s="335">
        <f t="shared" si="150"/>
        <v>7.9090763114665993E-2</v>
      </c>
      <c r="FH122" s="335">
        <f t="shared" si="151"/>
        <v>7.8058738466237995E-2</v>
      </c>
      <c r="FI122" s="335">
        <f t="shared" si="152"/>
        <v>7.7935055542061094E-2</v>
      </c>
      <c r="FJ122" s="335">
        <f t="shared" si="153"/>
        <v>7.7996493585570995E-2</v>
      </c>
      <c r="FK122" s="335">
        <f t="shared" si="154"/>
        <v>7.7986704688815606E-2</v>
      </c>
      <c r="FL122" s="335">
        <f t="shared" si="155"/>
        <v>7.7974444112608704E-2</v>
      </c>
      <c r="FM122" s="335">
        <f t="shared" si="156"/>
        <v>7.8017136188401295E-2</v>
      </c>
      <c r="FN122" s="335">
        <f t="shared" si="157"/>
        <v>5.2834708622229692E-2</v>
      </c>
      <c r="FO122" s="335">
        <f t="shared" si="158"/>
        <v>0.123270664576141</v>
      </c>
      <c r="FP122" s="335">
        <f t="shared" si="159"/>
        <v>3.9317193900440202E-2</v>
      </c>
      <c r="FQ122" s="335">
        <f t="shared" si="160"/>
        <v>1.3808896758142499E-2</v>
      </c>
      <c r="FR122" s="335">
        <f t="shared" si="161"/>
        <v>1.28594663624491E-2</v>
      </c>
      <c r="FS122" s="335">
        <f t="shared" si="162"/>
        <v>1.2745675676218799E-2</v>
      </c>
      <c r="FT122" s="335">
        <f t="shared" si="163"/>
        <v>1.2802226569457301E-2</v>
      </c>
      <c r="FU122" s="335">
        <f t="shared" si="164"/>
        <v>1.27931973056328E-2</v>
      </c>
      <c r="FV122" s="335">
        <f t="shared" si="165"/>
        <v>1.27819426840036E-2</v>
      </c>
      <c r="FW122" s="335">
        <f t="shared" si="166"/>
        <v>1.2821255837742599E-2</v>
      </c>
      <c r="FX122" s="335">
        <f t="shared" si="167"/>
        <v>1.4243276255751064E-2</v>
      </c>
    </row>
    <row r="123" spans="1:180" x14ac:dyDescent="0.2">
      <c r="A123" s="305" t="str">
        <f>_xlfn.CONCAT(IF(LEFT(TRIM(A122),1)="*", "*R", "R"), 1+RIGHT(TRIM(A122),1))</f>
        <v>R5</v>
      </c>
      <c r="B123" s="305" t="str">
        <f t="shared" si="214"/>
        <v>TLSSDSL11</v>
      </c>
      <c r="C123" s="305" t="str">
        <f t="shared" si="215"/>
        <v>TL.DSL.SS.DSL.2011</v>
      </c>
      <c r="D123" s="301" t="str">
        <f t="shared" si="216"/>
        <v>bn-vmt, bn-vmt/a</v>
      </c>
      <c r="E123" s="301" t="str">
        <f t="shared" si="217"/>
        <v>TRNDSL</v>
      </c>
      <c r="F123" s="301" t="str">
        <f t="shared" si="218"/>
        <v>TL</v>
      </c>
      <c r="G123" s="315" t="s">
        <v>821</v>
      </c>
      <c r="H123" s="315" t="s">
        <v>816</v>
      </c>
      <c r="I123" s="315">
        <v>1</v>
      </c>
      <c r="J123" s="315" t="str">
        <f t="shared" si="168"/>
        <v>Small SUV-DSL</v>
      </c>
      <c r="K123" s="335">
        <f>$I123*IF($G123="Pickup", SUMIFS(NewEmisData!E:E, NewEmisData!$A:$A, "Pickup", NewEmisData!$B:$B, $A123, NewEmisData!$C:$C, $H123, NewEmisData!$D:$D, K$2), SUMIFS(NewEmisData!E:E, NewEmisData!$A:$A, "LDV", NewEmisData!$B:$B, $A123, NewEmisData!$C:$C, $H123, NewEmisData!$D:$D, K$2))</f>
        <v>498.51060445480499</v>
      </c>
      <c r="L123" s="335">
        <f>$I123*IF($G123="Pickup", SUMIFS(NewEmisData!F:F, NewEmisData!$A:$A, "Pickup", NewEmisData!$B:$B, $A123, NewEmisData!$C:$C, $H123, NewEmisData!$D:$D, L$2), SUMIFS(NewEmisData!F:F, NewEmisData!$A:$A, "LDV", NewEmisData!$B:$B, $A123, NewEmisData!$C:$C, $H123, NewEmisData!$D:$D, L$2))</f>
        <v>427.96898586055102</v>
      </c>
      <c r="M123" s="335">
        <f>$I123*IF($G123="Pickup", SUMIFS(NewEmisData!G:G, NewEmisData!$A:$A, "Pickup", NewEmisData!$B:$B, $A123, NewEmisData!$C:$C, $H123, NewEmisData!$D:$D, M$2), SUMIFS(NewEmisData!G:G, NewEmisData!$A:$A, "LDV", NewEmisData!$B:$B, $A123, NewEmisData!$C:$C, $H123, NewEmisData!$D:$D, M$2))</f>
        <v>313.58403824310199</v>
      </c>
      <c r="N123" s="335">
        <f>$I123*IF($G123="Pickup", SUMIFS(NewEmisData!H:H, NewEmisData!$A:$A, "Pickup", NewEmisData!$B:$B, $A123, NewEmisData!$C:$C, $H123, NewEmisData!$D:$D, N$2), SUMIFS(NewEmisData!H:H, NewEmisData!$A:$A, "LDV", NewEmisData!$B:$B, $A123, NewEmisData!$C:$C, $H123, NewEmisData!$D:$D, N$2))</f>
        <v>263.48651447023201</v>
      </c>
      <c r="O123" s="335">
        <f>$I123*IF($G123="Pickup", SUMIFS(NewEmisData!I:I, NewEmisData!$A:$A, "Pickup", NewEmisData!$B:$B, $A123, NewEmisData!$C:$C, $H123, NewEmisData!$D:$D, O$2), SUMIFS(NewEmisData!I:I, NewEmisData!$A:$A, "LDV", NewEmisData!$B:$B, $A123, NewEmisData!$C:$C, $H123, NewEmisData!$D:$D, O$2))</f>
        <v>240.732982853072</v>
      </c>
      <c r="P123" s="335">
        <f>$I123*IF($G123="Pickup", SUMIFS(NewEmisData!J:J, NewEmisData!$A:$A, "Pickup", NewEmisData!$B:$B, $A123, NewEmisData!$C:$C, $H123, NewEmisData!$D:$D, P$2), SUMIFS(NewEmisData!J:J, NewEmisData!$A:$A, "LDV", NewEmisData!$B:$B, $A123, NewEmisData!$C:$C, $H123, NewEmisData!$D:$D, P$2))</f>
        <v>231.37893577755901</v>
      </c>
      <c r="Q123" s="335">
        <f>$I123*IF($G123="Pickup", SUMIFS(NewEmisData!K:K, NewEmisData!$A:$A, "Pickup", NewEmisData!$B:$B, $A123, NewEmisData!$C:$C, $H123, NewEmisData!$D:$D, Q$2), SUMIFS(NewEmisData!K:K, NewEmisData!$A:$A, "LDV", NewEmisData!$B:$B, $A123, NewEmisData!$C:$C, $H123, NewEmisData!$D:$D, Q$2))</f>
        <v>225.706930682983</v>
      </c>
      <c r="R123" s="335">
        <f>$I123*IF($G123="Pickup", SUMIFS(NewEmisData!L:L, NewEmisData!$A:$A, "Pickup", NewEmisData!$B:$B, $A123, NewEmisData!$C:$C, $H123, NewEmisData!$D:$D, R$2), SUMIFS(NewEmisData!L:L, NewEmisData!$A:$A, "LDV", NewEmisData!$B:$B, $A123, NewEmisData!$C:$C, $H123, NewEmisData!$D:$D, R$2))</f>
        <v>223.59774894311099</v>
      </c>
      <c r="S123" s="335">
        <f>$I123*IF($G123="Pickup", SUMIFS(NewEmisData!M:M, NewEmisData!$A:$A, "Pickup", NewEmisData!$B:$B, $A123, NewEmisData!$C:$C, $H123, NewEmisData!$D:$D, S$2), SUMIFS(NewEmisData!M:M, NewEmisData!$A:$A, "LDV", NewEmisData!$B:$B, $A123, NewEmisData!$C:$C, $H123, NewEmisData!$D:$D, S$2))</f>
        <v>223.62259579940101</v>
      </c>
      <c r="T123" s="335">
        <v>0.51895197956857197</v>
      </c>
      <c r="U123" s="335">
        <f>$I123*IF($G123="Pickup", SUMIFS(NewEmisData!E:E, NewEmisData!$A:$A, "Pickup", NewEmisData!$B:$B, $A123, NewEmisData!$C:$C, $H123, NewEmisData!$D:$D, U$2), SUMIFS(NewEmisData!E:E, NewEmisData!$A:$A, "LDV", NewEmisData!$B:$B, $A123, NewEmisData!$C:$C, $H123, NewEmisData!$D:$D, U$2))</f>
        <v>1.95668713494791</v>
      </c>
      <c r="V123" s="335">
        <f>$I123*IF($G123="Pickup", SUMIFS(NewEmisData!F:F, NewEmisData!$A:$A, "Pickup", NewEmisData!$B:$B, $A123, NewEmisData!$C:$C, $H123, NewEmisData!$D:$D, V$2), SUMIFS(NewEmisData!F:F, NewEmisData!$A:$A, "LDV", NewEmisData!$B:$B, $A123, NewEmisData!$C:$C, $H123, NewEmisData!$D:$D, V$2))</f>
        <v>1.03408849531611</v>
      </c>
      <c r="W123" s="335">
        <f>$I123*IF($G123="Pickup", SUMIFS(NewEmisData!G:G, NewEmisData!$A:$A, "Pickup", NewEmisData!$B:$B, $A123, NewEmisData!$C:$C, $H123, NewEmisData!$D:$D, W$2), SUMIFS(NewEmisData!G:G, NewEmisData!$A:$A, "LDV", NewEmisData!$B:$B, $A123, NewEmisData!$C:$C, $H123, NewEmisData!$D:$D, W$2))</f>
        <v>0.13937953634174</v>
      </c>
      <c r="X123" s="335">
        <f>$I123*IF($G123="Pickup", SUMIFS(NewEmisData!H:H, NewEmisData!$A:$A, "Pickup", NewEmisData!$B:$B, $A123, NewEmisData!$C:$C, $H123, NewEmisData!$D:$D, X$2), SUMIFS(NewEmisData!H:H, NewEmisData!$A:$A, "LDV", NewEmisData!$B:$B, $A123, NewEmisData!$C:$C, $H123, NewEmisData!$D:$D, X$2))</f>
        <v>8.1975438007071702E-2</v>
      </c>
      <c r="Y123" s="335">
        <f>$I123*IF($G123="Pickup", SUMIFS(NewEmisData!I:I, NewEmisData!$A:$A, "Pickup", NewEmisData!$B:$B, $A123, NewEmisData!$C:$C, $H123, NewEmisData!$D:$D, Y$2), SUMIFS(NewEmisData!I:I, NewEmisData!$A:$A, "LDV", NewEmisData!$B:$B, $A123, NewEmisData!$C:$C, $H123, NewEmisData!$D:$D, Y$2))</f>
        <v>5.4488345369794799E-2</v>
      </c>
      <c r="Z123" s="335">
        <f>$I123*IF($G123="Pickup", SUMIFS(NewEmisData!J:J, NewEmisData!$A:$A, "Pickup", NewEmisData!$B:$B, $A123, NewEmisData!$C:$C, $H123, NewEmisData!$D:$D, Z$2), SUMIFS(NewEmisData!J:J, NewEmisData!$A:$A, "LDV", NewEmisData!$B:$B, $A123, NewEmisData!$C:$C, $H123, NewEmisData!$D:$D, Z$2))</f>
        <v>4.9514749087093503E-2</v>
      </c>
      <c r="AA123" s="335">
        <f>$I123*IF($G123="Pickup", SUMIFS(NewEmisData!K:K, NewEmisData!$A:$A, "Pickup", NewEmisData!$B:$B, $A123, NewEmisData!$C:$C, $H123, NewEmisData!$D:$D, AA$2), SUMIFS(NewEmisData!K:K, NewEmisData!$A:$A, "LDV", NewEmisData!$B:$B, $A123, NewEmisData!$C:$C, $H123, NewEmisData!$D:$D, AA$2))</f>
        <v>4.5924427698312099E-2</v>
      </c>
      <c r="AB123" s="335">
        <f>$I123*IF($G123="Pickup", SUMIFS(NewEmisData!L:L, NewEmisData!$A:$A, "Pickup", NewEmisData!$B:$B, $A123, NewEmisData!$C:$C, $H123, NewEmisData!$D:$D, AB$2), SUMIFS(NewEmisData!L:L, NewEmisData!$A:$A, "LDV", NewEmisData!$B:$B, $A123, NewEmisData!$C:$C, $H123, NewEmisData!$D:$D, AB$2))</f>
        <v>4.4303138009832502E-2</v>
      </c>
      <c r="AC123" s="335">
        <f>$I123*IF($G123="Pickup", SUMIFS(NewEmisData!M:M, NewEmisData!$A:$A, "Pickup", NewEmisData!$B:$B, $A123, NewEmisData!$C:$C, $H123, NewEmisData!$D:$D, AC$2), SUMIFS(NewEmisData!M:M, NewEmisData!$A:$A, "LDV", NewEmisData!$B:$B, $A123, NewEmisData!$C:$C, $H123, NewEmisData!$D:$D, AC$2))</f>
        <v>4.4775258868072099E-2</v>
      </c>
      <c r="AD123" s="335">
        <v>0.31264891292629016</v>
      </c>
      <c r="AE123" s="335">
        <f>$I123*IF($G123="Pickup", SUMIFS(NewEmisData!E:E, NewEmisData!$A:$A, "Pickup", NewEmisData!$B:$B, $A123, NewEmisData!$C:$C, $H123, NewEmisData!$D:$D, AE$2), SUMIFS(NewEmisData!E:E, NewEmisData!$A:$A, "LDV", NewEmisData!$B:$B, $A123, NewEmisData!$C:$C, $H123, NewEmisData!$D:$D, AE$2))</f>
        <v>1.2408455682624201E-2</v>
      </c>
      <c r="AF123" s="335">
        <f>$I123*IF($G123="Pickup", SUMIFS(NewEmisData!F:F, NewEmisData!$A:$A, "Pickup", NewEmisData!$B:$B, $A123, NewEmisData!$C:$C, $H123, NewEmisData!$D:$D, AF$2), SUMIFS(NewEmisData!F:F, NewEmisData!$A:$A, "LDV", NewEmisData!$B:$B, $A123, NewEmisData!$C:$C, $H123, NewEmisData!$D:$D, AF$2))</f>
        <v>1.0276019938438199E-2</v>
      </c>
      <c r="AG123" s="335">
        <f>$I123*IF($G123="Pickup", SUMIFS(NewEmisData!G:G, NewEmisData!$A:$A, "Pickup", NewEmisData!$B:$B, $A123, NewEmisData!$C:$C, $H123, NewEmisData!$D:$D, AG$2), SUMIFS(NewEmisData!G:G, NewEmisData!$A:$A, "LDV", NewEmisData!$B:$B, $A123, NewEmisData!$C:$C, $H123, NewEmisData!$D:$D, AG$2))</f>
        <v>2.6298327304881399E-3</v>
      </c>
      <c r="AH123" s="335">
        <f>$I123*IF($G123="Pickup", SUMIFS(NewEmisData!H:H, NewEmisData!$A:$A, "Pickup", NewEmisData!$B:$B, $A123, NewEmisData!$C:$C, $H123, NewEmisData!$D:$D, AH$2), SUMIFS(NewEmisData!H:H, NewEmisData!$A:$A, "LDV", NewEmisData!$B:$B, $A123, NewEmisData!$C:$C, $H123, NewEmisData!$D:$D, AH$2))</f>
        <v>2.2006244414905498E-3</v>
      </c>
      <c r="AI123" s="335">
        <f>$I123*IF($G123="Pickup", SUMIFS(NewEmisData!I:I, NewEmisData!$A:$A, "Pickup", NewEmisData!$B:$B, $A123, NewEmisData!$C:$C, $H123, NewEmisData!$D:$D, AI$2), SUMIFS(NewEmisData!I:I, NewEmisData!$A:$A, "LDV", NewEmisData!$B:$B, $A123, NewEmisData!$C:$C, $H123, NewEmisData!$D:$D, AI$2))</f>
        <v>2.00758155548776E-3</v>
      </c>
      <c r="AJ123" s="335">
        <f>$I123*IF($G123="Pickup", SUMIFS(NewEmisData!J:J, NewEmisData!$A:$A, "Pickup", NewEmisData!$B:$B, $A123, NewEmisData!$C:$C, $H123, NewEmisData!$D:$D, AJ$2), SUMIFS(NewEmisData!J:J, NewEmisData!$A:$A, "LDV", NewEmisData!$B:$B, $A123, NewEmisData!$C:$C, $H123, NewEmisData!$D:$D, AJ$2))</f>
        <v>1.9295264605228199E-3</v>
      </c>
      <c r="AK123" s="335">
        <f>$I123*IF($G123="Pickup", SUMIFS(NewEmisData!K:K, NewEmisData!$A:$A, "Pickup", NewEmisData!$B:$B, $A123, NewEmisData!$C:$C, $H123, NewEmisData!$D:$D, AK$2), SUMIFS(NewEmisData!K:K, NewEmisData!$A:$A, "LDV", NewEmisData!$B:$B, $A123, NewEmisData!$C:$C, $H123, NewEmisData!$D:$D, AK$2))</f>
        <v>1.8817456818101699E-3</v>
      </c>
      <c r="AL123" s="335">
        <f>$I123*IF($G123="Pickup", SUMIFS(NewEmisData!L:L, NewEmisData!$A:$A, "Pickup", NewEmisData!$B:$B, $A123, NewEmisData!$C:$C, $H123, NewEmisData!$D:$D, AL$2), SUMIFS(NewEmisData!L:L, NewEmisData!$A:$A, "LDV", NewEmisData!$B:$B, $A123, NewEmisData!$C:$C, $H123, NewEmisData!$D:$D, AL$2))</f>
        <v>1.86416072801446E-3</v>
      </c>
      <c r="AM123" s="335">
        <f>$I123*IF($G123="Pickup", SUMIFS(NewEmisData!M:M, NewEmisData!$A:$A, "Pickup", NewEmisData!$B:$B, $A123, NewEmisData!$C:$C, $H123, NewEmisData!$D:$D, AM$2), SUMIFS(NewEmisData!M:M, NewEmisData!$A:$A, "LDV", NewEmisData!$B:$B, $A123, NewEmisData!$C:$C, $H123, NewEmisData!$D:$D, AM$2))</f>
        <v>1.86436908040036E-3</v>
      </c>
      <c r="AN123" s="335">
        <v>4.2403248188809025E-3</v>
      </c>
      <c r="AO123" s="335">
        <f>$I123*IF($G123="Pickup", SUMIFS(NewEmisData!E:E, NewEmisData!$A:$A, "Pickup", NewEmisData!$B:$B, $A123, NewEmisData!$C:$C, $H123, NewEmisData!$D:$D, AO$2), SUMIFS(NewEmisData!E:E, NewEmisData!$A:$A, "LDV", NewEmisData!$B:$B, $A123, NewEmisData!$C:$C, $H123, NewEmisData!$D:$D, AO$2))</f>
        <v>0.13590431504000899</v>
      </c>
      <c r="AP123" s="335">
        <f>$I123*IF($G123="Pickup", SUMIFS(NewEmisData!F:F, NewEmisData!$A:$A, "Pickup", NewEmisData!$B:$B, $A123, NewEmisData!$C:$C, $H123, NewEmisData!$D:$D, AP$2), SUMIFS(NewEmisData!F:F, NewEmisData!$A:$A, "LDV", NewEmisData!$B:$B, $A123, NewEmisData!$C:$C, $H123, NewEmisData!$D:$D, AP$2))</f>
        <v>9.19661609908244E-2</v>
      </c>
      <c r="AQ123" s="335">
        <f>$I123*IF($G123="Pickup", SUMIFS(NewEmisData!G:G, NewEmisData!$A:$A, "Pickup", NewEmisData!$B:$B, $A123, NewEmisData!$C:$C, $H123, NewEmisData!$D:$D, AQ$2), SUMIFS(NewEmisData!G:G, NewEmisData!$A:$A, "LDV", NewEmisData!$B:$B, $A123, NewEmisData!$C:$C, $H123, NewEmisData!$D:$D, AQ$2))</f>
        <v>5.0104052009984502E-2</v>
      </c>
      <c r="AR123" s="335">
        <f>$I123*IF($G123="Pickup", SUMIFS(NewEmisData!H:H, NewEmisData!$A:$A, "Pickup", NewEmisData!$B:$B, $A123, NewEmisData!$C:$C, $H123, NewEmisData!$D:$D, AR$2), SUMIFS(NewEmisData!H:H, NewEmisData!$A:$A, "LDV", NewEmisData!$B:$B, $A123, NewEmisData!$C:$C, $H123, NewEmisData!$D:$D, AR$2))</f>
        <v>4.9014806290740898E-2</v>
      </c>
      <c r="AS123" s="335">
        <f>$I123*IF($G123="Pickup", SUMIFS(NewEmisData!I:I, NewEmisData!$A:$A, "Pickup", NewEmisData!$B:$B, $A123, NewEmisData!$C:$C, $H123, NewEmisData!$D:$D, AS$2), SUMIFS(NewEmisData!I:I, NewEmisData!$A:$A, "LDV", NewEmisData!$B:$B, $A123, NewEmisData!$C:$C, $H123, NewEmisData!$D:$D, AS$2))</f>
        <v>4.8883022727650001E-2</v>
      </c>
      <c r="AT123" s="335">
        <f>$I123*IF($G123="Pickup", SUMIFS(NewEmisData!J:J, NewEmisData!$A:$A, "Pickup", NewEmisData!$B:$B, $A123, NewEmisData!$C:$C, $H123, NewEmisData!$D:$D, AT$2), SUMIFS(NewEmisData!J:J, NewEmisData!$A:$A, "LDV", NewEmisData!$B:$B, $A123, NewEmisData!$C:$C, $H123, NewEmisData!$D:$D, AT$2))</f>
        <v>4.8958613624750798E-2</v>
      </c>
      <c r="AU123" s="335">
        <f>$I123*IF($G123="Pickup", SUMIFS(NewEmisData!K:K, NewEmisData!$A:$A, "Pickup", NewEmisData!$B:$B, $A123, NewEmisData!$C:$C, $H123, NewEmisData!$D:$D, AU$2), SUMIFS(NewEmisData!K:K, NewEmisData!$A:$A, "LDV", NewEmisData!$B:$B, $A123, NewEmisData!$C:$C, $H123, NewEmisData!$D:$D, AU$2))</f>
        <v>4.8958938451988898E-2</v>
      </c>
      <c r="AV123" s="335">
        <f>$I123*IF($G123="Pickup", SUMIFS(NewEmisData!L:L, NewEmisData!$A:$A, "Pickup", NewEmisData!$B:$B, $A123, NewEmisData!$C:$C, $H123, NewEmisData!$D:$D, AV$2), SUMIFS(NewEmisData!L:L, NewEmisData!$A:$A, "LDV", NewEmisData!$B:$B, $A123, NewEmisData!$C:$C, $H123, NewEmisData!$D:$D, AV$2))</f>
        <v>4.8949340858878199E-2</v>
      </c>
      <c r="AW123" s="335">
        <f>$I123*IF($G123="Pickup", SUMIFS(NewEmisData!M:M, NewEmisData!$A:$A, "Pickup", NewEmisData!$B:$B, $A123, NewEmisData!$C:$C, $H123, NewEmisData!$D:$D, AW$2), SUMIFS(NewEmisData!M:M, NewEmisData!$A:$A, "LDV", NewEmisData!$B:$B, $A123, NewEmisData!$C:$C, $H123, NewEmisData!$D:$D, AW$2))</f>
        <v>4.8997116084640698E-2</v>
      </c>
      <c r="AX123" s="335">
        <v>5.2834708622229692E-2</v>
      </c>
      <c r="AY123" s="335">
        <f>$I123*IF($G123="Pickup", SUMIFS(NewEmisData!E:E, NewEmisData!$A:$A, "Pickup", NewEmisData!$B:$B, $A123, NewEmisData!$C:$C, $H123, NewEmisData!$D:$D, AY$2), SUMIFS(NewEmisData!E:E, NewEmisData!$A:$A, "LDV", NewEmisData!$B:$B, $A123, NewEmisData!$C:$C, $H123, NewEmisData!$D:$D, AY$2))</f>
        <v>7.4829321328432702E-2</v>
      </c>
      <c r="AZ123" s="335">
        <f>$I123*IF($G123="Pickup", SUMIFS(NewEmisData!F:F, NewEmisData!$A:$A, "Pickup", NewEmisData!$B:$B, $A123, NewEmisData!$C:$C, $H123, NewEmisData!$D:$D, AZ$2), SUMIFS(NewEmisData!F:F, NewEmisData!$A:$A, "LDV", NewEmisData!$B:$B, $A123, NewEmisData!$C:$C, $H123, NewEmisData!$D:$D, AZ$2))</f>
        <v>3.4406309924688003E-2</v>
      </c>
      <c r="BA123" s="335">
        <f>$I123*IF($G123="Pickup", SUMIFS(NewEmisData!G:G, NewEmisData!$A:$A, "Pickup", NewEmisData!$B:$B, $A123, NewEmisData!$C:$C, $H123, NewEmisData!$D:$D, BA$2), SUMIFS(NewEmisData!G:G, NewEmisData!$A:$A, "LDV", NewEmisData!$B:$B, $A123, NewEmisData!$C:$C, $H123, NewEmisData!$D:$D, BA$2))</f>
        <v>1.00241937308752E-2</v>
      </c>
      <c r="BB123" s="335">
        <f>$I123*IF($G123="Pickup", SUMIFS(NewEmisData!H:H, NewEmisData!$A:$A, "Pickup", NewEmisData!$B:$B, $A123, NewEmisData!$C:$C, $H123, NewEmisData!$D:$D, BB$2), SUMIFS(NewEmisData!H:H, NewEmisData!$A:$A, "LDV", NewEmisData!$B:$B, $A123, NewEmisData!$C:$C, $H123, NewEmisData!$D:$D, BB$2))</f>
        <v>9.0221104554758305E-3</v>
      </c>
      <c r="BC123" s="335">
        <f>$I123*IF($G123="Pickup", SUMIFS(NewEmisData!I:I, NewEmisData!$A:$A, "Pickup", NewEmisData!$B:$B, $A123, NewEmisData!$C:$C, $H123, NewEmisData!$D:$D, BC$2), SUMIFS(NewEmisData!I:I, NewEmisData!$A:$A, "LDV", NewEmisData!$B:$B, $A123, NewEmisData!$C:$C, $H123, NewEmisData!$D:$D, BC$2))</f>
        <v>8.9008490587291992E-3</v>
      </c>
      <c r="BD123" s="335">
        <f>$I123*IF($G123="Pickup", SUMIFS(NewEmisData!J:J, NewEmisData!$A:$A, "Pickup", NewEmisData!$B:$B, $A123, NewEmisData!$C:$C, $H123, NewEmisData!$D:$D, BD$2), SUMIFS(NewEmisData!J:J, NewEmisData!$A:$A, "LDV", NewEmisData!$B:$B, $A123, NewEmisData!$C:$C, $H123, NewEmisData!$D:$D, BD$2))</f>
        <v>8.9704063704956795E-3</v>
      </c>
      <c r="BE123" s="335">
        <f>$I123*IF($G123="Pickup", SUMIFS(NewEmisData!K:K, NewEmisData!$A:$A, "Pickup", NewEmisData!$B:$B, $A123, NewEmisData!$C:$C, $H123, NewEmisData!$D:$D, BE$2), SUMIFS(NewEmisData!K:K, NewEmisData!$A:$A, "LDV", NewEmisData!$B:$B, $A123, NewEmisData!$C:$C, $H123, NewEmisData!$D:$D, BE$2))</f>
        <v>8.9707258656393594E-3</v>
      </c>
      <c r="BF123" s="335">
        <f>$I123*IF($G123="Pickup", SUMIFS(NewEmisData!L:L, NewEmisData!$A:$A, "Pickup", NewEmisData!$B:$B, $A123, NewEmisData!$C:$C, $H123, NewEmisData!$D:$D, BF$2), SUMIFS(NewEmisData!L:L, NewEmisData!$A:$A, "LDV", NewEmisData!$B:$B, $A123, NewEmisData!$C:$C, $H123, NewEmisData!$D:$D, BF$2))</f>
        <v>8.9618977988404798E-3</v>
      </c>
      <c r="BG123" s="335">
        <f>$I123*IF($G123="Pickup", SUMIFS(NewEmisData!M:M, NewEmisData!$A:$A, "Pickup", NewEmisData!$B:$B, $A123, NewEmisData!$C:$C, $H123, NewEmisData!$D:$D, BG$2), SUMIFS(NewEmisData!M:M, NewEmisData!$A:$A, "LDV", NewEmisData!$B:$B, $A123, NewEmisData!$C:$C, $H123, NewEmisData!$D:$D, BG$2))</f>
        <v>9.0058077781541897E-3</v>
      </c>
      <c r="BH123" s="335">
        <v>1.4243276255751064E-2</v>
      </c>
      <c r="BI123" s="335">
        <f>$I123*IF($G123="Pickup", SUMIFS(NewEmisData!E:E, NewEmisData!$A:$A, "Pickup", NewEmisData!$B:$B, $A123, NewEmisData!$C:$C, $H123, NewEmisData!$D:$D, BI$2), SUMIFS(NewEmisData!E:E, NewEmisData!$A:$A, "LDV", NewEmisData!$B:$B, $A123, NewEmisData!$C:$C, $H123, NewEmisData!$D:$D, BI$2))</f>
        <v>36.638710837531299</v>
      </c>
      <c r="BJ123" s="335">
        <f>$I123*IF($G123="Pickup", SUMIFS(NewEmisData!F:F, NewEmisData!$A:$A, "Pickup", NewEmisData!$B:$B, $A123, NewEmisData!$C:$C, $H123, NewEmisData!$D:$D, BJ$2), SUMIFS(NewEmisData!F:F, NewEmisData!$A:$A, "LDV", NewEmisData!$B:$B, $A123, NewEmisData!$C:$C, $H123, NewEmisData!$D:$D, BJ$2))</f>
        <v>13.802289372990799</v>
      </c>
      <c r="BK123" s="335">
        <f>$I123*IF($G123="Pickup", SUMIFS(NewEmisData!G:G, NewEmisData!$A:$A, "Pickup", NewEmisData!$B:$B, $A123, NewEmisData!$C:$C, $H123, NewEmisData!$D:$D, BK$2), SUMIFS(NewEmisData!G:G, NewEmisData!$A:$A, "LDV", NewEmisData!$B:$B, $A123, NewEmisData!$C:$C, $H123, NewEmisData!$D:$D, BK$2))</f>
        <v>1.83060951218013</v>
      </c>
      <c r="BL123" s="335">
        <f>$I123*IF($G123="Pickup", SUMIFS(NewEmisData!H:H, NewEmisData!$A:$A, "Pickup", NewEmisData!$B:$B, $A123, NewEmisData!$C:$C, $H123, NewEmisData!$D:$D, BL$2), SUMIFS(NewEmisData!H:H, NewEmisData!$A:$A, "LDV", NewEmisData!$B:$B, $A123, NewEmisData!$C:$C, $H123, NewEmisData!$D:$D, BL$2))</f>
        <v>1.42377664163083</v>
      </c>
      <c r="BM123" s="335">
        <f>$I123*IF($G123="Pickup", SUMIFS(NewEmisData!I:I, NewEmisData!$A:$A, "Pickup", NewEmisData!$B:$B, $A123, NewEmisData!$C:$C, $H123, NewEmisData!$D:$D, BM$2), SUMIFS(NewEmisData!I:I, NewEmisData!$A:$A, "LDV", NewEmisData!$B:$B, $A123, NewEmisData!$C:$C, $H123, NewEmisData!$D:$D, BM$2))</f>
        <v>1.2352882876489999</v>
      </c>
      <c r="BN123" s="335">
        <f>$I123*IF($G123="Pickup", SUMIFS(NewEmisData!J:J, NewEmisData!$A:$A, "Pickup", NewEmisData!$B:$B, $A123, NewEmisData!$C:$C, $H123, NewEmisData!$D:$D, BN$2), SUMIFS(NewEmisData!J:J, NewEmisData!$A:$A, "LDV", NewEmisData!$B:$B, $A123, NewEmisData!$C:$C, $H123, NewEmisData!$D:$D, BN$2))</f>
        <v>1.18410876380537</v>
      </c>
      <c r="BO123" s="335">
        <f>$I123*IF($G123="Pickup", SUMIFS(NewEmisData!K:K, NewEmisData!$A:$A, "Pickup", NewEmisData!$B:$B, $A123, NewEmisData!$C:$C, $H123, NewEmisData!$D:$D, BO$2), SUMIFS(NewEmisData!K:K, NewEmisData!$A:$A, "LDV", NewEmisData!$B:$B, $A123, NewEmisData!$C:$C, $H123, NewEmisData!$D:$D, BO$2))</f>
        <v>1.12620209678128</v>
      </c>
      <c r="BP123" s="335">
        <f>$I123*IF($G123="Pickup", SUMIFS(NewEmisData!L:L, NewEmisData!$A:$A, "Pickup", NewEmisData!$B:$B, $A123, NewEmisData!$C:$C, $H123, NewEmisData!$D:$D, BP$2), SUMIFS(NewEmisData!L:L, NewEmisData!$A:$A, "LDV", NewEmisData!$B:$B, $A123, NewEmisData!$C:$C, $H123, NewEmisData!$D:$D, BP$2))</f>
        <v>1.0967918402460499</v>
      </c>
      <c r="BQ123" s="335">
        <f>$I123*IF($G123="Pickup", SUMIFS(NewEmisData!M:M, NewEmisData!$A:$A, "Pickup", NewEmisData!$B:$B, $A123, NewEmisData!$C:$C, $H123, NewEmisData!$D:$D, BQ$2), SUMIFS(NewEmisData!M:M, NewEmisData!$A:$A, "LDV", NewEmisData!$B:$B, $A123, NewEmisData!$C:$C, $H123, NewEmisData!$D:$D, BQ$2))</f>
        <v>1.1047881286346199</v>
      </c>
      <c r="BR123" s="335">
        <v>0.76052857406256014</v>
      </c>
      <c r="BS123" s="335">
        <f>$I123*IF($G123="Pickup", SUMIFS(NewEmisData!E:E, NewEmisData!$A:$A, "Pickup", NewEmisData!$B:$B, $A123, NewEmisData!$C:$C, $H123, NewEmisData!$D:$D, BS$2), SUMIFS(NewEmisData!E:E, NewEmisData!$A:$A, "LDV", NewEmisData!$B:$B, $A123, NewEmisData!$C:$C, $H123, NewEmisData!$D:$D, BS$2))</f>
        <v>3.5770772878155999</v>
      </c>
      <c r="BT123" s="335">
        <f>$I123*IF($G123="Pickup", SUMIFS(NewEmisData!F:F, NewEmisData!$A:$A, "Pickup", NewEmisData!$B:$B, $A123, NewEmisData!$C:$C, $H123, NewEmisData!$D:$D, BT$2), SUMIFS(NewEmisData!F:F, NewEmisData!$A:$A, "LDV", NewEmisData!$B:$B, $A123, NewEmisData!$C:$C, $H123, NewEmisData!$D:$D, BT$2))</f>
        <v>1.39023847476319</v>
      </c>
      <c r="BU123" s="335">
        <f>$I123*IF($G123="Pickup", SUMIFS(NewEmisData!G:G, NewEmisData!$A:$A, "Pickup", NewEmisData!$B:$B, $A123, NewEmisData!$C:$C, $H123, NewEmisData!$D:$D, BU$2), SUMIFS(NewEmisData!G:G, NewEmisData!$A:$A, "LDV", NewEmisData!$B:$B, $A123, NewEmisData!$C:$C, $H123, NewEmisData!$D:$D, BU$2))</f>
        <v>0.155020009940218</v>
      </c>
      <c r="BV123" s="335">
        <f>$I123*IF($G123="Pickup", SUMIFS(NewEmisData!H:H, NewEmisData!$A:$A, "Pickup", NewEmisData!$B:$B, $A123, NewEmisData!$C:$C, $H123, NewEmisData!$D:$D, BV$2), SUMIFS(NewEmisData!H:H, NewEmisData!$A:$A, "LDV", NewEmisData!$B:$B, $A123, NewEmisData!$C:$C, $H123, NewEmisData!$D:$D, BV$2))</f>
        <v>0.109490423329199</v>
      </c>
      <c r="BW123" s="335">
        <f>$I123*IF($G123="Pickup", SUMIFS(NewEmisData!I:I, NewEmisData!$A:$A, "Pickup", NewEmisData!$B:$B, $A123, NewEmisData!$C:$C, $H123, NewEmisData!$D:$D, BW$2), SUMIFS(NewEmisData!I:I, NewEmisData!$A:$A, "LDV", NewEmisData!$B:$B, $A123, NewEmisData!$C:$C, $H123, NewEmisData!$D:$D, BW$2))</f>
        <v>8.7047254389929593E-2</v>
      </c>
      <c r="BX123" s="335">
        <f>$I123*IF($G123="Pickup", SUMIFS(NewEmisData!J:J, NewEmisData!$A:$A, "Pickup", NewEmisData!$B:$B, $A123, NewEmisData!$C:$C, $H123, NewEmisData!$D:$D, BX$2), SUMIFS(NewEmisData!J:J, NewEmisData!$A:$A, "LDV", NewEmisData!$B:$B, $A123, NewEmisData!$C:$C, $H123, NewEmisData!$D:$D, BX$2))</f>
        <v>8.5505036729246905E-2</v>
      </c>
      <c r="BY123" s="335">
        <f>$I123*IF($G123="Pickup", SUMIFS(NewEmisData!K:K, NewEmisData!$A:$A, "Pickup", NewEmisData!$B:$B, $A123, NewEmisData!$C:$C, $H123, NewEmisData!$D:$D, BY$2), SUMIFS(NewEmisData!K:K, NewEmisData!$A:$A, "LDV", NewEmisData!$B:$B, $A123, NewEmisData!$C:$C, $H123, NewEmisData!$D:$D, BY$2))</f>
        <v>8.29112788035897E-2</v>
      </c>
      <c r="BZ123" s="335">
        <f>$I123*IF($G123="Pickup", SUMIFS(NewEmisData!L:L, NewEmisData!$A:$A, "Pickup", NewEmisData!$B:$B, $A123, NewEmisData!$C:$C, $H123, NewEmisData!$D:$D, BZ$2), SUMIFS(NewEmisData!L:L, NewEmisData!$A:$A, "LDV", NewEmisData!$B:$B, $A123, NewEmisData!$C:$C, $H123, NewEmisData!$D:$D, BZ$2))</f>
        <v>8.1769325094706399E-2</v>
      </c>
      <c r="CA123" s="335">
        <f>$I123*IF($G123="Pickup", SUMIFS(NewEmisData!M:M, NewEmisData!$A:$A, "Pickup", NewEmisData!$B:$B, $A123, NewEmisData!$C:$C, $H123, NewEmisData!$D:$D, CA$2), SUMIFS(NewEmisData!M:M, NewEmisData!$A:$A, "LDV", NewEmisData!$B:$B, $A123, NewEmisData!$C:$C, $H123, NewEmisData!$D:$D, CA$2))</f>
        <v>8.2597604585349302E-2</v>
      </c>
      <c r="CB123" s="335">
        <v>8.150002687780894E-2</v>
      </c>
      <c r="CC123" s="335">
        <f>$I123*IF($G123="Pickup", SUMIFS(NewEmisData!E:E, NewEmisData!$A:$A, "Pickup", NewEmisData!$B:$B, $A123, NewEmisData!$C:$C, $H123, NewEmisData!$D:$D, CC$2), SUMIFS(NewEmisData!E:E, NewEmisData!$A:$A, "LDV", NewEmisData!$B:$B, $A123, NewEmisData!$C:$C, $H123, NewEmisData!$D:$D, CC$2))</f>
        <v>8.3475144055890696E-3</v>
      </c>
      <c r="CD123" s="335">
        <f>$I123*IF($G123="Pickup", SUMIFS(NewEmisData!F:F, NewEmisData!$A:$A, "Pickup", NewEmisData!$B:$B, $A123, NewEmisData!$C:$C, $H123, NewEmisData!$D:$D, CD$2), SUMIFS(NewEmisData!F:F, NewEmisData!$A:$A, "LDV", NewEmisData!$B:$B, $A123, NewEmisData!$C:$C, $H123, NewEmisData!$D:$D, CD$2))</f>
        <v>8.3475050021309897E-3</v>
      </c>
      <c r="CE123" s="335">
        <f>$I123*IF($G123="Pickup", SUMIFS(NewEmisData!G:G, NewEmisData!$A:$A, "Pickup", NewEmisData!$B:$B, $A123, NewEmisData!$C:$C, $H123, NewEmisData!$D:$D, CE$2), SUMIFS(NewEmisData!G:G, NewEmisData!$A:$A, "LDV", NewEmisData!$B:$B, $A123, NewEmisData!$C:$C, $H123, NewEmisData!$D:$D, CE$2))</f>
        <v>8.08244701774582E-3</v>
      </c>
      <c r="CF123" s="335">
        <f>$I123*IF($G123="Pickup", SUMIFS(NewEmisData!H:H, NewEmisData!$A:$A, "Pickup", NewEmisData!$B:$B, $A123, NewEmisData!$C:$C, $H123, NewEmisData!$D:$D, CF$2), SUMIFS(NewEmisData!H:H, NewEmisData!$A:$A, "LDV", NewEmisData!$B:$B, $A123, NewEmisData!$C:$C, $H123, NewEmisData!$D:$D, CF$2))</f>
        <v>8.0824466744851501E-3</v>
      </c>
      <c r="CG123" s="335">
        <f>$I123*IF($G123="Pickup", SUMIFS(NewEmisData!I:I, NewEmisData!$A:$A, "Pickup", NewEmisData!$B:$B, $A123, NewEmisData!$C:$C, $H123, NewEmisData!$D:$D, CG$2), SUMIFS(NewEmisData!I:I, NewEmisData!$A:$A, "LDV", NewEmisData!$B:$B, $A123, NewEmisData!$C:$C, $H123, NewEmisData!$D:$D, CG$2))</f>
        <v>8.0824532011126195E-3</v>
      </c>
      <c r="CH123" s="335">
        <f>$I123*IF($G123="Pickup", SUMIFS(NewEmisData!J:J, NewEmisData!$A:$A, "Pickup", NewEmisData!$B:$B, $A123, NewEmisData!$C:$C, $H123, NewEmisData!$D:$D, CH$2), SUMIFS(NewEmisData!J:J, NewEmisData!$A:$A, "LDV", NewEmisData!$B:$B, $A123, NewEmisData!$C:$C, $H123, NewEmisData!$D:$D, CH$2))</f>
        <v>8.0824503228617596E-3</v>
      </c>
      <c r="CI123" s="335">
        <f>$I123*IF($G123="Pickup", SUMIFS(NewEmisData!K:K, NewEmisData!$A:$A, "Pickup", NewEmisData!$B:$B, $A123, NewEmisData!$C:$C, $H123, NewEmisData!$D:$D, CI$2), SUMIFS(NewEmisData!K:K, NewEmisData!$A:$A, "LDV", NewEmisData!$B:$B, $A123, NewEmisData!$C:$C, $H123, NewEmisData!$D:$D, CI$2))</f>
        <v>8.0824460840520501E-3</v>
      </c>
      <c r="CJ123" s="335">
        <f>$I123*IF($G123="Pickup", SUMIFS(NewEmisData!L:L, NewEmisData!$A:$A, "Pickup", NewEmisData!$B:$B, $A123, NewEmisData!$C:$C, $H123, NewEmisData!$D:$D, CJ$2), SUMIFS(NewEmisData!L:L, NewEmisData!$A:$A, "LDV", NewEmisData!$B:$B, $A123, NewEmisData!$C:$C, $H123, NewEmisData!$D:$D, CJ$2))</f>
        <v>8.0824422769742409E-3</v>
      </c>
      <c r="CK123" s="335">
        <f>$I123*IF($G123="Pickup", SUMIFS(NewEmisData!M:M, NewEmisData!$A:$A, "Pickup", NewEmisData!$B:$B, $A123, NewEmisData!$C:$C, $H123, NewEmisData!$D:$D, CK$2), SUMIFS(NewEmisData!M:M, NewEmisData!$A:$A, "LDV", NewEmisData!$B:$B, $A123, NewEmisData!$C:$C, $H123, NewEmisData!$D:$D, CK$2))</f>
        <v>8.0824509340592203E-3</v>
      </c>
      <c r="CL123" s="335">
        <v>2.2181963950320412E-2</v>
      </c>
      <c r="CM123" s="335">
        <f>$I123*IF($G123="Pickup", SUMIFS(NewEmisData!E:E, NewEmisData!$A:$A, "Pickup", NewEmisData!$B:$B, $A123, NewEmisData!$C:$C, $H123, NewEmisData!$D:$D, CM$2), SUMIFS(NewEmisData!E:E, NewEmisData!$A:$A, "LDV", NewEmisData!$B:$B, $A123, NewEmisData!$C:$C, $H123, NewEmisData!$D:$D, CM$2))</f>
        <v>1.3603114579099601E-3</v>
      </c>
      <c r="CN123" s="335">
        <f>$I123*IF($G123="Pickup", SUMIFS(NewEmisData!F:F, NewEmisData!$A:$A, "Pickup", NewEmisData!$B:$B, $A123, NewEmisData!$C:$C, $H123, NewEmisData!$D:$D, CN$2), SUMIFS(NewEmisData!F:F, NewEmisData!$A:$A, "LDV", NewEmisData!$B:$B, $A123, NewEmisData!$C:$C, $H123, NewEmisData!$D:$D, CN$2))</f>
        <v>1.2207380016465801E-3</v>
      </c>
      <c r="CO123" s="335">
        <f>$I123*IF($G123="Pickup", SUMIFS(NewEmisData!G:G, NewEmisData!$A:$A, "Pickup", NewEmisData!$B:$B, $A123, NewEmisData!$C:$C, $H123, NewEmisData!$D:$D, CO$2), SUMIFS(NewEmisData!G:G, NewEmisData!$A:$A, "LDV", NewEmisData!$B:$B, $A123, NewEmisData!$C:$C, $H123, NewEmisData!$D:$D, CO$2))</f>
        <v>9.3236224679539895E-4</v>
      </c>
      <c r="CP123" s="335">
        <f>$I123*IF($G123="Pickup", SUMIFS(NewEmisData!H:H, NewEmisData!$A:$A, "Pickup", NewEmisData!$B:$B, $A123, NewEmisData!$C:$C, $H123, NewEmisData!$D:$D, CP$2), SUMIFS(NewEmisData!H:H, NewEmisData!$A:$A, "LDV", NewEmisData!$B:$B, $A123, NewEmisData!$C:$C, $H123, NewEmisData!$D:$D, CP$2))</f>
        <v>9.3485838545814197E-4</v>
      </c>
      <c r="CQ123" s="335">
        <f>$I123*IF($G123="Pickup", SUMIFS(NewEmisData!I:I, NewEmisData!$A:$A, "Pickup", NewEmisData!$B:$B, $A123, NewEmisData!$C:$C, $H123, NewEmisData!$D:$D, CQ$2), SUMIFS(NewEmisData!I:I, NewEmisData!$A:$A, "LDV", NewEmisData!$B:$B, $A123, NewEmisData!$C:$C, $H123, NewEmisData!$D:$D, CQ$2))</f>
        <v>9.4390894833491995E-4</v>
      </c>
      <c r="CR123" s="335">
        <f>$I123*IF($G123="Pickup", SUMIFS(NewEmisData!J:J, NewEmisData!$A:$A, "Pickup", NewEmisData!$B:$B, $A123, NewEmisData!$C:$C, $H123, NewEmisData!$D:$D, CR$2), SUMIFS(NewEmisData!J:J, NewEmisData!$A:$A, "LDV", NewEmisData!$B:$B, $A123, NewEmisData!$C:$C, $H123, NewEmisData!$D:$D, CR$2))</f>
        <v>9.55738731182473E-4</v>
      </c>
      <c r="CS123" s="335">
        <f>$I123*IF($G123="Pickup", SUMIFS(NewEmisData!K:K, NewEmisData!$A:$A, "Pickup", NewEmisData!$B:$B, $A123, NewEmisData!$C:$C, $H123, NewEmisData!$D:$D, CS$2), SUMIFS(NewEmisData!K:K, NewEmisData!$A:$A, "LDV", NewEmisData!$B:$B, $A123, NewEmisData!$C:$C, $H123, NewEmisData!$D:$D, CS$2))</f>
        <v>9.6174235704452298E-4</v>
      </c>
      <c r="CT123" s="335">
        <f>$I123*IF($G123="Pickup", SUMIFS(NewEmisData!L:L, NewEmisData!$A:$A, "Pickup", NewEmisData!$B:$B, $A123, NewEmisData!$C:$C, $H123, NewEmisData!$D:$D, CT$2), SUMIFS(NewEmisData!L:L, NewEmisData!$A:$A, "LDV", NewEmisData!$B:$B, $A123, NewEmisData!$C:$C, $H123, NewEmisData!$D:$D, CT$2))</f>
        <v>9.6365485009094001E-4</v>
      </c>
      <c r="CU123" s="335">
        <f>$I123*IF($G123="Pickup", SUMIFS(NewEmisData!M:M, NewEmisData!$A:$A, "Pickup", NewEmisData!$B:$B, $A123, NewEmisData!$C:$C, $H123, NewEmisData!$D:$D, CU$2), SUMIFS(NewEmisData!M:M, NewEmisData!$A:$A, "LDV", NewEmisData!$B:$B, $A123, NewEmisData!$C:$C, $H123, NewEmisData!$D:$D, CU$2))</f>
        <v>9.6663636454146504E-4</v>
      </c>
      <c r="CV123" s="335">
        <v>2.3568513937467224E-3</v>
      </c>
      <c r="CW123" s="335">
        <v>0.12767609553272316</v>
      </c>
      <c r="CX123" s="335">
        <v>6.0965444660888601E-2</v>
      </c>
      <c r="CY123" s="335">
        <v>1.6598456567846732E-2</v>
      </c>
      <c r="CZ123" s="335">
        <v>3.3604812012321423E-3</v>
      </c>
      <c r="DA123" s="335">
        <v>1.5241571918114991E-3</v>
      </c>
      <c r="DB123" s="335">
        <v>1.0003681376209209E-3</v>
      </c>
      <c r="DC123" s="335">
        <v>9.0365490602724134E-4</v>
      </c>
      <c r="DD123" s="335">
        <v>8.9947941829660093E-4</v>
      </c>
      <c r="DE123" s="335">
        <v>8.980159958761482E-4</v>
      </c>
      <c r="DF123" s="335">
        <v>8.980159958761482E-4</v>
      </c>
      <c r="DG123" s="335">
        <f>$I123*IF($G123="Pickup", SUMIFS(NewEmisData!E:E, NewEmisData!$A:$A, "Pickup", NewEmisData!$B:$B, $A123, NewEmisData!$C:$C, $H123, NewEmisData!$D:$D, DG$2), SUMIFS(NewEmisData!E:E, NewEmisData!$A:$A, "LDV", NewEmisData!$B:$B, $A123, NewEmisData!$C:$C, $H123, NewEmisData!$D:$D, DG$2))</f>
        <v>0</v>
      </c>
      <c r="DH123" s="335">
        <f>$I123*IF($G123="Pickup", SUMIFS(NewEmisData!F:F, NewEmisData!$A:$A, "Pickup", NewEmisData!$B:$B, $A123, NewEmisData!$C:$C, $H123, NewEmisData!$D:$D, DH$2), SUMIFS(NewEmisData!F:F, NewEmisData!$A:$A, "LDV", NewEmisData!$B:$B, $A123, NewEmisData!$C:$C, $H123, NewEmisData!$D:$D, DH$2))</f>
        <v>0</v>
      </c>
      <c r="DI123" s="335">
        <f>$I123*IF($G123="Pickup", SUMIFS(NewEmisData!G:G, NewEmisData!$A:$A, "Pickup", NewEmisData!$B:$B, $A123, NewEmisData!$C:$C, $H123, NewEmisData!$D:$D, DI$2), SUMIFS(NewEmisData!G:G, NewEmisData!$A:$A, "LDV", NewEmisData!$B:$B, $A123, NewEmisData!$C:$C, $H123, NewEmisData!$D:$D, DI$2))</f>
        <v>0</v>
      </c>
      <c r="DJ123" s="335">
        <f>$I123*IF($G123="Pickup", SUMIFS(NewEmisData!H:H, NewEmisData!$A:$A, "Pickup", NewEmisData!$B:$B, $A123, NewEmisData!$C:$C, $H123, NewEmisData!$D:$D, DJ$2), SUMIFS(NewEmisData!H:H, NewEmisData!$A:$A, "LDV", NewEmisData!$B:$B, $A123, NewEmisData!$C:$C, $H123, NewEmisData!$D:$D, DJ$2))</f>
        <v>0</v>
      </c>
      <c r="DK123" s="335">
        <f>$I123*IF($G123="Pickup", SUMIFS(NewEmisData!I:I, NewEmisData!$A:$A, "Pickup", NewEmisData!$B:$B, $A123, NewEmisData!$C:$C, $H123, NewEmisData!$D:$D, DK$2), SUMIFS(NewEmisData!I:I, NewEmisData!$A:$A, "LDV", NewEmisData!$B:$B, $A123, NewEmisData!$C:$C, $H123, NewEmisData!$D:$D, DK$2))</f>
        <v>0</v>
      </c>
      <c r="DL123" s="335">
        <f>$I123*IF($G123="Pickup", SUMIFS(NewEmisData!J:J, NewEmisData!$A:$A, "Pickup", NewEmisData!$B:$B, $A123, NewEmisData!$C:$C, $H123, NewEmisData!$D:$D, DL$2), SUMIFS(NewEmisData!J:J, NewEmisData!$A:$A, "LDV", NewEmisData!$B:$B, $A123, NewEmisData!$C:$C, $H123, NewEmisData!$D:$D, DL$2))</f>
        <v>0</v>
      </c>
      <c r="DM123" s="335">
        <f>$I123*IF($G123="Pickup", SUMIFS(NewEmisData!K:K, NewEmisData!$A:$A, "Pickup", NewEmisData!$B:$B, $A123, NewEmisData!$C:$C, $H123, NewEmisData!$D:$D, DM$2), SUMIFS(NewEmisData!K:K, NewEmisData!$A:$A, "LDV", NewEmisData!$B:$B, $A123, NewEmisData!$C:$C, $H123, NewEmisData!$D:$D, DM$2))</f>
        <v>0</v>
      </c>
      <c r="DN123" s="335">
        <f>$I123*IF($G123="Pickup", SUMIFS(NewEmisData!L:L, NewEmisData!$A:$A, "Pickup", NewEmisData!$B:$B, $A123, NewEmisData!$C:$C, $H123, NewEmisData!$D:$D, DN$2), SUMIFS(NewEmisData!L:L, NewEmisData!$A:$A, "LDV", NewEmisData!$B:$B, $A123, NewEmisData!$C:$C, $H123, NewEmisData!$D:$D, DN$2))</f>
        <v>0</v>
      </c>
      <c r="DO123" s="335">
        <f>$I123*IF($G123="Pickup", SUMIFS(NewEmisData!M:M, NewEmisData!$A:$A, "Pickup", NewEmisData!$B:$B, $A123, NewEmisData!$C:$C, $H123, NewEmisData!$D:$D, DO$2), SUMIFS(NewEmisData!M:M, NewEmisData!$A:$A, "LDV", NewEmisData!$B:$B, $A123, NewEmisData!$C:$C, $H123, NewEmisData!$D:$D, DO$2))</f>
        <v>0</v>
      </c>
      <c r="DP123" s="335">
        <v>1.3040587281867905E-3</v>
      </c>
      <c r="DQ123" s="335">
        <f>$I123*IF($G123="Pickup", SUMIFS(NewEmisData!E:E, NewEmisData!$A:$A, "Pickup", NewEmisData!$B:$B, $A123, NewEmisData!$C:$C, $H123, NewEmisData!$D:$D, DQ$2), SUMIFS(NewEmisData!E:E, NewEmisData!$A:$A, "LDV", NewEmisData!$B:$B, $A123, NewEmisData!$C:$C, $H123, NewEmisData!$D:$D, DQ$2))</f>
        <v>2.1427437388803601E-2</v>
      </c>
      <c r="DR123" s="335">
        <f>$I123*IF($G123="Pickup", SUMIFS(NewEmisData!F:F, NewEmisData!$A:$A, "Pickup", NewEmisData!$B:$B, $A123, NewEmisData!$C:$C, $H123, NewEmisData!$D:$D, DR$2), SUMIFS(NewEmisData!F:F, NewEmisData!$A:$A, "LDV", NewEmisData!$B:$B, $A123, NewEmisData!$C:$C, $H123, NewEmisData!$D:$D, DR$2))</f>
        <v>6.8123810851615701E-2</v>
      </c>
      <c r="DS123" s="335">
        <f>$I123*IF($G123="Pickup", SUMIFS(NewEmisData!G:G, NewEmisData!$A:$A, "Pickup", NewEmisData!$B:$B, $A123, NewEmisData!$C:$C, $H123, NewEmisData!$D:$D, DS$2), SUMIFS(NewEmisData!G:G, NewEmisData!$A:$A, "LDV", NewEmisData!$B:$B, $A123, NewEmisData!$C:$C, $H123, NewEmisData!$D:$D, DS$2))</f>
        <v>8.4114282979682597E-2</v>
      </c>
      <c r="DT123" s="335">
        <f>$I123*IF($G123="Pickup", SUMIFS(NewEmisData!H:H, NewEmisData!$A:$A, "Pickup", NewEmisData!$B:$B, $A123, NewEmisData!$C:$C, $H123, NewEmisData!$D:$D, DT$2), SUMIFS(NewEmisData!H:H, NewEmisData!$A:$A, "LDV", NewEmisData!$B:$B, $A123, NewEmisData!$C:$C, $H123, NewEmisData!$D:$D, DT$2))</f>
        <v>8.5739970566574605E-2</v>
      </c>
      <c r="DU123" s="335">
        <f>$I123*IF($G123="Pickup", SUMIFS(NewEmisData!I:I, NewEmisData!$A:$A, "Pickup", NewEmisData!$B:$B, $A123, NewEmisData!$C:$C, $H123, NewEmisData!$D:$D, DU$2), SUMIFS(NewEmisData!I:I, NewEmisData!$A:$A, "LDV", NewEmisData!$B:$B, $A123, NewEmisData!$C:$C, $H123, NewEmisData!$D:$D, DU$2))</f>
        <v>8.8151775783847697E-2</v>
      </c>
      <c r="DV123" s="335">
        <f>$I123*IF($G123="Pickup", SUMIFS(NewEmisData!J:J, NewEmisData!$A:$A, "Pickup", NewEmisData!$B:$B, $A123, NewEmisData!$C:$C, $H123, NewEmisData!$D:$D, DV$2), SUMIFS(NewEmisData!J:J, NewEmisData!$A:$A, "LDV", NewEmisData!$B:$B, $A123, NewEmisData!$C:$C, $H123, NewEmisData!$D:$D, DV$2))</f>
        <v>8.8303165081313403E-2</v>
      </c>
      <c r="DW123" s="335">
        <f>$I123*IF($G123="Pickup", SUMIFS(NewEmisData!K:K, NewEmisData!$A:$A, "Pickup", NewEmisData!$B:$B, $A123, NewEmisData!$C:$C, $H123, NewEmisData!$D:$D, DW$2), SUMIFS(NewEmisData!K:K, NewEmisData!$A:$A, "LDV", NewEmisData!$B:$B, $A123, NewEmisData!$C:$C, $H123, NewEmisData!$D:$D, DW$2))</f>
        <v>8.7389438008873596E-2</v>
      </c>
      <c r="DX123" s="335">
        <f>$I123*IF($G123="Pickup", SUMIFS(NewEmisData!L:L, NewEmisData!$A:$A, "Pickup", NewEmisData!$B:$B, $A123, NewEmisData!$C:$C, $H123, NewEmisData!$D:$D, DX$2), SUMIFS(NewEmisData!L:L, NewEmisData!$A:$A, "LDV", NewEmisData!$B:$B, $A123, NewEmisData!$C:$C, $H123, NewEmisData!$D:$D, DX$2))</f>
        <v>8.6177018251102494E-2</v>
      </c>
      <c r="DY123" s="335">
        <f>$I123*IF($G123="Pickup", SUMIFS(NewEmisData!M:M, NewEmisData!$A:$A, "Pickup", NewEmisData!$B:$B, $A123, NewEmisData!$C:$C, $H123, NewEmisData!$D:$D, DY$2), SUMIFS(NewEmisData!M:M, NewEmisData!$A:$A, "LDV", NewEmisData!$B:$B, $A123, NewEmisData!$C:$C, $H123, NewEmisData!$D:$D, DY$2))</f>
        <v>8.7069443437911398E-2</v>
      </c>
      <c r="DZ123" s="335">
        <v>7.9378330079915432E-2</v>
      </c>
      <c r="EA123" s="335">
        <f t="shared" si="118"/>
        <v>498.51060445480499</v>
      </c>
      <c r="EB123" s="335">
        <f t="shared" si="119"/>
        <v>427.96898586055102</v>
      </c>
      <c r="EC123" s="335">
        <f t="shared" si="120"/>
        <v>313.58403824310199</v>
      </c>
      <c r="ED123" s="335">
        <f t="shared" si="121"/>
        <v>263.48651447023201</v>
      </c>
      <c r="EE123" s="335">
        <f t="shared" si="122"/>
        <v>240.732982853072</v>
      </c>
      <c r="EF123" s="335">
        <f t="shared" si="123"/>
        <v>231.37893577755901</v>
      </c>
      <c r="EG123" s="335">
        <f t="shared" si="124"/>
        <v>225.706930682983</v>
      </c>
      <c r="EH123" s="335">
        <f t="shared" si="125"/>
        <v>223.59774894311099</v>
      </c>
      <c r="EI123" s="335">
        <f t="shared" si="126"/>
        <v>223.62259579940101</v>
      </c>
      <c r="EJ123" s="335">
        <f t="shared" si="127"/>
        <v>0.51895197956857197</v>
      </c>
      <c r="EK123" s="335">
        <f t="shared" si="128"/>
        <v>1.95668713494791</v>
      </c>
      <c r="EL123" s="335">
        <f t="shared" si="129"/>
        <v>1.03408849531611</v>
      </c>
      <c r="EM123" s="335">
        <f t="shared" si="130"/>
        <v>0.13937953634174</v>
      </c>
      <c r="EN123" s="335">
        <f t="shared" si="131"/>
        <v>8.1975438007071702E-2</v>
      </c>
      <c r="EO123" s="335">
        <f t="shared" si="132"/>
        <v>5.4488345369794799E-2</v>
      </c>
      <c r="EP123" s="335">
        <f t="shared" si="133"/>
        <v>4.9514749087093503E-2</v>
      </c>
      <c r="EQ123" s="335">
        <f t="shared" si="134"/>
        <v>4.5924427698312099E-2</v>
      </c>
      <c r="ER123" s="335">
        <f t="shared" si="135"/>
        <v>4.4303138009832502E-2</v>
      </c>
      <c r="ES123" s="335">
        <f t="shared" si="136"/>
        <v>4.4775258868072099E-2</v>
      </c>
      <c r="ET123" s="335">
        <f t="shared" si="137"/>
        <v>0.31264891292629016</v>
      </c>
      <c r="EU123" s="335">
        <f t="shared" si="138"/>
        <v>1.2408455682624201E-2</v>
      </c>
      <c r="EV123" s="335">
        <f t="shared" si="139"/>
        <v>1.0276019938438199E-2</v>
      </c>
      <c r="EW123" s="335">
        <f t="shared" si="140"/>
        <v>2.6298327304881399E-3</v>
      </c>
      <c r="EX123" s="335">
        <f t="shared" si="141"/>
        <v>2.2006244414905498E-3</v>
      </c>
      <c r="EY123" s="335">
        <f t="shared" si="142"/>
        <v>2.00758155548776E-3</v>
      </c>
      <c r="EZ123" s="335">
        <f t="shared" si="143"/>
        <v>1.9295264605228199E-3</v>
      </c>
      <c r="FA123" s="335">
        <f t="shared" si="144"/>
        <v>1.8817456818101699E-3</v>
      </c>
      <c r="FB123" s="335">
        <f t="shared" si="145"/>
        <v>1.86416072801446E-3</v>
      </c>
      <c r="FC123" s="335">
        <f t="shared" si="146"/>
        <v>1.86436908040036E-3</v>
      </c>
      <c r="FD123" s="335">
        <f t="shared" si="147"/>
        <v>4.2403248188809025E-3</v>
      </c>
      <c r="FE123" s="335">
        <f t="shared" si="148"/>
        <v>0.13590431504000899</v>
      </c>
      <c r="FF123" s="335">
        <f t="shared" si="149"/>
        <v>9.19661609908244E-2</v>
      </c>
      <c r="FG123" s="335">
        <f t="shared" si="150"/>
        <v>5.0104052009984502E-2</v>
      </c>
      <c r="FH123" s="335">
        <f t="shared" si="151"/>
        <v>4.9014806290740898E-2</v>
      </c>
      <c r="FI123" s="335">
        <f t="shared" si="152"/>
        <v>4.8883022727650001E-2</v>
      </c>
      <c r="FJ123" s="335">
        <f t="shared" si="153"/>
        <v>4.8958613624750798E-2</v>
      </c>
      <c r="FK123" s="335">
        <f t="shared" si="154"/>
        <v>4.8958938451988898E-2</v>
      </c>
      <c r="FL123" s="335">
        <f t="shared" si="155"/>
        <v>4.8949340858878199E-2</v>
      </c>
      <c r="FM123" s="335">
        <f t="shared" si="156"/>
        <v>4.8997116084640698E-2</v>
      </c>
      <c r="FN123" s="335">
        <f t="shared" si="157"/>
        <v>5.2834708622229692E-2</v>
      </c>
      <c r="FO123" s="335">
        <f t="shared" si="158"/>
        <v>7.4829321328432702E-2</v>
      </c>
      <c r="FP123" s="335">
        <f t="shared" si="159"/>
        <v>3.4406309924688003E-2</v>
      </c>
      <c r="FQ123" s="335">
        <f t="shared" si="160"/>
        <v>1.00241937308752E-2</v>
      </c>
      <c r="FR123" s="335">
        <f t="shared" si="161"/>
        <v>9.0221104554758305E-3</v>
      </c>
      <c r="FS123" s="335">
        <f t="shared" si="162"/>
        <v>8.9008490587291992E-3</v>
      </c>
      <c r="FT123" s="335">
        <f t="shared" si="163"/>
        <v>8.9704063704956795E-3</v>
      </c>
      <c r="FU123" s="335">
        <f t="shared" si="164"/>
        <v>8.9707258656393594E-3</v>
      </c>
      <c r="FV123" s="335">
        <f t="shared" si="165"/>
        <v>8.9618977988404798E-3</v>
      </c>
      <c r="FW123" s="335">
        <f t="shared" si="166"/>
        <v>9.0058077781541897E-3</v>
      </c>
      <c r="FX123" s="335">
        <f t="shared" si="167"/>
        <v>1.4243276255751064E-2</v>
      </c>
    </row>
    <row r="124" spans="1:180" x14ac:dyDescent="0.2">
      <c r="A124" s="305" t="str">
        <f>_xlfn.CONCAT(IF(LEFT(TRIM(A123),1)="*", "*R", "R"), 1+RIGHT(TRIM(A123),1))</f>
        <v>R6</v>
      </c>
      <c r="B124" s="305" t="str">
        <f t="shared" si="214"/>
        <v>TLSSDSL11</v>
      </c>
      <c r="C124" s="305" t="str">
        <f t="shared" si="215"/>
        <v>TL.DSL.SS.DSL.2011</v>
      </c>
      <c r="D124" s="301" t="str">
        <f t="shared" si="216"/>
        <v>bn-vmt, bn-vmt/a</v>
      </c>
      <c r="E124" s="301" t="str">
        <f t="shared" si="217"/>
        <v>TRNDSL</v>
      </c>
      <c r="F124" s="301" t="str">
        <f t="shared" si="218"/>
        <v>TL</v>
      </c>
      <c r="G124" s="315" t="s">
        <v>821</v>
      </c>
      <c r="H124" s="315" t="s">
        <v>816</v>
      </c>
      <c r="I124" s="315">
        <v>1</v>
      </c>
      <c r="J124" s="315" t="str">
        <f t="shared" si="168"/>
        <v>Small SUV-DSL</v>
      </c>
      <c r="K124" s="335">
        <f>$I124*IF($G124="Pickup", SUMIFS(NewEmisData!E:E, NewEmisData!$A:$A, "Pickup", NewEmisData!$B:$B, $A124, NewEmisData!$C:$C, $H124, NewEmisData!$D:$D, K$2), SUMIFS(NewEmisData!E:E, NewEmisData!$A:$A, "LDV", NewEmisData!$B:$B, $A124, NewEmisData!$C:$C, $H124, NewEmisData!$D:$D, K$2))</f>
        <v>475.10061950162901</v>
      </c>
      <c r="L124" s="335">
        <f>$I124*IF($G124="Pickup", SUMIFS(NewEmisData!F:F, NewEmisData!$A:$A, "Pickup", NewEmisData!$B:$B, $A124, NewEmisData!$C:$C, $H124, NewEmisData!$D:$D, L$2), SUMIFS(NewEmisData!F:F, NewEmisData!$A:$A, "LDV", NewEmisData!$B:$B, $A124, NewEmisData!$C:$C, $H124, NewEmisData!$D:$D, L$2))</f>
        <v>425.759425077473</v>
      </c>
      <c r="M124" s="335">
        <f>$I124*IF($G124="Pickup", SUMIFS(NewEmisData!G:G, NewEmisData!$A:$A, "Pickup", NewEmisData!$B:$B, $A124, NewEmisData!$C:$C, $H124, NewEmisData!$D:$D, M$2), SUMIFS(NewEmisData!G:G, NewEmisData!$A:$A, "LDV", NewEmisData!$B:$B, $A124, NewEmisData!$C:$C, $H124, NewEmisData!$D:$D, M$2))</f>
        <v>324.82271634308898</v>
      </c>
      <c r="N124" s="335">
        <f>$I124*IF($G124="Pickup", SUMIFS(NewEmisData!H:H, NewEmisData!$A:$A, "Pickup", NewEmisData!$B:$B, $A124, NewEmisData!$C:$C, $H124, NewEmisData!$D:$D, N$2), SUMIFS(NewEmisData!H:H, NewEmisData!$A:$A, "LDV", NewEmisData!$B:$B, $A124, NewEmisData!$C:$C, $H124, NewEmisData!$D:$D, N$2))</f>
        <v>272.72616291819003</v>
      </c>
      <c r="O124" s="335">
        <f>$I124*IF($G124="Pickup", SUMIFS(NewEmisData!I:I, NewEmisData!$A:$A, "Pickup", NewEmisData!$B:$B, $A124, NewEmisData!$C:$C, $H124, NewEmisData!$D:$D, O$2), SUMIFS(NewEmisData!I:I, NewEmisData!$A:$A, "LDV", NewEmisData!$B:$B, $A124, NewEmisData!$C:$C, $H124, NewEmisData!$D:$D, O$2))</f>
        <v>248.98422365878099</v>
      </c>
      <c r="P124" s="335">
        <f>$I124*IF($G124="Pickup", SUMIFS(NewEmisData!J:J, NewEmisData!$A:$A, "Pickup", NewEmisData!$B:$B, $A124, NewEmisData!$C:$C, $H124, NewEmisData!$D:$D, P$2), SUMIFS(NewEmisData!J:J, NewEmisData!$A:$A, "LDV", NewEmisData!$B:$B, $A124, NewEmisData!$C:$C, $H124, NewEmisData!$D:$D, P$2))</f>
        <v>239.138945196208</v>
      </c>
      <c r="Q124" s="335">
        <f>$I124*IF($G124="Pickup", SUMIFS(NewEmisData!K:K, NewEmisData!$A:$A, "Pickup", NewEmisData!$B:$B, $A124, NewEmisData!$C:$C, $H124, NewEmisData!$D:$D, Q$2), SUMIFS(NewEmisData!K:K, NewEmisData!$A:$A, "LDV", NewEmisData!$B:$B, $A124, NewEmisData!$C:$C, $H124, NewEmisData!$D:$D, Q$2))</f>
        <v>233.186205993041</v>
      </c>
      <c r="R124" s="335">
        <f>$I124*IF($G124="Pickup", SUMIFS(NewEmisData!L:L, NewEmisData!$A:$A, "Pickup", NewEmisData!$B:$B, $A124, NewEmisData!$C:$C, $H124, NewEmisData!$D:$D, R$2), SUMIFS(NewEmisData!L:L, NewEmisData!$A:$A, "LDV", NewEmisData!$B:$B, $A124, NewEmisData!$C:$C, $H124, NewEmisData!$D:$D, R$2))</f>
        <v>230.98082777732901</v>
      </c>
      <c r="S124" s="335">
        <f>$I124*IF($G124="Pickup", SUMIFS(NewEmisData!M:M, NewEmisData!$A:$A, "Pickup", NewEmisData!$B:$B, $A124, NewEmisData!$C:$C, $H124, NewEmisData!$D:$D, S$2), SUMIFS(NewEmisData!M:M, NewEmisData!$A:$A, "LDV", NewEmisData!$B:$B, $A124, NewEmisData!$C:$C, $H124, NewEmisData!$D:$D, S$2))</f>
        <v>230.977797902075</v>
      </c>
      <c r="T124" s="335">
        <v>0.51895197956857197</v>
      </c>
      <c r="U124" s="335">
        <f>$I124*IF($G124="Pickup", SUMIFS(NewEmisData!E:E, NewEmisData!$A:$A, "Pickup", NewEmisData!$B:$B, $A124, NewEmisData!$C:$C, $H124, NewEmisData!$D:$D, U$2), SUMIFS(NewEmisData!E:E, NewEmisData!$A:$A, "LDV", NewEmisData!$B:$B, $A124, NewEmisData!$C:$C, $H124, NewEmisData!$D:$D, U$2))</f>
        <v>1.9631552344971901</v>
      </c>
      <c r="V124" s="335">
        <f>$I124*IF($G124="Pickup", SUMIFS(NewEmisData!F:F, NewEmisData!$A:$A, "Pickup", NewEmisData!$B:$B, $A124, NewEmisData!$C:$C, $H124, NewEmisData!$D:$D, V$2), SUMIFS(NewEmisData!F:F, NewEmisData!$A:$A, "LDV", NewEmisData!$B:$B, $A124, NewEmisData!$C:$C, $H124, NewEmisData!$D:$D, V$2))</f>
        <v>1.3806125660772399</v>
      </c>
      <c r="W124" s="335">
        <f>$I124*IF($G124="Pickup", SUMIFS(NewEmisData!G:G, NewEmisData!$A:$A, "Pickup", NewEmisData!$B:$B, $A124, NewEmisData!$C:$C, $H124, NewEmisData!$D:$D, W$2), SUMIFS(NewEmisData!G:G, NewEmisData!$A:$A, "LDV", NewEmisData!$B:$B, $A124, NewEmisData!$C:$C, $H124, NewEmisData!$D:$D, W$2))</f>
        <v>0.129337211025188</v>
      </c>
      <c r="X124" s="335">
        <f>$I124*IF($G124="Pickup", SUMIFS(NewEmisData!H:H, NewEmisData!$A:$A, "Pickup", NewEmisData!$B:$B, $A124, NewEmisData!$C:$C, $H124, NewEmisData!$D:$D, X$2), SUMIFS(NewEmisData!H:H, NewEmisData!$A:$A, "LDV", NewEmisData!$B:$B, $A124, NewEmisData!$C:$C, $H124, NewEmisData!$D:$D, X$2))</f>
        <v>7.5114199181629995E-2</v>
      </c>
      <c r="Y124" s="335">
        <f>$I124*IF($G124="Pickup", SUMIFS(NewEmisData!I:I, NewEmisData!$A:$A, "Pickup", NewEmisData!$B:$B, $A124, NewEmisData!$C:$C, $H124, NewEmisData!$D:$D, Y$2), SUMIFS(NewEmisData!I:I, NewEmisData!$A:$A, "LDV", NewEmisData!$B:$B, $A124, NewEmisData!$C:$C, $H124, NewEmisData!$D:$D, Y$2))</f>
        <v>4.8850819053097599E-2</v>
      </c>
      <c r="Z124" s="335">
        <f>$I124*IF($G124="Pickup", SUMIFS(NewEmisData!J:J, NewEmisData!$A:$A, "Pickup", NewEmisData!$B:$B, $A124, NewEmisData!$C:$C, $H124, NewEmisData!$D:$D, Z$2), SUMIFS(NewEmisData!J:J, NewEmisData!$A:$A, "LDV", NewEmisData!$B:$B, $A124, NewEmisData!$C:$C, $H124, NewEmisData!$D:$D, Z$2))</f>
        <v>4.4000904465129997E-2</v>
      </c>
      <c r="AA124" s="335">
        <f>$I124*IF($G124="Pickup", SUMIFS(NewEmisData!K:K, NewEmisData!$A:$A, "Pickup", NewEmisData!$B:$B, $A124, NewEmisData!$C:$C, $H124, NewEmisData!$D:$D, AA$2), SUMIFS(NewEmisData!K:K, NewEmisData!$A:$A, "LDV", NewEmisData!$B:$B, $A124, NewEmisData!$C:$C, $H124, NewEmisData!$D:$D, AA$2))</f>
        <v>4.0593055376388902E-2</v>
      </c>
      <c r="AB124" s="335">
        <f>$I124*IF($G124="Pickup", SUMIFS(NewEmisData!L:L, NewEmisData!$A:$A, "Pickup", NewEmisData!$B:$B, $A124, NewEmisData!$C:$C, $H124, NewEmisData!$D:$D, AB$2), SUMIFS(NewEmisData!L:L, NewEmisData!$A:$A, "LDV", NewEmisData!$B:$B, $A124, NewEmisData!$C:$C, $H124, NewEmisData!$D:$D, AB$2))</f>
        <v>3.90779505535142E-2</v>
      </c>
      <c r="AC124" s="335">
        <f>$I124*IF($G124="Pickup", SUMIFS(NewEmisData!M:M, NewEmisData!$A:$A, "Pickup", NewEmisData!$B:$B, $A124, NewEmisData!$C:$C, $H124, NewEmisData!$D:$D, AC$2), SUMIFS(NewEmisData!M:M, NewEmisData!$A:$A, "LDV", NewEmisData!$B:$B, $A124, NewEmisData!$C:$C, $H124, NewEmisData!$D:$D, AC$2))</f>
        <v>3.9479948858560501E-2</v>
      </c>
      <c r="AD124" s="335">
        <v>0.31264891292629016</v>
      </c>
      <c r="AE124" s="335">
        <f>$I124*IF($G124="Pickup", SUMIFS(NewEmisData!E:E, NewEmisData!$A:$A, "Pickup", NewEmisData!$B:$B, $A124, NewEmisData!$C:$C, $H124, NewEmisData!$D:$D, AE$2), SUMIFS(NewEmisData!E:E, NewEmisData!$A:$A, "LDV", NewEmisData!$B:$B, $A124, NewEmisData!$C:$C, $H124, NewEmisData!$D:$D, AE$2))</f>
        <v>1.17898559151298E-2</v>
      </c>
      <c r="AF124" s="335">
        <f>$I124*IF($G124="Pickup", SUMIFS(NewEmisData!F:F, NewEmisData!$A:$A, "Pickup", NewEmisData!$B:$B, $A124, NewEmisData!$C:$C, $H124, NewEmisData!$D:$D, AF$2), SUMIFS(NewEmisData!F:F, NewEmisData!$A:$A, "LDV", NewEmisData!$B:$B, $A124, NewEmisData!$C:$C, $H124, NewEmisData!$D:$D, AF$2))</f>
        <v>1.03183632568031E-2</v>
      </c>
      <c r="AG124" s="335">
        <f>$I124*IF($G124="Pickup", SUMIFS(NewEmisData!G:G, NewEmisData!$A:$A, "Pickup", NewEmisData!$B:$B, $A124, NewEmisData!$C:$C, $H124, NewEmisData!$D:$D, AG$2), SUMIFS(NewEmisData!G:G, NewEmisData!$A:$A, "LDV", NewEmisData!$B:$B, $A124, NewEmisData!$C:$C, $H124, NewEmisData!$D:$D, AG$2))</f>
        <v>2.7239955539880398E-3</v>
      </c>
      <c r="AH124" s="335">
        <f>$I124*IF($G124="Pickup", SUMIFS(NewEmisData!H:H, NewEmisData!$A:$A, "Pickup", NewEmisData!$B:$B, $A124, NewEmisData!$C:$C, $H124, NewEmisData!$D:$D, AH$2), SUMIFS(NewEmisData!H:H, NewEmisData!$A:$A, "LDV", NewEmisData!$B:$B, $A124, NewEmisData!$C:$C, $H124, NewEmisData!$D:$D, AH$2))</f>
        <v>2.27776189551411E-3</v>
      </c>
      <c r="AI124" s="335">
        <f>$I124*IF($G124="Pickup", SUMIFS(NewEmisData!I:I, NewEmisData!$A:$A, "Pickup", NewEmisData!$B:$B, $A124, NewEmisData!$C:$C, $H124, NewEmisData!$D:$D, AI$2), SUMIFS(NewEmisData!I:I, NewEmisData!$A:$A, "LDV", NewEmisData!$B:$B, $A124, NewEmisData!$C:$C, $H124, NewEmisData!$D:$D, AI$2))</f>
        <v>2.0763885131562E-3</v>
      </c>
      <c r="AJ124" s="335">
        <f>$I124*IF($G124="Pickup", SUMIFS(NewEmisData!J:J, NewEmisData!$A:$A, "Pickup", NewEmisData!$B:$B, $A124, NewEmisData!$C:$C, $H124, NewEmisData!$D:$D, AJ$2), SUMIFS(NewEmisData!J:J, NewEmisData!$A:$A, "LDV", NewEmisData!$B:$B, $A124, NewEmisData!$C:$C, $H124, NewEmisData!$D:$D, AJ$2))</f>
        <v>1.9942349161768602E-3</v>
      </c>
      <c r="AK124" s="335">
        <f>$I124*IF($G124="Pickup", SUMIFS(NewEmisData!K:K, NewEmisData!$A:$A, "Pickup", NewEmisData!$B:$B, $A124, NewEmisData!$C:$C, $H124, NewEmisData!$D:$D, AK$2), SUMIFS(NewEmisData!K:K, NewEmisData!$A:$A, "LDV", NewEmisData!$B:$B, $A124, NewEmisData!$C:$C, $H124, NewEmisData!$D:$D, AK$2))</f>
        <v>1.94410234302206E-3</v>
      </c>
      <c r="AL124" s="335">
        <f>$I124*IF($G124="Pickup", SUMIFS(NewEmisData!L:L, NewEmisData!$A:$A, "Pickup", NewEmisData!$B:$B, $A124, NewEmisData!$C:$C, $H124, NewEmisData!$D:$D, AL$2), SUMIFS(NewEmisData!L:L, NewEmisData!$A:$A, "LDV", NewEmisData!$B:$B, $A124, NewEmisData!$C:$C, $H124, NewEmisData!$D:$D, AL$2))</f>
        <v>1.92571555503505E-3</v>
      </c>
      <c r="AM124" s="335">
        <f>$I124*IF($G124="Pickup", SUMIFS(NewEmisData!M:M, NewEmisData!$A:$A, "Pickup", NewEmisData!$B:$B, $A124, NewEmisData!$C:$C, $H124, NewEmisData!$D:$D, AM$2), SUMIFS(NewEmisData!M:M, NewEmisData!$A:$A, "LDV", NewEmisData!$B:$B, $A124, NewEmisData!$C:$C, $H124, NewEmisData!$D:$D, AM$2))</f>
        <v>1.92569074305567E-3</v>
      </c>
      <c r="AN124" s="335">
        <v>4.2403248188809025E-3</v>
      </c>
      <c r="AO124" s="335">
        <f>$I124*IF($G124="Pickup", SUMIFS(NewEmisData!E:E, NewEmisData!$A:$A, "Pickup", NewEmisData!$B:$B, $A124, NewEmisData!$C:$C, $H124, NewEmisData!$D:$D, AO$2), SUMIFS(NewEmisData!E:E, NewEmisData!$A:$A, "LDV", NewEmisData!$B:$B, $A124, NewEmisData!$C:$C, $H124, NewEmisData!$D:$D, AO$2))</f>
        <v>0.13169009101509199</v>
      </c>
      <c r="AP124" s="335">
        <f>$I124*IF($G124="Pickup", SUMIFS(NewEmisData!F:F, NewEmisData!$A:$A, "Pickup", NewEmisData!$B:$B, $A124, NewEmisData!$C:$C, $H124, NewEmisData!$D:$D, AP$2), SUMIFS(NewEmisData!F:F, NewEmisData!$A:$A, "LDV", NewEmisData!$B:$B, $A124, NewEmisData!$C:$C, $H124, NewEmisData!$D:$D, AP$2))</f>
        <v>9.8083690249445299E-2</v>
      </c>
      <c r="AQ124" s="335">
        <f>$I124*IF($G124="Pickup", SUMIFS(NewEmisData!G:G, NewEmisData!$A:$A, "Pickup", NewEmisData!$B:$B, $A124, NewEmisData!$C:$C, $H124, NewEmisData!$D:$D, AQ$2), SUMIFS(NewEmisData!G:G, NewEmisData!$A:$A, "LDV", NewEmisData!$B:$B, $A124, NewEmisData!$C:$C, $H124, NewEmisData!$D:$D, AQ$2))</f>
        <v>5.5514430840345103E-2</v>
      </c>
      <c r="AR124" s="335">
        <f>$I124*IF($G124="Pickup", SUMIFS(NewEmisData!H:H, NewEmisData!$A:$A, "Pickup", NewEmisData!$B:$B, $A124, NewEmisData!$C:$C, $H124, NewEmisData!$D:$D, AR$2), SUMIFS(NewEmisData!H:H, NewEmisData!$A:$A, "LDV", NewEmisData!$B:$B, $A124, NewEmisData!$C:$C, $H124, NewEmisData!$D:$D, AR$2))</f>
        <v>5.44794684063677E-2</v>
      </c>
      <c r="AS124" s="335">
        <f>$I124*IF($G124="Pickup", SUMIFS(NewEmisData!I:I, NewEmisData!$A:$A, "Pickup", NewEmisData!$B:$B, $A124, NewEmisData!$C:$C, $H124, NewEmisData!$D:$D, AS$2), SUMIFS(NewEmisData!I:I, NewEmisData!$A:$A, "LDV", NewEmisData!$B:$B, $A124, NewEmisData!$C:$C, $H124, NewEmisData!$D:$D, AS$2))</f>
        <v>5.4352731860888202E-2</v>
      </c>
      <c r="AT124" s="335">
        <f>$I124*IF($G124="Pickup", SUMIFS(NewEmisData!J:J, NewEmisData!$A:$A, "Pickup", NewEmisData!$B:$B, $A124, NewEmisData!$C:$C, $H124, NewEmisData!$D:$D, AT$2), SUMIFS(NewEmisData!J:J, NewEmisData!$A:$A, "LDV", NewEmisData!$B:$B, $A124, NewEmisData!$C:$C, $H124, NewEmisData!$D:$D, AT$2))</f>
        <v>5.4423278764171301E-2</v>
      </c>
      <c r="AU124" s="335">
        <f>$I124*IF($G124="Pickup", SUMIFS(NewEmisData!K:K, NewEmisData!$A:$A, "Pickup", NewEmisData!$B:$B, $A124, NewEmisData!$C:$C, $H124, NewEmisData!$D:$D, AU$2), SUMIFS(NewEmisData!K:K, NewEmisData!$A:$A, "LDV", NewEmisData!$B:$B, $A124, NewEmisData!$C:$C, $H124, NewEmisData!$D:$D, AU$2))</f>
        <v>5.4421339109764703E-2</v>
      </c>
      <c r="AV124" s="335">
        <f>$I124*IF($G124="Pickup", SUMIFS(NewEmisData!L:L, NewEmisData!$A:$A, "Pickup", NewEmisData!$B:$B, $A124, NewEmisData!$C:$C, $H124, NewEmisData!$D:$D, AV$2), SUMIFS(NewEmisData!L:L, NewEmisData!$A:$A, "LDV", NewEmisData!$B:$B, $A124, NewEmisData!$C:$C, $H124, NewEmisData!$D:$D, AV$2))</f>
        <v>5.4411460704527799E-2</v>
      </c>
      <c r="AW124" s="335">
        <f>$I124*IF($G124="Pickup", SUMIFS(NewEmisData!M:M, NewEmisData!$A:$A, "Pickup", NewEmisData!$B:$B, $A124, NewEmisData!$C:$C, $H124, NewEmisData!$D:$D, AW$2), SUMIFS(NewEmisData!M:M, NewEmisData!$A:$A, "LDV", NewEmisData!$B:$B, $A124, NewEmisData!$C:$C, $H124, NewEmisData!$D:$D, AW$2))</f>
        <v>5.4456547876811902E-2</v>
      </c>
      <c r="AX124" s="335">
        <v>5.2834708622229692E-2</v>
      </c>
      <c r="AY124" s="335">
        <f>$I124*IF($G124="Pickup", SUMIFS(NewEmisData!E:E, NewEmisData!$A:$A, "Pickup", NewEmisData!$B:$B, $A124, NewEmisData!$C:$C, $H124, NewEmisData!$D:$D, AY$2), SUMIFS(NewEmisData!E:E, NewEmisData!$A:$A, "LDV", NewEmisData!$B:$B, $A124, NewEmisData!$C:$C, $H124, NewEmisData!$D:$D, AY$2))</f>
        <v>7.1455050843798995E-2</v>
      </c>
      <c r="AZ124" s="335">
        <f>$I124*IF($G124="Pickup", SUMIFS(NewEmisData!F:F, NewEmisData!$A:$A, "Pickup", NewEmisData!$B:$B, $A124, NewEmisData!$C:$C, $H124, NewEmisData!$D:$D, AZ$2), SUMIFS(NewEmisData!F:F, NewEmisData!$A:$A, "LDV", NewEmisData!$B:$B, $A124, NewEmisData!$C:$C, $H124, NewEmisData!$D:$D, AZ$2))</f>
        <v>4.0537129665560202E-2</v>
      </c>
      <c r="BA124" s="335">
        <f>$I124*IF($G124="Pickup", SUMIFS(NewEmisData!G:G, NewEmisData!$A:$A, "Pickup", NewEmisData!$B:$B, $A124, NewEmisData!$C:$C, $H124, NewEmisData!$D:$D, BA$2), SUMIFS(NewEmisData!G:G, NewEmisData!$A:$A, "LDV", NewEmisData!$B:$B, $A124, NewEmisData!$C:$C, $H124, NewEmisData!$D:$D, BA$2))</f>
        <v>1.0621754972012501E-2</v>
      </c>
      <c r="BB124" s="335">
        <f>$I124*IF($G124="Pickup", SUMIFS(NewEmisData!H:H, NewEmisData!$A:$A, "Pickup", NewEmisData!$B:$B, $A124, NewEmisData!$C:$C, $H124, NewEmisData!$D:$D, BB$2), SUMIFS(NewEmisData!H:H, NewEmisData!$A:$A, "LDV", NewEmisData!$B:$B, $A124, NewEmisData!$C:$C, $H124, NewEmisData!$D:$D, BB$2))</f>
        <v>9.6696564500787993E-3</v>
      </c>
      <c r="BC124" s="335">
        <f>$I124*IF($G124="Pickup", SUMIFS(NewEmisData!I:I, NewEmisData!$A:$A, "Pickup", NewEmisData!$B:$B, $A124, NewEmisData!$C:$C, $H124, NewEmisData!$D:$D, BC$2), SUMIFS(NewEmisData!I:I, NewEmisData!$A:$A, "LDV", NewEmisData!$B:$B, $A124, NewEmisData!$C:$C, $H124, NewEmisData!$D:$D, BC$2))</f>
        <v>9.5530920036255608E-3</v>
      </c>
      <c r="BD124" s="335">
        <f>$I124*IF($G124="Pickup", SUMIFS(NewEmisData!J:J, NewEmisData!$A:$A, "Pickup", NewEmisData!$B:$B, $A124, NewEmisData!$C:$C, $H124, NewEmisData!$D:$D, BD$2), SUMIFS(NewEmisData!J:J, NewEmisData!$A:$A, "LDV", NewEmisData!$B:$B, $A124, NewEmisData!$C:$C, $H124, NewEmisData!$D:$D, BD$2))</f>
        <v>9.6179953944107895E-3</v>
      </c>
      <c r="BE124" s="335">
        <f>$I124*IF($G124="Pickup", SUMIFS(NewEmisData!K:K, NewEmisData!$A:$A, "Pickup", NewEmisData!$B:$B, $A124, NewEmisData!$C:$C, $H124, NewEmisData!$D:$D, BE$2), SUMIFS(NewEmisData!K:K, NewEmisData!$A:$A, "LDV", NewEmisData!$B:$B, $A124, NewEmisData!$C:$C, $H124, NewEmisData!$D:$D, BE$2))</f>
        <v>9.6161944962219002E-3</v>
      </c>
      <c r="BF124" s="335">
        <f>$I124*IF($G124="Pickup", SUMIFS(NewEmisData!L:L, NewEmisData!$A:$A, "Pickup", NewEmisData!$B:$B, $A124, NewEmisData!$C:$C, $H124, NewEmisData!$D:$D, BF$2), SUMIFS(NewEmisData!L:L, NewEmisData!$A:$A, "LDV", NewEmisData!$B:$B, $A124, NewEmisData!$C:$C, $H124, NewEmisData!$D:$D, BF$2))</f>
        <v>9.6070968477667898E-3</v>
      </c>
      <c r="BG124" s="335">
        <f>$I124*IF($G124="Pickup", SUMIFS(NewEmisData!M:M, NewEmisData!$A:$A, "Pickup", NewEmisData!$B:$B, $A124, NewEmisData!$C:$C, $H124, NewEmisData!$D:$D, BG$2), SUMIFS(NewEmisData!M:M, NewEmisData!$A:$A, "LDV", NewEmisData!$B:$B, $A124, NewEmisData!$C:$C, $H124, NewEmisData!$D:$D, BG$2))</f>
        <v>9.6485800310463499E-3</v>
      </c>
      <c r="BH124" s="335">
        <v>1.4243276255751064E-2</v>
      </c>
      <c r="BI124" s="335">
        <f>$I124*IF($G124="Pickup", SUMIFS(NewEmisData!E:E, NewEmisData!$A:$A, "Pickup", NewEmisData!$B:$B, $A124, NewEmisData!$C:$C, $H124, NewEmisData!$D:$D, BI$2), SUMIFS(NewEmisData!E:E, NewEmisData!$A:$A, "LDV", NewEmisData!$B:$B, $A124, NewEmisData!$C:$C, $H124, NewEmisData!$D:$D, BI$2))</f>
        <v>33.959001432178802</v>
      </c>
      <c r="BJ124" s="335">
        <f>$I124*IF($G124="Pickup", SUMIFS(NewEmisData!F:F, NewEmisData!$A:$A, "Pickup", NewEmisData!$B:$B, $A124, NewEmisData!$C:$C, $H124, NewEmisData!$D:$D, BJ$2), SUMIFS(NewEmisData!F:F, NewEmisData!$A:$A, "LDV", NewEmisData!$B:$B, $A124, NewEmisData!$C:$C, $H124, NewEmisData!$D:$D, BJ$2))</f>
        <v>17.778024994622601</v>
      </c>
      <c r="BK124" s="335">
        <f>$I124*IF($G124="Pickup", SUMIFS(NewEmisData!G:G, NewEmisData!$A:$A, "Pickup", NewEmisData!$B:$B, $A124, NewEmisData!$C:$C, $H124, NewEmisData!$D:$D, BK$2), SUMIFS(NewEmisData!G:G, NewEmisData!$A:$A, "LDV", NewEmisData!$B:$B, $A124, NewEmisData!$C:$C, $H124, NewEmisData!$D:$D, BK$2))</f>
        <v>1.7295202019801801</v>
      </c>
      <c r="BL124" s="335">
        <f>$I124*IF($G124="Pickup", SUMIFS(NewEmisData!H:H, NewEmisData!$A:$A, "Pickup", NewEmisData!$B:$B, $A124, NewEmisData!$C:$C, $H124, NewEmisData!$D:$D, BL$2), SUMIFS(NewEmisData!H:H, NewEmisData!$A:$A, "LDV", NewEmisData!$B:$B, $A124, NewEmisData!$C:$C, $H124, NewEmisData!$D:$D, BL$2))</f>
        <v>1.3358179965764401</v>
      </c>
      <c r="BM124" s="335">
        <f>$I124*IF($G124="Pickup", SUMIFS(NewEmisData!I:I, NewEmisData!$A:$A, "Pickup", NewEmisData!$B:$B, $A124, NewEmisData!$C:$C, $H124, NewEmisData!$D:$D, BM$2), SUMIFS(NewEmisData!I:I, NewEmisData!$A:$A, "LDV", NewEmisData!$B:$B, $A124, NewEmisData!$C:$C, $H124, NewEmisData!$D:$D, BM$2))</f>
        <v>1.1549056869468599</v>
      </c>
      <c r="BN124" s="335">
        <f>$I124*IF($G124="Pickup", SUMIFS(NewEmisData!J:J, NewEmisData!$A:$A, "Pickup", NewEmisData!$B:$B, $A124, NewEmisData!$C:$C, $H124, NewEmisData!$D:$D, BN$2), SUMIFS(NewEmisData!J:J, NewEmisData!$A:$A, "LDV", NewEmisData!$B:$B, $A124, NewEmisData!$C:$C, $H124, NewEmisData!$D:$D, BN$2))</f>
        <v>1.1045170638742099</v>
      </c>
      <c r="BO124" s="335">
        <f>$I124*IF($G124="Pickup", SUMIFS(NewEmisData!K:K, NewEmisData!$A:$A, "Pickup", NewEmisData!$B:$B, $A124, NewEmisData!$C:$C, $H124, NewEmisData!$D:$D, BO$2), SUMIFS(NewEmisData!K:K, NewEmisData!$A:$A, "LDV", NewEmisData!$B:$B, $A124, NewEmisData!$C:$C, $H124, NewEmisData!$D:$D, BO$2))</f>
        <v>1.0490196067897199</v>
      </c>
      <c r="BP124" s="335">
        <f>$I124*IF($G124="Pickup", SUMIFS(NewEmisData!L:L, NewEmisData!$A:$A, "Pickup", NewEmisData!$B:$B, $A124, NewEmisData!$C:$C, $H124, NewEmisData!$D:$D, BP$2), SUMIFS(NewEmisData!L:L, NewEmisData!$A:$A, "LDV", NewEmisData!$B:$B, $A124, NewEmisData!$C:$C, $H124, NewEmisData!$D:$D, BP$2))</f>
        <v>1.0211744003843299</v>
      </c>
      <c r="BQ124" s="335">
        <f>$I124*IF($G124="Pickup", SUMIFS(NewEmisData!M:M, NewEmisData!$A:$A, "Pickup", NewEmisData!$B:$B, $A124, NewEmisData!$C:$C, $H124, NewEmisData!$D:$D, BQ$2), SUMIFS(NewEmisData!M:M, NewEmisData!$A:$A, "LDV", NewEmisData!$B:$B, $A124, NewEmisData!$C:$C, $H124, NewEmisData!$D:$D, BQ$2))</f>
        <v>1.0282980778986399</v>
      </c>
      <c r="BR124" s="335">
        <v>0.76052857406256014</v>
      </c>
      <c r="BS124" s="335">
        <f>$I124*IF($G124="Pickup", SUMIFS(NewEmisData!E:E, NewEmisData!$A:$A, "Pickup", NewEmisData!$B:$B, $A124, NewEmisData!$C:$C, $H124, NewEmisData!$D:$D, BS$2), SUMIFS(NewEmisData!E:E, NewEmisData!$A:$A, "LDV", NewEmisData!$B:$B, $A124, NewEmisData!$C:$C, $H124, NewEmisData!$D:$D, BS$2))</f>
        <v>3.2030509962261098</v>
      </c>
      <c r="BT124" s="335">
        <f>$I124*IF($G124="Pickup", SUMIFS(NewEmisData!F:F, NewEmisData!$A:$A, "Pickup", NewEmisData!$B:$B, $A124, NewEmisData!$C:$C, $H124, NewEmisData!$D:$D, BT$2), SUMIFS(NewEmisData!F:F, NewEmisData!$A:$A, "LDV", NewEmisData!$B:$B, $A124, NewEmisData!$C:$C, $H124, NewEmisData!$D:$D, BT$2))</f>
        <v>1.7608900502990901</v>
      </c>
      <c r="BU124" s="335">
        <f>$I124*IF($G124="Pickup", SUMIFS(NewEmisData!G:G, NewEmisData!$A:$A, "Pickup", NewEmisData!$B:$B, $A124, NewEmisData!$C:$C, $H124, NewEmisData!$D:$D, BU$2), SUMIFS(NewEmisData!G:G, NewEmisData!$A:$A, "LDV", NewEmisData!$B:$B, $A124, NewEmisData!$C:$C, $H124, NewEmisData!$D:$D, BU$2))</f>
        <v>0.13903187135480599</v>
      </c>
      <c r="BV124" s="335">
        <f>$I124*IF($G124="Pickup", SUMIFS(NewEmisData!H:H, NewEmisData!$A:$A, "Pickup", NewEmisData!$B:$B, $A124, NewEmisData!$C:$C, $H124, NewEmisData!$D:$D, BV$2), SUMIFS(NewEmisData!H:H, NewEmisData!$A:$A, "LDV", NewEmisData!$B:$B, $A124, NewEmisData!$C:$C, $H124, NewEmisData!$D:$D, BV$2))</f>
        <v>9.7185596071446806E-2</v>
      </c>
      <c r="BW124" s="335">
        <f>$I124*IF($G124="Pickup", SUMIFS(NewEmisData!I:I, NewEmisData!$A:$A, "Pickup", NewEmisData!$B:$B, $A124, NewEmisData!$C:$C, $H124, NewEmisData!$D:$D, BW$2), SUMIFS(NewEmisData!I:I, NewEmisData!$A:$A, "LDV", NewEmisData!$B:$B, $A124, NewEmisData!$C:$C, $H124, NewEmisData!$D:$D, BW$2))</f>
        <v>7.64351126999782E-2</v>
      </c>
      <c r="BX124" s="335">
        <f>$I124*IF($G124="Pickup", SUMIFS(NewEmisData!J:J, NewEmisData!$A:$A, "Pickup", NewEmisData!$B:$B, $A124, NewEmisData!$C:$C, $H124, NewEmisData!$D:$D, BX$2), SUMIFS(NewEmisData!J:J, NewEmisData!$A:$A, "LDV", NewEmisData!$B:$B, $A124, NewEmisData!$C:$C, $H124, NewEmisData!$D:$D, BX$2))</f>
        <v>7.4937225961959994E-2</v>
      </c>
      <c r="BY124" s="335">
        <f>$I124*IF($G124="Pickup", SUMIFS(NewEmisData!K:K, NewEmisData!$A:$A, "Pickup", NewEmisData!$B:$B, $A124, NewEmisData!$C:$C, $H124, NewEmisData!$D:$D, BY$2), SUMIFS(NewEmisData!K:K, NewEmisData!$A:$A, "LDV", NewEmisData!$B:$B, $A124, NewEmisData!$C:$C, $H124, NewEmisData!$D:$D, BY$2))</f>
        <v>7.2600271574217695E-2</v>
      </c>
      <c r="BZ124" s="335">
        <f>$I124*IF($G124="Pickup", SUMIFS(NewEmisData!L:L, NewEmisData!$A:$A, "Pickup", NewEmisData!$B:$B, $A124, NewEmisData!$C:$C, $H124, NewEmisData!$D:$D, BZ$2), SUMIFS(NewEmisData!L:L, NewEmisData!$A:$A, "LDV", NewEmisData!$B:$B, $A124, NewEmisData!$C:$C, $H124, NewEmisData!$D:$D, BZ$2))</f>
        <v>7.1574457373899197E-2</v>
      </c>
      <c r="CA124" s="335">
        <f>$I124*IF($G124="Pickup", SUMIFS(NewEmisData!M:M, NewEmisData!$A:$A, "Pickup", NewEmisData!$B:$B, $A124, NewEmisData!$C:$C, $H124, NewEmisData!$D:$D, CA$2), SUMIFS(NewEmisData!M:M, NewEmisData!$A:$A, "LDV", NewEmisData!$B:$B, $A124, NewEmisData!$C:$C, $H124, NewEmisData!$D:$D, CA$2))</f>
        <v>7.2294112289381193E-2</v>
      </c>
      <c r="CB124" s="335">
        <v>8.150002687780894E-2</v>
      </c>
      <c r="CC124" s="335">
        <f>$I124*IF($G124="Pickup", SUMIFS(NewEmisData!E:E, NewEmisData!$A:$A, "Pickup", NewEmisData!$B:$B, $A124, NewEmisData!$C:$C, $H124, NewEmisData!$D:$D, CC$2), SUMIFS(NewEmisData!E:E, NewEmisData!$A:$A, "LDV", NewEmisData!$B:$B, $A124, NewEmisData!$C:$C, $H124, NewEmisData!$D:$D, CC$2))</f>
        <v>8.2888175961369805E-3</v>
      </c>
      <c r="CD124" s="335">
        <f>$I124*IF($G124="Pickup", SUMIFS(NewEmisData!F:F, NewEmisData!$A:$A, "Pickup", NewEmisData!$B:$B, $A124, NewEmisData!$C:$C, $H124, NewEmisData!$D:$D, CD$2), SUMIFS(NewEmisData!F:F, NewEmisData!$A:$A, "LDV", NewEmisData!$B:$B, $A124, NewEmisData!$C:$C, $H124, NewEmisData!$D:$D, CD$2))</f>
        <v>8.28884638169404E-3</v>
      </c>
      <c r="CE124" s="335">
        <f>$I124*IF($G124="Pickup", SUMIFS(NewEmisData!G:G, NewEmisData!$A:$A, "Pickup", NewEmisData!$B:$B, $A124, NewEmisData!$C:$C, $H124, NewEmisData!$D:$D, CE$2), SUMIFS(NewEmisData!G:G, NewEmisData!$A:$A, "LDV", NewEmisData!$B:$B, $A124, NewEmisData!$C:$C, $H124, NewEmisData!$D:$D, CE$2))</f>
        <v>8.3870365446471907E-3</v>
      </c>
      <c r="CF124" s="335">
        <f>$I124*IF($G124="Pickup", SUMIFS(NewEmisData!H:H, NewEmisData!$A:$A, "Pickup", NewEmisData!$B:$B, $A124, NewEmisData!$C:$C, $H124, NewEmisData!$D:$D, CF$2), SUMIFS(NewEmisData!H:H, NewEmisData!$A:$A, "LDV", NewEmisData!$B:$B, $A124, NewEmisData!$C:$C, $H124, NewEmisData!$D:$D, CF$2))</f>
        <v>8.3870179266945406E-3</v>
      </c>
      <c r="CG124" s="335">
        <f>$I124*IF($G124="Pickup", SUMIFS(NewEmisData!I:I, NewEmisData!$A:$A, "Pickup", NewEmisData!$B:$B, $A124, NewEmisData!$C:$C, $H124, NewEmisData!$D:$D, CG$2), SUMIFS(NewEmisData!I:I, NewEmisData!$A:$A, "LDV", NewEmisData!$B:$B, $A124, NewEmisData!$C:$C, $H124, NewEmisData!$D:$D, CG$2))</f>
        <v>8.3870204918642492E-3</v>
      </c>
      <c r="CH124" s="335">
        <f>$I124*IF($G124="Pickup", SUMIFS(NewEmisData!J:J, NewEmisData!$A:$A, "Pickup", NewEmisData!$B:$B, $A124, NewEmisData!$C:$C, $H124, NewEmisData!$D:$D, CH$2), SUMIFS(NewEmisData!J:J, NewEmisData!$A:$A, "LDV", NewEmisData!$B:$B, $A124, NewEmisData!$C:$C, $H124, NewEmisData!$D:$D, CH$2))</f>
        <v>8.3870196916870903E-3</v>
      </c>
      <c r="CI124" s="335">
        <f>$I124*IF($G124="Pickup", SUMIFS(NewEmisData!K:K, NewEmisData!$A:$A, "Pickup", NewEmisData!$B:$B, $A124, NewEmisData!$C:$C, $H124, NewEmisData!$D:$D, CI$2), SUMIFS(NewEmisData!K:K, NewEmisData!$A:$A, "LDV", NewEmisData!$B:$B, $A124, NewEmisData!$C:$C, $H124, NewEmisData!$D:$D, CI$2))</f>
        <v>8.3870281553093604E-3</v>
      </c>
      <c r="CJ124" s="335">
        <f>$I124*IF($G124="Pickup", SUMIFS(NewEmisData!L:L, NewEmisData!$A:$A, "Pickup", NewEmisData!$B:$B, $A124, NewEmisData!$C:$C, $H124, NewEmisData!$D:$D, CJ$2), SUMIFS(NewEmisData!L:L, NewEmisData!$A:$A, "LDV", NewEmisData!$B:$B, $A124, NewEmisData!$C:$C, $H124, NewEmisData!$D:$D, CJ$2))</f>
        <v>8.38702098948578E-3</v>
      </c>
      <c r="CK124" s="335">
        <f>$I124*IF($G124="Pickup", SUMIFS(NewEmisData!M:M, NewEmisData!$A:$A, "Pickup", NewEmisData!$B:$B, $A124, NewEmisData!$C:$C, $H124, NewEmisData!$D:$D, CK$2), SUMIFS(NewEmisData!M:M, NewEmisData!$A:$A, "LDV", NewEmisData!$B:$B, $A124, NewEmisData!$C:$C, $H124, NewEmisData!$D:$D, CK$2))</f>
        <v>8.3870243591759198E-3</v>
      </c>
      <c r="CL124" s="335">
        <v>2.2181963950320412E-2</v>
      </c>
      <c r="CM124" s="335">
        <f>$I124*IF($G124="Pickup", SUMIFS(NewEmisData!E:E, NewEmisData!$A:$A, "Pickup", NewEmisData!$B:$B, $A124, NewEmisData!$C:$C, $H124, NewEmisData!$D:$D, CM$2), SUMIFS(NewEmisData!E:E, NewEmisData!$A:$A, "LDV", NewEmisData!$B:$B, $A124, NewEmisData!$C:$C, $H124, NewEmisData!$D:$D, CM$2))</f>
        <v>1.2624475864433399E-3</v>
      </c>
      <c r="CN124" s="335">
        <f>$I124*IF($G124="Pickup", SUMIFS(NewEmisData!F:F, NewEmisData!$A:$A, "Pickup", NewEmisData!$B:$B, $A124, NewEmisData!$C:$C, $H124, NewEmisData!$D:$D, CN$2), SUMIFS(NewEmisData!F:F, NewEmisData!$A:$A, "LDV", NewEmisData!$B:$B, $A124, NewEmisData!$C:$C, $H124, NewEmisData!$D:$D, CN$2))</f>
        <v>1.1883690990758501E-3</v>
      </c>
      <c r="CO124" s="335">
        <f>$I124*IF($G124="Pickup", SUMIFS(NewEmisData!G:G, NewEmisData!$A:$A, "Pickup", NewEmisData!$B:$B, $A124, NewEmisData!$C:$C, $H124, NewEmisData!$D:$D, CO$2), SUMIFS(NewEmisData!G:G, NewEmisData!$A:$A, "LDV", NewEmisData!$B:$B, $A124, NewEmisData!$C:$C, $H124, NewEmisData!$D:$D, CO$2))</f>
        <v>9.8928202519836398E-4</v>
      </c>
      <c r="CP124" s="335">
        <f>$I124*IF($G124="Pickup", SUMIFS(NewEmisData!H:H, NewEmisData!$A:$A, "Pickup", NewEmisData!$B:$B, $A124, NewEmisData!$C:$C, $H124, NewEmisData!$D:$D, CP$2), SUMIFS(NewEmisData!H:H, NewEmisData!$A:$A, "LDV", NewEmisData!$B:$B, $A124, NewEmisData!$C:$C, $H124, NewEmisData!$D:$D, CP$2))</f>
        <v>9.9147743903602492E-4</v>
      </c>
      <c r="CQ124" s="335">
        <f>$I124*IF($G124="Pickup", SUMIFS(NewEmisData!I:I, NewEmisData!$A:$A, "Pickup", NewEmisData!$B:$B, $A124, NewEmisData!$C:$C, $H124, NewEmisData!$D:$D, CQ$2), SUMIFS(NewEmisData!I:I, NewEmisData!$A:$A, "LDV", NewEmisData!$B:$B, $A124, NewEmisData!$C:$C, $H124, NewEmisData!$D:$D, CQ$2))</f>
        <v>9.9943438475981992E-4</v>
      </c>
      <c r="CR124" s="335">
        <f>$I124*IF($G124="Pickup", SUMIFS(NewEmisData!J:J, NewEmisData!$A:$A, "Pickup", NewEmisData!$B:$B, $A124, NewEmisData!$C:$C, $H124, NewEmisData!$D:$D, CR$2), SUMIFS(NewEmisData!J:J, NewEmisData!$A:$A, "LDV", NewEmisData!$B:$B, $A124, NewEmisData!$C:$C, $H124, NewEmisData!$D:$D, CR$2))</f>
        <v>1.0098354224096599E-3</v>
      </c>
      <c r="CS124" s="335">
        <f>$I124*IF($G124="Pickup", SUMIFS(NewEmisData!K:K, NewEmisData!$A:$A, "Pickup", NewEmisData!$B:$B, $A124, NewEmisData!$C:$C, $H124, NewEmisData!$D:$D, CS$2), SUMIFS(NewEmisData!K:K, NewEmisData!$A:$A, "LDV", NewEmisData!$B:$B, $A124, NewEmisData!$C:$C, $H124, NewEmisData!$D:$D, CS$2))</f>
        <v>1.0151158608519401E-3</v>
      </c>
      <c r="CT124" s="335">
        <f>$I124*IF($G124="Pickup", SUMIFS(NewEmisData!L:L, NewEmisData!$A:$A, "Pickup", NewEmisData!$B:$B, $A124, NewEmisData!$C:$C, $H124, NewEmisData!$D:$D, CT$2), SUMIFS(NewEmisData!L:L, NewEmisData!$A:$A, "LDV", NewEmisData!$B:$B, $A124, NewEmisData!$C:$C, $H124, NewEmisData!$D:$D, CT$2))</f>
        <v>1.0167974693840801E-3</v>
      </c>
      <c r="CU124" s="335">
        <f>$I124*IF($G124="Pickup", SUMIFS(NewEmisData!M:M, NewEmisData!$A:$A, "Pickup", NewEmisData!$B:$B, $A124, NewEmisData!$C:$C, $H124, NewEmisData!$D:$D, CU$2), SUMIFS(NewEmisData!M:M, NewEmisData!$A:$A, "LDV", NewEmisData!$B:$B, $A124, NewEmisData!$C:$C, $H124, NewEmisData!$D:$D, CU$2))</f>
        <v>1.0194184187444001E-3</v>
      </c>
      <c r="CV124" s="335">
        <v>2.3568513937467224E-3</v>
      </c>
      <c r="CW124" s="335">
        <v>0.12767609553272316</v>
      </c>
      <c r="CX124" s="335">
        <v>6.0965444660888601E-2</v>
      </c>
      <c r="CY124" s="335">
        <v>1.6598456567846732E-2</v>
      </c>
      <c r="CZ124" s="335">
        <v>3.3604812012321423E-3</v>
      </c>
      <c r="DA124" s="335">
        <v>1.5241571918114991E-3</v>
      </c>
      <c r="DB124" s="335">
        <v>1.0003681376209209E-3</v>
      </c>
      <c r="DC124" s="335">
        <v>9.0365490602724134E-4</v>
      </c>
      <c r="DD124" s="335">
        <v>8.9947941829660093E-4</v>
      </c>
      <c r="DE124" s="335">
        <v>8.980159958761482E-4</v>
      </c>
      <c r="DF124" s="335">
        <v>8.980159958761482E-4</v>
      </c>
      <c r="DG124" s="335">
        <f>$I124*IF($G124="Pickup", SUMIFS(NewEmisData!E:E, NewEmisData!$A:$A, "Pickup", NewEmisData!$B:$B, $A124, NewEmisData!$C:$C, $H124, NewEmisData!$D:$D, DG$2), SUMIFS(NewEmisData!E:E, NewEmisData!$A:$A, "LDV", NewEmisData!$B:$B, $A124, NewEmisData!$C:$C, $H124, NewEmisData!$D:$D, DG$2))</f>
        <v>0</v>
      </c>
      <c r="DH124" s="335">
        <f>$I124*IF($G124="Pickup", SUMIFS(NewEmisData!F:F, NewEmisData!$A:$A, "Pickup", NewEmisData!$B:$B, $A124, NewEmisData!$C:$C, $H124, NewEmisData!$D:$D, DH$2), SUMIFS(NewEmisData!F:F, NewEmisData!$A:$A, "LDV", NewEmisData!$B:$B, $A124, NewEmisData!$C:$C, $H124, NewEmisData!$D:$D, DH$2))</f>
        <v>0</v>
      </c>
      <c r="DI124" s="335">
        <f>$I124*IF($G124="Pickup", SUMIFS(NewEmisData!G:G, NewEmisData!$A:$A, "Pickup", NewEmisData!$B:$B, $A124, NewEmisData!$C:$C, $H124, NewEmisData!$D:$D, DI$2), SUMIFS(NewEmisData!G:G, NewEmisData!$A:$A, "LDV", NewEmisData!$B:$B, $A124, NewEmisData!$C:$C, $H124, NewEmisData!$D:$D, DI$2))</f>
        <v>0</v>
      </c>
      <c r="DJ124" s="335">
        <f>$I124*IF($G124="Pickup", SUMIFS(NewEmisData!H:H, NewEmisData!$A:$A, "Pickup", NewEmisData!$B:$B, $A124, NewEmisData!$C:$C, $H124, NewEmisData!$D:$D, DJ$2), SUMIFS(NewEmisData!H:H, NewEmisData!$A:$A, "LDV", NewEmisData!$B:$B, $A124, NewEmisData!$C:$C, $H124, NewEmisData!$D:$D, DJ$2))</f>
        <v>0</v>
      </c>
      <c r="DK124" s="335">
        <f>$I124*IF($G124="Pickup", SUMIFS(NewEmisData!I:I, NewEmisData!$A:$A, "Pickup", NewEmisData!$B:$B, $A124, NewEmisData!$C:$C, $H124, NewEmisData!$D:$D, DK$2), SUMIFS(NewEmisData!I:I, NewEmisData!$A:$A, "LDV", NewEmisData!$B:$B, $A124, NewEmisData!$C:$C, $H124, NewEmisData!$D:$D, DK$2))</f>
        <v>0</v>
      </c>
      <c r="DL124" s="335">
        <f>$I124*IF($G124="Pickup", SUMIFS(NewEmisData!J:J, NewEmisData!$A:$A, "Pickup", NewEmisData!$B:$B, $A124, NewEmisData!$C:$C, $H124, NewEmisData!$D:$D, DL$2), SUMIFS(NewEmisData!J:J, NewEmisData!$A:$A, "LDV", NewEmisData!$B:$B, $A124, NewEmisData!$C:$C, $H124, NewEmisData!$D:$D, DL$2))</f>
        <v>0</v>
      </c>
      <c r="DM124" s="335">
        <f>$I124*IF($G124="Pickup", SUMIFS(NewEmisData!K:K, NewEmisData!$A:$A, "Pickup", NewEmisData!$B:$B, $A124, NewEmisData!$C:$C, $H124, NewEmisData!$D:$D, DM$2), SUMIFS(NewEmisData!K:K, NewEmisData!$A:$A, "LDV", NewEmisData!$B:$B, $A124, NewEmisData!$C:$C, $H124, NewEmisData!$D:$D, DM$2))</f>
        <v>0</v>
      </c>
      <c r="DN124" s="335">
        <f>$I124*IF($G124="Pickup", SUMIFS(NewEmisData!L:L, NewEmisData!$A:$A, "Pickup", NewEmisData!$B:$B, $A124, NewEmisData!$C:$C, $H124, NewEmisData!$D:$D, DN$2), SUMIFS(NewEmisData!L:L, NewEmisData!$A:$A, "LDV", NewEmisData!$B:$B, $A124, NewEmisData!$C:$C, $H124, NewEmisData!$D:$D, DN$2))</f>
        <v>0</v>
      </c>
      <c r="DO124" s="335">
        <f>$I124*IF($G124="Pickup", SUMIFS(NewEmisData!M:M, NewEmisData!$A:$A, "Pickup", NewEmisData!$B:$B, $A124, NewEmisData!$C:$C, $H124, NewEmisData!$D:$D, DO$2), SUMIFS(NewEmisData!M:M, NewEmisData!$A:$A, "LDV", NewEmisData!$B:$B, $A124, NewEmisData!$C:$C, $H124, NewEmisData!$D:$D, DO$2))</f>
        <v>0</v>
      </c>
      <c r="DP124" s="335">
        <v>1.3040587281867905E-3</v>
      </c>
      <c r="DQ124" s="335">
        <f>$I124*IF($G124="Pickup", SUMIFS(NewEmisData!E:E, NewEmisData!$A:$A, "Pickup", NewEmisData!$B:$B, $A124, NewEmisData!$C:$C, $H124, NewEmisData!$D:$D, DQ$2), SUMIFS(NewEmisData!E:E, NewEmisData!$A:$A, "LDV", NewEmisData!$B:$B, $A124, NewEmisData!$C:$C, $H124, NewEmisData!$D:$D, DQ$2))</f>
        <v>2.07649753376518E-2</v>
      </c>
      <c r="DR124" s="335">
        <f>$I124*IF($G124="Pickup", SUMIFS(NewEmisData!F:F, NewEmisData!$A:$A, "Pickup", NewEmisData!$B:$B, $A124, NewEmisData!$C:$C, $H124, NewEmisData!$D:$D, DR$2), SUMIFS(NewEmisData!F:F, NewEmisData!$A:$A, "LDV", NewEmisData!$B:$B, $A124, NewEmisData!$C:$C, $H124, NewEmisData!$D:$D, DR$2))</f>
        <v>5.3879064536849403E-2</v>
      </c>
      <c r="DS124" s="335">
        <f>$I124*IF($G124="Pickup", SUMIFS(NewEmisData!G:G, NewEmisData!$A:$A, "Pickup", NewEmisData!$B:$B, $A124, NewEmisData!$C:$C, $H124, NewEmisData!$D:$D, DS$2), SUMIFS(NewEmisData!G:G, NewEmisData!$A:$A, "LDV", NewEmisData!$B:$B, $A124, NewEmisData!$C:$C, $H124, NewEmisData!$D:$D, DS$2))</f>
        <v>7.3574274011771801E-2</v>
      </c>
      <c r="DT124" s="335">
        <f>$I124*IF($G124="Pickup", SUMIFS(NewEmisData!H:H, NewEmisData!$A:$A, "Pickup", NewEmisData!$B:$B, $A124, NewEmisData!$C:$C, $H124, NewEmisData!$D:$D, DT$2), SUMIFS(NewEmisData!H:H, NewEmisData!$A:$A, "LDV", NewEmisData!$B:$B, $A124, NewEmisData!$C:$C, $H124, NewEmisData!$D:$D, DT$2))</f>
        <v>7.4922688966295406E-2</v>
      </c>
      <c r="DU124" s="335">
        <f>$I124*IF($G124="Pickup", SUMIFS(NewEmisData!I:I, NewEmisData!$A:$A, "Pickup", NewEmisData!$B:$B, $A124, NewEmisData!$C:$C, $H124, NewEmisData!$D:$D, DU$2), SUMIFS(NewEmisData!I:I, NewEmisData!$A:$A, "LDV", NewEmisData!$B:$B, $A124, NewEmisData!$C:$C, $H124, NewEmisData!$D:$D, DU$2))</f>
        <v>7.6988260998407304E-2</v>
      </c>
      <c r="DV124" s="335">
        <f>$I124*IF($G124="Pickup", SUMIFS(NewEmisData!J:J, NewEmisData!$A:$A, "Pickup", NewEmisData!$B:$B, $A124, NewEmisData!$C:$C, $H124, NewEmisData!$D:$D, DV$2), SUMIFS(NewEmisData!J:J, NewEmisData!$A:$A, "LDV", NewEmisData!$B:$B, $A124, NewEmisData!$C:$C, $H124, NewEmisData!$D:$D, DV$2))</f>
        <v>7.7052943379972205E-2</v>
      </c>
      <c r="DW124" s="335">
        <f>$I124*IF($G124="Pickup", SUMIFS(NewEmisData!K:K, NewEmisData!$A:$A, "Pickup", NewEmisData!$B:$B, $A124, NewEmisData!$C:$C, $H124, NewEmisData!$D:$D, DW$2), SUMIFS(NewEmisData!K:K, NewEmisData!$A:$A, "LDV", NewEmisData!$B:$B, $A124, NewEmisData!$C:$C, $H124, NewEmisData!$D:$D, DW$2))</f>
        <v>7.6200385446793903E-2</v>
      </c>
      <c r="DX124" s="335">
        <f>$I124*IF($G124="Pickup", SUMIFS(NewEmisData!L:L, NewEmisData!$A:$A, "Pickup", NewEmisData!$B:$B, $A124, NewEmisData!$C:$C, $H124, NewEmisData!$D:$D, DX$2), SUMIFS(NewEmisData!L:L, NewEmisData!$A:$A, "LDV", NewEmisData!$B:$B, $A124, NewEmisData!$C:$C, $H124, NewEmisData!$D:$D, DX$2))</f>
        <v>7.5114204897389E-2</v>
      </c>
      <c r="DY124" s="335">
        <f>$I124*IF($G124="Pickup", SUMIFS(NewEmisData!M:M, NewEmisData!$A:$A, "Pickup", NewEmisData!$B:$B, $A124, NewEmisData!$C:$C, $H124, NewEmisData!$D:$D, DY$2), SUMIFS(NewEmisData!M:M, NewEmisData!$A:$A, "LDV", NewEmisData!$B:$B, $A124, NewEmisData!$C:$C, $H124, NewEmisData!$D:$D, DY$2))</f>
        <v>7.5889863393422893E-2</v>
      </c>
      <c r="DZ124" s="335">
        <v>7.9378330079915432E-2</v>
      </c>
      <c r="EA124" s="335">
        <f t="shared" si="118"/>
        <v>475.10061950162901</v>
      </c>
      <c r="EB124" s="335">
        <f t="shared" si="119"/>
        <v>425.759425077473</v>
      </c>
      <c r="EC124" s="335">
        <f t="shared" si="120"/>
        <v>324.82271634308898</v>
      </c>
      <c r="ED124" s="335">
        <f t="shared" si="121"/>
        <v>272.72616291819003</v>
      </c>
      <c r="EE124" s="335">
        <f t="shared" si="122"/>
        <v>248.98422365878099</v>
      </c>
      <c r="EF124" s="335">
        <f t="shared" si="123"/>
        <v>239.138945196208</v>
      </c>
      <c r="EG124" s="335">
        <f t="shared" si="124"/>
        <v>233.186205993041</v>
      </c>
      <c r="EH124" s="335">
        <f t="shared" si="125"/>
        <v>230.98082777732901</v>
      </c>
      <c r="EI124" s="335">
        <f t="shared" si="126"/>
        <v>230.977797902075</v>
      </c>
      <c r="EJ124" s="335">
        <f t="shared" si="127"/>
        <v>0.51895197956857197</v>
      </c>
      <c r="EK124" s="335">
        <f t="shared" si="128"/>
        <v>1.9631552344971901</v>
      </c>
      <c r="EL124" s="335">
        <f t="shared" si="129"/>
        <v>1.3806125660772399</v>
      </c>
      <c r="EM124" s="335">
        <f t="shared" si="130"/>
        <v>0.129337211025188</v>
      </c>
      <c r="EN124" s="335">
        <f t="shared" si="131"/>
        <v>7.5114199181629995E-2</v>
      </c>
      <c r="EO124" s="335">
        <f t="shared" si="132"/>
        <v>4.8850819053097599E-2</v>
      </c>
      <c r="EP124" s="335">
        <f t="shared" si="133"/>
        <v>4.4000904465129997E-2</v>
      </c>
      <c r="EQ124" s="335">
        <f t="shared" si="134"/>
        <v>4.0593055376388902E-2</v>
      </c>
      <c r="ER124" s="335">
        <f t="shared" si="135"/>
        <v>3.90779505535142E-2</v>
      </c>
      <c r="ES124" s="335">
        <f t="shared" si="136"/>
        <v>3.9479948858560501E-2</v>
      </c>
      <c r="ET124" s="335">
        <f t="shared" si="137"/>
        <v>0.31264891292629016</v>
      </c>
      <c r="EU124" s="335">
        <f t="shared" si="138"/>
        <v>1.17898559151298E-2</v>
      </c>
      <c r="EV124" s="335">
        <f t="shared" si="139"/>
        <v>1.03183632568031E-2</v>
      </c>
      <c r="EW124" s="335">
        <f t="shared" si="140"/>
        <v>2.7239955539880398E-3</v>
      </c>
      <c r="EX124" s="335">
        <f t="shared" si="141"/>
        <v>2.27776189551411E-3</v>
      </c>
      <c r="EY124" s="335">
        <f t="shared" si="142"/>
        <v>2.0763885131562E-3</v>
      </c>
      <c r="EZ124" s="335">
        <f t="shared" si="143"/>
        <v>1.9942349161768602E-3</v>
      </c>
      <c r="FA124" s="335">
        <f t="shared" si="144"/>
        <v>1.94410234302206E-3</v>
      </c>
      <c r="FB124" s="335">
        <f t="shared" si="145"/>
        <v>1.92571555503505E-3</v>
      </c>
      <c r="FC124" s="335">
        <f t="shared" si="146"/>
        <v>1.92569074305567E-3</v>
      </c>
      <c r="FD124" s="335">
        <f t="shared" si="147"/>
        <v>4.2403248188809025E-3</v>
      </c>
      <c r="FE124" s="335">
        <f t="shared" si="148"/>
        <v>0.13169009101509199</v>
      </c>
      <c r="FF124" s="335">
        <f t="shared" si="149"/>
        <v>9.8083690249445299E-2</v>
      </c>
      <c r="FG124" s="335">
        <f t="shared" si="150"/>
        <v>5.5514430840345103E-2</v>
      </c>
      <c r="FH124" s="335">
        <f t="shared" si="151"/>
        <v>5.44794684063677E-2</v>
      </c>
      <c r="FI124" s="335">
        <f t="shared" si="152"/>
        <v>5.4352731860888202E-2</v>
      </c>
      <c r="FJ124" s="335">
        <f t="shared" si="153"/>
        <v>5.4423278764171301E-2</v>
      </c>
      <c r="FK124" s="335">
        <f t="shared" si="154"/>
        <v>5.4421339109764703E-2</v>
      </c>
      <c r="FL124" s="335">
        <f t="shared" si="155"/>
        <v>5.4411460704527799E-2</v>
      </c>
      <c r="FM124" s="335">
        <f t="shared" si="156"/>
        <v>5.4456547876811902E-2</v>
      </c>
      <c r="FN124" s="335">
        <f t="shared" si="157"/>
        <v>5.2834708622229692E-2</v>
      </c>
      <c r="FO124" s="335">
        <f t="shared" si="158"/>
        <v>7.1455050843798995E-2</v>
      </c>
      <c r="FP124" s="335">
        <f t="shared" si="159"/>
        <v>4.0537129665560202E-2</v>
      </c>
      <c r="FQ124" s="335">
        <f t="shared" si="160"/>
        <v>1.0621754972012501E-2</v>
      </c>
      <c r="FR124" s="335">
        <f t="shared" si="161"/>
        <v>9.6696564500787993E-3</v>
      </c>
      <c r="FS124" s="335">
        <f t="shared" si="162"/>
        <v>9.5530920036255608E-3</v>
      </c>
      <c r="FT124" s="335">
        <f t="shared" si="163"/>
        <v>9.6179953944107895E-3</v>
      </c>
      <c r="FU124" s="335">
        <f t="shared" si="164"/>
        <v>9.6161944962219002E-3</v>
      </c>
      <c r="FV124" s="335">
        <f t="shared" si="165"/>
        <v>9.6070968477667898E-3</v>
      </c>
      <c r="FW124" s="335">
        <f t="shared" si="166"/>
        <v>9.6485800310463499E-3</v>
      </c>
      <c r="FX124" s="335">
        <f t="shared" si="167"/>
        <v>1.4243276255751064E-2</v>
      </c>
    </row>
    <row r="125" spans="1:180" x14ac:dyDescent="0.2">
      <c r="A125" s="305" t="str">
        <f>IF(LEFT(TRIM(TechData_All!AJ73),1)="*", _xlfn.CONCAT("*","R2"), "R2")</f>
        <v>R2</v>
      </c>
      <c r="B125" s="305" t="str">
        <f>TechData_All!A73</f>
        <v>TLSSETHX11</v>
      </c>
      <c r="C125" s="305" t="str">
        <f>TechData_All!C73</f>
        <v>TL.E85X.SS.ETHX.2011</v>
      </c>
      <c r="D125" s="301" t="str">
        <f>TechData_All!D73</f>
        <v>bn-vmt, bn-vmt/a</v>
      </c>
      <c r="E125" s="301" t="str">
        <f>TechData_All!E73</f>
        <v>TLE85X</v>
      </c>
      <c r="F125" s="301" t="str">
        <f>TechData_All!F73</f>
        <v>TL</v>
      </c>
      <c r="G125" s="315" t="s">
        <v>821</v>
      </c>
      <c r="H125" s="315" t="s">
        <v>817</v>
      </c>
      <c r="I125" s="315">
        <v>1</v>
      </c>
      <c r="J125" s="315" t="str">
        <f t="shared" si="168"/>
        <v>Small SUV-E85</v>
      </c>
      <c r="K125" s="335">
        <f>$I125*IF($G125="Pickup", SUMIFS(NewEmisData!E:E, NewEmisData!$A:$A, "Pickup", NewEmisData!$B:$B, $A125, NewEmisData!$C:$C, $H125, NewEmisData!$D:$D, K$2), SUMIFS(NewEmisData!E:E, NewEmisData!$A:$A, "LDV", NewEmisData!$B:$B, $A125, NewEmisData!$C:$C, $H125, NewEmisData!$D:$D, K$2))</f>
        <v>429.196687290726</v>
      </c>
      <c r="L125" s="335">
        <f>$I125*IF($G125="Pickup", SUMIFS(NewEmisData!F:F, NewEmisData!$A:$A, "Pickup", NewEmisData!$B:$B, $A125, NewEmisData!$C:$C, $H125, NewEmisData!$D:$D, L$2), SUMIFS(NewEmisData!F:F, NewEmisData!$A:$A, "LDV", NewEmisData!$B:$B, $A125, NewEmisData!$C:$C, $H125, NewEmisData!$D:$D, L$2))</f>
        <v>413.92588742451602</v>
      </c>
      <c r="M125" s="335">
        <f>$I125*IF($G125="Pickup", SUMIFS(NewEmisData!G:G, NewEmisData!$A:$A, "Pickup", NewEmisData!$B:$B, $A125, NewEmisData!$C:$C, $H125, NewEmisData!$D:$D, M$2), SUMIFS(NewEmisData!G:G, NewEmisData!$A:$A, "LDV", NewEmisData!$B:$B, $A125, NewEmisData!$C:$C, $H125, NewEmisData!$D:$D, M$2))</f>
        <v>357.54354908822597</v>
      </c>
      <c r="N125" s="335">
        <f>$I125*IF($G125="Pickup", SUMIFS(NewEmisData!H:H, NewEmisData!$A:$A, "Pickup", NewEmisData!$B:$B, $A125, NewEmisData!$C:$C, $H125, NewEmisData!$D:$D, N$2), SUMIFS(NewEmisData!H:H, NewEmisData!$A:$A, "LDV", NewEmisData!$B:$B, $A125, NewEmisData!$C:$C, $H125, NewEmisData!$D:$D, N$2))</f>
        <v>312.70443872824399</v>
      </c>
      <c r="O125" s="335">
        <f>$I125*IF($G125="Pickup", SUMIFS(NewEmisData!I:I, NewEmisData!$A:$A, "Pickup", NewEmisData!$B:$B, $A125, NewEmisData!$C:$C, $H125, NewEmisData!$D:$D, O$2), SUMIFS(NewEmisData!I:I, NewEmisData!$A:$A, "LDV", NewEmisData!$B:$B, $A125, NewEmisData!$C:$C, $H125, NewEmisData!$D:$D, O$2))</f>
        <v>295.131332198753</v>
      </c>
      <c r="P125" s="335">
        <f>$I125*IF($G125="Pickup", SUMIFS(NewEmisData!J:J, NewEmisData!$A:$A, "Pickup", NewEmisData!$B:$B, $A125, NewEmisData!$C:$C, $H125, NewEmisData!$D:$D, P$2), SUMIFS(NewEmisData!J:J, NewEmisData!$A:$A, "LDV", NewEmisData!$B:$B, $A125, NewEmisData!$C:$C, $H125, NewEmisData!$D:$D, P$2))</f>
        <v>287.00250507201002</v>
      </c>
      <c r="Q125" s="335">
        <f>$I125*IF($G125="Pickup", SUMIFS(NewEmisData!K:K, NewEmisData!$A:$A, "Pickup", NewEmisData!$B:$B, $A125, NewEmisData!$C:$C, $H125, NewEmisData!$D:$D, Q$2), SUMIFS(NewEmisData!K:K, NewEmisData!$A:$A, "LDV", NewEmisData!$B:$B, $A125, NewEmisData!$C:$C, $H125, NewEmisData!$D:$D, Q$2))</f>
        <v>280.70349092905099</v>
      </c>
      <c r="R125" s="335">
        <f>$I125*IF($G125="Pickup", SUMIFS(NewEmisData!L:L, NewEmisData!$A:$A, "Pickup", NewEmisData!$B:$B, $A125, NewEmisData!$C:$C, $H125, NewEmisData!$D:$D, R$2), SUMIFS(NewEmisData!L:L, NewEmisData!$A:$A, "LDV", NewEmisData!$B:$B, $A125, NewEmisData!$C:$C, $H125, NewEmisData!$D:$D, R$2))</f>
        <v>278.51705728958802</v>
      </c>
      <c r="S125" s="335">
        <f>$I125*IF($G125="Pickup", SUMIFS(NewEmisData!M:M, NewEmisData!$A:$A, "Pickup", NewEmisData!$B:$B, $A125, NewEmisData!$C:$C, $H125, NewEmisData!$D:$D, S$2), SUMIFS(NewEmisData!M:M, NewEmisData!$A:$A, "LDV", NewEmisData!$B:$B, $A125, NewEmisData!$C:$C, $H125, NewEmisData!$D:$D, S$2))</f>
        <v>278.75188774863398</v>
      </c>
      <c r="T125" s="335">
        <v>0.26615030329306139</v>
      </c>
      <c r="U125" s="335">
        <f>$I125*IF($G125="Pickup", SUMIFS(NewEmisData!E:E, NewEmisData!$A:$A, "Pickup", NewEmisData!$B:$B, $A125, NewEmisData!$C:$C, $H125, NewEmisData!$D:$D, U$2), SUMIFS(NewEmisData!E:E, NewEmisData!$A:$A, "LDV", NewEmisData!$B:$B, $A125, NewEmisData!$C:$C, $H125, NewEmisData!$D:$D, U$2))</f>
        <v>4.7739662510445001E-2</v>
      </c>
      <c r="V125" s="335">
        <f>$I125*IF($G125="Pickup", SUMIFS(NewEmisData!F:F, NewEmisData!$A:$A, "Pickup", NewEmisData!$B:$B, $A125, NewEmisData!$C:$C, $H125, NewEmisData!$D:$D, V$2), SUMIFS(NewEmisData!F:F, NewEmisData!$A:$A, "LDV", NewEmisData!$B:$B, $A125, NewEmisData!$C:$C, $H125, NewEmisData!$D:$D, V$2))</f>
        <v>4.0222650933890998E-2</v>
      </c>
      <c r="W125" s="335">
        <f>$I125*IF($G125="Pickup", SUMIFS(NewEmisData!G:G, NewEmisData!$A:$A, "Pickup", NewEmisData!$B:$B, $A125, NewEmisData!$C:$C, $H125, NewEmisData!$D:$D, W$2), SUMIFS(NewEmisData!G:G, NewEmisData!$A:$A, "LDV", NewEmisData!$B:$B, $A125, NewEmisData!$C:$C, $H125, NewEmisData!$D:$D, W$2))</f>
        <v>3.7026013334327097E-2</v>
      </c>
      <c r="X125" s="335">
        <f>$I125*IF($G125="Pickup", SUMIFS(NewEmisData!H:H, NewEmisData!$A:$A, "Pickup", NewEmisData!$B:$B, $A125, NewEmisData!$C:$C, $H125, NewEmisData!$D:$D, X$2), SUMIFS(NewEmisData!H:H, NewEmisData!$A:$A, "LDV", NewEmisData!$B:$B, $A125, NewEmisData!$C:$C, $H125, NewEmisData!$D:$D, X$2))</f>
        <v>3.5721368498802003E-2</v>
      </c>
      <c r="Y125" s="335">
        <f>$I125*IF($G125="Pickup", SUMIFS(NewEmisData!I:I, NewEmisData!$A:$A, "Pickup", NewEmisData!$B:$B, $A125, NewEmisData!$C:$C, $H125, NewEmisData!$D:$D, Y$2), SUMIFS(NewEmisData!I:I, NewEmisData!$A:$A, "LDV", NewEmisData!$B:$B, $A125, NewEmisData!$C:$C, $H125, NewEmisData!$D:$D, Y$2))</f>
        <v>3.9556628195455697E-2</v>
      </c>
      <c r="Z125" s="335">
        <f>$I125*IF($G125="Pickup", SUMIFS(NewEmisData!J:J, NewEmisData!$A:$A, "Pickup", NewEmisData!$B:$B, $A125, NewEmisData!$C:$C, $H125, NewEmisData!$D:$D, Z$2), SUMIFS(NewEmisData!J:J, NewEmisData!$A:$A, "LDV", NewEmisData!$B:$B, $A125, NewEmisData!$C:$C, $H125, NewEmisData!$D:$D, Z$2))</f>
        <v>4.0892160755087198E-2</v>
      </c>
      <c r="AA125" s="335">
        <f>$I125*IF($G125="Pickup", SUMIFS(NewEmisData!K:K, NewEmisData!$A:$A, "Pickup", NewEmisData!$B:$B, $A125, NewEmisData!$C:$C, $H125, NewEmisData!$D:$D, AA$2), SUMIFS(NewEmisData!K:K, NewEmisData!$A:$A, "LDV", NewEmisData!$B:$B, $A125, NewEmisData!$C:$C, $H125, NewEmisData!$D:$D, AA$2))</f>
        <v>3.9809174920499499E-2</v>
      </c>
      <c r="AB125" s="335">
        <f>$I125*IF($G125="Pickup", SUMIFS(NewEmisData!L:L, NewEmisData!$A:$A, "Pickup", NewEmisData!$B:$B, $A125, NewEmisData!$C:$C, $H125, NewEmisData!$D:$D, AB$2), SUMIFS(NewEmisData!L:L, NewEmisData!$A:$A, "LDV", NewEmisData!$B:$B, $A125, NewEmisData!$C:$C, $H125, NewEmisData!$D:$D, AB$2))</f>
        <v>3.9117125993598102E-2</v>
      </c>
      <c r="AC125" s="335">
        <f>$I125*IF($G125="Pickup", SUMIFS(NewEmisData!M:M, NewEmisData!$A:$A, "Pickup", NewEmisData!$B:$B, $A125, NewEmisData!$C:$C, $H125, NewEmisData!$D:$D, AC$2), SUMIFS(NewEmisData!M:M, NewEmisData!$A:$A, "LDV", NewEmisData!$B:$B, $A125, NewEmisData!$C:$C, $H125, NewEmisData!$D:$D, AC$2))</f>
        <v>3.9686464950090997E-2</v>
      </c>
      <c r="AD125" s="335">
        <v>5.9143404970885341E-2</v>
      </c>
      <c r="AE125" s="335">
        <f>$I125*IF($G125="Pickup", SUMIFS(NewEmisData!E:E, NewEmisData!$A:$A, "Pickup", NewEmisData!$B:$B, $A125, NewEmisData!$C:$C, $H125, NewEmisData!$D:$D, AE$2), SUMIFS(NewEmisData!E:E, NewEmisData!$A:$A, "LDV", NewEmisData!$B:$B, $A125, NewEmisData!$C:$C, $H125, NewEmisData!$D:$D, AE$2))</f>
        <v>4.5442372364522896E-3</v>
      </c>
      <c r="AF125" s="335">
        <f>$I125*IF($G125="Pickup", SUMIFS(NewEmisData!F:F, NewEmisData!$A:$A, "Pickup", NewEmisData!$B:$B, $A125, NewEmisData!$C:$C, $H125, NewEmisData!$D:$D, AF$2), SUMIFS(NewEmisData!F:F, NewEmisData!$A:$A, "LDV", NewEmisData!$B:$B, $A125, NewEmisData!$C:$C, $H125, NewEmisData!$D:$D, AF$2))</f>
        <v>4.3825669717421E-3</v>
      </c>
      <c r="AG125" s="335">
        <f>$I125*IF($G125="Pickup", SUMIFS(NewEmisData!G:G, NewEmisData!$A:$A, "Pickup", NewEmisData!$B:$B, $A125, NewEmisData!$C:$C, $H125, NewEmisData!$D:$D, AG$2), SUMIFS(NewEmisData!G:G, NewEmisData!$A:$A, "LDV", NewEmisData!$B:$B, $A125, NewEmisData!$C:$C, $H125, NewEmisData!$D:$D, AG$2))</f>
        <v>2.75316137470643E-3</v>
      </c>
      <c r="AH125" s="335">
        <f>$I125*IF($G125="Pickup", SUMIFS(NewEmisData!H:H, NewEmisData!$A:$A, "Pickup", NewEmisData!$B:$B, $A125, NewEmisData!$C:$C, $H125, NewEmisData!$D:$D, AH$2), SUMIFS(NewEmisData!H:H, NewEmisData!$A:$A, "LDV", NewEmisData!$B:$B, $A125, NewEmisData!$C:$C, $H125, NewEmisData!$D:$D, AH$2))</f>
        <v>2.4078903553578401E-3</v>
      </c>
      <c r="AI125" s="335">
        <f>$I125*IF($G125="Pickup", SUMIFS(NewEmisData!I:I, NewEmisData!$A:$A, "Pickup", NewEmisData!$B:$B, $A125, NewEmisData!$C:$C, $H125, NewEmisData!$D:$D, AI$2), SUMIFS(NewEmisData!I:I, NewEmisData!$A:$A, "LDV", NewEmisData!$B:$B, $A125, NewEmisData!$C:$C, $H125, NewEmisData!$D:$D, AI$2))</f>
        <v>2.27257345888271E-3</v>
      </c>
      <c r="AJ125" s="335">
        <f>$I125*IF($G125="Pickup", SUMIFS(NewEmisData!J:J, NewEmisData!$A:$A, "Pickup", NewEmisData!$B:$B, $A125, NewEmisData!$C:$C, $H125, NewEmisData!$D:$D, AJ$2), SUMIFS(NewEmisData!J:J, NewEmisData!$A:$A, "LDV", NewEmisData!$B:$B, $A125, NewEmisData!$C:$C, $H125, NewEmisData!$D:$D, AJ$2))</f>
        <v>2.2099795405175798E-3</v>
      </c>
      <c r="AK125" s="335">
        <f>$I125*IF($G125="Pickup", SUMIFS(NewEmisData!K:K, NewEmisData!$A:$A, "Pickup", NewEmisData!$B:$B, $A125, NewEmisData!$C:$C, $H125, NewEmisData!$D:$D, AK$2), SUMIFS(NewEmisData!K:K, NewEmisData!$A:$A, "LDV", NewEmisData!$B:$B, $A125, NewEmisData!$C:$C, $H125, NewEmisData!$D:$D, AK$2))</f>
        <v>2.16147670002603E-3</v>
      </c>
      <c r="AL125" s="335">
        <f>$I125*IF($G125="Pickup", SUMIFS(NewEmisData!L:L, NewEmisData!$A:$A, "Pickup", NewEmisData!$B:$B, $A125, NewEmisData!$C:$C, $H125, NewEmisData!$D:$D, AL$2), SUMIFS(NewEmisData!L:L, NewEmisData!$A:$A, "LDV", NewEmisData!$B:$B, $A125, NewEmisData!$C:$C, $H125, NewEmisData!$D:$D, AL$2))</f>
        <v>2.1446401853113602E-3</v>
      </c>
      <c r="AM125" s="335">
        <f>$I125*IF($G125="Pickup", SUMIFS(NewEmisData!M:M, NewEmisData!$A:$A, "Pickup", NewEmisData!$B:$B, $A125, NewEmisData!$C:$C, $H125, NewEmisData!$D:$D, AM$2), SUMIFS(NewEmisData!M:M, NewEmisData!$A:$A, "LDV", NewEmisData!$B:$B, $A125, NewEmisData!$C:$C, $H125, NewEmisData!$D:$D, AM$2))</f>
        <v>2.1464475654284099E-3</v>
      </c>
      <c r="AN125" s="335">
        <v>2.5617670759243757E-3</v>
      </c>
      <c r="AO125" s="335">
        <f>$I125*IF($G125="Pickup", SUMIFS(NewEmisData!E:E, NewEmisData!$A:$A, "Pickup", NewEmisData!$B:$B, $A125, NewEmisData!$C:$C, $H125, NewEmisData!$D:$D, AO$2), SUMIFS(NewEmisData!E:E, NewEmisData!$A:$A, "LDV", NewEmisData!$B:$B, $A125, NewEmisData!$C:$C, $H125, NewEmisData!$D:$D, AO$2))</f>
        <v>6.8718020723861406E-2</v>
      </c>
      <c r="AP125" s="335">
        <f>$I125*IF($G125="Pickup", SUMIFS(NewEmisData!F:F, NewEmisData!$A:$A, "Pickup", NewEmisData!$B:$B, $A125, NewEmisData!$C:$C, $H125, NewEmisData!$D:$D, AP$2), SUMIFS(NewEmisData!F:F, NewEmisData!$A:$A, "LDV", NewEmisData!$B:$B, $A125, NewEmisData!$C:$C, $H125, NewEmisData!$D:$D, AP$2))</f>
        <v>6.8726817375946297E-2</v>
      </c>
      <c r="AQ125" s="335">
        <f>$I125*IF($G125="Pickup", SUMIFS(NewEmisData!G:G, NewEmisData!$A:$A, "Pickup", NewEmisData!$B:$B, $A125, NewEmisData!$C:$C, $H125, NewEmisData!$D:$D, AQ$2), SUMIFS(NewEmisData!G:G, NewEmisData!$A:$A, "LDV", NewEmisData!$B:$B, $A125, NewEmisData!$C:$C, $H125, NewEmisData!$D:$D, AQ$2))</f>
        <v>7.5053777430390503E-2</v>
      </c>
      <c r="AR125" s="335">
        <f>$I125*IF($G125="Pickup", SUMIFS(NewEmisData!H:H, NewEmisData!$A:$A, "Pickup", NewEmisData!$B:$B, $A125, NewEmisData!$C:$C, $H125, NewEmisData!$D:$D, AR$2), SUMIFS(NewEmisData!H:H, NewEmisData!$A:$A, "LDV", NewEmisData!$B:$B, $A125, NewEmisData!$C:$C, $H125, NewEmisData!$D:$D, AR$2))</f>
        <v>7.4787483412829606E-2</v>
      </c>
      <c r="AS125" s="335">
        <f>$I125*IF($G125="Pickup", SUMIFS(NewEmisData!I:I, NewEmisData!$A:$A, "Pickup", NewEmisData!$B:$B, $A125, NewEmisData!$C:$C, $H125, NewEmisData!$D:$D, AS$2), SUMIFS(NewEmisData!I:I, NewEmisData!$A:$A, "LDV", NewEmisData!$B:$B, $A125, NewEmisData!$C:$C, $H125, NewEmisData!$D:$D, AS$2))</f>
        <v>7.4715797469106393E-2</v>
      </c>
      <c r="AT125" s="335">
        <f>$I125*IF($G125="Pickup", SUMIFS(NewEmisData!J:J, NewEmisData!$A:$A, "Pickup", NewEmisData!$B:$B, $A125, NewEmisData!$C:$C, $H125, NewEmisData!$D:$D, AT$2), SUMIFS(NewEmisData!J:J, NewEmisData!$A:$A, "LDV", NewEmisData!$B:$B, $A125, NewEmisData!$C:$C, $H125, NewEmisData!$D:$D, AT$2))</f>
        <v>7.4683474858337304E-2</v>
      </c>
      <c r="AU125" s="335">
        <f>$I125*IF($G125="Pickup", SUMIFS(NewEmisData!K:K, NewEmisData!$A:$A, "Pickup", NewEmisData!$B:$B, $A125, NewEmisData!$C:$C, $H125, NewEmisData!$D:$D, AU$2), SUMIFS(NewEmisData!K:K, NewEmisData!$A:$A, "LDV", NewEmisData!$B:$B, $A125, NewEmisData!$C:$C, $H125, NewEmisData!$D:$D, AU$2))</f>
        <v>7.4519830404688694E-2</v>
      </c>
      <c r="AV125" s="335">
        <f>$I125*IF($G125="Pickup", SUMIFS(NewEmisData!L:L, NewEmisData!$A:$A, "Pickup", NewEmisData!$B:$B, $A125, NewEmisData!$C:$C, $H125, NewEmisData!$D:$D, AV$2), SUMIFS(NewEmisData!L:L, NewEmisData!$A:$A, "LDV", NewEmisData!$B:$B, $A125, NewEmisData!$C:$C, $H125, NewEmisData!$D:$D, AV$2))</f>
        <v>7.4375705674705195E-2</v>
      </c>
      <c r="AW125" s="335">
        <f>$I125*IF($G125="Pickup", SUMIFS(NewEmisData!M:M, NewEmisData!$A:$A, "Pickup", NewEmisData!$B:$B, $A125, NewEmisData!$C:$C, $H125, NewEmisData!$D:$D, AW$2), SUMIFS(NewEmisData!M:M, NewEmisData!$A:$A, "LDV", NewEmisData!$B:$B, $A125, NewEmisData!$C:$C, $H125, NewEmisData!$D:$D, AW$2))</f>
        <v>7.4367996322656102E-2</v>
      </c>
      <c r="AX125" s="335">
        <v>4.7785374819939178E-2</v>
      </c>
      <c r="AY125" s="335">
        <f>$I125*IF($G125="Pickup", SUMIFS(NewEmisData!E:E, NewEmisData!$A:$A, "Pickup", NewEmisData!$B:$B, $A125, NewEmisData!$C:$C, $H125, NewEmisData!$D:$D, AY$2), SUMIFS(NewEmisData!E:E, NewEmisData!$A:$A, "LDV", NewEmisData!$B:$B, $A125, NewEmisData!$C:$C, $H125, NewEmisData!$D:$D, AY$2))</f>
        <v>1.04003337420696E-2</v>
      </c>
      <c r="AZ125" s="335">
        <f>$I125*IF($G125="Pickup", SUMIFS(NewEmisData!F:F, NewEmisData!$A:$A, "Pickup", NewEmisData!$B:$B, $A125, NewEmisData!$C:$C, $H125, NewEmisData!$D:$D, AZ$2), SUMIFS(NewEmisData!F:F, NewEmisData!$A:$A, "LDV", NewEmisData!$B:$B, $A125, NewEmisData!$C:$C, $H125, NewEmisData!$D:$D, AZ$2))</f>
        <v>1.04081158830562E-2</v>
      </c>
      <c r="BA125" s="335">
        <f>$I125*IF($G125="Pickup", SUMIFS(NewEmisData!G:G, NewEmisData!$A:$A, "Pickup", NewEmisData!$B:$B, $A125, NewEmisData!$C:$C, $H125, NewEmisData!$D:$D, BA$2), SUMIFS(NewEmisData!G:G, NewEmisData!$A:$A, "LDV", NewEmisData!$B:$B, $A125, NewEmisData!$C:$C, $H125, NewEmisData!$D:$D, BA$2))</f>
        <v>1.1052941096405E-2</v>
      </c>
      <c r="BB125" s="335">
        <f>$I125*IF($G125="Pickup", SUMIFS(NewEmisData!H:H, NewEmisData!$A:$A, "Pickup", NewEmisData!$B:$B, $A125, NewEmisData!$C:$C, $H125, NewEmisData!$D:$D, BB$2), SUMIFS(NewEmisData!H:H, NewEmisData!$A:$A, "LDV", NewEmisData!$B:$B, $A125, NewEmisData!$C:$C, $H125, NewEmisData!$D:$D, BB$2))</f>
        <v>1.0817163462008301E-2</v>
      </c>
      <c r="BC125" s="335">
        <f>$I125*IF($G125="Pickup", SUMIFS(NewEmisData!I:I, NewEmisData!$A:$A, "Pickup", NewEmisData!$B:$B, $A125, NewEmisData!$C:$C, $H125, NewEmisData!$D:$D, BC$2), SUMIFS(NewEmisData!I:I, NewEmisData!$A:$A, "LDV", NewEmisData!$B:$B, $A125, NewEmisData!$C:$C, $H125, NewEmisData!$D:$D, BC$2))</f>
        <v>1.0753769380543701E-2</v>
      </c>
      <c r="BD125" s="335">
        <f>$I125*IF($G125="Pickup", SUMIFS(NewEmisData!J:J, NewEmisData!$A:$A, "Pickup", NewEmisData!$B:$B, $A125, NewEmisData!$C:$C, $H125, NewEmisData!$D:$D, BD$2), SUMIFS(NewEmisData!J:J, NewEmisData!$A:$A, "LDV", NewEmisData!$B:$B, $A125, NewEmisData!$C:$C, $H125, NewEmisData!$D:$D, BD$2))</f>
        <v>1.07252399459136E-2</v>
      </c>
      <c r="BE125" s="335">
        <f>$I125*IF($G125="Pickup", SUMIFS(NewEmisData!K:K, NewEmisData!$A:$A, "Pickup", NewEmisData!$B:$B, $A125, NewEmisData!$C:$C, $H125, NewEmisData!$D:$D, BE$2), SUMIFS(NewEmisData!K:K, NewEmisData!$A:$A, "LDV", NewEmisData!$B:$B, $A125, NewEmisData!$C:$C, $H125, NewEmisData!$D:$D, BE$2))</f>
        <v>1.05804069130733E-2</v>
      </c>
      <c r="BF125" s="335">
        <f>$I125*IF($G125="Pickup", SUMIFS(NewEmisData!L:L, NewEmisData!$A:$A, "Pickup", NewEmisData!$B:$B, $A125, NewEmisData!$C:$C, $H125, NewEmisData!$D:$D, BF$2), SUMIFS(NewEmisData!L:L, NewEmisData!$A:$A, "LDV", NewEmisData!$B:$B, $A125, NewEmisData!$C:$C, $H125, NewEmisData!$D:$D, BF$2))</f>
        <v>1.04530345160975E-2</v>
      </c>
      <c r="BG125" s="335">
        <f>$I125*IF($G125="Pickup", SUMIFS(NewEmisData!M:M, NewEmisData!$A:$A, "Pickup", NewEmisData!$B:$B, $A125, NewEmisData!$C:$C, $H125, NewEmisData!$D:$D, BG$2), SUMIFS(NewEmisData!M:M, NewEmisData!$A:$A, "LDV", NewEmisData!$B:$B, $A125, NewEmisData!$C:$C, $H125, NewEmisData!$D:$D, BG$2))</f>
        <v>1.04461903633429E-2</v>
      </c>
      <c r="BH125" s="335">
        <v>9.6257106650809981E-3</v>
      </c>
      <c r="BI125" s="335">
        <f>$I125*IF($G125="Pickup", SUMIFS(NewEmisData!E:E, NewEmisData!$A:$A, "Pickup", NewEmisData!$B:$B, $A125, NewEmisData!$C:$C, $H125, NewEmisData!$D:$D, BI$2), SUMIFS(NewEmisData!E:E, NewEmisData!$A:$A, "LDV", NewEmisData!$B:$B, $A125, NewEmisData!$C:$C, $H125, NewEmisData!$D:$D, BI$2))</f>
        <v>1.32158662771403</v>
      </c>
      <c r="BJ125" s="335">
        <f>$I125*IF($G125="Pickup", SUMIFS(NewEmisData!F:F, NewEmisData!$A:$A, "Pickup", NewEmisData!$B:$B, $A125, NewEmisData!$C:$C, $H125, NewEmisData!$D:$D, BJ$2), SUMIFS(NewEmisData!F:F, NewEmisData!$A:$A, "LDV", NewEmisData!$B:$B, $A125, NewEmisData!$C:$C, $H125, NewEmisData!$D:$D, BJ$2))</f>
        <v>1.1051213114887799</v>
      </c>
      <c r="BK125" s="335">
        <f>$I125*IF($G125="Pickup", SUMIFS(NewEmisData!G:G, NewEmisData!$A:$A, "Pickup", NewEmisData!$B:$B, $A125, NewEmisData!$C:$C, $H125, NewEmisData!$D:$D, BK$2), SUMIFS(NewEmisData!G:G, NewEmisData!$A:$A, "LDV", NewEmisData!$B:$B, $A125, NewEmisData!$C:$C, $H125, NewEmisData!$D:$D, BK$2))</f>
        <v>0.85699846388005796</v>
      </c>
      <c r="BL125" s="335">
        <f>$I125*IF($G125="Pickup", SUMIFS(NewEmisData!H:H, NewEmisData!$A:$A, "Pickup", NewEmisData!$B:$B, $A125, NewEmisData!$C:$C, $H125, NewEmisData!$D:$D, BL$2), SUMIFS(NewEmisData!H:H, NewEmisData!$A:$A, "LDV", NewEmisData!$B:$B, $A125, NewEmisData!$C:$C, $H125, NewEmisData!$D:$D, BL$2))</f>
        <v>0.91971363495352998</v>
      </c>
      <c r="BM125" s="335">
        <f>$I125*IF($G125="Pickup", SUMIFS(NewEmisData!I:I, NewEmisData!$A:$A, "Pickup", NewEmisData!$B:$B, $A125, NewEmisData!$C:$C, $H125, NewEmisData!$D:$D, BM$2), SUMIFS(NewEmisData!I:I, NewEmisData!$A:$A, "LDV", NewEmisData!$B:$B, $A125, NewEmisData!$C:$C, $H125, NewEmisData!$D:$D, BM$2))</f>
        <v>1.0081406051919299</v>
      </c>
      <c r="BN125" s="335">
        <f>$I125*IF($G125="Pickup", SUMIFS(NewEmisData!J:J, NewEmisData!$A:$A, "Pickup", NewEmisData!$B:$B, $A125, NewEmisData!$C:$C, $H125, NewEmisData!$D:$D, BN$2), SUMIFS(NewEmisData!J:J, NewEmisData!$A:$A, "LDV", NewEmisData!$B:$B, $A125, NewEmisData!$C:$C, $H125, NewEmisData!$D:$D, BN$2))</f>
        <v>1.04990784921702</v>
      </c>
      <c r="BO125" s="335">
        <f>$I125*IF($G125="Pickup", SUMIFS(NewEmisData!K:K, NewEmisData!$A:$A, "Pickup", NewEmisData!$B:$B, $A125, NewEmisData!$C:$C, $H125, NewEmisData!$D:$D, BO$2), SUMIFS(NewEmisData!K:K, NewEmisData!$A:$A, "LDV", NewEmisData!$B:$B, $A125, NewEmisData!$C:$C, $H125, NewEmisData!$D:$D, BO$2))</f>
        <v>1.0325958196984799</v>
      </c>
      <c r="BP125" s="335">
        <f>$I125*IF($G125="Pickup", SUMIFS(NewEmisData!L:L, NewEmisData!$A:$A, "Pickup", NewEmisData!$B:$B, $A125, NewEmisData!$C:$C, $H125, NewEmisData!$D:$D, BP$2), SUMIFS(NewEmisData!L:L, NewEmisData!$A:$A, "LDV", NewEmisData!$B:$B, $A125, NewEmisData!$C:$C, $H125, NewEmisData!$D:$D, BP$2))</f>
        <v>1.01861793765058</v>
      </c>
      <c r="BQ125" s="335">
        <f>$I125*IF($G125="Pickup", SUMIFS(NewEmisData!M:M, NewEmisData!$A:$A, "Pickup", NewEmisData!$B:$B, $A125, NewEmisData!$C:$C, $H125, NewEmisData!$D:$D, BQ$2), SUMIFS(NewEmisData!M:M, NewEmisData!$A:$A, "LDV", NewEmisData!$B:$B, $A125, NewEmisData!$C:$C, $H125, NewEmisData!$D:$D, BQ$2))</f>
        <v>1.03039235154496</v>
      </c>
      <c r="BR125" s="335">
        <v>1.4092345254837961</v>
      </c>
      <c r="BS125" s="335">
        <f>$I125*IF($G125="Pickup", SUMIFS(NewEmisData!E:E, NewEmisData!$A:$A, "Pickup", NewEmisData!$B:$B, $A125, NewEmisData!$C:$C, $H125, NewEmisData!$D:$D, BS$2), SUMIFS(NewEmisData!E:E, NewEmisData!$A:$A, "LDV", NewEmisData!$B:$B, $A125, NewEmisData!$C:$C, $H125, NewEmisData!$D:$D, BS$2))</f>
        <v>0.13207489128696501</v>
      </c>
      <c r="BT125" s="335">
        <f>$I125*IF($G125="Pickup", SUMIFS(NewEmisData!F:F, NewEmisData!$A:$A, "Pickup", NewEmisData!$B:$B, $A125, NewEmisData!$C:$C, $H125, NewEmisData!$D:$D, BT$2), SUMIFS(NewEmisData!F:F, NewEmisData!$A:$A, "LDV", NewEmisData!$B:$B, $A125, NewEmisData!$C:$C, $H125, NewEmisData!$D:$D, BT$2))</f>
        <v>0.12626925775646</v>
      </c>
      <c r="BU125" s="335">
        <f>$I125*IF($G125="Pickup", SUMIFS(NewEmisData!G:G, NewEmisData!$A:$A, "Pickup", NewEmisData!$B:$B, $A125, NewEmisData!$C:$C, $H125, NewEmisData!$D:$D, BU$2), SUMIFS(NewEmisData!G:G, NewEmisData!$A:$A, "LDV", NewEmisData!$B:$B, $A125, NewEmisData!$C:$C, $H125, NewEmisData!$D:$D, BU$2))</f>
        <v>0.100736508526501</v>
      </c>
      <c r="BV125" s="335">
        <f>$I125*IF($G125="Pickup", SUMIFS(NewEmisData!H:H, NewEmisData!$A:$A, "Pickup", NewEmisData!$B:$B, $A125, NewEmisData!$C:$C, $H125, NewEmisData!$D:$D, BV$2), SUMIFS(NewEmisData!H:H, NewEmisData!$A:$A, "LDV", NewEmisData!$B:$B, $A125, NewEmisData!$C:$C, $H125, NewEmisData!$D:$D, BV$2))</f>
        <v>9.5423343083205103E-2</v>
      </c>
      <c r="BW125" s="335">
        <f>$I125*IF($G125="Pickup", SUMIFS(NewEmisData!I:I, NewEmisData!$A:$A, "Pickup", NewEmisData!$B:$B, $A125, NewEmisData!$C:$C, $H125, NewEmisData!$D:$D, BW$2), SUMIFS(NewEmisData!I:I, NewEmisData!$A:$A, "LDV", NewEmisData!$B:$B, $A125, NewEmisData!$C:$C, $H125, NewEmisData!$D:$D, BW$2))</f>
        <v>0.111625646710618</v>
      </c>
      <c r="BX125" s="335">
        <f>$I125*IF($G125="Pickup", SUMIFS(NewEmisData!J:J, NewEmisData!$A:$A, "Pickup", NewEmisData!$B:$B, $A125, NewEmisData!$C:$C, $H125, NewEmisData!$D:$D, BX$2), SUMIFS(NewEmisData!J:J, NewEmisData!$A:$A, "LDV", NewEmisData!$B:$B, $A125, NewEmisData!$C:$C, $H125, NewEmisData!$D:$D, BX$2))</f>
        <v>0.13327231851045501</v>
      </c>
      <c r="BY125" s="335">
        <f>$I125*IF($G125="Pickup", SUMIFS(NewEmisData!K:K, NewEmisData!$A:$A, "Pickup", NewEmisData!$B:$B, $A125, NewEmisData!$C:$C, $H125, NewEmisData!$D:$D, BY$2), SUMIFS(NewEmisData!K:K, NewEmisData!$A:$A, "LDV", NewEmisData!$B:$B, $A125, NewEmisData!$C:$C, $H125, NewEmisData!$D:$D, BY$2))</f>
        <v>0.14972574068165501</v>
      </c>
      <c r="BZ125" s="335">
        <f>$I125*IF($G125="Pickup", SUMIFS(NewEmisData!L:L, NewEmisData!$A:$A, "Pickup", NewEmisData!$B:$B, $A125, NewEmisData!$C:$C, $H125, NewEmisData!$D:$D, BZ$2), SUMIFS(NewEmisData!L:L, NewEmisData!$A:$A, "LDV", NewEmisData!$B:$B, $A125, NewEmisData!$C:$C, $H125, NewEmisData!$D:$D, BZ$2))</f>
        <v>0.15567917178582799</v>
      </c>
      <c r="CA125" s="335">
        <f>$I125*IF($G125="Pickup", SUMIFS(NewEmisData!M:M, NewEmisData!$A:$A, "Pickup", NewEmisData!$B:$B, $A125, NewEmisData!$C:$C, $H125, NewEmisData!$D:$D, CA$2), SUMIFS(NewEmisData!M:M, NewEmisData!$A:$A, "LDV", NewEmisData!$B:$B, $A125, NewEmisData!$C:$C, $H125, NewEmisData!$D:$D, CA$2))</f>
        <v>0.16731991889835501</v>
      </c>
      <c r="CB125" s="335">
        <v>6.0597963453520649E-2</v>
      </c>
      <c r="CC125" s="335">
        <f>$I125*IF($G125="Pickup", SUMIFS(NewEmisData!E:E, NewEmisData!$A:$A, "Pickup", NewEmisData!$B:$B, $A125, NewEmisData!$C:$C, $H125, NewEmisData!$D:$D, CC$2), SUMIFS(NewEmisData!E:E, NewEmisData!$A:$A, "LDV", NewEmisData!$B:$B, $A125, NewEmisData!$C:$C, $H125, NewEmisData!$D:$D, CC$2))</f>
        <v>1.8744288340151301E-2</v>
      </c>
      <c r="CD125" s="335">
        <f>$I125*IF($G125="Pickup", SUMIFS(NewEmisData!F:F, NewEmisData!$A:$A, "Pickup", NewEmisData!$B:$B, $A125, NewEmisData!$C:$C, $H125, NewEmisData!$D:$D, CD$2), SUMIFS(NewEmisData!F:F, NewEmisData!$A:$A, "LDV", NewEmisData!$B:$B, $A125, NewEmisData!$C:$C, $H125, NewEmisData!$D:$D, CD$2))</f>
        <v>1.87443184019199E-2</v>
      </c>
      <c r="CE125" s="335">
        <f>$I125*IF($G125="Pickup", SUMIFS(NewEmisData!G:G, NewEmisData!$A:$A, "Pickup", NewEmisData!$B:$B, $A125, NewEmisData!$C:$C, $H125, NewEmisData!$D:$D, CE$2), SUMIFS(NewEmisData!G:G, NewEmisData!$A:$A, "LDV", NewEmisData!$B:$B, $A125, NewEmisData!$C:$C, $H125, NewEmisData!$D:$D, CE$2))</f>
        <v>2.1533410605215301E-2</v>
      </c>
      <c r="CF125" s="335">
        <f>$I125*IF($G125="Pickup", SUMIFS(NewEmisData!H:H, NewEmisData!$A:$A, "Pickup", NewEmisData!$B:$B, $A125, NewEmisData!$C:$C, $H125, NewEmisData!$D:$D, CF$2), SUMIFS(NewEmisData!H:H, NewEmisData!$A:$A, "LDV", NewEmisData!$B:$B, $A125, NewEmisData!$C:$C, $H125, NewEmisData!$D:$D, CF$2))</f>
        <v>2.2190394081474701E-2</v>
      </c>
      <c r="CG125" s="335">
        <f>$I125*IF($G125="Pickup", SUMIFS(NewEmisData!I:I, NewEmisData!$A:$A, "Pickup", NewEmisData!$B:$B, $A125, NewEmisData!$C:$C, $H125, NewEmisData!$D:$D, CG$2), SUMIFS(NewEmisData!I:I, NewEmisData!$A:$A, "LDV", NewEmisData!$B:$B, $A125, NewEmisData!$C:$C, $H125, NewEmisData!$D:$D, CG$2))</f>
        <v>2.4069890362633298E-2</v>
      </c>
      <c r="CH125" s="335">
        <f>$I125*IF($G125="Pickup", SUMIFS(NewEmisData!J:J, NewEmisData!$A:$A, "Pickup", NewEmisData!$B:$B, $A125, NewEmisData!$C:$C, $H125, NewEmisData!$D:$D, CH$2), SUMIFS(NewEmisData!J:J, NewEmisData!$A:$A, "LDV", NewEmisData!$B:$B, $A125, NewEmisData!$C:$C, $H125, NewEmisData!$D:$D, CH$2))</f>
        <v>2.51391279045017E-2</v>
      </c>
      <c r="CI125" s="335">
        <f>$I125*IF($G125="Pickup", SUMIFS(NewEmisData!K:K, NewEmisData!$A:$A, "Pickup", NewEmisData!$B:$B, $A125, NewEmisData!$C:$C, $H125, NewEmisData!$D:$D, CI$2), SUMIFS(NewEmisData!K:K, NewEmisData!$A:$A, "LDV", NewEmisData!$B:$B, $A125, NewEmisData!$C:$C, $H125, NewEmisData!$D:$D, CI$2))</f>
        <v>2.5486378596443E-2</v>
      </c>
      <c r="CJ125" s="335">
        <f>$I125*IF($G125="Pickup", SUMIFS(NewEmisData!L:L, NewEmisData!$A:$A, "Pickup", NewEmisData!$B:$B, $A125, NewEmisData!$C:$C, $H125, NewEmisData!$D:$D, CJ$2), SUMIFS(NewEmisData!L:L, NewEmisData!$A:$A, "LDV", NewEmisData!$B:$B, $A125, NewEmisData!$C:$C, $H125, NewEmisData!$D:$D, CJ$2))</f>
        <v>2.5555207964834799E-2</v>
      </c>
      <c r="CK125" s="335">
        <f>$I125*IF($G125="Pickup", SUMIFS(NewEmisData!M:M, NewEmisData!$A:$A, "Pickup", NewEmisData!$B:$B, $A125, NewEmisData!$C:$C, $H125, NewEmisData!$D:$D, CK$2), SUMIFS(NewEmisData!M:M, NewEmisData!$A:$A, "LDV", NewEmisData!$B:$B, $A125, NewEmisData!$C:$C, $H125, NewEmisData!$D:$D, CK$2))</f>
        <v>2.5589747988834202E-2</v>
      </c>
      <c r="CL125" s="335">
        <v>2.191731487598363E-2</v>
      </c>
      <c r="CM125" s="335">
        <f>$I125*IF($G125="Pickup", SUMIFS(NewEmisData!E:E, NewEmisData!$A:$A, "Pickup", NewEmisData!$B:$B, $A125, NewEmisData!$C:$C, $H125, NewEmisData!$D:$D, CM$2), SUMIFS(NewEmisData!E:E, NewEmisData!$A:$A, "LDV", NewEmisData!$B:$B, $A125, NewEmisData!$C:$C, $H125, NewEmisData!$D:$D, CM$2))</f>
        <v>6.0586256603843902E-3</v>
      </c>
      <c r="CN125" s="335">
        <f>$I125*IF($G125="Pickup", SUMIFS(NewEmisData!F:F, NewEmisData!$A:$A, "Pickup", NewEmisData!$B:$B, $A125, NewEmisData!$C:$C, $H125, NewEmisData!$D:$D, CN$2), SUMIFS(NewEmisData!F:F, NewEmisData!$A:$A, "LDV", NewEmisData!$B:$B, $A125, NewEmisData!$C:$C, $H125, NewEmisData!$D:$D, CN$2))</f>
        <v>6.2537513362051298E-3</v>
      </c>
      <c r="CO125" s="335">
        <f>$I125*IF($G125="Pickup", SUMIFS(NewEmisData!G:G, NewEmisData!$A:$A, "Pickup", NewEmisData!$B:$B, $A125, NewEmisData!$C:$C, $H125, NewEmisData!$D:$D, CO$2), SUMIFS(NewEmisData!G:G, NewEmisData!$A:$A, "LDV", NewEmisData!$B:$B, $A125, NewEmisData!$C:$C, $H125, NewEmisData!$D:$D, CO$2))</f>
        <v>6.80614663939446E-3</v>
      </c>
      <c r="CP125" s="335">
        <f>$I125*IF($G125="Pickup", SUMIFS(NewEmisData!H:H, NewEmisData!$A:$A, "Pickup", NewEmisData!$B:$B, $A125, NewEmisData!$C:$C, $H125, NewEmisData!$D:$D, CP$2), SUMIFS(NewEmisData!H:H, NewEmisData!$A:$A, "LDV", NewEmisData!$B:$B, $A125, NewEmisData!$C:$C, $H125, NewEmisData!$D:$D, CP$2))</f>
        <v>6.9736830779963798E-3</v>
      </c>
      <c r="CQ125" s="335">
        <f>$I125*IF($G125="Pickup", SUMIFS(NewEmisData!I:I, NewEmisData!$A:$A, "Pickup", NewEmisData!$B:$B, $A125, NewEmisData!$C:$C, $H125, NewEmisData!$D:$D, CQ$2), SUMIFS(NewEmisData!I:I, NewEmisData!$A:$A, "LDV", NewEmisData!$B:$B, $A125, NewEmisData!$C:$C, $H125, NewEmisData!$D:$D, CQ$2))</f>
        <v>7.2238049352861501E-3</v>
      </c>
      <c r="CR125" s="335">
        <f>$I125*IF($G125="Pickup", SUMIFS(NewEmisData!J:J, NewEmisData!$A:$A, "Pickup", NewEmisData!$B:$B, $A125, NewEmisData!$C:$C, $H125, NewEmisData!$D:$D, CR$2), SUMIFS(NewEmisData!J:J, NewEmisData!$A:$A, "LDV", NewEmisData!$B:$B, $A125, NewEmisData!$C:$C, $H125, NewEmisData!$D:$D, CR$2))</f>
        <v>7.4694271682748297E-3</v>
      </c>
      <c r="CS125" s="335">
        <f>$I125*IF($G125="Pickup", SUMIFS(NewEmisData!K:K, NewEmisData!$A:$A, "Pickup", NewEmisData!$B:$B, $A125, NewEmisData!$C:$C, $H125, NewEmisData!$D:$D, CS$2), SUMIFS(NewEmisData!K:K, NewEmisData!$A:$A, "LDV", NewEmisData!$B:$B, $A125, NewEmisData!$C:$C, $H125, NewEmisData!$D:$D, CS$2))</f>
        <v>7.5984944292585002E-3</v>
      </c>
      <c r="CT125" s="335">
        <f>$I125*IF($G125="Pickup", SUMIFS(NewEmisData!L:L, NewEmisData!$A:$A, "Pickup", NewEmisData!$B:$B, $A125, NewEmisData!$C:$C, $H125, NewEmisData!$D:$D, CT$2), SUMIFS(NewEmisData!L:L, NewEmisData!$A:$A, "LDV", NewEmisData!$B:$B, $A125, NewEmisData!$C:$C, $H125, NewEmisData!$D:$D, CT$2))</f>
        <v>7.6419049905203E-3</v>
      </c>
      <c r="CU125" s="335">
        <f>$I125*IF($G125="Pickup", SUMIFS(NewEmisData!M:M, NewEmisData!$A:$A, "Pickup", NewEmisData!$B:$B, $A125, NewEmisData!$C:$C, $H125, NewEmisData!$D:$D, CU$2), SUMIFS(NewEmisData!M:M, NewEmisData!$A:$A, "LDV", NewEmisData!$B:$B, $A125, NewEmisData!$C:$C, $H125, NewEmisData!$D:$D, CU$2))</f>
        <v>7.6983175372303996E-3</v>
      </c>
      <c r="CV125" s="335">
        <v>6.7952138994962314E-3</v>
      </c>
      <c r="CW125" s="335">
        <v>3.2737236720533996E-3</v>
      </c>
      <c r="CX125" s="335">
        <v>2.6781003095548879E-3</v>
      </c>
      <c r="CY125" s="335">
        <v>2.1676078198661908E-3</v>
      </c>
      <c r="CZ125" s="335">
        <v>1.8280427673966254E-3</v>
      </c>
      <c r="DA125" s="335">
        <v>1.3974317339333041E-3</v>
      </c>
      <c r="DB125" s="335">
        <v>1.0983679193551715E-3</v>
      </c>
      <c r="DC125" s="335">
        <v>1.0621406649517317E-3</v>
      </c>
      <c r="DD125" s="335">
        <v>1.0419409873215341E-3</v>
      </c>
      <c r="DE125" s="335">
        <v>1.0353827915676214E-3</v>
      </c>
      <c r="DF125" s="335">
        <v>1.0353827915676214E-3</v>
      </c>
      <c r="DG125" s="335">
        <f>$I125*IF($G125="Pickup", SUMIFS(NewEmisData!E:E, NewEmisData!$A:$A, "Pickup", NewEmisData!$B:$B, $A125, NewEmisData!$C:$C, $H125, NewEmisData!$D:$D, DG$2), SUMIFS(NewEmisData!E:E, NewEmisData!$A:$A, "LDV", NewEmisData!$B:$B, $A125, NewEmisData!$C:$C, $H125, NewEmisData!$D:$D, DG$2))</f>
        <v>0</v>
      </c>
      <c r="DH125" s="335">
        <f>$I125*IF($G125="Pickup", SUMIFS(NewEmisData!F:F, NewEmisData!$A:$A, "Pickup", NewEmisData!$B:$B, $A125, NewEmisData!$C:$C, $H125, NewEmisData!$D:$D, DH$2), SUMIFS(NewEmisData!F:F, NewEmisData!$A:$A, "LDV", NewEmisData!$B:$B, $A125, NewEmisData!$C:$C, $H125, NewEmisData!$D:$D, DH$2))</f>
        <v>0</v>
      </c>
      <c r="DI125" s="335">
        <f>$I125*IF($G125="Pickup", SUMIFS(NewEmisData!G:G, NewEmisData!$A:$A, "Pickup", NewEmisData!$B:$B, $A125, NewEmisData!$C:$C, $H125, NewEmisData!$D:$D, DI$2), SUMIFS(NewEmisData!G:G, NewEmisData!$A:$A, "LDV", NewEmisData!$B:$B, $A125, NewEmisData!$C:$C, $H125, NewEmisData!$D:$D, DI$2))</f>
        <v>0</v>
      </c>
      <c r="DJ125" s="335">
        <f>$I125*IF($G125="Pickup", SUMIFS(NewEmisData!H:H, NewEmisData!$A:$A, "Pickup", NewEmisData!$B:$B, $A125, NewEmisData!$C:$C, $H125, NewEmisData!$D:$D, DJ$2), SUMIFS(NewEmisData!H:H, NewEmisData!$A:$A, "LDV", NewEmisData!$B:$B, $A125, NewEmisData!$C:$C, $H125, NewEmisData!$D:$D, DJ$2))</f>
        <v>0</v>
      </c>
      <c r="DK125" s="335">
        <f>$I125*IF($G125="Pickup", SUMIFS(NewEmisData!I:I, NewEmisData!$A:$A, "Pickup", NewEmisData!$B:$B, $A125, NewEmisData!$C:$C, $H125, NewEmisData!$D:$D, DK$2), SUMIFS(NewEmisData!I:I, NewEmisData!$A:$A, "LDV", NewEmisData!$B:$B, $A125, NewEmisData!$C:$C, $H125, NewEmisData!$D:$D, DK$2))</f>
        <v>0</v>
      </c>
      <c r="DL125" s="335">
        <f>$I125*IF($G125="Pickup", SUMIFS(NewEmisData!J:J, NewEmisData!$A:$A, "Pickup", NewEmisData!$B:$B, $A125, NewEmisData!$C:$C, $H125, NewEmisData!$D:$D, DL$2), SUMIFS(NewEmisData!J:J, NewEmisData!$A:$A, "LDV", NewEmisData!$B:$B, $A125, NewEmisData!$C:$C, $H125, NewEmisData!$D:$D, DL$2))</f>
        <v>0</v>
      </c>
      <c r="DM125" s="335">
        <f>$I125*IF($G125="Pickup", SUMIFS(NewEmisData!K:K, NewEmisData!$A:$A, "Pickup", NewEmisData!$B:$B, $A125, NewEmisData!$C:$C, $H125, NewEmisData!$D:$D, DM$2), SUMIFS(NewEmisData!K:K, NewEmisData!$A:$A, "LDV", NewEmisData!$B:$B, $A125, NewEmisData!$C:$C, $H125, NewEmisData!$D:$D, DM$2))</f>
        <v>0</v>
      </c>
      <c r="DN125" s="335">
        <f>$I125*IF($G125="Pickup", SUMIFS(NewEmisData!L:L, NewEmisData!$A:$A, "Pickup", NewEmisData!$B:$B, $A125, NewEmisData!$C:$C, $H125, NewEmisData!$D:$D, DN$2), SUMIFS(NewEmisData!L:L, NewEmisData!$A:$A, "LDV", NewEmisData!$B:$B, $A125, NewEmisData!$C:$C, $H125, NewEmisData!$D:$D, DN$2))</f>
        <v>0</v>
      </c>
      <c r="DO125" s="335">
        <f>$I125*IF($G125="Pickup", SUMIFS(NewEmisData!M:M, NewEmisData!$A:$A, "Pickup", NewEmisData!$B:$B, $A125, NewEmisData!$C:$C, $H125, NewEmisData!$D:$D, DO$2), SUMIFS(NewEmisData!M:M, NewEmisData!$A:$A, "LDV", NewEmisData!$B:$B, $A125, NewEmisData!$C:$C, $H125, NewEmisData!$D:$D, DO$2))</f>
        <v>0</v>
      </c>
      <c r="DP125" s="335">
        <v>2.1093869642803405E-3</v>
      </c>
      <c r="DQ125" s="335">
        <f>$I125*IF($G125="Pickup", SUMIFS(NewEmisData!E:E, NewEmisData!$A:$A, "Pickup", NewEmisData!$B:$B, $A125, NewEmisData!$C:$C, $H125, NewEmisData!$D:$D, DQ$2), SUMIFS(NewEmisData!E:E, NewEmisData!$A:$A, "LDV", NewEmisData!$B:$B, $A125, NewEmisData!$C:$C, $H125, NewEmisData!$D:$D, DQ$2))</f>
        <v>1.9861767714788401E-2</v>
      </c>
      <c r="DR125" s="335">
        <f>$I125*IF($G125="Pickup", SUMIFS(NewEmisData!F:F, NewEmisData!$A:$A, "Pickup", NewEmisData!$B:$B, $A125, NewEmisData!$C:$C, $H125, NewEmisData!$D:$D, DR$2), SUMIFS(NewEmisData!F:F, NewEmisData!$A:$A, "LDV", NewEmisData!$B:$B, $A125, NewEmisData!$C:$C, $H125, NewEmisData!$D:$D, DR$2))</f>
        <v>1.6826002646991401E-2</v>
      </c>
      <c r="DS125" s="335">
        <f>$I125*IF($G125="Pickup", SUMIFS(NewEmisData!G:G, NewEmisData!$A:$A, "Pickup", NewEmisData!$B:$B, $A125, NewEmisData!$C:$C, $H125, NewEmisData!$D:$D, DS$2), SUMIFS(NewEmisData!G:G, NewEmisData!$A:$A, "LDV", NewEmisData!$B:$B, $A125, NewEmisData!$C:$C, $H125, NewEmisData!$D:$D, DS$2))</f>
        <v>1.4540062445343701E-2</v>
      </c>
      <c r="DT125" s="335">
        <f>$I125*IF($G125="Pickup", SUMIFS(NewEmisData!H:H, NewEmisData!$A:$A, "Pickup", NewEmisData!$B:$B, $A125, NewEmisData!$C:$C, $H125, NewEmisData!$D:$D, DT$2), SUMIFS(NewEmisData!H:H, NewEmisData!$A:$A, "LDV", NewEmisData!$B:$B, $A125, NewEmisData!$C:$C, $H125, NewEmisData!$D:$D, DT$2))</f>
        <v>1.0889127855739599E-2</v>
      </c>
      <c r="DU125" s="335">
        <f>$I125*IF($G125="Pickup", SUMIFS(NewEmisData!I:I, NewEmisData!$A:$A, "Pickup", NewEmisData!$B:$B, $A125, NewEmisData!$C:$C, $H125, NewEmisData!$D:$D, DU$2), SUMIFS(NewEmisData!I:I, NewEmisData!$A:$A, "LDV", NewEmisData!$B:$B, $A125, NewEmisData!$C:$C, $H125, NewEmisData!$D:$D, DU$2))</f>
        <v>9.2771581803737097E-3</v>
      </c>
      <c r="DV125" s="335">
        <f>$I125*IF($G125="Pickup", SUMIFS(NewEmisData!J:J, NewEmisData!$A:$A, "Pickup", NewEmisData!$B:$B, $A125, NewEmisData!$C:$C, $H125, NewEmisData!$D:$D, DV$2), SUMIFS(NewEmisData!J:J, NewEmisData!$A:$A, "LDV", NewEmisData!$B:$B, $A125, NewEmisData!$C:$C, $H125, NewEmisData!$D:$D, DV$2))</f>
        <v>8.6157906132964604E-3</v>
      </c>
      <c r="DW125" s="335">
        <f>$I125*IF($G125="Pickup", SUMIFS(NewEmisData!K:K, NewEmisData!$A:$A, "Pickup", NewEmisData!$B:$B, $A125, NewEmisData!$C:$C, $H125, NewEmisData!$D:$D, DW$2), SUMIFS(NewEmisData!K:K, NewEmisData!$A:$A, "LDV", NewEmisData!$B:$B, $A125, NewEmisData!$C:$C, $H125, NewEmisData!$D:$D, DW$2))</f>
        <v>8.2603947841698305E-3</v>
      </c>
      <c r="DX125" s="335">
        <f>$I125*IF($G125="Pickup", SUMIFS(NewEmisData!L:L, NewEmisData!$A:$A, "Pickup", NewEmisData!$B:$B, $A125, NewEmisData!$C:$C, $H125, NewEmisData!$D:$D, DX$2), SUMIFS(NewEmisData!L:L, NewEmisData!$A:$A, "LDV", NewEmisData!$B:$B, $A125, NewEmisData!$C:$C, $H125, NewEmisData!$D:$D, DX$2))</f>
        <v>8.1602779301112108E-3</v>
      </c>
      <c r="DY125" s="335">
        <f>$I125*IF($G125="Pickup", SUMIFS(NewEmisData!M:M, NewEmisData!$A:$A, "Pickup", NewEmisData!$B:$B, $A125, NewEmisData!$C:$C, $H125, NewEmisData!$D:$D, DY$2), SUMIFS(NewEmisData!M:M, NewEmisData!$A:$A, "LDV", NewEmisData!$B:$B, $A125, NewEmisData!$C:$C, $H125, NewEmisData!$D:$D, DY$2))</f>
        <v>8.1861829277557301E-3</v>
      </c>
      <c r="DZ125" s="335">
        <v>1.0483433406910452E-2</v>
      </c>
      <c r="EA125" s="335">
        <f t="shared" si="118"/>
        <v>429.196687290726</v>
      </c>
      <c r="EB125" s="335">
        <f t="shared" si="119"/>
        <v>413.92588742451602</v>
      </c>
      <c r="EC125" s="335">
        <f t="shared" si="120"/>
        <v>357.54354908822597</v>
      </c>
      <c r="ED125" s="335">
        <f t="shared" si="121"/>
        <v>312.70443872824399</v>
      </c>
      <c r="EE125" s="335">
        <f t="shared" si="122"/>
        <v>295.131332198753</v>
      </c>
      <c r="EF125" s="335">
        <f t="shared" si="123"/>
        <v>287.00250507201002</v>
      </c>
      <c r="EG125" s="335">
        <f t="shared" si="124"/>
        <v>280.70349092905099</v>
      </c>
      <c r="EH125" s="335">
        <f t="shared" si="125"/>
        <v>278.51705728958802</v>
      </c>
      <c r="EI125" s="335">
        <f t="shared" si="126"/>
        <v>278.75188774863398</v>
      </c>
      <c r="EJ125" s="335">
        <f t="shared" si="127"/>
        <v>0.26615030329306139</v>
      </c>
      <c r="EK125" s="335">
        <f t="shared" si="128"/>
        <v>4.7739662510445001E-2</v>
      </c>
      <c r="EL125" s="335">
        <f t="shared" si="129"/>
        <v>4.0222650933890998E-2</v>
      </c>
      <c r="EM125" s="335">
        <f t="shared" si="130"/>
        <v>3.7026013334327097E-2</v>
      </c>
      <c r="EN125" s="335">
        <f t="shared" si="131"/>
        <v>3.5721368498802003E-2</v>
      </c>
      <c r="EO125" s="335">
        <f t="shared" si="132"/>
        <v>3.9556628195455697E-2</v>
      </c>
      <c r="EP125" s="335">
        <f t="shared" si="133"/>
        <v>4.0892160755087198E-2</v>
      </c>
      <c r="EQ125" s="335">
        <f t="shared" si="134"/>
        <v>3.9809174920499499E-2</v>
      </c>
      <c r="ER125" s="335">
        <f t="shared" si="135"/>
        <v>3.9117125993598102E-2</v>
      </c>
      <c r="ES125" s="335">
        <f t="shared" si="136"/>
        <v>3.9686464950090997E-2</v>
      </c>
      <c r="ET125" s="335">
        <f t="shared" si="137"/>
        <v>5.9143404970885341E-2</v>
      </c>
      <c r="EU125" s="335">
        <f t="shared" si="138"/>
        <v>4.5442372364522896E-3</v>
      </c>
      <c r="EV125" s="335">
        <f t="shared" si="139"/>
        <v>4.3825669717421E-3</v>
      </c>
      <c r="EW125" s="335">
        <f t="shared" si="140"/>
        <v>2.75316137470643E-3</v>
      </c>
      <c r="EX125" s="335">
        <f t="shared" si="141"/>
        <v>2.4078903553578401E-3</v>
      </c>
      <c r="EY125" s="335">
        <f t="shared" si="142"/>
        <v>2.27257345888271E-3</v>
      </c>
      <c r="EZ125" s="335">
        <f t="shared" si="143"/>
        <v>2.2099795405175798E-3</v>
      </c>
      <c r="FA125" s="335">
        <f t="shared" si="144"/>
        <v>2.16147670002603E-3</v>
      </c>
      <c r="FB125" s="335">
        <f t="shared" si="145"/>
        <v>2.1446401853113602E-3</v>
      </c>
      <c r="FC125" s="335">
        <f t="shared" si="146"/>
        <v>2.1464475654284099E-3</v>
      </c>
      <c r="FD125" s="335">
        <f t="shared" si="147"/>
        <v>2.5617670759243757E-3</v>
      </c>
      <c r="FE125" s="335">
        <f t="shared" si="148"/>
        <v>6.8718020723861406E-2</v>
      </c>
      <c r="FF125" s="335">
        <f t="shared" si="149"/>
        <v>6.8726817375946297E-2</v>
      </c>
      <c r="FG125" s="335">
        <f t="shared" si="150"/>
        <v>7.5053777430390503E-2</v>
      </c>
      <c r="FH125" s="335">
        <f t="shared" si="151"/>
        <v>7.4787483412829606E-2</v>
      </c>
      <c r="FI125" s="335">
        <f t="shared" si="152"/>
        <v>7.4715797469106393E-2</v>
      </c>
      <c r="FJ125" s="335">
        <f t="shared" si="153"/>
        <v>7.4683474858337304E-2</v>
      </c>
      <c r="FK125" s="335">
        <f t="shared" si="154"/>
        <v>7.4519830404688694E-2</v>
      </c>
      <c r="FL125" s="335">
        <f t="shared" si="155"/>
        <v>7.4375705674705195E-2</v>
      </c>
      <c r="FM125" s="335">
        <f t="shared" si="156"/>
        <v>7.4367996322656102E-2</v>
      </c>
      <c r="FN125" s="335">
        <f t="shared" si="157"/>
        <v>4.7785374819939178E-2</v>
      </c>
      <c r="FO125" s="335">
        <f t="shared" si="158"/>
        <v>1.04003337420696E-2</v>
      </c>
      <c r="FP125" s="335">
        <f t="shared" si="159"/>
        <v>1.04081158830562E-2</v>
      </c>
      <c r="FQ125" s="335">
        <f t="shared" si="160"/>
        <v>1.1052941096405E-2</v>
      </c>
      <c r="FR125" s="335">
        <f t="shared" si="161"/>
        <v>1.0817163462008301E-2</v>
      </c>
      <c r="FS125" s="335">
        <f t="shared" si="162"/>
        <v>1.0753769380543701E-2</v>
      </c>
      <c r="FT125" s="335">
        <f t="shared" si="163"/>
        <v>1.07252399459136E-2</v>
      </c>
      <c r="FU125" s="335">
        <f t="shared" si="164"/>
        <v>1.05804069130733E-2</v>
      </c>
      <c r="FV125" s="335">
        <f t="shared" si="165"/>
        <v>1.04530345160975E-2</v>
      </c>
      <c r="FW125" s="335">
        <f t="shared" si="166"/>
        <v>1.04461903633429E-2</v>
      </c>
      <c r="FX125" s="335">
        <f t="shared" si="167"/>
        <v>9.6257106650809981E-3</v>
      </c>
    </row>
    <row r="126" spans="1:180" x14ac:dyDescent="0.2">
      <c r="A126" s="305" t="str">
        <f>_xlfn.CONCAT(IF(LEFT(TRIM(A125),1)="*", "*R", "R"), 1+RIGHT(TRIM(A125),1))</f>
        <v>R3</v>
      </c>
      <c r="B126" s="305" t="str">
        <f t="shared" ref="B126:B129" si="219">B125</f>
        <v>TLSSETHX11</v>
      </c>
      <c r="C126" s="305" t="str">
        <f t="shared" ref="C126:C129" si="220">C125</f>
        <v>TL.E85X.SS.ETHX.2011</v>
      </c>
      <c r="D126" s="301" t="str">
        <f t="shared" ref="D126:D129" si="221">D125</f>
        <v>bn-vmt, bn-vmt/a</v>
      </c>
      <c r="E126" s="301" t="str">
        <f t="shared" ref="E126:E129" si="222">E125</f>
        <v>TLE85X</v>
      </c>
      <c r="F126" s="301" t="str">
        <f t="shared" ref="F126:F129" si="223">F125</f>
        <v>TL</v>
      </c>
      <c r="G126" s="315" t="s">
        <v>821</v>
      </c>
      <c r="H126" s="315" t="s">
        <v>817</v>
      </c>
      <c r="I126" s="315">
        <v>1</v>
      </c>
      <c r="J126" s="315" t="str">
        <f t="shared" si="168"/>
        <v>Small SUV-E85</v>
      </c>
      <c r="K126" s="335">
        <f>$I126*IF($G126="Pickup", SUMIFS(NewEmisData!E:E, NewEmisData!$A:$A, "Pickup", NewEmisData!$B:$B, $A126, NewEmisData!$C:$C, $H126, NewEmisData!$D:$D, K$2), SUMIFS(NewEmisData!E:E, NewEmisData!$A:$A, "LDV", NewEmisData!$B:$B, $A126, NewEmisData!$C:$C, $H126, NewEmisData!$D:$D, K$2))</f>
        <v>394.83751183448101</v>
      </c>
      <c r="L126" s="335">
        <f>$I126*IF($G126="Pickup", SUMIFS(NewEmisData!F:F, NewEmisData!$A:$A, "Pickup", NewEmisData!$B:$B, $A126, NewEmisData!$C:$C, $H126, NewEmisData!$D:$D, L$2), SUMIFS(NewEmisData!F:F, NewEmisData!$A:$A, "LDV", NewEmisData!$B:$B, $A126, NewEmisData!$C:$C, $H126, NewEmisData!$D:$D, L$2))</f>
        <v>382.24571125104399</v>
      </c>
      <c r="M126" s="335">
        <f>$I126*IF($G126="Pickup", SUMIFS(NewEmisData!G:G, NewEmisData!$A:$A, "Pickup", NewEmisData!$B:$B, $A126, NewEmisData!$C:$C, $H126, NewEmisData!$D:$D, M$2), SUMIFS(NewEmisData!G:G, NewEmisData!$A:$A, "LDV", NewEmisData!$B:$B, $A126, NewEmisData!$C:$C, $H126, NewEmisData!$D:$D, M$2))</f>
        <v>311.20898804842699</v>
      </c>
      <c r="N126" s="335">
        <f>$I126*IF($G126="Pickup", SUMIFS(NewEmisData!H:H, NewEmisData!$A:$A, "Pickup", NewEmisData!$B:$B, $A126, NewEmisData!$C:$C, $H126, NewEmisData!$D:$D, N$2), SUMIFS(NewEmisData!H:H, NewEmisData!$A:$A, "LDV", NewEmisData!$B:$B, $A126, NewEmisData!$C:$C, $H126, NewEmisData!$D:$D, N$2))</f>
        <v>272.03741746452602</v>
      </c>
      <c r="O126" s="335">
        <f>$I126*IF($G126="Pickup", SUMIFS(NewEmisData!I:I, NewEmisData!$A:$A, "Pickup", NewEmisData!$B:$B, $A126, NewEmisData!$C:$C, $H126, NewEmisData!$D:$D, O$2), SUMIFS(NewEmisData!I:I, NewEmisData!$A:$A, "LDV", NewEmisData!$B:$B, $A126, NewEmisData!$C:$C, $H126, NewEmisData!$D:$D, O$2))</f>
        <v>256.63322215887302</v>
      </c>
      <c r="P126" s="335">
        <f>$I126*IF($G126="Pickup", SUMIFS(NewEmisData!J:J, NewEmisData!$A:$A, "Pickup", NewEmisData!$B:$B, $A126, NewEmisData!$C:$C, $H126, NewEmisData!$D:$D, P$2), SUMIFS(NewEmisData!J:J, NewEmisData!$A:$A, "LDV", NewEmisData!$B:$B, $A126, NewEmisData!$C:$C, $H126, NewEmisData!$D:$D, P$2))</f>
        <v>249.47351911251101</v>
      </c>
      <c r="Q126" s="335">
        <f>$I126*IF($G126="Pickup", SUMIFS(NewEmisData!K:K, NewEmisData!$A:$A, "Pickup", NewEmisData!$B:$B, $A126, NewEmisData!$C:$C, $H126, NewEmisData!$D:$D, Q$2), SUMIFS(NewEmisData!K:K, NewEmisData!$A:$A, "LDV", NewEmisData!$B:$B, $A126, NewEmisData!$C:$C, $H126, NewEmisData!$D:$D, Q$2))</f>
        <v>243.947047715764</v>
      </c>
      <c r="R126" s="335">
        <f>$I126*IF($G126="Pickup", SUMIFS(NewEmisData!L:L, NewEmisData!$A:$A, "Pickup", NewEmisData!$B:$B, $A126, NewEmisData!$C:$C, $H126, NewEmisData!$D:$D, R$2), SUMIFS(NewEmisData!L:L, NewEmisData!$A:$A, "LDV", NewEmisData!$B:$B, $A126, NewEmisData!$C:$C, $H126, NewEmisData!$D:$D, R$2))</f>
        <v>242.03087756441701</v>
      </c>
      <c r="S126" s="335">
        <f>$I126*IF($G126="Pickup", SUMIFS(NewEmisData!M:M, NewEmisData!$A:$A, "Pickup", NewEmisData!$B:$B, $A126, NewEmisData!$C:$C, $H126, NewEmisData!$D:$D, S$2), SUMIFS(NewEmisData!M:M, NewEmisData!$A:$A, "LDV", NewEmisData!$B:$B, $A126, NewEmisData!$C:$C, $H126, NewEmisData!$D:$D, S$2))</f>
        <v>242.21948488777301</v>
      </c>
      <c r="T126" s="335">
        <v>0.26615030329306139</v>
      </c>
      <c r="U126" s="335">
        <f>$I126*IF($G126="Pickup", SUMIFS(NewEmisData!E:E, NewEmisData!$A:$A, "Pickup", NewEmisData!$B:$B, $A126, NewEmisData!$C:$C, $H126, NewEmisData!$D:$D, U$2), SUMIFS(NewEmisData!E:E, NewEmisData!$A:$A, "LDV", NewEmisData!$B:$B, $A126, NewEmisData!$C:$C, $H126, NewEmisData!$D:$D, U$2))</f>
        <v>4.1722988994872201E-2</v>
      </c>
      <c r="V126" s="335">
        <f>$I126*IF($G126="Pickup", SUMIFS(NewEmisData!F:F, NewEmisData!$A:$A, "Pickup", NewEmisData!$B:$B, $A126, NewEmisData!$C:$C, $H126, NewEmisData!$D:$D, V$2), SUMIFS(NewEmisData!F:F, NewEmisData!$A:$A, "LDV", NewEmisData!$B:$B, $A126, NewEmisData!$C:$C, $H126, NewEmisData!$D:$D, V$2))</f>
        <v>3.46409702122705E-2</v>
      </c>
      <c r="W126" s="335">
        <f>$I126*IF($G126="Pickup", SUMIFS(NewEmisData!G:G, NewEmisData!$A:$A, "Pickup", NewEmisData!$B:$B, $A126, NewEmisData!$C:$C, $H126, NewEmisData!$D:$D, W$2), SUMIFS(NewEmisData!G:G, NewEmisData!$A:$A, "LDV", NewEmisData!$B:$B, $A126, NewEmisData!$C:$C, $H126, NewEmisData!$D:$D, W$2))</f>
        <v>3.2406542165289903E-2</v>
      </c>
      <c r="X126" s="335">
        <f>$I126*IF($G126="Pickup", SUMIFS(NewEmisData!H:H, NewEmisData!$A:$A, "Pickup", NewEmisData!$B:$B, $A126, NewEmisData!$C:$C, $H126, NewEmisData!$D:$D, X$2), SUMIFS(NewEmisData!H:H, NewEmisData!$A:$A, "LDV", NewEmisData!$B:$B, $A126, NewEmisData!$C:$C, $H126, NewEmisData!$D:$D, X$2))</f>
        <v>3.0987315768082901E-2</v>
      </c>
      <c r="Y126" s="335">
        <f>$I126*IF($G126="Pickup", SUMIFS(NewEmisData!I:I, NewEmisData!$A:$A, "Pickup", NewEmisData!$B:$B, $A126, NewEmisData!$C:$C, $H126, NewEmisData!$D:$D, Y$2), SUMIFS(NewEmisData!I:I, NewEmisData!$A:$A, "LDV", NewEmisData!$B:$B, $A126, NewEmisData!$C:$C, $H126, NewEmisData!$D:$D, Y$2))</f>
        <v>3.42812868295745E-2</v>
      </c>
      <c r="Z126" s="335">
        <f>$I126*IF($G126="Pickup", SUMIFS(NewEmisData!J:J, NewEmisData!$A:$A, "Pickup", NewEmisData!$B:$B, $A126, NewEmisData!$C:$C, $H126, NewEmisData!$D:$D, Z$2), SUMIFS(NewEmisData!J:J, NewEmisData!$A:$A, "LDV", NewEmisData!$B:$B, $A126, NewEmisData!$C:$C, $H126, NewEmisData!$D:$D, Z$2))</f>
        <v>3.5241041104630097E-2</v>
      </c>
      <c r="AA126" s="335">
        <f>$I126*IF($G126="Pickup", SUMIFS(NewEmisData!K:K, NewEmisData!$A:$A, "Pickup", NewEmisData!$B:$B, $A126, NewEmisData!$C:$C, $H126, NewEmisData!$D:$D, AA$2), SUMIFS(NewEmisData!K:K, NewEmisData!$A:$A, "LDV", NewEmisData!$B:$B, $A126, NewEmisData!$C:$C, $H126, NewEmisData!$D:$D, AA$2))</f>
        <v>3.4104926459791303E-2</v>
      </c>
      <c r="AB126" s="335">
        <f>$I126*IF($G126="Pickup", SUMIFS(NewEmisData!L:L, NewEmisData!$A:$A, "Pickup", NewEmisData!$B:$B, $A126, NewEmisData!$C:$C, $H126, NewEmisData!$D:$D, AB$2), SUMIFS(NewEmisData!L:L, NewEmisData!$A:$A, "LDV", NewEmisData!$B:$B, $A126, NewEmisData!$C:$C, $H126, NewEmisData!$D:$D, AB$2))</f>
        <v>3.3427882317031102E-2</v>
      </c>
      <c r="AC126" s="335">
        <f>$I126*IF($G126="Pickup", SUMIFS(NewEmisData!M:M, NewEmisData!$A:$A, "Pickup", NewEmisData!$B:$B, $A126, NewEmisData!$C:$C, $H126, NewEmisData!$D:$D, AC$2), SUMIFS(NewEmisData!M:M, NewEmisData!$A:$A, "LDV", NewEmisData!$B:$B, $A126, NewEmisData!$C:$C, $H126, NewEmisData!$D:$D, AC$2))</f>
        <v>3.3891475717267E-2</v>
      </c>
      <c r="AD126" s="335">
        <v>5.9143404970885341E-2</v>
      </c>
      <c r="AE126" s="335">
        <f>$I126*IF($G126="Pickup", SUMIFS(NewEmisData!E:E, NewEmisData!$A:$A, "Pickup", NewEmisData!$B:$B, $A126, NewEmisData!$C:$C, $H126, NewEmisData!$D:$D, AE$2), SUMIFS(NewEmisData!E:E, NewEmisData!$A:$A, "LDV", NewEmisData!$B:$B, $A126, NewEmisData!$C:$C, $H126, NewEmisData!$D:$D, AE$2))</f>
        <v>4.18045875613407E-3</v>
      </c>
      <c r="AF126" s="335">
        <f>$I126*IF($G126="Pickup", SUMIFS(NewEmisData!F:F, NewEmisData!$A:$A, "Pickup", NewEmisData!$B:$B, $A126, NewEmisData!$C:$C, $H126, NewEmisData!$D:$D, AF$2), SUMIFS(NewEmisData!F:F, NewEmisData!$A:$A, "LDV", NewEmisData!$B:$B, $A126, NewEmisData!$C:$C, $H126, NewEmisData!$D:$D, AF$2))</f>
        <v>4.0471378457488504E-3</v>
      </c>
      <c r="AG126" s="335">
        <f>$I126*IF($G126="Pickup", SUMIFS(NewEmisData!G:G, NewEmisData!$A:$A, "Pickup", NewEmisData!$B:$B, $A126, NewEmisData!$C:$C, $H126, NewEmisData!$D:$D, AG$2), SUMIFS(NewEmisData!G:G, NewEmisData!$A:$A, "LDV", NewEmisData!$B:$B, $A126, NewEmisData!$C:$C, $H126, NewEmisData!$D:$D, AG$2))</f>
        <v>2.3963740356682502E-3</v>
      </c>
      <c r="AH126" s="335">
        <f>$I126*IF($G126="Pickup", SUMIFS(NewEmisData!H:H, NewEmisData!$A:$A, "Pickup", NewEmisData!$B:$B, $A126, NewEmisData!$C:$C, $H126, NewEmisData!$D:$D, AH$2), SUMIFS(NewEmisData!H:H, NewEmisData!$A:$A, "LDV", NewEmisData!$B:$B, $A126, NewEmisData!$C:$C, $H126, NewEmisData!$D:$D, AH$2))</f>
        <v>2.0947461612804202E-3</v>
      </c>
      <c r="AI126" s="335">
        <f>$I126*IF($G126="Pickup", SUMIFS(NewEmisData!I:I, NewEmisData!$A:$A, "Pickup", NewEmisData!$B:$B, $A126, NewEmisData!$C:$C, $H126, NewEmisData!$D:$D, AI$2), SUMIFS(NewEmisData!I:I, NewEmisData!$A:$A, "LDV", NewEmisData!$B:$B, $A126, NewEmisData!$C:$C, $H126, NewEmisData!$D:$D, AI$2))</f>
        <v>1.9761294738190999E-3</v>
      </c>
      <c r="AJ126" s="335">
        <f>$I126*IF($G126="Pickup", SUMIFS(NewEmisData!J:J, NewEmisData!$A:$A, "Pickup", NewEmisData!$B:$B, $A126, NewEmisData!$C:$C, $H126, NewEmisData!$D:$D, AJ$2), SUMIFS(NewEmisData!J:J, NewEmisData!$A:$A, "LDV", NewEmisData!$B:$B, $A126, NewEmisData!$C:$C, $H126, NewEmisData!$D:$D, AJ$2))</f>
        <v>1.9209993079262E-3</v>
      </c>
      <c r="AK126" s="335">
        <f>$I126*IF($G126="Pickup", SUMIFS(NewEmisData!K:K, NewEmisData!$A:$A, "Pickup", NewEmisData!$B:$B, $A126, NewEmisData!$C:$C, $H126, NewEmisData!$D:$D, AK$2), SUMIFS(NewEmisData!K:K, NewEmisData!$A:$A, "LDV", NewEmisData!$B:$B, $A126, NewEmisData!$C:$C, $H126, NewEmisData!$D:$D, AK$2))</f>
        <v>1.8784446265214399E-3</v>
      </c>
      <c r="AL126" s="335">
        <f>$I126*IF($G126="Pickup", SUMIFS(NewEmisData!L:L, NewEmisData!$A:$A, "Pickup", NewEmisData!$B:$B, $A126, NewEmisData!$C:$C, $H126, NewEmisData!$D:$D, AL$2), SUMIFS(NewEmisData!L:L, NewEmisData!$A:$A, "LDV", NewEmisData!$B:$B, $A126, NewEmisData!$C:$C, $H126, NewEmisData!$D:$D, AL$2))</f>
        <v>1.8636889724050101E-3</v>
      </c>
      <c r="AM126" s="335">
        <f>$I126*IF($G126="Pickup", SUMIFS(NewEmisData!M:M, NewEmisData!$A:$A, "Pickup", NewEmisData!$B:$B, $A126, NewEmisData!$C:$C, $H126, NewEmisData!$D:$D, AM$2), SUMIFS(NewEmisData!M:M, NewEmisData!$A:$A, "LDV", NewEmisData!$B:$B, $A126, NewEmisData!$C:$C, $H126, NewEmisData!$D:$D, AM$2))</f>
        <v>1.8651401165369901E-3</v>
      </c>
      <c r="AN126" s="335">
        <v>2.5617670759243757E-3</v>
      </c>
      <c r="AO126" s="335">
        <f>$I126*IF($G126="Pickup", SUMIFS(NewEmisData!E:E, NewEmisData!$A:$A, "Pickup", NewEmisData!$B:$B, $A126, NewEmisData!$C:$C, $H126, NewEmisData!$D:$D, AO$2), SUMIFS(NewEmisData!E:E, NewEmisData!$A:$A, "LDV", NewEmisData!$B:$B, $A126, NewEmisData!$C:$C, $H126, NewEmisData!$D:$D, AO$2))</f>
        <v>5.70149509117601E-2</v>
      </c>
      <c r="AP126" s="335">
        <f>$I126*IF($G126="Pickup", SUMIFS(NewEmisData!F:F, NewEmisData!$A:$A, "Pickup", NewEmisData!$B:$B, $A126, NewEmisData!$C:$C, $H126, NewEmisData!$D:$D, AP$2), SUMIFS(NewEmisData!F:F, NewEmisData!$A:$A, "LDV", NewEmisData!$B:$B, $A126, NewEmisData!$C:$C, $H126, NewEmisData!$D:$D, AP$2))</f>
        <v>5.7021889138304603E-2</v>
      </c>
      <c r="AQ126" s="335">
        <f>$I126*IF($G126="Pickup", SUMIFS(NewEmisData!G:G, NewEmisData!$A:$A, "Pickup", NewEmisData!$B:$B, $A126, NewEmisData!$C:$C, $H126, NewEmisData!$D:$D, AQ$2), SUMIFS(NewEmisData!G:G, NewEmisData!$A:$A, "LDV", NewEmisData!$B:$B, $A126, NewEmisData!$C:$C, $H126, NewEmisData!$D:$D, AQ$2))</f>
        <v>5.7501606282491798E-2</v>
      </c>
      <c r="AR126" s="335">
        <f>$I126*IF($G126="Pickup", SUMIFS(NewEmisData!H:H, NewEmisData!$A:$A, "Pickup", NewEmisData!$B:$B, $A126, NewEmisData!$C:$C, $H126, NewEmisData!$D:$D, AR$2), SUMIFS(NewEmisData!H:H, NewEmisData!$A:$A, "LDV", NewEmisData!$B:$B, $A126, NewEmisData!$C:$C, $H126, NewEmisData!$D:$D, AR$2))</f>
        <v>5.7272335517784601E-2</v>
      </c>
      <c r="AS126" s="335">
        <f>$I126*IF($G126="Pickup", SUMIFS(NewEmisData!I:I, NewEmisData!$A:$A, "Pickup", NewEmisData!$B:$B, $A126, NewEmisData!$C:$C, $H126, NewEmisData!$D:$D, AS$2), SUMIFS(NewEmisData!I:I, NewEmisData!$A:$A, "LDV", NewEmisData!$B:$B, $A126, NewEmisData!$C:$C, $H126, NewEmisData!$D:$D, AS$2))</f>
        <v>5.7208750023327502E-2</v>
      </c>
      <c r="AT126" s="335">
        <f>$I126*IF($G126="Pickup", SUMIFS(NewEmisData!J:J, NewEmisData!$A:$A, "Pickup", NewEmisData!$B:$B, $A126, NewEmisData!$C:$C, $H126, NewEmisData!$D:$D, AT$2), SUMIFS(NewEmisData!J:J, NewEmisData!$A:$A, "LDV", NewEmisData!$B:$B, $A126, NewEmisData!$C:$C, $H126, NewEmisData!$D:$D, AT$2))</f>
        <v>5.7179082239302903E-2</v>
      </c>
      <c r="AU126" s="335">
        <f>$I126*IF($G126="Pickup", SUMIFS(NewEmisData!K:K, NewEmisData!$A:$A, "Pickup", NewEmisData!$B:$B, $A126, NewEmisData!$C:$C, $H126, NewEmisData!$D:$D, AU$2), SUMIFS(NewEmisData!K:K, NewEmisData!$A:$A, "LDV", NewEmisData!$B:$B, $A126, NewEmisData!$C:$C, $H126, NewEmisData!$D:$D, AU$2))</f>
        <v>5.7038376882496397E-2</v>
      </c>
      <c r="AV126" s="335">
        <f>$I126*IF($G126="Pickup", SUMIFS(NewEmisData!L:L, NewEmisData!$A:$A, "Pickup", NewEmisData!$B:$B, $A126, NewEmisData!$C:$C, $H126, NewEmisData!$D:$D, AV$2), SUMIFS(NewEmisData!L:L, NewEmisData!$A:$A, "LDV", NewEmisData!$B:$B, $A126, NewEmisData!$C:$C, $H126, NewEmisData!$D:$D, AV$2))</f>
        <v>5.6915696785157503E-2</v>
      </c>
      <c r="AW126" s="335">
        <f>$I126*IF($G126="Pickup", SUMIFS(NewEmisData!M:M, NewEmisData!$A:$A, "Pickup", NewEmisData!$B:$B, $A126, NewEmisData!$C:$C, $H126, NewEmisData!$D:$D, AW$2), SUMIFS(NewEmisData!M:M, NewEmisData!$A:$A, "LDV", NewEmisData!$B:$B, $A126, NewEmisData!$C:$C, $H126, NewEmisData!$D:$D, AW$2))</f>
        <v>5.6908699033520103E-2</v>
      </c>
      <c r="AX126" s="335">
        <v>4.7785374819939178E-2</v>
      </c>
      <c r="AY126" s="335">
        <f>$I126*IF($G126="Pickup", SUMIFS(NewEmisData!E:E, NewEmisData!$A:$A, "Pickup", NewEmisData!$B:$B, $A126, NewEmisData!$C:$C, $H126, NewEmisData!$D:$D, AY$2), SUMIFS(NewEmisData!E:E, NewEmisData!$A:$A, "LDV", NewEmisData!$B:$B, $A126, NewEmisData!$C:$C, $H126, NewEmisData!$D:$D, AY$2))</f>
        <v>8.7560770343190295E-3</v>
      </c>
      <c r="AZ126" s="335">
        <f>$I126*IF($G126="Pickup", SUMIFS(NewEmisData!F:F, NewEmisData!$A:$A, "Pickup", NewEmisData!$B:$B, $A126, NewEmisData!$C:$C, $H126, NewEmisData!$D:$D, AZ$2), SUMIFS(NewEmisData!F:F, NewEmisData!$A:$A, "LDV", NewEmisData!$B:$B, $A126, NewEmisData!$C:$C, $H126, NewEmisData!$D:$D, AZ$2))</f>
        <v>8.7622036543780306E-3</v>
      </c>
      <c r="BA126" s="335">
        <f>$I126*IF($G126="Pickup", SUMIFS(NewEmisData!G:G, NewEmisData!$A:$A, "Pickup", NewEmisData!$B:$B, $A126, NewEmisData!$C:$C, $H126, NewEmisData!$D:$D, BA$2), SUMIFS(NewEmisData!G:G, NewEmisData!$A:$A, "LDV", NewEmisData!$B:$B, $A126, NewEmisData!$C:$C, $H126, NewEmisData!$D:$D, BA$2))</f>
        <v>8.6304265757909393E-3</v>
      </c>
      <c r="BB126" s="335">
        <f>$I126*IF($G126="Pickup", SUMIFS(NewEmisData!H:H, NewEmisData!$A:$A, "Pickup", NewEmisData!$B:$B, $A126, NewEmisData!$C:$C, $H126, NewEmisData!$D:$D, BB$2), SUMIFS(NewEmisData!H:H, NewEmisData!$A:$A, "LDV", NewEmisData!$B:$B, $A126, NewEmisData!$C:$C, $H126, NewEmisData!$D:$D, BB$2))</f>
        <v>8.4275847239737908E-3</v>
      </c>
      <c r="BC126" s="335">
        <f>$I126*IF($G126="Pickup", SUMIFS(NewEmisData!I:I, NewEmisData!$A:$A, "Pickup", NewEmisData!$B:$B, $A126, NewEmisData!$C:$C, $H126, NewEmisData!$D:$D, BC$2), SUMIFS(NewEmisData!I:I, NewEmisData!$A:$A, "LDV", NewEmisData!$B:$B, $A126, NewEmisData!$C:$C, $H126, NewEmisData!$D:$D, BC$2))</f>
        <v>8.3714032789610707E-3</v>
      </c>
      <c r="BD126" s="335">
        <f>$I126*IF($G126="Pickup", SUMIFS(NewEmisData!J:J, NewEmisData!$A:$A, "Pickup", NewEmisData!$B:$B, $A126, NewEmisData!$C:$C, $H126, NewEmisData!$D:$D, BD$2), SUMIFS(NewEmisData!J:J, NewEmisData!$A:$A, "LDV", NewEmisData!$B:$B, $A126, NewEmisData!$C:$C, $H126, NewEmisData!$D:$D, BD$2))</f>
        <v>8.3451695612363607E-3</v>
      </c>
      <c r="BE126" s="335">
        <f>$I126*IF($G126="Pickup", SUMIFS(NewEmisData!K:K, NewEmisData!$A:$A, "Pickup", NewEmisData!$B:$B, $A126, NewEmisData!$C:$C, $H126, NewEmisData!$D:$D, BE$2), SUMIFS(NewEmisData!K:K, NewEmisData!$A:$A, "LDV", NewEmisData!$B:$B, $A126, NewEmisData!$C:$C, $H126, NewEmisData!$D:$D, BE$2))</f>
        <v>8.2207090340707199E-3</v>
      </c>
      <c r="BF126" s="335">
        <f>$I126*IF($G126="Pickup", SUMIFS(NewEmisData!L:L, NewEmisData!$A:$A, "Pickup", NewEmisData!$B:$B, $A126, NewEmisData!$C:$C, $H126, NewEmisData!$D:$D, BF$2), SUMIFS(NewEmisData!L:L, NewEmisData!$A:$A, "LDV", NewEmisData!$B:$B, $A126, NewEmisData!$C:$C, $H126, NewEmisData!$D:$D, BF$2))</f>
        <v>8.1121785136203401E-3</v>
      </c>
      <c r="BG126" s="335">
        <f>$I126*IF($G126="Pickup", SUMIFS(NewEmisData!M:M, NewEmisData!$A:$A, "Pickup", NewEmisData!$B:$B, $A126, NewEmisData!$C:$C, $H126, NewEmisData!$D:$D, BG$2), SUMIFS(NewEmisData!M:M, NewEmisData!$A:$A, "LDV", NewEmisData!$B:$B, $A126, NewEmisData!$C:$C, $H126, NewEmisData!$D:$D, BG$2))</f>
        <v>8.1060201670228992E-3</v>
      </c>
      <c r="BH126" s="335">
        <v>9.6257106650809981E-3</v>
      </c>
      <c r="BI126" s="335">
        <f>$I126*IF($G126="Pickup", SUMIFS(NewEmisData!E:E, NewEmisData!$A:$A, "Pickup", NewEmisData!$B:$B, $A126, NewEmisData!$C:$C, $H126, NewEmisData!$D:$D, BI$2), SUMIFS(NewEmisData!E:E, NewEmisData!$A:$A, "LDV", NewEmisData!$B:$B, $A126, NewEmisData!$C:$C, $H126, NewEmisData!$D:$D, BI$2))</f>
        <v>1.1106141710219199</v>
      </c>
      <c r="BJ126" s="335">
        <f>$I126*IF($G126="Pickup", SUMIFS(NewEmisData!F:F, NewEmisData!$A:$A, "Pickup", NewEmisData!$B:$B, $A126, NewEmisData!$C:$C, $H126, NewEmisData!$D:$D, BJ$2), SUMIFS(NewEmisData!F:F, NewEmisData!$A:$A, "LDV", NewEmisData!$B:$B, $A126, NewEmisData!$C:$C, $H126, NewEmisData!$D:$D, BJ$2))</f>
        <v>0.92630032120899797</v>
      </c>
      <c r="BK126" s="335">
        <f>$I126*IF($G126="Pickup", SUMIFS(NewEmisData!G:G, NewEmisData!$A:$A, "Pickup", NewEmisData!$B:$B, $A126, NewEmisData!$C:$C, $H126, NewEmisData!$D:$D, BK$2), SUMIFS(NewEmisData!G:G, NewEmisData!$A:$A, "LDV", NewEmisData!$B:$B, $A126, NewEmisData!$C:$C, $H126, NewEmisData!$D:$D, BK$2))</f>
        <v>0.70836745128844603</v>
      </c>
      <c r="BL126" s="335">
        <f>$I126*IF($G126="Pickup", SUMIFS(NewEmisData!H:H, NewEmisData!$A:$A, "Pickup", NewEmisData!$B:$B, $A126, NewEmisData!$C:$C, $H126, NewEmisData!$D:$D, BL$2), SUMIFS(NewEmisData!H:H, NewEmisData!$A:$A, "LDV", NewEmisData!$B:$B, $A126, NewEmisData!$C:$C, $H126, NewEmisData!$D:$D, BL$2))</f>
        <v>0.76035132822019802</v>
      </c>
      <c r="BM126" s="335">
        <f>$I126*IF($G126="Pickup", SUMIFS(NewEmisData!I:I, NewEmisData!$A:$A, "Pickup", NewEmisData!$B:$B, $A126, NewEmisData!$C:$C, $H126, NewEmisData!$D:$D, BM$2), SUMIFS(NewEmisData!I:I, NewEmisData!$A:$A, "LDV", NewEmisData!$B:$B, $A126, NewEmisData!$C:$C, $H126, NewEmisData!$D:$D, BM$2))</f>
        <v>0.83318246308080801</v>
      </c>
      <c r="BN126" s="335">
        <f>$I126*IF($G126="Pickup", SUMIFS(NewEmisData!J:J, NewEmisData!$A:$A, "Pickup", NewEmisData!$B:$B, $A126, NewEmisData!$C:$C, $H126, NewEmisData!$D:$D, BN$2), SUMIFS(NewEmisData!J:J, NewEmisData!$A:$A, "LDV", NewEmisData!$B:$B, $A126, NewEmisData!$C:$C, $H126, NewEmisData!$D:$D, BN$2))</f>
        <v>0.86711380928999104</v>
      </c>
      <c r="BO126" s="335">
        <f>$I126*IF($G126="Pickup", SUMIFS(NewEmisData!K:K, NewEmisData!$A:$A, "Pickup", NewEmisData!$B:$B, $A126, NewEmisData!$C:$C, $H126, NewEmisData!$D:$D, BO$2), SUMIFS(NewEmisData!K:K, NewEmisData!$A:$A, "LDV", NewEmisData!$B:$B, $A126, NewEmisData!$C:$C, $H126, NewEmisData!$D:$D, BO$2))</f>
        <v>0.85197482629105803</v>
      </c>
      <c r="BP126" s="335">
        <f>$I126*IF($G126="Pickup", SUMIFS(NewEmisData!L:L, NewEmisData!$A:$A, "Pickup", NewEmisData!$B:$B, $A126, NewEmisData!$C:$C, $H126, NewEmisData!$D:$D, BP$2), SUMIFS(NewEmisData!L:L, NewEmisData!$A:$A, "LDV", NewEmisData!$B:$B, $A126, NewEmisData!$C:$C, $H126, NewEmisData!$D:$D, BP$2))</f>
        <v>0.84004828138755605</v>
      </c>
      <c r="BQ126" s="335">
        <f>$I126*IF($G126="Pickup", SUMIFS(NewEmisData!M:M, NewEmisData!$A:$A, "Pickup", NewEmisData!$B:$B, $A126, NewEmisData!$C:$C, $H126, NewEmisData!$D:$D, BQ$2), SUMIFS(NewEmisData!M:M, NewEmisData!$A:$A, "LDV", NewEmisData!$B:$B, $A126, NewEmisData!$C:$C, $H126, NewEmisData!$D:$D, BQ$2))</f>
        <v>0.84951701993338402</v>
      </c>
      <c r="BR126" s="335">
        <v>1.4092345254837961</v>
      </c>
      <c r="BS126" s="335">
        <f>$I126*IF($G126="Pickup", SUMIFS(NewEmisData!E:E, NewEmisData!$A:$A, "Pickup", NewEmisData!$B:$B, $A126, NewEmisData!$C:$C, $H126, NewEmisData!$D:$D, BS$2), SUMIFS(NewEmisData!E:E, NewEmisData!$A:$A, "LDV", NewEmisData!$B:$B, $A126, NewEmisData!$C:$C, $H126, NewEmisData!$D:$D, BS$2))</f>
        <v>0.108307993552558</v>
      </c>
      <c r="BT126" s="335">
        <f>$I126*IF($G126="Pickup", SUMIFS(NewEmisData!F:F, NewEmisData!$A:$A, "Pickup", NewEmisData!$B:$B, $A126, NewEmisData!$C:$C, $H126, NewEmisData!$D:$D, BT$2), SUMIFS(NewEmisData!F:F, NewEmisData!$A:$A, "LDV", NewEmisData!$B:$B, $A126, NewEmisData!$C:$C, $H126, NewEmisData!$D:$D, BT$2))</f>
        <v>0.103525288595275</v>
      </c>
      <c r="BU126" s="335">
        <f>$I126*IF($G126="Pickup", SUMIFS(NewEmisData!G:G, NewEmisData!$A:$A, "Pickup", NewEmisData!$B:$B, $A126, NewEmisData!$C:$C, $H126, NewEmisData!$D:$D, BU$2), SUMIFS(NewEmisData!G:G, NewEmisData!$A:$A, "LDV", NewEmisData!$B:$B, $A126, NewEmisData!$C:$C, $H126, NewEmisData!$D:$D, BU$2))</f>
        <v>8.0340497381977904E-2</v>
      </c>
      <c r="BV126" s="335">
        <f>$I126*IF($G126="Pickup", SUMIFS(NewEmisData!H:H, NewEmisData!$A:$A, "Pickup", NewEmisData!$B:$B, $A126, NewEmisData!$C:$C, $H126, NewEmisData!$D:$D, BV$2), SUMIFS(NewEmisData!H:H, NewEmisData!$A:$A, "LDV", NewEmisData!$B:$B, $A126, NewEmisData!$C:$C, $H126, NewEmisData!$D:$D, BV$2))</f>
        <v>7.5743596158134405E-2</v>
      </c>
      <c r="BW126" s="335">
        <f>$I126*IF($G126="Pickup", SUMIFS(NewEmisData!I:I, NewEmisData!$A:$A, "Pickup", NewEmisData!$B:$B, $A126, NewEmisData!$C:$C, $H126, NewEmisData!$D:$D, BW$2), SUMIFS(NewEmisData!I:I, NewEmisData!$A:$A, "LDV", NewEmisData!$B:$B, $A126, NewEmisData!$C:$C, $H126, NewEmisData!$D:$D, BW$2))</f>
        <v>8.8655261911971206E-2</v>
      </c>
      <c r="BX126" s="335">
        <f>$I126*IF($G126="Pickup", SUMIFS(NewEmisData!J:J, NewEmisData!$A:$A, "Pickup", NewEmisData!$B:$B, $A126, NewEmisData!$C:$C, $H126, NewEmisData!$D:$D, BX$2), SUMIFS(NewEmisData!J:J, NewEmisData!$A:$A, "LDV", NewEmisData!$B:$B, $A126, NewEmisData!$C:$C, $H126, NewEmisData!$D:$D, BX$2))</f>
        <v>0.10581706956195</v>
      </c>
      <c r="BY126" s="335">
        <f>$I126*IF($G126="Pickup", SUMIFS(NewEmisData!K:K, NewEmisData!$A:$A, "Pickup", NewEmisData!$B:$B, $A126, NewEmisData!$C:$C, $H126, NewEmisData!$D:$D, BY$2), SUMIFS(NewEmisData!K:K, NewEmisData!$A:$A, "LDV", NewEmisData!$B:$B, $A126, NewEmisData!$C:$C, $H126, NewEmisData!$D:$D, BY$2))</f>
        <v>0.118820433465155</v>
      </c>
      <c r="BZ126" s="335">
        <f>$I126*IF($G126="Pickup", SUMIFS(NewEmisData!L:L, NewEmisData!$A:$A, "Pickup", NewEmisData!$B:$B, $A126, NewEmisData!$C:$C, $H126, NewEmisData!$D:$D, BZ$2), SUMIFS(NewEmisData!L:L, NewEmisData!$A:$A, "LDV", NewEmisData!$B:$B, $A126, NewEmisData!$C:$C, $H126, NewEmisData!$D:$D, BZ$2))</f>
        <v>0.123526134201004</v>
      </c>
      <c r="CA126" s="335">
        <f>$I126*IF($G126="Pickup", SUMIFS(NewEmisData!M:M, NewEmisData!$A:$A, "Pickup", NewEmisData!$B:$B, $A126, NewEmisData!$C:$C, $H126, NewEmisData!$D:$D, CA$2), SUMIFS(NewEmisData!M:M, NewEmisData!$A:$A, "LDV", NewEmisData!$B:$B, $A126, NewEmisData!$C:$C, $H126, NewEmisData!$D:$D, CA$2))</f>
        <v>0.13283469100223899</v>
      </c>
      <c r="CB126" s="335">
        <v>6.0597963453520649E-2</v>
      </c>
      <c r="CC126" s="335">
        <f>$I126*IF($G126="Pickup", SUMIFS(NewEmisData!E:E, NewEmisData!$A:$A, "Pickup", NewEmisData!$B:$B, $A126, NewEmisData!$C:$C, $H126, NewEmisData!$D:$D, CC$2), SUMIFS(NewEmisData!E:E, NewEmisData!$A:$A, "LDV", NewEmisData!$B:$B, $A126, NewEmisData!$C:$C, $H126, NewEmisData!$D:$D, CC$2))</f>
        <v>1.8079570898517701E-2</v>
      </c>
      <c r="CD126" s="335">
        <f>$I126*IF($G126="Pickup", SUMIFS(NewEmisData!F:F, NewEmisData!$A:$A, "Pickup", NewEmisData!$B:$B, $A126, NewEmisData!$C:$C, $H126, NewEmisData!$D:$D, CD$2), SUMIFS(NewEmisData!F:F, NewEmisData!$A:$A, "LDV", NewEmisData!$B:$B, $A126, NewEmisData!$C:$C, $H126, NewEmisData!$D:$D, CD$2))</f>
        <v>1.8079636999697599E-2</v>
      </c>
      <c r="CE126" s="335">
        <f>$I126*IF($G126="Pickup", SUMIFS(NewEmisData!G:G, NewEmisData!$A:$A, "Pickup", NewEmisData!$B:$B, $A126, NewEmisData!$C:$C, $H126, NewEmisData!$D:$D, CE$2), SUMIFS(NewEmisData!G:G, NewEmisData!$A:$A, "LDV", NewEmisData!$B:$B, $A126, NewEmisData!$C:$C, $H126, NewEmisData!$D:$D, CE$2))</f>
        <v>1.9655113558621502E-2</v>
      </c>
      <c r="CF126" s="335">
        <f>$I126*IF($G126="Pickup", SUMIFS(NewEmisData!H:H, NewEmisData!$A:$A, "Pickup", NewEmisData!$B:$B, $A126, NewEmisData!$C:$C, $H126, NewEmisData!$D:$D, CF$2), SUMIFS(NewEmisData!H:H, NewEmisData!$A:$A, "LDV", NewEmisData!$B:$B, $A126, NewEmisData!$C:$C, $H126, NewEmisData!$D:$D, CF$2))</f>
        <v>2.0254758568530099E-2</v>
      </c>
      <c r="CG126" s="335">
        <f>$I126*IF($G126="Pickup", SUMIFS(NewEmisData!I:I, NewEmisData!$A:$A, "Pickup", NewEmisData!$B:$B, $A126, NewEmisData!$C:$C, $H126, NewEmisData!$D:$D, CG$2), SUMIFS(NewEmisData!I:I, NewEmisData!$A:$A, "LDV", NewEmisData!$B:$B, $A126, NewEmisData!$C:$C, $H126, NewEmisData!$D:$D, CG$2))</f>
        <v>2.1970309015692E-2</v>
      </c>
      <c r="CH126" s="335">
        <f>$I126*IF($G126="Pickup", SUMIFS(NewEmisData!J:J, NewEmisData!$A:$A, "Pickup", NewEmisData!$B:$B, $A126, NewEmisData!$C:$C, $H126, NewEmisData!$D:$D, CH$2), SUMIFS(NewEmisData!J:J, NewEmisData!$A:$A, "LDV", NewEmisData!$B:$B, $A126, NewEmisData!$C:$C, $H126, NewEmisData!$D:$D, CH$2))</f>
        <v>2.2946274997103E-2</v>
      </c>
      <c r="CI126" s="335">
        <f>$I126*IF($G126="Pickup", SUMIFS(NewEmisData!K:K, NewEmisData!$A:$A, "Pickup", NewEmisData!$B:$B, $A126, NewEmisData!$C:$C, $H126, NewEmisData!$D:$D, CI$2), SUMIFS(NewEmisData!K:K, NewEmisData!$A:$A, "LDV", NewEmisData!$B:$B, $A126, NewEmisData!$C:$C, $H126, NewEmisData!$D:$D, CI$2))</f>
        <v>2.3263234119917701E-2</v>
      </c>
      <c r="CJ126" s="335">
        <f>$I126*IF($G126="Pickup", SUMIFS(NewEmisData!L:L, NewEmisData!$A:$A, "Pickup", NewEmisData!$B:$B, $A126, NewEmisData!$C:$C, $H126, NewEmisData!$D:$D, CJ$2), SUMIFS(NewEmisData!L:L, NewEmisData!$A:$A, "LDV", NewEmisData!$B:$B, $A126, NewEmisData!$C:$C, $H126, NewEmisData!$D:$D, CJ$2))</f>
        <v>2.3326088366215001E-2</v>
      </c>
      <c r="CK126" s="335">
        <f>$I126*IF($G126="Pickup", SUMIFS(NewEmisData!M:M, NewEmisData!$A:$A, "Pickup", NewEmisData!$B:$B, $A126, NewEmisData!$C:$C, $H126, NewEmisData!$D:$D, CK$2), SUMIFS(NewEmisData!M:M, NewEmisData!$A:$A, "LDV", NewEmisData!$B:$B, $A126, NewEmisData!$C:$C, $H126, NewEmisData!$D:$D, CK$2))</f>
        <v>2.33575885977713E-2</v>
      </c>
      <c r="CL126" s="335">
        <v>2.191731487598363E-2</v>
      </c>
      <c r="CM126" s="335">
        <f>$I126*IF($G126="Pickup", SUMIFS(NewEmisData!E:E, NewEmisData!$A:$A, "Pickup", NewEmisData!$B:$B, $A126, NewEmisData!$C:$C, $H126, NewEmisData!$D:$D, CM$2), SUMIFS(NewEmisData!E:E, NewEmisData!$A:$A, "LDV", NewEmisData!$B:$B, $A126, NewEmisData!$C:$C, $H126, NewEmisData!$D:$D, CM$2))</f>
        <v>4.9899929081567004E-3</v>
      </c>
      <c r="CN126" s="335">
        <f>$I126*IF($G126="Pickup", SUMIFS(NewEmisData!F:F, NewEmisData!$A:$A, "Pickup", NewEmisData!$B:$B, $A126, NewEmisData!$C:$C, $H126, NewEmisData!$D:$D, CN$2), SUMIFS(NewEmisData!F:F, NewEmisData!$A:$A, "LDV", NewEmisData!$B:$B, $A126, NewEmisData!$C:$C, $H126, NewEmisData!$D:$D, CN$2))</f>
        <v>5.1404683892156402E-3</v>
      </c>
      <c r="CO126" s="335">
        <f>$I126*IF($G126="Pickup", SUMIFS(NewEmisData!G:G, NewEmisData!$A:$A, "Pickup", NewEmisData!$B:$B, $A126, NewEmisData!$C:$C, $H126, NewEmisData!$D:$D, CO$2), SUMIFS(NewEmisData!G:G, NewEmisData!$A:$A, "LDV", NewEmisData!$B:$B, $A126, NewEmisData!$C:$C, $H126, NewEmisData!$D:$D, CO$2))</f>
        <v>5.4300814679314304E-3</v>
      </c>
      <c r="CP126" s="335">
        <f>$I126*IF($G126="Pickup", SUMIFS(NewEmisData!H:H, NewEmisData!$A:$A, "Pickup", NewEmisData!$B:$B, $A126, NewEmisData!$C:$C, $H126, NewEmisData!$D:$D, CP$2), SUMIFS(NewEmisData!H:H, NewEmisData!$A:$A, "LDV", NewEmisData!$B:$B, $A126, NewEmisData!$C:$C, $H126, NewEmisData!$D:$D, CP$2))</f>
        <v>5.56595165298921E-3</v>
      </c>
      <c r="CQ126" s="335">
        <f>$I126*IF($G126="Pickup", SUMIFS(NewEmisData!I:I, NewEmisData!$A:$A, "Pickup", NewEmisData!$B:$B, $A126, NewEmisData!$C:$C, $H126, NewEmisData!$D:$D, CQ$2), SUMIFS(NewEmisData!I:I, NewEmisData!$A:$A, "LDV", NewEmisData!$B:$B, $A126, NewEmisData!$C:$C, $H126, NewEmisData!$D:$D, CQ$2))</f>
        <v>5.7688384740272897E-3</v>
      </c>
      <c r="CR126" s="335">
        <f>$I126*IF($G126="Pickup", SUMIFS(NewEmisData!J:J, NewEmisData!$A:$A, "Pickup", NewEmisData!$B:$B, $A126, NewEmisData!$C:$C, $H126, NewEmisData!$D:$D, CR$2), SUMIFS(NewEmisData!J:J, NewEmisData!$A:$A, "LDV", NewEmisData!$B:$B, $A126, NewEmisData!$C:$C, $H126, NewEmisData!$D:$D, CR$2))</f>
        <v>5.9680796124647701E-3</v>
      </c>
      <c r="CS126" s="335">
        <f>$I126*IF($G126="Pickup", SUMIFS(NewEmisData!K:K, NewEmisData!$A:$A, "Pickup", NewEmisData!$B:$B, $A126, NewEmisData!$C:$C, $H126, NewEmisData!$D:$D, CS$2), SUMIFS(NewEmisData!K:K, NewEmisData!$A:$A, "LDV", NewEmisData!$B:$B, $A126, NewEmisData!$C:$C, $H126, NewEmisData!$D:$D, CS$2))</f>
        <v>6.0727800338873598E-3</v>
      </c>
      <c r="CT126" s="335">
        <f>$I126*IF($G126="Pickup", SUMIFS(NewEmisData!L:L, NewEmisData!$A:$A, "Pickup", NewEmisData!$B:$B, $A126, NewEmisData!$C:$C, $H126, NewEmisData!$D:$D, CT$2), SUMIFS(NewEmisData!L:L, NewEmisData!$A:$A, "LDV", NewEmisData!$B:$B, $A126, NewEmisData!$C:$C, $H126, NewEmisData!$D:$D, CT$2))</f>
        <v>6.1079950582028798E-3</v>
      </c>
      <c r="CU126" s="335">
        <f>$I126*IF($G126="Pickup", SUMIFS(NewEmisData!M:M, NewEmisData!$A:$A, "Pickup", NewEmisData!$B:$B, $A126, NewEmisData!$C:$C, $H126, NewEmisData!$D:$D, CU$2), SUMIFS(NewEmisData!M:M, NewEmisData!$A:$A, "LDV", NewEmisData!$B:$B, $A126, NewEmisData!$C:$C, $H126, NewEmisData!$D:$D, CU$2))</f>
        <v>6.1537553281445197E-3</v>
      </c>
      <c r="CV126" s="335">
        <v>6.7952138994962314E-3</v>
      </c>
      <c r="CW126" s="335">
        <v>3.2737236720533996E-3</v>
      </c>
      <c r="CX126" s="335">
        <v>2.6781003095548879E-3</v>
      </c>
      <c r="CY126" s="335">
        <v>2.1676078198661908E-3</v>
      </c>
      <c r="CZ126" s="335">
        <v>1.8280427673966254E-3</v>
      </c>
      <c r="DA126" s="335">
        <v>1.3974317339333041E-3</v>
      </c>
      <c r="DB126" s="335">
        <v>1.0983679193551715E-3</v>
      </c>
      <c r="DC126" s="335">
        <v>1.0621406649517317E-3</v>
      </c>
      <c r="DD126" s="335">
        <v>1.0419409873215341E-3</v>
      </c>
      <c r="DE126" s="335">
        <v>1.0353827915676214E-3</v>
      </c>
      <c r="DF126" s="335">
        <v>1.0353827915676214E-3</v>
      </c>
      <c r="DG126" s="335">
        <f>$I126*IF($G126="Pickup", SUMIFS(NewEmisData!E:E, NewEmisData!$A:$A, "Pickup", NewEmisData!$B:$B, $A126, NewEmisData!$C:$C, $H126, NewEmisData!$D:$D, DG$2), SUMIFS(NewEmisData!E:E, NewEmisData!$A:$A, "LDV", NewEmisData!$B:$B, $A126, NewEmisData!$C:$C, $H126, NewEmisData!$D:$D, DG$2))</f>
        <v>0</v>
      </c>
      <c r="DH126" s="335">
        <f>$I126*IF($G126="Pickup", SUMIFS(NewEmisData!F:F, NewEmisData!$A:$A, "Pickup", NewEmisData!$B:$B, $A126, NewEmisData!$C:$C, $H126, NewEmisData!$D:$D, DH$2), SUMIFS(NewEmisData!F:F, NewEmisData!$A:$A, "LDV", NewEmisData!$B:$B, $A126, NewEmisData!$C:$C, $H126, NewEmisData!$D:$D, DH$2))</f>
        <v>0</v>
      </c>
      <c r="DI126" s="335">
        <f>$I126*IF($G126="Pickup", SUMIFS(NewEmisData!G:G, NewEmisData!$A:$A, "Pickup", NewEmisData!$B:$B, $A126, NewEmisData!$C:$C, $H126, NewEmisData!$D:$D, DI$2), SUMIFS(NewEmisData!G:G, NewEmisData!$A:$A, "LDV", NewEmisData!$B:$B, $A126, NewEmisData!$C:$C, $H126, NewEmisData!$D:$D, DI$2))</f>
        <v>0</v>
      </c>
      <c r="DJ126" s="335">
        <f>$I126*IF($G126="Pickup", SUMIFS(NewEmisData!H:H, NewEmisData!$A:$A, "Pickup", NewEmisData!$B:$B, $A126, NewEmisData!$C:$C, $H126, NewEmisData!$D:$D, DJ$2), SUMIFS(NewEmisData!H:H, NewEmisData!$A:$A, "LDV", NewEmisData!$B:$B, $A126, NewEmisData!$C:$C, $H126, NewEmisData!$D:$D, DJ$2))</f>
        <v>0</v>
      </c>
      <c r="DK126" s="335">
        <f>$I126*IF($G126="Pickup", SUMIFS(NewEmisData!I:I, NewEmisData!$A:$A, "Pickup", NewEmisData!$B:$B, $A126, NewEmisData!$C:$C, $H126, NewEmisData!$D:$D, DK$2), SUMIFS(NewEmisData!I:I, NewEmisData!$A:$A, "LDV", NewEmisData!$B:$B, $A126, NewEmisData!$C:$C, $H126, NewEmisData!$D:$D, DK$2))</f>
        <v>0</v>
      </c>
      <c r="DL126" s="335">
        <f>$I126*IF($G126="Pickup", SUMIFS(NewEmisData!J:J, NewEmisData!$A:$A, "Pickup", NewEmisData!$B:$B, $A126, NewEmisData!$C:$C, $H126, NewEmisData!$D:$D, DL$2), SUMIFS(NewEmisData!J:J, NewEmisData!$A:$A, "LDV", NewEmisData!$B:$B, $A126, NewEmisData!$C:$C, $H126, NewEmisData!$D:$D, DL$2))</f>
        <v>0</v>
      </c>
      <c r="DM126" s="335">
        <f>$I126*IF($G126="Pickup", SUMIFS(NewEmisData!K:K, NewEmisData!$A:$A, "Pickup", NewEmisData!$B:$B, $A126, NewEmisData!$C:$C, $H126, NewEmisData!$D:$D, DM$2), SUMIFS(NewEmisData!K:K, NewEmisData!$A:$A, "LDV", NewEmisData!$B:$B, $A126, NewEmisData!$C:$C, $H126, NewEmisData!$D:$D, DM$2))</f>
        <v>0</v>
      </c>
      <c r="DN126" s="335">
        <f>$I126*IF($G126="Pickup", SUMIFS(NewEmisData!L:L, NewEmisData!$A:$A, "Pickup", NewEmisData!$B:$B, $A126, NewEmisData!$C:$C, $H126, NewEmisData!$D:$D, DN$2), SUMIFS(NewEmisData!L:L, NewEmisData!$A:$A, "LDV", NewEmisData!$B:$B, $A126, NewEmisData!$C:$C, $H126, NewEmisData!$D:$D, DN$2))</f>
        <v>0</v>
      </c>
      <c r="DO126" s="335">
        <f>$I126*IF($G126="Pickup", SUMIFS(NewEmisData!M:M, NewEmisData!$A:$A, "Pickup", NewEmisData!$B:$B, $A126, NewEmisData!$C:$C, $H126, NewEmisData!$D:$D, DO$2), SUMIFS(NewEmisData!M:M, NewEmisData!$A:$A, "LDV", NewEmisData!$B:$B, $A126, NewEmisData!$C:$C, $H126, NewEmisData!$D:$D, DO$2))</f>
        <v>0</v>
      </c>
      <c r="DP126" s="335">
        <v>2.1093869642803405E-3</v>
      </c>
      <c r="DQ126" s="335">
        <f>$I126*IF($G126="Pickup", SUMIFS(NewEmisData!E:E, NewEmisData!$A:$A, "Pickup", NewEmisData!$B:$B, $A126, NewEmisData!$C:$C, $H126, NewEmisData!$D:$D, DQ$2), SUMIFS(NewEmisData!E:E, NewEmisData!$A:$A, "LDV", NewEmisData!$B:$B, $A126, NewEmisData!$C:$C, $H126, NewEmisData!$D:$D, DQ$2))</f>
        <v>1.6116881071256101E-2</v>
      </c>
      <c r="DR126" s="335">
        <f>$I126*IF($G126="Pickup", SUMIFS(NewEmisData!F:F, NewEmisData!$A:$A, "Pickup", NewEmisData!$B:$B, $A126, NewEmisData!$C:$C, $H126, NewEmisData!$D:$D, DR$2), SUMIFS(NewEmisData!F:F, NewEmisData!$A:$A, "LDV", NewEmisData!$B:$B, $A126, NewEmisData!$C:$C, $H126, NewEmisData!$D:$D, DR$2))</f>
        <v>1.35414212486473E-2</v>
      </c>
      <c r="DS126" s="335">
        <f>$I126*IF($G126="Pickup", SUMIFS(NewEmisData!G:G, NewEmisData!$A:$A, "Pickup", NewEmisData!$B:$B, $A126, NewEmisData!$C:$C, $H126, NewEmisData!$D:$D, DS$2), SUMIFS(NewEmisData!G:G, NewEmisData!$A:$A, "LDV", NewEmisData!$B:$B, $A126, NewEmisData!$C:$C, $H126, NewEmisData!$D:$D, DS$2))</f>
        <v>1.1491928516569799E-2</v>
      </c>
      <c r="DT126" s="335">
        <f>$I126*IF($G126="Pickup", SUMIFS(NewEmisData!H:H, NewEmisData!$A:$A, "Pickup", NewEmisData!$B:$B, $A126, NewEmisData!$C:$C, $H126, NewEmisData!$D:$D, DT$2), SUMIFS(NewEmisData!H:H, NewEmisData!$A:$A, "LDV", NewEmisData!$B:$B, $A126, NewEmisData!$C:$C, $H126, NewEmisData!$D:$D, DT$2))</f>
        <v>8.5314259330267692E-3</v>
      </c>
      <c r="DU126" s="335">
        <f>$I126*IF($G126="Pickup", SUMIFS(NewEmisData!I:I, NewEmisData!$A:$A, "Pickup", NewEmisData!$B:$B, $A126, NewEmisData!$C:$C, $H126, NewEmisData!$D:$D, DU$2), SUMIFS(NewEmisData!I:I, NewEmisData!$A:$A, "LDV", NewEmisData!$B:$B, $A126, NewEmisData!$C:$C, $H126, NewEmisData!$D:$D, DU$2))</f>
        <v>7.2620321039548897E-3</v>
      </c>
      <c r="DV126" s="335">
        <f>$I126*IF($G126="Pickup", SUMIFS(NewEmisData!J:J, NewEmisData!$A:$A, "Pickup", NewEmisData!$B:$B, $A126, NewEmisData!$C:$C, $H126, NewEmisData!$D:$D, DV$2), SUMIFS(NewEmisData!J:J, NewEmisData!$A:$A, "LDV", NewEmisData!$B:$B, $A126, NewEmisData!$C:$C, $H126, NewEmisData!$D:$D, DV$2))</f>
        <v>6.7394080571002201E-3</v>
      </c>
      <c r="DW126" s="335">
        <f>$I126*IF($G126="Pickup", SUMIFS(NewEmisData!K:K, NewEmisData!$A:$A, "Pickup", NewEmisData!$B:$B, $A126, NewEmisData!$C:$C, $H126, NewEmisData!$D:$D, DW$2), SUMIFS(NewEmisData!K:K, NewEmisData!$A:$A, "LDV", NewEmisData!$B:$B, $A126, NewEmisData!$C:$C, $H126, NewEmisData!$D:$D, DW$2))</f>
        <v>6.4494195705351899E-3</v>
      </c>
      <c r="DX126" s="335">
        <f>$I126*IF($G126="Pickup", SUMIFS(NewEmisData!L:L, NewEmisData!$A:$A, "Pickup", NewEmisData!$B:$B, $A126, NewEmisData!$C:$C, $H126, NewEmisData!$D:$D, DX$2), SUMIFS(NewEmisData!L:L, NewEmisData!$A:$A, "LDV", NewEmisData!$B:$B, $A126, NewEmisData!$C:$C, $H126, NewEmisData!$D:$D, DX$2))</f>
        <v>6.3649236127540001E-3</v>
      </c>
      <c r="DY126" s="335">
        <f>$I126*IF($G126="Pickup", SUMIFS(NewEmisData!M:M, NewEmisData!$A:$A, "Pickup", NewEmisData!$B:$B, $A126, NewEmisData!$C:$C, $H126, NewEmisData!$D:$D, DY$2), SUMIFS(NewEmisData!M:M, NewEmisData!$A:$A, "LDV", NewEmisData!$B:$B, $A126, NewEmisData!$C:$C, $H126, NewEmisData!$D:$D, DY$2))</f>
        <v>6.3855265963559203E-3</v>
      </c>
      <c r="DZ126" s="335">
        <v>1.0483433406910452E-2</v>
      </c>
      <c r="EA126" s="335">
        <f t="shared" si="118"/>
        <v>394.83751183448101</v>
      </c>
      <c r="EB126" s="335">
        <f t="shared" si="119"/>
        <v>382.24571125104399</v>
      </c>
      <c r="EC126" s="335">
        <f t="shared" si="120"/>
        <v>311.20898804842699</v>
      </c>
      <c r="ED126" s="335">
        <f t="shared" si="121"/>
        <v>272.03741746452602</v>
      </c>
      <c r="EE126" s="335">
        <f t="shared" si="122"/>
        <v>256.63322215887302</v>
      </c>
      <c r="EF126" s="335">
        <f t="shared" si="123"/>
        <v>249.47351911251101</v>
      </c>
      <c r="EG126" s="335">
        <f t="shared" si="124"/>
        <v>243.947047715764</v>
      </c>
      <c r="EH126" s="335">
        <f t="shared" si="125"/>
        <v>242.03087756441701</v>
      </c>
      <c r="EI126" s="335">
        <f t="shared" si="126"/>
        <v>242.21948488777301</v>
      </c>
      <c r="EJ126" s="335">
        <f t="shared" si="127"/>
        <v>0.26615030329306139</v>
      </c>
      <c r="EK126" s="335">
        <f t="shared" si="128"/>
        <v>4.1722988994872201E-2</v>
      </c>
      <c r="EL126" s="335">
        <f t="shared" si="129"/>
        <v>3.46409702122705E-2</v>
      </c>
      <c r="EM126" s="335">
        <f t="shared" si="130"/>
        <v>3.2406542165289903E-2</v>
      </c>
      <c r="EN126" s="335">
        <f t="shared" si="131"/>
        <v>3.0987315768082901E-2</v>
      </c>
      <c r="EO126" s="335">
        <f t="shared" si="132"/>
        <v>3.42812868295745E-2</v>
      </c>
      <c r="EP126" s="335">
        <f t="shared" si="133"/>
        <v>3.5241041104630097E-2</v>
      </c>
      <c r="EQ126" s="335">
        <f t="shared" si="134"/>
        <v>3.4104926459791303E-2</v>
      </c>
      <c r="ER126" s="335">
        <f t="shared" si="135"/>
        <v>3.3427882317031102E-2</v>
      </c>
      <c r="ES126" s="335">
        <f t="shared" si="136"/>
        <v>3.3891475717267E-2</v>
      </c>
      <c r="ET126" s="335">
        <f t="shared" si="137"/>
        <v>5.9143404970885341E-2</v>
      </c>
      <c r="EU126" s="335">
        <f t="shared" si="138"/>
        <v>4.18045875613407E-3</v>
      </c>
      <c r="EV126" s="335">
        <f t="shared" si="139"/>
        <v>4.0471378457488504E-3</v>
      </c>
      <c r="EW126" s="335">
        <f t="shared" si="140"/>
        <v>2.3963740356682502E-3</v>
      </c>
      <c r="EX126" s="335">
        <f t="shared" si="141"/>
        <v>2.0947461612804202E-3</v>
      </c>
      <c r="EY126" s="335">
        <f t="shared" si="142"/>
        <v>1.9761294738190999E-3</v>
      </c>
      <c r="EZ126" s="335">
        <f t="shared" si="143"/>
        <v>1.9209993079262E-3</v>
      </c>
      <c r="FA126" s="335">
        <f t="shared" si="144"/>
        <v>1.8784446265214399E-3</v>
      </c>
      <c r="FB126" s="335">
        <f t="shared" si="145"/>
        <v>1.8636889724050101E-3</v>
      </c>
      <c r="FC126" s="335">
        <f t="shared" si="146"/>
        <v>1.8651401165369901E-3</v>
      </c>
      <c r="FD126" s="335">
        <f t="shared" si="147"/>
        <v>2.5617670759243757E-3</v>
      </c>
      <c r="FE126" s="335">
        <f t="shared" si="148"/>
        <v>5.70149509117601E-2</v>
      </c>
      <c r="FF126" s="335">
        <f t="shared" si="149"/>
        <v>5.7021889138304603E-2</v>
      </c>
      <c r="FG126" s="335">
        <f t="shared" si="150"/>
        <v>5.7501606282491798E-2</v>
      </c>
      <c r="FH126" s="335">
        <f t="shared" si="151"/>
        <v>5.7272335517784601E-2</v>
      </c>
      <c r="FI126" s="335">
        <f t="shared" si="152"/>
        <v>5.7208750023327502E-2</v>
      </c>
      <c r="FJ126" s="335">
        <f t="shared" si="153"/>
        <v>5.7179082239302903E-2</v>
      </c>
      <c r="FK126" s="335">
        <f t="shared" si="154"/>
        <v>5.7038376882496397E-2</v>
      </c>
      <c r="FL126" s="335">
        <f t="shared" si="155"/>
        <v>5.6915696785157503E-2</v>
      </c>
      <c r="FM126" s="335">
        <f t="shared" si="156"/>
        <v>5.6908699033520103E-2</v>
      </c>
      <c r="FN126" s="335">
        <f t="shared" si="157"/>
        <v>4.7785374819939178E-2</v>
      </c>
      <c r="FO126" s="335">
        <f t="shared" si="158"/>
        <v>8.7560770343190295E-3</v>
      </c>
      <c r="FP126" s="335">
        <f t="shared" si="159"/>
        <v>8.7622036543780306E-3</v>
      </c>
      <c r="FQ126" s="335">
        <f t="shared" si="160"/>
        <v>8.6304265757909393E-3</v>
      </c>
      <c r="FR126" s="335">
        <f t="shared" si="161"/>
        <v>8.4275847239737908E-3</v>
      </c>
      <c r="FS126" s="335">
        <f t="shared" si="162"/>
        <v>8.3714032789610707E-3</v>
      </c>
      <c r="FT126" s="335">
        <f t="shared" si="163"/>
        <v>8.3451695612363607E-3</v>
      </c>
      <c r="FU126" s="335">
        <f t="shared" si="164"/>
        <v>8.2207090340707199E-3</v>
      </c>
      <c r="FV126" s="335">
        <f t="shared" si="165"/>
        <v>8.1121785136203401E-3</v>
      </c>
      <c r="FW126" s="335">
        <f t="shared" si="166"/>
        <v>8.1060201670228992E-3</v>
      </c>
      <c r="FX126" s="335">
        <f t="shared" si="167"/>
        <v>9.6257106650809981E-3</v>
      </c>
    </row>
    <row r="127" spans="1:180" x14ac:dyDescent="0.2">
      <c r="A127" s="305" t="str">
        <f>_xlfn.CONCAT(IF(LEFT(TRIM(A126),1)="*", "*R", "R"), 1+RIGHT(TRIM(A126),1))</f>
        <v>R4</v>
      </c>
      <c r="B127" s="305" t="str">
        <f t="shared" si="219"/>
        <v>TLSSETHX11</v>
      </c>
      <c r="C127" s="305" t="str">
        <f t="shared" si="220"/>
        <v>TL.E85X.SS.ETHX.2011</v>
      </c>
      <c r="D127" s="301" t="str">
        <f t="shared" si="221"/>
        <v>bn-vmt, bn-vmt/a</v>
      </c>
      <c r="E127" s="301" t="str">
        <f t="shared" si="222"/>
        <v>TLE85X</v>
      </c>
      <c r="F127" s="301" t="str">
        <f t="shared" si="223"/>
        <v>TL</v>
      </c>
      <c r="G127" s="315" t="s">
        <v>821</v>
      </c>
      <c r="H127" s="315" t="s">
        <v>817</v>
      </c>
      <c r="I127" s="315">
        <v>1</v>
      </c>
      <c r="J127" s="315" t="str">
        <f t="shared" si="168"/>
        <v>Small SUV-E85</v>
      </c>
      <c r="K127" s="335">
        <f>$I127*IF($G127="Pickup", SUMIFS(NewEmisData!E:E, NewEmisData!$A:$A, "Pickup", NewEmisData!$B:$B, $A127, NewEmisData!$C:$C, $H127, NewEmisData!$D:$D, K$2), SUMIFS(NewEmisData!E:E, NewEmisData!$A:$A, "LDV", NewEmisData!$B:$B, $A127, NewEmisData!$C:$C, $H127, NewEmisData!$D:$D, K$2))</f>
        <v>544.06140229978803</v>
      </c>
      <c r="L127" s="335">
        <f>$I127*IF($G127="Pickup", SUMIFS(NewEmisData!F:F, NewEmisData!$A:$A, "Pickup", NewEmisData!$B:$B, $A127, NewEmisData!$C:$C, $H127, NewEmisData!$D:$D, L$2), SUMIFS(NewEmisData!F:F, NewEmisData!$A:$A, "LDV", NewEmisData!$B:$B, $A127, NewEmisData!$C:$C, $H127, NewEmisData!$D:$D, L$2))</f>
        <v>523.413327777066</v>
      </c>
      <c r="M127" s="335">
        <f>$I127*IF($G127="Pickup", SUMIFS(NewEmisData!G:G, NewEmisData!$A:$A, "Pickup", NewEmisData!$B:$B, $A127, NewEmisData!$C:$C, $H127, NewEmisData!$D:$D, M$2), SUMIFS(NewEmisData!G:G, NewEmisData!$A:$A, "LDV", NewEmisData!$B:$B, $A127, NewEmisData!$C:$C, $H127, NewEmisData!$D:$D, M$2))</f>
        <v>357.99141886123999</v>
      </c>
      <c r="N127" s="335">
        <f>$I127*IF($G127="Pickup", SUMIFS(NewEmisData!H:H, NewEmisData!$A:$A, "Pickup", NewEmisData!$B:$B, $A127, NewEmisData!$C:$C, $H127, NewEmisData!$D:$D, N$2), SUMIFS(NewEmisData!H:H, NewEmisData!$A:$A, "LDV", NewEmisData!$B:$B, $A127, NewEmisData!$C:$C, $H127, NewEmisData!$D:$D, N$2))</f>
        <v>312.66678906093301</v>
      </c>
      <c r="O127" s="335">
        <f>$I127*IF($G127="Pickup", SUMIFS(NewEmisData!I:I, NewEmisData!$A:$A, "Pickup", NewEmisData!$B:$B, $A127, NewEmisData!$C:$C, $H127, NewEmisData!$D:$D, O$2), SUMIFS(NewEmisData!I:I, NewEmisData!$A:$A, "LDV", NewEmisData!$B:$B, $A127, NewEmisData!$C:$C, $H127, NewEmisData!$D:$D, O$2))</f>
        <v>294.74575835697101</v>
      </c>
      <c r="P127" s="335">
        <f>$I127*IF($G127="Pickup", SUMIFS(NewEmisData!J:J, NewEmisData!$A:$A, "Pickup", NewEmisData!$B:$B, $A127, NewEmisData!$C:$C, $H127, NewEmisData!$D:$D, P$2), SUMIFS(NewEmisData!J:J, NewEmisData!$A:$A, "LDV", NewEmisData!$B:$B, $A127, NewEmisData!$C:$C, $H127, NewEmisData!$D:$D, P$2))</f>
        <v>286.352398145763</v>
      </c>
      <c r="Q127" s="335">
        <f>$I127*IF($G127="Pickup", SUMIFS(NewEmisData!K:K, NewEmisData!$A:$A, "Pickup", NewEmisData!$B:$B, $A127, NewEmisData!$C:$C, $H127, NewEmisData!$D:$D, Q$2), SUMIFS(NewEmisData!K:K, NewEmisData!$A:$A, "LDV", NewEmisData!$B:$B, $A127, NewEmisData!$C:$C, $H127, NewEmisData!$D:$D, Q$2))</f>
        <v>279.91384153210601</v>
      </c>
      <c r="R127" s="335">
        <f>$I127*IF($G127="Pickup", SUMIFS(NewEmisData!L:L, NewEmisData!$A:$A, "Pickup", NewEmisData!$B:$B, $A127, NewEmisData!$C:$C, $H127, NewEmisData!$D:$D, R$2), SUMIFS(NewEmisData!L:L, NewEmisData!$A:$A, "LDV", NewEmisData!$B:$B, $A127, NewEmisData!$C:$C, $H127, NewEmisData!$D:$D, R$2))</f>
        <v>277.68437233076702</v>
      </c>
      <c r="S127" s="335">
        <f>$I127*IF($G127="Pickup", SUMIFS(NewEmisData!M:M, NewEmisData!$A:$A, "Pickup", NewEmisData!$B:$B, $A127, NewEmisData!$C:$C, $H127, NewEmisData!$D:$D, S$2), SUMIFS(NewEmisData!M:M, NewEmisData!$A:$A, "LDV", NewEmisData!$B:$B, $A127, NewEmisData!$C:$C, $H127, NewEmisData!$D:$D, S$2))</f>
        <v>277.87214787868902</v>
      </c>
      <c r="T127" s="335">
        <v>0.26615030329306139</v>
      </c>
      <c r="U127" s="335">
        <f>$I127*IF($G127="Pickup", SUMIFS(NewEmisData!E:E, NewEmisData!$A:$A, "Pickup", NewEmisData!$B:$B, $A127, NewEmisData!$C:$C, $H127, NewEmisData!$D:$D, U$2), SUMIFS(NewEmisData!E:E, NewEmisData!$A:$A, "LDV", NewEmisData!$B:$B, $A127, NewEmisData!$C:$C, $H127, NewEmisData!$D:$D, U$2))</f>
        <v>4.1591145158291702E-2</v>
      </c>
      <c r="V127" s="335">
        <f>$I127*IF($G127="Pickup", SUMIFS(NewEmisData!F:F, NewEmisData!$A:$A, "Pickup", NewEmisData!$B:$B, $A127, NewEmisData!$C:$C, $H127, NewEmisData!$D:$D, V$2), SUMIFS(NewEmisData!F:F, NewEmisData!$A:$A, "LDV", NewEmisData!$B:$B, $A127, NewEmisData!$C:$C, $H127, NewEmisData!$D:$D, V$2))</f>
        <v>3.3567901229069899E-2</v>
      </c>
      <c r="W127" s="335">
        <f>$I127*IF($G127="Pickup", SUMIFS(NewEmisData!G:G, NewEmisData!$A:$A, "Pickup", NewEmisData!$B:$B, $A127, NewEmisData!$C:$C, $H127, NewEmisData!$D:$D, W$2), SUMIFS(NewEmisData!G:G, NewEmisData!$A:$A, "LDV", NewEmisData!$B:$B, $A127, NewEmisData!$C:$C, $H127, NewEmisData!$D:$D, W$2))</f>
        <v>3.10903118023543E-2</v>
      </c>
      <c r="X127" s="335">
        <f>$I127*IF($G127="Pickup", SUMIFS(NewEmisData!H:H, NewEmisData!$A:$A, "Pickup", NewEmisData!$B:$B, $A127, NewEmisData!$C:$C, $H127, NewEmisData!$D:$D, X$2), SUMIFS(NewEmisData!H:H, NewEmisData!$A:$A, "LDV", NewEmisData!$B:$B, $A127, NewEmisData!$C:$C, $H127, NewEmisData!$D:$D, X$2))</f>
        <v>2.9494448323488E-2</v>
      </c>
      <c r="Y127" s="335">
        <f>$I127*IF($G127="Pickup", SUMIFS(NewEmisData!I:I, NewEmisData!$A:$A, "Pickup", NewEmisData!$B:$B, $A127, NewEmisData!$C:$C, $H127, NewEmisData!$D:$D, Y$2), SUMIFS(NewEmisData!I:I, NewEmisData!$A:$A, "LDV", NewEmisData!$B:$B, $A127, NewEmisData!$C:$C, $H127, NewEmisData!$D:$D, Y$2))</f>
        <v>3.24157979138915E-2</v>
      </c>
      <c r="Z127" s="335">
        <f>$I127*IF($G127="Pickup", SUMIFS(NewEmisData!J:J, NewEmisData!$A:$A, "Pickup", NewEmisData!$B:$B, $A127, NewEmisData!$C:$C, $H127, NewEmisData!$D:$D, Z$2), SUMIFS(NewEmisData!J:J, NewEmisData!$A:$A, "LDV", NewEmisData!$B:$B, $A127, NewEmisData!$C:$C, $H127, NewEmisData!$D:$D, Z$2))</f>
        <v>3.3172947032470201E-2</v>
      </c>
      <c r="AA127" s="335">
        <f>$I127*IF($G127="Pickup", SUMIFS(NewEmisData!K:K, NewEmisData!$A:$A, "Pickup", NewEmisData!$B:$B, $A127, NewEmisData!$C:$C, $H127, NewEmisData!$D:$D, AA$2), SUMIFS(NewEmisData!K:K, NewEmisData!$A:$A, "LDV", NewEmisData!$B:$B, $A127, NewEmisData!$C:$C, $H127, NewEmisData!$D:$D, AA$2))</f>
        <v>3.1994284946783497E-2</v>
      </c>
      <c r="AB127" s="335">
        <f>$I127*IF($G127="Pickup", SUMIFS(NewEmisData!L:L, NewEmisData!$A:$A, "Pickup", NewEmisData!$B:$B, $A127, NewEmisData!$C:$C, $H127, NewEmisData!$D:$D, AB$2), SUMIFS(NewEmisData!L:L, NewEmisData!$A:$A, "LDV", NewEmisData!$B:$B, $A127, NewEmisData!$C:$C, $H127, NewEmisData!$D:$D, AB$2))</f>
        <v>3.1321415112152799E-2</v>
      </c>
      <c r="AC127" s="335">
        <f>$I127*IF($G127="Pickup", SUMIFS(NewEmisData!M:M, NewEmisData!$A:$A, "Pickup", NewEmisData!$B:$B, $A127, NewEmisData!$C:$C, $H127, NewEmisData!$D:$D, AC$2), SUMIFS(NewEmisData!M:M, NewEmisData!$A:$A, "LDV", NewEmisData!$B:$B, $A127, NewEmisData!$C:$C, $H127, NewEmisData!$D:$D, AC$2))</f>
        <v>3.1760554326411998E-2</v>
      </c>
      <c r="AD127" s="335">
        <v>5.9143404970885341E-2</v>
      </c>
      <c r="AE127" s="335">
        <f>$I127*IF($G127="Pickup", SUMIFS(NewEmisData!E:E, NewEmisData!$A:$A, "Pickup", NewEmisData!$B:$B, $A127, NewEmisData!$C:$C, $H127, NewEmisData!$D:$D, AE$2), SUMIFS(NewEmisData!E:E, NewEmisData!$A:$A, "LDV", NewEmisData!$B:$B, $A127, NewEmisData!$C:$C, $H127, NewEmisData!$D:$D, AE$2))</f>
        <v>5.7604083038927199E-3</v>
      </c>
      <c r="AF127" s="335">
        <f>$I127*IF($G127="Pickup", SUMIFS(NewEmisData!F:F, NewEmisData!$A:$A, "Pickup", NewEmisData!$B:$B, $A127, NewEmisData!$C:$C, $H127, NewEmisData!$D:$D, AF$2), SUMIFS(NewEmisData!F:F, NewEmisData!$A:$A, "LDV", NewEmisData!$B:$B, $A127, NewEmisData!$C:$C, $H127, NewEmisData!$D:$D, AF$2))</f>
        <v>5.5417937646853798E-3</v>
      </c>
      <c r="AG127" s="335">
        <f>$I127*IF($G127="Pickup", SUMIFS(NewEmisData!G:G, NewEmisData!$A:$A, "Pickup", NewEmisData!$B:$B, $A127, NewEmisData!$C:$C, $H127, NewEmisData!$D:$D, AG$2), SUMIFS(NewEmisData!G:G, NewEmisData!$A:$A, "LDV", NewEmisData!$B:$B, $A127, NewEmisData!$C:$C, $H127, NewEmisData!$D:$D, AG$2))</f>
        <v>2.7566082972264299E-3</v>
      </c>
      <c r="AH127" s="335">
        <f>$I127*IF($G127="Pickup", SUMIFS(NewEmisData!H:H, NewEmisData!$A:$A, "Pickup", NewEmisData!$B:$B, $A127, NewEmisData!$C:$C, $H127, NewEmisData!$D:$D, AH$2), SUMIFS(NewEmisData!H:H, NewEmisData!$A:$A, "LDV", NewEmisData!$B:$B, $A127, NewEmisData!$C:$C, $H127, NewEmisData!$D:$D, AH$2))</f>
        <v>2.4076004556077501E-3</v>
      </c>
      <c r="AI127" s="335">
        <f>$I127*IF($G127="Pickup", SUMIFS(NewEmisData!I:I, NewEmisData!$A:$A, "Pickup", NewEmisData!$B:$B, $A127, NewEmisData!$C:$C, $H127, NewEmisData!$D:$D, AI$2), SUMIFS(NewEmisData!I:I, NewEmisData!$A:$A, "LDV", NewEmisData!$B:$B, $A127, NewEmisData!$C:$C, $H127, NewEmisData!$D:$D, AI$2))</f>
        <v>2.2696033600869301E-3</v>
      </c>
      <c r="AJ127" s="335">
        <f>$I127*IF($G127="Pickup", SUMIFS(NewEmisData!J:J, NewEmisData!$A:$A, "Pickup", NewEmisData!$B:$B, $A127, NewEmisData!$C:$C, $H127, NewEmisData!$D:$D, AJ$2), SUMIFS(NewEmisData!J:J, NewEmisData!$A:$A, "LDV", NewEmisData!$B:$B, $A127, NewEmisData!$C:$C, $H127, NewEmisData!$D:$D, AJ$2))</f>
        <v>2.2049736201383199E-3</v>
      </c>
      <c r="AK127" s="335">
        <f>$I127*IF($G127="Pickup", SUMIFS(NewEmisData!K:K, NewEmisData!$A:$A, "Pickup", NewEmisData!$B:$B, $A127, NewEmisData!$C:$C, $H127, NewEmisData!$D:$D, AK$2), SUMIFS(NewEmisData!K:K, NewEmisData!$A:$A, "LDV", NewEmisData!$B:$B, $A127, NewEmisData!$C:$C, $H127, NewEmisData!$D:$D, AK$2))</f>
        <v>2.1553953660312102E-3</v>
      </c>
      <c r="AL127" s="335">
        <f>$I127*IF($G127="Pickup", SUMIFS(NewEmisData!L:L, NewEmisData!$A:$A, "Pickup", NewEmisData!$B:$B, $A127, NewEmisData!$C:$C, $H127, NewEmisData!$D:$D, AL$2), SUMIFS(NewEmisData!L:L, NewEmisData!$A:$A, "LDV", NewEmisData!$B:$B, $A127, NewEmisData!$C:$C, $H127, NewEmisData!$D:$D, AL$2))</f>
        <v>2.1382282417646901E-3</v>
      </c>
      <c r="AM127" s="335">
        <f>$I127*IF($G127="Pickup", SUMIFS(NewEmisData!M:M, NewEmisData!$A:$A, "Pickup", NewEmisData!$B:$B, $A127, NewEmisData!$C:$C, $H127, NewEmisData!$D:$D, AM$2), SUMIFS(NewEmisData!M:M, NewEmisData!$A:$A, "LDV", NewEmisData!$B:$B, $A127, NewEmisData!$C:$C, $H127, NewEmisData!$D:$D, AM$2))</f>
        <v>2.1396749034826201E-3</v>
      </c>
      <c r="AN127" s="335">
        <v>2.5617670759243757E-3</v>
      </c>
      <c r="AO127" s="335">
        <f>$I127*IF($G127="Pickup", SUMIFS(NewEmisData!E:E, NewEmisData!$A:$A, "Pickup", NewEmisData!$B:$B, $A127, NewEmisData!$C:$C, $H127, NewEmisData!$D:$D, AO$2), SUMIFS(NewEmisData!E:E, NewEmisData!$A:$A, "LDV", NewEmisData!$B:$B, $A127, NewEmisData!$C:$C, $H127, NewEmisData!$D:$D, AO$2))</f>
        <v>9.5237657915846596E-2</v>
      </c>
      <c r="AP127" s="335">
        <f>$I127*IF($G127="Pickup", SUMIFS(NewEmisData!F:F, NewEmisData!$A:$A, "Pickup", NewEmisData!$B:$B, $A127, NewEmisData!$C:$C, $H127, NewEmisData!$D:$D, AP$2), SUMIFS(NewEmisData!F:F, NewEmisData!$A:$A, "LDV", NewEmisData!$B:$B, $A127, NewEmisData!$C:$C, $H127, NewEmisData!$D:$D, AP$2))</f>
        <v>9.5233803814773199E-2</v>
      </c>
      <c r="AQ127" s="335">
        <f>$I127*IF($G127="Pickup", SUMIFS(NewEmisData!G:G, NewEmisData!$A:$A, "Pickup", NewEmisData!$B:$B, $A127, NewEmisData!$C:$C, $H127, NewEmisData!$D:$D, AQ$2), SUMIFS(NewEmisData!G:G, NewEmisData!$A:$A, "LDV", NewEmisData!$B:$B, $A127, NewEmisData!$C:$C, $H127, NewEmisData!$D:$D, AQ$2))</f>
        <v>7.6274845717456005E-2</v>
      </c>
      <c r="AR127" s="335">
        <f>$I127*IF($G127="Pickup", SUMIFS(NewEmisData!H:H, NewEmisData!$A:$A, "Pickup", NewEmisData!$B:$B, $A127, NewEmisData!$C:$C, $H127, NewEmisData!$D:$D, AR$2), SUMIFS(NewEmisData!H:H, NewEmisData!$A:$A, "LDV", NewEmisData!$B:$B, $A127, NewEmisData!$C:$C, $H127, NewEmisData!$D:$D, AR$2))</f>
        <v>7.6015147426408802E-2</v>
      </c>
      <c r="AS127" s="335">
        <f>$I127*IF($G127="Pickup", SUMIFS(NewEmisData!I:I, NewEmisData!$A:$A, "Pickup", NewEmisData!$B:$B, $A127, NewEmisData!$C:$C, $H127, NewEmisData!$D:$D, AS$2), SUMIFS(NewEmisData!I:I, NewEmisData!$A:$A, "LDV", NewEmisData!$B:$B, $A127, NewEmisData!$C:$C, $H127, NewEmisData!$D:$D, AS$2))</f>
        <v>7.5941173275762303E-2</v>
      </c>
      <c r="AT127" s="335">
        <f>$I127*IF($G127="Pickup", SUMIFS(NewEmisData!J:J, NewEmisData!$A:$A, "Pickup", NewEmisData!$B:$B, $A127, NewEmisData!$C:$C, $H127, NewEmisData!$D:$D, AT$2), SUMIFS(NewEmisData!J:J, NewEmisData!$A:$A, "LDV", NewEmisData!$B:$B, $A127, NewEmisData!$C:$C, $H127, NewEmisData!$D:$D, AT$2))</f>
        <v>7.5905318392472401E-2</v>
      </c>
      <c r="AU127" s="335">
        <f>$I127*IF($G127="Pickup", SUMIFS(NewEmisData!K:K, NewEmisData!$A:$A, "Pickup", NewEmisData!$B:$B, $A127, NewEmisData!$C:$C, $H127, NewEmisData!$D:$D, AU$2), SUMIFS(NewEmisData!K:K, NewEmisData!$A:$A, "LDV", NewEmisData!$B:$B, $A127, NewEmisData!$C:$C, $H127, NewEmisData!$D:$D, AU$2))</f>
        <v>7.5746506350714102E-2</v>
      </c>
      <c r="AV127" s="335">
        <f>$I127*IF($G127="Pickup", SUMIFS(NewEmisData!L:L, NewEmisData!$A:$A, "Pickup", NewEmisData!$B:$B, $A127, NewEmisData!$C:$C, $H127, NewEmisData!$D:$D, AV$2), SUMIFS(NewEmisData!L:L, NewEmisData!$A:$A, "LDV", NewEmisData!$B:$B, $A127, NewEmisData!$C:$C, $H127, NewEmisData!$D:$D, AV$2))</f>
        <v>7.5609197138019502E-2</v>
      </c>
      <c r="AW127" s="335">
        <f>$I127*IF($G127="Pickup", SUMIFS(NewEmisData!M:M, NewEmisData!$A:$A, "Pickup", NewEmisData!$B:$B, $A127, NewEmisData!$C:$C, $H127, NewEmisData!$D:$D, AW$2), SUMIFS(NewEmisData!M:M, NewEmisData!$A:$A, "LDV", NewEmisData!$B:$B, $A127, NewEmisData!$C:$C, $H127, NewEmisData!$D:$D, AW$2))</f>
        <v>7.5600977518040596E-2</v>
      </c>
      <c r="AX127" s="335">
        <v>4.7785374819939178E-2</v>
      </c>
      <c r="AY127" s="335">
        <f>$I127*IF($G127="Pickup", SUMIFS(NewEmisData!E:E, NewEmisData!$A:$A, "Pickup", NewEmisData!$B:$B, $A127, NewEmisData!$C:$C, $H127, NewEmisData!$D:$D, AY$2), SUMIFS(NewEmisData!E:E, NewEmisData!$A:$A, "LDV", NewEmisData!$B:$B, $A127, NewEmisData!$C:$C, $H127, NewEmisData!$D:$D, AY$2))</f>
        <v>1.40169037450868E-2</v>
      </c>
      <c r="AZ127" s="335">
        <f>$I127*IF($G127="Pickup", SUMIFS(NewEmisData!F:F, NewEmisData!$A:$A, "Pickup", NewEmisData!$B:$B, $A127, NewEmisData!$C:$C, $H127, NewEmisData!$D:$D, AZ$2), SUMIFS(NewEmisData!F:F, NewEmisData!$A:$A, "LDV", NewEmisData!$B:$B, $A127, NewEmisData!$C:$C, $H127, NewEmisData!$D:$D, AZ$2))</f>
        <v>1.4013573377583501E-2</v>
      </c>
      <c r="BA127" s="335">
        <f>$I127*IF($G127="Pickup", SUMIFS(NewEmisData!G:G, NewEmisData!$A:$A, "Pickup", NewEmisData!$B:$B, $A127, NewEmisData!$C:$C, $H127, NewEmisData!$D:$D, BA$2), SUMIFS(NewEmisData!G:G, NewEmisData!$A:$A, "LDV", NewEmisData!$B:$B, $A127, NewEmisData!$C:$C, $H127, NewEmisData!$D:$D, BA$2))</f>
        <v>1.11562424125551E-2</v>
      </c>
      <c r="BB127" s="335">
        <f>$I127*IF($G127="Pickup", SUMIFS(NewEmisData!H:H, NewEmisData!$A:$A, "Pickup", NewEmisData!$B:$B, $A127, NewEmisData!$C:$C, $H127, NewEmisData!$D:$D, BB$2), SUMIFS(NewEmisData!H:H, NewEmisData!$A:$A, "LDV", NewEmisData!$B:$B, $A127, NewEmisData!$C:$C, $H127, NewEmisData!$D:$D, BB$2))</f>
        <v>1.09265188788693E-2</v>
      </c>
      <c r="BC127" s="335">
        <f>$I127*IF($G127="Pickup", SUMIFS(NewEmisData!I:I, NewEmisData!$A:$A, "Pickup", NewEmisData!$B:$B, $A127, NewEmisData!$C:$C, $H127, NewEmisData!$D:$D, BC$2), SUMIFS(NewEmisData!I:I, NewEmisData!$A:$A, "LDV", NewEmisData!$B:$B, $A127, NewEmisData!$C:$C, $H127, NewEmisData!$D:$D, BC$2))</f>
        <v>1.0861054896046199E-2</v>
      </c>
      <c r="BD127" s="335">
        <f>$I127*IF($G127="Pickup", SUMIFS(NewEmisData!J:J, NewEmisData!$A:$A, "Pickup", NewEmisData!$B:$B, $A127, NewEmisData!$C:$C, $H127, NewEmisData!$D:$D, BD$2), SUMIFS(NewEmisData!J:J, NewEmisData!$A:$A, "LDV", NewEmisData!$B:$B, $A127, NewEmisData!$C:$C, $H127, NewEmisData!$D:$D, BD$2))</f>
        <v>1.08293882777488E-2</v>
      </c>
      <c r="BE127" s="335">
        <f>$I127*IF($G127="Pickup", SUMIFS(NewEmisData!K:K, NewEmisData!$A:$A, "Pickup", NewEmisData!$B:$B, $A127, NewEmisData!$C:$C, $H127, NewEmisData!$D:$D, BE$2), SUMIFS(NewEmisData!K:K, NewEmisData!$A:$A, "LDV", NewEmisData!$B:$B, $A127, NewEmisData!$C:$C, $H127, NewEmisData!$D:$D, BE$2))</f>
        <v>1.06888930906526E-2</v>
      </c>
      <c r="BF127" s="335">
        <f>$I127*IF($G127="Pickup", SUMIFS(NewEmisData!L:L, NewEmisData!$A:$A, "Pickup", NewEmisData!$B:$B, $A127, NewEmisData!$C:$C, $H127, NewEmisData!$D:$D, BF$2), SUMIFS(NewEmisData!L:L, NewEmisData!$A:$A, "LDV", NewEmisData!$B:$B, $A127, NewEmisData!$C:$C, $H127, NewEmisData!$D:$D, BF$2))</f>
        <v>1.05674353285179E-2</v>
      </c>
      <c r="BG127" s="335">
        <f>$I127*IF($G127="Pickup", SUMIFS(NewEmisData!M:M, NewEmisData!$A:$A, "Pickup", NewEmisData!$B:$B, $A127, NewEmisData!$C:$C, $H127, NewEmisData!$D:$D, BG$2), SUMIFS(NewEmisData!M:M, NewEmisData!$A:$A, "LDV", NewEmisData!$B:$B, $A127, NewEmisData!$C:$C, $H127, NewEmisData!$D:$D, BG$2))</f>
        <v>1.05601708467511E-2</v>
      </c>
      <c r="BH127" s="335">
        <v>9.6257106650809981E-3</v>
      </c>
      <c r="BI127" s="335">
        <f>$I127*IF($G127="Pickup", SUMIFS(NewEmisData!E:E, NewEmisData!$A:$A, "Pickup", NewEmisData!$B:$B, $A127, NewEmisData!$C:$C, $H127, NewEmisData!$D:$D, BI$2), SUMIFS(NewEmisData!E:E, NewEmisData!$A:$A, "LDV", NewEmisData!$B:$B, $A127, NewEmisData!$C:$C, $H127, NewEmisData!$D:$D, BI$2))</f>
        <v>1.2691960654493</v>
      </c>
      <c r="BJ127" s="335">
        <f>$I127*IF($G127="Pickup", SUMIFS(NewEmisData!F:F, NewEmisData!$A:$A, "Pickup", NewEmisData!$B:$B, $A127, NewEmisData!$C:$C, $H127, NewEmisData!$D:$D, BJ$2), SUMIFS(NewEmisData!F:F, NewEmisData!$A:$A, "LDV", NewEmisData!$B:$B, $A127, NewEmisData!$C:$C, $H127, NewEmisData!$D:$D, BJ$2))</f>
        <v>1.0417224074664899</v>
      </c>
      <c r="BK127" s="335">
        <f>$I127*IF($G127="Pickup", SUMIFS(NewEmisData!G:G, NewEmisData!$A:$A, "Pickup", NewEmisData!$B:$B, $A127, NewEmisData!$C:$C, $H127, NewEmisData!$D:$D, BK$2), SUMIFS(NewEmisData!G:G, NewEmisData!$A:$A, "LDV", NewEmisData!$B:$B, $A127, NewEmisData!$C:$C, $H127, NewEmisData!$D:$D, BK$2))</f>
        <v>0.71990684431713603</v>
      </c>
      <c r="BL127" s="335">
        <f>$I127*IF($G127="Pickup", SUMIFS(NewEmisData!H:H, NewEmisData!$A:$A, "Pickup", NewEmisData!$B:$B, $A127, NewEmisData!$C:$C, $H127, NewEmisData!$D:$D, BL$2), SUMIFS(NewEmisData!H:H, NewEmisData!$A:$A, "LDV", NewEmisData!$B:$B, $A127, NewEmisData!$C:$C, $H127, NewEmisData!$D:$D, BL$2))</f>
        <v>0.77406938341631604</v>
      </c>
      <c r="BM127" s="335">
        <f>$I127*IF($G127="Pickup", SUMIFS(NewEmisData!I:I, NewEmisData!$A:$A, "Pickup", NewEmisData!$B:$B, $A127, NewEmisData!$C:$C, $H127, NewEmisData!$D:$D, BM$2), SUMIFS(NewEmisData!I:I, NewEmisData!$A:$A, "LDV", NewEmisData!$B:$B, $A127, NewEmisData!$C:$C, $H127, NewEmisData!$D:$D, BM$2))</f>
        <v>0.850428111115753</v>
      </c>
      <c r="BN127" s="335">
        <f>$I127*IF($G127="Pickup", SUMIFS(NewEmisData!J:J, NewEmisData!$A:$A, "Pickup", NewEmisData!$B:$B, $A127, NewEmisData!$C:$C, $H127, NewEmisData!$D:$D, BN$2), SUMIFS(NewEmisData!J:J, NewEmisData!$A:$A, "LDV", NewEmisData!$B:$B, $A127, NewEmisData!$C:$C, $H127, NewEmisData!$D:$D, BN$2))</f>
        <v>0.88398432246613101</v>
      </c>
      <c r="BO127" s="335">
        <f>$I127*IF($G127="Pickup", SUMIFS(NewEmisData!K:K, NewEmisData!$A:$A, "Pickup", NewEmisData!$B:$B, $A127, NewEmisData!$C:$C, $H127, NewEmisData!$D:$D, BO$2), SUMIFS(NewEmisData!K:K, NewEmisData!$A:$A, "LDV", NewEmisData!$B:$B, $A127, NewEmisData!$C:$C, $H127, NewEmisData!$D:$D, BO$2))</f>
        <v>0.86746558005476404</v>
      </c>
      <c r="BP127" s="335">
        <f>$I127*IF($G127="Pickup", SUMIFS(NewEmisData!L:L, NewEmisData!$A:$A, "Pickup", NewEmisData!$B:$B, $A127, NewEmisData!$C:$C, $H127, NewEmisData!$D:$D, BP$2), SUMIFS(NewEmisData!L:L, NewEmisData!$A:$A, "LDV", NewEmisData!$B:$B, $A127, NewEmisData!$C:$C, $H127, NewEmisData!$D:$D, BP$2))</f>
        <v>0.85493079785318604</v>
      </c>
      <c r="BQ127" s="335">
        <f>$I127*IF($G127="Pickup", SUMIFS(NewEmisData!M:M, NewEmisData!$A:$A, "Pickup", NewEmisData!$B:$B, $A127, NewEmisData!$C:$C, $H127, NewEmisData!$D:$D, BQ$2), SUMIFS(NewEmisData!M:M, NewEmisData!$A:$A, "LDV", NewEmisData!$B:$B, $A127, NewEmisData!$C:$C, $H127, NewEmisData!$D:$D, BQ$2))</f>
        <v>0.86425549081219399</v>
      </c>
      <c r="BR127" s="335">
        <v>1.4092345254837961</v>
      </c>
      <c r="BS127" s="335">
        <f>$I127*IF($G127="Pickup", SUMIFS(NewEmisData!E:E, NewEmisData!$A:$A, "Pickup", NewEmisData!$B:$B, $A127, NewEmisData!$C:$C, $H127, NewEmisData!$D:$D, BS$2), SUMIFS(NewEmisData!E:E, NewEmisData!$A:$A, "LDV", NewEmisData!$B:$B, $A127, NewEmisData!$C:$C, $H127, NewEmisData!$D:$D, BS$2))</f>
        <v>0.12595175891714899</v>
      </c>
      <c r="BT127" s="335">
        <f>$I127*IF($G127="Pickup", SUMIFS(NewEmisData!F:F, NewEmisData!$A:$A, "Pickup", NewEmisData!$B:$B, $A127, NewEmisData!$C:$C, $H127, NewEmisData!$D:$D, BT$2), SUMIFS(NewEmisData!F:F, NewEmisData!$A:$A, "LDV", NewEmisData!$B:$B, $A127, NewEmisData!$C:$C, $H127, NewEmisData!$D:$D, BT$2))</f>
        <v>0.117078419912489</v>
      </c>
      <c r="BU127" s="335">
        <f>$I127*IF($G127="Pickup", SUMIFS(NewEmisData!G:G, NewEmisData!$A:$A, "Pickup", NewEmisData!$B:$B, $A127, NewEmisData!$C:$C, $H127, NewEmisData!$D:$D, BU$2), SUMIFS(NewEmisData!G:G, NewEmisData!$A:$A, "LDV", NewEmisData!$B:$B, $A127, NewEmisData!$C:$C, $H127, NewEmisData!$D:$D, BU$2))</f>
        <v>8.2694195367886997E-2</v>
      </c>
      <c r="BV127" s="335">
        <f>$I127*IF($G127="Pickup", SUMIFS(NewEmisData!H:H, NewEmisData!$A:$A, "Pickup", NewEmisData!$B:$B, $A127, NewEmisData!$C:$C, $H127, NewEmisData!$D:$D, BV$2), SUMIFS(NewEmisData!H:H, NewEmisData!$A:$A, "LDV", NewEmisData!$B:$B, $A127, NewEmisData!$C:$C, $H127, NewEmisData!$D:$D, BV$2))</f>
        <v>7.8253057541772197E-2</v>
      </c>
      <c r="BW127" s="335">
        <f>$I127*IF($G127="Pickup", SUMIFS(NewEmisData!I:I, NewEmisData!$A:$A, "Pickup", NewEmisData!$B:$B, $A127, NewEmisData!$C:$C, $H127, NewEmisData!$D:$D, BW$2), SUMIFS(NewEmisData!I:I, NewEmisData!$A:$A, "LDV", NewEmisData!$B:$B, $A127, NewEmisData!$C:$C, $H127, NewEmisData!$D:$D, BW$2))</f>
        <v>9.1630190121546704E-2</v>
      </c>
      <c r="BX127" s="335">
        <f>$I127*IF($G127="Pickup", SUMIFS(NewEmisData!J:J, NewEmisData!$A:$A, "Pickup", NewEmisData!$B:$B, $A127, NewEmisData!$C:$C, $H127, NewEmisData!$D:$D, BX$2), SUMIFS(NewEmisData!J:J, NewEmisData!$A:$A, "LDV", NewEmisData!$B:$B, $A127, NewEmisData!$C:$C, $H127, NewEmisData!$D:$D, BX$2))</f>
        <v>0.11005344876291601</v>
      </c>
      <c r="BY127" s="335">
        <f>$I127*IF($G127="Pickup", SUMIFS(NewEmisData!K:K, NewEmisData!$A:$A, "Pickup", NewEmisData!$B:$B, $A127, NewEmisData!$C:$C, $H127, NewEmisData!$D:$D, BY$2), SUMIFS(NewEmisData!K:K, NewEmisData!$A:$A, "LDV", NewEmisData!$B:$B, $A127, NewEmisData!$C:$C, $H127, NewEmisData!$D:$D, BY$2))</f>
        <v>0.124255361832616</v>
      </c>
      <c r="BZ127" s="335">
        <f>$I127*IF($G127="Pickup", SUMIFS(NewEmisData!L:L, NewEmisData!$A:$A, "Pickup", NewEmisData!$B:$B, $A127, NewEmisData!$C:$C, $H127, NewEmisData!$D:$D, BZ$2), SUMIFS(NewEmisData!L:L, NewEmisData!$A:$A, "LDV", NewEmisData!$B:$B, $A127, NewEmisData!$C:$C, $H127, NewEmisData!$D:$D, BZ$2))</f>
        <v>0.12937271269558401</v>
      </c>
      <c r="CA127" s="335">
        <f>$I127*IF($G127="Pickup", SUMIFS(NewEmisData!M:M, NewEmisData!$A:$A, "Pickup", NewEmisData!$B:$B, $A127, NewEmisData!$C:$C, $H127, NewEmisData!$D:$D, CA$2), SUMIFS(NewEmisData!M:M, NewEmisData!$A:$A, "LDV", NewEmisData!$B:$B, $A127, NewEmisData!$C:$C, $H127, NewEmisData!$D:$D, CA$2))</f>
        <v>0.13909439218126199</v>
      </c>
      <c r="CB127" s="335">
        <v>6.0597963453520649E-2</v>
      </c>
      <c r="CC127" s="335">
        <f>$I127*IF($G127="Pickup", SUMIFS(NewEmisData!E:E, NewEmisData!$A:$A, "Pickup", NewEmisData!$B:$B, $A127, NewEmisData!$C:$C, $H127, NewEmisData!$D:$D, CC$2), SUMIFS(NewEmisData!E:E, NewEmisData!$A:$A, "LDV", NewEmisData!$B:$B, $A127, NewEmisData!$C:$C, $H127, NewEmisData!$D:$D, CC$2))</f>
        <v>2.3959600214614001E-2</v>
      </c>
      <c r="CD127" s="335">
        <f>$I127*IF($G127="Pickup", SUMIFS(NewEmisData!F:F, NewEmisData!$A:$A, "Pickup", NewEmisData!$B:$B, $A127, NewEmisData!$C:$C, $H127, NewEmisData!$D:$D, CD$2), SUMIFS(NewEmisData!F:F, NewEmisData!$A:$A, "LDV", NewEmisData!$B:$B, $A127, NewEmisData!$C:$C, $H127, NewEmisData!$D:$D, CD$2))</f>
        <v>2.39595561203313E-2</v>
      </c>
      <c r="CE127" s="335">
        <f>$I127*IF($G127="Pickup", SUMIFS(NewEmisData!G:G, NewEmisData!$A:$A, "Pickup", NewEmisData!$B:$B, $A127, NewEmisData!$C:$C, $H127, NewEmisData!$D:$D, CE$2), SUMIFS(NewEmisData!G:G, NewEmisData!$A:$A, "LDV", NewEmisData!$B:$B, $A127, NewEmisData!$C:$C, $H127, NewEmisData!$D:$D, CE$2))</f>
        <v>2.1883978700773001E-2</v>
      </c>
      <c r="CF127" s="335">
        <f>$I127*IF($G127="Pickup", SUMIFS(NewEmisData!H:H, NewEmisData!$A:$A, "Pickup", NewEmisData!$B:$B, $A127, NewEmisData!$C:$C, $H127, NewEmisData!$D:$D, CF$2), SUMIFS(NewEmisData!H:H, NewEmisData!$A:$A, "LDV", NewEmisData!$B:$B, $A127, NewEmisData!$C:$C, $H127, NewEmisData!$D:$D, CF$2))</f>
        <v>2.25515751155465E-2</v>
      </c>
      <c r="CG127" s="335">
        <f>$I127*IF($G127="Pickup", SUMIFS(NewEmisData!I:I, NewEmisData!$A:$A, "Pickup", NewEmisData!$B:$B, $A127, NewEmisData!$C:$C, $H127, NewEmisData!$D:$D, CG$2), SUMIFS(NewEmisData!I:I, NewEmisData!$A:$A, "LDV", NewEmisData!$B:$B, $A127, NewEmisData!$C:$C, $H127, NewEmisData!$D:$D, CG$2))</f>
        <v>2.4461655004649401E-2</v>
      </c>
      <c r="CH127" s="335">
        <f>$I127*IF($G127="Pickup", SUMIFS(NewEmisData!J:J, NewEmisData!$A:$A, "Pickup", NewEmisData!$B:$B, $A127, NewEmisData!$C:$C, $H127, NewEmisData!$D:$D, CH$2), SUMIFS(NewEmisData!J:J, NewEmisData!$A:$A, "LDV", NewEmisData!$B:$B, $A127, NewEmisData!$C:$C, $H127, NewEmisData!$D:$D, CH$2))</f>
        <v>2.55482861436532E-2</v>
      </c>
      <c r="CI127" s="335">
        <f>$I127*IF($G127="Pickup", SUMIFS(NewEmisData!K:K, NewEmisData!$A:$A, "Pickup", NewEmisData!$B:$B, $A127, NewEmisData!$C:$C, $H127, NewEmisData!$D:$D, CI$2), SUMIFS(NewEmisData!K:K, NewEmisData!$A:$A, "LDV", NewEmisData!$B:$B, $A127, NewEmisData!$C:$C, $H127, NewEmisData!$D:$D, CI$2))</f>
        <v>2.5901161089235299E-2</v>
      </c>
      <c r="CJ127" s="335">
        <f>$I127*IF($G127="Pickup", SUMIFS(NewEmisData!L:L, NewEmisData!$A:$A, "Pickup", NewEmisData!$B:$B, $A127, NewEmisData!$C:$C, $H127, NewEmisData!$D:$D, CJ$2), SUMIFS(NewEmisData!L:L, NewEmisData!$A:$A, "LDV", NewEmisData!$B:$B, $A127, NewEmisData!$C:$C, $H127, NewEmisData!$D:$D, CJ$2))</f>
        <v>2.59711515976483E-2</v>
      </c>
      <c r="CK127" s="335">
        <f>$I127*IF($G127="Pickup", SUMIFS(NewEmisData!M:M, NewEmisData!$A:$A, "Pickup", NewEmisData!$B:$B, $A127, NewEmisData!$C:$C, $H127, NewEmisData!$D:$D, CK$2), SUMIFS(NewEmisData!M:M, NewEmisData!$A:$A, "LDV", NewEmisData!$B:$B, $A127, NewEmisData!$C:$C, $H127, NewEmisData!$D:$D, CK$2))</f>
        <v>2.6006232363577901E-2</v>
      </c>
      <c r="CL127" s="335">
        <v>2.191731487598363E-2</v>
      </c>
      <c r="CM127" s="335">
        <f>$I127*IF($G127="Pickup", SUMIFS(NewEmisData!E:E, NewEmisData!$A:$A, "Pickup", NewEmisData!$B:$B, $A127, NewEmisData!$C:$C, $H127, NewEmisData!$D:$D, CM$2), SUMIFS(NewEmisData!E:E, NewEmisData!$A:$A, "LDV", NewEmisData!$B:$B, $A127, NewEmisData!$C:$C, $H127, NewEmisData!$D:$D, CM$2))</f>
        <v>6.6247436710222896E-3</v>
      </c>
      <c r="CN127" s="335">
        <f>$I127*IF($G127="Pickup", SUMIFS(NewEmisData!F:F, NewEmisData!$A:$A, "Pickup", NewEmisData!$B:$B, $A127, NewEmisData!$C:$C, $H127, NewEmisData!$D:$D, CN$2), SUMIFS(NewEmisData!F:F, NewEmisData!$A:$A, "LDV", NewEmisData!$B:$B, $A127, NewEmisData!$C:$C, $H127, NewEmisData!$D:$D, CN$2))</f>
        <v>6.6281448502966099E-3</v>
      </c>
      <c r="CO127" s="335">
        <f>$I127*IF($G127="Pickup", SUMIFS(NewEmisData!G:G, NewEmisData!$A:$A, "Pickup", NewEmisData!$B:$B, $A127, NewEmisData!$C:$C, $H127, NewEmisData!$D:$D, CO$2), SUMIFS(NewEmisData!G:G, NewEmisData!$A:$A, "LDV", NewEmisData!$B:$B, $A127, NewEmisData!$C:$C, $H127, NewEmisData!$D:$D, CO$2))</f>
        <v>5.8722582728920596E-3</v>
      </c>
      <c r="CP127" s="335">
        <f>$I127*IF($G127="Pickup", SUMIFS(NewEmisData!H:H, NewEmisData!$A:$A, "Pickup", NewEmisData!$B:$B, $A127, NewEmisData!$C:$C, $H127, NewEmisData!$D:$D, CP$2), SUMIFS(NewEmisData!H:H, NewEmisData!$A:$A, "LDV", NewEmisData!$B:$B, $A127, NewEmisData!$C:$C, $H127, NewEmisData!$D:$D, CP$2))</f>
        <v>5.9987733822495001E-3</v>
      </c>
      <c r="CQ127" s="335">
        <f>$I127*IF($G127="Pickup", SUMIFS(NewEmisData!I:I, NewEmisData!$A:$A, "Pickup", NewEmisData!$B:$B, $A127, NewEmisData!$C:$C, $H127, NewEmisData!$D:$D, CQ$2), SUMIFS(NewEmisData!I:I, NewEmisData!$A:$A, "LDV", NewEmisData!$B:$B, $A127, NewEmisData!$C:$C, $H127, NewEmisData!$D:$D, CQ$2))</f>
        <v>6.1874595969005101E-3</v>
      </c>
      <c r="CR127" s="335">
        <f>$I127*IF($G127="Pickup", SUMIFS(NewEmisData!J:J, NewEmisData!$A:$A, "Pickup", NewEmisData!$B:$B, $A127, NewEmisData!$C:$C, $H127, NewEmisData!$D:$D, CR$2), SUMIFS(NewEmisData!J:J, NewEmisData!$A:$A, "LDV", NewEmisData!$B:$B, $A127, NewEmisData!$C:$C, $H127, NewEmisData!$D:$D, CR$2))</f>
        <v>6.3726817480412997E-3</v>
      </c>
      <c r="CS127" s="335">
        <f>$I127*IF($G127="Pickup", SUMIFS(NewEmisData!K:K, NewEmisData!$A:$A, "Pickup", NewEmisData!$B:$B, $A127, NewEmisData!$C:$C, $H127, NewEmisData!$D:$D, CS$2), SUMIFS(NewEmisData!K:K, NewEmisData!$A:$A, "LDV", NewEmisData!$B:$B, $A127, NewEmisData!$C:$C, $H127, NewEmisData!$D:$D, CS$2))</f>
        <v>6.4700080275717697E-3</v>
      </c>
      <c r="CT127" s="335">
        <f>$I127*IF($G127="Pickup", SUMIFS(NewEmisData!L:L, NewEmisData!$A:$A, "Pickup", NewEmisData!$B:$B, $A127, NewEmisData!$C:$C, $H127, NewEmisData!$D:$D, CT$2), SUMIFS(NewEmisData!L:L, NewEmisData!$A:$A, "LDV", NewEmisData!$B:$B, $A127, NewEmisData!$C:$C, $H127, NewEmisData!$D:$D, CT$2))</f>
        <v>6.5027598829567098E-3</v>
      </c>
      <c r="CU127" s="335">
        <f>$I127*IF($G127="Pickup", SUMIFS(NewEmisData!M:M, NewEmisData!$A:$A, "Pickup", NewEmisData!$B:$B, $A127, NewEmisData!$C:$C, $H127, NewEmisData!$D:$D, CU$2), SUMIFS(NewEmisData!M:M, NewEmisData!$A:$A, "LDV", NewEmisData!$B:$B, $A127, NewEmisData!$C:$C, $H127, NewEmisData!$D:$D, CU$2))</f>
        <v>6.5452972205059003E-3</v>
      </c>
      <c r="CV127" s="335">
        <v>6.7952138994962314E-3</v>
      </c>
      <c r="CW127" s="335">
        <v>3.2737236720533996E-3</v>
      </c>
      <c r="CX127" s="335">
        <v>2.6781003095548879E-3</v>
      </c>
      <c r="CY127" s="335">
        <v>2.1676078198661908E-3</v>
      </c>
      <c r="CZ127" s="335">
        <v>1.8280427673966254E-3</v>
      </c>
      <c r="DA127" s="335">
        <v>1.3974317339333041E-3</v>
      </c>
      <c r="DB127" s="335">
        <v>1.0983679193551715E-3</v>
      </c>
      <c r="DC127" s="335">
        <v>1.0621406649517317E-3</v>
      </c>
      <c r="DD127" s="335">
        <v>1.0419409873215341E-3</v>
      </c>
      <c r="DE127" s="335">
        <v>1.0353827915676214E-3</v>
      </c>
      <c r="DF127" s="335">
        <v>1.0353827915676214E-3</v>
      </c>
      <c r="DG127" s="335">
        <f>$I127*IF($G127="Pickup", SUMIFS(NewEmisData!E:E, NewEmisData!$A:$A, "Pickup", NewEmisData!$B:$B, $A127, NewEmisData!$C:$C, $H127, NewEmisData!$D:$D, DG$2), SUMIFS(NewEmisData!E:E, NewEmisData!$A:$A, "LDV", NewEmisData!$B:$B, $A127, NewEmisData!$C:$C, $H127, NewEmisData!$D:$D, DG$2))</f>
        <v>0</v>
      </c>
      <c r="DH127" s="335">
        <f>$I127*IF($G127="Pickup", SUMIFS(NewEmisData!F:F, NewEmisData!$A:$A, "Pickup", NewEmisData!$B:$B, $A127, NewEmisData!$C:$C, $H127, NewEmisData!$D:$D, DH$2), SUMIFS(NewEmisData!F:F, NewEmisData!$A:$A, "LDV", NewEmisData!$B:$B, $A127, NewEmisData!$C:$C, $H127, NewEmisData!$D:$D, DH$2))</f>
        <v>0</v>
      </c>
      <c r="DI127" s="335">
        <f>$I127*IF($G127="Pickup", SUMIFS(NewEmisData!G:G, NewEmisData!$A:$A, "Pickup", NewEmisData!$B:$B, $A127, NewEmisData!$C:$C, $H127, NewEmisData!$D:$D, DI$2), SUMIFS(NewEmisData!G:G, NewEmisData!$A:$A, "LDV", NewEmisData!$B:$B, $A127, NewEmisData!$C:$C, $H127, NewEmisData!$D:$D, DI$2))</f>
        <v>0</v>
      </c>
      <c r="DJ127" s="335">
        <f>$I127*IF($G127="Pickup", SUMIFS(NewEmisData!H:H, NewEmisData!$A:$A, "Pickup", NewEmisData!$B:$B, $A127, NewEmisData!$C:$C, $H127, NewEmisData!$D:$D, DJ$2), SUMIFS(NewEmisData!H:H, NewEmisData!$A:$A, "LDV", NewEmisData!$B:$B, $A127, NewEmisData!$C:$C, $H127, NewEmisData!$D:$D, DJ$2))</f>
        <v>0</v>
      </c>
      <c r="DK127" s="335">
        <f>$I127*IF($G127="Pickup", SUMIFS(NewEmisData!I:I, NewEmisData!$A:$A, "Pickup", NewEmisData!$B:$B, $A127, NewEmisData!$C:$C, $H127, NewEmisData!$D:$D, DK$2), SUMIFS(NewEmisData!I:I, NewEmisData!$A:$A, "LDV", NewEmisData!$B:$B, $A127, NewEmisData!$C:$C, $H127, NewEmisData!$D:$D, DK$2))</f>
        <v>0</v>
      </c>
      <c r="DL127" s="335">
        <f>$I127*IF($G127="Pickup", SUMIFS(NewEmisData!J:J, NewEmisData!$A:$A, "Pickup", NewEmisData!$B:$B, $A127, NewEmisData!$C:$C, $H127, NewEmisData!$D:$D, DL$2), SUMIFS(NewEmisData!J:J, NewEmisData!$A:$A, "LDV", NewEmisData!$B:$B, $A127, NewEmisData!$C:$C, $H127, NewEmisData!$D:$D, DL$2))</f>
        <v>0</v>
      </c>
      <c r="DM127" s="335">
        <f>$I127*IF($G127="Pickup", SUMIFS(NewEmisData!K:K, NewEmisData!$A:$A, "Pickup", NewEmisData!$B:$B, $A127, NewEmisData!$C:$C, $H127, NewEmisData!$D:$D, DM$2), SUMIFS(NewEmisData!K:K, NewEmisData!$A:$A, "LDV", NewEmisData!$B:$B, $A127, NewEmisData!$C:$C, $H127, NewEmisData!$D:$D, DM$2))</f>
        <v>0</v>
      </c>
      <c r="DN127" s="335">
        <f>$I127*IF($G127="Pickup", SUMIFS(NewEmisData!L:L, NewEmisData!$A:$A, "Pickup", NewEmisData!$B:$B, $A127, NewEmisData!$C:$C, $H127, NewEmisData!$D:$D, DN$2), SUMIFS(NewEmisData!L:L, NewEmisData!$A:$A, "LDV", NewEmisData!$B:$B, $A127, NewEmisData!$C:$C, $H127, NewEmisData!$D:$D, DN$2))</f>
        <v>0</v>
      </c>
      <c r="DO127" s="335">
        <f>$I127*IF($G127="Pickup", SUMIFS(NewEmisData!M:M, NewEmisData!$A:$A, "Pickup", NewEmisData!$B:$B, $A127, NewEmisData!$C:$C, $H127, NewEmisData!$D:$D, DO$2), SUMIFS(NewEmisData!M:M, NewEmisData!$A:$A, "LDV", NewEmisData!$B:$B, $A127, NewEmisData!$C:$C, $H127, NewEmisData!$D:$D, DO$2))</f>
        <v>0</v>
      </c>
      <c r="DP127" s="335">
        <v>2.1093869642803405E-3</v>
      </c>
      <c r="DQ127" s="335">
        <f>$I127*IF($G127="Pickup", SUMIFS(NewEmisData!E:E, NewEmisData!$A:$A, "Pickup", NewEmisData!$B:$B, $A127, NewEmisData!$C:$C, $H127, NewEmisData!$D:$D, DQ$2), SUMIFS(NewEmisData!E:E, NewEmisData!$A:$A, "LDV", NewEmisData!$B:$B, $A127, NewEmisData!$C:$C, $H127, NewEmisData!$D:$D, DQ$2))</f>
        <v>1.72060513456559E-2</v>
      </c>
      <c r="DR127" s="335">
        <f>$I127*IF($G127="Pickup", SUMIFS(NewEmisData!F:F, NewEmisData!$A:$A, "Pickup", NewEmisData!$B:$B, $A127, NewEmisData!$C:$C, $H127, NewEmisData!$D:$D, DR$2), SUMIFS(NewEmisData!F:F, NewEmisData!$A:$A, "LDV", NewEmisData!$B:$B, $A127, NewEmisData!$C:$C, $H127, NewEmisData!$D:$D, DR$2))</f>
        <v>1.39445975504595E-2</v>
      </c>
      <c r="DS127" s="335">
        <f>$I127*IF($G127="Pickup", SUMIFS(NewEmisData!G:G, NewEmisData!$A:$A, "Pickup", NewEmisData!$B:$B, $A127, NewEmisData!$C:$C, $H127, NewEmisData!$D:$D, DS$2), SUMIFS(NewEmisData!G:G, NewEmisData!$A:$A, "LDV", NewEmisData!$B:$B, $A127, NewEmisData!$C:$C, $H127, NewEmisData!$D:$D, DS$2))</f>
        <v>1.1545350421749499E-2</v>
      </c>
      <c r="DT127" s="335">
        <f>$I127*IF($G127="Pickup", SUMIFS(NewEmisData!H:H, NewEmisData!$A:$A, "Pickup", NewEmisData!$B:$B, $A127, NewEmisData!$C:$C, $H127, NewEmisData!$D:$D, DT$2), SUMIFS(NewEmisData!H:H, NewEmisData!$A:$A, "LDV", NewEmisData!$B:$B, $A127, NewEmisData!$C:$C, $H127, NewEmisData!$D:$D, DT$2))</f>
        <v>8.6081220221104308E-3</v>
      </c>
      <c r="DU127" s="335">
        <f>$I127*IF($G127="Pickup", SUMIFS(NewEmisData!I:I, NewEmisData!$A:$A, "Pickup", NewEmisData!$B:$B, $A127, NewEmisData!$C:$C, $H127, NewEmisData!$D:$D, DU$2), SUMIFS(NewEmisData!I:I, NewEmisData!$A:$A, "LDV", NewEmisData!$B:$B, $A127, NewEmisData!$C:$C, $H127, NewEmisData!$D:$D, DU$2))</f>
        <v>7.3358997295851396E-3</v>
      </c>
      <c r="DV127" s="335">
        <f>$I127*IF($G127="Pickup", SUMIFS(NewEmisData!J:J, NewEmisData!$A:$A, "Pickup", NewEmisData!$B:$B, $A127, NewEmisData!$C:$C, $H127, NewEmisData!$D:$D, DV$2), SUMIFS(NewEmisData!J:J, NewEmisData!$A:$A, "LDV", NewEmisData!$B:$B, $A127, NewEmisData!$C:$C, $H127, NewEmisData!$D:$D, DV$2))</f>
        <v>6.80763615470716E-3</v>
      </c>
      <c r="DW127" s="335">
        <f>$I127*IF($G127="Pickup", SUMIFS(NewEmisData!K:K, NewEmisData!$A:$A, "Pickup", NewEmisData!$B:$B, $A127, NewEmisData!$C:$C, $H127, NewEmisData!$D:$D, DW$2), SUMIFS(NewEmisData!K:K, NewEmisData!$A:$A, "LDV", NewEmisData!$B:$B, $A127, NewEmisData!$C:$C, $H127, NewEmisData!$D:$D, DW$2))</f>
        <v>6.5187746094924597E-3</v>
      </c>
      <c r="DX127" s="335">
        <f>$I127*IF($G127="Pickup", SUMIFS(NewEmisData!L:L, NewEmisData!$A:$A, "Pickup", NewEmisData!$B:$B, $A127, NewEmisData!$C:$C, $H127, NewEmisData!$D:$D, DX$2), SUMIFS(NewEmisData!L:L, NewEmisData!$A:$A, "LDV", NewEmisData!$B:$B, $A127, NewEmisData!$C:$C, $H127, NewEmisData!$D:$D, DX$2))</f>
        <v>6.4360300854497997E-3</v>
      </c>
      <c r="DY127" s="335">
        <f>$I127*IF($G127="Pickup", SUMIFS(NewEmisData!M:M, NewEmisData!$A:$A, "Pickup", NewEmisData!$B:$B, $A127, NewEmisData!$C:$C, $H127, NewEmisData!$D:$D, DY$2), SUMIFS(NewEmisData!M:M, NewEmisData!$A:$A, "LDV", NewEmisData!$B:$B, $A127, NewEmisData!$C:$C, $H127, NewEmisData!$D:$D, DY$2))</f>
        <v>6.4555791711704098E-3</v>
      </c>
      <c r="DZ127" s="335">
        <v>1.0483433406910452E-2</v>
      </c>
      <c r="EA127" s="335">
        <f t="shared" si="118"/>
        <v>544.06140229978803</v>
      </c>
      <c r="EB127" s="335">
        <f t="shared" si="119"/>
        <v>523.413327777066</v>
      </c>
      <c r="EC127" s="335">
        <f t="shared" si="120"/>
        <v>357.99141886123999</v>
      </c>
      <c r="ED127" s="335">
        <f t="shared" si="121"/>
        <v>312.66678906093301</v>
      </c>
      <c r="EE127" s="335">
        <f t="shared" si="122"/>
        <v>294.74575835697101</v>
      </c>
      <c r="EF127" s="335">
        <f t="shared" si="123"/>
        <v>286.352398145763</v>
      </c>
      <c r="EG127" s="335">
        <f t="shared" si="124"/>
        <v>279.91384153210601</v>
      </c>
      <c r="EH127" s="335">
        <f t="shared" si="125"/>
        <v>277.68437233076702</v>
      </c>
      <c r="EI127" s="335">
        <f t="shared" si="126"/>
        <v>277.87214787868902</v>
      </c>
      <c r="EJ127" s="335">
        <f t="shared" si="127"/>
        <v>0.26615030329306139</v>
      </c>
      <c r="EK127" s="335">
        <f t="shared" si="128"/>
        <v>4.1591145158291702E-2</v>
      </c>
      <c r="EL127" s="335">
        <f t="shared" si="129"/>
        <v>3.3567901229069899E-2</v>
      </c>
      <c r="EM127" s="335">
        <f t="shared" si="130"/>
        <v>3.10903118023543E-2</v>
      </c>
      <c r="EN127" s="335">
        <f t="shared" si="131"/>
        <v>2.9494448323488E-2</v>
      </c>
      <c r="EO127" s="335">
        <f t="shared" si="132"/>
        <v>3.24157979138915E-2</v>
      </c>
      <c r="EP127" s="335">
        <f t="shared" si="133"/>
        <v>3.3172947032470201E-2</v>
      </c>
      <c r="EQ127" s="335">
        <f t="shared" si="134"/>
        <v>3.1994284946783497E-2</v>
      </c>
      <c r="ER127" s="335">
        <f t="shared" si="135"/>
        <v>3.1321415112152799E-2</v>
      </c>
      <c r="ES127" s="335">
        <f t="shared" si="136"/>
        <v>3.1760554326411998E-2</v>
      </c>
      <c r="ET127" s="335">
        <f t="shared" si="137"/>
        <v>5.9143404970885341E-2</v>
      </c>
      <c r="EU127" s="335">
        <f t="shared" si="138"/>
        <v>5.7604083038927199E-3</v>
      </c>
      <c r="EV127" s="335">
        <f t="shared" si="139"/>
        <v>5.5417937646853798E-3</v>
      </c>
      <c r="EW127" s="335">
        <f t="shared" si="140"/>
        <v>2.7566082972264299E-3</v>
      </c>
      <c r="EX127" s="335">
        <f t="shared" si="141"/>
        <v>2.4076004556077501E-3</v>
      </c>
      <c r="EY127" s="335">
        <f t="shared" si="142"/>
        <v>2.2696033600869301E-3</v>
      </c>
      <c r="EZ127" s="335">
        <f t="shared" si="143"/>
        <v>2.2049736201383199E-3</v>
      </c>
      <c r="FA127" s="335">
        <f t="shared" si="144"/>
        <v>2.1553953660312102E-3</v>
      </c>
      <c r="FB127" s="335">
        <f t="shared" si="145"/>
        <v>2.1382282417646901E-3</v>
      </c>
      <c r="FC127" s="335">
        <f t="shared" si="146"/>
        <v>2.1396749034826201E-3</v>
      </c>
      <c r="FD127" s="335">
        <f t="shared" si="147"/>
        <v>2.5617670759243757E-3</v>
      </c>
      <c r="FE127" s="335">
        <f t="shared" si="148"/>
        <v>9.5237657915846596E-2</v>
      </c>
      <c r="FF127" s="335">
        <f t="shared" si="149"/>
        <v>9.5233803814773199E-2</v>
      </c>
      <c r="FG127" s="335">
        <f t="shared" si="150"/>
        <v>7.6274845717456005E-2</v>
      </c>
      <c r="FH127" s="335">
        <f t="shared" si="151"/>
        <v>7.6015147426408802E-2</v>
      </c>
      <c r="FI127" s="335">
        <f t="shared" si="152"/>
        <v>7.5941173275762303E-2</v>
      </c>
      <c r="FJ127" s="335">
        <f t="shared" si="153"/>
        <v>7.5905318392472401E-2</v>
      </c>
      <c r="FK127" s="335">
        <f t="shared" si="154"/>
        <v>7.5746506350714102E-2</v>
      </c>
      <c r="FL127" s="335">
        <f t="shared" si="155"/>
        <v>7.5609197138019502E-2</v>
      </c>
      <c r="FM127" s="335">
        <f t="shared" si="156"/>
        <v>7.5600977518040596E-2</v>
      </c>
      <c r="FN127" s="335">
        <f t="shared" si="157"/>
        <v>4.7785374819939178E-2</v>
      </c>
      <c r="FO127" s="335">
        <f t="shared" si="158"/>
        <v>1.40169037450868E-2</v>
      </c>
      <c r="FP127" s="335">
        <f t="shared" si="159"/>
        <v>1.4013573377583501E-2</v>
      </c>
      <c r="FQ127" s="335">
        <f t="shared" si="160"/>
        <v>1.11562424125551E-2</v>
      </c>
      <c r="FR127" s="335">
        <f t="shared" si="161"/>
        <v>1.09265188788693E-2</v>
      </c>
      <c r="FS127" s="335">
        <f t="shared" si="162"/>
        <v>1.0861054896046199E-2</v>
      </c>
      <c r="FT127" s="335">
        <f t="shared" si="163"/>
        <v>1.08293882777488E-2</v>
      </c>
      <c r="FU127" s="335">
        <f t="shared" si="164"/>
        <v>1.06888930906526E-2</v>
      </c>
      <c r="FV127" s="335">
        <f t="shared" si="165"/>
        <v>1.05674353285179E-2</v>
      </c>
      <c r="FW127" s="335">
        <f t="shared" si="166"/>
        <v>1.05601708467511E-2</v>
      </c>
      <c r="FX127" s="335">
        <f t="shared" si="167"/>
        <v>9.6257106650809981E-3</v>
      </c>
    </row>
    <row r="128" spans="1:180" x14ac:dyDescent="0.2">
      <c r="A128" s="305" t="str">
        <f>_xlfn.CONCAT(IF(LEFT(TRIM(A127),1)="*", "*R", "R"), 1+RIGHT(TRIM(A127),1))</f>
        <v>R5</v>
      </c>
      <c r="B128" s="305" t="str">
        <f t="shared" si="219"/>
        <v>TLSSETHX11</v>
      </c>
      <c r="C128" s="305" t="str">
        <f t="shared" si="220"/>
        <v>TL.E85X.SS.ETHX.2011</v>
      </c>
      <c r="D128" s="301" t="str">
        <f t="shared" si="221"/>
        <v>bn-vmt, bn-vmt/a</v>
      </c>
      <c r="E128" s="301" t="str">
        <f t="shared" si="222"/>
        <v>TLE85X</v>
      </c>
      <c r="F128" s="301" t="str">
        <f t="shared" si="223"/>
        <v>TL</v>
      </c>
      <c r="G128" s="315" t="s">
        <v>821</v>
      </c>
      <c r="H128" s="315" t="s">
        <v>817</v>
      </c>
      <c r="I128" s="315">
        <v>1</v>
      </c>
      <c r="J128" s="315" t="str">
        <f t="shared" si="168"/>
        <v>Small SUV-E85</v>
      </c>
      <c r="K128" s="335">
        <f>$I128*IF($G128="Pickup", SUMIFS(NewEmisData!E:E, NewEmisData!$A:$A, "Pickup", NewEmisData!$B:$B, $A128, NewEmisData!$C:$C, $H128, NewEmisData!$D:$D, K$2), SUMIFS(NewEmisData!E:E, NewEmisData!$A:$A, "LDV", NewEmisData!$B:$B, $A128, NewEmisData!$C:$C, $H128, NewEmisData!$D:$D, K$2))</f>
        <v>427.22035607805998</v>
      </c>
      <c r="L128" s="335">
        <f>$I128*IF($G128="Pickup", SUMIFS(NewEmisData!F:F, NewEmisData!$A:$A, "Pickup", NewEmisData!$B:$B, $A128, NewEmisData!$C:$C, $H128, NewEmisData!$D:$D, L$2), SUMIFS(NewEmisData!F:F, NewEmisData!$A:$A, "LDV", NewEmisData!$B:$B, $A128, NewEmisData!$C:$C, $H128, NewEmisData!$D:$D, L$2))</f>
        <v>410.99295031887198</v>
      </c>
      <c r="M128" s="335">
        <f>$I128*IF($G128="Pickup", SUMIFS(NewEmisData!G:G, NewEmisData!$A:$A, "Pickup", NewEmisData!$B:$B, $A128, NewEmisData!$C:$C, $H128, NewEmisData!$D:$D, M$2), SUMIFS(NewEmisData!G:G, NewEmisData!$A:$A, "LDV", NewEmisData!$B:$B, $A128, NewEmisData!$C:$C, $H128, NewEmisData!$D:$D, M$2))</f>
        <v>286.65796119002903</v>
      </c>
      <c r="N128" s="335">
        <f>$I128*IF($G128="Pickup", SUMIFS(NewEmisData!H:H, NewEmisData!$A:$A, "Pickup", NewEmisData!$B:$B, $A128, NewEmisData!$C:$C, $H128, NewEmisData!$D:$D, N$2), SUMIFS(NewEmisData!H:H, NewEmisData!$A:$A, "LDV", NewEmisData!$B:$B, $A128, NewEmisData!$C:$C, $H128, NewEmisData!$D:$D, N$2))</f>
        <v>251.42291340526501</v>
      </c>
      <c r="O128" s="335">
        <f>$I128*IF($G128="Pickup", SUMIFS(NewEmisData!I:I, NewEmisData!$A:$A, "Pickup", NewEmisData!$B:$B, $A128, NewEmisData!$C:$C, $H128, NewEmisData!$D:$D, O$2), SUMIFS(NewEmisData!I:I, NewEmisData!$A:$A, "LDV", NewEmisData!$B:$B, $A128, NewEmisData!$C:$C, $H128, NewEmisData!$D:$D, O$2))</f>
        <v>237.879150946539</v>
      </c>
      <c r="P128" s="335">
        <f>$I128*IF($G128="Pickup", SUMIFS(NewEmisData!J:J, NewEmisData!$A:$A, "Pickup", NewEmisData!$B:$B, $A128, NewEmisData!$C:$C, $H128, NewEmisData!$D:$D, P$2), SUMIFS(NewEmisData!J:J, NewEmisData!$A:$A, "LDV", NewEmisData!$B:$B, $A128, NewEmisData!$C:$C, $H128, NewEmisData!$D:$D, P$2))</f>
        <v>231.785973261176</v>
      </c>
      <c r="Q128" s="335">
        <f>$I128*IF($G128="Pickup", SUMIFS(NewEmisData!K:K, NewEmisData!$A:$A, "Pickup", NewEmisData!$B:$B, $A128, NewEmisData!$C:$C, $H128, NewEmisData!$D:$D, Q$2), SUMIFS(NewEmisData!K:K, NewEmisData!$A:$A, "LDV", NewEmisData!$B:$B, $A128, NewEmisData!$C:$C, $H128, NewEmisData!$D:$D, Q$2))</f>
        <v>226.95489929379499</v>
      </c>
      <c r="R128" s="335">
        <f>$I128*IF($G128="Pickup", SUMIFS(NewEmisData!L:L, NewEmisData!$A:$A, "Pickup", NewEmisData!$B:$B, $A128, NewEmisData!$C:$C, $H128, NewEmisData!$D:$D, R$2), SUMIFS(NewEmisData!L:L, NewEmisData!$A:$A, "LDV", NewEmisData!$B:$B, $A128, NewEmisData!$C:$C, $H128, NewEmisData!$D:$D, R$2))</f>
        <v>225.270240547784</v>
      </c>
      <c r="S128" s="335">
        <f>$I128*IF($G128="Pickup", SUMIFS(NewEmisData!M:M, NewEmisData!$A:$A, "Pickup", NewEmisData!$B:$B, $A128, NewEmisData!$C:$C, $H128, NewEmisData!$D:$D, S$2), SUMIFS(NewEmisData!M:M, NewEmisData!$A:$A, "LDV", NewEmisData!$B:$B, $A128, NewEmisData!$C:$C, $H128, NewEmisData!$D:$D, S$2))</f>
        <v>225.537595537371</v>
      </c>
      <c r="T128" s="335">
        <v>0.26615030329306139</v>
      </c>
      <c r="U128" s="335">
        <f>$I128*IF($G128="Pickup", SUMIFS(NewEmisData!E:E, NewEmisData!$A:$A, "Pickup", NewEmisData!$B:$B, $A128, NewEmisData!$C:$C, $H128, NewEmisData!$D:$D, U$2), SUMIFS(NewEmisData!E:E, NewEmisData!$A:$A, "LDV", NewEmisData!$B:$B, $A128, NewEmisData!$C:$C, $H128, NewEmisData!$D:$D, U$2))</f>
        <v>5.43221938231905E-2</v>
      </c>
      <c r="V128" s="335">
        <f>$I128*IF($G128="Pickup", SUMIFS(NewEmisData!F:F, NewEmisData!$A:$A, "Pickup", NewEmisData!$B:$B, $A128, NewEmisData!$C:$C, $H128, NewEmisData!$D:$D, V$2), SUMIFS(NewEmisData!F:F, NewEmisData!$A:$A, "LDV", NewEmisData!$B:$B, $A128, NewEmisData!$C:$C, $H128, NewEmisData!$D:$D, V$2))</f>
        <v>4.5813368539693498E-2</v>
      </c>
      <c r="W128" s="335">
        <f>$I128*IF($G128="Pickup", SUMIFS(NewEmisData!G:G, NewEmisData!$A:$A, "Pickup", NewEmisData!$B:$B, $A128, NewEmisData!$C:$C, $H128, NewEmisData!$D:$D, W$2), SUMIFS(NewEmisData!G:G, NewEmisData!$A:$A, "LDV", NewEmisData!$B:$B, $A128, NewEmisData!$C:$C, $H128, NewEmisData!$D:$D, W$2))</f>
        <v>4.3138992375732398E-2</v>
      </c>
      <c r="X128" s="335">
        <f>$I128*IF($G128="Pickup", SUMIFS(NewEmisData!H:H, NewEmisData!$A:$A, "Pickup", NewEmisData!$B:$B, $A128, NewEmisData!$C:$C, $H128, NewEmisData!$D:$D, X$2), SUMIFS(NewEmisData!H:H, NewEmisData!$A:$A, "LDV", NewEmisData!$B:$B, $A128, NewEmisData!$C:$C, $H128, NewEmisData!$D:$D, X$2))</f>
        <v>4.22702301498529E-2</v>
      </c>
      <c r="Y128" s="335">
        <f>$I128*IF($G128="Pickup", SUMIFS(NewEmisData!I:I, NewEmisData!$A:$A, "Pickup", NewEmisData!$B:$B, $A128, NewEmisData!$C:$C, $H128, NewEmisData!$D:$D, Y$2), SUMIFS(NewEmisData!I:I, NewEmisData!$A:$A, "LDV", NewEmisData!$B:$B, $A128, NewEmisData!$C:$C, $H128, NewEmisData!$D:$D, Y$2))</f>
        <v>4.7266554092845102E-2</v>
      </c>
      <c r="Z128" s="335">
        <f>$I128*IF($G128="Pickup", SUMIFS(NewEmisData!J:J, NewEmisData!$A:$A, "Pickup", NewEmisData!$B:$B, $A128, NewEmisData!$C:$C, $H128, NewEmisData!$D:$D, Z$2), SUMIFS(NewEmisData!J:J, NewEmisData!$A:$A, "LDV", NewEmisData!$B:$B, $A128, NewEmisData!$C:$C, $H128, NewEmisData!$D:$D, Z$2))</f>
        <v>4.92796412957313E-2</v>
      </c>
      <c r="AA128" s="335">
        <f>$I128*IF($G128="Pickup", SUMIFS(NewEmisData!K:K, NewEmisData!$A:$A, "Pickup", NewEmisData!$B:$B, $A128, NewEmisData!$C:$C, $H128, NewEmisData!$D:$D, AA$2), SUMIFS(NewEmisData!K:K, NewEmisData!$A:$A, "LDV", NewEmisData!$B:$B, $A128, NewEmisData!$C:$C, $H128, NewEmisData!$D:$D, AA$2))</f>
        <v>4.83132390691993E-2</v>
      </c>
      <c r="AB128" s="335">
        <f>$I128*IF($G128="Pickup", SUMIFS(NewEmisData!L:L, NewEmisData!$A:$A, "Pickup", NewEmisData!$B:$B, $A128, NewEmisData!$C:$C, $H128, NewEmisData!$D:$D, AB$2), SUMIFS(NewEmisData!L:L, NewEmisData!$A:$A, "LDV", NewEmisData!$B:$B, $A128, NewEmisData!$C:$C, $H128, NewEmisData!$D:$D, AB$2))</f>
        <v>4.7598470704443001E-2</v>
      </c>
      <c r="AC128" s="335">
        <f>$I128*IF($G128="Pickup", SUMIFS(NewEmisData!M:M, NewEmisData!$A:$A, "Pickup", NewEmisData!$B:$B, $A128, NewEmisData!$C:$C, $H128, NewEmisData!$D:$D, AC$2), SUMIFS(NewEmisData!M:M, NewEmisData!$A:$A, "LDV", NewEmisData!$B:$B, $A128, NewEmisData!$C:$C, $H128, NewEmisData!$D:$D, AC$2))</f>
        <v>4.8291189756298203E-2</v>
      </c>
      <c r="AD128" s="335">
        <v>5.9143404970885341E-2</v>
      </c>
      <c r="AE128" s="335">
        <f>$I128*IF($G128="Pickup", SUMIFS(NewEmisData!E:E, NewEmisData!$A:$A, "Pickup", NewEmisData!$B:$B, $A128, NewEmisData!$C:$C, $H128, NewEmisData!$D:$D, AE$2), SUMIFS(NewEmisData!E:E, NewEmisData!$A:$A, "LDV", NewEmisData!$B:$B, $A128, NewEmisData!$C:$C, $H128, NewEmisData!$D:$D, AE$2))</f>
        <v>4.5233219210783302E-3</v>
      </c>
      <c r="AF128" s="335">
        <f>$I128*IF($G128="Pickup", SUMIFS(NewEmisData!F:F, NewEmisData!$A:$A, "Pickup", NewEmisData!$B:$B, $A128, NewEmisData!$C:$C, $H128, NewEmisData!$D:$D, AF$2), SUMIFS(NewEmisData!F:F, NewEmisData!$A:$A, "LDV", NewEmisData!$B:$B, $A128, NewEmisData!$C:$C, $H128, NewEmisData!$D:$D, AF$2))</f>
        <v>4.35150523268109E-3</v>
      </c>
      <c r="AG128" s="335">
        <f>$I128*IF($G128="Pickup", SUMIFS(NewEmisData!G:G, NewEmisData!$A:$A, "Pickup", NewEmisData!$B:$B, $A128, NewEmisData!$C:$C, $H128, NewEmisData!$D:$D, AG$2), SUMIFS(NewEmisData!G:G, NewEmisData!$A:$A, "LDV", NewEmisData!$B:$B, $A128, NewEmisData!$C:$C, $H128, NewEmisData!$D:$D, AG$2))</f>
        <v>2.2073239302791599E-3</v>
      </c>
      <c r="AH128" s="335">
        <f>$I128*IF($G128="Pickup", SUMIFS(NewEmisData!H:H, NewEmisData!$A:$A, "Pickup", NewEmisData!$B:$B, $A128, NewEmisData!$C:$C, $H128, NewEmisData!$D:$D, AH$2), SUMIFS(NewEmisData!H:H, NewEmisData!$A:$A, "LDV", NewEmisData!$B:$B, $A128, NewEmisData!$C:$C, $H128, NewEmisData!$D:$D, AH$2))</f>
        <v>1.93600769277144E-3</v>
      </c>
      <c r="AI128" s="335">
        <f>$I128*IF($G128="Pickup", SUMIFS(NewEmisData!I:I, NewEmisData!$A:$A, "Pickup", NewEmisData!$B:$B, $A128, NewEmisData!$C:$C, $H128, NewEmisData!$D:$D, AI$2), SUMIFS(NewEmisData!I:I, NewEmisData!$A:$A, "LDV", NewEmisData!$B:$B, $A128, NewEmisData!$C:$C, $H128, NewEmisData!$D:$D, AI$2))</f>
        <v>1.83171782200173E-3</v>
      </c>
      <c r="AJ128" s="335">
        <f>$I128*IF($G128="Pickup", SUMIFS(NewEmisData!J:J, NewEmisData!$A:$A, "Pickup", NewEmisData!$B:$B, $A128, NewEmisData!$C:$C, $H128, NewEmisData!$D:$D, AJ$2), SUMIFS(NewEmisData!J:J, NewEmisData!$A:$A, "LDV", NewEmisData!$B:$B, $A128, NewEmisData!$C:$C, $H128, NewEmisData!$D:$D, AJ$2))</f>
        <v>1.7848006969164801E-3</v>
      </c>
      <c r="AK128" s="335">
        <f>$I128*IF($G128="Pickup", SUMIFS(NewEmisData!K:K, NewEmisData!$A:$A, "Pickup", NewEmisData!$B:$B, $A128, NewEmisData!$C:$C, $H128, NewEmisData!$D:$D, AK$2), SUMIFS(NewEmisData!K:K, NewEmisData!$A:$A, "LDV", NewEmisData!$B:$B, $A128, NewEmisData!$C:$C, $H128, NewEmisData!$D:$D, AK$2))</f>
        <v>1.74760082534328E-3</v>
      </c>
      <c r="AL128" s="335">
        <f>$I128*IF($G128="Pickup", SUMIFS(NewEmisData!L:L, NewEmisData!$A:$A, "Pickup", NewEmisData!$B:$B, $A128, NewEmisData!$C:$C, $H128, NewEmisData!$D:$D, AL$2), SUMIFS(NewEmisData!L:L, NewEmisData!$A:$A, "LDV", NewEmisData!$B:$B, $A128, NewEmisData!$C:$C, $H128, NewEmisData!$D:$D, AL$2))</f>
        <v>1.73462764249673E-3</v>
      </c>
      <c r="AM128" s="335">
        <f>$I128*IF($G128="Pickup", SUMIFS(NewEmisData!M:M, NewEmisData!$A:$A, "Pickup", NewEmisData!$B:$B, $A128, NewEmisData!$C:$C, $H128, NewEmisData!$D:$D, AM$2), SUMIFS(NewEmisData!M:M, NewEmisData!$A:$A, "LDV", NewEmisData!$B:$B, $A128, NewEmisData!$C:$C, $H128, NewEmisData!$D:$D, AM$2))</f>
        <v>1.7366872463193499E-3</v>
      </c>
      <c r="AN128" s="335">
        <v>2.5617670759243757E-3</v>
      </c>
      <c r="AO128" s="335">
        <f>$I128*IF($G128="Pickup", SUMIFS(NewEmisData!E:E, NewEmisData!$A:$A, "Pickup", NewEmisData!$B:$B, $A128, NewEmisData!$C:$C, $H128, NewEmisData!$D:$D, AO$2), SUMIFS(NewEmisData!E:E, NewEmisData!$A:$A, "LDV", NewEmisData!$B:$B, $A128, NewEmisData!$C:$C, $H128, NewEmisData!$D:$D, AO$2))</f>
        <v>6.5525486311907397E-2</v>
      </c>
      <c r="AP128" s="335">
        <f>$I128*IF($G128="Pickup", SUMIFS(NewEmisData!F:F, NewEmisData!$A:$A, "Pickup", NewEmisData!$B:$B, $A128, NewEmisData!$C:$C, $H128, NewEmisData!$D:$D, AP$2), SUMIFS(NewEmisData!F:F, NewEmisData!$A:$A, "LDV", NewEmisData!$B:$B, $A128, NewEmisData!$C:$C, $H128, NewEmisData!$D:$D, AP$2))</f>
        <v>6.5532413100286402E-2</v>
      </c>
      <c r="AQ128" s="335">
        <f>$I128*IF($G128="Pickup", SUMIFS(NewEmisData!G:G, NewEmisData!$A:$A, "Pickup", NewEmisData!$B:$B, $A128, NewEmisData!$C:$C, $H128, NewEmisData!$D:$D, AQ$2), SUMIFS(NewEmisData!G:G, NewEmisData!$A:$A, "LDV", NewEmisData!$B:$B, $A128, NewEmisData!$C:$C, $H128, NewEmisData!$D:$D, AQ$2))</f>
        <v>4.72274911635963E-2</v>
      </c>
      <c r="AR128" s="335">
        <f>$I128*IF($G128="Pickup", SUMIFS(NewEmisData!H:H, NewEmisData!$A:$A, "Pickup", NewEmisData!$B:$B, $A128, NewEmisData!$C:$C, $H128, NewEmisData!$D:$D, AR$2), SUMIFS(NewEmisData!H:H, NewEmisData!$A:$A, "LDV", NewEmisData!$B:$B, $A128, NewEmisData!$C:$C, $H128, NewEmisData!$D:$D, AR$2))</f>
        <v>4.7004553415883499E-2</v>
      </c>
      <c r="AS128" s="335">
        <f>$I128*IF($G128="Pickup", SUMIFS(NewEmisData!I:I, NewEmisData!$A:$A, "Pickup", NewEmisData!$B:$B, $A128, NewEmisData!$C:$C, $H128, NewEmisData!$D:$D, AS$2), SUMIFS(NewEmisData!I:I, NewEmisData!$A:$A, "LDV", NewEmisData!$B:$B, $A128, NewEmisData!$C:$C, $H128, NewEmisData!$D:$D, AS$2))</f>
        <v>4.6951187368693102E-2</v>
      </c>
      <c r="AT128" s="335">
        <f>$I128*IF($G128="Pickup", SUMIFS(NewEmisData!J:J, NewEmisData!$A:$A, "Pickup", NewEmisData!$B:$B, $A128, NewEmisData!$C:$C, $H128, NewEmisData!$D:$D, AT$2), SUMIFS(NewEmisData!J:J, NewEmisData!$A:$A, "LDV", NewEmisData!$B:$B, $A128, NewEmisData!$C:$C, $H128, NewEmisData!$D:$D, AT$2))</f>
        <v>4.69310774047937E-2</v>
      </c>
      <c r="AU128" s="335">
        <f>$I128*IF($G128="Pickup", SUMIFS(NewEmisData!K:K, NewEmisData!$A:$A, "Pickup", NewEmisData!$B:$B, $A128, NewEmisData!$C:$C, $H128, NewEmisData!$D:$D, AU$2), SUMIFS(NewEmisData!K:K, NewEmisData!$A:$A, "LDV", NewEmisData!$B:$B, $A128, NewEmisData!$C:$C, $H128, NewEmisData!$D:$D, AU$2))</f>
        <v>4.6792796731001701E-2</v>
      </c>
      <c r="AV128" s="335">
        <f>$I128*IF($G128="Pickup", SUMIFS(NewEmisData!L:L, NewEmisData!$A:$A, "Pickup", NewEmisData!$B:$B, $A128, NewEmisData!$C:$C, $H128, NewEmisData!$D:$D, AV$2), SUMIFS(NewEmisData!L:L, NewEmisData!$A:$A, "LDV", NewEmisData!$B:$B, $A128, NewEmisData!$C:$C, $H128, NewEmisData!$D:$D, AV$2))</f>
        <v>4.6667520898197902E-2</v>
      </c>
      <c r="AW128" s="335">
        <f>$I128*IF($G128="Pickup", SUMIFS(NewEmisData!M:M, NewEmisData!$A:$A, "Pickup", NewEmisData!$B:$B, $A128, NewEmisData!$C:$C, $H128, NewEmisData!$D:$D, AW$2), SUMIFS(NewEmisData!M:M, NewEmisData!$A:$A, "LDV", NewEmisData!$B:$B, $A128, NewEmisData!$C:$C, $H128, NewEmisData!$D:$D, AW$2))</f>
        <v>4.6662125786885798E-2</v>
      </c>
      <c r="AX128" s="335">
        <v>4.7785374819939178E-2</v>
      </c>
      <c r="AY128" s="335">
        <f>$I128*IF($G128="Pickup", SUMIFS(NewEmisData!E:E, NewEmisData!$A:$A, "Pickup", NewEmisData!$B:$B, $A128, NewEmisData!$C:$C, $H128, NewEmisData!$D:$D, AY$2), SUMIFS(NewEmisData!E:E, NewEmisData!$A:$A, "LDV", NewEmisData!$B:$B, $A128, NewEmisData!$C:$C, $H128, NewEmisData!$D:$D, AY$2))</f>
        <v>1.0010238476339899E-2</v>
      </c>
      <c r="AZ128" s="335">
        <f>$I128*IF($G128="Pickup", SUMIFS(NewEmisData!F:F, NewEmisData!$A:$A, "Pickup", NewEmisData!$B:$B, $A128, NewEmisData!$C:$C, $H128, NewEmisData!$D:$D, AZ$2), SUMIFS(NewEmisData!F:F, NewEmisData!$A:$A, "LDV", NewEmisData!$B:$B, $A128, NewEmisData!$C:$C, $H128, NewEmisData!$D:$D, AZ$2))</f>
        <v>1.00161273530144E-2</v>
      </c>
      <c r="BA128" s="335">
        <f>$I128*IF($G128="Pickup", SUMIFS(NewEmisData!G:G, NewEmisData!$A:$A, "Pickup", NewEmisData!$B:$B, $A128, NewEmisData!$C:$C, $H128, NewEmisData!$D:$D, BA$2), SUMIFS(NewEmisData!G:G, NewEmisData!$A:$A, "LDV", NewEmisData!$B:$B, $A128, NewEmisData!$C:$C, $H128, NewEmisData!$D:$D, BA$2))</f>
        <v>7.3231092956545603E-3</v>
      </c>
      <c r="BB128" s="335">
        <f>$I128*IF($G128="Pickup", SUMIFS(NewEmisData!H:H, NewEmisData!$A:$A, "Pickup", NewEmisData!$B:$B, $A128, NewEmisData!$C:$C, $H128, NewEmisData!$D:$D, BB$2), SUMIFS(NewEmisData!H:H, NewEmisData!$A:$A, "LDV", NewEmisData!$B:$B, $A128, NewEmisData!$C:$C, $H128, NewEmisData!$D:$D, BB$2))</f>
        <v>7.1259171686559502E-3</v>
      </c>
      <c r="BC128" s="335">
        <f>$I128*IF($G128="Pickup", SUMIFS(NewEmisData!I:I, NewEmisData!$A:$A, "Pickup", NewEmisData!$B:$B, $A128, NewEmisData!$C:$C, $H128, NewEmisData!$D:$D, BC$2), SUMIFS(NewEmisData!I:I, NewEmisData!$A:$A, "LDV", NewEmisData!$B:$B, $A128, NewEmisData!$C:$C, $H128, NewEmisData!$D:$D, BC$2))</f>
        <v>7.0786866585371699E-3</v>
      </c>
      <c r="BD128" s="335">
        <f>$I128*IF($G128="Pickup", SUMIFS(NewEmisData!J:J, NewEmisData!$A:$A, "Pickup", NewEmisData!$B:$B, $A128, NewEmisData!$C:$C, $H128, NewEmisData!$D:$D, BD$2), SUMIFS(NewEmisData!J:J, NewEmisData!$A:$A, "LDV", NewEmisData!$B:$B, $A128, NewEmisData!$C:$C, $H128, NewEmisData!$D:$D, BD$2))</f>
        <v>7.0609240367398201E-3</v>
      </c>
      <c r="BE128" s="335">
        <f>$I128*IF($G128="Pickup", SUMIFS(NewEmisData!K:K, NewEmisData!$A:$A, "Pickup", NewEmisData!$B:$B, $A128, NewEmisData!$C:$C, $H128, NewEmisData!$D:$D, BE$2), SUMIFS(NewEmisData!K:K, NewEmisData!$A:$A, "LDV", NewEmisData!$B:$B, $A128, NewEmisData!$C:$C, $H128, NewEmisData!$D:$D, BE$2))</f>
        <v>6.9386110678336301E-3</v>
      </c>
      <c r="BF128" s="335">
        <f>$I128*IF($G128="Pickup", SUMIFS(NewEmisData!L:L, NewEmisData!$A:$A, "Pickup", NewEmisData!$B:$B, $A128, NewEmisData!$C:$C, $H128, NewEmisData!$D:$D, BF$2), SUMIFS(NewEmisData!L:L, NewEmisData!$A:$A, "LDV", NewEmisData!$B:$B, $A128, NewEmisData!$C:$C, $H128, NewEmisData!$D:$D, BF$2))</f>
        <v>6.8278327244941798E-3</v>
      </c>
      <c r="BG128" s="335">
        <f>$I128*IF($G128="Pickup", SUMIFS(NewEmisData!M:M, NewEmisData!$A:$A, "Pickup", NewEmisData!$B:$B, $A128, NewEmisData!$C:$C, $H128, NewEmisData!$D:$D, BG$2), SUMIFS(NewEmisData!M:M, NewEmisData!$A:$A, "LDV", NewEmisData!$B:$B, $A128, NewEmisData!$C:$C, $H128, NewEmisData!$D:$D, BG$2))</f>
        <v>6.8230359525153703E-3</v>
      </c>
      <c r="BH128" s="335">
        <v>9.6257106650809981E-3</v>
      </c>
      <c r="BI128" s="335">
        <f>$I128*IF($G128="Pickup", SUMIFS(NewEmisData!E:E, NewEmisData!$A:$A, "Pickup", NewEmisData!$B:$B, $A128, NewEmisData!$C:$C, $H128, NewEmisData!$D:$D, BI$2), SUMIFS(NewEmisData!E:E, NewEmisData!$A:$A, "LDV", NewEmisData!$B:$B, $A128, NewEmisData!$C:$C, $H128, NewEmisData!$D:$D, BI$2))</f>
        <v>1.48251124534534</v>
      </c>
      <c r="BJ128" s="335">
        <f>$I128*IF($G128="Pickup", SUMIFS(NewEmisData!F:F, NewEmisData!$A:$A, "Pickup", NewEmisData!$B:$B, $A128, NewEmisData!$C:$C, $H128, NewEmisData!$D:$D, BJ$2), SUMIFS(NewEmisData!F:F, NewEmisData!$A:$A, "LDV", NewEmisData!$B:$B, $A128, NewEmisData!$C:$C, $H128, NewEmisData!$D:$D, BJ$2))</f>
        <v>1.22808663434379</v>
      </c>
      <c r="BK128" s="335">
        <f>$I128*IF($G128="Pickup", SUMIFS(NewEmisData!G:G, NewEmisData!$A:$A, "Pickup", NewEmisData!$B:$B, $A128, NewEmisData!$C:$C, $H128, NewEmisData!$D:$D, BK$2), SUMIFS(NewEmisData!G:G, NewEmisData!$A:$A, "LDV", NewEmisData!$B:$B, $A128, NewEmisData!$C:$C, $H128, NewEmisData!$D:$D, BK$2))</f>
        <v>0.91807354200382896</v>
      </c>
      <c r="BL128" s="335">
        <f>$I128*IF($G128="Pickup", SUMIFS(NewEmisData!H:H, NewEmisData!$A:$A, "Pickup", NewEmisData!$B:$B, $A128, NewEmisData!$C:$C, $H128, NewEmisData!$D:$D, BL$2), SUMIFS(NewEmisData!H:H, NewEmisData!$A:$A, "LDV", NewEmisData!$B:$B, $A128, NewEmisData!$C:$C, $H128, NewEmisData!$D:$D, BL$2))</f>
        <v>0.98238297821727305</v>
      </c>
      <c r="BM128" s="335">
        <f>$I128*IF($G128="Pickup", SUMIFS(NewEmisData!I:I, NewEmisData!$A:$A, "Pickup", NewEmisData!$B:$B, $A128, NewEmisData!$C:$C, $H128, NewEmisData!$D:$D, BM$2), SUMIFS(NewEmisData!I:I, NewEmisData!$A:$A, "LDV", NewEmisData!$B:$B, $A128, NewEmisData!$C:$C, $H128, NewEmisData!$D:$D, BM$2))</f>
        <v>1.0725932306113299</v>
      </c>
      <c r="BN128" s="335">
        <f>$I128*IF($G128="Pickup", SUMIFS(NewEmisData!J:J, NewEmisData!$A:$A, "Pickup", NewEmisData!$B:$B, $A128, NewEmisData!$C:$C, $H128, NewEmisData!$D:$D, BN$2), SUMIFS(NewEmisData!J:J, NewEmisData!$A:$A, "LDV", NewEmisData!$B:$B, $A128, NewEmisData!$C:$C, $H128, NewEmisData!$D:$D, BN$2))</f>
        <v>1.1199441114408999</v>
      </c>
      <c r="BO128" s="335">
        <f>$I128*IF($G128="Pickup", SUMIFS(NewEmisData!K:K, NewEmisData!$A:$A, "Pickup", NewEmisData!$B:$B, $A128, NewEmisData!$C:$C, $H128, NewEmisData!$D:$D, BO$2), SUMIFS(NewEmisData!K:K, NewEmisData!$A:$A, "LDV", NewEmisData!$B:$B, $A128, NewEmisData!$C:$C, $H128, NewEmisData!$D:$D, BO$2))</f>
        <v>1.10453796202271</v>
      </c>
      <c r="BP128" s="335">
        <f>$I128*IF($G128="Pickup", SUMIFS(NewEmisData!L:L, NewEmisData!$A:$A, "Pickup", NewEmisData!$B:$B, $A128, NewEmisData!$C:$C, $H128, NewEmisData!$D:$D, BP$2), SUMIFS(NewEmisData!L:L, NewEmisData!$A:$A, "LDV", NewEmisData!$B:$B, $A128, NewEmisData!$C:$C, $H128, NewEmisData!$D:$D, BP$2))</f>
        <v>1.0907612634210799</v>
      </c>
      <c r="BQ128" s="335">
        <f>$I128*IF($G128="Pickup", SUMIFS(NewEmisData!M:M, NewEmisData!$A:$A, "Pickup", NewEmisData!$B:$B, $A128, NewEmisData!$C:$C, $H128, NewEmisData!$D:$D, BQ$2), SUMIFS(NewEmisData!M:M, NewEmisData!$A:$A, "LDV", NewEmisData!$B:$B, $A128, NewEmisData!$C:$C, $H128, NewEmisData!$D:$D, BQ$2))</f>
        <v>1.1043108576684499</v>
      </c>
      <c r="BR128" s="335">
        <v>1.4092345254837961</v>
      </c>
      <c r="BS128" s="335">
        <f>$I128*IF($G128="Pickup", SUMIFS(NewEmisData!E:E, NewEmisData!$A:$A, "Pickup", NewEmisData!$B:$B, $A128, NewEmisData!$C:$C, $H128, NewEmisData!$D:$D, BS$2), SUMIFS(NewEmisData!E:E, NewEmisData!$A:$A, "LDV", NewEmisData!$B:$B, $A128, NewEmisData!$C:$C, $H128, NewEmisData!$D:$D, BS$2))</f>
        <v>0.16321186757077699</v>
      </c>
      <c r="BT128" s="335">
        <f>$I128*IF($G128="Pickup", SUMIFS(NewEmisData!F:F, NewEmisData!$A:$A, "Pickup", NewEmisData!$B:$B, $A128, NewEmisData!$C:$C, $H128, NewEmisData!$D:$D, BT$2), SUMIFS(NewEmisData!F:F, NewEmisData!$A:$A, "LDV", NewEmisData!$B:$B, $A128, NewEmisData!$C:$C, $H128, NewEmisData!$D:$D, BT$2))</f>
        <v>0.154397875969284</v>
      </c>
      <c r="BU128" s="335">
        <f>$I128*IF($G128="Pickup", SUMIFS(NewEmisData!G:G, NewEmisData!$A:$A, "Pickup", NewEmisData!$B:$B, $A128, NewEmisData!$C:$C, $H128, NewEmisData!$D:$D, BU$2), SUMIFS(NewEmisData!G:G, NewEmisData!$A:$A, "LDV", NewEmisData!$B:$B, $A128, NewEmisData!$C:$C, $H128, NewEmisData!$D:$D, BU$2))</f>
        <v>0.10925895770364299</v>
      </c>
      <c r="BV128" s="335">
        <f>$I128*IF($G128="Pickup", SUMIFS(NewEmisData!H:H, NewEmisData!$A:$A, "Pickup", NewEmisData!$B:$B, $A128, NewEmisData!$C:$C, $H128, NewEmisData!$D:$D, BV$2), SUMIFS(NewEmisData!H:H, NewEmisData!$A:$A, "LDV", NewEmisData!$B:$B, $A128, NewEmisData!$C:$C, $H128, NewEmisData!$D:$D, BV$2))</f>
        <v>0.10320250472907801</v>
      </c>
      <c r="BW128" s="335">
        <f>$I128*IF($G128="Pickup", SUMIFS(NewEmisData!I:I, NewEmisData!$A:$A, "Pickup", NewEmisData!$B:$B, $A128, NewEmisData!$C:$C, $H128, NewEmisData!$D:$D, BW$2), SUMIFS(NewEmisData!I:I, NewEmisData!$A:$A, "LDV", NewEmisData!$B:$B, $A128, NewEmisData!$C:$C, $H128, NewEmisData!$D:$D, BW$2))</f>
        <v>0.120586776372786</v>
      </c>
      <c r="BX128" s="335">
        <f>$I128*IF($G128="Pickup", SUMIFS(NewEmisData!J:J, NewEmisData!$A:$A, "Pickup", NewEmisData!$B:$B, $A128, NewEmisData!$C:$C, $H128, NewEmisData!$D:$D, BX$2), SUMIFS(NewEmisData!J:J, NewEmisData!$A:$A, "LDV", NewEmisData!$B:$B, $A128, NewEmisData!$C:$C, $H128, NewEmisData!$D:$D, BX$2))</f>
        <v>0.14263504906803201</v>
      </c>
      <c r="BY128" s="335">
        <f>$I128*IF($G128="Pickup", SUMIFS(NewEmisData!K:K, NewEmisData!$A:$A, "Pickup", NewEmisData!$B:$B, $A128, NewEmisData!$C:$C, $H128, NewEmisData!$D:$D, BY$2), SUMIFS(NewEmisData!K:K, NewEmisData!$A:$A, "LDV", NewEmisData!$B:$B, $A128, NewEmisData!$C:$C, $H128, NewEmisData!$D:$D, BY$2))</f>
        <v>0.15896719271608001</v>
      </c>
      <c r="BZ128" s="335">
        <f>$I128*IF($G128="Pickup", SUMIFS(NewEmisData!L:L, NewEmisData!$A:$A, "Pickup", NewEmisData!$B:$B, $A128, NewEmisData!$C:$C, $H128, NewEmisData!$D:$D, BZ$2), SUMIFS(NewEmisData!L:L, NewEmisData!$A:$A, "LDV", NewEmisData!$B:$B, $A128, NewEmisData!$C:$C, $H128, NewEmisData!$D:$D, BZ$2))</f>
        <v>0.16492550955944399</v>
      </c>
      <c r="CA128" s="335">
        <f>$I128*IF($G128="Pickup", SUMIFS(NewEmisData!M:M, NewEmisData!$A:$A, "Pickup", NewEmisData!$B:$B, $A128, NewEmisData!$C:$C, $H128, NewEmisData!$D:$D, CA$2), SUMIFS(NewEmisData!M:M, NewEmisData!$A:$A, "LDV", NewEmisData!$B:$B, $A128, NewEmisData!$C:$C, $H128, NewEmisData!$D:$D, CA$2))</f>
        <v>0.17726949696552699</v>
      </c>
      <c r="CB128" s="335">
        <v>6.0597963453520649E-2</v>
      </c>
      <c r="CC128" s="335">
        <f>$I128*IF($G128="Pickup", SUMIFS(NewEmisData!E:E, NewEmisData!$A:$A, "Pickup", NewEmisData!$B:$B, $A128, NewEmisData!$C:$C, $H128, NewEmisData!$D:$D, CC$2), SUMIFS(NewEmisData!E:E, NewEmisData!$A:$A, "LDV", NewEmisData!$B:$B, $A128, NewEmisData!$C:$C, $H128, NewEmisData!$D:$D, CC$2))</f>
        <v>1.8729600919409201E-2</v>
      </c>
      <c r="CD128" s="335">
        <f>$I128*IF($G128="Pickup", SUMIFS(NewEmisData!F:F, NewEmisData!$A:$A, "Pickup", NewEmisData!$B:$B, $A128, NewEmisData!$C:$C, $H128, NewEmisData!$D:$D, CD$2), SUMIFS(NewEmisData!F:F, NewEmisData!$A:$A, "LDV", NewEmisData!$B:$B, $A128, NewEmisData!$C:$C, $H128, NewEmisData!$D:$D, CD$2))</f>
        <v>1.87295992113196E-2</v>
      </c>
      <c r="CE128" s="335">
        <f>$I128*IF($G128="Pickup", SUMIFS(NewEmisData!G:G, NewEmisData!$A:$A, "Pickup", NewEmisData!$B:$B, $A128, NewEmisData!$C:$C, $H128, NewEmisData!$D:$D, CE$2), SUMIFS(NewEmisData!G:G, NewEmisData!$A:$A, "LDV", NewEmisData!$B:$B, $A128, NewEmisData!$C:$C, $H128, NewEmisData!$D:$D, CE$2))</f>
        <v>1.7896401271485798E-2</v>
      </c>
      <c r="CF128" s="335">
        <f>$I128*IF($G128="Pickup", SUMIFS(NewEmisData!H:H, NewEmisData!$A:$A, "Pickup", NewEmisData!$B:$B, $A128, NewEmisData!$C:$C, $H128, NewEmisData!$D:$D, CF$2), SUMIFS(NewEmisData!H:H, NewEmisData!$A:$A, "LDV", NewEmisData!$B:$B, $A128, NewEmisData!$C:$C, $H128, NewEmisData!$D:$D, CF$2))</f>
        <v>1.8442422202507001E-2</v>
      </c>
      <c r="CG128" s="335">
        <f>$I128*IF($G128="Pickup", SUMIFS(NewEmisData!I:I, NewEmisData!$A:$A, "Pickup", NewEmisData!$B:$B, $A128, NewEmisData!$C:$C, $H128, NewEmisData!$D:$D, CG$2), SUMIFS(NewEmisData!I:I, NewEmisData!$A:$A, "LDV", NewEmisData!$B:$B, $A128, NewEmisData!$C:$C, $H128, NewEmisData!$D:$D, CG$2))</f>
        <v>2.00045303285145E-2</v>
      </c>
      <c r="CH128" s="335">
        <f>$I128*IF($G128="Pickup", SUMIFS(NewEmisData!J:J, NewEmisData!$A:$A, "Pickup", NewEmisData!$B:$B, $A128, NewEmisData!$C:$C, $H128, NewEmisData!$D:$D, CH$2), SUMIFS(NewEmisData!J:J, NewEmisData!$A:$A, "LDV", NewEmisData!$B:$B, $A128, NewEmisData!$C:$C, $H128, NewEmisData!$D:$D, CH$2))</f>
        <v>2.0893189392550599E-2</v>
      </c>
      <c r="CI128" s="335">
        <f>$I128*IF($G128="Pickup", SUMIFS(NewEmisData!K:K, NewEmisData!$A:$A, "Pickup", NewEmisData!$B:$B, $A128, NewEmisData!$C:$C, $H128, NewEmisData!$D:$D, CI$2), SUMIFS(NewEmisData!K:K, NewEmisData!$A:$A, "LDV", NewEmisData!$B:$B, $A128, NewEmisData!$C:$C, $H128, NewEmisData!$D:$D, CI$2))</f>
        <v>2.1181769136144502E-2</v>
      </c>
      <c r="CJ128" s="335">
        <f>$I128*IF($G128="Pickup", SUMIFS(NewEmisData!L:L, NewEmisData!$A:$A, "Pickup", NewEmisData!$B:$B, $A128, NewEmisData!$C:$C, $H128, NewEmisData!$D:$D, CJ$2), SUMIFS(NewEmisData!L:L, NewEmisData!$A:$A, "LDV", NewEmisData!$B:$B, $A128, NewEmisData!$C:$C, $H128, NewEmisData!$D:$D, CJ$2))</f>
        <v>2.1238997688836601E-2</v>
      </c>
      <c r="CK128" s="335">
        <f>$I128*IF($G128="Pickup", SUMIFS(NewEmisData!M:M, NewEmisData!$A:$A, "Pickup", NewEmisData!$B:$B, $A128, NewEmisData!$C:$C, $H128, NewEmisData!$D:$D, CK$2), SUMIFS(NewEmisData!M:M, NewEmisData!$A:$A, "LDV", NewEmisData!$B:$B, $A128, NewEmisData!$C:$C, $H128, NewEmisData!$D:$D, CK$2))</f>
        <v>2.1267714859422301E-2</v>
      </c>
      <c r="CL128" s="335">
        <v>2.191731487598363E-2</v>
      </c>
      <c r="CM128" s="335">
        <f>$I128*IF($G128="Pickup", SUMIFS(NewEmisData!E:E, NewEmisData!$A:$A, "Pickup", NewEmisData!$B:$B, $A128, NewEmisData!$C:$C, $H128, NewEmisData!$D:$D, CM$2), SUMIFS(NewEmisData!E:E, NewEmisData!$A:$A, "LDV", NewEmisData!$B:$B, $A128, NewEmisData!$C:$C, $H128, NewEmisData!$D:$D, CM$2))</f>
        <v>7.2287830937431304E-3</v>
      </c>
      <c r="CN128" s="335">
        <f>$I128*IF($G128="Pickup", SUMIFS(NewEmisData!F:F, NewEmisData!$A:$A, "Pickup", NewEmisData!$B:$B, $A128, NewEmisData!$C:$C, $H128, NewEmisData!$D:$D, CN$2), SUMIFS(NewEmisData!F:F, NewEmisData!$A:$A, "LDV", NewEmisData!$B:$B, $A128, NewEmisData!$C:$C, $H128, NewEmisData!$D:$D, CN$2))</f>
        <v>7.4146327299102702E-3</v>
      </c>
      <c r="CO128" s="335">
        <f>$I128*IF($G128="Pickup", SUMIFS(NewEmisData!G:G, NewEmisData!$A:$A, "Pickup", NewEmisData!$B:$B, $A128, NewEmisData!$C:$C, $H128, NewEmisData!$D:$D, CO$2), SUMIFS(NewEmisData!G:G, NewEmisData!$A:$A, "LDV", NewEmisData!$B:$B, $A128, NewEmisData!$C:$C, $H128, NewEmisData!$D:$D, CO$2))</f>
        <v>6.76375506570253E-3</v>
      </c>
      <c r="CP128" s="335">
        <f>$I128*IF($G128="Pickup", SUMIFS(NewEmisData!H:H, NewEmisData!$A:$A, "Pickup", NewEmisData!$B:$B, $A128, NewEmisData!$C:$C, $H128, NewEmisData!$D:$D, CP$2), SUMIFS(NewEmisData!H:H, NewEmisData!$A:$A, "LDV", NewEmisData!$B:$B, $A128, NewEmisData!$C:$C, $H128, NewEmisData!$D:$D, CP$2))</f>
        <v>6.9716691870337104E-3</v>
      </c>
      <c r="CQ128" s="335">
        <f>$I128*IF($G128="Pickup", SUMIFS(NewEmisData!I:I, NewEmisData!$A:$A, "Pickup", NewEmisData!$B:$B, $A128, NewEmisData!$C:$C, $H128, NewEmisData!$D:$D, CQ$2), SUMIFS(NewEmisData!I:I, NewEmisData!$A:$A, "LDV", NewEmisData!$B:$B, $A128, NewEmisData!$C:$C, $H128, NewEmisData!$D:$D, CQ$2))</f>
        <v>7.2825939573400002E-3</v>
      </c>
      <c r="CR128" s="335">
        <f>$I128*IF($G128="Pickup", SUMIFS(NewEmisData!J:J, NewEmisData!$A:$A, "Pickup", NewEmisData!$B:$B, $A128, NewEmisData!$C:$C, $H128, NewEmisData!$D:$D, CR$2), SUMIFS(NewEmisData!J:J, NewEmisData!$A:$A, "LDV", NewEmisData!$B:$B, $A128, NewEmisData!$C:$C, $H128, NewEmisData!$D:$D, CR$2))</f>
        <v>7.5880838814802402E-3</v>
      </c>
      <c r="CS128" s="335">
        <f>$I128*IF($G128="Pickup", SUMIFS(NewEmisData!K:K, NewEmisData!$A:$A, "Pickup", NewEmisData!$B:$B, $A128, NewEmisData!$C:$C, $H128, NewEmisData!$D:$D, CS$2), SUMIFS(NewEmisData!K:K, NewEmisData!$A:$A, "LDV", NewEmisData!$B:$B, $A128, NewEmisData!$C:$C, $H128, NewEmisData!$D:$D, CS$2))</f>
        <v>7.7486002757361496E-3</v>
      </c>
      <c r="CT128" s="335">
        <f>$I128*IF($G128="Pickup", SUMIFS(NewEmisData!L:L, NewEmisData!$A:$A, "Pickup", NewEmisData!$B:$B, $A128, NewEmisData!$C:$C, $H128, NewEmisData!$D:$D, CT$2), SUMIFS(NewEmisData!L:L, NewEmisData!$A:$A, "LDV", NewEmisData!$B:$B, $A128, NewEmisData!$C:$C, $H128, NewEmisData!$D:$D, CT$2))</f>
        <v>7.8025827022679597E-3</v>
      </c>
      <c r="CU128" s="335">
        <f>$I128*IF($G128="Pickup", SUMIFS(NewEmisData!M:M, NewEmisData!$A:$A, "Pickup", NewEmisData!$B:$B, $A128, NewEmisData!$C:$C, $H128, NewEmisData!$D:$D, CU$2), SUMIFS(NewEmisData!M:M, NewEmisData!$A:$A, "LDV", NewEmisData!$B:$B, $A128, NewEmisData!$C:$C, $H128, NewEmisData!$D:$D, CU$2))</f>
        <v>7.8727516933241991E-3</v>
      </c>
      <c r="CV128" s="335">
        <v>6.7952138994962314E-3</v>
      </c>
      <c r="CW128" s="335">
        <v>3.2737236720533996E-3</v>
      </c>
      <c r="CX128" s="335">
        <v>2.6781003095548879E-3</v>
      </c>
      <c r="CY128" s="335">
        <v>2.1676078198661908E-3</v>
      </c>
      <c r="CZ128" s="335">
        <v>1.8280427673966254E-3</v>
      </c>
      <c r="DA128" s="335">
        <v>1.3974317339333041E-3</v>
      </c>
      <c r="DB128" s="335">
        <v>1.0983679193551715E-3</v>
      </c>
      <c r="DC128" s="335">
        <v>1.0621406649517317E-3</v>
      </c>
      <c r="DD128" s="335">
        <v>1.0419409873215341E-3</v>
      </c>
      <c r="DE128" s="335">
        <v>1.0353827915676214E-3</v>
      </c>
      <c r="DF128" s="335">
        <v>1.0353827915676214E-3</v>
      </c>
      <c r="DG128" s="335">
        <f>$I128*IF($G128="Pickup", SUMIFS(NewEmisData!E:E, NewEmisData!$A:$A, "Pickup", NewEmisData!$B:$B, $A128, NewEmisData!$C:$C, $H128, NewEmisData!$D:$D, DG$2), SUMIFS(NewEmisData!E:E, NewEmisData!$A:$A, "LDV", NewEmisData!$B:$B, $A128, NewEmisData!$C:$C, $H128, NewEmisData!$D:$D, DG$2))</f>
        <v>0</v>
      </c>
      <c r="DH128" s="335">
        <f>$I128*IF($G128="Pickup", SUMIFS(NewEmisData!F:F, NewEmisData!$A:$A, "Pickup", NewEmisData!$B:$B, $A128, NewEmisData!$C:$C, $H128, NewEmisData!$D:$D, DH$2), SUMIFS(NewEmisData!F:F, NewEmisData!$A:$A, "LDV", NewEmisData!$B:$B, $A128, NewEmisData!$C:$C, $H128, NewEmisData!$D:$D, DH$2))</f>
        <v>0</v>
      </c>
      <c r="DI128" s="335">
        <f>$I128*IF($G128="Pickup", SUMIFS(NewEmisData!G:G, NewEmisData!$A:$A, "Pickup", NewEmisData!$B:$B, $A128, NewEmisData!$C:$C, $H128, NewEmisData!$D:$D, DI$2), SUMIFS(NewEmisData!G:G, NewEmisData!$A:$A, "LDV", NewEmisData!$B:$B, $A128, NewEmisData!$C:$C, $H128, NewEmisData!$D:$D, DI$2))</f>
        <v>0</v>
      </c>
      <c r="DJ128" s="335">
        <f>$I128*IF($G128="Pickup", SUMIFS(NewEmisData!H:H, NewEmisData!$A:$A, "Pickup", NewEmisData!$B:$B, $A128, NewEmisData!$C:$C, $H128, NewEmisData!$D:$D, DJ$2), SUMIFS(NewEmisData!H:H, NewEmisData!$A:$A, "LDV", NewEmisData!$B:$B, $A128, NewEmisData!$C:$C, $H128, NewEmisData!$D:$D, DJ$2))</f>
        <v>0</v>
      </c>
      <c r="DK128" s="335">
        <f>$I128*IF($G128="Pickup", SUMIFS(NewEmisData!I:I, NewEmisData!$A:$A, "Pickup", NewEmisData!$B:$B, $A128, NewEmisData!$C:$C, $H128, NewEmisData!$D:$D, DK$2), SUMIFS(NewEmisData!I:I, NewEmisData!$A:$A, "LDV", NewEmisData!$B:$B, $A128, NewEmisData!$C:$C, $H128, NewEmisData!$D:$D, DK$2))</f>
        <v>0</v>
      </c>
      <c r="DL128" s="335">
        <f>$I128*IF($G128="Pickup", SUMIFS(NewEmisData!J:J, NewEmisData!$A:$A, "Pickup", NewEmisData!$B:$B, $A128, NewEmisData!$C:$C, $H128, NewEmisData!$D:$D, DL$2), SUMIFS(NewEmisData!J:J, NewEmisData!$A:$A, "LDV", NewEmisData!$B:$B, $A128, NewEmisData!$C:$C, $H128, NewEmisData!$D:$D, DL$2))</f>
        <v>0</v>
      </c>
      <c r="DM128" s="335">
        <f>$I128*IF($G128="Pickup", SUMIFS(NewEmisData!K:K, NewEmisData!$A:$A, "Pickup", NewEmisData!$B:$B, $A128, NewEmisData!$C:$C, $H128, NewEmisData!$D:$D, DM$2), SUMIFS(NewEmisData!K:K, NewEmisData!$A:$A, "LDV", NewEmisData!$B:$B, $A128, NewEmisData!$C:$C, $H128, NewEmisData!$D:$D, DM$2))</f>
        <v>0</v>
      </c>
      <c r="DN128" s="335">
        <f>$I128*IF($G128="Pickup", SUMIFS(NewEmisData!L:L, NewEmisData!$A:$A, "Pickup", NewEmisData!$B:$B, $A128, NewEmisData!$C:$C, $H128, NewEmisData!$D:$D, DN$2), SUMIFS(NewEmisData!L:L, NewEmisData!$A:$A, "LDV", NewEmisData!$B:$B, $A128, NewEmisData!$C:$C, $H128, NewEmisData!$D:$D, DN$2))</f>
        <v>0</v>
      </c>
      <c r="DO128" s="335">
        <f>$I128*IF($G128="Pickup", SUMIFS(NewEmisData!M:M, NewEmisData!$A:$A, "Pickup", NewEmisData!$B:$B, $A128, NewEmisData!$C:$C, $H128, NewEmisData!$D:$D, DO$2), SUMIFS(NewEmisData!M:M, NewEmisData!$A:$A, "LDV", NewEmisData!$B:$B, $A128, NewEmisData!$C:$C, $H128, NewEmisData!$D:$D, DO$2))</f>
        <v>0</v>
      </c>
      <c r="DP128" s="335">
        <v>2.1093869642803405E-3</v>
      </c>
      <c r="DQ128" s="335">
        <f>$I128*IF($G128="Pickup", SUMIFS(NewEmisData!E:E, NewEmisData!$A:$A, "Pickup", NewEmisData!$B:$B, $A128, NewEmisData!$C:$C, $H128, NewEmisData!$D:$D, DQ$2), SUMIFS(NewEmisData!E:E, NewEmisData!$A:$A, "LDV", NewEmisData!$B:$B, $A128, NewEmisData!$C:$C, $H128, NewEmisData!$D:$D, DQ$2))</f>
        <v>2.33674779731823E-2</v>
      </c>
      <c r="DR128" s="335">
        <f>$I128*IF($G128="Pickup", SUMIFS(NewEmisData!F:F, NewEmisData!$A:$A, "Pickup", NewEmisData!$B:$B, $A128, NewEmisData!$C:$C, $H128, NewEmisData!$D:$D, DR$2), SUMIFS(NewEmisData!F:F, NewEmisData!$A:$A, "LDV", NewEmisData!$B:$B, $A128, NewEmisData!$C:$C, $H128, NewEmisData!$D:$D, DR$2))</f>
        <v>1.9525178006445001E-2</v>
      </c>
      <c r="DS128" s="335">
        <f>$I128*IF($G128="Pickup", SUMIFS(NewEmisData!G:G, NewEmisData!$A:$A, "Pickup", NewEmisData!$B:$B, $A128, NewEmisData!$C:$C, $H128, NewEmisData!$D:$D, DS$2), SUMIFS(NewEmisData!G:G, NewEmisData!$A:$A, "LDV", NewEmisData!$B:$B, $A128, NewEmisData!$C:$C, $H128, NewEmisData!$D:$D, DS$2))</f>
        <v>1.6477832855323799E-2</v>
      </c>
      <c r="DT128" s="335">
        <f>$I128*IF($G128="Pickup", SUMIFS(NewEmisData!H:H, NewEmisData!$A:$A, "Pickup", NewEmisData!$B:$B, $A128, NewEmisData!$C:$C, $H128, NewEmisData!$D:$D, DT$2), SUMIFS(NewEmisData!H:H, NewEmisData!$A:$A, "LDV", NewEmisData!$B:$B, $A128, NewEmisData!$C:$C, $H128, NewEmisData!$D:$D, DT$2))</f>
        <v>1.2323455390398899E-2</v>
      </c>
      <c r="DU128" s="335">
        <f>$I128*IF($G128="Pickup", SUMIFS(NewEmisData!I:I, NewEmisData!$A:$A, "Pickup", NewEmisData!$B:$B, $A128, NewEmisData!$C:$C, $H128, NewEmisData!$D:$D, DU$2), SUMIFS(NewEmisData!I:I, NewEmisData!$A:$A, "LDV", NewEmisData!$B:$B, $A128, NewEmisData!$C:$C, $H128, NewEmisData!$D:$D, DU$2))</f>
        <v>1.0486485983059899E-2</v>
      </c>
      <c r="DV128" s="335">
        <f>$I128*IF($G128="Pickup", SUMIFS(NewEmisData!J:J, NewEmisData!$A:$A, "Pickup", NewEmisData!$B:$B, $A128, NewEmisData!$C:$C, $H128, NewEmisData!$D:$D, DV$2), SUMIFS(NewEmisData!J:J, NewEmisData!$A:$A, "LDV", NewEmisData!$B:$B, $A128, NewEmisData!$C:$C, $H128, NewEmisData!$D:$D, DV$2))</f>
        <v>9.7436333441081602E-3</v>
      </c>
      <c r="DW128" s="335">
        <f>$I128*IF($G128="Pickup", SUMIFS(NewEmisData!K:K, NewEmisData!$A:$A, "Pickup", NewEmisData!$B:$B, $A128, NewEmisData!$C:$C, $H128, NewEmisData!$D:$D, DW$2), SUMIFS(NewEmisData!K:K, NewEmisData!$A:$A, "LDV", NewEmisData!$B:$B, $A128, NewEmisData!$C:$C, $H128, NewEmisData!$D:$D, DW$2))</f>
        <v>9.3430650941362103E-3</v>
      </c>
      <c r="DX128" s="335">
        <f>$I128*IF($G128="Pickup", SUMIFS(NewEmisData!L:L, NewEmisData!$A:$A, "Pickup", NewEmisData!$B:$B, $A128, NewEmisData!$C:$C, $H128, NewEmisData!$D:$D, DX$2), SUMIFS(NewEmisData!L:L, NewEmisData!$A:$A, "LDV", NewEmisData!$B:$B, $A128, NewEmisData!$C:$C, $H128, NewEmisData!$D:$D, DX$2))</f>
        <v>9.2294945579063908E-3</v>
      </c>
      <c r="DY128" s="335">
        <f>$I128*IF($G128="Pickup", SUMIFS(NewEmisData!M:M, NewEmisData!$A:$A, "Pickup", NewEmisData!$B:$B, $A128, NewEmisData!$C:$C, $H128, NewEmisData!$D:$D, DY$2), SUMIFS(NewEmisData!M:M, NewEmisData!$A:$A, "LDV", NewEmisData!$B:$B, $A128, NewEmisData!$C:$C, $H128, NewEmisData!$D:$D, DY$2))</f>
        <v>9.2611544349932001E-3</v>
      </c>
      <c r="DZ128" s="335">
        <v>1.0483433406910452E-2</v>
      </c>
      <c r="EA128" s="335">
        <f t="shared" si="118"/>
        <v>427.22035607805998</v>
      </c>
      <c r="EB128" s="335">
        <f t="shared" si="119"/>
        <v>410.99295031887198</v>
      </c>
      <c r="EC128" s="335">
        <f t="shared" si="120"/>
        <v>286.65796119002903</v>
      </c>
      <c r="ED128" s="335">
        <f t="shared" si="121"/>
        <v>251.42291340526501</v>
      </c>
      <c r="EE128" s="335">
        <f t="shared" si="122"/>
        <v>237.879150946539</v>
      </c>
      <c r="EF128" s="335">
        <f t="shared" si="123"/>
        <v>231.785973261176</v>
      </c>
      <c r="EG128" s="335">
        <f t="shared" si="124"/>
        <v>226.95489929379499</v>
      </c>
      <c r="EH128" s="335">
        <f t="shared" si="125"/>
        <v>225.270240547784</v>
      </c>
      <c r="EI128" s="335">
        <f t="shared" si="126"/>
        <v>225.537595537371</v>
      </c>
      <c r="EJ128" s="335">
        <f t="shared" si="127"/>
        <v>0.26615030329306139</v>
      </c>
      <c r="EK128" s="335">
        <f t="shared" si="128"/>
        <v>5.43221938231905E-2</v>
      </c>
      <c r="EL128" s="335">
        <f t="shared" si="129"/>
        <v>4.5813368539693498E-2</v>
      </c>
      <c r="EM128" s="335">
        <f t="shared" si="130"/>
        <v>4.3138992375732398E-2</v>
      </c>
      <c r="EN128" s="335">
        <f t="shared" si="131"/>
        <v>4.22702301498529E-2</v>
      </c>
      <c r="EO128" s="335">
        <f t="shared" si="132"/>
        <v>4.7266554092845102E-2</v>
      </c>
      <c r="EP128" s="335">
        <f t="shared" si="133"/>
        <v>4.92796412957313E-2</v>
      </c>
      <c r="EQ128" s="335">
        <f t="shared" si="134"/>
        <v>4.83132390691993E-2</v>
      </c>
      <c r="ER128" s="335">
        <f t="shared" si="135"/>
        <v>4.7598470704443001E-2</v>
      </c>
      <c r="ES128" s="335">
        <f t="shared" si="136"/>
        <v>4.8291189756298203E-2</v>
      </c>
      <c r="ET128" s="335">
        <f t="shared" si="137"/>
        <v>5.9143404970885341E-2</v>
      </c>
      <c r="EU128" s="335">
        <f t="shared" si="138"/>
        <v>4.5233219210783302E-3</v>
      </c>
      <c r="EV128" s="335">
        <f t="shared" si="139"/>
        <v>4.35150523268109E-3</v>
      </c>
      <c r="EW128" s="335">
        <f t="shared" si="140"/>
        <v>2.2073239302791599E-3</v>
      </c>
      <c r="EX128" s="335">
        <f t="shared" si="141"/>
        <v>1.93600769277144E-3</v>
      </c>
      <c r="EY128" s="335">
        <f t="shared" si="142"/>
        <v>1.83171782200173E-3</v>
      </c>
      <c r="EZ128" s="335">
        <f t="shared" si="143"/>
        <v>1.7848006969164801E-3</v>
      </c>
      <c r="FA128" s="335">
        <f t="shared" si="144"/>
        <v>1.74760082534328E-3</v>
      </c>
      <c r="FB128" s="335">
        <f t="shared" si="145"/>
        <v>1.73462764249673E-3</v>
      </c>
      <c r="FC128" s="335">
        <f t="shared" si="146"/>
        <v>1.7366872463193499E-3</v>
      </c>
      <c r="FD128" s="335">
        <f t="shared" si="147"/>
        <v>2.5617670759243757E-3</v>
      </c>
      <c r="FE128" s="335">
        <f t="shared" si="148"/>
        <v>6.5525486311907397E-2</v>
      </c>
      <c r="FF128" s="335">
        <f t="shared" si="149"/>
        <v>6.5532413100286402E-2</v>
      </c>
      <c r="FG128" s="335">
        <f t="shared" si="150"/>
        <v>4.72274911635963E-2</v>
      </c>
      <c r="FH128" s="335">
        <f t="shared" si="151"/>
        <v>4.7004553415883499E-2</v>
      </c>
      <c r="FI128" s="335">
        <f t="shared" si="152"/>
        <v>4.6951187368693102E-2</v>
      </c>
      <c r="FJ128" s="335">
        <f t="shared" si="153"/>
        <v>4.69310774047937E-2</v>
      </c>
      <c r="FK128" s="335">
        <f t="shared" si="154"/>
        <v>4.6792796731001701E-2</v>
      </c>
      <c r="FL128" s="335">
        <f t="shared" si="155"/>
        <v>4.6667520898197902E-2</v>
      </c>
      <c r="FM128" s="335">
        <f t="shared" si="156"/>
        <v>4.6662125786885798E-2</v>
      </c>
      <c r="FN128" s="335">
        <f t="shared" si="157"/>
        <v>4.7785374819939178E-2</v>
      </c>
      <c r="FO128" s="335">
        <f t="shared" si="158"/>
        <v>1.0010238476339899E-2</v>
      </c>
      <c r="FP128" s="335">
        <f t="shared" si="159"/>
        <v>1.00161273530144E-2</v>
      </c>
      <c r="FQ128" s="335">
        <f t="shared" si="160"/>
        <v>7.3231092956545603E-3</v>
      </c>
      <c r="FR128" s="335">
        <f t="shared" si="161"/>
        <v>7.1259171686559502E-3</v>
      </c>
      <c r="FS128" s="335">
        <f t="shared" si="162"/>
        <v>7.0786866585371699E-3</v>
      </c>
      <c r="FT128" s="335">
        <f t="shared" si="163"/>
        <v>7.0609240367398201E-3</v>
      </c>
      <c r="FU128" s="335">
        <f t="shared" si="164"/>
        <v>6.9386110678336301E-3</v>
      </c>
      <c r="FV128" s="335">
        <f t="shared" si="165"/>
        <v>6.8278327244941798E-3</v>
      </c>
      <c r="FW128" s="335">
        <f t="shared" si="166"/>
        <v>6.8230359525153703E-3</v>
      </c>
      <c r="FX128" s="335">
        <f t="shared" si="167"/>
        <v>9.6257106650809981E-3</v>
      </c>
    </row>
    <row r="129" spans="1:180" x14ac:dyDescent="0.2">
      <c r="A129" s="305" t="str">
        <f>_xlfn.CONCAT(IF(LEFT(TRIM(A128),1)="*", "*R", "R"), 1+RIGHT(TRIM(A128),1))</f>
        <v>R6</v>
      </c>
      <c r="B129" s="305" t="str">
        <f t="shared" si="219"/>
        <v>TLSSETHX11</v>
      </c>
      <c r="C129" s="305" t="str">
        <f t="shared" si="220"/>
        <v>TL.E85X.SS.ETHX.2011</v>
      </c>
      <c r="D129" s="301" t="str">
        <f t="shared" si="221"/>
        <v>bn-vmt, bn-vmt/a</v>
      </c>
      <c r="E129" s="301" t="str">
        <f t="shared" si="222"/>
        <v>TLE85X</v>
      </c>
      <c r="F129" s="301" t="str">
        <f t="shared" si="223"/>
        <v>TL</v>
      </c>
      <c r="G129" s="315" t="s">
        <v>821</v>
      </c>
      <c r="H129" s="315" t="s">
        <v>817</v>
      </c>
      <c r="I129" s="315">
        <v>1</v>
      </c>
      <c r="J129" s="315" t="str">
        <f t="shared" si="168"/>
        <v>Small SUV-E85</v>
      </c>
      <c r="K129" s="335">
        <f>$I129*IF($G129="Pickup", SUMIFS(NewEmisData!E:E, NewEmisData!$A:$A, "Pickup", NewEmisData!$B:$B, $A129, NewEmisData!$C:$C, $H129, NewEmisData!$D:$D, K$2), SUMIFS(NewEmisData!E:E, NewEmisData!$A:$A, "LDV", NewEmisData!$B:$B, $A129, NewEmisData!$C:$C, $H129, NewEmisData!$D:$D, K$2))</f>
        <v>419.67640551412597</v>
      </c>
      <c r="L129" s="335">
        <f>$I129*IF($G129="Pickup", SUMIFS(NewEmisData!F:F, NewEmisData!$A:$A, "Pickup", NewEmisData!$B:$B, $A129, NewEmisData!$C:$C, $H129, NewEmisData!$D:$D, L$2), SUMIFS(NewEmisData!F:F, NewEmisData!$A:$A, "LDV", NewEmisData!$B:$B, $A129, NewEmisData!$C:$C, $H129, NewEmisData!$D:$D, L$2))</f>
        <v>404.10461508813802</v>
      </c>
      <c r="M129" s="335">
        <f>$I129*IF($G129="Pickup", SUMIFS(NewEmisData!G:G, NewEmisData!$A:$A, "Pickup", NewEmisData!$B:$B, $A129, NewEmisData!$C:$C, $H129, NewEmisData!$D:$D, M$2), SUMIFS(NewEmisData!G:G, NewEmisData!$A:$A, "LDV", NewEmisData!$B:$B, $A129, NewEmisData!$C:$C, $H129, NewEmisData!$D:$D, M$2))</f>
        <v>296.64497554148397</v>
      </c>
      <c r="N129" s="335">
        <f>$I129*IF($G129="Pickup", SUMIFS(NewEmisData!H:H, NewEmisData!$A:$A, "Pickup", NewEmisData!$B:$B, $A129, NewEmisData!$C:$C, $H129, NewEmisData!$D:$D, N$2), SUMIFS(NewEmisData!H:H, NewEmisData!$A:$A, "LDV", NewEmisData!$B:$B, $A129, NewEmisData!$C:$C, $H129, NewEmisData!$D:$D, N$2))</f>
        <v>259.84558529690901</v>
      </c>
      <c r="O129" s="335">
        <f>$I129*IF($G129="Pickup", SUMIFS(NewEmisData!I:I, NewEmisData!$A:$A, "Pickup", NewEmisData!$B:$B, $A129, NewEmisData!$C:$C, $H129, NewEmisData!$D:$D, O$2), SUMIFS(NewEmisData!I:I, NewEmisData!$A:$A, "LDV", NewEmisData!$B:$B, $A129, NewEmisData!$C:$C, $H129, NewEmisData!$D:$D, O$2))</f>
        <v>245.572517771138</v>
      </c>
      <c r="P129" s="335">
        <f>$I129*IF($G129="Pickup", SUMIFS(NewEmisData!J:J, NewEmisData!$A:$A, "Pickup", NewEmisData!$B:$B, $A129, NewEmisData!$C:$C, $H129, NewEmisData!$D:$D, P$2), SUMIFS(NewEmisData!J:J, NewEmisData!$A:$A, "LDV", NewEmisData!$B:$B, $A129, NewEmisData!$C:$C, $H129, NewEmisData!$D:$D, P$2))</f>
        <v>239.06681409593699</v>
      </c>
      <c r="Q129" s="335">
        <f>$I129*IF($G129="Pickup", SUMIFS(NewEmisData!K:K, NewEmisData!$A:$A, "Pickup", NewEmisData!$B:$B, $A129, NewEmisData!$C:$C, $H129, NewEmisData!$D:$D, Q$2), SUMIFS(NewEmisData!K:K, NewEmisData!$A:$A, "LDV", NewEmisData!$B:$B, $A129, NewEmisData!$C:$C, $H129, NewEmisData!$D:$D, Q$2))</f>
        <v>233.96415864234601</v>
      </c>
      <c r="R129" s="335">
        <f>$I129*IF($G129="Pickup", SUMIFS(NewEmisData!L:L, NewEmisData!$A:$A, "Pickup", NewEmisData!$B:$B, $A129, NewEmisData!$C:$C, $H129, NewEmisData!$D:$D, R$2), SUMIFS(NewEmisData!L:L, NewEmisData!$A:$A, "LDV", NewEmisData!$B:$B, $A129, NewEmisData!$C:$C, $H129, NewEmisData!$D:$D, R$2))</f>
        <v>232.18870705220701</v>
      </c>
      <c r="S129" s="335">
        <f>$I129*IF($G129="Pickup", SUMIFS(NewEmisData!M:M, NewEmisData!$A:$A, "Pickup", NewEmisData!$B:$B, $A129, NewEmisData!$C:$C, $H129, NewEmisData!$D:$D, S$2), SUMIFS(NewEmisData!M:M, NewEmisData!$A:$A, "LDV", NewEmisData!$B:$B, $A129, NewEmisData!$C:$C, $H129, NewEmisData!$D:$D, S$2))</f>
        <v>232.42779835443099</v>
      </c>
      <c r="T129" s="335">
        <v>0.26615030329306139</v>
      </c>
      <c r="U129" s="335">
        <f>$I129*IF($G129="Pickup", SUMIFS(NewEmisData!E:E, NewEmisData!$A:$A, "Pickup", NewEmisData!$B:$B, $A129, NewEmisData!$C:$C, $H129, NewEmisData!$D:$D, U$2), SUMIFS(NewEmisData!E:E, NewEmisData!$A:$A, "LDV", NewEmisData!$B:$B, $A129, NewEmisData!$C:$C, $H129, NewEmisData!$D:$D, U$2))</f>
        <v>4.85420613095323E-2</v>
      </c>
      <c r="V129" s="335">
        <f>$I129*IF($G129="Pickup", SUMIFS(NewEmisData!F:F, NewEmisData!$A:$A, "Pickup", NewEmisData!$B:$B, $A129, NewEmisData!$C:$C, $H129, NewEmisData!$D:$D, V$2), SUMIFS(NewEmisData!F:F, NewEmisData!$A:$A, "LDV", NewEmisData!$B:$B, $A129, NewEmisData!$C:$C, $H129, NewEmisData!$D:$D, V$2))</f>
        <v>4.1584694059798401E-2</v>
      </c>
      <c r="W129" s="335">
        <f>$I129*IF($G129="Pickup", SUMIFS(NewEmisData!G:G, NewEmisData!$A:$A, "Pickup", NewEmisData!$B:$B, $A129, NewEmisData!$C:$C, $H129, NewEmisData!$D:$D, W$2), SUMIFS(NewEmisData!G:G, NewEmisData!$A:$A, "LDV", NewEmisData!$B:$B, $A129, NewEmisData!$C:$C, $H129, NewEmisData!$D:$D, W$2))</f>
        <v>3.8512841866564999E-2</v>
      </c>
      <c r="X129" s="335">
        <f>$I129*IF($G129="Pickup", SUMIFS(NewEmisData!H:H, NewEmisData!$A:$A, "Pickup", NewEmisData!$B:$B, $A129, NewEmisData!$C:$C, $H129, NewEmisData!$D:$D, X$2), SUMIFS(NewEmisData!H:H, NewEmisData!$A:$A, "LDV", NewEmisData!$B:$B, $A129, NewEmisData!$C:$C, $H129, NewEmisData!$D:$D, X$2))</f>
        <v>3.7453351076298699E-2</v>
      </c>
      <c r="Y129" s="335">
        <f>$I129*IF($G129="Pickup", SUMIFS(NewEmisData!I:I, NewEmisData!$A:$A, "Pickup", NewEmisData!$B:$B, $A129, NewEmisData!$C:$C, $H129, NewEmisData!$D:$D, Y$2), SUMIFS(NewEmisData!I:I, NewEmisData!$A:$A, "LDV", NewEmisData!$B:$B, $A129, NewEmisData!$C:$C, $H129, NewEmisData!$D:$D, Y$2))</f>
        <v>4.17495921494591E-2</v>
      </c>
      <c r="Z129" s="335">
        <f>$I129*IF($G129="Pickup", SUMIFS(NewEmisData!J:J, NewEmisData!$A:$A, "Pickup", NewEmisData!$B:$B, $A129, NewEmisData!$C:$C, $H129, NewEmisData!$D:$D, Z$2), SUMIFS(NewEmisData!J:J, NewEmisData!$A:$A, "LDV", NewEmisData!$B:$B, $A129, NewEmisData!$C:$C, $H129, NewEmisData!$D:$D, Z$2))</f>
        <v>4.3363198134277997E-2</v>
      </c>
      <c r="AA129" s="335">
        <f>$I129*IF($G129="Pickup", SUMIFS(NewEmisData!K:K, NewEmisData!$A:$A, "Pickup", NewEmisData!$B:$B, $A129, NewEmisData!$C:$C, $H129, NewEmisData!$D:$D, AA$2), SUMIFS(NewEmisData!K:K, NewEmisData!$A:$A, "LDV", NewEmisData!$B:$B, $A129, NewEmisData!$C:$C, $H129, NewEmisData!$D:$D, AA$2))</f>
        <v>4.2354566228836397E-2</v>
      </c>
      <c r="AB129" s="335">
        <f>$I129*IF($G129="Pickup", SUMIFS(NewEmisData!L:L, NewEmisData!$A:$A, "Pickup", NewEmisData!$B:$B, $A129, NewEmisData!$C:$C, $H129, NewEmisData!$D:$D, AB$2), SUMIFS(NewEmisData!L:L, NewEmisData!$A:$A, "LDV", NewEmisData!$B:$B, $A129, NewEmisData!$C:$C, $H129, NewEmisData!$D:$D, AB$2))</f>
        <v>4.1664829012930303E-2</v>
      </c>
      <c r="AC129" s="335">
        <f>$I129*IF($G129="Pickup", SUMIFS(NewEmisData!M:M, NewEmisData!$A:$A, "Pickup", NewEmisData!$B:$B, $A129, NewEmisData!$C:$C, $H129, NewEmisData!$D:$D, AC$2), SUMIFS(NewEmisData!M:M, NewEmisData!$A:$A, "LDV", NewEmisData!$B:$B, $A129, NewEmisData!$C:$C, $H129, NewEmisData!$D:$D, AC$2))</f>
        <v>4.2271900806735603E-2</v>
      </c>
      <c r="AD129" s="335">
        <v>5.9143404970885341E-2</v>
      </c>
      <c r="AE129" s="335">
        <f>$I129*IF($G129="Pickup", SUMIFS(NewEmisData!E:E, NewEmisData!$A:$A, "Pickup", NewEmisData!$B:$B, $A129, NewEmisData!$C:$C, $H129, NewEmisData!$D:$D, AE$2), SUMIFS(NewEmisData!E:E, NewEmisData!$A:$A, "LDV", NewEmisData!$B:$B, $A129, NewEmisData!$C:$C, $H129, NewEmisData!$D:$D, AE$2))</f>
        <v>4.4434403610189698E-3</v>
      </c>
      <c r="AF129" s="335">
        <f>$I129*IF($G129="Pickup", SUMIFS(NewEmisData!F:F, NewEmisData!$A:$A, "Pickup", NewEmisData!$B:$B, $A129, NewEmisData!$C:$C, $H129, NewEmisData!$D:$D, AF$2), SUMIFS(NewEmisData!F:F, NewEmisData!$A:$A, "LDV", NewEmisData!$B:$B, $A129, NewEmisData!$C:$C, $H129, NewEmisData!$D:$D, AF$2))</f>
        <v>4.2785778468179296E-3</v>
      </c>
      <c r="AG129" s="335">
        <f>$I129*IF($G129="Pickup", SUMIFS(NewEmisData!G:G, NewEmisData!$A:$A, "Pickup", NewEmisData!$B:$B, $A129, NewEmisData!$C:$C, $H129, NewEmisData!$D:$D, AG$2), SUMIFS(NewEmisData!G:G, NewEmisData!$A:$A, "LDV", NewEmisData!$B:$B, $A129, NewEmisData!$C:$C, $H129, NewEmisData!$D:$D, AG$2))</f>
        <v>2.2842291862218301E-3</v>
      </c>
      <c r="AH129" s="335">
        <f>$I129*IF($G129="Pickup", SUMIFS(NewEmisData!H:H, NewEmisData!$A:$A, "Pickup", NewEmisData!$B:$B, $A129, NewEmisData!$C:$C, $H129, NewEmisData!$D:$D, AH$2), SUMIFS(NewEmisData!H:H, NewEmisData!$A:$A, "LDV", NewEmisData!$B:$B, $A129, NewEmisData!$C:$C, $H129, NewEmisData!$D:$D, AH$2))</f>
        <v>2.00086557744566E-3</v>
      </c>
      <c r="AI129" s="335">
        <f>$I129*IF($G129="Pickup", SUMIFS(NewEmisData!I:I, NewEmisData!$A:$A, "Pickup", NewEmisData!$B:$B, $A129, NewEmisData!$C:$C, $H129, NewEmisData!$D:$D, AI$2), SUMIFS(NewEmisData!I:I, NewEmisData!$A:$A, "LDV", NewEmisData!$B:$B, $A129, NewEmisData!$C:$C, $H129, NewEmisData!$D:$D, AI$2))</f>
        <v>1.8909591105040499E-3</v>
      </c>
      <c r="AJ129" s="335">
        <f>$I129*IF($G129="Pickup", SUMIFS(NewEmisData!J:J, NewEmisData!$A:$A, "Pickup", NewEmisData!$B:$B, $A129, NewEmisData!$C:$C, $H129, NewEmisData!$D:$D, AJ$2), SUMIFS(NewEmisData!J:J, NewEmisData!$A:$A, "LDV", NewEmisData!$B:$B, $A129, NewEmisData!$C:$C, $H129, NewEmisData!$D:$D, AJ$2))</f>
        <v>1.84086487691808E-3</v>
      </c>
      <c r="AK129" s="335">
        <f>$I129*IF($G129="Pickup", SUMIFS(NewEmisData!K:K, NewEmisData!$A:$A, "Pickup", NewEmisData!$B:$B, $A129, NewEmisData!$C:$C, $H129, NewEmisData!$D:$D, AK$2), SUMIFS(NewEmisData!K:K, NewEmisData!$A:$A, "LDV", NewEmisData!$B:$B, $A129, NewEmisData!$C:$C, $H129, NewEmisData!$D:$D, AK$2))</f>
        <v>1.80157428678178E-3</v>
      </c>
      <c r="AL129" s="335">
        <f>$I129*IF($G129="Pickup", SUMIFS(NewEmisData!L:L, NewEmisData!$A:$A, "Pickup", NewEmisData!$B:$B, $A129, NewEmisData!$C:$C, $H129, NewEmisData!$D:$D, AL$2), SUMIFS(NewEmisData!L:L, NewEmisData!$A:$A, "LDV", NewEmisData!$B:$B, $A129, NewEmisData!$C:$C, $H129, NewEmisData!$D:$D, AL$2))</f>
        <v>1.78790186962937E-3</v>
      </c>
      <c r="AM129" s="335">
        <f>$I129*IF($G129="Pickup", SUMIFS(NewEmisData!M:M, NewEmisData!$A:$A, "Pickup", NewEmisData!$B:$B, $A129, NewEmisData!$C:$C, $H129, NewEmisData!$D:$D, AM$2), SUMIFS(NewEmisData!M:M, NewEmisData!$A:$A, "LDV", NewEmisData!$B:$B, $A129, NewEmisData!$C:$C, $H129, NewEmisData!$D:$D, AM$2))</f>
        <v>1.7897430443873201E-3</v>
      </c>
      <c r="AN129" s="335">
        <v>2.5617670759243757E-3</v>
      </c>
      <c r="AO129" s="335">
        <f>$I129*IF($G129="Pickup", SUMIFS(NewEmisData!E:E, NewEmisData!$A:$A, "Pickup", NewEmisData!$B:$B, $A129, NewEmisData!$C:$C, $H129, NewEmisData!$D:$D, AO$2), SUMIFS(NewEmisData!E:E, NewEmisData!$A:$A, "LDV", NewEmisData!$B:$B, $A129, NewEmisData!$C:$C, $H129, NewEmisData!$D:$D, AO$2))</f>
        <v>6.4822337358144896E-2</v>
      </c>
      <c r="AP129" s="335">
        <f>$I129*IF($G129="Pickup", SUMIFS(NewEmisData!F:F, NewEmisData!$A:$A, "Pickup", NewEmisData!$B:$B, $A129, NewEmisData!$C:$C, $H129, NewEmisData!$D:$D, AP$2), SUMIFS(NewEmisData!F:F, NewEmisData!$A:$A, "LDV", NewEmisData!$B:$B, $A129, NewEmisData!$C:$C, $H129, NewEmisData!$D:$D, AP$2))</f>
        <v>6.4837908765685404E-2</v>
      </c>
      <c r="AQ129" s="335">
        <f>$I129*IF($G129="Pickup", SUMIFS(NewEmisData!G:G, NewEmisData!$A:$A, "Pickup", NewEmisData!$B:$B, $A129, NewEmisData!$C:$C, $H129, NewEmisData!$D:$D, AQ$2), SUMIFS(NewEmisData!G:G, NewEmisData!$A:$A, "LDV", NewEmisData!$B:$B, $A129, NewEmisData!$C:$C, $H129, NewEmisData!$D:$D, AQ$2))</f>
        <v>5.2743763590154202E-2</v>
      </c>
      <c r="AR129" s="335">
        <f>$I129*IF($G129="Pickup", SUMIFS(NewEmisData!H:H, NewEmisData!$A:$A, "Pickup", NewEmisData!$B:$B, $A129, NewEmisData!$C:$C, $H129, NewEmisData!$D:$D, AR$2), SUMIFS(NewEmisData!H:H, NewEmisData!$A:$A, "LDV", NewEmisData!$B:$B, $A129, NewEmisData!$C:$C, $H129, NewEmisData!$D:$D, AR$2))</f>
        <v>5.2520196198013597E-2</v>
      </c>
      <c r="AS129" s="335">
        <f>$I129*IF($G129="Pickup", SUMIFS(NewEmisData!I:I, NewEmisData!$A:$A, "Pickup", NewEmisData!$B:$B, $A129, NewEmisData!$C:$C, $H129, NewEmisData!$D:$D, AS$2), SUMIFS(NewEmisData!I:I, NewEmisData!$A:$A, "LDV", NewEmisData!$B:$B, $A129, NewEmisData!$C:$C, $H129, NewEmisData!$D:$D, AS$2))</f>
        <v>5.2463644304192002E-2</v>
      </c>
      <c r="AT129" s="335">
        <f>$I129*IF($G129="Pickup", SUMIFS(NewEmisData!J:J, NewEmisData!$A:$A, "Pickup", NewEmisData!$B:$B, $A129, NewEmisData!$C:$C, $H129, NewEmisData!$D:$D, AT$2), SUMIFS(NewEmisData!J:J, NewEmisData!$A:$A, "LDV", NewEmisData!$B:$B, $A129, NewEmisData!$C:$C, $H129, NewEmisData!$D:$D, AT$2))</f>
        <v>5.2440329646546102E-2</v>
      </c>
      <c r="AU129" s="335">
        <f>$I129*IF($G129="Pickup", SUMIFS(NewEmisData!K:K, NewEmisData!$A:$A, "Pickup", NewEmisData!$B:$B, $A129, NewEmisData!$C:$C, $H129, NewEmisData!$D:$D, AU$2), SUMIFS(NewEmisData!K:K, NewEmisData!$A:$A, "LDV", NewEmisData!$B:$B, $A129, NewEmisData!$C:$C, $H129, NewEmisData!$D:$D, AU$2))</f>
        <v>5.23021646581514E-2</v>
      </c>
      <c r="AV129" s="335">
        <f>$I129*IF($G129="Pickup", SUMIFS(NewEmisData!L:L, NewEmisData!$A:$A, "Pickup", NewEmisData!$B:$B, $A129, NewEmisData!$C:$C, $H129, NewEmisData!$D:$D, AV$2), SUMIFS(NewEmisData!L:L, NewEmisData!$A:$A, "LDV", NewEmisData!$B:$B, $A129, NewEmisData!$C:$C, $H129, NewEmisData!$D:$D, AV$2))</f>
        <v>5.2178675954472099E-2</v>
      </c>
      <c r="AW129" s="335">
        <f>$I129*IF($G129="Pickup", SUMIFS(NewEmisData!M:M, NewEmisData!$A:$A, "Pickup", NewEmisData!$B:$B, $A129, NewEmisData!$C:$C, $H129, NewEmisData!$D:$D, AW$2), SUMIFS(NewEmisData!M:M, NewEmisData!$A:$A, "LDV", NewEmisData!$B:$B, $A129, NewEmisData!$C:$C, $H129, NewEmisData!$D:$D, AW$2))</f>
        <v>5.2172700953765999E-2</v>
      </c>
      <c r="AX129" s="335">
        <v>4.7785374819939178E-2</v>
      </c>
      <c r="AY129" s="335">
        <f>$I129*IF($G129="Pickup", SUMIFS(NewEmisData!E:E, NewEmisData!$A:$A, "Pickup", NewEmisData!$B:$B, $A129, NewEmisData!$C:$C, $H129, NewEmisData!$D:$D, AY$2), SUMIFS(NewEmisData!E:E, NewEmisData!$A:$A, "LDV", NewEmisData!$B:$B, $A129, NewEmisData!$C:$C, $H129, NewEmisData!$D:$D, AY$2))</f>
        <v>9.8683488873566507E-3</v>
      </c>
      <c r="AZ129" s="335">
        <f>$I129*IF($G129="Pickup", SUMIFS(NewEmisData!F:F, NewEmisData!$A:$A, "Pickup", NewEmisData!$B:$B, $A129, NewEmisData!$C:$C, $H129, NewEmisData!$D:$D, AZ$2), SUMIFS(NewEmisData!F:F, NewEmisData!$A:$A, "LDV", NewEmisData!$B:$B, $A129, NewEmisData!$C:$C, $H129, NewEmisData!$D:$D, AZ$2))</f>
        <v>9.88217384347829E-3</v>
      </c>
      <c r="BA129" s="335">
        <f>$I129*IF($G129="Pickup", SUMIFS(NewEmisData!G:G, NewEmisData!$A:$A, "Pickup", NewEmisData!$B:$B, $A129, NewEmisData!$C:$C, $H129, NewEmisData!$D:$D, BA$2), SUMIFS(NewEmisData!G:G, NewEmisData!$A:$A, "LDV", NewEmisData!$B:$B, $A129, NewEmisData!$C:$C, $H129, NewEmisData!$D:$D, BA$2))</f>
        <v>8.0183682752347305E-3</v>
      </c>
      <c r="BB129" s="335">
        <f>$I129*IF($G129="Pickup", SUMIFS(NewEmisData!H:H, NewEmisData!$A:$A, "Pickup", NewEmisData!$B:$B, $A129, NewEmisData!$C:$C, $H129, NewEmisData!$D:$D, BB$2), SUMIFS(NewEmisData!H:H, NewEmisData!$A:$A, "LDV", NewEmisData!$B:$B, $A129, NewEmisData!$C:$C, $H129, NewEmisData!$D:$D, BB$2))</f>
        <v>7.8205598319836794E-3</v>
      </c>
      <c r="BC129" s="335">
        <f>$I129*IF($G129="Pickup", SUMIFS(NewEmisData!I:I, NewEmisData!$A:$A, "Pickup", NewEmisData!$B:$B, $A129, NewEmisData!$C:$C, $H129, NewEmisData!$D:$D, BC$2), SUMIFS(NewEmisData!I:I, NewEmisData!$A:$A, "LDV", NewEmisData!$B:$B, $A129, NewEmisData!$C:$C, $H129, NewEmisData!$D:$D, BC$2))</f>
        <v>7.7705101128409003E-3</v>
      </c>
      <c r="BD129" s="335">
        <f>$I129*IF($G129="Pickup", SUMIFS(NewEmisData!J:J, NewEmisData!$A:$A, "Pickup", NewEmisData!$B:$B, $A129, NewEmisData!$C:$C, $H129, NewEmisData!$D:$D, BD$2), SUMIFS(NewEmisData!J:J, NewEmisData!$A:$A, "LDV", NewEmisData!$B:$B, $A129, NewEmisData!$C:$C, $H129, NewEmisData!$D:$D, BD$2))</f>
        <v>7.7499080674948602E-3</v>
      </c>
      <c r="BE129" s="335">
        <f>$I129*IF($G129="Pickup", SUMIFS(NewEmisData!K:K, NewEmisData!$A:$A, "Pickup", NewEmisData!$B:$B, $A129, NewEmisData!$C:$C, $H129, NewEmisData!$D:$D, BE$2), SUMIFS(NewEmisData!K:K, NewEmisData!$A:$A, "LDV", NewEmisData!$B:$B, $A129, NewEmisData!$C:$C, $H129, NewEmisData!$D:$D, BE$2))</f>
        <v>7.6276556248612501E-3</v>
      </c>
      <c r="BF129" s="335">
        <f>$I129*IF($G129="Pickup", SUMIFS(NewEmisData!L:L, NewEmisData!$A:$A, "Pickup", NewEmisData!$B:$B, $A129, NewEmisData!$C:$C, $H129, NewEmisData!$D:$D, BF$2), SUMIFS(NewEmisData!L:L, NewEmisData!$A:$A, "LDV", NewEmisData!$B:$B, $A129, NewEmisData!$C:$C, $H129, NewEmisData!$D:$D, BF$2))</f>
        <v>7.5183919209819098E-3</v>
      </c>
      <c r="BG129" s="335">
        <f>$I129*IF($G129="Pickup", SUMIFS(NewEmisData!M:M, NewEmisData!$A:$A, "Pickup", NewEmisData!$B:$B, $A129, NewEmisData!$C:$C, $H129, NewEmisData!$D:$D, BG$2), SUMIFS(NewEmisData!M:M, NewEmisData!$A:$A, "LDV", NewEmisData!$B:$B, $A129, NewEmisData!$C:$C, $H129, NewEmisData!$D:$D, BG$2))</f>
        <v>7.5131480934889404E-3</v>
      </c>
      <c r="BH129" s="335">
        <v>9.6257106650809981E-3</v>
      </c>
      <c r="BI129" s="335">
        <f>$I129*IF($G129="Pickup", SUMIFS(NewEmisData!E:E, NewEmisData!$A:$A, "Pickup", NewEmisData!$B:$B, $A129, NewEmisData!$C:$C, $H129, NewEmisData!$D:$D, BI$2), SUMIFS(NewEmisData!E:E, NewEmisData!$A:$A, "LDV", NewEmisData!$B:$B, $A129, NewEmisData!$C:$C, $H129, NewEmisData!$D:$D, BI$2))</f>
        <v>1.32570056659601</v>
      </c>
      <c r="BJ129" s="335">
        <f>$I129*IF($G129="Pickup", SUMIFS(NewEmisData!F:F, NewEmisData!$A:$A, "Pickup", NewEmisData!$B:$B, $A129, NewEmisData!$C:$C, $H129, NewEmisData!$D:$D, BJ$2), SUMIFS(NewEmisData!F:F, NewEmisData!$A:$A, "LDV", NewEmisData!$B:$B, $A129, NewEmisData!$C:$C, $H129, NewEmisData!$D:$D, BJ$2))</f>
        <v>1.1219409270783001</v>
      </c>
      <c r="BK129" s="335">
        <f>$I129*IF($G129="Pickup", SUMIFS(NewEmisData!G:G, NewEmisData!$A:$A, "Pickup", NewEmisData!$B:$B, $A129, NewEmisData!$C:$C, $H129, NewEmisData!$D:$D, BK$2), SUMIFS(NewEmisData!G:G, NewEmisData!$A:$A, "LDV", NewEmisData!$B:$B, $A129, NewEmisData!$C:$C, $H129, NewEmisData!$D:$D, BK$2))</f>
        <v>0.83252879315791894</v>
      </c>
      <c r="BL129" s="335">
        <f>$I129*IF($G129="Pickup", SUMIFS(NewEmisData!H:H, NewEmisData!$A:$A, "Pickup", NewEmisData!$B:$B, $A129, NewEmisData!$C:$C, $H129, NewEmisData!$D:$D, BL$2), SUMIFS(NewEmisData!H:H, NewEmisData!$A:$A, "LDV", NewEmisData!$B:$B, $A129, NewEmisData!$C:$C, $H129, NewEmisData!$D:$D, BL$2))</f>
        <v>0.89205385808431303</v>
      </c>
      <c r="BM129" s="335">
        <f>$I129*IF($G129="Pickup", SUMIFS(NewEmisData!I:I, NewEmisData!$A:$A, "Pickup", NewEmisData!$B:$B, $A129, NewEmisData!$C:$C, $H129, NewEmisData!$D:$D, BM$2), SUMIFS(NewEmisData!I:I, NewEmisData!$A:$A, "LDV", NewEmisData!$B:$B, $A129, NewEmisData!$C:$C, $H129, NewEmisData!$D:$D, BM$2))</f>
        <v>0.97570084220765296</v>
      </c>
      <c r="BN129" s="335">
        <f>$I129*IF($G129="Pickup", SUMIFS(NewEmisData!J:J, NewEmisData!$A:$A, "Pickup", NewEmisData!$B:$B, $A129, NewEmisData!$C:$C, $H129, NewEmisData!$D:$D, BN$2), SUMIFS(NewEmisData!J:J, NewEmisData!$A:$A, "LDV", NewEmisData!$B:$B, $A129, NewEmisData!$C:$C, $H129, NewEmisData!$D:$D, BN$2))</f>
        <v>1.01783855429797</v>
      </c>
      <c r="BO129" s="335">
        <f>$I129*IF($G129="Pickup", SUMIFS(NewEmisData!K:K, NewEmisData!$A:$A, "Pickup", NewEmisData!$B:$B, $A129, NewEmisData!$C:$C, $H129, NewEmisData!$D:$D, BO$2), SUMIFS(NewEmisData!K:K, NewEmisData!$A:$A, "LDV", NewEmisData!$B:$B, $A129, NewEmisData!$C:$C, $H129, NewEmisData!$D:$D, BO$2))</f>
        <v>1.0024623082797799</v>
      </c>
      <c r="BP129" s="335">
        <f>$I129*IF($G129="Pickup", SUMIFS(NewEmisData!L:L, NewEmisData!$A:$A, "Pickup", NewEmisData!$B:$B, $A129, NewEmisData!$C:$C, $H129, NewEmisData!$D:$D, BP$2), SUMIFS(NewEmisData!L:L, NewEmisData!$A:$A, "LDV", NewEmisData!$B:$B, $A129, NewEmisData!$C:$C, $H129, NewEmisData!$D:$D, BP$2))</f>
        <v>0.98935537647268101</v>
      </c>
      <c r="BQ129" s="335">
        <f>$I129*IF($G129="Pickup", SUMIFS(NewEmisData!M:M, NewEmisData!$A:$A, "Pickup", NewEmisData!$B:$B, $A129, NewEmisData!$C:$C, $H129, NewEmisData!$D:$D, BQ$2), SUMIFS(NewEmisData!M:M, NewEmisData!$A:$A, "LDV", NewEmisData!$B:$B, $A129, NewEmisData!$C:$C, $H129, NewEmisData!$D:$D, BQ$2))</f>
        <v>1.00140417178715</v>
      </c>
      <c r="BR129" s="335">
        <v>1.4092345254837961</v>
      </c>
      <c r="BS129" s="335">
        <f>$I129*IF($G129="Pickup", SUMIFS(NewEmisData!E:E, NewEmisData!$A:$A, "Pickup", NewEmisData!$B:$B, $A129, NewEmisData!$C:$C, $H129, NewEmisData!$D:$D, BS$2), SUMIFS(NewEmisData!E:E, NewEmisData!$A:$A, "LDV", NewEmisData!$B:$B, $A129, NewEmisData!$C:$C, $H129, NewEmisData!$D:$D, BS$2))</f>
        <v>0.137019353780302</v>
      </c>
      <c r="BT129" s="335">
        <f>$I129*IF($G129="Pickup", SUMIFS(NewEmisData!F:F, NewEmisData!$A:$A, "Pickup", NewEmisData!$B:$B, $A129, NewEmisData!$C:$C, $H129, NewEmisData!$D:$D, BT$2), SUMIFS(NewEmisData!F:F, NewEmisData!$A:$A, "LDV", NewEmisData!$B:$B, $A129, NewEmisData!$C:$C, $H129, NewEmisData!$D:$D, BT$2))</f>
        <v>0.133250973233911</v>
      </c>
      <c r="BU129" s="335">
        <f>$I129*IF($G129="Pickup", SUMIFS(NewEmisData!G:G, NewEmisData!$A:$A, "Pickup", NewEmisData!$B:$B, $A129, NewEmisData!$C:$C, $H129, NewEmisData!$D:$D, BU$2), SUMIFS(NewEmisData!G:G, NewEmisData!$A:$A, "LDV", NewEmisData!$B:$B, $A129, NewEmisData!$C:$C, $H129, NewEmisData!$D:$D, BU$2))</f>
        <v>9.9439295872654807E-2</v>
      </c>
      <c r="BV129" s="335">
        <f>$I129*IF($G129="Pickup", SUMIFS(NewEmisData!H:H, NewEmisData!$A:$A, "Pickup", NewEmisData!$B:$B, $A129, NewEmisData!$C:$C, $H129, NewEmisData!$D:$D, BV$2), SUMIFS(NewEmisData!H:H, NewEmisData!$A:$A, "LDV", NewEmisData!$B:$B, $A129, NewEmisData!$C:$C, $H129, NewEmisData!$D:$D, BV$2))</f>
        <v>9.3778372024376805E-2</v>
      </c>
      <c r="BW129" s="335">
        <f>$I129*IF($G129="Pickup", SUMIFS(NewEmisData!I:I, NewEmisData!$A:$A, "Pickup", NewEmisData!$B:$B, $A129, NewEmisData!$C:$C, $H129, NewEmisData!$D:$D, BW$2), SUMIFS(NewEmisData!I:I, NewEmisData!$A:$A, "LDV", NewEmisData!$B:$B, $A129, NewEmisData!$C:$C, $H129, NewEmisData!$D:$D, BW$2))</f>
        <v>0.10966688034274</v>
      </c>
      <c r="BX129" s="335">
        <f>$I129*IF($G129="Pickup", SUMIFS(NewEmisData!J:J, NewEmisData!$A:$A, "Pickup", NewEmisData!$B:$B, $A129, NewEmisData!$C:$C, $H129, NewEmisData!$D:$D, BX$2), SUMIFS(NewEmisData!J:J, NewEmisData!$A:$A, "LDV", NewEmisData!$B:$B, $A129, NewEmisData!$C:$C, $H129, NewEmisData!$D:$D, BX$2))</f>
        <v>0.130181993771496</v>
      </c>
      <c r="BY129" s="335">
        <f>$I129*IF($G129="Pickup", SUMIFS(NewEmisData!K:K, NewEmisData!$A:$A, "Pickup", NewEmisData!$B:$B, $A129, NewEmisData!$C:$C, $H129, NewEmisData!$D:$D, BY$2), SUMIFS(NewEmisData!K:K, NewEmisData!$A:$A, "LDV", NewEmisData!$B:$B, $A129, NewEmisData!$C:$C, $H129, NewEmisData!$D:$D, BY$2))</f>
        <v>0.14551322797611199</v>
      </c>
      <c r="BZ129" s="335">
        <f>$I129*IF($G129="Pickup", SUMIFS(NewEmisData!L:L, NewEmisData!$A:$A, "Pickup", NewEmisData!$B:$B, $A129, NewEmisData!$C:$C, $H129, NewEmisData!$D:$D, BZ$2), SUMIFS(NewEmisData!L:L, NewEmisData!$A:$A, "LDV", NewEmisData!$B:$B, $A129, NewEmisData!$C:$C, $H129, NewEmisData!$D:$D, BZ$2))</f>
        <v>0.151092504593482</v>
      </c>
      <c r="CA129" s="335">
        <f>$I129*IF($G129="Pickup", SUMIFS(NewEmisData!M:M, NewEmisData!$A:$A, "Pickup", NewEmisData!$B:$B, $A129, NewEmisData!$C:$C, $H129, NewEmisData!$D:$D, CA$2), SUMIFS(NewEmisData!M:M, NewEmisData!$A:$A, "LDV", NewEmisData!$B:$B, $A129, NewEmisData!$C:$C, $H129, NewEmisData!$D:$D, CA$2))</f>
        <v>0.162465752470559</v>
      </c>
      <c r="CB129" s="335">
        <v>6.0597963453520649E-2</v>
      </c>
      <c r="CC129" s="335">
        <f>$I129*IF($G129="Pickup", SUMIFS(NewEmisData!E:E, NewEmisData!$A:$A, "Pickup", NewEmisData!$B:$B, $A129, NewEmisData!$C:$C, $H129, NewEmisData!$D:$D, CC$2), SUMIFS(NewEmisData!E:E, NewEmisData!$A:$A, "LDV", NewEmisData!$B:$B, $A129, NewEmisData!$C:$C, $H129, NewEmisData!$D:$D, CC$2))</f>
        <v>1.8547030146358501E-2</v>
      </c>
      <c r="CD129" s="335">
        <f>$I129*IF($G129="Pickup", SUMIFS(NewEmisData!F:F, NewEmisData!$A:$A, "Pickup", NewEmisData!$B:$B, $A129, NewEmisData!$C:$C, $H129, NewEmisData!$D:$D, CD$2), SUMIFS(NewEmisData!F:F, NewEmisData!$A:$A, "LDV", NewEmisData!$B:$B, $A129, NewEmisData!$C:$C, $H129, NewEmisData!$D:$D, CD$2))</f>
        <v>1.85469993938937E-2</v>
      </c>
      <c r="CE129" s="335">
        <f>$I129*IF($G129="Pickup", SUMIFS(NewEmisData!G:G, NewEmisData!$A:$A, "Pickup", NewEmisData!$B:$B, $A129, NewEmisData!$C:$C, $H129, NewEmisData!$D:$D, CE$2), SUMIFS(NewEmisData!G:G, NewEmisData!$A:$A, "LDV", NewEmisData!$B:$B, $A129, NewEmisData!$C:$C, $H129, NewEmisData!$D:$D, CE$2))</f>
        <v>1.8452398436060301E-2</v>
      </c>
      <c r="CF129" s="335">
        <f>$I129*IF($G129="Pickup", SUMIFS(NewEmisData!H:H, NewEmisData!$A:$A, "Pickup", NewEmisData!$B:$B, $A129, NewEmisData!$C:$C, $H129, NewEmisData!$D:$D, CF$2), SUMIFS(NewEmisData!H:H, NewEmisData!$A:$A, "LDV", NewEmisData!$B:$B, $A129, NewEmisData!$C:$C, $H129, NewEmisData!$D:$D, CF$2))</f>
        <v>1.90153795953279E-2</v>
      </c>
      <c r="CG129" s="335">
        <f>$I129*IF($G129="Pickup", SUMIFS(NewEmisData!I:I, NewEmisData!$A:$A, "Pickup", NewEmisData!$B:$B, $A129, NewEmisData!$C:$C, $H129, NewEmisData!$D:$D, CG$2), SUMIFS(NewEmisData!I:I, NewEmisData!$A:$A, "LDV", NewEmisData!$B:$B, $A129, NewEmisData!$C:$C, $H129, NewEmisData!$D:$D, CG$2))</f>
        <v>2.06259998538827E-2</v>
      </c>
      <c r="CH129" s="335">
        <f>$I129*IF($G129="Pickup", SUMIFS(NewEmisData!J:J, NewEmisData!$A:$A, "Pickup", NewEmisData!$B:$B, $A129, NewEmisData!$C:$C, $H129, NewEmisData!$D:$D, CH$2), SUMIFS(NewEmisData!J:J, NewEmisData!$A:$A, "LDV", NewEmisData!$B:$B, $A129, NewEmisData!$C:$C, $H129, NewEmisData!$D:$D, CH$2))</f>
        <v>2.15422462041495E-2</v>
      </c>
      <c r="CI129" s="335">
        <f>$I129*IF($G129="Pickup", SUMIFS(NewEmisData!K:K, NewEmisData!$A:$A, "Pickup", NewEmisData!$B:$B, $A129, NewEmisData!$C:$C, $H129, NewEmisData!$D:$D, CI$2), SUMIFS(NewEmisData!K:K, NewEmisData!$A:$A, "LDV", NewEmisData!$B:$B, $A129, NewEmisData!$C:$C, $H129, NewEmisData!$D:$D, CI$2))</f>
        <v>2.1839816094931099E-2</v>
      </c>
      <c r="CJ129" s="335">
        <f>$I129*IF($G129="Pickup", SUMIFS(NewEmisData!L:L, NewEmisData!$A:$A, "Pickup", NewEmisData!$B:$B, $A129, NewEmisData!$C:$C, $H129, NewEmisData!$D:$D, CJ$2), SUMIFS(NewEmisData!L:L, NewEmisData!$A:$A, "LDV", NewEmisData!$B:$B, $A129, NewEmisData!$C:$C, $H129, NewEmisData!$D:$D, CJ$2))</f>
        <v>2.1898815091166601E-2</v>
      </c>
      <c r="CK129" s="335">
        <f>$I129*IF($G129="Pickup", SUMIFS(NewEmisData!M:M, NewEmisData!$A:$A, "Pickup", NewEmisData!$B:$B, $A129, NewEmisData!$C:$C, $H129, NewEmisData!$D:$D, CK$2), SUMIFS(NewEmisData!M:M, NewEmisData!$A:$A, "LDV", NewEmisData!$B:$B, $A129, NewEmisData!$C:$C, $H129, NewEmisData!$D:$D, CK$2))</f>
        <v>2.1928414168851499E-2</v>
      </c>
      <c r="CL129" s="335">
        <v>2.191731487598363E-2</v>
      </c>
      <c r="CM129" s="335">
        <f>$I129*IF($G129="Pickup", SUMIFS(NewEmisData!E:E, NewEmisData!$A:$A, "Pickup", NewEmisData!$B:$B, $A129, NewEmisData!$C:$C, $H129, NewEmisData!$D:$D, CM$2), SUMIFS(NewEmisData!E:E, NewEmisData!$A:$A, "LDV", NewEmisData!$B:$B, $A129, NewEmisData!$C:$C, $H129, NewEmisData!$D:$D, CM$2))</f>
        <v>6.2094333887986004E-3</v>
      </c>
      <c r="CN129" s="335">
        <f>$I129*IF($G129="Pickup", SUMIFS(NewEmisData!F:F, NewEmisData!$A:$A, "Pickup", NewEmisData!$B:$B, $A129, NewEmisData!$C:$C, $H129, NewEmisData!$D:$D, CN$2), SUMIFS(NewEmisData!F:F, NewEmisData!$A:$A, "LDV", NewEmisData!$B:$B, $A129, NewEmisData!$C:$C, $H129, NewEmisData!$D:$D, CN$2))</f>
        <v>6.5097473575926402E-3</v>
      </c>
      <c r="CO129" s="335">
        <f>$I129*IF($G129="Pickup", SUMIFS(NewEmisData!G:G, NewEmisData!$A:$A, "Pickup", NewEmisData!$B:$B, $A129, NewEmisData!$C:$C, $H129, NewEmisData!$D:$D, CO$2), SUMIFS(NewEmisData!G:G, NewEmisData!$A:$A, "LDV", NewEmisData!$B:$B, $A129, NewEmisData!$C:$C, $H129, NewEmisData!$D:$D, CO$2))</f>
        <v>6.3480368759580904E-3</v>
      </c>
      <c r="CP129" s="335">
        <f>$I129*IF($G129="Pickup", SUMIFS(NewEmisData!H:H, NewEmisData!$A:$A, "Pickup", NewEmisData!$B:$B, $A129, NewEmisData!$C:$C, $H129, NewEmisData!$D:$D, CP$2), SUMIFS(NewEmisData!H:H, NewEmisData!$A:$A, "LDV", NewEmisData!$B:$B, $A129, NewEmisData!$C:$C, $H129, NewEmisData!$D:$D, CP$2))</f>
        <v>6.5309612269676296E-3</v>
      </c>
      <c r="CQ129" s="335">
        <f>$I129*IF($G129="Pickup", SUMIFS(NewEmisData!I:I, NewEmisData!$A:$A, "Pickup", NewEmisData!$B:$B, $A129, NewEmisData!$C:$C, $H129, NewEmisData!$D:$D, CQ$2), SUMIFS(NewEmisData!I:I, NewEmisData!$A:$A, "LDV", NewEmisData!$B:$B, $A129, NewEmisData!$C:$C, $H129, NewEmisData!$D:$D, CQ$2))</f>
        <v>6.80438551567813E-3</v>
      </c>
      <c r="CR129" s="335">
        <f>$I129*IF($G129="Pickup", SUMIFS(NewEmisData!J:J, NewEmisData!$A:$A, "Pickup", NewEmisData!$B:$B, $A129, NewEmisData!$C:$C, $H129, NewEmisData!$D:$D, CR$2), SUMIFS(NewEmisData!J:J, NewEmisData!$A:$A, "LDV", NewEmisData!$B:$B, $A129, NewEmisData!$C:$C, $H129, NewEmisData!$D:$D, CR$2))</f>
        <v>7.0729885156519904E-3</v>
      </c>
      <c r="CS129" s="335">
        <f>$I129*IF($G129="Pickup", SUMIFS(NewEmisData!K:K, NewEmisData!$A:$A, "Pickup", NewEmisData!$B:$B, $A129, NewEmisData!$C:$C, $H129, NewEmisData!$D:$D, CS$2), SUMIFS(NewEmisData!K:K, NewEmisData!$A:$A, "LDV", NewEmisData!$B:$B, $A129, NewEmisData!$C:$C, $H129, NewEmisData!$D:$D, CS$2))</f>
        <v>7.2141431732336897E-3</v>
      </c>
      <c r="CT129" s="335">
        <f>$I129*IF($G129="Pickup", SUMIFS(NewEmisData!L:L, NewEmisData!$A:$A, "Pickup", NewEmisData!$B:$B, $A129, NewEmisData!$C:$C, $H129, NewEmisData!$D:$D, CT$2), SUMIFS(NewEmisData!L:L, NewEmisData!$A:$A, "LDV", NewEmisData!$B:$B, $A129, NewEmisData!$C:$C, $H129, NewEmisData!$D:$D, CT$2))</f>
        <v>7.2616103108278903E-3</v>
      </c>
      <c r="CU129" s="335">
        <f>$I129*IF($G129="Pickup", SUMIFS(NewEmisData!M:M, NewEmisData!$A:$A, "Pickup", NewEmisData!$B:$B, $A129, NewEmisData!$C:$C, $H129, NewEmisData!$D:$D, CU$2), SUMIFS(NewEmisData!M:M, NewEmisData!$A:$A, "LDV", NewEmisData!$B:$B, $A129, NewEmisData!$C:$C, $H129, NewEmisData!$D:$D, CU$2))</f>
        <v>7.3233023742548999E-3</v>
      </c>
      <c r="CV129" s="335">
        <v>6.7952138994962314E-3</v>
      </c>
      <c r="CW129" s="335">
        <v>3.2737236720533996E-3</v>
      </c>
      <c r="CX129" s="335">
        <v>2.6781003095548879E-3</v>
      </c>
      <c r="CY129" s="335">
        <v>2.1676078198661908E-3</v>
      </c>
      <c r="CZ129" s="335">
        <v>1.8280427673966254E-3</v>
      </c>
      <c r="DA129" s="335">
        <v>1.3974317339333041E-3</v>
      </c>
      <c r="DB129" s="335">
        <v>1.0983679193551715E-3</v>
      </c>
      <c r="DC129" s="335">
        <v>1.0621406649517317E-3</v>
      </c>
      <c r="DD129" s="335">
        <v>1.0419409873215341E-3</v>
      </c>
      <c r="DE129" s="335">
        <v>1.0353827915676214E-3</v>
      </c>
      <c r="DF129" s="335">
        <v>1.0353827915676214E-3</v>
      </c>
      <c r="DG129" s="335">
        <f>$I129*IF($G129="Pickup", SUMIFS(NewEmisData!E:E, NewEmisData!$A:$A, "Pickup", NewEmisData!$B:$B, $A129, NewEmisData!$C:$C, $H129, NewEmisData!$D:$D, DG$2), SUMIFS(NewEmisData!E:E, NewEmisData!$A:$A, "LDV", NewEmisData!$B:$B, $A129, NewEmisData!$C:$C, $H129, NewEmisData!$D:$D, DG$2))</f>
        <v>0</v>
      </c>
      <c r="DH129" s="335">
        <f>$I129*IF($G129="Pickup", SUMIFS(NewEmisData!F:F, NewEmisData!$A:$A, "Pickup", NewEmisData!$B:$B, $A129, NewEmisData!$C:$C, $H129, NewEmisData!$D:$D, DH$2), SUMIFS(NewEmisData!F:F, NewEmisData!$A:$A, "LDV", NewEmisData!$B:$B, $A129, NewEmisData!$C:$C, $H129, NewEmisData!$D:$D, DH$2))</f>
        <v>0</v>
      </c>
      <c r="DI129" s="335">
        <f>$I129*IF($G129="Pickup", SUMIFS(NewEmisData!G:G, NewEmisData!$A:$A, "Pickup", NewEmisData!$B:$B, $A129, NewEmisData!$C:$C, $H129, NewEmisData!$D:$D, DI$2), SUMIFS(NewEmisData!G:G, NewEmisData!$A:$A, "LDV", NewEmisData!$B:$B, $A129, NewEmisData!$C:$C, $H129, NewEmisData!$D:$D, DI$2))</f>
        <v>0</v>
      </c>
      <c r="DJ129" s="335">
        <f>$I129*IF($G129="Pickup", SUMIFS(NewEmisData!H:H, NewEmisData!$A:$A, "Pickup", NewEmisData!$B:$B, $A129, NewEmisData!$C:$C, $H129, NewEmisData!$D:$D, DJ$2), SUMIFS(NewEmisData!H:H, NewEmisData!$A:$A, "LDV", NewEmisData!$B:$B, $A129, NewEmisData!$C:$C, $H129, NewEmisData!$D:$D, DJ$2))</f>
        <v>0</v>
      </c>
      <c r="DK129" s="335">
        <f>$I129*IF($G129="Pickup", SUMIFS(NewEmisData!I:I, NewEmisData!$A:$A, "Pickup", NewEmisData!$B:$B, $A129, NewEmisData!$C:$C, $H129, NewEmisData!$D:$D, DK$2), SUMIFS(NewEmisData!I:I, NewEmisData!$A:$A, "LDV", NewEmisData!$B:$B, $A129, NewEmisData!$C:$C, $H129, NewEmisData!$D:$D, DK$2))</f>
        <v>0</v>
      </c>
      <c r="DL129" s="335">
        <f>$I129*IF($G129="Pickup", SUMIFS(NewEmisData!J:J, NewEmisData!$A:$A, "Pickup", NewEmisData!$B:$B, $A129, NewEmisData!$C:$C, $H129, NewEmisData!$D:$D, DL$2), SUMIFS(NewEmisData!J:J, NewEmisData!$A:$A, "LDV", NewEmisData!$B:$B, $A129, NewEmisData!$C:$C, $H129, NewEmisData!$D:$D, DL$2))</f>
        <v>0</v>
      </c>
      <c r="DM129" s="335">
        <f>$I129*IF($G129="Pickup", SUMIFS(NewEmisData!K:K, NewEmisData!$A:$A, "Pickup", NewEmisData!$B:$B, $A129, NewEmisData!$C:$C, $H129, NewEmisData!$D:$D, DM$2), SUMIFS(NewEmisData!K:K, NewEmisData!$A:$A, "LDV", NewEmisData!$B:$B, $A129, NewEmisData!$C:$C, $H129, NewEmisData!$D:$D, DM$2))</f>
        <v>0</v>
      </c>
      <c r="DN129" s="335">
        <f>$I129*IF($G129="Pickup", SUMIFS(NewEmisData!L:L, NewEmisData!$A:$A, "Pickup", NewEmisData!$B:$B, $A129, NewEmisData!$C:$C, $H129, NewEmisData!$D:$D, DN$2), SUMIFS(NewEmisData!L:L, NewEmisData!$A:$A, "LDV", NewEmisData!$B:$B, $A129, NewEmisData!$C:$C, $H129, NewEmisData!$D:$D, DN$2))</f>
        <v>0</v>
      </c>
      <c r="DO129" s="335">
        <f>$I129*IF($G129="Pickup", SUMIFS(NewEmisData!M:M, NewEmisData!$A:$A, "Pickup", NewEmisData!$B:$B, $A129, NewEmisData!$C:$C, $H129, NewEmisData!$D:$D, DO$2), SUMIFS(NewEmisData!M:M, NewEmisData!$A:$A, "LDV", NewEmisData!$B:$B, $A129, NewEmisData!$C:$C, $H129, NewEmisData!$D:$D, DO$2))</f>
        <v>0</v>
      </c>
      <c r="DP129" s="335">
        <v>2.1093869642803405E-3</v>
      </c>
      <c r="DQ129" s="335">
        <f>$I129*IF($G129="Pickup", SUMIFS(NewEmisData!E:E, NewEmisData!$A:$A, "Pickup", NewEmisData!$B:$B, $A129, NewEmisData!$C:$C, $H129, NewEmisData!$D:$D, DQ$2), SUMIFS(NewEmisData!E:E, NewEmisData!$A:$A, "LDV", NewEmisData!$B:$B, $A129, NewEmisData!$C:$C, $H129, NewEmisData!$D:$D, DQ$2))</f>
        <v>2.0264876007702801E-2</v>
      </c>
      <c r="DR129" s="335">
        <f>$I129*IF($G129="Pickup", SUMIFS(NewEmisData!F:F, NewEmisData!$A:$A, "Pickup", NewEmisData!$B:$B, $A129, NewEmisData!$C:$C, $H129, NewEmisData!$D:$D, DR$2), SUMIFS(NewEmisData!F:F, NewEmisData!$A:$A, "LDV", NewEmisData!$B:$B, $A129, NewEmisData!$C:$C, $H129, NewEmisData!$D:$D, DR$2))</f>
        <v>1.7476291093061098E-2</v>
      </c>
      <c r="DS129" s="335">
        <f>$I129*IF($G129="Pickup", SUMIFS(NewEmisData!G:G, NewEmisData!$A:$A, "Pickup", NewEmisData!$B:$B, $A129, NewEmisData!$C:$C, $H129, NewEmisData!$D:$D, DS$2), SUMIFS(NewEmisData!G:G, NewEmisData!$A:$A, "LDV", NewEmisData!$B:$B, $A129, NewEmisData!$C:$C, $H129, NewEmisData!$D:$D, DS$2))</f>
        <v>1.4556629606467E-2</v>
      </c>
      <c r="DT129" s="335">
        <f>$I129*IF($G129="Pickup", SUMIFS(NewEmisData!H:H, NewEmisData!$A:$A, "Pickup", NewEmisData!$B:$B, $A129, NewEmisData!$C:$C, $H129, NewEmisData!$D:$D, DT$2), SUMIFS(NewEmisData!H:H, NewEmisData!$A:$A, "LDV", NewEmisData!$B:$B, $A129, NewEmisData!$C:$C, $H129, NewEmisData!$D:$D, DT$2))</f>
        <v>1.08581575576798E-2</v>
      </c>
      <c r="DU129" s="335">
        <f>$I129*IF($G129="Pickup", SUMIFS(NewEmisData!I:I, NewEmisData!$A:$A, "Pickup", NewEmisData!$B:$B, $A129, NewEmisData!$C:$C, $H129, NewEmisData!$D:$D, DU$2), SUMIFS(NewEmisData!I:I, NewEmisData!$A:$A, "LDV", NewEmisData!$B:$B, $A129, NewEmisData!$C:$C, $H129, NewEmisData!$D:$D, DU$2))</f>
        <v>9.2384332224605403E-3</v>
      </c>
      <c r="DV129" s="335">
        <f>$I129*IF($G129="Pickup", SUMIFS(NewEmisData!J:J, NewEmisData!$A:$A, "Pickup", NewEmisData!$B:$B, $A129, NewEmisData!$C:$C, $H129, NewEmisData!$D:$D, DV$2), SUMIFS(NewEmisData!J:J, NewEmisData!$A:$A, "LDV", NewEmisData!$B:$B, $A129, NewEmisData!$C:$C, $H129, NewEmisData!$D:$D, DV$2))</f>
        <v>8.5813745880311092E-3</v>
      </c>
      <c r="DW129" s="335">
        <f>$I129*IF($G129="Pickup", SUMIFS(NewEmisData!K:K, NewEmisData!$A:$A, "Pickup", NewEmisData!$B:$B, $A129, NewEmisData!$C:$C, $H129, NewEmisData!$D:$D, DW$2), SUMIFS(NewEmisData!K:K, NewEmisData!$A:$A, "LDV", NewEmisData!$B:$B, $A129, NewEmisData!$C:$C, $H129, NewEmisData!$D:$D, DW$2))</f>
        <v>8.2235517706582897E-3</v>
      </c>
      <c r="DX129" s="335">
        <f>$I129*IF($G129="Pickup", SUMIFS(NewEmisData!L:L, NewEmisData!$A:$A, "Pickup", NewEmisData!$B:$B, $A129, NewEmisData!$C:$C, $H129, NewEmisData!$D:$D, DX$2), SUMIFS(NewEmisData!L:L, NewEmisData!$A:$A, "LDV", NewEmisData!$B:$B, $A129, NewEmisData!$C:$C, $H129, NewEmisData!$D:$D, DX$2))</f>
        <v>8.1210505303536996E-3</v>
      </c>
      <c r="DY129" s="335">
        <f>$I129*IF($G129="Pickup", SUMIFS(NewEmisData!M:M, NewEmisData!$A:$A, "Pickup", NewEmisData!$B:$B, $A129, NewEmisData!$C:$C, $H129, NewEmisData!$D:$D, DY$2), SUMIFS(NewEmisData!M:M, NewEmisData!$A:$A, "LDV", NewEmisData!$B:$B, $A129, NewEmisData!$C:$C, $H129, NewEmisData!$D:$D, DY$2))</f>
        <v>8.1487894013837301E-3</v>
      </c>
      <c r="DZ129" s="335">
        <v>1.0483433406910452E-2</v>
      </c>
      <c r="EA129" s="335">
        <f t="shared" si="118"/>
        <v>419.67640551412597</v>
      </c>
      <c r="EB129" s="335">
        <f t="shared" si="119"/>
        <v>404.10461508813802</v>
      </c>
      <c r="EC129" s="335">
        <f t="shared" si="120"/>
        <v>296.64497554148397</v>
      </c>
      <c r="ED129" s="335">
        <f t="shared" si="121"/>
        <v>259.84558529690901</v>
      </c>
      <c r="EE129" s="335">
        <f t="shared" si="122"/>
        <v>245.572517771138</v>
      </c>
      <c r="EF129" s="335">
        <f t="shared" si="123"/>
        <v>239.06681409593699</v>
      </c>
      <c r="EG129" s="335">
        <f t="shared" si="124"/>
        <v>233.96415864234601</v>
      </c>
      <c r="EH129" s="335">
        <f t="shared" si="125"/>
        <v>232.18870705220701</v>
      </c>
      <c r="EI129" s="335">
        <f t="shared" si="126"/>
        <v>232.42779835443099</v>
      </c>
      <c r="EJ129" s="335">
        <f t="shared" si="127"/>
        <v>0.26615030329306139</v>
      </c>
      <c r="EK129" s="335">
        <f t="shared" si="128"/>
        <v>4.85420613095323E-2</v>
      </c>
      <c r="EL129" s="335">
        <f t="shared" si="129"/>
        <v>4.1584694059798401E-2</v>
      </c>
      <c r="EM129" s="335">
        <f t="shared" si="130"/>
        <v>3.8512841866564999E-2</v>
      </c>
      <c r="EN129" s="335">
        <f t="shared" si="131"/>
        <v>3.7453351076298699E-2</v>
      </c>
      <c r="EO129" s="335">
        <f t="shared" si="132"/>
        <v>4.17495921494591E-2</v>
      </c>
      <c r="EP129" s="335">
        <f t="shared" si="133"/>
        <v>4.3363198134277997E-2</v>
      </c>
      <c r="EQ129" s="335">
        <f t="shared" si="134"/>
        <v>4.2354566228836397E-2</v>
      </c>
      <c r="ER129" s="335">
        <f t="shared" si="135"/>
        <v>4.1664829012930303E-2</v>
      </c>
      <c r="ES129" s="335">
        <f t="shared" si="136"/>
        <v>4.2271900806735603E-2</v>
      </c>
      <c r="ET129" s="335">
        <f t="shared" si="137"/>
        <v>5.9143404970885341E-2</v>
      </c>
      <c r="EU129" s="335">
        <f t="shared" si="138"/>
        <v>4.4434403610189698E-3</v>
      </c>
      <c r="EV129" s="335">
        <f t="shared" si="139"/>
        <v>4.2785778468179296E-3</v>
      </c>
      <c r="EW129" s="335">
        <f t="shared" si="140"/>
        <v>2.2842291862218301E-3</v>
      </c>
      <c r="EX129" s="335">
        <f t="shared" si="141"/>
        <v>2.00086557744566E-3</v>
      </c>
      <c r="EY129" s="335">
        <f t="shared" si="142"/>
        <v>1.8909591105040499E-3</v>
      </c>
      <c r="EZ129" s="335">
        <f t="shared" si="143"/>
        <v>1.84086487691808E-3</v>
      </c>
      <c r="FA129" s="335">
        <f t="shared" si="144"/>
        <v>1.80157428678178E-3</v>
      </c>
      <c r="FB129" s="335">
        <f t="shared" si="145"/>
        <v>1.78790186962937E-3</v>
      </c>
      <c r="FC129" s="335">
        <f t="shared" si="146"/>
        <v>1.7897430443873201E-3</v>
      </c>
      <c r="FD129" s="335">
        <f t="shared" si="147"/>
        <v>2.5617670759243757E-3</v>
      </c>
      <c r="FE129" s="335">
        <f t="shared" si="148"/>
        <v>6.4822337358144896E-2</v>
      </c>
      <c r="FF129" s="335">
        <f t="shared" si="149"/>
        <v>6.4837908765685404E-2</v>
      </c>
      <c r="FG129" s="335">
        <f t="shared" si="150"/>
        <v>5.2743763590154202E-2</v>
      </c>
      <c r="FH129" s="335">
        <f t="shared" si="151"/>
        <v>5.2520196198013597E-2</v>
      </c>
      <c r="FI129" s="335">
        <f t="shared" si="152"/>
        <v>5.2463644304192002E-2</v>
      </c>
      <c r="FJ129" s="335">
        <f t="shared" si="153"/>
        <v>5.2440329646546102E-2</v>
      </c>
      <c r="FK129" s="335">
        <f t="shared" si="154"/>
        <v>5.23021646581514E-2</v>
      </c>
      <c r="FL129" s="335">
        <f t="shared" si="155"/>
        <v>5.2178675954472099E-2</v>
      </c>
      <c r="FM129" s="335">
        <f t="shared" si="156"/>
        <v>5.2172700953765999E-2</v>
      </c>
      <c r="FN129" s="335">
        <f t="shared" si="157"/>
        <v>4.7785374819939178E-2</v>
      </c>
      <c r="FO129" s="335">
        <f t="shared" si="158"/>
        <v>9.8683488873566507E-3</v>
      </c>
      <c r="FP129" s="335">
        <f t="shared" si="159"/>
        <v>9.88217384347829E-3</v>
      </c>
      <c r="FQ129" s="335">
        <f t="shared" si="160"/>
        <v>8.0183682752347305E-3</v>
      </c>
      <c r="FR129" s="335">
        <f t="shared" si="161"/>
        <v>7.8205598319836794E-3</v>
      </c>
      <c r="FS129" s="335">
        <f t="shared" si="162"/>
        <v>7.7705101128409003E-3</v>
      </c>
      <c r="FT129" s="335">
        <f t="shared" si="163"/>
        <v>7.7499080674948602E-3</v>
      </c>
      <c r="FU129" s="335">
        <f t="shared" si="164"/>
        <v>7.6276556248612501E-3</v>
      </c>
      <c r="FV129" s="335">
        <f t="shared" si="165"/>
        <v>7.5183919209819098E-3</v>
      </c>
      <c r="FW129" s="335">
        <f t="shared" si="166"/>
        <v>7.5131480934889404E-3</v>
      </c>
      <c r="FX129" s="335">
        <f t="shared" si="167"/>
        <v>9.6257106650809981E-3</v>
      </c>
    </row>
    <row r="130" spans="1:180" x14ac:dyDescent="0.2">
      <c r="A130" s="305" t="str">
        <f>IF(LEFT(TRIM(TechData_All!AJ75),1)="*", _xlfn.CONCAT("*","R2"), "R2")</f>
        <v>R2</v>
      </c>
      <c r="B130" s="305" t="str">
        <f>TechData_All!A75</f>
        <v>TLSSGHEV11</v>
      </c>
      <c r="C130" s="305" t="str">
        <f>TechData_All!C75</f>
        <v>TL.GSL.SS.HEV.2011</v>
      </c>
      <c r="D130" s="301" t="str">
        <f>TechData_All!D75</f>
        <v>bn-vmt, bn-vmt/a</v>
      </c>
      <c r="E130" s="301" t="str">
        <f>TechData_All!E75</f>
        <v>TLGSL</v>
      </c>
      <c r="F130" s="301" t="str">
        <f>TechData_All!F75</f>
        <v>TL</v>
      </c>
      <c r="G130" s="315" t="s">
        <v>821</v>
      </c>
      <c r="H130" s="315" t="s">
        <v>814</v>
      </c>
      <c r="I130" s="315">
        <v>1</v>
      </c>
      <c r="J130" s="315" t="str">
        <f t="shared" si="168"/>
        <v>Small SUV-GSL</v>
      </c>
      <c r="K130" s="335">
        <f>$I130*IF($G130="Pickup", SUMIFS(NewEmisData!E:E, NewEmisData!$A:$A, "Pickup", NewEmisData!$B:$B, $A130, NewEmisData!$C:$C, $H130, NewEmisData!$D:$D, K$2), SUMIFS(NewEmisData!E:E, NewEmisData!$A:$A, "LDV", NewEmisData!$B:$B, $A130, NewEmisData!$C:$C, $H130, NewEmisData!$D:$D, K$2))</f>
        <v>477.08587282575797</v>
      </c>
      <c r="L130" s="335">
        <f>$I130*IF($G130="Pickup", SUMIFS(NewEmisData!F:F, NewEmisData!$A:$A, "Pickup", NewEmisData!$B:$B, $A130, NewEmisData!$C:$C, $H130, NewEmisData!$D:$D, L$2), SUMIFS(NewEmisData!F:F, NewEmisData!$A:$A, "LDV", NewEmisData!$B:$B, $A130, NewEmisData!$C:$C, $H130, NewEmisData!$D:$D, L$2))</f>
        <v>459.34104292251902</v>
      </c>
      <c r="M130" s="335">
        <f>$I130*IF($G130="Pickup", SUMIFS(NewEmisData!G:G, NewEmisData!$A:$A, "Pickup", NewEmisData!$B:$B, $A130, NewEmisData!$C:$C, $H130, NewEmisData!$D:$D, M$2), SUMIFS(NewEmisData!G:G, NewEmisData!$A:$A, "LDV", NewEmisData!$B:$B, $A130, NewEmisData!$C:$C, $H130, NewEmisData!$D:$D, M$2))</f>
        <v>447.45896927637102</v>
      </c>
      <c r="N130" s="335">
        <f>$I130*IF($G130="Pickup", SUMIFS(NewEmisData!H:H, NewEmisData!$A:$A, "Pickup", NewEmisData!$B:$B, $A130, NewEmisData!$C:$C, $H130, NewEmisData!$D:$D, N$2), SUMIFS(NewEmisData!H:H, NewEmisData!$A:$A, "LDV", NewEmisData!$B:$B, $A130, NewEmisData!$C:$C, $H130, NewEmisData!$D:$D, N$2))</f>
        <v>380.72392677964001</v>
      </c>
      <c r="O130" s="335">
        <f>$I130*IF($G130="Pickup", SUMIFS(NewEmisData!I:I, NewEmisData!$A:$A, "Pickup", NewEmisData!$B:$B, $A130, NewEmisData!$C:$C, $H130, NewEmisData!$D:$D, O$2), SUMIFS(NewEmisData!I:I, NewEmisData!$A:$A, "LDV", NewEmisData!$B:$B, $A130, NewEmisData!$C:$C, $H130, NewEmisData!$D:$D, O$2))</f>
        <v>329.54737069801098</v>
      </c>
      <c r="P130" s="335">
        <f>$I130*IF($G130="Pickup", SUMIFS(NewEmisData!J:J, NewEmisData!$A:$A, "Pickup", NewEmisData!$B:$B, $A130, NewEmisData!$C:$C, $H130, NewEmisData!$D:$D, P$2), SUMIFS(NewEmisData!J:J, NewEmisData!$A:$A, "LDV", NewEmisData!$B:$B, $A130, NewEmisData!$C:$C, $H130, NewEmisData!$D:$D, P$2))</f>
        <v>300.69829568412598</v>
      </c>
      <c r="Q130" s="335">
        <f>$I130*IF($G130="Pickup", SUMIFS(NewEmisData!K:K, NewEmisData!$A:$A, "Pickup", NewEmisData!$B:$B, $A130, NewEmisData!$C:$C, $H130, NewEmisData!$D:$D, Q$2), SUMIFS(NewEmisData!K:K, NewEmisData!$A:$A, "LDV", NewEmisData!$B:$B, $A130, NewEmisData!$C:$C, $H130, NewEmisData!$D:$D, Q$2))</f>
        <v>287.83799703632701</v>
      </c>
      <c r="R130" s="335">
        <f>$I130*IF($G130="Pickup", SUMIFS(NewEmisData!L:L, NewEmisData!$A:$A, "Pickup", NewEmisData!$B:$B, $A130, NewEmisData!$C:$C, $H130, NewEmisData!$D:$D, R$2), SUMIFS(NewEmisData!L:L, NewEmisData!$A:$A, "LDV", NewEmisData!$B:$B, $A130, NewEmisData!$C:$C, $H130, NewEmisData!$D:$D, R$2))</f>
        <v>283.26610797837998</v>
      </c>
      <c r="S130" s="335">
        <f>$I130*IF($G130="Pickup", SUMIFS(NewEmisData!M:M, NewEmisData!$A:$A, "Pickup", NewEmisData!$B:$B, $A130, NewEmisData!$C:$C, $H130, NewEmisData!$D:$D, S$2), SUMIFS(NewEmisData!M:M, NewEmisData!$A:$A, "LDV", NewEmisData!$B:$B, $A130, NewEmisData!$C:$C, $H130, NewEmisData!$D:$D, S$2))</f>
        <v>281.57834098528099</v>
      </c>
      <c r="T130" s="335">
        <v>0.27672218065037407</v>
      </c>
      <c r="U130" s="335">
        <f>$I130*IF($G130="Pickup", SUMIFS(NewEmisData!E:E, NewEmisData!$A:$A, "Pickup", NewEmisData!$B:$B, $A130, NewEmisData!$C:$C, $H130, NewEmisData!$D:$D, U$2), SUMIFS(NewEmisData!E:E, NewEmisData!$A:$A, "LDV", NewEmisData!$B:$B, $A130, NewEmisData!$C:$C, $H130, NewEmisData!$D:$D, U$2))</f>
        <v>0.82339103642645395</v>
      </c>
      <c r="V130" s="335">
        <f>$I130*IF($G130="Pickup", SUMIFS(NewEmisData!F:F, NewEmisData!$A:$A, "Pickup", NewEmisData!$B:$B, $A130, NewEmisData!$C:$C, $H130, NewEmisData!$D:$D, V$2), SUMIFS(NewEmisData!F:F, NewEmisData!$A:$A, "LDV", NewEmisData!$B:$B, $A130, NewEmisData!$C:$C, $H130, NewEmisData!$D:$D, V$2))</f>
        <v>0.360872733315452</v>
      </c>
      <c r="W130" s="335">
        <f>$I130*IF($G130="Pickup", SUMIFS(NewEmisData!G:G, NewEmisData!$A:$A, "Pickup", NewEmisData!$B:$B, $A130, NewEmisData!$C:$C, $H130, NewEmisData!$D:$D, W$2), SUMIFS(NewEmisData!G:G, NewEmisData!$A:$A, "LDV", NewEmisData!$B:$B, $A130, NewEmisData!$C:$C, $H130, NewEmisData!$D:$D, W$2))</f>
        <v>0.21658171178065999</v>
      </c>
      <c r="X130" s="335">
        <f>$I130*IF($G130="Pickup", SUMIFS(NewEmisData!H:H, NewEmisData!$A:$A, "Pickup", NewEmisData!$B:$B, $A130, NewEmisData!$C:$C, $H130, NewEmisData!$D:$D, X$2), SUMIFS(NewEmisData!H:H, NewEmisData!$A:$A, "LDV", NewEmisData!$B:$B, $A130, NewEmisData!$C:$C, $H130, NewEmisData!$D:$D, X$2))</f>
        <v>0.14200533002195401</v>
      </c>
      <c r="Y130" s="335">
        <f>$I130*IF($G130="Pickup", SUMIFS(NewEmisData!I:I, NewEmisData!$A:$A, "Pickup", NewEmisData!$B:$B, $A130, NewEmisData!$C:$C, $H130, NewEmisData!$D:$D, Y$2), SUMIFS(NewEmisData!I:I, NewEmisData!$A:$A, "LDV", NewEmisData!$B:$B, $A130, NewEmisData!$C:$C, $H130, NewEmisData!$D:$D, Y$2))</f>
        <v>8.8016804659711706E-2</v>
      </c>
      <c r="Z130" s="335">
        <f>$I130*IF($G130="Pickup", SUMIFS(NewEmisData!J:J, NewEmisData!$A:$A, "Pickup", NewEmisData!$B:$B, $A130, NewEmisData!$C:$C, $H130, NewEmisData!$D:$D, Z$2), SUMIFS(NewEmisData!J:J, NewEmisData!$A:$A, "LDV", NewEmisData!$B:$B, $A130, NewEmisData!$C:$C, $H130, NewEmisData!$D:$D, Z$2))</f>
        <v>6.5736379947852003E-2</v>
      </c>
      <c r="AA130" s="335">
        <f>$I130*IF($G130="Pickup", SUMIFS(NewEmisData!K:K, NewEmisData!$A:$A, "Pickup", NewEmisData!$B:$B, $A130, NewEmisData!$C:$C, $H130, NewEmisData!$D:$D, AA$2), SUMIFS(NewEmisData!K:K, NewEmisData!$A:$A, "LDV", NewEmisData!$B:$B, $A130, NewEmisData!$C:$C, $H130, NewEmisData!$D:$D, AA$2))</f>
        <v>5.6635638117250503E-2</v>
      </c>
      <c r="AB130" s="335">
        <f>$I130*IF($G130="Pickup", SUMIFS(NewEmisData!L:L, NewEmisData!$A:$A, "Pickup", NewEmisData!$B:$B, $A130, NewEmisData!$C:$C, $H130, NewEmisData!$D:$D, AB$2), SUMIFS(NewEmisData!L:L, NewEmisData!$A:$A, "LDV", NewEmisData!$B:$B, $A130, NewEmisData!$C:$C, $H130, NewEmisData!$D:$D, AB$2))</f>
        <v>5.4115247223223299E-2</v>
      </c>
      <c r="AC130" s="335">
        <f>$I130*IF($G130="Pickup", SUMIFS(NewEmisData!M:M, NewEmisData!$A:$A, "Pickup", NewEmisData!$B:$B, $A130, NewEmisData!$C:$C, $H130, NewEmisData!$D:$D, AC$2), SUMIFS(NewEmisData!M:M, NewEmisData!$A:$A, "LDV", NewEmisData!$B:$B, $A130, NewEmisData!$C:$C, $H130, NewEmisData!$D:$D, AC$2))</f>
        <v>5.2826207223764E-2</v>
      </c>
      <c r="AD130" s="335">
        <v>6.1988464688476796E-2</v>
      </c>
      <c r="AE130" s="335">
        <f>$I130*IF($G130="Pickup", SUMIFS(NewEmisData!E:E, NewEmisData!$A:$A, "Pickup", NewEmisData!$B:$B, $A130, NewEmisData!$C:$C, $H130, NewEmisData!$D:$D, AE$2), SUMIFS(NewEmisData!E:E, NewEmisData!$A:$A, "LDV", NewEmisData!$B:$B, $A130, NewEmisData!$C:$C, $H130, NewEmisData!$D:$D, AE$2))</f>
        <v>8.2552586035919695E-3</v>
      </c>
      <c r="AF130" s="335">
        <f>$I130*IF($G130="Pickup", SUMIFS(NewEmisData!F:F, NewEmisData!$A:$A, "Pickup", NewEmisData!$B:$B, $A130, NewEmisData!$C:$C, $H130, NewEmisData!$D:$D, AF$2), SUMIFS(NewEmisData!F:F, NewEmisData!$A:$A, "LDV", NewEmisData!$B:$B, $A130, NewEmisData!$C:$C, $H130, NewEmisData!$D:$D, AF$2))</f>
        <v>7.9482131517538395E-3</v>
      </c>
      <c r="AG130" s="335">
        <f>$I130*IF($G130="Pickup", SUMIFS(NewEmisData!G:G, NewEmisData!$A:$A, "Pickup", NewEmisData!$B:$B, $A130, NewEmisData!$C:$C, $H130, NewEmisData!$D:$D, AG$2), SUMIFS(NewEmisData!G:G, NewEmisData!$A:$A, "LDV", NewEmisData!$B:$B, $A130, NewEmisData!$C:$C, $H130, NewEmisData!$D:$D, AG$2))</f>
        <v>6.4190305556059996E-3</v>
      </c>
      <c r="AH130" s="335">
        <f>$I130*IF($G130="Pickup", SUMIFS(NewEmisData!H:H, NewEmisData!$A:$A, "Pickup", NewEmisData!$B:$B, $A130, NewEmisData!$C:$C, $H130, NewEmisData!$D:$D, AH$2), SUMIFS(NewEmisData!H:H, NewEmisData!$A:$A, "LDV", NewEmisData!$B:$B, $A130, NewEmisData!$C:$C, $H130, NewEmisData!$D:$D, AH$2))</f>
        <v>5.4616828003907899E-3</v>
      </c>
      <c r="AI130" s="335">
        <f>$I130*IF($G130="Pickup", SUMIFS(NewEmisData!I:I, NewEmisData!$A:$A, "Pickup", NewEmisData!$B:$B, $A130, NewEmisData!$C:$C, $H130, NewEmisData!$D:$D, AI$2), SUMIFS(NewEmisData!I:I, NewEmisData!$A:$A, "LDV", NewEmisData!$B:$B, $A130, NewEmisData!$C:$C, $H130, NewEmisData!$D:$D, AI$2))</f>
        <v>4.7275285851957304E-3</v>
      </c>
      <c r="AJ130" s="335">
        <f>$I130*IF($G130="Pickup", SUMIFS(NewEmisData!J:J, NewEmisData!$A:$A, "Pickup", NewEmisData!$B:$B, $A130, NewEmisData!$C:$C, $H130, NewEmisData!$D:$D, AJ$2), SUMIFS(NewEmisData!J:J, NewEmisData!$A:$A, "LDV", NewEmisData!$B:$B, $A130, NewEmisData!$C:$C, $H130, NewEmisData!$D:$D, AJ$2))</f>
        <v>4.3136734611450098E-3</v>
      </c>
      <c r="AK130" s="335">
        <f>$I130*IF($G130="Pickup", SUMIFS(NewEmisData!K:K, NewEmisData!$A:$A, "Pickup", NewEmisData!$B:$B, $A130, NewEmisData!$C:$C, $H130, NewEmisData!$D:$D, AK$2), SUMIFS(NewEmisData!K:K, NewEmisData!$A:$A, "LDV", NewEmisData!$B:$B, $A130, NewEmisData!$C:$C, $H130, NewEmisData!$D:$D, AK$2))</f>
        <v>4.1291858052272803E-3</v>
      </c>
      <c r="AL130" s="335">
        <f>$I130*IF($G130="Pickup", SUMIFS(NewEmisData!L:L, NewEmisData!$A:$A, "Pickup", NewEmisData!$B:$B, $A130, NewEmisData!$C:$C, $H130, NewEmisData!$D:$D, AL$2), SUMIFS(NewEmisData!L:L, NewEmisData!$A:$A, "LDV", NewEmisData!$B:$B, $A130, NewEmisData!$C:$C, $H130, NewEmisData!$D:$D, AL$2))</f>
        <v>4.0635983922117898E-3</v>
      </c>
      <c r="AM130" s="335">
        <f>$I130*IF($G130="Pickup", SUMIFS(NewEmisData!M:M, NewEmisData!$A:$A, "Pickup", NewEmisData!$B:$B, $A130, NewEmisData!$C:$C, $H130, NewEmisData!$D:$D, AM$2), SUMIFS(NewEmisData!M:M, NewEmisData!$A:$A, "LDV", NewEmisData!$B:$B, $A130, NewEmisData!$C:$C, $H130, NewEmisData!$D:$D, AM$2))</f>
        <v>4.0393864318059199E-3</v>
      </c>
      <c r="AN130" s="335">
        <v>1.7442083422488778E-3</v>
      </c>
      <c r="AO130" s="335">
        <f>$I130*IF($G130="Pickup", SUMIFS(NewEmisData!E:E, NewEmisData!$A:$A, "Pickup", NewEmisData!$B:$B, $A130, NewEmisData!$C:$C, $H130, NewEmisData!$D:$D, AO$2), SUMIFS(NewEmisData!E:E, NewEmisData!$A:$A, "LDV", NewEmisData!$B:$B, $A130, NewEmisData!$C:$C, $H130, NewEmisData!$D:$D, AO$2))</f>
        <v>8.1828643727713493E-2</v>
      </c>
      <c r="AP130" s="335">
        <f>$I130*IF($G130="Pickup", SUMIFS(NewEmisData!F:F, NewEmisData!$A:$A, "Pickup", NewEmisData!$B:$B, $A130, NewEmisData!$C:$C, $H130, NewEmisData!$D:$D, AP$2), SUMIFS(NewEmisData!F:F, NewEmisData!$A:$A, "LDV", NewEmisData!$B:$B, $A130, NewEmisData!$C:$C, $H130, NewEmisData!$D:$D, AP$2))</f>
        <v>7.6175839057221195E-2</v>
      </c>
      <c r="AQ130" s="335">
        <f>$I130*IF($G130="Pickup", SUMIFS(NewEmisData!G:G, NewEmisData!$A:$A, "Pickup", NewEmisData!$B:$B, $A130, NewEmisData!$C:$C, $H130, NewEmisData!$D:$D, AQ$2), SUMIFS(NewEmisData!G:G, NewEmisData!$A:$A, "LDV", NewEmisData!$B:$B, $A130, NewEmisData!$C:$C, $H130, NewEmisData!$D:$D, AQ$2))</f>
        <v>8.1302809072104507E-2</v>
      </c>
      <c r="AR130" s="335">
        <f>$I130*IF($G130="Pickup", SUMIFS(NewEmisData!H:H, NewEmisData!$A:$A, "Pickup", NewEmisData!$B:$B, $A130, NewEmisData!$C:$C, $H130, NewEmisData!$D:$D, AR$2), SUMIFS(NewEmisData!H:H, NewEmisData!$A:$A, "LDV", NewEmisData!$B:$B, $A130, NewEmisData!$C:$C, $H130, NewEmisData!$D:$D, AR$2))</f>
        <v>7.9561688690416299E-2</v>
      </c>
      <c r="AS130" s="335">
        <f>$I130*IF($G130="Pickup", SUMIFS(NewEmisData!I:I, NewEmisData!$A:$A, "Pickup", NewEmisData!$B:$B, $A130, NewEmisData!$C:$C, $H130, NewEmisData!$D:$D, AS$2), SUMIFS(NewEmisData!I:I, NewEmisData!$A:$A, "LDV", NewEmisData!$B:$B, $A130, NewEmisData!$C:$C, $H130, NewEmisData!$D:$D, AS$2))</f>
        <v>7.7910530261031605E-2</v>
      </c>
      <c r="AT130" s="335">
        <f>$I130*IF($G130="Pickup", SUMIFS(NewEmisData!J:J, NewEmisData!$A:$A, "Pickup", NewEmisData!$B:$B, $A130, NewEmisData!$C:$C, $H130, NewEmisData!$D:$D, AT$2), SUMIFS(NewEmisData!J:J, NewEmisData!$A:$A, "LDV", NewEmisData!$B:$B, $A130, NewEmisData!$C:$C, $H130, NewEmisData!$D:$D, AT$2))</f>
        <v>7.6590334474495605E-2</v>
      </c>
      <c r="AU130" s="335">
        <f>$I130*IF($G130="Pickup", SUMIFS(NewEmisData!K:K, NewEmisData!$A:$A, "Pickup", NewEmisData!$B:$B, $A130, NewEmisData!$C:$C, $H130, NewEmisData!$D:$D, AU$2), SUMIFS(NewEmisData!K:K, NewEmisData!$A:$A, "LDV", NewEmisData!$B:$B, $A130, NewEmisData!$C:$C, $H130, NewEmisData!$D:$D, AU$2))</f>
        <v>7.5767938917924701E-2</v>
      </c>
      <c r="AV130" s="335">
        <f>$I130*IF($G130="Pickup", SUMIFS(NewEmisData!L:L, NewEmisData!$A:$A, "Pickup", NewEmisData!$B:$B, $A130, NewEmisData!$C:$C, $H130, NewEmisData!$D:$D, AV$2), SUMIFS(NewEmisData!L:L, NewEmisData!$A:$A, "LDV", NewEmisData!$B:$B, $A130, NewEmisData!$C:$C, $H130, NewEmisData!$D:$D, AV$2))</f>
        <v>7.5353710070808794E-2</v>
      </c>
      <c r="AW130" s="335">
        <f>$I130*IF($G130="Pickup", SUMIFS(NewEmisData!M:M, NewEmisData!$A:$A, "Pickup", NewEmisData!$B:$B, $A130, NewEmisData!$C:$C, $H130, NewEmisData!$D:$D, AW$2), SUMIFS(NewEmisData!M:M, NewEmisData!$A:$A, "LDV", NewEmisData!$B:$B, $A130, NewEmisData!$C:$C, $H130, NewEmisData!$D:$D, AW$2))</f>
        <v>7.5117977052891499E-2</v>
      </c>
      <c r="AX130" s="335">
        <v>4.7629366333098749E-2</v>
      </c>
      <c r="AY130" s="335">
        <f>$I130*IF($G130="Pickup", SUMIFS(NewEmisData!E:E, NewEmisData!$A:$A, "Pickup", NewEmisData!$B:$B, $A130, NewEmisData!$C:$C, $H130, NewEmisData!$D:$D, AY$2), SUMIFS(NewEmisData!E:E, NewEmisData!$A:$A, "LDV", NewEmisData!$B:$B, $A130, NewEmisData!$C:$C, $H130, NewEmisData!$D:$D, AY$2))</f>
        <v>2.1998193760633E-2</v>
      </c>
      <c r="AZ130" s="335">
        <f>$I130*IF($G130="Pickup", SUMIFS(NewEmisData!F:F, NewEmisData!$A:$A, "Pickup", NewEmisData!$B:$B, $A130, NewEmisData!$C:$C, $H130, NewEmisData!$D:$D, AZ$2), SUMIFS(NewEmisData!F:F, NewEmisData!$A:$A, "LDV", NewEmisData!$B:$B, $A130, NewEmisData!$C:$C, $H130, NewEmisData!$D:$D, AZ$2))</f>
        <v>1.6997575378008601E-2</v>
      </c>
      <c r="BA130" s="335">
        <f>$I130*IF($G130="Pickup", SUMIFS(NewEmisData!G:G, NewEmisData!$A:$A, "Pickup", NewEmisData!$B:$B, $A130, NewEmisData!$C:$C, $H130, NewEmisData!$D:$D, BA$2), SUMIFS(NewEmisData!G:G, NewEmisData!$A:$A, "LDV", NewEmisData!$B:$B, $A130, NewEmisData!$C:$C, $H130, NewEmisData!$D:$D, BA$2))</f>
        <v>1.6580879412419602E-2</v>
      </c>
      <c r="BB130" s="335">
        <f>$I130*IF($G130="Pickup", SUMIFS(NewEmisData!H:H, NewEmisData!$A:$A, "Pickup", NewEmisData!$B:$B, $A130, NewEmisData!$C:$C, $H130, NewEmisData!$D:$D, BB$2), SUMIFS(NewEmisData!H:H, NewEmisData!$A:$A, "LDV", NewEmisData!$B:$B, $A130, NewEmisData!$C:$C, $H130, NewEmisData!$D:$D, BB$2))</f>
        <v>1.5040645169031801E-2</v>
      </c>
      <c r="BC130" s="335">
        <f>$I130*IF($G130="Pickup", SUMIFS(NewEmisData!I:I, NewEmisData!$A:$A, "Pickup", NewEmisData!$B:$B, $A130, NewEmisData!$C:$C, $H130, NewEmisData!$D:$D, BC$2), SUMIFS(NewEmisData!I:I, NewEmisData!$A:$A, "LDV", NewEmisData!$B:$B, $A130, NewEmisData!$C:$C, $H130, NewEmisData!$D:$D, BC$2))</f>
        <v>1.35799610150696E-2</v>
      </c>
      <c r="BD130" s="335">
        <f>$I130*IF($G130="Pickup", SUMIFS(NewEmisData!J:J, NewEmisData!$A:$A, "Pickup", NewEmisData!$B:$B, $A130, NewEmisData!$C:$C, $H130, NewEmisData!$D:$D, BD$2), SUMIFS(NewEmisData!J:J, NewEmisData!$A:$A, "LDV", NewEmisData!$B:$B, $A130, NewEmisData!$C:$C, $H130, NewEmisData!$D:$D, BD$2))</f>
        <v>1.24120667817219E-2</v>
      </c>
      <c r="BE130" s="335">
        <f>$I130*IF($G130="Pickup", SUMIFS(NewEmisData!K:K, NewEmisData!$A:$A, "Pickup", NewEmisData!$B:$B, $A130, NewEmisData!$C:$C, $H130, NewEmisData!$D:$D, BE$2), SUMIFS(NewEmisData!K:K, NewEmisData!$A:$A, "LDV", NewEmisData!$B:$B, $A130, NewEmisData!$C:$C, $H130, NewEmisData!$D:$D, BE$2))</f>
        <v>1.16845073314224E-2</v>
      </c>
      <c r="BF130" s="335">
        <f>$I130*IF($G130="Pickup", SUMIFS(NewEmisData!L:L, NewEmisData!$A:$A, "Pickup", NewEmisData!$B:$B, $A130, NewEmisData!$C:$C, $H130, NewEmisData!$D:$D, BF$2), SUMIFS(NewEmisData!L:L, NewEmisData!$A:$A, "LDV", NewEmisData!$B:$B, $A130, NewEmisData!$C:$C, $H130, NewEmisData!$D:$D, BF$2))</f>
        <v>1.1318096390010799E-2</v>
      </c>
      <c r="BG130" s="335">
        <f>$I130*IF($G130="Pickup", SUMIFS(NewEmisData!M:M, NewEmisData!$A:$A, "Pickup", NewEmisData!$B:$B, $A130, NewEmisData!$C:$C, $H130, NewEmisData!$D:$D, BG$2), SUMIFS(NewEmisData!M:M, NewEmisData!$A:$A, "LDV", NewEmisData!$B:$B, $A130, NewEmisData!$C:$C, $H130, NewEmisData!$D:$D, BG$2))</f>
        <v>1.1109456757731499E-2</v>
      </c>
      <c r="BH130" s="335">
        <v>9.4789149915835945E-3</v>
      </c>
      <c r="BI130" s="335">
        <f>$I130*IF($G130="Pickup", SUMIFS(NewEmisData!E:E, NewEmisData!$A:$A, "Pickup", NewEmisData!$B:$B, $A130, NewEmisData!$C:$C, $H130, NewEmisData!$D:$D, BI$2), SUMIFS(NewEmisData!E:E, NewEmisData!$A:$A, "LDV", NewEmisData!$B:$B, $A130, NewEmisData!$C:$C, $H130, NewEmisData!$D:$D, BI$2))</f>
        <v>6.6339830086865597</v>
      </c>
      <c r="BJ130" s="335">
        <f>$I130*IF($G130="Pickup", SUMIFS(NewEmisData!F:F, NewEmisData!$A:$A, "Pickup", NewEmisData!$B:$B, $A130, NewEmisData!$C:$C, $H130, NewEmisData!$D:$D, BJ$2), SUMIFS(NewEmisData!F:F, NewEmisData!$A:$A, "LDV", NewEmisData!$B:$B, $A130, NewEmisData!$C:$C, $H130, NewEmisData!$D:$D, BJ$2))</f>
        <v>3.9206205551931301</v>
      </c>
      <c r="BK130" s="335">
        <f>$I130*IF($G130="Pickup", SUMIFS(NewEmisData!G:G, NewEmisData!$A:$A, "Pickup", NewEmisData!$B:$B, $A130, NewEmisData!$C:$C, $H130, NewEmisData!$D:$D, BK$2), SUMIFS(NewEmisData!G:G, NewEmisData!$A:$A, "LDV", NewEmisData!$B:$B, $A130, NewEmisData!$C:$C, $H130, NewEmisData!$D:$D, BK$2))</f>
        <v>3.0174466275096199</v>
      </c>
      <c r="BL130" s="335">
        <f>$I130*IF($G130="Pickup", SUMIFS(NewEmisData!H:H, NewEmisData!$A:$A, "Pickup", NewEmisData!$B:$B, $A130, NewEmisData!$C:$C, $H130, NewEmisData!$D:$D, BL$2), SUMIFS(NewEmisData!H:H, NewEmisData!$A:$A, "LDV", NewEmisData!$B:$B, $A130, NewEmisData!$C:$C, $H130, NewEmisData!$D:$D, BL$2))</f>
        <v>2.3529221673804699</v>
      </c>
      <c r="BM130" s="335">
        <f>$I130*IF($G130="Pickup", SUMIFS(NewEmisData!I:I, NewEmisData!$A:$A, "Pickup", NewEmisData!$B:$B, $A130, NewEmisData!$C:$C, $H130, NewEmisData!$D:$D, BM$2), SUMIFS(NewEmisData!I:I, NewEmisData!$A:$A, "LDV", NewEmisData!$B:$B, $A130, NewEmisData!$C:$C, $H130, NewEmisData!$D:$D, BM$2))</f>
        <v>1.70384058027793</v>
      </c>
      <c r="BN130" s="335">
        <f>$I130*IF($G130="Pickup", SUMIFS(NewEmisData!J:J, NewEmisData!$A:$A, "Pickup", NewEmisData!$B:$B, $A130, NewEmisData!$C:$C, $H130, NewEmisData!$D:$D, BN$2), SUMIFS(NewEmisData!J:J, NewEmisData!$A:$A, "LDV", NewEmisData!$B:$B, $A130, NewEmisData!$C:$C, $H130, NewEmisData!$D:$D, BN$2))</f>
        <v>1.3463730618004399</v>
      </c>
      <c r="BO130" s="335">
        <f>$I130*IF($G130="Pickup", SUMIFS(NewEmisData!K:K, NewEmisData!$A:$A, "Pickup", NewEmisData!$B:$B, $A130, NewEmisData!$C:$C, $H130, NewEmisData!$D:$D, BO$2), SUMIFS(NewEmisData!K:K, NewEmisData!$A:$A, "LDV", NewEmisData!$B:$B, $A130, NewEmisData!$C:$C, $H130, NewEmisData!$D:$D, BO$2))</f>
        <v>1.1858346520835299</v>
      </c>
      <c r="BP130" s="335">
        <f>$I130*IF($G130="Pickup", SUMIFS(NewEmisData!L:L, NewEmisData!$A:$A, "Pickup", NewEmisData!$B:$B, $A130, NewEmisData!$C:$C, $H130, NewEmisData!$D:$D, BP$2), SUMIFS(NewEmisData!L:L, NewEmisData!$A:$A, "LDV", NewEmisData!$B:$B, $A130, NewEmisData!$C:$C, $H130, NewEmisData!$D:$D, BP$2))</f>
        <v>1.1335061554616499</v>
      </c>
      <c r="BQ130" s="335">
        <f>$I130*IF($G130="Pickup", SUMIFS(NewEmisData!M:M, NewEmisData!$A:$A, "Pickup", NewEmisData!$B:$B, $A130, NewEmisData!$C:$C, $H130, NewEmisData!$D:$D, BQ$2), SUMIFS(NewEmisData!M:M, NewEmisData!$A:$A, "LDV", NewEmisData!$B:$B, $A130, NewEmisData!$C:$C, $H130, NewEmisData!$D:$D, BQ$2))</f>
        <v>1.1009029054349999</v>
      </c>
      <c r="BR130" s="335">
        <v>1.6588293829830492</v>
      </c>
      <c r="BS130" s="335">
        <f>$I130*IF($G130="Pickup", SUMIFS(NewEmisData!E:E, NewEmisData!$A:$A, "Pickup", NewEmisData!$B:$B, $A130, NewEmisData!$C:$C, $H130, NewEmisData!$D:$D, BS$2), SUMIFS(NewEmisData!E:E, NewEmisData!$A:$A, "LDV", NewEmisData!$B:$B, $A130, NewEmisData!$C:$C, $H130, NewEmisData!$D:$D, BS$2))</f>
        <v>0.77473150733664098</v>
      </c>
      <c r="BT130" s="335">
        <f>$I130*IF($G130="Pickup", SUMIFS(NewEmisData!F:F, NewEmisData!$A:$A, "Pickup", NewEmisData!$B:$B, $A130, NewEmisData!$C:$C, $H130, NewEmisData!$D:$D, BT$2), SUMIFS(NewEmisData!F:F, NewEmisData!$A:$A, "LDV", NewEmisData!$B:$B, $A130, NewEmisData!$C:$C, $H130, NewEmisData!$D:$D, BT$2))</f>
        <v>0.41904908416840297</v>
      </c>
      <c r="BU130" s="335">
        <f>$I130*IF($G130="Pickup", SUMIFS(NewEmisData!G:G, NewEmisData!$A:$A, "Pickup", NewEmisData!$B:$B, $A130, NewEmisData!$C:$C, $H130, NewEmisData!$D:$D, BU$2), SUMIFS(NewEmisData!G:G, NewEmisData!$A:$A, "LDV", NewEmisData!$B:$B, $A130, NewEmisData!$C:$C, $H130, NewEmisData!$D:$D, BU$2))</f>
        <v>0.30982899515166501</v>
      </c>
      <c r="BV130" s="335">
        <f>$I130*IF($G130="Pickup", SUMIFS(NewEmisData!H:H, NewEmisData!$A:$A, "Pickup", NewEmisData!$B:$B, $A130, NewEmisData!$C:$C, $H130, NewEmisData!$D:$D, BV$2), SUMIFS(NewEmisData!H:H, NewEmisData!$A:$A, "LDV", NewEmisData!$B:$B, $A130, NewEmisData!$C:$C, $H130, NewEmisData!$D:$D, BV$2))</f>
        <v>0.25046259079934602</v>
      </c>
      <c r="BW130" s="335">
        <f>$I130*IF($G130="Pickup", SUMIFS(NewEmisData!I:I, NewEmisData!$A:$A, "Pickup", NewEmisData!$B:$B, $A130, NewEmisData!$C:$C, $H130, NewEmisData!$D:$D, BW$2), SUMIFS(NewEmisData!I:I, NewEmisData!$A:$A, "LDV", NewEmisData!$B:$B, $A130, NewEmisData!$C:$C, $H130, NewEmisData!$D:$D, BW$2))</f>
        <v>0.18616224227516101</v>
      </c>
      <c r="BX130" s="335">
        <f>$I130*IF($G130="Pickup", SUMIFS(NewEmisData!J:J, NewEmisData!$A:$A, "Pickup", NewEmisData!$B:$B, $A130, NewEmisData!$C:$C, $H130, NewEmisData!$D:$D, BX$2), SUMIFS(NewEmisData!J:J, NewEmisData!$A:$A, "LDV", NewEmisData!$B:$B, $A130, NewEmisData!$C:$C, $H130, NewEmisData!$D:$D, BX$2))</f>
        <v>0.15683046751729501</v>
      </c>
      <c r="BY130" s="335">
        <f>$I130*IF($G130="Pickup", SUMIFS(NewEmisData!K:K, NewEmisData!$A:$A, "Pickup", NewEmisData!$B:$B, $A130, NewEmisData!$C:$C, $H130, NewEmisData!$D:$D, BY$2), SUMIFS(NewEmisData!K:K, NewEmisData!$A:$A, "LDV", NewEmisData!$B:$B, $A130, NewEmisData!$C:$C, $H130, NewEmisData!$D:$D, BY$2))</f>
        <v>0.14094000257929501</v>
      </c>
      <c r="BZ130" s="335">
        <f>$I130*IF($G130="Pickup", SUMIFS(NewEmisData!L:L, NewEmisData!$A:$A, "Pickup", NewEmisData!$B:$B, $A130, NewEmisData!$C:$C, $H130, NewEmisData!$D:$D, BZ$2), SUMIFS(NewEmisData!L:L, NewEmisData!$A:$A, "LDV", NewEmisData!$B:$B, $A130, NewEmisData!$C:$C, $H130, NewEmisData!$D:$D, BZ$2))</f>
        <v>0.134774071356623</v>
      </c>
      <c r="CA130" s="335">
        <f>$I130*IF($G130="Pickup", SUMIFS(NewEmisData!M:M, NewEmisData!$A:$A, "Pickup", NewEmisData!$B:$B, $A130, NewEmisData!$C:$C, $H130, NewEmisData!$D:$D, CA$2), SUMIFS(NewEmisData!M:M, NewEmisData!$A:$A, "LDV", NewEmisData!$B:$B, $A130, NewEmisData!$C:$C, $H130, NewEmisData!$D:$D, CA$2))</f>
        <v>0.12984032725640701</v>
      </c>
      <c r="CB130" s="335">
        <v>0.10573121882292051</v>
      </c>
      <c r="CC130" s="335">
        <f>$I130*IF($G130="Pickup", SUMIFS(NewEmisData!E:E, NewEmisData!$A:$A, "Pickup", NewEmisData!$B:$B, $A130, NewEmisData!$C:$C, $H130, NewEmisData!$D:$D, CC$2), SUMIFS(NewEmisData!E:E, NewEmisData!$A:$A, "LDV", NewEmisData!$B:$B, $A130, NewEmisData!$C:$C, $H130, NewEmisData!$D:$D, CC$2))</f>
        <v>4.52789246362666E-2</v>
      </c>
      <c r="CD130" s="335">
        <f>$I130*IF($G130="Pickup", SUMIFS(NewEmisData!F:F, NewEmisData!$A:$A, "Pickup", NewEmisData!$B:$B, $A130, NewEmisData!$C:$C, $H130, NewEmisData!$D:$D, CD$2), SUMIFS(NewEmisData!F:F, NewEmisData!$A:$A, "LDV", NewEmisData!$B:$B, $A130, NewEmisData!$C:$C, $H130, NewEmisData!$D:$D, CD$2))</f>
        <v>3.0659932051567799E-2</v>
      </c>
      <c r="CE130" s="335">
        <f>$I130*IF($G130="Pickup", SUMIFS(NewEmisData!G:G, NewEmisData!$A:$A, "Pickup", NewEmisData!$B:$B, $A130, NewEmisData!$C:$C, $H130, NewEmisData!$D:$D, CE$2), SUMIFS(NewEmisData!G:G, NewEmisData!$A:$A, "LDV", NewEmisData!$B:$B, $A130, NewEmisData!$C:$C, $H130, NewEmisData!$D:$D, CE$2))</f>
        <v>2.8386595157116199E-2</v>
      </c>
      <c r="CF130" s="335">
        <f>$I130*IF($G130="Pickup", SUMIFS(NewEmisData!H:H, NewEmisData!$A:$A, "Pickup", NewEmisData!$B:$B, $A130, NewEmisData!$C:$C, $H130, NewEmisData!$D:$D, CF$2), SUMIFS(NewEmisData!H:H, NewEmisData!$A:$A, "LDV", NewEmisData!$B:$B, $A130, NewEmisData!$C:$C, $H130, NewEmisData!$D:$D, CF$2))</f>
        <v>2.7093413499500101E-2</v>
      </c>
      <c r="CG130" s="335">
        <f>$I130*IF($G130="Pickup", SUMIFS(NewEmisData!I:I, NewEmisData!$A:$A, "Pickup", NewEmisData!$B:$B, $A130, NewEmisData!$C:$C, $H130, NewEmisData!$D:$D, CG$2), SUMIFS(NewEmisData!I:I, NewEmisData!$A:$A, "LDV", NewEmisData!$B:$B, $A130, NewEmisData!$C:$C, $H130, NewEmisData!$D:$D, CG$2))</f>
        <v>2.6239574855980601E-2</v>
      </c>
      <c r="CH130" s="335">
        <f>$I130*IF($G130="Pickup", SUMIFS(NewEmisData!J:J, NewEmisData!$A:$A, "Pickup", NewEmisData!$B:$B, $A130, NewEmisData!$C:$C, $H130, NewEmisData!$D:$D, CH$2), SUMIFS(NewEmisData!J:J, NewEmisData!$A:$A, "LDV", NewEmisData!$B:$B, $A130, NewEmisData!$C:$C, $H130, NewEmisData!$D:$D, CH$2))</f>
        <v>2.5564245202349602E-2</v>
      </c>
      <c r="CI130" s="335">
        <f>$I130*IF($G130="Pickup", SUMIFS(NewEmisData!K:K, NewEmisData!$A:$A, "Pickup", NewEmisData!$B:$B, $A130, NewEmisData!$C:$C, $H130, NewEmisData!$D:$D, CI$2), SUMIFS(NewEmisData!K:K, NewEmisData!$A:$A, "LDV", NewEmisData!$B:$B, $A130, NewEmisData!$C:$C, $H130, NewEmisData!$D:$D, CI$2))</f>
        <v>2.5562136009582501E-2</v>
      </c>
      <c r="CJ130" s="335">
        <f>$I130*IF($G130="Pickup", SUMIFS(NewEmisData!L:L, NewEmisData!$A:$A, "Pickup", NewEmisData!$B:$B, $A130, NewEmisData!$C:$C, $H130, NewEmisData!$D:$D, CJ$2), SUMIFS(NewEmisData!L:L, NewEmisData!$A:$A, "LDV", NewEmisData!$B:$B, $A130, NewEmisData!$C:$C, $H130, NewEmisData!$D:$D, CJ$2))</f>
        <v>2.5561539762266602E-2</v>
      </c>
      <c r="CK130" s="335">
        <f>$I130*IF($G130="Pickup", SUMIFS(NewEmisData!M:M, NewEmisData!$A:$A, "Pickup", NewEmisData!$B:$B, $A130, NewEmisData!$C:$C, $H130, NewEmisData!$D:$D, CK$2), SUMIFS(NewEmisData!M:M, NewEmisData!$A:$A, "LDV", NewEmisData!$B:$B, $A130, NewEmisData!$C:$C, $H130, NewEmisData!$D:$D, CK$2))</f>
        <v>2.5560994254839702E-2</v>
      </c>
      <c r="CL130" s="335">
        <v>2.2881070645398207E-2</v>
      </c>
      <c r="CM130" s="335">
        <f>$I130*IF($G130="Pickup", SUMIFS(NewEmisData!E:E, NewEmisData!$A:$A, "Pickup", NewEmisData!$B:$B, $A130, NewEmisData!$C:$C, $H130, NewEmisData!$D:$D, CM$2), SUMIFS(NewEmisData!E:E, NewEmisData!$A:$A, "LDV", NewEmisData!$B:$B, $A130, NewEmisData!$C:$C, $H130, NewEmisData!$D:$D, CM$2))</f>
        <v>2.2616228111616499E-2</v>
      </c>
      <c r="CN130" s="335">
        <f>$I130*IF($G130="Pickup", SUMIFS(NewEmisData!F:F, NewEmisData!$A:$A, "Pickup", NewEmisData!$B:$B, $A130, NewEmisData!$C:$C, $H130, NewEmisData!$D:$D, CN$2), SUMIFS(NewEmisData!F:F, NewEmisData!$A:$A, "LDV", NewEmisData!$B:$B, $A130, NewEmisData!$C:$C, $H130, NewEmisData!$D:$D, CN$2))</f>
        <v>1.37039938381133E-2</v>
      </c>
      <c r="CO130" s="335">
        <f>$I130*IF($G130="Pickup", SUMIFS(NewEmisData!G:G, NewEmisData!$A:$A, "Pickup", NewEmisData!$B:$B, $A130, NewEmisData!$C:$C, $H130, NewEmisData!$D:$D, CO$2), SUMIFS(NewEmisData!G:G, NewEmisData!$A:$A, "LDV", NewEmisData!$B:$B, $A130, NewEmisData!$C:$C, $H130, NewEmisData!$D:$D, CO$2))</f>
        <v>1.11279535576189E-2</v>
      </c>
      <c r="CP130" s="335">
        <f>$I130*IF($G130="Pickup", SUMIFS(NewEmisData!H:H, NewEmisData!$A:$A, "Pickup", NewEmisData!$B:$B, $A130, NewEmisData!$C:$C, $H130, NewEmisData!$D:$D, CP$2), SUMIFS(NewEmisData!H:H, NewEmisData!$A:$A, "LDV", NewEmisData!$B:$B, $A130, NewEmisData!$C:$C, $H130, NewEmisData!$D:$D, CP$2))</f>
        <v>9.1642249406405796E-3</v>
      </c>
      <c r="CQ130" s="335">
        <f>$I130*IF($G130="Pickup", SUMIFS(NewEmisData!I:I, NewEmisData!$A:$A, "Pickup", NewEmisData!$B:$B, $A130, NewEmisData!$C:$C, $H130, NewEmisData!$D:$D, CQ$2), SUMIFS(NewEmisData!I:I, NewEmisData!$A:$A, "LDV", NewEmisData!$B:$B, $A130, NewEmisData!$C:$C, $H130, NewEmisData!$D:$D, CQ$2))</f>
        <v>8.2157407295701708E-3</v>
      </c>
      <c r="CR130" s="335">
        <f>$I130*IF($G130="Pickup", SUMIFS(NewEmisData!J:J, NewEmisData!$A:$A, "Pickup", NewEmisData!$B:$B, $A130, NewEmisData!$C:$C, $H130, NewEmisData!$D:$D, CR$2), SUMIFS(NewEmisData!J:J, NewEmisData!$A:$A, "LDV", NewEmisData!$B:$B, $A130, NewEmisData!$C:$C, $H130, NewEmisData!$D:$D, CR$2))</f>
        <v>7.8051702943740097E-3</v>
      </c>
      <c r="CS130" s="335">
        <f>$I130*IF($G130="Pickup", SUMIFS(NewEmisData!K:K, NewEmisData!$A:$A, "Pickup", NewEmisData!$B:$B, $A130, NewEmisData!$C:$C, $H130, NewEmisData!$D:$D, CS$2), SUMIFS(NewEmisData!K:K, NewEmisData!$A:$A, "LDV", NewEmisData!$B:$B, $A130, NewEmisData!$C:$C, $H130, NewEmisData!$D:$D, CS$2))</f>
        <v>7.7607552788062101E-3</v>
      </c>
      <c r="CT130" s="335">
        <f>$I130*IF($G130="Pickup", SUMIFS(NewEmisData!L:L, NewEmisData!$A:$A, "Pickup", NewEmisData!$B:$B, $A130, NewEmisData!$C:$C, $H130, NewEmisData!$D:$D, CT$2), SUMIFS(NewEmisData!L:L, NewEmisData!$A:$A, "LDV", NewEmisData!$B:$B, $A130, NewEmisData!$C:$C, $H130, NewEmisData!$D:$D, CT$2))</f>
        <v>7.6883348823828098E-3</v>
      </c>
      <c r="CU130" s="335">
        <f>$I130*IF($G130="Pickup", SUMIFS(NewEmisData!M:M, NewEmisData!$A:$A, "Pickup", NewEmisData!$B:$B, $A130, NewEmisData!$C:$C, $H130, NewEmisData!$D:$D, CU$2), SUMIFS(NewEmisData!M:M, NewEmisData!$A:$A, "LDV", NewEmisData!$B:$B, $A130, NewEmisData!$C:$C, $H130, NewEmisData!$D:$D, CU$2))</f>
        <v>7.6878848286885603E-3</v>
      </c>
      <c r="CV130" s="335">
        <v>6.9734009009235556E-3</v>
      </c>
      <c r="CW130" s="335">
        <v>4.0498104655261064E-3</v>
      </c>
      <c r="CX130" s="335">
        <v>2.5030350838759993E-3</v>
      </c>
      <c r="CY130" s="335">
        <v>2.1151214403419519E-3</v>
      </c>
      <c r="CZ130" s="335">
        <v>1.7489979687569375E-3</v>
      </c>
      <c r="DA130" s="335">
        <v>1.340486996695321E-3</v>
      </c>
      <c r="DB130" s="335">
        <v>1.0553769116342638E-3</v>
      </c>
      <c r="DC130" s="335">
        <v>1.0132227560056145E-3</v>
      </c>
      <c r="DD130" s="335">
        <v>1.0003159541004489E-3</v>
      </c>
      <c r="DE130" s="335">
        <v>9.9860782000699166E-4</v>
      </c>
      <c r="DF130" s="335">
        <v>9.9860782000699166E-4</v>
      </c>
      <c r="DG130" s="335">
        <f>$I130*IF($G130="Pickup", SUMIFS(NewEmisData!E:E, NewEmisData!$A:$A, "Pickup", NewEmisData!$B:$B, $A130, NewEmisData!$C:$C, $H130, NewEmisData!$D:$D, DG$2), SUMIFS(NewEmisData!E:E, NewEmisData!$A:$A, "LDV", NewEmisData!$B:$B, $A130, NewEmisData!$C:$C, $H130, NewEmisData!$D:$D, DG$2))</f>
        <v>0</v>
      </c>
      <c r="DH130" s="335">
        <f>$I130*IF($G130="Pickup", SUMIFS(NewEmisData!F:F, NewEmisData!$A:$A, "Pickup", NewEmisData!$B:$B, $A130, NewEmisData!$C:$C, $H130, NewEmisData!$D:$D, DH$2), SUMIFS(NewEmisData!F:F, NewEmisData!$A:$A, "LDV", NewEmisData!$B:$B, $A130, NewEmisData!$C:$C, $H130, NewEmisData!$D:$D, DH$2))</f>
        <v>0</v>
      </c>
      <c r="DI130" s="335">
        <f>$I130*IF($G130="Pickup", SUMIFS(NewEmisData!G:G, NewEmisData!$A:$A, "Pickup", NewEmisData!$B:$B, $A130, NewEmisData!$C:$C, $H130, NewEmisData!$D:$D, DI$2), SUMIFS(NewEmisData!G:G, NewEmisData!$A:$A, "LDV", NewEmisData!$B:$B, $A130, NewEmisData!$C:$C, $H130, NewEmisData!$D:$D, DI$2))</f>
        <v>0</v>
      </c>
      <c r="DJ130" s="335">
        <f>$I130*IF($G130="Pickup", SUMIFS(NewEmisData!H:H, NewEmisData!$A:$A, "Pickup", NewEmisData!$B:$B, $A130, NewEmisData!$C:$C, $H130, NewEmisData!$D:$D, DJ$2), SUMIFS(NewEmisData!H:H, NewEmisData!$A:$A, "LDV", NewEmisData!$B:$B, $A130, NewEmisData!$C:$C, $H130, NewEmisData!$D:$D, DJ$2))</f>
        <v>0</v>
      </c>
      <c r="DK130" s="335">
        <f>$I130*IF($G130="Pickup", SUMIFS(NewEmisData!I:I, NewEmisData!$A:$A, "Pickup", NewEmisData!$B:$B, $A130, NewEmisData!$C:$C, $H130, NewEmisData!$D:$D, DK$2), SUMIFS(NewEmisData!I:I, NewEmisData!$A:$A, "LDV", NewEmisData!$B:$B, $A130, NewEmisData!$C:$C, $H130, NewEmisData!$D:$D, DK$2))</f>
        <v>0</v>
      </c>
      <c r="DL130" s="335">
        <f>$I130*IF($G130="Pickup", SUMIFS(NewEmisData!J:J, NewEmisData!$A:$A, "Pickup", NewEmisData!$B:$B, $A130, NewEmisData!$C:$C, $H130, NewEmisData!$D:$D, DL$2), SUMIFS(NewEmisData!J:J, NewEmisData!$A:$A, "LDV", NewEmisData!$B:$B, $A130, NewEmisData!$C:$C, $H130, NewEmisData!$D:$D, DL$2))</f>
        <v>0</v>
      </c>
      <c r="DM130" s="335">
        <f>$I130*IF($G130="Pickup", SUMIFS(NewEmisData!K:K, NewEmisData!$A:$A, "Pickup", NewEmisData!$B:$B, $A130, NewEmisData!$C:$C, $H130, NewEmisData!$D:$D, DM$2), SUMIFS(NewEmisData!K:K, NewEmisData!$A:$A, "LDV", NewEmisData!$B:$B, $A130, NewEmisData!$C:$C, $H130, NewEmisData!$D:$D, DM$2))</f>
        <v>0</v>
      </c>
      <c r="DN130" s="335">
        <f>$I130*IF($G130="Pickup", SUMIFS(NewEmisData!L:L, NewEmisData!$A:$A, "Pickup", NewEmisData!$B:$B, $A130, NewEmisData!$C:$C, $H130, NewEmisData!$D:$D, DN$2), SUMIFS(NewEmisData!L:L, NewEmisData!$A:$A, "LDV", NewEmisData!$B:$B, $A130, NewEmisData!$C:$C, $H130, NewEmisData!$D:$D, DN$2))</f>
        <v>0</v>
      </c>
      <c r="DO130" s="335">
        <f>$I130*IF($G130="Pickup", SUMIFS(NewEmisData!M:M, NewEmisData!$A:$A, "Pickup", NewEmisData!$B:$B, $A130, NewEmisData!$C:$C, $H130, NewEmisData!$D:$D, DO$2), SUMIFS(NewEmisData!M:M, NewEmisData!$A:$A, "LDV", NewEmisData!$B:$B, $A130, NewEmisData!$C:$C, $H130, NewEmisData!$D:$D, DO$2))</f>
        <v>0</v>
      </c>
      <c r="DP130" s="335">
        <v>2.023129771030282E-3</v>
      </c>
      <c r="DQ130" s="335">
        <f>$I130*IF($G130="Pickup", SUMIFS(NewEmisData!E:E, NewEmisData!$A:$A, "Pickup", NewEmisData!$B:$B, $A130, NewEmisData!$C:$C, $H130, NewEmisData!$D:$D, DQ$2), SUMIFS(NewEmisData!E:E, NewEmisData!$A:$A, "LDV", NewEmisData!$B:$B, $A130, NewEmisData!$C:$C, $H130, NewEmisData!$D:$D, DQ$2))</f>
        <v>1.53337301393982E-2</v>
      </c>
      <c r="DR130" s="335">
        <f>$I130*IF($G130="Pickup", SUMIFS(NewEmisData!F:F, NewEmisData!$A:$A, "Pickup", NewEmisData!$B:$B, $A130, NewEmisData!$C:$C, $H130, NewEmisData!$D:$D, DR$2), SUMIFS(NewEmisData!F:F, NewEmisData!$A:$A, "LDV", NewEmisData!$B:$B, $A130, NewEmisData!$C:$C, $H130, NewEmisData!$D:$D, DR$2))</f>
        <v>8.5791399504283501E-3</v>
      </c>
      <c r="DS130" s="335">
        <f>$I130*IF($G130="Pickup", SUMIFS(NewEmisData!G:G, NewEmisData!$A:$A, "Pickup", NewEmisData!$B:$B, $A130, NewEmisData!$C:$C, $H130, NewEmisData!$D:$D, DS$2), SUMIFS(NewEmisData!G:G, NewEmisData!$A:$A, "LDV", NewEmisData!$B:$B, $A130, NewEmisData!$C:$C, $H130, NewEmisData!$D:$D, DS$2))</f>
        <v>6.82614050243104E-3</v>
      </c>
      <c r="DT130" s="335">
        <f>$I130*IF($G130="Pickup", SUMIFS(NewEmisData!H:H, NewEmisData!$A:$A, "Pickup", NewEmisData!$B:$B, $A130, NewEmisData!$C:$C, $H130, NewEmisData!$D:$D, DT$2), SUMIFS(NewEmisData!H:H, NewEmisData!$A:$A, "LDV", NewEmisData!$B:$B, $A130, NewEmisData!$C:$C, $H130, NewEmisData!$D:$D, DT$2))</f>
        <v>5.2306090144423403E-3</v>
      </c>
      <c r="DU130" s="335">
        <f>$I130*IF($G130="Pickup", SUMIFS(NewEmisData!I:I, NewEmisData!$A:$A, "Pickup", NewEmisData!$B:$B, $A130, NewEmisData!$C:$C, $H130, NewEmisData!$D:$D, DU$2), SUMIFS(NewEmisData!I:I, NewEmisData!$A:$A, "LDV", NewEmisData!$B:$B, $A130, NewEmisData!$C:$C, $H130, NewEmisData!$D:$D, DU$2))</f>
        <v>4.0991034424651901E-3</v>
      </c>
      <c r="DV130" s="335">
        <f>$I130*IF($G130="Pickup", SUMIFS(NewEmisData!J:J, NewEmisData!$A:$A, "Pickup", NewEmisData!$B:$B, $A130, NewEmisData!$C:$C, $H130, NewEmisData!$D:$D, DV$2), SUMIFS(NewEmisData!J:J, NewEmisData!$A:$A, "LDV", NewEmisData!$B:$B, $A130, NewEmisData!$C:$C, $H130, NewEmisData!$D:$D, DV$2))</f>
        <v>3.5909983676119801E-3</v>
      </c>
      <c r="DW130" s="335">
        <f>$I130*IF($G130="Pickup", SUMIFS(NewEmisData!K:K, NewEmisData!$A:$A, "Pickup", NewEmisData!$B:$B, $A130, NewEmisData!$C:$C, $H130, NewEmisData!$D:$D, DW$2), SUMIFS(NewEmisData!K:K, NewEmisData!$A:$A, "LDV", NewEmisData!$B:$B, $A130, NewEmisData!$C:$C, $H130, NewEmisData!$D:$D, DW$2))</f>
        <v>3.3016556899443999E-3</v>
      </c>
      <c r="DX130" s="335">
        <f>$I130*IF($G130="Pickup", SUMIFS(NewEmisData!L:L, NewEmisData!$A:$A, "Pickup", NewEmisData!$B:$B, $A130, NewEmisData!$C:$C, $H130, NewEmisData!$D:$D, DX$2), SUMIFS(NewEmisData!L:L, NewEmisData!$A:$A, "LDV", NewEmisData!$B:$B, $A130, NewEmisData!$C:$C, $H130, NewEmisData!$D:$D, DX$2))</f>
        <v>3.2097040973390598E-3</v>
      </c>
      <c r="DY130" s="335">
        <f>$I130*IF($G130="Pickup", SUMIFS(NewEmisData!M:M, NewEmisData!$A:$A, "Pickup", NewEmisData!$B:$B, $A130, NewEmisData!$C:$C, $H130, NewEmisData!$D:$D, DY$2), SUMIFS(NewEmisData!M:M, NewEmisData!$A:$A, "LDV", NewEmisData!$B:$B, $A130, NewEmisData!$C:$C, $H130, NewEmisData!$D:$D, DY$2))</f>
        <v>3.1631494921928599E-3</v>
      </c>
      <c r="DZ130" s="335">
        <v>5.594489642908501E-3</v>
      </c>
      <c r="EA130" s="335">
        <f t="shared" si="118"/>
        <v>477.08587282575797</v>
      </c>
      <c r="EB130" s="335">
        <f t="shared" si="119"/>
        <v>459.34104292251902</v>
      </c>
      <c r="EC130" s="335">
        <f t="shared" si="120"/>
        <v>447.45896927637102</v>
      </c>
      <c r="ED130" s="335">
        <f t="shared" si="121"/>
        <v>380.72392677964001</v>
      </c>
      <c r="EE130" s="335">
        <f t="shared" si="122"/>
        <v>329.54737069801098</v>
      </c>
      <c r="EF130" s="335">
        <f t="shared" si="123"/>
        <v>300.69829568412598</v>
      </c>
      <c r="EG130" s="335">
        <f t="shared" si="124"/>
        <v>287.83799703632701</v>
      </c>
      <c r="EH130" s="335">
        <f t="shared" si="125"/>
        <v>283.26610797837998</v>
      </c>
      <c r="EI130" s="335">
        <f t="shared" si="126"/>
        <v>281.57834098528099</v>
      </c>
      <c r="EJ130" s="335">
        <f t="shared" si="127"/>
        <v>0.27672218065037407</v>
      </c>
      <c r="EK130" s="335">
        <f t="shared" si="128"/>
        <v>0.82339103642645395</v>
      </c>
      <c r="EL130" s="335">
        <f t="shared" si="129"/>
        <v>0.360872733315452</v>
      </c>
      <c r="EM130" s="335">
        <f t="shared" si="130"/>
        <v>0.21658171178065999</v>
      </c>
      <c r="EN130" s="335">
        <f t="shared" si="131"/>
        <v>0.14200533002195401</v>
      </c>
      <c r="EO130" s="335">
        <f t="shared" si="132"/>
        <v>8.8016804659711706E-2</v>
      </c>
      <c r="EP130" s="335">
        <f t="shared" si="133"/>
        <v>6.5736379947852003E-2</v>
      </c>
      <c r="EQ130" s="335">
        <f t="shared" si="134"/>
        <v>5.6635638117250503E-2</v>
      </c>
      <c r="ER130" s="335">
        <f t="shared" si="135"/>
        <v>5.4115247223223299E-2</v>
      </c>
      <c r="ES130" s="335">
        <f t="shared" si="136"/>
        <v>5.2826207223764E-2</v>
      </c>
      <c r="ET130" s="335">
        <f t="shared" si="137"/>
        <v>6.1988464688476796E-2</v>
      </c>
      <c r="EU130" s="335">
        <f t="shared" si="138"/>
        <v>8.2552586035919695E-3</v>
      </c>
      <c r="EV130" s="335">
        <f t="shared" si="139"/>
        <v>7.9482131517538395E-3</v>
      </c>
      <c r="EW130" s="335">
        <f t="shared" si="140"/>
        <v>6.4190305556059996E-3</v>
      </c>
      <c r="EX130" s="335">
        <f t="shared" si="141"/>
        <v>5.4616828003907899E-3</v>
      </c>
      <c r="EY130" s="335">
        <f t="shared" si="142"/>
        <v>4.7275285851957304E-3</v>
      </c>
      <c r="EZ130" s="335">
        <f t="shared" si="143"/>
        <v>4.3136734611450098E-3</v>
      </c>
      <c r="FA130" s="335">
        <f t="shared" si="144"/>
        <v>4.1291858052272803E-3</v>
      </c>
      <c r="FB130" s="335">
        <f t="shared" si="145"/>
        <v>4.0635983922117898E-3</v>
      </c>
      <c r="FC130" s="335">
        <f t="shared" si="146"/>
        <v>4.0393864318059199E-3</v>
      </c>
      <c r="FD130" s="335">
        <f t="shared" si="147"/>
        <v>1.7442083422488778E-3</v>
      </c>
      <c r="FE130" s="335">
        <f t="shared" si="148"/>
        <v>8.1828643727713493E-2</v>
      </c>
      <c r="FF130" s="335">
        <f t="shared" si="149"/>
        <v>7.6175839057221195E-2</v>
      </c>
      <c r="FG130" s="335">
        <f t="shared" si="150"/>
        <v>8.1302809072104507E-2</v>
      </c>
      <c r="FH130" s="335">
        <f t="shared" si="151"/>
        <v>7.9561688690416299E-2</v>
      </c>
      <c r="FI130" s="335">
        <f t="shared" si="152"/>
        <v>7.7910530261031605E-2</v>
      </c>
      <c r="FJ130" s="335">
        <f t="shared" si="153"/>
        <v>7.6590334474495605E-2</v>
      </c>
      <c r="FK130" s="335">
        <f t="shared" si="154"/>
        <v>7.5767938917924701E-2</v>
      </c>
      <c r="FL130" s="335">
        <f t="shared" si="155"/>
        <v>7.5353710070808794E-2</v>
      </c>
      <c r="FM130" s="335">
        <f t="shared" si="156"/>
        <v>7.5117977052891499E-2</v>
      </c>
      <c r="FN130" s="335">
        <f t="shared" si="157"/>
        <v>4.7629366333098749E-2</v>
      </c>
      <c r="FO130" s="335">
        <f t="shared" si="158"/>
        <v>2.1998193760633E-2</v>
      </c>
      <c r="FP130" s="335">
        <f t="shared" si="159"/>
        <v>1.6997575378008601E-2</v>
      </c>
      <c r="FQ130" s="335">
        <f t="shared" si="160"/>
        <v>1.6580879412419602E-2</v>
      </c>
      <c r="FR130" s="335">
        <f t="shared" si="161"/>
        <v>1.5040645169031801E-2</v>
      </c>
      <c r="FS130" s="335">
        <f t="shared" si="162"/>
        <v>1.35799610150696E-2</v>
      </c>
      <c r="FT130" s="335">
        <f t="shared" si="163"/>
        <v>1.24120667817219E-2</v>
      </c>
      <c r="FU130" s="335">
        <f t="shared" si="164"/>
        <v>1.16845073314224E-2</v>
      </c>
      <c r="FV130" s="335">
        <f t="shared" si="165"/>
        <v>1.1318096390010799E-2</v>
      </c>
      <c r="FW130" s="335">
        <f t="shared" si="166"/>
        <v>1.1109456757731499E-2</v>
      </c>
      <c r="FX130" s="335">
        <f t="shared" si="167"/>
        <v>9.4789149915835945E-3</v>
      </c>
    </row>
    <row r="131" spans="1:180" x14ac:dyDescent="0.2">
      <c r="A131" s="305" t="str">
        <f>_xlfn.CONCAT(IF(LEFT(TRIM(A130),1)="*", "*R", "R"), 1+RIGHT(TRIM(A130),1))</f>
        <v>R3</v>
      </c>
      <c r="B131" s="305" t="str">
        <f t="shared" ref="B131:B134" si="224">B130</f>
        <v>TLSSGHEV11</v>
      </c>
      <c r="C131" s="305" t="str">
        <f t="shared" ref="C131:C134" si="225">C130</f>
        <v>TL.GSL.SS.HEV.2011</v>
      </c>
      <c r="D131" s="301" t="str">
        <f t="shared" ref="D131:D134" si="226">D130</f>
        <v>bn-vmt, bn-vmt/a</v>
      </c>
      <c r="E131" s="301" t="str">
        <f t="shared" ref="E131:E134" si="227">E130</f>
        <v>TLGSL</v>
      </c>
      <c r="F131" s="301" t="str">
        <f t="shared" ref="F131:F134" si="228">F130</f>
        <v>TL</v>
      </c>
      <c r="G131" s="315" t="s">
        <v>821</v>
      </c>
      <c r="H131" s="315" t="s">
        <v>814</v>
      </c>
      <c r="I131" s="315">
        <v>1</v>
      </c>
      <c r="J131" s="315" t="str">
        <f t="shared" si="168"/>
        <v>Small SUV-GSL</v>
      </c>
      <c r="K131" s="335">
        <f>$I131*IF($G131="Pickup", SUMIFS(NewEmisData!E:E, NewEmisData!$A:$A, "Pickup", NewEmisData!$B:$B, $A131, NewEmisData!$C:$C, $H131, NewEmisData!$D:$D, K$2), SUMIFS(NewEmisData!E:E, NewEmisData!$A:$A, "LDV", NewEmisData!$B:$B, $A131, NewEmisData!$C:$C, $H131, NewEmisData!$D:$D, K$2))</f>
        <v>437.85746964693402</v>
      </c>
      <c r="L131" s="335">
        <f>$I131*IF($G131="Pickup", SUMIFS(NewEmisData!F:F, NewEmisData!$A:$A, "Pickup", NewEmisData!$B:$B, $A131, NewEmisData!$C:$C, $H131, NewEmisData!$D:$D, L$2), SUMIFS(NewEmisData!F:F, NewEmisData!$A:$A, "LDV", NewEmisData!$B:$B, $A131, NewEmisData!$C:$C, $H131, NewEmisData!$D:$D, L$2))</f>
        <v>424.609883045034</v>
      </c>
      <c r="M131" s="335">
        <f>$I131*IF($G131="Pickup", SUMIFS(NewEmisData!G:G, NewEmisData!$A:$A, "Pickup", NewEmisData!$B:$B, $A131, NewEmisData!$C:$C, $H131, NewEmisData!$D:$D, M$2), SUMIFS(NewEmisData!G:G, NewEmisData!$A:$A, "LDV", NewEmisData!$B:$B, $A131, NewEmisData!$C:$C, $H131, NewEmisData!$D:$D, M$2))</f>
        <v>389.26792072260798</v>
      </c>
      <c r="N131" s="335">
        <f>$I131*IF($G131="Pickup", SUMIFS(NewEmisData!H:H, NewEmisData!$A:$A, "Pickup", NewEmisData!$B:$B, $A131, NewEmisData!$C:$C, $H131, NewEmisData!$D:$D, N$2), SUMIFS(NewEmisData!H:H, NewEmisData!$A:$A, "LDV", NewEmisData!$B:$B, $A131, NewEmisData!$C:$C, $H131, NewEmisData!$D:$D, N$2))</f>
        <v>331.09003080375697</v>
      </c>
      <c r="O131" s="335">
        <f>$I131*IF($G131="Pickup", SUMIFS(NewEmisData!I:I, NewEmisData!$A:$A, "Pickup", NewEmisData!$B:$B, $A131, NewEmisData!$C:$C, $H131, NewEmisData!$D:$D, O$2), SUMIFS(NewEmisData!I:I, NewEmisData!$A:$A, "LDV", NewEmisData!$B:$B, $A131, NewEmisData!$C:$C, $H131, NewEmisData!$D:$D, O$2))</f>
        <v>286.46929869872997</v>
      </c>
      <c r="P131" s="335">
        <f>$I131*IF($G131="Pickup", SUMIFS(NewEmisData!J:J, NewEmisData!$A:$A, "Pickup", NewEmisData!$B:$B, $A131, NewEmisData!$C:$C, $H131, NewEmisData!$D:$D, P$2), SUMIFS(NewEmisData!J:J, NewEmisData!$A:$A, "LDV", NewEmisData!$B:$B, $A131, NewEmisData!$C:$C, $H131, NewEmisData!$D:$D, P$2))</f>
        <v>261.33080310252802</v>
      </c>
      <c r="Q131" s="335">
        <f>$I131*IF($G131="Pickup", SUMIFS(NewEmisData!K:K, NewEmisData!$A:$A, "Pickup", NewEmisData!$B:$B, $A131, NewEmisData!$C:$C, $H131, NewEmisData!$D:$D, Q$2), SUMIFS(NewEmisData!K:K, NewEmisData!$A:$A, "LDV", NewEmisData!$B:$B, $A131, NewEmisData!$C:$C, $H131, NewEmisData!$D:$D, Q$2))</f>
        <v>250.12665030232699</v>
      </c>
      <c r="R131" s="335">
        <f>$I131*IF($G131="Pickup", SUMIFS(NewEmisData!L:L, NewEmisData!$A:$A, "Pickup", NewEmisData!$B:$B, $A131, NewEmisData!$C:$C, $H131, NewEmisData!$D:$D, R$2), SUMIFS(NewEmisData!L:L, NewEmisData!$A:$A, "LDV", NewEmisData!$B:$B, $A131, NewEmisData!$C:$C, $H131, NewEmisData!$D:$D, R$2))</f>
        <v>246.146486551527</v>
      </c>
      <c r="S131" s="335">
        <f>$I131*IF($G131="Pickup", SUMIFS(NewEmisData!M:M, NewEmisData!$A:$A, "Pickup", NewEmisData!$B:$B, $A131, NewEmisData!$C:$C, $H131, NewEmisData!$D:$D, S$2), SUMIFS(NewEmisData!M:M, NewEmisData!$A:$A, "LDV", NewEmisData!$B:$B, $A131, NewEmisData!$C:$C, $H131, NewEmisData!$D:$D, S$2))</f>
        <v>244.677818234341</v>
      </c>
      <c r="T131" s="335">
        <v>0.27672218065037407</v>
      </c>
      <c r="U131" s="335">
        <f>$I131*IF($G131="Pickup", SUMIFS(NewEmisData!E:E, NewEmisData!$A:$A, "Pickup", NewEmisData!$B:$B, $A131, NewEmisData!$C:$C, $H131, NewEmisData!$D:$D, U$2), SUMIFS(NewEmisData!E:E, NewEmisData!$A:$A, "LDV", NewEmisData!$B:$B, $A131, NewEmisData!$C:$C, $H131, NewEmisData!$D:$D, U$2))</f>
        <v>0.78000130642291299</v>
      </c>
      <c r="V131" s="335">
        <f>$I131*IF($G131="Pickup", SUMIFS(NewEmisData!F:F, NewEmisData!$A:$A, "Pickup", NewEmisData!$B:$B, $A131, NewEmisData!$C:$C, $H131, NewEmisData!$D:$D, V$2), SUMIFS(NewEmisData!F:F, NewEmisData!$A:$A, "LDV", NewEmisData!$B:$B, $A131, NewEmisData!$C:$C, $H131, NewEmisData!$D:$D, V$2))</f>
        <v>0.323605278282381</v>
      </c>
      <c r="W131" s="335">
        <f>$I131*IF($G131="Pickup", SUMIFS(NewEmisData!G:G, NewEmisData!$A:$A, "Pickup", NewEmisData!$B:$B, $A131, NewEmisData!$C:$C, $H131, NewEmisData!$D:$D, W$2), SUMIFS(NewEmisData!G:G, NewEmisData!$A:$A, "LDV", NewEmisData!$B:$B, $A131, NewEmisData!$C:$C, $H131, NewEmisData!$D:$D, W$2))</f>
        <v>0.19152446532377701</v>
      </c>
      <c r="X131" s="335">
        <f>$I131*IF($G131="Pickup", SUMIFS(NewEmisData!H:H, NewEmisData!$A:$A, "Pickup", NewEmisData!$B:$B, $A131, NewEmisData!$C:$C, $H131, NewEmisData!$D:$D, X$2), SUMIFS(NewEmisData!H:H, NewEmisData!$A:$A, "LDV", NewEmisData!$B:$B, $A131, NewEmisData!$C:$C, $H131, NewEmisData!$D:$D, X$2))</f>
        <v>0.12537127832280801</v>
      </c>
      <c r="Y131" s="335">
        <f>$I131*IF($G131="Pickup", SUMIFS(NewEmisData!I:I, NewEmisData!$A:$A, "Pickup", NewEmisData!$B:$B, $A131, NewEmisData!$C:$C, $H131, NewEmisData!$D:$D, Y$2), SUMIFS(NewEmisData!I:I, NewEmisData!$A:$A, "LDV", NewEmisData!$B:$B, $A131, NewEmisData!$C:$C, $H131, NewEmisData!$D:$D, Y$2))</f>
        <v>7.6671766649271E-2</v>
      </c>
      <c r="Z131" s="335">
        <f>$I131*IF($G131="Pickup", SUMIFS(NewEmisData!J:J, NewEmisData!$A:$A, "Pickup", NewEmisData!$B:$B, $A131, NewEmisData!$C:$C, $H131, NewEmisData!$D:$D, Z$2), SUMIFS(NewEmisData!J:J, NewEmisData!$A:$A, "LDV", NewEmisData!$B:$B, $A131, NewEmisData!$C:$C, $H131, NewEmisData!$D:$D, Z$2))</f>
        <v>5.7019026656941203E-2</v>
      </c>
      <c r="AA131" s="335">
        <f>$I131*IF($G131="Pickup", SUMIFS(NewEmisData!K:K, NewEmisData!$A:$A, "Pickup", NewEmisData!$B:$B, $A131, NewEmisData!$C:$C, $H131, NewEmisData!$D:$D, AA$2), SUMIFS(NewEmisData!K:K, NewEmisData!$A:$A, "LDV", NewEmisData!$B:$B, $A131, NewEmisData!$C:$C, $H131, NewEmisData!$D:$D, AA$2))</f>
        <v>4.8823281713844202E-2</v>
      </c>
      <c r="AB131" s="335">
        <f>$I131*IF($G131="Pickup", SUMIFS(NewEmisData!L:L, NewEmisData!$A:$A, "Pickup", NewEmisData!$B:$B, $A131, NewEmisData!$C:$C, $H131, NewEmisData!$D:$D, AB$2), SUMIFS(NewEmisData!L:L, NewEmisData!$A:$A, "LDV", NewEmisData!$B:$B, $A131, NewEmisData!$C:$C, $H131, NewEmisData!$D:$D, AB$2))</f>
        <v>4.6542407484685501E-2</v>
      </c>
      <c r="AC131" s="335">
        <f>$I131*IF($G131="Pickup", SUMIFS(NewEmisData!M:M, NewEmisData!$A:$A, "Pickup", NewEmisData!$B:$B, $A131, NewEmisData!$C:$C, $H131, NewEmisData!$D:$D, AC$2), SUMIFS(NewEmisData!M:M, NewEmisData!$A:$A, "LDV", NewEmisData!$B:$B, $A131, NewEmisData!$C:$C, $H131, NewEmisData!$D:$D, AC$2))</f>
        <v>4.5415311435121702E-2</v>
      </c>
      <c r="AD131" s="335">
        <v>6.1988464688476796E-2</v>
      </c>
      <c r="AE131" s="335">
        <f>$I131*IF($G131="Pickup", SUMIFS(NewEmisData!E:E, NewEmisData!$A:$A, "Pickup", NewEmisData!$B:$B, $A131, NewEmisData!$C:$C, $H131, NewEmisData!$D:$D, AE$2), SUMIFS(NewEmisData!E:E, NewEmisData!$A:$A, "LDV", NewEmisData!$B:$B, $A131, NewEmisData!$C:$C, $H131, NewEmisData!$D:$D, AE$2))</f>
        <v>7.5764719154140002E-3</v>
      </c>
      <c r="AF131" s="335">
        <f>$I131*IF($G131="Pickup", SUMIFS(NewEmisData!F:F, NewEmisData!$A:$A, "Pickup", NewEmisData!$B:$B, $A131, NewEmisData!$C:$C, $H131, NewEmisData!$D:$D, AF$2), SUMIFS(NewEmisData!F:F, NewEmisData!$A:$A, "LDV", NewEmisData!$B:$B, $A131, NewEmisData!$C:$C, $H131, NewEmisData!$D:$D, AF$2))</f>
        <v>7.3472400077695399E-3</v>
      </c>
      <c r="AG131" s="335">
        <f>$I131*IF($G131="Pickup", SUMIFS(NewEmisData!G:G, NewEmisData!$A:$A, "Pickup", NewEmisData!$B:$B, $A131, NewEmisData!$C:$C, $H131, NewEmisData!$D:$D, AG$2), SUMIFS(NewEmisData!G:G, NewEmisData!$A:$A, "LDV", NewEmisData!$B:$B, $A131, NewEmisData!$C:$C, $H131, NewEmisData!$D:$D, AG$2))</f>
        <v>5.5842494055705696E-3</v>
      </c>
      <c r="AH131" s="335">
        <f>$I131*IF($G131="Pickup", SUMIFS(NewEmisData!H:H, NewEmisData!$A:$A, "Pickup", NewEmisData!$B:$B, $A131, NewEmisData!$C:$C, $H131, NewEmisData!$D:$D, AH$2), SUMIFS(NewEmisData!H:H, NewEmisData!$A:$A, "LDV", NewEmisData!$B:$B, $A131, NewEmisData!$C:$C, $H131, NewEmisData!$D:$D, AH$2))</f>
        <v>4.7496587466809804E-3</v>
      </c>
      <c r="AI131" s="335">
        <f>$I131*IF($G131="Pickup", SUMIFS(NewEmisData!I:I, NewEmisData!$A:$A, "Pickup", NewEmisData!$B:$B, $A131, NewEmisData!$C:$C, $H131, NewEmisData!$D:$D, AI$2), SUMIFS(NewEmisData!I:I, NewEmisData!$A:$A, "LDV", NewEmisData!$B:$B, $A131, NewEmisData!$C:$C, $H131, NewEmisData!$D:$D, AI$2))</f>
        <v>4.1095518958717504E-3</v>
      </c>
      <c r="AJ131" s="335">
        <f>$I131*IF($G131="Pickup", SUMIFS(NewEmisData!J:J, NewEmisData!$A:$A, "Pickup", NewEmisData!$B:$B, $A131, NewEmisData!$C:$C, $H131, NewEmisData!$D:$D, AJ$2), SUMIFS(NewEmisData!J:J, NewEmisData!$A:$A, "LDV", NewEmisData!$B:$B, $A131, NewEmisData!$C:$C, $H131, NewEmisData!$D:$D, AJ$2))</f>
        <v>3.7489264773323799E-3</v>
      </c>
      <c r="AK131" s="335">
        <f>$I131*IF($G131="Pickup", SUMIFS(NewEmisData!K:K, NewEmisData!$A:$A, "Pickup", NewEmisData!$B:$B, $A131, NewEmisData!$C:$C, $H131, NewEmisData!$D:$D, AK$2), SUMIFS(NewEmisData!K:K, NewEmisData!$A:$A, "LDV", NewEmisData!$B:$B, $A131, NewEmisData!$C:$C, $H131, NewEmisData!$D:$D, AK$2))</f>
        <v>3.5881959766524201E-3</v>
      </c>
      <c r="AL131" s="335">
        <f>$I131*IF($G131="Pickup", SUMIFS(NewEmisData!L:L, NewEmisData!$A:$A, "Pickup", NewEmisData!$B:$B, $A131, NewEmisData!$C:$C, $H131, NewEmisData!$D:$D, AL$2), SUMIFS(NewEmisData!L:L, NewEmisData!$A:$A, "LDV", NewEmisData!$B:$B, $A131, NewEmisData!$C:$C, $H131, NewEmisData!$D:$D, AL$2))</f>
        <v>3.5311006464952199E-3</v>
      </c>
      <c r="AM131" s="335">
        <f>$I131*IF($G131="Pickup", SUMIFS(NewEmisData!M:M, NewEmisData!$A:$A, "Pickup", NewEmisData!$B:$B, $A131, NewEmisData!$C:$C, $H131, NewEmisData!$D:$D, AM$2), SUMIFS(NewEmisData!M:M, NewEmisData!$A:$A, "LDV", NewEmisData!$B:$B, $A131, NewEmisData!$C:$C, $H131, NewEmisData!$D:$D, AM$2))</f>
        <v>3.5100309709840301E-3</v>
      </c>
      <c r="AN131" s="335">
        <v>1.7442083422488778E-3</v>
      </c>
      <c r="AO131" s="335">
        <f>$I131*IF($G131="Pickup", SUMIFS(NewEmisData!E:E, NewEmisData!$A:$A, "Pickup", NewEmisData!$B:$B, $A131, NewEmisData!$C:$C, $H131, NewEmisData!$D:$D, AO$2), SUMIFS(NewEmisData!E:E, NewEmisData!$A:$A, "LDV", NewEmisData!$B:$B, $A131, NewEmisData!$C:$C, $H131, NewEmisData!$D:$D, AO$2))</f>
        <v>6.7831755328566196E-2</v>
      </c>
      <c r="AP131" s="335">
        <f>$I131*IF($G131="Pickup", SUMIFS(NewEmisData!F:F, NewEmisData!$A:$A, "Pickup", NewEmisData!$B:$B, $A131, NewEmisData!$C:$C, $H131, NewEmisData!$D:$D, AP$2), SUMIFS(NewEmisData!F:F, NewEmisData!$A:$A, "LDV", NewEmisData!$B:$B, $A131, NewEmisData!$C:$C, $H131, NewEmisData!$D:$D, AP$2))</f>
        <v>6.3250667156757298E-2</v>
      </c>
      <c r="AQ131" s="335">
        <f>$I131*IF($G131="Pickup", SUMIFS(NewEmisData!G:G, NewEmisData!$A:$A, "Pickup", NewEmisData!$B:$B, $A131, NewEmisData!$C:$C, $H131, NewEmisData!$D:$D, AQ$2), SUMIFS(NewEmisData!G:G, NewEmisData!$A:$A, "LDV", NewEmisData!$B:$B, $A131, NewEmisData!$C:$C, $H131, NewEmisData!$D:$D, AQ$2))</f>
        <v>6.2628417187727006E-2</v>
      </c>
      <c r="AR131" s="335">
        <f>$I131*IF($G131="Pickup", SUMIFS(NewEmisData!H:H, NewEmisData!$A:$A, "Pickup", NewEmisData!$B:$B, $A131, NewEmisData!$C:$C, $H131, NewEmisData!$D:$D, AR$2), SUMIFS(NewEmisData!H:H, NewEmisData!$A:$A, "LDV", NewEmisData!$B:$B, $A131, NewEmisData!$C:$C, $H131, NewEmisData!$D:$D, AR$2))</f>
        <v>6.1216981125607202E-2</v>
      </c>
      <c r="AS131" s="335">
        <f>$I131*IF($G131="Pickup", SUMIFS(NewEmisData!I:I, NewEmisData!$A:$A, "Pickup", NewEmisData!$B:$B, $A131, NewEmisData!$C:$C, $H131, NewEmisData!$D:$D, AS$2), SUMIFS(NewEmisData!I:I, NewEmisData!$A:$A, "LDV", NewEmisData!$B:$B, $A131, NewEmisData!$C:$C, $H131, NewEmisData!$D:$D, AS$2))</f>
        <v>5.9842025439809501E-2</v>
      </c>
      <c r="AT131" s="335">
        <f>$I131*IF($G131="Pickup", SUMIFS(NewEmisData!J:J, NewEmisData!$A:$A, "Pickup", NewEmisData!$B:$B, $A131, NewEmisData!$C:$C, $H131, NewEmisData!$D:$D, AT$2), SUMIFS(NewEmisData!J:J, NewEmisData!$A:$A, "LDV", NewEmisData!$B:$B, $A131, NewEmisData!$C:$C, $H131, NewEmisData!$D:$D, AT$2))</f>
        <v>5.8761885691048198E-2</v>
      </c>
      <c r="AU131" s="335">
        <f>$I131*IF($G131="Pickup", SUMIFS(NewEmisData!K:K, NewEmisData!$A:$A, "Pickup", NewEmisData!$B:$B, $A131, NewEmisData!$C:$C, $H131, NewEmisData!$D:$D, AU$2), SUMIFS(NewEmisData!K:K, NewEmisData!$A:$A, "LDV", NewEmisData!$B:$B, $A131, NewEmisData!$C:$C, $H131, NewEmisData!$D:$D, AU$2))</f>
        <v>5.8072078083983E-2</v>
      </c>
      <c r="AV131" s="335">
        <f>$I131*IF($G131="Pickup", SUMIFS(NewEmisData!L:L, NewEmisData!$A:$A, "Pickup", NewEmisData!$B:$B, $A131, NewEmisData!$C:$C, $H131, NewEmisData!$D:$D, AV$2), SUMIFS(NewEmisData!L:L, NewEmisData!$A:$A, "LDV", NewEmisData!$B:$B, $A131, NewEmisData!$C:$C, $H131, NewEmisData!$D:$D, AV$2))</f>
        <v>5.7726484266030297E-2</v>
      </c>
      <c r="AW131" s="335">
        <f>$I131*IF($G131="Pickup", SUMIFS(NewEmisData!M:M, NewEmisData!$A:$A, "Pickup", NewEmisData!$B:$B, $A131, NewEmisData!$C:$C, $H131, NewEmisData!$D:$D, AW$2), SUMIFS(NewEmisData!M:M, NewEmisData!$A:$A, "LDV", NewEmisData!$B:$B, $A131, NewEmisData!$C:$C, $H131, NewEmisData!$D:$D, AW$2))</f>
        <v>5.7530226905323702E-2</v>
      </c>
      <c r="AX131" s="335">
        <v>4.7629366333098749E-2</v>
      </c>
      <c r="AY131" s="335">
        <f>$I131*IF($G131="Pickup", SUMIFS(NewEmisData!E:E, NewEmisData!$A:$A, "Pickup", NewEmisData!$B:$B, $A131, NewEmisData!$C:$C, $H131, NewEmisData!$D:$D, AY$2), SUMIFS(NewEmisData!E:E, NewEmisData!$A:$A, "LDV", NewEmisData!$B:$B, $A131, NewEmisData!$C:$C, $H131, NewEmisData!$D:$D, AY$2))</f>
        <v>1.8324822567621701E-2</v>
      </c>
      <c r="AZ131" s="335">
        <f>$I131*IF($G131="Pickup", SUMIFS(NewEmisData!F:F, NewEmisData!$A:$A, "Pickup", NewEmisData!$B:$B, $A131, NewEmisData!$C:$C, $H131, NewEmisData!$D:$D, AZ$2), SUMIFS(NewEmisData!F:F, NewEmisData!$A:$A, "LDV", NewEmisData!$B:$B, $A131, NewEmisData!$C:$C, $H131, NewEmisData!$D:$D, AZ$2))</f>
        <v>1.4272294035055699E-2</v>
      </c>
      <c r="BA131" s="335">
        <f>$I131*IF($G131="Pickup", SUMIFS(NewEmisData!G:G, NewEmisData!$A:$A, "Pickup", NewEmisData!$B:$B, $A131, NewEmisData!$C:$C, $H131, NewEmisData!$D:$D, BA$2), SUMIFS(NewEmisData!G:G, NewEmisData!$A:$A, "LDV", NewEmisData!$B:$B, $A131, NewEmisData!$C:$C, $H131, NewEmisData!$D:$D, BA$2))</f>
        <v>1.3165752481838801E-2</v>
      </c>
      <c r="BB131" s="335">
        <f>$I131*IF($G131="Pickup", SUMIFS(NewEmisData!H:H, NewEmisData!$A:$A, "Pickup", NewEmisData!$B:$B, $A131, NewEmisData!$C:$C, $H131, NewEmisData!$D:$D, BB$2), SUMIFS(NewEmisData!H:H, NewEmisData!$A:$A, "LDV", NewEmisData!$B:$B, $A131, NewEmisData!$C:$C, $H131, NewEmisData!$D:$D, BB$2))</f>
        <v>1.1917194849656599E-2</v>
      </c>
      <c r="BC131" s="335">
        <f>$I131*IF($G131="Pickup", SUMIFS(NewEmisData!I:I, NewEmisData!$A:$A, "Pickup", NewEmisData!$B:$B, $A131, NewEmisData!$C:$C, $H131, NewEmisData!$D:$D, BC$2), SUMIFS(NewEmisData!I:I, NewEmisData!$A:$A, "LDV", NewEmisData!$B:$B, $A131, NewEmisData!$C:$C, $H131, NewEmisData!$D:$D, BC$2))</f>
        <v>1.0700861948252101E-2</v>
      </c>
      <c r="BD131" s="335">
        <f>$I131*IF($G131="Pickup", SUMIFS(NewEmisData!J:J, NewEmisData!$A:$A, "Pickup", NewEmisData!$B:$B, $A131, NewEmisData!$C:$C, $H131, NewEmisData!$D:$D, BD$2), SUMIFS(NewEmisData!J:J, NewEmisData!$A:$A, "LDV", NewEmisData!$B:$B, $A131, NewEmisData!$C:$C, $H131, NewEmisData!$D:$D, BD$2))</f>
        <v>9.7453521893521699E-3</v>
      </c>
      <c r="BE131" s="335">
        <f>$I131*IF($G131="Pickup", SUMIFS(NewEmisData!K:K, NewEmisData!$A:$A, "Pickup", NewEmisData!$B:$B, $A131, NewEmisData!$C:$C, $H131, NewEmisData!$D:$D, BE$2), SUMIFS(NewEmisData!K:K, NewEmisData!$A:$A, "LDV", NewEmisData!$B:$B, $A131, NewEmisData!$C:$C, $H131, NewEmisData!$D:$D, BE$2))</f>
        <v>9.1351470976244707E-3</v>
      </c>
      <c r="BF131" s="335">
        <f>$I131*IF($G131="Pickup", SUMIFS(NewEmisData!L:L, NewEmisData!$A:$A, "Pickup", NewEmisData!$B:$B, $A131, NewEmisData!$C:$C, $H131, NewEmisData!$D:$D, BF$2), SUMIFS(NewEmisData!L:L, NewEmisData!$A:$A, "LDV", NewEmisData!$B:$B, $A131, NewEmisData!$C:$C, $H131, NewEmisData!$D:$D, BF$2))</f>
        <v>8.8293874131557606E-3</v>
      </c>
      <c r="BG131" s="335">
        <f>$I131*IF($G131="Pickup", SUMIFS(NewEmisData!M:M, NewEmisData!$A:$A, "Pickup", NewEmisData!$B:$B, $A131, NewEmisData!$C:$C, $H131, NewEmisData!$D:$D, BG$2), SUMIFS(NewEmisData!M:M, NewEmisData!$A:$A, "LDV", NewEmisData!$B:$B, $A131, NewEmisData!$C:$C, $H131, NewEmisData!$D:$D, BG$2))</f>
        <v>8.6558174466142106E-3</v>
      </c>
      <c r="BH131" s="335">
        <v>9.4789149915835945E-3</v>
      </c>
      <c r="BI131" s="335">
        <f>$I131*IF($G131="Pickup", SUMIFS(NewEmisData!E:E, NewEmisData!$A:$A, "Pickup", NewEmisData!$B:$B, $A131, NewEmisData!$C:$C, $H131, NewEmisData!$D:$D, BI$2), SUMIFS(NewEmisData!E:E, NewEmisData!$A:$A, "LDV", NewEmisData!$B:$B, $A131, NewEmisData!$C:$C, $H131, NewEmisData!$D:$D, BI$2))</f>
        <v>5.6341971782511804</v>
      </c>
      <c r="BJ131" s="335">
        <f>$I131*IF($G131="Pickup", SUMIFS(NewEmisData!F:F, NewEmisData!$A:$A, "Pickup", NewEmisData!$B:$B, $A131, NewEmisData!$C:$C, $H131, NewEmisData!$D:$D, BJ$2), SUMIFS(NewEmisData!F:F, NewEmisData!$A:$A, "LDV", NewEmisData!$B:$B, $A131, NewEmisData!$C:$C, $H131, NewEmisData!$D:$D, BJ$2))</f>
        <v>3.2912080717511998</v>
      </c>
      <c r="BK131" s="335">
        <f>$I131*IF($G131="Pickup", SUMIFS(NewEmisData!G:G, NewEmisData!$A:$A, "Pickup", NewEmisData!$B:$B, $A131, NewEmisData!$C:$C, $H131, NewEmisData!$D:$D, BK$2), SUMIFS(NewEmisData!G:G, NewEmisData!$A:$A, "LDV", NewEmisData!$B:$B, $A131, NewEmisData!$C:$C, $H131, NewEmisData!$D:$D, BK$2))</f>
        <v>2.5038449092773698</v>
      </c>
      <c r="BL131" s="335">
        <f>$I131*IF($G131="Pickup", SUMIFS(NewEmisData!H:H, NewEmisData!$A:$A, "Pickup", NewEmisData!$B:$B, $A131, NewEmisData!$C:$C, $H131, NewEmisData!$D:$D, BL$2), SUMIFS(NewEmisData!H:H, NewEmisData!$A:$A, "LDV", NewEmisData!$B:$B, $A131, NewEmisData!$C:$C, $H131, NewEmisData!$D:$D, BL$2))</f>
        <v>1.9586302072503601</v>
      </c>
      <c r="BM131" s="335">
        <f>$I131*IF($G131="Pickup", SUMIFS(NewEmisData!I:I, NewEmisData!$A:$A, "Pickup", NewEmisData!$B:$B, $A131, NewEmisData!$C:$C, $H131, NewEmisData!$D:$D, BM$2), SUMIFS(NewEmisData!I:I, NewEmisData!$A:$A, "LDV", NewEmisData!$B:$B, $A131, NewEmisData!$C:$C, $H131, NewEmisData!$D:$D, BM$2))</f>
        <v>1.4188080704430199</v>
      </c>
      <c r="BN131" s="335">
        <f>$I131*IF($G131="Pickup", SUMIFS(NewEmisData!J:J, NewEmisData!$A:$A, "Pickup", NewEmisData!$B:$B, $A131, NewEmisData!$C:$C, $H131, NewEmisData!$D:$D, BN$2), SUMIFS(NewEmisData!J:J, NewEmisData!$A:$A, "LDV", NewEmisData!$B:$B, $A131, NewEmisData!$C:$C, $H131, NewEmisData!$D:$D, BN$2))</f>
        <v>1.12295829909247</v>
      </c>
      <c r="BO131" s="335">
        <f>$I131*IF($G131="Pickup", SUMIFS(NewEmisData!K:K, NewEmisData!$A:$A, "Pickup", NewEmisData!$B:$B, $A131, NewEmisData!$C:$C, $H131, NewEmisData!$D:$D, BO$2), SUMIFS(NewEmisData!K:K, NewEmisData!$A:$A, "LDV", NewEmisData!$B:$B, $A131, NewEmisData!$C:$C, $H131, NewEmisData!$D:$D, BO$2))</f>
        <v>0.98917470890575399</v>
      </c>
      <c r="BP131" s="335">
        <f>$I131*IF($G131="Pickup", SUMIFS(NewEmisData!L:L, NewEmisData!$A:$A, "Pickup", NewEmisData!$B:$B, $A131, NewEmisData!$C:$C, $H131, NewEmisData!$D:$D, BP$2), SUMIFS(NewEmisData!L:L, NewEmisData!$A:$A, "LDV", NewEmisData!$B:$B, $A131, NewEmisData!$C:$C, $H131, NewEmisData!$D:$D, BP$2))</f>
        <v>0.94587291374607996</v>
      </c>
      <c r="BQ131" s="335">
        <f>$I131*IF($G131="Pickup", SUMIFS(NewEmisData!M:M, NewEmisData!$A:$A, "Pickup", NewEmisData!$B:$B, $A131, NewEmisData!$C:$C, $H131, NewEmisData!$D:$D, BQ$2), SUMIFS(NewEmisData!M:M, NewEmisData!$A:$A, "LDV", NewEmisData!$B:$B, $A131, NewEmisData!$C:$C, $H131, NewEmisData!$D:$D, BQ$2))</f>
        <v>0.91886504762322097</v>
      </c>
      <c r="BR131" s="335">
        <v>1.6588293829830492</v>
      </c>
      <c r="BS131" s="335">
        <f>$I131*IF($G131="Pickup", SUMIFS(NewEmisData!E:E, NewEmisData!$A:$A, "Pickup", NewEmisData!$B:$B, $A131, NewEmisData!$C:$C, $H131, NewEmisData!$D:$D, BS$2), SUMIFS(NewEmisData!E:E, NewEmisData!$A:$A, "LDV", NewEmisData!$B:$B, $A131, NewEmisData!$C:$C, $H131, NewEmisData!$D:$D, BS$2))</f>
        <v>0.64604041020523395</v>
      </c>
      <c r="BT131" s="335">
        <f>$I131*IF($G131="Pickup", SUMIFS(NewEmisData!F:F, NewEmisData!$A:$A, "Pickup", NewEmisData!$B:$B, $A131, NewEmisData!$C:$C, $H131, NewEmisData!$D:$D, BT$2), SUMIFS(NewEmisData!F:F, NewEmisData!$A:$A, "LDV", NewEmisData!$B:$B, $A131, NewEmisData!$C:$C, $H131, NewEmisData!$D:$D, BT$2))</f>
        <v>0.33711601886070303</v>
      </c>
      <c r="BU131" s="335">
        <f>$I131*IF($G131="Pickup", SUMIFS(NewEmisData!G:G, NewEmisData!$A:$A, "Pickup", NewEmisData!$B:$B, $A131, NewEmisData!$C:$C, $H131, NewEmisData!$D:$D, BU$2), SUMIFS(NewEmisData!G:G, NewEmisData!$A:$A, "LDV", NewEmisData!$B:$B, $A131, NewEmisData!$C:$C, $H131, NewEmisData!$D:$D, BU$2))</f>
        <v>0.24835485029207899</v>
      </c>
      <c r="BV131" s="335">
        <f>$I131*IF($G131="Pickup", SUMIFS(NewEmisData!H:H, NewEmisData!$A:$A, "Pickup", NewEmisData!$B:$B, $A131, NewEmisData!$C:$C, $H131, NewEmisData!$D:$D, BV$2), SUMIFS(NewEmisData!H:H, NewEmisData!$A:$A, "LDV", NewEmisData!$B:$B, $A131, NewEmisData!$C:$C, $H131, NewEmisData!$D:$D, BV$2))</f>
        <v>0.20063726173746699</v>
      </c>
      <c r="BW131" s="335">
        <f>$I131*IF($G131="Pickup", SUMIFS(NewEmisData!I:I, NewEmisData!$A:$A, "Pickup", NewEmisData!$B:$B, $A131, NewEmisData!$C:$C, $H131, NewEmisData!$D:$D, BW$2), SUMIFS(NewEmisData!I:I, NewEmisData!$A:$A, "LDV", NewEmisData!$B:$B, $A131, NewEmisData!$C:$C, $H131, NewEmisData!$D:$D, BW$2))</f>
        <v>0.148388069930526</v>
      </c>
      <c r="BX131" s="335">
        <f>$I131*IF($G131="Pickup", SUMIFS(NewEmisData!J:J, NewEmisData!$A:$A, "Pickup", NewEmisData!$B:$B, $A131, NewEmisData!$C:$C, $H131, NewEmisData!$D:$D, BX$2), SUMIFS(NewEmisData!J:J, NewEmisData!$A:$A, "LDV", NewEmisData!$B:$B, $A131, NewEmisData!$C:$C, $H131, NewEmisData!$D:$D, BX$2))</f>
        <v>0.12460657527841699</v>
      </c>
      <c r="BY131" s="335">
        <f>$I131*IF($G131="Pickup", SUMIFS(NewEmisData!K:K, NewEmisData!$A:$A, "Pickup", NewEmisData!$B:$B, $A131, NewEmisData!$C:$C, $H131, NewEmisData!$D:$D, BY$2), SUMIFS(NewEmisData!K:K, NewEmisData!$A:$A, "LDV", NewEmisData!$B:$B, $A131, NewEmisData!$C:$C, $H131, NewEmisData!$D:$D, BY$2))</f>
        <v>0.11177610097077099</v>
      </c>
      <c r="BZ131" s="335">
        <f>$I131*IF($G131="Pickup", SUMIFS(NewEmisData!L:L, NewEmisData!$A:$A, "Pickup", NewEmisData!$B:$B, $A131, NewEmisData!$C:$C, $H131, NewEmisData!$D:$D, BZ$2), SUMIFS(NewEmisData!L:L, NewEmisData!$A:$A, "LDV", NewEmisData!$B:$B, $A131, NewEmisData!$C:$C, $H131, NewEmisData!$D:$D, BZ$2))</f>
        <v>0.10678198489299399</v>
      </c>
      <c r="CA131" s="335">
        <f>$I131*IF($G131="Pickup", SUMIFS(NewEmisData!M:M, NewEmisData!$A:$A, "Pickup", NewEmisData!$B:$B, $A131, NewEmisData!$C:$C, $H131, NewEmisData!$D:$D, CA$2), SUMIFS(NewEmisData!M:M, NewEmisData!$A:$A, "LDV", NewEmisData!$B:$B, $A131, NewEmisData!$C:$C, $H131, NewEmisData!$D:$D, CA$2))</f>
        <v>0.102788686456563</v>
      </c>
      <c r="CB131" s="335">
        <v>0.10573121882292051</v>
      </c>
      <c r="CC131" s="335">
        <f>$I131*IF($G131="Pickup", SUMIFS(NewEmisData!E:E, NewEmisData!$A:$A, "Pickup", NewEmisData!$B:$B, $A131, NewEmisData!$C:$C, $H131, NewEmisData!$D:$D, CC$2), SUMIFS(NewEmisData!E:E, NewEmisData!$A:$A, "LDV", NewEmisData!$B:$B, $A131, NewEmisData!$C:$C, $H131, NewEmisData!$D:$D, CC$2))</f>
        <v>4.5186599160421101E-2</v>
      </c>
      <c r="CD131" s="335">
        <f>$I131*IF($G131="Pickup", SUMIFS(NewEmisData!F:F, NewEmisData!$A:$A, "Pickup", NewEmisData!$B:$B, $A131, NewEmisData!$C:$C, $H131, NewEmisData!$D:$D, CD$2), SUMIFS(NewEmisData!F:F, NewEmisData!$A:$A, "LDV", NewEmisData!$B:$B, $A131, NewEmisData!$C:$C, $H131, NewEmisData!$D:$D, CD$2))</f>
        <v>3.0321042660064499E-2</v>
      </c>
      <c r="CE131" s="335">
        <f>$I131*IF($G131="Pickup", SUMIFS(NewEmisData!G:G, NewEmisData!$A:$A, "Pickup", NewEmisData!$B:$B, $A131, NewEmisData!$C:$C, $H131, NewEmisData!$D:$D, CE$2), SUMIFS(NewEmisData!G:G, NewEmisData!$A:$A, "LDV", NewEmisData!$B:$B, $A131, NewEmisData!$C:$C, $H131, NewEmisData!$D:$D, CE$2))</f>
        <v>2.5916716030162101E-2</v>
      </c>
      <c r="CF131" s="335">
        <f>$I131*IF($G131="Pickup", SUMIFS(NewEmisData!H:H, NewEmisData!$A:$A, "Pickup", NewEmisData!$B:$B, $A131, NewEmisData!$C:$C, $H131, NewEmisData!$D:$D, CF$2), SUMIFS(NewEmisData!H:H, NewEmisData!$A:$A, "LDV", NewEmisData!$B:$B, $A131, NewEmisData!$C:$C, $H131, NewEmisData!$D:$D, CF$2))</f>
        <v>2.4735955589537201E-2</v>
      </c>
      <c r="CG131" s="335">
        <f>$I131*IF($G131="Pickup", SUMIFS(NewEmisData!I:I, NewEmisData!$A:$A, "Pickup", NewEmisData!$B:$B, $A131, NewEmisData!$C:$C, $H131, NewEmisData!$D:$D, CG$2), SUMIFS(NewEmisData!I:I, NewEmisData!$A:$A, "LDV", NewEmisData!$B:$B, $A131, NewEmisData!$C:$C, $H131, NewEmisData!$D:$D, CG$2))</f>
        <v>2.39507418397766E-2</v>
      </c>
      <c r="CH131" s="335">
        <f>$I131*IF($G131="Pickup", SUMIFS(NewEmisData!J:J, NewEmisData!$A:$A, "Pickup", NewEmisData!$B:$B, $A131, NewEmisData!$C:$C, $H131, NewEmisData!$D:$D, CH$2), SUMIFS(NewEmisData!J:J, NewEmisData!$A:$A, "LDV", NewEmisData!$B:$B, $A131, NewEmisData!$C:$C, $H131, NewEmisData!$D:$D, CH$2))</f>
        <v>2.33343295652753E-2</v>
      </c>
      <c r="CI131" s="335">
        <f>$I131*IF($G131="Pickup", SUMIFS(NewEmisData!K:K, NewEmisData!$A:$A, "Pickup", NewEmisData!$B:$B, $A131, NewEmisData!$C:$C, $H131, NewEmisData!$D:$D, CI$2), SUMIFS(NewEmisData!K:K, NewEmisData!$A:$A, "LDV", NewEmisData!$B:$B, $A131, NewEmisData!$C:$C, $H131, NewEmisData!$D:$D, CI$2))</f>
        <v>2.33323778682475E-2</v>
      </c>
      <c r="CJ131" s="335">
        <f>$I131*IF($G131="Pickup", SUMIFS(NewEmisData!L:L, NewEmisData!$A:$A, "Pickup", NewEmisData!$B:$B, $A131, NewEmisData!$C:$C, $H131, NewEmisData!$D:$D, CJ$2), SUMIFS(NewEmisData!L:L, NewEmisData!$A:$A, "LDV", NewEmisData!$B:$B, $A131, NewEmisData!$C:$C, $H131, NewEmisData!$D:$D, CJ$2))</f>
        <v>2.3331868508858E-2</v>
      </c>
      <c r="CK131" s="335">
        <f>$I131*IF($G131="Pickup", SUMIFS(NewEmisData!M:M, NewEmisData!$A:$A, "Pickup", NewEmisData!$B:$B, $A131, NewEmisData!$C:$C, $H131, NewEmisData!$D:$D, CK$2), SUMIFS(NewEmisData!M:M, NewEmisData!$A:$A, "LDV", NewEmisData!$B:$B, $A131, NewEmisData!$C:$C, $H131, NewEmisData!$D:$D, CK$2))</f>
        <v>2.3331333840255802E-2</v>
      </c>
      <c r="CL131" s="335">
        <v>2.2881070645398207E-2</v>
      </c>
      <c r="CM131" s="335">
        <f>$I131*IF($G131="Pickup", SUMIFS(NewEmisData!E:E, NewEmisData!$A:$A, "Pickup", NewEmisData!$B:$B, $A131, NewEmisData!$C:$C, $H131, NewEmisData!$D:$D, CM$2), SUMIFS(NewEmisData!E:E, NewEmisData!$A:$A, "LDV", NewEmisData!$B:$B, $A131, NewEmisData!$C:$C, $H131, NewEmisData!$D:$D, CM$2))</f>
        <v>1.8999640989844298E-2</v>
      </c>
      <c r="CN131" s="335">
        <f>$I131*IF($G131="Pickup", SUMIFS(NewEmisData!F:F, NewEmisData!$A:$A, "Pickup", NewEmisData!$B:$B, $A131, NewEmisData!$C:$C, $H131, NewEmisData!$D:$D, CN$2), SUMIFS(NewEmisData!F:F, NewEmisData!$A:$A, "LDV", NewEmisData!$B:$B, $A131, NewEmisData!$C:$C, $H131, NewEmisData!$D:$D, CN$2))</f>
        <v>1.12934038283153E-2</v>
      </c>
      <c r="CO131" s="335">
        <f>$I131*IF($G131="Pickup", SUMIFS(NewEmisData!G:G, NewEmisData!$A:$A, "Pickup", NewEmisData!$B:$B, $A131, NewEmisData!$C:$C, $H131, NewEmisData!$D:$D, CO$2), SUMIFS(NewEmisData!G:G, NewEmisData!$A:$A, "LDV", NewEmisData!$B:$B, $A131, NewEmisData!$C:$C, $H131, NewEmisData!$D:$D, CO$2))</f>
        <v>8.9155864809614994E-3</v>
      </c>
      <c r="CP131" s="335">
        <f>$I131*IF($G131="Pickup", SUMIFS(NewEmisData!H:H, NewEmisData!$A:$A, "Pickup", NewEmisData!$B:$B, $A131, NewEmisData!$C:$C, $H131, NewEmisData!$D:$D, CP$2), SUMIFS(NewEmisData!H:H, NewEmisData!$A:$A, "LDV", NewEmisData!$B:$B, $A131, NewEmisData!$C:$C, $H131, NewEmisData!$D:$D, CP$2))</f>
        <v>7.3372921922104104E-3</v>
      </c>
      <c r="CQ131" s="335">
        <f>$I131*IF($G131="Pickup", SUMIFS(NewEmisData!I:I, NewEmisData!$A:$A, "Pickup", NewEmisData!$B:$B, $A131, NewEmisData!$C:$C, $H131, NewEmisData!$D:$D, CQ$2), SUMIFS(NewEmisData!I:I, NewEmisData!$A:$A, "LDV", NewEmisData!$B:$B, $A131, NewEmisData!$C:$C, $H131, NewEmisData!$D:$D, CQ$2))</f>
        <v>6.5724995115123896E-3</v>
      </c>
      <c r="CR131" s="335">
        <f>$I131*IF($G131="Pickup", SUMIFS(NewEmisData!J:J, NewEmisData!$A:$A, "Pickup", NewEmisData!$B:$B, $A131, NewEmisData!$C:$C, $H131, NewEmisData!$D:$D, CR$2), SUMIFS(NewEmisData!J:J, NewEmisData!$A:$A, "LDV", NewEmisData!$B:$B, $A131, NewEmisData!$C:$C, $H131, NewEmisData!$D:$D, CR$2))</f>
        <v>6.2407197852133098E-3</v>
      </c>
      <c r="CS131" s="335">
        <f>$I131*IF($G131="Pickup", SUMIFS(NewEmisData!K:K, NewEmisData!$A:$A, "Pickup", NewEmisData!$B:$B, $A131, NewEmisData!$C:$C, $H131, NewEmisData!$D:$D, CS$2), SUMIFS(NewEmisData!K:K, NewEmisData!$A:$A, "LDV", NewEmisData!$B:$B, $A131, NewEmisData!$C:$C, $H131, NewEmisData!$D:$D, CS$2))</f>
        <v>6.20457620974787E-3</v>
      </c>
      <c r="CT131" s="335">
        <f>$I131*IF($G131="Pickup", SUMIFS(NewEmisData!L:L, NewEmisData!$A:$A, "Pickup", NewEmisData!$B:$B, $A131, NewEmisData!$C:$C, $H131, NewEmisData!$D:$D, CT$2), SUMIFS(NewEmisData!L:L, NewEmisData!$A:$A, "LDV", NewEmisData!$B:$B, $A131, NewEmisData!$C:$C, $H131, NewEmisData!$D:$D, CT$2))</f>
        <v>6.1456645266433898E-3</v>
      </c>
      <c r="CU131" s="335">
        <f>$I131*IF($G131="Pickup", SUMIFS(NewEmisData!M:M, NewEmisData!$A:$A, "Pickup", NewEmisData!$B:$B, $A131, NewEmisData!$C:$C, $H131, NewEmisData!$D:$D, CU$2), SUMIFS(NewEmisData!M:M, NewEmisData!$A:$A, "LDV", NewEmisData!$B:$B, $A131, NewEmisData!$C:$C, $H131, NewEmisData!$D:$D, CU$2))</f>
        <v>6.1452936234844303E-3</v>
      </c>
      <c r="CV131" s="335">
        <v>6.9734009009235556E-3</v>
      </c>
      <c r="CW131" s="335">
        <v>4.0498104655261064E-3</v>
      </c>
      <c r="CX131" s="335">
        <v>2.5030350838759993E-3</v>
      </c>
      <c r="CY131" s="335">
        <v>2.1151214403419519E-3</v>
      </c>
      <c r="CZ131" s="335">
        <v>1.7489979687569375E-3</v>
      </c>
      <c r="DA131" s="335">
        <v>1.340486996695321E-3</v>
      </c>
      <c r="DB131" s="335">
        <v>1.0553769116342638E-3</v>
      </c>
      <c r="DC131" s="335">
        <v>1.0132227560056145E-3</v>
      </c>
      <c r="DD131" s="335">
        <v>1.0003159541004489E-3</v>
      </c>
      <c r="DE131" s="335">
        <v>9.9860782000699166E-4</v>
      </c>
      <c r="DF131" s="335">
        <v>9.9860782000699166E-4</v>
      </c>
      <c r="DG131" s="335">
        <f>$I131*IF($G131="Pickup", SUMIFS(NewEmisData!E:E, NewEmisData!$A:$A, "Pickup", NewEmisData!$B:$B, $A131, NewEmisData!$C:$C, $H131, NewEmisData!$D:$D, DG$2), SUMIFS(NewEmisData!E:E, NewEmisData!$A:$A, "LDV", NewEmisData!$B:$B, $A131, NewEmisData!$C:$C, $H131, NewEmisData!$D:$D, DG$2))</f>
        <v>0</v>
      </c>
      <c r="DH131" s="335">
        <f>$I131*IF($G131="Pickup", SUMIFS(NewEmisData!F:F, NewEmisData!$A:$A, "Pickup", NewEmisData!$B:$B, $A131, NewEmisData!$C:$C, $H131, NewEmisData!$D:$D, DH$2), SUMIFS(NewEmisData!F:F, NewEmisData!$A:$A, "LDV", NewEmisData!$B:$B, $A131, NewEmisData!$C:$C, $H131, NewEmisData!$D:$D, DH$2))</f>
        <v>0</v>
      </c>
      <c r="DI131" s="335">
        <f>$I131*IF($G131="Pickup", SUMIFS(NewEmisData!G:G, NewEmisData!$A:$A, "Pickup", NewEmisData!$B:$B, $A131, NewEmisData!$C:$C, $H131, NewEmisData!$D:$D, DI$2), SUMIFS(NewEmisData!G:G, NewEmisData!$A:$A, "LDV", NewEmisData!$B:$B, $A131, NewEmisData!$C:$C, $H131, NewEmisData!$D:$D, DI$2))</f>
        <v>0</v>
      </c>
      <c r="DJ131" s="335">
        <f>$I131*IF($G131="Pickup", SUMIFS(NewEmisData!H:H, NewEmisData!$A:$A, "Pickup", NewEmisData!$B:$B, $A131, NewEmisData!$C:$C, $H131, NewEmisData!$D:$D, DJ$2), SUMIFS(NewEmisData!H:H, NewEmisData!$A:$A, "LDV", NewEmisData!$B:$B, $A131, NewEmisData!$C:$C, $H131, NewEmisData!$D:$D, DJ$2))</f>
        <v>0</v>
      </c>
      <c r="DK131" s="335">
        <f>$I131*IF($G131="Pickup", SUMIFS(NewEmisData!I:I, NewEmisData!$A:$A, "Pickup", NewEmisData!$B:$B, $A131, NewEmisData!$C:$C, $H131, NewEmisData!$D:$D, DK$2), SUMIFS(NewEmisData!I:I, NewEmisData!$A:$A, "LDV", NewEmisData!$B:$B, $A131, NewEmisData!$C:$C, $H131, NewEmisData!$D:$D, DK$2))</f>
        <v>0</v>
      </c>
      <c r="DL131" s="335">
        <f>$I131*IF($G131="Pickup", SUMIFS(NewEmisData!J:J, NewEmisData!$A:$A, "Pickup", NewEmisData!$B:$B, $A131, NewEmisData!$C:$C, $H131, NewEmisData!$D:$D, DL$2), SUMIFS(NewEmisData!J:J, NewEmisData!$A:$A, "LDV", NewEmisData!$B:$B, $A131, NewEmisData!$C:$C, $H131, NewEmisData!$D:$D, DL$2))</f>
        <v>0</v>
      </c>
      <c r="DM131" s="335">
        <f>$I131*IF($G131="Pickup", SUMIFS(NewEmisData!K:K, NewEmisData!$A:$A, "Pickup", NewEmisData!$B:$B, $A131, NewEmisData!$C:$C, $H131, NewEmisData!$D:$D, DM$2), SUMIFS(NewEmisData!K:K, NewEmisData!$A:$A, "LDV", NewEmisData!$B:$B, $A131, NewEmisData!$C:$C, $H131, NewEmisData!$D:$D, DM$2))</f>
        <v>0</v>
      </c>
      <c r="DN131" s="335">
        <f>$I131*IF($G131="Pickup", SUMIFS(NewEmisData!L:L, NewEmisData!$A:$A, "Pickup", NewEmisData!$B:$B, $A131, NewEmisData!$C:$C, $H131, NewEmisData!$D:$D, DN$2), SUMIFS(NewEmisData!L:L, NewEmisData!$A:$A, "LDV", NewEmisData!$B:$B, $A131, NewEmisData!$C:$C, $H131, NewEmisData!$D:$D, DN$2))</f>
        <v>0</v>
      </c>
      <c r="DO131" s="335">
        <f>$I131*IF($G131="Pickup", SUMIFS(NewEmisData!M:M, NewEmisData!$A:$A, "Pickup", NewEmisData!$B:$B, $A131, NewEmisData!$C:$C, $H131, NewEmisData!$D:$D, DO$2), SUMIFS(NewEmisData!M:M, NewEmisData!$A:$A, "LDV", NewEmisData!$B:$B, $A131, NewEmisData!$C:$C, $H131, NewEmisData!$D:$D, DO$2))</f>
        <v>0</v>
      </c>
      <c r="DP131" s="335">
        <v>2.023129771030282E-3</v>
      </c>
      <c r="DQ131" s="335">
        <f>$I131*IF($G131="Pickup", SUMIFS(NewEmisData!E:E, NewEmisData!$A:$A, "Pickup", NewEmisData!$B:$B, $A131, NewEmisData!$C:$C, $H131, NewEmisData!$D:$D, DQ$2), SUMIFS(NewEmisData!E:E, NewEmisData!$A:$A, "LDV", NewEmisData!$B:$B, $A131, NewEmisData!$C:$C, $H131, NewEmisData!$D:$D, DQ$2))</f>
        <v>1.28100272800791E-2</v>
      </c>
      <c r="DR131" s="335">
        <f>$I131*IF($G131="Pickup", SUMIFS(NewEmisData!F:F, NewEmisData!$A:$A, "Pickup", NewEmisData!$B:$B, $A131, NewEmisData!$C:$C, $H131, NewEmisData!$D:$D, DR$2), SUMIFS(NewEmisData!F:F, NewEmisData!$A:$A, "LDV", NewEmisData!$B:$B, $A131, NewEmisData!$C:$C, $H131, NewEmisData!$D:$D, DR$2))</f>
        <v>6.9424260700293398E-3</v>
      </c>
      <c r="DS131" s="335">
        <f>$I131*IF($G131="Pickup", SUMIFS(NewEmisData!G:G, NewEmisData!$A:$A, "Pickup", NewEmisData!$B:$B, $A131, NewEmisData!$C:$C, $H131, NewEmisData!$D:$D, DS$2), SUMIFS(NewEmisData!G:G, NewEmisData!$A:$A, "LDV", NewEmisData!$B:$B, $A131, NewEmisData!$C:$C, $H131, NewEmisData!$D:$D, DS$2))</f>
        <v>5.5718062948972597E-3</v>
      </c>
      <c r="DT131" s="335">
        <f>$I131*IF($G131="Pickup", SUMIFS(NewEmisData!H:H, NewEmisData!$A:$A, "Pickup", NewEmisData!$B:$B, $A131, NewEmisData!$C:$C, $H131, NewEmisData!$D:$D, DT$2), SUMIFS(NewEmisData!H:H, NewEmisData!$A:$A, "LDV", NewEmisData!$B:$B, $A131, NewEmisData!$C:$C, $H131, NewEmisData!$D:$D, DT$2))</f>
        <v>4.2603417623007303E-3</v>
      </c>
      <c r="DU131" s="335">
        <f>$I131*IF($G131="Pickup", SUMIFS(NewEmisData!I:I, NewEmisData!$A:$A, "Pickup", NewEmisData!$B:$B, $A131, NewEmisData!$C:$C, $H131, NewEmisData!$D:$D, DU$2), SUMIFS(NewEmisData!I:I, NewEmisData!$A:$A, "LDV", NewEmisData!$B:$B, $A131, NewEmisData!$C:$C, $H131, NewEmisData!$D:$D, DU$2))</f>
        <v>3.31959498333436E-3</v>
      </c>
      <c r="DV131" s="335">
        <f>$I131*IF($G131="Pickup", SUMIFS(NewEmisData!J:J, NewEmisData!$A:$A, "Pickup", NewEmisData!$B:$B, $A131, NewEmisData!$C:$C, $H131, NewEmisData!$D:$D, DV$2), SUMIFS(NewEmisData!J:J, NewEmisData!$A:$A, "LDV", NewEmisData!$B:$B, $A131, NewEmisData!$C:$C, $H131, NewEmisData!$D:$D, DV$2))</f>
        <v>2.8901416801040899E-3</v>
      </c>
      <c r="DW131" s="335">
        <f>$I131*IF($G131="Pickup", SUMIFS(NewEmisData!K:K, NewEmisData!$A:$A, "Pickup", NewEmisData!$B:$B, $A131, NewEmisData!$C:$C, $H131, NewEmisData!$D:$D, DW$2), SUMIFS(NewEmisData!K:K, NewEmisData!$A:$A, "LDV", NewEmisData!$B:$B, $A131, NewEmisData!$C:$C, $H131, NewEmisData!$D:$D, DW$2))</f>
        <v>2.6480526244027302E-3</v>
      </c>
      <c r="DX131" s="335">
        <f>$I131*IF($G131="Pickup", SUMIFS(NewEmisData!L:L, NewEmisData!$A:$A, "Pickup", NewEmisData!$B:$B, $A131, NewEmisData!$C:$C, $H131, NewEmisData!$D:$D, DX$2), SUMIFS(NewEmisData!L:L, NewEmisData!$A:$A, "LDV", NewEmisData!$B:$B, $A131, NewEmisData!$C:$C, $H131, NewEmisData!$D:$D, DX$2))</f>
        <v>2.5707167297103401E-3</v>
      </c>
      <c r="DY131" s="335">
        <f>$I131*IF($G131="Pickup", SUMIFS(NewEmisData!M:M, NewEmisData!$A:$A, "Pickup", NewEmisData!$B:$B, $A131, NewEmisData!$C:$C, $H131, NewEmisData!$D:$D, DY$2), SUMIFS(NewEmisData!M:M, NewEmisData!$A:$A, "LDV", NewEmisData!$B:$B, $A131, NewEmisData!$C:$C, $H131, NewEmisData!$D:$D, DY$2))</f>
        <v>2.5319062605993902E-3</v>
      </c>
      <c r="DZ131" s="335">
        <v>5.594489642908501E-3</v>
      </c>
      <c r="EA131" s="335">
        <f t="shared" si="118"/>
        <v>437.85746964693402</v>
      </c>
      <c r="EB131" s="335">
        <f t="shared" si="119"/>
        <v>424.609883045034</v>
      </c>
      <c r="EC131" s="335">
        <f t="shared" si="120"/>
        <v>389.26792072260798</v>
      </c>
      <c r="ED131" s="335">
        <f t="shared" si="121"/>
        <v>331.09003080375697</v>
      </c>
      <c r="EE131" s="335">
        <f t="shared" si="122"/>
        <v>286.46929869872997</v>
      </c>
      <c r="EF131" s="335">
        <f t="shared" si="123"/>
        <v>261.33080310252802</v>
      </c>
      <c r="EG131" s="335">
        <f t="shared" si="124"/>
        <v>250.12665030232699</v>
      </c>
      <c r="EH131" s="335">
        <f t="shared" si="125"/>
        <v>246.146486551527</v>
      </c>
      <c r="EI131" s="335">
        <f t="shared" si="126"/>
        <v>244.677818234341</v>
      </c>
      <c r="EJ131" s="335">
        <f t="shared" si="127"/>
        <v>0.27672218065037407</v>
      </c>
      <c r="EK131" s="335">
        <f t="shared" si="128"/>
        <v>0.78000130642291299</v>
      </c>
      <c r="EL131" s="335">
        <f t="shared" si="129"/>
        <v>0.323605278282381</v>
      </c>
      <c r="EM131" s="335">
        <f t="shared" si="130"/>
        <v>0.19152446532377701</v>
      </c>
      <c r="EN131" s="335">
        <f t="shared" si="131"/>
        <v>0.12537127832280801</v>
      </c>
      <c r="EO131" s="335">
        <f t="shared" si="132"/>
        <v>7.6671766649271E-2</v>
      </c>
      <c r="EP131" s="335">
        <f t="shared" si="133"/>
        <v>5.7019026656941203E-2</v>
      </c>
      <c r="EQ131" s="335">
        <f t="shared" si="134"/>
        <v>4.8823281713844202E-2</v>
      </c>
      <c r="ER131" s="335">
        <f t="shared" si="135"/>
        <v>4.6542407484685501E-2</v>
      </c>
      <c r="ES131" s="335">
        <f t="shared" si="136"/>
        <v>4.5415311435121702E-2</v>
      </c>
      <c r="ET131" s="335">
        <f t="shared" si="137"/>
        <v>6.1988464688476796E-2</v>
      </c>
      <c r="EU131" s="335">
        <f t="shared" si="138"/>
        <v>7.5764719154140002E-3</v>
      </c>
      <c r="EV131" s="335">
        <f t="shared" si="139"/>
        <v>7.3472400077695399E-3</v>
      </c>
      <c r="EW131" s="335">
        <f t="shared" si="140"/>
        <v>5.5842494055705696E-3</v>
      </c>
      <c r="EX131" s="335">
        <f t="shared" si="141"/>
        <v>4.7496587466809804E-3</v>
      </c>
      <c r="EY131" s="335">
        <f t="shared" si="142"/>
        <v>4.1095518958717504E-3</v>
      </c>
      <c r="EZ131" s="335">
        <f t="shared" si="143"/>
        <v>3.7489264773323799E-3</v>
      </c>
      <c r="FA131" s="335">
        <f t="shared" si="144"/>
        <v>3.5881959766524201E-3</v>
      </c>
      <c r="FB131" s="335">
        <f t="shared" si="145"/>
        <v>3.5311006464952199E-3</v>
      </c>
      <c r="FC131" s="335">
        <f t="shared" si="146"/>
        <v>3.5100309709840301E-3</v>
      </c>
      <c r="FD131" s="335">
        <f t="shared" si="147"/>
        <v>1.7442083422488778E-3</v>
      </c>
      <c r="FE131" s="335">
        <f t="shared" si="148"/>
        <v>6.7831755328566196E-2</v>
      </c>
      <c r="FF131" s="335">
        <f t="shared" si="149"/>
        <v>6.3250667156757298E-2</v>
      </c>
      <c r="FG131" s="335">
        <f t="shared" si="150"/>
        <v>6.2628417187727006E-2</v>
      </c>
      <c r="FH131" s="335">
        <f t="shared" si="151"/>
        <v>6.1216981125607202E-2</v>
      </c>
      <c r="FI131" s="335">
        <f t="shared" si="152"/>
        <v>5.9842025439809501E-2</v>
      </c>
      <c r="FJ131" s="335">
        <f t="shared" si="153"/>
        <v>5.8761885691048198E-2</v>
      </c>
      <c r="FK131" s="335">
        <f t="shared" si="154"/>
        <v>5.8072078083983E-2</v>
      </c>
      <c r="FL131" s="335">
        <f t="shared" si="155"/>
        <v>5.7726484266030297E-2</v>
      </c>
      <c r="FM131" s="335">
        <f t="shared" si="156"/>
        <v>5.7530226905323702E-2</v>
      </c>
      <c r="FN131" s="335">
        <f t="shared" si="157"/>
        <v>4.7629366333098749E-2</v>
      </c>
      <c r="FO131" s="335">
        <f t="shared" si="158"/>
        <v>1.8324822567621701E-2</v>
      </c>
      <c r="FP131" s="335">
        <f t="shared" si="159"/>
        <v>1.4272294035055699E-2</v>
      </c>
      <c r="FQ131" s="335">
        <f t="shared" si="160"/>
        <v>1.3165752481838801E-2</v>
      </c>
      <c r="FR131" s="335">
        <f t="shared" si="161"/>
        <v>1.1917194849656599E-2</v>
      </c>
      <c r="FS131" s="335">
        <f t="shared" si="162"/>
        <v>1.0700861948252101E-2</v>
      </c>
      <c r="FT131" s="335">
        <f t="shared" si="163"/>
        <v>9.7453521893521699E-3</v>
      </c>
      <c r="FU131" s="335">
        <f t="shared" si="164"/>
        <v>9.1351470976244707E-3</v>
      </c>
      <c r="FV131" s="335">
        <f t="shared" si="165"/>
        <v>8.8293874131557606E-3</v>
      </c>
      <c r="FW131" s="335">
        <f t="shared" si="166"/>
        <v>8.6558174466142106E-3</v>
      </c>
      <c r="FX131" s="335">
        <f t="shared" si="167"/>
        <v>9.4789149915835945E-3</v>
      </c>
    </row>
    <row r="132" spans="1:180" x14ac:dyDescent="0.2">
      <c r="A132" s="305" t="str">
        <f>_xlfn.CONCAT(IF(LEFT(TRIM(A131),1)="*", "*R", "R"), 1+RIGHT(TRIM(A131),1))</f>
        <v>R4</v>
      </c>
      <c r="B132" s="305" t="str">
        <f t="shared" si="224"/>
        <v>TLSSGHEV11</v>
      </c>
      <c r="C132" s="305" t="str">
        <f t="shared" si="225"/>
        <v>TL.GSL.SS.HEV.2011</v>
      </c>
      <c r="D132" s="301" t="str">
        <f t="shared" si="226"/>
        <v>bn-vmt, bn-vmt/a</v>
      </c>
      <c r="E132" s="301" t="str">
        <f t="shared" si="227"/>
        <v>TLGSL</v>
      </c>
      <c r="F132" s="301" t="str">
        <f t="shared" si="228"/>
        <v>TL</v>
      </c>
      <c r="G132" s="315" t="s">
        <v>821</v>
      </c>
      <c r="H132" s="315" t="s">
        <v>814</v>
      </c>
      <c r="I132" s="315">
        <v>1</v>
      </c>
      <c r="J132" s="315" t="str">
        <f t="shared" si="168"/>
        <v>Small SUV-GSL</v>
      </c>
      <c r="K132" s="335">
        <f>$I132*IF($G132="Pickup", SUMIFS(NewEmisData!E:E, NewEmisData!$A:$A, "Pickup", NewEmisData!$B:$B, $A132, NewEmisData!$C:$C, $H132, NewEmisData!$D:$D, K$2), SUMIFS(NewEmisData!E:E, NewEmisData!$A:$A, "LDV", NewEmisData!$B:$B, $A132, NewEmisData!$C:$C, $H132, NewEmisData!$D:$D, K$2))</f>
        <v>605.35194063093002</v>
      </c>
      <c r="L132" s="335">
        <f>$I132*IF($G132="Pickup", SUMIFS(NewEmisData!F:F, NewEmisData!$A:$A, "Pickup", NewEmisData!$B:$B, $A132, NewEmisData!$C:$C, $H132, NewEmisData!$D:$D, L$2), SUMIFS(NewEmisData!F:F, NewEmisData!$A:$A, "LDV", NewEmisData!$B:$B, $A132, NewEmisData!$C:$C, $H132, NewEmisData!$D:$D, L$2))</f>
        <v>575.43677827742204</v>
      </c>
      <c r="M132" s="335">
        <f>$I132*IF($G132="Pickup", SUMIFS(NewEmisData!G:G, NewEmisData!$A:$A, "Pickup", NewEmisData!$B:$B, $A132, NewEmisData!$C:$C, $H132, NewEmisData!$D:$D, M$2), SUMIFS(NewEmisData!G:G, NewEmisData!$A:$A, "LDV", NewEmisData!$B:$B, $A132, NewEmisData!$C:$C, $H132, NewEmisData!$D:$D, M$2))</f>
        <v>447.50306541281799</v>
      </c>
      <c r="N132" s="335">
        <f>$I132*IF($G132="Pickup", SUMIFS(NewEmisData!H:H, NewEmisData!$A:$A, "Pickup", NewEmisData!$B:$B, $A132, NewEmisData!$C:$C, $H132, NewEmisData!$D:$D, N$2), SUMIFS(NewEmisData!H:H, NewEmisData!$A:$A, "LDV", NewEmisData!$B:$B, $A132, NewEmisData!$C:$C, $H132, NewEmisData!$D:$D, N$2))</f>
        <v>380.32748601406797</v>
      </c>
      <c r="O132" s="335">
        <f>$I132*IF($G132="Pickup", SUMIFS(NewEmisData!I:I, NewEmisData!$A:$A, "Pickup", NewEmisData!$B:$B, $A132, NewEmisData!$C:$C, $H132, NewEmisData!$D:$D, O$2), SUMIFS(NewEmisData!I:I, NewEmisData!$A:$A, "LDV", NewEmisData!$B:$B, $A132, NewEmisData!$C:$C, $H132, NewEmisData!$D:$D, O$2))</f>
        <v>328.8508655947</v>
      </c>
      <c r="P132" s="335">
        <f>$I132*IF($G132="Pickup", SUMIFS(NewEmisData!J:J, NewEmisData!$A:$A, "Pickup", NewEmisData!$B:$B, $A132, NewEmisData!$C:$C, $H132, NewEmisData!$D:$D, P$2), SUMIFS(NewEmisData!J:J, NewEmisData!$A:$A, "LDV", NewEmisData!$B:$B, $A132, NewEmisData!$C:$C, $H132, NewEmisData!$D:$D, P$2))</f>
        <v>299.87343037562698</v>
      </c>
      <c r="Q132" s="335">
        <f>$I132*IF($G132="Pickup", SUMIFS(NewEmisData!K:K, NewEmisData!$A:$A, "Pickup", NewEmisData!$B:$B, $A132, NewEmisData!$C:$C, $H132, NewEmisData!$D:$D, Q$2), SUMIFS(NewEmisData!K:K, NewEmisData!$A:$A, "LDV", NewEmisData!$B:$B, $A132, NewEmisData!$C:$C, $H132, NewEmisData!$D:$D, Q$2))</f>
        <v>286.96645721008798</v>
      </c>
      <c r="R132" s="335">
        <f>$I132*IF($G132="Pickup", SUMIFS(NewEmisData!L:L, NewEmisData!$A:$A, "Pickup", NewEmisData!$B:$B, $A132, NewEmisData!$C:$C, $H132, NewEmisData!$D:$D, R$2), SUMIFS(NewEmisData!L:L, NewEmisData!$A:$A, "LDV", NewEmisData!$B:$B, $A132, NewEmisData!$C:$C, $H132, NewEmisData!$D:$D, R$2))</f>
        <v>282.38592098475101</v>
      </c>
      <c r="S132" s="335">
        <f>$I132*IF($G132="Pickup", SUMIFS(NewEmisData!M:M, NewEmisData!$A:$A, "Pickup", NewEmisData!$B:$B, $A132, NewEmisData!$C:$C, $H132, NewEmisData!$D:$D, S$2), SUMIFS(NewEmisData!M:M, NewEmisData!$A:$A, "LDV", NewEmisData!$B:$B, $A132, NewEmisData!$C:$C, $H132, NewEmisData!$D:$D, S$2))</f>
        <v>280.69816184937503</v>
      </c>
      <c r="T132" s="335">
        <v>0.27672218065037407</v>
      </c>
      <c r="U132" s="335">
        <f>$I132*IF($G132="Pickup", SUMIFS(NewEmisData!E:E, NewEmisData!$A:$A, "Pickup", NewEmisData!$B:$B, $A132, NewEmisData!$C:$C, $H132, NewEmisData!$D:$D, U$2), SUMIFS(NewEmisData!E:E, NewEmisData!$A:$A, "LDV", NewEmisData!$B:$B, $A132, NewEmisData!$C:$C, $H132, NewEmisData!$D:$D, U$2))</f>
        <v>0.73999493628111201</v>
      </c>
      <c r="V132" s="335">
        <f>$I132*IF($G132="Pickup", SUMIFS(NewEmisData!F:F, NewEmisData!$A:$A, "Pickup", NewEmisData!$B:$B, $A132, NewEmisData!$C:$C, $H132, NewEmisData!$D:$D, V$2), SUMIFS(NewEmisData!F:F, NewEmisData!$A:$A, "LDV", NewEmisData!$B:$B, $A132, NewEmisData!$C:$C, $H132, NewEmisData!$D:$D, V$2))</f>
        <v>0.35335240075773999</v>
      </c>
      <c r="W132" s="335">
        <f>$I132*IF($G132="Pickup", SUMIFS(NewEmisData!G:G, NewEmisData!$A:$A, "Pickup", NewEmisData!$B:$B, $A132, NewEmisData!$C:$C, $H132, NewEmisData!$D:$D, W$2), SUMIFS(NewEmisData!G:G, NewEmisData!$A:$A, "LDV", NewEmisData!$B:$B, $A132, NewEmisData!$C:$C, $H132, NewEmisData!$D:$D, W$2))</f>
        <v>0.18897755292818599</v>
      </c>
      <c r="X132" s="335">
        <f>$I132*IF($G132="Pickup", SUMIFS(NewEmisData!H:H, NewEmisData!$A:$A, "Pickup", NewEmisData!$B:$B, $A132, NewEmisData!$C:$C, $H132, NewEmisData!$D:$D, X$2), SUMIFS(NewEmisData!H:H, NewEmisData!$A:$A, "LDV", NewEmisData!$B:$B, $A132, NewEmisData!$C:$C, $H132, NewEmisData!$D:$D, X$2))</f>
        <v>0.12218817840455801</v>
      </c>
      <c r="Y132" s="335">
        <f>$I132*IF($G132="Pickup", SUMIFS(NewEmisData!I:I, NewEmisData!$A:$A, "Pickup", NewEmisData!$B:$B, $A132, NewEmisData!$C:$C, $H132, NewEmisData!$D:$D, Y$2), SUMIFS(NewEmisData!I:I, NewEmisData!$A:$A, "LDV", NewEmisData!$B:$B, $A132, NewEmisData!$C:$C, $H132, NewEmisData!$D:$D, Y$2))</f>
        <v>7.3060825114572805E-2</v>
      </c>
      <c r="Z132" s="335">
        <f>$I132*IF($G132="Pickup", SUMIFS(NewEmisData!J:J, NewEmisData!$A:$A, "Pickup", NewEmisData!$B:$B, $A132, NewEmisData!$C:$C, $H132, NewEmisData!$D:$D, Z$2), SUMIFS(NewEmisData!J:J, NewEmisData!$A:$A, "LDV", NewEmisData!$B:$B, $A132, NewEmisData!$C:$C, $H132, NewEmisData!$D:$D, Z$2))</f>
        <v>5.3764321341730301E-2</v>
      </c>
      <c r="AA132" s="335">
        <f>$I132*IF($G132="Pickup", SUMIFS(NewEmisData!K:K, NewEmisData!$A:$A, "Pickup", NewEmisData!$B:$B, $A132, NewEmisData!$C:$C, $H132, NewEmisData!$D:$D, AA$2), SUMIFS(NewEmisData!K:K, NewEmisData!$A:$A, "LDV", NewEmisData!$B:$B, $A132, NewEmisData!$C:$C, $H132, NewEmisData!$D:$D, AA$2))</f>
        <v>4.5765873698397498E-2</v>
      </c>
      <c r="AB132" s="335">
        <f>$I132*IF($G132="Pickup", SUMIFS(NewEmisData!L:L, NewEmisData!$A:$A, "Pickup", NewEmisData!$B:$B, $A132, NewEmisData!$C:$C, $H132, NewEmisData!$D:$D, AB$2), SUMIFS(NewEmisData!L:L, NewEmisData!$A:$A, "LDV", NewEmisData!$B:$B, $A132, NewEmisData!$C:$C, $H132, NewEmisData!$D:$D, AB$2))</f>
        <v>4.3548109073897001E-2</v>
      </c>
      <c r="AC132" s="335">
        <f>$I132*IF($G132="Pickup", SUMIFS(NewEmisData!M:M, NewEmisData!$A:$A, "Pickup", NewEmisData!$B:$B, $A132, NewEmisData!$C:$C, $H132, NewEmisData!$D:$D, AC$2), SUMIFS(NewEmisData!M:M, NewEmisData!$A:$A, "LDV", NewEmisData!$B:$B, $A132, NewEmisData!$C:$C, $H132, NewEmisData!$D:$D, AC$2))</f>
        <v>4.24609775043936E-2</v>
      </c>
      <c r="AD132" s="335">
        <v>6.1988464688476796E-2</v>
      </c>
      <c r="AE132" s="335">
        <f>$I132*IF($G132="Pickup", SUMIFS(NewEmisData!E:E, NewEmisData!$A:$A, "Pickup", NewEmisData!$B:$B, $A132, NewEmisData!$C:$C, $H132, NewEmisData!$D:$D, AE$2), SUMIFS(NewEmisData!E:E, NewEmisData!$A:$A, "LDV", NewEmisData!$B:$B, $A132, NewEmisData!$C:$C, $H132, NewEmisData!$D:$D, AE$2))</f>
        <v>1.04747160569124E-2</v>
      </c>
      <c r="AF132" s="335">
        <f>$I132*IF($G132="Pickup", SUMIFS(NewEmisData!F:F, NewEmisData!$A:$A, "Pickup", NewEmisData!$B:$B, $A132, NewEmisData!$C:$C, $H132, NewEmisData!$D:$D, AF$2), SUMIFS(NewEmisData!F:F, NewEmisData!$A:$A, "LDV", NewEmisData!$B:$B, $A132, NewEmisData!$C:$C, $H132, NewEmisData!$D:$D, AF$2))</f>
        <v>9.9570764799691708E-3</v>
      </c>
      <c r="AG132" s="335">
        <f>$I132*IF($G132="Pickup", SUMIFS(NewEmisData!G:G, NewEmisData!$A:$A, "Pickup", NewEmisData!$B:$B, $A132, NewEmisData!$C:$C, $H132, NewEmisData!$D:$D, AG$2), SUMIFS(NewEmisData!G:G, NewEmisData!$A:$A, "LDV", NewEmisData!$B:$B, $A132, NewEmisData!$C:$C, $H132, NewEmisData!$D:$D, AG$2))</f>
        <v>6.4196648888919499E-3</v>
      </c>
      <c r="AH132" s="335">
        <f>$I132*IF($G132="Pickup", SUMIFS(NewEmisData!H:H, NewEmisData!$A:$A, "Pickup", NewEmisData!$B:$B, $A132, NewEmisData!$C:$C, $H132, NewEmisData!$D:$D, AH$2), SUMIFS(NewEmisData!H:H, NewEmisData!$A:$A, "LDV", NewEmisData!$B:$B, $A132, NewEmisData!$C:$C, $H132, NewEmisData!$D:$D, AH$2))</f>
        <v>5.45599526494426E-3</v>
      </c>
      <c r="AI132" s="335">
        <f>$I132*IF($G132="Pickup", SUMIFS(NewEmisData!I:I, NewEmisData!$A:$A, "Pickup", NewEmisData!$B:$B, $A132, NewEmisData!$C:$C, $H132, NewEmisData!$D:$D, AI$2), SUMIFS(NewEmisData!I:I, NewEmisData!$A:$A, "LDV", NewEmisData!$B:$B, $A132, NewEmisData!$C:$C, $H132, NewEmisData!$D:$D, AI$2))</f>
        <v>4.7175365225731996E-3</v>
      </c>
      <c r="AJ132" s="335">
        <f>$I132*IF($G132="Pickup", SUMIFS(NewEmisData!J:J, NewEmisData!$A:$A, "Pickup", NewEmisData!$B:$B, $A132, NewEmisData!$C:$C, $H132, NewEmisData!$D:$D, AJ$2), SUMIFS(NewEmisData!J:J, NewEmisData!$A:$A, "LDV", NewEmisData!$B:$B, $A132, NewEmisData!$C:$C, $H132, NewEmisData!$D:$D, AJ$2))</f>
        <v>4.3018391726363297E-3</v>
      </c>
      <c r="AK132" s="335">
        <f>$I132*IF($G132="Pickup", SUMIFS(NewEmisData!K:K, NewEmisData!$A:$A, "Pickup", NewEmisData!$B:$B, $A132, NewEmisData!$C:$C, $H132, NewEmisData!$D:$D, AK$2), SUMIFS(NewEmisData!K:K, NewEmisData!$A:$A, "LDV", NewEmisData!$B:$B, $A132, NewEmisData!$C:$C, $H132, NewEmisData!$D:$D, AK$2))</f>
        <v>4.1166816404986702E-3</v>
      </c>
      <c r="AL132" s="335">
        <f>$I132*IF($G132="Pickup", SUMIFS(NewEmisData!L:L, NewEmisData!$A:$A, "Pickup", NewEmisData!$B:$B, $A132, NewEmisData!$C:$C, $H132, NewEmisData!$D:$D, AL$2), SUMIFS(NewEmisData!L:L, NewEmisData!$A:$A, "LDV", NewEmisData!$B:$B, $A132, NewEmisData!$C:$C, $H132, NewEmisData!$D:$D, AL$2))</f>
        <v>4.0509726462172697E-3</v>
      </c>
      <c r="AM132" s="335">
        <f>$I132*IF($G132="Pickup", SUMIFS(NewEmisData!M:M, NewEmisData!$A:$A, "Pickup", NewEmisData!$B:$B, $A132, NewEmisData!$C:$C, $H132, NewEmisData!$D:$D, AM$2), SUMIFS(NewEmisData!M:M, NewEmisData!$A:$A, "LDV", NewEmisData!$B:$B, $A132, NewEmisData!$C:$C, $H132, NewEmisData!$D:$D, AM$2))</f>
        <v>4.0267596573162799E-3</v>
      </c>
      <c r="AN132" s="335">
        <v>1.7442083422488778E-3</v>
      </c>
      <c r="AO132" s="335">
        <f>$I132*IF($G132="Pickup", SUMIFS(NewEmisData!E:E, NewEmisData!$A:$A, "Pickup", NewEmisData!$B:$B, $A132, NewEmisData!$C:$C, $H132, NewEmisData!$D:$D, AO$2), SUMIFS(NewEmisData!E:E, NewEmisData!$A:$A, "LDV", NewEmisData!$B:$B, $A132, NewEmisData!$C:$C, $H132, NewEmisData!$D:$D, AO$2))</f>
        <v>0.112529836649977</v>
      </c>
      <c r="AP132" s="335">
        <f>$I132*IF($G132="Pickup", SUMIFS(NewEmisData!F:F, NewEmisData!$A:$A, "Pickup", NewEmisData!$B:$B, $A132, NewEmisData!$C:$C, $H132, NewEmisData!$D:$D, AP$2), SUMIFS(NewEmisData!F:F, NewEmisData!$A:$A, "LDV", NewEmisData!$B:$B, $A132, NewEmisData!$C:$C, $H132, NewEmisData!$D:$D, AP$2))</f>
        <v>0.103764807432247</v>
      </c>
      <c r="AQ132" s="335">
        <f>$I132*IF($G132="Pickup", SUMIFS(NewEmisData!G:G, NewEmisData!$A:$A, "Pickup", NewEmisData!$B:$B, $A132, NewEmisData!$C:$C, $H132, NewEmisData!$D:$D, AQ$2), SUMIFS(NewEmisData!G:G, NewEmisData!$A:$A, "LDV", NewEmisData!$B:$B, $A132, NewEmisData!$C:$C, $H132, NewEmisData!$D:$D, AQ$2))</f>
        <v>8.1904009889209095E-2</v>
      </c>
      <c r="AR132" s="335">
        <f>$I132*IF($G132="Pickup", SUMIFS(NewEmisData!H:H, NewEmisData!$A:$A, "Pickup", NewEmisData!$B:$B, $A132, NewEmisData!$C:$C, $H132, NewEmisData!$D:$D, AR$2), SUMIFS(NewEmisData!H:H, NewEmisData!$A:$A, "LDV", NewEmisData!$B:$B, $A132, NewEmisData!$C:$C, $H132, NewEmisData!$D:$D, AR$2))</f>
        <v>8.0372811122020202E-2</v>
      </c>
      <c r="AS132" s="335">
        <f>$I132*IF($G132="Pickup", SUMIFS(NewEmisData!I:I, NewEmisData!$A:$A, "Pickup", NewEmisData!$B:$B, $A132, NewEmisData!$C:$C, $H132, NewEmisData!$D:$D, AS$2), SUMIFS(NewEmisData!I:I, NewEmisData!$A:$A, "LDV", NewEmisData!$B:$B, $A132, NewEmisData!$C:$C, $H132, NewEmisData!$D:$D, AS$2))</f>
        <v>7.8826850839141593E-2</v>
      </c>
      <c r="AT132" s="335">
        <f>$I132*IF($G132="Pickup", SUMIFS(NewEmisData!J:J, NewEmisData!$A:$A, "Pickup", NewEmisData!$B:$B, $A132, NewEmisData!$C:$C, $H132, NewEmisData!$D:$D, AT$2), SUMIFS(NewEmisData!J:J, NewEmisData!$A:$A, "LDV", NewEmisData!$B:$B, $A132, NewEmisData!$C:$C, $H132, NewEmisData!$D:$D, AT$2))</f>
        <v>7.7629471627150906E-2</v>
      </c>
      <c r="AU132" s="335">
        <f>$I132*IF($G132="Pickup", SUMIFS(NewEmisData!K:K, NewEmisData!$A:$A, "Pickup", NewEmisData!$B:$B, $A132, NewEmisData!$C:$C, $H132, NewEmisData!$D:$D, AU$2), SUMIFS(NewEmisData!K:K, NewEmisData!$A:$A, "LDV", NewEmisData!$B:$B, $A132, NewEmisData!$C:$C, $H132, NewEmisData!$D:$D, AU$2))</f>
        <v>7.6869255276324197E-2</v>
      </c>
      <c r="AV132" s="335">
        <f>$I132*IF($G132="Pickup", SUMIFS(NewEmisData!L:L, NewEmisData!$A:$A, "Pickup", NewEmisData!$B:$B, $A132, NewEmisData!$C:$C, $H132, NewEmisData!$D:$D, AV$2), SUMIFS(NewEmisData!L:L, NewEmisData!$A:$A, "LDV", NewEmisData!$B:$B, $A132, NewEmisData!$C:$C, $H132, NewEmisData!$D:$D, AV$2))</f>
        <v>7.6489801218608905E-2</v>
      </c>
      <c r="AW132" s="335">
        <f>$I132*IF($G132="Pickup", SUMIFS(NewEmisData!M:M, NewEmisData!$A:$A, "Pickup", NewEmisData!$B:$B, $A132, NewEmisData!$C:$C, $H132, NewEmisData!$D:$D, AW$2), SUMIFS(NewEmisData!M:M, NewEmisData!$A:$A, "LDV", NewEmisData!$B:$B, $A132, NewEmisData!$C:$C, $H132, NewEmisData!$D:$D, AW$2))</f>
        <v>7.6275890012832595E-2</v>
      </c>
      <c r="AX132" s="335">
        <v>4.7629366333098749E-2</v>
      </c>
      <c r="AY132" s="335">
        <f>$I132*IF($G132="Pickup", SUMIFS(NewEmisData!E:E, NewEmisData!$A:$A, "Pickup", NewEmisData!$B:$B, $A132, NewEmisData!$C:$C, $H132, NewEmisData!$D:$D, AY$2), SUMIFS(NewEmisData!E:E, NewEmisData!$A:$A, "LDV", NewEmisData!$B:$B, $A132, NewEmisData!$C:$C, $H132, NewEmisData!$D:$D, AY$2))</f>
        <v>2.93140110896879E-2</v>
      </c>
      <c r="AZ132" s="335">
        <f>$I132*IF($G132="Pickup", SUMIFS(NewEmisData!F:F, NewEmisData!$A:$A, "Pickup", NewEmisData!$B:$B, $A132, NewEmisData!$C:$C, $H132, NewEmisData!$D:$D, AZ$2), SUMIFS(NewEmisData!F:F, NewEmisData!$A:$A, "LDV", NewEmisData!$B:$B, $A132, NewEmisData!$C:$C, $H132, NewEmisData!$D:$D, AZ$2))</f>
        <v>2.15603319614842E-2</v>
      </c>
      <c r="BA132" s="335">
        <f>$I132*IF($G132="Pickup", SUMIFS(NewEmisData!G:G, NewEmisData!$A:$A, "Pickup", NewEmisData!$B:$B, $A132, NewEmisData!$C:$C, $H132, NewEmisData!$D:$D, BA$2), SUMIFS(NewEmisData!G:G, NewEmisData!$A:$A, "LDV", NewEmisData!$B:$B, $A132, NewEmisData!$C:$C, $H132, NewEmisData!$D:$D, BA$2))</f>
        <v>1.61359542510712E-2</v>
      </c>
      <c r="BB132" s="335">
        <f>$I132*IF($G132="Pickup", SUMIFS(NewEmisData!H:H, NewEmisData!$A:$A, "Pickup", NewEmisData!$B:$B, $A132, NewEmisData!$C:$C, $H132, NewEmisData!$D:$D, BB$2), SUMIFS(NewEmisData!H:H, NewEmisData!$A:$A, "LDV", NewEmisData!$B:$B, $A132, NewEmisData!$C:$C, $H132, NewEmisData!$D:$D, BB$2))</f>
        <v>1.4781439172223E-2</v>
      </c>
      <c r="BC132" s="335">
        <f>$I132*IF($G132="Pickup", SUMIFS(NewEmisData!I:I, NewEmisData!$A:$A, "Pickup", NewEmisData!$B:$B, $A132, NewEmisData!$C:$C, $H132, NewEmisData!$D:$D, BC$2), SUMIFS(NewEmisData!I:I, NewEmisData!$A:$A, "LDV", NewEmisData!$B:$B, $A132, NewEmisData!$C:$C, $H132, NewEmisData!$D:$D, BC$2))</f>
        <v>1.3413837806436801E-2</v>
      </c>
      <c r="BD132" s="335">
        <f>$I132*IF($G132="Pickup", SUMIFS(NewEmisData!J:J, NewEmisData!$A:$A, "Pickup", NewEmisData!$B:$B, $A132, NewEmisData!$C:$C, $H132, NewEmisData!$D:$D, BD$2), SUMIFS(NewEmisData!J:J, NewEmisData!$A:$A, "LDV", NewEmisData!$B:$B, $A132, NewEmisData!$C:$C, $H132, NewEmisData!$D:$D, BD$2))</f>
        <v>1.2354573478352299E-2</v>
      </c>
      <c r="BE132" s="335">
        <f>$I132*IF($G132="Pickup", SUMIFS(NewEmisData!K:K, NewEmisData!$A:$A, "Pickup", NewEmisData!$B:$B, $A132, NewEmisData!$C:$C, $H132, NewEmisData!$D:$D, BE$2), SUMIFS(NewEmisData!K:K, NewEmisData!$A:$A, "LDV", NewEmisData!$B:$B, $A132, NewEmisData!$C:$C, $H132, NewEmisData!$D:$D, BE$2))</f>
        <v>1.16820653404197E-2</v>
      </c>
      <c r="BF132" s="335">
        <f>$I132*IF($G132="Pickup", SUMIFS(NewEmisData!L:L, NewEmisData!$A:$A, "Pickup", NewEmisData!$B:$B, $A132, NewEmisData!$C:$C, $H132, NewEmisData!$D:$D, BF$2), SUMIFS(NewEmisData!L:L, NewEmisData!$A:$A, "LDV", NewEmisData!$B:$B, $A132, NewEmisData!$C:$C, $H132, NewEmisData!$D:$D, BF$2))</f>
        <v>1.13463459698093E-2</v>
      </c>
      <c r="BG132" s="335">
        <f>$I132*IF($G132="Pickup", SUMIFS(NewEmisData!M:M, NewEmisData!$A:$A, "Pickup", NewEmisData!$B:$B, $A132, NewEmisData!$C:$C, $H132, NewEmisData!$D:$D, BG$2), SUMIFS(NewEmisData!M:M, NewEmisData!$A:$A, "LDV", NewEmisData!$B:$B, $A132, NewEmisData!$C:$C, $H132, NewEmisData!$D:$D, BG$2))</f>
        <v>1.1157149268450401E-2</v>
      </c>
      <c r="BH132" s="335">
        <v>9.4789149915835945E-3</v>
      </c>
      <c r="BI132" s="335">
        <f>$I132*IF($G132="Pickup", SUMIFS(NewEmisData!E:E, NewEmisData!$A:$A, "Pickup", NewEmisData!$B:$B, $A132, NewEmisData!$C:$C, $H132, NewEmisData!$D:$D, BI$2), SUMIFS(NewEmisData!E:E, NewEmisData!$A:$A, "LDV", NewEmisData!$B:$B, $A132, NewEmisData!$C:$C, $H132, NewEmisData!$D:$D, BI$2))</f>
        <v>7.7707306410078001</v>
      </c>
      <c r="BJ132" s="335">
        <f>$I132*IF($G132="Pickup", SUMIFS(NewEmisData!F:F, NewEmisData!$A:$A, "Pickup", NewEmisData!$B:$B, $A132, NewEmisData!$C:$C, $H132, NewEmisData!$D:$D, BJ$2), SUMIFS(NewEmisData!F:F, NewEmisData!$A:$A, "LDV", NewEmisData!$B:$B, $A132, NewEmisData!$C:$C, $H132, NewEmisData!$D:$D, BJ$2))</f>
        <v>4.4247869376442202</v>
      </c>
      <c r="BK132" s="335">
        <f>$I132*IF($G132="Pickup", SUMIFS(NewEmisData!G:G, NewEmisData!$A:$A, "Pickup", NewEmisData!$B:$B, $A132, NewEmisData!$C:$C, $H132, NewEmisData!$D:$D, BK$2), SUMIFS(NewEmisData!G:G, NewEmisData!$A:$A, "LDV", NewEmisData!$B:$B, $A132, NewEmisData!$C:$C, $H132, NewEmisData!$D:$D, BK$2))</f>
        <v>2.6540717659073501</v>
      </c>
      <c r="BL132" s="335">
        <f>$I132*IF($G132="Pickup", SUMIFS(NewEmisData!H:H, NewEmisData!$A:$A, "Pickup", NewEmisData!$B:$B, $A132, NewEmisData!$C:$C, $H132, NewEmisData!$D:$D, BL$2), SUMIFS(NewEmisData!H:H, NewEmisData!$A:$A, "LDV", NewEmisData!$B:$B, $A132, NewEmisData!$C:$C, $H132, NewEmisData!$D:$D, BL$2))</f>
        <v>2.0604732381170998</v>
      </c>
      <c r="BM132" s="335">
        <f>$I132*IF($G132="Pickup", SUMIFS(NewEmisData!I:I, NewEmisData!$A:$A, "Pickup", NewEmisData!$B:$B, $A132, NewEmisData!$C:$C, $H132, NewEmisData!$D:$D, BM$2), SUMIFS(NewEmisData!I:I, NewEmisData!$A:$A, "LDV", NewEmisData!$B:$B, $A132, NewEmisData!$C:$C, $H132, NewEmisData!$D:$D, BM$2))</f>
        <v>1.4768702583128299</v>
      </c>
      <c r="BN132" s="335">
        <f>$I132*IF($G132="Pickup", SUMIFS(NewEmisData!J:J, NewEmisData!$A:$A, "Pickup", NewEmisData!$B:$B, $A132, NewEmisData!$C:$C, $H132, NewEmisData!$D:$D, BN$2), SUMIFS(NewEmisData!J:J, NewEmisData!$A:$A, "LDV", NewEmisData!$B:$B, $A132, NewEmisData!$C:$C, $H132, NewEmisData!$D:$D, BN$2))</f>
        <v>1.1597745551704699</v>
      </c>
      <c r="BO132" s="335">
        <f>$I132*IF($G132="Pickup", SUMIFS(NewEmisData!K:K, NewEmisData!$A:$A, "Pickup", NewEmisData!$B:$B, $A132, NewEmisData!$C:$C, $H132, NewEmisData!$D:$D, BO$2), SUMIFS(NewEmisData!K:K, NewEmisData!$A:$A, "LDV", NewEmisData!$B:$B, $A132, NewEmisData!$C:$C, $H132, NewEmisData!$D:$D, BO$2))</f>
        <v>1.01795642585422</v>
      </c>
      <c r="BP132" s="335">
        <f>$I132*IF($G132="Pickup", SUMIFS(NewEmisData!L:L, NewEmisData!$A:$A, "Pickup", NewEmisData!$B:$B, $A132, NewEmisData!$C:$C, $H132, NewEmisData!$D:$D, BP$2), SUMIFS(NewEmisData!L:L, NewEmisData!$A:$A, "LDV", NewEmisData!$B:$B, $A132, NewEmisData!$C:$C, $H132, NewEmisData!$D:$D, BP$2))</f>
        <v>0.97243111781319103</v>
      </c>
      <c r="BQ132" s="335">
        <f>$I132*IF($G132="Pickup", SUMIFS(NewEmisData!M:M, NewEmisData!$A:$A, "Pickup", NewEmisData!$B:$B, $A132, NewEmisData!$C:$C, $H132, NewEmisData!$D:$D, BQ$2), SUMIFS(NewEmisData!M:M, NewEmisData!$A:$A, "LDV", NewEmisData!$B:$B, $A132, NewEmisData!$C:$C, $H132, NewEmisData!$D:$D, BQ$2))</f>
        <v>0.94396289100680397</v>
      </c>
      <c r="BR132" s="335">
        <v>1.6588293829830492</v>
      </c>
      <c r="BS132" s="335">
        <f>$I132*IF($G132="Pickup", SUMIFS(NewEmisData!E:E, NewEmisData!$A:$A, "Pickup", NewEmisData!$B:$B, $A132, NewEmisData!$C:$C, $H132, NewEmisData!$D:$D, BS$2), SUMIFS(NewEmisData!E:E, NewEmisData!$A:$A, "LDV", NewEmisData!$B:$B, $A132, NewEmisData!$C:$C, $H132, NewEmisData!$D:$D, BS$2))</f>
        <v>0.868939523792984</v>
      </c>
      <c r="BT132" s="335">
        <f>$I132*IF($G132="Pickup", SUMIFS(NewEmisData!F:F, NewEmisData!$A:$A, "Pickup", NewEmisData!$B:$B, $A132, NewEmisData!$C:$C, $H132, NewEmisData!$D:$D, BT$2), SUMIFS(NewEmisData!F:F, NewEmisData!$A:$A, "LDV", NewEmisData!$B:$B, $A132, NewEmisData!$C:$C, $H132, NewEmisData!$D:$D, BT$2))</f>
        <v>0.46984846516954898</v>
      </c>
      <c r="BU132" s="335">
        <f>$I132*IF($G132="Pickup", SUMIFS(NewEmisData!G:G, NewEmisData!$A:$A, "Pickup", NewEmisData!$B:$B, $A132, NewEmisData!$C:$C, $H132, NewEmisData!$D:$D, BU$2), SUMIFS(NewEmisData!G:G, NewEmisData!$A:$A, "LDV", NewEmisData!$B:$B, $A132, NewEmisData!$C:$C, $H132, NewEmisData!$D:$D, BU$2))</f>
        <v>0.25380786816335299</v>
      </c>
      <c r="BV132" s="335">
        <f>$I132*IF($G132="Pickup", SUMIFS(NewEmisData!H:H, NewEmisData!$A:$A, "Pickup", NewEmisData!$B:$B, $A132, NewEmisData!$C:$C, $H132, NewEmisData!$D:$D, BV$2), SUMIFS(NewEmisData!H:H, NewEmisData!$A:$A, "LDV", NewEmisData!$B:$B, $A132, NewEmisData!$C:$C, $H132, NewEmisData!$D:$D, BV$2))</f>
        <v>0.20500079484657399</v>
      </c>
      <c r="BW132" s="335">
        <f>$I132*IF($G132="Pickup", SUMIFS(NewEmisData!I:I, NewEmisData!$A:$A, "Pickup", NewEmisData!$B:$B, $A132, NewEmisData!$C:$C, $H132, NewEmisData!$D:$D, BW$2), SUMIFS(NewEmisData!I:I, NewEmisData!$A:$A, "LDV", NewEmisData!$B:$B, $A132, NewEmisData!$C:$C, $H132, NewEmisData!$D:$D, BW$2))</f>
        <v>0.15182918417959501</v>
      </c>
      <c r="BX132" s="335">
        <f>$I132*IF($G132="Pickup", SUMIFS(NewEmisData!J:J, NewEmisData!$A:$A, "Pickup", NewEmisData!$B:$B, $A132, NewEmisData!$C:$C, $H132, NewEmisData!$D:$D, BX$2), SUMIFS(NewEmisData!J:J, NewEmisData!$A:$A, "LDV", NewEmisData!$B:$B, $A132, NewEmisData!$C:$C, $H132, NewEmisData!$D:$D, BX$2))</f>
        <v>0.12865137268893501</v>
      </c>
      <c r="BY132" s="335">
        <f>$I132*IF($G132="Pickup", SUMIFS(NewEmisData!K:K, NewEmisData!$A:$A, "Pickup", NewEmisData!$B:$B, $A132, NewEmisData!$C:$C, $H132, NewEmisData!$D:$D, BY$2), SUMIFS(NewEmisData!K:K, NewEmisData!$A:$A, "LDV", NewEmisData!$B:$B, $A132, NewEmisData!$C:$C, $H132, NewEmisData!$D:$D, BY$2))</f>
        <v>0.11591502454704899</v>
      </c>
      <c r="BZ132" s="335">
        <f>$I132*IF($G132="Pickup", SUMIFS(NewEmisData!L:L, NewEmisData!$A:$A, "Pickup", NewEmisData!$B:$B, $A132, NewEmisData!$C:$C, $H132, NewEmisData!$D:$D, BZ$2), SUMIFS(NewEmisData!L:L, NewEmisData!$A:$A, "LDV", NewEmisData!$B:$B, $A132, NewEmisData!$C:$C, $H132, NewEmisData!$D:$D, BZ$2))</f>
        <v>0.110951334785302</v>
      </c>
      <c r="CA132" s="335">
        <f>$I132*IF($G132="Pickup", SUMIFS(NewEmisData!M:M, NewEmisData!$A:$A, "Pickup", NewEmisData!$B:$B, $A132, NewEmisData!$C:$C, $H132, NewEmisData!$D:$D, CA$2), SUMIFS(NewEmisData!M:M, NewEmisData!$A:$A, "LDV", NewEmisData!$B:$B, $A132, NewEmisData!$C:$C, $H132, NewEmisData!$D:$D, CA$2))</f>
        <v>0.10699337260583799</v>
      </c>
      <c r="CB132" s="335">
        <v>0.10573121882292051</v>
      </c>
      <c r="CC132" s="335">
        <f>$I132*IF($G132="Pickup", SUMIFS(NewEmisData!E:E, NewEmisData!$A:$A, "Pickup", NewEmisData!$B:$B, $A132, NewEmisData!$C:$C, $H132, NewEmisData!$D:$D, CC$2), SUMIFS(NewEmisData!E:E, NewEmisData!$A:$A, "LDV", NewEmisData!$B:$B, $A132, NewEmisData!$C:$C, $H132, NewEmisData!$D:$D, CC$2))</f>
        <v>5.1125583760404797E-2</v>
      </c>
      <c r="CD132" s="335">
        <f>$I132*IF($G132="Pickup", SUMIFS(NewEmisData!F:F, NewEmisData!$A:$A, "Pickup", NewEmisData!$B:$B, $A132, NewEmisData!$C:$C, $H132, NewEmisData!$D:$D, CD$2), SUMIFS(NewEmisData!F:F, NewEmisData!$A:$A, "LDV", NewEmisData!$B:$B, $A132, NewEmisData!$C:$C, $H132, NewEmisData!$D:$D, CD$2))</f>
        <v>3.7154393856404101E-2</v>
      </c>
      <c r="CE132" s="335">
        <f>$I132*IF($G132="Pickup", SUMIFS(NewEmisData!G:G, NewEmisData!$A:$A, "Pickup", NewEmisData!$B:$B, $A132, NewEmisData!$C:$C, $H132, NewEmisData!$D:$D, CE$2), SUMIFS(NewEmisData!G:G, NewEmisData!$A:$A, "LDV", NewEmisData!$B:$B, $A132, NewEmisData!$C:$C, $H132, NewEmisData!$D:$D, CE$2))</f>
        <v>2.8853651309577E-2</v>
      </c>
      <c r="CF132" s="335">
        <f>$I132*IF($G132="Pickup", SUMIFS(NewEmisData!H:H, NewEmisData!$A:$A, "Pickup", NewEmisData!$B:$B, $A132, NewEmisData!$C:$C, $H132, NewEmisData!$D:$D, CF$2), SUMIFS(NewEmisData!H:H, NewEmisData!$A:$A, "LDV", NewEmisData!$B:$B, $A132, NewEmisData!$C:$C, $H132, NewEmisData!$D:$D, CF$2))</f>
        <v>2.7537520644524499E-2</v>
      </c>
      <c r="CG132" s="335">
        <f>$I132*IF($G132="Pickup", SUMIFS(NewEmisData!I:I, NewEmisData!$A:$A, "Pickup", NewEmisData!$B:$B, $A132, NewEmisData!$C:$C, $H132, NewEmisData!$D:$D, CG$2), SUMIFS(NewEmisData!I:I, NewEmisData!$A:$A, "LDV", NewEmisData!$B:$B, $A132, NewEmisData!$C:$C, $H132, NewEmisData!$D:$D, CG$2))</f>
        <v>2.6666633761740999E-2</v>
      </c>
      <c r="CH132" s="335">
        <f>$I132*IF($G132="Pickup", SUMIFS(NewEmisData!J:J, NewEmisData!$A:$A, "Pickup", NewEmisData!$B:$B, $A132, NewEmisData!$C:$C, $H132, NewEmisData!$D:$D, CH$2), SUMIFS(NewEmisData!J:J, NewEmisData!$A:$A, "LDV", NewEmisData!$B:$B, $A132, NewEmisData!$C:$C, $H132, NewEmisData!$D:$D, CH$2))</f>
        <v>2.5980348711507999E-2</v>
      </c>
      <c r="CI132" s="335">
        <f>$I132*IF($G132="Pickup", SUMIFS(NewEmisData!K:K, NewEmisData!$A:$A, "Pickup", NewEmisData!$B:$B, $A132, NewEmisData!$C:$C, $H132, NewEmisData!$D:$D, CI$2), SUMIFS(NewEmisData!K:K, NewEmisData!$A:$A, "LDV", NewEmisData!$B:$B, $A132, NewEmisData!$C:$C, $H132, NewEmisData!$D:$D, CI$2))</f>
        <v>2.5978185303944301E-2</v>
      </c>
      <c r="CJ132" s="335">
        <f>$I132*IF($G132="Pickup", SUMIFS(NewEmisData!L:L, NewEmisData!$A:$A, "Pickup", NewEmisData!$B:$B, $A132, NewEmisData!$C:$C, $H132, NewEmisData!$D:$D, CJ$2), SUMIFS(NewEmisData!L:L, NewEmisData!$A:$A, "LDV", NewEmisData!$B:$B, $A132, NewEmisData!$C:$C, $H132, NewEmisData!$D:$D, CJ$2))</f>
        <v>2.5977588735828699E-2</v>
      </c>
      <c r="CK132" s="335">
        <f>$I132*IF($G132="Pickup", SUMIFS(NewEmisData!M:M, NewEmisData!$A:$A, "Pickup", NewEmisData!$B:$B, $A132, NewEmisData!$C:$C, $H132, NewEmisData!$D:$D, CK$2), SUMIFS(NewEmisData!M:M, NewEmisData!$A:$A, "LDV", NewEmisData!$B:$B, $A132, NewEmisData!$C:$C, $H132, NewEmisData!$D:$D, CK$2))</f>
        <v>2.5976994364069798E-2</v>
      </c>
      <c r="CL132" s="335">
        <v>2.2881070645398207E-2</v>
      </c>
      <c r="CM132" s="335">
        <f>$I132*IF($G132="Pickup", SUMIFS(NewEmisData!E:E, NewEmisData!$A:$A, "Pickup", NewEmisData!$B:$B, $A132, NewEmisData!$C:$C, $H132, NewEmisData!$D:$D, CM$2), SUMIFS(NewEmisData!E:E, NewEmisData!$A:$A, "LDV", NewEmisData!$B:$B, $A132, NewEmisData!$C:$C, $H132, NewEmisData!$D:$D, CM$2))</f>
        <v>2.2752592498671498E-2</v>
      </c>
      <c r="CN132" s="335">
        <f>$I132*IF($G132="Pickup", SUMIFS(NewEmisData!F:F, NewEmisData!$A:$A, "Pickup", NewEmisData!$B:$B, $A132, NewEmisData!$C:$C, $H132, NewEmisData!$D:$D, CN$2), SUMIFS(NewEmisData!F:F, NewEmisData!$A:$A, "LDV", NewEmisData!$B:$B, $A132, NewEmisData!$C:$C, $H132, NewEmisData!$D:$D, CN$2))</f>
        <v>1.4156662086893E-2</v>
      </c>
      <c r="CO132" s="335">
        <f>$I132*IF($G132="Pickup", SUMIFS(NewEmisData!G:G, NewEmisData!$A:$A, "Pickup", NewEmisData!$B:$B, $A132, NewEmisData!$C:$C, $H132, NewEmisData!$D:$D, CO$2), SUMIFS(NewEmisData!G:G, NewEmisData!$A:$A, "LDV", NewEmisData!$B:$B, $A132, NewEmisData!$C:$C, $H132, NewEmisData!$D:$D, CO$2))</f>
        <v>9.29628541682684E-3</v>
      </c>
      <c r="CP132" s="335">
        <f>$I132*IF($G132="Pickup", SUMIFS(NewEmisData!H:H, NewEmisData!$A:$A, "Pickup", NewEmisData!$B:$B, $A132, NewEmisData!$C:$C, $H132, NewEmisData!$D:$D, CP$2), SUMIFS(NewEmisData!H:H, NewEmisData!$A:$A, "LDV", NewEmisData!$B:$B, $A132, NewEmisData!$C:$C, $H132, NewEmisData!$D:$D, CP$2))</f>
        <v>7.6962231490179996E-3</v>
      </c>
      <c r="CQ132" s="335">
        <f>$I132*IF($G132="Pickup", SUMIFS(NewEmisData!I:I, NewEmisData!$A:$A, "Pickup", NewEmisData!$B:$B, $A132, NewEmisData!$C:$C, $H132, NewEmisData!$D:$D, CQ$2), SUMIFS(NewEmisData!I:I, NewEmisData!$A:$A, "LDV", NewEmisData!$B:$B, $A132, NewEmisData!$C:$C, $H132, NewEmisData!$D:$D, CQ$2))</f>
        <v>6.9434858281499498E-3</v>
      </c>
      <c r="CR132" s="335">
        <f>$I132*IF($G132="Pickup", SUMIFS(NewEmisData!J:J, NewEmisData!$A:$A, "Pickup", NewEmisData!$B:$B, $A132, NewEmisData!$C:$C, $H132, NewEmisData!$D:$D, CR$2), SUMIFS(NewEmisData!J:J, NewEmisData!$A:$A, "LDV", NewEmisData!$B:$B, $A132, NewEmisData!$C:$C, $H132, NewEmisData!$D:$D, CR$2))</f>
        <v>6.6235501686008101E-3</v>
      </c>
      <c r="CS132" s="335">
        <f>$I132*IF($G132="Pickup", SUMIFS(NewEmisData!K:K, NewEmisData!$A:$A, "Pickup", NewEmisData!$B:$B, $A132, NewEmisData!$C:$C, $H132, NewEmisData!$D:$D, CS$2), SUMIFS(NewEmisData!K:K, NewEmisData!$A:$A, "LDV", NewEmisData!$B:$B, $A132, NewEmisData!$C:$C, $H132, NewEmisData!$D:$D, CS$2))</f>
        <v>6.5909545130035602E-3</v>
      </c>
      <c r="CT132" s="335">
        <f>$I132*IF($G132="Pickup", SUMIFS(NewEmisData!L:L, NewEmisData!$A:$A, "Pickup", NewEmisData!$B:$B, $A132, NewEmisData!$C:$C, $H132, NewEmisData!$D:$D, CT$2), SUMIFS(NewEmisData!L:L, NewEmisData!$A:$A, "LDV", NewEmisData!$B:$B, $A132, NewEmisData!$C:$C, $H132, NewEmisData!$D:$D, CT$2))</f>
        <v>6.5377802107072303E-3</v>
      </c>
      <c r="CU132" s="335">
        <f>$I132*IF($G132="Pickup", SUMIFS(NewEmisData!M:M, NewEmisData!$A:$A, "Pickup", NewEmisData!$B:$B, $A132, NewEmisData!$C:$C, $H132, NewEmisData!$D:$D, CU$2), SUMIFS(NewEmisData!M:M, NewEmisData!$A:$A, "LDV", NewEmisData!$B:$B, $A132, NewEmisData!$C:$C, $H132, NewEmisData!$D:$D, CU$2))</f>
        <v>6.5374275690386098E-3</v>
      </c>
      <c r="CV132" s="335">
        <v>6.9734009009235556E-3</v>
      </c>
      <c r="CW132" s="335">
        <v>4.0498104655261064E-3</v>
      </c>
      <c r="CX132" s="335">
        <v>2.5030350838759993E-3</v>
      </c>
      <c r="CY132" s="335">
        <v>2.1151214403419519E-3</v>
      </c>
      <c r="CZ132" s="335">
        <v>1.7489979687569375E-3</v>
      </c>
      <c r="DA132" s="335">
        <v>1.340486996695321E-3</v>
      </c>
      <c r="DB132" s="335">
        <v>1.0553769116342638E-3</v>
      </c>
      <c r="DC132" s="335">
        <v>1.0132227560056145E-3</v>
      </c>
      <c r="DD132" s="335">
        <v>1.0003159541004489E-3</v>
      </c>
      <c r="DE132" s="335">
        <v>9.9860782000699166E-4</v>
      </c>
      <c r="DF132" s="335">
        <v>9.9860782000699166E-4</v>
      </c>
      <c r="DG132" s="335">
        <f>$I132*IF($G132="Pickup", SUMIFS(NewEmisData!E:E, NewEmisData!$A:$A, "Pickup", NewEmisData!$B:$B, $A132, NewEmisData!$C:$C, $H132, NewEmisData!$D:$D, DG$2), SUMIFS(NewEmisData!E:E, NewEmisData!$A:$A, "LDV", NewEmisData!$B:$B, $A132, NewEmisData!$C:$C, $H132, NewEmisData!$D:$D, DG$2))</f>
        <v>0</v>
      </c>
      <c r="DH132" s="335">
        <f>$I132*IF($G132="Pickup", SUMIFS(NewEmisData!F:F, NewEmisData!$A:$A, "Pickup", NewEmisData!$B:$B, $A132, NewEmisData!$C:$C, $H132, NewEmisData!$D:$D, DH$2), SUMIFS(NewEmisData!F:F, NewEmisData!$A:$A, "LDV", NewEmisData!$B:$B, $A132, NewEmisData!$C:$C, $H132, NewEmisData!$D:$D, DH$2))</f>
        <v>0</v>
      </c>
      <c r="DI132" s="335">
        <f>$I132*IF($G132="Pickup", SUMIFS(NewEmisData!G:G, NewEmisData!$A:$A, "Pickup", NewEmisData!$B:$B, $A132, NewEmisData!$C:$C, $H132, NewEmisData!$D:$D, DI$2), SUMIFS(NewEmisData!G:G, NewEmisData!$A:$A, "LDV", NewEmisData!$B:$B, $A132, NewEmisData!$C:$C, $H132, NewEmisData!$D:$D, DI$2))</f>
        <v>0</v>
      </c>
      <c r="DJ132" s="335">
        <f>$I132*IF($G132="Pickup", SUMIFS(NewEmisData!H:H, NewEmisData!$A:$A, "Pickup", NewEmisData!$B:$B, $A132, NewEmisData!$C:$C, $H132, NewEmisData!$D:$D, DJ$2), SUMIFS(NewEmisData!H:H, NewEmisData!$A:$A, "LDV", NewEmisData!$B:$B, $A132, NewEmisData!$C:$C, $H132, NewEmisData!$D:$D, DJ$2))</f>
        <v>0</v>
      </c>
      <c r="DK132" s="335">
        <f>$I132*IF($G132="Pickup", SUMIFS(NewEmisData!I:I, NewEmisData!$A:$A, "Pickup", NewEmisData!$B:$B, $A132, NewEmisData!$C:$C, $H132, NewEmisData!$D:$D, DK$2), SUMIFS(NewEmisData!I:I, NewEmisData!$A:$A, "LDV", NewEmisData!$B:$B, $A132, NewEmisData!$C:$C, $H132, NewEmisData!$D:$D, DK$2))</f>
        <v>0</v>
      </c>
      <c r="DL132" s="335">
        <f>$I132*IF($G132="Pickup", SUMIFS(NewEmisData!J:J, NewEmisData!$A:$A, "Pickup", NewEmisData!$B:$B, $A132, NewEmisData!$C:$C, $H132, NewEmisData!$D:$D, DL$2), SUMIFS(NewEmisData!J:J, NewEmisData!$A:$A, "LDV", NewEmisData!$B:$B, $A132, NewEmisData!$C:$C, $H132, NewEmisData!$D:$D, DL$2))</f>
        <v>0</v>
      </c>
      <c r="DM132" s="335">
        <f>$I132*IF($G132="Pickup", SUMIFS(NewEmisData!K:K, NewEmisData!$A:$A, "Pickup", NewEmisData!$B:$B, $A132, NewEmisData!$C:$C, $H132, NewEmisData!$D:$D, DM$2), SUMIFS(NewEmisData!K:K, NewEmisData!$A:$A, "LDV", NewEmisData!$B:$B, $A132, NewEmisData!$C:$C, $H132, NewEmisData!$D:$D, DM$2))</f>
        <v>0</v>
      </c>
      <c r="DN132" s="335">
        <f>$I132*IF($G132="Pickup", SUMIFS(NewEmisData!L:L, NewEmisData!$A:$A, "Pickup", NewEmisData!$B:$B, $A132, NewEmisData!$C:$C, $H132, NewEmisData!$D:$D, DN$2), SUMIFS(NewEmisData!L:L, NewEmisData!$A:$A, "LDV", NewEmisData!$B:$B, $A132, NewEmisData!$C:$C, $H132, NewEmisData!$D:$D, DN$2))</f>
        <v>0</v>
      </c>
      <c r="DO132" s="335">
        <f>$I132*IF($G132="Pickup", SUMIFS(NewEmisData!M:M, NewEmisData!$A:$A, "Pickup", NewEmisData!$B:$B, $A132, NewEmisData!$C:$C, $H132, NewEmisData!$D:$D, DO$2), SUMIFS(NewEmisData!M:M, NewEmisData!$A:$A, "LDV", NewEmisData!$B:$B, $A132, NewEmisData!$C:$C, $H132, NewEmisData!$D:$D, DO$2))</f>
        <v>0</v>
      </c>
      <c r="DP132" s="335">
        <v>2.023129771030282E-3</v>
      </c>
      <c r="DQ132" s="335">
        <f>$I132*IF($G132="Pickup", SUMIFS(NewEmisData!E:E, NewEmisData!$A:$A, "Pickup", NewEmisData!$B:$B, $A132, NewEmisData!$C:$C, $H132, NewEmisData!$D:$D, DQ$2), SUMIFS(NewEmisData!E:E, NewEmisData!$A:$A, "LDV", NewEmisData!$B:$B, $A132, NewEmisData!$C:$C, $H132, NewEmisData!$D:$D, DQ$2))</f>
        <v>1.7231430999334701E-2</v>
      </c>
      <c r="DR132" s="335">
        <f>$I132*IF($G132="Pickup", SUMIFS(NewEmisData!F:F, NewEmisData!$A:$A, "Pickup", NewEmisData!$B:$B, $A132, NewEmisData!$C:$C, $H132, NewEmisData!$D:$D, DR$2), SUMIFS(NewEmisData!F:F, NewEmisData!$A:$A, "LDV", NewEmisData!$B:$B, $A132, NewEmisData!$C:$C, $H132, NewEmisData!$D:$D, DR$2))</f>
        <v>8.9963646277585099E-3</v>
      </c>
      <c r="DS132" s="335">
        <f>$I132*IF($G132="Pickup", SUMIFS(NewEmisData!G:G, NewEmisData!$A:$A, "Pickup", NewEmisData!$B:$B, $A132, NewEmisData!$C:$C, $H132, NewEmisData!$D:$D, DS$2), SUMIFS(NewEmisData!G:G, NewEmisData!$A:$A, "LDV", NewEmisData!$B:$B, $A132, NewEmisData!$C:$C, $H132, NewEmisData!$D:$D, DS$2))</f>
        <v>5.6961522615022698E-3</v>
      </c>
      <c r="DT132" s="335">
        <f>$I132*IF($G132="Pickup", SUMIFS(NewEmisData!H:H, NewEmisData!$A:$A, "Pickup", NewEmisData!$B:$B, $A132, NewEmisData!$C:$C, $H132, NewEmisData!$D:$D, DT$2), SUMIFS(NewEmisData!H:H, NewEmisData!$A:$A, "LDV", NewEmisData!$B:$B, $A132, NewEmisData!$C:$C, $H132, NewEmisData!$D:$D, DT$2))</f>
        <v>4.3151143502781096E-3</v>
      </c>
      <c r="DU132" s="335">
        <f>$I132*IF($G132="Pickup", SUMIFS(NewEmisData!I:I, NewEmisData!$A:$A, "Pickup", NewEmisData!$B:$B, $A132, NewEmisData!$C:$C, $H132, NewEmisData!$D:$D, DU$2), SUMIFS(NewEmisData!I:I, NewEmisData!$A:$A, "LDV", NewEmisData!$B:$B, $A132, NewEmisData!$C:$C, $H132, NewEmisData!$D:$D, DU$2))</f>
        <v>3.35028978849721E-3</v>
      </c>
      <c r="DV132" s="335">
        <f>$I132*IF($G132="Pickup", SUMIFS(NewEmisData!J:J, NewEmisData!$A:$A, "Pickup", NewEmisData!$B:$B, $A132, NewEmisData!$C:$C, $H132, NewEmisData!$D:$D, DV$2), SUMIFS(NewEmisData!J:J, NewEmisData!$A:$A, "LDV", NewEmisData!$B:$B, $A132, NewEmisData!$C:$C, $H132, NewEmisData!$D:$D, DV$2))</f>
        <v>2.9288858721300301E-3</v>
      </c>
      <c r="DW132" s="335">
        <f>$I132*IF($G132="Pickup", SUMIFS(NewEmisData!K:K, NewEmisData!$A:$A, "Pickup", NewEmisData!$B:$B, $A132, NewEmisData!$C:$C, $H132, NewEmisData!$D:$D, DW$2), SUMIFS(NewEmisData!K:K, NewEmisData!$A:$A, "LDV", NewEmisData!$B:$B, $A132, NewEmisData!$C:$C, $H132, NewEmisData!$D:$D, DW$2))</f>
        <v>2.6889748661232601E-3</v>
      </c>
      <c r="DX132" s="335">
        <f>$I132*IF($G132="Pickup", SUMIFS(NewEmisData!L:L, NewEmisData!$A:$A, "Pickup", NewEmisData!$B:$B, $A132, NewEmisData!$C:$C, $H132, NewEmisData!$D:$D, DX$2), SUMIFS(NewEmisData!L:L, NewEmisData!$A:$A, "LDV", NewEmisData!$B:$B, $A132, NewEmisData!$C:$C, $H132, NewEmisData!$D:$D, DX$2))</f>
        <v>2.6131014849391301E-3</v>
      </c>
      <c r="DY132" s="335">
        <f>$I132*IF($G132="Pickup", SUMIFS(NewEmisData!M:M, NewEmisData!$A:$A, "Pickup", NewEmisData!$B:$B, $A132, NewEmisData!$C:$C, $H132, NewEmisData!$D:$D, DY$2), SUMIFS(NewEmisData!M:M, NewEmisData!$A:$A, "LDV", NewEmisData!$B:$B, $A132, NewEmisData!$C:$C, $H132, NewEmisData!$D:$D, DY$2))</f>
        <v>2.5757099053792102E-3</v>
      </c>
      <c r="DZ132" s="335">
        <v>5.594489642908501E-3</v>
      </c>
      <c r="EA132" s="335">
        <f t="shared" si="118"/>
        <v>605.35194063093002</v>
      </c>
      <c r="EB132" s="335">
        <f t="shared" si="119"/>
        <v>575.43677827742204</v>
      </c>
      <c r="EC132" s="335">
        <f t="shared" si="120"/>
        <v>447.50306541281799</v>
      </c>
      <c r="ED132" s="335">
        <f t="shared" si="121"/>
        <v>380.32748601406797</v>
      </c>
      <c r="EE132" s="335">
        <f t="shared" si="122"/>
        <v>328.8508655947</v>
      </c>
      <c r="EF132" s="335">
        <f t="shared" si="123"/>
        <v>299.87343037562698</v>
      </c>
      <c r="EG132" s="335">
        <f t="shared" si="124"/>
        <v>286.96645721008798</v>
      </c>
      <c r="EH132" s="335">
        <f t="shared" si="125"/>
        <v>282.38592098475101</v>
      </c>
      <c r="EI132" s="335">
        <f t="shared" si="126"/>
        <v>280.69816184937503</v>
      </c>
      <c r="EJ132" s="335">
        <f t="shared" si="127"/>
        <v>0.27672218065037407</v>
      </c>
      <c r="EK132" s="335">
        <f t="shared" si="128"/>
        <v>0.73999493628111201</v>
      </c>
      <c r="EL132" s="335">
        <f t="shared" si="129"/>
        <v>0.35335240075773999</v>
      </c>
      <c r="EM132" s="335">
        <f t="shared" si="130"/>
        <v>0.18897755292818599</v>
      </c>
      <c r="EN132" s="335">
        <f t="shared" si="131"/>
        <v>0.12218817840455801</v>
      </c>
      <c r="EO132" s="335">
        <f t="shared" si="132"/>
        <v>7.3060825114572805E-2</v>
      </c>
      <c r="EP132" s="335">
        <f t="shared" si="133"/>
        <v>5.3764321341730301E-2</v>
      </c>
      <c r="EQ132" s="335">
        <f t="shared" si="134"/>
        <v>4.5765873698397498E-2</v>
      </c>
      <c r="ER132" s="335">
        <f t="shared" si="135"/>
        <v>4.3548109073897001E-2</v>
      </c>
      <c r="ES132" s="335">
        <f t="shared" si="136"/>
        <v>4.24609775043936E-2</v>
      </c>
      <c r="ET132" s="335">
        <f t="shared" si="137"/>
        <v>6.1988464688476796E-2</v>
      </c>
      <c r="EU132" s="335">
        <f t="shared" si="138"/>
        <v>1.04747160569124E-2</v>
      </c>
      <c r="EV132" s="335">
        <f t="shared" si="139"/>
        <v>9.9570764799691708E-3</v>
      </c>
      <c r="EW132" s="335">
        <f t="shared" si="140"/>
        <v>6.4196648888919499E-3</v>
      </c>
      <c r="EX132" s="335">
        <f t="shared" si="141"/>
        <v>5.45599526494426E-3</v>
      </c>
      <c r="EY132" s="335">
        <f t="shared" si="142"/>
        <v>4.7175365225731996E-3</v>
      </c>
      <c r="EZ132" s="335">
        <f t="shared" si="143"/>
        <v>4.3018391726363297E-3</v>
      </c>
      <c r="FA132" s="335">
        <f t="shared" si="144"/>
        <v>4.1166816404986702E-3</v>
      </c>
      <c r="FB132" s="335">
        <f t="shared" si="145"/>
        <v>4.0509726462172697E-3</v>
      </c>
      <c r="FC132" s="335">
        <f t="shared" si="146"/>
        <v>4.0267596573162799E-3</v>
      </c>
      <c r="FD132" s="335">
        <f t="shared" si="147"/>
        <v>1.7442083422488778E-3</v>
      </c>
      <c r="FE132" s="335">
        <f t="shared" si="148"/>
        <v>0.112529836649977</v>
      </c>
      <c r="FF132" s="335">
        <f t="shared" si="149"/>
        <v>0.103764807432247</v>
      </c>
      <c r="FG132" s="335">
        <f t="shared" si="150"/>
        <v>8.1904009889209095E-2</v>
      </c>
      <c r="FH132" s="335">
        <f t="shared" si="151"/>
        <v>8.0372811122020202E-2</v>
      </c>
      <c r="FI132" s="335">
        <f t="shared" si="152"/>
        <v>7.8826850839141593E-2</v>
      </c>
      <c r="FJ132" s="335">
        <f t="shared" si="153"/>
        <v>7.7629471627150906E-2</v>
      </c>
      <c r="FK132" s="335">
        <f t="shared" si="154"/>
        <v>7.6869255276324197E-2</v>
      </c>
      <c r="FL132" s="335">
        <f t="shared" si="155"/>
        <v>7.6489801218608905E-2</v>
      </c>
      <c r="FM132" s="335">
        <f t="shared" si="156"/>
        <v>7.6275890012832595E-2</v>
      </c>
      <c r="FN132" s="335">
        <f t="shared" si="157"/>
        <v>4.7629366333098749E-2</v>
      </c>
      <c r="FO132" s="335">
        <f t="shared" si="158"/>
        <v>2.93140110896879E-2</v>
      </c>
      <c r="FP132" s="335">
        <f t="shared" si="159"/>
        <v>2.15603319614842E-2</v>
      </c>
      <c r="FQ132" s="335">
        <f t="shared" si="160"/>
        <v>1.61359542510712E-2</v>
      </c>
      <c r="FR132" s="335">
        <f t="shared" si="161"/>
        <v>1.4781439172223E-2</v>
      </c>
      <c r="FS132" s="335">
        <f t="shared" si="162"/>
        <v>1.3413837806436801E-2</v>
      </c>
      <c r="FT132" s="335">
        <f t="shared" si="163"/>
        <v>1.2354573478352299E-2</v>
      </c>
      <c r="FU132" s="335">
        <f t="shared" si="164"/>
        <v>1.16820653404197E-2</v>
      </c>
      <c r="FV132" s="335">
        <f t="shared" si="165"/>
        <v>1.13463459698093E-2</v>
      </c>
      <c r="FW132" s="335">
        <f t="shared" si="166"/>
        <v>1.1157149268450401E-2</v>
      </c>
      <c r="FX132" s="335">
        <f t="shared" si="167"/>
        <v>9.4789149915835945E-3</v>
      </c>
    </row>
    <row r="133" spans="1:180" x14ac:dyDescent="0.2">
      <c r="A133" s="305" t="str">
        <f>_xlfn.CONCAT(IF(LEFT(TRIM(A132),1)="*", "*R", "R"), 1+RIGHT(TRIM(A132),1))</f>
        <v>R5</v>
      </c>
      <c r="B133" s="305" t="str">
        <f t="shared" si="224"/>
        <v>TLSSGHEV11</v>
      </c>
      <c r="C133" s="305" t="str">
        <f t="shared" si="225"/>
        <v>TL.GSL.SS.HEV.2011</v>
      </c>
      <c r="D133" s="301" t="str">
        <f t="shared" si="226"/>
        <v>bn-vmt, bn-vmt/a</v>
      </c>
      <c r="E133" s="301" t="str">
        <f t="shared" si="227"/>
        <v>TLGSL</v>
      </c>
      <c r="F133" s="301" t="str">
        <f t="shared" si="228"/>
        <v>TL</v>
      </c>
      <c r="G133" s="315" t="s">
        <v>821</v>
      </c>
      <c r="H133" s="315" t="s">
        <v>814</v>
      </c>
      <c r="I133" s="315">
        <v>1</v>
      </c>
      <c r="J133" s="315" t="str">
        <f t="shared" si="168"/>
        <v>Small SUV-GSL</v>
      </c>
      <c r="K133" s="335">
        <f>$I133*IF($G133="Pickup", SUMIFS(NewEmisData!E:E, NewEmisData!$A:$A, "Pickup", NewEmisData!$B:$B, $A133, NewEmisData!$C:$C, $H133, NewEmisData!$D:$D, K$2), SUMIFS(NewEmisData!E:E, NewEmisData!$A:$A, "LDV", NewEmisData!$B:$B, $A133, NewEmisData!$C:$C, $H133, NewEmisData!$D:$D, K$2))</f>
        <v>474.817101058422</v>
      </c>
      <c r="L133" s="335">
        <f>$I133*IF($G133="Pickup", SUMIFS(NewEmisData!F:F, NewEmisData!$A:$A, "Pickup", NewEmisData!$B:$B, $A133, NewEmisData!$C:$C, $H133, NewEmisData!$D:$D, L$2), SUMIFS(NewEmisData!F:F, NewEmisData!$A:$A, "LDV", NewEmisData!$B:$B, $A133, NewEmisData!$C:$C, $H133, NewEmisData!$D:$D, L$2))</f>
        <v>451.24703471572099</v>
      </c>
      <c r="M133" s="335">
        <f>$I133*IF($G133="Pickup", SUMIFS(NewEmisData!G:G, NewEmisData!$A:$A, "Pickup", NewEmisData!$B:$B, $A133, NewEmisData!$C:$C, $H133, NewEmisData!$D:$D, M$2), SUMIFS(NewEmisData!G:G, NewEmisData!$A:$A, "LDV", NewEmisData!$B:$B, $A133, NewEmisData!$C:$C, $H133, NewEmisData!$D:$D, M$2))</f>
        <v>359.55406391675598</v>
      </c>
      <c r="N133" s="335">
        <f>$I133*IF($G133="Pickup", SUMIFS(NewEmisData!H:H, NewEmisData!$A:$A, "Pickup", NewEmisData!$B:$B, $A133, NewEmisData!$C:$C, $H133, NewEmisData!$D:$D, N$2), SUMIFS(NewEmisData!H:H, NewEmisData!$A:$A, "LDV", NewEmisData!$B:$B, $A133, NewEmisData!$C:$C, $H133, NewEmisData!$D:$D, N$2))</f>
        <v>306.68867751853497</v>
      </c>
      <c r="O133" s="335">
        <f>$I133*IF($G133="Pickup", SUMIFS(NewEmisData!I:I, NewEmisData!$A:$A, "Pickup", NewEmisData!$B:$B, $A133, NewEmisData!$C:$C, $H133, NewEmisData!$D:$D, O$2), SUMIFS(NewEmisData!I:I, NewEmisData!$A:$A, "LDV", NewEmisData!$B:$B, $A133, NewEmisData!$C:$C, $H133, NewEmisData!$D:$D, O$2))</f>
        <v>266.05693149041099</v>
      </c>
      <c r="P133" s="335">
        <f>$I133*IF($G133="Pickup", SUMIFS(NewEmisData!J:J, NewEmisData!$A:$A, "Pickup", NewEmisData!$B:$B, $A133, NewEmisData!$C:$C, $H133, NewEmisData!$D:$D, P$2), SUMIFS(NewEmisData!J:J, NewEmisData!$A:$A, "LDV", NewEmisData!$B:$B, $A133, NewEmisData!$C:$C, $H133, NewEmisData!$D:$D, P$2))</f>
        <v>243.087176828883</v>
      </c>
      <c r="Q133" s="335">
        <f>$I133*IF($G133="Pickup", SUMIFS(NewEmisData!K:K, NewEmisData!$A:$A, "Pickup", NewEmisData!$B:$B, $A133, NewEmisData!$C:$C, $H133, NewEmisData!$D:$D, Q$2), SUMIFS(NewEmisData!K:K, NewEmisData!$A:$A, "LDV", NewEmisData!$B:$B, $A133, NewEmisData!$C:$C, $H133, NewEmisData!$D:$D, Q$2))</f>
        <v>232.82718030870799</v>
      </c>
      <c r="R133" s="335">
        <f>$I133*IF($G133="Pickup", SUMIFS(NewEmisData!L:L, NewEmisData!$A:$A, "Pickup", NewEmisData!$B:$B, $A133, NewEmisData!$C:$C, $H133, NewEmisData!$D:$D, R$2), SUMIFS(NewEmisData!L:L, NewEmisData!$A:$A, "LDV", NewEmisData!$B:$B, $A133, NewEmisData!$C:$C, $H133, NewEmisData!$D:$D, R$2))</f>
        <v>229.167353178653</v>
      </c>
      <c r="S133" s="335">
        <f>$I133*IF($G133="Pickup", SUMIFS(NewEmisData!M:M, NewEmisData!$A:$A, "Pickup", NewEmisData!$B:$B, $A133, NewEmisData!$C:$C, $H133, NewEmisData!$D:$D, S$2), SUMIFS(NewEmisData!M:M, NewEmisData!$A:$A, "LDV", NewEmisData!$B:$B, $A133, NewEmisData!$C:$C, $H133, NewEmisData!$D:$D, S$2))</f>
        <v>227.80956840287899</v>
      </c>
      <c r="T133" s="335">
        <v>0.27672218065037407</v>
      </c>
      <c r="U133" s="335">
        <f>$I133*IF($G133="Pickup", SUMIFS(NewEmisData!E:E, NewEmisData!$A:$A, "Pickup", NewEmisData!$B:$B, $A133, NewEmisData!$C:$C, $H133, NewEmisData!$D:$D, U$2), SUMIFS(NewEmisData!E:E, NewEmisData!$A:$A, "LDV", NewEmisData!$B:$B, $A133, NewEmisData!$C:$C, $H133, NewEmisData!$D:$D, U$2))</f>
        <v>0.70973077210402302</v>
      </c>
      <c r="V133" s="335">
        <f>$I133*IF($G133="Pickup", SUMIFS(NewEmisData!F:F, NewEmisData!$A:$A, "Pickup", NewEmisData!$B:$B, $A133, NewEmisData!$C:$C, $H133, NewEmisData!$D:$D, V$2), SUMIFS(NewEmisData!F:F, NewEmisData!$A:$A, "LDV", NewEmisData!$B:$B, $A133, NewEmisData!$C:$C, $H133, NewEmisData!$D:$D, V$2))</f>
        <v>0.32036907792622199</v>
      </c>
      <c r="W133" s="335">
        <f>$I133*IF($G133="Pickup", SUMIFS(NewEmisData!G:G, NewEmisData!$A:$A, "Pickup", NewEmisData!$B:$B, $A133, NewEmisData!$C:$C, $H133, NewEmisData!$D:$D, W$2), SUMIFS(NewEmisData!G:G, NewEmisData!$A:$A, "LDV", NewEmisData!$B:$B, $A133, NewEmisData!$C:$C, $H133, NewEmisData!$D:$D, W$2))</f>
        <v>0.23974719966536701</v>
      </c>
      <c r="X133" s="335">
        <f>$I133*IF($G133="Pickup", SUMIFS(NewEmisData!H:H, NewEmisData!$A:$A, "Pickup", NewEmisData!$B:$B, $A133, NewEmisData!$C:$C, $H133, NewEmisData!$D:$D, X$2), SUMIFS(NewEmisData!H:H, NewEmisData!$A:$A, "LDV", NewEmisData!$B:$B, $A133, NewEmisData!$C:$C, $H133, NewEmisData!$D:$D, X$2))</f>
        <v>0.160612501035788</v>
      </c>
      <c r="Y133" s="335">
        <f>$I133*IF($G133="Pickup", SUMIFS(NewEmisData!I:I, NewEmisData!$A:$A, "Pickup", NewEmisData!$B:$B, $A133, NewEmisData!$C:$C, $H133, NewEmisData!$D:$D, Y$2), SUMIFS(NewEmisData!I:I, NewEmisData!$A:$A, "LDV", NewEmisData!$B:$B, $A133, NewEmisData!$C:$C, $H133, NewEmisData!$D:$D, Y$2))</f>
        <v>0.10365613117262901</v>
      </c>
      <c r="Z133" s="335">
        <f>$I133*IF($G133="Pickup", SUMIFS(NewEmisData!J:J, NewEmisData!$A:$A, "Pickup", NewEmisData!$B:$B, $A133, NewEmisData!$C:$C, $H133, NewEmisData!$D:$D, Z$2), SUMIFS(NewEmisData!J:J, NewEmisData!$A:$A, "LDV", NewEmisData!$B:$B, $A133, NewEmisData!$C:$C, $H133, NewEmisData!$D:$D, Z$2))</f>
        <v>7.8799994555065797E-2</v>
      </c>
      <c r="AA133" s="335">
        <f>$I133*IF($G133="Pickup", SUMIFS(NewEmisData!K:K, NewEmisData!$A:$A, "Pickup", NewEmisData!$B:$B, $A133, NewEmisData!$C:$C, $H133, NewEmisData!$D:$D, AA$2), SUMIFS(NewEmisData!K:K, NewEmisData!$A:$A, "LDV", NewEmisData!$B:$B, $A133, NewEmisData!$C:$C, $H133, NewEmisData!$D:$D, AA$2))</f>
        <v>6.8646939612850705E-2</v>
      </c>
      <c r="AB133" s="335">
        <f>$I133*IF($G133="Pickup", SUMIFS(NewEmisData!L:L, NewEmisData!$A:$A, "Pickup", NewEmisData!$B:$B, $A133, NewEmisData!$C:$C, $H133, NewEmisData!$D:$D, AB$2), SUMIFS(NewEmisData!L:L, NewEmisData!$A:$A, "LDV", NewEmisData!$B:$B, $A133, NewEmisData!$C:$C, $H133, NewEmisData!$D:$D, AB$2))</f>
        <v>6.5824398729591893E-2</v>
      </c>
      <c r="AC133" s="335">
        <f>$I133*IF($G133="Pickup", SUMIFS(NewEmisData!M:M, NewEmisData!$A:$A, "Pickup", NewEmisData!$B:$B, $A133, NewEmisData!$C:$C, $H133, NewEmisData!$D:$D, AC$2), SUMIFS(NewEmisData!M:M, NewEmisData!$A:$A, "LDV", NewEmisData!$B:$B, $A133, NewEmisData!$C:$C, $H133, NewEmisData!$D:$D, AC$2))</f>
        <v>6.4340803704991095E-2</v>
      </c>
      <c r="AD133" s="335">
        <v>6.1988464688476796E-2</v>
      </c>
      <c r="AE133" s="335">
        <f>$I133*IF($G133="Pickup", SUMIFS(NewEmisData!E:E, NewEmisData!$A:$A, "Pickup", NewEmisData!$B:$B, $A133, NewEmisData!$C:$C, $H133, NewEmisData!$D:$D, AE$2), SUMIFS(NewEmisData!E:E, NewEmisData!$A:$A, "LDV", NewEmisData!$B:$B, $A133, NewEmisData!$C:$C, $H133, NewEmisData!$D:$D, AE$2))</f>
        <v>8.2160020457903906E-3</v>
      </c>
      <c r="AF133" s="335">
        <f>$I133*IF($G133="Pickup", SUMIFS(NewEmisData!F:F, NewEmisData!$A:$A, "Pickup", NewEmisData!$B:$B, $A133, NewEmisData!$C:$C, $H133, NewEmisData!$D:$D, AF$2), SUMIFS(NewEmisData!F:F, NewEmisData!$A:$A, "LDV", NewEmisData!$B:$B, $A133, NewEmisData!$C:$C, $H133, NewEmisData!$D:$D, AF$2))</f>
        <v>7.80815598787189E-3</v>
      </c>
      <c r="AG133" s="335">
        <f>$I133*IF($G133="Pickup", SUMIFS(NewEmisData!G:G, NewEmisData!$A:$A, "Pickup", NewEmisData!$B:$B, $A133, NewEmisData!$C:$C, $H133, NewEmisData!$D:$D, AG$2), SUMIFS(NewEmisData!G:G, NewEmisData!$A:$A, "LDV", NewEmisData!$B:$B, $A133, NewEmisData!$C:$C, $H133, NewEmisData!$D:$D, AG$2))</f>
        <v>5.1579884513251097E-3</v>
      </c>
      <c r="AH133" s="335">
        <f>$I133*IF($G133="Pickup", SUMIFS(NewEmisData!H:H, NewEmisData!$A:$A, "Pickup", NewEmisData!$B:$B, $A133, NewEmisData!$C:$C, $H133, NewEmisData!$D:$D, AH$2), SUMIFS(NewEmisData!H:H, NewEmisData!$A:$A, "LDV", NewEmisData!$B:$B, $A133, NewEmisData!$C:$C, $H133, NewEmisData!$D:$D, AH$2))</f>
        <v>4.3996084263759998E-3</v>
      </c>
      <c r="AI133" s="335">
        <f>$I133*IF($G133="Pickup", SUMIFS(NewEmisData!I:I, NewEmisData!$A:$A, "Pickup", NewEmisData!$B:$B, $A133, NewEmisData!$C:$C, $H133, NewEmisData!$D:$D, AI$2), SUMIFS(NewEmisData!I:I, NewEmisData!$A:$A, "LDV", NewEmisData!$B:$B, $A133, NewEmisData!$C:$C, $H133, NewEmisData!$D:$D, AI$2))</f>
        <v>3.81672539575274E-3</v>
      </c>
      <c r="AJ133" s="335">
        <f>$I133*IF($G133="Pickup", SUMIFS(NewEmisData!J:J, NewEmisData!$A:$A, "Pickup", NewEmisData!$B:$B, $A133, NewEmisData!$C:$C, $H133, NewEmisData!$D:$D, AJ$2), SUMIFS(NewEmisData!J:J, NewEmisData!$A:$A, "LDV", NewEmisData!$B:$B, $A133, NewEmisData!$C:$C, $H133, NewEmisData!$D:$D, AJ$2))</f>
        <v>3.4872096414849999E-3</v>
      </c>
      <c r="AK133" s="335">
        <f>$I133*IF($G133="Pickup", SUMIFS(NewEmisData!K:K, NewEmisData!$A:$A, "Pickup", NewEmisData!$B:$B, $A133, NewEmisData!$C:$C, $H133, NewEmisData!$D:$D, AK$2), SUMIFS(NewEmisData!K:K, NewEmisData!$A:$A, "LDV", NewEmisData!$B:$B, $A133, NewEmisData!$C:$C, $H133, NewEmisData!$D:$D, AK$2))</f>
        <v>3.3400286224750798E-3</v>
      </c>
      <c r="AL133" s="335">
        <f>$I133*IF($G133="Pickup", SUMIFS(NewEmisData!L:L, NewEmisData!$A:$A, "Pickup", NewEmisData!$B:$B, $A133, NewEmisData!$C:$C, $H133, NewEmisData!$D:$D, AL$2), SUMIFS(NewEmisData!L:L, NewEmisData!$A:$A, "LDV", NewEmisData!$B:$B, $A133, NewEmisData!$C:$C, $H133, NewEmisData!$D:$D, AL$2))</f>
        <v>3.2875233288682799E-3</v>
      </c>
      <c r="AM133" s="335">
        <f>$I133*IF($G133="Pickup", SUMIFS(NewEmisData!M:M, NewEmisData!$A:$A, "Pickup", NewEmisData!$B:$B, $A133, NewEmisData!$C:$C, $H133, NewEmisData!$D:$D, AM$2), SUMIFS(NewEmisData!M:M, NewEmisData!$A:$A, "LDV", NewEmisData!$B:$B, $A133, NewEmisData!$C:$C, $H133, NewEmisData!$D:$D, AM$2))</f>
        <v>3.2680461258744399E-3</v>
      </c>
      <c r="AN133" s="335">
        <v>1.7442083422488778E-3</v>
      </c>
      <c r="AO133" s="335">
        <f>$I133*IF($G133="Pickup", SUMIFS(NewEmisData!E:E, NewEmisData!$A:$A, "Pickup", NewEmisData!$B:$B, $A133, NewEmisData!$C:$C, $H133, NewEmisData!$D:$D, AO$2), SUMIFS(NewEmisData!E:E, NewEmisData!$A:$A, "LDV", NewEmisData!$B:$B, $A133, NewEmisData!$C:$C, $H133, NewEmisData!$D:$D, AO$2))</f>
        <v>7.6637268565666605E-2</v>
      </c>
      <c r="AP133" s="335">
        <f>$I133*IF($G133="Pickup", SUMIFS(NewEmisData!F:F, NewEmisData!$A:$A, "Pickup", NewEmisData!$B:$B, $A133, NewEmisData!$C:$C, $H133, NewEmisData!$D:$D, AP$2), SUMIFS(NewEmisData!F:F, NewEmisData!$A:$A, "LDV", NewEmisData!$B:$B, $A133, NewEmisData!$C:$C, $H133, NewEmisData!$D:$D, AP$2))</f>
        <v>7.17220347655846E-2</v>
      </c>
      <c r="AQ133" s="335">
        <f>$I133*IF($G133="Pickup", SUMIFS(NewEmisData!G:G, NewEmisData!$A:$A, "Pickup", NewEmisData!$B:$B, $A133, NewEmisData!$C:$C, $H133, NewEmisData!$D:$D, AQ$2), SUMIFS(NewEmisData!G:G, NewEmisData!$A:$A, "LDV", NewEmisData!$B:$B, $A133, NewEmisData!$C:$C, $H133, NewEmisData!$D:$D, AQ$2))</f>
        <v>5.3063354209187903E-2</v>
      </c>
      <c r="AR133" s="335">
        <f>$I133*IF($G133="Pickup", SUMIFS(NewEmisData!H:H, NewEmisData!$A:$A, "Pickup", NewEmisData!$B:$B, $A133, NewEmisData!$C:$C, $H133, NewEmisData!$D:$D, AR$2), SUMIFS(NewEmisData!H:H, NewEmisData!$A:$A, "LDV", NewEmisData!$B:$B, $A133, NewEmisData!$C:$C, $H133, NewEmisData!$D:$D, AR$2))</f>
        <v>5.1413159178765599E-2</v>
      </c>
      <c r="AS133" s="335">
        <f>$I133*IF($G133="Pickup", SUMIFS(NewEmisData!I:I, NewEmisData!$A:$A, "Pickup", NewEmisData!$B:$B, $A133, NewEmisData!$C:$C, $H133, NewEmisData!$D:$D, AS$2), SUMIFS(NewEmisData!I:I, NewEmisData!$A:$A, "LDV", NewEmisData!$B:$B, $A133, NewEmisData!$C:$C, $H133, NewEmisData!$D:$D, AS$2))</f>
        <v>4.9937748877796798E-2</v>
      </c>
      <c r="AT133" s="335">
        <f>$I133*IF($G133="Pickup", SUMIFS(NewEmisData!J:J, NewEmisData!$A:$A, "Pickup", NewEmisData!$B:$B, $A133, NewEmisData!$C:$C, $H133, NewEmisData!$D:$D, AT$2), SUMIFS(NewEmisData!J:J, NewEmisData!$A:$A, "LDV", NewEmisData!$B:$B, $A133, NewEmisData!$C:$C, $H133, NewEmisData!$D:$D, AT$2))</f>
        <v>4.8737436898882699E-2</v>
      </c>
      <c r="AU133" s="335">
        <f>$I133*IF($G133="Pickup", SUMIFS(NewEmisData!K:K, NewEmisData!$A:$A, "Pickup", NewEmisData!$B:$B, $A133, NewEmisData!$C:$C, $H133, NewEmisData!$D:$D, AU$2), SUMIFS(NewEmisData!K:K, NewEmisData!$A:$A, "LDV", NewEmisData!$B:$B, $A133, NewEmisData!$C:$C, $H133, NewEmisData!$D:$D, AU$2))</f>
        <v>4.7984590527250397E-2</v>
      </c>
      <c r="AV133" s="335">
        <f>$I133*IF($G133="Pickup", SUMIFS(NewEmisData!L:L, NewEmisData!$A:$A, "Pickup", NewEmisData!$B:$B, $A133, NewEmisData!$C:$C, $H133, NewEmisData!$D:$D, AV$2), SUMIFS(NewEmisData!L:L, NewEmisData!$A:$A, "LDV", NewEmisData!$B:$B, $A133, NewEmisData!$C:$C, $H133, NewEmisData!$D:$D, AV$2))</f>
        <v>4.76005320802948E-2</v>
      </c>
      <c r="AW133" s="335">
        <f>$I133*IF($G133="Pickup", SUMIFS(NewEmisData!M:M, NewEmisData!$A:$A, "Pickup", NewEmisData!$B:$B, $A133, NewEmisData!$C:$C, $H133, NewEmisData!$D:$D, AW$2), SUMIFS(NewEmisData!M:M, NewEmisData!$A:$A, "LDV", NewEmisData!$B:$B, $A133, NewEmisData!$C:$C, $H133, NewEmisData!$D:$D, AW$2))</f>
        <v>4.7377866603412998E-2</v>
      </c>
      <c r="AX133" s="335">
        <v>4.7629366333098749E-2</v>
      </c>
      <c r="AY133" s="335">
        <f>$I133*IF($G133="Pickup", SUMIFS(NewEmisData!E:E, NewEmisData!$A:$A, "Pickup", NewEmisData!$B:$B, $A133, NewEmisData!$C:$C, $H133, NewEmisData!$D:$D, AY$2), SUMIFS(NewEmisData!E:E, NewEmisData!$A:$A, "LDV", NewEmisData!$B:$B, $A133, NewEmisData!$C:$C, $H133, NewEmisData!$D:$D, AY$2))</f>
        <v>1.9839679684136899E-2</v>
      </c>
      <c r="AZ133" s="335">
        <f>$I133*IF($G133="Pickup", SUMIFS(NewEmisData!F:F, NewEmisData!$A:$A, "Pickup", NewEmisData!$B:$B, $A133, NewEmisData!$C:$C, $H133, NewEmisData!$D:$D, AZ$2), SUMIFS(NewEmisData!F:F, NewEmisData!$A:$A, "LDV", NewEmisData!$B:$B, $A133, NewEmisData!$C:$C, $H133, NewEmisData!$D:$D, AZ$2))</f>
        <v>1.54915322396613E-2</v>
      </c>
      <c r="BA133" s="335">
        <f>$I133*IF($G133="Pickup", SUMIFS(NewEmisData!G:G, NewEmisData!$A:$A, "Pickup", NewEmisData!$B:$B, $A133, NewEmisData!$C:$C, $H133, NewEmisData!$D:$D, BA$2), SUMIFS(NewEmisData!G:G, NewEmisData!$A:$A, "LDV", NewEmisData!$B:$B, $A133, NewEmisData!$C:$C, $H133, NewEmisData!$D:$D, BA$2))</f>
        <v>1.24856485125612E-2</v>
      </c>
      <c r="BB133" s="335">
        <f>$I133*IF($G133="Pickup", SUMIFS(NewEmisData!H:H, NewEmisData!$A:$A, "Pickup", NewEmisData!$B:$B, $A133, NewEmisData!$C:$C, $H133, NewEmisData!$D:$D, BB$2), SUMIFS(NewEmisData!H:H, NewEmisData!$A:$A, "LDV", NewEmisData!$B:$B, $A133, NewEmisData!$C:$C, $H133, NewEmisData!$D:$D, BB$2))</f>
        <v>1.10258430769824E-2</v>
      </c>
      <c r="BC133" s="335">
        <f>$I133*IF($G133="Pickup", SUMIFS(NewEmisData!I:I, NewEmisData!$A:$A, "Pickup", NewEmisData!$B:$B, $A133, NewEmisData!$C:$C, $H133, NewEmisData!$D:$D, BC$2), SUMIFS(NewEmisData!I:I, NewEmisData!$A:$A, "LDV", NewEmisData!$B:$B, $A133, NewEmisData!$C:$C, $H133, NewEmisData!$D:$D, BC$2))</f>
        <v>9.7206839249302599E-3</v>
      </c>
      <c r="BD133" s="335">
        <f>$I133*IF($G133="Pickup", SUMIFS(NewEmisData!J:J, NewEmisData!$A:$A, "Pickup", NewEmisData!$B:$B, $A133, NewEmisData!$C:$C, $H133, NewEmisData!$D:$D, BD$2), SUMIFS(NewEmisData!J:J, NewEmisData!$A:$A, "LDV", NewEmisData!$B:$B, $A133, NewEmisData!$C:$C, $H133, NewEmisData!$D:$D, BD$2))</f>
        <v>8.6588886279032502E-3</v>
      </c>
      <c r="BE133" s="335">
        <f>$I133*IF($G133="Pickup", SUMIFS(NewEmisData!K:K, NewEmisData!$A:$A, "Pickup", NewEmisData!$B:$B, $A133, NewEmisData!$C:$C, $H133, NewEmisData!$D:$D, BE$2), SUMIFS(NewEmisData!K:K, NewEmisData!$A:$A, "LDV", NewEmisData!$B:$B, $A133, NewEmisData!$C:$C, $H133, NewEmisData!$D:$D, BE$2))</f>
        <v>7.9928948991222996E-3</v>
      </c>
      <c r="BF133" s="335">
        <f>$I133*IF($G133="Pickup", SUMIFS(NewEmisData!L:L, NewEmisData!$A:$A, "Pickup", NewEmisData!$B:$B, $A133, NewEmisData!$C:$C, $H133, NewEmisData!$D:$D, BF$2), SUMIFS(NewEmisData!L:L, NewEmisData!$A:$A, "LDV", NewEmisData!$B:$B, $A133, NewEmisData!$C:$C, $H133, NewEmisData!$D:$D, BF$2))</f>
        <v>7.65317007618625E-3</v>
      </c>
      <c r="BG133" s="335">
        <f>$I133*IF($G133="Pickup", SUMIFS(NewEmisData!M:M, NewEmisData!$A:$A, "Pickup", NewEmisData!$B:$B, $A133, NewEmisData!$C:$C, $H133, NewEmisData!$D:$D, BG$2), SUMIFS(NewEmisData!M:M, NewEmisData!$A:$A, "LDV", NewEmisData!$B:$B, $A133, NewEmisData!$C:$C, $H133, NewEmisData!$D:$D, BG$2))</f>
        <v>7.4561632981935697E-3</v>
      </c>
      <c r="BH133" s="335">
        <v>9.4789149915835945E-3</v>
      </c>
      <c r="BI133" s="335">
        <f>$I133*IF($G133="Pickup", SUMIFS(NewEmisData!E:E, NewEmisData!$A:$A, "Pickup", NewEmisData!$B:$B, $A133, NewEmisData!$C:$C, $H133, NewEmisData!$D:$D, BI$2), SUMIFS(NewEmisData!E:E, NewEmisData!$A:$A, "LDV", NewEmisData!$B:$B, $A133, NewEmisData!$C:$C, $H133, NewEmisData!$D:$D, BI$2))</f>
        <v>6.4220034872518204</v>
      </c>
      <c r="BJ133" s="335">
        <f>$I133*IF($G133="Pickup", SUMIFS(NewEmisData!F:F, NewEmisData!$A:$A, "Pickup", NewEmisData!$B:$B, $A133, NewEmisData!$C:$C, $H133, NewEmisData!$D:$D, BJ$2), SUMIFS(NewEmisData!F:F, NewEmisData!$A:$A, "LDV", NewEmisData!$B:$B, $A133, NewEmisData!$C:$C, $H133, NewEmisData!$D:$D, BJ$2))</f>
        <v>3.8479800836345999</v>
      </c>
      <c r="BK133" s="335">
        <f>$I133*IF($G133="Pickup", SUMIFS(NewEmisData!G:G, NewEmisData!$A:$A, "Pickup", NewEmisData!$B:$B, $A133, NewEmisData!$C:$C, $H133, NewEmisData!$D:$D, BK$2), SUMIFS(NewEmisData!G:G, NewEmisData!$A:$A, "LDV", NewEmisData!$B:$B, $A133, NewEmisData!$C:$C, $H133, NewEmisData!$D:$D, BK$2))</f>
        <v>2.9970734916117499</v>
      </c>
      <c r="BL133" s="335">
        <f>$I133*IF($G133="Pickup", SUMIFS(NewEmisData!H:H, NewEmisData!$A:$A, "Pickup", NewEmisData!$B:$B, $A133, NewEmisData!$C:$C, $H133, NewEmisData!$D:$D, BL$2), SUMIFS(NewEmisData!H:H, NewEmisData!$A:$A, "LDV", NewEmisData!$B:$B, $A133, NewEmisData!$C:$C, $H133, NewEmisData!$D:$D, BL$2))</f>
        <v>2.36472323758924</v>
      </c>
      <c r="BM133" s="335">
        <f>$I133*IF($G133="Pickup", SUMIFS(NewEmisData!I:I, NewEmisData!$A:$A, "Pickup", NewEmisData!$B:$B, $A133, NewEmisData!$C:$C, $H133, NewEmisData!$D:$D, BM$2), SUMIFS(NewEmisData!I:I, NewEmisData!$A:$A, "LDV", NewEmisData!$B:$B, $A133, NewEmisData!$C:$C, $H133, NewEmisData!$D:$D, BM$2))</f>
        <v>1.7421472431707099</v>
      </c>
      <c r="BN133" s="335">
        <f>$I133*IF($G133="Pickup", SUMIFS(NewEmisData!J:J, NewEmisData!$A:$A, "Pickup", NewEmisData!$B:$B, $A133, NewEmisData!$C:$C, $H133, NewEmisData!$D:$D, BN$2), SUMIFS(NewEmisData!J:J, NewEmisData!$A:$A, "LDV", NewEmisData!$B:$B, $A133, NewEmisData!$C:$C, $H133, NewEmisData!$D:$D, BN$2))</f>
        <v>1.3931539503279999</v>
      </c>
      <c r="BO133" s="335">
        <f>$I133*IF($G133="Pickup", SUMIFS(NewEmisData!K:K, NewEmisData!$A:$A, "Pickup", NewEmisData!$B:$B, $A133, NewEmisData!$C:$C, $H133, NewEmisData!$D:$D, BO$2), SUMIFS(NewEmisData!K:K, NewEmisData!$A:$A, "LDV", NewEmisData!$B:$B, $A133, NewEmisData!$C:$C, $H133, NewEmisData!$D:$D, BO$2))</f>
        <v>1.2342051269933401</v>
      </c>
      <c r="BP133" s="335">
        <f>$I133*IF($G133="Pickup", SUMIFS(NewEmisData!L:L, NewEmisData!$A:$A, "Pickup", NewEmisData!$B:$B, $A133, NewEmisData!$C:$C, $H133, NewEmisData!$D:$D, BP$2), SUMIFS(NewEmisData!L:L, NewEmisData!$A:$A, "LDV", NewEmisData!$B:$B, $A133, NewEmisData!$C:$C, $H133, NewEmisData!$D:$D, BP$2))</f>
        <v>1.18127069132138</v>
      </c>
      <c r="BQ133" s="335">
        <f>$I133*IF($G133="Pickup", SUMIFS(NewEmisData!M:M, NewEmisData!$A:$A, "Pickup", NewEmisData!$B:$B, $A133, NewEmisData!$C:$C, $H133, NewEmisData!$D:$D, BQ$2), SUMIFS(NewEmisData!M:M, NewEmisData!$A:$A, "LDV", NewEmisData!$B:$B, $A133, NewEmisData!$C:$C, $H133, NewEmisData!$D:$D, BQ$2))</f>
        <v>1.1484293714755001</v>
      </c>
      <c r="BR133" s="335">
        <v>1.6588293829830492</v>
      </c>
      <c r="BS133" s="335">
        <f>$I133*IF($G133="Pickup", SUMIFS(NewEmisData!E:E, NewEmisData!$A:$A, "Pickup", NewEmisData!$B:$B, $A133, NewEmisData!$C:$C, $H133, NewEmisData!$D:$D, BS$2), SUMIFS(NewEmisData!E:E, NewEmisData!$A:$A, "LDV", NewEmisData!$B:$B, $A133, NewEmisData!$C:$C, $H133, NewEmisData!$D:$D, BS$2))</f>
        <v>0.76625314114096599</v>
      </c>
      <c r="BT133" s="335">
        <f>$I133*IF($G133="Pickup", SUMIFS(NewEmisData!F:F, NewEmisData!$A:$A, "Pickup", NewEmisData!$B:$B, $A133, NewEmisData!$C:$C, $H133, NewEmisData!$D:$D, BT$2), SUMIFS(NewEmisData!F:F, NewEmisData!$A:$A, "LDV", NewEmisData!$B:$B, $A133, NewEmisData!$C:$C, $H133, NewEmisData!$D:$D, BT$2))</f>
        <v>0.42849019580384201</v>
      </c>
      <c r="BU133" s="335">
        <f>$I133*IF($G133="Pickup", SUMIFS(NewEmisData!G:G, NewEmisData!$A:$A, "Pickup", NewEmisData!$B:$B, $A133, NewEmisData!$C:$C, $H133, NewEmisData!$D:$D, BU$2), SUMIFS(NewEmisData!G:G, NewEmisData!$A:$A, "LDV", NewEmisData!$B:$B, $A133, NewEmisData!$C:$C, $H133, NewEmisData!$D:$D, BU$2))</f>
        <v>0.33923869580754101</v>
      </c>
      <c r="BV133" s="335">
        <f>$I133*IF($G133="Pickup", SUMIFS(NewEmisData!H:H, NewEmisData!$A:$A, "Pickup", NewEmisData!$B:$B, $A133, NewEmisData!$C:$C, $H133, NewEmisData!$D:$D, BV$2), SUMIFS(NewEmisData!H:H, NewEmisData!$A:$A, "LDV", NewEmisData!$B:$B, $A133, NewEmisData!$C:$C, $H133, NewEmisData!$D:$D, BV$2))</f>
        <v>0.274572609184357</v>
      </c>
      <c r="BW133" s="335">
        <f>$I133*IF($G133="Pickup", SUMIFS(NewEmisData!I:I, NewEmisData!$A:$A, "Pickup", NewEmisData!$B:$B, $A133, NewEmisData!$C:$C, $H133, NewEmisData!$D:$D, BW$2), SUMIFS(NewEmisData!I:I, NewEmisData!$A:$A, "LDV", NewEmisData!$B:$B, $A133, NewEmisData!$C:$C, $H133, NewEmisData!$D:$D, BW$2))</f>
        <v>0.20444446873760599</v>
      </c>
      <c r="BX133" s="335">
        <f>$I133*IF($G133="Pickup", SUMIFS(NewEmisData!J:J, NewEmisData!$A:$A, "Pickup", NewEmisData!$B:$B, $A133, NewEmisData!$C:$C, $H133, NewEmisData!$D:$D, BX$2), SUMIFS(NewEmisData!J:J, NewEmisData!$A:$A, "LDV", NewEmisData!$B:$B, $A133, NewEmisData!$C:$C, $H133, NewEmisData!$D:$D, BX$2))</f>
        <v>0.170176908378738</v>
      </c>
      <c r="BY133" s="335">
        <f>$I133*IF($G133="Pickup", SUMIFS(NewEmisData!K:K, NewEmisData!$A:$A, "Pickup", NewEmisData!$B:$B, $A133, NewEmisData!$C:$C, $H133, NewEmisData!$D:$D, BY$2), SUMIFS(NewEmisData!K:K, NewEmisData!$A:$A, "LDV", NewEmisData!$B:$B, $A133, NewEmisData!$C:$C, $H133, NewEmisData!$D:$D, BY$2))</f>
        <v>0.152045525981331</v>
      </c>
      <c r="BZ133" s="335">
        <f>$I133*IF($G133="Pickup", SUMIFS(NewEmisData!L:L, NewEmisData!$A:$A, "Pickup", NewEmisData!$B:$B, $A133, NewEmisData!$C:$C, $H133, NewEmisData!$D:$D, BZ$2), SUMIFS(NewEmisData!L:L, NewEmisData!$A:$A, "LDV", NewEmisData!$B:$B, $A133, NewEmisData!$C:$C, $H133, NewEmisData!$D:$D, BZ$2))</f>
        <v>0.14503696159912</v>
      </c>
      <c r="CA133" s="335">
        <f>$I133*IF($G133="Pickup", SUMIFS(NewEmisData!M:M, NewEmisData!$A:$A, "Pickup", NewEmisData!$B:$B, $A133, NewEmisData!$C:$C, $H133, NewEmisData!$D:$D, CA$2), SUMIFS(NewEmisData!M:M, NewEmisData!$A:$A, "LDV", NewEmisData!$B:$B, $A133, NewEmisData!$C:$C, $H133, NewEmisData!$D:$D, CA$2))</f>
        <v>0.139402683427791</v>
      </c>
      <c r="CB133" s="335">
        <v>0.10573121882292051</v>
      </c>
      <c r="CC133" s="335">
        <f>$I133*IF($G133="Pickup", SUMIFS(NewEmisData!E:E, NewEmisData!$A:$A, "Pickup", NewEmisData!$B:$B, $A133, NewEmisData!$C:$C, $H133, NewEmisData!$D:$D, CC$2), SUMIFS(NewEmisData!E:E, NewEmisData!$A:$A, "LDV", NewEmisData!$B:$B, $A133, NewEmisData!$C:$C, $H133, NewEmisData!$D:$D, CC$2))</f>
        <v>3.9065075142891502E-2</v>
      </c>
      <c r="CD133" s="335">
        <f>$I133*IF($G133="Pickup", SUMIFS(NewEmisData!F:F, NewEmisData!$A:$A, "Pickup", NewEmisData!$B:$B, $A133, NewEmisData!$C:$C, $H133, NewEmisData!$D:$D, CD$2), SUMIFS(NewEmisData!F:F, NewEmisData!$A:$A, "LDV", NewEmisData!$B:$B, $A133, NewEmisData!$C:$C, $H133, NewEmisData!$D:$D, CD$2))</f>
        <v>2.71884075109541E-2</v>
      </c>
      <c r="CE133" s="335">
        <f>$I133*IF($G133="Pickup", SUMIFS(NewEmisData!G:G, NewEmisData!$A:$A, "Pickup", NewEmisData!$B:$B, $A133, NewEmisData!$C:$C, $H133, NewEmisData!$D:$D, CE$2), SUMIFS(NewEmisData!G:G, NewEmisData!$A:$A, "LDV", NewEmisData!$B:$B, $A133, NewEmisData!$C:$C, $H133, NewEmisData!$D:$D, CE$2))</f>
        <v>2.35915905182916E-2</v>
      </c>
      <c r="CF133" s="335">
        <f>$I133*IF($G133="Pickup", SUMIFS(NewEmisData!H:H, NewEmisData!$A:$A, "Pickup", NewEmisData!$B:$B, $A133, NewEmisData!$C:$C, $H133, NewEmisData!$D:$D, CF$2), SUMIFS(NewEmisData!H:H, NewEmisData!$A:$A, "LDV", NewEmisData!$B:$B, $A133, NewEmisData!$C:$C, $H133, NewEmisData!$D:$D, CF$2))</f>
        <v>2.2519914122574401E-2</v>
      </c>
      <c r="CG133" s="335">
        <f>$I133*IF($G133="Pickup", SUMIFS(NewEmisData!I:I, NewEmisData!$A:$A, "Pickup", NewEmisData!$B:$B, $A133, NewEmisData!$C:$C, $H133, NewEmisData!$D:$D, CG$2), SUMIFS(NewEmisData!I:I, NewEmisData!$A:$A, "LDV", NewEmisData!$B:$B, $A133, NewEmisData!$C:$C, $H133, NewEmisData!$D:$D, CG$2))</f>
        <v>2.1807779866682201E-2</v>
      </c>
      <c r="CH133" s="335">
        <f>$I133*IF($G133="Pickup", SUMIFS(NewEmisData!J:J, NewEmisData!$A:$A, "Pickup", NewEmisData!$B:$B, $A133, NewEmisData!$C:$C, $H133, NewEmisData!$D:$D, CH$2), SUMIFS(NewEmisData!J:J, NewEmisData!$A:$A, "LDV", NewEmisData!$B:$B, $A133, NewEmisData!$C:$C, $H133, NewEmisData!$D:$D, CH$2))</f>
        <v>2.1246517083751901E-2</v>
      </c>
      <c r="CI133" s="335">
        <f>$I133*IF($G133="Pickup", SUMIFS(NewEmisData!K:K, NewEmisData!$A:$A, "Pickup", NewEmisData!$B:$B, $A133, NewEmisData!$C:$C, $H133, NewEmisData!$D:$D, CI$2), SUMIFS(NewEmisData!K:K, NewEmisData!$A:$A, "LDV", NewEmisData!$B:$B, $A133, NewEmisData!$C:$C, $H133, NewEmisData!$D:$D, CI$2))</f>
        <v>2.1244746441372499E-2</v>
      </c>
      <c r="CJ133" s="335">
        <f>$I133*IF($G133="Pickup", SUMIFS(NewEmisData!L:L, NewEmisData!$A:$A, "Pickup", NewEmisData!$B:$B, $A133, NewEmisData!$C:$C, $H133, NewEmisData!$D:$D, CJ$2), SUMIFS(NewEmisData!L:L, NewEmisData!$A:$A, "LDV", NewEmisData!$B:$B, $A133, NewEmisData!$C:$C, $H133, NewEmisData!$D:$D, CJ$2))</f>
        <v>2.1244238664552498E-2</v>
      </c>
      <c r="CK133" s="335">
        <f>$I133*IF($G133="Pickup", SUMIFS(NewEmisData!M:M, NewEmisData!$A:$A, "Pickup", NewEmisData!$B:$B, $A133, NewEmisData!$C:$C, $H133, NewEmisData!$D:$D, CK$2), SUMIFS(NewEmisData!M:M, NewEmisData!$A:$A, "LDV", NewEmisData!$B:$B, $A133, NewEmisData!$C:$C, $H133, NewEmisData!$D:$D, CK$2))</f>
        <v>2.1243800212783201E-2</v>
      </c>
      <c r="CL133" s="335">
        <v>2.2881070645398207E-2</v>
      </c>
      <c r="CM133" s="335">
        <f>$I133*IF($G133="Pickup", SUMIFS(NewEmisData!E:E, NewEmisData!$A:$A, "Pickup", NewEmisData!$B:$B, $A133, NewEmisData!$C:$C, $H133, NewEmisData!$D:$D, CM$2), SUMIFS(NewEmisData!E:E, NewEmisData!$A:$A, "LDV", NewEmisData!$B:$B, $A133, NewEmisData!$C:$C, $H133, NewEmisData!$D:$D, CM$2))</f>
        <v>2.3400482606005499E-2</v>
      </c>
      <c r="CN133" s="335">
        <f>$I133*IF($G133="Pickup", SUMIFS(NewEmisData!F:F, NewEmisData!$A:$A, "Pickup", NewEmisData!$B:$B, $A133, NewEmisData!$C:$C, $H133, NewEmisData!$D:$D, CN$2), SUMIFS(NewEmisData!F:F, NewEmisData!$A:$A, "LDV", NewEmisData!$B:$B, $A133, NewEmisData!$C:$C, $H133, NewEmisData!$D:$D, CN$2))</f>
        <v>1.46264020139097E-2</v>
      </c>
      <c r="CO133" s="335">
        <f>$I133*IF($G133="Pickup", SUMIFS(NewEmisData!G:G, NewEmisData!$A:$A, "Pickup", NewEmisData!$B:$B, $A133, NewEmisData!$C:$C, $H133, NewEmisData!$D:$D, CO$2), SUMIFS(NewEmisData!G:G, NewEmisData!$A:$A, "LDV", NewEmisData!$B:$B, $A133, NewEmisData!$C:$C, $H133, NewEmisData!$D:$D, CO$2))</f>
        <v>1.17594755724597E-2</v>
      </c>
      <c r="CP133" s="335">
        <f>$I133*IF($G133="Pickup", SUMIFS(NewEmisData!H:H, NewEmisData!$A:$A, "Pickup", NewEmisData!$B:$B, $A133, NewEmisData!$C:$C, $H133, NewEmisData!$D:$D, CP$2), SUMIFS(NewEmisData!H:H, NewEmisData!$A:$A, "LDV", NewEmisData!$B:$B, $A133, NewEmisData!$C:$C, $H133, NewEmisData!$D:$D, CP$2))</f>
        <v>9.5913131178771704E-3</v>
      </c>
      <c r="CQ133" s="335">
        <f>$I133*IF($G133="Pickup", SUMIFS(NewEmisData!I:I, NewEmisData!$A:$A, "Pickup", NewEmisData!$B:$B, $A133, NewEmisData!$C:$C, $H133, NewEmisData!$D:$D, CQ$2), SUMIFS(NewEmisData!I:I, NewEmisData!$A:$A, "LDV", NewEmisData!$B:$B, $A133, NewEmisData!$C:$C, $H133, NewEmisData!$D:$D, CQ$2))</f>
        <v>8.49787062067325E-3</v>
      </c>
      <c r="CR133" s="335">
        <f>$I133*IF($G133="Pickup", SUMIFS(NewEmisData!J:J, NewEmisData!$A:$A, "Pickup", NewEmisData!$B:$B, $A133, NewEmisData!$C:$C, $H133, NewEmisData!$D:$D, CR$2), SUMIFS(NewEmisData!J:J, NewEmisData!$A:$A, "LDV", NewEmisData!$B:$B, $A133, NewEmisData!$C:$C, $H133, NewEmisData!$D:$D, CR$2))</f>
        <v>8.0109865110152001E-3</v>
      </c>
      <c r="CS133" s="335">
        <f>$I133*IF($G133="Pickup", SUMIFS(NewEmisData!K:K, NewEmisData!$A:$A, "Pickup", NewEmisData!$B:$B, $A133, NewEmisData!$C:$C, $H133, NewEmisData!$D:$D, CS$2), SUMIFS(NewEmisData!K:K, NewEmisData!$A:$A, "LDV", NewEmisData!$B:$B, $A133, NewEmisData!$C:$C, $H133, NewEmisData!$D:$D, CS$2))</f>
        <v>7.9536784391849198E-3</v>
      </c>
      <c r="CT133" s="335">
        <f>$I133*IF($G133="Pickup", SUMIFS(NewEmisData!L:L, NewEmisData!$A:$A, "Pickup", NewEmisData!$B:$B, $A133, NewEmisData!$C:$C, $H133, NewEmisData!$D:$D, CT$2), SUMIFS(NewEmisData!L:L, NewEmisData!$A:$A, "LDV", NewEmisData!$B:$B, $A133, NewEmisData!$C:$C, $H133, NewEmisData!$D:$D, CT$2))</f>
        <v>7.8603296078806496E-3</v>
      </c>
      <c r="CU133" s="335">
        <f>$I133*IF($G133="Pickup", SUMIFS(NewEmisData!M:M, NewEmisData!$A:$A, "Pickup", NewEmisData!$B:$B, $A133, NewEmisData!$C:$C, $H133, NewEmisData!$D:$D, CU$2), SUMIFS(NewEmisData!M:M, NewEmisData!$A:$A, "LDV", NewEmisData!$B:$B, $A133, NewEmisData!$C:$C, $H133, NewEmisData!$D:$D, CU$2))</f>
        <v>7.8597717488691193E-3</v>
      </c>
      <c r="CV133" s="335">
        <v>6.9734009009235556E-3</v>
      </c>
      <c r="CW133" s="335">
        <v>4.0498104655261064E-3</v>
      </c>
      <c r="CX133" s="335">
        <v>2.5030350838759993E-3</v>
      </c>
      <c r="CY133" s="335">
        <v>2.1151214403419519E-3</v>
      </c>
      <c r="CZ133" s="335">
        <v>1.7489979687569375E-3</v>
      </c>
      <c r="DA133" s="335">
        <v>1.340486996695321E-3</v>
      </c>
      <c r="DB133" s="335">
        <v>1.0553769116342638E-3</v>
      </c>
      <c r="DC133" s="335">
        <v>1.0132227560056145E-3</v>
      </c>
      <c r="DD133" s="335">
        <v>1.0003159541004489E-3</v>
      </c>
      <c r="DE133" s="335">
        <v>9.9860782000699166E-4</v>
      </c>
      <c r="DF133" s="335">
        <v>9.9860782000699166E-4</v>
      </c>
      <c r="DG133" s="335">
        <f>$I133*IF($G133="Pickup", SUMIFS(NewEmisData!E:E, NewEmisData!$A:$A, "Pickup", NewEmisData!$B:$B, $A133, NewEmisData!$C:$C, $H133, NewEmisData!$D:$D, DG$2), SUMIFS(NewEmisData!E:E, NewEmisData!$A:$A, "LDV", NewEmisData!$B:$B, $A133, NewEmisData!$C:$C, $H133, NewEmisData!$D:$D, DG$2))</f>
        <v>0</v>
      </c>
      <c r="DH133" s="335">
        <f>$I133*IF($G133="Pickup", SUMIFS(NewEmisData!F:F, NewEmisData!$A:$A, "Pickup", NewEmisData!$B:$B, $A133, NewEmisData!$C:$C, $H133, NewEmisData!$D:$D, DH$2), SUMIFS(NewEmisData!F:F, NewEmisData!$A:$A, "LDV", NewEmisData!$B:$B, $A133, NewEmisData!$C:$C, $H133, NewEmisData!$D:$D, DH$2))</f>
        <v>0</v>
      </c>
      <c r="DI133" s="335">
        <f>$I133*IF($G133="Pickup", SUMIFS(NewEmisData!G:G, NewEmisData!$A:$A, "Pickup", NewEmisData!$B:$B, $A133, NewEmisData!$C:$C, $H133, NewEmisData!$D:$D, DI$2), SUMIFS(NewEmisData!G:G, NewEmisData!$A:$A, "LDV", NewEmisData!$B:$B, $A133, NewEmisData!$C:$C, $H133, NewEmisData!$D:$D, DI$2))</f>
        <v>0</v>
      </c>
      <c r="DJ133" s="335">
        <f>$I133*IF($G133="Pickup", SUMIFS(NewEmisData!H:H, NewEmisData!$A:$A, "Pickup", NewEmisData!$B:$B, $A133, NewEmisData!$C:$C, $H133, NewEmisData!$D:$D, DJ$2), SUMIFS(NewEmisData!H:H, NewEmisData!$A:$A, "LDV", NewEmisData!$B:$B, $A133, NewEmisData!$C:$C, $H133, NewEmisData!$D:$D, DJ$2))</f>
        <v>0</v>
      </c>
      <c r="DK133" s="335">
        <f>$I133*IF($G133="Pickup", SUMIFS(NewEmisData!I:I, NewEmisData!$A:$A, "Pickup", NewEmisData!$B:$B, $A133, NewEmisData!$C:$C, $H133, NewEmisData!$D:$D, DK$2), SUMIFS(NewEmisData!I:I, NewEmisData!$A:$A, "LDV", NewEmisData!$B:$B, $A133, NewEmisData!$C:$C, $H133, NewEmisData!$D:$D, DK$2))</f>
        <v>0</v>
      </c>
      <c r="DL133" s="335">
        <f>$I133*IF($G133="Pickup", SUMIFS(NewEmisData!J:J, NewEmisData!$A:$A, "Pickup", NewEmisData!$B:$B, $A133, NewEmisData!$C:$C, $H133, NewEmisData!$D:$D, DL$2), SUMIFS(NewEmisData!J:J, NewEmisData!$A:$A, "LDV", NewEmisData!$B:$B, $A133, NewEmisData!$C:$C, $H133, NewEmisData!$D:$D, DL$2))</f>
        <v>0</v>
      </c>
      <c r="DM133" s="335">
        <f>$I133*IF($G133="Pickup", SUMIFS(NewEmisData!K:K, NewEmisData!$A:$A, "Pickup", NewEmisData!$B:$B, $A133, NewEmisData!$C:$C, $H133, NewEmisData!$D:$D, DM$2), SUMIFS(NewEmisData!K:K, NewEmisData!$A:$A, "LDV", NewEmisData!$B:$B, $A133, NewEmisData!$C:$C, $H133, NewEmisData!$D:$D, DM$2))</f>
        <v>0</v>
      </c>
      <c r="DN133" s="335">
        <f>$I133*IF($G133="Pickup", SUMIFS(NewEmisData!L:L, NewEmisData!$A:$A, "Pickup", NewEmisData!$B:$B, $A133, NewEmisData!$C:$C, $H133, NewEmisData!$D:$D, DN$2), SUMIFS(NewEmisData!L:L, NewEmisData!$A:$A, "LDV", NewEmisData!$B:$B, $A133, NewEmisData!$C:$C, $H133, NewEmisData!$D:$D, DN$2))</f>
        <v>0</v>
      </c>
      <c r="DO133" s="335">
        <f>$I133*IF($G133="Pickup", SUMIFS(NewEmisData!M:M, NewEmisData!$A:$A, "Pickup", NewEmisData!$B:$B, $A133, NewEmisData!$C:$C, $H133, NewEmisData!$D:$D, DO$2), SUMIFS(NewEmisData!M:M, NewEmisData!$A:$A, "LDV", NewEmisData!$B:$B, $A133, NewEmisData!$C:$C, $H133, NewEmisData!$D:$D, DO$2))</f>
        <v>0</v>
      </c>
      <c r="DP133" s="335">
        <v>2.023129771030282E-3</v>
      </c>
      <c r="DQ133" s="335">
        <f>$I133*IF($G133="Pickup", SUMIFS(NewEmisData!E:E, NewEmisData!$A:$A, "Pickup", NewEmisData!$B:$B, $A133, NewEmisData!$C:$C, $H133, NewEmisData!$D:$D, DQ$2), SUMIFS(NewEmisData!E:E, NewEmisData!$A:$A, "LDV", NewEmisData!$B:$B, $A133, NewEmisData!$C:$C, $H133, NewEmisData!$D:$D, DQ$2))</f>
        <v>1.5358627671248499E-2</v>
      </c>
      <c r="DR133" s="335">
        <f>$I133*IF($G133="Pickup", SUMIFS(NewEmisData!F:F, NewEmisData!$A:$A, "Pickup", NewEmisData!$B:$B, $A133, NewEmisData!$C:$C, $H133, NewEmisData!$D:$D, DR$2), SUMIFS(NewEmisData!F:F, NewEmisData!$A:$A, "LDV", NewEmisData!$B:$B, $A133, NewEmisData!$C:$C, $H133, NewEmisData!$D:$D, DR$2))</f>
        <v>9.2701502330196205E-3</v>
      </c>
      <c r="DS133" s="335">
        <f>$I133*IF($G133="Pickup", SUMIFS(NewEmisData!G:G, NewEmisData!$A:$A, "Pickup", NewEmisData!$B:$B, $A133, NewEmisData!$C:$C, $H133, NewEmisData!$D:$D, DS$2), SUMIFS(NewEmisData!G:G, NewEmisData!$A:$A, "LDV", NewEmisData!$B:$B, $A133, NewEmisData!$C:$C, $H133, NewEmisData!$D:$D, DS$2))</f>
        <v>7.3800443468092902E-3</v>
      </c>
      <c r="DT133" s="335">
        <f>$I133*IF($G133="Pickup", SUMIFS(NewEmisData!H:H, NewEmisData!$A:$A, "Pickup", NewEmisData!$B:$B, $A133, NewEmisData!$C:$C, $H133, NewEmisData!$D:$D, DT$2), SUMIFS(NewEmisData!H:H, NewEmisData!$A:$A, "LDV", NewEmisData!$B:$B, $A133, NewEmisData!$C:$C, $H133, NewEmisData!$D:$D, DT$2))</f>
        <v>5.7500359883598503E-3</v>
      </c>
      <c r="DU133" s="335">
        <f>$I133*IF($G133="Pickup", SUMIFS(NewEmisData!I:I, NewEmisData!$A:$A, "Pickup", NewEmisData!$B:$B, $A133, NewEmisData!$C:$C, $H133, NewEmisData!$D:$D, DU$2), SUMIFS(NewEmisData!I:I, NewEmisData!$A:$A, "LDV", NewEmisData!$B:$B, $A133, NewEmisData!$C:$C, $H133, NewEmisData!$D:$D, DU$2))</f>
        <v>4.5486358185720301E-3</v>
      </c>
      <c r="DV133" s="335">
        <f>$I133*IF($G133="Pickup", SUMIFS(NewEmisData!J:J, NewEmisData!$A:$A, "Pickup", NewEmisData!$B:$B, $A133, NewEmisData!$C:$C, $H133, NewEmisData!$D:$D, DV$2), SUMIFS(NewEmisData!J:J, NewEmisData!$A:$A, "LDV", NewEmisData!$B:$B, $A133, NewEmisData!$C:$C, $H133, NewEmisData!$D:$D, DV$2))</f>
        <v>3.9745008012961004E-3</v>
      </c>
      <c r="DW133" s="335">
        <f>$I133*IF($G133="Pickup", SUMIFS(NewEmisData!K:K, NewEmisData!$A:$A, "Pickup", NewEmisData!$B:$B, $A133, NewEmisData!$C:$C, $H133, NewEmisData!$D:$D, DW$2), SUMIFS(NewEmisData!K:K, NewEmisData!$A:$A, "LDV", NewEmisData!$B:$B, $A133, NewEmisData!$C:$C, $H133, NewEmisData!$D:$D, DW$2))</f>
        <v>3.6505775807205302E-3</v>
      </c>
      <c r="DX133" s="335">
        <f>$I133*IF($G133="Pickup", SUMIFS(NewEmisData!L:L, NewEmisData!$A:$A, "Pickup", NewEmisData!$B:$B, $A133, NewEmisData!$C:$C, $H133, NewEmisData!$D:$D, DX$2), SUMIFS(NewEmisData!L:L, NewEmisData!$A:$A, "LDV", NewEmisData!$B:$B, $A133, NewEmisData!$C:$C, $H133, NewEmisData!$D:$D, DX$2))</f>
        <v>3.5463484367939599E-3</v>
      </c>
      <c r="DY133" s="335">
        <f>$I133*IF($G133="Pickup", SUMIFS(NewEmisData!M:M, NewEmisData!$A:$A, "Pickup", NewEmisData!$B:$B, $A133, NewEmisData!$C:$C, $H133, NewEmisData!$D:$D, DY$2), SUMIFS(NewEmisData!M:M, NewEmisData!$A:$A, "LDV", NewEmisData!$B:$B, $A133, NewEmisData!$C:$C, $H133, NewEmisData!$D:$D, DY$2))</f>
        <v>3.4918759359810199E-3</v>
      </c>
      <c r="DZ133" s="335">
        <v>5.594489642908501E-3</v>
      </c>
      <c r="EA133" s="335">
        <f t="shared" si="118"/>
        <v>474.817101058422</v>
      </c>
      <c r="EB133" s="335">
        <f t="shared" si="119"/>
        <v>451.24703471572099</v>
      </c>
      <c r="EC133" s="335">
        <f t="shared" si="120"/>
        <v>359.55406391675598</v>
      </c>
      <c r="ED133" s="335">
        <f t="shared" si="121"/>
        <v>306.68867751853497</v>
      </c>
      <c r="EE133" s="335">
        <f t="shared" si="122"/>
        <v>266.05693149041099</v>
      </c>
      <c r="EF133" s="335">
        <f t="shared" si="123"/>
        <v>243.087176828883</v>
      </c>
      <c r="EG133" s="335">
        <f t="shared" si="124"/>
        <v>232.82718030870799</v>
      </c>
      <c r="EH133" s="335">
        <f t="shared" si="125"/>
        <v>229.167353178653</v>
      </c>
      <c r="EI133" s="335">
        <f t="shared" si="126"/>
        <v>227.80956840287899</v>
      </c>
      <c r="EJ133" s="335">
        <f t="shared" si="127"/>
        <v>0.27672218065037407</v>
      </c>
      <c r="EK133" s="335">
        <f t="shared" si="128"/>
        <v>0.70973077210402302</v>
      </c>
      <c r="EL133" s="335">
        <f t="shared" si="129"/>
        <v>0.32036907792622199</v>
      </c>
      <c r="EM133" s="335">
        <f t="shared" si="130"/>
        <v>0.23974719966536701</v>
      </c>
      <c r="EN133" s="335">
        <f t="shared" si="131"/>
        <v>0.160612501035788</v>
      </c>
      <c r="EO133" s="335">
        <f t="shared" si="132"/>
        <v>0.10365613117262901</v>
      </c>
      <c r="EP133" s="335">
        <f t="shared" si="133"/>
        <v>7.8799994555065797E-2</v>
      </c>
      <c r="EQ133" s="335">
        <f t="shared" si="134"/>
        <v>6.8646939612850705E-2</v>
      </c>
      <c r="ER133" s="335">
        <f t="shared" si="135"/>
        <v>6.5824398729591893E-2</v>
      </c>
      <c r="ES133" s="335">
        <f t="shared" si="136"/>
        <v>6.4340803704991095E-2</v>
      </c>
      <c r="ET133" s="335">
        <f t="shared" si="137"/>
        <v>6.1988464688476796E-2</v>
      </c>
      <c r="EU133" s="335">
        <f t="shared" si="138"/>
        <v>8.2160020457903906E-3</v>
      </c>
      <c r="EV133" s="335">
        <f t="shared" si="139"/>
        <v>7.80815598787189E-3</v>
      </c>
      <c r="EW133" s="335">
        <f t="shared" si="140"/>
        <v>5.1579884513251097E-3</v>
      </c>
      <c r="EX133" s="335">
        <f t="shared" si="141"/>
        <v>4.3996084263759998E-3</v>
      </c>
      <c r="EY133" s="335">
        <f t="shared" si="142"/>
        <v>3.81672539575274E-3</v>
      </c>
      <c r="EZ133" s="335">
        <f t="shared" si="143"/>
        <v>3.4872096414849999E-3</v>
      </c>
      <c r="FA133" s="335">
        <f t="shared" si="144"/>
        <v>3.3400286224750798E-3</v>
      </c>
      <c r="FB133" s="335">
        <f t="shared" si="145"/>
        <v>3.2875233288682799E-3</v>
      </c>
      <c r="FC133" s="335">
        <f t="shared" si="146"/>
        <v>3.2680461258744399E-3</v>
      </c>
      <c r="FD133" s="335">
        <f t="shared" si="147"/>
        <v>1.7442083422488778E-3</v>
      </c>
      <c r="FE133" s="335">
        <f t="shared" si="148"/>
        <v>7.6637268565666605E-2</v>
      </c>
      <c r="FF133" s="335">
        <f t="shared" si="149"/>
        <v>7.17220347655846E-2</v>
      </c>
      <c r="FG133" s="335">
        <f t="shared" si="150"/>
        <v>5.3063354209187903E-2</v>
      </c>
      <c r="FH133" s="335">
        <f t="shared" si="151"/>
        <v>5.1413159178765599E-2</v>
      </c>
      <c r="FI133" s="335">
        <f t="shared" si="152"/>
        <v>4.9937748877796798E-2</v>
      </c>
      <c r="FJ133" s="335">
        <f t="shared" si="153"/>
        <v>4.8737436898882699E-2</v>
      </c>
      <c r="FK133" s="335">
        <f t="shared" si="154"/>
        <v>4.7984590527250397E-2</v>
      </c>
      <c r="FL133" s="335">
        <f t="shared" si="155"/>
        <v>4.76005320802948E-2</v>
      </c>
      <c r="FM133" s="335">
        <f t="shared" si="156"/>
        <v>4.7377866603412998E-2</v>
      </c>
      <c r="FN133" s="335">
        <f t="shared" si="157"/>
        <v>4.7629366333098749E-2</v>
      </c>
      <c r="FO133" s="335">
        <f t="shared" si="158"/>
        <v>1.9839679684136899E-2</v>
      </c>
      <c r="FP133" s="335">
        <f t="shared" si="159"/>
        <v>1.54915322396613E-2</v>
      </c>
      <c r="FQ133" s="335">
        <f t="shared" si="160"/>
        <v>1.24856485125612E-2</v>
      </c>
      <c r="FR133" s="335">
        <f t="shared" si="161"/>
        <v>1.10258430769824E-2</v>
      </c>
      <c r="FS133" s="335">
        <f t="shared" si="162"/>
        <v>9.7206839249302599E-3</v>
      </c>
      <c r="FT133" s="335">
        <f t="shared" si="163"/>
        <v>8.6588886279032502E-3</v>
      </c>
      <c r="FU133" s="335">
        <f t="shared" si="164"/>
        <v>7.9928948991222996E-3</v>
      </c>
      <c r="FV133" s="335">
        <f t="shared" si="165"/>
        <v>7.65317007618625E-3</v>
      </c>
      <c r="FW133" s="335">
        <f t="shared" si="166"/>
        <v>7.4561632981935697E-3</v>
      </c>
      <c r="FX133" s="335">
        <f t="shared" si="167"/>
        <v>9.4789149915835945E-3</v>
      </c>
    </row>
    <row r="134" spans="1:180" x14ac:dyDescent="0.2">
      <c r="A134" s="305" t="str">
        <f>_xlfn.CONCAT(IF(LEFT(TRIM(A133),1)="*", "*R", "R"), 1+RIGHT(TRIM(A133),1))</f>
        <v>R6</v>
      </c>
      <c r="B134" s="305" t="str">
        <f t="shared" si="224"/>
        <v>TLSSGHEV11</v>
      </c>
      <c r="C134" s="305" t="str">
        <f t="shared" si="225"/>
        <v>TL.GSL.SS.HEV.2011</v>
      </c>
      <c r="D134" s="301" t="str">
        <f t="shared" si="226"/>
        <v>bn-vmt, bn-vmt/a</v>
      </c>
      <c r="E134" s="301" t="str">
        <f t="shared" si="227"/>
        <v>TLGSL</v>
      </c>
      <c r="F134" s="301" t="str">
        <f t="shared" si="228"/>
        <v>TL</v>
      </c>
      <c r="G134" s="315" t="s">
        <v>821</v>
      </c>
      <c r="H134" s="315" t="s">
        <v>814</v>
      </c>
      <c r="I134" s="315">
        <v>1</v>
      </c>
      <c r="J134" s="315" t="str">
        <f t="shared" si="168"/>
        <v>Small SUV-GSL</v>
      </c>
      <c r="K134" s="335">
        <f>$I134*IF($G134="Pickup", SUMIFS(NewEmisData!E:E, NewEmisData!$A:$A, "Pickup", NewEmisData!$B:$B, $A134, NewEmisData!$C:$C, $H134, NewEmisData!$D:$D, K$2), SUMIFS(NewEmisData!E:E, NewEmisData!$A:$A, "LDV", NewEmisData!$B:$B, $A134, NewEmisData!$C:$C, $H134, NewEmisData!$D:$D, K$2))</f>
        <v>465.43339574540698</v>
      </c>
      <c r="L134" s="335">
        <f>$I134*IF($G134="Pickup", SUMIFS(NewEmisData!F:F, NewEmisData!$A:$A, "Pickup", NewEmisData!$B:$B, $A134, NewEmisData!$C:$C, $H134, NewEmisData!$D:$D, L$2), SUMIFS(NewEmisData!F:F, NewEmisData!$A:$A, "LDV", NewEmisData!$B:$B, $A134, NewEmisData!$C:$C, $H134, NewEmisData!$D:$D, L$2))</f>
        <v>447.45086858043499</v>
      </c>
      <c r="M134" s="335">
        <f>$I134*IF($G134="Pickup", SUMIFS(NewEmisData!G:G, NewEmisData!$A:$A, "Pickup", NewEmisData!$B:$B, $A134, NewEmisData!$C:$C, $H134, NewEmisData!$D:$D, M$2), SUMIFS(NewEmisData!G:G, NewEmisData!$A:$A, "LDV", NewEmisData!$B:$B, $A134, NewEmisData!$C:$C, $H134, NewEmisData!$D:$D, M$2))</f>
        <v>371.68579631799702</v>
      </c>
      <c r="N134" s="335">
        <f>$I134*IF($G134="Pickup", SUMIFS(NewEmisData!H:H, NewEmisData!$A:$A, "Pickup", NewEmisData!$B:$B, $A134, NewEmisData!$C:$C, $H134, NewEmisData!$D:$D, N$2), SUMIFS(NewEmisData!H:H, NewEmisData!$A:$A, "LDV", NewEmisData!$B:$B, $A134, NewEmisData!$C:$C, $H134, NewEmisData!$D:$D, N$2))</f>
        <v>316.68783468886801</v>
      </c>
      <c r="O134" s="335">
        <f>$I134*IF($G134="Pickup", SUMIFS(NewEmisData!I:I, NewEmisData!$A:$A, "Pickup", NewEmisData!$B:$B, $A134, NewEmisData!$C:$C, $H134, NewEmisData!$D:$D, O$2), SUMIFS(NewEmisData!I:I, NewEmisData!$A:$A, "LDV", NewEmisData!$B:$B, $A134, NewEmisData!$C:$C, $H134, NewEmisData!$D:$D, O$2))</f>
        <v>274.45359564691302</v>
      </c>
      <c r="P134" s="335">
        <f>$I134*IF($G134="Pickup", SUMIFS(NewEmisData!J:J, NewEmisData!$A:$A, "Pickup", NewEmisData!$B:$B, $A134, NewEmisData!$C:$C, $H134, NewEmisData!$D:$D, P$2), SUMIFS(NewEmisData!J:J, NewEmisData!$A:$A, "LDV", NewEmisData!$B:$B, $A134, NewEmisData!$C:$C, $H134, NewEmisData!$D:$D, P$2))</f>
        <v>250.610452801164</v>
      </c>
      <c r="Q134" s="335">
        <f>$I134*IF($G134="Pickup", SUMIFS(NewEmisData!K:K, NewEmisData!$A:$A, "Pickup", NewEmisData!$B:$B, $A134, NewEmisData!$C:$C, $H134, NewEmisData!$D:$D, Q$2), SUMIFS(NewEmisData!K:K, NewEmisData!$A:$A, "LDV", NewEmisData!$B:$B, $A134, NewEmisData!$C:$C, $H134, NewEmisData!$D:$D, Q$2))</f>
        <v>239.96929474207201</v>
      </c>
      <c r="R134" s="335">
        <f>$I134*IF($G134="Pickup", SUMIFS(NewEmisData!L:L, NewEmisData!$A:$A, "Pickup", NewEmisData!$B:$B, $A134, NewEmisData!$C:$C, $H134, NewEmisData!$D:$D, R$2), SUMIFS(NewEmisData!L:L, NewEmisData!$A:$A, "LDV", NewEmisData!$B:$B, $A134, NewEmisData!$C:$C, $H134, NewEmisData!$D:$D, R$2))</f>
        <v>236.17949059358199</v>
      </c>
      <c r="S134" s="335">
        <f>$I134*IF($G134="Pickup", SUMIFS(NewEmisData!M:M, NewEmisData!$A:$A, "Pickup", NewEmisData!$B:$B, $A134, NewEmisData!$C:$C, $H134, NewEmisData!$D:$D, S$2), SUMIFS(NewEmisData!M:M, NewEmisData!$A:$A, "LDV", NewEmisData!$B:$B, $A134, NewEmisData!$C:$C, $H134, NewEmisData!$D:$D, S$2))</f>
        <v>234.77621268414799</v>
      </c>
      <c r="T134" s="335">
        <v>0.27672218065037407</v>
      </c>
      <c r="U134" s="335">
        <f>$I134*IF($G134="Pickup", SUMIFS(NewEmisData!E:E, NewEmisData!$A:$A, "Pickup", NewEmisData!$B:$B, $A134, NewEmisData!$C:$C, $H134, NewEmisData!$D:$D, U$2), SUMIFS(NewEmisData!E:E, NewEmisData!$A:$A, "LDV", NewEmisData!$B:$B, $A134, NewEmisData!$C:$C, $H134, NewEmisData!$D:$D, U$2))</f>
        <v>0.76817370125590101</v>
      </c>
      <c r="V134" s="335">
        <f>$I134*IF($G134="Pickup", SUMIFS(NewEmisData!F:F, NewEmisData!$A:$A, "Pickup", NewEmisData!$B:$B, $A134, NewEmisData!$C:$C, $H134, NewEmisData!$D:$D, V$2), SUMIFS(NewEmisData!F:F, NewEmisData!$A:$A, "LDV", NewEmisData!$B:$B, $A134, NewEmisData!$C:$C, $H134, NewEmisData!$D:$D, V$2))</f>
        <v>0.34255400012381199</v>
      </c>
      <c r="W134" s="335">
        <f>$I134*IF($G134="Pickup", SUMIFS(NewEmisData!G:G, NewEmisData!$A:$A, "Pickup", NewEmisData!$B:$B, $A134, NewEmisData!$C:$C, $H134, NewEmisData!$D:$D, W$2), SUMIFS(NewEmisData!G:G, NewEmisData!$A:$A, "LDV", NewEmisData!$B:$B, $A134, NewEmisData!$C:$C, $H134, NewEmisData!$D:$D, W$2))</f>
        <v>0.22026197441968301</v>
      </c>
      <c r="X134" s="335">
        <f>$I134*IF($G134="Pickup", SUMIFS(NewEmisData!H:H, NewEmisData!$A:$A, "Pickup", NewEmisData!$B:$B, $A134, NewEmisData!$C:$C, $H134, NewEmisData!$D:$D, X$2), SUMIFS(NewEmisData!H:H, NewEmisData!$A:$A, "LDV", NewEmisData!$B:$B, $A134, NewEmisData!$C:$C, $H134, NewEmisData!$D:$D, X$2))</f>
        <v>0.146130223505477</v>
      </c>
      <c r="Y134" s="335">
        <f>$I134*IF($G134="Pickup", SUMIFS(NewEmisData!I:I, NewEmisData!$A:$A, "Pickup", NewEmisData!$B:$B, $A134, NewEmisData!$C:$C, $H134, NewEmisData!$D:$D, Y$2), SUMIFS(NewEmisData!I:I, NewEmisData!$A:$A, "LDV", NewEmisData!$B:$B, $A134, NewEmisData!$C:$C, $H134, NewEmisData!$D:$D, Y$2))</f>
        <v>9.25204446820201E-2</v>
      </c>
      <c r="Z134" s="335">
        <f>$I134*IF($G134="Pickup", SUMIFS(NewEmisData!J:J, NewEmisData!$A:$A, "Pickup", NewEmisData!$B:$B, $A134, NewEmisData!$C:$C, $H134, NewEmisData!$D:$D, Z$2), SUMIFS(NewEmisData!J:J, NewEmisData!$A:$A, "LDV", NewEmisData!$B:$B, $A134, NewEmisData!$C:$C, $H134, NewEmisData!$D:$D, Z$2))</f>
        <v>6.9646332093205393E-2</v>
      </c>
      <c r="AA134" s="335">
        <f>$I134*IF($G134="Pickup", SUMIFS(NewEmisData!K:K, NewEmisData!$A:$A, "Pickup", NewEmisData!$B:$B, $A134, NewEmisData!$C:$C, $H134, NewEmisData!$D:$D, AA$2), SUMIFS(NewEmisData!K:K, NewEmisData!$A:$A, "LDV", NewEmisData!$B:$B, $A134, NewEmisData!$C:$C, $H134, NewEmisData!$D:$D, AA$2))</f>
        <v>6.0285539426727999E-2</v>
      </c>
      <c r="AB134" s="335">
        <f>$I134*IF($G134="Pickup", SUMIFS(NewEmisData!L:L, NewEmisData!$A:$A, "Pickup", NewEmisData!$B:$B, $A134, NewEmisData!$C:$C, $H134, NewEmisData!$D:$D, AB$2), SUMIFS(NewEmisData!L:L, NewEmisData!$A:$A, "LDV", NewEmisData!$B:$B, $A134, NewEmisData!$C:$C, $H134, NewEmisData!$D:$D, AB$2))</f>
        <v>5.7685517085836899E-2</v>
      </c>
      <c r="AC134" s="335">
        <f>$I134*IF($G134="Pickup", SUMIFS(NewEmisData!M:M, NewEmisData!$A:$A, "Pickup", NewEmisData!$B:$B, $A134, NewEmisData!$C:$C, $H134, NewEmisData!$D:$D, AC$2), SUMIFS(NewEmisData!M:M, NewEmisData!$A:$A, "LDV", NewEmisData!$B:$B, $A134, NewEmisData!$C:$C, $H134, NewEmisData!$D:$D, AC$2))</f>
        <v>5.6336256806388998E-2</v>
      </c>
      <c r="AD134" s="335">
        <v>6.1988464688476796E-2</v>
      </c>
      <c r="AE134" s="335">
        <f>$I134*IF($G134="Pickup", SUMIFS(NewEmisData!E:E, NewEmisData!$A:$A, "Pickup", NewEmisData!$B:$B, $A134, NewEmisData!$C:$C, $H134, NewEmisData!$D:$D, AE$2), SUMIFS(NewEmisData!E:E, NewEmisData!$A:$A, "LDV", NewEmisData!$B:$B, $A134, NewEmisData!$C:$C, $H134, NewEmisData!$D:$D, AE$2))</f>
        <v>8.0536316527093799E-3</v>
      </c>
      <c r="AF134" s="335">
        <f>$I134*IF($G134="Pickup", SUMIFS(NewEmisData!F:F, NewEmisData!$A:$A, "Pickup", NewEmisData!$B:$B, $A134, NewEmisData!$C:$C, $H134, NewEmisData!$D:$D, AF$2), SUMIFS(NewEmisData!F:F, NewEmisData!$A:$A, "LDV", NewEmisData!$B:$B, $A134, NewEmisData!$C:$C, $H134, NewEmisData!$D:$D, AF$2))</f>
        <v>7.7424694052717798E-3</v>
      </c>
      <c r="AG134" s="335">
        <f>$I134*IF($G134="Pickup", SUMIFS(NewEmisData!G:G, NewEmisData!$A:$A, "Pickup", NewEmisData!$B:$B, $A134, NewEmisData!$C:$C, $H134, NewEmisData!$D:$D, AG$2), SUMIFS(NewEmisData!G:G, NewEmisData!$A:$A, "LDV", NewEmisData!$B:$B, $A134, NewEmisData!$C:$C, $H134, NewEmisData!$D:$D, AG$2))</f>
        <v>5.3320257089092297E-3</v>
      </c>
      <c r="AH134" s="335">
        <f>$I134*IF($G134="Pickup", SUMIFS(NewEmisData!H:H, NewEmisData!$A:$A, "Pickup", NewEmisData!$B:$B, $A134, NewEmisData!$C:$C, $H134, NewEmisData!$D:$D, AH$2), SUMIFS(NewEmisData!H:H, NewEmisData!$A:$A, "LDV", NewEmisData!$B:$B, $A134, NewEmisData!$C:$C, $H134, NewEmisData!$D:$D, AH$2))</f>
        <v>4.5430510168157703E-3</v>
      </c>
      <c r="AI134" s="335">
        <f>$I134*IF($G134="Pickup", SUMIFS(NewEmisData!I:I, NewEmisData!$A:$A, "Pickup", NewEmisData!$B:$B, $A134, NewEmisData!$C:$C, $H134, NewEmisData!$D:$D, AI$2), SUMIFS(NewEmisData!I:I, NewEmisData!$A:$A, "LDV", NewEmisData!$B:$B, $A134, NewEmisData!$C:$C, $H134, NewEmisData!$D:$D, AI$2))</f>
        <v>3.9371785778053803E-3</v>
      </c>
      <c r="AJ134" s="335">
        <f>$I134*IF($G134="Pickup", SUMIFS(NewEmisData!J:J, NewEmisData!$A:$A, "Pickup", NewEmisData!$B:$B, $A134, NewEmisData!$C:$C, $H134, NewEmisData!$D:$D, AJ$2), SUMIFS(NewEmisData!J:J, NewEmisData!$A:$A, "LDV", NewEmisData!$B:$B, $A134, NewEmisData!$C:$C, $H134, NewEmisData!$D:$D, AJ$2))</f>
        <v>3.5951364530025401E-3</v>
      </c>
      <c r="AK134" s="335">
        <f>$I134*IF($G134="Pickup", SUMIFS(NewEmisData!K:K, NewEmisData!$A:$A, "Pickup", NewEmisData!$B:$B, $A134, NewEmisData!$C:$C, $H134, NewEmisData!$D:$D, AK$2), SUMIFS(NewEmisData!K:K, NewEmisData!$A:$A, "LDV", NewEmisData!$B:$B, $A134, NewEmisData!$C:$C, $H134, NewEmisData!$D:$D, AK$2))</f>
        <v>3.4424852382502098E-3</v>
      </c>
      <c r="AL134" s="335">
        <f>$I134*IF($G134="Pickup", SUMIFS(NewEmisData!L:L, NewEmisData!$A:$A, "Pickup", NewEmisData!$B:$B, $A134, NewEmisData!$C:$C, $H134, NewEmisData!$D:$D, AL$2), SUMIFS(NewEmisData!L:L, NewEmisData!$A:$A, "LDV", NewEmisData!$B:$B, $A134, NewEmisData!$C:$C, $H134, NewEmisData!$D:$D, AL$2))</f>
        <v>3.38811619026995E-3</v>
      </c>
      <c r="AM134" s="335">
        <f>$I134*IF($G134="Pickup", SUMIFS(NewEmisData!M:M, NewEmisData!$A:$A, "Pickup", NewEmisData!$B:$B, $A134, NewEmisData!$C:$C, $H134, NewEmisData!$D:$D, AM$2), SUMIFS(NewEmisData!M:M, NewEmisData!$A:$A, "LDV", NewEmisData!$B:$B, $A134, NewEmisData!$C:$C, $H134, NewEmisData!$D:$D, AM$2))</f>
        <v>3.36798790618778E-3</v>
      </c>
      <c r="AN134" s="335">
        <v>1.7442083422488778E-3</v>
      </c>
      <c r="AO134" s="335">
        <f>$I134*IF($G134="Pickup", SUMIFS(NewEmisData!E:E, NewEmisData!$A:$A, "Pickup", NewEmisData!$B:$B, $A134, NewEmisData!$C:$C, $H134, NewEmisData!$D:$D, AO$2), SUMIFS(NewEmisData!E:E, NewEmisData!$A:$A, "LDV", NewEmisData!$B:$B, $A134, NewEmisData!$C:$C, $H134, NewEmisData!$D:$D, AO$2))</f>
        <v>7.6317156939691294E-2</v>
      </c>
      <c r="AP134" s="335">
        <f>$I134*IF($G134="Pickup", SUMIFS(NewEmisData!F:F, NewEmisData!$A:$A, "Pickup", NewEmisData!$B:$B, $A134, NewEmisData!$C:$C, $H134, NewEmisData!$D:$D, AP$2), SUMIFS(NewEmisData!F:F, NewEmisData!$A:$A, "LDV", NewEmisData!$B:$B, $A134, NewEmisData!$C:$C, $H134, NewEmisData!$D:$D, AP$2))</f>
        <v>7.1544642944165196E-2</v>
      </c>
      <c r="AQ134" s="335">
        <f>$I134*IF($G134="Pickup", SUMIFS(NewEmisData!G:G, NewEmisData!$A:$A, "Pickup", NewEmisData!$B:$B, $A134, NewEmisData!$C:$C, $H134, NewEmisData!$D:$D, AQ$2), SUMIFS(NewEmisData!G:G, NewEmisData!$A:$A, "LDV", NewEmisData!$B:$B, $A134, NewEmisData!$C:$C, $H134, NewEmisData!$D:$D, AQ$2))</f>
        <v>5.8249743312617203E-2</v>
      </c>
      <c r="AR134" s="335">
        <f>$I134*IF($G134="Pickup", SUMIFS(NewEmisData!H:H, NewEmisData!$A:$A, "Pickup", NewEmisData!$B:$B, $A134, NewEmisData!$C:$C, $H134, NewEmisData!$D:$D, AR$2), SUMIFS(NewEmisData!H:H, NewEmisData!$A:$A, "LDV", NewEmisData!$B:$B, $A134, NewEmisData!$C:$C, $H134, NewEmisData!$D:$D, AR$2))</f>
        <v>5.6730049378736901E-2</v>
      </c>
      <c r="AS134" s="335">
        <f>$I134*IF($G134="Pickup", SUMIFS(NewEmisData!I:I, NewEmisData!$A:$A, "Pickup", NewEmisData!$B:$B, $A134, NewEmisData!$C:$C, $H134, NewEmisData!$D:$D, AS$2), SUMIFS(NewEmisData!I:I, NewEmisData!$A:$A, "LDV", NewEmisData!$B:$B, $A134, NewEmisData!$C:$C, $H134, NewEmisData!$D:$D, AS$2))</f>
        <v>5.5297861804990203E-2</v>
      </c>
      <c r="AT134" s="335">
        <f>$I134*IF($G134="Pickup", SUMIFS(NewEmisData!J:J, NewEmisData!$A:$A, "Pickup", NewEmisData!$B:$B, $A134, NewEmisData!$C:$C, $H134, NewEmisData!$D:$D, AT$2), SUMIFS(NewEmisData!J:J, NewEmisData!$A:$A, "LDV", NewEmisData!$B:$B, $A134, NewEmisData!$C:$C, $H134, NewEmisData!$D:$D, AT$2))</f>
        <v>5.4156352090813403E-2</v>
      </c>
      <c r="AU134" s="335">
        <f>$I134*IF($G134="Pickup", SUMIFS(NewEmisData!K:K, NewEmisData!$A:$A, "Pickup", NewEmisData!$B:$B, $A134, NewEmisData!$C:$C, $H134, NewEmisData!$D:$D, AU$2), SUMIFS(NewEmisData!K:K, NewEmisData!$A:$A, "LDV", NewEmisData!$B:$B, $A134, NewEmisData!$C:$C, $H134, NewEmisData!$D:$D, AU$2))</f>
        <v>5.3430662266944498E-2</v>
      </c>
      <c r="AV134" s="335">
        <f>$I134*IF($G134="Pickup", SUMIFS(NewEmisData!L:L, NewEmisData!$A:$A, "Pickup", NewEmisData!$B:$B, $A134, NewEmisData!$C:$C, $H134, NewEmisData!$D:$D, AV$2), SUMIFS(NewEmisData!L:L, NewEmisData!$A:$A, "LDV", NewEmisData!$B:$B, $A134, NewEmisData!$C:$C, $H134, NewEmisData!$D:$D, AV$2))</f>
        <v>5.3062743786751999E-2</v>
      </c>
      <c r="AW134" s="335">
        <f>$I134*IF($G134="Pickup", SUMIFS(NewEmisData!M:M, NewEmisData!$A:$A, "Pickup", NewEmisData!$B:$B, $A134, NewEmisData!$C:$C, $H134, NewEmisData!$D:$D, AW$2), SUMIFS(NewEmisData!M:M, NewEmisData!$A:$A, "LDV", NewEmisData!$B:$B, $A134, NewEmisData!$C:$C, $H134, NewEmisData!$D:$D, AW$2))</f>
        <v>5.2850768620488903E-2</v>
      </c>
      <c r="AX134" s="335">
        <v>4.7629366333098749E-2</v>
      </c>
      <c r="AY134" s="335">
        <f>$I134*IF($G134="Pickup", SUMIFS(NewEmisData!E:E, NewEmisData!$A:$A, "Pickup", NewEmisData!$B:$B, $A134, NewEmisData!$C:$C, $H134, NewEmisData!$D:$D, AY$2), SUMIFS(NewEmisData!E:E, NewEmisData!$A:$A, "LDV", NewEmisData!$B:$B, $A134, NewEmisData!$C:$C, $H134, NewEmisData!$D:$D, AY$2))</f>
        <v>2.00368746679381E-2</v>
      </c>
      <c r="AZ134" s="335">
        <f>$I134*IF($G134="Pickup", SUMIFS(NewEmisData!F:F, NewEmisData!$A:$A, "Pickup", NewEmisData!$B:$B, $A134, NewEmisData!$C:$C, $H134, NewEmisData!$D:$D, AZ$2), SUMIFS(NewEmisData!F:F, NewEmisData!$A:$A, "LDV", NewEmisData!$B:$B, $A134, NewEmisData!$C:$C, $H134, NewEmisData!$D:$D, AZ$2))</f>
        <v>1.58149288879222E-2</v>
      </c>
      <c r="BA134" s="335">
        <f>$I134*IF($G134="Pickup", SUMIFS(NewEmisData!G:G, NewEmisData!$A:$A, "Pickup", NewEmisData!$B:$B, $A134, NewEmisData!$C:$C, $H134, NewEmisData!$D:$D, BA$2), SUMIFS(NewEmisData!G:G, NewEmisData!$A:$A, "LDV", NewEmisData!$B:$B, $A134, NewEmisData!$C:$C, $H134, NewEmisData!$D:$D, BA$2))</f>
        <v>1.2889012730210401E-2</v>
      </c>
      <c r="BB134" s="335">
        <f>$I134*IF($G134="Pickup", SUMIFS(NewEmisData!H:H, NewEmisData!$A:$A, "Pickup", NewEmisData!$B:$B, $A134, NewEmisData!$C:$C, $H134, NewEmisData!$D:$D, BB$2), SUMIFS(NewEmisData!H:H, NewEmisData!$A:$A, "LDV", NewEmisData!$B:$B, $A134, NewEmisData!$C:$C, $H134, NewEmisData!$D:$D, BB$2))</f>
        <v>1.1544674905883E-2</v>
      </c>
      <c r="BC134" s="335">
        <f>$I134*IF($G134="Pickup", SUMIFS(NewEmisData!I:I, NewEmisData!$A:$A, "Pickup", NewEmisData!$B:$B, $A134, NewEmisData!$C:$C, $H134, NewEmisData!$D:$D, BC$2), SUMIFS(NewEmisData!I:I, NewEmisData!$A:$A, "LDV", NewEmisData!$B:$B, $A134, NewEmisData!$C:$C, $H134, NewEmisData!$D:$D, BC$2))</f>
        <v>1.0277724336371899E-2</v>
      </c>
      <c r="BD134" s="335">
        <f>$I134*IF($G134="Pickup", SUMIFS(NewEmisData!J:J, NewEmisData!$A:$A, "Pickup", NewEmisData!$B:$B, $A134, NewEmisData!$C:$C, $H134, NewEmisData!$D:$D, BD$2), SUMIFS(NewEmisData!J:J, NewEmisData!$A:$A, "LDV", NewEmisData!$B:$B, $A134, NewEmisData!$C:$C, $H134, NewEmisData!$D:$D, BD$2))</f>
        <v>9.2679749278735592E-3</v>
      </c>
      <c r="BE134" s="335">
        <f>$I134*IF($G134="Pickup", SUMIFS(NewEmisData!K:K, NewEmisData!$A:$A, "Pickup", NewEmisData!$B:$B, $A134, NewEmisData!$C:$C, $H134, NewEmisData!$D:$D, BE$2), SUMIFS(NewEmisData!K:K, NewEmisData!$A:$A, "LDV", NewEmisData!$B:$B, $A134, NewEmisData!$C:$C, $H134, NewEmisData!$D:$D, BE$2))</f>
        <v>8.6259896432645099E-3</v>
      </c>
      <c r="BF134" s="335">
        <f>$I134*IF($G134="Pickup", SUMIFS(NewEmisData!L:L, NewEmisData!$A:$A, "Pickup", NewEmisData!$B:$B, $A134, NewEmisData!$C:$C, $H134, NewEmisData!$D:$D, BF$2), SUMIFS(NewEmisData!L:L, NewEmisData!$A:$A, "LDV", NewEmisData!$B:$B, $A134, NewEmisData!$C:$C, $H134, NewEmisData!$D:$D, BF$2))</f>
        <v>8.3004876330209296E-3</v>
      </c>
      <c r="BG134" s="335">
        <f>$I134*IF($G134="Pickup", SUMIFS(NewEmisData!M:M, NewEmisData!$A:$A, "Pickup", NewEmisData!$B:$B, $A134, NewEmisData!$C:$C, $H134, NewEmisData!$D:$D, BG$2), SUMIFS(NewEmisData!M:M, NewEmisData!$A:$A, "LDV", NewEmisData!$B:$B, $A134, NewEmisData!$C:$C, $H134, NewEmisData!$D:$D, BG$2))</f>
        <v>8.1129702157430005E-3</v>
      </c>
      <c r="BH134" s="335">
        <v>9.4789149915835945E-3</v>
      </c>
      <c r="BI134" s="335">
        <f>$I134*IF($G134="Pickup", SUMIFS(NewEmisData!E:E, NewEmisData!$A:$A, "Pickup", NewEmisData!$B:$B, $A134, NewEmisData!$C:$C, $H134, NewEmisData!$D:$D, BI$2), SUMIFS(NewEmisData!E:E, NewEmisData!$A:$A, "LDV", NewEmisData!$B:$B, $A134, NewEmisData!$C:$C, $H134, NewEmisData!$D:$D, BI$2))</f>
        <v>6.1599528865440298</v>
      </c>
      <c r="BJ134" s="335">
        <f>$I134*IF($G134="Pickup", SUMIFS(NewEmisData!F:F, NewEmisData!$A:$A, "Pickup", NewEmisData!$B:$B, $A134, NewEmisData!$C:$C, $H134, NewEmisData!$D:$D, BJ$2), SUMIFS(NewEmisData!F:F, NewEmisData!$A:$A, "LDV", NewEmisData!$B:$B, $A134, NewEmisData!$C:$C, $H134, NewEmisData!$D:$D, BJ$2))</f>
        <v>3.7475170679561298</v>
      </c>
      <c r="BK134" s="335">
        <f>$I134*IF($G134="Pickup", SUMIFS(NewEmisData!G:G, NewEmisData!$A:$A, "Pickup", NewEmisData!$B:$B, $A134, NewEmisData!$C:$C, $H134, NewEmisData!$D:$D, BK$2), SUMIFS(NewEmisData!G:G, NewEmisData!$A:$A, "LDV", NewEmisData!$B:$B, $A134, NewEmisData!$C:$C, $H134, NewEmisData!$D:$D, BK$2))</f>
        <v>2.80366463620466</v>
      </c>
      <c r="BL134" s="335">
        <f>$I134*IF($G134="Pickup", SUMIFS(NewEmisData!H:H, NewEmisData!$A:$A, "Pickup", NewEmisData!$B:$B, $A134, NewEmisData!$C:$C, $H134, NewEmisData!$D:$D, BL$2), SUMIFS(NewEmisData!H:H, NewEmisData!$A:$A, "LDV", NewEmisData!$B:$B, $A134, NewEmisData!$C:$C, $H134, NewEmisData!$D:$D, BL$2))</f>
        <v>2.2038088113149099</v>
      </c>
      <c r="BM134" s="335">
        <f>$I134*IF($G134="Pickup", SUMIFS(NewEmisData!I:I, NewEmisData!$A:$A, "Pickup", NewEmisData!$B:$B, $A134, NewEmisData!$C:$C, $H134, NewEmisData!$D:$D, BM$2), SUMIFS(NewEmisData!I:I, NewEmisData!$A:$A, "LDV", NewEmisData!$B:$B, $A134, NewEmisData!$C:$C, $H134, NewEmisData!$D:$D, BM$2))</f>
        <v>1.6110244723417799</v>
      </c>
      <c r="BN134" s="335">
        <f>$I134*IF($G134="Pickup", SUMIFS(NewEmisData!J:J, NewEmisData!$A:$A, "Pickup", NewEmisData!$B:$B, $A134, NewEmisData!$C:$C, $H134, NewEmisData!$D:$D, BN$2), SUMIFS(NewEmisData!J:J, NewEmisData!$A:$A, "LDV", NewEmisData!$B:$B, $A134, NewEmisData!$C:$C, $H134, NewEmisData!$D:$D, BN$2))</f>
        <v>1.2813570878169001</v>
      </c>
      <c r="BO134" s="335">
        <f>$I134*IF($G134="Pickup", SUMIFS(NewEmisData!K:K, NewEmisData!$A:$A, "Pickup", NewEmisData!$B:$B, $A134, NewEmisData!$C:$C, $H134, NewEmisData!$D:$D, BO$2), SUMIFS(NewEmisData!K:K, NewEmisData!$A:$A, "LDV", NewEmisData!$B:$B, $A134, NewEmisData!$C:$C, $H134, NewEmisData!$D:$D, BO$2))</f>
        <v>1.1316455644238499</v>
      </c>
      <c r="BP134" s="335">
        <f>$I134*IF($G134="Pickup", SUMIFS(NewEmisData!L:L, NewEmisData!$A:$A, "Pickup", NewEmisData!$B:$B, $A134, NewEmisData!$C:$C, $H134, NewEmisData!$D:$D, BP$2), SUMIFS(NewEmisData!L:L, NewEmisData!$A:$A, "LDV", NewEmisData!$B:$B, $A134, NewEmisData!$C:$C, $H134, NewEmisData!$D:$D, BP$2))</f>
        <v>1.0822537615630099</v>
      </c>
      <c r="BQ134" s="335">
        <f>$I134*IF($G134="Pickup", SUMIFS(NewEmisData!M:M, NewEmisData!$A:$A, "Pickup", NewEmisData!$B:$B, $A134, NewEmisData!$C:$C, $H134, NewEmisData!$D:$D, BQ$2), SUMIFS(NewEmisData!M:M, NewEmisData!$A:$A, "LDV", NewEmisData!$B:$B, $A134, NewEmisData!$C:$C, $H134, NewEmisData!$D:$D, BQ$2))</f>
        <v>1.05143374218492</v>
      </c>
      <c r="BR134" s="335">
        <v>1.6588293829830492</v>
      </c>
      <c r="BS134" s="335">
        <f>$I134*IF($G134="Pickup", SUMIFS(NewEmisData!E:E, NewEmisData!$A:$A, "Pickup", NewEmisData!$B:$B, $A134, NewEmisData!$C:$C, $H134, NewEmisData!$D:$D, BS$2), SUMIFS(NewEmisData!E:E, NewEmisData!$A:$A, "LDV", NewEmisData!$B:$B, $A134, NewEmisData!$C:$C, $H134, NewEmisData!$D:$D, BS$2))</f>
        <v>0.72787250280402604</v>
      </c>
      <c r="BT134" s="335">
        <f>$I134*IF($G134="Pickup", SUMIFS(NewEmisData!F:F, NewEmisData!$A:$A, "Pickup", NewEmisData!$B:$B, $A134, NewEmisData!$C:$C, $H134, NewEmisData!$D:$D, BT$2), SUMIFS(NewEmisData!F:F, NewEmisData!$A:$A, "LDV", NewEmisData!$B:$B, $A134, NewEmisData!$C:$C, $H134, NewEmisData!$D:$D, BT$2))</f>
        <v>0.40987916241045302</v>
      </c>
      <c r="BU134" s="335">
        <f>$I134*IF($G134="Pickup", SUMIFS(NewEmisData!G:G, NewEmisData!$A:$A, "Pickup", NewEmisData!$B:$B, $A134, NewEmisData!$C:$C, $H134, NewEmisData!$D:$D, BU$2), SUMIFS(NewEmisData!G:G, NewEmisData!$A:$A, "LDV", NewEmisData!$B:$B, $A134, NewEmisData!$C:$C, $H134, NewEmisData!$D:$D, BU$2))</f>
        <v>0.30765788839279401</v>
      </c>
      <c r="BV134" s="335">
        <f>$I134*IF($G134="Pickup", SUMIFS(NewEmisData!H:H, NewEmisData!$A:$A, "Pickup", NewEmisData!$B:$B, $A134, NewEmisData!$C:$C, $H134, NewEmisData!$D:$D, BV$2), SUMIFS(NewEmisData!H:H, NewEmisData!$A:$A, "LDV", NewEmisData!$B:$B, $A134, NewEmisData!$C:$C, $H134, NewEmisData!$D:$D, BV$2))</f>
        <v>0.248891607461663</v>
      </c>
      <c r="BW134" s="335">
        <f>$I134*IF($G134="Pickup", SUMIFS(NewEmisData!I:I, NewEmisData!$A:$A, "Pickup", NewEmisData!$B:$B, $A134, NewEmisData!$C:$C, $H134, NewEmisData!$D:$D, BW$2), SUMIFS(NewEmisData!I:I, NewEmisData!$A:$A, "LDV", NewEmisData!$B:$B, $A134, NewEmisData!$C:$C, $H134, NewEmisData!$D:$D, BW$2))</f>
        <v>0.184861723618618</v>
      </c>
      <c r="BX134" s="335">
        <f>$I134*IF($G134="Pickup", SUMIFS(NewEmisData!J:J, NewEmisData!$A:$A, "Pickup", NewEmisData!$B:$B, $A134, NewEmisData!$C:$C, $H134, NewEmisData!$D:$D, BX$2), SUMIFS(NewEmisData!J:J, NewEmisData!$A:$A, "LDV", NewEmisData!$B:$B, $A134, NewEmisData!$C:$C, $H134, NewEmisData!$D:$D, BX$2))</f>
        <v>0.15433193284657201</v>
      </c>
      <c r="BY134" s="335">
        <f>$I134*IF($G134="Pickup", SUMIFS(NewEmisData!K:K, NewEmisData!$A:$A, "Pickup", NewEmisData!$B:$B, $A134, NewEmisData!$C:$C, $H134, NewEmisData!$D:$D, BY$2), SUMIFS(NewEmisData!K:K, NewEmisData!$A:$A, "LDV", NewEmisData!$B:$B, $A134, NewEmisData!$C:$C, $H134, NewEmisData!$D:$D, BY$2))</f>
        <v>0.138091436876464</v>
      </c>
      <c r="BZ134" s="335">
        <f>$I134*IF($G134="Pickup", SUMIFS(NewEmisData!L:L, NewEmisData!$A:$A, "Pickup", NewEmisData!$B:$B, $A134, NewEmisData!$C:$C, $H134, NewEmisData!$D:$D, BZ$2), SUMIFS(NewEmisData!L:L, NewEmisData!$A:$A, "LDV", NewEmisData!$B:$B, $A134, NewEmisData!$C:$C, $H134, NewEmisData!$D:$D, BZ$2))</f>
        <v>0.131790780313154</v>
      </c>
      <c r="CA134" s="335">
        <f>$I134*IF($G134="Pickup", SUMIFS(NewEmisData!M:M, NewEmisData!$A:$A, "Pickup", NewEmisData!$B:$B, $A134, NewEmisData!$C:$C, $H134, NewEmisData!$D:$D, CA$2), SUMIFS(NewEmisData!M:M, NewEmisData!$A:$A, "LDV", NewEmisData!$B:$B, $A134, NewEmisData!$C:$C, $H134, NewEmisData!$D:$D, CA$2))</f>
        <v>0.126731765091218</v>
      </c>
      <c r="CB134" s="335">
        <v>0.10573121882292051</v>
      </c>
      <c r="CC134" s="335">
        <f>$I134*IF($G134="Pickup", SUMIFS(NewEmisData!E:E, NewEmisData!$A:$A, "Pickup", NewEmisData!$B:$B, $A134, NewEmisData!$C:$C, $H134, NewEmisData!$D:$D, CC$2), SUMIFS(NewEmisData!E:E, NewEmisData!$A:$A, "LDV", NewEmisData!$B:$B, $A134, NewEmisData!$C:$C, $H134, NewEmisData!$D:$D, CC$2))</f>
        <v>4.3011353420759103E-2</v>
      </c>
      <c r="CD134" s="335">
        <f>$I134*IF($G134="Pickup", SUMIFS(NewEmisData!F:F, NewEmisData!$A:$A, "Pickup", NewEmisData!$B:$B, $A134, NewEmisData!$C:$C, $H134, NewEmisData!$D:$D, CD$2), SUMIFS(NewEmisData!F:F, NewEmisData!$A:$A, "LDV", NewEmisData!$B:$B, $A134, NewEmisData!$C:$C, $H134, NewEmisData!$D:$D, CD$2))</f>
        <v>2.94035814612091E-2</v>
      </c>
      <c r="CE134" s="335">
        <f>$I134*IF($G134="Pickup", SUMIFS(NewEmisData!G:G, NewEmisData!$A:$A, "Pickup", NewEmisData!$B:$B, $A134, NewEmisData!$C:$C, $H134, NewEmisData!$D:$D, CE$2), SUMIFS(NewEmisData!G:G, NewEmisData!$A:$A, "LDV", NewEmisData!$B:$B, $A134, NewEmisData!$C:$C, $H134, NewEmisData!$D:$D, CE$2))</f>
        <v>2.4328512322630801E-2</v>
      </c>
      <c r="CF134" s="335">
        <f>$I134*IF($G134="Pickup", SUMIFS(NewEmisData!H:H, NewEmisData!$A:$A, "Pickup", NewEmisData!$B:$B, $A134, NewEmisData!$C:$C, $H134, NewEmisData!$D:$D, CF$2), SUMIFS(NewEmisData!H:H, NewEmisData!$A:$A, "LDV", NewEmisData!$B:$B, $A134, NewEmisData!$C:$C, $H134, NewEmisData!$D:$D, CF$2))</f>
        <v>2.3221814353353801E-2</v>
      </c>
      <c r="CG134" s="335">
        <f>$I134*IF($G134="Pickup", SUMIFS(NewEmisData!I:I, NewEmisData!$A:$A, "Pickup", NewEmisData!$B:$B, $A134, NewEmisData!$C:$C, $H134, NewEmisData!$D:$D, CG$2), SUMIFS(NewEmisData!I:I, NewEmisData!$A:$A, "LDV", NewEmisData!$B:$B, $A134, NewEmisData!$C:$C, $H134, NewEmisData!$D:$D, CG$2))</f>
        <v>2.24852392313552E-2</v>
      </c>
      <c r="CH134" s="335">
        <f>$I134*IF($G134="Pickup", SUMIFS(NewEmisData!J:J, NewEmisData!$A:$A, "Pickup", NewEmisData!$B:$B, $A134, NewEmisData!$C:$C, $H134, NewEmisData!$D:$D, CH$2), SUMIFS(NewEmisData!J:J, NewEmisData!$A:$A, "LDV", NewEmisData!$B:$B, $A134, NewEmisData!$C:$C, $H134, NewEmisData!$D:$D, CH$2))</f>
        <v>2.1906542608859401E-2</v>
      </c>
      <c r="CI134" s="335">
        <f>$I134*IF($G134="Pickup", SUMIFS(NewEmisData!K:K, NewEmisData!$A:$A, "Pickup", NewEmisData!$B:$B, $A134, NewEmisData!$C:$C, $H134, NewEmisData!$D:$D, CI$2), SUMIFS(NewEmisData!K:K, NewEmisData!$A:$A, "LDV", NewEmisData!$B:$B, $A134, NewEmisData!$C:$C, $H134, NewEmisData!$D:$D, CI$2))</f>
        <v>2.1904736458690802E-2</v>
      </c>
      <c r="CJ134" s="335">
        <f>$I134*IF($G134="Pickup", SUMIFS(NewEmisData!L:L, NewEmisData!$A:$A, "Pickup", NewEmisData!$B:$B, $A134, NewEmisData!$C:$C, $H134, NewEmisData!$D:$D, CJ$2), SUMIFS(NewEmisData!L:L, NewEmisData!$A:$A, "LDV", NewEmisData!$B:$B, $A134, NewEmisData!$C:$C, $H134, NewEmisData!$D:$D, CJ$2))</f>
        <v>2.19042402298237E-2</v>
      </c>
      <c r="CK134" s="335">
        <f>$I134*IF($G134="Pickup", SUMIFS(NewEmisData!M:M, NewEmisData!$A:$A, "Pickup", NewEmisData!$B:$B, $A134, NewEmisData!$C:$C, $H134, NewEmisData!$D:$D, CK$2), SUMIFS(NewEmisData!M:M, NewEmisData!$A:$A, "LDV", NewEmisData!$B:$B, $A134, NewEmisData!$C:$C, $H134, NewEmisData!$D:$D, CK$2))</f>
        <v>2.1903771981857799E-2</v>
      </c>
      <c r="CL134" s="335">
        <v>2.2881070645398207E-2</v>
      </c>
      <c r="CM134" s="335">
        <f>$I134*IF($G134="Pickup", SUMIFS(NewEmisData!E:E, NewEmisData!$A:$A, "Pickup", NewEmisData!$B:$B, $A134, NewEmisData!$C:$C, $H134, NewEmisData!$D:$D, CM$2), SUMIFS(NewEmisData!E:E, NewEmisData!$A:$A, "LDV", NewEmisData!$B:$B, $A134, NewEmisData!$C:$C, $H134, NewEmisData!$D:$D, CM$2))</f>
        <v>2.1906211645892699E-2</v>
      </c>
      <c r="CN134" s="335">
        <f>$I134*IF($G134="Pickup", SUMIFS(NewEmisData!F:F, NewEmisData!$A:$A, "Pickup", NewEmisData!$B:$B, $A134, NewEmisData!$C:$C, $H134, NewEmisData!$D:$D, CN$2), SUMIFS(NewEmisData!F:F, NewEmisData!$A:$A, "LDV", NewEmisData!$B:$B, $A134, NewEmisData!$C:$C, $H134, NewEmisData!$D:$D, CN$2))</f>
        <v>1.38171562279483E-2</v>
      </c>
      <c r="CO134" s="335">
        <f>$I134*IF($G134="Pickup", SUMIFS(NewEmisData!G:G, NewEmisData!$A:$A, "Pickup", NewEmisData!$B:$B, $A134, NewEmisData!$C:$C, $H134, NewEmisData!$D:$D, CO$2), SUMIFS(NewEmisData!G:G, NewEmisData!$A:$A, "LDV", NewEmisData!$B:$B, $A134, NewEmisData!$C:$C, $H134, NewEmisData!$D:$D, CO$2))</f>
        <v>1.08300618523644E-2</v>
      </c>
      <c r="CP134" s="335">
        <f>$I134*IF($G134="Pickup", SUMIFS(NewEmisData!H:H, NewEmisData!$A:$A, "Pickup", NewEmisData!$B:$B, $A134, NewEmisData!$C:$C, $H134, NewEmisData!$D:$D, CP$2), SUMIFS(NewEmisData!H:H, NewEmisData!$A:$A, "LDV", NewEmisData!$B:$B, $A134, NewEmisData!$C:$C, $H134, NewEmisData!$D:$D, CP$2))</f>
        <v>8.8590497727664592E-3</v>
      </c>
      <c r="CQ134" s="335">
        <f>$I134*IF($G134="Pickup", SUMIFS(NewEmisData!I:I, NewEmisData!$A:$A, "Pickup", NewEmisData!$B:$B, $A134, NewEmisData!$C:$C, $H134, NewEmisData!$D:$D, CQ$2), SUMIFS(NewEmisData!I:I, NewEmisData!$A:$A, "LDV", NewEmisData!$B:$B, $A134, NewEmisData!$C:$C, $H134, NewEmisData!$D:$D, CQ$2))</f>
        <v>7.8772882665567503E-3</v>
      </c>
      <c r="CR134" s="335">
        <f>$I134*IF($G134="Pickup", SUMIFS(NewEmisData!J:J, NewEmisData!$A:$A, "Pickup", NewEmisData!$B:$B, $A134, NewEmisData!$C:$C, $H134, NewEmisData!$D:$D, CR$2), SUMIFS(NewEmisData!J:J, NewEmisData!$A:$A, "LDV", NewEmisData!$B:$B, $A134, NewEmisData!$C:$C, $H134, NewEmisData!$D:$D, CR$2))</f>
        <v>7.4435823260364103E-3</v>
      </c>
      <c r="CS134" s="335">
        <f>$I134*IF($G134="Pickup", SUMIFS(NewEmisData!K:K, NewEmisData!$A:$A, "Pickup", NewEmisData!$B:$B, $A134, NewEmisData!$C:$C, $H134, NewEmisData!$D:$D, CS$2), SUMIFS(NewEmisData!K:K, NewEmisData!$A:$A, "LDV", NewEmisData!$B:$B, $A134, NewEmisData!$C:$C, $H134, NewEmisData!$D:$D, CS$2))</f>
        <v>7.3936885133113802E-3</v>
      </c>
      <c r="CT134" s="335">
        <f>$I134*IF($G134="Pickup", SUMIFS(NewEmisData!L:L, NewEmisData!$A:$A, "Pickup", NewEmisData!$B:$B, $A134, NewEmisData!$C:$C, $H134, NewEmisData!$D:$D, CT$2), SUMIFS(NewEmisData!L:L, NewEmisData!$A:$A, "LDV", NewEmisData!$B:$B, $A134, NewEmisData!$C:$C, $H134, NewEmisData!$D:$D, CT$2))</f>
        <v>7.3123849031120399E-3</v>
      </c>
      <c r="CU134" s="335">
        <f>$I134*IF($G134="Pickup", SUMIFS(NewEmisData!M:M, NewEmisData!$A:$A, "Pickup", NewEmisData!$B:$B, $A134, NewEmisData!$C:$C, $H134, NewEmisData!$D:$D, CU$2), SUMIFS(NewEmisData!M:M, NewEmisData!$A:$A, "LDV", NewEmisData!$B:$B, $A134, NewEmisData!$C:$C, $H134, NewEmisData!$D:$D, CU$2))</f>
        <v>7.31189121492953E-3</v>
      </c>
      <c r="CV134" s="335">
        <v>6.9734009009235556E-3</v>
      </c>
      <c r="CW134" s="335">
        <v>4.0498104655261064E-3</v>
      </c>
      <c r="CX134" s="335">
        <v>2.5030350838759993E-3</v>
      </c>
      <c r="CY134" s="335">
        <v>2.1151214403419519E-3</v>
      </c>
      <c r="CZ134" s="335">
        <v>1.7489979687569375E-3</v>
      </c>
      <c r="DA134" s="335">
        <v>1.340486996695321E-3</v>
      </c>
      <c r="DB134" s="335">
        <v>1.0553769116342638E-3</v>
      </c>
      <c r="DC134" s="335">
        <v>1.0132227560056145E-3</v>
      </c>
      <c r="DD134" s="335">
        <v>1.0003159541004489E-3</v>
      </c>
      <c r="DE134" s="335">
        <v>9.9860782000699166E-4</v>
      </c>
      <c r="DF134" s="335">
        <v>9.9860782000699166E-4</v>
      </c>
      <c r="DG134" s="335">
        <f>$I134*IF($G134="Pickup", SUMIFS(NewEmisData!E:E, NewEmisData!$A:$A, "Pickup", NewEmisData!$B:$B, $A134, NewEmisData!$C:$C, $H134, NewEmisData!$D:$D, DG$2), SUMIFS(NewEmisData!E:E, NewEmisData!$A:$A, "LDV", NewEmisData!$B:$B, $A134, NewEmisData!$C:$C, $H134, NewEmisData!$D:$D, DG$2))</f>
        <v>0</v>
      </c>
      <c r="DH134" s="335">
        <f>$I134*IF($G134="Pickup", SUMIFS(NewEmisData!F:F, NewEmisData!$A:$A, "Pickup", NewEmisData!$B:$B, $A134, NewEmisData!$C:$C, $H134, NewEmisData!$D:$D, DH$2), SUMIFS(NewEmisData!F:F, NewEmisData!$A:$A, "LDV", NewEmisData!$B:$B, $A134, NewEmisData!$C:$C, $H134, NewEmisData!$D:$D, DH$2))</f>
        <v>0</v>
      </c>
      <c r="DI134" s="335">
        <f>$I134*IF($G134="Pickup", SUMIFS(NewEmisData!G:G, NewEmisData!$A:$A, "Pickup", NewEmisData!$B:$B, $A134, NewEmisData!$C:$C, $H134, NewEmisData!$D:$D, DI$2), SUMIFS(NewEmisData!G:G, NewEmisData!$A:$A, "LDV", NewEmisData!$B:$B, $A134, NewEmisData!$C:$C, $H134, NewEmisData!$D:$D, DI$2))</f>
        <v>0</v>
      </c>
      <c r="DJ134" s="335">
        <f>$I134*IF($G134="Pickup", SUMIFS(NewEmisData!H:H, NewEmisData!$A:$A, "Pickup", NewEmisData!$B:$B, $A134, NewEmisData!$C:$C, $H134, NewEmisData!$D:$D, DJ$2), SUMIFS(NewEmisData!H:H, NewEmisData!$A:$A, "LDV", NewEmisData!$B:$B, $A134, NewEmisData!$C:$C, $H134, NewEmisData!$D:$D, DJ$2))</f>
        <v>0</v>
      </c>
      <c r="DK134" s="335">
        <f>$I134*IF($G134="Pickup", SUMIFS(NewEmisData!I:I, NewEmisData!$A:$A, "Pickup", NewEmisData!$B:$B, $A134, NewEmisData!$C:$C, $H134, NewEmisData!$D:$D, DK$2), SUMIFS(NewEmisData!I:I, NewEmisData!$A:$A, "LDV", NewEmisData!$B:$B, $A134, NewEmisData!$C:$C, $H134, NewEmisData!$D:$D, DK$2))</f>
        <v>0</v>
      </c>
      <c r="DL134" s="335">
        <f>$I134*IF($G134="Pickup", SUMIFS(NewEmisData!J:J, NewEmisData!$A:$A, "Pickup", NewEmisData!$B:$B, $A134, NewEmisData!$C:$C, $H134, NewEmisData!$D:$D, DL$2), SUMIFS(NewEmisData!J:J, NewEmisData!$A:$A, "LDV", NewEmisData!$B:$B, $A134, NewEmisData!$C:$C, $H134, NewEmisData!$D:$D, DL$2))</f>
        <v>0</v>
      </c>
      <c r="DM134" s="335">
        <f>$I134*IF($G134="Pickup", SUMIFS(NewEmisData!K:K, NewEmisData!$A:$A, "Pickup", NewEmisData!$B:$B, $A134, NewEmisData!$C:$C, $H134, NewEmisData!$D:$D, DM$2), SUMIFS(NewEmisData!K:K, NewEmisData!$A:$A, "LDV", NewEmisData!$B:$B, $A134, NewEmisData!$C:$C, $H134, NewEmisData!$D:$D, DM$2))</f>
        <v>0</v>
      </c>
      <c r="DN134" s="335">
        <f>$I134*IF($G134="Pickup", SUMIFS(NewEmisData!L:L, NewEmisData!$A:$A, "Pickup", NewEmisData!$B:$B, $A134, NewEmisData!$C:$C, $H134, NewEmisData!$D:$D, DN$2), SUMIFS(NewEmisData!L:L, NewEmisData!$A:$A, "LDV", NewEmisData!$B:$B, $A134, NewEmisData!$C:$C, $H134, NewEmisData!$D:$D, DN$2))</f>
        <v>0</v>
      </c>
      <c r="DO134" s="335">
        <f>$I134*IF($G134="Pickup", SUMIFS(NewEmisData!M:M, NewEmisData!$A:$A, "Pickup", NewEmisData!$B:$B, $A134, NewEmisData!$C:$C, $H134, NewEmisData!$D:$D, DO$2), SUMIFS(NewEmisData!M:M, NewEmisData!$A:$A, "LDV", NewEmisData!$B:$B, $A134, NewEmisData!$C:$C, $H134, NewEmisData!$D:$D, DO$2))</f>
        <v>0</v>
      </c>
      <c r="DP134" s="335">
        <v>2.023129771030282E-3</v>
      </c>
      <c r="DQ134" s="335">
        <f>$I134*IF($G134="Pickup", SUMIFS(NewEmisData!E:E, NewEmisData!$A:$A, "Pickup", NewEmisData!$B:$B, $A134, NewEmisData!$C:$C, $H134, NewEmisData!$D:$D, DQ$2), SUMIFS(NewEmisData!E:E, NewEmisData!$A:$A, "LDV", NewEmisData!$B:$B, $A134, NewEmisData!$C:$C, $H134, NewEmisData!$D:$D, DQ$2))</f>
        <v>1.45246052556386E-2</v>
      </c>
      <c r="DR134" s="335">
        <f>$I134*IF($G134="Pickup", SUMIFS(NewEmisData!F:F, NewEmisData!$A:$A, "Pickup", NewEmisData!$B:$B, $A134, NewEmisData!$C:$C, $H134, NewEmisData!$D:$D, DR$2), SUMIFS(NewEmisData!F:F, NewEmisData!$A:$A, "LDV", NewEmisData!$B:$B, $A134, NewEmisData!$C:$C, $H134, NewEmisData!$D:$D, DR$2))</f>
        <v>8.5576317868897907E-3</v>
      </c>
      <c r="DS134" s="335">
        <f>$I134*IF($G134="Pickup", SUMIFS(NewEmisData!G:G, NewEmisData!$A:$A, "Pickup", NewEmisData!$B:$B, $A134, NewEmisData!$C:$C, $H134, NewEmisData!$D:$D, DS$2), SUMIFS(NewEmisData!G:G, NewEmisData!$A:$A, "LDV", NewEmisData!$B:$B, $A134, NewEmisData!$C:$C, $H134, NewEmisData!$D:$D, DS$2))</f>
        <v>6.6798910124453298E-3</v>
      </c>
      <c r="DT134" s="335">
        <f>$I134*IF($G134="Pickup", SUMIFS(NewEmisData!H:H, NewEmisData!$A:$A, "Pickup", NewEmisData!$B:$B, $A134, NewEmisData!$C:$C, $H134, NewEmisData!$D:$D, DT$2), SUMIFS(NewEmisData!H:H, NewEmisData!$A:$A, "LDV", NewEmisData!$B:$B, $A134, NewEmisData!$C:$C, $H134, NewEmisData!$D:$D, DT$2))</f>
        <v>5.1684543516808098E-3</v>
      </c>
      <c r="DU134" s="335">
        <f>$I134*IF($G134="Pickup", SUMIFS(NewEmisData!I:I, NewEmisData!$A:$A, "Pickup", NewEmisData!$B:$B, $A134, NewEmisData!$C:$C, $H134, NewEmisData!$D:$D, DU$2), SUMIFS(NewEmisData!I:I, NewEmisData!$A:$A, "LDV", NewEmisData!$B:$B, $A134, NewEmisData!$C:$C, $H134, NewEmisData!$D:$D, DU$2))</f>
        <v>4.0637666627415803E-3</v>
      </c>
      <c r="DV134" s="335">
        <f>$I134*IF($G134="Pickup", SUMIFS(NewEmisData!J:J, NewEmisData!$A:$A, "Pickup", NewEmisData!$B:$B, $A134, NewEmisData!$C:$C, $H134, NewEmisData!$D:$D, DV$2), SUMIFS(NewEmisData!J:J, NewEmisData!$A:$A, "LDV", NewEmisData!$B:$B, $A134, NewEmisData!$C:$C, $H134, NewEmisData!$D:$D, DV$2))</f>
        <v>3.5439556352963399E-3</v>
      </c>
      <c r="DW134" s="335">
        <f>$I134*IF($G134="Pickup", SUMIFS(NewEmisData!K:K, NewEmisData!$A:$A, "Pickup", NewEmisData!$B:$B, $A134, NewEmisData!$C:$C, $H134, NewEmisData!$D:$D, DW$2), SUMIFS(NewEmisData!K:K, NewEmisData!$A:$A, "LDV", NewEmisData!$B:$B, $A134, NewEmisData!$C:$C, $H134, NewEmisData!$D:$D, DW$2))</f>
        <v>3.25169320270512E-3</v>
      </c>
      <c r="DX134" s="335">
        <f>$I134*IF($G134="Pickup", SUMIFS(NewEmisData!L:L, NewEmisData!$A:$A, "Pickup", NewEmisData!$B:$B, $A134, NewEmisData!$C:$C, $H134, NewEmisData!$D:$D, DX$2), SUMIFS(NewEmisData!L:L, NewEmisData!$A:$A, "LDV", NewEmisData!$B:$B, $A134, NewEmisData!$C:$C, $H134, NewEmisData!$D:$D, DX$2))</f>
        <v>3.1576560516429699E-3</v>
      </c>
      <c r="DY134" s="335">
        <f>$I134*IF($G134="Pickup", SUMIFS(NewEmisData!M:M, NewEmisData!$A:$A, "Pickup", NewEmisData!$B:$B, $A134, NewEmisData!$C:$C, $H134, NewEmisData!$D:$D, DY$2), SUMIFS(NewEmisData!M:M, NewEmisData!$A:$A, "LDV", NewEmisData!$B:$B, $A134, NewEmisData!$C:$C, $H134, NewEmisData!$D:$D, DY$2))</f>
        <v>3.1088285848124E-3</v>
      </c>
      <c r="DZ134" s="335">
        <v>5.594489642908501E-3</v>
      </c>
      <c r="EA134" s="335">
        <f t="shared" si="118"/>
        <v>465.43339574540698</v>
      </c>
      <c r="EB134" s="335">
        <f t="shared" si="119"/>
        <v>447.45086858043499</v>
      </c>
      <c r="EC134" s="335">
        <f t="shared" si="120"/>
        <v>371.68579631799702</v>
      </c>
      <c r="ED134" s="335">
        <f t="shared" si="121"/>
        <v>316.68783468886801</v>
      </c>
      <c r="EE134" s="335">
        <f t="shared" si="122"/>
        <v>274.45359564691302</v>
      </c>
      <c r="EF134" s="335">
        <f t="shared" si="123"/>
        <v>250.610452801164</v>
      </c>
      <c r="EG134" s="335">
        <f t="shared" si="124"/>
        <v>239.96929474207201</v>
      </c>
      <c r="EH134" s="335">
        <f t="shared" si="125"/>
        <v>236.17949059358199</v>
      </c>
      <c r="EI134" s="335">
        <f t="shared" si="126"/>
        <v>234.77621268414799</v>
      </c>
      <c r="EJ134" s="335">
        <f t="shared" si="127"/>
        <v>0.27672218065037407</v>
      </c>
      <c r="EK134" s="335">
        <f t="shared" si="128"/>
        <v>0.76817370125590101</v>
      </c>
      <c r="EL134" s="335">
        <f t="shared" si="129"/>
        <v>0.34255400012381199</v>
      </c>
      <c r="EM134" s="335">
        <f t="shared" si="130"/>
        <v>0.22026197441968301</v>
      </c>
      <c r="EN134" s="335">
        <f t="shared" si="131"/>
        <v>0.146130223505477</v>
      </c>
      <c r="EO134" s="335">
        <f t="shared" si="132"/>
        <v>9.25204446820201E-2</v>
      </c>
      <c r="EP134" s="335">
        <f t="shared" si="133"/>
        <v>6.9646332093205393E-2</v>
      </c>
      <c r="EQ134" s="335">
        <f t="shared" si="134"/>
        <v>6.0285539426727999E-2</v>
      </c>
      <c r="ER134" s="335">
        <f t="shared" si="135"/>
        <v>5.7685517085836899E-2</v>
      </c>
      <c r="ES134" s="335">
        <f t="shared" si="136"/>
        <v>5.6336256806388998E-2</v>
      </c>
      <c r="ET134" s="335">
        <f t="shared" si="137"/>
        <v>6.1988464688476796E-2</v>
      </c>
      <c r="EU134" s="335">
        <f t="shared" si="138"/>
        <v>8.0536316527093799E-3</v>
      </c>
      <c r="EV134" s="335">
        <f t="shared" si="139"/>
        <v>7.7424694052717798E-3</v>
      </c>
      <c r="EW134" s="335">
        <f t="shared" si="140"/>
        <v>5.3320257089092297E-3</v>
      </c>
      <c r="EX134" s="335">
        <f t="shared" si="141"/>
        <v>4.5430510168157703E-3</v>
      </c>
      <c r="EY134" s="335">
        <f t="shared" si="142"/>
        <v>3.9371785778053803E-3</v>
      </c>
      <c r="EZ134" s="335">
        <f t="shared" si="143"/>
        <v>3.5951364530025401E-3</v>
      </c>
      <c r="FA134" s="335">
        <f t="shared" si="144"/>
        <v>3.4424852382502098E-3</v>
      </c>
      <c r="FB134" s="335">
        <f t="shared" si="145"/>
        <v>3.38811619026995E-3</v>
      </c>
      <c r="FC134" s="335">
        <f t="shared" si="146"/>
        <v>3.36798790618778E-3</v>
      </c>
      <c r="FD134" s="335">
        <f t="shared" si="147"/>
        <v>1.7442083422488778E-3</v>
      </c>
      <c r="FE134" s="335">
        <f t="shared" si="148"/>
        <v>7.6317156939691294E-2</v>
      </c>
      <c r="FF134" s="335">
        <f t="shared" si="149"/>
        <v>7.1544642944165196E-2</v>
      </c>
      <c r="FG134" s="335">
        <f t="shared" si="150"/>
        <v>5.8249743312617203E-2</v>
      </c>
      <c r="FH134" s="335">
        <f t="shared" si="151"/>
        <v>5.6730049378736901E-2</v>
      </c>
      <c r="FI134" s="335">
        <f t="shared" si="152"/>
        <v>5.5297861804990203E-2</v>
      </c>
      <c r="FJ134" s="335">
        <f t="shared" si="153"/>
        <v>5.4156352090813403E-2</v>
      </c>
      <c r="FK134" s="335">
        <f t="shared" si="154"/>
        <v>5.3430662266944498E-2</v>
      </c>
      <c r="FL134" s="335">
        <f t="shared" si="155"/>
        <v>5.3062743786751999E-2</v>
      </c>
      <c r="FM134" s="335">
        <f t="shared" si="156"/>
        <v>5.2850768620488903E-2</v>
      </c>
      <c r="FN134" s="335">
        <f t="shared" si="157"/>
        <v>4.7629366333098749E-2</v>
      </c>
      <c r="FO134" s="335">
        <f t="shared" si="158"/>
        <v>2.00368746679381E-2</v>
      </c>
      <c r="FP134" s="335">
        <f t="shared" si="159"/>
        <v>1.58149288879222E-2</v>
      </c>
      <c r="FQ134" s="335">
        <f t="shared" si="160"/>
        <v>1.2889012730210401E-2</v>
      </c>
      <c r="FR134" s="335">
        <f t="shared" si="161"/>
        <v>1.1544674905883E-2</v>
      </c>
      <c r="FS134" s="335">
        <f t="shared" si="162"/>
        <v>1.0277724336371899E-2</v>
      </c>
      <c r="FT134" s="335">
        <f t="shared" si="163"/>
        <v>9.2679749278735592E-3</v>
      </c>
      <c r="FU134" s="335">
        <f t="shared" si="164"/>
        <v>8.6259896432645099E-3</v>
      </c>
      <c r="FV134" s="335">
        <f t="shared" si="165"/>
        <v>8.3004876330209296E-3</v>
      </c>
      <c r="FW134" s="335">
        <f t="shared" si="166"/>
        <v>8.1129702157430005E-3</v>
      </c>
      <c r="FX134" s="335">
        <f t="shared" si="167"/>
        <v>9.4789149915835945E-3</v>
      </c>
    </row>
    <row r="135" spans="1:180" x14ac:dyDescent="0.2">
      <c r="A135" s="305" t="str">
        <f>IF(LEFT(TRIM(TechData_All!AJ79),1)="*", _xlfn.CONCAT("*","R2"), "R2")</f>
        <v>R2</v>
      </c>
      <c r="B135" s="305" t="str">
        <f>TechData_All!A79</f>
        <v>TLLSGSLC11</v>
      </c>
      <c r="C135" s="305" t="str">
        <f>TechData_All!C79</f>
        <v>TL.GSL.LS.CONV.2011</v>
      </c>
      <c r="D135" s="301" t="str">
        <f>TechData_All!D79</f>
        <v>bn-vmt, bn-vmt/a</v>
      </c>
      <c r="E135" s="301" t="str">
        <f>TechData_All!E79</f>
        <v>TLGSL</v>
      </c>
      <c r="F135" s="301" t="str">
        <f>TechData_All!F79</f>
        <v>TL</v>
      </c>
      <c r="G135" s="315" t="s">
        <v>822</v>
      </c>
      <c r="H135" s="315" t="s">
        <v>814</v>
      </c>
      <c r="I135" s="315">
        <v>1</v>
      </c>
      <c r="J135" s="315" t="str">
        <f t="shared" si="168"/>
        <v>Large SUV-GSL</v>
      </c>
      <c r="K135" s="335">
        <f>$I135*IF($G135="Pickup", SUMIFS(NewEmisData!E:E, NewEmisData!$A:$A, "Pickup", NewEmisData!$B:$B, $A135, NewEmisData!$C:$C, $H135, NewEmisData!$D:$D, K$2), SUMIFS(NewEmisData!E:E, NewEmisData!$A:$A, "LDV", NewEmisData!$B:$B, $A135, NewEmisData!$C:$C, $H135, NewEmisData!$D:$D, K$2))</f>
        <v>477.08587282575797</v>
      </c>
      <c r="L135" s="335">
        <f>$I135*IF($G135="Pickup", SUMIFS(NewEmisData!F:F, NewEmisData!$A:$A, "Pickup", NewEmisData!$B:$B, $A135, NewEmisData!$C:$C, $H135, NewEmisData!$D:$D, L$2), SUMIFS(NewEmisData!F:F, NewEmisData!$A:$A, "LDV", NewEmisData!$B:$B, $A135, NewEmisData!$C:$C, $H135, NewEmisData!$D:$D, L$2))</f>
        <v>459.34104292251902</v>
      </c>
      <c r="M135" s="335">
        <f>$I135*IF($G135="Pickup", SUMIFS(NewEmisData!G:G, NewEmisData!$A:$A, "Pickup", NewEmisData!$B:$B, $A135, NewEmisData!$C:$C, $H135, NewEmisData!$D:$D, M$2), SUMIFS(NewEmisData!G:G, NewEmisData!$A:$A, "LDV", NewEmisData!$B:$B, $A135, NewEmisData!$C:$C, $H135, NewEmisData!$D:$D, M$2))</f>
        <v>447.45896927637102</v>
      </c>
      <c r="N135" s="335">
        <f>$I135*IF($G135="Pickup", SUMIFS(NewEmisData!H:H, NewEmisData!$A:$A, "Pickup", NewEmisData!$B:$B, $A135, NewEmisData!$C:$C, $H135, NewEmisData!$D:$D, N$2), SUMIFS(NewEmisData!H:H, NewEmisData!$A:$A, "LDV", NewEmisData!$B:$B, $A135, NewEmisData!$C:$C, $H135, NewEmisData!$D:$D, N$2))</f>
        <v>380.72392677964001</v>
      </c>
      <c r="O135" s="335">
        <f>$I135*IF($G135="Pickup", SUMIFS(NewEmisData!I:I, NewEmisData!$A:$A, "Pickup", NewEmisData!$B:$B, $A135, NewEmisData!$C:$C, $H135, NewEmisData!$D:$D, O$2), SUMIFS(NewEmisData!I:I, NewEmisData!$A:$A, "LDV", NewEmisData!$B:$B, $A135, NewEmisData!$C:$C, $H135, NewEmisData!$D:$D, O$2))</f>
        <v>329.54737069801098</v>
      </c>
      <c r="P135" s="335">
        <f>$I135*IF($G135="Pickup", SUMIFS(NewEmisData!J:J, NewEmisData!$A:$A, "Pickup", NewEmisData!$B:$B, $A135, NewEmisData!$C:$C, $H135, NewEmisData!$D:$D, P$2), SUMIFS(NewEmisData!J:J, NewEmisData!$A:$A, "LDV", NewEmisData!$B:$B, $A135, NewEmisData!$C:$C, $H135, NewEmisData!$D:$D, P$2))</f>
        <v>300.69829568412598</v>
      </c>
      <c r="Q135" s="335">
        <f>$I135*IF($G135="Pickup", SUMIFS(NewEmisData!K:K, NewEmisData!$A:$A, "Pickup", NewEmisData!$B:$B, $A135, NewEmisData!$C:$C, $H135, NewEmisData!$D:$D, Q$2), SUMIFS(NewEmisData!K:K, NewEmisData!$A:$A, "LDV", NewEmisData!$B:$B, $A135, NewEmisData!$C:$C, $H135, NewEmisData!$D:$D, Q$2))</f>
        <v>287.83799703632701</v>
      </c>
      <c r="R135" s="335">
        <f>$I135*IF($G135="Pickup", SUMIFS(NewEmisData!L:L, NewEmisData!$A:$A, "Pickup", NewEmisData!$B:$B, $A135, NewEmisData!$C:$C, $H135, NewEmisData!$D:$D, R$2), SUMIFS(NewEmisData!L:L, NewEmisData!$A:$A, "LDV", NewEmisData!$B:$B, $A135, NewEmisData!$C:$C, $H135, NewEmisData!$D:$D, R$2))</f>
        <v>283.26610797837998</v>
      </c>
      <c r="S135" s="335">
        <f>$I135*IF($G135="Pickup", SUMIFS(NewEmisData!M:M, NewEmisData!$A:$A, "Pickup", NewEmisData!$B:$B, $A135, NewEmisData!$C:$C, $H135, NewEmisData!$D:$D, S$2), SUMIFS(NewEmisData!M:M, NewEmisData!$A:$A, "LDV", NewEmisData!$B:$B, $A135, NewEmisData!$C:$C, $H135, NewEmisData!$D:$D, S$2))</f>
        <v>281.57834098528099</v>
      </c>
      <c r="T135" s="335">
        <v>0.27672218065037407</v>
      </c>
      <c r="U135" s="335">
        <f>$I135*IF($G135="Pickup", SUMIFS(NewEmisData!E:E, NewEmisData!$A:$A, "Pickup", NewEmisData!$B:$B, $A135, NewEmisData!$C:$C, $H135, NewEmisData!$D:$D, U$2), SUMIFS(NewEmisData!E:E, NewEmisData!$A:$A, "LDV", NewEmisData!$B:$B, $A135, NewEmisData!$C:$C, $H135, NewEmisData!$D:$D, U$2))</f>
        <v>0.82339103642645395</v>
      </c>
      <c r="V135" s="335">
        <f>$I135*IF($G135="Pickup", SUMIFS(NewEmisData!F:F, NewEmisData!$A:$A, "Pickup", NewEmisData!$B:$B, $A135, NewEmisData!$C:$C, $H135, NewEmisData!$D:$D, V$2), SUMIFS(NewEmisData!F:F, NewEmisData!$A:$A, "LDV", NewEmisData!$B:$B, $A135, NewEmisData!$C:$C, $H135, NewEmisData!$D:$D, V$2))</f>
        <v>0.360872733315452</v>
      </c>
      <c r="W135" s="335">
        <f>$I135*IF($G135="Pickup", SUMIFS(NewEmisData!G:G, NewEmisData!$A:$A, "Pickup", NewEmisData!$B:$B, $A135, NewEmisData!$C:$C, $H135, NewEmisData!$D:$D, W$2), SUMIFS(NewEmisData!G:G, NewEmisData!$A:$A, "LDV", NewEmisData!$B:$B, $A135, NewEmisData!$C:$C, $H135, NewEmisData!$D:$D, W$2))</f>
        <v>0.21658171178065999</v>
      </c>
      <c r="X135" s="335">
        <f>$I135*IF($G135="Pickup", SUMIFS(NewEmisData!H:H, NewEmisData!$A:$A, "Pickup", NewEmisData!$B:$B, $A135, NewEmisData!$C:$C, $H135, NewEmisData!$D:$D, X$2), SUMIFS(NewEmisData!H:H, NewEmisData!$A:$A, "LDV", NewEmisData!$B:$B, $A135, NewEmisData!$C:$C, $H135, NewEmisData!$D:$D, X$2))</f>
        <v>0.14200533002195401</v>
      </c>
      <c r="Y135" s="335">
        <f>$I135*IF($G135="Pickup", SUMIFS(NewEmisData!I:I, NewEmisData!$A:$A, "Pickup", NewEmisData!$B:$B, $A135, NewEmisData!$C:$C, $H135, NewEmisData!$D:$D, Y$2), SUMIFS(NewEmisData!I:I, NewEmisData!$A:$A, "LDV", NewEmisData!$B:$B, $A135, NewEmisData!$C:$C, $H135, NewEmisData!$D:$D, Y$2))</f>
        <v>8.8016804659711706E-2</v>
      </c>
      <c r="Z135" s="335">
        <f>$I135*IF($G135="Pickup", SUMIFS(NewEmisData!J:J, NewEmisData!$A:$A, "Pickup", NewEmisData!$B:$B, $A135, NewEmisData!$C:$C, $H135, NewEmisData!$D:$D, Z$2), SUMIFS(NewEmisData!J:J, NewEmisData!$A:$A, "LDV", NewEmisData!$B:$B, $A135, NewEmisData!$C:$C, $H135, NewEmisData!$D:$D, Z$2))</f>
        <v>6.5736379947852003E-2</v>
      </c>
      <c r="AA135" s="335">
        <f>$I135*IF($G135="Pickup", SUMIFS(NewEmisData!K:K, NewEmisData!$A:$A, "Pickup", NewEmisData!$B:$B, $A135, NewEmisData!$C:$C, $H135, NewEmisData!$D:$D, AA$2), SUMIFS(NewEmisData!K:K, NewEmisData!$A:$A, "LDV", NewEmisData!$B:$B, $A135, NewEmisData!$C:$C, $H135, NewEmisData!$D:$D, AA$2))</f>
        <v>5.6635638117250503E-2</v>
      </c>
      <c r="AB135" s="335">
        <f>$I135*IF($G135="Pickup", SUMIFS(NewEmisData!L:L, NewEmisData!$A:$A, "Pickup", NewEmisData!$B:$B, $A135, NewEmisData!$C:$C, $H135, NewEmisData!$D:$D, AB$2), SUMIFS(NewEmisData!L:L, NewEmisData!$A:$A, "LDV", NewEmisData!$B:$B, $A135, NewEmisData!$C:$C, $H135, NewEmisData!$D:$D, AB$2))</f>
        <v>5.4115247223223299E-2</v>
      </c>
      <c r="AC135" s="335">
        <f>$I135*IF($G135="Pickup", SUMIFS(NewEmisData!M:M, NewEmisData!$A:$A, "Pickup", NewEmisData!$B:$B, $A135, NewEmisData!$C:$C, $H135, NewEmisData!$D:$D, AC$2), SUMIFS(NewEmisData!M:M, NewEmisData!$A:$A, "LDV", NewEmisData!$B:$B, $A135, NewEmisData!$C:$C, $H135, NewEmisData!$D:$D, AC$2))</f>
        <v>5.2826207223764E-2</v>
      </c>
      <c r="AD135" s="335">
        <v>6.1988464688476796E-2</v>
      </c>
      <c r="AE135" s="335">
        <f>$I135*IF($G135="Pickup", SUMIFS(NewEmisData!E:E, NewEmisData!$A:$A, "Pickup", NewEmisData!$B:$B, $A135, NewEmisData!$C:$C, $H135, NewEmisData!$D:$D, AE$2), SUMIFS(NewEmisData!E:E, NewEmisData!$A:$A, "LDV", NewEmisData!$B:$B, $A135, NewEmisData!$C:$C, $H135, NewEmisData!$D:$D, AE$2))</f>
        <v>8.2552586035919695E-3</v>
      </c>
      <c r="AF135" s="335">
        <f>$I135*IF($G135="Pickup", SUMIFS(NewEmisData!F:F, NewEmisData!$A:$A, "Pickup", NewEmisData!$B:$B, $A135, NewEmisData!$C:$C, $H135, NewEmisData!$D:$D, AF$2), SUMIFS(NewEmisData!F:F, NewEmisData!$A:$A, "LDV", NewEmisData!$B:$B, $A135, NewEmisData!$C:$C, $H135, NewEmisData!$D:$D, AF$2))</f>
        <v>7.9482131517538395E-3</v>
      </c>
      <c r="AG135" s="335">
        <f>$I135*IF($G135="Pickup", SUMIFS(NewEmisData!G:G, NewEmisData!$A:$A, "Pickup", NewEmisData!$B:$B, $A135, NewEmisData!$C:$C, $H135, NewEmisData!$D:$D, AG$2), SUMIFS(NewEmisData!G:G, NewEmisData!$A:$A, "LDV", NewEmisData!$B:$B, $A135, NewEmisData!$C:$C, $H135, NewEmisData!$D:$D, AG$2))</f>
        <v>6.4190305556059996E-3</v>
      </c>
      <c r="AH135" s="335">
        <f>$I135*IF($G135="Pickup", SUMIFS(NewEmisData!H:H, NewEmisData!$A:$A, "Pickup", NewEmisData!$B:$B, $A135, NewEmisData!$C:$C, $H135, NewEmisData!$D:$D, AH$2), SUMIFS(NewEmisData!H:H, NewEmisData!$A:$A, "LDV", NewEmisData!$B:$B, $A135, NewEmisData!$C:$C, $H135, NewEmisData!$D:$D, AH$2))</f>
        <v>5.4616828003907899E-3</v>
      </c>
      <c r="AI135" s="335">
        <f>$I135*IF($G135="Pickup", SUMIFS(NewEmisData!I:I, NewEmisData!$A:$A, "Pickup", NewEmisData!$B:$B, $A135, NewEmisData!$C:$C, $H135, NewEmisData!$D:$D, AI$2), SUMIFS(NewEmisData!I:I, NewEmisData!$A:$A, "LDV", NewEmisData!$B:$B, $A135, NewEmisData!$C:$C, $H135, NewEmisData!$D:$D, AI$2))</f>
        <v>4.7275285851957304E-3</v>
      </c>
      <c r="AJ135" s="335">
        <f>$I135*IF($G135="Pickup", SUMIFS(NewEmisData!J:J, NewEmisData!$A:$A, "Pickup", NewEmisData!$B:$B, $A135, NewEmisData!$C:$C, $H135, NewEmisData!$D:$D, AJ$2), SUMIFS(NewEmisData!J:J, NewEmisData!$A:$A, "LDV", NewEmisData!$B:$B, $A135, NewEmisData!$C:$C, $H135, NewEmisData!$D:$D, AJ$2))</f>
        <v>4.3136734611450098E-3</v>
      </c>
      <c r="AK135" s="335">
        <f>$I135*IF($G135="Pickup", SUMIFS(NewEmisData!K:K, NewEmisData!$A:$A, "Pickup", NewEmisData!$B:$B, $A135, NewEmisData!$C:$C, $H135, NewEmisData!$D:$D, AK$2), SUMIFS(NewEmisData!K:K, NewEmisData!$A:$A, "LDV", NewEmisData!$B:$B, $A135, NewEmisData!$C:$C, $H135, NewEmisData!$D:$D, AK$2))</f>
        <v>4.1291858052272803E-3</v>
      </c>
      <c r="AL135" s="335">
        <f>$I135*IF($G135="Pickup", SUMIFS(NewEmisData!L:L, NewEmisData!$A:$A, "Pickup", NewEmisData!$B:$B, $A135, NewEmisData!$C:$C, $H135, NewEmisData!$D:$D, AL$2), SUMIFS(NewEmisData!L:L, NewEmisData!$A:$A, "LDV", NewEmisData!$B:$B, $A135, NewEmisData!$C:$C, $H135, NewEmisData!$D:$D, AL$2))</f>
        <v>4.0635983922117898E-3</v>
      </c>
      <c r="AM135" s="335">
        <f>$I135*IF($G135="Pickup", SUMIFS(NewEmisData!M:M, NewEmisData!$A:$A, "Pickup", NewEmisData!$B:$B, $A135, NewEmisData!$C:$C, $H135, NewEmisData!$D:$D, AM$2), SUMIFS(NewEmisData!M:M, NewEmisData!$A:$A, "LDV", NewEmisData!$B:$B, $A135, NewEmisData!$C:$C, $H135, NewEmisData!$D:$D, AM$2))</f>
        <v>4.0393864318059199E-3</v>
      </c>
      <c r="AN135" s="335">
        <v>1.7442083422488778E-3</v>
      </c>
      <c r="AO135" s="335">
        <f>$I135*IF($G135="Pickup", SUMIFS(NewEmisData!E:E, NewEmisData!$A:$A, "Pickup", NewEmisData!$B:$B, $A135, NewEmisData!$C:$C, $H135, NewEmisData!$D:$D, AO$2), SUMIFS(NewEmisData!E:E, NewEmisData!$A:$A, "LDV", NewEmisData!$B:$B, $A135, NewEmisData!$C:$C, $H135, NewEmisData!$D:$D, AO$2))</f>
        <v>8.1828643727713493E-2</v>
      </c>
      <c r="AP135" s="335">
        <f>$I135*IF($G135="Pickup", SUMIFS(NewEmisData!F:F, NewEmisData!$A:$A, "Pickup", NewEmisData!$B:$B, $A135, NewEmisData!$C:$C, $H135, NewEmisData!$D:$D, AP$2), SUMIFS(NewEmisData!F:F, NewEmisData!$A:$A, "LDV", NewEmisData!$B:$B, $A135, NewEmisData!$C:$C, $H135, NewEmisData!$D:$D, AP$2))</f>
        <v>7.6175839057221195E-2</v>
      </c>
      <c r="AQ135" s="335">
        <f>$I135*IF($G135="Pickup", SUMIFS(NewEmisData!G:G, NewEmisData!$A:$A, "Pickup", NewEmisData!$B:$B, $A135, NewEmisData!$C:$C, $H135, NewEmisData!$D:$D, AQ$2), SUMIFS(NewEmisData!G:G, NewEmisData!$A:$A, "LDV", NewEmisData!$B:$B, $A135, NewEmisData!$C:$C, $H135, NewEmisData!$D:$D, AQ$2))</f>
        <v>8.1302809072104507E-2</v>
      </c>
      <c r="AR135" s="335">
        <f>$I135*IF($G135="Pickup", SUMIFS(NewEmisData!H:H, NewEmisData!$A:$A, "Pickup", NewEmisData!$B:$B, $A135, NewEmisData!$C:$C, $H135, NewEmisData!$D:$D, AR$2), SUMIFS(NewEmisData!H:H, NewEmisData!$A:$A, "LDV", NewEmisData!$B:$B, $A135, NewEmisData!$C:$C, $H135, NewEmisData!$D:$D, AR$2))</f>
        <v>7.9561688690416299E-2</v>
      </c>
      <c r="AS135" s="335">
        <f>$I135*IF($G135="Pickup", SUMIFS(NewEmisData!I:I, NewEmisData!$A:$A, "Pickup", NewEmisData!$B:$B, $A135, NewEmisData!$C:$C, $H135, NewEmisData!$D:$D, AS$2), SUMIFS(NewEmisData!I:I, NewEmisData!$A:$A, "LDV", NewEmisData!$B:$B, $A135, NewEmisData!$C:$C, $H135, NewEmisData!$D:$D, AS$2))</f>
        <v>7.7910530261031605E-2</v>
      </c>
      <c r="AT135" s="335">
        <f>$I135*IF($G135="Pickup", SUMIFS(NewEmisData!J:J, NewEmisData!$A:$A, "Pickup", NewEmisData!$B:$B, $A135, NewEmisData!$C:$C, $H135, NewEmisData!$D:$D, AT$2), SUMIFS(NewEmisData!J:J, NewEmisData!$A:$A, "LDV", NewEmisData!$B:$B, $A135, NewEmisData!$C:$C, $H135, NewEmisData!$D:$D, AT$2))</f>
        <v>7.6590334474495605E-2</v>
      </c>
      <c r="AU135" s="335">
        <f>$I135*IF($G135="Pickup", SUMIFS(NewEmisData!K:K, NewEmisData!$A:$A, "Pickup", NewEmisData!$B:$B, $A135, NewEmisData!$C:$C, $H135, NewEmisData!$D:$D, AU$2), SUMIFS(NewEmisData!K:K, NewEmisData!$A:$A, "LDV", NewEmisData!$B:$B, $A135, NewEmisData!$C:$C, $H135, NewEmisData!$D:$D, AU$2))</f>
        <v>7.5767938917924701E-2</v>
      </c>
      <c r="AV135" s="335">
        <f>$I135*IF($G135="Pickup", SUMIFS(NewEmisData!L:L, NewEmisData!$A:$A, "Pickup", NewEmisData!$B:$B, $A135, NewEmisData!$C:$C, $H135, NewEmisData!$D:$D, AV$2), SUMIFS(NewEmisData!L:L, NewEmisData!$A:$A, "LDV", NewEmisData!$B:$B, $A135, NewEmisData!$C:$C, $H135, NewEmisData!$D:$D, AV$2))</f>
        <v>7.5353710070808794E-2</v>
      </c>
      <c r="AW135" s="335">
        <f>$I135*IF($G135="Pickup", SUMIFS(NewEmisData!M:M, NewEmisData!$A:$A, "Pickup", NewEmisData!$B:$B, $A135, NewEmisData!$C:$C, $H135, NewEmisData!$D:$D, AW$2), SUMIFS(NewEmisData!M:M, NewEmisData!$A:$A, "LDV", NewEmisData!$B:$B, $A135, NewEmisData!$C:$C, $H135, NewEmisData!$D:$D, AW$2))</f>
        <v>7.5117977052891499E-2</v>
      </c>
      <c r="AX135" s="335">
        <v>4.7629366333098749E-2</v>
      </c>
      <c r="AY135" s="335">
        <f>$I135*IF($G135="Pickup", SUMIFS(NewEmisData!E:E, NewEmisData!$A:$A, "Pickup", NewEmisData!$B:$B, $A135, NewEmisData!$C:$C, $H135, NewEmisData!$D:$D, AY$2), SUMIFS(NewEmisData!E:E, NewEmisData!$A:$A, "LDV", NewEmisData!$B:$B, $A135, NewEmisData!$C:$C, $H135, NewEmisData!$D:$D, AY$2))</f>
        <v>2.1998193760633E-2</v>
      </c>
      <c r="AZ135" s="335">
        <f>$I135*IF($G135="Pickup", SUMIFS(NewEmisData!F:F, NewEmisData!$A:$A, "Pickup", NewEmisData!$B:$B, $A135, NewEmisData!$C:$C, $H135, NewEmisData!$D:$D, AZ$2), SUMIFS(NewEmisData!F:F, NewEmisData!$A:$A, "LDV", NewEmisData!$B:$B, $A135, NewEmisData!$C:$C, $H135, NewEmisData!$D:$D, AZ$2))</f>
        <v>1.6997575378008601E-2</v>
      </c>
      <c r="BA135" s="335">
        <f>$I135*IF($G135="Pickup", SUMIFS(NewEmisData!G:G, NewEmisData!$A:$A, "Pickup", NewEmisData!$B:$B, $A135, NewEmisData!$C:$C, $H135, NewEmisData!$D:$D, BA$2), SUMIFS(NewEmisData!G:G, NewEmisData!$A:$A, "LDV", NewEmisData!$B:$B, $A135, NewEmisData!$C:$C, $H135, NewEmisData!$D:$D, BA$2))</f>
        <v>1.6580879412419602E-2</v>
      </c>
      <c r="BB135" s="335">
        <f>$I135*IF($G135="Pickup", SUMIFS(NewEmisData!H:H, NewEmisData!$A:$A, "Pickup", NewEmisData!$B:$B, $A135, NewEmisData!$C:$C, $H135, NewEmisData!$D:$D, BB$2), SUMIFS(NewEmisData!H:H, NewEmisData!$A:$A, "LDV", NewEmisData!$B:$B, $A135, NewEmisData!$C:$C, $H135, NewEmisData!$D:$D, BB$2))</f>
        <v>1.5040645169031801E-2</v>
      </c>
      <c r="BC135" s="335">
        <f>$I135*IF($G135="Pickup", SUMIFS(NewEmisData!I:I, NewEmisData!$A:$A, "Pickup", NewEmisData!$B:$B, $A135, NewEmisData!$C:$C, $H135, NewEmisData!$D:$D, BC$2), SUMIFS(NewEmisData!I:I, NewEmisData!$A:$A, "LDV", NewEmisData!$B:$B, $A135, NewEmisData!$C:$C, $H135, NewEmisData!$D:$D, BC$2))</f>
        <v>1.35799610150696E-2</v>
      </c>
      <c r="BD135" s="335">
        <f>$I135*IF($G135="Pickup", SUMIFS(NewEmisData!J:J, NewEmisData!$A:$A, "Pickup", NewEmisData!$B:$B, $A135, NewEmisData!$C:$C, $H135, NewEmisData!$D:$D, BD$2), SUMIFS(NewEmisData!J:J, NewEmisData!$A:$A, "LDV", NewEmisData!$B:$B, $A135, NewEmisData!$C:$C, $H135, NewEmisData!$D:$D, BD$2))</f>
        <v>1.24120667817219E-2</v>
      </c>
      <c r="BE135" s="335">
        <f>$I135*IF($G135="Pickup", SUMIFS(NewEmisData!K:K, NewEmisData!$A:$A, "Pickup", NewEmisData!$B:$B, $A135, NewEmisData!$C:$C, $H135, NewEmisData!$D:$D, BE$2), SUMIFS(NewEmisData!K:K, NewEmisData!$A:$A, "LDV", NewEmisData!$B:$B, $A135, NewEmisData!$C:$C, $H135, NewEmisData!$D:$D, BE$2))</f>
        <v>1.16845073314224E-2</v>
      </c>
      <c r="BF135" s="335">
        <f>$I135*IF($G135="Pickup", SUMIFS(NewEmisData!L:L, NewEmisData!$A:$A, "Pickup", NewEmisData!$B:$B, $A135, NewEmisData!$C:$C, $H135, NewEmisData!$D:$D, BF$2), SUMIFS(NewEmisData!L:L, NewEmisData!$A:$A, "LDV", NewEmisData!$B:$B, $A135, NewEmisData!$C:$C, $H135, NewEmisData!$D:$D, BF$2))</f>
        <v>1.1318096390010799E-2</v>
      </c>
      <c r="BG135" s="335">
        <f>$I135*IF($G135="Pickup", SUMIFS(NewEmisData!M:M, NewEmisData!$A:$A, "Pickup", NewEmisData!$B:$B, $A135, NewEmisData!$C:$C, $H135, NewEmisData!$D:$D, BG$2), SUMIFS(NewEmisData!M:M, NewEmisData!$A:$A, "LDV", NewEmisData!$B:$B, $A135, NewEmisData!$C:$C, $H135, NewEmisData!$D:$D, BG$2))</f>
        <v>1.1109456757731499E-2</v>
      </c>
      <c r="BH135" s="335">
        <v>9.4789149915835945E-3</v>
      </c>
      <c r="BI135" s="335">
        <f>$I135*IF($G135="Pickup", SUMIFS(NewEmisData!E:E, NewEmisData!$A:$A, "Pickup", NewEmisData!$B:$B, $A135, NewEmisData!$C:$C, $H135, NewEmisData!$D:$D, BI$2), SUMIFS(NewEmisData!E:E, NewEmisData!$A:$A, "LDV", NewEmisData!$B:$B, $A135, NewEmisData!$C:$C, $H135, NewEmisData!$D:$D, BI$2))</f>
        <v>6.6339830086865597</v>
      </c>
      <c r="BJ135" s="335">
        <f>$I135*IF($G135="Pickup", SUMIFS(NewEmisData!F:F, NewEmisData!$A:$A, "Pickup", NewEmisData!$B:$B, $A135, NewEmisData!$C:$C, $H135, NewEmisData!$D:$D, BJ$2), SUMIFS(NewEmisData!F:F, NewEmisData!$A:$A, "LDV", NewEmisData!$B:$B, $A135, NewEmisData!$C:$C, $H135, NewEmisData!$D:$D, BJ$2))</f>
        <v>3.9206205551931301</v>
      </c>
      <c r="BK135" s="335">
        <f>$I135*IF($G135="Pickup", SUMIFS(NewEmisData!G:G, NewEmisData!$A:$A, "Pickup", NewEmisData!$B:$B, $A135, NewEmisData!$C:$C, $H135, NewEmisData!$D:$D, BK$2), SUMIFS(NewEmisData!G:G, NewEmisData!$A:$A, "LDV", NewEmisData!$B:$B, $A135, NewEmisData!$C:$C, $H135, NewEmisData!$D:$D, BK$2))</f>
        <v>3.0174466275096199</v>
      </c>
      <c r="BL135" s="335">
        <f>$I135*IF($G135="Pickup", SUMIFS(NewEmisData!H:H, NewEmisData!$A:$A, "Pickup", NewEmisData!$B:$B, $A135, NewEmisData!$C:$C, $H135, NewEmisData!$D:$D, BL$2), SUMIFS(NewEmisData!H:H, NewEmisData!$A:$A, "LDV", NewEmisData!$B:$B, $A135, NewEmisData!$C:$C, $H135, NewEmisData!$D:$D, BL$2))</f>
        <v>2.3529221673804699</v>
      </c>
      <c r="BM135" s="335">
        <f>$I135*IF($G135="Pickup", SUMIFS(NewEmisData!I:I, NewEmisData!$A:$A, "Pickup", NewEmisData!$B:$B, $A135, NewEmisData!$C:$C, $H135, NewEmisData!$D:$D, BM$2), SUMIFS(NewEmisData!I:I, NewEmisData!$A:$A, "LDV", NewEmisData!$B:$B, $A135, NewEmisData!$C:$C, $H135, NewEmisData!$D:$D, BM$2))</f>
        <v>1.70384058027793</v>
      </c>
      <c r="BN135" s="335">
        <f>$I135*IF($G135="Pickup", SUMIFS(NewEmisData!J:J, NewEmisData!$A:$A, "Pickup", NewEmisData!$B:$B, $A135, NewEmisData!$C:$C, $H135, NewEmisData!$D:$D, BN$2), SUMIFS(NewEmisData!J:J, NewEmisData!$A:$A, "LDV", NewEmisData!$B:$B, $A135, NewEmisData!$C:$C, $H135, NewEmisData!$D:$D, BN$2))</f>
        <v>1.3463730618004399</v>
      </c>
      <c r="BO135" s="335">
        <f>$I135*IF($G135="Pickup", SUMIFS(NewEmisData!K:K, NewEmisData!$A:$A, "Pickup", NewEmisData!$B:$B, $A135, NewEmisData!$C:$C, $H135, NewEmisData!$D:$D, BO$2), SUMIFS(NewEmisData!K:K, NewEmisData!$A:$A, "LDV", NewEmisData!$B:$B, $A135, NewEmisData!$C:$C, $H135, NewEmisData!$D:$D, BO$2))</f>
        <v>1.1858346520835299</v>
      </c>
      <c r="BP135" s="335">
        <f>$I135*IF($G135="Pickup", SUMIFS(NewEmisData!L:L, NewEmisData!$A:$A, "Pickup", NewEmisData!$B:$B, $A135, NewEmisData!$C:$C, $H135, NewEmisData!$D:$D, BP$2), SUMIFS(NewEmisData!L:L, NewEmisData!$A:$A, "LDV", NewEmisData!$B:$B, $A135, NewEmisData!$C:$C, $H135, NewEmisData!$D:$D, BP$2))</f>
        <v>1.1335061554616499</v>
      </c>
      <c r="BQ135" s="335">
        <f>$I135*IF($G135="Pickup", SUMIFS(NewEmisData!M:M, NewEmisData!$A:$A, "Pickup", NewEmisData!$B:$B, $A135, NewEmisData!$C:$C, $H135, NewEmisData!$D:$D, BQ$2), SUMIFS(NewEmisData!M:M, NewEmisData!$A:$A, "LDV", NewEmisData!$B:$B, $A135, NewEmisData!$C:$C, $H135, NewEmisData!$D:$D, BQ$2))</f>
        <v>1.1009029054349999</v>
      </c>
      <c r="BR135" s="335">
        <v>1.6588293829830492</v>
      </c>
      <c r="BS135" s="335">
        <f>$I135*IF($G135="Pickup", SUMIFS(NewEmisData!E:E, NewEmisData!$A:$A, "Pickup", NewEmisData!$B:$B, $A135, NewEmisData!$C:$C, $H135, NewEmisData!$D:$D, BS$2), SUMIFS(NewEmisData!E:E, NewEmisData!$A:$A, "LDV", NewEmisData!$B:$B, $A135, NewEmisData!$C:$C, $H135, NewEmisData!$D:$D, BS$2))</f>
        <v>0.77473150733664098</v>
      </c>
      <c r="BT135" s="335">
        <f>$I135*IF($G135="Pickup", SUMIFS(NewEmisData!F:F, NewEmisData!$A:$A, "Pickup", NewEmisData!$B:$B, $A135, NewEmisData!$C:$C, $H135, NewEmisData!$D:$D, BT$2), SUMIFS(NewEmisData!F:F, NewEmisData!$A:$A, "LDV", NewEmisData!$B:$B, $A135, NewEmisData!$C:$C, $H135, NewEmisData!$D:$D, BT$2))</f>
        <v>0.41904908416840297</v>
      </c>
      <c r="BU135" s="335">
        <f>$I135*IF($G135="Pickup", SUMIFS(NewEmisData!G:G, NewEmisData!$A:$A, "Pickup", NewEmisData!$B:$B, $A135, NewEmisData!$C:$C, $H135, NewEmisData!$D:$D, BU$2), SUMIFS(NewEmisData!G:G, NewEmisData!$A:$A, "LDV", NewEmisData!$B:$B, $A135, NewEmisData!$C:$C, $H135, NewEmisData!$D:$D, BU$2))</f>
        <v>0.30982899515166501</v>
      </c>
      <c r="BV135" s="335">
        <f>$I135*IF($G135="Pickup", SUMIFS(NewEmisData!H:H, NewEmisData!$A:$A, "Pickup", NewEmisData!$B:$B, $A135, NewEmisData!$C:$C, $H135, NewEmisData!$D:$D, BV$2), SUMIFS(NewEmisData!H:H, NewEmisData!$A:$A, "LDV", NewEmisData!$B:$B, $A135, NewEmisData!$C:$C, $H135, NewEmisData!$D:$D, BV$2))</f>
        <v>0.25046259079934602</v>
      </c>
      <c r="BW135" s="335">
        <f>$I135*IF($G135="Pickup", SUMIFS(NewEmisData!I:I, NewEmisData!$A:$A, "Pickup", NewEmisData!$B:$B, $A135, NewEmisData!$C:$C, $H135, NewEmisData!$D:$D, BW$2), SUMIFS(NewEmisData!I:I, NewEmisData!$A:$A, "LDV", NewEmisData!$B:$B, $A135, NewEmisData!$C:$C, $H135, NewEmisData!$D:$D, BW$2))</f>
        <v>0.18616224227516101</v>
      </c>
      <c r="BX135" s="335">
        <f>$I135*IF($G135="Pickup", SUMIFS(NewEmisData!J:J, NewEmisData!$A:$A, "Pickup", NewEmisData!$B:$B, $A135, NewEmisData!$C:$C, $H135, NewEmisData!$D:$D, BX$2), SUMIFS(NewEmisData!J:J, NewEmisData!$A:$A, "LDV", NewEmisData!$B:$B, $A135, NewEmisData!$C:$C, $H135, NewEmisData!$D:$D, BX$2))</f>
        <v>0.15683046751729501</v>
      </c>
      <c r="BY135" s="335">
        <f>$I135*IF($G135="Pickup", SUMIFS(NewEmisData!K:K, NewEmisData!$A:$A, "Pickup", NewEmisData!$B:$B, $A135, NewEmisData!$C:$C, $H135, NewEmisData!$D:$D, BY$2), SUMIFS(NewEmisData!K:K, NewEmisData!$A:$A, "LDV", NewEmisData!$B:$B, $A135, NewEmisData!$C:$C, $H135, NewEmisData!$D:$D, BY$2))</f>
        <v>0.14094000257929501</v>
      </c>
      <c r="BZ135" s="335">
        <f>$I135*IF($G135="Pickup", SUMIFS(NewEmisData!L:L, NewEmisData!$A:$A, "Pickup", NewEmisData!$B:$B, $A135, NewEmisData!$C:$C, $H135, NewEmisData!$D:$D, BZ$2), SUMIFS(NewEmisData!L:L, NewEmisData!$A:$A, "LDV", NewEmisData!$B:$B, $A135, NewEmisData!$C:$C, $H135, NewEmisData!$D:$D, BZ$2))</f>
        <v>0.134774071356623</v>
      </c>
      <c r="CA135" s="335">
        <f>$I135*IF($G135="Pickup", SUMIFS(NewEmisData!M:M, NewEmisData!$A:$A, "Pickup", NewEmisData!$B:$B, $A135, NewEmisData!$C:$C, $H135, NewEmisData!$D:$D, CA$2), SUMIFS(NewEmisData!M:M, NewEmisData!$A:$A, "LDV", NewEmisData!$B:$B, $A135, NewEmisData!$C:$C, $H135, NewEmisData!$D:$D, CA$2))</f>
        <v>0.12984032725640701</v>
      </c>
      <c r="CB135" s="335">
        <v>0.10573121882292051</v>
      </c>
      <c r="CC135" s="335">
        <f>$I135*IF($G135="Pickup", SUMIFS(NewEmisData!E:E, NewEmisData!$A:$A, "Pickup", NewEmisData!$B:$B, $A135, NewEmisData!$C:$C, $H135, NewEmisData!$D:$D, CC$2), SUMIFS(NewEmisData!E:E, NewEmisData!$A:$A, "LDV", NewEmisData!$B:$B, $A135, NewEmisData!$C:$C, $H135, NewEmisData!$D:$D, CC$2))</f>
        <v>4.52789246362666E-2</v>
      </c>
      <c r="CD135" s="335">
        <f>$I135*IF($G135="Pickup", SUMIFS(NewEmisData!F:F, NewEmisData!$A:$A, "Pickup", NewEmisData!$B:$B, $A135, NewEmisData!$C:$C, $H135, NewEmisData!$D:$D, CD$2), SUMIFS(NewEmisData!F:F, NewEmisData!$A:$A, "LDV", NewEmisData!$B:$B, $A135, NewEmisData!$C:$C, $H135, NewEmisData!$D:$D, CD$2))</f>
        <v>3.0659932051567799E-2</v>
      </c>
      <c r="CE135" s="335">
        <f>$I135*IF($G135="Pickup", SUMIFS(NewEmisData!G:G, NewEmisData!$A:$A, "Pickup", NewEmisData!$B:$B, $A135, NewEmisData!$C:$C, $H135, NewEmisData!$D:$D, CE$2), SUMIFS(NewEmisData!G:G, NewEmisData!$A:$A, "LDV", NewEmisData!$B:$B, $A135, NewEmisData!$C:$C, $H135, NewEmisData!$D:$D, CE$2))</f>
        <v>2.8386595157116199E-2</v>
      </c>
      <c r="CF135" s="335">
        <f>$I135*IF($G135="Pickup", SUMIFS(NewEmisData!H:H, NewEmisData!$A:$A, "Pickup", NewEmisData!$B:$B, $A135, NewEmisData!$C:$C, $H135, NewEmisData!$D:$D, CF$2), SUMIFS(NewEmisData!H:H, NewEmisData!$A:$A, "LDV", NewEmisData!$B:$B, $A135, NewEmisData!$C:$C, $H135, NewEmisData!$D:$D, CF$2))</f>
        <v>2.7093413499500101E-2</v>
      </c>
      <c r="CG135" s="335">
        <f>$I135*IF($G135="Pickup", SUMIFS(NewEmisData!I:I, NewEmisData!$A:$A, "Pickup", NewEmisData!$B:$B, $A135, NewEmisData!$C:$C, $H135, NewEmisData!$D:$D, CG$2), SUMIFS(NewEmisData!I:I, NewEmisData!$A:$A, "LDV", NewEmisData!$B:$B, $A135, NewEmisData!$C:$C, $H135, NewEmisData!$D:$D, CG$2))</f>
        <v>2.6239574855980601E-2</v>
      </c>
      <c r="CH135" s="335">
        <f>$I135*IF($G135="Pickup", SUMIFS(NewEmisData!J:J, NewEmisData!$A:$A, "Pickup", NewEmisData!$B:$B, $A135, NewEmisData!$C:$C, $H135, NewEmisData!$D:$D, CH$2), SUMIFS(NewEmisData!J:J, NewEmisData!$A:$A, "LDV", NewEmisData!$B:$B, $A135, NewEmisData!$C:$C, $H135, NewEmisData!$D:$D, CH$2))</f>
        <v>2.5564245202349602E-2</v>
      </c>
      <c r="CI135" s="335">
        <f>$I135*IF($G135="Pickup", SUMIFS(NewEmisData!K:K, NewEmisData!$A:$A, "Pickup", NewEmisData!$B:$B, $A135, NewEmisData!$C:$C, $H135, NewEmisData!$D:$D, CI$2), SUMIFS(NewEmisData!K:K, NewEmisData!$A:$A, "LDV", NewEmisData!$B:$B, $A135, NewEmisData!$C:$C, $H135, NewEmisData!$D:$D, CI$2))</f>
        <v>2.5562136009582501E-2</v>
      </c>
      <c r="CJ135" s="335">
        <f>$I135*IF($G135="Pickup", SUMIFS(NewEmisData!L:L, NewEmisData!$A:$A, "Pickup", NewEmisData!$B:$B, $A135, NewEmisData!$C:$C, $H135, NewEmisData!$D:$D, CJ$2), SUMIFS(NewEmisData!L:L, NewEmisData!$A:$A, "LDV", NewEmisData!$B:$B, $A135, NewEmisData!$C:$C, $H135, NewEmisData!$D:$D, CJ$2))</f>
        <v>2.5561539762266602E-2</v>
      </c>
      <c r="CK135" s="335">
        <f>$I135*IF($G135="Pickup", SUMIFS(NewEmisData!M:M, NewEmisData!$A:$A, "Pickup", NewEmisData!$B:$B, $A135, NewEmisData!$C:$C, $H135, NewEmisData!$D:$D, CK$2), SUMIFS(NewEmisData!M:M, NewEmisData!$A:$A, "LDV", NewEmisData!$B:$B, $A135, NewEmisData!$C:$C, $H135, NewEmisData!$D:$D, CK$2))</f>
        <v>2.5560994254839702E-2</v>
      </c>
      <c r="CL135" s="335">
        <v>2.2881070645398207E-2</v>
      </c>
      <c r="CM135" s="335">
        <f>$I135*IF($G135="Pickup", SUMIFS(NewEmisData!E:E, NewEmisData!$A:$A, "Pickup", NewEmisData!$B:$B, $A135, NewEmisData!$C:$C, $H135, NewEmisData!$D:$D, CM$2), SUMIFS(NewEmisData!E:E, NewEmisData!$A:$A, "LDV", NewEmisData!$B:$B, $A135, NewEmisData!$C:$C, $H135, NewEmisData!$D:$D, CM$2))</f>
        <v>2.2616228111616499E-2</v>
      </c>
      <c r="CN135" s="335">
        <f>$I135*IF($G135="Pickup", SUMIFS(NewEmisData!F:F, NewEmisData!$A:$A, "Pickup", NewEmisData!$B:$B, $A135, NewEmisData!$C:$C, $H135, NewEmisData!$D:$D, CN$2), SUMIFS(NewEmisData!F:F, NewEmisData!$A:$A, "LDV", NewEmisData!$B:$B, $A135, NewEmisData!$C:$C, $H135, NewEmisData!$D:$D, CN$2))</f>
        <v>1.37039938381133E-2</v>
      </c>
      <c r="CO135" s="335">
        <f>$I135*IF($G135="Pickup", SUMIFS(NewEmisData!G:G, NewEmisData!$A:$A, "Pickup", NewEmisData!$B:$B, $A135, NewEmisData!$C:$C, $H135, NewEmisData!$D:$D, CO$2), SUMIFS(NewEmisData!G:G, NewEmisData!$A:$A, "LDV", NewEmisData!$B:$B, $A135, NewEmisData!$C:$C, $H135, NewEmisData!$D:$D, CO$2))</f>
        <v>1.11279535576189E-2</v>
      </c>
      <c r="CP135" s="335">
        <f>$I135*IF($G135="Pickup", SUMIFS(NewEmisData!H:H, NewEmisData!$A:$A, "Pickup", NewEmisData!$B:$B, $A135, NewEmisData!$C:$C, $H135, NewEmisData!$D:$D, CP$2), SUMIFS(NewEmisData!H:H, NewEmisData!$A:$A, "LDV", NewEmisData!$B:$B, $A135, NewEmisData!$C:$C, $H135, NewEmisData!$D:$D, CP$2))</f>
        <v>9.1642249406405796E-3</v>
      </c>
      <c r="CQ135" s="335">
        <f>$I135*IF($G135="Pickup", SUMIFS(NewEmisData!I:I, NewEmisData!$A:$A, "Pickup", NewEmisData!$B:$B, $A135, NewEmisData!$C:$C, $H135, NewEmisData!$D:$D, CQ$2), SUMIFS(NewEmisData!I:I, NewEmisData!$A:$A, "LDV", NewEmisData!$B:$B, $A135, NewEmisData!$C:$C, $H135, NewEmisData!$D:$D, CQ$2))</f>
        <v>8.2157407295701708E-3</v>
      </c>
      <c r="CR135" s="335">
        <f>$I135*IF($G135="Pickup", SUMIFS(NewEmisData!J:J, NewEmisData!$A:$A, "Pickup", NewEmisData!$B:$B, $A135, NewEmisData!$C:$C, $H135, NewEmisData!$D:$D, CR$2), SUMIFS(NewEmisData!J:J, NewEmisData!$A:$A, "LDV", NewEmisData!$B:$B, $A135, NewEmisData!$C:$C, $H135, NewEmisData!$D:$D, CR$2))</f>
        <v>7.8051702943740097E-3</v>
      </c>
      <c r="CS135" s="335">
        <f>$I135*IF($G135="Pickup", SUMIFS(NewEmisData!K:K, NewEmisData!$A:$A, "Pickup", NewEmisData!$B:$B, $A135, NewEmisData!$C:$C, $H135, NewEmisData!$D:$D, CS$2), SUMIFS(NewEmisData!K:K, NewEmisData!$A:$A, "LDV", NewEmisData!$B:$B, $A135, NewEmisData!$C:$C, $H135, NewEmisData!$D:$D, CS$2))</f>
        <v>7.7607552788062101E-3</v>
      </c>
      <c r="CT135" s="335">
        <f>$I135*IF($G135="Pickup", SUMIFS(NewEmisData!L:L, NewEmisData!$A:$A, "Pickup", NewEmisData!$B:$B, $A135, NewEmisData!$C:$C, $H135, NewEmisData!$D:$D, CT$2), SUMIFS(NewEmisData!L:L, NewEmisData!$A:$A, "LDV", NewEmisData!$B:$B, $A135, NewEmisData!$C:$C, $H135, NewEmisData!$D:$D, CT$2))</f>
        <v>7.6883348823828098E-3</v>
      </c>
      <c r="CU135" s="335">
        <f>$I135*IF($G135="Pickup", SUMIFS(NewEmisData!M:M, NewEmisData!$A:$A, "Pickup", NewEmisData!$B:$B, $A135, NewEmisData!$C:$C, $H135, NewEmisData!$D:$D, CU$2), SUMIFS(NewEmisData!M:M, NewEmisData!$A:$A, "LDV", NewEmisData!$B:$B, $A135, NewEmisData!$C:$C, $H135, NewEmisData!$D:$D, CU$2))</f>
        <v>7.6878848286885603E-3</v>
      </c>
      <c r="CV135" s="335">
        <v>6.9734009009235556E-3</v>
      </c>
      <c r="CW135" s="335">
        <v>4.0498104655261064E-3</v>
      </c>
      <c r="CX135" s="335">
        <v>2.5030350838759993E-3</v>
      </c>
      <c r="CY135" s="335">
        <v>2.1151214403419519E-3</v>
      </c>
      <c r="CZ135" s="335">
        <v>1.7489979687569375E-3</v>
      </c>
      <c r="DA135" s="335">
        <v>1.340486996695321E-3</v>
      </c>
      <c r="DB135" s="335">
        <v>1.0553769116342638E-3</v>
      </c>
      <c r="DC135" s="335">
        <v>1.0132227560056145E-3</v>
      </c>
      <c r="DD135" s="335">
        <v>1.0003159541004489E-3</v>
      </c>
      <c r="DE135" s="335">
        <v>9.9860782000699166E-4</v>
      </c>
      <c r="DF135" s="335">
        <v>9.9860782000699166E-4</v>
      </c>
      <c r="DG135" s="335">
        <f>$I135*IF($G135="Pickup", SUMIFS(NewEmisData!E:E, NewEmisData!$A:$A, "Pickup", NewEmisData!$B:$B, $A135, NewEmisData!$C:$C, $H135, NewEmisData!$D:$D, DG$2), SUMIFS(NewEmisData!E:E, NewEmisData!$A:$A, "LDV", NewEmisData!$B:$B, $A135, NewEmisData!$C:$C, $H135, NewEmisData!$D:$D, DG$2))</f>
        <v>0</v>
      </c>
      <c r="DH135" s="335">
        <f>$I135*IF($G135="Pickup", SUMIFS(NewEmisData!F:F, NewEmisData!$A:$A, "Pickup", NewEmisData!$B:$B, $A135, NewEmisData!$C:$C, $H135, NewEmisData!$D:$D, DH$2), SUMIFS(NewEmisData!F:F, NewEmisData!$A:$A, "LDV", NewEmisData!$B:$B, $A135, NewEmisData!$C:$C, $H135, NewEmisData!$D:$D, DH$2))</f>
        <v>0</v>
      </c>
      <c r="DI135" s="335">
        <f>$I135*IF($G135="Pickup", SUMIFS(NewEmisData!G:G, NewEmisData!$A:$A, "Pickup", NewEmisData!$B:$B, $A135, NewEmisData!$C:$C, $H135, NewEmisData!$D:$D, DI$2), SUMIFS(NewEmisData!G:G, NewEmisData!$A:$A, "LDV", NewEmisData!$B:$B, $A135, NewEmisData!$C:$C, $H135, NewEmisData!$D:$D, DI$2))</f>
        <v>0</v>
      </c>
      <c r="DJ135" s="335">
        <f>$I135*IF($G135="Pickup", SUMIFS(NewEmisData!H:H, NewEmisData!$A:$A, "Pickup", NewEmisData!$B:$B, $A135, NewEmisData!$C:$C, $H135, NewEmisData!$D:$D, DJ$2), SUMIFS(NewEmisData!H:H, NewEmisData!$A:$A, "LDV", NewEmisData!$B:$B, $A135, NewEmisData!$C:$C, $H135, NewEmisData!$D:$D, DJ$2))</f>
        <v>0</v>
      </c>
      <c r="DK135" s="335">
        <f>$I135*IF($G135="Pickup", SUMIFS(NewEmisData!I:I, NewEmisData!$A:$A, "Pickup", NewEmisData!$B:$B, $A135, NewEmisData!$C:$C, $H135, NewEmisData!$D:$D, DK$2), SUMIFS(NewEmisData!I:I, NewEmisData!$A:$A, "LDV", NewEmisData!$B:$B, $A135, NewEmisData!$C:$C, $H135, NewEmisData!$D:$D, DK$2))</f>
        <v>0</v>
      </c>
      <c r="DL135" s="335">
        <f>$I135*IF($G135="Pickup", SUMIFS(NewEmisData!J:J, NewEmisData!$A:$A, "Pickup", NewEmisData!$B:$B, $A135, NewEmisData!$C:$C, $H135, NewEmisData!$D:$D, DL$2), SUMIFS(NewEmisData!J:J, NewEmisData!$A:$A, "LDV", NewEmisData!$B:$B, $A135, NewEmisData!$C:$C, $H135, NewEmisData!$D:$D, DL$2))</f>
        <v>0</v>
      </c>
      <c r="DM135" s="335">
        <f>$I135*IF($G135="Pickup", SUMIFS(NewEmisData!K:K, NewEmisData!$A:$A, "Pickup", NewEmisData!$B:$B, $A135, NewEmisData!$C:$C, $H135, NewEmisData!$D:$D, DM$2), SUMIFS(NewEmisData!K:K, NewEmisData!$A:$A, "LDV", NewEmisData!$B:$B, $A135, NewEmisData!$C:$C, $H135, NewEmisData!$D:$D, DM$2))</f>
        <v>0</v>
      </c>
      <c r="DN135" s="335">
        <f>$I135*IF($G135="Pickup", SUMIFS(NewEmisData!L:L, NewEmisData!$A:$A, "Pickup", NewEmisData!$B:$B, $A135, NewEmisData!$C:$C, $H135, NewEmisData!$D:$D, DN$2), SUMIFS(NewEmisData!L:L, NewEmisData!$A:$A, "LDV", NewEmisData!$B:$B, $A135, NewEmisData!$C:$C, $H135, NewEmisData!$D:$D, DN$2))</f>
        <v>0</v>
      </c>
      <c r="DO135" s="335">
        <f>$I135*IF($G135="Pickup", SUMIFS(NewEmisData!M:M, NewEmisData!$A:$A, "Pickup", NewEmisData!$B:$B, $A135, NewEmisData!$C:$C, $H135, NewEmisData!$D:$D, DO$2), SUMIFS(NewEmisData!M:M, NewEmisData!$A:$A, "LDV", NewEmisData!$B:$B, $A135, NewEmisData!$C:$C, $H135, NewEmisData!$D:$D, DO$2))</f>
        <v>0</v>
      </c>
      <c r="DP135" s="335">
        <v>2.023129771030282E-3</v>
      </c>
      <c r="DQ135" s="335">
        <f>$I135*IF($G135="Pickup", SUMIFS(NewEmisData!E:E, NewEmisData!$A:$A, "Pickup", NewEmisData!$B:$B, $A135, NewEmisData!$C:$C, $H135, NewEmisData!$D:$D, DQ$2), SUMIFS(NewEmisData!E:E, NewEmisData!$A:$A, "LDV", NewEmisData!$B:$B, $A135, NewEmisData!$C:$C, $H135, NewEmisData!$D:$D, DQ$2))</f>
        <v>1.53337301393982E-2</v>
      </c>
      <c r="DR135" s="335">
        <f>$I135*IF($G135="Pickup", SUMIFS(NewEmisData!F:F, NewEmisData!$A:$A, "Pickup", NewEmisData!$B:$B, $A135, NewEmisData!$C:$C, $H135, NewEmisData!$D:$D, DR$2), SUMIFS(NewEmisData!F:F, NewEmisData!$A:$A, "LDV", NewEmisData!$B:$B, $A135, NewEmisData!$C:$C, $H135, NewEmisData!$D:$D, DR$2))</f>
        <v>8.5791399504283501E-3</v>
      </c>
      <c r="DS135" s="335">
        <f>$I135*IF($G135="Pickup", SUMIFS(NewEmisData!G:G, NewEmisData!$A:$A, "Pickup", NewEmisData!$B:$B, $A135, NewEmisData!$C:$C, $H135, NewEmisData!$D:$D, DS$2), SUMIFS(NewEmisData!G:G, NewEmisData!$A:$A, "LDV", NewEmisData!$B:$B, $A135, NewEmisData!$C:$C, $H135, NewEmisData!$D:$D, DS$2))</f>
        <v>6.82614050243104E-3</v>
      </c>
      <c r="DT135" s="335">
        <f>$I135*IF($G135="Pickup", SUMIFS(NewEmisData!H:H, NewEmisData!$A:$A, "Pickup", NewEmisData!$B:$B, $A135, NewEmisData!$C:$C, $H135, NewEmisData!$D:$D, DT$2), SUMIFS(NewEmisData!H:H, NewEmisData!$A:$A, "LDV", NewEmisData!$B:$B, $A135, NewEmisData!$C:$C, $H135, NewEmisData!$D:$D, DT$2))</f>
        <v>5.2306090144423403E-3</v>
      </c>
      <c r="DU135" s="335">
        <f>$I135*IF($G135="Pickup", SUMIFS(NewEmisData!I:I, NewEmisData!$A:$A, "Pickup", NewEmisData!$B:$B, $A135, NewEmisData!$C:$C, $H135, NewEmisData!$D:$D, DU$2), SUMIFS(NewEmisData!I:I, NewEmisData!$A:$A, "LDV", NewEmisData!$B:$B, $A135, NewEmisData!$C:$C, $H135, NewEmisData!$D:$D, DU$2))</f>
        <v>4.0991034424651901E-3</v>
      </c>
      <c r="DV135" s="335">
        <f>$I135*IF($G135="Pickup", SUMIFS(NewEmisData!J:J, NewEmisData!$A:$A, "Pickup", NewEmisData!$B:$B, $A135, NewEmisData!$C:$C, $H135, NewEmisData!$D:$D, DV$2), SUMIFS(NewEmisData!J:J, NewEmisData!$A:$A, "LDV", NewEmisData!$B:$B, $A135, NewEmisData!$C:$C, $H135, NewEmisData!$D:$D, DV$2))</f>
        <v>3.5909983676119801E-3</v>
      </c>
      <c r="DW135" s="335">
        <f>$I135*IF($G135="Pickup", SUMIFS(NewEmisData!K:K, NewEmisData!$A:$A, "Pickup", NewEmisData!$B:$B, $A135, NewEmisData!$C:$C, $H135, NewEmisData!$D:$D, DW$2), SUMIFS(NewEmisData!K:K, NewEmisData!$A:$A, "LDV", NewEmisData!$B:$B, $A135, NewEmisData!$C:$C, $H135, NewEmisData!$D:$D, DW$2))</f>
        <v>3.3016556899443999E-3</v>
      </c>
      <c r="DX135" s="335">
        <f>$I135*IF($G135="Pickup", SUMIFS(NewEmisData!L:L, NewEmisData!$A:$A, "Pickup", NewEmisData!$B:$B, $A135, NewEmisData!$C:$C, $H135, NewEmisData!$D:$D, DX$2), SUMIFS(NewEmisData!L:L, NewEmisData!$A:$A, "LDV", NewEmisData!$B:$B, $A135, NewEmisData!$C:$C, $H135, NewEmisData!$D:$D, DX$2))</f>
        <v>3.2097040973390598E-3</v>
      </c>
      <c r="DY135" s="335">
        <f>$I135*IF($G135="Pickup", SUMIFS(NewEmisData!M:M, NewEmisData!$A:$A, "Pickup", NewEmisData!$B:$B, $A135, NewEmisData!$C:$C, $H135, NewEmisData!$D:$D, DY$2), SUMIFS(NewEmisData!M:M, NewEmisData!$A:$A, "LDV", NewEmisData!$B:$B, $A135, NewEmisData!$C:$C, $H135, NewEmisData!$D:$D, DY$2))</f>
        <v>3.1631494921928599E-3</v>
      </c>
      <c r="DZ135" s="335">
        <v>5.594489642908501E-3</v>
      </c>
      <c r="EA135" s="335">
        <f t="shared" si="118"/>
        <v>477.08587282575797</v>
      </c>
      <c r="EB135" s="335">
        <f t="shared" si="119"/>
        <v>459.34104292251902</v>
      </c>
      <c r="EC135" s="335">
        <f t="shared" si="120"/>
        <v>447.45896927637102</v>
      </c>
      <c r="ED135" s="335">
        <f t="shared" si="121"/>
        <v>380.72392677964001</v>
      </c>
      <c r="EE135" s="335">
        <f t="shared" si="122"/>
        <v>329.54737069801098</v>
      </c>
      <c r="EF135" s="335">
        <f t="shared" si="123"/>
        <v>300.69829568412598</v>
      </c>
      <c r="EG135" s="335">
        <f t="shared" si="124"/>
        <v>287.83799703632701</v>
      </c>
      <c r="EH135" s="335">
        <f t="shared" si="125"/>
        <v>283.26610797837998</v>
      </c>
      <c r="EI135" s="335">
        <f t="shared" si="126"/>
        <v>281.57834098528099</v>
      </c>
      <c r="EJ135" s="335">
        <f t="shared" si="127"/>
        <v>0.27672218065037407</v>
      </c>
      <c r="EK135" s="335">
        <f t="shared" si="128"/>
        <v>0.82339103642645395</v>
      </c>
      <c r="EL135" s="335">
        <f t="shared" si="129"/>
        <v>0.360872733315452</v>
      </c>
      <c r="EM135" s="335">
        <f t="shared" si="130"/>
        <v>0.21658171178065999</v>
      </c>
      <c r="EN135" s="335">
        <f t="shared" si="131"/>
        <v>0.14200533002195401</v>
      </c>
      <c r="EO135" s="335">
        <f t="shared" si="132"/>
        <v>8.8016804659711706E-2</v>
      </c>
      <c r="EP135" s="335">
        <f t="shared" si="133"/>
        <v>6.5736379947852003E-2</v>
      </c>
      <c r="EQ135" s="335">
        <f t="shared" si="134"/>
        <v>5.6635638117250503E-2</v>
      </c>
      <c r="ER135" s="335">
        <f t="shared" si="135"/>
        <v>5.4115247223223299E-2</v>
      </c>
      <c r="ES135" s="335">
        <f t="shared" si="136"/>
        <v>5.2826207223764E-2</v>
      </c>
      <c r="ET135" s="335">
        <f t="shared" si="137"/>
        <v>6.1988464688476796E-2</v>
      </c>
      <c r="EU135" s="335">
        <f t="shared" si="138"/>
        <v>8.2552586035919695E-3</v>
      </c>
      <c r="EV135" s="335">
        <f t="shared" si="139"/>
        <v>7.9482131517538395E-3</v>
      </c>
      <c r="EW135" s="335">
        <f t="shared" si="140"/>
        <v>6.4190305556059996E-3</v>
      </c>
      <c r="EX135" s="335">
        <f t="shared" si="141"/>
        <v>5.4616828003907899E-3</v>
      </c>
      <c r="EY135" s="335">
        <f t="shared" si="142"/>
        <v>4.7275285851957304E-3</v>
      </c>
      <c r="EZ135" s="335">
        <f t="shared" si="143"/>
        <v>4.3136734611450098E-3</v>
      </c>
      <c r="FA135" s="335">
        <f t="shared" si="144"/>
        <v>4.1291858052272803E-3</v>
      </c>
      <c r="FB135" s="335">
        <f t="shared" si="145"/>
        <v>4.0635983922117898E-3</v>
      </c>
      <c r="FC135" s="335">
        <f t="shared" si="146"/>
        <v>4.0393864318059199E-3</v>
      </c>
      <c r="FD135" s="335">
        <f t="shared" si="147"/>
        <v>1.7442083422488778E-3</v>
      </c>
      <c r="FE135" s="335">
        <f t="shared" si="148"/>
        <v>8.1828643727713493E-2</v>
      </c>
      <c r="FF135" s="335">
        <f t="shared" si="149"/>
        <v>7.6175839057221195E-2</v>
      </c>
      <c r="FG135" s="335">
        <f t="shared" si="150"/>
        <v>8.1302809072104507E-2</v>
      </c>
      <c r="FH135" s="335">
        <f t="shared" si="151"/>
        <v>7.9561688690416299E-2</v>
      </c>
      <c r="FI135" s="335">
        <f t="shared" si="152"/>
        <v>7.7910530261031605E-2</v>
      </c>
      <c r="FJ135" s="335">
        <f t="shared" si="153"/>
        <v>7.6590334474495605E-2</v>
      </c>
      <c r="FK135" s="335">
        <f t="shared" si="154"/>
        <v>7.5767938917924701E-2</v>
      </c>
      <c r="FL135" s="335">
        <f t="shared" si="155"/>
        <v>7.5353710070808794E-2</v>
      </c>
      <c r="FM135" s="335">
        <f t="shared" si="156"/>
        <v>7.5117977052891499E-2</v>
      </c>
      <c r="FN135" s="335">
        <f t="shared" si="157"/>
        <v>4.7629366333098749E-2</v>
      </c>
      <c r="FO135" s="335">
        <f t="shared" si="158"/>
        <v>2.1998193760633E-2</v>
      </c>
      <c r="FP135" s="335">
        <f t="shared" si="159"/>
        <v>1.6997575378008601E-2</v>
      </c>
      <c r="FQ135" s="335">
        <f t="shared" si="160"/>
        <v>1.6580879412419602E-2</v>
      </c>
      <c r="FR135" s="335">
        <f t="shared" si="161"/>
        <v>1.5040645169031801E-2</v>
      </c>
      <c r="FS135" s="335">
        <f t="shared" si="162"/>
        <v>1.35799610150696E-2</v>
      </c>
      <c r="FT135" s="335">
        <f t="shared" si="163"/>
        <v>1.24120667817219E-2</v>
      </c>
      <c r="FU135" s="335">
        <f t="shared" si="164"/>
        <v>1.16845073314224E-2</v>
      </c>
      <c r="FV135" s="335">
        <f t="shared" si="165"/>
        <v>1.1318096390010799E-2</v>
      </c>
      <c r="FW135" s="335">
        <f t="shared" si="166"/>
        <v>1.1109456757731499E-2</v>
      </c>
      <c r="FX135" s="335">
        <f t="shared" si="167"/>
        <v>9.4789149915835945E-3</v>
      </c>
    </row>
    <row r="136" spans="1:180" x14ac:dyDescent="0.2">
      <c r="A136" s="305" t="str">
        <f>_xlfn.CONCAT(IF(LEFT(TRIM(A135),1)="*", "*R", "R"), 1+RIGHT(TRIM(A135),1))</f>
        <v>R3</v>
      </c>
      <c r="B136" s="305" t="str">
        <f t="shared" ref="B136:B139" si="229">B135</f>
        <v>TLLSGSLC11</v>
      </c>
      <c r="C136" s="305" t="str">
        <f t="shared" ref="C136:C139" si="230">C135</f>
        <v>TL.GSL.LS.CONV.2011</v>
      </c>
      <c r="D136" s="301" t="str">
        <f t="shared" ref="D136:D139" si="231">D135</f>
        <v>bn-vmt, bn-vmt/a</v>
      </c>
      <c r="E136" s="301" t="str">
        <f t="shared" ref="E136:E139" si="232">E135</f>
        <v>TLGSL</v>
      </c>
      <c r="F136" s="301" t="str">
        <f t="shared" ref="F136:F139" si="233">F135</f>
        <v>TL</v>
      </c>
      <c r="G136" s="315" t="s">
        <v>822</v>
      </c>
      <c r="H136" s="315" t="s">
        <v>814</v>
      </c>
      <c r="I136" s="315">
        <v>1</v>
      </c>
      <c r="J136" s="315" t="str">
        <f t="shared" si="168"/>
        <v>Large SUV-GSL</v>
      </c>
      <c r="K136" s="335">
        <f>$I136*IF($G136="Pickup", SUMIFS(NewEmisData!E:E, NewEmisData!$A:$A, "Pickup", NewEmisData!$B:$B, $A136, NewEmisData!$C:$C, $H136, NewEmisData!$D:$D, K$2), SUMIFS(NewEmisData!E:E, NewEmisData!$A:$A, "LDV", NewEmisData!$B:$B, $A136, NewEmisData!$C:$C, $H136, NewEmisData!$D:$D, K$2))</f>
        <v>437.85746964693402</v>
      </c>
      <c r="L136" s="335">
        <f>$I136*IF($G136="Pickup", SUMIFS(NewEmisData!F:F, NewEmisData!$A:$A, "Pickup", NewEmisData!$B:$B, $A136, NewEmisData!$C:$C, $H136, NewEmisData!$D:$D, L$2), SUMIFS(NewEmisData!F:F, NewEmisData!$A:$A, "LDV", NewEmisData!$B:$B, $A136, NewEmisData!$C:$C, $H136, NewEmisData!$D:$D, L$2))</f>
        <v>424.609883045034</v>
      </c>
      <c r="M136" s="335">
        <f>$I136*IF($G136="Pickup", SUMIFS(NewEmisData!G:G, NewEmisData!$A:$A, "Pickup", NewEmisData!$B:$B, $A136, NewEmisData!$C:$C, $H136, NewEmisData!$D:$D, M$2), SUMIFS(NewEmisData!G:G, NewEmisData!$A:$A, "LDV", NewEmisData!$B:$B, $A136, NewEmisData!$C:$C, $H136, NewEmisData!$D:$D, M$2))</f>
        <v>389.26792072260798</v>
      </c>
      <c r="N136" s="335">
        <f>$I136*IF($G136="Pickup", SUMIFS(NewEmisData!H:H, NewEmisData!$A:$A, "Pickup", NewEmisData!$B:$B, $A136, NewEmisData!$C:$C, $H136, NewEmisData!$D:$D, N$2), SUMIFS(NewEmisData!H:H, NewEmisData!$A:$A, "LDV", NewEmisData!$B:$B, $A136, NewEmisData!$C:$C, $H136, NewEmisData!$D:$D, N$2))</f>
        <v>331.09003080375697</v>
      </c>
      <c r="O136" s="335">
        <f>$I136*IF($G136="Pickup", SUMIFS(NewEmisData!I:I, NewEmisData!$A:$A, "Pickup", NewEmisData!$B:$B, $A136, NewEmisData!$C:$C, $H136, NewEmisData!$D:$D, O$2), SUMIFS(NewEmisData!I:I, NewEmisData!$A:$A, "LDV", NewEmisData!$B:$B, $A136, NewEmisData!$C:$C, $H136, NewEmisData!$D:$D, O$2))</f>
        <v>286.46929869872997</v>
      </c>
      <c r="P136" s="335">
        <f>$I136*IF($G136="Pickup", SUMIFS(NewEmisData!J:J, NewEmisData!$A:$A, "Pickup", NewEmisData!$B:$B, $A136, NewEmisData!$C:$C, $H136, NewEmisData!$D:$D, P$2), SUMIFS(NewEmisData!J:J, NewEmisData!$A:$A, "LDV", NewEmisData!$B:$B, $A136, NewEmisData!$C:$C, $H136, NewEmisData!$D:$D, P$2))</f>
        <v>261.33080310252802</v>
      </c>
      <c r="Q136" s="335">
        <f>$I136*IF($G136="Pickup", SUMIFS(NewEmisData!K:K, NewEmisData!$A:$A, "Pickup", NewEmisData!$B:$B, $A136, NewEmisData!$C:$C, $H136, NewEmisData!$D:$D, Q$2), SUMIFS(NewEmisData!K:K, NewEmisData!$A:$A, "LDV", NewEmisData!$B:$B, $A136, NewEmisData!$C:$C, $H136, NewEmisData!$D:$D, Q$2))</f>
        <v>250.12665030232699</v>
      </c>
      <c r="R136" s="335">
        <f>$I136*IF($G136="Pickup", SUMIFS(NewEmisData!L:L, NewEmisData!$A:$A, "Pickup", NewEmisData!$B:$B, $A136, NewEmisData!$C:$C, $H136, NewEmisData!$D:$D, R$2), SUMIFS(NewEmisData!L:L, NewEmisData!$A:$A, "LDV", NewEmisData!$B:$B, $A136, NewEmisData!$C:$C, $H136, NewEmisData!$D:$D, R$2))</f>
        <v>246.146486551527</v>
      </c>
      <c r="S136" s="335">
        <f>$I136*IF($G136="Pickup", SUMIFS(NewEmisData!M:M, NewEmisData!$A:$A, "Pickup", NewEmisData!$B:$B, $A136, NewEmisData!$C:$C, $H136, NewEmisData!$D:$D, S$2), SUMIFS(NewEmisData!M:M, NewEmisData!$A:$A, "LDV", NewEmisData!$B:$B, $A136, NewEmisData!$C:$C, $H136, NewEmisData!$D:$D, S$2))</f>
        <v>244.677818234341</v>
      </c>
      <c r="T136" s="335">
        <v>0.27672218065037407</v>
      </c>
      <c r="U136" s="335">
        <f>$I136*IF($G136="Pickup", SUMIFS(NewEmisData!E:E, NewEmisData!$A:$A, "Pickup", NewEmisData!$B:$B, $A136, NewEmisData!$C:$C, $H136, NewEmisData!$D:$D, U$2), SUMIFS(NewEmisData!E:E, NewEmisData!$A:$A, "LDV", NewEmisData!$B:$B, $A136, NewEmisData!$C:$C, $H136, NewEmisData!$D:$D, U$2))</f>
        <v>0.78000130642291299</v>
      </c>
      <c r="V136" s="335">
        <f>$I136*IF($G136="Pickup", SUMIFS(NewEmisData!F:F, NewEmisData!$A:$A, "Pickup", NewEmisData!$B:$B, $A136, NewEmisData!$C:$C, $H136, NewEmisData!$D:$D, V$2), SUMIFS(NewEmisData!F:F, NewEmisData!$A:$A, "LDV", NewEmisData!$B:$B, $A136, NewEmisData!$C:$C, $H136, NewEmisData!$D:$D, V$2))</f>
        <v>0.323605278282381</v>
      </c>
      <c r="W136" s="335">
        <f>$I136*IF($G136="Pickup", SUMIFS(NewEmisData!G:G, NewEmisData!$A:$A, "Pickup", NewEmisData!$B:$B, $A136, NewEmisData!$C:$C, $H136, NewEmisData!$D:$D, W$2), SUMIFS(NewEmisData!G:G, NewEmisData!$A:$A, "LDV", NewEmisData!$B:$B, $A136, NewEmisData!$C:$C, $H136, NewEmisData!$D:$D, W$2))</f>
        <v>0.19152446532377701</v>
      </c>
      <c r="X136" s="335">
        <f>$I136*IF($G136="Pickup", SUMIFS(NewEmisData!H:H, NewEmisData!$A:$A, "Pickup", NewEmisData!$B:$B, $A136, NewEmisData!$C:$C, $H136, NewEmisData!$D:$D, X$2), SUMIFS(NewEmisData!H:H, NewEmisData!$A:$A, "LDV", NewEmisData!$B:$B, $A136, NewEmisData!$C:$C, $H136, NewEmisData!$D:$D, X$2))</f>
        <v>0.12537127832280801</v>
      </c>
      <c r="Y136" s="335">
        <f>$I136*IF($G136="Pickup", SUMIFS(NewEmisData!I:I, NewEmisData!$A:$A, "Pickup", NewEmisData!$B:$B, $A136, NewEmisData!$C:$C, $H136, NewEmisData!$D:$D, Y$2), SUMIFS(NewEmisData!I:I, NewEmisData!$A:$A, "LDV", NewEmisData!$B:$B, $A136, NewEmisData!$C:$C, $H136, NewEmisData!$D:$D, Y$2))</f>
        <v>7.6671766649271E-2</v>
      </c>
      <c r="Z136" s="335">
        <f>$I136*IF($G136="Pickup", SUMIFS(NewEmisData!J:J, NewEmisData!$A:$A, "Pickup", NewEmisData!$B:$B, $A136, NewEmisData!$C:$C, $H136, NewEmisData!$D:$D, Z$2), SUMIFS(NewEmisData!J:J, NewEmisData!$A:$A, "LDV", NewEmisData!$B:$B, $A136, NewEmisData!$C:$C, $H136, NewEmisData!$D:$D, Z$2))</f>
        <v>5.7019026656941203E-2</v>
      </c>
      <c r="AA136" s="335">
        <f>$I136*IF($G136="Pickup", SUMIFS(NewEmisData!K:K, NewEmisData!$A:$A, "Pickup", NewEmisData!$B:$B, $A136, NewEmisData!$C:$C, $H136, NewEmisData!$D:$D, AA$2), SUMIFS(NewEmisData!K:K, NewEmisData!$A:$A, "LDV", NewEmisData!$B:$B, $A136, NewEmisData!$C:$C, $H136, NewEmisData!$D:$D, AA$2))</f>
        <v>4.8823281713844202E-2</v>
      </c>
      <c r="AB136" s="335">
        <f>$I136*IF($G136="Pickup", SUMIFS(NewEmisData!L:L, NewEmisData!$A:$A, "Pickup", NewEmisData!$B:$B, $A136, NewEmisData!$C:$C, $H136, NewEmisData!$D:$D, AB$2), SUMIFS(NewEmisData!L:L, NewEmisData!$A:$A, "LDV", NewEmisData!$B:$B, $A136, NewEmisData!$C:$C, $H136, NewEmisData!$D:$D, AB$2))</f>
        <v>4.6542407484685501E-2</v>
      </c>
      <c r="AC136" s="335">
        <f>$I136*IF($G136="Pickup", SUMIFS(NewEmisData!M:M, NewEmisData!$A:$A, "Pickup", NewEmisData!$B:$B, $A136, NewEmisData!$C:$C, $H136, NewEmisData!$D:$D, AC$2), SUMIFS(NewEmisData!M:M, NewEmisData!$A:$A, "LDV", NewEmisData!$B:$B, $A136, NewEmisData!$C:$C, $H136, NewEmisData!$D:$D, AC$2))</f>
        <v>4.5415311435121702E-2</v>
      </c>
      <c r="AD136" s="335">
        <v>6.1988464688476796E-2</v>
      </c>
      <c r="AE136" s="335">
        <f>$I136*IF($G136="Pickup", SUMIFS(NewEmisData!E:E, NewEmisData!$A:$A, "Pickup", NewEmisData!$B:$B, $A136, NewEmisData!$C:$C, $H136, NewEmisData!$D:$D, AE$2), SUMIFS(NewEmisData!E:E, NewEmisData!$A:$A, "LDV", NewEmisData!$B:$B, $A136, NewEmisData!$C:$C, $H136, NewEmisData!$D:$D, AE$2))</f>
        <v>7.5764719154140002E-3</v>
      </c>
      <c r="AF136" s="335">
        <f>$I136*IF($G136="Pickup", SUMIFS(NewEmisData!F:F, NewEmisData!$A:$A, "Pickup", NewEmisData!$B:$B, $A136, NewEmisData!$C:$C, $H136, NewEmisData!$D:$D, AF$2), SUMIFS(NewEmisData!F:F, NewEmisData!$A:$A, "LDV", NewEmisData!$B:$B, $A136, NewEmisData!$C:$C, $H136, NewEmisData!$D:$D, AF$2))</f>
        <v>7.3472400077695399E-3</v>
      </c>
      <c r="AG136" s="335">
        <f>$I136*IF($G136="Pickup", SUMIFS(NewEmisData!G:G, NewEmisData!$A:$A, "Pickup", NewEmisData!$B:$B, $A136, NewEmisData!$C:$C, $H136, NewEmisData!$D:$D, AG$2), SUMIFS(NewEmisData!G:G, NewEmisData!$A:$A, "LDV", NewEmisData!$B:$B, $A136, NewEmisData!$C:$C, $H136, NewEmisData!$D:$D, AG$2))</f>
        <v>5.5842494055705696E-3</v>
      </c>
      <c r="AH136" s="335">
        <f>$I136*IF($G136="Pickup", SUMIFS(NewEmisData!H:H, NewEmisData!$A:$A, "Pickup", NewEmisData!$B:$B, $A136, NewEmisData!$C:$C, $H136, NewEmisData!$D:$D, AH$2), SUMIFS(NewEmisData!H:H, NewEmisData!$A:$A, "LDV", NewEmisData!$B:$B, $A136, NewEmisData!$C:$C, $H136, NewEmisData!$D:$D, AH$2))</f>
        <v>4.7496587466809804E-3</v>
      </c>
      <c r="AI136" s="335">
        <f>$I136*IF($G136="Pickup", SUMIFS(NewEmisData!I:I, NewEmisData!$A:$A, "Pickup", NewEmisData!$B:$B, $A136, NewEmisData!$C:$C, $H136, NewEmisData!$D:$D, AI$2), SUMIFS(NewEmisData!I:I, NewEmisData!$A:$A, "LDV", NewEmisData!$B:$B, $A136, NewEmisData!$C:$C, $H136, NewEmisData!$D:$D, AI$2))</f>
        <v>4.1095518958717504E-3</v>
      </c>
      <c r="AJ136" s="335">
        <f>$I136*IF($G136="Pickup", SUMIFS(NewEmisData!J:J, NewEmisData!$A:$A, "Pickup", NewEmisData!$B:$B, $A136, NewEmisData!$C:$C, $H136, NewEmisData!$D:$D, AJ$2), SUMIFS(NewEmisData!J:J, NewEmisData!$A:$A, "LDV", NewEmisData!$B:$B, $A136, NewEmisData!$C:$C, $H136, NewEmisData!$D:$D, AJ$2))</f>
        <v>3.7489264773323799E-3</v>
      </c>
      <c r="AK136" s="335">
        <f>$I136*IF($G136="Pickup", SUMIFS(NewEmisData!K:K, NewEmisData!$A:$A, "Pickup", NewEmisData!$B:$B, $A136, NewEmisData!$C:$C, $H136, NewEmisData!$D:$D, AK$2), SUMIFS(NewEmisData!K:K, NewEmisData!$A:$A, "LDV", NewEmisData!$B:$B, $A136, NewEmisData!$C:$C, $H136, NewEmisData!$D:$D, AK$2))</f>
        <v>3.5881959766524201E-3</v>
      </c>
      <c r="AL136" s="335">
        <f>$I136*IF($G136="Pickup", SUMIFS(NewEmisData!L:L, NewEmisData!$A:$A, "Pickup", NewEmisData!$B:$B, $A136, NewEmisData!$C:$C, $H136, NewEmisData!$D:$D, AL$2), SUMIFS(NewEmisData!L:L, NewEmisData!$A:$A, "LDV", NewEmisData!$B:$B, $A136, NewEmisData!$C:$C, $H136, NewEmisData!$D:$D, AL$2))</f>
        <v>3.5311006464952199E-3</v>
      </c>
      <c r="AM136" s="335">
        <f>$I136*IF($G136="Pickup", SUMIFS(NewEmisData!M:M, NewEmisData!$A:$A, "Pickup", NewEmisData!$B:$B, $A136, NewEmisData!$C:$C, $H136, NewEmisData!$D:$D, AM$2), SUMIFS(NewEmisData!M:M, NewEmisData!$A:$A, "LDV", NewEmisData!$B:$B, $A136, NewEmisData!$C:$C, $H136, NewEmisData!$D:$D, AM$2))</f>
        <v>3.5100309709840301E-3</v>
      </c>
      <c r="AN136" s="335">
        <v>1.7442083422488778E-3</v>
      </c>
      <c r="AO136" s="335">
        <f>$I136*IF($G136="Pickup", SUMIFS(NewEmisData!E:E, NewEmisData!$A:$A, "Pickup", NewEmisData!$B:$B, $A136, NewEmisData!$C:$C, $H136, NewEmisData!$D:$D, AO$2), SUMIFS(NewEmisData!E:E, NewEmisData!$A:$A, "LDV", NewEmisData!$B:$B, $A136, NewEmisData!$C:$C, $H136, NewEmisData!$D:$D, AO$2))</f>
        <v>6.7831755328566196E-2</v>
      </c>
      <c r="AP136" s="335">
        <f>$I136*IF($G136="Pickup", SUMIFS(NewEmisData!F:F, NewEmisData!$A:$A, "Pickup", NewEmisData!$B:$B, $A136, NewEmisData!$C:$C, $H136, NewEmisData!$D:$D, AP$2), SUMIFS(NewEmisData!F:F, NewEmisData!$A:$A, "LDV", NewEmisData!$B:$B, $A136, NewEmisData!$C:$C, $H136, NewEmisData!$D:$D, AP$2))</f>
        <v>6.3250667156757298E-2</v>
      </c>
      <c r="AQ136" s="335">
        <f>$I136*IF($G136="Pickup", SUMIFS(NewEmisData!G:G, NewEmisData!$A:$A, "Pickup", NewEmisData!$B:$B, $A136, NewEmisData!$C:$C, $H136, NewEmisData!$D:$D, AQ$2), SUMIFS(NewEmisData!G:G, NewEmisData!$A:$A, "LDV", NewEmisData!$B:$B, $A136, NewEmisData!$C:$C, $H136, NewEmisData!$D:$D, AQ$2))</f>
        <v>6.2628417187727006E-2</v>
      </c>
      <c r="AR136" s="335">
        <f>$I136*IF($G136="Pickup", SUMIFS(NewEmisData!H:H, NewEmisData!$A:$A, "Pickup", NewEmisData!$B:$B, $A136, NewEmisData!$C:$C, $H136, NewEmisData!$D:$D, AR$2), SUMIFS(NewEmisData!H:H, NewEmisData!$A:$A, "LDV", NewEmisData!$B:$B, $A136, NewEmisData!$C:$C, $H136, NewEmisData!$D:$D, AR$2))</f>
        <v>6.1216981125607202E-2</v>
      </c>
      <c r="AS136" s="335">
        <f>$I136*IF($G136="Pickup", SUMIFS(NewEmisData!I:I, NewEmisData!$A:$A, "Pickup", NewEmisData!$B:$B, $A136, NewEmisData!$C:$C, $H136, NewEmisData!$D:$D, AS$2), SUMIFS(NewEmisData!I:I, NewEmisData!$A:$A, "LDV", NewEmisData!$B:$B, $A136, NewEmisData!$C:$C, $H136, NewEmisData!$D:$D, AS$2))</f>
        <v>5.9842025439809501E-2</v>
      </c>
      <c r="AT136" s="335">
        <f>$I136*IF($G136="Pickup", SUMIFS(NewEmisData!J:J, NewEmisData!$A:$A, "Pickup", NewEmisData!$B:$B, $A136, NewEmisData!$C:$C, $H136, NewEmisData!$D:$D, AT$2), SUMIFS(NewEmisData!J:J, NewEmisData!$A:$A, "LDV", NewEmisData!$B:$B, $A136, NewEmisData!$C:$C, $H136, NewEmisData!$D:$D, AT$2))</f>
        <v>5.8761885691048198E-2</v>
      </c>
      <c r="AU136" s="335">
        <f>$I136*IF($G136="Pickup", SUMIFS(NewEmisData!K:K, NewEmisData!$A:$A, "Pickup", NewEmisData!$B:$B, $A136, NewEmisData!$C:$C, $H136, NewEmisData!$D:$D, AU$2), SUMIFS(NewEmisData!K:K, NewEmisData!$A:$A, "LDV", NewEmisData!$B:$B, $A136, NewEmisData!$C:$C, $H136, NewEmisData!$D:$D, AU$2))</f>
        <v>5.8072078083983E-2</v>
      </c>
      <c r="AV136" s="335">
        <f>$I136*IF($G136="Pickup", SUMIFS(NewEmisData!L:L, NewEmisData!$A:$A, "Pickup", NewEmisData!$B:$B, $A136, NewEmisData!$C:$C, $H136, NewEmisData!$D:$D, AV$2), SUMIFS(NewEmisData!L:L, NewEmisData!$A:$A, "LDV", NewEmisData!$B:$B, $A136, NewEmisData!$C:$C, $H136, NewEmisData!$D:$D, AV$2))</f>
        <v>5.7726484266030297E-2</v>
      </c>
      <c r="AW136" s="335">
        <f>$I136*IF($G136="Pickup", SUMIFS(NewEmisData!M:M, NewEmisData!$A:$A, "Pickup", NewEmisData!$B:$B, $A136, NewEmisData!$C:$C, $H136, NewEmisData!$D:$D, AW$2), SUMIFS(NewEmisData!M:M, NewEmisData!$A:$A, "LDV", NewEmisData!$B:$B, $A136, NewEmisData!$C:$C, $H136, NewEmisData!$D:$D, AW$2))</f>
        <v>5.7530226905323702E-2</v>
      </c>
      <c r="AX136" s="335">
        <v>4.7629366333098749E-2</v>
      </c>
      <c r="AY136" s="335">
        <f>$I136*IF($G136="Pickup", SUMIFS(NewEmisData!E:E, NewEmisData!$A:$A, "Pickup", NewEmisData!$B:$B, $A136, NewEmisData!$C:$C, $H136, NewEmisData!$D:$D, AY$2), SUMIFS(NewEmisData!E:E, NewEmisData!$A:$A, "LDV", NewEmisData!$B:$B, $A136, NewEmisData!$C:$C, $H136, NewEmisData!$D:$D, AY$2))</f>
        <v>1.8324822567621701E-2</v>
      </c>
      <c r="AZ136" s="335">
        <f>$I136*IF($G136="Pickup", SUMIFS(NewEmisData!F:F, NewEmisData!$A:$A, "Pickup", NewEmisData!$B:$B, $A136, NewEmisData!$C:$C, $H136, NewEmisData!$D:$D, AZ$2), SUMIFS(NewEmisData!F:F, NewEmisData!$A:$A, "LDV", NewEmisData!$B:$B, $A136, NewEmisData!$C:$C, $H136, NewEmisData!$D:$D, AZ$2))</f>
        <v>1.4272294035055699E-2</v>
      </c>
      <c r="BA136" s="335">
        <f>$I136*IF($G136="Pickup", SUMIFS(NewEmisData!G:G, NewEmisData!$A:$A, "Pickup", NewEmisData!$B:$B, $A136, NewEmisData!$C:$C, $H136, NewEmisData!$D:$D, BA$2), SUMIFS(NewEmisData!G:G, NewEmisData!$A:$A, "LDV", NewEmisData!$B:$B, $A136, NewEmisData!$C:$C, $H136, NewEmisData!$D:$D, BA$2))</f>
        <v>1.3165752481838801E-2</v>
      </c>
      <c r="BB136" s="335">
        <f>$I136*IF($G136="Pickup", SUMIFS(NewEmisData!H:H, NewEmisData!$A:$A, "Pickup", NewEmisData!$B:$B, $A136, NewEmisData!$C:$C, $H136, NewEmisData!$D:$D, BB$2), SUMIFS(NewEmisData!H:H, NewEmisData!$A:$A, "LDV", NewEmisData!$B:$B, $A136, NewEmisData!$C:$C, $H136, NewEmisData!$D:$D, BB$2))</f>
        <v>1.1917194849656599E-2</v>
      </c>
      <c r="BC136" s="335">
        <f>$I136*IF($G136="Pickup", SUMIFS(NewEmisData!I:I, NewEmisData!$A:$A, "Pickup", NewEmisData!$B:$B, $A136, NewEmisData!$C:$C, $H136, NewEmisData!$D:$D, BC$2), SUMIFS(NewEmisData!I:I, NewEmisData!$A:$A, "LDV", NewEmisData!$B:$B, $A136, NewEmisData!$C:$C, $H136, NewEmisData!$D:$D, BC$2))</f>
        <v>1.0700861948252101E-2</v>
      </c>
      <c r="BD136" s="335">
        <f>$I136*IF($G136="Pickup", SUMIFS(NewEmisData!J:J, NewEmisData!$A:$A, "Pickup", NewEmisData!$B:$B, $A136, NewEmisData!$C:$C, $H136, NewEmisData!$D:$D, BD$2), SUMIFS(NewEmisData!J:J, NewEmisData!$A:$A, "LDV", NewEmisData!$B:$B, $A136, NewEmisData!$C:$C, $H136, NewEmisData!$D:$D, BD$2))</f>
        <v>9.7453521893521699E-3</v>
      </c>
      <c r="BE136" s="335">
        <f>$I136*IF($G136="Pickup", SUMIFS(NewEmisData!K:K, NewEmisData!$A:$A, "Pickup", NewEmisData!$B:$B, $A136, NewEmisData!$C:$C, $H136, NewEmisData!$D:$D, BE$2), SUMIFS(NewEmisData!K:K, NewEmisData!$A:$A, "LDV", NewEmisData!$B:$B, $A136, NewEmisData!$C:$C, $H136, NewEmisData!$D:$D, BE$2))</f>
        <v>9.1351470976244707E-3</v>
      </c>
      <c r="BF136" s="335">
        <f>$I136*IF($G136="Pickup", SUMIFS(NewEmisData!L:L, NewEmisData!$A:$A, "Pickup", NewEmisData!$B:$B, $A136, NewEmisData!$C:$C, $H136, NewEmisData!$D:$D, BF$2), SUMIFS(NewEmisData!L:L, NewEmisData!$A:$A, "LDV", NewEmisData!$B:$B, $A136, NewEmisData!$C:$C, $H136, NewEmisData!$D:$D, BF$2))</f>
        <v>8.8293874131557606E-3</v>
      </c>
      <c r="BG136" s="335">
        <f>$I136*IF($G136="Pickup", SUMIFS(NewEmisData!M:M, NewEmisData!$A:$A, "Pickup", NewEmisData!$B:$B, $A136, NewEmisData!$C:$C, $H136, NewEmisData!$D:$D, BG$2), SUMIFS(NewEmisData!M:M, NewEmisData!$A:$A, "LDV", NewEmisData!$B:$B, $A136, NewEmisData!$C:$C, $H136, NewEmisData!$D:$D, BG$2))</f>
        <v>8.6558174466142106E-3</v>
      </c>
      <c r="BH136" s="335">
        <v>9.4789149915835945E-3</v>
      </c>
      <c r="BI136" s="335">
        <f>$I136*IF($G136="Pickup", SUMIFS(NewEmisData!E:E, NewEmisData!$A:$A, "Pickup", NewEmisData!$B:$B, $A136, NewEmisData!$C:$C, $H136, NewEmisData!$D:$D, BI$2), SUMIFS(NewEmisData!E:E, NewEmisData!$A:$A, "LDV", NewEmisData!$B:$B, $A136, NewEmisData!$C:$C, $H136, NewEmisData!$D:$D, BI$2))</f>
        <v>5.6341971782511804</v>
      </c>
      <c r="BJ136" s="335">
        <f>$I136*IF($G136="Pickup", SUMIFS(NewEmisData!F:F, NewEmisData!$A:$A, "Pickup", NewEmisData!$B:$B, $A136, NewEmisData!$C:$C, $H136, NewEmisData!$D:$D, BJ$2), SUMIFS(NewEmisData!F:F, NewEmisData!$A:$A, "LDV", NewEmisData!$B:$B, $A136, NewEmisData!$C:$C, $H136, NewEmisData!$D:$D, BJ$2))</f>
        <v>3.2912080717511998</v>
      </c>
      <c r="BK136" s="335">
        <f>$I136*IF($G136="Pickup", SUMIFS(NewEmisData!G:G, NewEmisData!$A:$A, "Pickup", NewEmisData!$B:$B, $A136, NewEmisData!$C:$C, $H136, NewEmisData!$D:$D, BK$2), SUMIFS(NewEmisData!G:G, NewEmisData!$A:$A, "LDV", NewEmisData!$B:$B, $A136, NewEmisData!$C:$C, $H136, NewEmisData!$D:$D, BK$2))</f>
        <v>2.5038449092773698</v>
      </c>
      <c r="BL136" s="335">
        <f>$I136*IF($G136="Pickup", SUMIFS(NewEmisData!H:H, NewEmisData!$A:$A, "Pickup", NewEmisData!$B:$B, $A136, NewEmisData!$C:$C, $H136, NewEmisData!$D:$D, BL$2), SUMIFS(NewEmisData!H:H, NewEmisData!$A:$A, "LDV", NewEmisData!$B:$B, $A136, NewEmisData!$C:$C, $H136, NewEmisData!$D:$D, BL$2))</f>
        <v>1.9586302072503601</v>
      </c>
      <c r="BM136" s="335">
        <f>$I136*IF($G136="Pickup", SUMIFS(NewEmisData!I:I, NewEmisData!$A:$A, "Pickup", NewEmisData!$B:$B, $A136, NewEmisData!$C:$C, $H136, NewEmisData!$D:$D, BM$2), SUMIFS(NewEmisData!I:I, NewEmisData!$A:$A, "LDV", NewEmisData!$B:$B, $A136, NewEmisData!$C:$C, $H136, NewEmisData!$D:$D, BM$2))</f>
        <v>1.4188080704430199</v>
      </c>
      <c r="BN136" s="335">
        <f>$I136*IF($G136="Pickup", SUMIFS(NewEmisData!J:J, NewEmisData!$A:$A, "Pickup", NewEmisData!$B:$B, $A136, NewEmisData!$C:$C, $H136, NewEmisData!$D:$D, BN$2), SUMIFS(NewEmisData!J:J, NewEmisData!$A:$A, "LDV", NewEmisData!$B:$B, $A136, NewEmisData!$C:$C, $H136, NewEmisData!$D:$D, BN$2))</f>
        <v>1.12295829909247</v>
      </c>
      <c r="BO136" s="335">
        <f>$I136*IF($G136="Pickup", SUMIFS(NewEmisData!K:K, NewEmisData!$A:$A, "Pickup", NewEmisData!$B:$B, $A136, NewEmisData!$C:$C, $H136, NewEmisData!$D:$D, BO$2), SUMIFS(NewEmisData!K:K, NewEmisData!$A:$A, "LDV", NewEmisData!$B:$B, $A136, NewEmisData!$C:$C, $H136, NewEmisData!$D:$D, BO$2))</f>
        <v>0.98917470890575399</v>
      </c>
      <c r="BP136" s="335">
        <f>$I136*IF($G136="Pickup", SUMIFS(NewEmisData!L:L, NewEmisData!$A:$A, "Pickup", NewEmisData!$B:$B, $A136, NewEmisData!$C:$C, $H136, NewEmisData!$D:$D, BP$2), SUMIFS(NewEmisData!L:L, NewEmisData!$A:$A, "LDV", NewEmisData!$B:$B, $A136, NewEmisData!$C:$C, $H136, NewEmisData!$D:$D, BP$2))</f>
        <v>0.94587291374607996</v>
      </c>
      <c r="BQ136" s="335">
        <f>$I136*IF($G136="Pickup", SUMIFS(NewEmisData!M:M, NewEmisData!$A:$A, "Pickup", NewEmisData!$B:$B, $A136, NewEmisData!$C:$C, $H136, NewEmisData!$D:$D, BQ$2), SUMIFS(NewEmisData!M:M, NewEmisData!$A:$A, "LDV", NewEmisData!$B:$B, $A136, NewEmisData!$C:$C, $H136, NewEmisData!$D:$D, BQ$2))</f>
        <v>0.91886504762322097</v>
      </c>
      <c r="BR136" s="335">
        <v>1.6588293829830492</v>
      </c>
      <c r="BS136" s="335">
        <f>$I136*IF($G136="Pickup", SUMIFS(NewEmisData!E:E, NewEmisData!$A:$A, "Pickup", NewEmisData!$B:$B, $A136, NewEmisData!$C:$C, $H136, NewEmisData!$D:$D, BS$2), SUMIFS(NewEmisData!E:E, NewEmisData!$A:$A, "LDV", NewEmisData!$B:$B, $A136, NewEmisData!$C:$C, $H136, NewEmisData!$D:$D, BS$2))</f>
        <v>0.64604041020523395</v>
      </c>
      <c r="BT136" s="335">
        <f>$I136*IF($G136="Pickup", SUMIFS(NewEmisData!F:F, NewEmisData!$A:$A, "Pickup", NewEmisData!$B:$B, $A136, NewEmisData!$C:$C, $H136, NewEmisData!$D:$D, BT$2), SUMIFS(NewEmisData!F:F, NewEmisData!$A:$A, "LDV", NewEmisData!$B:$B, $A136, NewEmisData!$C:$C, $H136, NewEmisData!$D:$D, BT$2))</f>
        <v>0.33711601886070303</v>
      </c>
      <c r="BU136" s="335">
        <f>$I136*IF($G136="Pickup", SUMIFS(NewEmisData!G:G, NewEmisData!$A:$A, "Pickup", NewEmisData!$B:$B, $A136, NewEmisData!$C:$C, $H136, NewEmisData!$D:$D, BU$2), SUMIFS(NewEmisData!G:G, NewEmisData!$A:$A, "LDV", NewEmisData!$B:$B, $A136, NewEmisData!$C:$C, $H136, NewEmisData!$D:$D, BU$2))</f>
        <v>0.24835485029207899</v>
      </c>
      <c r="BV136" s="335">
        <f>$I136*IF($G136="Pickup", SUMIFS(NewEmisData!H:H, NewEmisData!$A:$A, "Pickup", NewEmisData!$B:$B, $A136, NewEmisData!$C:$C, $H136, NewEmisData!$D:$D, BV$2), SUMIFS(NewEmisData!H:H, NewEmisData!$A:$A, "LDV", NewEmisData!$B:$B, $A136, NewEmisData!$C:$C, $H136, NewEmisData!$D:$D, BV$2))</f>
        <v>0.20063726173746699</v>
      </c>
      <c r="BW136" s="335">
        <f>$I136*IF($G136="Pickup", SUMIFS(NewEmisData!I:I, NewEmisData!$A:$A, "Pickup", NewEmisData!$B:$B, $A136, NewEmisData!$C:$C, $H136, NewEmisData!$D:$D, BW$2), SUMIFS(NewEmisData!I:I, NewEmisData!$A:$A, "LDV", NewEmisData!$B:$B, $A136, NewEmisData!$C:$C, $H136, NewEmisData!$D:$D, BW$2))</f>
        <v>0.148388069930526</v>
      </c>
      <c r="BX136" s="335">
        <f>$I136*IF($G136="Pickup", SUMIFS(NewEmisData!J:J, NewEmisData!$A:$A, "Pickup", NewEmisData!$B:$B, $A136, NewEmisData!$C:$C, $H136, NewEmisData!$D:$D, BX$2), SUMIFS(NewEmisData!J:J, NewEmisData!$A:$A, "LDV", NewEmisData!$B:$B, $A136, NewEmisData!$C:$C, $H136, NewEmisData!$D:$D, BX$2))</f>
        <v>0.12460657527841699</v>
      </c>
      <c r="BY136" s="335">
        <f>$I136*IF($G136="Pickup", SUMIFS(NewEmisData!K:K, NewEmisData!$A:$A, "Pickup", NewEmisData!$B:$B, $A136, NewEmisData!$C:$C, $H136, NewEmisData!$D:$D, BY$2), SUMIFS(NewEmisData!K:K, NewEmisData!$A:$A, "LDV", NewEmisData!$B:$B, $A136, NewEmisData!$C:$C, $H136, NewEmisData!$D:$D, BY$2))</f>
        <v>0.11177610097077099</v>
      </c>
      <c r="BZ136" s="335">
        <f>$I136*IF($G136="Pickup", SUMIFS(NewEmisData!L:L, NewEmisData!$A:$A, "Pickup", NewEmisData!$B:$B, $A136, NewEmisData!$C:$C, $H136, NewEmisData!$D:$D, BZ$2), SUMIFS(NewEmisData!L:L, NewEmisData!$A:$A, "LDV", NewEmisData!$B:$B, $A136, NewEmisData!$C:$C, $H136, NewEmisData!$D:$D, BZ$2))</f>
        <v>0.10678198489299399</v>
      </c>
      <c r="CA136" s="335">
        <f>$I136*IF($G136="Pickup", SUMIFS(NewEmisData!M:M, NewEmisData!$A:$A, "Pickup", NewEmisData!$B:$B, $A136, NewEmisData!$C:$C, $H136, NewEmisData!$D:$D, CA$2), SUMIFS(NewEmisData!M:M, NewEmisData!$A:$A, "LDV", NewEmisData!$B:$B, $A136, NewEmisData!$C:$C, $H136, NewEmisData!$D:$D, CA$2))</f>
        <v>0.102788686456563</v>
      </c>
      <c r="CB136" s="335">
        <v>0.10573121882292051</v>
      </c>
      <c r="CC136" s="335">
        <f>$I136*IF($G136="Pickup", SUMIFS(NewEmisData!E:E, NewEmisData!$A:$A, "Pickup", NewEmisData!$B:$B, $A136, NewEmisData!$C:$C, $H136, NewEmisData!$D:$D, CC$2), SUMIFS(NewEmisData!E:E, NewEmisData!$A:$A, "LDV", NewEmisData!$B:$B, $A136, NewEmisData!$C:$C, $H136, NewEmisData!$D:$D, CC$2))</f>
        <v>4.5186599160421101E-2</v>
      </c>
      <c r="CD136" s="335">
        <f>$I136*IF($G136="Pickup", SUMIFS(NewEmisData!F:F, NewEmisData!$A:$A, "Pickup", NewEmisData!$B:$B, $A136, NewEmisData!$C:$C, $H136, NewEmisData!$D:$D, CD$2), SUMIFS(NewEmisData!F:F, NewEmisData!$A:$A, "LDV", NewEmisData!$B:$B, $A136, NewEmisData!$C:$C, $H136, NewEmisData!$D:$D, CD$2))</f>
        <v>3.0321042660064499E-2</v>
      </c>
      <c r="CE136" s="335">
        <f>$I136*IF($G136="Pickup", SUMIFS(NewEmisData!G:G, NewEmisData!$A:$A, "Pickup", NewEmisData!$B:$B, $A136, NewEmisData!$C:$C, $H136, NewEmisData!$D:$D, CE$2), SUMIFS(NewEmisData!G:G, NewEmisData!$A:$A, "LDV", NewEmisData!$B:$B, $A136, NewEmisData!$C:$C, $H136, NewEmisData!$D:$D, CE$2))</f>
        <v>2.5916716030162101E-2</v>
      </c>
      <c r="CF136" s="335">
        <f>$I136*IF($G136="Pickup", SUMIFS(NewEmisData!H:H, NewEmisData!$A:$A, "Pickup", NewEmisData!$B:$B, $A136, NewEmisData!$C:$C, $H136, NewEmisData!$D:$D, CF$2), SUMIFS(NewEmisData!H:H, NewEmisData!$A:$A, "LDV", NewEmisData!$B:$B, $A136, NewEmisData!$C:$C, $H136, NewEmisData!$D:$D, CF$2))</f>
        <v>2.4735955589537201E-2</v>
      </c>
      <c r="CG136" s="335">
        <f>$I136*IF($G136="Pickup", SUMIFS(NewEmisData!I:I, NewEmisData!$A:$A, "Pickup", NewEmisData!$B:$B, $A136, NewEmisData!$C:$C, $H136, NewEmisData!$D:$D, CG$2), SUMIFS(NewEmisData!I:I, NewEmisData!$A:$A, "LDV", NewEmisData!$B:$B, $A136, NewEmisData!$C:$C, $H136, NewEmisData!$D:$D, CG$2))</f>
        <v>2.39507418397766E-2</v>
      </c>
      <c r="CH136" s="335">
        <f>$I136*IF($G136="Pickup", SUMIFS(NewEmisData!J:J, NewEmisData!$A:$A, "Pickup", NewEmisData!$B:$B, $A136, NewEmisData!$C:$C, $H136, NewEmisData!$D:$D, CH$2), SUMIFS(NewEmisData!J:J, NewEmisData!$A:$A, "LDV", NewEmisData!$B:$B, $A136, NewEmisData!$C:$C, $H136, NewEmisData!$D:$D, CH$2))</f>
        <v>2.33343295652753E-2</v>
      </c>
      <c r="CI136" s="335">
        <f>$I136*IF($G136="Pickup", SUMIFS(NewEmisData!K:K, NewEmisData!$A:$A, "Pickup", NewEmisData!$B:$B, $A136, NewEmisData!$C:$C, $H136, NewEmisData!$D:$D, CI$2), SUMIFS(NewEmisData!K:K, NewEmisData!$A:$A, "LDV", NewEmisData!$B:$B, $A136, NewEmisData!$C:$C, $H136, NewEmisData!$D:$D, CI$2))</f>
        <v>2.33323778682475E-2</v>
      </c>
      <c r="CJ136" s="335">
        <f>$I136*IF($G136="Pickup", SUMIFS(NewEmisData!L:L, NewEmisData!$A:$A, "Pickup", NewEmisData!$B:$B, $A136, NewEmisData!$C:$C, $H136, NewEmisData!$D:$D, CJ$2), SUMIFS(NewEmisData!L:L, NewEmisData!$A:$A, "LDV", NewEmisData!$B:$B, $A136, NewEmisData!$C:$C, $H136, NewEmisData!$D:$D, CJ$2))</f>
        <v>2.3331868508858E-2</v>
      </c>
      <c r="CK136" s="335">
        <f>$I136*IF($G136="Pickup", SUMIFS(NewEmisData!M:M, NewEmisData!$A:$A, "Pickup", NewEmisData!$B:$B, $A136, NewEmisData!$C:$C, $H136, NewEmisData!$D:$D, CK$2), SUMIFS(NewEmisData!M:M, NewEmisData!$A:$A, "LDV", NewEmisData!$B:$B, $A136, NewEmisData!$C:$C, $H136, NewEmisData!$D:$D, CK$2))</f>
        <v>2.3331333840255802E-2</v>
      </c>
      <c r="CL136" s="335">
        <v>2.2881070645398207E-2</v>
      </c>
      <c r="CM136" s="335">
        <f>$I136*IF($G136="Pickup", SUMIFS(NewEmisData!E:E, NewEmisData!$A:$A, "Pickup", NewEmisData!$B:$B, $A136, NewEmisData!$C:$C, $H136, NewEmisData!$D:$D, CM$2), SUMIFS(NewEmisData!E:E, NewEmisData!$A:$A, "LDV", NewEmisData!$B:$B, $A136, NewEmisData!$C:$C, $H136, NewEmisData!$D:$D, CM$2))</f>
        <v>1.8999640989844298E-2</v>
      </c>
      <c r="CN136" s="335">
        <f>$I136*IF($G136="Pickup", SUMIFS(NewEmisData!F:F, NewEmisData!$A:$A, "Pickup", NewEmisData!$B:$B, $A136, NewEmisData!$C:$C, $H136, NewEmisData!$D:$D, CN$2), SUMIFS(NewEmisData!F:F, NewEmisData!$A:$A, "LDV", NewEmisData!$B:$B, $A136, NewEmisData!$C:$C, $H136, NewEmisData!$D:$D, CN$2))</f>
        <v>1.12934038283153E-2</v>
      </c>
      <c r="CO136" s="335">
        <f>$I136*IF($G136="Pickup", SUMIFS(NewEmisData!G:G, NewEmisData!$A:$A, "Pickup", NewEmisData!$B:$B, $A136, NewEmisData!$C:$C, $H136, NewEmisData!$D:$D, CO$2), SUMIFS(NewEmisData!G:G, NewEmisData!$A:$A, "LDV", NewEmisData!$B:$B, $A136, NewEmisData!$C:$C, $H136, NewEmisData!$D:$D, CO$2))</f>
        <v>8.9155864809614994E-3</v>
      </c>
      <c r="CP136" s="335">
        <f>$I136*IF($G136="Pickup", SUMIFS(NewEmisData!H:H, NewEmisData!$A:$A, "Pickup", NewEmisData!$B:$B, $A136, NewEmisData!$C:$C, $H136, NewEmisData!$D:$D, CP$2), SUMIFS(NewEmisData!H:H, NewEmisData!$A:$A, "LDV", NewEmisData!$B:$B, $A136, NewEmisData!$C:$C, $H136, NewEmisData!$D:$D, CP$2))</f>
        <v>7.3372921922104104E-3</v>
      </c>
      <c r="CQ136" s="335">
        <f>$I136*IF($G136="Pickup", SUMIFS(NewEmisData!I:I, NewEmisData!$A:$A, "Pickup", NewEmisData!$B:$B, $A136, NewEmisData!$C:$C, $H136, NewEmisData!$D:$D, CQ$2), SUMIFS(NewEmisData!I:I, NewEmisData!$A:$A, "LDV", NewEmisData!$B:$B, $A136, NewEmisData!$C:$C, $H136, NewEmisData!$D:$D, CQ$2))</f>
        <v>6.5724995115123896E-3</v>
      </c>
      <c r="CR136" s="335">
        <f>$I136*IF($G136="Pickup", SUMIFS(NewEmisData!J:J, NewEmisData!$A:$A, "Pickup", NewEmisData!$B:$B, $A136, NewEmisData!$C:$C, $H136, NewEmisData!$D:$D, CR$2), SUMIFS(NewEmisData!J:J, NewEmisData!$A:$A, "LDV", NewEmisData!$B:$B, $A136, NewEmisData!$C:$C, $H136, NewEmisData!$D:$D, CR$2))</f>
        <v>6.2407197852133098E-3</v>
      </c>
      <c r="CS136" s="335">
        <f>$I136*IF($G136="Pickup", SUMIFS(NewEmisData!K:K, NewEmisData!$A:$A, "Pickup", NewEmisData!$B:$B, $A136, NewEmisData!$C:$C, $H136, NewEmisData!$D:$D, CS$2), SUMIFS(NewEmisData!K:K, NewEmisData!$A:$A, "LDV", NewEmisData!$B:$B, $A136, NewEmisData!$C:$C, $H136, NewEmisData!$D:$D, CS$2))</f>
        <v>6.20457620974787E-3</v>
      </c>
      <c r="CT136" s="335">
        <f>$I136*IF($G136="Pickup", SUMIFS(NewEmisData!L:L, NewEmisData!$A:$A, "Pickup", NewEmisData!$B:$B, $A136, NewEmisData!$C:$C, $H136, NewEmisData!$D:$D, CT$2), SUMIFS(NewEmisData!L:L, NewEmisData!$A:$A, "LDV", NewEmisData!$B:$B, $A136, NewEmisData!$C:$C, $H136, NewEmisData!$D:$D, CT$2))</f>
        <v>6.1456645266433898E-3</v>
      </c>
      <c r="CU136" s="335">
        <f>$I136*IF($G136="Pickup", SUMIFS(NewEmisData!M:M, NewEmisData!$A:$A, "Pickup", NewEmisData!$B:$B, $A136, NewEmisData!$C:$C, $H136, NewEmisData!$D:$D, CU$2), SUMIFS(NewEmisData!M:M, NewEmisData!$A:$A, "LDV", NewEmisData!$B:$B, $A136, NewEmisData!$C:$C, $H136, NewEmisData!$D:$D, CU$2))</f>
        <v>6.1452936234844303E-3</v>
      </c>
      <c r="CV136" s="335">
        <v>6.9734009009235556E-3</v>
      </c>
      <c r="CW136" s="335">
        <v>4.0498104655261064E-3</v>
      </c>
      <c r="CX136" s="335">
        <v>2.5030350838759993E-3</v>
      </c>
      <c r="CY136" s="335">
        <v>2.1151214403419519E-3</v>
      </c>
      <c r="CZ136" s="335">
        <v>1.7489979687569375E-3</v>
      </c>
      <c r="DA136" s="335">
        <v>1.340486996695321E-3</v>
      </c>
      <c r="DB136" s="335">
        <v>1.0553769116342638E-3</v>
      </c>
      <c r="DC136" s="335">
        <v>1.0132227560056145E-3</v>
      </c>
      <c r="DD136" s="335">
        <v>1.0003159541004489E-3</v>
      </c>
      <c r="DE136" s="335">
        <v>9.9860782000699166E-4</v>
      </c>
      <c r="DF136" s="335">
        <v>9.9860782000699166E-4</v>
      </c>
      <c r="DG136" s="335">
        <f>$I136*IF($G136="Pickup", SUMIFS(NewEmisData!E:E, NewEmisData!$A:$A, "Pickup", NewEmisData!$B:$B, $A136, NewEmisData!$C:$C, $H136, NewEmisData!$D:$D, DG$2), SUMIFS(NewEmisData!E:E, NewEmisData!$A:$A, "LDV", NewEmisData!$B:$B, $A136, NewEmisData!$C:$C, $H136, NewEmisData!$D:$D, DG$2))</f>
        <v>0</v>
      </c>
      <c r="DH136" s="335">
        <f>$I136*IF($G136="Pickup", SUMIFS(NewEmisData!F:F, NewEmisData!$A:$A, "Pickup", NewEmisData!$B:$B, $A136, NewEmisData!$C:$C, $H136, NewEmisData!$D:$D, DH$2), SUMIFS(NewEmisData!F:F, NewEmisData!$A:$A, "LDV", NewEmisData!$B:$B, $A136, NewEmisData!$C:$C, $H136, NewEmisData!$D:$D, DH$2))</f>
        <v>0</v>
      </c>
      <c r="DI136" s="335">
        <f>$I136*IF($G136="Pickup", SUMIFS(NewEmisData!G:G, NewEmisData!$A:$A, "Pickup", NewEmisData!$B:$B, $A136, NewEmisData!$C:$C, $H136, NewEmisData!$D:$D, DI$2), SUMIFS(NewEmisData!G:G, NewEmisData!$A:$A, "LDV", NewEmisData!$B:$B, $A136, NewEmisData!$C:$C, $H136, NewEmisData!$D:$D, DI$2))</f>
        <v>0</v>
      </c>
      <c r="DJ136" s="335">
        <f>$I136*IF($G136="Pickup", SUMIFS(NewEmisData!H:H, NewEmisData!$A:$A, "Pickup", NewEmisData!$B:$B, $A136, NewEmisData!$C:$C, $H136, NewEmisData!$D:$D, DJ$2), SUMIFS(NewEmisData!H:H, NewEmisData!$A:$A, "LDV", NewEmisData!$B:$B, $A136, NewEmisData!$C:$C, $H136, NewEmisData!$D:$D, DJ$2))</f>
        <v>0</v>
      </c>
      <c r="DK136" s="335">
        <f>$I136*IF($G136="Pickup", SUMIFS(NewEmisData!I:I, NewEmisData!$A:$A, "Pickup", NewEmisData!$B:$B, $A136, NewEmisData!$C:$C, $H136, NewEmisData!$D:$D, DK$2), SUMIFS(NewEmisData!I:I, NewEmisData!$A:$A, "LDV", NewEmisData!$B:$B, $A136, NewEmisData!$C:$C, $H136, NewEmisData!$D:$D, DK$2))</f>
        <v>0</v>
      </c>
      <c r="DL136" s="335">
        <f>$I136*IF($G136="Pickup", SUMIFS(NewEmisData!J:J, NewEmisData!$A:$A, "Pickup", NewEmisData!$B:$B, $A136, NewEmisData!$C:$C, $H136, NewEmisData!$D:$D, DL$2), SUMIFS(NewEmisData!J:J, NewEmisData!$A:$A, "LDV", NewEmisData!$B:$B, $A136, NewEmisData!$C:$C, $H136, NewEmisData!$D:$D, DL$2))</f>
        <v>0</v>
      </c>
      <c r="DM136" s="335">
        <f>$I136*IF($G136="Pickup", SUMIFS(NewEmisData!K:K, NewEmisData!$A:$A, "Pickup", NewEmisData!$B:$B, $A136, NewEmisData!$C:$C, $H136, NewEmisData!$D:$D, DM$2), SUMIFS(NewEmisData!K:K, NewEmisData!$A:$A, "LDV", NewEmisData!$B:$B, $A136, NewEmisData!$C:$C, $H136, NewEmisData!$D:$D, DM$2))</f>
        <v>0</v>
      </c>
      <c r="DN136" s="335">
        <f>$I136*IF($G136="Pickup", SUMIFS(NewEmisData!L:L, NewEmisData!$A:$A, "Pickup", NewEmisData!$B:$B, $A136, NewEmisData!$C:$C, $H136, NewEmisData!$D:$D, DN$2), SUMIFS(NewEmisData!L:L, NewEmisData!$A:$A, "LDV", NewEmisData!$B:$B, $A136, NewEmisData!$C:$C, $H136, NewEmisData!$D:$D, DN$2))</f>
        <v>0</v>
      </c>
      <c r="DO136" s="335">
        <f>$I136*IF($G136="Pickup", SUMIFS(NewEmisData!M:M, NewEmisData!$A:$A, "Pickup", NewEmisData!$B:$B, $A136, NewEmisData!$C:$C, $H136, NewEmisData!$D:$D, DO$2), SUMIFS(NewEmisData!M:M, NewEmisData!$A:$A, "LDV", NewEmisData!$B:$B, $A136, NewEmisData!$C:$C, $H136, NewEmisData!$D:$D, DO$2))</f>
        <v>0</v>
      </c>
      <c r="DP136" s="335">
        <v>2.023129771030282E-3</v>
      </c>
      <c r="DQ136" s="335">
        <f>$I136*IF($G136="Pickup", SUMIFS(NewEmisData!E:E, NewEmisData!$A:$A, "Pickup", NewEmisData!$B:$B, $A136, NewEmisData!$C:$C, $H136, NewEmisData!$D:$D, DQ$2), SUMIFS(NewEmisData!E:E, NewEmisData!$A:$A, "LDV", NewEmisData!$B:$B, $A136, NewEmisData!$C:$C, $H136, NewEmisData!$D:$D, DQ$2))</f>
        <v>1.28100272800791E-2</v>
      </c>
      <c r="DR136" s="335">
        <f>$I136*IF($G136="Pickup", SUMIFS(NewEmisData!F:F, NewEmisData!$A:$A, "Pickup", NewEmisData!$B:$B, $A136, NewEmisData!$C:$C, $H136, NewEmisData!$D:$D, DR$2), SUMIFS(NewEmisData!F:F, NewEmisData!$A:$A, "LDV", NewEmisData!$B:$B, $A136, NewEmisData!$C:$C, $H136, NewEmisData!$D:$D, DR$2))</f>
        <v>6.9424260700293398E-3</v>
      </c>
      <c r="DS136" s="335">
        <f>$I136*IF($G136="Pickup", SUMIFS(NewEmisData!G:G, NewEmisData!$A:$A, "Pickup", NewEmisData!$B:$B, $A136, NewEmisData!$C:$C, $H136, NewEmisData!$D:$D, DS$2), SUMIFS(NewEmisData!G:G, NewEmisData!$A:$A, "LDV", NewEmisData!$B:$B, $A136, NewEmisData!$C:$C, $H136, NewEmisData!$D:$D, DS$2))</f>
        <v>5.5718062948972597E-3</v>
      </c>
      <c r="DT136" s="335">
        <f>$I136*IF($G136="Pickup", SUMIFS(NewEmisData!H:H, NewEmisData!$A:$A, "Pickup", NewEmisData!$B:$B, $A136, NewEmisData!$C:$C, $H136, NewEmisData!$D:$D, DT$2), SUMIFS(NewEmisData!H:H, NewEmisData!$A:$A, "LDV", NewEmisData!$B:$B, $A136, NewEmisData!$C:$C, $H136, NewEmisData!$D:$D, DT$2))</f>
        <v>4.2603417623007303E-3</v>
      </c>
      <c r="DU136" s="335">
        <f>$I136*IF($G136="Pickup", SUMIFS(NewEmisData!I:I, NewEmisData!$A:$A, "Pickup", NewEmisData!$B:$B, $A136, NewEmisData!$C:$C, $H136, NewEmisData!$D:$D, DU$2), SUMIFS(NewEmisData!I:I, NewEmisData!$A:$A, "LDV", NewEmisData!$B:$B, $A136, NewEmisData!$C:$C, $H136, NewEmisData!$D:$D, DU$2))</f>
        <v>3.31959498333436E-3</v>
      </c>
      <c r="DV136" s="335">
        <f>$I136*IF($G136="Pickup", SUMIFS(NewEmisData!J:J, NewEmisData!$A:$A, "Pickup", NewEmisData!$B:$B, $A136, NewEmisData!$C:$C, $H136, NewEmisData!$D:$D, DV$2), SUMIFS(NewEmisData!J:J, NewEmisData!$A:$A, "LDV", NewEmisData!$B:$B, $A136, NewEmisData!$C:$C, $H136, NewEmisData!$D:$D, DV$2))</f>
        <v>2.8901416801040899E-3</v>
      </c>
      <c r="DW136" s="335">
        <f>$I136*IF($G136="Pickup", SUMIFS(NewEmisData!K:K, NewEmisData!$A:$A, "Pickup", NewEmisData!$B:$B, $A136, NewEmisData!$C:$C, $H136, NewEmisData!$D:$D, DW$2), SUMIFS(NewEmisData!K:K, NewEmisData!$A:$A, "LDV", NewEmisData!$B:$B, $A136, NewEmisData!$C:$C, $H136, NewEmisData!$D:$D, DW$2))</f>
        <v>2.6480526244027302E-3</v>
      </c>
      <c r="DX136" s="335">
        <f>$I136*IF($G136="Pickup", SUMIFS(NewEmisData!L:L, NewEmisData!$A:$A, "Pickup", NewEmisData!$B:$B, $A136, NewEmisData!$C:$C, $H136, NewEmisData!$D:$D, DX$2), SUMIFS(NewEmisData!L:L, NewEmisData!$A:$A, "LDV", NewEmisData!$B:$B, $A136, NewEmisData!$C:$C, $H136, NewEmisData!$D:$D, DX$2))</f>
        <v>2.5707167297103401E-3</v>
      </c>
      <c r="DY136" s="335">
        <f>$I136*IF($G136="Pickup", SUMIFS(NewEmisData!M:M, NewEmisData!$A:$A, "Pickup", NewEmisData!$B:$B, $A136, NewEmisData!$C:$C, $H136, NewEmisData!$D:$D, DY$2), SUMIFS(NewEmisData!M:M, NewEmisData!$A:$A, "LDV", NewEmisData!$B:$B, $A136, NewEmisData!$C:$C, $H136, NewEmisData!$D:$D, DY$2))</f>
        <v>2.5319062605993902E-3</v>
      </c>
      <c r="DZ136" s="335">
        <v>5.594489642908501E-3</v>
      </c>
      <c r="EA136" s="335">
        <f t="shared" si="118"/>
        <v>437.85746964693402</v>
      </c>
      <c r="EB136" s="335">
        <f t="shared" si="119"/>
        <v>424.609883045034</v>
      </c>
      <c r="EC136" s="335">
        <f t="shared" si="120"/>
        <v>389.26792072260798</v>
      </c>
      <c r="ED136" s="335">
        <f t="shared" si="121"/>
        <v>331.09003080375697</v>
      </c>
      <c r="EE136" s="335">
        <f t="shared" si="122"/>
        <v>286.46929869872997</v>
      </c>
      <c r="EF136" s="335">
        <f t="shared" si="123"/>
        <v>261.33080310252802</v>
      </c>
      <c r="EG136" s="335">
        <f t="shared" si="124"/>
        <v>250.12665030232699</v>
      </c>
      <c r="EH136" s="335">
        <f t="shared" si="125"/>
        <v>246.146486551527</v>
      </c>
      <c r="EI136" s="335">
        <f t="shared" si="126"/>
        <v>244.677818234341</v>
      </c>
      <c r="EJ136" s="335">
        <f t="shared" si="127"/>
        <v>0.27672218065037407</v>
      </c>
      <c r="EK136" s="335">
        <f t="shared" si="128"/>
        <v>0.78000130642291299</v>
      </c>
      <c r="EL136" s="335">
        <f t="shared" si="129"/>
        <v>0.323605278282381</v>
      </c>
      <c r="EM136" s="335">
        <f t="shared" si="130"/>
        <v>0.19152446532377701</v>
      </c>
      <c r="EN136" s="335">
        <f t="shared" si="131"/>
        <v>0.12537127832280801</v>
      </c>
      <c r="EO136" s="335">
        <f t="shared" si="132"/>
        <v>7.6671766649271E-2</v>
      </c>
      <c r="EP136" s="335">
        <f t="shared" si="133"/>
        <v>5.7019026656941203E-2</v>
      </c>
      <c r="EQ136" s="335">
        <f t="shared" si="134"/>
        <v>4.8823281713844202E-2</v>
      </c>
      <c r="ER136" s="335">
        <f t="shared" si="135"/>
        <v>4.6542407484685501E-2</v>
      </c>
      <c r="ES136" s="335">
        <f t="shared" si="136"/>
        <v>4.5415311435121702E-2</v>
      </c>
      <c r="ET136" s="335">
        <f t="shared" si="137"/>
        <v>6.1988464688476796E-2</v>
      </c>
      <c r="EU136" s="335">
        <f t="shared" si="138"/>
        <v>7.5764719154140002E-3</v>
      </c>
      <c r="EV136" s="335">
        <f t="shared" si="139"/>
        <v>7.3472400077695399E-3</v>
      </c>
      <c r="EW136" s="335">
        <f t="shared" si="140"/>
        <v>5.5842494055705696E-3</v>
      </c>
      <c r="EX136" s="335">
        <f t="shared" si="141"/>
        <v>4.7496587466809804E-3</v>
      </c>
      <c r="EY136" s="335">
        <f t="shared" si="142"/>
        <v>4.1095518958717504E-3</v>
      </c>
      <c r="EZ136" s="335">
        <f t="shared" si="143"/>
        <v>3.7489264773323799E-3</v>
      </c>
      <c r="FA136" s="335">
        <f t="shared" si="144"/>
        <v>3.5881959766524201E-3</v>
      </c>
      <c r="FB136" s="335">
        <f t="shared" si="145"/>
        <v>3.5311006464952199E-3</v>
      </c>
      <c r="FC136" s="335">
        <f t="shared" si="146"/>
        <v>3.5100309709840301E-3</v>
      </c>
      <c r="FD136" s="335">
        <f t="shared" si="147"/>
        <v>1.7442083422488778E-3</v>
      </c>
      <c r="FE136" s="335">
        <f t="shared" si="148"/>
        <v>6.7831755328566196E-2</v>
      </c>
      <c r="FF136" s="335">
        <f t="shared" si="149"/>
        <v>6.3250667156757298E-2</v>
      </c>
      <c r="FG136" s="335">
        <f t="shared" si="150"/>
        <v>6.2628417187727006E-2</v>
      </c>
      <c r="FH136" s="335">
        <f t="shared" si="151"/>
        <v>6.1216981125607202E-2</v>
      </c>
      <c r="FI136" s="335">
        <f t="shared" si="152"/>
        <v>5.9842025439809501E-2</v>
      </c>
      <c r="FJ136" s="335">
        <f t="shared" si="153"/>
        <v>5.8761885691048198E-2</v>
      </c>
      <c r="FK136" s="335">
        <f t="shared" si="154"/>
        <v>5.8072078083983E-2</v>
      </c>
      <c r="FL136" s="335">
        <f t="shared" si="155"/>
        <v>5.7726484266030297E-2</v>
      </c>
      <c r="FM136" s="335">
        <f t="shared" si="156"/>
        <v>5.7530226905323702E-2</v>
      </c>
      <c r="FN136" s="335">
        <f t="shared" si="157"/>
        <v>4.7629366333098749E-2</v>
      </c>
      <c r="FO136" s="335">
        <f t="shared" si="158"/>
        <v>1.8324822567621701E-2</v>
      </c>
      <c r="FP136" s="335">
        <f t="shared" si="159"/>
        <v>1.4272294035055699E-2</v>
      </c>
      <c r="FQ136" s="335">
        <f t="shared" si="160"/>
        <v>1.3165752481838801E-2</v>
      </c>
      <c r="FR136" s="335">
        <f t="shared" si="161"/>
        <v>1.1917194849656599E-2</v>
      </c>
      <c r="FS136" s="335">
        <f t="shared" si="162"/>
        <v>1.0700861948252101E-2</v>
      </c>
      <c r="FT136" s="335">
        <f t="shared" si="163"/>
        <v>9.7453521893521699E-3</v>
      </c>
      <c r="FU136" s="335">
        <f t="shared" si="164"/>
        <v>9.1351470976244707E-3</v>
      </c>
      <c r="FV136" s="335">
        <f t="shared" si="165"/>
        <v>8.8293874131557606E-3</v>
      </c>
      <c r="FW136" s="335">
        <f t="shared" si="166"/>
        <v>8.6558174466142106E-3</v>
      </c>
      <c r="FX136" s="335">
        <f t="shared" si="167"/>
        <v>9.4789149915835945E-3</v>
      </c>
    </row>
    <row r="137" spans="1:180" x14ac:dyDescent="0.2">
      <c r="A137" s="305" t="str">
        <f>_xlfn.CONCAT(IF(LEFT(TRIM(A136),1)="*", "*R", "R"), 1+RIGHT(TRIM(A136),1))</f>
        <v>R4</v>
      </c>
      <c r="B137" s="305" t="str">
        <f t="shared" si="229"/>
        <v>TLLSGSLC11</v>
      </c>
      <c r="C137" s="305" t="str">
        <f t="shared" si="230"/>
        <v>TL.GSL.LS.CONV.2011</v>
      </c>
      <c r="D137" s="301" t="str">
        <f t="shared" si="231"/>
        <v>bn-vmt, bn-vmt/a</v>
      </c>
      <c r="E137" s="301" t="str">
        <f t="shared" si="232"/>
        <v>TLGSL</v>
      </c>
      <c r="F137" s="301" t="str">
        <f t="shared" si="233"/>
        <v>TL</v>
      </c>
      <c r="G137" s="315" t="s">
        <v>822</v>
      </c>
      <c r="H137" s="315" t="s">
        <v>814</v>
      </c>
      <c r="I137" s="315">
        <v>1</v>
      </c>
      <c r="J137" s="315" t="str">
        <f t="shared" si="168"/>
        <v>Large SUV-GSL</v>
      </c>
      <c r="K137" s="335">
        <f>$I137*IF($G137="Pickup", SUMIFS(NewEmisData!E:E, NewEmisData!$A:$A, "Pickup", NewEmisData!$B:$B, $A137, NewEmisData!$C:$C, $H137, NewEmisData!$D:$D, K$2), SUMIFS(NewEmisData!E:E, NewEmisData!$A:$A, "LDV", NewEmisData!$B:$B, $A137, NewEmisData!$C:$C, $H137, NewEmisData!$D:$D, K$2))</f>
        <v>605.35194063093002</v>
      </c>
      <c r="L137" s="335">
        <f>$I137*IF($G137="Pickup", SUMIFS(NewEmisData!F:F, NewEmisData!$A:$A, "Pickup", NewEmisData!$B:$B, $A137, NewEmisData!$C:$C, $H137, NewEmisData!$D:$D, L$2), SUMIFS(NewEmisData!F:F, NewEmisData!$A:$A, "LDV", NewEmisData!$B:$B, $A137, NewEmisData!$C:$C, $H137, NewEmisData!$D:$D, L$2))</f>
        <v>575.43677827742204</v>
      </c>
      <c r="M137" s="335">
        <f>$I137*IF($G137="Pickup", SUMIFS(NewEmisData!G:G, NewEmisData!$A:$A, "Pickup", NewEmisData!$B:$B, $A137, NewEmisData!$C:$C, $H137, NewEmisData!$D:$D, M$2), SUMIFS(NewEmisData!G:G, NewEmisData!$A:$A, "LDV", NewEmisData!$B:$B, $A137, NewEmisData!$C:$C, $H137, NewEmisData!$D:$D, M$2))</f>
        <v>447.50306541281799</v>
      </c>
      <c r="N137" s="335">
        <f>$I137*IF($G137="Pickup", SUMIFS(NewEmisData!H:H, NewEmisData!$A:$A, "Pickup", NewEmisData!$B:$B, $A137, NewEmisData!$C:$C, $H137, NewEmisData!$D:$D, N$2), SUMIFS(NewEmisData!H:H, NewEmisData!$A:$A, "LDV", NewEmisData!$B:$B, $A137, NewEmisData!$C:$C, $H137, NewEmisData!$D:$D, N$2))</f>
        <v>380.32748601406797</v>
      </c>
      <c r="O137" s="335">
        <f>$I137*IF($G137="Pickup", SUMIFS(NewEmisData!I:I, NewEmisData!$A:$A, "Pickup", NewEmisData!$B:$B, $A137, NewEmisData!$C:$C, $H137, NewEmisData!$D:$D, O$2), SUMIFS(NewEmisData!I:I, NewEmisData!$A:$A, "LDV", NewEmisData!$B:$B, $A137, NewEmisData!$C:$C, $H137, NewEmisData!$D:$D, O$2))</f>
        <v>328.8508655947</v>
      </c>
      <c r="P137" s="335">
        <f>$I137*IF($G137="Pickup", SUMIFS(NewEmisData!J:J, NewEmisData!$A:$A, "Pickup", NewEmisData!$B:$B, $A137, NewEmisData!$C:$C, $H137, NewEmisData!$D:$D, P$2), SUMIFS(NewEmisData!J:J, NewEmisData!$A:$A, "LDV", NewEmisData!$B:$B, $A137, NewEmisData!$C:$C, $H137, NewEmisData!$D:$D, P$2))</f>
        <v>299.87343037562698</v>
      </c>
      <c r="Q137" s="335">
        <f>$I137*IF($G137="Pickup", SUMIFS(NewEmisData!K:K, NewEmisData!$A:$A, "Pickup", NewEmisData!$B:$B, $A137, NewEmisData!$C:$C, $H137, NewEmisData!$D:$D, Q$2), SUMIFS(NewEmisData!K:K, NewEmisData!$A:$A, "LDV", NewEmisData!$B:$B, $A137, NewEmisData!$C:$C, $H137, NewEmisData!$D:$D, Q$2))</f>
        <v>286.96645721008798</v>
      </c>
      <c r="R137" s="335">
        <f>$I137*IF($G137="Pickup", SUMIFS(NewEmisData!L:L, NewEmisData!$A:$A, "Pickup", NewEmisData!$B:$B, $A137, NewEmisData!$C:$C, $H137, NewEmisData!$D:$D, R$2), SUMIFS(NewEmisData!L:L, NewEmisData!$A:$A, "LDV", NewEmisData!$B:$B, $A137, NewEmisData!$C:$C, $H137, NewEmisData!$D:$D, R$2))</f>
        <v>282.38592098475101</v>
      </c>
      <c r="S137" s="335">
        <f>$I137*IF($G137="Pickup", SUMIFS(NewEmisData!M:M, NewEmisData!$A:$A, "Pickup", NewEmisData!$B:$B, $A137, NewEmisData!$C:$C, $H137, NewEmisData!$D:$D, S$2), SUMIFS(NewEmisData!M:M, NewEmisData!$A:$A, "LDV", NewEmisData!$B:$B, $A137, NewEmisData!$C:$C, $H137, NewEmisData!$D:$D, S$2))</f>
        <v>280.69816184937503</v>
      </c>
      <c r="T137" s="335">
        <v>0.27672218065037407</v>
      </c>
      <c r="U137" s="335">
        <f>$I137*IF($G137="Pickup", SUMIFS(NewEmisData!E:E, NewEmisData!$A:$A, "Pickup", NewEmisData!$B:$B, $A137, NewEmisData!$C:$C, $H137, NewEmisData!$D:$D, U$2), SUMIFS(NewEmisData!E:E, NewEmisData!$A:$A, "LDV", NewEmisData!$B:$B, $A137, NewEmisData!$C:$C, $H137, NewEmisData!$D:$D, U$2))</f>
        <v>0.73999493628111201</v>
      </c>
      <c r="V137" s="335">
        <f>$I137*IF($G137="Pickup", SUMIFS(NewEmisData!F:F, NewEmisData!$A:$A, "Pickup", NewEmisData!$B:$B, $A137, NewEmisData!$C:$C, $H137, NewEmisData!$D:$D, V$2), SUMIFS(NewEmisData!F:F, NewEmisData!$A:$A, "LDV", NewEmisData!$B:$B, $A137, NewEmisData!$C:$C, $H137, NewEmisData!$D:$D, V$2))</f>
        <v>0.35335240075773999</v>
      </c>
      <c r="W137" s="335">
        <f>$I137*IF($G137="Pickup", SUMIFS(NewEmisData!G:G, NewEmisData!$A:$A, "Pickup", NewEmisData!$B:$B, $A137, NewEmisData!$C:$C, $H137, NewEmisData!$D:$D, W$2), SUMIFS(NewEmisData!G:G, NewEmisData!$A:$A, "LDV", NewEmisData!$B:$B, $A137, NewEmisData!$C:$C, $H137, NewEmisData!$D:$D, W$2))</f>
        <v>0.18897755292818599</v>
      </c>
      <c r="X137" s="335">
        <f>$I137*IF($G137="Pickup", SUMIFS(NewEmisData!H:H, NewEmisData!$A:$A, "Pickup", NewEmisData!$B:$B, $A137, NewEmisData!$C:$C, $H137, NewEmisData!$D:$D, X$2), SUMIFS(NewEmisData!H:H, NewEmisData!$A:$A, "LDV", NewEmisData!$B:$B, $A137, NewEmisData!$C:$C, $H137, NewEmisData!$D:$D, X$2))</f>
        <v>0.12218817840455801</v>
      </c>
      <c r="Y137" s="335">
        <f>$I137*IF($G137="Pickup", SUMIFS(NewEmisData!I:I, NewEmisData!$A:$A, "Pickup", NewEmisData!$B:$B, $A137, NewEmisData!$C:$C, $H137, NewEmisData!$D:$D, Y$2), SUMIFS(NewEmisData!I:I, NewEmisData!$A:$A, "LDV", NewEmisData!$B:$B, $A137, NewEmisData!$C:$C, $H137, NewEmisData!$D:$D, Y$2))</f>
        <v>7.3060825114572805E-2</v>
      </c>
      <c r="Z137" s="335">
        <f>$I137*IF($G137="Pickup", SUMIFS(NewEmisData!J:J, NewEmisData!$A:$A, "Pickup", NewEmisData!$B:$B, $A137, NewEmisData!$C:$C, $H137, NewEmisData!$D:$D, Z$2), SUMIFS(NewEmisData!J:J, NewEmisData!$A:$A, "LDV", NewEmisData!$B:$B, $A137, NewEmisData!$C:$C, $H137, NewEmisData!$D:$D, Z$2))</f>
        <v>5.3764321341730301E-2</v>
      </c>
      <c r="AA137" s="335">
        <f>$I137*IF($G137="Pickup", SUMIFS(NewEmisData!K:K, NewEmisData!$A:$A, "Pickup", NewEmisData!$B:$B, $A137, NewEmisData!$C:$C, $H137, NewEmisData!$D:$D, AA$2), SUMIFS(NewEmisData!K:K, NewEmisData!$A:$A, "LDV", NewEmisData!$B:$B, $A137, NewEmisData!$C:$C, $H137, NewEmisData!$D:$D, AA$2))</f>
        <v>4.5765873698397498E-2</v>
      </c>
      <c r="AB137" s="335">
        <f>$I137*IF($G137="Pickup", SUMIFS(NewEmisData!L:L, NewEmisData!$A:$A, "Pickup", NewEmisData!$B:$B, $A137, NewEmisData!$C:$C, $H137, NewEmisData!$D:$D, AB$2), SUMIFS(NewEmisData!L:L, NewEmisData!$A:$A, "LDV", NewEmisData!$B:$B, $A137, NewEmisData!$C:$C, $H137, NewEmisData!$D:$D, AB$2))</f>
        <v>4.3548109073897001E-2</v>
      </c>
      <c r="AC137" s="335">
        <f>$I137*IF($G137="Pickup", SUMIFS(NewEmisData!M:M, NewEmisData!$A:$A, "Pickup", NewEmisData!$B:$B, $A137, NewEmisData!$C:$C, $H137, NewEmisData!$D:$D, AC$2), SUMIFS(NewEmisData!M:M, NewEmisData!$A:$A, "LDV", NewEmisData!$B:$B, $A137, NewEmisData!$C:$C, $H137, NewEmisData!$D:$D, AC$2))</f>
        <v>4.24609775043936E-2</v>
      </c>
      <c r="AD137" s="335">
        <v>6.1988464688476796E-2</v>
      </c>
      <c r="AE137" s="335">
        <f>$I137*IF($G137="Pickup", SUMIFS(NewEmisData!E:E, NewEmisData!$A:$A, "Pickup", NewEmisData!$B:$B, $A137, NewEmisData!$C:$C, $H137, NewEmisData!$D:$D, AE$2), SUMIFS(NewEmisData!E:E, NewEmisData!$A:$A, "LDV", NewEmisData!$B:$B, $A137, NewEmisData!$C:$C, $H137, NewEmisData!$D:$D, AE$2))</f>
        <v>1.04747160569124E-2</v>
      </c>
      <c r="AF137" s="335">
        <f>$I137*IF($G137="Pickup", SUMIFS(NewEmisData!F:F, NewEmisData!$A:$A, "Pickup", NewEmisData!$B:$B, $A137, NewEmisData!$C:$C, $H137, NewEmisData!$D:$D, AF$2), SUMIFS(NewEmisData!F:F, NewEmisData!$A:$A, "LDV", NewEmisData!$B:$B, $A137, NewEmisData!$C:$C, $H137, NewEmisData!$D:$D, AF$2))</f>
        <v>9.9570764799691708E-3</v>
      </c>
      <c r="AG137" s="335">
        <f>$I137*IF($G137="Pickup", SUMIFS(NewEmisData!G:G, NewEmisData!$A:$A, "Pickup", NewEmisData!$B:$B, $A137, NewEmisData!$C:$C, $H137, NewEmisData!$D:$D, AG$2), SUMIFS(NewEmisData!G:G, NewEmisData!$A:$A, "LDV", NewEmisData!$B:$B, $A137, NewEmisData!$C:$C, $H137, NewEmisData!$D:$D, AG$2))</f>
        <v>6.4196648888919499E-3</v>
      </c>
      <c r="AH137" s="335">
        <f>$I137*IF($G137="Pickup", SUMIFS(NewEmisData!H:H, NewEmisData!$A:$A, "Pickup", NewEmisData!$B:$B, $A137, NewEmisData!$C:$C, $H137, NewEmisData!$D:$D, AH$2), SUMIFS(NewEmisData!H:H, NewEmisData!$A:$A, "LDV", NewEmisData!$B:$B, $A137, NewEmisData!$C:$C, $H137, NewEmisData!$D:$D, AH$2))</f>
        <v>5.45599526494426E-3</v>
      </c>
      <c r="AI137" s="335">
        <f>$I137*IF($G137="Pickup", SUMIFS(NewEmisData!I:I, NewEmisData!$A:$A, "Pickup", NewEmisData!$B:$B, $A137, NewEmisData!$C:$C, $H137, NewEmisData!$D:$D, AI$2), SUMIFS(NewEmisData!I:I, NewEmisData!$A:$A, "LDV", NewEmisData!$B:$B, $A137, NewEmisData!$C:$C, $H137, NewEmisData!$D:$D, AI$2))</f>
        <v>4.7175365225731996E-3</v>
      </c>
      <c r="AJ137" s="335">
        <f>$I137*IF($G137="Pickup", SUMIFS(NewEmisData!J:J, NewEmisData!$A:$A, "Pickup", NewEmisData!$B:$B, $A137, NewEmisData!$C:$C, $H137, NewEmisData!$D:$D, AJ$2), SUMIFS(NewEmisData!J:J, NewEmisData!$A:$A, "LDV", NewEmisData!$B:$B, $A137, NewEmisData!$C:$C, $H137, NewEmisData!$D:$D, AJ$2))</f>
        <v>4.3018391726363297E-3</v>
      </c>
      <c r="AK137" s="335">
        <f>$I137*IF($G137="Pickup", SUMIFS(NewEmisData!K:K, NewEmisData!$A:$A, "Pickup", NewEmisData!$B:$B, $A137, NewEmisData!$C:$C, $H137, NewEmisData!$D:$D, AK$2), SUMIFS(NewEmisData!K:K, NewEmisData!$A:$A, "LDV", NewEmisData!$B:$B, $A137, NewEmisData!$C:$C, $H137, NewEmisData!$D:$D, AK$2))</f>
        <v>4.1166816404986702E-3</v>
      </c>
      <c r="AL137" s="335">
        <f>$I137*IF($G137="Pickup", SUMIFS(NewEmisData!L:L, NewEmisData!$A:$A, "Pickup", NewEmisData!$B:$B, $A137, NewEmisData!$C:$C, $H137, NewEmisData!$D:$D, AL$2), SUMIFS(NewEmisData!L:L, NewEmisData!$A:$A, "LDV", NewEmisData!$B:$B, $A137, NewEmisData!$C:$C, $H137, NewEmisData!$D:$D, AL$2))</f>
        <v>4.0509726462172697E-3</v>
      </c>
      <c r="AM137" s="335">
        <f>$I137*IF($G137="Pickup", SUMIFS(NewEmisData!M:M, NewEmisData!$A:$A, "Pickup", NewEmisData!$B:$B, $A137, NewEmisData!$C:$C, $H137, NewEmisData!$D:$D, AM$2), SUMIFS(NewEmisData!M:M, NewEmisData!$A:$A, "LDV", NewEmisData!$B:$B, $A137, NewEmisData!$C:$C, $H137, NewEmisData!$D:$D, AM$2))</f>
        <v>4.0267596573162799E-3</v>
      </c>
      <c r="AN137" s="335">
        <v>1.7442083422488778E-3</v>
      </c>
      <c r="AO137" s="335">
        <f>$I137*IF($G137="Pickup", SUMIFS(NewEmisData!E:E, NewEmisData!$A:$A, "Pickup", NewEmisData!$B:$B, $A137, NewEmisData!$C:$C, $H137, NewEmisData!$D:$D, AO$2), SUMIFS(NewEmisData!E:E, NewEmisData!$A:$A, "LDV", NewEmisData!$B:$B, $A137, NewEmisData!$C:$C, $H137, NewEmisData!$D:$D, AO$2))</f>
        <v>0.112529836649977</v>
      </c>
      <c r="AP137" s="335">
        <f>$I137*IF($G137="Pickup", SUMIFS(NewEmisData!F:F, NewEmisData!$A:$A, "Pickup", NewEmisData!$B:$B, $A137, NewEmisData!$C:$C, $H137, NewEmisData!$D:$D, AP$2), SUMIFS(NewEmisData!F:F, NewEmisData!$A:$A, "LDV", NewEmisData!$B:$B, $A137, NewEmisData!$C:$C, $H137, NewEmisData!$D:$D, AP$2))</f>
        <v>0.103764807432247</v>
      </c>
      <c r="AQ137" s="335">
        <f>$I137*IF($G137="Pickup", SUMIFS(NewEmisData!G:G, NewEmisData!$A:$A, "Pickup", NewEmisData!$B:$B, $A137, NewEmisData!$C:$C, $H137, NewEmisData!$D:$D, AQ$2), SUMIFS(NewEmisData!G:G, NewEmisData!$A:$A, "LDV", NewEmisData!$B:$B, $A137, NewEmisData!$C:$C, $H137, NewEmisData!$D:$D, AQ$2))</f>
        <v>8.1904009889209095E-2</v>
      </c>
      <c r="AR137" s="335">
        <f>$I137*IF($G137="Pickup", SUMIFS(NewEmisData!H:H, NewEmisData!$A:$A, "Pickup", NewEmisData!$B:$B, $A137, NewEmisData!$C:$C, $H137, NewEmisData!$D:$D, AR$2), SUMIFS(NewEmisData!H:H, NewEmisData!$A:$A, "LDV", NewEmisData!$B:$B, $A137, NewEmisData!$C:$C, $H137, NewEmisData!$D:$D, AR$2))</f>
        <v>8.0372811122020202E-2</v>
      </c>
      <c r="AS137" s="335">
        <f>$I137*IF($G137="Pickup", SUMIFS(NewEmisData!I:I, NewEmisData!$A:$A, "Pickup", NewEmisData!$B:$B, $A137, NewEmisData!$C:$C, $H137, NewEmisData!$D:$D, AS$2), SUMIFS(NewEmisData!I:I, NewEmisData!$A:$A, "LDV", NewEmisData!$B:$B, $A137, NewEmisData!$C:$C, $H137, NewEmisData!$D:$D, AS$2))</f>
        <v>7.8826850839141593E-2</v>
      </c>
      <c r="AT137" s="335">
        <f>$I137*IF($G137="Pickup", SUMIFS(NewEmisData!J:J, NewEmisData!$A:$A, "Pickup", NewEmisData!$B:$B, $A137, NewEmisData!$C:$C, $H137, NewEmisData!$D:$D, AT$2), SUMIFS(NewEmisData!J:J, NewEmisData!$A:$A, "LDV", NewEmisData!$B:$B, $A137, NewEmisData!$C:$C, $H137, NewEmisData!$D:$D, AT$2))</f>
        <v>7.7629471627150906E-2</v>
      </c>
      <c r="AU137" s="335">
        <f>$I137*IF($G137="Pickup", SUMIFS(NewEmisData!K:K, NewEmisData!$A:$A, "Pickup", NewEmisData!$B:$B, $A137, NewEmisData!$C:$C, $H137, NewEmisData!$D:$D, AU$2), SUMIFS(NewEmisData!K:K, NewEmisData!$A:$A, "LDV", NewEmisData!$B:$B, $A137, NewEmisData!$C:$C, $H137, NewEmisData!$D:$D, AU$2))</f>
        <v>7.6869255276324197E-2</v>
      </c>
      <c r="AV137" s="335">
        <f>$I137*IF($G137="Pickup", SUMIFS(NewEmisData!L:L, NewEmisData!$A:$A, "Pickup", NewEmisData!$B:$B, $A137, NewEmisData!$C:$C, $H137, NewEmisData!$D:$D, AV$2), SUMIFS(NewEmisData!L:L, NewEmisData!$A:$A, "LDV", NewEmisData!$B:$B, $A137, NewEmisData!$C:$C, $H137, NewEmisData!$D:$D, AV$2))</f>
        <v>7.6489801218608905E-2</v>
      </c>
      <c r="AW137" s="335">
        <f>$I137*IF($G137="Pickup", SUMIFS(NewEmisData!M:M, NewEmisData!$A:$A, "Pickup", NewEmisData!$B:$B, $A137, NewEmisData!$C:$C, $H137, NewEmisData!$D:$D, AW$2), SUMIFS(NewEmisData!M:M, NewEmisData!$A:$A, "LDV", NewEmisData!$B:$B, $A137, NewEmisData!$C:$C, $H137, NewEmisData!$D:$D, AW$2))</f>
        <v>7.6275890012832595E-2</v>
      </c>
      <c r="AX137" s="335">
        <v>4.7629366333098749E-2</v>
      </c>
      <c r="AY137" s="335">
        <f>$I137*IF($G137="Pickup", SUMIFS(NewEmisData!E:E, NewEmisData!$A:$A, "Pickup", NewEmisData!$B:$B, $A137, NewEmisData!$C:$C, $H137, NewEmisData!$D:$D, AY$2), SUMIFS(NewEmisData!E:E, NewEmisData!$A:$A, "LDV", NewEmisData!$B:$B, $A137, NewEmisData!$C:$C, $H137, NewEmisData!$D:$D, AY$2))</f>
        <v>2.93140110896879E-2</v>
      </c>
      <c r="AZ137" s="335">
        <f>$I137*IF($G137="Pickup", SUMIFS(NewEmisData!F:F, NewEmisData!$A:$A, "Pickup", NewEmisData!$B:$B, $A137, NewEmisData!$C:$C, $H137, NewEmisData!$D:$D, AZ$2), SUMIFS(NewEmisData!F:F, NewEmisData!$A:$A, "LDV", NewEmisData!$B:$B, $A137, NewEmisData!$C:$C, $H137, NewEmisData!$D:$D, AZ$2))</f>
        <v>2.15603319614842E-2</v>
      </c>
      <c r="BA137" s="335">
        <f>$I137*IF($G137="Pickup", SUMIFS(NewEmisData!G:G, NewEmisData!$A:$A, "Pickup", NewEmisData!$B:$B, $A137, NewEmisData!$C:$C, $H137, NewEmisData!$D:$D, BA$2), SUMIFS(NewEmisData!G:G, NewEmisData!$A:$A, "LDV", NewEmisData!$B:$B, $A137, NewEmisData!$C:$C, $H137, NewEmisData!$D:$D, BA$2))</f>
        <v>1.61359542510712E-2</v>
      </c>
      <c r="BB137" s="335">
        <f>$I137*IF($G137="Pickup", SUMIFS(NewEmisData!H:H, NewEmisData!$A:$A, "Pickup", NewEmisData!$B:$B, $A137, NewEmisData!$C:$C, $H137, NewEmisData!$D:$D, BB$2), SUMIFS(NewEmisData!H:H, NewEmisData!$A:$A, "LDV", NewEmisData!$B:$B, $A137, NewEmisData!$C:$C, $H137, NewEmisData!$D:$D, BB$2))</f>
        <v>1.4781439172223E-2</v>
      </c>
      <c r="BC137" s="335">
        <f>$I137*IF($G137="Pickup", SUMIFS(NewEmisData!I:I, NewEmisData!$A:$A, "Pickup", NewEmisData!$B:$B, $A137, NewEmisData!$C:$C, $H137, NewEmisData!$D:$D, BC$2), SUMIFS(NewEmisData!I:I, NewEmisData!$A:$A, "LDV", NewEmisData!$B:$B, $A137, NewEmisData!$C:$C, $H137, NewEmisData!$D:$D, BC$2))</f>
        <v>1.3413837806436801E-2</v>
      </c>
      <c r="BD137" s="335">
        <f>$I137*IF($G137="Pickup", SUMIFS(NewEmisData!J:J, NewEmisData!$A:$A, "Pickup", NewEmisData!$B:$B, $A137, NewEmisData!$C:$C, $H137, NewEmisData!$D:$D, BD$2), SUMIFS(NewEmisData!J:J, NewEmisData!$A:$A, "LDV", NewEmisData!$B:$B, $A137, NewEmisData!$C:$C, $H137, NewEmisData!$D:$D, BD$2))</f>
        <v>1.2354573478352299E-2</v>
      </c>
      <c r="BE137" s="335">
        <f>$I137*IF($G137="Pickup", SUMIFS(NewEmisData!K:K, NewEmisData!$A:$A, "Pickup", NewEmisData!$B:$B, $A137, NewEmisData!$C:$C, $H137, NewEmisData!$D:$D, BE$2), SUMIFS(NewEmisData!K:K, NewEmisData!$A:$A, "LDV", NewEmisData!$B:$B, $A137, NewEmisData!$C:$C, $H137, NewEmisData!$D:$D, BE$2))</f>
        <v>1.16820653404197E-2</v>
      </c>
      <c r="BF137" s="335">
        <f>$I137*IF($G137="Pickup", SUMIFS(NewEmisData!L:L, NewEmisData!$A:$A, "Pickup", NewEmisData!$B:$B, $A137, NewEmisData!$C:$C, $H137, NewEmisData!$D:$D, BF$2), SUMIFS(NewEmisData!L:L, NewEmisData!$A:$A, "LDV", NewEmisData!$B:$B, $A137, NewEmisData!$C:$C, $H137, NewEmisData!$D:$D, BF$2))</f>
        <v>1.13463459698093E-2</v>
      </c>
      <c r="BG137" s="335">
        <f>$I137*IF($G137="Pickup", SUMIFS(NewEmisData!M:M, NewEmisData!$A:$A, "Pickup", NewEmisData!$B:$B, $A137, NewEmisData!$C:$C, $H137, NewEmisData!$D:$D, BG$2), SUMIFS(NewEmisData!M:M, NewEmisData!$A:$A, "LDV", NewEmisData!$B:$B, $A137, NewEmisData!$C:$C, $H137, NewEmisData!$D:$D, BG$2))</f>
        <v>1.1157149268450401E-2</v>
      </c>
      <c r="BH137" s="335">
        <v>9.4789149915835945E-3</v>
      </c>
      <c r="BI137" s="335">
        <f>$I137*IF($G137="Pickup", SUMIFS(NewEmisData!E:E, NewEmisData!$A:$A, "Pickup", NewEmisData!$B:$B, $A137, NewEmisData!$C:$C, $H137, NewEmisData!$D:$D, BI$2), SUMIFS(NewEmisData!E:E, NewEmisData!$A:$A, "LDV", NewEmisData!$B:$B, $A137, NewEmisData!$C:$C, $H137, NewEmisData!$D:$D, BI$2))</f>
        <v>7.7707306410078001</v>
      </c>
      <c r="BJ137" s="335">
        <f>$I137*IF($G137="Pickup", SUMIFS(NewEmisData!F:F, NewEmisData!$A:$A, "Pickup", NewEmisData!$B:$B, $A137, NewEmisData!$C:$C, $H137, NewEmisData!$D:$D, BJ$2), SUMIFS(NewEmisData!F:F, NewEmisData!$A:$A, "LDV", NewEmisData!$B:$B, $A137, NewEmisData!$C:$C, $H137, NewEmisData!$D:$D, BJ$2))</f>
        <v>4.4247869376442202</v>
      </c>
      <c r="BK137" s="335">
        <f>$I137*IF($G137="Pickup", SUMIFS(NewEmisData!G:G, NewEmisData!$A:$A, "Pickup", NewEmisData!$B:$B, $A137, NewEmisData!$C:$C, $H137, NewEmisData!$D:$D, BK$2), SUMIFS(NewEmisData!G:G, NewEmisData!$A:$A, "LDV", NewEmisData!$B:$B, $A137, NewEmisData!$C:$C, $H137, NewEmisData!$D:$D, BK$2))</f>
        <v>2.6540717659073501</v>
      </c>
      <c r="BL137" s="335">
        <f>$I137*IF($G137="Pickup", SUMIFS(NewEmisData!H:H, NewEmisData!$A:$A, "Pickup", NewEmisData!$B:$B, $A137, NewEmisData!$C:$C, $H137, NewEmisData!$D:$D, BL$2), SUMIFS(NewEmisData!H:H, NewEmisData!$A:$A, "LDV", NewEmisData!$B:$B, $A137, NewEmisData!$C:$C, $H137, NewEmisData!$D:$D, BL$2))</f>
        <v>2.0604732381170998</v>
      </c>
      <c r="BM137" s="335">
        <f>$I137*IF($G137="Pickup", SUMIFS(NewEmisData!I:I, NewEmisData!$A:$A, "Pickup", NewEmisData!$B:$B, $A137, NewEmisData!$C:$C, $H137, NewEmisData!$D:$D, BM$2), SUMIFS(NewEmisData!I:I, NewEmisData!$A:$A, "LDV", NewEmisData!$B:$B, $A137, NewEmisData!$C:$C, $H137, NewEmisData!$D:$D, BM$2))</f>
        <v>1.4768702583128299</v>
      </c>
      <c r="BN137" s="335">
        <f>$I137*IF($G137="Pickup", SUMIFS(NewEmisData!J:J, NewEmisData!$A:$A, "Pickup", NewEmisData!$B:$B, $A137, NewEmisData!$C:$C, $H137, NewEmisData!$D:$D, BN$2), SUMIFS(NewEmisData!J:J, NewEmisData!$A:$A, "LDV", NewEmisData!$B:$B, $A137, NewEmisData!$C:$C, $H137, NewEmisData!$D:$D, BN$2))</f>
        <v>1.1597745551704699</v>
      </c>
      <c r="BO137" s="335">
        <f>$I137*IF($G137="Pickup", SUMIFS(NewEmisData!K:K, NewEmisData!$A:$A, "Pickup", NewEmisData!$B:$B, $A137, NewEmisData!$C:$C, $H137, NewEmisData!$D:$D, BO$2), SUMIFS(NewEmisData!K:K, NewEmisData!$A:$A, "LDV", NewEmisData!$B:$B, $A137, NewEmisData!$C:$C, $H137, NewEmisData!$D:$D, BO$2))</f>
        <v>1.01795642585422</v>
      </c>
      <c r="BP137" s="335">
        <f>$I137*IF($G137="Pickup", SUMIFS(NewEmisData!L:L, NewEmisData!$A:$A, "Pickup", NewEmisData!$B:$B, $A137, NewEmisData!$C:$C, $H137, NewEmisData!$D:$D, BP$2), SUMIFS(NewEmisData!L:L, NewEmisData!$A:$A, "LDV", NewEmisData!$B:$B, $A137, NewEmisData!$C:$C, $H137, NewEmisData!$D:$D, BP$2))</f>
        <v>0.97243111781319103</v>
      </c>
      <c r="BQ137" s="335">
        <f>$I137*IF($G137="Pickup", SUMIFS(NewEmisData!M:M, NewEmisData!$A:$A, "Pickup", NewEmisData!$B:$B, $A137, NewEmisData!$C:$C, $H137, NewEmisData!$D:$D, BQ$2), SUMIFS(NewEmisData!M:M, NewEmisData!$A:$A, "LDV", NewEmisData!$B:$B, $A137, NewEmisData!$C:$C, $H137, NewEmisData!$D:$D, BQ$2))</f>
        <v>0.94396289100680397</v>
      </c>
      <c r="BR137" s="335">
        <v>1.6588293829830492</v>
      </c>
      <c r="BS137" s="335">
        <f>$I137*IF($G137="Pickup", SUMIFS(NewEmisData!E:E, NewEmisData!$A:$A, "Pickup", NewEmisData!$B:$B, $A137, NewEmisData!$C:$C, $H137, NewEmisData!$D:$D, BS$2), SUMIFS(NewEmisData!E:E, NewEmisData!$A:$A, "LDV", NewEmisData!$B:$B, $A137, NewEmisData!$C:$C, $H137, NewEmisData!$D:$D, BS$2))</f>
        <v>0.868939523792984</v>
      </c>
      <c r="BT137" s="335">
        <f>$I137*IF($G137="Pickup", SUMIFS(NewEmisData!F:F, NewEmisData!$A:$A, "Pickup", NewEmisData!$B:$B, $A137, NewEmisData!$C:$C, $H137, NewEmisData!$D:$D, BT$2), SUMIFS(NewEmisData!F:F, NewEmisData!$A:$A, "LDV", NewEmisData!$B:$B, $A137, NewEmisData!$C:$C, $H137, NewEmisData!$D:$D, BT$2))</f>
        <v>0.46984846516954898</v>
      </c>
      <c r="BU137" s="335">
        <f>$I137*IF($G137="Pickup", SUMIFS(NewEmisData!G:G, NewEmisData!$A:$A, "Pickup", NewEmisData!$B:$B, $A137, NewEmisData!$C:$C, $H137, NewEmisData!$D:$D, BU$2), SUMIFS(NewEmisData!G:G, NewEmisData!$A:$A, "LDV", NewEmisData!$B:$B, $A137, NewEmisData!$C:$C, $H137, NewEmisData!$D:$D, BU$2))</f>
        <v>0.25380786816335299</v>
      </c>
      <c r="BV137" s="335">
        <f>$I137*IF($G137="Pickup", SUMIFS(NewEmisData!H:H, NewEmisData!$A:$A, "Pickup", NewEmisData!$B:$B, $A137, NewEmisData!$C:$C, $H137, NewEmisData!$D:$D, BV$2), SUMIFS(NewEmisData!H:H, NewEmisData!$A:$A, "LDV", NewEmisData!$B:$B, $A137, NewEmisData!$C:$C, $H137, NewEmisData!$D:$D, BV$2))</f>
        <v>0.20500079484657399</v>
      </c>
      <c r="BW137" s="335">
        <f>$I137*IF($G137="Pickup", SUMIFS(NewEmisData!I:I, NewEmisData!$A:$A, "Pickup", NewEmisData!$B:$B, $A137, NewEmisData!$C:$C, $H137, NewEmisData!$D:$D, BW$2), SUMIFS(NewEmisData!I:I, NewEmisData!$A:$A, "LDV", NewEmisData!$B:$B, $A137, NewEmisData!$C:$C, $H137, NewEmisData!$D:$D, BW$2))</f>
        <v>0.15182918417959501</v>
      </c>
      <c r="BX137" s="335">
        <f>$I137*IF($G137="Pickup", SUMIFS(NewEmisData!J:J, NewEmisData!$A:$A, "Pickup", NewEmisData!$B:$B, $A137, NewEmisData!$C:$C, $H137, NewEmisData!$D:$D, BX$2), SUMIFS(NewEmisData!J:J, NewEmisData!$A:$A, "LDV", NewEmisData!$B:$B, $A137, NewEmisData!$C:$C, $H137, NewEmisData!$D:$D, BX$2))</f>
        <v>0.12865137268893501</v>
      </c>
      <c r="BY137" s="335">
        <f>$I137*IF($G137="Pickup", SUMIFS(NewEmisData!K:K, NewEmisData!$A:$A, "Pickup", NewEmisData!$B:$B, $A137, NewEmisData!$C:$C, $H137, NewEmisData!$D:$D, BY$2), SUMIFS(NewEmisData!K:K, NewEmisData!$A:$A, "LDV", NewEmisData!$B:$B, $A137, NewEmisData!$C:$C, $H137, NewEmisData!$D:$D, BY$2))</f>
        <v>0.11591502454704899</v>
      </c>
      <c r="BZ137" s="335">
        <f>$I137*IF($G137="Pickup", SUMIFS(NewEmisData!L:L, NewEmisData!$A:$A, "Pickup", NewEmisData!$B:$B, $A137, NewEmisData!$C:$C, $H137, NewEmisData!$D:$D, BZ$2), SUMIFS(NewEmisData!L:L, NewEmisData!$A:$A, "LDV", NewEmisData!$B:$B, $A137, NewEmisData!$C:$C, $H137, NewEmisData!$D:$D, BZ$2))</f>
        <v>0.110951334785302</v>
      </c>
      <c r="CA137" s="335">
        <f>$I137*IF($G137="Pickup", SUMIFS(NewEmisData!M:M, NewEmisData!$A:$A, "Pickup", NewEmisData!$B:$B, $A137, NewEmisData!$C:$C, $H137, NewEmisData!$D:$D, CA$2), SUMIFS(NewEmisData!M:M, NewEmisData!$A:$A, "LDV", NewEmisData!$B:$B, $A137, NewEmisData!$C:$C, $H137, NewEmisData!$D:$D, CA$2))</f>
        <v>0.10699337260583799</v>
      </c>
      <c r="CB137" s="335">
        <v>0.10573121882292051</v>
      </c>
      <c r="CC137" s="335">
        <f>$I137*IF($G137="Pickup", SUMIFS(NewEmisData!E:E, NewEmisData!$A:$A, "Pickup", NewEmisData!$B:$B, $A137, NewEmisData!$C:$C, $H137, NewEmisData!$D:$D, CC$2), SUMIFS(NewEmisData!E:E, NewEmisData!$A:$A, "LDV", NewEmisData!$B:$B, $A137, NewEmisData!$C:$C, $H137, NewEmisData!$D:$D, CC$2))</f>
        <v>5.1125583760404797E-2</v>
      </c>
      <c r="CD137" s="335">
        <f>$I137*IF($G137="Pickup", SUMIFS(NewEmisData!F:F, NewEmisData!$A:$A, "Pickup", NewEmisData!$B:$B, $A137, NewEmisData!$C:$C, $H137, NewEmisData!$D:$D, CD$2), SUMIFS(NewEmisData!F:F, NewEmisData!$A:$A, "LDV", NewEmisData!$B:$B, $A137, NewEmisData!$C:$C, $H137, NewEmisData!$D:$D, CD$2))</f>
        <v>3.7154393856404101E-2</v>
      </c>
      <c r="CE137" s="335">
        <f>$I137*IF($G137="Pickup", SUMIFS(NewEmisData!G:G, NewEmisData!$A:$A, "Pickup", NewEmisData!$B:$B, $A137, NewEmisData!$C:$C, $H137, NewEmisData!$D:$D, CE$2), SUMIFS(NewEmisData!G:G, NewEmisData!$A:$A, "LDV", NewEmisData!$B:$B, $A137, NewEmisData!$C:$C, $H137, NewEmisData!$D:$D, CE$2))</f>
        <v>2.8853651309577E-2</v>
      </c>
      <c r="CF137" s="335">
        <f>$I137*IF($G137="Pickup", SUMIFS(NewEmisData!H:H, NewEmisData!$A:$A, "Pickup", NewEmisData!$B:$B, $A137, NewEmisData!$C:$C, $H137, NewEmisData!$D:$D, CF$2), SUMIFS(NewEmisData!H:H, NewEmisData!$A:$A, "LDV", NewEmisData!$B:$B, $A137, NewEmisData!$C:$C, $H137, NewEmisData!$D:$D, CF$2))</f>
        <v>2.7537520644524499E-2</v>
      </c>
      <c r="CG137" s="335">
        <f>$I137*IF($G137="Pickup", SUMIFS(NewEmisData!I:I, NewEmisData!$A:$A, "Pickup", NewEmisData!$B:$B, $A137, NewEmisData!$C:$C, $H137, NewEmisData!$D:$D, CG$2), SUMIFS(NewEmisData!I:I, NewEmisData!$A:$A, "LDV", NewEmisData!$B:$B, $A137, NewEmisData!$C:$C, $H137, NewEmisData!$D:$D, CG$2))</f>
        <v>2.6666633761740999E-2</v>
      </c>
      <c r="CH137" s="335">
        <f>$I137*IF($G137="Pickup", SUMIFS(NewEmisData!J:J, NewEmisData!$A:$A, "Pickup", NewEmisData!$B:$B, $A137, NewEmisData!$C:$C, $H137, NewEmisData!$D:$D, CH$2), SUMIFS(NewEmisData!J:J, NewEmisData!$A:$A, "LDV", NewEmisData!$B:$B, $A137, NewEmisData!$C:$C, $H137, NewEmisData!$D:$D, CH$2))</f>
        <v>2.5980348711507999E-2</v>
      </c>
      <c r="CI137" s="335">
        <f>$I137*IF($G137="Pickup", SUMIFS(NewEmisData!K:K, NewEmisData!$A:$A, "Pickup", NewEmisData!$B:$B, $A137, NewEmisData!$C:$C, $H137, NewEmisData!$D:$D, CI$2), SUMIFS(NewEmisData!K:K, NewEmisData!$A:$A, "LDV", NewEmisData!$B:$B, $A137, NewEmisData!$C:$C, $H137, NewEmisData!$D:$D, CI$2))</f>
        <v>2.5978185303944301E-2</v>
      </c>
      <c r="CJ137" s="335">
        <f>$I137*IF($G137="Pickup", SUMIFS(NewEmisData!L:L, NewEmisData!$A:$A, "Pickup", NewEmisData!$B:$B, $A137, NewEmisData!$C:$C, $H137, NewEmisData!$D:$D, CJ$2), SUMIFS(NewEmisData!L:L, NewEmisData!$A:$A, "LDV", NewEmisData!$B:$B, $A137, NewEmisData!$C:$C, $H137, NewEmisData!$D:$D, CJ$2))</f>
        <v>2.5977588735828699E-2</v>
      </c>
      <c r="CK137" s="335">
        <f>$I137*IF($G137="Pickup", SUMIFS(NewEmisData!M:M, NewEmisData!$A:$A, "Pickup", NewEmisData!$B:$B, $A137, NewEmisData!$C:$C, $H137, NewEmisData!$D:$D, CK$2), SUMIFS(NewEmisData!M:M, NewEmisData!$A:$A, "LDV", NewEmisData!$B:$B, $A137, NewEmisData!$C:$C, $H137, NewEmisData!$D:$D, CK$2))</f>
        <v>2.5976994364069798E-2</v>
      </c>
      <c r="CL137" s="335">
        <v>2.2881070645398207E-2</v>
      </c>
      <c r="CM137" s="335">
        <f>$I137*IF($G137="Pickup", SUMIFS(NewEmisData!E:E, NewEmisData!$A:$A, "Pickup", NewEmisData!$B:$B, $A137, NewEmisData!$C:$C, $H137, NewEmisData!$D:$D, CM$2), SUMIFS(NewEmisData!E:E, NewEmisData!$A:$A, "LDV", NewEmisData!$B:$B, $A137, NewEmisData!$C:$C, $H137, NewEmisData!$D:$D, CM$2))</f>
        <v>2.2752592498671498E-2</v>
      </c>
      <c r="CN137" s="335">
        <f>$I137*IF($G137="Pickup", SUMIFS(NewEmisData!F:F, NewEmisData!$A:$A, "Pickup", NewEmisData!$B:$B, $A137, NewEmisData!$C:$C, $H137, NewEmisData!$D:$D, CN$2), SUMIFS(NewEmisData!F:F, NewEmisData!$A:$A, "LDV", NewEmisData!$B:$B, $A137, NewEmisData!$C:$C, $H137, NewEmisData!$D:$D, CN$2))</f>
        <v>1.4156662086893E-2</v>
      </c>
      <c r="CO137" s="335">
        <f>$I137*IF($G137="Pickup", SUMIFS(NewEmisData!G:G, NewEmisData!$A:$A, "Pickup", NewEmisData!$B:$B, $A137, NewEmisData!$C:$C, $H137, NewEmisData!$D:$D, CO$2), SUMIFS(NewEmisData!G:G, NewEmisData!$A:$A, "LDV", NewEmisData!$B:$B, $A137, NewEmisData!$C:$C, $H137, NewEmisData!$D:$D, CO$2))</f>
        <v>9.29628541682684E-3</v>
      </c>
      <c r="CP137" s="335">
        <f>$I137*IF($G137="Pickup", SUMIFS(NewEmisData!H:H, NewEmisData!$A:$A, "Pickup", NewEmisData!$B:$B, $A137, NewEmisData!$C:$C, $H137, NewEmisData!$D:$D, CP$2), SUMIFS(NewEmisData!H:H, NewEmisData!$A:$A, "LDV", NewEmisData!$B:$B, $A137, NewEmisData!$C:$C, $H137, NewEmisData!$D:$D, CP$2))</f>
        <v>7.6962231490179996E-3</v>
      </c>
      <c r="CQ137" s="335">
        <f>$I137*IF($G137="Pickup", SUMIFS(NewEmisData!I:I, NewEmisData!$A:$A, "Pickup", NewEmisData!$B:$B, $A137, NewEmisData!$C:$C, $H137, NewEmisData!$D:$D, CQ$2), SUMIFS(NewEmisData!I:I, NewEmisData!$A:$A, "LDV", NewEmisData!$B:$B, $A137, NewEmisData!$C:$C, $H137, NewEmisData!$D:$D, CQ$2))</f>
        <v>6.9434858281499498E-3</v>
      </c>
      <c r="CR137" s="335">
        <f>$I137*IF($G137="Pickup", SUMIFS(NewEmisData!J:J, NewEmisData!$A:$A, "Pickup", NewEmisData!$B:$B, $A137, NewEmisData!$C:$C, $H137, NewEmisData!$D:$D, CR$2), SUMIFS(NewEmisData!J:J, NewEmisData!$A:$A, "LDV", NewEmisData!$B:$B, $A137, NewEmisData!$C:$C, $H137, NewEmisData!$D:$D, CR$2))</f>
        <v>6.6235501686008101E-3</v>
      </c>
      <c r="CS137" s="335">
        <f>$I137*IF($G137="Pickup", SUMIFS(NewEmisData!K:K, NewEmisData!$A:$A, "Pickup", NewEmisData!$B:$B, $A137, NewEmisData!$C:$C, $H137, NewEmisData!$D:$D, CS$2), SUMIFS(NewEmisData!K:K, NewEmisData!$A:$A, "LDV", NewEmisData!$B:$B, $A137, NewEmisData!$C:$C, $H137, NewEmisData!$D:$D, CS$2))</f>
        <v>6.5909545130035602E-3</v>
      </c>
      <c r="CT137" s="335">
        <f>$I137*IF($G137="Pickup", SUMIFS(NewEmisData!L:L, NewEmisData!$A:$A, "Pickup", NewEmisData!$B:$B, $A137, NewEmisData!$C:$C, $H137, NewEmisData!$D:$D, CT$2), SUMIFS(NewEmisData!L:L, NewEmisData!$A:$A, "LDV", NewEmisData!$B:$B, $A137, NewEmisData!$C:$C, $H137, NewEmisData!$D:$D, CT$2))</f>
        <v>6.5377802107072303E-3</v>
      </c>
      <c r="CU137" s="335">
        <f>$I137*IF($G137="Pickup", SUMIFS(NewEmisData!M:M, NewEmisData!$A:$A, "Pickup", NewEmisData!$B:$B, $A137, NewEmisData!$C:$C, $H137, NewEmisData!$D:$D, CU$2), SUMIFS(NewEmisData!M:M, NewEmisData!$A:$A, "LDV", NewEmisData!$B:$B, $A137, NewEmisData!$C:$C, $H137, NewEmisData!$D:$D, CU$2))</f>
        <v>6.5374275690386098E-3</v>
      </c>
      <c r="CV137" s="335">
        <v>6.9734009009235556E-3</v>
      </c>
      <c r="CW137" s="335">
        <v>4.0498104655261064E-3</v>
      </c>
      <c r="CX137" s="335">
        <v>2.5030350838759993E-3</v>
      </c>
      <c r="CY137" s="335">
        <v>2.1151214403419519E-3</v>
      </c>
      <c r="CZ137" s="335">
        <v>1.7489979687569375E-3</v>
      </c>
      <c r="DA137" s="335">
        <v>1.340486996695321E-3</v>
      </c>
      <c r="DB137" s="335">
        <v>1.0553769116342638E-3</v>
      </c>
      <c r="DC137" s="335">
        <v>1.0132227560056145E-3</v>
      </c>
      <c r="DD137" s="335">
        <v>1.0003159541004489E-3</v>
      </c>
      <c r="DE137" s="335">
        <v>9.9860782000699166E-4</v>
      </c>
      <c r="DF137" s="335">
        <v>9.9860782000699166E-4</v>
      </c>
      <c r="DG137" s="335">
        <f>$I137*IF($G137="Pickup", SUMIFS(NewEmisData!E:E, NewEmisData!$A:$A, "Pickup", NewEmisData!$B:$B, $A137, NewEmisData!$C:$C, $H137, NewEmisData!$D:$D, DG$2), SUMIFS(NewEmisData!E:E, NewEmisData!$A:$A, "LDV", NewEmisData!$B:$B, $A137, NewEmisData!$C:$C, $H137, NewEmisData!$D:$D, DG$2))</f>
        <v>0</v>
      </c>
      <c r="DH137" s="335">
        <f>$I137*IF($G137="Pickup", SUMIFS(NewEmisData!F:F, NewEmisData!$A:$A, "Pickup", NewEmisData!$B:$B, $A137, NewEmisData!$C:$C, $H137, NewEmisData!$D:$D, DH$2), SUMIFS(NewEmisData!F:F, NewEmisData!$A:$A, "LDV", NewEmisData!$B:$B, $A137, NewEmisData!$C:$C, $H137, NewEmisData!$D:$D, DH$2))</f>
        <v>0</v>
      </c>
      <c r="DI137" s="335">
        <f>$I137*IF($G137="Pickup", SUMIFS(NewEmisData!G:G, NewEmisData!$A:$A, "Pickup", NewEmisData!$B:$B, $A137, NewEmisData!$C:$C, $H137, NewEmisData!$D:$D, DI$2), SUMIFS(NewEmisData!G:G, NewEmisData!$A:$A, "LDV", NewEmisData!$B:$B, $A137, NewEmisData!$C:$C, $H137, NewEmisData!$D:$D, DI$2))</f>
        <v>0</v>
      </c>
      <c r="DJ137" s="335">
        <f>$I137*IF($G137="Pickup", SUMIFS(NewEmisData!H:H, NewEmisData!$A:$A, "Pickup", NewEmisData!$B:$B, $A137, NewEmisData!$C:$C, $H137, NewEmisData!$D:$D, DJ$2), SUMIFS(NewEmisData!H:H, NewEmisData!$A:$A, "LDV", NewEmisData!$B:$B, $A137, NewEmisData!$C:$C, $H137, NewEmisData!$D:$D, DJ$2))</f>
        <v>0</v>
      </c>
      <c r="DK137" s="335">
        <f>$I137*IF($G137="Pickup", SUMIFS(NewEmisData!I:I, NewEmisData!$A:$A, "Pickup", NewEmisData!$B:$B, $A137, NewEmisData!$C:$C, $H137, NewEmisData!$D:$D, DK$2), SUMIFS(NewEmisData!I:I, NewEmisData!$A:$A, "LDV", NewEmisData!$B:$B, $A137, NewEmisData!$C:$C, $H137, NewEmisData!$D:$D, DK$2))</f>
        <v>0</v>
      </c>
      <c r="DL137" s="335">
        <f>$I137*IF($G137="Pickup", SUMIFS(NewEmisData!J:J, NewEmisData!$A:$A, "Pickup", NewEmisData!$B:$B, $A137, NewEmisData!$C:$C, $H137, NewEmisData!$D:$D, DL$2), SUMIFS(NewEmisData!J:J, NewEmisData!$A:$A, "LDV", NewEmisData!$B:$B, $A137, NewEmisData!$C:$C, $H137, NewEmisData!$D:$D, DL$2))</f>
        <v>0</v>
      </c>
      <c r="DM137" s="335">
        <f>$I137*IF($G137="Pickup", SUMIFS(NewEmisData!K:K, NewEmisData!$A:$A, "Pickup", NewEmisData!$B:$B, $A137, NewEmisData!$C:$C, $H137, NewEmisData!$D:$D, DM$2), SUMIFS(NewEmisData!K:K, NewEmisData!$A:$A, "LDV", NewEmisData!$B:$B, $A137, NewEmisData!$C:$C, $H137, NewEmisData!$D:$D, DM$2))</f>
        <v>0</v>
      </c>
      <c r="DN137" s="335">
        <f>$I137*IF($G137="Pickup", SUMIFS(NewEmisData!L:L, NewEmisData!$A:$A, "Pickup", NewEmisData!$B:$B, $A137, NewEmisData!$C:$C, $H137, NewEmisData!$D:$D, DN$2), SUMIFS(NewEmisData!L:L, NewEmisData!$A:$A, "LDV", NewEmisData!$B:$B, $A137, NewEmisData!$C:$C, $H137, NewEmisData!$D:$D, DN$2))</f>
        <v>0</v>
      </c>
      <c r="DO137" s="335">
        <f>$I137*IF($G137="Pickup", SUMIFS(NewEmisData!M:M, NewEmisData!$A:$A, "Pickup", NewEmisData!$B:$B, $A137, NewEmisData!$C:$C, $H137, NewEmisData!$D:$D, DO$2), SUMIFS(NewEmisData!M:M, NewEmisData!$A:$A, "LDV", NewEmisData!$B:$B, $A137, NewEmisData!$C:$C, $H137, NewEmisData!$D:$D, DO$2))</f>
        <v>0</v>
      </c>
      <c r="DP137" s="335">
        <v>2.023129771030282E-3</v>
      </c>
      <c r="DQ137" s="335">
        <f>$I137*IF($G137="Pickup", SUMIFS(NewEmisData!E:E, NewEmisData!$A:$A, "Pickup", NewEmisData!$B:$B, $A137, NewEmisData!$C:$C, $H137, NewEmisData!$D:$D, DQ$2), SUMIFS(NewEmisData!E:E, NewEmisData!$A:$A, "LDV", NewEmisData!$B:$B, $A137, NewEmisData!$C:$C, $H137, NewEmisData!$D:$D, DQ$2))</f>
        <v>1.7231430999334701E-2</v>
      </c>
      <c r="DR137" s="335">
        <f>$I137*IF($G137="Pickup", SUMIFS(NewEmisData!F:F, NewEmisData!$A:$A, "Pickup", NewEmisData!$B:$B, $A137, NewEmisData!$C:$C, $H137, NewEmisData!$D:$D, DR$2), SUMIFS(NewEmisData!F:F, NewEmisData!$A:$A, "LDV", NewEmisData!$B:$B, $A137, NewEmisData!$C:$C, $H137, NewEmisData!$D:$D, DR$2))</f>
        <v>8.9963646277585099E-3</v>
      </c>
      <c r="DS137" s="335">
        <f>$I137*IF($G137="Pickup", SUMIFS(NewEmisData!G:G, NewEmisData!$A:$A, "Pickup", NewEmisData!$B:$B, $A137, NewEmisData!$C:$C, $H137, NewEmisData!$D:$D, DS$2), SUMIFS(NewEmisData!G:G, NewEmisData!$A:$A, "LDV", NewEmisData!$B:$B, $A137, NewEmisData!$C:$C, $H137, NewEmisData!$D:$D, DS$2))</f>
        <v>5.6961522615022698E-3</v>
      </c>
      <c r="DT137" s="335">
        <f>$I137*IF($G137="Pickup", SUMIFS(NewEmisData!H:H, NewEmisData!$A:$A, "Pickup", NewEmisData!$B:$B, $A137, NewEmisData!$C:$C, $H137, NewEmisData!$D:$D, DT$2), SUMIFS(NewEmisData!H:H, NewEmisData!$A:$A, "LDV", NewEmisData!$B:$B, $A137, NewEmisData!$C:$C, $H137, NewEmisData!$D:$D, DT$2))</f>
        <v>4.3151143502781096E-3</v>
      </c>
      <c r="DU137" s="335">
        <f>$I137*IF($G137="Pickup", SUMIFS(NewEmisData!I:I, NewEmisData!$A:$A, "Pickup", NewEmisData!$B:$B, $A137, NewEmisData!$C:$C, $H137, NewEmisData!$D:$D, DU$2), SUMIFS(NewEmisData!I:I, NewEmisData!$A:$A, "LDV", NewEmisData!$B:$B, $A137, NewEmisData!$C:$C, $H137, NewEmisData!$D:$D, DU$2))</f>
        <v>3.35028978849721E-3</v>
      </c>
      <c r="DV137" s="335">
        <f>$I137*IF($G137="Pickup", SUMIFS(NewEmisData!J:J, NewEmisData!$A:$A, "Pickup", NewEmisData!$B:$B, $A137, NewEmisData!$C:$C, $H137, NewEmisData!$D:$D, DV$2), SUMIFS(NewEmisData!J:J, NewEmisData!$A:$A, "LDV", NewEmisData!$B:$B, $A137, NewEmisData!$C:$C, $H137, NewEmisData!$D:$D, DV$2))</f>
        <v>2.9288858721300301E-3</v>
      </c>
      <c r="DW137" s="335">
        <f>$I137*IF($G137="Pickup", SUMIFS(NewEmisData!K:K, NewEmisData!$A:$A, "Pickup", NewEmisData!$B:$B, $A137, NewEmisData!$C:$C, $H137, NewEmisData!$D:$D, DW$2), SUMIFS(NewEmisData!K:K, NewEmisData!$A:$A, "LDV", NewEmisData!$B:$B, $A137, NewEmisData!$C:$C, $H137, NewEmisData!$D:$D, DW$2))</f>
        <v>2.6889748661232601E-3</v>
      </c>
      <c r="DX137" s="335">
        <f>$I137*IF($G137="Pickup", SUMIFS(NewEmisData!L:L, NewEmisData!$A:$A, "Pickup", NewEmisData!$B:$B, $A137, NewEmisData!$C:$C, $H137, NewEmisData!$D:$D, DX$2), SUMIFS(NewEmisData!L:L, NewEmisData!$A:$A, "LDV", NewEmisData!$B:$B, $A137, NewEmisData!$C:$C, $H137, NewEmisData!$D:$D, DX$2))</f>
        <v>2.6131014849391301E-3</v>
      </c>
      <c r="DY137" s="335">
        <f>$I137*IF($G137="Pickup", SUMIFS(NewEmisData!M:M, NewEmisData!$A:$A, "Pickup", NewEmisData!$B:$B, $A137, NewEmisData!$C:$C, $H137, NewEmisData!$D:$D, DY$2), SUMIFS(NewEmisData!M:M, NewEmisData!$A:$A, "LDV", NewEmisData!$B:$B, $A137, NewEmisData!$C:$C, $H137, NewEmisData!$D:$D, DY$2))</f>
        <v>2.5757099053792102E-3</v>
      </c>
      <c r="DZ137" s="335">
        <v>5.594489642908501E-3</v>
      </c>
      <c r="EA137" s="335">
        <f t="shared" ref="EA137:EA200" si="234">K137</f>
        <v>605.35194063093002</v>
      </c>
      <c r="EB137" s="335">
        <f t="shared" ref="EB137:EB200" si="235">L137</f>
        <v>575.43677827742204</v>
      </c>
      <c r="EC137" s="335">
        <f t="shared" ref="EC137:EC200" si="236">M137</f>
        <v>447.50306541281799</v>
      </c>
      <c r="ED137" s="335">
        <f t="shared" ref="ED137:ED200" si="237">N137</f>
        <v>380.32748601406797</v>
      </c>
      <c r="EE137" s="335">
        <f t="shared" ref="EE137:EE200" si="238">O137</f>
        <v>328.8508655947</v>
      </c>
      <c r="EF137" s="335">
        <f t="shared" ref="EF137:EF200" si="239">P137</f>
        <v>299.87343037562698</v>
      </c>
      <c r="EG137" s="335">
        <f t="shared" ref="EG137:EG200" si="240">Q137</f>
        <v>286.96645721008798</v>
      </c>
      <c r="EH137" s="335">
        <f t="shared" ref="EH137:EH200" si="241">R137</f>
        <v>282.38592098475101</v>
      </c>
      <c r="EI137" s="335">
        <f t="shared" ref="EI137:EI200" si="242">S137</f>
        <v>280.69816184937503</v>
      </c>
      <c r="EJ137" s="335">
        <f t="shared" ref="EJ137:EJ200" si="243">T137</f>
        <v>0.27672218065037407</v>
      </c>
      <c r="EK137" s="335">
        <f t="shared" ref="EK137:EK200" si="244">U137</f>
        <v>0.73999493628111201</v>
      </c>
      <c r="EL137" s="335">
        <f t="shared" ref="EL137:EL200" si="245">V137</f>
        <v>0.35335240075773999</v>
      </c>
      <c r="EM137" s="335">
        <f t="shared" ref="EM137:EM200" si="246">W137</f>
        <v>0.18897755292818599</v>
      </c>
      <c r="EN137" s="335">
        <f t="shared" ref="EN137:EN200" si="247">X137</f>
        <v>0.12218817840455801</v>
      </c>
      <c r="EO137" s="335">
        <f t="shared" ref="EO137:EO200" si="248">Y137</f>
        <v>7.3060825114572805E-2</v>
      </c>
      <c r="EP137" s="335">
        <f t="shared" ref="EP137:EP200" si="249">Z137</f>
        <v>5.3764321341730301E-2</v>
      </c>
      <c r="EQ137" s="335">
        <f t="shared" ref="EQ137:EQ200" si="250">AA137</f>
        <v>4.5765873698397498E-2</v>
      </c>
      <c r="ER137" s="335">
        <f t="shared" ref="ER137:ER200" si="251">AB137</f>
        <v>4.3548109073897001E-2</v>
      </c>
      <c r="ES137" s="335">
        <f t="shared" ref="ES137:ES200" si="252">AC137</f>
        <v>4.24609775043936E-2</v>
      </c>
      <c r="ET137" s="335">
        <f t="shared" ref="ET137:ET200" si="253">AD137</f>
        <v>6.1988464688476796E-2</v>
      </c>
      <c r="EU137" s="335">
        <f t="shared" ref="EU137:EU200" si="254">AE137</f>
        <v>1.04747160569124E-2</v>
      </c>
      <c r="EV137" s="335">
        <f t="shared" ref="EV137:EV200" si="255">AF137</f>
        <v>9.9570764799691708E-3</v>
      </c>
      <c r="EW137" s="335">
        <f t="shared" ref="EW137:EW200" si="256">AG137</f>
        <v>6.4196648888919499E-3</v>
      </c>
      <c r="EX137" s="335">
        <f t="shared" ref="EX137:EX200" si="257">AH137</f>
        <v>5.45599526494426E-3</v>
      </c>
      <c r="EY137" s="335">
        <f t="shared" ref="EY137:EY200" si="258">AI137</f>
        <v>4.7175365225731996E-3</v>
      </c>
      <c r="EZ137" s="335">
        <f t="shared" ref="EZ137:EZ200" si="259">AJ137</f>
        <v>4.3018391726363297E-3</v>
      </c>
      <c r="FA137" s="335">
        <f t="shared" ref="FA137:FA200" si="260">AK137</f>
        <v>4.1166816404986702E-3</v>
      </c>
      <c r="FB137" s="335">
        <f t="shared" ref="FB137:FB200" si="261">AL137</f>
        <v>4.0509726462172697E-3</v>
      </c>
      <c r="FC137" s="335">
        <f t="shared" ref="FC137:FC200" si="262">AM137</f>
        <v>4.0267596573162799E-3</v>
      </c>
      <c r="FD137" s="335">
        <f t="shared" ref="FD137:FD200" si="263">AN137</f>
        <v>1.7442083422488778E-3</v>
      </c>
      <c r="FE137" s="335">
        <f t="shared" ref="FE137:FE200" si="264">AO137</f>
        <v>0.112529836649977</v>
      </c>
      <c r="FF137" s="335">
        <f t="shared" ref="FF137:FF200" si="265">AP137</f>
        <v>0.103764807432247</v>
      </c>
      <c r="FG137" s="335">
        <f t="shared" ref="FG137:FG200" si="266">AQ137</f>
        <v>8.1904009889209095E-2</v>
      </c>
      <c r="FH137" s="335">
        <f t="shared" ref="FH137:FH200" si="267">AR137</f>
        <v>8.0372811122020202E-2</v>
      </c>
      <c r="FI137" s="335">
        <f t="shared" ref="FI137:FI200" si="268">AS137</f>
        <v>7.8826850839141593E-2</v>
      </c>
      <c r="FJ137" s="335">
        <f t="shared" ref="FJ137:FJ200" si="269">AT137</f>
        <v>7.7629471627150906E-2</v>
      </c>
      <c r="FK137" s="335">
        <f t="shared" ref="FK137:FK200" si="270">AU137</f>
        <v>7.6869255276324197E-2</v>
      </c>
      <c r="FL137" s="335">
        <f t="shared" ref="FL137:FL200" si="271">AV137</f>
        <v>7.6489801218608905E-2</v>
      </c>
      <c r="FM137" s="335">
        <f t="shared" ref="FM137:FM200" si="272">AW137</f>
        <v>7.6275890012832595E-2</v>
      </c>
      <c r="FN137" s="335">
        <f t="shared" ref="FN137:FN200" si="273">AX137</f>
        <v>4.7629366333098749E-2</v>
      </c>
      <c r="FO137" s="335">
        <f t="shared" ref="FO137:FO200" si="274">AY137</f>
        <v>2.93140110896879E-2</v>
      </c>
      <c r="FP137" s="335">
        <f t="shared" ref="FP137:FP200" si="275">AZ137</f>
        <v>2.15603319614842E-2</v>
      </c>
      <c r="FQ137" s="335">
        <f t="shared" ref="FQ137:FQ200" si="276">BA137</f>
        <v>1.61359542510712E-2</v>
      </c>
      <c r="FR137" s="335">
        <f t="shared" ref="FR137:FR200" si="277">BB137</f>
        <v>1.4781439172223E-2</v>
      </c>
      <c r="FS137" s="335">
        <f t="shared" ref="FS137:FS200" si="278">BC137</f>
        <v>1.3413837806436801E-2</v>
      </c>
      <c r="FT137" s="335">
        <f t="shared" ref="FT137:FT200" si="279">BD137</f>
        <v>1.2354573478352299E-2</v>
      </c>
      <c r="FU137" s="335">
        <f t="shared" ref="FU137:FU200" si="280">BE137</f>
        <v>1.16820653404197E-2</v>
      </c>
      <c r="FV137" s="335">
        <f t="shared" ref="FV137:FV200" si="281">BF137</f>
        <v>1.13463459698093E-2</v>
      </c>
      <c r="FW137" s="335">
        <f t="shared" ref="FW137:FW200" si="282">BG137</f>
        <v>1.1157149268450401E-2</v>
      </c>
      <c r="FX137" s="335">
        <f t="shared" ref="FX137:FX200" si="283">BH137</f>
        <v>9.4789149915835945E-3</v>
      </c>
    </row>
    <row r="138" spans="1:180" x14ac:dyDescent="0.2">
      <c r="A138" s="305" t="str">
        <f>_xlfn.CONCAT(IF(LEFT(TRIM(A137),1)="*", "*R", "R"), 1+RIGHT(TRIM(A137),1))</f>
        <v>R5</v>
      </c>
      <c r="B138" s="305" t="str">
        <f t="shared" si="229"/>
        <v>TLLSGSLC11</v>
      </c>
      <c r="C138" s="305" t="str">
        <f t="shared" si="230"/>
        <v>TL.GSL.LS.CONV.2011</v>
      </c>
      <c r="D138" s="301" t="str">
        <f t="shared" si="231"/>
        <v>bn-vmt, bn-vmt/a</v>
      </c>
      <c r="E138" s="301" t="str">
        <f t="shared" si="232"/>
        <v>TLGSL</v>
      </c>
      <c r="F138" s="301" t="str">
        <f t="shared" si="233"/>
        <v>TL</v>
      </c>
      <c r="G138" s="315" t="s">
        <v>822</v>
      </c>
      <c r="H138" s="315" t="s">
        <v>814</v>
      </c>
      <c r="I138" s="315">
        <v>1</v>
      </c>
      <c r="J138" s="315" t="str">
        <f t="shared" ref="J138:J201" si="284">CONCATENATE(G138,"-",H138)</f>
        <v>Large SUV-GSL</v>
      </c>
      <c r="K138" s="335">
        <f>$I138*IF($G138="Pickup", SUMIFS(NewEmisData!E:E, NewEmisData!$A:$A, "Pickup", NewEmisData!$B:$B, $A138, NewEmisData!$C:$C, $H138, NewEmisData!$D:$D, K$2), SUMIFS(NewEmisData!E:E, NewEmisData!$A:$A, "LDV", NewEmisData!$B:$B, $A138, NewEmisData!$C:$C, $H138, NewEmisData!$D:$D, K$2))</f>
        <v>474.817101058422</v>
      </c>
      <c r="L138" s="335">
        <f>$I138*IF($G138="Pickup", SUMIFS(NewEmisData!F:F, NewEmisData!$A:$A, "Pickup", NewEmisData!$B:$B, $A138, NewEmisData!$C:$C, $H138, NewEmisData!$D:$D, L$2), SUMIFS(NewEmisData!F:F, NewEmisData!$A:$A, "LDV", NewEmisData!$B:$B, $A138, NewEmisData!$C:$C, $H138, NewEmisData!$D:$D, L$2))</f>
        <v>451.24703471572099</v>
      </c>
      <c r="M138" s="335">
        <f>$I138*IF($G138="Pickup", SUMIFS(NewEmisData!G:G, NewEmisData!$A:$A, "Pickup", NewEmisData!$B:$B, $A138, NewEmisData!$C:$C, $H138, NewEmisData!$D:$D, M$2), SUMIFS(NewEmisData!G:G, NewEmisData!$A:$A, "LDV", NewEmisData!$B:$B, $A138, NewEmisData!$C:$C, $H138, NewEmisData!$D:$D, M$2))</f>
        <v>359.55406391675598</v>
      </c>
      <c r="N138" s="335">
        <f>$I138*IF($G138="Pickup", SUMIFS(NewEmisData!H:H, NewEmisData!$A:$A, "Pickup", NewEmisData!$B:$B, $A138, NewEmisData!$C:$C, $H138, NewEmisData!$D:$D, N$2), SUMIFS(NewEmisData!H:H, NewEmisData!$A:$A, "LDV", NewEmisData!$B:$B, $A138, NewEmisData!$C:$C, $H138, NewEmisData!$D:$D, N$2))</f>
        <v>306.68867751853497</v>
      </c>
      <c r="O138" s="335">
        <f>$I138*IF($G138="Pickup", SUMIFS(NewEmisData!I:I, NewEmisData!$A:$A, "Pickup", NewEmisData!$B:$B, $A138, NewEmisData!$C:$C, $H138, NewEmisData!$D:$D, O$2), SUMIFS(NewEmisData!I:I, NewEmisData!$A:$A, "LDV", NewEmisData!$B:$B, $A138, NewEmisData!$C:$C, $H138, NewEmisData!$D:$D, O$2))</f>
        <v>266.05693149041099</v>
      </c>
      <c r="P138" s="335">
        <f>$I138*IF($G138="Pickup", SUMIFS(NewEmisData!J:J, NewEmisData!$A:$A, "Pickup", NewEmisData!$B:$B, $A138, NewEmisData!$C:$C, $H138, NewEmisData!$D:$D, P$2), SUMIFS(NewEmisData!J:J, NewEmisData!$A:$A, "LDV", NewEmisData!$B:$B, $A138, NewEmisData!$C:$C, $H138, NewEmisData!$D:$D, P$2))</f>
        <v>243.087176828883</v>
      </c>
      <c r="Q138" s="335">
        <f>$I138*IF($G138="Pickup", SUMIFS(NewEmisData!K:K, NewEmisData!$A:$A, "Pickup", NewEmisData!$B:$B, $A138, NewEmisData!$C:$C, $H138, NewEmisData!$D:$D, Q$2), SUMIFS(NewEmisData!K:K, NewEmisData!$A:$A, "LDV", NewEmisData!$B:$B, $A138, NewEmisData!$C:$C, $H138, NewEmisData!$D:$D, Q$2))</f>
        <v>232.82718030870799</v>
      </c>
      <c r="R138" s="335">
        <f>$I138*IF($G138="Pickup", SUMIFS(NewEmisData!L:L, NewEmisData!$A:$A, "Pickup", NewEmisData!$B:$B, $A138, NewEmisData!$C:$C, $H138, NewEmisData!$D:$D, R$2), SUMIFS(NewEmisData!L:L, NewEmisData!$A:$A, "LDV", NewEmisData!$B:$B, $A138, NewEmisData!$C:$C, $H138, NewEmisData!$D:$D, R$2))</f>
        <v>229.167353178653</v>
      </c>
      <c r="S138" s="335">
        <f>$I138*IF($G138="Pickup", SUMIFS(NewEmisData!M:M, NewEmisData!$A:$A, "Pickup", NewEmisData!$B:$B, $A138, NewEmisData!$C:$C, $H138, NewEmisData!$D:$D, S$2), SUMIFS(NewEmisData!M:M, NewEmisData!$A:$A, "LDV", NewEmisData!$B:$B, $A138, NewEmisData!$C:$C, $H138, NewEmisData!$D:$D, S$2))</f>
        <v>227.80956840287899</v>
      </c>
      <c r="T138" s="335">
        <v>0.27672218065037407</v>
      </c>
      <c r="U138" s="335">
        <f>$I138*IF($G138="Pickup", SUMIFS(NewEmisData!E:E, NewEmisData!$A:$A, "Pickup", NewEmisData!$B:$B, $A138, NewEmisData!$C:$C, $H138, NewEmisData!$D:$D, U$2), SUMIFS(NewEmisData!E:E, NewEmisData!$A:$A, "LDV", NewEmisData!$B:$B, $A138, NewEmisData!$C:$C, $H138, NewEmisData!$D:$D, U$2))</f>
        <v>0.70973077210402302</v>
      </c>
      <c r="V138" s="335">
        <f>$I138*IF($G138="Pickup", SUMIFS(NewEmisData!F:F, NewEmisData!$A:$A, "Pickup", NewEmisData!$B:$B, $A138, NewEmisData!$C:$C, $H138, NewEmisData!$D:$D, V$2), SUMIFS(NewEmisData!F:F, NewEmisData!$A:$A, "LDV", NewEmisData!$B:$B, $A138, NewEmisData!$C:$C, $H138, NewEmisData!$D:$D, V$2))</f>
        <v>0.32036907792622199</v>
      </c>
      <c r="W138" s="335">
        <f>$I138*IF($G138="Pickup", SUMIFS(NewEmisData!G:G, NewEmisData!$A:$A, "Pickup", NewEmisData!$B:$B, $A138, NewEmisData!$C:$C, $H138, NewEmisData!$D:$D, W$2), SUMIFS(NewEmisData!G:G, NewEmisData!$A:$A, "LDV", NewEmisData!$B:$B, $A138, NewEmisData!$C:$C, $H138, NewEmisData!$D:$D, W$2))</f>
        <v>0.23974719966536701</v>
      </c>
      <c r="X138" s="335">
        <f>$I138*IF($G138="Pickup", SUMIFS(NewEmisData!H:H, NewEmisData!$A:$A, "Pickup", NewEmisData!$B:$B, $A138, NewEmisData!$C:$C, $H138, NewEmisData!$D:$D, X$2), SUMIFS(NewEmisData!H:H, NewEmisData!$A:$A, "LDV", NewEmisData!$B:$B, $A138, NewEmisData!$C:$C, $H138, NewEmisData!$D:$D, X$2))</f>
        <v>0.160612501035788</v>
      </c>
      <c r="Y138" s="335">
        <f>$I138*IF($G138="Pickup", SUMIFS(NewEmisData!I:I, NewEmisData!$A:$A, "Pickup", NewEmisData!$B:$B, $A138, NewEmisData!$C:$C, $H138, NewEmisData!$D:$D, Y$2), SUMIFS(NewEmisData!I:I, NewEmisData!$A:$A, "LDV", NewEmisData!$B:$B, $A138, NewEmisData!$C:$C, $H138, NewEmisData!$D:$D, Y$2))</f>
        <v>0.10365613117262901</v>
      </c>
      <c r="Z138" s="335">
        <f>$I138*IF($G138="Pickup", SUMIFS(NewEmisData!J:J, NewEmisData!$A:$A, "Pickup", NewEmisData!$B:$B, $A138, NewEmisData!$C:$C, $H138, NewEmisData!$D:$D, Z$2), SUMIFS(NewEmisData!J:J, NewEmisData!$A:$A, "LDV", NewEmisData!$B:$B, $A138, NewEmisData!$C:$C, $H138, NewEmisData!$D:$D, Z$2))</f>
        <v>7.8799994555065797E-2</v>
      </c>
      <c r="AA138" s="335">
        <f>$I138*IF($G138="Pickup", SUMIFS(NewEmisData!K:K, NewEmisData!$A:$A, "Pickup", NewEmisData!$B:$B, $A138, NewEmisData!$C:$C, $H138, NewEmisData!$D:$D, AA$2), SUMIFS(NewEmisData!K:K, NewEmisData!$A:$A, "LDV", NewEmisData!$B:$B, $A138, NewEmisData!$C:$C, $H138, NewEmisData!$D:$D, AA$2))</f>
        <v>6.8646939612850705E-2</v>
      </c>
      <c r="AB138" s="335">
        <f>$I138*IF($G138="Pickup", SUMIFS(NewEmisData!L:L, NewEmisData!$A:$A, "Pickup", NewEmisData!$B:$B, $A138, NewEmisData!$C:$C, $H138, NewEmisData!$D:$D, AB$2), SUMIFS(NewEmisData!L:L, NewEmisData!$A:$A, "LDV", NewEmisData!$B:$B, $A138, NewEmisData!$C:$C, $H138, NewEmisData!$D:$D, AB$2))</f>
        <v>6.5824398729591893E-2</v>
      </c>
      <c r="AC138" s="335">
        <f>$I138*IF($G138="Pickup", SUMIFS(NewEmisData!M:M, NewEmisData!$A:$A, "Pickup", NewEmisData!$B:$B, $A138, NewEmisData!$C:$C, $H138, NewEmisData!$D:$D, AC$2), SUMIFS(NewEmisData!M:M, NewEmisData!$A:$A, "LDV", NewEmisData!$B:$B, $A138, NewEmisData!$C:$C, $H138, NewEmisData!$D:$D, AC$2))</f>
        <v>6.4340803704991095E-2</v>
      </c>
      <c r="AD138" s="335">
        <v>6.1988464688476796E-2</v>
      </c>
      <c r="AE138" s="335">
        <f>$I138*IF($G138="Pickup", SUMIFS(NewEmisData!E:E, NewEmisData!$A:$A, "Pickup", NewEmisData!$B:$B, $A138, NewEmisData!$C:$C, $H138, NewEmisData!$D:$D, AE$2), SUMIFS(NewEmisData!E:E, NewEmisData!$A:$A, "LDV", NewEmisData!$B:$B, $A138, NewEmisData!$C:$C, $H138, NewEmisData!$D:$D, AE$2))</f>
        <v>8.2160020457903906E-3</v>
      </c>
      <c r="AF138" s="335">
        <f>$I138*IF($G138="Pickup", SUMIFS(NewEmisData!F:F, NewEmisData!$A:$A, "Pickup", NewEmisData!$B:$B, $A138, NewEmisData!$C:$C, $H138, NewEmisData!$D:$D, AF$2), SUMIFS(NewEmisData!F:F, NewEmisData!$A:$A, "LDV", NewEmisData!$B:$B, $A138, NewEmisData!$C:$C, $H138, NewEmisData!$D:$D, AF$2))</f>
        <v>7.80815598787189E-3</v>
      </c>
      <c r="AG138" s="335">
        <f>$I138*IF($G138="Pickup", SUMIFS(NewEmisData!G:G, NewEmisData!$A:$A, "Pickup", NewEmisData!$B:$B, $A138, NewEmisData!$C:$C, $H138, NewEmisData!$D:$D, AG$2), SUMIFS(NewEmisData!G:G, NewEmisData!$A:$A, "LDV", NewEmisData!$B:$B, $A138, NewEmisData!$C:$C, $H138, NewEmisData!$D:$D, AG$2))</f>
        <v>5.1579884513251097E-3</v>
      </c>
      <c r="AH138" s="335">
        <f>$I138*IF($G138="Pickup", SUMIFS(NewEmisData!H:H, NewEmisData!$A:$A, "Pickup", NewEmisData!$B:$B, $A138, NewEmisData!$C:$C, $H138, NewEmisData!$D:$D, AH$2), SUMIFS(NewEmisData!H:H, NewEmisData!$A:$A, "LDV", NewEmisData!$B:$B, $A138, NewEmisData!$C:$C, $H138, NewEmisData!$D:$D, AH$2))</f>
        <v>4.3996084263759998E-3</v>
      </c>
      <c r="AI138" s="335">
        <f>$I138*IF($G138="Pickup", SUMIFS(NewEmisData!I:I, NewEmisData!$A:$A, "Pickup", NewEmisData!$B:$B, $A138, NewEmisData!$C:$C, $H138, NewEmisData!$D:$D, AI$2), SUMIFS(NewEmisData!I:I, NewEmisData!$A:$A, "LDV", NewEmisData!$B:$B, $A138, NewEmisData!$C:$C, $H138, NewEmisData!$D:$D, AI$2))</f>
        <v>3.81672539575274E-3</v>
      </c>
      <c r="AJ138" s="335">
        <f>$I138*IF($G138="Pickup", SUMIFS(NewEmisData!J:J, NewEmisData!$A:$A, "Pickup", NewEmisData!$B:$B, $A138, NewEmisData!$C:$C, $H138, NewEmisData!$D:$D, AJ$2), SUMIFS(NewEmisData!J:J, NewEmisData!$A:$A, "LDV", NewEmisData!$B:$B, $A138, NewEmisData!$C:$C, $H138, NewEmisData!$D:$D, AJ$2))</f>
        <v>3.4872096414849999E-3</v>
      </c>
      <c r="AK138" s="335">
        <f>$I138*IF($G138="Pickup", SUMIFS(NewEmisData!K:K, NewEmisData!$A:$A, "Pickup", NewEmisData!$B:$B, $A138, NewEmisData!$C:$C, $H138, NewEmisData!$D:$D, AK$2), SUMIFS(NewEmisData!K:K, NewEmisData!$A:$A, "LDV", NewEmisData!$B:$B, $A138, NewEmisData!$C:$C, $H138, NewEmisData!$D:$D, AK$2))</f>
        <v>3.3400286224750798E-3</v>
      </c>
      <c r="AL138" s="335">
        <f>$I138*IF($G138="Pickup", SUMIFS(NewEmisData!L:L, NewEmisData!$A:$A, "Pickup", NewEmisData!$B:$B, $A138, NewEmisData!$C:$C, $H138, NewEmisData!$D:$D, AL$2), SUMIFS(NewEmisData!L:L, NewEmisData!$A:$A, "LDV", NewEmisData!$B:$B, $A138, NewEmisData!$C:$C, $H138, NewEmisData!$D:$D, AL$2))</f>
        <v>3.2875233288682799E-3</v>
      </c>
      <c r="AM138" s="335">
        <f>$I138*IF($G138="Pickup", SUMIFS(NewEmisData!M:M, NewEmisData!$A:$A, "Pickup", NewEmisData!$B:$B, $A138, NewEmisData!$C:$C, $H138, NewEmisData!$D:$D, AM$2), SUMIFS(NewEmisData!M:M, NewEmisData!$A:$A, "LDV", NewEmisData!$B:$B, $A138, NewEmisData!$C:$C, $H138, NewEmisData!$D:$D, AM$2))</f>
        <v>3.2680461258744399E-3</v>
      </c>
      <c r="AN138" s="335">
        <v>1.7442083422488778E-3</v>
      </c>
      <c r="AO138" s="335">
        <f>$I138*IF($G138="Pickup", SUMIFS(NewEmisData!E:E, NewEmisData!$A:$A, "Pickup", NewEmisData!$B:$B, $A138, NewEmisData!$C:$C, $H138, NewEmisData!$D:$D, AO$2), SUMIFS(NewEmisData!E:E, NewEmisData!$A:$A, "LDV", NewEmisData!$B:$B, $A138, NewEmisData!$C:$C, $H138, NewEmisData!$D:$D, AO$2))</f>
        <v>7.6637268565666605E-2</v>
      </c>
      <c r="AP138" s="335">
        <f>$I138*IF($G138="Pickup", SUMIFS(NewEmisData!F:F, NewEmisData!$A:$A, "Pickup", NewEmisData!$B:$B, $A138, NewEmisData!$C:$C, $H138, NewEmisData!$D:$D, AP$2), SUMIFS(NewEmisData!F:F, NewEmisData!$A:$A, "LDV", NewEmisData!$B:$B, $A138, NewEmisData!$C:$C, $H138, NewEmisData!$D:$D, AP$2))</f>
        <v>7.17220347655846E-2</v>
      </c>
      <c r="AQ138" s="335">
        <f>$I138*IF($G138="Pickup", SUMIFS(NewEmisData!G:G, NewEmisData!$A:$A, "Pickup", NewEmisData!$B:$B, $A138, NewEmisData!$C:$C, $H138, NewEmisData!$D:$D, AQ$2), SUMIFS(NewEmisData!G:G, NewEmisData!$A:$A, "LDV", NewEmisData!$B:$B, $A138, NewEmisData!$C:$C, $H138, NewEmisData!$D:$D, AQ$2))</f>
        <v>5.3063354209187903E-2</v>
      </c>
      <c r="AR138" s="335">
        <f>$I138*IF($G138="Pickup", SUMIFS(NewEmisData!H:H, NewEmisData!$A:$A, "Pickup", NewEmisData!$B:$B, $A138, NewEmisData!$C:$C, $H138, NewEmisData!$D:$D, AR$2), SUMIFS(NewEmisData!H:H, NewEmisData!$A:$A, "LDV", NewEmisData!$B:$B, $A138, NewEmisData!$C:$C, $H138, NewEmisData!$D:$D, AR$2))</f>
        <v>5.1413159178765599E-2</v>
      </c>
      <c r="AS138" s="335">
        <f>$I138*IF($G138="Pickup", SUMIFS(NewEmisData!I:I, NewEmisData!$A:$A, "Pickup", NewEmisData!$B:$B, $A138, NewEmisData!$C:$C, $H138, NewEmisData!$D:$D, AS$2), SUMIFS(NewEmisData!I:I, NewEmisData!$A:$A, "LDV", NewEmisData!$B:$B, $A138, NewEmisData!$C:$C, $H138, NewEmisData!$D:$D, AS$2))</f>
        <v>4.9937748877796798E-2</v>
      </c>
      <c r="AT138" s="335">
        <f>$I138*IF($G138="Pickup", SUMIFS(NewEmisData!J:J, NewEmisData!$A:$A, "Pickup", NewEmisData!$B:$B, $A138, NewEmisData!$C:$C, $H138, NewEmisData!$D:$D, AT$2), SUMIFS(NewEmisData!J:J, NewEmisData!$A:$A, "LDV", NewEmisData!$B:$B, $A138, NewEmisData!$C:$C, $H138, NewEmisData!$D:$D, AT$2))</f>
        <v>4.8737436898882699E-2</v>
      </c>
      <c r="AU138" s="335">
        <f>$I138*IF($G138="Pickup", SUMIFS(NewEmisData!K:K, NewEmisData!$A:$A, "Pickup", NewEmisData!$B:$B, $A138, NewEmisData!$C:$C, $H138, NewEmisData!$D:$D, AU$2), SUMIFS(NewEmisData!K:K, NewEmisData!$A:$A, "LDV", NewEmisData!$B:$B, $A138, NewEmisData!$C:$C, $H138, NewEmisData!$D:$D, AU$2))</f>
        <v>4.7984590527250397E-2</v>
      </c>
      <c r="AV138" s="335">
        <f>$I138*IF($G138="Pickup", SUMIFS(NewEmisData!L:L, NewEmisData!$A:$A, "Pickup", NewEmisData!$B:$B, $A138, NewEmisData!$C:$C, $H138, NewEmisData!$D:$D, AV$2), SUMIFS(NewEmisData!L:L, NewEmisData!$A:$A, "LDV", NewEmisData!$B:$B, $A138, NewEmisData!$C:$C, $H138, NewEmisData!$D:$D, AV$2))</f>
        <v>4.76005320802948E-2</v>
      </c>
      <c r="AW138" s="335">
        <f>$I138*IF($G138="Pickup", SUMIFS(NewEmisData!M:M, NewEmisData!$A:$A, "Pickup", NewEmisData!$B:$B, $A138, NewEmisData!$C:$C, $H138, NewEmisData!$D:$D, AW$2), SUMIFS(NewEmisData!M:M, NewEmisData!$A:$A, "LDV", NewEmisData!$B:$B, $A138, NewEmisData!$C:$C, $H138, NewEmisData!$D:$D, AW$2))</f>
        <v>4.7377866603412998E-2</v>
      </c>
      <c r="AX138" s="335">
        <v>4.7629366333098749E-2</v>
      </c>
      <c r="AY138" s="335">
        <f>$I138*IF($G138="Pickup", SUMIFS(NewEmisData!E:E, NewEmisData!$A:$A, "Pickup", NewEmisData!$B:$B, $A138, NewEmisData!$C:$C, $H138, NewEmisData!$D:$D, AY$2), SUMIFS(NewEmisData!E:E, NewEmisData!$A:$A, "LDV", NewEmisData!$B:$B, $A138, NewEmisData!$C:$C, $H138, NewEmisData!$D:$D, AY$2))</f>
        <v>1.9839679684136899E-2</v>
      </c>
      <c r="AZ138" s="335">
        <f>$I138*IF($G138="Pickup", SUMIFS(NewEmisData!F:F, NewEmisData!$A:$A, "Pickup", NewEmisData!$B:$B, $A138, NewEmisData!$C:$C, $H138, NewEmisData!$D:$D, AZ$2), SUMIFS(NewEmisData!F:F, NewEmisData!$A:$A, "LDV", NewEmisData!$B:$B, $A138, NewEmisData!$C:$C, $H138, NewEmisData!$D:$D, AZ$2))</f>
        <v>1.54915322396613E-2</v>
      </c>
      <c r="BA138" s="335">
        <f>$I138*IF($G138="Pickup", SUMIFS(NewEmisData!G:G, NewEmisData!$A:$A, "Pickup", NewEmisData!$B:$B, $A138, NewEmisData!$C:$C, $H138, NewEmisData!$D:$D, BA$2), SUMIFS(NewEmisData!G:G, NewEmisData!$A:$A, "LDV", NewEmisData!$B:$B, $A138, NewEmisData!$C:$C, $H138, NewEmisData!$D:$D, BA$2))</f>
        <v>1.24856485125612E-2</v>
      </c>
      <c r="BB138" s="335">
        <f>$I138*IF($G138="Pickup", SUMIFS(NewEmisData!H:H, NewEmisData!$A:$A, "Pickup", NewEmisData!$B:$B, $A138, NewEmisData!$C:$C, $H138, NewEmisData!$D:$D, BB$2), SUMIFS(NewEmisData!H:H, NewEmisData!$A:$A, "LDV", NewEmisData!$B:$B, $A138, NewEmisData!$C:$C, $H138, NewEmisData!$D:$D, BB$2))</f>
        <v>1.10258430769824E-2</v>
      </c>
      <c r="BC138" s="335">
        <f>$I138*IF($G138="Pickup", SUMIFS(NewEmisData!I:I, NewEmisData!$A:$A, "Pickup", NewEmisData!$B:$B, $A138, NewEmisData!$C:$C, $H138, NewEmisData!$D:$D, BC$2), SUMIFS(NewEmisData!I:I, NewEmisData!$A:$A, "LDV", NewEmisData!$B:$B, $A138, NewEmisData!$C:$C, $H138, NewEmisData!$D:$D, BC$2))</f>
        <v>9.7206839249302599E-3</v>
      </c>
      <c r="BD138" s="335">
        <f>$I138*IF($G138="Pickup", SUMIFS(NewEmisData!J:J, NewEmisData!$A:$A, "Pickup", NewEmisData!$B:$B, $A138, NewEmisData!$C:$C, $H138, NewEmisData!$D:$D, BD$2), SUMIFS(NewEmisData!J:J, NewEmisData!$A:$A, "LDV", NewEmisData!$B:$B, $A138, NewEmisData!$C:$C, $H138, NewEmisData!$D:$D, BD$2))</f>
        <v>8.6588886279032502E-3</v>
      </c>
      <c r="BE138" s="335">
        <f>$I138*IF($G138="Pickup", SUMIFS(NewEmisData!K:K, NewEmisData!$A:$A, "Pickup", NewEmisData!$B:$B, $A138, NewEmisData!$C:$C, $H138, NewEmisData!$D:$D, BE$2), SUMIFS(NewEmisData!K:K, NewEmisData!$A:$A, "LDV", NewEmisData!$B:$B, $A138, NewEmisData!$C:$C, $H138, NewEmisData!$D:$D, BE$2))</f>
        <v>7.9928948991222996E-3</v>
      </c>
      <c r="BF138" s="335">
        <f>$I138*IF($G138="Pickup", SUMIFS(NewEmisData!L:L, NewEmisData!$A:$A, "Pickup", NewEmisData!$B:$B, $A138, NewEmisData!$C:$C, $H138, NewEmisData!$D:$D, BF$2), SUMIFS(NewEmisData!L:L, NewEmisData!$A:$A, "LDV", NewEmisData!$B:$B, $A138, NewEmisData!$C:$C, $H138, NewEmisData!$D:$D, BF$2))</f>
        <v>7.65317007618625E-3</v>
      </c>
      <c r="BG138" s="335">
        <f>$I138*IF($G138="Pickup", SUMIFS(NewEmisData!M:M, NewEmisData!$A:$A, "Pickup", NewEmisData!$B:$B, $A138, NewEmisData!$C:$C, $H138, NewEmisData!$D:$D, BG$2), SUMIFS(NewEmisData!M:M, NewEmisData!$A:$A, "LDV", NewEmisData!$B:$B, $A138, NewEmisData!$C:$C, $H138, NewEmisData!$D:$D, BG$2))</f>
        <v>7.4561632981935697E-3</v>
      </c>
      <c r="BH138" s="335">
        <v>9.4789149915835945E-3</v>
      </c>
      <c r="BI138" s="335">
        <f>$I138*IF($G138="Pickup", SUMIFS(NewEmisData!E:E, NewEmisData!$A:$A, "Pickup", NewEmisData!$B:$B, $A138, NewEmisData!$C:$C, $H138, NewEmisData!$D:$D, BI$2), SUMIFS(NewEmisData!E:E, NewEmisData!$A:$A, "LDV", NewEmisData!$B:$B, $A138, NewEmisData!$C:$C, $H138, NewEmisData!$D:$D, BI$2))</f>
        <v>6.4220034872518204</v>
      </c>
      <c r="BJ138" s="335">
        <f>$I138*IF($G138="Pickup", SUMIFS(NewEmisData!F:F, NewEmisData!$A:$A, "Pickup", NewEmisData!$B:$B, $A138, NewEmisData!$C:$C, $H138, NewEmisData!$D:$D, BJ$2), SUMIFS(NewEmisData!F:F, NewEmisData!$A:$A, "LDV", NewEmisData!$B:$B, $A138, NewEmisData!$C:$C, $H138, NewEmisData!$D:$D, BJ$2))</f>
        <v>3.8479800836345999</v>
      </c>
      <c r="BK138" s="335">
        <f>$I138*IF($G138="Pickup", SUMIFS(NewEmisData!G:G, NewEmisData!$A:$A, "Pickup", NewEmisData!$B:$B, $A138, NewEmisData!$C:$C, $H138, NewEmisData!$D:$D, BK$2), SUMIFS(NewEmisData!G:G, NewEmisData!$A:$A, "LDV", NewEmisData!$B:$B, $A138, NewEmisData!$C:$C, $H138, NewEmisData!$D:$D, BK$2))</f>
        <v>2.9970734916117499</v>
      </c>
      <c r="BL138" s="335">
        <f>$I138*IF($G138="Pickup", SUMIFS(NewEmisData!H:H, NewEmisData!$A:$A, "Pickup", NewEmisData!$B:$B, $A138, NewEmisData!$C:$C, $H138, NewEmisData!$D:$D, BL$2), SUMIFS(NewEmisData!H:H, NewEmisData!$A:$A, "LDV", NewEmisData!$B:$B, $A138, NewEmisData!$C:$C, $H138, NewEmisData!$D:$D, BL$2))</f>
        <v>2.36472323758924</v>
      </c>
      <c r="BM138" s="335">
        <f>$I138*IF($G138="Pickup", SUMIFS(NewEmisData!I:I, NewEmisData!$A:$A, "Pickup", NewEmisData!$B:$B, $A138, NewEmisData!$C:$C, $H138, NewEmisData!$D:$D, BM$2), SUMIFS(NewEmisData!I:I, NewEmisData!$A:$A, "LDV", NewEmisData!$B:$B, $A138, NewEmisData!$C:$C, $H138, NewEmisData!$D:$D, BM$2))</f>
        <v>1.7421472431707099</v>
      </c>
      <c r="BN138" s="335">
        <f>$I138*IF($G138="Pickup", SUMIFS(NewEmisData!J:J, NewEmisData!$A:$A, "Pickup", NewEmisData!$B:$B, $A138, NewEmisData!$C:$C, $H138, NewEmisData!$D:$D, BN$2), SUMIFS(NewEmisData!J:J, NewEmisData!$A:$A, "LDV", NewEmisData!$B:$B, $A138, NewEmisData!$C:$C, $H138, NewEmisData!$D:$D, BN$2))</f>
        <v>1.3931539503279999</v>
      </c>
      <c r="BO138" s="335">
        <f>$I138*IF($G138="Pickup", SUMIFS(NewEmisData!K:K, NewEmisData!$A:$A, "Pickup", NewEmisData!$B:$B, $A138, NewEmisData!$C:$C, $H138, NewEmisData!$D:$D, BO$2), SUMIFS(NewEmisData!K:K, NewEmisData!$A:$A, "LDV", NewEmisData!$B:$B, $A138, NewEmisData!$C:$C, $H138, NewEmisData!$D:$D, BO$2))</f>
        <v>1.2342051269933401</v>
      </c>
      <c r="BP138" s="335">
        <f>$I138*IF($G138="Pickup", SUMIFS(NewEmisData!L:L, NewEmisData!$A:$A, "Pickup", NewEmisData!$B:$B, $A138, NewEmisData!$C:$C, $H138, NewEmisData!$D:$D, BP$2), SUMIFS(NewEmisData!L:L, NewEmisData!$A:$A, "LDV", NewEmisData!$B:$B, $A138, NewEmisData!$C:$C, $H138, NewEmisData!$D:$D, BP$2))</f>
        <v>1.18127069132138</v>
      </c>
      <c r="BQ138" s="335">
        <f>$I138*IF($G138="Pickup", SUMIFS(NewEmisData!M:M, NewEmisData!$A:$A, "Pickup", NewEmisData!$B:$B, $A138, NewEmisData!$C:$C, $H138, NewEmisData!$D:$D, BQ$2), SUMIFS(NewEmisData!M:M, NewEmisData!$A:$A, "LDV", NewEmisData!$B:$B, $A138, NewEmisData!$C:$C, $H138, NewEmisData!$D:$D, BQ$2))</f>
        <v>1.1484293714755001</v>
      </c>
      <c r="BR138" s="335">
        <v>1.6588293829830492</v>
      </c>
      <c r="BS138" s="335">
        <f>$I138*IF($G138="Pickup", SUMIFS(NewEmisData!E:E, NewEmisData!$A:$A, "Pickup", NewEmisData!$B:$B, $A138, NewEmisData!$C:$C, $H138, NewEmisData!$D:$D, BS$2), SUMIFS(NewEmisData!E:E, NewEmisData!$A:$A, "LDV", NewEmisData!$B:$B, $A138, NewEmisData!$C:$C, $H138, NewEmisData!$D:$D, BS$2))</f>
        <v>0.76625314114096599</v>
      </c>
      <c r="BT138" s="335">
        <f>$I138*IF($G138="Pickup", SUMIFS(NewEmisData!F:F, NewEmisData!$A:$A, "Pickup", NewEmisData!$B:$B, $A138, NewEmisData!$C:$C, $H138, NewEmisData!$D:$D, BT$2), SUMIFS(NewEmisData!F:F, NewEmisData!$A:$A, "LDV", NewEmisData!$B:$B, $A138, NewEmisData!$C:$C, $H138, NewEmisData!$D:$D, BT$2))</f>
        <v>0.42849019580384201</v>
      </c>
      <c r="BU138" s="335">
        <f>$I138*IF($G138="Pickup", SUMIFS(NewEmisData!G:G, NewEmisData!$A:$A, "Pickup", NewEmisData!$B:$B, $A138, NewEmisData!$C:$C, $H138, NewEmisData!$D:$D, BU$2), SUMIFS(NewEmisData!G:G, NewEmisData!$A:$A, "LDV", NewEmisData!$B:$B, $A138, NewEmisData!$C:$C, $H138, NewEmisData!$D:$D, BU$2))</f>
        <v>0.33923869580754101</v>
      </c>
      <c r="BV138" s="335">
        <f>$I138*IF($G138="Pickup", SUMIFS(NewEmisData!H:H, NewEmisData!$A:$A, "Pickup", NewEmisData!$B:$B, $A138, NewEmisData!$C:$C, $H138, NewEmisData!$D:$D, BV$2), SUMIFS(NewEmisData!H:H, NewEmisData!$A:$A, "LDV", NewEmisData!$B:$B, $A138, NewEmisData!$C:$C, $H138, NewEmisData!$D:$D, BV$2))</f>
        <v>0.274572609184357</v>
      </c>
      <c r="BW138" s="335">
        <f>$I138*IF($G138="Pickup", SUMIFS(NewEmisData!I:I, NewEmisData!$A:$A, "Pickup", NewEmisData!$B:$B, $A138, NewEmisData!$C:$C, $H138, NewEmisData!$D:$D, BW$2), SUMIFS(NewEmisData!I:I, NewEmisData!$A:$A, "LDV", NewEmisData!$B:$B, $A138, NewEmisData!$C:$C, $H138, NewEmisData!$D:$D, BW$2))</f>
        <v>0.20444446873760599</v>
      </c>
      <c r="BX138" s="335">
        <f>$I138*IF($G138="Pickup", SUMIFS(NewEmisData!J:J, NewEmisData!$A:$A, "Pickup", NewEmisData!$B:$B, $A138, NewEmisData!$C:$C, $H138, NewEmisData!$D:$D, BX$2), SUMIFS(NewEmisData!J:J, NewEmisData!$A:$A, "LDV", NewEmisData!$B:$B, $A138, NewEmisData!$C:$C, $H138, NewEmisData!$D:$D, BX$2))</f>
        <v>0.170176908378738</v>
      </c>
      <c r="BY138" s="335">
        <f>$I138*IF($G138="Pickup", SUMIFS(NewEmisData!K:K, NewEmisData!$A:$A, "Pickup", NewEmisData!$B:$B, $A138, NewEmisData!$C:$C, $H138, NewEmisData!$D:$D, BY$2), SUMIFS(NewEmisData!K:K, NewEmisData!$A:$A, "LDV", NewEmisData!$B:$B, $A138, NewEmisData!$C:$C, $H138, NewEmisData!$D:$D, BY$2))</f>
        <v>0.152045525981331</v>
      </c>
      <c r="BZ138" s="335">
        <f>$I138*IF($G138="Pickup", SUMIFS(NewEmisData!L:L, NewEmisData!$A:$A, "Pickup", NewEmisData!$B:$B, $A138, NewEmisData!$C:$C, $H138, NewEmisData!$D:$D, BZ$2), SUMIFS(NewEmisData!L:L, NewEmisData!$A:$A, "LDV", NewEmisData!$B:$B, $A138, NewEmisData!$C:$C, $H138, NewEmisData!$D:$D, BZ$2))</f>
        <v>0.14503696159912</v>
      </c>
      <c r="CA138" s="335">
        <f>$I138*IF($G138="Pickup", SUMIFS(NewEmisData!M:M, NewEmisData!$A:$A, "Pickup", NewEmisData!$B:$B, $A138, NewEmisData!$C:$C, $H138, NewEmisData!$D:$D, CA$2), SUMIFS(NewEmisData!M:M, NewEmisData!$A:$A, "LDV", NewEmisData!$B:$B, $A138, NewEmisData!$C:$C, $H138, NewEmisData!$D:$D, CA$2))</f>
        <v>0.139402683427791</v>
      </c>
      <c r="CB138" s="335">
        <v>0.10573121882292051</v>
      </c>
      <c r="CC138" s="335">
        <f>$I138*IF($G138="Pickup", SUMIFS(NewEmisData!E:E, NewEmisData!$A:$A, "Pickup", NewEmisData!$B:$B, $A138, NewEmisData!$C:$C, $H138, NewEmisData!$D:$D, CC$2), SUMIFS(NewEmisData!E:E, NewEmisData!$A:$A, "LDV", NewEmisData!$B:$B, $A138, NewEmisData!$C:$C, $H138, NewEmisData!$D:$D, CC$2))</f>
        <v>3.9065075142891502E-2</v>
      </c>
      <c r="CD138" s="335">
        <f>$I138*IF($G138="Pickup", SUMIFS(NewEmisData!F:F, NewEmisData!$A:$A, "Pickup", NewEmisData!$B:$B, $A138, NewEmisData!$C:$C, $H138, NewEmisData!$D:$D, CD$2), SUMIFS(NewEmisData!F:F, NewEmisData!$A:$A, "LDV", NewEmisData!$B:$B, $A138, NewEmisData!$C:$C, $H138, NewEmisData!$D:$D, CD$2))</f>
        <v>2.71884075109541E-2</v>
      </c>
      <c r="CE138" s="335">
        <f>$I138*IF($G138="Pickup", SUMIFS(NewEmisData!G:G, NewEmisData!$A:$A, "Pickup", NewEmisData!$B:$B, $A138, NewEmisData!$C:$C, $H138, NewEmisData!$D:$D, CE$2), SUMIFS(NewEmisData!G:G, NewEmisData!$A:$A, "LDV", NewEmisData!$B:$B, $A138, NewEmisData!$C:$C, $H138, NewEmisData!$D:$D, CE$2))</f>
        <v>2.35915905182916E-2</v>
      </c>
      <c r="CF138" s="335">
        <f>$I138*IF($G138="Pickup", SUMIFS(NewEmisData!H:H, NewEmisData!$A:$A, "Pickup", NewEmisData!$B:$B, $A138, NewEmisData!$C:$C, $H138, NewEmisData!$D:$D, CF$2), SUMIFS(NewEmisData!H:H, NewEmisData!$A:$A, "LDV", NewEmisData!$B:$B, $A138, NewEmisData!$C:$C, $H138, NewEmisData!$D:$D, CF$2))</f>
        <v>2.2519914122574401E-2</v>
      </c>
      <c r="CG138" s="335">
        <f>$I138*IF($G138="Pickup", SUMIFS(NewEmisData!I:I, NewEmisData!$A:$A, "Pickup", NewEmisData!$B:$B, $A138, NewEmisData!$C:$C, $H138, NewEmisData!$D:$D, CG$2), SUMIFS(NewEmisData!I:I, NewEmisData!$A:$A, "LDV", NewEmisData!$B:$B, $A138, NewEmisData!$C:$C, $H138, NewEmisData!$D:$D, CG$2))</f>
        <v>2.1807779866682201E-2</v>
      </c>
      <c r="CH138" s="335">
        <f>$I138*IF($G138="Pickup", SUMIFS(NewEmisData!J:J, NewEmisData!$A:$A, "Pickup", NewEmisData!$B:$B, $A138, NewEmisData!$C:$C, $H138, NewEmisData!$D:$D, CH$2), SUMIFS(NewEmisData!J:J, NewEmisData!$A:$A, "LDV", NewEmisData!$B:$B, $A138, NewEmisData!$C:$C, $H138, NewEmisData!$D:$D, CH$2))</f>
        <v>2.1246517083751901E-2</v>
      </c>
      <c r="CI138" s="335">
        <f>$I138*IF($G138="Pickup", SUMIFS(NewEmisData!K:K, NewEmisData!$A:$A, "Pickup", NewEmisData!$B:$B, $A138, NewEmisData!$C:$C, $H138, NewEmisData!$D:$D, CI$2), SUMIFS(NewEmisData!K:K, NewEmisData!$A:$A, "LDV", NewEmisData!$B:$B, $A138, NewEmisData!$C:$C, $H138, NewEmisData!$D:$D, CI$2))</f>
        <v>2.1244746441372499E-2</v>
      </c>
      <c r="CJ138" s="335">
        <f>$I138*IF($G138="Pickup", SUMIFS(NewEmisData!L:L, NewEmisData!$A:$A, "Pickup", NewEmisData!$B:$B, $A138, NewEmisData!$C:$C, $H138, NewEmisData!$D:$D, CJ$2), SUMIFS(NewEmisData!L:L, NewEmisData!$A:$A, "LDV", NewEmisData!$B:$B, $A138, NewEmisData!$C:$C, $H138, NewEmisData!$D:$D, CJ$2))</f>
        <v>2.1244238664552498E-2</v>
      </c>
      <c r="CK138" s="335">
        <f>$I138*IF($G138="Pickup", SUMIFS(NewEmisData!M:M, NewEmisData!$A:$A, "Pickup", NewEmisData!$B:$B, $A138, NewEmisData!$C:$C, $H138, NewEmisData!$D:$D, CK$2), SUMIFS(NewEmisData!M:M, NewEmisData!$A:$A, "LDV", NewEmisData!$B:$B, $A138, NewEmisData!$C:$C, $H138, NewEmisData!$D:$D, CK$2))</f>
        <v>2.1243800212783201E-2</v>
      </c>
      <c r="CL138" s="335">
        <v>2.2881070645398207E-2</v>
      </c>
      <c r="CM138" s="335">
        <f>$I138*IF($G138="Pickup", SUMIFS(NewEmisData!E:E, NewEmisData!$A:$A, "Pickup", NewEmisData!$B:$B, $A138, NewEmisData!$C:$C, $H138, NewEmisData!$D:$D, CM$2), SUMIFS(NewEmisData!E:E, NewEmisData!$A:$A, "LDV", NewEmisData!$B:$B, $A138, NewEmisData!$C:$C, $H138, NewEmisData!$D:$D, CM$2))</f>
        <v>2.3400482606005499E-2</v>
      </c>
      <c r="CN138" s="335">
        <f>$I138*IF($G138="Pickup", SUMIFS(NewEmisData!F:F, NewEmisData!$A:$A, "Pickup", NewEmisData!$B:$B, $A138, NewEmisData!$C:$C, $H138, NewEmisData!$D:$D, CN$2), SUMIFS(NewEmisData!F:F, NewEmisData!$A:$A, "LDV", NewEmisData!$B:$B, $A138, NewEmisData!$C:$C, $H138, NewEmisData!$D:$D, CN$2))</f>
        <v>1.46264020139097E-2</v>
      </c>
      <c r="CO138" s="335">
        <f>$I138*IF($G138="Pickup", SUMIFS(NewEmisData!G:G, NewEmisData!$A:$A, "Pickup", NewEmisData!$B:$B, $A138, NewEmisData!$C:$C, $H138, NewEmisData!$D:$D, CO$2), SUMIFS(NewEmisData!G:G, NewEmisData!$A:$A, "LDV", NewEmisData!$B:$B, $A138, NewEmisData!$C:$C, $H138, NewEmisData!$D:$D, CO$2))</f>
        <v>1.17594755724597E-2</v>
      </c>
      <c r="CP138" s="335">
        <f>$I138*IF($G138="Pickup", SUMIFS(NewEmisData!H:H, NewEmisData!$A:$A, "Pickup", NewEmisData!$B:$B, $A138, NewEmisData!$C:$C, $H138, NewEmisData!$D:$D, CP$2), SUMIFS(NewEmisData!H:H, NewEmisData!$A:$A, "LDV", NewEmisData!$B:$B, $A138, NewEmisData!$C:$C, $H138, NewEmisData!$D:$D, CP$2))</f>
        <v>9.5913131178771704E-3</v>
      </c>
      <c r="CQ138" s="335">
        <f>$I138*IF($G138="Pickup", SUMIFS(NewEmisData!I:I, NewEmisData!$A:$A, "Pickup", NewEmisData!$B:$B, $A138, NewEmisData!$C:$C, $H138, NewEmisData!$D:$D, CQ$2), SUMIFS(NewEmisData!I:I, NewEmisData!$A:$A, "LDV", NewEmisData!$B:$B, $A138, NewEmisData!$C:$C, $H138, NewEmisData!$D:$D, CQ$2))</f>
        <v>8.49787062067325E-3</v>
      </c>
      <c r="CR138" s="335">
        <f>$I138*IF($G138="Pickup", SUMIFS(NewEmisData!J:J, NewEmisData!$A:$A, "Pickup", NewEmisData!$B:$B, $A138, NewEmisData!$C:$C, $H138, NewEmisData!$D:$D, CR$2), SUMIFS(NewEmisData!J:J, NewEmisData!$A:$A, "LDV", NewEmisData!$B:$B, $A138, NewEmisData!$C:$C, $H138, NewEmisData!$D:$D, CR$2))</f>
        <v>8.0109865110152001E-3</v>
      </c>
      <c r="CS138" s="335">
        <f>$I138*IF($G138="Pickup", SUMIFS(NewEmisData!K:K, NewEmisData!$A:$A, "Pickup", NewEmisData!$B:$B, $A138, NewEmisData!$C:$C, $H138, NewEmisData!$D:$D, CS$2), SUMIFS(NewEmisData!K:K, NewEmisData!$A:$A, "LDV", NewEmisData!$B:$B, $A138, NewEmisData!$C:$C, $H138, NewEmisData!$D:$D, CS$2))</f>
        <v>7.9536784391849198E-3</v>
      </c>
      <c r="CT138" s="335">
        <f>$I138*IF($G138="Pickup", SUMIFS(NewEmisData!L:L, NewEmisData!$A:$A, "Pickup", NewEmisData!$B:$B, $A138, NewEmisData!$C:$C, $H138, NewEmisData!$D:$D, CT$2), SUMIFS(NewEmisData!L:L, NewEmisData!$A:$A, "LDV", NewEmisData!$B:$B, $A138, NewEmisData!$C:$C, $H138, NewEmisData!$D:$D, CT$2))</f>
        <v>7.8603296078806496E-3</v>
      </c>
      <c r="CU138" s="335">
        <f>$I138*IF($G138="Pickup", SUMIFS(NewEmisData!M:M, NewEmisData!$A:$A, "Pickup", NewEmisData!$B:$B, $A138, NewEmisData!$C:$C, $H138, NewEmisData!$D:$D, CU$2), SUMIFS(NewEmisData!M:M, NewEmisData!$A:$A, "LDV", NewEmisData!$B:$B, $A138, NewEmisData!$C:$C, $H138, NewEmisData!$D:$D, CU$2))</f>
        <v>7.8597717488691193E-3</v>
      </c>
      <c r="CV138" s="335">
        <v>6.9734009009235556E-3</v>
      </c>
      <c r="CW138" s="335">
        <v>4.0498104655261064E-3</v>
      </c>
      <c r="CX138" s="335">
        <v>2.5030350838759993E-3</v>
      </c>
      <c r="CY138" s="335">
        <v>2.1151214403419519E-3</v>
      </c>
      <c r="CZ138" s="335">
        <v>1.7489979687569375E-3</v>
      </c>
      <c r="DA138" s="335">
        <v>1.340486996695321E-3</v>
      </c>
      <c r="DB138" s="335">
        <v>1.0553769116342638E-3</v>
      </c>
      <c r="DC138" s="335">
        <v>1.0132227560056145E-3</v>
      </c>
      <c r="DD138" s="335">
        <v>1.0003159541004489E-3</v>
      </c>
      <c r="DE138" s="335">
        <v>9.9860782000699166E-4</v>
      </c>
      <c r="DF138" s="335">
        <v>9.9860782000699166E-4</v>
      </c>
      <c r="DG138" s="335">
        <f>$I138*IF($G138="Pickup", SUMIFS(NewEmisData!E:E, NewEmisData!$A:$A, "Pickup", NewEmisData!$B:$B, $A138, NewEmisData!$C:$C, $H138, NewEmisData!$D:$D, DG$2), SUMIFS(NewEmisData!E:E, NewEmisData!$A:$A, "LDV", NewEmisData!$B:$B, $A138, NewEmisData!$C:$C, $H138, NewEmisData!$D:$D, DG$2))</f>
        <v>0</v>
      </c>
      <c r="DH138" s="335">
        <f>$I138*IF($G138="Pickup", SUMIFS(NewEmisData!F:F, NewEmisData!$A:$A, "Pickup", NewEmisData!$B:$B, $A138, NewEmisData!$C:$C, $H138, NewEmisData!$D:$D, DH$2), SUMIFS(NewEmisData!F:F, NewEmisData!$A:$A, "LDV", NewEmisData!$B:$B, $A138, NewEmisData!$C:$C, $H138, NewEmisData!$D:$D, DH$2))</f>
        <v>0</v>
      </c>
      <c r="DI138" s="335">
        <f>$I138*IF($G138="Pickup", SUMIFS(NewEmisData!G:G, NewEmisData!$A:$A, "Pickup", NewEmisData!$B:$B, $A138, NewEmisData!$C:$C, $H138, NewEmisData!$D:$D, DI$2), SUMIFS(NewEmisData!G:G, NewEmisData!$A:$A, "LDV", NewEmisData!$B:$B, $A138, NewEmisData!$C:$C, $H138, NewEmisData!$D:$D, DI$2))</f>
        <v>0</v>
      </c>
      <c r="DJ138" s="335">
        <f>$I138*IF($G138="Pickup", SUMIFS(NewEmisData!H:H, NewEmisData!$A:$A, "Pickup", NewEmisData!$B:$B, $A138, NewEmisData!$C:$C, $H138, NewEmisData!$D:$D, DJ$2), SUMIFS(NewEmisData!H:H, NewEmisData!$A:$A, "LDV", NewEmisData!$B:$B, $A138, NewEmisData!$C:$C, $H138, NewEmisData!$D:$D, DJ$2))</f>
        <v>0</v>
      </c>
      <c r="DK138" s="335">
        <f>$I138*IF($G138="Pickup", SUMIFS(NewEmisData!I:I, NewEmisData!$A:$A, "Pickup", NewEmisData!$B:$B, $A138, NewEmisData!$C:$C, $H138, NewEmisData!$D:$D, DK$2), SUMIFS(NewEmisData!I:I, NewEmisData!$A:$A, "LDV", NewEmisData!$B:$B, $A138, NewEmisData!$C:$C, $H138, NewEmisData!$D:$D, DK$2))</f>
        <v>0</v>
      </c>
      <c r="DL138" s="335">
        <f>$I138*IF($G138="Pickup", SUMIFS(NewEmisData!J:J, NewEmisData!$A:$A, "Pickup", NewEmisData!$B:$B, $A138, NewEmisData!$C:$C, $H138, NewEmisData!$D:$D, DL$2), SUMIFS(NewEmisData!J:J, NewEmisData!$A:$A, "LDV", NewEmisData!$B:$B, $A138, NewEmisData!$C:$C, $H138, NewEmisData!$D:$D, DL$2))</f>
        <v>0</v>
      </c>
      <c r="DM138" s="335">
        <f>$I138*IF($G138="Pickup", SUMIFS(NewEmisData!K:K, NewEmisData!$A:$A, "Pickup", NewEmisData!$B:$B, $A138, NewEmisData!$C:$C, $H138, NewEmisData!$D:$D, DM$2), SUMIFS(NewEmisData!K:K, NewEmisData!$A:$A, "LDV", NewEmisData!$B:$B, $A138, NewEmisData!$C:$C, $H138, NewEmisData!$D:$D, DM$2))</f>
        <v>0</v>
      </c>
      <c r="DN138" s="335">
        <f>$I138*IF($G138="Pickup", SUMIFS(NewEmisData!L:L, NewEmisData!$A:$A, "Pickup", NewEmisData!$B:$B, $A138, NewEmisData!$C:$C, $H138, NewEmisData!$D:$D, DN$2), SUMIFS(NewEmisData!L:L, NewEmisData!$A:$A, "LDV", NewEmisData!$B:$B, $A138, NewEmisData!$C:$C, $H138, NewEmisData!$D:$D, DN$2))</f>
        <v>0</v>
      </c>
      <c r="DO138" s="335">
        <f>$I138*IF($G138="Pickup", SUMIFS(NewEmisData!M:M, NewEmisData!$A:$A, "Pickup", NewEmisData!$B:$B, $A138, NewEmisData!$C:$C, $H138, NewEmisData!$D:$D, DO$2), SUMIFS(NewEmisData!M:M, NewEmisData!$A:$A, "LDV", NewEmisData!$B:$B, $A138, NewEmisData!$C:$C, $H138, NewEmisData!$D:$D, DO$2))</f>
        <v>0</v>
      </c>
      <c r="DP138" s="335">
        <v>2.023129771030282E-3</v>
      </c>
      <c r="DQ138" s="335">
        <f>$I138*IF($G138="Pickup", SUMIFS(NewEmisData!E:E, NewEmisData!$A:$A, "Pickup", NewEmisData!$B:$B, $A138, NewEmisData!$C:$C, $H138, NewEmisData!$D:$D, DQ$2), SUMIFS(NewEmisData!E:E, NewEmisData!$A:$A, "LDV", NewEmisData!$B:$B, $A138, NewEmisData!$C:$C, $H138, NewEmisData!$D:$D, DQ$2))</f>
        <v>1.5358627671248499E-2</v>
      </c>
      <c r="DR138" s="335">
        <f>$I138*IF($G138="Pickup", SUMIFS(NewEmisData!F:F, NewEmisData!$A:$A, "Pickup", NewEmisData!$B:$B, $A138, NewEmisData!$C:$C, $H138, NewEmisData!$D:$D, DR$2), SUMIFS(NewEmisData!F:F, NewEmisData!$A:$A, "LDV", NewEmisData!$B:$B, $A138, NewEmisData!$C:$C, $H138, NewEmisData!$D:$D, DR$2))</f>
        <v>9.2701502330196205E-3</v>
      </c>
      <c r="DS138" s="335">
        <f>$I138*IF($G138="Pickup", SUMIFS(NewEmisData!G:G, NewEmisData!$A:$A, "Pickup", NewEmisData!$B:$B, $A138, NewEmisData!$C:$C, $H138, NewEmisData!$D:$D, DS$2), SUMIFS(NewEmisData!G:G, NewEmisData!$A:$A, "LDV", NewEmisData!$B:$B, $A138, NewEmisData!$C:$C, $H138, NewEmisData!$D:$D, DS$2))</f>
        <v>7.3800443468092902E-3</v>
      </c>
      <c r="DT138" s="335">
        <f>$I138*IF($G138="Pickup", SUMIFS(NewEmisData!H:H, NewEmisData!$A:$A, "Pickup", NewEmisData!$B:$B, $A138, NewEmisData!$C:$C, $H138, NewEmisData!$D:$D, DT$2), SUMIFS(NewEmisData!H:H, NewEmisData!$A:$A, "LDV", NewEmisData!$B:$B, $A138, NewEmisData!$C:$C, $H138, NewEmisData!$D:$D, DT$2))</f>
        <v>5.7500359883598503E-3</v>
      </c>
      <c r="DU138" s="335">
        <f>$I138*IF($G138="Pickup", SUMIFS(NewEmisData!I:I, NewEmisData!$A:$A, "Pickup", NewEmisData!$B:$B, $A138, NewEmisData!$C:$C, $H138, NewEmisData!$D:$D, DU$2), SUMIFS(NewEmisData!I:I, NewEmisData!$A:$A, "LDV", NewEmisData!$B:$B, $A138, NewEmisData!$C:$C, $H138, NewEmisData!$D:$D, DU$2))</f>
        <v>4.5486358185720301E-3</v>
      </c>
      <c r="DV138" s="335">
        <f>$I138*IF($G138="Pickup", SUMIFS(NewEmisData!J:J, NewEmisData!$A:$A, "Pickup", NewEmisData!$B:$B, $A138, NewEmisData!$C:$C, $H138, NewEmisData!$D:$D, DV$2), SUMIFS(NewEmisData!J:J, NewEmisData!$A:$A, "LDV", NewEmisData!$B:$B, $A138, NewEmisData!$C:$C, $H138, NewEmisData!$D:$D, DV$2))</f>
        <v>3.9745008012961004E-3</v>
      </c>
      <c r="DW138" s="335">
        <f>$I138*IF($G138="Pickup", SUMIFS(NewEmisData!K:K, NewEmisData!$A:$A, "Pickup", NewEmisData!$B:$B, $A138, NewEmisData!$C:$C, $H138, NewEmisData!$D:$D, DW$2), SUMIFS(NewEmisData!K:K, NewEmisData!$A:$A, "LDV", NewEmisData!$B:$B, $A138, NewEmisData!$C:$C, $H138, NewEmisData!$D:$D, DW$2))</f>
        <v>3.6505775807205302E-3</v>
      </c>
      <c r="DX138" s="335">
        <f>$I138*IF($G138="Pickup", SUMIFS(NewEmisData!L:L, NewEmisData!$A:$A, "Pickup", NewEmisData!$B:$B, $A138, NewEmisData!$C:$C, $H138, NewEmisData!$D:$D, DX$2), SUMIFS(NewEmisData!L:L, NewEmisData!$A:$A, "LDV", NewEmisData!$B:$B, $A138, NewEmisData!$C:$C, $H138, NewEmisData!$D:$D, DX$2))</f>
        <v>3.5463484367939599E-3</v>
      </c>
      <c r="DY138" s="335">
        <f>$I138*IF($G138="Pickup", SUMIFS(NewEmisData!M:M, NewEmisData!$A:$A, "Pickup", NewEmisData!$B:$B, $A138, NewEmisData!$C:$C, $H138, NewEmisData!$D:$D, DY$2), SUMIFS(NewEmisData!M:M, NewEmisData!$A:$A, "LDV", NewEmisData!$B:$B, $A138, NewEmisData!$C:$C, $H138, NewEmisData!$D:$D, DY$2))</f>
        <v>3.4918759359810199E-3</v>
      </c>
      <c r="DZ138" s="335">
        <v>5.594489642908501E-3</v>
      </c>
      <c r="EA138" s="335">
        <f t="shared" si="234"/>
        <v>474.817101058422</v>
      </c>
      <c r="EB138" s="335">
        <f t="shared" si="235"/>
        <v>451.24703471572099</v>
      </c>
      <c r="EC138" s="335">
        <f t="shared" si="236"/>
        <v>359.55406391675598</v>
      </c>
      <c r="ED138" s="335">
        <f t="shared" si="237"/>
        <v>306.68867751853497</v>
      </c>
      <c r="EE138" s="335">
        <f t="shared" si="238"/>
        <v>266.05693149041099</v>
      </c>
      <c r="EF138" s="335">
        <f t="shared" si="239"/>
        <v>243.087176828883</v>
      </c>
      <c r="EG138" s="335">
        <f t="shared" si="240"/>
        <v>232.82718030870799</v>
      </c>
      <c r="EH138" s="335">
        <f t="shared" si="241"/>
        <v>229.167353178653</v>
      </c>
      <c r="EI138" s="335">
        <f t="shared" si="242"/>
        <v>227.80956840287899</v>
      </c>
      <c r="EJ138" s="335">
        <f t="shared" si="243"/>
        <v>0.27672218065037407</v>
      </c>
      <c r="EK138" s="335">
        <f t="shared" si="244"/>
        <v>0.70973077210402302</v>
      </c>
      <c r="EL138" s="335">
        <f t="shared" si="245"/>
        <v>0.32036907792622199</v>
      </c>
      <c r="EM138" s="335">
        <f t="shared" si="246"/>
        <v>0.23974719966536701</v>
      </c>
      <c r="EN138" s="335">
        <f t="shared" si="247"/>
        <v>0.160612501035788</v>
      </c>
      <c r="EO138" s="335">
        <f t="shared" si="248"/>
        <v>0.10365613117262901</v>
      </c>
      <c r="EP138" s="335">
        <f t="shared" si="249"/>
        <v>7.8799994555065797E-2</v>
      </c>
      <c r="EQ138" s="335">
        <f t="shared" si="250"/>
        <v>6.8646939612850705E-2</v>
      </c>
      <c r="ER138" s="335">
        <f t="shared" si="251"/>
        <v>6.5824398729591893E-2</v>
      </c>
      <c r="ES138" s="335">
        <f t="shared" si="252"/>
        <v>6.4340803704991095E-2</v>
      </c>
      <c r="ET138" s="335">
        <f t="shared" si="253"/>
        <v>6.1988464688476796E-2</v>
      </c>
      <c r="EU138" s="335">
        <f t="shared" si="254"/>
        <v>8.2160020457903906E-3</v>
      </c>
      <c r="EV138" s="335">
        <f t="shared" si="255"/>
        <v>7.80815598787189E-3</v>
      </c>
      <c r="EW138" s="335">
        <f t="shared" si="256"/>
        <v>5.1579884513251097E-3</v>
      </c>
      <c r="EX138" s="335">
        <f t="shared" si="257"/>
        <v>4.3996084263759998E-3</v>
      </c>
      <c r="EY138" s="335">
        <f t="shared" si="258"/>
        <v>3.81672539575274E-3</v>
      </c>
      <c r="EZ138" s="335">
        <f t="shared" si="259"/>
        <v>3.4872096414849999E-3</v>
      </c>
      <c r="FA138" s="335">
        <f t="shared" si="260"/>
        <v>3.3400286224750798E-3</v>
      </c>
      <c r="FB138" s="335">
        <f t="shared" si="261"/>
        <v>3.2875233288682799E-3</v>
      </c>
      <c r="FC138" s="335">
        <f t="shared" si="262"/>
        <v>3.2680461258744399E-3</v>
      </c>
      <c r="FD138" s="335">
        <f t="shared" si="263"/>
        <v>1.7442083422488778E-3</v>
      </c>
      <c r="FE138" s="335">
        <f t="shared" si="264"/>
        <v>7.6637268565666605E-2</v>
      </c>
      <c r="FF138" s="335">
        <f t="shared" si="265"/>
        <v>7.17220347655846E-2</v>
      </c>
      <c r="FG138" s="335">
        <f t="shared" si="266"/>
        <v>5.3063354209187903E-2</v>
      </c>
      <c r="FH138" s="335">
        <f t="shared" si="267"/>
        <v>5.1413159178765599E-2</v>
      </c>
      <c r="FI138" s="335">
        <f t="shared" si="268"/>
        <v>4.9937748877796798E-2</v>
      </c>
      <c r="FJ138" s="335">
        <f t="shared" si="269"/>
        <v>4.8737436898882699E-2</v>
      </c>
      <c r="FK138" s="335">
        <f t="shared" si="270"/>
        <v>4.7984590527250397E-2</v>
      </c>
      <c r="FL138" s="335">
        <f t="shared" si="271"/>
        <v>4.76005320802948E-2</v>
      </c>
      <c r="FM138" s="335">
        <f t="shared" si="272"/>
        <v>4.7377866603412998E-2</v>
      </c>
      <c r="FN138" s="335">
        <f t="shared" si="273"/>
        <v>4.7629366333098749E-2</v>
      </c>
      <c r="FO138" s="335">
        <f t="shared" si="274"/>
        <v>1.9839679684136899E-2</v>
      </c>
      <c r="FP138" s="335">
        <f t="shared" si="275"/>
        <v>1.54915322396613E-2</v>
      </c>
      <c r="FQ138" s="335">
        <f t="shared" si="276"/>
        <v>1.24856485125612E-2</v>
      </c>
      <c r="FR138" s="335">
        <f t="shared" si="277"/>
        <v>1.10258430769824E-2</v>
      </c>
      <c r="FS138" s="335">
        <f t="shared" si="278"/>
        <v>9.7206839249302599E-3</v>
      </c>
      <c r="FT138" s="335">
        <f t="shared" si="279"/>
        <v>8.6588886279032502E-3</v>
      </c>
      <c r="FU138" s="335">
        <f t="shared" si="280"/>
        <v>7.9928948991222996E-3</v>
      </c>
      <c r="FV138" s="335">
        <f t="shared" si="281"/>
        <v>7.65317007618625E-3</v>
      </c>
      <c r="FW138" s="335">
        <f t="shared" si="282"/>
        <v>7.4561632981935697E-3</v>
      </c>
      <c r="FX138" s="335">
        <f t="shared" si="283"/>
        <v>9.4789149915835945E-3</v>
      </c>
    </row>
    <row r="139" spans="1:180" x14ac:dyDescent="0.2">
      <c r="A139" s="305" t="str">
        <f>_xlfn.CONCAT(IF(LEFT(TRIM(A138),1)="*", "*R", "R"), 1+RIGHT(TRIM(A138),1))</f>
        <v>R6</v>
      </c>
      <c r="B139" s="305" t="str">
        <f t="shared" si="229"/>
        <v>TLLSGSLC11</v>
      </c>
      <c r="C139" s="305" t="str">
        <f t="shared" si="230"/>
        <v>TL.GSL.LS.CONV.2011</v>
      </c>
      <c r="D139" s="301" t="str">
        <f t="shared" si="231"/>
        <v>bn-vmt, bn-vmt/a</v>
      </c>
      <c r="E139" s="301" t="str">
        <f t="shared" si="232"/>
        <v>TLGSL</v>
      </c>
      <c r="F139" s="301" t="str">
        <f t="shared" si="233"/>
        <v>TL</v>
      </c>
      <c r="G139" s="315" t="s">
        <v>822</v>
      </c>
      <c r="H139" s="315" t="s">
        <v>814</v>
      </c>
      <c r="I139" s="315">
        <v>1</v>
      </c>
      <c r="J139" s="315" t="str">
        <f t="shared" si="284"/>
        <v>Large SUV-GSL</v>
      </c>
      <c r="K139" s="335">
        <f>$I139*IF($G139="Pickup", SUMIFS(NewEmisData!E:E, NewEmisData!$A:$A, "Pickup", NewEmisData!$B:$B, $A139, NewEmisData!$C:$C, $H139, NewEmisData!$D:$D, K$2), SUMIFS(NewEmisData!E:E, NewEmisData!$A:$A, "LDV", NewEmisData!$B:$B, $A139, NewEmisData!$C:$C, $H139, NewEmisData!$D:$D, K$2))</f>
        <v>465.43339574540698</v>
      </c>
      <c r="L139" s="335">
        <f>$I139*IF($G139="Pickup", SUMIFS(NewEmisData!F:F, NewEmisData!$A:$A, "Pickup", NewEmisData!$B:$B, $A139, NewEmisData!$C:$C, $H139, NewEmisData!$D:$D, L$2), SUMIFS(NewEmisData!F:F, NewEmisData!$A:$A, "LDV", NewEmisData!$B:$B, $A139, NewEmisData!$C:$C, $H139, NewEmisData!$D:$D, L$2))</f>
        <v>447.45086858043499</v>
      </c>
      <c r="M139" s="335">
        <f>$I139*IF($G139="Pickup", SUMIFS(NewEmisData!G:G, NewEmisData!$A:$A, "Pickup", NewEmisData!$B:$B, $A139, NewEmisData!$C:$C, $H139, NewEmisData!$D:$D, M$2), SUMIFS(NewEmisData!G:G, NewEmisData!$A:$A, "LDV", NewEmisData!$B:$B, $A139, NewEmisData!$C:$C, $H139, NewEmisData!$D:$D, M$2))</f>
        <v>371.68579631799702</v>
      </c>
      <c r="N139" s="335">
        <f>$I139*IF($G139="Pickup", SUMIFS(NewEmisData!H:H, NewEmisData!$A:$A, "Pickup", NewEmisData!$B:$B, $A139, NewEmisData!$C:$C, $H139, NewEmisData!$D:$D, N$2), SUMIFS(NewEmisData!H:H, NewEmisData!$A:$A, "LDV", NewEmisData!$B:$B, $A139, NewEmisData!$C:$C, $H139, NewEmisData!$D:$D, N$2))</f>
        <v>316.68783468886801</v>
      </c>
      <c r="O139" s="335">
        <f>$I139*IF($G139="Pickup", SUMIFS(NewEmisData!I:I, NewEmisData!$A:$A, "Pickup", NewEmisData!$B:$B, $A139, NewEmisData!$C:$C, $H139, NewEmisData!$D:$D, O$2), SUMIFS(NewEmisData!I:I, NewEmisData!$A:$A, "LDV", NewEmisData!$B:$B, $A139, NewEmisData!$C:$C, $H139, NewEmisData!$D:$D, O$2))</f>
        <v>274.45359564691302</v>
      </c>
      <c r="P139" s="335">
        <f>$I139*IF($G139="Pickup", SUMIFS(NewEmisData!J:J, NewEmisData!$A:$A, "Pickup", NewEmisData!$B:$B, $A139, NewEmisData!$C:$C, $H139, NewEmisData!$D:$D, P$2), SUMIFS(NewEmisData!J:J, NewEmisData!$A:$A, "LDV", NewEmisData!$B:$B, $A139, NewEmisData!$C:$C, $H139, NewEmisData!$D:$D, P$2))</f>
        <v>250.610452801164</v>
      </c>
      <c r="Q139" s="335">
        <f>$I139*IF($G139="Pickup", SUMIFS(NewEmisData!K:K, NewEmisData!$A:$A, "Pickup", NewEmisData!$B:$B, $A139, NewEmisData!$C:$C, $H139, NewEmisData!$D:$D, Q$2), SUMIFS(NewEmisData!K:K, NewEmisData!$A:$A, "LDV", NewEmisData!$B:$B, $A139, NewEmisData!$C:$C, $H139, NewEmisData!$D:$D, Q$2))</f>
        <v>239.96929474207201</v>
      </c>
      <c r="R139" s="335">
        <f>$I139*IF($G139="Pickup", SUMIFS(NewEmisData!L:L, NewEmisData!$A:$A, "Pickup", NewEmisData!$B:$B, $A139, NewEmisData!$C:$C, $H139, NewEmisData!$D:$D, R$2), SUMIFS(NewEmisData!L:L, NewEmisData!$A:$A, "LDV", NewEmisData!$B:$B, $A139, NewEmisData!$C:$C, $H139, NewEmisData!$D:$D, R$2))</f>
        <v>236.17949059358199</v>
      </c>
      <c r="S139" s="335">
        <f>$I139*IF($G139="Pickup", SUMIFS(NewEmisData!M:M, NewEmisData!$A:$A, "Pickup", NewEmisData!$B:$B, $A139, NewEmisData!$C:$C, $H139, NewEmisData!$D:$D, S$2), SUMIFS(NewEmisData!M:M, NewEmisData!$A:$A, "LDV", NewEmisData!$B:$B, $A139, NewEmisData!$C:$C, $H139, NewEmisData!$D:$D, S$2))</f>
        <v>234.77621268414799</v>
      </c>
      <c r="T139" s="335">
        <v>0.27672218065037407</v>
      </c>
      <c r="U139" s="335">
        <f>$I139*IF($G139="Pickup", SUMIFS(NewEmisData!E:E, NewEmisData!$A:$A, "Pickup", NewEmisData!$B:$B, $A139, NewEmisData!$C:$C, $H139, NewEmisData!$D:$D, U$2), SUMIFS(NewEmisData!E:E, NewEmisData!$A:$A, "LDV", NewEmisData!$B:$B, $A139, NewEmisData!$C:$C, $H139, NewEmisData!$D:$D, U$2))</f>
        <v>0.76817370125590101</v>
      </c>
      <c r="V139" s="335">
        <f>$I139*IF($G139="Pickup", SUMIFS(NewEmisData!F:F, NewEmisData!$A:$A, "Pickup", NewEmisData!$B:$B, $A139, NewEmisData!$C:$C, $H139, NewEmisData!$D:$D, V$2), SUMIFS(NewEmisData!F:F, NewEmisData!$A:$A, "LDV", NewEmisData!$B:$B, $A139, NewEmisData!$C:$C, $H139, NewEmisData!$D:$D, V$2))</f>
        <v>0.34255400012381199</v>
      </c>
      <c r="W139" s="335">
        <f>$I139*IF($G139="Pickup", SUMIFS(NewEmisData!G:G, NewEmisData!$A:$A, "Pickup", NewEmisData!$B:$B, $A139, NewEmisData!$C:$C, $H139, NewEmisData!$D:$D, W$2), SUMIFS(NewEmisData!G:G, NewEmisData!$A:$A, "LDV", NewEmisData!$B:$B, $A139, NewEmisData!$C:$C, $H139, NewEmisData!$D:$D, W$2))</f>
        <v>0.22026197441968301</v>
      </c>
      <c r="X139" s="335">
        <f>$I139*IF($G139="Pickup", SUMIFS(NewEmisData!H:H, NewEmisData!$A:$A, "Pickup", NewEmisData!$B:$B, $A139, NewEmisData!$C:$C, $H139, NewEmisData!$D:$D, X$2), SUMIFS(NewEmisData!H:H, NewEmisData!$A:$A, "LDV", NewEmisData!$B:$B, $A139, NewEmisData!$C:$C, $H139, NewEmisData!$D:$D, X$2))</f>
        <v>0.146130223505477</v>
      </c>
      <c r="Y139" s="335">
        <f>$I139*IF($G139="Pickup", SUMIFS(NewEmisData!I:I, NewEmisData!$A:$A, "Pickup", NewEmisData!$B:$B, $A139, NewEmisData!$C:$C, $H139, NewEmisData!$D:$D, Y$2), SUMIFS(NewEmisData!I:I, NewEmisData!$A:$A, "LDV", NewEmisData!$B:$B, $A139, NewEmisData!$C:$C, $H139, NewEmisData!$D:$D, Y$2))</f>
        <v>9.25204446820201E-2</v>
      </c>
      <c r="Z139" s="335">
        <f>$I139*IF($G139="Pickup", SUMIFS(NewEmisData!J:J, NewEmisData!$A:$A, "Pickup", NewEmisData!$B:$B, $A139, NewEmisData!$C:$C, $H139, NewEmisData!$D:$D, Z$2), SUMIFS(NewEmisData!J:J, NewEmisData!$A:$A, "LDV", NewEmisData!$B:$B, $A139, NewEmisData!$C:$C, $H139, NewEmisData!$D:$D, Z$2))</f>
        <v>6.9646332093205393E-2</v>
      </c>
      <c r="AA139" s="335">
        <f>$I139*IF($G139="Pickup", SUMIFS(NewEmisData!K:K, NewEmisData!$A:$A, "Pickup", NewEmisData!$B:$B, $A139, NewEmisData!$C:$C, $H139, NewEmisData!$D:$D, AA$2), SUMIFS(NewEmisData!K:K, NewEmisData!$A:$A, "LDV", NewEmisData!$B:$B, $A139, NewEmisData!$C:$C, $H139, NewEmisData!$D:$D, AA$2))</f>
        <v>6.0285539426727999E-2</v>
      </c>
      <c r="AB139" s="335">
        <f>$I139*IF($G139="Pickup", SUMIFS(NewEmisData!L:L, NewEmisData!$A:$A, "Pickup", NewEmisData!$B:$B, $A139, NewEmisData!$C:$C, $H139, NewEmisData!$D:$D, AB$2), SUMIFS(NewEmisData!L:L, NewEmisData!$A:$A, "LDV", NewEmisData!$B:$B, $A139, NewEmisData!$C:$C, $H139, NewEmisData!$D:$D, AB$2))</f>
        <v>5.7685517085836899E-2</v>
      </c>
      <c r="AC139" s="335">
        <f>$I139*IF($G139="Pickup", SUMIFS(NewEmisData!M:M, NewEmisData!$A:$A, "Pickup", NewEmisData!$B:$B, $A139, NewEmisData!$C:$C, $H139, NewEmisData!$D:$D, AC$2), SUMIFS(NewEmisData!M:M, NewEmisData!$A:$A, "LDV", NewEmisData!$B:$B, $A139, NewEmisData!$C:$C, $H139, NewEmisData!$D:$D, AC$2))</f>
        <v>5.6336256806388998E-2</v>
      </c>
      <c r="AD139" s="335">
        <v>6.1988464688476796E-2</v>
      </c>
      <c r="AE139" s="335">
        <f>$I139*IF($G139="Pickup", SUMIFS(NewEmisData!E:E, NewEmisData!$A:$A, "Pickup", NewEmisData!$B:$B, $A139, NewEmisData!$C:$C, $H139, NewEmisData!$D:$D, AE$2), SUMIFS(NewEmisData!E:E, NewEmisData!$A:$A, "LDV", NewEmisData!$B:$B, $A139, NewEmisData!$C:$C, $H139, NewEmisData!$D:$D, AE$2))</f>
        <v>8.0536316527093799E-3</v>
      </c>
      <c r="AF139" s="335">
        <f>$I139*IF($G139="Pickup", SUMIFS(NewEmisData!F:F, NewEmisData!$A:$A, "Pickup", NewEmisData!$B:$B, $A139, NewEmisData!$C:$C, $H139, NewEmisData!$D:$D, AF$2), SUMIFS(NewEmisData!F:F, NewEmisData!$A:$A, "LDV", NewEmisData!$B:$B, $A139, NewEmisData!$C:$C, $H139, NewEmisData!$D:$D, AF$2))</f>
        <v>7.7424694052717798E-3</v>
      </c>
      <c r="AG139" s="335">
        <f>$I139*IF($G139="Pickup", SUMIFS(NewEmisData!G:G, NewEmisData!$A:$A, "Pickup", NewEmisData!$B:$B, $A139, NewEmisData!$C:$C, $H139, NewEmisData!$D:$D, AG$2), SUMIFS(NewEmisData!G:G, NewEmisData!$A:$A, "LDV", NewEmisData!$B:$B, $A139, NewEmisData!$C:$C, $H139, NewEmisData!$D:$D, AG$2))</f>
        <v>5.3320257089092297E-3</v>
      </c>
      <c r="AH139" s="335">
        <f>$I139*IF($G139="Pickup", SUMIFS(NewEmisData!H:H, NewEmisData!$A:$A, "Pickup", NewEmisData!$B:$B, $A139, NewEmisData!$C:$C, $H139, NewEmisData!$D:$D, AH$2), SUMIFS(NewEmisData!H:H, NewEmisData!$A:$A, "LDV", NewEmisData!$B:$B, $A139, NewEmisData!$C:$C, $H139, NewEmisData!$D:$D, AH$2))</f>
        <v>4.5430510168157703E-3</v>
      </c>
      <c r="AI139" s="335">
        <f>$I139*IF($G139="Pickup", SUMIFS(NewEmisData!I:I, NewEmisData!$A:$A, "Pickup", NewEmisData!$B:$B, $A139, NewEmisData!$C:$C, $H139, NewEmisData!$D:$D, AI$2), SUMIFS(NewEmisData!I:I, NewEmisData!$A:$A, "LDV", NewEmisData!$B:$B, $A139, NewEmisData!$C:$C, $H139, NewEmisData!$D:$D, AI$2))</f>
        <v>3.9371785778053803E-3</v>
      </c>
      <c r="AJ139" s="335">
        <f>$I139*IF($G139="Pickup", SUMIFS(NewEmisData!J:J, NewEmisData!$A:$A, "Pickup", NewEmisData!$B:$B, $A139, NewEmisData!$C:$C, $H139, NewEmisData!$D:$D, AJ$2), SUMIFS(NewEmisData!J:J, NewEmisData!$A:$A, "LDV", NewEmisData!$B:$B, $A139, NewEmisData!$C:$C, $H139, NewEmisData!$D:$D, AJ$2))</f>
        <v>3.5951364530025401E-3</v>
      </c>
      <c r="AK139" s="335">
        <f>$I139*IF($G139="Pickup", SUMIFS(NewEmisData!K:K, NewEmisData!$A:$A, "Pickup", NewEmisData!$B:$B, $A139, NewEmisData!$C:$C, $H139, NewEmisData!$D:$D, AK$2), SUMIFS(NewEmisData!K:K, NewEmisData!$A:$A, "LDV", NewEmisData!$B:$B, $A139, NewEmisData!$C:$C, $H139, NewEmisData!$D:$D, AK$2))</f>
        <v>3.4424852382502098E-3</v>
      </c>
      <c r="AL139" s="335">
        <f>$I139*IF($G139="Pickup", SUMIFS(NewEmisData!L:L, NewEmisData!$A:$A, "Pickup", NewEmisData!$B:$B, $A139, NewEmisData!$C:$C, $H139, NewEmisData!$D:$D, AL$2), SUMIFS(NewEmisData!L:L, NewEmisData!$A:$A, "LDV", NewEmisData!$B:$B, $A139, NewEmisData!$C:$C, $H139, NewEmisData!$D:$D, AL$2))</f>
        <v>3.38811619026995E-3</v>
      </c>
      <c r="AM139" s="335">
        <f>$I139*IF($G139="Pickup", SUMIFS(NewEmisData!M:M, NewEmisData!$A:$A, "Pickup", NewEmisData!$B:$B, $A139, NewEmisData!$C:$C, $H139, NewEmisData!$D:$D, AM$2), SUMIFS(NewEmisData!M:M, NewEmisData!$A:$A, "LDV", NewEmisData!$B:$B, $A139, NewEmisData!$C:$C, $H139, NewEmisData!$D:$D, AM$2))</f>
        <v>3.36798790618778E-3</v>
      </c>
      <c r="AN139" s="335">
        <v>1.7442083422488778E-3</v>
      </c>
      <c r="AO139" s="335">
        <f>$I139*IF($G139="Pickup", SUMIFS(NewEmisData!E:E, NewEmisData!$A:$A, "Pickup", NewEmisData!$B:$B, $A139, NewEmisData!$C:$C, $H139, NewEmisData!$D:$D, AO$2), SUMIFS(NewEmisData!E:E, NewEmisData!$A:$A, "LDV", NewEmisData!$B:$B, $A139, NewEmisData!$C:$C, $H139, NewEmisData!$D:$D, AO$2))</f>
        <v>7.6317156939691294E-2</v>
      </c>
      <c r="AP139" s="335">
        <f>$I139*IF($G139="Pickup", SUMIFS(NewEmisData!F:F, NewEmisData!$A:$A, "Pickup", NewEmisData!$B:$B, $A139, NewEmisData!$C:$C, $H139, NewEmisData!$D:$D, AP$2), SUMIFS(NewEmisData!F:F, NewEmisData!$A:$A, "LDV", NewEmisData!$B:$B, $A139, NewEmisData!$C:$C, $H139, NewEmisData!$D:$D, AP$2))</f>
        <v>7.1544642944165196E-2</v>
      </c>
      <c r="AQ139" s="335">
        <f>$I139*IF($G139="Pickup", SUMIFS(NewEmisData!G:G, NewEmisData!$A:$A, "Pickup", NewEmisData!$B:$B, $A139, NewEmisData!$C:$C, $H139, NewEmisData!$D:$D, AQ$2), SUMIFS(NewEmisData!G:G, NewEmisData!$A:$A, "LDV", NewEmisData!$B:$B, $A139, NewEmisData!$C:$C, $H139, NewEmisData!$D:$D, AQ$2))</f>
        <v>5.8249743312617203E-2</v>
      </c>
      <c r="AR139" s="335">
        <f>$I139*IF($G139="Pickup", SUMIFS(NewEmisData!H:H, NewEmisData!$A:$A, "Pickup", NewEmisData!$B:$B, $A139, NewEmisData!$C:$C, $H139, NewEmisData!$D:$D, AR$2), SUMIFS(NewEmisData!H:H, NewEmisData!$A:$A, "LDV", NewEmisData!$B:$B, $A139, NewEmisData!$C:$C, $H139, NewEmisData!$D:$D, AR$2))</f>
        <v>5.6730049378736901E-2</v>
      </c>
      <c r="AS139" s="335">
        <f>$I139*IF($G139="Pickup", SUMIFS(NewEmisData!I:I, NewEmisData!$A:$A, "Pickup", NewEmisData!$B:$B, $A139, NewEmisData!$C:$C, $H139, NewEmisData!$D:$D, AS$2), SUMIFS(NewEmisData!I:I, NewEmisData!$A:$A, "LDV", NewEmisData!$B:$B, $A139, NewEmisData!$C:$C, $H139, NewEmisData!$D:$D, AS$2))</f>
        <v>5.5297861804990203E-2</v>
      </c>
      <c r="AT139" s="335">
        <f>$I139*IF($G139="Pickup", SUMIFS(NewEmisData!J:J, NewEmisData!$A:$A, "Pickup", NewEmisData!$B:$B, $A139, NewEmisData!$C:$C, $H139, NewEmisData!$D:$D, AT$2), SUMIFS(NewEmisData!J:J, NewEmisData!$A:$A, "LDV", NewEmisData!$B:$B, $A139, NewEmisData!$C:$C, $H139, NewEmisData!$D:$D, AT$2))</f>
        <v>5.4156352090813403E-2</v>
      </c>
      <c r="AU139" s="335">
        <f>$I139*IF($G139="Pickup", SUMIFS(NewEmisData!K:K, NewEmisData!$A:$A, "Pickup", NewEmisData!$B:$B, $A139, NewEmisData!$C:$C, $H139, NewEmisData!$D:$D, AU$2), SUMIFS(NewEmisData!K:K, NewEmisData!$A:$A, "LDV", NewEmisData!$B:$B, $A139, NewEmisData!$C:$C, $H139, NewEmisData!$D:$D, AU$2))</f>
        <v>5.3430662266944498E-2</v>
      </c>
      <c r="AV139" s="335">
        <f>$I139*IF($G139="Pickup", SUMIFS(NewEmisData!L:L, NewEmisData!$A:$A, "Pickup", NewEmisData!$B:$B, $A139, NewEmisData!$C:$C, $H139, NewEmisData!$D:$D, AV$2), SUMIFS(NewEmisData!L:L, NewEmisData!$A:$A, "LDV", NewEmisData!$B:$B, $A139, NewEmisData!$C:$C, $H139, NewEmisData!$D:$D, AV$2))</f>
        <v>5.3062743786751999E-2</v>
      </c>
      <c r="AW139" s="335">
        <f>$I139*IF($G139="Pickup", SUMIFS(NewEmisData!M:M, NewEmisData!$A:$A, "Pickup", NewEmisData!$B:$B, $A139, NewEmisData!$C:$C, $H139, NewEmisData!$D:$D, AW$2), SUMIFS(NewEmisData!M:M, NewEmisData!$A:$A, "LDV", NewEmisData!$B:$B, $A139, NewEmisData!$C:$C, $H139, NewEmisData!$D:$D, AW$2))</f>
        <v>5.2850768620488903E-2</v>
      </c>
      <c r="AX139" s="335">
        <v>4.7629366333098749E-2</v>
      </c>
      <c r="AY139" s="335">
        <f>$I139*IF($G139="Pickup", SUMIFS(NewEmisData!E:E, NewEmisData!$A:$A, "Pickup", NewEmisData!$B:$B, $A139, NewEmisData!$C:$C, $H139, NewEmisData!$D:$D, AY$2), SUMIFS(NewEmisData!E:E, NewEmisData!$A:$A, "LDV", NewEmisData!$B:$B, $A139, NewEmisData!$C:$C, $H139, NewEmisData!$D:$D, AY$2))</f>
        <v>2.00368746679381E-2</v>
      </c>
      <c r="AZ139" s="335">
        <f>$I139*IF($G139="Pickup", SUMIFS(NewEmisData!F:F, NewEmisData!$A:$A, "Pickup", NewEmisData!$B:$B, $A139, NewEmisData!$C:$C, $H139, NewEmisData!$D:$D, AZ$2), SUMIFS(NewEmisData!F:F, NewEmisData!$A:$A, "LDV", NewEmisData!$B:$B, $A139, NewEmisData!$C:$C, $H139, NewEmisData!$D:$D, AZ$2))</f>
        <v>1.58149288879222E-2</v>
      </c>
      <c r="BA139" s="335">
        <f>$I139*IF($G139="Pickup", SUMIFS(NewEmisData!G:G, NewEmisData!$A:$A, "Pickup", NewEmisData!$B:$B, $A139, NewEmisData!$C:$C, $H139, NewEmisData!$D:$D, BA$2), SUMIFS(NewEmisData!G:G, NewEmisData!$A:$A, "LDV", NewEmisData!$B:$B, $A139, NewEmisData!$C:$C, $H139, NewEmisData!$D:$D, BA$2))</f>
        <v>1.2889012730210401E-2</v>
      </c>
      <c r="BB139" s="335">
        <f>$I139*IF($G139="Pickup", SUMIFS(NewEmisData!H:H, NewEmisData!$A:$A, "Pickup", NewEmisData!$B:$B, $A139, NewEmisData!$C:$C, $H139, NewEmisData!$D:$D, BB$2), SUMIFS(NewEmisData!H:H, NewEmisData!$A:$A, "LDV", NewEmisData!$B:$B, $A139, NewEmisData!$C:$C, $H139, NewEmisData!$D:$D, BB$2))</f>
        <v>1.1544674905883E-2</v>
      </c>
      <c r="BC139" s="335">
        <f>$I139*IF($G139="Pickup", SUMIFS(NewEmisData!I:I, NewEmisData!$A:$A, "Pickup", NewEmisData!$B:$B, $A139, NewEmisData!$C:$C, $H139, NewEmisData!$D:$D, BC$2), SUMIFS(NewEmisData!I:I, NewEmisData!$A:$A, "LDV", NewEmisData!$B:$B, $A139, NewEmisData!$C:$C, $H139, NewEmisData!$D:$D, BC$2))</f>
        <v>1.0277724336371899E-2</v>
      </c>
      <c r="BD139" s="335">
        <f>$I139*IF($G139="Pickup", SUMIFS(NewEmisData!J:J, NewEmisData!$A:$A, "Pickup", NewEmisData!$B:$B, $A139, NewEmisData!$C:$C, $H139, NewEmisData!$D:$D, BD$2), SUMIFS(NewEmisData!J:J, NewEmisData!$A:$A, "LDV", NewEmisData!$B:$B, $A139, NewEmisData!$C:$C, $H139, NewEmisData!$D:$D, BD$2))</f>
        <v>9.2679749278735592E-3</v>
      </c>
      <c r="BE139" s="335">
        <f>$I139*IF($G139="Pickup", SUMIFS(NewEmisData!K:K, NewEmisData!$A:$A, "Pickup", NewEmisData!$B:$B, $A139, NewEmisData!$C:$C, $H139, NewEmisData!$D:$D, BE$2), SUMIFS(NewEmisData!K:K, NewEmisData!$A:$A, "LDV", NewEmisData!$B:$B, $A139, NewEmisData!$C:$C, $H139, NewEmisData!$D:$D, BE$2))</f>
        <v>8.6259896432645099E-3</v>
      </c>
      <c r="BF139" s="335">
        <f>$I139*IF($G139="Pickup", SUMIFS(NewEmisData!L:L, NewEmisData!$A:$A, "Pickup", NewEmisData!$B:$B, $A139, NewEmisData!$C:$C, $H139, NewEmisData!$D:$D, BF$2), SUMIFS(NewEmisData!L:L, NewEmisData!$A:$A, "LDV", NewEmisData!$B:$B, $A139, NewEmisData!$C:$C, $H139, NewEmisData!$D:$D, BF$2))</f>
        <v>8.3004876330209296E-3</v>
      </c>
      <c r="BG139" s="335">
        <f>$I139*IF($G139="Pickup", SUMIFS(NewEmisData!M:M, NewEmisData!$A:$A, "Pickup", NewEmisData!$B:$B, $A139, NewEmisData!$C:$C, $H139, NewEmisData!$D:$D, BG$2), SUMIFS(NewEmisData!M:M, NewEmisData!$A:$A, "LDV", NewEmisData!$B:$B, $A139, NewEmisData!$C:$C, $H139, NewEmisData!$D:$D, BG$2))</f>
        <v>8.1129702157430005E-3</v>
      </c>
      <c r="BH139" s="335">
        <v>9.4789149915835945E-3</v>
      </c>
      <c r="BI139" s="335">
        <f>$I139*IF($G139="Pickup", SUMIFS(NewEmisData!E:E, NewEmisData!$A:$A, "Pickup", NewEmisData!$B:$B, $A139, NewEmisData!$C:$C, $H139, NewEmisData!$D:$D, BI$2), SUMIFS(NewEmisData!E:E, NewEmisData!$A:$A, "LDV", NewEmisData!$B:$B, $A139, NewEmisData!$C:$C, $H139, NewEmisData!$D:$D, BI$2))</f>
        <v>6.1599528865440298</v>
      </c>
      <c r="BJ139" s="335">
        <f>$I139*IF($G139="Pickup", SUMIFS(NewEmisData!F:F, NewEmisData!$A:$A, "Pickup", NewEmisData!$B:$B, $A139, NewEmisData!$C:$C, $H139, NewEmisData!$D:$D, BJ$2), SUMIFS(NewEmisData!F:F, NewEmisData!$A:$A, "LDV", NewEmisData!$B:$B, $A139, NewEmisData!$C:$C, $H139, NewEmisData!$D:$D, BJ$2))</f>
        <v>3.7475170679561298</v>
      </c>
      <c r="BK139" s="335">
        <f>$I139*IF($G139="Pickup", SUMIFS(NewEmisData!G:G, NewEmisData!$A:$A, "Pickup", NewEmisData!$B:$B, $A139, NewEmisData!$C:$C, $H139, NewEmisData!$D:$D, BK$2), SUMIFS(NewEmisData!G:G, NewEmisData!$A:$A, "LDV", NewEmisData!$B:$B, $A139, NewEmisData!$C:$C, $H139, NewEmisData!$D:$D, BK$2))</f>
        <v>2.80366463620466</v>
      </c>
      <c r="BL139" s="335">
        <f>$I139*IF($G139="Pickup", SUMIFS(NewEmisData!H:H, NewEmisData!$A:$A, "Pickup", NewEmisData!$B:$B, $A139, NewEmisData!$C:$C, $H139, NewEmisData!$D:$D, BL$2), SUMIFS(NewEmisData!H:H, NewEmisData!$A:$A, "LDV", NewEmisData!$B:$B, $A139, NewEmisData!$C:$C, $H139, NewEmisData!$D:$D, BL$2))</f>
        <v>2.2038088113149099</v>
      </c>
      <c r="BM139" s="335">
        <f>$I139*IF($G139="Pickup", SUMIFS(NewEmisData!I:I, NewEmisData!$A:$A, "Pickup", NewEmisData!$B:$B, $A139, NewEmisData!$C:$C, $H139, NewEmisData!$D:$D, BM$2), SUMIFS(NewEmisData!I:I, NewEmisData!$A:$A, "LDV", NewEmisData!$B:$B, $A139, NewEmisData!$C:$C, $H139, NewEmisData!$D:$D, BM$2))</f>
        <v>1.6110244723417799</v>
      </c>
      <c r="BN139" s="335">
        <f>$I139*IF($G139="Pickup", SUMIFS(NewEmisData!J:J, NewEmisData!$A:$A, "Pickup", NewEmisData!$B:$B, $A139, NewEmisData!$C:$C, $H139, NewEmisData!$D:$D, BN$2), SUMIFS(NewEmisData!J:J, NewEmisData!$A:$A, "LDV", NewEmisData!$B:$B, $A139, NewEmisData!$C:$C, $H139, NewEmisData!$D:$D, BN$2))</f>
        <v>1.2813570878169001</v>
      </c>
      <c r="BO139" s="335">
        <f>$I139*IF($G139="Pickup", SUMIFS(NewEmisData!K:K, NewEmisData!$A:$A, "Pickup", NewEmisData!$B:$B, $A139, NewEmisData!$C:$C, $H139, NewEmisData!$D:$D, BO$2), SUMIFS(NewEmisData!K:K, NewEmisData!$A:$A, "LDV", NewEmisData!$B:$B, $A139, NewEmisData!$C:$C, $H139, NewEmisData!$D:$D, BO$2))</f>
        <v>1.1316455644238499</v>
      </c>
      <c r="BP139" s="335">
        <f>$I139*IF($G139="Pickup", SUMIFS(NewEmisData!L:L, NewEmisData!$A:$A, "Pickup", NewEmisData!$B:$B, $A139, NewEmisData!$C:$C, $H139, NewEmisData!$D:$D, BP$2), SUMIFS(NewEmisData!L:L, NewEmisData!$A:$A, "LDV", NewEmisData!$B:$B, $A139, NewEmisData!$C:$C, $H139, NewEmisData!$D:$D, BP$2))</f>
        <v>1.0822537615630099</v>
      </c>
      <c r="BQ139" s="335">
        <f>$I139*IF($G139="Pickup", SUMIFS(NewEmisData!M:M, NewEmisData!$A:$A, "Pickup", NewEmisData!$B:$B, $A139, NewEmisData!$C:$C, $H139, NewEmisData!$D:$D, BQ$2), SUMIFS(NewEmisData!M:M, NewEmisData!$A:$A, "LDV", NewEmisData!$B:$B, $A139, NewEmisData!$C:$C, $H139, NewEmisData!$D:$D, BQ$2))</f>
        <v>1.05143374218492</v>
      </c>
      <c r="BR139" s="335">
        <v>1.6588293829830492</v>
      </c>
      <c r="BS139" s="335">
        <f>$I139*IF($G139="Pickup", SUMIFS(NewEmisData!E:E, NewEmisData!$A:$A, "Pickup", NewEmisData!$B:$B, $A139, NewEmisData!$C:$C, $H139, NewEmisData!$D:$D, BS$2), SUMIFS(NewEmisData!E:E, NewEmisData!$A:$A, "LDV", NewEmisData!$B:$B, $A139, NewEmisData!$C:$C, $H139, NewEmisData!$D:$D, BS$2))</f>
        <v>0.72787250280402604</v>
      </c>
      <c r="BT139" s="335">
        <f>$I139*IF($G139="Pickup", SUMIFS(NewEmisData!F:F, NewEmisData!$A:$A, "Pickup", NewEmisData!$B:$B, $A139, NewEmisData!$C:$C, $H139, NewEmisData!$D:$D, BT$2), SUMIFS(NewEmisData!F:F, NewEmisData!$A:$A, "LDV", NewEmisData!$B:$B, $A139, NewEmisData!$C:$C, $H139, NewEmisData!$D:$D, BT$2))</f>
        <v>0.40987916241045302</v>
      </c>
      <c r="BU139" s="335">
        <f>$I139*IF($G139="Pickup", SUMIFS(NewEmisData!G:G, NewEmisData!$A:$A, "Pickup", NewEmisData!$B:$B, $A139, NewEmisData!$C:$C, $H139, NewEmisData!$D:$D, BU$2), SUMIFS(NewEmisData!G:G, NewEmisData!$A:$A, "LDV", NewEmisData!$B:$B, $A139, NewEmisData!$C:$C, $H139, NewEmisData!$D:$D, BU$2))</f>
        <v>0.30765788839279401</v>
      </c>
      <c r="BV139" s="335">
        <f>$I139*IF($G139="Pickup", SUMIFS(NewEmisData!H:H, NewEmisData!$A:$A, "Pickup", NewEmisData!$B:$B, $A139, NewEmisData!$C:$C, $H139, NewEmisData!$D:$D, BV$2), SUMIFS(NewEmisData!H:H, NewEmisData!$A:$A, "LDV", NewEmisData!$B:$B, $A139, NewEmisData!$C:$C, $H139, NewEmisData!$D:$D, BV$2))</f>
        <v>0.248891607461663</v>
      </c>
      <c r="BW139" s="335">
        <f>$I139*IF($G139="Pickup", SUMIFS(NewEmisData!I:I, NewEmisData!$A:$A, "Pickup", NewEmisData!$B:$B, $A139, NewEmisData!$C:$C, $H139, NewEmisData!$D:$D, BW$2), SUMIFS(NewEmisData!I:I, NewEmisData!$A:$A, "LDV", NewEmisData!$B:$B, $A139, NewEmisData!$C:$C, $H139, NewEmisData!$D:$D, BW$2))</f>
        <v>0.184861723618618</v>
      </c>
      <c r="BX139" s="335">
        <f>$I139*IF($G139="Pickup", SUMIFS(NewEmisData!J:J, NewEmisData!$A:$A, "Pickup", NewEmisData!$B:$B, $A139, NewEmisData!$C:$C, $H139, NewEmisData!$D:$D, BX$2), SUMIFS(NewEmisData!J:J, NewEmisData!$A:$A, "LDV", NewEmisData!$B:$B, $A139, NewEmisData!$C:$C, $H139, NewEmisData!$D:$D, BX$2))</f>
        <v>0.15433193284657201</v>
      </c>
      <c r="BY139" s="335">
        <f>$I139*IF($G139="Pickup", SUMIFS(NewEmisData!K:K, NewEmisData!$A:$A, "Pickup", NewEmisData!$B:$B, $A139, NewEmisData!$C:$C, $H139, NewEmisData!$D:$D, BY$2), SUMIFS(NewEmisData!K:K, NewEmisData!$A:$A, "LDV", NewEmisData!$B:$B, $A139, NewEmisData!$C:$C, $H139, NewEmisData!$D:$D, BY$2))</f>
        <v>0.138091436876464</v>
      </c>
      <c r="BZ139" s="335">
        <f>$I139*IF($G139="Pickup", SUMIFS(NewEmisData!L:L, NewEmisData!$A:$A, "Pickup", NewEmisData!$B:$B, $A139, NewEmisData!$C:$C, $H139, NewEmisData!$D:$D, BZ$2), SUMIFS(NewEmisData!L:L, NewEmisData!$A:$A, "LDV", NewEmisData!$B:$B, $A139, NewEmisData!$C:$C, $H139, NewEmisData!$D:$D, BZ$2))</f>
        <v>0.131790780313154</v>
      </c>
      <c r="CA139" s="335">
        <f>$I139*IF($G139="Pickup", SUMIFS(NewEmisData!M:M, NewEmisData!$A:$A, "Pickup", NewEmisData!$B:$B, $A139, NewEmisData!$C:$C, $H139, NewEmisData!$D:$D, CA$2), SUMIFS(NewEmisData!M:M, NewEmisData!$A:$A, "LDV", NewEmisData!$B:$B, $A139, NewEmisData!$C:$C, $H139, NewEmisData!$D:$D, CA$2))</f>
        <v>0.126731765091218</v>
      </c>
      <c r="CB139" s="335">
        <v>0.10573121882292051</v>
      </c>
      <c r="CC139" s="335">
        <f>$I139*IF($G139="Pickup", SUMIFS(NewEmisData!E:E, NewEmisData!$A:$A, "Pickup", NewEmisData!$B:$B, $A139, NewEmisData!$C:$C, $H139, NewEmisData!$D:$D, CC$2), SUMIFS(NewEmisData!E:E, NewEmisData!$A:$A, "LDV", NewEmisData!$B:$B, $A139, NewEmisData!$C:$C, $H139, NewEmisData!$D:$D, CC$2))</f>
        <v>4.3011353420759103E-2</v>
      </c>
      <c r="CD139" s="335">
        <f>$I139*IF($G139="Pickup", SUMIFS(NewEmisData!F:F, NewEmisData!$A:$A, "Pickup", NewEmisData!$B:$B, $A139, NewEmisData!$C:$C, $H139, NewEmisData!$D:$D, CD$2), SUMIFS(NewEmisData!F:F, NewEmisData!$A:$A, "LDV", NewEmisData!$B:$B, $A139, NewEmisData!$C:$C, $H139, NewEmisData!$D:$D, CD$2))</f>
        <v>2.94035814612091E-2</v>
      </c>
      <c r="CE139" s="335">
        <f>$I139*IF($G139="Pickup", SUMIFS(NewEmisData!G:G, NewEmisData!$A:$A, "Pickup", NewEmisData!$B:$B, $A139, NewEmisData!$C:$C, $H139, NewEmisData!$D:$D, CE$2), SUMIFS(NewEmisData!G:G, NewEmisData!$A:$A, "LDV", NewEmisData!$B:$B, $A139, NewEmisData!$C:$C, $H139, NewEmisData!$D:$D, CE$2))</f>
        <v>2.4328512322630801E-2</v>
      </c>
      <c r="CF139" s="335">
        <f>$I139*IF($G139="Pickup", SUMIFS(NewEmisData!H:H, NewEmisData!$A:$A, "Pickup", NewEmisData!$B:$B, $A139, NewEmisData!$C:$C, $H139, NewEmisData!$D:$D, CF$2), SUMIFS(NewEmisData!H:H, NewEmisData!$A:$A, "LDV", NewEmisData!$B:$B, $A139, NewEmisData!$C:$C, $H139, NewEmisData!$D:$D, CF$2))</f>
        <v>2.3221814353353801E-2</v>
      </c>
      <c r="CG139" s="335">
        <f>$I139*IF($G139="Pickup", SUMIFS(NewEmisData!I:I, NewEmisData!$A:$A, "Pickup", NewEmisData!$B:$B, $A139, NewEmisData!$C:$C, $H139, NewEmisData!$D:$D, CG$2), SUMIFS(NewEmisData!I:I, NewEmisData!$A:$A, "LDV", NewEmisData!$B:$B, $A139, NewEmisData!$C:$C, $H139, NewEmisData!$D:$D, CG$2))</f>
        <v>2.24852392313552E-2</v>
      </c>
      <c r="CH139" s="335">
        <f>$I139*IF($G139="Pickup", SUMIFS(NewEmisData!J:J, NewEmisData!$A:$A, "Pickup", NewEmisData!$B:$B, $A139, NewEmisData!$C:$C, $H139, NewEmisData!$D:$D, CH$2), SUMIFS(NewEmisData!J:J, NewEmisData!$A:$A, "LDV", NewEmisData!$B:$B, $A139, NewEmisData!$C:$C, $H139, NewEmisData!$D:$D, CH$2))</f>
        <v>2.1906542608859401E-2</v>
      </c>
      <c r="CI139" s="335">
        <f>$I139*IF($G139="Pickup", SUMIFS(NewEmisData!K:K, NewEmisData!$A:$A, "Pickup", NewEmisData!$B:$B, $A139, NewEmisData!$C:$C, $H139, NewEmisData!$D:$D, CI$2), SUMIFS(NewEmisData!K:K, NewEmisData!$A:$A, "LDV", NewEmisData!$B:$B, $A139, NewEmisData!$C:$C, $H139, NewEmisData!$D:$D, CI$2))</f>
        <v>2.1904736458690802E-2</v>
      </c>
      <c r="CJ139" s="335">
        <f>$I139*IF($G139="Pickup", SUMIFS(NewEmisData!L:L, NewEmisData!$A:$A, "Pickup", NewEmisData!$B:$B, $A139, NewEmisData!$C:$C, $H139, NewEmisData!$D:$D, CJ$2), SUMIFS(NewEmisData!L:L, NewEmisData!$A:$A, "LDV", NewEmisData!$B:$B, $A139, NewEmisData!$C:$C, $H139, NewEmisData!$D:$D, CJ$2))</f>
        <v>2.19042402298237E-2</v>
      </c>
      <c r="CK139" s="335">
        <f>$I139*IF($G139="Pickup", SUMIFS(NewEmisData!M:M, NewEmisData!$A:$A, "Pickup", NewEmisData!$B:$B, $A139, NewEmisData!$C:$C, $H139, NewEmisData!$D:$D, CK$2), SUMIFS(NewEmisData!M:M, NewEmisData!$A:$A, "LDV", NewEmisData!$B:$B, $A139, NewEmisData!$C:$C, $H139, NewEmisData!$D:$D, CK$2))</f>
        <v>2.1903771981857799E-2</v>
      </c>
      <c r="CL139" s="335">
        <v>2.2881070645398207E-2</v>
      </c>
      <c r="CM139" s="335">
        <f>$I139*IF($G139="Pickup", SUMIFS(NewEmisData!E:E, NewEmisData!$A:$A, "Pickup", NewEmisData!$B:$B, $A139, NewEmisData!$C:$C, $H139, NewEmisData!$D:$D, CM$2), SUMIFS(NewEmisData!E:E, NewEmisData!$A:$A, "LDV", NewEmisData!$B:$B, $A139, NewEmisData!$C:$C, $H139, NewEmisData!$D:$D, CM$2))</f>
        <v>2.1906211645892699E-2</v>
      </c>
      <c r="CN139" s="335">
        <f>$I139*IF($G139="Pickup", SUMIFS(NewEmisData!F:F, NewEmisData!$A:$A, "Pickup", NewEmisData!$B:$B, $A139, NewEmisData!$C:$C, $H139, NewEmisData!$D:$D, CN$2), SUMIFS(NewEmisData!F:F, NewEmisData!$A:$A, "LDV", NewEmisData!$B:$B, $A139, NewEmisData!$C:$C, $H139, NewEmisData!$D:$D, CN$2))</f>
        <v>1.38171562279483E-2</v>
      </c>
      <c r="CO139" s="335">
        <f>$I139*IF($G139="Pickup", SUMIFS(NewEmisData!G:G, NewEmisData!$A:$A, "Pickup", NewEmisData!$B:$B, $A139, NewEmisData!$C:$C, $H139, NewEmisData!$D:$D, CO$2), SUMIFS(NewEmisData!G:G, NewEmisData!$A:$A, "LDV", NewEmisData!$B:$B, $A139, NewEmisData!$C:$C, $H139, NewEmisData!$D:$D, CO$2))</f>
        <v>1.08300618523644E-2</v>
      </c>
      <c r="CP139" s="335">
        <f>$I139*IF($G139="Pickup", SUMIFS(NewEmisData!H:H, NewEmisData!$A:$A, "Pickup", NewEmisData!$B:$B, $A139, NewEmisData!$C:$C, $H139, NewEmisData!$D:$D, CP$2), SUMIFS(NewEmisData!H:H, NewEmisData!$A:$A, "LDV", NewEmisData!$B:$B, $A139, NewEmisData!$C:$C, $H139, NewEmisData!$D:$D, CP$2))</f>
        <v>8.8590497727664592E-3</v>
      </c>
      <c r="CQ139" s="335">
        <f>$I139*IF($G139="Pickup", SUMIFS(NewEmisData!I:I, NewEmisData!$A:$A, "Pickup", NewEmisData!$B:$B, $A139, NewEmisData!$C:$C, $H139, NewEmisData!$D:$D, CQ$2), SUMIFS(NewEmisData!I:I, NewEmisData!$A:$A, "LDV", NewEmisData!$B:$B, $A139, NewEmisData!$C:$C, $H139, NewEmisData!$D:$D, CQ$2))</f>
        <v>7.8772882665567503E-3</v>
      </c>
      <c r="CR139" s="335">
        <f>$I139*IF($G139="Pickup", SUMIFS(NewEmisData!J:J, NewEmisData!$A:$A, "Pickup", NewEmisData!$B:$B, $A139, NewEmisData!$C:$C, $H139, NewEmisData!$D:$D, CR$2), SUMIFS(NewEmisData!J:J, NewEmisData!$A:$A, "LDV", NewEmisData!$B:$B, $A139, NewEmisData!$C:$C, $H139, NewEmisData!$D:$D, CR$2))</f>
        <v>7.4435823260364103E-3</v>
      </c>
      <c r="CS139" s="335">
        <f>$I139*IF($G139="Pickup", SUMIFS(NewEmisData!K:K, NewEmisData!$A:$A, "Pickup", NewEmisData!$B:$B, $A139, NewEmisData!$C:$C, $H139, NewEmisData!$D:$D, CS$2), SUMIFS(NewEmisData!K:K, NewEmisData!$A:$A, "LDV", NewEmisData!$B:$B, $A139, NewEmisData!$C:$C, $H139, NewEmisData!$D:$D, CS$2))</f>
        <v>7.3936885133113802E-3</v>
      </c>
      <c r="CT139" s="335">
        <f>$I139*IF($G139="Pickup", SUMIFS(NewEmisData!L:L, NewEmisData!$A:$A, "Pickup", NewEmisData!$B:$B, $A139, NewEmisData!$C:$C, $H139, NewEmisData!$D:$D, CT$2), SUMIFS(NewEmisData!L:L, NewEmisData!$A:$A, "LDV", NewEmisData!$B:$B, $A139, NewEmisData!$C:$C, $H139, NewEmisData!$D:$D, CT$2))</f>
        <v>7.3123849031120399E-3</v>
      </c>
      <c r="CU139" s="335">
        <f>$I139*IF($G139="Pickup", SUMIFS(NewEmisData!M:M, NewEmisData!$A:$A, "Pickup", NewEmisData!$B:$B, $A139, NewEmisData!$C:$C, $H139, NewEmisData!$D:$D, CU$2), SUMIFS(NewEmisData!M:M, NewEmisData!$A:$A, "LDV", NewEmisData!$B:$B, $A139, NewEmisData!$C:$C, $H139, NewEmisData!$D:$D, CU$2))</f>
        <v>7.31189121492953E-3</v>
      </c>
      <c r="CV139" s="335">
        <v>6.9734009009235556E-3</v>
      </c>
      <c r="CW139" s="335">
        <v>4.0498104655261064E-3</v>
      </c>
      <c r="CX139" s="335">
        <v>2.5030350838759993E-3</v>
      </c>
      <c r="CY139" s="335">
        <v>2.1151214403419519E-3</v>
      </c>
      <c r="CZ139" s="335">
        <v>1.7489979687569375E-3</v>
      </c>
      <c r="DA139" s="335">
        <v>1.340486996695321E-3</v>
      </c>
      <c r="DB139" s="335">
        <v>1.0553769116342638E-3</v>
      </c>
      <c r="DC139" s="335">
        <v>1.0132227560056145E-3</v>
      </c>
      <c r="DD139" s="335">
        <v>1.0003159541004489E-3</v>
      </c>
      <c r="DE139" s="335">
        <v>9.9860782000699166E-4</v>
      </c>
      <c r="DF139" s="335">
        <v>9.9860782000699166E-4</v>
      </c>
      <c r="DG139" s="335">
        <f>$I139*IF($G139="Pickup", SUMIFS(NewEmisData!E:E, NewEmisData!$A:$A, "Pickup", NewEmisData!$B:$B, $A139, NewEmisData!$C:$C, $H139, NewEmisData!$D:$D, DG$2), SUMIFS(NewEmisData!E:E, NewEmisData!$A:$A, "LDV", NewEmisData!$B:$B, $A139, NewEmisData!$C:$C, $H139, NewEmisData!$D:$D, DG$2))</f>
        <v>0</v>
      </c>
      <c r="DH139" s="335">
        <f>$I139*IF($G139="Pickup", SUMIFS(NewEmisData!F:F, NewEmisData!$A:$A, "Pickup", NewEmisData!$B:$B, $A139, NewEmisData!$C:$C, $H139, NewEmisData!$D:$D, DH$2), SUMIFS(NewEmisData!F:F, NewEmisData!$A:$A, "LDV", NewEmisData!$B:$B, $A139, NewEmisData!$C:$C, $H139, NewEmisData!$D:$D, DH$2))</f>
        <v>0</v>
      </c>
      <c r="DI139" s="335">
        <f>$I139*IF($G139="Pickup", SUMIFS(NewEmisData!G:G, NewEmisData!$A:$A, "Pickup", NewEmisData!$B:$B, $A139, NewEmisData!$C:$C, $H139, NewEmisData!$D:$D, DI$2), SUMIFS(NewEmisData!G:G, NewEmisData!$A:$A, "LDV", NewEmisData!$B:$B, $A139, NewEmisData!$C:$C, $H139, NewEmisData!$D:$D, DI$2))</f>
        <v>0</v>
      </c>
      <c r="DJ139" s="335">
        <f>$I139*IF($G139="Pickup", SUMIFS(NewEmisData!H:H, NewEmisData!$A:$A, "Pickup", NewEmisData!$B:$B, $A139, NewEmisData!$C:$C, $H139, NewEmisData!$D:$D, DJ$2), SUMIFS(NewEmisData!H:H, NewEmisData!$A:$A, "LDV", NewEmisData!$B:$B, $A139, NewEmisData!$C:$C, $H139, NewEmisData!$D:$D, DJ$2))</f>
        <v>0</v>
      </c>
      <c r="DK139" s="335">
        <f>$I139*IF($G139="Pickup", SUMIFS(NewEmisData!I:I, NewEmisData!$A:$A, "Pickup", NewEmisData!$B:$B, $A139, NewEmisData!$C:$C, $H139, NewEmisData!$D:$D, DK$2), SUMIFS(NewEmisData!I:I, NewEmisData!$A:$A, "LDV", NewEmisData!$B:$B, $A139, NewEmisData!$C:$C, $H139, NewEmisData!$D:$D, DK$2))</f>
        <v>0</v>
      </c>
      <c r="DL139" s="335">
        <f>$I139*IF($G139="Pickup", SUMIFS(NewEmisData!J:J, NewEmisData!$A:$A, "Pickup", NewEmisData!$B:$B, $A139, NewEmisData!$C:$C, $H139, NewEmisData!$D:$D, DL$2), SUMIFS(NewEmisData!J:J, NewEmisData!$A:$A, "LDV", NewEmisData!$B:$B, $A139, NewEmisData!$C:$C, $H139, NewEmisData!$D:$D, DL$2))</f>
        <v>0</v>
      </c>
      <c r="DM139" s="335">
        <f>$I139*IF($G139="Pickup", SUMIFS(NewEmisData!K:K, NewEmisData!$A:$A, "Pickup", NewEmisData!$B:$B, $A139, NewEmisData!$C:$C, $H139, NewEmisData!$D:$D, DM$2), SUMIFS(NewEmisData!K:K, NewEmisData!$A:$A, "LDV", NewEmisData!$B:$B, $A139, NewEmisData!$C:$C, $H139, NewEmisData!$D:$D, DM$2))</f>
        <v>0</v>
      </c>
      <c r="DN139" s="335">
        <f>$I139*IF($G139="Pickup", SUMIFS(NewEmisData!L:L, NewEmisData!$A:$A, "Pickup", NewEmisData!$B:$B, $A139, NewEmisData!$C:$C, $H139, NewEmisData!$D:$D, DN$2), SUMIFS(NewEmisData!L:L, NewEmisData!$A:$A, "LDV", NewEmisData!$B:$B, $A139, NewEmisData!$C:$C, $H139, NewEmisData!$D:$D, DN$2))</f>
        <v>0</v>
      </c>
      <c r="DO139" s="335">
        <f>$I139*IF($G139="Pickup", SUMIFS(NewEmisData!M:M, NewEmisData!$A:$A, "Pickup", NewEmisData!$B:$B, $A139, NewEmisData!$C:$C, $H139, NewEmisData!$D:$D, DO$2), SUMIFS(NewEmisData!M:M, NewEmisData!$A:$A, "LDV", NewEmisData!$B:$B, $A139, NewEmisData!$C:$C, $H139, NewEmisData!$D:$D, DO$2))</f>
        <v>0</v>
      </c>
      <c r="DP139" s="335">
        <v>2.023129771030282E-3</v>
      </c>
      <c r="DQ139" s="335">
        <f>$I139*IF($G139="Pickup", SUMIFS(NewEmisData!E:E, NewEmisData!$A:$A, "Pickup", NewEmisData!$B:$B, $A139, NewEmisData!$C:$C, $H139, NewEmisData!$D:$D, DQ$2), SUMIFS(NewEmisData!E:E, NewEmisData!$A:$A, "LDV", NewEmisData!$B:$B, $A139, NewEmisData!$C:$C, $H139, NewEmisData!$D:$D, DQ$2))</f>
        <v>1.45246052556386E-2</v>
      </c>
      <c r="DR139" s="335">
        <f>$I139*IF($G139="Pickup", SUMIFS(NewEmisData!F:F, NewEmisData!$A:$A, "Pickup", NewEmisData!$B:$B, $A139, NewEmisData!$C:$C, $H139, NewEmisData!$D:$D, DR$2), SUMIFS(NewEmisData!F:F, NewEmisData!$A:$A, "LDV", NewEmisData!$B:$B, $A139, NewEmisData!$C:$C, $H139, NewEmisData!$D:$D, DR$2))</f>
        <v>8.5576317868897907E-3</v>
      </c>
      <c r="DS139" s="335">
        <f>$I139*IF($G139="Pickup", SUMIFS(NewEmisData!G:G, NewEmisData!$A:$A, "Pickup", NewEmisData!$B:$B, $A139, NewEmisData!$C:$C, $H139, NewEmisData!$D:$D, DS$2), SUMIFS(NewEmisData!G:G, NewEmisData!$A:$A, "LDV", NewEmisData!$B:$B, $A139, NewEmisData!$C:$C, $H139, NewEmisData!$D:$D, DS$2))</f>
        <v>6.6798910124453298E-3</v>
      </c>
      <c r="DT139" s="335">
        <f>$I139*IF($G139="Pickup", SUMIFS(NewEmisData!H:H, NewEmisData!$A:$A, "Pickup", NewEmisData!$B:$B, $A139, NewEmisData!$C:$C, $H139, NewEmisData!$D:$D, DT$2), SUMIFS(NewEmisData!H:H, NewEmisData!$A:$A, "LDV", NewEmisData!$B:$B, $A139, NewEmisData!$C:$C, $H139, NewEmisData!$D:$D, DT$2))</f>
        <v>5.1684543516808098E-3</v>
      </c>
      <c r="DU139" s="335">
        <f>$I139*IF($G139="Pickup", SUMIFS(NewEmisData!I:I, NewEmisData!$A:$A, "Pickup", NewEmisData!$B:$B, $A139, NewEmisData!$C:$C, $H139, NewEmisData!$D:$D, DU$2), SUMIFS(NewEmisData!I:I, NewEmisData!$A:$A, "LDV", NewEmisData!$B:$B, $A139, NewEmisData!$C:$C, $H139, NewEmisData!$D:$D, DU$2))</f>
        <v>4.0637666627415803E-3</v>
      </c>
      <c r="DV139" s="335">
        <f>$I139*IF($G139="Pickup", SUMIFS(NewEmisData!J:J, NewEmisData!$A:$A, "Pickup", NewEmisData!$B:$B, $A139, NewEmisData!$C:$C, $H139, NewEmisData!$D:$D, DV$2), SUMIFS(NewEmisData!J:J, NewEmisData!$A:$A, "LDV", NewEmisData!$B:$B, $A139, NewEmisData!$C:$C, $H139, NewEmisData!$D:$D, DV$2))</f>
        <v>3.5439556352963399E-3</v>
      </c>
      <c r="DW139" s="335">
        <f>$I139*IF($G139="Pickup", SUMIFS(NewEmisData!K:K, NewEmisData!$A:$A, "Pickup", NewEmisData!$B:$B, $A139, NewEmisData!$C:$C, $H139, NewEmisData!$D:$D, DW$2), SUMIFS(NewEmisData!K:K, NewEmisData!$A:$A, "LDV", NewEmisData!$B:$B, $A139, NewEmisData!$C:$C, $H139, NewEmisData!$D:$D, DW$2))</f>
        <v>3.25169320270512E-3</v>
      </c>
      <c r="DX139" s="335">
        <f>$I139*IF($G139="Pickup", SUMIFS(NewEmisData!L:L, NewEmisData!$A:$A, "Pickup", NewEmisData!$B:$B, $A139, NewEmisData!$C:$C, $H139, NewEmisData!$D:$D, DX$2), SUMIFS(NewEmisData!L:L, NewEmisData!$A:$A, "LDV", NewEmisData!$B:$B, $A139, NewEmisData!$C:$C, $H139, NewEmisData!$D:$D, DX$2))</f>
        <v>3.1576560516429699E-3</v>
      </c>
      <c r="DY139" s="335">
        <f>$I139*IF($G139="Pickup", SUMIFS(NewEmisData!M:M, NewEmisData!$A:$A, "Pickup", NewEmisData!$B:$B, $A139, NewEmisData!$C:$C, $H139, NewEmisData!$D:$D, DY$2), SUMIFS(NewEmisData!M:M, NewEmisData!$A:$A, "LDV", NewEmisData!$B:$B, $A139, NewEmisData!$C:$C, $H139, NewEmisData!$D:$D, DY$2))</f>
        <v>3.1088285848124E-3</v>
      </c>
      <c r="DZ139" s="335">
        <v>5.594489642908501E-3</v>
      </c>
      <c r="EA139" s="335">
        <f t="shared" si="234"/>
        <v>465.43339574540698</v>
      </c>
      <c r="EB139" s="335">
        <f t="shared" si="235"/>
        <v>447.45086858043499</v>
      </c>
      <c r="EC139" s="335">
        <f t="shared" si="236"/>
        <v>371.68579631799702</v>
      </c>
      <c r="ED139" s="335">
        <f t="shared" si="237"/>
        <v>316.68783468886801</v>
      </c>
      <c r="EE139" s="335">
        <f t="shared" si="238"/>
        <v>274.45359564691302</v>
      </c>
      <c r="EF139" s="335">
        <f t="shared" si="239"/>
        <v>250.610452801164</v>
      </c>
      <c r="EG139" s="335">
        <f t="shared" si="240"/>
        <v>239.96929474207201</v>
      </c>
      <c r="EH139" s="335">
        <f t="shared" si="241"/>
        <v>236.17949059358199</v>
      </c>
      <c r="EI139" s="335">
        <f t="shared" si="242"/>
        <v>234.77621268414799</v>
      </c>
      <c r="EJ139" s="335">
        <f t="shared" si="243"/>
        <v>0.27672218065037407</v>
      </c>
      <c r="EK139" s="335">
        <f t="shared" si="244"/>
        <v>0.76817370125590101</v>
      </c>
      <c r="EL139" s="335">
        <f t="shared" si="245"/>
        <v>0.34255400012381199</v>
      </c>
      <c r="EM139" s="335">
        <f t="shared" si="246"/>
        <v>0.22026197441968301</v>
      </c>
      <c r="EN139" s="335">
        <f t="shared" si="247"/>
        <v>0.146130223505477</v>
      </c>
      <c r="EO139" s="335">
        <f t="shared" si="248"/>
        <v>9.25204446820201E-2</v>
      </c>
      <c r="EP139" s="335">
        <f t="shared" si="249"/>
        <v>6.9646332093205393E-2</v>
      </c>
      <c r="EQ139" s="335">
        <f t="shared" si="250"/>
        <v>6.0285539426727999E-2</v>
      </c>
      <c r="ER139" s="335">
        <f t="shared" si="251"/>
        <v>5.7685517085836899E-2</v>
      </c>
      <c r="ES139" s="335">
        <f t="shared" si="252"/>
        <v>5.6336256806388998E-2</v>
      </c>
      <c r="ET139" s="335">
        <f t="shared" si="253"/>
        <v>6.1988464688476796E-2</v>
      </c>
      <c r="EU139" s="335">
        <f t="shared" si="254"/>
        <v>8.0536316527093799E-3</v>
      </c>
      <c r="EV139" s="335">
        <f t="shared" si="255"/>
        <v>7.7424694052717798E-3</v>
      </c>
      <c r="EW139" s="335">
        <f t="shared" si="256"/>
        <v>5.3320257089092297E-3</v>
      </c>
      <c r="EX139" s="335">
        <f t="shared" si="257"/>
        <v>4.5430510168157703E-3</v>
      </c>
      <c r="EY139" s="335">
        <f t="shared" si="258"/>
        <v>3.9371785778053803E-3</v>
      </c>
      <c r="EZ139" s="335">
        <f t="shared" si="259"/>
        <v>3.5951364530025401E-3</v>
      </c>
      <c r="FA139" s="335">
        <f t="shared" si="260"/>
        <v>3.4424852382502098E-3</v>
      </c>
      <c r="FB139" s="335">
        <f t="shared" si="261"/>
        <v>3.38811619026995E-3</v>
      </c>
      <c r="FC139" s="335">
        <f t="shared" si="262"/>
        <v>3.36798790618778E-3</v>
      </c>
      <c r="FD139" s="335">
        <f t="shared" si="263"/>
        <v>1.7442083422488778E-3</v>
      </c>
      <c r="FE139" s="335">
        <f t="shared" si="264"/>
        <v>7.6317156939691294E-2</v>
      </c>
      <c r="FF139" s="335">
        <f t="shared" si="265"/>
        <v>7.1544642944165196E-2</v>
      </c>
      <c r="FG139" s="335">
        <f t="shared" si="266"/>
        <v>5.8249743312617203E-2</v>
      </c>
      <c r="FH139" s="335">
        <f t="shared" si="267"/>
        <v>5.6730049378736901E-2</v>
      </c>
      <c r="FI139" s="335">
        <f t="shared" si="268"/>
        <v>5.5297861804990203E-2</v>
      </c>
      <c r="FJ139" s="335">
        <f t="shared" si="269"/>
        <v>5.4156352090813403E-2</v>
      </c>
      <c r="FK139" s="335">
        <f t="shared" si="270"/>
        <v>5.3430662266944498E-2</v>
      </c>
      <c r="FL139" s="335">
        <f t="shared" si="271"/>
        <v>5.3062743786751999E-2</v>
      </c>
      <c r="FM139" s="335">
        <f t="shared" si="272"/>
        <v>5.2850768620488903E-2</v>
      </c>
      <c r="FN139" s="335">
        <f t="shared" si="273"/>
        <v>4.7629366333098749E-2</v>
      </c>
      <c r="FO139" s="335">
        <f t="shared" si="274"/>
        <v>2.00368746679381E-2</v>
      </c>
      <c r="FP139" s="335">
        <f t="shared" si="275"/>
        <v>1.58149288879222E-2</v>
      </c>
      <c r="FQ139" s="335">
        <f t="shared" si="276"/>
        <v>1.2889012730210401E-2</v>
      </c>
      <c r="FR139" s="335">
        <f t="shared" si="277"/>
        <v>1.1544674905883E-2</v>
      </c>
      <c r="FS139" s="335">
        <f t="shared" si="278"/>
        <v>1.0277724336371899E-2</v>
      </c>
      <c r="FT139" s="335">
        <f t="shared" si="279"/>
        <v>9.2679749278735592E-3</v>
      </c>
      <c r="FU139" s="335">
        <f t="shared" si="280"/>
        <v>8.6259896432645099E-3</v>
      </c>
      <c r="FV139" s="335">
        <f t="shared" si="281"/>
        <v>8.3004876330209296E-3</v>
      </c>
      <c r="FW139" s="335">
        <f t="shared" si="282"/>
        <v>8.1129702157430005E-3</v>
      </c>
      <c r="FX139" s="335">
        <f t="shared" si="283"/>
        <v>9.4789149915835945E-3</v>
      </c>
    </row>
    <row r="140" spans="1:180" x14ac:dyDescent="0.2">
      <c r="A140" s="305" t="str">
        <f>IF(LEFT(TRIM(TechData_All!AJ82),1)="*", _xlfn.CONCAT("*","R2"), "R2")</f>
        <v>*R2</v>
      </c>
      <c r="B140" s="305" t="str">
        <f>TechData_All!A82</f>
        <v>*TLLSDHEV20</v>
      </c>
      <c r="C140" s="305" t="str">
        <f>TechData_All!C82</f>
        <v>TL.DSL.LS.DHEV.2020</v>
      </c>
      <c r="D140" s="301" t="str">
        <f>TechData_All!D82</f>
        <v>bn-vmt, bn-vmt/a</v>
      </c>
      <c r="E140" s="301" t="str">
        <f>TechData_All!E82</f>
        <v>TRNDSL</v>
      </c>
      <c r="F140" s="301" t="str">
        <f>TechData_All!F82</f>
        <v>TL</v>
      </c>
      <c r="G140" s="315" t="s">
        <v>822</v>
      </c>
      <c r="H140" s="315" t="s">
        <v>816</v>
      </c>
      <c r="I140" s="315">
        <v>1</v>
      </c>
      <c r="J140" s="315" t="str">
        <f t="shared" si="284"/>
        <v>Large SUV-DSL</v>
      </c>
      <c r="K140" s="335">
        <f>$I140*IF($G140="Pickup", SUMIFS(NewEmisData!E:E, NewEmisData!$A:$A, "Pickup", NewEmisData!$B:$B, $A140, NewEmisData!$C:$C, $H140, NewEmisData!$D:$D, K$2), SUMIFS(NewEmisData!E:E, NewEmisData!$A:$A, "LDV", NewEmisData!$B:$B, $A140, NewEmisData!$C:$C, $H140, NewEmisData!$D:$D, K$2))</f>
        <v>476.09443428903302</v>
      </c>
      <c r="L140" s="335">
        <f>$I140*IF($G140="Pickup", SUMIFS(NewEmisData!F:F, NewEmisData!$A:$A, "Pickup", NewEmisData!$B:$B, $A140, NewEmisData!$C:$C, $H140, NewEmisData!$D:$D, L$2), SUMIFS(NewEmisData!F:F, NewEmisData!$A:$A, "LDV", NewEmisData!$B:$B, $A140, NewEmisData!$C:$C, $H140, NewEmisData!$D:$D, L$2))</f>
        <v>429.18807065940501</v>
      </c>
      <c r="M140" s="335">
        <f>$I140*IF($G140="Pickup", SUMIFS(NewEmisData!G:G, NewEmisData!$A:$A, "Pickup", NewEmisData!$B:$B, $A140, NewEmisData!$C:$C, $H140, NewEmisData!$D:$D, M$2), SUMIFS(NewEmisData!G:G, NewEmisData!$A:$A, "LDV", NewEmisData!$B:$B, $A140, NewEmisData!$C:$C, $H140, NewEmisData!$D:$D, M$2))</f>
        <v>391.319233082962</v>
      </c>
      <c r="N140" s="335">
        <f>$I140*IF($G140="Pickup", SUMIFS(NewEmisData!H:H, NewEmisData!$A:$A, "Pickup", NewEmisData!$B:$B, $A140, NewEmisData!$C:$C, $H140, NewEmisData!$D:$D, N$2), SUMIFS(NewEmisData!H:H, NewEmisData!$A:$A, "LDV", NewEmisData!$B:$B, $A140, NewEmisData!$C:$C, $H140, NewEmisData!$D:$D, N$2))</f>
        <v>328.42956729245498</v>
      </c>
      <c r="O140" s="335">
        <f>$I140*IF($G140="Pickup", SUMIFS(NewEmisData!I:I, NewEmisData!$A:$A, "Pickup", NewEmisData!$B:$B, $A140, NewEmisData!$C:$C, $H140, NewEmisData!$D:$D, O$2), SUMIFS(NewEmisData!I:I, NewEmisData!$A:$A, "LDV", NewEmisData!$B:$B, $A140, NewEmisData!$C:$C, $H140, NewEmisData!$D:$D, O$2))</f>
        <v>299.62284839363502</v>
      </c>
      <c r="P140" s="335">
        <f>$I140*IF($G140="Pickup", SUMIFS(NewEmisData!J:J, NewEmisData!$A:$A, "Pickup", NewEmisData!$B:$B, $A140, NewEmisData!$C:$C, $H140, NewEmisData!$D:$D, P$2), SUMIFS(NewEmisData!J:J, NewEmisData!$A:$A, "LDV", NewEmisData!$B:$B, $A140, NewEmisData!$C:$C, $H140, NewEmisData!$D:$D, P$2))</f>
        <v>287.52510197421901</v>
      </c>
      <c r="Q140" s="335">
        <f>$I140*IF($G140="Pickup", SUMIFS(NewEmisData!K:K, NewEmisData!$A:$A, "Pickup", NewEmisData!$B:$B, $A140, NewEmisData!$C:$C, $H140, NewEmisData!$D:$D, Q$2), SUMIFS(NewEmisData!K:K, NewEmisData!$A:$A, "LDV", NewEmisData!$B:$B, $A140, NewEmisData!$C:$C, $H140, NewEmisData!$D:$D, Q$2))</f>
        <v>280.23148169863998</v>
      </c>
      <c r="R140" s="335">
        <f>$I140*IF($G140="Pickup", SUMIFS(NewEmisData!L:L, NewEmisData!$A:$A, "Pickup", NewEmisData!$B:$B, $A140, NewEmisData!$C:$C, $H140, NewEmisData!$D:$D, R$2), SUMIFS(NewEmisData!L:L, NewEmisData!$A:$A, "LDV", NewEmisData!$B:$B, $A140, NewEmisData!$C:$C, $H140, NewEmisData!$D:$D, R$2))</f>
        <v>277.54586040118801</v>
      </c>
      <c r="S140" s="335">
        <f>$I140*IF($G140="Pickup", SUMIFS(NewEmisData!M:M, NewEmisData!$A:$A, "Pickup", NewEmisData!$B:$B, $A140, NewEmisData!$C:$C, $H140, NewEmisData!$D:$D, S$2), SUMIFS(NewEmisData!M:M, NewEmisData!$A:$A, "LDV", NewEmisData!$B:$B, $A140, NewEmisData!$C:$C, $H140, NewEmisData!$D:$D, S$2))</f>
        <v>277.49863288375599</v>
      </c>
      <c r="T140" s="335">
        <v>0.51895197956857197</v>
      </c>
      <c r="U140" s="335">
        <f>$I140*IF($G140="Pickup", SUMIFS(NewEmisData!E:E, NewEmisData!$A:$A, "Pickup", NewEmisData!$B:$B, $A140, NewEmisData!$C:$C, $H140, NewEmisData!$D:$D, U$2), SUMIFS(NewEmisData!E:E, NewEmisData!$A:$A, "LDV", NewEmisData!$B:$B, $A140, NewEmisData!$C:$C, $H140, NewEmisData!$D:$D, U$2))</f>
        <v>2.0049311260151099</v>
      </c>
      <c r="V140" s="335">
        <f>$I140*IF($G140="Pickup", SUMIFS(NewEmisData!F:F, NewEmisData!$A:$A, "Pickup", NewEmisData!$B:$B, $A140, NewEmisData!$C:$C, $H140, NewEmisData!$D:$D, V$2), SUMIFS(NewEmisData!F:F, NewEmisData!$A:$A, "LDV", NewEmisData!$B:$B, $A140, NewEmisData!$C:$C, $H140, NewEmisData!$D:$D, V$2))</f>
        <v>0.760827545002146</v>
      </c>
      <c r="W140" s="335">
        <f>$I140*IF($G140="Pickup", SUMIFS(NewEmisData!G:G, NewEmisData!$A:$A, "Pickup", NewEmisData!$B:$B, $A140, NewEmisData!$C:$C, $H140, NewEmisData!$D:$D, W$2), SUMIFS(NewEmisData!G:G, NewEmisData!$A:$A, "LDV", NewEmisData!$B:$B, $A140, NewEmisData!$C:$C, $H140, NewEmisData!$D:$D, W$2))</f>
        <v>0.12767197241808201</v>
      </c>
      <c r="X140" s="335">
        <f>$I140*IF($G140="Pickup", SUMIFS(NewEmisData!H:H, NewEmisData!$A:$A, "Pickup", NewEmisData!$B:$B, $A140, NewEmisData!$C:$C, $H140, NewEmisData!$D:$D, X$2), SUMIFS(NewEmisData!H:H, NewEmisData!$A:$A, "LDV", NewEmisData!$B:$B, $A140, NewEmisData!$C:$C, $H140, NewEmisData!$D:$D, X$2))</f>
        <v>7.2512734058825107E-2</v>
      </c>
      <c r="Y140" s="335">
        <f>$I140*IF($G140="Pickup", SUMIFS(NewEmisData!I:I, NewEmisData!$A:$A, "Pickup", NewEmisData!$B:$B, $A140, NewEmisData!$C:$C, $H140, NewEmisData!$D:$D, Y$2), SUMIFS(NewEmisData!I:I, NewEmisData!$A:$A, "LDV", NewEmisData!$B:$B, $A140, NewEmisData!$C:$C, $H140, NewEmisData!$D:$D, Y$2))</f>
        <v>4.5465409268618202E-2</v>
      </c>
      <c r="Z140" s="335">
        <f>$I140*IF($G140="Pickup", SUMIFS(NewEmisData!J:J, NewEmisData!$A:$A, "Pickup", NewEmisData!$B:$B, $A140, NewEmisData!$C:$C, $H140, NewEmisData!$D:$D, Z$2), SUMIFS(NewEmisData!J:J, NewEmisData!$A:$A, "LDV", NewEmisData!$B:$B, $A140, NewEmisData!$C:$C, $H140, NewEmisData!$D:$D, Z$2))</f>
        <v>4.03828422132856E-2</v>
      </c>
      <c r="AA140" s="335">
        <f>$I140*IF($G140="Pickup", SUMIFS(NewEmisData!K:K, NewEmisData!$A:$A, "Pickup", NewEmisData!$B:$B, $A140, NewEmisData!$C:$C, $H140, NewEmisData!$D:$D, AA$2), SUMIFS(NewEmisData!K:K, NewEmisData!$A:$A, "LDV", NewEmisData!$B:$B, $A140, NewEmisData!$C:$C, $H140, NewEmisData!$D:$D, AA$2))</f>
        <v>3.69457071662685E-2</v>
      </c>
      <c r="AB140" s="335">
        <f>$I140*IF($G140="Pickup", SUMIFS(NewEmisData!L:L, NewEmisData!$A:$A, "Pickup", NewEmisData!$B:$B, $A140, NewEmisData!$C:$C, $H140, NewEmisData!$D:$D, AB$2), SUMIFS(NewEmisData!L:L, NewEmisData!$A:$A, "LDV", NewEmisData!$B:$B, $A140, NewEmisData!$C:$C, $H140, NewEmisData!$D:$D, AB$2))</f>
        <v>3.54479042046821E-2</v>
      </c>
      <c r="AC140" s="335">
        <f>$I140*IF($G140="Pickup", SUMIFS(NewEmisData!M:M, NewEmisData!$A:$A, "Pickup", NewEmisData!$B:$B, $A140, NewEmisData!$C:$C, $H140, NewEmisData!$D:$D, AC$2), SUMIFS(NewEmisData!M:M, NewEmisData!$A:$A, "LDV", NewEmisData!$B:$B, $A140, NewEmisData!$C:$C, $H140, NewEmisData!$D:$D, AC$2))</f>
        <v>3.5796031702760897E-2</v>
      </c>
      <c r="AD140" s="335">
        <v>0.31264891292629016</v>
      </c>
      <c r="AE140" s="335">
        <f>$I140*IF($G140="Pickup", SUMIFS(NewEmisData!E:E, NewEmisData!$A:$A, "Pickup", NewEmisData!$B:$B, $A140, NewEmisData!$C:$C, $H140, NewEmisData!$D:$D, AE$2), SUMIFS(NewEmisData!E:E, NewEmisData!$A:$A, "LDV", NewEmisData!$B:$B, $A140, NewEmisData!$C:$C, $H140, NewEmisData!$D:$D, AE$2))</f>
        <v>1.1835152385958499E-2</v>
      </c>
      <c r="AF140" s="335">
        <f>$I140*IF($G140="Pickup", SUMIFS(NewEmisData!F:F, NewEmisData!$A:$A, "Pickup", NewEmisData!$B:$B, $A140, NewEmisData!$C:$C, $H140, NewEmisData!$D:$D, AF$2), SUMIFS(NewEmisData!F:F, NewEmisData!$A:$A, "LDV", NewEmisData!$B:$B, $A140, NewEmisData!$C:$C, $H140, NewEmisData!$D:$D, AF$2))</f>
        <v>1.02303341802871E-2</v>
      </c>
      <c r="AG140" s="335">
        <f>$I140*IF($G140="Pickup", SUMIFS(NewEmisData!G:G, NewEmisData!$A:$A, "Pickup", NewEmisData!$B:$B, $A140, NewEmisData!$C:$C, $H140, NewEmisData!$D:$D, AG$2), SUMIFS(NewEmisData!G:G, NewEmisData!$A:$A, "LDV", NewEmisData!$B:$B, $A140, NewEmisData!$C:$C, $H140, NewEmisData!$D:$D, AG$2))</f>
        <v>3.28141775067963E-3</v>
      </c>
      <c r="AH140" s="335">
        <f>$I140*IF($G140="Pickup", SUMIFS(NewEmisData!H:H, NewEmisData!$A:$A, "Pickup", NewEmisData!$B:$B, $A140, NewEmisData!$C:$C, $H140, NewEmisData!$D:$D, AH$2), SUMIFS(NewEmisData!H:H, NewEmisData!$A:$A, "LDV", NewEmisData!$B:$B, $A140, NewEmisData!$C:$C, $H140, NewEmisData!$D:$D, AH$2))</f>
        <v>2.7429174181074199E-3</v>
      </c>
      <c r="AI140" s="335">
        <f>$I140*IF($G140="Pickup", SUMIFS(NewEmisData!I:I, NewEmisData!$A:$A, "Pickup", NewEmisData!$B:$B, $A140, NewEmisData!$C:$C, $H140, NewEmisData!$D:$D, AI$2), SUMIFS(NewEmisData!I:I, NewEmisData!$A:$A, "LDV", NewEmisData!$B:$B, $A140, NewEmisData!$C:$C, $H140, NewEmisData!$D:$D, AI$2))</f>
        <v>2.4986761140543901E-3</v>
      </c>
      <c r="AJ140" s="335">
        <f>$I140*IF($G140="Pickup", SUMIFS(NewEmisData!J:J, NewEmisData!$A:$A, "Pickup", NewEmisData!$B:$B, $A140, NewEmisData!$C:$C, $H140, NewEmisData!$D:$D, AJ$2), SUMIFS(NewEmisData!J:J, NewEmisData!$A:$A, "LDV", NewEmisData!$B:$B, $A140, NewEmisData!$C:$C, $H140, NewEmisData!$D:$D, AJ$2))</f>
        <v>2.3977288527187398E-3</v>
      </c>
      <c r="AK140" s="335">
        <f>$I140*IF($G140="Pickup", SUMIFS(NewEmisData!K:K, NewEmisData!$A:$A, "Pickup", NewEmisData!$B:$B, $A140, NewEmisData!$C:$C, $H140, NewEmisData!$D:$D, AK$2), SUMIFS(NewEmisData!K:K, NewEmisData!$A:$A, "LDV", NewEmisData!$B:$B, $A140, NewEmisData!$C:$C, $H140, NewEmisData!$D:$D, AK$2))</f>
        <v>2.3363239635992802E-3</v>
      </c>
      <c r="AL140" s="335">
        <f>$I140*IF($G140="Pickup", SUMIFS(NewEmisData!L:L, NewEmisData!$A:$A, "Pickup", NewEmisData!$B:$B, $A140, NewEmisData!$C:$C, $H140, NewEmisData!$D:$D, AL$2), SUMIFS(NewEmisData!L:L, NewEmisData!$A:$A, "LDV", NewEmisData!$B:$B, $A140, NewEmisData!$C:$C, $H140, NewEmisData!$D:$D, AL$2))</f>
        <v>2.3139342639780401E-3</v>
      </c>
      <c r="AM140" s="335">
        <f>$I140*IF($G140="Pickup", SUMIFS(NewEmisData!M:M, NewEmisData!$A:$A, "Pickup", NewEmisData!$B:$B, $A140, NewEmisData!$C:$C, $H140, NewEmisData!$D:$D, AM$2), SUMIFS(NewEmisData!M:M, NewEmisData!$A:$A, "LDV", NewEmisData!$B:$B, $A140, NewEmisData!$C:$C, $H140, NewEmisData!$D:$D, AM$2))</f>
        <v>2.31353960902861E-3</v>
      </c>
      <c r="AN140" s="335">
        <v>4.2403248188809025E-3</v>
      </c>
      <c r="AO140" s="335">
        <f>$I140*IF($G140="Pickup", SUMIFS(NewEmisData!E:E, NewEmisData!$A:$A, "Pickup", NewEmisData!$B:$B, $A140, NewEmisData!$C:$C, $H140, NewEmisData!$D:$D, AO$2), SUMIFS(NewEmisData!E:E, NewEmisData!$A:$A, "LDV", NewEmisData!$B:$B, $A140, NewEmisData!$C:$C, $H140, NewEmisData!$D:$D, AO$2))</f>
        <v>0.14754888588672199</v>
      </c>
      <c r="AP140" s="335">
        <f>$I140*IF($G140="Pickup", SUMIFS(NewEmisData!F:F, NewEmisData!$A:$A, "Pickup", NewEmisData!$B:$B, $A140, NewEmisData!$C:$C, $H140, NewEmisData!$D:$D, AP$2), SUMIFS(NewEmisData!F:F, NewEmisData!$A:$A, "LDV", NewEmisData!$B:$B, $A140, NewEmisData!$C:$C, $H140, NewEmisData!$D:$D, AP$2))</f>
        <v>8.9170669812866296E-2</v>
      </c>
      <c r="AQ140" s="335">
        <f>$I140*IF($G140="Pickup", SUMIFS(NewEmisData!G:G, NewEmisData!$A:$A, "Pickup", NewEmisData!$B:$B, $A140, NewEmisData!$C:$C, $H140, NewEmisData!$D:$D, AQ$2), SUMIFS(NewEmisData!G:G, NewEmisData!$A:$A, "LDV", NewEmisData!$B:$B, $A140, NewEmisData!$C:$C, $H140, NewEmisData!$D:$D, AQ$2))</f>
        <v>7.8105554369183802E-2</v>
      </c>
      <c r="AR140" s="335">
        <f>$I140*IF($G140="Pickup", SUMIFS(NewEmisData!H:H, NewEmisData!$A:$A, "Pickup", NewEmisData!$B:$B, $A140, NewEmisData!$C:$C, $H140, NewEmisData!$D:$D, AR$2), SUMIFS(NewEmisData!H:H, NewEmisData!$A:$A, "LDV", NewEmisData!$B:$B, $A140, NewEmisData!$C:$C, $H140, NewEmisData!$D:$D, AR$2))</f>
        <v>7.6972409553025797E-2</v>
      </c>
      <c r="AS140" s="335">
        <f>$I140*IF($G140="Pickup", SUMIFS(NewEmisData!I:I, NewEmisData!$A:$A, "Pickup", NewEmisData!$B:$B, $A140, NewEmisData!$C:$C, $H140, NewEmisData!$D:$D, AS$2), SUMIFS(NewEmisData!I:I, NewEmisData!$A:$A, "LDV", NewEmisData!$B:$B, $A140, NewEmisData!$C:$C, $H140, NewEmisData!$D:$D, AS$2))</f>
        <v>7.6836875081772907E-2</v>
      </c>
      <c r="AT140" s="335">
        <f>$I140*IF($G140="Pickup", SUMIFS(NewEmisData!J:J, NewEmisData!$A:$A, "Pickup", NewEmisData!$B:$B, $A140, NewEmisData!$C:$C, $H140, NewEmisData!$D:$D, AT$2), SUMIFS(NewEmisData!J:J, NewEmisData!$A:$A, "LDV", NewEmisData!$B:$B, $A140, NewEmisData!$C:$C, $H140, NewEmisData!$D:$D, AT$2))</f>
        <v>7.69074432910445E-2</v>
      </c>
      <c r="AU140" s="335">
        <f>$I140*IF($G140="Pickup", SUMIFS(NewEmisData!K:K, NewEmisData!$A:$A, "Pickup", NewEmisData!$B:$B, $A140, NewEmisData!$C:$C, $H140, NewEmisData!$D:$D, AU$2), SUMIFS(NewEmisData!K:K, NewEmisData!$A:$A, "LDV", NewEmisData!$B:$B, $A140, NewEmisData!$C:$C, $H140, NewEmisData!$D:$D, AU$2))</f>
        <v>7.6900843368497895E-2</v>
      </c>
      <c r="AV140" s="335">
        <f>$I140*IF($G140="Pickup", SUMIFS(NewEmisData!L:L, NewEmisData!$A:$A, "Pickup", NewEmisData!$B:$B, $A140, NewEmisData!$C:$C, $H140, NewEmisData!$D:$D, AV$2), SUMIFS(NewEmisData!L:L, NewEmisData!$A:$A, "LDV", NewEmisData!$B:$B, $A140, NewEmisData!$C:$C, $H140, NewEmisData!$D:$D, AV$2))</f>
        <v>7.6888545887976001E-2</v>
      </c>
      <c r="AW140" s="335">
        <f>$I140*IF($G140="Pickup", SUMIFS(NewEmisData!M:M, NewEmisData!$A:$A, "Pickup", NewEmisData!$B:$B, $A140, NewEmisData!$C:$C, $H140, NewEmisData!$D:$D, AW$2), SUMIFS(NewEmisData!M:M, NewEmisData!$A:$A, "LDV", NewEmisData!$B:$B, $A140, NewEmisData!$C:$C, $H140, NewEmisData!$D:$D, AW$2))</f>
        <v>7.6936569612579206E-2</v>
      </c>
      <c r="AX140" s="335">
        <v>5.2834708622229692E-2</v>
      </c>
      <c r="AY140" s="335">
        <f>$I140*IF($G140="Pickup", SUMIFS(NewEmisData!E:E, NewEmisData!$A:$A, "Pickup", NewEmisData!$B:$B, $A140, NewEmisData!$C:$C, $H140, NewEmisData!$D:$D, AY$2), SUMIFS(NewEmisData!E:E, NewEmisData!$A:$A, "LDV", NewEmisData!$B:$B, $A140, NewEmisData!$C:$C, $H140, NewEmisData!$D:$D, AY$2))</f>
        <v>8.2994776464736103E-2</v>
      </c>
      <c r="AZ140" s="335">
        <f>$I140*IF($G140="Pickup", SUMIFS(NewEmisData!F:F, NewEmisData!$A:$A, "Pickup", NewEmisData!$B:$B, $A140, NewEmisData!$C:$C, $H140, NewEmisData!$D:$D, AZ$2), SUMIFS(NewEmisData!F:F, NewEmisData!$A:$A, "LDV", NewEmisData!$B:$B, $A140, NewEmisData!$C:$C, $H140, NewEmisData!$D:$D, AZ$2))</f>
        <v>2.9286960169176E-2</v>
      </c>
      <c r="BA140" s="335">
        <f>$I140*IF($G140="Pickup", SUMIFS(NewEmisData!G:G, NewEmisData!$A:$A, "Pickup", NewEmisData!$B:$B, $A140, NewEmisData!$C:$C, $H140, NewEmisData!$D:$D, BA$2), SUMIFS(NewEmisData!G:G, NewEmisData!$A:$A, "LDV", NewEmisData!$B:$B, $A140, NewEmisData!$C:$C, $H140, NewEmisData!$D:$D, BA$2))</f>
        <v>1.3924604157418001E-2</v>
      </c>
      <c r="BB140" s="335">
        <f>$I140*IF($G140="Pickup", SUMIFS(NewEmisData!H:H, NewEmisData!$A:$A, "Pickup", NewEmisData!$B:$B, $A140, NewEmisData!$C:$C, $H140, NewEmisData!$D:$D, BB$2), SUMIFS(NewEmisData!H:H, NewEmisData!$A:$A, "LDV", NewEmisData!$B:$B, $A140, NewEmisData!$C:$C, $H140, NewEmisData!$D:$D, BB$2))</f>
        <v>1.28820995888716E-2</v>
      </c>
      <c r="BC140" s="335">
        <f>$I140*IF($G140="Pickup", SUMIFS(NewEmisData!I:I, NewEmisData!$A:$A, "Pickup", NewEmisData!$B:$B, $A140, NewEmisData!$C:$C, $H140, NewEmisData!$D:$D, BC$2), SUMIFS(NewEmisData!I:I, NewEmisData!$A:$A, "LDV", NewEmisData!$B:$B, $A140, NewEmisData!$C:$C, $H140, NewEmisData!$D:$D, BC$2))</f>
        <v>1.2757306095682401E-2</v>
      </c>
      <c r="BD140" s="335">
        <f>$I140*IF($G140="Pickup", SUMIFS(NewEmisData!J:J, NewEmisData!$A:$A, "Pickup", NewEmisData!$B:$B, $A140, NewEmisData!$C:$C, $H140, NewEmisData!$D:$D, BD$2), SUMIFS(NewEmisData!J:J, NewEmisData!$A:$A, "LDV", NewEmisData!$B:$B, $A140, NewEmisData!$C:$C, $H140, NewEmisData!$D:$D, BD$2))</f>
        <v>1.28223162487622E-2</v>
      </c>
      <c r="BE140" s="335">
        <f>$I140*IF($G140="Pickup", SUMIFS(NewEmisData!K:K, NewEmisData!$A:$A, "Pickup", NewEmisData!$B:$B, $A140, NewEmisData!$C:$C, $H140, NewEmisData!$D:$D, BE$2), SUMIFS(NewEmisData!K:K, NewEmisData!$A:$A, "LDV", NewEmisData!$B:$B, $A140, NewEmisData!$C:$C, $H140, NewEmisData!$D:$D, BE$2))</f>
        <v>1.28161744328164E-2</v>
      </c>
      <c r="BF140" s="335">
        <f>$I140*IF($G140="Pickup", SUMIFS(NewEmisData!L:L, NewEmisData!$A:$A, "Pickup", NewEmisData!$B:$B, $A140, NewEmisData!$C:$C, $H140, NewEmisData!$D:$D, BF$2), SUMIFS(NewEmisData!L:L, NewEmisData!$A:$A, "LDV", NewEmisData!$B:$B, $A140, NewEmisData!$C:$C, $H140, NewEmisData!$D:$D, BF$2))</f>
        <v>1.28049681705815E-2</v>
      </c>
      <c r="BG140" s="335">
        <f>$I140*IF($G140="Pickup", SUMIFS(NewEmisData!M:M, NewEmisData!$A:$A, "Pickup", NewEmisData!$B:$B, $A140, NewEmisData!$C:$C, $H140, NewEmisData!$D:$D, BG$2), SUMIFS(NewEmisData!M:M, NewEmisData!$A:$A, "LDV", NewEmisData!$B:$B, $A140, NewEmisData!$C:$C, $H140, NewEmisData!$D:$D, BG$2))</f>
        <v>1.2849092483120999E-2</v>
      </c>
      <c r="BH140" s="335">
        <v>1.4243276255751064E-2</v>
      </c>
      <c r="BI140" s="335">
        <f>$I140*IF($G140="Pickup", SUMIFS(NewEmisData!E:E, NewEmisData!$A:$A, "Pickup", NewEmisData!$B:$B, $A140, NewEmisData!$C:$C, $H140, NewEmisData!$D:$D, BI$2), SUMIFS(NewEmisData!E:E, NewEmisData!$A:$A, "LDV", NewEmisData!$B:$B, $A140, NewEmisData!$C:$C, $H140, NewEmisData!$D:$D, BI$2))</f>
        <v>39.775858774743803</v>
      </c>
      <c r="BJ140" s="335">
        <f>$I140*IF($G140="Pickup", SUMIFS(NewEmisData!F:F, NewEmisData!$A:$A, "Pickup", NewEmisData!$B:$B, $A140, NewEmisData!$C:$C, $H140, NewEmisData!$D:$D, BJ$2), SUMIFS(NewEmisData!F:F, NewEmisData!$A:$A, "LDV", NewEmisData!$B:$B, $A140, NewEmisData!$C:$C, $H140, NewEmisData!$D:$D, BJ$2))</f>
        <v>10.678234156384899</v>
      </c>
      <c r="BK140" s="335">
        <f>$I140*IF($G140="Pickup", SUMIFS(NewEmisData!G:G, NewEmisData!$A:$A, "Pickup", NewEmisData!$B:$B, $A140, NewEmisData!$C:$C, $H140, NewEmisData!$D:$D, BK$2), SUMIFS(NewEmisData!G:G, NewEmisData!$A:$A, "LDV", NewEmisData!$B:$B, $A140, NewEmisData!$C:$C, $H140, NewEmisData!$D:$D, BK$2))</f>
        <v>1.86758643046957</v>
      </c>
      <c r="BL140" s="335">
        <f>$I140*IF($G140="Pickup", SUMIFS(NewEmisData!H:H, NewEmisData!$A:$A, "Pickup", NewEmisData!$B:$B, $A140, NewEmisData!$C:$C, $H140, NewEmisData!$D:$D, BL$2), SUMIFS(NewEmisData!H:H, NewEmisData!$A:$A, "LDV", NewEmisData!$B:$B, $A140, NewEmisData!$C:$C, $H140, NewEmisData!$D:$D, BL$2))</f>
        <v>1.42362076026303</v>
      </c>
      <c r="BM140" s="335">
        <f>$I140*IF($G140="Pickup", SUMIFS(NewEmisData!I:I, NewEmisData!$A:$A, "Pickup", NewEmisData!$B:$B, $A140, NewEmisData!$C:$C, $H140, NewEmisData!$D:$D, BM$2), SUMIFS(NewEmisData!I:I, NewEmisData!$A:$A, "LDV", NewEmisData!$B:$B, $A140, NewEmisData!$C:$C, $H140, NewEmisData!$D:$D, BM$2))</f>
        <v>1.22553039938669</v>
      </c>
      <c r="BN140" s="335">
        <f>$I140*IF($G140="Pickup", SUMIFS(NewEmisData!J:J, NewEmisData!$A:$A, "Pickup", NewEmisData!$B:$B, $A140, NewEmisData!$C:$C, $H140, NewEmisData!$D:$D, BN$2), SUMIFS(NewEmisData!J:J, NewEmisData!$A:$A, "LDV", NewEmisData!$B:$B, $A140, NewEmisData!$C:$C, $H140, NewEmisData!$D:$D, BN$2))</f>
        <v>1.16750761763039</v>
      </c>
      <c r="BO140" s="335">
        <f>$I140*IF($G140="Pickup", SUMIFS(NewEmisData!K:K, NewEmisData!$A:$A, "Pickup", NewEmisData!$B:$B, $A140, NewEmisData!$C:$C, $H140, NewEmisData!$D:$D, BO$2), SUMIFS(NewEmisData!K:K, NewEmisData!$A:$A, "LDV", NewEmisData!$B:$B, $A140, NewEmisData!$C:$C, $H140, NewEmisData!$D:$D, BO$2))</f>
        <v>1.1062247677672601</v>
      </c>
      <c r="BP140" s="335">
        <f>$I140*IF($G140="Pickup", SUMIFS(NewEmisData!L:L, NewEmisData!$A:$A, "Pickup", NewEmisData!$B:$B, $A140, NewEmisData!$C:$C, $H140, NewEmisData!$D:$D, BP$2), SUMIFS(NewEmisData!L:L, NewEmisData!$A:$A, "LDV", NewEmisData!$B:$B, $A140, NewEmisData!$C:$C, $H140, NewEmisData!$D:$D, BP$2))</f>
        <v>1.0761548737814799</v>
      </c>
      <c r="BQ140" s="335">
        <f>$I140*IF($G140="Pickup", SUMIFS(NewEmisData!M:M, NewEmisData!$A:$A, "Pickup", NewEmisData!$B:$B, $A140, NewEmisData!$C:$C, $H140, NewEmisData!$D:$D, BQ$2), SUMIFS(NewEmisData!M:M, NewEmisData!$A:$A, "LDV", NewEmisData!$B:$B, $A140, NewEmisData!$C:$C, $H140, NewEmisData!$D:$D, BQ$2))</f>
        <v>1.0829580064973601</v>
      </c>
      <c r="BR140" s="335">
        <v>0.76052857406256014</v>
      </c>
      <c r="BS140" s="335">
        <f>$I140*IF($G140="Pickup", SUMIFS(NewEmisData!E:E, NewEmisData!$A:$A, "Pickup", NewEmisData!$B:$B, $A140, NewEmisData!$C:$C, $H140, NewEmisData!$D:$D, BS$2), SUMIFS(NewEmisData!E:E, NewEmisData!$A:$A, "LDV", NewEmisData!$B:$B, $A140, NewEmisData!$C:$C, $H140, NewEmisData!$D:$D, BS$2))</f>
        <v>3.6839474572804698</v>
      </c>
      <c r="BT140" s="335">
        <f>$I140*IF($G140="Pickup", SUMIFS(NewEmisData!F:F, NewEmisData!$A:$A, "Pickup", NewEmisData!$B:$B, $A140, NewEmisData!$C:$C, $H140, NewEmisData!$D:$D, BT$2), SUMIFS(NewEmisData!F:F, NewEmisData!$A:$A, "LDV", NewEmisData!$B:$B, $A140, NewEmisData!$C:$C, $H140, NewEmisData!$D:$D, BT$2))</f>
        <v>0.98577392935792796</v>
      </c>
      <c r="BU140" s="335">
        <f>$I140*IF($G140="Pickup", SUMIFS(NewEmisData!G:G, NewEmisData!$A:$A, "Pickup", NewEmisData!$B:$B, $A140, NewEmisData!$C:$C, $H140, NewEmisData!$D:$D, BU$2), SUMIFS(NewEmisData!G:G, NewEmisData!$A:$A, "LDV", NewEmisData!$B:$B, $A140, NewEmisData!$C:$C, $H140, NewEmisData!$D:$D, BU$2))</f>
        <v>0.13920001825041101</v>
      </c>
      <c r="BV140" s="335">
        <f>$I140*IF($G140="Pickup", SUMIFS(NewEmisData!H:H, NewEmisData!$A:$A, "Pickup", NewEmisData!$B:$B, $A140, NewEmisData!$C:$C, $H140, NewEmisData!$D:$D, BV$2), SUMIFS(NewEmisData!H:H, NewEmisData!$A:$A, "LDV", NewEmisData!$B:$B, $A140, NewEmisData!$C:$C, $H140, NewEmisData!$D:$D, BV$2))</f>
        <v>9.6471078701038201E-2</v>
      </c>
      <c r="BW140" s="335">
        <f>$I140*IF($G140="Pickup", SUMIFS(NewEmisData!I:I, NewEmisData!$A:$A, "Pickup", NewEmisData!$B:$B, $A140, NewEmisData!$C:$C, $H140, NewEmisData!$D:$D, BW$2), SUMIFS(NewEmisData!I:I, NewEmisData!$A:$A, "LDV", NewEmisData!$B:$B, $A140, NewEmisData!$C:$C, $H140, NewEmisData!$D:$D, BW$2))</f>
        <v>7.5191537396481406E-2</v>
      </c>
      <c r="BX140" s="335">
        <f>$I140*IF($G140="Pickup", SUMIFS(NewEmisData!J:J, NewEmisData!$A:$A, "Pickup", NewEmisData!$B:$B, $A140, NewEmisData!$C:$C, $H140, NewEmisData!$D:$D, BX$2), SUMIFS(NewEmisData!J:J, NewEmisData!$A:$A, "LDV", NewEmisData!$B:$B, $A140, NewEmisData!$C:$C, $H140, NewEmisData!$D:$D, BX$2))</f>
        <v>7.3750498912982104E-2</v>
      </c>
      <c r="BY140" s="335">
        <f>$I140*IF($G140="Pickup", SUMIFS(NewEmisData!K:K, NewEmisData!$A:$A, "Pickup", NewEmisData!$B:$B, $A140, NewEmisData!$C:$C, $H140, NewEmisData!$D:$D, BY$2), SUMIFS(NewEmisData!K:K, NewEmisData!$A:$A, "LDV", NewEmisData!$B:$B, $A140, NewEmisData!$C:$C, $H140, NewEmisData!$D:$D, BY$2))</f>
        <v>7.1596726073612907E-2</v>
      </c>
      <c r="BZ140" s="335">
        <f>$I140*IF($G140="Pickup", SUMIFS(NewEmisData!L:L, NewEmisData!$A:$A, "Pickup", NewEmisData!$B:$B, $A140, NewEmisData!$C:$C, $H140, NewEmisData!$D:$D, BZ$2), SUMIFS(NewEmisData!L:L, NewEmisData!$A:$A, "LDV", NewEmisData!$B:$B, $A140, NewEmisData!$C:$C, $H140, NewEmisData!$D:$D, BZ$2))</f>
        <v>7.0651840302643099E-2</v>
      </c>
      <c r="CA140" s="335">
        <f>$I140*IF($G140="Pickup", SUMIFS(NewEmisData!M:M, NewEmisData!$A:$A, "Pickup", NewEmisData!$B:$B, $A140, NewEmisData!$C:$C, $H140, NewEmisData!$D:$D, CA$2), SUMIFS(NewEmisData!M:M, NewEmisData!$A:$A, "LDV", NewEmisData!$B:$B, $A140, NewEmisData!$C:$C, $H140, NewEmisData!$D:$D, CA$2))</f>
        <v>7.1352883539201301E-2</v>
      </c>
      <c r="CB140" s="335">
        <v>8.150002687780894E-2</v>
      </c>
      <c r="CC140" s="335">
        <f>$I140*IF($G140="Pickup", SUMIFS(NewEmisData!E:E, NewEmisData!$A:$A, "Pickup", NewEmisData!$B:$B, $A140, NewEmisData!$C:$C, $H140, NewEmisData!$D:$D, CC$2), SUMIFS(NewEmisData!E:E, NewEmisData!$A:$A, "LDV", NewEmisData!$B:$B, $A140, NewEmisData!$C:$C, $H140, NewEmisData!$D:$D, CC$2))</f>
        <v>8.3015807662600808E-3</v>
      </c>
      <c r="CD140" s="335">
        <f>$I140*IF($G140="Pickup", SUMIFS(NewEmisData!F:F, NewEmisData!$A:$A, "Pickup", NewEmisData!$B:$B, $A140, NewEmisData!$C:$C, $H140, NewEmisData!$D:$D, CD$2), SUMIFS(NewEmisData!F:F, NewEmisData!$A:$A, "LDV", NewEmisData!$B:$B, $A140, NewEmisData!$C:$C, $H140, NewEmisData!$D:$D, CD$2))</f>
        <v>8.3015814353979093E-3</v>
      </c>
      <c r="CE140" s="335">
        <f>$I140*IF($G140="Pickup", SUMIFS(NewEmisData!G:G, NewEmisData!$A:$A, "Pickup", NewEmisData!$B:$B, $A140, NewEmisData!$C:$C, $H140, NewEmisData!$D:$D, CE$2), SUMIFS(NewEmisData!G:G, NewEmisData!$A:$A, "LDV", NewEmisData!$B:$B, $A140, NewEmisData!$C:$C, $H140, NewEmisData!$D:$D, CE$2))</f>
        <v>9.7776409238937295E-3</v>
      </c>
      <c r="CF140" s="335">
        <f>$I140*IF($G140="Pickup", SUMIFS(NewEmisData!H:H, NewEmisData!$A:$A, "Pickup", NewEmisData!$B:$B, $A140, NewEmisData!$C:$C, $H140, NewEmisData!$D:$D, CF$2), SUMIFS(NewEmisData!H:H, NewEmisData!$A:$A, "LDV", NewEmisData!$B:$B, $A140, NewEmisData!$C:$C, $H140, NewEmisData!$D:$D, CF$2))</f>
        <v>9.7776508210115302E-3</v>
      </c>
      <c r="CG140" s="335">
        <f>$I140*IF($G140="Pickup", SUMIFS(NewEmisData!I:I, NewEmisData!$A:$A, "Pickup", NewEmisData!$B:$B, $A140, NewEmisData!$C:$C, $H140, NewEmisData!$D:$D, CG$2), SUMIFS(NewEmisData!I:I, NewEmisData!$A:$A, "LDV", NewEmisData!$B:$B, $A140, NewEmisData!$C:$C, $H140, NewEmisData!$D:$D, CG$2))</f>
        <v>9.7776494795757396E-3</v>
      </c>
      <c r="CH140" s="335">
        <f>$I140*IF($G140="Pickup", SUMIFS(NewEmisData!J:J, NewEmisData!$A:$A, "Pickup", NewEmisData!$B:$B, $A140, NewEmisData!$C:$C, $H140, NewEmisData!$D:$D, CH$2), SUMIFS(NewEmisData!J:J, NewEmisData!$A:$A, "LDV", NewEmisData!$B:$B, $A140, NewEmisData!$C:$C, $H140, NewEmisData!$D:$D, CH$2))</f>
        <v>9.7776493269548497E-3</v>
      </c>
      <c r="CI140" s="335">
        <f>$I140*IF($G140="Pickup", SUMIFS(NewEmisData!K:K, NewEmisData!$A:$A, "Pickup", NewEmisData!$B:$B, $A140, NewEmisData!$C:$C, $H140, NewEmisData!$D:$D, CI$2), SUMIFS(NewEmisData!K:K, NewEmisData!$A:$A, "LDV", NewEmisData!$B:$B, $A140, NewEmisData!$C:$C, $H140, NewEmisData!$D:$D, CI$2))</f>
        <v>9.7776510939597203E-3</v>
      </c>
      <c r="CJ140" s="335">
        <f>$I140*IF($G140="Pickup", SUMIFS(NewEmisData!L:L, NewEmisData!$A:$A, "Pickup", NewEmisData!$B:$B, $A140, NewEmisData!$C:$C, $H140, NewEmisData!$D:$D, CJ$2), SUMIFS(NewEmisData!L:L, NewEmisData!$A:$A, "LDV", NewEmisData!$B:$B, $A140, NewEmisData!$C:$C, $H140, NewEmisData!$D:$D, CJ$2))</f>
        <v>9.7776462712922899E-3</v>
      </c>
      <c r="CK140" s="335">
        <f>$I140*IF($G140="Pickup", SUMIFS(NewEmisData!M:M, NewEmisData!$A:$A, "Pickup", NewEmisData!$B:$B, $A140, NewEmisData!$C:$C, $H140, NewEmisData!$D:$D, CK$2), SUMIFS(NewEmisData!M:M, NewEmisData!$A:$A, "LDV", NewEmisData!$B:$B, $A140, NewEmisData!$C:$C, $H140, NewEmisData!$D:$D, CK$2))</f>
        <v>9.7776422060059202E-3</v>
      </c>
      <c r="CL140" s="335">
        <v>2.2181963950320412E-2</v>
      </c>
      <c r="CM140" s="335">
        <f>$I140*IF($G140="Pickup", SUMIFS(NewEmisData!E:E, NewEmisData!$A:$A, "Pickup", NewEmisData!$B:$B, $A140, NewEmisData!$C:$C, $H140, NewEmisData!$D:$D, CM$2), SUMIFS(NewEmisData!E:E, NewEmisData!$A:$A, "LDV", NewEmisData!$B:$B, $A140, NewEmisData!$C:$C, $H140, NewEmisData!$D:$D, CM$2))</f>
        <v>1.3172159507331401E-3</v>
      </c>
      <c r="CN140" s="335">
        <f>$I140*IF($G140="Pickup", SUMIFS(NewEmisData!F:F, NewEmisData!$A:$A, "Pickup", NewEmisData!$B:$B, $A140, NewEmisData!$C:$C, $H140, NewEmisData!$D:$D, CN$2), SUMIFS(NewEmisData!F:F, NewEmisData!$A:$A, "LDV", NewEmisData!$B:$B, $A140, NewEmisData!$C:$C, $H140, NewEmisData!$D:$D, CN$2))</f>
        <v>1.1497778914898601E-3</v>
      </c>
      <c r="CO140" s="335">
        <f>$I140*IF($G140="Pickup", SUMIFS(NewEmisData!G:G, NewEmisData!$A:$A, "Pickup", NewEmisData!$B:$B, $A140, NewEmisData!$C:$C, $H140, NewEmisData!$D:$D, CO$2), SUMIFS(NewEmisData!G:G, NewEmisData!$A:$A, "LDV", NewEmisData!$B:$B, $A140, NewEmisData!$C:$C, $H140, NewEmisData!$D:$D, CO$2))</f>
        <v>1.3280335233953799E-3</v>
      </c>
      <c r="CP140" s="335">
        <f>$I140*IF($G140="Pickup", SUMIFS(NewEmisData!H:H, NewEmisData!$A:$A, "Pickup", NewEmisData!$B:$B, $A140, NewEmisData!$C:$C, $H140, NewEmisData!$D:$D, CP$2), SUMIFS(NewEmisData!H:H, NewEmisData!$A:$A, "LDV", NewEmisData!$B:$B, $A140, NewEmisData!$C:$C, $H140, NewEmisData!$D:$D, CP$2))</f>
        <v>1.3300403953936701E-3</v>
      </c>
      <c r="CQ140" s="335">
        <f>$I140*IF($G140="Pickup", SUMIFS(NewEmisData!I:I, NewEmisData!$A:$A, "Pickup", NewEmisData!$B:$B, $A140, NewEmisData!$C:$C, $H140, NewEmisData!$D:$D, CQ$2), SUMIFS(NewEmisData!I:I, NewEmisData!$A:$A, "LDV", NewEmisData!$B:$B, $A140, NewEmisData!$C:$C, $H140, NewEmisData!$D:$D, CQ$2))</f>
        <v>1.3373192652413001E-3</v>
      </c>
      <c r="CR140" s="335">
        <f>$I140*IF($G140="Pickup", SUMIFS(NewEmisData!J:J, NewEmisData!$A:$A, "Pickup", NewEmisData!$B:$B, $A140, NewEmisData!$C:$C, $H140, NewEmisData!$D:$D, CR$2), SUMIFS(NewEmisData!J:J, NewEmisData!$A:$A, "LDV", NewEmisData!$B:$B, $A140, NewEmisData!$C:$C, $H140, NewEmisData!$D:$D, CR$2))</f>
        <v>1.34682925218304E-3</v>
      </c>
      <c r="CS140" s="335">
        <f>$I140*IF($G140="Pickup", SUMIFS(NewEmisData!K:K, NewEmisData!$A:$A, "Pickup", NewEmisData!$B:$B, $A140, NewEmisData!$C:$C, $H140, NewEmisData!$D:$D, CS$2), SUMIFS(NewEmisData!K:K, NewEmisData!$A:$A, "LDV", NewEmisData!$B:$B, $A140, NewEmisData!$C:$C, $H140, NewEmisData!$D:$D, CS$2))</f>
        <v>1.35165887255797E-3</v>
      </c>
      <c r="CT140" s="335">
        <f>$I140*IF($G140="Pickup", SUMIFS(NewEmisData!L:L, NewEmisData!$A:$A, "Pickup", NewEmisData!$B:$B, $A140, NewEmisData!$C:$C, $H140, NewEmisData!$D:$D, CT$2), SUMIFS(NewEmisData!L:L, NewEmisData!$A:$A, "LDV", NewEmisData!$B:$B, $A140, NewEmisData!$C:$C, $H140, NewEmisData!$D:$D, CT$2))</f>
        <v>1.35319494580264E-3</v>
      </c>
      <c r="CU140" s="335">
        <f>$I140*IF($G140="Pickup", SUMIFS(NewEmisData!M:M, NewEmisData!$A:$A, "Pickup", NewEmisData!$B:$B, $A140, NewEmisData!$C:$C, $H140, NewEmisData!$D:$D, CU$2), SUMIFS(NewEmisData!M:M, NewEmisData!$A:$A, "LDV", NewEmisData!$B:$B, $A140, NewEmisData!$C:$C, $H140, NewEmisData!$D:$D, CU$2))</f>
        <v>1.35559121182894E-3</v>
      </c>
      <c r="CV140" s="335">
        <v>2.3568513937467224E-3</v>
      </c>
      <c r="CW140" s="335">
        <v>0.12767609553272316</v>
      </c>
      <c r="CX140" s="335">
        <v>6.0965444660888601E-2</v>
      </c>
      <c r="CY140" s="335">
        <v>1.6598456567846732E-2</v>
      </c>
      <c r="CZ140" s="335">
        <v>3.3604812012321423E-3</v>
      </c>
      <c r="DA140" s="335">
        <v>1.5241571918114991E-3</v>
      </c>
      <c r="DB140" s="335">
        <v>1.0003681376209209E-3</v>
      </c>
      <c r="DC140" s="335">
        <v>9.0365490602724134E-4</v>
      </c>
      <c r="DD140" s="335">
        <v>8.9947941829660093E-4</v>
      </c>
      <c r="DE140" s="335">
        <v>8.980159958761482E-4</v>
      </c>
      <c r="DF140" s="335">
        <v>8.980159958761482E-4</v>
      </c>
      <c r="DG140" s="335">
        <f>$I140*IF($G140="Pickup", SUMIFS(NewEmisData!E:E, NewEmisData!$A:$A, "Pickup", NewEmisData!$B:$B, $A140, NewEmisData!$C:$C, $H140, NewEmisData!$D:$D, DG$2), SUMIFS(NewEmisData!E:E, NewEmisData!$A:$A, "LDV", NewEmisData!$B:$B, $A140, NewEmisData!$C:$C, $H140, NewEmisData!$D:$D, DG$2))</f>
        <v>0</v>
      </c>
      <c r="DH140" s="335">
        <f>$I140*IF($G140="Pickup", SUMIFS(NewEmisData!F:F, NewEmisData!$A:$A, "Pickup", NewEmisData!$B:$B, $A140, NewEmisData!$C:$C, $H140, NewEmisData!$D:$D, DH$2), SUMIFS(NewEmisData!F:F, NewEmisData!$A:$A, "LDV", NewEmisData!$B:$B, $A140, NewEmisData!$C:$C, $H140, NewEmisData!$D:$D, DH$2))</f>
        <v>0</v>
      </c>
      <c r="DI140" s="335">
        <f>$I140*IF($G140="Pickup", SUMIFS(NewEmisData!G:G, NewEmisData!$A:$A, "Pickup", NewEmisData!$B:$B, $A140, NewEmisData!$C:$C, $H140, NewEmisData!$D:$D, DI$2), SUMIFS(NewEmisData!G:G, NewEmisData!$A:$A, "LDV", NewEmisData!$B:$B, $A140, NewEmisData!$C:$C, $H140, NewEmisData!$D:$D, DI$2))</f>
        <v>0</v>
      </c>
      <c r="DJ140" s="335">
        <f>$I140*IF($G140="Pickup", SUMIFS(NewEmisData!H:H, NewEmisData!$A:$A, "Pickup", NewEmisData!$B:$B, $A140, NewEmisData!$C:$C, $H140, NewEmisData!$D:$D, DJ$2), SUMIFS(NewEmisData!H:H, NewEmisData!$A:$A, "LDV", NewEmisData!$B:$B, $A140, NewEmisData!$C:$C, $H140, NewEmisData!$D:$D, DJ$2))</f>
        <v>0</v>
      </c>
      <c r="DK140" s="335">
        <f>$I140*IF($G140="Pickup", SUMIFS(NewEmisData!I:I, NewEmisData!$A:$A, "Pickup", NewEmisData!$B:$B, $A140, NewEmisData!$C:$C, $H140, NewEmisData!$D:$D, DK$2), SUMIFS(NewEmisData!I:I, NewEmisData!$A:$A, "LDV", NewEmisData!$B:$B, $A140, NewEmisData!$C:$C, $H140, NewEmisData!$D:$D, DK$2))</f>
        <v>0</v>
      </c>
      <c r="DL140" s="335">
        <f>$I140*IF($G140="Pickup", SUMIFS(NewEmisData!J:J, NewEmisData!$A:$A, "Pickup", NewEmisData!$B:$B, $A140, NewEmisData!$C:$C, $H140, NewEmisData!$D:$D, DL$2), SUMIFS(NewEmisData!J:J, NewEmisData!$A:$A, "LDV", NewEmisData!$B:$B, $A140, NewEmisData!$C:$C, $H140, NewEmisData!$D:$D, DL$2))</f>
        <v>0</v>
      </c>
      <c r="DM140" s="335">
        <f>$I140*IF($G140="Pickup", SUMIFS(NewEmisData!K:K, NewEmisData!$A:$A, "Pickup", NewEmisData!$B:$B, $A140, NewEmisData!$C:$C, $H140, NewEmisData!$D:$D, DM$2), SUMIFS(NewEmisData!K:K, NewEmisData!$A:$A, "LDV", NewEmisData!$B:$B, $A140, NewEmisData!$C:$C, $H140, NewEmisData!$D:$D, DM$2))</f>
        <v>0</v>
      </c>
      <c r="DN140" s="335">
        <f>$I140*IF($G140="Pickup", SUMIFS(NewEmisData!L:L, NewEmisData!$A:$A, "Pickup", NewEmisData!$B:$B, $A140, NewEmisData!$C:$C, $H140, NewEmisData!$D:$D, DN$2), SUMIFS(NewEmisData!L:L, NewEmisData!$A:$A, "LDV", NewEmisData!$B:$B, $A140, NewEmisData!$C:$C, $H140, NewEmisData!$D:$D, DN$2))</f>
        <v>0</v>
      </c>
      <c r="DO140" s="335">
        <f>$I140*IF($G140="Pickup", SUMIFS(NewEmisData!M:M, NewEmisData!$A:$A, "Pickup", NewEmisData!$B:$B, $A140, NewEmisData!$C:$C, $H140, NewEmisData!$D:$D, DO$2), SUMIFS(NewEmisData!M:M, NewEmisData!$A:$A, "LDV", NewEmisData!$B:$B, $A140, NewEmisData!$C:$C, $H140, NewEmisData!$D:$D, DO$2))</f>
        <v>0</v>
      </c>
      <c r="DP140" s="335">
        <v>1.3040587281867905E-3</v>
      </c>
      <c r="DQ140" s="335">
        <f>$I140*IF($G140="Pickup", SUMIFS(NewEmisData!E:E, NewEmisData!$A:$A, "Pickup", NewEmisData!$B:$B, $A140, NewEmisData!$C:$C, $H140, NewEmisData!$D:$D, DQ$2), SUMIFS(NewEmisData!E:E, NewEmisData!$A:$A, "LDV", NewEmisData!$B:$B, $A140, NewEmisData!$C:$C, $H140, NewEmisData!$D:$D, DQ$2))</f>
        <v>1.9307833533596701E-2</v>
      </c>
      <c r="DR140" s="335">
        <f>$I140*IF($G140="Pickup", SUMIFS(NewEmisData!F:F, NewEmisData!$A:$A, "Pickup", NewEmisData!$B:$B, $A140, NewEmisData!$C:$C, $H140, NewEmisData!$D:$D, DR$2), SUMIFS(NewEmisData!F:F, NewEmisData!$A:$A, "LDV", NewEmisData!$B:$B, $A140, NewEmisData!$C:$C, $H140, NewEmisData!$D:$D, DR$2))</f>
        <v>6.4114835319069405E-2</v>
      </c>
      <c r="DS140" s="335">
        <f>$I140*IF($G140="Pickup", SUMIFS(NewEmisData!G:G, NewEmisData!$A:$A, "Pickup", NewEmisData!$B:$B, $A140, NewEmisData!$C:$C, $H140, NewEmisData!$D:$D, DS$2), SUMIFS(NewEmisData!G:G, NewEmisData!$A:$A, "LDV", NewEmisData!$B:$B, $A140, NewEmisData!$C:$C, $H140, NewEmisData!$D:$D, DS$2))</f>
        <v>7.1713130585949997E-2</v>
      </c>
      <c r="DT140" s="335">
        <f>$I140*IF($G140="Pickup", SUMIFS(NewEmisData!H:H, NewEmisData!$A:$A, "Pickup", NewEmisData!$B:$B, $A140, NewEmisData!$C:$C, $H140, NewEmisData!$D:$D, DT$2), SUMIFS(NewEmisData!H:H, NewEmisData!$A:$A, "LDV", NewEmisData!$B:$B, $A140, NewEmisData!$C:$C, $H140, NewEmisData!$D:$D, DT$2))</f>
        <v>7.3171737716537094E-2</v>
      </c>
      <c r="DU140" s="335">
        <f>$I140*IF($G140="Pickup", SUMIFS(NewEmisData!I:I, NewEmisData!$A:$A, "Pickup", NewEmisData!$B:$B, $A140, NewEmisData!$C:$C, $H140, NewEmisData!$D:$D, DU$2), SUMIFS(NewEmisData!I:I, NewEmisData!$A:$A, "LDV", NewEmisData!$B:$B, $A140, NewEmisData!$C:$C, $H140, NewEmisData!$D:$D, DU$2))</f>
        <v>7.5270293642568403E-2</v>
      </c>
      <c r="DV140" s="335">
        <f>$I140*IF($G140="Pickup", SUMIFS(NewEmisData!J:J, NewEmisData!$A:$A, "Pickup", NewEmisData!$B:$B, $A140, NewEmisData!$C:$C, $H140, NewEmisData!$D:$D, DV$2), SUMIFS(NewEmisData!J:J, NewEmisData!$A:$A, "LDV", NewEmisData!$B:$B, $A140, NewEmisData!$C:$C, $H140, NewEmisData!$D:$D, DV$2))</f>
        <v>7.5445547537672006E-2</v>
      </c>
      <c r="DW140" s="335">
        <f>$I140*IF($G140="Pickup", SUMIFS(NewEmisData!K:K, NewEmisData!$A:$A, "Pickup", NewEmisData!$B:$B, $A140, NewEmisData!$C:$C, $H140, NewEmisData!$D:$D, DW$2), SUMIFS(NewEmisData!K:K, NewEmisData!$A:$A, "LDV", NewEmisData!$B:$B, $A140, NewEmisData!$C:$C, $H140, NewEmisData!$D:$D, DW$2))</f>
        <v>7.4712089162185497E-2</v>
      </c>
      <c r="DX140" s="335">
        <f>$I140*IF($G140="Pickup", SUMIFS(NewEmisData!L:L, NewEmisData!$A:$A, "Pickup", NewEmisData!$B:$B, $A140, NewEmisData!$C:$C, $H140, NewEmisData!$D:$D, DX$2), SUMIFS(NewEmisData!L:L, NewEmisData!$A:$A, "LDV", NewEmisData!$B:$B, $A140, NewEmisData!$C:$C, $H140, NewEmisData!$D:$D, DX$2))</f>
        <v>7.3717251656777796E-2</v>
      </c>
      <c r="DY140" s="335">
        <f>$I140*IF($G140="Pickup", SUMIFS(NewEmisData!M:M, NewEmisData!$A:$A, "Pickup", NewEmisData!$B:$B, $A140, NewEmisData!$C:$C, $H140, NewEmisData!$D:$D, DY$2), SUMIFS(NewEmisData!M:M, NewEmisData!$A:$A, "LDV", NewEmisData!$B:$B, $A140, NewEmisData!$C:$C, $H140, NewEmisData!$D:$D, DY$2))</f>
        <v>7.44731750120151E-2</v>
      </c>
      <c r="DZ140" s="335">
        <v>7.9378330079915432E-2</v>
      </c>
      <c r="EA140" s="335">
        <f t="shared" si="234"/>
        <v>476.09443428903302</v>
      </c>
      <c r="EB140" s="335">
        <f t="shared" si="235"/>
        <v>429.18807065940501</v>
      </c>
      <c r="EC140" s="335">
        <f t="shared" si="236"/>
        <v>391.319233082962</v>
      </c>
      <c r="ED140" s="335">
        <f t="shared" si="237"/>
        <v>328.42956729245498</v>
      </c>
      <c r="EE140" s="335">
        <f t="shared" si="238"/>
        <v>299.62284839363502</v>
      </c>
      <c r="EF140" s="335">
        <f t="shared" si="239"/>
        <v>287.52510197421901</v>
      </c>
      <c r="EG140" s="335">
        <f t="shared" si="240"/>
        <v>280.23148169863998</v>
      </c>
      <c r="EH140" s="335">
        <f t="shared" si="241"/>
        <v>277.54586040118801</v>
      </c>
      <c r="EI140" s="335">
        <f t="shared" si="242"/>
        <v>277.49863288375599</v>
      </c>
      <c r="EJ140" s="335">
        <f t="shared" si="243"/>
        <v>0.51895197956857197</v>
      </c>
      <c r="EK140" s="335">
        <f t="shared" si="244"/>
        <v>2.0049311260151099</v>
      </c>
      <c r="EL140" s="335">
        <f t="shared" si="245"/>
        <v>0.760827545002146</v>
      </c>
      <c r="EM140" s="335">
        <f t="shared" si="246"/>
        <v>0.12767197241808201</v>
      </c>
      <c r="EN140" s="335">
        <f t="shared" si="247"/>
        <v>7.2512734058825107E-2</v>
      </c>
      <c r="EO140" s="335">
        <f t="shared" si="248"/>
        <v>4.5465409268618202E-2</v>
      </c>
      <c r="EP140" s="335">
        <f t="shared" si="249"/>
        <v>4.03828422132856E-2</v>
      </c>
      <c r="EQ140" s="335">
        <f t="shared" si="250"/>
        <v>3.69457071662685E-2</v>
      </c>
      <c r="ER140" s="335">
        <f t="shared" si="251"/>
        <v>3.54479042046821E-2</v>
      </c>
      <c r="ES140" s="335">
        <f t="shared" si="252"/>
        <v>3.5796031702760897E-2</v>
      </c>
      <c r="ET140" s="335">
        <f t="shared" si="253"/>
        <v>0.31264891292629016</v>
      </c>
      <c r="EU140" s="335">
        <f t="shared" si="254"/>
        <v>1.1835152385958499E-2</v>
      </c>
      <c r="EV140" s="335">
        <f t="shared" si="255"/>
        <v>1.02303341802871E-2</v>
      </c>
      <c r="EW140" s="335">
        <f t="shared" si="256"/>
        <v>3.28141775067963E-3</v>
      </c>
      <c r="EX140" s="335">
        <f t="shared" si="257"/>
        <v>2.7429174181074199E-3</v>
      </c>
      <c r="EY140" s="335">
        <f t="shared" si="258"/>
        <v>2.4986761140543901E-3</v>
      </c>
      <c r="EZ140" s="335">
        <f t="shared" si="259"/>
        <v>2.3977288527187398E-3</v>
      </c>
      <c r="FA140" s="335">
        <f t="shared" si="260"/>
        <v>2.3363239635992802E-3</v>
      </c>
      <c r="FB140" s="335">
        <f t="shared" si="261"/>
        <v>2.3139342639780401E-3</v>
      </c>
      <c r="FC140" s="335">
        <f t="shared" si="262"/>
        <v>2.31353960902861E-3</v>
      </c>
      <c r="FD140" s="335">
        <f t="shared" si="263"/>
        <v>4.2403248188809025E-3</v>
      </c>
      <c r="FE140" s="335">
        <f t="shared" si="264"/>
        <v>0.14754888588672199</v>
      </c>
      <c r="FF140" s="335">
        <f t="shared" si="265"/>
        <v>8.9170669812866296E-2</v>
      </c>
      <c r="FG140" s="335">
        <f t="shared" si="266"/>
        <v>7.8105554369183802E-2</v>
      </c>
      <c r="FH140" s="335">
        <f t="shared" si="267"/>
        <v>7.6972409553025797E-2</v>
      </c>
      <c r="FI140" s="335">
        <f t="shared" si="268"/>
        <v>7.6836875081772907E-2</v>
      </c>
      <c r="FJ140" s="335">
        <f t="shared" si="269"/>
        <v>7.69074432910445E-2</v>
      </c>
      <c r="FK140" s="335">
        <f t="shared" si="270"/>
        <v>7.6900843368497895E-2</v>
      </c>
      <c r="FL140" s="335">
        <f t="shared" si="271"/>
        <v>7.6888545887976001E-2</v>
      </c>
      <c r="FM140" s="335">
        <f t="shared" si="272"/>
        <v>7.6936569612579206E-2</v>
      </c>
      <c r="FN140" s="335">
        <f t="shared" si="273"/>
        <v>5.2834708622229692E-2</v>
      </c>
      <c r="FO140" s="335">
        <f t="shared" si="274"/>
        <v>8.2994776464736103E-2</v>
      </c>
      <c r="FP140" s="335">
        <f t="shared" si="275"/>
        <v>2.9286960169176E-2</v>
      </c>
      <c r="FQ140" s="335">
        <f t="shared" si="276"/>
        <v>1.3924604157418001E-2</v>
      </c>
      <c r="FR140" s="335">
        <f t="shared" si="277"/>
        <v>1.28820995888716E-2</v>
      </c>
      <c r="FS140" s="335">
        <f t="shared" si="278"/>
        <v>1.2757306095682401E-2</v>
      </c>
      <c r="FT140" s="335">
        <f t="shared" si="279"/>
        <v>1.28223162487622E-2</v>
      </c>
      <c r="FU140" s="335">
        <f t="shared" si="280"/>
        <v>1.28161744328164E-2</v>
      </c>
      <c r="FV140" s="335">
        <f t="shared" si="281"/>
        <v>1.28049681705815E-2</v>
      </c>
      <c r="FW140" s="335">
        <f t="shared" si="282"/>
        <v>1.2849092483120999E-2</v>
      </c>
      <c r="FX140" s="335">
        <f t="shared" si="283"/>
        <v>1.4243276255751064E-2</v>
      </c>
    </row>
    <row r="141" spans="1:180" x14ac:dyDescent="0.2">
      <c r="A141" s="305" t="str">
        <f>_xlfn.CONCAT(IF(LEFT(TRIM(A140),1)="*", "*R", "R"), 1+RIGHT(TRIM(A140),1))</f>
        <v>*R3</v>
      </c>
      <c r="B141" s="305" t="str">
        <f t="shared" ref="B141:B144" si="285">B140</f>
        <v>*TLLSDHEV20</v>
      </c>
      <c r="C141" s="305" t="str">
        <f t="shared" ref="C141:C144" si="286">C140</f>
        <v>TL.DSL.LS.DHEV.2020</v>
      </c>
      <c r="D141" s="301" t="str">
        <f t="shared" ref="D141:D144" si="287">D140</f>
        <v>bn-vmt, bn-vmt/a</v>
      </c>
      <c r="E141" s="301" t="str">
        <f t="shared" ref="E141:E144" si="288">E140</f>
        <v>TRNDSL</v>
      </c>
      <c r="F141" s="301" t="str">
        <f t="shared" ref="F141:F144" si="289">F140</f>
        <v>TL</v>
      </c>
      <c r="G141" s="315" t="s">
        <v>822</v>
      </c>
      <c r="H141" s="315" t="s">
        <v>816</v>
      </c>
      <c r="I141" s="315">
        <v>1</v>
      </c>
      <c r="J141" s="315" t="str">
        <f t="shared" si="284"/>
        <v>Large SUV-DSL</v>
      </c>
      <c r="K141" s="335">
        <f>$I141*IF($G141="Pickup", SUMIFS(NewEmisData!E:E, NewEmisData!$A:$A, "Pickup", NewEmisData!$B:$B, $A141, NewEmisData!$C:$C, $H141, NewEmisData!$D:$D, K$2), SUMIFS(NewEmisData!E:E, NewEmisData!$A:$A, "LDV", NewEmisData!$B:$B, $A141, NewEmisData!$C:$C, $H141, NewEmisData!$D:$D, K$2))</f>
        <v>454.22422332698301</v>
      </c>
      <c r="L141" s="335">
        <f>$I141*IF($G141="Pickup", SUMIFS(NewEmisData!F:F, NewEmisData!$A:$A, "Pickup", NewEmisData!$B:$B, $A141, NewEmisData!$C:$C, $H141, NewEmisData!$D:$D, L$2), SUMIFS(NewEmisData!F:F, NewEmisData!$A:$A, "LDV", NewEmisData!$B:$B, $A141, NewEmisData!$C:$C, $H141, NewEmisData!$D:$D, L$2))</f>
        <v>415.98623310718898</v>
      </c>
      <c r="M141" s="335">
        <f>$I141*IF($G141="Pickup", SUMIFS(NewEmisData!G:G, NewEmisData!$A:$A, "Pickup", NewEmisData!$B:$B, $A141, NewEmisData!$C:$C, $H141, NewEmisData!$D:$D, M$2), SUMIFS(NewEmisData!G:G, NewEmisData!$A:$A, "LDV", NewEmisData!$B:$B, $A141, NewEmisData!$C:$C, $H141, NewEmisData!$D:$D, M$2))</f>
        <v>341.24154984582401</v>
      </c>
      <c r="N141" s="335">
        <f>$I141*IF($G141="Pickup", SUMIFS(NewEmisData!H:H, NewEmisData!$A:$A, "Pickup", NewEmisData!$B:$B, $A141, NewEmisData!$C:$C, $H141, NewEmisData!$D:$D, N$2), SUMIFS(NewEmisData!H:H, NewEmisData!$A:$A, "LDV", NewEmisData!$B:$B, $A141, NewEmisData!$C:$C, $H141, NewEmisData!$D:$D, N$2))</f>
        <v>286.14374563306302</v>
      </c>
      <c r="O141" s="335">
        <f>$I141*IF($G141="Pickup", SUMIFS(NewEmisData!I:I, NewEmisData!$A:$A, "Pickup", NewEmisData!$B:$B, $A141, NewEmisData!$C:$C, $H141, NewEmisData!$D:$D, O$2), SUMIFS(NewEmisData!I:I, NewEmisData!$A:$A, "LDV", NewEmisData!$B:$B, $A141, NewEmisData!$C:$C, $H141, NewEmisData!$D:$D, O$2))</f>
        <v>260.90109398597599</v>
      </c>
      <c r="P141" s="335">
        <f>$I141*IF($G141="Pickup", SUMIFS(NewEmisData!J:J, NewEmisData!$A:$A, "Pickup", NewEmisData!$B:$B, $A141, NewEmisData!$C:$C, $H141, NewEmisData!$D:$D, P$2), SUMIFS(NewEmisData!J:J, NewEmisData!$A:$A, "LDV", NewEmisData!$B:$B, $A141, NewEmisData!$C:$C, $H141, NewEmisData!$D:$D, P$2))</f>
        <v>250.29294391902499</v>
      </c>
      <c r="Q141" s="335">
        <f>$I141*IF($G141="Pickup", SUMIFS(NewEmisData!K:K, NewEmisData!$A:$A, "Pickup", NewEmisData!$B:$B, $A141, NewEmisData!$C:$C, $H141, NewEmisData!$D:$D, Q$2), SUMIFS(NewEmisData!K:K, NewEmisData!$A:$A, "LDV", NewEmisData!$B:$B, $A141, NewEmisData!$C:$C, $H141, NewEmisData!$D:$D, Q$2))</f>
        <v>243.907500195674</v>
      </c>
      <c r="R141" s="335">
        <f>$I141*IF($G141="Pickup", SUMIFS(NewEmisData!L:L, NewEmisData!$A:$A, "Pickup", NewEmisData!$B:$B, $A141, NewEmisData!$C:$C, $H141, NewEmisData!$D:$D, R$2), SUMIFS(NewEmisData!L:L, NewEmisData!$A:$A, "LDV", NewEmisData!$B:$B, $A141, NewEmisData!$C:$C, $H141, NewEmisData!$D:$D, R$2))</f>
        <v>241.55525518103801</v>
      </c>
      <c r="S141" s="335">
        <f>$I141*IF($G141="Pickup", SUMIFS(NewEmisData!M:M, NewEmisData!$A:$A, "Pickup", NewEmisData!$B:$B, $A141, NewEmisData!$C:$C, $H141, NewEmisData!$D:$D, S$2), SUMIFS(NewEmisData!M:M, NewEmisData!$A:$A, "LDV", NewEmisData!$B:$B, $A141, NewEmisData!$C:$C, $H141, NewEmisData!$D:$D, S$2))</f>
        <v>241.503483186078</v>
      </c>
      <c r="T141" s="335">
        <v>0.51895197956857197</v>
      </c>
      <c r="U141" s="335">
        <f>$I141*IF($G141="Pickup", SUMIFS(NewEmisData!E:E, NewEmisData!$A:$A, "Pickup", NewEmisData!$B:$B, $A141, NewEmisData!$C:$C, $H141, NewEmisData!$D:$D, U$2), SUMIFS(NewEmisData!E:E, NewEmisData!$A:$A, "LDV", NewEmisData!$B:$B, $A141, NewEmisData!$C:$C, $H141, NewEmisData!$D:$D, U$2))</f>
        <v>1.6110129323604601</v>
      </c>
      <c r="V141" s="335">
        <f>$I141*IF($G141="Pickup", SUMIFS(NewEmisData!F:F, NewEmisData!$A:$A, "Pickup", NewEmisData!$B:$B, $A141, NewEmisData!$C:$C, $H141, NewEmisData!$D:$D, V$2), SUMIFS(NewEmisData!F:F, NewEmisData!$A:$A, "LDV", NewEmisData!$B:$B, $A141, NewEmisData!$C:$C, $H141, NewEmisData!$D:$D, V$2))</f>
        <v>0.78125490560219701</v>
      </c>
      <c r="W141" s="335">
        <f>$I141*IF($G141="Pickup", SUMIFS(NewEmisData!G:G, NewEmisData!$A:$A, "Pickup", NewEmisData!$B:$B, $A141, NewEmisData!$C:$C, $H141, NewEmisData!$D:$D, W$2), SUMIFS(NewEmisData!G:G, NewEmisData!$A:$A, "LDV", NewEmisData!$B:$B, $A141, NewEmisData!$C:$C, $H141, NewEmisData!$D:$D, W$2))</f>
        <v>0.115620473733781</v>
      </c>
      <c r="X141" s="335">
        <f>$I141*IF($G141="Pickup", SUMIFS(NewEmisData!H:H, NewEmisData!$A:$A, "Pickup", NewEmisData!$B:$B, $A141, NewEmisData!$C:$C, $H141, NewEmisData!$D:$D, X$2), SUMIFS(NewEmisData!H:H, NewEmisData!$A:$A, "LDV", NewEmisData!$B:$B, $A141, NewEmisData!$C:$C, $H141, NewEmisData!$D:$D, X$2))</f>
        <v>6.6004639352718095E-2</v>
      </c>
      <c r="Y141" s="335">
        <f>$I141*IF($G141="Pickup", SUMIFS(NewEmisData!I:I, NewEmisData!$A:$A, "Pickup", NewEmisData!$B:$B, $A141, NewEmisData!$C:$C, $H141, NewEmisData!$D:$D, Y$2), SUMIFS(NewEmisData!I:I, NewEmisData!$A:$A, "LDV", NewEmisData!$B:$B, $A141, NewEmisData!$C:$C, $H141, NewEmisData!$D:$D, Y$2))</f>
        <v>4.1480313552042999E-2</v>
      </c>
      <c r="Z141" s="335">
        <f>$I141*IF($G141="Pickup", SUMIFS(NewEmisData!J:J, NewEmisData!$A:$A, "Pickup", NewEmisData!$B:$B, $A141, NewEmisData!$C:$C, $H141, NewEmisData!$D:$D, Z$2), SUMIFS(NewEmisData!J:J, NewEmisData!$A:$A, "LDV", NewEmisData!$B:$B, $A141, NewEmisData!$C:$C, $H141, NewEmisData!$D:$D, Z$2))</f>
        <v>3.67143779351497E-2</v>
      </c>
      <c r="AA141" s="335">
        <f>$I141*IF($G141="Pickup", SUMIFS(NewEmisData!K:K, NewEmisData!$A:$A, "Pickup", NewEmisData!$B:$B, $A141, NewEmisData!$C:$C, $H141, NewEmisData!$D:$D, AA$2), SUMIFS(NewEmisData!K:K, NewEmisData!$A:$A, "LDV", NewEmisData!$B:$B, $A141, NewEmisData!$C:$C, $H141, NewEmisData!$D:$D, AA$2))</f>
        <v>3.3512426284448803E-2</v>
      </c>
      <c r="AB141" s="335">
        <f>$I141*IF($G141="Pickup", SUMIFS(NewEmisData!L:L, NewEmisData!$A:$A, "Pickup", NewEmisData!$B:$B, $A141, NewEmisData!$C:$C, $H141, NewEmisData!$D:$D, AB$2), SUMIFS(NewEmisData!L:L, NewEmisData!$A:$A, "LDV", NewEmisData!$B:$B, $A141, NewEmisData!$C:$C, $H141, NewEmisData!$D:$D, AB$2))</f>
        <v>3.2134891572290103E-2</v>
      </c>
      <c r="AC141" s="335">
        <f>$I141*IF($G141="Pickup", SUMIFS(NewEmisData!M:M, NewEmisData!$A:$A, "Pickup", NewEmisData!$B:$B, $A141, NewEmisData!$C:$C, $H141, NewEmisData!$D:$D, AC$2), SUMIFS(NewEmisData!M:M, NewEmisData!$A:$A, "LDV", NewEmisData!$B:$B, $A141, NewEmisData!$C:$C, $H141, NewEmisData!$D:$D, AC$2))</f>
        <v>3.24152542775758E-2</v>
      </c>
      <c r="AD141" s="335">
        <v>0.31264891292629016</v>
      </c>
      <c r="AE141" s="335">
        <f>$I141*IF($G141="Pickup", SUMIFS(NewEmisData!E:E, NewEmisData!$A:$A, "Pickup", NewEmisData!$B:$B, $A141, NewEmisData!$C:$C, $H141, NewEmisData!$D:$D, AE$2), SUMIFS(NewEmisData!E:E, NewEmisData!$A:$A, "LDV", NewEmisData!$B:$B, $A141, NewEmisData!$C:$C, $H141, NewEmisData!$D:$D, AE$2))</f>
        <v>1.1303261097433201E-2</v>
      </c>
      <c r="AF141" s="335">
        <f>$I141*IF($G141="Pickup", SUMIFS(NewEmisData!F:F, NewEmisData!$A:$A, "Pickup", NewEmisData!$B:$B, $A141, NewEmisData!$C:$C, $H141, NewEmisData!$D:$D, AF$2), SUMIFS(NewEmisData!F:F, NewEmisData!$A:$A, "LDV", NewEmisData!$B:$B, $A141, NewEmisData!$C:$C, $H141, NewEmisData!$D:$D, AF$2))</f>
        <v>9.9952440902568301E-3</v>
      </c>
      <c r="AG141" s="335">
        <f>$I141*IF($G141="Pickup", SUMIFS(NewEmisData!G:G, NewEmisData!$A:$A, "Pickup", NewEmisData!$B:$B, $A141, NewEmisData!$C:$C, $H141, NewEmisData!$D:$D, AG$2), SUMIFS(NewEmisData!G:G, NewEmisData!$A:$A, "LDV", NewEmisData!$B:$B, $A141, NewEmisData!$C:$C, $H141, NewEmisData!$D:$D, AG$2))</f>
        <v>2.8615465413590799E-3</v>
      </c>
      <c r="AH141" s="335">
        <f>$I141*IF($G141="Pickup", SUMIFS(NewEmisData!H:H, NewEmisData!$A:$A, "Pickup", NewEmisData!$B:$B, $A141, NewEmisData!$C:$C, $H141, NewEmisData!$D:$D, AH$2), SUMIFS(NewEmisData!H:H, NewEmisData!$A:$A, "LDV", NewEmisData!$B:$B, $A141, NewEmisData!$C:$C, $H141, NewEmisData!$D:$D, AH$2))</f>
        <v>2.3897731636762301E-3</v>
      </c>
      <c r="AI141" s="335">
        <f>$I141*IF($G141="Pickup", SUMIFS(NewEmisData!I:I, NewEmisData!$A:$A, "Pickup", NewEmisData!$B:$B, $A141, NewEmisData!$C:$C, $H141, NewEmisData!$D:$D, AI$2), SUMIFS(NewEmisData!I:I, NewEmisData!$A:$A, "LDV", NewEmisData!$B:$B, $A141, NewEmisData!$C:$C, $H141, NewEmisData!$D:$D, AI$2))</f>
        <v>2.1757621427749502E-3</v>
      </c>
      <c r="AJ141" s="335">
        <f>$I141*IF($G141="Pickup", SUMIFS(NewEmisData!J:J, NewEmisData!$A:$A, "Pickup", NewEmisData!$B:$B, $A141, NewEmisData!$C:$C, $H141, NewEmisData!$D:$D, AJ$2), SUMIFS(NewEmisData!J:J, NewEmisData!$A:$A, "LDV", NewEmisData!$B:$B, $A141, NewEmisData!$C:$C, $H141, NewEmisData!$D:$D, AJ$2))</f>
        <v>2.0872445644692299E-3</v>
      </c>
      <c r="AK141" s="335">
        <f>$I141*IF($G141="Pickup", SUMIFS(NewEmisData!K:K, NewEmisData!$A:$A, "Pickup", NewEmisData!$B:$B, $A141, NewEmisData!$C:$C, $H141, NewEmisData!$D:$D, AK$2), SUMIFS(NewEmisData!K:K, NewEmisData!$A:$A, "LDV", NewEmisData!$B:$B, $A141, NewEmisData!$C:$C, $H141, NewEmisData!$D:$D, AK$2))</f>
        <v>2.03348692070508E-3</v>
      </c>
      <c r="AL141" s="335">
        <f>$I141*IF($G141="Pickup", SUMIFS(NewEmisData!L:L, NewEmisData!$A:$A, "Pickup", NewEmisData!$B:$B, $A141, NewEmisData!$C:$C, $H141, NewEmisData!$D:$D, AL$2), SUMIFS(NewEmisData!L:L, NewEmisData!$A:$A, "LDV", NewEmisData!$B:$B, $A141, NewEmisData!$C:$C, $H141, NewEmisData!$D:$D, AL$2))</f>
        <v>2.0138761843932198E-3</v>
      </c>
      <c r="AM141" s="335">
        <f>$I141*IF($G141="Pickup", SUMIFS(NewEmisData!M:M, NewEmisData!$A:$A, "Pickup", NewEmisData!$B:$B, $A141, NewEmisData!$C:$C, $H141, NewEmisData!$D:$D, AM$2), SUMIFS(NewEmisData!M:M, NewEmisData!$A:$A, "LDV", NewEmisData!$B:$B, $A141, NewEmisData!$C:$C, $H141, NewEmisData!$D:$D, AM$2))</f>
        <v>2.0134431442024002E-3</v>
      </c>
      <c r="AN141" s="335">
        <v>4.2403248188809025E-3</v>
      </c>
      <c r="AO141" s="335">
        <f>$I141*IF($G141="Pickup", SUMIFS(NewEmisData!E:E, NewEmisData!$A:$A, "Pickup", NewEmisData!$B:$B, $A141, NewEmisData!$C:$C, $H141, NewEmisData!$D:$D, AO$2), SUMIFS(NewEmisData!E:E, NewEmisData!$A:$A, "LDV", NewEmisData!$B:$B, $A141, NewEmisData!$C:$C, $H141, NewEmisData!$D:$D, AO$2))</f>
        <v>0.10831971626595401</v>
      </c>
      <c r="AP141" s="335">
        <f>$I141*IF($G141="Pickup", SUMIFS(NewEmisData!F:F, NewEmisData!$A:$A, "Pickup", NewEmisData!$B:$B, $A141, NewEmisData!$C:$C, $H141, NewEmisData!$D:$D, AP$2), SUMIFS(NewEmisData!F:F, NewEmisData!$A:$A, "LDV", NewEmisData!$B:$B, $A141, NewEmisData!$C:$C, $H141, NewEmisData!$D:$D, AP$2))</f>
        <v>7.51921551228555E-2</v>
      </c>
      <c r="AQ141" s="335">
        <f>$I141*IF($G141="Pickup", SUMIFS(NewEmisData!G:G, NewEmisData!$A:$A, "Pickup", NewEmisData!$B:$B, $A141, NewEmisData!$C:$C, $H141, NewEmisData!$D:$D, AQ$2), SUMIFS(NewEmisData!G:G, NewEmisData!$A:$A, "LDV", NewEmisData!$B:$B, $A141, NewEmisData!$C:$C, $H141, NewEmisData!$D:$D, AQ$2))</f>
        <v>6.01393435807746E-2</v>
      </c>
      <c r="AR141" s="335">
        <f>$I141*IF($G141="Pickup", SUMIFS(NewEmisData!H:H, NewEmisData!$A:$A, "Pickup", NewEmisData!$B:$B, $A141, NewEmisData!$C:$C, $H141, NewEmisData!$D:$D, AR$2), SUMIFS(NewEmisData!H:H, NewEmisData!$A:$A, "LDV", NewEmisData!$B:$B, $A141, NewEmisData!$C:$C, $H141, NewEmisData!$D:$D, AR$2))</f>
        <v>5.915482339026E-2</v>
      </c>
      <c r="AS141" s="335">
        <f>$I141*IF($G141="Pickup", SUMIFS(NewEmisData!I:I, NewEmisData!$A:$A, "Pickup", NewEmisData!$B:$B, $A141, NewEmisData!$C:$C, $H141, NewEmisData!$D:$D, AS$2), SUMIFS(NewEmisData!I:I, NewEmisData!$A:$A, "LDV", NewEmisData!$B:$B, $A141, NewEmisData!$C:$C, $H141, NewEmisData!$D:$D, AS$2))</f>
        <v>5.90367985492673E-2</v>
      </c>
      <c r="AT141" s="335">
        <f>$I141*IF($G141="Pickup", SUMIFS(NewEmisData!J:J, NewEmisData!$A:$A, "Pickup", NewEmisData!$B:$B, $A141, NewEmisData!$C:$C, $H141, NewEmisData!$D:$D, AT$2), SUMIFS(NewEmisData!J:J, NewEmisData!$A:$A, "LDV", NewEmisData!$B:$B, $A141, NewEmisData!$C:$C, $H141, NewEmisData!$D:$D, AT$2))</f>
        <v>5.9096852542489697E-2</v>
      </c>
      <c r="AU141" s="335">
        <f>$I141*IF($G141="Pickup", SUMIFS(NewEmisData!K:K, NewEmisData!$A:$A, "Pickup", NewEmisData!$B:$B, $A141, NewEmisData!$C:$C, $H141, NewEmisData!$D:$D, AU$2), SUMIFS(NewEmisData!K:K, NewEmisData!$A:$A, "LDV", NewEmisData!$B:$B, $A141, NewEmisData!$C:$C, $H141, NewEmisData!$D:$D, AU$2))</f>
        <v>5.9090238154649199E-2</v>
      </c>
      <c r="AV141" s="335">
        <f>$I141*IF($G141="Pickup", SUMIFS(NewEmisData!L:L, NewEmisData!$A:$A, "Pickup", NewEmisData!$B:$B, $A141, NewEmisData!$C:$C, $H141, NewEmisData!$D:$D, AV$2), SUMIFS(NewEmisData!L:L, NewEmisData!$A:$A, "LDV", NewEmisData!$B:$B, $A141, NewEmisData!$C:$C, $H141, NewEmisData!$D:$D, AV$2))</f>
        <v>5.90796096133216E-2</v>
      </c>
      <c r="AW141" s="335">
        <f>$I141*IF($G141="Pickup", SUMIFS(NewEmisData!M:M, NewEmisData!$A:$A, "Pickup", NewEmisData!$B:$B, $A141, NewEmisData!$C:$C, $H141, NewEmisData!$D:$D, AW$2), SUMIFS(NewEmisData!M:M, NewEmisData!$A:$A, "LDV", NewEmisData!$B:$B, $A141, NewEmisData!$C:$C, $H141, NewEmisData!$D:$D, AW$2))</f>
        <v>5.9120090191233099E-2</v>
      </c>
      <c r="AX141" s="335">
        <v>5.2834708622229692E-2</v>
      </c>
      <c r="AY141" s="335">
        <f>$I141*IF($G141="Pickup", SUMIFS(NewEmisData!E:E, NewEmisData!$A:$A, "Pickup", NewEmisData!$B:$B, $A141, NewEmisData!$C:$C, $H141, NewEmisData!$D:$D, AY$2), SUMIFS(NewEmisData!E:E, NewEmisData!$A:$A, "LDV", NewEmisData!$B:$B, $A141, NewEmisData!$C:$C, $H141, NewEmisData!$D:$D, AY$2))</f>
        <v>5.6019255696326403E-2</v>
      </c>
      <c r="AZ141" s="335">
        <f>$I141*IF($G141="Pickup", SUMIFS(NewEmisData!F:F, NewEmisData!$A:$A, "Pickup", NewEmisData!$B:$B, $A141, NewEmisData!$C:$C, $H141, NewEmisData!$D:$D, AZ$2), SUMIFS(NewEmisData!F:F, NewEmisData!$A:$A, "LDV", NewEmisData!$B:$B, $A141, NewEmisData!$C:$C, $H141, NewEmisData!$D:$D, AZ$2))</f>
        <v>2.5542017960839599E-2</v>
      </c>
      <c r="BA141" s="335">
        <f>$I141*IF($G141="Pickup", SUMIFS(NewEmisData!G:G, NewEmisData!$A:$A, "Pickup", NewEmisData!$B:$B, $A141, NewEmisData!$C:$C, $H141, NewEmisData!$D:$D, BA$2), SUMIFS(NewEmisData!G:G, NewEmisData!$A:$A, "LDV", NewEmisData!$B:$B, $A141, NewEmisData!$C:$C, $H141, NewEmisData!$D:$D, BA$2))</f>
        <v>1.11121396466055E-2</v>
      </c>
      <c r="BB141" s="335">
        <f>$I141*IF($G141="Pickup", SUMIFS(NewEmisData!H:H, NewEmisData!$A:$A, "Pickup", NewEmisData!$B:$B, $A141, NewEmisData!$C:$C, $H141, NewEmisData!$D:$D, BB$2), SUMIFS(NewEmisData!H:H, NewEmisData!$A:$A, "LDV", NewEmisData!$B:$B, $A141, NewEmisData!$C:$C, $H141, NewEmisData!$D:$D, BB$2))</f>
        <v>1.0206481959038401E-2</v>
      </c>
      <c r="BC141" s="335">
        <f>$I141*IF($G141="Pickup", SUMIFS(NewEmisData!I:I, NewEmisData!$A:$A, "Pickup", NewEmisData!$B:$B, $A141, NewEmisData!$C:$C, $H141, NewEmisData!$D:$D, BC$2), SUMIFS(NewEmisData!I:I, NewEmisData!$A:$A, "LDV", NewEmisData!$B:$B, $A141, NewEmisData!$C:$C, $H141, NewEmisData!$D:$D, BC$2))</f>
        <v>1.00978805100248E-2</v>
      </c>
      <c r="BD141" s="335">
        <f>$I141*IF($G141="Pickup", SUMIFS(NewEmisData!J:J, NewEmisData!$A:$A, "Pickup", NewEmisData!$B:$B, $A141, NewEmisData!$C:$C, $H141, NewEmisData!$D:$D, BD$2), SUMIFS(NewEmisData!J:J, NewEmisData!$A:$A, "LDV", NewEmisData!$B:$B, $A141, NewEmisData!$C:$C, $H141, NewEmisData!$D:$D, BD$2))</f>
        <v>1.01531295733735E-2</v>
      </c>
      <c r="BE141" s="335">
        <f>$I141*IF($G141="Pickup", SUMIFS(NewEmisData!K:K, NewEmisData!$A:$A, "Pickup", NewEmisData!$B:$B, $A141, NewEmisData!$C:$C, $H141, NewEmisData!$D:$D, BE$2), SUMIFS(NewEmisData!K:K, NewEmisData!$A:$A, "LDV", NewEmisData!$B:$B, $A141, NewEmisData!$C:$C, $H141, NewEmisData!$D:$D, BE$2))</f>
        <v>1.0147042075548099E-2</v>
      </c>
      <c r="BF141" s="335">
        <f>$I141*IF($G141="Pickup", SUMIFS(NewEmisData!L:L, NewEmisData!$A:$A, "Pickup", NewEmisData!$B:$B, $A141, NewEmisData!$C:$C, $H141, NewEmisData!$D:$D, BF$2), SUMIFS(NewEmisData!L:L, NewEmisData!$A:$A, "LDV", NewEmisData!$B:$B, $A141, NewEmisData!$C:$C, $H141, NewEmisData!$D:$D, BF$2))</f>
        <v>1.0137260551364401E-2</v>
      </c>
      <c r="BG141" s="335">
        <f>$I141*IF($G141="Pickup", SUMIFS(NewEmisData!M:M, NewEmisData!$A:$A, "Pickup", NewEmisData!$B:$B, $A141, NewEmisData!$C:$C, $H141, NewEmisData!$D:$D, BG$2), SUMIFS(NewEmisData!M:M, NewEmisData!$A:$A, "LDV", NewEmisData!$B:$B, $A141, NewEmisData!$C:$C, $H141, NewEmisData!$D:$D, BG$2))</f>
        <v>1.0174550452384501E-2</v>
      </c>
      <c r="BH141" s="335">
        <v>1.4243276255751064E-2</v>
      </c>
      <c r="BI141" s="335">
        <f>$I141*IF($G141="Pickup", SUMIFS(NewEmisData!E:E, NewEmisData!$A:$A, "Pickup", NewEmisData!$B:$B, $A141, NewEmisData!$C:$C, $H141, NewEmisData!$D:$D, BI$2), SUMIFS(NewEmisData!E:E, NewEmisData!$A:$A, "LDV", NewEmisData!$B:$B, $A141, NewEmisData!$C:$C, $H141, NewEmisData!$D:$D, BI$2))</f>
        <v>25.7359255125963</v>
      </c>
      <c r="BJ141" s="335">
        <f>$I141*IF($G141="Pickup", SUMIFS(NewEmisData!F:F, NewEmisData!$A:$A, "Pickup", NewEmisData!$B:$B, $A141, NewEmisData!$C:$C, $H141, NewEmisData!$D:$D, BJ$2), SUMIFS(NewEmisData!F:F, NewEmisData!$A:$A, "LDV", NewEmisData!$B:$B, $A141, NewEmisData!$C:$C, $H141, NewEmisData!$D:$D, BJ$2))</f>
        <v>9.6608254694220292</v>
      </c>
      <c r="BK141" s="335">
        <f>$I141*IF($G141="Pickup", SUMIFS(NewEmisData!G:G, NewEmisData!$A:$A, "Pickup", NewEmisData!$B:$B, $A141, NewEmisData!$C:$C, $H141, NewEmisData!$D:$D, BK$2), SUMIFS(NewEmisData!G:G, NewEmisData!$A:$A, "LDV", NewEmisData!$B:$B, $A141, NewEmisData!$C:$C, $H141, NewEmisData!$D:$D, BK$2))</f>
        <v>1.5868606265345599</v>
      </c>
      <c r="BL141" s="335">
        <f>$I141*IF($G141="Pickup", SUMIFS(NewEmisData!H:H, NewEmisData!$A:$A, "Pickup", NewEmisData!$B:$B, $A141, NewEmisData!$C:$C, $H141, NewEmisData!$D:$D, BL$2), SUMIFS(NewEmisData!H:H, NewEmisData!$A:$A, "LDV", NewEmisData!$B:$B, $A141, NewEmisData!$C:$C, $H141, NewEmisData!$D:$D, BL$2))</f>
        <v>1.2176793673039601</v>
      </c>
      <c r="BM141" s="335">
        <f>$I141*IF($G141="Pickup", SUMIFS(NewEmisData!I:I, NewEmisData!$A:$A, "Pickup", NewEmisData!$B:$B, $A141, NewEmisData!$C:$C, $H141, NewEmisData!$D:$D, BM$2), SUMIFS(NewEmisData!I:I, NewEmisData!$A:$A, "LDV", NewEmisData!$B:$B, $A141, NewEmisData!$C:$C, $H141, NewEmisData!$D:$D, BM$2))</f>
        <v>1.0510354041170999</v>
      </c>
      <c r="BN141" s="335">
        <f>$I141*IF($G141="Pickup", SUMIFS(NewEmisData!J:J, NewEmisData!$A:$A, "Pickup", NewEmisData!$B:$B, $A141, NewEmisData!$C:$C, $H141, NewEmisData!$D:$D, BN$2), SUMIFS(NewEmisData!J:J, NewEmisData!$A:$A, "LDV", NewEmisData!$B:$B, $A141, NewEmisData!$C:$C, $H141, NewEmisData!$D:$D, BN$2))</f>
        <v>1.00292244742092</v>
      </c>
      <c r="BO141" s="335">
        <f>$I141*IF($G141="Pickup", SUMIFS(NewEmisData!K:K, NewEmisData!$A:$A, "Pickup", NewEmisData!$B:$B, $A141, NewEmisData!$C:$C, $H141, NewEmisData!$D:$D, BO$2), SUMIFS(NewEmisData!K:K, NewEmisData!$A:$A, "LDV", NewEmisData!$B:$B, $A141, NewEmisData!$C:$C, $H141, NewEmisData!$D:$D, BO$2))</f>
        <v>0.95159033350268696</v>
      </c>
      <c r="BP141" s="335">
        <f>$I141*IF($G141="Pickup", SUMIFS(NewEmisData!L:L, NewEmisData!$A:$A, "Pickup", NewEmisData!$B:$B, $A141, NewEmisData!$C:$C, $H141, NewEmisData!$D:$D, BP$2), SUMIFS(NewEmisData!L:L, NewEmisData!$A:$A, "LDV", NewEmisData!$B:$B, $A141, NewEmisData!$C:$C, $H141, NewEmisData!$D:$D, BP$2))</f>
        <v>0.92637431175947205</v>
      </c>
      <c r="BQ141" s="335">
        <f>$I141*IF($G141="Pickup", SUMIFS(NewEmisData!M:M, NewEmisData!$A:$A, "Pickup", NewEmisData!$B:$B, $A141, NewEmisData!$C:$C, $H141, NewEmisData!$D:$D, BQ$2), SUMIFS(NewEmisData!M:M, NewEmisData!$A:$A, "LDV", NewEmisData!$B:$B, $A141, NewEmisData!$C:$C, $H141, NewEmisData!$D:$D, BQ$2))</f>
        <v>0.93213232013860903</v>
      </c>
      <c r="BR141" s="335">
        <v>0.76052857406256014</v>
      </c>
      <c r="BS141" s="335">
        <f>$I141*IF($G141="Pickup", SUMIFS(NewEmisData!E:E, NewEmisData!$A:$A, "Pickup", NewEmisData!$B:$B, $A141, NewEmisData!$C:$C, $H141, NewEmisData!$D:$D, BS$2), SUMIFS(NewEmisData!E:E, NewEmisData!$A:$A, "LDV", NewEmisData!$B:$B, $A141, NewEmisData!$C:$C, $H141, NewEmisData!$D:$D, BS$2))</f>
        <v>2.3600316803923498</v>
      </c>
      <c r="BT141" s="335">
        <f>$I141*IF($G141="Pickup", SUMIFS(NewEmisData!F:F, NewEmisData!$A:$A, "Pickup", NewEmisData!$B:$B, $A141, NewEmisData!$C:$C, $H141, NewEmisData!$D:$D, BT$2), SUMIFS(NewEmisData!F:F, NewEmisData!$A:$A, "LDV", NewEmisData!$B:$B, $A141, NewEmisData!$C:$C, $H141, NewEmisData!$D:$D, BT$2))</f>
        <v>0.86729043326035704</v>
      </c>
      <c r="BU141" s="335">
        <f>$I141*IF($G141="Pickup", SUMIFS(NewEmisData!G:G, NewEmisData!$A:$A, "Pickup", NewEmisData!$B:$B, $A141, NewEmisData!$C:$C, $H141, NewEmisData!$D:$D, BU$2), SUMIFS(NewEmisData!G:G, NewEmisData!$A:$A, "LDV", NewEmisData!$B:$B, $A141, NewEmisData!$C:$C, $H141, NewEmisData!$D:$D, BU$2))</f>
        <v>0.110736526137932</v>
      </c>
      <c r="BV141" s="335">
        <f>$I141*IF($G141="Pickup", SUMIFS(NewEmisData!H:H, NewEmisData!$A:$A, "Pickup", NewEmisData!$B:$B, $A141, NewEmisData!$C:$C, $H141, NewEmisData!$D:$D, BV$2), SUMIFS(NewEmisData!H:H, NewEmisData!$A:$A, "LDV", NewEmisData!$B:$B, $A141, NewEmisData!$C:$C, $H141, NewEmisData!$D:$D, BV$2))</f>
        <v>7.5901512222891696E-2</v>
      </c>
      <c r="BW141" s="335">
        <f>$I141*IF($G141="Pickup", SUMIFS(NewEmisData!I:I, NewEmisData!$A:$A, "Pickup", NewEmisData!$B:$B, $A141, NewEmisData!$C:$C, $H141, NewEmisData!$D:$D, BW$2), SUMIFS(NewEmisData!I:I, NewEmisData!$A:$A, "LDV", NewEmisData!$B:$B, $A141, NewEmisData!$C:$C, $H141, NewEmisData!$D:$D, BW$2))</f>
        <v>5.8492240477683803E-2</v>
      </c>
      <c r="BX141" s="335">
        <f>$I141*IF($G141="Pickup", SUMIFS(NewEmisData!J:J, NewEmisData!$A:$A, "Pickup", NewEmisData!$B:$B, $A141, NewEmisData!$C:$C, $H141, NewEmisData!$D:$D, BX$2), SUMIFS(NewEmisData!J:J, NewEmisData!$A:$A, "LDV", NewEmisData!$B:$B, $A141, NewEmisData!$C:$C, $H141, NewEmisData!$D:$D, BX$2))</f>
        <v>5.7141032113164097E-2</v>
      </c>
      <c r="BY141" s="335">
        <f>$I141*IF($G141="Pickup", SUMIFS(NewEmisData!K:K, NewEmisData!$A:$A, "Pickup", NewEmisData!$B:$B, $A141, NewEmisData!$C:$C, $H141, NewEmisData!$D:$D, BY$2), SUMIFS(NewEmisData!K:K, NewEmisData!$A:$A, "LDV", NewEmisData!$B:$B, $A141, NewEmisData!$C:$C, $H141, NewEmisData!$D:$D, BY$2))</f>
        <v>5.5289104211044299E-2</v>
      </c>
      <c r="BZ141" s="335">
        <f>$I141*IF($G141="Pickup", SUMIFS(NewEmisData!L:L, NewEmisData!$A:$A, "Pickup", NewEmisData!$B:$B, $A141, NewEmisData!$C:$C, $H141, NewEmisData!$D:$D, BZ$2), SUMIFS(NewEmisData!L:L, NewEmisData!$A:$A, "LDV", NewEmisData!$B:$B, $A141, NewEmisData!$C:$C, $H141, NewEmisData!$D:$D, BZ$2))</f>
        <v>5.4482372037083497E-2</v>
      </c>
      <c r="CA141" s="335">
        <f>$I141*IF($G141="Pickup", SUMIFS(NewEmisData!M:M, NewEmisData!$A:$A, "Pickup", NewEmisData!$B:$B, $A141, NewEmisData!$C:$C, $H141, NewEmisData!$D:$D, CA$2), SUMIFS(NewEmisData!M:M, NewEmisData!$A:$A, "LDV", NewEmisData!$B:$B, $A141, NewEmisData!$C:$C, $H141, NewEmisData!$D:$D, CA$2))</f>
        <v>5.5017621362252002E-2</v>
      </c>
      <c r="CB141" s="335">
        <v>8.150002687780894E-2</v>
      </c>
      <c r="CC141" s="335">
        <f>$I141*IF($G141="Pickup", SUMIFS(NewEmisData!E:E, NewEmisData!$A:$A, "Pickup", NewEmisData!$B:$B, $A141, NewEmisData!$C:$C, $H141, NewEmisData!$D:$D, CC$2), SUMIFS(NewEmisData!E:E, NewEmisData!$A:$A, "LDV", NewEmisData!$B:$B, $A141, NewEmisData!$C:$C, $H141, NewEmisData!$D:$D, CC$2))</f>
        <v>8.1351723095982893E-3</v>
      </c>
      <c r="CD141" s="335">
        <f>$I141*IF($G141="Pickup", SUMIFS(NewEmisData!F:F, NewEmisData!$A:$A, "Pickup", NewEmisData!$B:$B, $A141, NewEmisData!$C:$C, $H141, NewEmisData!$D:$D, CD$2), SUMIFS(NewEmisData!F:F, NewEmisData!$A:$A, "LDV", NewEmisData!$B:$B, $A141, NewEmisData!$C:$C, $H141, NewEmisData!$D:$D, CD$2))</f>
        <v>8.1351745562756508E-3</v>
      </c>
      <c r="CE141" s="335">
        <f>$I141*IF($G141="Pickup", SUMIFS(NewEmisData!G:G, NewEmisData!$A:$A, "Pickup", NewEmisData!$B:$B, $A141, NewEmisData!$C:$C, $H141, NewEmisData!$D:$D, CE$2), SUMIFS(NewEmisData!G:G, NewEmisData!$A:$A, "LDV", NewEmisData!$B:$B, $A141, NewEmisData!$C:$C, $H141, NewEmisData!$D:$D, CE$2))</f>
        <v>8.9774038648681997E-3</v>
      </c>
      <c r="CF141" s="335">
        <f>$I141*IF($G141="Pickup", SUMIFS(NewEmisData!H:H, NewEmisData!$A:$A, "Pickup", NewEmisData!$B:$B, $A141, NewEmisData!$C:$C, $H141, NewEmisData!$D:$D, CF$2), SUMIFS(NewEmisData!H:H, NewEmisData!$A:$A, "LDV", NewEmisData!$B:$B, $A141, NewEmisData!$C:$C, $H141, NewEmisData!$D:$D, CF$2))</f>
        <v>8.9773869601495193E-3</v>
      </c>
      <c r="CG141" s="335">
        <f>$I141*IF($G141="Pickup", SUMIFS(NewEmisData!I:I, NewEmisData!$A:$A, "Pickup", NewEmisData!$B:$B, $A141, NewEmisData!$C:$C, $H141, NewEmisData!$D:$D, CG$2), SUMIFS(NewEmisData!I:I, NewEmisData!$A:$A, "LDV", NewEmisData!$B:$B, $A141, NewEmisData!$C:$C, $H141, NewEmisData!$D:$D, CG$2))</f>
        <v>8.9773911150380793E-3</v>
      </c>
      <c r="CH141" s="335">
        <f>$I141*IF($G141="Pickup", SUMIFS(NewEmisData!J:J, NewEmisData!$A:$A, "Pickup", NewEmisData!$B:$B, $A141, NewEmisData!$C:$C, $H141, NewEmisData!$D:$D, CH$2), SUMIFS(NewEmisData!J:J, NewEmisData!$A:$A, "LDV", NewEmisData!$B:$B, $A141, NewEmisData!$C:$C, $H141, NewEmisData!$D:$D, CH$2))</f>
        <v>8.9773892839756404E-3</v>
      </c>
      <c r="CI141" s="335">
        <f>$I141*IF($G141="Pickup", SUMIFS(NewEmisData!K:K, NewEmisData!$A:$A, "Pickup", NewEmisData!$B:$B, $A141, NewEmisData!$C:$C, $H141, NewEmisData!$D:$D, CI$2), SUMIFS(NewEmisData!K:K, NewEmisData!$A:$A, "LDV", NewEmisData!$B:$B, $A141, NewEmisData!$C:$C, $H141, NewEmisData!$D:$D, CI$2))</f>
        <v>8.9773894598061902E-3</v>
      </c>
      <c r="CJ141" s="335">
        <f>$I141*IF($G141="Pickup", SUMIFS(NewEmisData!L:L, NewEmisData!$A:$A, "Pickup", NewEmisData!$B:$B, $A141, NewEmisData!$C:$C, $H141, NewEmisData!$D:$D, CJ$2), SUMIFS(NewEmisData!L:L, NewEmisData!$A:$A, "LDV", NewEmisData!$B:$B, $A141, NewEmisData!$C:$C, $H141, NewEmisData!$D:$D, CJ$2))</f>
        <v>8.9773849530117907E-3</v>
      </c>
      <c r="CK141" s="335">
        <f>$I141*IF($G141="Pickup", SUMIFS(NewEmisData!M:M, NewEmisData!$A:$A, "Pickup", NewEmisData!$B:$B, $A141, NewEmisData!$C:$C, $H141, NewEmisData!$D:$D, CK$2), SUMIFS(NewEmisData!M:M, NewEmisData!$A:$A, "LDV", NewEmisData!$B:$B, $A141, NewEmisData!$C:$C, $H141, NewEmisData!$D:$D, CK$2))</f>
        <v>8.9773771810134195E-3</v>
      </c>
      <c r="CL141" s="335">
        <v>2.2181963950320412E-2</v>
      </c>
      <c r="CM141" s="335">
        <f>$I141*IF($G141="Pickup", SUMIFS(NewEmisData!E:E, NewEmisData!$A:$A, "Pickup", NewEmisData!$B:$B, $A141, NewEmisData!$C:$C, $H141, NewEmisData!$D:$D, CM$2), SUMIFS(NewEmisData!E:E, NewEmisData!$A:$A, "LDV", NewEmisData!$B:$B, $A141, NewEmisData!$C:$C, $H141, NewEmisData!$D:$D, CM$2))</f>
        <v>1.06890810544702E-3</v>
      </c>
      <c r="CN141" s="335">
        <f>$I141*IF($G141="Pickup", SUMIFS(NewEmisData!F:F, NewEmisData!$A:$A, "Pickup", NewEmisData!$B:$B, $A141, NewEmisData!$C:$C, $H141, NewEmisData!$D:$D, CN$2), SUMIFS(NewEmisData!F:F, NewEmisData!$A:$A, "LDV", NewEmisData!$B:$B, $A141, NewEmisData!$C:$C, $H141, NewEmisData!$D:$D, CN$2))</f>
        <v>9.8276928788775995E-4</v>
      </c>
      <c r="CO141" s="335">
        <f>$I141*IF($G141="Pickup", SUMIFS(NewEmisData!G:G, NewEmisData!$A:$A, "Pickup", NewEmisData!$B:$B, $A141, NewEmisData!$C:$C, $H141, NewEmisData!$D:$D, CO$2), SUMIFS(NewEmisData!G:G, NewEmisData!$A:$A, "LDV", NewEmisData!$B:$B, $A141, NewEmisData!$C:$C, $H141, NewEmisData!$D:$D, CO$2))</f>
        <v>1.0388015160064301E-3</v>
      </c>
      <c r="CP141" s="335">
        <f>$I141*IF($G141="Pickup", SUMIFS(NewEmisData!H:H, NewEmisData!$A:$A, "Pickup", NewEmisData!$B:$B, $A141, NewEmisData!$C:$C, $H141, NewEmisData!$D:$D, CP$2), SUMIFS(NewEmisData!H:H, NewEmisData!$A:$A, "LDV", NewEmisData!$B:$B, $A141, NewEmisData!$C:$C, $H141, NewEmisData!$D:$D, CP$2))</f>
        <v>1.04042771571272E-3</v>
      </c>
      <c r="CQ141" s="335">
        <f>$I141*IF($G141="Pickup", SUMIFS(NewEmisData!I:I, NewEmisData!$A:$A, "Pickup", NewEmisData!$B:$B, $A141, NewEmisData!$C:$C, $H141, NewEmisData!$D:$D, CQ$2), SUMIFS(NewEmisData!I:I, NewEmisData!$A:$A, "LDV", NewEmisData!$B:$B, $A141, NewEmisData!$C:$C, $H141, NewEmisData!$D:$D, CQ$2))</f>
        <v>1.0463302398882599E-3</v>
      </c>
      <c r="CR141" s="335">
        <f>$I141*IF($G141="Pickup", SUMIFS(NewEmisData!J:J, NewEmisData!$A:$A, "Pickup", NewEmisData!$B:$B, $A141, NewEmisData!$C:$C, $H141, NewEmisData!$D:$D, CR$2), SUMIFS(NewEmisData!J:J, NewEmisData!$A:$A, "LDV", NewEmisData!$B:$B, $A141, NewEmisData!$C:$C, $H141, NewEmisData!$D:$D, CR$2))</f>
        <v>1.05404632398643E-3</v>
      </c>
      <c r="CS141" s="335">
        <f>$I141*IF($G141="Pickup", SUMIFS(NewEmisData!K:K, NewEmisData!$A:$A, "Pickup", NewEmisData!$B:$B, $A141, NewEmisData!$C:$C, $H141, NewEmisData!$D:$D, CS$2), SUMIFS(NewEmisData!K:K, NewEmisData!$A:$A, "LDV", NewEmisData!$B:$B, $A141, NewEmisData!$C:$C, $H141, NewEmisData!$D:$D, CS$2))</f>
        <v>1.05796184016042E-3</v>
      </c>
      <c r="CT141" s="335">
        <f>$I141*IF($G141="Pickup", SUMIFS(NewEmisData!L:L, NewEmisData!$A:$A, "Pickup", NewEmisData!$B:$B, $A141, NewEmisData!$C:$C, $H141, NewEmisData!$D:$D, CT$2), SUMIFS(NewEmisData!L:L, NewEmisData!$A:$A, "LDV", NewEmisData!$B:$B, $A141, NewEmisData!$C:$C, $H141, NewEmisData!$D:$D, CT$2))</f>
        <v>1.05921014380327E-3</v>
      </c>
      <c r="CU141" s="335">
        <f>$I141*IF($G141="Pickup", SUMIFS(NewEmisData!M:M, NewEmisData!$A:$A, "Pickup", NewEmisData!$B:$B, $A141, NewEmisData!$C:$C, $H141, NewEmisData!$D:$D, CU$2), SUMIFS(NewEmisData!M:M, NewEmisData!$A:$A, "LDV", NewEmisData!$B:$B, $A141, NewEmisData!$C:$C, $H141, NewEmisData!$D:$D, CU$2))</f>
        <v>1.0611530168828901E-3</v>
      </c>
      <c r="CV141" s="335">
        <v>2.3568513937467224E-3</v>
      </c>
      <c r="CW141" s="335">
        <v>0.12767609553272316</v>
      </c>
      <c r="CX141" s="335">
        <v>6.0965444660888601E-2</v>
      </c>
      <c r="CY141" s="335">
        <v>1.6598456567846732E-2</v>
      </c>
      <c r="CZ141" s="335">
        <v>3.3604812012321423E-3</v>
      </c>
      <c r="DA141" s="335">
        <v>1.5241571918114991E-3</v>
      </c>
      <c r="DB141" s="335">
        <v>1.0003681376209209E-3</v>
      </c>
      <c r="DC141" s="335">
        <v>9.0365490602724134E-4</v>
      </c>
      <c r="DD141" s="335">
        <v>8.9947941829660093E-4</v>
      </c>
      <c r="DE141" s="335">
        <v>8.980159958761482E-4</v>
      </c>
      <c r="DF141" s="335">
        <v>8.980159958761482E-4</v>
      </c>
      <c r="DG141" s="335">
        <f>$I141*IF($G141="Pickup", SUMIFS(NewEmisData!E:E, NewEmisData!$A:$A, "Pickup", NewEmisData!$B:$B, $A141, NewEmisData!$C:$C, $H141, NewEmisData!$D:$D, DG$2), SUMIFS(NewEmisData!E:E, NewEmisData!$A:$A, "LDV", NewEmisData!$B:$B, $A141, NewEmisData!$C:$C, $H141, NewEmisData!$D:$D, DG$2))</f>
        <v>0</v>
      </c>
      <c r="DH141" s="335">
        <f>$I141*IF($G141="Pickup", SUMIFS(NewEmisData!F:F, NewEmisData!$A:$A, "Pickup", NewEmisData!$B:$B, $A141, NewEmisData!$C:$C, $H141, NewEmisData!$D:$D, DH$2), SUMIFS(NewEmisData!F:F, NewEmisData!$A:$A, "LDV", NewEmisData!$B:$B, $A141, NewEmisData!$C:$C, $H141, NewEmisData!$D:$D, DH$2))</f>
        <v>0</v>
      </c>
      <c r="DI141" s="335">
        <f>$I141*IF($G141="Pickup", SUMIFS(NewEmisData!G:G, NewEmisData!$A:$A, "Pickup", NewEmisData!$B:$B, $A141, NewEmisData!$C:$C, $H141, NewEmisData!$D:$D, DI$2), SUMIFS(NewEmisData!G:G, NewEmisData!$A:$A, "LDV", NewEmisData!$B:$B, $A141, NewEmisData!$C:$C, $H141, NewEmisData!$D:$D, DI$2))</f>
        <v>0</v>
      </c>
      <c r="DJ141" s="335">
        <f>$I141*IF($G141="Pickup", SUMIFS(NewEmisData!H:H, NewEmisData!$A:$A, "Pickup", NewEmisData!$B:$B, $A141, NewEmisData!$C:$C, $H141, NewEmisData!$D:$D, DJ$2), SUMIFS(NewEmisData!H:H, NewEmisData!$A:$A, "LDV", NewEmisData!$B:$B, $A141, NewEmisData!$C:$C, $H141, NewEmisData!$D:$D, DJ$2))</f>
        <v>0</v>
      </c>
      <c r="DK141" s="335">
        <f>$I141*IF($G141="Pickup", SUMIFS(NewEmisData!I:I, NewEmisData!$A:$A, "Pickup", NewEmisData!$B:$B, $A141, NewEmisData!$C:$C, $H141, NewEmisData!$D:$D, DK$2), SUMIFS(NewEmisData!I:I, NewEmisData!$A:$A, "LDV", NewEmisData!$B:$B, $A141, NewEmisData!$C:$C, $H141, NewEmisData!$D:$D, DK$2))</f>
        <v>0</v>
      </c>
      <c r="DL141" s="335">
        <f>$I141*IF($G141="Pickup", SUMIFS(NewEmisData!J:J, NewEmisData!$A:$A, "Pickup", NewEmisData!$B:$B, $A141, NewEmisData!$C:$C, $H141, NewEmisData!$D:$D, DL$2), SUMIFS(NewEmisData!J:J, NewEmisData!$A:$A, "LDV", NewEmisData!$B:$B, $A141, NewEmisData!$C:$C, $H141, NewEmisData!$D:$D, DL$2))</f>
        <v>0</v>
      </c>
      <c r="DM141" s="335">
        <f>$I141*IF($G141="Pickup", SUMIFS(NewEmisData!K:K, NewEmisData!$A:$A, "Pickup", NewEmisData!$B:$B, $A141, NewEmisData!$C:$C, $H141, NewEmisData!$D:$D, DM$2), SUMIFS(NewEmisData!K:K, NewEmisData!$A:$A, "LDV", NewEmisData!$B:$B, $A141, NewEmisData!$C:$C, $H141, NewEmisData!$D:$D, DM$2))</f>
        <v>0</v>
      </c>
      <c r="DN141" s="335">
        <f>$I141*IF($G141="Pickup", SUMIFS(NewEmisData!L:L, NewEmisData!$A:$A, "Pickup", NewEmisData!$B:$B, $A141, NewEmisData!$C:$C, $H141, NewEmisData!$D:$D, DN$2), SUMIFS(NewEmisData!L:L, NewEmisData!$A:$A, "LDV", NewEmisData!$B:$B, $A141, NewEmisData!$C:$C, $H141, NewEmisData!$D:$D, DN$2))</f>
        <v>0</v>
      </c>
      <c r="DO141" s="335">
        <f>$I141*IF($G141="Pickup", SUMIFS(NewEmisData!M:M, NewEmisData!$A:$A, "Pickup", NewEmisData!$B:$B, $A141, NewEmisData!$C:$C, $H141, NewEmisData!$D:$D, DO$2), SUMIFS(NewEmisData!M:M, NewEmisData!$A:$A, "LDV", NewEmisData!$B:$B, $A141, NewEmisData!$C:$C, $H141, NewEmisData!$D:$D, DO$2))</f>
        <v>0</v>
      </c>
      <c r="DP141" s="335">
        <v>1.3040587281867905E-3</v>
      </c>
      <c r="DQ141" s="335">
        <f>$I141*IF($G141="Pickup", SUMIFS(NewEmisData!E:E, NewEmisData!$A:$A, "Pickup", NewEmisData!$B:$B, $A141, NewEmisData!$C:$C, $H141, NewEmisData!$D:$D, DQ$2), SUMIFS(NewEmisData!E:E, NewEmisData!$A:$A, "LDV", NewEmisData!$B:$B, $A141, NewEmisData!$C:$C, $H141, NewEmisData!$D:$D, DQ$2))</f>
        <v>1.4358371794368901E-2</v>
      </c>
      <c r="DR141" s="335">
        <f>$I141*IF($G141="Pickup", SUMIFS(NewEmisData!F:F, NewEmisData!$A:$A, "Pickup", NewEmisData!$B:$B, $A141, NewEmisData!$C:$C, $H141, NewEmisData!$D:$D, DR$2), SUMIFS(NewEmisData!F:F, NewEmisData!$A:$A, "LDV", NewEmisData!$B:$B, $A141, NewEmisData!$C:$C, $H141, NewEmisData!$D:$D, DR$2))</f>
        <v>4.8458502748334797E-2</v>
      </c>
      <c r="DS141" s="335">
        <f>$I141*IF($G141="Pickup", SUMIFS(NewEmisData!G:G, NewEmisData!$A:$A, "Pickup", NewEmisData!$B:$B, $A141, NewEmisData!$C:$C, $H141, NewEmisData!$D:$D, DS$2), SUMIFS(NewEmisData!G:G, NewEmisData!$A:$A, "LDV", NewEmisData!$B:$B, $A141, NewEmisData!$C:$C, $H141, NewEmisData!$D:$D, DS$2))</f>
        <v>5.5764331545387298E-2</v>
      </c>
      <c r="DT141" s="335">
        <f>$I141*IF($G141="Pickup", SUMIFS(NewEmisData!H:H, NewEmisData!$A:$A, "Pickup", NewEmisData!$B:$B, $A141, NewEmisData!$C:$C, $H141, NewEmisData!$D:$D, DT$2), SUMIFS(NewEmisData!H:H, NewEmisData!$A:$A, "LDV", NewEmisData!$B:$B, $A141, NewEmisData!$C:$C, $H141, NewEmisData!$D:$D, DT$2))</f>
        <v>5.6700089978653001E-2</v>
      </c>
      <c r="DU141" s="335">
        <f>$I141*IF($G141="Pickup", SUMIFS(NewEmisData!I:I, NewEmisData!$A:$A, "Pickup", NewEmisData!$B:$B, $A141, NewEmisData!$C:$C, $H141, NewEmisData!$D:$D, DU$2), SUMIFS(NewEmisData!I:I, NewEmisData!$A:$A, "LDV", NewEmisData!$B:$B, $A141, NewEmisData!$C:$C, $H141, NewEmisData!$D:$D, DU$2))</f>
        <v>5.82137428878685E-2</v>
      </c>
      <c r="DV141" s="335">
        <f>$I141*IF($G141="Pickup", SUMIFS(NewEmisData!J:J, NewEmisData!$A:$A, "Pickup", NewEmisData!$B:$B, $A141, NewEmisData!$C:$C, $H141, NewEmisData!$D:$D, DV$2), SUMIFS(NewEmisData!J:J, NewEmisData!$A:$A, "LDV", NewEmisData!$B:$B, $A141, NewEmisData!$C:$C, $H141, NewEmisData!$D:$D, DV$2))</f>
        <v>5.8170546586172198E-2</v>
      </c>
      <c r="DW141" s="335">
        <f>$I141*IF($G141="Pickup", SUMIFS(NewEmisData!K:K, NewEmisData!$A:$A, "Pickup", NewEmisData!$B:$B, $A141, NewEmisData!$C:$C, $H141, NewEmisData!$D:$D, DW$2), SUMIFS(NewEmisData!K:K, NewEmisData!$A:$A, "LDV", NewEmisData!$B:$B, $A141, NewEmisData!$C:$C, $H141, NewEmisData!$D:$D, DW$2))</f>
        <v>5.7454728055515297E-2</v>
      </c>
      <c r="DX141" s="335">
        <f>$I141*IF($G141="Pickup", SUMIFS(NewEmisData!L:L, NewEmisData!$A:$A, "Pickup", NewEmisData!$B:$B, $A141, NewEmisData!$C:$C, $H141, NewEmisData!$D:$D, DX$2), SUMIFS(NewEmisData!L:L, NewEmisData!$A:$A, "LDV", NewEmisData!$B:$B, $A141, NewEmisData!$C:$C, $H141, NewEmisData!$D:$D, DX$2))</f>
        <v>5.6605818902763297E-2</v>
      </c>
      <c r="DY141" s="335">
        <f>$I141*IF($G141="Pickup", SUMIFS(NewEmisData!M:M, NewEmisData!$A:$A, "Pickup", NewEmisData!$B:$B, $A141, NewEmisData!$C:$C, $H141, NewEmisData!$D:$D, DY$2), SUMIFS(NewEmisData!M:M, NewEmisData!$A:$A, "LDV", NewEmisData!$B:$B, $A141, NewEmisData!$C:$C, $H141, NewEmisData!$D:$D, DY$2))</f>
        <v>5.7183132180425103E-2</v>
      </c>
      <c r="DZ141" s="335">
        <v>7.9378330079915432E-2</v>
      </c>
      <c r="EA141" s="335">
        <f t="shared" si="234"/>
        <v>454.22422332698301</v>
      </c>
      <c r="EB141" s="335">
        <f t="shared" si="235"/>
        <v>415.98623310718898</v>
      </c>
      <c r="EC141" s="335">
        <f t="shared" si="236"/>
        <v>341.24154984582401</v>
      </c>
      <c r="ED141" s="335">
        <f t="shared" si="237"/>
        <v>286.14374563306302</v>
      </c>
      <c r="EE141" s="335">
        <f t="shared" si="238"/>
        <v>260.90109398597599</v>
      </c>
      <c r="EF141" s="335">
        <f t="shared" si="239"/>
        <v>250.29294391902499</v>
      </c>
      <c r="EG141" s="335">
        <f t="shared" si="240"/>
        <v>243.907500195674</v>
      </c>
      <c r="EH141" s="335">
        <f t="shared" si="241"/>
        <v>241.55525518103801</v>
      </c>
      <c r="EI141" s="335">
        <f t="shared" si="242"/>
        <v>241.503483186078</v>
      </c>
      <c r="EJ141" s="335">
        <f t="shared" si="243"/>
        <v>0.51895197956857197</v>
      </c>
      <c r="EK141" s="335">
        <f t="shared" si="244"/>
        <v>1.6110129323604601</v>
      </c>
      <c r="EL141" s="335">
        <f t="shared" si="245"/>
        <v>0.78125490560219701</v>
      </c>
      <c r="EM141" s="335">
        <f t="shared" si="246"/>
        <v>0.115620473733781</v>
      </c>
      <c r="EN141" s="335">
        <f t="shared" si="247"/>
        <v>6.6004639352718095E-2</v>
      </c>
      <c r="EO141" s="335">
        <f t="shared" si="248"/>
        <v>4.1480313552042999E-2</v>
      </c>
      <c r="EP141" s="335">
        <f t="shared" si="249"/>
        <v>3.67143779351497E-2</v>
      </c>
      <c r="EQ141" s="335">
        <f t="shared" si="250"/>
        <v>3.3512426284448803E-2</v>
      </c>
      <c r="ER141" s="335">
        <f t="shared" si="251"/>
        <v>3.2134891572290103E-2</v>
      </c>
      <c r="ES141" s="335">
        <f t="shared" si="252"/>
        <v>3.24152542775758E-2</v>
      </c>
      <c r="ET141" s="335">
        <f t="shared" si="253"/>
        <v>0.31264891292629016</v>
      </c>
      <c r="EU141" s="335">
        <f t="shared" si="254"/>
        <v>1.1303261097433201E-2</v>
      </c>
      <c r="EV141" s="335">
        <f t="shared" si="255"/>
        <v>9.9952440902568301E-3</v>
      </c>
      <c r="EW141" s="335">
        <f t="shared" si="256"/>
        <v>2.8615465413590799E-3</v>
      </c>
      <c r="EX141" s="335">
        <f t="shared" si="257"/>
        <v>2.3897731636762301E-3</v>
      </c>
      <c r="EY141" s="335">
        <f t="shared" si="258"/>
        <v>2.1757621427749502E-3</v>
      </c>
      <c r="EZ141" s="335">
        <f t="shared" si="259"/>
        <v>2.0872445644692299E-3</v>
      </c>
      <c r="FA141" s="335">
        <f t="shared" si="260"/>
        <v>2.03348692070508E-3</v>
      </c>
      <c r="FB141" s="335">
        <f t="shared" si="261"/>
        <v>2.0138761843932198E-3</v>
      </c>
      <c r="FC141" s="335">
        <f t="shared" si="262"/>
        <v>2.0134431442024002E-3</v>
      </c>
      <c r="FD141" s="335">
        <f t="shared" si="263"/>
        <v>4.2403248188809025E-3</v>
      </c>
      <c r="FE141" s="335">
        <f t="shared" si="264"/>
        <v>0.10831971626595401</v>
      </c>
      <c r="FF141" s="335">
        <f t="shared" si="265"/>
        <v>7.51921551228555E-2</v>
      </c>
      <c r="FG141" s="335">
        <f t="shared" si="266"/>
        <v>6.01393435807746E-2</v>
      </c>
      <c r="FH141" s="335">
        <f t="shared" si="267"/>
        <v>5.915482339026E-2</v>
      </c>
      <c r="FI141" s="335">
        <f t="shared" si="268"/>
        <v>5.90367985492673E-2</v>
      </c>
      <c r="FJ141" s="335">
        <f t="shared" si="269"/>
        <v>5.9096852542489697E-2</v>
      </c>
      <c r="FK141" s="335">
        <f t="shared" si="270"/>
        <v>5.9090238154649199E-2</v>
      </c>
      <c r="FL141" s="335">
        <f t="shared" si="271"/>
        <v>5.90796096133216E-2</v>
      </c>
      <c r="FM141" s="335">
        <f t="shared" si="272"/>
        <v>5.9120090191233099E-2</v>
      </c>
      <c r="FN141" s="335">
        <f t="shared" si="273"/>
        <v>5.2834708622229692E-2</v>
      </c>
      <c r="FO141" s="335">
        <f t="shared" si="274"/>
        <v>5.6019255696326403E-2</v>
      </c>
      <c r="FP141" s="335">
        <f t="shared" si="275"/>
        <v>2.5542017960839599E-2</v>
      </c>
      <c r="FQ141" s="335">
        <f t="shared" si="276"/>
        <v>1.11121396466055E-2</v>
      </c>
      <c r="FR141" s="335">
        <f t="shared" si="277"/>
        <v>1.0206481959038401E-2</v>
      </c>
      <c r="FS141" s="335">
        <f t="shared" si="278"/>
        <v>1.00978805100248E-2</v>
      </c>
      <c r="FT141" s="335">
        <f t="shared" si="279"/>
        <v>1.01531295733735E-2</v>
      </c>
      <c r="FU141" s="335">
        <f t="shared" si="280"/>
        <v>1.0147042075548099E-2</v>
      </c>
      <c r="FV141" s="335">
        <f t="shared" si="281"/>
        <v>1.0137260551364401E-2</v>
      </c>
      <c r="FW141" s="335">
        <f t="shared" si="282"/>
        <v>1.0174550452384501E-2</v>
      </c>
      <c r="FX141" s="335">
        <f t="shared" si="283"/>
        <v>1.4243276255751064E-2</v>
      </c>
    </row>
    <row r="142" spans="1:180" x14ac:dyDescent="0.2">
      <c r="A142" s="305" t="str">
        <f>_xlfn.CONCAT(IF(LEFT(TRIM(A141),1)="*", "*R", "R"), 1+RIGHT(TRIM(A141),1))</f>
        <v>*R4</v>
      </c>
      <c r="B142" s="305" t="str">
        <f t="shared" si="285"/>
        <v>*TLLSDHEV20</v>
      </c>
      <c r="C142" s="305" t="str">
        <f t="shared" si="286"/>
        <v>TL.DSL.LS.DHEV.2020</v>
      </c>
      <c r="D142" s="301" t="str">
        <f t="shared" si="287"/>
        <v>bn-vmt, bn-vmt/a</v>
      </c>
      <c r="E142" s="301" t="str">
        <f t="shared" si="288"/>
        <v>TRNDSL</v>
      </c>
      <c r="F142" s="301" t="str">
        <f t="shared" si="289"/>
        <v>TL</v>
      </c>
      <c r="G142" s="315" t="s">
        <v>822</v>
      </c>
      <c r="H142" s="315" t="s">
        <v>816</v>
      </c>
      <c r="I142" s="315">
        <v>1</v>
      </c>
      <c r="J142" s="315" t="str">
        <f t="shared" si="284"/>
        <v>Large SUV-DSL</v>
      </c>
      <c r="K142" s="335">
        <f>$I142*IF($G142="Pickup", SUMIFS(NewEmisData!E:E, NewEmisData!$A:$A, "Pickup", NewEmisData!$B:$B, $A142, NewEmisData!$C:$C, $H142, NewEmisData!$D:$D, K$2), SUMIFS(NewEmisData!E:E, NewEmisData!$A:$A, "LDV", NewEmisData!$B:$B, $A142, NewEmisData!$C:$C, $H142, NewEmisData!$D:$D, K$2))</f>
        <v>592.25900902446597</v>
      </c>
      <c r="L142" s="335">
        <f>$I142*IF($G142="Pickup", SUMIFS(NewEmisData!F:F, NewEmisData!$A:$A, "Pickup", NewEmisData!$B:$B, $A142, NewEmisData!$C:$C, $H142, NewEmisData!$D:$D, L$2), SUMIFS(NewEmisData!F:F, NewEmisData!$A:$A, "LDV", NewEmisData!$B:$B, $A142, NewEmisData!$C:$C, $H142, NewEmisData!$D:$D, L$2))</f>
        <v>520.64964372058603</v>
      </c>
      <c r="M142" s="335">
        <f>$I142*IF($G142="Pickup", SUMIFS(NewEmisData!G:G, NewEmisData!$A:$A, "Pickup", NewEmisData!$B:$B, $A142, NewEmisData!$C:$C, $H142, NewEmisData!$D:$D, M$2), SUMIFS(NewEmisData!G:G, NewEmisData!$A:$A, "LDV", NewEmisData!$B:$B, $A142, NewEmisData!$C:$C, $H142, NewEmisData!$D:$D, M$2))</f>
        <v>392.28875494890798</v>
      </c>
      <c r="N142" s="335">
        <f>$I142*IF($G142="Pickup", SUMIFS(NewEmisData!H:H, NewEmisData!$A:$A, "Pickup", NewEmisData!$B:$B, $A142, NewEmisData!$C:$C, $H142, NewEmisData!$D:$D, N$2), SUMIFS(NewEmisData!H:H, NewEmisData!$A:$A, "LDV", NewEmisData!$B:$B, $A142, NewEmisData!$C:$C, $H142, NewEmisData!$D:$D, N$2))</f>
        <v>328.93351567098</v>
      </c>
      <c r="O142" s="335">
        <f>$I142*IF($G142="Pickup", SUMIFS(NewEmisData!I:I, NewEmisData!$A:$A, "Pickup", NewEmisData!$B:$B, $A142, NewEmisData!$C:$C, $H142, NewEmisData!$D:$D, O$2), SUMIFS(NewEmisData!I:I, NewEmisData!$A:$A, "LDV", NewEmisData!$B:$B, $A142, NewEmisData!$C:$C, $H142, NewEmisData!$D:$D, O$2))</f>
        <v>299.82015329661198</v>
      </c>
      <c r="P142" s="335">
        <f>$I142*IF($G142="Pickup", SUMIFS(NewEmisData!J:J, NewEmisData!$A:$A, "Pickup", NewEmisData!$B:$B, $A142, NewEmisData!$C:$C, $H142, NewEmisData!$D:$D, P$2), SUMIFS(NewEmisData!J:J, NewEmisData!$A:$A, "LDV", NewEmisData!$B:$B, $A142, NewEmisData!$C:$C, $H142, NewEmisData!$D:$D, P$2))</f>
        <v>287.49392836870999</v>
      </c>
      <c r="Q142" s="335">
        <f>$I142*IF($G142="Pickup", SUMIFS(NewEmisData!K:K, NewEmisData!$A:$A, "Pickup", NewEmisData!$B:$B, $A142, NewEmisData!$C:$C, $H142, NewEmisData!$D:$D, Q$2), SUMIFS(NewEmisData!K:K, NewEmisData!$A:$A, "LDV", NewEmisData!$B:$B, $A142, NewEmisData!$C:$C, $H142, NewEmisData!$D:$D, Q$2))</f>
        <v>280.08458814076198</v>
      </c>
      <c r="R142" s="335">
        <f>$I142*IF($G142="Pickup", SUMIFS(NewEmisData!L:L, NewEmisData!$A:$A, "Pickup", NewEmisData!$B:$B, $A142, NewEmisData!$C:$C, $H142, NewEmisData!$D:$D, R$2), SUMIFS(NewEmisData!L:L, NewEmisData!$A:$A, "LDV", NewEmisData!$B:$B, $A142, NewEmisData!$C:$C, $H142, NewEmisData!$D:$D, R$2))</f>
        <v>277.36555832713299</v>
      </c>
      <c r="S142" s="335">
        <f>$I142*IF($G142="Pickup", SUMIFS(NewEmisData!M:M, NewEmisData!$A:$A, "Pickup", NewEmisData!$B:$B, $A142, NewEmisData!$C:$C, $H142, NewEmisData!$D:$D, S$2), SUMIFS(NewEmisData!M:M, NewEmisData!$A:$A, "LDV", NewEmisData!$B:$B, $A142, NewEmisData!$C:$C, $H142, NewEmisData!$D:$D, S$2))</f>
        <v>277.28160240150402</v>
      </c>
      <c r="T142" s="335">
        <v>0.51895197956857197</v>
      </c>
      <c r="U142" s="335">
        <f>$I142*IF($G142="Pickup", SUMIFS(NewEmisData!E:E, NewEmisData!$A:$A, "Pickup", NewEmisData!$B:$B, $A142, NewEmisData!$C:$C, $H142, NewEmisData!$D:$D, U$2), SUMIFS(NewEmisData!E:E, NewEmisData!$A:$A, "LDV", NewEmisData!$B:$B, $A142, NewEmisData!$C:$C, $H142, NewEmisData!$D:$D, U$2))</f>
        <v>2.08663122036549</v>
      </c>
      <c r="V142" s="335">
        <f>$I142*IF($G142="Pickup", SUMIFS(NewEmisData!F:F, NewEmisData!$A:$A, "Pickup", NewEmisData!$B:$B, $A142, NewEmisData!$C:$C, $H142, NewEmisData!$D:$D, V$2), SUMIFS(NewEmisData!F:F, NewEmisData!$A:$A, "LDV", NewEmisData!$B:$B, $A142, NewEmisData!$C:$C, $H142, NewEmisData!$D:$D, V$2))</f>
        <v>1.1128303318127599</v>
      </c>
      <c r="W142" s="335">
        <f>$I142*IF($G142="Pickup", SUMIFS(NewEmisData!G:G, NewEmisData!$A:$A, "Pickup", NewEmisData!$B:$B, $A142, NewEmisData!$C:$C, $H142, NewEmisData!$D:$D, W$2), SUMIFS(NewEmisData!G:G, NewEmisData!$A:$A, "LDV", NewEmisData!$B:$B, $A142, NewEmisData!$C:$C, $H142, NewEmisData!$D:$D, W$2))</f>
        <v>0.11394310174486701</v>
      </c>
      <c r="X142" s="335">
        <f>$I142*IF($G142="Pickup", SUMIFS(NewEmisData!H:H, NewEmisData!$A:$A, "Pickup", NewEmisData!$B:$B, $A142, NewEmisData!$C:$C, $H142, NewEmisData!$D:$D, X$2), SUMIFS(NewEmisData!H:H, NewEmisData!$A:$A, "LDV", NewEmisData!$B:$B, $A142, NewEmisData!$C:$C, $H142, NewEmisData!$D:$D, X$2))</f>
        <v>6.3630631458402698E-2</v>
      </c>
      <c r="Y142" s="335">
        <f>$I142*IF($G142="Pickup", SUMIFS(NewEmisData!I:I, NewEmisData!$A:$A, "Pickup", NewEmisData!$B:$B, $A142, NewEmisData!$C:$C, $H142, NewEmisData!$D:$D, Y$2), SUMIFS(NewEmisData!I:I, NewEmisData!$A:$A, "LDV", NewEmisData!$B:$B, $A142, NewEmisData!$C:$C, $H142, NewEmisData!$D:$D, Y$2))</f>
        <v>3.8490840966433799E-2</v>
      </c>
      <c r="Z142" s="335">
        <f>$I142*IF($G142="Pickup", SUMIFS(NewEmisData!J:J, NewEmisData!$A:$A, "Pickup", NewEmisData!$B:$B, $A142, NewEmisData!$C:$C, $H142, NewEmisData!$D:$D, Z$2), SUMIFS(NewEmisData!J:J, NewEmisData!$A:$A, "LDV", NewEmisData!$B:$B, $A142, NewEmisData!$C:$C, $H142, NewEmisData!$D:$D, Z$2))</f>
        <v>3.3570634635262997E-2</v>
      </c>
      <c r="AA142" s="335">
        <f>$I142*IF($G142="Pickup", SUMIFS(NewEmisData!K:K, NewEmisData!$A:$A, "Pickup", NewEmisData!$B:$B, $A142, NewEmisData!$C:$C, $H142, NewEmisData!$D:$D, AA$2), SUMIFS(NewEmisData!K:K, NewEmisData!$A:$A, "LDV", NewEmisData!$B:$B, $A142, NewEmisData!$C:$C, $H142, NewEmisData!$D:$D, AA$2))</f>
        <v>3.0366844702511799E-2</v>
      </c>
      <c r="AB142" s="335">
        <f>$I142*IF($G142="Pickup", SUMIFS(NewEmisData!L:L, NewEmisData!$A:$A, "Pickup", NewEmisData!$B:$B, $A142, NewEmisData!$C:$C, $H142, NewEmisData!$D:$D, AB$2), SUMIFS(NewEmisData!L:L, NewEmisData!$A:$A, "LDV", NewEmisData!$B:$B, $A142, NewEmisData!$C:$C, $H142, NewEmisData!$D:$D, AB$2))</f>
        <v>2.9009867705627902E-2</v>
      </c>
      <c r="AC142" s="335">
        <f>$I142*IF($G142="Pickup", SUMIFS(NewEmisData!M:M, NewEmisData!$A:$A, "Pickup", NewEmisData!$B:$B, $A142, NewEmisData!$C:$C, $H142, NewEmisData!$D:$D, AC$2), SUMIFS(NewEmisData!M:M, NewEmisData!$A:$A, "LDV", NewEmisData!$B:$B, $A142, NewEmisData!$C:$C, $H142, NewEmisData!$D:$D, AC$2))</f>
        <v>2.9252620404293401E-2</v>
      </c>
      <c r="AD142" s="335">
        <v>0.31264891292629016</v>
      </c>
      <c r="AE142" s="335">
        <f>$I142*IF($G142="Pickup", SUMIFS(NewEmisData!E:E, NewEmisData!$A:$A, "Pickup", NewEmisData!$B:$B, $A142, NewEmisData!$C:$C, $H142, NewEmisData!$D:$D, AE$2), SUMIFS(NewEmisData!E:E, NewEmisData!$A:$A, "LDV", NewEmisData!$B:$B, $A142, NewEmisData!$C:$C, $H142, NewEmisData!$D:$D, AE$2))</f>
        <v>1.46981412794869E-2</v>
      </c>
      <c r="AF142" s="335">
        <f>$I142*IF($G142="Pickup", SUMIFS(NewEmisData!F:F, NewEmisData!$A:$A, "Pickup", NewEmisData!$B:$B, $A142, NewEmisData!$C:$C, $H142, NewEmisData!$D:$D, AF$2), SUMIFS(NewEmisData!F:F, NewEmisData!$A:$A, "LDV", NewEmisData!$B:$B, $A142, NewEmisData!$C:$C, $H142, NewEmisData!$D:$D, AF$2))</f>
        <v>1.2476739354987301E-2</v>
      </c>
      <c r="AG142" s="335">
        <f>$I142*IF($G142="Pickup", SUMIFS(NewEmisData!G:G, NewEmisData!$A:$A, "Pickup", NewEmisData!$B:$B, $A142, NewEmisData!$C:$C, $H142, NewEmisData!$D:$D, AG$2), SUMIFS(NewEmisData!G:G, NewEmisData!$A:$A, "LDV", NewEmisData!$B:$B, $A142, NewEmisData!$C:$C, $H142, NewEmisData!$D:$D, AG$2))</f>
        <v>3.2894571305210701E-3</v>
      </c>
      <c r="AH142" s="335">
        <f>$I142*IF($G142="Pickup", SUMIFS(NewEmisData!H:H, NewEmisData!$A:$A, "Pickup", NewEmisData!$B:$B, $A142, NewEmisData!$C:$C, $H142, NewEmisData!$D:$D, AH$2), SUMIFS(NewEmisData!H:H, NewEmisData!$A:$A, "LDV", NewEmisData!$B:$B, $A142, NewEmisData!$C:$C, $H142, NewEmisData!$D:$D, AH$2))</f>
        <v>2.7470974713693099E-3</v>
      </c>
      <c r="AI142" s="335">
        <f>$I142*IF($G142="Pickup", SUMIFS(NewEmisData!I:I, NewEmisData!$A:$A, "Pickup", NewEmisData!$B:$B, $A142, NewEmisData!$C:$C, $H142, NewEmisData!$D:$D, AI$2), SUMIFS(NewEmisData!I:I, NewEmisData!$A:$A, "LDV", NewEmisData!$B:$B, $A142, NewEmisData!$C:$C, $H142, NewEmisData!$D:$D, AI$2))</f>
        <v>2.5003167567209301E-3</v>
      </c>
      <c r="AJ142" s="335">
        <f>$I142*IF($G142="Pickup", SUMIFS(NewEmisData!J:J, NewEmisData!$A:$A, "Pickup", NewEmisData!$B:$B, $A142, NewEmisData!$C:$C, $H142, NewEmisData!$D:$D, AJ$2), SUMIFS(NewEmisData!J:J, NewEmisData!$A:$A, "LDV", NewEmisData!$B:$B, $A142, NewEmisData!$C:$C, $H142, NewEmisData!$D:$D, AJ$2))</f>
        <v>2.3974657531320698E-3</v>
      </c>
      <c r="AK142" s="335">
        <f>$I142*IF($G142="Pickup", SUMIFS(NewEmisData!K:K, NewEmisData!$A:$A, "Pickup", NewEmisData!$B:$B, $A142, NewEmisData!$C:$C, $H142, NewEmisData!$D:$D, AK$2), SUMIFS(NewEmisData!K:K, NewEmisData!$A:$A, "LDV", NewEmisData!$B:$B, $A142, NewEmisData!$C:$C, $H142, NewEmisData!$D:$D, AK$2))</f>
        <v>2.3350989902441999E-3</v>
      </c>
      <c r="AL142" s="335">
        <f>$I142*IF($G142="Pickup", SUMIFS(NewEmisData!L:L, NewEmisData!$A:$A, "Pickup", NewEmisData!$B:$B, $A142, NewEmisData!$C:$C, $H142, NewEmisData!$D:$D, AL$2), SUMIFS(NewEmisData!L:L, NewEmisData!$A:$A, "LDV", NewEmisData!$B:$B, $A142, NewEmisData!$C:$C, $H142, NewEmisData!$D:$D, AL$2))</f>
        <v>2.3124305204455602E-3</v>
      </c>
      <c r="AM142" s="335">
        <f>$I142*IF($G142="Pickup", SUMIFS(NewEmisData!M:M, NewEmisData!$A:$A, "Pickup", NewEmisData!$B:$B, $A142, NewEmisData!$C:$C, $H142, NewEmisData!$D:$D, AM$2), SUMIFS(NewEmisData!M:M, NewEmisData!$A:$A, "LDV", NewEmisData!$B:$B, $A142, NewEmisData!$C:$C, $H142, NewEmisData!$D:$D, AM$2))</f>
        <v>2.3117304258920301E-3</v>
      </c>
      <c r="AN142" s="335">
        <v>4.2403248188809025E-3</v>
      </c>
      <c r="AO142" s="335">
        <f>$I142*IF($G142="Pickup", SUMIFS(NewEmisData!E:E, NewEmisData!$A:$A, "Pickup", NewEmisData!$B:$B, $A142, NewEmisData!$C:$C, $H142, NewEmisData!$D:$D, AO$2), SUMIFS(NewEmisData!E:E, NewEmisData!$A:$A, "LDV", NewEmisData!$B:$B, $A142, NewEmisData!$C:$C, $H142, NewEmisData!$D:$D, AO$2))</f>
        <v>0.213902040332901</v>
      </c>
      <c r="AP142" s="335">
        <f>$I142*IF($G142="Pickup", SUMIFS(NewEmisData!F:F, NewEmisData!$A:$A, "Pickup", NewEmisData!$B:$B, $A142, NewEmisData!$C:$C, $H142, NewEmisData!$D:$D, AP$2), SUMIFS(NewEmisData!F:F, NewEmisData!$A:$A, "LDV", NewEmisData!$B:$B, $A142, NewEmisData!$C:$C, $H142, NewEmisData!$D:$D, AP$2))</f>
        <v>0.122647837671889</v>
      </c>
      <c r="AQ142" s="335">
        <f>$I142*IF($G142="Pickup", SUMIFS(NewEmisData!G:G, NewEmisData!$A:$A, "Pickup", NewEmisData!$B:$B, $A142, NewEmisData!$C:$C, $H142, NewEmisData!$D:$D, AQ$2), SUMIFS(NewEmisData!G:G, NewEmisData!$A:$A, "LDV", NewEmisData!$B:$B, $A142, NewEmisData!$C:$C, $H142, NewEmisData!$D:$D, AQ$2))</f>
        <v>7.9090763114665993E-2</v>
      </c>
      <c r="AR142" s="335">
        <f>$I142*IF($G142="Pickup", SUMIFS(NewEmisData!H:H, NewEmisData!$A:$A, "Pickup", NewEmisData!$B:$B, $A142, NewEmisData!$C:$C, $H142, NewEmisData!$D:$D, AR$2), SUMIFS(NewEmisData!H:H, NewEmisData!$A:$A, "LDV", NewEmisData!$B:$B, $A142, NewEmisData!$C:$C, $H142, NewEmisData!$D:$D, AR$2))</f>
        <v>7.8058738466237995E-2</v>
      </c>
      <c r="AS142" s="335">
        <f>$I142*IF($G142="Pickup", SUMIFS(NewEmisData!I:I, NewEmisData!$A:$A, "Pickup", NewEmisData!$B:$B, $A142, NewEmisData!$C:$C, $H142, NewEmisData!$D:$D, AS$2), SUMIFS(NewEmisData!I:I, NewEmisData!$A:$A, "LDV", NewEmisData!$B:$B, $A142, NewEmisData!$C:$C, $H142, NewEmisData!$D:$D, AS$2))</f>
        <v>7.7935055542061094E-2</v>
      </c>
      <c r="AT142" s="335">
        <f>$I142*IF($G142="Pickup", SUMIFS(NewEmisData!J:J, NewEmisData!$A:$A, "Pickup", NewEmisData!$B:$B, $A142, NewEmisData!$C:$C, $H142, NewEmisData!$D:$D, AT$2), SUMIFS(NewEmisData!J:J, NewEmisData!$A:$A, "LDV", NewEmisData!$B:$B, $A142, NewEmisData!$C:$C, $H142, NewEmisData!$D:$D, AT$2))</f>
        <v>7.7996493585570995E-2</v>
      </c>
      <c r="AU142" s="335">
        <f>$I142*IF($G142="Pickup", SUMIFS(NewEmisData!K:K, NewEmisData!$A:$A, "Pickup", NewEmisData!$B:$B, $A142, NewEmisData!$C:$C, $H142, NewEmisData!$D:$D, AU$2), SUMIFS(NewEmisData!K:K, NewEmisData!$A:$A, "LDV", NewEmisData!$B:$B, $A142, NewEmisData!$C:$C, $H142, NewEmisData!$D:$D, AU$2))</f>
        <v>7.7986704688815606E-2</v>
      </c>
      <c r="AV142" s="335">
        <f>$I142*IF($G142="Pickup", SUMIFS(NewEmisData!L:L, NewEmisData!$A:$A, "Pickup", NewEmisData!$B:$B, $A142, NewEmisData!$C:$C, $H142, NewEmisData!$D:$D, AV$2), SUMIFS(NewEmisData!L:L, NewEmisData!$A:$A, "LDV", NewEmisData!$B:$B, $A142, NewEmisData!$C:$C, $H142, NewEmisData!$D:$D, AV$2))</f>
        <v>7.7974444112608704E-2</v>
      </c>
      <c r="AW142" s="335">
        <f>$I142*IF($G142="Pickup", SUMIFS(NewEmisData!M:M, NewEmisData!$A:$A, "Pickup", NewEmisData!$B:$B, $A142, NewEmisData!$C:$C, $H142, NewEmisData!$D:$D, AW$2), SUMIFS(NewEmisData!M:M, NewEmisData!$A:$A, "LDV", NewEmisData!$B:$B, $A142, NewEmisData!$C:$C, $H142, NewEmisData!$D:$D, AW$2))</f>
        <v>7.8017136188401295E-2</v>
      </c>
      <c r="AX142" s="335">
        <v>5.2834708622229692E-2</v>
      </c>
      <c r="AY142" s="335">
        <f>$I142*IF($G142="Pickup", SUMIFS(NewEmisData!E:E, NewEmisData!$A:$A, "Pickup", NewEmisData!$B:$B, $A142, NewEmisData!$C:$C, $H142, NewEmisData!$D:$D, AY$2), SUMIFS(NewEmisData!E:E, NewEmisData!$A:$A, "LDV", NewEmisData!$B:$B, $A142, NewEmisData!$C:$C, $H142, NewEmisData!$D:$D, AY$2))</f>
        <v>0.123270664576141</v>
      </c>
      <c r="AZ142" s="335">
        <f>$I142*IF($G142="Pickup", SUMIFS(NewEmisData!F:F, NewEmisData!$A:$A, "Pickup", NewEmisData!$B:$B, $A142, NewEmisData!$C:$C, $H142, NewEmisData!$D:$D, AZ$2), SUMIFS(NewEmisData!F:F, NewEmisData!$A:$A, "LDV", NewEmisData!$B:$B, $A142, NewEmisData!$C:$C, $H142, NewEmisData!$D:$D, AZ$2))</f>
        <v>3.9317193900440202E-2</v>
      </c>
      <c r="BA142" s="335">
        <f>$I142*IF($G142="Pickup", SUMIFS(NewEmisData!G:G, NewEmisData!$A:$A, "Pickup", NewEmisData!$B:$B, $A142, NewEmisData!$C:$C, $H142, NewEmisData!$D:$D, BA$2), SUMIFS(NewEmisData!G:G, NewEmisData!$A:$A, "LDV", NewEmisData!$B:$B, $A142, NewEmisData!$C:$C, $H142, NewEmisData!$D:$D, BA$2))</f>
        <v>1.3808896758142499E-2</v>
      </c>
      <c r="BB142" s="335">
        <f>$I142*IF($G142="Pickup", SUMIFS(NewEmisData!H:H, NewEmisData!$A:$A, "Pickup", NewEmisData!$B:$B, $A142, NewEmisData!$C:$C, $H142, NewEmisData!$D:$D, BB$2), SUMIFS(NewEmisData!H:H, NewEmisData!$A:$A, "LDV", NewEmisData!$B:$B, $A142, NewEmisData!$C:$C, $H142, NewEmisData!$D:$D, BB$2))</f>
        <v>1.28594663624491E-2</v>
      </c>
      <c r="BC142" s="335">
        <f>$I142*IF($G142="Pickup", SUMIFS(NewEmisData!I:I, NewEmisData!$A:$A, "Pickup", NewEmisData!$B:$B, $A142, NewEmisData!$C:$C, $H142, NewEmisData!$D:$D, BC$2), SUMIFS(NewEmisData!I:I, NewEmisData!$A:$A, "LDV", NewEmisData!$B:$B, $A142, NewEmisData!$C:$C, $H142, NewEmisData!$D:$D, BC$2))</f>
        <v>1.2745675676218799E-2</v>
      </c>
      <c r="BD142" s="335">
        <f>$I142*IF($G142="Pickup", SUMIFS(NewEmisData!J:J, NewEmisData!$A:$A, "Pickup", NewEmisData!$B:$B, $A142, NewEmisData!$C:$C, $H142, NewEmisData!$D:$D, BD$2), SUMIFS(NewEmisData!J:J, NewEmisData!$A:$A, "LDV", NewEmisData!$B:$B, $A142, NewEmisData!$C:$C, $H142, NewEmisData!$D:$D, BD$2))</f>
        <v>1.2802226569457301E-2</v>
      </c>
      <c r="BE142" s="335">
        <f>$I142*IF($G142="Pickup", SUMIFS(NewEmisData!K:K, NewEmisData!$A:$A, "Pickup", NewEmisData!$B:$B, $A142, NewEmisData!$C:$C, $H142, NewEmisData!$D:$D, BE$2), SUMIFS(NewEmisData!K:K, NewEmisData!$A:$A, "LDV", NewEmisData!$B:$B, $A142, NewEmisData!$C:$C, $H142, NewEmisData!$D:$D, BE$2))</f>
        <v>1.27931973056328E-2</v>
      </c>
      <c r="BF142" s="335">
        <f>$I142*IF($G142="Pickup", SUMIFS(NewEmisData!L:L, NewEmisData!$A:$A, "Pickup", NewEmisData!$B:$B, $A142, NewEmisData!$C:$C, $H142, NewEmisData!$D:$D, BF$2), SUMIFS(NewEmisData!L:L, NewEmisData!$A:$A, "LDV", NewEmisData!$B:$B, $A142, NewEmisData!$C:$C, $H142, NewEmisData!$D:$D, BF$2))</f>
        <v>1.27819426840036E-2</v>
      </c>
      <c r="BG142" s="335">
        <f>$I142*IF($G142="Pickup", SUMIFS(NewEmisData!M:M, NewEmisData!$A:$A, "Pickup", NewEmisData!$B:$B, $A142, NewEmisData!$C:$C, $H142, NewEmisData!$D:$D, BG$2), SUMIFS(NewEmisData!M:M, NewEmisData!$A:$A, "LDV", NewEmisData!$B:$B, $A142, NewEmisData!$C:$C, $H142, NewEmisData!$D:$D, BG$2))</f>
        <v>1.2821255837742599E-2</v>
      </c>
      <c r="BH142" s="335">
        <v>1.4243276255751064E-2</v>
      </c>
      <c r="BI142" s="335">
        <f>$I142*IF($G142="Pickup", SUMIFS(NewEmisData!E:E, NewEmisData!$A:$A, "Pickup", NewEmisData!$B:$B, $A142, NewEmisData!$C:$C, $H142, NewEmisData!$D:$D, BI$2), SUMIFS(NewEmisData!E:E, NewEmisData!$A:$A, "LDV", NewEmisData!$B:$B, $A142, NewEmisData!$C:$C, $H142, NewEmisData!$D:$D, BI$2))</f>
        <v>49.942593724607804</v>
      </c>
      <c r="BJ142" s="335">
        <f>$I142*IF($G142="Pickup", SUMIFS(NewEmisData!F:F, NewEmisData!$A:$A, "Pickup", NewEmisData!$B:$B, $A142, NewEmisData!$C:$C, $H142, NewEmisData!$D:$D, BJ$2), SUMIFS(NewEmisData!F:F, NewEmisData!$A:$A, "LDV", NewEmisData!$B:$B, $A142, NewEmisData!$C:$C, $H142, NewEmisData!$D:$D, BJ$2))</f>
        <v>17.1751766119061</v>
      </c>
      <c r="BK142" s="335">
        <f>$I142*IF($G142="Pickup", SUMIFS(NewEmisData!G:G, NewEmisData!$A:$A, "Pickup", NewEmisData!$B:$B, $A142, NewEmisData!$C:$C, $H142, NewEmisData!$D:$D, BK$2), SUMIFS(NewEmisData!G:G, NewEmisData!$A:$A, "LDV", NewEmisData!$B:$B, $A142, NewEmisData!$C:$C, $H142, NewEmisData!$D:$D, BK$2))</f>
        <v>1.67462319555107</v>
      </c>
      <c r="BL142" s="335">
        <f>$I142*IF($G142="Pickup", SUMIFS(NewEmisData!H:H, NewEmisData!$A:$A, "Pickup", NewEmisData!$B:$B, $A142, NewEmisData!$C:$C, $H142, NewEmisData!$D:$D, BL$2), SUMIFS(NewEmisData!H:H, NewEmisData!$A:$A, "LDV", NewEmisData!$B:$B, $A142, NewEmisData!$C:$C, $H142, NewEmisData!$D:$D, BL$2))</f>
        <v>1.26760437401165</v>
      </c>
      <c r="BM142" s="335">
        <f>$I142*IF($G142="Pickup", SUMIFS(NewEmisData!I:I, NewEmisData!$A:$A, "Pickup", NewEmisData!$B:$B, $A142, NewEmisData!$C:$C, $H142, NewEmisData!$D:$D, BM$2), SUMIFS(NewEmisData!I:I, NewEmisData!$A:$A, "LDV", NewEmisData!$B:$B, $A142, NewEmisData!$C:$C, $H142, NewEmisData!$D:$D, BM$2))</f>
        <v>1.08719262122484</v>
      </c>
      <c r="BN142" s="335">
        <f>$I142*IF($G142="Pickup", SUMIFS(NewEmisData!J:J, NewEmisData!$A:$A, "Pickup", NewEmisData!$B:$B, $A142, NewEmisData!$C:$C, $H142, NewEmisData!$D:$D, BN$2), SUMIFS(NewEmisData!J:J, NewEmisData!$A:$A, "LDV", NewEmisData!$B:$B, $A142, NewEmisData!$C:$C, $H142, NewEmisData!$D:$D, BN$2))</f>
        <v>1.03306214032615</v>
      </c>
      <c r="BO142" s="335">
        <f>$I142*IF($G142="Pickup", SUMIFS(NewEmisData!K:K, NewEmisData!$A:$A, "Pickup", NewEmisData!$B:$B, $A142, NewEmisData!$C:$C, $H142, NewEmisData!$D:$D, BO$2), SUMIFS(NewEmisData!K:K, NewEmisData!$A:$A, "LDV", NewEmisData!$B:$B, $A142, NewEmisData!$C:$C, $H142, NewEmisData!$D:$D, BO$2))</f>
        <v>0.97748556720189805</v>
      </c>
      <c r="BP142" s="335">
        <f>$I142*IF($G142="Pickup", SUMIFS(NewEmisData!L:L, NewEmisData!$A:$A, "Pickup", NewEmisData!$B:$B, $A142, NewEmisData!$C:$C, $H142, NewEmisData!$D:$D, BP$2), SUMIFS(NewEmisData!L:L, NewEmisData!$A:$A, "LDV", NewEmisData!$B:$B, $A142, NewEmisData!$C:$C, $H142, NewEmisData!$D:$D, BP$2))</f>
        <v>0.95066903824572802</v>
      </c>
      <c r="BQ142" s="335">
        <f>$I142*IF($G142="Pickup", SUMIFS(NewEmisData!M:M, NewEmisData!$A:$A, "Pickup", NewEmisData!$B:$B, $A142, NewEmisData!$C:$C, $H142, NewEmisData!$D:$D, BQ$2), SUMIFS(NewEmisData!M:M, NewEmisData!$A:$A, "LDV", NewEmisData!$B:$B, $A142, NewEmisData!$C:$C, $H142, NewEmisData!$D:$D, BQ$2))</f>
        <v>0.95613361285599596</v>
      </c>
      <c r="BR142" s="335">
        <v>0.76052857406256014</v>
      </c>
      <c r="BS142" s="335">
        <f>$I142*IF($G142="Pickup", SUMIFS(NewEmisData!E:E, NewEmisData!$A:$A, "Pickup", NewEmisData!$B:$B, $A142, NewEmisData!$C:$C, $H142, NewEmisData!$D:$D, BS$2), SUMIFS(NewEmisData!E:E, NewEmisData!$A:$A, "LDV", NewEmisData!$B:$B, $A142, NewEmisData!$C:$C, $H142, NewEmisData!$D:$D, BS$2))</f>
        <v>4.7108485656014896</v>
      </c>
      <c r="BT142" s="335">
        <f>$I142*IF($G142="Pickup", SUMIFS(NewEmisData!F:F, NewEmisData!$A:$A, "Pickup", NewEmisData!$B:$B, $A142, NewEmisData!$C:$C, $H142, NewEmisData!$D:$D, BT$2), SUMIFS(NewEmisData!F:F, NewEmisData!$A:$A, "LDV", NewEmisData!$B:$B, $A142, NewEmisData!$C:$C, $H142, NewEmisData!$D:$D, BT$2))</f>
        <v>1.56912179890187</v>
      </c>
      <c r="BU142" s="335">
        <f>$I142*IF($G142="Pickup", SUMIFS(NewEmisData!G:G, NewEmisData!$A:$A, "Pickup", NewEmisData!$B:$B, $A142, NewEmisData!$C:$C, $H142, NewEmisData!$D:$D, BU$2), SUMIFS(NewEmisData!G:G, NewEmisData!$A:$A, "LDV", NewEmisData!$B:$B, $A142, NewEmisData!$C:$C, $H142, NewEmisData!$D:$D, BU$2))</f>
        <v>0.112211627554133</v>
      </c>
      <c r="BV142" s="335">
        <f>$I142*IF($G142="Pickup", SUMIFS(NewEmisData!H:H, NewEmisData!$A:$A, "Pickup", NewEmisData!$B:$B, $A142, NewEmisData!$C:$C, $H142, NewEmisData!$D:$D, BV$2), SUMIFS(NewEmisData!H:H, NewEmisData!$A:$A, "LDV", NewEmisData!$B:$B, $A142, NewEmisData!$C:$C, $H142, NewEmisData!$D:$D, BV$2))</f>
        <v>7.6299784710999505E-2</v>
      </c>
      <c r="BW142" s="335">
        <f>$I142*IF($G142="Pickup", SUMIFS(NewEmisData!I:I, NewEmisData!$A:$A, "Pickup", NewEmisData!$B:$B, $A142, NewEmisData!$C:$C, $H142, NewEmisData!$D:$D, BW$2), SUMIFS(NewEmisData!I:I, NewEmisData!$A:$A, "LDV", NewEmisData!$B:$B, $A142, NewEmisData!$C:$C, $H142, NewEmisData!$D:$D, BW$2))</f>
        <v>5.8269000142752103E-2</v>
      </c>
      <c r="BX142" s="335">
        <f>$I142*IF($G142="Pickup", SUMIFS(NewEmisData!J:J, NewEmisData!$A:$A, "Pickup", NewEmisData!$B:$B, $A142, NewEmisData!$C:$C, $H142, NewEmisData!$D:$D, BX$2), SUMIFS(NewEmisData!J:J, NewEmisData!$A:$A, "LDV", NewEmisData!$B:$B, $A142, NewEmisData!$C:$C, $H142, NewEmisData!$D:$D, BX$2))</f>
        <v>5.6952552482620898E-2</v>
      </c>
      <c r="BY142" s="335">
        <f>$I142*IF($G142="Pickup", SUMIFS(NewEmisData!K:K, NewEmisData!$A:$A, "Pickup", NewEmisData!$B:$B, $A142, NewEmisData!$C:$C, $H142, NewEmisData!$D:$D, BY$2), SUMIFS(NewEmisData!K:K, NewEmisData!$A:$A, "LDV", NewEmisData!$B:$B, $A142, NewEmisData!$C:$C, $H142, NewEmisData!$D:$D, BY$2))</f>
        <v>5.5222958764712303E-2</v>
      </c>
      <c r="BZ142" s="335">
        <f>$I142*IF($G142="Pickup", SUMIFS(NewEmisData!L:L, NewEmisData!$A:$A, "Pickup", NewEmisData!$B:$B, $A142, NewEmisData!$C:$C, $H142, NewEmisData!$D:$D, BZ$2), SUMIFS(NewEmisData!L:L, NewEmisData!$A:$A, "LDV", NewEmisData!$B:$B, $A142, NewEmisData!$C:$C, $H142, NewEmisData!$D:$D, BZ$2))</f>
        <v>5.4469756291056E-2</v>
      </c>
      <c r="CA142" s="335">
        <f>$I142*IF($G142="Pickup", SUMIFS(NewEmisData!M:M, NewEmisData!$A:$A, "Pickup", NewEmisData!$B:$B, $A142, NewEmisData!$C:$C, $H142, NewEmisData!$D:$D, CA$2), SUMIFS(NewEmisData!M:M, NewEmisData!$A:$A, "LDV", NewEmisData!$B:$B, $A142, NewEmisData!$C:$C, $H142, NewEmisData!$D:$D, CA$2))</f>
        <v>5.4998753123770998E-2</v>
      </c>
      <c r="CB142" s="335">
        <v>8.150002687780894E-2</v>
      </c>
      <c r="CC142" s="335">
        <f>$I142*IF($G142="Pickup", SUMIFS(NewEmisData!E:E, NewEmisData!$A:$A, "Pickup", NewEmisData!$B:$B, $A142, NewEmisData!$C:$C, $H142, NewEmisData!$D:$D, CC$2), SUMIFS(NewEmisData!E:E, NewEmisData!$A:$A, "LDV", NewEmisData!$B:$B, $A142, NewEmisData!$C:$C, $H142, NewEmisData!$D:$D, CC$2))</f>
        <v>1.08790262626179E-2</v>
      </c>
      <c r="CD142" s="335">
        <f>$I142*IF($G142="Pickup", SUMIFS(NewEmisData!F:F, NewEmisData!$A:$A, "Pickup", NewEmisData!$B:$B, $A142, NewEmisData!$C:$C, $H142, NewEmisData!$D:$D, CD$2), SUMIFS(NewEmisData!F:F, NewEmisData!$A:$A, "LDV", NewEmisData!$B:$B, $A142, NewEmisData!$C:$C, $H142, NewEmisData!$D:$D, CD$2))</f>
        <v>1.08790257612396E-2</v>
      </c>
      <c r="CE142" s="335">
        <f>$I142*IF($G142="Pickup", SUMIFS(NewEmisData!G:G, NewEmisData!$A:$A, "Pickup", NewEmisData!$B:$B, $A142, NewEmisData!$C:$C, $H142, NewEmisData!$D:$D, CE$2), SUMIFS(NewEmisData!G:G, NewEmisData!$A:$A, "LDV", NewEmisData!$B:$B, $A142, NewEmisData!$C:$C, $H142, NewEmisData!$D:$D, CE$2))</f>
        <v>9.9997509147719595E-3</v>
      </c>
      <c r="CF142" s="335">
        <f>$I142*IF($G142="Pickup", SUMIFS(NewEmisData!H:H, NewEmisData!$A:$A, "Pickup", NewEmisData!$B:$B, $A142, NewEmisData!$C:$C, $H142, NewEmisData!$D:$D, CF$2), SUMIFS(NewEmisData!H:H, NewEmisData!$A:$A, "LDV", NewEmisData!$B:$B, $A142, NewEmisData!$C:$C, $H142, NewEmisData!$D:$D, CF$2))</f>
        <v>9.9997574019768005E-3</v>
      </c>
      <c r="CG142" s="335">
        <f>$I142*IF($G142="Pickup", SUMIFS(NewEmisData!I:I, NewEmisData!$A:$A, "Pickup", NewEmisData!$B:$B, $A142, NewEmisData!$C:$C, $H142, NewEmisData!$D:$D, CG$2), SUMIFS(NewEmisData!I:I, NewEmisData!$A:$A, "LDV", NewEmisData!$B:$B, $A142, NewEmisData!$C:$C, $H142, NewEmisData!$D:$D, CG$2))</f>
        <v>9.9997562324571007E-3</v>
      </c>
      <c r="CH142" s="335">
        <f>$I142*IF($G142="Pickup", SUMIFS(NewEmisData!J:J, NewEmisData!$A:$A, "Pickup", NewEmisData!$B:$B, $A142, NewEmisData!$C:$C, $H142, NewEmisData!$D:$D, CH$2), SUMIFS(NewEmisData!J:J, NewEmisData!$A:$A, "LDV", NewEmisData!$B:$B, $A142, NewEmisData!$C:$C, $H142, NewEmisData!$D:$D, CH$2))</f>
        <v>9.9997599950304907E-3</v>
      </c>
      <c r="CI142" s="335">
        <f>$I142*IF($G142="Pickup", SUMIFS(NewEmisData!K:K, NewEmisData!$A:$A, "Pickup", NewEmisData!$B:$B, $A142, NewEmisData!$C:$C, $H142, NewEmisData!$D:$D, CI$2), SUMIFS(NewEmisData!K:K, NewEmisData!$A:$A, "LDV", NewEmisData!$B:$B, $A142, NewEmisData!$C:$C, $H142, NewEmisData!$D:$D, CI$2))</f>
        <v>9.9997577966722193E-3</v>
      </c>
      <c r="CJ142" s="335">
        <f>$I142*IF($G142="Pickup", SUMIFS(NewEmisData!L:L, NewEmisData!$A:$A, "Pickup", NewEmisData!$B:$B, $A142, NewEmisData!$C:$C, $H142, NewEmisData!$D:$D, CJ$2), SUMIFS(NewEmisData!L:L, NewEmisData!$A:$A, "LDV", NewEmisData!$B:$B, $A142, NewEmisData!$C:$C, $H142, NewEmisData!$D:$D, CJ$2))</f>
        <v>9.9997621202058198E-3</v>
      </c>
      <c r="CK142" s="335">
        <f>$I142*IF($G142="Pickup", SUMIFS(NewEmisData!M:M, NewEmisData!$A:$A, "Pickup", NewEmisData!$B:$B, $A142, NewEmisData!$C:$C, $H142, NewEmisData!$D:$D, CK$2), SUMIFS(NewEmisData!M:M, NewEmisData!$A:$A, "LDV", NewEmisData!$B:$B, $A142, NewEmisData!$C:$C, $H142, NewEmisData!$D:$D, CK$2))</f>
        <v>9.9997558682708692E-3</v>
      </c>
      <c r="CL142" s="335">
        <v>2.2181963950320412E-2</v>
      </c>
      <c r="CM142" s="335">
        <f>$I142*IF($G142="Pickup", SUMIFS(NewEmisData!E:E, NewEmisData!$A:$A, "Pickup", NewEmisData!$B:$B, $A142, NewEmisData!$C:$C, $H142, NewEmisData!$D:$D, CM$2), SUMIFS(NewEmisData!E:E, NewEmisData!$A:$A, "LDV", NewEmisData!$B:$B, $A142, NewEmisData!$C:$C, $H142, NewEmisData!$D:$D, CM$2))</f>
        <v>1.87792865540622E-3</v>
      </c>
      <c r="CN142" s="335">
        <f>$I142*IF($G142="Pickup", SUMIFS(NewEmisData!F:F, NewEmisData!$A:$A, "Pickup", NewEmisData!$B:$B, $A142, NewEmisData!$C:$C, $H142, NewEmisData!$D:$D, CN$2), SUMIFS(NewEmisData!F:F, NewEmisData!$A:$A, "LDV", NewEmisData!$B:$B, $A142, NewEmisData!$C:$C, $H142, NewEmisData!$D:$D, CN$2))</f>
        <v>1.6568504667175501E-3</v>
      </c>
      <c r="CO142" s="335">
        <f>$I142*IF($G142="Pickup", SUMIFS(NewEmisData!G:G, NewEmisData!$A:$A, "Pickup", NewEmisData!$B:$B, $A142, NewEmisData!$C:$C, $H142, NewEmisData!$D:$D, CO$2), SUMIFS(NewEmisData!G:G, NewEmisData!$A:$A, "LDV", NewEmisData!$B:$B, $A142, NewEmisData!$C:$C, $H142, NewEmisData!$D:$D, CO$2))</f>
        <v>1.3142543939014999E-3</v>
      </c>
      <c r="CP142" s="335">
        <f>$I142*IF($G142="Pickup", SUMIFS(NewEmisData!H:H, NewEmisData!$A:$A, "Pickup", NewEmisData!$B:$B, $A142, NewEmisData!$C:$C, $H142, NewEmisData!$D:$D, CP$2), SUMIFS(NewEmisData!H:H, NewEmisData!$A:$A, "LDV", NewEmisData!$B:$B, $A142, NewEmisData!$C:$C, $H142, NewEmisData!$D:$D, CP$2))</f>
        <v>1.3157667034520699E-3</v>
      </c>
      <c r="CQ142" s="335">
        <f>$I142*IF($G142="Pickup", SUMIFS(NewEmisData!I:I, NewEmisData!$A:$A, "Pickup", NewEmisData!$B:$B, $A142, NewEmisData!$C:$C, $H142, NewEmisData!$D:$D, CQ$2), SUMIFS(NewEmisData!I:I, NewEmisData!$A:$A, "LDV", NewEmisData!$B:$B, $A142, NewEmisData!$C:$C, $H142, NewEmisData!$D:$D, CQ$2))</f>
        <v>1.32125488539157E-3</v>
      </c>
      <c r="CR142" s="335">
        <f>$I142*IF($G142="Pickup", SUMIFS(NewEmisData!J:J, NewEmisData!$A:$A, "Pickup", NewEmisData!$B:$B, $A142, NewEmisData!$C:$C, $H142, NewEmisData!$D:$D, CR$2), SUMIFS(NewEmisData!J:J, NewEmisData!$A:$A, "LDV", NewEmisData!$B:$B, $A142, NewEmisData!$C:$C, $H142, NewEmisData!$D:$D, CR$2))</f>
        <v>1.32842640810503E-3</v>
      </c>
      <c r="CS142" s="335">
        <f>$I142*IF($G142="Pickup", SUMIFS(NewEmisData!K:K, NewEmisData!$A:$A, "Pickup", NewEmisData!$B:$B, $A142, NewEmisData!$C:$C, $H142, NewEmisData!$D:$D, CS$2), SUMIFS(NewEmisData!K:K, NewEmisData!$A:$A, "LDV", NewEmisData!$B:$B, $A142, NewEmisData!$C:$C, $H142, NewEmisData!$D:$D, CS$2))</f>
        <v>1.3320668635412099E-3</v>
      </c>
      <c r="CT142" s="335">
        <f>$I142*IF($G142="Pickup", SUMIFS(NewEmisData!L:L, NewEmisData!$A:$A, "Pickup", NewEmisData!$B:$B, $A142, NewEmisData!$C:$C, $H142, NewEmisData!$D:$D, CT$2), SUMIFS(NewEmisData!L:L, NewEmisData!$A:$A, "LDV", NewEmisData!$B:$B, $A142, NewEmisData!$C:$C, $H142, NewEmisData!$D:$D, CT$2))</f>
        <v>1.33322691408776E-3</v>
      </c>
      <c r="CU142" s="335">
        <f>$I142*IF($G142="Pickup", SUMIFS(NewEmisData!M:M, NewEmisData!$A:$A, "Pickup", NewEmisData!$B:$B, $A142, NewEmisData!$C:$C, $H142, NewEmisData!$D:$D, CU$2), SUMIFS(NewEmisData!M:M, NewEmisData!$A:$A, "LDV", NewEmisData!$B:$B, $A142, NewEmisData!$C:$C, $H142, NewEmisData!$D:$D, CU$2))</f>
        <v>1.33503374368802E-3</v>
      </c>
      <c r="CV142" s="335">
        <v>2.3568513937467224E-3</v>
      </c>
      <c r="CW142" s="335">
        <v>0.12767609553272316</v>
      </c>
      <c r="CX142" s="335">
        <v>6.0965444660888601E-2</v>
      </c>
      <c r="CY142" s="335">
        <v>1.6598456567846732E-2</v>
      </c>
      <c r="CZ142" s="335">
        <v>3.3604812012321423E-3</v>
      </c>
      <c r="DA142" s="335">
        <v>1.5241571918114991E-3</v>
      </c>
      <c r="DB142" s="335">
        <v>1.0003681376209209E-3</v>
      </c>
      <c r="DC142" s="335">
        <v>9.0365490602724134E-4</v>
      </c>
      <c r="DD142" s="335">
        <v>8.9947941829660093E-4</v>
      </c>
      <c r="DE142" s="335">
        <v>8.980159958761482E-4</v>
      </c>
      <c r="DF142" s="335">
        <v>8.980159958761482E-4</v>
      </c>
      <c r="DG142" s="335">
        <f>$I142*IF($G142="Pickup", SUMIFS(NewEmisData!E:E, NewEmisData!$A:$A, "Pickup", NewEmisData!$B:$B, $A142, NewEmisData!$C:$C, $H142, NewEmisData!$D:$D, DG$2), SUMIFS(NewEmisData!E:E, NewEmisData!$A:$A, "LDV", NewEmisData!$B:$B, $A142, NewEmisData!$C:$C, $H142, NewEmisData!$D:$D, DG$2))</f>
        <v>0</v>
      </c>
      <c r="DH142" s="335">
        <f>$I142*IF($G142="Pickup", SUMIFS(NewEmisData!F:F, NewEmisData!$A:$A, "Pickup", NewEmisData!$B:$B, $A142, NewEmisData!$C:$C, $H142, NewEmisData!$D:$D, DH$2), SUMIFS(NewEmisData!F:F, NewEmisData!$A:$A, "LDV", NewEmisData!$B:$B, $A142, NewEmisData!$C:$C, $H142, NewEmisData!$D:$D, DH$2))</f>
        <v>0</v>
      </c>
      <c r="DI142" s="335">
        <f>$I142*IF($G142="Pickup", SUMIFS(NewEmisData!G:G, NewEmisData!$A:$A, "Pickup", NewEmisData!$B:$B, $A142, NewEmisData!$C:$C, $H142, NewEmisData!$D:$D, DI$2), SUMIFS(NewEmisData!G:G, NewEmisData!$A:$A, "LDV", NewEmisData!$B:$B, $A142, NewEmisData!$C:$C, $H142, NewEmisData!$D:$D, DI$2))</f>
        <v>0</v>
      </c>
      <c r="DJ142" s="335">
        <f>$I142*IF($G142="Pickup", SUMIFS(NewEmisData!H:H, NewEmisData!$A:$A, "Pickup", NewEmisData!$B:$B, $A142, NewEmisData!$C:$C, $H142, NewEmisData!$D:$D, DJ$2), SUMIFS(NewEmisData!H:H, NewEmisData!$A:$A, "LDV", NewEmisData!$B:$B, $A142, NewEmisData!$C:$C, $H142, NewEmisData!$D:$D, DJ$2))</f>
        <v>0</v>
      </c>
      <c r="DK142" s="335">
        <f>$I142*IF($G142="Pickup", SUMIFS(NewEmisData!I:I, NewEmisData!$A:$A, "Pickup", NewEmisData!$B:$B, $A142, NewEmisData!$C:$C, $H142, NewEmisData!$D:$D, DK$2), SUMIFS(NewEmisData!I:I, NewEmisData!$A:$A, "LDV", NewEmisData!$B:$B, $A142, NewEmisData!$C:$C, $H142, NewEmisData!$D:$D, DK$2))</f>
        <v>0</v>
      </c>
      <c r="DL142" s="335">
        <f>$I142*IF($G142="Pickup", SUMIFS(NewEmisData!J:J, NewEmisData!$A:$A, "Pickup", NewEmisData!$B:$B, $A142, NewEmisData!$C:$C, $H142, NewEmisData!$D:$D, DL$2), SUMIFS(NewEmisData!J:J, NewEmisData!$A:$A, "LDV", NewEmisData!$B:$B, $A142, NewEmisData!$C:$C, $H142, NewEmisData!$D:$D, DL$2))</f>
        <v>0</v>
      </c>
      <c r="DM142" s="335">
        <f>$I142*IF($G142="Pickup", SUMIFS(NewEmisData!K:K, NewEmisData!$A:$A, "Pickup", NewEmisData!$B:$B, $A142, NewEmisData!$C:$C, $H142, NewEmisData!$D:$D, DM$2), SUMIFS(NewEmisData!K:K, NewEmisData!$A:$A, "LDV", NewEmisData!$B:$B, $A142, NewEmisData!$C:$C, $H142, NewEmisData!$D:$D, DM$2))</f>
        <v>0</v>
      </c>
      <c r="DN142" s="335">
        <f>$I142*IF($G142="Pickup", SUMIFS(NewEmisData!L:L, NewEmisData!$A:$A, "Pickup", NewEmisData!$B:$B, $A142, NewEmisData!$C:$C, $H142, NewEmisData!$D:$D, DN$2), SUMIFS(NewEmisData!L:L, NewEmisData!$A:$A, "LDV", NewEmisData!$B:$B, $A142, NewEmisData!$C:$C, $H142, NewEmisData!$D:$D, DN$2))</f>
        <v>0</v>
      </c>
      <c r="DO142" s="335">
        <f>$I142*IF($G142="Pickup", SUMIFS(NewEmisData!M:M, NewEmisData!$A:$A, "Pickup", NewEmisData!$B:$B, $A142, NewEmisData!$C:$C, $H142, NewEmisData!$D:$D, DO$2), SUMIFS(NewEmisData!M:M, NewEmisData!$A:$A, "LDV", NewEmisData!$B:$B, $A142, NewEmisData!$C:$C, $H142, NewEmisData!$D:$D, DO$2))</f>
        <v>0</v>
      </c>
      <c r="DP142" s="335">
        <v>1.3040587281867905E-3</v>
      </c>
      <c r="DQ142" s="335">
        <f>$I142*IF($G142="Pickup", SUMIFS(NewEmisData!E:E, NewEmisData!$A:$A, "Pickup", NewEmisData!$B:$B, $A142, NewEmisData!$C:$C, $H142, NewEmisData!$D:$D, DQ$2), SUMIFS(NewEmisData!E:E, NewEmisData!$A:$A, "LDV", NewEmisData!$B:$B, $A142, NewEmisData!$C:$C, $H142, NewEmisData!$D:$D, DQ$2))</f>
        <v>1.9303161670488799E-2</v>
      </c>
      <c r="DR142" s="335">
        <f>$I142*IF($G142="Pickup", SUMIFS(NewEmisData!F:F, NewEmisData!$A:$A, "Pickup", NewEmisData!$B:$B, $A142, NewEmisData!$C:$C, $H142, NewEmisData!$D:$D, DR$2), SUMIFS(NewEmisData!F:F, NewEmisData!$A:$A, "LDV", NewEmisData!$B:$B, $A142, NewEmisData!$C:$C, $H142, NewEmisData!$D:$D, DR$2))</f>
        <v>4.7314144141929901E-2</v>
      </c>
      <c r="DS142" s="335">
        <f>$I142*IF($G142="Pickup", SUMIFS(NewEmisData!G:G, NewEmisData!$A:$A, "Pickup", NewEmisData!$B:$B, $A142, NewEmisData!$C:$C, $H142, NewEmisData!$D:$D, DS$2), SUMIFS(NewEmisData!G:G, NewEmisData!$A:$A, "LDV", NewEmisData!$B:$B, $A142, NewEmisData!$C:$C, $H142, NewEmisData!$D:$D, DS$2))</f>
        <v>5.50276559444281E-2</v>
      </c>
      <c r="DT142" s="335">
        <f>$I142*IF($G142="Pickup", SUMIFS(NewEmisData!H:H, NewEmisData!$A:$A, "Pickup", NewEmisData!$B:$B, $A142, NewEmisData!$C:$C, $H142, NewEmisData!$D:$D, DT$2), SUMIFS(NewEmisData!H:H, NewEmisData!$A:$A, "LDV", NewEmisData!$B:$B, $A142, NewEmisData!$C:$C, $H142, NewEmisData!$D:$D, DT$2))</f>
        <v>5.60657162202036E-2</v>
      </c>
      <c r="DU142" s="335">
        <f>$I142*IF($G142="Pickup", SUMIFS(NewEmisData!I:I, NewEmisData!$A:$A, "Pickup", NewEmisData!$B:$B, $A142, NewEmisData!$C:$C, $H142, NewEmisData!$D:$D, DU$2), SUMIFS(NewEmisData!I:I, NewEmisData!$A:$A, "LDV", NewEmisData!$B:$B, $A142, NewEmisData!$C:$C, $H142, NewEmisData!$D:$D, DU$2))</f>
        <v>5.7627169931772103E-2</v>
      </c>
      <c r="DV142" s="335">
        <f>$I142*IF($G142="Pickup", SUMIFS(NewEmisData!J:J, NewEmisData!$A:$A, "Pickup", NewEmisData!$B:$B, $A142, NewEmisData!$C:$C, $H142, NewEmisData!$D:$D, DV$2), SUMIFS(NewEmisData!J:J, NewEmisData!$A:$A, "LDV", NewEmisData!$B:$B, $A142, NewEmisData!$C:$C, $H142, NewEmisData!$D:$D, DV$2))</f>
        <v>5.7677178087133199E-2</v>
      </c>
      <c r="DW142" s="335">
        <f>$I142*IF($G142="Pickup", SUMIFS(NewEmisData!K:K, NewEmisData!$A:$A, "Pickup", NewEmisData!$B:$B, $A142, NewEmisData!$C:$C, $H142, NewEmisData!$D:$D, DW$2), SUMIFS(NewEmisData!K:K, NewEmisData!$A:$A, "LDV", NewEmisData!$B:$B, $A142, NewEmisData!$C:$C, $H142, NewEmisData!$D:$D, DW$2))</f>
        <v>5.7050401423645702E-2</v>
      </c>
      <c r="DX142" s="335">
        <f>$I142*IF($G142="Pickup", SUMIFS(NewEmisData!L:L, NewEmisData!$A:$A, "Pickup", NewEmisData!$B:$B, $A142, NewEmisData!$C:$C, $H142, NewEmisData!$D:$D, DX$2), SUMIFS(NewEmisData!L:L, NewEmisData!$A:$A, "LDV", NewEmisData!$B:$B, $A142, NewEmisData!$C:$C, $H142, NewEmisData!$D:$D, DX$2))</f>
        <v>5.6262552008010301E-2</v>
      </c>
      <c r="DY142" s="335">
        <f>$I142*IF($G142="Pickup", SUMIFS(NewEmisData!M:M, NewEmisData!$A:$A, "Pickup", NewEmisData!$B:$B, $A142, NewEmisData!$C:$C, $H142, NewEmisData!$D:$D, DY$2), SUMIFS(NewEmisData!M:M, NewEmisData!$A:$A, "LDV", NewEmisData!$B:$B, $A142, NewEmisData!$C:$C, $H142, NewEmisData!$D:$D, DY$2))</f>
        <v>5.6833433433417402E-2</v>
      </c>
      <c r="DZ142" s="335">
        <v>7.9378330079915432E-2</v>
      </c>
      <c r="EA142" s="335">
        <f t="shared" si="234"/>
        <v>592.25900902446597</v>
      </c>
      <c r="EB142" s="335">
        <f t="shared" si="235"/>
        <v>520.64964372058603</v>
      </c>
      <c r="EC142" s="335">
        <f t="shared" si="236"/>
        <v>392.28875494890798</v>
      </c>
      <c r="ED142" s="335">
        <f t="shared" si="237"/>
        <v>328.93351567098</v>
      </c>
      <c r="EE142" s="335">
        <f t="shared" si="238"/>
        <v>299.82015329661198</v>
      </c>
      <c r="EF142" s="335">
        <f t="shared" si="239"/>
        <v>287.49392836870999</v>
      </c>
      <c r="EG142" s="335">
        <f t="shared" si="240"/>
        <v>280.08458814076198</v>
      </c>
      <c r="EH142" s="335">
        <f t="shared" si="241"/>
        <v>277.36555832713299</v>
      </c>
      <c r="EI142" s="335">
        <f t="shared" si="242"/>
        <v>277.28160240150402</v>
      </c>
      <c r="EJ142" s="335">
        <f t="shared" si="243"/>
        <v>0.51895197956857197</v>
      </c>
      <c r="EK142" s="335">
        <f t="shared" si="244"/>
        <v>2.08663122036549</v>
      </c>
      <c r="EL142" s="335">
        <f t="shared" si="245"/>
        <v>1.1128303318127599</v>
      </c>
      <c r="EM142" s="335">
        <f t="shared" si="246"/>
        <v>0.11394310174486701</v>
      </c>
      <c r="EN142" s="335">
        <f t="shared" si="247"/>
        <v>6.3630631458402698E-2</v>
      </c>
      <c r="EO142" s="335">
        <f t="shared" si="248"/>
        <v>3.8490840966433799E-2</v>
      </c>
      <c r="EP142" s="335">
        <f t="shared" si="249"/>
        <v>3.3570634635262997E-2</v>
      </c>
      <c r="EQ142" s="335">
        <f t="shared" si="250"/>
        <v>3.0366844702511799E-2</v>
      </c>
      <c r="ER142" s="335">
        <f t="shared" si="251"/>
        <v>2.9009867705627902E-2</v>
      </c>
      <c r="ES142" s="335">
        <f t="shared" si="252"/>
        <v>2.9252620404293401E-2</v>
      </c>
      <c r="ET142" s="335">
        <f t="shared" si="253"/>
        <v>0.31264891292629016</v>
      </c>
      <c r="EU142" s="335">
        <f t="shared" si="254"/>
        <v>1.46981412794869E-2</v>
      </c>
      <c r="EV142" s="335">
        <f t="shared" si="255"/>
        <v>1.2476739354987301E-2</v>
      </c>
      <c r="EW142" s="335">
        <f t="shared" si="256"/>
        <v>3.2894571305210701E-3</v>
      </c>
      <c r="EX142" s="335">
        <f t="shared" si="257"/>
        <v>2.7470974713693099E-3</v>
      </c>
      <c r="EY142" s="335">
        <f t="shared" si="258"/>
        <v>2.5003167567209301E-3</v>
      </c>
      <c r="EZ142" s="335">
        <f t="shared" si="259"/>
        <v>2.3974657531320698E-3</v>
      </c>
      <c r="FA142" s="335">
        <f t="shared" si="260"/>
        <v>2.3350989902441999E-3</v>
      </c>
      <c r="FB142" s="335">
        <f t="shared" si="261"/>
        <v>2.3124305204455602E-3</v>
      </c>
      <c r="FC142" s="335">
        <f t="shared" si="262"/>
        <v>2.3117304258920301E-3</v>
      </c>
      <c r="FD142" s="335">
        <f t="shared" si="263"/>
        <v>4.2403248188809025E-3</v>
      </c>
      <c r="FE142" s="335">
        <f t="shared" si="264"/>
        <v>0.213902040332901</v>
      </c>
      <c r="FF142" s="335">
        <f t="shared" si="265"/>
        <v>0.122647837671889</v>
      </c>
      <c r="FG142" s="335">
        <f t="shared" si="266"/>
        <v>7.9090763114665993E-2</v>
      </c>
      <c r="FH142" s="335">
        <f t="shared" si="267"/>
        <v>7.8058738466237995E-2</v>
      </c>
      <c r="FI142" s="335">
        <f t="shared" si="268"/>
        <v>7.7935055542061094E-2</v>
      </c>
      <c r="FJ142" s="335">
        <f t="shared" si="269"/>
        <v>7.7996493585570995E-2</v>
      </c>
      <c r="FK142" s="335">
        <f t="shared" si="270"/>
        <v>7.7986704688815606E-2</v>
      </c>
      <c r="FL142" s="335">
        <f t="shared" si="271"/>
        <v>7.7974444112608704E-2</v>
      </c>
      <c r="FM142" s="335">
        <f t="shared" si="272"/>
        <v>7.8017136188401295E-2</v>
      </c>
      <c r="FN142" s="335">
        <f t="shared" si="273"/>
        <v>5.2834708622229692E-2</v>
      </c>
      <c r="FO142" s="335">
        <f t="shared" si="274"/>
        <v>0.123270664576141</v>
      </c>
      <c r="FP142" s="335">
        <f t="shared" si="275"/>
        <v>3.9317193900440202E-2</v>
      </c>
      <c r="FQ142" s="335">
        <f t="shared" si="276"/>
        <v>1.3808896758142499E-2</v>
      </c>
      <c r="FR142" s="335">
        <f t="shared" si="277"/>
        <v>1.28594663624491E-2</v>
      </c>
      <c r="FS142" s="335">
        <f t="shared" si="278"/>
        <v>1.2745675676218799E-2</v>
      </c>
      <c r="FT142" s="335">
        <f t="shared" si="279"/>
        <v>1.2802226569457301E-2</v>
      </c>
      <c r="FU142" s="335">
        <f t="shared" si="280"/>
        <v>1.27931973056328E-2</v>
      </c>
      <c r="FV142" s="335">
        <f t="shared" si="281"/>
        <v>1.27819426840036E-2</v>
      </c>
      <c r="FW142" s="335">
        <f t="shared" si="282"/>
        <v>1.2821255837742599E-2</v>
      </c>
      <c r="FX142" s="335">
        <f t="shared" si="283"/>
        <v>1.4243276255751064E-2</v>
      </c>
    </row>
    <row r="143" spans="1:180" x14ac:dyDescent="0.2">
      <c r="A143" s="305" t="str">
        <f>_xlfn.CONCAT(IF(LEFT(TRIM(A142),1)="*", "*R", "R"), 1+RIGHT(TRIM(A142),1))</f>
        <v>*R5</v>
      </c>
      <c r="B143" s="305" t="str">
        <f t="shared" si="285"/>
        <v>*TLLSDHEV20</v>
      </c>
      <c r="C143" s="305" t="str">
        <f t="shared" si="286"/>
        <v>TL.DSL.LS.DHEV.2020</v>
      </c>
      <c r="D143" s="301" t="str">
        <f t="shared" si="287"/>
        <v>bn-vmt, bn-vmt/a</v>
      </c>
      <c r="E143" s="301" t="str">
        <f t="shared" si="288"/>
        <v>TRNDSL</v>
      </c>
      <c r="F143" s="301" t="str">
        <f t="shared" si="289"/>
        <v>TL</v>
      </c>
      <c r="G143" s="315" t="s">
        <v>822</v>
      </c>
      <c r="H143" s="315" t="s">
        <v>816</v>
      </c>
      <c r="I143" s="315">
        <v>1</v>
      </c>
      <c r="J143" s="315" t="str">
        <f t="shared" si="284"/>
        <v>Large SUV-DSL</v>
      </c>
      <c r="K143" s="335">
        <f>$I143*IF($G143="Pickup", SUMIFS(NewEmisData!E:E, NewEmisData!$A:$A, "Pickup", NewEmisData!$B:$B, $A143, NewEmisData!$C:$C, $H143, NewEmisData!$D:$D, K$2), SUMIFS(NewEmisData!E:E, NewEmisData!$A:$A, "LDV", NewEmisData!$B:$B, $A143, NewEmisData!$C:$C, $H143, NewEmisData!$D:$D, K$2))</f>
        <v>498.51060445480499</v>
      </c>
      <c r="L143" s="335">
        <f>$I143*IF($G143="Pickup", SUMIFS(NewEmisData!F:F, NewEmisData!$A:$A, "Pickup", NewEmisData!$B:$B, $A143, NewEmisData!$C:$C, $H143, NewEmisData!$D:$D, L$2), SUMIFS(NewEmisData!F:F, NewEmisData!$A:$A, "LDV", NewEmisData!$B:$B, $A143, NewEmisData!$C:$C, $H143, NewEmisData!$D:$D, L$2))</f>
        <v>427.96898586055102</v>
      </c>
      <c r="M143" s="335">
        <f>$I143*IF($G143="Pickup", SUMIFS(NewEmisData!G:G, NewEmisData!$A:$A, "Pickup", NewEmisData!$B:$B, $A143, NewEmisData!$C:$C, $H143, NewEmisData!$D:$D, M$2), SUMIFS(NewEmisData!G:G, NewEmisData!$A:$A, "LDV", NewEmisData!$B:$B, $A143, NewEmisData!$C:$C, $H143, NewEmisData!$D:$D, M$2))</f>
        <v>313.58403824310199</v>
      </c>
      <c r="N143" s="335">
        <f>$I143*IF($G143="Pickup", SUMIFS(NewEmisData!H:H, NewEmisData!$A:$A, "Pickup", NewEmisData!$B:$B, $A143, NewEmisData!$C:$C, $H143, NewEmisData!$D:$D, N$2), SUMIFS(NewEmisData!H:H, NewEmisData!$A:$A, "LDV", NewEmisData!$B:$B, $A143, NewEmisData!$C:$C, $H143, NewEmisData!$D:$D, N$2))</f>
        <v>263.48651447023201</v>
      </c>
      <c r="O143" s="335">
        <f>$I143*IF($G143="Pickup", SUMIFS(NewEmisData!I:I, NewEmisData!$A:$A, "Pickup", NewEmisData!$B:$B, $A143, NewEmisData!$C:$C, $H143, NewEmisData!$D:$D, O$2), SUMIFS(NewEmisData!I:I, NewEmisData!$A:$A, "LDV", NewEmisData!$B:$B, $A143, NewEmisData!$C:$C, $H143, NewEmisData!$D:$D, O$2))</f>
        <v>240.732982853072</v>
      </c>
      <c r="P143" s="335">
        <f>$I143*IF($G143="Pickup", SUMIFS(NewEmisData!J:J, NewEmisData!$A:$A, "Pickup", NewEmisData!$B:$B, $A143, NewEmisData!$C:$C, $H143, NewEmisData!$D:$D, P$2), SUMIFS(NewEmisData!J:J, NewEmisData!$A:$A, "LDV", NewEmisData!$B:$B, $A143, NewEmisData!$C:$C, $H143, NewEmisData!$D:$D, P$2))</f>
        <v>231.37893577755901</v>
      </c>
      <c r="Q143" s="335">
        <f>$I143*IF($G143="Pickup", SUMIFS(NewEmisData!K:K, NewEmisData!$A:$A, "Pickup", NewEmisData!$B:$B, $A143, NewEmisData!$C:$C, $H143, NewEmisData!$D:$D, Q$2), SUMIFS(NewEmisData!K:K, NewEmisData!$A:$A, "LDV", NewEmisData!$B:$B, $A143, NewEmisData!$C:$C, $H143, NewEmisData!$D:$D, Q$2))</f>
        <v>225.706930682983</v>
      </c>
      <c r="R143" s="335">
        <f>$I143*IF($G143="Pickup", SUMIFS(NewEmisData!L:L, NewEmisData!$A:$A, "Pickup", NewEmisData!$B:$B, $A143, NewEmisData!$C:$C, $H143, NewEmisData!$D:$D, R$2), SUMIFS(NewEmisData!L:L, NewEmisData!$A:$A, "LDV", NewEmisData!$B:$B, $A143, NewEmisData!$C:$C, $H143, NewEmisData!$D:$D, R$2))</f>
        <v>223.59774894311099</v>
      </c>
      <c r="S143" s="335">
        <f>$I143*IF($G143="Pickup", SUMIFS(NewEmisData!M:M, NewEmisData!$A:$A, "Pickup", NewEmisData!$B:$B, $A143, NewEmisData!$C:$C, $H143, NewEmisData!$D:$D, S$2), SUMIFS(NewEmisData!M:M, NewEmisData!$A:$A, "LDV", NewEmisData!$B:$B, $A143, NewEmisData!$C:$C, $H143, NewEmisData!$D:$D, S$2))</f>
        <v>223.62259579940101</v>
      </c>
      <c r="T143" s="335">
        <v>0.51895197956857197</v>
      </c>
      <c r="U143" s="335">
        <f>$I143*IF($G143="Pickup", SUMIFS(NewEmisData!E:E, NewEmisData!$A:$A, "Pickup", NewEmisData!$B:$B, $A143, NewEmisData!$C:$C, $H143, NewEmisData!$D:$D, U$2), SUMIFS(NewEmisData!E:E, NewEmisData!$A:$A, "LDV", NewEmisData!$B:$B, $A143, NewEmisData!$C:$C, $H143, NewEmisData!$D:$D, U$2))</f>
        <v>1.95668713494791</v>
      </c>
      <c r="V143" s="335">
        <f>$I143*IF($G143="Pickup", SUMIFS(NewEmisData!F:F, NewEmisData!$A:$A, "Pickup", NewEmisData!$B:$B, $A143, NewEmisData!$C:$C, $H143, NewEmisData!$D:$D, V$2), SUMIFS(NewEmisData!F:F, NewEmisData!$A:$A, "LDV", NewEmisData!$B:$B, $A143, NewEmisData!$C:$C, $H143, NewEmisData!$D:$D, V$2))</f>
        <v>1.03408849531611</v>
      </c>
      <c r="W143" s="335">
        <f>$I143*IF($G143="Pickup", SUMIFS(NewEmisData!G:G, NewEmisData!$A:$A, "Pickup", NewEmisData!$B:$B, $A143, NewEmisData!$C:$C, $H143, NewEmisData!$D:$D, W$2), SUMIFS(NewEmisData!G:G, NewEmisData!$A:$A, "LDV", NewEmisData!$B:$B, $A143, NewEmisData!$C:$C, $H143, NewEmisData!$D:$D, W$2))</f>
        <v>0.13937953634174</v>
      </c>
      <c r="X143" s="335">
        <f>$I143*IF($G143="Pickup", SUMIFS(NewEmisData!H:H, NewEmisData!$A:$A, "Pickup", NewEmisData!$B:$B, $A143, NewEmisData!$C:$C, $H143, NewEmisData!$D:$D, X$2), SUMIFS(NewEmisData!H:H, NewEmisData!$A:$A, "LDV", NewEmisData!$B:$B, $A143, NewEmisData!$C:$C, $H143, NewEmisData!$D:$D, X$2))</f>
        <v>8.1975438007071702E-2</v>
      </c>
      <c r="Y143" s="335">
        <f>$I143*IF($G143="Pickup", SUMIFS(NewEmisData!I:I, NewEmisData!$A:$A, "Pickup", NewEmisData!$B:$B, $A143, NewEmisData!$C:$C, $H143, NewEmisData!$D:$D, Y$2), SUMIFS(NewEmisData!I:I, NewEmisData!$A:$A, "LDV", NewEmisData!$B:$B, $A143, NewEmisData!$C:$C, $H143, NewEmisData!$D:$D, Y$2))</f>
        <v>5.4488345369794799E-2</v>
      </c>
      <c r="Z143" s="335">
        <f>$I143*IF($G143="Pickup", SUMIFS(NewEmisData!J:J, NewEmisData!$A:$A, "Pickup", NewEmisData!$B:$B, $A143, NewEmisData!$C:$C, $H143, NewEmisData!$D:$D, Z$2), SUMIFS(NewEmisData!J:J, NewEmisData!$A:$A, "LDV", NewEmisData!$B:$B, $A143, NewEmisData!$C:$C, $H143, NewEmisData!$D:$D, Z$2))</f>
        <v>4.9514749087093503E-2</v>
      </c>
      <c r="AA143" s="335">
        <f>$I143*IF($G143="Pickup", SUMIFS(NewEmisData!K:K, NewEmisData!$A:$A, "Pickup", NewEmisData!$B:$B, $A143, NewEmisData!$C:$C, $H143, NewEmisData!$D:$D, AA$2), SUMIFS(NewEmisData!K:K, NewEmisData!$A:$A, "LDV", NewEmisData!$B:$B, $A143, NewEmisData!$C:$C, $H143, NewEmisData!$D:$D, AA$2))</f>
        <v>4.5924427698312099E-2</v>
      </c>
      <c r="AB143" s="335">
        <f>$I143*IF($G143="Pickup", SUMIFS(NewEmisData!L:L, NewEmisData!$A:$A, "Pickup", NewEmisData!$B:$B, $A143, NewEmisData!$C:$C, $H143, NewEmisData!$D:$D, AB$2), SUMIFS(NewEmisData!L:L, NewEmisData!$A:$A, "LDV", NewEmisData!$B:$B, $A143, NewEmisData!$C:$C, $H143, NewEmisData!$D:$D, AB$2))</f>
        <v>4.4303138009832502E-2</v>
      </c>
      <c r="AC143" s="335">
        <f>$I143*IF($G143="Pickup", SUMIFS(NewEmisData!M:M, NewEmisData!$A:$A, "Pickup", NewEmisData!$B:$B, $A143, NewEmisData!$C:$C, $H143, NewEmisData!$D:$D, AC$2), SUMIFS(NewEmisData!M:M, NewEmisData!$A:$A, "LDV", NewEmisData!$B:$B, $A143, NewEmisData!$C:$C, $H143, NewEmisData!$D:$D, AC$2))</f>
        <v>4.4775258868072099E-2</v>
      </c>
      <c r="AD143" s="335">
        <v>0.31264891292629016</v>
      </c>
      <c r="AE143" s="335">
        <f>$I143*IF($G143="Pickup", SUMIFS(NewEmisData!E:E, NewEmisData!$A:$A, "Pickup", NewEmisData!$B:$B, $A143, NewEmisData!$C:$C, $H143, NewEmisData!$D:$D, AE$2), SUMIFS(NewEmisData!E:E, NewEmisData!$A:$A, "LDV", NewEmisData!$B:$B, $A143, NewEmisData!$C:$C, $H143, NewEmisData!$D:$D, AE$2))</f>
        <v>1.2408455682624201E-2</v>
      </c>
      <c r="AF143" s="335">
        <f>$I143*IF($G143="Pickup", SUMIFS(NewEmisData!F:F, NewEmisData!$A:$A, "Pickup", NewEmisData!$B:$B, $A143, NewEmisData!$C:$C, $H143, NewEmisData!$D:$D, AF$2), SUMIFS(NewEmisData!F:F, NewEmisData!$A:$A, "LDV", NewEmisData!$B:$B, $A143, NewEmisData!$C:$C, $H143, NewEmisData!$D:$D, AF$2))</f>
        <v>1.0276019938438199E-2</v>
      </c>
      <c r="AG143" s="335">
        <f>$I143*IF($G143="Pickup", SUMIFS(NewEmisData!G:G, NewEmisData!$A:$A, "Pickup", NewEmisData!$B:$B, $A143, NewEmisData!$C:$C, $H143, NewEmisData!$D:$D, AG$2), SUMIFS(NewEmisData!G:G, NewEmisData!$A:$A, "LDV", NewEmisData!$B:$B, $A143, NewEmisData!$C:$C, $H143, NewEmisData!$D:$D, AG$2))</f>
        <v>2.6298327304881399E-3</v>
      </c>
      <c r="AH143" s="335">
        <f>$I143*IF($G143="Pickup", SUMIFS(NewEmisData!H:H, NewEmisData!$A:$A, "Pickup", NewEmisData!$B:$B, $A143, NewEmisData!$C:$C, $H143, NewEmisData!$D:$D, AH$2), SUMIFS(NewEmisData!H:H, NewEmisData!$A:$A, "LDV", NewEmisData!$B:$B, $A143, NewEmisData!$C:$C, $H143, NewEmisData!$D:$D, AH$2))</f>
        <v>2.2006244414905498E-3</v>
      </c>
      <c r="AI143" s="335">
        <f>$I143*IF($G143="Pickup", SUMIFS(NewEmisData!I:I, NewEmisData!$A:$A, "Pickup", NewEmisData!$B:$B, $A143, NewEmisData!$C:$C, $H143, NewEmisData!$D:$D, AI$2), SUMIFS(NewEmisData!I:I, NewEmisData!$A:$A, "LDV", NewEmisData!$B:$B, $A143, NewEmisData!$C:$C, $H143, NewEmisData!$D:$D, AI$2))</f>
        <v>2.00758155548776E-3</v>
      </c>
      <c r="AJ143" s="335">
        <f>$I143*IF($G143="Pickup", SUMIFS(NewEmisData!J:J, NewEmisData!$A:$A, "Pickup", NewEmisData!$B:$B, $A143, NewEmisData!$C:$C, $H143, NewEmisData!$D:$D, AJ$2), SUMIFS(NewEmisData!J:J, NewEmisData!$A:$A, "LDV", NewEmisData!$B:$B, $A143, NewEmisData!$C:$C, $H143, NewEmisData!$D:$D, AJ$2))</f>
        <v>1.9295264605228199E-3</v>
      </c>
      <c r="AK143" s="335">
        <f>$I143*IF($G143="Pickup", SUMIFS(NewEmisData!K:K, NewEmisData!$A:$A, "Pickup", NewEmisData!$B:$B, $A143, NewEmisData!$C:$C, $H143, NewEmisData!$D:$D, AK$2), SUMIFS(NewEmisData!K:K, NewEmisData!$A:$A, "LDV", NewEmisData!$B:$B, $A143, NewEmisData!$C:$C, $H143, NewEmisData!$D:$D, AK$2))</f>
        <v>1.8817456818101699E-3</v>
      </c>
      <c r="AL143" s="335">
        <f>$I143*IF($G143="Pickup", SUMIFS(NewEmisData!L:L, NewEmisData!$A:$A, "Pickup", NewEmisData!$B:$B, $A143, NewEmisData!$C:$C, $H143, NewEmisData!$D:$D, AL$2), SUMIFS(NewEmisData!L:L, NewEmisData!$A:$A, "LDV", NewEmisData!$B:$B, $A143, NewEmisData!$C:$C, $H143, NewEmisData!$D:$D, AL$2))</f>
        <v>1.86416072801446E-3</v>
      </c>
      <c r="AM143" s="335">
        <f>$I143*IF($G143="Pickup", SUMIFS(NewEmisData!M:M, NewEmisData!$A:$A, "Pickup", NewEmisData!$B:$B, $A143, NewEmisData!$C:$C, $H143, NewEmisData!$D:$D, AM$2), SUMIFS(NewEmisData!M:M, NewEmisData!$A:$A, "LDV", NewEmisData!$B:$B, $A143, NewEmisData!$C:$C, $H143, NewEmisData!$D:$D, AM$2))</f>
        <v>1.86436908040036E-3</v>
      </c>
      <c r="AN143" s="335">
        <v>4.2403248188809025E-3</v>
      </c>
      <c r="AO143" s="335">
        <f>$I143*IF($G143="Pickup", SUMIFS(NewEmisData!E:E, NewEmisData!$A:$A, "Pickup", NewEmisData!$B:$B, $A143, NewEmisData!$C:$C, $H143, NewEmisData!$D:$D, AO$2), SUMIFS(NewEmisData!E:E, NewEmisData!$A:$A, "LDV", NewEmisData!$B:$B, $A143, NewEmisData!$C:$C, $H143, NewEmisData!$D:$D, AO$2))</f>
        <v>0.13590431504000899</v>
      </c>
      <c r="AP143" s="335">
        <f>$I143*IF($G143="Pickup", SUMIFS(NewEmisData!F:F, NewEmisData!$A:$A, "Pickup", NewEmisData!$B:$B, $A143, NewEmisData!$C:$C, $H143, NewEmisData!$D:$D, AP$2), SUMIFS(NewEmisData!F:F, NewEmisData!$A:$A, "LDV", NewEmisData!$B:$B, $A143, NewEmisData!$C:$C, $H143, NewEmisData!$D:$D, AP$2))</f>
        <v>9.19661609908244E-2</v>
      </c>
      <c r="AQ143" s="335">
        <f>$I143*IF($G143="Pickup", SUMIFS(NewEmisData!G:G, NewEmisData!$A:$A, "Pickup", NewEmisData!$B:$B, $A143, NewEmisData!$C:$C, $H143, NewEmisData!$D:$D, AQ$2), SUMIFS(NewEmisData!G:G, NewEmisData!$A:$A, "LDV", NewEmisData!$B:$B, $A143, NewEmisData!$C:$C, $H143, NewEmisData!$D:$D, AQ$2))</f>
        <v>5.0104052009984502E-2</v>
      </c>
      <c r="AR143" s="335">
        <f>$I143*IF($G143="Pickup", SUMIFS(NewEmisData!H:H, NewEmisData!$A:$A, "Pickup", NewEmisData!$B:$B, $A143, NewEmisData!$C:$C, $H143, NewEmisData!$D:$D, AR$2), SUMIFS(NewEmisData!H:H, NewEmisData!$A:$A, "LDV", NewEmisData!$B:$B, $A143, NewEmisData!$C:$C, $H143, NewEmisData!$D:$D, AR$2))</f>
        <v>4.9014806290740898E-2</v>
      </c>
      <c r="AS143" s="335">
        <f>$I143*IF($G143="Pickup", SUMIFS(NewEmisData!I:I, NewEmisData!$A:$A, "Pickup", NewEmisData!$B:$B, $A143, NewEmisData!$C:$C, $H143, NewEmisData!$D:$D, AS$2), SUMIFS(NewEmisData!I:I, NewEmisData!$A:$A, "LDV", NewEmisData!$B:$B, $A143, NewEmisData!$C:$C, $H143, NewEmisData!$D:$D, AS$2))</f>
        <v>4.8883022727650001E-2</v>
      </c>
      <c r="AT143" s="335">
        <f>$I143*IF($G143="Pickup", SUMIFS(NewEmisData!J:J, NewEmisData!$A:$A, "Pickup", NewEmisData!$B:$B, $A143, NewEmisData!$C:$C, $H143, NewEmisData!$D:$D, AT$2), SUMIFS(NewEmisData!J:J, NewEmisData!$A:$A, "LDV", NewEmisData!$B:$B, $A143, NewEmisData!$C:$C, $H143, NewEmisData!$D:$D, AT$2))</f>
        <v>4.8958613624750798E-2</v>
      </c>
      <c r="AU143" s="335">
        <f>$I143*IF($G143="Pickup", SUMIFS(NewEmisData!K:K, NewEmisData!$A:$A, "Pickup", NewEmisData!$B:$B, $A143, NewEmisData!$C:$C, $H143, NewEmisData!$D:$D, AU$2), SUMIFS(NewEmisData!K:K, NewEmisData!$A:$A, "LDV", NewEmisData!$B:$B, $A143, NewEmisData!$C:$C, $H143, NewEmisData!$D:$D, AU$2))</f>
        <v>4.8958938451988898E-2</v>
      </c>
      <c r="AV143" s="335">
        <f>$I143*IF($G143="Pickup", SUMIFS(NewEmisData!L:L, NewEmisData!$A:$A, "Pickup", NewEmisData!$B:$B, $A143, NewEmisData!$C:$C, $H143, NewEmisData!$D:$D, AV$2), SUMIFS(NewEmisData!L:L, NewEmisData!$A:$A, "LDV", NewEmisData!$B:$B, $A143, NewEmisData!$C:$C, $H143, NewEmisData!$D:$D, AV$2))</f>
        <v>4.8949340858878199E-2</v>
      </c>
      <c r="AW143" s="335">
        <f>$I143*IF($G143="Pickup", SUMIFS(NewEmisData!M:M, NewEmisData!$A:$A, "Pickup", NewEmisData!$B:$B, $A143, NewEmisData!$C:$C, $H143, NewEmisData!$D:$D, AW$2), SUMIFS(NewEmisData!M:M, NewEmisData!$A:$A, "LDV", NewEmisData!$B:$B, $A143, NewEmisData!$C:$C, $H143, NewEmisData!$D:$D, AW$2))</f>
        <v>4.8997116084640698E-2</v>
      </c>
      <c r="AX143" s="335">
        <v>5.2834708622229692E-2</v>
      </c>
      <c r="AY143" s="335">
        <f>$I143*IF($G143="Pickup", SUMIFS(NewEmisData!E:E, NewEmisData!$A:$A, "Pickup", NewEmisData!$B:$B, $A143, NewEmisData!$C:$C, $H143, NewEmisData!$D:$D, AY$2), SUMIFS(NewEmisData!E:E, NewEmisData!$A:$A, "LDV", NewEmisData!$B:$B, $A143, NewEmisData!$C:$C, $H143, NewEmisData!$D:$D, AY$2))</f>
        <v>7.4829321328432702E-2</v>
      </c>
      <c r="AZ143" s="335">
        <f>$I143*IF($G143="Pickup", SUMIFS(NewEmisData!F:F, NewEmisData!$A:$A, "Pickup", NewEmisData!$B:$B, $A143, NewEmisData!$C:$C, $H143, NewEmisData!$D:$D, AZ$2), SUMIFS(NewEmisData!F:F, NewEmisData!$A:$A, "LDV", NewEmisData!$B:$B, $A143, NewEmisData!$C:$C, $H143, NewEmisData!$D:$D, AZ$2))</f>
        <v>3.4406309924688003E-2</v>
      </c>
      <c r="BA143" s="335">
        <f>$I143*IF($G143="Pickup", SUMIFS(NewEmisData!G:G, NewEmisData!$A:$A, "Pickup", NewEmisData!$B:$B, $A143, NewEmisData!$C:$C, $H143, NewEmisData!$D:$D, BA$2), SUMIFS(NewEmisData!G:G, NewEmisData!$A:$A, "LDV", NewEmisData!$B:$B, $A143, NewEmisData!$C:$C, $H143, NewEmisData!$D:$D, BA$2))</f>
        <v>1.00241937308752E-2</v>
      </c>
      <c r="BB143" s="335">
        <f>$I143*IF($G143="Pickup", SUMIFS(NewEmisData!H:H, NewEmisData!$A:$A, "Pickup", NewEmisData!$B:$B, $A143, NewEmisData!$C:$C, $H143, NewEmisData!$D:$D, BB$2), SUMIFS(NewEmisData!H:H, NewEmisData!$A:$A, "LDV", NewEmisData!$B:$B, $A143, NewEmisData!$C:$C, $H143, NewEmisData!$D:$D, BB$2))</f>
        <v>9.0221104554758305E-3</v>
      </c>
      <c r="BC143" s="335">
        <f>$I143*IF($G143="Pickup", SUMIFS(NewEmisData!I:I, NewEmisData!$A:$A, "Pickup", NewEmisData!$B:$B, $A143, NewEmisData!$C:$C, $H143, NewEmisData!$D:$D, BC$2), SUMIFS(NewEmisData!I:I, NewEmisData!$A:$A, "LDV", NewEmisData!$B:$B, $A143, NewEmisData!$C:$C, $H143, NewEmisData!$D:$D, BC$2))</f>
        <v>8.9008490587291992E-3</v>
      </c>
      <c r="BD143" s="335">
        <f>$I143*IF($G143="Pickup", SUMIFS(NewEmisData!J:J, NewEmisData!$A:$A, "Pickup", NewEmisData!$B:$B, $A143, NewEmisData!$C:$C, $H143, NewEmisData!$D:$D, BD$2), SUMIFS(NewEmisData!J:J, NewEmisData!$A:$A, "LDV", NewEmisData!$B:$B, $A143, NewEmisData!$C:$C, $H143, NewEmisData!$D:$D, BD$2))</f>
        <v>8.9704063704956795E-3</v>
      </c>
      <c r="BE143" s="335">
        <f>$I143*IF($G143="Pickup", SUMIFS(NewEmisData!K:K, NewEmisData!$A:$A, "Pickup", NewEmisData!$B:$B, $A143, NewEmisData!$C:$C, $H143, NewEmisData!$D:$D, BE$2), SUMIFS(NewEmisData!K:K, NewEmisData!$A:$A, "LDV", NewEmisData!$B:$B, $A143, NewEmisData!$C:$C, $H143, NewEmisData!$D:$D, BE$2))</f>
        <v>8.9707258656393594E-3</v>
      </c>
      <c r="BF143" s="335">
        <f>$I143*IF($G143="Pickup", SUMIFS(NewEmisData!L:L, NewEmisData!$A:$A, "Pickup", NewEmisData!$B:$B, $A143, NewEmisData!$C:$C, $H143, NewEmisData!$D:$D, BF$2), SUMIFS(NewEmisData!L:L, NewEmisData!$A:$A, "LDV", NewEmisData!$B:$B, $A143, NewEmisData!$C:$C, $H143, NewEmisData!$D:$D, BF$2))</f>
        <v>8.9618977988404798E-3</v>
      </c>
      <c r="BG143" s="335">
        <f>$I143*IF($G143="Pickup", SUMIFS(NewEmisData!M:M, NewEmisData!$A:$A, "Pickup", NewEmisData!$B:$B, $A143, NewEmisData!$C:$C, $H143, NewEmisData!$D:$D, BG$2), SUMIFS(NewEmisData!M:M, NewEmisData!$A:$A, "LDV", NewEmisData!$B:$B, $A143, NewEmisData!$C:$C, $H143, NewEmisData!$D:$D, BG$2))</f>
        <v>9.0058077781541897E-3</v>
      </c>
      <c r="BH143" s="335">
        <v>1.4243276255751064E-2</v>
      </c>
      <c r="BI143" s="335">
        <f>$I143*IF($G143="Pickup", SUMIFS(NewEmisData!E:E, NewEmisData!$A:$A, "Pickup", NewEmisData!$B:$B, $A143, NewEmisData!$C:$C, $H143, NewEmisData!$D:$D, BI$2), SUMIFS(NewEmisData!E:E, NewEmisData!$A:$A, "LDV", NewEmisData!$B:$B, $A143, NewEmisData!$C:$C, $H143, NewEmisData!$D:$D, BI$2))</f>
        <v>36.638710837531299</v>
      </c>
      <c r="BJ143" s="335">
        <f>$I143*IF($G143="Pickup", SUMIFS(NewEmisData!F:F, NewEmisData!$A:$A, "Pickup", NewEmisData!$B:$B, $A143, NewEmisData!$C:$C, $H143, NewEmisData!$D:$D, BJ$2), SUMIFS(NewEmisData!F:F, NewEmisData!$A:$A, "LDV", NewEmisData!$B:$B, $A143, NewEmisData!$C:$C, $H143, NewEmisData!$D:$D, BJ$2))</f>
        <v>13.802289372990799</v>
      </c>
      <c r="BK143" s="335">
        <f>$I143*IF($G143="Pickup", SUMIFS(NewEmisData!G:G, NewEmisData!$A:$A, "Pickup", NewEmisData!$B:$B, $A143, NewEmisData!$C:$C, $H143, NewEmisData!$D:$D, BK$2), SUMIFS(NewEmisData!G:G, NewEmisData!$A:$A, "LDV", NewEmisData!$B:$B, $A143, NewEmisData!$C:$C, $H143, NewEmisData!$D:$D, BK$2))</f>
        <v>1.83060951218013</v>
      </c>
      <c r="BL143" s="335">
        <f>$I143*IF($G143="Pickup", SUMIFS(NewEmisData!H:H, NewEmisData!$A:$A, "Pickup", NewEmisData!$B:$B, $A143, NewEmisData!$C:$C, $H143, NewEmisData!$D:$D, BL$2), SUMIFS(NewEmisData!H:H, NewEmisData!$A:$A, "LDV", NewEmisData!$B:$B, $A143, NewEmisData!$C:$C, $H143, NewEmisData!$D:$D, BL$2))</f>
        <v>1.42377664163083</v>
      </c>
      <c r="BM143" s="335">
        <f>$I143*IF($G143="Pickup", SUMIFS(NewEmisData!I:I, NewEmisData!$A:$A, "Pickup", NewEmisData!$B:$B, $A143, NewEmisData!$C:$C, $H143, NewEmisData!$D:$D, BM$2), SUMIFS(NewEmisData!I:I, NewEmisData!$A:$A, "LDV", NewEmisData!$B:$B, $A143, NewEmisData!$C:$C, $H143, NewEmisData!$D:$D, BM$2))</f>
        <v>1.2352882876489999</v>
      </c>
      <c r="BN143" s="335">
        <f>$I143*IF($G143="Pickup", SUMIFS(NewEmisData!J:J, NewEmisData!$A:$A, "Pickup", NewEmisData!$B:$B, $A143, NewEmisData!$C:$C, $H143, NewEmisData!$D:$D, BN$2), SUMIFS(NewEmisData!J:J, NewEmisData!$A:$A, "LDV", NewEmisData!$B:$B, $A143, NewEmisData!$C:$C, $H143, NewEmisData!$D:$D, BN$2))</f>
        <v>1.18410876380537</v>
      </c>
      <c r="BO143" s="335">
        <f>$I143*IF($G143="Pickup", SUMIFS(NewEmisData!K:K, NewEmisData!$A:$A, "Pickup", NewEmisData!$B:$B, $A143, NewEmisData!$C:$C, $H143, NewEmisData!$D:$D, BO$2), SUMIFS(NewEmisData!K:K, NewEmisData!$A:$A, "LDV", NewEmisData!$B:$B, $A143, NewEmisData!$C:$C, $H143, NewEmisData!$D:$D, BO$2))</f>
        <v>1.12620209678128</v>
      </c>
      <c r="BP143" s="335">
        <f>$I143*IF($G143="Pickup", SUMIFS(NewEmisData!L:L, NewEmisData!$A:$A, "Pickup", NewEmisData!$B:$B, $A143, NewEmisData!$C:$C, $H143, NewEmisData!$D:$D, BP$2), SUMIFS(NewEmisData!L:L, NewEmisData!$A:$A, "LDV", NewEmisData!$B:$B, $A143, NewEmisData!$C:$C, $H143, NewEmisData!$D:$D, BP$2))</f>
        <v>1.0967918402460499</v>
      </c>
      <c r="BQ143" s="335">
        <f>$I143*IF($G143="Pickup", SUMIFS(NewEmisData!M:M, NewEmisData!$A:$A, "Pickup", NewEmisData!$B:$B, $A143, NewEmisData!$C:$C, $H143, NewEmisData!$D:$D, BQ$2), SUMIFS(NewEmisData!M:M, NewEmisData!$A:$A, "LDV", NewEmisData!$B:$B, $A143, NewEmisData!$C:$C, $H143, NewEmisData!$D:$D, BQ$2))</f>
        <v>1.1047881286346199</v>
      </c>
      <c r="BR143" s="335">
        <v>0.76052857406256014</v>
      </c>
      <c r="BS143" s="335">
        <f>$I143*IF($G143="Pickup", SUMIFS(NewEmisData!E:E, NewEmisData!$A:$A, "Pickup", NewEmisData!$B:$B, $A143, NewEmisData!$C:$C, $H143, NewEmisData!$D:$D, BS$2), SUMIFS(NewEmisData!E:E, NewEmisData!$A:$A, "LDV", NewEmisData!$B:$B, $A143, NewEmisData!$C:$C, $H143, NewEmisData!$D:$D, BS$2))</f>
        <v>3.5770772878155999</v>
      </c>
      <c r="BT143" s="335">
        <f>$I143*IF($G143="Pickup", SUMIFS(NewEmisData!F:F, NewEmisData!$A:$A, "Pickup", NewEmisData!$B:$B, $A143, NewEmisData!$C:$C, $H143, NewEmisData!$D:$D, BT$2), SUMIFS(NewEmisData!F:F, NewEmisData!$A:$A, "LDV", NewEmisData!$B:$B, $A143, NewEmisData!$C:$C, $H143, NewEmisData!$D:$D, BT$2))</f>
        <v>1.39023847476319</v>
      </c>
      <c r="BU143" s="335">
        <f>$I143*IF($G143="Pickup", SUMIFS(NewEmisData!G:G, NewEmisData!$A:$A, "Pickup", NewEmisData!$B:$B, $A143, NewEmisData!$C:$C, $H143, NewEmisData!$D:$D, BU$2), SUMIFS(NewEmisData!G:G, NewEmisData!$A:$A, "LDV", NewEmisData!$B:$B, $A143, NewEmisData!$C:$C, $H143, NewEmisData!$D:$D, BU$2))</f>
        <v>0.155020009940218</v>
      </c>
      <c r="BV143" s="335">
        <f>$I143*IF($G143="Pickup", SUMIFS(NewEmisData!H:H, NewEmisData!$A:$A, "Pickup", NewEmisData!$B:$B, $A143, NewEmisData!$C:$C, $H143, NewEmisData!$D:$D, BV$2), SUMIFS(NewEmisData!H:H, NewEmisData!$A:$A, "LDV", NewEmisData!$B:$B, $A143, NewEmisData!$C:$C, $H143, NewEmisData!$D:$D, BV$2))</f>
        <v>0.109490423329199</v>
      </c>
      <c r="BW143" s="335">
        <f>$I143*IF($G143="Pickup", SUMIFS(NewEmisData!I:I, NewEmisData!$A:$A, "Pickup", NewEmisData!$B:$B, $A143, NewEmisData!$C:$C, $H143, NewEmisData!$D:$D, BW$2), SUMIFS(NewEmisData!I:I, NewEmisData!$A:$A, "LDV", NewEmisData!$B:$B, $A143, NewEmisData!$C:$C, $H143, NewEmisData!$D:$D, BW$2))</f>
        <v>8.7047254389929593E-2</v>
      </c>
      <c r="BX143" s="335">
        <f>$I143*IF($G143="Pickup", SUMIFS(NewEmisData!J:J, NewEmisData!$A:$A, "Pickup", NewEmisData!$B:$B, $A143, NewEmisData!$C:$C, $H143, NewEmisData!$D:$D, BX$2), SUMIFS(NewEmisData!J:J, NewEmisData!$A:$A, "LDV", NewEmisData!$B:$B, $A143, NewEmisData!$C:$C, $H143, NewEmisData!$D:$D, BX$2))</f>
        <v>8.5505036729246905E-2</v>
      </c>
      <c r="BY143" s="335">
        <f>$I143*IF($G143="Pickup", SUMIFS(NewEmisData!K:K, NewEmisData!$A:$A, "Pickup", NewEmisData!$B:$B, $A143, NewEmisData!$C:$C, $H143, NewEmisData!$D:$D, BY$2), SUMIFS(NewEmisData!K:K, NewEmisData!$A:$A, "LDV", NewEmisData!$B:$B, $A143, NewEmisData!$C:$C, $H143, NewEmisData!$D:$D, BY$2))</f>
        <v>8.29112788035897E-2</v>
      </c>
      <c r="BZ143" s="335">
        <f>$I143*IF($G143="Pickup", SUMIFS(NewEmisData!L:L, NewEmisData!$A:$A, "Pickup", NewEmisData!$B:$B, $A143, NewEmisData!$C:$C, $H143, NewEmisData!$D:$D, BZ$2), SUMIFS(NewEmisData!L:L, NewEmisData!$A:$A, "LDV", NewEmisData!$B:$B, $A143, NewEmisData!$C:$C, $H143, NewEmisData!$D:$D, BZ$2))</f>
        <v>8.1769325094706399E-2</v>
      </c>
      <c r="CA143" s="335">
        <f>$I143*IF($G143="Pickup", SUMIFS(NewEmisData!M:M, NewEmisData!$A:$A, "Pickup", NewEmisData!$B:$B, $A143, NewEmisData!$C:$C, $H143, NewEmisData!$D:$D, CA$2), SUMIFS(NewEmisData!M:M, NewEmisData!$A:$A, "LDV", NewEmisData!$B:$B, $A143, NewEmisData!$C:$C, $H143, NewEmisData!$D:$D, CA$2))</f>
        <v>8.2597604585349302E-2</v>
      </c>
      <c r="CB143" s="335">
        <v>8.150002687780894E-2</v>
      </c>
      <c r="CC143" s="335">
        <f>$I143*IF($G143="Pickup", SUMIFS(NewEmisData!E:E, NewEmisData!$A:$A, "Pickup", NewEmisData!$B:$B, $A143, NewEmisData!$C:$C, $H143, NewEmisData!$D:$D, CC$2), SUMIFS(NewEmisData!E:E, NewEmisData!$A:$A, "LDV", NewEmisData!$B:$B, $A143, NewEmisData!$C:$C, $H143, NewEmisData!$D:$D, CC$2))</f>
        <v>8.3475144055890696E-3</v>
      </c>
      <c r="CD143" s="335">
        <f>$I143*IF($G143="Pickup", SUMIFS(NewEmisData!F:F, NewEmisData!$A:$A, "Pickup", NewEmisData!$B:$B, $A143, NewEmisData!$C:$C, $H143, NewEmisData!$D:$D, CD$2), SUMIFS(NewEmisData!F:F, NewEmisData!$A:$A, "LDV", NewEmisData!$B:$B, $A143, NewEmisData!$C:$C, $H143, NewEmisData!$D:$D, CD$2))</f>
        <v>8.3475050021309897E-3</v>
      </c>
      <c r="CE143" s="335">
        <f>$I143*IF($G143="Pickup", SUMIFS(NewEmisData!G:G, NewEmisData!$A:$A, "Pickup", NewEmisData!$B:$B, $A143, NewEmisData!$C:$C, $H143, NewEmisData!$D:$D, CE$2), SUMIFS(NewEmisData!G:G, NewEmisData!$A:$A, "LDV", NewEmisData!$B:$B, $A143, NewEmisData!$C:$C, $H143, NewEmisData!$D:$D, CE$2))</f>
        <v>8.08244701774582E-3</v>
      </c>
      <c r="CF143" s="335">
        <f>$I143*IF($G143="Pickup", SUMIFS(NewEmisData!H:H, NewEmisData!$A:$A, "Pickup", NewEmisData!$B:$B, $A143, NewEmisData!$C:$C, $H143, NewEmisData!$D:$D, CF$2), SUMIFS(NewEmisData!H:H, NewEmisData!$A:$A, "LDV", NewEmisData!$B:$B, $A143, NewEmisData!$C:$C, $H143, NewEmisData!$D:$D, CF$2))</f>
        <v>8.0824466744851501E-3</v>
      </c>
      <c r="CG143" s="335">
        <f>$I143*IF($G143="Pickup", SUMIFS(NewEmisData!I:I, NewEmisData!$A:$A, "Pickup", NewEmisData!$B:$B, $A143, NewEmisData!$C:$C, $H143, NewEmisData!$D:$D, CG$2), SUMIFS(NewEmisData!I:I, NewEmisData!$A:$A, "LDV", NewEmisData!$B:$B, $A143, NewEmisData!$C:$C, $H143, NewEmisData!$D:$D, CG$2))</f>
        <v>8.0824532011126195E-3</v>
      </c>
      <c r="CH143" s="335">
        <f>$I143*IF($G143="Pickup", SUMIFS(NewEmisData!J:J, NewEmisData!$A:$A, "Pickup", NewEmisData!$B:$B, $A143, NewEmisData!$C:$C, $H143, NewEmisData!$D:$D, CH$2), SUMIFS(NewEmisData!J:J, NewEmisData!$A:$A, "LDV", NewEmisData!$B:$B, $A143, NewEmisData!$C:$C, $H143, NewEmisData!$D:$D, CH$2))</f>
        <v>8.0824503228617596E-3</v>
      </c>
      <c r="CI143" s="335">
        <f>$I143*IF($G143="Pickup", SUMIFS(NewEmisData!K:K, NewEmisData!$A:$A, "Pickup", NewEmisData!$B:$B, $A143, NewEmisData!$C:$C, $H143, NewEmisData!$D:$D, CI$2), SUMIFS(NewEmisData!K:K, NewEmisData!$A:$A, "LDV", NewEmisData!$B:$B, $A143, NewEmisData!$C:$C, $H143, NewEmisData!$D:$D, CI$2))</f>
        <v>8.0824460840520501E-3</v>
      </c>
      <c r="CJ143" s="335">
        <f>$I143*IF($G143="Pickup", SUMIFS(NewEmisData!L:L, NewEmisData!$A:$A, "Pickup", NewEmisData!$B:$B, $A143, NewEmisData!$C:$C, $H143, NewEmisData!$D:$D, CJ$2), SUMIFS(NewEmisData!L:L, NewEmisData!$A:$A, "LDV", NewEmisData!$B:$B, $A143, NewEmisData!$C:$C, $H143, NewEmisData!$D:$D, CJ$2))</f>
        <v>8.0824422769742409E-3</v>
      </c>
      <c r="CK143" s="335">
        <f>$I143*IF($G143="Pickup", SUMIFS(NewEmisData!M:M, NewEmisData!$A:$A, "Pickup", NewEmisData!$B:$B, $A143, NewEmisData!$C:$C, $H143, NewEmisData!$D:$D, CK$2), SUMIFS(NewEmisData!M:M, NewEmisData!$A:$A, "LDV", NewEmisData!$B:$B, $A143, NewEmisData!$C:$C, $H143, NewEmisData!$D:$D, CK$2))</f>
        <v>8.0824509340592203E-3</v>
      </c>
      <c r="CL143" s="335">
        <v>2.2181963950320412E-2</v>
      </c>
      <c r="CM143" s="335">
        <f>$I143*IF($G143="Pickup", SUMIFS(NewEmisData!E:E, NewEmisData!$A:$A, "Pickup", NewEmisData!$B:$B, $A143, NewEmisData!$C:$C, $H143, NewEmisData!$D:$D, CM$2), SUMIFS(NewEmisData!E:E, NewEmisData!$A:$A, "LDV", NewEmisData!$B:$B, $A143, NewEmisData!$C:$C, $H143, NewEmisData!$D:$D, CM$2))</f>
        <v>1.3603114579099601E-3</v>
      </c>
      <c r="CN143" s="335">
        <f>$I143*IF($G143="Pickup", SUMIFS(NewEmisData!F:F, NewEmisData!$A:$A, "Pickup", NewEmisData!$B:$B, $A143, NewEmisData!$C:$C, $H143, NewEmisData!$D:$D, CN$2), SUMIFS(NewEmisData!F:F, NewEmisData!$A:$A, "LDV", NewEmisData!$B:$B, $A143, NewEmisData!$C:$C, $H143, NewEmisData!$D:$D, CN$2))</f>
        <v>1.2207380016465801E-3</v>
      </c>
      <c r="CO143" s="335">
        <f>$I143*IF($G143="Pickup", SUMIFS(NewEmisData!G:G, NewEmisData!$A:$A, "Pickup", NewEmisData!$B:$B, $A143, NewEmisData!$C:$C, $H143, NewEmisData!$D:$D, CO$2), SUMIFS(NewEmisData!G:G, NewEmisData!$A:$A, "LDV", NewEmisData!$B:$B, $A143, NewEmisData!$C:$C, $H143, NewEmisData!$D:$D, CO$2))</f>
        <v>9.3236224679539895E-4</v>
      </c>
      <c r="CP143" s="335">
        <f>$I143*IF($G143="Pickup", SUMIFS(NewEmisData!H:H, NewEmisData!$A:$A, "Pickup", NewEmisData!$B:$B, $A143, NewEmisData!$C:$C, $H143, NewEmisData!$D:$D, CP$2), SUMIFS(NewEmisData!H:H, NewEmisData!$A:$A, "LDV", NewEmisData!$B:$B, $A143, NewEmisData!$C:$C, $H143, NewEmisData!$D:$D, CP$2))</f>
        <v>9.3485838545814197E-4</v>
      </c>
      <c r="CQ143" s="335">
        <f>$I143*IF($G143="Pickup", SUMIFS(NewEmisData!I:I, NewEmisData!$A:$A, "Pickup", NewEmisData!$B:$B, $A143, NewEmisData!$C:$C, $H143, NewEmisData!$D:$D, CQ$2), SUMIFS(NewEmisData!I:I, NewEmisData!$A:$A, "LDV", NewEmisData!$B:$B, $A143, NewEmisData!$C:$C, $H143, NewEmisData!$D:$D, CQ$2))</f>
        <v>9.4390894833491995E-4</v>
      </c>
      <c r="CR143" s="335">
        <f>$I143*IF($G143="Pickup", SUMIFS(NewEmisData!J:J, NewEmisData!$A:$A, "Pickup", NewEmisData!$B:$B, $A143, NewEmisData!$C:$C, $H143, NewEmisData!$D:$D, CR$2), SUMIFS(NewEmisData!J:J, NewEmisData!$A:$A, "LDV", NewEmisData!$B:$B, $A143, NewEmisData!$C:$C, $H143, NewEmisData!$D:$D, CR$2))</f>
        <v>9.55738731182473E-4</v>
      </c>
      <c r="CS143" s="335">
        <f>$I143*IF($G143="Pickup", SUMIFS(NewEmisData!K:K, NewEmisData!$A:$A, "Pickup", NewEmisData!$B:$B, $A143, NewEmisData!$C:$C, $H143, NewEmisData!$D:$D, CS$2), SUMIFS(NewEmisData!K:K, NewEmisData!$A:$A, "LDV", NewEmisData!$B:$B, $A143, NewEmisData!$C:$C, $H143, NewEmisData!$D:$D, CS$2))</f>
        <v>9.6174235704452298E-4</v>
      </c>
      <c r="CT143" s="335">
        <f>$I143*IF($G143="Pickup", SUMIFS(NewEmisData!L:L, NewEmisData!$A:$A, "Pickup", NewEmisData!$B:$B, $A143, NewEmisData!$C:$C, $H143, NewEmisData!$D:$D, CT$2), SUMIFS(NewEmisData!L:L, NewEmisData!$A:$A, "LDV", NewEmisData!$B:$B, $A143, NewEmisData!$C:$C, $H143, NewEmisData!$D:$D, CT$2))</f>
        <v>9.6365485009094001E-4</v>
      </c>
      <c r="CU143" s="335">
        <f>$I143*IF($G143="Pickup", SUMIFS(NewEmisData!M:M, NewEmisData!$A:$A, "Pickup", NewEmisData!$B:$B, $A143, NewEmisData!$C:$C, $H143, NewEmisData!$D:$D, CU$2), SUMIFS(NewEmisData!M:M, NewEmisData!$A:$A, "LDV", NewEmisData!$B:$B, $A143, NewEmisData!$C:$C, $H143, NewEmisData!$D:$D, CU$2))</f>
        <v>9.6663636454146504E-4</v>
      </c>
      <c r="CV143" s="335">
        <v>2.3568513937467224E-3</v>
      </c>
      <c r="CW143" s="335">
        <v>0.12767609553272316</v>
      </c>
      <c r="CX143" s="335">
        <v>6.0965444660888601E-2</v>
      </c>
      <c r="CY143" s="335">
        <v>1.6598456567846732E-2</v>
      </c>
      <c r="CZ143" s="335">
        <v>3.3604812012321423E-3</v>
      </c>
      <c r="DA143" s="335">
        <v>1.5241571918114991E-3</v>
      </c>
      <c r="DB143" s="335">
        <v>1.0003681376209209E-3</v>
      </c>
      <c r="DC143" s="335">
        <v>9.0365490602724134E-4</v>
      </c>
      <c r="DD143" s="335">
        <v>8.9947941829660093E-4</v>
      </c>
      <c r="DE143" s="335">
        <v>8.980159958761482E-4</v>
      </c>
      <c r="DF143" s="335">
        <v>8.980159958761482E-4</v>
      </c>
      <c r="DG143" s="335">
        <f>$I143*IF($G143="Pickup", SUMIFS(NewEmisData!E:E, NewEmisData!$A:$A, "Pickup", NewEmisData!$B:$B, $A143, NewEmisData!$C:$C, $H143, NewEmisData!$D:$D, DG$2), SUMIFS(NewEmisData!E:E, NewEmisData!$A:$A, "LDV", NewEmisData!$B:$B, $A143, NewEmisData!$C:$C, $H143, NewEmisData!$D:$D, DG$2))</f>
        <v>0</v>
      </c>
      <c r="DH143" s="335">
        <f>$I143*IF($G143="Pickup", SUMIFS(NewEmisData!F:F, NewEmisData!$A:$A, "Pickup", NewEmisData!$B:$B, $A143, NewEmisData!$C:$C, $H143, NewEmisData!$D:$D, DH$2), SUMIFS(NewEmisData!F:F, NewEmisData!$A:$A, "LDV", NewEmisData!$B:$B, $A143, NewEmisData!$C:$C, $H143, NewEmisData!$D:$D, DH$2))</f>
        <v>0</v>
      </c>
      <c r="DI143" s="335">
        <f>$I143*IF($G143="Pickup", SUMIFS(NewEmisData!G:G, NewEmisData!$A:$A, "Pickup", NewEmisData!$B:$B, $A143, NewEmisData!$C:$C, $H143, NewEmisData!$D:$D, DI$2), SUMIFS(NewEmisData!G:G, NewEmisData!$A:$A, "LDV", NewEmisData!$B:$B, $A143, NewEmisData!$C:$C, $H143, NewEmisData!$D:$D, DI$2))</f>
        <v>0</v>
      </c>
      <c r="DJ143" s="335">
        <f>$I143*IF($G143="Pickup", SUMIFS(NewEmisData!H:H, NewEmisData!$A:$A, "Pickup", NewEmisData!$B:$B, $A143, NewEmisData!$C:$C, $H143, NewEmisData!$D:$D, DJ$2), SUMIFS(NewEmisData!H:H, NewEmisData!$A:$A, "LDV", NewEmisData!$B:$B, $A143, NewEmisData!$C:$C, $H143, NewEmisData!$D:$D, DJ$2))</f>
        <v>0</v>
      </c>
      <c r="DK143" s="335">
        <f>$I143*IF($G143="Pickup", SUMIFS(NewEmisData!I:I, NewEmisData!$A:$A, "Pickup", NewEmisData!$B:$B, $A143, NewEmisData!$C:$C, $H143, NewEmisData!$D:$D, DK$2), SUMIFS(NewEmisData!I:I, NewEmisData!$A:$A, "LDV", NewEmisData!$B:$B, $A143, NewEmisData!$C:$C, $H143, NewEmisData!$D:$D, DK$2))</f>
        <v>0</v>
      </c>
      <c r="DL143" s="335">
        <f>$I143*IF($G143="Pickup", SUMIFS(NewEmisData!J:J, NewEmisData!$A:$A, "Pickup", NewEmisData!$B:$B, $A143, NewEmisData!$C:$C, $H143, NewEmisData!$D:$D, DL$2), SUMIFS(NewEmisData!J:J, NewEmisData!$A:$A, "LDV", NewEmisData!$B:$B, $A143, NewEmisData!$C:$C, $H143, NewEmisData!$D:$D, DL$2))</f>
        <v>0</v>
      </c>
      <c r="DM143" s="335">
        <f>$I143*IF($G143="Pickup", SUMIFS(NewEmisData!K:K, NewEmisData!$A:$A, "Pickup", NewEmisData!$B:$B, $A143, NewEmisData!$C:$C, $H143, NewEmisData!$D:$D, DM$2), SUMIFS(NewEmisData!K:K, NewEmisData!$A:$A, "LDV", NewEmisData!$B:$B, $A143, NewEmisData!$C:$C, $H143, NewEmisData!$D:$D, DM$2))</f>
        <v>0</v>
      </c>
      <c r="DN143" s="335">
        <f>$I143*IF($G143="Pickup", SUMIFS(NewEmisData!L:L, NewEmisData!$A:$A, "Pickup", NewEmisData!$B:$B, $A143, NewEmisData!$C:$C, $H143, NewEmisData!$D:$D, DN$2), SUMIFS(NewEmisData!L:L, NewEmisData!$A:$A, "LDV", NewEmisData!$B:$B, $A143, NewEmisData!$C:$C, $H143, NewEmisData!$D:$D, DN$2))</f>
        <v>0</v>
      </c>
      <c r="DO143" s="335">
        <f>$I143*IF($G143="Pickup", SUMIFS(NewEmisData!M:M, NewEmisData!$A:$A, "Pickup", NewEmisData!$B:$B, $A143, NewEmisData!$C:$C, $H143, NewEmisData!$D:$D, DO$2), SUMIFS(NewEmisData!M:M, NewEmisData!$A:$A, "LDV", NewEmisData!$B:$B, $A143, NewEmisData!$C:$C, $H143, NewEmisData!$D:$D, DO$2))</f>
        <v>0</v>
      </c>
      <c r="DP143" s="335">
        <v>1.3040587281867905E-3</v>
      </c>
      <c r="DQ143" s="335">
        <f>$I143*IF($G143="Pickup", SUMIFS(NewEmisData!E:E, NewEmisData!$A:$A, "Pickup", NewEmisData!$B:$B, $A143, NewEmisData!$C:$C, $H143, NewEmisData!$D:$D, DQ$2), SUMIFS(NewEmisData!E:E, NewEmisData!$A:$A, "LDV", NewEmisData!$B:$B, $A143, NewEmisData!$C:$C, $H143, NewEmisData!$D:$D, DQ$2))</f>
        <v>2.1427437388803601E-2</v>
      </c>
      <c r="DR143" s="335">
        <f>$I143*IF($G143="Pickup", SUMIFS(NewEmisData!F:F, NewEmisData!$A:$A, "Pickup", NewEmisData!$B:$B, $A143, NewEmisData!$C:$C, $H143, NewEmisData!$D:$D, DR$2), SUMIFS(NewEmisData!F:F, NewEmisData!$A:$A, "LDV", NewEmisData!$B:$B, $A143, NewEmisData!$C:$C, $H143, NewEmisData!$D:$D, DR$2))</f>
        <v>6.8123810851615701E-2</v>
      </c>
      <c r="DS143" s="335">
        <f>$I143*IF($G143="Pickup", SUMIFS(NewEmisData!G:G, NewEmisData!$A:$A, "Pickup", NewEmisData!$B:$B, $A143, NewEmisData!$C:$C, $H143, NewEmisData!$D:$D, DS$2), SUMIFS(NewEmisData!G:G, NewEmisData!$A:$A, "LDV", NewEmisData!$B:$B, $A143, NewEmisData!$C:$C, $H143, NewEmisData!$D:$D, DS$2))</f>
        <v>8.4114282979682597E-2</v>
      </c>
      <c r="DT143" s="335">
        <f>$I143*IF($G143="Pickup", SUMIFS(NewEmisData!H:H, NewEmisData!$A:$A, "Pickup", NewEmisData!$B:$B, $A143, NewEmisData!$C:$C, $H143, NewEmisData!$D:$D, DT$2), SUMIFS(NewEmisData!H:H, NewEmisData!$A:$A, "LDV", NewEmisData!$B:$B, $A143, NewEmisData!$C:$C, $H143, NewEmisData!$D:$D, DT$2))</f>
        <v>8.5739970566574605E-2</v>
      </c>
      <c r="DU143" s="335">
        <f>$I143*IF($G143="Pickup", SUMIFS(NewEmisData!I:I, NewEmisData!$A:$A, "Pickup", NewEmisData!$B:$B, $A143, NewEmisData!$C:$C, $H143, NewEmisData!$D:$D, DU$2), SUMIFS(NewEmisData!I:I, NewEmisData!$A:$A, "LDV", NewEmisData!$B:$B, $A143, NewEmisData!$C:$C, $H143, NewEmisData!$D:$D, DU$2))</f>
        <v>8.8151775783847697E-2</v>
      </c>
      <c r="DV143" s="335">
        <f>$I143*IF($G143="Pickup", SUMIFS(NewEmisData!J:J, NewEmisData!$A:$A, "Pickup", NewEmisData!$B:$B, $A143, NewEmisData!$C:$C, $H143, NewEmisData!$D:$D, DV$2), SUMIFS(NewEmisData!J:J, NewEmisData!$A:$A, "LDV", NewEmisData!$B:$B, $A143, NewEmisData!$C:$C, $H143, NewEmisData!$D:$D, DV$2))</f>
        <v>8.8303165081313403E-2</v>
      </c>
      <c r="DW143" s="335">
        <f>$I143*IF($G143="Pickup", SUMIFS(NewEmisData!K:K, NewEmisData!$A:$A, "Pickup", NewEmisData!$B:$B, $A143, NewEmisData!$C:$C, $H143, NewEmisData!$D:$D, DW$2), SUMIFS(NewEmisData!K:K, NewEmisData!$A:$A, "LDV", NewEmisData!$B:$B, $A143, NewEmisData!$C:$C, $H143, NewEmisData!$D:$D, DW$2))</f>
        <v>8.7389438008873596E-2</v>
      </c>
      <c r="DX143" s="335">
        <f>$I143*IF($G143="Pickup", SUMIFS(NewEmisData!L:L, NewEmisData!$A:$A, "Pickup", NewEmisData!$B:$B, $A143, NewEmisData!$C:$C, $H143, NewEmisData!$D:$D, DX$2), SUMIFS(NewEmisData!L:L, NewEmisData!$A:$A, "LDV", NewEmisData!$B:$B, $A143, NewEmisData!$C:$C, $H143, NewEmisData!$D:$D, DX$2))</f>
        <v>8.6177018251102494E-2</v>
      </c>
      <c r="DY143" s="335">
        <f>$I143*IF($G143="Pickup", SUMIFS(NewEmisData!M:M, NewEmisData!$A:$A, "Pickup", NewEmisData!$B:$B, $A143, NewEmisData!$C:$C, $H143, NewEmisData!$D:$D, DY$2), SUMIFS(NewEmisData!M:M, NewEmisData!$A:$A, "LDV", NewEmisData!$B:$B, $A143, NewEmisData!$C:$C, $H143, NewEmisData!$D:$D, DY$2))</f>
        <v>8.7069443437911398E-2</v>
      </c>
      <c r="DZ143" s="335">
        <v>7.9378330079915432E-2</v>
      </c>
      <c r="EA143" s="335">
        <f t="shared" si="234"/>
        <v>498.51060445480499</v>
      </c>
      <c r="EB143" s="335">
        <f t="shared" si="235"/>
        <v>427.96898586055102</v>
      </c>
      <c r="EC143" s="335">
        <f t="shared" si="236"/>
        <v>313.58403824310199</v>
      </c>
      <c r="ED143" s="335">
        <f t="shared" si="237"/>
        <v>263.48651447023201</v>
      </c>
      <c r="EE143" s="335">
        <f t="shared" si="238"/>
        <v>240.732982853072</v>
      </c>
      <c r="EF143" s="335">
        <f t="shared" si="239"/>
        <v>231.37893577755901</v>
      </c>
      <c r="EG143" s="335">
        <f t="shared" si="240"/>
        <v>225.706930682983</v>
      </c>
      <c r="EH143" s="335">
        <f t="shared" si="241"/>
        <v>223.59774894311099</v>
      </c>
      <c r="EI143" s="335">
        <f t="shared" si="242"/>
        <v>223.62259579940101</v>
      </c>
      <c r="EJ143" s="335">
        <f t="shared" si="243"/>
        <v>0.51895197956857197</v>
      </c>
      <c r="EK143" s="335">
        <f t="shared" si="244"/>
        <v>1.95668713494791</v>
      </c>
      <c r="EL143" s="335">
        <f t="shared" si="245"/>
        <v>1.03408849531611</v>
      </c>
      <c r="EM143" s="335">
        <f t="shared" si="246"/>
        <v>0.13937953634174</v>
      </c>
      <c r="EN143" s="335">
        <f t="shared" si="247"/>
        <v>8.1975438007071702E-2</v>
      </c>
      <c r="EO143" s="335">
        <f t="shared" si="248"/>
        <v>5.4488345369794799E-2</v>
      </c>
      <c r="EP143" s="335">
        <f t="shared" si="249"/>
        <v>4.9514749087093503E-2</v>
      </c>
      <c r="EQ143" s="335">
        <f t="shared" si="250"/>
        <v>4.5924427698312099E-2</v>
      </c>
      <c r="ER143" s="335">
        <f t="shared" si="251"/>
        <v>4.4303138009832502E-2</v>
      </c>
      <c r="ES143" s="335">
        <f t="shared" si="252"/>
        <v>4.4775258868072099E-2</v>
      </c>
      <c r="ET143" s="335">
        <f t="shared" si="253"/>
        <v>0.31264891292629016</v>
      </c>
      <c r="EU143" s="335">
        <f t="shared" si="254"/>
        <v>1.2408455682624201E-2</v>
      </c>
      <c r="EV143" s="335">
        <f t="shared" si="255"/>
        <v>1.0276019938438199E-2</v>
      </c>
      <c r="EW143" s="335">
        <f t="shared" si="256"/>
        <v>2.6298327304881399E-3</v>
      </c>
      <c r="EX143" s="335">
        <f t="shared" si="257"/>
        <v>2.2006244414905498E-3</v>
      </c>
      <c r="EY143" s="335">
        <f t="shared" si="258"/>
        <v>2.00758155548776E-3</v>
      </c>
      <c r="EZ143" s="335">
        <f t="shared" si="259"/>
        <v>1.9295264605228199E-3</v>
      </c>
      <c r="FA143" s="335">
        <f t="shared" si="260"/>
        <v>1.8817456818101699E-3</v>
      </c>
      <c r="FB143" s="335">
        <f t="shared" si="261"/>
        <v>1.86416072801446E-3</v>
      </c>
      <c r="FC143" s="335">
        <f t="shared" si="262"/>
        <v>1.86436908040036E-3</v>
      </c>
      <c r="FD143" s="335">
        <f t="shared" si="263"/>
        <v>4.2403248188809025E-3</v>
      </c>
      <c r="FE143" s="335">
        <f t="shared" si="264"/>
        <v>0.13590431504000899</v>
      </c>
      <c r="FF143" s="335">
        <f t="shared" si="265"/>
        <v>9.19661609908244E-2</v>
      </c>
      <c r="FG143" s="335">
        <f t="shared" si="266"/>
        <v>5.0104052009984502E-2</v>
      </c>
      <c r="FH143" s="335">
        <f t="shared" si="267"/>
        <v>4.9014806290740898E-2</v>
      </c>
      <c r="FI143" s="335">
        <f t="shared" si="268"/>
        <v>4.8883022727650001E-2</v>
      </c>
      <c r="FJ143" s="335">
        <f t="shared" si="269"/>
        <v>4.8958613624750798E-2</v>
      </c>
      <c r="FK143" s="335">
        <f t="shared" si="270"/>
        <v>4.8958938451988898E-2</v>
      </c>
      <c r="FL143" s="335">
        <f t="shared" si="271"/>
        <v>4.8949340858878199E-2</v>
      </c>
      <c r="FM143" s="335">
        <f t="shared" si="272"/>
        <v>4.8997116084640698E-2</v>
      </c>
      <c r="FN143" s="335">
        <f t="shared" si="273"/>
        <v>5.2834708622229692E-2</v>
      </c>
      <c r="FO143" s="335">
        <f t="shared" si="274"/>
        <v>7.4829321328432702E-2</v>
      </c>
      <c r="FP143" s="335">
        <f t="shared" si="275"/>
        <v>3.4406309924688003E-2</v>
      </c>
      <c r="FQ143" s="335">
        <f t="shared" si="276"/>
        <v>1.00241937308752E-2</v>
      </c>
      <c r="FR143" s="335">
        <f t="shared" si="277"/>
        <v>9.0221104554758305E-3</v>
      </c>
      <c r="FS143" s="335">
        <f t="shared" si="278"/>
        <v>8.9008490587291992E-3</v>
      </c>
      <c r="FT143" s="335">
        <f t="shared" si="279"/>
        <v>8.9704063704956795E-3</v>
      </c>
      <c r="FU143" s="335">
        <f t="shared" si="280"/>
        <v>8.9707258656393594E-3</v>
      </c>
      <c r="FV143" s="335">
        <f t="shared" si="281"/>
        <v>8.9618977988404798E-3</v>
      </c>
      <c r="FW143" s="335">
        <f t="shared" si="282"/>
        <v>9.0058077781541897E-3</v>
      </c>
      <c r="FX143" s="335">
        <f t="shared" si="283"/>
        <v>1.4243276255751064E-2</v>
      </c>
    </row>
    <row r="144" spans="1:180" x14ac:dyDescent="0.2">
      <c r="A144" s="305" t="str">
        <f>_xlfn.CONCAT(IF(LEFT(TRIM(A143),1)="*", "*R", "R"), 1+RIGHT(TRIM(A143),1))</f>
        <v>*R6</v>
      </c>
      <c r="B144" s="305" t="str">
        <f t="shared" si="285"/>
        <v>*TLLSDHEV20</v>
      </c>
      <c r="C144" s="305" t="str">
        <f t="shared" si="286"/>
        <v>TL.DSL.LS.DHEV.2020</v>
      </c>
      <c r="D144" s="301" t="str">
        <f t="shared" si="287"/>
        <v>bn-vmt, bn-vmt/a</v>
      </c>
      <c r="E144" s="301" t="str">
        <f t="shared" si="288"/>
        <v>TRNDSL</v>
      </c>
      <c r="F144" s="301" t="str">
        <f t="shared" si="289"/>
        <v>TL</v>
      </c>
      <c r="G144" s="315" t="s">
        <v>822</v>
      </c>
      <c r="H144" s="315" t="s">
        <v>816</v>
      </c>
      <c r="I144" s="315">
        <v>1</v>
      </c>
      <c r="J144" s="315" t="str">
        <f t="shared" si="284"/>
        <v>Large SUV-DSL</v>
      </c>
      <c r="K144" s="335">
        <f>$I144*IF($G144="Pickup", SUMIFS(NewEmisData!E:E, NewEmisData!$A:$A, "Pickup", NewEmisData!$B:$B, $A144, NewEmisData!$C:$C, $H144, NewEmisData!$D:$D, K$2), SUMIFS(NewEmisData!E:E, NewEmisData!$A:$A, "LDV", NewEmisData!$B:$B, $A144, NewEmisData!$C:$C, $H144, NewEmisData!$D:$D, K$2))</f>
        <v>475.10061950162901</v>
      </c>
      <c r="L144" s="335">
        <f>$I144*IF($G144="Pickup", SUMIFS(NewEmisData!F:F, NewEmisData!$A:$A, "Pickup", NewEmisData!$B:$B, $A144, NewEmisData!$C:$C, $H144, NewEmisData!$D:$D, L$2), SUMIFS(NewEmisData!F:F, NewEmisData!$A:$A, "LDV", NewEmisData!$B:$B, $A144, NewEmisData!$C:$C, $H144, NewEmisData!$D:$D, L$2))</f>
        <v>425.759425077473</v>
      </c>
      <c r="M144" s="335">
        <f>$I144*IF($G144="Pickup", SUMIFS(NewEmisData!G:G, NewEmisData!$A:$A, "Pickup", NewEmisData!$B:$B, $A144, NewEmisData!$C:$C, $H144, NewEmisData!$D:$D, M$2), SUMIFS(NewEmisData!G:G, NewEmisData!$A:$A, "LDV", NewEmisData!$B:$B, $A144, NewEmisData!$C:$C, $H144, NewEmisData!$D:$D, M$2))</f>
        <v>324.82271634308898</v>
      </c>
      <c r="N144" s="335">
        <f>$I144*IF($G144="Pickup", SUMIFS(NewEmisData!H:H, NewEmisData!$A:$A, "Pickup", NewEmisData!$B:$B, $A144, NewEmisData!$C:$C, $H144, NewEmisData!$D:$D, N$2), SUMIFS(NewEmisData!H:H, NewEmisData!$A:$A, "LDV", NewEmisData!$B:$B, $A144, NewEmisData!$C:$C, $H144, NewEmisData!$D:$D, N$2))</f>
        <v>272.72616291819003</v>
      </c>
      <c r="O144" s="335">
        <f>$I144*IF($G144="Pickup", SUMIFS(NewEmisData!I:I, NewEmisData!$A:$A, "Pickup", NewEmisData!$B:$B, $A144, NewEmisData!$C:$C, $H144, NewEmisData!$D:$D, O$2), SUMIFS(NewEmisData!I:I, NewEmisData!$A:$A, "LDV", NewEmisData!$B:$B, $A144, NewEmisData!$C:$C, $H144, NewEmisData!$D:$D, O$2))</f>
        <v>248.98422365878099</v>
      </c>
      <c r="P144" s="335">
        <f>$I144*IF($G144="Pickup", SUMIFS(NewEmisData!J:J, NewEmisData!$A:$A, "Pickup", NewEmisData!$B:$B, $A144, NewEmisData!$C:$C, $H144, NewEmisData!$D:$D, P$2), SUMIFS(NewEmisData!J:J, NewEmisData!$A:$A, "LDV", NewEmisData!$B:$B, $A144, NewEmisData!$C:$C, $H144, NewEmisData!$D:$D, P$2))</f>
        <v>239.138945196208</v>
      </c>
      <c r="Q144" s="335">
        <f>$I144*IF($G144="Pickup", SUMIFS(NewEmisData!K:K, NewEmisData!$A:$A, "Pickup", NewEmisData!$B:$B, $A144, NewEmisData!$C:$C, $H144, NewEmisData!$D:$D, Q$2), SUMIFS(NewEmisData!K:K, NewEmisData!$A:$A, "LDV", NewEmisData!$B:$B, $A144, NewEmisData!$C:$C, $H144, NewEmisData!$D:$D, Q$2))</f>
        <v>233.186205993041</v>
      </c>
      <c r="R144" s="335">
        <f>$I144*IF($G144="Pickup", SUMIFS(NewEmisData!L:L, NewEmisData!$A:$A, "Pickup", NewEmisData!$B:$B, $A144, NewEmisData!$C:$C, $H144, NewEmisData!$D:$D, R$2), SUMIFS(NewEmisData!L:L, NewEmisData!$A:$A, "LDV", NewEmisData!$B:$B, $A144, NewEmisData!$C:$C, $H144, NewEmisData!$D:$D, R$2))</f>
        <v>230.98082777732901</v>
      </c>
      <c r="S144" s="335">
        <f>$I144*IF($G144="Pickup", SUMIFS(NewEmisData!M:M, NewEmisData!$A:$A, "Pickup", NewEmisData!$B:$B, $A144, NewEmisData!$C:$C, $H144, NewEmisData!$D:$D, S$2), SUMIFS(NewEmisData!M:M, NewEmisData!$A:$A, "LDV", NewEmisData!$B:$B, $A144, NewEmisData!$C:$C, $H144, NewEmisData!$D:$D, S$2))</f>
        <v>230.977797902075</v>
      </c>
      <c r="T144" s="335">
        <v>0.51895197956857197</v>
      </c>
      <c r="U144" s="335">
        <f>$I144*IF($G144="Pickup", SUMIFS(NewEmisData!E:E, NewEmisData!$A:$A, "Pickup", NewEmisData!$B:$B, $A144, NewEmisData!$C:$C, $H144, NewEmisData!$D:$D, U$2), SUMIFS(NewEmisData!E:E, NewEmisData!$A:$A, "LDV", NewEmisData!$B:$B, $A144, NewEmisData!$C:$C, $H144, NewEmisData!$D:$D, U$2))</f>
        <v>1.9631552344971901</v>
      </c>
      <c r="V144" s="335">
        <f>$I144*IF($G144="Pickup", SUMIFS(NewEmisData!F:F, NewEmisData!$A:$A, "Pickup", NewEmisData!$B:$B, $A144, NewEmisData!$C:$C, $H144, NewEmisData!$D:$D, V$2), SUMIFS(NewEmisData!F:F, NewEmisData!$A:$A, "LDV", NewEmisData!$B:$B, $A144, NewEmisData!$C:$C, $H144, NewEmisData!$D:$D, V$2))</f>
        <v>1.3806125660772399</v>
      </c>
      <c r="W144" s="335">
        <f>$I144*IF($G144="Pickup", SUMIFS(NewEmisData!G:G, NewEmisData!$A:$A, "Pickup", NewEmisData!$B:$B, $A144, NewEmisData!$C:$C, $H144, NewEmisData!$D:$D, W$2), SUMIFS(NewEmisData!G:G, NewEmisData!$A:$A, "LDV", NewEmisData!$B:$B, $A144, NewEmisData!$C:$C, $H144, NewEmisData!$D:$D, W$2))</f>
        <v>0.129337211025188</v>
      </c>
      <c r="X144" s="335">
        <f>$I144*IF($G144="Pickup", SUMIFS(NewEmisData!H:H, NewEmisData!$A:$A, "Pickup", NewEmisData!$B:$B, $A144, NewEmisData!$C:$C, $H144, NewEmisData!$D:$D, X$2), SUMIFS(NewEmisData!H:H, NewEmisData!$A:$A, "LDV", NewEmisData!$B:$B, $A144, NewEmisData!$C:$C, $H144, NewEmisData!$D:$D, X$2))</f>
        <v>7.5114199181629995E-2</v>
      </c>
      <c r="Y144" s="335">
        <f>$I144*IF($G144="Pickup", SUMIFS(NewEmisData!I:I, NewEmisData!$A:$A, "Pickup", NewEmisData!$B:$B, $A144, NewEmisData!$C:$C, $H144, NewEmisData!$D:$D, Y$2), SUMIFS(NewEmisData!I:I, NewEmisData!$A:$A, "LDV", NewEmisData!$B:$B, $A144, NewEmisData!$C:$C, $H144, NewEmisData!$D:$D, Y$2))</f>
        <v>4.8850819053097599E-2</v>
      </c>
      <c r="Z144" s="335">
        <f>$I144*IF($G144="Pickup", SUMIFS(NewEmisData!J:J, NewEmisData!$A:$A, "Pickup", NewEmisData!$B:$B, $A144, NewEmisData!$C:$C, $H144, NewEmisData!$D:$D, Z$2), SUMIFS(NewEmisData!J:J, NewEmisData!$A:$A, "LDV", NewEmisData!$B:$B, $A144, NewEmisData!$C:$C, $H144, NewEmisData!$D:$D, Z$2))</f>
        <v>4.4000904465129997E-2</v>
      </c>
      <c r="AA144" s="335">
        <f>$I144*IF($G144="Pickup", SUMIFS(NewEmisData!K:K, NewEmisData!$A:$A, "Pickup", NewEmisData!$B:$B, $A144, NewEmisData!$C:$C, $H144, NewEmisData!$D:$D, AA$2), SUMIFS(NewEmisData!K:K, NewEmisData!$A:$A, "LDV", NewEmisData!$B:$B, $A144, NewEmisData!$C:$C, $H144, NewEmisData!$D:$D, AA$2))</f>
        <v>4.0593055376388902E-2</v>
      </c>
      <c r="AB144" s="335">
        <f>$I144*IF($G144="Pickup", SUMIFS(NewEmisData!L:L, NewEmisData!$A:$A, "Pickup", NewEmisData!$B:$B, $A144, NewEmisData!$C:$C, $H144, NewEmisData!$D:$D, AB$2), SUMIFS(NewEmisData!L:L, NewEmisData!$A:$A, "LDV", NewEmisData!$B:$B, $A144, NewEmisData!$C:$C, $H144, NewEmisData!$D:$D, AB$2))</f>
        <v>3.90779505535142E-2</v>
      </c>
      <c r="AC144" s="335">
        <f>$I144*IF($G144="Pickup", SUMIFS(NewEmisData!M:M, NewEmisData!$A:$A, "Pickup", NewEmisData!$B:$B, $A144, NewEmisData!$C:$C, $H144, NewEmisData!$D:$D, AC$2), SUMIFS(NewEmisData!M:M, NewEmisData!$A:$A, "LDV", NewEmisData!$B:$B, $A144, NewEmisData!$C:$C, $H144, NewEmisData!$D:$D, AC$2))</f>
        <v>3.9479948858560501E-2</v>
      </c>
      <c r="AD144" s="335">
        <v>0.31264891292629016</v>
      </c>
      <c r="AE144" s="335">
        <f>$I144*IF($G144="Pickup", SUMIFS(NewEmisData!E:E, NewEmisData!$A:$A, "Pickup", NewEmisData!$B:$B, $A144, NewEmisData!$C:$C, $H144, NewEmisData!$D:$D, AE$2), SUMIFS(NewEmisData!E:E, NewEmisData!$A:$A, "LDV", NewEmisData!$B:$B, $A144, NewEmisData!$C:$C, $H144, NewEmisData!$D:$D, AE$2))</f>
        <v>1.17898559151298E-2</v>
      </c>
      <c r="AF144" s="335">
        <f>$I144*IF($G144="Pickup", SUMIFS(NewEmisData!F:F, NewEmisData!$A:$A, "Pickup", NewEmisData!$B:$B, $A144, NewEmisData!$C:$C, $H144, NewEmisData!$D:$D, AF$2), SUMIFS(NewEmisData!F:F, NewEmisData!$A:$A, "LDV", NewEmisData!$B:$B, $A144, NewEmisData!$C:$C, $H144, NewEmisData!$D:$D, AF$2))</f>
        <v>1.03183632568031E-2</v>
      </c>
      <c r="AG144" s="335">
        <f>$I144*IF($G144="Pickup", SUMIFS(NewEmisData!G:G, NewEmisData!$A:$A, "Pickup", NewEmisData!$B:$B, $A144, NewEmisData!$C:$C, $H144, NewEmisData!$D:$D, AG$2), SUMIFS(NewEmisData!G:G, NewEmisData!$A:$A, "LDV", NewEmisData!$B:$B, $A144, NewEmisData!$C:$C, $H144, NewEmisData!$D:$D, AG$2))</f>
        <v>2.7239955539880398E-3</v>
      </c>
      <c r="AH144" s="335">
        <f>$I144*IF($G144="Pickup", SUMIFS(NewEmisData!H:H, NewEmisData!$A:$A, "Pickup", NewEmisData!$B:$B, $A144, NewEmisData!$C:$C, $H144, NewEmisData!$D:$D, AH$2), SUMIFS(NewEmisData!H:H, NewEmisData!$A:$A, "LDV", NewEmisData!$B:$B, $A144, NewEmisData!$C:$C, $H144, NewEmisData!$D:$D, AH$2))</f>
        <v>2.27776189551411E-3</v>
      </c>
      <c r="AI144" s="335">
        <f>$I144*IF($G144="Pickup", SUMIFS(NewEmisData!I:I, NewEmisData!$A:$A, "Pickup", NewEmisData!$B:$B, $A144, NewEmisData!$C:$C, $H144, NewEmisData!$D:$D, AI$2), SUMIFS(NewEmisData!I:I, NewEmisData!$A:$A, "LDV", NewEmisData!$B:$B, $A144, NewEmisData!$C:$C, $H144, NewEmisData!$D:$D, AI$2))</f>
        <v>2.0763885131562E-3</v>
      </c>
      <c r="AJ144" s="335">
        <f>$I144*IF($G144="Pickup", SUMIFS(NewEmisData!J:J, NewEmisData!$A:$A, "Pickup", NewEmisData!$B:$B, $A144, NewEmisData!$C:$C, $H144, NewEmisData!$D:$D, AJ$2), SUMIFS(NewEmisData!J:J, NewEmisData!$A:$A, "LDV", NewEmisData!$B:$B, $A144, NewEmisData!$C:$C, $H144, NewEmisData!$D:$D, AJ$2))</f>
        <v>1.9942349161768602E-3</v>
      </c>
      <c r="AK144" s="335">
        <f>$I144*IF($G144="Pickup", SUMIFS(NewEmisData!K:K, NewEmisData!$A:$A, "Pickup", NewEmisData!$B:$B, $A144, NewEmisData!$C:$C, $H144, NewEmisData!$D:$D, AK$2), SUMIFS(NewEmisData!K:K, NewEmisData!$A:$A, "LDV", NewEmisData!$B:$B, $A144, NewEmisData!$C:$C, $H144, NewEmisData!$D:$D, AK$2))</f>
        <v>1.94410234302206E-3</v>
      </c>
      <c r="AL144" s="335">
        <f>$I144*IF($G144="Pickup", SUMIFS(NewEmisData!L:L, NewEmisData!$A:$A, "Pickup", NewEmisData!$B:$B, $A144, NewEmisData!$C:$C, $H144, NewEmisData!$D:$D, AL$2), SUMIFS(NewEmisData!L:L, NewEmisData!$A:$A, "LDV", NewEmisData!$B:$B, $A144, NewEmisData!$C:$C, $H144, NewEmisData!$D:$D, AL$2))</f>
        <v>1.92571555503505E-3</v>
      </c>
      <c r="AM144" s="335">
        <f>$I144*IF($G144="Pickup", SUMIFS(NewEmisData!M:M, NewEmisData!$A:$A, "Pickup", NewEmisData!$B:$B, $A144, NewEmisData!$C:$C, $H144, NewEmisData!$D:$D, AM$2), SUMIFS(NewEmisData!M:M, NewEmisData!$A:$A, "LDV", NewEmisData!$B:$B, $A144, NewEmisData!$C:$C, $H144, NewEmisData!$D:$D, AM$2))</f>
        <v>1.92569074305567E-3</v>
      </c>
      <c r="AN144" s="335">
        <v>4.2403248188809025E-3</v>
      </c>
      <c r="AO144" s="335">
        <f>$I144*IF($G144="Pickup", SUMIFS(NewEmisData!E:E, NewEmisData!$A:$A, "Pickup", NewEmisData!$B:$B, $A144, NewEmisData!$C:$C, $H144, NewEmisData!$D:$D, AO$2), SUMIFS(NewEmisData!E:E, NewEmisData!$A:$A, "LDV", NewEmisData!$B:$B, $A144, NewEmisData!$C:$C, $H144, NewEmisData!$D:$D, AO$2))</f>
        <v>0.13169009101509199</v>
      </c>
      <c r="AP144" s="335">
        <f>$I144*IF($G144="Pickup", SUMIFS(NewEmisData!F:F, NewEmisData!$A:$A, "Pickup", NewEmisData!$B:$B, $A144, NewEmisData!$C:$C, $H144, NewEmisData!$D:$D, AP$2), SUMIFS(NewEmisData!F:F, NewEmisData!$A:$A, "LDV", NewEmisData!$B:$B, $A144, NewEmisData!$C:$C, $H144, NewEmisData!$D:$D, AP$2))</f>
        <v>9.8083690249445299E-2</v>
      </c>
      <c r="AQ144" s="335">
        <f>$I144*IF($G144="Pickup", SUMIFS(NewEmisData!G:G, NewEmisData!$A:$A, "Pickup", NewEmisData!$B:$B, $A144, NewEmisData!$C:$C, $H144, NewEmisData!$D:$D, AQ$2), SUMIFS(NewEmisData!G:G, NewEmisData!$A:$A, "LDV", NewEmisData!$B:$B, $A144, NewEmisData!$C:$C, $H144, NewEmisData!$D:$D, AQ$2))</f>
        <v>5.5514430840345103E-2</v>
      </c>
      <c r="AR144" s="335">
        <f>$I144*IF($G144="Pickup", SUMIFS(NewEmisData!H:H, NewEmisData!$A:$A, "Pickup", NewEmisData!$B:$B, $A144, NewEmisData!$C:$C, $H144, NewEmisData!$D:$D, AR$2), SUMIFS(NewEmisData!H:H, NewEmisData!$A:$A, "LDV", NewEmisData!$B:$B, $A144, NewEmisData!$C:$C, $H144, NewEmisData!$D:$D, AR$2))</f>
        <v>5.44794684063677E-2</v>
      </c>
      <c r="AS144" s="335">
        <f>$I144*IF($G144="Pickup", SUMIFS(NewEmisData!I:I, NewEmisData!$A:$A, "Pickup", NewEmisData!$B:$B, $A144, NewEmisData!$C:$C, $H144, NewEmisData!$D:$D, AS$2), SUMIFS(NewEmisData!I:I, NewEmisData!$A:$A, "LDV", NewEmisData!$B:$B, $A144, NewEmisData!$C:$C, $H144, NewEmisData!$D:$D, AS$2))</f>
        <v>5.4352731860888202E-2</v>
      </c>
      <c r="AT144" s="335">
        <f>$I144*IF($G144="Pickup", SUMIFS(NewEmisData!J:J, NewEmisData!$A:$A, "Pickup", NewEmisData!$B:$B, $A144, NewEmisData!$C:$C, $H144, NewEmisData!$D:$D, AT$2), SUMIFS(NewEmisData!J:J, NewEmisData!$A:$A, "LDV", NewEmisData!$B:$B, $A144, NewEmisData!$C:$C, $H144, NewEmisData!$D:$D, AT$2))</f>
        <v>5.4423278764171301E-2</v>
      </c>
      <c r="AU144" s="335">
        <f>$I144*IF($G144="Pickup", SUMIFS(NewEmisData!K:K, NewEmisData!$A:$A, "Pickup", NewEmisData!$B:$B, $A144, NewEmisData!$C:$C, $H144, NewEmisData!$D:$D, AU$2), SUMIFS(NewEmisData!K:K, NewEmisData!$A:$A, "LDV", NewEmisData!$B:$B, $A144, NewEmisData!$C:$C, $H144, NewEmisData!$D:$D, AU$2))</f>
        <v>5.4421339109764703E-2</v>
      </c>
      <c r="AV144" s="335">
        <f>$I144*IF($G144="Pickup", SUMIFS(NewEmisData!L:L, NewEmisData!$A:$A, "Pickup", NewEmisData!$B:$B, $A144, NewEmisData!$C:$C, $H144, NewEmisData!$D:$D, AV$2), SUMIFS(NewEmisData!L:L, NewEmisData!$A:$A, "LDV", NewEmisData!$B:$B, $A144, NewEmisData!$C:$C, $H144, NewEmisData!$D:$D, AV$2))</f>
        <v>5.4411460704527799E-2</v>
      </c>
      <c r="AW144" s="335">
        <f>$I144*IF($G144="Pickup", SUMIFS(NewEmisData!M:M, NewEmisData!$A:$A, "Pickup", NewEmisData!$B:$B, $A144, NewEmisData!$C:$C, $H144, NewEmisData!$D:$D, AW$2), SUMIFS(NewEmisData!M:M, NewEmisData!$A:$A, "LDV", NewEmisData!$B:$B, $A144, NewEmisData!$C:$C, $H144, NewEmisData!$D:$D, AW$2))</f>
        <v>5.4456547876811902E-2</v>
      </c>
      <c r="AX144" s="335">
        <v>5.2834708622229692E-2</v>
      </c>
      <c r="AY144" s="335">
        <f>$I144*IF($G144="Pickup", SUMIFS(NewEmisData!E:E, NewEmisData!$A:$A, "Pickup", NewEmisData!$B:$B, $A144, NewEmisData!$C:$C, $H144, NewEmisData!$D:$D, AY$2), SUMIFS(NewEmisData!E:E, NewEmisData!$A:$A, "LDV", NewEmisData!$B:$B, $A144, NewEmisData!$C:$C, $H144, NewEmisData!$D:$D, AY$2))</f>
        <v>7.1455050843798995E-2</v>
      </c>
      <c r="AZ144" s="335">
        <f>$I144*IF($G144="Pickup", SUMIFS(NewEmisData!F:F, NewEmisData!$A:$A, "Pickup", NewEmisData!$B:$B, $A144, NewEmisData!$C:$C, $H144, NewEmisData!$D:$D, AZ$2), SUMIFS(NewEmisData!F:F, NewEmisData!$A:$A, "LDV", NewEmisData!$B:$B, $A144, NewEmisData!$C:$C, $H144, NewEmisData!$D:$D, AZ$2))</f>
        <v>4.0537129665560202E-2</v>
      </c>
      <c r="BA144" s="335">
        <f>$I144*IF($G144="Pickup", SUMIFS(NewEmisData!G:G, NewEmisData!$A:$A, "Pickup", NewEmisData!$B:$B, $A144, NewEmisData!$C:$C, $H144, NewEmisData!$D:$D, BA$2), SUMIFS(NewEmisData!G:G, NewEmisData!$A:$A, "LDV", NewEmisData!$B:$B, $A144, NewEmisData!$C:$C, $H144, NewEmisData!$D:$D, BA$2))</f>
        <v>1.0621754972012501E-2</v>
      </c>
      <c r="BB144" s="335">
        <f>$I144*IF($G144="Pickup", SUMIFS(NewEmisData!H:H, NewEmisData!$A:$A, "Pickup", NewEmisData!$B:$B, $A144, NewEmisData!$C:$C, $H144, NewEmisData!$D:$D, BB$2), SUMIFS(NewEmisData!H:H, NewEmisData!$A:$A, "LDV", NewEmisData!$B:$B, $A144, NewEmisData!$C:$C, $H144, NewEmisData!$D:$D, BB$2))</f>
        <v>9.6696564500787993E-3</v>
      </c>
      <c r="BC144" s="335">
        <f>$I144*IF($G144="Pickup", SUMIFS(NewEmisData!I:I, NewEmisData!$A:$A, "Pickup", NewEmisData!$B:$B, $A144, NewEmisData!$C:$C, $H144, NewEmisData!$D:$D, BC$2), SUMIFS(NewEmisData!I:I, NewEmisData!$A:$A, "LDV", NewEmisData!$B:$B, $A144, NewEmisData!$C:$C, $H144, NewEmisData!$D:$D, BC$2))</f>
        <v>9.5530920036255608E-3</v>
      </c>
      <c r="BD144" s="335">
        <f>$I144*IF($G144="Pickup", SUMIFS(NewEmisData!J:J, NewEmisData!$A:$A, "Pickup", NewEmisData!$B:$B, $A144, NewEmisData!$C:$C, $H144, NewEmisData!$D:$D, BD$2), SUMIFS(NewEmisData!J:J, NewEmisData!$A:$A, "LDV", NewEmisData!$B:$B, $A144, NewEmisData!$C:$C, $H144, NewEmisData!$D:$D, BD$2))</f>
        <v>9.6179953944107895E-3</v>
      </c>
      <c r="BE144" s="335">
        <f>$I144*IF($G144="Pickup", SUMIFS(NewEmisData!K:K, NewEmisData!$A:$A, "Pickup", NewEmisData!$B:$B, $A144, NewEmisData!$C:$C, $H144, NewEmisData!$D:$D, BE$2), SUMIFS(NewEmisData!K:K, NewEmisData!$A:$A, "LDV", NewEmisData!$B:$B, $A144, NewEmisData!$C:$C, $H144, NewEmisData!$D:$D, BE$2))</f>
        <v>9.6161944962219002E-3</v>
      </c>
      <c r="BF144" s="335">
        <f>$I144*IF($G144="Pickup", SUMIFS(NewEmisData!L:L, NewEmisData!$A:$A, "Pickup", NewEmisData!$B:$B, $A144, NewEmisData!$C:$C, $H144, NewEmisData!$D:$D, BF$2), SUMIFS(NewEmisData!L:L, NewEmisData!$A:$A, "LDV", NewEmisData!$B:$B, $A144, NewEmisData!$C:$C, $H144, NewEmisData!$D:$D, BF$2))</f>
        <v>9.6070968477667898E-3</v>
      </c>
      <c r="BG144" s="335">
        <f>$I144*IF($G144="Pickup", SUMIFS(NewEmisData!M:M, NewEmisData!$A:$A, "Pickup", NewEmisData!$B:$B, $A144, NewEmisData!$C:$C, $H144, NewEmisData!$D:$D, BG$2), SUMIFS(NewEmisData!M:M, NewEmisData!$A:$A, "LDV", NewEmisData!$B:$B, $A144, NewEmisData!$C:$C, $H144, NewEmisData!$D:$D, BG$2))</f>
        <v>9.6485800310463499E-3</v>
      </c>
      <c r="BH144" s="335">
        <v>1.4243276255751064E-2</v>
      </c>
      <c r="BI144" s="335">
        <f>$I144*IF($G144="Pickup", SUMIFS(NewEmisData!E:E, NewEmisData!$A:$A, "Pickup", NewEmisData!$B:$B, $A144, NewEmisData!$C:$C, $H144, NewEmisData!$D:$D, BI$2), SUMIFS(NewEmisData!E:E, NewEmisData!$A:$A, "LDV", NewEmisData!$B:$B, $A144, NewEmisData!$C:$C, $H144, NewEmisData!$D:$D, BI$2))</f>
        <v>33.959001432178802</v>
      </c>
      <c r="BJ144" s="335">
        <f>$I144*IF($G144="Pickup", SUMIFS(NewEmisData!F:F, NewEmisData!$A:$A, "Pickup", NewEmisData!$B:$B, $A144, NewEmisData!$C:$C, $H144, NewEmisData!$D:$D, BJ$2), SUMIFS(NewEmisData!F:F, NewEmisData!$A:$A, "LDV", NewEmisData!$B:$B, $A144, NewEmisData!$C:$C, $H144, NewEmisData!$D:$D, BJ$2))</f>
        <v>17.778024994622601</v>
      </c>
      <c r="BK144" s="335">
        <f>$I144*IF($G144="Pickup", SUMIFS(NewEmisData!G:G, NewEmisData!$A:$A, "Pickup", NewEmisData!$B:$B, $A144, NewEmisData!$C:$C, $H144, NewEmisData!$D:$D, BK$2), SUMIFS(NewEmisData!G:G, NewEmisData!$A:$A, "LDV", NewEmisData!$B:$B, $A144, NewEmisData!$C:$C, $H144, NewEmisData!$D:$D, BK$2))</f>
        <v>1.7295202019801801</v>
      </c>
      <c r="BL144" s="335">
        <f>$I144*IF($G144="Pickup", SUMIFS(NewEmisData!H:H, NewEmisData!$A:$A, "Pickup", NewEmisData!$B:$B, $A144, NewEmisData!$C:$C, $H144, NewEmisData!$D:$D, BL$2), SUMIFS(NewEmisData!H:H, NewEmisData!$A:$A, "LDV", NewEmisData!$B:$B, $A144, NewEmisData!$C:$C, $H144, NewEmisData!$D:$D, BL$2))</f>
        <v>1.3358179965764401</v>
      </c>
      <c r="BM144" s="335">
        <f>$I144*IF($G144="Pickup", SUMIFS(NewEmisData!I:I, NewEmisData!$A:$A, "Pickup", NewEmisData!$B:$B, $A144, NewEmisData!$C:$C, $H144, NewEmisData!$D:$D, BM$2), SUMIFS(NewEmisData!I:I, NewEmisData!$A:$A, "LDV", NewEmisData!$B:$B, $A144, NewEmisData!$C:$C, $H144, NewEmisData!$D:$D, BM$2))</f>
        <v>1.1549056869468599</v>
      </c>
      <c r="BN144" s="335">
        <f>$I144*IF($G144="Pickup", SUMIFS(NewEmisData!J:J, NewEmisData!$A:$A, "Pickup", NewEmisData!$B:$B, $A144, NewEmisData!$C:$C, $H144, NewEmisData!$D:$D, BN$2), SUMIFS(NewEmisData!J:J, NewEmisData!$A:$A, "LDV", NewEmisData!$B:$B, $A144, NewEmisData!$C:$C, $H144, NewEmisData!$D:$D, BN$2))</f>
        <v>1.1045170638742099</v>
      </c>
      <c r="BO144" s="335">
        <f>$I144*IF($G144="Pickup", SUMIFS(NewEmisData!K:K, NewEmisData!$A:$A, "Pickup", NewEmisData!$B:$B, $A144, NewEmisData!$C:$C, $H144, NewEmisData!$D:$D, BO$2), SUMIFS(NewEmisData!K:K, NewEmisData!$A:$A, "LDV", NewEmisData!$B:$B, $A144, NewEmisData!$C:$C, $H144, NewEmisData!$D:$D, BO$2))</f>
        <v>1.0490196067897199</v>
      </c>
      <c r="BP144" s="335">
        <f>$I144*IF($G144="Pickup", SUMIFS(NewEmisData!L:L, NewEmisData!$A:$A, "Pickup", NewEmisData!$B:$B, $A144, NewEmisData!$C:$C, $H144, NewEmisData!$D:$D, BP$2), SUMIFS(NewEmisData!L:L, NewEmisData!$A:$A, "LDV", NewEmisData!$B:$B, $A144, NewEmisData!$C:$C, $H144, NewEmisData!$D:$D, BP$2))</f>
        <v>1.0211744003843299</v>
      </c>
      <c r="BQ144" s="335">
        <f>$I144*IF($G144="Pickup", SUMIFS(NewEmisData!M:M, NewEmisData!$A:$A, "Pickup", NewEmisData!$B:$B, $A144, NewEmisData!$C:$C, $H144, NewEmisData!$D:$D, BQ$2), SUMIFS(NewEmisData!M:M, NewEmisData!$A:$A, "LDV", NewEmisData!$B:$B, $A144, NewEmisData!$C:$C, $H144, NewEmisData!$D:$D, BQ$2))</f>
        <v>1.0282980778986399</v>
      </c>
      <c r="BR144" s="335">
        <v>0.76052857406256014</v>
      </c>
      <c r="BS144" s="335">
        <f>$I144*IF($G144="Pickup", SUMIFS(NewEmisData!E:E, NewEmisData!$A:$A, "Pickup", NewEmisData!$B:$B, $A144, NewEmisData!$C:$C, $H144, NewEmisData!$D:$D, BS$2), SUMIFS(NewEmisData!E:E, NewEmisData!$A:$A, "LDV", NewEmisData!$B:$B, $A144, NewEmisData!$C:$C, $H144, NewEmisData!$D:$D, BS$2))</f>
        <v>3.2030509962261098</v>
      </c>
      <c r="BT144" s="335">
        <f>$I144*IF($G144="Pickup", SUMIFS(NewEmisData!F:F, NewEmisData!$A:$A, "Pickup", NewEmisData!$B:$B, $A144, NewEmisData!$C:$C, $H144, NewEmisData!$D:$D, BT$2), SUMIFS(NewEmisData!F:F, NewEmisData!$A:$A, "LDV", NewEmisData!$B:$B, $A144, NewEmisData!$C:$C, $H144, NewEmisData!$D:$D, BT$2))</f>
        <v>1.7608900502990901</v>
      </c>
      <c r="BU144" s="335">
        <f>$I144*IF($G144="Pickup", SUMIFS(NewEmisData!G:G, NewEmisData!$A:$A, "Pickup", NewEmisData!$B:$B, $A144, NewEmisData!$C:$C, $H144, NewEmisData!$D:$D, BU$2), SUMIFS(NewEmisData!G:G, NewEmisData!$A:$A, "LDV", NewEmisData!$B:$B, $A144, NewEmisData!$C:$C, $H144, NewEmisData!$D:$D, BU$2))</f>
        <v>0.13903187135480599</v>
      </c>
      <c r="BV144" s="335">
        <f>$I144*IF($G144="Pickup", SUMIFS(NewEmisData!H:H, NewEmisData!$A:$A, "Pickup", NewEmisData!$B:$B, $A144, NewEmisData!$C:$C, $H144, NewEmisData!$D:$D, BV$2), SUMIFS(NewEmisData!H:H, NewEmisData!$A:$A, "LDV", NewEmisData!$B:$B, $A144, NewEmisData!$C:$C, $H144, NewEmisData!$D:$D, BV$2))</f>
        <v>9.7185596071446806E-2</v>
      </c>
      <c r="BW144" s="335">
        <f>$I144*IF($G144="Pickup", SUMIFS(NewEmisData!I:I, NewEmisData!$A:$A, "Pickup", NewEmisData!$B:$B, $A144, NewEmisData!$C:$C, $H144, NewEmisData!$D:$D, BW$2), SUMIFS(NewEmisData!I:I, NewEmisData!$A:$A, "LDV", NewEmisData!$B:$B, $A144, NewEmisData!$C:$C, $H144, NewEmisData!$D:$D, BW$2))</f>
        <v>7.64351126999782E-2</v>
      </c>
      <c r="BX144" s="335">
        <f>$I144*IF($G144="Pickup", SUMIFS(NewEmisData!J:J, NewEmisData!$A:$A, "Pickup", NewEmisData!$B:$B, $A144, NewEmisData!$C:$C, $H144, NewEmisData!$D:$D, BX$2), SUMIFS(NewEmisData!J:J, NewEmisData!$A:$A, "LDV", NewEmisData!$B:$B, $A144, NewEmisData!$C:$C, $H144, NewEmisData!$D:$D, BX$2))</f>
        <v>7.4937225961959994E-2</v>
      </c>
      <c r="BY144" s="335">
        <f>$I144*IF($G144="Pickup", SUMIFS(NewEmisData!K:K, NewEmisData!$A:$A, "Pickup", NewEmisData!$B:$B, $A144, NewEmisData!$C:$C, $H144, NewEmisData!$D:$D, BY$2), SUMIFS(NewEmisData!K:K, NewEmisData!$A:$A, "LDV", NewEmisData!$B:$B, $A144, NewEmisData!$C:$C, $H144, NewEmisData!$D:$D, BY$2))</f>
        <v>7.2600271574217695E-2</v>
      </c>
      <c r="BZ144" s="335">
        <f>$I144*IF($G144="Pickup", SUMIFS(NewEmisData!L:L, NewEmisData!$A:$A, "Pickup", NewEmisData!$B:$B, $A144, NewEmisData!$C:$C, $H144, NewEmisData!$D:$D, BZ$2), SUMIFS(NewEmisData!L:L, NewEmisData!$A:$A, "LDV", NewEmisData!$B:$B, $A144, NewEmisData!$C:$C, $H144, NewEmisData!$D:$D, BZ$2))</f>
        <v>7.1574457373899197E-2</v>
      </c>
      <c r="CA144" s="335">
        <f>$I144*IF($G144="Pickup", SUMIFS(NewEmisData!M:M, NewEmisData!$A:$A, "Pickup", NewEmisData!$B:$B, $A144, NewEmisData!$C:$C, $H144, NewEmisData!$D:$D, CA$2), SUMIFS(NewEmisData!M:M, NewEmisData!$A:$A, "LDV", NewEmisData!$B:$B, $A144, NewEmisData!$C:$C, $H144, NewEmisData!$D:$D, CA$2))</f>
        <v>7.2294112289381193E-2</v>
      </c>
      <c r="CB144" s="335">
        <v>8.150002687780894E-2</v>
      </c>
      <c r="CC144" s="335">
        <f>$I144*IF($G144="Pickup", SUMIFS(NewEmisData!E:E, NewEmisData!$A:$A, "Pickup", NewEmisData!$B:$B, $A144, NewEmisData!$C:$C, $H144, NewEmisData!$D:$D, CC$2), SUMIFS(NewEmisData!E:E, NewEmisData!$A:$A, "LDV", NewEmisData!$B:$B, $A144, NewEmisData!$C:$C, $H144, NewEmisData!$D:$D, CC$2))</f>
        <v>8.2888175961369805E-3</v>
      </c>
      <c r="CD144" s="335">
        <f>$I144*IF($G144="Pickup", SUMIFS(NewEmisData!F:F, NewEmisData!$A:$A, "Pickup", NewEmisData!$B:$B, $A144, NewEmisData!$C:$C, $H144, NewEmisData!$D:$D, CD$2), SUMIFS(NewEmisData!F:F, NewEmisData!$A:$A, "LDV", NewEmisData!$B:$B, $A144, NewEmisData!$C:$C, $H144, NewEmisData!$D:$D, CD$2))</f>
        <v>8.28884638169404E-3</v>
      </c>
      <c r="CE144" s="335">
        <f>$I144*IF($G144="Pickup", SUMIFS(NewEmisData!G:G, NewEmisData!$A:$A, "Pickup", NewEmisData!$B:$B, $A144, NewEmisData!$C:$C, $H144, NewEmisData!$D:$D, CE$2), SUMIFS(NewEmisData!G:G, NewEmisData!$A:$A, "LDV", NewEmisData!$B:$B, $A144, NewEmisData!$C:$C, $H144, NewEmisData!$D:$D, CE$2))</f>
        <v>8.3870365446471907E-3</v>
      </c>
      <c r="CF144" s="335">
        <f>$I144*IF($G144="Pickup", SUMIFS(NewEmisData!H:H, NewEmisData!$A:$A, "Pickup", NewEmisData!$B:$B, $A144, NewEmisData!$C:$C, $H144, NewEmisData!$D:$D, CF$2), SUMIFS(NewEmisData!H:H, NewEmisData!$A:$A, "LDV", NewEmisData!$B:$B, $A144, NewEmisData!$C:$C, $H144, NewEmisData!$D:$D, CF$2))</f>
        <v>8.3870179266945406E-3</v>
      </c>
      <c r="CG144" s="335">
        <f>$I144*IF($G144="Pickup", SUMIFS(NewEmisData!I:I, NewEmisData!$A:$A, "Pickup", NewEmisData!$B:$B, $A144, NewEmisData!$C:$C, $H144, NewEmisData!$D:$D, CG$2), SUMIFS(NewEmisData!I:I, NewEmisData!$A:$A, "LDV", NewEmisData!$B:$B, $A144, NewEmisData!$C:$C, $H144, NewEmisData!$D:$D, CG$2))</f>
        <v>8.3870204918642492E-3</v>
      </c>
      <c r="CH144" s="335">
        <f>$I144*IF($G144="Pickup", SUMIFS(NewEmisData!J:J, NewEmisData!$A:$A, "Pickup", NewEmisData!$B:$B, $A144, NewEmisData!$C:$C, $H144, NewEmisData!$D:$D, CH$2), SUMIFS(NewEmisData!J:J, NewEmisData!$A:$A, "LDV", NewEmisData!$B:$B, $A144, NewEmisData!$C:$C, $H144, NewEmisData!$D:$D, CH$2))</f>
        <v>8.3870196916870903E-3</v>
      </c>
      <c r="CI144" s="335">
        <f>$I144*IF($G144="Pickup", SUMIFS(NewEmisData!K:K, NewEmisData!$A:$A, "Pickup", NewEmisData!$B:$B, $A144, NewEmisData!$C:$C, $H144, NewEmisData!$D:$D, CI$2), SUMIFS(NewEmisData!K:K, NewEmisData!$A:$A, "LDV", NewEmisData!$B:$B, $A144, NewEmisData!$C:$C, $H144, NewEmisData!$D:$D, CI$2))</f>
        <v>8.3870281553093604E-3</v>
      </c>
      <c r="CJ144" s="335">
        <f>$I144*IF($G144="Pickup", SUMIFS(NewEmisData!L:L, NewEmisData!$A:$A, "Pickup", NewEmisData!$B:$B, $A144, NewEmisData!$C:$C, $H144, NewEmisData!$D:$D, CJ$2), SUMIFS(NewEmisData!L:L, NewEmisData!$A:$A, "LDV", NewEmisData!$B:$B, $A144, NewEmisData!$C:$C, $H144, NewEmisData!$D:$D, CJ$2))</f>
        <v>8.38702098948578E-3</v>
      </c>
      <c r="CK144" s="335">
        <f>$I144*IF($G144="Pickup", SUMIFS(NewEmisData!M:M, NewEmisData!$A:$A, "Pickup", NewEmisData!$B:$B, $A144, NewEmisData!$C:$C, $H144, NewEmisData!$D:$D, CK$2), SUMIFS(NewEmisData!M:M, NewEmisData!$A:$A, "LDV", NewEmisData!$B:$B, $A144, NewEmisData!$C:$C, $H144, NewEmisData!$D:$D, CK$2))</f>
        <v>8.3870243591759198E-3</v>
      </c>
      <c r="CL144" s="335">
        <v>2.2181963950320412E-2</v>
      </c>
      <c r="CM144" s="335">
        <f>$I144*IF($G144="Pickup", SUMIFS(NewEmisData!E:E, NewEmisData!$A:$A, "Pickup", NewEmisData!$B:$B, $A144, NewEmisData!$C:$C, $H144, NewEmisData!$D:$D, CM$2), SUMIFS(NewEmisData!E:E, NewEmisData!$A:$A, "LDV", NewEmisData!$B:$B, $A144, NewEmisData!$C:$C, $H144, NewEmisData!$D:$D, CM$2))</f>
        <v>1.2624475864433399E-3</v>
      </c>
      <c r="CN144" s="335">
        <f>$I144*IF($G144="Pickup", SUMIFS(NewEmisData!F:F, NewEmisData!$A:$A, "Pickup", NewEmisData!$B:$B, $A144, NewEmisData!$C:$C, $H144, NewEmisData!$D:$D, CN$2), SUMIFS(NewEmisData!F:F, NewEmisData!$A:$A, "LDV", NewEmisData!$B:$B, $A144, NewEmisData!$C:$C, $H144, NewEmisData!$D:$D, CN$2))</f>
        <v>1.1883690990758501E-3</v>
      </c>
      <c r="CO144" s="335">
        <f>$I144*IF($G144="Pickup", SUMIFS(NewEmisData!G:G, NewEmisData!$A:$A, "Pickup", NewEmisData!$B:$B, $A144, NewEmisData!$C:$C, $H144, NewEmisData!$D:$D, CO$2), SUMIFS(NewEmisData!G:G, NewEmisData!$A:$A, "LDV", NewEmisData!$B:$B, $A144, NewEmisData!$C:$C, $H144, NewEmisData!$D:$D, CO$2))</f>
        <v>9.8928202519836398E-4</v>
      </c>
      <c r="CP144" s="335">
        <f>$I144*IF($G144="Pickup", SUMIFS(NewEmisData!H:H, NewEmisData!$A:$A, "Pickup", NewEmisData!$B:$B, $A144, NewEmisData!$C:$C, $H144, NewEmisData!$D:$D, CP$2), SUMIFS(NewEmisData!H:H, NewEmisData!$A:$A, "LDV", NewEmisData!$B:$B, $A144, NewEmisData!$C:$C, $H144, NewEmisData!$D:$D, CP$2))</f>
        <v>9.9147743903602492E-4</v>
      </c>
      <c r="CQ144" s="335">
        <f>$I144*IF($G144="Pickup", SUMIFS(NewEmisData!I:I, NewEmisData!$A:$A, "Pickup", NewEmisData!$B:$B, $A144, NewEmisData!$C:$C, $H144, NewEmisData!$D:$D, CQ$2), SUMIFS(NewEmisData!I:I, NewEmisData!$A:$A, "LDV", NewEmisData!$B:$B, $A144, NewEmisData!$C:$C, $H144, NewEmisData!$D:$D, CQ$2))</f>
        <v>9.9943438475981992E-4</v>
      </c>
      <c r="CR144" s="335">
        <f>$I144*IF($G144="Pickup", SUMIFS(NewEmisData!J:J, NewEmisData!$A:$A, "Pickup", NewEmisData!$B:$B, $A144, NewEmisData!$C:$C, $H144, NewEmisData!$D:$D, CR$2), SUMIFS(NewEmisData!J:J, NewEmisData!$A:$A, "LDV", NewEmisData!$B:$B, $A144, NewEmisData!$C:$C, $H144, NewEmisData!$D:$D, CR$2))</f>
        <v>1.0098354224096599E-3</v>
      </c>
      <c r="CS144" s="335">
        <f>$I144*IF($G144="Pickup", SUMIFS(NewEmisData!K:K, NewEmisData!$A:$A, "Pickup", NewEmisData!$B:$B, $A144, NewEmisData!$C:$C, $H144, NewEmisData!$D:$D, CS$2), SUMIFS(NewEmisData!K:K, NewEmisData!$A:$A, "LDV", NewEmisData!$B:$B, $A144, NewEmisData!$C:$C, $H144, NewEmisData!$D:$D, CS$2))</f>
        <v>1.0151158608519401E-3</v>
      </c>
      <c r="CT144" s="335">
        <f>$I144*IF($G144="Pickup", SUMIFS(NewEmisData!L:L, NewEmisData!$A:$A, "Pickup", NewEmisData!$B:$B, $A144, NewEmisData!$C:$C, $H144, NewEmisData!$D:$D, CT$2), SUMIFS(NewEmisData!L:L, NewEmisData!$A:$A, "LDV", NewEmisData!$B:$B, $A144, NewEmisData!$C:$C, $H144, NewEmisData!$D:$D, CT$2))</f>
        <v>1.0167974693840801E-3</v>
      </c>
      <c r="CU144" s="335">
        <f>$I144*IF($G144="Pickup", SUMIFS(NewEmisData!M:M, NewEmisData!$A:$A, "Pickup", NewEmisData!$B:$B, $A144, NewEmisData!$C:$C, $H144, NewEmisData!$D:$D, CU$2), SUMIFS(NewEmisData!M:M, NewEmisData!$A:$A, "LDV", NewEmisData!$B:$B, $A144, NewEmisData!$C:$C, $H144, NewEmisData!$D:$D, CU$2))</f>
        <v>1.0194184187444001E-3</v>
      </c>
      <c r="CV144" s="335">
        <v>2.3568513937467224E-3</v>
      </c>
      <c r="CW144" s="335">
        <v>0.12767609553272316</v>
      </c>
      <c r="CX144" s="335">
        <v>6.0965444660888601E-2</v>
      </c>
      <c r="CY144" s="335">
        <v>1.6598456567846732E-2</v>
      </c>
      <c r="CZ144" s="335">
        <v>3.3604812012321423E-3</v>
      </c>
      <c r="DA144" s="335">
        <v>1.5241571918114991E-3</v>
      </c>
      <c r="DB144" s="335">
        <v>1.0003681376209209E-3</v>
      </c>
      <c r="DC144" s="335">
        <v>9.0365490602724134E-4</v>
      </c>
      <c r="DD144" s="335">
        <v>8.9947941829660093E-4</v>
      </c>
      <c r="DE144" s="335">
        <v>8.980159958761482E-4</v>
      </c>
      <c r="DF144" s="335">
        <v>8.980159958761482E-4</v>
      </c>
      <c r="DG144" s="335">
        <f>$I144*IF($G144="Pickup", SUMIFS(NewEmisData!E:E, NewEmisData!$A:$A, "Pickup", NewEmisData!$B:$B, $A144, NewEmisData!$C:$C, $H144, NewEmisData!$D:$D, DG$2), SUMIFS(NewEmisData!E:E, NewEmisData!$A:$A, "LDV", NewEmisData!$B:$B, $A144, NewEmisData!$C:$C, $H144, NewEmisData!$D:$D, DG$2))</f>
        <v>0</v>
      </c>
      <c r="DH144" s="335">
        <f>$I144*IF($G144="Pickup", SUMIFS(NewEmisData!F:F, NewEmisData!$A:$A, "Pickup", NewEmisData!$B:$B, $A144, NewEmisData!$C:$C, $H144, NewEmisData!$D:$D, DH$2), SUMIFS(NewEmisData!F:F, NewEmisData!$A:$A, "LDV", NewEmisData!$B:$B, $A144, NewEmisData!$C:$C, $H144, NewEmisData!$D:$D, DH$2))</f>
        <v>0</v>
      </c>
      <c r="DI144" s="335">
        <f>$I144*IF($G144="Pickup", SUMIFS(NewEmisData!G:G, NewEmisData!$A:$A, "Pickup", NewEmisData!$B:$B, $A144, NewEmisData!$C:$C, $H144, NewEmisData!$D:$D, DI$2), SUMIFS(NewEmisData!G:G, NewEmisData!$A:$A, "LDV", NewEmisData!$B:$B, $A144, NewEmisData!$C:$C, $H144, NewEmisData!$D:$D, DI$2))</f>
        <v>0</v>
      </c>
      <c r="DJ144" s="335">
        <f>$I144*IF($G144="Pickup", SUMIFS(NewEmisData!H:H, NewEmisData!$A:$A, "Pickup", NewEmisData!$B:$B, $A144, NewEmisData!$C:$C, $H144, NewEmisData!$D:$D, DJ$2), SUMIFS(NewEmisData!H:H, NewEmisData!$A:$A, "LDV", NewEmisData!$B:$B, $A144, NewEmisData!$C:$C, $H144, NewEmisData!$D:$D, DJ$2))</f>
        <v>0</v>
      </c>
      <c r="DK144" s="335">
        <f>$I144*IF($G144="Pickup", SUMIFS(NewEmisData!I:I, NewEmisData!$A:$A, "Pickup", NewEmisData!$B:$B, $A144, NewEmisData!$C:$C, $H144, NewEmisData!$D:$D, DK$2), SUMIFS(NewEmisData!I:I, NewEmisData!$A:$A, "LDV", NewEmisData!$B:$B, $A144, NewEmisData!$C:$C, $H144, NewEmisData!$D:$D, DK$2))</f>
        <v>0</v>
      </c>
      <c r="DL144" s="335">
        <f>$I144*IF($G144="Pickup", SUMIFS(NewEmisData!J:J, NewEmisData!$A:$A, "Pickup", NewEmisData!$B:$B, $A144, NewEmisData!$C:$C, $H144, NewEmisData!$D:$D, DL$2), SUMIFS(NewEmisData!J:J, NewEmisData!$A:$A, "LDV", NewEmisData!$B:$B, $A144, NewEmisData!$C:$C, $H144, NewEmisData!$D:$D, DL$2))</f>
        <v>0</v>
      </c>
      <c r="DM144" s="335">
        <f>$I144*IF($G144="Pickup", SUMIFS(NewEmisData!K:K, NewEmisData!$A:$A, "Pickup", NewEmisData!$B:$B, $A144, NewEmisData!$C:$C, $H144, NewEmisData!$D:$D, DM$2), SUMIFS(NewEmisData!K:K, NewEmisData!$A:$A, "LDV", NewEmisData!$B:$B, $A144, NewEmisData!$C:$C, $H144, NewEmisData!$D:$D, DM$2))</f>
        <v>0</v>
      </c>
      <c r="DN144" s="335">
        <f>$I144*IF($G144="Pickup", SUMIFS(NewEmisData!L:L, NewEmisData!$A:$A, "Pickup", NewEmisData!$B:$B, $A144, NewEmisData!$C:$C, $H144, NewEmisData!$D:$D, DN$2), SUMIFS(NewEmisData!L:L, NewEmisData!$A:$A, "LDV", NewEmisData!$B:$B, $A144, NewEmisData!$C:$C, $H144, NewEmisData!$D:$D, DN$2))</f>
        <v>0</v>
      </c>
      <c r="DO144" s="335">
        <f>$I144*IF($G144="Pickup", SUMIFS(NewEmisData!M:M, NewEmisData!$A:$A, "Pickup", NewEmisData!$B:$B, $A144, NewEmisData!$C:$C, $H144, NewEmisData!$D:$D, DO$2), SUMIFS(NewEmisData!M:M, NewEmisData!$A:$A, "LDV", NewEmisData!$B:$B, $A144, NewEmisData!$C:$C, $H144, NewEmisData!$D:$D, DO$2))</f>
        <v>0</v>
      </c>
      <c r="DP144" s="335">
        <v>1.3040587281867905E-3</v>
      </c>
      <c r="DQ144" s="335">
        <f>$I144*IF($G144="Pickup", SUMIFS(NewEmisData!E:E, NewEmisData!$A:$A, "Pickup", NewEmisData!$B:$B, $A144, NewEmisData!$C:$C, $H144, NewEmisData!$D:$D, DQ$2), SUMIFS(NewEmisData!E:E, NewEmisData!$A:$A, "LDV", NewEmisData!$B:$B, $A144, NewEmisData!$C:$C, $H144, NewEmisData!$D:$D, DQ$2))</f>
        <v>2.07649753376518E-2</v>
      </c>
      <c r="DR144" s="335">
        <f>$I144*IF($G144="Pickup", SUMIFS(NewEmisData!F:F, NewEmisData!$A:$A, "Pickup", NewEmisData!$B:$B, $A144, NewEmisData!$C:$C, $H144, NewEmisData!$D:$D, DR$2), SUMIFS(NewEmisData!F:F, NewEmisData!$A:$A, "LDV", NewEmisData!$B:$B, $A144, NewEmisData!$C:$C, $H144, NewEmisData!$D:$D, DR$2))</f>
        <v>5.3879064536849403E-2</v>
      </c>
      <c r="DS144" s="335">
        <f>$I144*IF($G144="Pickup", SUMIFS(NewEmisData!G:G, NewEmisData!$A:$A, "Pickup", NewEmisData!$B:$B, $A144, NewEmisData!$C:$C, $H144, NewEmisData!$D:$D, DS$2), SUMIFS(NewEmisData!G:G, NewEmisData!$A:$A, "LDV", NewEmisData!$B:$B, $A144, NewEmisData!$C:$C, $H144, NewEmisData!$D:$D, DS$2))</f>
        <v>7.3574274011771801E-2</v>
      </c>
      <c r="DT144" s="335">
        <f>$I144*IF($G144="Pickup", SUMIFS(NewEmisData!H:H, NewEmisData!$A:$A, "Pickup", NewEmisData!$B:$B, $A144, NewEmisData!$C:$C, $H144, NewEmisData!$D:$D, DT$2), SUMIFS(NewEmisData!H:H, NewEmisData!$A:$A, "LDV", NewEmisData!$B:$B, $A144, NewEmisData!$C:$C, $H144, NewEmisData!$D:$D, DT$2))</f>
        <v>7.4922688966295406E-2</v>
      </c>
      <c r="DU144" s="335">
        <f>$I144*IF($G144="Pickup", SUMIFS(NewEmisData!I:I, NewEmisData!$A:$A, "Pickup", NewEmisData!$B:$B, $A144, NewEmisData!$C:$C, $H144, NewEmisData!$D:$D, DU$2), SUMIFS(NewEmisData!I:I, NewEmisData!$A:$A, "LDV", NewEmisData!$B:$B, $A144, NewEmisData!$C:$C, $H144, NewEmisData!$D:$D, DU$2))</f>
        <v>7.6988260998407304E-2</v>
      </c>
      <c r="DV144" s="335">
        <f>$I144*IF($G144="Pickup", SUMIFS(NewEmisData!J:J, NewEmisData!$A:$A, "Pickup", NewEmisData!$B:$B, $A144, NewEmisData!$C:$C, $H144, NewEmisData!$D:$D, DV$2), SUMIFS(NewEmisData!J:J, NewEmisData!$A:$A, "LDV", NewEmisData!$B:$B, $A144, NewEmisData!$C:$C, $H144, NewEmisData!$D:$D, DV$2))</f>
        <v>7.7052943379972205E-2</v>
      </c>
      <c r="DW144" s="335">
        <f>$I144*IF($G144="Pickup", SUMIFS(NewEmisData!K:K, NewEmisData!$A:$A, "Pickup", NewEmisData!$B:$B, $A144, NewEmisData!$C:$C, $H144, NewEmisData!$D:$D, DW$2), SUMIFS(NewEmisData!K:K, NewEmisData!$A:$A, "LDV", NewEmisData!$B:$B, $A144, NewEmisData!$C:$C, $H144, NewEmisData!$D:$D, DW$2))</f>
        <v>7.6200385446793903E-2</v>
      </c>
      <c r="DX144" s="335">
        <f>$I144*IF($G144="Pickup", SUMIFS(NewEmisData!L:L, NewEmisData!$A:$A, "Pickup", NewEmisData!$B:$B, $A144, NewEmisData!$C:$C, $H144, NewEmisData!$D:$D, DX$2), SUMIFS(NewEmisData!L:L, NewEmisData!$A:$A, "LDV", NewEmisData!$B:$B, $A144, NewEmisData!$C:$C, $H144, NewEmisData!$D:$D, DX$2))</f>
        <v>7.5114204897389E-2</v>
      </c>
      <c r="DY144" s="335">
        <f>$I144*IF($G144="Pickup", SUMIFS(NewEmisData!M:M, NewEmisData!$A:$A, "Pickup", NewEmisData!$B:$B, $A144, NewEmisData!$C:$C, $H144, NewEmisData!$D:$D, DY$2), SUMIFS(NewEmisData!M:M, NewEmisData!$A:$A, "LDV", NewEmisData!$B:$B, $A144, NewEmisData!$C:$C, $H144, NewEmisData!$D:$D, DY$2))</f>
        <v>7.5889863393422893E-2</v>
      </c>
      <c r="DZ144" s="335">
        <v>7.9378330079915432E-2</v>
      </c>
      <c r="EA144" s="335">
        <f t="shared" si="234"/>
        <v>475.10061950162901</v>
      </c>
      <c r="EB144" s="335">
        <f t="shared" si="235"/>
        <v>425.759425077473</v>
      </c>
      <c r="EC144" s="335">
        <f t="shared" si="236"/>
        <v>324.82271634308898</v>
      </c>
      <c r="ED144" s="335">
        <f t="shared" si="237"/>
        <v>272.72616291819003</v>
      </c>
      <c r="EE144" s="335">
        <f t="shared" si="238"/>
        <v>248.98422365878099</v>
      </c>
      <c r="EF144" s="335">
        <f t="shared" si="239"/>
        <v>239.138945196208</v>
      </c>
      <c r="EG144" s="335">
        <f t="shared" si="240"/>
        <v>233.186205993041</v>
      </c>
      <c r="EH144" s="335">
        <f t="shared" si="241"/>
        <v>230.98082777732901</v>
      </c>
      <c r="EI144" s="335">
        <f t="shared" si="242"/>
        <v>230.977797902075</v>
      </c>
      <c r="EJ144" s="335">
        <f t="shared" si="243"/>
        <v>0.51895197956857197</v>
      </c>
      <c r="EK144" s="335">
        <f t="shared" si="244"/>
        <v>1.9631552344971901</v>
      </c>
      <c r="EL144" s="335">
        <f t="shared" si="245"/>
        <v>1.3806125660772399</v>
      </c>
      <c r="EM144" s="335">
        <f t="shared" si="246"/>
        <v>0.129337211025188</v>
      </c>
      <c r="EN144" s="335">
        <f t="shared" si="247"/>
        <v>7.5114199181629995E-2</v>
      </c>
      <c r="EO144" s="335">
        <f t="shared" si="248"/>
        <v>4.8850819053097599E-2</v>
      </c>
      <c r="EP144" s="335">
        <f t="shared" si="249"/>
        <v>4.4000904465129997E-2</v>
      </c>
      <c r="EQ144" s="335">
        <f t="shared" si="250"/>
        <v>4.0593055376388902E-2</v>
      </c>
      <c r="ER144" s="335">
        <f t="shared" si="251"/>
        <v>3.90779505535142E-2</v>
      </c>
      <c r="ES144" s="335">
        <f t="shared" si="252"/>
        <v>3.9479948858560501E-2</v>
      </c>
      <c r="ET144" s="335">
        <f t="shared" si="253"/>
        <v>0.31264891292629016</v>
      </c>
      <c r="EU144" s="335">
        <f t="shared" si="254"/>
        <v>1.17898559151298E-2</v>
      </c>
      <c r="EV144" s="335">
        <f t="shared" si="255"/>
        <v>1.03183632568031E-2</v>
      </c>
      <c r="EW144" s="335">
        <f t="shared" si="256"/>
        <v>2.7239955539880398E-3</v>
      </c>
      <c r="EX144" s="335">
        <f t="shared" si="257"/>
        <v>2.27776189551411E-3</v>
      </c>
      <c r="EY144" s="335">
        <f t="shared" si="258"/>
        <v>2.0763885131562E-3</v>
      </c>
      <c r="EZ144" s="335">
        <f t="shared" si="259"/>
        <v>1.9942349161768602E-3</v>
      </c>
      <c r="FA144" s="335">
        <f t="shared" si="260"/>
        <v>1.94410234302206E-3</v>
      </c>
      <c r="FB144" s="335">
        <f t="shared" si="261"/>
        <v>1.92571555503505E-3</v>
      </c>
      <c r="FC144" s="335">
        <f t="shared" si="262"/>
        <v>1.92569074305567E-3</v>
      </c>
      <c r="FD144" s="335">
        <f t="shared" si="263"/>
        <v>4.2403248188809025E-3</v>
      </c>
      <c r="FE144" s="335">
        <f t="shared" si="264"/>
        <v>0.13169009101509199</v>
      </c>
      <c r="FF144" s="335">
        <f t="shared" si="265"/>
        <v>9.8083690249445299E-2</v>
      </c>
      <c r="FG144" s="335">
        <f t="shared" si="266"/>
        <v>5.5514430840345103E-2</v>
      </c>
      <c r="FH144" s="335">
        <f t="shared" si="267"/>
        <v>5.44794684063677E-2</v>
      </c>
      <c r="FI144" s="335">
        <f t="shared" si="268"/>
        <v>5.4352731860888202E-2</v>
      </c>
      <c r="FJ144" s="335">
        <f t="shared" si="269"/>
        <v>5.4423278764171301E-2</v>
      </c>
      <c r="FK144" s="335">
        <f t="shared" si="270"/>
        <v>5.4421339109764703E-2</v>
      </c>
      <c r="FL144" s="335">
        <f t="shared" si="271"/>
        <v>5.4411460704527799E-2</v>
      </c>
      <c r="FM144" s="335">
        <f t="shared" si="272"/>
        <v>5.4456547876811902E-2</v>
      </c>
      <c r="FN144" s="335">
        <f t="shared" si="273"/>
        <v>5.2834708622229692E-2</v>
      </c>
      <c r="FO144" s="335">
        <f t="shared" si="274"/>
        <v>7.1455050843798995E-2</v>
      </c>
      <c r="FP144" s="335">
        <f t="shared" si="275"/>
        <v>4.0537129665560202E-2</v>
      </c>
      <c r="FQ144" s="335">
        <f t="shared" si="276"/>
        <v>1.0621754972012501E-2</v>
      </c>
      <c r="FR144" s="335">
        <f t="shared" si="277"/>
        <v>9.6696564500787993E-3</v>
      </c>
      <c r="FS144" s="335">
        <f t="shared" si="278"/>
        <v>9.5530920036255608E-3</v>
      </c>
      <c r="FT144" s="335">
        <f t="shared" si="279"/>
        <v>9.6179953944107895E-3</v>
      </c>
      <c r="FU144" s="335">
        <f t="shared" si="280"/>
        <v>9.6161944962219002E-3</v>
      </c>
      <c r="FV144" s="335">
        <f t="shared" si="281"/>
        <v>9.6070968477667898E-3</v>
      </c>
      <c r="FW144" s="335">
        <f t="shared" si="282"/>
        <v>9.6485800310463499E-3</v>
      </c>
      <c r="FX144" s="335">
        <f t="shared" si="283"/>
        <v>1.4243276255751064E-2</v>
      </c>
    </row>
    <row r="145" spans="1:180" x14ac:dyDescent="0.2">
      <c r="A145" s="305" t="str">
        <f>IF(LEFT(TRIM(TechData_All!AJ83),1)="*", _xlfn.CONCAT("*","R2"), "R2")</f>
        <v>R2</v>
      </c>
      <c r="B145" s="305" t="str">
        <f>TechData_All!A83</f>
        <v>TLLSDSL11</v>
      </c>
      <c r="C145" s="305" t="str">
        <f>TechData_All!C83</f>
        <v>TL.DSL.LS.DSL.2011</v>
      </c>
      <c r="D145" s="301" t="str">
        <f>TechData_All!D83</f>
        <v>bn-vmt, bn-vmt/a</v>
      </c>
      <c r="E145" s="301" t="str">
        <f>TechData_All!E83</f>
        <v>TRNDSL</v>
      </c>
      <c r="F145" s="301" t="str">
        <f>TechData_All!F83</f>
        <v>TL</v>
      </c>
      <c r="G145" s="315" t="s">
        <v>822</v>
      </c>
      <c r="H145" s="315" t="s">
        <v>816</v>
      </c>
      <c r="I145" s="315">
        <v>1</v>
      </c>
      <c r="J145" s="315" t="str">
        <f t="shared" si="284"/>
        <v>Large SUV-DSL</v>
      </c>
      <c r="K145" s="335">
        <f>$I145*IF($G145="Pickup", SUMIFS(NewEmisData!E:E, NewEmisData!$A:$A, "Pickup", NewEmisData!$B:$B, $A145, NewEmisData!$C:$C, $H145, NewEmisData!$D:$D, K$2), SUMIFS(NewEmisData!E:E, NewEmisData!$A:$A, "LDV", NewEmisData!$B:$B, $A145, NewEmisData!$C:$C, $H145, NewEmisData!$D:$D, K$2))</f>
        <v>476.09443428903302</v>
      </c>
      <c r="L145" s="335">
        <f>$I145*IF($G145="Pickup", SUMIFS(NewEmisData!F:F, NewEmisData!$A:$A, "Pickup", NewEmisData!$B:$B, $A145, NewEmisData!$C:$C, $H145, NewEmisData!$D:$D, L$2), SUMIFS(NewEmisData!F:F, NewEmisData!$A:$A, "LDV", NewEmisData!$B:$B, $A145, NewEmisData!$C:$C, $H145, NewEmisData!$D:$D, L$2))</f>
        <v>429.18807065940501</v>
      </c>
      <c r="M145" s="335">
        <f>$I145*IF($G145="Pickup", SUMIFS(NewEmisData!G:G, NewEmisData!$A:$A, "Pickup", NewEmisData!$B:$B, $A145, NewEmisData!$C:$C, $H145, NewEmisData!$D:$D, M$2), SUMIFS(NewEmisData!G:G, NewEmisData!$A:$A, "LDV", NewEmisData!$B:$B, $A145, NewEmisData!$C:$C, $H145, NewEmisData!$D:$D, M$2))</f>
        <v>391.319233082962</v>
      </c>
      <c r="N145" s="335">
        <f>$I145*IF($G145="Pickup", SUMIFS(NewEmisData!H:H, NewEmisData!$A:$A, "Pickup", NewEmisData!$B:$B, $A145, NewEmisData!$C:$C, $H145, NewEmisData!$D:$D, N$2), SUMIFS(NewEmisData!H:H, NewEmisData!$A:$A, "LDV", NewEmisData!$B:$B, $A145, NewEmisData!$C:$C, $H145, NewEmisData!$D:$D, N$2))</f>
        <v>328.42956729245498</v>
      </c>
      <c r="O145" s="335">
        <f>$I145*IF($G145="Pickup", SUMIFS(NewEmisData!I:I, NewEmisData!$A:$A, "Pickup", NewEmisData!$B:$B, $A145, NewEmisData!$C:$C, $H145, NewEmisData!$D:$D, O$2), SUMIFS(NewEmisData!I:I, NewEmisData!$A:$A, "LDV", NewEmisData!$B:$B, $A145, NewEmisData!$C:$C, $H145, NewEmisData!$D:$D, O$2))</f>
        <v>299.62284839363502</v>
      </c>
      <c r="P145" s="335">
        <f>$I145*IF($G145="Pickup", SUMIFS(NewEmisData!J:J, NewEmisData!$A:$A, "Pickup", NewEmisData!$B:$B, $A145, NewEmisData!$C:$C, $H145, NewEmisData!$D:$D, P$2), SUMIFS(NewEmisData!J:J, NewEmisData!$A:$A, "LDV", NewEmisData!$B:$B, $A145, NewEmisData!$C:$C, $H145, NewEmisData!$D:$D, P$2))</f>
        <v>287.52510197421901</v>
      </c>
      <c r="Q145" s="335">
        <f>$I145*IF($G145="Pickup", SUMIFS(NewEmisData!K:K, NewEmisData!$A:$A, "Pickup", NewEmisData!$B:$B, $A145, NewEmisData!$C:$C, $H145, NewEmisData!$D:$D, Q$2), SUMIFS(NewEmisData!K:K, NewEmisData!$A:$A, "LDV", NewEmisData!$B:$B, $A145, NewEmisData!$C:$C, $H145, NewEmisData!$D:$D, Q$2))</f>
        <v>280.23148169863998</v>
      </c>
      <c r="R145" s="335">
        <f>$I145*IF($G145="Pickup", SUMIFS(NewEmisData!L:L, NewEmisData!$A:$A, "Pickup", NewEmisData!$B:$B, $A145, NewEmisData!$C:$C, $H145, NewEmisData!$D:$D, R$2), SUMIFS(NewEmisData!L:L, NewEmisData!$A:$A, "LDV", NewEmisData!$B:$B, $A145, NewEmisData!$C:$C, $H145, NewEmisData!$D:$D, R$2))</f>
        <v>277.54586040118801</v>
      </c>
      <c r="S145" s="335">
        <f>$I145*IF($G145="Pickup", SUMIFS(NewEmisData!M:M, NewEmisData!$A:$A, "Pickup", NewEmisData!$B:$B, $A145, NewEmisData!$C:$C, $H145, NewEmisData!$D:$D, S$2), SUMIFS(NewEmisData!M:M, NewEmisData!$A:$A, "LDV", NewEmisData!$B:$B, $A145, NewEmisData!$C:$C, $H145, NewEmisData!$D:$D, S$2))</f>
        <v>277.49863288375599</v>
      </c>
      <c r="T145" s="335">
        <v>0.51895197956857197</v>
      </c>
      <c r="U145" s="335">
        <f>$I145*IF($G145="Pickup", SUMIFS(NewEmisData!E:E, NewEmisData!$A:$A, "Pickup", NewEmisData!$B:$B, $A145, NewEmisData!$C:$C, $H145, NewEmisData!$D:$D, U$2), SUMIFS(NewEmisData!E:E, NewEmisData!$A:$A, "LDV", NewEmisData!$B:$B, $A145, NewEmisData!$C:$C, $H145, NewEmisData!$D:$D, U$2))</f>
        <v>2.0049311260151099</v>
      </c>
      <c r="V145" s="335">
        <f>$I145*IF($G145="Pickup", SUMIFS(NewEmisData!F:F, NewEmisData!$A:$A, "Pickup", NewEmisData!$B:$B, $A145, NewEmisData!$C:$C, $H145, NewEmisData!$D:$D, V$2), SUMIFS(NewEmisData!F:F, NewEmisData!$A:$A, "LDV", NewEmisData!$B:$B, $A145, NewEmisData!$C:$C, $H145, NewEmisData!$D:$D, V$2))</f>
        <v>0.760827545002146</v>
      </c>
      <c r="W145" s="335">
        <f>$I145*IF($G145="Pickup", SUMIFS(NewEmisData!G:G, NewEmisData!$A:$A, "Pickup", NewEmisData!$B:$B, $A145, NewEmisData!$C:$C, $H145, NewEmisData!$D:$D, W$2), SUMIFS(NewEmisData!G:G, NewEmisData!$A:$A, "LDV", NewEmisData!$B:$B, $A145, NewEmisData!$C:$C, $H145, NewEmisData!$D:$D, W$2))</f>
        <v>0.12767197241808201</v>
      </c>
      <c r="X145" s="335">
        <f>$I145*IF($G145="Pickup", SUMIFS(NewEmisData!H:H, NewEmisData!$A:$A, "Pickup", NewEmisData!$B:$B, $A145, NewEmisData!$C:$C, $H145, NewEmisData!$D:$D, X$2), SUMIFS(NewEmisData!H:H, NewEmisData!$A:$A, "LDV", NewEmisData!$B:$B, $A145, NewEmisData!$C:$C, $H145, NewEmisData!$D:$D, X$2))</f>
        <v>7.2512734058825107E-2</v>
      </c>
      <c r="Y145" s="335">
        <f>$I145*IF($G145="Pickup", SUMIFS(NewEmisData!I:I, NewEmisData!$A:$A, "Pickup", NewEmisData!$B:$B, $A145, NewEmisData!$C:$C, $H145, NewEmisData!$D:$D, Y$2), SUMIFS(NewEmisData!I:I, NewEmisData!$A:$A, "LDV", NewEmisData!$B:$B, $A145, NewEmisData!$C:$C, $H145, NewEmisData!$D:$D, Y$2))</f>
        <v>4.5465409268618202E-2</v>
      </c>
      <c r="Z145" s="335">
        <f>$I145*IF($G145="Pickup", SUMIFS(NewEmisData!J:J, NewEmisData!$A:$A, "Pickup", NewEmisData!$B:$B, $A145, NewEmisData!$C:$C, $H145, NewEmisData!$D:$D, Z$2), SUMIFS(NewEmisData!J:J, NewEmisData!$A:$A, "LDV", NewEmisData!$B:$B, $A145, NewEmisData!$C:$C, $H145, NewEmisData!$D:$D, Z$2))</f>
        <v>4.03828422132856E-2</v>
      </c>
      <c r="AA145" s="335">
        <f>$I145*IF($G145="Pickup", SUMIFS(NewEmisData!K:K, NewEmisData!$A:$A, "Pickup", NewEmisData!$B:$B, $A145, NewEmisData!$C:$C, $H145, NewEmisData!$D:$D, AA$2), SUMIFS(NewEmisData!K:K, NewEmisData!$A:$A, "LDV", NewEmisData!$B:$B, $A145, NewEmisData!$C:$C, $H145, NewEmisData!$D:$D, AA$2))</f>
        <v>3.69457071662685E-2</v>
      </c>
      <c r="AB145" s="335">
        <f>$I145*IF($G145="Pickup", SUMIFS(NewEmisData!L:L, NewEmisData!$A:$A, "Pickup", NewEmisData!$B:$B, $A145, NewEmisData!$C:$C, $H145, NewEmisData!$D:$D, AB$2), SUMIFS(NewEmisData!L:L, NewEmisData!$A:$A, "LDV", NewEmisData!$B:$B, $A145, NewEmisData!$C:$C, $H145, NewEmisData!$D:$D, AB$2))</f>
        <v>3.54479042046821E-2</v>
      </c>
      <c r="AC145" s="335">
        <f>$I145*IF($G145="Pickup", SUMIFS(NewEmisData!M:M, NewEmisData!$A:$A, "Pickup", NewEmisData!$B:$B, $A145, NewEmisData!$C:$C, $H145, NewEmisData!$D:$D, AC$2), SUMIFS(NewEmisData!M:M, NewEmisData!$A:$A, "LDV", NewEmisData!$B:$B, $A145, NewEmisData!$C:$C, $H145, NewEmisData!$D:$D, AC$2))</f>
        <v>3.5796031702760897E-2</v>
      </c>
      <c r="AD145" s="335">
        <v>0.31264891292629016</v>
      </c>
      <c r="AE145" s="335">
        <f>$I145*IF($G145="Pickup", SUMIFS(NewEmisData!E:E, NewEmisData!$A:$A, "Pickup", NewEmisData!$B:$B, $A145, NewEmisData!$C:$C, $H145, NewEmisData!$D:$D, AE$2), SUMIFS(NewEmisData!E:E, NewEmisData!$A:$A, "LDV", NewEmisData!$B:$B, $A145, NewEmisData!$C:$C, $H145, NewEmisData!$D:$D, AE$2))</f>
        <v>1.1835152385958499E-2</v>
      </c>
      <c r="AF145" s="335">
        <f>$I145*IF($G145="Pickup", SUMIFS(NewEmisData!F:F, NewEmisData!$A:$A, "Pickup", NewEmisData!$B:$B, $A145, NewEmisData!$C:$C, $H145, NewEmisData!$D:$D, AF$2), SUMIFS(NewEmisData!F:F, NewEmisData!$A:$A, "LDV", NewEmisData!$B:$B, $A145, NewEmisData!$C:$C, $H145, NewEmisData!$D:$D, AF$2))</f>
        <v>1.02303341802871E-2</v>
      </c>
      <c r="AG145" s="335">
        <f>$I145*IF($G145="Pickup", SUMIFS(NewEmisData!G:G, NewEmisData!$A:$A, "Pickup", NewEmisData!$B:$B, $A145, NewEmisData!$C:$C, $H145, NewEmisData!$D:$D, AG$2), SUMIFS(NewEmisData!G:G, NewEmisData!$A:$A, "LDV", NewEmisData!$B:$B, $A145, NewEmisData!$C:$C, $H145, NewEmisData!$D:$D, AG$2))</f>
        <v>3.28141775067963E-3</v>
      </c>
      <c r="AH145" s="335">
        <f>$I145*IF($G145="Pickup", SUMIFS(NewEmisData!H:H, NewEmisData!$A:$A, "Pickup", NewEmisData!$B:$B, $A145, NewEmisData!$C:$C, $H145, NewEmisData!$D:$D, AH$2), SUMIFS(NewEmisData!H:H, NewEmisData!$A:$A, "LDV", NewEmisData!$B:$B, $A145, NewEmisData!$C:$C, $H145, NewEmisData!$D:$D, AH$2))</f>
        <v>2.7429174181074199E-3</v>
      </c>
      <c r="AI145" s="335">
        <f>$I145*IF($G145="Pickup", SUMIFS(NewEmisData!I:I, NewEmisData!$A:$A, "Pickup", NewEmisData!$B:$B, $A145, NewEmisData!$C:$C, $H145, NewEmisData!$D:$D, AI$2), SUMIFS(NewEmisData!I:I, NewEmisData!$A:$A, "LDV", NewEmisData!$B:$B, $A145, NewEmisData!$C:$C, $H145, NewEmisData!$D:$D, AI$2))</f>
        <v>2.4986761140543901E-3</v>
      </c>
      <c r="AJ145" s="335">
        <f>$I145*IF($G145="Pickup", SUMIFS(NewEmisData!J:J, NewEmisData!$A:$A, "Pickup", NewEmisData!$B:$B, $A145, NewEmisData!$C:$C, $H145, NewEmisData!$D:$D, AJ$2), SUMIFS(NewEmisData!J:J, NewEmisData!$A:$A, "LDV", NewEmisData!$B:$B, $A145, NewEmisData!$C:$C, $H145, NewEmisData!$D:$D, AJ$2))</f>
        <v>2.3977288527187398E-3</v>
      </c>
      <c r="AK145" s="335">
        <f>$I145*IF($G145="Pickup", SUMIFS(NewEmisData!K:K, NewEmisData!$A:$A, "Pickup", NewEmisData!$B:$B, $A145, NewEmisData!$C:$C, $H145, NewEmisData!$D:$D, AK$2), SUMIFS(NewEmisData!K:K, NewEmisData!$A:$A, "LDV", NewEmisData!$B:$B, $A145, NewEmisData!$C:$C, $H145, NewEmisData!$D:$D, AK$2))</f>
        <v>2.3363239635992802E-3</v>
      </c>
      <c r="AL145" s="335">
        <f>$I145*IF($G145="Pickup", SUMIFS(NewEmisData!L:L, NewEmisData!$A:$A, "Pickup", NewEmisData!$B:$B, $A145, NewEmisData!$C:$C, $H145, NewEmisData!$D:$D, AL$2), SUMIFS(NewEmisData!L:L, NewEmisData!$A:$A, "LDV", NewEmisData!$B:$B, $A145, NewEmisData!$C:$C, $H145, NewEmisData!$D:$D, AL$2))</f>
        <v>2.3139342639780401E-3</v>
      </c>
      <c r="AM145" s="335">
        <f>$I145*IF($G145="Pickup", SUMIFS(NewEmisData!M:M, NewEmisData!$A:$A, "Pickup", NewEmisData!$B:$B, $A145, NewEmisData!$C:$C, $H145, NewEmisData!$D:$D, AM$2), SUMIFS(NewEmisData!M:M, NewEmisData!$A:$A, "LDV", NewEmisData!$B:$B, $A145, NewEmisData!$C:$C, $H145, NewEmisData!$D:$D, AM$2))</f>
        <v>2.31353960902861E-3</v>
      </c>
      <c r="AN145" s="335">
        <v>4.2403248188809025E-3</v>
      </c>
      <c r="AO145" s="335">
        <f>$I145*IF($G145="Pickup", SUMIFS(NewEmisData!E:E, NewEmisData!$A:$A, "Pickup", NewEmisData!$B:$B, $A145, NewEmisData!$C:$C, $H145, NewEmisData!$D:$D, AO$2), SUMIFS(NewEmisData!E:E, NewEmisData!$A:$A, "LDV", NewEmisData!$B:$B, $A145, NewEmisData!$C:$C, $H145, NewEmisData!$D:$D, AO$2))</f>
        <v>0.14754888588672199</v>
      </c>
      <c r="AP145" s="335">
        <f>$I145*IF($G145="Pickup", SUMIFS(NewEmisData!F:F, NewEmisData!$A:$A, "Pickup", NewEmisData!$B:$B, $A145, NewEmisData!$C:$C, $H145, NewEmisData!$D:$D, AP$2), SUMIFS(NewEmisData!F:F, NewEmisData!$A:$A, "LDV", NewEmisData!$B:$B, $A145, NewEmisData!$C:$C, $H145, NewEmisData!$D:$D, AP$2))</f>
        <v>8.9170669812866296E-2</v>
      </c>
      <c r="AQ145" s="335">
        <f>$I145*IF($G145="Pickup", SUMIFS(NewEmisData!G:G, NewEmisData!$A:$A, "Pickup", NewEmisData!$B:$B, $A145, NewEmisData!$C:$C, $H145, NewEmisData!$D:$D, AQ$2), SUMIFS(NewEmisData!G:G, NewEmisData!$A:$A, "LDV", NewEmisData!$B:$B, $A145, NewEmisData!$C:$C, $H145, NewEmisData!$D:$D, AQ$2))</f>
        <v>7.8105554369183802E-2</v>
      </c>
      <c r="AR145" s="335">
        <f>$I145*IF($G145="Pickup", SUMIFS(NewEmisData!H:H, NewEmisData!$A:$A, "Pickup", NewEmisData!$B:$B, $A145, NewEmisData!$C:$C, $H145, NewEmisData!$D:$D, AR$2), SUMIFS(NewEmisData!H:H, NewEmisData!$A:$A, "LDV", NewEmisData!$B:$B, $A145, NewEmisData!$C:$C, $H145, NewEmisData!$D:$D, AR$2))</f>
        <v>7.6972409553025797E-2</v>
      </c>
      <c r="AS145" s="335">
        <f>$I145*IF($G145="Pickup", SUMIFS(NewEmisData!I:I, NewEmisData!$A:$A, "Pickup", NewEmisData!$B:$B, $A145, NewEmisData!$C:$C, $H145, NewEmisData!$D:$D, AS$2), SUMIFS(NewEmisData!I:I, NewEmisData!$A:$A, "LDV", NewEmisData!$B:$B, $A145, NewEmisData!$C:$C, $H145, NewEmisData!$D:$D, AS$2))</f>
        <v>7.6836875081772907E-2</v>
      </c>
      <c r="AT145" s="335">
        <f>$I145*IF($G145="Pickup", SUMIFS(NewEmisData!J:J, NewEmisData!$A:$A, "Pickup", NewEmisData!$B:$B, $A145, NewEmisData!$C:$C, $H145, NewEmisData!$D:$D, AT$2), SUMIFS(NewEmisData!J:J, NewEmisData!$A:$A, "LDV", NewEmisData!$B:$B, $A145, NewEmisData!$C:$C, $H145, NewEmisData!$D:$D, AT$2))</f>
        <v>7.69074432910445E-2</v>
      </c>
      <c r="AU145" s="335">
        <f>$I145*IF($G145="Pickup", SUMIFS(NewEmisData!K:K, NewEmisData!$A:$A, "Pickup", NewEmisData!$B:$B, $A145, NewEmisData!$C:$C, $H145, NewEmisData!$D:$D, AU$2), SUMIFS(NewEmisData!K:K, NewEmisData!$A:$A, "LDV", NewEmisData!$B:$B, $A145, NewEmisData!$C:$C, $H145, NewEmisData!$D:$D, AU$2))</f>
        <v>7.6900843368497895E-2</v>
      </c>
      <c r="AV145" s="335">
        <f>$I145*IF($G145="Pickup", SUMIFS(NewEmisData!L:L, NewEmisData!$A:$A, "Pickup", NewEmisData!$B:$B, $A145, NewEmisData!$C:$C, $H145, NewEmisData!$D:$D, AV$2), SUMIFS(NewEmisData!L:L, NewEmisData!$A:$A, "LDV", NewEmisData!$B:$B, $A145, NewEmisData!$C:$C, $H145, NewEmisData!$D:$D, AV$2))</f>
        <v>7.6888545887976001E-2</v>
      </c>
      <c r="AW145" s="335">
        <f>$I145*IF($G145="Pickup", SUMIFS(NewEmisData!M:M, NewEmisData!$A:$A, "Pickup", NewEmisData!$B:$B, $A145, NewEmisData!$C:$C, $H145, NewEmisData!$D:$D, AW$2), SUMIFS(NewEmisData!M:M, NewEmisData!$A:$A, "LDV", NewEmisData!$B:$B, $A145, NewEmisData!$C:$C, $H145, NewEmisData!$D:$D, AW$2))</f>
        <v>7.6936569612579206E-2</v>
      </c>
      <c r="AX145" s="335">
        <v>5.2834708622229692E-2</v>
      </c>
      <c r="AY145" s="335">
        <f>$I145*IF($G145="Pickup", SUMIFS(NewEmisData!E:E, NewEmisData!$A:$A, "Pickup", NewEmisData!$B:$B, $A145, NewEmisData!$C:$C, $H145, NewEmisData!$D:$D, AY$2), SUMIFS(NewEmisData!E:E, NewEmisData!$A:$A, "LDV", NewEmisData!$B:$B, $A145, NewEmisData!$C:$C, $H145, NewEmisData!$D:$D, AY$2))</f>
        <v>8.2994776464736103E-2</v>
      </c>
      <c r="AZ145" s="335">
        <f>$I145*IF($G145="Pickup", SUMIFS(NewEmisData!F:F, NewEmisData!$A:$A, "Pickup", NewEmisData!$B:$B, $A145, NewEmisData!$C:$C, $H145, NewEmisData!$D:$D, AZ$2), SUMIFS(NewEmisData!F:F, NewEmisData!$A:$A, "LDV", NewEmisData!$B:$B, $A145, NewEmisData!$C:$C, $H145, NewEmisData!$D:$D, AZ$2))</f>
        <v>2.9286960169176E-2</v>
      </c>
      <c r="BA145" s="335">
        <f>$I145*IF($G145="Pickup", SUMIFS(NewEmisData!G:G, NewEmisData!$A:$A, "Pickup", NewEmisData!$B:$B, $A145, NewEmisData!$C:$C, $H145, NewEmisData!$D:$D, BA$2), SUMIFS(NewEmisData!G:G, NewEmisData!$A:$A, "LDV", NewEmisData!$B:$B, $A145, NewEmisData!$C:$C, $H145, NewEmisData!$D:$D, BA$2))</f>
        <v>1.3924604157418001E-2</v>
      </c>
      <c r="BB145" s="335">
        <f>$I145*IF($G145="Pickup", SUMIFS(NewEmisData!H:H, NewEmisData!$A:$A, "Pickup", NewEmisData!$B:$B, $A145, NewEmisData!$C:$C, $H145, NewEmisData!$D:$D, BB$2), SUMIFS(NewEmisData!H:H, NewEmisData!$A:$A, "LDV", NewEmisData!$B:$B, $A145, NewEmisData!$C:$C, $H145, NewEmisData!$D:$D, BB$2))</f>
        <v>1.28820995888716E-2</v>
      </c>
      <c r="BC145" s="335">
        <f>$I145*IF($G145="Pickup", SUMIFS(NewEmisData!I:I, NewEmisData!$A:$A, "Pickup", NewEmisData!$B:$B, $A145, NewEmisData!$C:$C, $H145, NewEmisData!$D:$D, BC$2), SUMIFS(NewEmisData!I:I, NewEmisData!$A:$A, "LDV", NewEmisData!$B:$B, $A145, NewEmisData!$C:$C, $H145, NewEmisData!$D:$D, BC$2))</f>
        <v>1.2757306095682401E-2</v>
      </c>
      <c r="BD145" s="335">
        <f>$I145*IF($G145="Pickup", SUMIFS(NewEmisData!J:J, NewEmisData!$A:$A, "Pickup", NewEmisData!$B:$B, $A145, NewEmisData!$C:$C, $H145, NewEmisData!$D:$D, BD$2), SUMIFS(NewEmisData!J:J, NewEmisData!$A:$A, "LDV", NewEmisData!$B:$B, $A145, NewEmisData!$C:$C, $H145, NewEmisData!$D:$D, BD$2))</f>
        <v>1.28223162487622E-2</v>
      </c>
      <c r="BE145" s="335">
        <f>$I145*IF($G145="Pickup", SUMIFS(NewEmisData!K:K, NewEmisData!$A:$A, "Pickup", NewEmisData!$B:$B, $A145, NewEmisData!$C:$C, $H145, NewEmisData!$D:$D, BE$2), SUMIFS(NewEmisData!K:K, NewEmisData!$A:$A, "LDV", NewEmisData!$B:$B, $A145, NewEmisData!$C:$C, $H145, NewEmisData!$D:$D, BE$2))</f>
        <v>1.28161744328164E-2</v>
      </c>
      <c r="BF145" s="335">
        <f>$I145*IF($G145="Pickup", SUMIFS(NewEmisData!L:L, NewEmisData!$A:$A, "Pickup", NewEmisData!$B:$B, $A145, NewEmisData!$C:$C, $H145, NewEmisData!$D:$D, BF$2), SUMIFS(NewEmisData!L:L, NewEmisData!$A:$A, "LDV", NewEmisData!$B:$B, $A145, NewEmisData!$C:$C, $H145, NewEmisData!$D:$D, BF$2))</f>
        <v>1.28049681705815E-2</v>
      </c>
      <c r="BG145" s="335">
        <f>$I145*IF($G145="Pickup", SUMIFS(NewEmisData!M:M, NewEmisData!$A:$A, "Pickup", NewEmisData!$B:$B, $A145, NewEmisData!$C:$C, $H145, NewEmisData!$D:$D, BG$2), SUMIFS(NewEmisData!M:M, NewEmisData!$A:$A, "LDV", NewEmisData!$B:$B, $A145, NewEmisData!$C:$C, $H145, NewEmisData!$D:$D, BG$2))</f>
        <v>1.2849092483120999E-2</v>
      </c>
      <c r="BH145" s="335">
        <v>1.4243276255751064E-2</v>
      </c>
      <c r="BI145" s="335">
        <f>$I145*IF($G145="Pickup", SUMIFS(NewEmisData!E:E, NewEmisData!$A:$A, "Pickup", NewEmisData!$B:$B, $A145, NewEmisData!$C:$C, $H145, NewEmisData!$D:$D, BI$2), SUMIFS(NewEmisData!E:E, NewEmisData!$A:$A, "LDV", NewEmisData!$B:$B, $A145, NewEmisData!$C:$C, $H145, NewEmisData!$D:$D, BI$2))</f>
        <v>39.775858774743803</v>
      </c>
      <c r="BJ145" s="335">
        <f>$I145*IF($G145="Pickup", SUMIFS(NewEmisData!F:F, NewEmisData!$A:$A, "Pickup", NewEmisData!$B:$B, $A145, NewEmisData!$C:$C, $H145, NewEmisData!$D:$D, BJ$2), SUMIFS(NewEmisData!F:F, NewEmisData!$A:$A, "LDV", NewEmisData!$B:$B, $A145, NewEmisData!$C:$C, $H145, NewEmisData!$D:$D, BJ$2))</f>
        <v>10.678234156384899</v>
      </c>
      <c r="BK145" s="335">
        <f>$I145*IF($G145="Pickup", SUMIFS(NewEmisData!G:G, NewEmisData!$A:$A, "Pickup", NewEmisData!$B:$B, $A145, NewEmisData!$C:$C, $H145, NewEmisData!$D:$D, BK$2), SUMIFS(NewEmisData!G:G, NewEmisData!$A:$A, "LDV", NewEmisData!$B:$B, $A145, NewEmisData!$C:$C, $H145, NewEmisData!$D:$D, BK$2))</f>
        <v>1.86758643046957</v>
      </c>
      <c r="BL145" s="335">
        <f>$I145*IF($G145="Pickup", SUMIFS(NewEmisData!H:H, NewEmisData!$A:$A, "Pickup", NewEmisData!$B:$B, $A145, NewEmisData!$C:$C, $H145, NewEmisData!$D:$D, BL$2), SUMIFS(NewEmisData!H:H, NewEmisData!$A:$A, "LDV", NewEmisData!$B:$B, $A145, NewEmisData!$C:$C, $H145, NewEmisData!$D:$D, BL$2))</f>
        <v>1.42362076026303</v>
      </c>
      <c r="BM145" s="335">
        <f>$I145*IF($G145="Pickup", SUMIFS(NewEmisData!I:I, NewEmisData!$A:$A, "Pickup", NewEmisData!$B:$B, $A145, NewEmisData!$C:$C, $H145, NewEmisData!$D:$D, BM$2), SUMIFS(NewEmisData!I:I, NewEmisData!$A:$A, "LDV", NewEmisData!$B:$B, $A145, NewEmisData!$C:$C, $H145, NewEmisData!$D:$D, BM$2))</f>
        <v>1.22553039938669</v>
      </c>
      <c r="BN145" s="335">
        <f>$I145*IF($G145="Pickup", SUMIFS(NewEmisData!J:J, NewEmisData!$A:$A, "Pickup", NewEmisData!$B:$B, $A145, NewEmisData!$C:$C, $H145, NewEmisData!$D:$D, BN$2), SUMIFS(NewEmisData!J:J, NewEmisData!$A:$A, "LDV", NewEmisData!$B:$B, $A145, NewEmisData!$C:$C, $H145, NewEmisData!$D:$D, BN$2))</f>
        <v>1.16750761763039</v>
      </c>
      <c r="BO145" s="335">
        <f>$I145*IF($G145="Pickup", SUMIFS(NewEmisData!K:K, NewEmisData!$A:$A, "Pickup", NewEmisData!$B:$B, $A145, NewEmisData!$C:$C, $H145, NewEmisData!$D:$D, BO$2), SUMIFS(NewEmisData!K:K, NewEmisData!$A:$A, "LDV", NewEmisData!$B:$B, $A145, NewEmisData!$C:$C, $H145, NewEmisData!$D:$D, BO$2))</f>
        <v>1.1062247677672601</v>
      </c>
      <c r="BP145" s="335">
        <f>$I145*IF($G145="Pickup", SUMIFS(NewEmisData!L:L, NewEmisData!$A:$A, "Pickup", NewEmisData!$B:$B, $A145, NewEmisData!$C:$C, $H145, NewEmisData!$D:$D, BP$2), SUMIFS(NewEmisData!L:L, NewEmisData!$A:$A, "LDV", NewEmisData!$B:$B, $A145, NewEmisData!$C:$C, $H145, NewEmisData!$D:$D, BP$2))</f>
        <v>1.0761548737814799</v>
      </c>
      <c r="BQ145" s="335">
        <f>$I145*IF($G145="Pickup", SUMIFS(NewEmisData!M:M, NewEmisData!$A:$A, "Pickup", NewEmisData!$B:$B, $A145, NewEmisData!$C:$C, $H145, NewEmisData!$D:$D, BQ$2), SUMIFS(NewEmisData!M:M, NewEmisData!$A:$A, "LDV", NewEmisData!$B:$B, $A145, NewEmisData!$C:$C, $H145, NewEmisData!$D:$D, BQ$2))</f>
        <v>1.0829580064973601</v>
      </c>
      <c r="BR145" s="335">
        <v>0.76052857406256014</v>
      </c>
      <c r="BS145" s="335">
        <f>$I145*IF($G145="Pickup", SUMIFS(NewEmisData!E:E, NewEmisData!$A:$A, "Pickup", NewEmisData!$B:$B, $A145, NewEmisData!$C:$C, $H145, NewEmisData!$D:$D, BS$2), SUMIFS(NewEmisData!E:E, NewEmisData!$A:$A, "LDV", NewEmisData!$B:$B, $A145, NewEmisData!$C:$C, $H145, NewEmisData!$D:$D, BS$2))</f>
        <v>3.6839474572804698</v>
      </c>
      <c r="BT145" s="335">
        <f>$I145*IF($G145="Pickup", SUMIFS(NewEmisData!F:F, NewEmisData!$A:$A, "Pickup", NewEmisData!$B:$B, $A145, NewEmisData!$C:$C, $H145, NewEmisData!$D:$D, BT$2), SUMIFS(NewEmisData!F:F, NewEmisData!$A:$A, "LDV", NewEmisData!$B:$B, $A145, NewEmisData!$C:$C, $H145, NewEmisData!$D:$D, BT$2))</f>
        <v>0.98577392935792796</v>
      </c>
      <c r="BU145" s="335">
        <f>$I145*IF($G145="Pickup", SUMIFS(NewEmisData!G:G, NewEmisData!$A:$A, "Pickup", NewEmisData!$B:$B, $A145, NewEmisData!$C:$C, $H145, NewEmisData!$D:$D, BU$2), SUMIFS(NewEmisData!G:G, NewEmisData!$A:$A, "LDV", NewEmisData!$B:$B, $A145, NewEmisData!$C:$C, $H145, NewEmisData!$D:$D, BU$2))</f>
        <v>0.13920001825041101</v>
      </c>
      <c r="BV145" s="335">
        <f>$I145*IF($G145="Pickup", SUMIFS(NewEmisData!H:H, NewEmisData!$A:$A, "Pickup", NewEmisData!$B:$B, $A145, NewEmisData!$C:$C, $H145, NewEmisData!$D:$D, BV$2), SUMIFS(NewEmisData!H:H, NewEmisData!$A:$A, "LDV", NewEmisData!$B:$B, $A145, NewEmisData!$C:$C, $H145, NewEmisData!$D:$D, BV$2))</f>
        <v>9.6471078701038201E-2</v>
      </c>
      <c r="BW145" s="335">
        <f>$I145*IF($G145="Pickup", SUMIFS(NewEmisData!I:I, NewEmisData!$A:$A, "Pickup", NewEmisData!$B:$B, $A145, NewEmisData!$C:$C, $H145, NewEmisData!$D:$D, BW$2), SUMIFS(NewEmisData!I:I, NewEmisData!$A:$A, "LDV", NewEmisData!$B:$B, $A145, NewEmisData!$C:$C, $H145, NewEmisData!$D:$D, BW$2))</f>
        <v>7.5191537396481406E-2</v>
      </c>
      <c r="BX145" s="335">
        <f>$I145*IF($G145="Pickup", SUMIFS(NewEmisData!J:J, NewEmisData!$A:$A, "Pickup", NewEmisData!$B:$B, $A145, NewEmisData!$C:$C, $H145, NewEmisData!$D:$D, BX$2), SUMIFS(NewEmisData!J:J, NewEmisData!$A:$A, "LDV", NewEmisData!$B:$B, $A145, NewEmisData!$C:$C, $H145, NewEmisData!$D:$D, BX$2))</f>
        <v>7.3750498912982104E-2</v>
      </c>
      <c r="BY145" s="335">
        <f>$I145*IF($G145="Pickup", SUMIFS(NewEmisData!K:K, NewEmisData!$A:$A, "Pickup", NewEmisData!$B:$B, $A145, NewEmisData!$C:$C, $H145, NewEmisData!$D:$D, BY$2), SUMIFS(NewEmisData!K:K, NewEmisData!$A:$A, "LDV", NewEmisData!$B:$B, $A145, NewEmisData!$C:$C, $H145, NewEmisData!$D:$D, BY$2))</f>
        <v>7.1596726073612907E-2</v>
      </c>
      <c r="BZ145" s="335">
        <f>$I145*IF($G145="Pickup", SUMIFS(NewEmisData!L:L, NewEmisData!$A:$A, "Pickup", NewEmisData!$B:$B, $A145, NewEmisData!$C:$C, $H145, NewEmisData!$D:$D, BZ$2), SUMIFS(NewEmisData!L:L, NewEmisData!$A:$A, "LDV", NewEmisData!$B:$B, $A145, NewEmisData!$C:$C, $H145, NewEmisData!$D:$D, BZ$2))</f>
        <v>7.0651840302643099E-2</v>
      </c>
      <c r="CA145" s="335">
        <f>$I145*IF($G145="Pickup", SUMIFS(NewEmisData!M:M, NewEmisData!$A:$A, "Pickup", NewEmisData!$B:$B, $A145, NewEmisData!$C:$C, $H145, NewEmisData!$D:$D, CA$2), SUMIFS(NewEmisData!M:M, NewEmisData!$A:$A, "LDV", NewEmisData!$B:$B, $A145, NewEmisData!$C:$C, $H145, NewEmisData!$D:$D, CA$2))</f>
        <v>7.1352883539201301E-2</v>
      </c>
      <c r="CB145" s="335">
        <v>8.150002687780894E-2</v>
      </c>
      <c r="CC145" s="335">
        <f>$I145*IF($G145="Pickup", SUMIFS(NewEmisData!E:E, NewEmisData!$A:$A, "Pickup", NewEmisData!$B:$B, $A145, NewEmisData!$C:$C, $H145, NewEmisData!$D:$D, CC$2), SUMIFS(NewEmisData!E:E, NewEmisData!$A:$A, "LDV", NewEmisData!$B:$B, $A145, NewEmisData!$C:$C, $H145, NewEmisData!$D:$D, CC$2))</f>
        <v>8.3015807662600808E-3</v>
      </c>
      <c r="CD145" s="335">
        <f>$I145*IF($G145="Pickup", SUMIFS(NewEmisData!F:F, NewEmisData!$A:$A, "Pickup", NewEmisData!$B:$B, $A145, NewEmisData!$C:$C, $H145, NewEmisData!$D:$D, CD$2), SUMIFS(NewEmisData!F:F, NewEmisData!$A:$A, "LDV", NewEmisData!$B:$B, $A145, NewEmisData!$C:$C, $H145, NewEmisData!$D:$D, CD$2))</f>
        <v>8.3015814353979093E-3</v>
      </c>
      <c r="CE145" s="335">
        <f>$I145*IF($G145="Pickup", SUMIFS(NewEmisData!G:G, NewEmisData!$A:$A, "Pickup", NewEmisData!$B:$B, $A145, NewEmisData!$C:$C, $H145, NewEmisData!$D:$D, CE$2), SUMIFS(NewEmisData!G:G, NewEmisData!$A:$A, "LDV", NewEmisData!$B:$B, $A145, NewEmisData!$C:$C, $H145, NewEmisData!$D:$D, CE$2))</f>
        <v>9.7776409238937295E-3</v>
      </c>
      <c r="CF145" s="335">
        <f>$I145*IF($G145="Pickup", SUMIFS(NewEmisData!H:H, NewEmisData!$A:$A, "Pickup", NewEmisData!$B:$B, $A145, NewEmisData!$C:$C, $H145, NewEmisData!$D:$D, CF$2), SUMIFS(NewEmisData!H:H, NewEmisData!$A:$A, "LDV", NewEmisData!$B:$B, $A145, NewEmisData!$C:$C, $H145, NewEmisData!$D:$D, CF$2))</f>
        <v>9.7776508210115302E-3</v>
      </c>
      <c r="CG145" s="335">
        <f>$I145*IF($G145="Pickup", SUMIFS(NewEmisData!I:I, NewEmisData!$A:$A, "Pickup", NewEmisData!$B:$B, $A145, NewEmisData!$C:$C, $H145, NewEmisData!$D:$D, CG$2), SUMIFS(NewEmisData!I:I, NewEmisData!$A:$A, "LDV", NewEmisData!$B:$B, $A145, NewEmisData!$C:$C, $H145, NewEmisData!$D:$D, CG$2))</f>
        <v>9.7776494795757396E-3</v>
      </c>
      <c r="CH145" s="335">
        <f>$I145*IF($G145="Pickup", SUMIFS(NewEmisData!J:J, NewEmisData!$A:$A, "Pickup", NewEmisData!$B:$B, $A145, NewEmisData!$C:$C, $H145, NewEmisData!$D:$D, CH$2), SUMIFS(NewEmisData!J:J, NewEmisData!$A:$A, "LDV", NewEmisData!$B:$B, $A145, NewEmisData!$C:$C, $H145, NewEmisData!$D:$D, CH$2))</f>
        <v>9.7776493269548497E-3</v>
      </c>
      <c r="CI145" s="335">
        <f>$I145*IF($G145="Pickup", SUMIFS(NewEmisData!K:K, NewEmisData!$A:$A, "Pickup", NewEmisData!$B:$B, $A145, NewEmisData!$C:$C, $H145, NewEmisData!$D:$D, CI$2), SUMIFS(NewEmisData!K:K, NewEmisData!$A:$A, "LDV", NewEmisData!$B:$B, $A145, NewEmisData!$C:$C, $H145, NewEmisData!$D:$D, CI$2))</f>
        <v>9.7776510939597203E-3</v>
      </c>
      <c r="CJ145" s="335">
        <f>$I145*IF($G145="Pickup", SUMIFS(NewEmisData!L:L, NewEmisData!$A:$A, "Pickup", NewEmisData!$B:$B, $A145, NewEmisData!$C:$C, $H145, NewEmisData!$D:$D, CJ$2), SUMIFS(NewEmisData!L:L, NewEmisData!$A:$A, "LDV", NewEmisData!$B:$B, $A145, NewEmisData!$C:$C, $H145, NewEmisData!$D:$D, CJ$2))</f>
        <v>9.7776462712922899E-3</v>
      </c>
      <c r="CK145" s="335">
        <f>$I145*IF($G145="Pickup", SUMIFS(NewEmisData!M:M, NewEmisData!$A:$A, "Pickup", NewEmisData!$B:$B, $A145, NewEmisData!$C:$C, $H145, NewEmisData!$D:$D, CK$2), SUMIFS(NewEmisData!M:M, NewEmisData!$A:$A, "LDV", NewEmisData!$B:$B, $A145, NewEmisData!$C:$C, $H145, NewEmisData!$D:$D, CK$2))</f>
        <v>9.7776422060059202E-3</v>
      </c>
      <c r="CL145" s="335">
        <v>2.2181963950320412E-2</v>
      </c>
      <c r="CM145" s="335">
        <f>$I145*IF($G145="Pickup", SUMIFS(NewEmisData!E:E, NewEmisData!$A:$A, "Pickup", NewEmisData!$B:$B, $A145, NewEmisData!$C:$C, $H145, NewEmisData!$D:$D, CM$2), SUMIFS(NewEmisData!E:E, NewEmisData!$A:$A, "LDV", NewEmisData!$B:$B, $A145, NewEmisData!$C:$C, $H145, NewEmisData!$D:$D, CM$2))</f>
        <v>1.3172159507331401E-3</v>
      </c>
      <c r="CN145" s="335">
        <f>$I145*IF($G145="Pickup", SUMIFS(NewEmisData!F:F, NewEmisData!$A:$A, "Pickup", NewEmisData!$B:$B, $A145, NewEmisData!$C:$C, $H145, NewEmisData!$D:$D, CN$2), SUMIFS(NewEmisData!F:F, NewEmisData!$A:$A, "LDV", NewEmisData!$B:$B, $A145, NewEmisData!$C:$C, $H145, NewEmisData!$D:$D, CN$2))</f>
        <v>1.1497778914898601E-3</v>
      </c>
      <c r="CO145" s="335">
        <f>$I145*IF($G145="Pickup", SUMIFS(NewEmisData!G:G, NewEmisData!$A:$A, "Pickup", NewEmisData!$B:$B, $A145, NewEmisData!$C:$C, $H145, NewEmisData!$D:$D, CO$2), SUMIFS(NewEmisData!G:G, NewEmisData!$A:$A, "LDV", NewEmisData!$B:$B, $A145, NewEmisData!$C:$C, $H145, NewEmisData!$D:$D, CO$2))</f>
        <v>1.3280335233953799E-3</v>
      </c>
      <c r="CP145" s="335">
        <f>$I145*IF($G145="Pickup", SUMIFS(NewEmisData!H:H, NewEmisData!$A:$A, "Pickup", NewEmisData!$B:$B, $A145, NewEmisData!$C:$C, $H145, NewEmisData!$D:$D, CP$2), SUMIFS(NewEmisData!H:H, NewEmisData!$A:$A, "LDV", NewEmisData!$B:$B, $A145, NewEmisData!$C:$C, $H145, NewEmisData!$D:$D, CP$2))</f>
        <v>1.3300403953936701E-3</v>
      </c>
      <c r="CQ145" s="335">
        <f>$I145*IF($G145="Pickup", SUMIFS(NewEmisData!I:I, NewEmisData!$A:$A, "Pickup", NewEmisData!$B:$B, $A145, NewEmisData!$C:$C, $H145, NewEmisData!$D:$D, CQ$2), SUMIFS(NewEmisData!I:I, NewEmisData!$A:$A, "LDV", NewEmisData!$B:$B, $A145, NewEmisData!$C:$C, $H145, NewEmisData!$D:$D, CQ$2))</f>
        <v>1.3373192652413001E-3</v>
      </c>
      <c r="CR145" s="335">
        <f>$I145*IF($G145="Pickup", SUMIFS(NewEmisData!J:J, NewEmisData!$A:$A, "Pickup", NewEmisData!$B:$B, $A145, NewEmisData!$C:$C, $H145, NewEmisData!$D:$D, CR$2), SUMIFS(NewEmisData!J:J, NewEmisData!$A:$A, "LDV", NewEmisData!$B:$B, $A145, NewEmisData!$C:$C, $H145, NewEmisData!$D:$D, CR$2))</f>
        <v>1.34682925218304E-3</v>
      </c>
      <c r="CS145" s="335">
        <f>$I145*IF($G145="Pickup", SUMIFS(NewEmisData!K:K, NewEmisData!$A:$A, "Pickup", NewEmisData!$B:$B, $A145, NewEmisData!$C:$C, $H145, NewEmisData!$D:$D, CS$2), SUMIFS(NewEmisData!K:K, NewEmisData!$A:$A, "LDV", NewEmisData!$B:$B, $A145, NewEmisData!$C:$C, $H145, NewEmisData!$D:$D, CS$2))</f>
        <v>1.35165887255797E-3</v>
      </c>
      <c r="CT145" s="335">
        <f>$I145*IF($G145="Pickup", SUMIFS(NewEmisData!L:L, NewEmisData!$A:$A, "Pickup", NewEmisData!$B:$B, $A145, NewEmisData!$C:$C, $H145, NewEmisData!$D:$D, CT$2), SUMIFS(NewEmisData!L:L, NewEmisData!$A:$A, "LDV", NewEmisData!$B:$B, $A145, NewEmisData!$C:$C, $H145, NewEmisData!$D:$D, CT$2))</f>
        <v>1.35319494580264E-3</v>
      </c>
      <c r="CU145" s="335">
        <f>$I145*IF($G145="Pickup", SUMIFS(NewEmisData!M:M, NewEmisData!$A:$A, "Pickup", NewEmisData!$B:$B, $A145, NewEmisData!$C:$C, $H145, NewEmisData!$D:$D, CU$2), SUMIFS(NewEmisData!M:M, NewEmisData!$A:$A, "LDV", NewEmisData!$B:$B, $A145, NewEmisData!$C:$C, $H145, NewEmisData!$D:$D, CU$2))</f>
        <v>1.35559121182894E-3</v>
      </c>
      <c r="CV145" s="335">
        <v>2.3568513937467224E-3</v>
      </c>
      <c r="CW145" s="335">
        <v>0.12767609553272316</v>
      </c>
      <c r="CX145" s="335">
        <v>6.0965444660888601E-2</v>
      </c>
      <c r="CY145" s="335">
        <v>1.6598456567846732E-2</v>
      </c>
      <c r="CZ145" s="335">
        <v>3.3604812012321423E-3</v>
      </c>
      <c r="DA145" s="335">
        <v>1.5241571918114991E-3</v>
      </c>
      <c r="DB145" s="335">
        <v>1.0003681376209209E-3</v>
      </c>
      <c r="DC145" s="335">
        <v>9.0365490602724134E-4</v>
      </c>
      <c r="DD145" s="335">
        <v>8.9947941829660093E-4</v>
      </c>
      <c r="DE145" s="335">
        <v>8.980159958761482E-4</v>
      </c>
      <c r="DF145" s="335">
        <v>8.980159958761482E-4</v>
      </c>
      <c r="DG145" s="335">
        <f>$I145*IF($G145="Pickup", SUMIFS(NewEmisData!E:E, NewEmisData!$A:$A, "Pickup", NewEmisData!$B:$B, $A145, NewEmisData!$C:$C, $H145, NewEmisData!$D:$D, DG$2), SUMIFS(NewEmisData!E:E, NewEmisData!$A:$A, "LDV", NewEmisData!$B:$B, $A145, NewEmisData!$C:$C, $H145, NewEmisData!$D:$D, DG$2))</f>
        <v>0</v>
      </c>
      <c r="DH145" s="335">
        <f>$I145*IF($G145="Pickup", SUMIFS(NewEmisData!F:F, NewEmisData!$A:$A, "Pickup", NewEmisData!$B:$B, $A145, NewEmisData!$C:$C, $H145, NewEmisData!$D:$D, DH$2), SUMIFS(NewEmisData!F:F, NewEmisData!$A:$A, "LDV", NewEmisData!$B:$B, $A145, NewEmisData!$C:$C, $H145, NewEmisData!$D:$D, DH$2))</f>
        <v>0</v>
      </c>
      <c r="DI145" s="335">
        <f>$I145*IF($G145="Pickup", SUMIFS(NewEmisData!G:G, NewEmisData!$A:$A, "Pickup", NewEmisData!$B:$B, $A145, NewEmisData!$C:$C, $H145, NewEmisData!$D:$D, DI$2), SUMIFS(NewEmisData!G:G, NewEmisData!$A:$A, "LDV", NewEmisData!$B:$B, $A145, NewEmisData!$C:$C, $H145, NewEmisData!$D:$D, DI$2))</f>
        <v>0</v>
      </c>
      <c r="DJ145" s="335">
        <f>$I145*IF($G145="Pickup", SUMIFS(NewEmisData!H:H, NewEmisData!$A:$A, "Pickup", NewEmisData!$B:$B, $A145, NewEmisData!$C:$C, $H145, NewEmisData!$D:$D, DJ$2), SUMIFS(NewEmisData!H:H, NewEmisData!$A:$A, "LDV", NewEmisData!$B:$B, $A145, NewEmisData!$C:$C, $H145, NewEmisData!$D:$D, DJ$2))</f>
        <v>0</v>
      </c>
      <c r="DK145" s="335">
        <f>$I145*IF($G145="Pickup", SUMIFS(NewEmisData!I:I, NewEmisData!$A:$A, "Pickup", NewEmisData!$B:$B, $A145, NewEmisData!$C:$C, $H145, NewEmisData!$D:$D, DK$2), SUMIFS(NewEmisData!I:I, NewEmisData!$A:$A, "LDV", NewEmisData!$B:$B, $A145, NewEmisData!$C:$C, $H145, NewEmisData!$D:$D, DK$2))</f>
        <v>0</v>
      </c>
      <c r="DL145" s="335">
        <f>$I145*IF($G145="Pickup", SUMIFS(NewEmisData!J:J, NewEmisData!$A:$A, "Pickup", NewEmisData!$B:$B, $A145, NewEmisData!$C:$C, $H145, NewEmisData!$D:$D, DL$2), SUMIFS(NewEmisData!J:J, NewEmisData!$A:$A, "LDV", NewEmisData!$B:$B, $A145, NewEmisData!$C:$C, $H145, NewEmisData!$D:$D, DL$2))</f>
        <v>0</v>
      </c>
      <c r="DM145" s="335">
        <f>$I145*IF($G145="Pickup", SUMIFS(NewEmisData!K:K, NewEmisData!$A:$A, "Pickup", NewEmisData!$B:$B, $A145, NewEmisData!$C:$C, $H145, NewEmisData!$D:$D, DM$2), SUMIFS(NewEmisData!K:K, NewEmisData!$A:$A, "LDV", NewEmisData!$B:$B, $A145, NewEmisData!$C:$C, $H145, NewEmisData!$D:$D, DM$2))</f>
        <v>0</v>
      </c>
      <c r="DN145" s="335">
        <f>$I145*IF($G145="Pickup", SUMIFS(NewEmisData!L:L, NewEmisData!$A:$A, "Pickup", NewEmisData!$B:$B, $A145, NewEmisData!$C:$C, $H145, NewEmisData!$D:$D, DN$2), SUMIFS(NewEmisData!L:L, NewEmisData!$A:$A, "LDV", NewEmisData!$B:$B, $A145, NewEmisData!$C:$C, $H145, NewEmisData!$D:$D, DN$2))</f>
        <v>0</v>
      </c>
      <c r="DO145" s="335">
        <f>$I145*IF($G145="Pickup", SUMIFS(NewEmisData!M:M, NewEmisData!$A:$A, "Pickup", NewEmisData!$B:$B, $A145, NewEmisData!$C:$C, $H145, NewEmisData!$D:$D, DO$2), SUMIFS(NewEmisData!M:M, NewEmisData!$A:$A, "LDV", NewEmisData!$B:$B, $A145, NewEmisData!$C:$C, $H145, NewEmisData!$D:$D, DO$2))</f>
        <v>0</v>
      </c>
      <c r="DP145" s="335">
        <v>1.3040587281867905E-3</v>
      </c>
      <c r="DQ145" s="335">
        <f>$I145*IF($G145="Pickup", SUMIFS(NewEmisData!E:E, NewEmisData!$A:$A, "Pickup", NewEmisData!$B:$B, $A145, NewEmisData!$C:$C, $H145, NewEmisData!$D:$D, DQ$2), SUMIFS(NewEmisData!E:E, NewEmisData!$A:$A, "LDV", NewEmisData!$B:$B, $A145, NewEmisData!$C:$C, $H145, NewEmisData!$D:$D, DQ$2))</f>
        <v>1.9307833533596701E-2</v>
      </c>
      <c r="DR145" s="335">
        <f>$I145*IF($G145="Pickup", SUMIFS(NewEmisData!F:F, NewEmisData!$A:$A, "Pickup", NewEmisData!$B:$B, $A145, NewEmisData!$C:$C, $H145, NewEmisData!$D:$D, DR$2), SUMIFS(NewEmisData!F:F, NewEmisData!$A:$A, "LDV", NewEmisData!$B:$B, $A145, NewEmisData!$C:$C, $H145, NewEmisData!$D:$D, DR$2))</f>
        <v>6.4114835319069405E-2</v>
      </c>
      <c r="DS145" s="335">
        <f>$I145*IF($G145="Pickup", SUMIFS(NewEmisData!G:G, NewEmisData!$A:$A, "Pickup", NewEmisData!$B:$B, $A145, NewEmisData!$C:$C, $H145, NewEmisData!$D:$D, DS$2), SUMIFS(NewEmisData!G:G, NewEmisData!$A:$A, "LDV", NewEmisData!$B:$B, $A145, NewEmisData!$C:$C, $H145, NewEmisData!$D:$D, DS$2))</f>
        <v>7.1713130585949997E-2</v>
      </c>
      <c r="DT145" s="335">
        <f>$I145*IF($G145="Pickup", SUMIFS(NewEmisData!H:H, NewEmisData!$A:$A, "Pickup", NewEmisData!$B:$B, $A145, NewEmisData!$C:$C, $H145, NewEmisData!$D:$D, DT$2), SUMIFS(NewEmisData!H:H, NewEmisData!$A:$A, "LDV", NewEmisData!$B:$B, $A145, NewEmisData!$C:$C, $H145, NewEmisData!$D:$D, DT$2))</f>
        <v>7.3171737716537094E-2</v>
      </c>
      <c r="DU145" s="335">
        <f>$I145*IF($G145="Pickup", SUMIFS(NewEmisData!I:I, NewEmisData!$A:$A, "Pickup", NewEmisData!$B:$B, $A145, NewEmisData!$C:$C, $H145, NewEmisData!$D:$D, DU$2), SUMIFS(NewEmisData!I:I, NewEmisData!$A:$A, "LDV", NewEmisData!$B:$B, $A145, NewEmisData!$C:$C, $H145, NewEmisData!$D:$D, DU$2))</f>
        <v>7.5270293642568403E-2</v>
      </c>
      <c r="DV145" s="335">
        <f>$I145*IF($G145="Pickup", SUMIFS(NewEmisData!J:J, NewEmisData!$A:$A, "Pickup", NewEmisData!$B:$B, $A145, NewEmisData!$C:$C, $H145, NewEmisData!$D:$D, DV$2), SUMIFS(NewEmisData!J:J, NewEmisData!$A:$A, "LDV", NewEmisData!$B:$B, $A145, NewEmisData!$C:$C, $H145, NewEmisData!$D:$D, DV$2))</f>
        <v>7.5445547537672006E-2</v>
      </c>
      <c r="DW145" s="335">
        <f>$I145*IF($G145="Pickup", SUMIFS(NewEmisData!K:K, NewEmisData!$A:$A, "Pickup", NewEmisData!$B:$B, $A145, NewEmisData!$C:$C, $H145, NewEmisData!$D:$D, DW$2), SUMIFS(NewEmisData!K:K, NewEmisData!$A:$A, "LDV", NewEmisData!$B:$B, $A145, NewEmisData!$C:$C, $H145, NewEmisData!$D:$D, DW$2))</f>
        <v>7.4712089162185497E-2</v>
      </c>
      <c r="DX145" s="335">
        <f>$I145*IF($G145="Pickup", SUMIFS(NewEmisData!L:L, NewEmisData!$A:$A, "Pickup", NewEmisData!$B:$B, $A145, NewEmisData!$C:$C, $H145, NewEmisData!$D:$D, DX$2), SUMIFS(NewEmisData!L:L, NewEmisData!$A:$A, "LDV", NewEmisData!$B:$B, $A145, NewEmisData!$C:$C, $H145, NewEmisData!$D:$D, DX$2))</f>
        <v>7.3717251656777796E-2</v>
      </c>
      <c r="DY145" s="335">
        <f>$I145*IF($G145="Pickup", SUMIFS(NewEmisData!M:M, NewEmisData!$A:$A, "Pickup", NewEmisData!$B:$B, $A145, NewEmisData!$C:$C, $H145, NewEmisData!$D:$D, DY$2), SUMIFS(NewEmisData!M:M, NewEmisData!$A:$A, "LDV", NewEmisData!$B:$B, $A145, NewEmisData!$C:$C, $H145, NewEmisData!$D:$D, DY$2))</f>
        <v>7.44731750120151E-2</v>
      </c>
      <c r="DZ145" s="335">
        <v>7.9378330079915432E-2</v>
      </c>
      <c r="EA145" s="335">
        <f t="shared" si="234"/>
        <v>476.09443428903302</v>
      </c>
      <c r="EB145" s="335">
        <f t="shared" si="235"/>
        <v>429.18807065940501</v>
      </c>
      <c r="EC145" s="335">
        <f t="shared" si="236"/>
        <v>391.319233082962</v>
      </c>
      <c r="ED145" s="335">
        <f t="shared" si="237"/>
        <v>328.42956729245498</v>
      </c>
      <c r="EE145" s="335">
        <f t="shared" si="238"/>
        <v>299.62284839363502</v>
      </c>
      <c r="EF145" s="335">
        <f t="shared" si="239"/>
        <v>287.52510197421901</v>
      </c>
      <c r="EG145" s="335">
        <f t="shared" si="240"/>
        <v>280.23148169863998</v>
      </c>
      <c r="EH145" s="335">
        <f t="shared" si="241"/>
        <v>277.54586040118801</v>
      </c>
      <c r="EI145" s="335">
        <f t="shared" si="242"/>
        <v>277.49863288375599</v>
      </c>
      <c r="EJ145" s="335">
        <f t="shared" si="243"/>
        <v>0.51895197956857197</v>
      </c>
      <c r="EK145" s="335">
        <f t="shared" si="244"/>
        <v>2.0049311260151099</v>
      </c>
      <c r="EL145" s="335">
        <f t="shared" si="245"/>
        <v>0.760827545002146</v>
      </c>
      <c r="EM145" s="335">
        <f t="shared" si="246"/>
        <v>0.12767197241808201</v>
      </c>
      <c r="EN145" s="335">
        <f t="shared" si="247"/>
        <v>7.2512734058825107E-2</v>
      </c>
      <c r="EO145" s="335">
        <f t="shared" si="248"/>
        <v>4.5465409268618202E-2</v>
      </c>
      <c r="EP145" s="335">
        <f t="shared" si="249"/>
        <v>4.03828422132856E-2</v>
      </c>
      <c r="EQ145" s="335">
        <f t="shared" si="250"/>
        <v>3.69457071662685E-2</v>
      </c>
      <c r="ER145" s="335">
        <f t="shared" si="251"/>
        <v>3.54479042046821E-2</v>
      </c>
      <c r="ES145" s="335">
        <f t="shared" si="252"/>
        <v>3.5796031702760897E-2</v>
      </c>
      <c r="ET145" s="335">
        <f t="shared" si="253"/>
        <v>0.31264891292629016</v>
      </c>
      <c r="EU145" s="335">
        <f t="shared" si="254"/>
        <v>1.1835152385958499E-2</v>
      </c>
      <c r="EV145" s="335">
        <f t="shared" si="255"/>
        <v>1.02303341802871E-2</v>
      </c>
      <c r="EW145" s="335">
        <f t="shared" si="256"/>
        <v>3.28141775067963E-3</v>
      </c>
      <c r="EX145" s="335">
        <f t="shared" si="257"/>
        <v>2.7429174181074199E-3</v>
      </c>
      <c r="EY145" s="335">
        <f t="shared" si="258"/>
        <v>2.4986761140543901E-3</v>
      </c>
      <c r="EZ145" s="335">
        <f t="shared" si="259"/>
        <v>2.3977288527187398E-3</v>
      </c>
      <c r="FA145" s="335">
        <f t="shared" si="260"/>
        <v>2.3363239635992802E-3</v>
      </c>
      <c r="FB145" s="335">
        <f t="shared" si="261"/>
        <v>2.3139342639780401E-3</v>
      </c>
      <c r="FC145" s="335">
        <f t="shared" si="262"/>
        <v>2.31353960902861E-3</v>
      </c>
      <c r="FD145" s="335">
        <f t="shared" si="263"/>
        <v>4.2403248188809025E-3</v>
      </c>
      <c r="FE145" s="335">
        <f t="shared" si="264"/>
        <v>0.14754888588672199</v>
      </c>
      <c r="FF145" s="335">
        <f t="shared" si="265"/>
        <v>8.9170669812866296E-2</v>
      </c>
      <c r="FG145" s="335">
        <f t="shared" si="266"/>
        <v>7.8105554369183802E-2</v>
      </c>
      <c r="FH145" s="335">
        <f t="shared" si="267"/>
        <v>7.6972409553025797E-2</v>
      </c>
      <c r="FI145" s="335">
        <f t="shared" si="268"/>
        <v>7.6836875081772907E-2</v>
      </c>
      <c r="FJ145" s="335">
        <f t="shared" si="269"/>
        <v>7.69074432910445E-2</v>
      </c>
      <c r="FK145" s="335">
        <f t="shared" si="270"/>
        <v>7.6900843368497895E-2</v>
      </c>
      <c r="FL145" s="335">
        <f t="shared" si="271"/>
        <v>7.6888545887976001E-2</v>
      </c>
      <c r="FM145" s="335">
        <f t="shared" si="272"/>
        <v>7.6936569612579206E-2</v>
      </c>
      <c r="FN145" s="335">
        <f t="shared" si="273"/>
        <v>5.2834708622229692E-2</v>
      </c>
      <c r="FO145" s="335">
        <f t="shared" si="274"/>
        <v>8.2994776464736103E-2</v>
      </c>
      <c r="FP145" s="335">
        <f t="shared" si="275"/>
        <v>2.9286960169176E-2</v>
      </c>
      <c r="FQ145" s="335">
        <f t="shared" si="276"/>
        <v>1.3924604157418001E-2</v>
      </c>
      <c r="FR145" s="335">
        <f t="shared" si="277"/>
        <v>1.28820995888716E-2</v>
      </c>
      <c r="FS145" s="335">
        <f t="shared" si="278"/>
        <v>1.2757306095682401E-2</v>
      </c>
      <c r="FT145" s="335">
        <f t="shared" si="279"/>
        <v>1.28223162487622E-2</v>
      </c>
      <c r="FU145" s="335">
        <f t="shared" si="280"/>
        <v>1.28161744328164E-2</v>
      </c>
      <c r="FV145" s="335">
        <f t="shared" si="281"/>
        <v>1.28049681705815E-2</v>
      </c>
      <c r="FW145" s="335">
        <f t="shared" si="282"/>
        <v>1.2849092483120999E-2</v>
      </c>
      <c r="FX145" s="335">
        <f t="shared" si="283"/>
        <v>1.4243276255751064E-2</v>
      </c>
    </row>
    <row r="146" spans="1:180" x14ac:dyDescent="0.2">
      <c r="A146" s="305" t="str">
        <f>_xlfn.CONCAT(IF(LEFT(TRIM(A145),1)="*", "*R", "R"), 1+RIGHT(TRIM(A145),1))</f>
        <v>R3</v>
      </c>
      <c r="B146" s="305" t="str">
        <f t="shared" ref="B146:B149" si="290">B145</f>
        <v>TLLSDSL11</v>
      </c>
      <c r="C146" s="305" t="str">
        <f t="shared" ref="C146:C149" si="291">C145</f>
        <v>TL.DSL.LS.DSL.2011</v>
      </c>
      <c r="D146" s="301" t="str">
        <f t="shared" ref="D146:D149" si="292">D145</f>
        <v>bn-vmt, bn-vmt/a</v>
      </c>
      <c r="E146" s="301" t="str">
        <f t="shared" ref="E146:E149" si="293">E145</f>
        <v>TRNDSL</v>
      </c>
      <c r="F146" s="301" t="str">
        <f t="shared" ref="F146:F149" si="294">F145</f>
        <v>TL</v>
      </c>
      <c r="G146" s="315" t="s">
        <v>822</v>
      </c>
      <c r="H146" s="315" t="s">
        <v>816</v>
      </c>
      <c r="I146" s="315">
        <v>1</v>
      </c>
      <c r="J146" s="315" t="str">
        <f t="shared" si="284"/>
        <v>Large SUV-DSL</v>
      </c>
      <c r="K146" s="335">
        <f>$I146*IF($G146="Pickup", SUMIFS(NewEmisData!E:E, NewEmisData!$A:$A, "Pickup", NewEmisData!$B:$B, $A146, NewEmisData!$C:$C, $H146, NewEmisData!$D:$D, K$2), SUMIFS(NewEmisData!E:E, NewEmisData!$A:$A, "LDV", NewEmisData!$B:$B, $A146, NewEmisData!$C:$C, $H146, NewEmisData!$D:$D, K$2))</f>
        <v>454.22422332698301</v>
      </c>
      <c r="L146" s="335">
        <f>$I146*IF($G146="Pickup", SUMIFS(NewEmisData!F:F, NewEmisData!$A:$A, "Pickup", NewEmisData!$B:$B, $A146, NewEmisData!$C:$C, $H146, NewEmisData!$D:$D, L$2), SUMIFS(NewEmisData!F:F, NewEmisData!$A:$A, "LDV", NewEmisData!$B:$B, $A146, NewEmisData!$C:$C, $H146, NewEmisData!$D:$D, L$2))</f>
        <v>415.98623310718898</v>
      </c>
      <c r="M146" s="335">
        <f>$I146*IF($G146="Pickup", SUMIFS(NewEmisData!G:G, NewEmisData!$A:$A, "Pickup", NewEmisData!$B:$B, $A146, NewEmisData!$C:$C, $H146, NewEmisData!$D:$D, M$2), SUMIFS(NewEmisData!G:G, NewEmisData!$A:$A, "LDV", NewEmisData!$B:$B, $A146, NewEmisData!$C:$C, $H146, NewEmisData!$D:$D, M$2))</f>
        <v>341.24154984582401</v>
      </c>
      <c r="N146" s="335">
        <f>$I146*IF($G146="Pickup", SUMIFS(NewEmisData!H:H, NewEmisData!$A:$A, "Pickup", NewEmisData!$B:$B, $A146, NewEmisData!$C:$C, $H146, NewEmisData!$D:$D, N$2), SUMIFS(NewEmisData!H:H, NewEmisData!$A:$A, "LDV", NewEmisData!$B:$B, $A146, NewEmisData!$C:$C, $H146, NewEmisData!$D:$D, N$2))</f>
        <v>286.14374563306302</v>
      </c>
      <c r="O146" s="335">
        <f>$I146*IF($G146="Pickup", SUMIFS(NewEmisData!I:I, NewEmisData!$A:$A, "Pickup", NewEmisData!$B:$B, $A146, NewEmisData!$C:$C, $H146, NewEmisData!$D:$D, O$2), SUMIFS(NewEmisData!I:I, NewEmisData!$A:$A, "LDV", NewEmisData!$B:$B, $A146, NewEmisData!$C:$C, $H146, NewEmisData!$D:$D, O$2))</f>
        <v>260.90109398597599</v>
      </c>
      <c r="P146" s="335">
        <f>$I146*IF($G146="Pickup", SUMIFS(NewEmisData!J:J, NewEmisData!$A:$A, "Pickup", NewEmisData!$B:$B, $A146, NewEmisData!$C:$C, $H146, NewEmisData!$D:$D, P$2), SUMIFS(NewEmisData!J:J, NewEmisData!$A:$A, "LDV", NewEmisData!$B:$B, $A146, NewEmisData!$C:$C, $H146, NewEmisData!$D:$D, P$2))</f>
        <v>250.29294391902499</v>
      </c>
      <c r="Q146" s="335">
        <f>$I146*IF($G146="Pickup", SUMIFS(NewEmisData!K:K, NewEmisData!$A:$A, "Pickup", NewEmisData!$B:$B, $A146, NewEmisData!$C:$C, $H146, NewEmisData!$D:$D, Q$2), SUMIFS(NewEmisData!K:K, NewEmisData!$A:$A, "LDV", NewEmisData!$B:$B, $A146, NewEmisData!$C:$C, $H146, NewEmisData!$D:$D, Q$2))</f>
        <v>243.907500195674</v>
      </c>
      <c r="R146" s="335">
        <f>$I146*IF($G146="Pickup", SUMIFS(NewEmisData!L:L, NewEmisData!$A:$A, "Pickup", NewEmisData!$B:$B, $A146, NewEmisData!$C:$C, $H146, NewEmisData!$D:$D, R$2), SUMIFS(NewEmisData!L:L, NewEmisData!$A:$A, "LDV", NewEmisData!$B:$B, $A146, NewEmisData!$C:$C, $H146, NewEmisData!$D:$D, R$2))</f>
        <v>241.55525518103801</v>
      </c>
      <c r="S146" s="335">
        <f>$I146*IF($G146="Pickup", SUMIFS(NewEmisData!M:M, NewEmisData!$A:$A, "Pickup", NewEmisData!$B:$B, $A146, NewEmisData!$C:$C, $H146, NewEmisData!$D:$D, S$2), SUMIFS(NewEmisData!M:M, NewEmisData!$A:$A, "LDV", NewEmisData!$B:$B, $A146, NewEmisData!$C:$C, $H146, NewEmisData!$D:$D, S$2))</f>
        <v>241.503483186078</v>
      </c>
      <c r="T146" s="335">
        <v>0.51895197956857197</v>
      </c>
      <c r="U146" s="335">
        <f>$I146*IF($G146="Pickup", SUMIFS(NewEmisData!E:E, NewEmisData!$A:$A, "Pickup", NewEmisData!$B:$B, $A146, NewEmisData!$C:$C, $H146, NewEmisData!$D:$D, U$2), SUMIFS(NewEmisData!E:E, NewEmisData!$A:$A, "LDV", NewEmisData!$B:$B, $A146, NewEmisData!$C:$C, $H146, NewEmisData!$D:$D, U$2))</f>
        <v>1.6110129323604601</v>
      </c>
      <c r="V146" s="335">
        <f>$I146*IF($G146="Pickup", SUMIFS(NewEmisData!F:F, NewEmisData!$A:$A, "Pickup", NewEmisData!$B:$B, $A146, NewEmisData!$C:$C, $H146, NewEmisData!$D:$D, V$2), SUMIFS(NewEmisData!F:F, NewEmisData!$A:$A, "LDV", NewEmisData!$B:$B, $A146, NewEmisData!$C:$C, $H146, NewEmisData!$D:$D, V$2))</f>
        <v>0.78125490560219701</v>
      </c>
      <c r="W146" s="335">
        <f>$I146*IF($G146="Pickup", SUMIFS(NewEmisData!G:G, NewEmisData!$A:$A, "Pickup", NewEmisData!$B:$B, $A146, NewEmisData!$C:$C, $H146, NewEmisData!$D:$D, W$2), SUMIFS(NewEmisData!G:G, NewEmisData!$A:$A, "LDV", NewEmisData!$B:$B, $A146, NewEmisData!$C:$C, $H146, NewEmisData!$D:$D, W$2))</f>
        <v>0.115620473733781</v>
      </c>
      <c r="X146" s="335">
        <f>$I146*IF($G146="Pickup", SUMIFS(NewEmisData!H:H, NewEmisData!$A:$A, "Pickup", NewEmisData!$B:$B, $A146, NewEmisData!$C:$C, $H146, NewEmisData!$D:$D, X$2), SUMIFS(NewEmisData!H:H, NewEmisData!$A:$A, "LDV", NewEmisData!$B:$B, $A146, NewEmisData!$C:$C, $H146, NewEmisData!$D:$D, X$2))</f>
        <v>6.6004639352718095E-2</v>
      </c>
      <c r="Y146" s="335">
        <f>$I146*IF($G146="Pickup", SUMIFS(NewEmisData!I:I, NewEmisData!$A:$A, "Pickup", NewEmisData!$B:$B, $A146, NewEmisData!$C:$C, $H146, NewEmisData!$D:$D, Y$2), SUMIFS(NewEmisData!I:I, NewEmisData!$A:$A, "LDV", NewEmisData!$B:$B, $A146, NewEmisData!$C:$C, $H146, NewEmisData!$D:$D, Y$2))</f>
        <v>4.1480313552042999E-2</v>
      </c>
      <c r="Z146" s="335">
        <f>$I146*IF($G146="Pickup", SUMIFS(NewEmisData!J:J, NewEmisData!$A:$A, "Pickup", NewEmisData!$B:$B, $A146, NewEmisData!$C:$C, $H146, NewEmisData!$D:$D, Z$2), SUMIFS(NewEmisData!J:J, NewEmisData!$A:$A, "LDV", NewEmisData!$B:$B, $A146, NewEmisData!$C:$C, $H146, NewEmisData!$D:$D, Z$2))</f>
        <v>3.67143779351497E-2</v>
      </c>
      <c r="AA146" s="335">
        <f>$I146*IF($G146="Pickup", SUMIFS(NewEmisData!K:K, NewEmisData!$A:$A, "Pickup", NewEmisData!$B:$B, $A146, NewEmisData!$C:$C, $H146, NewEmisData!$D:$D, AA$2), SUMIFS(NewEmisData!K:K, NewEmisData!$A:$A, "LDV", NewEmisData!$B:$B, $A146, NewEmisData!$C:$C, $H146, NewEmisData!$D:$D, AA$2))</f>
        <v>3.3512426284448803E-2</v>
      </c>
      <c r="AB146" s="335">
        <f>$I146*IF($G146="Pickup", SUMIFS(NewEmisData!L:L, NewEmisData!$A:$A, "Pickup", NewEmisData!$B:$B, $A146, NewEmisData!$C:$C, $H146, NewEmisData!$D:$D, AB$2), SUMIFS(NewEmisData!L:L, NewEmisData!$A:$A, "LDV", NewEmisData!$B:$B, $A146, NewEmisData!$C:$C, $H146, NewEmisData!$D:$D, AB$2))</f>
        <v>3.2134891572290103E-2</v>
      </c>
      <c r="AC146" s="335">
        <f>$I146*IF($G146="Pickup", SUMIFS(NewEmisData!M:M, NewEmisData!$A:$A, "Pickup", NewEmisData!$B:$B, $A146, NewEmisData!$C:$C, $H146, NewEmisData!$D:$D, AC$2), SUMIFS(NewEmisData!M:M, NewEmisData!$A:$A, "LDV", NewEmisData!$B:$B, $A146, NewEmisData!$C:$C, $H146, NewEmisData!$D:$D, AC$2))</f>
        <v>3.24152542775758E-2</v>
      </c>
      <c r="AD146" s="335">
        <v>0.31264891292629016</v>
      </c>
      <c r="AE146" s="335">
        <f>$I146*IF($G146="Pickup", SUMIFS(NewEmisData!E:E, NewEmisData!$A:$A, "Pickup", NewEmisData!$B:$B, $A146, NewEmisData!$C:$C, $H146, NewEmisData!$D:$D, AE$2), SUMIFS(NewEmisData!E:E, NewEmisData!$A:$A, "LDV", NewEmisData!$B:$B, $A146, NewEmisData!$C:$C, $H146, NewEmisData!$D:$D, AE$2))</f>
        <v>1.1303261097433201E-2</v>
      </c>
      <c r="AF146" s="335">
        <f>$I146*IF($G146="Pickup", SUMIFS(NewEmisData!F:F, NewEmisData!$A:$A, "Pickup", NewEmisData!$B:$B, $A146, NewEmisData!$C:$C, $H146, NewEmisData!$D:$D, AF$2), SUMIFS(NewEmisData!F:F, NewEmisData!$A:$A, "LDV", NewEmisData!$B:$B, $A146, NewEmisData!$C:$C, $H146, NewEmisData!$D:$D, AF$2))</f>
        <v>9.9952440902568301E-3</v>
      </c>
      <c r="AG146" s="335">
        <f>$I146*IF($G146="Pickup", SUMIFS(NewEmisData!G:G, NewEmisData!$A:$A, "Pickup", NewEmisData!$B:$B, $A146, NewEmisData!$C:$C, $H146, NewEmisData!$D:$D, AG$2), SUMIFS(NewEmisData!G:G, NewEmisData!$A:$A, "LDV", NewEmisData!$B:$B, $A146, NewEmisData!$C:$C, $H146, NewEmisData!$D:$D, AG$2))</f>
        <v>2.8615465413590799E-3</v>
      </c>
      <c r="AH146" s="335">
        <f>$I146*IF($G146="Pickup", SUMIFS(NewEmisData!H:H, NewEmisData!$A:$A, "Pickup", NewEmisData!$B:$B, $A146, NewEmisData!$C:$C, $H146, NewEmisData!$D:$D, AH$2), SUMIFS(NewEmisData!H:H, NewEmisData!$A:$A, "LDV", NewEmisData!$B:$B, $A146, NewEmisData!$C:$C, $H146, NewEmisData!$D:$D, AH$2))</f>
        <v>2.3897731636762301E-3</v>
      </c>
      <c r="AI146" s="335">
        <f>$I146*IF($G146="Pickup", SUMIFS(NewEmisData!I:I, NewEmisData!$A:$A, "Pickup", NewEmisData!$B:$B, $A146, NewEmisData!$C:$C, $H146, NewEmisData!$D:$D, AI$2), SUMIFS(NewEmisData!I:I, NewEmisData!$A:$A, "LDV", NewEmisData!$B:$B, $A146, NewEmisData!$C:$C, $H146, NewEmisData!$D:$D, AI$2))</f>
        <v>2.1757621427749502E-3</v>
      </c>
      <c r="AJ146" s="335">
        <f>$I146*IF($G146="Pickup", SUMIFS(NewEmisData!J:J, NewEmisData!$A:$A, "Pickup", NewEmisData!$B:$B, $A146, NewEmisData!$C:$C, $H146, NewEmisData!$D:$D, AJ$2), SUMIFS(NewEmisData!J:J, NewEmisData!$A:$A, "LDV", NewEmisData!$B:$B, $A146, NewEmisData!$C:$C, $H146, NewEmisData!$D:$D, AJ$2))</f>
        <v>2.0872445644692299E-3</v>
      </c>
      <c r="AK146" s="335">
        <f>$I146*IF($G146="Pickup", SUMIFS(NewEmisData!K:K, NewEmisData!$A:$A, "Pickup", NewEmisData!$B:$B, $A146, NewEmisData!$C:$C, $H146, NewEmisData!$D:$D, AK$2), SUMIFS(NewEmisData!K:K, NewEmisData!$A:$A, "LDV", NewEmisData!$B:$B, $A146, NewEmisData!$C:$C, $H146, NewEmisData!$D:$D, AK$2))</f>
        <v>2.03348692070508E-3</v>
      </c>
      <c r="AL146" s="335">
        <f>$I146*IF($G146="Pickup", SUMIFS(NewEmisData!L:L, NewEmisData!$A:$A, "Pickup", NewEmisData!$B:$B, $A146, NewEmisData!$C:$C, $H146, NewEmisData!$D:$D, AL$2), SUMIFS(NewEmisData!L:L, NewEmisData!$A:$A, "LDV", NewEmisData!$B:$B, $A146, NewEmisData!$C:$C, $H146, NewEmisData!$D:$D, AL$2))</f>
        <v>2.0138761843932198E-3</v>
      </c>
      <c r="AM146" s="335">
        <f>$I146*IF($G146="Pickup", SUMIFS(NewEmisData!M:M, NewEmisData!$A:$A, "Pickup", NewEmisData!$B:$B, $A146, NewEmisData!$C:$C, $H146, NewEmisData!$D:$D, AM$2), SUMIFS(NewEmisData!M:M, NewEmisData!$A:$A, "LDV", NewEmisData!$B:$B, $A146, NewEmisData!$C:$C, $H146, NewEmisData!$D:$D, AM$2))</f>
        <v>2.0134431442024002E-3</v>
      </c>
      <c r="AN146" s="335">
        <v>4.2403248188809025E-3</v>
      </c>
      <c r="AO146" s="335">
        <f>$I146*IF($G146="Pickup", SUMIFS(NewEmisData!E:E, NewEmisData!$A:$A, "Pickup", NewEmisData!$B:$B, $A146, NewEmisData!$C:$C, $H146, NewEmisData!$D:$D, AO$2), SUMIFS(NewEmisData!E:E, NewEmisData!$A:$A, "LDV", NewEmisData!$B:$B, $A146, NewEmisData!$C:$C, $H146, NewEmisData!$D:$D, AO$2))</f>
        <v>0.10831971626595401</v>
      </c>
      <c r="AP146" s="335">
        <f>$I146*IF($G146="Pickup", SUMIFS(NewEmisData!F:F, NewEmisData!$A:$A, "Pickup", NewEmisData!$B:$B, $A146, NewEmisData!$C:$C, $H146, NewEmisData!$D:$D, AP$2), SUMIFS(NewEmisData!F:F, NewEmisData!$A:$A, "LDV", NewEmisData!$B:$B, $A146, NewEmisData!$C:$C, $H146, NewEmisData!$D:$D, AP$2))</f>
        <v>7.51921551228555E-2</v>
      </c>
      <c r="AQ146" s="335">
        <f>$I146*IF($G146="Pickup", SUMIFS(NewEmisData!G:G, NewEmisData!$A:$A, "Pickup", NewEmisData!$B:$B, $A146, NewEmisData!$C:$C, $H146, NewEmisData!$D:$D, AQ$2), SUMIFS(NewEmisData!G:G, NewEmisData!$A:$A, "LDV", NewEmisData!$B:$B, $A146, NewEmisData!$C:$C, $H146, NewEmisData!$D:$D, AQ$2))</f>
        <v>6.01393435807746E-2</v>
      </c>
      <c r="AR146" s="335">
        <f>$I146*IF($G146="Pickup", SUMIFS(NewEmisData!H:H, NewEmisData!$A:$A, "Pickup", NewEmisData!$B:$B, $A146, NewEmisData!$C:$C, $H146, NewEmisData!$D:$D, AR$2), SUMIFS(NewEmisData!H:H, NewEmisData!$A:$A, "LDV", NewEmisData!$B:$B, $A146, NewEmisData!$C:$C, $H146, NewEmisData!$D:$D, AR$2))</f>
        <v>5.915482339026E-2</v>
      </c>
      <c r="AS146" s="335">
        <f>$I146*IF($G146="Pickup", SUMIFS(NewEmisData!I:I, NewEmisData!$A:$A, "Pickup", NewEmisData!$B:$B, $A146, NewEmisData!$C:$C, $H146, NewEmisData!$D:$D, AS$2), SUMIFS(NewEmisData!I:I, NewEmisData!$A:$A, "LDV", NewEmisData!$B:$B, $A146, NewEmisData!$C:$C, $H146, NewEmisData!$D:$D, AS$2))</f>
        <v>5.90367985492673E-2</v>
      </c>
      <c r="AT146" s="335">
        <f>$I146*IF($G146="Pickup", SUMIFS(NewEmisData!J:J, NewEmisData!$A:$A, "Pickup", NewEmisData!$B:$B, $A146, NewEmisData!$C:$C, $H146, NewEmisData!$D:$D, AT$2), SUMIFS(NewEmisData!J:J, NewEmisData!$A:$A, "LDV", NewEmisData!$B:$B, $A146, NewEmisData!$C:$C, $H146, NewEmisData!$D:$D, AT$2))</f>
        <v>5.9096852542489697E-2</v>
      </c>
      <c r="AU146" s="335">
        <f>$I146*IF($G146="Pickup", SUMIFS(NewEmisData!K:K, NewEmisData!$A:$A, "Pickup", NewEmisData!$B:$B, $A146, NewEmisData!$C:$C, $H146, NewEmisData!$D:$D, AU$2), SUMIFS(NewEmisData!K:K, NewEmisData!$A:$A, "LDV", NewEmisData!$B:$B, $A146, NewEmisData!$C:$C, $H146, NewEmisData!$D:$D, AU$2))</f>
        <v>5.9090238154649199E-2</v>
      </c>
      <c r="AV146" s="335">
        <f>$I146*IF($G146="Pickup", SUMIFS(NewEmisData!L:L, NewEmisData!$A:$A, "Pickup", NewEmisData!$B:$B, $A146, NewEmisData!$C:$C, $H146, NewEmisData!$D:$D, AV$2), SUMIFS(NewEmisData!L:L, NewEmisData!$A:$A, "LDV", NewEmisData!$B:$B, $A146, NewEmisData!$C:$C, $H146, NewEmisData!$D:$D, AV$2))</f>
        <v>5.90796096133216E-2</v>
      </c>
      <c r="AW146" s="335">
        <f>$I146*IF($G146="Pickup", SUMIFS(NewEmisData!M:M, NewEmisData!$A:$A, "Pickup", NewEmisData!$B:$B, $A146, NewEmisData!$C:$C, $H146, NewEmisData!$D:$D, AW$2), SUMIFS(NewEmisData!M:M, NewEmisData!$A:$A, "LDV", NewEmisData!$B:$B, $A146, NewEmisData!$C:$C, $H146, NewEmisData!$D:$D, AW$2))</f>
        <v>5.9120090191233099E-2</v>
      </c>
      <c r="AX146" s="335">
        <v>5.2834708622229692E-2</v>
      </c>
      <c r="AY146" s="335">
        <f>$I146*IF($G146="Pickup", SUMIFS(NewEmisData!E:E, NewEmisData!$A:$A, "Pickup", NewEmisData!$B:$B, $A146, NewEmisData!$C:$C, $H146, NewEmisData!$D:$D, AY$2), SUMIFS(NewEmisData!E:E, NewEmisData!$A:$A, "LDV", NewEmisData!$B:$B, $A146, NewEmisData!$C:$C, $H146, NewEmisData!$D:$D, AY$2))</f>
        <v>5.6019255696326403E-2</v>
      </c>
      <c r="AZ146" s="335">
        <f>$I146*IF($G146="Pickup", SUMIFS(NewEmisData!F:F, NewEmisData!$A:$A, "Pickup", NewEmisData!$B:$B, $A146, NewEmisData!$C:$C, $H146, NewEmisData!$D:$D, AZ$2), SUMIFS(NewEmisData!F:F, NewEmisData!$A:$A, "LDV", NewEmisData!$B:$B, $A146, NewEmisData!$C:$C, $H146, NewEmisData!$D:$D, AZ$2))</f>
        <v>2.5542017960839599E-2</v>
      </c>
      <c r="BA146" s="335">
        <f>$I146*IF($G146="Pickup", SUMIFS(NewEmisData!G:G, NewEmisData!$A:$A, "Pickup", NewEmisData!$B:$B, $A146, NewEmisData!$C:$C, $H146, NewEmisData!$D:$D, BA$2), SUMIFS(NewEmisData!G:G, NewEmisData!$A:$A, "LDV", NewEmisData!$B:$B, $A146, NewEmisData!$C:$C, $H146, NewEmisData!$D:$D, BA$2))</f>
        <v>1.11121396466055E-2</v>
      </c>
      <c r="BB146" s="335">
        <f>$I146*IF($G146="Pickup", SUMIFS(NewEmisData!H:H, NewEmisData!$A:$A, "Pickup", NewEmisData!$B:$B, $A146, NewEmisData!$C:$C, $H146, NewEmisData!$D:$D, BB$2), SUMIFS(NewEmisData!H:H, NewEmisData!$A:$A, "LDV", NewEmisData!$B:$B, $A146, NewEmisData!$C:$C, $H146, NewEmisData!$D:$D, BB$2))</f>
        <v>1.0206481959038401E-2</v>
      </c>
      <c r="BC146" s="335">
        <f>$I146*IF($G146="Pickup", SUMIFS(NewEmisData!I:I, NewEmisData!$A:$A, "Pickup", NewEmisData!$B:$B, $A146, NewEmisData!$C:$C, $H146, NewEmisData!$D:$D, BC$2), SUMIFS(NewEmisData!I:I, NewEmisData!$A:$A, "LDV", NewEmisData!$B:$B, $A146, NewEmisData!$C:$C, $H146, NewEmisData!$D:$D, BC$2))</f>
        <v>1.00978805100248E-2</v>
      </c>
      <c r="BD146" s="335">
        <f>$I146*IF($G146="Pickup", SUMIFS(NewEmisData!J:J, NewEmisData!$A:$A, "Pickup", NewEmisData!$B:$B, $A146, NewEmisData!$C:$C, $H146, NewEmisData!$D:$D, BD$2), SUMIFS(NewEmisData!J:J, NewEmisData!$A:$A, "LDV", NewEmisData!$B:$B, $A146, NewEmisData!$C:$C, $H146, NewEmisData!$D:$D, BD$2))</f>
        <v>1.01531295733735E-2</v>
      </c>
      <c r="BE146" s="335">
        <f>$I146*IF($G146="Pickup", SUMIFS(NewEmisData!K:K, NewEmisData!$A:$A, "Pickup", NewEmisData!$B:$B, $A146, NewEmisData!$C:$C, $H146, NewEmisData!$D:$D, BE$2), SUMIFS(NewEmisData!K:K, NewEmisData!$A:$A, "LDV", NewEmisData!$B:$B, $A146, NewEmisData!$C:$C, $H146, NewEmisData!$D:$D, BE$2))</f>
        <v>1.0147042075548099E-2</v>
      </c>
      <c r="BF146" s="335">
        <f>$I146*IF($G146="Pickup", SUMIFS(NewEmisData!L:L, NewEmisData!$A:$A, "Pickup", NewEmisData!$B:$B, $A146, NewEmisData!$C:$C, $H146, NewEmisData!$D:$D, BF$2), SUMIFS(NewEmisData!L:L, NewEmisData!$A:$A, "LDV", NewEmisData!$B:$B, $A146, NewEmisData!$C:$C, $H146, NewEmisData!$D:$D, BF$2))</f>
        <v>1.0137260551364401E-2</v>
      </c>
      <c r="BG146" s="335">
        <f>$I146*IF($G146="Pickup", SUMIFS(NewEmisData!M:M, NewEmisData!$A:$A, "Pickup", NewEmisData!$B:$B, $A146, NewEmisData!$C:$C, $H146, NewEmisData!$D:$D, BG$2), SUMIFS(NewEmisData!M:M, NewEmisData!$A:$A, "LDV", NewEmisData!$B:$B, $A146, NewEmisData!$C:$C, $H146, NewEmisData!$D:$D, BG$2))</f>
        <v>1.0174550452384501E-2</v>
      </c>
      <c r="BH146" s="335">
        <v>1.4243276255751064E-2</v>
      </c>
      <c r="BI146" s="335">
        <f>$I146*IF($G146="Pickup", SUMIFS(NewEmisData!E:E, NewEmisData!$A:$A, "Pickup", NewEmisData!$B:$B, $A146, NewEmisData!$C:$C, $H146, NewEmisData!$D:$D, BI$2), SUMIFS(NewEmisData!E:E, NewEmisData!$A:$A, "LDV", NewEmisData!$B:$B, $A146, NewEmisData!$C:$C, $H146, NewEmisData!$D:$D, BI$2))</f>
        <v>25.7359255125963</v>
      </c>
      <c r="BJ146" s="335">
        <f>$I146*IF($G146="Pickup", SUMIFS(NewEmisData!F:F, NewEmisData!$A:$A, "Pickup", NewEmisData!$B:$B, $A146, NewEmisData!$C:$C, $H146, NewEmisData!$D:$D, BJ$2), SUMIFS(NewEmisData!F:F, NewEmisData!$A:$A, "LDV", NewEmisData!$B:$B, $A146, NewEmisData!$C:$C, $H146, NewEmisData!$D:$D, BJ$2))</f>
        <v>9.6608254694220292</v>
      </c>
      <c r="BK146" s="335">
        <f>$I146*IF($G146="Pickup", SUMIFS(NewEmisData!G:G, NewEmisData!$A:$A, "Pickup", NewEmisData!$B:$B, $A146, NewEmisData!$C:$C, $H146, NewEmisData!$D:$D, BK$2), SUMIFS(NewEmisData!G:G, NewEmisData!$A:$A, "LDV", NewEmisData!$B:$B, $A146, NewEmisData!$C:$C, $H146, NewEmisData!$D:$D, BK$2))</f>
        <v>1.5868606265345599</v>
      </c>
      <c r="BL146" s="335">
        <f>$I146*IF($G146="Pickup", SUMIFS(NewEmisData!H:H, NewEmisData!$A:$A, "Pickup", NewEmisData!$B:$B, $A146, NewEmisData!$C:$C, $H146, NewEmisData!$D:$D, BL$2), SUMIFS(NewEmisData!H:H, NewEmisData!$A:$A, "LDV", NewEmisData!$B:$B, $A146, NewEmisData!$C:$C, $H146, NewEmisData!$D:$D, BL$2))</f>
        <v>1.2176793673039601</v>
      </c>
      <c r="BM146" s="335">
        <f>$I146*IF($G146="Pickup", SUMIFS(NewEmisData!I:I, NewEmisData!$A:$A, "Pickup", NewEmisData!$B:$B, $A146, NewEmisData!$C:$C, $H146, NewEmisData!$D:$D, BM$2), SUMIFS(NewEmisData!I:I, NewEmisData!$A:$A, "LDV", NewEmisData!$B:$B, $A146, NewEmisData!$C:$C, $H146, NewEmisData!$D:$D, BM$2))</f>
        <v>1.0510354041170999</v>
      </c>
      <c r="BN146" s="335">
        <f>$I146*IF($G146="Pickup", SUMIFS(NewEmisData!J:J, NewEmisData!$A:$A, "Pickup", NewEmisData!$B:$B, $A146, NewEmisData!$C:$C, $H146, NewEmisData!$D:$D, BN$2), SUMIFS(NewEmisData!J:J, NewEmisData!$A:$A, "LDV", NewEmisData!$B:$B, $A146, NewEmisData!$C:$C, $H146, NewEmisData!$D:$D, BN$2))</f>
        <v>1.00292244742092</v>
      </c>
      <c r="BO146" s="335">
        <f>$I146*IF($G146="Pickup", SUMIFS(NewEmisData!K:K, NewEmisData!$A:$A, "Pickup", NewEmisData!$B:$B, $A146, NewEmisData!$C:$C, $H146, NewEmisData!$D:$D, BO$2), SUMIFS(NewEmisData!K:K, NewEmisData!$A:$A, "LDV", NewEmisData!$B:$B, $A146, NewEmisData!$C:$C, $H146, NewEmisData!$D:$D, BO$2))</f>
        <v>0.95159033350268696</v>
      </c>
      <c r="BP146" s="335">
        <f>$I146*IF($G146="Pickup", SUMIFS(NewEmisData!L:L, NewEmisData!$A:$A, "Pickup", NewEmisData!$B:$B, $A146, NewEmisData!$C:$C, $H146, NewEmisData!$D:$D, BP$2), SUMIFS(NewEmisData!L:L, NewEmisData!$A:$A, "LDV", NewEmisData!$B:$B, $A146, NewEmisData!$C:$C, $H146, NewEmisData!$D:$D, BP$2))</f>
        <v>0.92637431175947205</v>
      </c>
      <c r="BQ146" s="335">
        <f>$I146*IF($G146="Pickup", SUMIFS(NewEmisData!M:M, NewEmisData!$A:$A, "Pickup", NewEmisData!$B:$B, $A146, NewEmisData!$C:$C, $H146, NewEmisData!$D:$D, BQ$2), SUMIFS(NewEmisData!M:M, NewEmisData!$A:$A, "LDV", NewEmisData!$B:$B, $A146, NewEmisData!$C:$C, $H146, NewEmisData!$D:$D, BQ$2))</f>
        <v>0.93213232013860903</v>
      </c>
      <c r="BR146" s="335">
        <v>0.76052857406256014</v>
      </c>
      <c r="BS146" s="335">
        <f>$I146*IF($G146="Pickup", SUMIFS(NewEmisData!E:E, NewEmisData!$A:$A, "Pickup", NewEmisData!$B:$B, $A146, NewEmisData!$C:$C, $H146, NewEmisData!$D:$D, BS$2), SUMIFS(NewEmisData!E:E, NewEmisData!$A:$A, "LDV", NewEmisData!$B:$B, $A146, NewEmisData!$C:$C, $H146, NewEmisData!$D:$D, BS$2))</f>
        <v>2.3600316803923498</v>
      </c>
      <c r="BT146" s="335">
        <f>$I146*IF($G146="Pickup", SUMIFS(NewEmisData!F:F, NewEmisData!$A:$A, "Pickup", NewEmisData!$B:$B, $A146, NewEmisData!$C:$C, $H146, NewEmisData!$D:$D, BT$2), SUMIFS(NewEmisData!F:F, NewEmisData!$A:$A, "LDV", NewEmisData!$B:$B, $A146, NewEmisData!$C:$C, $H146, NewEmisData!$D:$D, BT$2))</f>
        <v>0.86729043326035704</v>
      </c>
      <c r="BU146" s="335">
        <f>$I146*IF($G146="Pickup", SUMIFS(NewEmisData!G:G, NewEmisData!$A:$A, "Pickup", NewEmisData!$B:$B, $A146, NewEmisData!$C:$C, $H146, NewEmisData!$D:$D, BU$2), SUMIFS(NewEmisData!G:G, NewEmisData!$A:$A, "LDV", NewEmisData!$B:$B, $A146, NewEmisData!$C:$C, $H146, NewEmisData!$D:$D, BU$2))</f>
        <v>0.110736526137932</v>
      </c>
      <c r="BV146" s="335">
        <f>$I146*IF($G146="Pickup", SUMIFS(NewEmisData!H:H, NewEmisData!$A:$A, "Pickup", NewEmisData!$B:$B, $A146, NewEmisData!$C:$C, $H146, NewEmisData!$D:$D, BV$2), SUMIFS(NewEmisData!H:H, NewEmisData!$A:$A, "LDV", NewEmisData!$B:$B, $A146, NewEmisData!$C:$C, $H146, NewEmisData!$D:$D, BV$2))</f>
        <v>7.5901512222891696E-2</v>
      </c>
      <c r="BW146" s="335">
        <f>$I146*IF($G146="Pickup", SUMIFS(NewEmisData!I:I, NewEmisData!$A:$A, "Pickup", NewEmisData!$B:$B, $A146, NewEmisData!$C:$C, $H146, NewEmisData!$D:$D, BW$2), SUMIFS(NewEmisData!I:I, NewEmisData!$A:$A, "LDV", NewEmisData!$B:$B, $A146, NewEmisData!$C:$C, $H146, NewEmisData!$D:$D, BW$2))</f>
        <v>5.8492240477683803E-2</v>
      </c>
      <c r="BX146" s="335">
        <f>$I146*IF($G146="Pickup", SUMIFS(NewEmisData!J:J, NewEmisData!$A:$A, "Pickup", NewEmisData!$B:$B, $A146, NewEmisData!$C:$C, $H146, NewEmisData!$D:$D, BX$2), SUMIFS(NewEmisData!J:J, NewEmisData!$A:$A, "LDV", NewEmisData!$B:$B, $A146, NewEmisData!$C:$C, $H146, NewEmisData!$D:$D, BX$2))</f>
        <v>5.7141032113164097E-2</v>
      </c>
      <c r="BY146" s="335">
        <f>$I146*IF($G146="Pickup", SUMIFS(NewEmisData!K:K, NewEmisData!$A:$A, "Pickup", NewEmisData!$B:$B, $A146, NewEmisData!$C:$C, $H146, NewEmisData!$D:$D, BY$2), SUMIFS(NewEmisData!K:K, NewEmisData!$A:$A, "LDV", NewEmisData!$B:$B, $A146, NewEmisData!$C:$C, $H146, NewEmisData!$D:$D, BY$2))</f>
        <v>5.5289104211044299E-2</v>
      </c>
      <c r="BZ146" s="335">
        <f>$I146*IF($G146="Pickup", SUMIFS(NewEmisData!L:L, NewEmisData!$A:$A, "Pickup", NewEmisData!$B:$B, $A146, NewEmisData!$C:$C, $H146, NewEmisData!$D:$D, BZ$2), SUMIFS(NewEmisData!L:L, NewEmisData!$A:$A, "LDV", NewEmisData!$B:$B, $A146, NewEmisData!$C:$C, $H146, NewEmisData!$D:$D, BZ$2))</f>
        <v>5.4482372037083497E-2</v>
      </c>
      <c r="CA146" s="335">
        <f>$I146*IF($G146="Pickup", SUMIFS(NewEmisData!M:M, NewEmisData!$A:$A, "Pickup", NewEmisData!$B:$B, $A146, NewEmisData!$C:$C, $H146, NewEmisData!$D:$D, CA$2), SUMIFS(NewEmisData!M:M, NewEmisData!$A:$A, "LDV", NewEmisData!$B:$B, $A146, NewEmisData!$C:$C, $H146, NewEmisData!$D:$D, CA$2))</f>
        <v>5.5017621362252002E-2</v>
      </c>
      <c r="CB146" s="335">
        <v>8.150002687780894E-2</v>
      </c>
      <c r="CC146" s="335">
        <f>$I146*IF($G146="Pickup", SUMIFS(NewEmisData!E:E, NewEmisData!$A:$A, "Pickup", NewEmisData!$B:$B, $A146, NewEmisData!$C:$C, $H146, NewEmisData!$D:$D, CC$2), SUMIFS(NewEmisData!E:E, NewEmisData!$A:$A, "LDV", NewEmisData!$B:$B, $A146, NewEmisData!$C:$C, $H146, NewEmisData!$D:$D, CC$2))</f>
        <v>8.1351723095982893E-3</v>
      </c>
      <c r="CD146" s="335">
        <f>$I146*IF($G146="Pickup", SUMIFS(NewEmisData!F:F, NewEmisData!$A:$A, "Pickup", NewEmisData!$B:$B, $A146, NewEmisData!$C:$C, $H146, NewEmisData!$D:$D, CD$2), SUMIFS(NewEmisData!F:F, NewEmisData!$A:$A, "LDV", NewEmisData!$B:$B, $A146, NewEmisData!$C:$C, $H146, NewEmisData!$D:$D, CD$2))</f>
        <v>8.1351745562756508E-3</v>
      </c>
      <c r="CE146" s="335">
        <f>$I146*IF($G146="Pickup", SUMIFS(NewEmisData!G:G, NewEmisData!$A:$A, "Pickup", NewEmisData!$B:$B, $A146, NewEmisData!$C:$C, $H146, NewEmisData!$D:$D, CE$2), SUMIFS(NewEmisData!G:G, NewEmisData!$A:$A, "LDV", NewEmisData!$B:$B, $A146, NewEmisData!$C:$C, $H146, NewEmisData!$D:$D, CE$2))</f>
        <v>8.9774038648681997E-3</v>
      </c>
      <c r="CF146" s="335">
        <f>$I146*IF($G146="Pickup", SUMIFS(NewEmisData!H:H, NewEmisData!$A:$A, "Pickup", NewEmisData!$B:$B, $A146, NewEmisData!$C:$C, $H146, NewEmisData!$D:$D, CF$2), SUMIFS(NewEmisData!H:H, NewEmisData!$A:$A, "LDV", NewEmisData!$B:$B, $A146, NewEmisData!$C:$C, $H146, NewEmisData!$D:$D, CF$2))</f>
        <v>8.9773869601495193E-3</v>
      </c>
      <c r="CG146" s="335">
        <f>$I146*IF($G146="Pickup", SUMIFS(NewEmisData!I:I, NewEmisData!$A:$A, "Pickup", NewEmisData!$B:$B, $A146, NewEmisData!$C:$C, $H146, NewEmisData!$D:$D, CG$2), SUMIFS(NewEmisData!I:I, NewEmisData!$A:$A, "LDV", NewEmisData!$B:$B, $A146, NewEmisData!$C:$C, $H146, NewEmisData!$D:$D, CG$2))</f>
        <v>8.9773911150380793E-3</v>
      </c>
      <c r="CH146" s="335">
        <f>$I146*IF($G146="Pickup", SUMIFS(NewEmisData!J:J, NewEmisData!$A:$A, "Pickup", NewEmisData!$B:$B, $A146, NewEmisData!$C:$C, $H146, NewEmisData!$D:$D, CH$2), SUMIFS(NewEmisData!J:J, NewEmisData!$A:$A, "LDV", NewEmisData!$B:$B, $A146, NewEmisData!$C:$C, $H146, NewEmisData!$D:$D, CH$2))</f>
        <v>8.9773892839756404E-3</v>
      </c>
      <c r="CI146" s="335">
        <f>$I146*IF($G146="Pickup", SUMIFS(NewEmisData!K:K, NewEmisData!$A:$A, "Pickup", NewEmisData!$B:$B, $A146, NewEmisData!$C:$C, $H146, NewEmisData!$D:$D, CI$2), SUMIFS(NewEmisData!K:K, NewEmisData!$A:$A, "LDV", NewEmisData!$B:$B, $A146, NewEmisData!$C:$C, $H146, NewEmisData!$D:$D, CI$2))</f>
        <v>8.9773894598061902E-3</v>
      </c>
      <c r="CJ146" s="335">
        <f>$I146*IF($G146="Pickup", SUMIFS(NewEmisData!L:L, NewEmisData!$A:$A, "Pickup", NewEmisData!$B:$B, $A146, NewEmisData!$C:$C, $H146, NewEmisData!$D:$D, CJ$2), SUMIFS(NewEmisData!L:L, NewEmisData!$A:$A, "LDV", NewEmisData!$B:$B, $A146, NewEmisData!$C:$C, $H146, NewEmisData!$D:$D, CJ$2))</f>
        <v>8.9773849530117907E-3</v>
      </c>
      <c r="CK146" s="335">
        <f>$I146*IF($G146="Pickup", SUMIFS(NewEmisData!M:M, NewEmisData!$A:$A, "Pickup", NewEmisData!$B:$B, $A146, NewEmisData!$C:$C, $H146, NewEmisData!$D:$D, CK$2), SUMIFS(NewEmisData!M:M, NewEmisData!$A:$A, "LDV", NewEmisData!$B:$B, $A146, NewEmisData!$C:$C, $H146, NewEmisData!$D:$D, CK$2))</f>
        <v>8.9773771810134195E-3</v>
      </c>
      <c r="CL146" s="335">
        <v>2.2181963950320412E-2</v>
      </c>
      <c r="CM146" s="335">
        <f>$I146*IF($G146="Pickup", SUMIFS(NewEmisData!E:E, NewEmisData!$A:$A, "Pickup", NewEmisData!$B:$B, $A146, NewEmisData!$C:$C, $H146, NewEmisData!$D:$D, CM$2), SUMIFS(NewEmisData!E:E, NewEmisData!$A:$A, "LDV", NewEmisData!$B:$B, $A146, NewEmisData!$C:$C, $H146, NewEmisData!$D:$D, CM$2))</f>
        <v>1.06890810544702E-3</v>
      </c>
      <c r="CN146" s="335">
        <f>$I146*IF($G146="Pickup", SUMIFS(NewEmisData!F:F, NewEmisData!$A:$A, "Pickup", NewEmisData!$B:$B, $A146, NewEmisData!$C:$C, $H146, NewEmisData!$D:$D, CN$2), SUMIFS(NewEmisData!F:F, NewEmisData!$A:$A, "LDV", NewEmisData!$B:$B, $A146, NewEmisData!$C:$C, $H146, NewEmisData!$D:$D, CN$2))</f>
        <v>9.8276928788775995E-4</v>
      </c>
      <c r="CO146" s="335">
        <f>$I146*IF($G146="Pickup", SUMIFS(NewEmisData!G:G, NewEmisData!$A:$A, "Pickup", NewEmisData!$B:$B, $A146, NewEmisData!$C:$C, $H146, NewEmisData!$D:$D, CO$2), SUMIFS(NewEmisData!G:G, NewEmisData!$A:$A, "LDV", NewEmisData!$B:$B, $A146, NewEmisData!$C:$C, $H146, NewEmisData!$D:$D, CO$2))</f>
        <v>1.0388015160064301E-3</v>
      </c>
      <c r="CP146" s="335">
        <f>$I146*IF($G146="Pickup", SUMIFS(NewEmisData!H:H, NewEmisData!$A:$A, "Pickup", NewEmisData!$B:$B, $A146, NewEmisData!$C:$C, $H146, NewEmisData!$D:$D, CP$2), SUMIFS(NewEmisData!H:H, NewEmisData!$A:$A, "LDV", NewEmisData!$B:$B, $A146, NewEmisData!$C:$C, $H146, NewEmisData!$D:$D, CP$2))</f>
        <v>1.04042771571272E-3</v>
      </c>
      <c r="CQ146" s="335">
        <f>$I146*IF($G146="Pickup", SUMIFS(NewEmisData!I:I, NewEmisData!$A:$A, "Pickup", NewEmisData!$B:$B, $A146, NewEmisData!$C:$C, $H146, NewEmisData!$D:$D, CQ$2), SUMIFS(NewEmisData!I:I, NewEmisData!$A:$A, "LDV", NewEmisData!$B:$B, $A146, NewEmisData!$C:$C, $H146, NewEmisData!$D:$D, CQ$2))</f>
        <v>1.0463302398882599E-3</v>
      </c>
      <c r="CR146" s="335">
        <f>$I146*IF($G146="Pickup", SUMIFS(NewEmisData!J:J, NewEmisData!$A:$A, "Pickup", NewEmisData!$B:$B, $A146, NewEmisData!$C:$C, $H146, NewEmisData!$D:$D, CR$2), SUMIFS(NewEmisData!J:J, NewEmisData!$A:$A, "LDV", NewEmisData!$B:$B, $A146, NewEmisData!$C:$C, $H146, NewEmisData!$D:$D, CR$2))</f>
        <v>1.05404632398643E-3</v>
      </c>
      <c r="CS146" s="335">
        <f>$I146*IF($G146="Pickup", SUMIFS(NewEmisData!K:K, NewEmisData!$A:$A, "Pickup", NewEmisData!$B:$B, $A146, NewEmisData!$C:$C, $H146, NewEmisData!$D:$D, CS$2), SUMIFS(NewEmisData!K:K, NewEmisData!$A:$A, "LDV", NewEmisData!$B:$B, $A146, NewEmisData!$C:$C, $H146, NewEmisData!$D:$D, CS$2))</f>
        <v>1.05796184016042E-3</v>
      </c>
      <c r="CT146" s="335">
        <f>$I146*IF($G146="Pickup", SUMIFS(NewEmisData!L:L, NewEmisData!$A:$A, "Pickup", NewEmisData!$B:$B, $A146, NewEmisData!$C:$C, $H146, NewEmisData!$D:$D, CT$2), SUMIFS(NewEmisData!L:L, NewEmisData!$A:$A, "LDV", NewEmisData!$B:$B, $A146, NewEmisData!$C:$C, $H146, NewEmisData!$D:$D, CT$2))</f>
        <v>1.05921014380327E-3</v>
      </c>
      <c r="CU146" s="335">
        <f>$I146*IF($G146="Pickup", SUMIFS(NewEmisData!M:M, NewEmisData!$A:$A, "Pickup", NewEmisData!$B:$B, $A146, NewEmisData!$C:$C, $H146, NewEmisData!$D:$D, CU$2), SUMIFS(NewEmisData!M:M, NewEmisData!$A:$A, "LDV", NewEmisData!$B:$B, $A146, NewEmisData!$C:$C, $H146, NewEmisData!$D:$D, CU$2))</f>
        <v>1.0611530168828901E-3</v>
      </c>
      <c r="CV146" s="335">
        <v>2.3568513937467224E-3</v>
      </c>
      <c r="CW146" s="335">
        <v>0.12767609553272316</v>
      </c>
      <c r="CX146" s="335">
        <v>6.0965444660888601E-2</v>
      </c>
      <c r="CY146" s="335">
        <v>1.6598456567846732E-2</v>
      </c>
      <c r="CZ146" s="335">
        <v>3.3604812012321423E-3</v>
      </c>
      <c r="DA146" s="335">
        <v>1.5241571918114991E-3</v>
      </c>
      <c r="DB146" s="335">
        <v>1.0003681376209209E-3</v>
      </c>
      <c r="DC146" s="335">
        <v>9.0365490602724134E-4</v>
      </c>
      <c r="DD146" s="335">
        <v>8.9947941829660093E-4</v>
      </c>
      <c r="DE146" s="335">
        <v>8.980159958761482E-4</v>
      </c>
      <c r="DF146" s="335">
        <v>8.980159958761482E-4</v>
      </c>
      <c r="DG146" s="335">
        <f>$I146*IF($G146="Pickup", SUMIFS(NewEmisData!E:E, NewEmisData!$A:$A, "Pickup", NewEmisData!$B:$B, $A146, NewEmisData!$C:$C, $H146, NewEmisData!$D:$D, DG$2), SUMIFS(NewEmisData!E:E, NewEmisData!$A:$A, "LDV", NewEmisData!$B:$B, $A146, NewEmisData!$C:$C, $H146, NewEmisData!$D:$D, DG$2))</f>
        <v>0</v>
      </c>
      <c r="DH146" s="335">
        <f>$I146*IF($G146="Pickup", SUMIFS(NewEmisData!F:F, NewEmisData!$A:$A, "Pickup", NewEmisData!$B:$B, $A146, NewEmisData!$C:$C, $H146, NewEmisData!$D:$D, DH$2), SUMIFS(NewEmisData!F:F, NewEmisData!$A:$A, "LDV", NewEmisData!$B:$B, $A146, NewEmisData!$C:$C, $H146, NewEmisData!$D:$D, DH$2))</f>
        <v>0</v>
      </c>
      <c r="DI146" s="335">
        <f>$I146*IF($G146="Pickup", SUMIFS(NewEmisData!G:G, NewEmisData!$A:$A, "Pickup", NewEmisData!$B:$B, $A146, NewEmisData!$C:$C, $H146, NewEmisData!$D:$D, DI$2), SUMIFS(NewEmisData!G:G, NewEmisData!$A:$A, "LDV", NewEmisData!$B:$B, $A146, NewEmisData!$C:$C, $H146, NewEmisData!$D:$D, DI$2))</f>
        <v>0</v>
      </c>
      <c r="DJ146" s="335">
        <f>$I146*IF($G146="Pickup", SUMIFS(NewEmisData!H:H, NewEmisData!$A:$A, "Pickup", NewEmisData!$B:$B, $A146, NewEmisData!$C:$C, $H146, NewEmisData!$D:$D, DJ$2), SUMIFS(NewEmisData!H:H, NewEmisData!$A:$A, "LDV", NewEmisData!$B:$B, $A146, NewEmisData!$C:$C, $H146, NewEmisData!$D:$D, DJ$2))</f>
        <v>0</v>
      </c>
      <c r="DK146" s="335">
        <f>$I146*IF($G146="Pickup", SUMIFS(NewEmisData!I:I, NewEmisData!$A:$A, "Pickup", NewEmisData!$B:$B, $A146, NewEmisData!$C:$C, $H146, NewEmisData!$D:$D, DK$2), SUMIFS(NewEmisData!I:I, NewEmisData!$A:$A, "LDV", NewEmisData!$B:$B, $A146, NewEmisData!$C:$C, $H146, NewEmisData!$D:$D, DK$2))</f>
        <v>0</v>
      </c>
      <c r="DL146" s="335">
        <f>$I146*IF($G146="Pickup", SUMIFS(NewEmisData!J:J, NewEmisData!$A:$A, "Pickup", NewEmisData!$B:$B, $A146, NewEmisData!$C:$C, $H146, NewEmisData!$D:$D, DL$2), SUMIFS(NewEmisData!J:J, NewEmisData!$A:$A, "LDV", NewEmisData!$B:$B, $A146, NewEmisData!$C:$C, $H146, NewEmisData!$D:$D, DL$2))</f>
        <v>0</v>
      </c>
      <c r="DM146" s="335">
        <f>$I146*IF($G146="Pickup", SUMIFS(NewEmisData!K:K, NewEmisData!$A:$A, "Pickup", NewEmisData!$B:$B, $A146, NewEmisData!$C:$C, $H146, NewEmisData!$D:$D, DM$2), SUMIFS(NewEmisData!K:K, NewEmisData!$A:$A, "LDV", NewEmisData!$B:$B, $A146, NewEmisData!$C:$C, $H146, NewEmisData!$D:$D, DM$2))</f>
        <v>0</v>
      </c>
      <c r="DN146" s="335">
        <f>$I146*IF($G146="Pickup", SUMIFS(NewEmisData!L:L, NewEmisData!$A:$A, "Pickup", NewEmisData!$B:$B, $A146, NewEmisData!$C:$C, $H146, NewEmisData!$D:$D, DN$2), SUMIFS(NewEmisData!L:L, NewEmisData!$A:$A, "LDV", NewEmisData!$B:$B, $A146, NewEmisData!$C:$C, $H146, NewEmisData!$D:$D, DN$2))</f>
        <v>0</v>
      </c>
      <c r="DO146" s="335">
        <f>$I146*IF($G146="Pickup", SUMIFS(NewEmisData!M:M, NewEmisData!$A:$A, "Pickup", NewEmisData!$B:$B, $A146, NewEmisData!$C:$C, $H146, NewEmisData!$D:$D, DO$2), SUMIFS(NewEmisData!M:M, NewEmisData!$A:$A, "LDV", NewEmisData!$B:$B, $A146, NewEmisData!$C:$C, $H146, NewEmisData!$D:$D, DO$2))</f>
        <v>0</v>
      </c>
      <c r="DP146" s="335">
        <v>1.3040587281867905E-3</v>
      </c>
      <c r="DQ146" s="335">
        <f>$I146*IF($G146="Pickup", SUMIFS(NewEmisData!E:E, NewEmisData!$A:$A, "Pickup", NewEmisData!$B:$B, $A146, NewEmisData!$C:$C, $H146, NewEmisData!$D:$D, DQ$2), SUMIFS(NewEmisData!E:E, NewEmisData!$A:$A, "LDV", NewEmisData!$B:$B, $A146, NewEmisData!$C:$C, $H146, NewEmisData!$D:$D, DQ$2))</f>
        <v>1.4358371794368901E-2</v>
      </c>
      <c r="DR146" s="335">
        <f>$I146*IF($G146="Pickup", SUMIFS(NewEmisData!F:F, NewEmisData!$A:$A, "Pickup", NewEmisData!$B:$B, $A146, NewEmisData!$C:$C, $H146, NewEmisData!$D:$D, DR$2), SUMIFS(NewEmisData!F:F, NewEmisData!$A:$A, "LDV", NewEmisData!$B:$B, $A146, NewEmisData!$C:$C, $H146, NewEmisData!$D:$D, DR$2))</f>
        <v>4.8458502748334797E-2</v>
      </c>
      <c r="DS146" s="335">
        <f>$I146*IF($G146="Pickup", SUMIFS(NewEmisData!G:G, NewEmisData!$A:$A, "Pickup", NewEmisData!$B:$B, $A146, NewEmisData!$C:$C, $H146, NewEmisData!$D:$D, DS$2), SUMIFS(NewEmisData!G:G, NewEmisData!$A:$A, "LDV", NewEmisData!$B:$B, $A146, NewEmisData!$C:$C, $H146, NewEmisData!$D:$D, DS$2))</f>
        <v>5.5764331545387298E-2</v>
      </c>
      <c r="DT146" s="335">
        <f>$I146*IF($G146="Pickup", SUMIFS(NewEmisData!H:H, NewEmisData!$A:$A, "Pickup", NewEmisData!$B:$B, $A146, NewEmisData!$C:$C, $H146, NewEmisData!$D:$D, DT$2), SUMIFS(NewEmisData!H:H, NewEmisData!$A:$A, "LDV", NewEmisData!$B:$B, $A146, NewEmisData!$C:$C, $H146, NewEmisData!$D:$D, DT$2))</f>
        <v>5.6700089978653001E-2</v>
      </c>
      <c r="DU146" s="335">
        <f>$I146*IF($G146="Pickup", SUMIFS(NewEmisData!I:I, NewEmisData!$A:$A, "Pickup", NewEmisData!$B:$B, $A146, NewEmisData!$C:$C, $H146, NewEmisData!$D:$D, DU$2), SUMIFS(NewEmisData!I:I, NewEmisData!$A:$A, "LDV", NewEmisData!$B:$B, $A146, NewEmisData!$C:$C, $H146, NewEmisData!$D:$D, DU$2))</f>
        <v>5.82137428878685E-2</v>
      </c>
      <c r="DV146" s="335">
        <f>$I146*IF($G146="Pickup", SUMIFS(NewEmisData!J:J, NewEmisData!$A:$A, "Pickup", NewEmisData!$B:$B, $A146, NewEmisData!$C:$C, $H146, NewEmisData!$D:$D, DV$2), SUMIFS(NewEmisData!J:J, NewEmisData!$A:$A, "LDV", NewEmisData!$B:$B, $A146, NewEmisData!$C:$C, $H146, NewEmisData!$D:$D, DV$2))</f>
        <v>5.8170546586172198E-2</v>
      </c>
      <c r="DW146" s="335">
        <f>$I146*IF($G146="Pickup", SUMIFS(NewEmisData!K:K, NewEmisData!$A:$A, "Pickup", NewEmisData!$B:$B, $A146, NewEmisData!$C:$C, $H146, NewEmisData!$D:$D, DW$2), SUMIFS(NewEmisData!K:K, NewEmisData!$A:$A, "LDV", NewEmisData!$B:$B, $A146, NewEmisData!$C:$C, $H146, NewEmisData!$D:$D, DW$2))</f>
        <v>5.7454728055515297E-2</v>
      </c>
      <c r="DX146" s="335">
        <f>$I146*IF($G146="Pickup", SUMIFS(NewEmisData!L:L, NewEmisData!$A:$A, "Pickup", NewEmisData!$B:$B, $A146, NewEmisData!$C:$C, $H146, NewEmisData!$D:$D, DX$2), SUMIFS(NewEmisData!L:L, NewEmisData!$A:$A, "LDV", NewEmisData!$B:$B, $A146, NewEmisData!$C:$C, $H146, NewEmisData!$D:$D, DX$2))</f>
        <v>5.6605818902763297E-2</v>
      </c>
      <c r="DY146" s="335">
        <f>$I146*IF($G146="Pickup", SUMIFS(NewEmisData!M:M, NewEmisData!$A:$A, "Pickup", NewEmisData!$B:$B, $A146, NewEmisData!$C:$C, $H146, NewEmisData!$D:$D, DY$2), SUMIFS(NewEmisData!M:M, NewEmisData!$A:$A, "LDV", NewEmisData!$B:$B, $A146, NewEmisData!$C:$C, $H146, NewEmisData!$D:$D, DY$2))</f>
        <v>5.7183132180425103E-2</v>
      </c>
      <c r="DZ146" s="335">
        <v>7.9378330079915432E-2</v>
      </c>
      <c r="EA146" s="335">
        <f t="shared" si="234"/>
        <v>454.22422332698301</v>
      </c>
      <c r="EB146" s="335">
        <f t="shared" si="235"/>
        <v>415.98623310718898</v>
      </c>
      <c r="EC146" s="335">
        <f t="shared" si="236"/>
        <v>341.24154984582401</v>
      </c>
      <c r="ED146" s="335">
        <f t="shared" si="237"/>
        <v>286.14374563306302</v>
      </c>
      <c r="EE146" s="335">
        <f t="shared" si="238"/>
        <v>260.90109398597599</v>
      </c>
      <c r="EF146" s="335">
        <f t="shared" si="239"/>
        <v>250.29294391902499</v>
      </c>
      <c r="EG146" s="335">
        <f t="shared" si="240"/>
        <v>243.907500195674</v>
      </c>
      <c r="EH146" s="335">
        <f t="shared" si="241"/>
        <v>241.55525518103801</v>
      </c>
      <c r="EI146" s="335">
        <f t="shared" si="242"/>
        <v>241.503483186078</v>
      </c>
      <c r="EJ146" s="335">
        <f t="shared" si="243"/>
        <v>0.51895197956857197</v>
      </c>
      <c r="EK146" s="335">
        <f t="shared" si="244"/>
        <v>1.6110129323604601</v>
      </c>
      <c r="EL146" s="335">
        <f t="shared" si="245"/>
        <v>0.78125490560219701</v>
      </c>
      <c r="EM146" s="335">
        <f t="shared" si="246"/>
        <v>0.115620473733781</v>
      </c>
      <c r="EN146" s="335">
        <f t="shared" si="247"/>
        <v>6.6004639352718095E-2</v>
      </c>
      <c r="EO146" s="335">
        <f t="shared" si="248"/>
        <v>4.1480313552042999E-2</v>
      </c>
      <c r="EP146" s="335">
        <f t="shared" si="249"/>
        <v>3.67143779351497E-2</v>
      </c>
      <c r="EQ146" s="335">
        <f t="shared" si="250"/>
        <v>3.3512426284448803E-2</v>
      </c>
      <c r="ER146" s="335">
        <f t="shared" si="251"/>
        <v>3.2134891572290103E-2</v>
      </c>
      <c r="ES146" s="335">
        <f t="shared" si="252"/>
        <v>3.24152542775758E-2</v>
      </c>
      <c r="ET146" s="335">
        <f t="shared" si="253"/>
        <v>0.31264891292629016</v>
      </c>
      <c r="EU146" s="335">
        <f t="shared" si="254"/>
        <v>1.1303261097433201E-2</v>
      </c>
      <c r="EV146" s="335">
        <f t="shared" si="255"/>
        <v>9.9952440902568301E-3</v>
      </c>
      <c r="EW146" s="335">
        <f t="shared" si="256"/>
        <v>2.8615465413590799E-3</v>
      </c>
      <c r="EX146" s="335">
        <f t="shared" si="257"/>
        <v>2.3897731636762301E-3</v>
      </c>
      <c r="EY146" s="335">
        <f t="shared" si="258"/>
        <v>2.1757621427749502E-3</v>
      </c>
      <c r="EZ146" s="335">
        <f t="shared" si="259"/>
        <v>2.0872445644692299E-3</v>
      </c>
      <c r="FA146" s="335">
        <f t="shared" si="260"/>
        <v>2.03348692070508E-3</v>
      </c>
      <c r="FB146" s="335">
        <f t="shared" si="261"/>
        <v>2.0138761843932198E-3</v>
      </c>
      <c r="FC146" s="335">
        <f t="shared" si="262"/>
        <v>2.0134431442024002E-3</v>
      </c>
      <c r="FD146" s="335">
        <f t="shared" si="263"/>
        <v>4.2403248188809025E-3</v>
      </c>
      <c r="FE146" s="335">
        <f t="shared" si="264"/>
        <v>0.10831971626595401</v>
      </c>
      <c r="FF146" s="335">
        <f t="shared" si="265"/>
        <v>7.51921551228555E-2</v>
      </c>
      <c r="FG146" s="335">
        <f t="shared" si="266"/>
        <v>6.01393435807746E-2</v>
      </c>
      <c r="FH146" s="335">
        <f t="shared" si="267"/>
        <v>5.915482339026E-2</v>
      </c>
      <c r="FI146" s="335">
        <f t="shared" si="268"/>
        <v>5.90367985492673E-2</v>
      </c>
      <c r="FJ146" s="335">
        <f t="shared" si="269"/>
        <v>5.9096852542489697E-2</v>
      </c>
      <c r="FK146" s="335">
        <f t="shared" si="270"/>
        <v>5.9090238154649199E-2</v>
      </c>
      <c r="FL146" s="335">
        <f t="shared" si="271"/>
        <v>5.90796096133216E-2</v>
      </c>
      <c r="FM146" s="335">
        <f t="shared" si="272"/>
        <v>5.9120090191233099E-2</v>
      </c>
      <c r="FN146" s="335">
        <f t="shared" si="273"/>
        <v>5.2834708622229692E-2</v>
      </c>
      <c r="FO146" s="335">
        <f t="shared" si="274"/>
        <v>5.6019255696326403E-2</v>
      </c>
      <c r="FP146" s="335">
        <f t="shared" si="275"/>
        <v>2.5542017960839599E-2</v>
      </c>
      <c r="FQ146" s="335">
        <f t="shared" si="276"/>
        <v>1.11121396466055E-2</v>
      </c>
      <c r="FR146" s="335">
        <f t="shared" si="277"/>
        <v>1.0206481959038401E-2</v>
      </c>
      <c r="FS146" s="335">
        <f t="shared" si="278"/>
        <v>1.00978805100248E-2</v>
      </c>
      <c r="FT146" s="335">
        <f t="shared" si="279"/>
        <v>1.01531295733735E-2</v>
      </c>
      <c r="FU146" s="335">
        <f t="shared" si="280"/>
        <v>1.0147042075548099E-2</v>
      </c>
      <c r="FV146" s="335">
        <f t="shared" si="281"/>
        <v>1.0137260551364401E-2</v>
      </c>
      <c r="FW146" s="335">
        <f t="shared" si="282"/>
        <v>1.0174550452384501E-2</v>
      </c>
      <c r="FX146" s="335">
        <f t="shared" si="283"/>
        <v>1.4243276255751064E-2</v>
      </c>
    </row>
    <row r="147" spans="1:180" x14ac:dyDescent="0.2">
      <c r="A147" s="305" t="str">
        <f>_xlfn.CONCAT(IF(LEFT(TRIM(A146),1)="*", "*R", "R"), 1+RIGHT(TRIM(A146),1))</f>
        <v>R4</v>
      </c>
      <c r="B147" s="305" t="str">
        <f t="shared" si="290"/>
        <v>TLLSDSL11</v>
      </c>
      <c r="C147" s="305" t="str">
        <f t="shared" si="291"/>
        <v>TL.DSL.LS.DSL.2011</v>
      </c>
      <c r="D147" s="301" t="str">
        <f t="shared" si="292"/>
        <v>bn-vmt, bn-vmt/a</v>
      </c>
      <c r="E147" s="301" t="str">
        <f t="shared" si="293"/>
        <v>TRNDSL</v>
      </c>
      <c r="F147" s="301" t="str">
        <f t="shared" si="294"/>
        <v>TL</v>
      </c>
      <c r="G147" s="315" t="s">
        <v>822</v>
      </c>
      <c r="H147" s="315" t="s">
        <v>816</v>
      </c>
      <c r="I147" s="315">
        <v>1</v>
      </c>
      <c r="J147" s="315" t="str">
        <f t="shared" si="284"/>
        <v>Large SUV-DSL</v>
      </c>
      <c r="K147" s="335">
        <f>$I147*IF($G147="Pickup", SUMIFS(NewEmisData!E:E, NewEmisData!$A:$A, "Pickup", NewEmisData!$B:$B, $A147, NewEmisData!$C:$C, $H147, NewEmisData!$D:$D, K$2), SUMIFS(NewEmisData!E:E, NewEmisData!$A:$A, "LDV", NewEmisData!$B:$B, $A147, NewEmisData!$C:$C, $H147, NewEmisData!$D:$D, K$2))</f>
        <v>592.25900902446597</v>
      </c>
      <c r="L147" s="335">
        <f>$I147*IF($G147="Pickup", SUMIFS(NewEmisData!F:F, NewEmisData!$A:$A, "Pickup", NewEmisData!$B:$B, $A147, NewEmisData!$C:$C, $H147, NewEmisData!$D:$D, L$2), SUMIFS(NewEmisData!F:F, NewEmisData!$A:$A, "LDV", NewEmisData!$B:$B, $A147, NewEmisData!$C:$C, $H147, NewEmisData!$D:$D, L$2))</f>
        <v>520.64964372058603</v>
      </c>
      <c r="M147" s="335">
        <f>$I147*IF($G147="Pickup", SUMIFS(NewEmisData!G:G, NewEmisData!$A:$A, "Pickup", NewEmisData!$B:$B, $A147, NewEmisData!$C:$C, $H147, NewEmisData!$D:$D, M$2), SUMIFS(NewEmisData!G:G, NewEmisData!$A:$A, "LDV", NewEmisData!$B:$B, $A147, NewEmisData!$C:$C, $H147, NewEmisData!$D:$D, M$2))</f>
        <v>392.28875494890798</v>
      </c>
      <c r="N147" s="335">
        <f>$I147*IF($G147="Pickup", SUMIFS(NewEmisData!H:H, NewEmisData!$A:$A, "Pickup", NewEmisData!$B:$B, $A147, NewEmisData!$C:$C, $H147, NewEmisData!$D:$D, N$2), SUMIFS(NewEmisData!H:H, NewEmisData!$A:$A, "LDV", NewEmisData!$B:$B, $A147, NewEmisData!$C:$C, $H147, NewEmisData!$D:$D, N$2))</f>
        <v>328.93351567098</v>
      </c>
      <c r="O147" s="335">
        <f>$I147*IF($G147="Pickup", SUMIFS(NewEmisData!I:I, NewEmisData!$A:$A, "Pickup", NewEmisData!$B:$B, $A147, NewEmisData!$C:$C, $H147, NewEmisData!$D:$D, O$2), SUMIFS(NewEmisData!I:I, NewEmisData!$A:$A, "LDV", NewEmisData!$B:$B, $A147, NewEmisData!$C:$C, $H147, NewEmisData!$D:$D, O$2))</f>
        <v>299.82015329661198</v>
      </c>
      <c r="P147" s="335">
        <f>$I147*IF($G147="Pickup", SUMIFS(NewEmisData!J:J, NewEmisData!$A:$A, "Pickup", NewEmisData!$B:$B, $A147, NewEmisData!$C:$C, $H147, NewEmisData!$D:$D, P$2), SUMIFS(NewEmisData!J:J, NewEmisData!$A:$A, "LDV", NewEmisData!$B:$B, $A147, NewEmisData!$C:$C, $H147, NewEmisData!$D:$D, P$2))</f>
        <v>287.49392836870999</v>
      </c>
      <c r="Q147" s="335">
        <f>$I147*IF($G147="Pickup", SUMIFS(NewEmisData!K:K, NewEmisData!$A:$A, "Pickup", NewEmisData!$B:$B, $A147, NewEmisData!$C:$C, $H147, NewEmisData!$D:$D, Q$2), SUMIFS(NewEmisData!K:K, NewEmisData!$A:$A, "LDV", NewEmisData!$B:$B, $A147, NewEmisData!$C:$C, $H147, NewEmisData!$D:$D, Q$2))</f>
        <v>280.08458814076198</v>
      </c>
      <c r="R147" s="335">
        <f>$I147*IF($G147="Pickup", SUMIFS(NewEmisData!L:L, NewEmisData!$A:$A, "Pickup", NewEmisData!$B:$B, $A147, NewEmisData!$C:$C, $H147, NewEmisData!$D:$D, R$2), SUMIFS(NewEmisData!L:L, NewEmisData!$A:$A, "LDV", NewEmisData!$B:$B, $A147, NewEmisData!$C:$C, $H147, NewEmisData!$D:$D, R$2))</f>
        <v>277.36555832713299</v>
      </c>
      <c r="S147" s="335">
        <f>$I147*IF($G147="Pickup", SUMIFS(NewEmisData!M:M, NewEmisData!$A:$A, "Pickup", NewEmisData!$B:$B, $A147, NewEmisData!$C:$C, $H147, NewEmisData!$D:$D, S$2), SUMIFS(NewEmisData!M:M, NewEmisData!$A:$A, "LDV", NewEmisData!$B:$B, $A147, NewEmisData!$C:$C, $H147, NewEmisData!$D:$D, S$2))</f>
        <v>277.28160240150402</v>
      </c>
      <c r="T147" s="335">
        <v>0.51895197956857197</v>
      </c>
      <c r="U147" s="335">
        <f>$I147*IF($G147="Pickup", SUMIFS(NewEmisData!E:E, NewEmisData!$A:$A, "Pickup", NewEmisData!$B:$B, $A147, NewEmisData!$C:$C, $H147, NewEmisData!$D:$D, U$2), SUMIFS(NewEmisData!E:E, NewEmisData!$A:$A, "LDV", NewEmisData!$B:$B, $A147, NewEmisData!$C:$C, $H147, NewEmisData!$D:$D, U$2))</f>
        <v>2.08663122036549</v>
      </c>
      <c r="V147" s="335">
        <f>$I147*IF($G147="Pickup", SUMIFS(NewEmisData!F:F, NewEmisData!$A:$A, "Pickup", NewEmisData!$B:$B, $A147, NewEmisData!$C:$C, $H147, NewEmisData!$D:$D, V$2), SUMIFS(NewEmisData!F:F, NewEmisData!$A:$A, "LDV", NewEmisData!$B:$B, $A147, NewEmisData!$C:$C, $H147, NewEmisData!$D:$D, V$2))</f>
        <v>1.1128303318127599</v>
      </c>
      <c r="W147" s="335">
        <f>$I147*IF($G147="Pickup", SUMIFS(NewEmisData!G:G, NewEmisData!$A:$A, "Pickup", NewEmisData!$B:$B, $A147, NewEmisData!$C:$C, $H147, NewEmisData!$D:$D, W$2), SUMIFS(NewEmisData!G:G, NewEmisData!$A:$A, "LDV", NewEmisData!$B:$B, $A147, NewEmisData!$C:$C, $H147, NewEmisData!$D:$D, W$2))</f>
        <v>0.11394310174486701</v>
      </c>
      <c r="X147" s="335">
        <f>$I147*IF($G147="Pickup", SUMIFS(NewEmisData!H:H, NewEmisData!$A:$A, "Pickup", NewEmisData!$B:$B, $A147, NewEmisData!$C:$C, $H147, NewEmisData!$D:$D, X$2), SUMIFS(NewEmisData!H:H, NewEmisData!$A:$A, "LDV", NewEmisData!$B:$B, $A147, NewEmisData!$C:$C, $H147, NewEmisData!$D:$D, X$2))</f>
        <v>6.3630631458402698E-2</v>
      </c>
      <c r="Y147" s="335">
        <f>$I147*IF($G147="Pickup", SUMIFS(NewEmisData!I:I, NewEmisData!$A:$A, "Pickup", NewEmisData!$B:$B, $A147, NewEmisData!$C:$C, $H147, NewEmisData!$D:$D, Y$2), SUMIFS(NewEmisData!I:I, NewEmisData!$A:$A, "LDV", NewEmisData!$B:$B, $A147, NewEmisData!$C:$C, $H147, NewEmisData!$D:$D, Y$2))</f>
        <v>3.8490840966433799E-2</v>
      </c>
      <c r="Z147" s="335">
        <f>$I147*IF($G147="Pickup", SUMIFS(NewEmisData!J:J, NewEmisData!$A:$A, "Pickup", NewEmisData!$B:$B, $A147, NewEmisData!$C:$C, $H147, NewEmisData!$D:$D, Z$2), SUMIFS(NewEmisData!J:J, NewEmisData!$A:$A, "LDV", NewEmisData!$B:$B, $A147, NewEmisData!$C:$C, $H147, NewEmisData!$D:$D, Z$2))</f>
        <v>3.3570634635262997E-2</v>
      </c>
      <c r="AA147" s="335">
        <f>$I147*IF($G147="Pickup", SUMIFS(NewEmisData!K:K, NewEmisData!$A:$A, "Pickup", NewEmisData!$B:$B, $A147, NewEmisData!$C:$C, $H147, NewEmisData!$D:$D, AA$2), SUMIFS(NewEmisData!K:K, NewEmisData!$A:$A, "LDV", NewEmisData!$B:$B, $A147, NewEmisData!$C:$C, $H147, NewEmisData!$D:$D, AA$2))</f>
        <v>3.0366844702511799E-2</v>
      </c>
      <c r="AB147" s="335">
        <f>$I147*IF($G147="Pickup", SUMIFS(NewEmisData!L:L, NewEmisData!$A:$A, "Pickup", NewEmisData!$B:$B, $A147, NewEmisData!$C:$C, $H147, NewEmisData!$D:$D, AB$2), SUMIFS(NewEmisData!L:L, NewEmisData!$A:$A, "LDV", NewEmisData!$B:$B, $A147, NewEmisData!$C:$C, $H147, NewEmisData!$D:$D, AB$2))</f>
        <v>2.9009867705627902E-2</v>
      </c>
      <c r="AC147" s="335">
        <f>$I147*IF($G147="Pickup", SUMIFS(NewEmisData!M:M, NewEmisData!$A:$A, "Pickup", NewEmisData!$B:$B, $A147, NewEmisData!$C:$C, $H147, NewEmisData!$D:$D, AC$2), SUMIFS(NewEmisData!M:M, NewEmisData!$A:$A, "LDV", NewEmisData!$B:$B, $A147, NewEmisData!$C:$C, $H147, NewEmisData!$D:$D, AC$2))</f>
        <v>2.9252620404293401E-2</v>
      </c>
      <c r="AD147" s="335">
        <v>0.31264891292629016</v>
      </c>
      <c r="AE147" s="335">
        <f>$I147*IF($G147="Pickup", SUMIFS(NewEmisData!E:E, NewEmisData!$A:$A, "Pickup", NewEmisData!$B:$B, $A147, NewEmisData!$C:$C, $H147, NewEmisData!$D:$D, AE$2), SUMIFS(NewEmisData!E:E, NewEmisData!$A:$A, "LDV", NewEmisData!$B:$B, $A147, NewEmisData!$C:$C, $H147, NewEmisData!$D:$D, AE$2))</f>
        <v>1.46981412794869E-2</v>
      </c>
      <c r="AF147" s="335">
        <f>$I147*IF($G147="Pickup", SUMIFS(NewEmisData!F:F, NewEmisData!$A:$A, "Pickup", NewEmisData!$B:$B, $A147, NewEmisData!$C:$C, $H147, NewEmisData!$D:$D, AF$2), SUMIFS(NewEmisData!F:F, NewEmisData!$A:$A, "LDV", NewEmisData!$B:$B, $A147, NewEmisData!$C:$C, $H147, NewEmisData!$D:$D, AF$2))</f>
        <v>1.2476739354987301E-2</v>
      </c>
      <c r="AG147" s="335">
        <f>$I147*IF($G147="Pickup", SUMIFS(NewEmisData!G:G, NewEmisData!$A:$A, "Pickup", NewEmisData!$B:$B, $A147, NewEmisData!$C:$C, $H147, NewEmisData!$D:$D, AG$2), SUMIFS(NewEmisData!G:G, NewEmisData!$A:$A, "LDV", NewEmisData!$B:$B, $A147, NewEmisData!$C:$C, $H147, NewEmisData!$D:$D, AG$2))</f>
        <v>3.2894571305210701E-3</v>
      </c>
      <c r="AH147" s="335">
        <f>$I147*IF($G147="Pickup", SUMIFS(NewEmisData!H:H, NewEmisData!$A:$A, "Pickup", NewEmisData!$B:$B, $A147, NewEmisData!$C:$C, $H147, NewEmisData!$D:$D, AH$2), SUMIFS(NewEmisData!H:H, NewEmisData!$A:$A, "LDV", NewEmisData!$B:$B, $A147, NewEmisData!$C:$C, $H147, NewEmisData!$D:$D, AH$2))</f>
        <v>2.7470974713693099E-3</v>
      </c>
      <c r="AI147" s="335">
        <f>$I147*IF($G147="Pickup", SUMIFS(NewEmisData!I:I, NewEmisData!$A:$A, "Pickup", NewEmisData!$B:$B, $A147, NewEmisData!$C:$C, $H147, NewEmisData!$D:$D, AI$2), SUMIFS(NewEmisData!I:I, NewEmisData!$A:$A, "LDV", NewEmisData!$B:$B, $A147, NewEmisData!$C:$C, $H147, NewEmisData!$D:$D, AI$2))</f>
        <v>2.5003167567209301E-3</v>
      </c>
      <c r="AJ147" s="335">
        <f>$I147*IF($G147="Pickup", SUMIFS(NewEmisData!J:J, NewEmisData!$A:$A, "Pickup", NewEmisData!$B:$B, $A147, NewEmisData!$C:$C, $H147, NewEmisData!$D:$D, AJ$2), SUMIFS(NewEmisData!J:J, NewEmisData!$A:$A, "LDV", NewEmisData!$B:$B, $A147, NewEmisData!$C:$C, $H147, NewEmisData!$D:$D, AJ$2))</f>
        <v>2.3974657531320698E-3</v>
      </c>
      <c r="AK147" s="335">
        <f>$I147*IF($G147="Pickup", SUMIFS(NewEmisData!K:K, NewEmisData!$A:$A, "Pickup", NewEmisData!$B:$B, $A147, NewEmisData!$C:$C, $H147, NewEmisData!$D:$D, AK$2), SUMIFS(NewEmisData!K:K, NewEmisData!$A:$A, "LDV", NewEmisData!$B:$B, $A147, NewEmisData!$C:$C, $H147, NewEmisData!$D:$D, AK$2))</f>
        <v>2.3350989902441999E-3</v>
      </c>
      <c r="AL147" s="335">
        <f>$I147*IF($G147="Pickup", SUMIFS(NewEmisData!L:L, NewEmisData!$A:$A, "Pickup", NewEmisData!$B:$B, $A147, NewEmisData!$C:$C, $H147, NewEmisData!$D:$D, AL$2), SUMIFS(NewEmisData!L:L, NewEmisData!$A:$A, "LDV", NewEmisData!$B:$B, $A147, NewEmisData!$C:$C, $H147, NewEmisData!$D:$D, AL$2))</f>
        <v>2.3124305204455602E-3</v>
      </c>
      <c r="AM147" s="335">
        <f>$I147*IF($G147="Pickup", SUMIFS(NewEmisData!M:M, NewEmisData!$A:$A, "Pickup", NewEmisData!$B:$B, $A147, NewEmisData!$C:$C, $H147, NewEmisData!$D:$D, AM$2), SUMIFS(NewEmisData!M:M, NewEmisData!$A:$A, "LDV", NewEmisData!$B:$B, $A147, NewEmisData!$C:$C, $H147, NewEmisData!$D:$D, AM$2))</f>
        <v>2.3117304258920301E-3</v>
      </c>
      <c r="AN147" s="335">
        <v>4.2403248188809025E-3</v>
      </c>
      <c r="AO147" s="335">
        <f>$I147*IF($G147="Pickup", SUMIFS(NewEmisData!E:E, NewEmisData!$A:$A, "Pickup", NewEmisData!$B:$B, $A147, NewEmisData!$C:$C, $H147, NewEmisData!$D:$D, AO$2), SUMIFS(NewEmisData!E:E, NewEmisData!$A:$A, "LDV", NewEmisData!$B:$B, $A147, NewEmisData!$C:$C, $H147, NewEmisData!$D:$D, AO$2))</f>
        <v>0.213902040332901</v>
      </c>
      <c r="AP147" s="335">
        <f>$I147*IF($G147="Pickup", SUMIFS(NewEmisData!F:F, NewEmisData!$A:$A, "Pickup", NewEmisData!$B:$B, $A147, NewEmisData!$C:$C, $H147, NewEmisData!$D:$D, AP$2), SUMIFS(NewEmisData!F:F, NewEmisData!$A:$A, "LDV", NewEmisData!$B:$B, $A147, NewEmisData!$C:$C, $H147, NewEmisData!$D:$D, AP$2))</f>
        <v>0.122647837671889</v>
      </c>
      <c r="AQ147" s="335">
        <f>$I147*IF($G147="Pickup", SUMIFS(NewEmisData!G:G, NewEmisData!$A:$A, "Pickup", NewEmisData!$B:$B, $A147, NewEmisData!$C:$C, $H147, NewEmisData!$D:$D, AQ$2), SUMIFS(NewEmisData!G:G, NewEmisData!$A:$A, "LDV", NewEmisData!$B:$B, $A147, NewEmisData!$C:$C, $H147, NewEmisData!$D:$D, AQ$2))</f>
        <v>7.9090763114665993E-2</v>
      </c>
      <c r="AR147" s="335">
        <f>$I147*IF($G147="Pickup", SUMIFS(NewEmisData!H:H, NewEmisData!$A:$A, "Pickup", NewEmisData!$B:$B, $A147, NewEmisData!$C:$C, $H147, NewEmisData!$D:$D, AR$2), SUMIFS(NewEmisData!H:H, NewEmisData!$A:$A, "LDV", NewEmisData!$B:$B, $A147, NewEmisData!$C:$C, $H147, NewEmisData!$D:$D, AR$2))</f>
        <v>7.8058738466237995E-2</v>
      </c>
      <c r="AS147" s="335">
        <f>$I147*IF($G147="Pickup", SUMIFS(NewEmisData!I:I, NewEmisData!$A:$A, "Pickup", NewEmisData!$B:$B, $A147, NewEmisData!$C:$C, $H147, NewEmisData!$D:$D, AS$2), SUMIFS(NewEmisData!I:I, NewEmisData!$A:$A, "LDV", NewEmisData!$B:$B, $A147, NewEmisData!$C:$C, $H147, NewEmisData!$D:$D, AS$2))</f>
        <v>7.7935055542061094E-2</v>
      </c>
      <c r="AT147" s="335">
        <f>$I147*IF($G147="Pickup", SUMIFS(NewEmisData!J:J, NewEmisData!$A:$A, "Pickup", NewEmisData!$B:$B, $A147, NewEmisData!$C:$C, $H147, NewEmisData!$D:$D, AT$2), SUMIFS(NewEmisData!J:J, NewEmisData!$A:$A, "LDV", NewEmisData!$B:$B, $A147, NewEmisData!$C:$C, $H147, NewEmisData!$D:$D, AT$2))</f>
        <v>7.7996493585570995E-2</v>
      </c>
      <c r="AU147" s="335">
        <f>$I147*IF($G147="Pickup", SUMIFS(NewEmisData!K:K, NewEmisData!$A:$A, "Pickup", NewEmisData!$B:$B, $A147, NewEmisData!$C:$C, $H147, NewEmisData!$D:$D, AU$2), SUMIFS(NewEmisData!K:K, NewEmisData!$A:$A, "LDV", NewEmisData!$B:$B, $A147, NewEmisData!$C:$C, $H147, NewEmisData!$D:$D, AU$2))</f>
        <v>7.7986704688815606E-2</v>
      </c>
      <c r="AV147" s="335">
        <f>$I147*IF($G147="Pickup", SUMIFS(NewEmisData!L:L, NewEmisData!$A:$A, "Pickup", NewEmisData!$B:$B, $A147, NewEmisData!$C:$C, $H147, NewEmisData!$D:$D, AV$2), SUMIFS(NewEmisData!L:L, NewEmisData!$A:$A, "LDV", NewEmisData!$B:$B, $A147, NewEmisData!$C:$C, $H147, NewEmisData!$D:$D, AV$2))</f>
        <v>7.7974444112608704E-2</v>
      </c>
      <c r="AW147" s="335">
        <f>$I147*IF($G147="Pickup", SUMIFS(NewEmisData!M:M, NewEmisData!$A:$A, "Pickup", NewEmisData!$B:$B, $A147, NewEmisData!$C:$C, $H147, NewEmisData!$D:$D, AW$2), SUMIFS(NewEmisData!M:M, NewEmisData!$A:$A, "LDV", NewEmisData!$B:$B, $A147, NewEmisData!$C:$C, $H147, NewEmisData!$D:$D, AW$2))</f>
        <v>7.8017136188401295E-2</v>
      </c>
      <c r="AX147" s="335">
        <v>5.2834708622229692E-2</v>
      </c>
      <c r="AY147" s="335">
        <f>$I147*IF($G147="Pickup", SUMIFS(NewEmisData!E:E, NewEmisData!$A:$A, "Pickup", NewEmisData!$B:$B, $A147, NewEmisData!$C:$C, $H147, NewEmisData!$D:$D, AY$2), SUMIFS(NewEmisData!E:E, NewEmisData!$A:$A, "LDV", NewEmisData!$B:$B, $A147, NewEmisData!$C:$C, $H147, NewEmisData!$D:$D, AY$2))</f>
        <v>0.123270664576141</v>
      </c>
      <c r="AZ147" s="335">
        <f>$I147*IF($G147="Pickup", SUMIFS(NewEmisData!F:F, NewEmisData!$A:$A, "Pickup", NewEmisData!$B:$B, $A147, NewEmisData!$C:$C, $H147, NewEmisData!$D:$D, AZ$2), SUMIFS(NewEmisData!F:F, NewEmisData!$A:$A, "LDV", NewEmisData!$B:$B, $A147, NewEmisData!$C:$C, $H147, NewEmisData!$D:$D, AZ$2))</f>
        <v>3.9317193900440202E-2</v>
      </c>
      <c r="BA147" s="335">
        <f>$I147*IF($G147="Pickup", SUMIFS(NewEmisData!G:G, NewEmisData!$A:$A, "Pickup", NewEmisData!$B:$B, $A147, NewEmisData!$C:$C, $H147, NewEmisData!$D:$D, BA$2), SUMIFS(NewEmisData!G:G, NewEmisData!$A:$A, "LDV", NewEmisData!$B:$B, $A147, NewEmisData!$C:$C, $H147, NewEmisData!$D:$D, BA$2))</f>
        <v>1.3808896758142499E-2</v>
      </c>
      <c r="BB147" s="335">
        <f>$I147*IF($G147="Pickup", SUMIFS(NewEmisData!H:H, NewEmisData!$A:$A, "Pickup", NewEmisData!$B:$B, $A147, NewEmisData!$C:$C, $H147, NewEmisData!$D:$D, BB$2), SUMIFS(NewEmisData!H:H, NewEmisData!$A:$A, "LDV", NewEmisData!$B:$B, $A147, NewEmisData!$C:$C, $H147, NewEmisData!$D:$D, BB$2))</f>
        <v>1.28594663624491E-2</v>
      </c>
      <c r="BC147" s="335">
        <f>$I147*IF($G147="Pickup", SUMIFS(NewEmisData!I:I, NewEmisData!$A:$A, "Pickup", NewEmisData!$B:$B, $A147, NewEmisData!$C:$C, $H147, NewEmisData!$D:$D, BC$2), SUMIFS(NewEmisData!I:I, NewEmisData!$A:$A, "LDV", NewEmisData!$B:$B, $A147, NewEmisData!$C:$C, $H147, NewEmisData!$D:$D, BC$2))</f>
        <v>1.2745675676218799E-2</v>
      </c>
      <c r="BD147" s="335">
        <f>$I147*IF($G147="Pickup", SUMIFS(NewEmisData!J:J, NewEmisData!$A:$A, "Pickup", NewEmisData!$B:$B, $A147, NewEmisData!$C:$C, $H147, NewEmisData!$D:$D, BD$2), SUMIFS(NewEmisData!J:J, NewEmisData!$A:$A, "LDV", NewEmisData!$B:$B, $A147, NewEmisData!$C:$C, $H147, NewEmisData!$D:$D, BD$2))</f>
        <v>1.2802226569457301E-2</v>
      </c>
      <c r="BE147" s="335">
        <f>$I147*IF($G147="Pickup", SUMIFS(NewEmisData!K:K, NewEmisData!$A:$A, "Pickup", NewEmisData!$B:$B, $A147, NewEmisData!$C:$C, $H147, NewEmisData!$D:$D, BE$2), SUMIFS(NewEmisData!K:K, NewEmisData!$A:$A, "LDV", NewEmisData!$B:$B, $A147, NewEmisData!$C:$C, $H147, NewEmisData!$D:$D, BE$2))</f>
        <v>1.27931973056328E-2</v>
      </c>
      <c r="BF147" s="335">
        <f>$I147*IF($G147="Pickup", SUMIFS(NewEmisData!L:L, NewEmisData!$A:$A, "Pickup", NewEmisData!$B:$B, $A147, NewEmisData!$C:$C, $H147, NewEmisData!$D:$D, BF$2), SUMIFS(NewEmisData!L:L, NewEmisData!$A:$A, "LDV", NewEmisData!$B:$B, $A147, NewEmisData!$C:$C, $H147, NewEmisData!$D:$D, BF$2))</f>
        <v>1.27819426840036E-2</v>
      </c>
      <c r="BG147" s="335">
        <f>$I147*IF($G147="Pickup", SUMIFS(NewEmisData!M:M, NewEmisData!$A:$A, "Pickup", NewEmisData!$B:$B, $A147, NewEmisData!$C:$C, $H147, NewEmisData!$D:$D, BG$2), SUMIFS(NewEmisData!M:M, NewEmisData!$A:$A, "LDV", NewEmisData!$B:$B, $A147, NewEmisData!$C:$C, $H147, NewEmisData!$D:$D, BG$2))</f>
        <v>1.2821255837742599E-2</v>
      </c>
      <c r="BH147" s="335">
        <v>1.4243276255751064E-2</v>
      </c>
      <c r="BI147" s="335">
        <f>$I147*IF($G147="Pickup", SUMIFS(NewEmisData!E:E, NewEmisData!$A:$A, "Pickup", NewEmisData!$B:$B, $A147, NewEmisData!$C:$C, $H147, NewEmisData!$D:$D, BI$2), SUMIFS(NewEmisData!E:E, NewEmisData!$A:$A, "LDV", NewEmisData!$B:$B, $A147, NewEmisData!$C:$C, $H147, NewEmisData!$D:$D, BI$2))</f>
        <v>49.942593724607804</v>
      </c>
      <c r="BJ147" s="335">
        <f>$I147*IF($G147="Pickup", SUMIFS(NewEmisData!F:F, NewEmisData!$A:$A, "Pickup", NewEmisData!$B:$B, $A147, NewEmisData!$C:$C, $H147, NewEmisData!$D:$D, BJ$2), SUMIFS(NewEmisData!F:F, NewEmisData!$A:$A, "LDV", NewEmisData!$B:$B, $A147, NewEmisData!$C:$C, $H147, NewEmisData!$D:$D, BJ$2))</f>
        <v>17.1751766119061</v>
      </c>
      <c r="BK147" s="335">
        <f>$I147*IF($G147="Pickup", SUMIFS(NewEmisData!G:G, NewEmisData!$A:$A, "Pickup", NewEmisData!$B:$B, $A147, NewEmisData!$C:$C, $H147, NewEmisData!$D:$D, BK$2), SUMIFS(NewEmisData!G:G, NewEmisData!$A:$A, "LDV", NewEmisData!$B:$B, $A147, NewEmisData!$C:$C, $H147, NewEmisData!$D:$D, BK$2))</f>
        <v>1.67462319555107</v>
      </c>
      <c r="BL147" s="335">
        <f>$I147*IF($G147="Pickup", SUMIFS(NewEmisData!H:H, NewEmisData!$A:$A, "Pickup", NewEmisData!$B:$B, $A147, NewEmisData!$C:$C, $H147, NewEmisData!$D:$D, BL$2), SUMIFS(NewEmisData!H:H, NewEmisData!$A:$A, "LDV", NewEmisData!$B:$B, $A147, NewEmisData!$C:$C, $H147, NewEmisData!$D:$D, BL$2))</f>
        <v>1.26760437401165</v>
      </c>
      <c r="BM147" s="335">
        <f>$I147*IF($G147="Pickup", SUMIFS(NewEmisData!I:I, NewEmisData!$A:$A, "Pickup", NewEmisData!$B:$B, $A147, NewEmisData!$C:$C, $H147, NewEmisData!$D:$D, BM$2), SUMIFS(NewEmisData!I:I, NewEmisData!$A:$A, "LDV", NewEmisData!$B:$B, $A147, NewEmisData!$C:$C, $H147, NewEmisData!$D:$D, BM$2))</f>
        <v>1.08719262122484</v>
      </c>
      <c r="BN147" s="335">
        <f>$I147*IF($G147="Pickup", SUMIFS(NewEmisData!J:J, NewEmisData!$A:$A, "Pickup", NewEmisData!$B:$B, $A147, NewEmisData!$C:$C, $H147, NewEmisData!$D:$D, BN$2), SUMIFS(NewEmisData!J:J, NewEmisData!$A:$A, "LDV", NewEmisData!$B:$B, $A147, NewEmisData!$C:$C, $H147, NewEmisData!$D:$D, BN$2))</f>
        <v>1.03306214032615</v>
      </c>
      <c r="BO147" s="335">
        <f>$I147*IF($G147="Pickup", SUMIFS(NewEmisData!K:K, NewEmisData!$A:$A, "Pickup", NewEmisData!$B:$B, $A147, NewEmisData!$C:$C, $H147, NewEmisData!$D:$D, BO$2), SUMIFS(NewEmisData!K:K, NewEmisData!$A:$A, "LDV", NewEmisData!$B:$B, $A147, NewEmisData!$C:$C, $H147, NewEmisData!$D:$D, BO$2))</f>
        <v>0.97748556720189805</v>
      </c>
      <c r="BP147" s="335">
        <f>$I147*IF($G147="Pickup", SUMIFS(NewEmisData!L:L, NewEmisData!$A:$A, "Pickup", NewEmisData!$B:$B, $A147, NewEmisData!$C:$C, $H147, NewEmisData!$D:$D, BP$2), SUMIFS(NewEmisData!L:L, NewEmisData!$A:$A, "LDV", NewEmisData!$B:$B, $A147, NewEmisData!$C:$C, $H147, NewEmisData!$D:$D, BP$2))</f>
        <v>0.95066903824572802</v>
      </c>
      <c r="BQ147" s="335">
        <f>$I147*IF($G147="Pickup", SUMIFS(NewEmisData!M:M, NewEmisData!$A:$A, "Pickup", NewEmisData!$B:$B, $A147, NewEmisData!$C:$C, $H147, NewEmisData!$D:$D, BQ$2), SUMIFS(NewEmisData!M:M, NewEmisData!$A:$A, "LDV", NewEmisData!$B:$B, $A147, NewEmisData!$C:$C, $H147, NewEmisData!$D:$D, BQ$2))</f>
        <v>0.95613361285599596</v>
      </c>
      <c r="BR147" s="335">
        <v>0.76052857406256014</v>
      </c>
      <c r="BS147" s="335">
        <f>$I147*IF($G147="Pickup", SUMIFS(NewEmisData!E:E, NewEmisData!$A:$A, "Pickup", NewEmisData!$B:$B, $A147, NewEmisData!$C:$C, $H147, NewEmisData!$D:$D, BS$2), SUMIFS(NewEmisData!E:E, NewEmisData!$A:$A, "LDV", NewEmisData!$B:$B, $A147, NewEmisData!$C:$C, $H147, NewEmisData!$D:$D, BS$2))</f>
        <v>4.7108485656014896</v>
      </c>
      <c r="BT147" s="335">
        <f>$I147*IF($G147="Pickup", SUMIFS(NewEmisData!F:F, NewEmisData!$A:$A, "Pickup", NewEmisData!$B:$B, $A147, NewEmisData!$C:$C, $H147, NewEmisData!$D:$D, BT$2), SUMIFS(NewEmisData!F:F, NewEmisData!$A:$A, "LDV", NewEmisData!$B:$B, $A147, NewEmisData!$C:$C, $H147, NewEmisData!$D:$D, BT$2))</f>
        <v>1.56912179890187</v>
      </c>
      <c r="BU147" s="335">
        <f>$I147*IF($G147="Pickup", SUMIFS(NewEmisData!G:G, NewEmisData!$A:$A, "Pickup", NewEmisData!$B:$B, $A147, NewEmisData!$C:$C, $H147, NewEmisData!$D:$D, BU$2), SUMIFS(NewEmisData!G:G, NewEmisData!$A:$A, "LDV", NewEmisData!$B:$B, $A147, NewEmisData!$C:$C, $H147, NewEmisData!$D:$D, BU$2))</f>
        <v>0.112211627554133</v>
      </c>
      <c r="BV147" s="335">
        <f>$I147*IF($G147="Pickup", SUMIFS(NewEmisData!H:H, NewEmisData!$A:$A, "Pickup", NewEmisData!$B:$B, $A147, NewEmisData!$C:$C, $H147, NewEmisData!$D:$D, BV$2), SUMIFS(NewEmisData!H:H, NewEmisData!$A:$A, "LDV", NewEmisData!$B:$B, $A147, NewEmisData!$C:$C, $H147, NewEmisData!$D:$D, BV$2))</f>
        <v>7.6299784710999505E-2</v>
      </c>
      <c r="BW147" s="335">
        <f>$I147*IF($G147="Pickup", SUMIFS(NewEmisData!I:I, NewEmisData!$A:$A, "Pickup", NewEmisData!$B:$B, $A147, NewEmisData!$C:$C, $H147, NewEmisData!$D:$D, BW$2), SUMIFS(NewEmisData!I:I, NewEmisData!$A:$A, "LDV", NewEmisData!$B:$B, $A147, NewEmisData!$C:$C, $H147, NewEmisData!$D:$D, BW$2))</f>
        <v>5.8269000142752103E-2</v>
      </c>
      <c r="BX147" s="335">
        <f>$I147*IF($G147="Pickup", SUMIFS(NewEmisData!J:J, NewEmisData!$A:$A, "Pickup", NewEmisData!$B:$B, $A147, NewEmisData!$C:$C, $H147, NewEmisData!$D:$D, BX$2), SUMIFS(NewEmisData!J:J, NewEmisData!$A:$A, "LDV", NewEmisData!$B:$B, $A147, NewEmisData!$C:$C, $H147, NewEmisData!$D:$D, BX$2))</f>
        <v>5.6952552482620898E-2</v>
      </c>
      <c r="BY147" s="335">
        <f>$I147*IF($G147="Pickup", SUMIFS(NewEmisData!K:K, NewEmisData!$A:$A, "Pickup", NewEmisData!$B:$B, $A147, NewEmisData!$C:$C, $H147, NewEmisData!$D:$D, BY$2), SUMIFS(NewEmisData!K:K, NewEmisData!$A:$A, "LDV", NewEmisData!$B:$B, $A147, NewEmisData!$C:$C, $H147, NewEmisData!$D:$D, BY$2))</f>
        <v>5.5222958764712303E-2</v>
      </c>
      <c r="BZ147" s="335">
        <f>$I147*IF($G147="Pickup", SUMIFS(NewEmisData!L:L, NewEmisData!$A:$A, "Pickup", NewEmisData!$B:$B, $A147, NewEmisData!$C:$C, $H147, NewEmisData!$D:$D, BZ$2), SUMIFS(NewEmisData!L:L, NewEmisData!$A:$A, "LDV", NewEmisData!$B:$B, $A147, NewEmisData!$C:$C, $H147, NewEmisData!$D:$D, BZ$2))</f>
        <v>5.4469756291056E-2</v>
      </c>
      <c r="CA147" s="335">
        <f>$I147*IF($G147="Pickup", SUMIFS(NewEmisData!M:M, NewEmisData!$A:$A, "Pickup", NewEmisData!$B:$B, $A147, NewEmisData!$C:$C, $H147, NewEmisData!$D:$D, CA$2), SUMIFS(NewEmisData!M:M, NewEmisData!$A:$A, "LDV", NewEmisData!$B:$B, $A147, NewEmisData!$C:$C, $H147, NewEmisData!$D:$D, CA$2))</f>
        <v>5.4998753123770998E-2</v>
      </c>
      <c r="CB147" s="335">
        <v>8.150002687780894E-2</v>
      </c>
      <c r="CC147" s="335">
        <f>$I147*IF($G147="Pickup", SUMIFS(NewEmisData!E:E, NewEmisData!$A:$A, "Pickup", NewEmisData!$B:$B, $A147, NewEmisData!$C:$C, $H147, NewEmisData!$D:$D, CC$2), SUMIFS(NewEmisData!E:E, NewEmisData!$A:$A, "LDV", NewEmisData!$B:$B, $A147, NewEmisData!$C:$C, $H147, NewEmisData!$D:$D, CC$2))</f>
        <v>1.08790262626179E-2</v>
      </c>
      <c r="CD147" s="335">
        <f>$I147*IF($G147="Pickup", SUMIFS(NewEmisData!F:F, NewEmisData!$A:$A, "Pickup", NewEmisData!$B:$B, $A147, NewEmisData!$C:$C, $H147, NewEmisData!$D:$D, CD$2), SUMIFS(NewEmisData!F:F, NewEmisData!$A:$A, "LDV", NewEmisData!$B:$B, $A147, NewEmisData!$C:$C, $H147, NewEmisData!$D:$D, CD$2))</f>
        <v>1.08790257612396E-2</v>
      </c>
      <c r="CE147" s="335">
        <f>$I147*IF($G147="Pickup", SUMIFS(NewEmisData!G:G, NewEmisData!$A:$A, "Pickup", NewEmisData!$B:$B, $A147, NewEmisData!$C:$C, $H147, NewEmisData!$D:$D, CE$2), SUMIFS(NewEmisData!G:G, NewEmisData!$A:$A, "LDV", NewEmisData!$B:$B, $A147, NewEmisData!$C:$C, $H147, NewEmisData!$D:$D, CE$2))</f>
        <v>9.9997509147719595E-3</v>
      </c>
      <c r="CF147" s="335">
        <f>$I147*IF($G147="Pickup", SUMIFS(NewEmisData!H:H, NewEmisData!$A:$A, "Pickup", NewEmisData!$B:$B, $A147, NewEmisData!$C:$C, $H147, NewEmisData!$D:$D, CF$2), SUMIFS(NewEmisData!H:H, NewEmisData!$A:$A, "LDV", NewEmisData!$B:$B, $A147, NewEmisData!$C:$C, $H147, NewEmisData!$D:$D, CF$2))</f>
        <v>9.9997574019768005E-3</v>
      </c>
      <c r="CG147" s="335">
        <f>$I147*IF($G147="Pickup", SUMIFS(NewEmisData!I:I, NewEmisData!$A:$A, "Pickup", NewEmisData!$B:$B, $A147, NewEmisData!$C:$C, $H147, NewEmisData!$D:$D, CG$2), SUMIFS(NewEmisData!I:I, NewEmisData!$A:$A, "LDV", NewEmisData!$B:$B, $A147, NewEmisData!$C:$C, $H147, NewEmisData!$D:$D, CG$2))</f>
        <v>9.9997562324571007E-3</v>
      </c>
      <c r="CH147" s="335">
        <f>$I147*IF($G147="Pickup", SUMIFS(NewEmisData!J:J, NewEmisData!$A:$A, "Pickup", NewEmisData!$B:$B, $A147, NewEmisData!$C:$C, $H147, NewEmisData!$D:$D, CH$2), SUMIFS(NewEmisData!J:J, NewEmisData!$A:$A, "LDV", NewEmisData!$B:$B, $A147, NewEmisData!$C:$C, $H147, NewEmisData!$D:$D, CH$2))</f>
        <v>9.9997599950304907E-3</v>
      </c>
      <c r="CI147" s="335">
        <f>$I147*IF($G147="Pickup", SUMIFS(NewEmisData!K:K, NewEmisData!$A:$A, "Pickup", NewEmisData!$B:$B, $A147, NewEmisData!$C:$C, $H147, NewEmisData!$D:$D, CI$2), SUMIFS(NewEmisData!K:K, NewEmisData!$A:$A, "LDV", NewEmisData!$B:$B, $A147, NewEmisData!$C:$C, $H147, NewEmisData!$D:$D, CI$2))</f>
        <v>9.9997577966722193E-3</v>
      </c>
      <c r="CJ147" s="335">
        <f>$I147*IF($G147="Pickup", SUMIFS(NewEmisData!L:L, NewEmisData!$A:$A, "Pickup", NewEmisData!$B:$B, $A147, NewEmisData!$C:$C, $H147, NewEmisData!$D:$D, CJ$2), SUMIFS(NewEmisData!L:L, NewEmisData!$A:$A, "LDV", NewEmisData!$B:$B, $A147, NewEmisData!$C:$C, $H147, NewEmisData!$D:$D, CJ$2))</f>
        <v>9.9997621202058198E-3</v>
      </c>
      <c r="CK147" s="335">
        <f>$I147*IF($G147="Pickup", SUMIFS(NewEmisData!M:M, NewEmisData!$A:$A, "Pickup", NewEmisData!$B:$B, $A147, NewEmisData!$C:$C, $H147, NewEmisData!$D:$D, CK$2), SUMIFS(NewEmisData!M:M, NewEmisData!$A:$A, "LDV", NewEmisData!$B:$B, $A147, NewEmisData!$C:$C, $H147, NewEmisData!$D:$D, CK$2))</f>
        <v>9.9997558682708692E-3</v>
      </c>
      <c r="CL147" s="335">
        <v>2.2181963950320412E-2</v>
      </c>
      <c r="CM147" s="335">
        <f>$I147*IF($G147="Pickup", SUMIFS(NewEmisData!E:E, NewEmisData!$A:$A, "Pickup", NewEmisData!$B:$B, $A147, NewEmisData!$C:$C, $H147, NewEmisData!$D:$D, CM$2), SUMIFS(NewEmisData!E:E, NewEmisData!$A:$A, "LDV", NewEmisData!$B:$B, $A147, NewEmisData!$C:$C, $H147, NewEmisData!$D:$D, CM$2))</f>
        <v>1.87792865540622E-3</v>
      </c>
      <c r="CN147" s="335">
        <f>$I147*IF($G147="Pickup", SUMIFS(NewEmisData!F:F, NewEmisData!$A:$A, "Pickup", NewEmisData!$B:$B, $A147, NewEmisData!$C:$C, $H147, NewEmisData!$D:$D, CN$2), SUMIFS(NewEmisData!F:F, NewEmisData!$A:$A, "LDV", NewEmisData!$B:$B, $A147, NewEmisData!$C:$C, $H147, NewEmisData!$D:$D, CN$2))</f>
        <v>1.6568504667175501E-3</v>
      </c>
      <c r="CO147" s="335">
        <f>$I147*IF($G147="Pickup", SUMIFS(NewEmisData!G:G, NewEmisData!$A:$A, "Pickup", NewEmisData!$B:$B, $A147, NewEmisData!$C:$C, $H147, NewEmisData!$D:$D, CO$2), SUMIFS(NewEmisData!G:G, NewEmisData!$A:$A, "LDV", NewEmisData!$B:$B, $A147, NewEmisData!$C:$C, $H147, NewEmisData!$D:$D, CO$2))</f>
        <v>1.3142543939014999E-3</v>
      </c>
      <c r="CP147" s="335">
        <f>$I147*IF($G147="Pickup", SUMIFS(NewEmisData!H:H, NewEmisData!$A:$A, "Pickup", NewEmisData!$B:$B, $A147, NewEmisData!$C:$C, $H147, NewEmisData!$D:$D, CP$2), SUMIFS(NewEmisData!H:H, NewEmisData!$A:$A, "LDV", NewEmisData!$B:$B, $A147, NewEmisData!$C:$C, $H147, NewEmisData!$D:$D, CP$2))</f>
        <v>1.3157667034520699E-3</v>
      </c>
      <c r="CQ147" s="335">
        <f>$I147*IF($G147="Pickup", SUMIFS(NewEmisData!I:I, NewEmisData!$A:$A, "Pickup", NewEmisData!$B:$B, $A147, NewEmisData!$C:$C, $H147, NewEmisData!$D:$D, CQ$2), SUMIFS(NewEmisData!I:I, NewEmisData!$A:$A, "LDV", NewEmisData!$B:$B, $A147, NewEmisData!$C:$C, $H147, NewEmisData!$D:$D, CQ$2))</f>
        <v>1.32125488539157E-3</v>
      </c>
      <c r="CR147" s="335">
        <f>$I147*IF($G147="Pickup", SUMIFS(NewEmisData!J:J, NewEmisData!$A:$A, "Pickup", NewEmisData!$B:$B, $A147, NewEmisData!$C:$C, $H147, NewEmisData!$D:$D, CR$2), SUMIFS(NewEmisData!J:J, NewEmisData!$A:$A, "LDV", NewEmisData!$B:$B, $A147, NewEmisData!$C:$C, $H147, NewEmisData!$D:$D, CR$2))</f>
        <v>1.32842640810503E-3</v>
      </c>
      <c r="CS147" s="335">
        <f>$I147*IF($G147="Pickup", SUMIFS(NewEmisData!K:K, NewEmisData!$A:$A, "Pickup", NewEmisData!$B:$B, $A147, NewEmisData!$C:$C, $H147, NewEmisData!$D:$D, CS$2), SUMIFS(NewEmisData!K:K, NewEmisData!$A:$A, "LDV", NewEmisData!$B:$B, $A147, NewEmisData!$C:$C, $H147, NewEmisData!$D:$D, CS$2))</f>
        <v>1.3320668635412099E-3</v>
      </c>
      <c r="CT147" s="335">
        <f>$I147*IF($G147="Pickup", SUMIFS(NewEmisData!L:L, NewEmisData!$A:$A, "Pickup", NewEmisData!$B:$B, $A147, NewEmisData!$C:$C, $H147, NewEmisData!$D:$D, CT$2), SUMIFS(NewEmisData!L:L, NewEmisData!$A:$A, "LDV", NewEmisData!$B:$B, $A147, NewEmisData!$C:$C, $H147, NewEmisData!$D:$D, CT$2))</f>
        <v>1.33322691408776E-3</v>
      </c>
      <c r="CU147" s="335">
        <f>$I147*IF($G147="Pickup", SUMIFS(NewEmisData!M:M, NewEmisData!$A:$A, "Pickup", NewEmisData!$B:$B, $A147, NewEmisData!$C:$C, $H147, NewEmisData!$D:$D, CU$2), SUMIFS(NewEmisData!M:M, NewEmisData!$A:$A, "LDV", NewEmisData!$B:$B, $A147, NewEmisData!$C:$C, $H147, NewEmisData!$D:$D, CU$2))</f>
        <v>1.33503374368802E-3</v>
      </c>
      <c r="CV147" s="335">
        <v>2.3568513937467224E-3</v>
      </c>
      <c r="CW147" s="335">
        <v>0.12767609553272316</v>
      </c>
      <c r="CX147" s="335">
        <v>6.0965444660888601E-2</v>
      </c>
      <c r="CY147" s="335">
        <v>1.6598456567846732E-2</v>
      </c>
      <c r="CZ147" s="335">
        <v>3.3604812012321423E-3</v>
      </c>
      <c r="DA147" s="335">
        <v>1.5241571918114991E-3</v>
      </c>
      <c r="DB147" s="335">
        <v>1.0003681376209209E-3</v>
      </c>
      <c r="DC147" s="335">
        <v>9.0365490602724134E-4</v>
      </c>
      <c r="DD147" s="335">
        <v>8.9947941829660093E-4</v>
      </c>
      <c r="DE147" s="335">
        <v>8.980159958761482E-4</v>
      </c>
      <c r="DF147" s="335">
        <v>8.980159958761482E-4</v>
      </c>
      <c r="DG147" s="335">
        <f>$I147*IF($G147="Pickup", SUMIFS(NewEmisData!E:E, NewEmisData!$A:$A, "Pickup", NewEmisData!$B:$B, $A147, NewEmisData!$C:$C, $H147, NewEmisData!$D:$D, DG$2), SUMIFS(NewEmisData!E:E, NewEmisData!$A:$A, "LDV", NewEmisData!$B:$B, $A147, NewEmisData!$C:$C, $H147, NewEmisData!$D:$D, DG$2))</f>
        <v>0</v>
      </c>
      <c r="DH147" s="335">
        <f>$I147*IF($G147="Pickup", SUMIFS(NewEmisData!F:F, NewEmisData!$A:$A, "Pickup", NewEmisData!$B:$B, $A147, NewEmisData!$C:$C, $H147, NewEmisData!$D:$D, DH$2), SUMIFS(NewEmisData!F:F, NewEmisData!$A:$A, "LDV", NewEmisData!$B:$B, $A147, NewEmisData!$C:$C, $H147, NewEmisData!$D:$D, DH$2))</f>
        <v>0</v>
      </c>
      <c r="DI147" s="335">
        <f>$I147*IF($G147="Pickup", SUMIFS(NewEmisData!G:G, NewEmisData!$A:$A, "Pickup", NewEmisData!$B:$B, $A147, NewEmisData!$C:$C, $H147, NewEmisData!$D:$D, DI$2), SUMIFS(NewEmisData!G:G, NewEmisData!$A:$A, "LDV", NewEmisData!$B:$B, $A147, NewEmisData!$C:$C, $H147, NewEmisData!$D:$D, DI$2))</f>
        <v>0</v>
      </c>
      <c r="DJ147" s="335">
        <f>$I147*IF($G147="Pickup", SUMIFS(NewEmisData!H:H, NewEmisData!$A:$A, "Pickup", NewEmisData!$B:$B, $A147, NewEmisData!$C:$C, $H147, NewEmisData!$D:$D, DJ$2), SUMIFS(NewEmisData!H:H, NewEmisData!$A:$A, "LDV", NewEmisData!$B:$B, $A147, NewEmisData!$C:$C, $H147, NewEmisData!$D:$D, DJ$2))</f>
        <v>0</v>
      </c>
      <c r="DK147" s="335">
        <f>$I147*IF($G147="Pickup", SUMIFS(NewEmisData!I:I, NewEmisData!$A:$A, "Pickup", NewEmisData!$B:$B, $A147, NewEmisData!$C:$C, $H147, NewEmisData!$D:$D, DK$2), SUMIFS(NewEmisData!I:I, NewEmisData!$A:$A, "LDV", NewEmisData!$B:$B, $A147, NewEmisData!$C:$C, $H147, NewEmisData!$D:$D, DK$2))</f>
        <v>0</v>
      </c>
      <c r="DL147" s="335">
        <f>$I147*IF($G147="Pickup", SUMIFS(NewEmisData!J:J, NewEmisData!$A:$A, "Pickup", NewEmisData!$B:$B, $A147, NewEmisData!$C:$C, $H147, NewEmisData!$D:$D, DL$2), SUMIFS(NewEmisData!J:J, NewEmisData!$A:$A, "LDV", NewEmisData!$B:$B, $A147, NewEmisData!$C:$C, $H147, NewEmisData!$D:$D, DL$2))</f>
        <v>0</v>
      </c>
      <c r="DM147" s="335">
        <f>$I147*IF($G147="Pickup", SUMIFS(NewEmisData!K:K, NewEmisData!$A:$A, "Pickup", NewEmisData!$B:$B, $A147, NewEmisData!$C:$C, $H147, NewEmisData!$D:$D, DM$2), SUMIFS(NewEmisData!K:K, NewEmisData!$A:$A, "LDV", NewEmisData!$B:$B, $A147, NewEmisData!$C:$C, $H147, NewEmisData!$D:$D, DM$2))</f>
        <v>0</v>
      </c>
      <c r="DN147" s="335">
        <f>$I147*IF($G147="Pickup", SUMIFS(NewEmisData!L:L, NewEmisData!$A:$A, "Pickup", NewEmisData!$B:$B, $A147, NewEmisData!$C:$C, $H147, NewEmisData!$D:$D, DN$2), SUMIFS(NewEmisData!L:L, NewEmisData!$A:$A, "LDV", NewEmisData!$B:$B, $A147, NewEmisData!$C:$C, $H147, NewEmisData!$D:$D, DN$2))</f>
        <v>0</v>
      </c>
      <c r="DO147" s="335">
        <f>$I147*IF($G147="Pickup", SUMIFS(NewEmisData!M:M, NewEmisData!$A:$A, "Pickup", NewEmisData!$B:$B, $A147, NewEmisData!$C:$C, $H147, NewEmisData!$D:$D, DO$2), SUMIFS(NewEmisData!M:M, NewEmisData!$A:$A, "LDV", NewEmisData!$B:$B, $A147, NewEmisData!$C:$C, $H147, NewEmisData!$D:$D, DO$2))</f>
        <v>0</v>
      </c>
      <c r="DP147" s="335">
        <v>1.3040587281867905E-3</v>
      </c>
      <c r="DQ147" s="335">
        <f>$I147*IF($G147="Pickup", SUMIFS(NewEmisData!E:E, NewEmisData!$A:$A, "Pickup", NewEmisData!$B:$B, $A147, NewEmisData!$C:$C, $H147, NewEmisData!$D:$D, DQ$2), SUMIFS(NewEmisData!E:E, NewEmisData!$A:$A, "LDV", NewEmisData!$B:$B, $A147, NewEmisData!$C:$C, $H147, NewEmisData!$D:$D, DQ$2))</f>
        <v>1.9303161670488799E-2</v>
      </c>
      <c r="DR147" s="335">
        <f>$I147*IF($G147="Pickup", SUMIFS(NewEmisData!F:F, NewEmisData!$A:$A, "Pickup", NewEmisData!$B:$B, $A147, NewEmisData!$C:$C, $H147, NewEmisData!$D:$D, DR$2), SUMIFS(NewEmisData!F:F, NewEmisData!$A:$A, "LDV", NewEmisData!$B:$B, $A147, NewEmisData!$C:$C, $H147, NewEmisData!$D:$D, DR$2))</f>
        <v>4.7314144141929901E-2</v>
      </c>
      <c r="DS147" s="335">
        <f>$I147*IF($G147="Pickup", SUMIFS(NewEmisData!G:G, NewEmisData!$A:$A, "Pickup", NewEmisData!$B:$B, $A147, NewEmisData!$C:$C, $H147, NewEmisData!$D:$D, DS$2), SUMIFS(NewEmisData!G:G, NewEmisData!$A:$A, "LDV", NewEmisData!$B:$B, $A147, NewEmisData!$C:$C, $H147, NewEmisData!$D:$D, DS$2))</f>
        <v>5.50276559444281E-2</v>
      </c>
      <c r="DT147" s="335">
        <f>$I147*IF($G147="Pickup", SUMIFS(NewEmisData!H:H, NewEmisData!$A:$A, "Pickup", NewEmisData!$B:$B, $A147, NewEmisData!$C:$C, $H147, NewEmisData!$D:$D, DT$2), SUMIFS(NewEmisData!H:H, NewEmisData!$A:$A, "LDV", NewEmisData!$B:$B, $A147, NewEmisData!$C:$C, $H147, NewEmisData!$D:$D, DT$2))</f>
        <v>5.60657162202036E-2</v>
      </c>
      <c r="DU147" s="335">
        <f>$I147*IF($G147="Pickup", SUMIFS(NewEmisData!I:I, NewEmisData!$A:$A, "Pickup", NewEmisData!$B:$B, $A147, NewEmisData!$C:$C, $H147, NewEmisData!$D:$D, DU$2), SUMIFS(NewEmisData!I:I, NewEmisData!$A:$A, "LDV", NewEmisData!$B:$B, $A147, NewEmisData!$C:$C, $H147, NewEmisData!$D:$D, DU$2))</f>
        <v>5.7627169931772103E-2</v>
      </c>
      <c r="DV147" s="335">
        <f>$I147*IF($G147="Pickup", SUMIFS(NewEmisData!J:J, NewEmisData!$A:$A, "Pickup", NewEmisData!$B:$B, $A147, NewEmisData!$C:$C, $H147, NewEmisData!$D:$D, DV$2), SUMIFS(NewEmisData!J:J, NewEmisData!$A:$A, "LDV", NewEmisData!$B:$B, $A147, NewEmisData!$C:$C, $H147, NewEmisData!$D:$D, DV$2))</f>
        <v>5.7677178087133199E-2</v>
      </c>
      <c r="DW147" s="335">
        <f>$I147*IF($G147="Pickup", SUMIFS(NewEmisData!K:K, NewEmisData!$A:$A, "Pickup", NewEmisData!$B:$B, $A147, NewEmisData!$C:$C, $H147, NewEmisData!$D:$D, DW$2), SUMIFS(NewEmisData!K:K, NewEmisData!$A:$A, "LDV", NewEmisData!$B:$B, $A147, NewEmisData!$C:$C, $H147, NewEmisData!$D:$D, DW$2))</f>
        <v>5.7050401423645702E-2</v>
      </c>
      <c r="DX147" s="335">
        <f>$I147*IF($G147="Pickup", SUMIFS(NewEmisData!L:L, NewEmisData!$A:$A, "Pickup", NewEmisData!$B:$B, $A147, NewEmisData!$C:$C, $H147, NewEmisData!$D:$D, DX$2), SUMIFS(NewEmisData!L:L, NewEmisData!$A:$A, "LDV", NewEmisData!$B:$B, $A147, NewEmisData!$C:$C, $H147, NewEmisData!$D:$D, DX$2))</f>
        <v>5.6262552008010301E-2</v>
      </c>
      <c r="DY147" s="335">
        <f>$I147*IF($G147="Pickup", SUMIFS(NewEmisData!M:M, NewEmisData!$A:$A, "Pickup", NewEmisData!$B:$B, $A147, NewEmisData!$C:$C, $H147, NewEmisData!$D:$D, DY$2), SUMIFS(NewEmisData!M:M, NewEmisData!$A:$A, "LDV", NewEmisData!$B:$B, $A147, NewEmisData!$C:$C, $H147, NewEmisData!$D:$D, DY$2))</f>
        <v>5.6833433433417402E-2</v>
      </c>
      <c r="DZ147" s="335">
        <v>7.9378330079915432E-2</v>
      </c>
      <c r="EA147" s="335">
        <f t="shared" si="234"/>
        <v>592.25900902446597</v>
      </c>
      <c r="EB147" s="335">
        <f t="shared" si="235"/>
        <v>520.64964372058603</v>
      </c>
      <c r="EC147" s="335">
        <f t="shared" si="236"/>
        <v>392.28875494890798</v>
      </c>
      <c r="ED147" s="335">
        <f t="shared" si="237"/>
        <v>328.93351567098</v>
      </c>
      <c r="EE147" s="335">
        <f t="shared" si="238"/>
        <v>299.82015329661198</v>
      </c>
      <c r="EF147" s="335">
        <f t="shared" si="239"/>
        <v>287.49392836870999</v>
      </c>
      <c r="EG147" s="335">
        <f t="shared" si="240"/>
        <v>280.08458814076198</v>
      </c>
      <c r="EH147" s="335">
        <f t="shared" si="241"/>
        <v>277.36555832713299</v>
      </c>
      <c r="EI147" s="335">
        <f t="shared" si="242"/>
        <v>277.28160240150402</v>
      </c>
      <c r="EJ147" s="335">
        <f t="shared" si="243"/>
        <v>0.51895197956857197</v>
      </c>
      <c r="EK147" s="335">
        <f t="shared" si="244"/>
        <v>2.08663122036549</v>
      </c>
      <c r="EL147" s="335">
        <f t="shared" si="245"/>
        <v>1.1128303318127599</v>
      </c>
      <c r="EM147" s="335">
        <f t="shared" si="246"/>
        <v>0.11394310174486701</v>
      </c>
      <c r="EN147" s="335">
        <f t="shared" si="247"/>
        <v>6.3630631458402698E-2</v>
      </c>
      <c r="EO147" s="335">
        <f t="shared" si="248"/>
        <v>3.8490840966433799E-2</v>
      </c>
      <c r="EP147" s="335">
        <f t="shared" si="249"/>
        <v>3.3570634635262997E-2</v>
      </c>
      <c r="EQ147" s="335">
        <f t="shared" si="250"/>
        <v>3.0366844702511799E-2</v>
      </c>
      <c r="ER147" s="335">
        <f t="shared" si="251"/>
        <v>2.9009867705627902E-2</v>
      </c>
      <c r="ES147" s="335">
        <f t="shared" si="252"/>
        <v>2.9252620404293401E-2</v>
      </c>
      <c r="ET147" s="335">
        <f t="shared" si="253"/>
        <v>0.31264891292629016</v>
      </c>
      <c r="EU147" s="335">
        <f t="shared" si="254"/>
        <v>1.46981412794869E-2</v>
      </c>
      <c r="EV147" s="335">
        <f t="shared" si="255"/>
        <v>1.2476739354987301E-2</v>
      </c>
      <c r="EW147" s="335">
        <f t="shared" si="256"/>
        <v>3.2894571305210701E-3</v>
      </c>
      <c r="EX147" s="335">
        <f t="shared" si="257"/>
        <v>2.7470974713693099E-3</v>
      </c>
      <c r="EY147" s="335">
        <f t="shared" si="258"/>
        <v>2.5003167567209301E-3</v>
      </c>
      <c r="EZ147" s="335">
        <f t="shared" si="259"/>
        <v>2.3974657531320698E-3</v>
      </c>
      <c r="FA147" s="335">
        <f t="shared" si="260"/>
        <v>2.3350989902441999E-3</v>
      </c>
      <c r="FB147" s="335">
        <f t="shared" si="261"/>
        <v>2.3124305204455602E-3</v>
      </c>
      <c r="FC147" s="335">
        <f t="shared" si="262"/>
        <v>2.3117304258920301E-3</v>
      </c>
      <c r="FD147" s="335">
        <f t="shared" si="263"/>
        <v>4.2403248188809025E-3</v>
      </c>
      <c r="FE147" s="335">
        <f t="shared" si="264"/>
        <v>0.213902040332901</v>
      </c>
      <c r="FF147" s="335">
        <f t="shared" si="265"/>
        <v>0.122647837671889</v>
      </c>
      <c r="FG147" s="335">
        <f t="shared" si="266"/>
        <v>7.9090763114665993E-2</v>
      </c>
      <c r="FH147" s="335">
        <f t="shared" si="267"/>
        <v>7.8058738466237995E-2</v>
      </c>
      <c r="FI147" s="335">
        <f t="shared" si="268"/>
        <v>7.7935055542061094E-2</v>
      </c>
      <c r="FJ147" s="335">
        <f t="shared" si="269"/>
        <v>7.7996493585570995E-2</v>
      </c>
      <c r="FK147" s="335">
        <f t="shared" si="270"/>
        <v>7.7986704688815606E-2</v>
      </c>
      <c r="FL147" s="335">
        <f t="shared" si="271"/>
        <v>7.7974444112608704E-2</v>
      </c>
      <c r="FM147" s="335">
        <f t="shared" si="272"/>
        <v>7.8017136188401295E-2</v>
      </c>
      <c r="FN147" s="335">
        <f t="shared" si="273"/>
        <v>5.2834708622229692E-2</v>
      </c>
      <c r="FO147" s="335">
        <f t="shared" si="274"/>
        <v>0.123270664576141</v>
      </c>
      <c r="FP147" s="335">
        <f t="shared" si="275"/>
        <v>3.9317193900440202E-2</v>
      </c>
      <c r="FQ147" s="335">
        <f t="shared" si="276"/>
        <v>1.3808896758142499E-2</v>
      </c>
      <c r="FR147" s="335">
        <f t="shared" si="277"/>
        <v>1.28594663624491E-2</v>
      </c>
      <c r="FS147" s="335">
        <f t="shared" si="278"/>
        <v>1.2745675676218799E-2</v>
      </c>
      <c r="FT147" s="335">
        <f t="shared" si="279"/>
        <v>1.2802226569457301E-2</v>
      </c>
      <c r="FU147" s="335">
        <f t="shared" si="280"/>
        <v>1.27931973056328E-2</v>
      </c>
      <c r="FV147" s="335">
        <f t="shared" si="281"/>
        <v>1.27819426840036E-2</v>
      </c>
      <c r="FW147" s="335">
        <f t="shared" si="282"/>
        <v>1.2821255837742599E-2</v>
      </c>
      <c r="FX147" s="335">
        <f t="shared" si="283"/>
        <v>1.4243276255751064E-2</v>
      </c>
    </row>
    <row r="148" spans="1:180" x14ac:dyDescent="0.2">
      <c r="A148" s="305" t="str">
        <f>_xlfn.CONCAT(IF(LEFT(TRIM(A147),1)="*", "*R", "R"), 1+RIGHT(TRIM(A147),1))</f>
        <v>R5</v>
      </c>
      <c r="B148" s="305" t="str">
        <f t="shared" si="290"/>
        <v>TLLSDSL11</v>
      </c>
      <c r="C148" s="305" t="str">
        <f t="shared" si="291"/>
        <v>TL.DSL.LS.DSL.2011</v>
      </c>
      <c r="D148" s="301" t="str">
        <f t="shared" si="292"/>
        <v>bn-vmt, bn-vmt/a</v>
      </c>
      <c r="E148" s="301" t="str">
        <f t="shared" si="293"/>
        <v>TRNDSL</v>
      </c>
      <c r="F148" s="301" t="str">
        <f t="shared" si="294"/>
        <v>TL</v>
      </c>
      <c r="G148" s="315" t="s">
        <v>822</v>
      </c>
      <c r="H148" s="315" t="s">
        <v>816</v>
      </c>
      <c r="I148" s="315">
        <v>1</v>
      </c>
      <c r="J148" s="315" t="str">
        <f t="shared" si="284"/>
        <v>Large SUV-DSL</v>
      </c>
      <c r="K148" s="335">
        <f>$I148*IF($G148="Pickup", SUMIFS(NewEmisData!E:E, NewEmisData!$A:$A, "Pickup", NewEmisData!$B:$B, $A148, NewEmisData!$C:$C, $H148, NewEmisData!$D:$D, K$2), SUMIFS(NewEmisData!E:E, NewEmisData!$A:$A, "LDV", NewEmisData!$B:$B, $A148, NewEmisData!$C:$C, $H148, NewEmisData!$D:$D, K$2))</f>
        <v>498.51060445480499</v>
      </c>
      <c r="L148" s="335">
        <f>$I148*IF($G148="Pickup", SUMIFS(NewEmisData!F:F, NewEmisData!$A:$A, "Pickup", NewEmisData!$B:$B, $A148, NewEmisData!$C:$C, $H148, NewEmisData!$D:$D, L$2), SUMIFS(NewEmisData!F:F, NewEmisData!$A:$A, "LDV", NewEmisData!$B:$B, $A148, NewEmisData!$C:$C, $H148, NewEmisData!$D:$D, L$2))</f>
        <v>427.96898586055102</v>
      </c>
      <c r="M148" s="335">
        <f>$I148*IF($G148="Pickup", SUMIFS(NewEmisData!G:G, NewEmisData!$A:$A, "Pickup", NewEmisData!$B:$B, $A148, NewEmisData!$C:$C, $H148, NewEmisData!$D:$D, M$2), SUMIFS(NewEmisData!G:G, NewEmisData!$A:$A, "LDV", NewEmisData!$B:$B, $A148, NewEmisData!$C:$C, $H148, NewEmisData!$D:$D, M$2))</f>
        <v>313.58403824310199</v>
      </c>
      <c r="N148" s="335">
        <f>$I148*IF($G148="Pickup", SUMIFS(NewEmisData!H:H, NewEmisData!$A:$A, "Pickup", NewEmisData!$B:$B, $A148, NewEmisData!$C:$C, $H148, NewEmisData!$D:$D, N$2), SUMIFS(NewEmisData!H:H, NewEmisData!$A:$A, "LDV", NewEmisData!$B:$B, $A148, NewEmisData!$C:$C, $H148, NewEmisData!$D:$D, N$2))</f>
        <v>263.48651447023201</v>
      </c>
      <c r="O148" s="335">
        <f>$I148*IF($G148="Pickup", SUMIFS(NewEmisData!I:I, NewEmisData!$A:$A, "Pickup", NewEmisData!$B:$B, $A148, NewEmisData!$C:$C, $H148, NewEmisData!$D:$D, O$2), SUMIFS(NewEmisData!I:I, NewEmisData!$A:$A, "LDV", NewEmisData!$B:$B, $A148, NewEmisData!$C:$C, $H148, NewEmisData!$D:$D, O$2))</f>
        <v>240.732982853072</v>
      </c>
      <c r="P148" s="335">
        <f>$I148*IF($G148="Pickup", SUMIFS(NewEmisData!J:J, NewEmisData!$A:$A, "Pickup", NewEmisData!$B:$B, $A148, NewEmisData!$C:$C, $H148, NewEmisData!$D:$D, P$2), SUMIFS(NewEmisData!J:J, NewEmisData!$A:$A, "LDV", NewEmisData!$B:$B, $A148, NewEmisData!$C:$C, $H148, NewEmisData!$D:$D, P$2))</f>
        <v>231.37893577755901</v>
      </c>
      <c r="Q148" s="335">
        <f>$I148*IF($G148="Pickup", SUMIFS(NewEmisData!K:K, NewEmisData!$A:$A, "Pickup", NewEmisData!$B:$B, $A148, NewEmisData!$C:$C, $H148, NewEmisData!$D:$D, Q$2), SUMIFS(NewEmisData!K:K, NewEmisData!$A:$A, "LDV", NewEmisData!$B:$B, $A148, NewEmisData!$C:$C, $H148, NewEmisData!$D:$D, Q$2))</f>
        <v>225.706930682983</v>
      </c>
      <c r="R148" s="335">
        <f>$I148*IF($G148="Pickup", SUMIFS(NewEmisData!L:L, NewEmisData!$A:$A, "Pickup", NewEmisData!$B:$B, $A148, NewEmisData!$C:$C, $H148, NewEmisData!$D:$D, R$2), SUMIFS(NewEmisData!L:L, NewEmisData!$A:$A, "LDV", NewEmisData!$B:$B, $A148, NewEmisData!$C:$C, $H148, NewEmisData!$D:$D, R$2))</f>
        <v>223.59774894311099</v>
      </c>
      <c r="S148" s="335">
        <f>$I148*IF($G148="Pickup", SUMIFS(NewEmisData!M:M, NewEmisData!$A:$A, "Pickup", NewEmisData!$B:$B, $A148, NewEmisData!$C:$C, $H148, NewEmisData!$D:$D, S$2), SUMIFS(NewEmisData!M:M, NewEmisData!$A:$A, "LDV", NewEmisData!$B:$B, $A148, NewEmisData!$C:$C, $H148, NewEmisData!$D:$D, S$2))</f>
        <v>223.62259579940101</v>
      </c>
      <c r="T148" s="335">
        <v>0.51895197956857197</v>
      </c>
      <c r="U148" s="335">
        <f>$I148*IF($G148="Pickup", SUMIFS(NewEmisData!E:E, NewEmisData!$A:$A, "Pickup", NewEmisData!$B:$B, $A148, NewEmisData!$C:$C, $H148, NewEmisData!$D:$D, U$2), SUMIFS(NewEmisData!E:E, NewEmisData!$A:$A, "LDV", NewEmisData!$B:$B, $A148, NewEmisData!$C:$C, $H148, NewEmisData!$D:$D, U$2))</f>
        <v>1.95668713494791</v>
      </c>
      <c r="V148" s="335">
        <f>$I148*IF($G148="Pickup", SUMIFS(NewEmisData!F:F, NewEmisData!$A:$A, "Pickup", NewEmisData!$B:$B, $A148, NewEmisData!$C:$C, $H148, NewEmisData!$D:$D, V$2), SUMIFS(NewEmisData!F:F, NewEmisData!$A:$A, "LDV", NewEmisData!$B:$B, $A148, NewEmisData!$C:$C, $H148, NewEmisData!$D:$D, V$2))</f>
        <v>1.03408849531611</v>
      </c>
      <c r="W148" s="335">
        <f>$I148*IF($G148="Pickup", SUMIFS(NewEmisData!G:G, NewEmisData!$A:$A, "Pickup", NewEmisData!$B:$B, $A148, NewEmisData!$C:$C, $H148, NewEmisData!$D:$D, W$2), SUMIFS(NewEmisData!G:G, NewEmisData!$A:$A, "LDV", NewEmisData!$B:$B, $A148, NewEmisData!$C:$C, $H148, NewEmisData!$D:$D, W$2))</f>
        <v>0.13937953634174</v>
      </c>
      <c r="X148" s="335">
        <f>$I148*IF($G148="Pickup", SUMIFS(NewEmisData!H:H, NewEmisData!$A:$A, "Pickup", NewEmisData!$B:$B, $A148, NewEmisData!$C:$C, $H148, NewEmisData!$D:$D, X$2), SUMIFS(NewEmisData!H:H, NewEmisData!$A:$A, "LDV", NewEmisData!$B:$B, $A148, NewEmisData!$C:$C, $H148, NewEmisData!$D:$D, X$2))</f>
        <v>8.1975438007071702E-2</v>
      </c>
      <c r="Y148" s="335">
        <f>$I148*IF($G148="Pickup", SUMIFS(NewEmisData!I:I, NewEmisData!$A:$A, "Pickup", NewEmisData!$B:$B, $A148, NewEmisData!$C:$C, $H148, NewEmisData!$D:$D, Y$2), SUMIFS(NewEmisData!I:I, NewEmisData!$A:$A, "LDV", NewEmisData!$B:$B, $A148, NewEmisData!$C:$C, $H148, NewEmisData!$D:$D, Y$2))</f>
        <v>5.4488345369794799E-2</v>
      </c>
      <c r="Z148" s="335">
        <f>$I148*IF($G148="Pickup", SUMIFS(NewEmisData!J:J, NewEmisData!$A:$A, "Pickup", NewEmisData!$B:$B, $A148, NewEmisData!$C:$C, $H148, NewEmisData!$D:$D, Z$2), SUMIFS(NewEmisData!J:J, NewEmisData!$A:$A, "LDV", NewEmisData!$B:$B, $A148, NewEmisData!$C:$C, $H148, NewEmisData!$D:$D, Z$2))</f>
        <v>4.9514749087093503E-2</v>
      </c>
      <c r="AA148" s="335">
        <f>$I148*IF($G148="Pickup", SUMIFS(NewEmisData!K:K, NewEmisData!$A:$A, "Pickup", NewEmisData!$B:$B, $A148, NewEmisData!$C:$C, $H148, NewEmisData!$D:$D, AA$2), SUMIFS(NewEmisData!K:K, NewEmisData!$A:$A, "LDV", NewEmisData!$B:$B, $A148, NewEmisData!$C:$C, $H148, NewEmisData!$D:$D, AA$2))</f>
        <v>4.5924427698312099E-2</v>
      </c>
      <c r="AB148" s="335">
        <f>$I148*IF($G148="Pickup", SUMIFS(NewEmisData!L:L, NewEmisData!$A:$A, "Pickup", NewEmisData!$B:$B, $A148, NewEmisData!$C:$C, $H148, NewEmisData!$D:$D, AB$2), SUMIFS(NewEmisData!L:L, NewEmisData!$A:$A, "LDV", NewEmisData!$B:$B, $A148, NewEmisData!$C:$C, $H148, NewEmisData!$D:$D, AB$2))</f>
        <v>4.4303138009832502E-2</v>
      </c>
      <c r="AC148" s="335">
        <f>$I148*IF($G148="Pickup", SUMIFS(NewEmisData!M:M, NewEmisData!$A:$A, "Pickup", NewEmisData!$B:$B, $A148, NewEmisData!$C:$C, $H148, NewEmisData!$D:$D, AC$2), SUMIFS(NewEmisData!M:M, NewEmisData!$A:$A, "LDV", NewEmisData!$B:$B, $A148, NewEmisData!$C:$C, $H148, NewEmisData!$D:$D, AC$2))</f>
        <v>4.4775258868072099E-2</v>
      </c>
      <c r="AD148" s="335">
        <v>0.31264891292629016</v>
      </c>
      <c r="AE148" s="335">
        <f>$I148*IF($G148="Pickup", SUMIFS(NewEmisData!E:E, NewEmisData!$A:$A, "Pickup", NewEmisData!$B:$B, $A148, NewEmisData!$C:$C, $H148, NewEmisData!$D:$D, AE$2), SUMIFS(NewEmisData!E:E, NewEmisData!$A:$A, "LDV", NewEmisData!$B:$B, $A148, NewEmisData!$C:$C, $H148, NewEmisData!$D:$D, AE$2))</f>
        <v>1.2408455682624201E-2</v>
      </c>
      <c r="AF148" s="335">
        <f>$I148*IF($G148="Pickup", SUMIFS(NewEmisData!F:F, NewEmisData!$A:$A, "Pickup", NewEmisData!$B:$B, $A148, NewEmisData!$C:$C, $H148, NewEmisData!$D:$D, AF$2), SUMIFS(NewEmisData!F:F, NewEmisData!$A:$A, "LDV", NewEmisData!$B:$B, $A148, NewEmisData!$C:$C, $H148, NewEmisData!$D:$D, AF$2))</f>
        <v>1.0276019938438199E-2</v>
      </c>
      <c r="AG148" s="335">
        <f>$I148*IF($G148="Pickup", SUMIFS(NewEmisData!G:G, NewEmisData!$A:$A, "Pickup", NewEmisData!$B:$B, $A148, NewEmisData!$C:$C, $H148, NewEmisData!$D:$D, AG$2), SUMIFS(NewEmisData!G:G, NewEmisData!$A:$A, "LDV", NewEmisData!$B:$B, $A148, NewEmisData!$C:$C, $H148, NewEmisData!$D:$D, AG$2))</f>
        <v>2.6298327304881399E-3</v>
      </c>
      <c r="AH148" s="335">
        <f>$I148*IF($G148="Pickup", SUMIFS(NewEmisData!H:H, NewEmisData!$A:$A, "Pickup", NewEmisData!$B:$B, $A148, NewEmisData!$C:$C, $H148, NewEmisData!$D:$D, AH$2), SUMIFS(NewEmisData!H:H, NewEmisData!$A:$A, "LDV", NewEmisData!$B:$B, $A148, NewEmisData!$C:$C, $H148, NewEmisData!$D:$D, AH$2))</f>
        <v>2.2006244414905498E-3</v>
      </c>
      <c r="AI148" s="335">
        <f>$I148*IF($G148="Pickup", SUMIFS(NewEmisData!I:I, NewEmisData!$A:$A, "Pickup", NewEmisData!$B:$B, $A148, NewEmisData!$C:$C, $H148, NewEmisData!$D:$D, AI$2), SUMIFS(NewEmisData!I:I, NewEmisData!$A:$A, "LDV", NewEmisData!$B:$B, $A148, NewEmisData!$C:$C, $H148, NewEmisData!$D:$D, AI$2))</f>
        <v>2.00758155548776E-3</v>
      </c>
      <c r="AJ148" s="335">
        <f>$I148*IF($G148="Pickup", SUMIFS(NewEmisData!J:J, NewEmisData!$A:$A, "Pickup", NewEmisData!$B:$B, $A148, NewEmisData!$C:$C, $H148, NewEmisData!$D:$D, AJ$2), SUMIFS(NewEmisData!J:J, NewEmisData!$A:$A, "LDV", NewEmisData!$B:$B, $A148, NewEmisData!$C:$C, $H148, NewEmisData!$D:$D, AJ$2))</f>
        <v>1.9295264605228199E-3</v>
      </c>
      <c r="AK148" s="335">
        <f>$I148*IF($G148="Pickup", SUMIFS(NewEmisData!K:K, NewEmisData!$A:$A, "Pickup", NewEmisData!$B:$B, $A148, NewEmisData!$C:$C, $H148, NewEmisData!$D:$D, AK$2), SUMIFS(NewEmisData!K:K, NewEmisData!$A:$A, "LDV", NewEmisData!$B:$B, $A148, NewEmisData!$C:$C, $H148, NewEmisData!$D:$D, AK$2))</f>
        <v>1.8817456818101699E-3</v>
      </c>
      <c r="AL148" s="335">
        <f>$I148*IF($G148="Pickup", SUMIFS(NewEmisData!L:L, NewEmisData!$A:$A, "Pickup", NewEmisData!$B:$B, $A148, NewEmisData!$C:$C, $H148, NewEmisData!$D:$D, AL$2), SUMIFS(NewEmisData!L:L, NewEmisData!$A:$A, "LDV", NewEmisData!$B:$B, $A148, NewEmisData!$C:$C, $H148, NewEmisData!$D:$D, AL$2))</f>
        <v>1.86416072801446E-3</v>
      </c>
      <c r="AM148" s="335">
        <f>$I148*IF($G148="Pickup", SUMIFS(NewEmisData!M:M, NewEmisData!$A:$A, "Pickup", NewEmisData!$B:$B, $A148, NewEmisData!$C:$C, $H148, NewEmisData!$D:$D, AM$2), SUMIFS(NewEmisData!M:M, NewEmisData!$A:$A, "LDV", NewEmisData!$B:$B, $A148, NewEmisData!$C:$C, $H148, NewEmisData!$D:$D, AM$2))</f>
        <v>1.86436908040036E-3</v>
      </c>
      <c r="AN148" s="335">
        <v>4.2403248188809025E-3</v>
      </c>
      <c r="AO148" s="335">
        <f>$I148*IF($G148="Pickup", SUMIFS(NewEmisData!E:E, NewEmisData!$A:$A, "Pickup", NewEmisData!$B:$B, $A148, NewEmisData!$C:$C, $H148, NewEmisData!$D:$D, AO$2), SUMIFS(NewEmisData!E:E, NewEmisData!$A:$A, "LDV", NewEmisData!$B:$B, $A148, NewEmisData!$C:$C, $H148, NewEmisData!$D:$D, AO$2))</f>
        <v>0.13590431504000899</v>
      </c>
      <c r="AP148" s="335">
        <f>$I148*IF($G148="Pickup", SUMIFS(NewEmisData!F:F, NewEmisData!$A:$A, "Pickup", NewEmisData!$B:$B, $A148, NewEmisData!$C:$C, $H148, NewEmisData!$D:$D, AP$2), SUMIFS(NewEmisData!F:F, NewEmisData!$A:$A, "LDV", NewEmisData!$B:$B, $A148, NewEmisData!$C:$C, $H148, NewEmisData!$D:$D, AP$2))</f>
        <v>9.19661609908244E-2</v>
      </c>
      <c r="AQ148" s="335">
        <f>$I148*IF($G148="Pickup", SUMIFS(NewEmisData!G:G, NewEmisData!$A:$A, "Pickup", NewEmisData!$B:$B, $A148, NewEmisData!$C:$C, $H148, NewEmisData!$D:$D, AQ$2), SUMIFS(NewEmisData!G:G, NewEmisData!$A:$A, "LDV", NewEmisData!$B:$B, $A148, NewEmisData!$C:$C, $H148, NewEmisData!$D:$D, AQ$2))</f>
        <v>5.0104052009984502E-2</v>
      </c>
      <c r="AR148" s="335">
        <f>$I148*IF($G148="Pickup", SUMIFS(NewEmisData!H:H, NewEmisData!$A:$A, "Pickup", NewEmisData!$B:$B, $A148, NewEmisData!$C:$C, $H148, NewEmisData!$D:$D, AR$2), SUMIFS(NewEmisData!H:H, NewEmisData!$A:$A, "LDV", NewEmisData!$B:$B, $A148, NewEmisData!$C:$C, $H148, NewEmisData!$D:$D, AR$2))</f>
        <v>4.9014806290740898E-2</v>
      </c>
      <c r="AS148" s="335">
        <f>$I148*IF($G148="Pickup", SUMIFS(NewEmisData!I:I, NewEmisData!$A:$A, "Pickup", NewEmisData!$B:$B, $A148, NewEmisData!$C:$C, $H148, NewEmisData!$D:$D, AS$2), SUMIFS(NewEmisData!I:I, NewEmisData!$A:$A, "LDV", NewEmisData!$B:$B, $A148, NewEmisData!$C:$C, $H148, NewEmisData!$D:$D, AS$2))</f>
        <v>4.8883022727650001E-2</v>
      </c>
      <c r="AT148" s="335">
        <f>$I148*IF($G148="Pickup", SUMIFS(NewEmisData!J:J, NewEmisData!$A:$A, "Pickup", NewEmisData!$B:$B, $A148, NewEmisData!$C:$C, $H148, NewEmisData!$D:$D, AT$2), SUMIFS(NewEmisData!J:J, NewEmisData!$A:$A, "LDV", NewEmisData!$B:$B, $A148, NewEmisData!$C:$C, $H148, NewEmisData!$D:$D, AT$2))</f>
        <v>4.8958613624750798E-2</v>
      </c>
      <c r="AU148" s="335">
        <f>$I148*IF($G148="Pickup", SUMIFS(NewEmisData!K:K, NewEmisData!$A:$A, "Pickup", NewEmisData!$B:$B, $A148, NewEmisData!$C:$C, $H148, NewEmisData!$D:$D, AU$2), SUMIFS(NewEmisData!K:K, NewEmisData!$A:$A, "LDV", NewEmisData!$B:$B, $A148, NewEmisData!$C:$C, $H148, NewEmisData!$D:$D, AU$2))</f>
        <v>4.8958938451988898E-2</v>
      </c>
      <c r="AV148" s="335">
        <f>$I148*IF($G148="Pickup", SUMIFS(NewEmisData!L:L, NewEmisData!$A:$A, "Pickup", NewEmisData!$B:$B, $A148, NewEmisData!$C:$C, $H148, NewEmisData!$D:$D, AV$2), SUMIFS(NewEmisData!L:L, NewEmisData!$A:$A, "LDV", NewEmisData!$B:$B, $A148, NewEmisData!$C:$C, $H148, NewEmisData!$D:$D, AV$2))</f>
        <v>4.8949340858878199E-2</v>
      </c>
      <c r="AW148" s="335">
        <f>$I148*IF($G148="Pickup", SUMIFS(NewEmisData!M:M, NewEmisData!$A:$A, "Pickup", NewEmisData!$B:$B, $A148, NewEmisData!$C:$C, $H148, NewEmisData!$D:$D, AW$2), SUMIFS(NewEmisData!M:M, NewEmisData!$A:$A, "LDV", NewEmisData!$B:$B, $A148, NewEmisData!$C:$C, $H148, NewEmisData!$D:$D, AW$2))</f>
        <v>4.8997116084640698E-2</v>
      </c>
      <c r="AX148" s="335">
        <v>5.2834708622229692E-2</v>
      </c>
      <c r="AY148" s="335">
        <f>$I148*IF($G148="Pickup", SUMIFS(NewEmisData!E:E, NewEmisData!$A:$A, "Pickup", NewEmisData!$B:$B, $A148, NewEmisData!$C:$C, $H148, NewEmisData!$D:$D, AY$2), SUMIFS(NewEmisData!E:E, NewEmisData!$A:$A, "LDV", NewEmisData!$B:$B, $A148, NewEmisData!$C:$C, $H148, NewEmisData!$D:$D, AY$2))</f>
        <v>7.4829321328432702E-2</v>
      </c>
      <c r="AZ148" s="335">
        <f>$I148*IF($G148="Pickup", SUMIFS(NewEmisData!F:F, NewEmisData!$A:$A, "Pickup", NewEmisData!$B:$B, $A148, NewEmisData!$C:$C, $H148, NewEmisData!$D:$D, AZ$2), SUMIFS(NewEmisData!F:F, NewEmisData!$A:$A, "LDV", NewEmisData!$B:$B, $A148, NewEmisData!$C:$C, $H148, NewEmisData!$D:$D, AZ$2))</f>
        <v>3.4406309924688003E-2</v>
      </c>
      <c r="BA148" s="335">
        <f>$I148*IF($G148="Pickup", SUMIFS(NewEmisData!G:G, NewEmisData!$A:$A, "Pickup", NewEmisData!$B:$B, $A148, NewEmisData!$C:$C, $H148, NewEmisData!$D:$D, BA$2), SUMIFS(NewEmisData!G:G, NewEmisData!$A:$A, "LDV", NewEmisData!$B:$B, $A148, NewEmisData!$C:$C, $H148, NewEmisData!$D:$D, BA$2))</f>
        <v>1.00241937308752E-2</v>
      </c>
      <c r="BB148" s="335">
        <f>$I148*IF($G148="Pickup", SUMIFS(NewEmisData!H:H, NewEmisData!$A:$A, "Pickup", NewEmisData!$B:$B, $A148, NewEmisData!$C:$C, $H148, NewEmisData!$D:$D, BB$2), SUMIFS(NewEmisData!H:H, NewEmisData!$A:$A, "LDV", NewEmisData!$B:$B, $A148, NewEmisData!$C:$C, $H148, NewEmisData!$D:$D, BB$2))</f>
        <v>9.0221104554758305E-3</v>
      </c>
      <c r="BC148" s="335">
        <f>$I148*IF($G148="Pickup", SUMIFS(NewEmisData!I:I, NewEmisData!$A:$A, "Pickup", NewEmisData!$B:$B, $A148, NewEmisData!$C:$C, $H148, NewEmisData!$D:$D, BC$2), SUMIFS(NewEmisData!I:I, NewEmisData!$A:$A, "LDV", NewEmisData!$B:$B, $A148, NewEmisData!$C:$C, $H148, NewEmisData!$D:$D, BC$2))</f>
        <v>8.9008490587291992E-3</v>
      </c>
      <c r="BD148" s="335">
        <f>$I148*IF($G148="Pickup", SUMIFS(NewEmisData!J:J, NewEmisData!$A:$A, "Pickup", NewEmisData!$B:$B, $A148, NewEmisData!$C:$C, $H148, NewEmisData!$D:$D, BD$2), SUMIFS(NewEmisData!J:J, NewEmisData!$A:$A, "LDV", NewEmisData!$B:$B, $A148, NewEmisData!$C:$C, $H148, NewEmisData!$D:$D, BD$2))</f>
        <v>8.9704063704956795E-3</v>
      </c>
      <c r="BE148" s="335">
        <f>$I148*IF($G148="Pickup", SUMIFS(NewEmisData!K:K, NewEmisData!$A:$A, "Pickup", NewEmisData!$B:$B, $A148, NewEmisData!$C:$C, $H148, NewEmisData!$D:$D, BE$2), SUMIFS(NewEmisData!K:K, NewEmisData!$A:$A, "LDV", NewEmisData!$B:$B, $A148, NewEmisData!$C:$C, $H148, NewEmisData!$D:$D, BE$2))</f>
        <v>8.9707258656393594E-3</v>
      </c>
      <c r="BF148" s="335">
        <f>$I148*IF($G148="Pickup", SUMIFS(NewEmisData!L:L, NewEmisData!$A:$A, "Pickup", NewEmisData!$B:$B, $A148, NewEmisData!$C:$C, $H148, NewEmisData!$D:$D, BF$2), SUMIFS(NewEmisData!L:L, NewEmisData!$A:$A, "LDV", NewEmisData!$B:$B, $A148, NewEmisData!$C:$C, $H148, NewEmisData!$D:$D, BF$2))</f>
        <v>8.9618977988404798E-3</v>
      </c>
      <c r="BG148" s="335">
        <f>$I148*IF($G148="Pickup", SUMIFS(NewEmisData!M:M, NewEmisData!$A:$A, "Pickup", NewEmisData!$B:$B, $A148, NewEmisData!$C:$C, $H148, NewEmisData!$D:$D, BG$2), SUMIFS(NewEmisData!M:M, NewEmisData!$A:$A, "LDV", NewEmisData!$B:$B, $A148, NewEmisData!$C:$C, $H148, NewEmisData!$D:$D, BG$2))</f>
        <v>9.0058077781541897E-3</v>
      </c>
      <c r="BH148" s="335">
        <v>1.4243276255751064E-2</v>
      </c>
      <c r="BI148" s="335">
        <f>$I148*IF($G148="Pickup", SUMIFS(NewEmisData!E:E, NewEmisData!$A:$A, "Pickup", NewEmisData!$B:$B, $A148, NewEmisData!$C:$C, $H148, NewEmisData!$D:$D, BI$2), SUMIFS(NewEmisData!E:E, NewEmisData!$A:$A, "LDV", NewEmisData!$B:$B, $A148, NewEmisData!$C:$C, $H148, NewEmisData!$D:$D, BI$2))</f>
        <v>36.638710837531299</v>
      </c>
      <c r="BJ148" s="335">
        <f>$I148*IF($G148="Pickup", SUMIFS(NewEmisData!F:F, NewEmisData!$A:$A, "Pickup", NewEmisData!$B:$B, $A148, NewEmisData!$C:$C, $H148, NewEmisData!$D:$D, BJ$2), SUMIFS(NewEmisData!F:F, NewEmisData!$A:$A, "LDV", NewEmisData!$B:$B, $A148, NewEmisData!$C:$C, $H148, NewEmisData!$D:$D, BJ$2))</f>
        <v>13.802289372990799</v>
      </c>
      <c r="BK148" s="335">
        <f>$I148*IF($G148="Pickup", SUMIFS(NewEmisData!G:G, NewEmisData!$A:$A, "Pickup", NewEmisData!$B:$B, $A148, NewEmisData!$C:$C, $H148, NewEmisData!$D:$D, BK$2), SUMIFS(NewEmisData!G:G, NewEmisData!$A:$A, "LDV", NewEmisData!$B:$B, $A148, NewEmisData!$C:$C, $H148, NewEmisData!$D:$D, BK$2))</f>
        <v>1.83060951218013</v>
      </c>
      <c r="BL148" s="335">
        <f>$I148*IF($G148="Pickup", SUMIFS(NewEmisData!H:H, NewEmisData!$A:$A, "Pickup", NewEmisData!$B:$B, $A148, NewEmisData!$C:$C, $H148, NewEmisData!$D:$D, BL$2), SUMIFS(NewEmisData!H:H, NewEmisData!$A:$A, "LDV", NewEmisData!$B:$B, $A148, NewEmisData!$C:$C, $H148, NewEmisData!$D:$D, BL$2))</f>
        <v>1.42377664163083</v>
      </c>
      <c r="BM148" s="335">
        <f>$I148*IF($G148="Pickup", SUMIFS(NewEmisData!I:I, NewEmisData!$A:$A, "Pickup", NewEmisData!$B:$B, $A148, NewEmisData!$C:$C, $H148, NewEmisData!$D:$D, BM$2), SUMIFS(NewEmisData!I:I, NewEmisData!$A:$A, "LDV", NewEmisData!$B:$B, $A148, NewEmisData!$C:$C, $H148, NewEmisData!$D:$D, BM$2))</f>
        <v>1.2352882876489999</v>
      </c>
      <c r="BN148" s="335">
        <f>$I148*IF($G148="Pickup", SUMIFS(NewEmisData!J:J, NewEmisData!$A:$A, "Pickup", NewEmisData!$B:$B, $A148, NewEmisData!$C:$C, $H148, NewEmisData!$D:$D, BN$2), SUMIFS(NewEmisData!J:J, NewEmisData!$A:$A, "LDV", NewEmisData!$B:$B, $A148, NewEmisData!$C:$C, $H148, NewEmisData!$D:$D, BN$2))</f>
        <v>1.18410876380537</v>
      </c>
      <c r="BO148" s="335">
        <f>$I148*IF($G148="Pickup", SUMIFS(NewEmisData!K:K, NewEmisData!$A:$A, "Pickup", NewEmisData!$B:$B, $A148, NewEmisData!$C:$C, $H148, NewEmisData!$D:$D, BO$2), SUMIFS(NewEmisData!K:K, NewEmisData!$A:$A, "LDV", NewEmisData!$B:$B, $A148, NewEmisData!$C:$C, $H148, NewEmisData!$D:$D, BO$2))</f>
        <v>1.12620209678128</v>
      </c>
      <c r="BP148" s="335">
        <f>$I148*IF($G148="Pickup", SUMIFS(NewEmisData!L:L, NewEmisData!$A:$A, "Pickup", NewEmisData!$B:$B, $A148, NewEmisData!$C:$C, $H148, NewEmisData!$D:$D, BP$2), SUMIFS(NewEmisData!L:L, NewEmisData!$A:$A, "LDV", NewEmisData!$B:$B, $A148, NewEmisData!$C:$C, $H148, NewEmisData!$D:$D, BP$2))</f>
        <v>1.0967918402460499</v>
      </c>
      <c r="BQ148" s="335">
        <f>$I148*IF($G148="Pickup", SUMIFS(NewEmisData!M:M, NewEmisData!$A:$A, "Pickup", NewEmisData!$B:$B, $A148, NewEmisData!$C:$C, $H148, NewEmisData!$D:$D, BQ$2), SUMIFS(NewEmisData!M:M, NewEmisData!$A:$A, "LDV", NewEmisData!$B:$B, $A148, NewEmisData!$C:$C, $H148, NewEmisData!$D:$D, BQ$2))</f>
        <v>1.1047881286346199</v>
      </c>
      <c r="BR148" s="335">
        <v>0.76052857406256014</v>
      </c>
      <c r="BS148" s="335">
        <f>$I148*IF($G148="Pickup", SUMIFS(NewEmisData!E:E, NewEmisData!$A:$A, "Pickup", NewEmisData!$B:$B, $A148, NewEmisData!$C:$C, $H148, NewEmisData!$D:$D, BS$2), SUMIFS(NewEmisData!E:E, NewEmisData!$A:$A, "LDV", NewEmisData!$B:$B, $A148, NewEmisData!$C:$C, $H148, NewEmisData!$D:$D, BS$2))</f>
        <v>3.5770772878155999</v>
      </c>
      <c r="BT148" s="335">
        <f>$I148*IF($G148="Pickup", SUMIFS(NewEmisData!F:F, NewEmisData!$A:$A, "Pickup", NewEmisData!$B:$B, $A148, NewEmisData!$C:$C, $H148, NewEmisData!$D:$D, BT$2), SUMIFS(NewEmisData!F:F, NewEmisData!$A:$A, "LDV", NewEmisData!$B:$B, $A148, NewEmisData!$C:$C, $H148, NewEmisData!$D:$D, BT$2))</f>
        <v>1.39023847476319</v>
      </c>
      <c r="BU148" s="335">
        <f>$I148*IF($G148="Pickup", SUMIFS(NewEmisData!G:G, NewEmisData!$A:$A, "Pickup", NewEmisData!$B:$B, $A148, NewEmisData!$C:$C, $H148, NewEmisData!$D:$D, BU$2), SUMIFS(NewEmisData!G:G, NewEmisData!$A:$A, "LDV", NewEmisData!$B:$B, $A148, NewEmisData!$C:$C, $H148, NewEmisData!$D:$D, BU$2))</f>
        <v>0.155020009940218</v>
      </c>
      <c r="BV148" s="335">
        <f>$I148*IF($G148="Pickup", SUMIFS(NewEmisData!H:H, NewEmisData!$A:$A, "Pickup", NewEmisData!$B:$B, $A148, NewEmisData!$C:$C, $H148, NewEmisData!$D:$D, BV$2), SUMIFS(NewEmisData!H:H, NewEmisData!$A:$A, "LDV", NewEmisData!$B:$B, $A148, NewEmisData!$C:$C, $H148, NewEmisData!$D:$D, BV$2))</f>
        <v>0.109490423329199</v>
      </c>
      <c r="BW148" s="335">
        <f>$I148*IF($G148="Pickup", SUMIFS(NewEmisData!I:I, NewEmisData!$A:$A, "Pickup", NewEmisData!$B:$B, $A148, NewEmisData!$C:$C, $H148, NewEmisData!$D:$D, BW$2), SUMIFS(NewEmisData!I:I, NewEmisData!$A:$A, "LDV", NewEmisData!$B:$B, $A148, NewEmisData!$C:$C, $H148, NewEmisData!$D:$D, BW$2))</f>
        <v>8.7047254389929593E-2</v>
      </c>
      <c r="BX148" s="335">
        <f>$I148*IF($G148="Pickup", SUMIFS(NewEmisData!J:J, NewEmisData!$A:$A, "Pickup", NewEmisData!$B:$B, $A148, NewEmisData!$C:$C, $H148, NewEmisData!$D:$D, BX$2), SUMIFS(NewEmisData!J:J, NewEmisData!$A:$A, "LDV", NewEmisData!$B:$B, $A148, NewEmisData!$C:$C, $H148, NewEmisData!$D:$D, BX$2))</f>
        <v>8.5505036729246905E-2</v>
      </c>
      <c r="BY148" s="335">
        <f>$I148*IF($G148="Pickup", SUMIFS(NewEmisData!K:K, NewEmisData!$A:$A, "Pickup", NewEmisData!$B:$B, $A148, NewEmisData!$C:$C, $H148, NewEmisData!$D:$D, BY$2), SUMIFS(NewEmisData!K:K, NewEmisData!$A:$A, "LDV", NewEmisData!$B:$B, $A148, NewEmisData!$C:$C, $H148, NewEmisData!$D:$D, BY$2))</f>
        <v>8.29112788035897E-2</v>
      </c>
      <c r="BZ148" s="335">
        <f>$I148*IF($G148="Pickup", SUMIFS(NewEmisData!L:L, NewEmisData!$A:$A, "Pickup", NewEmisData!$B:$B, $A148, NewEmisData!$C:$C, $H148, NewEmisData!$D:$D, BZ$2), SUMIFS(NewEmisData!L:L, NewEmisData!$A:$A, "LDV", NewEmisData!$B:$B, $A148, NewEmisData!$C:$C, $H148, NewEmisData!$D:$D, BZ$2))</f>
        <v>8.1769325094706399E-2</v>
      </c>
      <c r="CA148" s="335">
        <f>$I148*IF($G148="Pickup", SUMIFS(NewEmisData!M:M, NewEmisData!$A:$A, "Pickup", NewEmisData!$B:$B, $A148, NewEmisData!$C:$C, $H148, NewEmisData!$D:$D, CA$2), SUMIFS(NewEmisData!M:M, NewEmisData!$A:$A, "LDV", NewEmisData!$B:$B, $A148, NewEmisData!$C:$C, $H148, NewEmisData!$D:$D, CA$2))</f>
        <v>8.2597604585349302E-2</v>
      </c>
      <c r="CB148" s="335">
        <v>8.150002687780894E-2</v>
      </c>
      <c r="CC148" s="335">
        <f>$I148*IF($G148="Pickup", SUMIFS(NewEmisData!E:E, NewEmisData!$A:$A, "Pickup", NewEmisData!$B:$B, $A148, NewEmisData!$C:$C, $H148, NewEmisData!$D:$D, CC$2), SUMIFS(NewEmisData!E:E, NewEmisData!$A:$A, "LDV", NewEmisData!$B:$B, $A148, NewEmisData!$C:$C, $H148, NewEmisData!$D:$D, CC$2))</f>
        <v>8.3475144055890696E-3</v>
      </c>
      <c r="CD148" s="335">
        <f>$I148*IF($G148="Pickup", SUMIFS(NewEmisData!F:F, NewEmisData!$A:$A, "Pickup", NewEmisData!$B:$B, $A148, NewEmisData!$C:$C, $H148, NewEmisData!$D:$D, CD$2), SUMIFS(NewEmisData!F:F, NewEmisData!$A:$A, "LDV", NewEmisData!$B:$B, $A148, NewEmisData!$C:$C, $H148, NewEmisData!$D:$D, CD$2))</f>
        <v>8.3475050021309897E-3</v>
      </c>
      <c r="CE148" s="335">
        <f>$I148*IF($G148="Pickup", SUMIFS(NewEmisData!G:G, NewEmisData!$A:$A, "Pickup", NewEmisData!$B:$B, $A148, NewEmisData!$C:$C, $H148, NewEmisData!$D:$D, CE$2), SUMIFS(NewEmisData!G:G, NewEmisData!$A:$A, "LDV", NewEmisData!$B:$B, $A148, NewEmisData!$C:$C, $H148, NewEmisData!$D:$D, CE$2))</f>
        <v>8.08244701774582E-3</v>
      </c>
      <c r="CF148" s="335">
        <f>$I148*IF($G148="Pickup", SUMIFS(NewEmisData!H:H, NewEmisData!$A:$A, "Pickup", NewEmisData!$B:$B, $A148, NewEmisData!$C:$C, $H148, NewEmisData!$D:$D, CF$2), SUMIFS(NewEmisData!H:H, NewEmisData!$A:$A, "LDV", NewEmisData!$B:$B, $A148, NewEmisData!$C:$C, $H148, NewEmisData!$D:$D, CF$2))</f>
        <v>8.0824466744851501E-3</v>
      </c>
      <c r="CG148" s="335">
        <f>$I148*IF($G148="Pickup", SUMIFS(NewEmisData!I:I, NewEmisData!$A:$A, "Pickup", NewEmisData!$B:$B, $A148, NewEmisData!$C:$C, $H148, NewEmisData!$D:$D, CG$2), SUMIFS(NewEmisData!I:I, NewEmisData!$A:$A, "LDV", NewEmisData!$B:$B, $A148, NewEmisData!$C:$C, $H148, NewEmisData!$D:$D, CG$2))</f>
        <v>8.0824532011126195E-3</v>
      </c>
      <c r="CH148" s="335">
        <f>$I148*IF($G148="Pickup", SUMIFS(NewEmisData!J:J, NewEmisData!$A:$A, "Pickup", NewEmisData!$B:$B, $A148, NewEmisData!$C:$C, $H148, NewEmisData!$D:$D, CH$2), SUMIFS(NewEmisData!J:J, NewEmisData!$A:$A, "LDV", NewEmisData!$B:$B, $A148, NewEmisData!$C:$C, $H148, NewEmisData!$D:$D, CH$2))</f>
        <v>8.0824503228617596E-3</v>
      </c>
      <c r="CI148" s="335">
        <f>$I148*IF($G148="Pickup", SUMIFS(NewEmisData!K:K, NewEmisData!$A:$A, "Pickup", NewEmisData!$B:$B, $A148, NewEmisData!$C:$C, $H148, NewEmisData!$D:$D, CI$2), SUMIFS(NewEmisData!K:K, NewEmisData!$A:$A, "LDV", NewEmisData!$B:$B, $A148, NewEmisData!$C:$C, $H148, NewEmisData!$D:$D, CI$2))</f>
        <v>8.0824460840520501E-3</v>
      </c>
      <c r="CJ148" s="335">
        <f>$I148*IF($G148="Pickup", SUMIFS(NewEmisData!L:L, NewEmisData!$A:$A, "Pickup", NewEmisData!$B:$B, $A148, NewEmisData!$C:$C, $H148, NewEmisData!$D:$D, CJ$2), SUMIFS(NewEmisData!L:L, NewEmisData!$A:$A, "LDV", NewEmisData!$B:$B, $A148, NewEmisData!$C:$C, $H148, NewEmisData!$D:$D, CJ$2))</f>
        <v>8.0824422769742409E-3</v>
      </c>
      <c r="CK148" s="335">
        <f>$I148*IF($G148="Pickup", SUMIFS(NewEmisData!M:M, NewEmisData!$A:$A, "Pickup", NewEmisData!$B:$B, $A148, NewEmisData!$C:$C, $H148, NewEmisData!$D:$D, CK$2), SUMIFS(NewEmisData!M:M, NewEmisData!$A:$A, "LDV", NewEmisData!$B:$B, $A148, NewEmisData!$C:$C, $H148, NewEmisData!$D:$D, CK$2))</f>
        <v>8.0824509340592203E-3</v>
      </c>
      <c r="CL148" s="335">
        <v>2.2181963950320412E-2</v>
      </c>
      <c r="CM148" s="335">
        <f>$I148*IF($G148="Pickup", SUMIFS(NewEmisData!E:E, NewEmisData!$A:$A, "Pickup", NewEmisData!$B:$B, $A148, NewEmisData!$C:$C, $H148, NewEmisData!$D:$D, CM$2), SUMIFS(NewEmisData!E:E, NewEmisData!$A:$A, "LDV", NewEmisData!$B:$B, $A148, NewEmisData!$C:$C, $H148, NewEmisData!$D:$D, CM$2))</f>
        <v>1.3603114579099601E-3</v>
      </c>
      <c r="CN148" s="335">
        <f>$I148*IF($G148="Pickup", SUMIFS(NewEmisData!F:F, NewEmisData!$A:$A, "Pickup", NewEmisData!$B:$B, $A148, NewEmisData!$C:$C, $H148, NewEmisData!$D:$D, CN$2), SUMIFS(NewEmisData!F:F, NewEmisData!$A:$A, "LDV", NewEmisData!$B:$B, $A148, NewEmisData!$C:$C, $H148, NewEmisData!$D:$D, CN$2))</f>
        <v>1.2207380016465801E-3</v>
      </c>
      <c r="CO148" s="335">
        <f>$I148*IF($G148="Pickup", SUMIFS(NewEmisData!G:G, NewEmisData!$A:$A, "Pickup", NewEmisData!$B:$B, $A148, NewEmisData!$C:$C, $H148, NewEmisData!$D:$D, CO$2), SUMIFS(NewEmisData!G:G, NewEmisData!$A:$A, "LDV", NewEmisData!$B:$B, $A148, NewEmisData!$C:$C, $H148, NewEmisData!$D:$D, CO$2))</f>
        <v>9.3236224679539895E-4</v>
      </c>
      <c r="CP148" s="335">
        <f>$I148*IF($G148="Pickup", SUMIFS(NewEmisData!H:H, NewEmisData!$A:$A, "Pickup", NewEmisData!$B:$B, $A148, NewEmisData!$C:$C, $H148, NewEmisData!$D:$D, CP$2), SUMIFS(NewEmisData!H:H, NewEmisData!$A:$A, "LDV", NewEmisData!$B:$B, $A148, NewEmisData!$C:$C, $H148, NewEmisData!$D:$D, CP$2))</f>
        <v>9.3485838545814197E-4</v>
      </c>
      <c r="CQ148" s="335">
        <f>$I148*IF($G148="Pickup", SUMIFS(NewEmisData!I:I, NewEmisData!$A:$A, "Pickup", NewEmisData!$B:$B, $A148, NewEmisData!$C:$C, $H148, NewEmisData!$D:$D, CQ$2), SUMIFS(NewEmisData!I:I, NewEmisData!$A:$A, "LDV", NewEmisData!$B:$B, $A148, NewEmisData!$C:$C, $H148, NewEmisData!$D:$D, CQ$2))</f>
        <v>9.4390894833491995E-4</v>
      </c>
      <c r="CR148" s="335">
        <f>$I148*IF($G148="Pickup", SUMIFS(NewEmisData!J:J, NewEmisData!$A:$A, "Pickup", NewEmisData!$B:$B, $A148, NewEmisData!$C:$C, $H148, NewEmisData!$D:$D, CR$2), SUMIFS(NewEmisData!J:J, NewEmisData!$A:$A, "LDV", NewEmisData!$B:$B, $A148, NewEmisData!$C:$C, $H148, NewEmisData!$D:$D, CR$2))</f>
        <v>9.55738731182473E-4</v>
      </c>
      <c r="CS148" s="335">
        <f>$I148*IF($G148="Pickup", SUMIFS(NewEmisData!K:K, NewEmisData!$A:$A, "Pickup", NewEmisData!$B:$B, $A148, NewEmisData!$C:$C, $H148, NewEmisData!$D:$D, CS$2), SUMIFS(NewEmisData!K:K, NewEmisData!$A:$A, "LDV", NewEmisData!$B:$B, $A148, NewEmisData!$C:$C, $H148, NewEmisData!$D:$D, CS$2))</f>
        <v>9.6174235704452298E-4</v>
      </c>
      <c r="CT148" s="335">
        <f>$I148*IF($G148="Pickup", SUMIFS(NewEmisData!L:L, NewEmisData!$A:$A, "Pickup", NewEmisData!$B:$B, $A148, NewEmisData!$C:$C, $H148, NewEmisData!$D:$D, CT$2), SUMIFS(NewEmisData!L:L, NewEmisData!$A:$A, "LDV", NewEmisData!$B:$B, $A148, NewEmisData!$C:$C, $H148, NewEmisData!$D:$D, CT$2))</f>
        <v>9.6365485009094001E-4</v>
      </c>
      <c r="CU148" s="335">
        <f>$I148*IF($G148="Pickup", SUMIFS(NewEmisData!M:M, NewEmisData!$A:$A, "Pickup", NewEmisData!$B:$B, $A148, NewEmisData!$C:$C, $H148, NewEmisData!$D:$D, CU$2), SUMIFS(NewEmisData!M:M, NewEmisData!$A:$A, "LDV", NewEmisData!$B:$B, $A148, NewEmisData!$C:$C, $H148, NewEmisData!$D:$D, CU$2))</f>
        <v>9.6663636454146504E-4</v>
      </c>
      <c r="CV148" s="335">
        <v>2.3568513937467224E-3</v>
      </c>
      <c r="CW148" s="335">
        <v>0.12767609553272316</v>
      </c>
      <c r="CX148" s="335">
        <v>6.0965444660888601E-2</v>
      </c>
      <c r="CY148" s="335">
        <v>1.6598456567846732E-2</v>
      </c>
      <c r="CZ148" s="335">
        <v>3.3604812012321423E-3</v>
      </c>
      <c r="DA148" s="335">
        <v>1.5241571918114991E-3</v>
      </c>
      <c r="DB148" s="335">
        <v>1.0003681376209209E-3</v>
      </c>
      <c r="DC148" s="335">
        <v>9.0365490602724134E-4</v>
      </c>
      <c r="DD148" s="335">
        <v>8.9947941829660093E-4</v>
      </c>
      <c r="DE148" s="335">
        <v>8.980159958761482E-4</v>
      </c>
      <c r="DF148" s="335">
        <v>8.980159958761482E-4</v>
      </c>
      <c r="DG148" s="335">
        <f>$I148*IF($G148="Pickup", SUMIFS(NewEmisData!E:E, NewEmisData!$A:$A, "Pickup", NewEmisData!$B:$B, $A148, NewEmisData!$C:$C, $H148, NewEmisData!$D:$D, DG$2), SUMIFS(NewEmisData!E:E, NewEmisData!$A:$A, "LDV", NewEmisData!$B:$B, $A148, NewEmisData!$C:$C, $H148, NewEmisData!$D:$D, DG$2))</f>
        <v>0</v>
      </c>
      <c r="DH148" s="335">
        <f>$I148*IF($G148="Pickup", SUMIFS(NewEmisData!F:F, NewEmisData!$A:$A, "Pickup", NewEmisData!$B:$B, $A148, NewEmisData!$C:$C, $H148, NewEmisData!$D:$D, DH$2), SUMIFS(NewEmisData!F:F, NewEmisData!$A:$A, "LDV", NewEmisData!$B:$B, $A148, NewEmisData!$C:$C, $H148, NewEmisData!$D:$D, DH$2))</f>
        <v>0</v>
      </c>
      <c r="DI148" s="335">
        <f>$I148*IF($G148="Pickup", SUMIFS(NewEmisData!G:G, NewEmisData!$A:$A, "Pickup", NewEmisData!$B:$B, $A148, NewEmisData!$C:$C, $H148, NewEmisData!$D:$D, DI$2), SUMIFS(NewEmisData!G:G, NewEmisData!$A:$A, "LDV", NewEmisData!$B:$B, $A148, NewEmisData!$C:$C, $H148, NewEmisData!$D:$D, DI$2))</f>
        <v>0</v>
      </c>
      <c r="DJ148" s="335">
        <f>$I148*IF($G148="Pickup", SUMIFS(NewEmisData!H:H, NewEmisData!$A:$A, "Pickup", NewEmisData!$B:$B, $A148, NewEmisData!$C:$C, $H148, NewEmisData!$D:$D, DJ$2), SUMIFS(NewEmisData!H:H, NewEmisData!$A:$A, "LDV", NewEmisData!$B:$B, $A148, NewEmisData!$C:$C, $H148, NewEmisData!$D:$D, DJ$2))</f>
        <v>0</v>
      </c>
      <c r="DK148" s="335">
        <f>$I148*IF($G148="Pickup", SUMIFS(NewEmisData!I:I, NewEmisData!$A:$A, "Pickup", NewEmisData!$B:$B, $A148, NewEmisData!$C:$C, $H148, NewEmisData!$D:$D, DK$2), SUMIFS(NewEmisData!I:I, NewEmisData!$A:$A, "LDV", NewEmisData!$B:$B, $A148, NewEmisData!$C:$C, $H148, NewEmisData!$D:$D, DK$2))</f>
        <v>0</v>
      </c>
      <c r="DL148" s="335">
        <f>$I148*IF($G148="Pickup", SUMIFS(NewEmisData!J:J, NewEmisData!$A:$A, "Pickup", NewEmisData!$B:$B, $A148, NewEmisData!$C:$C, $H148, NewEmisData!$D:$D, DL$2), SUMIFS(NewEmisData!J:J, NewEmisData!$A:$A, "LDV", NewEmisData!$B:$B, $A148, NewEmisData!$C:$C, $H148, NewEmisData!$D:$D, DL$2))</f>
        <v>0</v>
      </c>
      <c r="DM148" s="335">
        <f>$I148*IF($G148="Pickup", SUMIFS(NewEmisData!K:K, NewEmisData!$A:$A, "Pickup", NewEmisData!$B:$B, $A148, NewEmisData!$C:$C, $H148, NewEmisData!$D:$D, DM$2), SUMIFS(NewEmisData!K:K, NewEmisData!$A:$A, "LDV", NewEmisData!$B:$B, $A148, NewEmisData!$C:$C, $H148, NewEmisData!$D:$D, DM$2))</f>
        <v>0</v>
      </c>
      <c r="DN148" s="335">
        <f>$I148*IF($G148="Pickup", SUMIFS(NewEmisData!L:L, NewEmisData!$A:$A, "Pickup", NewEmisData!$B:$B, $A148, NewEmisData!$C:$C, $H148, NewEmisData!$D:$D, DN$2), SUMIFS(NewEmisData!L:L, NewEmisData!$A:$A, "LDV", NewEmisData!$B:$B, $A148, NewEmisData!$C:$C, $H148, NewEmisData!$D:$D, DN$2))</f>
        <v>0</v>
      </c>
      <c r="DO148" s="335">
        <f>$I148*IF($G148="Pickup", SUMIFS(NewEmisData!M:M, NewEmisData!$A:$A, "Pickup", NewEmisData!$B:$B, $A148, NewEmisData!$C:$C, $H148, NewEmisData!$D:$D, DO$2), SUMIFS(NewEmisData!M:M, NewEmisData!$A:$A, "LDV", NewEmisData!$B:$B, $A148, NewEmisData!$C:$C, $H148, NewEmisData!$D:$D, DO$2))</f>
        <v>0</v>
      </c>
      <c r="DP148" s="335">
        <v>1.3040587281867905E-3</v>
      </c>
      <c r="DQ148" s="335">
        <f>$I148*IF($G148="Pickup", SUMIFS(NewEmisData!E:E, NewEmisData!$A:$A, "Pickup", NewEmisData!$B:$B, $A148, NewEmisData!$C:$C, $H148, NewEmisData!$D:$D, DQ$2), SUMIFS(NewEmisData!E:E, NewEmisData!$A:$A, "LDV", NewEmisData!$B:$B, $A148, NewEmisData!$C:$C, $H148, NewEmisData!$D:$D, DQ$2))</f>
        <v>2.1427437388803601E-2</v>
      </c>
      <c r="DR148" s="335">
        <f>$I148*IF($G148="Pickup", SUMIFS(NewEmisData!F:F, NewEmisData!$A:$A, "Pickup", NewEmisData!$B:$B, $A148, NewEmisData!$C:$C, $H148, NewEmisData!$D:$D, DR$2), SUMIFS(NewEmisData!F:F, NewEmisData!$A:$A, "LDV", NewEmisData!$B:$B, $A148, NewEmisData!$C:$C, $H148, NewEmisData!$D:$D, DR$2))</f>
        <v>6.8123810851615701E-2</v>
      </c>
      <c r="DS148" s="335">
        <f>$I148*IF($G148="Pickup", SUMIFS(NewEmisData!G:G, NewEmisData!$A:$A, "Pickup", NewEmisData!$B:$B, $A148, NewEmisData!$C:$C, $H148, NewEmisData!$D:$D, DS$2), SUMIFS(NewEmisData!G:G, NewEmisData!$A:$A, "LDV", NewEmisData!$B:$B, $A148, NewEmisData!$C:$C, $H148, NewEmisData!$D:$D, DS$2))</f>
        <v>8.4114282979682597E-2</v>
      </c>
      <c r="DT148" s="335">
        <f>$I148*IF($G148="Pickup", SUMIFS(NewEmisData!H:H, NewEmisData!$A:$A, "Pickup", NewEmisData!$B:$B, $A148, NewEmisData!$C:$C, $H148, NewEmisData!$D:$D, DT$2), SUMIFS(NewEmisData!H:H, NewEmisData!$A:$A, "LDV", NewEmisData!$B:$B, $A148, NewEmisData!$C:$C, $H148, NewEmisData!$D:$D, DT$2))</f>
        <v>8.5739970566574605E-2</v>
      </c>
      <c r="DU148" s="335">
        <f>$I148*IF($G148="Pickup", SUMIFS(NewEmisData!I:I, NewEmisData!$A:$A, "Pickup", NewEmisData!$B:$B, $A148, NewEmisData!$C:$C, $H148, NewEmisData!$D:$D, DU$2), SUMIFS(NewEmisData!I:I, NewEmisData!$A:$A, "LDV", NewEmisData!$B:$B, $A148, NewEmisData!$C:$C, $H148, NewEmisData!$D:$D, DU$2))</f>
        <v>8.8151775783847697E-2</v>
      </c>
      <c r="DV148" s="335">
        <f>$I148*IF($G148="Pickup", SUMIFS(NewEmisData!J:J, NewEmisData!$A:$A, "Pickup", NewEmisData!$B:$B, $A148, NewEmisData!$C:$C, $H148, NewEmisData!$D:$D, DV$2), SUMIFS(NewEmisData!J:J, NewEmisData!$A:$A, "LDV", NewEmisData!$B:$B, $A148, NewEmisData!$C:$C, $H148, NewEmisData!$D:$D, DV$2))</f>
        <v>8.8303165081313403E-2</v>
      </c>
      <c r="DW148" s="335">
        <f>$I148*IF($G148="Pickup", SUMIFS(NewEmisData!K:K, NewEmisData!$A:$A, "Pickup", NewEmisData!$B:$B, $A148, NewEmisData!$C:$C, $H148, NewEmisData!$D:$D, DW$2), SUMIFS(NewEmisData!K:K, NewEmisData!$A:$A, "LDV", NewEmisData!$B:$B, $A148, NewEmisData!$C:$C, $H148, NewEmisData!$D:$D, DW$2))</f>
        <v>8.7389438008873596E-2</v>
      </c>
      <c r="DX148" s="335">
        <f>$I148*IF($G148="Pickup", SUMIFS(NewEmisData!L:L, NewEmisData!$A:$A, "Pickup", NewEmisData!$B:$B, $A148, NewEmisData!$C:$C, $H148, NewEmisData!$D:$D, DX$2), SUMIFS(NewEmisData!L:L, NewEmisData!$A:$A, "LDV", NewEmisData!$B:$B, $A148, NewEmisData!$C:$C, $H148, NewEmisData!$D:$D, DX$2))</f>
        <v>8.6177018251102494E-2</v>
      </c>
      <c r="DY148" s="335">
        <f>$I148*IF($G148="Pickup", SUMIFS(NewEmisData!M:M, NewEmisData!$A:$A, "Pickup", NewEmisData!$B:$B, $A148, NewEmisData!$C:$C, $H148, NewEmisData!$D:$D, DY$2), SUMIFS(NewEmisData!M:M, NewEmisData!$A:$A, "LDV", NewEmisData!$B:$B, $A148, NewEmisData!$C:$C, $H148, NewEmisData!$D:$D, DY$2))</f>
        <v>8.7069443437911398E-2</v>
      </c>
      <c r="DZ148" s="335">
        <v>7.9378330079915432E-2</v>
      </c>
      <c r="EA148" s="335">
        <f t="shared" si="234"/>
        <v>498.51060445480499</v>
      </c>
      <c r="EB148" s="335">
        <f t="shared" si="235"/>
        <v>427.96898586055102</v>
      </c>
      <c r="EC148" s="335">
        <f t="shared" si="236"/>
        <v>313.58403824310199</v>
      </c>
      <c r="ED148" s="335">
        <f t="shared" si="237"/>
        <v>263.48651447023201</v>
      </c>
      <c r="EE148" s="335">
        <f t="shared" si="238"/>
        <v>240.732982853072</v>
      </c>
      <c r="EF148" s="335">
        <f t="shared" si="239"/>
        <v>231.37893577755901</v>
      </c>
      <c r="EG148" s="335">
        <f t="shared" si="240"/>
        <v>225.706930682983</v>
      </c>
      <c r="EH148" s="335">
        <f t="shared" si="241"/>
        <v>223.59774894311099</v>
      </c>
      <c r="EI148" s="335">
        <f t="shared" si="242"/>
        <v>223.62259579940101</v>
      </c>
      <c r="EJ148" s="335">
        <f t="shared" si="243"/>
        <v>0.51895197956857197</v>
      </c>
      <c r="EK148" s="335">
        <f t="shared" si="244"/>
        <v>1.95668713494791</v>
      </c>
      <c r="EL148" s="335">
        <f t="shared" si="245"/>
        <v>1.03408849531611</v>
      </c>
      <c r="EM148" s="335">
        <f t="shared" si="246"/>
        <v>0.13937953634174</v>
      </c>
      <c r="EN148" s="335">
        <f t="shared" si="247"/>
        <v>8.1975438007071702E-2</v>
      </c>
      <c r="EO148" s="335">
        <f t="shared" si="248"/>
        <v>5.4488345369794799E-2</v>
      </c>
      <c r="EP148" s="335">
        <f t="shared" si="249"/>
        <v>4.9514749087093503E-2</v>
      </c>
      <c r="EQ148" s="335">
        <f t="shared" si="250"/>
        <v>4.5924427698312099E-2</v>
      </c>
      <c r="ER148" s="335">
        <f t="shared" si="251"/>
        <v>4.4303138009832502E-2</v>
      </c>
      <c r="ES148" s="335">
        <f t="shared" si="252"/>
        <v>4.4775258868072099E-2</v>
      </c>
      <c r="ET148" s="335">
        <f t="shared" si="253"/>
        <v>0.31264891292629016</v>
      </c>
      <c r="EU148" s="335">
        <f t="shared" si="254"/>
        <v>1.2408455682624201E-2</v>
      </c>
      <c r="EV148" s="335">
        <f t="shared" si="255"/>
        <v>1.0276019938438199E-2</v>
      </c>
      <c r="EW148" s="335">
        <f t="shared" si="256"/>
        <v>2.6298327304881399E-3</v>
      </c>
      <c r="EX148" s="335">
        <f t="shared" si="257"/>
        <v>2.2006244414905498E-3</v>
      </c>
      <c r="EY148" s="335">
        <f t="shared" si="258"/>
        <v>2.00758155548776E-3</v>
      </c>
      <c r="EZ148" s="335">
        <f t="shared" si="259"/>
        <v>1.9295264605228199E-3</v>
      </c>
      <c r="FA148" s="335">
        <f t="shared" si="260"/>
        <v>1.8817456818101699E-3</v>
      </c>
      <c r="FB148" s="335">
        <f t="shared" si="261"/>
        <v>1.86416072801446E-3</v>
      </c>
      <c r="FC148" s="335">
        <f t="shared" si="262"/>
        <v>1.86436908040036E-3</v>
      </c>
      <c r="FD148" s="335">
        <f t="shared" si="263"/>
        <v>4.2403248188809025E-3</v>
      </c>
      <c r="FE148" s="335">
        <f t="shared" si="264"/>
        <v>0.13590431504000899</v>
      </c>
      <c r="FF148" s="335">
        <f t="shared" si="265"/>
        <v>9.19661609908244E-2</v>
      </c>
      <c r="FG148" s="335">
        <f t="shared" si="266"/>
        <v>5.0104052009984502E-2</v>
      </c>
      <c r="FH148" s="335">
        <f t="shared" si="267"/>
        <v>4.9014806290740898E-2</v>
      </c>
      <c r="FI148" s="335">
        <f t="shared" si="268"/>
        <v>4.8883022727650001E-2</v>
      </c>
      <c r="FJ148" s="335">
        <f t="shared" si="269"/>
        <v>4.8958613624750798E-2</v>
      </c>
      <c r="FK148" s="335">
        <f t="shared" si="270"/>
        <v>4.8958938451988898E-2</v>
      </c>
      <c r="FL148" s="335">
        <f t="shared" si="271"/>
        <v>4.8949340858878199E-2</v>
      </c>
      <c r="FM148" s="335">
        <f t="shared" si="272"/>
        <v>4.8997116084640698E-2</v>
      </c>
      <c r="FN148" s="335">
        <f t="shared" si="273"/>
        <v>5.2834708622229692E-2</v>
      </c>
      <c r="FO148" s="335">
        <f t="shared" si="274"/>
        <v>7.4829321328432702E-2</v>
      </c>
      <c r="FP148" s="335">
        <f t="shared" si="275"/>
        <v>3.4406309924688003E-2</v>
      </c>
      <c r="FQ148" s="335">
        <f t="shared" si="276"/>
        <v>1.00241937308752E-2</v>
      </c>
      <c r="FR148" s="335">
        <f t="shared" si="277"/>
        <v>9.0221104554758305E-3</v>
      </c>
      <c r="FS148" s="335">
        <f t="shared" si="278"/>
        <v>8.9008490587291992E-3</v>
      </c>
      <c r="FT148" s="335">
        <f t="shared" si="279"/>
        <v>8.9704063704956795E-3</v>
      </c>
      <c r="FU148" s="335">
        <f t="shared" si="280"/>
        <v>8.9707258656393594E-3</v>
      </c>
      <c r="FV148" s="335">
        <f t="shared" si="281"/>
        <v>8.9618977988404798E-3</v>
      </c>
      <c r="FW148" s="335">
        <f t="shared" si="282"/>
        <v>9.0058077781541897E-3</v>
      </c>
      <c r="FX148" s="335">
        <f t="shared" si="283"/>
        <v>1.4243276255751064E-2</v>
      </c>
    </row>
    <row r="149" spans="1:180" x14ac:dyDescent="0.2">
      <c r="A149" s="305" t="str">
        <f>_xlfn.CONCAT(IF(LEFT(TRIM(A148),1)="*", "*R", "R"), 1+RIGHT(TRIM(A148),1))</f>
        <v>R6</v>
      </c>
      <c r="B149" s="305" t="str">
        <f t="shared" si="290"/>
        <v>TLLSDSL11</v>
      </c>
      <c r="C149" s="305" t="str">
        <f t="shared" si="291"/>
        <v>TL.DSL.LS.DSL.2011</v>
      </c>
      <c r="D149" s="301" t="str">
        <f t="shared" si="292"/>
        <v>bn-vmt, bn-vmt/a</v>
      </c>
      <c r="E149" s="301" t="str">
        <f t="shared" si="293"/>
        <v>TRNDSL</v>
      </c>
      <c r="F149" s="301" t="str">
        <f t="shared" si="294"/>
        <v>TL</v>
      </c>
      <c r="G149" s="315" t="s">
        <v>822</v>
      </c>
      <c r="H149" s="315" t="s">
        <v>816</v>
      </c>
      <c r="I149" s="315">
        <v>1</v>
      </c>
      <c r="J149" s="315" t="str">
        <f t="shared" si="284"/>
        <v>Large SUV-DSL</v>
      </c>
      <c r="K149" s="335">
        <f>$I149*IF($G149="Pickup", SUMIFS(NewEmisData!E:E, NewEmisData!$A:$A, "Pickup", NewEmisData!$B:$B, $A149, NewEmisData!$C:$C, $H149, NewEmisData!$D:$D, K$2), SUMIFS(NewEmisData!E:E, NewEmisData!$A:$A, "LDV", NewEmisData!$B:$B, $A149, NewEmisData!$C:$C, $H149, NewEmisData!$D:$D, K$2))</f>
        <v>475.10061950162901</v>
      </c>
      <c r="L149" s="335">
        <f>$I149*IF($G149="Pickup", SUMIFS(NewEmisData!F:F, NewEmisData!$A:$A, "Pickup", NewEmisData!$B:$B, $A149, NewEmisData!$C:$C, $H149, NewEmisData!$D:$D, L$2), SUMIFS(NewEmisData!F:F, NewEmisData!$A:$A, "LDV", NewEmisData!$B:$B, $A149, NewEmisData!$C:$C, $H149, NewEmisData!$D:$D, L$2))</f>
        <v>425.759425077473</v>
      </c>
      <c r="M149" s="335">
        <f>$I149*IF($G149="Pickup", SUMIFS(NewEmisData!G:G, NewEmisData!$A:$A, "Pickup", NewEmisData!$B:$B, $A149, NewEmisData!$C:$C, $H149, NewEmisData!$D:$D, M$2), SUMIFS(NewEmisData!G:G, NewEmisData!$A:$A, "LDV", NewEmisData!$B:$B, $A149, NewEmisData!$C:$C, $H149, NewEmisData!$D:$D, M$2))</f>
        <v>324.82271634308898</v>
      </c>
      <c r="N149" s="335">
        <f>$I149*IF($G149="Pickup", SUMIFS(NewEmisData!H:H, NewEmisData!$A:$A, "Pickup", NewEmisData!$B:$B, $A149, NewEmisData!$C:$C, $H149, NewEmisData!$D:$D, N$2), SUMIFS(NewEmisData!H:H, NewEmisData!$A:$A, "LDV", NewEmisData!$B:$B, $A149, NewEmisData!$C:$C, $H149, NewEmisData!$D:$D, N$2))</f>
        <v>272.72616291819003</v>
      </c>
      <c r="O149" s="335">
        <f>$I149*IF($G149="Pickup", SUMIFS(NewEmisData!I:I, NewEmisData!$A:$A, "Pickup", NewEmisData!$B:$B, $A149, NewEmisData!$C:$C, $H149, NewEmisData!$D:$D, O$2), SUMIFS(NewEmisData!I:I, NewEmisData!$A:$A, "LDV", NewEmisData!$B:$B, $A149, NewEmisData!$C:$C, $H149, NewEmisData!$D:$D, O$2))</f>
        <v>248.98422365878099</v>
      </c>
      <c r="P149" s="335">
        <f>$I149*IF($G149="Pickup", SUMIFS(NewEmisData!J:J, NewEmisData!$A:$A, "Pickup", NewEmisData!$B:$B, $A149, NewEmisData!$C:$C, $H149, NewEmisData!$D:$D, P$2), SUMIFS(NewEmisData!J:J, NewEmisData!$A:$A, "LDV", NewEmisData!$B:$B, $A149, NewEmisData!$C:$C, $H149, NewEmisData!$D:$D, P$2))</f>
        <v>239.138945196208</v>
      </c>
      <c r="Q149" s="335">
        <f>$I149*IF($G149="Pickup", SUMIFS(NewEmisData!K:K, NewEmisData!$A:$A, "Pickup", NewEmisData!$B:$B, $A149, NewEmisData!$C:$C, $H149, NewEmisData!$D:$D, Q$2), SUMIFS(NewEmisData!K:K, NewEmisData!$A:$A, "LDV", NewEmisData!$B:$B, $A149, NewEmisData!$C:$C, $H149, NewEmisData!$D:$D, Q$2))</f>
        <v>233.186205993041</v>
      </c>
      <c r="R149" s="335">
        <f>$I149*IF($G149="Pickup", SUMIFS(NewEmisData!L:L, NewEmisData!$A:$A, "Pickup", NewEmisData!$B:$B, $A149, NewEmisData!$C:$C, $H149, NewEmisData!$D:$D, R$2), SUMIFS(NewEmisData!L:L, NewEmisData!$A:$A, "LDV", NewEmisData!$B:$B, $A149, NewEmisData!$C:$C, $H149, NewEmisData!$D:$D, R$2))</f>
        <v>230.98082777732901</v>
      </c>
      <c r="S149" s="335">
        <f>$I149*IF($G149="Pickup", SUMIFS(NewEmisData!M:M, NewEmisData!$A:$A, "Pickup", NewEmisData!$B:$B, $A149, NewEmisData!$C:$C, $H149, NewEmisData!$D:$D, S$2), SUMIFS(NewEmisData!M:M, NewEmisData!$A:$A, "LDV", NewEmisData!$B:$B, $A149, NewEmisData!$C:$C, $H149, NewEmisData!$D:$D, S$2))</f>
        <v>230.977797902075</v>
      </c>
      <c r="T149" s="335">
        <v>0.51895197956857197</v>
      </c>
      <c r="U149" s="335">
        <f>$I149*IF($G149="Pickup", SUMIFS(NewEmisData!E:E, NewEmisData!$A:$A, "Pickup", NewEmisData!$B:$B, $A149, NewEmisData!$C:$C, $H149, NewEmisData!$D:$D, U$2), SUMIFS(NewEmisData!E:E, NewEmisData!$A:$A, "LDV", NewEmisData!$B:$B, $A149, NewEmisData!$C:$C, $H149, NewEmisData!$D:$D, U$2))</f>
        <v>1.9631552344971901</v>
      </c>
      <c r="V149" s="335">
        <f>$I149*IF($G149="Pickup", SUMIFS(NewEmisData!F:F, NewEmisData!$A:$A, "Pickup", NewEmisData!$B:$B, $A149, NewEmisData!$C:$C, $H149, NewEmisData!$D:$D, V$2), SUMIFS(NewEmisData!F:F, NewEmisData!$A:$A, "LDV", NewEmisData!$B:$B, $A149, NewEmisData!$C:$C, $H149, NewEmisData!$D:$D, V$2))</f>
        <v>1.3806125660772399</v>
      </c>
      <c r="W149" s="335">
        <f>$I149*IF($G149="Pickup", SUMIFS(NewEmisData!G:G, NewEmisData!$A:$A, "Pickup", NewEmisData!$B:$B, $A149, NewEmisData!$C:$C, $H149, NewEmisData!$D:$D, W$2), SUMIFS(NewEmisData!G:G, NewEmisData!$A:$A, "LDV", NewEmisData!$B:$B, $A149, NewEmisData!$C:$C, $H149, NewEmisData!$D:$D, W$2))</f>
        <v>0.129337211025188</v>
      </c>
      <c r="X149" s="335">
        <f>$I149*IF($G149="Pickup", SUMIFS(NewEmisData!H:H, NewEmisData!$A:$A, "Pickup", NewEmisData!$B:$B, $A149, NewEmisData!$C:$C, $H149, NewEmisData!$D:$D, X$2), SUMIFS(NewEmisData!H:H, NewEmisData!$A:$A, "LDV", NewEmisData!$B:$B, $A149, NewEmisData!$C:$C, $H149, NewEmisData!$D:$D, X$2))</f>
        <v>7.5114199181629995E-2</v>
      </c>
      <c r="Y149" s="335">
        <f>$I149*IF($G149="Pickup", SUMIFS(NewEmisData!I:I, NewEmisData!$A:$A, "Pickup", NewEmisData!$B:$B, $A149, NewEmisData!$C:$C, $H149, NewEmisData!$D:$D, Y$2), SUMIFS(NewEmisData!I:I, NewEmisData!$A:$A, "LDV", NewEmisData!$B:$B, $A149, NewEmisData!$C:$C, $H149, NewEmisData!$D:$D, Y$2))</f>
        <v>4.8850819053097599E-2</v>
      </c>
      <c r="Z149" s="335">
        <f>$I149*IF($G149="Pickup", SUMIFS(NewEmisData!J:J, NewEmisData!$A:$A, "Pickup", NewEmisData!$B:$B, $A149, NewEmisData!$C:$C, $H149, NewEmisData!$D:$D, Z$2), SUMIFS(NewEmisData!J:J, NewEmisData!$A:$A, "LDV", NewEmisData!$B:$B, $A149, NewEmisData!$C:$C, $H149, NewEmisData!$D:$D, Z$2))</f>
        <v>4.4000904465129997E-2</v>
      </c>
      <c r="AA149" s="335">
        <f>$I149*IF($G149="Pickup", SUMIFS(NewEmisData!K:K, NewEmisData!$A:$A, "Pickup", NewEmisData!$B:$B, $A149, NewEmisData!$C:$C, $H149, NewEmisData!$D:$D, AA$2), SUMIFS(NewEmisData!K:K, NewEmisData!$A:$A, "LDV", NewEmisData!$B:$B, $A149, NewEmisData!$C:$C, $H149, NewEmisData!$D:$D, AA$2))</f>
        <v>4.0593055376388902E-2</v>
      </c>
      <c r="AB149" s="335">
        <f>$I149*IF($G149="Pickup", SUMIFS(NewEmisData!L:L, NewEmisData!$A:$A, "Pickup", NewEmisData!$B:$B, $A149, NewEmisData!$C:$C, $H149, NewEmisData!$D:$D, AB$2), SUMIFS(NewEmisData!L:L, NewEmisData!$A:$A, "LDV", NewEmisData!$B:$B, $A149, NewEmisData!$C:$C, $H149, NewEmisData!$D:$D, AB$2))</f>
        <v>3.90779505535142E-2</v>
      </c>
      <c r="AC149" s="335">
        <f>$I149*IF($G149="Pickup", SUMIFS(NewEmisData!M:M, NewEmisData!$A:$A, "Pickup", NewEmisData!$B:$B, $A149, NewEmisData!$C:$C, $H149, NewEmisData!$D:$D, AC$2), SUMIFS(NewEmisData!M:M, NewEmisData!$A:$A, "LDV", NewEmisData!$B:$B, $A149, NewEmisData!$C:$C, $H149, NewEmisData!$D:$D, AC$2))</f>
        <v>3.9479948858560501E-2</v>
      </c>
      <c r="AD149" s="335">
        <v>0.31264891292629016</v>
      </c>
      <c r="AE149" s="335">
        <f>$I149*IF($G149="Pickup", SUMIFS(NewEmisData!E:E, NewEmisData!$A:$A, "Pickup", NewEmisData!$B:$B, $A149, NewEmisData!$C:$C, $H149, NewEmisData!$D:$D, AE$2), SUMIFS(NewEmisData!E:E, NewEmisData!$A:$A, "LDV", NewEmisData!$B:$B, $A149, NewEmisData!$C:$C, $H149, NewEmisData!$D:$D, AE$2))</f>
        <v>1.17898559151298E-2</v>
      </c>
      <c r="AF149" s="335">
        <f>$I149*IF($G149="Pickup", SUMIFS(NewEmisData!F:F, NewEmisData!$A:$A, "Pickup", NewEmisData!$B:$B, $A149, NewEmisData!$C:$C, $H149, NewEmisData!$D:$D, AF$2), SUMIFS(NewEmisData!F:F, NewEmisData!$A:$A, "LDV", NewEmisData!$B:$B, $A149, NewEmisData!$C:$C, $H149, NewEmisData!$D:$D, AF$2))</f>
        <v>1.03183632568031E-2</v>
      </c>
      <c r="AG149" s="335">
        <f>$I149*IF($G149="Pickup", SUMIFS(NewEmisData!G:G, NewEmisData!$A:$A, "Pickup", NewEmisData!$B:$B, $A149, NewEmisData!$C:$C, $H149, NewEmisData!$D:$D, AG$2), SUMIFS(NewEmisData!G:G, NewEmisData!$A:$A, "LDV", NewEmisData!$B:$B, $A149, NewEmisData!$C:$C, $H149, NewEmisData!$D:$D, AG$2))</f>
        <v>2.7239955539880398E-3</v>
      </c>
      <c r="AH149" s="335">
        <f>$I149*IF($G149="Pickup", SUMIFS(NewEmisData!H:H, NewEmisData!$A:$A, "Pickup", NewEmisData!$B:$B, $A149, NewEmisData!$C:$C, $H149, NewEmisData!$D:$D, AH$2), SUMIFS(NewEmisData!H:H, NewEmisData!$A:$A, "LDV", NewEmisData!$B:$B, $A149, NewEmisData!$C:$C, $H149, NewEmisData!$D:$D, AH$2))</f>
        <v>2.27776189551411E-3</v>
      </c>
      <c r="AI149" s="335">
        <f>$I149*IF($G149="Pickup", SUMIFS(NewEmisData!I:I, NewEmisData!$A:$A, "Pickup", NewEmisData!$B:$B, $A149, NewEmisData!$C:$C, $H149, NewEmisData!$D:$D, AI$2), SUMIFS(NewEmisData!I:I, NewEmisData!$A:$A, "LDV", NewEmisData!$B:$B, $A149, NewEmisData!$C:$C, $H149, NewEmisData!$D:$D, AI$2))</f>
        <v>2.0763885131562E-3</v>
      </c>
      <c r="AJ149" s="335">
        <f>$I149*IF($G149="Pickup", SUMIFS(NewEmisData!J:J, NewEmisData!$A:$A, "Pickup", NewEmisData!$B:$B, $A149, NewEmisData!$C:$C, $H149, NewEmisData!$D:$D, AJ$2), SUMIFS(NewEmisData!J:J, NewEmisData!$A:$A, "LDV", NewEmisData!$B:$B, $A149, NewEmisData!$C:$C, $H149, NewEmisData!$D:$D, AJ$2))</f>
        <v>1.9942349161768602E-3</v>
      </c>
      <c r="AK149" s="335">
        <f>$I149*IF($G149="Pickup", SUMIFS(NewEmisData!K:K, NewEmisData!$A:$A, "Pickup", NewEmisData!$B:$B, $A149, NewEmisData!$C:$C, $H149, NewEmisData!$D:$D, AK$2), SUMIFS(NewEmisData!K:K, NewEmisData!$A:$A, "LDV", NewEmisData!$B:$B, $A149, NewEmisData!$C:$C, $H149, NewEmisData!$D:$D, AK$2))</f>
        <v>1.94410234302206E-3</v>
      </c>
      <c r="AL149" s="335">
        <f>$I149*IF($G149="Pickup", SUMIFS(NewEmisData!L:L, NewEmisData!$A:$A, "Pickup", NewEmisData!$B:$B, $A149, NewEmisData!$C:$C, $H149, NewEmisData!$D:$D, AL$2), SUMIFS(NewEmisData!L:L, NewEmisData!$A:$A, "LDV", NewEmisData!$B:$B, $A149, NewEmisData!$C:$C, $H149, NewEmisData!$D:$D, AL$2))</f>
        <v>1.92571555503505E-3</v>
      </c>
      <c r="AM149" s="335">
        <f>$I149*IF($G149="Pickup", SUMIFS(NewEmisData!M:M, NewEmisData!$A:$A, "Pickup", NewEmisData!$B:$B, $A149, NewEmisData!$C:$C, $H149, NewEmisData!$D:$D, AM$2), SUMIFS(NewEmisData!M:M, NewEmisData!$A:$A, "LDV", NewEmisData!$B:$B, $A149, NewEmisData!$C:$C, $H149, NewEmisData!$D:$D, AM$2))</f>
        <v>1.92569074305567E-3</v>
      </c>
      <c r="AN149" s="335">
        <v>4.2403248188809025E-3</v>
      </c>
      <c r="AO149" s="335">
        <f>$I149*IF($G149="Pickup", SUMIFS(NewEmisData!E:E, NewEmisData!$A:$A, "Pickup", NewEmisData!$B:$B, $A149, NewEmisData!$C:$C, $H149, NewEmisData!$D:$D, AO$2), SUMIFS(NewEmisData!E:E, NewEmisData!$A:$A, "LDV", NewEmisData!$B:$B, $A149, NewEmisData!$C:$C, $H149, NewEmisData!$D:$D, AO$2))</f>
        <v>0.13169009101509199</v>
      </c>
      <c r="AP149" s="335">
        <f>$I149*IF($G149="Pickup", SUMIFS(NewEmisData!F:F, NewEmisData!$A:$A, "Pickup", NewEmisData!$B:$B, $A149, NewEmisData!$C:$C, $H149, NewEmisData!$D:$D, AP$2), SUMIFS(NewEmisData!F:F, NewEmisData!$A:$A, "LDV", NewEmisData!$B:$B, $A149, NewEmisData!$C:$C, $H149, NewEmisData!$D:$D, AP$2))</f>
        <v>9.8083690249445299E-2</v>
      </c>
      <c r="AQ149" s="335">
        <f>$I149*IF($G149="Pickup", SUMIFS(NewEmisData!G:G, NewEmisData!$A:$A, "Pickup", NewEmisData!$B:$B, $A149, NewEmisData!$C:$C, $H149, NewEmisData!$D:$D, AQ$2), SUMIFS(NewEmisData!G:G, NewEmisData!$A:$A, "LDV", NewEmisData!$B:$B, $A149, NewEmisData!$C:$C, $H149, NewEmisData!$D:$D, AQ$2))</f>
        <v>5.5514430840345103E-2</v>
      </c>
      <c r="AR149" s="335">
        <f>$I149*IF($G149="Pickup", SUMIFS(NewEmisData!H:H, NewEmisData!$A:$A, "Pickup", NewEmisData!$B:$B, $A149, NewEmisData!$C:$C, $H149, NewEmisData!$D:$D, AR$2), SUMIFS(NewEmisData!H:H, NewEmisData!$A:$A, "LDV", NewEmisData!$B:$B, $A149, NewEmisData!$C:$C, $H149, NewEmisData!$D:$D, AR$2))</f>
        <v>5.44794684063677E-2</v>
      </c>
      <c r="AS149" s="335">
        <f>$I149*IF($G149="Pickup", SUMIFS(NewEmisData!I:I, NewEmisData!$A:$A, "Pickup", NewEmisData!$B:$B, $A149, NewEmisData!$C:$C, $H149, NewEmisData!$D:$D, AS$2), SUMIFS(NewEmisData!I:I, NewEmisData!$A:$A, "LDV", NewEmisData!$B:$B, $A149, NewEmisData!$C:$C, $H149, NewEmisData!$D:$D, AS$2))</f>
        <v>5.4352731860888202E-2</v>
      </c>
      <c r="AT149" s="335">
        <f>$I149*IF($G149="Pickup", SUMIFS(NewEmisData!J:J, NewEmisData!$A:$A, "Pickup", NewEmisData!$B:$B, $A149, NewEmisData!$C:$C, $H149, NewEmisData!$D:$D, AT$2), SUMIFS(NewEmisData!J:J, NewEmisData!$A:$A, "LDV", NewEmisData!$B:$B, $A149, NewEmisData!$C:$C, $H149, NewEmisData!$D:$D, AT$2))</f>
        <v>5.4423278764171301E-2</v>
      </c>
      <c r="AU149" s="335">
        <f>$I149*IF($G149="Pickup", SUMIFS(NewEmisData!K:K, NewEmisData!$A:$A, "Pickup", NewEmisData!$B:$B, $A149, NewEmisData!$C:$C, $H149, NewEmisData!$D:$D, AU$2), SUMIFS(NewEmisData!K:K, NewEmisData!$A:$A, "LDV", NewEmisData!$B:$B, $A149, NewEmisData!$C:$C, $H149, NewEmisData!$D:$D, AU$2))</f>
        <v>5.4421339109764703E-2</v>
      </c>
      <c r="AV149" s="335">
        <f>$I149*IF($G149="Pickup", SUMIFS(NewEmisData!L:L, NewEmisData!$A:$A, "Pickup", NewEmisData!$B:$B, $A149, NewEmisData!$C:$C, $H149, NewEmisData!$D:$D, AV$2), SUMIFS(NewEmisData!L:L, NewEmisData!$A:$A, "LDV", NewEmisData!$B:$B, $A149, NewEmisData!$C:$C, $H149, NewEmisData!$D:$D, AV$2))</f>
        <v>5.4411460704527799E-2</v>
      </c>
      <c r="AW149" s="335">
        <f>$I149*IF($G149="Pickup", SUMIFS(NewEmisData!M:M, NewEmisData!$A:$A, "Pickup", NewEmisData!$B:$B, $A149, NewEmisData!$C:$C, $H149, NewEmisData!$D:$D, AW$2), SUMIFS(NewEmisData!M:M, NewEmisData!$A:$A, "LDV", NewEmisData!$B:$B, $A149, NewEmisData!$C:$C, $H149, NewEmisData!$D:$D, AW$2))</f>
        <v>5.4456547876811902E-2</v>
      </c>
      <c r="AX149" s="335">
        <v>5.2834708622229692E-2</v>
      </c>
      <c r="AY149" s="335">
        <f>$I149*IF($G149="Pickup", SUMIFS(NewEmisData!E:E, NewEmisData!$A:$A, "Pickup", NewEmisData!$B:$B, $A149, NewEmisData!$C:$C, $H149, NewEmisData!$D:$D, AY$2), SUMIFS(NewEmisData!E:E, NewEmisData!$A:$A, "LDV", NewEmisData!$B:$B, $A149, NewEmisData!$C:$C, $H149, NewEmisData!$D:$D, AY$2))</f>
        <v>7.1455050843798995E-2</v>
      </c>
      <c r="AZ149" s="335">
        <f>$I149*IF($G149="Pickup", SUMIFS(NewEmisData!F:F, NewEmisData!$A:$A, "Pickup", NewEmisData!$B:$B, $A149, NewEmisData!$C:$C, $H149, NewEmisData!$D:$D, AZ$2), SUMIFS(NewEmisData!F:F, NewEmisData!$A:$A, "LDV", NewEmisData!$B:$B, $A149, NewEmisData!$C:$C, $H149, NewEmisData!$D:$D, AZ$2))</f>
        <v>4.0537129665560202E-2</v>
      </c>
      <c r="BA149" s="335">
        <f>$I149*IF($G149="Pickup", SUMIFS(NewEmisData!G:G, NewEmisData!$A:$A, "Pickup", NewEmisData!$B:$B, $A149, NewEmisData!$C:$C, $H149, NewEmisData!$D:$D, BA$2), SUMIFS(NewEmisData!G:G, NewEmisData!$A:$A, "LDV", NewEmisData!$B:$B, $A149, NewEmisData!$C:$C, $H149, NewEmisData!$D:$D, BA$2))</f>
        <v>1.0621754972012501E-2</v>
      </c>
      <c r="BB149" s="335">
        <f>$I149*IF($G149="Pickup", SUMIFS(NewEmisData!H:H, NewEmisData!$A:$A, "Pickup", NewEmisData!$B:$B, $A149, NewEmisData!$C:$C, $H149, NewEmisData!$D:$D, BB$2), SUMIFS(NewEmisData!H:H, NewEmisData!$A:$A, "LDV", NewEmisData!$B:$B, $A149, NewEmisData!$C:$C, $H149, NewEmisData!$D:$D, BB$2))</f>
        <v>9.6696564500787993E-3</v>
      </c>
      <c r="BC149" s="335">
        <f>$I149*IF($G149="Pickup", SUMIFS(NewEmisData!I:I, NewEmisData!$A:$A, "Pickup", NewEmisData!$B:$B, $A149, NewEmisData!$C:$C, $H149, NewEmisData!$D:$D, BC$2), SUMIFS(NewEmisData!I:I, NewEmisData!$A:$A, "LDV", NewEmisData!$B:$B, $A149, NewEmisData!$C:$C, $H149, NewEmisData!$D:$D, BC$2))</f>
        <v>9.5530920036255608E-3</v>
      </c>
      <c r="BD149" s="335">
        <f>$I149*IF($G149="Pickup", SUMIFS(NewEmisData!J:J, NewEmisData!$A:$A, "Pickup", NewEmisData!$B:$B, $A149, NewEmisData!$C:$C, $H149, NewEmisData!$D:$D, BD$2), SUMIFS(NewEmisData!J:J, NewEmisData!$A:$A, "LDV", NewEmisData!$B:$B, $A149, NewEmisData!$C:$C, $H149, NewEmisData!$D:$D, BD$2))</f>
        <v>9.6179953944107895E-3</v>
      </c>
      <c r="BE149" s="335">
        <f>$I149*IF($G149="Pickup", SUMIFS(NewEmisData!K:K, NewEmisData!$A:$A, "Pickup", NewEmisData!$B:$B, $A149, NewEmisData!$C:$C, $H149, NewEmisData!$D:$D, BE$2), SUMIFS(NewEmisData!K:K, NewEmisData!$A:$A, "LDV", NewEmisData!$B:$B, $A149, NewEmisData!$C:$C, $H149, NewEmisData!$D:$D, BE$2))</f>
        <v>9.6161944962219002E-3</v>
      </c>
      <c r="BF149" s="335">
        <f>$I149*IF($G149="Pickup", SUMIFS(NewEmisData!L:L, NewEmisData!$A:$A, "Pickup", NewEmisData!$B:$B, $A149, NewEmisData!$C:$C, $H149, NewEmisData!$D:$D, BF$2), SUMIFS(NewEmisData!L:L, NewEmisData!$A:$A, "LDV", NewEmisData!$B:$B, $A149, NewEmisData!$C:$C, $H149, NewEmisData!$D:$D, BF$2))</f>
        <v>9.6070968477667898E-3</v>
      </c>
      <c r="BG149" s="335">
        <f>$I149*IF($G149="Pickup", SUMIFS(NewEmisData!M:M, NewEmisData!$A:$A, "Pickup", NewEmisData!$B:$B, $A149, NewEmisData!$C:$C, $H149, NewEmisData!$D:$D, BG$2), SUMIFS(NewEmisData!M:M, NewEmisData!$A:$A, "LDV", NewEmisData!$B:$B, $A149, NewEmisData!$C:$C, $H149, NewEmisData!$D:$D, BG$2))</f>
        <v>9.6485800310463499E-3</v>
      </c>
      <c r="BH149" s="335">
        <v>1.4243276255751064E-2</v>
      </c>
      <c r="BI149" s="335">
        <f>$I149*IF($G149="Pickup", SUMIFS(NewEmisData!E:E, NewEmisData!$A:$A, "Pickup", NewEmisData!$B:$B, $A149, NewEmisData!$C:$C, $H149, NewEmisData!$D:$D, BI$2), SUMIFS(NewEmisData!E:E, NewEmisData!$A:$A, "LDV", NewEmisData!$B:$B, $A149, NewEmisData!$C:$C, $H149, NewEmisData!$D:$D, BI$2))</f>
        <v>33.959001432178802</v>
      </c>
      <c r="BJ149" s="335">
        <f>$I149*IF($G149="Pickup", SUMIFS(NewEmisData!F:F, NewEmisData!$A:$A, "Pickup", NewEmisData!$B:$B, $A149, NewEmisData!$C:$C, $H149, NewEmisData!$D:$D, BJ$2), SUMIFS(NewEmisData!F:F, NewEmisData!$A:$A, "LDV", NewEmisData!$B:$B, $A149, NewEmisData!$C:$C, $H149, NewEmisData!$D:$D, BJ$2))</f>
        <v>17.778024994622601</v>
      </c>
      <c r="BK149" s="335">
        <f>$I149*IF($G149="Pickup", SUMIFS(NewEmisData!G:G, NewEmisData!$A:$A, "Pickup", NewEmisData!$B:$B, $A149, NewEmisData!$C:$C, $H149, NewEmisData!$D:$D, BK$2), SUMIFS(NewEmisData!G:G, NewEmisData!$A:$A, "LDV", NewEmisData!$B:$B, $A149, NewEmisData!$C:$C, $H149, NewEmisData!$D:$D, BK$2))</f>
        <v>1.7295202019801801</v>
      </c>
      <c r="BL149" s="335">
        <f>$I149*IF($G149="Pickup", SUMIFS(NewEmisData!H:H, NewEmisData!$A:$A, "Pickup", NewEmisData!$B:$B, $A149, NewEmisData!$C:$C, $H149, NewEmisData!$D:$D, BL$2), SUMIFS(NewEmisData!H:H, NewEmisData!$A:$A, "LDV", NewEmisData!$B:$B, $A149, NewEmisData!$C:$C, $H149, NewEmisData!$D:$D, BL$2))</f>
        <v>1.3358179965764401</v>
      </c>
      <c r="BM149" s="335">
        <f>$I149*IF($G149="Pickup", SUMIFS(NewEmisData!I:I, NewEmisData!$A:$A, "Pickup", NewEmisData!$B:$B, $A149, NewEmisData!$C:$C, $H149, NewEmisData!$D:$D, BM$2), SUMIFS(NewEmisData!I:I, NewEmisData!$A:$A, "LDV", NewEmisData!$B:$B, $A149, NewEmisData!$C:$C, $H149, NewEmisData!$D:$D, BM$2))</f>
        <v>1.1549056869468599</v>
      </c>
      <c r="BN149" s="335">
        <f>$I149*IF($G149="Pickup", SUMIFS(NewEmisData!J:J, NewEmisData!$A:$A, "Pickup", NewEmisData!$B:$B, $A149, NewEmisData!$C:$C, $H149, NewEmisData!$D:$D, BN$2), SUMIFS(NewEmisData!J:J, NewEmisData!$A:$A, "LDV", NewEmisData!$B:$B, $A149, NewEmisData!$C:$C, $H149, NewEmisData!$D:$D, BN$2))</f>
        <v>1.1045170638742099</v>
      </c>
      <c r="BO149" s="335">
        <f>$I149*IF($G149="Pickup", SUMIFS(NewEmisData!K:K, NewEmisData!$A:$A, "Pickup", NewEmisData!$B:$B, $A149, NewEmisData!$C:$C, $H149, NewEmisData!$D:$D, BO$2), SUMIFS(NewEmisData!K:K, NewEmisData!$A:$A, "LDV", NewEmisData!$B:$B, $A149, NewEmisData!$C:$C, $H149, NewEmisData!$D:$D, BO$2))</f>
        <v>1.0490196067897199</v>
      </c>
      <c r="BP149" s="335">
        <f>$I149*IF($G149="Pickup", SUMIFS(NewEmisData!L:L, NewEmisData!$A:$A, "Pickup", NewEmisData!$B:$B, $A149, NewEmisData!$C:$C, $H149, NewEmisData!$D:$D, BP$2), SUMIFS(NewEmisData!L:L, NewEmisData!$A:$A, "LDV", NewEmisData!$B:$B, $A149, NewEmisData!$C:$C, $H149, NewEmisData!$D:$D, BP$2))</f>
        <v>1.0211744003843299</v>
      </c>
      <c r="BQ149" s="335">
        <f>$I149*IF($G149="Pickup", SUMIFS(NewEmisData!M:M, NewEmisData!$A:$A, "Pickup", NewEmisData!$B:$B, $A149, NewEmisData!$C:$C, $H149, NewEmisData!$D:$D, BQ$2), SUMIFS(NewEmisData!M:M, NewEmisData!$A:$A, "LDV", NewEmisData!$B:$B, $A149, NewEmisData!$C:$C, $H149, NewEmisData!$D:$D, BQ$2))</f>
        <v>1.0282980778986399</v>
      </c>
      <c r="BR149" s="335">
        <v>0.76052857406256014</v>
      </c>
      <c r="BS149" s="335">
        <f>$I149*IF($G149="Pickup", SUMIFS(NewEmisData!E:E, NewEmisData!$A:$A, "Pickup", NewEmisData!$B:$B, $A149, NewEmisData!$C:$C, $H149, NewEmisData!$D:$D, BS$2), SUMIFS(NewEmisData!E:E, NewEmisData!$A:$A, "LDV", NewEmisData!$B:$B, $A149, NewEmisData!$C:$C, $H149, NewEmisData!$D:$D, BS$2))</f>
        <v>3.2030509962261098</v>
      </c>
      <c r="BT149" s="335">
        <f>$I149*IF($G149="Pickup", SUMIFS(NewEmisData!F:F, NewEmisData!$A:$A, "Pickup", NewEmisData!$B:$B, $A149, NewEmisData!$C:$C, $H149, NewEmisData!$D:$D, BT$2), SUMIFS(NewEmisData!F:F, NewEmisData!$A:$A, "LDV", NewEmisData!$B:$B, $A149, NewEmisData!$C:$C, $H149, NewEmisData!$D:$D, BT$2))</f>
        <v>1.7608900502990901</v>
      </c>
      <c r="BU149" s="335">
        <f>$I149*IF($G149="Pickup", SUMIFS(NewEmisData!G:G, NewEmisData!$A:$A, "Pickup", NewEmisData!$B:$B, $A149, NewEmisData!$C:$C, $H149, NewEmisData!$D:$D, BU$2), SUMIFS(NewEmisData!G:G, NewEmisData!$A:$A, "LDV", NewEmisData!$B:$B, $A149, NewEmisData!$C:$C, $H149, NewEmisData!$D:$D, BU$2))</f>
        <v>0.13903187135480599</v>
      </c>
      <c r="BV149" s="335">
        <f>$I149*IF($G149="Pickup", SUMIFS(NewEmisData!H:H, NewEmisData!$A:$A, "Pickup", NewEmisData!$B:$B, $A149, NewEmisData!$C:$C, $H149, NewEmisData!$D:$D, BV$2), SUMIFS(NewEmisData!H:H, NewEmisData!$A:$A, "LDV", NewEmisData!$B:$B, $A149, NewEmisData!$C:$C, $H149, NewEmisData!$D:$D, BV$2))</f>
        <v>9.7185596071446806E-2</v>
      </c>
      <c r="BW149" s="335">
        <f>$I149*IF($G149="Pickup", SUMIFS(NewEmisData!I:I, NewEmisData!$A:$A, "Pickup", NewEmisData!$B:$B, $A149, NewEmisData!$C:$C, $H149, NewEmisData!$D:$D, BW$2), SUMIFS(NewEmisData!I:I, NewEmisData!$A:$A, "LDV", NewEmisData!$B:$B, $A149, NewEmisData!$C:$C, $H149, NewEmisData!$D:$D, BW$2))</f>
        <v>7.64351126999782E-2</v>
      </c>
      <c r="BX149" s="335">
        <f>$I149*IF($G149="Pickup", SUMIFS(NewEmisData!J:J, NewEmisData!$A:$A, "Pickup", NewEmisData!$B:$B, $A149, NewEmisData!$C:$C, $H149, NewEmisData!$D:$D, BX$2), SUMIFS(NewEmisData!J:J, NewEmisData!$A:$A, "LDV", NewEmisData!$B:$B, $A149, NewEmisData!$C:$C, $H149, NewEmisData!$D:$D, BX$2))</f>
        <v>7.4937225961959994E-2</v>
      </c>
      <c r="BY149" s="335">
        <f>$I149*IF($G149="Pickup", SUMIFS(NewEmisData!K:K, NewEmisData!$A:$A, "Pickup", NewEmisData!$B:$B, $A149, NewEmisData!$C:$C, $H149, NewEmisData!$D:$D, BY$2), SUMIFS(NewEmisData!K:K, NewEmisData!$A:$A, "LDV", NewEmisData!$B:$B, $A149, NewEmisData!$C:$C, $H149, NewEmisData!$D:$D, BY$2))</f>
        <v>7.2600271574217695E-2</v>
      </c>
      <c r="BZ149" s="335">
        <f>$I149*IF($G149="Pickup", SUMIFS(NewEmisData!L:L, NewEmisData!$A:$A, "Pickup", NewEmisData!$B:$B, $A149, NewEmisData!$C:$C, $H149, NewEmisData!$D:$D, BZ$2), SUMIFS(NewEmisData!L:L, NewEmisData!$A:$A, "LDV", NewEmisData!$B:$B, $A149, NewEmisData!$C:$C, $H149, NewEmisData!$D:$D, BZ$2))</f>
        <v>7.1574457373899197E-2</v>
      </c>
      <c r="CA149" s="335">
        <f>$I149*IF($G149="Pickup", SUMIFS(NewEmisData!M:M, NewEmisData!$A:$A, "Pickup", NewEmisData!$B:$B, $A149, NewEmisData!$C:$C, $H149, NewEmisData!$D:$D, CA$2), SUMIFS(NewEmisData!M:M, NewEmisData!$A:$A, "LDV", NewEmisData!$B:$B, $A149, NewEmisData!$C:$C, $H149, NewEmisData!$D:$D, CA$2))</f>
        <v>7.2294112289381193E-2</v>
      </c>
      <c r="CB149" s="335">
        <v>8.150002687780894E-2</v>
      </c>
      <c r="CC149" s="335">
        <f>$I149*IF($G149="Pickup", SUMIFS(NewEmisData!E:E, NewEmisData!$A:$A, "Pickup", NewEmisData!$B:$B, $A149, NewEmisData!$C:$C, $H149, NewEmisData!$D:$D, CC$2), SUMIFS(NewEmisData!E:E, NewEmisData!$A:$A, "LDV", NewEmisData!$B:$B, $A149, NewEmisData!$C:$C, $H149, NewEmisData!$D:$D, CC$2))</f>
        <v>8.2888175961369805E-3</v>
      </c>
      <c r="CD149" s="335">
        <f>$I149*IF($G149="Pickup", SUMIFS(NewEmisData!F:F, NewEmisData!$A:$A, "Pickup", NewEmisData!$B:$B, $A149, NewEmisData!$C:$C, $H149, NewEmisData!$D:$D, CD$2), SUMIFS(NewEmisData!F:F, NewEmisData!$A:$A, "LDV", NewEmisData!$B:$B, $A149, NewEmisData!$C:$C, $H149, NewEmisData!$D:$D, CD$2))</f>
        <v>8.28884638169404E-3</v>
      </c>
      <c r="CE149" s="335">
        <f>$I149*IF($G149="Pickup", SUMIFS(NewEmisData!G:G, NewEmisData!$A:$A, "Pickup", NewEmisData!$B:$B, $A149, NewEmisData!$C:$C, $H149, NewEmisData!$D:$D, CE$2), SUMIFS(NewEmisData!G:G, NewEmisData!$A:$A, "LDV", NewEmisData!$B:$B, $A149, NewEmisData!$C:$C, $H149, NewEmisData!$D:$D, CE$2))</f>
        <v>8.3870365446471907E-3</v>
      </c>
      <c r="CF149" s="335">
        <f>$I149*IF($G149="Pickup", SUMIFS(NewEmisData!H:H, NewEmisData!$A:$A, "Pickup", NewEmisData!$B:$B, $A149, NewEmisData!$C:$C, $H149, NewEmisData!$D:$D, CF$2), SUMIFS(NewEmisData!H:H, NewEmisData!$A:$A, "LDV", NewEmisData!$B:$B, $A149, NewEmisData!$C:$C, $H149, NewEmisData!$D:$D, CF$2))</f>
        <v>8.3870179266945406E-3</v>
      </c>
      <c r="CG149" s="335">
        <f>$I149*IF($G149="Pickup", SUMIFS(NewEmisData!I:I, NewEmisData!$A:$A, "Pickup", NewEmisData!$B:$B, $A149, NewEmisData!$C:$C, $H149, NewEmisData!$D:$D, CG$2), SUMIFS(NewEmisData!I:I, NewEmisData!$A:$A, "LDV", NewEmisData!$B:$B, $A149, NewEmisData!$C:$C, $H149, NewEmisData!$D:$D, CG$2))</f>
        <v>8.3870204918642492E-3</v>
      </c>
      <c r="CH149" s="335">
        <f>$I149*IF($G149="Pickup", SUMIFS(NewEmisData!J:J, NewEmisData!$A:$A, "Pickup", NewEmisData!$B:$B, $A149, NewEmisData!$C:$C, $H149, NewEmisData!$D:$D, CH$2), SUMIFS(NewEmisData!J:J, NewEmisData!$A:$A, "LDV", NewEmisData!$B:$B, $A149, NewEmisData!$C:$C, $H149, NewEmisData!$D:$D, CH$2))</f>
        <v>8.3870196916870903E-3</v>
      </c>
      <c r="CI149" s="335">
        <f>$I149*IF($G149="Pickup", SUMIFS(NewEmisData!K:K, NewEmisData!$A:$A, "Pickup", NewEmisData!$B:$B, $A149, NewEmisData!$C:$C, $H149, NewEmisData!$D:$D, CI$2), SUMIFS(NewEmisData!K:K, NewEmisData!$A:$A, "LDV", NewEmisData!$B:$B, $A149, NewEmisData!$C:$C, $H149, NewEmisData!$D:$D, CI$2))</f>
        <v>8.3870281553093604E-3</v>
      </c>
      <c r="CJ149" s="335">
        <f>$I149*IF($G149="Pickup", SUMIFS(NewEmisData!L:L, NewEmisData!$A:$A, "Pickup", NewEmisData!$B:$B, $A149, NewEmisData!$C:$C, $H149, NewEmisData!$D:$D, CJ$2), SUMIFS(NewEmisData!L:L, NewEmisData!$A:$A, "LDV", NewEmisData!$B:$B, $A149, NewEmisData!$C:$C, $H149, NewEmisData!$D:$D, CJ$2))</f>
        <v>8.38702098948578E-3</v>
      </c>
      <c r="CK149" s="335">
        <f>$I149*IF($G149="Pickup", SUMIFS(NewEmisData!M:M, NewEmisData!$A:$A, "Pickup", NewEmisData!$B:$B, $A149, NewEmisData!$C:$C, $H149, NewEmisData!$D:$D, CK$2), SUMIFS(NewEmisData!M:M, NewEmisData!$A:$A, "LDV", NewEmisData!$B:$B, $A149, NewEmisData!$C:$C, $H149, NewEmisData!$D:$D, CK$2))</f>
        <v>8.3870243591759198E-3</v>
      </c>
      <c r="CL149" s="335">
        <v>2.2181963950320412E-2</v>
      </c>
      <c r="CM149" s="335">
        <f>$I149*IF($G149="Pickup", SUMIFS(NewEmisData!E:E, NewEmisData!$A:$A, "Pickup", NewEmisData!$B:$B, $A149, NewEmisData!$C:$C, $H149, NewEmisData!$D:$D, CM$2), SUMIFS(NewEmisData!E:E, NewEmisData!$A:$A, "LDV", NewEmisData!$B:$B, $A149, NewEmisData!$C:$C, $H149, NewEmisData!$D:$D, CM$2))</f>
        <v>1.2624475864433399E-3</v>
      </c>
      <c r="CN149" s="335">
        <f>$I149*IF($G149="Pickup", SUMIFS(NewEmisData!F:F, NewEmisData!$A:$A, "Pickup", NewEmisData!$B:$B, $A149, NewEmisData!$C:$C, $H149, NewEmisData!$D:$D, CN$2), SUMIFS(NewEmisData!F:F, NewEmisData!$A:$A, "LDV", NewEmisData!$B:$B, $A149, NewEmisData!$C:$C, $H149, NewEmisData!$D:$D, CN$2))</f>
        <v>1.1883690990758501E-3</v>
      </c>
      <c r="CO149" s="335">
        <f>$I149*IF($G149="Pickup", SUMIFS(NewEmisData!G:G, NewEmisData!$A:$A, "Pickup", NewEmisData!$B:$B, $A149, NewEmisData!$C:$C, $H149, NewEmisData!$D:$D, CO$2), SUMIFS(NewEmisData!G:G, NewEmisData!$A:$A, "LDV", NewEmisData!$B:$B, $A149, NewEmisData!$C:$C, $H149, NewEmisData!$D:$D, CO$2))</f>
        <v>9.8928202519836398E-4</v>
      </c>
      <c r="CP149" s="335">
        <f>$I149*IF($G149="Pickup", SUMIFS(NewEmisData!H:H, NewEmisData!$A:$A, "Pickup", NewEmisData!$B:$B, $A149, NewEmisData!$C:$C, $H149, NewEmisData!$D:$D, CP$2), SUMIFS(NewEmisData!H:H, NewEmisData!$A:$A, "LDV", NewEmisData!$B:$B, $A149, NewEmisData!$C:$C, $H149, NewEmisData!$D:$D, CP$2))</f>
        <v>9.9147743903602492E-4</v>
      </c>
      <c r="CQ149" s="335">
        <f>$I149*IF($G149="Pickup", SUMIFS(NewEmisData!I:I, NewEmisData!$A:$A, "Pickup", NewEmisData!$B:$B, $A149, NewEmisData!$C:$C, $H149, NewEmisData!$D:$D, CQ$2), SUMIFS(NewEmisData!I:I, NewEmisData!$A:$A, "LDV", NewEmisData!$B:$B, $A149, NewEmisData!$C:$C, $H149, NewEmisData!$D:$D, CQ$2))</f>
        <v>9.9943438475981992E-4</v>
      </c>
      <c r="CR149" s="335">
        <f>$I149*IF($G149="Pickup", SUMIFS(NewEmisData!J:J, NewEmisData!$A:$A, "Pickup", NewEmisData!$B:$B, $A149, NewEmisData!$C:$C, $H149, NewEmisData!$D:$D, CR$2), SUMIFS(NewEmisData!J:J, NewEmisData!$A:$A, "LDV", NewEmisData!$B:$B, $A149, NewEmisData!$C:$C, $H149, NewEmisData!$D:$D, CR$2))</f>
        <v>1.0098354224096599E-3</v>
      </c>
      <c r="CS149" s="335">
        <f>$I149*IF($G149="Pickup", SUMIFS(NewEmisData!K:K, NewEmisData!$A:$A, "Pickup", NewEmisData!$B:$B, $A149, NewEmisData!$C:$C, $H149, NewEmisData!$D:$D, CS$2), SUMIFS(NewEmisData!K:K, NewEmisData!$A:$A, "LDV", NewEmisData!$B:$B, $A149, NewEmisData!$C:$C, $H149, NewEmisData!$D:$D, CS$2))</f>
        <v>1.0151158608519401E-3</v>
      </c>
      <c r="CT149" s="335">
        <f>$I149*IF($G149="Pickup", SUMIFS(NewEmisData!L:L, NewEmisData!$A:$A, "Pickup", NewEmisData!$B:$B, $A149, NewEmisData!$C:$C, $H149, NewEmisData!$D:$D, CT$2), SUMIFS(NewEmisData!L:L, NewEmisData!$A:$A, "LDV", NewEmisData!$B:$B, $A149, NewEmisData!$C:$C, $H149, NewEmisData!$D:$D, CT$2))</f>
        <v>1.0167974693840801E-3</v>
      </c>
      <c r="CU149" s="335">
        <f>$I149*IF($G149="Pickup", SUMIFS(NewEmisData!M:M, NewEmisData!$A:$A, "Pickup", NewEmisData!$B:$B, $A149, NewEmisData!$C:$C, $H149, NewEmisData!$D:$D, CU$2), SUMIFS(NewEmisData!M:M, NewEmisData!$A:$A, "LDV", NewEmisData!$B:$B, $A149, NewEmisData!$C:$C, $H149, NewEmisData!$D:$D, CU$2))</f>
        <v>1.0194184187444001E-3</v>
      </c>
      <c r="CV149" s="335">
        <v>2.3568513937467224E-3</v>
      </c>
      <c r="CW149" s="335">
        <v>0.12767609553272316</v>
      </c>
      <c r="CX149" s="335">
        <v>6.0965444660888601E-2</v>
      </c>
      <c r="CY149" s="335">
        <v>1.6598456567846732E-2</v>
      </c>
      <c r="CZ149" s="335">
        <v>3.3604812012321423E-3</v>
      </c>
      <c r="DA149" s="335">
        <v>1.5241571918114991E-3</v>
      </c>
      <c r="DB149" s="335">
        <v>1.0003681376209209E-3</v>
      </c>
      <c r="DC149" s="335">
        <v>9.0365490602724134E-4</v>
      </c>
      <c r="DD149" s="335">
        <v>8.9947941829660093E-4</v>
      </c>
      <c r="DE149" s="335">
        <v>8.980159958761482E-4</v>
      </c>
      <c r="DF149" s="335">
        <v>8.980159958761482E-4</v>
      </c>
      <c r="DG149" s="335">
        <f>$I149*IF($G149="Pickup", SUMIFS(NewEmisData!E:E, NewEmisData!$A:$A, "Pickup", NewEmisData!$B:$B, $A149, NewEmisData!$C:$C, $H149, NewEmisData!$D:$D, DG$2), SUMIFS(NewEmisData!E:E, NewEmisData!$A:$A, "LDV", NewEmisData!$B:$B, $A149, NewEmisData!$C:$C, $H149, NewEmisData!$D:$D, DG$2))</f>
        <v>0</v>
      </c>
      <c r="DH149" s="335">
        <f>$I149*IF($G149="Pickup", SUMIFS(NewEmisData!F:F, NewEmisData!$A:$A, "Pickup", NewEmisData!$B:$B, $A149, NewEmisData!$C:$C, $H149, NewEmisData!$D:$D, DH$2), SUMIFS(NewEmisData!F:F, NewEmisData!$A:$A, "LDV", NewEmisData!$B:$B, $A149, NewEmisData!$C:$C, $H149, NewEmisData!$D:$D, DH$2))</f>
        <v>0</v>
      </c>
      <c r="DI149" s="335">
        <f>$I149*IF($G149="Pickup", SUMIFS(NewEmisData!G:G, NewEmisData!$A:$A, "Pickup", NewEmisData!$B:$B, $A149, NewEmisData!$C:$C, $H149, NewEmisData!$D:$D, DI$2), SUMIFS(NewEmisData!G:G, NewEmisData!$A:$A, "LDV", NewEmisData!$B:$B, $A149, NewEmisData!$C:$C, $H149, NewEmisData!$D:$D, DI$2))</f>
        <v>0</v>
      </c>
      <c r="DJ149" s="335">
        <f>$I149*IF($G149="Pickup", SUMIFS(NewEmisData!H:H, NewEmisData!$A:$A, "Pickup", NewEmisData!$B:$B, $A149, NewEmisData!$C:$C, $H149, NewEmisData!$D:$D, DJ$2), SUMIFS(NewEmisData!H:H, NewEmisData!$A:$A, "LDV", NewEmisData!$B:$B, $A149, NewEmisData!$C:$C, $H149, NewEmisData!$D:$D, DJ$2))</f>
        <v>0</v>
      </c>
      <c r="DK149" s="335">
        <f>$I149*IF($G149="Pickup", SUMIFS(NewEmisData!I:I, NewEmisData!$A:$A, "Pickup", NewEmisData!$B:$B, $A149, NewEmisData!$C:$C, $H149, NewEmisData!$D:$D, DK$2), SUMIFS(NewEmisData!I:I, NewEmisData!$A:$A, "LDV", NewEmisData!$B:$B, $A149, NewEmisData!$C:$C, $H149, NewEmisData!$D:$D, DK$2))</f>
        <v>0</v>
      </c>
      <c r="DL149" s="335">
        <f>$I149*IF($G149="Pickup", SUMIFS(NewEmisData!J:J, NewEmisData!$A:$A, "Pickup", NewEmisData!$B:$B, $A149, NewEmisData!$C:$C, $H149, NewEmisData!$D:$D, DL$2), SUMIFS(NewEmisData!J:J, NewEmisData!$A:$A, "LDV", NewEmisData!$B:$B, $A149, NewEmisData!$C:$C, $H149, NewEmisData!$D:$D, DL$2))</f>
        <v>0</v>
      </c>
      <c r="DM149" s="335">
        <f>$I149*IF($G149="Pickup", SUMIFS(NewEmisData!K:K, NewEmisData!$A:$A, "Pickup", NewEmisData!$B:$B, $A149, NewEmisData!$C:$C, $H149, NewEmisData!$D:$D, DM$2), SUMIFS(NewEmisData!K:K, NewEmisData!$A:$A, "LDV", NewEmisData!$B:$B, $A149, NewEmisData!$C:$C, $H149, NewEmisData!$D:$D, DM$2))</f>
        <v>0</v>
      </c>
      <c r="DN149" s="335">
        <f>$I149*IF($G149="Pickup", SUMIFS(NewEmisData!L:L, NewEmisData!$A:$A, "Pickup", NewEmisData!$B:$B, $A149, NewEmisData!$C:$C, $H149, NewEmisData!$D:$D, DN$2), SUMIFS(NewEmisData!L:L, NewEmisData!$A:$A, "LDV", NewEmisData!$B:$B, $A149, NewEmisData!$C:$C, $H149, NewEmisData!$D:$D, DN$2))</f>
        <v>0</v>
      </c>
      <c r="DO149" s="335">
        <f>$I149*IF($G149="Pickup", SUMIFS(NewEmisData!M:M, NewEmisData!$A:$A, "Pickup", NewEmisData!$B:$B, $A149, NewEmisData!$C:$C, $H149, NewEmisData!$D:$D, DO$2), SUMIFS(NewEmisData!M:M, NewEmisData!$A:$A, "LDV", NewEmisData!$B:$B, $A149, NewEmisData!$C:$C, $H149, NewEmisData!$D:$D, DO$2))</f>
        <v>0</v>
      </c>
      <c r="DP149" s="335">
        <v>1.3040587281867905E-3</v>
      </c>
      <c r="DQ149" s="335">
        <f>$I149*IF($G149="Pickup", SUMIFS(NewEmisData!E:E, NewEmisData!$A:$A, "Pickup", NewEmisData!$B:$B, $A149, NewEmisData!$C:$C, $H149, NewEmisData!$D:$D, DQ$2), SUMIFS(NewEmisData!E:E, NewEmisData!$A:$A, "LDV", NewEmisData!$B:$B, $A149, NewEmisData!$C:$C, $H149, NewEmisData!$D:$D, DQ$2))</f>
        <v>2.07649753376518E-2</v>
      </c>
      <c r="DR149" s="335">
        <f>$I149*IF($G149="Pickup", SUMIFS(NewEmisData!F:F, NewEmisData!$A:$A, "Pickup", NewEmisData!$B:$B, $A149, NewEmisData!$C:$C, $H149, NewEmisData!$D:$D, DR$2), SUMIFS(NewEmisData!F:F, NewEmisData!$A:$A, "LDV", NewEmisData!$B:$B, $A149, NewEmisData!$C:$C, $H149, NewEmisData!$D:$D, DR$2))</f>
        <v>5.3879064536849403E-2</v>
      </c>
      <c r="DS149" s="335">
        <f>$I149*IF($G149="Pickup", SUMIFS(NewEmisData!G:G, NewEmisData!$A:$A, "Pickup", NewEmisData!$B:$B, $A149, NewEmisData!$C:$C, $H149, NewEmisData!$D:$D, DS$2), SUMIFS(NewEmisData!G:G, NewEmisData!$A:$A, "LDV", NewEmisData!$B:$B, $A149, NewEmisData!$C:$C, $H149, NewEmisData!$D:$D, DS$2))</f>
        <v>7.3574274011771801E-2</v>
      </c>
      <c r="DT149" s="335">
        <f>$I149*IF($G149="Pickup", SUMIFS(NewEmisData!H:H, NewEmisData!$A:$A, "Pickup", NewEmisData!$B:$B, $A149, NewEmisData!$C:$C, $H149, NewEmisData!$D:$D, DT$2), SUMIFS(NewEmisData!H:H, NewEmisData!$A:$A, "LDV", NewEmisData!$B:$B, $A149, NewEmisData!$C:$C, $H149, NewEmisData!$D:$D, DT$2))</f>
        <v>7.4922688966295406E-2</v>
      </c>
      <c r="DU149" s="335">
        <f>$I149*IF($G149="Pickup", SUMIFS(NewEmisData!I:I, NewEmisData!$A:$A, "Pickup", NewEmisData!$B:$B, $A149, NewEmisData!$C:$C, $H149, NewEmisData!$D:$D, DU$2), SUMIFS(NewEmisData!I:I, NewEmisData!$A:$A, "LDV", NewEmisData!$B:$B, $A149, NewEmisData!$C:$C, $H149, NewEmisData!$D:$D, DU$2))</f>
        <v>7.6988260998407304E-2</v>
      </c>
      <c r="DV149" s="335">
        <f>$I149*IF($G149="Pickup", SUMIFS(NewEmisData!J:J, NewEmisData!$A:$A, "Pickup", NewEmisData!$B:$B, $A149, NewEmisData!$C:$C, $H149, NewEmisData!$D:$D, DV$2), SUMIFS(NewEmisData!J:J, NewEmisData!$A:$A, "LDV", NewEmisData!$B:$B, $A149, NewEmisData!$C:$C, $H149, NewEmisData!$D:$D, DV$2))</f>
        <v>7.7052943379972205E-2</v>
      </c>
      <c r="DW149" s="335">
        <f>$I149*IF($G149="Pickup", SUMIFS(NewEmisData!K:K, NewEmisData!$A:$A, "Pickup", NewEmisData!$B:$B, $A149, NewEmisData!$C:$C, $H149, NewEmisData!$D:$D, DW$2), SUMIFS(NewEmisData!K:K, NewEmisData!$A:$A, "LDV", NewEmisData!$B:$B, $A149, NewEmisData!$C:$C, $H149, NewEmisData!$D:$D, DW$2))</f>
        <v>7.6200385446793903E-2</v>
      </c>
      <c r="DX149" s="335">
        <f>$I149*IF($G149="Pickup", SUMIFS(NewEmisData!L:L, NewEmisData!$A:$A, "Pickup", NewEmisData!$B:$B, $A149, NewEmisData!$C:$C, $H149, NewEmisData!$D:$D, DX$2), SUMIFS(NewEmisData!L:L, NewEmisData!$A:$A, "LDV", NewEmisData!$B:$B, $A149, NewEmisData!$C:$C, $H149, NewEmisData!$D:$D, DX$2))</f>
        <v>7.5114204897389E-2</v>
      </c>
      <c r="DY149" s="335">
        <f>$I149*IF($G149="Pickup", SUMIFS(NewEmisData!M:M, NewEmisData!$A:$A, "Pickup", NewEmisData!$B:$B, $A149, NewEmisData!$C:$C, $H149, NewEmisData!$D:$D, DY$2), SUMIFS(NewEmisData!M:M, NewEmisData!$A:$A, "LDV", NewEmisData!$B:$B, $A149, NewEmisData!$C:$C, $H149, NewEmisData!$D:$D, DY$2))</f>
        <v>7.5889863393422893E-2</v>
      </c>
      <c r="DZ149" s="335">
        <v>7.9378330079915432E-2</v>
      </c>
      <c r="EA149" s="335">
        <f t="shared" si="234"/>
        <v>475.10061950162901</v>
      </c>
      <c r="EB149" s="335">
        <f t="shared" si="235"/>
        <v>425.759425077473</v>
      </c>
      <c r="EC149" s="335">
        <f t="shared" si="236"/>
        <v>324.82271634308898</v>
      </c>
      <c r="ED149" s="335">
        <f t="shared" si="237"/>
        <v>272.72616291819003</v>
      </c>
      <c r="EE149" s="335">
        <f t="shared" si="238"/>
        <v>248.98422365878099</v>
      </c>
      <c r="EF149" s="335">
        <f t="shared" si="239"/>
        <v>239.138945196208</v>
      </c>
      <c r="EG149" s="335">
        <f t="shared" si="240"/>
        <v>233.186205993041</v>
      </c>
      <c r="EH149" s="335">
        <f t="shared" si="241"/>
        <v>230.98082777732901</v>
      </c>
      <c r="EI149" s="335">
        <f t="shared" si="242"/>
        <v>230.977797902075</v>
      </c>
      <c r="EJ149" s="335">
        <f t="shared" si="243"/>
        <v>0.51895197956857197</v>
      </c>
      <c r="EK149" s="335">
        <f t="shared" si="244"/>
        <v>1.9631552344971901</v>
      </c>
      <c r="EL149" s="335">
        <f t="shared" si="245"/>
        <v>1.3806125660772399</v>
      </c>
      <c r="EM149" s="335">
        <f t="shared" si="246"/>
        <v>0.129337211025188</v>
      </c>
      <c r="EN149" s="335">
        <f t="shared" si="247"/>
        <v>7.5114199181629995E-2</v>
      </c>
      <c r="EO149" s="335">
        <f t="shared" si="248"/>
        <v>4.8850819053097599E-2</v>
      </c>
      <c r="EP149" s="335">
        <f t="shared" si="249"/>
        <v>4.4000904465129997E-2</v>
      </c>
      <c r="EQ149" s="335">
        <f t="shared" si="250"/>
        <v>4.0593055376388902E-2</v>
      </c>
      <c r="ER149" s="335">
        <f t="shared" si="251"/>
        <v>3.90779505535142E-2</v>
      </c>
      <c r="ES149" s="335">
        <f t="shared" si="252"/>
        <v>3.9479948858560501E-2</v>
      </c>
      <c r="ET149" s="335">
        <f t="shared" si="253"/>
        <v>0.31264891292629016</v>
      </c>
      <c r="EU149" s="335">
        <f t="shared" si="254"/>
        <v>1.17898559151298E-2</v>
      </c>
      <c r="EV149" s="335">
        <f t="shared" si="255"/>
        <v>1.03183632568031E-2</v>
      </c>
      <c r="EW149" s="335">
        <f t="shared" si="256"/>
        <v>2.7239955539880398E-3</v>
      </c>
      <c r="EX149" s="335">
        <f t="shared" si="257"/>
        <v>2.27776189551411E-3</v>
      </c>
      <c r="EY149" s="335">
        <f t="shared" si="258"/>
        <v>2.0763885131562E-3</v>
      </c>
      <c r="EZ149" s="335">
        <f t="shared" si="259"/>
        <v>1.9942349161768602E-3</v>
      </c>
      <c r="FA149" s="335">
        <f t="shared" si="260"/>
        <v>1.94410234302206E-3</v>
      </c>
      <c r="FB149" s="335">
        <f t="shared" si="261"/>
        <v>1.92571555503505E-3</v>
      </c>
      <c r="FC149" s="335">
        <f t="shared" si="262"/>
        <v>1.92569074305567E-3</v>
      </c>
      <c r="FD149" s="335">
        <f t="shared" si="263"/>
        <v>4.2403248188809025E-3</v>
      </c>
      <c r="FE149" s="335">
        <f t="shared" si="264"/>
        <v>0.13169009101509199</v>
      </c>
      <c r="FF149" s="335">
        <f t="shared" si="265"/>
        <v>9.8083690249445299E-2</v>
      </c>
      <c r="FG149" s="335">
        <f t="shared" si="266"/>
        <v>5.5514430840345103E-2</v>
      </c>
      <c r="FH149" s="335">
        <f t="shared" si="267"/>
        <v>5.44794684063677E-2</v>
      </c>
      <c r="FI149" s="335">
        <f t="shared" si="268"/>
        <v>5.4352731860888202E-2</v>
      </c>
      <c r="FJ149" s="335">
        <f t="shared" si="269"/>
        <v>5.4423278764171301E-2</v>
      </c>
      <c r="FK149" s="335">
        <f t="shared" si="270"/>
        <v>5.4421339109764703E-2</v>
      </c>
      <c r="FL149" s="335">
        <f t="shared" si="271"/>
        <v>5.4411460704527799E-2</v>
      </c>
      <c r="FM149" s="335">
        <f t="shared" si="272"/>
        <v>5.4456547876811902E-2</v>
      </c>
      <c r="FN149" s="335">
        <f t="shared" si="273"/>
        <v>5.2834708622229692E-2</v>
      </c>
      <c r="FO149" s="335">
        <f t="shared" si="274"/>
        <v>7.1455050843798995E-2</v>
      </c>
      <c r="FP149" s="335">
        <f t="shared" si="275"/>
        <v>4.0537129665560202E-2</v>
      </c>
      <c r="FQ149" s="335">
        <f t="shared" si="276"/>
        <v>1.0621754972012501E-2</v>
      </c>
      <c r="FR149" s="335">
        <f t="shared" si="277"/>
        <v>9.6696564500787993E-3</v>
      </c>
      <c r="FS149" s="335">
        <f t="shared" si="278"/>
        <v>9.5530920036255608E-3</v>
      </c>
      <c r="FT149" s="335">
        <f t="shared" si="279"/>
        <v>9.6179953944107895E-3</v>
      </c>
      <c r="FU149" s="335">
        <f t="shared" si="280"/>
        <v>9.6161944962219002E-3</v>
      </c>
      <c r="FV149" s="335">
        <f t="shared" si="281"/>
        <v>9.6070968477667898E-3</v>
      </c>
      <c r="FW149" s="335">
        <f t="shared" si="282"/>
        <v>9.6485800310463499E-3</v>
      </c>
      <c r="FX149" s="335">
        <f t="shared" si="283"/>
        <v>1.4243276255751064E-2</v>
      </c>
    </row>
    <row r="150" spans="1:180" x14ac:dyDescent="0.2">
      <c r="A150" s="305" t="str">
        <f>IF(LEFT(TRIM(TechData_All!AJ84),1)="*", _xlfn.CONCAT("*","R2"), "R2")</f>
        <v>R2</v>
      </c>
      <c r="B150" s="305" t="str">
        <f>TechData_All!A84</f>
        <v>TLLSETHX11</v>
      </c>
      <c r="C150" s="305" t="str">
        <f>TechData_All!C84</f>
        <v>TL.E85X.LS.ETHX.2011</v>
      </c>
      <c r="D150" s="301" t="str">
        <f>TechData_All!D84</f>
        <v>bn-vmt, bn-vmt/a</v>
      </c>
      <c r="E150" s="301" t="str">
        <f>TechData_All!E84</f>
        <v>TLE85X</v>
      </c>
      <c r="F150" s="301" t="str">
        <f>TechData_All!F84</f>
        <v>TL</v>
      </c>
      <c r="G150" s="315" t="s">
        <v>822</v>
      </c>
      <c r="H150" s="315" t="s">
        <v>817</v>
      </c>
      <c r="I150" s="315">
        <v>1</v>
      </c>
      <c r="J150" s="315" t="str">
        <f t="shared" si="284"/>
        <v>Large SUV-E85</v>
      </c>
      <c r="K150" s="335">
        <f>$I150*IF($G150="Pickup", SUMIFS(NewEmisData!E:E, NewEmisData!$A:$A, "Pickup", NewEmisData!$B:$B, $A150, NewEmisData!$C:$C, $H150, NewEmisData!$D:$D, K$2), SUMIFS(NewEmisData!E:E, NewEmisData!$A:$A, "LDV", NewEmisData!$B:$B, $A150, NewEmisData!$C:$C, $H150, NewEmisData!$D:$D, K$2))</f>
        <v>429.196687290726</v>
      </c>
      <c r="L150" s="335">
        <f>$I150*IF($G150="Pickup", SUMIFS(NewEmisData!F:F, NewEmisData!$A:$A, "Pickup", NewEmisData!$B:$B, $A150, NewEmisData!$C:$C, $H150, NewEmisData!$D:$D, L$2), SUMIFS(NewEmisData!F:F, NewEmisData!$A:$A, "LDV", NewEmisData!$B:$B, $A150, NewEmisData!$C:$C, $H150, NewEmisData!$D:$D, L$2))</f>
        <v>413.92588742451602</v>
      </c>
      <c r="M150" s="335">
        <f>$I150*IF($G150="Pickup", SUMIFS(NewEmisData!G:G, NewEmisData!$A:$A, "Pickup", NewEmisData!$B:$B, $A150, NewEmisData!$C:$C, $H150, NewEmisData!$D:$D, M$2), SUMIFS(NewEmisData!G:G, NewEmisData!$A:$A, "LDV", NewEmisData!$B:$B, $A150, NewEmisData!$C:$C, $H150, NewEmisData!$D:$D, M$2))</f>
        <v>357.54354908822597</v>
      </c>
      <c r="N150" s="335">
        <f>$I150*IF($G150="Pickup", SUMIFS(NewEmisData!H:H, NewEmisData!$A:$A, "Pickup", NewEmisData!$B:$B, $A150, NewEmisData!$C:$C, $H150, NewEmisData!$D:$D, N$2), SUMIFS(NewEmisData!H:H, NewEmisData!$A:$A, "LDV", NewEmisData!$B:$B, $A150, NewEmisData!$C:$C, $H150, NewEmisData!$D:$D, N$2))</f>
        <v>312.70443872824399</v>
      </c>
      <c r="O150" s="335">
        <f>$I150*IF($G150="Pickup", SUMIFS(NewEmisData!I:I, NewEmisData!$A:$A, "Pickup", NewEmisData!$B:$B, $A150, NewEmisData!$C:$C, $H150, NewEmisData!$D:$D, O$2), SUMIFS(NewEmisData!I:I, NewEmisData!$A:$A, "LDV", NewEmisData!$B:$B, $A150, NewEmisData!$C:$C, $H150, NewEmisData!$D:$D, O$2))</f>
        <v>295.131332198753</v>
      </c>
      <c r="P150" s="335">
        <f>$I150*IF($G150="Pickup", SUMIFS(NewEmisData!J:J, NewEmisData!$A:$A, "Pickup", NewEmisData!$B:$B, $A150, NewEmisData!$C:$C, $H150, NewEmisData!$D:$D, P$2), SUMIFS(NewEmisData!J:J, NewEmisData!$A:$A, "LDV", NewEmisData!$B:$B, $A150, NewEmisData!$C:$C, $H150, NewEmisData!$D:$D, P$2))</f>
        <v>287.00250507201002</v>
      </c>
      <c r="Q150" s="335">
        <f>$I150*IF($G150="Pickup", SUMIFS(NewEmisData!K:K, NewEmisData!$A:$A, "Pickup", NewEmisData!$B:$B, $A150, NewEmisData!$C:$C, $H150, NewEmisData!$D:$D, Q$2), SUMIFS(NewEmisData!K:K, NewEmisData!$A:$A, "LDV", NewEmisData!$B:$B, $A150, NewEmisData!$C:$C, $H150, NewEmisData!$D:$D, Q$2))</f>
        <v>280.70349092905099</v>
      </c>
      <c r="R150" s="335">
        <f>$I150*IF($G150="Pickup", SUMIFS(NewEmisData!L:L, NewEmisData!$A:$A, "Pickup", NewEmisData!$B:$B, $A150, NewEmisData!$C:$C, $H150, NewEmisData!$D:$D, R$2), SUMIFS(NewEmisData!L:L, NewEmisData!$A:$A, "LDV", NewEmisData!$B:$B, $A150, NewEmisData!$C:$C, $H150, NewEmisData!$D:$D, R$2))</f>
        <v>278.51705728958802</v>
      </c>
      <c r="S150" s="335">
        <f>$I150*IF($G150="Pickup", SUMIFS(NewEmisData!M:M, NewEmisData!$A:$A, "Pickup", NewEmisData!$B:$B, $A150, NewEmisData!$C:$C, $H150, NewEmisData!$D:$D, S$2), SUMIFS(NewEmisData!M:M, NewEmisData!$A:$A, "LDV", NewEmisData!$B:$B, $A150, NewEmisData!$C:$C, $H150, NewEmisData!$D:$D, S$2))</f>
        <v>278.75188774863398</v>
      </c>
      <c r="T150" s="335">
        <v>0.26615030329306139</v>
      </c>
      <c r="U150" s="335">
        <f>$I150*IF($G150="Pickup", SUMIFS(NewEmisData!E:E, NewEmisData!$A:$A, "Pickup", NewEmisData!$B:$B, $A150, NewEmisData!$C:$C, $H150, NewEmisData!$D:$D, U$2), SUMIFS(NewEmisData!E:E, NewEmisData!$A:$A, "LDV", NewEmisData!$B:$B, $A150, NewEmisData!$C:$C, $H150, NewEmisData!$D:$D, U$2))</f>
        <v>4.7739662510445001E-2</v>
      </c>
      <c r="V150" s="335">
        <f>$I150*IF($G150="Pickup", SUMIFS(NewEmisData!F:F, NewEmisData!$A:$A, "Pickup", NewEmisData!$B:$B, $A150, NewEmisData!$C:$C, $H150, NewEmisData!$D:$D, V$2), SUMIFS(NewEmisData!F:F, NewEmisData!$A:$A, "LDV", NewEmisData!$B:$B, $A150, NewEmisData!$C:$C, $H150, NewEmisData!$D:$D, V$2))</f>
        <v>4.0222650933890998E-2</v>
      </c>
      <c r="W150" s="335">
        <f>$I150*IF($G150="Pickup", SUMIFS(NewEmisData!G:G, NewEmisData!$A:$A, "Pickup", NewEmisData!$B:$B, $A150, NewEmisData!$C:$C, $H150, NewEmisData!$D:$D, W$2), SUMIFS(NewEmisData!G:G, NewEmisData!$A:$A, "LDV", NewEmisData!$B:$B, $A150, NewEmisData!$C:$C, $H150, NewEmisData!$D:$D, W$2))</f>
        <v>3.7026013334327097E-2</v>
      </c>
      <c r="X150" s="335">
        <f>$I150*IF($G150="Pickup", SUMIFS(NewEmisData!H:H, NewEmisData!$A:$A, "Pickup", NewEmisData!$B:$B, $A150, NewEmisData!$C:$C, $H150, NewEmisData!$D:$D, X$2), SUMIFS(NewEmisData!H:H, NewEmisData!$A:$A, "LDV", NewEmisData!$B:$B, $A150, NewEmisData!$C:$C, $H150, NewEmisData!$D:$D, X$2))</f>
        <v>3.5721368498802003E-2</v>
      </c>
      <c r="Y150" s="335">
        <f>$I150*IF($G150="Pickup", SUMIFS(NewEmisData!I:I, NewEmisData!$A:$A, "Pickup", NewEmisData!$B:$B, $A150, NewEmisData!$C:$C, $H150, NewEmisData!$D:$D, Y$2), SUMIFS(NewEmisData!I:I, NewEmisData!$A:$A, "LDV", NewEmisData!$B:$B, $A150, NewEmisData!$C:$C, $H150, NewEmisData!$D:$D, Y$2))</f>
        <v>3.9556628195455697E-2</v>
      </c>
      <c r="Z150" s="335">
        <f>$I150*IF($G150="Pickup", SUMIFS(NewEmisData!J:J, NewEmisData!$A:$A, "Pickup", NewEmisData!$B:$B, $A150, NewEmisData!$C:$C, $H150, NewEmisData!$D:$D, Z$2), SUMIFS(NewEmisData!J:J, NewEmisData!$A:$A, "LDV", NewEmisData!$B:$B, $A150, NewEmisData!$C:$C, $H150, NewEmisData!$D:$D, Z$2))</f>
        <v>4.0892160755087198E-2</v>
      </c>
      <c r="AA150" s="335">
        <f>$I150*IF($G150="Pickup", SUMIFS(NewEmisData!K:K, NewEmisData!$A:$A, "Pickup", NewEmisData!$B:$B, $A150, NewEmisData!$C:$C, $H150, NewEmisData!$D:$D, AA$2), SUMIFS(NewEmisData!K:K, NewEmisData!$A:$A, "LDV", NewEmisData!$B:$B, $A150, NewEmisData!$C:$C, $H150, NewEmisData!$D:$D, AA$2))</f>
        <v>3.9809174920499499E-2</v>
      </c>
      <c r="AB150" s="335">
        <f>$I150*IF($G150="Pickup", SUMIFS(NewEmisData!L:L, NewEmisData!$A:$A, "Pickup", NewEmisData!$B:$B, $A150, NewEmisData!$C:$C, $H150, NewEmisData!$D:$D, AB$2), SUMIFS(NewEmisData!L:L, NewEmisData!$A:$A, "LDV", NewEmisData!$B:$B, $A150, NewEmisData!$C:$C, $H150, NewEmisData!$D:$D, AB$2))</f>
        <v>3.9117125993598102E-2</v>
      </c>
      <c r="AC150" s="335">
        <f>$I150*IF($G150="Pickup", SUMIFS(NewEmisData!M:M, NewEmisData!$A:$A, "Pickup", NewEmisData!$B:$B, $A150, NewEmisData!$C:$C, $H150, NewEmisData!$D:$D, AC$2), SUMIFS(NewEmisData!M:M, NewEmisData!$A:$A, "LDV", NewEmisData!$B:$B, $A150, NewEmisData!$C:$C, $H150, NewEmisData!$D:$D, AC$2))</f>
        <v>3.9686464950090997E-2</v>
      </c>
      <c r="AD150" s="335">
        <v>5.9143404970885341E-2</v>
      </c>
      <c r="AE150" s="335">
        <f>$I150*IF($G150="Pickup", SUMIFS(NewEmisData!E:E, NewEmisData!$A:$A, "Pickup", NewEmisData!$B:$B, $A150, NewEmisData!$C:$C, $H150, NewEmisData!$D:$D, AE$2), SUMIFS(NewEmisData!E:E, NewEmisData!$A:$A, "LDV", NewEmisData!$B:$B, $A150, NewEmisData!$C:$C, $H150, NewEmisData!$D:$D, AE$2))</f>
        <v>4.5442372364522896E-3</v>
      </c>
      <c r="AF150" s="335">
        <f>$I150*IF($G150="Pickup", SUMIFS(NewEmisData!F:F, NewEmisData!$A:$A, "Pickup", NewEmisData!$B:$B, $A150, NewEmisData!$C:$C, $H150, NewEmisData!$D:$D, AF$2), SUMIFS(NewEmisData!F:F, NewEmisData!$A:$A, "LDV", NewEmisData!$B:$B, $A150, NewEmisData!$C:$C, $H150, NewEmisData!$D:$D, AF$2))</f>
        <v>4.3825669717421E-3</v>
      </c>
      <c r="AG150" s="335">
        <f>$I150*IF($G150="Pickup", SUMIFS(NewEmisData!G:G, NewEmisData!$A:$A, "Pickup", NewEmisData!$B:$B, $A150, NewEmisData!$C:$C, $H150, NewEmisData!$D:$D, AG$2), SUMIFS(NewEmisData!G:G, NewEmisData!$A:$A, "LDV", NewEmisData!$B:$B, $A150, NewEmisData!$C:$C, $H150, NewEmisData!$D:$D, AG$2))</f>
        <v>2.75316137470643E-3</v>
      </c>
      <c r="AH150" s="335">
        <f>$I150*IF($G150="Pickup", SUMIFS(NewEmisData!H:H, NewEmisData!$A:$A, "Pickup", NewEmisData!$B:$B, $A150, NewEmisData!$C:$C, $H150, NewEmisData!$D:$D, AH$2), SUMIFS(NewEmisData!H:H, NewEmisData!$A:$A, "LDV", NewEmisData!$B:$B, $A150, NewEmisData!$C:$C, $H150, NewEmisData!$D:$D, AH$2))</f>
        <v>2.4078903553578401E-3</v>
      </c>
      <c r="AI150" s="335">
        <f>$I150*IF($G150="Pickup", SUMIFS(NewEmisData!I:I, NewEmisData!$A:$A, "Pickup", NewEmisData!$B:$B, $A150, NewEmisData!$C:$C, $H150, NewEmisData!$D:$D, AI$2), SUMIFS(NewEmisData!I:I, NewEmisData!$A:$A, "LDV", NewEmisData!$B:$B, $A150, NewEmisData!$C:$C, $H150, NewEmisData!$D:$D, AI$2))</f>
        <v>2.27257345888271E-3</v>
      </c>
      <c r="AJ150" s="335">
        <f>$I150*IF($G150="Pickup", SUMIFS(NewEmisData!J:J, NewEmisData!$A:$A, "Pickup", NewEmisData!$B:$B, $A150, NewEmisData!$C:$C, $H150, NewEmisData!$D:$D, AJ$2), SUMIFS(NewEmisData!J:J, NewEmisData!$A:$A, "LDV", NewEmisData!$B:$B, $A150, NewEmisData!$C:$C, $H150, NewEmisData!$D:$D, AJ$2))</f>
        <v>2.2099795405175798E-3</v>
      </c>
      <c r="AK150" s="335">
        <f>$I150*IF($G150="Pickup", SUMIFS(NewEmisData!K:K, NewEmisData!$A:$A, "Pickup", NewEmisData!$B:$B, $A150, NewEmisData!$C:$C, $H150, NewEmisData!$D:$D, AK$2), SUMIFS(NewEmisData!K:K, NewEmisData!$A:$A, "LDV", NewEmisData!$B:$B, $A150, NewEmisData!$C:$C, $H150, NewEmisData!$D:$D, AK$2))</f>
        <v>2.16147670002603E-3</v>
      </c>
      <c r="AL150" s="335">
        <f>$I150*IF($G150="Pickup", SUMIFS(NewEmisData!L:L, NewEmisData!$A:$A, "Pickup", NewEmisData!$B:$B, $A150, NewEmisData!$C:$C, $H150, NewEmisData!$D:$D, AL$2), SUMIFS(NewEmisData!L:L, NewEmisData!$A:$A, "LDV", NewEmisData!$B:$B, $A150, NewEmisData!$C:$C, $H150, NewEmisData!$D:$D, AL$2))</f>
        <v>2.1446401853113602E-3</v>
      </c>
      <c r="AM150" s="335">
        <f>$I150*IF($G150="Pickup", SUMIFS(NewEmisData!M:M, NewEmisData!$A:$A, "Pickup", NewEmisData!$B:$B, $A150, NewEmisData!$C:$C, $H150, NewEmisData!$D:$D, AM$2), SUMIFS(NewEmisData!M:M, NewEmisData!$A:$A, "LDV", NewEmisData!$B:$B, $A150, NewEmisData!$C:$C, $H150, NewEmisData!$D:$D, AM$2))</f>
        <v>2.1464475654284099E-3</v>
      </c>
      <c r="AN150" s="335">
        <v>2.5617670759243757E-3</v>
      </c>
      <c r="AO150" s="335">
        <f>$I150*IF($G150="Pickup", SUMIFS(NewEmisData!E:E, NewEmisData!$A:$A, "Pickup", NewEmisData!$B:$B, $A150, NewEmisData!$C:$C, $H150, NewEmisData!$D:$D, AO$2), SUMIFS(NewEmisData!E:E, NewEmisData!$A:$A, "LDV", NewEmisData!$B:$B, $A150, NewEmisData!$C:$C, $H150, NewEmisData!$D:$D, AO$2))</f>
        <v>6.8718020723861406E-2</v>
      </c>
      <c r="AP150" s="335">
        <f>$I150*IF($G150="Pickup", SUMIFS(NewEmisData!F:F, NewEmisData!$A:$A, "Pickup", NewEmisData!$B:$B, $A150, NewEmisData!$C:$C, $H150, NewEmisData!$D:$D, AP$2), SUMIFS(NewEmisData!F:F, NewEmisData!$A:$A, "LDV", NewEmisData!$B:$B, $A150, NewEmisData!$C:$C, $H150, NewEmisData!$D:$D, AP$2))</f>
        <v>6.8726817375946297E-2</v>
      </c>
      <c r="AQ150" s="335">
        <f>$I150*IF($G150="Pickup", SUMIFS(NewEmisData!G:G, NewEmisData!$A:$A, "Pickup", NewEmisData!$B:$B, $A150, NewEmisData!$C:$C, $H150, NewEmisData!$D:$D, AQ$2), SUMIFS(NewEmisData!G:G, NewEmisData!$A:$A, "LDV", NewEmisData!$B:$B, $A150, NewEmisData!$C:$C, $H150, NewEmisData!$D:$D, AQ$2))</f>
        <v>7.5053777430390503E-2</v>
      </c>
      <c r="AR150" s="335">
        <f>$I150*IF($G150="Pickup", SUMIFS(NewEmisData!H:H, NewEmisData!$A:$A, "Pickup", NewEmisData!$B:$B, $A150, NewEmisData!$C:$C, $H150, NewEmisData!$D:$D, AR$2), SUMIFS(NewEmisData!H:H, NewEmisData!$A:$A, "LDV", NewEmisData!$B:$B, $A150, NewEmisData!$C:$C, $H150, NewEmisData!$D:$D, AR$2))</f>
        <v>7.4787483412829606E-2</v>
      </c>
      <c r="AS150" s="335">
        <f>$I150*IF($G150="Pickup", SUMIFS(NewEmisData!I:I, NewEmisData!$A:$A, "Pickup", NewEmisData!$B:$B, $A150, NewEmisData!$C:$C, $H150, NewEmisData!$D:$D, AS$2), SUMIFS(NewEmisData!I:I, NewEmisData!$A:$A, "LDV", NewEmisData!$B:$B, $A150, NewEmisData!$C:$C, $H150, NewEmisData!$D:$D, AS$2))</f>
        <v>7.4715797469106393E-2</v>
      </c>
      <c r="AT150" s="335">
        <f>$I150*IF($G150="Pickup", SUMIFS(NewEmisData!J:J, NewEmisData!$A:$A, "Pickup", NewEmisData!$B:$B, $A150, NewEmisData!$C:$C, $H150, NewEmisData!$D:$D, AT$2), SUMIFS(NewEmisData!J:J, NewEmisData!$A:$A, "LDV", NewEmisData!$B:$B, $A150, NewEmisData!$C:$C, $H150, NewEmisData!$D:$D, AT$2))</f>
        <v>7.4683474858337304E-2</v>
      </c>
      <c r="AU150" s="335">
        <f>$I150*IF($G150="Pickup", SUMIFS(NewEmisData!K:K, NewEmisData!$A:$A, "Pickup", NewEmisData!$B:$B, $A150, NewEmisData!$C:$C, $H150, NewEmisData!$D:$D, AU$2), SUMIFS(NewEmisData!K:K, NewEmisData!$A:$A, "LDV", NewEmisData!$B:$B, $A150, NewEmisData!$C:$C, $H150, NewEmisData!$D:$D, AU$2))</f>
        <v>7.4519830404688694E-2</v>
      </c>
      <c r="AV150" s="335">
        <f>$I150*IF($G150="Pickup", SUMIFS(NewEmisData!L:L, NewEmisData!$A:$A, "Pickup", NewEmisData!$B:$B, $A150, NewEmisData!$C:$C, $H150, NewEmisData!$D:$D, AV$2), SUMIFS(NewEmisData!L:L, NewEmisData!$A:$A, "LDV", NewEmisData!$B:$B, $A150, NewEmisData!$C:$C, $H150, NewEmisData!$D:$D, AV$2))</f>
        <v>7.4375705674705195E-2</v>
      </c>
      <c r="AW150" s="335">
        <f>$I150*IF($G150="Pickup", SUMIFS(NewEmisData!M:M, NewEmisData!$A:$A, "Pickup", NewEmisData!$B:$B, $A150, NewEmisData!$C:$C, $H150, NewEmisData!$D:$D, AW$2), SUMIFS(NewEmisData!M:M, NewEmisData!$A:$A, "LDV", NewEmisData!$B:$B, $A150, NewEmisData!$C:$C, $H150, NewEmisData!$D:$D, AW$2))</f>
        <v>7.4367996322656102E-2</v>
      </c>
      <c r="AX150" s="335">
        <v>4.7785374819939178E-2</v>
      </c>
      <c r="AY150" s="335">
        <f>$I150*IF($G150="Pickup", SUMIFS(NewEmisData!E:E, NewEmisData!$A:$A, "Pickup", NewEmisData!$B:$B, $A150, NewEmisData!$C:$C, $H150, NewEmisData!$D:$D, AY$2), SUMIFS(NewEmisData!E:E, NewEmisData!$A:$A, "LDV", NewEmisData!$B:$B, $A150, NewEmisData!$C:$C, $H150, NewEmisData!$D:$D, AY$2))</f>
        <v>1.04003337420696E-2</v>
      </c>
      <c r="AZ150" s="335">
        <f>$I150*IF($G150="Pickup", SUMIFS(NewEmisData!F:F, NewEmisData!$A:$A, "Pickup", NewEmisData!$B:$B, $A150, NewEmisData!$C:$C, $H150, NewEmisData!$D:$D, AZ$2), SUMIFS(NewEmisData!F:F, NewEmisData!$A:$A, "LDV", NewEmisData!$B:$B, $A150, NewEmisData!$C:$C, $H150, NewEmisData!$D:$D, AZ$2))</f>
        <v>1.04081158830562E-2</v>
      </c>
      <c r="BA150" s="335">
        <f>$I150*IF($G150="Pickup", SUMIFS(NewEmisData!G:G, NewEmisData!$A:$A, "Pickup", NewEmisData!$B:$B, $A150, NewEmisData!$C:$C, $H150, NewEmisData!$D:$D, BA$2), SUMIFS(NewEmisData!G:G, NewEmisData!$A:$A, "LDV", NewEmisData!$B:$B, $A150, NewEmisData!$C:$C, $H150, NewEmisData!$D:$D, BA$2))</f>
        <v>1.1052941096405E-2</v>
      </c>
      <c r="BB150" s="335">
        <f>$I150*IF($G150="Pickup", SUMIFS(NewEmisData!H:H, NewEmisData!$A:$A, "Pickup", NewEmisData!$B:$B, $A150, NewEmisData!$C:$C, $H150, NewEmisData!$D:$D, BB$2), SUMIFS(NewEmisData!H:H, NewEmisData!$A:$A, "LDV", NewEmisData!$B:$B, $A150, NewEmisData!$C:$C, $H150, NewEmisData!$D:$D, BB$2))</f>
        <v>1.0817163462008301E-2</v>
      </c>
      <c r="BC150" s="335">
        <f>$I150*IF($G150="Pickup", SUMIFS(NewEmisData!I:I, NewEmisData!$A:$A, "Pickup", NewEmisData!$B:$B, $A150, NewEmisData!$C:$C, $H150, NewEmisData!$D:$D, BC$2), SUMIFS(NewEmisData!I:I, NewEmisData!$A:$A, "LDV", NewEmisData!$B:$B, $A150, NewEmisData!$C:$C, $H150, NewEmisData!$D:$D, BC$2))</f>
        <v>1.0753769380543701E-2</v>
      </c>
      <c r="BD150" s="335">
        <f>$I150*IF($G150="Pickup", SUMIFS(NewEmisData!J:J, NewEmisData!$A:$A, "Pickup", NewEmisData!$B:$B, $A150, NewEmisData!$C:$C, $H150, NewEmisData!$D:$D, BD$2), SUMIFS(NewEmisData!J:J, NewEmisData!$A:$A, "LDV", NewEmisData!$B:$B, $A150, NewEmisData!$C:$C, $H150, NewEmisData!$D:$D, BD$2))</f>
        <v>1.07252399459136E-2</v>
      </c>
      <c r="BE150" s="335">
        <f>$I150*IF($G150="Pickup", SUMIFS(NewEmisData!K:K, NewEmisData!$A:$A, "Pickup", NewEmisData!$B:$B, $A150, NewEmisData!$C:$C, $H150, NewEmisData!$D:$D, BE$2), SUMIFS(NewEmisData!K:K, NewEmisData!$A:$A, "LDV", NewEmisData!$B:$B, $A150, NewEmisData!$C:$C, $H150, NewEmisData!$D:$D, BE$2))</f>
        <v>1.05804069130733E-2</v>
      </c>
      <c r="BF150" s="335">
        <f>$I150*IF($G150="Pickup", SUMIFS(NewEmisData!L:L, NewEmisData!$A:$A, "Pickup", NewEmisData!$B:$B, $A150, NewEmisData!$C:$C, $H150, NewEmisData!$D:$D, BF$2), SUMIFS(NewEmisData!L:L, NewEmisData!$A:$A, "LDV", NewEmisData!$B:$B, $A150, NewEmisData!$C:$C, $H150, NewEmisData!$D:$D, BF$2))</f>
        <v>1.04530345160975E-2</v>
      </c>
      <c r="BG150" s="335">
        <f>$I150*IF($G150="Pickup", SUMIFS(NewEmisData!M:M, NewEmisData!$A:$A, "Pickup", NewEmisData!$B:$B, $A150, NewEmisData!$C:$C, $H150, NewEmisData!$D:$D, BG$2), SUMIFS(NewEmisData!M:M, NewEmisData!$A:$A, "LDV", NewEmisData!$B:$B, $A150, NewEmisData!$C:$C, $H150, NewEmisData!$D:$D, BG$2))</f>
        <v>1.04461903633429E-2</v>
      </c>
      <c r="BH150" s="335">
        <v>9.6257106650809981E-3</v>
      </c>
      <c r="BI150" s="335">
        <f>$I150*IF($G150="Pickup", SUMIFS(NewEmisData!E:E, NewEmisData!$A:$A, "Pickup", NewEmisData!$B:$B, $A150, NewEmisData!$C:$C, $H150, NewEmisData!$D:$D, BI$2), SUMIFS(NewEmisData!E:E, NewEmisData!$A:$A, "LDV", NewEmisData!$B:$B, $A150, NewEmisData!$C:$C, $H150, NewEmisData!$D:$D, BI$2))</f>
        <v>1.32158662771403</v>
      </c>
      <c r="BJ150" s="335">
        <f>$I150*IF($G150="Pickup", SUMIFS(NewEmisData!F:F, NewEmisData!$A:$A, "Pickup", NewEmisData!$B:$B, $A150, NewEmisData!$C:$C, $H150, NewEmisData!$D:$D, BJ$2), SUMIFS(NewEmisData!F:F, NewEmisData!$A:$A, "LDV", NewEmisData!$B:$B, $A150, NewEmisData!$C:$C, $H150, NewEmisData!$D:$D, BJ$2))</f>
        <v>1.1051213114887799</v>
      </c>
      <c r="BK150" s="335">
        <f>$I150*IF($G150="Pickup", SUMIFS(NewEmisData!G:G, NewEmisData!$A:$A, "Pickup", NewEmisData!$B:$B, $A150, NewEmisData!$C:$C, $H150, NewEmisData!$D:$D, BK$2), SUMIFS(NewEmisData!G:G, NewEmisData!$A:$A, "LDV", NewEmisData!$B:$B, $A150, NewEmisData!$C:$C, $H150, NewEmisData!$D:$D, BK$2))</f>
        <v>0.85699846388005796</v>
      </c>
      <c r="BL150" s="335">
        <f>$I150*IF($G150="Pickup", SUMIFS(NewEmisData!H:H, NewEmisData!$A:$A, "Pickup", NewEmisData!$B:$B, $A150, NewEmisData!$C:$C, $H150, NewEmisData!$D:$D, BL$2), SUMIFS(NewEmisData!H:H, NewEmisData!$A:$A, "LDV", NewEmisData!$B:$B, $A150, NewEmisData!$C:$C, $H150, NewEmisData!$D:$D, BL$2))</f>
        <v>0.91971363495352998</v>
      </c>
      <c r="BM150" s="335">
        <f>$I150*IF($G150="Pickup", SUMIFS(NewEmisData!I:I, NewEmisData!$A:$A, "Pickup", NewEmisData!$B:$B, $A150, NewEmisData!$C:$C, $H150, NewEmisData!$D:$D, BM$2), SUMIFS(NewEmisData!I:I, NewEmisData!$A:$A, "LDV", NewEmisData!$B:$B, $A150, NewEmisData!$C:$C, $H150, NewEmisData!$D:$D, BM$2))</f>
        <v>1.0081406051919299</v>
      </c>
      <c r="BN150" s="335">
        <f>$I150*IF($G150="Pickup", SUMIFS(NewEmisData!J:J, NewEmisData!$A:$A, "Pickup", NewEmisData!$B:$B, $A150, NewEmisData!$C:$C, $H150, NewEmisData!$D:$D, BN$2), SUMIFS(NewEmisData!J:J, NewEmisData!$A:$A, "LDV", NewEmisData!$B:$B, $A150, NewEmisData!$C:$C, $H150, NewEmisData!$D:$D, BN$2))</f>
        <v>1.04990784921702</v>
      </c>
      <c r="BO150" s="335">
        <f>$I150*IF($G150="Pickup", SUMIFS(NewEmisData!K:K, NewEmisData!$A:$A, "Pickup", NewEmisData!$B:$B, $A150, NewEmisData!$C:$C, $H150, NewEmisData!$D:$D, BO$2), SUMIFS(NewEmisData!K:K, NewEmisData!$A:$A, "LDV", NewEmisData!$B:$B, $A150, NewEmisData!$C:$C, $H150, NewEmisData!$D:$D, BO$2))</f>
        <v>1.0325958196984799</v>
      </c>
      <c r="BP150" s="335">
        <f>$I150*IF($G150="Pickup", SUMIFS(NewEmisData!L:L, NewEmisData!$A:$A, "Pickup", NewEmisData!$B:$B, $A150, NewEmisData!$C:$C, $H150, NewEmisData!$D:$D, BP$2), SUMIFS(NewEmisData!L:L, NewEmisData!$A:$A, "LDV", NewEmisData!$B:$B, $A150, NewEmisData!$C:$C, $H150, NewEmisData!$D:$D, BP$2))</f>
        <v>1.01861793765058</v>
      </c>
      <c r="BQ150" s="335">
        <f>$I150*IF($G150="Pickup", SUMIFS(NewEmisData!M:M, NewEmisData!$A:$A, "Pickup", NewEmisData!$B:$B, $A150, NewEmisData!$C:$C, $H150, NewEmisData!$D:$D, BQ$2), SUMIFS(NewEmisData!M:M, NewEmisData!$A:$A, "LDV", NewEmisData!$B:$B, $A150, NewEmisData!$C:$C, $H150, NewEmisData!$D:$D, BQ$2))</f>
        <v>1.03039235154496</v>
      </c>
      <c r="BR150" s="335">
        <v>1.4092345254837961</v>
      </c>
      <c r="BS150" s="335">
        <f>$I150*IF($G150="Pickup", SUMIFS(NewEmisData!E:E, NewEmisData!$A:$A, "Pickup", NewEmisData!$B:$B, $A150, NewEmisData!$C:$C, $H150, NewEmisData!$D:$D, BS$2), SUMIFS(NewEmisData!E:E, NewEmisData!$A:$A, "LDV", NewEmisData!$B:$B, $A150, NewEmisData!$C:$C, $H150, NewEmisData!$D:$D, BS$2))</f>
        <v>0.13207489128696501</v>
      </c>
      <c r="BT150" s="335">
        <f>$I150*IF($G150="Pickup", SUMIFS(NewEmisData!F:F, NewEmisData!$A:$A, "Pickup", NewEmisData!$B:$B, $A150, NewEmisData!$C:$C, $H150, NewEmisData!$D:$D, BT$2), SUMIFS(NewEmisData!F:F, NewEmisData!$A:$A, "LDV", NewEmisData!$B:$B, $A150, NewEmisData!$C:$C, $H150, NewEmisData!$D:$D, BT$2))</f>
        <v>0.12626925775646</v>
      </c>
      <c r="BU150" s="335">
        <f>$I150*IF($G150="Pickup", SUMIFS(NewEmisData!G:G, NewEmisData!$A:$A, "Pickup", NewEmisData!$B:$B, $A150, NewEmisData!$C:$C, $H150, NewEmisData!$D:$D, BU$2), SUMIFS(NewEmisData!G:G, NewEmisData!$A:$A, "LDV", NewEmisData!$B:$B, $A150, NewEmisData!$C:$C, $H150, NewEmisData!$D:$D, BU$2))</f>
        <v>0.100736508526501</v>
      </c>
      <c r="BV150" s="335">
        <f>$I150*IF($G150="Pickup", SUMIFS(NewEmisData!H:H, NewEmisData!$A:$A, "Pickup", NewEmisData!$B:$B, $A150, NewEmisData!$C:$C, $H150, NewEmisData!$D:$D, BV$2), SUMIFS(NewEmisData!H:H, NewEmisData!$A:$A, "LDV", NewEmisData!$B:$B, $A150, NewEmisData!$C:$C, $H150, NewEmisData!$D:$D, BV$2))</f>
        <v>9.5423343083205103E-2</v>
      </c>
      <c r="BW150" s="335">
        <f>$I150*IF($G150="Pickup", SUMIFS(NewEmisData!I:I, NewEmisData!$A:$A, "Pickup", NewEmisData!$B:$B, $A150, NewEmisData!$C:$C, $H150, NewEmisData!$D:$D, BW$2), SUMIFS(NewEmisData!I:I, NewEmisData!$A:$A, "LDV", NewEmisData!$B:$B, $A150, NewEmisData!$C:$C, $H150, NewEmisData!$D:$D, BW$2))</f>
        <v>0.111625646710618</v>
      </c>
      <c r="BX150" s="335">
        <f>$I150*IF($G150="Pickup", SUMIFS(NewEmisData!J:J, NewEmisData!$A:$A, "Pickup", NewEmisData!$B:$B, $A150, NewEmisData!$C:$C, $H150, NewEmisData!$D:$D, BX$2), SUMIFS(NewEmisData!J:J, NewEmisData!$A:$A, "LDV", NewEmisData!$B:$B, $A150, NewEmisData!$C:$C, $H150, NewEmisData!$D:$D, BX$2))</f>
        <v>0.13327231851045501</v>
      </c>
      <c r="BY150" s="335">
        <f>$I150*IF($G150="Pickup", SUMIFS(NewEmisData!K:K, NewEmisData!$A:$A, "Pickup", NewEmisData!$B:$B, $A150, NewEmisData!$C:$C, $H150, NewEmisData!$D:$D, BY$2), SUMIFS(NewEmisData!K:K, NewEmisData!$A:$A, "LDV", NewEmisData!$B:$B, $A150, NewEmisData!$C:$C, $H150, NewEmisData!$D:$D, BY$2))</f>
        <v>0.14972574068165501</v>
      </c>
      <c r="BZ150" s="335">
        <f>$I150*IF($G150="Pickup", SUMIFS(NewEmisData!L:L, NewEmisData!$A:$A, "Pickup", NewEmisData!$B:$B, $A150, NewEmisData!$C:$C, $H150, NewEmisData!$D:$D, BZ$2), SUMIFS(NewEmisData!L:L, NewEmisData!$A:$A, "LDV", NewEmisData!$B:$B, $A150, NewEmisData!$C:$C, $H150, NewEmisData!$D:$D, BZ$2))</f>
        <v>0.15567917178582799</v>
      </c>
      <c r="CA150" s="335">
        <f>$I150*IF($G150="Pickup", SUMIFS(NewEmisData!M:M, NewEmisData!$A:$A, "Pickup", NewEmisData!$B:$B, $A150, NewEmisData!$C:$C, $H150, NewEmisData!$D:$D, CA$2), SUMIFS(NewEmisData!M:M, NewEmisData!$A:$A, "LDV", NewEmisData!$B:$B, $A150, NewEmisData!$C:$C, $H150, NewEmisData!$D:$D, CA$2))</f>
        <v>0.16731991889835501</v>
      </c>
      <c r="CB150" s="335">
        <v>6.0597963453520649E-2</v>
      </c>
      <c r="CC150" s="335">
        <f>$I150*IF($G150="Pickup", SUMIFS(NewEmisData!E:E, NewEmisData!$A:$A, "Pickup", NewEmisData!$B:$B, $A150, NewEmisData!$C:$C, $H150, NewEmisData!$D:$D, CC$2), SUMIFS(NewEmisData!E:E, NewEmisData!$A:$A, "LDV", NewEmisData!$B:$B, $A150, NewEmisData!$C:$C, $H150, NewEmisData!$D:$D, CC$2))</f>
        <v>1.8744288340151301E-2</v>
      </c>
      <c r="CD150" s="335">
        <f>$I150*IF($G150="Pickup", SUMIFS(NewEmisData!F:F, NewEmisData!$A:$A, "Pickup", NewEmisData!$B:$B, $A150, NewEmisData!$C:$C, $H150, NewEmisData!$D:$D, CD$2), SUMIFS(NewEmisData!F:F, NewEmisData!$A:$A, "LDV", NewEmisData!$B:$B, $A150, NewEmisData!$C:$C, $H150, NewEmisData!$D:$D, CD$2))</f>
        <v>1.87443184019199E-2</v>
      </c>
      <c r="CE150" s="335">
        <f>$I150*IF($G150="Pickup", SUMIFS(NewEmisData!G:G, NewEmisData!$A:$A, "Pickup", NewEmisData!$B:$B, $A150, NewEmisData!$C:$C, $H150, NewEmisData!$D:$D, CE$2), SUMIFS(NewEmisData!G:G, NewEmisData!$A:$A, "LDV", NewEmisData!$B:$B, $A150, NewEmisData!$C:$C, $H150, NewEmisData!$D:$D, CE$2))</f>
        <v>2.1533410605215301E-2</v>
      </c>
      <c r="CF150" s="335">
        <f>$I150*IF($G150="Pickup", SUMIFS(NewEmisData!H:H, NewEmisData!$A:$A, "Pickup", NewEmisData!$B:$B, $A150, NewEmisData!$C:$C, $H150, NewEmisData!$D:$D, CF$2), SUMIFS(NewEmisData!H:H, NewEmisData!$A:$A, "LDV", NewEmisData!$B:$B, $A150, NewEmisData!$C:$C, $H150, NewEmisData!$D:$D, CF$2))</f>
        <v>2.2190394081474701E-2</v>
      </c>
      <c r="CG150" s="335">
        <f>$I150*IF($G150="Pickup", SUMIFS(NewEmisData!I:I, NewEmisData!$A:$A, "Pickup", NewEmisData!$B:$B, $A150, NewEmisData!$C:$C, $H150, NewEmisData!$D:$D, CG$2), SUMIFS(NewEmisData!I:I, NewEmisData!$A:$A, "LDV", NewEmisData!$B:$B, $A150, NewEmisData!$C:$C, $H150, NewEmisData!$D:$D, CG$2))</f>
        <v>2.4069890362633298E-2</v>
      </c>
      <c r="CH150" s="335">
        <f>$I150*IF($G150="Pickup", SUMIFS(NewEmisData!J:J, NewEmisData!$A:$A, "Pickup", NewEmisData!$B:$B, $A150, NewEmisData!$C:$C, $H150, NewEmisData!$D:$D, CH$2), SUMIFS(NewEmisData!J:J, NewEmisData!$A:$A, "LDV", NewEmisData!$B:$B, $A150, NewEmisData!$C:$C, $H150, NewEmisData!$D:$D, CH$2))</f>
        <v>2.51391279045017E-2</v>
      </c>
      <c r="CI150" s="335">
        <f>$I150*IF($G150="Pickup", SUMIFS(NewEmisData!K:K, NewEmisData!$A:$A, "Pickup", NewEmisData!$B:$B, $A150, NewEmisData!$C:$C, $H150, NewEmisData!$D:$D, CI$2), SUMIFS(NewEmisData!K:K, NewEmisData!$A:$A, "LDV", NewEmisData!$B:$B, $A150, NewEmisData!$C:$C, $H150, NewEmisData!$D:$D, CI$2))</f>
        <v>2.5486378596443E-2</v>
      </c>
      <c r="CJ150" s="335">
        <f>$I150*IF($G150="Pickup", SUMIFS(NewEmisData!L:L, NewEmisData!$A:$A, "Pickup", NewEmisData!$B:$B, $A150, NewEmisData!$C:$C, $H150, NewEmisData!$D:$D, CJ$2), SUMIFS(NewEmisData!L:L, NewEmisData!$A:$A, "LDV", NewEmisData!$B:$B, $A150, NewEmisData!$C:$C, $H150, NewEmisData!$D:$D, CJ$2))</f>
        <v>2.5555207964834799E-2</v>
      </c>
      <c r="CK150" s="335">
        <f>$I150*IF($G150="Pickup", SUMIFS(NewEmisData!M:M, NewEmisData!$A:$A, "Pickup", NewEmisData!$B:$B, $A150, NewEmisData!$C:$C, $H150, NewEmisData!$D:$D, CK$2), SUMIFS(NewEmisData!M:M, NewEmisData!$A:$A, "LDV", NewEmisData!$B:$B, $A150, NewEmisData!$C:$C, $H150, NewEmisData!$D:$D, CK$2))</f>
        <v>2.5589747988834202E-2</v>
      </c>
      <c r="CL150" s="335">
        <v>2.191731487598363E-2</v>
      </c>
      <c r="CM150" s="335">
        <f>$I150*IF($G150="Pickup", SUMIFS(NewEmisData!E:E, NewEmisData!$A:$A, "Pickup", NewEmisData!$B:$B, $A150, NewEmisData!$C:$C, $H150, NewEmisData!$D:$D, CM$2), SUMIFS(NewEmisData!E:E, NewEmisData!$A:$A, "LDV", NewEmisData!$B:$B, $A150, NewEmisData!$C:$C, $H150, NewEmisData!$D:$D, CM$2))</f>
        <v>6.0586256603843902E-3</v>
      </c>
      <c r="CN150" s="335">
        <f>$I150*IF($G150="Pickup", SUMIFS(NewEmisData!F:F, NewEmisData!$A:$A, "Pickup", NewEmisData!$B:$B, $A150, NewEmisData!$C:$C, $H150, NewEmisData!$D:$D, CN$2), SUMIFS(NewEmisData!F:F, NewEmisData!$A:$A, "LDV", NewEmisData!$B:$B, $A150, NewEmisData!$C:$C, $H150, NewEmisData!$D:$D, CN$2))</f>
        <v>6.2537513362051298E-3</v>
      </c>
      <c r="CO150" s="335">
        <f>$I150*IF($G150="Pickup", SUMIFS(NewEmisData!G:G, NewEmisData!$A:$A, "Pickup", NewEmisData!$B:$B, $A150, NewEmisData!$C:$C, $H150, NewEmisData!$D:$D, CO$2), SUMIFS(NewEmisData!G:G, NewEmisData!$A:$A, "LDV", NewEmisData!$B:$B, $A150, NewEmisData!$C:$C, $H150, NewEmisData!$D:$D, CO$2))</f>
        <v>6.80614663939446E-3</v>
      </c>
      <c r="CP150" s="335">
        <f>$I150*IF($G150="Pickup", SUMIFS(NewEmisData!H:H, NewEmisData!$A:$A, "Pickup", NewEmisData!$B:$B, $A150, NewEmisData!$C:$C, $H150, NewEmisData!$D:$D, CP$2), SUMIFS(NewEmisData!H:H, NewEmisData!$A:$A, "LDV", NewEmisData!$B:$B, $A150, NewEmisData!$C:$C, $H150, NewEmisData!$D:$D, CP$2))</f>
        <v>6.9736830779963798E-3</v>
      </c>
      <c r="CQ150" s="335">
        <f>$I150*IF($G150="Pickup", SUMIFS(NewEmisData!I:I, NewEmisData!$A:$A, "Pickup", NewEmisData!$B:$B, $A150, NewEmisData!$C:$C, $H150, NewEmisData!$D:$D, CQ$2), SUMIFS(NewEmisData!I:I, NewEmisData!$A:$A, "LDV", NewEmisData!$B:$B, $A150, NewEmisData!$C:$C, $H150, NewEmisData!$D:$D, CQ$2))</f>
        <v>7.2238049352861501E-3</v>
      </c>
      <c r="CR150" s="335">
        <f>$I150*IF($G150="Pickup", SUMIFS(NewEmisData!J:J, NewEmisData!$A:$A, "Pickup", NewEmisData!$B:$B, $A150, NewEmisData!$C:$C, $H150, NewEmisData!$D:$D, CR$2), SUMIFS(NewEmisData!J:J, NewEmisData!$A:$A, "LDV", NewEmisData!$B:$B, $A150, NewEmisData!$C:$C, $H150, NewEmisData!$D:$D, CR$2))</f>
        <v>7.4694271682748297E-3</v>
      </c>
      <c r="CS150" s="335">
        <f>$I150*IF($G150="Pickup", SUMIFS(NewEmisData!K:K, NewEmisData!$A:$A, "Pickup", NewEmisData!$B:$B, $A150, NewEmisData!$C:$C, $H150, NewEmisData!$D:$D, CS$2), SUMIFS(NewEmisData!K:K, NewEmisData!$A:$A, "LDV", NewEmisData!$B:$B, $A150, NewEmisData!$C:$C, $H150, NewEmisData!$D:$D, CS$2))</f>
        <v>7.5984944292585002E-3</v>
      </c>
      <c r="CT150" s="335">
        <f>$I150*IF($G150="Pickup", SUMIFS(NewEmisData!L:L, NewEmisData!$A:$A, "Pickup", NewEmisData!$B:$B, $A150, NewEmisData!$C:$C, $H150, NewEmisData!$D:$D, CT$2), SUMIFS(NewEmisData!L:L, NewEmisData!$A:$A, "LDV", NewEmisData!$B:$B, $A150, NewEmisData!$C:$C, $H150, NewEmisData!$D:$D, CT$2))</f>
        <v>7.6419049905203E-3</v>
      </c>
      <c r="CU150" s="335">
        <f>$I150*IF($G150="Pickup", SUMIFS(NewEmisData!M:M, NewEmisData!$A:$A, "Pickup", NewEmisData!$B:$B, $A150, NewEmisData!$C:$C, $H150, NewEmisData!$D:$D, CU$2), SUMIFS(NewEmisData!M:M, NewEmisData!$A:$A, "LDV", NewEmisData!$B:$B, $A150, NewEmisData!$C:$C, $H150, NewEmisData!$D:$D, CU$2))</f>
        <v>7.6983175372303996E-3</v>
      </c>
      <c r="CV150" s="335">
        <v>6.7952138994962314E-3</v>
      </c>
      <c r="CW150" s="335">
        <v>3.2737236720533996E-3</v>
      </c>
      <c r="CX150" s="335">
        <v>2.6781003095548879E-3</v>
      </c>
      <c r="CY150" s="335">
        <v>2.1676078198661908E-3</v>
      </c>
      <c r="CZ150" s="335">
        <v>1.8280427673966254E-3</v>
      </c>
      <c r="DA150" s="335">
        <v>1.3974317339333041E-3</v>
      </c>
      <c r="DB150" s="335">
        <v>1.0983679193551715E-3</v>
      </c>
      <c r="DC150" s="335">
        <v>1.0621406649517317E-3</v>
      </c>
      <c r="DD150" s="335">
        <v>1.0419409873215341E-3</v>
      </c>
      <c r="DE150" s="335">
        <v>1.0353827915676214E-3</v>
      </c>
      <c r="DF150" s="335">
        <v>1.0353827915676214E-3</v>
      </c>
      <c r="DG150" s="335">
        <f>$I150*IF($G150="Pickup", SUMIFS(NewEmisData!E:E, NewEmisData!$A:$A, "Pickup", NewEmisData!$B:$B, $A150, NewEmisData!$C:$C, $H150, NewEmisData!$D:$D, DG$2), SUMIFS(NewEmisData!E:E, NewEmisData!$A:$A, "LDV", NewEmisData!$B:$B, $A150, NewEmisData!$C:$C, $H150, NewEmisData!$D:$D, DG$2))</f>
        <v>0</v>
      </c>
      <c r="DH150" s="335">
        <f>$I150*IF($G150="Pickup", SUMIFS(NewEmisData!F:F, NewEmisData!$A:$A, "Pickup", NewEmisData!$B:$B, $A150, NewEmisData!$C:$C, $H150, NewEmisData!$D:$D, DH$2), SUMIFS(NewEmisData!F:F, NewEmisData!$A:$A, "LDV", NewEmisData!$B:$B, $A150, NewEmisData!$C:$C, $H150, NewEmisData!$D:$D, DH$2))</f>
        <v>0</v>
      </c>
      <c r="DI150" s="335">
        <f>$I150*IF($G150="Pickup", SUMIFS(NewEmisData!G:G, NewEmisData!$A:$A, "Pickup", NewEmisData!$B:$B, $A150, NewEmisData!$C:$C, $H150, NewEmisData!$D:$D, DI$2), SUMIFS(NewEmisData!G:G, NewEmisData!$A:$A, "LDV", NewEmisData!$B:$B, $A150, NewEmisData!$C:$C, $H150, NewEmisData!$D:$D, DI$2))</f>
        <v>0</v>
      </c>
      <c r="DJ150" s="335">
        <f>$I150*IF($G150="Pickup", SUMIFS(NewEmisData!H:H, NewEmisData!$A:$A, "Pickup", NewEmisData!$B:$B, $A150, NewEmisData!$C:$C, $H150, NewEmisData!$D:$D, DJ$2), SUMIFS(NewEmisData!H:H, NewEmisData!$A:$A, "LDV", NewEmisData!$B:$B, $A150, NewEmisData!$C:$C, $H150, NewEmisData!$D:$D, DJ$2))</f>
        <v>0</v>
      </c>
      <c r="DK150" s="335">
        <f>$I150*IF($G150="Pickup", SUMIFS(NewEmisData!I:I, NewEmisData!$A:$A, "Pickup", NewEmisData!$B:$B, $A150, NewEmisData!$C:$C, $H150, NewEmisData!$D:$D, DK$2), SUMIFS(NewEmisData!I:I, NewEmisData!$A:$A, "LDV", NewEmisData!$B:$B, $A150, NewEmisData!$C:$C, $H150, NewEmisData!$D:$D, DK$2))</f>
        <v>0</v>
      </c>
      <c r="DL150" s="335">
        <f>$I150*IF($G150="Pickup", SUMIFS(NewEmisData!J:J, NewEmisData!$A:$A, "Pickup", NewEmisData!$B:$B, $A150, NewEmisData!$C:$C, $H150, NewEmisData!$D:$D, DL$2), SUMIFS(NewEmisData!J:J, NewEmisData!$A:$A, "LDV", NewEmisData!$B:$B, $A150, NewEmisData!$C:$C, $H150, NewEmisData!$D:$D, DL$2))</f>
        <v>0</v>
      </c>
      <c r="DM150" s="335">
        <f>$I150*IF($G150="Pickup", SUMIFS(NewEmisData!K:K, NewEmisData!$A:$A, "Pickup", NewEmisData!$B:$B, $A150, NewEmisData!$C:$C, $H150, NewEmisData!$D:$D, DM$2), SUMIFS(NewEmisData!K:K, NewEmisData!$A:$A, "LDV", NewEmisData!$B:$B, $A150, NewEmisData!$C:$C, $H150, NewEmisData!$D:$D, DM$2))</f>
        <v>0</v>
      </c>
      <c r="DN150" s="335">
        <f>$I150*IF($G150="Pickup", SUMIFS(NewEmisData!L:L, NewEmisData!$A:$A, "Pickup", NewEmisData!$B:$B, $A150, NewEmisData!$C:$C, $H150, NewEmisData!$D:$D, DN$2), SUMIFS(NewEmisData!L:L, NewEmisData!$A:$A, "LDV", NewEmisData!$B:$B, $A150, NewEmisData!$C:$C, $H150, NewEmisData!$D:$D, DN$2))</f>
        <v>0</v>
      </c>
      <c r="DO150" s="335">
        <f>$I150*IF($G150="Pickup", SUMIFS(NewEmisData!M:M, NewEmisData!$A:$A, "Pickup", NewEmisData!$B:$B, $A150, NewEmisData!$C:$C, $H150, NewEmisData!$D:$D, DO$2), SUMIFS(NewEmisData!M:M, NewEmisData!$A:$A, "LDV", NewEmisData!$B:$B, $A150, NewEmisData!$C:$C, $H150, NewEmisData!$D:$D, DO$2))</f>
        <v>0</v>
      </c>
      <c r="DP150" s="335">
        <v>2.1093869642803405E-3</v>
      </c>
      <c r="DQ150" s="335">
        <f>$I150*IF($G150="Pickup", SUMIFS(NewEmisData!E:E, NewEmisData!$A:$A, "Pickup", NewEmisData!$B:$B, $A150, NewEmisData!$C:$C, $H150, NewEmisData!$D:$D, DQ$2), SUMIFS(NewEmisData!E:E, NewEmisData!$A:$A, "LDV", NewEmisData!$B:$B, $A150, NewEmisData!$C:$C, $H150, NewEmisData!$D:$D, DQ$2))</f>
        <v>1.9861767714788401E-2</v>
      </c>
      <c r="DR150" s="335">
        <f>$I150*IF($G150="Pickup", SUMIFS(NewEmisData!F:F, NewEmisData!$A:$A, "Pickup", NewEmisData!$B:$B, $A150, NewEmisData!$C:$C, $H150, NewEmisData!$D:$D, DR$2), SUMIFS(NewEmisData!F:F, NewEmisData!$A:$A, "LDV", NewEmisData!$B:$B, $A150, NewEmisData!$C:$C, $H150, NewEmisData!$D:$D, DR$2))</f>
        <v>1.6826002646991401E-2</v>
      </c>
      <c r="DS150" s="335">
        <f>$I150*IF($G150="Pickup", SUMIFS(NewEmisData!G:G, NewEmisData!$A:$A, "Pickup", NewEmisData!$B:$B, $A150, NewEmisData!$C:$C, $H150, NewEmisData!$D:$D, DS$2), SUMIFS(NewEmisData!G:G, NewEmisData!$A:$A, "LDV", NewEmisData!$B:$B, $A150, NewEmisData!$C:$C, $H150, NewEmisData!$D:$D, DS$2))</f>
        <v>1.4540062445343701E-2</v>
      </c>
      <c r="DT150" s="335">
        <f>$I150*IF($G150="Pickup", SUMIFS(NewEmisData!H:H, NewEmisData!$A:$A, "Pickup", NewEmisData!$B:$B, $A150, NewEmisData!$C:$C, $H150, NewEmisData!$D:$D, DT$2), SUMIFS(NewEmisData!H:H, NewEmisData!$A:$A, "LDV", NewEmisData!$B:$B, $A150, NewEmisData!$C:$C, $H150, NewEmisData!$D:$D, DT$2))</f>
        <v>1.0889127855739599E-2</v>
      </c>
      <c r="DU150" s="335">
        <f>$I150*IF($G150="Pickup", SUMIFS(NewEmisData!I:I, NewEmisData!$A:$A, "Pickup", NewEmisData!$B:$B, $A150, NewEmisData!$C:$C, $H150, NewEmisData!$D:$D, DU$2), SUMIFS(NewEmisData!I:I, NewEmisData!$A:$A, "LDV", NewEmisData!$B:$B, $A150, NewEmisData!$C:$C, $H150, NewEmisData!$D:$D, DU$2))</f>
        <v>9.2771581803737097E-3</v>
      </c>
      <c r="DV150" s="335">
        <f>$I150*IF($G150="Pickup", SUMIFS(NewEmisData!J:J, NewEmisData!$A:$A, "Pickup", NewEmisData!$B:$B, $A150, NewEmisData!$C:$C, $H150, NewEmisData!$D:$D, DV$2), SUMIFS(NewEmisData!J:J, NewEmisData!$A:$A, "LDV", NewEmisData!$B:$B, $A150, NewEmisData!$C:$C, $H150, NewEmisData!$D:$D, DV$2))</f>
        <v>8.6157906132964604E-3</v>
      </c>
      <c r="DW150" s="335">
        <f>$I150*IF($G150="Pickup", SUMIFS(NewEmisData!K:K, NewEmisData!$A:$A, "Pickup", NewEmisData!$B:$B, $A150, NewEmisData!$C:$C, $H150, NewEmisData!$D:$D, DW$2), SUMIFS(NewEmisData!K:K, NewEmisData!$A:$A, "LDV", NewEmisData!$B:$B, $A150, NewEmisData!$C:$C, $H150, NewEmisData!$D:$D, DW$2))</f>
        <v>8.2603947841698305E-3</v>
      </c>
      <c r="DX150" s="335">
        <f>$I150*IF($G150="Pickup", SUMIFS(NewEmisData!L:L, NewEmisData!$A:$A, "Pickup", NewEmisData!$B:$B, $A150, NewEmisData!$C:$C, $H150, NewEmisData!$D:$D, DX$2), SUMIFS(NewEmisData!L:L, NewEmisData!$A:$A, "LDV", NewEmisData!$B:$B, $A150, NewEmisData!$C:$C, $H150, NewEmisData!$D:$D, DX$2))</f>
        <v>8.1602779301112108E-3</v>
      </c>
      <c r="DY150" s="335">
        <f>$I150*IF($G150="Pickup", SUMIFS(NewEmisData!M:M, NewEmisData!$A:$A, "Pickup", NewEmisData!$B:$B, $A150, NewEmisData!$C:$C, $H150, NewEmisData!$D:$D, DY$2), SUMIFS(NewEmisData!M:M, NewEmisData!$A:$A, "LDV", NewEmisData!$B:$B, $A150, NewEmisData!$C:$C, $H150, NewEmisData!$D:$D, DY$2))</f>
        <v>8.1861829277557301E-3</v>
      </c>
      <c r="DZ150" s="335">
        <v>1.0483433406910452E-2</v>
      </c>
      <c r="EA150" s="335">
        <f t="shared" si="234"/>
        <v>429.196687290726</v>
      </c>
      <c r="EB150" s="335">
        <f t="shared" si="235"/>
        <v>413.92588742451602</v>
      </c>
      <c r="EC150" s="335">
        <f t="shared" si="236"/>
        <v>357.54354908822597</v>
      </c>
      <c r="ED150" s="335">
        <f t="shared" si="237"/>
        <v>312.70443872824399</v>
      </c>
      <c r="EE150" s="335">
        <f t="shared" si="238"/>
        <v>295.131332198753</v>
      </c>
      <c r="EF150" s="335">
        <f t="shared" si="239"/>
        <v>287.00250507201002</v>
      </c>
      <c r="EG150" s="335">
        <f t="shared" si="240"/>
        <v>280.70349092905099</v>
      </c>
      <c r="EH150" s="335">
        <f t="shared" si="241"/>
        <v>278.51705728958802</v>
      </c>
      <c r="EI150" s="335">
        <f t="shared" si="242"/>
        <v>278.75188774863398</v>
      </c>
      <c r="EJ150" s="335">
        <f t="shared" si="243"/>
        <v>0.26615030329306139</v>
      </c>
      <c r="EK150" s="335">
        <f t="shared" si="244"/>
        <v>4.7739662510445001E-2</v>
      </c>
      <c r="EL150" s="335">
        <f t="shared" si="245"/>
        <v>4.0222650933890998E-2</v>
      </c>
      <c r="EM150" s="335">
        <f t="shared" si="246"/>
        <v>3.7026013334327097E-2</v>
      </c>
      <c r="EN150" s="335">
        <f t="shared" si="247"/>
        <v>3.5721368498802003E-2</v>
      </c>
      <c r="EO150" s="335">
        <f t="shared" si="248"/>
        <v>3.9556628195455697E-2</v>
      </c>
      <c r="EP150" s="335">
        <f t="shared" si="249"/>
        <v>4.0892160755087198E-2</v>
      </c>
      <c r="EQ150" s="335">
        <f t="shared" si="250"/>
        <v>3.9809174920499499E-2</v>
      </c>
      <c r="ER150" s="335">
        <f t="shared" si="251"/>
        <v>3.9117125993598102E-2</v>
      </c>
      <c r="ES150" s="335">
        <f t="shared" si="252"/>
        <v>3.9686464950090997E-2</v>
      </c>
      <c r="ET150" s="335">
        <f t="shared" si="253"/>
        <v>5.9143404970885341E-2</v>
      </c>
      <c r="EU150" s="335">
        <f t="shared" si="254"/>
        <v>4.5442372364522896E-3</v>
      </c>
      <c r="EV150" s="335">
        <f t="shared" si="255"/>
        <v>4.3825669717421E-3</v>
      </c>
      <c r="EW150" s="335">
        <f t="shared" si="256"/>
        <v>2.75316137470643E-3</v>
      </c>
      <c r="EX150" s="335">
        <f t="shared" si="257"/>
        <v>2.4078903553578401E-3</v>
      </c>
      <c r="EY150" s="335">
        <f t="shared" si="258"/>
        <v>2.27257345888271E-3</v>
      </c>
      <c r="EZ150" s="335">
        <f t="shared" si="259"/>
        <v>2.2099795405175798E-3</v>
      </c>
      <c r="FA150" s="335">
        <f t="shared" si="260"/>
        <v>2.16147670002603E-3</v>
      </c>
      <c r="FB150" s="335">
        <f t="shared" si="261"/>
        <v>2.1446401853113602E-3</v>
      </c>
      <c r="FC150" s="335">
        <f t="shared" si="262"/>
        <v>2.1464475654284099E-3</v>
      </c>
      <c r="FD150" s="335">
        <f t="shared" si="263"/>
        <v>2.5617670759243757E-3</v>
      </c>
      <c r="FE150" s="335">
        <f t="shared" si="264"/>
        <v>6.8718020723861406E-2</v>
      </c>
      <c r="FF150" s="335">
        <f t="shared" si="265"/>
        <v>6.8726817375946297E-2</v>
      </c>
      <c r="FG150" s="335">
        <f t="shared" si="266"/>
        <v>7.5053777430390503E-2</v>
      </c>
      <c r="FH150" s="335">
        <f t="shared" si="267"/>
        <v>7.4787483412829606E-2</v>
      </c>
      <c r="FI150" s="335">
        <f t="shared" si="268"/>
        <v>7.4715797469106393E-2</v>
      </c>
      <c r="FJ150" s="335">
        <f t="shared" si="269"/>
        <v>7.4683474858337304E-2</v>
      </c>
      <c r="FK150" s="335">
        <f t="shared" si="270"/>
        <v>7.4519830404688694E-2</v>
      </c>
      <c r="FL150" s="335">
        <f t="shared" si="271"/>
        <v>7.4375705674705195E-2</v>
      </c>
      <c r="FM150" s="335">
        <f t="shared" si="272"/>
        <v>7.4367996322656102E-2</v>
      </c>
      <c r="FN150" s="335">
        <f t="shared" si="273"/>
        <v>4.7785374819939178E-2</v>
      </c>
      <c r="FO150" s="335">
        <f t="shared" si="274"/>
        <v>1.04003337420696E-2</v>
      </c>
      <c r="FP150" s="335">
        <f t="shared" si="275"/>
        <v>1.04081158830562E-2</v>
      </c>
      <c r="FQ150" s="335">
        <f t="shared" si="276"/>
        <v>1.1052941096405E-2</v>
      </c>
      <c r="FR150" s="335">
        <f t="shared" si="277"/>
        <v>1.0817163462008301E-2</v>
      </c>
      <c r="FS150" s="335">
        <f t="shared" si="278"/>
        <v>1.0753769380543701E-2</v>
      </c>
      <c r="FT150" s="335">
        <f t="shared" si="279"/>
        <v>1.07252399459136E-2</v>
      </c>
      <c r="FU150" s="335">
        <f t="shared" si="280"/>
        <v>1.05804069130733E-2</v>
      </c>
      <c r="FV150" s="335">
        <f t="shared" si="281"/>
        <v>1.04530345160975E-2</v>
      </c>
      <c r="FW150" s="335">
        <f t="shared" si="282"/>
        <v>1.04461903633429E-2</v>
      </c>
      <c r="FX150" s="335">
        <f t="shared" si="283"/>
        <v>9.6257106650809981E-3</v>
      </c>
    </row>
    <row r="151" spans="1:180" x14ac:dyDescent="0.2">
      <c r="A151" s="305" t="str">
        <f>_xlfn.CONCAT(IF(LEFT(TRIM(A150),1)="*", "*R", "R"), 1+RIGHT(TRIM(A150),1))</f>
        <v>R3</v>
      </c>
      <c r="B151" s="305" t="str">
        <f t="shared" ref="B151:B154" si="295">B150</f>
        <v>TLLSETHX11</v>
      </c>
      <c r="C151" s="305" t="str">
        <f t="shared" ref="C151:C154" si="296">C150</f>
        <v>TL.E85X.LS.ETHX.2011</v>
      </c>
      <c r="D151" s="301" t="str">
        <f t="shared" ref="D151:D154" si="297">D150</f>
        <v>bn-vmt, bn-vmt/a</v>
      </c>
      <c r="E151" s="301" t="str">
        <f t="shared" ref="E151:E154" si="298">E150</f>
        <v>TLE85X</v>
      </c>
      <c r="F151" s="301" t="str">
        <f t="shared" ref="F151:F154" si="299">F150</f>
        <v>TL</v>
      </c>
      <c r="G151" s="315" t="s">
        <v>822</v>
      </c>
      <c r="H151" s="315" t="s">
        <v>817</v>
      </c>
      <c r="I151" s="315">
        <v>1</v>
      </c>
      <c r="J151" s="315" t="str">
        <f t="shared" si="284"/>
        <v>Large SUV-E85</v>
      </c>
      <c r="K151" s="335">
        <f>$I151*IF($G151="Pickup", SUMIFS(NewEmisData!E:E, NewEmisData!$A:$A, "Pickup", NewEmisData!$B:$B, $A151, NewEmisData!$C:$C, $H151, NewEmisData!$D:$D, K$2), SUMIFS(NewEmisData!E:E, NewEmisData!$A:$A, "LDV", NewEmisData!$B:$B, $A151, NewEmisData!$C:$C, $H151, NewEmisData!$D:$D, K$2))</f>
        <v>394.83751183448101</v>
      </c>
      <c r="L151" s="335">
        <f>$I151*IF($G151="Pickup", SUMIFS(NewEmisData!F:F, NewEmisData!$A:$A, "Pickup", NewEmisData!$B:$B, $A151, NewEmisData!$C:$C, $H151, NewEmisData!$D:$D, L$2), SUMIFS(NewEmisData!F:F, NewEmisData!$A:$A, "LDV", NewEmisData!$B:$B, $A151, NewEmisData!$C:$C, $H151, NewEmisData!$D:$D, L$2))</f>
        <v>382.24571125104399</v>
      </c>
      <c r="M151" s="335">
        <f>$I151*IF($G151="Pickup", SUMIFS(NewEmisData!G:G, NewEmisData!$A:$A, "Pickup", NewEmisData!$B:$B, $A151, NewEmisData!$C:$C, $H151, NewEmisData!$D:$D, M$2), SUMIFS(NewEmisData!G:G, NewEmisData!$A:$A, "LDV", NewEmisData!$B:$B, $A151, NewEmisData!$C:$C, $H151, NewEmisData!$D:$D, M$2))</f>
        <v>311.20898804842699</v>
      </c>
      <c r="N151" s="335">
        <f>$I151*IF($G151="Pickup", SUMIFS(NewEmisData!H:H, NewEmisData!$A:$A, "Pickup", NewEmisData!$B:$B, $A151, NewEmisData!$C:$C, $H151, NewEmisData!$D:$D, N$2), SUMIFS(NewEmisData!H:H, NewEmisData!$A:$A, "LDV", NewEmisData!$B:$B, $A151, NewEmisData!$C:$C, $H151, NewEmisData!$D:$D, N$2))</f>
        <v>272.03741746452602</v>
      </c>
      <c r="O151" s="335">
        <f>$I151*IF($G151="Pickup", SUMIFS(NewEmisData!I:I, NewEmisData!$A:$A, "Pickup", NewEmisData!$B:$B, $A151, NewEmisData!$C:$C, $H151, NewEmisData!$D:$D, O$2), SUMIFS(NewEmisData!I:I, NewEmisData!$A:$A, "LDV", NewEmisData!$B:$B, $A151, NewEmisData!$C:$C, $H151, NewEmisData!$D:$D, O$2))</f>
        <v>256.63322215887302</v>
      </c>
      <c r="P151" s="335">
        <f>$I151*IF($G151="Pickup", SUMIFS(NewEmisData!J:J, NewEmisData!$A:$A, "Pickup", NewEmisData!$B:$B, $A151, NewEmisData!$C:$C, $H151, NewEmisData!$D:$D, P$2), SUMIFS(NewEmisData!J:J, NewEmisData!$A:$A, "LDV", NewEmisData!$B:$B, $A151, NewEmisData!$C:$C, $H151, NewEmisData!$D:$D, P$2))</f>
        <v>249.47351911251101</v>
      </c>
      <c r="Q151" s="335">
        <f>$I151*IF($G151="Pickup", SUMIFS(NewEmisData!K:K, NewEmisData!$A:$A, "Pickup", NewEmisData!$B:$B, $A151, NewEmisData!$C:$C, $H151, NewEmisData!$D:$D, Q$2), SUMIFS(NewEmisData!K:K, NewEmisData!$A:$A, "LDV", NewEmisData!$B:$B, $A151, NewEmisData!$C:$C, $H151, NewEmisData!$D:$D, Q$2))</f>
        <v>243.947047715764</v>
      </c>
      <c r="R151" s="335">
        <f>$I151*IF($G151="Pickup", SUMIFS(NewEmisData!L:L, NewEmisData!$A:$A, "Pickup", NewEmisData!$B:$B, $A151, NewEmisData!$C:$C, $H151, NewEmisData!$D:$D, R$2), SUMIFS(NewEmisData!L:L, NewEmisData!$A:$A, "LDV", NewEmisData!$B:$B, $A151, NewEmisData!$C:$C, $H151, NewEmisData!$D:$D, R$2))</f>
        <v>242.03087756441701</v>
      </c>
      <c r="S151" s="335">
        <f>$I151*IF($G151="Pickup", SUMIFS(NewEmisData!M:M, NewEmisData!$A:$A, "Pickup", NewEmisData!$B:$B, $A151, NewEmisData!$C:$C, $H151, NewEmisData!$D:$D, S$2), SUMIFS(NewEmisData!M:M, NewEmisData!$A:$A, "LDV", NewEmisData!$B:$B, $A151, NewEmisData!$C:$C, $H151, NewEmisData!$D:$D, S$2))</f>
        <v>242.21948488777301</v>
      </c>
      <c r="T151" s="335">
        <v>0.26615030329306139</v>
      </c>
      <c r="U151" s="335">
        <f>$I151*IF($G151="Pickup", SUMIFS(NewEmisData!E:E, NewEmisData!$A:$A, "Pickup", NewEmisData!$B:$B, $A151, NewEmisData!$C:$C, $H151, NewEmisData!$D:$D, U$2), SUMIFS(NewEmisData!E:E, NewEmisData!$A:$A, "LDV", NewEmisData!$B:$B, $A151, NewEmisData!$C:$C, $H151, NewEmisData!$D:$D, U$2))</f>
        <v>4.1722988994872201E-2</v>
      </c>
      <c r="V151" s="335">
        <f>$I151*IF($G151="Pickup", SUMIFS(NewEmisData!F:F, NewEmisData!$A:$A, "Pickup", NewEmisData!$B:$B, $A151, NewEmisData!$C:$C, $H151, NewEmisData!$D:$D, V$2), SUMIFS(NewEmisData!F:F, NewEmisData!$A:$A, "LDV", NewEmisData!$B:$B, $A151, NewEmisData!$C:$C, $H151, NewEmisData!$D:$D, V$2))</f>
        <v>3.46409702122705E-2</v>
      </c>
      <c r="W151" s="335">
        <f>$I151*IF($G151="Pickup", SUMIFS(NewEmisData!G:G, NewEmisData!$A:$A, "Pickup", NewEmisData!$B:$B, $A151, NewEmisData!$C:$C, $H151, NewEmisData!$D:$D, W$2), SUMIFS(NewEmisData!G:G, NewEmisData!$A:$A, "LDV", NewEmisData!$B:$B, $A151, NewEmisData!$C:$C, $H151, NewEmisData!$D:$D, W$2))</f>
        <v>3.2406542165289903E-2</v>
      </c>
      <c r="X151" s="335">
        <f>$I151*IF($G151="Pickup", SUMIFS(NewEmisData!H:H, NewEmisData!$A:$A, "Pickup", NewEmisData!$B:$B, $A151, NewEmisData!$C:$C, $H151, NewEmisData!$D:$D, X$2), SUMIFS(NewEmisData!H:H, NewEmisData!$A:$A, "LDV", NewEmisData!$B:$B, $A151, NewEmisData!$C:$C, $H151, NewEmisData!$D:$D, X$2))</f>
        <v>3.0987315768082901E-2</v>
      </c>
      <c r="Y151" s="335">
        <f>$I151*IF($G151="Pickup", SUMIFS(NewEmisData!I:I, NewEmisData!$A:$A, "Pickup", NewEmisData!$B:$B, $A151, NewEmisData!$C:$C, $H151, NewEmisData!$D:$D, Y$2), SUMIFS(NewEmisData!I:I, NewEmisData!$A:$A, "LDV", NewEmisData!$B:$B, $A151, NewEmisData!$C:$C, $H151, NewEmisData!$D:$D, Y$2))</f>
        <v>3.42812868295745E-2</v>
      </c>
      <c r="Z151" s="335">
        <f>$I151*IF($G151="Pickup", SUMIFS(NewEmisData!J:J, NewEmisData!$A:$A, "Pickup", NewEmisData!$B:$B, $A151, NewEmisData!$C:$C, $H151, NewEmisData!$D:$D, Z$2), SUMIFS(NewEmisData!J:J, NewEmisData!$A:$A, "LDV", NewEmisData!$B:$B, $A151, NewEmisData!$C:$C, $H151, NewEmisData!$D:$D, Z$2))</f>
        <v>3.5241041104630097E-2</v>
      </c>
      <c r="AA151" s="335">
        <f>$I151*IF($G151="Pickup", SUMIFS(NewEmisData!K:K, NewEmisData!$A:$A, "Pickup", NewEmisData!$B:$B, $A151, NewEmisData!$C:$C, $H151, NewEmisData!$D:$D, AA$2), SUMIFS(NewEmisData!K:K, NewEmisData!$A:$A, "LDV", NewEmisData!$B:$B, $A151, NewEmisData!$C:$C, $H151, NewEmisData!$D:$D, AA$2))</f>
        <v>3.4104926459791303E-2</v>
      </c>
      <c r="AB151" s="335">
        <f>$I151*IF($G151="Pickup", SUMIFS(NewEmisData!L:L, NewEmisData!$A:$A, "Pickup", NewEmisData!$B:$B, $A151, NewEmisData!$C:$C, $H151, NewEmisData!$D:$D, AB$2), SUMIFS(NewEmisData!L:L, NewEmisData!$A:$A, "LDV", NewEmisData!$B:$B, $A151, NewEmisData!$C:$C, $H151, NewEmisData!$D:$D, AB$2))</f>
        <v>3.3427882317031102E-2</v>
      </c>
      <c r="AC151" s="335">
        <f>$I151*IF($G151="Pickup", SUMIFS(NewEmisData!M:M, NewEmisData!$A:$A, "Pickup", NewEmisData!$B:$B, $A151, NewEmisData!$C:$C, $H151, NewEmisData!$D:$D, AC$2), SUMIFS(NewEmisData!M:M, NewEmisData!$A:$A, "LDV", NewEmisData!$B:$B, $A151, NewEmisData!$C:$C, $H151, NewEmisData!$D:$D, AC$2))</f>
        <v>3.3891475717267E-2</v>
      </c>
      <c r="AD151" s="335">
        <v>5.9143404970885341E-2</v>
      </c>
      <c r="AE151" s="335">
        <f>$I151*IF($G151="Pickup", SUMIFS(NewEmisData!E:E, NewEmisData!$A:$A, "Pickup", NewEmisData!$B:$B, $A151, NewEmisData!$C:$C, $H151, NewEmisData!$D:$D, AE$2), SUMIFS(NewEmisData!E:E, NewEmisData!$A:$A, "LDV", NewEmisData!$B:$B, $A151, NewEmisData!$C:$C, $H151, NewEmisData!$D:$D, AE$2))</f>
        <v>4.18045875613407E-3</v>
      </c>
      <c r="AF151" s="335">
        <f>$I151*IF($G151="Pickup", SUMIFS(NewEmisData!F:F, NewEmisData!$A:$A, "Pickup", NewEmisData!$B:$B, $A151, NewEmisData!$C:$C, $H151, NewEmisData!$D:$D, AF$2), SUMIFS(NewEmisData!F:F, NewEmisData!$A:$A, "LDV", NewEmisData!$B:$B, $A151, NewEmisData!$C:$C, $H151, NewEmisData!$D:$D, AF$2))</f>
        <v>4.0471378457488504E-3</v>
      </c>
      <c r="AG151" s="335">
        <f>$I151*IF($G151="Pickup", SUMIFS(NewEmisData!G:G, NewEmisData!$A:$A, "Pickup", NewEmisData!$B:$B, $A151, NewEmisData!$C:$C, $H151, NewEmisData!$D:$D, AG$2), SUMIFS(NewEmisData!G:G, NewEmisData!$A:$A, "LDV", NewEmisData!$B:$B, $A151, NewEmisData!$C:$C, $H151, NewEmisData!$D:$D, AG$2))</f>
        <v>2.3963740356682502E-3</v>
      </c>
      <c r="AH151" s="335">
        <f>$I151*IF($G151="Pickup", SUMIFS(NewEmisData!H:H, NewEmisData!$A:$A, "Pickup", NewEmisData!$B:$B, $A151, NewEmisData!$C:$C, $H151, NewEmisData!$D:$D, AH$2), SUMIFS(NewEmisData!H:H, NewEmisData!$A:$A, "LDV", NewEmisData!$B:$B, $A151, NewEmisData!$C:$C, $H151, NewEmisData!$D:$D, AH$2))</f>
        <v>2.0947461612804202E-3</v>
      </c>
      <c r="AI151" s="335">
        <f>$I151*IF($G151="Pickup", SUMIFS(NewEmisData!I:I, NewEmisData!$A:$A, "Pickup", NewEmisData!$B:$B, $A151, NewEmisData!$C:$C, $H151, NewEmisData!$D:$D, AI$2), SUMIFS(NewEmisData!I:I, NewEmisData!$A:$A, "LDV", NewEmisData!$B:$B, $A151, NewEmisData!$C:$C, $H151, NewEmisData!$D:$D, AI$2))</f>
        <v>1.9761294738190999E-3</v>
      </c>
      <c r="AJ151" s="335">
        <f>$I151*IF($G151="Pickup", SUMIFS(NewEmisData!J:J, NewEmisData!$A:$A, "Pickup", NewEmisData!$B:$B, $A151, NewEmisData!$C:$C, $H151, NewEmisData!$D:$D, AJ$2), SUMIFS(NewEmisData!J:J, NewEmisData!$A:$A, "LDV", NewEmisData!$B:$B, $A151, NewEmisData!$C:$C, $H151, NewEmisData!$D:$D, AJ$2))</f>
        <v>1.9209993079262E-3</v>
      </c>
      <c r="AK151" s="335">
        <f>$I151*IF($G151="Pickup", SUMIFS(NewEmisData!K:K, NewEmisData!$A:$A, "Pickup", NewEmisData!$B:$B, $A151, NewEmisData!$C:$C, $H151, NewEmisData!$D:$D, AK$2), SUMIFS(NewEmisData!K:K, NewEmisData!$A:$A, "LDV", NewEmisData!$B:$B, $A151, NewEmisData!$C:$C, $H151, NewEmisData!$D:$D, AK$2))</f>
        <v>1.8784446265214399E-3</v>
      </c>
      <c r="AL151" s="335">
        <f>$I151*IF($G151="Pickup", SUMIFS(NewEmisData!L:L, NewEmisData!$A:$A, "Pickup", NewEmisData!$B:$B, $A151, NewEmisData!$C:$C, $H151, NewEmisData!$D:$D, AL$2), SUMIFS(NewEmisData!L:L, NewEmisData!$A:$A, "LDV", NewEmisData!$B:$B, $A151, NewEmisData!$C:$C, $H151, NewEmisData!$D:$D, AL$2))</f>
        <v>1.8636889724050101E-3</v>
      </c>
      <c r="AM151" s="335">
        <f>$I151*IF($G151="Pickup", SUMIFS(NewEmisData!M:M, NewEmisData!$A:$A, "Pickup", NewEmisData!$B:$B, $A151, NewEmisData!$C:$C, $H151, NewEmisData!$D:$D, AM$2), SUMIFS(NewEmisData!M:M, NewEmisData!$A:$A, "LDV", NewEmisData!$B:$B, $A151, NewEmisData!$C:$C, $H151, NewEmisData!$D:$D, AM$2))</f>
        <v>1.8651401165369901E-3</v>
      </c>
      <c r="AN151" s="335">
        <v>2.5617670759243757E-3</v>
      </c>
      <c r="AO151" s="335">
        <f>$I151*IF($G151="Pickup", SUMIFS(NewEmisData!E:E, NewEmisData!$A:$A, "Pickup", NewEmisData!$B:$B, $A151, NewEmisData!$C:$C, $H151, NewEmisData!$D:$D, AO$2), SUMIFS(NewEmisData!E:E, NewEmisData!$A:$A, "LDV", NewEmisData!$B:$B, $A151, NewEmisData!$C:$C, $H151, NewEmisData!$D:$D, AO$2))</f>
        <v>5.70149509117601E-2</v>
      </c>
      <c r="AP151" s="335">
        <f>$I151*IF($G151="Pickup", SUMIFS(NewEmisData!F:F, NewEmisData!$A:$A, "Pickup", NewEmisData!$B:$B, $A151, NewEmisData!$C:$C, $H151, NewEmisData!$D:$D, AP$2), SUMIFS(NewEmisData!F:F, NewEmisData!$A:$A, "LDV", NewEmisData!$B:$B, $A151, NewEmisData!$C:$C, $H151, NewEmisData!$D:$D, AP$2))</f>
        <v>5.7021889138304603E-2</v>
      </c>
      <c r="AQ151" s="335">
        <f>$I151*IF($G151="Pickup", SUMIFS(NewEmisData!G:G, NewEmisData!$A:$A, "Pickup", NewEmisData!$B:$B, $A151, NewEmisData!$C:$C, $H151, NewEmisData!$D:$D, AQ$2), SUMIFS(NewEmisData!G:G, NewEmisData!$A:$A, "LDV", NewEmisData!$B:$B, $A151, NewEmisData!$C:$C, $H151, NewEmisData!$D:$D, AQ$2))</f>
        <v>5.7501606282491798E-2</v>
      </c>
      <c r="AR151" s="335">
        <f>$I151*IF($G151="Pickup", SUMIFS(NewEmisData!H:H, NewEmisData!$A:$A, "Pickup", NewEmisData!$B:$B, $A151, NewEmisData!$C:$C, $H151, NewEmisData!$D:$D, AR$2), SUMIFS(NewEmisData!H:H, NewEmisData!$A:$A, "LDV", NewEmisData!$B:$B, $A151, NewEmisData!$C:$C, $H151, NewEmisData!$D:$D, AR$2))</f>
        <v>5.7272335517784601E-2</v>
      </c>
      <c r="AS151" s="335">
        <f>$I151*IF($G151="Pickup", SUMIFS(NewEmisData!I:I, NewEmisData!$A:$A, "Pickup", NewEmisData!$B:$B, $A151, NewEmisData!$C:$C, $H151, NewEmisData!$D:$D, AS$2), SUMIFS(NewEmisData!I:I, NewEmisData!$A:$A, "LDV", NewEmisData!$B:$B, $A151, NewEmisData!$C:$C, $H151, NewEmisData!$D:$D, AS$2))</f>
        <v>5.7208750023327502E-2</v>
      </c>
      <c r="AT151" s="335">
        <f>$I151*IF($G151="Pickup", SUMIFS(NewEmisData!J:J, NewEmisData!$A:$A, "Pickup", NewEmisData!$B:$B, $A151, NewEmisData!$C:$C, $H151, NewEmisData!$D:$D, AT$2), SUMIFS(NewEmisData!J:J, NewEmisData!$A:$A, "LDV", NewEmisData!$B:$B, $A151, NewEmisData!$C:$C, $H151, NewEmisData!$D:$D, AT$2))</f>
        <v>5.7179082239302903E-2</v>
      </c>
      <c r="AU151" s="335">
        <f>$I151*IF($G151="Pickup", SUMIFS(NewEmisData!K:K, NewEmisData!$A:$A, "Pickup", NewEmisData!$B:$B, $A151, NewEmisData!$C:$C, $H151, NewEmisData!$D:$D, AU$2), SUMIFS(NewEmisData!K:K, NewEmisData!$A:$A, "LDV", NewEmisData!$B:$B, $A151, NewEmisData!$C:$C, $H151, NewEmisData!$D:$D, AU$2))</f>
        <v>5.7038376882496397E-2</v>
      </c>
      <c r="AV151" s="335">
        <f>$I151*IF($G151="Pickup", SUMIFS(NewEmisData!L:L, NewEmisData!$A:$A, "Pickup", NewEmisData!$B:$B, $A151, NewEmisData!$C:$C, $H151, NewEmisData!$D:$D, AV$2), SUMIFS(NewEmisData!L:L, NewEmisData!$A:$A, "LDV", NewEmisData!$B:$B, $A151, NewEmisData!$C:$C, $H151, NewEmisData!$D:$D, AV$2))</f>
        <v>5.6915696785157503E-2</v>
      </c>
      <c r="AW151" s="335">
        <f>$I151*IF($G151="Pickup", SUMIFS(NewEmisData!M:M, NewEmisData!$A:$A, "Pickup", NewEmisData!$B:$B, $A151, NewEmisData!$C:$C, $H151, NewEmisData!$D:$D, AW$2), SUMIFS(NewEmisData!M:M, NewEmisData!$A:$A, "LDV", NewEmisData!$B:$B, $A151, NewEmisData!$C:$C, $H151, NewEmisData!$D:$D, AW$2))</f>
        <v>5.6908699033520103E-2</v>
      </c>
      <c r="AX151" s="335">
        <v>4.7785374819939178E-2</v>
      </c>
      <c r="AY151" s="335">
        <f>$I151*IF($G151="Pickup", SUMIFS(NewEmisData!E:E, NewEmisData!$A:$A, "Pickup", NewEmisData!$B:$B, $A151, NewEmisData!$C:$C, $H151, NewEmisData!$D:$D, AY$2), SUMIFS(NewEmisData!E:E, NewEmisData!$A:$A, "LDV", NewEmisData!$B:$B, $A151, NewEmisData!$C:$C, $H151, NewEmisData!$D:$D, AY$2))</f>
        <v>8.7560770343190295E-3</v>
      </c>
      <c r="AZ151" s="335">
        <f>$I151*IF($G151="Pickup", SUMIFS(NewEmisData!F:F, NewEmisData!$A:$A, "Pickup", NewEmisData!$B:$B, $A151, NewEmisData!$C:$C, $H151, NewEmisData!$D:$D, AZ$2), SUMIFS(NewEmisData!F:F, NewEmisData!$A:$A, "LDV", NewEmisData!$B:$B, $A151, NewEmisData!$C:$C, $H151, NewEmisData!$D:$D, AZ$2))</f>
        <v>8.7622036543780306E-3</v>
      </c>
      <c r="BA151" s="335">
        <f>$I151*IF($G151="Pickup", SUMIFS(NewEmisData!G:G, NewEmisData!$A:$A, "Pickup", NewEmisData!$B:$B, $A151, NewEmisData!$C:$C, $H151, NewEmisData!$D:$D, BA$2), SUMIFS(NewEmisData!G:G, NewEmisData!$A:$A, "LDV", NewEmisData!$B:$B, $A151, NewEmisData!$C:$C, $H151, NewEmisData!$D:$D, BA$2))</f>
        <v>8.6304265757909393E-3</v>
      </c>
      <c r="BB151" s="335">
        <f>$I151*IF($G151="Pickup", SUMIFS(NewEmisData!H:H, NewEmisData!$A:$A, "Pickup", NewEmisData!$B:$B, $A151, NewEmisData!$C:$C, $H151, NewEmisData!$D:$D, BB$2), SUMIFS(NewEmisData!H:H, NewEmisData!$A:$A, "LDV", NewEmisData!$B:$B, $A151, NewEmisData!$C:$C, $H151, NewEmisData!$D:$D, BB$2))</f>
        <v>8.4275847239737908E-3</v>
      </c>
      <c r="BC151" s="335">
        <f>$I151*IF($G151="Pickup", SUMIFS(NewEmisData!I:I, NewEmisData!$A:$A, "Pickup", NewEmisData!$B:$B, $A151, NewEmisData!$C:$C, $H151, NewEmisData!$D:$D, BC$2), SUMIFS(NewEmisData!I:I, NewEmisData!$A:$A, "LDV", NewEmisData!$B:$B, $A151, NewEmisData!$C:$C, $H151, NewEmisData!$D:$D, BC$2))</f>
        <v>8.3714032789610707E-3</v>
      </c>
      <c r="BD151" s="335">
        <f>$I151*IF($G151="Pickup", SUMIFS(NewEmisData!J:J, NewEmisData!$A:$A, "Pickup", NewEmisData!$B:$B, $A151, NewEmisData!$C:$C, $H151, NewEmisData!$D:$D, BD$2), SUMIFS(NewEmisData!J:J, NewEmisData!$A:$A, "LDV", NewEmisData!$B:$B, $A151, NewEmisData!$C:$C, $H151, NewEmisData!$D:$D, BD$2))</f>
        <v>8.3451695612363607E-3</v>
      </c>
      <c r="BE151" s="335">
        <f>$I151*IF($G151="Pickup", SUMIFS(NewEmisData!K:K, NewEmisData!$A:$A, "Pickup", NewEmisData!$B:$B, $A151, NewEmisData!$C:$C, $H151, NewEmisData!$D:$D, BE$2), SUMIFS(NewEmisData!K:K, NewEmisData!$A:$A, "LDV", NewEmisData!$B:$B, $A151, NewEmisData!$C:$C, $H151, NewEmisData!$D:$D, BE$2))</f>
        <v>8.2207090340707199E-3</v>
      </c>
      <c r="BF151" s="335">
        <f>$I151*IF($G151="Pickup", SUMIFS(NewEmisData!L:L, NewEmisData!$A:$A, "Pickup", NewEmisData!$B:$B, $A151, NewEmisData!$C:$C, $H151, NewEmisData!$D:$D, BF$2), SUMIFS(NewEmisData!L:L, NewEmisData!$A:$A, "LDV", NewEmisData!$B:$B, $A151, NewEmisData!$C:$C, $H151, NewEmisData!$D:$D, BF$2))</f>
        <v>8.1121785136203401E-3</v>
      </c>
      <c r="BG151" s="335">
        <f>$I151*IF($G151="Pickup", SUMIFS(NewEmisData!M:M, NewEmisData!$A:$A, "Pickup", NewEmisData!$B:$B, $A151, NewEmisData!$C:$C, $H151, NewEmisData!$D:$D, BG$2), SUMIFS(NewEmisData!M:M, NewEmisData!$A:$A, "LDV", NewEmisData!$B:$B, $A151, NewEmisData!$C:$C, $H151, NewEmisData!$D:$D, BG$2))</f>
        <v>8.1060201670228992E-3</v>
      </c>
      <c r="BH151" s="335">
        <v>9.6257106650809981E-3</v>
      </c>
      <c r="BI151" s="335">
        <f>$I151*IF($G151="Pickup", SUMIFS(NewEmisData!E:E, NewEmisData!$A:$A, "Pickup", NewEmisData!$B:$B, $A151, NewEmisData!$C:$C, $H151, NewEmisData!$D:$D, BI$2), SUMIFS(NewEmisData!E:E, NewEmisData!$A:$A, "LDV", NewEmisData!$B:$B, $A151, NewEmisData!$C:$C, $H151, NewEmisData!$D:$D, BI$2))</f>
        <v>1.1106141710219199</v>
      </c>
      <c r="BJ151" s="335">
        <f>$I151*IF($G151="Pickup", SUMIFS(NewEmisData!F:F, NewEmisData!$A:$A, "Pickup", NewEmisData!$B:$B, $A151, NewEmisData!$C:$C, $H151, NewEmisData!$D:$D, BJ$2), SUMIFS(NewEmisData!F:F, NewEmisData!$A:$A, "LDV", NewEmisData!$B:$B, $A151, NewEmisData!$C:$C, $H151, NewEmisData!$D:$D, BJ$2))</f>
        <v>0.92630032120899797</v>
      </c>
      <c r="BK151" s="335">
        <f>$I151*IF($G151="Pickup", SUMIFS(NewEmisData!G:G, NewEmisData!$A:$A, "Pickup", NewEmisData!$B:$B, $A151, NewEmisData!$C:$C, $H151, NewEmisData!$D:$D, BK$2), SUMIFS(NewEmisData!G:G, NewEmisData!$A:$A, "LDV", NewEmisData!$B:$B, $A151, NewEmisData!$C:$C, $H151, NewEmisData!$D:$D, BK$2))</f>
        <v>0.70836745128844603</v>
      </c>
      <c r="BL151" s="335">
        <f>$I151*IF($G151="Pickup", SUMIFS(NewEmisData!H:H, NewEmisData!$A:$A, "Pickup", NewEmisData!$B:$B, $A151, NewEmisData!$C:$C, $H151, NewEmisData!$D:$D, BL$2), SUMIFS(NewEmisData!H:H, NewEmisData!$A:$A, "LDV", NewEmisData!$B:$B, $A151, NewEmisData!$C:$C, $H151, NewEmisData!$D:$D, BL$2))</f>
        <v>0.76035132822019802</v>
      </c>
      <c r="BM151" s="335">
        <f>$I151*IF($G151="Pickup", SUMIFS(NewEmisData!I:I, NewEmisData!$A:$A, "Pickup", NewEmisData!$B:$B, $A151, NewEmisData!$C:$C, $H151, NewEmisData!$D:$D, BM$2), SUMIFS(NewEmisData!I:I, NewEmisData!$A:$A, "LDV", NewEmisData!$B:$B, $A151, NewEmisData!$C:$C, $H151, NewEmisData!$D:$D, BM$2))</f>
        <v>0.83318246308080801</v>
      </c>
      <c r="BN151" s="335">
        <f>$I151*IF($G151="Pickup", SUMIFS(NewEmisData!J:J, NewEmisData!$A:$A, "Pickup", NewEmisData!$B:$B, $A151, NewEmisData!$C:$C, $H151, NewEmisData!$D:$D, BN$2), SUMIFS(NewEmisData!J:J, NewEmisData!$A:$A, "LDV", NewEmisData!$B:$B, $A151, NewEmisData!$C:$C, $H151, NewEmisData!$D:$D, BN$2))</f>
        <v>0.86711380928999104</v>
      </c>
      <c r="BO151" s="335">
        <f>$I151*IF($G151="Pickup", SUMIFS(NewEmisData!K:K, NewEmisData!$A:$A, "Pickup", NewEmisData!$B:$B, $A151, NewEmisData!$C:$C, $H151, NewEmisData!$D:$D, BO$2), SUMIFS(NewEmisData!K:K, NewEmisData!$A:$A, "LDV", NewEmisData!$B:$B, $A151, NewEmisData!$C:$C, $H151, NewEmisData!$D:$D, BO$2))</f>
        <v>0.85197482629105803</v>
      </c>
      <c r="BP151" s="335">
        <f>$I151*IF($G151="Pickup", SUMIFS(NewEmisData!L:L, NewEmisData!$A:$A, "Pickup", NewEmisData!$B:$B, $A151, NewEmisData!$C:$C, $H151, NewEmisData!$D:$D, BP$2), SUMIFS(NewEmisData!L:L, NewEmisData!$A:$A, "LDV", NewEmisData!$B:$B, $A151, NewEmisData!$C:$C, $H151, NewEmisData!$D:$D, BP$2))</f>
        <v>0.84004828138755605</v>
      </c>
      <c r="BQ151" s="335">
        <f>$I151*IF($G151="Pickup", SUMIFS(NewEmisData!M:M, NewEmisData!$A:$A, "Pickup", NewEmisData!$B:$B, $A151, NewEmisData!$C:$C, $H151, NewEmisData!$D:$D, BQ$2), SUMIFS(NewEmisData!M:M, NewEmisData!$A:$A, "LDV", NewEmisData!$B:$B, $A151, NewEmisData!$C:$C, $H151, NewEmisData!$D:$D, BQ$2))</f>
        <v>0.84951701993338402</v>
      </c>
      <c r="BR151" s="335">
        <v>1.4092345254837961</v>
      </c>
      <c r="BS151" s="335">
        <f>$I151*IF($G151="Pickup", SUMIFS(NewEmisData!E:E, NewEmisData!$A:$A, "Pickup", NewEmisData!$B:$B, $A151, NewEmisData!$C:$C, $H151, NewEmisData!$D:$D, BS$2), SUMIFS(NewEmisData!E:E, NewEmisData!$A:$A, "LDV", NewEmisData!$B:$B, $A151, NewEmisData!$C:$C, $H151, NewEmisData!$D:$D, BS$2))</f>
        <v>0.108307993552558</v>
      </c>
      <c r="BT151" s="335">
        <f>$I151*IF($G151="Pickup", SUMIFS(NewEmisData!F:F, NewEmisData!$A:$A, "Pickup", NewEmisData!$B:$B, $A151, NewEmisData!$C:$C, $H151, NewEmisData!$D:$D, BT$2), SUMIFS(NewEmisData!F:F, NewEmisData!$A:$A, "LDV", NewEmisData!$B:$B, $A151, NewEmisData!$C:$C, $H151, NewEmisData!$D:$D, BT$2))</f>
        <v>0.103525288595275</v>
      </c>
      <c r="BU151" s="335">
        <f>$I151*IF($G151="Pickup", SUMIFS(NewEmisData!G:G, NewEmisData!$A:$A, "Pickup", NewEmisData!$B:$B, $A151, NewEmisData!$C:$C, $H151, NewEmisData!$D:$D, BU$2), SUMIFS(NewEmisData!G:G, NewEmisData!$A:$A, "LDV", NewEmisData!$B:$B, $A151, NewEmisData!$C:$C, $H151, NewEmisData!$D:$D, BU$2))</f>
        <v>8.0340497381977904E-2</v>
      </c>
      <c r="BV151" s="335">
        <f>$I151*IF($G151="Pickup", SUMIFS(NewEmisData!H:H, NewEmisData!$A:$A, "Pickup", NewEmisData!$B:$B, $A151, NewEmisData!$C:$C, $H151, NewEmisData!$D:$D, BV$2), SUMIFS(NewEmisData!H:H, NewEmisData!$A:$A, "LDV", NewEmisData!$B:$B, $A151, NewEmisData!$C:$C, $H151, NewEmisData!$D:$D, BV$2))</f>
        <v>7.5743596158134405E-2</v>
      </c>
      <c r="BW151" s="335">
        <f>$I151*IF($G151="Pickup", SUMIFS(NewEmisData!I:I, NewEmisData!$A:$A, "Pickup", NewEmisData!$B:$B, $A151, NewEmisData!$C:$C, $H151, NewEmisData!$D:$D, BW$2), SUMIFS(NewEmisData!I:I, NewEmisData!$A:$A, "LDV", NewEmisData!$B:$B, $A151, NewEmisData!$C:$C, $H151, NewEmisData!$D:$D, BW$2))</f>
        <v>8.8655261911971206E-2</v>
      </c>
      <c r="BX151" s="335">
        <f>$I151*IF($G151="Pickup", SUMIFS(NewEmisData!J:J, NewEmisData!$A:$A, "Pickup", NewEmisData!$B:$B, $A151, NewEmisData!$C:$C, $H151, NewEmisData!$D:$D, BX$2), SUMIFS(NewEmisData!J:J, NewEmisData!$A:$A, "LDV", NewEmisData!$B:$B, $A151, NewEmisData!$C:$C, $H151, NewEmisData!$D:$D, BX$2))</f>
        <v>0.10581706956195</v>
      </c>
      <c r="BY151" s="335">
        <f>$I151*IF($G151="Pickup", SUMIFS(NewEmisData!K:K, NewEmisData!$A:$A, "Pickup", NewEmisData!$B:$B, $A151, NewEmisData!$C:$C, $H151, NewEmisData!$D:$D, BY$2), SUMIFS(NewEmisData!K:K, NewEmisData!$A:$A, "LDV", NewEmisData!$B:$B, $A151, NewEmisData!$C:$C, $H151, NewEmisData!$D:$D, BY$2))</f>
        <v>0.118820433465155</v>
      </c>
      <c r="BZ151" s="335">
        <f>$I151*IF($G151="Pickup", SUMIFS(NewEmisData!L:L, NewEmisData!$A:$A, "Pickup", NewEmisData!$B:$B, $A151, NewEmisData!$C:$C, $H151, NewEmisData!$D:$D, BZ$2), SUMIFS(NewEmisData!L:L, NewEmisData!$A:$A, "LDV", NewEmisData!$B:$B, $A151, NewEmisData!$C:$C, $H151, NewEmisData!$D:$D, BZ$2))</f>
        <v>0.123526134201004</v>
      </c>
      <c r="CA151" s="335">
        <f>$I151*IF($G151="Pickup", SUMIFS(NewEmisData!M:M, NewEmisData!$A:$A, "Pickup", NewEmisData!$B:$B, $A151, NewEmisData!$C:$C, $H151, NewEmisData!$D:$D, CA$2), SUMIFS(NewEmisData!M:M, NewEmisData!$A:$A, "LDV", NewEmisData!$B:$B, $A151, NewEmisData!$C:$C, $H151, NewEmisData!$D:$D, CA$2))</f>
        <v>0.13283469100223899</v>
      </c>
      <c r="CB151" s="335">
        <v>6.0597963453520649E-2</v>
      </c>
      <c r="CC151" s="335">
        <f>$I151*IF($G151="Pickup", SUMIFS(NewEmisData!E:E, NewEmisData!$A:$A, "Pickup", NewEmisData!$B:$B, $A151, NewEmisData!$C:$C, $H151, NewEmisData!$D:$D, CC$2), SUMIFS(NewEmisData!E:E, NewEmisData!$A:$A, "LDV", NewEmisData!$B:$B, $A151, NewEmisData!$C:$C, $H151, NewEmisData!$D:$D, CC$2))</f>
        <v>1.8079570898517701E-2</v>
      </c>
      <c r="CD151" s="335">
        <f>$I151*IF($G151="Pickup", SUMIFS(NewEmisData!F:F, NewEmisData!$A:$A, "Pickup", NewEmisData!$B:$B, $A151, NewEmisData!$C:$C, $H151, NewEmisData!$D:$D, CD$2), SUMIFS(NewEmisData!F:F, NewEmisData!$A:$A, "LDV", NewEmisData!$B:$B, $A151, NewEmisData!$C:$C, $H151, NewEmisData!$D:$D, CD$2))</f>
        <v>1.8079636999697599E-2</v>
      </c>
      <c r="CE151" s="335">
        <f>$I151*IF($G151="Pickup", SUMIFS(NewEmisData!G:G, NewEmisData!$A:$A, "Pickup", NewEmisData!$B:$B, $A151, NewEmisData!$C:$C, $H151, NewEmisData!$D:$D, CE$2), SUMIFS(NewEmisData!G:G, NewEmisData!$A:$A, "LDV", NewEmisData!$B:$B, $A151, NewEmisData!$C:$C, $H151, NewEmisData!$D:$D, CE$2))</f>
        <v>1.9655113558621502E-2</v>
      </c>
      <c r="CF151" s="335">
        <f>$I151*IF($G151="Pickup", SUMIFS(NewEmisData!H:H, NewEmisData!$A:$A, "Pickup", NewEmisData!$B:$B, $A151, NewEmisData!$C:$C, $H151, NewEmisData!$D:$D, CF$2), SUMIFS(NewEmisData!H:H, NewEmisData!$A:$A, "LDV", NewEmisData!$B:$B, $A151, NewEmisData!$C:$C, $H151, NewEmisData!$D:$D, CF$2))</f>
        <v>2.0254758568530099E-2</v>
      </c>
      <c r="CG151" s="335">
        <f>$I151*IF($G151="Pickup", SUMIFS(NewEmisData!I:I, NewEmisData!$A:$A, "Pickup", NewEmisData!$B:$B, $A151, NewEmisData!$C:$C, $H151, NewEmisData!$D:$D, CG$2), SUMIFS(NewEmisData!I:I, NewEmisData!$A:$A, "LDV", NewEmisData!$B:$B, $A151, NewEmisData!$C:$C, $H151, NewEmisData!$D:$D, CG$2))</f>
        <v>2.1970309015692E-2</v>
      </c>
      <c r="CH151" s="335">
        <f>$I151*IF($G151="Pickup", SUMIFS(NewEmisData!J:J, NewEmisData!$A:$A, "Pickup", NewEmisData!$B:$B, $A151, NewEmisData!$C:$C, $H151, NewEmisData!$D:$D, CH$2), SUMIFS(NewEmisData!J:J, NewEmisData!$A:$A, "LDV", NewEmisData!$B:$B, $A151, NewEmisData!$C:$C, $H151, NewEmisData!$D:$D, CH$2))</f>
        <v>2.2946274997103E-2</v>
      </c>
      <c r="CI151" s="335">
        <f>$I151*IF($G151="Pickup", SUMIFS(NewEmisData!K:K, NewEmisData!$A:$A, "Pickup", NewEmisData!$B:$B, $A151, NewEmisData!$C:$C, $H151, NewEmisData!$D:$D, CI$2), SUMIFS(NewEmisData!K:K, NewEmisData!$A:$A, "LDV", NewEmisData!$B:$B, $A151, NewEmisData!$C:$C, $H151, NewEmisData!$D:$D, CI$2))</f>
        <v>2.3263234119917701E-2</v>
      </c>
      <c r="CJ151" s="335">
        <f>$I151*IF($G151="Pickup", SUMIFS(NewEmisData!L:L, NewEmisData!$A:$A, "Pickup", NewEmisData!$B:$B, $A151, NewEmisData!$C:$C, $H151, NewEmisData!$D:$D, CJ$2), SUMIFS(NewEmisData!L:L, NewEmisData!$A:$A, "LDV", NewEmisData!$B:$B, $A151, NewEmisData!$C:$C, $H151, NewEmisData!$D:$D, CJ$2))</f>
        <v>2.3326088366215001E-2</v>
      </c>
      <c r="CK151" s="335">
        <f>$I151*IF($G151="Pickup", SUMIFS(NewEmisData!M:M, NewEmisData!$A:$A, "Pickup", NewEmisData!$B:$B, $A151, NewEmisData!$C:$C, $H151, NewEmisData!$D:$D, CK$2), SUMIFS(NewEmisData!M:M, NewEmisData!$A:$A, "LDV", NewEmisData!$B:$B, $A151, NewEmisData!$C:$C, $H151, NewEmisData!$D:$D, CK$2))</f>
        <v>2.33575885977713E-2</v>
      </c>
      <c r="CL151" s="335">
        <v>2.191731487598363E-2</v>
      </c>
      <c r="CM151" s="335">
        <f>$I151*IF($G151="Pickup", SUMIFS(NewEmisData!E:E, NewEmisData!$A:$A, "Pickup", NewEmisData!$B:$B, $A151, NewEmisData!$C:$C, $H151, NewEmisData!$D:$D, CM$2), SUMIFS(NewEmisData!E:E, NewEmisData!$A:$A, "LDV", NewEmisData!$B:$B, $A151, NewEmisData!$C:$C, $H151, NewEmisData!$D:$D, CM$2))</f>
        <v>4.9899929081567004E-3</v>
      </c>
      <c r="CN151" s="335">
        <f>$I151*IF($G151="Pickup", SUMIFS(NewEmisData!F:F, NewEmisData!$A:$A, "Pickup", NewEmisData!$B:$B, $A151, NewEmisData!$C:$C, $H151, NewEmisData!$D:$D, CN$2), SUMIFS(NewEmisData!F:F, NewEmisData!$A:$A, "LDV", NewEmisData!$B:$B, $A151, NewEmisData!$C:$C, $H151, NewEmisData!$D:$D, CN$2))</f>
        <v>5.1404683892156402E-3</v>
      </c>
      <c r="CO151" s="335">
        <f>$I151*IF($G151="Pickup", SUMIFS(NewEmisData!G:G, NewEmisData!$A:$A, "Pickup", NewEmisData!$B:$B, $A151, NewEmisData!$C:$C, $H151, NewEmisData!$D:$D, CO$2), SUMIFS(NewEmisData!G:G, NewEmisData!$A:$A, "LDV", NewEmisData!$B:$B, $A151, NewEmisData!$C:$C, $H151, NewEmisData!$D:$D, CO$2))</f>
        <v>5.4300814679314304E-3</v>
      </c>
      <c r="CP151" s="335">
        <f>$I151*IF($G151="Pickup", SUMIFS(NewEmisData!H:H, NewEmisData!$A:$A, "Pickup", NewEmisData!$B:$B, $A151, NewEmisData!$C:$C, $H151, NewEmisData!$D:$D, CP$2), SUMIFS(NewEmisData!H:H, NewEmisData!$A:$A, "LDV", NewEmisData!$B:$B, $A151, NewEmisData!$C:$C, $H151, NewEmisData!$D:$D, CP$2))</f>
        <v>5.56595165298921E-3</v>
      </c>
      <c r="CQ151" s="335">
        <f>$I151*IF($G151="Pickup", SUMIFS(NewEmisData!I:I, NewEmisData!$A:$A, "Pickup", NewEmisData!$B:$B, $A151, NewEmisData!$C:$C, $H151, NewEmisData!$D:$D, CQ$2), SUMIFS(NewEmisData!I:I, NewEmisData!$A:$A, "LDV", NewEmisData!$B:$B, $A151, NewEmisData!$C:$C, $H151, NewEmisData!$D:$D, CQ$2))</f>
        <v>5.7688384740272897E-3</v>
      </c>
      <c r="CR151" s="335">
        <f>$I151*IF($G151="Pickup", SUMIFS(NewEmisData!J:J, NewEmisData!$A:$A, "Pickup", NewEmisData!$B:$B, $A151, NewEmisData!$C:$C, $H151, NewEmisData!$D:$D, CR$2), SUMIFS(NewEmisData!J:J, NewEmisData!$A:$A, "LDV", NewEmisData!$B:$B, $A151, NewEmisData!$C:$C, $H151, NewEmisData!$D:$D, CR$2))</f>
        <v>5.9680796124647701E-3</v>
      </c>
      <c r="CS151" s="335">
        <f>$I151*IF($G151="Pickup", SUMIFS(NewEmisData!K:K, NewEmisData!$A:$A, "Pickup", NewEmisData!$B:$B, $A151, NewEmisData!$C:$C, $H151, NewEmisData!$D:$D, CS$2), SUMIFS(NewEmisData!K:K, NewEmisData!$A:$A, "LDV", NewEmisData!$B:$B, $A151, NewEmisData!$C:$C, $H151, NewEmisData!$D:$D, CS$2))</f>
        <v>6.0727800338873598E-3</v>
      </c>
      <c r="CT151" s="335">
        <f>$I151*IF($G151="Pickup", SUMIFS(NewEmisData!L:L, NewEmisData!$A:$A, "Pickup", NewEmisData!$B:$B, $A151, NewEmisData!$C:$C, $H151, NewEmisData!$D:$D, CT$2), SUMIFS(NewEmisData!L:L, NewEmisData!$A:$A, "LDV", NewEmisData!$B:$B, $A151, NewEmisData!$C:$C, $H151, NewEmisData!$D:$D, CT$2))</f>
        <v>6.1079950582028798E-3</v>
      </c>
      <c r="CU151" s="335">
        <f>$I151*IF($G151="Pickup", SUMIFS(NewEmisData!M:M, NewEmisData!$A:$A, "Pickup", NewEmisData!$B:$B, $A151, NewEmisData!$C:$C, $H151, NewEmisData!$D:$D, CU$2), SUMIFS(NewEmisData!M:M, NewEmisData!$A:$A, "LDV", NewEmisData!$B:$B, $A151, NewEmisData!$C:$C, $H151, NewEmisData!$D:$D, CU$2))</f>
        <v>6.1537553281445197E-3</v>
      </c>
      <c r="CV151" s="335">
        <v>6.7952138994962314E-3</v>
      </c>
      <c r="CW151" s="335">
        <v>3.2737236720533996E-3</v>
      </c>
      <c r="CX151" s="335">
        <v>2.6781003095548879E-3</v>
      </c>
      <c r="CY151" s="335">
        <v>2.1676078198661908E-3</v>
      </c>
      <c r="CZ151" s="335">
        <v>1.8280427673966254E-3</v>
      </c>
      <c r="DA151" s="335">
        <v>1.3974317339333041E-3</v>
      </c>
      <c r="DB151" s="335">
        <v>1.0983679193551715E-3</v>
      </c>
      <c r="DC151" s="335">
        <v>1.0621406649517317E-3</v>
      </c>
      <c r="DD151" s="335">
        <v>1.0419409873215341E-3</v>
      </c>
      <c r="DE151" s="335">
        <v>1.0353827915676214E-3</v>
      </c>
      <c r="DF151" s="335">
        <v>1.0353827915676214E-3</v>
      </c>
      <c r="DG151" s="335">
        <f>$I151*IF($G151="Pickup", SUMIFS(NewEmisData!E:E, NewEmisData!$A:$A, "Pickup", NewEmisData!$B:$B, $A151, NewEmisData!$C:$C, $H151, NewEmisData!$D:$D, DG$2), SUMIFS(NewEmisData!E:E, NewEmisData!$A:$A, "LDV", NewEmisData!$B:$B, $A151, NewEmisData!$C:$C, $H151, NewEmisData!$D:$D, DG$2))</f>
        <v>0</v>
      </c>
      <c r="DH151" s="335">
        <f>$I151*IF($G151="Pickup", SUMIFS(NewEmisData!F:F, NewEmisData!$A:$A, "Pickup", NewEmisData!$B:$B, $A151, NewEmisData!$C:$C, $H151, NewEmisData!$D:$D, DH$2), SUMIFS(NewEmisData!F:F, NewEmisData!$A:$A, "LDV", NewEmisData!$B:$B, $A151, NewEmisData!$C:$C, $H151, NewEmisData!$D:$D, DH$2))</f>
        <v>0</v>
      </c>
      <c r="DI151" s="335">
        <f>$I151*IF($G151="Pickup", SUMIFS(NewEmisData!G:G, NewEmisData!$A:$A, "Pickup", NewEmisData!$B:$B, $A151, NewEmisData!$C:$C, $H151, NewEmisData!$D:$D, DI$2), SUMIFS(NewEmisData!G:G, NewEmisData!$A:$A, "LDV", NewEmisData!$B:$B, $A151, NewEmisData!$C:$C, $H151, NewEmisData!$D:$D, DI$2))</f>
        <v>0</v>
      </c>
      <c r="DJ151" s="335">
        <f>$I151*IF($G151="Pickup", SUMIFS(NewEmisData!H:H, NewEmisData!$A:$A, "Pickup", NewEmisData!$B:$B, $A151, NewEmisData!$C:$C, $H151, NewEmisData!$D:$D, DJ$2), SUMIFS(NewEmisData!H:H, NewEmisData!$A:$A, "LDV", NewEmisData!$B:$B, $A151, NewEmisData!$C:$C, $H151, NewEmisData!$D:$D, DJ$2))</f>
        <v>0</v>
      </c>
      <c r="DK151" s="335">
        <f>$I151*IF($G151="Pickup", SUMIFS(NewEmisData!I:I, NewEmisData!$A:$A, "Pickup", NewEmisData!$B:$B, $A151, NewEmisData!$C:$C, $H151, NewEmisData!$D:$D, DK$2), SUMIFS(NewEmisData!I:I, NewEmisData!$A:$A, "LDV", NewEmisData!$B:$B, $A151, NewEmisData!$C:$C, $H151, NewEmisData!$D:$D, DK$2))</f>
        <v>0</v>
      </c>
      <c r="DL151" s="335">
        <f>$I151*IF($G151="Pickup", SUMIFS(NewEmisData!J:J, NewEmisData!$A:$A, "Pickup", NewEmisData!$B:$B, $A151, NewEmisData!$C:$C, $H151, NewEmisData!$D:$D, DL$2), SUMIFS(NewEmisData!J:J, NewEmisData!$A:$A, "LDV", NewEmisData!$B:$B, $A151, NewEmisData!$C:$C, $H151, NewEmisData!$D:$D, DL$2))</f>
        <v>0</v>
      </c>
      <c r="DM151" s="335">
        <f>$I151*IF($G151="Pickup", SUMIFS(NewEmisData!K:K, NewEmisData!$A:$A, "Pickup", NewEmisData!$B:$B, $A151, NewEmisData!$C:$C, $H151, NewEmisData!$D:$D, DM$2), SUMIFS(NewEmisData!K:K, NewEmisData!$A:$A, "LDV", NewEmisData!$B:$B, $A151, NewEmisData!$C:$C, $H151, NewEmisData!$D:$D, DM$2))</f>
        <v>0</v>
      </c>
      <c r="DN151" s="335">
        <f>$I151*IF($G151="Pickup", SUMIFS(NewEmisData!L:L, NewEmisData!$A:$A, "Pickup", NewEmisData!$B:$B, $A151, NewEmisData!$C:$C, $H151, NewEmisData!$D:$D, DN$2), SUMIFS(NewEmisData!L:L, NewEmisData!$A:$A, "LDV", NewEmisData!$B:$B, $A151, NewEmisData!$C:$C, $H151, NewEmisData!$D:$D, DN$2))</f>
        <v>0</v>
      </c>
      <c r="DO151" s="335">
        <f>$I151*IF($G151="Pickup", SUMIFS(NewEmisData!M:M, NewEmisData!$A:$A, "Pickup", NewEmisData!$B:$B, $A151, NewEmisData!$C:$C, $H151, NewEmisData!$D:$D, DO$2), SUMIFS(NewEmisData!M:M, NewEmisData!$A:$A, "LDV", NewEmisData!$B:$B, $A151, NewEmisData!$C:$C, $H151, NewEmisData!$D:$D, DO$2))</f>
        <v>0</v>
      </c>
      <c r="DP151" s="335">
        <v>2.1093869642803405E-3</v>
      </c>
      <c r="DQ151" s="335">
        <f>$I151*IF($G151="Pickup", SUMIFS(NewEmisData!E:E, NewEmisData!$A:$A, "Pickup", NewEmisData!$B:$B, $A151, NewEmisData!$C:$C, $H151, NewEmisData!$D:$D, DQ$2), SUMIFS(NewEmisData!E:E, NewEmisData!$A:$A, "LDV", NewEmisData!$B:$B, $A151, NewEmisData!$C:$C, $H151, NewEmisData!$D:$D, DQ$2))</f>
        <v>1.6116881071256101E-2</v>
      </c>
      <c r="DR151" s="335">
        <f>$I151*IF($G151="Pickup", SUMIFS(NewEmisData!F:F, NewEmisData!$A:$A, "Pickup", NewEmisData!$B:$B, $A151, NewEmisData!$C:$C, $H151, NewEmisData!$D:$D, DR$2), SUMIFS(NewEmisData!F:F, NewEmisData!$A:$A, "LDV", NewEmisData!$B:$B, $A151, NewEmisData!$C:$C, $H151, NewEmisData!$D:$D, DR$2))</f>
        <v>1.35414212486473E-2</v>
      </c>
      <c r="DS151" s="335">
        <f>$I151*IF($G151="Pickup", SUMIFS(NewEmisData!G:G, NewEmisData!$A:$A, "Pickup", NewEmisData!$B:$B, $A151, NewEmisData!$C:$C, $H151, NewEmisData!$D:$D, DS$2), SUMIFS(NewEmisData!G:G, NewEmisData!$A:$A, "LDV", NewEmisData!$B:$B, $A151, NewEmisData!$C:$C, $H151, NewEmisData!$D:$D, DS$2))</f>
        <v>1.1491928516569799E-2</v>
      </c>
      <c r="DT151" s="335">
        <f>$I151*IF($G151="Pickup", SUMIFS(NewEmisData!H:H, NewEmisData!$A:$A, "Pickup", NewEmisData!$B:$B, $A151, NewEmisData!$C:$C, $H151, NewEmisData!$D:$D, DT$2), SUMIFS(NewEmisData!H:H, NewEmisData!$A:$A, "LDV", NewEmisData!$B:$B, $A151, NewEmisData!$C:$C, $H151, NewEmisData!$D:$D, DT$2))</f>
        <v>8.5314259330267692E-3</v>
      </c>
      <c r="DU151" s="335">
        <f>$I151*IF($G151="Pickup", SUMIFS(NewEmisData!I:I, NewEmisData!$A:$A, "Pickup", NewEmisData!$B:$B, $A151, NewEmisData!$C:$C, $H151, NewEmisData!$D:$D, DU$2), SUMIFS(NewEmisData!I:I, NewEmisData!$A:$A, "LDV", NewEmisData!$B:$B, $A151, NewEmisData!$C:$C, $H151, NewEmisData!$D:$D, DU$2))</f>
        <v>7.2620321039548897E-3</v>
      </c>
      <c r="DV151" s="335">
        <f>$I151*IF($G151="Pickup", SUMIFS(NewEmisData!J:J, NewEmisData!$A:$A, "Pickup", NewEmisData!$B:$B, $A151, NewEmisData!$C:$C, $H151, NewEmisData!$D:$D, DV$2), SUMIFS(NewEmisData!J:J, NewEmisData!$A:$A, "LDV", NewEmisData!$B:$B, $A151, NewEmisData!$C:$C, $H151, NewEmisData!$D:$D, DV$2))</f>
        <v>6.7394080571002201E-3</v>
      </c>
      <c r="DW151" s="335">
        <f>$I151*IF($G151="Pickup", SUMIFS(NewEmisData!K:K, NewEmisData!$A:$A, "Pickup", NewEmisData!$B:$B, $A151, NewEmisData!$C:$C, $H151, NewEmisData!$D:$D, DW$2), SUMIFS(NewEmisData!K:K, NewEmisData!$A:$A, "LDV", NewEmisData!$B:$B, $A151, NewEmisData!$C:$C, $H151, NewEmisData!$D:$D, DW$2))</f>
        <v>6.4494195705351899E-3</v>
      </c>
      <c r="DX151" s="335">
        <f>$I151*IF($G151="Pickup", SUMIFS(NewEmisData!L:L, NewEmisData!$A:$A, "Pickup", NewEmisData!$B:$B, $A151, NewEmisData!$C:$C, $H151, NewEmisData!$D:$D, DX$2), SUMIFS(NewEmisData!L:L, NewEmisData!$A:$A, "LDV", NewEmisData!$B:$B, $A151, NewEmisData!$C:$C, $H151, NewEmisData!$D:$D, DX$2))</f>
        <v>6.3649236127540001E-3</v>
      </c>
      <c r="DY151" s="335">
        <f>$I151*IF($G151="Pickup", SUMIFS(NewEmisData!M:M, NewEmisData!$A:$A, "Pickup", NewEmisData!$B:$B, $A151, NewEmisData!$C:$C, $H151, NewEmisData!$D:$D, DY$2), SUMIFS(NewEmisData!M:M, NewEmisData!$A:$A, "LDV", NewEmisData!$B:$B, $A151, NewEmisData!$C:$C, $H151, NewEmisData!$D:$D, DY$2))</f>
        <v>6.3855265963559203E-3</v>
      </c>
      <c r="DZ151" s="335">
        <v>1.0483433406910452E-2</v>
      </c>
      <c r="EA151" s="335">
        <f t="shared" si="234"/>
        <v>394.83751183448101</v>
      </c>
      <c r="EB151" s="335">
        <f t="shared" si="235"/>
        <v>382.24571125104399</v>
      </c>
      <c r="EC151" s="335">
        <f t="shared" si="236"/>
        <v>311.20898804842699</v>
      </c>
      <c r="ED151" s="335">
        <f t="shared" si="237"/>
        <v>272.03741746452602</v>
      </c>
      <c r="EE151" s="335">
        <f t="shared" si="238"/>
        <v>256.63322215887302</v>
      </c>
      <c r="EF151" s="335">
        <f t="shared" si="239"/>
        <v>249.47351911251101</v>
      </c>
      <c r="EG151" s="335">
        <f t="shared" si="240"/>
        <v>243.947047715764</v>
      </c>
      <c r="EH151" s="335">
        <f t="shared" si="241"/>
        <v>242.03087756441701</v>
      </c>
      <c r="EI151" s="335">
        <f t="shared" si="242"/>
        <v>242.21948488777301</v>
      </c>
      <c r="EJ151" s="335">
        <f t="shared" si="243"/>
        <v>0.26615030329306139</v>
      </c>
      <c r="EK151" s="335">
        <f t="shared" si="244"/>
        <v>4.1722988994872201E-2</v>
      </c>
      <c r="EL151" s="335">
        <f t="shared" si="245"/>
        <v>3.46409702122705E-2</v>
      </c>
      <c r="EM151" s="335">
        <f t="shared" si="246"/>
        <v>3.2406542165289903E-2</v>
      </c>
      <c r="EN151" s="335">
        <f t="shared" si="247"/>
        <v>3.0987315768082901E-2</v>
      </c>
      <c r="EO151" s="335">
        <f t="shared" si="248"/>
        <v>3.42812868295745E-2</v>
      </c>
      <c r="EP151" s="335">
        <f t="shared" si="249"/>
        <v>3.5241041104630097E-2</v>
      </c>
      <c r="EQ151" s="335">
        <f t="shared" si="250"/>
        <v>3.4104926459791303E-2</v>
      </c>
      <c r="ER151" s="335">
        <f t="shared" si="251"/>
        <v>3.3427882317031102E-2</v>
      </c>
      <c r="ES151" s="335">
        <f t="shared" si="252"/>
        <v>3.3891475717267E-2</v>
      </c>
      <c r="ET151" s="335">
        <f t="shared" si="253"/>
        <v>5.9143404970885341E-2</v>
      </c>
      <c r="EU151" s="335">
        <f t="shared" si="254"/>
        <v>4.18045875613407E-3</v>
      </c>
      <c r="EV151" s="335">
        <f t="shared" si="255"/>
        <v>4.0471378457488504E-3</v>
      </c>
      <c r="EW151" s="335">
        <f t="shared" si="256"/>
        <v>2.3963740356682502E-3</v>
      </c>
      <c r="EX151" s="335">
        <f t="shared" si="257"/>
        <v>2.0947461612804202E-3</v>
      </c>
      <c r="EY151" s="335">
        <f t="shared" si="258"/>
        <v>1.9761294738190999E-3</v>
      </c>
      <c r="EZ151" s="335">
        <f t="shared" si="259"/>
        <v>1.9209993079262E-3</v>
      </c>
      <c r="FA151" s="335">
        <f t="shared" si="260"/>
        <v>1.8784446265214399E-3</v>
      </c>
      <c r="FB151" s="335">
        <f t="shared" si="261"/>
        <v>1.8636889724050101E-3</v>
      </c>
      <c r="FC151" s="335">
        <f t="shared" si="262"/>
        <v>1.8651401165369901E-3</v>
      </c>
      <c r="FD151" s="335">
        <f t="shared" si="263"/>
        <v>2.5617670759243757E-3</v>
      </c>
      <c r="FE151" s="335">
        <f t="shared" si="264"/>
        <v>5.70149509117601E-2</v>
      </c>
      <c r="FF151" s="335">
        <f t="shared" si="265"/>
        <v>5.7021889138304603E-2</v>
      </c>
      <c r="FG151" s="335">
        <f t="shared" si="266"/>
        <v>5.7501606282491798E-2</v>
      </c>
      <c r="FH151" s="335">
        <f t="shared" si="267"/>
        <v>5.7272335517784601E-2</v>
      </c>
      <c r="FI151" s="335">
        <f t="shared" si="268"/>
        <v>5.7208750023327502E-2</v>
      </c>
      <c r="FJ151" s="335">
        <f t="shared" si="269"/>
        <v>5.7179082239302903E-2</v>
      </c>
      <c r="FK151" s="335">
        <f t="shared" si="270"/>
        <v>5.7038376882496397E-2</v>
      </c>
      <c r="FL151" s="335">
        <f t="shared" si="271"/>
        <v>5.6915696785157503E-2</v>
      </c>
      <c r="FM151" s="335">
        <f t="shared" si="272"/>
        <v>5.6908699033520103E-2</v>
      </c>
      <c r="FN151" s="335">
        <f t="shared" si="273"/>
        <v>4.7785374819939178E-2</v>
      </c>
      <c r="FO151" s="335">
        <f t="shared" si="274"/>
        <v>8.7560770343190295E-3</v>
      </c>
      <c r="FP151" s="335">
        <f t="shared" si="275"/>
        <v>8.7622036543780306E-3</v>
      </c>
      <c r="FQ151" s="335">
        <f t="shared" si="276"/>
        <v>8.6304265757909393E-3</v>
      </c>
      <c r="FR151" s="335">
        <f t="shared" si="277"/>
        <v>8.4275847239737908E-3</v>
      </c>
      <c r="FS151" s="335">
        <f t="shared" si="278"/>
        <v>8.3714032789610707E-3</v>
      </c>
      <c r="FT151" s="335">
        <f t="shared" si="279"/>
        <v>8.3451695612363607E-3</v>
      </c>
      <c r="FU151" s="335">
        <f t="shared" si="280"/>
        <v>8.2207090340707199E-3</v>
      </c>
      <c r="FV151" s="335">
        <f t="shared" si="281"/>
        <v>8.1121785136203401E-3</v>
      </c>
      <c r="FW151" s="335">
        <f t="shared" si="282"/>
        <v>8.1060201670228992E-3</v>
      </c>
      <c r="FX151" s="335">
        <f t="shared" si="283"/>
        <v>9.6257106650809981E-3</v>
      </c>
    </row>
    <row r="152" spans="1:180" x14ac:dyDescent="0.2">
      <c r="A152" s="305" t="str">
        <f>_xlfn.CONCAT(IF(LEFT(TRIM(A151),1)="*", "*R", "R"), 1+RIGHT(TRIM(A151),1))</f>
        <v>R4</v>
      </c>
      <c r="B152" s="305" t="str">
        <f t="shared" si="295"/>
        <v>TLLSETHX11</v>
      </c>
      <c r="C152" s="305" t="str">
        <f t="shared" si="296"/>
        <v>TL.E85X.LS.ETHX.2011</v>
      </c>
      <c r="D152" s="301" t="str">
        <f t="shared" si="297"/>
        <v>bn-vmt, bn-vmt/a</v>
      </c>
      <c r="E152" s="301" t="str">
        <f t="shared" si="298"/>
        <v>TLE85X</v>
      </c>
      <c r="F152" s="301" t="str">
        <f t="shared" si="299"/>
        <v>TL</v>
      </c>
      <c r="G152" s="315" t="s">
        <v>822</v>
      </c>
      <c r="H152" s="315" t="s">
        <v>817</v>
      </c>
      <c r="I152" s="315">
        <v>1</v>
      </c>
      <c r="J152" s="315" t="str">
        <f t="shared" si="284"/>
        <v>Large SUV-E85</v>
      </c>
      <c r="K152" s="335">
        <f>$I152*IF($G152="Pickup", SUMIFS(NewEmisData!E:E, NewEmisData!$A:$A, "Pickup", NewEmisData!$B:$B, $A152, NewEmisData!$C:$C, $H152, NewEmisData!$D:$D, K$2), SUMIFS(NewEmisData!E:E, NewEmisData!$A:$A, "LDV", NewEmisData!$B:$B, $A152, NewEmisData!$C:$C, $H152, NewEmisData!$D:$D, K$2))</f>
        <v>544.06140229978803</v>
      </c>
      <c r="L152" s="335">
        <f>$I152*IF($G152="Pickup", SUMIFS(NewEmisData!F:F, NewEmisData!$A:$A, "Pickup", NewEmisData!$B:$B, $A152, NewEmisData!$C:$C, $H152, NewEmisData!$D:$D, L$2), SUMIFS(NewEmisData!F:F, NewEmisData!$A:$A, "LDV", NewEmisData!$B:$B, $A152, NewEmisData!$C:$C, $H152, NewEmisData!$D:$D, L$2))</f>
        <v>523.413327777066</v>
      </c>
      <c r="M152" s="335">
        <f>$I152*IF($G152="Pickup", SUMIFS(NewEmisData!G:G, NewEmisData!$A:$A, "Pickup", NewEmisData!$B:$B, $A152, NewEmisData!$C:$C, $H152, NewEmisData!$D:$D, M$2), SUMIFS(NewEmisData!G:G, NewEmisData!$A:$A, "LDV", NewEmisData!$B:$B, $A152, NewEmisData!$C:$C, $H152, NewEmisData!$D:$D, M$2))</f>
        <v>357.99141886123999</v>
      </c>
      <c r="N152" s="335">
        <f>$I152*IF($G152="Pickup", SUMIFS(NewEmisData!H:H, NewEmisData!$A:$A, "Pickup", NewEmisData!$B:$B, $A152, NewEmisData!$C:$C, $H152, NewEmisData!$D:$D, N$2), SUMIFS(NewEmisData!H:H, NewEmisData!$A:$A, "LDV", NewEmisData!$B:$B, $A152, NewEmisData!$C:$C, $H152, NewEmisData!$D:$D, N$2))</f>
        <v>312.66678906093301</v>
      </c>
      <c r="O152" s="335">
        <f>$I152*IF($G152="Pickup", SUMIFS(NewEmisData!I:I, NewEmisData!$A:$A, "Pickup", NewEmisData!$B:$B, $A152, NewEmisData!$C:$C, $H152, NewEmisData!$D:$D, O$2), SUMIFS(NewEmisData!I:I, NewEmisData!$A:$A, "LDV", NewEmisData!$B:$B, $A152, NewEmisData!$C:$C, $H152, NewEmisData!$D:$D, O$2))</f>
        <v>294.74575835697101</v>
      </c>
      <c r="P152" s="335">
        <f>$I152*IF($G152="Pickup", SUMIFS(NewEmisData!J:J, NewEmisData!$A:$A, "Pickup", NewEmisData!$B:$B, $A152, NewEmisData!$C:$C, $H152, NewEmisData!$D:$D, P$2), SUMIFS(NewEmisData!J:J, NewEmisData!$A:$A, "LDV", NewEmisData!$B:$B, $A152, NewEmisData!$C:$C, $H152, NewEmisData!$D:$D, P$2))</f>
        <v>286.352398145763</v>
      </c>
      <c r="Q152" s="335">
        <f>$I152*IF($G152="Pickup", SUMIFS(NewEmisData!K:K, NewEmisData!$A:$A, "Pickup", NewEmisData!$B:$B, $A152, NewEmisData!$C:$C, $H152, NewEmisData!$D:$D, Q$2), SUMIFS(NewEmisData!K:K, NewEmisData!$A:$A, "LDV", NewEmisData!$B:$B, $A152, NewEmisData!$C:$C, $H152, NewEmisData!$D:$D, Q$2))</f>
        <v>279.91384153210601</v>
      </c>
      <c r="R152" s="335">
        <f>$I152*IF($G152="Pickup", SUMIFS(NewEmisData!L:L, NewEmisData!$A:$A, "Pickup", NewEmisData!$B:$B, $A152, NewEmisData!$C:$C, $H152, NewEmisData!$D:$D, R$2), SUMIFS(NewEmisData!L:L, NewEmisData!$A:$A, "LDV", NewEmisData!$B:$B, $A152, NewEmisData!$C:$C, $H152, NewEmisData!$D:$D, R$2))</f>
        <v>277.68437233076702</v>
      </c>
      <c r="S152" s="335">
        <f>$I152*IF($G152="Pickup", SUMIFS(NewEmisData!M:M, NewEmisData!$A:$A, "Pickup", NewEmisData!$B:$B, $A152, NewEmisData!$C:$C, $H152, NewEmisData!$D:$D, S$2), SUMIFS(NewEmisData!M:M, NewEmisData!$A:$A, "LDV", NewEmisData!$B:$B, $A152, NewEmisData!$C:$C, $H152, NewEmisData!$D:$D, S$2))</f>
        <v>277.87214787868902</v>
      </c>
      <c r="T152" s="335">
        <v>0.26615030329306139</v>
      </c>
      <c r="U152" s="335">
        <f>$I152*IF($G152="Pickup", SUMIFS(NewEmisData!E:E, NewEmisData!$A:$A, "Pickup", NewEmisData!$B:$B, $A152, NewEmisData!$C:$C, $H152, NewEmisData!$D:$D, U$2), SUMIFS(NewEmisData!E:E, NewEmisData!$A:$A, "LDV", NewEmisData!$B:$B, $A152, NewEmisData!$C:$C, $H152, NewEmisData!$D:$D, U$2))</f>
        <v>4.1591145158291702E-2</v>
      </c>
      <c r="V152" s="335">
        <f>$I152*IF($G152="Pickup", SUMIFS(NewEmisData!F:F, NewEmisData!$A:$A, "Pickup", NewEmisData!$B:$B, $A152, NewEmisData!$C:$C, $H152, NewEmisData!$D:$D, V$2), SUMIFS(NewEmisData!F:F, NewEmisData!$A:$A, "LDV", NewEmisData!$B:$B, $A152, NewEmisData!$C:$C, $H152, NewEmisData!$D:$D, V$2))</f>
        <v>3.3567901229069899E-2</v>
      </c>
      <c r="W152" s="335">
        <f>$I152*IF($G152="Pickup", SUMIFS(NewEmisData!G:G, NewEmisData!$A:$A, "Pickup", NewEmisData!$B:$B, $A152, NewEmisData!$C:$C, $H152, NewEmisData!$D:$D, W$2), SUMIFS(NewEmisData!G:G, NewEmisData!$A:$A, "LDV", NewEmisData!$B:$B, $A152, NewEmisData!$C:$C, $H152, NewEmisData!$D:$D, W$2))</f>
        <v>3.10903118023543E-2</v>
      </c>
      <c r="X152" s="335">
        <f>$I152*IF($G152="Pickup", SUMIFS(NewEmisData!H:H, NewEmisData!$A:$A, "Pickup", NewEmisData!$B:$B, $A152, NewEmisData!$C:$C, $H152, NewEmisData!$D:$D, X$2), SUMIFS(NewEmisData!H:H, NewEmisData!$A:$A, "LDV", NewEmisData!$B:$B, $A152, NewEmisData!$C:$C, $H152, NewEmisData!$D:$D, X$2))</f>
        <v>2.9494448323488E-2</v>
      </c>
      <c r="Y152" s="335">
        <f>$I152*IF($G152="Pickup", SUMIFS(NewEmisData!I:I, NewEmisData!$A:$A, "Pickup", NewEmisData!$B:$B, $A152, NewEmisData!$C:$C, $H152, NewEmisData!$D:$D, Y$2), SUMIFS(NewEmisData!I:I, NewEmisData!$A:$A, "LDV", NewEmisData!$B:$B, $A152, NewEmisData!$C:$C, $H152, NewEmisData!$D:$D, Y$2))</f>
        <v>3.24157979138915E-2</v>
      </c>
      <c r="Z152" s="335">
        <f>$I152*IF($G152="Pickup", SUMIFS(NewEmisData!J:J, NewEmisData!$A:$A, "Pickup", NewEmisData!$B:$B, $A152, NewEmisData!$C:$C, $H152, NewEmisData!$D:$D, Z$2), SUMIFS(NewEmisData!J:J, NewEmisData!$A:$A, "LDV", NewEmisData!$B:$B, $A152, NewEmisData!$C:$C, $H152, NewEmisData!$D:$D, Z$2))</f>
        <v>3.3172947032470201E-2</v>
      </c>
      <c r="AA152" s="335">
        <f>$I152*IF($G152="Pickup", SUMIFS(NewEmisData!K:K, NewEmisData!$A:$A, "Pickup", NewEmisData!$B:$B, $A152, NewEmisData!$C:$C, $H152, NewEmisData!$D:$D, AA$2), SUMIFS(NewEmisData!K:K, NewEmisData!$A:$A, "LDV", NewEmisData!$B:$B, $A152, NewEmisData!$C:$C, $H152, NewEmisData!$D:$D, AA$2))</f>
        <v>3.1994284946783497E-2</v>
      </c>
      <c r="AB152" s="335">
        <f>$I152*IF($G152="Pickup", SUMIFS(NewEmisData!L:L, NewEmisData!$A:$A, "Pickup", NewEmisData!$B:$B, $A152, NewEmisData!$C:$C, $H152, NewEmisData!$D:$D, AB$2), SUMIFS(NewEmisData!L:L, NewEmisData!$A:$A, "LDV", NewEmisData!$B:$B, $A152, NewEmisData!$C:$C, $H152, NewEmisData!$D:$D, AB$2))</f>
        <v>3.1321415112152799E-2</v>
      </c>
      <c r="AC152" s="335">
        <f>$I152*IF($G152="Pickup", SUMIFS(NewEmisData!M:M, NewEmisData!$A:$A, "Pickup", NewEmisData!$B:$B, $A152, NewEmisData!$C:$C, $H152, NewEmisData!$D:$D, AC$2), SUMIFS(NewEmisData!M:M, NewEmisData!$A:$A, "LDV", NewEmisData!$B:$B, $A152, NewEmisData!$C:$C, $H152, NewEmisData!$D:$D, AC$2))</f>
        <v>3.1760554326411998E-2</v>
      </c>
      <c r="AD152" s="335">
        <v>5.9143404970885341E-2</v>
      </c>
      <c r="AE152" s="335">
        <f>$I152*IF($G152="Pickup", SUMIFS(NewEmisData!E:E, NewEmisData!$A:$A, "Pickup", NewEmisData!$B:$B, $A152, NewEmisData!$C:$C, $H152, NewEmisData!$D:$D, AE$2), SUMIFS(NewEmisData!E:E, NewEmisData!$A:$A, "LDV", NewEmisData!$B:$B, $A152, NewEmisData!$C:$C, $H152, NewEmisData!$D:$D, AE$2))</f>
        <v>5.7604083038927199E-3</v>
      </c>
      <c r="AF152" s="335">
        <f>$I152*IF($G152="Pickup", SUMIFS(NewEmisData!F:F, NewEmisData!$A:$A, "Pickup", NewEmisData!$B:$B, $A152, NewEmisData!$C:$C, $H152, NewEmisData!$D:$D, AF$2), SUMIFS(NewEmisData!F:F, NewEmisData!$A:$A, "LDV", NewEmisData!$B:$B, $A152, NewEmisData!$C:$C, $H152, NewEmisData!$D:$D, AF$2))</f>
        <v>5.5417937646853798E-3</v>
      </c>
      <c r="AG152" s="335">
        <f>$I152*IF($G152="Pickup", SUMIFS(NewEmisData!G:G, NewEmisData!$A:$A, "Pickup", NewEmisData!$B:$B, $A152, NewEmisData!$C:$C, $H152, NewEmisData!$D:$D, AG$2), SUMIFS(NewEmisData!G:G, NewEmisData!$A:$A, "LDV", NewEmisData!$B:$B, $A152, NewEmisData!$C:$C, $H152, NewEmisData!$D:$D, AG$2))</f>
        <v>2.7566082972264299E-3</v>
      </c>
      <c r="AH152" s="335">
        <f>$I152*IF($G152="Pickup", SUMIFS(NewEmisData!H:H, NewEmisData!$A:$A, "Pickup", NewEmisData!$B:$B, $A152, NewEmisData!$C:$C, $H152, NewEmisData!$D:$D, AH$2), SUMIFS(NewEmisData!H:H, NewEmisData!$A:$A, "LDV", NewEmisData!$B:$B, $A152, NewEmisData!$C:$C, $H152, NewEmisData!$D:$D, AH$2))</f>
        <v>2.4076004556077501E-3</v>
      </c>
      <c r="AI152" s="335">
        <f>$I152*IF($G152="Pickup", SUMIFS(NewEmisData!I:I, NewEmisData!$A:$A, "Pickup", NewEmisData!$B:$B, $A152, NewEmisData!$C:$C, $H152, NewEmisData!$D:$D, AI$2), SUMIFS(NewEmisData!I:I, NewEmisData!$A:$A, "LDV", NewEmisData!$B:$B, $A152, NewEmisData!$C:$C, $H152, NewEmisData!$D:$D, AI$2))</f>
        <v>2.2696033600869301E-3</v>
      </c>
      <c r="AJ152" s="335">
        <f>$I152*IF($G152="Pickup", SUMIFS(NewEmisData!J:J, NewEmisData!$A:$A, "Pickup", NewEmisData!$B:$B, $A152, NewEmisData!$C:$C, $H152, NewEmisData!$D:$D, AJ$2), SUMIFS(NewEmisData!J:J, NewEmisData!$A:$A, "LDV", NewEmisData!$B:$B, $A152, NewEmisData!$C:$C, $H152, NewEmisData!$D:$D, AJ$2))</f>
        <v>2.2049736201383199E-3</v>
      </c>
      <c r="AK152" s="335">
        <f>$I152*IF($G152="Pickup", SUMIFS(NewEmisData!K:K, NewEmisData!$A:$A, "Pickup", NewEmisData!$B:$B, $A152, NewEmisData!$C:$C, $H152, NewEmisData!$D:$D, AK$2), SUMIFS(NewEmisData!K:K, NewEmisData!$A:$A, "LDV", NewEmisData!$B:$B, $A152, NewEmisData!$C:$C, $H152, NewEmisData!$D:$D, AK$2))</f>
        <v>2.1553953660312102E-3</v>
      </c>
      <c r="AL152" s="335">
        <f>$I152*IF($G152="Pickup", SUMIFS(NewEmisData!L:L, NewEmisData!$A:$A, "Pickup", NewEmisData!$B:$B, $A152, NewEmisData!$C:$C, $H152, NewEmisData!$D:$D, AL$2), SUMIFS(NewEmisData!L:L, NewEmisData!$A:$A, "LDV", NewEmisData!$B:$B, $A152, NewEmisData!$C:$C, $H152, NewEmisData!$D:$D, AL$2))</f>
        <v>2.1382282417646901E-3</v>
      </c>
      <c r="AM152" s="335">
        <f>$I152*IF($G152="Pickup", SUMIFS(NewEmisData!M:M, NewEmisData!$A:$A, "Pickup", NewEmisData!$B:$B, $A152, NewEmisData!$C:$C, $H152, NewEmisData!$D:$D, AM$2), SUMIFS(NewEmisData!M:M, NewEmisData!$A:$A, "LDV", NewEmisData!$B:$B, $A152, NewEmisData!$C:$C, $H152, NewEmisData!$D:$D, AM$2))</f>
        <v>2.1396749034826201E-3</v>
      </c>
      <c r="AN152" s="335">
        <v>2.5617670759243757E-3</v>
      </c>
      <c r="AO152" s="335">
        <f>$I152*IF($G152="Pickup", SUMIFS(NewEmisData!E:E, NewEmisData!$A:$A, "Pickup", NewEmisData!$B:$B, $A152, NewEmisData!$C:$C, $H152, NewEmisData!$D:$D, AO$2), SUMIFS(NewEmisData!E:E, NewEmisData!$A:$A, "LDV", NewEmisData!$B:$B, $A152, NewEmisData!$C:$C, $H152, NewEmisData!$D:$D, AO$2))</f>
        <v>9.5237657915846596E-2</v>
      </c>
      <c r="AP152" s="335">
        <f>$I152*IF($G152="Pickup", SUMIFS(NewEmisData!F:F, NewEmisData!$A:$A, "Pickup", NewEmisData!$B:$B, $A152, NewEmisData!$C:$C, $H152, NewEmisData!$D:$D, AP$2), SUMIFS(NewEmisData!F:F, NewEmisData!$A:$A, "LDV", NewEmisData!$B:$B, $A152, NewEmisData!$C:$C, $H152, NewEmisData!$D:$D, AP$2))</f>
        <v>9.5233803814773199E-2</v>
      </c>
      <c r="AQ152" s="335">
        <f>$I152*IF($G152="Pickup", SUMIFS(NewEmisData!G:G, NewEmisData!$A:$A, "Pickup", NewEmisData!$B:$B, $A152, NewEmisData!$C:$C, $H152, NewEmisData!$D:$D, AQ$2), SUMIFS(NewEmisData!G:G, NewEmisData!$A:$A, "LDV", NewEmisData!$B:$B, $A152, NewEmisData!$C:$C, $H152, NewEmisData!$D:$D, AQ$2))</f>
        <v>7.6274845717456005E-2</v>
      </c>
      <c r="AR152" s="335">
        <f>$I152*IF($G152="Pickup", SUMIFS(NewEmisData!H:H, NewEmisData!$A:$A, "Pickup", NewEmisData!$B:$B, $A152, NewEmisData!$C:$C, $H152, NewEmisData!$D:$D, AR$2), SUMIFS(NewEmisData!H:H, NewEmisData!$A:$A, "LDV", NewEmisData!$B:$B, $A152, NewEmisData!$C:$C, $H152, NewEmisData!$D:$D, AR$2))</f>
        <v>7.6015147426408802E-2</v>
      </c>
      <c r="AS152" s="335">
        <f>$I152*IF($G152="Pickup", SUMIFS(NewEmisData!I:I, NewEmisData!$A:$A, "Pickup", NewEmisData!$B:$B, $A152, NewEmisData!$C:$C, $H152, NewEmisData!$D:$D, AS$2), SUMIFS(NewEmisData!I:I, NewEmisData!$A:$A, "LDV", NewEmisData!$B:$B, $A152, NewEmisData!$C:$C, $H152, NewEmisData!$D:$D, AS$2))</f>
        <v>7.5941173275762303E-2</v>
      </c>
      <c r="AT152" s="335">
        <f>$I152*IF($G152="Pickup", SUMIFS(NewEmisData!J:J, NewEmisData!$A:$A, "Pickup", NewEmisData!$B:$B, $A152, NewEmisData!$C:$C, $H152, NewEmisData!$D:$D, AT$2), SUMIFS(NewEmisData!J:J, NewEmisData!$A:$A, "LDV", NewEmisData!$B:$B, $A152, NewEmisData!$C:$C, $H152, NewEmisData!$D:$D, AT$2))</f>
        <v>7.5905318392472401E-2</v>
      </c>
      <c r="AU152" s="335">
        <f>$I152*IF($G152="Pickup", SUMIFS(NewEmisData!K:K, NewEmisData!$A:$A, "Pickup", NewEmisData!$B:$B, $A152, NewEmisData!$C:$C, $H152, NewEmisData!$D:$D, AU$2), SUMIFS(NewEmisData!K:K, NewEmisData!$A:$A, "LDV", NewEmisData!$B:$B, $A152, NewEmisData!$C:$C, $H152, NewEmisData!$D:$D, AU$2))</f>
        <v>7.5746506350714102E-2</v>
      </c>
      <c r="AV152" s="335">
        <f>$I152*IF($G152="Pickup", SUMIFS(NewEmisData!L:L, NewEmisData!$A:$A, "Pickup", NewEmisData!$B:$B, $A152, NewEmisData!$C:$C, $H152, NewEmisData!$D:$D, AV$2), SUMIFS(NewEmisData!L:L, NewEmisData!$A:$A, "LDV", NewEmisData!$B:$B, $A152, NewEmisData!$C:$C, $H152, NewEmisData!$D:$D, AV$2))</f>
        <v>7.5609197138019502E-2</v>
      </c>
      <c r="AW152" s="335">
        <f>$I152*IF($G152="Pickup", SUMIFS(NewEmisData!M:M, NewEmisData!$A:$A, "Pickup", NewEmisData!$B:$B, $A152, NewEmisData!$C:$C, $H152, NewEmisData!$D:$D, AW$2), SUMIFS(NewEmisData!M:M, NewEmisData!$A:$A, "LDV", NewEmisData!$B:$B, $A152, NewEmisData!$C:$C, $H152, NewEmisData!$D:$D, AW$2))</f>
        <v>7.5600977518040596E-2</v>
      </c>
      <c r="AX152" s="335">
        <v>4.7785374819939178E-2</v>
      </c>
      <c r="AY152" s="335">
        <f>$I152*IF($G152="Pickup", SUMIFS(NewEmisData!E:E, NewEmisData!$A:$A, "Pickup", NewEmisData!$B:$B, $A152, NewEmisData!$C:$C, $H152, NewEmisData!$D:$D, AY$2), SUMIFS(NewEmisData!E:E, NewEmisData!$A:$A, "LDV", NewEmisData!$B:$B, $A152, NewEmisData!$C:$C, $H152, NewEmisData!$D:$D, AY$2))</f>
        <v>1.40169037450868E-2</v>
      </c>
      <c r="AZ152" s="335">
        <f>$I152*IF($G152="Pickup", SUMIFS(NewEmisData!F:F, NewEmisData!$A:$A, "Pickup", NewEmisData!$B:$B, $A152, NewEmisData!$C:$C, $H152, NewEmisData!$D:$D, AZ$2), SUMIFS(NewEmisData!F:F, NewEmisData!$A:$A, "LDV", NewEmisData!$B:$B, $A152, NewEmisData!$C:$C, $H152, NewEmisData!$D:$D, AZ$2))</f>
        <v>1.4013573377583501E-2</v>
      </c>
      <c r="BA152" s="335">
        <f>$I152*IF($G152="Pickup", SUMIFS(NewEmisData!G:G, NewEmisData!$A:$A, "Pickup", NewEmisData!$B:$B, $A152, NewEmisData!$C:$C, $H152, NewEmisData!$D:$D, BA$2), SUMIFS(NewEmisData!G:G, NewEmisData!$A:$A, "LDV", NewEmisData!$B:$B, $A152, NewEmisData!$C:$C, $H152, NewEmisData!$D:$D, BA$2))</f>
        <v>1.11562424125551E-2</v>
      </c>
      <c r="BB152" s="335">
        <f>$I152*IF($G152="Pickup", SUMIFS(NewEmisData!H:H, NewEmisData!$A:$A, "Pickup", NewEmisData!$B:$B, $A152, NewEmisData!$C:$C, $H152, NewEmisData!$D:$D, BB$2), SUMIFS(NewEmisData!H:H, NewEmisData!$A:$A, "LDV", NewEmisData!$B:$B, $A152, NewEmisData!$C:$C, $H152, NewEmisData!$D:$D, BB$2))</f>
        <v>1.09265188788693E-2</v>
      </c>
      <c r="BC152" s="335">
        <f>$I152*IF($G152="Pickup", SUMIFS(NewEmisData!I:I, NewEmisData!$A:$A, "Pickup", NewEmisData!$B:$B, $A152, NewEmisData!$C:$C, $H152, NewEmisData!$D:$D, BC$2), SUMIFS(NewEmisData!I:I, NewEmisData!$A:$A, "LDV", NewEmisData!$B:$B, $A152, NewEmisData!$C:$C, $H152, NewEmisData!$D:$D, BC$2))</f>
        <v>1.0861054896046199E-2</v>
      </c>
      <c r="BD152" s="335">
        <f>$I152*IF($G152="Pickup", SUMIFS(NewEmisData!J:J, NewEmisData!$A:$A, "Pickup", NewEmisData!$B:$B, $A152, NewEmisData!$C:$C, $H152, NewEmisData!$D:$D, BD$2), SUMIFS(NewEmisData!J:J, NewEmisData!$A:$A, "LDV", NewEmisData!$B:$B, $A152, NewEmisData!$C:$C, $H152, NewEmisData!$D:$D, BD$2))</f>
        <v>1.08293882777488E-2</v>
      </c>
      <c r="BE152" s="335">
        <f>$I152*IF($G152="Pickup", SUMIFS(NewEmisData!K:K, NewEmisData!$A:$A, "Pickup", NewEmisData!$B:$B, $A152, NewEmisData!$C:$C, $H152, NewEmisData!$D:$D, BE$2), SUMIFS(NewEmisData!K:K, NewEmisData!$A:$A, "LDV", NewEmisData!$B:$B, $A152, NewEmisData!$C:$C, $H152, NewEmisData!$D:$D, BE$2))</f>
        <v>1.06888930906526E-2</v>
      </c>
      <c r="BF152" s="335">
        <f>$I152*IF($G152="Pickup", SUMIFS(NewEmisData!L:L, NewEmisData!$A:$A, "Pickup", NewEmisData!$B:$B, $A152, NewEmisData!$C:$C, $H152, NewEmisData!$D:$D, BF$2), SUMIFS(NewEmisData!L:L, NewEmisData!$A:$A, "LDV", NewEmisData!$B:$B, $A152, NewEmisData!$C:$C, $H152, NewEmisData!$D:$D, BF$2))</f>
        <v>1.05674353285179E-2</v>
      </c>
      <c r="BG152" s="335">
        <f>$I152*IF($G152="Pickup", SUMIFS(NewEmisData!M:M, NewEmisData!$A:$A, "Pickup", NewEmisData!$B:$B, $A152, NewEmisData!$C:$C, $H152, NewEmisData!$D:$D, BG$2), SUMIFS(NewEmisData!M:M, NewEmisData!$A:$A, "LDV", NewEmisData!$B:$B, $A152, NewEmisData!$C:$C, $H152, NewEmisData!$D:$D, BG$2))</f>
        <v>1.05601708467511E-2</v>
      </c>
      <c r="BH152" s="335">
        <v>9.6257106650809981E-3</v>
      </c>
      <c r="BI152" s="335">
        <f>$I152*IF($G152="Pickup", SUMIFS(NewEmisData!E:E, NewEmisData!$A:$A, "Pickup", NewEmisData!$B:$B, $A152, NewEmisData!$C:$C, $H152, NewEmisData!$D:$D, BI$2), SUMIFS(NewEmisData!E:E, NewEmisData!$A:$A, "LDV", NewEmisData!$B:$B, $A152, NewEmisData!$C:$C, $H152, NewEmisData!$D:$D, BI$2))</f>
        <v>1.2691960654493</v>
      </c>
      <c r="BJ152" s="335">
        <f>$I152*IF($G152="Pickup", SUMIFS(NewEmisData!F:F, NewEmisData!$A:$A, "Pickup", NewEmisData!$B:$B, $A152, NewEmisData!$C:$C, $H152, NewEmisData!$D:$D, BJ$2), SUMIFS(NewEmisData!F:F, NewEmisData!$A:$A, "LDV", NewEmisData!$B:$B, $A152, NewEmisData!$C:$C, $H152, NewEmisData!$D:$D, BJ$2))</f>
        <v>1.0417224074664899</v>
      </c>
      <c r="BK152" s="335">
        <f>$I152*IF($G152="Pickup", SUMIFS(NewEmisData!G:G, NewEmisData!$A:$A, "Pickup", NewEmisData!$B:$B, $A152, NewEmisData!$C:$C, $H152, NewEmisData!$D:$D, BK$2), SUMIFS(NewEmisData!G:G, NewEmisData!$A:$A, "LDV", NewEmisData!$B:$B, $A152, NewEmisData!$C:$C, $H152, NewEmisData!$D:$D, BK$2))</f>
        <v>0.71990684431713603</v>
      </c>
      <c r="BL152" s="335">
        <f>$I152*IF($G152="Pickup", SUMIFS(NewEmisData!H:H, NewEmisData!$A:$A, "Pickup", NewEmisData!$B:$B, $A152, NewEmisData!$C:$C, $H152, NewEmisData!$D:$D, BL$2), SUMIFS(NewEmisData!H:H, NewEmisData!$A:$A, "LDV", NewEmisData!$B:$B, $A152, NewEmisData!$C:$C, $H152, NewEmisData!$D:$D, BL$2))</f>
        <v>0.77406938341631604</v>
      </c>
      <c r="BM152" s="335">
        <f>$I152*IF($G152="Pickup", SUMIFS(NewEmisData!I:I, NewEmisData!$A:$A, "Pickup", NewEmisData!$B:$B, $A152, NewEmisData!$C:$C, $H152, NewEmisData!$D:$D, BM$2), SUMIFS(NewEmisData!I:I, NewEmisData!$A:$A, "LDV", NewEmisData!$B:$B, $A152, NewEmisData!$C:$C, $H152, NewEmisData!$D:$D, BM$2))</f>
        <v>0.850428111115753</v>
      </c>
      <c r="BN152" s="335">
        <f>$I152*IF($G152="Pickup", SUMIFS(NewEmisData!J:J, NewEmisData!$A:$A, "Pickup", NewEmisData!$B:$B, $A152, NewEmisData!$C:$C, $H152, NewEmisData!$D:$D, BN$2), SUMIFS(NewEmisData!J:J, NewEmisData!$A:$A, "LDV", NewEmisData!$B:$B, $A152, NewEmisData!$C:$C, $H152, NewEmisData!$D:$D, BN$2))</f>
        <v>0.88398432246613101</v>
      </c>
      <c r="BO152" s="335">
        <f>$I152*IF($G152="Pickup", SUMIFS(NewEmisData!K:K, NewEmisData!$A:$A, "Pickup", NewEmisData!$B:$B, $A152, NewEmisData!$C:$C, $H152, NewEmisData!$D:$D, BO$2), SUMIFS(NewEmisData!K:K, NewEmisData!$A:$A, "LDV", NewEmisData!$B:$B, $A152, NewEmisData!$C:$C, $H152, NewEmisData!$D:$D, BO$2))</f>
        <v>0.86746558005476404</v>
      </c>
      <c r="BP152" s="335">
        <f>$I152*IF($G152="Pickup", SUMIFS(NewEmisData!L:L, NewEmisData!$A:$A, "Pickup", NewEmisData!$B:$B, $A152, NewEmisData!$C:$C, $H152, NewEmisData!$D:$D, BP$2), SUMIFS(NewEmisData!L:L, NewEmisData!$A:$A, "LDV", NewEmisData!$B:$B, $A152, NewEmisData!$C:$C, $H152, NewEmisData!$D:$D, BP$2))</f>
        <v>0.85493079785318604</v>
      </c>
      <c r="BQ152" s="335">
        <f>$I152*IF($G152="Pickup", SUMIFS(NewEmisData!M:M, NewEmisData!$A:$A, "Pickup", NewEmisData!$B:$B, $A152, NewEmisData!$C:$C, $H152, NewEmisData!$D:$D, BQ$2), SUMIFS(NewEmisData!M:M, NewEmisData!$A:$A, "LDV", NewEmisData!$B:$B, $A152, NewEmisData!$C:$C, $H152, NewEmisData!$D:$D, BQ$2))</f>
        <v>0.86425549081219399</v>
      </c>
      <c r="BR152" s="335">
        <v>1.4092345254837961</v>
      </c>
      <c r="BS152" s="335">
        <f>$I152*IF($G152="Pickup", SUMIFS(NewEmisData!E:E, NewEmisData!$A:$A, "Pickup", NewEmisData!$B:$B, $A152, NewEmisData!$C:$C, $H152, NewEmisData!$D:$D, BS$2), SUMIFS(NewEmisData!E:E, NewEmisData!$A:$A, "LDV", NewEmisData!$B:$B, $A152, NewEmisData!$C:$C, $H152, NewEmisData!$D:$D, BS$2))</f>
        <v>0.12595175891714899</v>
      </c>
      <c r="BT152" s="335">
        <f>$I152*IF($G152="Pickup", SUMIFS(NewEmisData!F:F, NewEmisData!$A:$A, "Pickup", NewEmisData!$B:$B, $A152, NewEmisData!$C:$C, $H152, NewEmisData!$D:$D, BT$2), SUMIFS(NewEmisData!F:F, NewEmisData!$A:$A, "LDV", NewEmisData!$B:$B, $A152, NewEmisData!$C:$C, $H152, NewEmisData!$D:$D, BT$2))</f>
        <v>0.117078419912489</v>
      </c>
      <c r="BU152" s="335">
        <f>$I152*IF($G152="Pickup", SUMIFS(NewEmisData!G:G, NewEmisData!$A:$A, "Pickup", NewEmisData!$B:$B, $A152, NewEmisData!$C:$C, $H152, NewEmisData!$D:$D, BU$2), SUMIFS(NewEmisData!G:G, NewEmisData!$A:$A, "LDV", NewEmisData!$B:$B, $A152, NewEmisData!$C:$C, $H152, NewEmisData!$D:$D, BU$2))</f>
        <v>8.2694195367886997E-2</v>
      </c>
      <c r="BV152" s="335">
        <f>$I152*IF($G152="Pickup", SUMIFS(NewEmisData!H:H, NewEmisData!$A:$A, "Pickup", NewEmisData!$B:$B, $A152, NewEmisData!$C:$C, $H152, NewEmisData!$D:$D, BV$2), SUMIFS(NewEmisData!H:H, NewEmisData!$A:$A, "LDV", NewEmisData!$B:$B, $A152, NewEmisData!$C:$C, $H152, NewEmisData!$D:$D, BV$2))</f>
        <v>7.8253057541772197E-2</v>
      </c>
      <c r="BW152" s="335">
        <f>$I152*IF($G152="Pickup", SUMIFS(NewEmisData!I:I, NewEmisData!$A:$A, "Pickup", NewEmisData!$B:$B, $A152, NewEmisData!$C:$C, $H152, NewEmisData!$D:$D, BW$2), SUMIFS(NewEmisData!I:I, NewEmisData!$A:$A, "LDV", NewEmisData!$B:$B, $A152, NewEmisData!$C:$C, $H152, NewEmisData!$D:$D, BW$2))</f>
        <v>9.1630190121546704E-2</v>
      </c>
      <c r="BX152" s="335">
        <f>$I152*IF($G152="Pickup", SUMIFS(NewEmisData!J:J, NewEmisData!$A:$A, "Pickup", NewEmisData!$B:$B, $A152, NewEmisData!$C:$C, $H152, NewEmisData!$D:$D, BX$2), SUMIFS(NewEmisData!J:J, NewEmisData!$A:$A, "LDV", NewEmisData!$B:$B, $A152, NewEmisData!$C:$C, $H152, NewEmisData!$D:$D, BX$2))</f>
        <v>0.11005344876291601</v>
      </c>
      <c r="BY152" s="335">
        <f>$I152*IF($G152="Pickup", SUMIFS(NewEmisData!K:K, NewEmisData!$A:$A, "Pickup", NewEmisData!$B:$B, $A152, NewEmisData!$C:$C, $H152, NewEmisData!$D:$D, BY$2), SUMIFS(NewEmisData!K:K, NewEmisData!$A:$A, "LDV", NewEmisData!$B:$B, $A152, NewEmisData!$C:$C, $H152, NewEmisData!$D:$D, BY$2))</f>
        <v>0.124255361832616</v>
      </c>
      <c r="BZ152" s="335">
        <f>$I152*IF($G152="Pickup", SUMIFS(NewEmisData!L:L, NewEmisData!$A:$A, "Pickup", NewEmisData!$B:$B, $A152, NewEmisData!$C:$C, $H152, NewEmisData!$D:$D, BZ$2), SUMIFS(NewEmisData!L:L, NewEmisData!$A:$A, "LDV", NewEmisData!$B:$B, $A152, NewEmisData!$C:$C, $H152, NewEmisData!$D:$D, BZ$2))</f>
        <v>0.12937271269558401</v>
      </c>
      <c r="CA152" s="335">
        <f>$I152*IF($G152="Pickup", SUMIFS(NewEmisData!M:M, NewEmisData!$A:$A, "Pickup", NewEmisData!$B:$B, $A152, NewEmisData!$C:$C, $H152, NewEmisData!$D:$D, CA$2), SUMIFS(NewEmisData!M:M, NewEmisData!$A:$A, "LDV", NewEmisData!$B:$B, $A152, NewEmisData!$C:$C, $H152, NewEmisData!$D:$D, CA$2))</f>
        <v>0.13909439218126199</v>
      </c>
      <c r="CB152" s="335">
        <v>6.0597963453520649E-2</v>
      </c>
      <c r="CC152" s="335">
        <f>$I152*IF($G152="Pickup", SUMIFS(NewEmisData!E:E, NewEmisData!$A:$A, "Pickup", NewEmisData!$B:$B, $A152, NewEmisData!$C:$C, $H152, NewEmisData!$D:$D, CC$2), SUMIFS(NewEmisData!E:E, NewEmisData!$A:$A, "LDV", NewEmisData!$B:$B, $A152, NewEmisData!$C:$C, $H152, NewEmisData!$D:$D, CC$2))</f>
        <v>2.3959600214614001E-2</v>
      </c>
      <c r="CD152" s="335">
        <f>$I152*IF($G152="Pickup", SUMIFS(NewEmisData!F:F, NewEmisData!$A:$A, "Pickup", NewEmisData!$B:$B, $A152, NewEmisData!$C:$C, $H152, NewEmisData!$D:$D, CD$2), SUMIFS(NewEmisData!F:F, NewEmisData!$A:$A, "LDV", NewEmisData!$B:$B, $A152, NewEmisData!$C:$C, $H152, NewEmisData!$D:$D, CD$2))</f>
        <v>2.39595561203313E-2</v>
      </c>
      <c r="CE152" s="335">
        <f>$I152*IF($G152="Pickup", SUMIFS(NewEmisData!G:G, NewEmisData!$A:$A, "Pickup", NewEmisData!$B:$B, $A152, NewEmisData!$C:$C, $H152, NewEmisData!$D:$D, CE$2), SUMIFS(NewEmisData!G:G, NewEmisData!$A:$A, "LDV", NewEmisData!$B:$B, $A152, NewEmisData!$C:$C, $H152, NewEmisData!$D:$D, CE$2))</f>
        <v>2.1883978700773001E-2</v>
      </c>
      <c r="CF152" s="335">
        <f>$I152*IF($G152="Pickup", SUMIFS(NewEmisData!H:H, NewEmisData!$A:$A, "Pickup", NewEmisData!$B:$B, $A152, NewEmisData!$C:$C, $H152, NewEmisData!$D:$D, CF$2), SUMIFS(NewEmisData!H:H, NewEmisData!$A:$A, "LDV", NewEmisData!$B:$B, $A152, NewEmisData!$C:$C, $H152, NewEmisData!$D:$D, CF$2))</f>
        <v>2.25515751155465E-2</v>
      </c>
      <c r="CG152" s="335">
        <f>$I152*IF($G152="Pickup", SUMIFS(NewEmisData!I:I, NewEmisData!$A:$A, "Pickup", NewEmisData!$B:$B, $A152, NewEmisData!$C:$C, $H152, NewEmisData!$D:$D, CG$2), SUMIFS(NewEmisData!I:I, NewEmisData!$A:$A, "LDV", NewEmisData!$B:$B, $A152, NewEmisData!$C:$C, $H152, NewEmisData!$D:$D, CG$2))</f>
        <v>2.4461655004649401E-2</v>
      </c>
      <c r="CH152" s="335">
        <f>$I152*IF($G152="Pickup", SUMIFS(NewEmisData!J:J, NewEmisData!$A:$A, "Pickup", NewEmisData!$B:$B, $A152, NewEmisData!$C:$C, $H152, NewEmisData!$D:$D, CH$2), SUMIFS(NewEmisData!J:J, NewEmisData!$A:$A, "LDV", NewEmisData!$B:$B, $A152, NewEmisData!$C:$C, $H152, NewEmisData!$D:$D, CH$2))</f>
        <v>2.55482861436532E-2</v>
      </c>
      <c r="CI152" s="335">
        <f>$I152*IF($G152="Pickup", SUMIFS(NewEmisData!K:K, NewEmisData!$A:$A, "Pickup", NewEmisData!$B:$B, $A152, NewEmisData!$C:$C, $H152, NewEmisData!$D:$D, CI$2), SUMIFS(NewEmisData!K:K, NewEmisData!$A:$A, "LDV", NewEmisData!$B:$B, $A152, NewEmisData!$C:$C, $H152, NewEmisData!$D:$D, CI$2))</f>
        <v>2.5901161089235299E-2</v>
      </c>
      <c r="CJ152" s="335">
        <f>$I152*IF($G152="Pickup", SUMIFS(NewEmisData!L:L, NewEmisData!$A:$A, "Pickup", NewEmisData!$B:$B, $A152, NewEmisData!$C:$C, $H152, NewEmisData!$D:$D, CJ$2), SUMIFS(NewEmisData!L:L, NewEmisData!$A:$A, "LDV", NewEmisData!$B:$B, $A152, NewEmisData!$C:$C, $H152, NewEmisData!$D:$D, CJ$2))</f>
        <v>2.59711515976483E-2</v>
      </c>
      <c r="CK152" s="335">
        <f>$I152*IF($G152="Pickup", SUMIFS(NewEmisData!M:M, NewEmisData!$A:$A, "Pickup", NewEmisData!$B:$B, $A152, NewEmisData!$C:$C, $H152, NewEmisData!$D:$D, CK$2), SUMIFS(NewEmisData!M:M, NewEmisData!$A:$A, "LDV", NewEmisData!$B:$B, $A152, NewEmisData!$C:$C, $H152, NewEmisData!$D:$D, CK$2))</f>
        <v>2.6006232363577901E-2</v>
      </c>
      <c r="CL152" s="335">
        <v>2.191731487598363E-2</v>
      </c>
      <c r="CM152" s="335">
        <f>$I152*IF($G152="Pickup", SUMIFS(NewEmisData!E:E, NewEmisData!$A:$A, "Pickup", NewEmisData!$B:$B, $A152, NewEmisData!$C:$C, $H152, NewEmisData!$D:$D, CM$2), SUMIFS(NewEmisData!E:E, NewEmisData!$A:$A, "LDV", NewEmisData!$B:$B, $A152, NewEmisData!$C:$C, $H152, NewEmisData!$D:$D, CM$2))</f>
        <v>6.6247436710222896E-3</v>
      </c>
      <c r="CN152" s="335">
        <f>$I152*IF($G152="Pickup", SUMIFS(NewEmisData!F:F, NewEmisData!$A:$A, "Pickup", NewEmisData!$B:$B, $A152, NewEmisData!$C:$C, $H152, NewEmisData!$D:$D, CN$2), SUMIFS(NewEmisData!F:F, NewEmisData!$A:$A, "LDV", NewEmisData!$B:$B, $A152, NewEmisData!$C:$C, $H152, NewEmisData!$D:$D, CN$2))</f>
        <v>6.6281448502966099E-3</v>
      </c>
      <c r="CO152" s="335">
        <f>$I152*IF($G152="Pickup", SUMIFS(NewEmisData!G:G, NewEmisData!$A:$A, "Pickup", NewEmisData!$B:$B, $A152, NewEmisData!$C:$C, $H152, NewEmisData!$D:$D, CO$2), SUMIFS(NewEmisData!G:G, NewEmisData!$A:$A, "LDV", NewEmisData!$B:$B, $A152, NewEmisData!$C:$C, $H152, NewEmisData!$D:$D, CO$2))</f>
        <v>5.8722582728920596E-3</v>
      </c>
      <c r="CP152" s="335">
        <f>$I152*IF($G152="Pickup", SUMIFS(NewEmisData!H:H, NewEmisData!$A:$A, "Pickup", NewEmisData!$B:$B, $A152, NewEmisData!$C:$C, $H152, NewEmisData!$D:$D, CP$2), SUMIFS(NewEmisData!H:H, NewEmisData!$A:$A, "LDV", NewEmisData!$B:$B, $A152, NewEmisData!$C:$C, $H152, NewEmisData!$D:$D, CP$2))</f>
        <v>5.9987733822495001E-3</v>
      </c>
      <c r="CQ152" s="335">
        <f>$I152*IF($G152="Pickup", SUMIFS(NewEmisData!I:I, NewEmisData!$A:$A, "Pickup", NewEmisData!$B:$B, $A152, NewEmisData!$C:$C, $H152, NewEmisData!$D:$D, CQ$2), SUMIFS(NewEmisData!I:I, NewEmisData!$A:$A, "LDV", NewEmisData!$B:$B, $A152, NewEmisData!$C:$C, $H152, NewEmisData!$D:$D, CQ$2))</f>
        <v>6.1874595969005101E-3</v>
      </c>
      <c r="CR152" s="335">
        <f>$I152*IF($G152="Pickup", SUMIFS(NewEmisData!J:J, NewEmisData!$A:$A, "Pickup", NewEmisData!$B:$B, $A152, NewEmisData!$C:$C, $H152, NewEmisData!$D:$D, CR$2), SUMIFS(NewEmisData!J:J, NewEmisData!$A:$A, "LDV", NewEmisData!$B:$B, $A152, NewEmisData!$C:$C, $H152, NewEmisData!$D:$D, CR$2))</f>
        <v>6.3726817480412997E-3</v>
      </c>
      <c r="CS152" s="335">
        <f>$I152*IF($G152="Pickup", SUMIFS(NewEmisData!K:K, NewEmisData!$A:$A, "Pickup", NewEmisData!$B:$B, $A152, NewEmisData!$C:$C, $H152, NewEmisData!$D:$D, CS$2), SUMIFS(NewEmisData!K:K, NewEmisData!$A:$A, "LDV", NewEmisData!$B:$B, $A152, NewEmisData!$C:$C, $H152, NewEmisData!$D:$D, CS$2))</f>
        <v>6.4700080275717697E-3</v>
      </c>
      <c r="CT152" s="335">
        <f>$I152*IF($G152="Pickup", SUMIFS(NewEmisData!L:L, NewEmisData!$A:$A, "Pickup", NewEmisData!$B:$B, $A152, NewEmisData!$C:$C, $H152, NewEmisData!$D:$D, CT$2), SUMIFS(NewEmisData!L:L, NewEmisData!$A:$A, "LDV", NewEmisData!$B:$B, $A152, NewEmisData!$C:$C, $H152, NewEmisData!$D:$D, CT$2))</f>
        <v>6.5027598829567098E-3</v>
      </c>
      <c r="CU152" s="335">
        <f>$I152*IF($G152="Pickup", SUMIFS(NewEmisData!M:M, NewEmisData!$A:$A, "Pickup", NewEmisData!$B:$B, $A152, NewEmisData!$C:$C, $H152, NewEmisData!$D:$D, CU$2), SUMIFS(NewEmisData!M:M, NewEmisData!$A:$A, "LDV", NewEmisData!$B:$B, $A152, NewEmisData!$C:$C, $H152, NewEmisData!$D:$D, CU$2))</f>
        <v>6.5452972205059003E-3</v>
      </c>
      <c r="CV152" s="335">
        <v>6.7952138994962314E-3</v>
      </c>
      <c r="CW152" s="335">
        <v>3.2737236720533996E-3</v>
      </c>
      <c r="CX152" s="335">
        <v>2.6781003095548879E-3</v>
      </c>
      <c r="CY152" s="335">
        <v>2.1676078198661908E-3</v>
      </c>
      <c r="CZ152" s="335">
        <v>1.8280427673966254E-3</v>
      </c>
      <c r="DA152" s="335">
        <v>1.3974317339333041E-3</v>
      </c>
      <c r="DB152" s="335">
        <v>1.0983679193551715E-3</v>
      </c>
      <c r="DC152" s="335">
        <v>1.0621406649517317E-3</v>
      </c>
      <c r="DD152" s="335">
        <v>1.0419409873215341E-3</v>
      </c>
      <c r="DE152" s="335">
        <v>1.0353827915676214E-3</v>
      </c>
      <c r="DF152" s="335">
        <v>1.0353827915676214E-3</v>
      </c>
      <c r="DG152" s="335">
        <f>$I152*IF($G152="Pickup", SUMIFS(NewEmisData!E:E, NewEmisData!$A:$A, "Pickup", NewEmisData!$B:$B, $A152, NewEmisData!$C:$C, $H152, NewEmisData!$D:$D, DG$2), SUMIFS(NewEmisData!E:E, NewEmisData!$A:$A, "LDV", NewEmisData!$B:$B, $A152, NewEmisData!$C:$C, $H152, NewEmisData!$D:$D, DG$2))</f>
        <v>0</v>
      </c>
      <c r="DH152" s="335">
        <f>$I152*IF($G152="Pickup", SUMIFS(NewEmisData!F:F, NewEmisData!$A:$A, "Pickup", NewEmisData!$B:$B, $A152, NewEmisData!$C:$C, $H152, NewEmisData!$D:$D, DH$2), SUMIFS(NewEmisData!F:F, NewEmisData!$A:$A, "LDV", NewEmisData!$B:$B, $A152, NewEmisData!$C:$C, $H152, NewEmisData!$D:$D, DH$2))</f>
        <v>0</v>
      </c>
      <c r="DI152" s="335">
        <f>$I152*IF($G152="Pickup", SUMIFS(NewEmisData!G:G, NewEmisData!$A:$A, "Pickup", NewEmisData!$B:$B, $A152, NewEmisData!$C:$C, $H152, NewEmisData!$D:$D, DI$2), SUMIFS(NewEmisData!G:G, NewEmisData!$A:$A, "LDV", NewEmisData!$B:$B, $A152, NewEmisData!$C:$C, $H152, NewEmisData!$D:$D, DI$2))</f>
        <v>0</v>
      </c>
      <c r="DJ152" s="335">
        <f>$I152*IF($G152="Pickup", SUMIFS(NewEmisData!H:H, NewEmisData!$A:$A, "Pickup", NewEmisData!$B:$B, $A152, NewEmisData!$C:$C, $H152, NewEmisData!$D:$D, DJ$2), SUMIFS(NewEmisData!H:H, NewEmisData!$A:$A, "LDV", NewEmisData!$B:$B, $A152, NewEmisData!$C:$C, $H152, NewEmisData!$D:$D, DJ$2))</f>
        <v>0</v>
      </c>
      <c r="DK152" s="335">
        <f>$I152*IF($G152="Pickup", SUMIFS(NewEmisData!I:I, NewEmisData!$A:$A, "Pickup", NewEmisData!$B:$B, $A152, NewEmisData!$C:$C, $H152, NewEmisData!$D:$D, DK$2), SUMIFS(NewEmisData!I:I, NewEmisData!$A:$A, "LDV", NewEmisData!$B:$B, $A152, NewEmisData!$C:$C, $H152, NewEmisData!$D:$D, DK$2))</f>
        <v>0</v>
      </c>
      <c r="DL152" s="335">
        <f>$I152*IF($G152="Pickup", SUMIFS(NewEmisData!J:J, NewEmisData!$A:$A, "Pickup", NewEmisData!$B:$B, $A152, NewEmisData!$C:$C, $H152, NewEmisData!$D:$D, DL$2), SUMIFS(NewEmisData!J:J, NewEmisData!$A:$A, "LDV", NewEmisData!$B:$B, $A152, NewEmisData!$C:$C, $H152, NewEmisData!$D:$D, DL$2))</f>
        <v>0</v>
      </c>
      <c r="DM152" s="335">
        <f>$I152*IF($G152="Pickup", SUMIFS(NewEmisData!K:K, NewEmisData!$A:$A, "Pickup", NewEmisData!$B:$B, $A152, NewEmisData!$C:$C, $H152, NewEmisData!$D:$D, DM$2), SUMIFS(NewEmisData!K:K, NewEmisData!$A:$A, "LDV", NewEmisData!$B:$B, $A152, NewEmisData!$C:$C, $H152, NewEmisData!$D:$D, DM$2))</f>
        <v>0</v>
      </c>
      <c r="DN152" s="335">
        <f>$I152*IF($G152="Pickup", SUMIFS(NewEmisData!L:L, NewEmisData!$A:$A, "Pickup", NewEmisData!$B:$B, $A152, NewEmisData!$C:$C, $H152, NewEmisData!$D:$D, DN$2), SUMIFS(NewEmisData!L:L, NewEmisData!$A:$A, "LDV", NewEmisData!$B:$B, $A152, NewEmisData!$C:$C, $H152, NewEmisData!$D:$D, DN$2))</f>
        <v>0</v>
      </c>
      <c r="DO152" s="335">
        <f>$I152*IF($G152="Pickup", SUMIFS(NewEmisData!M:M, NewEmisData!$A:$A, "Pickup", NewEmisData!$B:$B, $A152, NewEmisData!$C:$C, $H152, NewEmisData!$D:$D, DO$2), SUMIFS(NewEmisData!M:M, NewEmisData!$A:$A, "LDV", NewEmisData!$B:$B, $A152, NewEmisData!$C:$C, $H152, NewEmisData!$D:$D, DO$2))</f>
        <v>0</v>
      </c>
      <c r="DP152" s="335">
        <v>2.1093869642803405E-3</v>
      </c>
      <c r="DQ152" s="335">
        <f>$I152*IF($G152="Pickup", SUMIFS(NewEmisData!E:E, NewEmisData!$A:$A, "Pickup", NewEmisData!$B:$B, $A152, NewEmisData!$C:$C, $H152, NewEmisData!$D:$D, DQ$2), SUMIFS(NewEmisData!E:E, NewEmisData!$A:$A, "LDV", NewEmisData!$B:$B, $A152, NewEmisData!$C:$C, $H152, NewEmisData!$D:$D, DQ$2))</f>
        <v>1.72060513456559E-2</v>
      </c>
      <c r="DR152" s="335">
        <f>$I152*IF($G152="Pickup", SUMIFS(NewEmisData!F:F, NewEmisData!$A:$A, "Pickup", NewEmisData!$B:$B, $A152, NewEmisData!$C:$C, $H152, NewEmisData!$D:$D, DR$2), SUMIFS(NewEmisData!F:F, NewEmisData!$A:$A, "LDV", NewEmisData!$B:$B, $A152, NewEmisData!$C:$C, $H152, NewEmisData!$D:$D, DR$2))</f>
        <v>1.39445975504595E-2</v>
      </c>
      <c r="DS152" s="335">
        <f>$I152*IF($G152="Pickup", SUMIFS(NewEmisData!G:G, NewEmisData!$A:$A, "Pickup", NewEmisData!$B:$B, $A152, NewEmisData!$C:$C, $H152, NewEmisData!$D:$D, DS$2), SUMIFS(NewEmisData!G:G, NewEmisData!$A:$A, "LDV", NewEmisData!$B:$B, $A152, NewEmisData!$C:$C, $H152, NewEmisData!$D:$D, DS$2))</f>
        <v>1.1545350421749499E-2</v>
      </c>
      <c r="DT152" s="335">
        <f>$I152*IF($G152="Pickup", SUMIFS(NewEmisData!H:H, NewEmisData!$A:$A, "Pickup", NewEmisData!$B:$B, $A152, NewEmisData!$C:$C, $H152, NewEmisData!$D:$D, DT$2), SUMIFS(NewEmisData!H:H, NewEmisData!$A:$A, "LDV", NewEmisData!$B:$B, $A152, NewEmisData!$C:$C, $H152, NewEmisData!$D:$D, DT$2))</f>
        <v>8.6081220221104308E-3</v>
      </c>
      <c r="DU152" s="335">
        <f>$I152*IF($G152="Pickup", SUMIFS(NewEmisData!I:I, NewEmisData!$A:$A, "Pickup", NewEmisData!$B:$B, $A152, NewEmisData!$C:$C, $H152, NewEmisData!$D:$D, DU$2), SUMIFS(NewEmisData!I:I, NewEmisData!$A:$A, "LDV", NewEmisData!$B:$B, $A152, NewEmisData!$C:$C, $H152, NewEmisData!$D:$D, DU$2))</f>
        <v>7.3358997295851396E-3</v>
      </c>
      <c r="DV152" s="335">
        <f>$I152*IF($G152="Pickup", SUMIFS(NewEmisData!J:J, NewEmisData!$A:$A, "Pickup", NewEmisData!$B:$B, $A152, NewEmisData!$C:$C, $H152, NewEmisData!$D:$D, DV$2), SUMIFS(NewEmisData!J:J, NewEmisData!$A:$A, "LDV", NewEmisData!$B:$B, $A152, NewEmisData!$C:$C, $H152, NewEmisData!$D:$D, DV$2))</f>
        <v>6.80763615470716E-3</v>
      </c>
      <c r="DW152" s="335">
        <f>$I152*IF($G152="Pickup", SUMIFS(NewEmisData!K:K, NewEmisData!$A:$A, "Pickup", NewEmisData!$B:$B, $A152, NewEmisData!$C:$C, $H152, NewEmisData!$D:$D, DW$2), SUMIFS(NewEmisData!K:K, NewEmisData!$A:$A, "LDV", NewEmisData!$B:$B, $A152, NewEmisData!$C:$C, $H152, NewEmisData!$D:$D, DW$2))</f>
        <v>6.5187746094924597E-3</v>
      </c>
      <c r="DX152" s="335">
        <f>$I152*IF($G152="Pickup", SUMIFS(NewEmisData!L:L, NewEmisData!$A:$A, "Pickup", NewEmisData!$B:$B, $A152, NewEmisData!$C:$C, $H152, NewEmisData!$D:$D, DX$2), SUMIFS(NewEmisData!L:L, NewEmisData!$A:$A, "LDV", NewEmisData!$B:$B, $A152, NewEmisData!$C:$C, $H152, NewEmisData!$D:$D, DX$2))</f>
        <v>6.4360300854497997E-3</v>
      </c>
      <c r="DY152" s="335">
        <f>$I152*IF($G152="Pickup", SUMIFS(NewEmisData!M:M, NewEmisData!$A:$A, "Pickup", NewEmisData!$B:$B, $A152, NewEmisData!$C:$C, $H152, NewEmisData!$D:$D, DY$2), SUMIFS(NewEmisData!M:M, NewEmisData!$A:$A, "LDV", NewEmisData!$B:$B, $A152, NewEmisData!$C:$C, $H152, NewEmisData!$D:$D, DY$2))</f>
        <v>6.4555791711704098E-3</v>
      </c>
      <c r="DZ152" s="335">
        <v>1.0483433406910452E-2</v>
      </c>
      <c r="EA152" s="335">
        <f t="shared" si="234"/>
        <v>544.06140229978803</v>
      </c>
      <c r="EB152" s="335">
        <f t="shared" si="235"/>
        <v>523.413327777066</v>
      </c>
      <c r="EC152" s="335">
        <f t="shared" si="236"/>
        <v>357.99141886123999</v>
      </c>
      <c r="ED152" s="335">
        <f t="shared" si="237"/>
        <v>312.66678906093301</v>
      </c>
      <c r="EE152" s="335">
        <f t="shared" si="238"/>
        <v>294.74575835697101</v>
      </c>
      <c r="EF152" s="335">
        <f t="shared" si="239"/>
        <v>286.352398145763</v>
      </c>
      <c r="EG152" s="335">
        <f t="shared" si="240"/>
        <v>279.91384153210601</v>
      </c>
      <c r="EH152" s="335">
        <f t="shared" si="241"/>
        <v>277.68437233076702</v>
      </c>
      <c r="EI152" s="335">
        <f t="shared" si="242"/>
        <v>277.87214787868902</v>
      </c>
      <c r="EJ152" s="335">
        <f t="shared" si="243"/>
        <v>0.26615030329306139</v>
      </c>
      <c r="EK152" s="335">
        <f t="shared" si="244"/>
        <v>4.1591145158291702E-2</v>
      </c>
      <c r="EL152" s="335">
        <f t="shared" si="245"/>
        <v>3.3567901229069899E-2</v>
      </c>
      <c r="EM152" s="335">
        <f t="shared" si="246"/>
        <v>3.10903118023543E-2</v>
      </c>
      <c r="EN152" s="335">
        <f t="shared" si="247"/>
        <v>2.9494448323488E-2</v>
      </c>
      <c r="EO152" s="335">
        <f t="shared" si="248"/>
        <v>3.24157979138915E-2</v>
      </c>
      <c r="EP152" s="335">
        <f t="shared" si="249"/>
        <v>3.3172947032470201E-2</v>
      </c>
      <c r="EQ152" s="335">
        <f t="shared" si="250"/>
        <v>3.1994284946783497E-2</v>
      </c>
      <c r="ER152" s="335">
        <f t="shared" si="251"/>
        <v>3.1321415112152799E-2</v>
      </c>
      <c r="ES152" s="335">
        <f t="shared" si="252"/>
        <v>3.1760554326411998E-2</v>
      </c>
      <c r="ET152" s="335">
        <f t="shared" si="253"/>
        <v>5.9143404970885341E-2</v>
      </c>
      <c r="EU152" s="335">
        <f t="shared" si="254"/>
        <v>5.7604083038927199E-3</v>
      </c>
      <c r="EV152" s="335">
        <f t="shared" si="255"/>
        <v>5.5417937646853798E-3</v>
      </c>
      <c r="EW152" s="335">
        <f t="shared" si="256"/>
        <v>2.7566082972264299E-3</v>
      </c>
      <c r="EX152" s="335">
        <f t="shared" si="257"/>
        <v>2.4076004556077501E-3</v>
      </c>
      <c r="EY152" s="335">
        <f t="shared" si="258"/>
        <v>2.2696033600869301E-3</v>
      </c>
      <c r="EZ152" s="335">
        <f t="shared" si="259"/>
        <v>2.2049736201383199E-3</v>
      </c>
      <c r="FA152" s="335">
        <f t="shared" si="260"/>
        <v>2.1553953660312102E-3</v>
      </c>
      <c r="FB152" s="335">
        <f t="shared" si="261"/>
        <v>2.1382282417646901E-3</v>
      </c>
      <c r="FC152" s="335">
        <f t="shared" si="262"/>
        <v>2.1396749034826201E-3</v>
      </c>
      <c r="FD152" s="335">
        <f t="shared" si="263"/>
        <v>2.5617670759243757E-3</v>
      </c>
      <c r="FE152" s="335">
        <f t="shared" si="264"/>
        <v>9.5237657915846596E-2</v>
      </c>
      <c r="FF152" s="335">
        <f t="shared" si="265"/>
        <v>9.5233803814773199E-2</v>
      </c>
      <c r="FG152" s="335">
        <f t="shared" si="266"/>
        <v>7.6274845717456005E-2</v>
      </c>
      <c r="FH152" s="335">
        <f t="shared" si="267"/>
        <v>7.6015147426408802E-2</v>
      </c>
      <c r="FI152" s="335">
        <f t="shared" si="268"/>
        <v>7.5941173275762303E-2</v>
      </c>
      <c r="FJ152" s="335">
        <f t="shared" si="269"/>
        <v>7.5905318392472401E-2</v>
      </c>
      <c r="FK152" s="335">
        <f t="shared" si="270"/>
        <v>7.5746506350714102E-2</v>
      </c>
      <c r="FL152" s="335">
        <f t="shared" si="271"/>
        <v>7.5609197138019502E-2</v>
      </c>
      <c r="FM152" s="335">
        <f t="shared" si="272"/>
        <v>7.5600977518040596E-2</v>
      </c>
      <c r="FN152" s="335">
        <f t="shared" si="273"/>
        <v>4.7785374819939178E-2</v>
      </c>
      <c r="FO152" s="335">
        <f t="shared" si="274"/>
        <v>1.40169037450868E-2</v>
      </c>
      <c r="FP152" s="335">
        <f t="shared" si="275"/>
        <v>1.4013573377583501E-2</v>
      </c>
      <c r="FQ152" s="335">
        <f t="shared" si="276"/>
        <v>1.11562424125551E-2</v>
      </c>
      <c r="FR152" s="335">
        <f t="shared" si="277"/>
        <v>1.09265188788693E-2</v>
      </c>
      <c r="FS152" s="335">
        <f t="shared" si="278"/>
        <v>1.0861054896046199E-2</v>
      </c>
      <c r="FT152" s="335">
        <f t="shared" si="279"/>
        <v>1.08293882777488E-2</v>
      </c>
      <c r="FU152" s="335">
        <f t="shared" si="280"/>
        <v>1.06888930906526E-2</v>
      </c>
      <c r="FV152" s="335">
        <f t="shared" si="281"/>
        <v>1.05674353285179E-2</v>
      </c>
      <c r="FW152" s="335">
        <f t="shared" si="282"/>
        <v>1.05601708467511E-2</v>
      </c>
      <c r="FX152" s="335">
        <f t="shared" si="283"/>
        <v>9.6257106650809981E-3</v>
      </c>
    </row>
    <row r="153" spans="1:180" x14ac:dyDescent="0.2">
      <c r="A153" s="305" t="str">
        <f>_xlfn.CONCAT(IF(LEFT(TRIM(A152),1)="*", "*R", "R"), 1+RIGHT(TRIM(A152),1))</f>
        <v>R5</v>
      </c>
      <c r="B153" s="305" t="str">
        <f t="shared" si="295"/>
        <v>TLLSETHX11</v>
      </c>
      <c r="C153" s="305" t="str">
        <f t="shared" si="296"/>
        <v>TL.E85X.LS.ETHX.2011</v>
      </c>
      <c r="D153" s="301" t="str">
        <f t="shared" si="297"/>
        <v>bn-vmt, bn-vmt/a</v>
      </c>
      <c r="E153" s="301" t="str">
        <f t="shared" si="298"/>
        <v>TLE85X</v>
      </c>
      <c r="F153" s="301" t="str">
        <f t="shared" si="299"/>
        <v>TL</v>
      </c>
      <c r="G153" s="315" t="s">
        <v>822</v>
      </c>
      <c r="H153" s="315" t="s">
        <v>817</v>
      </c>
      <c r="I153" s="315">
        <v>1</v>
      </c>
      <c r="J153" s="315" t="str">
        <f t="shared" si="284"/>
        <v>Large SUV-E85</v>
      </c>
      <c r="K153" s="335">
        <f>$I153*IF($G153="Pickup", SUMIFS(NewEmisData!E:E, NewEmisData!$A:$A, "Pickup", NewEmisData!$B:$B, $A153, NewEmisData!$C:$C, $H153, NewEmisData!$D:$D, K$2), SUMIFS(NewEmisData!E:E, NewEmisData!$A:$A, "LDV", NewEmisData!$B:$B, $A153, NewEmisData!$C:$C, $H153, NewEmisData!$D:$D, K$2))</f>
        <v>427.22035607805998</v>
      </c>
      <c r="L153" s="335">
        <f>$I153*IF($G153="Pickup", SUMIFS(NewEmisData!F:F, NewEmisData!$A:$A, "Pickup", NewEmisData!$B:$B, $A153, NewEmisData!$C:$C, $H153, NewEmisData!$D:$D, L$2), SUMIFS(NewEmisData!F:F, NewEmisData!$A:$A, "LDV", NewEmisData!$B:$B, $A153, NewEmisData!$C:$C, $H153, NewEmisData!$D:$D, L$2))</f>
        <v>410.99295031887198</v>
      </c>
      <c r="M153" s="335">
        <f>$I153*IF($G153="Pickup", SUMIFS(NewEmisData!G:G, NewEmisData!$A:$A, "Pickup", NewEmisData!$B:$B, $A153, NewEmisData!$C:$C, $H153, NewEmisData!$D:$D, M$2), SUMIFS(NewEmisData!G:G, NewEmisData!$A:$A, "LDV", NewEmisData!$B:$B, $A153, NewEmisData!$C:$C, $H153, NewEmisData!$D:$D, M$2))</f>
        <v>286.65796119002903</v>
      </c>
      <c r="N153" s="335">
        <f>$I153*IF($G153="Pickup", SUMIFS(NewEmisData!H:H, NewEmisData!$A:$A, "Pickup", NewEmisData!$B:$B, $A153, NewEmisData!$C:$C, $H153, NewEmisData!$D:$D, N$2), SUMIFS(NewEmisData!H:H, NewEmisData!$A:$A, "LDV", NewEmisData!$B:$B, $A153, NewEmisData!$C:$C, $H153, NewEmisData!$D:$D, N$2))</f>
        <v>251.42291340526501</v>
      </c>
      <c r="O153" s="335">
        <f>$I153*IF($G153="Pickup", SUMIFS(NewEmisData!I:I, NewEmisData!$A:$A, "Pickup", NewEmisData!$B:$B, $A153, NewEmisData!$C:$C, $H153, NewEmisData!$D:$D, O$2), SUMIFS(NewEmisData!I:I, NewEmisData!$A:$A, "LDV", NewEmisData!$B:$B, $A153, NewEmisData!$C:$C, $H153, NewEmisData!$D:$D, O$2))</f>
        <v>237.879150946539</v>
      </c>
      <c r="P153" s="335">
        <f>$I153*IF($G153="Pickup", SUMIFS(NewEmisData!J:J, NewEmisData!$A:$A, "Pickup", NewEmisData!$B:$B, $A153, NewEmisData!$C:$C, $H153, NewEmisData!$D:$D, P$2), SUMIFS(NewEmisData!J:J, NewEmisData!$A:$A, "LDV", NewEmisData!$B:$B, $A153, NewEmisData!$C:$C, $H153, NewEmisData!$D:$D, P$2))</f>
        <v>231.785973261176</v>
      </c>
      <c r="Q153" s="335">
        <f>$I153*IF($G153="Pickup", SUMIFS(NewEmisData!K:K, NewEmisData!$A:$A, "Pickup", NewEmisData!$B:$B, $A153, NewEmisData!$C:$C, $H153, NewEmisData!$D:$D, Q$2), SUMIFS(NewEmisData!K:K, NewEmisData!$A:$A, "LDV", NewEmisData!$B:$B, $A153, NewEmisData!$C:$C, $H153, NewEmisData!$D:$D, Q$2))</f>
        <v>226.95489929379499</v>
      </c>
      <c r="R153" s="335">
        <f>$I153*IF($G153="Pickup", SUMIFS(NewEmisData!L:L, NewEmisData!$A:$A, "Pickup", NewEmisData!$B:$B, $A153, NewEmisData!$C:$C, $H153, NewEmisData!$D:$D, R$2), SUMIFS(NewEmisData!L:L, NewEmisData!$A:$A, "LDV", NewEmisData!$B:$B, $A153, NewEmisData!$C:$C, $H153, NewEmisData!$D:$D, R$2))</f>
        <v>225.270240547784</v>
      </c>
      <c r="S153" s="335">
        <f>$I153*IF($G153="Pickup", SUMIFS(NewEmisData!M:M, NewEmisData!$A:$A, "Pickup", NewEmisData!$B:$B, $A153, NewEmisData!$C:$C, $H153, NewEmisData!$D:$D, S$2), SUMIFS(NewEmisData!M:M, NewEmisData!$A:$A, "LDV", NewEmisData!$B:$B, $A153, NewEmisData!$C:$C, $H153, NewEmisData!$D:$D, S$2))</f>
        <v>225.537595537371</v>
      </c>
      <c r="T153" s="335">
        <v>0.26615030329306139</v>
      </c>
      <c r="U153" s="335">
        <f>$I153*IF($G153="Pickup", SUMIFS(NewEmisData!E:E, NewEmisData!$A:$A, "Pickup", NewEmisData!$B:$B, $A153, NewEmisData!$C:$C, $H153, NewEmisData!$D:$D, U$2), SUMIFS(NewEmisData!E:E, NewEmisData!$A:$A, "LDV", NewEmisData!$B:$B, $A153, NewEmisData!$C:$C, $H153, NewEmisData!$D:$D, U$2))</f>
        <v>5.43221938231905E-2</v>
      </c>
      <c r="V153" s="335">
        <f>$I153*IF($G153="Pickup", SUMIFS(NewEmisData!F:F, NewEmisData!$A:$A, "Pickup", NewEmisData!$B:$B, $A153, NewEmisData!$C:$C, $H153, NewEmisData!$D:$D, V$2), SUMIFS(NewEmisData!F:F, NewEmisData!$A:$A, "LDV", NewEmisData!$B:$B, $A153, NewEmisData!$C:$C, $H153, NewEmisData!$D:$D, V$2))</f>
        <v>4.5813368539693498E-2</v>
      </c>
      <c r="W153" s="335">
        <f>$I153*IF($G153="Pickup", SUMIFS(NewEmisData!G:G, NewEmisData!$A:$A, "Pickup", NewEmisData!$B:$B, $A153, NewEmisData!$C:$C, $H153, NewEmisData!$D:$D, W$2), SUMIFS(NewEmisData!G:G, NewEmisData!$A:$A, "LDV", NewEmisData!$B:$B, $A153, NewEmisData!$C:$C, $H153, NewEmisData!$D:$D, W$2))</f>
        <v>4.3138992375732398E-2</v>
      </c>
      <c r="X153" s="335">
        <f>$I153*IF($G153="Pickup", SUMIFS(NewEmisData!H:H, NewEmisData!$A:$A, "Pickup", NewEmisData!$B:$B, $A153, NewEmisData!$C:$C, $H153, NewEmisData!$D:$D, X$2), SUMIFS(NewEmisData!H:H, NewEmisData!$A:$A, "LDV", NewEmisData!$B:$B, $A153, NewEmisData!$C:$C, $H153, NewEmisData!$D:$D, X$2))</f>
        <v>4.22702301498529E-2</v>
      </c>
      <c r="Y153" s="335">
        <f>$I153*IF($G153="Pickup", SUMIFS(NewEmisData!I:I, NewEmisData!$A:$A, "Pickup", NewEmisData!$B:$B, $A153, NewEmisData!$C:$C, $H153, NewEmisData!$D:$D, Y$2), SUMIFS(NewEmisData!I:I, NewEmisData!$A:$A, "LDV", NewEmisData!$B:$B, $A153, NewEmisData!$C:$C, $H153, NewEmisData!$D:$D, Y$2))</f>
        <v>4.7266554092845102E-2</v>
      </c>
      <c r="Z153" s="335">
        <f>$I153*IF($G153="Pickup", SUMIFS(NewEmisData!J:J, NewEmisData!$A:$A, "Pickup", NewEmisData!$B:$B, $A153, NewEmisData!$C:$C, $H153, NewEmisData!$D:$D, Z$2), SUMIFS(NewEmisData!J:J, NewEmisData!$A:$A, "LDV", NewEmisData!$B:$B, $A153, NewEmisData!$C:$C, $H153, NewEmisData!$D:$D, Z$2))</f>
        <v>4.92796412957313E-2</v>
      </c>
      <c r="AA153" s="335">
        <f>$I153*IF($G153="Pickup", SUMIFS(NewEmisData!K:K, NewEmisData!$A:$A, "Pickup", NewEmisData!$B:$B, $A153, NewEmisData!$C:$C, $H153, NewEmisData!$D:$D, AA$2), SUMIFS(NewEmisData!K:K, NewEmisData!$A:$A, "LDV", NewEmisData!$B:$B, $A153, NewEmisData!$C:$C, $H153, NewEmisData!$D:$D, AA$2))</f>
        <v>4.83132390691993E-2</v>
      </c>
      <c r="AB153" s="335">
        <f>$I153*IF($G153="Pickup", SUMIFS(NewEmisData!L:L, NewEmisData!$A:$A, "Pickup", NewEmisData!$B:$B, $A153, NewEmisData!$C:$C, $H153, NewEmisData!$D:$D, AB$2), SUMIFS(NewEmisData!L:L, NewEmisData!$A:$A, "LDV", NewEmisData!$B:$B, $A153, NewEmisData!$C:$C, $H153, NewEmisData!$D:$D, AB$2))</f>
        <v>4.7598470704443001E-2</v>
      </c>
      <c r="AC153" s="335">
        <f>$I153*IF($G153="Pickup", SUMIFS(NewEmisData!M:M, NewEmisData!$A:$A, "Pickup", NewEmisData!$B:$B, $A153, NewEmisData!$C:$C, $H153, NewEmisData!$D:$D, AC$2), SUMIFS(NewEmisData!M:M, NewEmisData!$A:$A, "LDV", NewEmisData!$B:$B, $A153, NewEmisData!$C:$C, $H153, NewEmisData!$D:$D, AC$2))</f>
        <v>4.8291189756298203E-2</v>
      </c>
      <c r="AD153" s="335">
        <v>5.9143404970885341E-2</v>
      </c>
      <c r="AE153" s="335">
        <f>$I153*IF($G153="Pickup", SUMIFS(NewEmisData!E:E, NewEmisData!$A:$A, "Pickup", NewEmisData!$B:$B, $A153, NewEmisData!$C:$C, $H153, NewEmisData!$D:$D, AE$2), SUMIFS(NewEmisData!E:E, NewEmisData!$A:$A, "LDV", NewEmisData!$B:$B, $A153, NewEmisData!$C:$C, $H153, NewEmisData!$D:$D, AE$2))</f>
        <v>4.5233219210783302E-3</v>
      </c>
      <c r="AF153" s="335">
        <f>$I153*IF($G153="Pickup", SUMIFS(NewEmisData!F:F, NewEmisData!$A:$A, "Pickup", NewEmisData!$B:$B, $A153, NewEmisData!$C:$C, $H153, NewEmisData!$D:$D, AF$2), SUMIFS(NewEmisData!F:F, NewEmisData!$A:$A, "LDV", NewEmisData!$B:$B, $A153, NewEmisData!$C:$C, $H153, NewEmisData!$D:$D, AF$2))</f>
        <v>4.35150523268109E-3</v>
      </c>
      <c r="AG153" s="335">
        <f>$I153*IF($G153="Pickup", SUMIFS(NewEmisData!G:G, NewEmisData!$A:$A, "Pickup", NewEmisData!$B:$B, $A153, NewEmisData!$C:$C, $H153, NewEmisData!$D:$D, AG$2), SUMIFS(NewEmisData!G:G, NewEmisData!$A:$A, "LDV", NewEmisData!$B:$B, $A153, NewEmisData!$C:$C, $H153, NewEmisData!$D:$D, AG$2))</f>
        <v>2.2073239302791599E-3</v>
      </c>
      <c r="AH153" s="335">
        <f>$I153*IF($G153="Pickup", SUMIFS(NewEmisData!H:H, NewEmisData!$A:$A, "Pickup", NewEmisData!$B:$B, $A153, NewEmisData!$C:$C, $H153, NewEmisData!$D:$D, AH$2), SUMIFS(NewEmisData!H:H, NewEmisData!$A:$A, "LDV", NewEmisData!$B:$B, $A153, NewEmisData!$C:$C, $H153, NewEmisData!$D:$D, AH$2))</f>
        <v>1.93600769277144E-3</v>
      </c>
      <c r="AI153" s="335">
        <f>$I153*IF($G153="Pickup", SUMIFS(NewEmisData!I:I, NewEmisData!$A:$A, "Pickup", NewEmisData!$B:$B, $A153, NewEmisData!$C:$C, $H153, NewEmisData!$D:$D, AI$2), SUMIFS(NewEmisData!I:I, NewEmisData!$A:$A, "LDV", NewEmisData!$B:$B, $A153, NewEmisData!$C:$C, $H153, NewEmisData!$D:$D, AI$2))</f>
        <v>1.83171782200173E-3</v>
      </c>
      <c r="AJ153" s="335">
        <f>$I153*IF($G153="Pickup", SUMIFS(NewEmisData!J:J, NewEmisData!$A:$A, "Pickup", NewEmisData!$B:$B, $A153, NewEmisData!$C:$C, $H153, NewEmisData!$D:$D, AJ$2), SUMIFS(NewEmisData!J:J, NewEmisData!$A:$A, "LDV", NewEmisData!$B:$B, $A153, NewEmisData!$C:$C, $H153, NewEmisData!$D:$D, AJ$2))</f>
        <v>1.7848006969164801E-3</v>
      </c>
      <c r="AK153" s="335">
        <f>$I153*IF($G153="Pickup", SUMIFS(NewEmisData!K:K, NewEmisData!$A:$A, "Pickup", NewEmisData!$B:$B, $A153, NewEmisData!$C:$C, $H153, NewEmisData!$D:$D, AK$2), SUMIFS(NewEmisData!K:K, NewEmisData!$A:$A, "LDV", NewEmisData!$B:$B, $A153, NewEmisData!$C:$C, $H153, NewEmisData!$D:$D, AK$2))</f>
        <v>1.74760082534328E-3</v>
      </c>
      <c r="AL153" s="335">
        <f>$I153*IF($G153="Pickup", SUMIFS(NewEmisData!L:L, NewEmisData!$A:$A, "Pickup", NewEmisData!$B:$B, $A153, NewEmisData!$C:$C, $H153, NewEmisData!$D:$D, AL$2), SUMIFS(NewEmisData!L:L, NewEmisData!$A:$A, "LDV", NewEmisData!$B:$B, $A153, NewEmisData!$C:$C, $H153, NewEmisData!$D:$D, AL$2))</f>
        <v>1.73462764249673E-3</v>
      </c>
      <c r="AM153" s="335">
        <f>$I153*IF($G153="Pickup", SUMIFS(NewEmisData!M:M, NewEmisData!$A:$A, "Pickup", NewEmisData!$B:$B, $A153, NewEmisData!$C:$C, $H153, NewEmisData!$D:$D, AM$2), SUMIFS(NewEmisData!M:M, NewEmisData!$A:$A, "LDV", NewEmisData!$B:$B, $A153, NewEmisData!$C:$C, $H153, NewEmisData!$D:$D, AM$2))</f>
        <v>1.7366872463193499E-3</v>
      </c>
      <c r="AN153" s="335">
        <v>2.5617670759243757E-3</v>
      </c>
      <c r="AO153" s="335">
        <f>$I153*IF($G153="Pickup", SUMIFS(NewEmisData!E:E, NewEmisData!$A:$A, "Pickup", NewEmisData!$B:$B, $A153, NewEmisData!$C:$C, $H153, NewEmisData!$D:$D, AO$2), SUMIFS(NewEmisData!E:E, NewEmisData!$A:$A, "LDV", NewEmisData!$B:$B, $A153, NewEmisData!$C:$C, $H153, NewEmisData!$D:$D, AO$2))</f>
        <v>6.5525486311907397E-2</v>
      </c>
      <c r="AP153" s="335">
        <f>$I153*IF($G153="Pickup", SUMIFS(NewEmisData!F:F, NewEmisData!$A:$A, "Pickup", NewEmisData!$B:$B, $A153, NewEmisData!$C:$C, $H153, NewEmisData!$D:$D, AP$2), SUMIFS(NewEmisData!F:F, NewEmisData!$A:$A, "LDV", NewEmisData!$B:$B, $A153, NewEmisData!$C:$C, $H153, NewEmisData!$D:$D, AP$2))</f>
        <v>6.5532413100286402E-2</v>
      </c>
      <c r="AQ153" s="335">
        <f>$I153*IF($G153="Pickup", SUMIFS(NewEmisData!G:G, NewEmisData!$A:$A, "Pickup", NewEmisData!$B:$B, $A153, NewEmisData!$C:$C, $H153, NewEmisData!$D:$D, AQ$2), SUMIFS(NewEmisData!G:G, NewEmisData!$A:$A, "LDV", NewEmisData!$B:$B, $A153, NewEmisData!$C:$C, $H153, NewEmisData!$D:$D, AQ$2))</f>
        <v>4.72274911635963E-2</v>
      </c>
      <c r="AR153" s="335">
        <f>$I153*IF($G153="Pickup", SUMIFS(NewEmisData!H:H, NewEmisData!$A:$A, "Pickup", NewEmisData!$B:$B, $A153, NewEmisData!$C:$C, $H153, NewEmisData!$D:$D, AR$2), SUMIFS(NewEmisData!H:H, NewEmisData!$A:$A, "LDV", NewEmisData!$B:$B, $A153, NewEmisData!$C:$C, $H153, NewEmisData!$D:$D, AR$2))</f>
        <v>4.7004553415883499E-2</v>
      </c>
      <c r="AS153" s="335">
        <f>$I153*IF($G153="Pickup", SUMIFS(NewEmisData!I:I, NewEmisData!$A:$A, "Pickup", NewEmisData!$B:$B, $A153, NewEmisData!$C:$C, $H153, NewEmisData!$D:$D, AS$2), SUMIFS(NewEmisData!I:I, NewEmisData!$A:$A, "LDV", NewEmisData!$B:$B, $A153, NewEmisData!$C:$C, $H153, NewEmisData!$D:$D, AS$2))</f>
        <v>4.6951187368693102E-2</v>
      </c>
      <c r="AT153" s="335">
        <f>$I153*IF($G153="Pickup", SUMIFS(NewEmisData!J:J, NewEmisData!$A:$A, "Pickup", NewEmisData!$B:$B, $A153, NewEmisData!$C:$C, $H153, NewEmisData!$D:$D, AT$2), SUMIFS(NewEmisData!J:J, NewEmisData!$A:$A, "LDV", NewEmisData!$B:$B, $A153, NewEmisData!$C:$C, $H153, NewEmisData!$D:$D, AT$2))</f>
        <v>4.69310774047937E-2</v>
      </c>
      <c r="AU153" s="335">
        <f>$I153*IF($G153="Pickup", SUMIFS(NewEmisData!K:K, NewEmisData!$A:$A, "Pickup", NewEmisData!$B:$B, $A153, NewEmisData!$C:$C, $H153, NewEmisData!$D:$D, AU$2), SUMIFS(NewEmisData!K:K, NewEmisData!$A:$A, "LDV", NewEmisData!$B:$B, $A153, NewEmisData!$C:$C, $H153, NewEmisData!$D:$D, AU$2))</f>
        <v>4.6792796731001701E-2</v>
      </c>
      <c r="AV153" s="335">
        <f>$I153*IF($G153="Pickup", SUMIFS(NewEmisData!L:L, NewEmisData!$A:$A, "Pickup", NewEmisData!$B:$B, $A153, NewEmisData!$C:$C, $H153, NewEmisData!$D:$D, AV$2), SUMIFS(NewEmisData!L:L, NewEmisData!$A:$A, "LDV", NewEmisData!$B:$B, $A153, NewEmisData!$C:$C, $H153, NewEmisData!$D:$D, AV$2))</f>
        <v>4.6667520898197902E-2</v>
      </c>
      <c r="AW153" s="335">
        <f>$I153*IF($G153="Pickup", SUMIFS(NewEmisData!M:M, NewEmisData!$A:$A, "Pickup", NewEmisData!$B:$B, $A153, NewEmisData!$C:$C, $H153, NewEmisData!$D:$D, AW$2), SUMIFS(NewEmisData!M:M, NewEmisData!$A:$A, "LDV", NewEmisData!$B:$B, $A153, NewEmisData!$C:$C, $H153, NewEmisData!$D:$D, AW$2))</f>
        <v>4.6662125786885798E-2</v>
      </c>
      <c r="AX153" s="335">
        <v>4.7785374819939178E-2</v>
      </c>
      <c r="AY153" s="335">
        <f>$I153*IF($G153="Pickup", SUMIFS(NewEmisData!E:E, NewEmisData!$A:$A, "Pickup", NewEmisData!$B:$B, $A153, NewEmisData!$C:$C, $H153, NewEmisData!$D:$D, AY$2), SUMIFS(NewEmisData!E:E, NewEmisData!$A:$A, "LDV", NewEmisData!$B:$B, $A153, NewEmisData!$C:$C, $H153, NewEmisData!$D:$D, AY$2))</f>
        <v>1.0010238476339899E-2</v>
      </c>
      <c r="AZ153" s="335">
        <f>$I153*IF($G153="Pickup", SUMIFS(NewEmisData!F:F, NewEmisData!$A:$A, "Pickup", NewEmisData!$B:$B, $A153, NewEmisData!$C:$C, $H153, NewEmisData!$D:$D, AZ$2), SUMIFS(NewEmisData!F:F, NewEmisData!$A:$A, "LDV", NewEmisData!$B:$B, $A153, NewEmisData!$C:$C, $H153, NewEmisData!$D:$D, AZ$2))</f>
        <v>1.00161273530144E-2</v>
      </c>
      <c r="BA153" s="335">
        <f>$I153*IF($G153="Pickup", SUMIFS(NewEmisData!G:G, NewEmisData!$A:$A, "Pickup", NewEmisData!$B:$B, $A153, NewEmisData!$C:$C, $H153, NewEmisData!$D:$D, BA$2), SUMIFS(NewEmisData!G:G, NewEmisData!$A:$A, "LDV", NewEmisData!$B:$B, $A153, NewEmisData!$C:$C, $H153, NewEmisData!$D:$D, BA$2))</f>
        <v>7.3231092956545603E-3</v>
      </c>
      <c r="BB153" s="335">
        <f>$I153*IF($G153="Pickup", SUMIFS(NewEmisData!H:H, NewEmisData!$A:$A, "Pickup", NewEmisData!$B:$B, $A153, NewEmisData!$C:$C, $H153, NewEmisData!$D:$D, BB$2), SUMIFS(NewEmisData!H:H, NewEmisData!$A:$A, "LDV", NewEmisData!$B:$B, $A153, NewEmisData!$C:$C, $H153, NewEmisData!$D:$D, BB$2))</f>
        <v>7.1259171686559502E-3</v>
      </c>
      <c r="BC153" s="335">
        <f>$I153*IF($G153="Pickup", SUMIFS(NewEmisData!I:I, NewEmisData!$A:$A, "Pickup", NewEmisData!$B:$B, $A153, NewEmisData!$C:$C, $H153, NewEmisData!$D:$D, BC$2), SUMIFS(NewEmisData!I:I, NewEmisData!$A:$A, "LDV", NewEmisData!$B:$B, $A153, NewEmisData!$C:$C, $H153, NewEmisData!$D:$D, BC$2))</f>
        <v>7.0786866585371699E-3</v>
      </c>
      <c r="BD153" s="335">
        <f>$I153*IF($G153="Pickup", SUMIFS(NewEmisData!J:J, NewEmisData!$A:$A, "Pickup", NewEmisData!$B:$B, $A153, NewEmisData!$C:$C, $H153, NewEmisData!$D:$D, BD$2), SUMIFS(NewEmisData!J:J, NewEmisData!$A:$A, "LDV", NewEmisData!$B:$B, $A153, NewEmisData!$C:$C, $H153, NewEmisData!$D:$D, BD$2))</f>
        <v>7.0609240367398201E-3</v>
      </c>
      <c r="BE153" s="335">
        <f>$I153*IF($G153="Pickup", SUMIFS(NewEmisData!K:K, NewEmisData!$A:$A, "Pickup", NewEmisData!$B:$B, $A153, NewEmisData!$C:$C, $H153, NewEmisData!$D:$D, BE$2), SUMIFS(NewEmisData!K:K, NewEmisData!$A:$A, "LDV", NewEmisData!$B:$B, $A153, NewEmisData!$C:$C, $H153, NewEmisData!$D:$D, BE$2))</f>
        <v>6.9386110678336301E-3</v>
      </c>
      <c r="BF153" s="335">
        <f>$I153*IF($G153="Pickup", SUMIFS(NewEmisData!L:L, NewEmisData!$A:$A, "Pickup", NewEmisData!$B:$B, $A153, NewEmisData!$C:$C, $H153, NewEmisData!$D:$D, BF$2), SUMIFS(NewEmisData!L:L, NewEmisData!$A:$A, "LDV", NewEmisData!$B:$B, $A153, NewEmisData!$C:$C, $H153, NewEmisData!$D:$D, BF$2))</f>
        <v>6.8278327244941798E-3</v>
      </c>
      <c r="BG153" s="335">
        <f>$I153*IF($G153="Pickup", SUMIFS(NewEmisData!M:M, NewEmisData!$A:$A, "Pickup", NewEmisData!$B:$B, $A153, NewEmisData!$C:$C, $H153, NewEmisData!$D:$D, BG$2), SUMIFS(NewEmisData!M:M, NewEmisData!$A:$A, "LDV", NewEmisData!$B:$B, $A153, NewEmisData!$C:$C, $H153, NewEmisData!$D:$D, BG$2))</f>
        <v>6.8230359525153703E-3</v>
      </c>
      <c r="BH153" s="335">
        <v>9.6257106650809981E-3</v>
      </c>
      <c r="BI153" s="335">
        <f>$I153*IF($G153="Pickup", SUMIFS(NewEmisData!E:E, NewEmisData!$A:$A, "Pickup", NewEmisData!$B:$B, $A153, NewEmisData!$C:$C, $H153, NewEmisData!$D:$D, BI$2), SUMIFS(NewEmisData!E:E, NewEmisData!$A:$A, "LDV", NewEmisData!$B:$B, $A153, NewEmisData!$C:$C, $H153, NewEmisData!$D:$D, BI$2))</f>
        <v>1.48251124534534</v>
      </c>
      <c r="BJ153" s="335">
        <f>$I153*IF($G153="Pickup", SUMIFS(NewEmisData!F:F, NewEmisData!$A:$A, "Pickup", NewEmisData!$B:$B, $A153, NewEmisData!$C:$C, $H153, NewEmisData!$D:$D, BJ$2), SUMIFS(NewEmisData!F:F, NewEmisData!$A:$A, "LDV", NewEmisData!$B:$B, $A153, NewEmisData!$C:$C, $H153, NewEmisData!$D:$D, BJ$2))</f>
        <v>1.22808663434379</v>
      </c>
      <c r="BK153" s="335">
        <f>$I153*IF($G153="Pickup", SUMIFS(NewEmisData!G:G, NewEmisData!$A:$A, "Pickup", NewEmisData!$B:$B, $A153, NewEmisData!$C:$C, $H153, NewEmisData!$D:$D, BK$2), SUMIFS(NewEmisData!G:G, NewEmisData!$A:$A, "LDV", NewEmisData!$B:$B, $A153, NewEmisData!$C:$C, $H153, NewEmisData!$D:$D, BK$2))</f>
        <v>0.91807354200382896</v>
      </c>
      <c r="BL153" s="335">
        <f>$I153*IF($G153="Pickup", SUMIFS(NewEmisData!H:H, NewEmisData!$A:$A, "Pickup", NewEmisData!$B:$B, $A153, NewEmisData!$C:$C, $H153, NewEmisData!$D:$D, BL$2), SUMIFS(NewEmisData!H:H, NewEmisData!$A:$A, "LDV", NewEmisData!$B:$B, $A153, NewEmisData!$C:$C, $H153, NewEmisData!$D:$D, BL$2))</f>
        <v>0.98238297821727305</v>
      </c>
      <c r="BM153" s="335">
        <f>$I153*IF($G153="Pickup", SUMIFS(NewEmisData!I:I, NewEmisData!$A:$A, "Pickup", NewEmisData!$B:$B, $A153, NewEmisData!$C:$C, $H153, NewEmisData!$D:$D, BM$2), SUMIFS(NewEmisData!I:I, NewEmisData!$A:$A, "LDV", NewEmisData!$B:$B, $A153, NewEmisData!$C:$C, $H153, NewEmisData!$D:$D, BM$2))</f>
        <v>1.0725932306113299</v>
      </c>
      <c r="BN153" s="335">
        <f>$I153*IF($G153="Pickup", SUMIFS(NewEmisData!J:J, NewEmisData!$A:$A, "Pickup", NewEmisData!$B:$B, $A153, NewEmisData!$C:$C, $H153, NewEmisData!$D:$D, BN$2), SUMIFS(NewEmisData!J:J, NewEmisData!$A:$A, "LDV", NewEmisData!$B:$B, $A153, NewEmisData!$C:$C, $H153, NewEmisData!$D:$D, BN$2))</f>
        <v>1.1199441114408999</v>
      </c>
      <c r="BO153" s="335">
        <f>$I153*IF($G153="Pickup", SUMIFS(NewEmisData!K:K, NewEmisData!$A:$A, "Pickup", NewEmisData!$B:$B, $A153, NewEmisData!$C:$C, $H153, NewEmisData!$D:$D, BO$2), SUMIFS(NewEmisData!K:K, NewEmisData!$A:$A, "LDV", NewEmisData!$B:$B, $A153, NewEmisData!$C:$C, $H153, NewEmisData!$D:$D, BO$2))</f>
        <v>1.10453796202271</v>
      </c>
      <c r="BP153" s="335">
        <f>$I153*IF($G153="Pickup", SUMIFS(NewEmisData!L:L, NewEmisData!$A:$A, "Pickup", NewEmisData!$B:$B, $A153, NewEmisData!$C:$C, $H153, NewEmisData!$D:$D, BP$2), SUMIFS(NewEmisData!L:L, NewEmisData!$A:$A, "LDV", NewEmisData!$B:$B, $A153, NewEmisData!$C:$C, $H153, NewEmisData!$D:$D, BP$2))</f>
        <v>1.0907612634210799</v>
      </c>
      <c r="BQ153" s="335">
        <f>$I153*IF($G153="Pickup", SUMIFS(NewEmisData!M:M, NewEmisData!$A:$A, "Pickup", NewEmisData!$B:$B, $A153, NewEmisData!$C:$C, $H153, NewEmisData!$D:$D, BQ$2), SUMIFS(NewEmisData!M:M, NewEmisData!$A:$A, "LDV", NewEmisData!$B:$B, $A153, NewEmisData!$C:$C, $H153, NewEmisData!$D:$D, BQ$2))</f>
        <v>1.1043108576684499</v>
      </c>
      <c r="BR153" s="335">
        <v>1.4092345254837961</v>
      </c>
      <c r="BS153" s="335">
        <f>$I153*IF($G153="Pickup", SUMIFS(NewEmisData!E:E, NewEmisData!$A:$A, "Pickup", NewEmisData!$B:$B, $A153, NewEmisData!$C:$C, $H153, NewEmisData!$D:$D, BS$2), SUMIFS(NewEmisData!E:E, NewEmisData!$A:$A, "LDV", NewEmisData!$B:$B, $A153, NewEmisData!$C:$C, $H153, NewEmisData!$D:$D, BS$2))</f>
        <v>0.16321186757077699</v>
      </c>
      <c r="BT153" s="335">
        <f>$I153*IF($G153="Pickup", SUMIFS(NewEmisData!F:F, NewEmisData!$A:$A, "Pickup", NewEmisData!$B:$B, $A153, NewEmisData!$C:$C, $H153, NewEmisData!$D:$D, BT$2), SUMIFS(NewEmisData!F:F, NewEmisData!$A:$A, "LDV", NewEmisData!$B:$B, $A153, NewEmisData!$C:$C, $H153, NewEmisData!$D:$D, BT$2))</f>
        <v>0.154397875969284</v>
      </c>
      <c r="BU153" s="335">
        <f>$I153*IF($G153="Pickup", SUMIFS(NewEmisData!G:G, NewEmisData!$A:$A, "Pickup", NewEmisData!$B:$B, $A153, NewEmisData!$C:$C, $H153, NewEmisData!$D:$D, BU$2), SUMIFS(NewEmisData!G:G, NewEmisData!$A:$A, "LDV", NewEmisData!$B:$B, $A153, NewEmisData!$C:$C, $H153, NewEmisData!$D:$D, BU$2))</f>
        <v>0.10925895770364299</v>
      </c>
      <c r="BV153" s="335">
        <f>$I153*IF($G153="Pickup", SUMIFS(NewEmisData!H:H, NewEmisData!$A:$A, "Pickup", NewEmisData!$B:$B, $A153, NewEmisData!$C:$C, $H153, NewEmisData!$D:$D, BV$2), SUMIFS(NewEmisData!H:H, NewEmisData!$A:$A, "LDV", NewEmisData!$B:$B, $A153, NewEmisData!$C:$C, $H153, NewEmisData!$D:$D, BV$2))</f>
        <v>0.10320250472907801</v>
      </c>
      <c r="BW153" s="335">
        <f>$I153*IF($G153="Pickup", SUMIFS(NewEmisData!I:I, NewEmisData!$A:$A, "Pickup", NewEmisData!$B:$B, $A153, NewEmisData!$C:$C, $H153, NewEmisData!$D:$D, BW$2), SUMIFS(NewEmisData!I:I, NewEmisData!$A:$A, "LDV", NewEmisData!$B:$B, $A153, NewEmisData!$C:$C, $H153, NewEmisData!$D:$D, BW$2))</f>
        <v>0.120586776372786</v>
      </c>
      <c r="BX153" s="335">
        <f>$I153*IF($G153="Pickup", SUMIFS(NewEmisData!J:J, NewEmisData!$A:$A, "Pickup", NewEmisData!$B:$B, $A153, NewEmisData!$C:$C, $H153, NewEmisData!$D:$D, BX$2), SUMIFS(NewEmisData!J:J, NewEmisData!$A:$A, "LDV", NewEmisData!$B:$B, $A153, NewEmisData!$C:$C, $H153, NewEmisData!$D:$D, BX$2))</f>
        <v>0.14263504906803201</v>
      </c>
      <c r="BY153" s="335">
        <f>$I153*IF($G153="Pickup", SUMIFS(NewEmisData!K:K, NewEmisData!$A:$A, "Pickup", NewEmisData!$B:$B, $A153, NewEmisData!$C:$C, $H153, NewEmisData!$D:$D, BY$2), SUMIFS(NewEmisData!K:K, NewEmisData!$A:$A, "LDV", NewEmisData!$B:$B, $A153, NewEmisData!$C:$C, $H153, NewEmisData!$D:$D, BY$2))</f>
        <v>0.15896719271608001</v>
      </c>
      <c r="BZ153" s="335">
        <f>$I153*IF($G153="Pickup", SUMIFS(NewEmisData!L:L, NewEmisData!$A:$A, "Pickup", NewEmisData!$B:$B, $A153, NewEmisData!$C:$C, $H153, NewEmisData!$D:$D, BZ$2), SUMIFS(NewEmisData!L:L, NewEmisData!$A:$A, "LDV", NewEmisData!$B:$B, $A153, NewEmisData!$C:$C, $H153, NewEmisData!$D:$D, BZ$2))</f>
        <v>0.16492550955944399</v>
      </c>
      <c r="CA153" s="335">
        <f>$I153*IF($G153="Pickup", SUMIFS(NewEmisData!M:M, NewEmisData!$A:$A, "Pickup", NewEmisData!$B:$B, $A153, NewEmisData!$C:$C, $H153, NewEmisData!$D:$D, CA$2), SUMIFS(NewEmisData!M:M, NewEmisData!$A:$A, "LDV", NewEmisData!$B:$B, $A153, NewEmisData!$C:$C, $H153, NewEmisData!$D:$D, CA$2))</f>
        <v>0.17726949696552699</v>
      </c>
      <c r="CB153" s="335">
        <v>6.0597963453520649E-2</v>
      </c>
      <c r="CC153" s="335">
        <f>$I153*IF($G153="Pickup", SUMIFS(NewEmisData!E:E, NewEmisData!$A:$A, "Pickup", NewEmisData!$B:$B, $A153, NewEmisData!$C:$C, $H153, NewEmisData!$D:$D, CC$2), SUMIFS(NewEmisData!E:E, NewEmisData!$A:$A, "LDV", NewEmisData!$B:$B, $A153, NewEmisData!$C:$C, $H153, NewEmisData!$D:$D, CC$2))</f>
        <v>1.8729600919409201E-2</v>
      </c>
      <c r="CD153" s="335">
        <f>$I153*IF($G153="Pickup", SUMIFS(NewEmisData!F:F, NewEmisData!$A:$A, "Pickup", NewEmisData!$B:$B, $A153, NewEmisData!$C:$C, $H153, NewEmisData!$D:$D, CD$2), SUMIFS(NewEmisData!F:F, NewEmisData!$A:$A, "LDV", NewEmisData!$B:$B, $A153, NewEmisData!$C:$C, $H153, NewEmisData!$D:$D, CD$2))</f>
        <v>1.87295992113196E-2</v>
      </c>
      <c r="CE153" s="335">
        <f>$I153*IF($G153="Pickup", SUMIFS(NewEmisData!G:G, NewEmisData!$A:$A, "Pickup", NewEmisData!$B:$B, $A153, NewEmisData!$C:$C, $H153, NewEmisData!$D:$D, CE$2), SUMIFS(NewEmisData!G:G, NewEmisData!$A:$A, "LDV", NewEmisData!$B:$B, $A153, NewEmisData!$C:$C, $H153, NewEmisData!$D:$D, CE$2))</f>
        <v>1.7896401271485798E-2</v>
      </c>
      <c r="CF153" s="335">
        <f>$I153*IF($G153="Pickup", SUMIFS(NewEmisData!H:H, NewEmisData!$A:$A, "Pickup", NewEmisData!$B:$B, $A153, NewEmisData!$C:$C, $H153, NewEmisData!$D:$D, CF$2), SUMIFS(NewEmisData!H:H, NewEmisData!$A:$A, "LDV", NewEmisData!$B:$B, $A153, NewEmisData!$C:$C, $H153, NewEmisData!$D:$D, CF$2))</f>
        <v>1.8442422202507001E-2</v>
      </c>
      <c r="CG153" s="335">
        <f>$I153*IF($G153="Pickup", SUMIFS(NewEmisData!I:I, NewEmisData!$A:$A, "Pickup", NewEmisData!$B:$B, $A153, NewEmisData!$C:$C, $H153, NewEmisData!$D:$D, CG$2), SUMIFS(NewEmisData!I:I, NewEmisData!$A:$A, "LDV", NewEmisData!$B:$B, $A153, NewEmisData!$C:$C, $H153, NewEmisData!$D:$D, CG$2))</f>
        <v>2.00045303285145E-2</v>
      </c>
      <c r="CH153" s="335">
        <f>$I153*IF($G153="Pickup", SUMIFS(NewEmisData!J:J, NewEmisData!$A:$A, "Pickup", NewEmisData!$B:$B, $A153, NewEmisData!$C:$C, $H153, NewEmisData!$D:$D, CH$2), SUMIFS(NewEmisData!J:J, NewEmisData!$A:$A, "LDV", NewEmisData!$B:$B, $A153, NewEmisData!$C:$C, $H153, NewEmisData!$D:$D, CH$2))</f>
        <v>2.0893189392550599E-2</v>
      </c>
      <c r="CI153" s="335">
        <f>$I153*IF($G153="Pickup", SUMIFS(NewEmisData!K:K, NewEmisData!$A:$A, "Pickup", NewEmisData!$B:$B, $A153, NewEmisData!$C:$C, $H153, NewEmisData!$D:$D, CI$2), SUMIFS(NewEmisData!K:K, NewEmisData!$A:$A, "LDV", NewEmisData!$B:$B, $A153, NewEmisData!$C:$C, $H153, NewEmisData!$D:$D, CI$2))</f>
        <v>2.1181769136144502E-2</v>
      </c>
      <c r="CJ153" s="335">
        <f>$I153*IF($G153="Pickup", SUMIFS(NewEmisData!L:L, NewEmisData!$A:$A, "Pickup", NewEmisData!$B:$B, $A153, NewEmisData!$C:$C, $H153, NewEmisData!$D:$D, CJ$2), SUMIFS(NewEmisData!L:L, NewEmisData!$A:$A, "LDV", NewEmisData!$B:$B, $A153, NewEmisData!$C:$C, $H153, NewEmisData!$D:$D, CJ$2))</f>
        <v>2.1238997688836601E-2</v>
      </c>
      <c r="CK153" s="335">
        <f>$I153*IF($G153="Pickup", SUMIFS(NewEmisData!M:M, NewEmisData!$A:$A, "Pickup", NewEmisData!$B:$B, $A153, NewEmisData!$C:$C, $H153, NewEmisData!$D:$D, CK$2), SUMIFS(NewEmisData!M:M, NewEmisData!$A:$A, "LDV", NewEmisData!$B:$B, $A153, NewEmisData!$C:$C, $H153, NewEmisData!$D:$D, CK$2))</f>
        <v>2.1267714859422301E-2</v>
      </c>
      <c r="CL153" s="335">
        <v>2.191731487598363E-2</v>
      </c>
      <c r="CM153" s="335">
        <f>$I153*IF($G153="Pickup", SUMIFS(NewEmisData!E:E, NewEmisData!$A:$A, "Pickup", NewEmisData!$B:$B, $A153, NewEmisData!$C:$C, $H153, NewEmisData!$D:$D, CM$2), SUMIFS(NewEmisData!E:E, NewEmisData!$A:$A, "LDV", NewEmisData!$B:$B, $A153, NewEmisData!$C:$C, $H153, NewEmisData!$D:$D, CM$2))</f>
        <v>7.2287830937431304E-3</v>
      </c>
      <c r="CN153" s="335">
        <f>$I153*IF($G153="Pickup", SUMIFS(NewEmisData!F:F, NewEmisData!$A:$A, "Pickup", NewEmisData!$B:$B, $A153, NewEmisData!$C:$C, $H153, NewEmisData!$D:$D, CN$2), SUMIFS(NewEmisData!F:F, NewEmisData!$A:$A, "LDV", NewEmisData!$B:$B, $A153, NewEmisData!$C:$C, $H153, NewEmisData!$D:$D, CN$2))</f>
        <v>7.4146327299102702E-3</v>
      </c>
      <c r="CO153" s="335">
        <f>$I153*IF($G153="Pickup", SUMIFS(NewEmisData!G:G, NewEmisData!$A:$A, "Pickup", NewEmisData!$B:$B, $A153, NewEmisData!$C:$C, $H153, NewEmisData!$D:$D, CO$2), SUMIFS(NewEmisData!G:G, NewEmisData!$A:$A, "LDV", NewEmisData!$B:$B, $A153, NewEmisData!$C:$C, $H153, NewEmisData!$D:$D, CO$2))</f>
        <v>6.76375506570253E-3</v>
      </c>
      <c r="CP153" s="335">
        <f>$I153*IF($G153="Pickup", SUMIFS(NewEmisData!H:H, NewEmisData!$A:$A, "Pickup", NewEmisData!$B:$B, $A153, NewEmisData!$C:$C, $H153, NewEmisData!$D:$D, CP$2), SUMIFS(NewEmisData!H:H, NewEmisData!$A:$A, "LDV", NewEmisData!$B:$B, $A153, NewEmisData!$C:$C, $H153, NewEmisData!$D:$D, CP$2))</f>
        <v>6.9716691870337104E-3</v>
      </c>
      <c r="CQ153" s="335">
        <f>$I153*IF($G153="Pickup", SUMIFS(NewEmisData!I:I, NewEmisData!$A:$A, "Pickup", NewEmisData!$B:$B, $A153, NewEmisData!$C:$C, $H153, NewEmisData!$D:$D, CQ$2), SUMIFS(NewEmisData!I:I, NewEmisData!$A:$A, "LDV", NewEmisData!$B:$B, $A153, NewEmisData!$C:$C, $H153, NewEmisData!$D:$D, CQ$2))</f>
        <v>7.2825939573400002E-3</v>
      </c>
      <c r="CR153" s="335">
        <f>$I153*IF($G153="Pickup", SUMIFS(NewEmisData!J:J, NewEmisData!$A:$A, "Pickup", NewEmisData!$B:$B, $A153, NewEmisData!$C:$C, $H153, NewEmisData!$D:$D, CR$2), SUMIFS(NewEmisData!J:J, NewEmisData!$A:$A, "LDV", NewEmisData!$B:$B, $A153, NewEmisData!$C:$C, $H153, NewEmisData!$D:$D, CR$2))</f>
        <v>7.5880838814802402E-3</v>
      </c>
      <c r="CS153" s="335">
        <f>$I153*IF($G153="Pickup", SUMIFS(NewEmisData!K:K, NewEmisData!$A:$A, "Pickup", NewEmisData!$B:$B, $A153, NewEmisData!$C:$C, $H153, NewEmisData!$D:$D, CS$2), SUMIFS(NewEmisData!K:K, NewEmisData!$A:$A, "LDV", NewEmisData!$B:$B, $A153, NewEmisData!$C:$C, $H153, NewEmisData!$D:$D, CS$2))</f>
        <v>7.7486002757361496E-3</v>
      </c>
      <c r="CT153" s="335">
        <f>$I153*IF($G153="Pickup", SUMIFS(NewEmisData!L:L, NewEmisData!$A:$A, "Pickup", NewEmisData!$B:$B, $A153, NewEmisData!$C:$C, $H153, NewEmisData!$D:$D, CT$2), SUMIFS(NewEmisData!L:L, NewEmisData!$A:$A, "LDV", NewEmisData!$B:$B, $A153, NewEmisData!$C:$C, $H153, NewEmisData!$D:$D, CT$2))</f>
        <v>7.8025827022679597E-3</v>
      </c>
      <c r="CU153" s="335">
        <f>$I153*IF($G153="Pickup", SUMIFS(NewEmisData!M:M, NewEmisData!$A:$A, "Pickup", NewEmisData!$B:$B, $A153, NewEmisData!$C:$C, $H153, NewEmisData!$D:$D, CU$2), SUMIFS(NewEmisData!M:M, NewEmisData!$A:$A, "LDV", NewEmisData!$B:$B, $A153, NewEmisData!$C:$C, $H153, NewEmisData!$D:$D, CU$2))</f>
        <v>7.8727516933241991E-3</v>
      </c>
      <c r="CV153" s="335">
        <v>6.7952138994962314E-3</v>
      </c>
      <c r="CW153" s="335">
        <v>3.2737236720533996E-3</v>
      </c>
      <c r="CX153" s="335">
        <v>2.6781003095548879E-3</v>
      </c>
      <c r="CY153" s="335">
        <v>2.1676078198661908E-3</v>
      </c>
      <c r="CZ153" s="335">
        <v>1.8280427673966254E-3</v>
      </c>
      <c r="DA153" s="335">
        <v>1.3974317339333041E-3</v>
      </c>
      <c r="DB153" s="335">
        <v>1.0983679193551715E-3</v>
      </c>
      <c r="DC153" s="335">
        <v>1.0621406649517317E-3</v>
      </c>
      <c r="DD153" s="335">
        <v>1.0419409873215341E-3</v>
      </c>
      <c r="DE153" s="335">
        <v>1.0353827915676214E-3</v>
      </c>
      <c r="DF153" s="335">
        <v>1.0353827915676214E-3</v>
      </c>
      <c r="DG153" s="335">
        <f>$I153*IF($G153="Pickup", SUMIFS(NewEmisData!E:E, NewEmisData!$A:$A, "Pickup", NewEmisData!$B:$B, $A153, NewEmisData!$C:$C, $H153, NewEmisData!$D:$D, DG$2), SUMIFS(NewEmisData!E:E, NewEmisData!$A:$A, "LDV", NewEmisData!$B:$B, $A153, NewEmisData!$C:$C, $H153, NewEmisData!$D:$D, DG$2))</f>
        <v>0</v>
      </c>
      <c r="DH153" s="335">
        <f>$I153*IF($G153="Pickup", SUMIFS(NewEmisData!F:F, NewEmisData!$A:$A, "Pickup", NewEmisData!$B:$B, $A153, NewEmisData!$C:$C, $H153, NewEmisData!$D:$D, DH$2), SUMIFS(NewEmisData!F:F, NewEmisData!$A:$A, "LDV", NewEmisData!$B:$B, $A153, NewEmisData!$C:$C, $H153, NewEmisData!$D:$D, DH$2))</f>
        <v>0</v>
      </c>
      <c r="DI153" s="335">
        <f>$I153*IF($G153="Pickup", SUMIFS(NewEmisData!G:G, NewEmisData!$A:$A, "Pickup", NewEmisData!$B:$B, $A153, NewEmisData!$C:$C, $H153, NewEmisData!$D:$D, DI$2), SUMIFS(NewEmisData!G:G, NewEmisData!$A:$A, "LDV", NewEmisData!$B:$B, $A153, NewEmisData!$C:$C, $H153, NewEmisData!$D:$D, DI$2))</f>
        <v>0</v>
      </c>
      <c r="DJ153" s="335">
        <f>$I153*IF($G153="Pickup", SUMIFS(NewEmisData!H:H, NewEmisData!$A:$A, "Pickup", NewEmisData!$B:$B, $A153, NewEmisData!$C:$C, $H153, NewEmisData!$D:$D, DJ$2), SUMIFS(NewEmisData!H:H, NewEmisData!$A:$A, "LDV", NewEmisData!$B:$B, $A153, NewEmisData!$C:$C, $H153, NewEmisData!$D:$D, DJ$2))</f>
        <v>0</v>
      </c>
      <c r="DK153" s="335">
        <f>$I153*IF($G153="Pickup", SUMIFS(NewEmisData!I:I, NewEmisData!$A:$A, "Pickup", NewEmisData!$B:$B, $A153, NewEmisData!$C:$C, $H153, NewEmisData!$D:$D, DK$2), SUMIFS(NewEmisData!I:I, NewEmisData!$A:$A, "LDV", NewEmisData!$B:$B, $A153, NewEmisData!$C:$C, $H153, NewEmisData!$D:$D, DK$2))</f>
        <v>0</v>
      </c>
      <c r="DL153" s="335">
        <f>$I153*IF($G153="Pickup", SUMIFS(NewEmisData!J:J, NewEmisData!$A:$A, "Pickup", NewEmisData!$B:$B, $A153, NewEmisData!$C:$C, $H153, NewEmisData!$D:$D, DL$2), SUMIFS(NewEmisData!J:J, NewEmisData!$A:$A, "LDV", NewEmisData!$B:$B, $A153, NewEmisData!$C:$C, $H153, NewEmisData!$D:$D, DL$2))</f>
        <v>0</v>
      </c>
      <c r="DM153" s="335">
        <f>$I153*IF($G153="Pickup", SUMIFS(NewEmisData!K:K, NewEmisData!$A:$A, "Pickup", NewEmisData!$B:$B, $A153, NewEmisData!$C:$C, $H153, NewEmisData!$D:$D, DM$2), SUMIFS(NewEmisData!K:K, NewEmisData!$A:$A, "LDV", NewEmisData!$B:$B, $A153, NewEmisData!$C:$C, $H153, NewEmisData!$D:$D, DM$2))</f>
        <v>0</v>
      </c>
      <c r="DN153" s="335">
        <f>$I153*IF($G153="Pickup", SUMIFS(NewEmisData!L:L, NewEmisData!$A:$A, "Pickup", NewEmisData!$B:$B, $A153, NewEmisData!$C:$C, $H153, NewEmisData!$D:$D, DN$2), SUMIFS(NewEmisData!L:L, NewEmisData!$A:$A, "LDV", NewEmisData!$B:$B, $A153, NewEmisData!$C:$C, $H153, NewEmisData!$D:$D, DN$2))</f>
        <v>0</v>
      </c>
      <c r="DO153" s="335">
        <f>$I153*IF($G153="Pickup", SUMIFS(NewEmisData!M:M, NewEmisData!$A:$A, "Pickup", NewEmisData!$B:$B, $A153, NewEmisData!$C:$C, $H153, NewEmisData!$D:$D, DO$2), SUMIFS(NewEmisData!M:M, NewEmisData!$A:$A, "LDV", NewEmisData!$B:$B, $A153, NewEmisData!$C:$C, $H153, NewEmisData!$D:$D, DO$2))</f>
        <v>0</v>
      </c>
      <c r="DP153" s="335">
        <v>2.1093869642803405E-3</v>
      </c>
      <c r="DQ153" s="335">
        <f>$I153*IF($G153="Pickup", SUMIFS(NewEmisData!E:E, NewEmisData!$A:$A, "Pickup", NewEmisData!$B:$B, $A153, NewEmisData!$C:$C, $H153, NewEmisData!$D:$D, DQ$2), SUMIFS(NewEmisData!E:E, NewEmisData!$A:$A, "LDV", NewEmisData!$B:$B, $A153, NewEmisData!$C:$C, $H153, NewEmisData!$D:$D, DQ$2))</f>
        <v>2.33674779731823E-2</v>
      </c>
      <c r="DR153" s="335">
        <f>$I153*IF($G153="Pickup", SUMIFS(NewEmisData!F:F, NewEmisData!$A:$A, "Pickup", NewEmisData!$B:$B, $A153, NewEmisData!$C:$C, $H153, NewEmisData!$D:$D, DR$2), SUMIFS(NewEmisData!F:F, NewEmisData!$A:$A, "LDV", NewEmisData!$B:$B, $A153, NewEmisData!$C:$C, $H153, NewEmisData!$D:$D, DR$2))</f>
        <v>1.9525178006445001E-2</v>
      </c>
      <c r="DS153" s="335">
        <f>$I153*IF($G153="Pickup", SUMIFS(NewEmisData!G:G, NewEmisData!$A:$A, "Pickup", NewEmisData!$B:$B, $A153, NewEmisData!$C:$C, $H153, NewEmisData!$D:$D, DS$2), SUMIFS(NewEmisData!G:G, NewEmisData!$A:$A, "LDV", NewEmisData!$B:$B, $A153, NewEmisData!$C:$C, $H153, NewEmisData!$D:$D, DS$2))</f>
        <v>1.6477832855323799E-2</v>
      </c>
      <c r="DT153" s="335">
        <f>$I153*IF($G153="Pickup", SUMIFS(NewEmisData!H:H, NewEmisData!$A:$A, "Pickup", NewEmisData!$B:$B, $A153, NewEmisData!$C:$C, $H153, NewEmisData!$D:$D, DT$2), SUMIFS(NewEmisData!H:H, NewEmisData!$A:$A, "LDV", NewEmisData!$B:$B, $A153, NewEmisData!$C:$C, $H153, NewEmisData!$D:$D, DT$2))</f>
        <v>1.2323455390398899E-2</v>
      </c>
      <c r="DU153" s="335">
        <f>$I153*IF($G153="Pickup", SUMIFS(NewEmisData!I:I, NewEmisData!$A:$A, "Pickup", NewEmisData!$B:$B, $A153, NewEmisData!$C:$C, $H153, NewEmisData!$D:$D, DU$2), SUMIFS(NewEmisData!I:I, NewEmisData!$A:$A, "LDV", NewEmisData!$B:$B, $A153, NewEmisData!$C:$C, $H153, NewEmisData!$D:$D, DU$2))</f>
        <v>1.0486485983059899E-2</v>
      </c>
      <c r="DV153" s="335">
        <f>$I153*IF($G153="Pickup", SUMIFS(NewEmisData!J:J, NewEmisData!$A:$A, "Pickup", NewEmisData!$B:$B, $A153, NewEmisData!$C:$C, $H153, NewEmisData!$D:$D, DV$2), SUMIFS(NewEmisData!J:J, NewEmisData!$A:$A, "LDV", NewEmisData!$B:$B, $A153, NewEmisData!$C:$C, $H153, NewEmisData!$D:$D, DV$2))</f>
        <v>9.7436333441081602E-3</v>
      </c>
      <c r="DW153" s="335">
        <f>$I153*IF($G153="Pickup", SUMIFS(NewEmisData!K:K, NewEmisData!$A:$A, "Pickup", NewEmisData!$B:$B, $A153, NewEmisData!$C:$C, $H153, NewEmisData!$D:$D, DW$2), SUMIFS(NewEmisData!K:K, NewEmisData!$A:$A, "LDV", NewEmisData!$B:$B, $A153, NewEmisData!$C:$C, $H153, NewEmisData!$D:$D, DW$2))</f>
        <v>9.3430650941362103E-3</v>
      </c>
      <c r="DX153" s="335">
        <f>$I153*IF($G153="Pickup", SUMIFS(NewEmisData!L:L, NewEmisData!$A:$A, "Pickup", NewEmisData!$B:$B, $A153, NewEmisData!$C:$C, $H153, NewEmisData!$D:$D, DX$2), SUMIFS(NewEmisData!L:L, NewEmisData!$A:$A, "LDV", NewEmisData!$B:$B, $A153, NewEmisData!$C:$C, $H153, NewEmisData!$D:$D, DX$2))</f>
        <v>9.2294945579063908E-3</v>
      </c>
      <c r="DY153" s="335">
        <f>$I153*IF($G153="Pickup", SUMIFS(NewEmisData!M:M, NewEmisData!$A:$A, "Pickup", NewEmisData!$B:$B, $A153, NewEmisData!$C:$C, $H153, NewEmisData!$D:$D, DY$2), SUMIFS(NewEmisData!M:M, NewEmisData!$A:$A, "LDV", NewEmisData!$B:$B, $A153, NewEmisData!$C:$C, $H153, NewEmisData!$D:$D, DY$2))</f>
        <v>9.2611544349932001E-3</v>
      </c>
      <c r="DZ153" s="335">
        <v>1.0483433406910452E-2</v>
      </c>
      <c r="EA153" s="335">
        <f t="shared" si="234"/>
        <v>427.22035607805998</v>
      </c>
      <c r="EB153" s="335">
        <f t="shared" si="235"/>
        <v>410.99295031887198</v>
      </c>
      <c r="EC153" s="335">
        <f t="shared" si="236"/>
        <v>286.65796119002903</v>
      </c>
      <c r="ED153" s="335">
        <f t="shared" si="237"/>
        <v>251.42291340526501</v>
      </c>
      <c r="EE153" s="335">
        <f t="shared" si="238"/>
        <v>237.879150946539</v>
      </c>
      <c r="EF153" s="335">
        <f t="shared" si="239"/>
        <v>231.785973261176</v>
      </c>
      <c r="EG153" s="335">
        <f t="shared" si="240"/>
        <v>226.95489929379499</v>
      </c>
      <c r="EH153" s="335">
        <f t="shared" si="241"/>
        <v>225.270240547784</v>
      </c>
      <c r="EI153" s="335">
        <f t="shared" si="242"/>
        <v>225.537595537371</v>
      </c>
      <c r="EJ153" s="335">
        <f t="shared" si="243"/>
        <v>0.26615030329306139</v>
      </c>
      <c r="EK153" s="335">
        <f t="shared" si="244"/>
        <v>5.43221938231905E-2</v>
      </c>
      <c r="EL153" s="335">
        <f t="shared" si="245"/>
        <v>4.5813368539693498E-2</v>
      </c>
      <c r="EM153" s="335">
        <f t="shared" si="246"/>
        <v>4.3138992375732398E-2</v>
      </c>
      <c r="EN153" s="335">
        <f t="shared" si="247"/>
        <v>4.22702301498529E-2</v>
      </c>
      <c r="EO153" s="335">
        <f t="shared" si="248"/>
        <v>4.7266554092845102E-2</v>
      </c>
      <c r="EP153" s="335">
        <f t="shared" si="249"/>
        <v>4.92796412957313E-2</v>
      </c>
      <c r="EQ153" s="335">
        <f t="shared" si="250"/>
        <v>4.83132390691993E-2</v>
      </c>
      <c r="ER153" s="335">
        <f t="shared" si="251"/>
        <v>4.7598470704443001E-2</v>
      </c>
      <c r="ES153" s="335">
        <f t="shared" si="252"/>
        <v>4.8291189756298203E-2</v>
      </c>
      <c r="ET153" s="335">
        <f t="shared" si="253"/>
        <v>5.9143404970885341E-2</v>
      </c>
      <c r="EU153" s="335">
        <f t="shared" si="254"/>
        <v>4.5233219210783302E-3</v>
      </c>
      <c r="EV153" s="335">
        <f t="shared" si="255"/>
        <v>4.35150523268109E-3</v>
      </c>
      <c r="EW153" s="335">
        <f t="shared" si="256"/>
        <v>2.2073239302791599E-3</v>
      </c>
      <c r="EX153" s="335">
        <f t="shared" si="257"/>
        <v>1.93600769277144E-3</v>
      </c>
      <c r="EY153" s="335">
        <f t="shared" si="258"/>
        <v>1.83171782200173E-3</v>
      </c>
      <c r="EZ153" s="335">
        <f t="shared" si="259"/>
        <v>1.7848006969164801E-3</v>
      </c>
      <c r="FA153" s="335">
        <f t="shared" si="260"/>
        <v>1.74760082534328E-3</v>
      </c>
      <c r="FB153" s="335">
        <f t="shared" si="261"/>
        <v>1.73462764249673E-3</v>
      </c>
      <c r="FC153" s="335">
        <f t="shared" si="262"/>
        <v>1.7366872463193499E-3</v>
      </c>
      <c r="FD153" s="335">
        <f t="shared" si="263"/>
        <v>2.5617670759243757E-3</v>
      </c>
      <c r="FE153" s="335">
        <f t="shared" si="264"/>
        <v>6.5525486311907397E-2</v>
      </c>
      <c r="FF153" s="335">
        <f t="shared" si="265"/>
        <v>6.5532413100286402E-2</v>
      </c>
      <c r="FG153" s="335">
        <f t="shared" si="266"/>
        <v>4.72274911635963E-2</v>
      </c>
      <c r="FH153" s="335">
        <f t="shared" si="267"/>
        <v>4.7004553415883499E-2</v>
      </c>
      <c r="FI153" s="335">
        <f t="shared" si="268"/>
        <v>4.6951187368693102E-2</v>
      </c>
      <c r="FJ153" s="335">
        <f t="shared" si="269"/>
        <v>4.69310774047937E-2</v>
      </c>
      <c r="FK153" s="335">
        <f t="shared" si="270"/>
        <v>4.6792796731001701E-2</v>
      </c>
      <c r="FL153" s="335">
        <f t="shared" si="271"/>
        <v>4.6667520898197902E-2</v>
      </c>
      <c r="FM153" s="335">
        <f t="shared" si="272"/>
        <v>4.6662125786885798E-2</v>
      </c>
      <c r="FN153" s="335">
        <f t="shared" si="273"/>
        <v>4.7785374819939178E-2</v>
      </c>
      <c r="FO153" s="335">
        <f t="shared" si="274"/>
        <v>1.0010238476339899E-2</v>
      </c>
      <c r="FP153" s="335">
        <f t="shared" si="275"/>
        <v>1.00161273530144E-2</v>
      </c>
      <c r="FQ153" s="335">
        <f t="shared" si="276"/>
        <v>7.3231092956545603E-3</v>
      </c>
      <c r="FR153" s="335">
        <f t="shared" si="277"/>
        <v>7.1259171686559502E-3</v>
      </c>
      <c r="FS153" s="335">
        <f t="shared" si="278"/>
        <v>7.0786866585371699E-3</v>
      </c>
      <c r="FT153" s="335">
        <f t="shared" si="279"/>
        <v>7.0609240367398201E-3</v>
      </c>
      <c r="FU153" s="335">
        <f t="shared" si="280"/>
        <v>6.9386110678336301E-3</v>
      </c>
      <c r="FV153" s="335">
        <f t="shared" si="281"/>
        <v>6.8278327244941798E-3</v>
      </c>
      <c r="FW153" s="335">
        <f t="shared" si="282"/>
        <v>6.8230359525153703E-3</v>
      </c>
      <c r="FX153" s="335">
        <f t="shared" si="283"/>
        <v>9.6257106650809981E-3</v>
      </c>
    </row>
    <row r="154" spans="1:180" x14ac:dyDescent="0.2">
      <c r="A154" s="305" t="str">
        <f>_xlfn.CONCAT(IF(LEFT(TRIM(A153),1)="*", "*R", "R"), 1+RIGHT(TRIM(A153),1))</f>
        <v>R6</v>
      </c>
      <c r="B154" s="305" t="str">
        <f t="shared" si="295"/>
        <v>TLLSETHX11</v>
      </c>
      <c r="C154" s="305" t="str">
        <f t="shared" si="296"/>
        <v>TL.E85X.LS.ETHX.2011</v>
      </c>
      <c r="D154" s="301" t="str">
        <f t="shared" si="297"/>
        <v>bn-vmt, bn-vmt/a</v>
      </c>
      <c r="E154" s="301" t="str">
        <f t="shared" si="298"/>
        <v>TLE85X</v>
      </c>
      <c r="F154" s="301" t="str">
        <f t="shared" si="299"/>
        <v>TL</v>
      </c>
      <c r="G154" s="315" t="s">
        <v>822</v>
      </c>
      <c r="H154" s="315" t="s">
        <v>817</v>
      </c>
      <c r="I154" s="315">
        <v>1</v>
      </c>
      <c r="J154" s="315" t="str">
        <f t="shared" si="284"/>
        <v>Large SUV-E85</v>
      </c>
      <c r="K154" s="335">
        <f>$I154*IF($G154="Pickup", SUMIFS(NewEmisData!E:E, NewEmisData!$A:$A, "Pickup", NewEmisData!$B:$B, $A154, NewEmisData!$C:$C, $H154, NewEmisData!$D:$D, K$2), SUMIFS(NewEmisData!E:E, NewEmisData!$A:$A, "LDV", NewEmisData!$B:$B, $A154, NewEmisData!$C:$C, $H154, NewEmisData!$D:$D, K$2))</f>
        <v>419.67640551412597</v>
      </c>
      <c r="L154" s="335">
        <f>$I154*IF($G154="Pickup", SUMIFS(NewEmisData!F:F, NewEmisData!$A:$A, "Pickup", NewEmisData!$B:$B, $A154, NewEmisData!$C:$C, $H154, NewEmisData!$D:$D, L$2), SUMIFS(NewEmisData!F:F, NewEmisData!$A:$A, "LDV", NewEmisData!$B:$B, $A154, NewEmisData!$C:$C, $H154, NewEmisData!$D:$D, L$2))</f>
        <v>404.10461508813802</v>
      </c>
      <c r="M154" s="335">
        <f>$I154*IF($G154="Pickup", SUMIFS(NewEmisData!G:G, NewEmisData!$A:$A, "Pickup", NewEmisData!$B:$B, $A154, NewEmisData!$C:$C, $H154, NewEmisData!$D:$D, M$2), SUMIFS(NewEmisData!G:G, NewEmisData!$A:$A, "LDV", NewEmisData!$B:$B, $A154, NewEmisData!$C:$C, $H154, NewEmisData!$D:$D, M$2))</f>
        <v>296.64497554148397</v>
      </c>
      <c r="N154" s="335">
        <f>$I154*IF($G154="Pickup", SUMIFS(NewEmisData!H:H, NewEmisData!$A:$A, "Pickup", NewEmisData!$B:$B, $A154, NewEmisData!$C:$C, $H154, NewEmisData!$D:$D, N$2), SUMIFS(NewEmisData!H:H, NewEmisData!$A:$A, "LDV", NewEmisData!$B:$B, $A154, NewEmisData!$C:$C, $H154, NewEmisData!$D:$D, N$2))</f>
        <v>259.84558529690901</v>
      </c>
      <c r="O154" s="335">
        <f>$I154*IF($G154="Pickup", SUMIFS(NewEmisData!I:I, NewEmisData!$A:$A, "Pickup", NewEmisData!$B:$B, $A154, NewEmisData!$C:$C, $H154, NewEmisData!$D:$D, O$2), SUMIFS(NewEmisData!I:I, NewEmisData!$A:$A, "LDV", NewEmisData!$B:$B, $A154, NewEmisData!$C:$C, $H154, NewEmisData!$D:$D, O$2))</f>
        <v>245.572517771138</v>
      </c>
      <c r="P154" s="335">
        <f>$I154*IF($G154="Pickup", SUMIFS(NewEmisData!J:J, NewEmisData!$A:$A, "Pickup", NewEmisData!$B:$B, $A154, NewEmisData!$C:$C, $H154, NewEmisData!$D:$D, P$2), SUMIFS(NewEmisData!J:J, NewEmisData!$A:$A, "LDV", NewEmisData!$B:$B, $A154, NewEmisData!$C:$C, $H154, NewEmisData!$D:$D, P$2))</f>
        <v>239.06681409593699</v>
      </c>
      <c r="Q154" s="335">
        <f>$I154*IF($G154="Pickup", SUMIFS(NewEmisData!K:K, NewEmisData!$A:$A, "Pickup", NewEmisData!$B:$B, $A154, NewEmisData!$C:$C, $H154, NewEmisData!$D:$D, Q$2), SUMIFS(NewEmisData!K:K, NewEmisData!$A:$A, "LDV", NewEmisData!$B:$B, $A154, NewEmisData!$C:$C, $H154, NewEmisData!$D:$D, Q$2))</f>
        <v>233.96415864234601</v>
      </c>
      <c r="R154" s="335">
        <f>$I154*IF($G154="Pickup", SUMIFS(NewEmisData!L:L, NewEmisData!$A:$A, "Pickup", NewEmisData!$B:$B, $A154, NewEmisData!$C:$C, $H154, NewEmisData!$D:$D, R$2), SUMIFS(NewEmisData!L:L, NewEmisData!$A:$A, "LDV", NewEmisData!$B:$B, $A154, NewEmisData!$C:$C, $H154, NewEmisData!$D:$D, R$2))</f>
        <v>232.18870705220701</v>
      </c>
      <c r="S154" s="335">
        <f>$I154*IF($G154="Pickup", SUMIFS(NewEmisData!M:M, NewEmisData!$A:$A, "Pickup", NewEmisData!$B:$B, $A154, NewEmisData!$C:$C, $H154, NewEmisData!$D:$D, S$2), SUMIFS(NewEmisData!M:M, NewEmisData!$A:$A, "LDV", NewEmisData!$B:$B, $A154, NewEmisData!$C:$C, $H154, NewEmisData!$D:$D, S$2))</f>
        <v>232.42779835443099</v>
      </c>
      <c r="T154" s="335">
        <v>0.26615030329306139</v>
      </c>
      <c r="U154" s="335">
        <f>$I154*IF($G154="Pickup", SUMIFS(NewEmisData!E:E, NewEmisData!$A:$A, "Pickup", NewEmisData!$B:$B, $A154, NewEmisData!$C:$C, $H154, NewEmisData!$D:$D, U$2), SUMIFS(NewEmisData!E:E, NewEmisData!$A:$A, "LDV", NewEmisData!$B:$B, $A154, NewEmisData!$C:$C, $H154, NewEmisData!$D:$D, U$2))</f>
        <v>4.85420613095323E-2</v>
      </c>
      <c r="V154" s="335">
        <f>$I154*IF($G154="Pickup", SUMIFS(NewEmisData!F:F, NewEmisData!$A:$A, "Pickup", NewEmisData!$B:$B, $A154, NewEmisData!$C:$C, $H154, NewEmisData!$D:$D, V$2), SUMIFS(NewEmisData!F:F, NewEmisData!$A:$A, "LDV", NewEmisData!$B:$B, $A154, NewEmisData!$C:$C, $H154, NewEmisData!$D:$D, V$2))</f>
        <v>4.1584694059798401E-2</v>
      </c>
      <c r="W154" s="335">
        <f>$I154*IF($G154="Pickup", SUMIFS(NewEmisData!G:G, NewEmisData!$A:$A, "Pickup", NewEmisData!$B:$B, $A154, NewEmisData!$C:$C, $H154, NewEmisData!$D:$D, W$2), SUMIFS(NewEmisData!G:G, NewEmisData!$A:$A, "LDV", NewEmisData!$B:$B, $A154, NewEmisData!$C:$C, $H154, NewEmisData!$D:$D, W$2))</f>
        <v>3.8512841866564999E-2</v>
      </c>
      <c r="X154" s="335">
        <f>$I154*IF($G154="Pickup", SUMIFS(NewEmisData!H:H, NewEmisData!$A:$A, "Pickup", NewEmisData!$B:$B, $A154, NewEmisData!$C:$C, $H154, NewEmisData!$D:$D, X$2), SUMIFS(NewEmisData!H:H, NewEmisData!$A:$A, "LDV", NewEmisData!$B:$B, $A154, NewEmisData!$C:$C, $H154, NewEmisData!$D:$D, X$2))</f>
        <v>3.7453351076298699E-2</v>
      </c>
      <c r="Y154" s="335">
        <f>$I154*IF($G154="Pickup", SUMIFS(NewEmisData!I:I, NewEmisData!$A:$A, "Pickup", NewEmisData!$B:$B, $A154, NewEmisData!$C:$C, $H154, NewEmisData!$D:$D, Y$2), SUMIFS(NewEmisData!I:I, NewEmisData!$A:$A, "LDV", NewEmisData!$B:$B, $A154, NewEmisData!$C:$C, $H154, NewEmisData!$D:$D, Y$2))</f>
        <v>4.17495921494591E-2</v>
      </c>
      <c r="Z154" s="335">
        <f>$I154*IF($G154="Pickup", SUMIFS(NewEmisData!J:J, NewEmisData!$A:$A, "Pickup", NewEmisData!$B:$B, $A154, NewEmisData!$C:$C, $H154, NewEmisData!$D:$D, Z$2), SUMIFS(NewEmisData!J:J, NewEmisData!$A:$A, "LDV", NewEmisData!$B:$B, $A154, NewEmisData!$C:$C, $H154, NewEmisData!$D:$D, Z$2))</f>
        <v>4.3363198134277997E-2</v>
      </c>
      <c r="AA154" s="335">
        <f>$I154*IF($G154="Pickup", SUMIFS(NewEmisData!K:K, NewEmisData!$A:$A, "Pickup", NewEmisData!$B:$B, $A154, NewEmisData!$C:$C, $H154, NewEmisData!$D:$D, AA$2), SUMIFS(NewEmisData!K:K, NewEmisData!$A:$A, "LDV", NewEmisData!$B:$B, $A154, NewEmisData!$C:$C, $H154, NewEmisData!$D:$D, AA$2))</f>
        <v>4.2354566228836397E-2</v>
      </c>
      <c r="AB154" s="335">
        <f>$I154*IF($G154="Pickup", SUMIFS(NewEmisData!L:L, NewEmisData!$A:$A, "Pickup", NewEmisData!$B:$B, $A154, NewEmisData!$C:$C, $H154, NewEmisData!$D:$D, AB$2), SUMIFS(NewEmisData!L:L, NewEmisData!$A:$A, "LDV", NewEmisData!$B:$B, $A154, NewEmisData!$C:$C, $H154, NewEmisData!$D:$D, AB$2))</f>
        <v>4.1664829012930303E-2</v>
      </c>
      <c r="AC154" s="335">
        <f>$I154*IF($G154="Pickup", SUMIFS(NewEmisData!M:M, NewEmisData!$A:$A, "Pickup", NewEmisData!$B:$B, $A154, NewEmisData!$C:$C, $H154, NewEmisData!$D:$D, AC$2), SUMIFS(NewEmisData!M:M, NewEmisData!$A:$A, "LDV", NewEmisData!$B:$B, $A154, NewEmisData!$C:$C, $H154, NewEmisData!$D:$D, AC$2))</f>
        <v>4.2271900806735603E-2</v>
      </c>
      <c r="AD154" s="335">
        <v>5.9143404970885341E-2</v>
      </c>
      <c r="AE154" s="335">
        <f>$I154*IF($G154="Pickup", SUMIFS(NewEmisData!E:E, NewEmisData!$A:$A, "Pickup", NewEmisData!$B:$B, $A154, NewEmisData!$C:$C, $H154, NewEmisData!$D:$D, AE$2), SUMIFS(NewEmisData!E:E, NewEmisData!$A:$A, "LDV", NewEmisData!$B:$B, $A154, NewEmisData!$C:$C, $H154, NewEmisData!$D:$D, AE$2))</f>
        <v>4.4434403610189698E-3</v>
      </c>
      <c r="AF154" s="335">
        <f>$I154*IF($G154="Pickup", SUMIFS(NewEmisData!F:F, NewEmisData!$A:$A, "Pickup", NewEmisData!$B:$B, $A154, NewEmisData!$C:$C, $H154, NewEmisData!$D:$D, AF$2), SUMIFS(NewEmisData!F:F, NewEmisData!$A:$A, "LDV", NewEmisData!$B:$B, $A154, NewEmisData!$C:$C, $H154, NewEmisData!$D:$D, AF$2))</f>
        <v>4.2785778468179296E-3</v>
      </c>
      <c r="AG154" s="335">
        <f>$I154*IF($G154="Pickup", SUMIFS(NewEmisData!G:G, NewEmisData!$A:$A, "Pickup", NewEmisData!$B:$B, $A154, NewEmisData!$C:$C, $H154, NewEmisData!$D:$D, AG$2), SUMIFS(NewEmisData!G:G, NewEmisData!$A:$A, "LDV", NewEmisData!$B:$B, $A154, NewEmisData!$C:$C, $H154, NewEmisData!$D:$D, AG$2))</f>
        <v>2.2842291862218301E-3</v>
      </c>
      <c r="AH154" s="335">
        <f>$I154*IF($G154="Pickup", SUMIFS(NewEmisData!H:H, NewEmisData!$A:$A, "Pickup", NewEmisData!$B:$B, $A154, NewEmisData!$C:$C, $H154, NewEmisData!$D:$D, AH$2), SUMIFS(NewEmisData!H:H, NewEmisData!$A:$A, "LDV", NewEmisData!$B:$B, $A154, NewEmisData!$C:$C, $H154, NewEmisData!$D:$D, AH$2))</f>
        <v>2.00086557744566E-3</v>
      </c>
      <c r="AI154" s="335">
        <f>$I154*IF($G154="Pickup", SUMIFS(NewEmisData!I:I, NewEmisData!$A:$A, "Pickup", NewEmisData!$B:$B, $A154, NewEmisData!$C:$C, $H154, NewEmisData!$D:$D, AI$2), SUMIFS(NewEmisData!I:I, NewEmisData!$A:$A, "LDV", NewEmisData!$B:$B, $A154, NewEmisData!$C:$C, $H154, NewEmisData!$D:$D, AI$2))</f>
        <v>1.8909591105040499E-3</v>
      </c>
      <c r="AJ154" s="335">
        <f>$I154*IF($G154="Pickup", SUMIFS(NewEmisData!J:J, NewEmisData!$A:$A, "Pickup", NewEmisData!$B:$B, $A154, NewEmisData!$C:$C, $H154, NewEmisData!$D:$D, AJ$2), SUMIFS(NewEmisData!J:J, NewEmisData!$A:$A, "LDV", NewEmisData!$B:$B, $A154, NewEmisData!$C:$C, $H154, NewEmisData!$D:$D, AJ$2))</f>
        <v>1.84086487691808E-3</v>
      </c>
      <c r="AK154" s="335">
        <f>$I154*IF($G154="Pickup", SUMIFS(NewEmisData!K:K, NewEmisData!$A:$A, "Pickup", NewEmisData!$B:$B, $A154, NewEmisData!$C:$C, $H154, NewEmisData!$D:$D, AK$2), SUMIFS(NewEmisData!K:K, NewEmisData!$A:$A, "LDV", NewEmisData!$B:$B, $A154, NewEmisData!$C:$C, $H154, NewEmisData!$D:$D, AK$2))</f>
        <v>1.80157428678178E-3</v>
      </c>
      <c r="AL154" s="335">
        <f>$I154*IF($G154="Pickup", SUMIFS(NewEmisData!L:L, NewEmisData!$A:$A, "Pickup", NewEmisData!$B:$B, $A154, NewEmisData!$C:$C, $H154, NewEmisData!$D:$D, AL$2), SUMIFS(NewEmisData!L:L, NewEmisData!$A:$A, "LDV", NewEmisData!$B:$B, $A154, NewEmisData!$C:$C, $H154, NewEmisData!$D:$D, AL$2))</f>
        <v>1.78790186962937E-3</v>
      </c>
      <c r="AM154" s="335">
        <f>$I154*IF($G154="Pickup", SUMIFS(NewEmisData!M:M, NewEmisData!$A:$A, "Pickup", NewEmisData!$B:$B, $A154, NewEmisData!$C:$C, $H154, NewEmisData!$D:$D, AM$2), SUMIFS(NewEmisData!M:M, NewEmisData!$A:$A, "LDV", NewEmisData!$B:$B, $A154, NewEmisData!$C:$C, $H154, NewEmisData!$D:$D, AM$2))</f>
        <v>1.7897430443873201E-3</v>
      </c>
      <c r="AN154" s="335">
        <v>2.5617670759243757E-3</v>
      </c>
      <c r="AO154" s="335">
        <f>$I154*IF($G154="Pickup", SUMIFS(NewEmisData!E:E, NewEmisData!$A:$A, "Pickup", NewEmisData!$B:$B, $A154, NewEmisData!$C:$C, $H154, NewEmisData!$D:$D, AO$2), SUMIFS(NewEmisData!E:E, NewEmisData!$A:$A, "LDV", NewEmisData!$B:$B, $A154, NewEmisData!$C:$C, $H154, NewEmisData!$D:$D, AO$2))</f>
        <v>6.4822337358144896E-2</v>
      </c>
      <c r="AP154" s="335">
        <f>$I154*IF($G154="Pickup", SUMIFS(NewEmisData!F:F, NewEmisData!$A:$A, "Pickup", NewEmisData!$B:$B, $A154, NewEmisData!$C:$C, $H154, NewEmisData!$D:$D, AP$2), SUMIFS(NewEmisData!F:F, NewEmisData!$A:$A, "LDV", NewEmisData!$B:$B, $A154, NewEmisData!$C:$C, $H154, NewEmisData!$D:$D, AP$2))</f>
        <v>6.4837908765685404E-2</v>
      </c>
      <c r="AQ154" s="335">
        <f>$I154*IF($G154="Pickup", SUMIFS(NewEmisData!G:G, NewEmisData!$A:$A, "Pickup", NewEmisData!$B:$B, $A154, NewEmisData!$C:$C, $H154, NewEmisData!$D:$D, AQ$2), SUMIFS(NewEmisData!G:G, NewEmisData!$A:$A, "LDV", NewEmisData!$B:$B, $A154, NewEmisData!$C:$C, $H154, NewEmisData!$D:$D, AQ$2))</f>
        <v>5.2743763590154202E-2</v>
      </c>
      <c r="AR154" s="335">
        <f>$I154*IF($G154="Pickup", SUMIFS(NewEmisData!H:H, NewEmisData!$A:$A, "Pickup", NewEmisData!$B:$B, $A154, NewEmisData!$C:$C, $H154, NewEmisData!$D:$D, AR$2), SUMIFS(NewEmisData!H:H, NewEmisData!$A:$A, "LDV", NewEmisData!$B:$B, $A154, NewEmisData!$C:$C, $H154, NewEmisData!$D:$D, AR$2))</f>
        <v>5.2520196198013597E-2</v>
      </c>
      <c r="AS154" s="335">
        <f>$I154*IF($G154="Pickup", SUMIFS(NewEmisData!I:I, NewEmisData!$A:$A, "Pickup", NewEmisData!$B:$B, $A154, NewEmisData!$C:$C, $H154, NewEmisData!$D:$D, AS$2), SUMIFS(NewEmisData!I:I, NewEmisData!$A:$A, "LDV", NewEmisData!$B:$B, $A154, NewEmisData!$C:$C, $H154, NewEmisData!$D:$D, AS$2))</f>
        <v>5.2463644304192002E-2</v>
      </c>
      <c r="AT154" s="335">
        <f>$I154*IF($G154="Pickup", SUMIFS(NewEmisData!J:J, NewEmisData!$A:$A, "Pickup", NewEmisData!$B:$B, $A154, NewEmisData!$C:$C, $H154, NewEmisData!$D:$D, AT$2), SUMIFS(NewEmisData!J:J, NewEmisData!$A:$A, "LDV", NewEmisData!$B:$B, $A154, NewEmisData!$C:$C, $H154, NewEmisData!$D:$D, AT$2))</f>
        <v>5.2440329646546102E-2</v>
      </c>
      <c r="AU154" s="335">
        <f>$I154*IF($G154="Pickup", SUMIFS(NewEmisData!K:K, NewEmisData!$A:$A, "Pickup", NewEmisData!$B:$B, $A154, NewEmisData!$C:$C, $H154, NewEmisData!$D:$D, AU$2), SUMIFS(NewEmisData!K:K, NewEmisData!$A:$A, "LDV", NewEmisData!$B:$B, $A154, NewEmisData!$C:$C, $H154, NewEmisData!$D:$D, AU$2))</f>
        <v>5.23021646581514E-2</v>
      </c>
      <c r="AV154" s="335">
        <f>$I154*IF($G154="Pickup", SUMIFS(NewEmisData!L:L, NewEmisData!$A:$A, "Pickup", NewEmisData!$B:$B, $A154, NewEmisData!$C:$C, $H154, NewEmisData!$D:$D, AV$2), SUMIFS(NewEmisData!L:L, NewEmisData!$A:$A, "LDV", NewEmisData!$B:$B, $A154, NewEmisData!$C:$C, $H154, NewEmisData!$D:$D, AV$2))</f>
        <v>5.2178675954472099E-2</v>
      </c>
      <c r="AW154" s="335">
        <f>$I154*IF($G154="Pickup", SUMIFS(NewEmisData!M:M, NewEmisData!$A:$A, "Pickup", NewEmisData!$B:$B, $A154, NewEmisData!$C:$C, $H154, NewEmisData!$D:$D, AW$2), SUMIFS(NewEmisData!M:M, NewEmisData!$A:$A, "LDV", NewEmisData!$B:$B, $A154, NewEmisData!$C:$C, $H154, NewEmisData!$D:$D, AW$2))</f>
        <v>5.2172700953765999E-2</v>
      </c>
      <c r="AX154" s="335">
        <v>4.7785374819939178E-2</v>
      </c>
      <c r="AY154" s="335">
        <f>$I154*IF($G154="Pickup", SUMIFS(NewEmisData!E:E, NewEmisData!$A:$A, "Pickup", NewEmisData!$B:$B, $A154, NewEmisData!$C:$C, $H154, NewEmisData!$D:$D, AY$2), SUMIFS(NewEmisData!E:E, NewEmisData!$A:$A, "LDV", NewEmisData!$B:$B, $A154, NewEmisData!$C:$C, $H154, NewEmisData!$D:$D, AY$2))</f>
        <v>9.8683488873566507E-3</v>
      </c>
      <c r="AZ154" s="335">
        <f>$I154*IF($G154="Pickup", SUMIFS(NewEmisData!F:F, NewEmisData!$A:$A, "Pickup", NewEmisData!$B:$B, $A154, NewEmisData!$C:$C, $H154, NewEmisData!$D:$D, AZ$2), SUMIFS(NewEmisData!F:F, NewEmisData!$A:$A, "LDV", NewEmisData!$B:$B, $A154, NewEmisData!$C:$C, $H154, NewEmisData!$D:$D, AZ$2))</f>
        <v>9.88217384347829E-3</v>
      </c>
      <c r="BA154" s="335">
        <f>$I154*IF($G154="Pickup", SUMIFS(NewEmisData!G:G, NewEmisData!$A:$A, "Pickup", NewEmisData!$B:$B, $A154, NewEmisData!$C:$C, $H154, NewEmisData!$D:$D, BA$2), SUMIFS(NewEmisData!G:G, NewEmisData!$A:$A, "LDV", NewEmisData!$B:$B, $A154, NewEmisData!$C:$C, $H154, NewEmisData!$D:$D, BA$2))</f>
        <v>8.0183682752347305E-3</v>
      </c>
      <c r="BB154" s="335">
        <f>$I154*IF($G154="Pickup", SUMIFS(NewEmisData!H:H, NewEmisData!$A:$A, "Pickup", NewEmisData!$B:$B, $A154, NewEmisData!$C:$C, $H154, NewEmisData!$D:$D, BB$2), SUMIFS(NewEmisData!H:H, NewEmisData!$A:$A, "LDV", NewEmisData!$B:$B, $A154, NewEmisData!$C:$C, $H154, NewEmisData!$D:$D, BB$2))</f>
        <v>7.8205598319836794E-3</v>
      </c>
      <c r="BC154" s="335">
        <f>$I154*IF($G154="Pickup", SUMIFS(NewEmisData!I:I, NewEmisData!$A:$A, "Pickup", NewEmisData!$B:$B, $A154, NewEmisData!$C:$C, $H154, NewEmisData!$D:$D, BC$2), SUMIFS(NewEmisData!I:I, NewEmisData!$A:$A, "LDV", NewEmisData!$B:$B, $A154, NewEmisData!$C:$C, $H154, NewEmisData!$D:$D, BC$2))</f>
        <v>7.7705101128409003E-3</v>
      </c>
      <c r="BD154" s="335">
        <f>$I154*IF($G154="Pickup", SUMIFS(NewEmisData!J:J, NewEmisData!$A:$A, "Pickup", NewEmisData!$B:$B, $A154, NewEmisData!$C:$C, $H154, NewEmisData!$D:$D, BD$2), SUMIFS(NewEmisData!J:J, NewEmisData!$A:$A, "LDV", NewEmisData!$B:$B, $A154, NewEmisData!$C:$C, $H154, NewEmisData!$D:$D, BD$2))</f>
        <v>7.7499080674948602E-3</v>
      </c>
      <c r="BE154" s="335">
        <f>$I154*IF($G154="Pickup", SUMIFS(NewEmisData!K:K, NewEmisData!$A:$A, "Pickup", NewEmisData!$B:$B, $A154, NewEmisData!$C:$C, $H154, NewEmisData!$D:$D, BE$2), SUMIFS(NewEmisData!K:K, NewEmisData!$A:$A, "LDV", NewEmisData!$B:$B, $A154, NewEmisData!$C:$C, $H154, NewEmisData!$D:$D, BE$2))</f>
        <v>7.6276556248612501E-3</v>
      </c>
      <c r="BF154" s="335">
        <f>$I154*IF($G154="Pickup", SUMIFS(NewEmisData!L:L, NewEmisData!$A:$A, "Pickup", NewEmisData!$B:$B, $A154, NewEmisData!$C:$C, $H154, NewEmisData!$D:$D, BF$2), SUMIFS(NewEmisData!L:L, NewEmisData!$A:$A, "LDV", NewEmisData!$B:$B, $A154, NewEmisData!$C:$C, $H154, NewEmisData!$D:$D, BF$2))</f>
        <v>7.5183919209819098E-3</v>
      </c>
      <c r="BG154" s="335">
        <f>$I154*IF($G154="Pickup", SUMIFS(NewEmisData!M:M, NewEmisData!$A:$A, "Pickup", NewEmisData!$B:$B, $A154, NewEmisData!$C:$C, $H154, NewEmisData!$D:$D, BG$2), SUMIFS(NewEmisData!M:M, NewEmisData!$A:$A, "LDV", NewEmisData!$B:$B, $A154, NewEmisData!$C:$C, $H154, NewEmisData!$D:$D, BG$2))</f>
        <v>7.5131480934889404E-3</v>
      </c>
      <c r="BH154" s="335">
        <v>9.6257106650809981E-3</v>
      </c>
      <c r="BI154" s="335">
        <f>$I154*IF($G154="Pickup", SUMIFS(NewEmisData!E:E, NewEmisData!$A:$A, "Pickup", NewEmisData!$B:$B, $A154, NewEmisData!$C:$C, $H154, NewEmisData!$D:$D, BI$2), SUMIFS(NewEmisData!E:E, NewEmisData!$A:$A, "LDV", NewEmisData!$B:$B, $A154, NewEmisData!$C:$C, $H154, NewEmisData!$D:$D, BI$2))</f>
        <v>1.32570056659601</v>
      </c>
      <c r="BJ154" s="335">
        <f>$I154*IF($G154="Pickup", SUMIFS(NewEmisData!F:F, NewEmisData!$A:$A, "Pickup", NewEmisData!$B:$B, $A154, NewEmisData!$C:$C, $H154, NewEmisData!$D:$D, BJ$2), SUMIFS(NewEmisData!F:F, NewEmisData!$A:$A, "LDV", NewEmisData!$B:$B, $A154, NewEmisData!$C:$C, $H154, NewEmisData!$D:$D, BJ$2))</f>
        <v>1.1219409270783001</v>
      </c>
      <c r="BK154" s="335">
        <f>$I154*IF($G154="Pickup", SUMIFS(NewEmisData!G:G, NewEmisData!$A:$A, "Pickup", NewEmisData!$B:$B, $A154, NewEmisData!$C:$C, $H154, NewEmisData!$D:$D, BK$2), SUMIFS(NewEmisData!G:G, NewEmisData!$A:$A, "LDV", NewEmisData!$B:$B, $A154, NewEmisData!$C:$C, $H154, NewEmisData!$D:$D, BK$2))</f>
        <v>0.83252879315791894</v>
      </c>
      <c r="BL154" s="335">
        <f>$I154*IF($G154="Pickup", SUMIFS(NewEmisData!H:H, NewEmisData!$A:$A, "Pickup", NewEmisData!$B:$B, $A154, NewEmisData!$C:$C, $H154, NewEmisData!$D:$D, BL$2), SUMIFS(NewEmisData!H:H, NewEmisData!$A:$A, "LDV", NewEmisData!$B:$B, $A154, NewEmisData!$C:$C, $H154, NewEmisData!$D:$D, BL$2))</f>
        <v>0.89205385808431303</v>
      </c>
      <c r="BM154" s="335">
        <f>$I154*IF($G154="Pickup", SUMIFS(NewEmisData!I:I, NewEmisData!$A:$A, "Pickup", NewEmisData!$B:$B, $A154, NewEmisData!$C:$C, $H154, NewEmisData!$D:$D, BM$2), SUMIFS(NewEmisData!I:I, NewEmisData!$A:$A, "LDV", NewEmisData!$B:$B, $A154, NewEmisData!$C:$C, $H154, NewEmisData!$D:$D, BM$2))</f>
        <v>0.97570084220765296</v>
      </c>
      <c r="BN154" s="335">
        <f>$I154*IF($G154="Pickup", SUMIFS(NewEmisData!J:J, NewEmisData!$A:$A, "Pickup", NewEmisData!$B:$B, $A154, NewEmisData!$C:$C, $H154, NewEmisData!$D:$D, BN$2), SUMIFS(NewEmisData!J:J, NewEmisData!$A:$A, "LDV", NewEmisData!$B:$B, $A154, NewEmisData!$C:$C, $H154, NewEmisData!$D:$D, BN$2))</f>
        <v>1.01783855429797</v>
      </c>
      <c r="BO154" s="335">
        <f>$I154*IF($G154="Pickup", SUMIFS(NewEmisData!K:K, NewEmisData!$A:$A, "Pickup", NewEmisData!$B:$B, $A154, NewEmisData!$C:$C, $H154, NewEmisData!$D:$D, BO$2), SUMIFS(NewEmisData!K:K, NewEmisData!$A:$A, "LDV", NewEmisData!$B:$B, $A154, NewEmisData!$C:$C, $H154, NewEmisData!$D:$D, BO$2))</f>
        <v>1.0024623082797799</v>
      </c>
      <c r="BP154" s="335">
        <f>$I154*IF($G154="Pickup", SUMIFS(NewEmisData!L:L, NewEmisData!$A:$A, "Pickup", NewEmisData!$B:$B, $A154, NewEmisData!$C:$C, $H154, NewEmisData!$D:$D, BP$2), SUMIFS(NewEmisData!L:L, NewEmisData!$A:$A, "LDV", NewEmisData!$B:$B, $A154, NewEmisData!$C:$C, $H154, NewEmisData!$D:$D, BP$2))</f>
        <v>0.98935537647268101</v>
      </c>
      <c r="BQ154" s="335">
        <f>$I154*IF($G154="Pickup", SUMIFS(NewEmisData!M:M, NewEmisData!$A:$A, "Pickup", NewEmisData!$B:$B, $A154, NewEmisData!$C:$C, $H154, NewEmisData!$D:$D, BQ$2), SUMIFS(NewEmisData!M:M, NewEmisData!$A:$A, "LDV", NewEmisData!$B:$B, $A154, NewEmisData!$C:$C, $H154, NewEmisData!$D:$D, BQ$2))</f>
        <v>1.00140417178715</v>
      </c>
      <c r="BR154" s="335">
        <v>1.4092345254837961</v>
      </c>
      <c r="BS154" s="335">
        <f>$I154*IF($G154="Pickup", SUMIFS(NewEmisData!E:E, NewEmisData!$A:$A, "Pickup", NewEmisData!$B:$B, $A154, NewEmisData!$C:$C, $H154, NewEmisData!$D:$D, BS$2), SUMIFS(NewEmisData!E:E, NewEmisData!$A:$A, "LDV", NewEmisData!$B:$B, $A154, NewEmisData!$C:$C, $H154, NewEmisData!$D:$D, BS$2))</f>
        <v>0.137019353780302</v>
      </c>
      <c r="BT154" s="335">
        <f>$I154*IF($G154="Pickup", SUMIFS(NewEmisData!F:F, NewEmisData!$A:$A, "Pickup", NewEmisData!$B:$B, $A154, NewEmisData!$C:$C, $H154, NewEmisData!$D:$D, BT$2), SUMIFS(NewEmisData!F:F, NewEmisData!$A:$A, "LDV", NewEmisData!$B:$B, $A154, NewEmisData!$C:$C, $H154, NewEmisData!$D:$D, BT$2))</f>
        <v>0.133250973233911</v>
      </c>
      <c r="BU154" s="335">
        <f>$I154*IF($G154="Pickup", SUMIFS(NewEmisData!G:G, NewEmisData!$A:$A, "Pickup", NewEmisData!$B:$B, $A154, NewEmisData!$C:$C, $H154, NewEmisData!$D:$D, BU$2), SUMIFS(NewEmisData!G:G, NewEmisData!$A:$A, "LDV", NewEmisData!$B:$B, $A154, NewEmisData!$C:$C, $H154, NewEmisData!$D:$D, BU$2))</f>
        <v>9.9439295872654807E-2</v>
      </c>
      <c r="BV154" s="335">
        <f>$I154*IF($G154="Pickup", SUMIFS(NewEmisData!H:H, NewEmisData!$A:$A, "Pickup", NewEmisData!$B:$B, $A154, NewEmisData!$C:$C, $H154, NewEmisData!$D:$D, BV$2), SUMIFS(NewEmisData!H:H, NewEmisData!$A:$A, "LDV", NewEmisData!$B:$B, $A154, NewEmisData!$C:$C, $H154, NewEmisData!$D:$D, BV$2))</f>
        <v>9.3778372024376805E-2</v>
      </c>
      <c r="BW154" s="335">
        <f>$I154*IF($G154="Pickup", SUMIFS(NewEmisData!I:I, NewEmisData!$A:$A, "Pickup", NewEmisData!$B:$B, $A154, NewEmisData!$C:$C, $H154, NewEmisData!$D:$D, BW$2), SUMIFS(NewEmisData!I:I, NewEmisData!$A:$A, "LDV", NewEmisData!$B:$B, $A154, NewEmisData!$C:$C, $H154, NewEmisData!$D:$D, BW$2))</f>
        <v>0.10966688034274</v>
      </c>
      <c r="BX154" s="335">
        <f>$I154*IF($G154="Pickup", SUMIFS(NewEmisData!J:J, NewEmisData!$A:$A, "Pickup", NewEmisData!$B:$B, $A154, NewEmisData!$C:$C, $H154, NewEmisData!$D:$D, BX$2), SUMIFS(NewEmisData!J:J, NewEmisData!$A:$A, "LDV", NewEmisData!$B:$B, $A154, NewEmisData!$C:$C, $H154, NewEmisData!$D:$D, BX$2))</f>
        <v>0.130181993771496</v>
      </c>
      <c r="BY154" s="335">
        <f>$I154*IF($G154="Pickup", SUMIFS(NewEmisData!K:K, NewEmisData!$A:$A, "Pickup", NewEmisData!$B:$B, $A154, NewEmisData!$C:$C, $H154, NewEmisData!$D:$D, BY$2), SUMIFS(NewEmisData!K:K, NewEmisData!$A:$A, "LDV", NewEmisData!$B:$B, $A154, NewEmisData!$C:$C, $H154, NewEmisData!$D:$D, BY$2))</f>
        <v>0.14551322797611199</v>
      </c>
      <c r="BZ154" s="335">
        <f>$I154*IF($G154="Pickup", SUMIFS(NewEmisData!L:L, NewEmisData!$A:$A, "Pickup", NewEmisData!$B:$B, $A154, NewEmisData!$C:$C, $H154, NewEmisData!$D:$D, BZ$2), SUMIFS(NewEmisData!L:L, NewEmisData!$A:$A, "LDV", NewEmisData!$B:$B, $A154, NewEmisData!$C:$C, $H154, NewEmisData!$D:$D, BZ$2))</f>
        <v>0.151092504593482</v>
      </c>
      <c r="CA154" s="335">
        <f>$I154*IF($G154="Pickup", SUMIFS(NewEmisData!M:M, NewEmisData!$A:$A, "Pickup", NewEmisData!$B:$B, $A154, NewEmisData!$C:$C, $H154, NewEmisData!$D:$D, CA$2), SUMIFS(NewEmisData!M:M, NewEmisData!$A:$A, "LDV", NewEmisData!$B:$B, $A154, NewEmisData!$C:$C, $H154, NewEmisData!$D:$D, CA$2))</f>
        <v>0.162465752470559</v>
      </c>
      <c r="CB154" s="335">
        <v>6.0597963453520649E-2</v>
      </c>
      <c r="CC154" s="335">
        <f>$I154*IF($G154="Pickup", SUMIFS(NewEmisData!E:E, NewEmisData!$A:$A, "Pickup", NewEmisData!$B:$B, $A154, NewEmisData!$C:$C, $H154, NewEmisData!$D:$D, CC$2), SUMIFS(NewEmisData!E:E, NewEmisData!$A:$A, "LDV", NewEmisData!$B:$B, $A154, NewEmisData!$C:$C, $H154, NewEmisData!$D:$D, CC$2))</f>
        <v>1.8547030146358501E-2</v>
      </c>
      <c r="CD154" s="335">
        <f>$I154*IF($G154="Pickup", SUMIFS(NewEmisData!F:F, NewEmisData!$A:$A, "Pickup", NewEmisData!$B:$B, $A154, NewEmisData!$C:$C, $H154, NewEmisData!$D:$D, CD$2), SUMIFS(NewEmisData!F:F, NewEmisData!$A:$A, "LDV", NewEmisData!$B:$B, $A154, NewEmisData!$C:$C, $H154, NewEmisData!$D:$D, CD$2))</f>
        <v>1.85469993938937E-2</v>
      </c>
      <c r="CE154" s="335">
        <f>$I154*IF($G154="Pickup", SUMIFS(NewEmisData!G:G, NewEmisData!$A:$A, "Pickup", NewEmisData!$B:$B, $A154, NewEmisData!$C:$C, $H154, NewEmisData!$D:$D, CE$2), SUMIFS(NewEmisData!G:G, NewEmisData!$A:$A, "LDV", NewEmisData!$B:$B, $A154, NewEmisData!$C:$C, $H154, NewEmisData!$D:$D, CE$2))</f>
        <v>1.8452398436060301E-2</v>
      </c>
      <c r="CF154" s="335">
        <f>$I154*IF($G154="Pickup", SUMIFS(NewEmisData!H:H, NewEmisData!$A:$A, "Pickup", NewEmisData!$B:$B, $A154, NewEmisData!$C:$C, $H154, NewEmisData!$D:$D, CF$2), SUMIFS(NewEmisData!H:H, NewEmisData!$A:$A, "LDV", NewEmisData!$B:$B, $A154, NewEmisData!$C:$C, $H154, NewEmisData!$D:$D, CF$2))</f>
        <v>1.90153795953279E-2</v>
      </c>
      <c r="CG154" s="335">
        <f>$I154*IF($G154="Pickup", SUMIFS(NewEmisData!I:I, NewEmisData!$A:$A, "Pickup", NewEmisData!$B:$B, $A154, NewEmisData!$C:$C, $H154, NewEmisData!$D:$D, CG$2), SUMIFS(NewEmisData!I:I, NewEmisData!$A:$A, "LDV", NewEmisData!$B:$B, $A154, NewEmisData!$C:$C, $H154, NewEmisData!$D:$D, CG$2))</f>
        <v>2.06259998538827E-2</v>
      </c>
      <c r="CH154" s="335">
        <f>$I154*IF($G154="Pickup", SUMIFS(NewEmisData!J:J, NewEmisData!$A:$A, "Pickup", NewEmisData!$B:$B, $A154, NewEmisData!$C:$C, $H154, NewEmisData!$D:$D, CH$2), SUMIFS(NewEmisData!J:J, NewEmisData!$A:$A, "LDV", NewEmisData!$B:$B, $A154, NewEmisData!$C:$C, $H154, NewEmisData!$D:$D, CH$2))</f>
        <v>2.15422462041495E-2</v>
      </c>
      <c r="CI154" s="335">
        <f>$I154*IF($G154="Pickup", SUMIFS(NewEmisData!K:K, NewEmisData!$A:$A, "Pickup", NewEmisData!$B:$B, $A154, NewEmisData!$C:$C, $H154, NewEmisData!$D:$D, CI$2), SUMIFS(NewEmisData!K:K, NewEmisData!$A:$A, "LDV", NewEmisData!$B:$B, $A154, NewEmisData!$C:$C, $H154, NewEmisData!$D:$D, CI$2))</f>
        <v>2.1839816094931099E-2</v>
      </c>
      <c r="CJ154" s="335">
        <f>$I154*IF($G154="Pickup", SUMIFS(NewEmisData!L:L, NewEmisData!$A:$A, "Pickup", NewEmisData!$B:$B, $A154, NewEmisData!$C:$C, $H154, NewEmisData!$D:$D, CJ$2), SUMIFS(NewEmisData!L:L, NewEmisData!$A:$A, "LDV", NewEmisData!$B:$B, $A154, NewEmisData!$C:$C, $H154, NewEmisData!$D:$D, CJ$2))</f>
        <v>2.1898815091166601E-2</v>
      </c>
      <c r="CK154" s="335">
        <f>$I154*IF($G154="Pickup", SUMIFS(NewEmisData!M:M, NewEmisData!$A:$A, "Pickup", NewEmisData!$B:$B, $A154, NewEmisData!$C:$C, $H154, NewEmisData!$D:$D, CK$2), SUMIFS(NewEmisData!M:M, NewEmisData!$A:$A, "LDV", NewEmisData!$B:$B, $A154, NewEmisData!$C:$C, $H154, NewEmisData!$D:$D, CK$2))</f>
        <v>2.1928414168851499E-2</v>
      </c>
      <c r="CL154" s="335">
        <v>2.191731487598363E-2</v>
      </c>
      <c r="CM154" s="335">
        <f>$I154*IF($G154="Pickup", SUMIFS(NewEmisData!E:E, NewEmisData!$A:$A, "Pickup", NewEmisData!$B:$B, $A154, NewEmisData!$C:$C, $H154, NewEmisData!$D:$D, CM$2), SUMIFS(NewEmisData!E:E, NewEmisData!$A:$A, "LDV", NewEmisData!$B:$B, $A154, NewEmisData!$C:$C, $H154, NewEmisData!$D:$D, CM$2))</f>
        <v>6.2094333887986004E-3</v>
      </c>
      <c r="CN154" s="335">
        <f>$I154*IF($G154="Pickup", SUMIFS(NewEmisData!F:F, NewEmisData!$A:$A, "Pickup", NewEmisData!$B:$B, $A154, NewEmisData!$C:$C, $H154, NewEmisData!$D:$D, CN$2), SUMIFS(NewEmisData!F:F, NewEmisData!$A:$A, "LDV", NewEmisData!$B:$B, $A154, NewEmisData!$C:$C, $H154, NewEmisData!$D:$D, CN$2))</f>
        <v>6.5097473575926402E-3</v>
      </c>
      <c r="CO154" s="335">
        <f>$I154*IF($G154="Pickup", SUMIFS(NewEmisData!G:G, NewEmisData!$A:$A, "Pickup", NewEmisData!$B:$B, $A154, NewEmisData!$C:$C, $H154, NewEmisData!$D:$D, CO$2), SUMIFS(NewEmisData!G:G, NewEmisData!$A:$A, "LDV", NewEmisData!$B:$B, $A154, NewEmisData!$C:$C, $H154, NewEmisData!$D:$D, CO$2))</f>
        <v>6.3480368759580904E-3</v>
      </c>
      <c r="CP154" s="335">
        <f>$I154*IF($G154="Pickup", SUMIFS(NewEmisData!H:H, NewEmisData!$A:$A, "Pickup", NewEmisData!$B:$B, $A154, NewEmisData!$C:$C, $H154, NewEmisData!$D:$D, CP$2), SUMIFS(NewEmisData!H:H, NewEmisData!$A:$A, "LDV", NewEmisData!$B:$B, $A154, NewEmisData!$C:$C, $H154, NewEmisData!$D:$D, CP$2))</f>
        <v>6.5309612269676296E-3</v>
      </c>
      <c r="CQ154" s="335">
        <f>$I154*IF($G154="Pickup", SUMIFS(NewEmisData!I:I, NewEmisData!$A:$A, "Pickup", NewEmisData!$B:$B, $A154, NewEmisData!$C:$C, $H154, NewEmisData!$D:$D, CQ$2), SUMIFS(NewEmisData!I:I, NewEmisData!$A:$A, "LDV", NewEmisData!$B:$B, $A154, NewEmisData!$C:$C, $H154, NewEmisData!$D:$D, CQ$2))</f>
        <v>6.80438551567813E-3</v>
      </c>
      <c r="CR154" s="335">
        <f>$I154*IF($G154="Pickup", SUMIFS(NewEmisData!J:J, NewEmisData!$A:$A, "Pickup", NewEmisData!$B:$B, $A154, NewEmisData!$C:$C, $H154, NewEmisData!$D:$D, CR$2), SUMIFS(NewEmisData!J:J, NewEmisData!$A:$A, "LDV", NewEmisData!$B:$B, $A154, NewEmisData!$C:$C, $H154, NewEmisData!$D:$D, CR$2))</f>
        <v>7.0729885156519904E-3</v>
      </c>
      <c r="CS154" s="335">
        <f>$I154*IF($G154="Pickup", SUMIFS(NewEmisData!K:K, NewEmisData!$A:$A, "Pickup", NewEmisData!$B:$B, $A154, NewEmisData!$C:$C, $H154, NewEmisData!$D:$D, CS$2), SUMIFS(NewEmisData!K:K, NewEmisData!$A:$A, "LDV", NewEmisData!$B:$B, $A154, NewEmisData!$C:$C, $H154, NewEmisData!$D:$D, CS$2))</f>
        <v>7.2141431732336897E-3</v>
      </c>
      <c r="CT154" s="335">
        <f>$I154*IF($G154="Pickup", SUMIFS(NewEmisData!L:L, NewEmisData!$A:$A, "Pickup", NewEmisData!$B:$B, $A154, NewEmisData!$C:$C, $H154, NewEmisData!$D:$D, CT$2), SUMIFS(NewEmisData!L:L, NewEmisData!$A:$A, "LDV", NewEmisData!$B:$B, $A154, NewEmisData!$C:$C, $H154, NewEmisData!$D:$D, CT$2))</f>
        <v>7.2616103108278903E-3</v>
      </c>
      <c r="CU154" s="335">
        <f>$I154*IF($G154="Pickup", SUMIFS(NewEmisData!M:M, NewEmisData!$A:$A, "Pickup", NewEmisData!$B:$B, $A154, NewEmisData!$C:$C, $H154, NewEmisData!$D:$D, CU$2), SUMIFS(NewEmisData!M:M, NewEmisData!$A:$A, "LDV", NewEmisData!$B:$B, $A154, NewEmisData!$C:$C, $H154, NewEmisData!$D:$D, CU$2))</f>
        <v>7.3233023742548999E-3</v>
      </c>
      <c r="CV154" s="335">
        <v>6.7952138994962314E-3</v>
      </c>
      <c r="CW154" s="335">
        <v>3.2737236720533996E-3</v>
      </c>
      <c r="CX154" s="335">
        <v>2.6781003095548879E-3</v>
      </c>
      <c r="CY154" s="335">
        <v>2.1676078198661908E-3</v>
      </c>
      <c r="CZ154" s="335">
        <v>1.8280427673966254E-3</v>
      </c>
      <c r="DA154" s="335">
        <v>1.3974317339333041E-3</v>
      </c>
      <c r="DB154" s="335">
        <v>1.0983679193551715E-3</v>
      </c>
      <c r="DC154" s="335">
        <v>1.0621406649517317E-3</v>
      </c>
      <c r="DD154" s="335">
        <v>1.0419409873215341E-3</v>
      </c>
      <c r="DE154" s="335">
        <v>1.0353827915676214E-3</v>
      </c>
      <c r="DF154" s="335">
        <v>1.0353827915676214E-3</v>
      </c>
      <c r="DG154" s="335">
        <f>$I154*IF($G154="Pickup", SUMIFS(NewEmisData!E:E, NewEmisData!$A:$A, "Pickup", NewEmisData!$B:$B, $A154, NewEmisData!$C:$C, $H154, NewEmisData!$D:$D, DG$2), SUMIFS(NewEmisData!E:E, NewEmisData!$A:$A, "LDV", NewEmisData!$B:$B, $A154, NewEmisData!$C:$C, $H154, NewEmisData!$D:$D, DG$2))</f>
        <v>0</v>
      </c>
      <c r="DH154" s="335">
        <f>$I154*IF($G154="Pickup", SUMIFS(NewEmisData!F:F, NewEmisData!$A:$A, "Pickup", NewEmisData!$B:$B, $A154, NewEmisData!$C:$C, $H154, NewEmisData!$D:$D, DH$2), SUMIFS(NewEmisData!F:F, NewEmisData!$A:$A, "LDV", NewEmisData!$B:$B, $A154, NewEmisData!$C:$C, $H154, NewEmisData!$D:$D, DH$2))</f>
        <v>0</v>
      </c>
      <c r="DI154" s="335">
        <f>$I154*IF($G154="Pickup", SUMIFS(NewEmisData!G:G, NewEmisData!$A:$A, "Pickup", NewEmisData!$B:$B, $A154, NewEmisData!$C:$C, $H154, NewEmisData!$D:$D, DI$2), SUMIFS(NewEmisData!G:G, NewEmisData!$A:$A, "LDV", NewEmisData!$B:$B, $A154, NewEmisData!$C:$C, $H154, NewEmisData!$D:$D, DI$2))</f>
        <v>0</v>
      </c>
      <c r="DJ154" s="335">
        <f>$I154*IF($G154="Pickup", SUMIFS(NewEmisData!H:H, NewEmisData!$A:$A, "Pickup", NewEmisData!$B:$B, $A154, NewEmisData!$C:$C, $H154, NewEmisData!$D:$D, DJ$2), SUMIFS(NewEmisData!H:H, NewEmisData!$A:$A, "LDV", NewEmisData!$B:$B, $A154, NewEmisData!$C:$C, $H154, NewEmisData!$D:$D, DJ$2))</f>
        <v>0</v>
      </c>
      <c r="DK154" s="335">
        <f>$I154*IF($G154="Pickup", SUMIFS(NewEmisData!I:I, NewEmisData!$A:$A, "Pickup", NewEmisData!$B:$B, $A154, NewEmisData!$C:$C, $H154, NewEmisData!$D:$D, DK$2), SUMIFS(NewEmisData!I:I, NewEmisData!$A:$A, "LDV", NewEmisData!$B:$B, $A154, NewEmisData!$C:$C, $H154, NewEmisData!$D:$D, DK$2))</f>
        <v>0</v>
      </c>
      <c r="DL154" s="335">
        <f>$I154*IF($G154="Pickup", SUMIFS(NewEmisData!J:J, NewEmisData!$A:$A, "Pickup", NewEmisData!$B:$B, $A154, NewEmisData!$C:$C, $H154, NewEmisData!$D:$D, DL$2), SUMIFS(NewEmisData!J:J, NewEmisData!$A:$A, "LDV", NewEmisData!$B:$B, $A154, NewEmisData!$C:$C, $H154, NewEmisData!$D:$D, DL$2))</f>
        <v>0</v>
      </c>
      <c r="DM154" s="335">
        <f>$I154*IF($G154="Pickup", SUMIFS(NewEmisData!K:K, NewEmisData!$A:$A, "Pickup", NewEmisData!$B:$B, $A154, NewEmisData!$C:$C, $H154, NewEmisData!$D:$D, DM$2), SUMIFS(NewEmisData!K:K, NewEmisData!$A:$A, "LDV", NewEmisData!$B:$B, $A154, NewEmisData!$C:$C, $H154, NewEmisData!$D:$D, DM$2))</f>
        <v>0</v>
      </c>
      <c r="DN154" s="335">
        <f>$I154*IF($G154="Pickup", SUMIFS(NewEmisData!L:L, NewEmisData!$A:$A, "Pickup", NewEmisData!$B:$B, $A154, NewEmisData!$C:$C, $H154, NewEmisData!$D:$D, DN$2), SUMIFS(NewEmisData!L:L, NewEmisData!$A:$A, "LDV", NewEmisData!$B:$B, $A154, NewEmisData!$C:$C, $H154, NewEmisData!$D:$D, DN$2))</f>
        <v>0</v>
      </c>
      <c r="DO154" s="335">
        <f>$I154*IF($G154="Pickup", SUMIFS(NewEmisData!M:M, NewEmisData!$A:$A, "Pickup", NewEmisData!$B:$B, $A154, NewEmisData!$C:$C, $H154, NewEmisData!$D:$D, DO$2), SUMIFS(NewEmisData!M:M, NewEmisData!$A:$A, "LDV", NewEmisData!$B:$B, $A154, NewEmisData!$C:$C, $H154, NewEmisData!$D:$D, DO$2))</f>
        <v>0</v>
      </c>
      <c r="DP154" s="335">
        <v>2.1093869642803405E-3</v>
      </c>
      <c r="DQ154" s="335">
        <f>$I154*IF($G154="Pickup", SUMIFS(NewEmisData!E:E, NewEmisData!$A:$A, "Pickup", NewEmisData!$B:$B, $A154, NewEmisData!$C:$C, $H154, NewEmisData!$D:$D, DQ$2), SUMIFS(NewEmisData!E:E, NewEmisData!$A:$A, "LDV", NewEmisData!$B:$B, $A154, NewEmisData!$C:$C, $H154, NewEmisData!$D:$D, DQ$2))</f>
        <v>2.0264876007702801E-2</v>
      </c>
      <c r="DR154" s="335">
        <f>$I154*IF($G154="Pickup", SUMIFS(NewEmisData!F:F, NewEmisData!$A:$A, "Pickup", NewEmisData!$B:$B, $A154, NewEmisData!$C:$C, $H154, NewEmisData!$D:$D, DR$2), SUMIFS(NewEmisData!F:F, NewEmisData!$A:$A, "LDV", NewEmisData!$B:$B, $A154, NewEmisData!$C:$C, $H154, NewEmisData!$D:$D, DR$2))</f>
        <v>1.7476291093061098E-2</v>
      </c>
      <c r="DS154" s="335">
        <f>$I154*IF($G154="Pickup", SUMIFS(NewEmisData!G:G, NewEmisData!$A:$A, "Pickup", NewEmisData!$B:$B, $A154, NewEmisData!$C:$C, $H154, NewEmisData!$D:$D, DS$2), SUMIFS(NewEmisData!G:G, NewEmisData!$A:$A, "LDV", NewEmisData!$B:$B, $A154, NewEmisData!$C:$C, $H154, NewEmisData!$D:$D, DS$2))</f>
        <v>1.4556629606467E-2</v>
      </c>
      <c r="DT154" s="335">
        <f>$I154*IF($G154="Pickup", SUMIFS(NewEmisData!H:H, NewEmisData!$A:$A, "Pickup", NewEmisData!$B:$B, $A154, NewEmisData!$C:$C, $H154, NewEmisData!$D:$D, DT$2), SUMIFS(NewEmisData!H:H, NewEmisData!$A:$A, "LDV", NewEmisData!$B:$B, $A154, NewEmisData!$C:$C, $H154, NewEmisData!$D:$D, DT$2))</f>
        <v>1.08581575576798E-2</v>
      </c>
      <c r="DU154" s="335">
        <f>$I154*IF($G154="Pickup", SUMIFS(NewEmisData!I:I, NewEmisData!$A:$A, "Pickup", NewEmisData!$B:$B, $A154, NewEmisData!$C:$C, $H154, NewEmisData!$D:$D, DU$2), SUMIFS(NewEmisData!I:I, NewEmisData!$A:$A, "LDV", NewEmisData!$B:$B, $A154, NewEmisData!$C:$C, $H154, NewEmisData!$D:$D, DU$2))</f>
        <v>9.2384332224605403E-3</v>
      </c>
      <c r="DV154" s="335">
        <f>$I154*IF($G154="Pickup", SUMIFS(NewEmisData!J:J, NewEmisData!$A:$A, "Pickup", NewEmisData!$B:$B, $A154, NewEmisData!$C:$C, $H154, NewEmisData!$D:$D, DV$2), SUMIFS(NewEmisData!J:J, NewEmisData!$A:$A, "LDV", NewEmisData!$B:$B, $A154, NewEmisData!$C:$C, $H154, NewEmisData!$D:$D, DV$2))</f>
        <v>8.5813745880311092E-3</v>
      </c>
      <c r="DW154" s="335">
        <f>$I154*IF($G154="Pickup", SUMIFS(NewEmisData!K:K, NewEmisData!$A:$A, "Pickup", NewEmisData!$B:$B, $A154, NewEmisData!$C:$C, $H154, NewEmisData!$D:$D, DW$2), SUMIFS(NewEmisData!K:K, NewEmisData!$A:$A, "LDV", NewEmisData!$B:$B, $A154, NewEmisData!$C:$C, $H154, NewEmisData!$D:$D, DW$2))</f>
        <v>8.2235517706582897E-3</v>
      </c>
      <c r="DX154" s="335">
        <f>$I154*IF($G154="Pickup", SUMIFS(NewEmisData!L:L, NewEmisData!$A:$A, "Pickup", NewEmisData!$B:$B, $A154, NewEmisData!$C:$C, $H154, NewEmisData!$D:$D, DX$2), SUMIFS(NewEmisData!L:L, NewEmisData!$A:$A, "LDV", NewEmisData!$B:$B, $A154, NewEmisData!$C:$C, $H154, NewEmisData!$D:$D, DX$2))</f>
        <v>8.1210505303536996E-3</v>
      </c>
      <c r="DY154" s="335">
        <f>$I154*IF($G154="Pickup", SUMIFS(NewEmisData!M:M, NewEmisData!$A:$A, "Pickup", NewEmisData!$B:$B, $A154, NewEmisData!$C:$C, $H154, NewEmisData!$D:$D, DY$2), SUMIFS(NewEmisData!M:M, NewEmisData!$A:$A, "LDV", NewEmisData!$B:$B, $A154, NewEmisData!$C:$C, $H154, NewEmisData!$D:$D, DY$2))</f>
        <v>8.1487894013837301E-3</v>
      </c>
      <c r="DZ154" s="335">
        <v>1.0483433406910452E-2</v>
      </c>
      <c r="EA154" s="335">
        <f t="shared" si="234"/>
        <v>419.67640551412597</v>
      </c>
      <c r="EB154" s="335">
        <f t="shared" si="235"/>
        <v>404.10461508813802</v>
      </c>
      <c r="EC154" s="335">
        <f t="shared" si="236"/>
        <v>296.64497554148397</v>
      </c>
      <c r="ED154" s="335">
        <f t="shared" si="237"/>
        <v>259.84558529690901</v>
      </c>
      <c r="EE154" s="335">
        <f t="shared" si="238"/>
        <v>245.572517771138</v>
      </c>
      <c r="EF154" s="335">
        <f t="shared" si="239"/>
        <v>239.06681409593699</v>
      </c>
      <c r="EG154" s="335">
        <f t="shared" si="240"/>
        <v>233.96415864234601</v>
      </c>
      <c r="EH154" s="335">
        <f t="shared" si="241"/>
        <v>232.18870705220701</v>
      </c>
      <c r="EI154" s="335">
        <f t="shared" si="242"/>
        <v>232.42779835443099</v>
      </c>
      <c r="EJ154" s="335">
        <f t="shared" si="243"/>
        <v>0.26615030329306139</v>
      </c>
      <c r="EK154" s="335">
        <f t="shared" si="244"/>
        <v>4.85420613095323E-2</v>
      </c>
      <c r="EL154" s="335">
        <f t="shared" si="245"/>
        <v>4.1584694059798401E-2</v>
      </c>
      <c r="EM154" s="335">
        <f t="shared" si="246"/>
        <v>3.8512841866564999E-2</v>
      </c>
      <c r="EN154" s="335">
        <f t="shared" si="247"/>
        <v>3.7453351076298699E-2</v>
      </c>
      <c r="EO154" s="335">
        <f t="shared" si="248"/>
        <v>4.17495921494591E-2</v>
      </c>
      <c r="EP154" s="335">
        <f t="shared" si="249"/>
        <v>4.3363198134277997E-2</v>
      </c>
      <c r="EQ154" s="335">
        <f t="shared" si="250"/>
        <v>4.2354566228836397E-2</v>
      </c>
      <c r="ER154" s="335">
        <f t="shared" si="251"/>
        <v>4.1664829012930303E-2</v>
      </c>
      <c r="ES154" s="335">
        <f t="shared" si="252"/>
        <v>4.2271900806735603E-2</v>
      </c>
      <c r="ET154" s="335">
        <f t="shared" si="253"/>
        <v>5.9143404970885341E-2</v>
      </c>
      <c r="EU154" s="335">
        <f t="shared" si="254"/>
        <v>4.4434403610189698E-3</v>
      </c>
      <c r="EV154" s="335">
        <f t="shared" si="255"/>
        <v>4.2785778468179296E-3</v>
      </c>
      <c r="EW154" s="335">
        <f t="shared" si="256"/>
        <v>2.2842291862218301E-3</v>
      </c>
      <c r="EX154" s="335">
        <f t="shared" si="257"/>
        <v>2.00086557744566E-3</v>
      </c>
      <c r="EY154" s="335">
        <f t="shared" si="258"/>
        <v>1.8909591105040499E-3</v>
      </c>
      <c r="EZ154" s="335">
        <f t="shared" si="259"/>
        <v>1.84086487691808E-3</v>
      </c>
      <c r="FA154" s="335">
        <f t="shared" si="260"/>
        <v>1.80157428678178E-3</v>
      </c>
      <c r="FB154" s="335">
        <f t="shared" si="261"/>
        <v>1.78790186962937E-3</v>
      </c>
      <c r="FC154" s="335">
        <f t="shared" si="262"/>
        <v>1.7897430443873201E-3</v>
      </c>
      <c r="FD154" s="335">
        <f t="shared" si="263"/>
        <v>2.5617670759243757E-3</v>
      </c>
      <c r="FE154" s="335">
        <f t="shared" si="264"/>
        <v>6.4822337358144896E-2</v>
      </c>
      <c r="FF154" s="335">
        <f t="shared" si="265"/>
        <v>6.4837908765685404E-2</v>
      </c>
      <c r="FG154" s="335">
        <f t="shared" si="266"/>
        <v>5.2743763590154202E-2</v>
      </c>
      <c r="FH154" s="335">
        <f t="shared" si="267"/>
        <v>5.2520196198013597E-2</v>
      </c>
      <c r="FI154" s="335">
        <f t="shared" si="268"/>
        <v>5.2463644304192002E-2</v>
      </c>
      <c r="FJ154" s="335">
        <f t="shared" si="269"/>
        <v>5.2440329646546102E-2</v>
      </c>
      <c r="FK154" s="335">
        <f t="shared" si="270"/>
        <v>5.23021646581514E-2</v>
      </c>
      <c r="FL154" s="335">
        <f t="shared" si="271"/>
        <v>5.2178675954472099E-2</v>
      </c>
      <c r="FM154" s="335">
        <f t="shared" si="272"/>
        <v>5.2172700953765999E-2</v>
      </c>
      <c r="FN154" s="335">
        <f t="shared" si="273"/>
        <v>4.7785374819939178E-2</v>
      </c>
      <c r="FO154" s="335">
        <f t="shared" si="274"/>
        <v>9.8683488873566507E-3</v>
      </c>
      <c r="FP154" s="335">
        <f t="shared" si="275"/>
        <v>9.88217384347829E-3</v>
      </c>
      <c r="FQ154" s="335">
        <f t="shared" si="276"/>
        <v>8.0183682752347305E-3</v>
      </c>
      <c r="FR154" s="335">
        <f t="shared" si="277"/>
        <v>7.8205598319836794E-3</v>
      </c>
      <c r="FS154" s="335">
        <f t="shared" si="278"/>
        <v>7.7705101128409003E-3</v>
      </c>
      <c r="FT154" s="335">
        <f t="shared" si="279"/>
        <v>7.7499080674948602E-3</v>
      </c>
      <c r="FU154" s="335">
        <f t="shared" si="280"/>
        <v>7.6276556248612501E-3</v>
      </c>
      <c r="FV154" s="335">
        <f t="shared" si="281"/>
        <v>7.5183919209819098E-3</v>
      </c>
      <c r="FW154" s="335">
        <f t="shared" si="282"/>
        <v>7.5131480934889404E-3</v>
      </c>
      <c r="FX154" s="335">
        <f t="shared" si="283"/>
        <v>9.6257106650809981E-3</v>
      </c>
    </row>
    <row r="155" spans="1:180" x14ac:dyDescent="0.2">
      <c r="A155" s="305" t="str">
        <f>IF(LEFT(TRIM(TechData_All!AJ86),1)="*", _xlfn.CONCAT("*","R2"), "R2")</f>
        <v>R2</v>
      </c>
      <c r="B155" s="305" t="str">
        <f>TechData_All!A86</f>
        <v>TLLSGHEV11</v>
      </c>
      <c r="C155" s="305" t="str">
        <f>TechData_All!C86</f>
        <v>TL.GSL.LS.HEV.2011</v>
      </c>
      <c r="D155" s="301" t="str">
        <f>TechData_All!D86</f>
        <v>bn-vmt, bn-vmt/a</v>
      </c>
      <c r="E155" s="301" t="str">
        <f>TechData_All!E86</f>
        <v>TLGSL</v>
      </c>
      <c r="F155" s="301" t="str">
        <f>TechData_All!F86</f>
        <v>TL</v>
      </c>
      <c r="G155" s="315" t="s">
        <v>822</v>
      </c>
      <c r="H155" s="315" t="s">
        <v>814</v>
      </c>
      <c r="I155" s="315">
        <v>1</v>
      </c>
      <c r="J155" s="315" t="str">
        <f t="shared" si="284"/>
        <v>Large SUV-GSL</v>
      </c>
      <c r="K155" s="335">
        <f>$I155*IF($G155="Pickup", SUMIFS(NewEmisData!E:E, NewEmisData!$A:$A, "Pickup", NewEmisData!$B:$B, $A155, NewEmisData!$C:$C, $H155, NewEmisData!$D:$D, K$2), SUMIFS(NewEmisData!E:E, NewEmisData!$A:$A, "LDV", NewEmisData!$B:$B, $A155, NewEmisData!$C:$C, $H155, NewEmisData!$D:$D, K$2))</f>
        <v>477.08587282575797</v>
      </c>
      <c r="L155" s="335">
        <f>$I155*IF($G155="Pickup", SUMIFS(NewEmisData!F:F, NewEmisData!$A:$A, "Pickup", NewEmisData!$B:$B, $A155, NewEmisData!$C:$C, $H155, NewEmisData!$D:$D, L$2), SUMIFS(NewEmisData!F:F, NewEmisData!$A:$A, "LDV", NewEmisData!$B:$B, $A155, NewEmisData!$C:$C, $H155, NewEmisData!$D:$D, L$2))</f>
        <v>459.34104292251902</v>
      </c>
      <c r="M155" s="335">
        <f>$I155*IF($G155="Pickup", SUMIFS(NewEmisData!G:G, NewEmisData!$A:$A, "Pickup", NewEmisData!$B:$B, $A155, NewEmisData!$C:$C, $H155, NewEmisData!$D:$D, M$2), SUMIFS(NewEmisData!G:G, NewEmisData!$A:$A, "LDV", NewEmisData!$B:$B, $A155, NewEmisData!$C:$C, $H155, NewEmisData!$D:$D, M$2))</f>
        <v>447.45896927637102</v>
      </c>
      <c r="N155" s="335">
        <f>$I155*IF($G155="Pickup", SUMIFS(NewEmisData!H:H, NewEmisData!$A:$A, "Pickup", NewEmisData!$B:$B, $A155, NewEmisData!$C:$C, $H155, NewEmisData!$D:$D, N$2), SUMIFS(NewEmisData!H:H, NewEmisData!$A:$A, "LDV", NewEmisData!$B:$B, $A155, NewEmisData!$C:$C, $H155, NewEmisData!$D:$D, N$2))</f>
        <v>380.72392677964001</v>
      </c>
      <c r="O155" s="335">
        <f>$I155*IF($G155="Pickup", SUMIFS(NewEmisData!I:I, NewEmisData!$A:$A, "Pickup", NewEmisData!$B:$B, $A155, NewEmisData!$C:$C, $H155, NewEmisData!$D:$D, O$2), SUMIFS(NewEmisData!I:I, NewEmisData!$A:$A, "LDV", NewEmisData!$B:$B, $A155, NewEmisData!$C:$C, $H155, NewEmisData!$D:$D, O$2))</f>
        <v>329.54737069801098</v>
      </c>
      <c r="P155" s="335">
        <f>$I155*IF($G155="Pickup", SUMIFS(NewEmisData!J:J, NewEmisData!$A:$A, "Pickup", NewEmisData!$B:$B, $A155, NewEmisData!$C:$C, $H155, NewEmisData!$D:$D, P$2), SUMIFS(NewEmisData!J:J, NewEmisData!$A:$A, "LDV", NewEmisData!$B:$B, $A155, NewEmisData!$C:$C, $H155, NewEmisData!$D:$D, P$2))</f>
        <v>300.69829568412598</v>
      </c>
      <c r="Q155" s="335">
        <f>$I155*IF($G155="Pickup", SUMIFS(NewEmisData!K:K, NewEmisData!$A:$A, "Pickup", NewEmisData!$B:$B, $A155, NewEmisData!$C:$C, $H155, NewEmisData!$D:$D, Q$2), SUMIFS(NewEmisData!K:K, NewEmisData!$A:$A, "LDV", NewEmisData!$B:$B, $A155, NewEmisData!$C:$C, $H155, NewEmisData!$D:$D, Q$2))</f>
        <v>287.83799703632701</v>
      </c>
      <c r="R155" s="335">
        <f>$I155*IF($G155="Pickup", SUMIFS(NewEmisData!L:L, NewEmisData!$A:$A, "Pickup", NewEmisData!$B:$B, $A155, NewEmisData!$C:$C, $H155, NewEmisData!$D:$D, R$2), SUMIFS(NewEmisData!L:L, NewEmisData!$A:$A, "LDV", NewEmisData!$B:$B, $A155, NewEmisData!$C:$C, $H155, NewEmisData!$D:$D, R$2))</f>
        <v>283.26610797837998</v>
      </c>
      <c r="S155" s="335">
        <f>$I155*IF($G155="Pickup", SUMIFS(NewEmisData!M:M, NewEmisData!$A:$A, "Pickup", NewEmisData!$B:$B, $A155, NewEmisData!$C:$C, $H155, NewEmisData!$D:$D, S$2), SUMIFS(NewEmisData!M:M, NewEmisData!$A:$A, "LDV", NewEmisData!$B:$B, $A155, NewEmisData!$C:$C, $H155, NewEmisData!$D:$D, S$2))</f>
        <v>281.57834098528099</v>
      </c>
      <c r="T155" s="335">
        <v>0.27672218065037407</v>
      </c>
      <c r="U155" s="335">
        <f>$I155*IF($G155="Pickup", SUMIFS(NewEmisData!E:E, NewEmisData!$A:$A, "Pickup", NewEmisData!$B:$B, $A155, NewEmisData!$C:$C, $H155, NewEmisData!$D:$D, U$2), SUMIFS(NewEmisData!E:E, NewEmisData!$A:$A, "LDV", NewEmisData!$B:$B, $A155, NewEmisData!$C:$C, $H155, NewEmisData!$D:$D, U$2))</f>
        <v>0.82339103642645395</v>
      </c>
      <c r="V155" s="335">
        <f>$I155*IF($G155="Pickup", SUMIFS(NewEmisData!F:F, NewEmisData!$A:$A, "Pickup", NewEmisData!$B:$B, $A155, NewEmisData!$C:$C, $H155, NewEmisData!$D:$D, V$2), SUMIFS(NewEmisData!F:F, NewEmisData!$A:$A, "LDV", NewEmisData!$B:$B, $A155, NewEmisData!$C:$C, $H155, NewEmisData!$D:$D, V$2))</f>
        <v>0.360872733315452</v>
      </c>
      <c r="W155" s="335">
        <f>$I155*IF($G155="Pickup", SUMIFS(NewEmisData!G:G, NewEmisData!$A:$A, "Pickup", NewEmisData!$B:$B, $A155, NewEmisData!$C:$C, $H155, NewEmisData!$D:$D, W$2), SUMIFS(NewEmisData!G:G, NewEmisData!$A:$A, "LDV", NewEmisData!$B:$B, $A155, NewEmisData!$C:$C, $H155, NewEmisData!$D:$D, W$2))</f>
        <v>0.21658171178065999</v>
      </c>
      <c r="X155" s="335">
        <f>$I155*IF($G155="Pickup", SUMIFS(NewEmisData!H:H, NewEmisData!$A:$A, "Pickup", NewEmisData!$B:$B, $A155, NewEmisData!$C:$C, $H155, NewEmisData!$D:$D, X$2), SUMIFS(NewEmisData!H:H, NewEmisData!$A:$A, "LDV", NewEmisData!$B:$B, $A155, NewEmisData!$C:$C, $H155, NewEmisData!$D:$D, X$2))</f>
        <v>0.14200533002195401</v>
      </c>
      <c r="Y155" s="335">
        <f>$I155*IF($G155="Pickup", SUMIFS(NewEmisData!I:I, NewEmisData!$A:$A, "Pickup", NewEmisData!$B:$B, $A155, NewEmisData!$C:$C, $H155, NewEmisData!$D:$D, Y$2), SUMIFS(NewEmisData!I:I, NewEmisData!$A:$A, "LDV", NewEmisData!$B:$B, $A155, NewEmisData!$C:$C, $H155, NewEmisData!$D:$D, Y$2))</f>
        <v>8.8016804659711706E-2</v>
      </c>
      <c r="Z155" s="335">
        <f>$I155*IF($G155="Pickup", SUMIFS(NewEmisData!J:J, NewEmisData!$A:$A, "Pickup", NewEmisData!$B:$B, $A155, NewEmisData!$C:$C, $H155, NewEmisData!$D:$D, Z$2), SUMIFS(NewEmisData!J:J, NewEmisData!$A:$A, "LDV", NewEmisData!$B:$B, $A155, NewEmisData!$C:$C, $H155, NewEmisData!$D:$D, Z$2))</f>
        <v>6.5736379947852003E-2</v>
      </c>
      <c r="AA155" s="335">
        <f>$I155*IF($G155="Pickup", SUMIFS(NewEmisData!K:K, NewEmisData!$A:$A, "Pickup", NewEmisData!$B:$B, $A155, NewEmisData!$C:$C, $H155, NewEmisData!$D:$D, AA$2), SUMIFS(NewEmisData!K:K, NewEmisData!$A:$A, "LDV", NewEmisData!$B:$B, $A155, NewEmisData!$C:$C, $H155, NewEmisData!$D:$D, AA$2))</f>
        <v>5.6635638117250503E-2</v>
      </c>
      <c r="AB155" s="335">
        <f>$I155*IF($G155="Pickup", SUMIFS(NewEmisData!L:L, NewEmisData!$A:$A, "Pickup", NewEmisData!$B:$B, $A155, NewEmisData!$C:$C, $H155, NewEmisData!$D:$D, AB$2), SUMIFS(NewEmisData!L:L, NewEmisData!$A:$A, "LDV", NewEmisData!$B:$B, $A155, NewEmisData!$C:$C, $H155, NewEmisData!$D:$D, AB$2))</f>
        <v>5.4115247223223299E-2</v>
      </c>
      <c r="AC155" s="335">
        <f>$I155*IF($G155="Pickup", SUMIFS(NewEmisData!M:M, NewEmisData!$A:$A, "Pickup", NewEmisData!$B:$B, $A155, NewEmisData!$C:$C, $H155, NewEmisData!$D:$D, AC$2), SUMIFS(NewEmisData!M:M, NewEmisData!$A:$A, "LDV", NewEmisData!$B:$B, $A155, NewEmisData!$C:$C, $H155, NewEmisData!$D:$D, AC$2))</f>
        <v>5.2826207223764E-2</v>
      </c>
      <c r="AD155" s="335">
        <v>6.1988464688476796E-2</v>
      </c>
      <c r="AE155" s="335">
        <f>$I155*IF($G155="Pickup", SUMIFS(NewEmisData!E:E, NewEmisData!$A:$A, "Pickup", NewEmisData!$B:$B, $A155, NewEmisData!$C:$C, $H155, NewEmisData!$D:$D, AE$2), SUMIFS(NewEmisData!E:E, NewEmisData!$A:$A, "LDV", NewEmisData!$B:$B, $A155, NewEmisData!$C:$C, $H155, NewEmisData!$D:$D, AE$2))</f>
        <v>8.2552586035919695E-3</v>
      </c>
      <c r="AF155" s="335">
        <f>$I155*IF($G155="Pickup", SUMIFS(NewEmisData!F:F, NewEmisData!$A:$A, "Pickup", NewEmisData!$B:$B, $A155, NewEmisData!$C:$C, $H155, NewEmisData!$D:$D, AF$2), SUMIFS(NewEmisData!F:F, NewEmisData!$A:$A, "LDV", NewEmisData!$B:$B, $A155, NewEmisData!$C:$C, $H155, NewEmisData!$D:$D, AF$2))</f>
        <v>7.9482131517538395E-3</v>
      </c>
      <c r="AG155" s="335">
        <f>$I155*IF($G155="Pickup", SUMIFS(NewEmisData!G:G, NewEmisData!$A:$A, "Pickup", NewEmisData!$B:$B, $A155, NewEmisData!$C:$C, $H155, NewEmisData!$D:$D, AG$2), SUMIFS(NewEmisData!G:G, NewEmisData!$A:$A, "LDV", NewEmisData!$B:$B, $A155, NewEmisData!$C:$C, $H155, NewEmisData!$D:$D, AG$2))</f>
        <v>6.4190305556059996E-3</v>
      </c>
      <c r="AH155" s="335">
        <f>$I155*IF($G155="Pickup", SUMIFS(NewEmisData!H:H, NewEmisData!$A:$A, "Pickup", NewEmisData!$B:$B, $A155, NewEmisData!$C:$C, $H155, NewEmisData!$D:$D, AH$2), SUMIFS(NewEmisData!H:H, NewEmisData!$A:$A, "LDV", NewEmisData!$B:$B, $A155, NewEmisData!$C:$C, $H155, NewEmisData!$D:$D, AH$2))</f>
        <v>5.4616828003907899E-3</v>
      </c>
      <c r="AI155" s="335">
        <f>$I155*IF($G155="Pickup", SUMIFS(NewEmisData!I:I, NewEmisData!$A:$A, "Pickup", NewEmisData!$B:$B, $A155, NewEmisData!$C:$C, $H155, NewEmisData!$D:$D, AI$2), SUMIFS(NewEmisData!I:I, NewEmisData!$A:$A, "LDV", NewEmisData!$B:$B, $A155, NewEmisData!$C:$C, $H155, NewEmisData!$D:$D, AI$2))</f>
        <v>4.7275285851957304E-3</v>
      </c>
      <c r="AJ155" s="335">
        <f>$I155*IF($G155="Pickup", SUMIFS(NewEmisData!J:J, NewEmisData!$A:$A, "Pickup", NewEmisData!$B:$B, $A155, NewEmisData!$C:$C, $H155, NewEmisData!$D:$D, AJ$2), SUMIFS(NewEmisData!J:J, NewEmisData!$A:$A, "LDV", NewEmisData!$B:$B, $A155, NewEmisData!$C:$C, $H155, NewEmisData!$D:$D, AJ$2))</f>
        <v>4.3136734611450098E-3</v>
      </c>
      <c r="AK155" s="335">
        <f>$I155*IF($G155="Pickup", SUMIFS(NewEmisData!K:K, NewEmisData!$A:$A, "Pickup", NewEmisData!$B:$B, $A155, NewEmisData!$C:$C, $H155, NewEmisData!$D:$D, AK$2), SUMIFS(NewEmisData!K:K, NewEmisData!$A:$A, "LDV", NewEmisData!$B:$B, $A155, NewEmisData!$C:$C, $H155, NewEmisData!$D:$D, AK$2))</f>
        <v>4.1291858052272803E-3</v>
      </c>
      <c r="AL155" s="335">
        <f>$I155*IF($G155="Pickup", SUMIFS(NewEmisData!L:L, NewEmisData!$A:$A, "Pickup", NewEmisData!$B:$B, $A155, NewEmisData!$C:$C, $H155, NewEmisData!$D:$D, AL$2), SUMIFS(NewEmisData!L:L, NewEmisData!$A:$A, "LDV", NewEmisData!$B:$B, $A155, NewEmisData!$C:$C, $H155, NewEmisData!$D:$D, AL$2))</f>
        <v>4.0635983922117898E-3</v>
      </c>
      <c r="AM155" s="335">
        <f>$I155*IF($G155="Pickup", SUMIFS(NewEmisData!M:M, NewEmisData!$A:$A, "Pickup", NewEmisData!$B:$B, $A155, NewEmisData!$C:$C, $H155, NewEmisData!$D:$D, AM$2), SUMIFS(NewEmisData!M:M, NewEmisData!$A:$A, "LDV", NewEmisData!$B:$B, $A155, NewEmisData!$C:$C, $H155, NewEmisData!$D:$D, AM$2))</f>
        <v>4.0393864318059199E-3</v>
      </c>
      <c r="AN155" s="335">
        <v>1.7442083422488778E-3</v>
      </c>
      <c r="AO155" s="335">
        <f>$I155*IF($G155="Pickup", SUMIFS(NewEmisData!E:E, NewEmisData!$A:$A, "Pickup", NewEmisData!$B:$B, $A155, NewEmisData!$C:$C, $H155, NewEmisData!$D:$D, AO$2), SUMIFS(NewEmisData!E:E, NewEmisData!$A:$A, "LDV", NewEmisData!$B:$B, $A155, NewEmisData!$C:$C, $H155, NewEmisData!$D:$D, AO$2))</f>
        <v>8.1828643727713493E-2</v>
      </c>
      <c r="AP155" s="335">
        <f>$I155*IF($G155="Pickup", SUMIFS(NewEmisData!F:F, NewEmisData!$A:$A, "Pickup", NewEmisData!$B:$B, $A155, NewEmisData!$C:$C, $H155, NewEmisData!$D:$D, AP$2), SUMIFS(NewEmisData!F:F, NewEmisData!$A:$A, "LDV", NewEmisData!$B:$B, $A155, NewEmisData!$C:$C, $H155, NewEmisData!$D:$D, AP$2))</f>
        <v>7.6175839057221195E-2</v>
      </c>
      <c r="AQ155" s="335">
        <f>$I155*IF($G155="Pickup", SUMIFS(NewEmisData!G:G, NewEmisData!$A:$A, "Pickup", NewEmisData!$B:$B, $A155, NewEmisData!$C:$C, $H155, NewEmisData!$D:$D, AQ$2), SUMIFS(NewEmisData!G:G, NewEmisData!$A:$A, "LDV", NewEmisData!$B:$B, $A155, NewEmisData!$C:$C, $H155, NewEmisData!$D:$D, AQ$2))</f>
        <v>8.1302809072104507E-2</v>
      </c>
      <c r="AR155" s="335">
        <f>$I155*IF($G155="Pickup", SUMIFS(NewEmisData!H:H, NewEmisData!$A:$A, "Pickup", NewEmisData!$B:$B, $A155, NewEmisData!$C:$C, $H155, NewEmisData!$D:$D, AR$2), SUMIFS(NewEmisData!H:H, NewEmisData!$A:$A, "LDV", NewEmisData!$B:$B, $A155, NewEmisData!$C:$C, $H155, NewEmisData!$D:$D, AR$2))</f>
        <v>7.9561688690416299E-2</v>
      </c>
      <c r="AS155" s="335">
        <f>$I155*IF($G155="Pickup", SUMIFS(NewEmisData!I:I, NewEmisData!$A:$A, "Pickup", NewEmisData!$B:$B, $A155, NewEmisData!$C:$C, $H155, NewEmisData!$D:$D, AS$2), SUMIFS(NewEmisData!I:I, NewEmisData!$A:$A, "LDV", NewEmisData!$B:$B, $A155, NewEmisData!$C:$C, $H155, NewEmisData!$D:$D, AS$2))</f>
        <v>7.7910530261031605E-2</v>
      </c>
      <c r="AT155" s="335">
        <f>$I155*IF($G155="Pickup", SUMIFS(NewEmisData!J:J, NewEmisData!$A:$A, "Pickup", NewEmisData!$B:$B, $A155, NewEmisData!$C:$C, $H155, NewEmisData!$D:$D, AT$2), SUMIFS(NewEmisData!J:J, NewEmisData!$A:$A, "LDV", NewEmisData!$B:$B, $A155, NewEmisData!$C:$C, $H155, NewEmisData!$D:$D, AT$2))</f>
        <v>7.6590334474495605E-2</v>
      </c>
      <c r="AU155" s="335">
        <f>$I155*IF($G155="Pickup", SUMIFS(NewEmisData!K:K, NewEmisData!$A:$A, "Pickup", NewEmisData!$B:$B, $A155, NewEmisData!$C:$C, $H155, NewEmisData!$D:$D, AU$2), SUMIFS(NewEmisData!K:K, NewEmisData!$A:$A, "LDV", NewEmisData!$B:$B, $A155, NewEmisData!$C:$C, $H155, NewEmisData!$D:$D, AU$2))</f>
        <v>7.5767938917924701E-2</v>
      </c>
      <c r="AV155" s="335">
        <f>$I155*IF($G155="Pickup", SUMIFS(NewEmisData!L:L, NewEmisData!$A:$A, "Pickup", NewEmisData!$B:$B, $A155, NewEmisData!$C:$C, $H155, NewEmisData!$D:$D, AV$2), SUMIFS(NewEmisData!L:L, NewEmisData!$A:$A, "LDV", NewEmisData!$B:$B, $A155, NewEmisData!$C:$C, $H155, NewEmisData!$D:$D, AV$2))</f>
        <v>7.5353710070808794E-2</v>
      </c>
      <c r="AW155" s="335">
        <f>$I155*IF($G155="Pickup", SUMIFS(NewEmisData!M:M, NewEmisData!$A:$A, "Pickup", NewEmisData!$B:$B, $A155, NewEmisData!$C:$C, $H155, NewEmisData!$D:$D, AW$2), SUMIFS(NewEmisData!M:M, NewEmisData!$A:$A, "LDV", NewEmisData!$B:$B, $A155, NewEmisData!$C:$C, $H155, NewEmisData!$D:$D, AW$2))</f>
        <v>7.5117977052891499E-2</v>
      </c>
      <c r="AX155" s="335">
        <v>4.7629366333098749E-2</v>
      </c>
      <c r="AY155" s="335">
        <f>$I155*IF($G155="Pickup", SUMIFS(NewEmisData!E:E, NewEmisData!$A:$A, "Pickup", NewEmisData!$B:$B, $A155, NewEmisData!$C:$C, $H155, NewEmisData!$D:$D, AY$2), SUMIFS(NewEmisData!E:E, NewEmisData!$A:$A, "LDV", NewEmisData!$B:$B, $A155, NewEmisData!$C:$C, $H155, NewEmisData!$D:$D, AY$2))</f>
        <v>2.1998193760633E-2</v>
      </c>
      <c r="AZ155" s="335">
        <f>$I155*IF($G155="Pickup", SUMIFS(NewEmisData!F:F, NewEmisData!$A:$A, "Pickup", NewEmisData!$B:$B, $A155, NewEmisData!$C:$C, $H155, NewEmisData!$D:$D, AZ$2), SUMIFS(NewEmisData!F:F, NewEmisData!$A:$A, "LDV", NewEmisData!$B:$B, $A155, NewEmisData!$C:$C, $H155, NewEmisData!$D:$D, AZ$2))</f>
        <v>1.6997575378008601E-2</v>
      </c>
      <c r="BA155" s="335">
        <f>$I155*IF($G155="Pickup", SUMIFS(NewEmisData!G:G, NewEmisData!$A:$A, "Pickup", NewEmisData!$B:$B, $A155, NewEmisData!$C:$C, $H155, NewEmisData!$D:$D, BA$2), SUMIFS(NewEmisData!G:G, NewEmisData!$A:$A, "LDV", NewEmisData!$B:$B, $A155, NewEmisData!$C:$C, $H155, NewEmisData!$D:$D, BA$2))</f>
        <v>1.6580879412419602E-2</v>
      </c>
      <c r="BB155" s="335">
        <f>$I155*IF($G155="Pickup", SUMIFS(NewEmisData!H:H, NewEmisData!$A:$A, "Pickup", NewEmisData!$B:$B, $A155, NewEmisData!$C:$C, $H155, NewEmisData!$D:$D, BB$2), SUMIFS(NewEmisData!H:H, NewEmisData!$A:$A, "LDV", NewEmisData!$B:$B, $A155, NewEmisData!$C:$C, $H155, NewEmisData!$D:$D, BB$2))</f>
        <v>1.5040645169031801E-2</v>
      </c>
      <c r="BC155" s="335">
        <f>$I155*IF($G155="Pickup", SUMIFS(NewEmisData!I:I, NewEmisData!$A:$A, "Pickup", NewEmisData!$B:$B, $A155, NewEmisData!$C:$C, $H155, NewEmisData!$D:$D, BC$2), SUMIFS(NewEmisData!I:I, NewEmisData!$A:$A, "LDV", NewEmisData!$B:$B, $A155, NewEmisData!$C:$C, $H155, NewEmisData!$D:$D, BC$2))</f>
        <v>1.35799610150696E-2</v>
      </c>
      <c r="BD155" s="335">
        <f>$I155*IF($G155="Pickup", SUMIFS(NewEmisData!J:J, NewEmisData!$A:$A, "Pickup", NewEmisData!$B:$B, $A155, NewEmisData!$C:$C, $H155, NewEmisData!$D:$D, BD$2), SUMIFS(NewEmisData!J:J, NewEmisData!$A:$A, "LDV", NewEmisData!$B:$B, $A155, NewEmisData!$C:$C, $H155, NewEmisData!$D:$D, BD$2))</f>
        <v>1.24120667817219E-2</v>
      </c>
      <c r="BE155" s="335">
        <f>$I155*IF($G155="Pickup", SUMIFS(NewEmisData!K:K, NewEmisData!$A:$A, "Pickup", NewEmisData!$B:$B, $A155, NewEmisData!$C:$C, $H155, NewEmisData!$D:$D, BE$2), SUMIFS(NewEmisData!K:K, NewEmisData!$A:$A, "LDV", NewEmisData!$B:$B, $A155, NewEmisData!$C:$C, $H155, NewEmisData!$D:$D, BE$2))</f>
        <v>1.16845073314224E-2</v>
      </c>
      <c r="BF155" s="335">
        <f>$I155*IF($G155="Pickup", SUMIFS(NewEmisData!L:L, NewEmisData!$A:$A, "Pickup", NewEmisData!$B:$B, $A155, NewEmisData!$C:$C, $H155, NewEmisData!$D:$D, BF$2), SUMIFS(NewEmisData!L:L, NewEmisData!$A:$A, "LDV", NewEmisData!$B:$B, $A155, NewEmisData!$C:$C, $H155, NewEmisData!$D:$D, BF$2))</f>
        <v>1.1318096390010799E-2</v>
      </c>
      <c r="BG155" s="335">
        <f>$I155*IF($G155="Pickup", SUMIFS(NewEmisData!M:M, NewEmisData!$A:$A, "Pickup", NewEmisData!$B:$B, $A155, NewEmisData!$C:$C, $H155, NewEmisData!$D:$D, BG$2), SUMIFS(NewEmisData!M:M, NewEmisData!$A:$A, "LDV", NewEmisData!$B:$B, $A155, NewEmisData!$C:$C, $H155, NewEmisData!$D:$D, BG$2))</f>
        <v>1.1109456757731499E-2</v>
      </c>
      <c r="BH155" s="335">
        <v>9.4789149915835945E-3</v>
      </c>
      <c r="BI155" s="335">
        <f>$I155*IF($G155="Pickup", SUMIFS(NewEmisData!E:E, NewEmisData!$A:$A, "Pickup", NewEmisData!$B:$B, $A155, NewEmisData!$C:$C, $H155, NewEmisData!$D:$D, BI$2), SUMIFS(NewEmisData!E:E, NewEmisData!$A:$A, "LDV", NewEmisData!$B:$B, $A155, NewEmisData!$C:$C, $H155, NewEmisData!$D:$D, BI$2))</f>
        <v>6.6339830086865597</v>
      </c>
      <c r="BJ155" s="335">
        <f>$I155*IF($G155="Pickup", SUMIFS(NewEmisData!F:F, NewEmisData!$A:$A, "Pickup", NewEmisData!$B:$B, $A155, NewEmisData!$C:$C, $H155, NewEmisData!$D:$D, BJ$2), SUMIFS(NewEmisData!F:F, NewEmisData!$A:$A, "LDV", NewEmisData!$B:$B, $A155, NewEmisData!$C:$C, $H155, NewEmisData!$D:$D, BJ$2))</f>
        <v>3.9206205551931301</v>
      </c>
      <c r="BK155" s="335">
        <f>$I155*IF($G155="Pickup", SUMIFS(NewEmisData!G:G, NewEmisData!$A:$A, "Pickup", NewEmisData!$B:$B, $A155, NewEmisData!$C:$C, $H155, NewEmisData!$D:$D, BK$2), SUMIFS(NewEmisData!G:G, NewEmisData!$A:$A, "LDV", NewEmisData!$B:$B, $A155, NewEmisData!$C:$C, $H155, NewEmisData!$D:$D, BK$2))</f>
        <v>3.0174466275096199</v>
      </c>
      <c r="BL155" s="335">
        <f>$I155*IF($G155="Pickup", SUMIFS(NewEmisData!H:H, NewEmisData!$A:$A, "Pickup", NewEmisData!$B:$B, $A155, NewEmisData!$C:$C, $H155, NewEmisData!$D:$D, BL$2), SUMIFS(NewEmisData!H:H, NewEmisData!$A:$A, "LDV", NewEmisData!$B:$B, $A155, NewEmisData!$C:$C, $H155, NewEmisData!$D:$D, BL$2))</f>
        <v>2.3529221673804699</v>
      </c>
      <c r="BM155" s="335">
        <f>$I155*IF($G155="Pickup", SUMIFS(NewEmisData!I:I, NewEmisData!$A:$A, "Pickup", NewEmisData!$B:$B, $A155, NewEmisData!$C:$C, $H155, NewEmisData!$D:$D, BM$2), SUMIFS(NewEmisData!I:I, NewEmisData!$A:$A, "LDV", NewEmisData!$B:$B, $A155, NewEmisData!$C:$C, $H155, NewEmisData!$D:$D, BM$2))</f>
        <v>1.70384058027793</v>
      </c>
      <c r="BN155" s="335">
        <f>$I155*IF($G155="Pickup", SUMIFS(NewEmisData!J:J, NewEmisData!$A:$A, "Pickup", NewEmisData!$B:$B, $A155, NewEmisData!$C:$C, $H155, NewEmisData!$D:$D, BN$2), SUMIFS(NewEmisData!J:J, NewEmisData!$A:$A, "LDV", NewEmisData!$B:$B, $A155, NewEmisData!$C:$C, $H155, NewEmisData!$D:$D, BN$2))</f>
        <v>1.3463730618004399</v>
      </c>
      <c r="BO155" s="335">
        <f>$I155*IF($G155="Pickup", SUMIFS(NewEmisData!K:K, NewEmisData!$A:$A, "Pickup", NewEmisData!$B:$B, $A155, NewEmisData!$C:$C, $H155, NewEmisData!$D:$D, BO$2), SUMIFS(NewEmisData!K:K, NewEmisData!$A:$A, "LDV", NewEmisData!$B:$B, $A155, NewEmisData!$C:$C, $H155, NewEmisData!$D:$D, BO$2))</f>
        <v>1.1858346520835299</v>
      </c>
      <c r="BP155" s="335">
        <f>$I155*IF($G155="Pickup", SUMIFS(NewEmisData!L:L, NewEmisData!$A:$A, "Pickup", NewEmisData!$B:$B, $A155, NewEmisData!$C:$C, $H155, NewEmisData!$D:$D, BP$2), SUMIFS(NewEmisData!L:L, NewEmisData!$A:$A, "LDV", NewEmisData!$B:$B, $A155, NewEmisData!$C:$C, $H155, NewEmisData!$D:$D, BP$2))</f>
        <v>1.1335061554616499</v>
      </c>
      <c r="BQ155" s="335">
        <f>$I155*IF($G155="Pickup", SUMIFS(NewEmisData!M:M, NewEmisData!$A:$A, "Pickup", NewEmisData!$B:$B, $A155, NewEmisData!$C:$C, $H155, NewEmisData!$D:$D, BQ$2), SUMIFS(NewEmisData!M:M, NewEmisData!$A:$A, "LDV", NewEmisData!$B:$B, $A155, NewEmisData!$C:$C, $H155, NewEmisData!$D:$D, BQ$2))</f>
        <v>1.1009029054349999</v>
      </c>
      <c r="BR155" s="335">
        <v>1.6588293829830492</v>
      </c>
      <c r="BS155" s="335">
        <f>$I155*IF($G155="Pickup", SUMIFS(NewEmisData!E:E, NewEmisData!$A:$A, "Pickup", NewEmisData!$B:$B, $A155, NewEmisData!$C:$C, $H155, NewEmisData!$D:$D, BS$2), SUMIFS(NewEmisData!E:E, NewEmisData!$A:$A, "LDV", NewEmisData!$B:$B, $A155, NewEmisData!$C:$C, $H155, NewEmisData!$D:$D, BS$2))</f>
        <v>0.77473150733664098</v>
      </c>
      <c r="BT155" s="335">
        <f>$I155*IF($G155="Pickup", SUMIFS(NewEmisData!F:F, NewEmisData!$A:$A, "Pickup", NewEmisData!$B:$B, $A155, NewEmisData!$C:$C, $H155, NewEmisData!$D:$D, BT$2), SUMIFS(NewEmisData!F:F, NewEmisData!$A:$A, "LDV", NewEmisData!$B:$B, $A155, NewEmisData!$C:$C, $H155, NewEmisData!$D:$D, BT$2))</f>
        <v>0.41904908416840297</v>
      </c>
      <c r="BU155" s="335">
        <f>$I155*IF($G155="Pickup", SUMIFS(NewEmisData!G:G, NewEmisData!$A:$A, "Pickup", NewEmisData!$B:$B, $A155, NewEmisData!$C:$C, $H155, NewEmisData!$D:$D, BU$2), SUMIFS(NewEmisData!G:G, NewEmisData!$A:$A, "LDV", NewEmisData!$B:$B, $A155, NewEmisData!$C:$C, $H155, NewEmisData!$D:$D, BU$2))</f>
        <v>0.30982899515166501</v>
      </c>
      <c r="BV155" s="335">
        <f>$I155*IF($G155="Pickup", SUMIFS(NewEmisData!H:H, NewEmisData!$A:$A, "Pickup", NewEmisData!$B:$B, $A155, NewEmisData!$C:$C, $H155, NewEmisData!$D:$D, BV$2), SUMIFS(NewEmisData!H:H, NewEmisData!$A:$A, "LDV", NewEmisData!$B:$B, $A155, NewEmisData!$C:$C, $H155, NewEmisData!$D:$D, BV$2))</f>
        <v>0.25046259079934602</v>
      </c>
      <c r="BW155" s="335">
        <f>$I155*IF($G155="Pickup", SUMIFS(NewEmisData!I:I, NewEmisData!$A:$A, "Pickup", NewEmisData!$B:$B, $A155, NewEmisData!$C:$C, $H155, NewEmisData!$D:$D, BW$2), SUMIFS(NewEmisData!I:I, NewEmisData!$A:$A, "LDV", NewEmisData!$B:$B, $A155, NewEmisData!$C:$C, $H155, NewEmisData!$D:$D, BW$2))</f>
        <v>0.18616224227516101</v>
      </c>
      <c r="BX155" s="335">
        <f>$I155*IF($G155="Pickup", SUMIFS(NewEmisData!J:J, NewEmisData!$A:$A, "Pickup", NewEmisData!$B:$B, $A155, NewEmisData!$C:$C, $H155, NewEmisData!$D:$D, BX$2), SUMIFS(NewEmisData!J:J, NewEmisData!$A:$A, "LDV", NewEmisData!$B:$B, $A155, NewEmisData!$C:$C, $H155, NewEmisData!$D:$D, BX$2))</f>
        <v>0.15683046751729501</v>
      </c>
      <c r="BY155" s="335">
        <f>$I155*IF($G155="Pickup", SUMIFS(NewEmisData!K:K, NewEmisData!$A:$A, "Pickup", NewEmisData!$B:$B, $A155, NewEmisData!$C:$C, $H155, NewEmisData!$D:$D, BY$2), SUMIFS(NewEmisData!K:K, NewEmisData!$A:$A, "LDV", NewEmisData!$B:$B, $A155, NewEmisData!$C:$C, $H155, NewEmisData!$D:$D, BY$2))</f>
        <v>0.14094000257929501</v>
      </c>
      <c r="BZ155" s="335">
        <f>$I155*IF($G155="Pickup", SUMIFS(NewEmisData!L:L, NewEmisData!$A:$A, "Pickup", NewEmisData!$B:$B, $A155, NewEmisData!$C:$C, $H155, NewEmisData!$D:$D, BZ$2), SUMIFS(NewEmisData!L:L, NewEmisData!$A:$A, "LDV", NewEmisData!$B:$B, $A155, NewEmisData!$C:$C, $H155, NewEmisData!$D:$D, BZ$2))</f>
        <v>0.134774071356623</v>
      </c>
      <c r="CA155" s="335">
        <f>$I155*IF($G155="Pickup", SUMIFS(NewEmisData!M:M, NewEmisData!$A:$A, "Pickup", NewEmisData!$B:$B, $A155, NewEmisData!$C:$C, $H155, NewEmisData!$D:$D, CA$2), SUMIFS(NewEmisData!M:M, NewEmisData!$A:$A, "LDV", NewEmisData!$B:$B, $A155, NewEmisData!$C:$C, $H155, NewEmisData!$D:$D, CA$2))</f>
        <v>0.12984032725640701</v>
      </c>
      <c r="CB155" s="335">
        <v>0.10573121882292051</v>
      </c>
      <c r="CC155" s="335">
        <f>$I155*IF($G155="Pickup", SUMIFS(NewEmisData!E:E, NewEmisData!$A:$A, "Pickup", NewEmisData!$B:$B, $A155, NewEmisData!$C:$C, $H155, NewEmisData!$D:$D, CC$2), SUMIFS(NewEmisData!E:E, NewEmisData!$A:$A, "LDV", NewEmisData!$B:$B, $A155, NewEmisData!$C:$C, $H155, NewEmisData!$D:$D, CC$2))</f>
        <v>4.52789246362666E-2</v>
      </c>
      <c r="CD155" s="335">
        <f>$I155*IF($G155="Pickup", SUMIFS(NewEmisData!F:F, NewEmisData!$A:$A, "Pickup", NewEmisData!$B:$B, $A155, NewEmisData!$C:$C, $H155, NewEmisData!$D:$D, CD$2), SUMIFS(NewEmisData!F:F, NewEmisData!$A:$A, "LDV", NewEmisData!$B:$B, $A155, NewEmisData!$C:$C, $H155, NewEmisData!$D:$D, CD$2))</f>
        <v>3.0659932051567799E-2</v>
      </c>
      <c r="CE155" s="335">
        <f>$I155*IF($G155="Pickup", SUMIFS(NewEmisData!G:G, NewEmisData!$A:$A, "Pickup", NewEmisData!$B:$B, $A155, NewEmisData!$C:$C, $H155, NewEmisData!$D:$D, CE$2), SUMIFS(NewEmisData!G:G, NewEmisData!$A:$A, "LDV", NewEmisData!$B:$B, $A155, NewEmisData!$C:$C, $H155, NewEmisData!$D:$D, CE$2))</f>
        <v>2.8386595157116199E-2</v>
      </c>
      <c r="CF155" s="335">
        <f>$I155*IF($G155="Pickup", SUMIFS(NewEmisData!H:H, NewEmisData!$A:$A, "Pickup", NewEmisData!$B:$B, $A155, NewEmisData!$C:$C, $H155, NewEmisData!$D:$D, CF$2), SUMIFS(NewEmisData!H:H, NewEmisData!$A:$A, "LDV", NewEmisData!$B:$B, $A155, NewEmisData!$C:$C, $H155, NewEmisData!$D:$D, CF$2))</f>
        <v>2.7093413499500101E-2</v>
      </c>
      <c r="CG155" s="335">
        <f>$I155*IF($G155="Pickup", SUMIFS(NewEmisData!I:I, NewEmisData!$A:$A, "Pickup", NewEmisData!$B:$B, $A155, NewEmisData!$C:$C, $H155, NewEmisData!$D:$D, CG$2), SUMIFS(NewEmisData!I:I, NewEmisData!$A:$A, "LDV", NewEmisData!$B:$B, $A155, NewEmisData!$C:$C, $H155, NewEmisData!$D:$D, CG$2))</f>
        <v>2.6239574855980601E-2</v>
      </c>
      <c r="CH155" s="335">
        <f>$I155*IF($G155="Pickup", SUMIFS(NewEmisData!J:J, NewEmisData!$A:$A, "Pickup", NewEmisData!$B:$B, $A155, NewEmisData!$C:$C, $H155, NewEmisData!$D:$D, CH$2), SUMIFS(NewEmisData!J:J, NewEmisData!$A:$A, "LDV", NewEmisData!$B:$B, $A155, NewEmisData!$C:$C, $H155, NewEmisData!$D:$D, CH$2))</f>
        <v>2.5564245202349602E-2</v>
      </c>
      <c r="CI155" s="335">
        <f>$I155*IF($G155="Pickup", SUMIFS(NewEmisData!K:K, NewEmisData!$A:$A, "Pickup", NewEmisData!$B:$B, $A155, NewEmisData!$C:$C, $H155, NewEmisData!$D:$D, CI$2), SUMIFS(NewEmisData!K:K, NewEmisData!$A:$A, "LDV", NewEmisData!$B:$B, $A155, NewEmisData!$C:$C, $H155, NewEmisData!$D:$D, CI$2))</f>
        <v>2.5562136009582501E-2</v>
      </c>
      <c r="CJ155" s="335">
        <f>$I155*IF($G155="Pickup", SUMIFS(NewEmisData!L:L, NewEmisData!$A:$A, "Pickup", NewEmisData!$B:$B, $A155, NewEmisData!$C:$C, $H155, NewEmisData!$D:$D, CJ$2), SUMIFS(NewEmisData!L:L, NewEmisData!$A:$A, "LDV", NewEmisData!$B:$B, $A155, NewEmisData!$C:$C, $H155, NewEmisData!$D:$D, CJ$2))</f>
        <v>2.5561539762266602E-2</v>
      </c>
      <c r="CK155" s="335">
        <f>$I155*IF($G155="Pickup", SUMIFS(NewEmisData!M:M, NewEmisData!$A:$A, "Pickup", NewEmisData!$B:$B, $A155, NewEmisData!$C:$C, $H155, NewEmisData!$D:$D, CK$2), SUMIFS(NewEmisData!M:M, NewEmisData!$A:$A, "LDV", NewEmisData!$B:$B, $A155, NewEmisData!$C:$C, $H155, NewEmisData!$D:$D, CK$2))</f>
        <v>2.5560994254839702E-2</v>
      </c>
      <c r="CL155" s="335">
        <v>2.2881070645398207E-2</v>
      </c>
      <c r="CM155" s="335">
        <f>$I155*IF($G155="Pickup", SUMIFS(NewEmisData!E:E, NewEmisData!$A:$A, "Pickup", NewEmisData!$B:$B, $A155, NewEmisData!$C:$C, $H155, NewEmisData!$D:$D, CM$2), SUMIFS(NewEmisData!E:E, NewEmisData!$A:$A, "LDV", NewEmisData!$B:$B, $A155, NewEmisData!$C:$C, $H155, NewEmisData!$D:$D, CM$2))</f>
        <v>2.2616228111616499E-2</v>
      </c>
      <c r="CN155" s="335">
        <f>$I155*IF($G155="Pickup", SUMIFS(NewEmisData!F:F, NewEmisData!$A:$A, "Pickup", NewEmisData!$B:$B, $A155, NewEmisData!$C:$C, $H155, NewEmisData!$D:$D, CN$2), SUMIFS(NewEmisData!F:F, NewEmisData!$A:$A, "LDV", NewEmisData!$B:$B, $A155, NewEmisData!$C:$C, $H155, NewEmisData!$D:$D, CN$2))</f>
        <v>1.37039938381133E-2</v>
      </c>
      <c r="CO155" s="335">
        <f>$I155*IF($G155="Pickup", SUMIFS(NewEmisData!G:G, NewEmisData!$A:$A, "Pickup", NewEmisData!$B:$B, $A155, NewEmisData!$C:$C, $H155, NewEmisData!$D:$D, CO$2), SUMIFS(NewEmisData!G:G, NewEmisData!$A:$A, "LDV", NewEmisData!$B:$B, $A155, NewEmisData!$C:$C, $H155, NewEmisData!$D:$D, CO$2))</f>
        <v>1.11279535576189E-2</v>
      </c>
      <c r="CP155" s="335">
        <f>$I155*IF($G155="Pickup", SUMIFS(NewEmisData!H:H, NewEmisData!$A:$A, "Pickup", NewEmisData!$B:$B, $A155, NewEmisData!$C:$C, $H155, NewEmisData!$D:$D, CP$2), SUMIFS(NewEmisData!H:H, NewEmisData!$A:$A, "LDV", NewEmisData!$B:$B, $A155, NewEmisData!$C:$C, $H155, NewEmisData!$D:$D, CP$2))</f>
        <v>9.1642249406405796E-3</v>
      </c>
      <c r="CQ155" s="335">
        <f>$I155*IF($G155="Pickup", SUMIFS(NewEmisData!I:I, NewEmisData!$A:$A, "Pickup", NewEmisData!$B:$B, $A155, NewEmisData!$C:$C, $H155, NewEmisData!$D:$D, CQ$2), SUMIFS(NewEmisData!I:I, NewEmisData!$A:$A, "LDV", NewEmisData!$B:$B, $A155, NewEmisData!$C:$C, $H155, NewEmisData!$D:$D, CQ$2))</f>
        <v>8.2157407295701708E-3</v>
      </c>
      <c r="CR155" s="335">
        <f>$I155*IF($G155="Pickup", SUMIFS(NewEmisData!J:J, NewEmisData!$A:$A, "Pickup", NewEmisData!$B:$B, $A155, NewEmisData!$C:$C, $H155, NewEmisData!$D:$D, CR$2), SUMIFS(NewEmisData!J:J, NewEmisData!$A:$A, "LDV", NewEmisData!$B:$B, $A155, NewEmisData!$C:$C, $H155, NewEmisData!$D:$D, CR$2))</f>
        <v>7.8051702943740097E-3</v>
      </c>
      <c r="CS155" s="335">
        <f>$I155*IF($G155="Pickup", SUMIFS(NewEmisData!K:K, NewEmisData!$A:$A, "Pickup", NewEmisData!$B:$B, $A155, NewEmisData!$C:$C, $H155, NewEmisData!$D:$D, CS$2), SUMIFS(NewEmisData!K:K, NewEmisData!$A:$A, "LDV", NewEmisData!$B:$B, $A155, NewEmisData!$C:$C, $H155, NewEmisData!$D:$D, CS$2))</f>
        <v>7.7607552788062101E-3</v>
      </c>
      <c r="CT155" s="335">
        <f>$I155*IF($G155="Pickup", SUMIFS(NewEmisData!L:L, NewEmisData!$A:$A, "Pickup", NewEmisData!$B:$B, $A155, NewEmisData!$C:$C, $H155, NewEmisData!$D:$D, CT$2), SUMIFS(NewEmisData!L:L, NewEmisData!$A:$A, "LDV", NewEmisData!$B:$B, $A155, NewEmisData!$C:$C, $H155, NewEmisData!$D:$D, CT$2))</f>
        <v>7.6883348823828098E-3</v>
      </c>
      <c r="CU155" s="335">
        <f>$I155*IF($G155="Pickup", SUMIFS(NewEmisData!M:M, NewEmisData!$A:$A, "Pickup", NewEmisData!$B:$B, $A155, NewEmisData!$C:$C, $H155, NewEmisData!$D:$D, CU$2), SUMIFS(NewEmisData!M:M, NewEmisData!$A:$A, "LDV", NewEmisData!$B:$B, $A155, NewEmisData!$C:$C, $H155, NewEmisData!$D:$D, CU$2))</f>
        <v>7.6878848286885603E-3</v>
      </c>
      <c r="CV155" s="335">
        <v>6.9734009009235556E-3</v>
      </c>
      <c r="CW155" s="335">
        <v>4.0498104655261064E-3</v>
      </c>
      <c r="CX155" s="335">
        <v>2.5030350838759993E-3</v>
      </c>
      <c r="CY155" s="335">
        <v>2.1151214403419519E-3</v>
      </c>
      <c r="CZ155" s="335">
        <v>1.7489979687569375E-3</v>
      </c>
      <c r="DA155" s="335">
        <v>1.340486996695321E-3</v>
      </c>
      <c r="DB155" s="335">
        <v>1.0553769116342638E-3</v>
      </c>
      <c r="DC155" s="335">
        <v>1.0132227560056145E-3</v>
      </c>
      <c r="DD155" s="335">
        <v>1.0003159541004489E-3</v>
      </c>
      <c r="DE155" s="335">
        <v>9.9860782000699166E-4</v>
      </c>
      <c r="DF155" s="335">
        <v>9.9860782000699166E-4</v>
      </c>
      <c r="DG155" s="335">
        <f>$I155*IF($G155="Pickup", SUMIFS(NewEmisData!E:E, NewEmisData!$A:$A, "Pickup", NewEmisData!$B:$B, $A155, NewEmisData!$C:$C, $H155, NewEmisData!$D:$D, DG$2), SUMIFS(NewEmisData!E:E, NewEmisData!$A:$A, "LDV", NewEmisData!$B:$B, $A155, NewEmisData!$C:$C, $H155, NewEmisData!$D:$D, DG$2))</f>
        <v>0</v>
      </c>
      <c r="DH155" s="335">
        <f>$I155*IF($G155="Pickup", SUMIFS(NewEmisData!F:F, NewEmisData!$A:$A, "Pickup", NewEmisData!$B:$B, $A155, NewEmisData!$C:$C, $H155, NewEmisData!$D:$D, DH$2), SUMIFS(NewEmisData!F:F, NewEmisData!$A:$A, "LDV", NewEmisData!$B:$B, $A155, NewEmisData!$C:$C, $H155, NewEmisData!$D:$D, DH$2))</f>
        <v>0</v>
      </c>
      <c r="DI155" s="335">
        <f>$I155*IF($G155="Pickup", SUMIFS(NewEmisData!G:G, NewEmisData!$A:$A, "Pickup", NewEmisData!$B:$B, $A155, NewEmisData!$C:$C, $H155, NewEmisData!$D:$D, DI$2), SUMIFS(NewEmisData!G:G, NewEmisData!$A:$A, "LDV", NewEmisData!$B:$B, $A155, NewEmisData!$C:$C, $H155, NewEmisData!$D:$D, DI$2))</f>
        <v>0</v>
      </c>
      <c r="DJ155" s="335">
        <f>$I155*IF($G155="Pickup", SUMIFS(NewEmisData!H:H, NewEmisData!$A:$A, "Pickup", NewEmisData!$B:$B, $A155, NewEmisData!$C:$C, $H155, NewEmisData!$D:$D, DJ$2), SUMIFS(NewEmisData!H:H, NewEmisData!$A:$A, "LDV", NewEmisData!$B:$B, $A155, NewEmisData!$C:$C, $H155, NewEmisData!$D:$D, DJ$2))</f>
        <v>0</v>
      </c>
      <c r="DK155" s="335">
        <f>$I155*IF($G155="Pickup", SUMIFS(NewEmisData!I:I, NewEmisData!$A:$A, "Pickup", NewEmisData!$B:$B, $A155, NewEmisData!$C:$C, $H155, NewEmisData!$D:$D, DK$2), SUMIFS(NewEmisData!I:I, NewEmisData!$A:$A, "LDV", NewEmisData!$B:$B, $A155, NewEmisData!$C:$C, $H155, NewEmisData!$D:$D, DK$2))</f>
        <v>0</v>
      </c>
      <c r="DL155" s="335">
        <f>$I155*IF($G155="Pickup", SUMIFS(NewEmisData!J:J, NewEmisData!$A:$A, "Pickup", NewEmisData!$B:$B, $A155, NewEmisData!$C:$C, $H155, NewEmisData!$D:$D, DL$2), SUMIFS(NewEmisData!J:J, NewEmisData!$A:$A, "LDV", NewEmisData!$B:$B, $A155, NewEmisData!$C:$C, $H155, NewEmisData!$D:$D, DL$2))</f>
        <v>0</v>
      </c>
      <c r="DM155" s="335">
        <f>$I155*IF($G155="Pickup", SUMIFS(NewEmisData!K:K, NewEmisData!$A:$A, "Pickup", NewEmisData!$B:$B, $A155, NewEmisData!$C:$C, $H155, NewEmisData!$D:$D, DM$2), SUMIFS(NewEmisData!K:K, NewEmisData!$A:$A, "LDV", NewEmisData!$B:$B, $A155, NewEmisData!$C:$C, $H155, NewEmisData!$D:$D, DM$2))</f>
        <v>0</v>
      </c>
      <c r="DN155" s="335">
        <f>$I155*IF($G155="Pickup", SUMIFS(NewEmisData!L:L, NewEmisData!$A:$A, "Pickup", NewEmisData!$B:$B, $A155, NewEmisData!$C:$C, $H155, NewEmisData!$D:$D, DN$2), SUMIFS(NewEmisData!L:L, NewEmisData!$A:$A, "LDV", NewEmisData!$B:$B, $A155, NewEmisData!$C:$C, $H155, NewEmisData!$D:$D, DN$2))</f>
        <v>0</v>
      </c>
      <c r="DO155" s="335">
        <f>$I155*IF($G155="Pickup", SUMIFS(NewEmisData!M:M, NewEmisData!$A:$A, "Pickup", NewEmisData!$B:$B, $A155, NewEmisData!$C:$C, $H155, NewEmisData!$D:$D, DO$2), SUMIFS(NewEmisData!M:M, NewEmisData!$A:$A, "LDV", NewEmisData!$B:$B, $A155, NewEmisData!$C:$C, $H155, NewEmisData!$D:$D, DO$2))</f>
        <v>0</v>
      </c>
      <c r="DP155" s="335">
        <v>2.023129771030282E-3</v>
      </c>
      <c r="DQ155" s="335">
        <f>$I155*IF($G155="Pickup", SUMIFS(NewEmisData!E:E, NewEmisData!$A:$A, "Pickup", NewEmisData!$B:$B, $A155, NewEmisData!$C:$C, $H155, NewEmisData!$D:$D, DQ$2), SUMIFS(NewEmisData!E:E, NewEmisData!$A:$A, "LDV", NewEmisData!$B:$B, $A155, NewEmisData!$C:$C, $H155, NewEmisData!$D:$D, DQ$2))</f>
        <v>1.53337301393982E-2</v>
      </c>
      <c r="DR155" s="335">
        <f>$I155*IF($G155="Pickup", SUMIFS(NewEmisData!F:F, NewEmisData!$A:$A, "Pickup", NewEmisData!$B:$B, $A155, NewEmisData!$C:$C, $H155, NewEmisData!$D:$D, DR$2), SUMIFS(NewEmisData!F:F, NewEmisData!$A:$A, "LDV", NewEmisData!$B:$B, $A155, NewEmisData!$C:$C, $H155, NewEmisData!$D:$D, DR$2))</f>
        <v>8.5791399504283501E-3</v>
      </c>
      <c r="DS155" s="335">
        <f>$I155*IF($G155="Pickup", SUMIFS(NewEmisData!G:G, NewEmisData!$A:$A, "Pickup", NewEmisData!$B:$B, $A155, NewEmisData!$C:$C, $H155, NewEmisData!$D:$D, DS$2), SUMIFS(NewEmisData!G:G, NewEmisData!$A:$A, "LDV", NewEmisData!$B:$B, $A155, NewEmisData!$C:$C, $H155, NewEmisData!$D:$D, DS$2))</f>
        <v>6.82614050243104E-3</v>
      </c>
      <c r="DT155" s="335">
        <f>$I155*IF($G155="Pickup", SUMIFS(NewEmisData!H:H, NewEmisData!$A:$A, "Pickup", NewEmisData!$B:$B, $A155, NewEmisData!$C:$C, $H155, NewEmisData!$D:$D, DT$2), SUMIFS(NewEmisData!H:H, NewEmisData!$A:$A, "LDV", NewEmisData!$B:$B, $A155, NewEmisData!$C:$C, $H155, NewEmisData!$D:$D, DT$2))</f>
        <v>5.2306090144423403E-3</v>
      </c>
      <c r="DU155" s="335">
        <f>$I155*IF($G155="Pickup", SUMIFS(NewEmisData!I:I, NewEmisData!$A:$A, "Pickup", NewEmisData!$B:$B, $A155, NewEmisData!$C:$C, $H155, NewEmisData!$D:$D, DU$2), SUMIFS(NewEmisData!I:I, NewEmisData!$A:$A, "LDV", NewEmisData!$B:$B, $A155, NewEmisData!$C:$C, $H155, NewEmisData!$D:$D, DU$2))</f>
        <v>4.0991034424651901E-3</v>
      </c>
      <c r="DV155" s="335">
        <f>$I155*IF($G155="Pickup", SUMIFS(NewEmisData!J:J, NewEmisData!$A:$A, "Pickup", NewEmisData!$B:$B, $A155, NewEmisData!$C:$C, $H155, NewEmisData!$D:$D, DV$2), SUMIFS(NewEmisData!J:J, NewEmisData!$A:$A, "LDV", NewEmisData!$B:$B, $A155, NewEmisData!$C:$C, $H155, NewEmisData!$D:$D, DV$2))</f>
        <v>3.5909983676119801E-3</v>
      </c>
      <c r="DW155" s="335">
        <f>$I155*IF($G155="Pickup", SUMIFS(NewEmisData!K:K, NewEmisData!$A:$A, "Pickup", NewEmisData!$B:$B, $A155, NewEmisData!$C:$C, $H155, NewEmisData!$D:$D, DW$2), SUMIFS(NewEmisData!K:K, NewEmisData!$A:$A, "LDV", NewEmisData!$B:$B, $A155, NewEmisData!$C:$C, $H155, NewEmisData!$D:$D, DW$2))</f>
        <v>3.3016556899443999E-3</v>
      </c>
      <c r="DX155" s="335">
        <f>$I155*IF($G155="Pickup", SUMIFS(NewEmisData!L:L, NewEmisData!$A:$A, "Pickup", NewEmisData!$B:$B, $A155, NewEmisData!$C:$C, $H155, NewEmisData!$D:$D, DX$2), SUMIFS(NewEmisData!L:L, NewEmisData!$A:$A, "LDV", NewEmisData!$B:$B, $A155, NewEmisData!$C:$C, $H155, NewEmisData!$D:$D, DX$2))</f>
        <v>3.2097040973390598E-3</v>
      </c>
      <c r="DY155" s="335">
        <f>$I155*IF($G155="Pickup", SUMIFS(NewEmisData!M:M, NewEmisData!$A:$A, "Pickup", NewEmisData!$B:$B, $A155, NewEmisData!$C:$C, $H155, NewEmisData!$D:$D, DY$2), SUMIFS(NewEmisData!M:M, NewEmisData!$A:$A, "LDV", NewEmisData!$B:$B, $A155, NewEmisData!$C:$C, $H155, NewEmisData!$D:$D, DY$2))</f>
        <v>3.1631494921928599E-3</v>
      </c>
      <c r="DZ155" s="335">
        <v>5.594489642908501E-3</v>
      </c>
      <c r="EA155" s="335">
        <f t="shared" si="234"/>
        <v>477.08587282575797</v>
      </c>
      <c r="EB155" s="335">
        <f t="shared" si="235"/>
        <v>459.34104292251902</v>
      </c>
      <c r="EC155" s="335">
        <f t="shared" si="236"/>
        <v>447.45896927637102</v>
      </c>
      <c r="ED155" s="335">
        <f t="shared" si="237"/>
        <v>380.72392677964001</v>
      </c>
      <c r="EE155" s="335">
        <f t="shared" si="238"/>
        <v>329.54737069801098</v>
      </c>
      <c r="EF155" s="335">
        <f t="shared" si="239"/>
        <v>300.69829568412598</v>
      </c>
      <c r="EG155" s="335">
        <f t="shared" si="240"/>
        <v>287.83799703632701</v>
      </c>
      <c r="EH155" s="335">
        <f t="shared" si="241"/>
        <v>283.26610797837998</v>
      </c>
      <c r="EI155" s="335">
        <f t="shared" si="242"/>
        <v>281.57834098528099</v>
      </c>
      <c r="EJ155" s="335">
        <f t="shared" si="243"/>
        <v>0.27672218065037407</v>
      </c>
      <c r="EK155" s="335">
        <f t="shared" si="244"/>
        <v>0.82339103642645395</v>
      </c>
      <c r="EL155" s="335">
        <f t="shared" si="245"/>
        <v>0.360872733315452</v>
      </c>
      <c r="EM155" s="335">
        <f t="shared" si="246"/>
        <v>0.21658171178065999</v>
      </c>
      <c r="EN155" s="335">
        <f t="shared" si="247"/>
        <v>0.14200533002195401</v>
      </c>
      <c r="EO155" s="335">
        <f t="shared" si="248"/>
        <v>8.8016804659711706E-2</v>
      </c>
      <c r="EP155" s="335">
        <f t="shared" si="249"/>
        <v>6.5736379947852003E-2</v>
      </c>
      <c r="EQ155" s="335">
        <f t="shared" si="250"/>
        <v>5.6635638117250503E-2</v>
      </c>
      <c r="ER155" s="335">
        <f t="shared" si="251"/>
        <v>5.4115247223223299E-2</v>
      </c>
      <c r="ES155" s="335">
        <f t="shared" si="252"/>
        <v>5.2826207223764E-2</v>
      </c>
      <c r="ET155" s="335">
        <f t="shared" si="253"/>
        <v>6.1988464688476796E-2</v>
      </c>
      <c r="EU155" s="335">
        <f t="shared" si="254"/>
        <v>8.2552586035919695E-3</v>
      </c>
      <c r="EV155" s="335">
        <f t="shared" si="255"/>
        <v>7.9482131517538395E-3</v>
      </c>
      <c r="EW155" s="335">
        <f t="shared" si="256"/>
        <v>6.4190305556059996E-3</v>
      </c>
      <c r="EX155" s="335">
        <f t="shared" si="257"/>
        <v>5.4616828003907899E-3</v>
      </c>
      <c r="EY155" s="335">
        <f t="shared" si="258"/>
        <v>4.7275285851957304E-3</v>
      </c>
      <c r="EZ155" s="335">
        <f t="shared" si="259"/>
        <v>4.3136734611450098E-3</v>
      </c>
      <c r="FA155" s="335">
        <f t="shared" si="260"/>
        <v>4.1291858052272803E-3</v>
      </c>
      <c r="FB155" s="335">
        <f t="shared" si="261"/>
        <v>4.0635983922117898E-3</v>
      </c>
      <c r="FC155" s="335">
        <f t="shared" si="262"/>
        <v>4.0393864318059199E-3</v>
      </c>
      <c r="FD155" s="335">
        <f t="shared" si="263"/>
        <v>1.7442083422488778E-3</v>
      </c>
      <c r="FE155" s="335">
        <f t="shared" si="264"/>
        <v>8.1828643727713493E-2</v>
      </c>
      <c r="FF155" s="335">
        <f t="shared" si="265"/>
        <v>7.6175839057221195E-2</v>
      </c>
      <c r="FG155" s="335">
        <f t="shared" si="266"/>
        <v>8.1302809072104507E-2</v>
      </c>
      <c r="FH155" s="335">
        <f t="shared" si="267"/>
        <v>7.9561688690416299E-2</v>
      </c>
      <c r="FI155" s="335">
        <f t="shared" si="268"/>
        <v>7.7910530261031605E-2</v>
      </c>
      <c r="FJ155" s="335">
        <f t="shared" si="269"/>
        <v>7.6590334474495605E-2</v>
      </c>
      <c r="FK155" s="335">
        <f t="shared" si="270"/>
        <v>7.5767938917924701E-2</v>
      </c>
      <c r="FL155" s="335">
        <f t="shared" si="271"/>
        <v>7.5353710070808794E-2</v>
      </c>
      <c r="FM155" s="335">
        <f t="shared" si="272"/>
        <v>7.5117977052891499E-2</v>
      </c>
      <c r="FN155" s="335">
        <f t="shared" si="273"/>
        <v>4.7629366333098749E-2</v>
      </c>
      <c r="FO155" s="335">
        <f t="shared" si="274"/>
        <v>2.1998193760633E-2</v>
      </c>
      <c r="FP155" s="335">
        <f t="shared" si="275"/>
        <v>1.6997575378008601E-2</v>
      </c>
      <c r="FQ155" s="335">
        <f t="shared" si="276"/>
        <v>1.6580879412419602E-2</v>
      </c>
      <c r="FR155" s="335">
        <f t="shared" si="277"/>
        <v>1.5040645169031801E-2</v>
      </c>
      <c r="FS155" s="335">
        <f t="shared" si="278"/>
        <v>1.35799610150696E-2</v>
      </c>
      <c r="FT155" s="335">
        <f t="shared" si="279"/>
        <v>1.24120667817219E-2</v>
      </c>
      <c r="FU155" s="335">
        <f t="shared" si="280"/>
        <v>1.16845073314224E-2</v>
      </c>
      <c r="FV155" s="335">
        <f t="shared" si="281"/>
        <v>1.1318096390010799E-2</v>
      </c>
      <c r="FW155" s="335">
        <f t="shared" si="282"/>
        <v>1.1109456757731499E-2</v>
      </c>
      <c r="FX155" s="335">
        <f t="shared" si="283"/>
        <v>9.4789149915835945E-3</v>
      </c>
    </row>
    <row r="156" spans="1:180" x14ac:dyDescent="0.2">
      <c r="A156" s="305" t="str">
        <f>_xlfn.CONCAT(IF(LEFT(TRIM(A155),1)="*", "*R", "R"), 1+RIGHT(TRIM(A155),1))</f>
        <v>R3</v>
      </c>
      <c r="B156" s="305" t="str">
        <f t="shared" ref="B156:B159" si="300">B155</f>
        <v>TLLSGHEV11</v>
      </c>
      <c r="C156" s="305" t="str">
        <f t="shared" ref="C156:C159" si="301">C155</f>
        <v>TL.GSL.LS.HEV.2011</v>
      </c>
      <c r="D156" s="301" t="str">
        <f t="shared" ref="D156:D159" si="302">D155</f>
        <v>bn-vmt, bn-vmt/a</v>
      </c>
      <c r="E156" s="301" t="str">
        <f t="shared" ref="E156:E159" si="303">E155</f>
        <v>TLGSL</v>
      </c>
      <c r="F156" s="301" t="str">
        <f t="shared" ref="F156:F159" si="304">F155</f>
        <v>TL</v>
      </c>
      <c r="G156" s="315" t="s">
        <v>822</v>
      </c>
      <c r="H156" s="315" t="s">
        <v>814</v>
      </c>
      <c r="I156" s="315">
        <v>1</v>
      </c>
      <c r="J156" s="315" t="str">
        <f t="shared" si="284"/>
        <v>Large SUV-GSL</v>
      </c>
      <c r="K156" s="335">
        <f>$I156*IF($G156="Pickup", SUMIFS(NewEmisData!E:E, NewEmisData!$A:$A, "Pickup", NewEmisData!$B:$B, $A156, NewEmisData!$C:$C, $H156, NewEmisData!$D:$D, K$2), SUMIFS(NewEmisData!E:E, NewEmisData!$A:$A, "LDV", NewEmisData!$B:$B, $A156, NewEmisData!$C:$C, $H156, NewEmisData!$D:$D, K$2))</f>
        <v>437.85746964693402</v>
      </c>
      <c r="L156" s="335">
        <f>$I156*IF($G156="Pickup", SUMIFS(NewEmisData!F:F, NewEmisData!$A:$A, "Pickup", NewEmisData!$B:$B, $A156, NewEmisData!$C:$C, $H156, NewEmisData!$D:$D, L$2), SUMIFS(NewEmisData!F:F, NewEmisData!$A:$A, "LDV", NewEmisData!$B:$B, $A156, NewEmisData!$C:$C, $H156, NewEmisData!$D:$D, L$2))</f>
        <v>424.609883045034</v>
      </c>
      <c r="M156" s="335">
        <f>$I156*IF($G156="Pickup", SUMIFS(NewEmisData!G:G, NewEmisData!$A:$A, "Pickup", NewEmisData!$B:$B, $A156, NewEmisData!$C:$C, $H156, NewEmisData!$D:$D, M$2), SUMIFS(NewEmisData!G:G, NewEmisData!$A:$A, "LDV", NewEmisData!$B:$B, $A156, NewEmisData!$C:$C, $H156, NewEmisData!$D:$D, M$2))</f>
        <v>389.26792072260798</v>
      </c>
      <c r="N156" s="335">
        <f>$I156*IF($G156="Pickup", SUMIFS(NewEmisData!H:H, NewEmisData!$A:$A, "Pickup", NewEmisData!$B:$B, $A156, NewEmisData!$C:$C, $H156, NewEmisData!$D:$D, N$2), SUMIFS(NewEmisData!H:H, NewEmisData!$A:$A, "LDV", NewEmisData!$B:$B, $A156, NewEmisData!$C:$C, $H156, NewEmisData!$D:$D, N$2))</f>
        <v>331.09003080375697</v>
      </c>
      <c r="O156" s="335">
        <f>$I156*IF($G156="Pickup", SUMIFS(NewEmisData!I:I, NewEmisData!$A:$A, "Pickup", NewEmisData!$B:$B, $A156, NewEmisData!$C:$C, $H156, NewEmisData!$D:$D, O$2), SUMIFS(NewEmisData!I:I, NewEmisData!$A:$A, "LDV", NewEmisData!$B:$B, $A156, NewEmisData!$C:$C, $H156, NewEmisData!$D:$D, O$2))</f>
        <v>286.46929869872997</v>
      </c>
      <c r="P156" s="335">
        <f>$I156*IF($G156="Pickup", SUMIFS(NewEmisData!J:J, NewEmisData!$A:$A, "Pickup", NewEmisData!$B:$B, $A156, NewEmisData!$C:$C, $H156, NewEmisData!$D:$D, P$2), SUMIFS(NewEmisData!J:J, NewEmisData!$A:$A, "LDV", NewEmisData!$B:$B, $A156, NewEmisData!$C:$C, $H156, NewEmisData!$D:$D, P$2))</f>
        <v>261.33080310252802</v>
      </c>
      <c r="Q156" s="335">
        <f>$I156*IF($G156="Pickup", SUMIFS(NewEmisData!K:K, NewEmisData!$A:$A, "Pickup", NewEmisData!$B:$B, $A156, NewEmisData!$C:$C, $H156, NewEmisData!$D:$D, Q$2), SUMIFS(NewEmisData!K:K, NewEmisData!$A:$A, "LDV", NewEmisData!$B:$B, $A156, NewEmisData!$C:$C, $H156, NewEmisData!$D:$D, Q$2))</f>
        <v>250.12665030232699</v>
      </c>
      <c r="R156" s="335">
        <f>$I156*IF($G156="Pickup", SUMIFS(NewEmisData!L:L, NewEmisData!$A:$A, "Pickup", NewEmisData!$B:$B, $A156, NewEmisData!$C:$C, $H156, NewEmisData!$D:$D, R$2), SUMIFS(NewEmisData!L:L, NewEmisData!$A:$A, "LDV", NewEmisData!$B:$B, $A156, NewEmisData!$C:$C, $H156, NewEmisData!$D:$D, R$2))</f>
        <v>246.146486551527</v>
      </c>
      <c r="S156" s="335">
        <f>$I156*IF($G156="Pickup", SUMIFS(NewEmisData!M:M, NewEmisData!$A:$A, "Pickup", NewEmisData!$B:$B, $A156, NewEmisData!$C:$C, $H156, NewEmisData!$D:$D, S$2), SUMIFS(NewEmisData!M:M, NewEmisData!$A:$A, "LDV", NewEmisData!$B:$B, $A156, NewEmisData!$C:$C, $H156, NewEmisData!$D:$D, S$2))</f>
        <v>244.677818234341</v>
      </c>
      <c r="T156" s="335">
        <v>0.27672218065037407</v>
      </c>
      <c r="U156" s="335">
        <f>$I156*IF($G156="Pickup", SUMIFS(NewEmisData!E:E, NewEmisData!$A:$A, "Pickup", NewEmisData!$B:$B, $A156, NewEmisData!$C:$C, $H156, NewEmisData!$D:$D, U$2), SUMIFS(NewEmisData!E:E, NewEmisData!$A:$A, "LDV", NewEmisData!$B:$B, $A156, NewEmisData!$C:$C, $H156, NewEmisData!$D:$D, U$2))</f>
        <v>0.78000130642291299</v>
      </c>
      <c r="V156" s="335">
        <f>$I156*IF($G156="Pickup", SUMIFS(NewEmisData!F:F, NewEmisData!$A:$A, "Pickup", NewEmisData!$B:$B, $A156, NewEmisData!$C:$C, $H156, NewEmisData!$D:$D, V$2), SUMIFS(NewEmisData!F:F, NewEmisData!$A:$A, "LDV", NewEmisData!$B:$B, $A156, NewEmisData!$C:$C, $H156, NewEmisData!$D:$D, V$2))</f>
        <v>0.323605278282381</v>
      </c>
      <c r="W156" s="335">
        <f>$I156*IF($G156="Pickup", SUMIFS(NewEmisData!G:G, NewEmisData!$A:$A, "Pickup", NewEmisData!$B:$B, $A156, NewEmisData!$C:$C, $H156, NewEmisData!$D:$D, W$2), SUMIFS(NewEmisData!G:G, NewEmisData!$A:$A, "LDV", NewEmisData!$B:$B, $A156, NewEmisData!$C:$C, $H156, NewEmisData!$D:$D, W$2))</f>
        <v>0.19152446532377701</v>
      </c>
      <c r="X156" s="335">
        <f>$I156*IF($G156="Pickup", SUMIFS(NewEmisData!H:H, NewEmisData!$A:$A, "Pickup", NewEmisData!$B:$B, $A156, NewEmisData!$C:$C, $H156, NewEmisData!$D:$D, X$2), SUMIFS(NewEmisData!H:H, NewEmisData!$A:$A, "LDV", NewEmisData!$B:$B, $A156, NewEmisData!$C:$C, $H156, NewEmisData!$D:$D, X$2))</f>
        <v>0.12537127832280801</v>
      </c>
      <c r="Y156" s="335">
        <f>$I156*IF($G156="Pickup", SUMIFS(NewEmisData!I:I, NewEmisData!$A:$A, "Pickup", NewEmisData!$B:$B, $A156, NewEmisData!$C:$C, $H156, NewEmisData!$D:$D, Y$2), SUMIFS(NewEmisData!I:I, NewEmisData!$A:$A, "LDV", NewEmisData!$B:$B, $A156, NewEmisData!$C:$C, $H156, NewEmisData!$D:$D, Y$2))</f>
        <v>7.6671766649271E-2</v>
      </c>
      <c r="Z156" s="335">
        <f>$I156*IF($G156="Pickup", SUMIFS(NewEmisData!J:J, NewEmisData!$A:$A, "Pickup", NewEmisData!$B:$B, $A156, NewEmisData!$C:$C, $H156, NewEmisData!$D:$D, Z$2), SUMIFS(NewEmisData!J:J, NewEmisData!$A:$A, "LDV", NewEmisData!$B:$B, $A156, NewEmisData!$C:$C, $H156, NewEmisData!$D:$D, Z$2))</f>
        <v>5.7019026656941203E-2</v>
      </c>
      <c r="AA156" s="335">
        <f>$I156*IF($G156="Pickup", SUMIFS(NewEmisData!K:K, NewEmisData!$A:$A, "Pickup", NewEmisData!$B:$B, $A156, NewEmisData!$C:$C, $H156, NewEmisData!$D:$D, AA$2), SUMIFS(NewEmisData!K:K, NewEmisData!$A:$A, "LDV", NewEmisData!$B:$B, $A156, NewEmisData!$C:$C, $H156, NewEmisData!$D:$D, AA$2))</f>
        <v>4.8823281713844202E-2</v>
      </c>
      <c r="AB156" s="335">
        <f>$I156*IF($G156="Pickup", SUMIFS(NewEmisData!L:L, NewEmisData!$A:$A, "Pickup", NewEmisData!$B:$B, $A156, NewEmisData!$C:$C, $H156, NewEmisData!$D:$D, AB$2), SUMIFS(NewEmisData!L:L, NewEmisData!$A:$A, "LDV", NewEmisData!$B:$B, $A156, NewEmisData!$C:$C, $H156, NewEmisData!$D:$D, AB$2))</f>
        <v>4.6542407484685501E-2</v>
      </c>
      <c r="AC156" s="335">
        <f>$I156*IF($G156="Pickup", SUMIFS(NewEmisData!M:M, NewEmisData!$A:$A, "Pickup", NewEmisData!$B:$B, $A156, NewEmisData!$C:$C, $H156, NewEmisData!$D:$D, AC$2), SUMIFS(NewEmisData!M:M, NewEmisData!$A:$A, "LDV", NewEmisData!$B:$B, $A156, NewEmisData!$C:$C, $H156, NewEmisData!$D:$D, AC$2))</f>
        <v>4.5415311435121702E-2</v>
      </c>
      <c r="AD156" s="335">
        <v>6.1988464688476796E-2</v>
      </c>
      <c r="AE156" s="335">
        <f>$I156*IF($G156="Pickup", SUMIFS(NewEmisData!E:E, NewEmisData!$A:$A, "Pickup", NewEmisData!$B:$B, $A156, NewEmisData!$C:$C, $H156, NewEmisData!$D:$D, AE$2), SUMIFS(NewEmisData!E:E, NewEmisData!$A:$A, "LDV", NewEmisData!$B:$B, $A156, NewEmisData!$C:$C, $H156, NewEmisData!$D:$D, AE$2))</f>
        <v>7.5764719154140002E-3</v>
      </c>
      <c r="AF156" s="335">
        <f>$I156*IF($G156="Pickup", SUMIFS(NewEmisData!F:F, NewEmisData!$A:$A, "Pickup", NewEmisData!$B:$B, $A156, NewEmisData!$C:$C, $H156, NewEmisData!$D:$D, AF$2), SUMIFS(NewEmisData!F:F, NewEmisData!$A:$A, "LDV", NewEmisData!$B:$B, $A156, NewEmisData!$C:$C, $H156, NewEmisData!$D:$D, AF$2))</f>
        <v>7.3472400077695399E-3</v>
      </c>
      <c r="AG156" s="335">
        <f>$I156*IF($G156="Pickup", SUMIFS(NewEmisData!G:G, NewEmisData!$A:$A, "Pickup", NewEmisData!$B:$B, $A156, NewEmisData!$C:$C, $H156, NewEmisData!$D:$D, AG$2), SUMIFS(NewEmisData!G:G, NewEmisData!$A:$A, "LDV", NewEmisData!$B:$B, $A156, NewEmisData!$C:$C, $H156, NewEmisData!$D:$D, AG$2))</f>
        <v>5.5842494055705696E-3</v>
      </c>
      <c r="AH156" s="335">
        <f>$I156*IF($G156="Pickup", SUMIFS(NewEmisData!H:H, NewEmisData!$A:$A, "Pickup", NewEmisData!$B:$B, $A156, NewEmisData!$C:$C, $H156, NewEmisData!$D:$D, AH$2), SUMIFS(NewEmisData!H:H, NewEmisData!$A:$A, "LDV", NewEmisData!$B:$B, $A156, NewEmisData!$C:$C, $H156, NewEmisData!$D:$D, AH$2))</f>
        <v>4.7496587466809804E-3</v>
      </c>
      <c r="AI156" s="335">
        <f>$I156*IF($G156="Pickup", SUMIFS(NewEmisData!I:I, NewEmisData!$A:$A, "Pickup", NewEmisData!$B:$B, $A156, NewEmisData!$C:$C, $H156, NewEmisData!$D:$D, AI$2), SUMIFS(NewEmisData!I:I, NewEmisData!$A:$A, "LDV", NewEmisData!$B:$B, $A156, NewEmisData!$C:$C, $H156, NewEmisData!$D:$D, AI$2))</f>
        <v>4.1095518958717504E-3</v>
      </c>
      <c r="AJ156" s="335">
        <f>$I156*IF($G156="Pickup", SUMIFS(NewEmisData!J:J, NewEmisData!$A:$A, "Pickup", NewEmisData!$B:$B, $A156, NewEmisData!$C:$C, $H156, NewEmisData!$D:$D, AJ$2), SUMIFS(NewEmisData!J:J, NewEmisData!$A:$A, "LDV", NewEmisData!$B:$B, $A156, NewEmisData!$C:$C, $H156, NewEmisData!$D:$D, AJ$2))</f>
        <v>3.7489264773323799E-3</v>
      </c>
      <c r="AK156" s="335">
        <f>$I156*IF($G156="Pickup", SUMIFS(NewEmisData!K:K, NewEmisData!$A:$A, "Pickup", NewEmisData!$B:$B, $A156, NewEmisData!$C:$C, $H156, NewEmisData!$D:$D, AK$2), SUMIFS(NewEmisData!K:K, NewEmisData!$A:$A, "LDV", NewEmisData!$B:$B, $A156, NewEmisData!$C:$C, $H156, NewEmisData!$D:$D, AK$2))</f>
        <v>3.5881959766524201E-3</v>
      </c>
      <c r="AL156" s="335">
        <f>$I156*IF($G156="Pickup", SUMIFS(NewEmisData!L:L, NewEmisData!$A:$A, "Pickup", NewEmisData!$B:$B, $A156, NewEmisData!$C:$C, $H156, NewEmisData!$D:$D, AL$2), SUMIFS(NewEmisData!L:L, NewEmisData!$A:$A, "LDV", NewEmisData!$B:$B, $A156, NewEmisData!$C:$C, $H156, NewEmisData!$D:$D, AL$2))</f>
        <v>3.5311006464952199E-3</v>
      </c>
      <c r="AM156" s="335">
        <f>$I156*IF($G156="Pickup", SUMIFS(NewEmisData!M:M, NewEmisData!$A:$A, "Pickup", NewEmisData!$B:$B, $A156, NewEmisData!$C:$C, $H156, NewEmisData!$D:$D, AM$2), SUMIFS(NewEmisData!M:M, NewEmisData!$A:$A, "LDV", NewEmisData!$B:$B, $A156, NewEmisData!$C:$C, $H156, NewEmisData!$D:$D, AM$2))</f>
        <v>3.5100309709840301E-3</v>
      </c>
      <c r="AN156" s="335">
        <v>1.7442083422488778E-3</v>
      </c>
      <c r="AO156" s="335">
        <f>$I156*IF($G156="Pickup", SUMIFS(NewEmisData!E:E, NewEmisData!$A:$A, "Pickup", NewEmisData!$B:$B, $A156, NewEmisData!$C:$C, $H156, NewEmisData!$D:$D, AO$2), SUMIFS(NewEmisData!E:E, NewEmisData!$A:$A, "LDV", NewEmisData!$B:$B, $A156, NewEmisData!$C:$C, $H156, NewEmisData!$D:$D, AO$2))</f>
        <v>6.7831755328566196E-2</v>
      </c>
      <c r="AP156" s="335">
        <f>$I156*IF($G156="Pickup", SUMIFS(NewEmisData!F:F, NewEmisData!$A:$A, "Pickup", NewEmisData!$B:$B, $A156, NewEmisData!$C:$C, $H156, NewEmisData!$D:$D, AP$2), SUMIFS(NewEmisData!F:F, NewEmisData!$A:$A, "LDV", NewEmisData!$B:$B, $A156, NewEmisData!$C:$C, $H156, NewEmisData!$D:$D, AP$2))</f>
        <v>6.3250667156757298E-2</v>
      </c>
      <c r="AQ156" s="335">
        <f>$I156*IF($G156="Pickup", SUMIFS(NewEmisData!G:G, NewEmisData!$A:$A, "Pickup", NewEmisData!$B:$B, $A156, NewEmisData!$C:$C, $H156, NewEmisData!$D:$D, AQ$2), SUMIFS(NewEmisData!G:G, NewEmisData!$A:$A, "LDV", NewEmisData!$B:$B, $A156, NewEmisData!$C:$C, $H156, NewEmisData!$D:$D, AQ$2))</f>
        <v>6.2628417187727006E-2</v>
      </c>
      <c r="AR156" s="335">
        <f>$I156*IF($G156="Pickup", SUMIFS(NewEmisData!H:H, NewEmisData!$A:$A, "Pickup", NewEmisData!$B:$B, $A156, NewEmisData!$C:$C, $H156, NewEmisData!$D:$D, AR$2), SUMIFS(NewEmisData!H:H, NewEmisData!$A:$A, "LDV", NewEmisData!$B:$B, $A156, NewEmisData!$C:$C, $H156, NewEmisData!$D:$D, AR$2))</f>
        <v>6.1216981125607202E-2</v>
      </c>
      <c r="AS156" s="335">
        <f>$I156*IF($G156="Pickup", SUMIFS(NewEmisData!I:I, NewEmisData!$A:$A, "Pickup", NewEmisData!$B:$B, $A156, NewEmisData!$C:$C, $H156, NewEmisData!$D:$D, AS$2), SUMIFS(NewEmisData!I:I, NewEmisData!$A:$A, "LDV", NewEmisData!$B:$B, $A156, NewEmisData!$C:$C, $H156, NewEmisData!$D:$D, AS$2))</f>
        <v>5.9842025439809501E-2</v>
      </c>
      <c r="AT156" s="335">
        <f>$I156*IF($G156="Pickup", SUMIFS(NewEmisData!J:J, NewEmisData!$A:$A, "Pickup", NewEmisData!$B:$B, $A156, NewEmisData!$C:$C, $H156, NewEmisData!$D:$D, AT$2), SUMIFS(NewEmisData!J:J, NewEmisData!$A:$A, "LDV", NewEmisData!$B:$B, $A156, NewEmisData!$C:$C, $H156, NewEmisData!$D:$D, AT$2))</f>
        <v>5.8761885691048198E-2</v>
      </c>
      <c r="AU156" s="335">
        <f>$I156*IF($G156="Pickup", SUMIFS(NewEmisData!K:K, NewEmisData!$A:$A, "Pickup", NewEmisData!$B:$B, $A156, NewEmisData!$C:$C, $H156, NewEmisData!$D:$D, AU$2), SUMIFS(NewEmisData!K:K, NewEmisData!$A:$A, "LDV", NewEmisData!$B:$B, $A156, NewEmisData!$C:$C, $H156, NewEmisData!$D:$D, AU$2))</f>
        <v>5.8072078083983E-2</v>
      </c>
      <c r="AV156" s="335">
        <f>$I156*IF($G156="Pickup", SUMIFS(NewEmisData!L:L, NewEmisData!$A:$A, "Pickup", NewEmisData!$B:$B, $A156, NewEmisData!$C:$C, $H156, NewEmisData!$D:$D, AV$2), SUMIFS(NewEmisData!L:L, NewEmisData!$A:$A, "LDV", NewEmisData!$B:$B, $A156, NewEmisData!$C:$C, $H156, NewEmisData!$D:$D, AV$2))</f>
        <v>5.7726484266030297E-2</v>
      </c>
      <c r="AW156" s="335">
        <f>$I156*IF($G156="Pickup", SUMIFS(NewEmisData!M:M, NewEmisData!$A:$A, "Pickup", NewEmisData!$B:$B, $A156, NewEmisData!$C:$C, $H156, NewEmisData!$D:$D, AW$2), SUMIFS(NewEmisData!M:M, NewEmisData!$A:$A, "LDV", NewEmisData!$B:$B, $A156, NewEmisData!$C:$C, $H156, NewEmisData!$D:$D, AW$2))</f>
        <v>5.7530226905323702E-2</v>
      </c>
      <c r="AX156" s="335">
        <v>4.7629366333098749E-2</v>
      </c>
      <c r="AY156" s="335">
        <f>$I156*IF($G156="Pickup", SUMIFS(NewEmisData!E:E, NewEmisData!$A:$A, "Pickup", NewEmisData!$B:$B, $A156, NewEmisData!$C:$C, $H156, NewEmisData!$D:$D, AY$2), SUMIFS(NewEmisData!E:E, NewEmisData!$A:$A, "LDV", NewEmisData!$B:$B, $A156, NewEmisData!$C:$C, $H156, NewEmisData!$D:$D, AY$2))</f>
        <v>1.8324822567621701E-2</v>
      </c>
      <c r="AZ156" s="335">
        <f>$I156*IF($G156="Pickup", SUMIFS(NewEmisData!F:F, NewEmisData!$A:$A, "Pickup", NewEmisData!$B:$B, $A156, NewEmisData!$C:$C, $H156, NewEmisData!$D:$D, AZ$2), SUMIFS(NewEmisData!F:F, NewEmisData!$A:$A, "LDV", NewEmisData!$B:$B, $A156, NewEmisData!$C:$C, $H156, NewEmisData!$D:$D, AZ$2))</f>
        <v>1.4272294035055699E-2</v>
      </c>
      <c r="BA156" s="335">
        <f>$I156*IF($G156="Pickup", SUMIFS(NewEmisData!G:G, NewEmisData!$A:$A, "Pickup", NewEmisData!$B:$B, $A156, NewEmisData!$C:$C, $H156, NewEmisData!$D:$D, BA$2), SUMIFS(NewEmisData!G:G, NewEmisData!$A:$A, "LDV", NewEmisData!$B:$B, $A156, NewEmisData!$C:$C, $H156, NewEmisData!$D:$D, BA$2))</f>
        <v>1.3165752481838801E-2</v>
      </c>
      <c r="BB156" s="335">
        <f>$I156*IF($G156="Pickup", SUMIFS(NewEmisData!H:H, NewEmisData!$A:$A, "Pickup", NewEmisData!$B:$B, $A156, NewEmisData!$C:$C, $H156, NewEmisData!$D:$D, BB$2), SUMIFS(NewEmisData!H:H, NewEmisData!$A:$A, "LDV", NewEmisData!$B:$B, $A156, NewEmisData!$C:$C, $H156, NewEmisData!$D:$D, BB$2))</f>
        <v>1.1917194849656599E-2</v>
      </c>
      <c r="BC156" s="335">
        <f>$I156*IF($G156="Pickup", SUMIFS(NewEmisData!I:I, NewEmisData!$A:$A, "Pickup", NewEmisData!$B:$B, $A156, NewEmisData!$C:$C, $H156, NewEmisData!$D:$D, BC$2), SUMIFS(NewEmisData!I:I, NewEmisData!$A:$A, "LDV", NewEmisData!$B:$B, $A156, NewEmisData!$C:$C, $H156, NewEmisData!$D:$D, BC$2))</f>
        <v>1.0700861948252101E-2</v>
      </c>
      <c r="BD156" s="335">
        <f>$I156*IF($G156="Pickup", SUMIFS(NewEmisData!J:J, NewEmisData!$A:$A, "Pickup", NewEmisData!$B:$B, $A156, NewEmisData!$C:$C, $H156, NewEmisData!$D:$D, BD$2), SUMIFS(NewEmisData!J:J, NewEmisData!$A:$A, "LDV", NewEmisData!$B:$B, $A156, NewEmisData!$C:$C, $H156, NewEmisData!$D:$D, BD$2))</f>
        <v>9.7453521893521699E-3</v>
      </c>
      <c r="BE156" s="335">
        <f>$I156*IF($G156="Pickup", SUMIFS(NewEmisData!K:K, NewEmisData!$A:$A, "Pickup", NewEmisData!$B:$B, $A156, NewEmisData!$C:$C, $H156, NewEmisData!$D:$D, BE$2), SUMIFS(NewEmisData!K:K, NewEmisData!$A:$A, "LDV", NewEmisData!$B:$B, $A156, NewEmisData!$C:$C, $H156, NewEmisData!$D:$D, BE$2))</f>
        <v>9.1351470976244707E-3</v>
      </c>
      <c r="BF156" s="335">
        <f>$I156*IF($G156="Pickup", SUMIFS(NewEmisData!L:L, NewEmisData!$A:$A, "Pickup", NewEmisData!$B:$B, $A156, NewEmisData!$C:$C, $H156, NewEmisData!$D:$D, BF$2), SUMIFS(NewEmisData!L:L, NewEmisData!$A:$A, "LDV", NewEmisData!$B:$B, $A156, NewEmisData!$C:$C, $H156, NewEmisData!$D:$D, BF$2))</f>
        <v>8.8293874131557606E-3</v>
      </c>
      <c r="BG156" s="335">
        <f>$I156*IF($G156="Pickup", SUMIFS(NewEmisData!M:M, NewEmisData!$A:$A, "Pickup", NewEmisData!$B:$B, $A156, NewEmisData!$C:$C, $H156, NewEmisData!$D:$D, BG$2), SUMIFS(NewEmisData!M:M, NewEmisData!$A:$A, "LDV", NewEmisData!$B:$B, $A156, NewEmisData!$C:$C, $H156, NewEmisData!$D:$D, BG$2))</f>
        <v>8.6558174466142106E-3</v>
      </c>
      <c r="BH156" s="335">
        <v>9.4789149915835945E-3</v>
      </c>
      <c r="BI156" s="335">
        <f>$I156*IF($G156="Pickup", SUMIFS(NewEmisData!E:E, NewEmisData!$A:$A, "Pickup", NewEmisData!$B:$B, $A156, NewEmisData!$C:$C, $H156, NewEmisData!$D:$D, BI$2), SUMIFS(NewEmisData!E:E, NewEmisData!$A:$A, "LDV", NewEmisData!$B:$B, $A156, NewEmisData!$C:$C, $H156, NewEmisData!$D:$D, BI$2))</f>
        <v>5.6341971782511804</v>
      </c>
      <c r="BJ156" s="335">
        <f>$I156*IF($G156="Pickup", SUMIFS(NewEmisData!F:F, NewEmisData!$A:$A, "Pickup", NewEmisData!$B:$B, $A156, NewEmisData!$C:$C, $H156, NewEmisData!$D:$D, BJ$2), SUMIFS(NewEmisData!F:F, NewEmisData!$A:$A, "LDV", NewEmisData!$B:$B, $A156, NewEmisData!$C:$C, $H156, NewEmisData!$D:$D, BJ$2))</f>
        <v>3.2912080717511998</v>
      </c>
      <c r="BK156" s="335">
        <f>$I156*IF($G156="Pickup", SUMIFS(NewEmisData!G:G, NewEmisData!$A:$A, "Pickup", NewEmisData!$B:$B, $A156, NewEmisData!$C:$C, $H156, NewEmisData!$D:$D, BK$2), SUMIFS(NewEmisData!G:G, NewEmisData!$A:$A, "LDV", NewEmisData!$B:$B, $A156, NewEmisData!$C:$C, $H156, NewEmisData!$D:$D, BK$2))</f>
        <v>2.5038449092773698</v>
      </c>
      <c r="BL156" s="335">
        <f>$I156*IF($G156="Pickup", SUMIFS(NewEmisData!H:H, NewEmisData!$A:$A, "Pickup", NewEmisData!$B:$B, $A156, NewEmisData!$C:$C, $H156, NewEmisData!$D:$D, BL$2), SUMIFS(NewEmisData!H:H, NewEmisData!$A:$A, "LDV", NewEmisData!$B:$B, $A156, NewEmisData!$C:$C, $H156, NewEmisData!$D:$D, BL$2))</f>
        <v>1.9586302072503601</v>
      </c>
      <c r="BM156" s="335">
        <f>$I156*IF($G156="Pickup", SUMIFS(NewEmisData!I:I, NewEmisData!$A:$A, "Pickup", NewEmisData!$B:$B, $A156, NewEmisData!$C:$C, $H156, NewEmisData!$D:$D, BM$2), SUMIFS(NewEmisData!I:I, NewEmisData!$A:$A, "LDV", NewEmisData!$B:$B, $A156, NewEmisData!$C:$C, $H156, NewEmisData!$D:$D, BM$2))</f>
        <v>1.4188080704430199</v>
      </c>
      <c r="BN156" s="335">
        <f>$I156*IF($G156="Pickup", SUMIFS(NewEmisData!J:J, NewEmisData!$A:$A, "Pickup", NewEmisData!$B:$B, $A156, NewEmisData!$C:$C, $H156, NewEmisData!$D:$D, BN$2), SUMIFS(NewEmisData!J:J, NewEmisData!$A:$A, "LDV", NewEmisData!$B:$B, $A156, NewEmisData!$C:$C, $H156, NewEmisData!$D:$D, BN$2))</f>
        <v>1.12295829909247</v>
      </c>
      <c r="BO156" s="335">
        <f>$I156*IF($G156="Pickup", SUMIFS(NewEmisData!K:K, NewEmisData!$A:$A, "Pickup", NewEmisData!$B:$B, $A156, NewEmisData!$C:$C, $H156, NewEmisData!$D:$D, BO$2), SUMIFS(NewEmisData!K:K, NewEmisData!$A:$A, "LDV", NewEmisData!$B:$B, $A156, NewEmisData!$C:$C, $H156, NewEmisData!$D:$D, BO$2))</f>
        <v>0.98917470890575399</v>
      </c>
      <c r="BP156" s="335">
        <f>$I156*IF($G156="Pickup", SUMIFS(NewEmisData!L:L, NewEmisData!$A:$A, "Pickup", NewEmisData!$B:$B, $A156, NewEmisData!$C:$C, $H156, NewEmisData!$D:$D, BP$2), SUMIFS(NewEmisData!L:L, NewEmisData!$A:$A, "LDV", NewEmisData!$B:$B, $A156, NewEmisData!$C:$C, $H156, NewEmisData!$D:$D, BP$2))</f>
        <v>0.94587291374607996</v>
      </c>
      <c r="BQ156" s="335">
        <f>$I156*IF($G156="Pickup", SUMIFS(NewEmisData!M:M, NewEmisData!$A:$A, "Pickup", NewEmisData!$B:$B, $A156, NewEmisData!$C:$C, $H156, NewEmisData!$D:$D, BQ$2), SUMIFS(NewEmisData!M:M, NewEmisData!$A:$A, "LDV", NewEmisData!$B:$B, $A156, NewEmisData!$C:$C, $H156, NewEmisData!$D:$D, BQ$2))</f>
        <v>0.91886504762322097</v>
      </c>
      <c r="BR156" s="335">
        <v>1.6588293829830492</v>
      </c>
      <c r="BS156" s="335">
        <f>$I156*IF($G156="Pickup", SUMIFS(NewEmisData!E:E, NewEmisData!$A:$A, "Pickup", NewEmisData!$B:$B, $A156, NewEmisData!$C:$C, $H156, NewEmisData!$D:$D, BS$2), SUMIFS(NewEmisData!E:E, NewEmisData!$A:$A, "LDV", NewEmisData!$B:$B, $A156, NewEmisData!$C:$C, $H156, NewEmisData!$D:$D, BS$2))</f>
        <v>0.64604041020523395</v>
      </c>
      <c r="BT156" s="335">
        <f>$I156*IF($G156="Pickup", SUMIFS(NewEmisData!F:F, NewEmisData!$A:$A, "Pickup", NewEmisData!$B:$B, $A156, NewEmisData!$C:$C, $H156, NewEmisData!$D:$D, BT$2), SUMIFS(NewEmisData!F:F, NewEmisData!$A:$A, "LDV", NewEmisData!$B:$B, $A156, NewEmisData!$C:$C, $H156, NewEmisData!$D:$D, BT$2))</f>
        <v>0.33711601886070303</v>
      </c>
      <c r="BU156" s="335">
        <f>$I156*IF($G156="Pickup", SUMIFS(NewEmisData!G:G, NewEmisData!$A:$A, "Pickup", NewEmisData!$B:$B, $A156, NewEmisData!$C:$C, $H156, NewEmisData!$D:$D, BU$2), SUMIFS(NewEmisData!G:G, NewEmisData!$A:$A, "LDV", NewEmisData!$B:$B, $A156, NewEmisData!$C:$C, $H156, NewEmisData!$D:$D, BU$2))</f>
        <v>0.24835485029207899</v>
      </c>
      <c r="BV156" s="335">
        <f>$I156*IF($G156="Pickup", SUMIFS(NewEmisData!H:H, NewEmisData!$A:$A, "Pickup", NewEmisData!$B:$B, $A156, NewEmisData!$C:$C, $H156, NewEmisData!$D:$D, BV$2), SUMIFS(NewEmisData!H:H, NewEmisData!$A:$A, "LDV", NewEmisData!$B:$B, $A156, NewEmisData!$C:$C, $H156, NewEmisData!$D:$D, BV$2))</f>
        <v>0.20063726173746699</v>
      </c>
      <c r="BW156" s="335">
        <f>$I156*IF($G156="Pickup", SUMIFS(NewEmisData!I:I, NewEmisData!$A:$A, "Pickup", NewEmisData!$B:$B, $A156, NewEmisData!$C:$C, $H156, NewEmisData!$D:$D, BW$2), SUMIFS(NewEmisData!I:I, NewEmisData!$A:$A, "LDV", NewEmisData!$B:$B, $A156, NewEmisData!$C:$C, $H156, NewEmisData!$D:$D, BW$2))</f>
        <v>0.148388069930526</v>
      </c>
      <c r="BX156" s="335">
        <f>$I156*IF($G156="Pickup", SUMIFS(NewEmisData!J:J, NewEmisData!$A:$A, "Pickup", NewEmisData!$B:$B, $A156, NewEmisData!$C:$C, $H156, NewEmisData!$D:$D, BX$2), SUMIFS(NewEmisData!J:J, NewEmisData!$A:$A, "LDV", NewEmisData!$B:$B, $A156, NewEmisData!$C:$C, $H156, NewEmisData!$D:$D, BX$2))</f>
        <v>0.12460657527841699</v>
      </c>
      <c r="BY156" s="335">
        <f>$I156*IF($G156="Pickup", SUMIFS(NewEmisData!K:K, NewEmisData!$A:$A, "Pickup", NewEmisData!$B:$B, $A156, NewEmisData!$C:$C, $H156, NewEmisData!$D:$D, BY$2), SUMIFS(NewEmisData!K:K, NewEmisData!$A:$A, "LDV", NewEmisData!$B:$B, $A156, NewEmisData!$C:$C, $H156, NewEmisData!$D:$D, BY$2))</f>
        <v>0.11177610097077099</v>
      </c>
      <c r="BZ156" s="335">
        <f>$I156*IF($G156="Pickup", SUMIFS(NewEmisData!L:L, NewEmisData!$A:$A, "Pickup", NewEmisData!$B:$B, $A156, NewEmisData!$C:$C, $H156, NewEmisData!$D:$D, BZ$2), SUMIFS(NewEmisData!L:L, NewEmisData!$A:$A, "LDV", NewEmisData!$B:$B, $A156, NewEmisData!$C:$C, $H156, NewEmisData!$D:$D, BZ$2))</f>
        <v>0.10678198489299399</v>
      </c>
      <c r="CA156" s="335">
        <f>$I156*IF($G156="Pickup", SUMIFS(NewEmisData!M:M, NewEmisData!$A:$A, "Pickup", NewEmisData!$B:$B, $A156, NewEmisData!$C:$C, $H156, NewEmisData!$D:$D, CA$2), SUMIFS(NewEmisData!M:M, NewEmisData!$A:$A, "LDV", NewEmisData!$B:$B, $A156, NewEmisData!$C:$C, $H156, NewEmisData!$D:$D, CA$2))</f>
        <v>0.102788686456563</v>
      </c>
      <c r="CB156" s="335">
        <v>0.10573121882292051</v>
      </c>
      <c r="CC156" s="335">
        <f>$I156*IF($G156="Pickup", SUMIFS(NewEmisData!E:E, NewEmisData!$A:$A, "Pickup", NewEmisData!$B:$B, $A156, NewEmisData!$C:$C, $H156, NewEmisData!$D:$D, CC$2), SUMIFS(NewEmisData!E:E, NewEmisData!$A:$A, "LDV", NewEmisData!$B:$B, $A156, NewEmisData!$C:$C, $H156, NewEmisData!$D:$D, CC$2))</f>
        <v>4.5186599160421101E-2</v>
      </c>
      <c r="CD156" s="335">
        <f>$I156*IF($G156="Pickup", SUMIFS(NewEmisData!F:F, NewEmisData!$A:$A, "Pickup", NewEmisData!$B:$B, $A156, NewEmisData!$C:$C, $H156, NewEmisData!$D:$D, CD$2), SUMIFS(NewEmisData!F:F, NewEmisData!$A:$A, "LDV", NewEmisData!$B:$B, $A156, NewEmisData!$C:$C, $H156, NewEmisData!$D:$D, CD$2))</f>
        <v>3.0321042660064499E-2</v>
      </c>
      <c r="CE156" s="335">
        <f>$I156*IF($G156="Pickup", SUMIFS(NewEmisData!G:G, NewEmisData!$A:$A, "Pickup", NewEmisData!$B:$B, $A156, NewEmisData!$C:$C, $H156, NewEmisData!$D:$D, CE$2), SUMIFS(NewEmisData!G:G, NewEmisData!$A:$A, "LDV", NewEmisData!$B:$B, $A156, NewEmisData!$C:$C, $H156, NewEmisData!$D:$D, CE$2))</f>
        <v>2.5916716030162101E-2</v>
      </c>
      <c r="CF156" s="335">
        <f>$I156*IF($G156="Pickup", SUMIFS(NewEmisData!H:H, NewEmisData!$A:$A, "Pickup", NewEmisData!$B:$B, $A156, NewEmisData!$C:$C, $H156, NewEmisData!$D:$D, CF$2), SUMIFS(NewEmisData!H:H, NewEmisData!$A:$A, "LDV", NewEmisData!$B:$B, $A156, NewEmisData!$C:$C, $H156, NewEmisData!$D:$D, CF$2))</f>
        <v>2.4735955589537201E-2</v>
      </c>
      <c r="CG156" s="335">
        <f>$I156*IF($G156="Pickup", SUMIFS(NewEmisData!I:I, NewEmisData!$A:$A, "Pickup", NewEmisData!$B:$B, $A156, NewEmisData!$C:$C, $H156, NewEmisData!$D:$D, CG$2), SUMIFS(NewEmisData!I:I, NewEmisData!$A:$A, "LDV", NewEmisData!$B:$B, $A156, NewEmisData!$C:$C, $H156, NewEmisData!$D:$D, CG$2))</f>
        <v>2.39507418397766E-2</v>
      </c>
      <c r="CH156" s="335">
        <f>$I156*IF($G156="Pickup", SUMIFS(NewEmisData!J:J, NewEmisData!$A:$A, "Pickup", NewEmisData!$B:$B, $A156, NewEmisData!$C:$C, $H156, NewEmisData!$D:$D, CH$2), SUMIFS(NewEmisData!J:J, NewEmisData!$A:$A, "LDV", NewEmisData!$B:$B, $A156, NewEmisData!$C:$C, $H156, NewEmisData!$D:$D, CH$2))</f>
        <v>2.33343295652753E-2</v>
      </c>
      <c r="CI156" s="335">
        <f>$I156*IF($G156="Pickup", SUMIFS(NewEmisData!K:K, NewEmisData!$A:$A, "Pickup", NewEmisData!$B:$B, $A156, NewEmisData!$C:$C, $H156, NewEmisData!$D:$D, CI$2), SUMIFS(NewEmisData!K:K, NewEmisData!$A:$A, "LDV", NewEmisData!$B:$B, $A156, NewEmisData!$C:$C, $H156, NewEmisData!$D:$D, CI$2))</f>
        <v>2.33323778682475E-2</v>
      </c>
      <c r="CJ156" s="335">
        <f>$I156*IF($G156="Pickup", SUMIFS(NewEmisData!L:L, NewEmisData!$A:$A, "Pickup", NewEmisData!$B:$B, $A156, NewEmisData!$C:$C, $H156, NewEmisData!$D:$D, CJ$2), SUMIFS(NewEmisData!L:L, NewEmisData!$A:$A, "LDV", NewEmisData!$B:$B, $A156, NewEmisData!$C:$C, $H156, NewEmisData!$D:$D, CJ$2))</f>
        <v>2.3331868508858E-2</v>
      </c>
      <c r="CK156" s="335">
        <f>$I156*IF($G156="Pickup", SUMIFS(NewEmisData!M:M, NewEmisData!$A:$A, "Pickup", NewEmisData!$B:$B, $A156, NewEmisData!$C:$C, $H156, NewEmisData!$D:$D, CK$2), SUMIFS(NewEmisData!M:M, NewEmisData!$A:$A, "LDV", NewEmisData!$B:$B, $A156, NewEmisData!$C:$C, $H156, NewEmisData!$D:$D, CK$2))</f>
        <v>2.3331333840255802E-2</v>
      </c>
      <c r="CL156" s="335">
        <v>2.2881070645398207E-2</v>
      </c>
      <c r="CM156" s="335">
        <f>$I156*IF($G156="Pickup", SUMIFS(NewEmisData!E:E, NewEmisData!$A:$A, "Pickup", NewEmisData!$B:$B, $A156, NewEmisData!$C:$C, $H156, NewEmisData!$D:$D, CM$2), SUMIFS(NewEmisData!E:E, NewEmisData!$A:$A, "LDV", NewEmisData!$B:$B, $A156, NewEmisData!$C:$C, $H156, NewEmisData!$D:$D, CM$2))</f>
        <v>1.8999640989844298E-2</v>
      </c>
      <c r="CN156" s="335">
        <f>$I156*IF($G156="Pickup", SUMIFS(NewEmisData!F:F, NewEmisData!$A:$A, "Pickup", NewEmisData!$B:$B, $A156, NewEmisData!$C:$C, $H156, NewEmisData!$D:$D, CN$2), SUMIFS(NewEmisData!F:F, NewEmisData!$A:$A, "LDV", NewEmisData!$B:$B, $A156, NewEmisData!$C:$C, $H156, NewEmisData!$D:$D, CN$2))</f>
        <v>1.12934038283153E-2</v>
      </c>
      <c r="CO156" s="335">
        <f>$I156*IF($G156="Pickup", SUMIFS(NewEmisData!G:G, NewEmisData!$A:$A, "Pickup", NewEmisData!$B:$B, $A156, NewEmisData!$C:$C, $H156, NewEmisData!$D:$D, CO$2), SUMIFS(NewEmisData!G:G, NewEmisData!$A:$A, "LDV", NewEmisData!$B:$B, $A156, NewEmisData!$C:$C, $H156, NewEmisData!$D:$D, CO$2))</f>
        <v>8.9155864809614994E-3</v>
      </c>
      <c r="CP156" s="335">
        <f>$I156*IF($G156="Pickup", SUMIFS(NewEmisData!H:H, NewEmisData!$A:$A, "Pickup", NewEmisData!$B:$B, $A156, NewEmisData!$C:$C, $H156, NewEmisData!$D:$D, CP$2), SUMIFS(NewEmisData!H:H, NewEmisData!$A:$A, "LDV", NewEmisData!$B:$B, $A156, NewEmisData!$C:$C, $H156, NewEmisData!$D:$D, CP$2))</f>
        <v>7.3372921922104104E-3</v>
      </c>
      <c r="CQ156" s="335">
        <f>$I156*IF($G156="Pickup", SUMIFS(NewEmisData!I:I, NewEmisData!$A:$A, "Pickup", NewEmisData!$B:$B, $A156, NewEmisData!$C:$C, $H156, NewEmisData!$D:$D, CQ$2), SUMIFS(NewEmisData!I:I, NewEmisData!$A:$A, "LDV", NewEmisData!$B:$B, $A156, NewEmisData!$C:$C, $H156, NewEmisData!$D:$D, CQ$2))</f>
        <v>6.5724995115123896E-3</v>
      </c>
      <c r="CR156" s="335">
        <f>$I156*IF($G156="Pickup", SUMIFS(NewEmisData!J:J, NewEmisData!$A:$A, "Pickup", NewEmisData!$B:$B, $A156, NewEmisData!$C:$C, $H156, NewEmisData!$D:$D, CR$2), SUMIFS(NewEmisData!J:J, NewEmisData!$A:$A, "LDV", NewEmisData!$B:$B, $A156, NewEmisData!$C:$C, $H156, NewEmisData!$D:$D, CR$2))</f>
        <v>6.2407197852133098E-3</v>
      </c>
      <c r="CS156" s="335">
        <f>$I156*IF($G156="Pickup", SUMIFS(NewEmisData!K:K, NewEmisData!$A:$A, "Pickup", NewEmisData!$B:$B, $A156, NewEmisData!$C:$C, $H156, NewEmisData!$D:$D, CS$2), SUMIFS(NewEmisData!K:K, NewEmisData!$A:$A, "LDV", NewEmisData!$B:$B, $A156, NewEmisData!$C:$C, $H156, NewEmisData!$D:$D, CS$2))</f>
        <v>6.20457620974787E-3</v>
      </c>
      <c r="CT156" s="335">
        <f>$I156*IF($G156="Pickup", SUMIFS(NewEmisData!L:L, NewEmisData!$A:$A, "Pickup", NewEmisData!$B:$B, $A156, NewEmisData!$C:$C, $H156, NewEmisData!$D:$D, CT$2), SUMIFS(NewEmisData!L:L, NewEmisData!$A:$A, "LDV", NewEmisData!$B:$B, $A156, NewEmisData!$C:$C, $H156, NewEmisData!$D:$D, CT$2))</f>
        <v>6.1456645266433898E-3</v>
      </c>
      <c r="CU156" s="335">
        <f>$I156*IF($G156="Pickup", SUMIFS(NewEmisData!M:M, NewEmisData!$A:$A, "Pickup", NewEmisData!$B:$B, $A156, NewEmisData!$C:$C, $H156, NewEmisData!$D:$D, CU$2), SUMIFS(NewEmisData!M:M, NewEmisData!$A:$A, "LDV", NewEmisData!$B:$B, $A156, NewEmisData!$C:$C, $H156, NewEmisData!$D:$D, CU$2))</f>
        <v>6.1452936234844303E-3</v>
      </c>
      <c r="CV156" s="335">
        <v>6.9734009009235556E-3</v>
      </c>
      <c r="CW156" s="335">
        <v>4.0498104655261064E-3</v>
      </c>
      <c r="CX156" s="335">
        <v>2.5030350838759993E-3</v>
      </c>
      <c r="CY156" s="335">
        <v>2.1151214403419519E-3</v>
      </c>
      <c r="CZ156" s="335">
        <v>1.7489979687569375E-3</v>
      </c>
      <c r="DA156" s="335">
        <v>1.340486996695321E-3</v>
      </c>
      <c r="DB156" s="335">
        <v>1.0553769116342638E-3</v>
      </c>
      <c r="DC156" s="335">
        <v>1.0132227560056145E-3</v>
      </c>
      <c r="DD156" s="335">
        <v>1.0003159541004489E-3</v>
      </c>
      <c r="DE156" s="335">
        <v>9.9860782000699166E-4</v>
      </c>
      <c r="DF156" s="335">
        <v>9.9860782000699166E-4</v>
      </c>
      <c r="DG156" s="335">
        <f>$I156*IF($G156="Pickup", SUMIFS(NewEmisData!E:E, NewEmisData!$A:$A, "Pickup", NewEmisData!$B:$B, $A156, NewEmisData!$C:$C, $H156, NewEmisData!$D:$D, DG$2), SUMIFS(NewEmisData!E:E, NewEmisData!$A:$A, "LDV", NewEmisData!$B:$B, $A156, NewEmisData!$C:$C, $H156, NewEmisData!$D:$D, DG$2))</f>
        <v>0</v>
      </c>
      <c r="DH156" s="335">
        <f>$I156*IF($G156="Pickup", SUMIFS(NewEmisData!F:F, NewEmisData!$A:$A, "Pickup", NewEmisData!$B:$B, $A156, NewEmisData!$C:$C, $H156, NewEmisData!$D:$D, DH$2), SUMIFS(NewEmisData!F:F, NewEmisData!$A:$A, "LDV", NewEmisData!$B:$B, $A156, NewEmisData!$C:$C, $H156, NewEmisData!$D:$D, DH$2))</f>
        <v>0</v>
      </c>
      <c r="DI156" s="335">
        <f>$I156*IF($G156="Pickup", SUMIFS(NewEmisData!G:G, NewEmisData!$A:$A, "Pickup", NewEmisData!$B:$B, $A156, NewEmisData!$C:$C, $H156, NewEmisData!$D:$D, DI$2), SUMIFS(NewEmisData!G:G, NewEmisData!$A:$A, "LDV", NewEmisData!$B:$B, $A156, NewEmisData!$C:$C, $H156, NewEmisData!$D:$D, DI$2))</f>
        <v>0</v>
      </c>
      <c r="DJ156" s="335">
        <f>$I156*IF($G156="Pickup", SUMIFS(NewEmisData!H:H, NewEmisData!$A:$A, "Pickup", NewEmisData!$B:$B, $A156, NewEmisData!$C:$C, $H156, NewEmisData!$D:$D, DJ$2), SUMIFS(NewEmisData!H:H, NewEmisData!$A:$A, "LDV", NewEmisData!$B:$B, $A156, NewEmisData!$C:$C, $H156, NewEmisData!$D:$D, DJ$2))</f>
        <v>0</v>
      </c>
      <c r="DK156" s="335">
        <f>$I156*IF($G156="Pickup", SUMIFS(NewEmisData!I:I, NewEmisData!$A:$A, "Pickup", NewEmisData!$B:$B, $A156, NewEmisData!$C:$C, $H156, NewEmisData!$D:$D, DK$2), SUMIFS(NewEmisData!I:I, NewEmisData!$A:$A, "LDV", NewEmisData!$B:$B, $A156, NewEmisData!$C:$C, $H156, NewEmisData!$D:$D, DK$2))</f>
        <v>0</v>
      </c>
      <c r="DL156" s="335">
        <f>$I156*IF($G156="Pickup", SUMIFS(NewEmisData!J:J, NewEmisData!$A:$A, "Pickup", NewEmisData!$B:$B, $A156, NewEmisData!$C:$C, $H156, NewEmisData!$D:$D, DL$2), SUMIFS(NewEmisData!J:J, NewEmisData!$A:$A, "LDV", NewEmisData!$B:$B, $A156, NewEmisData!$C:$C, $H156, NewEmisData!$D:$D, DL$2))</f>
        <v>0</v>
      </c>
      <c r="DM156" s="335">
        <f>$I156*IF($G156="Pickup", SUMIFS(NewEmisData!K:K, NewEmisData!$A:$A, "Pickup", NewEmisData!$B:$B, $A156, NewEmisData!$C:$C, $H156, NewEmisData!$D:$D, DM$2), SUMIFS(NewEmisData!K:K, NewEmisData!$A:$A, "LDV", NewEmisData!$B:$B, $A156, NewEmisData!$C:$C, $H156, NewEmisData!$D:$D, DM$2))</f>
        <v>0</v>
      </c>
      <c r="DN156" s="335">
        <f>$I156*IF($G156="Pickup", SUMIFS(NewEmisData!L:L, NewEmisData!$A:$A, "Pickup", NewEmisData!$B:$B, $A156, NewEmisData!$C:$C, $H156, NewEmisData!$D:$D, DN$2), SUMIFS(NewEmisData!L:L, NewEmisData!$A:$A, "LDV", NewEmisData!$B:$B, $A156, NewEmisData!$C:$C, $H156, NewEmisData!$D:$D, DN$2))</f>
        <v>0</v>
      </c>
      <c r="DO156" s="335">
        <f>$I156*IF($G156="Pickup", SUMIFS(NewEmisData!M:M, NewEmisData!$A:$A, "Pickup", NewEmisData!$B:$B, $A156, NewEmisData!$C:$C, $H156, NewEmisData!$D:$D, DO$2), SUMIFS(NewEmisData!M:M, NewEmisData!$A:$A, "LDV", NewEmisData!$B:$B, $A156, NewEmisData!$C:$C, $H156, NewEmisData!$D:$D, DO$2))</f>
        <v>0</v>
      </c>
      <c r="DP156" s="335">
        <v>2.023129771030282E-3</v>
      </c>
      <c r="DQ156" s="335">
        <f>$I156*IF($G156="Pickup", SUMIFS(NewEmisData!E:E, NewEmisData!$A:$A, "Pickup", NewEmisData!$B:$B, $A156, NewEmisData!$C:$C, $H156, NewEmisData!$D:$D, DQ$2), SUMIFS(NewEmisData!E:E, NewEmisData!$A:$A, "LDV", NewEmisData!$B:$B, $A156, NewEmisData!$C:$C, $H156, NewEmisData!$D:$D, DQ$2))</f>
        <v>1.28100272800791E-2</v>
      </c>
      <c r="DR156" s="335">
        <f>$I156*IF($G156="Pickup", SUMIFS(NewEmisData!F:F, NewEmisData!$A:$A, "Pickup", NewEmisData!$B:$B, $A156, NewEmisData!$C:$C, $H156, NewEmisData!$D:$D, DR$2), SUMIFS(NewEmisData!F:F, NewEmisData!$A:$A, "LDV", NewEmisData!$B:$B, $A156, NewEmisData!$C:$C, $H156, NewEmisData!$D:$D, DR$2))</f>
        <v>6.9424260700293398E-3</v>
      </c>
      <c r="DS156" s="335">
        <f>$I156*IF($G156="Pickup", SUMIFS(NewEmisData!G:G, NewEmisData!$A:$A, "Pickup", NewEmisData!$B:$B, $A156, NewEmisData!$C:$C, $H156, NewEmisData!$D:$D, DS$2), SUMIFS(NewEmisData!G:G, NewEmisData!$A:$A, "LDV", NewEmisData!$B:$B, $A156, NewEmisData!$C:$C, $H156, NewEmisData!$D:$D, DS$2))</f>
        <v>5.5718062948972597E-3</v>
      </c>
      <c r="DT156" s="335">
        <f>$I156*IF($G156="Pickup", SUMIFS(NewEmisData!H:H, NewEmisData!$A:$A, "Pickup", NewEmisData!$B:$B, $A156, NewEmisData!$C:$C, $H156, NewEmisData!$D:$D, DT$2), SUMIFS(NewEmisData!H:H, NewEmisData!$A:$A, "LDV", NewEmisData!$B:$B, $A156, NewEmisData!$C:$C, $H156, NewEmisData!$D:$D, DT$2))</f>
        <v>4.2603417623007303E-3</v>
      </c>
      <c r="DU156" s="335">
        <f>$I156*IF($G156="Pickup", SUMIFS(NewEmisData!I:I, NewEmisData!$A:$A, "Pickup", NewEmisData!$B:$B, $A156, NewEmisData!$C:$C, $H156, NewEmisData!$D:$D, DU$2), SUMIFS(NewEmisData!I:I, NewEmisData!$A:$A, "LDV", NewEmisData!$B:$B, $A156, NewEmisData!$C:$C, $H156, NewEmisData!$D:$D, DU$2))</f>
        <v>3.31959498333436E-3</v>
      </c>
      <c r="DV156" s="335">
        <f>$I156*IF($G156="Pickup", SUMIFS(NewEmisData!J:J, NewEmisData!$A:$A, "Pickup", NewEmisData!$B:$B, $A156, NewEmisData!$C:$C, $H156, NewEmisData!$D:$D, DV$2), SUMIFS(NewEmisData!J:J, NewEmisData!$A:$A, "LDV", NewEmisData!$B:$B, $A156, NewEmisData!$C:$C, $H156, NewEmisData!$D:$D, DV$2))</f>
        <v>2.8901416801040899E-3</v>
      </c>
      <c r="DW156" s="335">
        <f>$I156*IF($G156="Pickup", SUMIFS(NewEmisData!K:K, NewEmisData!$A:$A, "Pickup", NewEmisData!$B:$B, $A156, NewEmisData!$C:$C, $H156, NewEmisData!$D:$D, DW$2), SUMIFS(NewEmisData!K:K, NewEmisData!$A:$A, "LDV", NewEmisData!$B:$B, $A156, NewEmisData!$C:$C, $H156, NewEmisData!$D:$D, DW$2))</f>
        <v>2.6480526244027302E-3</v>
      </c>
      <c r="DX156" s="335">
        <f>$I156*IF($G156="Pickup", SUMIFS(NewEmisData!L:L, NewEmisData!$A:$A, "Pickup", NewEmisData!$B:$B, $A156, NewEmisData!$C:$C, $H156, NewEmisData!$D:$D, DX$2), SUMIFS(NewEmisData!L:L, NewEmisData!$A:$A, "LDV", NewEmisData!$B:$B, $A156, NewEmisData!$C:$C, $H156, NewEmisData!$D:$D, DX$2))</f>
        <v>2.5707167297103401E-3</v>
      </c>
      <c r="DY156" s="335">
        <f>$I156*IF($G156="Pickup", SUMIFS(NewEmisData!M:M, NewEmisData!$A:$A, "Pickup", NewEmisData!$B:$B, $A156, NewEmisData!$C:$C, $H156, NewEmisData!$D:$D, DY$2), SUMIFS(NewEmisData!M:M, NewEmisData!$A:$A, "LDV", NewEmisData!$B:$B, $A156, NewEmisData!$C:$C, $H156, NewEmisData!$D:$D, DY$2))</f>
        <v>2.5319062605993902E-3</v>
      </c>
      <c r="DZ156" s="335">
        <v>5.594489642908501E-3</v>
      </c>
      <c r="EA156" s="335">
        <f t="shared" si="234"/>
        <v>437.85746964693402</v>
      </c>
      <c r="EB156" s="335">
        <f t="shared" si="235"/>
        <v>424.609883045034</v>
      </c>
      <c r="EC156" s="335">
        <f t="shared" si="236"/>
        <v>389.26792072260798</v>
      </c>
      <c r="ED156" s="335">
        <f t="shared" si="237"/>
        <v>331.09003080375697</v>
      </c>
      <c r="EE156" s="335">
        <f t="shared" si="238"/>
        <v>286.46929869872997</v>
      </c>
      <c r="EF156" s="335">
        <f t="shared" si="239"/>
        <v>261.33080310252802</v>
      </c>
      <c r="EG156" s="335">
        <f t="shared" si="240"/>
        <v>250.12665030232699</v>
      </c>
      <c r="EH156" s="335">
        <f t="shared" si="241"/>
        <v>246.146486551527</v>
      </c>
      <c r="EI156" s="335">
        <f t="shared" si="242"/>
        <v>244.677818234341</v>
      </c>
      <c r="EJ156" s="335">
        <f t="shared" si="243"/>
        <v>0.27672218065037407</v>
      </c>
      <c r="EK156" s="335">
        <f t="shared" si="244"/>
        <v>0.78000130642291299</v>
      </c>
      <c r="EL156" s="335">
        <f t="shared" si="245"/>
        <v>0.323605278282381</v>
      </c>
      <c r="EM156" s="335">
        <f t="shared" si="246"/>
        <v>0.19152446532377701</v>
      </c>
      <c r="EN156" s="335">
        <f t="shared" si="247"/>
        <v>0.12537127832280801</v>
      </c>
      <c r="EO156" s="335">
        <f t="shared" si="248"/>
        <v>7.6671766649271E-2</v>
      </c>
      <c r="EP156" s="335">
        <f t="shared" si="249"/>
        <v>5.7019026656941203E-2</v>
      </c>
      <c r="EQ156" s="335">
        <f t="shared" si="250"/>
        <v>4.8823281713844202E-2</v>
      </c>
      <c r="ER156" s="335">
        <f t="shared" si="251"/>
        <v>4.6542407484685501E-2</v>
      </c>
      <c r="ES156" s="335">
        <f t="shared" si="252"/>
        <v>4.5415311435121702E-2</v>
      </c>
      <c r="ET156" s="335">
        <f t="shared" si="253"/>
        <v>6.1988464688476796E-2</v>
      </c>
      <c r="EU156" s="335">
        <f t="shared" si="254"/>
        <v>7.5764719154140002E-3</v>
      </c>
      <c r="EV156" s="335">
        <f t="shared" si="255"/>
        <v>7.3472400077695399E-3</v>
      </c>
      <c r="EW156" s="335">
        <f t="shared" si="256"/>
        <v>5.5842494055705696E-3</v>
      </c>
      <c r="EX156" s="335">
        <f t="shared" si="257"/>
        <v>4.7496587466809804E-3</v>
      </c>
      <c r="EY156" s="335">
        <f t="shared" si="258"/>
        <v>4.1095518958717504E-3</v>
      </c>
      <c r="EZ156" s="335">
        <f t="shared" si="259"/>
        <v>3.7489264773323799E-3</v>
      </c>
      <c r="FA156" s="335">
        <f t="shared" si="260"/>
        <v>3.5881959766524201E-3</v>
      </c>
      <c r="FB156" s="335">
        <f t="shared" si="261"/>
        <v>3.5311006464952199E-3</v>
      </c>
      <c r="FC156" s="335">
        <f t="shared" si="262"/>
        <v>3.5100309709840301E-3</v>
      </c>
      <c r="FD156" s="335">
        <f t="shared" si="263"/>
        <v>1.7442083422488778E-3</v>
      </c>
      <c r="FE156" s="335">
        <f t="shared" si="264"/>
        <v>6.7831755328566196E-2</v>
      </c>
      <c r="FF156" s="335">
        <f t="shared" si="265"/>
        <v>6.3250667156757298E-2</v>
      </c>
      <c r="FG156" s="335">
        <f t="shared" si="266"/>
        <v>6.2628417187727006E-2</v>
      </c>
      <c r="FH156" s="335">
        <f t="shared" si="267"/>
        <v>6.1216981125607202E-2</v>
      </c>
      <c r="FI156" s="335">
        <f t="shared" si="268"/>
        <v>5.9842025439809501E-2</v>
      </c>
      <c r="FJ156" s="335">
        <f t="shared" si="269"/>
        <v>5.8761885691048198E-2</v>
      </c>
      <c r="FK156" s="335">
        <f t="shared" si="270"/>
        <v>5.8072078083983E-2</v>
      </c>
      <c r="FL156" s="335">
        <f t="shared" si="271"/>
        <v>5.7726484266030297E-2</v>
      </c>
      <c r="FM156" s="335">
        <f t="shared" si="272"/>
        <v>5.7530226905323702E-2</v>
      </c>
      <c r="FN156" s="335">
        <f t="shared" si="273"/>
        <v>4.7629366333098749E-2</v>
      </c>
      <c r="FO156" s="335">
        <f t="shared" si="274"/>
        <v>1.8324822567621701E-2</v>
      </c>
      <c r="FP156" s="335">
        <f t="shared" si="275"/>
        <v>1.4272294035055699E-2</v>
      </c>
      <c r="FQ156" s="335">
        <f t="shared" si="276"/>
        <v>1.3165752481838801E-2</v>
      </c>
      <c r="FR156" s="335">
        <f t="shared" si="277"/>
        <v>1.1917194849656599E-2</v>
      </c>
      <c r="FS156" s="335">
        <f t="shared" si="278"/>
        <v>1.0700861948252101E-2</v>
      </c>
      <c r="FT156" s="335">
        <f t="shared" si="279"/>
        <v>9.7453521893521699E-3</v>
      </c>
      <c r="FU156" s="335">
        <f t="shared" si="280"/>
        <v>9.1351470976244707E-3</v>
      </c>
      <c r="FV156" s="335">
        <f t="shared" si="281"/>
        <v>8.8293874131557606E-3</v>
      </c>
      <c r="FW156" s="335">
        <f t="shared" si="282"/>
        <v>8.6558174466142106E-3</v>
      </c>
      <c r="FX156" s="335">
        <f t="shared" si="283"/>
        <v>9.4789149915835945E-3</v>
      </c>
    </row>
    <row r="157" spans="1:180" x14ac:dyDescent="0.2">
      <c r="A157" s="305" t="str">
        <f>_xlfn.CONCAT(IF(LEFT(TRIM(A156),1)="*", "*R", "R"), 1+RIGHT(TRIM(A156),1))</f>
        <v>R4</v>
      </c>
      <c r="B157" s="305" t="str">
        <f t="shared" si="300"/>
        <v>TLLSGHEV11</v>
      </c>
      <c r="C157" s="305" t="str">
        <f t="shared" si="301"/>
        <v>TL.GSL.LS.HEV.2011</v>
      </c>
      <c r="D157" s="301" t="str">
        <f t="shared" si="302"/>
        <v>bn-vmt, bn-vmt/a</v>
      </c>
      <c r="E157" s="301" t="str">
        <f t="shared" si="303"/>
        <v>TLGSL</v>
      </c>
      <c r="F157" s="301" t="str">
        <f t="shared" si="304"/>
        <v>TL</v>
      </c>
      <c r="G157" s="315" t="s">
        <v>822</v>
      </c>
      <c r="H157" s="315" t="s">
        <v>814</v>
      </c>
      <c r="I157" s="315">
        <v>1</v>
      </c>
      <c r="J157" s="315" t="str">
        <f t="shared" si="284"/>
        <v>Large SUV-GSL</v>
      </c>
      <c r="K157" s="335">
        <f>$I157*IF($G157="Pickup", SUMIFS(NewEmisData!E:E, NewEmisData!$A:$A, "Pickup", NewEmisData!$B:$B, $A157, NewEmisData!$C:$C, $H157, NewEmisData!$D:$D, K$2), SUMIFS(NewEmisData!E:E, NewEmisData!$A:$A, "LDV", NewEmisData!$B:$B, $A157, NewEmisData!$C:$C, $H157, NewEmisData!$D:$D, K$2))</f>
        <v>605.35194063093002</v>
      </c>
      <c r="L157" s="335">
        <f>$I157*IF($G157="Pickup", SUMIFS(NewEmisData!F:F, NewEmisData!$A:$A, "Pickup", NewEmisData!$B:$B, $A157, NewEmisData!$C:$C, $H157, NewEmisData!$D:$D, L$2), SUMIFS(NewEmisData!F:F, NewEmisData!$A:$A, "LDV", NewEmisData!$B:$B, $A157, NewEmisData!$C:$C, $H157, NewEmisData!$D:$D, L$2))</f>
        <v>575.43677827742204</v>
      </c>
      <c r="M157" s="335">
        <f>$I157*IF($G157="Pickup", SUMIFS(NewEmisData!G:G, NewEmisData!$A:$A, "Pickup", NewEmisData!$B:$B, $A157, NewEmisData!$C:$C, $H157, NewEmisData!$D:$D, M$2), SUMIFS(NewEmisData!G:G, NewEmisData!$A:$A, "LDV", NewEmisData!$B:$B, $A157, NewEmisData!$C:$C, $H157, NewEmisData!$D:$D, M$2))</f>
        <v>447.50306541281799</v>
      </c>
      <c r="N157" s="335">
        <f>$I157*IF($G157="Pickup", SUMIFS(NewEmisData!H:H, NewEmisData!$A:$A, "Pickup", NewEmisData!$B:$B, $A157, NewEmisData!$C:$C, $H157, NewEmisData!$D:$D, N$2), SUMIFS(NewEmisData!H:H, NewEmisData!$A:$A, "LDV", NewEmisData!$B:$B, $A157, NewEmisData!$C:$C, $H157, NewEmisData!$D:$D, N$2))</f>
        <v>380.32748601406797</v>
      </c>
      <c r="O157" s="335">
        <f>$I157*IF($G157="Pickup", SUMIFS(NewEmisData!I:I, NewEmisData!$A:$A, "Pickup", NewEmisData!$B:$B, $A157, NewEmisData!$C:$C, $H157, NewEmisData!$D:$D, O$2), SUMIFS(NewEmisData!I:I, NewEmisData!$A:$A, "LDV", NewEmisData!$B:$B, $A157, NewEmisData!$C:$C, $H157, NewEmisData!$D:$D, O$2))</f>
        <v>328.8508655947</v>
      </c>
      <c r="P157" s="335">
        <f>$I157*IF($G157="Pickup", SUMIFS(NewEmisData!J:J, NewEmisData!$A:$A, "Pickup", NewEmisData!$B:$B, $A157, NewEmisData!$C:$C, $H157, NewEmisData!$D:$D, P$2), SUMIFS(NewEmisData!J:J, NewEmisData!$A:$A, "LDV", NewEmisData!$B:$B, $A157, NewEmisData!$C:$C, $H157, NewEmisData!$D:$D, P$2))</f>
        <v>299.87343037562698</v>
      </c>
      <c r="Q157" s="335">
        <f>$I157*IF($G157="Pickup", SUMIFS(NewEmisData!K:K, NewEmisData!$A:$A, "Pickup", NewEmisData!$B:$B, $A157, NewEmisData!$C:$C, $H157, NewEmisData!$D:$D, Q$2), SUMIFS(NewEmisData!K:K, NewEmisData!$A:$A, "LDV", NewEmisData!$B:$B, $A157, NewEmisData!$C:$C, $H157, NewEmisData!$D:$D, Q$2))</f>
        <v>286.96645721008798</v>
      </c>
      <c r="R157" s="335">
        <f>$I157*IF($G157="Pickup", SUMIFS(NewEmisData!L:L, NewEmisData!$A:$A, "Pickup", NewEmisData!$B:$B, $A157, NewEmisData!$C:$C, $H157, NewEmisData!$D:$D, R$2), SUMIFS(NewEmisData!L:L, NewEmisData!$A:$A, "LDV", NewEmisData!$B:$B, $A157, NewEmisData!$C:$C, $H157, NewEmisData!$D:$D, R$2))</f>
        <v>282.38592098475101</v>
      </c>
      <c r="S157" s="335">
        <f>$I157*IF($G157="Pickup", SUMIFS(NewEmisData!M:M, NewEmisData!$A:$A, "Pickup", NewEmisData!$B:$B, $A157, NewEmisData!$C:$C, $H157, NewEmisData!$D:$D, S$2), SUMIFS(NewEmisData!M:M, NewEmisData!$A:$A, "LDV", NewEmisData!$B:$B, $A157, NewEmisData!$C:$C, $H157, NewEmisData!$D:$D, S$2))</f>
        <v>280.69816184937503</v>
      </c>
      <c r="T157" s="335">
        <v>0.27672218065037407</v>
      </c>
      <c r="U157" s="335">
        <f>$I157*IF($G157="Pickup", SUMIFS(NewEmisData!E:E, NewEmisData!$A:$A, "Pickup", NewEmisData!$B:$B, $A157, NewEmisData!$C:$C, $H157, NewEmisData!$D:$D, U$2), SUMIFS(NewEmisData!E:E, NewEmisData!$A:$A, "LDV", NewEmisData!$B:$B, $A157, NewEmisData!$C:$C, $H157, NewEmisData!$D:$D, U$2))</f>
        <v>0.73999493628111201</v>
      </c>
      <c r="V157" s="335">
        <f>$I157*IF($G157="Pickup", SUMIFS(NewEmisData!F:F, NewEmisData!$A:$A, "Pickup", NewEmisData!$B:$B, $A157, NewEmisData!$C:$C, $H157, NewEmisData!$D:$D, V$2), SUMIFS(NewEmisData!F:F, NewEmisData!$A:$A, "LDV", NewEmisData!$B:$B, $A157, NewEmisData!$C:$C, $H157, NewEmisData!$D:$D, V$2))</f>
        <v>0.35335240075773999</v>
      </c>
      <c r="W157" s="335">
        <f>$I157*IF($G157="Pickup", SUMIFS(NewEmisData!G:G, NewEmisData!$A:$A, "Pickup", NewEmisData!$B:$B, $A157, NewEmisData!$C:$C, $H157, NewEmisData!$D:$D, W$2), SUMIFS(NewEmisData!G:G, NewEmisData!$A:$A, "LDV", NewEmisData!$B:$B, $A157, NewEmisData!$C:$C, $H157, NewEmisData!$D:$D, W$2))</f>
        <v>0.18897755292818599</v>
      </c>
      <c r="X157" s="335">
        <f>$I157*IF($G157="Pickup", SUMIFS(NewEmisData!H:H, NewEmisData!$A:$A, "Pickup", NewEmisData!$B:$B, $A157, NewEmisData!$C:$C, $H157, NewEmisData!$D:$D, X$2), SUMIFS(NewEmisData!H:H, NewEmisData!$A:$A, "LDV", NewEmisData!$B:$B, $A157, NewEmisData!$C:$C, $H157, NewEmisData!$D:$D, X$2))</f>
        <v>0.12218817840455801</v>
      </c>
      <c r="Y157" s="335">
        <f>$I157*IF($G157="Pickup", SUMIFS(NewEmisData!I:I, NewEmisData!$A:$A, "Pickup", NewEmisData!$B:$B, $A157, NewEmisData!$C:$C, $H157, NewEmisData!$D:$D, Y$2), SUMIFS(NewEmisData!I:I, NewEmisData!$A:$A, "LDV", NewEmisData!$B:$B, $A157, NewEmisData!$C:$C, $H157, NewEmisData!$D:$D, Y$2))</f>
        <v>7.3060825114572805E-2</v>
      </c>
      <c r="Z157" s="335">
        <f>$I157*IF($G157="Pickup", SUMIFS(NewEmisData!J:J, NewEmisData!$A:$A, "Pickup", NewEmisData!$B:$B, $A157, NewEmisData!$C:$C, $H157, NewEmisData!$D:$D, Z$2), SUMIFS(NewEmisData!J:J, NewEmisData!$A:$A, "LDV", NewEmisData!$B:$B, $A157, NewEmisData!$C:$C, $H157, NewEmisData!$D:$D, Z$2))</f>
        <v>5.3764321341730301E-2</v>
      </c>
      <c r="AA157" s="335">
        <f>$I157*IF($G157="Pickup", SUMIFS(NewEmisData!K:K, NewEmisData!$A:$A, "Pickup", NewEmisData!$B:$B, $A157, NewEmisData!$C:$C, $H157, NewEmisData!$D:$D, AA$2), SUMIFS(NewEmisData!K:K, NewEmisData!$A:$A, "LDV", NewEmisData!$B:$B, $A157, NewEmisData!$C:$C, $H157, NewEmisData!$D:$D, AA$2))</f>
        <v>4.5765873698397498E-2</v>
      </c>
      <c r="AB157" s="335">
        <f>$I157*IF($G157="Pickup", SUMIFS(NewEmisData!L:L, NewEmisData!$A:$A, "Pickup", NewEmisData!$B:$B, $A157, NewEmisData!$C:$C, $H157, NewEmisData!$D:$D, AB$2), SUMIFS(NewEmisData!L:L, NewEmisData!$A:$A, "LDV", NewEmisData!$B:$B, $A157, NewEmisData!$C:$C, $H157, NewEmisData!$D:$D, AB$2))</f>
        <v>4.3548109073897001E-2</v>
      </c>
      <c r="AC157" s="335">
        <f>$I157*IF($G157="Pickup", SUMIFS(NewEmisData!M:M, NewEmisData!$A:$A, "Pickup", NewEmisData!$B:$B, $A157, NewEmisData!$C:$C, $H157, NewEmisData!$D:$D, AC$2), SUMIFS(NewEmisData!M:M, NewEmisData!$A:$A, "LDV", NewEmisData!$B:$B, $A157, NewEmisData!$C:$C, $H157, NewEmisData!$D:$D, AC$2))</f>
        <v>4.24609775043936E-2</v>
      </c>
      <c r="AD157" s="335">
        <v>6.1988464688476796E-2</v>
      </c>
      <c r="AE157" s="335">
        <f>$I157*IF($G157="Pickup", SUMIFS(NewEmisData!E:E, NewEmisData!$A:$A, "Pickup", NewEmisData!$B:$B, $A157, NewEmisData!$C:$C, $H157, NewEmisData!$D:$D, AE$2), SUMIFS(NewEmisData!E:E, NewEmisData!$A:$A, "LDV", NewEmisData!$B:$B, $A157, NewEmisData!$C:$C, $H157, NewEmisData!$D:$D, AE$2))</f>
        <v>1.04747160569124E-2</v>
      </c>
      <c r="AF157" s="335">
        <f>$I157*IF($G157="Pickup", SUMIFS(NewEmisData!F:F, NewEmisData!$A:$A, "Pickup", NewEmisData!$B:$B, $A157, NewEmisData!$C:$C, $H157, NewEmisData!$D:$D, AF$2), SUMIFS(NewEmisData!F:F, NewEmisData!$A:$A, "LDV", NewEmisData!$B:$B, $A157, NewEmisData!$C:$C, $H157, NewEmisData!$D:$D, AF$2))</f>
        <v>9.9570764799691708E-3</v>
      </c>
      <c r="AG157" s="335">
        <f>$I157*IF($G157="Pickup", SUMIFS(NewEmisData!G:G, NewEmisData!$A:$A, "Pickup", NewEmisData!$B:$B, $A157, NewEmisData!$C:$C, $H157, NewEmisData!$D:$D, AG$2), SUMIFS(NewEmisData!G:G, NewEmisData!$A:$A, "LDV", NewEmisData!$B:$B, $A157, NewEmisData!$C:$C, $H157, NewEmisData!$D:$D, AG$2))</f>
        <v>6.4196648888919499E-3</v>
      </c>
      <c r="AH157" s="335">
        <f>$I157*IF($G157="Pickup", SUMIFS(NewEmisData!H:H, NewEmisData!$A:$A, "Pickup", NewEmisData!$B:$B, $A157, NewEmisData!$C:$C, $H157, NewEmisData!$D:$D, AH$2), SUMIFS(NewEmisData!H:H, NewEmisData!$A:$A, "LDV", NewEmisData!$B:$B, $A157, NewEmisData!$C:$C, $H157, NewEmisData!$D:$D, AH$2))</f>
        <v>5.45599526494426E-3</v>
      </c>
      <c r="AI157" s="335">
        <f>$I157*IF($G157="Pickup", SUMIFS(NewEmisData!I:I, NewEmisData!$A:$A, "Pickup", NewEmisData!$B:$B, $A157, NewEmisData!$C:$C, $H157, NewEmisData!$D:$D, AI$2), SUMIFS(NewEmisData!I:I, NewEmisData!$A:$A, "LDV", NewEmisData!$B:$B, $A157, NewEmisData!$C:$C, $H157, NewEmisData!$D:$D, AI$2))</f>
        <v>4.7175365225731996E-3</v>
      </c>
      <c r="AJ157" s="335">
        <f>$I157*IF($G157="Pickup", SUMIFS(NewEmisData!J:J, NewEmisData!$A:$A, "Pickup", NewEmisData!$B:$B, $A157, NewEmisData!$C:$C, $H157, NewEmisData!$D:$D, AJ$2), SUMIFS(NewEmisData!J:J, NewEmisData!$A:$A, "LDV", NewEmisData!$B:$B, $A157, NewEmisData!$C:$C, $H157, NewEmisData!$D:$D, AJ$2))</f>
        <v>4.3018391726363297E-3</v>
      </c>
      <c r="AK157" s="335">
        <f>$I157*IF($G157="Pickup", SUMIFS(NewEmisData!K:K, NewEmisData!$A:$A, "Pickup", NewEmisData!$B:$B, $A157, NewEmisData!$C:$C, $H157, NewEmisData!$D:$D, AK$2), SUMIFS(NewEmisData!K:K, NewEmisData!$A:$A, "LDV", NewEmisData!$B:$B, $A157, NewEmisData!$C:$C, $H157, NewEmisData!$D:$D, AK$2))</f>
        <v>4.1166816404986702E-3</v>
      </c>
      <c r="AL157" s="335">
        <f>$I157*IF($G157="Pickup", SUMIFS(NewEmisData!L:L, NewEmisData!$A:$A, "Pickup", NewEmisData!$B:$B, $A157, NewEmisData!$C:$C, $H157, NewEmisData!$D:$D, AL$2), SUMIFS(NewEmisData!L:L, NewEmisData!$A:$A, "LDV", NewEmisData!$B:$B, $A157, NewEmisData!$C:$C, $H157, NewEmisData!$D:$D, AL$2))</f>
        <v>4.0509726462172697E-3</v>
      </c>
      <c r="AM157" s="335">
        <f>$I157*IF($G157="Pickup", SUMIFS(NewEmisData!M:M, NewEmisData!$A:$A, "Pickup", NewEmisData!$B:$B, $A157, NewEmisData!$C:$C, $H157, NewEmisData!$D:$D, AM$2), SUMIFS(NewEmisData!M:M, NewEmisData!$A:$A, "LDV", NewEmisData!$B:$B, $A157, NewEmisData!$C:$C, $H157, NewEmisData!$D:$D, AM$2))</f>
        <v>4.0267596573162799E-3</v>
      </c>
      <c r="AN157" s="335">
        <v>1.7442083422488778E-3</v>
      </c>
      <c r="AO157" s="335">
        <f>$I157*IF($G157="Pickup", SUMIFS(NewEmisData!E:E, NewEmisData!$A:$A, "Pickup", NewEmisData!$B:$B, $A157, NewEmisData!$C:$C, $H157, NewEmisData!$D:$D, AO$2), SUMIFS(NewEmisData!E:E, NewEmisData!$A:$A, "LDV", NewEmisData!$B:$B, $A157, NewEmisData!$C:$C, $H157, NewEmisData!$D:$D, AO$2))</f>
        <v>0.112529836649977</v>
      </c>
      <c r="AP157" s="335">
        <f>$I157*IF($G157="Pickup", SUMIFS(NewEmisData!F:F, NewEmisData!$A:$A, "Pickup", NewEmisData!$B:$B, $A157, NewEmisData!$C:$C, $H157, NewEmisData!$D:$D, AP$2), SUMIFS(NewEmisData!F:F, NewEmisData!$A:$A, "LDV", NewEmisData!$B:$B, $A157, NewEmisData!$C:$C, $H157, NewEmisData!$D:$D, AP$2))</f>
        <v>0.103764807432247</v>
      </c>
      <c r="AQ157" s="335">
        <f>$I157*IF($G157="Pickup", SUMIFS(NewEmisData!G:G, NewEmisData!$A:$A, "Pickup", NewEmisData!$B:$B, $A157, NewEmisData!$C:$C, $H157, NewEmisData!$D:$D, AQ$2), SUMIFS(NewEmisData!G:G, NewEmisData!$A:$A, "LDV", NewEmisData!$B:$B, $A157, NewEmisData!$C:$C, $H157, NewEmisData!$D:$D, AQ$2))</f>
        <v>8.1904009889209095E-2</v>
      </c>
      <c r="AR157" s="335">
        <f>$I157*IF($G157="Pickup", SUMIFS(NewEmisData!H:H, NewEmisData!$A:$A, "Pickup", NewEmisData!$B:$B, $A157, NewEmisData!$C:$C, $H157, NewEmisData!$D:$D, AR$2), SUMIFS(NewEmisData!H:H, NewEmisData!$A:$A, "LDV", NewEmisData!$B:$B, $A157, NewEmisData!$C:$C, $H157, NewEmisData!$D:$D, AR$2))</f>
        <v>8.0372811122020202E-2</v>
      </c>
      <c r="AS157" s="335">
        <f>$I157*IF($G157="Pickup", SUMIFS(NewEmisData!I:I, NewEmisData!$A:$A, "Pickup", NewEmisData!$B:$B, $A157, NewEmisData!$C:$C, $H157, NewEmisData!$D:$D, AS$2), SUMIFS(NewEmisData!I:I, NewEmisData!$A:$A, "LDV", NewEmisData!$B:$B, $A157, NewEmisData!$C:$C, $H157, NewEmisData!$D:$D, AS$2))</f>
        <v>7.8826850839141593E-2</v>
      </c>
      <c r="AT157" s="335">
        <f>$I157*IF($G157="Pickup", SUMIFS(NewEmisData!J:J, NewEmisData!$A:$A, "Pickup", NewEmisData!$B:$B, $A157, NewEmisData!$C:$C, $H157, NewEmisData!$D:$D, AT$2), SUMIFS(NewEmisData!J:J, NewEmisData!$A:$A, "LDV", NewEmisData!$B:$B, $A157, NewEmisData!$C:$C, $H157, NewEmisData!$D:$D, AT$2))</f>
        <v>7.7629471627150906E-2</v>
      </c>
      <c r="AU157" s="335">
        <f>$I157*IF($G157="Pickup", SUMIFS(NewEmisData!K:K, NewEmisData!$A:$A, "Pickup", NewEmisData!$B:$B, $A157, NewEmisData!$C:$C, $H157, NewEmisData!$D:$D, AU$2), SUMIFS(NewEmisData!K:K, NewEmisData!$A:$A, "LDV", NewEmisData!$B:$B, $A157, NewEmisData!$C:$C, $H157, NewEmisData!$D:$D, AU$2))</f>
        <v>7.6869255276324197E-2</v>
      </c>
      <c r="AV157" s="335">
        <f>$I157*IF($G157="Pickup", SUMIFS(NewEmisData!L:L, NewEmisData!$A:$A, "Pickup", NewEmisData!$B:$B, $A157, NewEmisData!$C:$C, $H157, NewEmisData!$D:$D, AV$2), SUMIFS(NewEmisData!L:L, NewEmisData!$A:$A, "LDV", NewEmisData!$B:$B, $A157, NewEmisData!$C:$C, $H157, NewEmisData!$D:$D, AV$2))</f>
        <v>7.6489801218608905E-2</v>
      </c>
      <c r="AW157" s="335">
        <f>$I157*IF($G157="Pickup", SUMIFS(NewEmisData!M:M, NewEmisData!$A:$A, "Pickup", NewEmisData!$B:$B, $A157, NewEmisData!$C:$C, $H157, NewEmisData!$D:$D, AW$2), SUMIFS(NewEmisData!M:M, NewEmisData!$A:$A, "LDV", NewEmisData!$B:$B, $A157, NewEmisData!$C:$C, $H157, NewEmisData!$D:$D, AW$2))</f>
        <v>7.6275890012832595E-2</v>
      </c>
      <c r="AX157" s="335">
        <v>4.7629366333098749E-2</v>
      </c>
      <c r="AY157" s="335">
        <f>$I157*IF($G157="Pickup", SUMIFS(NewEmisData!E:E, NewEmisData!$A:$A, "Pickup", NewEmisData!$B:$B, $A157, NewEmisData!$C:$C, $H157, NewEmisData!$D:$D, AY$2), SUMIFS(NewEmisData!E:E, NewEmisData!$A:$A, "LDV", NewEmisData!$B:$B, $A157, NewEmisData!$C:$C, $H157, NewEmisData!$D:$D, AY$2))</f>
        <v>2.93140110896879E-2</v>
      </c>
      <c r="AZ157" s="335">
        <f>$I157*IF($G157="Pickup", SUMIFS(NewEmisData!F:F, NewEmisData!$A:$A, "Pickup", NewEmisData!$B:$B, $A157, NewEmisData!$C:$C, $H157, NewEmisData!$D:$D, AZ$2), SUMIFS(NewEmisData!F:F, NewEmisData!$A:$A, "LDV", NewEmisData!$B:$B, $A157, NewEmisData!$C:$C, $H157, NewEmisData!$D:$D, AZ$2))</f>
        <v>2.15603319614842E-2</v>
      </c>
      <c r="BA157" s="335">
        <f>$I157*IF($G157="Pickup", SUMIFS(NewEmisData!G:G, NewEmisData!$A:$A, "Pickup", NewEmisData!$B:$B, $A157, NewEmisData!$C:$C, $H157, NewEmisData!$D:$D, BA$2), SUMIFS(NewEmisData!G:G, NewEmisData!$A:$A, "LDV", NewEmisData!$B:$B, $A157, NewEmisData!$C:$C, $H157, NewEmisData!$D:$D, BA$2))</f>
        <v>1.61359542510712E-2</v>
      </c>
      <c r="BB157" s="335">
        <f>$I157*IF($G157="Pickup", SUMIFS(NewEmisData!H:H, NewEmisData!$A:$A, "Pickup", NewEmisData!$B:$B, $A157, NewEmisData!$C:$C, $H157, NewEmisData!$D:$D, BB$2), SUMIFS(NewEmisData!H:H, NewEmisData!$A:$A, "LDV", NewEmisData!$B:$B, $A157, NewEmisData!$C:$C, $H157, NewEmisData!$D:$D, BB$2))</f>
        <v>1.4781439172223E-2</v>
      </c>
      <c r="BC157" s="335">
        <f>$I157*IF($G157="Pickup", SUMIFS(NewEmisData!I:I, NewEmisData!$A:$A, "Pickup", NewEmisData!$B:$B, $A157, NewEmisData!$C:$C, $H157, NewEmisData!$D:$D, BC$2), SUMIFS(NewEmisData!I:I, NewEmisData!$A:$A, "LDV", NewEmisData!$B:$B, $A157, NewEmisData!$C:$C, $H157, NewEmisData!$D:$D, BC$2))</f>
        <v>1.3413837806436801E-2</v>
      </c>
      <c r="BD157" s="335">
        <f>$I157*IF($G157="Pickup", SUMIFS(NewEmisData!J:J, NewEmisData!$A:$A, "Pickup", NewEmisData!$B:$B, $A157, NewEmisData!$C:$C, $H157, NewEmisData!$D:$D, BD$2), SUMIFS(NewEmisData!J:J, NewEmisData!$A:$A, "LDV", NewEmisData!$B:$B, $A157, NewEmisData!$C:$C, $H157, NewEmisData!$D:$D, BD$2))</f>
        <v>1.2354573478352299E-2</v>
      </c>
      <c r="BE157" s="335">
        <f>$I157*IF($G157="Pickup", SUMIFS(NewEmisData!K:K, NewEmisData!$A:$A, "Pickup", NewEmisData!$B:$B, $A157, NewEmisData!$C:$C, $H157, NewEmisData!$D:$D, BE$2), SUMIFS(NewEmisData!K:K, NewEmisData!$A:$A, "LDV", NewEmisData!$B:$B, $A157, NewEmisData!$C:$C, $H157, NewEmisData!$D:$D, BE$2))</f>
        <v>1.16820653404197E-2</v>
      </c>
      <c r="BF157" s="335">
        <f>$I157*IF($G157="Pickup", SUMIFS(NewEmisData!L:L, NewEmisData!$A:$A, "Pickup", NewEmisData!$B:$B, $A157, NewEmisData!$C:$C, $H157, NewEmisData!$D:$D, BF$2), SUMIFS(NewEmisData!L:L, NewEmisData!$A:$A, "LDV", NewEmisData!$B:$B, $A157, NewEmisData!$C:$C, $H157, NewEmisData!$D:$D, BF$2))</f>
        <v>1.13463459698093E-2</v>
      </c>
      <c r="BG157" s="335">
        <f>$I157*IF($G157="Pickup", SUMIFS(NewEmisData!M:M, NewEmisData!$A:$A, "Pickup", NewEmisData!$B:$B, $A157, NewEmisData!$C:$C, $H157, NewEmisData!$D:$D, BG$2), SUMIFS(NewEmisData!M:M, NewEmisData!$A:$A, "LDV", NewEmisData!$B:$B, $A157, NewEmisData!$C:$C, $H157, NewEmisData!$D:$D, BG$2))</f>
        <v>1.1157149268450401E-2</v>
      </c>
      <c r="BH157" s="335">
        <v>9.4789149915835945E-3</v>
      </c>
      <c r="BI157" s="335">
        <f>$I157*IF($G157="Pickup", SUMIFS(NewEmisData!E:E, NewEmisData!$A:$A, "Pickup", NewEmisData!$B:$B, $A157, NewEmisData!$C:$C, $H157, NewEmisData!$D:$D, BI$2), SUMIFS(NewEmisData!E:E, NewEmisData!$A:$A, "LDV", NewEmisData!$B:$B, $A157, NewEmisData!$C:$C, $H157, NewEmisData!$D:$D, BI$2))</f>
        <v>7.7707306410078001</v>
      </c>
      <c r="BJ157" s="335">
        <f>$I157*IF($G157="Pickup", SUMIFS(NewEmisData!F:F, NewEmisData!$A:$A, "Pickup", NewEmisData!$B:$B, $A157, NewEmisData!$C:$C, $H157, NewEmisData!$D:$D, BJ$2), SUMIFS(NewEmisData!F:F, NewEmisData!$A:$A, "LDV", NewEmisData!$B:$B, $A157, NewEmisData!$C:$C, $H157, NewEmisData!$D:$D, BJ$2))</f>
        <v>4.4247869376442202</v>
      </c>
      <c r="BK157" s="335">
        <f>$I157*IF($G157="Pickup", SUMIFS(NewEmisData!G:G, NewEmisData!$A:$A, "Pickup", NewEmisData!$B:$B, $A157, NewEmisData!$C:$C, $H157, NewEmisData!$D:$D, BK$2), SUMIFS(NewEmisData!G:G, NewEmisData!$A:$A, "LDV", NewEmisData!$B:$B, $A157, NewEmisData!$C:$C, $H157, NewEmisData!$D:$D, BK$2))</f>
        <v>2.6540717659073501</v>
      </c>
      <c r="BL157" s="335">
        <f>$I157*IF($G157="Pickup", SUMIFS(NewEmisData!H:H, NewEmisData!$A:$A, "Pickup", NewEmisData!$B:$B, $A157, NewEmisData!$C:$C, $H157, NewEmisData!$D:$D, BL$2), SUMIFS(NewEmisData!H:H, NewEmisData!$A:$A, "LDV", NewEmisData!$B:$B, $A157, NewEmisData!$C:$C, $H157, NewEmisData!$D:$D, BL$2))</f>
        <v>2.0604732381170998</v>
      </c>
      <c r="BM157" s="335">
        <f>$I157*IF($G157="Pickup", SUMIFS(NewEmisData!I:I, NewEmisData!$A:$A, "Pickup", NewEmisData!$B:$B, $A157, NewEmisData!$C:$C, $H157, NewEmisData!$D:$D, BM$2), SUMIFS(NewEmisData!I:I, NewEmisData!$A:$A, "LDV", NewEmisData!$B:$B, $A157, NewEmisData!$C:$C, $H157, NewEmisData!$D:$D, BM$2))</f>
        <v>1.4768702583128299</v>
      </c>
      <c r="BN157" s="335">
        <f>$I157*IF($G157="Pickup", SUMIFS(NewEmisData!J:J, NewEmisData!$A:$A, "Pickup", NewEmisData!$B:$B, $A157, NewEmisData!$C:$C, $H157, NewEmisData!$D:$D, BN$2), SUMIFS(NewEmisData!J:J, NewEmisData!$A:$A, "LDV", NewEmisData!$B:$B, $A157, NewEmisData!$C:$C, $H157, NewEmisData!$D:$D, BN$2))</f>
        <v>1.1597745551704699</v>
      </c>
      <c r="BO157" s="335">
        <f>$I157*IF($G157="Pickup", SUMIFS(NewEmisData!K:K, NewEmisData!$A:$A, "Pickup", NewEmisData!$B:$B, $A157, NewEmisData!$C:$C, $H157, NewEmisData!$D:$D, BO$2), SUMIFS(NewEmisData!K:K, NewEmisData!$A:$A, "LDV", NewEmisData!$B:$B, $A157, NewEmisData!$C:$C, $H157, NewEmisData!$D:$D, BO$2))</f>
        <v>1.01795642585422</v>
      </c>
      <c r="BP157" s="335">
        <f>$I157*IF($G157="Pickup", SUMIFS(NewEmisData!L:L, NewEmisData!$A:$A, "Pickup", NewEmisData!$B:$B, $A157, NewEmisData!$C:$C, $H157, NewEmisData!$D:$D, BP$2), SUMIFS(NewEmisData!L:L, NewEmisData!$A:$A, "LDV", NewEmisData!$B:$B, $A157, NewEmisData!$C:$C, $H157, NewEmisData!$D:$D, BP$2))</f>
        <v>0.97243111781319103</v>
      </c>
      <c r="BQ157" s="335">
        <f>$I157*IF($G157="Pickup", SUMIFS(NewEmisData!M:M, NewEmisData!$A:$A, "Pickup", NewEmisData!$B:$B, $A157, NewEmisData!$C:$C, $H157, NewEmisData!$D:$D, BQ$2), SUMIFS(NewEmisData!M:M, NewEmisData!$A:$A, "LDV", NewEmisData!$B:$B, $A157, NewEmisData!$C:$C, $H157, NewEmisData!$D:$D, BQ$2))</f>
        <v>0.94396289100680397</v>
      </c>
      <c r="BR157" s="335">
        <v>1.6588293829830492</v>
      </c>
      <c r="BS157" s="335">
        <f>$I157*IF($G157="Pickup", SUMIFS(NewEmisData!E:E, NewEmisData!$A:$A, "Pickup", NewEmisData!$B:$B, $A157, NewEmisData!$C:$C, $H157, NewEmisData!$D:$D, BS$2), SUMIFS(NewEmisData!E:E, NewEmisData!$A:$A, "LDV", NewEmisData!$B:$B, $A157, NewEmisData!$C:$C, $H157, NewEmisData!$D:$D, BS$2))</f>
        <v>0.868939523792984</v>
      </c>
      <c r="BT157" s="335">
        <f>$I157*IF($G157="Pickup", SUMIFS(NewEmisData!F:F, NewEmisData!$A:$A, "Pickup", NewEmisData!$B:$B, $A157, NewEmisData!$C:$C, $H157, NewEmisData!$D:$D, BT$2), SUMIFS(NewEmisData!F:F, NewEmisData!$A:$A, "LDV", NewEmisData!$B:$B, $A157, NewEmisData!$C:$C, $H157, NewEmisData!$D:$D, BT$2))</f>
        <v>0.46984846516954898</v>
      </c>
      <c r="BU157" s="335">
        <f>$I157*IF($G157="Pickup", SUMIFS(NewEmisData!G:G, NewEmisData!$A:$A, "Pickup", NewEmisData!$B:$B, $A157, NewEmisData!$C:$C, $H157, NewEmisData!$D:$D, BU$2), SUMIFS(NewEmisData!G:G, NewEmisData!$A:$A, "LDV", NewEmisData!$B:$B, $A157, NewEmisData!$C:$C, $H157, NewEmisData!$D:$D, BU$2))</f>
        <v>0.25380786816335299</v>
      </c>
      <c r="BV157" s="335">
        <f>$I157*IF($G157="Pickup", SUMIFS(NewEmisData!H:H, NewEmisData!$A:$A, "Pickup", NewEmisData!$B:$B, $A157, NewEmisData!$C:$C, $H157, NewEmisData!$D:$D, BV$2), SUMIFS(NewEmisData!H:H, NewEmisData!$A:$A, "LDV", NewEmisData!$B:$B, $A157, NewEmisData!$C:$C, $H157, NewEmisData!$D:$D, BV$2))</f>
        <v>0.20500079484657399</v>
      </c>
      <c r="BW157" s="335">
        <f>$I157*IF($G157="Pickup", SUMIFS(NewEmisData!I:I, NewEmisData!$A:$A, "Pickup", NewEmisData!$B:$B, $A157, NewEmisData!$C:$C, $H157, NewEmisData!$D:$D, BW$2), SUMIFS(NewEmisData!I:I, NewEmisData!$A:$A, "LDV", NewEmisData!$B:$B, $A157, NewEmisData!$C:$C, $H157, NewEmisData!$D:$D, BW$2))</f>
        <v>0.15182918417959501</v>
      </c>
      <c r="BX157" s="335">
        <f>$I157*IF($G157="Pickup", SUMIFS(NewEmisData!J:J, NewEmisData!$A:$A, "Pickup", NewEmisData!$B:$B, $A157, NewEmisData!$C:$C, $H157, NewEmisData!$D:$D, BX$2), SUMIFS(NewEmisData!J:J, NewEmisData!$A:$A, "LDV", NewEmisData!$B:$B, $A157, NewEmisData!$C:$C, $H157, NewEmisData!$D:$D, BX$2))</f>
        <v>0.12865137268893501</v>
      </c>
      <c r="BY157" s="335">
        <f>$I157*IF($G157="Pickup", SUMIFS(NewEmisData!K:K, NewEmisData!$A:$A, "Pickup", NewEmisData!$B:$B, $A157, NewEmisData!$C:$C, $H157, NewEmisData!$D:$D, BY$2), SUMIFS(NewEmisData!K:K, NewEmisData!$A:$A, "LDV", NewEmisData!$B:$B, $A157, NewEmisData!$C:$C, $H157, NewEmisData!$D:$D, BY$2))</f>
        <v>0.11591502454704899</v>
      </c>
      <c r="BZ157" s="335">
        <f>$I157*IF($G157="Pickup", SUMIFS(NewEmisData!L:L, NewEmisData!$A:$A, "Pickup", NewEmisData!$B:$B, $A157, NewEmisData!$C:$C, $H157, NewEmisData!$D:$D, BZ$2), SUMIFS(NewEmisData!L:L, NewEmisData!$A:$A, "LDV", NewEmisData!$B:$B, $A157, NewEmisData!$C:$C, $H157, NewEmisData!$D:$D, BZ$2))</f>
        <v>0.110951334785302</v>
      </c>
      <c r="CA157" s="335">
        <f>$I157*IF($G157="Pickup", SUMIFS(NewEmisData!M:M, NewEmisData!$A:$A, "Pickup", NewEmisData!$B:$B, $A157, NewEmisData!$C:$C, $H157, NewEmisData!$D:$D, CA$2), SUMIFS(NewEmisData!M:M, NewEmisData!$A:$A, "LDV", NewEmisData!$B:$B, $A157, NewEmisData!$C:$C, $H157, NewEmisData!$D:$D, CA$2))</f>
        <v>0.10699337260583799</v>
      </c>
      <c r="CB157" s="335">
        <v>0.10573121882292051</v>
      </c>
      <c r="CC157" s="335">
        <f>$I157*IF($G157="Pickup", SUMIFS(NewEmisData!E:E, NewEmisData!$A:$A, "Pickup", NewEmisData!$B:$B, $A157, NewEmisData!$C:$C, $H157, NewEmisData!$D:$D, CC$2), SUMIFS(NewEmisData!E:E, NewEmisData!$A:$A, "LDV", NewEmisData!$B:$B, $A157, NewEmisData!$C:$C, $H157, NewEmisData!$D:$D, CC$2))</f>
        <v>5.1125583760404797E-2</v>
      </c>
      <c r="CD157" s="335">
        <f>$I157*IF($G157="Pickup", SUMIFS(NewEmisData!F:F, NewEmisData!$A:$A, "Pickup", NewEmisData!$B:$B, $A157, NewEmisData!$C:$C, $H157, NewEmisData!$D:$D, CD$2), SUMIFS(NewEmisData!F:F, NewEmisData!$A:$A, "LDV", NewEmisData!$B:$B, $A157, NewEmisData!$C:$C, $H157, NewEmisData!$D:$D, CD$2))</f>
        <v>3.7154393856404101E-2</v>
      </c>
      <c r="CE157" s="335">
        <f>$I157*IF($G157="Pickup", SUMIFS(NewEmisData!G:G, NewEmisData!$A:$A, "Pickup", NewEmisData!$B:$B, $A157, NewEmisData!$C:$C, $H157, NewEmisData!$D:$D, CE$2), SUMIFS(NewEmisData!G:G, NewEmisData!$A:$A, "LDV", NewEmisData!$B:$B, $A157, NewEmisData!$C:$C, $H157, NewEmisData!$D:$D, CE$2))</f>
        <v>2.8853651309577E-2</v>
      </c>
      <c r="CF157" s="335">
        <f>$I157*IF($G157="Pickup", SUMIFS(NewEmisData!H:H, NewEmisData!$A:$A, "Pickup", NewEmisData!$B:$B, $A157, NewEmisData!$C:$C, $H157, NewEmisData!$D:$D, CF$2), SUMIFS(NewEmisData!H:H, NewEmisData!$A:$A, "LDV", NewEmisData!$B:$B, $A157, NewEmisData!$C:$C, $H157, NewEmisData!$D:$D, CF$2))</f>
        <v>2.7537520644524499E-2</v>
      </c>
      <c r="CG157" s="335">
        <f>$I157*IF($G157="Pickup", SUMIFS(NewEmisData!I:I, NewEmisData!$A:$A, "Pickup", NewEmisData!$B:$B, $A157, NewEmisData!$C:$C, $H157, NewEmisData!$D:$D, CG$2), SUMIFS(NewEmisData!I:I, NewEmisData!$A:$A, "LDV", NewEmisData!$B:$B, $A157, NewEmisData!$C:$C, $H157, NewEmisData!$D:$D, CG$2))</f>
        <v>2.6666633761740999E-2</v>
      </c>
      <c r="CH157" s="335">
        <f>$I157*IF($G157="Pickup", SUMIFS(NewEmisData!J:J, NewEmisData!$A:$A, "Pickup", NewEmisData!$B:$B, $A157, NewEmisData!$C:$C, $H157, NewEmisData!$D:$D, CH$2), SUMIFS(NewEmisData!J:J, NewEmisData!$A:$A, "LDV", NewEmisData!$B:$B, $A157, NewEmisData!$C:$C, $H157, NewEmisData!$D:$D, CH$2))</f>
        <v>2.5980348711507999E-2</v>
      </c>
      <c r="CI157" s="335">
        <f>$I157*IF($G157="Pickup", SUMIFS(NewEmisData!K:K, NewEmisData!$A:$A, "Pickup", NewEmisData!$B:$B, $A157, NewEmisData!$C:$C, $H157, NewEmisData!$D:$D, CI$2), SUMIFS(NewEmisData!K:K, NewEmisData!$A:$A, "LDV", NewEmisData!$B:$B, $A157, NewEmisData!$C:$C, $H157, NewEmisData!$D:$D, CI$2))</f>
        <v>2.5978185303944301E-2</v>
      </c>
      <c r="CJ157" s="335">
        <f>$I157*IF($G157="Pickup", SUMIFS(NewEmisData!L:L, NewEmisData!$A:$A, "Pickup", NewEmisData!$B:$B, $A157, NewEmisData!$C:$C, $H157, NewEmisData!$D:$D, CJ$2), SUMIFS(NewEmisData!L:L, NewEmisData!$A:$A, "LDV", NewEmisData!$B:$B, $A157, NewEmisData!$C:$C, $H157, NewEmisData!$D:$D, CJ$2))</f>
        <v>2.5977588735828699E-2</v>
      </c>
      <c r="CK157" s="335">
        <f>$I157*IF($G157="Pickup", SUMIFS(NewEmisData!M:M, NewEmisData!$A:$A, "Pickup", NewEmisData!$B:$B, $A157, NewEmisData!$C:$C, $H157, NewEmisData!$D:$D, CK$2), SUMIFS(NewEmisData!M:M, NewEmisData!$A:$A, "LDV", NewEmisData!$B:$B, $A157, NewEmisData!$C:$C, $H157, NewEmisData!$D:$D, CK$2))</f>
        <v>2.5976994364069798E-2</v>
      </c>
      <c r="CL157" s="335">
        <v>2.2881070645398207E-2</v>
      </c>
      <c r="CM157" s="335">
        <f>$I157*IF($G157="Pickup", SUMIFS(NewEmisData!E:E, NewEmisData!$A:$A, "Pickup", NewEmisData!$B:$B, $A157, NewEmisData!$C:$C, $H157, NewEmisData!$D:$D, CM$2), SUMIFS(NewEmisData!E:E, NewEmisData!$A:$A, "LDV", NewEmisData!$B:$B, $A157, NewEmisData!$C:$C, $H157, NewEmisData!$D:$D, CM$2))</f>
        <v>2.2752592498671498E-2</v>
      </c>
      <c r="CN157" s="335">
        <f>$I157*IF($G157="Pickup", SUMIFS(NewEmisData!F:F, NewEmisData!$A:$A, "Pickup", NewEmisData!$B:$B, $A157, NewEmisData!$C:$C, $H157, NewEmisData!$D:$D, CN$2), SUMIFS(NewEmisData!F:F, NewEmisData!$A:$A, "LDV", NewEmisData!$B:$B, $A157, NewEmisData!$C:$C, $H157, NewEmisData!$D:$D, CN$2))</f>
        <v>1.4156662086893E-2</v>
      </c>
      <c r="CO157" s="335">
        <f>$I157*IF($G157="Pickup", SUMIFS(NewEmisData!G:G, NewEmisData!$A:$A, "Pickup", NewEmisData!$B:$B, $A157, NewEmisData!$C:$C, $H157, NewEmisData!$D:$D, CO$2), SUMIFS(NewEmisData!G:G, NewEmisData!$A:$A, "LDV", NewEmisData!$B:$B, $A157, NewEmisData!$C:$C, $H157, NewEmisData!$D:$D, CO$2))</f>
        <v>9.29628541682684E-3</v>
      </c>
      <c r="CP157" s="335">
        <f>$I157*IF($G157="Pickup", SUMIFS(NewEmisData!H:H, NewEmisData!$A:$A, "Pickup", NewEmisData!$B:$B, $A157, NewEmisData!$C:$C, $H157, NewEmisData!$D:$D, CP$2), SUMIFS(NewEmisData!H:H, NewEmisData!$A:$A, "LDV", NewEmisData!$B:$B, $A157, NewEmisData!$C:$C, $H157, NewEmisData!$D:$D, CP$2))</f>
        <v>7.6962231490179996E-3</v>
      </c>
      <c r="CQ157" s="335">
        <f>$I157*IF($G157="Pickup", SUMIFS(NewEmisData!I:I, NewEmisData!$A:$A, "Pickup", NewEmisData!$B:$B, $A157, NewEmisData!$C:$C, $H157, NewEmisData!$D:$D, CQ$2), SUMIFS(NewEmisData!I:I, NewEmisData!$A:$A, "LDV", NewEmisData!$B:$B, $A157, NewEmisData!$C:$C, $H157, NewEmisData!$D:$D, CQ$2))</f>
        <v>6.9434858281499498E-3</v>
      </c>
      <c r="CR157" s="335">
        <f>$I157*IF($G157="Pickup", SUMIFS(NewEmisData!J:J, NewEmisData!$A:$A, "Pickup", NewEmisData!$B:$B, $A157, NewEmisData!$C:$C, $H157, NewEmisData!$D:$D, CR$2), SUMIFS(NewEmisData!J:J, NewEmisData!$A:$A, "LDV", NewEmisData!$B:$B, $A157, NewEmisData!$C:$C, $H157, NewEmisData!$D:$D, CR$2))</f>
        <v>6.6235501686008101E-3</v>
      </c>
      <c r="CS157" s="335">
        <f>$I157*IF($G157="Pickup", SUMIFS(NewEmisData!K:K, NewEmisData!$A:$A, "Pickup", NewEmisData!$B:$B, $A157, NewEmisData!$C:$C, $H157, NewEmisData!$D:$D, CS$2), SUMIFS(NewEmisData!K:K, NewEmisData!$A:$A, "LDV", NewEmisData!$B:$B, $A157, NewEmisData!$C:$C, $H157, NewEmisData!$D:$D, CS$2))</f>
        <v>6.5909545130035602E-3</v>
      </c>
      <c r="CT157" s="335">
        <f>$I157*IF($G157="Pickup", SUMIFS(NewEmisData!L:L, NewEmisData!$A:$A, "Pickup", NewEmisData!$B:$B, $A157, NewEmisData!$C:$C, $H157, NewEmisData!$D:$D, CT$2), SUMIFS(NewEmisData!L:L, NewEmisData!$A:$A, "LDV", NewEmisData!$B:$B, $A157, NewEmisData!$C:$C, $H157, NewEmisData!$D:$D, CT$2))</f>
        <v>6.5377802107072303E-3</v>
      </c>
      <c r="CU157" s="335">
        <f>$I157*IF($G157="Pickup", SUMIFS(NewEmisData!M:M, NewEmisData!$A:$A, "Pickup", NewEmisData!$B:$B, $A157, NewEmisData!$C:$C, $H157, NewEmisData!$D:$D, CU$2), SUMIFS(NewEmisData!M:M, NewEmisData!$A:$A, "LDV", NewEmisData!$B:$B, $A157, NewEmisData!$C:$C, $H157, NewEmisData!$D:$D, CU$2))</f>
        <v>6.5374275690386098E-3</v>
      </c>
      <c r="CV157" s="335">
        <v>6.9734009009235556E-3</v>
      </c>
      <c r="CW157" s="335">
        <v>4.0498104655261064E-3</v>
      </c>
      <c r="CX157" s="335">
        <v>2.5030350838759993E-3</v>
      </c>
      <c r="CY157" s="335">
        <v>2.1151214403419519E-3</v>
      </c>
      <c r="CZ157" s="335">
        <v>1.7489979687569375E-3</v>
      </c>
      <c r="DA157" s="335">
        <v>1.340486996695321E-3</v>
      </c>
      <c r="DB157" s="335">
        <v>1.0553769116342638E-3</v>
      </c>
      <c r="DC157" s="335">
        <v>1.0132227560056145E-3</v>
      </c>
      <c r="DD157" s="335">
        <v>1.0003159541004489E-3</v>
      </c>
      <c r="DE157" s="335">
        <v>9.9860782000699166E-4</v>
      </c>
      <c r="DF157" s="335">
        <v>9.9860782000699166E-4</v>
      </c>
      <c r="DG157" s="335">
        <f>$I157*IF($G157="Pickup", SUMIFS(NewEmisData!E:E, NewEmisData!$A:$A, "Pickup", NewEmisData!$B:$B, $A157, NewEmisData!$C:$C, $H157, NewEmisData!$D:$D, DG$2), SUMIFS(NewEmisData!E:E, NewEmisData!$A:$A, "LDV", NewEmisData!$B:$B, $A157, NewEmisData!$C:$C, $H157, NewEmisData!$D:$D, DG$2))</f>
        <v>0</v>
      </c>
      <c r="DH157" s="335">
        <f>$I157*IF($G157="Pickup", SUMIFS(NewEmisData!F:F, NewEmisData!$A:$A, "Pickup", NewEmisData!$B:$B, $A157, NewEmisData!$C:$C, $H157, NewEmisData!$D:$D, DH$2), SUMIFS(NewEmisData!F:F, NewEmisData!$A:$A, "LDV", NewEmisData!$B:$B, $A157, NewEmisData!$C:$C, $H157, NewEmisData!$D:$D, DH$2))</f>
        <v>0</v>
      </c>
      <c r="DI157" s="335">
        <f>$I157*IF($G157="Pickup", SUMIFS(NewEmisData!G:G, NewEmisData!$A:$A, "Pickup", NewEmisData!$B:$B, $A157, NewEmisData!$C:$C, $H157, NewEmisData!$D:$D, DI$2), SUMIFS(NewEmisData!G:G, NewEmisData!$A:$A, "LDV", NewEmisData!$B:$B, $A157, NewEmisData!$C:$C, $H157, NewEmisData!$D:$D, DI$2))</f>
        <v>0</v>
      </c>
      <c r="DJ157" s="335">
        <f>$I157*IF($G157="Pickup", SUMIFS(NewEmisData!H:H, NewEmisData!$A:$A, "Pickup", NewEmisData!$B:$B, $A157, NewEmisData!$C:$C, $H157, NewEmisData!$D:$D, DJ$2), SUMIFS(NewEmisData!H:H, NewEmisData!$A:$A, "LDV", NewEmisData!$B:$B, $A157, NewEmisData!$C:$C, $H157, NewEmisData!$D:$D, DJ$2))</f>
        <v>0</v>
      </c>
      <c r="DK157" s="335">
        <f>$I157*IF($G157="Pickup", SUMIFS(NewEmisData!I:I, NewEmisData!$A:$A, "Pickup", NewEmisData!$B:$B, $A157, NewEmisData!$C:$C, $H157, NewEmisData!$D:$D, DK$2), SUMIFS(NewEmisData!I:I, NewEmisData!$A:$A, "LDV", NewEmisData!$B:$B, $A157, NewEmisData!$C:$C, $H157, NewEmisData!$D:$D, DK$2))</f>
        <v>0</v>
      </c>
      <c r="DL157" s="335">
        <f>$I157*IF($G157="Pickup", SUMIFS(NewEmisData!J:J, NewEmisData!$A:$A, "Pickup", NewEmisData!$B:$B, $A157, NewEmisData!$C:$C, $H157, NewEmisData!$D:$D, DL$2), SUMIFS(NewEmisData!J:J, NewEmisData!$A:$A, "LDV", NewEmisData!$B:$B, $A157, NewEmisData!$C:$C, $H157, NewEmisData!$D:$D, DL$2))</f>
        <v>0</v>
      </c>
      <c r="DM157" s="335">
        <f>$I157*IF($G157="Pickup", SUMIFS(NewEmisData!K:K, NewEmisData!$A:$A, "Pickup", NewEmisData!$B:$B, $A157, NewEmisData!$C:$C, $H157, NewEmisData!$D:$D, DM$2), SUMIFS(NewEmisData!K:K, NewEmisData!$A:$A, "LDV", NewEmisData!$B:$B, $A157, NewEmisData!$C:$C, $H157, NewEmisData!$D:$D, DM$2))</f>
        <v>0</v>
      </c>
      <c r="DN157" s="335">
        <f>$I157*IF($G157="Pickup", SUMIFS(NewEmisData!L:L, NewEmisData!$A:$A, "Pickup", NewEmisData!$B:$B, $A157, NewEmisData!$C:$C, $H157, NewEmisData!$D:$D, DN$2), SUMIFS(NewEmisData!L:L, NewEmisData!$A:$A, "LDV", NewEmisData!$B:$B, $A157, NewEmisData!$C:$C, $H157, NewEmisData!$D:$D, DN$2))</f>
        <v>0</v>
      </c>
      <c r="DO157" s="335">
        <f>$I157*IF($G157="Pickup", SUMIFS(NewEmisData!M:M, NewEmisData!$A:$A, "Pickup", NewEmisData!$B:$B, $A157, NewEmisData!$C:$C, $H157, NewEmisData!$D:$D, DO$2), SUMIFS(NewEmisData!M:M, NewEmisData!$A:$A, "LDV", NewEmisData!$B:$B, $A157, NewEmisData!$C:$C, $H157, NewEmisData!$D:$D, DO$2))</f>
        <v>0</v>
      </c>
      <c r="DP157" s="335">
        <v>2.023129771030282E-3</v>
      </c>
      <c r="DQ157" s="335">
        <f>$I157*IF($G157="Pickup", SUMIFS(NewEmisData!E:E, NewEmisData!$A:$A, "Pickup", NewEmisData!$B:$B, $A157, NewEmisData!$C:$C, $H157, NewEmisData!$D:$D, DQ$2), SUMIFS(NewEmisData!E:E, NewEmisData!$A:$A, "LDV", NewEmisData!$B:$B, $A157, NewEmisData!$C:$C, $H157, NewEmisData!$D:$D, DQ$2))</f>
        <v>1.7231430999334701E-2</v>
      </c>
      <c r="DR157" s="335">
        <f>$I157*IF($G157="Pickup", SUMIFS(NewEmisData!F:F, NewEmisData!$A:$A, "Pickup", NewEmisData!$B:$B, $A157, NewEmisData!$C:$C, $H157, NewEmisData!$D:$D, DR$2), SUMIFS(NewEmisData!F:F, NewEmisData!$A:$A, "LDV", NewEmisData!$B:$B, $A157, NewEmisData!$C:$C, $H157, NewEmisData!$D:$D, DR$2))</f>
        <v>8.9963646277585099E-3</v>
      </c>
      <c r="DS157" s="335">
        <f>$I157*IF($G157="Pickup", SUMIFS(NewEmisData!G:G, NewEmisData!$A:$A, "Pickup", NewEmisData!$B:$B, $A157, NewEmisData!$C:$C, $H157, NewEmisData!$D:$D, DS$2), SUMIFS(NewEmisData!G:G, NewEmisData!$A:$A, "LDV", NewEmisData!$B:$B, $A157, NewEmisData!$C:$C, $H157, NewEmisData!$D:$D, DS$2))</f>
        <v>5.6961522615022698E-3</v>
      </c>
      <c r="DT157" s="335">
        <f>$I157*IF($G157="Pickup", SUMIFS(NewEmisData!H:H, NewEmisData!$A:$A, "Pickup", NewEmisData!$B:$B, $A157, NewEmisData!$C:$C, $H157, NewEmisData!$D:$D, DT$2), SUMIFS(NewEmisData!H:H, NewEmisData!$A:$A, "LDV", NewEmisData!$B:$B, $A157, NewEmisData!$C:$C, $H157, NewEmisData!$D:$D, DT$2))</f>
        <v>4.3151143502781096E-3</v>
      </c>
      <c r="DU157" s="335">
        <f>$I157*IF($G157="Pickup", SUMIFS(NewEmisData!I:I, NewEmisData!$A:$A, "Pickup", NewEmisData!$B:$B, $A157, NewEmisData!$C:$C, $H157, NewEmisData!$D:$D, DU$2), SUMIFS(NewEmisData!I:I, NewEmisData!$A:$A, "LDV", NewEmisData!$B:$B, $A157, NewEmisData!$C:$C, $H157, NewEmisData!$D:$D, DU$2))</f>
        <v>3.35028978849721E-3</v>
      </c>
      <c r="DV157" s="335">
        <f>$I157*IF($G157="Pickup", SUMIFS(NewEmisData!J:J, NewEmisData!$A:$A, "Pickup", NewEmisData!$B:$B, $A157, NewEmisData!$C:$C, $H157, NewEmisData!$D:$D, DV$2), SUMIFS(NewEmisData!J:J, NewEmisData!$A:$A, "LDV", NewEmisData!$B:$B, $A157, NewEmisData!$C:$C, $H157, NewEmisData!$D:$D, DV$2))</f>
        <v>2.9288858721300301E-3</v>
      </c>
      <c r="DW157" s="335">
        <f>$I157*IF($G157="Pickup", SUMIFS(NewEmisData!K:K, NewEmisData!$A:$A, "Pickup", NewEmisData!$B:$B, $A157, NewEmisData!$C:$C, $H157, NewEmisData!$D:$D, DW$2), SUMIFS(NewEmisData!K:K, NewEmisData!$A:$A, "LDV", NewEmisData!$B:$B, $A157, NewEmisData!$C:$C, $H157, NewEmisData!$D:$D, DW$2))</f>
        <v>2.6889748661232601E-3</v>
      </c>
      <c r="DX157" s="335">
        <f>$I157*IF($G157="Pickup", SUMIFS(NewEmisData!L:L, NewEmisData!$A:$A, "Pickup", NewEmisData!$B:$B, $A157, NewEmisData!$C:$C, $H157, NewEmisData!$D:$D, DX$2), SUMIFS(NewEmisData!L:L, NewEmisData!$A:$A, "LDV", NewEmisData!$B:$B, $A157, NewEmisData!$C:$C, $H157, NewEmisData!$D:$D, DX$2))</f>
        <v>2.6131014849391301E-3</v>
      </c>
      <c r="DY157" s="335">
        <f>$I157*IF($G157="Pickup", SUMIFS(NewEmisData!M:M, NewEmisData!$A:$A, "Pickup", NewEmisData!$B:$B, $A157, NewEmisData!$C:$C, $H157, NewEmisData!$D:$D, DY$2), SUMIFS(NewEmisData!M:M, NewEmisData!$A:$A, "LDV", NewEmisData!$B:$B, $A157, NewEmisData!$C:$C, $H157, NewEmisData!$D:$D, DY$2))</f>
        <v>2.5757099053792102E-3</v>
      </c>
      <c r="DZ157" s="335">
        <v>5.594489642908501E-3</v>
      </c>
      <c r="EA157" s="335">
        <f t="shared" si="234"/>
        <v>605.35194063093002</v>
      </c>
      <c r="EB157" s="335">
        <f t="shared" si="235"/>
        <v>575.43677827742204</v>
      </c>
      <c r="EC157" s="335">
        <f t="shared" si="236"/>
        <v>447.50306541281799</v>
      </c>
      <c r="ED157" s="335">
        <f t="shared" si="237"/>
        <v>380.32748601406797</v>
      </c>
      <c r="EE157" s="335">
        <f t="shared" si="238"/>
        <v>328.8508655947</v>
      </c>
      <c r="EF157" s="335">
        <f t="shared" si="239"/>
        <v>299.87343037562698</v>
      </c>
      <c r="EG157" s="335">
        <f t="shared" si="240"/>
        <v>286.96645721008798</v>
      </c>
      <c r="EH157" s="335">
        <f t="shared" si="241"/>
        <v>282.38592098475101</v>
      </c>
      <c r="EI157" s="335">
        <f t="shared" si="242"/>
        <v>280.69816184937503</v>
      </c>
      <c r="EJ157" s="335">
        <f t="shared" si="243"/>
        <v>0.27672218065037407</v>
      </c>
      <c r="EK157" s="335">
        <f t="shared" si="244"/>
        <v>0.73999493628111201</v>
      </c>
      <c r="EL157" s="335">
        <f t="shared" si="245"/>
        <v>0.35335240075773999</v>
      </c>
      <c r="EM157" s="335">
        <f t="shared" si="246"/>
        <v>0.18897755292818599</v>
      </c>
      <c r="EN157" s="335">
        <f t="shared" si="247"/>
        <v>0.12218817840455801</v>
      </c>
      <c r="EO157" s="335">
        <f t="shared" si="248"/>
        <v>7.3060825114572805E-2</v>
      </c>
      <c r="EP157" s="335">
        <f t="shared" si="249"/>
        <v>5.3764321341730301E-2</v>
      </c>
      <c r="EQ157" s="335">
        <f t="shared" si="250"/>
        <v>4.5765873698397498E-2</v>
      </c>
      <c r="ER157" s="335">
        <f t="shared" si="251"/>
        <v>4.3548109073897001E-2</v>
      </c>
      <c r="ES157" s="335">
        <f t="shared" si="252"/>
        <v>4.24609775043936E-2</v>
      </c>
      <c r="ET157" s="335">
        <f t="shared" si="253"/>
        <v>6.1988464688476796E-2</v>
      </c>
      <c r="EU157" s="335">
        <f t="shared" si="254"/>
        <v>1.04747160569124E-2</v>
      </c>
      <c r="EV157" s="335">
        <f t="shared" si="255"/>
        <v>9.9570764799691708E-3</v>
      </c>
      <c r="EW157" s="335">
        <f t="shared" si="256"/>
        <v>6.4196648888919499E-3</v>
      </c>
      <c r="EX157" s="335">
        <f t="shared" si="257"/>
        <v>5.45599526494426E-3</v>
      </c>
      <c r="EY157" s="335">
        <f t="shared" si="258"/>
        <v>4.7175365225731996E-3</v>
      </c>
      <c r="EZ157" s="335">
        <f t="shared" si="259"/>
        <v>4.3018391726363297E-3</v>
      </c>
      <c r="FA157" s="335">
        <f t="shared" si="260"/>
        <v>4.1166816404986702E-3</v>
      </c>
      <c r="FB157" s="335">
        <f t="shared" si="261"/>
        <v>4.0509726462172697E-3</v>
      </c>
      <c r="FC157" s="335">
        <f t="shared" si="262"/>
        <v>4.0267596573162799E-3</v>
      </c>
      <c r="FD157" s="335">
        <f t="shared" si="263"/>
        <v>1.7442083422488778E-3</v>
      </c>
      <c r="FE157" s="335">
        <f t="shared" si="264"/>
        <v>0.112529836649977</v>
      </c>
      <c r="FF157" s="335">
        <f t="shared" si="265"/>
        <v>0.103764807432247</v>
      </c>
      <c r="FG157" s="335">
        <f t="shared" si="266"/>
        <v>8.1904009889209095E-2</v>
      </c>
      <c r="FH157" s="335">
        <f t="shared" si="267"/>
        <v>8.0372811122020202E-2</v>
      </c>
      <c r="FI157" s="335">
        <f t="shared" si="268"/>
        <v>7.8826850839141593E-2</v>
      </c>
      <c r="FJ157" s="335">
        <f t="shared" si="269"/>
        <v>7.7629471627150906E-2</v>
      </c>
      <c r="FK157" s="335">
        <f t="shared" si="270"/>
        <v>7.6869255276324197E-2</v>
      </c>
      <c r="FL157" s="335">
        <f t="shared" si="271"/>
        <v>7.6489801218608905E-2</v>
      </c>
      <c r="FM157" s="335">
        <f t="shared" si="272"/>
        <v>7.6275890012832595E-2</v>
      </c>
      <c r="FN157" s="335">
        <f t="shared" si="273"/>
        <v>4.7629366333098749E-2</v>
      </c>
      <c r="FO157" s="335">
        <f t="shared" si="274"/>
        <v>2.93140110896879E-2</v>
      </c>
      <c r="FP157" s="335">
        <f t="shared" si="275"/>
        <v>2.15603319614842E-2</v>
      </c>
      <c r="FQ157" s="335">
        <f t="shared" si="276"/>
        <v>1.61359542510712E-2</v>
      </c>
      <c r="FR157" s="335">
        <f t="shared" si="277"/>
        <v>1.4781439172223E-2</v>
      </c>
      <c r="FS157" s="335">
        <f t="shared" si="278"/>
        <v>1.3413837806436801E-2</v>
      </c>
      <c r="FT157" s="335">
        <f t="shared" si="279"/>
        <v>1.2354573478352299E-2</v>
      </c>
      <c r="FU157" s="335">
        <f t="shared" si="280"/>
        <v>1.16820653404197E-2</v>
      </c>
      <c r="FV157" s="335">
        <f t="shared" si="281"/>
        <v>1.13463459698093E-2</v>
      </c>
      <c r="FW157" s="335">
        <f t="shared" si="282"/>
        <v>1.1157149268450401E-2</v>
      </c>
      <c r="FX157" s="335">
        <f t="shared" si="283"/>
        <v>9.4789149915835945E-3</v>
      </c>
    </row>
    <row r="158" spans="1:180" x14ac:dyDescent="0.2">
      <c r="A158" s="305" t="str">
        <f>_xlfn.CONCAT(IF(LEFT(TRIM(A157),1)="*", "*R", "R"), 1+RIGHT(TRIM(A157),1))</f>
        <v>R5</v>
      </c>
      <c r="B158" s="305" t="str">
        <f t="shared" si="300"/>
        <v>TLLSGHEV11</v>
      </c>
      <c r="C158" s="305" t="str">
        <f t="shared" si="301"/>
        <v>TL.GSL.LS.HEV.2011</v>
      </c>
      <c r="D158" s="301" t="str">
        <f t="shared" si="302"/>
        <v>bn-vmt, bn-vmt/a</v>
      </c>
      <c r="E158" s="301" t="str">
        <f t="shared" si="303"/>
        <v>TLGSL</v>
      </c>
      <c r="F158" s="301" t="str">
        <f t="shared" si="304"/>
        <v>TL</v>
      </c>
      <c r="G158" s="315" t="s">
        <v>822</v>
      </c>
      <c r="H158" s="315" t="s">
        <v>814</v>
      </c>
      <c r="I158" s="315">
        <v>1</v>
      </c>
      <c r="J158" s="315" t="str">
        <f t="shared" si="284"/>
        <v>Large SUV-GSL</v>
      </c>
      <c r="K158" s="335">
        <f>$I158*IF($G158="Pickup", SUMIFS(NewEmisData!E:E, NewEmisData!$A:$A, "Pickup", NewEmisData!$B:$B, $A158, NewEmisData!$C:$C, $H158, NewEmisData!$D:$D, K$2), SUMIFS(NewEmisData!E:E, NewEmisData!$A:$A, "LDV", NewEmisData!$B:$B, $A158, NewEmisData!$C:$C, $H158, NewEmisData!$D:$D, K$2))</f>
        <v>474.817101058422</v>
      </c>
      <c r="L158" s="335">
        <f>$I158*IF($G158="Pickup", SUMIFS(NewEmisData!F:F, NewEmisData!$A:$A, "Pickup", NewEmisData!$B:$B, $A158, NewEmisData!$C:$C, $H158, NewEmisData!$D:$D, L$2), SUMIFS(NewEmisData!F:F, NewEmisData!$A:$A, "LDV", NewEmisData!$B:$B, $A158, NewEmisData!$C:$C, $H158, NewEmisData!$D:$D, L$2))</f>
        <v>451.24703471572099</v>
      </c>
      <c r="M158" s="335">
        <f>$I158*IF($G158="Pickup", SUMIFS(NewEmisData!G:G, NewEmisData!$A:$A, "Pickup", NewEmisData!$B:$B, $A158, NewEmisData!$C:$C, $H158, NewEmisData!$D:$D, M$2), SUMIFS(NewEmisData!G:G, NewEmisData!$A:$A, "LDV", NewEmisData!$B:$B, $A158, NewEmisData!$C:$C, $H158, NewEmisData!$D:$D, M$2))</f>
        <v>359.55406391675598</v>
      </c>
      <c r="N158" s="335">
        <f>$I158*IF($G158="Pickup", SUMIFS(NewEmisData!H:H, NewEmisData!$A:$A, "Pickup", NewEmisData!$B:$B, $A158, NewEmisData!$C:$C, $H158, NewEmisData!$D:$D, N$2), SUMIFS(NewEmisData!H:H, NewEmisData!$A:$A, "LDV", NewEmisData!$B:$B, $A158, NewEmisData!$C:$C, $H158, NewEmisData!$D:$D, N$2))</f>
        <v>306.68867751853497</v>
      </c>
      <c r="O158" s="335">
        <f>$I158*IF($G158="Pickup", SUMIFS(NewEmisData!I:I, NewEmisData!$A:$A, "Pickup", NewEmisData!$B:$B, $A158, NewEmisData!$C:$C, $H158, NewEmisData!$D:$D, O$2), SUMIFS(NewEmisData!I:I, NewEmisData!$A:$A, "LDV", NewEmisData!$B:$B, $A158, NewEmisData!$C:$C, $H158, NewEmisData!$D:$D, O$2))</f>
        <v>266.05693149041099</v>
      </c>
      <c r="P158" s="335">
        <f>$I158*IF($G158="Pickup", SUMIFS(NewEmisData!J:J, NewEmisData!$A:$A, "Pickup", NewEmisData!$B:$B, $A158, NewEmisData!$C:$C, $H158, NewEmisData!$D:$D, P$2), SUMIFS(NewEmisData!J:J, NewEmisData!$A:$A, "LDV", NewEmisData!$B:$B, $A158, NewEmisData!$C:$C, $H158, NewEmisData!$D:$D, P$2))</f>
        <v>243.087176828883</v>
      </c>
      <c r="Q158" s="335">
        <f>$I158*IF($G158="Pickup", SUMIFS(NewEmisData!K:K, NewEmisData!$A:$A, "Pickup", NewEmisData!$B:$B, $A158, NewEmisData!$C:$C, $H158, NewEmisData!$D:$D, Q$2), SUMIFS(NewEmisData!K:K, NewEmisData!$A:$A, "LDV", NewEmisData!$B:$B, $A158, NewEmisData!$C:$C, $H158, NewEmisData!$D:$D, Q$2))</f>
        <v>232.82718030870799</v>
      </c>
      <c r="R158" s="335">
        <f>$I158*IF($G158="Pickup", SUMIFS(NewEmisData!L:L, NewEmisData!$A:$A, "Pickup", NewEmisData!$B:$B, $A158, NewEmisData!$C:$C, $H158, NewEmisData!$D:$D, R$2), SUMIFS(NewEmisData!L:L, NewEmisData!$A:$A, "LDV", NewEmisData!$B:$B, $A158, NewEmisData!$C:$C, $H158, NewEmisData!$D:$D, R$2))</f>
        <v>229.167353178653</v>
      </c>
      <c r="S158" s="335">
        <f>$I158*IF($G158="Pickup", SUMIFS(NewEmisData!M:M, NewEmisData!$A:$A, "Pickup", NewEmisData!$B:$B, $A158, NewEmisData!$C:$C, $H158, NewEmisData!$D:$D, S$2), SUMIFS(NewEmisData!M:M, NewEmisData!$A:$A, "LDV", NewEmisData!$B:$B, $A158, NewEmisData!$C:$C, $H158, NewEmisData!$D:$D, S$2))</f>
        <v>227.80956840287899</v>
      </c>
      <c r="T158" s="335">
        <v>0.27672218065037407</v>
      </c>
      <c r="U158" s="335">
        <f>$I158*IF($G158="Pickup", SUMIFS(NewEmisData!E:E, NewEmisData!$A:$A, "Pickup", NewEmisData!$B:$B, $A158, NewEmisData!$C:$C, $H158, NewEmisData!$D:$D, U$2), SUMIFS(NewEmisData!E:E, NewEmisData!$A:$A, "LDV", NewEmisData!$B:$B, $A158, NewEmisData!$C:$C, $H158, NewEmisData!$D:$D, U$2))</f>
        <v>0.70973077210402302</v>
      </c>
      <c r="V158" s="335">
        <f>$I158*IF($G158="Pickup", SUMIFS(NewEmisData!F:F, NewEmisData!$A:$A, "Pickup", NewEmisData!$B:$B, $A158, NewEmisData!$C:$C, $H158, NewEmisData!$D:$D, V$2), SUMIFS(NewEmisData!F:F, NewEmisData!$A:$A, "LDV", NewEmisData!$B:$B, $A158, NewEmisData!$C:$C, $H158, NewEmisData!$D:$D, V$2))</f>
        <v>0.32036907792622199</v>
      </c>
      <c r="W158" s="335">
        <f>$I158*IF($G158="Pickup", SUMIFS(NewEmisData!G:G, NewEmisData!$A:$A, "Pickup", NewEmisData!$B:$B, $A158, NewEmisData!$C:$C, $H158, NewEmisData!$D:$D, W$2), SUMIFS(NewEmisData!G:G, NewEmisData!$A:$A, "LDV", NewEmisData!$B:$B, $A158, NewEmisData!$C:$C, $H158, NewEmisData!$D:$D, W$2))</f>
        <v>0.23974719966536701</v>
      </c>
      <c r="X158" s="335">
        <f>$I158*IF($G158="Pickup", SUMIFS(NewEmisData!H:H, NewEmisData!$A:$A, "Pickup", NewEmisData!$B:$B, $A158, NewEmisData!$C:$C, $H158, NewEmisData!$D:$D, X$2), SUMIFS(NewEmisData!H:H, NewEmisData!$A:$A, "LDV", NewEmisData!$B:$B, $A158, NewEmisData!$C:$C, $H158, NewEmisData!$D:$D, X$2))</f>
        <v>0.160612501035788</v>
      </c>
      <c r="Y158" s="335">
        <f>$I158*IF($G158="Pickup", SUMIFS(NewEmisData!I:I, NewEmisData!$A:$A, "Pickup", NewEmisData!$B:$B, $A158, NewEmisData!$C:$C, $H158, NewEmisData!$D:$D, Y$2), SUMIFS(NewEmisData!I:I, NewEmisData!$A:$A, "LDV", NewEmisData!$B:$B, $A158, NewEmisData!$C:$C, $H158, NewEmisData!$D:$D, Y$2))</f>
        <v>0.10365613117262901</v>
      </c>
      <c r="Z158" s="335">
        <f>$I158*IF($G158="Pickup", SUMIFS(NewEmisData!J:J, NewEmisData!$A:$A, "Pickup", NewEmisData!$B:$B, $A158, NewEmisData!$C:$C, $H158, NewEmisData!$D:$D, Z$2), SUMIFS(NewEmisData!J:J, NewEmisData!$A:$A, "LDV", NewEmisData!$B:$B, $A158, NewEmisData!$C:$C, $H158, NewEmisData!$D:$D, Z$2))</f>
        <v>7.8799994555065797E-2</v>
      </c>
      <c r="AA158" s="335">
        <f>$I158*IF($G158="Pickup", SUMIFS(NewEmisData!K:K, NewEmisData!$A:$A, "Pickup", NewEmisData!$B:$B, $A158, NewEmisData!$C:$C, $H158, NewEmisData!$D:$D, AA$2), SUMIFS(NewEmisData!K:K, NewEmisData!$A:$A, "LDV", NewEmisData!$B:$B, $A158, NewEmisData!$C:$C, $H158, NewEmisData!$D:$D, AA$2))</f>
        <v>6.8646939612850705E-2</v>
      </c>
      <c r="AB158" s="335">
        <f>$I158*IF($G158="Pickup", SUMIFS(NewEmisData!L:L, NewEmisData!$A:$A, "Pickup", NewEmisData!$B:$B, $A158, NewEmisData!$C:$C, $H158, NewEmisData!$D:$D, AB$2), SUMIFS(NewEmisData!L:L, NewEmisData!$A:$A, "LDV", NewEmisData!$B:$B, $A158, NewEmisData!$C:$C, $H158, NewEmisData!$D:$D, AB$2))</f>
        <v>6.5824398729591893E-2</v>
      </c>
      <c r="AC158" s="335">
        <f>$I158*IF($G158="Pickup", SUMIFS(NewEmisData!M:M, NewEmisData!$A:$A, "Pickup", NewEmisData!$B:$B, $A158, NewEmisData!$C:$C, $H158, NewEmisData!$D:$D, AC$2), SUMIFS(NewEmisData!M:M, NewEmisData!$A:$A, "LDV", NewEmisData!$B:$B, $A158, NewEmisData!$C:$C, $H158, NewEmisData!$D:$D, AC$2))</f>
        <v>6.4340803704991095E-2</v>
      </c>
      <c r="AD158" s="335">
        <v>6.1988464688476796E-2</v>
      </c>
      <c r="AE158" s="335">
        <f>$I158*IF($G158="Pickup", SUMIFS(NewEmisData!E:E, NewEmisData!$A:$A, "Pickup", NewEmisData!$B:$B, $A158, NewEmisData!$C:$C, $H158, NewEmisData!$D:$D, AE$2), SUMIFS(NewEmisData!E:E, NewEmisData!$A:$A, "LDV", NewEmisData!$B:$B, $A158, NewEmisData!$C:$C, $H158, NewEmisData!$D:$D, AE$2))</f>
        <v>8.2160020457903906E-3</v>
      </c>
      <c r="AF158" s="335">
        <f>$I158*IF($G158="Pickup", SUMIFS(NewEmisData!F:F, NewEmisData!$A:$A, "Pickup", NewEmisData!$B:$B, $A158, NewEmisData!$C:$C, $H158, NewEmisData!$D:$D, AF$2), SUMIFS(NewEmisData!F:F, NewEmisData!$A:$A, "LDV", NewEmisData!$B:$B, $A158, NewEmisData!$C:$C, $H158, NewEmisData!$D:$D, AF$2))</f>
        <v>7.80815598787189E-3</v>
      </c>
      <c r="AG158" s="335">
        <f>$I158*IF($G158="Pickup", SUMIFS(NewEmisData!G:G, NewEmisData!$A:$A, "Pickup", NewEmisData!$B:$B, $A158, NewEmisData!$C:$C, $H158, NewEmisData!$D:$D, AG$2), SUMIFS(NewEmisData!G:G, NewEmisData!$A:$A, "LDV", NewEmisData!$B:$B, $A158, NewEmisData!$C:$C, $H158, NewEmisData!$D:$D, AG$2))</f>
        <v>5.1579884513251097E-3</v>
      </c>
      <c r="AH158" s="335">
        <f>$I158*IF($G158="Pickup", SUMIFS(NewEmisData!H:H, NewEmisData!$A:$A, "Pickup", NewEmisData!$B:$B, $A158, NewEmisData!$C:$C, $H158, NewEmisData!$D:$D, AH$2), SUMIFS(NewEmisData!H:H, NewEmisData!$A:$A, "LDV", NewEmisData!$B:$B, $A158, NewEmisData!$C:$C, $H158, NewEmisData!$D:$D, AH$2))</f>
        <v>4.3996084263759998E-3</v>
      </c>
      <c r="AI158" s="335">
        <f>$I158*IF($G158="Pickup", SUMIFS(NewEmisData!I:I, NewEmisData!$A:$A, "Pickup", NewEmisData!$B:$B, $A158, NewEmisData!$C:$C, $H158, NewEmisData!$D:$D, AI$2), SUMIFS(NewEmisData!I:I, NewEmisData!$A:$A, "LDV", NewEmisData!$B:$B, $A158, NewEmisData!$C:$C, $H158, NewEmisData!$D:$D, AI$2))</f>
        <v>3.81672539575274E-3</v>
      </c>
      <c r="AJ158" s="335">
        <f>$I158*IF($G158="Pickup", SUMIFS(NewEmisData!J:J, NewEmisData!$A:$A, "Pickup", NewEmisData!$B:$B, $A158, NewEmisData!$C:$C, $H158, NewEmisData!$D:$D, AJ$2), SUMIFS(NewEmisData!J:J, NewEmisData!$A:$A, "LDV", NewEmisData!$B:$B, $A158, NewEmisData!$C:$C, $H158, NewEmisData!$D:$D, AJ$2))</f>
        <v>3.4872096414849999E-3</v>
      </c>
      <c r="AK158" s="335">
        <f>$I158*IF($G158="Pickup", SUMIFS(NewEmisData!K:K, NewEmisData!$A:$A, "Pickup", NewEmisData!$B:$B, $A158, NewEmisData!$C:$C, $H158, NewEmisData!$D:$D, AK$2), SUMIFS(NewEmisData!K:K, NewEmisData!$A:$A, "LDV", NewEmisData!$B:$B, $A158, NewEmisData!$C:$C, $H158, NewEmisData!$D:$D, AK$2))</f>
        <v>3.3400286224750798E-3</v>
      </c>
      <c r="AL158" s="335">
        <f>$I158*IF($G158="Pickup", SUMIFS(NewEmisData!L:L, NewEmisData!$A:$A, "Pickup", NewEmisData!$B:$B, $A158, NewEmisData!$C:$C, $H158, NewEmisData!$D:$D, AL$2), SUMIFS(NewEmisData!L:L, NewEmisData!$A:$A, "LDV", NewEmisData!$B:$B, $A158, NewEmisData!$C:$C, $H158, NewEmisData!$D:$D, AL$2))</f>
        <v>3.2875233288682799E-3</v>
      </c>
      <c r="AM158" s="335">
        <f>$I158*IF($G158="Pickup", SUMIFS(NewEmisData!M:M, NewEmisData!$A:$A, "Pickup", NewEmisData!$B:$B, $A158, NewEmisData!$C:$C, $H158, NewEmisData!$D:$D, AM$2), SUMIFS(NewEmisData!M:M, NewEmisData!$A:$A, "LDV", NewEmisData!$B:$B, $A158, NewEmisData!$C:$C, $H158, NewEmisData!$D:$D, AM$2))</f>
        <v>3.2680461258744399E-3</v>
      </c>
      <c r="AN158" s="335">
        <v>1.7442083422488778E-3</v>
      </c>
      <c r="AO158" s="335">
        <f>$I158*IF($G158="Pickup", SUMIFS(NewEmisData!E:E, NewEmisData!$A:$A, "Pickup", NewEmisData!$B:$B, $A158, NewEmisData!$C:$C, $H158, NewEmisData!$D:$D, AO$2), SUMIFS(NewEmisData!E:E, NewEmisData!$A:$A, "LDV", NewEmisData!$B:$B, $A158, NewEmisData!$C:$C, $H158, NewEmisData!$D:$D, AO$2))</f>
        <v>7.6637268565666605E-2</v>
      </c>
      <c r="AP158" s="335">
        <f>$I158*IF($G158="Pickup", SUMIFS(NewEmisData!F:F, NewEmisData!$A:$A, "Pickup", NewEmisData!$B:$B, $A158, NewEmisData!$C:$C, $H158, NewEmisData!$D:$D, AP$2), SUMIFS(NewEmisData!F:F, NewEmisData!$A:$A, "LDV", NewEmisData!$B:$B, $A158, NewEmisData!$C:$C, $H158, NewEmisData!$D:$D, AP$2))</f>
        <v>7.17220347655846E-2</v>
      </c>
      <c r="AQ158" s="335">
        <f>$I158*IF($G158="Pickup", SUMIFS(NewEmisData!G:G, NewEmisData!$A:$A, "Pickup", NewEmisData!$B:$B, $A158, NewEmisData!$C:$C, $H158, NewEmisData!$D:$D, AQ$2), SUMIFS(NewEmisData!G:G, NewEmisData!$A:$A, "LDV", NewEmisData!$B:$B, $A158, NewEmisData!$C:$C, $H158, NewEmisData!$D:$D, AQ$2))</f>
        <v>5.3063354209187903E-2</v>
      </c>
      <c r="AR158" s="335">
        <f>$I158*IF($G158="Pickup", SUMIFS(NewEmisData!H:H, NewEmisData!$A:$A, "Pickup", NewEmisData!$B:$B, $A158, NewEmisData!$C:$C, $H158, NewEmisData!$D:$D, AR$2), SUMIFS(NewEmisData!H:H, NewEmisData!$A:$A, "LDV", NewEmisData!$B:$B, $A158, NewEmisData!$C:$C, $H158, NewEmisData!$D:$D, AR$2))</f>
        <v>5.1413159178765599E-2</v>
      </c>
      <c r="AS158" s="335">
        <f>$I158*IF($G158="Pickup", SUMIFS(NewEmisData!I:I, NewEmisData!$A:$A, "Pickup", NewEmisData!$B:$B, $A158, NewEmisData!$C:$C, $H158, NewEmisData!$D:$D, AS$2), SUMIFS(NewEmisData!I:I, NewEmisData!$A:$A, "LDV", NewEmisData!$B:$B, $A158, NewEmisData!$C:$C, $H158, NewEmisData!$D:$D, AS$2))</f>
        <v>4.9937748877796798E-2</v>
      </c>
      <c r="AT158" s="335">
        <f>$I158*IF($G158="Pickup", SUMIFS(NewEmisData!J:J, NewEmisData!$A:$A, "Pickup", NewEmisData!$B:$B, $A158, NewEmisData!$C:$C, $H158, NewEmisData!$D:$D, AT$2), SUMIFS(NewEmisData!J:J, NewEmisData!$A:$A, "LDV", NewEmisData!$B:$B, $A158, NewEmisData!$C:$C, $H158, NewEmisData!$D:$D, AT$2))</f>
        <v>4.8737436898882699E-2</v>
      </c>
      <c r="AU158" s="335">
        <f>$I158*IF($G158="Pickup", SUMIFS(NewEmisData!K:K, NewEmisData!$A:$A, "Pickup", NewEmisData!$B:$B, $A158, NewEmisData!$C:$C, $H158, NewEmisData!$D:$D, AU$2), SUMIFS(NewEmisData!K:K, NewEmisData!$A:$A, "LDV", NewEmisData!$B:$B, $A158, NewEmisData!$C:$C, $H158, NewEmisData!$D:$D, AU$2))</f>
        <v>4.7984590527250397E-2</v>
      </c>
      <c r="AV158" s="335">
        <f>$I158*IF($G158="Pickup", SUMIFS(NewEmisData!L:L, NewEmisData!$A:$A, "Pickup", NewEmisData!$B:$B, $A158, NewEmisData!$C:$C, $H158, NewEmisData!$D:$D, AV$2), SUMIFS(NewEmisData!L:L, NewEmisData!$A:$A, "LDV", NewEmisData!$B:$B, $A158, NewEmisData!$C:$C, $H158, NewEmisData!$D:$D, AV$2))</f>
        <v>4.76005320802948E-2</v>
      </c>
      <c r="AW158" s="335">
        <f>$I158*IF($G158="Pickup", SUMIFS(NewEmisData!M:M, NewEmisData!$A:$A, "Pickup", NewEmisData!$B:$B, $A158, NewEmisData!$C:$C, $H158, NewEmisData!$D:$D, AW$2), SUMIFS(NewEmisData!M:M, NewEmisData!$A:$A, "LDV", NewEmisData!$B:$B, $A158, NewEmisData!$C:$C, $H158, NewEmisData!$D:$D, AW$2))</f>
        <v>4.7377866603412998E-2</v>
      </c>
      <c r="AX158" s="335">
        <v>4.7629366333098749E-2</v>
      </c>
      <c r="AY158" s="335">
        <f>$I158*IF($G158="Pickup", SUMIFS(NewEmisData!E:E, NewEmisData!$A:$A, "Pickup", NewEmisData!$B:$B, $A158, NewEmisData!$C:$C, $H158, NewEmisData!$D:$D, AY$2), SUMIFS(NewEmisData!E:E, NewEmisData!$A:$A, "LDV", NewEmisData!$B:$B, $A158, NewEmisData!$C:$C, $H158, NewEmisData!$D:$D, AY$2))</f>
        <v>1.9839679684136899E-2</v>
      </c>
      <c r="AZ158" s="335">
        <f>$I158*IF($G158="Pickup", SUMIFS(NewEmisData!F:F, NewEmisData!$A:$A, "Pickup", NewEmisData!$B:$B, $A158, NewEmisData!$C:$C, $H158, NewEmisData!$D:$D, AZ$2), SUMIFS(NewEmisData!F:F, NewEmisData!$A:$A, "LDV", NewEmisData!$B:$B, $A158, NewEmisData!$C:$C, $H158, NewEmisData!$D:$D, AZ$2))</f>
        <v>1.54915322396613E-2</v>
      </c>
      <c r="BA158" s="335">
        <f>$I158*IF($G158="Pickup", SUMIFS(NewEmisData!G:G, NewEmisData!$A:$A, "Pickup", NewEmisData!$B:$B, $A158, NewEmisData!$C:$C, $H158, NewEmisData!$D:$D, BA$2), SUMIFS(NewEmisData!G:G, NewEmisData!$A:$A, "LDV", NewEmisData!$B:$B, $A158, NewEmisData!$C:$C, $H158, NewEmisData!$D:$D, BA$2))</f>
        <v>1.24856485125612E-2</v>
      </c>
      <c r="BB158" s="335">
        <f>$I158*IF($G158="Pickup", SUMIFS(NewEmisData!H:H, NewEmisData!$A:$A, "Pickup", NewEmisData!$B:$B, $A158, NewEmisData!$C:$C, $H158, NewEmisData!$D:$D, BB$2), SUMIFS(NewEmisData!H:H, NewEmisData!$A:$A, "LDV", NewEmisData!$B:$B, $A158, NewEmisData!$C:$C, $H158, NewEmisData!$D:$D, BB$2))</f>
        <v>1.10258430769824E-2</v>
      </c>
      <c r="BC158" s="335">
        <f>$I158*IF($G158="Pickup", SUMIFS(NewEmisData!I:I, NewEmisData!$A:$A, "Pickup", NewEmisData!$B:$B, $A158, NewEmisData!$C:$C, $H158, NewEmisData!$D:$D, BC$2), SUMIFS(NewEmisData!I:I, NewEmisData!$A:$A, "LDV", NewEmisData!$B:$B, $A158, NewEmisData!$C:$C, $H158, NewEmisData!$D:$D, BC$2))</f>
        <v>9.7206839249302599E-3</v>
      </c>
      <c r="BD158" s="335">
        <f>$I158*IF($G158="Pickup", SUMIFS(NewEmisData!J:J, NewEmisData!$A:$A, "Pickup", NewEmisData!$B:$B, $A158, NewEmisData!$C:$C, $H158, NewEmisData!$D:$D, BD$2), SUMIFS(NewEmisData!J:J, NewEmisData!$A:$A, "LDV", NewEmisData!$B:$B, $A158, NewEmisData!$C:$C, $H158, NewEmisData!$D:$D, BD$2))</f>
        <v>8.6588886279032502E-3</v>
      </c>
      <c r="BE158" s="335">
        <f>$I158*IF($G158="Pickup", SUMIFS(NewEmisData!K:K, NewEmisData!$A:$A, "Pickup", NewEmisData!$B:$B, $A158, NewEmisData!$C:$C, $H158, NewEmisData!$D:$D, BE$2), SUMIFS(NewEmisData!K:K, NewEmisData!$A:$A, "LDV", NewEmisData!$B:$B, $A158, NewEmisData!$C:$C, $H158, NewEmisData!$D:$D, BE$2))</f>
        <v>7.9928948991222996E-3</v>
      </c>
      <c r="BF158" s="335">
        <f>$I158*IF($G158="Pickup", SUMIFS(NewEmisData!L:L, NewEmisData!$A:$A, "Pickup", NewEmisData!$B:$B, $A158, NewEmisData!$C:$C, $H158, NewEmisData!$D:$D, BF$2), SUMIFS(NewEmisData!L:L, NewEmisData!$A:$A, "LDV", NewEmisData!$B:$B, $A158, NewEmisData!$C:$C, $H158, NewEmisData!$D:$D, BF$2))</f>
        <v>7.65317007618625E-3</v>
      </c>
      <c r="BG158" s="335">
        <f>$I158*IF($G158="Pickup", SUMIFS(NewEmisData!M:M, NewEmisData!$A:$A, "Pickup", NewEmisData!$B:$B, $A158, NewEmisData!$C:$C, $H158, NewEmisData!$D:$D, BG$2), SUMIFS(NewEmisData!M:M, NewEmisData!$A:$A, "LDV", NewEmisData!$B:$B, $A158, NewEmisData!$C:$C, $H158, NewEmisData!$D:$D, BG$2))</f>
        <v>7.4561632981935697E-3</v>
      </c>
      <c r="BH158" s="335">
        <v>9.4789149915835945E-3</v>
      </c>
      <c r="BI158" s="335">
        <f>$I158*IF($G158="Pickup", SUMIFS(NewEmisData!E:E, NewEmisData!$A:$A, "Pickup", NewEmisData!$B:$B, $A158, NewEmisData!$C:$C, $H158, NewEmisData!$D:$D, BI$2), SUMIFS(NewEmisData!E:E, NewEmisData!$A:$A, "LDV", NewEmisData!$B:$B, $A158, NewEmisData!$C:$C, $H158, NewEmisData!$D:$D, BI$2))</f>
        <v>6.4220034872518204</v>
      </c>
      <c r="BJ158" s="335">
        <f>$I158*IF($G158="Pickup", SUMIFS(NewEmisData!F:F, NewEmisData!$A:$A, "Pickup", NewEmisData!$B:$B, $A158, NewEmisData!$C:$C, $H158, NewEmisData!$D:$D, BJ$2), SUMIFS(NewEmisData!F:F, NewEmisData!$A:$A, "LDV", NewEmisData!$B:$B, $A158, NewEmisData!$C:$C, $H158, NewEmisData!$D:$D, BJ$2))</f>
        <v>3.8479800836345999</v>
      </c>
      <c r="BK158" s="335">
        <f>$I158*IF($G158="Pickup", SUMIFS(NewEmisData!G:G, NewEmisData!$A:$A, "Pickup", NewEmisData!$B:$B, $A158, NewEmisData!$C:$C, $H158, NewEmisData!$D:$D, BK$2), SUMIFS(NewEmisData!G:G, NewEmisData!$A:$A, "LDV", NewEmisData!$B:$B, $A158, NewEmisData!$C:$C, $H158, NewEmisData!$D:$D, BK$2))</f>
        <v>2.9970734916117499</v>
      </c>
      <c r="BL158" s="335">
        <f>$I158*IF($G158="Pickup", SUMIFS(NewEmisData!H:H, NewEmisData!$A:$A, "Pickup", NewEmisData!$B:$B, $A158, NewEmisData!$C:$C, $H158, NewEmisData!$D:$D, BL$2), SUMIFS(NewEmisData!H:H, NewEmisData!$A:$A, "LDV", NewEmisData!$B:$B, $A158, NewEmisData!$C:$C, $H158, NewEmisData!$D:$D, BL$2))</f>
        <v>2.36472323758924</v>
      </c>
      <c r="BM158" s="335">
        <f>$I158*IF($G158="Pickup", SUMIFS(NewEmisData!I:I, NewEmisData!$A:$A, "Pickup", NewEmisData!$B:$B, $A158, NewEmisData!$C:$C, $H158, NewEmisData!$D:$D, BM$2), SUMIFS(NewEmisData!I:I, NewEmisData!$A:$A, "LDV", NewEmisData!$B:$B, $A158, NewEmisData!$C:$C, $H158, NewEmisData!$D:$D, BM$2))</f>
        <v>1.7421472431707099</v>
      </c>
      <c r="BN158" s="335">
        <f>$I158*IF($G158="Pickup", SUMIFS(NewEmisData!J:J, NewEmisData!$A:$A, "Pickup", NewEmisData!$B:$B, $A158, NewEmisData!$C:$C, $H158, NewEmisData!$D:$D, BN$2), SUMIFS(NewEmisData!J:J, NewEmisData!$A:$A, "LDV", NewEmisData!$B:$B, $A158, NewEmisData!$C:$C, $H158, NewEmisData!$D:$D, BN$2))</f>
        <v>1.3931539503279999</v>
      </c>
      <c r="BO158" s="335">
        <f>$I158*IF($G158="Pickup", SUMIFS(NewEmisData!K:K, NewEmisData!$A:$A, "Pickup", NewEmisData!$B:$B, $A158, NewEmisData!$C:$C, $H158, NewEmisData!$D:$D, BO$2), SUMIFS(NewEmisData!K:K, NewEmisData!$A:$A, "LDV", NewEmisData!$B:$B, $A158, NewEmisData!$C:$C, $H158, NewEmisData!$D:$D, BO$2))</f>
        <v>1.2342051269933401</v>
      </c>
      <c r="BP158" s="335">
        <f>$I158*IF($G158="Pickup", SUMIFS(NewEmisData!L:L, NewEmisData!$A:$A, "Pickup", NewEmisData!$B:$B, $A158, NewEmisData!$C:$C, $H158, NewEmisData!$D:$D, BP$2), SUMIFS(NewEmisData!L:L, NewEmisData!$A:$A, "LDV", NewEmisData!$B:$B, $A158, NewEmisData!$C:$C, $H158, NewEmisData!$D:$D, BP$2))</f>
        <v>1.18127069132138</v>
      </c>
      <c r="BQ158" s="335">
        <f>$I158*IF($G158="Pickup", SUMIFS(NewEmisData!M:M, NewEmisData!$A:$A, "Pickup", NewEmisData!$B:$B, $A158, NewEmisData!$C:$C, $H158, NewEmisData!$D:$D, BQ$2), SUMIFS(NewEmisData!M:M, NewEmisData!$A:$A, "LDV", NewEmisData!$B:$B, $A158, NewEmisData!$C:$C, $H158, NewEmisData!$D:$D, BQ$2))</f>
        <v>1.1484293714755001</v>
      </c>
      <c r="BR158" s="335">
        <v>1.6588293829830492</v>
      </c>
      <c r="BS158" s="335">
        <f>$I158*IF($G158="Pickup", SUMIFS(NewEmisData!E:E, NewEmisData!$A:$A, "Pickup", NewEmisData!$B:$B, $A158, NewEmisData!$C:$C, $H158, NewEmisData!$D:$D, BS$2), SUMIFS(NewEmisData!E:E, NewEmisData!$A:$A, "LDV", NewEmisData!$B:$B, $A158, NewEmisData!$C:$C, $H158, NewEmisData!$D:$D, BS$2))</f>
        <v>0.76625314114096599</v>
      </c>
      <c r="BT158" s="335">
        <f>$I158*IF($G158="Pickup", SUMIFS(NewEmisData!F:F, NewEmisData!$A:$A, "Pickup", NewEmisData!$B:$B, $A158, NewEmisData!$C:$C, $H158, NewEmisData!$D:$D, BT$2), SUMIFS(NewEmisData!F:F, NewEmisData!$A:$A, "LDV", NewEmisData!$B:$B, $A158, NewEmisData!$C:$C, $H158, NewEmisData!$D:$D, BT$2))</f>
        <v>0.42849019580384201</v>
      </c>
      <c r="BU158" s="335">
        <f>$I158*IF($G158="Pickup", SUMIFS(NewEmisData!G:G, NewEmisData!$A:$A, "Pickup", NewEmisData!$B:$B, $A158, NewEmisData!$C:$C, $H158, NewEmisData!$D:$D, BU$2), SUMIFS(NewEmisData!G:G, NewEmisData!$A:$A, "LDV", NewEmisData!$B:$B, $A158, NewEmisData!$C:$C, $H158, NewEmisData!$D:$D, BU$2))</f>
        <v>0.33923869580754101</v>
      </c>
      <c r="BV158" s="335">
        <f>$I158*IF($G158="Pickup", SUMIFS(NewEmisData!H:H, NewEmisData!$A:$A, "Pickup", NewEmisData!$B:$B, $A158, NewEmisData!$C:$C, $H158, NewEmisData!$D:$D, BV$2), SUMIFS(NewEmisData!H:H, NewEmisData!$A:$A, "LDV", NewEmisData!$B:$B, $A158, NewEmisData!$C:$C, $H158, NewEmisData!$D:$D, BV$2))</f>
        <v>0.274572609184357</v>
      </c>
      <c r="BW158" s="335">
        <f>$I158*IF($G158="Pickup", SUMIFS(NewEmisData!I:I, NewEmisData!$A:$A, "Pickup", NewEmisData!$B:$B, $A158, NewEmisData!$C:$C, $H158, NewEmisData!$D:$D, BW$2), SUMIFS(NewEmisData!I:I, NewEmisData!$A:$A, "LDV", NewEmisData!$B:$B, $A158, NewEmisData!$C:$C, $H158, NewEmisData!$D:$D, BW$2))</f>
        <v>0.20444446873760599</v>
      </c>
      <c r="BX158" s="335">
        <f>$I158*IF($G158="Pickup", SUMIFS(NewEmisData!J:J, NewEmisData!$A:$A, "Pickup", NewEmisData!$B:$B, $A158, NewEmisData!$C:$C, $H158, NewEmisData!$D:$D, BX$2), SUMIFS(NewEmisData!J:J, NewEmisData!$A:$A, "LDV", NewEmisData!$B:$B, $A158, NewEmisData!$C:$C, $H158, NewEmisData!$D:$D, BX$2))</f>
        <v>0.170176908378738</v>
      </c>
      <c r="BY158" s="335">
        <f>$I158*IF($G158="Pickup", SUMIFS(NewEmisData!K:K, NewEmisData!$A:$A, "Pickup", NewEmisData!$B:$B, $A158, NewEmisData!$C:$C, $H158, NewEmisData!$D:$D, BY$2), SUMIFS(NewEmisData!K:K, NewEmisData!$A:$A, "LDV", NewEmisData!$B:$B, $A158, NewEmisData!$C:$C, $H158, NewEmisData!$D:$D, BY$2))</f>
        <v>0.152045525981331</v>
      </c>
      <c r="BZ158" s="335">
        <f>$I158*IF($G158="Pickup", SUMIFS(NewEmisData!L:L, NewEmisData!$A:$A, "Pickup", NewEmisData!$B:$B, $A158, NewEmisData!$C:$C, $H158, NewEmisData!$D:$D, BZ$2), SUMIFS(NewEmisData!L:L, NewEmisData!$A:$A, "LDV", NewEmisData!$B:$B, $A158, NewEmisData!$C:$C, $H158, NewEmisData!$D:$D, BZ$2))</f>
        <v>0.14503696159912</v>
      </c>
      <c r="CA158" s="335">
        <f>$I158*IF($G158="Pickup", SUMIFS(NewEmisData!M:M, NewEmisData!$A:$A, "Pickup", NewEmisData!$B:$B, $A158, NewEmisData!$C:$C, $H158, NewEmisData!$D:$D, CA$2), SUMIFS(NewEmisData!M:M, NewEmisData!$A:$A, "LDV", NewEmisData!$B:$B, $A158, NewEmisData!$C:$C, $H158, NewEmisData!$D:$D, CA$2))</f>
        <v>0.139402683427791</v>
      </c>
      <c r="CB158" s="335">
        <v>0.10573121882292051</v>
      </c>
      <c r="CC158" s="335">
        <f>$I158*IF($G158="Pickup", SUMIFS(NewEmisData!E:E, NewEmisData!$A:$A, "Pickup", NewEmisData!$B:$B, $A158, NewEmisData!$C:$C, $H158, NewEmisData!$D:$D, CC$2), SUMIFS(NewEmisData!E:E, NewEmisData!$A:$A, "LDV", NewEmisData!$B:$B, $A158, NewEmisData!$C:$C, $H158, NewEmisData!$D:$D, CC$2))</f>
        <v>3.9065075142891502E-2</v>
      </c>
      <c r="CD158" s="335">
        <f>$I158*IF($G158="Pickup", SUMIFS(NewEmisData!F:F, NewEmisData!$A:$A, "Pickup", NewEmisData!$B:$B, $A158, NewEmisData!$C:$C, $H158, NewEmisData!$D:$D, CD$2), SUMIFS(NewEmisData!F:F, NewEmisData!$A:$A, "LDV", NewEmisData!$B:$B, $A158, NewEmisData!$C:$C, $H158, NewEmisData!$D:$D, CD$2))</f>
        <v>2.71884075109541E-2</v>
      </c>
      <c r="CE158" s="335">
        <f>$I158*IF($G158="Pickup", SUMIFS(NewEmisData!G:G, NewEmisData!$A:$A, "Pickup", NewEmisData!$B:$B, $A158, NewEmisData!$C:$C, $H158, NewEmisData!$D:$D, CE$2), SUMIFS(NewEmisData!G:G, NewEmisData!$A:$A, "LDV", NewEmisData!$B:$B, $A158, NewEmisData!$C:$C, $H158, NewEmisData!$D:$D, CE$2))</f>
        <v>2.35915905182916E-2</v>
      </c>
      <c r="CF158" s="335">
        <f>$I158*IF($G158="Pickup", SUMIFS(NewEmisData!H:H, NewEmisData!$A:$A, "Pickup", NewEmisData!$B:$B, $A158, NewEmisData!$C:$C, $H158, NewEmisData!$D:$D, CF$2), SUMIFS(NewEmisData!H:H, NewEmisData!$A:$A, "LDV", NewEmisData!$B:$B, $A158, NewEmisData!$C:$C, $H158, NewEmisData!$D:$D, CF$2))</f>
        <v>2.2519914122574401E-2</v>
      </c>
      <c r="CG158" s="335">
        <f>$I158*IF($G158="Pickup", SUMIFS(NewEmisData!I:I, NewEmisData!$A:$A, "Pickup", NewEmisData!$B:$B, $A158, NewEmisData!$C:$C, $H158, NewEmisData!$D:$D, CG$2), SUMIFS(NewEmisData!I:I, NewEmisData!$A:$A, "LDV", NewEmisData!$B:$B, $A158, NewEmisData!$C:$C, $H158, NewEmisData!$D:$D, CG$2))</f>
        <v>2.1807779866682201E-2</v>
      </c>
      <c r="CH158" s="335">
        <f>$I158*IF($G158="Pickup", SUMIFS(NewEmisData!J:J, NewEmisData!$A:$A, "Pickup", NewEmisData!$B:$B, $A158, NewEmisData!$C:$C, $H158, NewEmisData!$D:$D, CH$2), SUMIFS(NewEmisData!J:J, NewEmisData!$A:$A, "LDV", NewEmisData!$B:$B, $A158, NewEmisData!$C:$C, $H158, NewEmisData!$D:$D, CH$2))</f>
        <v>2.1246517083751901E-2</v>
      </c>
      <c r="CI158" s="335">
        <f>$I158*IF($G158="Pickup", SUMIFS(NewEmisData!K:K, NewEmisData!$A:$A, "Pickup", NewEmisData!$B:$B, $A158, NewEmisData!$C:$C, $H158, NewEmisData!$D:$D, CI$2), SUMIFS(NewEmisData!K:K, NewEmisData!$A:$A, "LDV", NewEmisData!$B:$B, $A158, NewEmisData!$C:$C, $H158, NewEmisData!$D:$D, CI$2))</f>
        <v>2.1244746441372499E-2</v>
      </c>
      <c r="CJ158" s="335">
        <f>$I158*IF($G158="Pickup", SUMIFS(NewEmisData!L:L, NewEmisData!$A:$A, "Pickup", NewEmisData!$B:$B, $A158, NewEmisData!$C:$C, $H158, NewEmisData!$D:$D, CJ$2), SUMIFS(NewEmisData!L:L, NewEmisData!$A:$A, "LDV", NewEmisData!$B:$B, $A158, NewEmisData!$C:$C, $H158, NewEmisData!$D:$D, CJ$2))</f>
        <v>2.1244238664552498E-2</v>
      </c>
      <c r="CK158" s="335">
        <f>$I158*IF($G158="Pickup", SUMIFS(NewEmisData!M:M, NewEmisData!$A:$A, "Pickup", NewEmisData!$B:$B, $A158, NewEmisData!$C:$C, $H158, NewEmisData!$D:$D, CK$2), SUMIFS(NewEmisData!M:M, NewEmisData!$A:$A, "LDV", NewEmisData!$B:$B, $A158, NewEmisData!$C:$C, $H158, NewEmisData!$D:$D, CK$2))</f>
        <v>2.1243800212783201E-2</v>
      </c>
      <c r="CL158" s="335">
        <v>2.2881070645398207E-2</v>
      </c>
      <c r="CM158" s="335">
        <f>$I158*IF($G158="Pickup", SUMIFS(NewEmisData!E:E, NewEmisData!$A:$A, "Pickup", NewEmisData!$B:$B, $A158, NewEmisData!$C:$C, $H158, NewEmisData!$D:$D, CM$2), SUMIFS(NewEmisData!E:E, NewEmisData!$A:$A, "LDV", NewEmisData!$B:$B, $A158, NewEmisData!$C:$C, $H158, NewEmisData!$D:$D, CM$2))</f>
        <v>2.3400482606005499E-2</v>
      </c>
      <c r="CN158" s="335">
        <f>$I158*IF($G158="Pickup", SUMIFS(NewEmisData!F:F, NewEmisData!$A:$A, "Pickup", NewEmisData!$B:$B, $A158, NewEmisData!$C:$C, $H158, NewEmisData!$D:$D, CN$2), SUMIFS(NewEmisData!F:F, NewEmisData!$A:$A, "LDV", NewEmisData!$B:$B, $A158, NewEmisData!$C:$C, $H158, NewEmisData!$D:$D, CN$2))</f>
        <v>1.46264020139097E-2</v>
      </c>
      <c r="CO158" s="335">
        <f>$I158*IF($G158="Pickup", SUMIFS(NewEmisData!G:G, NewEmisData!$A:$A, "Pickup", NewEmisData!$B:$B, $A158, NewEmisData!$C:$C, $H158, NewEmisData!$D:$D, CO$2), SUMIFS(NewEmisData!G:G, NewEmisData!$A:$A, "LDV", NewEmisData!$B:$B, $A158, NewEmisData!$C:$C, $H158, NewEmisData!$D:$D, CO$2))</f>
        <v>1.17594755724597E-2</v>
      </c>
      <c r="CP158" s="335">
        <f>$I158*IF($G158="Pickup", SUMIFS(NewEmisData!H:H, NewEmisData!$A:$A, "Pickup", NewEmisData!$B:$B, $A158, NewEmisData!$C:$C, $H158, NewEmisData!$D:$D, CP$2), SUMIFS(NewEmisData!H:H, NewEmisData!$A:$A, "LDV", NewEmisData!$B:$B, $A158, NewEmisData!$C:$C, $H158, NewEmisData!$D:$D, CP$2))</f>
        <v>9.5913131178771704E-3</v>
      </c>
      <c r="CQ158" s="335">
        <f>$I158*IF($G158="Pickup", SUMIFS(NewEmisData!I:I, NewEmisData!$A:$A, "Pickup", NewEmisData!$B:$B, $A158, NewEmisData!$C:$C, $H158, NewEmisData!$D:$D, CQ$2), SUMIFS(NewEmisData!I:I, NewEmisData!$A:$A, "LDV", NewEmisData!$B:$B, $A158, NewEmisData!$C:$C, $H158, NewEmisData!$D:$D, CQ$2))</f>
        <v>8.49787062067325E-3</v>
      </c>
      <c r="CR158" s="335">
        <f>$I158*IF($G158="Pickup", SUMIFS(NewEmisData!J:J, NewEmisData!$A:$A, "Pickup", NewEmisData!$B:$B, $A158, NewEmisData!$C:$C, $H158, NewEmisData!$D:$D, CR$2), SUMIFS(NewEmisData!J:J, NewEmisData!$A:$A, "LDV", NewEmisData!$B:$B, $A158, NewEmisData!$C:$C, $H158, NewEmisData!$D:$D, CR$2))</f>
        <v>8.0109865110152001E-3</v>
      </c>
      <c r="CS158" s="335">
        <f>$I158*IF($G158="Pickup", SUMIFS(NewEmisData!K:K, NewEmisData!$A:$A, "Pickup", NewEmisData!$B:$B, $A158, NewEmisData!$C:$C, $H158, NewEmisData!$D:$D, CS$2), SUMIFS(NewEmisData!K:K, NewEmisData!$A:$A, "LDV", NewEmisData!$B:$B, $A158, NewEmisData!$C:$C, $H158, NewEmisData!$D:$D, CS$2))</f>
        <v>7.9536784391849198E-3</v>
      </c>
      <c r="CT158" s="335">
        <f>$I158*IF($G158="Pickup", SUMIFS(NewEmisData!L:L, NewEmisData!$A:$A, "Pickup", NewEmisData!$B:$B, $A158, NewEmisData!$C:$C, $H158, NewEmisData!$D:$D, CT$2), SUMIFS(NewEmisData!L:L, NewEmisData!$A:$A, "LDV", NewEmisData!$B:$B, $A158, NewEmisData!$C:$C, $H158, NewEmisData!$D:$D, CT$2))</f>
        <v>7.8603296078806496E-3</v>
      </c>
      <c r="CU158" s="335">
        <f>$I158*IF($G158="Pickup", SUMIFS(NewEmisData!M:M, NewEmisData!$A:$A, "Pickup", NewEmisData!$B:$B, $A158, NewEmisData!$C:$C, $H158, NewEmisData!$D:$D, CU$2), SUMIFS(NewEmisData!M:M, NewEmisData!$A:$A, "LDV", NewEmisData!$B:$B, $A158, NewEmisData!$C:$C, $H158, NewEmisData!$D:$D, CU$2))</f>
        <v>7.8597717488691193E-3</v>
      </c>
      <c r="CV158" s="335">
        <v>6.9734009009235556E-3</v>
      </c>
      <c r="CW158" s="335">
        <v>4.0498104655261064E-3</v>
      </c>
      <c r="CX158" s="335">
        <v>2.5030350838759993E-3</v>
      </c>
      <c r="CY158" s="335">
        <v>2.1151214403419519E-3</v>
      </c>
      <c r="CZ158" s="335">
        <v>1.7489979687569375E-3</v>
      </c>
      <c r="DA158" s="335">
        <v>1.340486996695321E-3</v>
      </c>
      <c r="DB158" s="335">
        <v>1.0553769116342638E-3</v>
      </c>
      <c r="DC158" s="335">
        <v>1.0132227560056145E-3</v>
      </c>
      <c r="DD158" s="335">
        <v>1.0003159541004489E-3</v>
      </c>
      <c r="DE158" s="335">
        <v>9.9860782000699166E-4</v>
      </c>
      <c r="DF158" s="335">
        <v>9.9860782000699166E-4</v>
      </c>
      <c r="DG158" s="335">
        <f>$I158*IF($G158="Pickup", SUMIFS(NewEmisData!E:E, NewEmisData!$A:$A, "Pickup", NewEmisData!$B:$B, $A158, NewEmisData!$C:$C, $H158, NewEmisData!$D:$D, DG$2), SUMIFS(NewEmisData!E:E, NewEmisData!$A:$A, "LDV", NewEmisData!$B:$B, $A158, NewEmisData!$C:$C, $H158, NewEmisData!$D:$D, DG$2))</f>
        <v>0</v>
      </c>
      <c r="DH158" s="335">
        <f>$I158*IF($G158="Pickup", SUMIFS(NewEmisData!F:F, NewEmisData!$A:$A, "Pickup", NewEmisData!$B:$B, $A158, NewEmisData!$C:$C, $H158, NewEmisData!$D:$D, DH$2), SUMIFS(NewEmisData!F:F, NewEmisData!$A:$A, "LDV", NewEmisData!$B:$B, $A158, NewEmisData!$C:$C, $H158, NewEmisData!$D:$D, DH$2))</f>
        <v>0</v>
      </c>
      <c r="DI158" s="335">
        <f>$I158*IF($G158="Pickup", SUMIFS(NewEmisData!G:G, NewEmisData!$A:$A, "Pickup", NewEmisData!$B:$B, $A158, NewEmisData!$C:$C, $H158, NewEmisData!$D:$D, DI$2), SUMIFS(NewEmisData!G:G, NewEmisData!$A:$A, "LDV", NewEmisData!$B:$B, $A158, NewEmisData!$C:$C, $H158, NewEmisData!$D:$D, DI$2))</f>
        <v>0</v>
      </c>
      <c r="DJ158" s="335">
        <f>$I158*IF($G158="Pickup", SUMIFS(NewEmisData!H:H, NewEmisData!$A:$A, "Pickup", NewEmisData!$B:$B, $A158, NewEmisData!$C:$C, $H158, NewEmisData!$D:$D, DJ$2), SUMIFS(NewEmisData!H:H, NewEmisData!$A:$A, "LDV", NewEmisData!$B:$B, $A158, NewEmisData!$C:$C, $H158, NewEmisData!$D:$D, DJ$2))</f>
        <v>0</v>
      </c>
      <c r="DK158" s="335">
        <f>$I158*IF($G158="Pickup", SUMIFS(NewEmisData!I:I, NewEmisData!$A:$A, "Pickup", NewEmisData!$B:$B, $A158, NewEmisData!$C:$C, $H158, NewEmisData!$D:$D, DK$2), SUMIFS(NewEmisData!I:I, NewEmisData!$A:$A, "LDV", NewEmisData!$B:$B, $A158, NewEmisData!$C:$C, $H158, NewEmisData!$D:$D, DK$2))</f>
        <v>0</v>
      </c>
      <c r="DL158" s="335">
        <f>$I158*IF($G158="Pickup", SUMIFS(NewEmisData!J:J, NewEmisData!$A:$A, "Pickup", NewEmisData!$B:$B, $A158, NewEmisData!$C:$C, $H158, NewEmisData!$D:$D, DL$2), SUMIFS(NewEmisData!J:J, NewEmisData!$A:$A, "LDV", NewEmisData!$B:$B, $A158, NewEmisData!$C:$C, $H158, NewEmisData!$D:$D, DL$2))</f>
        <v>0</v>
      </c>
      <c r="DM158" s="335">
        <f>$I158*IF($G158="Pickup", SUMIFS(NewEmisData!K:K, NewEmisData!$A:$A, "Pickup", NewEmisData!$B:$B, $A158, NewEmisData!$C:$C, $H158, NewEmisData!$D:$D, DM$2), SUMIFS(NewEmisData!K:K, NewEmisData!$A:$A, "LDV", NewEmisData!$B:$B, $A158, NewEmisData!$C:$C, $H158, NewEmisData!$D:$D, DM$2))</f>
        <v>0</v>
      </c>
      <c r="DN158" s="335">
        <f>$I158*IF($G158="Pickup", SUMIFS(NewEmisData!L:L, NewEmisData!$A:$A, "Pickup", NewEmisData!$B:$B, $A158, NewEmisData!$C:$C, $H158, NewEmisData!$D:$D, DN$2), SUMIFS(NewEmisData!L:L, NewEmisData!$A:$A, "LDV", NewEmisData!$B:$B, $A158, NewEmisData!$C:$C, $H158, NewEmisData!$D:$D, DN$2))</f>
        <v>0</v>
      </c>
      <c r="DO158" s="335">
        <f>$I158*IF($G158="Pickup", SUMIFS(NewEmisData!M:M, NewEmisData!$A:$A, "Pickup", NewEmisData!$B:$B, $A158, NewEmisData!$C:$C, $H158, NewEmisData!$D:$D, DO$2), SUMIFS(NewEmisData!M:M, NewEmisData!$A:$A, "LDV", NewEmisData!$B:$B, $A158, NewEmisData!$C:$C, $H158, NewEmisData!$D:$D, DO$2))</f>
        <v>0</v>
      </c>
      <c r="DP158" s="335">
        <v>2.023129771030282E-3</v>
      </c>
      <c r="DQ158" s="335">
        <f>$I158*IF($G158="Pickup", SUMIFS(NewEmisData!E:E, NewEmisData!$A:$A, "Pickup", NewEmisData!$B:$B, $A158, NewEmisData!$C:$C, $H158, NewEmisData!$D:$D, DQ$2), SUMIFS(NewEmisData!E:E, NewEmisData!$A:$A, "LDV", NewEmisData!$B:$B, $A158, NewEmisData!$C:$C, $H158, NewEmisData!$D:$D, DQ$2))</f>
        <v>1.5358627671248499E-2</v>
      </c>
      <c r="DR158" s="335">
        <f>$I158*IF($G158="Pickup", SUMIFS(NewEmisData!F:F, NewEmisData!$A:$A, "Pickup", NewEmisData!$B:$B, $A158, NewEmisData!$C:$C, $H158, NewEmisData!$D:$D, DR$2), SUMIFS(NewEmisData!F:F, NewEmisData!$A:$A, "LDV", NewEmisData!$B:$B, $A158, NewEmisData!$C:$C, $H158, NewEmisData!$D:$D, DR$2))</f>
        <v>9.2701502330196205E-3</v>
      </c>
      <c r="DS158" s="335">
        <f>$I158*IF($G158="Pickup", SUMIFS(NewEmisData!G:G, NewEmisData!$A:$A, "Pickup", NewEmisData!$B:$B, $A158, NewEmisData!$C:$C, $H158, NewEmisData!$D:$D, DS$2), SUMIFS(NewEmisData!G:G, NewEmisData!$A:$A, "LDV", NewEmisData!$B:$B, $A158, NewEmisData!$C:$C, $H158, NewEmisData!$D:$D, DS$2))</f>
        <v>7.3800443468092902E-3</v>
      </c>
      <c r="DT158" s="335">
        <f>$I158*IF($G158="Pickup", SUMIFS(NewEmisData!H:H, NewEmisData!$A:$A, "Pickup", NewEmisData!$B:$B, $A158, NewEmisData!$C:$C, $H158, NewEmisData!$D:$D, DT$2), SUMIFS(NewEmisData!H:H, NewEmisData!$A:$A, "LDV", NewEmisData!$B:$B, $A158, NewEmisData!$C:$C, $H158, NewEmisData!$D:$D, DT$2))</f>
        <v>5.7500359883598503E-3</v>
      </c>
      <c r="DU158" s="335">
        <f>$I158*IF($G158="Pickup", SUMIFS(NewEmisData!I:I, NewEmisData!$A:$A, "Pickup", NewEmisData!$B:$B, $A158, NewEmisData!$C:$C, $H158, NewEmisData!$D:$D, DU$2), SUMIFS(NewEmisData!I:I, NewEmisData!$A:$A, "LDV", NewEmisData!$B:$B, $A158, NewEmisData!$C:$C, $H158, NewEmisData!$D:$D, DU$2))</f>
        <v>4.5486358185720301E-3</v>
      </c>
      <c r="DV158" s="335">
        <f>$I158*IF($G158="Pickup", SUMIFS(NewEmisData!J:J, NewEmisData!$A:$A, "Pickup", NewEmisData!$B:$B, $A158, NewEmisData!$C:$C, $H158, NewEmisData!$D:$D, DV$2), SUMIFS(NewEmisData!J:J, NewEmisData!$A:$A, "LDV", NewEmisData!$B:$B, $A158, NewEmisData!$C:$C, $H158, NewEmisData!$D:$D, DV$2))</f>
        <v>3.9745008012961004E-3</v>
      </c>
      <c r="DW158" s="335">
        <f>$I158*IF($G158="Pickup", SUMIFS(NewEmisData!K:K, NewEmisData!$A:$A, "Pickup", NewEmisData!$B:$B, $A158, NewEmisData!$C:$C, $H158, NewEmisData!$D:$D, DW$2), SUMIFS(NewEmisData!K:K, NewEmisData!$A:$A, "LDV", NewEmisData!$B:$B, $A158, NewEmisData!$C:$C, $H158, NewEmisData!$D:$D, DW$2))</f>
        <v>3.6505775807205302E-3</v>
      </c>
      <c r="DX158" s="335">
        <f>$I158*IF($G158="Pickup", SUMIFS(NewEmisData!L:L, NewEmisData!$A:$A, "Pickup", NewEmisData!$B:$B, $A158, NewEmisData!$C:$C, $H158, NewEmisData!$D:$D, DX$2), SUMIFS(NewEmisData!L:L, NewEmisData!$A:$A, "LDV", NewEmisData!$B:$B, $A158, NewEmisData!$C:$C, $H158, NewEmisData!$D:$D, DX$2))</f>
        <v>3.5463484367939599E-3</v>
      </c>
      <c r="DY158" s="335">
        <f>$I158*IF($G158="Pickup", SUMIFS(NewEmisData!M:M, NewEmisData!$A:$A, "Pickup", NewEmisData!$B:$B, $A158, NewEmisData!$C:$C, $H158, NewEmisData!$D:$D, DY$2), SUMIFS(NewEmisData!M:M, NewEmisData!$A:$A, "LDV", NewEmisData!$B:$B, $A158, NewEmisData!$C:$C, $H158, NewEmisData!$D:$D, DY$2))</f>
        <v>3.4918759359810199E-3</v>
      </c>
      <c r="DZ158" s="335">
        <v>5.594489642908501E-3</v>
      </c>
      <c r="EA158" s="335">
        <f t="shared" si="234"/>
        <v>474.817101058422</v>
      </c>
      <c r="EB158" s="335">
        <f t="shared" si="235"/>
        <v>451.24703471572099</v>
      </c>
      <c r="EC158" s="335">
        <f t="shared" si="236"/>
        <v>359.55406391675598</v>
      </c>
      <c r="ED158" s="335">
        <f t="shared" si="237"/>
        <v>306.68867751853497</v>
      </c>
      <c r="EE158" s="335">
        <f t="shared" si="238"/>
        <v>266.05693149041099</v>
      </c>
      <c r="EF158" s="335">
        <f t="shared" si="239"/>
        <v>243.087176828883</v>
      </c>
      <c r="EG158" s="335">
        <f t="shared" si="240"/>
        <v>232.82718030870799</v>
      </c>
      <c r="EH158" s="335">
        <f t="shared" si="241"/>
        <v>229.167353178653</v>
      </c>
      <c r="EI158" s="335">
        <f t="shared" si="242"/>
        <v>227.80956840287899</v>
      </c>
      <c r="EJ158" s="335">
        <f t="shared" si="243"/>
        <v>0.27672218065037407</v>
      </c>
      <c r="EK158" s="335">
        <f t="shared" si="244"/>
        <v>0.70973077210402302</v>
      </c>
      <c r="EL158" s="335">
        <f t="shared" si="245"/>
        <v>0.32036907792622199</v>
      </c>
      <c r="EM158" s="335">
        <f t="shared" si="246"/>
        <v>0.23974719966536701</v>
      </c>
      <c r="EN158" s="335">
        <f t="shared" si="247"/>
        <v>0.160612501035788</v>
      </c>
      <c r="EO158" s="335">
        <f t="shared" si="248"/>
        <v>0.10365613117262901</v>
      </c>
      <c r="EP158" s="335">
        <f t="shared" si="249"/>
        <v>7.8799994555065797E-2</v>
      </c>
      <c r="EQ158" s="335">
        <f t="shared" si="250"/>
        <v>6.8646939612850705E-2</v>
      </c>
      <c r="ER158" s="335">
        <f t="shared" si="251"/>
        <v>6.5824398729591893E-2</v>
      </c>
      <c r="ES158" s="335">
        <f t="shared" si="252"/>
        <v>6.4340803704991095E-2</v>
      </c>
      <c r="ET158" s="335">
        <f t="shared" si="253"/>
        <v>6.1988464688476796E-2</v>
      </c>
      <c r="EU158" s="335">
        <f t="shared" si="254"/>
        <v>8.2160020457903906E-3</v>
      </c>
      <c r="EV158" s="335">
        <f t="shared" si="255"/>
        <v>7.80815598787189E-3</v>
      </c>
      <c r="EW158" s="335">
        <f t="shared" si="256"/>
        <v>5.1579884513251097E-3</v>
      </c>
      <c r="EX158" s="335">
        <f t="shared" si="257"/>
        <v>4.3996084263759998E-3</v>
      </c>
      <c r="EY158" s="335">
        <f t="shared" si="258"/>
        <v>3.81672539575274E-3</v>
      </c>
      <c r="EZ158" s="335">
        <f t="shared" si="259"/>
        <v>3.4872096414849999E-3</v>
      </c>
      <c r="FA158" s="335">
        <f t="shared" si="260"/>
        <v>3.3400286224750798E-3</v>
      </c>
      <c r="FB158" s="335">
        <f t="shared" si="261"/>
        <v>3.2875233288682799E-3</v>
      </c>
      <c r="FC158" s="335">
        <f t="shared" si="262"/>
        <v>3.2680461258744399E-3</v>
      </c>
      <c r="FD158" s="335">
        <f t="shared" si="263"/>
        <v>1.7442083422488778E-3</v>
      </c>
      <c r="FE158" s="335">
        <f t="shared" si="264"/>
        <v>7.6637268565666605E-2</v>
      </c>
      <c r="FF158" s="335">
        <f t="shared" si="265"/>
        <v>7.17220347655846E-2</v>
      </c>
      <c r="FG158" s="335">
        <f t="shared" si="266"/>
        <v>5.3063354209187903E-2</v>
      </c>
      <c r="FH158" s="335">
        <f t="shared" si="267"/>
        <v>5.1413159178765599E-2</v>
      </c>
      <c r="FI158" s="335">
        <f t="shared" si="268"/>
        <v>4.9937748877796798E-2</v>
      </c>
      <c r="FJ158" s="335">
        <f t="shared" si="269"/>
        <v>4.8737436898882699E-2</v>
      </c>
      <c r="FK158" s="335">
        <f t="shared" si="270"/>
        <v>4.7984590527250397E-2</v>
      </c>
      <c r="FL158" s="335">
        <f t="shared" si="271"/>
        <v>4.76005320802948E-2</v>
      </c>
      <c r="FM158" s="335">
        <f t="shared" si="272"/>
        <v>4.7377866603412998E-2</v>
      </c>
      <c r="FN158" s="335">
        <f t="shared" si="273"/>
        <v>4.7629366333098749E-2</v>
      </c>
      <c r="FO158" s="335">
        <f t="shared" si="274"/>
        <v>1.9839679684136899E-2</v>
      </c>
      <c r="FP158" s="335">
        <f t="shared" si="275"/>
        <v>1.54915322396613E-2</v>
      </c>
      <c r="FQ158" s="335">
        <f t="shared" si="276"/>
        <v>1.24856485125612E-2</v>
      </c>
      <c r="FR158" s="335">
        <f t="shared" si="277"/>
        <v>1.10258430769824E-2</v>
      </c>
      <c r="FS158" s="335">
        <f t="shared" si="278"/>
        <v>9.7206839249302599E-3</v>
      </c>
      <c r="FT158" s="335">
        <f t="shared" si="279"/>
        <v>8.6588886279032502E-3</v>
      </c>
      <c r="FU158" s="335">
        <f t="shared" si="280"/>
        <v>7.9928948991222996E-3</v>
      </c>
      <c r="FV158" s="335">
        <f t="shared" si="281"/>
        <v>7.65317007618625E-3</v>
      </c>
      <c r="FW158" s="335">
        <f t="shared" si="282"/>
        <v>7.4561632981935697E-3</v>
      </c>
      <c r="FX158" s="335">
        <f t="shared" si="283"/>
        <v>9.4789149915835945E-3</v>
      </c>
    </row>
    <row r="159" spans="1:180" x14ac:dyDescent="0.2">
      <c r="A159" s="305" t="str">
        <f>_xlfn.CONCAT(IF(LEFT(TRIM(A158),1)="*", "*R", "R"), 1+RIGHT(TRIM(A158),1))</f>
        <v>R6</v>
      </c>
      <c r="B159" s="305" t="str">
        <f t="shared" si="300"/>
        <v>TLLSGHEV11</v>
      </c>
      <c r="C159" s="305" t="str">
        <f t="shared" si="301"/>
        <v>TL.GSL.LS.HEV.2011</v>
      </c>
      <c r="D159" s="301" t="str">
        <f t="shared" si="302"/>
        <v>bn-vmt, bn-vmt/a</v>
      </c>
      <c r="E159" s="301" t="str">
        <f t="shared" si="303"/>
        <v>TLGSL</v>
      </c>
      <c r="F159" s="301" t="str">
        <f t="shared" si="304"/>
        <v>TL</v>
      </c>
      <c r="G159" s="315" t="s">
        <v>822</v>
      </c>
      <c r="H159" s="315" t="s">
        <v>814</v>
      </c>
      <c r="I159" s="315">
        <v>1</v>
      </c>
      <c r="J159" s="315" t="str">
        <f t="shared" si="284"/>
        <v>Large SUV-GSL</v>
      </c>
      <c r="K159" s="335">
        <f>$I159*IF($G159="Pickup", SUMIFS(NewEmisData!E:E, NewEmisData!$A:$A, "Pickup", NewEmisData!$B:$B, $A159, NewEmisData!$C:$C, $H159, NewEmisData!$D:$D, K$2), SUMIFS(NewEmisData!E:E, NewEmisData!$A:$A, "LDV", NewEmisData!$B:$B, $A159, NewEmisData!$C:$C, $H159, NewEmisData!$D:$D, K$2))</f>
        <v>465.43339574540698</v>
      </c>
      <c r="L159" s="335">
        <f>$I159*IF($G159="Pickup", SUMIFS(NewEmisData!F:F, NewEmisData!$A:$A, "Pickup", NewEmisData!$B:$B, $A159, NewEmisData!$C:$C, $H159, NewEmisData!$D:$D, L$2), SUMIFS(NewEmisData!F:F, NewEmisData!$A:$A, "LDV", NewEmisData!$B:$B, $A159, NewEmisData!$C:$C, $H159, NewEmisData!$D:$D, L$2))</f>
        <v>447.45086858043499</v>
      </c>
      <c r="M159" s="335">
        <f>$I159*IF($G159="Pickup", SUMIFS(NewEmisData!G:G, NewEmisData!$A:$A, "Pickup", NewEmisData!$B:$B, $A159, NewEmisData!$C:$C, $H159, NewEmisData!$D:$D, M$2), SUMIFS(NewEmisData!G:G, NewEmisData!$A:$A, "LDV", NewEmisData!$B:$B, $A159, NewEmisData!$C:$C, $H159, NewEmisData!$D:$D, M$2))</f>
        <v>371.68579631799702</v>
      </c>
      <c r="N159" s="335">
        <f>$I159*IF($G159="Pickup", SUMIFS(NewEmisData!H:H, NewEmisData!$A:$A, "Pickup", NewEmisData!$B:$B, $A159, NewEmisData!$C:$C, $H159, NewEmisData!$D:$D, N$2), SUMIFS(NewEmisData!H:H, NewEmisData!$A:$A, "LDV", NewEmisData!$B:$B, $A159, NewEmisData!$C:$C, $H159, NewEmisData!$D:$D, N$2))</f>
        <v>316.68783468886801</v>
      </c>
      <c r="O159" s="335">
        <f>$I159*IF($G159="Pickup", SUMIFS(NewEmisData!I:I, NewEmisData!$A:$A, "Pickup", NewEmisData!$B:$B, $A159, NewEmisData!$C:$C, $H159, NewEmisData!$D:$D, O$2), SUMIFS(NewEmisData!I:I, NewEmisData!$A:$A, "LDV", NewEmisData!$B:$B, $A159, NewEmisData!$C:$C, $H159, NewEmisData!$D:$D, O$2))</f>
        <v>274.45359564691302</v>
      </c>
      <c r="P159" s="335">
        <f>$I159*IF($G159="Pickup", SUMIFS(NewEmisData!J:J, NewEmisData!$A:$A, "Pickup", NewEmisData!$B:$B, $A159, NewEmisData!$C:$C, $H159, NewEmisData!$D:$D, P$2), SUMIFS(NewEmisData!J:J, NewEmisData!$A:$A, "LDV", NewEmisData!$B:$B, $A159, NewEmisData!$C:$C, $H159, NewEmisData!$D:$D, P$2))</f>
        <v>250.610452801164</v>
      </c>
      <c r="Q159" s="335">
        <f>$I159*IF($G159="Pickup", SUMIFS(NewEmisData!K:K, NewEmisData!$A:$A, "Pickup", NewEmisData!$B:$B, $A159, NewEmisData!$C:$C, $H159, NewEmisData!$D:$D, Q$2), SUMIFS(NewEmisData!K:K, NewEmisData!$A:$A, "LDV", NewEmisData!$B:$B, $A159, NewEmisData!$C:$C, $H159, NewEmisData!$D:$D, Q$2))</f>
        <v>239.96929474207201</v>
      </c>
      <c r="R159" s="335">
        <f>$I159*IF($G159="Pickup", SUMIFS(NewEmisData!L:L, NewEmisData!$A:$A, "Pickup", NewEmisData!$B:$B, $A159, NewEmisData!$C:$C, $H159, NewEmisData!$D:$D, R$2), SUMIFS(NewEmisData!L:L, NewEmisData!$A:$A, "LDV", NewEmisData!$B:$B, $A159, NewEmisData!$C:$C, $H159, NewEmisData!$D:$D, R$2))</f>
        <v>236.17949059358199</v>
      </c>
      <c r="S159" s="335">
        <f>$I159*IF($G159="Pickup", SUMIFS(NewEmisData!M:M, NewEmisData!$A:$A, "Pickup", NewEmisData!$B:$B, $A159, NewEmisData!$C:$C, $H159, NewEmisData!$D:$D, S$2), SUMIFS(NewEmisData!M:M, NewEmisData!$A:$A, "LDV", NewEmisData!$B:$B, $A159, NewEmisData!$C:$C, $H159, NewEmisData!$D:$D, S$2))</f>
        <v>234.77621268414799</v>
      </c>
      <c r="T159" s="335">
        <v>0.27672218065037407</v>
      </c>
      <c r="U159" s="335">
        <f>$I159*IF($G159="Pickup", SUMIFS(NewEmisData!E:E, NewEmisData!$A:$A, "Pickup", NewEmisData!$B:$B, $A159, NewEmisData!$C:$C, $H159, NewEmisData!$D:$D, U$2), SUMIFS(NewEmisData!E:E, NewEmisData!$A:$A, "LDV", NewEmisData!$B:$B, $A159, NewEmisData!$C:$C, $H159, NewEmisData!$D:$D, U$2))</f>
        <v>0.76817370125590101</v>
      </c>
      <c r="V159" s="335">
        <f>$I159*IF($G159="Pickup", SUMIFS(NewEmisData!F:F, NewEmisData!$A:$A, "Pickup", NewEmisData!$B:$B, $A159, NewEmisData!$C:$C, $H159, NewEmisData!$D:$D, V$2), SUMIFS(NewEmisData!F:F, NewEmisData!$A:$A, "LDV", NewEmisData!$B:$B, $A159, NewEmisData!$C:$C, $H159, NewEmisData!$D:$D, V$2))</f>
        <v>0.34255400012381199</v>
      </c>
      <c r="W159" s="335">
        <f>$I159*IF($G159="Pickup", SUMIFS(NewEmisData!G:G, NewEmisData!$A:$A, "Pickup", NewEmisData!$B:$B, $A159, NewEmisData!$C:$C, $H159, NewEmisData!$D:$D, W$2), SUMIFS(NewEmisData!G:G, NewEmisData!$A:$A, "LDV", NewEmisData!$B:$B, $A159, NewEmisData!$C:$C, $H159, NewEmisData!$D:$D, W$2))</f>
        <v>0.22026197441968301</v>
      </c>
      <c r="X159" s="335">
        <f>$I159*IF($G159="Pickup", SUMIFS(NewEmisData!H:H, NewEmisData!$A:$A, "Pickup", NewEmisData!$B:$B, $A159, NewEmisData!$C:$C, $H159, NewEmisData!$D:$D, X$2), SUMIFS(NewEmisData!H:H, NewEmisData!$A:$A, "LDV", NewEmisData!$B:$B, $A159, NewEmisData!$C:$C, $H159, NewEmisData!$D:$D, X$2))</f>
        <v>0.146130223505477</v>
      </c>
      <c r="Y159" s="335">
        <f>$I159*IF($G159="Pickup", SUMIFS(NewEmisData!I:I, NewEmisData!$A:$A, "Pickup", NewEmisData!$B:$B, $A159, NewEmisData!$C:$C, $H159, NewEmisData!$D:$D, Y$2), SUMIFS(NewEmisData!I:I, NewEmisData!$A:$A, "LDV", NewEmisData!$B:$B, $A159, NewEmisData!$C:$C, $H159, NewEmisData!$D:$D, Y$2))</f>
        <v>9.25204446820201E-2</v>
      </c>
      <c r="Z159" s="335">
        <f>$I159*IF($G159="Pickup", SUMIFS(NewEmisData!J:J, NewEmisData!$A:$A, "Pickup", NewEmisData!$B:$B, $A159, NewEmisData!$C:$C, $H159, NewEmisData!$D:$D, Z$2), SUMIFS(NewEmisData!J:J, NewEmisData!$A:$A, "LDV", NewEmisData!$B:$B, $A159, NewEmisData!$C:$C, $H159, NewEmisData!$D:$D, Z$2))</f>
        <v>6.9646332093205393E-2</v>
      </c>
      <c r="AA159" s="335">
        <f>$I159*IF($G159="Pickup", SUMIFS(NewEmisData!K:K, NewEmisData!$A:$A, "Pickup", NewEmisData!$B:$B, $A159, NewEmisData!$C:$C, $H159, NewEmisData!$D:$D, AA$2), SUMIFS(NewEmisData!K:K, NewEmisData!$A:$A, "LDV", NewEmisData!$B:$B, $A159, NewEmisData!$C:$C, $H159, NewEmisData!$D:$D, AA$2))</f>
        <v>6.0285539426727999E-2</v>
      </c>
      <c r="AB159" s="335">
        <f>$I159*IF($G159="Pickup", SUMIFS(NewEmisData!L:L, NewEmisData!$A:$A, "Pickup", NewEmisData!$B:$B, $A159, NewEmisData!$C:$C, $H159, NewEmisData!$D:$D, AB$2), SUMIFS(NewEmisData!L:L, NewEmisData!$A:$A, "LDV", NewEmisData!$B:$B, $A159, NewEmisData!$C:$C, $H159, NewEmisData!$D:$D, AB$2))</f>
        <v>5.7685517085836899E-2</v>
      </c>
      <c r="AC159" s="335">
        <f>$I159*IF($G159="Pickup", SUMIFS(NewEmisData!M:M, NewEmisData!$A:$A, "Pickup", NewEmisData!$B:$B, $A159, NewEmisData!$C:$C, $H159, NewEmisData!$D:$D, AC$2), SUMIFS(NewEmisData!M:M, NewEmisData!$A:$A, "LDV", NewEmisData!$B:$B, $A159, NewEmisData!$C:$C, $H159, NewEmisData!$D:$D, AC$2))</f>
        <v>5.6336256806388998E-2</v>
      </c>
      <c r="AD159" s="335">
        <v>6.1988464688476796E-2</v>
      </c>
      <c r="AE159" s="335">
        <f>$I159*IF($G159="Pickup", SUMIFS(NewEmisData!E:E, NewEmisData!$A:$A, "Pickup", NewEmisData!$B:$B, $A159, NewEmisData!$C:$C, $H159, NewEmisData!$D:$D, AE$2), SUMIFS(NewEmisData!E:E, NewEmisData!$A:$A, "LDV", NewEmisData!$B:$B, $A159, NewEmisData!$C:$C, $H159, NewEmisData!$D:$D, AE$2))</f>
        <v>8.0536316527093799E-3</v>
      </c>
      <c r="AF159" s="335">
        <f>$I159*IF($G159="Pickup", SUMIFS(NewEmisData!F:F, NewEmisData!$A:$A, "Pickup", NewEmisData!$B:$B, $A159, NewEmisData!$C:$C, $H159, NewEmisData!$D:$D, AF$2), SUMIFS(NewEmisData!F:F, NewEmisData!$A:$A, "LDV", NewEmisData!$B:$B, $A159, NewEmisData!$C:$C, $H159, NewEmisData!$D:$D, AF$2))</f>
        <v>7.7424694052717798E-3</v>
      </c>
      <c r="AG159" s="335">
        <f>$I159*IF($G159="Pickup", SUMIFS(NewEmisData!G:G, NewEmisData!$A:$A, "Pickup", NewEmisData!$B:$B, $A159, NewEmisData!$C:$C, $H159, NewEmisData!$D:$D, AG$2), SUMIFS(NewEmisData!G:G, NewEmisData!$A:$A, "LDV", NewEmisData!$B:$B, $A159, NewEmisData!$C:$C, $H159, NewEmisData!$D:$D, AG$2))</f>
        <v>5.3320257089092297E-3</v>
      </c>
      <c r="AH159" s="335">
        <f>$I159*IF($G159="Pickup", SUMIFS(NewEmisData!H:H, NewEmisData!$A:$A, "Pickup", NewEmisData!$B:$B, $A159, NewEmisData!$C:$C, $H159, NewEmisData!$D:$D, AH$2), SUMIFS(NewEmisData!H:H, NewEmisData!$A:$A, "LDV", NewEmisData!$B:$B, $A159, NewEmisData!$C:$C, $H159, NewEmisData!$D:$D, AH$2))</f>
        <v>4.5430510168157703E-3</v>
      </c>
      <c r="AI159" s="335">
        <f>$I159*IF($G159="Pickup", SUMIFS(NewEmisData!I:I, NewEmisData!$A:$A, "Pickup", NewEmisData!$B:$B, $A159, NewEmisData!$C:$C, $H159, NewEmisData!$D:$D, AI$2), SUMIFS(NewEmisData!I:I, NewEmisData!$A:$A, "LDV", NewEmisData!$B:$B, $A159, NewEmisData!$C:$C, $H159, NewEmisData!$D:$D, AI$2))</f>
        <v>3.9371785778053803E-3</v>
      </c>
      <c r="AJ159" s="335">
        <f>$I159*IF($G159="Pickup", SUMIFS(NewEmisData!J:J, NewEmisData!$A:$A, "Pickup", NewEmisData!$B:$B, $A159, NewEmisData!$C:$C, $H159, NewEmisData!$D:$D, AJ$2), SUMIFS(NewEmisData!J:J, NewEmisData!$A:$A, "LDV", NewEmisData!$B:$B, $A159, NewEmisData!$C:$C, $H159, NewEmisData!$D:$D, AJ$2))</f>
        <v>3.5951364530025401E-3</v>
      </c>
      <c r="AK159" s="335">
        <f>$I159*IF($G159="Pickup", SUMIFS(NewEmisData!K:K, NewEmisData!$A:$A, "Pickup", NewEmisData!$B:$B, $A159, NewEmisData!$C:$C, $H159, NewEmisData!$D:$D, AK$2), SUMIFS(NewEmisData!K:K, NewEmisData!$A:$A, "LDV", NewEmisData!$B:$B, $A159, NewEmisData!$C:$C, $H159, NewEmisData!$D:$D, AK$2))</f>
        <v>3.4424852382502098E-3</v>
      </c>
      <c r="AL159" s="335">
        <f>$I159*IF($G159="Pickup", SUMIFS(NewEmisData!L:L, NewEmisData!$A:$A, "Pickup", NewEmisData!$B:$B, $A159, NewEmisData!$C:$C, $H159, NewEmisData!$D:$D, AL$2), SUMIFS(NewEmisData!L:L, NewEmisData!$A:$A, "LDV", NewEmisData!$B:$B, $A159, NewEmisData!$C:$C, $H159, NewEmisData!$D:$D, AL$2))</f>
        <v>3.38811619026995E-3</v>
      </c>
      <c r="AM159" s="335">
        <f>$I159*IF($G159="Pickup", SUMIFS(NewEmisData!M:M, NewEmisData!$A:$A, "Pickup", NewEmisData!$B:$B, $A159, NewEmisData!$C:$C, $H159, NewEmisData!$D:$D, AM$2), SUMIFS(NewEmisData!M:M, NewEmisData!$A:$A, "LDV", NewEmisData!$B:$B, $A159, NewEmisData!$C:$C, $H159, NewEmisData!$D:$D, AM$2))</f>
        <v>3.36798790618778E-3</v>
      </c>
      <c r="AN159" s="335">
        <v>1.7442083422488778E-3</v>
      </c>
      <c r="AO159" s="335">
        <f>$I159*IF($G159="Pickup", SUMIFS(NewEmisData!E:E, NewEmisData!$A:$A, "Pickup", NewEmisData!$B:$B, $A159, NewEmisData!$C:$C, $H159, NewEmisData!$D:$D, AO$2), SUMIFS(NewEmisData!E:E, NewEmisData!$A:$A, "LDV", NewEmisData!$B:$B, $A159, NewEmisData!$C:$C, $H159, NewEmisData!$D:$D, AO$2))</f>
        <v>7.6317156939691294E-2</v>
      </c>
      <c r="AP159" s="335">
        <f>$I159*IF($G159="Pickup", SUMIFS(NewEmisData!F:F, NewEmisData!$A:$A, "Pickup", NewEmisData!$B:$B, $A159, NewEmisData!$C:$C, $H159, NewEmisData!$D:$D, AP$2), SUMIFS(NewEmisData!F:F, NewEmisData!$A:$A, "LDV", NewEmisData!$B:$B, $A159, NewEmisData!$C:$C, $H159, NewEmisData!$D:$D, AP$2))</f>
        <v>7.1544642944165196E-2</v>
      </c>
      <c r="AQ159" s="335">
        <f>$I159*IF($G159="Pickup", SUMIFS(NewEmisData!G:G, NewEmisData!$A:$A, "Pickup", NewEmisData!$B:$B, $A159, NewEmisData!$C:$C, $H159, NewEmisData!$D:$D, AQ$2), SUMIFS(NewEmisData!G:G, NewEmisData!$A:$A, "LDV", NewEmisData!$B:$B, $A159, NewEmisData!$C:$C, $H159, NewEmisData!$D:$D, AQ$2))</f>
        <v>5.8249743312617203E-2</v>
      </c>
      <c r="AR159" s="335">
        <f>$I159*IF($G159="Pickup", SUMIFS(NewEmisData!H:H, NewEmisData!$A:$A, "Pickup", NewEmisData!$B:$B, $A159, NewEmisData!$C:$C, $H159, NewEmisData!$D:$D, AR$2), SUMIFS(NewEmisData!H:H, NewEmisData!$A:$A, "LDV", NewEmisData!$B:$B, $A159, NewEmisData!$C:$C, $H159, NewEmisData!$D:$D, AR$2))</f>
        <v>5.6730049378736901E-2</v>
      </c>
      <c r="AS159" s="335">
        <f>$I159*IF($G159="Pickup", SUMIFS(NewEmisData!I:I, NewEmisData!$A:$A, "Pickup", NewEmisData!$B:$B, $A159, NewEmisData!$C:$C, $H159, NewEmisData!$D:$D, AS$2), SUMIFS(NewEmisData!I:I, NewEmisData!$A:$A, "LDV", NewEmisData!$B:$B, $A159, NewEmisData!$C:$C, $H159, NewEmisData!$D:$D, AS$2))</f>
        <v>5.5297861804990203E-2</v>
      </c>
      <c r="AT159" s="335">
        <f>$I159*IF($G159="Pickup", SUMIFS(NewEmisData!J:J, NewEmisData!$A:$A, "Pickup", NewEmisData!$B:$B, $A159, NewEmisData!$C:$C, $H159, NewEmisData!$D:$D, AT$2), SUMIFS(NewEmisData!J:J, NewEmisData!$A:$A, "LDV", NewEmisData!$B:$B, $A159, NewEmisData!$C:$C, $H159, NewEmisData!$D:$D, AT$2))</f>
        <v>5.4156352090813403E-2</v>
      </c>
      <c r="AU159" s="335">
        <f>$I159*IF($G159="Pickup", SUMIFS(NewEmisData!K:K, NewEmisData!$A:$A, "Pickup", NewEmisData!$B:$B, $A159, NewEmisData!$C:$C, $H159, NewEmisData!$D:$D, AU$2), SUMIFS(NewEmisData!K:K, NewEmisData!$A:$A, "LDV", NewEmisData!$B:$B, $A159, NewEmisData!$C:$C, $H159, NewEmisData!$D:$D, AU$2))</f>
        <v>5.3430662266944498E-2</v>
      </c>
      <c r="AV159" s="335">
        <f>$I159*IF($G159="Pickup", SUMIFS(NewEmisData!L:L, NewEmisData!$A:$A, "Pickup", NewEmisData!$B:$B, $A159, NewEmisData!$C:$C, $H159, NewEmisData!$D:$D, AV$2), SUMIFS(NewEmisData!L:L, NewEmisData!$A:$A, "LDV", NewEmisData!$B:$B, $A159, NewEmisData!$C:$C, $H159, NewEmisData!$D:$D, AV$2))</f>
        <v>5.3062743786751999E-2</v>
      </c>
      <c r="AW159" s="335">
        <f>$I159*IF($G159="Pickup", SUMIFS(NewEmisData!M:M, NewEmisData!$A:$A, "Pickup", NewEmisData!$B:$B, $A159, NewEmisData!$C:$C, $H159, NewEmisData!$D:$D, AW$2), SUMIFS(NewEmisData!M:M, NewEmisData!$A:$A, "LDV", NewEmisData!$B:$B, $A159, NewEmisData!$C:$C, $H159, NewEmisData!$D:$D, AW$2))</f>
        <v>5.2850768620488903E-2</v>
      </c>
      <c r="AX159" s="335">
        <v>4.7629366333098749E-2</v>
      </c>
      <c r="AY159" s="335">
        <f>$I159*IF($G159="Pickup", SUMIFS(NewEmisData!E:E, NewEmisData!$A:$A, "Pickup", NewEmisData!$B:$B, $A159, NewEmisData!$C:$C, $H159, NewEmisData!$D:$D, AY$2), SUMIFS(NewEmisData!E:E, NewEmisData!$A:$A, "LDV", NewEmisData!$B:$B, $A159, NewEmisData!$C:$C, $H159, NewEmisData!$D:$D, AY$2))</f>
        <v>2.00368746679381E-2</v>
      </c>
      <c r="AZ159" s="335">
        <f>$I159*IF($G159="Pickup", SUMIFS(NewEmisData!F:F, NewEmisData!$A:$A, "Pickup", NewEmisData!$B:$B, $A159, NewEmisData!$C:$C, $H159, NewEmisData!$D:$D, AZ$2), SUMIFS(NewEmisData!F:F, NewEmisData!$A:$A, "LDV", NewEmisData!$B:$B, $A159, NewEmisData!$C:$C, $H159, NewEmisData!$D:$D, AZ$2))</f>
        <v>1.58149288879222E-2</v>
      </c>
      <c r="BA159" s="335">
        <f>$I159*IF($G159="Pickup", SUMIFS(NewEmisData!G:G, NewEmisData!$A:$A, "Pickup", NewEmisData!$B:$B, $A159, NewEmisData!$C:$C, $H159, NewEmisData!$D:$D, BA$2), SUMIFS(NewEmisData!G:G, NewEmisData!$A:$A, "LDV", NewEmisData!$B:$B, $A159, NewEmisData!$C:$C, $H159, NewEmisData!$D:$D, BA$2))</f>
        <v>1.2889012730210401E-2</v>
      </c>
      <c r="BB159" s="335">
        <f>$I159*IF($G159="Pickup", SUMIFS(NewEmisData!H:H, NewEmisData!$A:$A, "Pickup", NewEmisData!$B:$B, $A159, NewEmisData!$C:$C, $H159, NewEmisData!$D:$D, BB$2), SUMIFS(NewEmisData!H:H, NewEmisData!$A:$A, "LDV", NewEmisData!$B:$B, $A159, NewEmisData!$C:$C, $H159, NewEmisData!$D:$D, BB$2))</f>
        <v>1.1544674905883E-2</v>
      </c>
      <c r="BC159" s="335">
        <f>$I159*IF($G159="Pickup", SUMIFS(NewEmisData!I:I, NewEmisData!$A:$A, "Pickup", NewEmisData!$B:$B, $A159, NewEmisData!$C:$C, $H159, NewEmisData!$D:$D, BC$2), SUMIFS(NewEmisData!I:I, NewEmisData!$A:$A, "LDV", NewEmisData!$B:$B, $A159, NewEmisData!$C:$C, $H159, NewEmisData!$D:$D, BC$2))</f>
        <v>1.0277724336371899E-2</v>
      </c>
      <c r="BD159" s="335">
        <f>$I159*IF($G159="Pickup", SUMIFS(NewEmisData!J:J, NewEmisData!$A:$A, "Pickup", NewEmisData!$B:$B, $A159, NewEmisData!$C:$C, $H159, NewEmisData!$D:$D, BD$2), SUMIFS(NewEmisData!J:J, NewEmisData!$A:$A, "LDV", NewEmisData!$B:$B, $A159, NewEmisData!$C:$C, $H159, NewEmisData!$D:$D, BD$2))</f>
        <v>9.2679749278735592E-3</v>
      </c>
      <c r="BE159" s="335">
        <f>$I159*IF($G159="Pickup", SUMIFS(NewEmisData!K:K, NewEmisData!$A:$A, "Pickup", NewEmisData!$B:$B, $A159, NewEmisData!$C:$C, $H159, NewEmisData!$D:$D, BE$2), SUMIFS(NewEmisData!K:K, NewEmisData!$A:$A, "LDV", NewEmisData!$B:$B, $A159, NewEmisData!$C:$C, $H159, NewEmisData!$D:$D, BE$2))</f>
        <v>8.6259896432645099E-3</v>
      </c>
      <c r="BF159" s="335">
        <f>$I159*IF($G159="Pickup", SUMIFS(NewEmisData!L:L, NewEmisData!$A:$A, "Pickup", NewEmisData!$B:$B, $A159, NewEmisData!$C:$C, $H159, NewEmisData!$D:$D, BF$2), SUMIFS(NewEmisData!L:L, NewEmisData!$A:$A, "LDV", NewEmisData!$B:$B, $A159, NewEmisData!$C:$C, $H159, NewEmisData!$D:$D, BF$2))</f>
        <v>8.3004876330209296E-3</v>
      </c>
      <c r="BG159" s="335">
        <f>$I159*IF($G159="Pickup", SUMIFS(NewEmisData!M:M, NewEmisData!$A:$A, "Pickup", NewEmisData!$B:$B, $A159, NewEmisData!$C:$C, $H159, NewEmisData!$D:$D, BG$2), SUMIFS(NewEmisData!M:M, NewEmisData!$A:$A, "LDV", NewEmisData!$B:$B, $A159, NewEmisData!$C:$C, $H159, NewEmisData!$D:$D, BG$2))</f>
        <v>8.1129702157430005E-3</v>
      </c>
      <c r="BH159" s="335">
        <v>9.4789149915835945E-3</v>
      </c>
      <c r="BI159" s="335">
        <f>$I159*IF($G159="Pickup", SUMIFS(NewEmisData!E:E, NewEmisData!$A:$A, "Pickup", NewEmisData!$B:$B, $A159, NewEmisData!$C:$C, $H159, NewEmisData!$D:$D, BI$2), SUMIFS(NewEmisData!E:E, NewEmisData!$A:$A, "LDV", NewEmisData!$B:$B, $A159, NewEmisData!$C:$C, $H159, NewEmisData!$D:$D, BI$2))</f>
        <v>6.1599528865440298</v>
      </c>
      <c r="BJ159" s="335">
        <f>$I159*IF($G159="Pickup", SUMIFS(NewEmisData!F:F, NewEmisData!$A:$A, "Pickup", NewEmisData!$B:$B, $A159, NewEmisData!$C:$C, $H159, NewEmisData!$D:$D, BJ$2), SUMIFS(NewEmisData!F:F, NewEmisData!$A:$A, "LDV", NewEmisData!$B:$B, $A159, NewEmisData!$C:$C, $H159, NewEmisData!$D:$D, BJ$2))</f>
        <v>3.7475170679561298</v>
      </c>
      <c r="BK159" s="335">
        <f>$I159*IF($G159="Pickup", SUMIFS(NewEmisData!G:G, NewEmisData!$A:$A, "Pickup", NewEmisData!$B:$B, $A159, NewEmisData!$C:$C, $H159, NewEmisData!$D:$D, BK$2), SUMIFS(NewEmisData!G:G, NewEmisData!$A:$A, "LDV", NewEmisData!$B:$B, $A159, NewEmisData!$C:$C, $H159, NewEmisData!$D:$D, BK$2))</f>
        <v>2.80366463620466</v>
      </c>
      <c r="BL159" s="335">
        <f>$I159*IF($G159="Pickup", SUMIFS(NewEmisData!H:H, NewEmisData!$A:$A, "Pickup", NewEmisData!$B:$B, $A159, NewEmisData!$C:$C, $H159, NewEmisData!$D:$D, BL$2), SUMIFS(NewEmisData!H:H, NewEmisData!$A:$A, "LDV", NewEmisData!$B:$B, $A159, NewEmisData!$C:$C, $H159, NewEmisData!$D:$D, BL$2))</f>
        <v>2.2038088113149099</v>
      </c>
      <c r="BM159" s="335">
        <f>$I159*IF($G159="Pickup", SUMIFS(NewEmisData!I:I, NewEmisData!$A:$A, "Pickup", NewEmisData!$B:$B, $A159, NewEmisData!$C:$C, $H159, NewEmisData!$D:$D, BM$2), SUMIFS(NewEmisData!I:I, NewEmisData!$A:$A, "LDV", NewEmisData!$B:$B, $A159, NewEmisData!$C:$C, $H159, NewEmisData!$D:$D, BM$2))</f>
        <v>1.6110244723417799</v>
      </c>
      <c r="BN159" s="335">
        <f>$I159*IF($G159="Pickup", SUMIFS(NewEmisData!J:J, NewEmisData!$A:$A, "Pickup", NewEmisData!$B:$B, $A159, NewEmisData!$C:$C, $H159, NewEmisData!$D:$D, BN$2), SUMIFS(NewEmisData!J:J, NewEmisData!$A:$A, "LDV", NewEmisData!$B:$B, $A159, NewEmisData!$C:$C, $H159, NewEmisData!$D:$D, BN$2))</f>
        <v>1.2813570878169001</v>
      </c>
      <c r="BO159" s="335">
        <f>$I159*IF($G159="Pickup", SUMIFS(NewEmisData!K:K, NewEmisData!$A:$A, "Pickup", NewEmisData!$B:$B, $A159, NewEmisData!$C:$C, $H159, NewEmisData!$D:$D, BO$2), SUMIFS(NewEmisData!K:K, NewEmisData!$A:$A, "LDV", NewEmisData!$B:$B, $A159, NewEmisData!$C:$C, $H159, NewEmisData!$D:$D, BO$2))</f>
        <v>1.1316455644238499</v>
      </c>
      <c r="BP159" s="335">
        <f>$I159*IF($G159="Pickup", SUMIFS(NewEmisData!L:L, NewEmisData!$A:$A, "Pickup", NewEmisData!$B:$B, $A159, NewEmisData!$C:$C, $H159, NewEmisData!$D:$D, BP$2), SUMIFS(NewEmisData!L:L, NewEmisData!$A:$A, "LDV", NewEmisData!$B:$B, $A159, NewEmisData!$C:$C, $H159, NewEmisData!$D:$D, BP$2))</f>
        <v>1.0822537615630099</v>
      </c>
      <c r="BQ159" s="335">
        <f>$I159*IF($G159="Pickup", SUMIFS(NewEmisData!M:M, NewEmisData!$A:$A, "Pickup", NewEmisData!$B:$B, $A159, NewEmisData!$C:$C, $H159, NewEmisData!$D:$D, BQ$2), SUMIFS(NewEmisData!M:M, NewEmisData!$A:$A, "LDV", NewEmisData!$B:$B, $A159, NewEmisData!$C:$C, $H159, NewEmisData!$D:$D, BQ$2))</f>
        <v>1.05143374218492</v>
      </c>
      <c r="BR159" s="335">
        <v>1.6588293829830492</v>
      </c>
      <c r="BS159" s="335">
        <f>$I159*IF($G159="Pickup", SUMIFS(NewEmisData!E:E, NewEmisData!$A:$A, "Pickup", NewEmisData!$B:$B, $A159, NewEmisData!$C:$C, $H159, NewEmisData!$D:$D, BS$2), SUMIFS(NewEmisData!E:E, NewEmisData!$A:$A, "LDV", NewEmisData!$B:$B, $A159, NewEmisData!$C:$C, $H159, NewEmisData!$D:$D, BS$2))</f>
        <v>0.72787250280402604</v>
      </c>
      <c r="BT159" s="335">
        <f>$I159*IF($G159="Pickup", SUMIFS(NewEmisData!F:F, NewEmisData!$A:$A, "Pickup", NewEmisData!$B:$B, $A159, NewEmisData!$C:$C, $H159, NewEmisData!$D:$D, BT$2), SUMIFS(NewEmisData!F:F, NewEmisData!$A:$A, "LDV", NewEmisData!$B:$B, $A159, NewEmisData!$C:$C, $H159, NewEmisData!$D:$D, BT$2))</f>
        <v>0.40987916241045302</v>
      </c>
      <c r="BU159" s="335">
        <f>$I159*IF($G159="Pickup", SUMIFS(NewEmisData!G:G, NewEmisData!$A:$A, "Pickup", NewEmisData!$B:$B, $A159, NewEmisData!$C:$C, $H159, NewEmisData!$D:$D, BU$2), SUMIFS(NewEmisData!G:G, NewEmisData!$A:$A, "LDV", NewEmisData!$B:$B, $A159, NewEmisData!$C:$C, $H159, NewEmisData!$D:$D, BU$2))</f>
        <v>0.30765788839279401</v>
      </c>
      <c r="BV159" s="335">
        <f>$I159*IF($G159="Pickup", SUMIFS(NewEmisData!H:H, NewEmisData!$A:$A, "Pickup", NewEmisData!$B:$B, $A159, NewEmisData!$C:$C, $H159, NewEmisData!$D:$D, BV$2), SUMIFS(NewEmisData!H:H, NewEmisData!$A:$A, "LDV", NewEmisData!$B:$B, $A159, NewEmisData!$C:$C, $H159, NewEmisData!$D:$D, BV$2))</f>
        <v>0.248891607461663</v>
      </c>
      <c r="BW159" s="335">
        <f>$I159*IF($G159="Pickup", SUMIFS(NewEmisData!I:I, NewEmisData!$A:$A, "Pickup", NewEmisData!$B:$B, $A159, NewEmisData!$C:$C, $H159, NewEmisData!$D:$D, BW$2), SUMIFS(NewEmisData!I:I, NewEmisData!$A:$A, "LDV", NewEmisData!$B:$B, $A159, NewEmisData!$C:$C, $H159, NewEmisData!$D:$D, BW$2))</f>
        <v>0.184861723618618</v>
      </c>
      <c r="BX159" s="335">
        <f>$I159*IF($G159="Pickup", SUMIFS(NewEmisData!J:J, NewEmisData!$A:$A, "Pickup", NewEmisData!$B:$B, $A159, NewEmisData!$C:$C, $H159, NewEmisData!$D:$D, BX$2), SUMIFS(NewEmisData!J:J, NewEmisData!$A:$A, "LDV", NewEmisData!$B:$B, $A159, NewEmisData!$C:$C, $H159, NewEmisData!$D:$D, BX$2))</f>
        <v>0.15433193284657201</v>
      </c>
      <c r="BY159" s="335">
        <f>$I159*IF($G159="Pickup", SUMIFS(NewEmisData!K:K, NewEmisData!$A:$A, "Pickup", NewEmisData!$B:$B, $A159, NewEmisData!$C:$C, $H159, NewEmisData!$D:$D, BY$2), SUMIFS(NewEmisData!K:K, NewEmisData!$A:$A, "LDV", NewEmisData!$B:$B, $A159, NewEmisData!$C:$C, $H159, NewEmisData!$D:$D, BY$2))</f>
        <v>0.138091436876464</v>
      </c>
      <c r="BZ159" s="335">
        <f>$I159*IF($G159="Pickup", SUMIFS(NewEmisData!L:L, NewEmisData!$A:$A, "Pickup", NewEmisData!$B:$B, $A159, NewEmisData!$C:$C, $H159, NewEmisData!$D:$D, BZ$2), SUMIFS(NewEmisData!L:L, NewEmisData!$A:$A, "LDV", NewEmisData!$B:$B, $A159, NewEmisData!$C:$C, $H159, NewEmisData!$D:$D, BZ$2))</f>
        <v>0.131790780313154</v>
      </c>
      <c r="CA159" s="335">
        <f>$I159*IF($G159="Pickup", SUMIFS(NewEmisData!M:M, NewEmisData!$A:$A, "Pickup", NewEmisData!$B:$B, $A159, NewEmisData!$C:$C, $H159, NewEmisData!$D:$D, CA$2), SUMIFS(NewEmisData!M:M, NewEmisData!$A:$A, "LDV", NewEmisData!$B:$B, $A159, NewEmisData!$C:$C, $H159, NewEmisData!$D:$D, CA$2))</f>
        <v>0.126731765091218</v>
      </c>
      <c r="CB159" s="335">
        <v>0.10573121882292051</v>
      </c>
      <c r="CC159" s="335">
        <f>$I159*IF($G159="Pickup", SUMIFS(NewEmisData!E:E, NewEmisData!$A:$A, "Pickup", NewEmisData!$B:$B, $A159, NewEmisData!$C:$C, $H159, NewEmisData!$D:$D, CC$2), SUMIFS(NewEmisData!E:E, NewEmisData!$A:$A, "LDV", NewEmisData!$B:$B, $A159, NewEmisData!$C:$C, $H159, NewEmisData!$D:$D, CC$2))</f>
        <v>4.3011353420759103E-2</v>
      </c>
      <c r="CD159" s="335">
        <f>$I159*IF($G159="Pickup", SUMIFS(NewEmisData!F:F, NewEmisData!$A:$A, "Pickup", NewEmisData!$B:$B, $A159, NewEmisData!$C:$C, $H159, NewEmisData!$D:$D, CD$2), SUMIFS(NewEmisData!F:F, NewEmisData!$A:$A, "LDV", NewEmisData!$B:$B, $A159, NewEmisData!$C:$C, $H159, NewEmisData!$D:$D, CD$2))</f>
        <v>2.94035814612091E-2</v>
      </c>
      <c r="CE159" s="335">
        <f>$I159*IF($G159="Pickup", SUMIFS(NewEmisData!G:G, NewEmisData!$A:$A, "Pickup", NewEmisData!$B:$B, $A159, NewEmisData!$C:$C, $H159, NewEmisData!$D:$D, CE$2), SUMIFS(NewEmisData!G:G, NewEmisData!$A:$A, "LDV", NewEmisData!$B:$B, $A159, NewEmisData!$C:$C, $H159, NewEmisData!$D:$D, CE$2))</f>
        <v>2.4328512322630801E-2</v>
      </c>
      <c r="CF159" s="335">
        <f>$I159*IF($G159="Pickup", SUMIFS(NewEmisData!H:H, NewEmisData!$A:$A, "Pickup", NewEmisData!$B:$B, $A159, NewEmisData!$C:$C, $H159, NewEmisData!$D:$D, CF$2), SUMIFS(NewEmisData!H:H, NewEmisData!$A:$A, "LDV", NewEmisData!$B:$B, $A159, NewEmisData!$C:$C, $H159, NewEmisData!$D:$D, CF$2))</f>
        <v>2.3221814353353801E-2</v>
      </c>
      <c r="CG159" s="335">
        <f>$I159*IF($G159="Pickup", SUMIFS(NewEmisData!I:I, NewEmisData!$A:$A, "Pickup", NewEmisData!$B:$B, $A159, NewEmisData!$C:$C, $H159, NewEmisData!$D:$D, CG$2), SUMIFS(NewEmisData!I:I, NewEmisData!$A:$A, "LDV", NewEmisData!$B:$B, $A159, NewEmisData!$C:$C, $H159, NewEmisData!$D:$D, CG$2))</f>
        <v>2.24852392313552E-2</v>
      </c>
      <c r="CH159" s="335">
        <f>$I159*IF($G159="Pickup", SUMIFS(NewEmisData!J:J, NewEmisData!$A:$A, "Pickup", NewEmisData!$B:$B, $A159, NewEmisData!$C:$C, $H159, NewEmisData!$D:$D, CH$2), SUMIFS(NewEmisData!J:J, NewEmisData!$A:$A, "LDV", NewEmisData!$B:$B, $A159, NewEmisData!$C:$C, $H159, NewEmisData!$D:$D, CH$2))</f>
        <v>2.1906542608859401E-2</v>
      </c>
      <c r="CI159" s="335">
        <f>$I159*IF($G159="Pickup", SUMIFS(NewEmisData!K:K, NewEmisData!$A:$A, "Pickup", NewEmisData!$B:$B, $A159, NewEmisData!$C:$C, $H159, NewEmisData!$D:$D, CI$2), SUMIFS(NewEmisData!K:K, NewEmisData!$A:$A, "LDV", NewEmisData!$B:$B, $A159, NewEmisData!$C:$C, $H159, NewEmisData!$D:$D, CI$2))</f>
        <v>2.1904736458690802E-2</v>
      </c>
      <c r="CJ159" s="335">
        <f>$I159*IF($G159="Pickup", SUMIFS(NewEmisData!L:L, NewEmisData!$A:$A, "Pickup", NewEmisData!$B:$B, $A159, NewEmisData!$C:$C, $H159, NewEmisData!$D:$D, CJ$2), SUMIFS(NewEmisData!L:L, NewEmisData!$A:$A, "LDV", NewEmisData!$B:$B, $A159, NewEmisData!$C:$C, $H159, NewEmisData!$D:$D, CJ$2))</f>
        <v>2.19042402298237E-2</v>
      </c>
      <c r="CK159" s="335">
        <f>$I159*IF($G159="Pickup", SUMIFS(NewEmisData!M:M, NewEmisData!$A:$A, "Pickup", NewEmisData!$B:$B, $A159, NewEmisData!$C:$C, $H159, NewEmisData!$D:$D, CK$2), SUMIFS(NewEmisData!M:M, NewEmisData!$A:$A, "LDV", NewEmisData!$B:$B, $A159, NewEmisData!$C:$C, $H159, NewEmisData!$D:$D, CK$2))</f>
        <v>2.1903771981857799E-2</v>
      </c>
      <c r="CL159" s="335">
        <v>2.2881070645398207E-2</v>
      </c>
      <c r="CM159" s="335">
        <f>$I159*IF($G159="Pickup", SUMIFS(NewEmisData!E:E, NewEmisData!$A:$A, "Pickup", NewEmisData!$B:$B, $A159, NewEmisData!$C:$C, $H159, NewEmisData!$D:$D, CM$2), SUMIFS(NewEmisData!E:E, NewEmisData!$A:$A, "LDV", NewEmisData!$B:$B, $A159, NewEmisData!$C:$C, $H159, NewEmisData!$D:$D, CM$2))</f>
        <v>2.1906211645892699E-2</v>
      </c>
      <c r="CN159" s="335">
        <f>$I159*IF($G159="Pickup", SUMIFS(NewEmisData!F:F, NewEmisData!$A:$A, "Pickup", NewEmisData!$B:$B, $A159, NewEmisData!$C:$C, $H159, NewEmisData!$D:$D, CN$2), SUMIFS(NewEmisData!F:F, NewEmisData!$A:$A, "LDV", NewEmisData!$B:$B, $A159, NewEmisData!$C:$C, $H159, NewEmisData!$D:$D, CN$2))</f>
        <v>1.38171562279483E-2</v>
      </c>
      <c r="CO159" s="335">
        <f>$I159*IF($G159="Pickup", SUMIFS(NewEmisData!G:G, NewEmisData!$A:$A, "Pickup", NewEmisData!$B:$B, $A159, NewEmisData!$C:$C, $H159, NewEmisData!$D:$D, CO$2), SUMIFS(NewEmisData!G:G, NewEmisData!$A:$A, "LDV", NewEmisData!$B:$B, $A159, NewEmisData!$C:$C, $H159, NewEmisData!$D:$D, CO$2))</f>
        <v>1.08300618523644E-2</v>
      </c>
      <c r="CP159" s="335">
        <f>$I159*IF($G159="Pickup", SUMIFS(NewEmisData!H:H, NewEmisData!$A:$A, "Pickup", NewEmisData!$B:$B, $A159, NewEmisData!$C:$C, $H159, NewEmisData!$D:$D, CP$2), SUMIFS(NewEmisData!H:H, NewEmisData!$A:$A, "LDV", NewEmisData!$B:$B, $A159, NewEmisData!$C:$C, $H159, NewEmisData!$D:$D, CP$2))</f>
        <v>8.8590497727664592E-3</v>
      </c>
      <c r="CQ159" s="335">
        <f>$I159*IF($G159="Pickup", SUMIFS(NewEmisData!I:I, NewEmisData!$A:$A, "Pickup", NewEmisData!$B:$B, $A159, NewEmisData!$C:$C, $H159, NewEmisData!$D:$D, CQ$2), SUMIFS(NewEmisData!I:I, NewEmisData!$A:$A, "LDV", NewEmisData!$B:$B, $A159, NewEmisData!$C:$C, $H159, NewEmisData!$D:$D, CQ$2))</f>
        <v>7.8772882665567503E-3</v>
      </c>
      <c r="CR159" s="335">
        <f>$I159*IF($G159="Pickup", SUMIFS(NewEmisData!J:J, NewEmisData!$A:$A, "Pickup", NewEmisData!$B:$B, $A159, NewEmisData!$C:$C, $H159, NewEmisData!$D:$D, CR$2), SUMIFS(NewEmisData!J:J, NewEmisData!$A:$A, "LDV", NewEmisData!$B:$B, $A159, NewEmisData!$C:$C, $H159, NewEmisData!$D:$D, CR$2))</f>
        <v>7.4435823260364103E-3</v>
      </c>
      <c r="CS159" s="335">
        <f>$I159*IF($G159="Pickup", SUMIFS(NewEmisData!K:K, NewEmisData!$A:$A, "Pickup", NewEmisData!$B:$B, $A159, NewEmisData!$C:$C, $H159, NewEmisData!$D:$D, CS$2), SUMIFS(NewEmisData!K:K, NewEmisData!$A:$A, "LDV", NewEmisData!$B:$B, $A159, NewEmisData!$C:$C, $H159, NewEmisData!$D:$D, CS$2))</f>
        <v>7.3936885133113802E-3</v>
      </c>
      <c r="CT159" s="335">
        <f>$I159*IF($G159="Pickup", SUMIFS(NewEmisData!L:L, NewEmisData!$A:$A, "Pickup", NewEmisData!$B:$B, $A159, NewEmisData!$C:$C, $H159, NewEmisData!$D:$D, CT$2), SUMIFS(NewEmisData!L:L, NewEmisData!$A:$A, "LDV", NewEmisData!$B:$B, $A159, NewEmisData!$C:$C, $H159, NewEmisData!$D:$D, CT$2))</f>
        <v>7.3123849031120399E-3</v>
      </c>
      <c r="CU159" s="335">
        <f>$I159*IF($G159="Pickup", SUMIFS(NewEmisData!M:M, NewEmisData!$A:$A, "Pickup", NewEmisData!$B:$B, $A159, NewEmisData!$C:$C, $H159, NewEmisData!$D:$D, CU$2), SUMIFS(NewEmisData!M:M, NewEmisData!$A:$A, "LDV", NewEmisData!$B:$B, $A159, NewEmisData!$C:$C, $H159, NewEmisData!$D:$D, CU$2))</f>
        <v>7.31189121492953E-3</v>
      </c>
      <c r="CV159" s="335">
        <v>6.9734009009235556E-3</v>
      </c>
      <c r="CW159" s="335">
        <v>4.0498104655261064E-3</v>
      </c>
      <c r="CX159" s="335">
        <v>2.5030350838759993E-3</v>
      </c>
      <c r="CY159" s="335">
        <v>2.1151214403419519E-3</v>
      </c>
      <c r="CZ159" s="335">
        <v>1.7489979687569375E-3</v>
      </c>
      <c r="DA159" s="335">
        <v>1.340486996695321E-3</v>
      </c>
      <c r="DB159" s="335">
        <v>1.0553769116342638E-3</v>
      </c>
      <c r="DC159" s="335">
        <v>1.0132227560056145E-3</v>
      </c>
      <c r="DD159" s="335">
        <v>1.0003159541004489E-3</v>
      </c>
      <c r="DE159" s="335">
        <v>9.9860782000699166E-4</v>
      </c>
      <c r="DF159" s="335">
        <v>9.9860782000699166E-4</v>
      </c>
      <c r="DG159" s="335">
        <f>$I159*IF($G159="Pickup", SUMIFS(NewEmisData!E:E, NewEmisData!$A:$A, "Pickup", NewEmisData!$B:$B, $A159, NewEmisData!$C:$C, $H159, NewEmisData!$D:$D, DG$2), SUMIFS(NewEmisData!E:E, NewEmisData!$A:$A, "LDV", NewEmisData!$B:$B, $A159, NewEmisData!$C:$C, $H159, NewEmisData!$D:$D, DG$2))</f>
        <v>0</v>
      </c>
      <c r="DH159" s="335">
        <f>$I159*IF($G159="Pickup", SUMIFS(NewEmisData!F:F, NewEmisData!$A:$A, "Pickup", NewEmisData!$B:$B, $A159, NewEmisData!$C:$C, $H159, NewEmisData!$D:$D, DH$2), SUMIFS(NewEmisData!F:F, NewEmisData!$A:$A, "LDV", NewEmisData!$B:$B, $A159, NewEmisData!$C:$C, $H159, NewEmisData!$D:$D, DH$2))</f>
        <v>0</v>
      </c>
      <c r="DI159" s="335">
        <f>$I159*IF($G159="Pickup", SUMIFS(NewEmisData!G:G, NewEmisData!$A:$A, "Pickup", NewEmisData!$B:$B, $A159, NewEmisData!$C:$C, $H159, NewEmisData!$D:$D, DI$2), SUMIFS(NewEmisData!G:G, NewEmisData!$A:$A, "LDV", NewEmisData!$B:$B, $A159, NewEmisData!$C:$C, $H159, NewEmisData!$D:$D, DI$2))</f>
        <v>0</v>
      </c>
      <c r="DJ159" s="335">
        <f>$I159*IF($G159="Pickup", SUMIFS(NewEmisData!H:H, NewEmisData!$A:$A, "Pickup", NewEmisData!$B:$B, $A159, NewEmisData!$C:$C, $H159, NewEmisData!$D:$D, DJ$2), SUMIFS(NewEmisData!H:H, NewEmisData!$A:$A, "LDV", NewEmisData!$B:$B, $A159, NewEmisData!$C:$C, $H159, NewEmisData!$D:$D, DJ$2))</f>
        <v>0</v>
      </c>
      <c r="DK159" s="335">
        <f>$I159*IF($G159="Pickup", SUMIFS(NewEmisData!I:I, NewEmisData!$A:$A, "Pickup", NewEmisData!$B:$B, $A159, NewEmisData!$C:$C, $H159, NewEmisData!$D:$D, DK$2), SUMIFS(NewEmisData!I:I, NewEmisData!$A:$A, "LDV", NewEmisData!$B:$B, $A159, NewEmisData!$C:$C, $H159, NewEmisData!$D:$D, DK$2))</f>
        <v>0</v>
      </c>
      <c r="DL159" s="335">
        <f>$I159*IF($G159="Pickup", SUMIFS(NewEmisData!J:J, NewEmisData!$A:$A, "Pickup", NewEmisData!$B:$B, $A159, NewEmisData!$C:$C, $H159, NewEmisData!$D:$D, DL$2), SUMIFS(NewEmisData!J:J, NewEmisData!$A:$A, "LDV", NewEmisData!$B:$B, $A159, NewEmisData!$C:$C, $H159, NewEmisData!$D:$D, DL$2))</f>
        <v>0</v>
      </c>
      <c r="DM159" s="335">
        <f>$I159*IF($G159="Pickup", SUMIFS(NewEmisData!K:K, NewEmisData!$A:$A, "Pickup", NewEmisData!$B:$B, $A159, NewEmisData!$C:$C, $H159, NewEmisData!$D:$D, DM$2), SUMIFS(NewEmisData!K:K, NewEmisData!$A:$A, "LDV", NewEmisData!$B:$B, $A159, NewEmisData!$C:$C, $H159, NewEmisData!$D:$D, DM$2))</f>
        <v>0</v>
      </c>
      <c r="DN159" s="335">
        <f>$I159*IF($G159="Pickup", SUMIFS(NewEmisData!L:L, NewEmisData!$A:$A, "Pickup", NewEmisData!$B:$B, $A159, NewEmisData!$C:$C, $H159, NewEmisData!$D:$D, DN$2), SUMIFS(NewEmisData!L:L, NewEmisData!$A:$A, "LDV", NewEmisData!$B:$B, $A159, NewEmisData!$C:$C, $H159, NewEmisData!$D:$D, DN$2))</f>
        <v>0</v>
      </c>
      <c r="DO159" s="335">
        <f>$I159*IF($G159="Pickup", SUMIFS(NewEmisData!M:M, NewEmisData!$A:$A, "Pickup", NewEmisData!$B:$B, $A159, NewEmisData!$C:$C, $H159, NewEmisData!$D:$D, DO$2), SUMIFS(NewEmisData!M:M, NewEmisData!$A:$A, "LDV", NewEmisData!$B:$B, $A159, NewEmisData!$C:$C, $H159, NewEmisData!$D:$D, DO$2))</f>
        <v>0</v>
      </c>
      <c r="DP159" s="335">
        <v>2.023129771030282E-3</v>
      </c>
      <c r="DQ159" s="335">
        <f>$I159*IF($G159="Pickup", SUMIFS(NewEmisData!E:E, NewEmisData!$A:$A, "Pickup", NewEmisData!$B:$B, $A159, NewEmisData!$C:$C, $H159, NewEmisData!$D:$D, DQ$2), SUMIFS(NewEmisData!E:E, NewEmisData!$A:$A, "LDV", NewEmisData!$B:$B, $A159, NewEmisData!$C:$C, $H159, NewEmisData!$D:$D, DQ$2))</f>
        <v>1.45246052556386E-2</v>
      </c>
      <c r="DR159" s="335">
        <f>$I159*IF($G159="Pickup", SUMIFS(NewEmisData!F:F, NewEmisData!$A:$A, "Pickup", NewEmisData!$B:$B, $A159, NewEmisData!$C:$C, $H159, NewEmisData!$D:$D, DR$2), SUMIFS(NewEmisData!F:F, NewEmisData!$A:$A, "LDV", NewEmisData!$B:$B, $A159, NewEmisData!$C:$C, $H159, NewEmisData!$D:$D, DR$2))</f>
        <v>8.5576317868897907E-3</v>
      </c>
      <c r="DS159" s="335">
        <f>$I159*IF($G159="Pickup", SUMIFS(NewEmisData!G:G, NewEmisData!$A:$A, "Pickup", NewEmisData!$B:$B, $A159, NewEmisData!$C:$C, $H159, NewEmisData!$D:$D, DS$2), SUMIFS(NewEmisData!G:G, NewEmisData!$A:$A, "LDV", NewEmisData!$B:$B, $A159, NewEmisData!$C:$C, $H159, NewEmisData!$D:$D, DS$2))</f>
        <v>6.6798910124453298E-3</v>
      </c>
      <c r="DT159" s="335">
        <f>$I159*IF($G159="Pickup", SUMIFS(NewEmisData!H:H, NewEmisData!$A:$A, "Pickup", NewEmisData!$B:$B, $A159, NewEmisData!$C:$C, $H159, NewEmisData!$D:$D, DT$2), SUMIFS(NewEmisData!H:H, NewEmisData!$A:$A, "LDV", NewEmisData!$B:$B, $A159, NewEmisData!$C:$C, $H159, NewEmisData!$D:$D, DT$2))</f>
        <v>5.1684543516808098E-3</v>
      </c>
      <c r="DU159" s="335">
        <f>$I159*IF($G159="Pickup", SUMIFS(NewEmisData!I:I, NewEmisData!$A:$A, "Pickup", NewEmisData!$B:$B, $A159, NewEmisData!$C:$C, $H159, NewEmisData!$D:$D, DU$2), SUMIFS(NewEmisData!I:I, NewEmisData!$A:$A, "LDV", NewEmisData!$B:$B, $A159, NewEmisData!$C:$C, $H159, NewEmisData!$D:$D, DU$2))</f>
        <v>4.0637666627415803E-3</v>
      </c>
      <c r="DV159" s="335">
        <f>$I159*IF($G159="Pickup", SUMIFS(NewEmisData!J:J, NewEmisData!$A:$A, "Pickup", NewEmisData!$B:$B, $A159, NewEmisData!$C:$C, $H159, NewEmisData!$D:$D, DV$2), SUMIFS(NewEmisData!J:J, NewEmisData!$A:$A, "LDV", NewEmisData!$B:$B, $A159, NewEmisData!$C:$C, $H159, NewEmisData!$D:$D, DV$2))</f>
        <v>3.5439556352963399E-3</v>
      </c>
      <c r="DW159" s="335">
        <f>$I159*IF($G159="Pickup", SUMIFS(NewEmisData!K:K, NewEmisData!$A:$A, "Pickup", NewEmisData!$B:$B, $A159, NewEmisData!$C:$C, $H159, NewEmisData!$D:$D, DW$2), SUMIFS(NewEmisData!K:K, NewEmisData!$A:$A, "LDV", NewEmisData!$B:$B, $A159, NewEmisData!$C:$C, $H159, NewEmisData!$D:$D, DW$2))</f>
        <v>3.25169320270512E-3</v>
      </c>
      <c r="DX159" s="335">
        <f>$I159*IF($G159="Pickup", SUMIFS(NewEmisData!L:L, NewEmisData!$A:$A, "Pickup", NewEmisData!$B:$B, $A159, NewEmisData!$C:$C, $H159, NewEmisData!$D:$D, DX$2), SUMIFS(NewEmisData!L:L, NewEmisData!$A:$A, "LDV", NewEmisData!$B:$B, $A159, NewEmisData!$C:$C, $H159, NewEmisData!$D:$D, DX$2))</f>
        <v>3.1576560516429699E-3</v>
      </c>
      <c r="DY159" s="335">
        <f>$I159*IF($G159="Pickup", SUMIFS(NewEmisData!M:M, NewEmisData!$A:$A, "Pickup", NewEmisData!$B:$B, $A159, NewEmisData!$C:$C, $H159, NewEmisData!$D:$D, DY$2), SUMIFS(NewEmisData!M:M, NewEmisData!$A:$A, "LDV", NewEmisData!$B:$B, $A159, NewEmisData!$C:$C, $H159, NewEmisData!$D:$D, DY$2))</f>
        <v>3.1088285848124E-3</v>
      </c>
      <c r="DZ159" s="335">
        <v>5.594489642908501E-3</v>
      </c>
      <c r="EA159" s="335">
        <f t="shared" si="234"/>
        <v>465.43339574540698</v>
      </c>
      <c r="EB159" s="335">
        <f t="shared" si="235"/>
        <v>447.45086858043499</v>
      </c>
      <c r="EC159" s="335">
        <f t="shared" si="236"/>
        <v>371.68579631799702</v>
      </c>
      <c r="ED159" s="335">
        <f t="shared" si="237"/>
        <v>316.68783468886801</v>
      </c>
      <c r="EE159" s="335">
        <f t="shared" si="238"/>
        <v>274.45359564691302</v>
      </c>
      <c r="EF159" s="335">
        <f t="shared" si="239"/>
        <v>250.610452801164</v>
      </c>
      <c r="EG159" s="335">
        <f t="shared" si="240"/>
        <v>239.96929474207201</v>
      </c>
      <c r="EH159" s="335">
        <f t="shared" si="241"/>
        <v>236.17949059358199</v>
      </c>
      <c r="EI159" s="335">
        <f t="shared" si="242"/>
        <v>234.77621268414799</v>
      </c>
      <c r="EJ159" s="335">
        <f t="shared" si="243"/>
        <v>0.27672218065037407</v>
      </c>
      <c r="EK159" s="335">
        <f t="shared" si="244"/>
        <v>0.76817370125590101</v>
      </c>
      <c r="EL159" s="335">
        <f t="shared" si="245"/>
        <v>0.34255400012381199</v>
      </c>
      <c r="EM159" s="335">
        <f t="shared" si="246"/>
        <v>0.22026197441968301</v>
      </c>
      <c r="EN159" s="335">
        <f t="shared" si="247"/>
        <v>0.146130223505477</v>
      </c>
      <c r="EO159" s="335">
        <f t="shared" si="248"/>
        <v>9.25204446820201E-2</v>
      </c>
      <c r="EP159" s="335">
        <f t="shared" si="249"/>
        <v>6.9646332093205393E-2</v>
      </c>
      <c r="EQ159" s="335">
        <f t="shared" si="250"/>
        <v>6.0285539426727999E-2</v>
      </c>
      <c r="ER159" s="335">
        <f t="shared" si="251"/>
        <v>5.7685517085836899E-2</v>
      </c>
      <c r="ES159" s="335">
        <f t="shared" si="252"/>
        <v>5.6336256806388998E-2</v>
      </c>
      <c r="ET159" s="335">
        <f t="shared" si="253"/>
        <v>6.1988464688476796E-2</v>
      </c>
      <c r="EU159" s="335">
        <f t="shared" si="254"/>
        <v>8.0536316527093799E-3</v>
      </c>
      <c r="EV159" s="335">
        <f t="shared" si="255"/>
        <v>7.7424694052717798E-3</v>
      </c>
      <c r="EW159" s="335">
        <f t="shared" si="256"/>
        <v>5.3320257089092297E-3</v>
      </c>
      <c r="EX159" s="335">
        <f t="shared" si="257"/>
        <v>4.5430510168157703E-3</v>
      </c>
      <c r="EY159" s="335">
        <f t="shared" si="258"/>
        <v>3.9371785778053803E-3</v>
      </c>
      <c r="EZ159" s="335">
        <f t="shared" si="259"/>
        <v>3.5951364530025401E-3</v>
      </c>
      <c r="FA159" s="335">
        <f t="shared" si="260"/>
        <v>3.4424852382502098E-3</v>
      </c>
      <c r="FB159" s="335">
        <f t="shared" si="261"/>
        <v>3.38811619026995E-3</v>
      </c>
      <c r="FC159" s="335">
        <f t="shared" si="262"/>
        <v>3.36798790618778E-3</v>
      </c>
      <c r="FD159" s="335">
        <f t="shared" si="263"/>
        <v>1.7442083422488778E-3</v>
      </c>
      <c r="FE159" s="335">
        <f t="shared" si="264"/>
        <v>7.6317156939691294E-2</v>
      </c>
      <c r="FF159" s="335">
        <f t="shared" si="265"/>
        <v>7.1544642944165196E-2</v>
      </c>
      <c r="FG159" s="335">
        <f t="shared" si="266"/>
        <v>5.8249743312617203E-2</v>
      </c>
      <c r="FH159" s="335">
        <f t="shared" si="267"/>
        <v>5.6730049378736901E-2</v>
      </c>
      <c r="FI159" s="335">
        <f t="shared" si="268"/>
        <v>5.5297861804990203E-2</v>
      </c>
      <c r="FJ159" s="335">
        <f t="shared" si="269"/>
        <v>5.4156352090813403E-2</v>
      </c>
      <c r="FK159" s="335">
        <f t="shared" si="270"/>
        <v>5.3430662266944498E-2</v>
      </c>
      <c r="FL159" s="335">
        <f t="shared" si="271"/>
        <v>5.3062743786751999E-2</v>
      </c>
      <c r="FM159" s="335">
        <f t="shared" si="272"/>
        <v>5.2850768620488903E-2</v>
      </c>
      <c r="FN159" s="335">
        <f t="shared" si="273"/>
        <v>4.7629366333098749E-2</v>
      </c>
      <c r="FO159" s="335">
        <f t="shared" si="274"/>
        <v>2.00368746679381E-2</v>
      </c>
      <c r="FP159" s="335">
        <f t="shared" si="275"/>
        <v>1.58149288879222E-2</v>
      </c>
      <c r="FQ159" s="335">
        <f t="shared" si="276"/>
        <v>1.2889012730210401E-2</v>
      </c>
      <c r="FR159" s="335">
        <f t="shared" si="277"/>
        <v>1.1544674905883E-2</v>
      </c>
      <c r="FS159" s="335">
        <f t="shared" si="278"/>
        <v>1.0277724336371899E-2</v>
      </c>
      <c r="FT159" s="335">
        <f t="shared" si="279"/>
        <v>9.2679749278735592E-3</v>
      </c>
      <c r="FU159" s="335">
        <f t="shared" si="280"/>
        <v>8.6259896432645099E-3</v>
      </c>
      <c r="FV159" s="335">
        <f t="shared" si="281"/>
        <v>8.3004876330209296E-3</v>
      </c>
      <c r="FW159" s="335">
        <f t="shared" si="282"/>
        <v>8.1129702157430005E-3</v>
      </c>
      <c r="FX159" s="335">
        <f t="shared" si="283"/>
        <v>9.4789149915835945E-3</v>
      </c>
    </row>
    <row r="160" spans="1:180" x14ac:dyDescent="0.2">
      <c r="A160" s="305" t="str">
        <f>IF(LEFT(TRIM(TechData_All!AJ90),1)="*", _xlfn.CONCAT("*","R2"), "R2")</f>
        <v>R2</v>
      </c>
      <c r="B160" s="305" t="str">
        <f>TechData_All!A90</f>
        <v>TLCHE8511</v>
      </c>
      <c r="C160" s="305" t="str">
        <f>TechData_All!C90</f>
        <v>TL.E85X.C.HE85.2011</v>
      </c>
      <c r="D160" s="301" t="str">
        <f>TechData_All!D90</f>
        <v>bn-vmt, bn-vmt/a</v>
      </c>
      <c r="E160" s="301" t="str">
        <f>TechData_All!E90</f>
        <v>TLE85X</v>
      </c>
      <c r="F160" s="301" t="str">
        <f>TechData_All!F90</f>
        <v>TL</v>
      </c>
      <c r="G160" s="315" t="s">
        <v>815</v>
      </c>
      <c r="H160" s="315" t="s">
        <v>817</v>
      </c>
      <c r="I160" s="315">
        <v>1</v>
      </c>
      <c r="J160" s="315" t="str">
        <f t="shared" si="284"/>
        <v>Compact car-E85</v>
      </c>
      <c r="K160" s="335">
        <f>$I160*IF($G160="Pickup", SUMIFS(NewEmisData!E:E, NewEmisData!$A:$A, "Pickup", NewEmisData!$B:$B, $A160, NewEmisData!$C:$C, $H160, NewEmisData!$D:$D, K$2), SUMIFS(NewEmisData!E:E, NewEmisData!$A:$A, "LDV", NewEmisData!$B:$B, $A160, NewEmisData!$C:$C, $H160, NewEmisData!$D:$D, K$2))</f>
        <v>429.196687290726</v>
      </c>
      <c r="L160" s="335">
        <f>$I160*IF($G160="Pickup", SUMIFS(NewEmisData!F:F, NewEmisData!$A:$A, "Pickup", NewEmisData!$B:$B, $A160, NewEmisData!$C:$C, $H160, NewEmisData!$D:$D, L$2), SUMIFS(NewEmisData!F:F, NewEmisData!$A:$A, "LDV", NewEmisData!$B:$B, $A160, NewEmisData!$C:$C, $H160, NewEmisData!$D:$D, L$2))</f>
        <v>413.92588742451602</v>
      </c>
      <c r="M160" s="335">
        <f>$I160*IF($G160="Pickup", SUMIFS(NewEmisData!G:G, NewEmisData!$A:$A, "Pickup", NewEmisData!$B:$B, $A160, NewEmisData!$C:$C, $H160, NewEmisData!$D:$D, M$2), SUMIFS(NewEmisData!G:G, NewEmisData!$A:$A, "LDV", NewEmisData!$B:$B, $A160, NewEmisData!$C:$C, $H160, NewEmisData!$D:$D, M$2))</f>
        <v>357.54354908822597</v>
      </c>
      <c r="N160" s="335">
        <f>$I160*IF($G160="Pickup", SUMIFS(NewEmisData!H:H, NewEmisData!$A:$A, "Pickup", NewEmisData!$B:$B, $A160, NewEmisData!$C:$C, $H160, NewEmisData!$D:$D, N$2), SUMIFS(NewEmisData!H:H, NewEmisData!$A:$A, "LDV", NewEmisData!$B:$B, $A160, NewEmisData!$C:$C, $H160, NewEmisData!$D:$D, N$2))</f>
        <v>312.70443872824399</v>
      </c>
      <c r="O160" s="335">
        <f>$I160*IF($G160="Pickup", SUMIFS(NewEmisData!I:I, NewEmisData!$A:$A, "Pickup", NewEmisData!$B:$B, $A160, NewEmisData!$C:$C, $H160, NewEmisData!$D:$D, O$2), SUMIFS(NewEmisData!I:I, NewEmisData!$A:$A, "LDV", NewEmisData!$B:$B, $A160, NewEmisData!$C:$C, $H160, NewEmisData!$D:$D, O$2))</f>
        <v>295.131332198753</v>
      </c>
      <c r="P160" s="335">
        <f>$I160*IF($G160="Pickup", SUMIFS(NewEmisData!J:J, NewEmisData!$A:$A, "Pickup", NewEmisData!$B:$B, $A160, NewEmisData!$C:$C, $H160, NewEmisData!$D:$D, P$2), SUMIFS(NewEmisData!J:J, NewEmisData!$A:$A, "LDV", NewEmisData!$B:$B, $A160, NewEmisData!$C:$C, $H160, NewEmisData!$D:$D, P$2))</f>
        <v>287.00250507201002</v>
      </c>
      <c r="Q160" s="335">
        <f>$I160*IF($G160="Pickup", SUMIFS(NewEmisData!K:K, NewEmisData!$A:$A, "Pickup", NewEmisData!$B:$B, $A160, NewEmisData!$C:$C, $H160, NewEmisData!$D:$D, Q$2), SUMIFS(NewEmisData!K:K, NewEmisData!$A:$A, "LDV", NewEmisData!$B:$B, $A160, NewEmisData!$C:$C, $H160, NewEmisData!$D:$D, Q$2))</f>
        <v>280.70349092905099</v>
      </c>
      <c r="R160" s="335">
        <f>$I160*IF($G160="Pickup", SUMIFS(NewEmisData!L:L, NewEmisData!$A:$A, "Pickup", NewEmisData!$B:$B, $A160, NewEmisData!$C:$C, $H160, NewEmisData!$D:$D, R$2), SUMIFS(NewEmisData!L:L, NewEmisData!$A:$A, "LDV", NewEmisData!$B:$B, $A160, NewEmisData!$C:$C, $H160, NewEmisData!$D:$D, R$2))</f>
        <v>278.51705728958802</v>
      </c>
      <c r="S160" s="335">
        <f>$I160*IF($G160="Pickup", SUMIFS(NewEmisData!M:M, NewEmisData!$A:$A, "Pickup", NewEmisData!$B:$B, $A160, NewEmisData!$C:$C, $H160, NewEmisData!$D:$D, S$2), SUMIFS(NewEmisData!M:M, NewEmisData!$A:$A, "LDV", NewEmisData!$B:$B, $A160, NewEmisData!$C:$C, $H160, NewEmisData!$D:$D, S$2))</f>
        <v>278.75188774863398</v>
      </c>
      <c r="T160" s="335">
        <v>0.20481362413718007</v>
      </c>
      <c r="U160" s="335">
        <f>$I160*IF($G160="Pickup", SUMIFS(NewEmisData!E:E, NewEmisData!$A:$A, "Pickup", NewEmisData!$B:$B, $A160, NewEmisData!$C:$C, $H160, NewEmisData!$D:$D, U$2), SUMIFS(NewEmisData!E:E, NewEmisData!$A:$A, "LDV", NewEmisData!$B:$B, $A160, NewEmisData!$C:$C, $H160, NewEmisData!$D:$D, U$2))</f>
        <v>4.7739662510445001E-2</v>
      </c>
      <c r="V160" s="335">
        <f>$I160*IF($G160="Pickup", SUMIFS(NewEmisData!F:F, NewEmisData!$A:$A, "Pickup", NewEmisData!$B:$B, $A160, NewEmisData!$C:$C, $H160, NewEmisData!$D:$D, V$2), SUMIFS(NewEmisData!F:F, NewEmisData!$A:$A, "LDV", NewEmisData!$B:$B, $A160, NewEmisData!$C:$C, $H160, NewEmisData!$D:$D, V$2))</f>
        <v>4.0222650933890998E-2</v>
      </c>
      <c r="W160" s="335">
        <f>$I160*IF($G160="Pickup", SUMIFS(NewEmisData!G:G, NewEmisData!$A:$A, "Pickup", NewEmisData!$B:$B, $A160, NewEmisData!$C:$C, $H160, NewEmisData!$D:$D, W$2), SUMIFS(NewEmisData!G:G, NewEmisData!$A:$A, "LDV", NewEmisData!$B:$B, $A160, NewEmisData!$C:$C, $H160, NewEmisData!$D:$D, W$2))</f>
        <v>3.7026013334327097E-2</v>
      </c>
      <c r="X160" s="335">
        <f>$I160*IF($G160="Pickup", SUMIFS(NewEmisData!H:H, NewEmisData!$A:$A, "Pickup", NewEmisData!$B:$B, $A160, NewEmisData!$C:$C, $H160, NewEmisData!$D:$D, X$2), SUMIFS(NewEmisData!H:H, NewEmisData!$A:$A, "LDV", NewEmisData!$B:$B, $A160, NewEmisData!$C:$C, $H160, NewEmisData!$D:$D, X$2))</f>
        <v>3.5721368498802003E-2</v>
      </c>
      <c r="Y160" s="335">
        <f>$I160*IF($G160="Pickup", SUMIFS(NewEmisData!I:I, NewEmisData!$A:$A, "Pickup", NewEmisData!$B:$B, $A160, NewEmisData!$C:$C, $H160, NewEmisData!$D:$D, Y$2), SUMIFS(NewEmisData!I:I, NewEmisData!$A:$A, "LDV", NewEmisData!$B:$B, $A160, NewEmisData!$C:$C, $H160, NewEmisData!$D:$D, Y$2))</f>
        <v>3.9556628195455697E-2</v>
      </c>
      <c r="Z160" s="335">
        <f>$I160*IF($G160="Pickup", SUMIFS(NewEmisData!J:J, NewEmisData!$A:$A, "Pickup", NewEmisData!$B:$B, $A160, NewEmisData!$C:$C, $H160, NewEmisData!$D:$D, Z$2), SUMIFS(NewEmisData!J:J, NewEmisData!$A:$A, "LDV", NewEmisData!$B:$B, $A160, NewEmisData!$C:$C, $H160, NewEmisData!$D:$D, Z$2))</f>
        <v>4.0892160755087198E-2</v>
      </c>
      <c r="AA160" s="335">
        <f>$I160*IF($G160="Pickup", SUMIFS(NewEmisData!K:K, NewEmisData!$A:$A, "Pickup", NewEmisData!$B:$B, $A160, NewEmisData!$C:$C, $H160, NewEmisData!$D:$D, AA$2), SUMIFS(NewEmisData!K:K, NewEmisData!$A:$A, "LDV", NewEmisData!$B:$B, $A160, NewEmisData!$C:$C, $H160, NewEmisData!$D:$D, AA$2))</f>
        <v>3.9809174920499499E-2</v>
      </c>
      <c r="AB160" s="335">
        <f>$I160*IF($G160="Pickup", SUMIFS(NewEmisData!L:L, NewEmisData!$A:$A, "Pickup", NewEmisData!$B:$B, $A160, NewEmisData!$C:$C, $H160, NewEmisData!$D:$D, AB$2), SUMIFS(NewEmisData!L:L, NewEmisData!$A:$A, "LDV", NewEmisData!$B:$B, $A160, NewEmisData!$C:$C, $H160, NewEmisData!$D:$D, AB$2))</f>
        <v>3.9117125993598102E-2</v>
      </c>
      <c r="AC160" s="335">
        <f>$I160*IF($G160="Pickup", SUMIFS(NewEmisData!M:M, NewEmisData!$A:$A, "Pickup", NewEmisData!$B:$B, $A160, NewEmisData!$C:$C, $H160, NewEmisData!$D:$D, AC$2), SUMIFS(NewEmisData!M:M, NewEmisData!$A:$A, "LDV", NewEmisData!$B:$B, $A160, NewEmisData!$C:$C, $H160, NewEmisData!$D:$D, AC$2))</f>
        <v>3.9686464950090997E-2</v>
      </c>
      <c r="AD160" s="335">
        <v>5.7317908516770433E-2</v>
      </c>
      <c r="AE160" s="335">
        <f>$I160*IF($G160="Pickup", SUMIFS(NewEmisData!E:E, NewEmisData!$A:$A, "Pickup", NewEmisData!$B:$B, $A160, NewEmisData!$C:$C, $H160, NewEmisData!$D:$D, AE$2), SUMIFS(NewEmisData!E:E, NewEmisData!$A:$A, "LDV", NewEmisData!$B:$B, $A160, NewEmisData!$C:$C, $H160, NewEmisData!$D:$D, AE$2))</f>
        <v>4.5442372364522896E-3</v>
      </c>
      <c r="AF160" s="335">
        <f>$I160*IF($G160="Pickup", SUMIFS(NewEmisData!F:F, NewEmisData!$A:$A, "Pickup", NewEmisData!$B:$B, $A160, NewEmisData!$C:$C, $H160, NewEmisData!$D:$D, AF$2), SUMIFS(NewEmisData!F:F, NewEmisData!$A:$A, "LDV", NewEmisData!$B:$B, $A160, NewEmisData!$C:$C, $H160, NewEmisData!$D:$D, AF$2))</f>
        <v>4.3825669717421E-3</v>
      </c>
      <c r="AG160" s="335">
        <f>$I160*IF($G160="Pickup", SUMIFS(NewEmisData!G:G, NewEmisData!$A:$A, "Pickup", NewEmisData!$B:$B, $A160, NewEmisData!$C:$C, $H160, NewEmisData!$D:$D, AG$2), SUMIFS(NewEmisData!G:G, NewEmisData!$A:$A, "LDV", NewEmisData!$B:$B, $A160, NewEmisData!$C:$C, $H160, NewEmisData!$D:$D, AG$2))</f>
        <v>2.75316137470643E-3</v>
      </c>
      <c r="AH160" s="335">
        <f>$I160*IF($G160="Pickup", SUMIFS(NewEmisData!H:H, NewEmisData!$A:$A, "Pickup", NewEmisData!$B:$B, $A160, NewEmisData!$C:$C, $H160, NewEmisData!$D:$D, AH$2), SUMIFS(NewEmisData!H:H, NewEmisData!$A:$A, "LDV", NewEmisData!$B:$B, $A160, NewEmisData!$C:$C, $H160, NewEmisData!$D:$D, AH$2))</f>
        <v>2.4078903553578401E-3</v>
      </c>
      <c r="AI160" s="335">
        <f>$I160*IF($G160="Pickup", SUMIFS(NewEmisData!I:I, NewEmisData!$A:$A, "Pickup", NewEmisData!$B:$B, $A160, NewEmisData!$C:$C, $H160, NewEmisData!$D:$D, AI$2), SUMIFS(NewEmisData!I:I, NewEmisData!$A:$A, "LDV", NewEmisData!$B:$B, $A160, NewEmisData!$C:$C, $H160, NewEmisData!$D:$D, AI$2))</f>
        <v>2.27257345888271E-3</v>
      </c>
      <c r="AJ160" s="335">
        <f>$I160*IF($G160="Pickup", SUMIFS(NewEmisData!J:J, NewEmisData!$A:$A, "Pickup", NewEmisData!$B:$B, $A160, NewEmisData!$C:$C, $H160, NewEmisData!$D:$D, AJ$2), SUMIFS(NewEmisData!J:J, NewEmisData!$A:$A, "LDV", NewEmisData!$B:$B, $A160, NewEmisData!$C:$C, $H160, NewEmisData!$D:$D, AJ$2))</f>
        <v>2.2099795405175798E-3</v>
      </c>
      <c r="AK160" s="335">
        <f>$I160*IF($G160="Pickup", SUMIFS(NewEmisData!K:K, NewEmisData!$A:$A, "Pickup", NewEmisData!$B:$B, $A160, NewEmisData!$C:$C, $H160, NewEmisData!$D:$D, AK$2), SUMIFS(NewEmisData!K:K, NewEmisData!$A:$A, "LDV", NewEmisData!$B:$B, $A160, NewEmisData!$C:$C, $H160, NewEmisData!$D:$D, AK$2))</f>
        <v>2.16147670002603E-3</v>
      </c>
      <c r="AL160" s="335">
        <f>$I160*IF($G160="Pickup", SUMIFS(NewEmisData!L:L, NewEmisData!$A:$A, "Pickup", NewEmisData!$B:$B, $A160, NewEmisData!$C:$C, $H160, NewEmisData!$D:$D, AL$2), SUMIFS(NewEmisData!L:L, NewEmisData!$A:$A, "LDV", NewEmisData!$B:$B, $A160, NewEmisData!$C:$C, $H160, NewEmisData!$D:$D, AL$2))</f>
        <v>2.1446401853113602E-3</v>
      </c>
      <c r="AM160" s="335">
        <f>$I160*IF($G160="Pickup", SUMIFS(NewEmisData!M:M, NewEmisData!$A:$A, "Pickup", NewEmisData!$B:$B, $A160, NewEmisData!$C:$C, $H160, NewEmisData!$D:$D, AM$2), SUMIFS(NewEmisData!M:M, NewEmisData!$A:$A, "LDV", NewEmisData!$B:$B, $A160, NewEmisData!$C:$C, $H160, NewEmisData!$D:$D, AM$2))</f>
        <v>2.1464475654284099E-3</v>
      </c>
      <c r="AN160" s="335">
        <v>1.971385326188381E-3</v>
      </c>
      <c r="AO160" s="335">
        <f>$I160*IF($G160="Pickup", SUMIFS(NewEmisData!E:E, NewEmisData!$A:$A, "Pickup", NewEmisData!$B:$B, $A160, NewEmisData!$C:$C, $H160, NewEmisData!$D:$D, AO$2), SUMIFS(NewEmisData!E:E, NewEmisData!$A:$A, "LDV", NewEmisData!$B:$B, $A160, NewEmisData!$C:$C, $H160, NewEmisData!$D:$D, AO$2))</f>
        <v>6.8718020723861406E-2</v>
      </c>
      <c r="AP160" s="335">
        <f>$I160*IF($G160="Pickup", SUMIFS(NewEmisData!F:F, NewEmisData!$A:$A, "Pickup", NewEmisData!$B:$B, $A160, NewEmisData!$C:$C, $H160, NewEmisData!$D:$D, AP$2), SUMIFS(NewEmisData!F:F, NewEmisData!$A:$A, "LDV", NewEmisData!$B:$B, $A160, NewEmisData!$C:$C, $H160, NewEmisData!$D:$D, AP$2))</f>
        <v>6.8726817375946297E-2</v>
      </c>
      <c r="AQ160" s="335">
        <f>$I160*IF($G160="Pickup", SUMIFS(NewEmisData!G:G, NewEmisData!$A:$A, "Pickup", NewEmisData!$B:$B, $A160, NewEmisData!$C:$C, $H160, NewEmisData!$D:$D, AQ$2), SUMIFS(NewEmisData!G:G, NewEmisData!$A:$A, "LDV", NewEmisData!$B:$B, $A160, NewEmisData!$C:$C, $H160, NewEmisData!$D:$D, AQ$2))</f>
        <v>7.5053777430390503E-2</v>
      </c>
      <c r="AR160" s="335">
        <f>$I160*IF($G160="Pickup", SUMIFS(NewEmisData!H:H, NewEmisData!$A:$A, "Pickup", NewEmisData!$B:$B, $A160, NewEmisData!$C:$C, $H160, NewEmisData!$D:$D, AR$2), SUMIFS(NewEmisData!H:H, NewEmisData!$A:$A, "LDV", NewEmisData!$B:$B, $A160, NewEmisData!$C:$C, $H160, NewEmisData!$D:$D, AR$2))</f>
        <v>7.4787483412829606E-2</v>
      </c>
      <c r="AS160" s="335">
        <f>$I160*IF($G160="Pickup", SUMIFS(NewEmisData!I:I, NewEmisData!$A:$A, "Pickup", NewEmisData!$B:$B, $A160, NewEmisData!$C:$C, $H160, NewEmisData!$D:$D, AS$2), SUMIFS(NewEmisData!I:I, NewEmisData!$A:$A, "LDV", NewEmisData!$B:$B, $A160, NewEmisData!$C:$C, $H160, NewEmisData!$D:$D, AS$2))</f>
        <v>7.4715797469106393E-2</v>
      </c>
      <c r="AT160" s="335">
        <f>$I160*IF($G160="Pickup", SUMIFS(NewEmisData!J:J, NewEmisData!$A:$A, "Pickup", NewEmisData!$B:$B, $A160, NewEmisData!$C:$C, $H160, NewEmisData!$D:$D, AT$2), SUMIFS(NewEmisData!J:J, NewEmisData!$A:$A, "LDV", NewEmisData!$B:$B, $A160, NewEmisData!$C:$C, $H160, NewEmisData!$D:$D, AT$2))</f>
        <v>7.4683474858337304E-2</v>
      </c>
      <c r="AU160" s="335">
        <f>$I160*IF($G160="Pickup", SUMIFS(NewEmisData!K:K, NewEmisData!$A:$A, "Pickup", NewEmisData!$B:$B, $A160, NewEmisData!$C:$C, $H160, NewEmisData!$D:$D, AU$2), SUMIFS(NewEmisData!K:K, NewEmisData!$A:$A, "LDV", NewEmisData!$B:$B, $A160, NewEmisData!$C:$C, $H160, NewEmisData!$D:$D, AU$2))</f>
        <v>7.4519830404688694E-2</v>
      </c>
      <c r="AV160" s="335">
        <f>$I160*IF($G160="Pickup", SUMIFS(NewEmisData!L:L, NewEmisData!$A:$A, "Pickup", NewEmisData!$B:$B, $A160, NewEmisData!$C:$C, $H160, NewEmisData!$D:$D, AV$2), SUMIFS(NewEmisData!L:L, NewEmisData!$A:$A, "LDV", NewEmisData!$B:$B, $A160, NewEmisData!$C:$C, $H160, NewEmisData!$D:$D, AV$2))</f>
        <v>7.4375705674705195E-2</v>
      </c>
      <c r="AW160" s="335">
        <f>$I160*IF($G160="Pickup", SUMIFS(NewEmisData!M:M, NewEmisData!$A:$A, "Pickup", NewEmisData!$B:$B, $A160, NewEmisData!$C:$C, $H160, NewEmisData!$D:$D, AW$2), SUMIFS(NewEmisData!M:M, NewEmisData!$A:$A, "LDV", NewEmisData!$B:$B, $A160, NewEmisData!$C:$C, $H160, NewEmisData!$D:$D, AW$2))</f>
        <v>7.4367996322656102E-2</v>
      </c>
      <c r="AX160" s="335">
        <v>3.3278806736294783E-2</v>
      </c>
      <c r="AY160" s="335">
        <f>$I160*IF($G160="Pickup", SUMIFS(NewEmisData!E:E, NewEmisData!$A:$A, "Pickup", NewEmisData!$B:$B, $A160, NewEmisData!$C:$C, $H160, NewEmisData!$D:$D, AY$2), SUMIFS(NewEmisData!E:E, NewEmisData!$A:$A, "LDV", NewEmisData!$B:$B, $A160, NewEmisData!$C:$C, $H160, NewEmisData!$D:$D, AY$2))</f>
        <v>1.04003337420696E-2</v>
      </c>
      <c r="AZ160" s="335">
        <f>$I160*IF($G160="Pickup", SUMIFS(NewEmisData!F:F, NewEmisData!$A:$A, "Pickup", NewEmisData!$B:$B, $A160, NewEmisData!$C:$C, $H160, NewEmisData!$D:$D, AZ$2), SUMIFS(NewEmisData!F:F, NewEmisData!$A:$A, "LDV", NewEmisData!$B:$B, $A160, NewEmisData!$C:$C, $H160, NewEmisData!$D:$D, AZ$2))</f>
        <v>1.04081158830562E-2</v>
      </c>
      <c r="BA160" s="335">
        <f>$I160*IF($G160="Pickup", SUMIFS(NewEmisData!G:G, NewEmisData!$A:$A, "Pickup", NewEmisData!$B:$B, $A160, NewEmisData!$C:$C, $H160, NewEmisData!$D:$D, BA$2), SUMIFS(NewEmisData!G:G, NewEmisData!$A:$A, "LDV", NewEmisData!$B:$B, $A160, NewEmisData!$C:$C, $H160, NewEmisData!$D:$D, BA$2))</f>
        <v>1.1052941096405E-2</v>
      </c>
      <c r="BB160" s="335">
        <f>$I160*IF($G160="Pickup", SUMIFS(NewEmisData!H:H, NewEmisData!$A:$A, "Pickup", NewEmisData!$B:$B, $A160, NewEmisData!$C:$C, $H160, NewEmisData!$D:$D, BB$2), SUMIFS(NewEmisData!H:H, NewEmisData!$A:$A, "LDV", NewEmisData!$B:$B, $A160, NewEmisData!$C:$C, $H160, NewEmisData!$D:$D, BB$2))</f>
        <v>1.0817163462008301E-2</v>
      </c>
      <c r="BC160" s="335">
        <f>$I160*IF($G160="Pickup", SUMIFS(NewEmisData!I:I, NewEmisData!$A:$A, "Pickup", NewEmisData!$B:$B, $A160, NewEmisData!$C:$C, $H160, NewEmisData!$D:$D, BC$2), SUMIFS(NewEmisData!I:I, NewEmisData!$A:$A, "LDV", NewEmisData!$B:$B, $A160, NewEmisData!$C:$C, $H160, NewEmisData!$D:$D, BC$2))</f>
        <v>1.0753769380543701E-2</v>
      </c>
      <c r="BD160" s="335">
        <f>$I160*IF($G160="Pickup", SUMIFS(NewEmisData!J:J, NewEmisData!$A:$A, "Pickup", NewEmisData!$B:$B, $A160, NewEmisData!$C:$C, $H160, NewEmisData!$D:$D, BD$2), SUMIFS(NewEmisData!J:J, NewEmisData!$A:$A, "LDV", NewEmisData!$B:$B, $A160, NewEmisData!$C:$C, $H160, NewEmisData!$D:$D, BD$2))</f>
        <v>1.07252399459136E-2</v>
      </c>
      <c r="BE160" s="335">
        <f>$I160*IF($G160="Pickup", SUMIFS(NewEmisData!K:K, NewEmisData!$A:$A, "Pickup", NewEmisData!$B:$B, $A160, NewEmisData!$C:$C, $H160, NewEmisData!$D:$D, BE$2), SUMIFS(NewEmisData!K:K, NewEmisData!$A:$A, "LDV", NewEmisData!$B:$B, $A160, NewEmisData!$C:$C, $H160, NewEmisData!$D:$D, BE$2))</f>
        <v>1.05804069130733E-2</v>
      </c>
      <c r="BF160" s="335">
        <f>$I160*IF($G160="Pickup", SUMIFS(NewEmisData!L:L, NewEmisData!$A:$A, "Pickup", NewEmisData!$B:$B, $A160, NewEmisData!$C:$C, $H160, NewEmisData!$D:$D, BF$2), SUMIFS(NewEmisData!L:L, NewEmisData!$A:$A, "LDV", NewEmisData!$B:$B, $A160, NewEmisData!$C:$C, $H160, NewEmisData!$D:$D, BF$2))</f>
        <v>1.04530345160975E-2</v>
      </c>
      <c r="BG160" s="335">
        <f>$I160*IF($G160="Pickup", SUMIFS(NewEmisData!M:M, NewEmisData!$A:$A, "Pickup", NewEmisData!$B:$B, $A160, NewEmisData!$C:$C, $H160, NewEmisData!$D:$D, BG$2), SUMIFS(NewEmisData!M:M, NewEmisData!$A:$A, "LDV", NewEmisData!$B:$B, $A160, NewEmisData!$C:$C, $H160, NewEmisData!$D:$D, BG$2))</f>
        <v>1.04461903633429E-2</v>
      </c>
      <c r="BH160" s="335">
        <v>6.8948154849121281E-3</v>
      </c>
      <c r="BI160" s="335">
        <f>$I160*IF($G160="Pickup", SUMIFS(NewEmisData!E:E, NewEmisData!$A:$A, "Pickup", NewEmisData!$B:$B, $A160, NewEmisData!$C:$C, $H160, NewEmisData!$D:$D, BI$2), SUMIFS(NewEmisData!E:E, NewEmisData!$A:$A, "LDV", NewEmisData!$B:$B, $A160, NewEmisData!$C:$C, $H160, NewEmisData!$D:$D, BI$2))</f>
        <v>1.32158662771403</v>
      </c>
      <c r="BJ160" s="335">
        <f>$I160*IF($G160="Pickup", SUMIFS(NewEmisData!F:F, NewEmisData!$A:$A, "Pickup", NewEmisData!$B:$B, $A160, NewEmisData!$C:$C, $H160, NewEmisData!$D:$D, BJ$2), SUMIFS(NewEmisData!F:F, NewEmisData!$A:$A, "LDV", NewEmisData!$B:$B, $A160, NewEmisData!$C:$C, $H160, NewEmisData!$D:$D, BJ$2))</f>
        <v>1.1051213114887799</v>
      </c>
      <c r="BK160" s="335">
        <f>$I160*IF($G160="Pickup", SUMIFS(NewEmisData!G:G, NewEmisData!$A:$A, "Pickup", NewEmisData!$B:$B, $A160, NewEmisData!$C:$C, $H160, NewEmisData!$D:$D, BK$2), SUMIFS(NewEmisData!G:G, NewEmisData!$A:$A, "LDV", NewEmisData!$B:$B, $A160, NewEmisData!$C:$C, $H160, NewEmisData!$D:$D, BK$2))</f>
        <v>0.85699846388005796</v>
      </c>
      <c r="BL160" s="335">
        <f>$I160*IF($G160="Pickup", SUMIFS(NewEmisData!H:H, NewEmisData!$A:$A, "Pickup", NewEmisData!$B:$B, $A160, NewEmisData!$C:$C, $H160, NewEmisData!$D:$D, BL$2), SUMIFS(NewEmisData!H:H, NewEmisData!$A:$A, "LDV", NewEmisData!$B:$B, $A160, NewEmisData!$C:$C, $H160, NewEmisData!$D:$D, BL$2))</f>
        <v>0.91971363495352998</v>
      </c>
      <c r="BM160" s="335">
        <f>$I160*IF($G160="Pickup", SUMIFS(NewEmisData!I:I, NewEmisData!$A:$A, "Pickup", NewEmisData!$B:$B, $A160, NewEmisData!$C:$C, $H160, NewEmisData!$D:$D, BM$2), SUMIFS(NewEmisData!I:I, NewEmisData!$A:$A, "LDV", NewEmisData!$B:$B, $A160, NewEmisData!$C:$C, $H160, NewEmisData!$D:$D, BM$2))</f>
        <v>1.0081406051919299</v>
      </c>
      <c r="BN160" s="335">
        <f>$I160*IF($G160="Pickup", SUMIFS(NewEmisData!J:J, NewEmisData!$A:$A, "Pickup", NewEmisData!$B:$B, $A160, NewEmisData!$C:$C, $H160, NewEmisData!$D:$D, BN$2), SUMIFS(NewEmisData!J:J, NewEmisData!$A:$A, "LDV", NewEmisData!$B:$B, $A160, NewEmisData!$C:$C, $H160, NewEmisData!$D:$D, BN$2))</f>
        <v>1.04990784921702</v>
      </c>
      <c r="BO160" s="335">
        <f>$I160*IF($G160="Pickup", SUMIFS(NewEmisData!K:K, NewEmisData!$A:$A, "Pickup", NewEmisData!$B:$B, $A160, NewEmisData!$C:$C, $H160, NewEmisData!$D:$D, BO$2), SUMIFS(NewEmisData!K:K, NewEmisData!$A:$A, "LDV", NewEmisData!$B:$B, $A160, NewEmisData!$C:$C, $H160, NewEmisData!$D:$D, BO$2))</f>
        <v>1.0325958196984799</v>
      </c>
      <c r="BP160" s="335">
        <f>$I160*IF($G160="Pickup", SUMIFS(NewEmisData!L:L, NewEmisData!$A:$A, "Pickup", NewEmisData!$B:$B, $A160, NewEmisData!$C:$C, $H160, NewEmisData!$D:$D, BP$2), SUMIFS(NewEmisData!L:L, NewEmisData!$A:$A, "LDV", NewEmisData!$B:$B, $A160, NewEmisData!$C:$C, $H160, NewEmisData!$D:$D, BP$2))</f>
        <v>1.01861793765058</v>
      </c>
      <c r="BQ160" s="335">
        <f>$I160*IF($G160="Pickup", SUMIFS(NewEmisData!M:M, NewEmisData!$A:$A, "Pickup", NewEmisData!$B:$B, $A160, NewEmisData!$C:$C, $H160, NewEmisData!$D:$D, BQ$2), SUMIFS(NewEmisData!M:M, NewEmisData!$A:$A, "LDV", NewEmisData!$B:$B, $A160, NewEmisData!$C:$C, $H160, NewEmisData!$D:$D, BQ$2))</f>
        <v>1.03039235154496</v>
      </c>
      <c r="BR160" s="335">
        <v>1.3668887567521777</v>
      </c>
      <c r="BS160" s="335">
        <f>$I160*IF($G160="Pickup", SUMIFS(NewEmisData!E:E, NewEmisData!$A:$A, "Pickup", NewEmisData!$B:$B, $A160, NewEmisData!$C:$C, $H160, NewEmisData!$D:$D, BS$2), SUMIFS(NewEmisData!E:E, NewEmisData!$A:$A, "LDV", NewEmisData!$B:$B, $A160, NewEmisData!$C:$C, $H160, NewEmisData!$D:$D, BS$2))</f>
        <v>0.13207489128696501</v>
      </c>
      <c r="BT160" s="335">
        <f>$I160*IF($G160="Pickup", SUMIFS(NewEmisData!F:F, NewEmisData!$A:$A, "Pickup", NewEmisData!$B:$B, $A160, NewEmisData!$C:$C, $H160, NewEmisData!$D:$D, BT$2), SUMIFS(NewEmisData!F:F, NewEmisData!$A:$A, "LDV", NewEmisData!$B:$B, $A160, NewEmisData!$C:$C, $H160, NewEmisData!$D:$D, BT$2))</f>
        <v>0.12626925775646</v>
      </c>
      <c r="BU160" s="335">
        <f>$I160*IF($G160="Pickup", SUMIFS(NewEmisData!G:G, NewEmisData!$A:$A, "Pickup", NewEmisData!$B:$B, $A160, NewEmisData!$C:$C, $H160, NewEmisData!$D:$D, BU$2), SUMIFS(NewEmisData!G:G, NewEmisData!$A:$A, "LDV", NewEmisData!$B:$B, $A160, NewEmisData!$C:$C, $H160, NewEmisData!$D:$D, BU$2))</f>
        <v>0.100736508526501</v>
      </c>
      <c r="BV160" s="335">
        <f>$I160*IF($G160="Pickup", SUMIFS(NewEmisData!H:H, NewEmisData!$A:$A, "Pickup", NewEmisData!$B:$B, $A160, NewEmisData!$C:$C, $H160, NewEmisData!$D:$D, BV$2), SUMIFS(NewEmisData!H:H, NewEmisData!$A:$A, "LDV", NewEmisData!$B:$B, $A160, NewEmisData!$C:$C, $H160, NewEmisData!$D:$D, BV$2))</f>
        <v>9.5423343083205103E-2</v>
      </c>
      <c r="BW160" s="335">
        <f>$I160*IF($G160="Pickup", SUMIFS(NewEmisData!I:I, NewEmisData!$A:$A, "Pickup", NewEmisData!$B:$B, $A160, NewEmisData!$C:$C, $H160, NewEmisData!$D:$D, BW$2), SUMIFS(NewEmisData!I:I, NewEmisData!$A:$A, "LDV", NewEmisData!$B:$B, $A160, NewEmisData!$C:$C, $H160, NewEmisData!$D:$D, BW$2))</f>
        <v>0.111625646710618</v>
      </c>
      <c r="BX160" s="335">
        <f>$I160*IF($G160="Pickup", SUMIFS(NewEmisData!J:J, NewEmisData!$A:$A, "Pickup", NewEmisData!$B:$B, $A160, NewEmisData!$C:$C, $H160, NewEmisData!$D:$D, BX$2), SUMIFS(NewEmisData!J:J, NewEmisData!$A:$A, "LDV", NewEmisData!$B:$B, $A160, NewEmisData!$C:$C, $H160, NewEmisData!$D:$D, BX$2))</f>
        <v>0.13327231851045501</v>
      </c>
      <c r="BY160" s="335">
        <f>$I160*IF($G160="Pickup", SUMIFS(NewEmisData!K:K, NewEmisData!$A:$A, "Pickup", NewEmisData!$B:$B, $A160, NewEmisData!$C:$C, $H160, NewEmisData!$D:$D, BY$2), SUMIFS(NewEmisData!K:K, NewEmisData!$A:$A, "LDV", NewEmisData!$B:$B, $A160, NewEmisData!$C:$C, $H160, NewEmisData!$D:$D, BY$2))</f>
        <v>0.14972574068165501</v>
      </c>
      <c r="BZ160" s="335">
        <f>$I160*IF($G160="Pickup", SUMIFS(NewEmisData!L:L, NewEmisData!$A:$A, "Pickup", NewEmisData!$B:$B, $A160, NewEmisData!$C:$C, $H160, NewEmisData!$D:$D, BZ$2), SUMIFS(NewEmisData!L:L, NewEmisData!$A:$A, "LDV", NewEmisData!$B:$B, $A160, NewEmisData!$C:$C, $H160, NewEmisData!$D:$D, BZ$2))</f>
        <v>0.15567917178582799</v>
      </c>
      <c r="CA160" s="335">
        <f>$I160*IF($G160="Pickup", SUMIFS(NewEmisData!M:M, NewEmisData!$A:$A, "Pickup", NewEmisData!$B:$B, $A160, NewEmisData!$C:$C, $H160, NewEmisData!$D:$D, CA$2), SUMIFS(NewEmisData!M:M, NewEmisData!$A:$A, "LDV", NewEmisData!$B:$B, $A160, NewEmisData!$C:$C, $H160, NewEmisData!$D:$D, CA$2))</f>
        <v>0.16731991889835501</v>
      </c>
      <c r="CB160" s="335">
        <v>6.7324914528478774E-2</v>
      </c>
      <c r="CC160" s="335">
        <f>$I160*IF($G160="Pickup", SUMIFS(NewEmisData!E:E, NewEmisData!$A:$A, "Pickup", NewEmisData!$B:$B, $A160, NewEmisData!$C:$C, $H160, NewEmisData!$D:$D, CC$2), SUMIFS(NewEmisData!E:E, NewEmisData!$A:$A, "LDV", NewEmisData!$B:$B, $A160, NewEmisData!$C:$C, $H160, NewEmisData!$D:$D, CC$2))</f>
        <v>1.8744288340151301E-2</v>
      </c>
      <c r="CD160" s="335">
        <f>$I160*IF($G160="Pickup", SUMIFS(NewEmisData!F:F, NewEmisData!$A:$A, "Pickup", NewEmisData!$B:$B, $A160, NewEmisData!$C:$C, $H160, NewEmisData!$D:$D, CD$2), SUMIFS(NewEmisData!F:F, NewEmisData!$A:$A, "LDV", NewEmisData!$B:$B, $A160, NewEmisData!$C:$C, $H160, NewEmisData!$D:$D, CD$2))</f>
        <v>1.87443184019199E-2</v>
      </c>
      <c r="CE160" s="335">
        <f>$I160*IF($G160="Pickup", SUMIFS(NewEmisData!G:G, NewEmisData!$A:$A, "Pickup", NewEmisData!$B:$B, $A160, NewEmisData!$C:$C, $H160, NewEmisData!$D:$D, CE$2), SUMIFS(NewEmisData!G:G, NewEmisData!$A:$A, "LDV", NewEmisData!$B:$B, $A160, NewEmisData!$C:$C, $H160, NewEmisData!$D:$D, CE$2))</f>
        <v>2.1533410605215301E-2</v>
      </c>
      <c r="CF160" s="335">
        <f>$I160*IF($G160="Pickup", SUMIFS(NewEmisData!H:H, NewEmisData!$A:$A, "Pickup", NewEmisData!$B:$B, $A160, NewEmisData!$C:$C, $H160, NewEmisData!$D:$D, CF$2), SUMIFS(NewEmisData!H:H, NewEmisData!$A:$A, "LDV", NewEmisData!$B:$B, $A160, NewEmisData!$C:$C, $H160, NewEmisData!$D:$D, CF$2))</f>
        <v>2.2190394081474701E-2</v>
      </c>
      <c r="CG160" s="335">
        <f>$I160*IF($G160="Pickup", SUMIFS(NewEmisData!I:I, NewEmisData!$A:$A, "Pickup", NewEmisData!$B:$B, $A160, NewEmisData!$C:$C, $H160, NewEmisData!$D:$D, CG$2), SUMIFS(NewEmisData!I:I, NewEmisData!$A:$A, "LDV", NewEmisData!$B:$B, $A160, NewEmisData!$C:$C, $H160, NewEmisData!$D:$D, CG$2))</f>
        <v>2.4069890362633298E-2</v>
      </c>
      <c r="CH160" s="335">
        <f>$I160*IF($G160="Pickup", SUMIFS(NewEmisData!J:J, NewEmisData!$A:$A, "Pickup", NewEmisData!$B:$B, $A160, NewEmisData!$C:$C, $H160, NewEmisData!$D:$D, CH$2), SUMIFS(NewEmisData!J:J, NewEmisData!$A:$A, "LDV", NewEmisData!$B:$B, $A160, NewEmisData!$C:$C, $H160, NewEmisData!$D:$D, CH$2))</f>
        <v>2.51391279045017E-2</v>
      </c>
      <c r="CI160" s="335">
        <f>$I160*IF($G160="Pickup", SUMIFS(NewEmisData!K:K, NewEmisData!$A:$A, "Pickup", NewEmisData!$B:$B, $A160, NewEmisData!$C:$C, $H160, NewEmisData!$D:$D, CI$2), SUMIFS(NewEmisData!K:K, NewEmisData!$A:$A, "LDV", NewEmisData!$B:$B, $A160, NewEmisData!$C:$C, $H160, NewEmisData!$D:$D, CI$2))</f>
        <v>2.5486378596443E-2</v>
      </c>
      <c r="CJ160" s="335">
        <f>$I160*IF($G160="Pickup", SUMIFS(NewEmisData!L:L, NewEmisData!$A:$A, "Pickup", NewEmisData!$B:$B, $A160, NewEmisData!$C:$C, $H160, NewEmisData!$D:$D, CJ$2), SUMIFS(NewEmisData!L:L, NewEmisData!$A:$A, "LDV", NewEmisData!$B:$B, $A160, NewEmisData!$C:$C, $H160, NewEmisData!$D:$D, CJ$2))</f>
        <v>2.5555207964834799E-2</v>
      </c>
      <c r="CK160" s="335">
        <f>$I160*IF($G160="Pickup", SUMIFS(NewEmisData!M:M, NewEmisData!$A:$A, "Pickup", NewEmisData!$B:$B, $A160, NewEmisData!$C:$C, $H160, NewEmisData!$D:$D, CK$2), SUMIFS(NewEmisData!M:M, NewEmisData!$A:$A, "LDV", NewEmisData!$B:$B, $A160, NewEmisData!$C:$C, $H160, NewEmisData!$D:$D, CK$2))</f>
        <v>2.5589747988834202E-2</v>
      </c>
      <c r="CL160" s="335">
        <v>2.0846527000014766E-2</v>
      </c>
      <c r="CM160" s="335">
        <f>$I160*IF($G160="Pickup", SUMIFS(NewEmisData!E:E, NewEmisData!$A:$A, "Pickup", NewEmisData!$B:$B, $A160, NewEmisData!$C:$C, $H160, NewEmisData!$D:$D, CM$2), SUMIFS(NewEmisData!E:E, NewEmisData!$A:$A, "LDV", NewEmisData!$B:$B, $A160, NewEmisData!$C:$C, $H160, NewEmisData!$D:$D, CM$2))</f>
        <v>6.0586256603843902E-3</v>
      </c>
      <c r="CN160" s="335">
        <f>$I160*IF($G160="Pickup", SUMIFS(NewEmisData!F:F, NewEmisData!$A:$A, "Pickup", NewEmisData!$B:$B, $A160, NewEmisData!$C:$C, $H160, NewEmisData!$D:$D, CN$2), SUMIFS(NewEmisData!F:F, NewEmisData!$A:$A, "LDV", NewEmisData!$B:$B, $A160, NewEmisData!$C:$C, $H160, NewEmisData!$D:$D, CN$2))</f>
        <v>6.2537513362051298E-3</v>
      </c>
      <c r="CO160" s="335">
        <f>$I160*IF($G160="Pickup", SUMIFS(NewEmisData!G:G, NewEmisData!$A:$A, "Pickup", NewEmisData!$B:$B, $A160, NewEmisData!$C:$C, $H160, NewEmisData!$D:$D, CO$2), SUMIFS(NewEmisData!G:G, NewEmisData!$A:$A, "LDV", NewEmisData!$B:$B, $A160, NewEmisData!$C:$C, $H160, NewEmisData!$D:$D, CO$2))</f>
        <v>6.80614663939446E-3</v>
      </c>
      <c r="CP160" s="335">
        <f>$I160*IF($G160="Pickup", SUMIFS(NewEmisData!H:H, NewEmisData!$A:$A, "Pickup", NewEmisData!$B:$B, $A160, NewEmisData!$C:$C, $H160, NewEmisData!$D:$D, CP$2), SUMIFS(NewEmisData!H:H, NewEmisData!$A:$A, "LDV", NewEmisData!$B:$B, $A160, NewEmisData!$C:$C, $H160, NewEmisData!$D:$D, CP$2))</f>
        <v>6.9736830779963798E-3</v>
      </c>
      <c r="CQ160" s="335">
        <f>$I160*IF($G160="Pickup", SUMIFS(NewEmisData!I:I, NewEmisData!$A:$A, "Pickup", NewEmisData!$B:$B, $A160, NewEmisData!$C:$C, $H160, NewEmisData!$D:$D, CQ$2), SUMIFS(NewEmisData!I:I, NewEmisData!$A:$A, "LDV", NewEmisData!$B:$B, $A160, NewEmisData!$C:$C, $H160, NewEmisData!$D:$D, CQ$2))</f>
        <v>7.2238049352861501E-3</v>
      </c>
      <c r="CR160" s="335">
        <f>$I160*IF($G160="Pickup", SUMIFS(NewEmisData!J:J, NewEmisData!$A:$A, "Pickup", NewEmisData!$B:$B, $A160, NewEmisData!$C:$C, $H160, NewEmisData!$D:$D, CR$2), SUMIFS(NewEmisData!J:J, NewEmisData!$A:$A, "LDV", NewEmisData!$B:$B, $A160, NewEmisData!$C:$C, $H160, NewEmisData!$D:$D, CR$2))</f>
        <v>7.4694271682748297E-3</v>
      </c>
      <c r="CS160" s="335">
        <f>$I160*IF($G160="Pickup", SUMIFS(NewEmisData!K:K, NewEmisData!$A:$A, "Pickup", NewEmisData!$B:$B, $A160, NewEmisData!$C:$C, $H160, NewEmisData!$D:$D, CS$2), SUMIFS(NewEmisData!K:K, NewEmisData!$A:$A, "LDV", NewEmisData!$B:$B, $A160, NewEmisData!$C:$C, $H160, NewEmisData!$D:$D, CS$2))</f>
        <v>7.5984944292585002E-3</v>
      </c>
      <c r="CT160" s="335">
        <f>$I160*IF($G160="Pickup", SUMIFS(NewEmisData!L:L, NewEmisData!$A:$A, "Pickup", NewEmisData!$B:$B, $A160, NewEmisData!$C:$C, $H160, NewEmisData!$D:$D, CT$2), SUMIFS(NewEmisData!L:L, NewEmisData!$A:$A, "LDV", NewEmisData!$B:$B, $A160, NewEmisData!$C:$C, $H160, NewEmisData!$D:$D, CT$2))</f>
        <v>7.6419049905203E-3</v>
      </c>
      <c r="CU160" s="335">
        <f>$I160*IF($G160="Pickup", SUMIFS(NewEmisData!M:M, NewEmisData!$A:$A, "Pickup", NewEmisData!$B:$B, $A160, NewEmisData!$C:$C, $H160, NewEmisData!$D:$D, CU$2), SUMIFS(NewEmisData!M:M, NewEmisData!$A:$A, "LDV", NewEmisData!$B:$B, $A160, NewEmisData!$C:$C, $H160, NewEmisData!$D:$D, CU$2))</f>
        <v>7.6983175372303996E-3</v>
      </c>
      <c r="CV160" s="335">
        <v>5.2034722767286493E-3</v>
      </c>
      <c r="CW160" s="335">
        <v>2.3565166490963768E-3</v>
      </c>
      <c r="CX160" s="335">
        <v>1.9673319546263789E-3</v>
      </c>
      <c r="CY160" s="335">
        <v>1.6026857138538807E-3</v>
      </c>
      <c r="CZ160" s="335">
        <v>1.3411753569780424E-3</v>
      </c>
      <c r="DA160" s="335">
        <v>1.0123523956178946E-3</v>
      </c>
      <c r="DB160" s="335">
        <v>7.9852111520206551E-4</v>
      </c>
      <c r="DC160" s="335">
        <v>7.6707942200167378E-4</v>
      </c>
      <c r="DD160" s="335">
        <v>7.5828050366392866E-4</v>
      </c>
      <c r="DE160" s="335">
        <v>7.5710079606015706E-4</v>
      </c>
      <c r="DF160" s="335">
        <v>7.5710079606015706E-4</v>
      </c>
      <c r="DG160" s="335">
        <f>$I160*IF($G160="Pickup", SUMIFS(NewEmisData!E:E, NewEmisData!$A:$A, "Pickup", NewEmisData!$B:$B, $A160, NewEmisData!$C:$C, $H160, NewEmisData!$D:$D, DG$2), SUMIFS(NewEmisData!E:E, NewEmisData!$A:$A, "LDV", NewEmisData!$B:$B, $A160, NewEmisData!$C:$C, $H160, NewEmisData!$D:$D, DG$2))</f>
        <v>0</v>
      </c>
      <c r="DH160" s="335">
        <f>$I160*IF($G160="Pickup", SUMIFS(NewEmisData!F:F, NewEmisData!$A:$A, "Pickup", NewEmisData!$B:$B, $A160, NewEmisData!$C:$C, $H160, NewEmisData!$D:$D, DH$2), SUMIFS(NewEmisData!F:F, NewEmisData!$A:$A, "LDV", NewEmisData!$B:$B, $A160, NewEmisData!$C:$C, $H160, NewEmisData!$D:$D, DH$2))</f>
        <v>0</v>
      </c>
      <c r="DI160" s="335">
        <f>$I160*IF($G160="Pickup", SUMIFS(NewEmisData!G:G, NewEmisData!$A:$A, "Pickup", NewEmisData!$B:$B, $A160, NewEmisData!$C:$C, $H160, NewEmisData!$D:$D, DI$2), SUMIFS(NewEmisData!G:G, NewEmisData!$A:$A, "LDV", NewEmisData!$B:$B, $A160, NewEmisData!$C:$C, $H160, NewEmisData!$D:$D, DI$2))</f>
        <v>0</v>
      </c>
      <c r="DJ160" s="335">
        <f>$I160*IF($G160="Pickup", SUMIFS(NewEmisData!H:H, NewEmisData!$A:$A, "Pickup", NewEmisData!$B:$B, $A160, NewEmisData!$C:$C, $H160, NewEmisData!$D:$D, DJ$2), SUMIFS(NewEmisData!H:H, NewEmisData!$A:$A, "LDV", NewEmisData!$B:$B, $A160, NewEmisData!$C:$C, $H160, NewEmisData!$D:$D, DJ$2))</f>
        <v>0</v>
      </c>
      <c r="DK160" s="335">
        <f>$I160*IF($G160="Pickup", SUMIFS(NewEmisData!I:I, NewEmisData!$A:$A, "Pickup", NewEmisData!$B:$B, $A160, NewEmisData!$C:$C, $H160, NewEmisData!$D:$D, DK$2), SUMIFS(NewEmisData!I:I, NewEmisData!$A:$A, "LDV", NewEmisData!$B:$B, $A160, NewEmisData!$C:$C, $H160, NewEmisData!$D:$D, DK$2))</f>
        <v>0</v>
      </c>
      <c r="DL160" s="335">
        <f>$I160*IF($G160="Pickup", SUMIFS(NewEmisData!J:J, NewEmisData!$A:$A, "Pickup", NewEmisData!$B:$B, $A160, NewEmisData!$C:$C, $H160, NewEmisData!$D:$D, DL$2), SUMIFS(NewEmisData!J:J, NewEmisData!$A:$A, "LDV", NewEmisData!$B:$B, $A160, NewEmisData!$C:$C, $H160, NewEmisData!$D:$D, DL$2))</f>
        <v>0</v>
      </c>
      <c r="DM160" s="335">
        <f>$I160*IF($G160="Pickup", SUMIFS(NewEmisData!K:K, NewEmisData!$A:$A, "Pickup", NewEmisData!$B:$B, $A160, NewEmisData!$C:$C, $H160, NewEmisData!$D:$D, DM$2), SUMIFS(NewEmisData!K:K, NewEmisData!$A:$A, "LDV", NewEmisData!$B:$B, $A160, NewEmisData!$C:$C, $H160, NewEmisData!$D:$D, DM$2))</f>
        <v>0</v>
      </c>
      <c r="DN160" s="335">
        <f>$I160*IF($G160="Pickup", SUMIFS(NewEmisData!L:L, NewEmisData!$A:$A, "Pickup", NewEmisData!$B:$B, $A160, NewEmisData!$C:$C, $H160, NewEmisData!$D:$D, DN$2), SUMIFS(NewEmisData!L:L, NewEmisData!$A:$A, "LDV", NewEmisData!$B:$B, $A160, NewEmisData!$C:$C, $H160, NewEmisData!$D:$D, DN$2))</f>
        <v>0</v>
      </c>
      <c r="DO160" s="335">
        <f>$I160*IF($G160="Pickup", SUMIFS(NewEmisData!M:M, NewEmisData!$A:$A, "Pickup", NewEmisData!$B:$B, $A160, NewEmisData!$C:$C, $H160, NewEmisData!$D:$D, DO$2), SUMIFS(NewEmisData!M:M, NewEmisData!$A:$A, "LDV", NewEmisData!$B:$B, $A160, NewEmisData!$C:$C, $H160, NewEmisData!$D:$D, DO$2))</f>
        <v>0</v>
      </c>
      <c r="DP160" s="335">
        <v>1.5469500255793939E-3</v>
      </c>
      <c r="DQ160" s="335">
        <f>$I160*IF($G160="Pickup", SUMIFS(NewEmisData!E:E, NewEmisData!$A:$A, "Pickup", NewEmisData!$B:$B, $A160, NewEmisData!$C:$C, $H160, NewEmisData!$D:$D, DQ$2), SUMIFS(NewEmisData!E:E, NewEmisData!$A:$A, "LDV", NewEmisData!$B:$B, $A160, NewEmisData!$C:$C, $H160, NewEmisData!$D:$D, DQ$2))</f>
        <v>1.9861767714788401E-2</v>
      </c>
      <c r="DR160" s="335">
        <f>$I160*IF($G160="Pickup", SUMIFS(NewEmisData!F:F, NewEmisData!$A:$A, "Pickup", NewEmisData!$B:$B, $A160, NewEmisData!$C:$C, $H160, NewEmisData!$D:$D, DR$2), SUMIFS(NewEmisData!F:F, NewEmisData!$A:$A, "LDV", NewEmisData!$B:$B, $A160, NewEmisData!$C:$C, $H160, NewEmisData!$D:$D, DR$2))</f>
        <v>1.6826002646991401E-2</v>
      </c>
      <c r="DS160" s="335">
        <f>$I160*IF($G160="Pickup", SUMIFS(NewEmisData!G:G, NewEmisData!$A:$A, "Pickup", NewEmisData!$B:$B, $A160, NewEmisData!$C:$C, $H160, NewEmisData!$D:$D, DS$2), SUMIFS(NewEmisData!G:G, NewEmisData!$A:$A, "LDV", NewEmisData!$B:$B, $A160, NewEmisData!$C:$C, $H160, NewEmisData!$D:$D, DS$2))</f>
        <v>1.4540062445343701E-2</v>
      </c>
      <c r="DT160" s="335">
        <f>$I160*IF($G160="Pickup", SUMIFS(NewEmisData!H:H, NewEmisData!$A:$A, "Pickup", NewEmisData!$B:$B, $A160, NewEmisData!$C:$C, $H160, NewEmisData!$D:$D, DT$2), SUMIFS(NewEmisData!H:H, NewEmisData!$A:$A, "LDV", NewEmisData!$B:$B, $A160, NewEmisData!$C:$C, $H160, NewEmisData!$D:$D, DT$2))</f>
        <v>1.0889127855739599E-2</v>
      </c>
      <c r="DU160" s="335">
        <f>$I160*IF($G160="Pickup", SUMIFS(NewEmisData!I:I, NewEmisData!$A:$A, "Pickup", NewEmisData!$B:$B, $A160, NewEmisData!$C:$C, $H160, NewEmisData!$D:$D, DU$2), SUMIFS(NewEmisData!I:I, NewEmisData!$A:$A, "LDV", NewEmisData!$B:$B, $A160, NewEmisData!$C:$C, $H160, NewEmisData!$D:$D, DU$2))</f>
        <v>9.2771581803737097E-3</v>
      </c>
      <c r="DV160" s="335">
        <f>$I160*IF($G160="Pickup", SUMIFS(NewEmisData!J:J, NewEmisData!$A:$A, "Pickup", NewEmisData!$B:$B, $A160, NewEmisData!$C:$C, $H160, NewEmisData!$D:$D, DV$2), SUMIFS(NewEmisData!J:J, NewEmisData!$A:$A, "LDV", NewEmisData!$B:$B, $A160, NewEmisData!$C:$C, $H160, NewEmisData!$D:$D, DV$2))</f>
        <v>8.6157906132964604E-3</v>
      </c>
      <c r="DW160" s="335">
        <f>$I160*IF($G160="Pickup", SUMIFS(NewEmisData!K:K, NewEmisData!$A:$A, "Pickup", NewEmisData!$B:$B, $A160, NewEmisData!$C:$C, $H160, NewEmisData!$D:$D, DW$2), SUMIFS(NewEmisData!K:K, NewEmisData!$A:$A, "LDV", NewEmisData!$B:$B, $A160, NewEmisData!$C:$C, $H160, NewEmisData!$D:$D, DW$2))</f>
        <v>8.2603947841698305E-3</v>
      </c>
      <c r="DX160" s="335">
        <f>$I160*IF($G160="Pickup", SUMIFS(NewEmisData!L:L, NewEmisData!$A:$A, "Pickup", NewEmisData!$B:$B, $A160, NewEmisData!$C:$C, $H160, NewEmisData!$D:$D, DX$2), SUMIFS(NewEmisData!L:L, NewEmisData!$A:$A, "LDV", NewEmisData!$B:$B, $A160, NewEmisData!$C:$C, $H160, NewEmisData!$D:$D, DX$2))</f>
        <v>8.1602779301112108E-3</v>
      </c>
      <c r="DY160" s="335">
        <f>$I160*IF($G160="Pickup", SUMIFS(NewEmisData!M:M, NewEmisData!$A:$A, "Pickup", NewEmisData!$B:$B, $A160, NewEmisData!$C:$C, $H160, NewEmisData!$D:$D, DY$2), SUMIFS(NewEmisData!M:M, NewEmisData!$A:$A, "LDV", NewEmisData!$B:$B, $A160, NewEmisData!$C:$C, $H160, NewEmisData!$D:$D, DY$2))</f>
        <v>8.1861829277557301E-3</v>
      </c>
      <c r="DZ160" s="335">
        <v>1.1249473833176088E-2</v>
      </c>
      <c r="EA160" s="335">
        <f t="shared" si="234"/>
        <v>429.196687290726</v>
      </c>
      <c r="EB160" s="335">
        <f t="shared" si="235"/>
        <v>413.92588742451602</v>
      </c>
      <c r="EC160" s="335">
        <f t="shared" si="236"/>
        <v>357.54354908822597</v>
      </c>
      <c r="ED160" s="335">
        <f t="shared" si="237"/>
        <v>312.70443872824399</v>
      </c>
      <c r="EE160" s="335">
        <f t="shared" si="238"/>
        <v>295.131332198753</v>
      </c>
      <c r="EF160" s="335">
        <f t="shared" si="239"/>
        <v>287.00250507201002</v>
      </c>
      <c r="EG160" s="335">
        <f t="shared" si="240"/>
        <v>280.70349092905099</v>
      </c>
      <c r="EH160" s="335">
        <f t="shared" si="241"/>
        <v>278.51705728958802</v>
      </c>
      <c r="EI160" s="335">
        <f t="shared" si="242"/>
        <v>278.75188774863398</v>
      </c>
      <c r="EJ160" s="335">
        <f t="shared" si="243"/>
        <v>0.20481362413718007</v>
      </c>
      <c r="EK160" s="335">
        <f t="shared" si="244"/>
        <v>4.7739662510445001E-2</v>
      </c>
      <c r="EL160" s="335">
        <f t="shared" si="245"/>
        <v>4.0222650933890998E-2</v>
      </c>
      <c r="EM160" s="335">
        <f t="shared" si="246"/>
        <v>3.7026013334327097E-2</v>
      </c>
      <c r="EN160" s="335">
        <f t="shared" si="247"/>
        <v>3.5721368498802003E-2</v>
      </c>
      <c r="EO160" s="335">
        <f t="shared" si="248"/>
        <v>3.9556628195455697E-2</v>
      </c>
      <c r="EP160" s="335">
        <f t="shared" si="249"/>
        <v>4.0892160755087198E-2</v>
      </c>
      <c r="EQ160" s="335">
        <f t="shared" si="250"/>
        <v>3.9809174920499499E-2</v>
      </c>
      <c r="ER160" s="335">
        <f t="shared" si="251"/>
        <v>3.9117125993598102E-2</v>
      </c>
      <c r="ES160" s="335">
        <f t="shared" si="252"/>
        <v>3.9686464950090997E-2</v>
      </c>
      <c r="ET160" s="335">
        <f t="shared" si="253"/>
        <v>5.7317908516770433E-2</v>
      </c>
      <c r="EU160" s="335">
        <f t="shared" si="254"/>
        <v>4.5442372364522896E-3</v>
      </c>
      <c r="EV160" s="335">
        <f t="shared" si="255"/>
        <v>4.3825669717421E-3</v>
      </c>
      <c r="EW160" s="335">
        <f t="shared" si="256"/>
        <v>2.75316137470643E-3</v>
      </c>
      <c r="EX160" s="335">
        <f t="shared" si="257"/>
        <v>2.4078903553578401E-3</v>
      </c>
      <c r="EY160" s="335">
        <f t="shared" si="258"/>
        <v>2.27257345888271E-3</v>
      </c>
      <c r="EZ160" s="335">
        <f t="shared" si="259"/>
        <v>2.2099795405175798E-3</v>
      </c>
      <c r="FA160" s="335">
        <f t="shared" si="260"/>
        <v>2.16147670002603E-3</v>
      </c>
      <c r="FB160" s="335">
        <f t="shared" si="261"/>
        <v>2.1446401853113602E-3</v>
      </c>
      <c r="FC160" s="335">
        <f t="shared" si="262"/>
        <v>2.1464475654284099E-3</v>
      </c>
      <c r="FD160" s="335">
        <f t="shared" si="263"/>
        <v>1.971385326188381E-3</v>
      </c>
      <c r="FE160" s="335">
        <f t="shared" si="264"/>
        <v>6.8718020723861406E-2</v>
      </c>
      <c r="FF160" s="335">
        <f t="shared" si="265"/>
        <v>6.8726817375946297E-2</v>
      </c>
      <c r="FG160" s="335">
        <f t="shared" si="266"/>
        <v>7.5053777430390503E-2</v>
      </c>
      <c r="FH160" s="335">
        <f t="shared" si="267"/>
        <v>7.4787483412829606E-2</v>
      </c>
      <c r="FI160" s="335">
        <f t="shared" si="268"/>
        <v>7.4715797469106393E-2</v>
      </c>
      <c r="FJ160" s="335">
        <f t="shared" si="269"/>
        <v>7.4683474858337304E-2</v>
      </c>
      <c r="FK160" s="335">
        <f t="shared" si="270"/>
        <v>7.4519830404688694E-2</v>
      </c>
      <c r="FL160" s="335">
        <f t="shared" si="271"/>
        <v>7.4375705674705195E-2</v>
      </c>
      <c r="FM160" s="335">
        <f t="shared" si="272"/>
        <v>7.4367996322656102E-2</v>
      </c>
      <c r="FN160" s="335">
        <f t="shared" si="273"/>
        <v>3.3278806736294783E-2</v>
      </c>
      <c r="FO160" s="335">
        <f t="shared" si="274"/>
        <v>1.04003337420696E-2</v>
      </c>
      <c r="FP160" s="335">
        <f t="shared" si="275"/>
        <v>1.04081158830562E-2</v>
      </c>
      <c r="FQ160" s="335">
        <f t="shared" si="276"/>
        <v>1.1052941096405E-2</v>
      </c>
      <c r="FR160" s="335">
        <f t="shared" si="277"/>
        <v>1.0817163462008301E-2</v>
      </c>
      <c r="FS160" s="335">
        <f t="shared" si="278"/>
        <v>1.0753769380543701E-2</v>
      </c>
      <c r="FT160" s="335">
        <f t="shared" si="279"/>
        <v>1.07252399459136E-2</v>
      </c>
      <c r="FU160" s="335">
        <f t="shared" si="280"/>
        <v>1.05804069130733E-2</v>
      </c>
      <c r="FV160" s="335">
        <f t="shared" si="281"/>
        <v>1.04530345160975E-2</v>
      </c>
      <c r="FW160" s="335">
        <f t="shared" si="282"/>
        <v>1.04461903633429E-2</v>
      </c>
      <c r="FX160" s="335">
        <f t="shared" si="283"/>
        <v>6.8948154849121281E-3</v>
      </c>
    </row>
    <row r="161" spans="1:180" x14ac:dyDescent="0.2">
      <c r="A161" s="305" t="str">
        <f>_xlfn.CONCAT(IF(LEFT(TRIM(A160),1)="*", "*R", "R"), 1+RIGHT(TRIM(A160),1))</f>
        <v>R3</v>
      </c>
      <c r="B161" s="305" t="str">
        <f t="shared" ref="B161:B164" si="305">B160</f>
        <v>TLCHE8511</v>
      </c>
      <c r="C161" s="305" t="str">
        <f t="shared" ref="C161:C164" si="306">C160</f>
        <v>TL.E85X.C.HE85.2011</v>
      </c>
      <c r="D161" s="301" t="str">
        <f t="shared" ref="D161:D164" si="307">D160</f>
        <v>bn-vmt, bn-vmt/a</v>
      </c>
      <c r="E161" s="301" t="str">
        <f t="shared" ref="E161:E164" si="308">E160</f>
        <v>TLE85X</v>
      </c>
      <c r="F161" s="301" t="str">
        <f t="shared" ref="F161:F164" si="309">F160</f>
        <v>TL</v>
      </c>
      <c r="G161" s="315" t="s">
        <v>815</v>
      </c>
      <c r="H161" s="315" t="s">
        <v>817</v>
      </c>
      <c r="I161" s="315">
        <v>1</v>
      </c>
      <c r="J161" s="315" t="str">
        <f t="shared" si="284"/>
        <v>Compact car-E85</v>
      </c>
      <c r="K161" s="335">
        <f>$I161*IF($G161="Pickup", SUMIFS(NewEmisData!E:E, NewEmisData!$A:$A, "Pickup", NewEmisData!$B:$B, $A161, NewEmisData!$C:$C, $H161, NewEmisData!$D:$D, K$2), SUMIFS(NewEmisData!E:E, NewEmisData!$A:$A, "LDV", NewEmisData!$B:$B, $A161, NewEmisData!$C:$C, $H161, NewEmisData!$D:$D, K$2))</f>
        <v>394.83751183448101</v>
      </c>
      <c r="L161" s="335">
        <f>$I161*IF($G161="Pickup", SUMIFS(NewEmisData!F:F, NewEmisData!$A:$A, "Pickup", NewEmisData!$B:$B, $A161, NewEmisData!$C:$C, $H161, NewEmisData!$D:$D, L$2), SUMIFS(NewEmisData!F:F, NewEmisData!$A:$A, "LDV", NewEmisData!$B:$B, $A161, NewEmisData!$C:$C, $H161, NewEmisData!$D:$D, L$2))</f>
        <v>382.24571125104399</v>
      </c>
      <c r="M161" s="335">
        <f>$I161*IF($G161="Pickup", SUMIFS(NewEmisData!G:G, NewEmisData!$A:$A, "Pickup", NewEmisData!$B:$B, $A161, NewEmisData!$C:$C, $H161, NewEmisData!$D:$D, M$2), SUMIFS(NewEmisData!G:G, NewEmisData!$A:$A, "LDV", NewEmisData!$B:$B, $A161, NewEmisData!$C:$C, $H161, NewEmisData!$D:$D, M$2))</f>
        <v>311.20898804842699</v>
      </c>
      <c r="N161" s="335">
        <f>$I161*IF($G161="Pickup", SUMIFS(NewEmisData!H:H, NewEmisData!$A:$A, "Pickup", NewEmisData!$B:$B, $A161, NewEmisData!$C:$C, $H161, NewEmisData!$D:$D, N$2), SUMIFS(NewEmisData!H:H, NewEmisData!$A:$A, "LDV", NewEmisData!$B:$B, $A161, NewEmisData!$C:$C, $H161, NewEmisData!$D:$D, N$2))</f>
        <v>272.03741746452602</v>
      </c>
      <c r="O161" s="335">
        <f>$I161*IF($G161="Pickup", SUMIFS(NewEmisData!I:I, NewEmisData!$A:$A, "Pickup", NewEmisData!$B:$B, $A161, NewEmisData!$C:$C, $H161, NewEmisData!$D:$D, O$2), SUMIFS(NewEmisData!I:I, NewEmisData!$A:$A, "LDV", NewEmisData!$B:$B, $A161, NewEmisData!$C:$C, $H161, NewEmisData!$D:$D, O$2))</f>
        <v>256.63322215887302</v>
      </c>
      <c r="P161" s="335">
        <f>$I161*IF($G161="Pickup", SUMIFS(NewEmisData!J:J, NewEmisData!$A:$A, "Pickup", NewEmisData!$B:$B, $A161, NewEmisData!$C:$C, $H161, NewEmisData!$D:$D, P$2), SUMIFS(NewEmisData!J:J, NewEmisData!$A:$A, "LDV", NewEmisData!$B:$B, $A161, NewEmisData!$C:$C, $H161, NewEmisData!$D:$D, P$2))</f>
        <v>249.47351911251101</v>
      </c>
      <c r="Q161" s="335">
        <f>$I161*IF($G161="Pickup", SUMIFS(NewEmisData!K:K, NewEmisData!$A:$A, "Pickup", NewEmisData!$B:$B, $A161, NewEmisData!$C:$C, $H161, NewEmisData!$D:$D, Q$2), SUMIFS(NewEmisData!K:K, NewEmisData!$A:$A, "LDV", NewEmisData!$B:$B, $A161, NewEmisData!$C:$C, $H161, NewEmisData!$D:$D, Q$2))</f>
        <v>243.947047715764</v>
      </c>
      <c r="R161" s="335">
        <f>$I161*IF($G161="Pickup", SUMIFS(NewEmisData!L:L, NewEmisData!$A:$A, "Pickup", NewEmisData!$B:$B, $A161, NewEmisData!$C:$C, $H161, NewEmisData!$D:$D, R$2), SUMIFS(NewEmisData!L:L, NewEmisData!$A:$A, "LDV", NewEmisData!$B:$B, $A161, NewEmisData!$C:$C, $H161, NewEmisData!$D:$D, R$2))</f>
        <v>242.03087756441701</v>
      </c>
      <c r="S161" s="335">
        <f>$I161*IF($G161="Pickup", SUMIFS(NewEmisData!M:M, NewEmisData!$A:$A, "Pickup", NewEmisData!$B:$B, $A161, NewEmisData!$C:$C, $H161, NewEmisData!$D:$D, S$2), SUMIFS(NewEmisData!M:M, NewEmisData!$A:$A, "LDV", NewEmisData!$B:$B, $A161, NewEmisData!$C:$C, $H161, NewEmisData!$D:$D, S$2))</f>
        <v>242.21948488777301</v>
      </c>
      <c r="T161" s="335">
        <v>0.20481362413718007</v>
      </c>
      <c r="U161" s="335">
        <f>$I161*IF($G161="Pickup", SUMIFS(NewEmisData!E:E, NewEmisData!$A:$A, "Pickup", NewEmisData!$B:$B, $A161, NewEmisData!$C:$C, $H161, NewEmisData!$D:$D, U$2), SUMIFS(NewEmisData!E:E, NewEmisData!$A:$A, "LDV", NewEmisData!$B:$B, $A161, NewEmisData!$C:$C, $H161, NewEmisData!$D:$D, U$2))</f>
        <v>4.1722988994872201E-2</v>
      </c>
      <c r="V161" s="335">
        <f>$I161*IF($G161="Pickup", SUMIFS(NewEmisData!F:F, NewEmisData!$A:$A, "Pickup", NewEmisData!$B:$B, $A161, NewEmisData!$C:$C, $H161, NewEmisData!$D:$D, V$2), SUMIFS(NewEmisData!F:F, NewEmisData!$A:$A, "LDV", NewEmisData!$B:$B, $A161, NewEmisData!$C:$C, $H161, NewEmisData!$D:$D, V$2))</f>
        <v>3.46409702122705E-2</v>
      </c>
      <c r="W161" s="335">
        <f>$I161*IF($G161="Pickup", SUMIFS(NewEmisData!G:G, NewEmisData!$A:$A, "Pickup", NewEmisData!$B:$B, $A161, NewEmisData!$C:$C, $H161, NewEmisData!$D:$D, W$2), SUMIFS(NewEmisData!G:G, NewEmisData!$A:$A, "LDV", NewEmisData!$B:$B, $A161, NewEmisData!$C:$C, $H161, NewEmisData!$D:$D, W$2))</f>
        <v>3.2406542165289903E-2</v>
      </c>
      <c r="X161" s="335">
        <f>$I161*IF($G161="Pickup", SUMIFS(NewEmisData!H:H, NewEmisData!$A:$A, "Pickup", NewEmisData!$B:$B, $A161, NewEmisData!$C:$C, $H161, NewEmisData!$D:$D, X$2), SUMIFS(NewEmisData!H:H, NewEmisData!$A:$A, "LDV", NewEmisData!$B:$B, $A161, NewEmisData!$C:$C, $H161, NewEmisData!$D:$D, X$2))</f>
        <v>3.0987315768082901E-2</v>
      </c>
      <c r="Y161" s="335">
        <f>$I161*IF($G161="Pickup", SUMIFS(NewEmisData!I:I, NewEmisData!$A:$A, "Pickup", NewEmisData!$B:$B, $A161, NewEmisData!$C:$C, $H161, NewEmisData!$D:$D, Y$2), SUMIFS(NewEmisData!I:I, NewEmisData!$A:$A, "LDV", NewEmisData!$B:$B, $A161, NewEmisData!$C:$C, $H161, NewEmisData!$D:$D, Y$2))</f>
        <v>3.42812868295745E-2</v>
      </c>
      <c r="Z161" s="335">
        <f>$I161*IF($G161="Pickup", SUMIFS(NewEmisData!J:J, NewEmisData!$A:$A, "Pickup", NewEmisData!$B:$B, $A161, NewEmisData!$C:$C, $H161, NewEmisData!$D:$D, Z$2), SUMIFS(NewEmisData!J:J, NewEmisData!$A:$A, "LDV", NewEmisData!$B:$B, $A161, NewEmisData!$C:$C, $H161, NewEmisData!$D:$D, Z$2))</f>
        <v>3.5241041104630097E-2</v>
      </c>
      <c r="AA161" s="335">
        <f>$I161*IF($G161="Pickup", SUMIFS(NewEmisData!K:K, NewEmisData!$A:$A, "Pickup", NewEmisData!$B:$B, $A161, NewEmisData!$C:$C, $H161, NewEmisData!$D:$D, AA$2), SUMIFS(NewEmisData!K:K, NewEmisData!$A:$A, "LDV", NewEmisData!$B:$B, $A161, NewEmisData!$C:$C, $H161, NewEmisData!$D:$D, AA$2))</f>
        <v>3.4104926459791303E-2</v>
      </c>
      <c r="AB161" s="335">
        <f>$I161*IF($G161="Pickup", SUMIFS(NewEmisData!L:L, NewEmisData!$A:$A, "Pickup", NewEmisData!$B:$B, $A161, NewEmisData!$C:$C, $H161, NewEmisData!$D:$D, AB$2), SUMIFS(NewEmisData!L:L, NewEmisData!$A:$A, "LDV", NewEmisData!$B:$B, $A161, NewEmisData!$C:$C, $H161, NewEmisData!$D:$D, AB$2))</f>
        <v>3.3427882317031102E-2</v>
      </c>
      <c r="AC161" s="335">
        <f>$I161*IF($G161="Pickup", SUMIFS(NewEmisData!M:M, NewEmisData!$A:$A, "Pickup", NewEmisData!$B:$B, $A161, NewEmisData!$C:$C, $H161, NewEmisData!$D:$D, AC$2), SUMIFS(NewEmisData!M:M, NewEmisData!$A:$A, "LDV", NewEmisData!$B:$B, $A161, NewEmisData!$C:$C, $H161, NewEmisData!$D:$D, AC$2))</f>
        <v>3.3891475717267E-2</v>
      </c>
      <c r="AD161" s="335">
        <v>5.7317908516770433E-2</v>
      </c>
      <c r="AE161" s="335">
        <f>$I161*IF($G161="Pickup", SUMIFS(NewEmisData!E:E, NewEmisData!$A:$A, "Pickup", NewEmisData!$B:$B, $A161, NewEmisData!$C:$C, $H161, NewEmisData!$D:$D, AE$2), SUMIFS(NewEmisData!E:E, NewEmisData!$A:$A, "LDV", NewEmisData!$B:$B, $A161, NewEmisData!$C:$C, $H161, NewEmisData!$D:$D, AE$2))</f>
        <v>4.18045875613407E-3</v>
      </c>
      <c r="AF161" s="335">
        <f>$I161*IF($G161="Pickup", SUMIFS(NewEmisData!F:F, NewEmisData!$A:$A, "Pickup", NewEmisData!$B:$B, $A161, NewEmisData!$C:$C, $H161, NewEmisData!$D:$D, AF$2), SUMIFS(NewEmisData!F:F, NewEmisData!$A:$A, "LDV", NewEmisData!$B:$B, $A161, NewEmisData!$C:$C, $H161, NewEmisData!$D:$D, AF$2))</f>
        <v>4.0471378457488504E-3</v>
      </c>
      <c r="AG161" s="335">
        <f>$I161*IF($G161="Pickup", SUMIFS(NewEmisData!G:G, NewEmisData!$A:$A, "Pickup", NewEmisData!$B:$B, $A161, NewEmisData!$C:$C, $H161, NewEmisData!$D:$D, AG$2), SUMIFS(NewEmisData!G:G, NewEmisData!$A:$A, "LDV", NewEmisData!$B:$B, $A161, NewEmisData!$C:$C, $H161, NewEmisData!$D:$D, AG$2))</f>
        <v>2.3963740356682502E-3</v>
      </c>
      <c r="AH161" s="335">
        <f>$I161*IF($G161="Pickup", SUMIFS(NewEmisData!H:H, NewEmisData!$A:$A, "Pickup", NewEmisData!$B:$B, $A161, NewEmisData!$C:$C, $H161, NewEmisData!$D:$D, AH$2), SUMIFS(NewEmisData!H:H, NewEmisData!$A:$A, "LDV", NewEmisData!$B:$B, $A161, NewEmisData!$C:$C, $H161, NewEmisData!$D:$D, AH$2))</f>
        <v>2.0947461612804202E-3</v>
      </c>
      <c r="AI161" s="335">
        <f>$I161*IF($G161="Pickup", SUMIFS(NewEmisData!I:I, NewEmisData!$A:$A, "Pickup", NewEmisData!$B:$B, $A161, NewEmisData!$C:$C, $H161, NewEmisData!$D:$D, AI$2), SUMIFS(NewEmisData!I:I, NewEmisData!$A:$A, "LDV", NewEmisData!$B:$B, $A161, NewEmisData!$C:$C, $H161, NewEmisData!$D:$D, AI$2))</f>
        <v>1.9761294738190999E-3</v>
      </c>
      <c r="AJ161" s="335">
        <f>$I161*IF($G161="Pickup", SUMIFS(NewEmisData!J:J, NewEmisData!$A:$A, "Pickup", NewEmisData!$B:$B, $A161, NewEmisData!$C:$C, $H161, NewEmisData!$D:$D, AJ$2), SUMIFS(NewEmisData!J:J, NewEmisData!$A:$A, "LDV", NewEmisData!$B:$B, $A161, NewEmisData!$C:$C, $H161, NewEmisData!$D:$D, AJ$2))</f>
        <v>1.9209993079262E-3</v>
      </c>
      <c r="AK161" s="335">
        <f>$I161*IF($G161="Pickup", SUMIFS(NewEmisData!K:K, NewEmisData!$A:$A, "Pickup", NewEmisData!$B:$B, $A161, NewEmisData!$C:$C, $H161, NewEmisData!$D:$D, AK$2), SUMIFS(NewEmisData!K:K, NewEmisData!$A:$A, "LDV", NewEmisData!$B:$B, $A161, NewEmisData!$C:$C, $H161, NewEmisData!$D:$D, AK$2))</f>
        <v>1.8784446265214399E-3</v>
      </c>
      <c r="AL161" s="335">
        <f>$I161*IF($G161="Pickup", SUMIFS(NewEmisData!L:L, NewEmisData!$A:$A, "Pickup", NewEmisData!$B:$B, $A161, NewEmisData!$C:$C, $H161, NewEmisData!$D:$D, AL$2), SUMIFS(NewEmisData!L:L, NewEmisData!$A:$A, "LDV", NewEmisData!$B:$B, $A161, NewEmisData!$C:$C, $H161, NewEmisData!$D:$D, AL$2))</f>
        <v>1.8636889724050101E-3</v>
      </c>
      <c r="AM161" s="335">
        <f>$I161*IF($G161="Pickup", SUMIFS(NewEmisData!M:M, NewEmisData!$A:$A, "Pickup", NewEmisData!$B:$B, $A161, NewEmisData!$C:$C, $H161, NewEmisData!$D:$D, AM$2), SUMIFS(NewEmisData!M:M, NewEmisData!$A:$A, "LDV", NewEmisData!$B:$B, $A161, NewEmisData!$C:$C, $H161, NewEmisData!$D:$D, AM$2))</f>
        <v>1.8651401165369901E-3</v>
      </c>
      <c r="AN161" s="335">
        <v>1.971385326188381E-3</v>
      </c>
      <c r="AO161" s="335">
        <f>$I161*IF($G161="Pickup", SUMIFS(NewEmisData!E:E, NewEmisData!$A:$A, "Pickup", NewEmisData!$B:$B, $A161, NewEmisData!$C:$C, $H161, NewEmisData!$D:$D, AO$2), SUMIFS(NewEmisData!E:E, NewEmisData!$A:$A, "LDV", NewEmisData!$B:$B, $A161, NewEmisData!$C:$C, $H161, NewEmisData!$D:$D, AO$2))</f>
        <v>5.70149509117601E-2</v>
      </c>
      <c r="AP161" s="335">
        <f>$I161*IF($G161="Pickup", SUMIFS(NewEmisData!F:F, NewEmisData!$A:$A, "Pickup", NewEmisData!$B:$B, $A161, NewEmisData!$C:$C, $H161, NewEmisData!$D:$D, AP$2), SUMIFS(NewEmisData!F:F, NewEmisData!$A:$A, "LDV", NewEmisData!$B:$B, $A161, NewEmisData!$C:$C, $H161, NewEmisData!$D:$D, AP$2))</f>
        <v>5.7021889138304603E-2</v>
      </c>
      <c r="AQ161" s="335">
        <f>$I161*IF($G161="Pickup", SUMIFS(NewEmisData!G:G, NewEmisData!$A:$A, "Pickup", NewEmisData!$B:$B, $A161, NewEmisData!$C:$C, $H161, NewEmisData!$D:$D, AQ$2), SUMIFS(NewEmisData!G:G, NewEmisData!$A:$A, "LDV", NewEmisData!$B:$B, $A161, NewEmisData!$C:$C, $H161, NewEmisData!$D:$D, AQ$2))</f>
        <v>5.7501606282491798E-2</v>
      </c>
      <c r="AR161" s="335">
        <f>$I161*IF($G161="Pickup", SUMIFS(NewEmisData!H:H, NewEmisData!$A:$A, "Pickup", NewEmisData!$B:$B, $A161, NewEmisData!$C:$C, $H161, NewEmisData!$D:$D, AR$2), SUMIFS(NewEmisData!H:H, NewEmisData!$A:$A, "LDV", NewEmisData!$B:$B, $A161, NewEmisData!$C:$C, $H161, NewEmisData!$D:$D, AR$2))</f>
        <v>5.7272335517784601E-2</v>
      </c>
      <c r="AS161" s="335">
        <f>$I161*IF($G161="Pickup", SUMIFS(NewEmisData!I:I, NewEmisData!$A:$A, "Pickup", NewEmisData!$B:$B, $A161, NewEmisData!$C:$C, $H161, NewEmisData!$D:$D, AS$2), SUMIFS(NewEmisData!I:I, NewEmisData!$A:$A, "LDV", NewEmisData!$B:$B, $A161, NewEmisData!$C:$C, $H161, NewEmisData!$D:$D, AS$2))</f>
        <v>5.7208750023327502E-2</v>
      </c>
      <c r="AT161" s="335">
        <f>$I161*IF($G161="Pickup", SUMIFS(NewEmisData!J:J, NewEmisData!$A:$A, "Pickup", NewEmisData!$B:$B, $A161, NewEmisData!$C:$C, $H161, NewEmisData!$D:$D, AT$2), SUMIFS(NewEmisData!J:J, NewEmisData!$A:$A, "LDV", NewEmisData!$B:$B, $A161, NewEmisData!$C:$C, $H161, NewEmisData!$D:$D, AT$2))</f>
        <v>5.7179082239302903E-2</v>
      </c>
      <c r="AU161" s="335">
        <f>$I161*IF($G161="Pickup", SUMIFS(NewEmisData!K:K, NewEmisData!$A:$A, "Pickup", NewEmisData!$B:$B, $A161, NewEmisData!$C:$C, $H161, NewEmisData!$D:$D, AU$2), SUMIFS(NewEmisData!K:K, NewEmisData!$A:$A, "LDV", NewEmisData!$B:$B, $A161, NewEmisData!$C:$C, $H161, NewEmisData!$D:$D, AU$2))</f>
        <v>5.7038376882496397E-2</v>
      </c>
      <c r="AV161" s="335">
        <f>$I161*IF($G161="Pickup", SUMIFS(NewEmisData!L:L, NewEmisData!$A:$A, "Pickup", NewEmisData!$B:$B, $A161, NewEmisData!$C:$C, $H161, NewEmisData!$D:$D, AV$2), SUMIFS(NewEmisData!L:L, NewEmisData!$A:$A, "LDV", NewEmisData!$B:$B, $A161, NewEmisData!$C:$C, $H161, NewEmisData!$D:$D, AV$2))</f>
        <v>5.6915696785157503E-2</v>
      </c>
      <c r="AW161" s="335">
        <f>$I161*IF($G161="Pickup", SUMIFS(NewEmisData!M:M, NewEmisData!$A:$A, "Pickup", NewEmisData!$B:$B, $A161, NewEmisData!$C:$C, $H161, NewEmisData!$D:$D, AW$2), SUMIFS(NewEmisData!M:M, NewEmisData!$A:$A, "LDV", NewEmisData!$B:$B, $A161, NewEmisData!$C:$C, $H161, NewEmisData!$D:$D, AW$2))</f>
        <v>5.6908699033520103E-2</v>
      </c>
      <c r="AX161" s="335">
        <v>3.3278806736294783E-2</v>
      </c>
      <c r="AY161" s="335">
        <f>$I161*IF($G161="Pickup", SUMIFS(NewEmisData!E:E, NewEmisData!$A:$A, "Pickup", NewEmisData!$B:$B, $A161, NewEmisData!$C:$C, $H161, NewEmisData!$D:$D, AY$2), SUMIFS(NewEmisData!E:E, NewEmisData!$A:$A, "LDV", NewEmisData!$B:$B, $A161, NewEmisData!$C:$C, $H161, NewEmisData!$D:$D, AY$2))</f>
        <v>8.7560770343190295E-3</v>
      </c>
      <c r="AZ161" s="335">
        <f>$I161*IF($G161="Pickup", SUMIFS(NewEmisData!F:F, NewEmisData!$A:$A, "Pickup", NewEmisData!$B:$B, $A161, NewEmisData!$C:$C, $H161, NewEmisData!$D:$D, AZ$2), SUMIFS(NewEmisData!F:F, NewEmisData!$A:$A, "LDV", NewEmisData!$B:$B, $A161, NewEmisData!$C:$C, $H161, NewEmisData!$D:$D, AZ$2))</f>
        <v>8.7622036543780306E-3</v>
      </c>
      <c r="BA161" s="335">
        <f>$I161*IF($G161="Pickup", SUMIFS(NewEmisData!G:G, NewEmisData!$A:$A, "Pickup", NewEmisData!$B:$B, $A161, NewEmisData!$C:$C, $H161, NewEmisData!$D:$D, BA$2), SUMIFS(NewEmisData!G:G, NewEmisData!$A:$A, "LDV", NewEmisData!$B:$B, $A161, NewEmisData!$C:$C, $H161, NewEmisData!$D:$D, BA$2))</f>
        <v>8.6304265757909393E-3</v>
      </c>
      <c r="BB161" s="335">
        <f>$I161*IF($G161="Pickup", SUMIFS(NewEmisData!H:H, NewEmisData!$A:$A, "Pickup", NewEmisData!$B:$B, $A161, NewEmisData!$C:$C, $H161, NewEmisData!$D:$D, BB$2), SUMIFS(NewEmisData!H:H, NewEmisData!$A:$A, "LDV", NewEmisData!$B:$B, $A161, NewEmisData!$C:$C, $H161, NewEmisData!$D:$D, BB$2))</f>
        <v>8.4275847239737908E-3</v>
      </c>
      <c r="BC161" s="335">
        <f>$I161*IF($G161="Pickup", SUMIFS(NewEmisData!I:I, NewEmisData!$A:$A, "Pickup", NewEmisData!$B:$B, $A161, NewEmisData!$C:$C, $H161, NewEmisData!$D:$D, BC$2), SUMIFS(NewEmisData!I:I, NewEmisData!$A:$A, "LDV", NewEmisData!$B:$B, $A161, NewEmisData!$C:$C, $H161, NewEmisData!$D:$D, BC$2))</f>
        <v>8.3714032789610707E-3</v>
      </c>
      <c r="BD161" s="335">
        <f>$I161*IF($G161="Pickup", SUMIFS(NewEmisData!J:J, NewEmisData!$A:$A, "Pickup", NewEmisData!$B:$B, $A161, NewEmisData!$C:$C, $H161, NewEmisData!$D:$D, BD$2), SUMIFS(NewEmisData!J:J, NewEmisData!$A:$A, "LDV", NewEmisData!$B:$B, $A161, NewEmisData!$C:$C, $H161, NewEmisData!$D:$D, BD$2))</f>
        <v>8.3451695612363607E-3</v>
      </c>
      <c r="BE161" s="335">
        <f>$I161*IF($G161="Pickup", SUMIFS(NewEmisData!K:K, NewEmisData!$A:$A, "Pickup", NewEmisData!$B:$B, $A161, NewEmisData!$C:$C, $H161, NewEmisData!$D:$D, BE$2), SUMIFS(NewEmisData!K:K, NewEmisData!$A:$A, "LDV", NewEmisData!$B:$B, $A161, NewEmisData!$C:$C, $H161, NewEmisData!$D:$D, BE$2))</f>
        <v>8.2207090340707199E-3</v>
      </c>
      <c r="BF161" s="335">
        <f>$I161*IF($G161="Pickup", SUMIFS(NewEmisData!L:L, NewEmisData!$A:$A, "Pickup", NewEmisData!$B:$B, $A161, NewEmisData!$C:$C, $H161, NewEmisData!$D:$D, BF$2), SUMIFS(NewEmisData!L:L, NewEmisData!$A:$A, "LDV", NewEmisData!$B:$B, $A161, NewEmisData!$C:$C, $H161, NewEmisData!$D:$D, BF$2))</f>
        <v>8.1121785136203401E-3</v>
      </c>
      <c r="BG161" s="335">
        <f>$I161*IF($G161="Pickup", SUMIFS(NewEmisData!M:M, NewEmisData!$A:$A, "Pickup", NewEmisData!$B:$B, $A161, NewEmisData!$C:$C, $H161, NewEmisData!$D:$D, BG$2), SUMIFS(NewEmisData!M:M, NewEmisData!$A:$A, "LDV", NewEmisData!$B:$B, $A161, NewEmisData!$C:$C, $H161, NewEmisData!$D:$D, BG$2))</f>
        <v>8.1060201670228992E-3</v>
      </c>
      <c r="BH161" s="335">
        <v>6.8948154849121281E-3</v>
      </c>
      <c r="BI161" s="335">
        <f>$I161*IF($G161="Pickup", SUMIFS(NewEmisData!E:E, NewEmisData!$A:$A, "Pickup", NewEmisData!$B:$B, $A161, NewEmisData!$C:$C, $H161, NewEmisData!$D:$D, BI$2), SUMIFS(NewEmisData!E:E, NewEmisData!$A:$A, "LDV", NewEmisData!$B:$B, $A161, NewEmisData!$C:$C, $H161, NewEmisData!$D:$D, BI$2))</f>
        <v>1.1106141710219199</v>
      </c>
      <c r="BJ161" s="335">
        <f>$I161*IF($G161="Pickup", SUMIFS(NewEmisData!F:F, NewEmisData!$A:$A, "Pickup", NewEmisData!$B:$B, $A161, NewEmisData!$C:$C, $H161, NewEmisData!$D:$D, BJ$2), SUMIFS(NewEmisData!F:F, NewEmisData!$A:$A, "LDV", NewEmisData!$B:$B, $A161, NewEmisData!$C:$C, $H161, NewEmisData!$D:$D, BJ$2))</f>
        <v>0.92630032120899797</v>
      </c>
      <c r="BK161" s="335">
        <f>$I161*IF($G161="Pickup", SUMIFS(NewEmisData!G:G, NewEmisData!$A:$A, "Pickup", NewEmisData!$B:$B, $A161, NewEmisData!$C:$C, $H161, NewEmisData!$D:$D, BK$2), SUMIFS(NewEmisData!G:G, NewEmisData!$A:$A, "LDV", NewEmisData!$B:$B, $A161, NewEmisData!$C:$C, $H161, NewEmisData!$D:$D, BK$2))</f>
        <v>0.70836745128844603</v>
      </c>
      <c r="BL161" s="335">
        <f>$I161*IF($G161="Pickup", SUMIFS(NewEmisData!H:H, NewEmisData!$A:$A, "Pickup", NewEmisData!$B:$B, $A161, NewEmisData!$C:$C, $H161, NewEmisData!$D:$D, BL$2), SUMIFS(NewEmisData!H:H, NewEmisData!$A:$A, "LDV", NewEmisData!$B:$B, $A161, NewEmisData!$C:$C, $H161, NewEmisData!$D:$D, BL$2))</f>
        <v>0.76035132822019802</v>
      </c>
      <c r="BM161" s="335">
        <f>$I161*IF($G161="Pickup", SUMIFS(NewEmisData!I:I, NewEmisData!$A:$A, "Pickup", NewEmisData!$B:$B, $A161, NewEmisData!$C:$C, $H161, NewEmisData!$D:$D, BM$2), SUMIFS(NewEmisData!I:I, NewEmisData!$A:$A, "LDV", NewEmisData!$B:$B, $A161, NewEmisData!$C:$C, $H161, NewEmisData!$D:$D, BM$2))</f>
        <v>0.83318246308080801</v>
      </c>
      <c r="BN161" s="335">
        <f>$I161*IF($G161="Pickup", SUMIFS(NewEmisData!J:J, NewEmisData!$A:$A, "Pickup", NewEmisData!$B:$B, $A161, NewEmisData!$C:$C, $H161, NewEmisData!$D:$D, BN$2), SUMIFS(NewEmisData!J:J, NewEmisData!$A:$A, "LDV", NewEmisData!$B:$B, $A161, NewEmisData!$C:$C, $H161, NewEmisData!$D:$D, BN$2))</f>
        <v>0.86711380928999104</v>
      </c>
      <c r="BO161" s="335">
        <f>$I161*IF($G161="Pickup", SUMIFS(NewEmisData!K:K, NewEmisData!$A:$A, "Pickup", NewEmisData!$B:$B, $A161, NewEmisData!$C:$C, $H161, NewEmisData!$D:$D, BO$2), SUMIFS(NewEmisData!K:K, NewEmisData!$A:$A, "LDV", NewEmisData!$B:$B, $A161, NewEmisData!$C:$C, $H161, NewEmisData!$D:$D, BO$2))</f>
        <v>0.85197482629105803</v>
      </c>
      <c r="BP161" s="335">
        <f>$I161*IF($G161="Pickup", SUMIFS(NewEmisData!L:L, NewEmisData!$A:$A, "Pickup", NewEmisData!$B:$B, $A161, NewEmisData!$C:$C, $H161, NewEmisData!$D:$D, BP$2), SUMIFS(NewEmisData!L:L, NewEmisData!$A:$A, "LDV", NewEmisData!$B:$B, $A161, NewEmisData!$C:$C, $H161, NewEmisData!$D:$D, BP$2))</f>
        <v>0.84004828138755605</v>
      </c>
      <c r="BQ161" s="335">
        <f>$I161*IF($G161="Pickup", SUMIFS(NewEmisData!M:M, NewEmisData!$A:$A, "Pickup", NewEmisData!$B:$B, $A161, NewEmisData!$C:$C, $H161, NewEmisData!$D:$D, BQ$2), SUMIFS(NewEmisData!M:M, NewEmisData!$A:$A, "LDV", NewEmisData!$B:$B, $A161, NewEmisData!$C:$C, $H161, NewEmisData!$D:$D, BQ$2))</f>
        <v>0.84951701993338402</v>
      </c>
      <c r="BR161" s="335">
        <v>1.3668887567521777</v>
      </c>
      <c r="BS161" s="335">
        <f>$I161*IF($G161="Pickup", SUMIFS(NewEmisData!E:E, NewEmisData!$A:$A, "Pickup", NewEmisData!$B:$B, $A161, NewEmisData!$C:$C, $H161, NewEmisData!$D:$D, BS$2), SUMIFS(NewEmisData!E:E, NewEmisData!$A:$A, "LDV", NewEmisData!$B:$B, $A161, NewEmisData!$C:$C, $H161, NewEmisData!$D:$D, BS$2))</f>
        <v>0.108307993552558</v>
      </c>
      <c r="BT161" s="335">
        <f>$I161*IF($G161="Pickup", SUMIFS(NewEmisData!F:F, NewEmisData!$A:$A, "Pickup", NewEmisData!$B:$B, $A161, NewEmisData!$C:$C, $H161, NewEmisData!$D:$D, BT$2), SUMIFS(NewEmisData!F:F, NewEmisData!$A:$A, "LDV", NewEmisData!$B:$B, $A161, NewEmisData!$C:$C, $H161, NewEmisData!$D:$D, BT$2))</f>
        <v>0.103525288595275</v>
      </c>
      <c r="BU161" s="335">
        <f>$I161*IF($G161="Pickup", SUMIFS(NewEmisData!G:G, NewEmisData!$A:$A, "Pickup", NewEmisData!$B:$B, $A161, NewEmisData!$C:$C, $H161, NewEmisData!$D:$D, BU$2), SUMIFS(NewEmisData!G:G, NewEmisData!$A:$A, "LDV", NewEmisData!$B:$B, $A161, NewEmisData!$C:$C, $H161, NewEmisData!$D:$D, BU$2))</f>
        <v>8.0340497381977904E-2</v>
      </c>
      <c r="BV161" s="335">
        <f>$I161*IF($G161="Pickup", SUMIFS(NewEmisData!H:H, NewEmisData!$A:$A, "Pickup", NewEmisData!$B:$B, $A161, NewEmisData!$C:$C, $H161, NewEmisData!$D:$D, BV$2), SUMIFS(NewEmisData!H:H, NewEmisData!$A:$A, "LDV", NewEmisData!$B:$B, $A161, NewEmisData!$C:$C, $H161, NewEmisData!$D:$D, BV$2))</f>
        <v>7.5743596158134405E-2</v>
      </c>
      <c r="BW161" s="335">
        <f>$I161*IF($G161="Pickup", SUMIFS(NewEmisData!I:I, NewEmisData!$A:$A, "Pickup", NewEmisData!$B:$B, $A161, NewEmisData!$C:$C, $H161, NewEmisData!$D:$D, BW$2), SUMIFS(NewEmisData!I:I, NewEmisData!$A:$A, "LDV", NewEmisData!$B:$B, $A161, NewEmisData!$C:$C, $H161, NewEmisData!$D:$D, BW$2))</f>
        <v>8.8655261911971206E-2</v>
      </c>
      <c r="BX161" s="335">
        <f>$I161*IF($G161="Pickup", SUMIFS(NewEmisData!J:J, NewEmisData!$A:$A, "Pickup", NewEmisData!$B:$B, $A161, NewEmisData!$C:$C, $H161, NewEmisData!$D:$D, BX$2), SUMIFS(NewEmisData!J:J, NewEmisData!$A:$A, "LDV", NewEmisData!$B:$B, $A161, NewEmisData!$C:$C, $H161, NewEmisData!$D:$D, BX$2))</f>
        <v>0.10581706956195</v>
      </c>
      <c r="BY161" s="335">
        <f>$I161*IF($G161="Pickup", SUMIFS(NewEmisData!K:K, NewEmisData!$A:$A, "Pickup", NewEmisData!$B:$B, $A161, NewEmisData!$C:$C, $H161, NewEmisData!$D:$D, BY$2), SUMIFS(NewEmisData!K:K, NewEmisData!$A:$A, "LDV", NewEmisData!$B:$B, $A161, NewEmisData!$C:$C, $H161, NewEmisData!$D:$D, BY$2))</f>
        <v>0.118820433465155</v>
      </c>
      <c r="BZ161" s="335">
        <f>$I161*IF($G161="Pickup", SUMIFS(NewEmisData!L:L, NewEmisData!$A:$A, "Pickup", NewEmisData!$B:$B, $A161, NewEmisData!$C:$C, $H161, NewEmisData!$D:$D, BZ$2), SUMIFS(NewEmisData!L:L, NewEmisData!$A:$A, "LDV", NewEmisData!$B:$B, $A161, NewEmisData!$C:$C, $H161, NewEmisData!$D:$D, BZ$2))</f>
        <v>0.123526134201004</v>
      </c>
      <c r="CA161" s="335">
        <f>$I161*IF($G161="Pickup", SUMIFS(NewEmisData!M:M, NewEmisData!$A:$A, "Pickup", NewEmisData!$B:$B, $A161, NewEmisData!$C:$C, $H161, NewEmisData!$D:$D, CA$2), SUMIFS(NewEmisData!M:M, NewEmisData!$A:$A, "LDV", NewEmisData!$B:$B, $A161, NewEmisData!$C:$C, $H161, NewEmisData!$D:$D, CA$2))</f>
        <v>0.13283469100223899</v>
      </c>
      <c r="CB161" s="335">
        <v>6.7324914528478774E-2</v>
      </c>
      <c r="CC161" s="335">
        <f>$I161*IF($G161="Pickup", SUMIFS(NewEmisData!E:E, NewEmisData!$A:$A, "Pickup", NewEmisData!$B:$B, $A161, NewEmisData!$C:$C, $H161, NewEmisData!$D:$D, CC$2), SUMIFS(NewEmisData!E:E, NewEmisData!$A:$A, "LDV", NewEmisData!$B:$B, $A161, NewEmisData!$C:$C, $H161, NewEmisData!$D:$D, CC$2))</f>
        <v>1.8079570898517701E-2</v>
      </c>
      <c r="CD161" s="335">
        <f>$I161*IF($G161="Pickup", SUMIFS(NewEmisData!F:F, NewEmisData!$A:$A, "Pickup", NewEmisData!$B:$B, $A161, NewEmisData!$C:$C, $H161, NewEmisData!$D:$D, CD$2), SUMIFS(NewEmisData!F:F, NewEmisData!$A:$A, "LDV", NewEmisData!$B:$B, $A161, NewEmisData!$C:$C, $H161, NewEmisData!$D:$D, CD$2))</f>
        <v>1.8079636999697599E-2</v>
      </c>
      <c r="CE161" s="335">
        <f>$I161*IF($G161="Pickup", SUMIFS(NewEmisData!G:G, NewEmisData!$A:$A, "Pickup", NewEmisData!$B:$B, $A161, NewEmisData!$C:$C, $H161, NewEmisData!$D:$D, CE$2), SUMIFS(NewEmisData!G:G, NewEmisData!$A:$A, "LDV", NewEmisData!$B:$B, $A161, NewEmisData!$C:$C, $H161, NewEmisData!$D:$D, CE$2))</f>
        <v>1.9655113558621502E-2</v>
      </c>
      <c r="CF161" s="335">
        <f>$I161*IF($G161="Pickup", SUMIFS(NewEmisData!H:H, NewEmisData!$A:$A, "Pickup", NewEmisData!$B:$B, $A161, NewEmisData!$C:$C, $H161, NewEmisData!$D:$D, CF$2), SUMIFS(NewEmisData!H:H, NewEmisData!$A:$A, "LDV", NewEmisData!$B:$B, $A161, NewEmisData!$C:$C, $H161, NewEmisData!$D:$D, CF$2))</f>
        <v>2.0254758568530099E-2</v>
      </c>
      <c r="CG161" s="335">
        <f>$I161*IF($G161="Pickup", SUMIFS(NewEmisData!I:I, NewEmisData!$A:$A, "Pickup", NewEmisData!$B:$B, $A161, NewEmisData!$C:$C, $H161, NewEmisData!$D:$D, CG$2), SUMIFS(NewEmisData!I:I, NewEmisData!$A:$A, "LDV", NewEmisData!$B:$B, $A161, NewEmisData!$C:$C, $H161, NewEmisData!$D:$D, CG$2))</f>
        <v>2.1970309015692E-2</v>
      </c>
      <c r="CH161" s="335">
        <f>$I161*IF($G161="Pickup", SUMIFS(NewEmisData!J:J, NewEmisData!$A:$A, "Pickup", NewEmisData!$B:$B, $A161, NewEmisData!$C:$C, $H161, NewEmisData!$D:$D, CH$2), SUMIFS(NewEmisData!J:J, NewEmisData!$A:$A, "LDV", NewEmisData!$B:$B, $A161, NewEmisData!$C:$C, $H161, NewEmisData!$D:$D, CH$2))</f>
        <v>2.2946274997103E-2</v>
      </c>
      <c r="CI161" s="335">
        <f>$I161*IF($G161="Pickup", SUMIFS(NewEmisData!K:K, NewEmisData!$A:$A, "Pickup", NewEmisData!$B:$B, $A161, NewEmisData!$C:$C, $H161, NewEmisData!$D:$D, CI$2), SUMIFS(NewEmisData!K:K, NewEmisData!$A:$A, "LDV", NewEmisData!$B:$B, $A161, NewEmisData!$C:$C, $H161, NewEmisData!$D:$D, CI$2))</f>
        <v>2.3263234119917701E-2</v>
      </c>
      <c r="CJ161" s="335">
        <f>$I161*IF($G161="Pickup", SUMIFS(NewEmisData!L:L, NewEmisData!$A:$A, "Pickup", NewEmisData!$B:$B, $A161, NewEmisData!$C:$C, $H161, NewEmisData!$D:$D, CJ$2), SUMIFS(NewEmisData!L:L, NewEmisData!$A:$A, "LDV", NewEmisData!$B:$B, $A161, NewEmisData!$C:$C, $H161, NewEmisData!$D:$D, CJ$2))</f>
        <v>2.3326088366215001E-2</v>
      </c>
      <c r="CK161" s="335">
        <f>$I161*IF($G161="Pickup", SUMIFS(NewEmisData!M:M, NewEmisData!$A:$A, "Pickup", NewEmisData!$B:$B, $A161, NewEmisData!$C:$C, $H161, NewEmisData!$D:$D, CK$2), SUMIFS(NewEmisData!M:M, NewEmisData!$A:$A, "LDV", NewEmisData!$B:$B, $A161, NewEmisData!$C:$C, $H161, NewEmisData!$D:$D, CK$2))</f>
        <v>2.33575885977713E-2</v>
      </c>
      <c r="CL161" s="335">
        <v>2.0846527000014766E-2</v>
      </c>
      <c r="CM161" s="335">
        <f>$I161*IF($G161="Pickup", SUMIFS(NewEmisData!E:E, NewEmisData!$A:$A, "Pickup", NewEmisData!$B:$B, $A161, NewEmisData!$C:$C, $H161, NewEmisData!$D:$D, CM$2), SUMIFS(NewEmisData!E:E, NewEmisData!$A:$A, "LDV", NewEmisData!$B:$B, $A161, NewEmisData!$C:$C, $H161, NewEmisData!$D:$D, CM$2))</f>
        <v>4.9899929081567004E-3</v>
      </c>
      <c r="CN161" s="335">
        <f>$I161*IF($G161="Pickup", SUMIFS(NewEmisData!F:F, NewEmisData!$A:$A, "Pickup", NewEmisData!$B:$B, $A161, NewEmisData!$C:$C, $H161, NewEmisData!$D:$D, CN$2), SUMIFS(NewEmisData!F:F, NewEmisData!$A:$A, "LDV", NewEmisData!$B:$B, $A161, NewEmisData!$C:$C, $H161, NewEmisData!$D:$D, CN$2))</f>
        <v>5.1404683892156402E-3</v>
      </c>
      <c r="CO161" s="335">
        <f>$I161*IF($G161="Pickup", SUMIFS(NewEmisData!G:G, NewEmisData!$A:$A, "Pickup", NewEmisData!$B:$B, $A161, NewEmisData!$C:$C, $H161, NewEmisData!$D:$D, CO$2), SUMIFS(NewEmisData!G:G, NewEmisData!$A:$A, "LDV", NewEmisData!$B:$B, $A161, NewEmisData!$C:$C, $H161, NewEmisData!$D:$D, CO$2))</f>
        <v>5.4300814679314304E-3</v>
      </c>
      <c r="CP161" s="335">
        <f>$I161*IF($G161="Pickup", SUMIFS(NewEmisData!H:H, NewEmisData!$A:$A, "Pickup", NewEmisData!$B:$B, $A161, NewEmisData!$C:$C, $H161, NewEmisData!$D:$D, CP$2), SUMIFS(NewEmisData!H:H, NewEmisData!$A:$A, "LDV", NewEmisData!$B:$B, $A161, NewEmisData!$C:$C, $H161, NewEmisData!$D:$D, CP$2))</f>
        <v>5.56595165298921E-3</v>
      </c>
      <c r="CQ161" s="335">
        <f>$I161*IF($G161="Pickup", SUMIFS(NewEmisData!I:I, NewEmisData!$A:$A, "Pickup", NewEmisData!$B:$B, $A161, NewEmisData!$C:$C, $H161, NewEmisData!$D:$D, CQ$2), SUMIFS(NewEmisData!I:I, NewEmisData!$A:$A, "LDV", NewEmisData!$B:$B, $A161, NewEmisData!$C:$C, $H161, NewEmisData!$D:$D, CQ$2))</f>
        <v>5.7688384740272897E-3</v>
      </c>
      <c r="CR161" s="335">
        <f>$I161*IF($G161="Pickup", SUMIFS(NewEmisData!J:J, NewEmisData!$A:$A, "Pickup", NewEmisData!$B:$B, $A161, NewEmisData!$C:$C, $H161, NewEmisData!$D:$D, CR$2), SUMIFS(NewEmisData!J:J, NewEmisData!$A:$A, "LDV", NewEmisData!$B:$B, $A161, NewEmisData!$C:$C, $H161, NewEmisData!$D:$D, CR$2))</f>
        <v>5.9680796124647701E-3</v>
      </c>
      <c r="CS161" s="335">
        <f>$I161*IF($G161="Pickup", SUMIFS(NewEmisData!K:K, NewEmisData!$A:$A, "Pickup", NewEmisData!$B:$B, $A161, NewEmisData!$C:$C, $H161, NewEmisData!$D:$D, CS$2), SUMIFS(NewEmisData!K:K, NewEmisData!$A:$A, "LDV", NewEmisData!$B:$B, $A161, NewEmisData!$C:$C, $H161, NewEmisData!$D:$D, CS$2))</f>
        <v>6.0727800338873598E-3</v>
      </c>
      <c r="CT161" s="335">
        <f>$I161*IF($G161="Pickup", SUMIFS(NewEmisData!L:L, NewEmisData!$A:$A, "Pickup", NewEmisData!$B:$B, $A161, NewEmisData!$C:$C, $H161, NewEmisData!$D:$D, CT$2), SUMIFS(NewEmisData!L:L, NewEmisData!$A:$A, "LDV", NewEmisData!$B:$B, $A161, NewEmisData!$C:$C, $H161, NewEmisData!$D:$D, CT$2))</f>
        <v>6.1079950582028798E-3</v>
      </c>
      <c r="CU161" s="335">
        <f>$I161*IF($G161="Pickup", SUMIFS(NewEmisData!M:M, NewEmisData!$A:$A, "Pickup", NewEmisData!$B:$B, $A161, NewEmisData!$C:$C, $H161, NewEmisData!$D:$D, CU$2), SUMIFS(NewEmisData!M:M, NewEmisData!$A:$A, "LDV", NewEmisData!$B:$B, $A161, NewEmisData!$C:$C, $H161, NewEmisData!$D:$D, CU$2))</f>
        <v>6.1537553281445197E-3</v>
      </c>
      <c r="CV161" s="335">
        <v>5.2034722767286493E-3</v>
      </c>
      <c r="CW161" s="335">
        <v>2.3565166490963768E-3</v>
      </c>
      <c r="CX161" s="335">
        <v>1.9673319546263789E-3</v>
      </c>
      <c r="CY161" s="335">
        <v>1.6026857138538807E-3</v>
      </c>
      <c r="CZ161" s="335">
        <v>1.3411753569780424E-3</v>
      </c>
      <c r="DA161" s="335">
        <v>1.0123523956178946E-3</v>
      </c>
      <c r="DB161" s="335">
        <v>7.9852111520206551E-4</v>
      </c>
      <c r="DC161" s="335">
        <v>7.6707942200167378E-4</v>
      </c>
      <c r="DD161" s="335">
        <v>7.5828050366392866E-4</v>
      </c>
      <c r="DE161" s="335">
        <v>7.5710079606015706E-4</v>
      </c>
      <c r="DF161" s="335">
        <v>7.5710079606015706E-4</v>
      </c>
      <c r="DG161" s="335">
        <f>$I161*IF($G161="Pickup", SUMIFS(NewEmisData!E:E, NewEmisData!$A:$A, "Pickup", NewEmisData!$B:$B, $A161, NewEmisData!$C:$C, $H161, NewEmisData!$D:$D, DG$2), SUMIFS(NewEmisData!E:E, NewEmisData!$A:$A, "LDV", NewEmisData!$B:$B, $A161, NewEmisData!$C:$C, $H161, NewEmisData!$D:$D, DG$2))</f>
        <v>0</v>
      </c>
      <c r="DH161" s="335">
        <f>$I161*IF($G161="Pickup", SUMIFS(NewEmisData!F:F, NewEmisData!$A:$A, "Pickup", NewEmisData!$B:$B, $A161, NewEmisData!$C:$C, $H161, NewEmisData!$D:$D, DH$2), SUMIFS(NewEmisData!F:F, NewEmisData!$A:$A, "LDV", NewEmisData!$B:$B, $A161, NewEmisData!$C:$C, $H161, NewEmisData!$D:$D, DH$2))</f>
        <v>0</v>
      </c>
      <c r="DI161" s="335">
        <f>$I161*IF($G161="Pickup", SUMIFS(NewEmisData!G:G, NewEmisData!$A:$A, "Pickup", NewEmisData!$B:$B, $A161, NewEmisData!$C:$C, $H161, NewEmisData!$D:$D, DI$2), SUMIFS(NewEmisData!G:G, NewEmisData!$A:$A, "LDV", NewEmisData!$B:$B, $A161, NewEmisData!$C:$C, $H161, NewEmisData!$D:$D, DI$2))</f>
        <v>0</v>
      </c>
      <c r="DJ161" s="335">
        <f>$I161*IF($G161="Pickup", SUMIFS(NewEmisData!H:H, NewEmisData!$A:$A, "Pickup", NewEmisData!$B:$B, $A161, NewEmisData!$C:$C, $H161, NewEmisData!$D:$D, DJ$2), SUMIFS(NewEmisData!H:H, NewEmisData!$A:$A, "LDV", NewEmisData!$B:$B, $A161, NewEmisData!$C:$C, $H161, NewEmisData!$D:$D, DJ$2))</f>
        <v>0</v>
      </c>
      <c r="DK161" s="335">
        <f>$I161*IF($G161="Pickup", SUMIFS(NewEmisData!I:I, NewEmisData!$A:$A, "Pickup", NewEmisData!$B:$B, $A161, NewEmisData!$C:$C, $H161, NewEmisData!$D:$D, DK$2), SUMIFS(NewEmisData!I:I, NewEmisData!$A:$A, "LDV", NewEmisData!$B:$B, $A161, NewEmisData!$C:$C, $H161, NewEmisData!$D:$D, DK$2))</f>
        <v>0</v>
      </c>
      <c r="DL161" s="335">
        <f>$I161*IF($G161="Pickup", SUMIFS(NewEmisData!J:J, NewEmisData!$A:$A, "Pickup", NewEmisData!$B:$B, $A161, NewEmisData!$C:$C, $H161, NewEmisData!$D:$D, DL$2), SUMIFS(NewEmisData!J:J, NewEmisData!$A:$A, "LDV", NewEmisData!$B:$B, $A161, NewEmisData!$C:$C, $H161, NewEmisData!$D:$D, DL$2))</f>
        <v>0</v>
      </c>
      <c r="DM161" s="335">
        <f>$I161*IF($G161="Pickup", SUMIFS(NewEmisData!K:K, NewEmisData!$A:$A, "Pickup", NewEmisData!$B:$B, $A161, NewEmisData!$C:$C, $H161, NewEmisData!$D:$D, DM$2), SUMIFS(NewEmisData!K:K, NewEmisData!$A:$A, "LDV", NewEmisData!$B:$B, $A161, NewEmisData!$C:$C, $H161, NewEmisData!$D:$D, DM$2))</f>
        <v>0</v>
      </c>
      <c r="DN161" s="335">
        <f>$I161*IF($G161="Pickup", SUMIFS(NewEmisData!L:L, NewEmisData!$A:$A, "Pickup", NewEmisData!$B:$B, $A161, NewEmisData!$C:$C, $H161, NewEmisData!$D:$D, DN$2), SUMIFS(NewEmisData!L:L, NewEmisData!$A:$A, "LDV", NewEmisData!$B:$B, $A161, NewEmisData!$C:$C, $H161, NewEmisData!$D:$D, DN$2))</f>
        <v>0</v>
      </c>
      <c r="DO161" s="335">
        <f>$I161*IF($G161="Pickup", SUMIFS(NewEmisData!M:M, NewEmisData!$A:$A, "Pickup", NewEmisData!$B:$B, $A161, NewEmisData!$C:$C, $H161, NewEmisData!$D:$D, DO$2), SUMIFS(NewEmisData!M:M, NewEmisData!$A:$A, "LDV", NewEmisData!$B:$B, $A161, NewEmisData!$C:$C, $H161, NewEmisData!$D:$D, DO$2))</f>
        <v>0</v>
      </c>
      <c r="DP161" s="335">
        <v>1.5469500255793939E-3</v>
      </c>
      <c r="DQ161" s="335">
        <f>$I161*IF($G161="Pickup", SUMIFS(NewEmisData!E:E, NewEmisData!$A:$A, "Pickup", NewEmisData!$B:$B, $A161, NewEmisData!$C:$C, $H161, NewEmisData!$D:$D, DQ$2), SUMIFS(NewEmisData!E:E, NewEmisData!$A:$A, "LDV", NewEmisData!$B:$B, $A161, NewEmisData!$C:$C, $H161, NewEmisData!$D:$D, DQ$2))</f>
        <v>1.6116881071256101E-2</v>
      </c>
      <c r="DR161" s="335">
        <f>$I161*IF($G161="Pickup", SUMIFS(NewEmisData!F:F, NewEmisData!$A:$A, "Pickup", NewEmisData!$B:$B, $A161, NewEmisData!$C:$C, $H161, NewEmisData!$D:$D, DR$2), SUMIFS(NewEmisData!F:F, NewEmisData!$A:$A, "LDV", NewEmisData!$B:$B, $A161, NewEmisData!$C:$C, $H161, NewEmisData!$D:$D, DR$2))</f>
        <v>1.35414212486473E-2</v>
      </c>
      <c r="DS161" s="335">
        <f>$I161*IF($G161="Pickup", SUMIFS(NewEmisData!G:G, NewEmisData!$A:$A, "Pickup", NewEmisData!$B:$B, $A161, NewEmisData!$C:$C, $H161, NewEmisData!$D:$D, DS$2), SUMIFS(NewEmisData!G:G, NewEmisData!$A:$A, "LDV", NewEmisData!$B:$B, $A161, NewEmisData!$C:$C, $H161, NewEmisData!$D:$D, DS$2))</f>
        <v>1.1491928516569799E-2</v>
      </c>
      <c r="DT161" s="335">
        <f>$I161*IF($G161="Pickup", SUMIFS(NewEmisData!H:H, NewEmisData!$A:$A, "Pickup", NewEmisData!$B:$B, $A161, NewEmisData!$C:$C, $H161, NewEmisData!$D:$D, DT$2), SUMIFS(NewEmisData!H:H, NewEmisData!$A:$A, "LDV", NewEmisData!$B:$B, $A161, NewEmisData!$C:$C, $H161, NewEmisData!$D:$D, DT$2))</f>
        <v>8.5314259330267692E-3</v>
      </c>
      <c r="DU161" s="335">
        <f>$I161*IF($G161="Pickup", SUMIFS(NewEmisData!I:I, NewEmisData!$A:$A, "Pickup", NewEmisData!$B:$B, $A161, NewEmisData!$C:$C, $H161, NewEmisData!$D:$D, DU$2), SUMIFS(NewEmisData!I:I, NewEmisData!$A:$A, "LDV", NewEmisData!$B:$B, $A161, NewEmisData!$C:$C, $H161, NewEmisData!$D:$D, DU$2))</f>
        <v>7.2620321039548897E-3</v>
      </c>
      <c r="DV161" s="335">
        <f>$I161*IF($G161="Pickup", SUMIFS(NewEmisData!J:J, NewEmisData!$A:$A, "Pickup", NewEmisData!$B:$B, $A161, NewEmisData!$C:$C, $H161, NewEmisData!$D:$D, DV$2), SUMIFS(NewEmisData!J:J, NewEmisData!$A:$A, "LDV", NewEmisData!$B:$B, $A161, NewEmisData!$C:$C, $H161, NewEmisData!$D:$D, DV$2))</f>
        <v>6.7394080571002201E-3</v>
      </c>
      <c r="DW161" s="335">
        <f>$I161*IF($G161="Pickup", SUMIFS(NewEmisData!K:K, NewEmisData!$A:$A, "Pickup", NewEmisData!$B:$B, $A161, NewEmisData!$C:$C, $H161, NewEmisData!$D:$D, DW$2), SUMIFS(NewEmisData!K:K, NewEmisData!$A:$A, "LDV", NewEmisData!$B:$B, $A161, NewEmisData!$C:$C, $H161, NewEmisData!$D:$D, DW$2))</f>
        <v>6.4494195705351899E-3</v>
      </c>
      <c r="DX161" s="335">
        <f>$I161*IF($G161="Pickup", SUMIFS(NewEmisData!L:L, NewEmisData!$A:$A, "Pickup", NewEmisData!$B:$B, $A161, NewEmisData!$C:$C, $H161, NewEmisData!$D:$D, DX$2), SUMIFS(NewEmisData!L:L, NewEmisData!$A:$A, "LDV", NewEmisData!$B:$B, $A161, NewEmisData!$C:$C, $H161, NewEmisData!$D:$D, DX$2))</f>
        <v>6.3649236127540001E-3</v>
      </c>
      <c r="DY161" s="335">
        <f>$I161*IF($G161="Pickup", SUMIFS(NewEmisData!M:M, NewEmisData!$A:$A, "Pickup", NewEmisData!$B:$B, $A161, NewEmisData!$C:$C, $H161, NewEmisData!$D:$D, DY$2), SUMIFS(NewEmisData!M:M, NewEmisData!$A:$A, "LDV", NewEmisData!$B:$B, $A161, NewEmisData!$C:$C, $H161, NewEmisData!$D:$D, DY$2))</f>
        <v>6.3855265963559203E-3</v>
      </c>
      <c r="DZ161" s="335">
        <v>1.1249473833176088E-2</v>
      </c>
      <c r="EA161" s="335">
        <f t="shared" si="234"/>
        <v>394.83751183448101</v>
      </c>
      <c r="EB161" s="335">
        <f t="shared" si="235"/>
        <v>382.24571125104399</v>
      </c>
      <c r="EC161" s="335">
        <f t="shared" si="236"/>
        <v>311.20898804842699</v>
      </c>
      <c r="ED161" s="335">
        <f t="shared" si="237"/>
        <v>272.03741746452602</v>
      </c>
      <c r="EE161" s="335">
        <f t="shared" si="238"/>
        <v>256.63322215887302</v>
      </c>
      <c r="EF161" s="335">
        <f t="shared" si="239"/>
        <v>249.47351911251101</v>
      </c>
      <c r="EG161" s="335">
        <f t="shared" si="240"/>
        <v>243.947047715764</v>
      </c>
      <c r="EH161" s="335">
        <f t="shared" si="241"/>
        <v>242.03087756441701</v>
      </c>
      <c r="EI161" s="335">
        <f t="shared" si="242"/>
        <v>242.21948488777301</v>
      </c>
      <c r="EJ161" s="335">
        <f t="shared" si="243"/>
        <v>0.20481362413718007</v>
      </c>
      <c r="EK161" s="335">
        <f t="shared" si="244"/>
        <v>4.1722988994872201E-2</v>
      </c>
      <c r="EL161" s="335">
        <f t="shared" si="245"/>
        <v>3.46409702122705E-2</v>
      </c>
      <c r="EM161" s="335">
        <f t="shared" si="246"/>
        <v>3.2406542165289903E-2</v>
      </c>
      <c r="EN161" s="335">
        <f t="shared" si="247"/>
        <v>3.0987315768082901E-2</v>
      </c>
      <c r="EO161" s="335">
        <f t="shared" si="248"/>
        <v>3.42812868295745E-2</v>
      </c>
      <c r="EP161" s="335">
        <f t="shared" si="249"/>
        <v>3.5241041104630097E-2</v>
      </c>
      <c r="EQ161" s="335">
        <f t="shared" si="250"/>
        <v>3.4104926459791303E-2</v>
      </c>
      <c r="ER161" s="335">
        <f t="shared" si="251"/>
        <v>3.3427882317031102E-2</v>
      </c>
      <c r="ES161" s="335">
        <f t="shared" si="252"/>
        <v>3.3891475717267E-2</v>
      </c>
      <c r="ET161" s="335">
        <f t="shared" si="253"/>
        <v>5.7317908516770433E-2</v>
      </c>
      <c r="EU161" s="335">
        <f t="shared" si="254"/>
        <v>4.18045875613407E-3</v>
      </c>
      <c r="EV161" s="335">
        <f t="shared" si="255"/>
        <v>4.0471378457488504E-3</v>
      </c>
      <c r="EW161" s="335">
        <f t="shared" si="256"/>
        <v>2.3963740356682502E-3</v>
      </c>
      <c r="EX161" s="335">
        <f t="shared" si="257"/>
        <v>2.0947461612804202E-3</v>
      </c>
      <c r="EY161" s="335">
        <f t="shared" si="258"/>
        <v>1.9761294738190999E-3</v>
      </c>
      <c r="EZ161" s="335">
        <f t="shared" si="259"/>
        <v>1.9209993079262E-3</v>
      </c>
      <c r="FA161" s="335">
        <f t="shared" si="260"/>
        <v>1.8784446265214399E-3</v>
      </c>
      <c r="FB161" s="335">
        <f t="shared" si="261"/>
        <v>1.8636889724050101E-3</v>
      </c>
      <c r="FC161" s="335">
        <f t="shared" si="262"/>
        <v>1.8651401165369901E-3</v>
      </c>
      <c r="FD161" s="335">
        <f t="shared" si="263"/>
        <v>1.971385326188381E-3</v>
      </c>
      <c r="FE161" s="335">
        <f t="shared" si="264"/>
        <v>5.70149509117601E-2</v>
      </c>
      <c r="FF161" s="335">
        <f t="shared" si="265"/>
        <v>5.7021889138304603E-2</v>
      </c>
      <c r="FG161" s="335">
        <f t="shared" si="266"/>
        <v>5.7501606282491798E-2</v>
      </c>
      <c r="FH161" s="335">
        <f t="shared" si="267"/>
        <v>5.7272335517784601E-2</v>
      </c>
      <c r="FI161" s="335">
        <f t="shared" si="268"/>
        <v>5.7208750023327502E-2</v>
      </c>
      <c r="FJ161" s="335">
        <f t="shared" si="269"/>
        <v>5.7179082239302903E-2</v>
      </c>
      <c r="FK161" s="335">
        <f t="shared" si="270"/>
        <v>5.7038376882496397E-2</v>
      </c>
      <c r="FL161" s="335">
        <f t="shared" si="271"/>
        <v>5.6915696785157503E-2</v>
      </c>
      <c r="FM161" s="335">
        <f t="shared" si="272"/>
        <v>5.6908699033520103E-2</v>
      </c>
      <c r="FN161" s="335">
        <f t="shared" si="273"/>
        <v>3.3278806736294783E-2</v>
      </c>
      <c r="FO161" s="335">
        <f t="shared" si="274"/>
        <v>8.7560770343190295E-3</v>
      </c>
      <c r="FP161" s="335">
        <f t="shared" si="275"/>
        <v>8.7622036543780306E-3</v>
      </c>
      <c r="FQ161" s="335">
        <f t="shared" si="276"/>
        <v>8.6304265757909393E-3</v>
      </c>
      <c r="FR161" s="335">
        <f t="shared" si="277"/>
        <v>8.4275847239737908E-3</v>
      </c>
      <c r="FS161" s="335">
        <f t="shared" si="278"/>
        <v>8.3714032789610707E-3</v>
      </c>
      <c r="FT161" s="335">
        <f t="shared" si="279"/>
        <v>8.3451695612363607E-3</v>
      </c>
      <c r="FU161" s="335">
        <f t="shared" si="280"/>
        <v>8.2207090340707199E-3</v>
      </c>
      <c r="FV161" s="335">
        <f t="shared" si="281"/>
        <v>8.1121785136203401E-3</v>
      </c>
      <c r="FW161" s="335">
        <f t="shared" si="282"/>
        <v>8.1060201670228992E-3</v>
      </c>
      <c r="FX161" s="335">
        <f t="shared" si="283"/>
        <v>6.8948154849121281E-3</v>
      </c>
    </row>
    <row r="162" spans="1:180" x14ac:dyDescent="0.2">
      <c r="A162" s="305" t="str">
        <f>_xlfn.CONCAT(IF(LEFT(TRIM(A161),1)="*", "*R", "R"), 1+RIGHT(TRIM(A161),1))</f>
        <v>R4</v>
      </c>
      <c r="B162" s="305" t="str">
        <f t="shared" si="305"/>
        <v>TLCHE8511</v>
      </c>
      <c r="C162" s="305" t="str">
        <f t="shared" si="306"/>
        <v>TL.E85X.C.HE85.2011</v>
      </c>
      <c r="D162" s="301" t="str">
        <f t="shared" si="307"/>
        <v>bn-vmt, bn-vmt/a</v>
      </c>
      <c r="E162" s="301" t="str">
        <f t="shared" si="308"/>
        <v>TLE85X</v>
      </c>
      <c r="F162" s="301" t="str">
        <f t="shared" si="309"/>
        <v>TL</v>
      </c>
      <c r="G162" s="315" t="s">
        <v>815</v>
      </c>
      <c r="H162" s="315" t="s">
        <v>817</v>
      </c>
      <c r="I162" s="315">
        <v>1</v>
      </c>
      <c r="J162" s="315" t="str">
        <f t="shared" si="284"/>
        <v>Compact car-E85</v>
      </c>
      <c r="K162" s="335">
        <f>$I162*IF($G162="Pickup", SUMIFS(NewEmisData!E:E, NewEmisData!$A:$A, "Pickup", NewEmisData!$B:$B, $A162, NewEmisData!$C:$C, $H162, NewEmisData!$D:$D, K$2), SUMIFS(NewEmisData!E:E, NewEmisData!$A:$A, "LDV", NewEmisData!$B:$B, $A162, NewEmisData!$C:$C, $H162, NewEmisData!$D:$D, K$2))</f>
        <v>544.06140229978803</v>
      </c>
      <c r="L162" s="335">
        <f>$I162*IF($G162="Pickup", SUMIFS(NewEmisData!F:F, NewEmisData!$A:$A, "Pickup", NewEmisData!$B:$B, $A162, NewEmisData!$C:$C, $H162, NewEmisData!$D:$D, L$2), SUMIFS(NewEmisData!F:F, NewEmisData!$A:$A, "LDV", NewEmisData!$B:$B, $A162, NewEmisData!$C:$C, $H162, NewEmisData!$D:$D, L$2))</f>
        <v>523.413327777066</v>
      </c>
      <c r="M162" s="335">
        <f>$I162*IF($G162="Pickup", SUMIFS(NewEmisData!G:G, NewEmisData!$A:$A, "Pickup", NewEmisData!$B:$B, $A162, NewEmisData!$C:$C, $H162, NewEmisData!$D:$D, M$2), SUMIFS(NewEmisData!G:G, NewEmisData!$A:$A, "LDV", NewEmisData!$B:$B, $A162, NewEmisData!$C:$C, $H162, NewEmisData!$D:$D, M$2))</f>
        <v>357.99141886123999</v>
      </c>
      <c r="N162" s="335">
        <f>$I162*IF($G162="Pickup", SUMIFS(NewEmisData!H:H, NewEmisData!$A:$A, "Pickup", NewEmisData!$B:$B, $A162, NewEmisData!$C:$C, $H162, NewEmisData!$D:$D, N$2), SUMIFS(NewEmisData!H:H, NewEmisData!$A:$A, "LDV", NewEmisData!$B:$B, $A162, NewEmisData!$C:$C, $H162, NewEmisData!$D:$D, N$2))</f>
        <v>312.66678906093301</v>
      </c>
      <c r="O162" s="335">
        <f>$I162*IF($G162="Pickup", SUMIFS(NewEmisData!I:I, NewEmisData!$A:$A, "Pickup", NewEmisData!$B:$B, $A162, NewEmisData!$C:$C, $H162, NewEmisData!$D:$D, O$2), SUMIFS(NewEmisData!I:I, NewEmisData!$A:$A, "LDV", NewEmisData!$B:$B, $A162, NewEmisData!$C:$C, $H162, NewEmisData!$D:$D, O$2))</f>
        <v>294.74575835697101</v>
      </c>
      <c r="P162" s="335">
        <f>$I162*IF($G162="Pickup", SUMIFS(NewEmisData!J:J, NewEmisData!$A:$A, "Pickup", NewEmisData!$B:$B, $A162, NewEmisData!$C:$C, $H162, NewEmisData!$D:$D, P$2), SUMIFS(NewEmisData!J:J, NewEmisData!$A:$A, "LDV", NewEmisData!$B:$B, $A162, NewEmisData!$C:$C, $H162, NewEmisData!$D:$D, P$2))</f>
        <v>286.352398145763</v>
      </c>
      <c r="Q162" s="335">
        <f>$I162*IF($G162="Pickup", SUMIFS(NewEmisData!K:K, NewEmisData!$A:$A, "Pickup", NewEmisData!$B:$B, $A162, NewEmisData!$C:$C, $H162, NewEmisData!$D:$D, Q$2), SUMIFS(NewEmisData!K:K, NewEmisData!$A:$A, "LDV", NewEmisData!$B:$B, $A162, NewEmisData!$C:$C, $H162, NewEmisData!$D:$D, Q$2))</f>
        <v>279.91384153210601</v>
      </c>
      <c r="R162" s="335">
        <f>$I162*IF($G162="Pickup", SUMIFS(NewEmisData!L:L, NewEmisData!$A:$A, "Pickup", NewEmisData!$B:$B, $A162, NewEmisData!$C:$C, $H162, NewEmisData!$D:$D, R$2), SUMIFS(NewEmisData!L:L, NewEmisData!$A:$A, "LDV", NewEmisData!$B:$B, $A162, NewEmisData!$C:$C, $H162, NewEmisData!$D:$D, R$2))</f>
        <v>277.68437233076702</v>
      </c>
      <c r="S162" s="335">
        <f>$I162*IF($G162="Pickup", SUMIFS(NewEmisData!M:M, NewEmisData!$A:$A, "Pickup", NewEmisData!$B:$B, $A162, NewEmisData!$C:$C, $H162, NewEmisData!$D:$D, S$2), SUMIFS(NewEmisData!M:M, NewEmisData!$A:$A, "LDV", NewEmisData!$B:$B, $A162, NewEmisData!$C:$C, $H162, NewEmisData!$D:$D, S$2))</f>
        <v>277.87214787868902</v>
      </c>
      <c r="T162" s="335">
        <v>0.20481362413718007</v>
      </c>
      <c r="U162" s="335">
        <f>$I162*IF($G162="Pickup", SUMIFS(NewEmisData!E:E, NewEmisData!$A:$A, "Pickup", NewEmisData!$B:$B, $A162, NewEmisData!$C:$C, $H162, NewEmisData!$D:$D, U$2), SUMIFS(NewEmisData!E:E, NewEmisData!$A:$A, "LDV", NewEmisData!$B:$B, $A162, NewEmisData!$C:$C, $H162, NewEmisData!$D:$D, U$2))</f>
        <v>4.1591145158291702E-2</v>
      </c>
      <c r="V162" s="335">
        <f>$I162*IF($G162="Pickup", SUMIFS(NewEmisData!F:F, NewEmisData!$A:$A, "Pickup", NewEmisData!$B:$B, $A162, NewEmisData!$C:$C, $H162, NewEmisData!$D:$D, V$2), SUMIFS(NewEmisData!F:F, NewEmisData!$A:$A, "LDV", NewEmisData!$B:$B, $A162, NewEmisData!$C:$C, $H162, NewEmisData!$D:$D, V$2))</f>
        <v>3.3567901229069899E-2</v>
      </c>
      <c r="W162" s="335">
        <f>$I162*IF($G162="Pickup", SUMIFS(NewEmisData!G:G, NewEmisData!$A:$A, "Pickup", NewEmisData!$B:$B, $A162, NewEmisData!$C:$C, $H162, NewEmisData!$D:$D, W$2), SUMIFS(NewEmisData!G:G, NewEmisData!$A:$A, "LDV", NewEmisData!$B:$B, $A162, NewEmisData!$C:$C, $H162, NewEmisData!$D:$D, W$2))</f>
        <v>3.10903118023543E-2</v>
      </c>
      <c r="X162" s="335">
        <f>$I162*IF($G162="Pickup", SUMIFS(NewEmisData!H:H, NewEmisData!$A:$A, "Pickup", NewEmisData!$B:$B, $A162, NewEmisData!$C:$C, $H162, NewEmisData!$D:$D, X$2), SUMIFS(NewEmisData!H:H, NewEmisData!$A:$A, "LDV", NewEmisData!$B:$B, $A162, NewEmisData!$C:$C, $H162, NewEmisData!$D:$D, X$2))</f>
        <v>2.9494448323488E-2</v>
      </c>
      <c r="Y162" s="335">
        <f>$I162*IF($G162="Pickup", SUMIFS(NewEmisData!I:I, NewEmisData!$A:$A, "Pickup", NewEmisData!$B:$B, $A162, NewEmisData!$C:$C, $H162, NewEmisData!$D:$D, Y$2), SUMIFS(NewEmisData!I:I, NewEmisData!$A:$A, "LDV", NewEmisData!$B:$B, $A162, NewEmisData!$C:$C, $H162, NewEmisData!$D:$D, Y$2))</f>
        <v>3.24157979138915E-2</v>
      </c>
      <c r="Z162" s="335">
        <f>$I162*IF($G162="Pickup", SUMIFS(NewEmisData!J:J, NewEmisData!$A:$A, "Pickup", NewEmisData!$B:$B, $A162, NewEmisData!$C:$C, $H162, NewEmisData!$D:$D, Z$2), SUMIFS(NewEmisData!J:J, NewEmisData!$A:$A, "LDV", NewEmisData!$B:$B, $A162, NewEmisData!$C:$C, $H162, NewEmisData!$D:$D, Z$2))</f>
        <v>3.3172947032470201E-2</v>
      </c>
      <c r="AA162" s="335">
        <f>$I162*IF($G162="Pickup", SUMIFS(NewEmisData!K:K, NewEmisData!$A:$A, "Pickup", NewEmisData!$B:$B, $A162, NewEmisData!$C:$C, $H162, NewEmisData!$D:$D, AA$2), SUMIFS(NewEmisData!K:K, NewEmisData!$A:$A, "LDV", NewEmisData!$B:$B, $A162, NewEmisData!$C:$C, $H162, NewEmisData!$D:$D, AA$2))</f>
        <v>3.1994284946783497E-2</v>
      </c>
      <c r="AB162" s="335">
        <f>$I162*IF($G162="Pickup", SUMIFS(NewEmisData!L:L, NewEmisData!$A:$A, "Pickup", NewEmisData!$B:$B, $A162, NewEmisData!$C:$C, $H162, NewEmisData!$D:$D, AB$2), SUMIFS(NewEmisData!L:L, NewEmisData!$A:$A, "LDV", NewEmisData!$B:$B, $A162, NewEmisData!$C:$C, $H162, NewEmisData!$D:$D, AB$2))</f>
        <v>3.1321415112152799E-2</v>
      </c>
      <c r="AC162" s="335">
        <f>$I162*IF($G162="Pickup", SUMIFS(NewEmisData!M:M, NewEmisData!$A:$A, "Pickup", NewEmisData!$B:$B, $A162, NewEmisData!$C:$C, $H162, NewEmisData!$D:$D, AC$2), SUMIFS(NewEmisData!M:M, NewEmisData!$A:$A, "LDV", NewEmisData!$B:$B, $A162, NewEmisData!$C:$C, $H162, NewEmisData!$D:$D, AC$2))</f>
        <v>3.1760554326411998E-2</v>
      </c>
      <c r="AD162" s="335">
        <v>5.7317908516770433E-2</v>
      </c>
      <c r="AE162" s="335">
        <f>$I162*IF($G162="Pickup", SUMIFS(NewEmisData!E:E, NewEmisData!$A:$A, "Pickup", NewEmisData!$B:$B, $A162, NewEmisData!$C:$C, $H162, NewEmisData!$D:$D, AE$2), SUMIFS(NewEmisData!E:E, NewEmisData!$A:$A, "LDV", NewEmisData!$B:$B, $A162, NewEmisData!$C:$C, $H162, NewEmisData!$D:$D, AE$2))</f>
        <v>5.7604083038927199E-3</v>
      </c>
      <c r="AF162" s="335">
        <f>$I162*IF($G162="Pickup", SUMIFS(NewEmisData!F:F, NewEmisData!$A:$A, "Pickup", NewEmisData!$B:$B, $A162, NewEmisData!$C:$C, $H162, NewEmisData!$D:$D, AF$2), SUMIFS(NewEmisData!F:F, NewEmisData!$A:$A, "LDV", NewEmisData!$B:$B, $A162, NewEmisData!$C:$C, $H162, NewEmisData!$D:$D, AF$2))</f>
        <v>5.5417937646853798E-3</v>
      </c>
      <c r="AG162" s="335">
        <f>$I162*IF($G162="Pickup", SUMIFS(NewEmisData!G:G, NewEmisData!$A:$A, "Pickup", NewEmisData!$B:$B, $A162, NewEmisData!$C:$C, $H162, NewEmisData!$D:$D, AG$2), SUMIFS(NewEmisData!G:G, NewEmisData!$A:$A, "LDV", NewEmisData!$B:$B, $A162, NewEmisData!$C:$C, $H162, NewEmisData!$D:$D, AG$2))</f>
        <v>2.7566082972264299E-3</v>
      </c>
      <c r="AH162" s="335">
        <f>$I162*IF($G162="Pickup", SUMIFS(NewEmisData!H:H, NewEmisData!$A:$A, "Pickup", NewEmisData!$B:$B, $A162, NewEmisData!$C:$C, $H162, NewEmisData!$D:$D, AH$2), SUMIFS(NewEmisData!H:H, NewEmisData!$A:$A, "LDV", NewEmisData!$B:$B, $A162, NewEmisData!$C:$C, $H162, NewEmisData!$D:$D, AH$2))</f>
        <v>2.4076004556077501E-3</v>
      </c>
      <c r="AI162" s="335">
        <f>$I162*IF($G162="Pickup", SUMIFS(NewEmisData!I:I, NewEmisData!$A:$A, "Pickup", NewEmisData!$B:$B, $A162, NewEmisData!$C:$C, $H162, NewEmisData!$D:$D, AI$2), SUMIFS(NewEmisData!I:I, NewEmisData!$A:$A, "LDV", NewEmisData!$B:$B, $A162, NewEmisData!$C:$C, $H162, NewEmisData!$D:$D, AI$2))</f>
        <v>2.2696033600869301E-3</v>
      </c>
      <c r="AJ162" s="335">
        <f>$I162*IF($G162="Pickup", SUMIFS(NewEmisData!J:J, NewEmisData!$A:$A, "Pickup", NewEmisData!$B:$B, $A162, NewEmisData!$C:$C, $H162, NewEmisData!$D:$D, AJ$2), SUMIFS(NewEmisData!J:J, NewEmisData!$A:$A, "LDV", NewEmisData!$B:$B, $A162, NewEmisData!$C:$C, $H162, NewEmisData!$D:$D, AJ$2))</f>
        <v>2.2049736201383199E-3</v>
      </c>
      <c r="AK162" s="335">
        <f>$I162*IF($G162="Pickup", SUMIFS(NewEmisData!K:K, NewEmisData!$A:$A, "Pickup", NewEmisData!$B:$B, $A162, NewEmisData!$C:$C, $H162, NewEmisData!$D:$D, AK$2), SUMIFS(NewEmisData!K:K, NewEmisData!$A:$A, "LDV", NewEmisData!$B:$B, $A162, NewEmisData!$C:$C, $H162, NewEmisData!$D:$D, AK$2))</f>
        <v>2.1553953660312102E-3</v>
      </c>
      <c r="AL162" s="335">
        <f>$I162*IF($G162="Pickup", SUMIFS(NewEmisData!L:L, NewEmisData!$A:$A, "Pickup", NewEmisData!$B:$B, $A162, NewEmisData!$C:$C, $H162, NewEmisData!$D:$D, AL$2), SUMIFS(NewEmisData!L:L, NewEmisData!$A:$A, "LDV", NewEmisData!$B:$B, $A162, NewEmisData!$C:$C, $H162, NewEmisData!$D:$D, AL$2))</f>
        <v>2.1382282417646901E-3</v>
      </c>
      <c r="AM162" s="335">
        <f>$I162*IF($G162="Pickup", SUMIFS(NewEmisData!M:M, NewEmisData!$A:$A, "Pickup", NewEmisData!$B:$B, $A162, NewEmisData!$C:$C, $H162, NewEmisData!$D:$D, AM$2), SUMIFS(NewEmisData!M:M, NewEmisData!$A:$A, "LDV", NewEmisData!$B:$B, $A162, NewEmisData!$C:$C, $H162, NewEmisData!$D:$D, AM$2))</f>
        <v>2.1396749034826201E-3</v>
      </c>
      <c r="AN162" s="335">
        <v>1.971385326188381E-3</v>
      </c>
      <c r="AO162" s="335">
        <f>$I162*IF($G162="Pickup", SUMIFS(NewEmisData!E:E, NewEmisData!$A:$A, "Pickup", NewEmisData!$B:$B, $A162, NewEmisData!$C:$C, $H162, NewEmisData!$D:$D, AO$2), SUMIFS(NewEmisData!E:E, NewEmisData!$A:$A, "LDV", NewEmisData!$B:$B, $A162, NewEmisData!$C:$C, $H162, NewEmisData!$D:$D, AO$2))</f>
        <v>9.5237657915846596E-2</v>
      </c>
      <c r="AP162" s="335">
        <f>$I162*IF($G162="Pickup", SUMIFS(NewEmisData!F:F, NewEmisData!$A:$A, "Pickup", NewEmisData!$B:$B, $A162, NewEmisData!$C:$C, $H162, NewEmisData!$D:$D, AP$2), SUMIFS(NewEmisData!F:F, NewEmisData!$A:$A, "LDV", NewEmisData!$B:$B, $A162, NewEmisData!$C:$C, $H162, NewEmisData!$D:$D, AP$2))</f>
        <v>9.5233803814773199E-2</v>
      </c>
      <c r="AQ162" s="335">
        <f>$I162*IF($G162="Pickup", SUMIFS(NewEmisData!G:G, NewEmisData!$A:$A, "Pickup", NewEmisData!$B:$B, $A162, NewEmisData!$C:$C, $H162, NewEmisData!$D:$D, AQ$2), SUMIFS(NewEmisData!G:G, NewEmisData!$A:$A, "LDV", NewEmisData!$B:$B, $A162, NewEmisData!$C:$C, $H162, NewEmisData!$D:$D, AQ$2))</f>
        <v>7.6274845717456005E-2</v>
      </c>
      <c r="AR162" s="335">
        <f>$I162*IF($G162="Pickup", SUMIFS(NewEmisData!H:H, NewEmisData!$A:$A, "Pickup", NewEmisData!$B:$B, $A162, NewEmisData!$C:$C, $H162, NewEmisData!$D:$D, AR$2), SUMIFS(NewEmisData!H:H, NewEmisData!$A:$A, "LDV", NewEmisData!$B:$B, $A162, NewEmisData!$C:$C, $H162, NewEmisData!$D:$D, AR$2))</f>
        <v>7.6015147426408802E-2</v>
      </c>
      <c r="AS162" s="335">
        <f>$I162*IF($G162="Pickup", SUMIFS(NewEmisData!I:I, NewEmisData!$A:$A, "Pickup", NewEmisData!$B:$B, $A162, NewEmisData!$C:$C, $H162, NewEmisData!$D:$D, AS$2), SUMIFS(NewEmisData!I:I, NewEmisData!$A:$A, "LDV", NewEmisData!$B:$B, $A162, NewEmisData!$C:$C, $H162, NewEmisData!$D:$D, AS$2))</f>
        <v>7.5941173275762303E-2</v>
      </c>
      <c r="AT162" s="335">
        <f>$I162*IF($G162="Pickup", SUMIFS(NewEmisData!J:J, NewEmisData!$A:$A, "Pickup", NewEmisData!$B:$B, $A162, NewEmisData!$C:$C, $H162, NewEmisData!$D:$D, AT$2), SUMIFS(NewEmisData!J:J, NewEmisData!$A:$A, "LDV", NewEmisData!$B:$B, $A162, NewEmisData!$C:$C, $H162, NewEmisData!$D:$D, AT$2))</f>
        <v>7.5905318392472401E-2</v>
      </c>
      <c r="AU162" s="335">
        <f>$I162*IF($G162="Pickup", SUMIFS(NewEmisData!K:K, NewEmisData!$A:$A, "Pickup", NewEmisData!$B:$B, $A162, NewEmisData!$C:$C, $H162, NewEmisData!$D:$D, AU$2), SUMIFS(NewEmisData!K:K, NewEmisData!$A:$A, "LDV", NewEmisData!$B:$B, $A162, NewEmisData!$C:$C, $H162, NewEmisData!$D:$D, AU$2))</f>
        <v>7.5746506350714102E-2</v>
      </c>
      <c r="AV162" s="335">
        <f>$I162*IF($G162="Pickup", SUMIFS(NewEmisData!L:L, NewEmisData!$A:$A, "Pickup", NewEmisData!$B:$B, $A162, NewEmisData!$C:$C, $H162, NewEmisData!$D:$D, AV$2), SUMIFS(NewEmisData!L:L, NewEmisData!$A:$A, "LDV", NewEmisData!$B:$B, $A162, NewEmisData!$C:$C, $H162, NewEmisData!$D:$D, AV$2))</f>
        <v>7.5609197138019502E-2</v>
      </c>
      <c r="AW162" s="335">
        <f>$I162*IF($G162="Pickup", SUMIFS(NewEmisData!M:M, NewEmisData!$A:$A, "Pickup", NewEmisData!$B:$B, $A162, NewEmisData!$C:$C, $H162, NewEmisData!$D:$D, AW$2), SUMIFS(NewEmisData!M:M, NewEmisData!$A:$A, "LDV", NewEmisData!$B:$B, $A162, NewEmisData!$C:$C, $H162, NewEmisData!$D:$D, AW$2))</f>
        <v>7.5600977518040596E-2</v>
      </c>
      <c r="AX162" s="335">
        <v>3.3278806736294783E-2</v>
      </c>
      <c r="AY162" s="335">
        <f>$I162*IF($G162="Pickup", SUMIFS(NewEmisData!E:E, NewEmisData!$A:$A, "Pickup", NewEmisData!$B:$B, $A162, NewEmisData!$C:$C, $H162, NewEmisData!$D:$D, AY$2), SUMIFS(NewEmisData!E:E, NewEmisData!$A:$A, "LDV", NewEmisData!$B:$B, $A162, NewEmisData!$C:$C, $H162, NewEmisData!$D:$D, AY$2))</f>
        <v>1.40169037450868E-2</v>
      </c>
      <c r="AZ162" s="335">
        <f>$I162*IF($G162="Pickup", SUMIFS(NewEmisData!F:F, NewEmisData!$A:$A, "Pickup", NewEmisData!$B:$B, $A162, NewEmisData!$C:$C, $H162, NewEmisData!$D:$D, AZ$2), SUMIFS(NewEmisData!F:F, NewEmisData!$A:$A, "LDV", NewEmisData!$B:$B, $A162, NewEmisData!$C:$C, $H162, NewEmisData!$D:$D, AZ$2))</f>
        <v>1.4013573377583501E-2</v>
      </c>
      <c r="BA162" s="335">
        <f>$I162*IF($G162="Pickup", SUMIFS(NewEmisData!G:G, NewEmisData!$A:$A, "Pickup", NewEmisData!$B:$B, $A162, NewEmisData!$C:$C, $H162, NewEmisData!$D:$D, BA$2), SUMIFS(NewEmisData!G:G, NewEmisData!$A:$A, "LDV", NewEmisData!$B:$B, $A162, NewEmisData!$C:$C, $H162, NewEmisData!$D:$D, BA$2))</f>
        <v>1.11562424125551E-2</v>
      </c>
      <c r="BB162" s="335">
        <f>$I162*IF($G162="Pickup", SUMIFS(NewEmisData!H:H, NewEmisData!$A:$A, "Pickup", NewEmisData!$B:$B, $A162, NewEmisData!$C:$C, $H162, NewEmisData!$D:$D, BB$2), SUMIFS(NewEmisData!H:H, NewEmisData!$A:$A, "LDV", NewEmisData!$B:$B, $A162, NewEmisData!$C:$C, $H162, NewEmisData!$D:$D, BB$2))</f>
        <v>1.09265188788693E-2</v>
      </c>
      <c r="BC162" s="335">
        <f>$I162*IF($G162="Pickup", SUMIFS(NewEmisData!I:I, NewEmisData!$A:$A, "Pickup", NewEmisData!$B:$B, $A162, NewEmisData!$C:$C, $H162, NewEmisData!$D:$D, BC$2), SUMIFS(NewEmisData!I:I, NewEmisData!$A:$A, "LDV", NewEmisData!$B:$B, $A162, NewEmisData!$C:$C, $H162, NewEmisData!$D:$D, BC$2))</f>
        <v>1.0861054896046199E-2</v>
      </c>
      <c r="BD162" s="335">
        <f>$I162*IF($G162="Pickup", SUMIFS(NewEmisData!J:J, NewEmisData!$A:$A, "Pickup", NewEmisData!$B:$B, $A162, NewEmisData!$C:$C, $H162, NewEmisData!$D:$D, BD$2), SUMIFS(NewEmisData!J:J, NewEmisData!$A:$A, "LDV", NewEmisData!$B:$B, $A162, NewEmisData!$C:$C, $H162, NewEmisData!$D:$D, BD$2))</f>
        <v>1.08293882777488E-2</v>
      </c>
      <c r="BE162" s="335">
        <f>$I162*IF($G162="Pickup", SUMIFS(NewEmisData!K:K, NewEmisData!$A:$A, "Pickup", NewEmisData!$B:$B, $A162, NewEmisData!$C:$C, $H162, NewEmisData!$D:$D, BE$2), SUMIFS(NewEmisData!K:K, NewEmisData!$A:$A, "LDV", NewEmisData!$B:$B, $A162, NewEmisData!$C:$C, $H162, NewEmisData!$D:$D, BE$2))</f>
        <v>1.06888930906526E-2</v>
      </c>
      <c r="BF162" s="335">
        <f>$I162*IF($G162="Pickup", SUMIFS(NewEmisData!L:L, NewEmisData!$A:$A, "Pickup", NewEmisData!$B:$B, $A162, NewEmisData!$C:$C, $H162, NewEmisData!$D:$D, BF$2), SUMIFS(NewEmisData!L:L, NewEmisData!$A:$A, "LDV", NewEmisData!$B:$B, $A162, NewEmisData!$C:$C, $H162, NewEmisData!$D:$D, BF$2))</f>
        <v>1.05674353285179E-2</v>
      </c>
      <c r="BG162" s="335">
        <f>$I162*IF($G162="Pickup", SUMIFS(NewEmisData!M:M, NewEmisData!$A:$A, "Pickup", NewEmisData!$B:$B, $A162, NewEmisData!$C:$C, $H162, NewEmisData!$D:$D, BG$2), SUMIFS(NewEmisData!M:M, NewEmisData!$A:$A, "LDV", NewEmisData!$B:$B, $A162, NewEmisData!$C:$C, $H162, NewEmisData!$D:$D, BG$2))</f>
        <v>1.05601708467511E-2</v>
      </c>
      <c r="BH162" s="335">
        <v>6.8948154849121281E-3</v>
      </c>
      <c r="BI162" s="335">
        <f>$I162*IF($G162="Pickup", SUMIFS(NewEmisData!E:E, NewEmisData!$A:$A, "Pickup", NewEmisData!$B:$B, $A162, NewEmisData!$C:$C, $H162, NewEmisData!$D:$D, BI$2), SUMIFS(NewEmisData!E:E, NewEmisData!$A:$A, "LDV", NewEmisData!$B:$B, $A162, NewEmisData!$C:$C, $H162, NewEmisData!$D:$D, BI$2))</f>
        <v>1.2691960654493</v>
      </c>
      <c r="BJ162" s="335">
        <f>$I162*IF($G162="Pickup", SUMIFS(NewEmisData!F:F, NewEmisData!$A:$A, "Pickup", NewEmisData!$B:$B, $A162, NewEmisData!$C:$C, $H162, NewEmisData!$D:$D, BJ$2), SUMIFS(NewEmisData!F:F, NewEmisData!$A:$A, "LDV", NewEmisData!$B:$B, $A162, NewEmisData!$C:$C, $H162, NewEmisData!$D:$D, BJ$2))</f>
        <v>1.0417224074664899</v>
      </c>
      <c r="BK162" s="335">
        <f>$I162*IF($G162="Pickup", SUMIFS(NewEmisData!G:G, NewEmisData!$A:$A, "Pickup", NewEmisData!$B:$B, $A162, NewEmisData!$C:$C, $H162, NewEmisData!$D:$D, BK$2), SUMIFS(NewEmisData!G:G, NewEmisData!$A:$A, "LDV", NewEmisData!$B:$B, $A162, NewEmisData!$C:$C, $H162, NewEmisData!$D:$D, BK$2))</f>
        <v>0.71990684431713603</v>
      </c>
      <c r="BL162" s="335">
        <f>$I162*IF($G162="Pickup", SUMIFS(NewEmisData!H:H, NewEmisData!$A:$A, "Pickup", NewEmisData!$B:$B, $A162, NewEmisData!$C:$C, $H162, NewEmisData!$D:$D, BL$2), SUMIFS(NewEmisData!H:H, NewEmisData!$A:$A, "LDV", NewEmisData!$B:$B, $A162, NewEmisData!$C:$C, $H162, NewEmisData!$D:$D, BL$2))</f>
        <v>0.77406938341631604</v>
      </c>
      <c r="BM162" s="335">
        <f>$I162*IF($G162="Pickup", SUMIFS(NewEmisData!I:I, NewEmisData!$A:$A, "Pickup", NewEmisData!$B:$B, $A162, NewEmisData!$C:$C, $H162, NewEmisData!$D:$D, BM$2), SUMIFS(NewEmisData!I:I, NewEmisData!$A:$A, "LDV", NewEmisData!$B:$B, $A162, NewEmisData!$C:$C, $H162, NewEmisData!$D:$D, BM$2))</f>
        <v>0.850428111115753</v>
      </c>
      <c r="BN162" s="335">
        <f>$I162*IF($G162="Pickup", SUMIFS(NewEmisData!J:J, NewEmisData!$A:$A, "Pickup", NewEmisData!$B:$B, $A162, NewEmisData!$C:$C, $H162, NewEmisData!$D:$D, BN$2), SUMIFS(NewEmisData!J:J, NewEmisData!$A:$A, "LDV", NewEmisData!$B:$B, $A162, NewEmisData!$C:$C, $H162, NewEmisData!$D:$D, BN$2))</f>
        <v>0.88398432246613101</v>
      </c>
      <c r="BO162" s="335">
        <f>$I162*IF($G162="Pickup", SUMIFS(NewEmisData!K:K, NewEmisData!$A:$A, "Pickup", NewEmisData!$B:$B, $A162, NewEmisData!$C:$C, $H162, NewEmisData!$D:$D, BO$2), SUMIFS(NewEmisData!K:K, NewEmisData!$A:$A, "LDV", NewEmisData!$B:$B, $A162, NewEmisData!$C:$C, $H162, NewEmisData!$D:$D, BO$2))</f>
        <v>0.86746558005476404</v>
      </c>
      <c r="BP162" s="335">
        <f>$I162*IF($G162="Pickup", SUMIFS(NewEmisData!L:L, NewEmisData!$A:$A, "Pickup", NewEmisData!$B:$B, $A162, NewEmisData!$C:$C, $H162, NewEmisData!$D:$D, BP$2), SUMIFS(NewEmisData!L:L, NewEmisData!$A:$A, "LDV", NewEmisData!$B:$B, $A162, NewEmisData!$C:$C, $H162, NewEmisData!$D:$D, BP$2))</f>
        <v>0.85493079785318604</v>
      </c>
      <c r="BQ162" s="335">
        <f>$I162*IF($G162="Pickup", SUMIFS(NewEmisData!M:M, NewEmisData!$A:$A, "Pickup", NewEmisData!$B:$B, $A162, NewEmisData!$C:$C, $H162, NewEmisData!$D:$D, BQ$2), SUMIFS(NewEmisData!M:M, NewEmisData!$A:$A, "LDV", NewEmisData!$B:$B, $A162, NewEmisData!$C:$C, $H162, NewEmisData!$D:$D, BQ$2))</f>
        <v>0.86425549081219399</v>
      </c>
      <c r="BR162" s="335">
        <v>1.3668887567521777</v>
      </c>
      <c r="BS162" s="335">
        <f>$I162*IF($G162="Pickup", SUMIFS(NewEmisData!E:E, NewEmisData!$A:$A, "Pickup", NewEmisData!$B:$B, $A162, NewEmisData!$C:$C, $H162, NewEmisData!$D:$D, BS$2), SUMIFS(NewEmisData!E:E, NewEmisData!$A:$A, "LDV", NewEmisData!$B:$B, $A162, NewEmisData!$C:$C, $H162, NewEmisData!$D:$D, BS$2))</f>
        <v>0.12595175891714899</v>
      </c>
      <c r="BT162" s="335">
        <f>$I162*IF($G162="Pickup", SUMIFS(NewEmisData!F:F, NewEmisData!$A:$A, "Pickup", NewEmisData!$B:$B, $A162, NewEmisData!$C:$C, $H162, NewEmisData!$D:$D, BT$2), SUMIFS(NewEmisData!F:F, NewEmisData!$A:$A, "LDV", NewEmisData!$B:$B, $A162, NewEmisData!$C:$C, $H162, NewEmisData!$D:$D, BT$2))</f>
        <v>0.117078419912489</v>
      </c>
      <c r="BU162" s="335">
        <f>$I162*IF($G162="Pickup", SUMIFS(NewEmisData!G:G, NewEmisData!$A:$A, "Pickup", NewEmisData!$B:$B, $A162, NewEmisData!$C:$C, $H162, NewEmisData!$D:$D, BU$2), SUMIFS(NewEmisData!G:G, NewEmisData!$A:$A, "LDV", NewEmisData!$B:$B, $A162, NewEmisData!$C:$C, $H162, NewEmisData!$D:$D, BU$2))</f>
        <v>8.2694195367886997E-2</v>
      </c>
      <c r="BV162" s="335">
        <f>$I162*IF($G162="Pickup", SUMIFS(NewEmisData!H:H, NewEmisData!$A:$A, "Pickup", NewEmisData!$B:$B, $A162, NewEmisData!$C:$C, $H162, NewEmisData!$D:$D, BV$2), SUMIFS(NewEmisData!H:H, NewEmisData!$A:$A, "LDV", NewEmisData!$B:$B, $A162, NewEmisData!$C:$C, $H162, NewEmisData!$D:$D, BV$2))</f>
        <v>7.8253057541772197E-2</v>
      </c>
      <c r="BW162" s="335">
        <f>$I162*IF($G162="Pickup", SUMIFS(NewEmisData!I:I, NewEmisData!$A:$A, "Pickup", NewEmisData!$B:$B, $A162, NewEmisData!$C:$C, $H162, NewEmisData!$D:$D, BW$2), SUMIFS(NewEmisData!I:I, NewEmisData!$A:$A, "LDV", NewEmisData!$B:$B, $A162, NewEmisData!$C:$C, $H162, NewEmisData!$D:$D, BW$2))</f>
        <v>9.1630190121546704E-2</v>
      </c>
      <c r="BX162" s="335">
        <f>$I162*IF($G162="Pickup", SUMIFS(NewEmisData!J:J, NewEmisData!$A:$A, "Pickup", NewEmisData!$B:$B, $A162, NewEmisData!$C:$C, $H162, NewEmisData!$D:$D, BX$2), SUMIFS(NewEmisData!J:J, NewEmisData!$A:$A, "LDV", NewEmisData!$B:$B, $A162, NewEmisData!$C:$C, $H162, NewEmisData!$D:$D, BX$2))</f>
        <v>0.11005344876291601</v>
      </c>
      <c r="BY162" s="335">
        <f>$I162*IF($G162="Pickup", SUMIFS(NewEmisData!K:K, NewEmisData!$A:$A, "Pickup", NewEmisData!$B:$B, $A162, NewEmisData!$C:$C, $H162, NewEmisData!$D:$D, BY$2), SUMIFS(NewEmisData!K:K, NewEmisData!$A:$A, "LDV", NewEmisData!$B:$B, $A162, NewEmisData!$C:$C, $H162, NewEmisData!$D:$D, BY$2))</f>
        <v>0.124255361832616</v>
      </c>
      <c r="BZ162" s="335">
        <f>$I162*IF($G162="Pickup", SUMIFS(NewEmisData!L:L, NewEmisData!$A:$A, "Pickup", NewEmisData!$B:$B, $A162, NewEmisData!$C:$C, $H162, NewEmisData!$D:$D, BZ$2), SUMIFS(NewEmisData!L:L, NewEmisData!$A:$A, "LDV", NewEmisData!$B:$B, $A162, NewEmisData!$C:$C, $H162, NewEmisData!$D:$D, BZ$2))</f>
        <v>0.12937271269558401</v>
      </c>
      <c r="CA162" s="335">
        <f>$I162*IF($G162="Pickup", SUMIFS(NewEmisData!M:M, NewEmisData!$A:$A, "Pickup", NewEmisData!$B:$B, $A162, NewEmisData!$C:$C, $H162, NewEmisData!$D:$D, CA$2), SUMIFS(NewEmisData!M:M, NewEmisData!$A:$A, "LDV", NewEmisData!$B:$B, $A162, NewEmisData!$C:$C, $H162, NewEmisData!$D:$D, CA$2))</f>
        <v>0.13909439218126199</v>
      </c>
      <c r="CB162" s="335">
        <v>6.7324914528478774E-2</v>
      </c>
      <c r="CC162" s="335">
        <f>$I162*IF($G162="Pickup", SUMIFS(NewEmisData!E:E, NewEmisData!$A:$A, "Pickup", NewEmisData!$B:$B, $A162, NewEmisData!$C:$C, $H162, NewEmisData!$D:$D, CC$2), SUMIFS(NewEmisData!E:E, NewEmisData!$A:$A, "LDV", NewEmisData!$B:$B, $A162, NewEmisData!$C:$C, $H162, NewEmisData!$D:$D, CC$2))</f>
        <v>2.3959600214614001E-2</v>
      </c>
      <c r="CD162" s="335">
        <f>$I162*IF($G162="Pickup", SUMIFS(NewEmisData!F:F, NewEmisData!$A:$A, "Pickup", NewEmisData!$B:$B, $A162, NewEmisData!$C:$C, $H162, NewEmisData!$D:$D, CD$2), SUMIFS(NewEmisData!F:F, NewEmisData!$A:$A, "LDV", NewEmisData!$B:$B, $A162, NewEmisData!$C:$C, $H162, NewEmisData!$D:$D, CD$2))</f>
        <v>2.39595561203313E-2</v>
      </c>
      <c r="CE162" s="335">
        <f>$I162*IF($G162="Pickup", SUMIFS(NewEmisData!G:G, NewEmisData!$A:$A, "Pickup", NewEmisData!$B:$B, $A162, NewEmisData!$C:$C, $H162, NewEmisData!$D:$D, CE$2), SUMIFS(NewEmisData!G:G, NewEmisData!$A:$A, "LDV", NewEmisData!$B:$B, $A162, NewEmisData!$C:$C, $H162, NewEmisData!$D:$D, CE$2))</f>
        <v>2.1883978700773001E-2</v>
      </c>
      <c r="CF162" s="335">
        <f>$I162*IF($G162="Pickup", SUMIFS(NewEmisData!H:H, NewEmisData!$A:$A, "Pickup", NewEmisData!$B:$B, $A162, NewEmisData!$C:$C, $H162, NewEmisData!$D:$D, CF$2), SUMIFS(NewEmisData!H:H, NewEmisData!$A:$A, "LDV", NewEmisData!$B:$B, $A162, NewEmisData!$C:$C, $H162, NewEmisData!$D:$D, CF$2))</f>
        <v>2.25515751155465E-2</v>
      </c>
      <c r="CG162" s="335">
        <f>$I162*IF($G162="Pickup", SUMIFS(NewEmisData!I:I, NewEmisData!$A:$A, "Pickup", NewEmisData!$B:$B, $A162, NewEmisData!$C:$C, $H162, NewEmisData!$D:$D, CG$2), SUMIFS(NewEmisData!I:I, NewEmisData!$A:$A, "LDV", NewEmisData!$B:$B, $A162, NewEmisData!$C:$C, $H162, NewEmisData!$D:$D, CG$2))</f>
        <v>2.4461655004649401E-2</v>
      </c>
      <c r="CH162" s="335">
        <f>$I162*IF($G162="Pickup", SUMIFS(NewEmisData!J:J, NewEmisData!$A:$A, "Pickup", NewEmisData!$B:$B, $A162, NewEmisData!$C:$C, $H162, NewEmisData!$D:$D, CH$2), SUMIFS(NewEmisData!J:J, NewEmisData!$A:$A, "LDV", NewEmisData!$B:$B, $A162, NewEmisData!$C:$C, $H162, NewEmisData!$D:$D, CH$2))</f>
        <v>2.55482861436532E-2</v>
      </c>
      <c r="CI162" s="335">
        <f>$I162*IF($G162="Pickup", SUMIFS(NewEmisData!K:K, NewEmisData!$A:$A, "Pickup", NewEmisData!$B:$B, $A162, NewEmisData!$C:$C, $H162, NewEmisData!$D:$D, CI$2), SUMIFS(NewEmisData!K:K, NewEmisData!$A:$A, "LDV", NewEmisData!$B:$B, $A162, NewEmisData!$C:$C, $H162, NewEmisData!$D:$D, CI$2))</f>
        <v>2.5901161089235299E-2</v>
      </c>
      <c r="CJ162" s="335">
        <f>$I162*IF($G162="Pickup", SUMIFS(NewEmisData!L:L, NewEmisData!$A:$A, "Pickup", NewEmisData!$B:$B, $A162, NewEmisData!$C:$C, $H162, NewEmisData!$D:$D, CJ$2), SUMIFS(NewEmisData!L:L, NewEmisData!$A:$A, "LDV", NewEmisData!$B:$B, $A162, NewEmisData!$C:$C, $H162, NewEmisData!$D:$D, CJ$2))</f>
        <v>2.59711515976483E-2</v>
      </c>
      <c r="CK162" s="335">
        <f>$I162*IF($G162="Pickup", SUMIFS(NewEmisData!M:M, NewEmisData!$A:$A, "Pickup", NewEmisData!$B:$B, $A162, NewEmisData!$C:$C, $H162, NewEmisData!$D:$D, CK$2), SUMIFS(NewEmisData!M:M, NewEmisData!$A:$A, "LDV", NewEmisData!$B:$B, $A162, NewEmisData!$C:$C, $H162, NewEmisData!$D:$D, CK$2))</f>
        <v>2.6006232363577901E-2</v>
      </c>
      <c r="CL162" s="335">
        <v>2.0846527000014766E-2</v>
      </c>
      <c r="CM162" s="335">
        <f>$I162*IF($G162="Pickup", SUMIFS(NewEmisData!E:E, NewEmisData!$A:$A, "Pickup", NewEmisData!$B:$B, $A162, NewEmisData!$C:$C, $H162, NewEmisData!$D:$D, CM$2), SUMIFS(NewEmisData!E:E, NewEmisData!$A:$A, "LDV", NewEmisData!$B:$B, $A162, NewEmisData!$C:$C, $H162, NewEmisData!$D:$D, CM$2))</f>
        <v>6.6247436710222896E-3</v>
      </c>
      <c r="CN162" s="335">
        <f>$I162*IF($G162="Pickup", SUMIFS(NewEmisData!F:F, NewEmisData!$A:$A, "Pickup", NewEmisData!$B:$B, $A162, NewEmisData!$C:$C, $H162, NewEmisData!$D:$D, CN$2), SUMIFS(NewEmisData!F:F, NewEmisData!$A:$A, "LDV", NewEmisData!$B:$B, $A162, NewEmisData!$C:$C, $H162, NewEmisData!$D:$D, CN$2))</f>
        <v>6.6281448502966099E-3</v>
      </c>
      <c r="CO162" s="335">
        <f>$I162*IF($G162="Pickup", SUMIFS(NewEmisData!G:G, NewEmisData!$A:$A, "Pickup", NewEmisData!$B:$B, $A162, NewEmisData!$C:$C, $H162, NewEmisData!$D:$D, CO$2), SUMIFS(NewEmisData!G:G, NewEmisData!$A:$A, "LDV", NewEmisData!$B:$B, $A162, NewEmisData!$C:$C, $H162, NewEmisData!$D:$D, CO$2))</f>
        <v>5.8722582728920596E-3</v>
      </c>
      <c r="CP162" s="335">
        <f>$I162*IF($G162="Pickup", SUMIFS(NewEmisData!H:H, NewEmisData!$A:$A, "Pickup", NewEmisData!$B:$B, $A162, NewEmisData!$C:$C, $H162, NewEmisData!$D:$D, CP$2), SUMIFS(NewEmisData!H:H, NewEmisData!$A:$A, "LDV", NewEmisData!$B:$B, $A162, NewEmisData!$C:$C, $H162, NewEmisData!$D:$D, CP$2))</f>
        <v>5.9987733822495001E-3</v>
      </c>
      <c r="CQ162" s="335">
        <f>$I162*IF($G162="Pickup", SUMIFS(NewEmisData!I:I, NewEmisData!$A:$A, "Pickup", NewEmisData!$B:$B, $A162, NewEmisData!$C:$C, $H162, NewEmisData!$D:$D, CQ$2), SUMIFS(NewEmisData!I:I, NewEmisData!$A:$A, "LDV", NewEmisData!$B:$B, $A162, NewEmisData!$C:$C, $H162, NewEmisData!$D:$D, CQ$2))</f>
        <v>6.1874595969005101E-3</v>
      </c>
      <c r="CR162" s="335">
        <f>$I162*IF($G162="Pickup", SUMIFS(NewEmisData!J:J, NewEmisData!$A:$A, "Pickup", NewEmisData!$B:$B, $A162, NewEmisData!$C:$C, $H162, NewEmisData!$D:$D, CR$2), SUMIFS(NewEmisData!J:J, NewEmisData!$A:$A, "LDV", NewEmisData!$B:$B, $A162, NewEmisData!$C:$C, $H162, NewEmisData!$D:$D, CR$2))</f>
        <v>6.3726817480412997E-3</v>
      </c>
      <c r="CS162" s="335">
        <f>$I162*IF($G162="Pickup", SUMIFS(NewEmisData!K:K, NewEmisData!$A:$A, "Pickup", NewEmisData!$B:$B, $A162, NewEmisData!$C:$C, $H162, NewEmisData!$D:$D, CS$2), SUMIFS(NewEmisData!K:K, NewEmisData!$A:$A, "LDV", NewEmisData!$B:$B, $A162, NewEmisData!$C:$C, $H162, NewEmisData!$D:$D, CS$2))</f>
        <v>6.4700080275717697E-3</v>
      </c>
      <c r="CT162" s="335">
        <f>$I162*IF($G162="Pickup", SUMIFS(NewEmisData!L:L, NewEmisData!$A:$A, "Pickup", NewEmisData!$B:$B, $A162, NewEmisData!$C:$C, $H162, NewEmisData!$D:$D, CT$2), SUMIFS(NewEmisData!L:L, NewEmisData!$A:$A, "LDV", NewEmisData!$B:$B, $A162, NewEmisData!$C:$C, $H162, NewEmisData!$D:$D, CT$2))</f>
        <v>6.5027598829567098E-3</v>
      </c>
      <c r="CU162" s="335">
        <f>$I162*IF($G162="Pickup", SUMIFS(NewEmisData!M:M, NewEmisData!$A:$A, "Pickup", NewEmisData!$B:$B, $A162, NewEmisData!$C:$C, $H162, NewEmisData!$D:$D, CU$2), SUMIFS(NewEmisData!M:M, NewEmisData!$A:$A, "LDV", NewEmisData!$B:$B, $A162, NewEmisData!$C:$C, $H162, NewEmisData!$D:$D, CU$2))</f>
        <v>6.5452972205059003E-3</v>
      </c>
      <c r="CV162" s="335">
        <v>5.2034722767286493E-3</v>
      </c>
      <c r="CW162" s="335">
        <v>2.3565166490963768E-3</v>
      </c>
      <c r="CX162" s="335">
        <v>1.9673319546263789E-3</v>
      </c>
      <c r="CY162" s="335">
        <v>1.6026857138538807E-3</v>
      </c>
      <c r="CZ162" s="335">
        <v>1.3411753569780424E-3</v>
      </c>
      <c r="DA162" s="335">
        <v>1.0123523956178946E-3</v>
      </c>
      <c r="DB162" s="335">
        <v>7.9852111520206551E-4</v>
      </c>
      <c r="DC162" s="335">
        <v>7.6707942200167378E-4</v>
      </c>
      <c r="DD162" s="335">
        <v>7.5828050366392866E-4</v>
      </c>
      <c r="DE162" s="335">
        <v>7.5710079606015706E-4</v>
      </c>
      <c r="DF162" s="335">
        <v>7.5710079606015706E-4</v>
      </c>
      <c r="DG162" s="335">
        <f>$I162*IF($G162="Pickup", SUMIFS(NewEmisData!E:E, NewEmisData!$A:$A, "Pickup", NewEmisData!$B:$B, $A162, NewEmisData!$C:$C, $H162, NewEmisData!$D:$D, DG$2), SUMIFS(NewEmisData!E:E, NewEmisData!$A:$A, "LDV", NewEmisData!$B:$B, $A162, NewEmisData!$C:$C, $H162, NewEmisData!$D:$D, DG$2))</f>
        <v>0</v>
      </c>
      <c r="DH162" s="335">
        <f>$I162*IF($G162="Pickup", SUMIFS(NewEmisData!F:F, NewEmisData!$A:$A, "Pickup", NewEmisData!$B:$B, $A162, NewEmisData!$C:$C, $H162, NewEmisData!$D:$D, DH$2), SUMIFS(NewEmisData!F:F, NewEmisData!$A:$A, "LDV", NewEmisData!$B:$B, $A162, NewEmisData!$C:$C, $H162, NewEmisData!$D:$D, DH$2))</f>
        <v>0</v>
      </c>
      <c r="DI162" s="335">
        <f>$I162*IF($G162="Pickup", SUMIFS(NewEmisData!G:G, NewEmisData!$A:$A, "Pickup", NewEmisData!$B:$B, $A162, NewEmisData!$C:$C, $H162, NewEmisData!$D:$D, DI$2), SUMIFS(NewEmisData!G:G, NewEmisData!$A:$A, "LDV", NewEmisData!$B:$B, $A162, NewEmisData!$C:$C, $H162, NewEmisData!$D:$D, DI$2))</f>
        <v>0</v>
      </c>
      <c r="DJ162" s="335">
        <f>$I162*IF($G162="Pickup", SUMIFS(NewEmisData!H:H, NewEmisData!$A:$A, "Pickup", NewEmisData!$B:$B, $A162, NewEmisData!$C:$C, $H162, NewEmisData!$D:$D, DJ$2), SUMIFS(NewEmisData!H:H, NewEmisData!$A:$A, "LDV", NewEmisData!$B:$B, $A162, NewEmisData!$C:$C, $H162, NewEmisData!$D:$D, DJ$2))</f>
        <v>0</v>
      </c>
      <c r="DK162" s="335">
        <f>$I162*IF($G162="Pickup", SUMIFS(NewEmisData!I:I, NewEmisData!$A:$A, "Pickup", NewEmisData!$B:$B, $A162, NewEmisData!$C:$C, $H162, NewEmisData!$D:$D, DK$2), SUMIFS(NewEmisData!I:I, NewEmisData!$A:$A, "LDV", NewEmisData!$B:$B, $A162, NewEmisData!$C:$C, $H162, NewEmisData!$D:$D, DK$2))</f>
        <v>0</v>
      </c>
      <c r="DL162" s="335">
        <f>$I162*IF($G162="Pickup", SUMIFS(NewEmisData!J:J, NewEmisData!$A:$A, "Pickup", NewEmisData!$B:$B, $A162, NewEmisData!$C:$C, $H162, NewEmisData!$D:$D, DL$2), SUMIFS(NewEmisData!J:J, NewEmisData!$A:$A, "LDV", NewEmisData!$B:$B, $A162, NewEmisData!$C:$C, $H162, NewEmisData!$D:$D, DL$2))</f>
        <v>0</v>
      </c>
      <c r="DM162" s="335">
        <f>$I162*IF($G162="Pickup", SUMIFS(NewEmisData!K:K, NewEmisData!$A:$A, "Pickup", NewEmisData!$B:$B, $A162, NewEmisData!$C:$C, $H162, NewEmisData!$D:$D, DM$2), SUMIFS(NewEmisData!K:K, NewEmisData!$A:$A, "LDV", NewEmisData!$B:$B, $A162, NewEmisData!$C:$C, $H162, NewEmisData!$D:$D, DM$2))</f>
        <v>0</v>
      </c>
      <c r="DN162" s="335">
        <f>$I162*IF($G162="Pickup", SUMIFS(NewEmisData!L:L, NewEmisData!$A:$A, "Pickup", NewEmisData!$B:$B, $A162, NewEmisData!$C:$C, $H162, NewEmisData!$D:$D, DN$2), SUMIFS(NewEmisData!L:L, NewEmisData!$A:$A, "LDV", NewEmisData!$B:$B, $A162, NewEmisData!$C:$C, $H162, NewEmisData!$D:$D, DN$2))</f>
        <v>0</v>
      </c>
      <c r="DO162" s="335">
        <f>$I162*IF($G162="Pickup", SUMIFS(NewEmisData!M:M, NewEmisData!$A:$A, "Pickup", NewEmisData!$B:$B, $A162, NewEmisData!$C:$C, $H162, NewEmisData!$D:$D, DO$2), SUMIFS(NewEmisData!M:M, NewEmisData!$A:$A, "LDV", NewEmisData!$B:$B, $A162, NewEmisData!$C:$C, $H162, NewEmisData!$D:$D, DO$2))</f>
        <v>0</v>
      </c>
      <c r="DP162" s="335">
        <v>1.5469500255793939E-3</v>
      </c>
      <c r="DQ162" s="335">
        <f>$I162*IF($G162="Pickup", SUMIFS(NewEmisData!E:E, NewEmisData!$A:$A, "Pickup", NewEmisData!$B:$B, $A162, NewEmisData!$C:$C, $H162, NewEmisData!$D:$D, DQ$2), SUMIFS(NewEmisData!E:E, NewEmisData!$A:$A, "LDV", NewEmisData!$B:$B, $A162, NewEmisData!$C:$C, $H162, NewEmisData!$D:$D, DQ$2))</f>
        <v>1.72060513456559E-2</v>
      </c>
      <c r="DR162" s="335">
        <f>$I162*IF($G162="Pickup", SUMIFS(NewEmisData!F:F, NewEmisData!$A:$A, "Pickup", NewEmisData!$B:$B, $A162, NewEmisData!$C:$C, $H162, NewEmisData!$D:$D, DR$2), SUMIFS(NewEmisData!F:F, NewEmisData!$A:$A, "LDV", NewEmisData!$B:$B, $A162, NewEmisData!$C:$C, $H162, NewEmisData!$D:$D, DR$2))</f>
        <v>1.39445975504595E-2</v>
      </c>
      <c r="DS162" s="335">
        <f>$I162*IF($G162="Pickup", SUMIFS(NewEmisData!G:G, NewEmisData!$A:$A, "Pickup", NewEmisData!$B:$B, $A162, NewEmisData!$C:$C, $H162, NewEmisData!$D:$D, DS$2), SUMIFS(NewEmisData!G:G, NewEmisData!$A:$A, "LDV", NewEmisData!$B:$B, $A162, NewEmisData!$C:$C, $H162, NewEmisData!$D:$D, DS$2))</f>
        <v>1.1545350421749499E-2</v>
      </c>
      <c r="DT162" s="335">
        <f>$I162*IF($G162="Pickup", SUMIFS(NewEmisData!H:H, NewEmisData!$A:$A, "Pickup", NewEmisData!$B:$B, $A162, NewEmisData!$C:$C, $H162, NewEmisData!$D:$D, DT$2), SUMIFS(NewEmisData!H:H, NewEmisData!$A:$A, "LDV", NewEmisData!$B:$B, $A162, NewEmisData!$C:$C, $H162, NewEmisData!$D:$D, DT$2))</f>
        <v>8.6081220221104308E-3</v>
      </c>
      <c r="DU162" s="335">
        <f>$I162*IF($G162="Pickup", SUMIFS(NewEmisData!I:I, NewEmisData!$A:$A, "Pickup", NewEmisData!$B:$B, $A162, NewEmisData!$C:$C, $H162, NewEmisData!$D:$D, DU$2), SUMIFS(NewEmisData!I:I, NewEmisData!$A:$A, "LDV", NewEmisData!$B:$B, $A162, NewEmisData!$C:$C, $H162, NewEmisData!$D:$D, DU$2))</f>
        <v>7.3358997295851396E-3</v>
      </c>
      <c r="DV162" s="335">
        <f>$I162*IF($G162="Pickup", SUMIFS(NewEmisData!J:J, NewEmisData!$A:$A, "Pickup", NewEmisData!$B:$B, $A162, NewEmisData!$C:$C, $H162, NewEmisData!$D:$D, DV$2), SUMIFS(NewEmisData!J:J, NewEmisData!$A:$A, "LDV", NewEmisData!$B:$B, $A162, NewEmisData!$C:$C, $H162, NewEmisData!$D:$D, DV$2))</f>
        <v>6.80763615470716E-3</v>
      </c>
      <c r="DW162" s="335">
        <f>$I162*IF($G162="Pickup", SUMIFS(NewEmisData!K:K, NewEmisData!$A:$A, "Pickup", NewEmisData!$B:$B, $A162, NewEmisData!$C:$C, $H162, NewEmisData!$D:$D, DW$2), SUMIFS(NewEmisData!K:K, NewEmisData!$A:$A, "LDV", NewEmisData!$B:$B, $A162, NewEmisData!$C:$C, $H162, NewEmisData!$D:$D, DW$2))</f>
        <v>6.5187746094924597E-3</v>
      </c>
      <c r="DX162" s="335">
        <f>$I162*IF($G162="Pickup", SUMIFS(NewEmisData!L:L, NewEmisData!$A:$A, "Pickup", NewEmisData!$B:$B, $A162, NewEmisData!$C:$C, $H162, NewEmisData!$D:$D, DX$2), SUMIFS(NewEmisData!L:L, NewEmisData!$A:$A, "LDV", NewEmisData!$B:$B, $A162, NewEmisData!$C:$C, $H162, NewEmisData!$D:$D, DX$2))</f>
        <v>6.4360300854497997E-3</v>
      </c>
      <c r="DY162" s="335">
        <f>$I162*IF($G162="Pickup", SUMIFS(NewEmisData!M:M, NewEmisData!$A:$A, "Pickup", NewEmisData!$B:$B, $A162, NewEmisData!$C:$C, $H162, NewEmisData!$D:$D, DY$2), SUMIFS(NewEmisData!M:M, NewEmisData!$A:$A, "LDV", NewEmisData!$B:$B, $A162, NewEmisData!$C:$C, $H162, NewEmisData!$D:$D, DY$2))</f>
        <v>6.4555791711704098E-3</v>
      </c>
      <c r="DZ162" s="335">
        <v>1.1249473833176088E-2</v>
      </c>
      <c r="EA162" s="335">
        <f t="shared" si="234"/>
        <v>544.06140229978803</v>
      </c>
      <c r="EB162" s="335">
        <f t="shared" si="235"/>
        <v>523.413327777066</v>
      </c>
      <c r="EC162" s="335">
        <f t="shared" si="236"/>
        <v>357.99141886123999</v>
      </c>
      <c r="ED162" s="335">
        <f t="shared" si="237"/>
        <v>312.66678906093301</v>
      </c>
      <c r="EE162" s="335">
        <f t="shared" si="238"/>
        <v>294.74575835697101</v>
      </c>
      <c r="EF162" s="335">
        <f t="shared" si="239"/>
        <v>286.352398145763</v>
      </c>
      <c r="EG162" s="335">
        <f t="shared" si="240"/>
        <v>279.91384153210601</v>
      </c>
      <c r="EH162" s="335">
        <f t="shared" si="241"/>
        <v>277.68437233076702</v>
      </c>
      <c r="EI162" s="335">
        <f t="shared" si="242"/>
        <v>277.87214787868902</v>
      </c>
      <c r="EJ162" s="335">
        <f t="shared" si="243"/>
        <v>0.20481362413718007</v>
      </c>
      <c r="EK162" s="335">
        <f t="shared" si="244"/>
        <v>4.1591145158291702E-2</v>
      </c>
      <c r="EL162" s="335">
        <f t="shared" si="245"/>
        <v>3.3567901229069899E-2</v>
      </c>
      <c r="EM162" s="335">
        <f t="shared" si="246"/>
        <v>3.10903118023543E-2</v>
      </c>
      <c r="EN162" s="335">
        <f t="shared" si="247"/>
        <v>2.9494448323488E-2</v>
      </c>
      <c r="EO162" s="335">
        <f t="shared" si="248"/>
        <v>3.24157979138915E-2</v>
      </c>
      <c r="EP162" s="335">
        <f t="shared" si="249"/>
        <v>3.3172947032470201E-2</v>
      </c>
      <c r="EQ162" s="335">
        <f t="shared" si="250"/>
        <v>3.1994284946783497E-2</v>
      </c>
      <c r="ER162" s="335">
        <f t="shared" si="251"/>
        <v>3.1321415112152799E-2</v>
      </c>
      <c r="ES162" s="335">
        <f t="shared" si="252"/>
        <v>3.1760554326411998E-2</v>
      </c>
      <c r="ET162" s="335">
        <f t="shared" si="253"/>
        <v>5.7317908516770433E-2</v>
      </c>
      <c r="EU162" s="335">
        <f t="shared" si="254"/>
        <v>5.7604083038927199E-3</v>
      </c>
      <c r="EV162" s="335">
        <f t="shared" si="255"/>
        <v>5.5417937646853798E-3</v>
      </c>
      <c r="EW162" s="335">
        <f t="shared" si="256"/>
        <v>2.7566082972264299E-3</v>
      </c>
      <c r="EX162" s="335">
        <f t="shared" si="257"/>
        <v>2.4076004556077501E-3</v>
      </c>
      <c r="EY162" s="335">
        <f t="shared" si="258"/>
        <v>2.2696033600869301E-3</v>
      </c>
      <c r="EZ162" s="335">
        <f t="shared" si="259"/>
        <v>2.2049736201383199E-3</v>
      </c>
      <c r="FA162" s="335">
        <f t="shared" si="260"/>
        <v>2.1553953660312102E-3</v>
      </c>
      <c r="FB162" s="335">
        <f t="shared" si="261"/>
        <v>2.1382282417646901E-3</v>
      </c>
      <c r="FC162" s="335">
        <f t="shared" si="262"/>
        <v>2.1396749034826201E-3</v>
      </c>
      <c r="FD162" s="335">
        <f t="shared" si="263"/>
        <v>1.971385326188381E-3</v>
      </c>
      <c r="FE162" s="335">
        <f t="shared" si="264"/>
        <v>9.5237657915846596E-2</v>
      </c>
      <c r="FF162" s="335">
        <f t="shared" si="265"/>
        <v>9.5233803814773199E-2</v>
      </c>
      <c r="FG162" s="335">
        <f t="shared" si="266"/>
        <v>7.6274845717456005E-2</v>
      </c>
      <c r="FH162" s="335">
        <f t="shared" si="267"/>
        <v>7.6015147426408802E-2</v>
      </c>
      <c r="FI162" s="335">
        <f t="shared" si="268"/>
        <v>7.5941173275762303E-2</v>
      </c>
      <c r="FJ162" s="335">
        <f t="shared" si="269"/>
        <v>7.5905318392472401E-2</v>
      </c>
      <c r="FK162" s="335">
        <f t="shared" si="270"/>
        <v>7.5746506350714102E-2</v>
      </c>
      <c r="FL162" s="335">
        <f t="shared" si="271"/>
        <v>7.5609197138019502E-2</v>
      </c>
      <c r="FM162" s="335">
        <f t="shared" si="272"/>
        <v>7.5600977518040596E-2</v>
      </c>
      <c r="FN162" s="335">
        <f t="shared" si="273"/>
        <v>3.3278806736294783E-2</v>
      </c>
      <c r="FO162" s="335">
        <f t="shared" si="274"/>
        <v>1.40169037450868E-2</v>
      </c>
      <c r="FP162" s="335">
        <f t="shared" si="275"/>
        <v>1.4013573377583501E-2</v>
      </c>
      <c r="FQ162" s="335">
        <f t="shared" si="276"/>
        <v>1.11562424125551E-2</v>
      </c>
      <c r="FR162" s="335">
        <f t="shared" si="277"/>
        <v>1.09265188788693E-2</v>
      </c>
      <c r="FS162" s="335">
        <f t="shared" si="278"/>
        <v>1.0861054896046199E-2</v>
      </c>
      <c r="FT162" s="335">
        <f t="shared" si="279"/>
        <v>1.08293882777488E-2</v>
      </c>
      <c r="FU162" s="335">
        <f t="shared" si="280"/>
        <v>1.06888930906526E-2</v>
      </c>
      <c r="FV162" s="335">
        <f t="shared" si="281"/>
        <v>1.05674353285179E-2</v>
      </c>
      <c r="FW162" s="335">
        <f t="shared" si="282"/>
        <v>1.05601708467511E-2</v>
      </c>
      <c r="FX162" s="335">
        <f t="shared" si="283"/>
        <v>6.8948154849121281E-3</v>
      </c>
    </row>
    <row r="163" spans="1:180" x14ac:dyDescent="0.2">
      <c r="A163" s="305" t="str">
        <f>_xlfn.CONCAT(IF(LEFT(TRIM(A162),1)="*", "*R", "R"), 1+RIGHT(TRIM(A162),1))</f>
        <v>R5</v>
      </c>
      <c r="B163" s="305" t="str">
        <f t="shared" si="305"/>
        <v>TLCHE8511</v>
      </c>
      <c r="C163" s="305" t="str">
        <f t="shared" si="306"/>
        <v>TL.E85X.C.HE85.2011</v>
      </c>
      <c r="D163" s="301" t="str">
        <f t="shared" si="307"/>
        <v>bn-vmt, bn-vmt/a</v>
      </c>
      <c r="E163" s="301" t="str">
        <f t="shared" si="308"/>
        <v>TLE85X</v>
      </c>
      <c r="F163" s="301" t="str">
        <f t="shared" si="309"/>
        <v>TL</v>
      </c>
      <c r="G163" s="315" t="s">
        <v>815</v>
      </c>
      <c r="H163" s="315" t="s">
        <v>817</v>
      </c>
      <c r="I163" s="315">
        <v>1</v>
      </c>
      <c r="J163" s="315" t="str">
        <f t="shared" si="284"/>
        <v>Compact car-E85</v>
      </c>
      <c r="K163" s="335">
        <f>$I163*IF($G163="Pickup", SUMIFS(NewEmisData!E:E, NewEmisData!$A:$A, "Pickup", NewEmisData!$B:$B, $A163, NewEmisData!$C:$C, $H163, NewEmisData!$D:$D, K$2), SUMIFS(NewEmisData!E:E, NewEmisData!$A:$A, "LDV", NewEmisData!$B:$B, $A163, NewEmisData!$C:$C, $H163, NewEmisData!$D:$D, K$2))</f>
        <v>427.22035607805998</v>
      </c>
      <c r="L163" s="335">
        <f>$I163*IF($G163="Pickup", SUMIFS(NewEmisData!F:F, NewEmisData!$A:$A, "Pickup", NewEmisData!$B:$B, $A163, NewEmisData!$C:$C, $H163, NewEmisData!$D:$D, L$2), SUMIFS(NewEmisData!F:F, NewEmisData!$A:$A, "LDV", NewEmisData!$B:$B, $A163, NewEmisData!$C:$C, $H163, NewEmisData!$D:$D, L$2))</f>
        <v>410.99295031887198</v>
      </c>
      <c r="M163" s="335">
        <f>$I163*IF($G163="Pickup", SUMIFS(NewEmisData!G:G, NewEmisData!$A:$A, "Pickup", NewEmisData!$B:$B, $A163, NewEmisData!$C:$C, $H163, NewEmisData!$D:$D, M$2), SUMIFS(NewEmisData!G:G, NewEmisData!$A:$A, "LDV", NewEmisData!$B:$B, $A163, NewEmisData!$C:$C, $H163, NewEmisData!$D:$D, M$2))</f>
        <v>286.65796119002903</v>
      </c>
      <c r="N163" s="335">
        <f>$I163*IF($G163="Pickup", SUMIFS(NewEmisData!H:H, NewEmisData!$A:$A, "Pickup", NewEmisData!$B:$B, $A163, NewEmisData!$C:$C, $H163, NewEmisData!$D:$D, N$2), SUMIFS(NewEmisData!H:H, NewEmisData!$A:$A, "LDV", NewEmisData!$B:$B, $A163, NewEmisData!$C:$C, $H163, NewEmisData!$D:$D, N$2))</f>
        <v>251.42291340526501</v>
      </c>
      <c r="O163" s="335">
        <f>$I163*IF($G163="Pickup", SUMIFS(NewEmisData!I:I, NewEmisData!$A:$A, "Pickup", NewEmisData!$B:$B, $A163, NewEmisData!$C:$C, $H163, NewEmisData!$D:$D, O$2), SUMIFS(NewEmisData!I:I, NewEmisData!$A:$A, "LDV", NewEmisData!$B:$B, $A163, NewEmisData!$C:$C, $H163, NewEmisData!$D:$D, O$2))</f>
        <v>237.879150946539</v>
      </c>
      <c r="P163" s="335">
        <f>$I163*IF($G163="Pickup", SUMIFS(NewEmisData!J:J, NewEmisData!$A:$A, "Pickup", NewEmisData!$B:$B, $A163, NewEmisData!$C:$C, $H163, NewEmisData!$D:$D, P$2), SUMIFS(NewEmisData!J:J, NewEmisData!$A:$A, "LDV", NewEmisData!$B:$B, $A163, NewEmisData!$C:$C, $H163, NewEmisData!$D:$D, P$2))</f>
        <v>231.785973261176</v>
      </c>
      <c r="Q163" s="335">
        <f>$I163*IF($G163="Pickup", SUMIFS(NewEmisData!K:K, NewEmisData!$A:$A, "Pickup", NewEmisData!$B:$B, $A163, NewEmisData!$C:$C, $H163, NewEmisData!$D:$D, Q$2), SUMIFS(NewEmisData!K:K, NewEmisData!$A:$A, "LDV", NewEmisData!$B:$B, $A163, NewEmisData!$C:$C, $H163, NewEmisData!$D:$D, Q$2))</f>
        <v>226.95489929379499</v>
      </c>
      <c r="R163" s="335">
        <f>$I163*IF($G163="Pickup", SUMIFS(NewEmisData!L:L, NewEmisData!$A:$A, "Pickup", NewEmisData!$B:$B, $A163, NewEmisData!$C:$C, $H163, NewEmisData!$D:$D, R$2), SUMIFS(NewEmisData!L:L, NewEmisData!$A:$A, "LDV", NewEmisData!$B:$B, $A163, NewEmisData!$C:$C, $H163, NewEmisData!$D:$D, R$2))</f>
        <v>225.270240547784</v>
      </c>
      <c r="S163" s="335">
        <f>$I163*IF($G163="Pickup", SUMIFS(NewEmisData!M:M, NewEmisData!$A:$A, "Pickup", NewEmisData!$B:$B, $A163, NewEmisData!$C:$C, $H163, NewEmisData!$D:$D, S$2), SUMIFS(NewEmisData!M:M, NewEmisData!$A:$A, "LDV", NewEmisData!$B:$B, $A163, NewEmisData!$C:$C, $H163, NewEmisData!$D:$D, S$2))</f>
        <v>225.537595537371</v>
      </c>
      <c r="T163" s="335">
        <v>0.20481362413718007</v>
      </c>
      <c r="U163" s="335">
        <f>$I163*IF($G163="Pickup", SUMIFS(NewEmisData!E:E, NewEmisData!$A:$A, "Pickup", NewEmisData!$B:$B, $A163, NewEmisData!$C:$C, $H163, NewEmisData!$D:$D, U$2), SUMIFS(NewEmisData!E:E, NewEmisData!$A:$A, "LDV", NewEmisData!$B:$B, $A163, NewEmisData!$C:$C, $H163, NewEmisData!$D:$D, U$2))</f>
        <v>5.43221938231905E-2</v>
      </c>
      <c r="V163" s="335">
        <f>$I163*IF($G163="Pickup", SUMIFS(NewEmisData!F:F, NewEmisData!$A:$A, "Pickup", NewEmisData!$B:$B, $A163, NewEmisData!$C:$C, $H163, NewEmisData!$D:$D, V$2), SUMIFS(NewEmisData!F:F, NewEmisData!$A:$A, "LDV", NewEmisData!$B:$B, $A163, NewEmisData!$C:$C, $H163, NewEmisData!$D:$D, V$2))</f>
        <v>4.5813368539693498E-2</v>
      </c>
      <c r="W163" s="335">
        <f>$I163*IF($G163="Pickup", SUMIFS(NewEmisData!G:G, NewEmisData!$A:$A, "Pickup", NewEmisData!$B:$B, $A163, NewEmisData!$C:$C, $H163, NewEmisData!$D:$D, W$2), SUMIFS(NewEmisData!G:G, NewEmisData!$A:$A, "LDV", NewEmisData!$B:$B, $A163, NewEmisData!$C:$C, $H163, NewEmisData!$D:$D, W$2))</f>
        <v>4.3138992375732398E-2</v>
      </c>
      <c r="X163" s="335">
        <f>$I163*IF($G163="Pickup", SUMIFS(NewEmisData!H:H, NewEmisData!$A:$A, "Pickup", NewEmisData!$B:$B, $A163, NewEmisData!$C:$C, $H163, NewEmisData!$D:$D, X$2), SUMIFS(NewEmisData!H:H, NewEmisData!$A:$A, "LDV", NewEmisData!$B:$B, $A163, NewEmisData!$C:$C, $H163, NewEmisData!$D:$D, X$2))</f>
        <v>4.22702301498529E-2</v>
      </c>
      <c r="Y163" s="335">
        <f>$I163*IF($G163="Pickup", SUMIFS(NewEmisData!I:I, NewEmisData!$A:$A, "Pickup", NewEmisData!$B:$B, $A163, NewEmisData!$C:$C, $H163, NewEmisData!$D:$D, Y$2), SUMIFS(NewEmisData!I:I, NewEmisData!$A:$A, "LDV", NewEmisData!$B:$B, $A163, NewEmisData!$C:$C, $H163, NewEmisData!$D:$D, Y$2))</f>
        <v>4.7266554092845102E-2</v>
      </c>
      <c r="Z163" s="335">
        <f>$I163*IF($G163="Pickup", SUMIFS(NewEmisData!J:J, NewEmisData!$A:$A, "Pickup", NewEmisData!$B:$B, $A163, NewEmisData!$C:$C, $H163, NewEmisData!$D:$D, Z$2), SUMIFS(NewEmisData!J:J, NewEmisData!$A:$A, "LDV", NewEmisData!$B:$B, $A163, NewEmisData!$C:$C, $H163, NewEmisData!$D:$D, Z$2))</f>
        <v>4.92796412957313E-2</v>
      </c>
      <c r="AA163" s="335">
        <f>$I163*IF($G163="Pickup", SUMIFS(NewEmisData!K:K, NewEmisData!$A:$A, "Pickup", NewEmisData!$B:$B, $A163, NewEmisData!$C:$C, $H163, NewEmisData!$D:$D, AA$2), SUMIFS(NewEmisData!K:K, NewEmisData!$A:$A, "LDV", NewEmisData!$B:$B, $A163, NewEmisData!$C:$C, $H163, NewEmisData!$D:$D, AA$2))</f>
        <v>4.83132390691993E-2</v>
      </c>
      <c r="AB163" s="335">
        <f>$I163*IF($G163="Pickup", SUMIFS(NewEmisData!L:L, NewEmisData!$A:$A, "Pickup", NewEmisData!$B:$B, $A163, NewEmisData!$C:$C, $H163, NewEmisData!$D:$D, AB$2), SUMIFS(NewEmisData!L:L, NewEmisData!$A:$A, "LDV", NewEmisData!$B:$B, $A163, NewEmisData!$C:$C, $H163, NewEmisData!$D:$D, AB$2))</f>
        <v>4.7598470704443001E-2</v>
      </c>
      <c r="AC163" s="335">
        <f>$I163*IF($G163="Pickup", SUMIFS(NewEmisData!M:M, NewEmisData!$A:$A, "Pickup", NewEmisData!$B:$B, $A163, NewEmisData!$C:$C, $H163, NewEmisData!$D:$D, AC$2), SUMIFS(NewEmisData!M:M, NewEmisData!$A:$A, "LDV", NewEmisData!$B:$B, $A163, NewEmisData!$C:$C, $H163, NewEmisData!$D:$D, AC$2))</f>
        <v>4.8291189756298203E-2</v>
      </c>
      <c r="AD163" s="335">
        <v>5.7317908516770433E-2</v>
      </c>
      <c r="AE163" s="335">
        <f>$I163*IF($G163="Pickup", SUMIFS(NewEmisData!E:E, NewEmisData!$A:$A, "Pickup", NewEmisData!$B:$B, $A163, NewEmisData!$C:$C, $H163, NewEmisData!$D:$D, AE$2), SUMIFS(NewEmisData!E:E, NewEmisData!$A:$A, "LDV", NewEmisData!$B:$B, $A163, NewEmisData!$C:$C, $H163, NewEmisData!$D:$D, AE$2))</f>
        <v>4.5233219210783302E-3</v>
      </c>
      <c r="AF163" s="335">
        <f>$I163*IF($G163="Pickup", SUMIFS(NewEmisData!F:F, NewEmisData!$A:$A, "Pickup", NewEmisData!$B:$B, $A163, NewEmisData!$C:$C, $H163, NewEmisData!$D:$D, AF$2), SUMIFS(NewEmisData!F:F, NewEmisData!$A:$A, "LDV", NewEmisData!$B:$B, $A163, NewEmisData!$C:$C, $H163, NewEmisData!$D:$D, AF$2))</f>
        <v>4.35150523268109E-3</v>
      </c>
      <c r="AG163" s="335">
        <f>$I163*IF($G163="Pickup", SUMIFS(NewEmisData!G:G, NewEmisData!$A:$A, "Pickup", NewEmisData!$B:$B, $A163, NewEmisData!$C:$C, $H163, NewEmisData!$D:$D, AG$2), SUMIFS(NewEmisData!G:G, NewEmisData!$A:$A, "LDV", NewEmisData!$B:$B, $A163, NewEmisData!$C:$C, $H163, NewEmisData!$D:$D, AG$2))</f>
        <v>2.2073239302791599E-3</v>
      </c>
      <c r="AH163" s="335">
        <f>$I163*IF($G163="Pickup", SUMIFS(NewEmisData!H:H, NewEmisData!$A:$A, "Pickup", NewEmisData!$B:$B, $A163, NewEmisData!$C:$C, $H163, NewEmisData!$D:$D, AH$2), SUMIFS(NewEmisData!H:H, NewEmisData!$A:$A, "LDV", NewEmisData!$B:$B, $A163, NewEmisData!$C:$C, $H163, NewEmisData!$D:$D, AH$2))</f>
        <v>1.93600769277144E-3</v>
      </c>
      <c r="AI163" s="335">
        <f>$I163*IF($G163="Pickup", SUMIFS(NewEmisData!I:I, NewEmisData!$A:$A, "Pickup", NewEmisData!$B:$B, $A163, NewEmisData!$C:$C, $H163, NewEmisData!$D:$D, AI$2), SUMIFS(NewEmisData!I:I, NewEmisData!$A:$A, "LDV", NewEmisData!$B:$B, $A163, NewEmisData!$C:$C, $H163, NewEmisData!$D:$D, AI$2))</f>
        <v>1.83171782200173E-3</v>
      </c>
      <c r="AJ163" s="335">
        <f>$I163*IF($G163="Pickup", SUMIFS(NewEmisData!J:J, NewEmisData!$A:$A, "Pickup", NewEmisData!$B:$B, $A163, NewEmisData!$C:$C, $H163, NewEmisData!$D:$D, AJ$2), SUMIFS(NewEmisData!J:J, NewEmisData!$A:$A, "LDV", NewEmisData!$B:$B, $A163, NewEmisData!$C:$C, $H163, NewEmisData!$D:$D, AJ$2))</f>
        <v>1.7848006969164801E-3</v>
      </c>
      <c r="AK163" s="335">
        <f>$I163*IF($G163="Pickup", SUMIFS(NewEmisData!K:K, NewEmisData!$A:$A, "Pickup", NewEmisData!$B:$B, $A163, NewEmisData!$C:$C, $H163, NewEmisData!$D:$D, AK$2), SUMIFS(NewEmisData!K:K, NewEmisData!$A:$A, "LDV", NewEmisData!$B:$B, $A163, NewEmisData!$C:$C, $H163, NewEmisData!$D:$D, AK$2))</f>
        <v>1.74760082534328E-3</v>
      </c>
      <c r="AL163" s="335">
        <f>$I163*IF($G163="Pickup", SUMIFS(NewEmisData!L:L, NewEmisData!$A:$A, "Pickup", NewEmisData!$B:$B, $A163, NewEmisData!$C:$C, $H163, NewEmisData!$D:$D, AL$2), SUMIFS(NewEmisData!L:L, NewEmisData!$A:$A, "LDV", NewEmisData!$B:$B, $A163, NewEmisData!$C:$C, $H163, NewEmisData!$D:$D, AL$2))</f>
        <v>1.73462764249673E-3</v>
      </c>
      <c r="AM163" s="335">
        <f>$I163*IF($G163="Pickup", SUMIFS(NewEmisData!M:M, NewEmisData!$A:$A, "Pickup", NewEmisData!$B:$B, $A163, NewEmisData!$C:$C, $H163, NewEmisData!$D:$D, AM$2), SUMIFS(NewEmisData!M:M, NewEmisData!$A:$A, "LDV", NewEmisData!$B:$B, $A163, NewEmisData!$C:$C, $H163, NewEmisData!$D:$D, AM$2))</f>
        <v>1.7366872463193499E-3</v>
      </c>
      <c r="AN163" s="335">
        <v>1.971385326188381E-3</v>
      </c>
      <c r="AO163" s="335">
        <f>$I163*IF($G163="Pickup", SUMIFS(NewEmisData!E:E, NewEmisData!$A:$A, "Pickup", NewEmisData!$B:$B, $A163, NewEmisData!$C:$C, $H163, NewEmisData!$D:$D, AO$2), SUMIFS(NewEmisData!E:E, NewEmisData!$A:$A, "LDV", NewEmisData!$B:$B, $A163, NewEmisData!$C:$C, $H163, NewEmisData!$D:$D, AO$2))</f>
        <v>6.5525486311907397E-2</v>
      </c>
      <c r="AP163" s="335">
        <f>$I163*IF($G163="Pickup", SUMIFS(NewEmisData!F:F, NewEmisData!$A:$A, "Pickup", NewEmisData!$B:$B, $A163, NewEmisData!$C:$C, $H163, NewEmisData!$D:$D, AP$2), SUMIFS(NewEmisData!F:F, NewEmisData!$A:$A, "LDV", NewEmisData!$B:$B, $A163, NewEmisData!$C:$C, $H163, NewEmisData!$D:$D, AP$2))</f>
        <v>6.5532413100286402E-2</v>
      </c>
      <c r="AQ163" s="335">
        <f>$I163*IF($G163="Pickup", SUMIFS(NewEmisData!G:G, NewEmisData!$A:$A, "Pickup", NewEmisData!$B:$B, $A163, NewEmisData!$C:$C, $H163, NewEmisData!$D:$D, AQ$2), SUMIFS(NewEmisData!G:G, NewEmisData!$A:$A, "LDV", NewEmisData!$B:$B, $A163, NewEmisData!$C:$C, $H163, NewEmisData!$D:$D, AQ$2))</f>
        <v>4.72274911635963E-2</v>
      </c>
      <c r="AR163" s="335">
        <f>$I163*IF($G163="Pickup", SUMIFS(NewEmisData!H:H, NewEmisData!$A:$A, "Pickup", NewEmisData!$B:$B, $A163, NewEmisData!$C:$C, $H163, NewEmisData!$D:$D, AR$2), SUMIFS(NewEmisData!H:H, NewEmisData!$A:$A, "LDV", NewEmisData!$B:$B, $A163, NewEmisData!$C:$C, $H163, NewEmisData!$D:$D, AR$2))</f>
        <v>4.7004553415883499E-2</v>
      </c>
      <c r="AS163" s="335">
        <f>$I163*IF($G163="Pickup", SUMIFS(NewEmisData!I:I, NewEmisData!$A:$A, "Pickup", NewEmisData!$B:$B, $A163, NewEmisData!$C:$C, $H163, NewEmisData!$D:$D, AS$2), SUMIFS(NewEmisData!I:I, NewEmisData!$A:$A, "LDV", NewEmisData!$B:$B, $A163, NewEmisData!$C:$C, $H163, NewEmisData!$D:$D, AS$2))</f>
        <v>4.6951187368693102E-2</v>
      </c>
      <c r="AT163" s="335">
        <f>$I163*IF($G163="Pickup", SUMIFS(NewEmisData!J:J, NewEmisData!$A:$A, "Pickup", NewEmisData!$B:$B, $A163, NewEmisData!$C:$C, $H163, NewEmisData!$D:$D, AT$2), SUMIFS(NewEmisData!J:J, NewEmisData!$A:$A, "LDV", NewEmisData!$B:$B, $A163, NewEmisData!$C:$C, $H163, NewEmisData!$D:$D, AT$2))</f>
        <v>4.69310774047937E-2</v>
      </c>
      <c r="AU163" s="335">
        <f>$I163*IF($G163="Pickup", SUMIFS(NewEmisData!K:K, NewEmisData!$A:$A, "Pickup", NewEmisData!$B:$B, $A163, NewEmisData!$C:$C, $H163, NewEmisData!$D:$D, AU$2), SUMIFS(NewEmisData!K:K, NewEmisData!$A:$A, "LDV", NewEmisData!$B:$B, $A163, NewEmisData!$C:$C, $H163, NewEmisData!$D:$D, AU$2))</f>
        <v>4.6792796731001701E-2</v>
      </c>
      <c r="AV163" s="335">
        <f>$I163*IF($G163="Pickup", SUMIFS(NewEmisData!L:L, NewEmisData!$A:$A, "Pickup", NewEmisData!$B:$B, $A163, NewEmisData!$C:$C, $H163, NewEmisData!$D:$D, AV$2), SUMIFS(NewEmisData!L:L, NewEmisData!$A:$A, "LDV", NewEmisData!$B:$B, $A163, NewEmisData!$C:$C, $H163, NewEmisData!$D:$D, AV$2))</f>
        <v>4.6667520898197902E-2</v>
      </c>
      <c r="AW163" s="335">
        <f>$I163*IF($G163="Pickup", SUMIFS(NewEmisData!M:M, NewEmisData!$A:$A, "Pickup", NewEmisData!$B:$B, $A163, NewEmisData!$C:$C, $H163, NewEmisData!$D:$D, AW$2), SUMIFS(NewEmisData!M:M, NewEmisData!$A:$A, "LDV", NewEmisData!$B:$B, $A163, NewEmisData!$C:$C, $H163, NewEmisData!$D:$D, AW$2))</f>
        <v>4.6662125786885798E-2</v>
      </c>
      <c r="AX163" s="335">
        <v>3.3278806736294783E-2</v>
      </c>
      <c r="AY163" s="335">
        <f>$I163*IF($G163="Pickup", SUMIFS(NewEmisData!E:E, NewEmisData!$A:$A, "Pickup", NewEmisData!$B:$B, $A163, NewEmisData!$C:$C, $H163, NewEmisData!$D:$D, AY$2), SUMIFS(NewEmisData!E:E, NewEmisData!$A:$A, "LDV", NewEmisData!$B:$B, $A163, NewEmisData!$C:$C, $H163, NewEmisData!$D:$D, AY$2))</f>
        <v>1.0010238476339899E-2</v>
      </c>
      <c r="AZ163" s="335">
        <f>$I163*IF($G163="Pickup", SUMIFS(NewEmisData!F:F, NewEmisData!$A:$A, "Pickup", NewEmisData!$B:$B, $A163, NewEmisData!$C:$C, $H163, NewEmisData!$D:$D, AZ$2), SUMIFS(NewEmisData!F:F, NewEmisData!$A:$A, "LDV", NewEmisData!$B:$B, $A163, NewEmisData!$C:$C, $H163, NewEmisData!$D:$D, AZ$2))</f>
        <v>1.00161273530144E-2</v>
      </c>
      <c r="BA163" s="335">
        <f>$I163*IF($G163="Pickup", SUMIFS(NewEmisData!G:G, NewEmisData!$A:$A, "Pickup", NewEmisData!$B:$B, $A163, NewEmisData!$C:$C, $H163, NewEmisData!$D:$D, BA$2), SUMIFS(NewEmisData!G:G, NewEmisData!$A:$A, "LDV", NewEmisData!$B:$B, $A163, NewEmisData!$C:$C, $H163, NewEmisData!$D:$D, BA$2))</f>
        <v>7.3231092956545603E-3</v>
      </c>
      <c r="BB163" s="335">
        <f>$I163*IF($G163="Pickup", SUMIFS(NewEmisData!H:H, NewEmisData!$A:$A, "Pickup", NewEmisData!$B:$B, $A163, NewEmisData!$C:$C, $H163, NewEmisData!$D:$D, BB$2), SUMIFS(NewEmisData!H:H, NewEmisData!$A:$A, "LDV", NewEmisData!$B:$B, $A163, NewEmisData!$C:$C, $H163, NewEmisData!$D:$D, BB$2))</f>
        <v>7.1259171686559502E-3</v>
      </c>
      <c r="BC163" s="335">
        <f>$I163*IF($G163="Pickup", SUMIFS(NewEmisData!I:I, NewEmisData!$A:$A, "Pickup", NewEmisData!$B:$B, $A163, NewEmisData!$C:$C, $H163, NewEmisData!$D:$D, BC$2), SUMIFS(NewEmisData!I:I, NewEmisData!$A:$A, "LDV", NewEmisData!$B:$B, $A163, NewEmisData!$C:$C, $H163, NewEmisData!$D:$D, BC$2))</f>
        <v>7.0786866585371699E-3</v>
      </c>
      <c r="BD163" s="335">
        <f>$I163*IF($G163="Pickup", SUMIFS(NewEmisData!J:J, NewEmisData!$A:$A, "Pickup", NewEmisData!$B:$B, $A163, NewEmisData!$C:$C, $H163, NewEmisData!$D:$D, BD$2), SUMIFS(NewEmisData!J:J, NewEmisData!$A:$A, "LDV", NewEmisData!$B:$B, $A163, NewEmisData!$C:$C, $H163, NewEmisData!$D:$D, BD$2))</f>
        <v>7.0609240367398201E-3</v>
      </c>
      <c r="BE163" s="335">
        <f>$I163*IF($G163="Pickup", SUMIFS(NewEmisData!K:K, NewEmisData!$A:$A, "Pickup", NewEmisData!$B:$B, $A163, NewEmisData!$C:$C, $H163, NewEmisData!$D:$D, BE$2), SUMIFS(NewEmisData!K:K, NewEmisData!$A:$A, "LDV", NewEmisData!$B:$B, $A163, NewEmisData!$C:$C, $H163, NewEmisData!$D:$D, BE$2))</f>
        <v>6.9386110678336301E-3</v>
      </c>
      <c r="BF163" s="335">
        <f>$I163*IF($G163="Pickup", SUMIFS(NewEmisData!L:L, NewEmisData!$A:$A, "Pickup", NewEmisData!$B:$B, $A163, NewEmisData!$C:$C, $H163, NewEmisData!$D:$D, BF$2), SUMIFS(NewEmisData!L:L, NewEmisData!$A:$A, "LDV", NewEmisData!$B:$B, $A163, NewEmisData!$C:$C, $H163, NewEmisData!$D:$D, BF$2))</f>
        <v>6.8278327244941798E-3</v>
      </c>
      <c r="BG163" s="335">
        <f>$I163*IF($G163="Pickup", SUMIFS(NewEmisData!M:M, NewEmisData!$A:$A, "Pickup", NewEmisData!$B:$B, $A163, NewEmisData!$C:$C, $H163, NewEmisData!$D:$D, BG$2), SUMIFS(NewEmisData!M:M, NewEmisData!$A:$A, "LDV", NewEmisData!$B:$B, $A163, NewEmisData!$C:$C, $H163, NewEmisData!$D:$D, BG$2))</f>
        <v>6.8230359525153703E-3</v>
      </c>
      <c r="BH163" s="335">
        <v>6.8948154849121281E-3</v>
      </c>
      <c r="BI163" s="335">
        <f>$I163*IF($G163="Pickup", SUMIFS(NewEmisData!E:E, NewEmisData!$A:$A, "Pickup", NewEmisData!$B:$B, $A163, NewEmisData!$C:$C, $H163, NewEmisData!$D:$D, BI$2), SUMIFS(NewEmisData!E:E, NewEmisData!$A:$A, "LDV", NewEmisData!$B:$B, $A163, NewEmisData!$C:$C, $H163, NewEmisData!$D:$D, BI$2))</f>
        <v>1.48251124534534</v>
      </c>
      <c r="BJ163" s="335">
        <f>$I163*IF($G163="Pickup", SUMIFS(NewEmisData!F:F, NewEmisData!$A:$A, "Pickup", NewEmisData!$B:$B, $A163, NewEmisData!$C:$C, $H163, NewEmisData!$D:$D, BJ$2), SUMIFS(NewEmisData!F:F, NewEmisData!$A:$A, "LDV", NewEmisData!$B:$B, $A163, NewEmisData!$C:$C, $H163, NewEmisData!$D:$D, BJ$2))</f>
        <v>1.22808663434379</v>
      </c>
      <c r="BK163" s="335">
        <f>$I163*IF($G163="Pickup", SUMIFS(NewEmisData!G:G, NewEmisData!$A:$A, "Pickup", NewEmisData!$B:$B, $A163, NewEmisData!$C:$C, $H163, NewEmisData!$D:$D, BK$2), SUMIFS(NewEmisData!G:G, NewEmisData!$A:$A, "LDV", NewEmisData!$B:$B, $A163, NewEmisData!$C:$C, $H163, NewEmisData!$D:$D, BK$2))</f>
        <v>0.91807354200382896</v>
      </c>
      <c r="BL163" s="335">
        <f>$I163*IF($G163="Pickup", SUMIFS(NewEmisData!H:H, NewEmisData!$A:$A, "Pickup", NewEmisData!$B:$B, $A163, NewEmisData!$C:$C, $H163, NewEmisData!$D:$D, BL$2), SUMIFS(NewEmisData!H:H, NewEmisData!$A:$A, "LDV", NewEmisData!$B:$B, $A163, NewEmisData!$C:$C, $H163, NewEmisData!$D:$D, BL$2))</f>
        <v>0.98238297821727305</v>
      </c>
      <c r="BM163" s="335">
        <f>$I163*IF($G163="Pickup", SUMIFS(NewEmisData!I:I, NewEmisData!$A:$A, "Pickup", NewEmisData!$B:$B, $A163, NewEmisData!$C:$C, $H163, NewEmisData!$D:$D, BM$2), SUMIFS(NewEmisData!I:I, NewEmisData!$A:$A, "LDV", NewEmisData!$B:$B, $A163, NewEmisData!$C:$C, $H163, NewEmisData!$D:$D, BM$2))</f>
        <v>1.0725932306113299</v>
      </c>
      <c r="BN163" s="335">
        <f>$I163*IF($G163="Pickup", SUMIFS(NewEmisData!J:J, NewEmisData!$A:$A, "Pickup", NewEmisData!$B:$B, $A163, NewEmisData!$C:$C, $H163, NewEmisData!$D:$D, BN$2), SUMIFS(NewEmisData!J:J, NewEmisData!$A:$A, "LDV", NewEmisData!$B:$B, $A163, NewEmisData!$C:$C, $H163, NewEmisData!$D:$D, BN$2))</f>
        <v>1.1199441114408999</v>
      </c>
      <c r="BO163" s="335">
        <f>$I163*IF($G163="Pickup", SUMIFS(NewEmisData!K:K, NewEmisData!$A:$A, "Pickup", NewEmisData!$B:$B, $A163, NewEmisData!$C:$C, $H163, NewEmisData!$D:$D, BO$2), SUMIFS(NewEmisData!K:K, NewEmisData!$A:$A, "LDV", NewEmisData!$B:$B, $A163, NewEmisData!$C:$C, $H163, NewEmisData!$D:$D, BO$2))</f>
        <v>1.10453796202271</v>
      </c>
      <c r="BP163" s="335">
        <f>$I163*IF($G163="Pickup", SUMIFS(NewEmisData!L:L, NewEmisData!$A:$A, "Pickup", NewEmisData!$B:$B, $A163, NewEmisData!$C:$C, $H163, NewEmisData!$D:$D, BP$2), SUMIFS(NewEmisData!L:L, NewEmisData!$A:$A, "LDV", NewEmisData!$B:$B, $A163, NewEmisData!$C:$C, $H163, NewEmisData!$D:$D, BP$2))</f>
        <v>1.0907612634210799</v>
      </c>
      <c r="BQ163" s="335">
        <f>$I163*IF($G163="Pickup", SUMIFS(NewEmisData!M:M, NewEmisData!$A:$A, "Pickup", NewEmisData!$B:$B, $A163, NewEmisData!$C:$C, $H163, NewEmisData!$D:$D, BQ$2), SUMIFS(NewEmisData!M:M, NewEmisData!$A:$A, "LDV", NewEmisData!$B:$B, $A163, NewEmisData!$C:$C, $H163, NewEmisData!$D:$D, BQ$2))</f>
        <v>1.1043108576684499</v>
      </c>
      <c r="BR163" s="335">
        <v>1.3668887567521777</v>
      </c>
      <c r="BS163" s="335">
        <f>$I163*IF($G163="Pickup", SUMIFS(NewEmisData!E:E, NewEmisData!$A:$A, "Pickup", NewEmisData!$B:$B, $A163, NewEmisData!$C:$C, $H163, NewEmisData!$D:$D, BS$2), SUMIFS(NewEmisData!E:E, NewEmisData!$A:$A, "LDV", NewEmisData!$B:$B, $A163, NewEmisData!$C:$C, $H163, NewEmisData!$D:$D, BS$2))</f>
        <v>0.16321186757077699</v>
      </c>
      <c r="BT163" s="335">
        <f>$I163*IF($G163="Pickup", SUMIFS(NewEmisData!F:F, NewEmisData!$A:$A, "Pickup", NewEmisData!$B:$B, $A163, NewEmisData!$C:$C, $H163, NewEmisData!$D:$D, BT$2), SUMIFS(NewEmisData!F:F, NewEmisData!$A:$A, "LDV", NewEmisData!$B:$B, $A163, NewEmisData!$C:$C, $H163, NewEmisData!$D:$D, BT$2))</f>
        <v>0.154397875969284</v>
      </c>
      <c r="BU163" s="335">
        <f>$I163*IF($G163="Pickup", SUMIFS(NewEmisData!G:G, NewEmisData!$A:$A, "Pickup", NewEmisData!$B:$B, $A163, NewEmisData!$C:$C, $H163, NewEmisData!$D:$D, BU$2), SUMIFS(NewEmisData!G:G, NewEmisData!$A:$A, "LDV", NewEmisData!$B:$B, $A163, NewEmisData!$C:$C, $H163, NewEmisData!$D:$D, BU$2))</f>
        <v>0.10925895770364299</v>
      </c>
      <c r="BV163" s="335">
        <f>$I163*IF($G163="Pickup", SUMIFS(NewEmisData!H:H, NewEmisData!$A:$A, "Pickup", NewEmisData!$B:$B, $A163, NewEmisData!$C:$C, $H163, NewEmisData!$D:$D, BV$2), SUMIFS(NewEmisData!H:H, NewEmisData!$A:$A, "LDV", NewEmisData!$B:$B, $A163, NewEmisData!$C:$C, $H163, NewEmisData!$D:$D, BV$2))</f>
        <v>0.10320250472907801</v>
      </c>
      <c r="BW163" s="335">
        <f>$I163*IF($G163="Pickup", SUMIFS(NewEmisData!I:I, NewEmisData!$A:$A, "Pickup", NewEmisData!$B:$B, $A163, NewEmisData!$C:$C, $H163, NewEmisData!$D:$D, BW$2), SUMIFS(NewEmisData!I:I, NewEmisData!$A:$A, "LDV", NewEmisData!$B:$B, $A163, NewEmisData!$C:$C, $H163, NewEmisData!$D:$D, BW$2))</f>
        <v>0.120586776372786</v>
      </c>
      <c r="BX163" s="335">
        <f>$I163*IF($G163="Pickup", SUMIFS(NewEmisData!J:J, NewEmisData!$A:$A, "Pickup", NewEmisData!$B:$B, $A163, NewEmisData!$C:$C, $H163, NewEmisData!$D:$D, BX$2), SUMIFS(NewEmisData!J:J, NewEmisData!$A:$A, "LDV", NewEmisData!$B:$B, $A163, NewEmisData!$C:$C, $H163, NewEmisData!$D:$D, BX$2))</f>
        <v>0.14263504906803201</v>
      </c>
      <c r="BY163" s="335">
        <f>$I163*IF($G163="Pickup", SUMIFS(NewEmisData!K:K, NewEmisData!$A:$A, "Pickup", NewEmisData!$B:$B, $A163, NewEmisData!$C:$C, $H163, NewEmisData!$D:$D, BY$2), SUMIFS(NewEmisData!K:K, NewEmisData!$A:$A, "LDV", NewEmisData!$B:$B, $A163, NewEmisData!$C:$C, $H163, NewEmisData!$D:$D, BY$2))</f>
        <v>0.15896719271608001</v>
      </c>
      <c r="BZ163" s="335">
        <f>$I163*IF($G163="Pickup", SUMIFS(NewEmisData!L:L, NewEmisData!$A:$A, "Pickup", NewEmisData!$B:$B, $A163, NewEmisData!$C:$C, $H163, NewEmisData!$D:$D, BZ$2), SUMIFS(NewEmisData!L:L, NewEmisData!$A:$A, "LDV", NewEmisData!$B:$B, $A163, NewEmisData!$C:$C, $H163, NewEmisData!$D:$D, BZ$2))</f>
        <v>0.16492550955944399</v>
      </c>
      <c r="CA163" s="335">
        <f>$I163*IF($G163="Pickup", SUMIFS(NewEmisData!M:M, NewEmisData!$A:$A, "Pickup", NewEmisData!$B:$B, $A163, NewEmisData!$C:$C, $H163, NewEmisData!$D:$D, CA$2), SUMIFS(NewEmisData!M:M, NewEmisData!$A:$A, "LDV", NewEmisData!$B:$B, $A163, NewEmisData!$C:$C, $H163, NewEmisData!$D:$D, CA$2))</f>
        <v>0.17726949696552699</v>
      </c>
      <c r="CB163" s="335">
        <v>6.7324914528478774E-2</v>
      </c>
      <c r="CC163" s="335">
        <f>$I163*IF($G163="Pickup", SUMIFS(NewEmisData!E:E, NewEmisData!$A:$A, "Pickup", NewEmisData!$B:$B, $A163, NewEmisData!$C:$C, $H163, NewEmisData!$D:$D, CC$2), SUMIFS(NewEmisData!E:E, NewEmisData!$A:$A, "LDV", NewEmisData!$B:$B, $A163, NewEmisData!$C:$C, $H163, NewEmisData!$D:$D, CC$2))</f>
        <v>1.8729600919409201E-2</v>
      </c>
      <c r="CD163" s="335">
        <f>$I163*IF($G163="Pickup", SUMIFS(NewEmisData!F:F, NewEmisData!$A:$A, "Pickup", NewEmisData!$B:$B, $A163, NewEmisData!$C:$C, $H163, NewEmisData!$D:$D, CD$2), SUMIFS(NewEmisData!F:F, NewEmisData!$A:$A, "LDV", NewEmisData!$B:$B, $A163, NewEmisData!$C:$C, $H163, NewEmisData!$D:$D, CD$2))</f>
        <v>1.87295992113196E-2</v>
      </c>
      <c r="CE163" s="335">
        <f>$I163*IF($G163="Pickup", SUMIFS(NewEmisData!G:G, NewEmisData!$A:$A, "Pickup", NewEmisData!$B:$B, $A163, NewEmisData!$C:$C, $H163, NewEmisData!$D:$D, CE$2), SUMIFS(NewEmisData!G:G, NewEmisData!$A:$A, "LDV", NewEmisData!$B:$B, $A163, NewEmisData!$C:$C, $H163, NewEmisData!$D:$D, CE$2))</f>
        <v>1.7896401271485798E-2</v>
      </c>
      <c r="CF163" s="335">
        <f>$I163*IF($G163="Pickup", SUMIFS(NewEmisData!H:H, NewEmisData!$A:$A, "Pickup", NewEmisData!$B:$B, $A163, NewEmisData!$C:$C, $H163, NewEmisData!$D:$D, CF$2), SUMIFS(NewEmisData!H:H, NewEmisData!$A:$A, "LDV", NewEmisData!$B:$B, $A163, NewEmisData!$C:$C, $H163, NewEmisData!$D:$D, CF$2))</f>
        <v>1.8442422202507001E-2</v>
      </c>
      <c r="CG163" s="335">
        <f>$I163*IF($G163="Pickup", SUMIFS(NewEmisData!I:I, NewEmisData!$A:$A, "Pickup", NewEmisData!$B:$B, $A163, NewEmisData!$C:$C, $H163, NewEmisData!$D:$D, CG$2), SUMIFS(NewEmisData!I:I, NewEmisData!$A:$A, "LDV", NewEmisData!$B:$B, $A163, NewEmisData!$C:$C, $H163, NewEmisData!$D:$D, CG$2))</f>
        <v>2.00045303285145E-2</v>
      </c>
      <c r="CH163" s="335">
        <f>$I163*IF($G163="Pickup", SUMIFS(NewEmisData!J:J, NewEmisData!$A:$A, "Pickup", NewEmisData!$B:$B, $A163, NewEmisData!$C:$C, $H163, NewEmisData!$D:$D, CH$2), SUMIFS(NewEmisData!J:J, NewEmisData!$A:$A, "LDV", NewEmisData!$B:$B, $A163, NewEmisData!$C:$C, $H163, NewEmisData!$D:$D, CH$2))</f>
        <v>2.0893189392550599E-2</v>
      </c>
      <c r="CI163" s="335">
        <f>$I163*IF($G163="Pickup", SUMIFS(NewEmisData!K:K, NewEmisData!$A:$A, "Pickup", NewEmisData!$B:$B, $A163, NewEmisData!$C:$C, $H163, NewEmisData!$D:$D, CI$2), SUMIFS(NewEmisData!K:K, NewEmisData!$A:$A, "LDV", NewEmisData!$B:$B, $A163, NewEmisData!$C:$C, $H163, NewEmisData!$D:$D, CI$2))</f>
        <v>2.1181769136144502E-2</v>
      </c>
      <c r="CJ163" s="335">
        <f>$I163*IF($G163="Pickup", SUMIFS(NewEmisData!L:L, NewEmisData!$A:$A, "Pickup", NewEmisData!$B:$B, $A163, NewEmisData!$C:$C, $H163, NewEmisData!$D:$D, CJ$2), SUMIFS(NewEmisData!L:L, NewEmisData!$A:$A, "LDV", NewEmisData!$B:$B, $A163, NewEmisData!$C:$C, $H163, NewEmisData!$D:$D, CJ$2))</f>
        <v>2.1238997688836601E-2</v>
      </c>
      <c r="CK163" s="335">
        <f>$I163*IF($G163="Pickup", SUMIFS(NewEmisData!M:M, NewEmisData!$A:$A, "Pickup", NewEmisData!$B:$B, $A163, NewEmisData!$C:$C, $H163, NewEmisData!$D:$D, CK$2), SUMIFS(NewEmisData!M:M, NewEmisData!$A:$A, "LDV", NewEmisData!$B:$B, $A163, NewEmisData!$C:$C, $H163, NewEmisData!$D:$D, CK$2))</f>
        <v>2.1267714859422301E-2</v>
      </c>
      <c r="CL163" s="335">
        <v>2.0846527000014766E-2</v>
      </c>
      <c r="CM163" s="335">
        <f>$I163*IF($G163="Pickup", SUMIFS(NewEmisData!E:E, NewEmisData!$A:$A, "Pickup", NewEmisData!$B:$B, $A163, NewEmisData!$C:$C, $H163, NewEmisData!$D:$D, CM$2), SUMIFS(NewEmisData!E:E, NewEmisData!$A:$A, "LDV", NewEmisData!$B:$B, $A163, NewEmisData!$C:$C, $H163, NewEmisData!$D:$D, CM$2))</f>
        <v>7.2287830937431304E-3</v>
      </c>
      <c r="CN163" s="335">
        <f>$I163*IF($G163="Pickup", SUMIFS(NewEmisData!F:F, NewEmisData!$A:$A, "Pickup", NewEmisData!$B:$B, $A163, NewEmisData!$C:$C, $H163, NewEmisData!$D:$D, CN$2), SUMIFS(NewEmisData!F:F, NewEmisData!$A:$A, "LDV", NewEmisData!$B:$B, $A163, NewEmisData!$C:$C, $H163, NewEmisData!$D:$D, CN$2))</f>
        <v>7.4146327299102702E-3</v>
      </c>
      <c r="CO163" s="335">
        <f>$I163*IF($G163="Pickup", SUMIFS(NewEmisData!G:G, NewEmisData!$A:$A, "Pickup", NewEmisData!$B:$B, $A163, NewEmisData!$C:$C, $H163, NewEmisData!$D:$D, CO$2), SUMIFS(NewEmisData!G:G, NewEmisData!$A:$A, "LDV", NewEmisData!$B:$B, $A163, NewEmisData!$C:$C, $H163, NewEmisData!$D:$D, CO$2))</f>
        <v>6.76375506570253E-3</v>
      </c>
      <c r="CP163" s="335">
        <f>$I163*IF($G163="Pickup", SUMIFS(NewEmisData!H:H, NewEmisData!$A:$A, "Pickup", NewEmisData!$B:$B, $A163, NewEmisData!$C:$C, $H163, NewEmisData!$D:$D, CP$2), SUMIFS(NewEmisData!H:H, NewEmisData!$A:$A, "LDV", NewEmisData!$B:$B, $A163, NewEmisData!$C:$C, $H163, NewEmisData!$D:$D, CP$2))</f>
        <v>6.9716691870337104E-3</v>
      </c>
      <c r="CQ163" s="335">
        <f>$I163*IF($G163="Pickup", SUMIFS(NewEmisData!I:I, NewEmisData!$A:$A, "Pickup", NewEmisData!$B:$B, $A163, NewEmisData!$C:$C, $H163, NewEmisData!$D:$D, CQ$2), SUMIFS(NewEmisData!I:I, NewEmisData!$A:$A, "LDV", NewEmisData!$B:$B, $A163, NewEmisData!$C:$C, $H163, NewEmisData!$D:$D, CQ$2))</f>
        <v>7.2825939573400002E-3</v>
      </c>
      <c r="CR163" s="335">
        <f>$I163*IF($G163="Pickup", SUMIFS(NewEmisData!J:J, NewEmisData!$A:$A, "Pickup", NewEmisData!$B:$B, $A163, NewEmisData!$C:$C, $H163, NewEmisData!$D:$D, CR$2), SUMIFS(NewEmisData!J:J, NewEmisData!$A:$A, "LDV", NewEmisData!$B:$B, $A163, NewEmisData!$C:$C, $H163, NewEmisData!$D:$D, CR$2))</f>
        <v>7.5880838814802402E-3</v>
      </c>
      <c r="CS163" s="335">
        <f>$I163*IF($G163="Pickup", SUMIFS(NewEmisData!K:K, NewEmisData!$A:$A, "Pickup", NewEmisData!$B:$B, $A163, NewEmisData!$C:$C, $H163, NewEmisData!$D:$D, CS$2), SUMIFS(NewEmisData!K:K, NewEmisData!$A:$A, "LDV", NewEmisData!$B:$B, $A163, NewEmisData!$C:$C, $H163, NewEmisData!$D:$D, CS$2))</f>
        <v>7.7486002757361496E-3</v>
      </c>
      <c r="CT163" s="335">
        <f>$I163*IF($G163="Pickup", SUMIFS(NewEmisData!L:L, NewEmisData!$A:$A, "Pickup", NewEmisData!$B:$B, $A163, NewEmisData!$C:$C, $H163, NewEmisData!$D:$D, CT$2), SUMIFS(NewEmisData!L:L, NewEmisData!$A:$A, "LDV", NewEmisData!$B:$B, $A163, NewEmisData!$C:$C, $H163, NewEmisData!$D:$D, CT$2))</f>
        <v>7.8025827022679597E-3</v>
      </c>
      <c r="CU163" s="335">
        <f>$I163*IF($G163="Pickup", SUMIFS(NewEmisData!M:M, NewEmisData!$A:$A, "Pickup", NewEmisData!$B:$B, $A163, NewEmisData!$C:$C, $H163, NewEmisData!$D:$D, CU$2), SUMIFS(NewEmisData!M:M, NewEmisData!$A:$A, "LDV", NewEmisData!$B:$B, $A163, NewEmisData!$C:$C, $H163, NewEmisData!$D:$D, CU$2))</f>
        <v>7.8727516933241991E-3</v>
      </c>
      <c r="CV163" s="335">
        <v>5.2034722767286493E-3</v>
      </c>
      <c r="CW163" s="335">
        <v>2.3565166490963768E-3</v>
      </c>
      <c r="CX163" s="335">
        <v>1.9673319546263789E-3</v>
      </c>
      <c r="CY163" s="335">
        <v>1.6026857138538807E-3</v>
      </c>
      <c r="CZ163" s="335">
        <v>1.3411753569780424E-3</v>
      </c>
      <c r="DA163" s="335">
        <v>1.0123523956178946E-3</v>
      </c>
      <c r="DB163" s="335">
        <v>7.9852111520206551E-4</v>
      </c>
      <c r="DC163" s="335">
        <v>7.6707942200167378E-4</v>
      </c>
      <c r="DD163" s="335">
        <v>7.5828050366392866E-4</v>
      </c>
      <c r="DE163" s="335">
        <v>7.5710079606015706E-4</v>
      </c>
      <c r="DF163" s="335">
        <v>7.5710079606015706E-4</v>
      </c>
      <c r="DG163" s="335">
        <f>$I163*IF($G163="Pickup", SUMIFS(NewEmisData!E:E, NewEmisData!$A:$A, "Pickup", NewEmisData!$B:$B, $A163, NewEmisData!$C:$C, $H163, NewEmisData!$D:$D, DG$2), SUMIFS(NewEmisData!E:E, NewEmisData!$A:$A, "LDV", NewEmisData!$B:$B, $A163, NewEmisData!$C:$C, $H163, NewEmisData!$D:$D, DG$2))</f>
        <v>0</v>
      </c>
      <c r="DH163" s="335">
        <f>$I163*IF($G163="Pickup", SUMIFS(NewEmisData!F:F, NewEmisData!$A:$A, "Pickup", NewEmisData!$B:$B, $A163, NewEmisData!$C:$C, $H163, NewEmisData!$D:$D, DH$2), SUMIFS(NewEmisData!F:F, NewEmisData!$A:$A, "LDV", NewEmisData!$B:$B, $A163, NewEmisData!$C:$C, $H163, NewEmisData!$D:$D, DH$2))</f>
        <v>0</v>
      </c>
      <c r="DI163" s="335">
        <f>$I163*IF($G163="Pickup", SUMIFS(NewEmisData!G:G, NewEmisData!$A:$A, "Pickup", NewEmisData!$B:$B, $A163, NewEmisData!$C:$C, $H163, NewEmisData!$D:$D, DI$2), SUMIFS(NewEmisData!G:G, NewEmisData!$A:$A, "LDV", NewEmisData!$B:$B, $A163, NewEmisData!$C:$C, $H163, NewEmisData!$D:$D, DI$2))</f>
        <v>0</v>
      </c>
      <c r="DJ163" s="335">
        <f>$I163*IF($G163="Pickup", SUMIFS(NewEmisData!H:H, NewEmisData!$A:$A, "Pickup", NewEmisData!$B:$B, $A163, NewEmisData!$C:$C, $H163, NewEmisData!$D:$D, DJ$2), SUMIFS(NewEmisData!H:H, NewEmisData!$A:$A, "LDV", NewEmisData!$B:$B, $A163, NewEmisData!$C:$C, $H163, NewEmisData!$D:$D, DJ$2))</f>
        <v>0</v>
      </c>
      <c r="DK163" s="335">
        <f>$I163*IF($G163="Pickup", SUMIFS(NewEmisData!I:I, NewEmisData!$A:$A, "Pickup", NewEmisData!$B:$B, $A163, NewEmisData!$C:$C, $H163, NewEmisData!$D:$D, DK$2), SUMIFS(NewEmisData!I:I, NewEmisData!$A:$A, "LDV", NewEmisData!$B:$B, $A163, NewEmisData!$C:$C, $H163, NewEmisData!$D:$D, DK$2))</f>
        <v>0</v>
      </c>
      <c r="DL163" s="335">
        <f>$I163*IF($G163="Pickup", SUMIFS(NewEmisData!J:J, NewEmisData!$A:$A, "Pickup", NewEmisData!$B:$B, $A163, NewEmisData!$C:$C, $H163, NewEmisData!$D:$D, DL$2), SUMIFS(NewEmisData!J:J, NewEmisData!$A:$A, "LDV", NewEmisData!$B:$B, $A163, NewEmisData!$C:$C, $H163, NewEmisData!$D:$D, DL$2))</f>
        <v>0</v>
      </c>
      <c r="DM163" s="335">
        <f>$I163*IF($G163="Pickup", SUMIFS(NewEmisData!K:K, NewEmisData!$A:$A, "Pickup", NewEmisData!$B:$B, $A163, NewEmisData!$C:$C, $H163, NewEmisData!$D:$D, DM$2), SUMIFS(NewEmisData!K:K, NewEmisData!$A:$A, "LDV", NewEmisData!$B:$B, $A163, NewEmisData!$C:$C, $H163, NewEmisData!$D:$D, DM$2))</f>
        <v>0</v>
      </c>
      <c r="DN163" s="335">
        <f>$I163*IF($G163="Pickup", SUMIFS(NewEmisData!L:L, NewEmisData!$A:$A, "Pickup", NewEmisData!$B:$B, $A163, NewEmisData!$C:$C, $H163, NewEmisData!$D:$D, DN$2), SUMIFS(NewEmisData!L:L, NewEmisData!$A:$A, "LDV", NewEmisData!$B:$B, $A163, NewEmisData!$C:$C, $H163, NewEmisData!$D:$D, DN$2))</f>
        <v>0</v>
      </c>
      <c r="DO163" s="335">
        <f>$I163*IF($G163="Pickup", SUMIFS(NewEmisData!M:M, NewEmisData!$A:$A, "Pickup", NewEmisData!$B:$B, $A163, NewEmisData!$C:$C, $H163, NewEmisData!$D:$D, DO$2), SUMIFS(NewEmisData!M:M, NewEmisData!$A:$A, "LDV", NewEmisData!$B:$B, $A163, NewEmisData!$C:$C, $H163, NewEmisData!$D:$D, DO$2))</f>
        <v>0</v>
      </c>
      <c r="DP163" s="335">
        <v>1.5469500255793939E-3</v>
      </c>
      <c r="DQ163" s="335">
        <f>$I163*IF($G163="Pickup", SUMIFS(NewEmisData!E:E, NewEmisData!$A:$A, "Pickup", NewEmisData!$B:$B, $A163, NewEmisData!$C:$C, $H163, NewEmisData!$D:$D, DQ$2), SUMIFS(NewEmisData!E:E, NewEmisData!$A:$A, "LDV", NewEmisData!$B:$B, $A163, NewEmisData!$C:$C, $H163, NewEmisData!$D:$D, DQ$2))</f>
        <v>2.33674779731823E-2</v>
      </c>
      <c r="DR163" s="335">
        <f>$I163*IF($G163="Pickup", SUMIFS(NewEmisData!F:F, NewEmisData!$A:$A, "Pickup", NewEmisData!$B:$B, $A163, NewEmisData!$C:$C, $H163, NewEmisData!$D:$D, DR$2), SUMIFS(NewEmisData!F:F, NewEmisData!$A:$A, "LDV", NewEmisData!$B:$B, $A163, NewEmisData!$C:$C, $H163, NewEmisData!$D:$D, DR$2))</f>
        <v>1.9525178006445001E-2</v>
      </c>
      <c r="DS163" s="335">
        <f>$I163*IF($G163="Pickup", SUMIFS(NewEmisData!G:G, NewEmisData!$A:$A, "Pickup", NewEmisData!$B:$B, $A163, NewEmisData!$C:$C, $H163, NewEmisData!$D:$D, DS$2), SUMIFS(NewEmisData!G:G, NewEmisData!$A:$A, "LDV", NewEmisData!$B:$B, $A163, NewEmisData!$C:$C, $H163, NewEmisData!$D:$D, DS$2))</f>
        <v>1.6477832855323799E-2</v>
      </c>
      <c r="DT163" s="335">
        <f>$I163*IF($G163="Pickup", SUMIFS(NewEmisData!H:H, NewEmisData!$A:$A, "Pickup", NewEmisData!$B:$B, $A163, NewEmisData!$C:$C, $H163, NewEmisData!$D:$D, DT$2), SUMIFS(NewEmisData!H:H, NewEmisData!$A:$A, "LDV", NewEmisData!$B:$B, $A163, NewEmisData!$C:$C, $H163, NewEmisData!$D:$D, DT$2))</f>
        <v>1.2323455390398899E-2</v>
      </c>
      <c r="DU163" s="335">
        <f>$I163*IF($G163="Pickup", SUMIFS(NewEmisData!I:I, NewEmisData!$A:$A, "Pickup", NewEmisData!$B:$B, $A163, NewEmisData!$C:$C, $H163, NewEmisData!$D:$D, DU$2), SUMIFS(NewEmisData!I:I, NewEmisData!$A:$A, "LDV", NewEmisData!$B:$B, $A163, NewEmisData!$C:$C, $H163, NewEmisData!$D:$D, DU$2))</f>
        <v>1.0486485983059899E-2</v>
      </c>
      <c r="DV163" s="335">
        <f>$I163*IF($G163="Pickup", SUMIFS(NewEmisData!J:J, NewEmisData!$A:$A, "Pickup", NewEmisData!$B:$B, $A163, NewEmisData!$C:$C, $H163, NewEmisData!$D:$D, DV$2), SUMIFS(NewEmisData!J:J, NewEmisData!$A:$A, "LDV", NewEmisData!$B:$B, $A163, NewEmisData!$C:$C, $H163, NewEmisData!$D:$D, DV$2))</f>
        <v>9.7436333441081602E-3</v>
      </c>
      <c r="DW163" s="335">
        <f>$I163*IF($G163="Pickup", SUMIFS(NewEmisData!K:K, NewEmisData!$A:$A, "Pickup", NewEmisData!$B:$B, $A163, NewEmisData!$C:$C, $H163, NewEmisData!$D:$D, DW$2), SUMIFS(NewEmisData!K:K, NewEmisData!$A:$A, "LDV", NewEmisData!$B:$B, $A163, NewEmisData!$C:$C, $H163, NewEmisData!$D:$D, DW$2))</f>
        <v>9.3430650941362103E-3</v>
      </c>
      <c r="DX163" s="335">
        <f>$I163*IF($G163="Pickup", SUMIFS(NewEmisData!L:L, NewEmisData!$A:$A, "Pickup", NewEmisData!$B:$B, $A163, NewEmisData!$C:$C, $H163, NewEmisData!$D:$D, DX$2), SUMIFS(NewEmisData!L:L, NewEmisData!$A:$A, "LDV", NewEmisData!$B:$B, $A163, NewEmisData!$C:$C, $H163, NewEmisData!$D:$D, DX$2))</f>
        <v>9.2294945579063908E-3</v>
      </c>
      <c r="DY163" s="335">
        <f>$I163*IF($G163="Pickup", SUMIFS(NewEmisData!M:M, NewEmisData!$A:$A, "Pickup", NewEmisData!$B:$B, $A163, NewEmisData!$C:$C, $H163, NewEmisData!$D:$D, DY$2), SUMIFS(NewEmisData!M:M, NewEmisData!$A:$A, "LDV", NewEmisData!$B:$B, $A163, NewEmisData!$C:$C, $H163, NewEmisData!$D:$D, DY$2))</f>
        <v>9.2611544349932001E-3</v>
      </c>
      <c r="DZ163" s="335">
        <v>1.1249473833176088E-2</v>
      </c>
      <c r="EA163" s="335">
        <f t="shared" si="234"/>
        <v>427.22035607805998</v>
      </c>
      <c r="EB163" s="335">
        <f t="shared" si="235"/>
        <v>410.99295031887198</v>
      </c>
      <c r="EC163" s="335">
        <f t="shared" si="236"/>
        <v>286.65796119002903</v>
      </c>
      <c r="ED163" s="335">
        <f t="shared" si="237"/>
        <v>251.42291340526501</v>
      </c>
      <c r="EE163" s="335">
        <f t="shared" si="238"/>
        <v>237.879150946539</v>
      </c>
      <c r="EF163" s="335">
        <f t="shared" si="239"/>
        <v>231.785973261176</v>
      </c>
      <c r="EG163" s="335">
        <f t="shared" si="240"/>
        <v>226.95489929379499</v>
      </c>
      <c r="EH163" s="335">
        <f t="shared" si="241"/>
        <v>225.270240547784</v>
      </c>
      <c r="EI163" s="335">
        <f t="shared" si="242"/>
        <v>225.537595537371</v>
      </c>
      <c r="EJ163" s="335">
        <f t="shared" si="243"/>
        <v>0.20481362413718007</v>
      </c>
      <c r="EK163" s="335">
        <f t="shared" si="244"/>
        <v>5.43221938231905E-2</v>
      </c>
      <c r="EL163" s="335">
        <f t="shared" si="245"/>
        <v>4.5813368539693498E-2</v>
      </c>
      <c r="EM163" s="335">
        <f t="shared" si="246"/>
        <v>4.3138992375732398E-2</v>
      </c>
      <c r="EN163" s="335">
        <f t="shared" si="247"/>
        <v>4.22702301498529E-2</v>
      </c>
      <c r="EO163" s="335">
        <f t="shared" si="248"/>
        <v>4.7266554092845102E-2</v>
      </c>
      <c r="EP163" s="335">
        <f t="shared" si="249"/>
        <v>4.92796412957313E-2</v>
      </c>
      <c r="EQ163" s="335">
        <f t="shared" si="250"/>
        <v>4.83132390691993E-2</v>
      </c>
      <c r="ER163" s="335">
        <f t="shared" si="251"/>
        <v>4.7598470704443001E-2</v>
      </c>
      <c r="ES163" s="335">
        <f t="shared" si="252"/>
        <v>4.8291189756298203E-2</v>
      </c>
      <c r="ET163" s="335">
        <f t="shared" si="253"/>
        <v>5.7317908516770433E-2</v>
      </c>
      <c r="EU163" s="335">
        <f t="shared" si="254"/>
        <v>4.5233219210783302E-3</v>
      </c>
      <c r="EV163" s="335">
        <f t="shared" si="255"/>
        <v>4.35150523268109E-3</v>
      </c>
      <c r="EW163" s="335">
        <f t="shared" si="256"/>
        <v>2.2073239302791599E-3</v>
      </c>
      <c r="EX163" s="335">
        <f t="shared" si="257"/>
        <v>1.93600769277144E-3</v>
      </c>
      <c r="EY163" s="335">
        <f t="shared" si="258"/>
        <v>1.83171782200173E-3</v>
      </c>
      <c r="EZ163" s="335">
        <f t="shared" si="259"/>
        <v>1.7848006969164801E-3</v>
      </c>
      <c r="FA163" s="335">
        <f t="shared" si="260"/>
        <v>1.74760082534328E-3</v>
      </c>
      <c r="FB163" s="335">
        <f t="shared" si="261"/>
        <v>1.73462764249673E-3</v>
      </c>
      <c r="FC163" s="335">
        <f t="shared" si="262"/>
        <v>1.7366872463193499E-3</v>
      </c>
      <c r="FD163" s="335">
        <f t="shared" si="263"/>
        <v>1.971385326188381E-3</v>
      </c>
      <c r="FE163" s="335">
        <f t="shared" si="264"/>
        <v>6.5525486311907397E-2</v>
      </c>
      <c r="FF163" s="335">
        <f t="shared" si="265"/>
        <v>6.5532413100286402E-2</v>
      </c>
      <c r="FG163" s="335">
        <f t="shared" si="266"/>
        <v>4.72274911635963E-2</v>
      </c>
      <c r="FH163" s="335">
        <f t="shared" si="267"/>
        <v>4.7004553415883499E-2</v>
      </c>
      <c r="FI163" s="335">
        <f t="shared" si="268"/>
        <v>4.6951187368693102E-2</v>
      </c>
      <c r="FJ163" s="335">
        <f t="shared" si="269"/>
        <v>4.69310774047937E-2</v>
      </c>
      <c r="FK163" s="335">
        <f t="shared" si="270"/>
        <v>4.6792796731001701E-2</v>
      </c>
      <c r="FL163" s="335">
        <f t="shared" si="271"/>
        <v>4.6667520898197902E-2</v>
      </c>
      <c r="FM163" s="335">
        <f t="shared" si="272"/>
        <v>4.6662125786885798E-2</v>
      </c>
      <c r="FN163" s="335">
        <f t="shared" si="273"/>
        <v>3.3278806736294783E-2</v>
      </c>
      <c r="FO163" s="335">
        <f t="shared" si="274"/>
        <v>1.0010238476339899E-2</v>
      </c>
      <c r="FP163" s="335">
        <f t="shared" si="275"/>
        <v>1.00161273530144E-2</v>
      </c>
      <c r="FQ163" s="335">
        <f t="shared" si="276"/>
        <v>7.3231092956545603E-3</v>
      </c>
      <c r="FR163" s="335">
        <f t="shared" si="277"/>
        <v>7.1259171686559502E-3</v>
      </c>
      <c r="FS163" s="335">
        <f t="shared" si="278"/>
        <v>7.0786866585371699E-3</v>
      </c>
      <c r="FT163" s="335">
        <f t="shared" si="279"/>
        <v>7.0609240367398201E-3</v>
      </c>
      <c r="FU163" s="335">
        <f t="shared" si="280"/>
        <v>6.9386110678336301E-3</v>
      </c>
      <c r="FV163" s="335">
        <f t="shared" si="281"/>
        <v>6.8278327244941798E-3</v>
      </c>
      <c r="FW163" s="335">
        <f t="shared" si="282"/>
        <v>6.8230359525153703E-3</v>
      </c>
      <c r="FX163" s="335">
        <f t="shared" si="283"/>
        <v>6.8948154849121281E-3</v>
      </c>
    </row>
    <row r="164" spans="1:180" x14ac:dyDescent="0.2">
      <c r="A164" s="305" t="str">
        <f>_xlfn.CONCAT(IF(LEFT(TRIM(A163),1)="*", "*R", "R"), 1+RIGHT(TRIM(A163),1))</f>
        <v>R6</v>
      </c>
      <c r="B164" s="305" t="str">
        <f t="shared" si="305"/>
        <v>TLCHE8511</v>
      </c>
      <c r="C164" s="305" t="str">
        <f t="shared" si="306"/>
        <v>TL.E85X.C.HE85.2011</v>
      </c>
      <c r="D164" s="301" t="str">
        <f t="shared" si="307"/>
        <v>bn-vmt, bn-vmt/a</v>
      </c>
      <c r="E164" s="301" t="str">
        <f t="shared" si="308"/>
        <v>TLE85X</v>
      </c>
      <c r="F164" s="301" t="str">
        <f t="shared" si="309"/>
        <v>TL</v>
      </c>
      <c r="G164" s="315" t="s">
        <v>815</v>
      </c>
      <c r="H164" s="315" t="s">
        <v>817</v>
      </c>
      <c r="I164" s="315">
        <v>1</v>
      </c>
      <c r="J164" s="315" t="str">
        <f t="shared" si="284"/>
        <v>Compact car-E85</v>
      </c>
      <c r="K164" s="335">
        <f>$I164*IF($G164="Pickup", SUMIFS(NewEmisData!E:E, NewEmisData!$A:$A, "Pickup", NewEmisData!$B:$B, $A164, NewEmisData!$C:$C, $H164, NewEmisData!$D:$D, K$2), SUMIFS(NewEmisData!E:E, NewEmisData!$A:$A, "LDV", NewEmisData!$B:$B, $A164, NewEmisData!$C:$C, $H164, NewEmisData!$D:$D, K$2))</f>
        <v>419.67640551412597</v>
      </c>
      <c r="L164" s="335">
        <f>$I164*IF($G164="Pickup", SUMIFS(NewEmisData!F:F, NewEmisData!$A:$A, "Pickup", NewEmisData!$B:$B, $A164, NewEmisData!$C:$C, $H164, NewEmisData!$D:$D, L$2), SUMIFS(NewEmisData!F:F, NewEmisData!$A:$A, "LDV", NewEmisData!$B:$B, $A164, NewEmisData!$C:$C, $H164, NewEmisData!$D:$D, L$2))</f>
        <v>404.10461508813802</v>
      </c>
      <c r="M164" s="335">
        <f>$I164*IF($G164="Pickup", SUMIFS(NewEmisData!G:G, NewEmisData!$A:$A, "Pickup", NewEmisData!$B:$B, $A164, NewEmisData!$C:$C, $H164, NewEmisData!$D:$D, M$2), SUMIFS(NewEmisData!G:G, NewEmisData!$A:$A, "LDV", NewEmisData!$B:$B, $A164, NewEmisData!$C:$C, $H164, NewEmisData!$D:$D, M$2))</f>
        <v>296.64497554148397</v>
      </c>
      <c r="N164" s="335">
        <f>$I164*IF($G164="Pickup", SUMIFS(NewEmisData!H:H, NewEmisData!$A:$A, "Pickup", NewEmisData!$B:$B, $A164, NewEmisData!$C:$C, $H164, NewEmisData!$D:$D, N$2), SUMIFS(NewEmisData!H:H, NewEmisData!$A:$A, "LDV", NewEmisData!$B:$B, $A164, NewEmisData!$C:$C, $H164, NewEmisData!$D:$D, N$2))</f>
        <v>259.84558529690901</v>
      </c>
      <c r="O164" s="335">
        <f>$I164*IF($G164="Pickup", SUMIFS(NewEmisData!I:I, NewEmisData!$A:$A, "Pickup", NewEmisData!$B:$B, $A164, NewEmisData!$C:$C, $H164, NewEmisData!$D:$D, O$2), SUMIFS(NewEmisData!I:I, NewEmisData!$A:$A, "LDV", NewEmisData!$B:$B, $A164, NewEmisData!$C:$C, $H164, NewEmisData!$D:$D, O$2))</f>
        <v>245.572517771138</v>
      </c>
      <c r="P164" s="335">
        <f>$I164*IF($G164="Pickup", SUMIFS(NewEmisData!J:J, NewEmisData!$A:$A, "Pickup", NewEmisData!$B:$B, $A164, NewEmisData!$C:$C, $H164, NewEmisData!$D:$D, P$2), SUMIFS(NewEmisData!J:J, NewEmisData!$A:$A, "LDV", NewEmisData!$B:$B, $A164, NewEmisData!$C:$C, $H164, NewEmisData!$D:$D, P$2))</f>
        <v>239.06681409593699</v>
      </c>
      <c r="Q164" s="335">
        <f>$I164*IF($G164="Pickup", SUMIFS(NewEmisData!K:K, NewEmisData!$A:$A, "Pickup", NewEmisData!$B:$B, $A164, NewEmisData!$C:$C, $H164, NewEmisData!$D:$D, Q$2), SUMIFS(NewEmisData!K:K, NewEmisData!$A:$A, "LDV", NewEmisData!$B:$B, $A164, NewEmisData!$C:$C, $H164, NewEmisData!$D:$D, Q$2))</f>
        <v>233.96415864234601</v>
      </c>
      <c r="R164" s="335">
        <f>$I164*IF($G164="Pickup", SUMIFS(NewEmisData!L:L, NewEmisData!$A:$A, "Pickup", NewEmisData!$B:$B, $A164, NewEmisData!$C:$C, $H164, NewEmisData!$D:$D, R$2), SUMIFS(NewEmisData!L:L, NewEmisData!$A:$A, "LDV", NewEmisData!$B:$B, $A164, NewEmisData!$C:$C, $H164, NewEmisData!$D:$D, R$2))</f>
        <v>232.18870705220701</v>
      </c>
      <c r="S164" s="335">
        <f>$I164*IF($G164="Pickup", SUMIFS(NewEmisData!M:M, NewEmisData!$A:$A, "Pickup", NewEmisData!$B:$B, $A164, NewEmisData!$C:$C, $H164, NewEmisData!$D:$D, S$2), SUMIFS(NewEmisData!M:M, NewEmisData!$A:$A, "LDV", NewEmisData!$B:$B, $A164, NewEmisData!$C:$C, $H164, NewEmisData!$D:$D, S$2))</f>
        <v>232.42779835443099</v>
      </c>
      <c r="T164" s="335">
        <v>0.20481362413718007</v>
      </c>
      <c r="U164" s="335">
        <f>$I164*IF($G164="Pickup", SUMIFS(NewEmisData!E:E, NewEmisData!$A:$A, "Pickup", NewEmisData!$B:$B, $A164, NewEmisData!$C:$C, $H164, NewEmisData!$D:$D, U$2), SUMIFS(NewEmisData!E:E, NewEmisData!$A:$A, "LDV", NewEmisData!$B:$B, $A164, NewEmisData!$C:$C, $H164, NewEmisData!$D:$D, U$2))</f>
        <v>4.85420613095323E-2</v>
      </c>
      <c r="V164" s="335">
        <f>$I164*IF($G164="Pickup", SUMIFS(NewEmisData!F:F, NewEmisData!$A:$A, "Pickup", NewEmisData!$B:$B, $A164, NewEmisData!$C:$C, $H164, NewEmisData!$D:$D, V$2), SUMIFS(NewEmisData!F:F, NewEmisData!$A:$A, "LDV", NewEmisData!$B:$B, $A164, NewEmisData!$C:$C, $H164, NewEmisData!$D:$D, V$2))</f>
        <v>4.1584694059798401E-2</v>
      </c>
      <c r="W164" s="335">
        <f>$I164*IF($G164="Pickup", SUMIFS(NewEmisData!G:G, NewEmisData!$A:$A, "Pickup", NewEmisData!$B:$B, $A164, NewEmisData!$C:$C, $H164, NewEmisData!$D:$D, W$2), SUMIFS(NewEmisData!G:G, NewEmisData!$A:$A, "LDV", NewEmisData!$B:$B, $A164, NewEmisData!$C:$C, $H164, NewEmisData!$D:$D, W$2))</f>
        <v>3.8512841866564999E-2</v>
      </c>
      <c r="X164" s="335">
        <f>$I164*IF($G164="Pickup", SUMIFS(NewEmisData!H:H, NewEmisData!$A:$A, "Pickup", NewEmisData!$B:$B, $A164, NewEmisData!$C:$C, $H164, NewEmisData!$D:$D, X$2), SUMIFS(NewEmisData!H:H, NewEmisData!$A:$A, "LDV", NewEmisData!$B:$B, $A164, NewEmisData!$C:$C, $H164, NewEmisData!$D:$D, X$2))</f>
        <v>3.7453351076298699E-2</v>
      </c>
      <c r="Y164" s="335">
        <f>$I164*IF($G164="Pickup", SUMIFS(NewEmisData!I:I, NewEmisData!$A:$A, "Pickup", NewEmisData!$B:$B, $A164, NewEmisData!$C:$C, $H164, NewEmisData!$D:$D, Y$2), SUMIFS(NewEmisData!I:I, NewEmisData!$A:$A, "LDV", NewEmisData!$B:$B, $A164, NewEmisData!$C:$C, $H164, NewEmisData!$D:$D, Y$2))</f>
        <v>4.17495921494591E-2</v>
      </c>
      <c r="Z164" s="335">
        <f>$I164*IF($G164="Pickup", SUMIFS(NewEmisData!J:J, NewEmisData!$A:$A, "Pickup", NewEmisData!$B:$B, $A164, NewEmisData!$C:$C, $H164, NewEmisData!$D:$D, Z$2), SUMIFS(NewEmisData!J:J, NewEmisData!$A:$A, "LDV", NewEmisData!$B:$B, $A164, NewEmisData!$C:$C, $H164, NewEmisData!$D:$D, Z$2))</f>
        <v>4.3363198134277997E-2</v>
      </c>
      <c r="AA164" s="335">
        <f>$I164*IF($G164="Pickup", SUMIFS(NewEmisData!K:K, NewEmisData!$A:$A, "Pickup", NewEmisData!$B:$B, $A164, NewEmisData!$C:$C, $H164, NewEmisData!$D:$D, AA$2), SUMIFS(NewEmisData!K:K, NewEmisData!$A:$A, "LDV", NewEmisData!$B:$B, $A164, NewEmisData!$C:$C, $H164, NewEmisData!$D:$D, AA$2))</f>
        <v>4.2354566228836397E-2</v>
      </c>
      <c r="AB164" s="335">
        <f>$I164*IF($G164="Pickup", SUMIFS(NewEmisData!L:L, NewEmisData!$A:$A, "Pickup", NewEmisData!$B:$B, $A164, NewEmisData!$C:$C, $H164, NewEmisData!$D:$D, AB$2), SUMIFS(NewEmisData!L:L, NewEmisData!$A:$A, "LDV", NewEmisData!$B:$B, $A164, NewEmisData!$C:$C, $H164, NewEmisData!$D:$D, AB$2))</f>
        <v>4.1664829012930303E-2</v>
      </c>
      <c r="AC164" s="335">
        <f>$I164*IF($G164="Pickup", SUMIFS(NewEmisData!M:M, NewEmisData!$A:$A, "Pickup", NewEmisData!$B:$B, $A164, NewEmisData!$C:$C, $H164, NewEmisData!$D:$D, AC$2), SUMIFS(NewEmisData!M:M, NewEmisData!$A:$A, "LDV", NewEmisData!$B:$B, $A164, NewEmisData!$C:$C, $H164, NewEmisData!$D:$D, AC$2))</f>
        <v>4.2271900806735603E-2</v>
      </c>
      <c r="AD164" s="335">
        <v>5.7317908516770433E-2</v>
      </c>
      <c r="AE164" s="335">
        <f>$I164*IF($G164="Pickup", SUMIFS(NewEmisData!E:E, NewEmisData!$A:$A, "Pickup", NewEmisData!$B:$B, $A164, NewEmisData!$C:$C, $H164, NewEmisData!$D:$D, AE$2), SUMIFS(NewEmisData!E:E, NewEmisData!$A:$A, "LDV", NewEmisData!$B:$B, $A164, NewEmisData!$C:$C, $H164, NewEmisData!$D:$D, AE$2))</f>
        <v>4.4434403610189698E-3</v>
      </c>
      <c r="AF164" s="335">
        <f>$I164*IF($G164="Pickup", SUMIFS(NewEmisData!F:F, NewEmisData!$A:$A, "Pickup", NewEmisData!$B:$B, $A164, NewEmisData!$C:$C, $H164, NewEmisData!$D:$D, AF$2), SUMIFS(NewEmisData!F:F, NewEmisData!$A:$A, "LDV", NewEmisData!$B:$B, $A164, NewEmisData!$C:$C, $H164, NewEmisData!$D:$D, AF$2))</f>
        <v>4.2785778468179296E-3</v>
      </c>
      <c r="AG164" s="335">
        <f>$I164*IF($G164="Pickup", SUMIFS(NewEmisData!G:G, NewEmisData!$A:$A, "Pickup", NewEmisData!$B:$B, $A164, NewEmisData!$C:$C, $H164, NewEmisData!$D:$D, AG$2), SUMIFS(NewEmisData!G:G, NewEmisData!$A:$A, "LDV", NewEmisData!$B:$B, $A164, NewEmisData!$C:$C, $H164, NewEmisData!$D:$D, AG$2))</f>
        <v>2.2842291862218301E-3</v>
      </c>
      <c r="AH164" s="335">
        <f>$I164*IF($G164="Pickup", SUMIFS(NewEmisData!H:H, NewEmisData!$A:$A, "Pickup", NewEmisData!$B:$B, $A164, NewEmisData!$C:$C, $H164, NewEmisData!$D:$D, AH$2), SUMIFS(NewEmisData!H:H, NewEmisData!$A:$A, "LDV", NewEmisData!$B:$B, $A164, NewEmisData!$C:$C, $H164, NewEmisData!$D:$D, AH$2))</f>
        <v>2.00086557744566E-3</v>
      </c>
      <c r="AI164" s="335">
        <f>$I164*IF($G164="Pickup", SUMIFS(NewEmisData!I:I, NewEmisData!$A:$A, "Pickup", NewEmisData!$B:$B, $A164, NewEmisData!$C:$C, $H164, NewEmisData!$D:$D, AI$2), SUMIFS(NewEmisData!I:I, NewEmisData!$A:$A, "LDV", NewEmisData!$B:$B, $A164, NewEmisData!$C:$C, $H164, NewEmisData!$D:$D, AI$2))</f>
        <v>1.8909591105040499E-3</v>
      </c>
      <c r="AJ164" s="335">
        <f>$I164*IF($G164="Pickup", SUMIFS(NewEmisData!J:J, NewEmisData!$A:$A, "Pickup", NewEmisData!$B:$B, $A164, NewEmisData!$C:$C, $H164, NewEmisData!$D:$D, AJ$2), SUMIFS(NewEmisData!J:J, NewEmisData!$A:$A, "LDV", NewEmisData!$B:$B, $A164, NewEmisData!$C:$C, $H164, NewEmisData!$D:$D, AJ$2))</f>
        <v>1.84086487691808E-3</v>
      </c>
      <c r="AK164" s="335">
        <f>$I164*IF($G164="Pickup", SUMIFS(NewEmisData!K:K, NewEmisData!$A:$A, "Pickup", NewEmisData!$B:$B, $A164, NewEmisData!$C:$C, $H164, NewEmisData!$D:$D, AK$2), SUMIFS(NewEmisData!K:K, NewEmisData!$A:$A, "LDV", NewEmisData!$B:$B, $A164, NewEmisData!$C:$C, $H164, NewEmisData!$D:$D, AK$2))</f>
        <v>1.80157428678178E-3</v>
      </c>
      <c r="AL164" s="335">
        <f>$I164*IF($G164="Pickup", SUMIFS(NewEmisData!L:L, NewEmisData!$A:$A, "Pickup", NewEmisData!$B:$B, $A164, NewEmisData!$C:$C, $H164, NewEmisData!$D:$D, AL$2), SUMIFS(NewEmisData!L:L, NewEmisData!$A:$A, "LDV", NewEmisData!$B:$B, $A164, NewEmisData!$C:$C, $H164, NewEmisData!$D:$D, AL$2))</f>
        <v>1.78790186962937E-3</v>
      </c>
      <c r="AM164" s="335">
        <f>$I164*IF($G164="Pickup", SUMIFS(NewEmisData!M:M, NewEmisData!$A:$A, "Pickup", NewEmisData!$B:$B, $A164, NewEmisData!$C:$C, $H164, NewEmisData!$D:$D, AM$2), SUMIFS(NewEmisData!M:M, NewEmisData!$A:$A, "LDV", NewEmisData!$B:$B, $A164, NewEmisData!$C:$C, $H164, NewEmisData!$D:$D, AM$2))</f>
        <v>1.7897430443873201E-3</v>
      </c>
      <c r="AN164" s="335">
        <v>1.971385326188381E-3</v>
      </c>
      <c r="AO164" s="335">
        <f>$I164*IF($G164="Pickup", SUMIFS(NewEmisData!E:E, NewEmisData!$A:$A, "Pickup", NewEmisData!$B:$B, $A164, NewEmisData!$C:$C, $H164, NewEmisData!$D:$D, AO$2), SUMIFS(NewEmisData!E:E, NewEmisData!$A:$A, "LDV", NewEmisData!$B:$B, $A164, NewEmisData!$C:$C, $H164, NewEmisData!$D:$D, AO$2))</f>
        <v>6.4822337358144896E-2</v>
      </c>
      <c r="AP164" s="335">
        <f>$I164*IF($G164="Pickup", SUMIFS(NewEmisData!F:F, NewEmisData!$A:$A, "Pickup", NewEmisData!$B:$B, $A164, NewEmisData!$C:$C, $H164, NewEmisData!$D:$D, AP$2), SUMIFS(NewEmisData!F:F, NewEmisData!$A:$A, "LDV", NewEmisData!$B:$B, $A164, NewEmisData!$C:$C, $H164, NewEmisData!$D:$D, AP$2))</f>
        <v>6.4837908765685404E-2</v>
      </c>
      <c r="AQ164" s="335">
        <f>$I164*IF($G164="Pickup", SUMIFS(NewEmisData!G:G, NewEmisData!$A:$A, "Pickup", NewEmisData!$B:$B, $A164, NewEmisData!$C:$C, $H164, NewEmisData!$D:$D, AQ$2), SUMIFS(NewEmisData!G:G, NewEmisData!$A:$A, "LDV", NewEmisData!$B:$B, $A164, NewEmisData!$C:$C, $H164, NewEmisData!$D:$D, AQ$2))</f>
        <v>5.2743763590154202E-2</v>
      </c>
      <c r="AR164" s="335">
        <f>$I164*IF($G164="Pickup", SUMIFS(NewEmisData!H:H, NewEmisData!$A:$A, "Pickup", NewEmisData!$B:$B, $A164, NewEmisData!$C:$C, $H164, NewEmisData!$D:$D, AR$2), SUMIFS(NewEmisData!H:H, NewEmisData!$A:$A, "LDV", NewEmisData!$B:$B, $A164, NewEmisData!$C:$C, $H164, NewEmisData!$D:$D, AR$2))</f>
        <v>5.2520196198013597E-2</v>
      </c>
      <c r="AS164" s="335">
        <f>$I164*IF($G164="Pickup", SUMIFS(NewEmisData!I:I, NewEmisData!$A:$A, "Pickup", NewEmisData!$B:$B, $A164, NewEmisData!$C:$C, $H164, NewEmisData!$D:$D, AS$2), SUMIFS(NewEmisData!I:I, NewEmisData!$A:$A, "LDV", NewEmisData!$B:$B, $A164, NewEmisData!$C:$C, $H164, NewEmisData!$D:$D, AS$2))</f>
        <v>5.2463644304192002E-2</v>
      </c>
      <c r="AT164" s="335">
        <f>$I164*IF($G164="Pickup", SUMIFS(NewEmisData!J:J, NewEmisData!$A:$A, "Pickup", NewEmisData!$B:$B, $A164, NewEmisData!$C:$C, $H164, NewEmisData!$D:$D, AT$2), SUMIFS(NewEmisData!J:J, NewEmisData!$A:$A, "LDV", NewEmisData!$B:$B, $A164, NewEmisData!$C:$C, $H164, NewEmisData!$D:$D, AT$2))</f>
        <v>5.2440329646546102E-2</v>
      </c>
      <c r="AU164" s="335">
        <f>$I164*IF($G164="Pickup", SUMIFS(NewEmisData!K:K, NewEmisData!$A:$A, "Pickup", NewEmisData!$B:$B, $A164, NewEmisData!$C:$C, $H164, NewEmisData!$D:$D, AU$2), SUMIFS(NewEmisData!K:K, NewEmisData!$A:$A, "LDV", NewEmisData!$B:$B, $A164, NewEmisData!$C:$C, $H164, NewEmisData!$D:$D, AU$2))</f>
        <v>5.23021646581514E-2</v>
      </c>
      <c r="AV164" s="335">
        <f>$I164*IF($G164="Pickup", SUMIFS(NewEmisData!L:L, NewEmisData!$A:$A, "Pickup", NewEmisData!$B:$B, $A164, NewEmisData!$C:$C, $H164, NewEmisData!$D:$D, AV$2), SUMIFS(NewEmisData!L:L, NewEmisData!$A:$A, "LDV", NewEmisData!$B:$B, $A164, NewEmisData!$C:$C, $H164, NewEmisData!$D:$D, AV$2))</f>
        <v>5.2178675954472099E-2</v>
      </c>
      <c r="AW164" s="335">
        <f>$I164*IF($G164="Pickup", SUMIFS(NewEmisData!M:M, NewEmisData!$A:$A, "Pickup", NewEmisData!$B:$B, $A164, NewEmisData!$C:$C, $H164, NewEmisData!$D:$D, AW$2), SUMIFS(NewEmisData!M:M, NewEmisData!$A:$A, "LDV", NewEmisData!$B:$B, $A164, NewEmisData!$C:$C, $H164, NewEmisData!$D:$D, AW$2))</f>
        <v>5.2172700953765999E-2</v>
      </c>
      <c r="AX164" s="335">
        <v>3.3278806736294783E-2</v>
      </c>
      <c r="AY164" s="335">
        <f>$I164*IF($G164="Pickup", SUMIFS(NewEmisData!E:E, NewEmisData!$A:$A, "Pickup", NewEmisData!$B:$B, $A164, NewEmisData!$C:$C, $H164, NewEmisData!$D:$D, AY$2), SUMIFS(NewEmisData!E:E, NewEmisData!$A:$A, "LDV", NewEmisData!$B:$B, $A164, NewEmisData!$C:$C, $H164, NewEmisData!$D:$D, AY$2))</f>
        <v>9.8683488873566507E-3</v>
      </c>
      <c r="AZ164" s="335">
        <f>$I164*IF($G164="Pickup", SUMIFS(NewEmisData!F:F, NewEmisData!$A:$A, "Pickup", NewEmisData!$B:$B, $A164, NewEmisData!$C:$C, $H164, NewEmisData!$D:$D, AZ$2), SUMIFS(NewEmisData!F:F, NewEmisData!$A:$A, "LDV", NewEmisData!$B:$B, $A164, NewEmisData!$C:$C, $H164, NewEmisData!$D:$D, AZ$2))</f>
        <v>9.88217384347829E-3</v>
      </c>
      <c r="BA164" s="335">
        <f>$I164*IF($G164="Pickup", SUMIFS(NewEmisData!G:G, NewEmisData!$A:$A, "Pickup", NewEmisData!$B:$B, $A164, NewEmisData!$C:$C, $H164, NewEmisData!$D:$D, BA$2), SUMIFS(NewEmisData!G:G, NewEmisData!$A:$A, "LDV", NewEmisData!$B:$B, $A164, NewEmisData!$C:$C, $H164, NewEmisData!$D:$D, BA$2))</f>
        <v>8.0183682752347305E-3</v>
      </c>
      <c r="BB164" s="335">
        <f>$I164*IF($G164="Pickup", SUMIFS(NewEmisData!H:H, NewEmisData!$A:$A, "Pickup", NewEmisData!$B:$B, $A164, NewEmisData!$C:$C, $H164, NewEmisData!$D:$D, BB$2), SUMIFS(NewEmisData!H:H, NewEmisData!$A:$A, "LDV", NewEmisData!$B:$B, $A164, NewEmisData!$C:$C, $H164, NewEmisData!$D:$D, BB$2))</f>
        <v>7.8205598319836794E-3</v>
      </c>
      <c r="BC164" s="335">
        <f>$I164*IF($G164="Pickup", SUMIFS(NewEmisData!I:I, NewEmisData!$A:$A, "Pickup", NewEmisData!$B:$B, $A164, NewEmisData!$C:$C, $H164, NewEmisData!$D:$D, BC$2), SUMIFS(NewEmisData!I:I, NewEmisData!$A:$A, "LDV", NewEmisData!$B:$B, $A164, NewEmisData!$C:$C, $H164, NewEmisData!$D:$D, BC$2))</f>
        <v>7.7705101128409003E-3</v>
      </c>
      <c r="BD164" s="335">
        <f>$I164*IF($G164="Pickup", SUMIFS(NewEmisData!J:J, NewEmisData!$A:$A, "Pickup", NewEmisData!$B:$B, $A164, NewEmisData!$C:$C, $H164, NewEmisData!$D:$D, BD$2), SUMIFS(NewEmisData!J:J, NewEmisData!$A:$A, "LDV", NewEmisData!$B:$B, $A164, NewEmisData!$C:$C, $H164, NewEmisData!$D:$D, BD$2))</f>
        <v>7.7499080674948602E-3</v>
      </c>
      <c r="BE164" s="335">
        <f>$I164*IF($G164="Pickup", SUMIFS(NewEmisData!K:K, NewEmisData!$A:$A, "Pickup", NewEmisData!$B:$B, $A164, NewEmisData!$C:$C, $H164, NewEmisData!$D:$D, BE$2), SUMIFS(NewEmisData!K:K, NewEmisData!$A:$A, "LDV", NewEmisData!$B:$B, $A164, NewEmisData!$C:$C, $H164, NewEmisData!$D:$D, BE$2))</f>
        <v>7.6276556248612501E-3</v>
      </c>
      <c r="BF164" s="335">
        <f>$I164*IF($G164="Pickup", SUMIFS(NewEmisData!L:L, NewEmisData!$A:$A, "Pickup", NewEmisData!$B:$B, $A164, NewEmisData!$C:$C, $H164, NewEmisData!$D:$D, BF$2), SUMIFS(NewEmisData!L:L, NewEmisData!$A:$A, "LDV", NewEmisData!$B:$B, $A164, NewEmisData!$C:$C, $H164, NewEmisData!$D:$D, BF$2))</f>
        <v>7.5183919209819098E-3</v>
      </c>
      <c r="BG164" s="335">
        <f>$I164*IF($G164="Pickup", SUMIFS(NewEmisData!M:M, NewEmisData!$A:$A, "Pickup", NewEmisData!$B:$B, $A164, NewEmisData!$C:$C, $H164, NewEmisData!$D:$D, BG$2), SUMIFS(NewEmisData!M:M, NewEmisData!$A:$A, "LDV", NewEmisData!$B:$B, $A164, NewEmisData!$C:$C, $H164, NewEmisData!$D:$D, BG$2))</f>
        <v>7.5131480934889404E-3</v>
      </c>
      <c r="BH164" s="335">
        <v>6.8948154849121281E-3</v>
      </c>
      <c r="BI164" s="335">
        <f>$I164*IF($G164="Pickup", SUMIFS(NewEmisData!E:E, NewEmisData!$A:$A, "Pickup", NewEmisData!$B:$B, $A164, NewEmisData!$C:$C, $H164, NewEmisData!$D:$D, BI$2), SUMIFS(NewEmisData!E:E, NewEmisData!$A:$A, "LDV", NewEmisData!$B:$B, $A164, NewEmisData!$C:$C, $H164, NewEmisData!$D:$D, BI$2))</f>
        <v>1.32570056659601</v>
      </c>
      <c r="BJ164" s="335">
        <f>$I164*IF($G164="Pickup", SUMIFS(NewEmisData!F:F, NewEmisData!$A:$A, "Pickup", NewEmisData!$B:$B, $A164, NewEmisData!$C:$C, $H164, NewEmisData!$D:$D, BJ$2), SUMIFS(NewEmisData!F:F, NewEmisData!$A:$A, "LDV", NewEmisData!$B:$B, $A164, NewEmisData!$C:$C, $H164, NewEmisData!$D:$D, BJ$2))</f>
        <v>1.1219409270783001</v>
      </c>
      <c r="BK164" s="335">
        <f>$I164*IF($G164="Pickup", SUMIFS(NewEmisData!G:G, NewEmisData!$A:$A, "Pickup", NewEmisData!$B:$B, $A164, NewEmisData!$C:$C, $H164, NewEmisData!$D:$D, BK$2), SUMIFS(NewEmisData!G:G, NewEmisData!$A:$A, "LDV", NewEmisData!$B:$B, $A164, NewEmisData!$C:$C, $H164, NewEmisData!$D:$D, BK$2))</f>
        <v>0.83252879315791894</v>
      </c>
      <c r="BL164" s="335">
        <f>$I164*IF($G164="Pickup", SUMIFS(NewEmisData!H:H, NewEmisData!$A:$A, "Pickup", NewEmisData!$B:$B, $A164, NewEmisData!$C:$C, $H164, NewEmisData!$D:$D, BL$2), SUMIFS(NewEmisData!H:H, NewEmisData!$A:$A, "LDV", NewEmisData!$B:$B, $A164, NewEmisData!$C:$C, $H164, NewEmisData!$D:$D, BL$2))</f>
        <v>0.89205385808431303</v>
      </c>
      <c r="BM164" s="335">
        <f>$I164*IF($G164="Pickup", SUMIFS(NewEmisData!I:I, NewEmisData!$A:$A, "Pickup", NewEmisData!$B:$B, $A164, NewEmisData!$C:$C, $H164, NewEmisData!$D:$D, BM$2), SUMIFS(NewEmisData!I:I, NewEmisData!$A:$A, "LDV", NewEmisData!$B:$B, $A164, NewEmisData!$C:$C, $H164, NewEmisData!$D:$D, BM$2))</f>
        <v>0.97570084220765296</v>
      </c>
      <c r="BN164" s="335">
        <f>$I164*IF($G164="Pickup", SUMIFS(NewEmisData!J:J, NewEmisData!$A:$A, "Pickup", NewEmisData!$B:$B, $A164, NewEmisData!$C:$C, $H164, NewEmisData!$D:$D, BN$2), SUMIFS(NewEmisData!J:J, NewEmisData!$A:$A, "LDV", NewEmisData!$B:$B, $A164, NewEmisData!$C:$C, $H164, NewEmisData!$D:$D, BN$2))</f>
        <v>1.01783855429797</v>
      </c>
      <c r="BO164" s="335">
        <f>$I164*IF($G164="Pickup", SUMIFS(NewEmisData!K:K, NewEmisData!$A:$A, "Pickup", NewEmisData!$B:$B, $A164, NewEmisData!$C:$C, $H164, NewEmisData!$D:$D, BO$2), SUMIFS(NewEmisData!K:K, NewEmisData!$A:$A, "LDV", NewEmisData!$B:$B, $A164, NewEmisData!$C:$C, $H164, NewEmisData!$D:$D, BO$2))</f>
        <v>1.0024623082797799</v>
      </c>
      <c r="BP164" s="335">
        <f>$I164*IF($G164="Pickup", SUMIFS(NewEmisData!L:L, NewEmisData!$A:$A, "Pickup", NewEmisData!$B:$B, $A164, NewEmisData!$C:$C, $H164, NewEmisData!$D:$D, BP$2), SUMIFS(NewEmisData!L:L, NewEmisData!$A:$A, "LDV", NewEmisData!$B:$B, $A164, NewEmisData!$C:$C, $H164, NewEmisData!$D:$D, BP$2))</f>
        <v>0.98935537647268101</v>
      </c>
      <c r="BQ164" s="335">
        <f>$I164*IF($G164="Pickup", SUMIFS(NewEmisData!M:M, NewEmisData!$A:$A, "Pickup", NewEmisData!$B:$B, $A164, NewEmisData!$C:$C, $H164, NewEmisData!$D:$D, BQ$2), SUMIFS(NewEmisData!M:M, NewEmisData!$A:$A, "LDV", NewEmisData!$B:$B, $A164, NewEmisData!$C:$C, $H164, NewEmisData!$D:$D, BQ$2))</f>
        <v>1.00140417178715</v>
      </c>
      <c r="BR164" s="335">
        <v>1.3668887567521777</v>
      </c>
      <c r="BS164" s="335">
        <f>$I164*IF($G164="Pickup", SUMIFS(NewEmisData!E:E, NewEmisData!$A:$A, "Pickup", NewEmisData!$B:$B, $A164, NewEmisData!$C:$C, $H164, NewEmisData!$D:$D, BS$2), SUMIFS(NewEmisData!E:E, NewEmisData!$A:$A, "LDV", NewEmisData!$B:$B, $A164, NewEmisData!$C:$C, $H164, NewEmisData!$D:$D, BS$2))</f>
        <v>0.137019353780302</v>
      </c>
      <c r="BT164" s="335">
        <f>$I164*IF($G164="Pickup", SUMIFS(NewEmisData!F:F, NewEmisData!$A:$A, "Pickup", NewEmisData!$B:$B, $A164, NewEmisData!$C:$C, $H164, NewEmisData!$D:$D, BT$2), SUMIFS(NewEmisData!F:F, NewEmisData!$A:$A, "LDV", NewEmisData!$B:$B, $A164, NewEmisData!$C:$C, $H164, NewEmisData!$D:$D, BT$2))</f>
        <v>0.133250973233911</v>
      </c>
      <c r="BU164" s="335">
        <f>$I164*IF($G164="Pickup", SUMIFS(NewEmisData!G:G, NewEmisData!$A:$A, "Pickup", NewEmisData!$B:$B, $A164, NewEmisData!$C:$C, $H164, NewEmisData!$D:$D, BU$2), SUMIFS(NewEmisData!G:G, NewEmisData!$A:$A, "LDV", NewEmisData!$B:$B, $A164, NewEmisData!$C:$C, $H164, NewEmisData!$D:$D, BU$2))</f>
        <v>9.9439295872654807E-2</v>
      </c>
      <c r="BV164" s="335">
        <f>$I164*IF($G164="Pickup", SUMIFS(NewEmisData!H:H, NewEmisData!$A:$A, "Pickup", NewEmisData!$B:$B, $A164, NewEmisData!$C:$C, $H164, NewEmisData!$D:$D, BV$2), SUMIFS(NewEmisData!H:H, NewEmisData!$A:$A, "LDV", NewEmisData!$B:$B, $A164, NewEmisData!$C:$C, $H164, NewEmisData!$D:$D, BV$2))</f>
        <v>9.3778372024376805E-2</v>
      </c>
      <c r="BW164" s="335">
        <f>$I164*IF($G164="Pickup", SUMIFS(NewEmisData!I:I, NewEmisData!$A:$A, "Pickup", NewEmisData!$B:$B, $A164, NewEmisData!$C:$C, $H164, NewEmisData!$D:$D, BW$2), SUMIFS(NewEmisData!I:I, NewEmisData!$A:$A, "LDV", NewEmisData!$B:$B, $A164, NewEmisData!$C:$C, $H164, NewEmisData!$D:$D, BW$2))</f>
        <v>0.10966688034274</v>
      </c>
      <c r="BX164" s="335">
        <f>$I164*IF($G164="Pickup", SUMIFS(NewEmisData!J:J, NewEmisData!$A:$A, "Pickup", NewEmisData!$B:$B, $A164, NewEmisData!$C:$C, $H164, NewEmisData!$D:$D, BX$2), SUMIFS(NewEmisData!J:J, NewEmisData!$A:$A, "LDV", NewEmisData!$B:$B, $A164, NewEmisData!$C:$C, $H164, NewEmisData!$D:$D, BX$2))</f>
        <v>0.130181993771496</v>
      </c>
      <c r="BY164" s="335">
        <f>$I164*IF($G164="Pickup", SUMIFS(NewEmisData!K:K, NewEmisData!$A:$A, "Pickup", NewEmisData!$B:$B, $A164, NewEmisData!$C:$C, $H164, NewEmisData!$D:$D, BY$2), SUMIFS(NewEmisData!K:K, NewEmisData!$A:$A, "LDV", NewEmisData!$B:$B, $A164, NewEmisData!$C:$C, $H164, NewEmisData!$D:$D, BY$2))</f>
        <v>0.14551322797611199</v>
      </c>
      <c r="BZ164" s="335">
        <f>$I164*IF($G164="Pickup", SUMIFS(NewEmisData!L:L, NewEmisData!$A:$A, "Pickup", NewEmisData!$B:$B, $A164, NewEmisData!$C:$C, $H164, NewEmisData!$D:$D, BZ$2), SUMIFS(NewEmisData!L:L, NewEmisData!$A:$A, "LDV", NewEmisData!$B:$B, $A164, NewEmisData!$C:$C, $H164, NewEmisData!$D:$D, BZ$2))</f>
        <v>0.151092504593482</v>
      </c>
      <c r="CA164" s="335">
        <f>$I164*IF($G164="Pickup", SUMIFS(NewEmisData!M:M, NewEmisData!$A:$A, "Pickup", NewEmisData!$B:$B, $A164, NewEmisData!$C:$C, $H164, NewEmisData!$D:$D, CA$2), SUMIFS(NewEmisData!M:M, NewEmisData!$A:$A, "LDV", NewEmisData!$B:$B, $A164, NewEmisData!$C:$C, $H164, NewEmisData!$D:$D, CA$2))</f>
        <v>0.162465752470559</v>
      </c>
      <c r="CB164" s="335">
        <v>6.7324914528478774E-2</v>
      </c>
      <c r="CC164" s="335">
        <f>$I164*IF($G164="Pickup", SUMIFS(NewEmisData!E:E, NewEmisData!$A:$A, "Pickup", NewEmisData!$B:$B, $A164, NewEmisData!$C:$C, $H164, NewEmisData!$D:$D, CC$2), SUMIFS(NewEmisData!E:E, NewEmisData!$A:$A, "LDV", NewEmisData!$B:$B, $A164, NewEmisData!$C:$C, $H164, NewEmisData!$D:$D, CC$2))</f>
        <v>1.8547030146358501E-2</v>
      </c>
      <c r="CD164" s="335">
        <f>$I164*IF($G164="Pickup", SUMIFS(NewEmisData!F:F, NewEmisData!$A:$A, "Pickup", NewEmisData!$B:$B, $A164, NewEmisData!$C:$C, $H164, NewEmisData!$D:$D, CD$2), SUMIFS(NewEmisData!F:F, NewEmisData!$A:$A, "LDV", NewEmisData!$B:$B, $A164, NewEmisData!$C:$C, $H164, NewEmisData!$D:$D, CD$2))</f>
        <v>1.85469993938937E-2</v>
      </c>
      <c r="CE164" s="335">
        <f>$I164*IF($G164="Pickup", SUMIFS(NewEmisData!G:G, NewEmisData!$A:$A, "Pickup", NewEmisData!$B:$B, $A164, NewEmisData!$C:$C, $H164, NewEmisData!$D:$D, CE$2), SUMIFS(NewEmisData!G:G, NewEmisData!$A:$A, "LDV", NewEmisData!$B:$B, $A164, NewEmisData!$C:$C, $H164, NewEmisData!$D:$D, CE$2))</f>
        <v>1.8452398436060301E-2</v>
      </c>
      <c r="CF164" s="335">
        <f>$I164*IF($G164="Pickup", SUMIFS(NewEmisData!H:H, NewEmisData!$A:$A, "Pickup", NewEmisData!$B:$B, $A164, NewEmisData!$C:$C, $H164, NewEmisData!$D:$D, CF$2), SUMIFS(NewEmisData!H:H, NewEmisData!$A:$A, "LDV", NewEmisData!$B:$B, $A164, NewEmisData!$C:$C, $H164, NewEmisData!$D:$D, CF$2))</f>
        <v>1.90153795953279E-2</v>
      </c>
      <c r="CG164" s="335">
        <f>$I164*IF($G164="Pickup", SUMIFS(NewEmisData!I:I, NewEmisData!$A:$A, "Pickup", NewEmisData!$B:$B, $A164, NewEmisData!$C:$C, $H164, NewEmisData!$D:$D, CG$2), SUMIFS(NewEmisData!I:I, NewEmisData!$A:$A, "LDV", NewEmisData!$B:$B, $A164, NewEmisData!$C:$C, $H164, NewEmisData!$D:$D, CG$2))</f>
        <v>2.06259998538827E-2</v>
      </c>
      <c r="CH164" s="335">
        <f>$I164*IF($G164="Pickup", SUMIFS(NewEmisData!J:J, NewEmisData!$A:$A, "Pickup", NewEmisData!$B:$B, $A164, NewEmisData!$C:$C, $H164, NewEmisData!$D:$D, CH$2), SUMIFS(NewEmisData!J:J, NewEmisData!$A:$A, "LDV", NewEmisData!$B:$B, $A164, NewEmisData!$C:$C, $H164, NewEmisData!$D:$D, CH$2))</f>
        <v>2.15422462041495E-2</v>
      </c>
      <c r="CI164" s="335">
        <f>$I164*IF($G164="Pickup", SUMIFS(NewEmisData!K:K, NewEmisData!$A:$A, "Pickup", NewEmisData!$B:$B, $A164, NewEmisData!$C:$C, $H164, NewEmisData!$D:$D, CI$2), SUMIFS(NewEmisData!K:K, NewEmisData!$A:$A, "LDV", NewEmisData!$B:$B, $A164, NewEmisData!$C:$C, $H164, NewEmisData!$D:$D, CI$2))</f>
        <v>2.1839816094931099E-2</v>
      </c>
      <c r="CJ164" s="335">
        <f>$I164*IF($G164="Pickup", SUMIFS(NewEmisData!L:L, NewEmisData!$A:$A, "Pickup", NewEmisData!$B:$B, $A164, NewEmisData!$C:$C, $H164, NewEmisData!$D:$D, CJ$2), SUMIFS(NewEmisData!L:L, NewEmisData!$A:$A, "LDV", NewEmisData!$B:$B, $A164, NewEmisData!$C:$C, $H164, NewEmisData!$D:$D, CJ$2))</f>
        <v>2.1898815091166601E-2</v>
      </c>
      <c r="CK164" s="335">
        <f>$I164*IF($G164="Pickup", SUMIFS(NewEmisData!M:M, NewEmisData!$A:$A, "Pickup", NewEmisData!$B:$B, $A164, NewEmisData!$C:$C, $H164, NewEmisData!$D:$D, CK$2), SUMIFS(NewEmisData!M:M, NewEmisData!$A:$A, "LDV", NewEmisData!$B:$B, $A164, NewEmisData!$C:$C, $H164, NewEmisData!$D:$D, CK$2))</f>
        <v>2.1928414168851499E-2</v>
      </c>
      <c r="CL164" s="335">
        <v>2.0846527000014766E-2</v>
      </c>
      <c r="CM164" s="335">
        <f>$I164*IF($G164="Pickup", SUMIFS(NewEmisData!E:E, NewEmisData!$A:$A, "Pickup", NewEmisData!$B:$B, $A164, NewEmisData!$C:$C, $H164, NewEmisData!$D:$D, CM$2), SUMIFS(NewEmisData!E:E, NewEmisData!$A:$A, "LDV", NewEmisData!$B:$B, $A164, NewEmisData!$C:$C, $H164, NewEmisData!$D:$D, CM$2))</f>
        <v>6.2094333887986004E-3</v>
      </c>
      <c r="CN164" s="335">
        <f>$I164*IF($G164="Pickup", SUMIFS(NewEmisData!F:F, NewEmisData!$A:$A, "Pickup", NewEmisData!$B:$B, $A164, NewEmisData!$C:$C, $H164, NewEmisData!$D:$D, CN$2), SUMIFS(NewEmisData!F:F, NewEmisData!$A:$A, "LDV", NewEmisData!$B:$B, $A164, NewEmisData!$C:$C, $H164, NewEmisData!$D:$D, CN$2))</f>
        <v>6.5097473575926402E-3</v>
      </c>
      <c r="CO164" s="335">
        <f>$I164*IF($G164="Pickup", SUMIFS(NewEmisData!G:G, NewEmisData!$A:$A, "Pickup", NewEmisData!$B:$B, $A164, NewEmisData!$C:$C, $H164, NewEmisData!$D:$D, CO$2), SUMIFS(NewEmisData!G:G, NewEmisData!$A:$A, "LDV", NewEmisData!$B:$B, $A164, NewEmisData!$C:$C, $H164, NewEmisData!$D:$D, CO$2))</f>
        <v>6.3480368759580904E-3</v>
      </c>
      <c r="CP164" s="335">
        <f>$I164*IF($G164="Pickup", SUMIFS(NewEmisData!H:H, NewEmisData!$A:$A, "Pickup", NewEmisData!$B:$B, $A164, NewEmisData!$C:$C, $H164, NewEmisData!$D:$D, CP$2), SUMIFS(NewEmisData!H:H, NewEmisData!$A:$A, "LDV", NewEmisData!$B:$B, $A164, NewEmisData!$C:$C, $H164, NewEmisData!$D:$D, CP$2))</f>
        <v>6.5309612269676296E-3</v>
      </c>
      <c r="CQ164" s="335">
        <f>$I164*IF($G164="Pickup", SUMIFS(NewEmisData!I:I, NewEmisData!$A:$A, "Pickup", NewEmisData!$B:$B, $A164, NewEmisData!$C:$C, $H164, NewEmisData!$D:$D, CQ$2), SUMIFS(NewEmisData!I:I, NewEmisData!$A:$A, "LDV", NewEmisData!$B:$B, $A164, NewEmisData!$C:$C, $H164, NewEmisData!$D:$D, CQ$2))</f>
        <v>6.80438551567813E-3</v>
      </c>
      <c r="CR164" s="335">
        <f>$I164*IF($G164="Pickup", SUMIFS(NewEmisData!J:J, NewEmisData!$A:$A, "Pickup", NewEmisData!$B:$B, $A164, NewEmisData!$C:$C, $H164, NewEmisData!$D:$D, CR$2), SUMIFS(NewEmisData!J:J, NewEmisData!$A:$A, "LDV", NewEmisData!$B:$B, $A164, NewEmisData!$C:$C, $H164, NewEmisData!$D:$D, CR$2))</f>
        <v>7.0729885156519904E-3</v>
      </c>
      <c r="CS164" s="335">
        <f>$I164*IF($G164="Pickup", SUMIFS(NewEmisData!K:K, NewEmisData!$A:$A, "Pickup", NewEmisData!$B:$B, $A164, NewEmisData!$C:$C, $H164, NewEmisData!$D:$D, CS$2), SUMIFS(NewEmisData!K:K, NewEmisData!$A:$A, "LDV", NewEmisData!$B:$B, $A164, NewEmisData!$C:$C, $H164, NewEmisData!$D:$D, CS$2))</f>
        <v>7.2141431732336897E-3</v>
      </c>
      <c r="CT164" s="335">
        <f>$I164*IF($G164="Pickup", SUMIFS(NewEmisData!L:L, NewEmisData!$A:$A, "Pickup", NewEmisData!$B:$B, $A164, NewEmisData!$C:$C, $H164, NewEmisData!$D:$D, CT$2), SUMIFS(NewEmisData!L:L, NewEmisData!$A:$A, "LDV", NewEmisData!$B:$B, $A164, NewEmisData!$C:$C, $H164, NewEmisData!$D:$D, CT$2))</f>
        <v>7.2616103108278903E-3</v>
      </c>
      <c r="CU164" s="335">
        <f>$I164*IF($G164="Pickup", SUMIFS(NewEmisData!M:M, NewEmisData!$A:$A, "Pickup", NewEmisData!$B:$B, $A164, NewEmisData!$C:$C, $H164, NewEmisData!$D:$D, CU$2), SUMIFS(NewEmisData!M:M, NewEmisData!$A:$A, "LDV", NewEmisData!$B:$B, $A164, NewEmisData!$C:$C, $H164, NewEmisData!$D:$D, CU$2))</f>
        <v>7.3233023742548999E-3</v>
      </c>
      <c r="CV164" s="335">
        <v>5.2034722767286493E-3</v>
      </c>
      <c r="CW164" s="335">
        <v>2.3565166490963768E-3</v>
      </c>
      <c r="CX164" s="335">
        <v>1.9673319546263789E-3</v>
      </c>
      <c r="CY164" s="335">
        <v>1.6026857138538807E-3</v>
      </c>
      <c r="CZ164" s="335">
        <v>1.3411753569780424E-3</v>
      </c>
      <c r="DA164" s="335">
        <v>1.0123523956178946E-3</v>
      </c>
      <c r="DB164" s="335">
        <v>7.9852111520206551E-4</v>
      </c>
      <c r="DC164" s="335">
        <v>7.6707942200167378E-4</v>
      </c>
      <c r="DD164" s="335">
        <v>7.5828050366392866E-4</v>
      </c>
      <c r="DE164" s="335">
        <v>7.5710079606015706E-4</v>
      </c>
      <c r="DF164" s="335">
        <v>7.5710079606015706E-4</v>
      </c>
      <c r="DG164" s="335">
        <f>$I164*IF($G164="Pickup", SUMIFS(NewEmisData!E:E, NewEmisData!$A:$A, "Pickup", NewEmisData!$B:$B, $A164, NewEmisData!$C:$C, $H164, NewEmisData!$D:$D, DG$2), SUMIFS(NewEmisData!E:E, NewEmisData!$A:$A, "LDV", NewEmisData!$B:$B, $A164, NewEmisData!$C:$C, $H164, NewEmisData!$D:$D, DG$2))</f>
        <v>0</v>
      </c>
      <c r="DH164" s="335">
        <f>$I164*IF($G164="Pickup", SUMIFS(NewEmisData!F:F, NewEmisData!$A:$A, "Pickup", NewEmisData!$B:$B, $A164, NewEmisData!$C:$C, $H164, NewEmisData!$D:$D, DH$2), SUMIFS(NewEmisData!F:F, NewEmisData!$A:$A, "LDV", NewEmisData!$B:$B, $A164, NewEmisData!$C:$C, $H164, NewEmisData!$D:$D, DH$2))</f>
        <v>0</v>
      </c>
      <c r="DI164" s="335">
        <f>$I164*IF($G164="Pickup", SUMIFS(NewEmisData!G:G, NewEmisData!$A:$A, "Pickup", NewEmisData!$B:$B, $A164, NewEmisData!$C:$C, $H164, NewEmisData!$D:$D, DI$2), SUMIFS(NewEmisData!G:G, NewEmisData!$A:$A, "LDV", NewEmisData!$B:$B, $A164, NewEmisData!$C:$C, $H164, NewEmisData!$D:$D, DI$2))</f>
        <v>0</v>
      </c>
      <c r="DJ164" s="335">
        <f>$I164*IF($G164="Pickup", SUMIFS(NewEmisData!H:H, NewEmisData!$A:$A, "Pickup", NewEmisData!$B:$B, $A164, NewEmisData!$C:$C, $H164, NewEmisData!$D:$D, DJ$2), SUMIFS(NewEmisData!H:H, NewEmisData!$A:$A, "LDV", NewEmisData!$B:$B, $A164, NewEmisData!$C:$C, $H164, NewEmisData!$D:$D, DJ$2))</f>
        <v>0</v>
      </c>
      <c r="DK164" s="335">
        <f>$I164*IF($G164="Pickup", SUMIFS(NewEmisData!I:I, NewEmisData!$A:$A, "Pickup", NewEmisData!$B:$B, $A164, NewEmisData!$C:$C, $H164, NewEmisData!$D:$D, DK$2), SUMIFS(NewEmisData!I:I, NewEmisData!$A:$A, "LDV", NewEmisData!$B:$B, $A164, NewEmisData!$C:$C, $H164, NewEmisData!$D:$D, DK$2))</f>
        <v>0</v>
      </c>
      <c r="DL164" s="335">
        <f>$I164*IF($G164="Pickup", SUMIFS(NewEmisData!J:J, NewEmisData!$A:$A, "Pickup", NewEmisData!$B:$B, $A164, NewEmisData!$C:$C, $H164, NewEmisData!$D:$D, DL$2), SUMIFS(NewEmisData!J:J, NewEmisData!$A:$A, "LDV", NewEmisData!$B:$B, $A164, NewEmisData!$C:$C, $H164, NewEmisData!$D:$D, DL$2))</f>
        <v>0</v>
      </c>
      <c r="DM164" s="335">
        <f>$I164*IF($G164="Pickup", SUMIFS(NewEmisData!K:K, NewEmisData!$A:$A, "Pickup", NewEmisData!$B:$B, $A164, NewEmisData!$C:$C, $H164, NewEmisData!$D:$D, DM$2), SUMIFS(NewEmisData!K:K, NewEmisData!$A:$A, "LDV", NewEmisData!$B:$B, $A164, NewEmisData!$C:$C, $H164, NewEmisData!$D:$D, DM$2))</f>
        <v>0</v>
      </c>
      <c r="DN164" s="335">
        <f>$I164*IF($G164="Pickup", SUMIFS(NewEmisData!L:L, NewEmisData!$A:$A, "Pickup", NewEmisData!$B:$B, $A164, NewEmisData!$C:$C, $H164, NewEmisData!$D:$D, DN$2), SUMIFS(NewEmisData!L:L, NewEmisData!$A:$A, "LDV", NewEmisData!$B:$B, $A164, NewEmisData!$C:$C, $H164, NewEmisData!$D:$D, DN$2))</f>
        <v>0</v>
      </c>
      <c r="DO164" s="335">
        <f>$I164*IF($G164="Pickup", SUMIFS(NewEmisData!M:M, NewEmisData!$A:$A, "Pickup", NewEmisData!$B:$B, $A164, NewEmisData!$C:$C, $H164, NewEmisData!$D:$D, DO$2), SUMIFS(NewEmisData!M:M, NewEmisData!$A:$A, "LDV", NewEmisData!$B:$B, $A164, NewEmisData!$C:$C, $H164, NewEmisData!$D:$D, DO$2))</f>
        <v>0</v>
      </c>
      <c r="DP164" s="335">
        <v>1.5469500255793939E-3</v>
      </c>
      <c r="DQ164" s="335">
        <f>$I164*IF($G164="Pickup", SUMIFS(NewEmisData!E:E, NewEmisData!$A:$A, "Pickup", NewEmisData!$B:$B, $A164, NewEmisData!$C:$C, $H164, NewEmisData!$D:$D, DQ$2), SUMIFS(NewEmisData!E:E, NewEmisData!$A:$A, "LDV", NewEmisData!$B:$B, $A164, NewEmisData!$C:$C, $H164, NewEmisData!$D:$D, DQ$2))</f>
        <v>2.0264876007702801E-2</v>
      </c>
      <c r="DR164" s="335">
        <f>$I164*IF($G164="Pickup", SUMIFS(NewEmisData!F:F, NewEmisData!$A:$A, "Pickup", NewEmisData!$B:$B, $A164, NewEmisData!$C:$C, $H164, NewEmisData!$D:$D, DR$2), SUMIFS(NewEmisData!F:F, NewEmisData!$A:$A, "LDV", NewEmisData!$B:$B, $A164, NewEmisData!$C:$C, $H164, NewEmisData!$D:$D, DR$2))</f>
        <v>1.7476291093061098E-2</v>
      </c>
      <c r="DS164" s="335">
        <f>$I164*IF($G164="Pickup", SUMIFS(NewEmisData!G:G, NewEmisData!$A:$A, "Pickup", NewEmisData!$B:$B, $A164, NewEmisData!$C:$C, $H164, NewEmisData!$D:$D, DS$2), SUMIFS(NewEmisData!G:G, NewEmisData!$A:$A, "LDV", NewEmisData!$B:$B, $A164, NewEmisData!$C:$C, $H164, NewEmisData!$D:$D, DS$2))</f>
        <v>1.4556629606467E-2</v>
      </c>
      <c r="DT164" s="335">
        <f>$I164*IF($G164="Pickup", SUMIFS(NewEmisData!H:H, NewEmisData!$A:$A, "Pickup", NewEmisData!$B:$B, $A164, NewEmisData!$C:$C, $H164, NewEmisData!$D:$D, DT$2), SUMIFS(NewEmisData!H:H, NewEmisData!$A:$A, "LDV", NewEmisData!$B:$B, $A164, NewEmisData!$C:$C, $H164, NewEmisData!$D:$D, DT$2))</f>
        <v>1.08581575576798E-2</v>
      </c>
      <c r="DU164" s="335">
        <f>$I164*IF($G164="Pickup", SUMIFS(NewEmisData!I:I, NewEmisData!$A:$A, "Pickup", NewEmisData!$B:$B, $A164, NewEmisData!$C:$C, $H164, NewEmisData!$D:$D, DU$2), SUMIFS(NewEmisData!I:I, NewEmisData!$A:$A, "LDV", NewEmisData!$B:$B, $A164, NewEmisData!$C:$C, $H164, NewEmisData!$D:$D, DU$2))</f>
        <v>9.2384332224605403E-3</v>
      </c>
      <c r="DV164" s="335">
        <f>$I164*IF($G164="Pickup", SUMIFS(NewEmisData!J:J, NewEmisData!$A:$A, "Pickup", NewEmisData!$B:$B, $A164, NewEmisData!$C:$C, $H164, NewEmisData!$D:$D, DV$2), SUMIFS(NewEmisData!J:J, NewEmisData!$A:$A, "LDV", NewEmisData!$B:$B, $A164, NewEmisData!$C:$C, $H164, NewEmisData!$D:$D, DV$2))</f>
        <v>8.5813745880311092E-3</v>
      </c>
      <c r="DW164" s="335">
        <f>$I164*IF($G164="Pickup", SUMIFS(NewEmisData!K:K, NewEmisData!$A:$A, "Pickup", NewEmisData!$B:$B, $A164, NewEmisData!$C:$C, $H164, NewEmisData!$D:$D, DW$2), SUMIFS(NewEmisData!K:K, NewEmisData!$A:$A, "LDV", NewEmisData!$B:$B, $A164, NewEmisData!$C:$C, $H164, NewEmisData!$D:$D, DW$2))</f>
        <v>8.2235517706582897E-3</v>
      </c>
      <c r="DX164" s="335">
        <f>$I164*IF($G164="Pickup", SUMIFS(NewEmisData!L:L, NewEmisData!$A:$A, "Pickup", NewEmisData!$B:$B, $A164, NewEmisData!$C:$C, $H164, NewEmisData!$D:$D, DX$2), SUMIFS(NewEmisData!L:L, NewEmisData!$A:$A, "LDV", NewEmisData!$B:$B, $A164, NewEmisData!$C:$C, $H164, NewEmisData!$D:$D, DX$2))</f>
        <v>8.1210505303536996E-3</v>
      </c>
      <c r="DY164" s="335">
        <f>$I164*IF($G164="Pickup", SUMIFS(NewEmisData!M:M, NewEmisData!$A:$A, "Pickup", NewEmisData!$B:$B, $A164, NewEmisData!$C:$C, $H164, NewEmisData!$D:$D, DY$2), SUMIFS(NewEmisData!M:M, NewEmisData!$A:$A, "LDV", NewEmisData!$B:$B, $A164, NewEmisData!$C:$C, $H164, NewEmisData!$D:$D, DY$2))</f>
        <v>8.1487894013837301E-3</v>
      </c>
      <c r="DZ164" s="335">
        <v>1.1249473833176088E-2</v>
      </c>
      <c r="EA164" s="335">
        <f t="shared" si="234"/>
        <v>419.67640551412597</v>
      </c>
      <c r="EB164" s="335">
        <f t="shared" si="235"/>
        <v>404.10461508813802</v>
      </c>
      <c r="EC164" s="335">
        <f t="shared" si="236"/>
        <v>296.64497554148397</v>
      </c>
      <c r="ED164" s="335">
        <f t="shared" si="237"/>
        <v>259.84558529690901</v>
      </c>
      <c r="EE164" s="335">
        <f t="shared" si="238"/>
        <v>245.572517771138</v>
      </c>
      <c r="EF164" s="335">
        <f t="shared" si="239"/>
        <v>239.06681409593699</v>
      </c>
      <c r="EG164" s="335">
        <f t="shared" si="240"/>
        <v>233.96415864234601</v>
      </c>
      <c r="EH164" s="335">
        <f t="shared" si="241"/>
        <v>232.18870705220701</v>
      </c>
      <c r="EI164" s="335">
        <f t="shared" si="242"/>
        <v>232.42779835443099</v>
      </c>
      <c r="EJ164" s="335">
        <f t="shared" si="243"/>
        <v>0.20481362413718007</v>
      </c>
      <c r="EK164" s="335">
        <f t="shared" si="244"/>
        <v>4.85420613095323E-2</v>
      </c>
      <c r="EL164" s="335">
        <f t="shared" si="245"/>
        <v>4.1584694059798401E-2</v>
      </c>
      <c r="EM164" s="335">
        <f t="shared" si="246"/>
        <v>3.8512841866564999E-2</v>
      </c>
      <c r="EN164" s="335">
        <f t="shared" si="247"/>
        <v>3.7453351076298699E-2</v>
      </c>
      <c r="EO164" s="335">
        <f t="shared" si="248"/>
        <v>4.17495921494591E-2</v>
      </c>
      <c r="EP164" s="335">
        <f t="shared" si="249"/>
        <v>4.3363198134277997E-2</v>
      </c>
      <c r="EQ164" s="335">
        <f t="shared" si="250"/>
        <v>4.2354566228836397E-2</v>
      </c>
      <c r="ER164" s="335">
        <f t="shared" si="251"/>
        <v>4.1664829012930303E-2</v>
      </c>
      <c r="ES164" s="335">
        <f t="shared" si="252"/>
        <v>4.2271900806735603E-2</v>
      </c>
      <c r="ET164" s="335">
        <f t="shared" si="253"/>
        <v>5.7317908516770433E-2</v>
      </c>
      <c r="EU164" s="335">
        <f t="shared" si="254"/>
        <v>4.4434403610189698E-3</v>
      </c>
      <c r="EV164" s="335">
        <f t="shared" si="255"/>
        <v>4.2785778468179296E-3</v>
      </c>
      <c r="EW164" s="335">
        <f t="shared" si="256"/>
        <v>2.2842291862218301E-3</v>
      </c>
      <c r="EX164" s="335">
        <f t="shared" si="257"/>
        <v>2.00086557744566E-3</v>
      </c>
      <c r="EY164" s="335">
        <f t="shared" si="258"/>
        <v>1.8909591105040499E-3</v>
      </c>
      <c r="EZ164" s="335">
        <f t="shared" si="259"/>
        <v>1.84086487691808E-3</v>
      </c>
      <c r="FA164" s="335">
        <f t="shared" si="260"/>
        <v>1.80157428678178E-3</v>
      </c>
      <c r="FB164" s="335">
        <f t="shared" si="261"/>
        <v>1.78790186962937E-3</v>
      </c>
      <c r="FC164" s="335">
        <f t="shared" si="262"/>
        <v>1.7897430443873201E-3</v>
      </c>
      <c r="FD164" s="335">
        <f t="shared" si="263"/>
        <v>1.971385326188381E-3</v>
      </c>
      <c r="FE164" s="335">
        <f t="shared" si="264"/>
        <v>6.4822337358144896E-2</v>
      </c>
      <c r="FF164" s="335">
        <f t="shared" si="265"/>
        <v>6.4837908765685404E-2</v>
      </c>
      <c r="FG164" s="335">
        <f t="shared" si="266"/>
        <v>5.2743763590154202E-2</v>
      </c>
      <c r="FH164" s="335">
        <f t="shared" si="267"/>
        <v>5.2520196198013597E-2</v>
      </c>
      <c r="FI164" s="335">
        <f t="shared" si="268"/>
        <v>5.2463644304192002E-2</v>
      </c>
      <c r="FJ164" s="335">
        <f t="shared" si="269"/>
        <v>5.2440329646546102E-2</v>
      </c>
      <c r="FK164" s="335">
        <f t="shared" si="270"/>
        <v>5.23021646581514E-2</v>
      </c>
      <c r="FL164" s="335">
        <f t="shared" si="271"/>
        <v>5.2178675954472099E-2</v>
      </c>
      <c r="FM164" s="335">
        <f t="shared" si="272"/>
        <v>5.2172700953765999E-2</v>
      </c>
      <c r="FN164" s="335">
        <f t="shared" si="273"/>
        <v>3.3278806736294783E-2</v>
      </c>
      <c r="FO164" s="335">
        <f t="shared" si="274"/>
        <v>9.8683488873566507E-3</v>
      </c>
      <c r="FP164" s="335">
        <f t="shared" si="275"/>
        <v>9.88217384347829E-3</v>
      </c>
      <c r="FQ164" s="335">
        <f t="shared" si="276"/>
        <v>8.0183682752347305E-3</v>
      </c>
      <c r="FR164" s="335">
        <f t="shared" si="277"/>
        <v>7.8205598319836794E-3</v>
      </c>
      <c r="FS164" s="335">
        <f t="shared" si="278"/>
        <v>7.7705101128409003E-3</v>
      </c>
      <c r="FT164" s="335">
        <f t="shared" si="279"/>
        <v>7.7499080674948602E-3</v>
      </c>
      <c r="FU164" s="335">
        <f t="shared" si="280"/>
        <v>7.6276556248612501E-3</v>
      </c>
      <c r="FV164" s="335">
        <f t="shared" si="281"/>
        <v>7.5183919209819098E-3</v>
      </c>
      <c r="FW164" s="335">
        <f t="shared" si="282"/>
        <v>7.5131480934889404E-3</v>
      </c>
      <c r="FX164" s="335">
        <f t="shared" si="283"/>
        <v>6.8948154849121281E-3</v>
      </c>
    </row>
    <row r="165" spans="1:180" x14ac:dyDescent="0.2">
      <c r="A165" s="305" t="str">
        <f>IF(LEFT(TRIM(TechData_All!AJ91),1)="*", _xlfn.CONCAT("*","R2"), "R2")</f>
        <v>R2</v>
      </c>
      <c r="B165" s="305" t="str">
        <f>TechData_All!A91</f>
        <v>TLFHE8511</v>
      </c>
      <c r="C165" s="305" t="str">
        <f>TechData_All!C91</f>
        <v>TL.E85X.F.HE85.2011</v>
      </c>
      <c r="D165" s="301" t="str">
        <f>TechData_All!D91</f>
        <v>bn-vmt, bn-vmt/a</v>
      </c>
      <c r="E165" s="301" t="str">
        <f>TechData_All!E91</f>
        <v>TLE85X</v>
      </c>
      <c r="F165" s="301" t="str">
        <f>TechData_All!F91</f>
        <v>TL</v>
      </c>
      <c r="G165" s="315" t="s">
        <v>818</v>
      </c>
      <c r="H165" s="315" t="s">
        <v>817</v>
      </c>
      <c r="I165" s="315">
        <v>1</v>
      </c>
      <c r="J165" s="315" t="str">
        <f t="shared" si="284"/>
        <v>Full size car-E85</v>
      </c>
      <c r="K165" s="335">
        <f>$I165*IF($G165="Pickup", SUMIFS(NewEmisData!E:E, NewEmisData!$A:$A, "Pickup", NewEmisData!$B:$B, $A165, NewEmisData!$C:$C, $H165, NewEmisData!$D:$D, K$2), SUMIFS(NewEmisData!E:E, NewEmisData!$A:$A, "LDV", NewEmisData!$B:$B, $A165, NewEmisData!$C:$C, $H165, NewEmisData!$D:$D, K$2))</f>
        <v>429.196687290726</v>
      </c>
      <c r="L165" s="335">
        <f>$I165*IF($G165="Pickup", SUMIFS(NewEmisData!F:F, NewEmisData!$A:$A, "Pickup", NewEmisData!$B:$B, $A165, NewEmisData!$C:$C, $H165, NewEmisData!$D:$D, L$2), SUMIFS(NewEmisData!F:F, NewEmisData!$A:$A, "LDV", NewEmisData!$B:$B, $A165, NewEmisData!$C:$C, $H165, NewEmisData!$D:$D, L$2))</f>
        <v>413.92588742451602</v>
      </c>
      <c r="M165" s="335">
        <f>$I165*IF($G165="Pickup", SUMIFS(NewEmisData!G:G, NewEmisData!$A:$A, "Pickup", NewEmisData!$B:$B, $A165, NewEmisData!$C:$C, $H165, NewEmisData!$D:$D, M$2), SUMIFS(NewEmisData!G:G, NewEmisData!$A:$A, "LDV", NewEmisData!$B:$B, $A165, NewEmisData!$C:$C, $H165, NewEmisData!$D:$D, M$2))</f>
        <v>357.54354908822597</v>
      </c>
      <c r="N165" s="335">
        <f>$I165*IF($G165="Pickup", SUMIFS(NewEmisData!H:H, NewEmisData!$A:$A, "Pickup", NewEmisData!$B:$B, $A165, NewEmisData!$C:$C, $H165, NewEmisData!$D:$D, N$2), SUMIFS(NewEmisData!H:H, NewEmisData!$A:$A, "LDV", NewEmisData!$B:$B, $A165, NewEmisData!$C:$C, $H165, NewEmisData!$D:$D, N$2))</f>
        <v>312.70443872824399</v>
      </c>
      <c r="O165" s="335">
        <f>$I165*IF($G165="Pickup", SUMIFS(NewEmisData!I:I, NewEmisData!$A:$A, "Pickup", NewEmisData!$B:$B, $A165, NewEmisData!$C:$C, $H165, NewEmisData!$D:$D, O$2), SUMIFS(NewEmisData!I:I, NewEmisData!$A:$A, "LDV", NewEmisData!$B:$B, $A165, NewEmisData!$C:$C, $H165, NewEmisData!$D:$D, O$2))</f>
        <v>295.131332198753</v>
      </c>
      <c r="P165" s="335">
        <f>$I165*IF($G165="Pickup", SUMIFS(NewEmisData!J:J, NewEmisData!$A:$A, "Pickup", NewEmisData!$B:$B, $A165, NewEmisData!$C:$C, $H165, NewEmisData!$D:$D, P$2), SUMIFS(NewEmisData!J:J, NewEmisData!$A:$A, "LDV", NewEmisData!$B:$B, $A165, NewEmisData!$C:$C, $H165, NewEmisData!$D:$D, P$2))</f>
        <v>287.00250507201002</v>
      </c>
      <c r="Q165" s="335">
        <f>$I165*IF($G165="Pickup", SUMIFS(NewEmisData!K:K, NewEmisData!$A:$A, "Pickup", NewEmisData!$B:$B, $A165, NewEmisData!$C:$C, $H165, NewEmisData!$D:$D, Q$2), SUMIFS(NewEmisData!K:K, NewEmisData!$A:$A, "LDV", NewEmisData!$B:$B, $A165, NewEmisData!$C:$C, $H165, NewEmisData!$D:$D, Q$2))</f>
        <v>280.70349092905099</v>
      </c>
      <c r="R165" s="335">
        <f>$I165*IF($G165="Pickup", SUMIFS(NewEmisData!L:L, NewEmisData!$A:$A, "Pickup", NewEmisData!$B:$B, $A165, NewEmisData!$C:$C, $H165, NewEmisData!$D:$D, R$2), SUMIFS(NewEmisData!L:L, NewEmisData!$A:$A, "LDV", NewEmisData!$B:$B, $A165, NewEmisData!$C:$C, $H165, NewEmisData!$D:$D, R$2))</f>
        <v>278.51705728958802</v>
      </c>
      <c r="S165" s="335">
        <f>$I165*IF($G165="Pickup", SUMIFS(NewEmisData!M:M, NewEmisData!$A:$A, "Pickup", NewEmisData!$B:$B, $A165, NewEmisData!$C:$C, $H165, NewEmisData!$D:$D, S$2), SUMIFS(NewEmisData!M:M, NewEmisData!$A:$A, "LDV", NewEmisData!$B:$B, $A165, NewEmisData!$C:$C, $H165, NewEmisData!$D:$D, S$2))</f>
        <v>278.75188774863398</v>
      </c>
      <c r="T165" s="335">
        <v>0.20481362413718007</v>
      </c>
      <c r="U165" s="335">
        <f>$I165*IF($G165="Pickup", SUMIFS(NewEmisData!E:E, NewEmisData!$A:$A, "Pickup", NewEmisData!$B:$B, $A165, NewEmisData!$C:$C, $H165, NewEmisData!$D:$D, U$2), SUMIFS(NewEmisData!E:E, NewEmisData!$A:$A, "LDV", NewEmisData!$B:$B, $A165, NewEmisData!$C:$C, $H165, NewEmisData!$D:$D, U$2))</f>
        <v>4.7739662510445001E-2</v>
      </c>
      <c r="V165" s="335">
        <f>$I165*IF($G165="Pickup", SUMIFS(NewEmisData!F:F, NewEmisData!$A:$A, "Pickup", NewEmisData!$B:$B, $A165, NewEmisData!$C:$C, $H165, NewEmisData!$D:$D, V$2), SUMIFS(NewEmisData!F:F, NewEmisData!$A:$A, "LDV", NewEmisData!$B:$B, $A165, NewEmisData!$C:$C, $H165, NewEmisData!$D:$D, V$2))</f>
        <v>4.0222650933890998E-2</v>
      </c>
      <c r="W165" s="335">
        <f>$I165*IF($G165="Pickup", SUMIFS(NewEmisData!G:G, NewEmisData!$A:$A, "Pickup", NewEmisData!$B:$B, $A165, NewEmisData!$C:$C, $H165, NewEmisData!$D:$D, W$2), SUMIFS(NewEmisData!G:G, NewEmisData!$A:$A, "LDV", NewEmisData!$B:$B, $A165, NewEmisData!$C:$C, $H165, NewEmisData!$D:$D, W$2))</f>
        <v>3.7026013334327097E-2</v>
      </c>
      <c r="X165" s="335">
        <f>$I165*IF($G165="Pickup", SUMIFS(NewEmisData!H:H, NewEmisData!$A:$A, "Pickup", NewEmisData!$B:$B, $A165, NewEmisData!$C:$C, $H165, NewEmisData!$D:$D, X$2), SUMIFS(NewEmisData!H:H, NewEmisData!$A:$A, "LDV", NewEmisData!$B:$B, $A165, NewEmisData!$C:$C, $H165, NewEmisData!$D:$D, X$2))</f>
        <v>3.5721368498802003E-2</v>
      </c>
      <c r="Y165" s="335">
        <f>$I165*IF($G165="Pickup", SUMIFS(NewEmisData!I:I, NewEmisData!$A:$A, "Pickup", NewEmisData!$B:$B, $A165, NewEmisData!$C:$C, $H165, NewEmisData!$D:$D, Y$2), SUMIFS(NewEmisData!I:I, NewEmisData!$A:$A, "LDV", NewEmisData!$B:$B, $A165, NewEmisData!$C:$C, $H165, NewEmisData!$D:$D, Y$2))</f>
        <v>3.9556628195455697E-2</v>
      </c>
      <c r="Z165" s="335">
        <f>$I165*IF($G165="Pickup", SUMIFS(NewEmisData!J:J, NewEmisData!$A:$A, "Pickup", NewEmisData!$B:$B, $A165, NewEmisData!$C:$C, $H165, NewEmisData!$D:$D, Z$2), SUMIFS(NewEmisData!J:J, NewEmisData!$A:$A, "LDV", NewEmisData!$B:$B, $A165, NewEmisData!$C:$C, $H165, NewEmisData!$D:$D, Z$2))</f>
        <v>4.0892160755087198E-2</v>
      </c>
      <c r="AA165" s="335">
        <f>$I165*IF($G165="Pickup", SUMIFS(NewEmisData!K:K, NewEmisData!$A:$A, "Pickup", NewEmisData!$B:$B, $A165, NewEmisData!$C:$C, $H165, NewEmisData!$D:$D, AA$2), SUMIFS(NewEmisData!K:K, NewEmisData!$A:$A, "LDV", NewEmisData!$B:$B, $A165, NewEmisData!$C:$C, $H165, NewEmisData!$D:$D, AA$2))</f>
        <v>3.9809174920499499E-2</v>
      </c>
      <c r="AB165" s="335">
        <f>$I165*IF($G165="Pickup", SUMIFS(NewEmisData!L:L, NewEmisData!$A:$A, "Pickup", NewEmisData!$B:$B, $A165, NewEmisData!$C:$C, $H165, NewEmisData!$D:$D, AB$2), SUMIFS(NewEmisData!L:L, NewEmisData!$A:$A, "LDV", NewEmisData!$B:$B, $A165, NewEmisData!$C:$C, $H165, NewEmisData!$D:$D, AB$2))</f>
        <v>3.9117125993598102E-2</v>
      </c>
      <c r="AC165" s="335">
        <f>$I165*IF($G165="Pickup", SUMIFS(NewEmisData!M:M, NewEmisData!$A:$A, "Pickup", NewEmisData!$B:$B, $A165, NewEmisData!$C:$C, $H165, NewEmisData!$D:$D, AC$2), SUMIFS(NewEmisData!M:M, NewEmisData!$A:$A, "LDV", NewEmisData!$B:$B, $A165, NewEmisData!$C:$C, $H165, NewEmisData!$D:$D, AC$2))</f>
        <v>3.9686464950090997E-2</v>
      </c>
      <c r="AD165" s="335">
        <v>5.7317908516770433E-2</v>
      </c>
      <c r="AE165" s="335">
        <f>$I165*IF($G165="Pickup", SUMIFS(NewEmisData!E:E, NewEmisData!$A:$A, "Pickup", NewEmisData!$B:$B, $A165, NewEmisData!$C:$C, $H165, NewEmisData!$D:$D, AE$2), SUMIFS(NewEmisData!E:E, NewEmisData!$A:$A, "LDV", NewEmisData!$B:$B, $A165, NewEmisData!$C:$C, $H165, NewEmisData!$D:$D, AE$2))</f>
        <v>4.5442372364522896E-3</v>
      </c>
      <c r="AF165" s="335">
        <f>$I165*IF($G165="Pickup", SUMIFS(NewEmisData!F:F, NewEmisData!$A:$A, "Pickup", NewEmisData!$B:$B, $A165, NewEmisData!$C:$C, $H165, NewEmisData!$D:$D, AF$2), SUMIFS(NewEmisData!F:F, NewEmisData!$A:$A, "LDV", NewEmisData!$B:$B, $A165, NewEmisData!$C:$C, $H165, NewEmisData!$D:$D, AF$2))</f>
        <v>4.3825669717421E-3</v>
      </c>
      <c r="AG165" s="335">
        <f>$I165*IF($G165="Pickup", SUMIFS(NewEmisData!G:G, NewEmisData!$A:$A, "Pickup", NewEmisData!$B:$B, $A165, NewEmisData!$C:$C, $H165, NewEmisData!$D:$D, AG$2), SUMIFS(NewEmisData!G:G, NewEmisData!$A:$A, "LDV", NewEmisData!$B:$B, $A165, NewEmisData!$C:$C, $H165, NewEmisData!$D:$D, AG$2))</f>
        <v>2.75316137470643E-3</v>
      </c>
      <c r="AH165" s="335">
        <f>$I165*IF($G165="Pickup", SUMIFS(NewEmisData!H:H, NewEmisData!$A:$A, "Pickup", NewEmisData!$B:$B, $A165, NewEmisData!$C:$C, $H165, NewEmisData!$D:$D, AH$2), SUMIFS(NewEmisData!H:H, NewEmisData!$A:$A, "LDV", NewEmisData!$B:$B, $A165, NewEmisData!$C:$C, $H165, NewEmisData!$D:$D, AH$2))</f>
        <v>2.4078903553578401E-3</v>
      </c>
      <c r="AI165" s="335">
        <f>$I165*IF($G165="Pickup", SUMIFS(NewEmisData!I:I, NewEmisData!$A:$A, "Pickup", NewEmisData!$B:$B, $A165, NewEmisData!$C:$C, $H165, NewEmisData!$D:$D, AI$2), SUMIFS(NewEmisData!I:I, NewEmisData!$A:$A, "LDV", NewEmisData!$B:$B, $A165, NewEmisData!$C:$C, $H165, NewEmisData!$D:$D, AI$2))</f>
        <v>2.27257345888271E-3</v>
      </c>
      <c r="AJ165" s="335">
        <f>$I165*IF($G165="Pickup", SUMIFS(NewEmisData!J:J, NewEmisData!$A:$A, "Pickup", NewEmisData!$B:$B, $A165, NewEmisData!$C:$C, $H165, NewEmisData!$D:$D, AJ$2), SUMIFS(NewEmisData!J:J, NewEmisData!$A:$A, "LDV", NewEmisData!$B:$B, $A165, NewEmisData!$C:$C, $H165, NewEmisData!$D:$D, AJ$2))</f>
        <v>2.2099795405175798E-3</v>
      </c>
      <c r="AK165" s="335">
        <f>$I165*IF($G165="Pickup", SUMIFS(NewEmisData!K:K, NewEmisData!$A:$A, "Pickup", NewEmisData!$B:$B, $A165, NewEmisData!$C:$C, $H165, NewEmisData!$D:$D, AK$2), SUMIFS(NewEmisData!K:K, NewEmisData!$A:$A, "LDV", NewEmisData!$B:$B, $A165, NewEmisData!$C:$C, $H165, NewEmisData!$D:$D, AK$2))</f>
        <v>2.16147670002603E-3</v>
      </c>
      <c r="AL165" s="335">
        <f>$I165*IF($G165="Pickup", SUMIFS(NewEmisData!L:L, NewEmisData!$A:$A, "Pickup", NewEmisData!$B:$B, $A165, NewEmisData!$C:$C, $H165, NewEmisData!$D:$D, AL$2), SUMIFS(NewEmisData!L:L, NewEmisData!$A:$A, "LDV", NewEmisData!$B:$B, $A165, NewEmisData!$C:$C, $H165, NewEmisData!$D:$D, AL$2))</f>
        <v>2.1446401853113602E-3</v>
      </c>
      <c r="AM165" s="335">
        <f>$I165*IF($G165="Pickup", SUMIFS(NewEmisData!M:M, NewEmisData!$A:$A, "Pickup", NewEmisData!$B:$B, $A165, NewEmisData!$C:$C, $H165, NewEmisData!$D:$D, AM$2), SUMIFS(NewEmisData!M:M, NewEmisData!$A:$A, "LDV", NewEmisData!$B:$B, $A165, NewEmisData!$C:$C, $H165, NewEmisData!$D:$D, AM$2))</f>
        <v>2.1464475654284099E-3</v>
      </c>
      <c r="AN165" s="335">
        <v>1.971385326188381E-3</v>
      </c>
      <c r="AO165" s="335">
        <f>$I165*IF($G165="Pickup", SUMIFS(NewEmisData!E:E, NewEmisData!$A:$A, "Pickup", NewEmisData!$B:$B, $A165, NewEmisData!$C:$C, $H165, NewEmisData!$D:$D, AO$2), SUMIFS(NewEmisData!E:E, NewEmisData!$A:$A, "LDV", NewEmisData!$B:$B, $A165, NewEmisData!$C:$C, $H165, NewEmisData!$D:$D, AO$2))</f>
        <v>6.8718020723861406E-2</v>
      </c>
      <c r="AP165" s="335">
        <f>$I165*IF($G165="Pickup", SUMIFS(NewEmisData!F:F, NewEmisData!$A:$A, "Pickup", NewEmisData!$B:$B, $A165, NewEmisData!$C:$C, $H165, NewEmisData!$D:$D, AP$2), SUMIFS(NewEmisData!F:F, NewEmisData!$A:$A, "LDV", NewEmisData!$B:$B, $A165, NewEmisData!$C:$C, $H165, NewEmisData!$D:$D, AP$2))</f>
        <v>6.8726817375946297E-2</v>
      </c>
      <c r="AQ165" s="335">
        <f>$I165*IF($G165="Pickup", SUMIFS(NewEmisData!G:G, NewEmisData!$A:$A, "Pickup", NewEmisData!$B:$B, $A165, NewEmisData!$C:$C, $H165, NewEmisData!$D:$D, AQ$2), SUMIFS(NewEmisData!G:G, NewEmisData!$A:$A, "LDV", NewEmisData!$B:$B, $A165, NewEmisData!$C:$C, $H165, NewEmisData!$D:$D, AQ$2))</f>
        <v>7.5053777430390503E-2</v>
      </c>
      <c r="AR165" s="335">
        <f>$I165*IF($G165="Pickup", SUMIFS(NewEmisData!H:H, NewEmisData!$A:$A, "Pickup", NewEmisData!$B:$B, $A165, NewEmisData!$C:$C, $H165, NewEmisData!$D:$D, AR$2), SUMIFS(NewEmisData!H:H, NewEmisData!$A:$A, "LDV", NewEmisData!$B:$B, $A165, NewEmisData!$C:$C, $H165, NewEmisData!$D:$D, AR$2))</f>
        <v>7.4787483412829606E-2</v>
      </c>
      <c r="AS165" s="335">
        <f>$I165*IF($G165="Pickup", SUMIFS(NewEmisData!I:I, NewEmisData!$A:$A, "Pickup", NewEmisData!$B:$B, $A165, NewEmisData!$C:$C, $H165, NewEmisData!$D:$D, AS$2), SUMIFS(NewEmisData!I:I, NewEmisData!$A:$A, "LDV", NewEmisData!$B:$B, $A165, NewEmisData!$C:$C, $H165, NewEmisData!$D:$D, AS$2))</f>
        <v>7.4715797469106393E-2</v>
      </c>
      <c r="AT165" s="335">
        <f>$I165*IF($G165="Pickup", SUMIFS(NewEmisData!J:J, NewEmisData!$A:$A, "Pickup", NewEmisData!$B:$B, $A165, NewEmisData!$C:$C, $H165, NewEmisData!$D:$D, AT$2), SUMIFS(NewEmisData!J:J, NewEmisData!$A:$A, "LDV", NewEmisData!$B:$B, $A165, NewEmisData!$C:$C, $H165, NewEmisData!$D:$D, AT$2))</f>
        <v>7.4683474858337304E-2</v>
      </c>
      <c r="AU165" s="335">
        <f>$I165*IF($G165="Pickup", SUMIFS(NewEmisData!K:K, NewEmisData!$A:$A, "Pickup", NewEmisData!$B:$B, $A165, NewEmisData!$C:$C, $H165, NewEmisData!$D:$D, AU$2), SUMIFS(NewEmisData!K:K, NewEmisData!$A:$A, "LDV", NewEmisData!$B:$B, $A165, NewEmisData!$C:$C, $H165, NewEmisData!$D:$D, AU$2))</f>
        <v>7.4519830404688694E-2</v>
      </c>
      <c r="AV165" s="335">
        <f>$I165*IF($G165="Pickup", SUMIFS(NewEmisData!L:L, NewEmisData!$A:$A, "Pickup", NewEmisData!$B:$B, $A165, NewEmisData!$C:$C, $H165, NewEmisData!$D:$D, AV$2), SUMIFS(NewEmisData!L:L, NewEmisData!$A:$A, "LDV", NewEmisData!$B:$B, $A165, NewEmisData!$C:$C, $H165, NewEmisData!$D:$D, AV$2))</f>
        <v>7.4375705674705195E-2</v>
      </c>
      <c r="AW165" s="335">
        <f>$I165*IF($G165="Pickup", SUMIFS(NewEmisData!M:M, NewEmisData!$A:$A, "Pickup", NewEmisData!$B:$B, $A165, NewEmisData!$C:$C, $H165, NewEmisData!$D:$D, AW$2), SUMIFS(NewEmisData!M:M, NewEmisData!$A:$A, "LDV", NewEmisData!$B:$B, $A165, NewEmisData!$C:$C, $H165, NewEmisData!$D:$D, AW$2))</f>
        <v>7.4367996322656102E-2</v>
      </c>
      <c r="AX165" s="335">
        <v>3.3278806736294783E-2</v>
      </c>
      <c r="AY165" s="335">
        <f>$I165*IF($G165="Pickup", SUMIFS(NewEmisData!E:E, NewEmisData!$A:$A, "Pickup", NewEmisData!$B:$B, $A165, NewEmisData!$C:$C, $H165, NewEmisData!$D:$D, AY$2), SUMIFS(NewEmisData!E:E, NewEmisData!$A:$A, "LDV", NewEmisData!$B:$B, $A165, NewEmisData!$C:$C, $H165, NewEmisData!$D:$D, AY$2))</f>
        <v>1.04003337420696E-2</v>
      </c>
      <c r="AZ165" s="335">
        <f>$I165*IF($G165="Pickup", SUMIFS(NewEmisData!F:F, NewEmisData!$A:$A, "Pickup", NewEmisData!$B:$B, $A165, NewEmisData!$C:$C, $H165, NewEmisData!$D:$D, AZ$2), SUMIFS(NewEmisData!F:F, NewEmisData!$A:$A, "LDV", NewEmisData!$B:$B, $A165, NewEmisData!$C:$C, $H165, NewEmisData!$D:$D, AZ$2))</f>
        <v>1.04081158830562E-2</v>
      </c>
      <c r="BA165" s="335">
        <f>$I165*IF($G165="Pickup", SUMIFS(NewEmisData!G:G, NewEmisData!$A:$A, "Pickup", NewEmisData!$B:$B, $A165, NewEmisData!$C:$C, $H165, NewEmisData!$D:$D, BA$2), SUMIFS(NewEmisData!G:G, NewEmisData!$A:$A, "LDV", NewEmisData!$B:$B, $A165, NewEmisData!$C:$C, $H165, NewEmisData!$D:$D, BA$2))</f>
        <v>1.1052941096405E-2</v>
      </c>
      <c r="BB165" s="335">
        <f>$I165*IF($G165="Pickup", SUMIFS(NewEmisData!H:H, NewEmisData!$A:$A, "Pickup", NewEmisData!$B:$B, $A165, NewEmisData!$C:$C, $H165, NewEmisData!$D:$D, BB$2), SUMIFS(NewEmisData!H:H, NewEmisData!$A:$A, "LDV", NewEmisData!$B:$B, $A165, NewEmisData!$C:$C, $H165, NewEmisData!$D:$D, BB$2))</f>
        <v>1.0817163462008301E-2</v>
      </c>
      <c r="BC165" s="335">
        <f>$I165*IF($G165="Pickup", SUMIFS(NewEmisData!I:I, NewEmisData!$A:$A, "Pickup", NewEmisData!$B:$B, $A165, NewEmisData!$C:$C, $H165, NewEmisData!$D:$D, BC$2), SUMIFS(NewEmisData!I:I, NewEmisData!$A:$A, "LDV", NewEmisData!$B:$B, $A165, NewEmisData!$C:$C, $H165, NewEmisData!$D:$D, BC$2))</f>
        <v>1.0753769380543701E-2</v>
      </c>
      <c r="BD165" s="335">
        <f>$I165*IF($G165="Pickup", SUMIFS(NewEmisData!J:J, NewEmisData!$A:$A, "Pickup", NewEmisData!$B:$B, $A165, NewEmisData!$C:$C, $H165, NewEmisData!$D:$D, BD$2), SUMIFS(NewEmisData!J:J, NewEmisData!$A:$A, "LDV", NewEmisData!$B:$B, $A165, NewEmisData!$C:$C, $H165, NewEmisData!$D:$D, BD$2))</f>
        <v>1.07252399459136E-2</v>
      </c>
      <c r="BE165" s="335">
        <f>$I165*IF($G165="Pickup", SUMIFS(NewEmisData!K:K, NewEmisData!$A:$A, "Pickup", NewEmisData!$B:$B, $A165, NewEmisData!$C:$C, $H165, NewEmisData!$D:$D, BE$2), SUMIFS(NewEmisData!K:K, NewEmisData!$A:$A, "LDV", NewEmisData!$B:$B, $A165, NewEmisData!$C:$C, $H165, NewEmisData!$D:$D, BE$2))</f>
        <v>1.05804069130733E-2</v>
      </c>
      <c r="BF165" s="335">
        <f>$I165*IF($G165="Pickup", SUMIFS(NewEmisData!L:L, NewEmisData!$A:$A, "Pickup", NewEmisData!$B:$B, $A165, NewEmisData!$C:$C, $H165, NewEmisData!$D:$D, BF$2), SUMIFS(NewEmisData!L:L, NewEmisData!$A:$A, "LDV", NewEmisData!$B:$B, $A165, NewEmisData!$C:$C, $H165, NewEmisData!$D:$D, BF$2))</f>
        <v>1.04530345160975E-2</v>
      </c>
      <c r="BG165" s="335">
        <f>$I165*IF($G165="Pickup", SUMIFS(NewEmisData!M:M, NewEmisData!$A:$A, "Pickup", NewEmisData!$B:$B, $A165, NewEmisData!$C:$C, $H165, NewEmisData!$D:$D, BG$2), SUMIFS(NewEmisData!M:M, NewEmisData!$A:$A, "LDV", NewEmisData!$B:$B, $A165, NewEmisData!$C:$C, $H165, NewEmisData!$D:$D, BG$2))</f>
        <v>1.04461903633429E-2</v>
      </c>
      <c r="BH165" s="335">
        <v>6.8948154849121281E-3</v>
      </c>
      <c r="BI165" s="335">
        <f>$I165*IF($G165="Pickup", SUMIFS(NewEmisData!E:E, NewEmisData!$A:$A, "Pickup", NewEmisData!$B:$B, $A165, NewEmisData!$C:$C, $H165, NewEmisData!$D:$D, BI$2), SUMIFS(NewEmisData!E:E, NewEmisData!$A:$A, "LDV", NewEmisData!$B:$B, $A165, NewEmisData!$C:$C, $H165, NewEmisData!$D:$D, BI$2))</f>
        <v>1.32158662771403</v>
      </c>
      <c r="BJ165" s="335">
        <f>$I165*IF($G165="Pickup", SUMIFS(NewEmisData!F:F, NewEmisData!$A:$A, "Pickup", NewEmisData!$B:$B, $A165, NewEmisData!$C:$C, $H165, NewEmisData!$D:$D, BJ$2), SUMIFS(NewEmisData!F:F, NewEmisData!$A:$A, "LDV", NewEmisData!$B:$B, $A165, NewEmisData!$C:$C, $H165, NewEmisData!$D:$D, BJ$2))</f>
        <v>1.1051213114887799</v>
      </c>
      <c r="BK165" s="335">
        <f>$I165*IF($G165="Pickup", SUMIFS(NewEmisData!G:G, NewEmisData!$A:$A, "Pickup", NewEmisData!$B:$B, $A165, NewEmisData!$C:$C, $H165, NewEmisData!$D:$D, BK$2), SUMIFS(NewEmisData!G:G, NewEmisData!$A:$A, "LDV", NewEmisData!$B:$B, $A165, NewEmisData!$C:$C, $H165, NewEmisData!$D:$D, BK$2))</f>
        <v>0.85699846388005796</v>
      </c>
      <c r="BL165" s="335">
        <f>$I165*IF($G165="Pickup", SUMIFS(NewEmisData!H:H, NewEmisData!$A:$A, "Pickup", NewEmisData!$B:$B, $A165, NewEmisData!$C:$C, $H165, NewEmisData!$D:$D, BL$2), SUMIFS(NewEmisData!H:H, NewEmisData!$A:$A, "LDV", NewEmisData!$B:$B, $A165, NewEmisData!$C:$C, $H165, NewEmisData!$D:$D, BL$2))</f>
        <v>0.91971363495352998</v>
      </c>
      <c r="BM165" s="335">
        <f>$I165*IF($G165="Pickup", SUMIFS(NewEmisData!I:I, NewEmisData!$A:$A, "Pickup", NewEmisData!$B:$B, $A165, NewEmisData!$C:$C, $H165, NewEmisData!$D:$D, BM$2), SUMIFS(NewEmisData!I:I, NewEmisData!$A:$A, "LDV", NewEmisData!$B:$B, $A165, NewEmisData!$C:$C, $H165, NewEmisData!$D:$D, BM$2))</f>
        <v>1.0081406051919299</v>
      </c>
      <c r="BN165" s="335">
        <f>$I165*IF($G165="Pickup", SUMIFS(NewEmisData!J:J, NewEmisData!$A:$A, "Pickup", NewEmisData!$B:$B, $A165, NewEmisData!$C:$C, $H165, NewEmisData!$D:$D, BN$2), SUMIFS(NewEmisData!J:J, NewEmisData!$A:$A, "LDV", NewEmisData!$B:$B, $A165, NewEmisData!$C:$C, $H165, NewEmisData!$D:$D, BN$2))</f>
        <v>1.04990784921702</v>
      </c>
      <c r="BO165" s="335">
        <f>$I165*IF($G165="Pickup", SUMIFS(NewEmisData!K:K, NewEmisData!$A:$A, "Pickup", NewEmisData!$B:$B, $A165, NewEmisData!$C:$C, $H165, NewEmisData!$D:$D, BO$2), SUMIFS(NewEmisData!K:K, NewEmisData!$A:$A, "LDV", NewEmisData!$B:$B, $A165, NewEmisData!$C:$C, $H165, NewEmisData!$D:$D, BO$2))</f>
        <v>1.0325958196984799</v>
      </c>
      <c r="BP165" s="335">
        <f>$I165*IF($G165="Pickup", SUMIFS(NewEmisData!L:L, NewEmisData!$A:$A, "Pickup", NewEmisData!$B:$B, $A165, NewEmisData!$C:$C, $H165, NewEmisData!$D:$D, BP$2), SUMIFS(NewEmisData!L:L, NewEmisData!$A:$A, "LDV", NewEmisData!$B:$B, $A165, NewEmisData!$C:$C, $H165, NewEmisData!$D:$D, BP$2))</f>
        <v>1.01861793765058</v>
      </c>
      <c r="BQ165" s="335">
        <f>$I165*IF($G165="Pickup", SUMIFS(NewEmisData!M:M, NewEmisData!$A:$A, "Pickup", NewEmisData!$B:$B, $A165, NewEmisData!$C:$C, $H165, NewEmisData!$D:$D, BQ$2), SUMIFS(NewEmisData!M:M, NewEmisData!$A:$A, "LDV", NewEmisData!$B:$B, $A165, NewEmisData!$C:$C, $H165, NewEmisData!$D:$D, BQ$2))</f>
        <v>1.03039235154496</v>
      </c>
      <c r="BR165" s="335">
        <v>1.3668887567521777</v>
      </c>
      <c r="BS165" s="335">
        <f>$I165*IF($G165="Pickup", SUMIFS(NewEmisData!E:E, NewEmisData!$A:$A, "Pickup", NewEmisData!$B:$B, $A165, NewEmisData!$C:$C, $H165, NewEmisData!$D:$D, BS$2), SUMIFS(NewEmisData!E:E, NewEmisData!$A:$A, "LDV", NewEmisData!$B:$B, $A165, NewEmisData!$C:$C, $H165, NewEmisData!$D:$D, BS$2))</f>
        <v>0.13207489128696501</v>
      </c>
      <c r="BT165" s="335">
        <f>$I165*IF($G165="Pickup", SUMIFS(NewEmisData!F:F, NewEmisData!$A:$A, "Pickup", NewEmisData!$B:$B, $A165, NewEmisData!$C:$C, $H165, NewEmisData!$D:$D, BT$2), SUMIFS(NewEmisData!F:F, NewEmisData!$A:$A, "LDV", NewEmisData!$B:$B, $A165, NewEmisData!$C:$C, $H165, NewEmisData!$D:$D, BT$2))</f>
        <v>0.12626925775646</v>
      </c>
      <c r="BU165" s="335">
        <f>$I165*IF($G165="Pickup", SUMIFS(NewEmisData!G:G, NewEmisData!$A:$A, "Pickup", NewEmisData!$B:$B, $A165, NewEmisData!$C:$C, $H165, NewEmisData!$D:$D, BU$2), SUMIFS(NewEmisData!G:G, NewEmisData!$A:$A, "LDV", NewEmisData!$B:$B, $A165, NewEmisData!$C:$C, $H165, NewEmisData!$D:$D, BU$2))</f>
        <v>0.100736508526501</v>
      </c>
      <c r="BV165" s="335">
        <f>$I165*IF($G165="Pickup", SUMIFS(NewEmisData!H:H, NewEmisData!$A:$A, "Pickup", NewEmisData!$B:$B, $A165, NewEmisData!$C:$C, $H165, NewEmisData!$D:$D, BV$2), SUMIFS(NewEmisData!H:H, NewEmisData!$A:$A, "LDV", NewEmisData!$B:$B, $A165, NewEmisData!$C:$C, $H165, NewEmisData!$D:$D, BV$2))</f>
        <v>9.5423343083205103E-2</v>
      </c>
      <c r="BW165" s="335">
        <f>$I165*IF($G165="Pickup", SUMIFS(NewEmisData!I:I, NewEmisData!$A:$A, "Pickup", NewEmisData!$B:$B, $A165, NewEmisData!$C:$C, $H165, NewEmisData!$D:$D, BW$2), SUMIFS(NewEmisData!I:I, NewEmisData!$A:$A, "LDV", NewEmisData!$B:$B, $A165, NewEmisData!$C:$C, $H165, NewEmisData!$D:$D, BW$2))</f>
        <v>0.111625646710618</v>
      </c>
      <c r="BX165" s="335">
        <f>$I165*IF($G165="Pickup", SUMIFS(NewEmisData!J:J, NewEmisData!$A:$A, "Pickup", NewEmisData!$B:$B, $A165, NewEmisData!$C:$C, $H165, NewEmisData!$D:$D, BX$2), SUMIFS(NewEmisData!J:J, NewEmisData!$A:$A, "LDV", NewEmisData!$B:$B, $A165, NewEmisData!$C:$C, $H165, NewEmisData!$D:$D, BX$2))</f>
        <v>0.13327231851045501</v>
      </c>
      <c r="BY165" s="335">
        <f>$I165*IF($G165="Pickup", SUMIFS(NewEmisData!K:K, NewEmisData!$A:$A, "Pickup", NewEmisData!$B:$B, $A165, NewEmisData!$C:$C, $H165, NewEmisData!$D:$D, BY$2), SUMIFS(NewEmisData!K:K, NewEmisData!$A:$A, "LDV", NewEmisData!$B:$B, $A165, NewEmisData!$C:$C, $H165, NewEmisData!$D:$D, BY$2))</f>
        <v>0.14972574068165501</v>
      </c>
      <c r="BZ165" s="335">
        <f>$I165*IF($G165="Pickup", SUMIFS(NewEmisData!L:L, NewEmisData!$A:$A, "Pickup", NewEmisData!$B:$B, $A165, NewEmisData!$C:$C, $H165, NewEmisData!$D:$D, BZ$2), SUMIFS(NewEmisData!L:L, NewEmisData!$A:$A, "LDV", NewEmisData!$B:$B, $A165, NewEmisData!$C:$C, $H165, NewEmisData!$D:$D, BZ$2))</f>
        <v>0.15567917178582799</v>
      </c>
      <c r="CA165" s="335">
        <f>$I165*IF($G165="Pickup", SUMIFS(NewEmisData!M:M, NewEmisData!$A:$A, "Pickup", NewEmisData!$B:$B, $A165, NewEmisData!$C:$C, $H165, NewEmisData!$D:$D, CA$2), SUMIFS(NewEmisData!M:M, NewEmisData!$A:$A, "LDV", NewEmisData!$B:$B, $A165, NewEmisData!$C:$C, $H165, NewEmisData!$D:$D, CA$2))</f>
        <v>0.16731991889835501</v>
      </c>
      <c r="CB165" s="335">
        <v>6.7324914528478774E-2</v>
      </c>
      <c r="CC165" s="335">
        <f>$I165*IF($G165="Pickup", SUMIFS(NewEmisData!E:E, NewEmisData!$A:$A, "Pickup", NewEmisData!$B:$B, $A165, NewEmisData!$C:$C, $H165, NewEmisData!$D:$D, CC$2), SUMIFS(NewEmisData!E:E, NewEmisData!$A:$A, "LDV", NewEmisData!$B:$B, $A165, NewEmisData!$C:$C, $H165, NewEmisData!$D:$D, CC$2))</f>
        <v>1.8744288340151301E-2</v>
      </c>
      <c r="CD165" s="335">
        <f>$I165*IF($G165="Pickup", SUMIFS(NewEmisData!F:F, NewEmisData!$A:$A, "Pickup", NewEmisData!$B:$B, $A165, NewEmisData!$C:$C, $H165, NewEmisData!$D:$D, CD$2), SUMIFS(NewEmisData!F:F, NewEmisData!$A:$A, "LDV", NewEmisData!$B:$B, $A165, NewEmisData!$C:$C, $H165, NewEmisData!$D:$D, CD$2))</f>
        <v>1.87443184019199E-2</v>
      </c>
      <c r="CE165" s="335">
        <f>$I165*IF($G165="Pickup", SUMIFS(NewEmisData!G:G, NewEmisData!$A:$A, "Pickup", NewEmisData!$B:$B, $A165, NewEmisData!$C:$C, $H165, NewEmisData!$D:$D, CE$2), SUMIFS(NewEmisData!G:G, NewEmisData!$A:$A, "LDV", NewEmisData!$B:$B, $A165, NewEmisData!$C:$C, $H165, NewEmisData!$D:$D, CE$2))</f>
        <v>2.1533410605215301E-2</v>
      </c>
      <c r="CF165" s="335">
        <f>$I165*IF($G165="Pickup", SUMIFS(NewEmisData!H:H, NewEmisData!$A:$A, "Pickup", NewEmisData!$B:$B, $A165, NewEmisData!$C:$C, $H165, NewEmisData!$D:$D, CF$2), SUMIFS(NewEmisData!H:H, NewEmisData!$A:$A, "LDV", NewEmisData!$B:$B, $A165, NewEmisData!$C:$C, $H165, NewEmisData!$D:$D, CF$2))</f>
        <v>2.2190394081474701E-2</v>
      </c>
      <c r="CG165" s="335">
        <f>$I165*IF($G165="Pickup", SUMIFS(NewEmisData!I:I, NewEmisData!$A:$A, "Pickup", NewEmisData!$B:$B, $A165, NewEmisData!$C:$C, $H165, NewEmisData!$D:$D, CG$2), SUMIFS(NewEmisData!I:I, NewEmisData!$A:$A, "LDV", NewEmisData!$B:$B, $A165, NewEmisData!$C:$C, $H165, NewEmisData!$D:$D, CG$2))</f>
        <v>2.4069890362633298E-2</v>
      </c>
      <c r="CH165" s="335">
        <f>$I165*IF($G165="Pickup", SUMIFS(NewEmisData!J:J, NewEmisData!$A:$A, "Pickup", NewEmisData!$B:$B, $A165, NewEmisData!$C:$C, $H165, NewEmisData!$D:$D, CH$2), SUMIFS(NewEmisData!J:J, NewEmisData!$A:$A, "LDV", NewEmisData!$B:$B, $A165, NewEmisData!$C:$C, $H165, NewEmisData!$D:$D, CH$2))</f>
        <v>2.51391279045017E-2</v>
      </c>
      <c r="CI165" s="335">
        <f>$I165*IF($G165="Pickup", SUMIFS(NewEmisData!K:K, NewEmisData!$A:$A, "Pickup", NewEmisData!$B:$B, $A165, NewEmisData!$C:$C, $H165, NewEmisData!$D:$D, CI$2), SUMIFS(NewEmisData!K:K, NewEmisData!$A:$A, "LDV", NewEmisData!$B:$B, $A165, NewEmisData!$C:$C, $H165, NewEmisData!$D:$D, CI$2))</f>
        <v>2.5486378596443E-2</v>
      </c>
      <c r="CJ165" s="335">
        <f>$I165*IF($G165="Pickup", SUMIFS(NewEmisData!L:L, NewEmisData!$A:$A, "Pickup", NewEmisData!$B:$B, $A165, NewEmisData!$C:$C, $H165, NewEmisData!$D:$D, CJ$2), SUMIFS(NewEmisData!L:L, NewEmisData!$A:$A, "LDV", NewEmisData!$B:$B, $A165, NewEmisData!$C:$C, $H165, NewEmisData!$D:$D, CJ$2))</f>
        <v>2.5555207964834799E-2</v>
      </c>
      <c r="CK165" s="335">
        <f>$I165*IF($G165="Pickup", SUMIFS(NewEmisData!M:M, NewEmisData!$A:$A, "Pickup", NewEmisData!$B:$B, $A165, NewEmisData!$C:$C, $H165, NewEmisData!$D:$D, CK$2), SUMIFS(NewEmisData!M:M, NewEmisData!$A:$A, "LDV", NewEmisData!$B:$B, $A165, NewEmisData!$C:$C, $H165, NewEmisData!$D:$D, CK$2))</f>
        <v>2.5589747988834202E-2</v>
      </c>
      <c r="CL165" s="335">
        <v>2.0846527000014766E-2</v>
      </c>
      <c r="CM165" s="335">
        <f>$I165*IF($G165="Pickup", SUMIFS(NewEmisData!E:E, NewEmisData!$A:$A, "Pickup", NewEmisData!$B:$B, $A165, NewEmisData!$C:$C, $H165, NewEmisData!$D:$D, CM$2), SUMIFS(NewEmisData!E:E, NewEmisData!$A:$A, "LDV", NewEmisData!$B:$B, $A165, NewEmisData!$C:$C, $H165, NewEmisData!$D:$D, CM$2))</f>
        <v>6.0586256603843902E-3</v>
      </c>
      <c r="CN165" s="335">
        <f>$I165*IF($G165="Pickup", SUMIFS(NewEmisData!F:F, NewEmisData!$A:$A, "Pickup", NewEmisData!$B:$B, $A165, NewEmisData!$C:$C, $H165, NewEmisData!$D:$D, CN$2), SUMIFS(NewEmisData!F:F, NewEmisData!$A:$A, "LDV", NewEmisData!$B:$B, $A165, NewEmisData!$C:$C, $H165, NewEmisData!$D:$D, CN$2))</f>
        <v>6.2537513362051298E-3</v>
      </c>
      <c r="CO165" s="335">
        <f>$I165*IF($G165="Pickup", SUMIFS(NewEmisData!G:G, NewEmisData!$A:$A, "Pickup", NewEmisData!$B:$B, $A165, NewEmisData!$C:$C, $H165, NewEmisData!$D:$D, CO$2), SUMIFS(NewEmisData!G:G, NewEmisData!$A:$A, "LDV", NewEmisData!$B:$B, $A165, NewEmisData!$C:$C, $H165, NewEmisData!$D:$D, CO$2))</f>
        <v>6.80614663939446E-3</v>
      </c>
      <c r="CP165" s="335">
        <f>$I165*IF($G165="Pickup", SUMIFS(NewEmisData!H:H, NewEmisData!$A:$A, "Pickup", NewEmisData!$B:$B, $A165, NewEmisData!$C:$C, $H165, NewEmisData!$D:$D, CP$2), SUMIFS(NewEmisData!H:H, NewEmisData!$A:$A, "LDV", NewEmisData!$B:$B, $A165, NewEmisData!$C:$C, $H165, NewEmisData!$D:$D, CP$2))</f>
        <v>6.9736830779963798E-3</v>
      </c>
      <c r="CQ165" s="335">
        <f>$I165*IF($G165="Pickup", SUMIFS(NewEmisData!I:I, NewEmisData!$A:$A, "Pickup", NewEmisData!$B:$B, $A165, NewEmisData!$C:$C, $H165, NewEmisData!$D:$D, CQ$2), SUMIFS(NewEmisData!I:I, NewEmisData!$A:$A, "LDV", NewEmisData!$B:$B, $A165, NewEmisData!$C:$C, $H165, NewEmisData!$D:$D, CQ$2))</f>
        <v>7.2238049352861501E-3</v>
      </c>
      <c r="CR165" s="335">
        <f>$I165*IF($G165="Pickup", SUMIFS(NewEmisData!J:J, NewEmisData!$A:$A, "Pickup", NewEmisData!$B:$B, $A165, NewEmisData!$C:$C, $H165, NewEmisData!$D:$D, CR$2), SUMIFS(NewEmisData!J:J, NewEmisData!$A:$A, "LDV", NewEmisData!$B:$B, $A165, NewEmisData!$C:$C, $H165, NewEmisData!$D:$D, CR$2))</f>
        <v>7.4694271682748297E-3</v>
      </c>
      <c r="CS165" s="335">
        <f>$I165*IF($G165="Pickup", SUMIFS(NewEmisData!K:K, NewEmisData!$A:$A, "Pickup", NewEmisData!$B:$B, $A165, NewEmisData!$C:$C, $H165, NewEmisData!$D:$D, CS$2), SUMIFS(NewEmisData!K:K, NewEmisData!$A:$A, "LDV", NewEmisData!$B:$B, $A165, NewEmisData!$C:$C, $H165, NewEmisData!$D:$D, CS$2))</f>
        <v>7.5984944292585002E-3</v>
      </c>
      <c r="CT165" s="335">
        <f>$I165*IF($G165="Pickup", SUMIFS(NewEmisData!L:L, NewEmisData!$A:$A, "Pickup", NewEmisData!$B:$B, $A165, NewEmisData!$C:$C, $H165, NewEmisData!$D:$D, CT$2), SUMIFS(NewEmisData!L:L, NewEmisData!$A:$A, "LDV", NewEmisData!$B:$B, $A165, NewEmisData!$C:$C, $H165, NewEmisData!$D:$D, CT$2))</f>
        <v>7.6419049905203E-3</v>
      </c>
      <c r="CU165" s="335">
        <f>$I165*IF($G165="Pickup", SUMIFS(NewEmisData!M:M, NewEmisData!$A:$A, "Pickup", NewEmisData!$B:$B, $A165, NewEmisData!$C:$C, $H165, NewEmisData!$D:$D, CU$2), SUMIFS(NewEmisData!M:M, NewEmisData!$A:$A, "LDV", NewEmisData!$B:$B, $A165, NewEmisData!$C:$C, $H165, NewEmisData!$D:$D, CU$2))</f>
        <v>7.6983175372303996E-3</v>
      </c>
      <c r="CV165" s="335">
        <v>5.2034722767286493E-3</v>
      </c>
      <c r="CW165" s="335">
        <v>2.3565166490963768E-3</v>
      </c>
      <c r="CX165" s="335">
        <v>1.9673319546263789E-3</v>
      </c>
      <c r="CY165" s="335">
        <v>1.6026857138538807E-3</v>
      </c>
      <c r="CZ165" s="335">
        <v>1.3411753569780424E-3</v>
      </c>
      <c r="DA165" s="335">
        <v>1.0123523956178946E-3</v>
      </c>
      <c r="DB165" s="335">
        <v>7.9852111520206551E-4</v>
      </c>
      <c r="DC165" s="335">
        <v>7.6707942200167378E-4</v>
      </c>
      <c r="DD165" s="335">
        <v>7.5828050366392866E-4</v>
      </c>
      <c r="DE165" s="335">
        <v>7.5710079606015706E-4</v>
      </c>
      <c r="DF165" s="335">
        <v>7.5710079606015706E-4</v>
      </c>
      <c r="DG165" s="335">
        <f>$I165*IF($G165="Pickup", SUMIFS(NewEmisData!E:E, NewEmisData!$A:$A, "Pickup", NewEmisData!$B:$B, $A165, NewEmisData!$C:$C, $H165, NewEmisData!$D:$D, DG$2), SUMIFS(NewEmisData!E:E, NewEmisData!$A:$A, "LDV", NewEmisData!$B:$B, $A165, NewEmisData!$C:$C, $H165, NewEmisData!$D:$D, DG$2))</f>
        <v>0</v>
      </c>
      <c r="DH165" s="335">
        <f>$I165*IF($G165="Pickup", SUMIFS(NewEmisData!F:F, NewEmisData!$A:$A, "Pickup", NewEmisData!$B:$B, $A165, NewEmisData!$C:$C, $H165, NewEmisData!$D:$D, DH$2), SUMIFS(NewEmisData!F:F, NewEmisData!$A:$A, "LDV", NewEmisData!$B:$B, $A165, NewEmisData!$C:$C, $H165, NewEmisData!$D:$D, DH$2))</f>
        <v>0</v>
      </c>
      <c r="DI165" s="335">
        <f>$I165*IF($G165="Pickup", SUMIFS(NewEmisData!G:G, NewEmisData!$A:$A, "Pickup", NewEmisData!$B:$B, $A165, NewEmisData!$C:$C, $H165, NewEmisData!$D:$D, DI$2), SUMIFS(NewEmisData!G:G, NewEmisData!$A:$A, "LDV", NewEmisData!$B:$B, $A165, NewEmisData!$C:$C, $H165, NewEmisData!$D:$D, DI$2))</f>
        <v>0</v>
      </c>
      <c r="DJ165" s="335">
        <f>$I165*IF($G165="Pickup", SUMIFS(NewEmisData!H:H, NewEmisData!$A:$A, "Pickup", NewEmisData!$B:$B, $A165, NewEmisData!$C:$C, $H165, NewEmisData!$D:$D, DJ$2), SUMIFS(NewEmisData!H:H, NewEmisData!$A:$A, "LDV", NewEmisData!$B:$B, $A165, NewEmisData!$C:$C, $H165, NewEmisData!$D:$D, DJ$2))</f>
        <v>0</v>
      </c>
      <c r="DK165" s="335">
        <f>$I165*IF($G165="Pickup", SUMIFS(NewEmisData!I:I, NewEmisData!$A:$A, "Pickup", NewEmisData!$B:$B, $A165, NewEmisData!$C:$C, $H165, NewEmisData!$D:$D, DK$2), SUMIFS(NewEmisData!I:I, NewEmisData!$A:$A, "LDV", NewEmisData!$B:$B, $A165, NewEmisData!$C:$C, $H165, NewEmisData!$D:$D, DK$2))</f>
        <v>0</v>
      </c>
      <c r="DL165" s="335">
        <f>$I165*IF($G165="Pickup", SUMIFS(NewEmisData!J:J, NewEmisData!$A:$A, "Pickup", NewEmisData!$B:$B, $A165, NewEmisData!$C:$C, $H165, NewEmisData!$D:$D, DL$2), SUMIFS(NewEmisData!J:J, NewEmisData!$A:$A, "LDV", NewEmisData!$B:$B, $A165, NewEmisData!$C:$C, $H165, NewEmisData!$D:$D, DL$2))</f>
        <v>0</v>
      </c>
      <c r="DM165" s="335">
        <f>$I165*IF($G165="Pickup", SUMIFS(NewEmisData!K:K, NewEmisData!$A:$A, "Pickup", NewEmisData!$B:$B, $A165, NewEmisData!$C:$C, $H165, NewEmisData!$D:$D, DM$2), SUMIFS(NewEmisData!K:K, NewEmisData!$A:$A, "LDV", NewEmisData!$B:$B, $A165, NewEmisData!$C:$C, $H165, NewEmisData!$D:$D, DM$2))</f>
        <v>0</v>
      </c>
      <c r="DN165" s="335">
        <f>$I165*IF($G165="Pickup", SUMIFS(NewEmisData!L:L, NewEmisData!$A:$A, "Pickup", NewEmisData!$B:$B, $A165, NewEmisData!$C:$C, $H165, NewEmisData!$D:$D, DN$2), SUMIFS(NewEmisData!L:L, NewEmisData!$A:$A, "LDV", NewEmisData!$B:$B, $A165, NewEmisData!$C:$C, $H165, NewEmisData!$D:$D, DN$2))</f>
        <v>0</v>
      </c>
      <c r="DO165" s="335">
        <f>$I165*IF($G165="Pickup", SUMIFS(NewEmisData!M:M, NewEmisData!$A:$A, "Pickup", NewEmisData!$B:$B, $A165, NewEmisData!$C:$C, $H165, NewEmisData!$D:$D, DO$2), SUMIFS(NewEmisData!M:M, NewEmisData!$A:$A, "LDV", NewEmisData!$B:$B, $A165, NewEmisData!$C:$C, $H165, NewEmisData!$D:$D, DO$2))</f>
        <v>0</v>
      </c>
      <c r="DP165" s="335">
        <v>1.5469500255793939E-3</v>
      </c>
      <c r="DQ165" s="335">
        <f>$I165*IF($G165="Pickup", SUMIFS(NewEmisData!E:E, NewEmisData!$A:$A, "Pickup", NewEmisData!$B:$B, $A165, NewEmisData!$C:$C, $H165, NewEmisData!$D:$D, DQ$2), SUMIFS(NewEmisData!E:E, NewEmisData!$A:$A, "LDV", NewEmisData!$B:$B, $A165, NewEmisData!$C:$C, $H165, NewEmisData!$D:$D, DQ$2))</f>
        <v>1.9861767714788401E-2</v>
      </c>
      <c r="DR165" s="335">
        <f>$I165*IF($G165="Pickup", SUMIFS(NewEmisData!F:F, NewEmisData!$A:$A, "Pickup", NewEmisData!$B:$B, $A165, NewEmisData!$C:$C, $H165, NewEmisData!$D:$D, DR$2), SUMIFS(NewEmisData!F:F, NewEmisData!$A:$A, "LDV", NewEmisData!$B:$B, $A165, NewEmisData!$C:$C, $H165, NewEmisData!$D:$D, DR$2))</f>
        <v>1.6826002646991401E-2</v>
      </c>
      <c r="DS165" s="335">
        <f>$I165*IF($G165="Pickup", SUMIFS(NewEmisData!G:G, NewEmisData!$A:$A, "Pickup", NewEmisData!$B:$B, $A165, NewEmisData!$C:$C, $H165, NewEmisData!$D:$D, DS$2), SUMIFS(NewEmisData!G:G, NewEmisData!$A:$A, "LDV", NewEmisData!$B:$B, $A165, NewEmisData!$C:$C, $H165, NewEmisData!$D:$D, DS$2))</f>
        <v>1.4540062445343701E-2</v>
      </c>
      <c r="DT165" s="335">
        <f>$I165*IF($G165="Pickup", SUMIFS(NewEmisData!H:H, NewEmisData!$A:$A, "Pickup", NewEmisData!$B:$B, $A165, NewEmisData!$C:$C, $H165, NewEmisData!$D:$D, DT$2), SUMIFS(NewEmisData!H:H, NewEmisData!$A:$A, "LDV", NewEmisData!$B:$B, $A165, NewEmisData!$C:$C, $H165, NewEmisData!$D:$D, DT$2))</f>
        <v>1.0889127855739599E-2</v>
      </c>
      <c r="DU165" s="335">
        <f>$I165*IF($G165="Pickup", SUMIFS(NewEmisData!I:I, NewEmisData!$A:$A, "Pickup", NewEmisData!$B:$B, $A165, NewEmisData!$C:$C, $H165, NewEmisData!$D:$D, DU$2), SUMIFS(NewEmisData!I:I, NewEmisData!$A:$A, "LDV", NewEmisData!$B:$B, $A165, NewEmisData!$C:$C, $H165, NewEmisData!$D:$D, DU$2))</f>
        <v>9.2771581803737097E-3</v>
      </c>
      <c r="DV165" s="335">
        <f>$I165*IF($G165="Pickup", SUMIFS(NewEmisData!J:J, NewEmisData!$A:$A, "Pickup", NewEmisData!$B:$B, $A165, NewEmisData!$C:$C, $H165, NewEmisData!$D:$D, DV$2), SUMIFS(NewEmisData!J:J, NewEmisData!$A:$A, "LDV", NewEmisData!$B:$B, $A165, NewEmisData!$C:$C, $H165, NewEmisData!$D:$D, DV$2))</f>
        <v>8.6157906132964604E-3</v>
      </c>
      <c r="DW165" s="335">
        <f>$I165*IF($G165="Pickup", SUMIFS(NewEmisData!K:K, NewEmisData!$A:$A, "Pickup", NewEmisData!$B:$B, $A165, NewEmisData!$C:$C, $H165, NewEmisData!$D:$D, DW$2), SUMIFS(NewEmisData!K:K, NewEmisData!$A:$A, "LDV", NewEmisData!$B:$B, $A165, NewEmisData!$C:$C, $H165, NewEmisData!$D:$D, DW$2))</f>
        <v>8.2603947841698305E-3</v>
      </c>
      <c r="DX165" s="335">
        <f>$I165*IF($G165="Pickup", SUMIFS(NewEmisData!L:L, NewEmisData!$A:$A, "Pickup", NewEmisData!$B:$B, $A165, NewEmisData!$C:$C, $H165, NewEmisData!$D:$D, DX$2), SUMIFS(NewEmisData!L:L, NewEmisData!$A:$A, "LDV", NewEmisData!$B:$B, $A165, NewEmisData!$C:$C, $H165, NewEmisData!$D:$D, DX$2))</f>
        <v>8.1602779301112108E-3</v>
      </c>
      <c r="DY165" s="335">
        <f>$I165*IF($G165="Pickup", SUMIFS(NewEmisData!M:M, NewEmisData!$A:$A, "Pickup", NewEmisData!$B:$B, $A165, NewEmisData!$C:$C, $H165, NewEmisData!$D:$D, DY$2), SUMIFS(NewEmisData!M:M, NewEmisData!$A:$A, "LDV", NewEmisData!$B:$B, $A165, NewEmisData!$C:$C, $H165, NewEmisData!$D:$D, DY$2))</f>
        <v>8.1861829277557301E-3</v>
      </c>
      <c r="DZ165" s="335">
        <v>1.1249473833176088E-2</v>
      </c>
      <c r="EA165" s="335">
        <f t="shared" si="234"/>
        <v>429.196687290726</v>
      </c>
      <c r="EB165" s="335">
        <f t="shared" si="235"/>
        <v>413.92588742451602</v>
      </c>
      <c r="EC165" s="335">
        <f t="shared" si="236"/>
        <v>357.54354908822597</v>
      </c>
      <c r="ED165" s="335">
        <f t="shared" si="237"/>
        <v>312.70443872824399</v>
      </c>
      <c r="EE165" s="335">
        <f t="shared" si="238"/>
        <v>295.131332198753</v>
      </c>
      <c r="EF165" s="335">
        <f t="shared" si="239"/>
        <v>287.00250507201002</v>
      </c>
      <c r="EG165" s="335">
        <f t="shared" si="240"/>
        <v>280.70349092905099</v>
      </c>
      <c r="EH165" s="335">
        <f t="shared" si="241"/>
        <v>278.51705728958802</v>
      </c>
      <c r="EI165" s="335">
        <f t="shared" si="242"/>
        <v>278.75188774863398</v>
      </c>
      <c r="EJ165" s="335">
        <f t="shared" si="243"/>
        <v>0.20481362413718007</v>
      </c>
      <c r="EK165" s="335">
        <f t="shared" si="244"/>
        <v>4.7739662510445001E-2</v>
      </c>
      <c r="EL165" s="335">
        <f t="shared" si="245"/>
        <v>4.0222650933890998E-2</v>
      </c>
      <c r="EM165" s="335">
        <f t="shared" si="246"/>
        <v>3.7026013334327097E-2</v>
      </c>
      <c r="EN165" s="335">
        <f t="shared" si="247"/>
        <v>3.5721368498802003E-2</v>
      </c>
      <c r="EO165" s="335">
        <f t="shared" si="248"/>
        <v>3.9556628195455697E-2</v>
      </c>
      <c r="EP165" s="335">
        <f t="shared" si="249"/>
        <v>4.0892160755087198E-2</v>
      </c>
      <c r="EQ165" s="335">
        <f t="shared" si="250"/>
        <v>3.9809174920499499E-2</v>
      </c>
      <c r="ER165" s="335">
        <f t="shared" si="251"/>
        <v>3.9117125993598102E-2</v>
      </c>
      <c r="ES165" s="335">
        <f t="shared" si="252"/>
        <v>3.9686464950090997E-2</v>
      </c>
      <c r="ET165" s="335">
        <f t="shared" si="253"/>
        <v>5.7317908516770433E-2</v>
      </c>
      <c r="EU165" s="335">
        <f t="shared" si="254"/>
        <v>4.5442372364522896E-3</v>
      </c>
      <c r="EV165" s="335">
        <f t="shared" si="255"/>
        <v>4.3825669717421E-3</v>
      </c>
      <c r="EW165" s="335">
        <f t="shared" si="256"/>
        <v>2.75316137470643E-3</v>
      </c>
      <c r="EX165" s="335">
        <f t="shared" si="257"/>
        <v>2.4078903553578401E-3</v>
      </c>
      <c r="EY165" s="335">
        <f t="shared" si="258"/>
        <v>2.27257345888271E-3</v>
      </c>
      <c r="EZ165" s="335">
        <f t="shared" si="259"/>
        <v>2.2099795405175798E-3</v>
      </c>
      <c r="FA165" s="335">
        <f t="shared" si="260"/>
        <v>2.16147670002603E-3</v>
      </c>
      <c r="FB165" s="335">
        <f t="shared" si="261"/>
        <v>2.1446401853113602E-3</v>
      </c>
      <c r="FC165" s="335">
        <f t="shared" si="262"/>
        <v>2.1464475654284099E-3</v>
      </c>
      <c r="FD165" s="335">
        <f t="shared" si="263"/>
        <v>1.971385326188381E-3</v>
      </c>
      <c r="FE165" s="335">
        <f t="shared" si="264"/>
        <v>6.8718020723861406E-2</v>
      </c>
      <c r="FF165" s="335">
        <f t="shared" si="265"/>
        <v>6.8726817375946297E-2</v>
      </c>
      <c r="FG165" s="335">
        <f t="shared" si="266"/>
        <v>7.5053777430390503E-2</v>
      </c>
      <c r="FH165" s="335">
        <f t="shared" si="267"/>
        <v>7.4787483412829606E-2</v>
      </c>
      <c r="FI165" s="335">
        <f t="shared" si="268"/>
        <v>7.4715797469106393E-2</v>
      </c>
      <c r="FJ165" s="335">
        <f t="shared" si="269"/>
        <v>7.4683474858337304E-2</v>
      </c>
      <c r="FK165" s="335">
        <f t="shared" si="270"/>
        <v>7.4519830404688694E-2</v>
      </c>
      <c r="FL165" s="335">
        <f t="shared" si="271"/>
        <v>7.4375705674705195E-2</v>
      </c>
      <c r="FM165" s="335">
        <f t="shared" si="272"/>
        <v>7.4367996322656102E-2</v>
      </c>
      <c r="FN165" s="335">
        <f t="shared" si="273"/>
        <v>3.3278806736294783E-2</v>
      </c>
      <c r="FO165" s="335">
        <f t="shared" si="274"/>
        <v>1.04003337420696E-2</v>
      </c>
      <c r="FP165" s="335">
        <f t="shared" si="275"/>
        <v>1.04081158830562E-2</v>
      </c>
      <c r="FQ165" s="335">
        <f t="shared" si="276"/>
        <v>1.1052941096405E-2</v>
      </c>
      <c r="FR165" s="335">
        <f t="shared" si="277"/>
        <v>1.0817163462008301E-2</v>
      </c>
      <c r="FS165" s="335">
        <f t="shared" si="278"/>
        <v>1.0753769380543701E-2</v>
      </c>
      <c r="FT165" s="335">
        <f t="shared" si="279"/>
        <v>1.07252399459136E-2</v>
      </c>
      <c r="FU165" s="335">
        <f t="shared" si="280"/>
        <v>1.05804069130733E-2</v>
      </c>
      <c r="FV165" s="335">
        <f t="shared" si="281"/>
        <v>1.04530345160975E-2</v>
      </c>
      <c r="FW165" s="335">
        <f t="shared" si="282"/>
        <v>1.04461903633429E-2</v>
      </c>
      <c r="FX165" s="335">
        <f t="shared" si="283"/>
        <v>6.8948154849121281E-3</v>
      </c>
    </row>
    <row r="166" spans="1:180" x14ac:dyDescent="0.2">
      <c r="A166" s="305" t="str">
        <f>_xlfn.CONCAT(IF(LEFT(TRIM(A165),1)="*", "*R", "R"), 1+RIGHT(TRIM(A165),1))</f>
        <v>R3</v>
      </c>
      <c r="B166" s="305" t="str">
        <f t="shared" ref="B166:B169" si="310">B165</f>
        <v>TLFHE8511</v>
      </c>
      <c r="C166" s="305" t="str">
        <f t="shared" ref="C166:C169" si="311">C165</f>
        <v>TL.E85X.F.HE85.2011</v>
      </c>
      <c r="D166" s="301" t="str">
        <f t="shared" ref="D166:D169" si="312">D165</f>
        <v>bn-vmt, bn-vmt/a</v>
      </c>
      <c r="E166" s="301" t="str">
        <f t="shared" ref="E166:E169" si="313">E165</f>
        <v>TLE85X</v>
      </c>
      <c r="F166" s="301" t="str">
        <f t="shared" ref="F166:F169" si="314">F165</f>
        <v>TL</v>
      </c>
      <c r="G166" s="315" t="s">
        <v>818</v>
      </c>
      <c r="H166" s="315" t="s">
        <v>817</v>
      </c>
      <c r="I166" s="315">
        <v>1</v>
      </c>
      <c r="J166" s="315" t="str">
        <f t="shared" si="284"/>
        <v>Full size car-E85</v>
      </c>
      <c r="K166" s="335">
        <f>$I166*IF($G166="Pickup", SUMIFS(NewEmisData!E:E, NewEmisData!$A:$A, "Pickup", NewEmisData!$B:$B, $A166, NewEmisData!$C:$C, $H166, NewEmisData!$D:$D, K$2), SUMIFS(NewEmisData!E:E, NewEmisData!$A:$A, "LDV", NewEmisData!$B:$B, $A166, NewEmisData!$C:$C, $H166, NewEmisData!$D:$D, K$2))</f>
        <v>394.83751183448101</v>
      </c>
      <c r="L166" s="335">
        <f>$I166*IF($G166="Pickup", SUMIFS(NewEmisData!F:F, NewEmisData!$A:$A, "Pickup", NewEmisData!$B:$B, $A166, NewEmisData!$C:$C, $H166, NewEmisData!$D:$D, L$2), SUMIFS(NewEmisData!F:F, NewEmisData!$A:$A, "LDV", NewEmisData!$B:$B, $A166, NewEmisData!$C:$C, $H166, NewEmisData!$D:$D, L$2))</f>
        <v>382.24571125104399</v>
      </c>
      <c r="M166" s="335">
        <f>$I166*IF($G166="Pickup", SUMIFS(NewEmisData!G:G, NewEmisData!$A:$A, "Pickup", NewEmisData!$B:$B, $A166, NewEmisData!$C:$C, $H166, NewEmisData!$D:$D, M$2), SUMIFS(NewEmisData!G:G, NewEmisData!$A:$A, "LDV", NewEmisData!$B:$B, $A166, NewEmisData!$C:$C, $H166, NewEmisData!$D:$D, M$2))</f>
        <v>311.20898804842699</v>
      </c>
      <c r="N166" s="335">
        <f>$I166*IF($G166="Pickup", SUMIFS(NewEmisData!H:H, NewEmisData!$A:$A, "Pickup", NewEmisData!$B:$B, $A166, NewEmisData!$C:$C, $H166, NewEmisData!$D:$D, N$2), SUMIFS(NewEmisData!H:H, NewEmisData!$A:$A, "LDV", NewEmisData!$B:$B, $A166, NewEmisData!$C:$C, $H166, NewEmisData!$D:$D, N$2))</f>
        <v>272.03741746452602</v>
      </c>
      <c r="O166" s="335">
        <f>$I166*IF($G166="Pickup", SUMIFS(NewEmisData!I:I, NewEmisData!$A:$A, "Pickup", NewEmisData!$B:$B, $A166, NewEmisData!$C:$C, $H166, NewEmisData!$D:$D, O$2), SUMIFS(NewEmisData!I:I, NewEmisData!$A:$A, "LDV", NewEmisData!$B:$B, $A166, NewEmisData!$C:$C, $H166, NewEmisData!$D:$D, O$2))</f>
        <v>256.63322215887302</v>
      </c>
      <c r="P166" s="335">
        <f>$I166*IF($G166="Pickup", SUMIFS(NewEmisData!J:J, NewEmisData!$A:$A, "Pickup", NewEmisData!$B:$B, $A166, NewEmisData!$C:$C, $H166, NewEmisData!$D:$D, P$2), SUMIFS(NewEmisData!J:J, NewEmisData!$A:$A, "LDV", NewEmisData!$B:$B, $A166, NewEmisData!$C:$C, $H166, NewEmisData!$D:$D, P$2))</f>
        <v>249.47351911251101</v>
      </c>
      <c r="Q166" s="335">
        <f>$I166*IF($G166="Pickup", SUMIFS(NewEmisData!K:K, NewEmisData!$A:$A, "Pickup", NewEmisData!$B:$B, $A166, NewEmisData!$C:$C, $H166, NewEmisData!$D:$D, Q$2), SUMIFS(NewEmisData!K:K, NewEmisData!$A:$A, "LDV", NewEmisData!$B:$B, $A166, NewEmisData!$C:$C, $H166, NewEmisData!$D:$D, Q$2))</f>
        <v>243.947047715764</v>
      </c>
      <c r="R166" s="335">
        <f>$I166*IF($G166="Pickup", SUMIFS(NewEmisData!L:L, NewEmisData!$A:$A, "Pickup", NewEmisData!$B:$B, $A166, NewEmisData!$C:$C, $H166, NewEmisData!$D:$D, R$2), SUMIFS(NewEmisData!L:L, NewEmisData!$A:$A, "LDV", NewEmisData!$B:$B, $A166, NewEmisData!$C:$C, $H166, NewEmisData!$D:$D, R$2))</f>
        <v>242.03087756441701</v>
      </c>
      <c r="S166" s="335">
        <f>$I166*IF($G166="Pickup", SUMIFS(NewEmisData!M:M, NewEmisData!$A:$A, "Pickup", NewEmisData!$B:$B, $A166, NewEmisData!$C:$C, $H166, NewEmisData!$D:$D, S$2), SUMIFS(NewEmisData!M:M, NewEmisData!$A:$A, "LDV", NewEmisData!$B:$B, $A166, NewEmisData!$C:$C, $H166, NewEmisData!$D:$D, S$2))</f>
        <v>242.21948488777301</v>
      </c>
      <c r="T166" s="335">
        <v>0.20481362413718007</v>
      </c>
      <c r="U166" s="335">
        <f>$I166*IF($G166="Pickup", SUMIFS(NewEmisData!E:E, NewEmisData!$A:$A, "Pickup", NewEmisData!$B:$B, $A166, NewEmisData!$C:$C, $H166, NewEmisData!$D:$D, U$2), SUMIFS(NewEmisData!E:E, NewEmisData!$A:$A, "LDV", NewEmisData!$B:$B, $A166, NewEmisData!$C:$C, $H166, NewEmisData!$D:$D, U$2))</f>
        <v>4.1722988994872201E-2</v>
      </c>
      <c r="V166" s="335">
        <f>$I166*IF($G166="Pickup", SUMIFS(NewEmisData!F:F, NewEmisData!$A:$A, "Pickup", NewEmisData!$B:$B, $A166, NewEmisData!$C:$C, $H166, NewEmisData!$D:$D, V$2), SUMIFS(NewEmisData!F:F, NewEmisData!$A:$A, "LDV", NewEmisData!$B:$B, $A166, NewEmisData!$C:$C, $H166, NewEmisData!$D:$D, V$2))</f>
        <v>3.46409702122705E-2</v>
      </c>
      <c r="W166" s="335">
        <f>$I166*IF($G166="Pickup", SUMIFS(NewEmisData!G:G, NewEmisData!$A:$A, "Pickup", NewEmisData!$B:$B, $A166, NewEmisData!$C:$C, $H166, NewEmisData!$D:$D, W$2), SUMIFS(NewEmisData!G:G, NewEmisData!$A:$A, "LDV", NewEmisData!$B:$B, $A166, NewEmisData!$C:$C, $H166, NewEmisData!$D:$D, W$2))</f>
        <v>3.2406542165289903E-2</v>
      </c>
      <c r="X166" s="335">
        <f>$I166*IF($G166="Pickup", SUMIFS(NewEmisData!H:H, NewEmisData!$A:$A, "Pickup", NewEmisData!$B:$B, $A166, NewEmisData!$C:$C, $H166, NewEmisData!$D:$D, X$2), SUMIFS(NewEmisData!H:H, NewEmisData!$A:$A, "LDV", NewEmisData!$B:$B, $A166, NewEmisData!$C:$C, $H166, NewEmisData!$D:$D, X$2))</f>
        <v>3.0987315768082901E-2</v>
      </c>
      <c r="Y166" s="335">
        <f>$I166*IF($G166="Pickup", SUMIFS(NewEmisData!I:I, NewEmisData!$A:$A, "Pickup", NewEmisData!$B:$B, $A166, NewEmisData!$C:$C, $H166, NewEmisData!$D:$D, Y$2), SUMIFS(NewEmisData!I:I, NewEmisData!$A:$A, "LDV", NewEmisData!$B:$B, $A166, NewEmisData!$C:$C, $H166, NewEmisData!$D:$D, Y$2))</f>
        <v>3.42812868295745E-2</v>
      </c>
      <c r="Z166" s="335">
        <f>$I166*IF($G166="Pickup", SUMIFS(NewEmisData!J:J, NewEmisData!$A:$A, "Pickup", NewEmisData!$B:$B, $A166, NewEmisData!$C:$C, $H166, NewEmisData!$D:$D, Z$2), SUMIFS(NewEmisData!J:J, NewEmisData!$A:$A, "LDV", NewEmisData!$B:$B, $A166, NewEmisData!$C:$C, $H166, NewEmisData!$D:$D, Z$2))</f>
        <v>3.5241041104630097E-2</v>
      </c>
      <c r="AA166" s="335">
        <f>$I166*IF($G166="Pickup", SUMIFS(NewEmisData!K:K, NewEmisData!$A:$A, "Pickup", NewEmisData!$B:$B, $A166, NewEmisData!$C:$C, $H166, NewEmisData!$D:$D, AA$2), SUMIFS(NewEmisData!K:K, NewEmisData!$A:$A, "LDV", NewEmisData!$B:$B, $A166, NewEmisData!$C:$C, $H166, NewEmisData!$D:$D, AA$2))</f>
        <v>3.4104926459791303E-2</v>
      </c>
      <c r="AB166" s="335">
        <f>$I166*IF($G166="Pickup", SUMIFS(NewEmisData!L:L, NewEmisData!$A:$A, "Pickup", NewEmisData!$B:$B, $A166, NewEmisData!$C:$C, $H166, NewEmisData!$D:$D, AB$2), SUMIFS(NewEmisData!L:L, NewEmisData!$A:$A, "LDV", NewEmisData!$B:$B, $A166, NewEmisData!$C:$C, $H166, NewEmisData!$D:$D, AB$2))</f>
        <v>3.3427882317031102E-2</v>
      </c>
      <c r="AC166" s="335">
        <f>$I166*IF($G166="Pickup", SUMIFS(NewEmisData!M:M, NewEmisData!$A:$A, "Pickup", NewEmisData!$B:$B, $A166, NewEmisData!$C:$C, $H166, NewEmisData!$D:$D, AC$2), SUMIFS(NewEmisData!M:M, NewEmisData!$A:$A, "LDV", NewEmisData!$B:$B, $A166, NewEmisData!$C:$C, $H166, NewEmisData!$D:$D, AC$2))</f>
        <v>3.3891475717267E-2</v>
      </c>
      <c r="AD166" s="335">
        <v>5.7317908516770433E-2</v>
      </c>
      <c r="AE166" s="335">
        <f>$I166*IF($G166="Pickup", SUMIFS(NewEmisData!E:E, NewEmisData!$A:$A, "Pickup", NewEmisData!$B:$B, $A166, NewEmisData!$C:$C, $H166, NewEmisData!$D:$D, AE$2), SUMIFS(NewEmisData!E:E, NewEmisData!$A:$A, "LDV", NewEmisData!$B:$B, $A166, NewEmisData!$C:$C, $H166, NewEmisData!$D:$D, AE$2))</f>
        <v>4.18045875613407E-3</v>
      </c>
      <c r="AF166" s="335">
        <f>$I166*IF($G166="Pickup", SUMIFS(NewEmisData!F:F, NewEmisData!$A:$A, "Pickup", NewEmisData!$B:$B, $A166, NewEmisData!$C:$C, $H166, NewEmisData!$D:$D, AF$2), SUMIFS(NewEmisData!F:F, NewEmisData!$A:$A, "LDV", NewEmisData!$B:$B, $A166, NewEmisData!$C:$C, $H166, NewEmisData!$D:$D, AF$2))</f>
        <v>4.0471378457488504E-3</v>
      </c>
      <c r="AG166" s="335">
        <f>$I166*IF($G166="Pickup", SUMIFS(NewEmisData!G:G, NewEmisData!$A:$A, "Pickup", NewEmisData!$B:$B, $A166, NewEmisData!$C:$C, $H166, NewEmisData!$D:$D, AG$2), SUMIFS(NewEmisData!G:G, NewEmisData!$A:$A, "LDV", NewEmisData!$B:$B, $A166, NewEmisData!$C:$C, $H166, NewEmisData!$D:$D, AG$2))</f>
        <v>2.3963740356682502E-3</v>
      </c>
      <c r="AH166" s="335">
        <f>$I166*IF($G166="Pickup", SUMIFS(NewEmisData!H:H, NewEmisData!$A:$A, "Pickup", NewEmisData!$B:$B, $A166, NewEmisData!$C:$C, $H166, NewEmisData!$D:$D, AH$2), SUMIFS(NewEmisData!H:H, NewEmisData!$A:$A, "LDV", NewEmisData!$B:$B, $A166, NewEmisData!$C:$C, $H166, NewEmisData!$D:$D, AH$2))</f>
        <v>2.0947461612804202E-3</v>
      </c>
      <c r="AI166" s="335">
        <f>$I166*IF($G166="Pickup", SUMIFS(NewEmisData!I:I, NewEmisData!$A:$A, "Pickup", NewEmisData!$B:$B, $A166, NewEmisData!$C:$C, $H166, NewEmisData!$D:$D, AI$2), SUMIFS(NewEmisData!I:I, NewEmisData!$A:$A, "LDV", NewEmisData!$B:$B, $A166, NewEmisData!$C:$C, $H166, NewEmisData!$D:$D, AI$2))</f>
        <v>1.9761294738190999E-3</v>
      </c>
      <c r="AJ166" s="335">
        <f>$I166*IF($G166="Pickup", SUMIFS(NewEmisData!J:J, NewEmisData!$A:$A, "Pickup", NewEmisData!$B:$B, $A166, NewEmisData!$C:$C, $H166, NewEmisData!$D:$D, AJ$2), SUMIFS(NewEmisData!J:J, NewEmisData!$A:$A, "LDV", NewEmisData!$B:$B, $A166, NewEmisData!$C:$C, $H166, NewEmisData!$D:$D, AJ$2))</f>
        <v>1.9209993079262E-3</v>
      </c>
      <c r="AK166" s="335">
        <f>$I166*IF($G166="Pickup", SUMIFS(NewEmisData!K:K, NewEmisData!$A:$A, "Pickup", NewEmisData!$B:$B, $A166, NewEmisData!$C:$C, $H166, NewEmisData!$D:$D, AK$2), SUMIFS(NewEmisData!K:K, NewEmisData!$A:$A, "LDV", NewEmisData!$B:$B, $A166, NewEmisData!$C:$C, $H166, NewEmisData!$D:$D, AK$2))</f>
        <v>1.8784446265214399E-3</v>
      </c>
      <c r="AL166" s="335">
        <f>$I166*IF($G166="Pickup", SUMIFS(NewEmisData!L:L, NewEmisData!$A:$A, "Pickup", NewEmisData!$B:$B, $A166, NewEmisData!$C:$C, $H166, NewEmisData!$D:$D, AL$2), SUMIFS(NewEmisData!L:L, NewEmisData!$A:$A, "LDV", NewEmisData!$B:$B, $A166, NewEmisData!$C:$C, $H166, NewEmisData!$D:$D, AL$2))</f>
        <v>1.8636889724050101E-3</v>
      </c>
      <c r="AM166" s="335">
        <f>$I166*IF($G166="Pickup", SUMIFS(NewEmisData!M:M, NewEmisData!$A:$A, "Pickup", NewEmisData!$B:$B, $A166, NewEmisData!$C:$C, $H166, NewEmisData!$D:$D, AM$2), SUMIFS(NewEmisData!M:M, NewEmisData!$A:$A, "LDV", NewEmisData!$B:$B, $A166, NewEmisData!$C:$C, $H166, NewEmisData!$D:$D, AM$2))</f>
        <v>1.8651401165369901E-3</v>
      </c>
      <c r="AN166" s="335">
        <v>1.971385326188381E-3</v>
      </c>
      <c r="AO166" s="335">
        <f>$I166*IF($G166="Pickup", SUMIFS(NewEmisData!E:E, NewEmisData!$A:$A, "Pickup", NewEmisData!$B:$B, $A166, NewEmisData!$C:$C, $H166, NewEmisData!$D:$D, AO$2), SUMIFS(NewEmisData!E:E, NewEmisData!$A:$A, "LDV", NewEmisData!$B:$B, $A166, NewEmisData!$C:$C, $H166, NewEmisData!$D:$D, AO$2))</f>
        <v>5.70149509117601E-2</v>
      </c>
      <c r="AP166" s="335">
        <f>$I166*IF($G166="Pickup", SUMIFS(NewEmisData!F:F, NewEmisData!$A:$A, "Pickup", NewEmisData!$B:$B, $A166, NewEmisData!$C:$C, $H166, NewEmisData!$D:$D, AP$2), SUMIFS(NewEmisData!F:F, NewEmisData!$A:$A, "LDV", NewEmisData!$B:$B, $A166, NewEmisData!$C:$C, $H166, NewEmisData!$D:$D, AP$2))</f>
        <v>5.7021889138304603E-2</v>
      </c>
      <c r="AQ166" s="335">
        <f>$I166*IF($G166="Pickup", SUMIFS(NewEmisData!G:G, NewEmisData!$A:$A, "Pickup", NewEmisData!$B:$B, $A166, NewEmisData!$C:$C, $H166, NewEmisData!$D:$D, AQ$2), SUMIFS(NewEmisData!G:G, NewEmisData!$A:$A, "LDV", NewEmisData!$B:$B, $A166, NewEmisData!$C:$C, $H166, NewEmisData!$D:$D, AQ$2))</f>
        <v>5.7501606282491798E-2</v>
      </c>
      <c r="AR166" s="335">
        <f>$I166*IF($G166="Pickup", SUMIFS(NewEmisData!H:H, NewEmisData!$A:$A, "Pickup", NewEmisData!$B:$B, $A166, NewEmisData!$C:$C, $H166, NewEmisData!$D:$D, AR$2), SUMIFS(NewEmisData!H:H, NewEmisData!$A:$A, "LDV", NewEmisData!$B:$B, $A166, NewEmisData!$C:$C, $H166, NewEmisData!$D:$D, AR$2))</f>
        <v>5.7272335517784601E-2</v>
      </c>
      <c r="AS166" s="335">
        <f>$I166*IF($G166="Pickup", SUMIFS(NewEmisData!I:I, NewEmisData!$A:$A, "Pickup", NewEmisData!$B:$B, $A166, NewEmisData!$C:$C, $H166, NewEmisData!$D:$D, AS$2), SUMIFS(NewEmisData!I:I, NewEmisData!$A:$A, "LDV", NewEmisData!$B:$B, $A166, NewEmisData!$C:$C, $H166, NewEmisData!$D:$D, AS$2))</f>
        <v>5.7208750023327502E-2</v>
      </c>
      <c r="AT166" s="335">
        <f>$I166*IF($G166="Pickup", SUMIFS(NewEmisData!J:J, NewEmisData!$A:$A, "Pickup", NewEmisData!$B:$B, $A166, NewEmisData!$C:$C, $H166, NewEmisData!$D:$D, AT$2), SUMIFS(NewEmisData!J:J, NewEmisData!$A:$A, "LDV", NewEmisData!$B:$B, $A166, NewEmisData!$C:$C, $H166, NewEmisData!$D:$D, AT$2))</f>
        <v>5.7179082239302903E-2</v>
      </c>
      <c r="AU166" s="335">
        <f>$I166*IF($G166="Pickup", SUMIFS(NewEmisData!K:K, NewEmisData!$A:$A, "Pickup", NewEmisData!$B:$B, $A166, NewEmisData!$C:$C, $H166, NewEmisData!$D:$D, AU$2), SUMIFS(NewEmisData!K:K, NewEmisData!$A:$A, "LDV", NewEmisData!$B:$B, $A166, NewEmisData!$C:$C, $H166, NewEmisData!$D:$D, AU$2))</f>
        <v>5.7038376882496397E-2</v>
      </c>
      <c r="AV166" s="335">
        <f>$I166*IF($G166="Pickup", SUMIFS(NewEmisData!L:L, NewEmisData!$A:$A, "Pickup", NewEmisData!$B:$B, $A166, NewEmisData!$C:$C, $H166, NewEmisData!$D:$D, AV$2), SUMIFS(NewEmisData!L:L, NewEmisData!$A:$A, "LDV", NewEmisData!$B:$B, $A166, NewEmisData!$C:$C, $H166, NewEmisData!$D:$D, AV$2))</f>
        <v>5.6915696785157503E-2</v>
      </c>
      <c r="AW166" s="335">
        <f>$I166*IF($G166="Pickup", SUMIFS(NewEmisData!M:M, NewEmisData!$A:$A, "Pickup", NewEmisData!$B:$B, $A166, NewEmisData!$C:$C, $H166, NewEmisData!$D:$D, AW$2), SUMIFS(NewEmisData!M:M, NewEmisData!$A:$A, "LDV", NewEmisData!$B:$B, $A166, NewEmisData!$C:$C, $H166, NewEmisData!$D:$D, AW$2))</f>
        <v>5.6908699033520103E-2</v>
      </c>
      <c r="AX166" s="335">
        <v>3.3278806736294783E-2</v>
      </c>
      <c r="AY166" s="335">
        <f>$I166*IF($G166="Pickup", SUMIFS(NewEmisData!E:E, NewEmisData!$A:$A, "Pickup", NewEmisData!$B:$B, $A166, NewEmisData!$C:$C, $H166, NewEmisData!$D:$D, AY$2), SUMIFS(NewEmisData!E:E, NewEmisData!$A:$A, "LDV", NewEmisData!$B:$B, $A166, NewEmisData!$C:$C, $H166, NewEmisData!$D:$D, AY$2))</f>
        <v>8.7560770343190295E-3</v>
      </c>
      <c r="AZ166" s="335">
        <f>$I166*IF($G166="Pickup", SUMIFS(NewEmisData!F:F, NewEmisData!$A:$A, "Pickup", NewEmisData!$B:$B, $A166, NewEmisData!$C:$C, $H166, NewEmisData!$D:$D, AZ$2), SUMIFS(NewEmisData!F:F, NewEmisData!$A:$A, "LDV", NewEmisData!$B:$B, $A166, NewEmisData!$C:$C, $H166, NewEmisData!$D:$D, AZ$2))</f>
        <v>8.7622036543780306E-3</v>
      </c>
      <c r="BA166" s="335">
        <f>$I166*IF($G166="Pickup", SUMIFS(NewEmisData!G:G, NewEmisData!$A:$A, "Pickup", NewEmisData!$B:$B, $A166, NewEmisData!$C:$C, $H166, NewEmisData!$D:$D, BA$2), SUMIFS(NewEmisData!G:G, NewEmisData!$A:$A, "LDV", NewEmisData!$B:$B, $A166, NewEmisData!$C:$C, $H166, NewEmisData!$D:$D, BA$2))</f>
        <v>8.6304265757909393E-3</v>
      </c>
      <c r="BB166" s="335">
        <f>$I166*IF($G166="Pickup", SUMIFS(NewEmisData!H:H, NewEmisData!$A:$A, "Pickup", NewEmisData!$B:$B, $A166, NewEmisData!$C:$C, $H166, NewEmisData!$D:$D, BB$2), SUMIFS(NewEmisData!H:H, NewEmisData!$A:$A, "LDV", NewEmisData!$B:$B, $A166, NewEmisData!$C:$C, $H166, NewEmisData!$D:$D, BB$2))</f>
        <v>8.4275847239737908E-3</v>
      </c>
      <c r="BC166" s="335">
        <f>$I166*IF($G166="Pickup", SUMIFS(NewEmisData!I:I, NewEmisData!$A:$A, "Pickup", NewEmisData!$B:$B, $A166, NewEmisData!$C:$C, $H166, NewEmisData!$D:$D, BC$2), SUMIFS(NewEmisData!I:I, NewEmisData!$A:$A, "LDV", NewEmisData!$B:$B, $A166, NewEmisData!$C:$C, $H166, NewEmisData!$D:$D, BC$2))</f>
        <v>8.3714032789610707E-3</v>
      </c>
      <c r="BD166" s="335">
        <f>$I166*IF($G166="Pickup", SUMIFS(NewEmisData!J:J, NewEmisData!$A:$A, "Pickup", NewEmisData!$B:$B, $A166, NewEmisData!$C:$C, $H166, NewEmisData!$D:$D, BD$2), SUMIFS(NewEmisData!J:J, NewEmisData!$A:$A, "LDV", NewEmisData!$B:$B, $A166, NewEmisData!$C:$C, $H166, NewEmisData!$D:$D, BD$2))</f>
        <v>8.3451695612363607E-3</v>
      </c>
      <c r="BE166" s="335">
        <f>$I166*IF($G166="Pickup", SUMIFS(NewEmisData!K:K, NewEmisData!$A:$A, "Pickup", NewEmisData!$B:$B, $A166, NewEmisData!$C:$C, $H166, NewEmisData!$D:$D, BE$2), SUMIFS(NewEmisData!K:K, NewEmisData!$A:$A, "LDV", NewEmisData!$B:$B, $A166, NewEmisData!$C:$C, $H166, NewEmisData!$D:$D, BE$2))</f>
        <v>8.2207090340707199E-3</v>
      </c>
      <c r="BF166" s="335">
        <f>$I166*IF($G166="Pickup", SUMIFS(NewEmisData!L:L, NewEmisData!$A:$A, "Pickup", NewEmisData!$B:$B, $A166, NewEmisData!$C:$C, $H166, NewEmisData!$D:$D, BF$2), SUMIFS(NewEmisData!L:L, NewEmisData!$A:$A, "LDV", NewEmisData!$B:$B, $A166, NewEmisData!$C:$C, $H166, NewEmisData!$D:$D, BF$2))</f>
        <v>8.1121785136203401E-3</v>
      </c>
      <c r="BG166" s="335">
        <f>$I166*IF($G166="Pickup", SUMIFS(NewEmisData!M:M, NewEmisData!$A:$A, "Pickup", NewEmisData!$B:$B, $A166, NewEmisData!$C:$C, $H166, NewEmisData!$D:$D, BG$2), SUMIFS(NewEmisData!M:M, NewEmisData!$A:$A, "LDV", NewEmisData!$B:$B, $A166, NewEmisData!$C:$C, $H166, NewEmisData!$D:$D, BG$2))</f>
        <v>8.1060201670228992E-3</v>
      </c>
      <c r="BH166" s="335">
        <v>6.8948154849121281E-3</v>
      </c>
      <c r="BI166" s="335">
        <f>$I166*IF($G166="Pickup", SUMIFS(NewEmisData!E:E, NewEmisData!$A:$A, "Pickup", NewEmisData!$B:$B, $A166, NewEmisData!$C:$C, $H166, NewEmisData!$D:$D, BI$2), SUMIFS(NewEmisData!E:E, NewEmisData!$A:$A, "LDV", NewEmisData!$B:$B, $A166, NewEmisData!$C:$C, $H166, NewEmisData!$D:$D, BI$2))</f>
        <v>1.1106141710219199</v>
      </c>
      <c r="BJ166" s="335">
        <f>$I166*IF($G166="Pickup", SUMIFS(NewEmisData!F:F, NewEmisData!$A:$A, "Pickup", NewEmisData!$B:$B, $A166, NewEmisData!$C:$C, $H166, NewEmisData!$D:$D, BJ$2), SUMIFS(NewEmisData!F:F, NewEmisData!$A:$A, "LDV", NewEmisData!$B:$B, $A166, NewEmisData!$C:$C, $H166, NewEmisData!$D:$D, BJ$2))</f>
        <v>0.92630032120899797</v>
      </c>
      <c r="BK166" s="335">
        <f>$I166*IF($G166="Pickup", SUMIFS(NewEmisData!G:G, NewEmisData!$A:$A, "Pickup", NewEmisData!$B:$B, $A166, NewEmisData!$C:$C, $H166, NewEmisData!$D:$D, BK$2), SUMIFS(NewEmisData!G:G, NewEmisData!$A:$A, "LDV", NewEmisData!$B:$B, $A166, NewEmisData!$C:$C, $H166, NewEmisData!$D:$D, BK$2))</f>
        <v>0.70836745128844603</v>
      </c>
      <c r="BL166" s="335">
        <f>$I166*IF($G166="Pickup", SUMIFS(NewEmisData!H:H, NewEmisData!$A:$A, "Pickup", NewEmisData!$B:$B, $A166, NewEmisData!$C:$C, $H166, NewEmisData!$D:$D, BL$2), SUMIFS(NewEmisData!H:H, NewEmisData!$A:$A, "LDV", NewEmisData!$B:$B, $A166, NewEmisData!$C:$C, $H166, NewEmisData!$D:$D, BL$2))</f>
        <v>0.76035132822019802</v>
      </c>
      <c r="BM166" s="335">
        <f>$I166*IF($G166="Pickup", SUMIFS(NewEmisData!I:I, NewEmisData!$A:$A, "Pickup", NewEmisData!$B:$B, $A166, NewEmisData!$C:$C, $H166, NewEmisData!$D:$D, BM$2), SUMIFS(NewEmisData!I:I, NewEmisData!$A:$A, "LDV", NewEmisData!$B:$B, $A166, NewEmisData!$C:$C, $H166, NewEmisData!$D:$D, BM$2))</f>
        <v>0.83318246308080801</v>
      </c>
      <c r="BN166" s="335">
        <f>$I166*IF($G166="Pickup", SUMIFS(NewEmisData!J:J, NewEmisData!$A:$A, "Pickup", NewEmisData!$B:$B, $A166, NewEmisData!$C:$C, $H166, NewEmisData!$D:$D, BN$2), SUMIFS(NewEmisData!J:J, NewEmisData!$A:$A, "LDV", NewEmisData!$B:$B, $A166, NewEmisData!$C:$C, $H166, NewEmisData!$D:$D, BN$2))</f>
        <v>0.86711380928999104</v>
      </c>
      <c r="BO166" s="335">
        <f>$I166*IF($G166="Pickup", SUMIFS(NewEmisData!K:K, NewEmisData!$A:$A, "Pickup", NewEmisData!$B:$B, $A166, NewEmisData!$C:$C, $H166, NewEmisData!$D:$D, BO$2), SUMIFS(NewEmisData!K:K, NewEmisData!$A:$A, "LDV", NewEmisData!$B:$B, $A166, NewEmisData!$C:$C, $H166, NewEmisData!$D:$D, BO$2))</f>
        <v>0.85197482629105803</v>
      </c>
      <c r="BP166" s="335">
        <f>$I166*IF($G166="Pickup", SUMIFS(NewEmisData!L:L, NewEmisData!$A:$A, "Pickup", NewEmisData!$B:$B, $A166, NewEmisData!$C:$C, $H166, NewEmisData!$D:$D, BP$2), SUMIFS(NewEmisData!L:L, NewEmisData!$A:$A, "LDV", NewEmisData!$B:$B, $A166, NewEmisData!$C:$C, $H166, NewEmisData!$D:$D, BP$2))</f>
        <v>0.84004828138755605</v>
      </c>
      <c r="BQ166" s="335">
        <f>$I166*IF($G166="Pickup", SUMIFS(NewEmisData!M:M, NewEmisData!$A:$A, "Pickup", NewEmisData!$B:$B, $A166, NewEmisData!$C:$C, $H166, NewEmisData!$D:$D, BQ$2), SUMIFS(NewEmisData!M:M, NewEmisData!$A:$A, "LDV", NewEmisData!$B:$B, $A166, NewEmisData!$C:$C, $H166, NewEmisData!$D:$D, BQ$2))</f>
        <v>0.84951701993338402</v>
      </c>
      <c r="BR166" s="335">
        <v>1.3668887567521777</v>
      </c>
      <c r="BS166" s="335">
        <f>$I166*IF($G166="Pickup", SUMIFS(NewEmisData!E:E, NewEmisData!$A:$A, "Pickup", NewEmisData!$B:$B, $A166, NewEmisData!$C:$C, $H166, NewEmisData!$D:$D, BS$2), SUMIFS(NewEmisData!E:E, NewEmisData!$A:$A, "LDV", NewEmisData!$B:$B, $A166, NewEmisData!$C:$C, $H166, NewEmisData!$D:$D, BS$2))</f>
        <v>0.108307993552558</v>
      </c>
      <c r="BT166" s="335">
        <f>$I166*IF($G166="Pickup", SUMIFS(NewEmisData!F:F, NewEmisData!$A:$A, "Pickup", NewEmisData!$B:$B, $A166, NewEmisData!$C:$C, $H166, NewEmisData!$D:$D, BT$2), SUMIFS(NewEmisData!F:F, NewEmisData!$A:$A, "LDV", NewEmisData!$B:$B, $A166, NewEmisData!$C:$C, $H166, NewEmisData!$D:$D, BT$2))</f>
        <v>0.103525288595275</v>
      </c>
      <c r="BU166" s="335">
        <f>$I166*IF($G166="Pickup", SUMIFS(NewEmisData!G:G, NewEmisData!$A:$A, "Pickup", NewEmisData!$B:$B, $A166, NewEmisData!$C:$C, $H166, NewEmisData!$D:$D, BU$2), SUMIFS(NewEmisData!G:G, NewEmisData!$A:$A, "LDV", NewEmisData!$B:$B, $A166, NewEmisData!$C:$C, $H166, NewEmisData!$D:$D, BU$2))</f>
        <v>8.0340497381977904E-2</v>
      </c>
      <c r="BV166" s="335">
        <f>$I166*IF($G166="Pickup", SUMIFS(NewEmisData!H:H, NewEmisData!$A:$A, "Pickup", NewEmisData!$B:$B, $A166, NewEmisData!$C:$C, $H166, NewEmisData!$D:$D, BV$2), SUMIFS(NewEmisData!H:H, NewEmisData!$A:$A, "LDV", NewEmisData!$B:$B, $A166, NewEmisData!$C:$C, $H166, NewEmisData!$D:$D, BV$2))</f>
        <v>7.5743596158134405E-2</v>
      </c>
      <c r="BW166" s="335">
        <f>$I166*IF($G166="Pickup", SUMIFS(NewEmisData!I:I, NewEmisData!$A:$A, "Pickup", NewEmisData!$B:$B, $A166, NewEmisData!$C:$C, $H166, NewEmisData!$D:$D, BW$2), SUMIFS(NewEmisData!I:I, NewEmisData!$A:$A, "LDV", NewEmisData!$B:$B, $A166, NewEmisData!$C:$C, $H166, NewEmisData!$D:$D, BW$2))</f>
        <v>8.8655261911971206E-2</v>
      </c>
      <c r="BX166" s="335">
        <f>$I166*IF($G166="Pickup", SUMIFS(NewEmisData!J:J, NewEmisData!$A:$A, "Pickup", NewEmisData!$B:$B, $A166, NewEmisData!$C:$C, $H166, NewEmisData!$D:$D, BX$2), SUMIFS(NewEmisData!J:J, NewEmisData!$A:$A, "LDV", NewEmisData!$B:$B, $A166, NewEmisData!$C:$C, $H166, NewEmisData!$D:$D, BX$2))</f>
        <v>0.10581706956195</v>
      </c>
      <c r="BY166" s="335">
        <f>$I166*IF($G166="Pickup", SUMIFS(NewEmisData!K:K, NewEmisData!$A:$A, "Pickup", NewEmisData!$B:$B, $A166, NewEmisData!$C:$C, $H166, NewEmisData!$D:$D, BY$2), SUMIFS(NewEmisData!K:K, NewEmisData!$A:$A, "LDV", NewEmisData!$B:$B, $A166, NewEmisData!$C:$C, $H166, NewEmisData!$D:$D, BY$2))</f>
        <v>0.118820433465155</v>
      </c>
      <c r="BZ166" s="335">
        <f>$I166*IF($G166="Pickup", SUMIFS(NewEmisData!L:L, NewEmisData!$A:$A, "Pickup", NewEmisData!$B:$B, $A166, NewEmisData!$C:$C, $H166, NewEmisData!$D:$D, BZ$2), SUMIFS(NewEmisData!L:L, NewEmisData!$A:$A, "LDV", NewEmisData!$B:$B, $A166, NewEmisData!$C:$C, $H166, NewEmisData!$D:$D, BZ$2))</f>
        <v>0.123526134201004</v>
      </c>
      <c r="CA166" s="335">
        <f>$I166*IF($G166="Pickup", SUMIFS(NewEmisData!M:M, NewEmisData!$A:$A, "Pickup", NewEmisData!$B:$B, $A166, NewEmisData!$C:$C, $H166, NewEmisData!$D:$D, CA$2), SUMIFS(NewEmisData!M:M, NewEmisData!$A:$A, "LDV", NewEmisData!$B:$B, $A166, NewEmisData!$C:$C, $H166, NewEmisData!$D:$D, CA$2))</f>
        <v>0.13283469100223899</v>
      </c>
      <c r="CB166" s="335">
        <v>6.7324914528478774E-2</v>
      </c>
      <c r="CC166" s="335">
        <f>$I166*IF($G166="Pickup", SUMIFS(NewEmisData!E:E, NewEmisData!$A:$A, "Pickup", NewEmisData!$B:$B, $A166, NewEmisData!$C:$C, $H166, NewEmisData!$D:$D, CC$2), SUMIFS(NewEmisData!E:E, NewEmisData!$A:$A, "LDV", NewEmisData!$B:$B, $A166, NewEmisData!$C:$C, $H166, NewEmisData!$D:$D, CC$2))</f>
        <v>1.8079570898517701E-2</v>
      </c>
      <c r="CD166" s="335">
        <f>$I166*IF($G166="Pickup", SUMIFS(NewEmisData!F:F, NewEmisData!$A:$A, "Pickup", NewEmisData!$B:$B, $A166, NewEmisData!$C:$C, $H166, NewEmisData!$D:$D, CD$2), SUMIFS(NewEmisData!F:F, NewEmisData!$A:$A, "LDV", NewEmisData!$B:$B, $A166, NewEmisData!$C:$C, $H166, NewEmisData!$D:$D, CD$2))</f>
        <v>1.8079636999697599E-2</v>
      </c>
      <c r="CE166" s="335">
        <f>$I166*IF($G166="Pickup", SUMIFS(NewEmisData!G:G, NewEmisData!$A:$A, "Pickup", NewEmisData!$B:$B, $A166, NewEmisData!$C:$C, $H166, NewEmisData!$D:$D, CE$2), SUMIFS(NewEmisData!G:G, NewEmisData!$A:$A, "LDV", NewEmisData!$B:$B, $A166, NewEmisData!$C:$C, $H166, NewEmisData!$D:$D, CE$2))</f>
        <v>1.9655113558621502E-2</v>
      </c>
      <c r="CF166" s="335">
        <f>$I166*IF($G166="Pickup", SUMIFS(NewEmisData!H:H, NewEmisData!$A:$A, "Pickup", NewEmisData!$B:$B, $A166, NewEmisData!$C:$C, $H166, NewEmisData!$D:$D, CF$2), SUMIFS(NewEmisData!H:H, NewEmisData!$A:$A, "LDV", NewEmisData!$B:$B, $A166, NewEmisData!$C:$C, $H166, NewEmisData!$D:$D, CF$2))</f>
        <v>2.0254758568530099E-2</v>
      </c>
      <c r="CG166" s="335">
        <f>$I166*IF($G166="Pickup", SUMIFS(NewEmisData!I:I, NewEmisData!$A:$A, "Pickup", NewEmisData!$B:$B, $A166, NewEmisData!$C:$C, $H166, NewEmisData!$D:$D, CG$2), SUMIFS(NewEmisData!I:I, NewEmisData!$A:$A, "LDV", NewEmisData!$B:$B, $A166, NewEmisData!$C:$C, $H166, NewEmisData!$D:$D, CG$2))</f>
        <v>2.1970309015692E-2</v>
      </c>
      <c r="CH166" s="335">
        <f>$I166*IF($G166="Pickup", SUMIFS(NewEmisData!J:J, NewEmisData!$A:$A, "Pickup", NewEmisData!$B:$B, $A166, NewEmisData!$C:$C, $H166, NewEmisData!$D:$D, CH$2), SUMIFS(NewEmisData!J:J, NewEmisData!$A:$A, "LDV", NewEmisData!$B:$B, $A166, NewEmisData!$C:$C, $H166, NewEmisData!$D:$D, CH$2))</f>
        <v>2.2946274997103E-2</v>
      </c>
      <c r="CI166" s="335">
        <f>$I166*IF($G166="Pickup", SUMIFS(NewEmisData!K:K, NewEmisData!$A:$A, "Pickup", NewEmisData!$B:$B, $A166, NewEmisData!$C:$C, $H166, NewEmisData!$D:$D, CI$2), SUMIFS(NewEmisData!K:K, NewEmisData!$A:$A, "LDV", NewEmisData!$B:$B, $A166, NewEmisData!$C:$C, $H166, NewEmisData!$D:$D, CI$2))</f>
        <v>2.3263234119917701E-2</v>
      </c>
      <c r="CJ166" s="335">
        <f>$I166*IF($G166="Pickup", SUMIFS(NewEmisData!L:L, NewEmisData!$A:$A, "Pickup", NewEmisData!$B:$B, $A166, NewEmisData!$C:$C, $H166, NewEmisData!$D:$D, CJ$2), SUMIFS(NewEmisData!L:L, NewEmisData!$A:$A, "LDV", NewEmisData!$B:$B, $A166, NewEmisData!$C:$C, $H166, NewEmisData!$D:$D, CJ$2))</f>
        <v>2.3326088366215001E-2</v>
      </c>
      <c r="CK166" s="335">
        <f>$I166*IF($G166="Pickup", SUMIFS(NewEmisData!M:M, NewEmisData!$A:$A, "Pickup", NewEmisData!$B:$B, $A166, NewEmisData!$C:$C, $H166, NewEmisData!$D:$D, CK$2), SUMIFS(NewEmisData!M:M, NewEmisData!$A:$A, "LDV", NewEmisData!$B:$B, $A166, NewEmisData!$C:$C, $H166, NewEmisData!$D:$D, CK$2))</f>
        <v>2.33575885977713E-2</v>
      </c>
      <c r="CL166" s="335">
        <v>2.0846527000014766E-2</v>
      </c>
      <c r="CM166" s="335">
        <f>$I166*IF($G166="Pickup", SUMIFS(NewEmisData!E:E, NewEmisData!$A:$A, "Pickup", NewEmisData!$B:$B, $A166, NewEmisData!$C:$C, $H166, NewEmisData!$D:$D, CM$2), SUMIFS(NewEmisData!E:E, NewEmisData!$A:$A, "LDV", NewEmisData!$B:$B, $A166, NewEmisData!$C:$C, $H166, NewEmisData!$D:$D, CM$2))</f>
        <v>4.9899929081567004E-3</v>
      </c>
      <c r="CN166" s="335">
        <f>$I166*IF($G166="Pickup", SUMIFS(NewEmisData!F:F, NewEmisData!$A:$A, "Pickup", NewEmisData!$B:$B, $A166, NewEmisData!$C:$C, $H166, NewEmisData!$D:$D, CN$2), SUMIFS(NewEmisData!F:F, NewEmisData!$A:$A, "LDV", NewEmisData!$B:$B, $A166, NewEmisData!$C:$C, $H166, NewEmisData!$D:$D, CN$2))</f>
        <v>5.1404683892156402E-3</v>
      </c>
      <c r="CO166" s="335">
        <f>$I166*IF($G166="Pickup", SUMIFS(NewEmisData!G:G, NewEmisData!$A:$A, "Pickup", NewEmisData!$B:$B, $A166, NewEmisData!$C:$C, $H166, NewEmisData!$D:$D, CO$2), SUMIFS(NewEmisData!G:G, NewEmisData!$A:$A, "LDV", NewEmisData!$B:$B, $A166, NewEmisData!$C:$C, $H166, NewEmisData!$D:$D, CO$2))</f>
        <v>5.4300814679314304E-3</v>
      </c>
      <c r="CP166" s="335">
        <f>$I166*IF($G166="Pickup", SUMIFS(NewEmisData!H:H, NewEmisData!$A:$A, "Pickup", NewEmisData!$B:$B, $A166, NewEmisData!$C:$C, $H166, NewEmisData!$D:$D, CP$2), SUMIFS(NewEmisData!H:H, NewEmisData!$A:$A, "LDV", NewEmisData!$B:$B, $A166, NewEmisData!$C:$C, $H166, NewEmisData!$D:$D, CP$2))</f>
        <v>5.56595165298921E-3</v>
      </c>
      <c r="CQ166" s="335">
        <f>$I166*IF($G166="Pickup", SUMIFS(NewEmisData!I:I, NewEmisData!$A:$A, "Pickup", NewEmisData!$B:$B, $A166, NewEmisData!$C:$C, $H166, NewEmisData!$D:$D, CQ$2), SUMIFS(NewEmisData!I:I, NewEmisData!$A:$A, "LDV", NewEmisData!$B:$B, $A166, NewEmisData!$C:$C, $H166, NewEmisData!$D:$D, CQ$2))</f>
        <v>5.7688384740272897E-3</v>
      </c>
      <c r="CR166" s="335">
        <f>$I166*IF($G166="Pickup", SUMIFS(NewEmisData!J:J, NewEmisData!$A:$A, "Pickup", NewEmisData!$B:$B, $A166, NewEmisData!$C:$C, $H166, NewEmisData!$D:$D, CR$2), SUMIFS(NewEmisData!J:J, NewEmisData!$A:$A, "LDV", NewEmisData!$B:$B, $A166, NewEmisData!$C:$C, $H166, NewEmisData!$D:$D, CR$2))</f>
        <v>5.9680796124647701E-3</v>
      </c>
      <c r="CS166" s="335">
        <f>$I166*IF($G166="Pickup", SUMIFS(NewEmisData!K:K, NewEmisData!$A:$A, "Pickup", NewEmisData!$B:$B, $A166, NewEmisData!$C:$C, $H166, NewEmisData!$D:$D, CS$2), SUMIFS(NewEmisData!K:K, NewEmisData!$A:$A, "LDV", NewEmisData!$B:$B, $A166, NewEmisData!$C:$C, $H166, NewEmisData!$D:$D, CS$2))</f>
        <v>6.0727800338873598E-3</v>
      </c>
      <c r="CT166" s="335">
        <f>$I166*IF($G166="Pickup", SUMIFS(NewEmisData!L:L, NewEmisData!$A:$A, "Pickup", NewEmisData!$B:$B, $A166, NewEmisData!$C:$C, $H166, NewEmisData!$D:$D, CT$2), SUMIFS(NewEmisData!L:L, NewEmisData!$A:$A, "LDV", NewEmisData!$B:$B, $A166, NewEmisData!$C:$C, $H166, NewEmisData!$D:$D, CT$2))</f>
        <v>6.1079950582028798E-3</v>
      </c>
      <c r="CU166" s="335">
        <f>$I166*IF($G166="Pickup", SUMIFS(NewEmisData!M:M, NewEmisData!$A:$A, "Pickup", NewEmisData!$B:$B, $A166, NewEmisData!$C:$C, $H166, NewEmisData!$D:$D, CU$2), SUMIFS(NewEmisData!M:M, NewEmisData!$A:$A, "LDV", NewEmisData!$B:$B, $A166, NewEmisData!$C:$C, $H166, NewEmisData!$D:$D, CU$2))</f>
        <v>6.1537553281445197E-3</v>
      </c>
      <c r="CV166" s="335">
        <v>5.2034722767286493E-3</v>
      </c>
      <c r="CW166" s="335">
        <v>2.3565166490963768E-3</v>
      </c>
      <c r="CX166" s="335">
        <v>1.9673319546263789E-3</v>
      </c>
      <c r="CY166" s="335">
        <v>1.6026857138538807E-3</v>
      </c>
      <c r="CZ166" s="335">
        <v>1.3411753569780424E-3</v>
      </c>
      <c r="DA166" s="335">
        <v>1.0123523956178946E-3</v>
      </c>
      <c r="DB166" s="335">
        <v>7.9852111520206551E-4</v>
      </c>
      <c r="DC166" s="335">
        <v>7.6707942200167378E-4</v>
      </c>
      <c r="DD166" s="335">
        <v>7.5828050366392866E-4</v>
      </c>
      <c r="DE166" s="335">
        <v>7.5710079606015706E-4</v>
      </c>
      <c r="DF166" s="335">
        <v>7.5710079606015706E-4</v>
      </c>
      <c r="DG166" s="335">
        <f>$I166*IF($G166="Pickup", SUMIFS(NewEmisData!E:E, NewEmisData!$A:$A, "Pickup", NewEmisData!$B:$B, $A166, NewEmisData!$C:$C, $H166, NewEmisData!$D:$D, DG$2), SUMIFS(NewEmisData!E:E, NewEmisData!$A:$A, "LDV", NewEmisData!$B:$B, $A166, NewEmisData!$C:$C, $H166, NewEmisData!$D:$D, DG$2))</f>
        <v>0</v>
      </c>
      <c r="DH166" s="335">
        <f>$I166*IF($G166="Pickup", SUMIFS(NewEmisData!F:F, NewEmisData!$A:$A, "Pickup", NewEmisData!$B:$B, $A166, NewEmisData!$C:$C, $H166, NewEmisData!$D:$D, DH$2), SUMIFS(NewEmisData!F:F, NewEmisData!$A:$A, "LDV", NewEmisData!$B:$B, $A166, NewEmisData!$C:$C, $H166, NewEmisData!$D:$D, DH$2))</f>
        <v>0</v>
      </c>
      <c r="DI166" s="335">
        <f>$I166*IF($G166="Pickup", SUMIFS(NewEmisData!G:G, NewEmisData!$A:$A, "Pickup", NewEmisData!$B:$B, $A166, NewEmisData!$C:$C, $H166, NewEmisData!$D:$D, DI$2), SUMIFS(NewEmisData!G:G, NewEmisData!$A:$A, "LDV", NewEmisData!$B:$B, $A166, NewEmisData!$C:$C, $H166, NewEmisData!$D:$D, DI$2))</f>
        <v>0</v>
      </c>
      <c r="DJ166" s="335">
        <f>$I166*IF($G166="Pickup", SUMIFS(NewEmisData!H:H, NewEmisData!$A:$A, "Pickup", NewEmisData!$B:$B, $A166, NewEmisData!$C:$C, $H166, NewEmisData!$D:$D, DJ$2), SUMIFS(NewEmisData!H:H, NewEmisData!$A:$A, "LDV", NewEmisData!$B:$B, $A166, NewEmisData!$C:$C, $H166, NewEmisData!$D:$D, DJ$2))</f>
        <v>0</v>
      </c>
      <c r="DK166" s="335">
        <f>$I166*IF($G166="Pickup", SUMIFS(NewEmisData!I:I, NewEmisData!$A:$A, "Pickup", NewEmisData!$B:$B, $A166, NewEmisData!$C:$C, $H166, NewEmisData!$D:$D, DK$2), SUMIFS(NewEmisData!I:I, NewEmisData!$A:$A, "LDV", NewEmisData!$B:$B, $A166, NewEmisData!$C:$C, $H166, NewEmisData!$D:$D, DK$2))</f>
        <v>0</v>
      </c>
      <c r="DL166" s="335">
        <f>$I166*IF($G166="Pickup", SUMIFS(NewEmisData!J:J, NewEmisData!$A:$A, "Pickup", NewEmisData!$B:$B, $A166, NewEmisData!$C:$C, $H166, NewEmisData!$D:$D, DL$2), SUMIFS(NewEmisData!J:J, NewEmisData!$A:$A, "LDV", NewEmisData!$B:$B, $A166, NewEmisData!$C:$C, $H166, NewEmisData!$D:$D, DL$2))</f>
        <v>0</v>
      </c>
      <c r="DM166" s="335">
        <f>$I166*IF($G166="Pickup", SUMIFS(NewEmisData!K:K, NewEmisData!$A:$A, "Pickup", NewEmisData!$B:$B, $A166, NewEmisData!$C:$C, $H166, NewEmisData!$D:$D, DM$2), SUMIFS(NewEmisData!K:K, NewEmisData!$A:$A, "LDV", NewEmisData!$B:$B, $A166, NewEmisData!$C:$C, $H166, NewEmisData!$D:$D, DM$2))</f>
        <v>0</v>
      </c>
      <c r="DN166" s="335">
        <f>$I166*IF($G166="Pickup", SUMIFS(NewEmisData!L:L, NewEmisData!$A:$A, "Pickup", NewEmisData!$B:$B, $A166, NewEmisData!$C:$C, $H166, NewEmisData!$D:$D, DN$2), SUMIFS(NewEmisData!L:L, NewEmisData!$A:$A, "LDV", NewEmisData!$B:$B, $A166, NewEmisData!$C:$C, $H166, NewEmisData!$D:$D, DN$2))</f>
        <v>0</v>
      </c>
      <c r="DO166" s="335">
        <f>$I166*IF($G166="Pickup", SUMIFS(NewEmisData!M:M, NewEmisData!$A:$A, "Pickup", NewEmisData!$B:$B, $A166, NewEmisData!$C:$C, $H166, NewEmisData!$D:$D, DO$2), SUMIFS(NewEmisData!M:M, NewEmisData!$A:$A, "LDV", NewEmisData!$B:$B, $A166, NewEmisData!$C:$C, $H166, NewEmisData!$D:$D, DO$2))</f>
        <v>0</v>
      </c>
      <c r="DP166" s="335">
        <v>1.5469500255793939E-3</v>
      </c>
      <c r="DQ166" s="335">
        <f>$I166*IF($G166="Pickup", SUMIFS(NewEmisData!E:E, NewEmisData!$A:$A, "Pickup", NewEmisData!$B:$B, $A166, NewEmisData!$C:$C, $H166, NewEmisData!$D:$D, DQ$2), SUMIFS(NewEmisData!E:E, NewEmisData!$A:$A, "LDV", NewEmisData!$B:$B, $A166, NewEmisData!$C:$C, $H166, NewEmisData!$D:$D, DQ$2))</f>
        <v>1.6116881071256101E-2</v>
      </c>
      <c r="DR166" s="335">
        <f>$I166*IF($G166="Pickup", SUMIFS(NewEmisData!F:F, NewEmisData!$A:$A, "Pickup", NewEmisData!$B:$B, $A166, NewEmisData!$C:$C, $H166, NewEmisData!$D:$D, DR$2), SUMIFS(NewEmisData!F:F, NewEmisData!$A:$A, "LDV", NewEmisData!$B:$B, $A166, NewEmisData!$C:$C, $H166, NewEmisData!$D:$D, DR$2))</f>
        <v>1.35414212486473E-2</v>
      </c>
      <c r="DS166" s="335">
        <f>$I166*IF($G166="Pickup", SUMIFS(NewEmisData!G:G, NewEmisData!$A:$A, "Pickup", NewEmisData!$B:$B, $A166, NewEmisData!$C:$C, $H166, NewEmisData!$D:$D, DS$2), SUMIFS(NewEmisData!G:G, NewEmisData!$A:$A, "LDV", NewEmisData!$B:$B, $A166, NewEmisData!$C:$C, $H166, NewEmisData!$D:$D, DS$2))</f>
        <v>1.1491928516569799E-2</v>
      </c>
      <c r="DT166" s="335">
        <f>$I166*IF($G166="Pickup", SUMIFS(NewEmisData!H:H, NewEmisData!$A:$A, "Pickup", NewEmisData!$B:$B, $A166, NewEmisData!$C:$C, $H166, NewEmisData!$D:$D, DT$2), SUMIFS(NewEmisData!H:H, NewEmisData!$A:$A, "LDV", NewEmisData!$B:$B, $A166, NewEmisData!$C:$C, $H166, NewEmisData!$D:$D, DT$2))</f>
        <v>8.5314259330267692E-3</v>
      </c>
      <c r="DU166" s="335">
        <f>$I166*IF($G166="Pickup", SUMIFS(NewEmisData!I:I, NewEmisData!$A:$A, "Pickup", NewEmisData!$B:$B, $A166, NewEmisData!$C:$C, $H166, NewEmisData!$D:$D, DU$2), SUMIFS(NewEmisData!I:I, NewEmisData!$A:$A, "LDV", NewEmisData!$B:$B, $A166, NewEmisData!$C:$C, $H166, NewEmisData!$D:$D, DU$2))</f>
        <v>7.2620321039548897E-3</v>
      </c>
      <c r="DV166" s="335">
        <f>$I166*IF($G166="Pickup", SUMIFS(NewEmisData!J:J, NewEmisData!$A:$A, "Pickup", NewEmisData!$B:$B, $A166, NewEmisData!$C:$C, $H166, NewEmisData!$D:$D, DV$2), SUMIFS(NewEmisData!J:J, NewEmisData!$A:$A, "LDV", NewEmisData!$B:$B, $A166, NewEmisData!$C:$C, $H166, NewEmisData!$D:$D, DV$2))</f>
        <v>6.7394080571002201E-3</v>
      </c>
      <c r="DW166" s="335">
        <f>$I166*IF($G166="Pickup", SUMIFS(NewEmisData!K:K, NewEmisData!$A:$A, "Pickup", NewEmisData!$B:$B, $A166, NewEmisData!$C:$C, $H166, NewEmisData!$D:$D, DW$2), SUMIFS(NewEmisData!K:K, NewEmisData!$A:$A, "LDV", NewEmisData!$B:$B, $A166, NewEmisData!$C:$C, $H166, NewEmisData!$D:$D, DW$2))</f>
        <v>6.4494195705351899E-3</v>
      </c>
      <c r="DX166" s="335">
        <f>$I166*IF($G166="Pickup", SUMIFS(NewEmisData!L:L, NewEmisData!$A:$A, "Pickup", NewEmisData!$B:$B, $A166, NewEmisData!$C:$C, $H166, NewEmisData!$D:$D, DX$2), SUMIFS(NewEmisData!L:L, NewEmisData!$A:$A, "LDV", NewEmisData!$B:$B, $A166, NewEmisData!$C:$C, $H166, NewEmisData!$D:$D, DX$2))</f>
        <v>6.3649236127540001E-3</v>
      </c>
      <c r="DY166" s="335">
        <f>$I166*IF($G166="Pickup", SUMIFS(NewEmisData!M:M, NewEmisData!$A:$A, "Pickup", NewEmisData!$B:$B, $A166, NewEmisData!$C:$C, $H166, NewEmisData!$D:$D, DY$2), SUMIFS(NewEmisData!M:M, NewEmisData!$A:$A, "LDV", NewEmisData!$B:$B, $A166, NewEmisData!$C:$C, $H166, NewEmisData!$D:$D, DY$2))</f>
        <v>6.3855265963559203E-3</v>
      </c>
      <c r="DZ166" s="335">
        <v>1.1249473833176088E-2</v>
      </c>
      <c r="EA166" s="335">
        <f t="shared" si="234"/>
        <v>394.83751183448101</v>
      </c>
      <c r="EB166" s="335">
        <f t="shared" si="235"/>
        <v>382.24571125104399</v>
      </c>
      <c r="EC166" s="335">
        <f t="shared" si="236"/>
        <v>311.20898804842699</v>
      </c>
      <c r="ED166" s="335">
        <f t="shared" si="237"/>
        <v>272.03741746452602</v>
      </c>
      <c r="EE166" s="335">
        <f t="shared" si="238"/>
        <v>256.63322215887302</v>
      </c>
      <c r="EF166" s="335">
        <f t="shared" si="239"/>
        <v>249.47351911251101</v>
      </c>
      <c r="EG166" s="335">
        <f t="shared" si="240"/>
        <v>243.947047715764</v>
      </c>
      <c r="EH166" s="335">
        <f t="shared" si="241"/>
        <v>242.03087756441701</v>
      </c>
      <c r="EI166" s="335">
        <f t="shared" si="242"/>
        <v>242.21948488777301</v>
      </c>
      <c r="EJ166" s="335">
        <f t="shared" si="243"/>
        <v>0.20481362413718007</v>
      </c>
      <c r="EK166" s="335">
        <f t="shared" si="244"/>
        <v>4.1722988994872201E-2</v>
      </c>
      <c r="EL166" s="335">
        <f t="shared" si="245"/>
        <v>3.46409702122705E-2</v>
      </c>
      <c r="EM166" s="335">
        <f t="shared" si="246"/>
        <v>3.2406542165289903E-2</v>
      </c>
      <c r="EN166" s="335">
        <f t="shared" si="247"/>
        <v>3.0987315768082901E-2</v>
      </c>
      <c r="EO166" s="335">
        <f t="shared" si="248"/>
        <v>3.42812868295745E-2</v>
      </c>
      <c r="EP166" s="335">
        <f t="shared" si="249"/>
        <v>3.5241041104630097E-2</v>
      </c>
      <c r="EQ166" s="335">
        <f t="shared" si="250"/>
        <v>3.4104926459791303E-2</v>
      </c>
      <c r="ER166" s="335">
        <f t="shared" si="251"/>
        <v>3.3427882317031102E-2</v>
      </c>
      <c r="ES166" s="335">
        <f t="shared" si="252"/>
        <v>3.3891475717267E-2</v>
      </c>
      <c r="ET166" s="335">
        <f t="shared" si="253"/>
        <v>5.7317908516770433E-2</v>
      </c>
      <c r="EU166" s="335">
        <f t="shared" si="254"/>
        <v>4.18045875613407E-3</v>
      </c>
      <c r="EV166" s="335">
        <f t="shared" si="255"/>
        <v>4.0471378457488504E-3</v>
      </c>
      <c r="EW166" s="335">
        <f t="shared" si="256"/>
        <v>2.3963740356682502E-3</v>
      </c>
      <c r="EX166" s="335">
        <f t="shared" si="257"/>
        <v>2.0947461612804202E-3</v>
      </c>
      <c r="EY166" s="335">
        <f t="shared" si="258"/>
        <v>1.9761294738190999E-3</v>
      </c>
      <c r="EZ166" s="335">
        <f t="shared" si="259"/>
        <v>1.9209993079262E-3</v>
      </c>
      <c r="FA166" s="335">
        <f t="shared" si="260"/>
        <v>1.8784446265214399E-3</v>
      </c>
      <c r="FB166" s="335">
        <f t="shared" si="261"/>
        <v>1.8636889724050101E-3</v>
      </c>
      <c r="FC166" s="335">
        <f t="shared" si="262"/>
        <v>1.8651401165369901E-3</v>
      </c>
      <c r="FD166" s="335">
        <f t="shared" si="263"/>
        <v>1.971385326188381E-3</v>
      </c>
      <c r="FE166" s="335">
        <f t="shared" si="264"/>
        <v>5.70149509117601E-2</v>
      </c>
      <c r="FF166" s="335">
        <f t="shared" si="265"/>
        <v>5.7021889138304603E-2</v>
      </c>
      <c r="FG166" s="335">
        <f t="shared" si="266"/>
        <v>5.7501606282491798E-2</v>
      </c>
      <c r="FH166" s="335">
        <f t="shared" si="267"/>
        <v>5.7272335517784601E-2</v>
      </c>
      <c r="FI166" s="335">
        <f t="shared" si="268"/>
        <v>5.7208750023327502E-2</v>
      </c>
      <c r="FJ166" s="335">
        <f t="shared" si="269"/>
        <v>5.7179082239302903E-2</v>
      </c>
      <c r="FK166" s="335">
        <f t="shared" si="270"/>
        <v>5.7038376882496397E-2</v>
      </c>
      <c r="FL166" s="335">
        <f t="shared" si="271"/>
        <v>5.6915696785157503E-2</v>
      </c>
      <c r="FM166" s="335">
        <f t="shared" si="272"/>
        <v>5.6908699033520103E-2</v>
      </c>
      <c r="FN166" s="335">
        <f t="shared" si="273"/>
        <v>3.3278806736294783E-2</v>
      </c>
      <c r="FO166" s="335">
        <f t="shared" si="274"/>
        <v>8.7560770343190295E-3</v>
      </c>
      <c r="FP166" s="335">
        <f t="shared" si="275"/>
        <v>8.7622036543780306E-3</v>
      </c>
      <c r="FQ166" s="335">
        <f t="shared" si="276"/>
        <v>8.6304265757909393E-3</v>
      </c>
      <c r="FR166" s="335">
        <f t="shared" si="277"/>
        <v>8.4275847239737908E-3</v>
      </c>
      <c r="FS166" s="335">
        <f t="shared" si="278"/>
        <v>8.3714032789610707E-3</v>
      </c>
      <c r="FT166" s="335">
        <f t="shared" si="279"/>
        <v>8.3451695612363607E-3</v>
      </c>
      <c r="FU166" s="335">
        <f t="shared" si="280"/>
        <v>8.2207090340707199E-3</v>
      </c>
      <c r="FV166" s="335">
        <f t="shared" si="281"/>
        <v>8.1121785136203401E-3</v>
      </c>
      <c r="FW166" s="335">
        <f t="shared" si="282"/>
        <v>8.1060201670228992E-3</v>
      </c>
      <c r="FX166" s="335">
        <f t="shared" si="283"/>
        <v>6.8948154849121281E-3</v>
      </c>
    </row>
    <row r="167" spans="1:180" x14ac:dyDescent="0.2">
      <c r="A167" s="305" t="str">
        <f>_xlfn.CONCAT(IF(LEFT(TRIM(A166),1)="*", "*R", "R"), 1+RIGHT(TRIM(A166),1))</f>
        <v>R4</v>
      </c>
      <c r="B167" s="305" t="str">
        <f t="shared" si="310"/>
        <v>TLFHE8511</v>
      </c>
      <c r="C167" s="305" t="str">
        <f t="shared" si="311"/>
        <v>TL.E85X.F.HE85.2011</v>
      </c>
      <c r="D167" s="301" t="str">
        <f t="shared" si="312"/>
        <v>bn-vmt, bn-vmt/a</v>
      </c>
      <c r="E167" s="301" t="str">
        <f t="shared" si="313"/>
        <v>TLE85X</v>
      </c>
      <c r="F167" s="301" t="str">
        <f t="shared" si="314"/>
        <v>TL</v>
      </c>
      <c r="G167" s="315" t="s">
        <v>818</v>
      </c>
      <c r="H167" s="315" t="s">
        <v>817</v>
      </c>
      <c r="I167" s="315">
        <v>1</v>
      </c>
      <c r="J167" s="315" t="str">
        <f t="shared" si="284"/>
        <v>Full size car-E85</v>
      </c>
      <c r="K167" s="335">
        <f>$I167*IF($G167="Pickup", SUMIFS(NewEmisData!E:E, NewEmisData!$A:$A, "Pickup", NewEmisData!$B:$B, $A167, NewEmisData!$C:$C, $H167, NewEmisData!$D:$D, K$2), SUMIFS(NewEmisData!E:E, NewEmisData!$A:$A, "LDV", NewEmisData!$B:$B, $A167, NewEmisData!$C:$C, $H167, NewEmisData!$D:$D, K$2))</f>
        <v>544.06140229978803</v>
      </c>
      <c r="L167" s="335">
        <f>$I167*IF($G167="Pickup", SUMIFS(NewEmisData!F:F, NewEmisData!$A:$A, "Pickup", NewEmisData!$B:$B, $A167, NewEmisData!$C:$C, $H167, NewEmisData!$D:$D, L$2), SUMIFS(NewEmisData!F:F, NewEmisData!$A:$A, "LDV", NewEmisData!$B:$B, $A167, NewEmisData!$C:$C, $H167, NewEmisData!$D:$D, L$2))</f>
        <v>523.413327777066</v>
      </c>
      <c r="M167" s="335">
        <f>$I167*IF($G167="Pickup", SUMIFS(NewEmisData!G:G, NewEmisData!$A:$A, "Pickup", NewEmisData!$B:$B, $A167, NewEmisData!$C:$C, $H167, NewEmisData!$D:$D, M$2), SUMIFS(NewEmisData!G:G, NewEmisData!$A:$A, "LDV", NewEmisData!$B:$B, $A167, NewEmisData!$C:$C, $H167, NewEmisData!$D:$D, M$2))</f>
        <v>357.99141886123999</v>
      </c>
      <c r="N167" s="335">
        <f>$I167*IF($G167="Pickup", SUMIFS(NewEmisData!H:H, NewEmisData!$A:$A, "Pickup", NewEmisData!$B:$B, $A167, NewEmisData!$C:$C, $H167, NewEmisData!$D:$D, N$2), SUMIFS(NewEmisData!H:H, NewEmisData!$A:$A, "LDV", NewEmisData!$B:$B, $A167, NewEmisData!$C:$C, $H167, NewEmisData!$D:$D, N$2))</f>
        <v>312.66678906093301</v>
      </c>
      <c r="O167" s="335">
        <f>$I167*IF($G167="Pickup", SUMIFS(NewEmisData!I:I, NewEmisData!$A:$A, "Pickup", NewEmisData!$B:$B, $A167, NewEmisData!$C:$C, $H167, NewEmisData!$D:$D, O$2), SUMIFS(NewEmisData!I:I, NewEmisData!$A:$A, "LDV", NewEmisData!$B:$B, $A167, NewEmisData!$C:$C, $H167, NewEmisData!$D:$D, O$2))</f>
        <v>294.74575835697101</v>
      </c>
      <c r="P167" s="335">
        <f>$I167*IF($G167="Pickup", SUMIFS(NewEmisData!J:J, NewEmisData!$A:$A, "Pickup", NewEmisData!$B:$B, $A167, NewEmisData!$C:$C, $H167, NewEmisData!$D:$D, P$2), SUMIFS(NewEmisData!J:J, NewEmisData!$A:$A, "LDV", NewEmisData!$B:$B, $A167, NewEmisData!$C:$C, $H167, NewEmisData!$D:$D, P$2))</f>
        <v>286.352398145763</v>
      </c>
      <c r="Q167" s="335">
        <f>$I167*IF($G167="Pickup", SUMIFS(NewEmisData!K:K, NewEmisData!$A:$A, "Pickup", NewEmisData!$B:$B, $A167, NewEmisData!$C:$C, $H167, NewEmisData!$D:$D, Q$2), SUMIFS(NewEmisData!K:K, NewEmisData!$A:$A, "LDV", NewEmisData!$B:$B, $A167, NewEmisData!$C:$C, $H167, NewEmisData!$D:$D, Q$2))</f>
        <v>279.91384153210601</v>
      </c>
      <c r="R167" s="335">
        <f>$I167*IF($G167="Pickup", SUMIFS(NewEmisData!L:L, NewEmisData!$A:$A, "Pickup", NewEmisData!$B:$B, $A167, NewEmisData!$C:$C, $H167, NewEmisData!$D:$D, R$2), SUMIFS(NewEmisData!L:L, NewEmisData!$A:$A, "LDV", NewEmisData!$B:$B, $A167, NewEmisData!$C:$C, $H167, NewEmisData!$D:$D, R$2))</f>
        <v>277.68437233076702</v>
      </c>
      <c r="S167" s="335">
        <f>$I167*IF($G167="Pickup", SUMIFS(NewEmisData!M:M, NewEmisData!$A:$A, "Pickup", NewEmisData!$B:$B, $A167, NewEmisData!$C:$C, $H167, NewEmisData!$D:$D, S$2), SUMIFS(NewEmisData!M:M, NewEmisData!$A:$A, "LDV", NewEmisData!$B:$B, $A167, NewEmisData!$C:$C, $H167, NewEmisData!$D:$D, S$2))</f>
        <v>277.87214787868902</v>
      </c>
      <c r="T167" s="335">
        <v>0.20481362413718007</v>
      </c>
      <c r="U167" s="335">
        <f>$I167*IF($G167="Pickup", SUMIFS(NewEmisData!E:E, NewEmisData!$A:$A, "Pickup", NewEmisData!$B:$B, $A167, NewEmisData!$C:$C, $H167, NewEmisData!$D:$D, U$2), SUMIFS(NewEmisData!E:E, NewEmisData!$A:$A, "LDV", NewEmisData!$B:$B, $A167, NewEmisData!$C:$C, $H167, NewEmisData!$D:$D, U$2))</f>
        <v>4.1591145158291702E-2</v>
      </c>
      <c r="V167" s="335">
        <f>$I167*IF($G167="Pickup", SUMIFS(NewEmisData!F:F, NewEmisData!$A:$A, "Pickup", NewEmisData!$B:$B, $A167, NewEmisData!$C:$C, $H167, NewEmisData!$D:$D, V$2), SUMIFS(NewEmisData!F:F, NewEmisData!$A:$A, "LDV", NewEmisData!$B:$B, $A167, NewEmisData!$C:$C, $H167, NewEmisData!$D:$D, V$2))</f>
        <v>3.3567901229069899E-2</v>
      </c>
      <c r="W167" s="335">
        <f>$I167*IF($G167="Pickup", SUMIFS(NewEmisData!G:G, NewEmisData!$A:$A, "Pickup", NewEmisData!$B:$B, $A167, NewEmisData!$C:$C, $H167, NewEmisData!$D:$D, W$2), SUMIFS(NewEmisData!G:G, NewEmisData!$A:$A, "LDV", NewEmisData!$B:$B, $A167, NewEmisData!$C:$C, $H167, NewEmisData!$D:$D, W$2))</f>
        <v>3.10903118023543E-2</v>
      </c>
      <c r="X167" s="335">
        <f>$I167*IF($G167="Pickup", SUMIFS(NewEmisData!H:H, NewEmisData!$A:$A, "Pickup", NewEmisData!$B:$B, $A167, NewEmisData!$C:$C, $H167, NewEmisData!$D:$D, X$2), SUMIFS(NewEmisData!H:H, NewEmisData!$A:$A, "LDV", NewEmisData!$B:$B, $A167, NewEmisData!$C:$C, $H167, NewEmisData!$D:$D, X$2))</f>
        <v>2.9494448323488E-2</v>
      </c>
      <c r="Y167" s="335">
        <f>$I167*IF($G167="Pickup", SUMIFS(NewEmisData!I:I, NewEmisData!$A:$A, "Pickup", NewEmisData!$B:$B, $A167, NewEmisData!$C:$C, $H167, NewEmisData!$D:$D, Y$2), SUMIFS(NewEmisData!I:I, NewEmisData!$A:$A, "LDV", NewEmisData!$B:$B, $A167, NewEmisData!$C:$C, $H167, NewEmisData!$D:$D, Y$2))</f>
        <v>3.24157979138915E-2</v>
      </c>
      <c r="Z167" s="335">
        <f>$I167*IF($G167="Pickup", SUMIFS(NewEmisData!J:J, NewEmisData!$A:$A, "Pickup", NewEmisData!$B:$B, $A167, NewEmisData!$C:$C, $H167, NewEmisData!$D:$D, Z$2), SUMIFS(NewEmisData!J:J, NewEmisData!$A:$A, "LDV", NewEmisData!$B:$B, $A167, NewEmisData!$C:$C, $H167, NewEmisData!$D:$D, Z$2))</f>
        <v>3.3172947032470201E-2</v>
      </c>
      <c r="AA167" s="335">
        <f>$I167*IF($G167="Pickup", SUMIFS(NewEmisData!K:K, NewEmisData!$A:$A, "Pickup", NewEmisData!$B:$B, $A167, NewEmisData!$C:$C, $H167, NewEmisData!$D:$D, AA$2), SUMIFS(NewEmisData!K:K, NewEmisData!$A:$A, "LDV", NewEmisData!$B:$B, $A167, NewEmisData!$C:$C, $H167, NewEmisData!$D:$D, AA$2))</f>
        <v>3.1994284946783497E-2</v>
      </c>
      <c r="AB167" s="335">
        <f>$I167*IF($G167="Pickup", SUMIFS(NewEmisData!L:L, NewEmisData!$A:$A, "Pickup", NewEmisData!$B:$B, $A167, NewEmisData!$C:$C, $H167, NewEmisData!$D:$D, AB$2), SUMIFS(NewEmisData!L:L, NewEmisData!$A:$A, "LDV", NewEmisData!$B:$B, $A167, NewEmisData!$C:$C, $H167, NewEmisData!$D:$D, AB$2))</f>
        <v>3.1321415112152799E-2</v>
      </c>
      <c r="AC167" s="335">
        <f>$I167*IF($G167="Pickup", SUMIFS(NewEmisData!M:M, NewEmisData!$A:$A, "Pickup", NewEmisData!$B:$B, $A167, NewEmisData!$C:$C, $H167, NewEmisData!$D:$D, AC$2), SUMIFS(NewEmisData!M:M, NewEmisData!$A:$A, "LDV", NewEmisData!$B:$B, $A167, NewEmisData!$C:$C, $H167, NewEmisData!$D:$D, AC$2))</f>
        <v>3.1760554326411998E-2</v>
      </c>
      <c r="AD167" s="335">
        <v>5.7317908516770433E-2</v>
      </c>
      <c r="AE167" s="335">
        <f>$I167*IF($G167="Pickup", SUMIFS(NewEmisData!E:E, NewEmisData!$A:$A, "Pickup", NewEmisData!$B:$B, $A167, NewEmisData!$C:$C, $H167, NewEmisData!$D:$D, AE$2), SUMIFS(NewEmisData!E:E, NewEmisData!$A:$A, "LDV", NewEmisData!$B:$B, $A167, NewEmisData!$C:$C, $H167, NewEmisData!$D:$D, AE$2))</f>
        <v>5.7604083038927199E-3</v>
      </c>
      <c r="AF167" s="335">
        <f>$I167*IF($G167="Pickup", SUMIFS(NewEmisData!F:F, NewEmisData!$A:$A, "Pickup", NewEmisData!$B:$B, $A167, NewEmisData!$C:$C, $H167, NewEmisData!$D:$D, AF$2), SUMIFS(NewEmisData!F:F, NewEmisData!$A:$A, "LDV", NewEmisData!$B:$B, $A167, NewEmisData!$C:$C, $H167, NewEmisData!$D:$D, AF$2))</f>
        <v>5.5417937646853798E-3</v>
      </c>
      <c r="AG167" s="335">
        <f>$I167*IF($G167="Pickup", SUMIFS(NewEmisData!G:G, NewEmisData!$A:$A, "Pickup", NewEmisData!$B:$B, $A167, NewEmisData!$C:$C, $H167, NewEmisData!$D:$D, AG$2), SUMIFS(NewEmisData!G:G, NewEmisData!$A:$A, "LDV", NewEmisData!$B:$B, $A167, NewEmisData!$C:$C, $H167, NewEmisData!$D:$D, AG$2))</f>
        <v>2.7566082972264299E-3</v>
      </c>
      <c r="AH167" s="335">
        <f>$I167*IF($G167="Pickup", SUMIFS(NewEmisData!H:H, NewEmisData!$A:$A, "Pickup", NewEmisData!$B:$B, $A167, NewEmisData!$C:$C, $H167, NewEmisData!$D:$D, AH$2), SUMIFS(NewEmisData!H:H, NewEmisData!$A:$A, "LDV", NewEmisData!$B:$B, $A167, NewEmisData!$C:$C, $H167, NewEmisData!$D:$D, AH$2))</f>
        <v>2.4076004556077501E-3</v>
      </c>
      <c r="AI167" s="335">
        <f>$I167*IF($G167="Pickup", SUMIFS(NewEmisData!I:I, NewEmisData!$A:$A, "Pickup", NewEmisData!$B:$B, $A167, NewEmisData!$C:$C, $H167, NewEmisData!$D:$D, AI$2), SUMIFS(NewEmisData!I:I, NewEmisData!$A:$A, "LDV", NewEmisData!$B:$B, $A167, NewEmisData!$C:$C, $H167, NewEmisData!$D:$D, AI$2))</f>
        <v>2.2696033600869301E-3</v>
      </c>
      <c r="AJ167" s="335">
        <f>$I167*IF($G167="Pickup", SUMIFS(NewEmisData!J:J, NewEmisData!$A:$A, "Pickup", NewEmisData!$B:$B, $A167, NewEmisData!$C:$C, $H167, NewEmisData!$D:$D, AJ$2), SUMIFS(NewEmisData!J:J, NewEmisData!$A:$A, "LDV", NewEmisData!$B:$B, $A167, NewEmisData!$C:$C, $H167, NewEmisData!$D:$D, AJ$2))</f>
        <v>2.2049736201383199E-3</v>
      </c>
      <c r="AK167" s="335">
        <f>$I167*IF($G167="Pickup", SUMIFS(NewEmisData!K:K, NewEmisData!$A:$A, "Pickup", NewEmisData!$B:$B, $A167, NewEmisData!$C:$C, $H167, NewEmisData!$D:$D, AK$2), SUMIFS(NewEmisData!K:K, NewEmisData!$A:$A, "LDV", NewEmisData!$B:$B, $A167, NewEmisData!$C:$C, $H167, NewEmisData!$D:$D, AK$2))</f>
        <v>2.1553953660312102E-3</v>
      </c>
      <c r="AL167" s="335">
        <f>$I167*IF($G167="Pickup", SUMIFS(NewEmisData!L:L, NewEmisData!$A:$A, "Pickup", NewEmisData!$B:$B, $A167, NewEmisData!$C:$C, $H167, NewEmisData!$D:$D, AL$2), SUMIFS(NewEmisData!L:L, NewEmisData!$A:$A, "LDV", NewEmisData!$B:$B, $A167, NewEmisData!$C:$C, $H167, NewEmisData!$D:$D, AL$2))</f>
        <v>2.1382282417646901E-3</v>
      </c>
      <c r="AM167" s="335">
        <f>$I167*IF($G167="Pickup", SUMIFS(NewEmisData!M:M, NewEmisData!$A:$A, "Pickup", NewEmisData!$B:$B, $A167, NewEmisData!$C:$C, $H167, NewEmisData!$D:$D, AM$2), SUMIFS(NewEmisData!M:M, NewEmisData!$A:$A, "LDV", NewEmisData!$B:$B, $A167, NewEmisData!$C:$C, $H167, NewEmisData!$D:$D, AM$2))</f>
        <v>2.1396749034826201E-3</v>
      </c>
      <c r="AN167" s="335">
        <v>1.971385326188381E-3</v>
      </c>
      <c r="AO167" s="335">
        <f>$I167*IF($G167="Pickup", SUMIFS(NewEmisData!E:E, NewEmisData!$A:$A, "Pickup", NewEmisData!$B:$B, $A167, NewEmisData!$C:$C, $H167, NewEmisData!$D:$D, AO$2), SUMIFS(NewEmisData!E:E, NewEmisData!$A:$A, "LDV", NewEmisData!$B:$B, $A167, NewEmisData!$C:$C, $H167, NewEmisData!$D:$D, AO$2))</f>
        <v>9.5237657915846596E-2</v>
      </c>
      <c r="AP167" s="335">
        <f>$I167*IF($G167="Pickup", SUMIFS(NewEmisData!F:F, NewEmisData!$A:$A, "Pickup", NewEmisData!$B:$B, $A167, NewEmisData!$C:$C, $H167, NewEmisData!$D:$D, AP$2), SUMIFS(NewEmisData!F:F, NewEmisData!$A:$A, "LDV", NewEmisData!$B:$B, $A167, NewEmisData!$C:$C, $H167, NewEmisData!$D:$D, AP$2))</f>
        <v>9.5233803814773199E-2</v>
      </c>
      <c r="AQ167" s="335">
        <f>$I167*IF($G167="Pickup", SUMIFS(NewEmisData!G:G, NewEmisData!$A:$A, "Pickup", NewEmisData!$B:$B, $A167, NewEmisData!$C:$C, $H167, NewEmisData!$D:$D, AQ$2), SUMIFS(NewEmisData!G:G, NewEmisData!$A:$A, "LDV", NewEmisData!$B:$B, $A167, NewEmisData!$C:$C, $H167, NewEmisData!$D:$D, AQ$2))</f>
        <v>7.6274845717456005E-2</v>
      </c>
      <c r="AR167" s="335">
        <f>$I167*IF($G167="Pickup", SUMIFS(NewEmisData!H:H, NewEmisData!$A:$A, "Pickup", NewEmisData!$B:$B, $A167, NewEmisData!$C:$C, $H167, NewEmisData!$D:$D, AR$2), SUMIFS(NewEmisData!H:H, NewEmisData!$A:$A, "LDV", NewEmisData!$B:$B, $A167, NewEmisData!$C:$C, $H167, NewEmisData!$D:$D, AR$2))</f>
        <v>7.6015147426408802E-2</v>
      </c>
      <c r="AS167" s="335">
        <f>$I167*IF($G167="Pickup", SUMIFS(NewEmisData!I:I, NewEmisData!$A:$A, "Pickup", NewEmisData!$B:$B, $A167, NewEmisData!$C:$C, $H167, NewEmisData!$D:$D, AS$2), SUMIFS(NewEmisData!I:I, NewEmisData!$A:$A, "LDV", NewEmisData!$B:$B, $A167, NewEmisData!$C:$C, $H167, NewEmisData!$D:$D, AS$2))</f>
        <v>7.5941173275762303E-2</v>
      </c>
      <c r="AT167" s="335">
        <f>$I167*IF($G167="Pickup", SUMIFS(NewEmisData!J:J, NewEmisData!$A:$A, "Pickup", NewEmisData!$B:$B, $A167, NewEmisData!$C:$C, $H167, NewEmisData!$D:$D, AT$2), SUMIFS(NewEmisData!J:J, NewEmisData!$A:$A, "LDV", NewEmisData!$B:$B, $A167, NewEmisData!$C:$C, $H167, NewEmisData!$D:$D, AT$2))</f>
        <v>7.5905318392472401E-2</v>
      </c>
      <c r="AU167" s="335">
        <f>$I167*IF($G167="Pickup", SUMIFS(NewEmisData!K:K, NewEmisData!$A:$A, "Pickup", NewEmisData!$B:$B, $A167, NewEmisData!$C:$C, $H167, NewEmisData!$D:$D, AU$2), SUMIFS(NewEmisData!K:K, NewEmisData!$A:$A, "LDV", NewEmisData!$B:$B, $A167, NewEmisData!$C:$C, $H167, NewEmisData!$D:$D, AU$2))</f>
        <v>7.5746506350714102E-2</v>
      </c>
      <c r="AV167" s="335">
        <f>$I167*IF($G167="Pickup", SUMIFS(NewEmisData!L:L, NewEmisData!$A:$A, "Pickup", NewEmisData!$B:$B, $A167, NewEmisData!$C:$C, $H167, NewEmisData!$D:$D, AV$2), SUMIFS(NewEmisData!L:L, NewEmisData!$A:$A, "LDV", NewEmisData!$B:$B, $A167, NewEmisData!$C:$C, $H167, NewEmisData!$D:$D, AV$2))</f>
        <v>7.5609197138019502E-2</v>
      </c>
      <c r="AW167" s="335">
        <f>$I167*IF($G167="Pickup", SUMIFS(NewEmisData!M:M, NewEmisData!$A:$A, "Pickup", NewEmisData!$B:$B, $A167, NewEmisData!$C:$C, $H167, NewEmisData!$D:$D, AW$2), SUMIFS(NewEmisData!M:M, NewEmisData!$A:$A, "LDV", NewEmisData!$B:$B, $A167, NewEmisData!$C:$C, $H167, NewEmisData!$D:$D, AW$2))</f>
        <v>7.5600977518040596E-2</v>
      </c>
      <c r="AX167" s="335">
        <v>3.3278806736294783E-2</v>
      </c>
      <c r="AY167" s="335">
        <f>$I167*IF($G167="Pickup", SUMIFS(NewEmisData!E:E, NewEmisData!$A:$A, "Pickup", NewEmisData!$B:$B, $A167, NewEmisData!$C:$C, $H167, NewEmisData!$D:$D, AY$2), SUMIFS(NewEmisData!E:E, NewEmisData!$A:$A, "LDV", NewEmisData!$B:$B, $A167, NewEmisData!$C:$C, $H167, NewEmisData!$D:$D, AY$2))</f>
        <v>1.40169037450868E-2</v>
      </c>
      <c r="AZ167" s="335">
        <f>$I167*IF($G167="Pickup", SUMIFS(NewEmisData!F:F, NewEmisData!$A:$A, "Pickup", NewEmisData!$B:$B, $A167, NewEmisData!$C:$C, $H167, NewEmisData!$D:$D, AZ$2), SUMIFS(NewEmisData!F:F, NewEmisData!$A:$A, "LDV", NewEmisData!$B:$B, $A167, NewEmisData!$C:$C, $H167, NewEmisData!$D:$D, AZ$2))</f>
        <v>1.4013573377583501E-2</v>
      </c>
      <c r="BA167" s="335">
        <f>$I167*IF($G167="Pickup", SUMIFS(NewEmisData!G:G, NewEmisData!$A:$A, "Pickup", NewEmisData!$B:$B, $A167, NewEmisData!$C:$C, $H167, NewEmisData!$D:$D, BA$2), SUMIFS(NewEmisData!G:G, NewEmisData!$A:$A, "LDV", NewEmisData!$B:$B, $A167, NewEmisData!$C:$C, $H167, NewEmisData!$D:$D, BA$2))</f>
        <v>1.11562424125551E-2</v>
      </c>
      <c r="BB167" s="335">
        <f>$I167*IF($G167="Pickup", SUMIFS(NewEmisData!H:H, NewEmisData!$A:$A, "Pickup", NewEmisData!$B:$B, $A167, NewEmisData!$C:$C, $H167, NewEmisData!$D:$D, BB$2), SUMIFS(NewEmisData!H:H, NewEmisData!$A:$A, "LDV", NewEmisData!$B:$B, $A167, NewEmisData!$C:$C, $H167, NewEmisData!$D:$D, BB$2))</f>
        <v>1.09265188788693E-2</v>
      </c>
      <c r="BC167" s="335">
        <f>$I167*IF($G167="Pickup", SUMIFS(NewEmisData!I:I, NewEmisData!$A:$A, "Pickup", NewEmisData!$B:$B, $A167, NewEmisData!$C:$C, $H167, NewEmisData!$D:$D, BC$2), SUMIFS(NewEmisData!I:I, NewEmisData!$A:$A, "LDV", NewEmisData!$B:$B, $A167, NewEmisData!$C:$C, $H167, NewEmisData!$D:$D, BC$2))</f>
        <v>1.0861054896046199E-2</v>
      </c>
      <c r="BD167" s="335">
        <f>$I167*IF($G167="Pickup", SUMIFS(NewEmisData!J:J, NewEmisData!$A:$A, "Pickup", NewEmisData!$B:$B, $A167, NewEmisData!$C:$C, $H167, NewEmisData!$D:$D, BD$2), SUMIFS(NewEmisData!J:J, NewEmisData!$A:$A, "LDV", NewEmisData!$B:$B, $A167, NewEmisData!$C:$C, $H167, NewEmisData!$D:$D, BD$2))</f>
        <v>1.08293882777488E-2</v>
      </c>
      <c r="BE167" s="335">
        <f>$I167*IF($G167="Pickup", SUMIFS(NewEmisData!K:K, NewEmisData!$A:$A, "Pickup", NewEmisData!$B:$B, $A167, NewEmisData!$C:$C, $H167, NewEmisData!$D:$D, BE$2), SUMIFS(NewEmisData!K:K, NewEmisData!$A:$A, "LDV", NewEmisData!$B:$B, $A167, NewEmisData!$C:$C, $H167, NewEmisData!$D:$D, BE$2))</f>
        <v>1.06888930906526E-2</v>
      </c>
      <c r="BF167" s="335">
        <f>$I167*IF($G167="Pickup", SUMIFS(NewEmisData!L:L, NewEmisData!$A:$A, "Pickup", NewEmisData!$B:$B, $A167, NewEmisData!$C:$C, $H167, NewEmisData!$D:$D, BF$2), SUMIFS(NewEmisData!L:L, NewEmisData!$A:$A, "LDV", NewEmisData!$B:$B, $A167, NewEmisData!$C:$C, $H167, NewEmisData!$D:$D, BF$2))</f>
        <v>1.05674353285179E-2</v>
      </c>
      <c r="BG167" s="335">
        <f>$I167*IF($G167="Pickup", SUMIFS(NewEmisData!M:M, NewEmisData!$A:$A, "Pickup", NewEmisData!$B:$B, $A167, NewEmisData!$C:$C, $H167, NewEmisData!$D:$D, BG$2), SUMIFS(NewEmisData!M:M, NewEmisData!$A:$A, "LDV", NewEmisData!$B:$B, $A167, NewEmisData!$C:$C, $H167, NewEmisData!$D:$D, BG$2))</f>
        <v>1.05601708467511E-2</v>
      </c>
      <c r="BH167" s="335">
        <v>6.8948154849121281E-3</v>
      </c>
      <c r="BI167" s="335">
        <f>$I167*IF($G167="Pickup", SUMIFS(NewEmisData!E:E, NewEmisData!$A:$A, "Pickup", NewEmisData!$B:$B, $A167, NewEmisData!$C:$C, $H167, NewEmisData!$D:$D, BI$2), SUMIFS(NewEmisData!E:E, NewEmisData!$A:$A, "LDV", NewEmisData!$B:$B, $A167, NewEmisData!$C:$C, $H167, NewEmisData!$D:$D, BI$2))</f>
        <v>1.2691960654493</v>
      </c>
      <c r="BJ167" s="335">
        <f>$I167*IF($G167="Pickup", SUMIFS(NewEmisData!F:F, NewEmisData!$A:$A, "Pickup", NewEmisData!$B:$B, $A167, NewEmisData!$C:$C, $H167, NewEmisData!$D:$D, BJ$2), SUMIFS(NewEmisData!F:F, NewEmisData!$A:$A, "LDV", NewEmisData!$B:$B, $A167, NewEmisData!$C:$C, $H167, NewEmisData!$D:$D, BJ$2))</f>
        <v>1.0417224074664899</v>
      </c>
      <c r="BK167" s="335">
        <f>$I167*IF($G167="Pickup", SUMIFS(NewEmisData!G:G, NewEmisData!$A:$A, "Pickup", NewEmisData!$B:$B, $A167, NewEmisData!$C:$C, $H167, NewEmisData!$D:$D, BK$2), SUMIFS(NewEmisData!G:G, NewEmisData!$A:$A, "LDV", NewEmisData!$B:$B, $A167, NewEmisData!$C:$C, $H167, NewEmisData!$D:$D, BK$2))</f>
        <v>0.71990684431713603</v>
      </c>
      <c r="BL167" s="335">
        <f>$I167*IF($G167="Pickup", SUMIFS(NewEmisData!H:H, NewEmisData!$A:$A, "Pickup", NewEmisData!$B:$B, $A167, NewEmisData!$C:$C, $H167, NewEmisData!$D:$D, BL$2), SUMIFS(NewEmisData!H:H, NewEmisData!$A:$A, "LDV", NewEmisData!$B:$B, $A167, NewEmisData!$C:$C, $H167, NewEmisData!$D:$D, BL$2))</f>
        <v>0.77406938341631604</v>
      </c>
      <c r="BM167" s="335">
        <f>$I167*IF($G167="Pickup", SUMIFS(NewEmisData!I:I, NewEmisData!$A:$A, "Pickup", NewEmisData!$B:$B, $A167, NewEmisData!$C:$C, $H167, NewEmisData!$D:$D, BM$2), SUMIFS(NewEmisData!I:I, NewEmisData!$A:$A, "LDV", NewEmisData!$B:$B, $A167, NewEmisData!$C:$C, $H167, NewEmisData!$D:$D, BM$2))</f>
        <v>0.850428111115753</v>
      </c>
      <c r="BN167" s="335">
        <f>$I167*IF($G167="Pickup", SUMIFS(NewEmisData!J:J, NewEmisData!$A:$A, "Pickup", NewEmisData!$B:$B, $A167, NewEmisData!$C:$C, $H167, NewEmisData!$D:$D, BN$2), SUMIFS(NewEmisData!J:J, NewEmisData!$A:$A, "LDV", NewEmisData!$B:$B, $A167, NewEmisData!$C:$C, $H167, NewEmisData!$D:$D, BN$2))</f>
        <v>0.88398432246613101</v>
      </c>
      <c r="BO167" s="335">
        <f>$I167*IF($G167="Pickup", SUMIFS(NewEmisData!K:K, NewEmisData!$A:$A, "Pickup", NewEmisData!$B:$B, $A167, NewEmisData!$C:$C, $H167, NewEmisData!$D:$D, BO$2), SUMIFS(NewEmisData!K:K, NewEmisData!$A:$A, "LDV", NewEmisData!$B:$B, $A167, NewEmisData!$C:$C, $H167, NewEmisData!$D:$D, BO$2))</f>
        <v>0.86746558005476404</v>
      </c>
      <c r="BP167" s="335">
        <f>$I167*IF($G167="Pickup", SUMIFS(NewEmisData!L:L, NewEmisData!$A:$A, "Pickup", NewEmisData!$B:$B, $A167, NewEmisData!$C:$C, $H167, NewEmisData!$D:$D, BP$2), SUMIFS(NewEmisData!L:L, NewEmisData!$A:$A, "LDV", NewEmisData!$B:$B, $A167, NewEmisData!$C:$C, $H167, NewEmisData!$D:$D, BP$2))</f>
        <v>0.85493079785318604</v>
      </c>
      <c r="BQ167" s="335">
        <f>$I167*IF($G167="Pickup", SUMIFS(NewEmisData!M:M, NewEmisData!$A:$A, "Pickup", NewEmisData!$B:$B, $A167, NewEmisData!$C:$C, $H167, NewEmisData!$D:$D, BQ$2), SUMIFS(NewEmisData!M:M, NewEmisData!$A:$A, "LDV", NewEmisData!$B:$B, $A167, NewEmisData!$C:$C, $H167, NewEmisData!$D:$D, BQ$2))</f>
        <v>0.86425549081219399</v>
      </c>
      <c r="BR167" s="335">
        <v>1.3668887567521777</v>
      </c>
      <c r="BS167" s="335">
        <f>$I167*IF($G167="Pickup", SUMIFS(NewEmisData!E:E, NewEmisData!$A:$A, "Pickup", NewEmisData!$B:$B, $A167, NewEmisData!$C:$C, $H167, NewEmisData!$D:$D, BS$2), SUMIFS(NewEmisData!E:E, NewEmisData!$A:$A, "LDV", NewEmisData!$B:$B, $A167, NewEmisData!$C:$C, $H167, NewEmisData!$D:$D, BS$2))</f>
        <v>0.12595175891714899</v>
      </c>
      <c r="BT167" s="335">
        <f>$I167*IF($G167="Pickup", SUMIFS(NewEmisData!F:F, NewEmisData!$A:$A, "Pickup", NewEmisData!$B:$B, $A167, NewEmisData!$C:$C, $H167, NewEmisData!$D:$D, BT$2), SUMIFS(NewEmisData!F:F, NewEmisData!$A:$A, "LDV", NewEmisData!$B:$B, $A167, NewEmisData!$C:$C, $H167, NewEmisData!$D:$D, BT$2))</f>
        <v>0.117078419912489</v>
      </c>
      <c r="BU167" s="335">
        <f>$I167*IF($G167="Pickup", SUMIFS(NewEmisData!G:G, NewEmisData!$A:$A, "Pickup", NewEmisData!$B:$B, $A167, NewEmisData!$C:$C, $H167, NewEmisData!$D:$D, BU$2), SUMIFS(NewEmisData!G:G, NewEmisData!$A:$A, "LDV", NewEmisData!$B:$B, $A167, NewEmisData!$C:$C, $H167, NewEmisData!$D:$D, BU$2))</f>
        <v>8.2694195367886997E-2</v>
      </c>
      <c r="BV167" s="335">
        <f>$I167*IF($G167="Pickup", SUMIFS(NewEmisData!H:H, NewEmisData!$A:$A, "Pickup", NewEmisData!$B:$B, $A167, NewEmisData!$C:$C, $H167, NewEmisData!$D:$D, BV$2), SUMIFS(NewEmisData!H:H, NewEmisData!$A:$A, "LDV", NewEmisData!$B:$B, $A167, NewEmisData!$C:$C, $H167, NewEmisData!$D:$D, BV$2))</f>
        <v>7.8253057541772197E-2</v>
      </c>
      <c r="BW167" s="335">
        <f>$I167*IF($G167="Pickup", SUMIFS(NewEmisData!I:I, NewEmisData!$A:$A, "Pickup", NewEmisData!$B:$B, $A167, NewEmisData!$C:$C, $H167, NewEmisData!$D:$D, BW$2), SUMIFS(NewEmisData!I:I, NewEmisData!$A:$A, "LDV", NewEmisData!$B:$B, $A167, NewEmisData!$C:$C, $H167, NewEmisData!$D:$D, BW$2))</f>
        <v>9.1630190121546704E-2</v>
      </c>
      <c r="BX167" s="335">
        <f>$I167*IF($G167="Pickup", SUMIFS(NewEmisData!J:J, NewEmisData!$A:$A, "Pickup", NewEmisData!$B:$B, $A167, NewEmisData!$C:$C, $H167, NewEmisData!$D:$D, BX$2), SUMIFS(NewEmisData!J:J, NewEmisData!$A:$A, "LDV", NewEmisData!$B:$B, $A167, NewEmisData!$C:$C, $H167, NewEmisData!$D:$D, BX$2))</f>
        <v>0.11005344876291601</v>
      </c>
      <c r="BY167" s="335">
        <f>$I167*IF($G167="Pickup", SUMIFS(NewEmisData!K:K, NewEmisData!$A:$A, "Pickup", NewEmisData!$B:$B, $A167, NewEmisData!$C:$C, $H167, NewEmisData!$D:$D, BY$2), SUMIFS(NewEmisData!K:K, NewEmisData!$A:$A, "LDV", NewEmisData!$B:$B, $A167, NewEmisData!$C:$C, $H167, NewEmisData!$D:$D, BY$2))</f>
        <v>0.124255361832616</v>
      </c>
      <c r="BZ167" s="335">
        <f>$I167*IF($G167="Pickup", SUMIFS(NewEmisData!L:L, NewEmisData!$A:$A, "Pickup", NewEmisData!$B:$B, $A167, NewEmisData!$C:$C, $H167, NewEmisData!$D:$D, BZ$2), SUMIFS(NewEmisData!L:L, NewEmisData!$A:$A, "LDV", NewEmisData!$B:$B, $A167, NewEmisData!$C:$C, $H167, NewEmisData!$D:$D, BZ$2))</f>
        <v>0.12937271269558401</v>
      </c>
      <c r="CA167" s="335">
        <f>$I167*IF($G167="Pickup", SUMIFS(NewEmisData!M:M, NewEmisData!$A:$A, "Pickup", NewEmisData!$B:$B, $A167, NewEmisData!$C:$C, $H167, NewEmisData!$D:$D, CA$2), SUMIFS(NewEmisData!M:M, NewEmisData!$A:$A, "LDV", NewEmisData!$B:$B, $A167, NewEmisData!$C:$C, $H167, NewEmisData!$D:$D, CA$2))</f>
        <v>0.13909439218126199</v>
      </c>
      <c r="CB167" s="335">
        <v>6.7324914528478774E-2</v>
      </c>
      <c r="CC167" s="335">
        <f>$I167*IF($G167="Pickup", SUMIFS(NewEmisData!E:E, NewEmisData!$A:$A, "Pickup", NewEmisData!$B:$B, $A167, NewEmisData!$C:$C, $H167, NewEmisData!$D:$D, CC$2), SUMIFS(NewEmisData!E:E, NewEmisData!$A:$A, "LDV", NewEmisData!$B:$B, $A167, NewEmisData!$C:$C, $H167, NewEmisData!$D:$D, CC$2))</f>
        <v>2.3959600214614001E-2</v>
      </c>
      <c r="CD167" s="335">
        <f>$I167*IF($G167="Pickup", SUMIFS(NewEmisData!F:F, NewEmisData!$A:$A, "Pickup", NewEmisData!$B:$B, $A167, NewEmisData!$C:$C, $H167, NewEmisData!$D:$D, CD$2), SUMIFS(NewEmisData!F:F, NewEmisData!$A:$A, "LDV", NewEmisData!$B:$B, $A167, NewEmisData!$C:$C, $H167, NewEmisData!$D:$D, CD$2))</f>
        <v>2.39595561203313E-2</v>
      </c>
      <c r="CE167" s="335">
        <f>$I167*IF($G167="Pickup", SUMIFS(NewEmisData!G:G, NewEmisData!$A:$A, "Pickup", NewEmisData!$B:$B, $A167, NewEmisData!$C:$C, $H167, NewEmisData!$D:$D, CE$2), SUMIFS(NewEmisData!G:G, NewEmisData!$A:$A, "LDV", NewEmisData!$B:$B, $A167, NewEmisData!$C:$C, $H167, NewEmisData!$D:$D, CE$2))</f>
        <v>2.1883978700773001E-2</v>
      </c>
      <c r="CF167" s="335">
        <f>$I167*IF($G167="Pickup", SUMIFS(NewEmisData!H:H, NewEmisData!$A:$A, "Pickup", NewEmisData!$B:$B, $A167, NewEmisData!$C:$C, $H167, NewEmisData!$D:$D, CF$2), SUMIFS(NewEmisData!H:H, NewEmisData!$A:$A, "LDV", NewEmisData!$B:$B, $A167, NewEmisData!$C:$C, $H167, NewEmisData!$D:$D, CF$2))</f>
        <v>2.25515751155465E-2</v>
      </c>
      <c r="CG167" s="335">
        <f>$I167*IF($G167="Pickup", SUMIFS(NewEmisData!I:I, NewEmisData!$A:$A, "Pickup", NewEmisData!$B:$B, $A167, NewEmisData!$C:$C, $H167, NewEmisData!$D:$D, CG$2), SUMIFS(NewEmisData!I:I, NewEmisData!$A:$A, "LDV", NewEmisData!$B:$B, $A167, NewEmisData!$C:$C, $H167, NewEmisData!$D:$D, CG$2))</f>
        <v>2.4461655004649401E-2</v>
      </c>
      <c r="CH167" s="335">
        <f>$I167*IF($G167="Pickup", SUMIFS(NewEmisData!J:J, NewEmisData!$A:$A, "Pickup", NewEmisData!$B:$B, $A167, NewEmisData!$C:$C, $H167, NewEmisData!$D:$D, CH$2), SUMIFS(NewEmisData!J:J, NewEmisData!$A:$A, "LDV", NewEmisData!$B:$B, $A167, NewEmisData!$C:$C, $H167, NewEmisData!$D:$D, CH$2))</f>
        <v>2.55482861436532E-2</v>
      </c>
      <c r="CI167" s="335">
        <f>$I167*IF($G167="Pickup", SUMIFS(NewEmisData!K:K, NewEmisData!$A:$A, "Pickup", NewEmisData!$B:$B, $A167, NewEmisData!$C:$C, $H167, NewEmisData!$D:$D, CI$2), SUMIFS(NewEmisData!K:K, NewEmisData!$A:$A, "LDV", NewEmisData!$B:$B, $A167, NewEmisData!$C:$C, $H167, NewEmisData!$D:$D, CI$2))</f>
        <v>2.5901161089235299E-2</v>
      </c>
      <c r="CJ167" s="335">
        <f>$I167*IF($G167="Pickup", SUMIFS(NewEmisData!L:L, NewEmisData!$A:$A, "Pickup", NewEmisData!$B:$B, $A167, NewEmisData!$C:$C, $H167, NewEmisData!$D:$D, CJ$2), SUMIFS(NewEmisData!L:L, NewEmisData!$A:$A, "LDV", NewEmisData!$B:$B, $A167, NewEmisData!$C:$C, $H167, NewEmisData!$D:$D, CJ$2))</f>
        <v>2.59711515976483E-2</v>
      </c>
      <c r="CK167" s="335">
        <f>$I167*IF($G167="Pickup", SUMIFS(NewEmisData!M:M, NewEmisData!$A:$A, "Pickup", NewEmisData!$B:$B, $A167, NewEmisData!$C:$C, $H167, NewEmisData!$D:$D, CK$2), SUMIFS(NewEmisData!M:M, NewEmisData!$A:$A, "LDV", NewEmisData!$B:$B, $A167, NewEmisData!$C:$C, $H167, NewEmisData!$D:$D, CK$2))</f>
        <v>2.6006232363577901E-2</v>
      </c>
      <c r="CL167" s="335">
        <v>2.0846527000014766E-2</v>
      </c>
      <c r="CM167" s="335">
        <f>$I167*IF($G167="Pickup", SUMIFS(NewEmisData!E:E, NewEmisData!$A:$A, "Pickup", NewEmisData!$B:$B, $A167, NewEmisData!$C:$C, $H167, NewEmisData!$D:$D, CM$2), SUMIFS(NewEmisData!E:E, NewEmisData!$A:$A, "LDV", NewEmisData!$B:$B, $A167, NewEmisData!$C:$C, $H167, NewEmisData!$D:$D, CM$2))</f>
        <v>6.6247436710222896E-3</v>
      </c>
      <c r="CN167" s="335">
        <f>$I167*IF($G167="Pickup", SUMIFS(NewEmisData!F:F, NewEmisData!$A:$A, "Pickup", NewEmisData!$B:$B, $A167, NewEmisData!$C:$C, $H167, NewEmisData!$D:$D, CN$2), SUMIFS(NewEmisData!F:F, NewEmisData!$A:$A, "LDV", NewEmisData!$B:$B, $A167, NewEmisData!$C:$C, $H167, NewEmisData!$D:$D, CN$2))</f>
        <v>6.6281448502966099E-3</v>
      </c>
      <c r="CO167" s="335">
        <f>$I167*IF($G167="Pickup", SUMIFS(NewEmisData!G:G, NewEmisData!$A:$A, "Pickup", NewEmisData!$B:$B, $A167, NewEmisData!$C:$C, $H167, NewEmisData!$D:$D, CO$2), SUMIFS(NewEmisData!G:G, NewEmisData!$A:$A, "LDV", NewEmisData!$B:$B, $A167, NewEmisData!$C:$C, $H167, NewEmisData!$D:$D, CO$2))</f>
        <v>5.8722582728920596E-3</v>
      </c>
      <c r="CP167" s="335">
        <f>$I167*IF($G167="Pickup", SUMIFS(NewEmisData!H:H, NewEmisData!$A:$A, "Pickup", NewEmisData!$B:$B, $A167, NewEmisData!$C:$C, $H167, NewEmisData!$D:$D, CP$2), SUMIFS(NewEmisData!H:H, NewEmisData!$A:$A, "LDV", NewEmisData!$B:$B, $A167, NewEmisData!$C:$C, $H167, NewEmisData!$D:$D, CP$2))</f>
        <v>5.9987733822495001E-3</v>
      </c>
      <c r="CQ167" s="335">
        <f>$I167*IF($G167="Pickup", SUMIFS(NewEmisData!I:I, NewEmisData!$A:$A, "Pickup", NewEmisData!$B:$B, $A167, NewEmisData!$C:$C, $H167, NewEmisData!$D:$D, CQ$2), SUMIFS(NewEmisData!I:I, NewEmisData!$A:$A, "LDV", NewEmisData!$B:$B, $A167, NewEmisData!$C:$C, $H167, NewEmisData!$D:$D, CQ$2))</f>
        <v>6.1874595969005101E-3</v>
      </c>
      <c r="CR167" s="335">
        <f>$I167*IF($G167="Pickup", SUMIFS(NewEmisData!J:J, NewEmisData!$A:$A, "Pickup", NewEmisData!$B:$B, $A167, NewEmisData!$C:$C, $H167, NewEmisData!$D:$D, CR$2), SUMIFS(NewEmisData!J:J, NewEmisData!$A:$A, "LDV", NewEmisData!$B:$B, $A167, NewEmisData!$C:$C, $H167, NewEmisData!$D:$D, CR$2))</f>
        <v>6.3726817480412997E-3</v>
      </c>
      <c r="CS167" s="335">
        <f>$I167*IF($G167="Pickup", SUMIFS(NewEmisData!K:K, NewEmisData!$A:$A, "Pickup", NewEmisData!$B:$B, $A167, NewEmisData!$C:$C, $H167, NewEmisData!$D:$D, CS$2), SUMIFS(NewEmisData!K:K, NewEmisData!$A:$A, "LDV", NewEmisData!$B:$B, $A167, NewEmisData!$C:$C, $H167, NewEmisData!$D:$D, CS$2))</f>
        <v>6.4700080275717697E-3</v>
      </c>
      <c r="CT167" s="335">
        <f>$I167*IF($G167="Pickup", SUMIFS(NewEmisData!L:L, NewEmisData!$A:$A, "Pickup", NewEmisData!$B:$B, $A167, NewEmisData!$C:$C, $H167, NewEmisData!$D:$D, CT$2), SUMIFS(NewEmisData!L:L, NewEmisData!$A:$A, "LDV", NewEmisData!$B:$B, $A167, NewEmisData!$C:$C, $H167, NewEmisData!$D:$D, CT$2))</f>
        <v>6.5027598829567098E-3</v>
      </c>
      <c r="CU167" s="335">
        <f>$I167*IF($G167="Pickup", SUMIFS(NewEmisData!M:M, NewEmisData!$A:$A, "Pickup", NewEmisData!$B:$B, $A167, NewEmisData!$C:$C, $H167, NewEmisData!$D:$D, CU$2), SUMIFS(NewEmisData!M:M, NewEmisData!$A:$A, "LDV", NewEmisData!$B:$B, $A167, NewEmisData!$C:$C, $H167, NewEmisData!$D:$D, CU$2))</f>
        <v>6.5452972205059003E-3</v>
      </c>
      <c r="CV167" s="335">
        <v>5.2034722767286493E-3</v>
      </c>
      <c r="CW167" s="335">
        <v>2.3565166490963768E-3</v>
      </c>
      <c r="CX167" s="335">
        <v>1.9673319546263789E-3</v>
      </c>
      <c r="CY167" s="335">
        <v>1.6026857138538807E-3</v>
      </c>
      <c r="CZ167" s="335">
        <v>1.3411753569780424E-3</v>
      </c>
      <c r="DA167" s="335">
        <v>1.0123523956178946E-3</v>
      </c>
      <c r="DB167" s="335">
        <v>7.9852111520206551E-4</v>
      </c>
      <c r="DC167" s="335">
        <v>7.6707942200167378E-4</v>
      </c>
      <c r="DD167" s="335">
        <v>7.5828050366392866E-4</v>
      </c>
      <c r="DE167" s="335">
        <v>7.5710079606015706E-4</v>
      </c>
      <c r="DF167" s="335">
        <v>7.5710079606015706E-4</v>
      </c>
      <c r="DG167" s="335">
        <f>$I167*IF($G167="Pickup", SUMIFS(NewEmisData!E:E, NewEmisData!$A:$A, "Pickup", NewEmisData!$B:$B, $A167, NewEmisData!$C:$C, $H167, NewEmisData!$D:$D, DG$2), SUMIFS(NewEmisData!E:E, NewEmisData!$A:$A, "LDV", NewEmisData!$B:$B, $A167, NewEmisData!$C:$C, $H167, NewEmisData!$D:$D, DG$2))</f>
        <v>0</v>
      </c>
      <c r="DH167" s="335">
        <f>$I167*IF($G167="Pickup", SUMIFS(NewEmisData!F:F, NewEmisData!$A:$A, "Pickup", NewEmisData!$B:$B, $A167, NewEmisData!$C:$C, $H167, NewEmisData!$D:$D, DH$2), SUMIFS(NewEmisData!F:F, NewEmisData!$A:$A, "LDV", NewEmisData!$B:$B, $A167, NewEmisData!$C:$C, $H167, NewEmisData!$D:$D, DH$2))</f>
        <v>0</v>
      </c>
      <c r="DI167" s="335">
        <f>$I167*IF($G167="Pickup", SUMIFS(NewEmisData!G:G, NewEmisData!$A:$A, "Pickup", NewEmisData!$B:$B, $A167, NewEmisData!$C:$C, $H167, NewEmisData!$D:$D, DI$2), SUMIFS(NewEmisData!G:G, NewEmisData!$A:$A, "LDV", NewEmisData!$B:$B, $A167, NewEmisData!$C:$C, $H167, NewEmisData!$D:$D, DI$2))</f>
        <v>0</v>
      </c>
      <c r="DJ167" s="335">
        <f>$I167*IF($G167="Pickup", SUMIFS(NewEmisData!H:H, NewEmisData!$A:$A, "Pickup", NewEmisData!$B:$B, $A167, NewEmisData!$C:$C, $H167, NewEmisData!$D:$D, DJ$2), SUMIFS(NewEmisData!H:H, NewEmisData!$A:$A, "LDV", NewEmisData!$B:$B, $A167, NewEmisData!$C:$C, $H167, NewEmisData!$D:$D, DJ$2))</f>
        <v>0</v>
      </c>
      <c r="DK167" s="335">
        <f>$I167*IF($G167="Pickup", SUMIFS(NewEmisData!I:I, NewEmisData!$A:$A, "Pickup", NewEmisData!$B:$B, $A167, NewEmisData!$C:$C, $H167, NewEmisData!$D:$D, DK$2), SUMIFS(NewEmisData!I:I, NewEmisData!$A:$A, "LDV", NewEmisData!$B:$B, $A167, NewEmisData!$C:$C, $H167, NewEmisData!$D:$D, DK$2))</f>
        <v>0</v>
      </c>
      <c r="DL167" s="335">
        <f>$I167*IF($G167="Pickup", SUMIFS(NewEmisData!J:J, NewEmisData!$A:$A, "Pickup", NewEmisData!$B:$B, $A167, NewEmisData!$C:$C, $H167, NewEmisData!$D:$D, DL$2), SUMIFS(NewEmisData!J:J, NewEmisData!$A:$A, "LDV", NewEmisData!$B:$B, $A167, NewEmisData!$C:$C, $H167, NewEmisData!$D:$D, DL$2))</f>
        <v>0</v>
      </c>
      <c r="DM167" s="335">
        <f>$I167*IF($G167="Pickup", SUMIFS(NewEmisData!K:K, NewEmisData!$A:$A, "Pickup", NewEmisData!$B:$B, $A167, NewEmisData!$C:$C, $H167, NewEmisData!$D:$D, DM$2), SUMIFS(NewEmisData!K:K, NewEmisData!$A:$A, "LDV", NewEmisData!$B:$B, $A167, NewEmisData!$C:$C, $H167, NewEmisData!$D:$D, DM$2))</f>
        <v>0</v>
      </c>
      <c r="DN167" s="335">
        <f>$I167*IF($G167="Pickup", SUMIFS(NewEmisData!L:L, NewEmisData!$A:$A, "Pickup", NewEmisData!$B:$B, $A167, NewEmisData!$C:$C, $H167, NewEmisData!$D:$D, DN$2), SUMIFS(NewEmisData!L:L, NewEmisData!$A:$A, "LDV", NewEmisData!$B:$B, $A167, NewEmisData!$C:$C, $H167, NewEmisData!$D:$D, DN$2))</f>
        <v>0</v>
      </c>
      <c r="DO167" s="335">
        <f>$I167*IF($G167="Pickup", SUMIFS(NewEmisData!M:M, NewEmisData!$A:$A, "Pickup", NewEmisData!$B:$B, $A167, NewEmisData!$C:$C, $H167, NewEmisData!$D:$D, DO$2), SUMIFS(NewEmisData!M:M, NewEmisData!$A:$A, "LDV", NewEmisData!$B:$B, $A167, NewEmisData!$C:$C, $H167, NewEmisData!$D:$D, DO$2))</f>
        <v>0</v>
      </c>
      <c r="DP167" s="335">
        <v>1.5469500255793939E-3</v>
      </c>
      <c r="DQ167" s="335">
        <f>$I167*IF($G167="Pickup", SUMIFS(NewEmisData!E:E, NewEmisData!$A:$A, "Pickup", NewEmisData!$B:$B, $A167, NewEmisData!$C:$C, $H167, NewEmisData!$D:$D, DQ$2), SUMIFS(NewEmisData!E:E, NewEmisData!$A:$A, "LDV", NewEmisData!$B:$B, $A167, NewEmisData!$C:$C, $H167, NewEmisData!$D:$D, DQ$2))</f>
        <v>1.72060513456559E-2</v>
      </c>
      <c r="DR167" s="335">
        <f>$I167*IF($G167="Pickup", SUMIFS(NewEmisData!F:F, NewEmisData!$A:$A, "Pickup", NewEmisData!$B:$B, $A167, NewEmisData!$C:$C, $H167, NewEmisData!$D:$D, DR$2), SUMIFS(NewEmisData!F:F, NewEmisData!$A:$A, "LDV", NewEmisData!$B:$B, $A167, NewEmisData!$C:$C, $H167, NewEmisData!$D:$D, DR$2))</f>
        <v>1.39445975504595E-2</v>
      </c>
      <c r="DS167" s="335">
        <f>$I167*IF($G167="Pickup", SUMIFS(NewEmisData!G:G, NewEmisData!$A:$A, "Pickup", NewEmisData!$B:$B, $A167, NewEmisData!$C:$C, $H167, NewEmisData!$D:$D, DS$2), SUMIFS(NewEmisData!G:G, NewEmisData!$A:$A, "LDV", NewEmisData!$B:$B, $A167, NewEmisData!$C:$C, $H167, NewEmisData!$D:$D, DS$2))</f>
        <v>1.1545350421749499E-2</v>
      </c>
      <c r="DT167" s="335">
        <f>$I167*IF($G167="Pickup", SUMIFS(NewEmisData!H:H, NewEmisData!$A:$A, "Pickup", NewEmisData!$B:$B, $A167, NewEmisData!$C:$C, $H167, NewEmisData!$D:$D, DT$2), SUMIFS(NewEmisData!H:H, NewEmisData!$A:$A, "LDV", NewEmisData!$B:$B, $A167, NewEmisData!$C:$C, $H167, NewEmisData!$D:$D, DT$2))</f>
        <v>8.6081220221104308E-3</v>
      </c>
      <c r="DU167" s="335">
        <f>$I167*IF($G167="Pickup", SUMIFS(NewEmisData!I:I, NewEmisData!$A:$A, "Pickup", NewEmisData!$B:$B, $A167, NewEmisData!$C:$C, $H167, NewEmisData!$D:$D, DU$2), SUMIFS(NewEmisData!I:I, NewEmisData!$A:$A, "LDV", NewEmisData!$B:$B, $A167, NewEmisData!$C:$C, $H167, NewEmisData!$D:$D, DU$2))</f>
        <v>7.3358997295851396E-3</v>
      </c>
      <c r="DV167" s="335">
        <f>$I167*IF($G167="Pickup", SUMIFS(NewEmisData!J:J, NewEmisData!$A:$A, "Pickup", NewEmisData!$B:$B, $A167, NewEmisData!$C:$C, $H167, NewEmisData!$D:$D, DV$2), SUMIFS(NewEmisData!J:J, NewEmisData!$A:$A, "LDV", NewEmisData!$B:$B, $A167, NewEmisData!$C:$C, $H167, NewEmisData!$D:$D, DV$2))</f>
        <v>6.80763615470716E-3</v>
      </c>
      <c r="DW167" s="335">
        <f>$I167*IF($G167="Pickup", SUMIFS(NewEmisData!K:K, NewEmisData!$A:$A, "Pickup", NewEmisData!$B:$B, $A167, NewEmisData!$C:$C, $H167, NewEmisData!$D:$D, DW$2), SUMIFS(NewEmisData!K:K, NewEmisData!$A:$A, "LDV", NewEmisData!$B:$B, $A167, NewEmisData!$C:$C, $H167, NewEmisData!$D:$D, DW$2))</f>
        <v>6.5187746094924597E-3</v>
      </c>
      <c r="DX167" s="335">
        <f>$I167*IF($G167="Pickup", SUMIFS(NewEmisData!L:L, NewEmisData!$A:$A, "Pickup", NewEmisData!$B:$B, $A167, NewEmisData!$C:$C, $H167, NewEmisData!$D:$D, DX$2), SUMIFS(NewEmisData!L:L, NewEmisData!$A:$A, "LDV", NewEmisData!$B:$B, $A167, NewEmisData!$C:$C, $H167, NewEmisData!$D:$D, DX$2))</f>
        <v>6.4360300854497997E-3</v>
      </c>
      <c r="DY167" s="335">
        <f>$I167*IF($G167="Pickup", SUMIFS(NewEmisData!M:M, NewEmisData!$A:$A, "Pickup", NewEmisData!$B:$B, $A167, NewEmisData!$C:$C, $H167, NewEmisData!$D:$D, DY$2), SUMIFS(NewEmisData!M:M, NewEmisData!$A:$A, "LDV", NewEmisData!$B:$B, $A167, NewEmisData!$C:$C, $H167, NewEmisData!$D:$D, DY$2))</f>
        <v>6.4555791711704098E-3</v>
      </c>
      <c r="DZ167" s="335">
        <v>1.1249473833176088E-2</v>
      </c>
      <c r="EA167" s="335">
        <f t="shared" si="234"/>
        <v>544.06140229978803</v>
      </c>
      <c r="EB167" s="335">
        <f t="shared" si="235"/>
        <v>523.413327777066</v>
      </c>
      <c r="EC167" s="335">
        <f t="shared" si="236"/>
        <v>357.99141886123999</v>
      </c>
      <c r="ED167" s="335">
        <f t="shared" si="237"/>
        <v>312.66678906093301</v>
      </c>
      <c r="EE167" s="335">
        <f t="shared" si="238"/>
        <v>294.74575835697101</v>
      </c>
      <c r="EF167" s="335">
        <f t="shared" si="239"/>
        <v>286.352398145763</v>
      </c>
      <c r="EG167" s="335">
        <f t="shared" si="240"/>
        <v>279.91384153210601</v>
      </c>
      <c r="EH167" s="335">
        <f t="shared" si="241"/>
        <v>277.68437233076702</v>
      </c>
      <c r="EI167" s="335">
        <f t="shared" si="242"/>
        <v>277.87214787868902</v>
      </c>
      <c r="EJ167" s="335">
        <f t="shared" si="243"/>
        <v>0.20481362413718007</v>
      </c>
      <c r="EK167" s="335">
        <f t="shared" si="244"/>
        <v>4.1591145158291702E-2</v>
      </c>
      <c r="EL167" s="335">
        <f t="shared" si="245"/>
        <v>3.3567901229069899E-2</v>
      </c>
      <c r="EM167" s="335">
        <f t="shared" si="246"/>
        <v>3.10903118023543E-2</v>
      </c>
      <c r="EN167" s="335">
        <f t="shared" si="247"/>
        <v>2.9494448323488E-2</v>
      </c>
      <c r="EO167" s="335">
        <f t="shared" si="248"/>
        <v>3.24157979138915E-2</v>
      </c>
      <c r="EP167" s="335">
        <f t="shared" si="249"/>
        <v>3.3172947032470201E-2</v>
      </c>
      <c r="EQ167" s="335">
        <f t="shared" si="250"/>
        <v>3.1994284946783497E-2</v>
      </c>
      <c r="ER167" s="335">
        <f t="shared" si="251"/>
        <v>3.1321415112152799E-2</v>
      </c>
      <c r="ES167" s="335">
        <f t="shared" si="252"/>
        <v>3.1760554326411998E-2</v>
      </c>
      <c r="ET167" s="335">
        <f t="shared" si="253"/>
        <v>5.7317908516770433E-2</v>
      </c>
      <c r="EU167" s="335">
        <f t="shared" si="254"/>
        <v>5.7604083038927199E-3</v>
      </c>
      <c r="EV167" s="335">
        <f t="shared" si="255"/>
        <v>5.5417937646853798E-3</v>
      </c>
      <c r="EW167" s="335">
        <f t="shared" si="256"/>
        <v>2.7566082972264299E-3</v>
      </c>
      <c r="EX167" s="335">
        <f t="shared" si="257"/>
        <v>2.4076004556077501E-3</v>
      </c>
      <c r="EY167" s="335">
        <f t="shared" si="258"/>
        <v>2.2696033600869301E-3</v>
      </c>
      <c r="EZ167" s="335">
        <f t="shared" si="259"/>
        <v>2.2049736201383199E-3</v>
      </c>
      <c r="FA167" s="335">
        <f t="shared" si="260"/>
        <v>2.1553953660312102E-3</v>
      </c>
      <c r="FB167" s="335">
        <f t="shared" si="261"/>
        <v>2.1382282417646901E-3</v>
      </c>
      <c r="FC167" s="335">
        <f t="shared" si="262"/>
        <v>2.1396749034826201E-3</v>
      </c>
      <c r="FD167" s="335">
        <f t="shared" si="263"/>
        <v>1.971385326188381E-3</v>
      </c>
      <c r="FE167" s="335">
        <f t="shared" si="264"/>
        <v>9.5237657915846596E-2</v>
      </c>
      <c r="FF167" s="335">
        <f t="shared" si="265"/>
        <v>9.5233803814773199E-2</v>
      </c>
      <c r="FG167" s="335">
        <f t="shared" si="266"/>
        <v>7.6274845717456005E-2</v>
      </c>
      <c r="FH167" s="335">
        <f t="shared" si="267"/>
        <v>7.6015147426408802E-2</v>
      </c>
      <c r="FI167" s="335">
        <f t="shared" si="268"/>
        <v>7.5941173275762303E-2</v>
      </c>
      <c r="FJ167" s="335">
        <f t="shared" si="269"/>
        <v>7.5905318392472401E-2</v>
      </c>
      <c r="FK167" s="335">
        <f t="shared" si="270"/>
        <v>7.5746506350714102E-2</v>
      </c>
      <c r="FL167" s="335">
        <f t="shared" si="271"/>
        <v>7.5609197138019502E-2</v>
      </c>
      <c r="FM167" s="335">
        <f t="shared" si="272"/>
        <v>7.5600977518040596E-2</v>
      </c>
      <c r="FN167" s="335">
        <f t="shared" si="273"/>
        <v>3.3278806736294783E-2</v>
      </c>
      <c r="FO167" s="335">
        <f t="shared" si="274"/>
        <v>1.40169037450868E-2</v>
      </c>
      <c r="FP167" s="335">
        <f t="shared" si="275"/>
        <v>1.4013573377583501E-2</v>
      </c>
      <c r="FQ167" s="335">
        <f t="shared" si="276"/>
        <v>1.11562424125551E-2</v>
      </c>
      <c r="FR167" s="335">
        <f t="shared" si="277"/>
        <v>1.09265188788693E-2</v>
      </c>
      <c r="FS167" s="335">
        <f t="shared" si="278"/>
        <v>1.0861054896046199E-2</v>
      </c>
      <c r="FT167" s="335">
        <f t="shared" si="279"/>
        <v>1.08293882777488E-2</v>
      </c>
      <c r="FU167" s="335">
        <f t="shared" si="280"/>
        <v>1.06888930906526E-2</v>
      </c>
      <c r="FV167" s="335">
        <f t="shared" si="281"/>
        <v>1.05674353285179E-2</v>
      </c>
      <c r="FW167" s="335">
        <f t="shared" si="282"/>
        <v>1.05601708467511E-2</v>
      </c>
      <c r="FX167" s="335">
        <f t="shared" si="283"/>
        <v>6.8948154849121281E-3</v>
      </c>
    </row>
    <row r="168" spans="1:180" x14ac:dyDescent="0.2">
      <c r="A168" s="305" t="str">
        <f>_xlfn.CONCAT(IF(LEFT(TRIM(A167),1)="*", "*R", "R"), 1+RIGHT(TRIM(A167),1))</f>
        <v>R5</v>
      </c>
      <c r="B168" s="305" t="str">
        <f t="shared" si="310"/>
        <v>TLFHE8511</v>
      </c>
      <c r="C168" s="305" t="str">
        <f t="shared" si="311"/>
        <v>TL.E85X.F.HE85.2011</v>
      </c>
      <c r="D168" s="301" t="str">
        <f t="shared" si="312"/>
        <v>bn-vmt, bn-vmt/a</v>
      </c>
      <c r="E168" s="301" t="str">
        <f t="shared" si="313"/>
        <v>TLE85X</v>
      </c>
      <c r="F168" s="301" t="str">
        <f t="shared" si="314"/>
        <v>TL</v>
      </c>
      <c r="G168" s="315" t="s">
        <v>818</v>
      </c>
      <c r="H168" s="315" t="s">
        <v>817</v>
      </c>
      <c r="I168" s="315">
        <v>1</v>
      </c>
      <c r="J168" s="315" t="str">
        <f t="shared" si="284"/>
        <v>Full size car-E85</v>
      </c>
      <c r="K168" s="335">
        <f>$I168*IF($G168="Pickup", SUMIFS(NewEmisData!E:E, NewEmisData!$A:$A, "Pickup", NewEmisData!$B:$B, $A168, NewEmisData!$C:$C, $H168, NewEmisData!$D:$D, K$2), SUMIFS(NewEmisData!E:E, NewEmisData!$A:$A, "LDV", NewEmisData!$B:$B, $A168, NewEmisData!$C:$C, $H168, NewEmisData!$D:$D, K$2))</f>
        <v>427.22035607805998</v>
      </c>
      <c r="L168" s="335">
        <f>$I168*IF($G168="Pickup", SUMIFS(NewEmisData!F:F, NewEmisData!$A:$A, "Pickup", NewEmisData!$B:$B, $A168, NewEmisData!$C:$C, $H168, NewEmisData!$D:$D, L$2), SUMIFS(NewEmisData!F:F, NewEmisData!$A:$A, "LDV", NewEmisData!$B:$B, $A168, NewEmisData!$C:$C, $H168, NewEmisData!$D:$D, L$2))</f>
        <v>410.99295031887198</v>
      </c>
      <c r="M168" s="335">
        <f>$I168*IF($G168="Pickup", SUMIFS(NewEmisData!G:G, NewEmisData!$A:$A, "Pickup", NewEmisData!$B:$B, $A168, NewEmisData!$C:$C, $H168, NewEmisData!$D:$D, M$2), SUMIFS(NewEmisData!G:G, NewEmisData!$A:$A, "LDV", NewEmisData!$B:$B, $A168, NewEmisData!$C:$C, $H168, NewEmisData!$D:$D, M$2))</f>
        <v>286.65796119002903</v>
      </c>
      <c r="N168" s="335">
        <f>$I168*IF($G168="Pickup", SUMIFS(NewEmisData!H:H, NewEmisData!$A:$A, "Pickup", NewEmisData!$B:$B, $A168, NewEmisData!$C:$C, $H168, NewEmisData!$D:$D, N$2), SUMIFS(NewEmisData!H:H, NewEmisData!$A:$A, "LDV", NewEmisData!$B:$B, $A168, NewEmisData!$C:$C, $H168, NewEmisData!$D:$D, N$2))</f>
        <v>251.42291340526501</v>
      </c>
      <c r="O168" s="335">
        <f>$I168*IF($G168="Pickup", SUMIFS(NewEmisData!I:I, NewEmisData!$A:$A, "Pickup", NewEmisData!$B:$B, $A168, NewEmisData!$C:$C, $H168, NewEmisData!$D:$D, O$2), SUMIFS(NewEmisData!I:I, NewEmisData!$A:$A, "LDV", NewEmisData!$B:$B, $A168, NewEmisData!$C:$C, $H168, NewEmisData!$D:$D, O$2))</f>
        <v>237.879150946539</v>
      </c>
      <c r="P168" s="335">
        <f>$I168*IF($G168="Pickup", SUMIFS(NewEmisData!J:J, NewEmisData!$A:$A, "Pickup", NewEmisData!$B:$B, $A168, NewEmisData!$C:$C, $H168, NewEmisData!$D:$D, P$2), SUMIFS(NewEmisData!J:J, NewEmisData!$A:$A, "LDV", NewEmisData!$B:$B, $A168, NewEmisData!$C:$C, $H168, NewEmisData!$D:$D, P$2))</f>
        <v>231.785973261176</v>
      </c>
      <c r="Q168" s="335">
        <f>$I168*IF($G168="Pickup", SUMIFS(NewEmisData!K:K, NewEmisData!$A:$A, "Pickup", NewEmisData!$B:$B, $A168, NewEmisData!$C:$C, $H168, NewEmisData!$D:$D, Q$2), SUMIFS(NewEmisData!K:K, NewEmisData!$A:$A, "LDV", NewEmisData!$B:$B, $A168, NewEmisData!$C:$C, $H168, NewEmisData!$D:$D, Q$2))</f>
        <v>226.95489929379499</v>
      </c>
      <c r="R168" s="335">
        <f>$I168*IF($G168="Pickup", SUMIFS(NewEmisData!L:L, NewEmisData!$A:$A, "Pickup", NewEmisData!$B:$B, $A168, NewEmisData!$C:$C, $H168, NewEmisData!$D:$D, R$2), SUMIFS(NewEmisData!L:L, NewEmisData!$A:$A, "LDV", NewEmisData!$B:$B, $A168, NewEmisData!$C:$C, $H168, NewEmisData!$D:$D, R$2))</f>
        <v>225.270240547784</v>
      </c>
      <c r="S168" s="335">
        <f>$I168*IF($G168="Pickup", SUMIFS(NewEmisData!M:M, NewEmisData!$A:$A, "Pickup", NewEmisData!$B:$B, $A168, NewEmisData!$C:$C, $H168, NewEmisData!$D:$D, S$2), SUMIFS(NewEmisData!M:M, NewEmisData!$A:$A, "LDV", NewEmisData!$B:$B, $A168, NewEmisData!$C:$C, $H168, NewEmisData!$D:$D, S$2))</f>
        <v>225.537595537371</v>
      </c>
      <c r="T168" s="335">
        <v>0.20481362413718007</v>
      </c>
      <c r="U168" s="335">
        <f>$I168*IF($G168="Pickup", SUMIFS(NewEmisData!E:E, NewEmisData!$A:$A, "Pickup", NewEmisData!$B:$B, $A168, NewEmisData!$C:$C, $H168, NewEmisData!$D:$D, U$2), SUMIFS(NewEmisData!E:E, NewEmisData!$A:$A, "LDV", NewEmisData!$B:$B, $A168, NewEmisData!$C:$C, $H168, NewEmisData!$D:$D, U$2))</f>
        <v>5.43221938231905E-2</v>
      </c>
      <c r="V168" s="335">
        <f>$I168*IF($G168="Pickup", SUMIFS(NewEmisData!F:F, NewEmisData!$A:$A, "Pickup", NewEmisData!$B:$B, $A168, NewEmisData!$C:$C, $H168, NewEmisData!$D:$D, V$2), SUMIFS(NewEmisData!F:F, NewEmisData!$A:$A, "LDV", NewEmisData!$B:$B, $A168, NewEmisData!$C:$C, $H168, NewEmisData!$D:$D, V$2))</f>
        <v>4.5813368539693498E-2</v>
      </c>
      <c r="W168" s="335">
        <f>$I168*IF($G168="Pickup", SUMIFS(NewEmisData!G:G, NewEmisData!$A:$A, "Pickup", NewEmisData!$B:$B, $A168, NewEmisData!$C:$C, $H168, NewEmisData!$D:$D, W$2), SUMIFS(NewEmisData!G:G, NewEmisData!$A:$A, "LDV", NewEmisData!$B:$B, $A168, NewEmisData!$C:$C, $H168, NewEmisData!$D:$D, W$2))</f>
        <v>4.3138992375732398E-2</v>
      </c>
      <c r="X168" s="335">
        <f>$I168*IF($G168="Pickup", SUMIFS(NewEmisData!H:H, NewEmisData!$A:$A, "Pickup", NewEmisData!$B:$B, $A168, NewEmisData!$C:$C, $H168, NewEmisData!$D:$D, X$2), SUMIFS(NewEmisData!H:H, NewEmisData!$A:$A, "LDV", NewEmisData!$B:$B, $A168, NewEmisData!$C:$C, $H168, NewEmisData!$D:$D, X$2))</f>
        <v>4.22702301498529E-2</v>
      </c>
      <c r="Y168" s="335">
        <f>$I168*IF($G168="Pickup", SUMIFS(NewEmisData!I:I, NewEmisData!$A:$A, "Pickup", NewEmisData!$B:$B, $A168, NewEmisData!$C:$C, $H168, NewEmisData!$D:$D, Y$2), SUMIFS(NewEmisData!I:I, NewEmisData!$A:$A, "LDV", NewEmisData!$B:$B, $A168, NewEmisData!$C:$C, $H168, NewEmisData!$D:$D, Y$2))</f>
        <v>4.7266554092845102E-2</v>
      </c>
      <c r="Z168" s="335">
        <f>$I168*IF($G168="Pickup", SUMIFS(NewEmisData!J:J, NewEmisData!$A:$A, "Pickup", NewEmisData!$B:$B, $A168, NewEmisData!$C:$C, $H168, NewEmisData!$D:$D, Z$2), SUMIFS(NewEmisData!J:J, NewEmisData!$A:$A, "LDV", NewEmisData!$B:$B, $A168, NewEmisData!$C:$C, $H168, NewEmisData!$D:$D, Z$2))</f>
        <v>4.92796412957313E-2</v>
      </c>
      <c r="AA168" s="335">
        <f>$I168*IF($G168="Pickup", SUMIFS(NewEmisData!K:K, NewEmisData!$A:$A, "Pickup", NewEmisData!$B:$B, $A168, NewEmisData!$C:$C, $H168, NewEmisData!$D:$D, AA$2), SUMIFS(NewEmisData!K:K, NewEmisData!$A:$A, "LDV", NewEmisData!$B:$B, $A168, NewEmisData!$C:$C, $H168, NewEmisData!$D:$D, AA$2))</f>
        <v>4.83132390691993E-2</v>
      </c>
      <c r="AB168" s="335">
        <f>$I168*IF($G168="Pickup", SUMIFS(NewEmisData!L:L, NewEmisData!$A:$A, "Pickup", NewEmisData!$B:$B, $A168, NewEmisData!$C:$C, $H168, NewEmisData!$D:$D, AB$2), SUMIFS(NewEmisData!L:L, NewEmisData!$A:$A, "LDV", NewEmisData!$B:$B, $A168, NewEmisData!$C:$C, $H168, NewEmisData!$D:$D, AB$2))</f>
        <v>4.7598470704443001E-2</v>
      </c>
      <c r="AC168" s="335">
        <f>$I168*IF($G168="Pickup", SUMIFS(NewEmisData!M:M, NewEmisData!$A:$A, "Pickup", NewEmisData!$B:$B, $A168, NewEmisData!$C:$C, $H168, NewEmisData!$D:$D, AC$2), SUMIFS(NewEmisData!M:M, NewEmisData!$A:$A, "LDV", NewEmisData!$B:$B, $A168, NewEmisData!$C:$C, $H168, NewEmisData!$D:$D, AC$2))</f>
        <v>4.8291189756298203E-2</v>
      </c>
      <c r="AD168" s="335">
        <v>5.7317908516770433E-2</v>
      </c>
      <c r="AE168" s="335">
        <f>$I168*IF($G168="Pickup", SUMIFS(NewEmisData!E:E, NewEmisData!$A:$A, "Pickup", NewEmisData!$B:$B, $A168, NewEmisData!$C:$C, $H168, NewEmisData!$D:$D, AE$2), SUMIFS(NewEmisData!E:E, NewEmisData!$A:$A, "LDV", NewEmisData!$B:$B, $A168, NewEmisData!$C:$C, $H168, NewEmisData!$D:$D, AE$2))</f>
        <v>4.5233219210783302E-3</v>
      </c>
      <c r="AF168" s="335">
        <f>$I168*IF($G168="Pickup", SUMIFS(NewEmisData!F:F, NewEmisData!$A:$A, "Pickup", NewEmisData!$B:$B, $A168, NewEmisData!$C:$C, $H168, NewEmisData!$D:$D, AF$2), SUMIFS(NewEmisData!F:F, NewEmisData!$A:$A, "LDV", NewEmisData!$B:$B, $A168, NewEmisData!$C:$C, $H168, NewEmisData!$D:$D, AF$2))</f>
        <v>4.35150523268109E-3</v>
      </c>
      <c r="AG168" s="335">
        <f>$I168*IF($G168="Pickup", SUMIFS(NewEmisData!G:G, NewEmisData!$A:$A, "Pickup", NewEmisData!$B:$B, $A168, NewEmisData!$C:$C, $H168, NewEmisData!$D:$D, AG$2), SUMIFS(NewEmisData!G:G, NewEmisData!$A:$A, "LDV", NewEmisData!$B:$B, $A168, NewEmisData!$C:$C, $H168, NewEmisData!$D:$D, AG$2))</f>
        <v>2.2073239302791599E-3</v>
      </c>
      <c r="AH168" s="335">
        <f>$I168*IF($G168="Pickup", SUMIFS(NewEmisData!H:H, NewEmisData!$A:$A, "Pickup", NewEmisData!$B:$B, $A168, NewEmisData!$C:$C, $H168, NewEmisData!$D:$D, AH$2), SUMIFS(NewEmisData!H:H, NewEmisData!$A:$A, "LDV", NewEmisData!$B:$B, $A168, NewEmisData!$C:$C, $H168, NewEmisData!$D:$D, AH$2))</f>
        <v>1.93600769277144E-3</v>
      </c>
      <c r="AI168" s="335">
        <f>$I168*IF($G168="Pickup", SUMIFS(NewEmisData!I:I, NewEmisData!$A:$A, "Pickup", NewEmisData!$B:$B, $A168, NewEmisData!$C:$C, $H168, NewEmisData!$D:$D, AI$2), SUMIFS(NewEmisData!I:I, NewEmisData!$A:$A, "LDV", NewEmisData!$B:$B, $A168, NewEmisData!$C:$C, $H168, NewEmisData!$D:$D, AI$2))</f>
        <v>1.83171782200173E-3</v>
      </c>
      <c r="AJ168" s="335">
        <f>$I168*IF($G168="Pickup", SUMIFS(NewEmisData!J:J, NewEmisData!$A:$A, "Pickup", NewEmisData!$B:$B, $A168, NewEmisData!$C:$C, $H168, NewEmisData!$D:$D, AJ$2), SUMIFS(NewEmisData!J:J, NewEmisData!$A:$A, "LDV", NewEmisData!$B:$B, $A168, NewEmisData!$C:$C, $H168, NewEmisData!$D:$D, AJ$2))</f>
        <v>1.7848006969164801E-3</v>
      </c>
      <c r="AK168" s="335">
        <f>$I168*IF($G168="Pickup", SUMIFS(NewEmisData!K:K, NewEmisData!$A:$A, "Pickup", NewEmisData!$B:$B, $A168, NewEmisData!$C:$C, $H168, NewEmisData!$D:$D, AK$2), SUMIFS(NewEmisData!K:K, NewEmisData!$A:$A, "LDV", NewEmisData!$B:$B, $A168, NewEmisData!$C:$C, $H168, NewEmisData!$D:$D, AK$2))</f>
        <v>1.74760082534328E-3</v>
      </c>
      <c r="AL168" s="335">
        <f>$I168*IF($G168="Pickup", SUMIFS(NewEmisData!L:L, NewEmisData!$A:$A, "Pickup", NewEmisData!$B:$B, $A168, NewEmisData!$C:$C, $H168, NewEmisData!$D:$D, AL$2), SUMIFS(NewEmisData!L:L, NewEmisData!$A:$A, "LDV", NewEmisData!$B:$B, $A168, NewEmisData!$C:$C, $H168, NewEmisData!$D:$D, AL$2))</f>
        <v>1.73462764249673E-3</v>
      </c>
      <c r="AM168" s="335">
        <f>$I168*IF($G168="Pickup", SUMIFS(NewEmisData!M:M, NewEmisData!$A:$A, "Pickup", NewEmisData!$B:$B, $A168, NewEmisData!$C:$C, $H168, NewEmisData!$D:$D, AM$2), SUMIFS(NewEmisData!M:M, NewEmisData!$A:$A, "LDV", NewEmisData!$B:$B, $A168, NewEmisData!$C:$C, $H168, NewEmisData!$D:$D, AM$2))</f>
        <v>1.7366872463193499E-3</v>
      </c>
      <c r="AN168" s="335">
        <v>1.971385326188381E-3</v>
      </c>
      <c r="AO168" s="335">
        <f>$I168*IF($G168="Pickup", SUMIFS(NewEmisData!E:E, NewEmisData!$A:$A, "Pickup", NewEmisData!$B:$B, $A168, NewEmisData!$C:$C, $H168, NewEmisData!$D:$D, AO$2), SUMIFS(NewEmisData!E:E, NewEmisData!$A:$A, "LDV", NewEmisData!$B:$B, $A168, NewEmisData!$C:$C, $H168, NewEmisData!$D:$D, AO$2))</f>
        <v>6.5525486311907397E-2</v>
      </c>
      <c r="AP168" s="335">
        <f>$I168*IF($G168="Pickup", SUMIFS(NewEmisData!F:F, NewEmisData!$A:$A, "Pickup", NewEmisData!$B:$B, $A168, NewEmisData!$C:$C, $H168, NewEmisData!$D:$D, AP$2), SUMIFS(NewEmisData!F:F, NewEmisData!$A:$A, "LDV", NewEmisData!$B:$B, $A168, NewEmisData!$C:$C, $H168, NewEmisData!$D:$D, AP$2))</f>
        <v>6.5532413100286402E-2</v>
      </c>
      <c r="AQ168" s="335">
        <f>$I168*IF($G168="Pickup", SUMIFS(NewEmisData!G:G, NewEmisData!$A:$A, "Pickup", NewEmisData!$B:$B, $A168, NewEmisData!$C:$C, $H168, NewEmisData!$D:$D, AQ$2), SUMIFS(NewEmisData!G:G, NewEmisData!$A:$A, "LDV", NewEmisData!$B:$B, $A168, NewEmisData!$C:$C, $H168, NewEmisData!$D:$D, AQ$2))</f>
        <v>4.72274911635963E-2</v>
      </c>
      <c r="AR168" s="335">
        <f>$I168*IF($G168="Pickup", SUMIFS(NewEmisData!H:H, NewEmisData!$A:$A, "Pickup", NewEmisData!$B:$B, $A168, NewEmisData!$C:$C, $H168, NewEmisData!$D:$D, AR$2), SUMIFS(NewEmisData!H:H, NewEmisData!$A:$A, "LDV", NewEmisData!$B:$B, $A168, NewEmisData!$C:$C, $H168, NewEmisData!$D:$D, AR$2))</f>
        <v>4.7004553415883499E-2</v>
      </c>
      <c r="AS168" s="335">
        <f>$I168*IF($G168="Pickup", SUMIFS(NewEmisData!I:I, NewEmisData!$A:$A, "Pickup", NewEmisData!$B:$B, $A168, NewEmisData!$C:$C, $H168, NewEmisData!$D:$D, AS$2), SUMIFS(NewEmisData!I:I, NewEmisData!$A:$A, "LDV", NewEmisData!$B:$B, $A168, NewEmisData!$C:$C, $H168, NewEmisData!$D:$D, AS$2))</f>
        <v>4.6951187368693102E-2</v>
      </c>
      <c r="AT168" s="335">
        <f>$I168*IF($G168="Pickup", SUMIFS(NewEmisData!J:J, NewEmisData!$A:$A, "Pickup", NewEmisData!$B:$B, $A168, NewEmisData!$C:$C, $H168, NewEmisData!$D:$D, AT$2), SUMIFS(NewEmisData!J:J, NewEmisData!$A:$A, "LDV", NewEmisData!$B:$B, $A168, NewEmisData!$C:$C, $H168, NewEmisData!$D:$D, AT$2))</f>
        <v>4.69310774047937E-2</v>
      </c>
      <c r="AU168" s="335">
        <f>$I168*IF($G168="Pickup", SUMIFS(NewEmisData!K:K, NewEmisData!$A:$A, "Pickup", NewEmisData!$B:$B, $A168, NewEmisData!$C:$C, $H168, NewEmisData!$D:$D, AU$2), SUMIFS(NewEmisData!K:K, NewEmisData!$A:$A, "LDV", NewEmisData!$B:$B, $A168, NewEmisData!$C:$C, $H168, NewEmisData!$D:$D, AU$2))</f>
        <v>4.6792796731001701E-2</v>
      </c>
      <c r="AV168" s="335">
        <f>$I168*IF($G168="Pickup", SUMIFS(NewEmisData!L:L, NewEmisData!$A:$A, "Pickup", NewEmisData!$B:$B, $A168, NewEmisData!$C:$C, $H168, NewEmisData!$D:$D, AV$2), SUMIFS(NewEmisData!L:L, NewEmisData!$A:$A, "LDV", NewEmisData!$B:$B, $A168, NewEmisData!$C:$C, $H168, NewEmisData!$D:$D, AV$2))</f>
        <v>4.6667520898197902E-2</v>
      </c>
      <c r="AW168" s="335">
        <f>$I168*IF($G168="Pickup", SUMIFS(NewEmisData!M:M, NewEmisData!$A:$A, "Pickup", NewEmisData!$B:$B, $A168, NewEmisData!$C:$C, $H168, NewEmisData!$D:$D, AW$2), SUMIFS(NewEmisData!M:M, NewEmisData!$A:$A, "LDV", NewEmisData!$B:$B, $A168, NewEmisData!$C:$C, $H168, NewEmisData!$D:$D, AW$2))</f>
        <v>4.6662125786885798E-2</v>
      </c>
      <c r="AX168" s="335">
        <v>3.3278806736294783E-2</v>
      </c>
      <c r="AY168" s="335">
        <f>$I168*IF($G168="Pickup", SUMIFS(NewEmisData!E:E, NewEmisData!$A:$A, "Pickup", NewEmisData!$B:$B, $A168, NewEmisData!$C:$C, $H168, NewEmisData!$D:$D, AY$2), SUMIFS(NewEmisData!E:E, NewEmisData!$A:$A, "LDV", NewEmisData!$B:$B, $A168, NewEmisData!$C:$C, $H168, NewEmisData!$D:$D, AY$2))</f>
        <v>1.0010238476339899E-2</v>
      </c>
      <c r="AZ168" s="335">
        <f>$I168*IF($G168="Pickup", SUMIFS(NewEmisData!F:F, NewEmisData!$A:$A, "Pickup", NewEmisData!$B:$B, $A168, NewEmisData!$C:$C, $H168, NewEmisData!$D:$D, AZ$2), SUMIFS(NewEmisData!F:F, NewEmisData!$A:$A, "LDV", NewEmisData!$B:$B, $A168, NewEmisData!$C:$C, $H168, NewEmisData!$D:$D, AZ$2))</f>
        <v>1.00161273530144E-2</v>
      </c>
      <c r="BA168" s="335">
        <f>$I168*IF($G168="Pickup", SUMIFS(NewEmisData!G:G, NewEmisData!$A:$A, "Pickup", NewEmisData!$B:$B, $A168, NewEmisData!$C:$C, $H168, NewEmisData!$D:$D, BA$2), SUMIFS(NewEmisData!G:G, NewEmisData!$A:$A, "LDV", NewEmisData!$B:$B, $A168, NewEmisData!$C:$C, $H168, NewEmisData!$D:$D, BA$2))</f>
        <v>7.3231092956545603E-3</v>
      </c>
      <c r="BB168" s="335">
        <f>$I168*IF($G168="Pickup", SUMIFS(NewEmisData!H:H, NewEmisData!$A:$A, "Pickup", NewEmisData!$B:$B, $A168, NewEmisData!$C:$C, $H168, NewEmisData!$D:$D, BB$2), SUMIFS(NewEmisData!H:H, NewEmisData!$A:$A, "LDV", NewEmisData!$B:$B, $A168, NewEmisData!$C:$C, $H168, NewEmisData!$D:$D, BB$2))</f>
        <v>7.1259171686559502E-3</v>
      </c>
      <c r="BC168" s="335">
        <f>$I168*IF($G168="Pickup", SUMIFS(NewEmisData!I:I, NewEmisData!$A:$A, "Pickup", NewEmisData!$B:$B, $A168, NewEmisData!$C:$C, $H168, NewEmisData!$D:$D, BC$2), SUMIFS(NewEmisData!I:I, NewEmisData!$A:$A, "LDV", NewEmisData!$B:$B, $A168, NewEmisData!$C:$C, $H168, NewEmisData!$D:$D, BC$2))</f>
        <v>7.0786866585371699E-3</v>
      </c>
      <c r="BD168" s="335">
        <f>$I168*IF($G168="Pickup", SUMIFS(NewEmisData!J:J, NewEmisData!$A:$A, "Pickup", NewEmisData!$B:$B, $A168, NewEmisData!$C:$C, $H168, NewEmisData!$D:$D, BD$2), SUMIFS(NewEmisData!J:J, NewEmisData!$A:$A, "LDV", NewEmisData!$B:$B, $A168, NewEmisData!$C:$C, $H168, NewEmisData!$D:$D, BD$2))</f>
        <v>7.0609240367398201E-3</v>
      </c>
      <c r="BE168" s="335">
        <f>$I168*IF($G168="Pickup", SUMIFS(NewEmisData!K:K, NewEmisData!$A:$A, "Pickup", NewEmisData!$B:$B, $A168, NewEmisData!$C:$C, $H168, NewEmisData!$D:$D, BE$2), SUMIFS(NewEmisData!K:K, NewEmisData!$A:$A, "LDV", NewEmisData!$B:$B, $A168, NewEmisData!$C:$C, $H168, NewEmisData!$D:$D, BE$2))</f>
        <v>6.9386110678336301E-3</v>
      </c>
      <c r="BF168" s="335">
        <f>$I168*IF($G168="Pickup", SUMIFS(NewEmisData!L:L, NewEmisData!$A:$A, "Pickup", NewEmisData!$B:$B, $A168, NewEmisData!$C:$C, $H168, NewEmisData!$D:$D, BF$2), SUMIFS(NewEmisData!L:L, NewEmisData!$A:$A, "LDV", NewEmisData!$B:$B, $A168, NewEmisData!$C:$C, $H168, NewEmisData!$D:$D, BF$2))</f>
        <v>6.8278327244941798E-3</v>
      </c>
      <c r="BG168" s="335">
        <f>$I168*IF($G168="Pickup", SUMIFS(NewEmisData!M:M, NewEmisData!$A:$A, "Pickup", NewEmisData!$B:$B, $A168, NewEmisData!$C:$C, $H168, NewEmisData!$D:$D, BG$2), SUMIFS(NewEmisData!M:M, NewEmisData!$A:$A, "LDV", NewEmisData!$B:$B, $A168, NewEmisData!$C:$C, $H168, NewEmisData!$D:$D, BG$2))</f>
        <v>6.8230359525153703E-3</v>
      </c>
      <c r="BH168" s="335">
        <v>6.8948154849121281E-3</v>
      </c>
      <c r="BI168" s="335">
        <f>$I168*IF($G168="Pickup", SUMIFS(NewEmisData!E:E, NewEmisData!$A:$A, "Pickup", NewEmisData!$B:$B, $A168, NewEmisData!$C:$C, $H168, NewEmisData!$D:$D, BI$2), SUMIFS(NewEmisData!E:E, NewEmisData!$A:$A, "LDV", NewEmisData!$B:$B, $A168, NewEmisData!$C:$C, $H168, NewEmisData!$D:$D, BI$2))</f>
        <v>1.48251124534534</v>
      </c>
      <c r="BJ168" s="335">
        <f>$I168*IF($G168="Pickup", SUMIFS(NewEmisData!F:F, NewEmisData!$A:$A, "Pickup", NewEmisData!$B:$B, $A168, NewEmisData!$C:$C, $H168, NewEmisData!$D:$D, BJ$2), SUMIFS(NewEmisData!F:F, NewEmisData!$A:$A, "LDV", NewEmisData!$B:$B, $A168, NewEmisData!$C:$C, $H168, NewEmisData!$D:$D, BJ$2))</f>
        <v>1.22808663434379</v>
      </c>
      <c r="BK168" s="335">
        <f>$I168*IF($G168="Pickup", SUMIFS(NewEmisData!G:G, NewEmisData!$A:$A, "Pickup", NewEmisData!$B:$B, $A168, NewEmisData!$C:$C, $H168, NewEmisData!$D:$D, BK$2), SUMIFS(NewEmisData!G:G, NewEmisData!$A:$A, "LDV", NewEmisData!$B:$B, $A168, NewEmisData!$C:$C, $H168, NewEmisData!$D:$D, BK$2))</f>
        <v>0.91807354200382896</v>
      </c>
      <c r="BL168" s="335">
        <f>$I168*IF($G168="Pickup", SUMIFS(NewEmisData!H:H, NewEmisData!$A:$A, "Pickup", NewEmisData!$B:$B, $A168, NewEmisData!$C:$C, $H168, NewEmisData!$D:$D, BL$2), SUMIFS(NewEmisData!H:H, NewEmisData!$A:$A, "LDV", NewEmisData!$B:$B, $A168, NewEmisData!$C:$C, $H168, NewEmisData!$D:$D, BL$2))</f>
        <v>0.98238297821727305</v>
      </c>
      <c r="BM168" s="335">
        <f>$I168*IF($G168="Pickup", SUMIFS(NewEmisData!I:I, NewEmisData!$A:$A, "Pickup", NewEmisData!$B:$B, $A168, NewEmisData!$C:$C, $H168, NewEmisData!$D:$D, BM$2), SUMIFS(NewEmisData!I:I, NewEmisData!$A:$A, "LDV", NewEmisData!$B:$B, $A168, NewEmisData!$C:$C, $H168, NewEmisData!$D:$D, BM$2))</f>
        <v>1.0725932306113299</v>
      </c>
      <c r="BN168" s="335">
        <f>$I168*IF($G168="Pickup", SUMIFS(NewEmisData!J:J, NewEmisData!$A:$A, "Pickup", NewEmisData!$B:$B, $A168, NewEmisData!$C:$C, $H168, NewEmisData!$D:$D, BN$2), SUMIFS(NewEmisData!J:J, NewEmisData!$A:$A, "LDV", NewEmisData!$B:$B, $A168, NewEmisData!$C:$C, $H168, NewEmisData!$D:$D, BN$2))</f>
        <v>1.1199441114408999</v>
      </c>
      <c r="BO168" s="335">
        <f>$I168*IF($G168="Pickup", SUMIFS(NewEmisData!K:K, NewEmisData!$A:$A, "Pickup", NewEmisData!$B:$B, $A168, NewEmisData!$C:$C, $H168, NewEmisData!$D:$D, BO$2), SUMIFS(NewEmisData!K:K, NewEmisData!$A:$A, "LDV", NewEmisData!$B:$B, $A168, NewEmisData!$C:$C, $H168, NewEmisData!$D:$D, BO$2))</f>
        <v>1.10453796202271</v>
      </c>
      <c r="BP168" s="335">
        <f>$I168*IF($G168="Pickup", SUMIFS(NewEmisData!L:L, NewEmisData!$A:$A, "Pickup", NewEmisData!$B:$B, $A168, NewEmisData!$C:$C, $H168, NewEmisData!$D:$D, BP$2), SUMIFS(NewEmisData!L:L, NewEmisData!$A:$A, "LDV", NewEmisData!$B:$B, $A168, NewEmisData!$C:$C, $H168, NewEmisData!$D:$D, BP$2))</f>
        <v>1.0907612634210799</v>
      </c>
      <c r="BQ168" s="335">
        <f>$I168*IF($G168="Pickup", SUMIFS(NewEmisData!M:M, NewEmisData!$A:$A, "Pickup", NewEmisData!$B:$B, $A168, NewEmisData!$C:$C, $H168, NewEmisData!$D:$D, BQ$2), SUMIFS(NewEmisData!M:M, NewEmisData!$A:$A, "LDV", NewEmisData!$B:$B, $A168, NewEmisData!$C:$C, $H168, NewEmisData!$D:$D, BQ$2))</f>
        <v>1.1043108576684499</v>
      </c>
      <c r="BR168" s="335">
        <v>1.3668887567521777</v>
      </c>
      <c r="BS168" s="335">
        <f>$I168*IF($G168="Pickup", SUMIFS(NewEmisData!E:E, NewEmisData!$A:$A, "Pickup", NewEmisData!$B:$B, $A168, NewEmisData!$C:$C, $H168, NewEmisData!$D:$D, BS$2), SUMIFS(NewEmisData!E:E, NewEmisData!$A:$A, "LDV", NewEmisData!$B:$B, $A168, NewEmisData!$C:$C, $H168, NewEmisData!$D:$D, BS$2))</f>
        <v>0.16321186757077699</v>
      </c>
      <c r="BT168" s="335">
        <f>$I168*IF($G168="Pickup", SUMIFS(NewEmisData!F:F, NewEmisData!$A:$A, "Pickup", NewEmisData!$B:$B, $A168, NewEmisData!$C:$C, $H168, NewEmisData!$D:$D, BT$2), SUMIFS(NewEmisData!F:F, NewEmisData!$A:$A, "LDV", NewEmisData!$B:$B, $A168, NewEmisData!$C:$C, $H168, NewEmisData!$D:$D, BT$2))</f>
        <v>0.154397875969284</v>
      </c>
      <c r="BU168" s="335">
        <f>$I168*IF($G168="Pickup", SUMIFS(NewEmisData!G:G, NewEmisData!$A:$A, "Pickup", NewEmisData!$B:$B, $A168, NewEmisData!$C:$C, $H168, NewEmisData!$D:$D, BU$2), SUMIFS(NewEmisData!G:G, NewEmisData!$A:$A, "LDV", NewEmisData!$B:$B, $A168, NewEmisData!$C:$C, $H168, NewEmisData!$D:$D, BU$2))</f>
        <v>0.10925895770364299</v>
      </c>
      <c r="BV168" s="335">
        <f>$I168*IF($G168="Pickup", SUMIFS(NewEmisData!H:H, NewEmisData!$A:$A, "Pickup", NewEmisData!$B:$B, $A168, NewEmisData!$C:$C, $H168, NewEmisData!$D:$D, BV$2), SUMIFS(NewEmisData!H:H, NewEmisData!$A:$A, "LDV", NewEmisData!$B:$B, $A168, NewEmisData!$C:$C, $H168, NewEmisData!$D:$D, BV$2))</f>
        <v>0.10320250472907801</v>
      </c>
      <c r="BW168" s="335">
        <f>$I168*IF($G168="Pickup", SUMIFS(NewEmisData!I:I, NewEmisData!$A:$A, "Pickup", NewEmisData!$B:$B, $A168, NewEmisData!$C:$C, $H168, NewEmisData!$D:$D, BW$2), SUMIFS(NewEmisData!I:I, NewEmisData!$A:$A, "LDV", NewEmisData!$B:$B, $A168, NewEmisData!$C:$C, $H168, NewEmisData!$D:$D, BW$2))</f>
        <v>0.120586776372786</v>
      </c>
      <c r="BX168" s="335">
        <f>$I168*IF($G168="Pickup", SUMIFS(NewEmisData!J:J, NewEmisData!$A:$A, "Pickup", NewEmisData!$B:$B, $A168, NewEmisData!$C:$C, $H168, NewEmisData!$D:$D, BX$2), SUMIFS(NewEmisData!J:J, NewEmisData!$A:$A, "LDV", NewEmisData!$B:$B, $A168, NewEmisData!$C:$C, $H168, NewEmisData!$D:$D, BX$2))</f>
        <v>0.14263504906803201</v>
      </c>
      <c r="BY168" s="335">
        <f>$I168*IF($G168="Pickup", SUMIFS(NewEmisData!K:K, NewEmisData!$A:$A, "Pickup", NewEmisData!$B:$B, $A168, NewEmisData!$C:$C, $H168, NewEmisData!$D:$D, BY$2), SUMIFS(NewEmisData!K:K, NewEmisData!$A:$A, "LDV", NewEmisData!$B:$B, $A168, NewEmisData!$C:$C, $H168, NewEmisData!$D:$D, BY$2))</f>
        <v>0.15896719271608001</v>
      </c>
      <c r="BZ168" s="335">
        <f>$I168*IF($G168="Pickup", SUMIFS(NewEmisData!L:L, NewEmisData!$A:$A, "Pickup", NewEmisData!$B:$B, $A168, NewEmisData!$C:$C, $H168, NewEmisData!$D:$D, BZ$2), SUMIFS(NewEmisData!L:L, NewEmisData!$A:$A, "LDV", NewEmisData!$B:$B, $A168, NewEmisData!$C:$C, $H168, NewEmisData!$D:$D, BZ$2))</f>
        <v>0.16492550955944399</v>
      </c>
      <c r="CA168" s="335">
        <f>$I168*IF($G168="Pickup", SUMIFS(NewEmisData!M:M, NewEmisData!$A:$A, "Pickup", NewEmisData!$B:$B, $A168, NewEmisData!$C:$C, $H168, NewEmisData!$D:$D, CA$2), SUMIFS(NewEmisData!M:M, NewEmisData!$A:$A, "LDV", NewEmisData!$B:$B, $A168, NewEmisData!$C:$C, $H168, NewEmisData!$D:$D, CA$2))</f>
        <v>0.17726949696552699</v>
      </c>
      <c r="CB168" s="335">
        <v>6.7324914528478774E-2</v>
      </c>
      <c r="CC168" s="335">
        <f>$I168*IF($G168="Pickup", SUMIFS(NewEmisData!E:E, NewEmisData!$A:$A, "Pickup", NewEmisData!$B:$B, $A168, NewEmisData!$C:$C, $H168, NewEmisData!$D:$D, CC$2), SUMIFS(NewEmisData!E:E, NewEmisData!$A:$A, "LDV", NewEmisData!$B:$B, $A168, NewEmisData!$C:$C, $H168, NewEmisData!$D:$D, CC$2))</f>
        <v>1.8729600919409201E-2</v>
      </c>
      <c r="CD168" s="335">
        <f>$I168*IF($G168="Pickup", SUMIFS(NewEmisData!F:F, NewEmisData!$A:$A, "Pickup", NewEmisData!$B:$B, $A168, NewEmisData!$C:$C, $H168, NewEmisData!$D:$D, CD$2), SUMIFS(NewEmisData!F:F, NewEmisData!$A:$A, "LDV", NewEmisData!$B:$B, $A168, NewEmisData!$C:$C, $H168, NewEmisData!$D:$D, CD$2))</f>
        <v>1.87295992113196E-2</v>
      </c>
      <c r="CE168" s="335">
        <f>$I168*IF($G168="Pickup", SUMIFS(NewEmisData!G:G, NewEmisData!$A:$A, "Pickup", NewEmisData!$B:$B, $A168, NewEmisData!$C:$C, $H168, NewEmisData!$D:$D, CE$2), SUMIFS(NewEmisData!G:G, NewEmisData!$A:$A, "LDV", NewEmisData!$B:$B, $A168, NewEmisData!$C:$C, $H168, NewEmisData!$D:$D, CE$2))</f>
        <v>1.7896401271485798E-2</v>
      </c>
      <c r="CF168" s="335">
        <f>$I168*IF($G168="Pickup", SUMIFS(NewEmisData!H:H, NewEmisData!$A:$A, "Pickup", NewEmisData!$B:$B, $A168, NewEmisData!$C:$C, $H168, NewEmisData!$D:$D, CF$2), SUMIFS(NewEmisData!H:H, NewEmisData!$A:$A, "LDV", NewEmisData!$B:$B, $A168, NewEmisData!$C:$C, $H168, NewEmisData!$D:$D, CF$2))</f>
        <v>1.8442422202507001E-2</v>
      </c>
      <c r="CG168" s="335">
        <f>$I168*IF($G168="Pickup", SUMIFS(NewEmisData!I:I, NewEmisData!$A:$A, "Pickup", NewEmisData!$B:$B, $A168, NewEmisData!$C:$C, $H168, NewEmisData!$D:$D, CG$2), SUMIFS(NewEmisData!I:I, NewEmisData!$A:$A, "LDV", NewEmisData!$B:$B, $A168, NewEmisData!$C:$C, $H168, NewEmisData!$D:$D, CG$2))</f>
        <v>2.00045303285145E-2</v>
      </c>
      <c r="CH168" s="335">
        <f>$I168*IF($G168="Pickup", SUMIFS(NewEmisData!J:J, NewEmisData!$A:$A, "Pickup", NewEmisData!$B:$B, $A168, NewEmisData!$C:$C, $H168, NewEmisData!$D:$D, CH$2), SUMIFS(NewEmisData!J:J, NewEmisData!$A:$A, "LDV", NewEmisData!$B:$B, $A168, NewEmisData!$C:$C, $H168, NewEmisData!$D:$D, CH$2))</f>
        <v>2.0893189392550599E-2</v>
      </c>
      <c r="CI168" s="335">
        <f>$I168*IF($G168="Pickup", SUMIFS(NewEmisData!K:K, NewEmisData!$A:$A, "Pickup", NewEmisData!$B:$B, $A168, NewEmisData!$C:$C, $H168, NewEmisData!$D:$D, CI$2), SUMIFS(NewEmisData!K:K, NewEmisData!$A:$A, "LDV", NewEmisData!$B:$B, $A168, NewEmisData!$C:$C, $H168, NewEmisData!$D:$D, CI$2))</f>
        <v>2.1181769136144502E-2</v>
      </c>
      <c r="CJ168" s="335">
        <f>$I168*IF($G168="Pickup", SUMIFS(NewEmisData!L:L, NewEmisData!$A:$A, "Pickup", NewEmisData!$B:$B, $A168, NewEmisData!$C:$C, $H168, NewEmisData!$D:$D, CJ$2), SUMIFS(NewEmisData!L:L, NewEmisData!$A:$A, "LDV", NewEmisData!$B:$B, $A168, NewEmisData!$C:$C, $H168, NewEmisData!$D:$D, CJ$2))</f>
        <v>2.1238997688836601E-2</v>
      </c>
      <c r="CK168" s="335">
        <f>$I168*IF($G168="Pickup", SUMIFS(NewEmisData!M:M, NewEmisData!$A:$A, "Pickup", NewEmisData!$B:$B, $A168, NewEmisData!$C:$C, $H168, NewEmisData!$D:$D, CK$2), SUMIFS(NewEmisData!M:M, NewEmisData!$A:$A, "LDV", NewEmisData!$B:$B, $A168, NewEmisData!$C:$C, $H168, NewEmisData!$D:$D, CK$2))</f>
        <v>2.1267714859422301E-2</v>
      </c>
      <c r="CL168" s="335">
        <v>2.0846527000014766E-2</v>
      </c>
      <c r="CM168" s="335">
        <f>$I168*IF($G168="Pickup", SUMIFS(NewEmisData!E:E, NewEmisData!$A:$A, "Pickup", NewEmisData!$B:$B, $A168, NewEmisData!$C:$C, $H168, NewEmisData!$D:$D, CM$2), SUMIFS(NewEmisData!E:E, NewEmisData!$A:$A, "LDV", NewEmisData!$B:$B, $A168, NewEmisData!$C:$C, $H168, NewEmisData!$D:$D, CM$2))</f>
        <v>7.2287830937431304E-3</v>
      </c>
      <c r="CN168" s="335">
        <f>$I168*IF($G168="Pickup", SUMIFS(NewEmisData!F:F, NewEmisData!$A:$A, "Pickup", NewEmisData!$B:$B, $A168, NewEmisData!$C:$C, $H168, NewEmisData!$D:$D, CN$2), SUMIFS(NewEmisData!F:F, NewEmisData!$A:$A, "LDV", NewEmisData!$B:$B, $A168, NewEmisData!$C:$C, $H168, NewEmisData!$D:$D, CN$2))</f>
        <v>7.4146327299102702E-3</v>
      </c>
      <c r="CO168" s="335">
        <f>$I168*IF($G168="Pickup", SUMIFS(NewEmisData!G:G, NewEmisData!$A:$A, "Pickup", NewEmisData!$B:$B, $A168, NewEmisData!$C:$C, $H168, NewEmisData!$D:$D, CO$2), SUMIFS(NewEmisData!G:G, NewEmisData!$A:$A, "LDV", NewEmisData!$B:$B, $A168, NewEmisData!$C:$C, $H168, NewEmisData!$D:$D, CO$2))</f>
        <v>6.76375506570253E-3</v>
      </c>
      <c r="CP168" s="335">
        <f>$I168*IF($G168="Pickup", SUMIFS(NewEmisData!H:H, NewEmisData!$A:$A, "Pickup", NewEmisData!$B:$B, $A168, NewEmisData!$C:$C, $H168, NewEmisData!$D:$D, CP$2), SUMIFS(NewEmisData!H:H, NewEmisData!$A:$A, "LDV", NewEmisData!$B:$B, $A168, NewEmisData!$C:$C, $H168, NewEmisData!$D:$D, CP$2))</f>
        <v>6.9716691870337104E-3</v>
      </c>
      <c r="CQ168" s="335">
        <f>$I168*IF($G168="Pickup", SUMIFS(NewEmisData!I:I, NewEmisData!$A:$A, "Pickup", NewEmisData!$B:$B, $A168, NewEmisData!$C:$C, $H168, NewEmisData!$D:$D, CQ$2), SUMIFS(NewEmisData!I:I, NewEmisData!$A:$A, "LDV", NewEmisData!$B:$B, $A168, NewEmisData!$C:$C, $H168, NewEmisData!$D:$D, CQ$2))</f>
        <v>7.2825939573400002E-3</v>
      </c>
      <c r="CR168" s="335">
        <f>$I168*IF($G168="Pickup", SUMIFS(NewEmisData!J:J, NewEmisData!$A:$A, "Pickup", NewEmisData!$B:$B, $A168, NewEmisData!$C:$C, $H168, NewEmisData!$D:$D, CR$2), SUMIFS(NewEmisData!J:J, NewEmisData!$A:$A, "LDV", NewEmisData!$B:$B, $A168, NewEmisData!$C:$C, $H168, NewEmisData!$D:$D, CR$2))</f>
        <v>7.5880838814802402E-3</v>
      </c>
      <c r="CS168" s="335">
        <f>$I168*IF($G168="Pickup", SUMIFS(NewEmisData!K:K, NewEmisData!$A:$A, "Pickup", NewEmisData!$B:$B, $A168, NewEmisData!$C:$C, $H168, NewEmisData!$D:$D, CS$2), SUMIFS(NewEmisData!K:K, NewEmisData!$A:$A, "LDV", NewEmisData!$B:$B, $A168, NewEmisData!$C:$C, $H168, NewEmisData!$D:$D, CS$2))</f>
        <v>7.7486002757361496E-3</v>
      </c>
      <c r="CT168" s="335">
        <f>$I168*IF($G168="Pickup", SUMIFS(NewEmisData!L:L, NewEmisData!$A:$A, "Pickup", NewEmisData!$B:$B, $A168, NewEmisData!$C:$C, $H168, NewEmisData!$D:$D, CT$2), SUMIFS(NewEmisData!L:L, NewEmisData!$A:$A, "LDV", NewEmisData!$B:$B, $A168, NewEmisData!$C:$C, $H168, NewEmisData!$D:$D, CT$2))</f>
        <v>7.8025827022679597E-3</v>
      </c>
      <c r="CU168" s="335">
        <f>$I168*IF($G168="Pickup", SUMIFS(NewEmisData!M:M, NewEmisData!$A:$A, "Pickup", NewEmisData!$B:$B, $A168, NewEmisData!$C:$C, $H168, NewEmisData!$D:$D, CU$2), SUMIFS(NewEmisData!M:M, NewEmisData!$A:$A, "LDV", NewEmisData!$B:$B, $A168, NewEmisData!$C:$C, $H168, NewEmisData!$D:$D, CU$2))</f>
        <v>7.8727516933241991E-3</v>
      </c>
      <c r="CV168" s="335">
        <v>5.2034722767286493E-3</v>
      </c>
      <c r="CW168" s="335">
        <v>2.3565166490963768E-3</v>
      </c>
      <c r="CX168" s="335">
        <v>1.9673319546263789E-3</v>
      </c>
      <c r="CY168" s="335">
        <v>1.6026857138538807E-3</v>
      </c>
      <c r="CZ168" s="335">
        <v>1.3411753569780424E-3</v>
      </c>
      <c r="DA168" s="335">
        <v>1.0123523956178946E-3</v>
      </c>
      <c r="DB168" s="335">
        <v>7.9852111520206551E-4</v>
      </c>
      <c r="DC168" s="335">
        <v>7.6707942200167378E-4</v>
      </c>
      <c r="DD168" s="335">
        <v>7.5828050366392866E-4</v>
      </c>
      <c r="DE168" s="335">
        <v>7.5710079606015706E-4</v>
      </c>
      <c r="DF168" s="335">
        <v>7.5710079606015706E-4</v>
      </c>
      <c r="DG168" s="335">
        <f>$I168*IF($G168="Pickup", SUMIFS(NewEmisData!E:E, NewEmisData!$A:$A, "Pickup", NewEmisData!$B:$B, $A168, NewEmisData!$C:$C, $H168, NewEmisData!$D:$D, DG$2), SUMIFS(NewEmisData!E:E, NewEmisData!$A:$A, "LDV", NewEmisData!$B:$B, $A168, NewEmisData!$C:$C, $H168, NewEmisData!$D:$D, DG$2))</f>
        <v>0</v>
      </c>
      <c r="DH168" s="335">
        <f>$I168*IF($G168="Pickup", SUMIFS(NewEmisData!F:F, NewEmisData!$A:$A, "Pickup", NewEmisData!$B:$B, $A168, NewEmisData!$C:$C, $H168, NewEmisData!$D:$D, DH$2), SUMIFS(NewEmisData!F:F, NewEmisData!$A:$A, "LDV", NewEmisData!$B:$B, $A168, NewEmisData!$C:$C, $H168, NewEmisData!$D:$D, DH$2))</f>
        <v>0</v>
      </c>
      <c r="DI168" s="335">
        <f>$I168*IF($G168="Pickup", SUMIFS(NewEmisData!G:G, NewEmisData!$A:$A, "Pickup", NewEmisData!$B:$B, $A168, NewEmisData!$C:$C, $H168, NewEmisData!$D:$D, DI$2), SUMIFS(NewEmisData!G:G, NewEmisData!$A:$A, "LDV", NewEmisData!$B:$B, $A168, NewEmisData!$C:$C, $H168, NewEmisData!$D:$D, DI$2))</f>
        <v>0</v>
      </c>
      <c r="DJ168" s="335">
        <f>$I168*IF($G168="Pickup", SUMIFS(NewEmisData!H:H, NewEmisData!$A:$A, "Pickup", NewEmisData!$B:$B, $A168, NewEmisData!$C:$C, $H168, NewEmisData!$D:$D, DJ$2), SUMIFS(NewEmisData!H:H, NewEmisData!$A:$A, "LDV", NewEmisData!$B:$B, $A168, NewEmisData!$C:$C, $H168, NewEmisData!$D:$D, DJ$2))</f>
        <v>0</v>
      </c>
      <c r="DK168" s="335">
        <f>$I168*IF($G168="Pickup", SUMIFS(NewEmisData!I:I, NewEmisData!$A:$A, "Pickup", NewEmisData!$B:$B, $A168, NewEmisData!$C:$C, $H168, NewEmisData!$D:$D, DK$2), SUMIFS(NewEmisData!I:I, NewEmisData!$A:$A, "LDV", NewEmisData!$B:$B, $A168, NewEmisData!$C:$C, $H168, NewEmisData!$D:$D, DK$2))</f>
        <v>0</v>
      </c>
      <c r="DL168" s="335">
        <f>$I168*IF($G168="Pickup", SUMIFS(NewEmisData!J:J, NewEmisData!$A:$A, "Pickup", NewEmisData!$B:$B, $A168, NewEmisData!$C:$C, $H168, NewEmisData!$D:$D, DL$2), SUMIFS(NewEmisData!J:J, NewEmisData!$A:$A, "LDV", NewEmisData!$B:$B, $A168, NewEmisData!$C:$C, $H168, NewEmisData!$D:$D, DL$2))</f>
        <v>0</v>
      </c>
      <c r="DM168" s="335">
        <f>$I168*IF($G168="Pickup", SUMIFS(NewEmisData!K:K, NewEmisData!$A:$A, "Pickup", NewEmisData!$B:$B, $A168, NewEmisData!$C:$C, $H168, NewEmisData!$D:$D, DM$2), SUMIFS(NewEmisData!K:K, NewEmisData!$A:$A, "LDV", NewEmisData!$B:$B, $A168, NewEmisData!$C:$C, $H168, NewEmisData!$D:$D, DM$2))</f>
        <v>0</v>
      </c>
      <c r="DN168" s="335">
        <f>$I168*IF($G168="Pickup", SUMIFS(NewEmisData!L:L, NewEmisData!$A:$A, "Pickup", NewEmisData!$B:$B, $A168, NewEmisData!$C:$C, $H168, NewEmisData!$D:$D, DN$2), SUMIFS(NewEmisData!L:L, NewEmisData!$A:$A, "LDV", NewEmisData!$B:$B, $A168, NewEmisData!$C:$C, $H168, NewEmisData!$D:$D, DN$2))</f>
        <v>0</v>
      </c>
      <c r="DO168" s="335">
        <f>$I168*IF($G168="Pickup", SUMIFS(NewEmisData!M:M, NewEmisData!$A:$A, "Pickup", NewEmisData!$B:$B, $A168, NewEmisData!$C:$C, $H168, NewEmisData!$D:$D, DO$2), SUMIFS(NewEmisData!M:M, NewEmisData!$A:$A, "LDV", NewEmisData!$B:$B, $A168, NewEmisData!$C:$C, $H168, NewEmisData!$D:$D, DO$2))</f>
        <v>0</v>
      </c>
      <c r="DP168" s="335">
        <v>1.5469500255793939E-3</v>
      </c>
      <c r="DQ168" s="335">
        <f>$I168*IF($G168="Pickup", SUMIFS(NewEmisData!E:E, NewEmisData!$A:$A, "Pickup", NewEmisData!$B:$B, $A168, NewEmisData!$C:$C, $H168, NewEmisData!$D:$D, DQ$2), SUMIFS(NewEmisData!E:E, NewEmisData!$A:$A, "LDV", NewEmisData!$B:$B, $A168, NewEmisData!$C:$C, $H168, NewEmisData!$D:$D, DQ$2))</f>
        <v>2.33674779731823E-2</v>
      </c>
      <c r="DR168" s="335">
        <f>$I168*IF($G168="Pickup", SUMIFS(NewEmisData!F:F, NewEmisData!$A:$A, "Pickup", NewEmisData!$B:$B, $A168, NewEmisData!$C:$C, $H168, NewEmisData!$D:$D, DR$2), SUMIFS(NewEmisData!F:F, NewEmisData!$A:$A, "LDV", NewEmisData!$B:$B, $A168, NewEmisData!$C:$C, $H168, NewEmisData!$D:$D, DR$2))</f>
        <v>1.9525178006445001E-2</v>
      </c>
      <c r="DS168" s="335">
        <f>$I168*IF($G168="Pickup", SUMIFS(NewEmisData!G:G, NewEmisData!$A:$A, "Pickup", NewEmisData!$B:$B, $A168, NewEmisData!$C:$C, $H168, NewEmisData!$D:$D, DS$2), SUMIFS(NewEmisData!G:G, NewEmisData!$A:$A, "LDV", NewEmisData!$B:$B, $A168, NewEmisData!$C:$C, $H168, NewEmisData!$D:$D, DS$2))</f>
        <v>1.6477832855323799E-2</v>
      </c>
      <c r="DT168" s="335">
        <f>$I168*IF($G168="Pickup", SUMIFS(NewEmisData!H:H, NewEmisData!$A:$A, "Pickup", NewEmisData!$B:$B, $A168, NewEmisData!$C:$C, $H168, NewEmisData!$D:$D, DT$2), SUMIFS(NewEmisData!H:H, NewEmisData!$A:$A, "LDV", NewEmisData!$B:$B, $A168, NewEmisData!$C:$C, $H168, NewEmisData!$D:$D, DT$2))</f>
        <v>1.2323455390398899E-2</v>
      </c>
      <c r="DU168" s="335">
        <f>$I168*IF($G168="Pickup", SUMIFS(NewEmisData!I:I, NewEmisData!$A:$A, "Pickup", NewEmisData!$B:$B, $A168, NewEmisData!$C:$C, $H168, NewEmisData!$D:$D, DU$2), SUMIFS(NewEmisData!I:I, NewEmisData!$A:$A, "LDV", NewEmisData!$B:$B, $A168, NewEmisData!$C:$C, $H168, NewEmisData!$D:$D, DU$2))</f>
        <v>1.0486485983059899E-2</v>
      </c>
      <c r="DV168" s="335">
        <f>$I168*IF($G168="Pickup", SUMIFS(NewEmisData!J:J, NewEmisData!$A:$A, "Pickup", NewEmisData!$B:$B, $A168, NewEmisData!$C:$C, $H168, NewEmisData!$D:$D, DV$2), SUMIFS(NewEmisData!J:J, NewEmisData!$A:$A, "LDV", NewEmisData!$B:$B, $A168, NewEmisData!$C:$C, $H168, NewEmisData!$D:$D, DV$2))</f>
        <v>9.7436333441081602E-3</v>
      </c>
      <c r="DW168" s="335">
        <f>$I168*IF($G168="Pickup", SUMIFS(NewEmisData!K:K, NewEmisData!$A:$A, "Pickup", NewEmisData!$B:$B, $A168, NewEmisData!$C:$C, $H168, NewEmisData!$D:$D, DW$2), SUMIFS(NewEmisData!K:K, NewEmisData!$A:$A, "LDV", NewEmisData!$B:$B, $A168, NewEmisData!$C:$C, $H168, NewEmisData!$D:$D, DW$2))</f>
        <v>9.3430650941362103E-3</v>
      </c>
      <c r="DX168" s="335">
        <f>$I168*IF($G168="Pickup", SUMIFS(NewEmisData!L:L, NewEmisData!$A:$A, "Pickup", NewEmisData!$B:$B, $A168, NewEmisData!$C:$C, $H168, NewEmisData!$D:$D, DX$2), SUMIFS(NewEmisData!L:L, NewEmisData!$A:$A, "LDV", NewEmisData!$B:$B, $A168, NewEmisData!$C:$C, $H168, NewEmisData!$D:$D, DX$2))</f>
        <v>9.2294945579063908E-3</v>
      </c>
      <c r="DY168" s="335">
        <f>$I168*IF($G168="Pickup", SUMIFS(NewEmisData!M:M, NewEmisData!$A:$A, "Pickup", NewEmisData!$B:$B, $A168, NewEmisData!$C:$C, $H168, NewEmisData!$D:$D, DY$2), SUMIFS(NewEmisData!M:M, NewEmisData!$A:$A, "LDV", NewEmisData!$B:$B, $A168, NewEmisData!$C:$C, $H168, NewEmisData!$D:$D, DY$2))</f>
        <v>9.2611544349932001E-3</v>
      </c>
      <c r="DZ168" s="335">
        <v>1.1249473833176088E-2</v>
      </c>
      <c r="EA168" s="335">
        <f t="shared" si="234"/>
        <v>427.22035607805998</v>
      </c>
      <c r="EB168" s="335">
        <f t="shared" si="235"/>
        <v>410.99295031887198</v>
      </c>
      <c r="EC168" s="335">
        <f t="shared" si="236"/>
        <v>286.65796119002903</v>
      </c>
      <c r="ED168" s="335">
        <f t="shared" si="237"/>
        <v>251.42291340526501</v>
      </c>
      <c r="EE168" s="335">
        <f t="shared" si="238"/>
        <v>237.879150946539</v>
      </c>
      <c r="EF168" s="335">
        <f t="shared" si="239"/>
        <v>231.785973261176</v>
      </c>
      <c r="EG168" s="335">
        <f t="shared" si="240"/>
        <v>226.95489929379499</v>
      </c>
      <c r="EH168" s="335">
        <f t="shared" si="241"/>
        <v>225.270240547784</v>
      </c>
      <c r="EI168" s="335">
        <f t="shared" si="242"/>
        <v>225.537595537371</v>
      </c>
      <c r="EJ168" s="335">
        <f t="shared" si="243"/>
        <v>0.20481362413718007</v>
      </c>
      <c r="EK168" s="335">
        <f t="shared" si="244"/>
        <v>5.43221938231905E-2</v>
      </c>
      <c r="EL168" s="335">
        <f t="shared" si="245"/>
        <v>4.5813368539693498E-2</v>
      </c>
      <c r="EM168" s="335">
        <f t="shared" si="246"/>
        <v>4.3138992375732398E-2</v>
      </c>
      <c r="EN168" s="335">
        <f t="shared" si="247"/>
        <v>4.22702301498529E-2</v>
      </c>
      <c r="EO168" s="335">
        <f t="shared" si="248"/>
        <v>4.7266554092845102E-2</v>
      </c>
      <c r="EP168" s="335">
        <f t="shared" si="249"/>
        <v>4.92796412957313E-2</v>
      </c>
      <c r="EQ168" s="335">
        <f t="shared" si="250"/>
        <v>4.83132390691993E-2</v>
      </c>
      <c r="ER168" s="335">
        <f t="shared" si="251"/>
        <v>4.7598470704443001E-2</v>
      </c>
      <c r="ES168" s="335">
        <f t="shared" si="252"/>
        <v>4.8291189756298203E-2</v>
      </c>
      <c r="ET168" s="335">
        <f t="shared" si="253"/>
        <v>5.7317908516770433E-2</v>
      </c>
      <c r="EU168" s="335">
        <f t="shared" si="254"/>
        <v>4.5233219210783302E-3</v>
      </c>
      <c r="EV168" s="335">
        <f t="shared" si="255"/>
        <v>4.35150523268109E-3</v>
      </c>
      <c r="EW168" s="335">
        <f t="shared" si="256"/>
        <v>2.2073239302791599E-3</v>
      </c>
      <c r="EX168" s="335">
        <f t="shared" si="257"/>
        <v>1.93600769277144E-3</v>
      </c>
      <c r="EY168" s="335">
        <f t="shared" si="258"/>
        <v>1.83171782200173E-3</v>
      </c>
      <c r="EZ168" s="335">
        <f t="shared" si="259"/>
        <v>1.7848006969164801E-3</v>
      </c>
      <c r="FA168" s="335">
        <f t="shared" si="260"/>
        <v>1.74760082534328E-3</v>
      </c>
      <c r="FB168" s="335">
        <f t="shared" si="261"/>
        <v>1.73462764249673E-3</v>
      </c>
      <c r="FC168" s="335">
        <f t="shared" si="262"/>
        <v>1.7366872463193499E-3</v>
      </c>
      <c r="FD168" s="335">
        <f t="shared" si="263"/>
        <v>1.971385326188381E-3</v>
      </c>
      <c r="FE168" s="335">
        <f t="shared" si="264"/>
        <v>6.5525486311907397E-2</v>
      </c>
      <c r="FF168" s="335">
        <f t="shared" si="265"/>
        <v>6.5532413100286402E-2</v>
      </c>
      <c r="FG168" s="335">
        <f t="shared" si="266"/>
        <v>4.72274911635963E-2</v>
      </c>
      <c r="FH168" s="335">
        <f t="shared" si="267"/>
        <v>4.7004553415883499E-2</v>
      </c>
      <c r="FI168" s="335">
        <f t="shared" si="268"/>
        <v>4.6951187368693102E-2</v>
      </c>
      <c r="FJ168" s="335">
        <f t="shared" si="269"/>
        <v>4.69310774047937E-2</v>
      </c>
      <c r="FK168" s="335">
        <f t="shared" si="270"/>
        <v>4.6792796731001701E-2</v>
      </c>
      <c r="FL168" s="335">
        <f t="shared" si="271"/>
        <v>4.6667520898197902E-2</v>
      </c>
      <c r="FM168" s="335">
        <f t="shared" si="272"/>
        <v>4.6662125786885798E-2</v>
      </c>
      <c r="FN168" s="335">
        <f t="shared" si="273"/>
        <v>3.3278806736294783E-2</v>
      </c>
      <c r="FO168" s="335">
        <f t="shared" si="274"/>
        <v>1.0010238476339899E-2</v>
      </c>
      <c r="FP168" s="335">
        <f t="shared" si="275"/>
        <v>1.00161273530144E-2</v>
      </c>
      <c r="FQ168" s="335">
        <f t="shared" si="276"/>
        <v>7.3231092956545603E-3</v>
      </c>
      <c r="FR168" s="335">
        <f t="shared" si="277"/>
        <v>7.1259171686559502E-3</v>
      </c>
      <c r="FS168" s="335">
        <f t="shared" si="278"/>
        <v>7.0786866585371699E-3</v>
      </c>
      <c r="FT168" s="335">
        <f t="shared" si="279"/>
        <v>7.0609240367398201E-3</v>
      </c>
      <c r="FU168" s="335">
        <f t="shared" si="280"/>
        <v>6.9386110678336301E-3</v>
      </c>
      <c r="FV168" s="335">
        <f t="shared" si="281"/>
        <v>6.8278327244941798E-3</v>
      </c>
      <c r="FW168" s="335">
        <f t="shared" si="282"/>
        <v>6.8230359525153703E-3</v>
      </c>
      <c r="FX168" s="335">
        <f t="shared" si="283"/>
        <v>6.8948154849121281E-3</v>
      </c>
    </row>
    <row r="169" spans="1:180" x14ac:dyDescent="0.2">
      <c r="A169" s="305" t="str">
        <f>_xlfn.CONCAT(IF(LEFT(TRIM(A168),1)="*", "*R", "R"), 1+RIGHT(TRIM(A168),1))</f>
        <v>R6</v>
      </c>
      <c r="B169" s="305" t="str">
        <f t="shared" si="310"/>
        <v>TLFHE8511</v>
      </c>
      <c r="C169" s="305" t="str">
        <f t="shared" si="311"/>
        <v>TL.E85X.F.HE85.2011</v>
      </c>
      <c r="D169" s="301" t="str">
        <f t="shared" si="312"/>
        <v>bn-vmt, bn-vmt/a</v>
      </c>
      <c r="E169" s="301" t="str">
        <f t="shared" si="313"/>
        <v>TLE85X</v>
      </c>
      <c r="F169" s="301" t="str">
        <f t="shared" si="314"/>
        <v>TL</v>
      </c>
      <c r="G169" s="315" t="s">
        <v>818</v>
      </c>
      <c r="H169" s="315" t="s">
        <v>817</v>
      </c>
      <c r="I169" s="315">
        <v>1</v>
      </c>
      <c r="J169" s="315" t="str">
        <f t="shared" si="284"/>
        <v>Full size car-E85</v>
      </c>
      <c r="K169" s="335">
        <f>$I169*IF($G169="Pickup", SUMIFS(NewEmisData!E:E, NewEmisData!$A:$A, "Pickup", NewEmisData!$B:$B, $A169, NewEmisData!$C:$C, $H169, NewEmisData!$D:$D, K$2), SUMIFS(NewEmisData!E:E, NewEmisData!$A:$A, "LDV", NewEmisData!$B:$B, $A169, NewEmisData!$C:$C, $H169, NewEmisData!$D:$D, K$2))</f>
        <v>419.67640551412597</v>
      </c>
      <c r="L169" s="335">
        <f>$I169*IF($G169="Pickup", SUMIFS(NewEmisData!F:F, NewEmisData!$A:$A, "Pickup", NewEmisData!$B:$B, $A169, NewEmisData!$C:$C, $H169, NewEmisData!$D:$D, L$2), SUMIFS(NewEmisData!F:F, NewEmisData!$A:$A, "LDV", NewEmisData!$B:$B, $A169, NewEmisData!$C:$C, $H169, NewEmisData!$D:$D, L$2))</f>
        <v>404.10461508813802</v>
      </c>
      <c r="M169" s="335">
        <f>$I169*IF($G169="Pickup", SUMIFS(NewEmisData!G:G, NewEmisData!$A:$A, "Pickup", NewEmisData!$B:$B, $A169, NewEmisData!$C:$C, $H169, NewEmisData!$D:$D, M$2), SUMIFS(NewEmisData!G:G, NewEmisData!$A:$A, "LDV", NewEmisData!$B:$B, $A169, NewEmisData!$C:$C, $H169, NewEmisData!$D:$D, M$2))</f>
        <v>296.64497554148397</v>
      </c>
      <c r="N169" s="335">
        <f>$I169*IF($G169="Pickup", SUMIFS(NewEmisData!H:H, NewEmisData!$A:$A, "Pickup", NewEmisData!$B:$B, $A169, NewEmisData!$C:$C, $H169, NewEmisData!$D:$D, N$2), SUMIFS(NewEmisData!H:H, NewEmisData!$A:$A, "LDV", NewEmisData!$B:$B, $A169, NewEmisData!$C:$C, $H169, NewEmisData!$D:$D, N$2))</f>
        <v>259.84558529690901</v>
      </c>
      <c r="O169" s="335">
        <f>$I169*IF($G169="Pickup", SUMIFS(NewEmisData!I:I, NewEmisData!$A:$A, "Pickup", NewEmisData!$B:$B, $A169, NewEmisData!$C:$C, $H169, NewEmisData!$D:$D, O$2), SUMIFS(NewEmisData!I:I, NewEmisData!$A:$A, "LDV", NewEmisData!$B:$B, $A169, NewEmisData!$C:$C, $H169, NewEmisData!$D:$D, O$2))</f>
        <v>245.572517771138</v>
      </c>
      <c r="P169" s="335">
        <f>$I169*IF($G169="Pickup", SUMIFS(NewEmisData!J:J, NewEmisData!$A:$A, "Pickup", NewEmisData!$B:$B, $A169, NewEmisData!$C:$C, $H169, NewEmisData!$D:$D, P$2), SUMIFS(NewEmisData!J:J, NewEmisData!$A:$A, "LDV", NewEmisData!$B:$B, $A169, NewEmisData!$C:$C, $H169, NewEmisData!$D:$D, P$2))</f>
        <v>239.06681409593699</v>
      </c>
      <c r="Q169" s="335">
        <f>$I169*IF($G169="Pickup", SUMIFS(NewEmisData!K:K, NewEmisData!$A:$A, "Pickup", NewEmisData!$B:$B, $A169, NewEmisData!$C:$C, $H169, NewEmisData!$D:$D, Q$2), SUMIFS(NewEmisData!K:K, NewEmisData!$A:$A, "LDV", NewEmisData!$B:$B, $A169, NewEmisData!$C:$C, $H169, NewEmisData!$D:$D, Q$2))</f>
        <v>233.96415864234601</v>
      </c>
      <c r="R169" s="335">
        <f>$I169*IF($G169="Pickup", SUMIFS(NewEmisData!L:L, NewEmisData!$A:$A, "Pickup", NewEmisData!$B:$B, $A169, NewEmisData!$C:$C, $H169, NewEmisData!$D:$D, R$2), SUMIFS(NewEmisData!L:L, NewEmisData!$A:$A, "LDV", NewEmisData!$B:$B, $A169, NewEmisData!$C:$C, $H169, NewEmisData!$D:$D, R$2))</f>
        <v>232.18870705220701</v>
      </c>
      <c r="S169" s="335">
        <f>$I169*IF($G169="Pickup", SUMIFS(NewEmisData!M:M, NewEmisData!$A:$A, "Pickup", NewEmisData!$B:$B, $A169, NewEmisData!$C:$C, $H169, NewEmisData!$D:$D, S$2), SUMIFS(NewEmisData!M:M, NewEmisData!$A:$A, "LDV", NewEmisData!$B:$B, $A169, NewEmisData!$C:$C, $H169, NewEmisData!$D:$D, S$2))</f>
        <v>232.42779835443099</v>
      </c>
      <c r="T169" s="335">
        <v>0.20481362413718007</v>
      </c>
      <c r="U169" s="335">
        <f>$I169*IF($G169="Pickup", SUMIFS(NewEmisData!E:E, NewEmisData!$A:$A, "Pickup", NewEmisData!$B:$B, $A169, NewEmisData!$C:$C, $H169, NewEmisData!$D:$D, U$2), SUMIFS(NewEmisData!E:E, NewEmisData!$A:$A, "LDV", NewEmisData!$B:$B, $A169, NewEmisData!$C:$C, $H169, NewEmisData!$D:$D, U$2))</f>
        <v>4.85420613095323E-2</v>
      </c>
      <c r="V169" s="335">
        <f>$I169*IF($G169="Pickup", SUMIFS(NewEmisData!F:F, NewEmisData!$A:$A, "Pickup", NewEmisData!$B:$B, $A169, NewEmisData!$C:$C, $H169, NewEmisData!$D:$D, V$2), SUMIFS(NewEmisData!F:F, NewEmisData!$A:$A, "LDV", NewEmisData!$B:$B, $A169, NewEmisData!$C:$C, $H169, NewEmisData!$D:$D, V$2))</f>
        <v>4.1584694059798401E-2</v>
      </c>
      <c r="W169" s="335">
        <f>$I169*IF($G169="Pickup", SUMIFS(NewEmisData!G:G, NewEmisData!$A:$A, "Pickup", NewEmisData!$B:$B, $A169, NewEmisData!$C:$C, $H169, NewEmisData!$D:$D, W$2), SUMIFS(NewEmisData!G:G, NewEmisData!$A:$A, "LDV", NewEmisData!$B:$B, $A169, NewEmisData!$C:$C, $H169, NewEmisData!$D:$D, W$2))</f>
        <v>3.8512841866564999E-2</v>
      </c>
      <c r="X169" s="335">
        <f>$I169*IF($G169="Pickup", SUMIFS(NewEmisData!H:H, NewEmisData!$A:$A, "Pickup", NewEmisData!$B:$B, $A169, NewEmisData!$C:$C, $H169, NewEmisData!$D:$D, X$2), SUMIFS(NewEmisData!H:H, NewEmisData!$A:$A, "LDV", NewEmisData!$B:$B, $A169, NewEmisData!$C:$C, $H169, NewEmisData!$D:$D, X$2))</f>
        <v>3.7453351076298699E-2</v>
      </c>
      <c r="Y169" s="335">
        <f>$I169*IF($G169="Pickup", SUMIFS(NewEmisData!I:I, NewEmisData!$A:$A, "Pickup", NewEmisData!$B:$B, $A169, NewEmisData!$C:$C, $H169, NewEmisData!$D:$D, Y$2), SUMIFS(NewEmisData!I:I, NewEmisData!$A:$A, "LDV", NewEmisData!$B:$B, $A169, NewEmisData!$C:$C, $H169, NewEmisData!$D:$D, Y$2))</f>
        <v>4.17495921494591E-2</v>
      </c>
      <c r="Z169" s="335">
        <f>$I169*IF($G169="Pickup", SUMIFS(NewEmisData!J:J, NewEmisData!$A:$A, "Pickup", NewEmisData!$B:$B, $A169, NewEmisData!$C:$C, $H169, NewEmisData!$D:$D, Z$2), SUMIFS(NewEmisData!J:J, NewEmisData!$A:$A, "LDV", NewEmisData!$B:$B, $A169, NewEmisData!$C:$C, $H169, NewEmisData!$D:$D, Z$2))</f>
        <v>4.3363198134277997E-2</v>
      </c>
      <c r="AA169" s="335">
        <f>$I169*IF($G169="Pickup", SUMIFS(NewEmisData!K:K, NewEmisData!$A:$A, "Pickup", NewEmisData!$B:$B, $A169, NewEmisData!$C:$C, $H169, NewEmisData!$D:$D, AA$2), SUMIFS(NewEmisData!K:K, NewEmisData!$A:$A, "LDV", NewEmisData!$B:$B, $A169, NewEmisData!$C:$C, $H169, NewEmisData!$D:$D, AA$2))</f>
        <v>4.2354566228836397E-2</v>
      </c>
      <c r="AB169" s="335">
        <f>$I169*IF($G169="Pickup", SUMIFS(NewEmisData!L:L, NewEmisData!$A:$A, "Pickup", NewEmisData!$B:$B, $A169, NewEmisData!$C:$C, $H169, NewEmisData!$D:$D, AB$2), SUMIFS(NewEmisData!L:L, NewEmisData!$A:$A, "LDV", NewEmisData!$B:$B, $A169, NewEmisData!$C:$C, $H169, NewEmisData!$D:$D, AB$2))</f>
        <v>4.1664829012930303E-2</v>
      </c>
      <c r="AC169" s="335">
        <f>$I169*IF($G169="Pickup", SUMIFS(NewEmisData!M:M, NewEmisData!$A:$A, "Pickup", NewEmisData!$B:$B, $A169, NewEmisData!$C:$C, $H169, NewEmisData!$D:$D, AC$2), SUMIFS(NewEmisData!M:M, NewEmisData!$A:$A, "LDV", NewEmisData!$B:$B, $A169, NewEmisData!$C:$C, $H169, NewEmisData!$D:$D, AC$2))</f>
        <v>4.2271900806735603E-2</v>
      </c>
      <c r="AD169" s="335">
        <v>5.7317908516770433E-2</v>
      </c>
      <c r="AE169" s="335">
        <f>$I169*IF($G169="Pickup", SUMIFS(NewEmisData!E:E, NewEmisData!$A:$A, "Pickup", NewEmisData!$B:$B, $A169, NewEmisData!$C:$C, $H169, NewEmisData!$D:$D, AE$2), SUMIFS(NewEmisData!E:E, NewEmisData!$A:$A, "LDV", NewEmisData!$B:$B, $A169, NewEmisData!$C:$C, $H169, NewEmisData!$D:$D, AE$2))</f>
        <v>4.4434403610189698E-3</v>
      </c>
      <c r="AF169" s="335">
        <f>$I169*IF($G169="Pickup", SUMIFS(NewEmisData!F:F, NewEmisData!$A:$A, "Pickup", NewEmisData!$B:$B, $A169, NewEmisData!$C:$C, $H169, NewEmisData!$D:$D, AF$2), SUMIFS(NewEmisData!F:F, NewEmisData!$A:$A, "LDV", NewEmisData!$B:$B, $A169, NewEmisData!$C:$C, $H169, NewEmisData!$D:$D, AF$2))</f>
        <v>4.2785778468179296E-3</v>
      </c>
      <c r="AG169" s="335">
        <f>$I169*IF($G169="Pickup", SUMIFS(NewEmisData!G:G, NewEmisData!$A:$A, "Pickup", NewEmisData!$B:$B, $A169, NewEmisData!$C:$C, $H169, NewEmisData!$D:$D, AG$2), SUMIFS(NewEmisData!G:G, NewEmisData!$A:$A, "LDV", NewEmisData!$B:$B, $A169, NewEmisData!$C:$C, $H169, NewEmisData!$D:$D, AG$2))</f>
        <v>2.2842291862218301E-3</v>
      </c>
      <c r="AH169" s="335">
        <f>$I169*IF($G169="Pickup", SUMIFS(NewEmisData!H:H, NewEmisData!$A:$A, "Pickup", NewEmisData!$B:$B, $A169, NewEmisData!$C:$C, $H169, NewEmisData!$D:$D, AH$2), SUMIFS(NewEmisData!H:H, NewEmisData!$A:$A, "LDV", NewEmisData!$B:$B, $A169, NewEmisData!$C:$C, $H169, NewEmisData!$D:$D, AH$2))</f>
        <v>2.00086557744566E-3</v>
      </c>
      <c r="AI169" s="335">
        <f>$I169*IF($G169="Pickup", SUMIFS(NewEmisData!I:I, NewEmisData!$A:$A, "Pickup", NewEmisData!$B:$B, $A169, NewEmisData!$C:$C, $H169, NewEmisData!$D:$D, AI$2), SUMIFS(NewEmisData!I:I, NewEmisData!$A:$A, "LDV", NewEmisData!$B:$B, $A169, NewEmisData!$C:$C, $H169, NewEmisData!$D:$D, AI$2))</f>
        <v>1.8909591105040499E-3</v>
      </c>
      <c r="AJ169" s="335">
        <f>$I169*IF($G169="Pickup", SUMIFS(NewEmisData!J:J, NewEmisData!$A:$A, "Pickup", NewEmisData!$B:$B, $A169, NewEmisData!$C:$C, $H169, NewEmisData!$D:$D, AJ$2), SUMIFS(NewEmisData!J:J, NewEmisData!$A:$A, "LDV", NewEmisData!$B:$B, $A169, NewEmisData!$C:$C, $H169, NewEmisData!$D:$D, AJ$2))</f>
        <v>1.84086487691808E-3</v>
      </c>
      <c r="AK169" s="335">
        <f>$I169*IF($G169="Pickup", SUMIFS(NewEmisData!K:K, NewEmisData!$A:$A, "Pickup", NewEmisData!$B:$B, $A169, NewEmisData!$C:$C, $H169, NewEmisData!$D:$D, AK$2), SUMIFS(NewEmisData!K:K, NewEmisData!$A:$A, "LDV", NewEmisData!$B:$B, $A169, NewEmisData!$C:$C, $H169, NewEmisData!$D:$D, AK$2))</f>
        <v>1.80157428678178E-3</v>
      </c>
      <c r="AL169" s="335">
        <f>$I169*IF($G169="Pickup", SUMIFS(NewEmisData!L:L, NewEmisData!$A:$A, "Pickup", NewEmisData!$B:$B, $A169, NewEmisData!$C:$C, $H169, NewEmisData!$D:$D, AL$2), SUMIFS(NewEmisData!L:L, NewEmisData!$A:$A, "LDV", NewEmisData!$B:$B, $A169, NewEmisData!$C:$C, $H169, NewEmisData!$D:$D, AL$2))</f>
        <v>1.78790186962937E-3</v>
      </c>
      <c r="AM169" s="335">
        <f>$I169*IF($G169="Pickup", SUMIFS(NewEmisData!M:M, NewEmisData!$A:$A, "Pickup", NewEmisData!$B:$B, $A169, NewEmisData!$C:$C, $H169, NewEmisData!$D:$D, AM$2), SUMIFS(NewEmisData!M:M, NewEmisData!$A:$A, "LDV", NewEmisData!$B:$B, $A169, NewEmisData!$C:$C, $H169, NewEmisData!$D:$D, AM$2))</f>
        <v>1.7897430443873201E-3</v>
      </c>
      <c r="AN169" s="335">
        <v>1.971385326188381E-3</v>
      </c>
      <c r="AO169" s="335">
        <f>$I169*IF($G169="Pickup", SUMIFS(NewEmisData!E:E, NewEmisData!$A:$A, "Pickup", NewEmisData!$B:$B, $A169, NewEmisData!$C:$C, $H169, NewEmisData!$D:$D, AO$2), SUMIFS(NewEmisData!E:E, NewEmisData!$A:$A, "LDV", NewEmisData!$B:$B, $A169, NewEmisData!$C:$C, $H169, NewEmisData!$D:$D, AO$2))</f>
        <v>6.4822337358144896E-2</v>
      </c>
      <c r="AP169" s="335">
        <f>$I169*IF($G169="Pickup", SUMIFS(NewEmisData!F:F, NewEmisData!$A:$A, "Pickup", NewEmisData!$B:$B, $A169, NewEmisData!$C:$C, $H169, NewEmisData!$D:$D, AP$2), SUMIFS(NewEmisData!F:F, NewEmisData!$A:$A, "LDV", NewEmisData!$B:$B, $A169, NewEmisData!$C:$C, $H169, NewEmisData!$D:$D, AP$2))</f>
        <v>6.4837908765685404E-2</v>
      </c>
      <c r="AQ169" s="335">
        <f>$I169*IF($G169="Pickup", SUMIFS(NewEmisData!G:G, NewEmisData!$A:$A, "Pickup", NewEmisData!$B:$B, $A169, NewEmisData!$C:$C, $H169, NewEmisData!$D:$D, AQ$2), SUMIFS(NewEmisData!G:G, NewEmisData!$A:$A, "LDV", NewEmisData!$B:$B, $A169, NewEmisData!$C:$C, $H169, NewEmisData!$D:$D, AQ$2))</f>
        <v>5.2743763590154202E-2</v>
      </c>
      <c r="AR169" s="335">
        <f>$I169*IF($G169="Pickup", SUMIFS(NewEmisData!H:H, NewEmisData!$A:$A, "Pickup", NewEmisData!$B:$B, $A169, NewEmisData!$C:$C, $H169, NewEmisData!$D:$D, AR$2), SUMIFS(NewEmisData!H:H, NewEmisData!$A:$A, "LDV", NewEmisData!$B:$B, $A169, NewEmisData!$C:$C, $H169, NewEmisData!$D:$D, AR$2))</f>
        <v>5.2520196198013597E-2</v>
      </c>
      <c r="AS169" s="335">
        <f>$I169*IF($G169="Pickup", SUMIFS(NewEmisData!I:I, NewEmisData!$A:$A, "Pickup", NewEmisData!$B:$B, $A169, NewEmisData!$C:$C, $H169, NewEmisData!$D:$D, AS$2), SUMIFS(NewEmisData!I:I, NewEmisData!$A:$A, "LDV", NewEmisData!$B:$B, $A169, NewEmisData!$C:$C, $H169, NewEmisData!$D:$D, AS$2))</f>
        <v>5.2463644304192002E-2</v>
      </c>
      <c r="AT169" s="335">
        <f>$I169*IF($G169="Pickup", SUMIFS(NewEmisData!J:J, NewEmisData!$A:$A, "Pickup", NewEmisData!$B:$B, $A169, NewEmisData!$C:$C, $H169, NewEmisData!$D:$D, AT$2), SUMIFS(NewEmisData!J:J, NewEmisData!$A:$A, "LDV", NewEmisData!$B:$B, $A169, NewEmisData!$C:$C, $H169, NewEmisData!$D:$D, AT$2))</f>
        <v>5.2440329646546102E-2</v>
      </c>
      <c r="AU169" s="335">
        <f>$I169*IF($G169="Pickup", SUMIFS(NewEmisData!K:K, NewEmisData!$A:$A, "Pickup", NewEmisData!$B:$B, $A169, NewEmisData!$C:$C, $H169, NewEmisData!$D:$D, AU$2), SUMIFS(NewEmisData!K:K, NewEmisData!$A:$A, "LDV", NewEmisData!$B:$B, $A169, NewEmisData!$C:$C, $H169, NewEmisData!$D:$D, AU$2))</f>
        <v>5.23021646581514E-2</v>
      </c>
      <c r="AV169" s="335">
        <f>$I169*IF($G169="Pickup", SUMIFS(NewEmisData!L:L, NewEmisData!$A:$A, "Pickup", NewEmisData!$B:$B, $A169, NewEmisData!$C:$C, $H169, NewEmisData!$D:$D, AV$2), SUMIFS(NewEmisData!L:L, NewEmisData!$A:$A, "LDV", NewEmisData!$B:$B, $A169, NewEmisData!$C:$C, $H169, NewEmisData!$D:$D, AV$2))</f>
        <v>5.2178675954472099E-2</v>
      </c>
      <c r="AW169" s="335">
        <f>$I169*IF($G169="Pickup", SUMIFS(NewEmisData!M:M, NewEmisData!$A:$A, "Pickup", NewEmisData!$B:$B, $A169, NewEmisData!$C:$C, $H169, NewEmisData!$D:$D, AW$2), SUMIFS(NewEmisData!M:M, NewEmisData!$A:$A, "LDV", NewEmisData!$B:$B, $A169, NewEmisData!$C:$C, $H169, NewEmisData!$D:$D, AW$2))</f>
        <v>5.2172700953765999E-2</v>
      </c>
      <c r="AX169" s="335">
        <v>3.3278806736294783E-2</v>
      </c>
      <c r="AY169" s="335">
        <f>$I169*IF($G169="Pickup", SUMIFS(NewEmisData!E:E, NewEmisData!$A:$A, "Pickup", NewEmisData!$B:$B, $A169, NewEmisData!$C:$C, $H169, NewEmisData!$D:$D, AY$2), SUMIFS(NewEmisData!E:E, NewEmisData!$A:$A, "LDV", NewEmisData!$B:$B, $A169, NewEmisData!$C:$C, $H169, NewEmisData!$D:$D, AY$2))</f>
        <v>9.8683488873566507E-3</v>
      </c>
      <c r="AZ169" s="335">
        <f>$I169*IF($G169="Pickup", SUMIFS(NewEmisData!F:F, NewEmisData!$A:$A, "Pickup", NewEmisData!$B:$B, $A169, NewEmisData!$C:$C, $H169, NewEmisData!$D:$D, AZ$2), SUMIFS(NewEmisData!F:F, NewEmisData!$A:$A, "LDV", NewEmisData!$B:$B, $A169, NewEmisData!$C:$C, $H169, NewEmisData!$D:$D, AZ$2))</f>
        <v>9.88217384347829E-3</v>
      </c>
      <c r="BA169" s="335">
        <f>$I169*IF($G169="Pickup", SUMIFS(NewEmisData!G:G, NewEmisData!$A:$A, "Pickup", NewEmisData!$B:$B, $A169, NewEmisData!$C:$C, $H169, NewEmisData!$D:$D, BA$2), SUMIFS(NewEmisData!G:G, NewEmisData!$A:$A, "LDV", NewEmisData!$B:$B, $A169, NewEmisData!$C:$C, $H169, NewEmisData!$D:$D, BA$2))</f>
        <v>8.0183682752347305E-3</v>
      </c>
      <c r="BB169" s="335">
        <f>$I169*IF($G169="Pickup", SUMIFS(NewEmisData!H:H, NewEmisData!$A:$A, "Pickup", NewEmisData!$B:$B, $A169, NewEmisData!$C:$C, $H169, NewEmisData!$D:$D, BB$2), SUMIFS(NewEmisData!H:H, NewEmisData!$A:$A, "LDV", NewEmisData!$B:$B, $A169, NewEmisData!$C:$C, $H169, NewEmisData!$D:$D, BB$2))</f>
        <v>7.8205598319836794E-3</v>
      </c>
      <c r="BC169" s="335">
        <f>$I169*IF($G169="Pickup", SUMIFS(NewEmisData!I:I, NewEmisData!$A:$A, "Pickup", NewEmisData!$B:$B, $A169, NewEmisData!$C:$C, $H169, NewEmisData!$D:$D, BC$2), SUMIFS(NewEmisData!I:I, NewEmisData!$A:$A, "LDV", NewEmisData!$B:$B, $A169, NewEmisData!$C:$C, $H169, NewEmisData!$D:$D, BC$2))</f>
        <v>7.7705101128409003E-3</v>
      </c>
      <c r="BD169" s="335">
        <f>$I169*IF($G169="Pickup", SUMIFS(NewEmisData!J:J, NewEmisData!$A:$A, "Pickup", NewEmisData!$B:$B, $A169, NewEmisData!$C:$C, $H169, NewEmisData!$D:$D, BD$2), SUMIFS(NewEmisData!J:J, NewEmisData!$A:$A, "LDV", NewEmisData!$B:$B, $A169, NewEmisData!$C:$C, $H169, NewEmisData!$D:$D, BD$2))</f>
        <v>7.7499080674948602E-3</v>
      </c>
      <c r="BE169" s="335">
        <f>$I169*IF($G169="Pickup", SUMIFS(NewEmisData!K:K, NewEmisData!$A:$A, "Pickup", NewEmisData!$B:$B, $A169, NewEmisData!$C:$C, $H169, NewEmisData!$D:$D, BE$2), SUMIFS(NewEmisData!K:K, NewEmisData!$A:$A, "LDV", NewEmisData!$B:$B, $A169, NewEmisData!$C:$C, $H169, NewEmisData!$D:$D, BE$2))</f>
        <v>7.6276556248612501E-3</v>
      </c>
      <c r="BF169" s="335">
        <f>$I169*IF($G169="Pickup", SUMIFS(NewEmisData!L:L, NewEmisData!$A:$A, "Pickup", NewEmisData!$B:$B, $A169, NewEmisData!$C:$C, $H169, NewEmisData!$D:$D, BF$2), SUMIFS(NewEmisData!L:L, NewEmisData!$A:$A, "LDV", NewEmisData!$B:$B, $A169, NewEmisData!$C:$C, $H169, NewEmisData!$D:$D, BF$2))</f>
        <v>7.5183919209819098E-3</v>
      </c>
      <c r="BG169" s="335">
        <f>$I169*IF($G169="Pickup", SUMIFS(NewEmisData!M:M, NewEmisData!$A:$A, "Pickup", NewEmisData!$B:$B, $A169, NewEmisData!$C:$C, $H169, NewEmisData!$D:$D, BG$2), SUMIFS(NewEmisData!M:M, NewEmisData!$A:$A, "LDV", NewEmisData!$B:$B, $A169, NewEmisData!$C:$C, $H169, NewEmisData!$D:$D, BG$2))</f>
        <v>7.5131480934889404E-3</v>
      </c>
      <c r="BH169" s="335">
        <v>6.8948154849121281E-3</v>
      </c>
      <c r="BI169" s="335">
        <f>$I169*IF($G169="Pickup", SUMIFS(NewEmisData!E:E, NewEmisData!$A:$A, "Pickup", NewEmisData!$B:$B, $A169, NewEmisData!$C:$C, $H169, NewEmisData!$D:$D, BI$2), SUMIFS(NewEmisData!E:E, NewEmisData!$A:$A, "LDV", NewEmisData!$B:$B, $A169, NewEmisData!$C:$C, $H169, NewEmisData!$D:$D, BI$2))</f>
        <v>1.32570056659601</v>
      </c>
      <c r="BJ169" s="335">
        <f>$I169*IF($G169="Pickup", SUMIFS(NewEmisData!F:F, NewEmisData!$A:$A, "Pickup", NewEmisData!$B:$B, $A169, NewEmisData!$C:$C, $H169, NewEmisData!$D:$D, BJ$2), SUMIFS(NewEmisData!F:F, NewEmisData!$A:$A, "LDV", NewEmisData!$B:$B, $A169, NewEmisData!$C:$C, $H169, NewEmisData!$D:$D, BJ$2))</f>
        <v>1.1219409270783001</v>
      </c>
      <c r="BK169" s="335">
        <f>$I169*IF($G169="Pickup", SUMIFS(NewEmisData!G:G, NewEmisData!$A:$A, "Pickup", NewEmisData!$B:$B, $A169, NewEmisData!$C:$C, $H169, NewEmisData!$D:$D, BK$2), SUMIFS(NewEmisData!G:G, NewEmisData!$A:$A, "LDV", NewEmisData!$B:$B, $A169, NewEmisData!$C:$C, $H169, NewEmisData!$D:$D, BK$2))</f>
        <v>0.83252879315791894</v>
      </c>
      <c r="BL169" s="335">
        <f>$I169*IF($G169="Pickup", SUMIFS(NewEmisData!H:H, NewEmisData!$A:$A, "Pickup", NewEmisData!$B:$B, $A169, NewEmisData!$C:$C, $H169, NewEmisData!$D:$D, BL$2), SUMIFS(NewEmisData!H:H, NewEmisData!$A:$A, "LDV", NewEmisData!$B:$B, $A169, NewEmisData!$C:$C, $H169, NewEmisData!$D:$D, BL$2))</f>
        <v>0.89205385808431303</v>
      </c>
      <c r="BM169" s="335">
        <f>$I169*IF($G169="Pickup", SUMIFS(NewEmisData!I:I, NewEmisData!$A:$A, "Pickup", NewEmisData!$B:$B, $A169, NewEmisData!$C:$C, $H169, NewEmisData!$D:$D, BM$2), SUMIFS(NewEmisData!I:I, NewEmisData!$A:$A, "LDV", NewEmisData!$B:$B, $A169, NewEmisData!$C:$C, $H169, NewEmisData!$D:$D, BM$2))</f>
        <v>0.97570084220765296</v>
      </c>
      <c r="BN169" s="335">
        <f>$I169*IF($G169="Pickup", SUMIFS(NewEmisData!J:J, NewEmisData!$A:$A, "Pickup", NewEmisData!$B:$B, $A169, NewEmisData!$C:$C, $H169, NewEmisData!$D:$D, BN$2), SUMIFS(NewEmisData!J:J, NewEmisData!$A:$A, "LDV", NewEmisData!$B:$B, $A169, NewEmisData!$C:$C, $H169, NewEmisData!$D:$D, BN$2))</f>
        <v>1.01783855429797</v>
      </c>
      <c r="BO169" s="335">
        <f>$I169*IF($G169="Pickup", SUMIFS(NewEmisData!K:K, NewEmisData!$A:$A, "Pickup", NewEmisData!$B:$B, $A169, NewEmisData!$C:$C, $H169, NewEmisData!$D:$D, BO$2), SUMIFS(NewEmisData!K:K, NewEmisData!$A:$A, "LDV", NewEmisData!$B:$B, $A169, NewEmisData!$C:$C, $H169, NewEmisData!$D:$D, BO$2))</f>
        <v>1.0024623082797799</v>
      </c>
      <c r="BP169" s="335">
        <f>$I169*IF($G169="Pickup", SUMIFS(NewEmisData!L:L, NewEmisData!$A:$A, "Pickup", NewEmisData!$B:$B, $A169, NewEmisData!$C:$C, $H169, NewEmisData!$D:$D, BP$2), SUMIFS(NewEmisData!L:L, NewEmisData!$A:$A, "LDV", NewEmisData!$B:$B, $A169, NewEmisData!$C:$C, $H169, NewEmisData!$D:$D, BP$2))</f>
        <v>0.98935537647268101</v>
      </c>
      <c r="BQ169" s="335">
        <f>$I169*IF($G169="Pickup", SUMIFS(NewEmisData!M:M, NewEmisData!$A:$A, "Pickup", NewEmisData!$B:$B, $A169, NewEmisData!$C:$C, $H169, NewEmisData!$D:$D, BQ$2), SUMIFS(NewEmisData!M:M, NewEmisData!$A:$A, "LDV", NewEmisData!$B:$B, $A169, NewEmisData!$C:$C, $H169, NewEmisData!$D:$D, BQ$2))</f>
        <v>1.00140417178715</v>
      </c>
      <c r="BR169" s="335">
        <v>1.3668887567521777</v>
      </c>
      <c r="BS169" s="335">
        <f>$I169*IF($G169="Pickup", SUMIFS(NewEmisData!E:E, NewEmisData!$A:$A, "Pickup", NewEmisData!$B:$B, $A169, NewEmisData!$C:$C, $H169, NewEmisData!$D:$D, BS$2), SUMIFS(NewEmisData!E:E, NewEmisData!$A:$A, "LDV", NewEmisData!$B:$B, $A169, NewEmisData!$C:$C, $H169, NewEmisData!$D:$D, BS$2))</f>
        <v>0.137019353780302</v>
      </c>
      <c r="BT169" s="335">
        <f>$I169*IF($G169="Pickup", SUMIFS(NewEmisData!F:F, NewEmisData!$A:$A, "Pickup", NewEmisData!$B:$B, $A169, NewEmisData!$C:$C, $H169, NewEmisData!$D:$D, BT$2), SUMIFS(NewEmisData!F:F, NewEmisData!$A:$A, "LDV", NewEmisData!$B:$B, $A169, NewEmisData!$C:$C, $H169, NewEmisData!$D:$D, BT$2))</f>
        <v>0.133250973233911</v>
      </c>
      <c r="BU169" s="335">
        <f>$I169*IF($G169="Pickup", SUMIFS(NewEmisData!G:G, NewEmisData!$A:$A, "Pickup", NewEmisData!$B:$B, $A169, NewEmisData!$C:$C, $H169, NewEmisData!$D:$D, BU$2), SUMIFS(NewEmisData!G:G, NewEmisData!$A:$A, "LDV", NewEmisData!$B:$B, $A169, NewEmisData!$C:$C, $H169, NewEmisData!$D:$D, BU$2))</f>
        <v>9.9439295872654807E-2</v>
      </c>
      <c r="BV169" s="335">
        <f>$I169*IF($G169="Pickup", SUMIFS(NewEmisData!H:H, NewEmisData!$A:$A, "Pickup", NewEmisData!$B:$B, $A169, NewEmisData!$C:$C, $H169, NewEmisData!$D:$D, BV$2), SUMIFS(NewEmisData!H:H, NewEmisData!$A:$A, "LDV", NewEmisData!$B:$B, $A169, NewEmisData!$C:$C, $H169, NewEmisData!$D:$D, BV$2))</f>
        <v>9.3778372024376805E-2</v>
      </c>
      <c r="BW169" s="335">
        <f>$I169*IF($G169="Pickup", SUMIFS(NewEmisData!I:I, NewEmisData!$A:$A, "Pickup", NewEmisData!$B:$B, $A169, NewEmisData!$C:$C, $H169, NewEmisData!$D:$D, BW$2), SUMIFS(NewEmisData!I:I, NewEmisData!$A:$A, "LDV", NewEmisData!$B:$B, $A169, NewEmisData!$C:$C, $H169, NewEmisData!$D:$D, BW$2))</f>
        <v>0.10966688034274</v>
      </c>
      <c r="BX169" s="335">
        <f>$I169*IF($G169="Pickup", SUMIFS(NewEmisData!J:J, NewEmisData!$A:$A, "Pickup", NewEmisData!$B:$B, $A169, NewEmisData!$C:$C, $H169, NewEmisData!$D:$D, BX$2), SUMIFS(NewEmisData!J:J, NewEmisData!$A:$A, "LDV", NewEmisData!$B:$B, $A169, NewEmisData!$C:$C, $H169, NewEmisData!$D:$D, BX$2))</f>
        <v>0.130181993771496</v>
      </c>
      <c r="BY169" s="335">
        <f>$I169*IF($G169="Pickup", SUMIFS(NewEmisData!K:K, NewEmisData!$A:$A, "Pickup", NewEmisData!$B:$B, $A169, NewEmisData!$C:$C, $H169, NewEmisData!$D:$D, BY$2), SUMIFS(NewEmisData!K:K, NewEmisData!$A:$A, "LDV", NewEmisData!$B:$B, $A169, NewEmisData!$C:$C, $H169, NewEmisData!$D:$D, BY$2))</f>
        <v>0.14551322797611199</v>
      </c>
      <c r="BZ169" s="335">
        <f>$I169*IF($G169="Pickup", SUMIFS(NewEmisData!L:L, NewEmisData!$A:$A, "Pickup", NewEmisData!$B:$B, $A169, NewEmisData!$C:$C, $H169, NewEmisData!$D:$D, BZ$2), SUMIFS(NewEmisData!L:L, NewEmisData!$A:$A, "LDV", NewEmisData!$B:$B, $A169, NewEmisData!$C:$C, $H169, NewEmisData!$D:$D, BZ$2))</f>
        <v>0.151092504593482</v>
      </c>
      <c r="CA169" s="335">
        <f>$I169*IF($G169="Pickup", SUMIFS(NewEmisData!M:M, NewEmisData!$A:$A, "Pickup", NewEmisData!$B:$B, $A169, NewEmisData!$C:$C, $H169, NewEmisData!$D:$D, CA$2), SUMIFS(NewEmisData!M:M, NewEmisData!$A:$A, "LDV", NewEmisData!$B:$B, $A169, NewEmisData!$C:$C, $H169, NewEmisData!$D:$D, CA$2))</f>
        <v>0.162465752470559</v>
      </c>
      <c r="CB169" s="335">
        <v>6.7324914528478774E-2</v>
      </c>
      <c r="CC169" s="335">
        <f>$I169*IF($G169="Pickup", SUMIFS(NewEmisData!E:E, NewEmisData!$A:$A, "Pickup", NewEmisData!$B:$B, $A169, NewEmisData!$C:$C, $H169, NewEmisData!$D:$D, CC$2), SUMIFS(NewEmisData!E:E, NewEmisData!$A:$A, "LDV", NewEmisData!$B:$B, $A169, NewEmisData!$C:$C, $H169, NewEmisData!$D:$D, CC$2))</f>
        <v>1.8547030146358501E-2</v>
      </c>
      <c r="CD169" s="335">
        <f>$I169*IF($G169="Pickup", SUMIFS(NewEmisData!F:F, NewEmisData!$A:$A, "Pickup", NewEmisData!$B:$B, $A169, NewEmisData!$C:$C, $H169, NewEmisData!$D:$D, CD$2), SUMIFS(NewEmisData!F:F, NewEmisData!$A:$A, "LDV", NewEmisData!$B:$B, $A169, NewEmisData!$C:$C, $H169, NewEmisData!$D:$D, CD$2))</f>
        <v>1.85469993938937E-2</v>
      </c>
      <c r="CE169" s="335">
        <f>$I169*IF($G169="Pickup", SUMIFS(NewEmisData!G:G, NewEmisData!$A:$A, "Pickup", NewEmisData!$B:$B, $A169, NewEmisData!$C:$C, $H169, NewEmisData!$D:$D, CE$2), SUMIFS(NewEmisData!G:G, NewEmisData!$A:$A, "LDV", NewEmisData!$B:$B, $A169, NewEmisData!$C:$C, $H169, NewEmisData!$D:$D, CE$2))</f>
        <v>1.8452398436060301E-2</v>
      </c>
      <c r="CF169" s="335">
        <f>$I169*IF($G169="Pickup", SUMIFS(NewEmisData!H:H, NewEmisData!$A:$A, "Pickup", NewEmisData!$B:$B, $A169, NewEmisData!$C:$C, $H169, NewEmisData!$D:$D, CF$2), SUMIFS(NewEmisData!H:H, NewEmisData!$A:$A, "LDV", NewEmisData!$B:$B, $A169, NewEmisData!$C:$C, $H169, NewEmisData!$D:$D, CF$2))</f>
        <v>1.90153795953279E-2</v>
      </c>
      <c r="CG169" s="335">
        <f>$I169*IF($G169="Pickup", SUMIFS(NewEmisData!I:I, NewEmisData!$A:$A, "Pickup", NewEmisData!$B:$B, $A169, NewEmisData!$C:$C, $H169, NewEmisData!$D:$D, CG$2), SUMIFS(NewEmisData!I:I, NewEmisData!$A:$A, "LDV", NewEmisData!$B:$B, $A169, NewEmisData!$C:$C, $H169, NewEmisData!$D:$D, CG$2))</f>
        <v>2.06259998538827E-2</v>
      </c>
      <c r="CH169" s="335">
        <f>$I169*IF($G169="Pickup", SUMIFS(NewEmisData!J:J, NewEmisData!$A:$A, "Pickup", NewEmisData!$B:$B, $A169, NewEmisData!$C:$C, $H169, NewEmisData!$D:$D, CH$2), SUMIFS(NewEmisData!J:J, NewEmisData!$A:$A, "LDV", NewEmisData!$B:$B, $A169, NewEmisData!$C:$C, $H169, NewEmisData!$D:$D, CH$2))</f>
        <v>2.15422462041495E-2</v>
      </c>
      <c r="CI169" s="335">
        <f>$I169*IF($G169="Pickup", SUMIFS(NewEmisData!K:K, NewEmisData!$A:$A, "Pickup", NewEmisData!$B:$B, $A169, NewEmisData!$C:$C, $H169, NewEmisData!$D:$D, CI$2), SUMIFS(NewEmisData!K:K, NewEmisData!$A:$A, "LDV", NewEmisData!$B:$B, $A169, NewEmisData!$C:$C, $H169, NewEmisData!$D:$D, CI$2))</f>
        <v>2.1839816094931099E-2</v>
      </c>
      <c r="CJ169" s="335">
        <f>$I169*IF($G169="Pickup", SUMIFS(NewEmisData!L:L, NewEmisData!$A:$A, "Pickup", NewEmisData!$B:$B, $A169, NewEmisData!$C:$C, $H169, NewEmisData!$D:$D, CJ$2), SUMIFS(NewEmisData!L:L, NewEmisData!$A:$A, "LDV", NewEmisData!$B:$B, $A169, NewEmisData!$C:$C, $H169, NewEmisData!$D:$D, CJ$2))</f>
        <v>2.1898815091166601E-2</v>
      </c>
      <c r="CK169" s="335">
        <f>$I169*IF($G169="Pickup", SUMIFS(NewEmisData!M:M, NewEmisData!$A:$A, "Pickup", NewEmisData!$B:$B, $A169, NewEmisData!$C:$C, $H169, NewEmisData!$D:$D, CK$2), SUMIFS(NewEmisData!M:M, NewEmisData!$A:$A, "LDV", NewEmisData!$B:$B, $A169, NewEmisData!$C:$C, $H169, NewEmisData!$D:$D, CK$2))</f>
        <v>2.1928414168851499E-2</v>
      </c>
      <c r="CL169" s="335">
        <v>2.0846527000014766E-2</v>
      </c>
      <c r="CM169" s="335">
        <f>$I169*IF($G169="Pickup", SUMIFS(NewEmisData!E:E, NewEmisData!$A:$A, "Pickup", NewEmisData!$B:$B, $A169, NewEmisData!$C:$C, $H169, NewEmisData!$D:$D, CM$2), SUMIFS(NewEmisData!E:E, NewEmisData!$A:$A, "LDV", NewEmisData!$B:$B, $A169, NewEmisData!$C:$C, $H169, NewEmisData!$D:$D, CM$2))</f>
        <v>6.2094333887986004E-3</v>
      </c>
      <c r="CN169" s="335">
        <f>$I169*IF($G169="Pickup", SUMIFS(NewEmisData!F:F, NewEmisData!$A:$A, "Pickup", NewEmisData!$B:$B, $A169, NewEmisData!$C:$C, $H169, NewEmisData!$D:$D, CN$2), SUMIFS(NewEmisData!F:F, NewEmisData!$A:$A, "LDV", NewEmisData!$B:$B, $A169, NewEmisData!$C:$C, $H169, NewEmisData!$D:$D, CN$2))</f>
        <v>6.5097473575926402E-3</v>
      </c>
      <c r="CO169" s="335">
        <f>$I169*IF($G169="Pickup", SUMIFS(NewEmisData!G:G, NewEmisData!$A:$A, "Pickup", NewEmisData!$B:$B, $A169, NewEmisData!$C:$C, $H169, NewEmisData!$D:$D, CO$2), SUMIFS(NewEmisData!G:G, NewEmisData!$A:$A, "LDV", NewEmisData!$B:$B, $A169, NewEmisData!$C:$C, $H169, NewEmisData!$D:$D, CO$2))</f>
        <v>6.3480368759580904E-3</v>
      </c>
      <c r="CP169" s="335">
        <f>$I169*IF($G169="Pickup", SUMIFS(NewEmisData!H:H, NewEmisData!$A:$A, "Pickup", NewEmisData!$B:$B, $A169, NewEmisData!$C:$C, $H169, NewEmisData!$D:$D, CP$2), SUMIFS(NewEmisData!H:H, NewEmisData!$A:$A, "LDV", NewEmisData!$B:$B, $A169, NewEmisData!$C:$C, $H169, NewEmisData!$D:$D, CP$2))</f>
        <v>6.5309612269676296E-3</v>
      </c>
      <c r="CQ169" s="335">
        <f>$I169*IF($G169="Pickup", SUMIFS(NewEmisData!I:I, NewEmisData!$A:$A, "Pickup", NewEmisData!$B:$B, $A169, NewEmisData!$C:$C, $H169, NewEmisData!$D:$D, CQ$2), SUMIFS(NewEmisData!I:I, NewEmisData!$A:$A, "LDV", NewEmisData!$B:$B, $A169, NewEmisData!$C:$C, $H169, NewEmisData!$D:$D, CQ$2))</f>
        <v>6.80438551567813E-3</v>
      </c>
      <c r="CR169" s="335">
        <f>$I169*IF($G169="Pickup", SUMIFS(NewEmisData!J:J, NewEmisData!$A:$A, "Pickup", NewEmisData!$B:$B, $A169, NewEmisData!$C:$C, $H169, NewEmisData!$D:$D, CR$2), SUMIFS(NewEmisData!J:J, NewEmisData!$A:$A, "LDV", NewEmisData!$B:$B, $A169, NewEmisData!$C:$C, $H169, NewEmisData!$D:$D, CR$2))</f>
        <v>7.0729885156519904E-3</v>
      </c>
      <c r="CS169" s="335">
        <f>$I169*IF($G169="Pickup", SUMIFS(NewEmisData!K:K, NewEmisData!$A:$A, "Pickup", NewEmisData!$B:$B, $A169, NewEmisData!$C:$C, $H169, NewEmisData!$D:$D, CS$2), SUMIFS(NewEmisData!K:K, NewEmisData!$A:$A, "LDV", NewEmisData!$B:$B, $A169, NewEmisData!$C:$C, $H169, NewEmisData!$D:$D, CS$2))</f>
        <v>7.2141431732336897E-3</v>
      </c>
      <c r="CT169" s="335">
        <f>$I169*IF($G169="Pickup", SUMIFS(NewEmisData!L:L, NewEmisData!$A:$A, "Pickup", NewEmisData!$B:$B, $A169, NewEmisData!$C:$C, $H169, NewEmisData!$D:$D, CT$2), SUMIFS(NewEmisData!L:L, NewEmisData!$A:$A, "LDV", NewEmisData!$B:$B, $A169, NewEmisData!$C:$C, $H169, NewEmisData!$D:$D, CT$2))</f>
        <v>7.2616103108278903E-3</v>
      </c>
      <c r="CU169" s="335">
        <f>$I169*IF($G169="Pickup", SUMIFS(NewEmisData!M:M, NewEmisData!$A:$A, "Pickup", NewEmisData!$B:$B, $A169, NewEmisData!$C:$C, $H169, NewEmisData!$D:$D, CU$2), SUMIFS(NewEmisData!M:M, NewEmisData!$A:$A, "LDV", NewEmisData!$B:$B, $A169, NewEmisData!$C:$C, $H169, NewEmisData!$D:$D, CU$2))</f>
        <v>7.3233023742548999E-3</v>
      </c>
      <c r="CV169" s="335">
        <v>5.2034722767286493E-3</v>
      </c>
      <c r="CW169" s="335">
        <v>2.3565166490963768E-3</v>
      </c>
      <c r="CX169" s="335">
        <v>1.9673319546263789E-3</v>
      </c>
      <c r="CY169" s="335">
        <v>1.6026857138538807E-3</v>
      </c>
      <c r="CZ169" s="335">
        <v>1.3411753569780424E-3</v>
      </c>
      <c r="DA169" s="335">
        <v>1.0123523956178946E-3</v>
      </c>
      <c r="DB169" s="335">
        <v>7.9852111520206551E-4</v>
      </c>
      <c r="DC169" s="335">
        <v>7.6707942200167378E-4</v>
      </c>
      <c r="DD169" s="335">
        <v>7.5828050366392866E-4</v>
      </c>
      <c r="DE169" s="335">
        <v>7.5710079606015706E-4</v>
      </c>
      <c r="DF169" s="335">
        <v>7.5710079606015706E-4</v>
      </c>
      <c r="DG169" s="335">
        <f>$I169*IF($G169="Pickup", SUMIFS(NewEmisData!E:E, NewEmisData!$A:$A, "Pickup", NewEmisData!$B:$B, $A169, NewEmisData!$C:$C, $H169, NewEmisData!$D:$D, DG$2), SUMIFS(NewEmisData!E:E, NewEmisData!$A:$A, "LDV", NewEmisData!$B:$B, $A169, NewEmisData!$C:$C, $H169, NewEmisData!$D:$D, DG$2))</f>
        <v>0</v>
      </c>
      <c r="DH169" s="335">
        <f>$I169*IF($G169="Pickup", SUMIFS(NewEmisData!F:F, NewEmisData!$A:$A, "Pickup", NewEmisData!$B:$B, $A169, NewEmisData!$C:$C, $H169, NewEmisData!$D:$D, DH$2), SUMIFS(NewEmisData!F:F, NewEmisData!$A:$A, "LDV", NewEmisData!$B:$B, $A169, NewEmisData!$C:$C, $H169, NewEmisData!$D:$D, DH$2))</f>
        <v>0</v>
      </c>
      <c r="DI169" s="335">
        <f>$I169*IF($G169="Pickup", SUMIFS(NewEmisData!G:G, NewEmisData!$A:$A, "Pickup", NewEmisData!$B:$B, $A169, NewEmisData!$C:$C, $H169, NewEmisData!$D:$D, DI$2), SUMIFS(NewEmisData!G:G, NewEmisData!$A:$A, "LDV", NewEmisData!$B:$B, $A169, NewEmisData!$C:$C, $H169, NewEmisData!$D:$D, DI$2))</f>
        <v>0</v>
      </c>
      <c r="DJ169" s="335">
        <f>$I169*IF($G169="Pickup", SUMIFS(NewEmisData!H:H, NewEmisData!$A:$A, "Pickup", NewEmisData!$B:$B, $A169, NewEmisData!$C:$C, $H169, NewEmisData!$D:$D, DJ$2), SUMIFS(NewEmisData!H:H, NewEmisData!$A:$A, "LDV", NewEmisData!$B:$B, $A169, NewEmisData!$C:$C, $H169, NewEmisData!$D:$D, DJ$2))</f>
        <v>0</v>
      </c>
      <c r="DK169" s="335">
        <f>$I169*IF($G169="Pickup", SUMIFS(NewEmisData!I:I, NewEmisData!$A:$A, "Pickup", NewEmisData!$B:$B, $A169, NewEmisData!$C:$C, $H169, NewEmisData!$D:$D, DK$2), SUMIFS(NewEmisData!I:I, NewEmisData!$A:$A, "LDV", NewEmisData!$B:$B, $A169, NewEmisData!$C:$C, $H169, NewEmisData!$D:$D, DK$2))</f>
        <v>0</v>
      </c>
      <c r="DL169" s="335">
        <f>$I169*IF($G169="Pickup", SUMIFS(NewEmisData!J:J, NewEmisData!$A:$A, "Pickup", NewEmisData!$B:$B, $A169, NewEmisData!$C:$C, $H169, NewEmisData!$D:$D, DL$2), SUMIFS(NewEmisData!J:J, NewEmisData!$A:$A, "LDV", NewEmisData!$B:$B, $A169, NewEmisData!$C:$C, $H169, NewEmisData!$D:$D, DL$2))</f>
        <v>0</v>
      </c>
      <c r="DM169" s="335">
        <f>$I169*IF($G169="Pickup", SUMIFS(NewEmisData!K:K, NewEmisData!$A:$A, "Pickup", NewEmisData!$B:$B, $A169, NewEmisData!$C:$C, $H169, NewEmisData!$D:$D, DM$2), SUMIFS(NewEmisData!K:K, NewEmisData!$A:$A, "LDV", NewEmisData!$B:$B, $A169, NewEmisData!$C:$C, $H169, NewEmisData!$D:$D, DM$2))</f>
        <v>0</v>
      </c>
      <c r="DN169" s="335">
        <f>$I169*IF($G169="Pickup", SUMIFS(NewEmisData!L:L, NewEmisData!$A:$A, "Pickup", NewEmisData!$B:$B, $A169, NewEmisData!$C:$C, $H169, NewEmisData!$D:$D, DN$2), SUMIFS(NewEmisData!L:L, NewEmisData!$A:$A, "LDV", NewEmisData!$B:$B, $A169, NewEmisData!$C:$C, $H169, NewEmisData!$D:$D, DN$2))</f>
        <v>0</v>
      </c>
      <c r="DO169" s="335">
        <f>$I169*IF($G169="Pickup", SUMIFS(NewEmisData!M:M, NewEmisData!$A:$A, "Pickup", NewEmisData!$B:$B, $A169, NewEmisData!$C:$C, $H169, NewEmisData!$D:$D, DO$2), SUMIFS(NewEmisData!M:M, NewEmisData!$A:$A, "LDV", NewEmisData!$B:$B, $A169, NewEmisData!$C:$C, $H169, NewEmisData!$D:$D, DO$2))</f>
        <v>0</v>
      </c>
      <c r="DP169" s="335">
        <v>1.5469500255793939E-3</v>
      </c>
      <c r="DQ169" s="335">
        <f>$I169*IF($G169="Pickup", SUMIFS(NewEmisData!E:E, NewEmisData!$A:$A, "Pickup", NewEmisData!$B:$B, $A169, NewEmisData!$C:$C, $H169, NewEmisData!$D:$D, DQ$2), SUMIFS(NewEmisData!E:E, NewEmisData!$A:$A, "LDV", NewEmisData!$B:$B, $A169, NewEmisData!$C:$C, $H169, NewEmisData!$D:$D, DQ$2))</f>
        <v>2.0264876007702801E-2</v>
      </c>
      <c r="DR169" s="335">
        <f>$I169*IF($G169="Pickup", SUMIFS(NewEmisData!F:F, NewEmisData!$A:$A, "Pickup", NewEmisData!$B:$B, $A169, NewEmisData!$C:$C, $H169, NewEmisData!$D:$D, DR$2), SUMIFS(NewEmisData!F:F, NewEmisData!$A:$A, "LDV", NewEmisData!$B:$B, $A169, NewEmisData!$C:$C, $H169, NewEmisData!$D:$D, DR$2))</f>
        <v>1.7476291093061098E-2</v>
      </c>
      <c r="DS169" s="335">
        <f>$I169*IF($G169="Pickup", SUMIFS(NewEmisData!G:G, NewEmisData!$A:$A, "Pickup", NewEmisData!$B:$B, $A169, NewEmisData!$C:$C, $H169, NewEmisData!$D:$D, DS$2), SUMIFS(NewEmisData!G:G, NewEmisData!$A:$A, "LDV", NewEmisData!$B:$B, $A169, NewEmisData!$C:$C, $H169, NewEmisData!$D:$D, DS$2))</f>
        <v>1.4556629606467E-2</v>
      </c>
      <c r="DT169" s="335">
        <f>$I169*IF($G169="Pickup", SUMIFS(NewEmisData!H:H, NewEmisData!$A:$A, "Pickup", NewEmisData!$B:$B, $A169, NewEmisData!$C:$C, $H169, NewEmisData!$D:$D, DT$2), SUMIFS(NewEmisData!H:H, NewEmisData!$A:$A, "LDV", NewEmisData!$B:$B, $A169, NewEmisData!$C:$C, $H169, NewEmisData!$D:$D, DT$2))</f>
        <v>1.08581575576798E-2</v>
      </c>
      <c r="DU169" s="335">
        <f>$I169*IF($G169="Pickup", SUMIFS(NewEmisData!I:I, NewEmisData!$A:$A, "Pickup", NewEmisData!$B:$B, $A169, NewEmisData!$C:$C, $H169, NewEmisData!$D:$D, DU$2), SUMIFS(NewEmisData!I:I, NewEmisData!$A:$A, "LDV", NewEmisData!$B:$B, $A169, NewEmisData!$C:$C, $H169, NewEmisData!$D:$D, DU$2))</f>
        <v>9.2384332224605403E-3</v>
      </c>
      <c r="DV169" s="335">
        <f>$I169*IF($G169="Pickup", SUMIFS(NewEmisData!J:J, NewEmisData!$A:$A, "Pickup", NewEmisData!$B:$B, $A169, NewEmisData!$C:$C, $H169, NewEmisData!$D:$D, DV$2), SUMIFS(NewEmisData!J:J, NewEmisData!$A:$A, "LDV", NewEmisData!$B:$B, $A169, NewEmisData!$C:$C, $H169, NewEmisData!$D:$D, DV$2))</f>
        <v>8.5813745880311092E-3</v>
      </c>
      <c r="DW169" s="335">
        <f>$I169*IF($G169="Pickup", SUMIFS(NewEmisData!K:K, NewEmisData!$A:$A, "Pickup", NewEmisData!$B:$B, $A169, NewEmisData!$C:$C, $H169, NewEmisData!$D:$D, DW$2), SUMIFS(NewEmisData!K:K, NewEmisData!$A:$A, "LDV", NewEmisData!$B:$B, $A169, NewEmisData!$C:$C, $H169, NewEmisData!$D:$D, DW$2))</f>
        <v>8.2235517706582897E-3</v>
      </c>
      <c r="DX169" s="335">
        <f>$I169*IF($G169="Pickup", SUMIFS(NewEmisData!L:L, NewEmisData!$A:$A, "Pickup", NewEmisData!$B:$B, $A169, NewEmisData!$C:$C, $H169, NewEmisData!$D:$D, DX$2), SUMIFS(NewEmisData!L:L, NewEmisData!$A:$A, "LDV", NewEmisData!$B:$B, $A169, NewEmisData!$C:$C, $H169, NewEmisData!$D:$D, DX$2))</f>
        <v>8.1210505303536996E-3</v>
      </c>
      <c r="DY169" s="335">
        <f>$I169*IF($G169="Pickup", SUMIFS(NewEmisData!M:M, NewEmisData!$A:$A, "Pickup", NewEmisData!$B:$B, $A169, NewEmisData!$C:$C, $H169, NewEmisData!$D:$D, DY$2), SUMIFS(NewEmisData!M:M, NewEmisData!$A:$A, "LDV", NewEmisData!$B:$B, $A169, NewEmisData!$C:$C, $H169, NewEmisData!$D:$D, DY$2))</f>
        <v>8.1487894013837301E-3</v>
      </c>
      <c r="DZ169" s="335">
        <v>1.1249473833176088E-2</v>
      </c>
      <c r="EA169" s="335">
        <f t="shared" si="234"/>
        <v>419.67640551412597</v>
      </c>
      <c r="EB169" s="335">
        <f t="shared" si="235"/>
        <v>404.10461508813802</v>
      </c>
      <c r="EC169" s="335">
        <f t="shared" si="236"/>
        <v>296.64497554148397</v>
      </c>
      <c r="ED169" s="335">
        <f t="shared" si="237"/>
        <v>259.84558529690901</v>
      </c>
      <c r="EE169" s="335">
        <f t="shared" si="238"/>
        <v>245.572517771138</v>
      </c>
      <c r="EF169" s="335">
        <f t="shared" si="239"/>
        <v>239.06681409593699</v>
      </c>
      <c r="EG169" s="335">
        <f t="shared" si="240"/>
        <v>233.96415864234601</v>
      </c>
      <c r="EH169" s="335">
        <f t="shared" si="241"/>
        <v>232.18870705220701</v>
      </c>
      <c r="EI169" s="335">
        <f t="shared" si="242"/>
        <v>232.42779835443099</v>
      </c>
      <c r="EJ169" s="335">
        <f t="shared" si="243"/>
        <v>0.20481362413718007</v>
      </c>
      <c r="EK169" s="335">
        <f t="shared" si="244"/>
        <v>4.85420613095323E-2</v>
      </c>
      <c r="EL169" s="335">
        <f t="shared" si="245"/>
        <v>4.1584694059798401E-2</v>
      </c>
      <c r="EM169" s="335">
        <f t="shared" si="246"/>
        <v>3.8512841866564999E-2</v>
      </c>
      <c r="EN169" s="335">
        <f t="shared" si="247"/>
        <v>3.7453351076298699E-2</v>
      </c>
      <c r="EO169" s="335">
        <f t="shared" si="248"/>
        <v>4.17495921494591E-2</v>
      </c>
      <c r="EP169" s="335">
        <f t="shared" si="249"/>
        <v>4.3363198134277997E-2</v>
      </c>
      <c r="EQ169" s="335">
        <f t="shared" si="250"/>
        <v>4.2354566228836397E-2</v>
      </c>
      <c r="ER169" s="335">
        <f t="shared" si="251"/>
        <v>4.1664829012930303E-2</v>
      </c>
      <c r="ES169" s="335">
        <f t="shared" si="252"/>
        <v>4.2271900806735603E-2</v>
      </c>
      <c r="ET169" s="335">
        <f t="shared" si="253"/>
        <v>5.7317908516770433E-2</v>
      </c>
      <c r="EU169" s="335">
        <f t="shared" si="254"/>
        <v>4.4434403610189698E-3</v>
      </c>
      <c r="EV169" s="335">
        <f t="shared" si="255"/>
        <v>4.2785778468179296E-3</v>
      </c>
      <c r="EW169" s="335">
        <f t="shared" si="256"/>
        <v>2.2842291862218301E-3</v>
      </c>
      <c r="EX169" s="335">
        <f t="shared" si="257"/>
        <v>2.00086557744566E-3</v>
      </c>
      <c r="EY169" s="335">
        <f t="shared" si="258"/>
        <v>1.8909591105040499E-3</v>
      </c>
      <c r="EZ169" s="335">
        <f t="shared" si="259"/>
        <v>1.84086487691808E-3</v>
      </c>
      <c r="FA169" s="335">
        <f t="shared" si="260"/>
        <v>1.80157428678178E-3</v>
      </c>
      <c r="FB169" s="335">
        <f t="shared" si="261"/>
        <v>1.78790186962937E-3</v>
      </c>
      <c r="FC169" s="335">
        <f t="shared" si="262"/>
        <v>1.7897430443873201E-3</v>
      </c>
      <c r="FD169" s="335">
        <f t="shared" si="263"/>
        <v>1.971385326188381E-3</v>
      </c>
      <c r="FE169" s="335">
        <f t="shared" si="264"/>
        <v>6.4822337358144896E-2</v>
      </c>
      <c r="FF169" s="335">
        <f t="shared" si="265"/>
        <v>6.4837908765685404E-2</v>
      </c>
      <c r="FG169" s="335">
        <f t="shared" si="266"/>
        <v>5.2743763590154202E-2</v>
      </c>
      <c r="FH169" s="335">
        <f t="shared" si="267"/>
        <v>5.2520196198013597E-2</v>
      </c>
      <c r="FI169" s="335">
        <f t="shared" si="268"/>
        <v>5.2463644304192002E-2</v>
      </c>
      <c r="FJ169" s="335">
        <f t="shared" si="269"/>
        <v>5.2440329646546102E-2</v>
      </c>
      <c r="FK169" s="335">
        <f t="shared" si="270"/>
        <v>5.23021646581514E-2</v>
      </c>
      <c r="FL169" s="335">
        <f t="shared" si="271"/>
        <v>5.2178675954472099E-2</v>
      </c>
      <c r="FM169" s="335">
        <f t="shared" si="272"/>
        <v>5.2172700953765999E-2</v>
      </c>
      <c r="FN169" s="335">
        <f t="shared" si="273"/>
        <v>3.3278806736294783E-2</v>
      </c>
      <c r="FO169" s="335">
        <f t="shared" si="274"/>
        <v>9.8683488873566507E-3</v>
      </c>
      <c r="FP169" s="335">
        <f t="shared" si="275"/>
        <v>9.88217384347829E-3</v>
      </c>
      <c r="FQ169" s="335">
        <f t="shared" si="276"/>
        <v>8.0183682752347305E-3</v>
      </c>
      <c r="FR169" s="335">
        <f t="shared" si="277"/>
        <v>7.8205598319836794E-3</v>
      </c>
      <c r="FS169" s="335">
        <f t="shared" si="278"/>
        <v>7.7705101128409003E-3</v>
      </c>
      <c r="FT169" s="335">
        <f t="shared" si="279"/>
        <v>7.7499080674948602E-3</v>
      </c>
      <c r="FU169" s="335">
        <f t="shared" si="280"/>
        <v>7.6276556248612501E-3</v>
      </c>
      <c r="FV169" s="335">
        <f t="shared" si="281"/>
        <v>7.5183919209819098E-3</v>
      </c>
      <c r="FW169" s="335">
        <f t="shared" si="282"/>
        <v>7.5131480934889404E-3</v>
      </c>
      <c r="FX169" s="335">
        <f t="shared" si="283"/>
        <v>6.8948154849121281E-3</v>
      </c>
    </row>
    <row r="170" spans="1:180" x14ac:dyDescent="0.2">
      <c r="A170" s="305" t="str">
        <f>IF(LEFT(TRIM(TechData_All!AJ92),1)="*", _xlfn.CONCAT("*","R2"), "R2")</f>
        <v>R2</v>
      </c>
      <c r="B170" s="305" t="str">
        <f>TechData_All!A92</f>
        <v>TLPHE8515</v>
      </c>
      <c r="C170" s="305" t="str">
        <f>TechData_All!C92</f>
        <v>TL.E85X.P.HE85.2015</v>
      </c>
      <c r="D170" s="301" t="str">
        <f>TechData_All!D92</f>
        <v>bn-vmt, bn-vmt/a</v>
      </c>
      <c r="E170" s="301" t="str">
        <f>TechData_All!E92</f>
        <v>TLE85X</v>
      </c>
      <c r="F170" s="301" t="str">
        <f>TechData_All!F92</f>
        <v>TL</v>
      </c>
      <c r="G170" s="315" t="s">
        <v>820</v>
      </c>
      <c r="H170" s="315" t="s">
        <v>817</v>
      </c>
      <c r="I170" s="315">
        <v>1</v>
      </c>
      <c r="J170" s="315" t="str">
        <f t="shared" si="284"/>
        <v>Pickup-E85</v>
      </c>
      <c r="K170" s="335">
        <f>$I170*IF($G170="Pickup", SUMIFS(NewEmisData!E:E, NewEmisData!$A:$A, "Pickup", NewEmisData!$B:$B, $A170, NewEmisData!$C:$C, $H170, NewEmisData!$D:$D, K$2), SUMIFS(NewEmisData!E:E, NewEmisData!$A:$A, "LDV", NewEmisData!$B:$B, $A170, NewEmisData!$C:$C, $H170, NewEmisData!$D:$D, K$2))</f>
        <v>515.41265401278702</v>
      </c>
      <c r="L170" s="335">
        <f>$I170*IF($G170="Pickup", SUMIFS(NewEmisData!F:F, NewEmisData!$A:$A, "Pickup", NewEmisData!$B:$B, $A170, NewEmisData!$C:$C, $H170, NewEmisData!$D:$D, L$2), SUMIFS(NewEmisData!F:F, NewEmisData!$A:$A, "LDV", NewEmisData!$B:$B, $A170, NewEmisData!$C:$C, $H170, NewEmisData!$D:$D, L$2))</f>
        <v>495.72565072683199</v>
      </c>
      <c r="M170" s="335">
        <f>$I170*IF($G170="Pickup", SUMIFS(NewEmisData!G:G, NewEmisData!$A:$A, "Pickup", NewEmisData!$B:$B, $A170, NewEmisData!$C:$C, $H170, NewEmisData!$D:$D, M$2), SUMIFS(NewEmisData!G:G, NewEmisData!$A:$A, "LDV", NewEmisData!$B:$B, $A170, NewEmisData!$C:$C, $H170, NewEmisData!$D:$D, M$2))</f>
        <v>466.30284557048498</v>
      </c>
      <c r="N170" s="335">
        <f>$I170*IF($G170="Pickup", SUMIFS(NewEmisData!H:H, NewEmisData!$A:$A, "Pickup", NewEmisData!$B:$B, $A170, NewEmisData!$C:$C, $H170, NewEmisData!$D:$D, N$2), SUMIFS(NewEmisData!H:H, NewEmisData!$A:$A, "LDV", NewEmisData!$B:$B, $A170, NewEmisData!$C:$C, $H170, NewEmisData!$D:$D, N$2))</f>
        <v>400.49308832066498</v>
      </c>
      <c r="O170" s="335">
        <f>$I170*IF($G170="Pickup", SUMIFS(NewEmisData!I:I, NewEmisData!$A:$A, "Pickup", NewEmisData!$B:$B, $A170, NewEmisData!$C:$C, $H170, NewEmisData!$D:$D, O$2), SUMIFS(NewEmisData!I:I, NewEmisData!$A:$A, "LDV", NewEmisData!$B:$B, $A170, NewEmisData!$C:$C, $H170, NewEmisData!$D:$D, O$2))</f>
        <v>377.62070608234501</v>
      </c>
      <c r="P170" s="335">
        <f>$I170*IF($G170="Pickup", SUMIFS(NewEmisData!J:J, NewEmisData!$A:$A, "Pickup", NewEmisData!$B:$B, $A170, NewEmisData!$C:$C, $H170, NewEmisData!$D:$D, P$2), SUMIFS(NewEmisData!J:J, NewEmisData!$A:$A, "LDV", NewEmisData!$B:$B, $A170, NewEmisData!$C:$C, $H170, NewEmisData!$D:$D, P$2))</f>
        <v>366.58198756937298</v>
      </c>
      <c r="Q170" s="335">
        <f>$I170*IF($G170="Pickup", SUMIFS(NewEmisData!K:K, NewEmisData!$A:$A, "Pickup", NewEmisData!$B:$B, $A170, NewEmisData!$C:$C, $H170, NewEmisData!$D:$D, Q$2), SUMIFS(NewEmisData!K:K, NewEmisData!$A:$A, "LDV", NewEmisData!$B:$B, $A170, NewEmisData!$C:$C, $H170, NewEmisData!$D:$D, Q$2))</f>
        <v>357.18712420633602</v>
      </c>
      <c r="R170" s="335">
        <f>$I170*IF($G170="Pickup", SUMIFS(NewEmisData!L:L, NewEmisData!$A:$A, "Pickup", NewEmisData!$B:$B, $A170, NewEmisData!$C:$C, $H170, NewEmisData!$D:$D, R$2), SUMIFS(NewEmisData!L:L, NewEmisData!$A:$A, "LDV", NewEmisData!$B:$B, $A170, NewEmisData!$C:$C, $H170, NewEmisData!$D:$D, R$2))</f>
        <v>355.11774520420602</v>
      </c>
      <c r="S170" s="335">
        <f>$I170*IF($G170="Pickup", SUMIFS(NewEmisData!M:M, NewEmisData!$A:$A, "Pickup", NewEmisData!$B:$B, $A170, NewEmisData!$C:$C, $H170, NewEmisData!$D:$D, S$2), SUMIFS(NewEmisData!M:M, NewEmisData!$A:$A, "LDV", NewEmisData!$B:$B, $A170, NewEmisData!$C:$C, $H170, NewEmisData!$D:$D, S$2))</f>
        <v>355.010802692543</v>
      </c>
      <c r="T170" s="335">
        <v>0.26615030329306139</v>
      </c>
      <c r="U170" s="335">
        <f>$I170*IF($G170="Pickup", SUMIFS(NewEmisData!E:E, NewEmisData!$A:$A, "Pickup", NewEmisData!$B:$B, $A170, NewEmisData!$C:$C, $H170, NewEmisData!$D:$D, U$2), SUMIFS(NewEmisData!E:E, NewEmisData!$A:$A, "LDV", NewEmisData!$B:$B, $A170, NewEmisData!$C:$C, $H170, NewEmisData!$D:$D, U$2))</f>
        <v>5.8295553273583399E-2</v>
      </c>
      <c r="V170" s="335">
        <f>$I170*IF($G170="Pickup", SUMIFS(NewEmisData!F:F, NewEmisData!$A:$A, "Pickup", NewEmisData!$B:$B, $A170, NewEmisData!$C:$C, $H170, NewEmisData!$D:$D, V$2), SUMIFS(NewEmisData!F:F, NewEmisData!$A:$A, "LDV", NewEmisData!$B:$B, $A170, NewEmisData!$C:$C, $H170, NewEmisData!$D:$D, V$2))</f>
        <v>5.9591370571141403E-2</v>
      </c>
      <c r="W170" s="335">
        <f>$I170*IF($G170="Pickup", SUMIFS(NewEmisData!G:G, NewEmisData!$A:$A, "Pickup", NewEmisData!$B:$B, $A170, NewEmisData!$C:$C, $H170, NewEmisData!$D:$D, W$2), SUMIFS(NewEmisData!G:G, NewEmisData!$A:$A, "LDV", NewEmisData!$B:$B, $A170, NewEmisData!$C:$C, $H170, NewEmisData!$D:$D, W$2))</f>
        <v>4.34348090282081E-2</v>
      </c>
      <c r="X170" s="335">
        <f>$I170*IF($G170="Pickup", SUMIFS(NewEmisData!H:H, NewEmisData!$A:$A, "Pickup", NewEmisData!$B:$B, $A170, NewEmisData!$C:$C, $H170, NewEmisData!$D:$D, X$2), SUMIFS(NewEmisData!H:H, NewEmisData!$A:$A, "LDV", NewEmisData!$B:$B, $A170, NewEmisData!$C:$C, $H170, NewEmisData!$D:$D, X$2))</f>
        <v>3.7456512556011803E-2</v>
      </c>
      <c r="Y170" s="335">
        <f>$I170*IF($G170="Pickup", SUMIFS(NewEmisData!I:I, NewEmisData!$A:$A, "Pickup", NewEmisData!$B:$B, $A170, NewEmisData!$C:$C, $H170, NewEmisData!$D:$D, Y$2), SUMIFS(NewEmisData!I:I, NewEmisData!$A:$A, "LDV", NewEmisData!$B:$B, $A170, NewEmisData!$C:$C, $H170, NewEmisData!$D:$D, Y$2))</f>
        <v>4.06763963348045E-2</v>
      </c>
      <c r="Z170" s="335">
        <f>$I170*IF($G170="Pickup", SUMIFS(NewEmisData!J:J, NewEmisData!$A:$A, "Pickup", NewEmisData!$B:$B, $A170, NewEmisData!$C:$C, $H170, NewEmisData!$D:$D, Z$2), SUMIFS(NewEmisData!J:J, NewEmisData!$A:$A, "LDV", NewEmisData!$B:$B, $A170, NewEmisData!$C:$C, $H170, NewEmisData!$D:$D, Z$2))</f>
        <v>4.0146325631244401E-2</v>
      </c>
      <c r="AA170" s="335">
        <f>$I170*IF($G170="Pickup", SUMIFS(NewEmisData!K:K, NewEmisData!$A:$A, "Pickup", NewEmisData!$B:$B, $A170, NewEmisData!$C:$C, $H170, NewEmisData!$D:$D, AA$2), SUMIFS(NewEmisData!K:K, NewEmisData!$A:$A, "LDV", NewEmisData!$B:$B, $A170, NewEmisData!$C:$C, $H170, NewEmisData!$D:$D, AA$2))</f>
        <v>3.6623590197759702E-2</v>
      </c>
      <c r="AB170" s="335">
        <f>$I170*IF($G170="Pickup", SUMIFS(NewEmisData!L:L, NewEmisData!$A:$A, "Pickup", NewEmisData!$B:$B, $A170, NewEmisData!$C:$C, $H170, NewEmisData!$D:$D, AB$2), SUMIFS(NewEmisData!L:L, NewEmisData!$A:$A, "LDV", NewEmisData!$B:$B, $A170, NewEmisData!$C:$C, $H170, NewEmisData!$D:$D, AB$2))</f>
        <v>3.5619265894834197E-2</v>
      </c>
      <c r="AC170" s="335">
        <f>$I170*IF($G170="Pickup", SUMIFS(NewEmisData!M:M, NewEmisData!$A:$A, "Pickup", NewEmisData!$B:$B, $A170, NewEmisData!$C:$C, $H170, NewEmisData!$D:$D, AC$2), SUMIFS(NewEmisData!M:M, NewEmisData!$A:$A, "LDV", NewEmisData!$B:$B, $A170, NewEmisData!$C:$C, $H170, NewEmisData!$D:$D, AC$2))</f>
        <v>3.55243560811122E-2</v>
      </c>
      <c r="AD170" s="335">
        <v>5.9143404970885341E-2</v>
      </c>
      <c r="AE170" s="335">
        <f>$I170*IF($G170="Pickup", SUMIFS(NewEmisData!E:E, NewEmisData!$A:$A, "Pickup", NewEmisData!$B:$B, $A170, NewEmisData!$C:$C, $H170, NewEmisData!$D:$D, AE$2), SUMIFS(NewEmisData!E:E, NewEmisData!$A:$A, "LDV", NewEmisData!$B:$B, $A170, NewEmisData!$C:$C, $H170, NewEmisData!$D:$D, AE$2))</f>
        <v>5.4570842404449904E-3</v>
      </c>
      <c r="AF170" s="335">
        <f>$I170*IF($G170="Pickup", SUMIFS(NewEmisData!F:F, NewEmisData!$A:$A, "Pickup", NewEmisData!$B:$B, $A170, NewEmisData!$C:$C, $H170, NewEmisData!$D:$D, AF$2), SUMIFS(NewEmisData!F:F, NewEmisData!$A:$A, "LDV", NewEmisData!$B:$B, $A170, NewEmisData!$C:$C, $H170, NewEmisData!$D:$D, AF$2))</f>
        <v>5.2486432258605402E-3</v>
      </c>
      <c r="AG170" s="335">
        <f>$I170*IF($G170="Pickup", SUMIFS(NewEmisData!G:G, NewEmisData!$A:$A, "Pickup", NewEmisData!$B:$B, $A170, NewEmisData!$C:$C, $H170, NewEmisData!$D:$D, AG$2), SUMIFS(NewEmisData!G:G, NewEmisData!$A:$A, "LDV", NewEmisData!$B:$B, $A170, NewEmisData!$C:$C, $H170, NewEmisData!$D:$D, AG$2))</f>
        <v>3.5906289436545098E-3</v>
      </c>
      <c r="AH170" s="335">
        <f>$I170*IF($G170="Pickup", SUMIFS(NewEmisData!H:H, NewEmisData!$A:$A, "Pickup", NewEmisData!$B:$B, $A170, NewEmisData!$C:$C, $H170, NewEmisData!$D:$D, AH$2), SUMIFS(NewEmisData!H:H, NewEmisData!$A:$A, "LDV", NewEmisData!$B:$B, $A170, NewEmisData!$C:$C, $H170, NewEmisData!$D:$D, AH$2))</f>
        <v>3.08388077171356E-3</v>
      </c>
      <c r="AI170" s="335">
        <f>$I170*IF($G170="Pickup", SUMIFS(NewEmisData!I:I, NewEmisData!$A:$A, "Pickup", NewEmisData!$B:$B, $A170, NewEmisData!$C:$C, $H170, NewEmisData!$D:$D, AI$2), SUMIFS(NewEmisData!I:I, NewEmisData!$A:$A, "LDV", NewEmisData!$B:$B, $A170, NewEmisData!$C:$C, $H170, NewEmisData!$D:$D, AI$2))</f>
        <v>2.9077590629193999E-3</v>
      </c>
      <c r="AJ170" s="335">
        <f>$I170*IF($G170="Pickup", SUMIFS(NewEmisData!J:J, NewEmisData!$A:$A, "Pickup", NewEmisData!$B:$B, $A170, NewEmisData!$C:$C, $H170, NewEmisData!$D:$D, AJ$2), SUMIFS(NewEmisData!J:J, NewEmisData!$A:$A, "LDV", NewEmisData!$B:$B, $A170, NewEmisData!$C:$C, $H170, NewEmisData!$D:$D, AJ$2))</f>
        <v>2.8227580222666701E-3</v>
      </c>
      <c r="AK170" s="335">
        <f>$I170*IF($G170="Pickup", SUMIFS(NewEmisData!K:K, NewEmisData!$A:$A, "Pickup", NewEmisData!$B:$B, $A170, NewEmisData!$C:$C, $H170, NewEmisData!$D:$D, AK$2), SUMIFS(NewEmisData!K:K, NewEmisData!$A:$A, "LDV", NewEmisData!$B:$B, $A170, NewEmisData!$C:$C, $H170, NewEmisData!$D:$D, AK$2))</f>
        <v>2.7504160800125698E-3</v>
      </c>
      <c r="AL170" s="335">
        <f>$I170*IF($G170="Pickup", SUMIFS(NewEmisData!L:L, NewEmisData!$A:$A, "Pickup", NewEmisData!$B:$B, $A170, NewEmisData!$C:$C, $H170, NewEmisData!$D:$D, AL$2), SUMIFS(NewEmisData!L:L, NewEmisData!$A:$A, "LDV", NewEmisData!$B:$B, $A170, NewEmisData!$C:$C, $H170, NewEmisData!$D:$D, AL$2))</f>
        <v>2.7344800570114798E-3</v>
      </c>
      <c r="AM170" s="335">
        <f>$I170*IF($G170="Pickup", SUMIFS(NewEmisData!M:M, NewEmisData!$A:$A, "Pickup", NewEmisData!$B:$B, $A170, NewEmisData!$C:$C, $H170, NewEmisData!$D:$D, AM$2), SUMIFS(NewEmisData!M:M, NewEmisData!$A:$A, "LDV", NewEmisData!$B:$B, $A170, NewEmisData!$C:$C, $H170, NewEmisData!$D:$D, AM$2))</f>
        <v>2.7336583386878299E-3</v>
      </c>
      <c r="AN170" s="335">
        <v>2.5617670759243757E-3</v>
      </c>
      <c r="AO170" s="335">
        <f>$I170*IF($G170="Pickup", SUMIFS(NewEmisData!E:E, NewEmisData!$A:$A, "Pickup", NewEmisData!$B:$B, $A170, NewEmisData!$C:$C, $H170, NewEmisData!$D:$D, AO$2), SUMIFS(NewEmisData!E:E, NewEmisData!$A:$A, "LDV", NewEmisData!$B:$B, $A170, NewEmisData!$C:$C, $H170, NewEmisData!$D:$D, AO$2))</f>
        <v>7.4958502178649106E-2</v>
      </c>
      <c r="AP170" s="335">
        <f>$I170*IF($G170="Pickup", SUMIFS(NewEmisData!F:F, NewEmisData!$A:$A, "Pickup", NewEmisData!$B:$B, $A170, NewEmisData!$C:$C, $H170, NewEmisData!$D:$D, AP$2), SUMIFS(NewEmisData!F:F, NewEmisData!$A:$A, "LDV", NewEmisData!$B:$B, $A170, NewEmisData!$C:$C, $H170, NewEmisData!$D:$D, AP$2))</f>
        <v>7.4974450652183902E-2</v>
      </c>
      <c r="AQ170" s="335">
        <f>$I170*IF($G170="Pickup", SUMIFS(NewEmisData!G:G, NewEmisData!$A:$A, "Pickup", NewEmisData!$B:$B, $A170, NewEmisData!$C:$C, $H170, NewEmisData!$D:$D, AQ$2), SUMIFS(NewEmisData!G:G, NewEmisData!$A:$A, "LDV", NewEmisData!$B:$B, $A170, NewEmisData!$C:$C, $H170, NewEmisData!$D:$D, AQ$2))</f>
        <v>8.3100553062238305E-2</v>
      </c>
      <c r="AR170" s="335">
        <f>$I170*IF($G170="Pickup", SUMIFS(NewEmisData!H:H, NewEmisData!$A:$A, "Pickup", NewEmisData!$B:$B, $A170, NewEmisData!$C:$C, $H170, NewEmisData!$D:$D, AR$2), SUMIFS(NewEmisData!H:H, NewEmisData!$A:$A, "LDV", NewEmisData!$B:$B, $A170, NewEmisData!$C:$C, $H170, NewEmisData!$D:$D, AR$2))</f>
        <v>8.2857974810835594E-2</v>
      </c>
      <c r="AS170" s="335">
        <f>$I170*IF($G170="Pickup", SUMIFS(NewEmisData!I:I, NewEmisData!$A:$A, "Pickup", NewEmisData!$B:$B, $A170, NewEmisData!$C:$C, $H170, NewEmisData!$D:$D, AS$2), SUMIFS(NewEmisData!I:I, NewEmisData!$A:$A, "LDV", NewEmisData!$B:$B, $A170, NewEmisData!$C:$C, $H170, NewEmisData!$D:$D, AS$2))</f>
        <v>8.2640659736173794E-2</v>
      </c>
      <c r="AT170" s="335">
        <f>$I170*IF($G170="Pickup", SUMIFS(NewEmisData!J:J, NewEmisData!$A:$A, "Pickup", NewEmisData!$B:$B, $A170, NewEmisData!$C:$C, $H170, NewEmisData!$D:$D, AT$2), SUMIFS(NewEmisData!J:J, NewEmisData!$A:$A, "LDV", NewEmisData!$B:$B, $A170, NewEmisData!$C:$C, $H170, NewEmisData!$D:$D, AT$2))</f>
        <v>8.2467203946447701E-2</v>
      </c>
      <c r="AU170" s="335">
        <f>$I170*IF($G170="Pickup", SUMIFS(NewEmisData!K:K, NewEmisData!$A:$A, "Pickup", NewEmisData!$B:$B, $A170, NewEmisData!$C:$C, $H170, NewEmisData!$D:$D, AU$2), SUMIFS(NewEmisData!K:K, NewEmisData!$A:$A, "LDV", NewEmisData!$B:$B, $A170, NewEmisData!$C:$C, $H170, NewEmisData!$D:$D, AU$2))</f>
        <v>8.2214780047261696E-2</v>
      </c>
      <c r="AV170" s="335">
        <f>$I170*IF($G170="Pickup", SUMIFS(NewEmisData!L:L, NewEmisData!$A:$A, "Pickup", NewEmisData!$B:$B, $A170, NewEmisData!$C:$C, $H170, NewEmisData!$D:$D, AV$2), SUMIFS(NewEmisData!L:L, NewEmisData!$A:$A, "LDV", NewEmisData!$B:$B, $A170, NewEmisData!$C:$C, $H170, NewEmisData!$D:$D, AV$2))</f>
        <v>8.2083053969556105E-2</v>
      </c>
      <c r="AW170" s="335">
        <f>$I170*IF($G170="Pickup", SUMIFS(NewEmisData!M:M, NewEmisData!$A:$A, "Pickup", NewEmisData!$B:$B, $A170, NewEmisData!$C:$C, $H170, NewEmisData!$D:$D, AW$2), SUMIFS(NewEmisData!M:M, NewEmisData!$A:$A, "LDV", NewEmisData!$B:$B, $A170, NewEmisData!$C:$C, $H170, NewEmisData!$D:$D, AW$2))</f>
        <v>8.2064275936979694E-2</v>
      </c>
      <c r="AX170" s="335">
        <v>4.7785374819939178E-2</v>
      </c>
      <c r="AY170" s="335">
        <f>$I170*IF($G170="Pickup", SUMIFS(NewEmisData!E:E, NewEmisData!$A:$A, "Pickup", NewEmisData!$B:$B, $A170, NewEmisData!$C:$C, $H170, NewEmisData!$D:$D, AY$2), SUMIFS(NewEmisData!E:E, NewEmisData!$A:$A, "LDV", NewEmisData!$B:$B, $A170, NewEmisData!$C:$C, $H170, NewEmisData!$D:$D, AY$2))</f>
        <v>1.14324484698089E-2</v>
      </c>
      <c r="AZ170" s="335">
        <f>$I170*IF($G170="Pickup", SUMIFS(NewEmisData!F:F, NewEmisData!$A:$A, "Pickup", NewEmisData!$B:$B, $A170, NewEmisData!$C:$C, $H170, NewEmisData!$D:$D, AZ$2), SUMIFS(NewEmisData!F:F, NewEmisData!$A:$A, "LDV", NewEmisData!$B:$B, $A170, NewEmisData!$C:$C, $H170, NewEmisData!$D:$D, AZ$2))</f>
        <v>1.1442183487996501E-2</v>
      </c>
      <c r="BA170" s="335">
        <f>$I170*IF($G170="Pickup", SUMIFS(NewEmisData!G:G, NewEmisData!$A:$A, "Pickup", NewEmisData!$B:$B, $A170, NewEmisData!$C:$C, $H170, NewEmisData!$D:$D, BA$2), SUMIFS(NewEmisData!G:G, NewEmisData!$A:$A, "LDV", NewEmisData!$B:$B, $A170, NewEmisData!$C:$C, $H170, NewEmisData!$D:$D, BA$2))</f>
        <v>1.21598357028404E-2</v>
      </c>
      <c r="BB170" s="335">
        <f>$I170*IF($G170="Pickup", SUMIFS(NewEmisData!H:H, NewEmisData!$A:$A, "Pickup", NewEmisData!$B:$B, $A170, NewEmisData!$C:$C, $H170, NewEmisData!$D:$D, BB$2), SUMIFS(NewEmisData!H:H, NewEmisData!$A:$A, "LDV", NewEmisData!$B:$B, $A170, NewEmisData!$C:$C, $H170, NewEmisData!$D:$D, BB$2))</f>
        <v>1.1994642493857699E-2</v>
      </c>
      <c r="BC170" s="335">
        <f>$I170*IF($G170="Pickup", SUMIFS(NewEmisData!I:I, NewEmisData!$A:$A, "Pickup", NewEmisData!$B:$B, $A170, NewEmisData!$C:$C, $H170, NewEmisData!$D:$D, BC$2), SUMIFS(NewEmisData!I:I, NewEmisData!$A:$A, "LDV", NewEmisData!$B:$B, $A170, NewEmisData!$C:$C, $H170, NewEmisData!$D:$D, BC$2))</f>
        <v>1.1874164195326E-2</v>
      </c>
      <c r="BD170" s="335">
        <f>$I170*IF($G170="Pickup", SUMIFS(NewEmisData!J:J, NewEmisData!$A:$A, "Pickup", NewEmisData!$B:$B, $A170, NewEmisData!$C:$C, $H170, NewEmisData!$D:$D, BD$2), SUMIFS(NewEmisData!J:J, NewEmisData!$A:$A, "LDV", NewEmisData!$B:$B, $A170, NewEmisData!$C:$C, $H170, NewEmisData!$D:$D, BD$2))</f>
        <v>1.1764075510834899E-2</v>
      </c>
      <c r="BE170" s="335">
        <f>$I170*IF($G170="Pickup", SUMIFS(NewEmisData!K:K, NewEmisData!$A:$A, "Pickup", NewEmisData!$B:$B, $A170, NewEmisData!$C:$C, $H170, NewEmisData!$D:$D, BE$2), SUMIFS(NewEmisData!K:K, NewEmisData!$A:$A, "LDV", NewEmisData!$B:$B, $A170, NewEmisData!$C:$C, $H170, NewEmisData!$D:$D, BE$2))</f>
        <v>1.15478387003661E-2</v>
      </c>
      <c r="BF170" s="335">
        <f>$I170*IF($G170="Pickup", SUMIFS(NewEmisData!L:L, NewEmisData!$A:$A, "Pickup", NewEmisData!$B:$B, $A170, NewEmisData!$C:$C, $H170, NewEmisData!$D:$D, BF$2), SUMIFS(NewEmisData!L:L, NewEmisData!$A:$A, "LDV", NewEmisData!$B:$B, $A170, NewEmisData!$C:$C, $H170, NewEmisData!$D:$D, BF$2))</f>
        <v>1.1431497388677801E-2</v>
      </c>
      <c r="BG170" s="335">
        <f>$I170*IF($G170="Pickup", SUMIFS(NewEmisData!M:M, NewEmisData!$A:$A, "Pickup", NewEmisData!$B:$B, $A170, NewEmisData!$C:$C, $H170, NewEmisData!$D:$D, BG$2), SUMIFS(NewEmisData!M:M, NewEmisData!$A:$A, "LDV", NewEmisData!$B:$B, $A170, NewEmisData!$C:$C, $H170, NewEmisData!$D:$D, BG$2))</f>
        <v>1.14121873600136E-2</v>
      </c>
      <c r="BH170" s="335">
        <v>9.6257106650809981E-3</v>
      </c>
      <c r="BI170" s="335">
        <f>$I170*IF($G170="Pickup", SUMIFS(NewEmisData!E:E, NewEmisData!$A:$A, "Pickup", NewEmisData!$B:$B, $A170, NewEmisData!$C:$C, $H170, NewEmisData!$D:$D, BI$2), SUMIFS(NewEmisData!E:E, NewEmisData!$A:$A, "LDV", NewEmisData!$B:$B, $A170, NewEmisData!$C:$C, $H170, NewEmisData!$D:$D, BI$2))</f>
        <v>1.37802714517242</v>
      </c>
      <c r="BJ170" s="335">
        <f>$I170*IF($G170="Pickup", SUMIFS(NewEmisData!F:F, NewEmisData!$A:$A, "Pickup", NewEmisData!$B:$B, $A170, NewEmisData!$C:$C, $H170, NewEmisData!$D:$D, BJ$2), SUMIFS(NewEmisData!F:F, NewEmisData!$A:$A, "LDV", NewEmisData!$B:$B, $A170, NewEmisData!$C:$C, $H170, NewEmisData!$D:$D, BJ$2))</f>
        <v>1.30083566496208</v>
      </c>
      <c r="BK170" s="335">
        <f>$I170*IF($G170="Pickup", SUMIFS(NewEmisData!G:G, NewEmisData!$A:$A, "Pickup", NewEmisData!$B:$B, $A170, NewEmisData!$C:$C, $H170, NewEmisData!$D:$D, BK$2), SUMIFS(NewEmisData!G:G, NewEmisData!$A:$A, "LDV", NewEmisData!$B:$B, $A170, NewEmisData!$C:$C, $H170, NewEmisData!$D:$D, BK$2))</f>
        <v>0.87540940709524095</v>
      </c>
      <c r="BL170" s="335">
        <f>$I170*IF($G170="Pickup", SUMIFS(NewEmisData!H:H, NewEmisData!$A:$A, "Pickup", NewEmisData!$B:$B, $A170, NewEmisData!$C:$C, $H170, NewEmisData!$D:$D, BL$2), SUMIFS(NewEmisData!H:H, NewEmisData!$A:$A, "LDV", NewEmisData!$B:$B, $A170, NewEmisData!$C:$C, $H170, NewEmisData!$D:$D, BL$2))</f>
        <v>0.87878010351123403</v>
      </c>
      <c r="BM170" s="335">
        <f>$I170*IF($G170="Pickup", SUMIFS(NewEmisData!I:I, NewEmisData!$A:$A, "Pickup", NewEmisData!$B:$B, $A170, NewEmisData!$C:$C, $H170, NewEmisData!$D:$D, BM$2), SUMIFS(NewEmisData!I:I, NewEmisData!$A:$A, "LDV", NewEmisData!$B:$B, $A170, NewEmisData!$C:$C, $H170, NewEmisData!$D:$D, BM$2))</f>
        <v>0.95878236153507601</v>
      </c>
      <c r="BN170" s="335">
        <f>$I170*IF($G170="Pickup", SUMIFS(NewEmisData!J:J, NewEmisData!$A:$A, "Pickup", NewEmisData!$B:$B, $A170, NewEmisData!$C:$C, $H170, NewEmisData!$D:$D, BN$2), SUMIFS(NewEmisData!J:J, NewEmisData!$A:$A, "LDV", NewEmisData!$B:$B, $A170, NewEmisData!$C:$C, $H170, NewEmisData!$D:$D, BN$2))</f>
        <v>0.98699773415781999</v>
      </c>
      <c r="BO170" s="335">
        <f>$I170*IF($G170="Pickup", SUMIFS(NewEmisData!K:K, NewEmisData!$A:$A, "Pickup", NewEmisData!$B:$B, $A170, NewEmisData!$C:$C, $H170, NewEmisData!$D:$D, BO$2), SUMIFS(NewEmisData!K:K, NewEmisData!$A:$A, "LDV", NewEmisData!$B:$B, $A170, NewEmisData!$C:$C, $H170, NewEmisData!$D:$D, BO$2))</f>
        <v>0.94024778298368095</v>
      </c>
      <c r="BP170" s="335">
        <f>$I170*IF($G170="Pickup", SUMIFS(NewEmisData!L:L, NewEmisData!$A:$A, "Pickup", NewEmisData!$B:$B, $A170, NewEmisData!$C:$C, $H170, NewEmisData!$D:$D, BP$2), SUMIFS(NewEmisData!L:L, NewEmisData!$A:$A, "LDV", NewEmisData!$B:$B, $A170, NewEmisData!$C:$C, $H170, NewEmisData!$D:$D, BP$2))</f>
        <v>0.92418183786495101</v>
      </c>
      <c r="BQ170" s="335">
        <f>$I170*IF($G170="Pickup", SUMIFS(NewEmisData!M:M, NewEmisData!$A:$A, "Pickup", NewEmisData!$B:$B, $A170, NewEmisData!$C:$C, $H170, NewEmisData!$D:$D, BQ$2), SUMIFS(NewEmisData!M:M, NewEmisData!$A:$A, "LDV", NewEmisData!$B:$B, $A170, NewEmisData!$C:$C, $H170, NewEmisData!$D:$D, BQ$2))</f>
        <v>0.92226532816617202</v>
      </c>
      <c r="BR170" s="335">
        <v>1.4092345254837961</v>
      </c>
      <c r="BS170" s="335">
        <f>$I170*IF($G170="Pickup", SUMIFS(NewEmisData!E:E, NewEmisData!$A:$A, "Pickup", NewEmisData!$B:$B, $A170, NewEmisData!$C:$C, $H170, NewEmisData!$D:$D, BS$2), SUMIFS(NewEmisData!E:E, NewEmisData!$A:$A, "LDV", NewEmisData!$B:$B, $A170, NewEmisData!$C:$C, $H170, NewEmisData!$D:$D, BS$2))</f>
        <v>0.117913716501515</v>
      </c>
      <c r="BT170" s="335">
        <f>$I170*IF($G170="Pickup", SUMIFS(NewEmisData!F:F, NewEmisData!$A:$A, "Pickup", NewEmisData!$B:$B, $A170, NewEmisData!$C:$C, $H170, NewEmisData!$D:$D, BT$2), SUMIFS(NewEmisData!F:F, NewEmisData!$A:$A, "LDV", NewEmisData!$B:$B, $A170, NewEmisData!$C:$C, $H170, NewEmisData!$D:$D, BT$2))</f>
        <v>0.119649340903695</v>
      </c>
      <c r="BU170" s="335">
        <f>$I170*IF($G170="Pickup", SUMIFS(NewEmisData!G:G, NewEmisData!$A:$A, "Pickup", NewEmisData!$B:$B, $A170, NewEmisData!$C:$C, $H170, NewEmisData!$D:$D, BU$2), SUMIFS(NewEmisData!G:G, NewEmisData!$A:$A, "LDV", NewEmisData!$B:$B, $A170, NewEmisData!$C:$C, $H170, NewEmisData!$D:$D, BU$2))</f>
        <v>9.1186604194235701E-2</v>
      </c>
      <c r="BV170" s="335">
        <f>$I170*IF($G170="Pickup", SUMIFS(NewEmisData!H:H, NewEmisData!$A:$A, "Pickup", NewEmisData!$B:$B, $A170, NewEmisData!$C:$C, $H170, NewEmisData!$D:$D, BV$2), SUMIFS(NewEmisData!H:H, NewEmisData!$A:$A, "LDV", NewEmisData!$B:$B, $A170, NewEmisData!$C:$C, $H170, NewEmisData!$D:$D, BV$2))</f>
        <v>8.4381087820456904E-2</v>
      </c>
      <c r="BW170" s="335">
        <f>$I170*IF($G170="Pickup", SUMIFS(NewEmisData!I:I, NewEmisData!$A:$A, "Pickup", NewEmisData!$B:$B, $A170, NewEmisData!$C:$C, $H170, NewEmisData!$D:$D, BW$2), SUMIFS(NewEmisData!I:I, NewEmisData!$A:$A, "LDV", NewEmisData!$B:$B, $A170, NewEmisData!$C:$C, $H170, NewEmisData!$D:$D, BW$2))</f>
        <v>9.8638062869227605E-2</v>
      </c>
      <c r="BX170" s="335">
        <f>$I170*IF($G170="Pickup", SUMIFS(NewEmisData!J:J, NewEmisData!$A:$A, "Pickup", NewEmisData!$B:$B, $A170, NewEmisData!$C:$C, $H170, NewEmisData!$D:$D, BX$2), SUMIFS(NewEmisData!J:J, NewEmisData!$A:$A, "LDV", NewEmisData!$B:$B, $A170, NewEmisData!$C:$C, $H170, NewEmisData!$D:$D, BX$2))</f>
        <v>0.114388040384416</v>
      </c>
      <c r="BY170" s="335">
        <f>$I170*IF($G170="Pickup", SUMIFS(NewEmisData!K:K, NewEmisData!$A:$A, "Pickup", NewEmisData!$B:$B, $A170, NewEmisData!$C:$C, $H170, NewEmisData!$D:$D, BY$2), SUMIFS(NewEmisData!K:K, NewEmisData!$A:$A, "LDV", NewEmisData!$B:$B, $A170, NewEmisData!$C:$C, $H170, NewEmisData!$D:$D, BY$2))</f>
        <v>0.11968740793598</v>
      </c>
      <c r="BZ170" s="335">
        <f>$I170*IF($G170="Pickup", SUMIFS(NewEmisData!L:L, NewEmisData!$A:$A, "Pickup", NewEmisData!$B:$B, $A170, NewEmisData!$C:$C, $H170, NewEmisData!$D:$D, BZ$2), SUMIFS(NewEmisData!L:L, NewEmisData!$A:$A, "LDV", NewEmisData!$B:$B, $A170, NewEmisData!$C:$C, $H170, NewEmisData!$D:$D, BZ$2))</f>
        <v>0.12061554738703199</v>
      </c>
      <c r="CA170" s="335">
        <f>$I170*IF($G170="Pickup", SUMIFS(NewEmisData!M:M, NewEmisData!$A:$A, "Pickup", NewEmisData!$B:$B, $A170, NewEmisData!$C:$C, $H170, NewEmisData!$D:$D, CA$2), SUMIFS(NewEmisData!M:M, NewEmisData!$A:$A, "LDV", NewEmisData!$B:$B, $A170, NewEmisData!$C:$C, $H170, NewEmisData!$D:$D, CA$2))</f>
        <v>0.121934177960836</v>
      </c>
      <c r="CB170" s="335">
        <v>6.0597963453520649E-2</v>
      </c>
      <c r="CC170" s="335">
        <f>$I170*IF($G170="Pickup", SUMIFS(NewEmisData!E:E, NewEmisData!$A:$A, "Pickup", NewEmisData!$B:$B, $A170, NewEmisData!$C:$C, $H170, NewEmisData!$D:$D, CC$2), SUMIFS(NewEmisData!E:E, NewEmisData!$A:$A, "LDV", NewEmisData!$B:$B, $A170, NewEmisData!$C:$C, $H170, NewEmisData!$D:$D, CC$2))</f>
        <v>1.9153443064588101E-2</v>
      </c>
      <c r="CD170" s="335">
        <f>$I170*IF($G170="Pickup", SUMIFS(NewEmisData!F:F, NewEmisData!$A:$A, "Pickup", NewEmisData!$B:$B, $A170, NewEmisData!$C:$C, $H170, NewEmisData!$D:$D, CD$2), SUMIFS(NewEmisData!F:F, NewEmisData!$A:$A, "LDV", NewEmisData!$B:$B, $A170, NewEmisData!$C:$C, $H170, NewEmisData!$D:$D, CD$2))</f>
        <v>1.91502983440139E-2</v>
      </c>
      <c r="CE170" s="335">
        <f>$I170*IF($G170="Pickup", SUMIFS(NewEmisData!G:G, NewEmisData!$A:$A, "Pickup", NewEmisData!$B:$B, $A170, NewEmisData!$C:$C, $H170, NewEmisData!$D:$D, CE$2), SUMIFS(NewEmisData!G:G, NewEmisData!$A:$A, "LDV", NewEmisData!$B:$B, $A170, NewEmisData!$C:$C, $H170, NewEmisData!$D:$D, CE$2))</f>
        <v>2.2090267694899999E-2</v>
      </c>
      <c r="CF170" s="335">
        <f>$I170*IF($G170="Pickup", SUMIFS(NewEmisData!H:H, NewEmisData!$A:$A, "Pickup", NewEmisData!$B:$B, $A170, NewEmisData!$C:$C, $H170, NewEmisData!$D:$D, CF$2), SUMIFS(NewEmisData!H:H, NewEmisData!$A:$A, "LDV", NewEmisData!$B:$B, $A170, NewEmisData!$C:$C, $H170, NewEmisData!$D:$D, CF$2))</f>
        <v>2.26950958904912E-2</v>
      </c>
      <c r="CG170" s="335">
        <f>$I170*IF($G170="Pickup", SUMIFS(NewEmisData!I:I, NewEmisData!$A:$A, "Pickup", NewEmisData!$B:$B, $A170, NewEmisData!$C:$C, $H170, NewEmisData!$D:$D, CG$2), SUMIFS(NewEmisData!I:I, NewEmisData!$A:$A, "LDV", NewEmisData!$B:$B, $A170, NewEmisData!$C:$C, $H170, NewEmisData!$D:$D, CG$2))</f>
        <v>2.4445612524484201E-2</v>
      </c>
      <c r="CH170" s="335">
        <f>$I170*IF($G170="Pickup", SUMIFS(NewEmisData!J:J, NewEmisData!$A:$A, "Pickup", NewEmisData!$B:$B, $A170, NewEmisData!$C:$C, $H170, NewEmisData!$D:$D, CH$2), SUMIFS(NewEmisData!J:J, NewEmisData!$A:$A, "LDV", NewEmisData!$B:$B, $A170, NewEmisData!$C:$C, $H170, NewEmisData!$D:$D, CH$2))</f>
        <v>2.5440380235682E-2</v>
      </c>
      <c r="CI170" s="335">
        <f>$I170*IF($G170="Pickup", SUMIFS(NewEmisData!K:K, NewEmisData!$A:$A, "Pickup", NewEmisData!$B:$B, $A170, NewEmisData!$C:$C, $H170, NewEmisData!$D:$D, CI$2), SUMIFS(NewEmisData!K:K, NewEmisData!$A:$A, "LDV", NewEmisData!$B:$B, $A170, NewEmisData!$C:$C, $H170, NewEmisData!$D:$D, CI$2))</f>
        <v>2.5676089284231901E-2</v>
      </c>
      <c r="CJ170" s="335">
        <f>$I170*IF($G170="Pickup", SUMIFS(NewEmisData!L:L, NewEmisData!$A:$A, "Pickup", NewEmisData!$B:$B, $A170, NewEmisData!$C:$C, $H170, NewEmisData!$D:$D, CJ$2), SUMIFS(NewEmisData!L:L, NewEmisData!$A:$A, "LDV", NewEmisData!$B:$B, $A170, NewEmisData!$C:$C, $H170, NewEmisData!$D:$D, CJ$2))</f>
        <v>2.5706985053954402E-2</v>
      </c>
      <c r="CK170" s="335">
        <f>$I170*IF($G170="Pickup", SUMIFS(NewEmisData!M:M, NewEmisData!$A:$A, "Pickup", NewEmisData!$B:$B, $A170, NewEmisData!$C:$C, $H170, NewEmisData!$D:$D, CK$2), SUMIFS(NewEmisData!M:M, NewEmisData!$A:$A, "LDV", NewEmisData!$B:$B, $A170, NewEmisData!$C:$C, $H170, NewEmisData!$D:$D, CK$2))</f>
        <v>2.5675944967264101E-2</v>
      </c>
      <c r="CL170" s="335">
        <v>2.191731487598363E-2</v>
      </c>
      <c r="CM170" s="335">
        <f>$I170*IF($G170="Pickup", SUMIFS(NewEmisData!E:E, NewEmisData!$A:$A, "Pickup", NewEmisData!$B:$B, $A170, NewEmisData!$C:$C, $H170, NewEmisData!$D:$D, CM$2), SUMIFS(NewEmisData!E:E, NewEmisData!$A:$A, "LDV", NewEmisData!$B:$B, $A170, NewEmisData!$C:$C, $H170, NewEmisData!$D:$D, CM$2))</f>
        <v>7.5143398418471103E-3</v>
      </c>
      <c r="CN170" s="335">
        <f>$I170*IF($G170="Pickup", SUMIFS(NewEmisData!F:F, NewEmisData!$A:$A, "Pickup", NewEmisData!$B:$B, $A170, NewEmisData!$C:$C, $H170, NewEmisData!$D:$D, CN$2), SUMIFS(NewEmisData!F:F, NewEmisData!$A:$A, "LDV", NewEmisData!$B:$B, $A170, NewEmisData!$C:$C, $H170, NewEmisData!$D:$D, CN$2))</f>
        <v>7.7747676486324101E-3</v>
      </c>
      <c r="CO170" s="335">
        <f>$I170*IF($G170="Pickup", SUMIFS(NewEmisData!G:G, NewEmisData!$A:$A, "Pickup", NewEmisData!$B:$B, $A170, NewEmisData!$C:$C, $H170, NewEmisData!$D:$D, CO$2), SUMIFS(NewEmisData!G:G, NewEmisData!$A:$A, "LDV", NewEmisData!$B:$B, $A170, NewEmisData!$C:$C, $H170, NewEmisData!$D:$D, CO$2))</f>
        <v>8.4209380539081707E-3</v>
      </c>
      <c r="CP170" s="335">
        <f>$I170*IF($G170="Pickup", SUMIFS(NewEmisData!H:H, NewEmisData!$A:$A, "Pickup", NewEmisData!$B:$B, $A170, NewEmisData!$C:$C, $H170, NewEmisData!$D:$D, CP$2), SUMIFS(NewEmisData!H:H, NewEmisData!$A:$A, "LDV", NewEmisData!$B:$B, $A170, NewEmisData!$C:$C, $H170, NewEmisData!$D:$D, CP$2))</f>
        <v>8.6367770895569608E-3</v>
      </c>
      <c r="CQ170" s="335">
        <f>$I170*IF($G170="Pickup", SUMIFS(NewEmisData!I:I, NewEmisData!$A:$A, "Pickup", NewEmisData!$B:$B, $A170, NewEmisData!$C:$C, $H170, NewEmisData!$D:$D, CQ$2), SUMIFS(NewEmisData!I:I, NewEmisData!$A:$A, "LDV", NewEmisData!$B:$B, $A170, NewEmisData!$C:$C, $H170, NewEmisData!$D:$D, CQ$2))</f>
        <v>8.9843659219336104E-3</v>
      </c>
      <c r="CR170" s="335">
        <f>$I170*IF($G170="Pickup", SUMIFS(NewEmisData!J:J, NewEmisData!$A:$A, "Pickup", NewEmisData!$B:$B, $A170, NewEmisData!$C:$C, $H170, NewEmisData!$D:$D, CR$2), SUMIFS(NewEmisData!J:J, NewEmisData!$A:$A, "LDV", NewEmisData!$B:$B, $A170, NewEmisData!$C:$C, $H170, NewEmisData!$D:$D, CR$2))</f>
        <v>9.3140146264257505E-3</v>
      </c>
      <c r="CS170" s="335">
        <f>$I170*IF($G170="Pickup", SUMIFS(NewEmisData!K:K, NewEmisData!$A:$A, "Pickup", NewEmisData!$B:$B, $A170, NewEmisData!$C:$C, $H170, NewEmisData!$D:$D, CS$2), SUMIFS(NewEmisData!K:K, NewEmisData!$A:$A, "LDV", NewEmisData!$B:$B, $A170, NewEmisData!$C:$C, $H170, NewEmisData!$D:$D, CS$2))</f>
        <v>9.4267001115218105E-3</v>
      </c>
      <c r="CT170" s="335">
        <f>$I170*IF($G170="Pickup", SUMIFS(NewEmisData!L:L, NewEmisData!$A:$A, "Pickup", NewEmisData!$B:$B, $A170, NewEmisData!$C:$C, $H170, NewEmisData!$D:$D, CT$2), SUMIFS(NewEmisData!L:L, NewEmisData!$A:$A, "LDV", NewEmisData!$B:$B, $A170, NewEmisData!$C:$C, $H170, NewEmisData!$D:$D, CT$2))</f>
        <v>9.4486020833409803E-3</v>
      </c>
      <c r="CU170" s="335">
        <f>$I170*IF($G170="Pickup", SUMIFS(NewEmisData!M:M, NewEmisData!$A:$A, "Pickup", NewEmisData!$B:$B, $A170, NewEmisData!$C:$C, $H170, NewEmisData!$D:$D, CU$2), SUMIFS(NewEmisData!M:M, NewEmisData!$A:$A, "LDV", NewEmisData!$B:$B, $A170, NewEmisData!$C:$C, $H170, NewEmisData!$D:$D, CU$2))</f>
        <v>9.4520600489361901E-3</v>
      </c>
      <c r="CV170" s="335">
        <v>6.7952138994962314E-3</v>
      </c>
      <c r="CW170" s="335">
        <v>3.2737236720533996E-3</v>
      </c>
      <c r="CX170" s="335">
        <v>2.6781003095548879E-3</v>
      </c>
      <c r="CY170" s="335">
        <v>2.1676078198661908E-3</v>
      </c>
      <c r="CZ170" s="335">
        <v>1.8280427673966254E-3</v>
      </c>
      <c r="DA170" s="335">
        <v>1.3974317339333041E-3</v>
      </c>
      <c r="DB170" s="335">
        <v>1.0983679193551715E-3</v>
      </c>
      <c r="DC170" s="335">
        <v>1.0621406649517317E-3</v>
      </c>
      <c r="DD170" s="335">
        <v>1.0419409873215341E-3</v>
      </c>
      <c r="DE170" s="335">
        <v>1.0353827915676214E-3</v>
      </c>
      <c r="DF170" s="335">
        <v>1.0353827915676214E-3</v>
      </c>
      <c r="DG170" s="335">
        <f>$I170*IF($G170="Pickup", SUMIFS(NewEmisData!E:E, NewEmisData!$A:$A, "Pickup", NewEmisData!$B:$B, $A170, NewEmisData!$C:$C, $H170, NewEmisData!$D:$D, DG$2), SUMIFS(NewEmisData!E:E, NewEmisData!$A:$A, "LDV", NewEmisData!$B:$B, $A170, NewEmisData!$C:$C, $H170, NewEmisData!$D:$D, DG$2))</f>
        <v>0</v>
      </c>
      <c r="DH170" s="335">
        <f>$I170*IF($G170="Pickup", SUMIFS(NewEmisData!F:F, NewEmisData!$A:$A, "Pickup", NewEmisData!$B:$B, $A170, NewEmisData!$C:$C, $H170, NewEmisData!$D:$D, DH$2), SUMIFS(NewEmisData!F:F, NewEmisData!$A:$A, "LDV", NewEmisData!$B:$B, $A170, NewEmisData!$C:$C, $H170, NewEmisData!$D:$D, DH$2))</f>
        <v>0</v>
      </c>
      <c r="DI170" s="335">
        <f>$I170*IF($G170="Pickup", SUMIFS(NewEmisData!G:G, NewEmisData!$A:$A, "Pickup", NewEmisData!$B:$B, $A170, NewEmisData!$C:$C, $H170, NewEmisData!$D:$D, DI$2), SUMIFS(NewEmisData!G:G, NewEmisData!$A:$A, "LDV", NewEmisData!$B:$B, $A170, NewEmisData!$C:$C, $H170, NewEmisData!$D:$D, DI$2))</f>
        <v>0</v>
      </c>
      <c r="DJ170" s="335">
        <f>$I170*IF($G170="Pickup", SUMIFS(NewEmisData!H:H, NewEmisData!$A:$A, "Pickup", NewEmisData!$B:$B, $A170, NewEmisData!$C:$C, $H170, NewEmisData!$D:$D, DJ$2), SUMIFS(NewEmisData!H:H, NewEmisData!$A:$A, "LDV", NewEmisData!$B:$B, $A170, NewEmisData!$C:$C, $H170, NewEmisData!$D:$D, DJ$2))</f>
        <v>0</v>
      </c>
      <c r="DK170" s="335">
        <f>$I170*IF($G170="Pickup", SUMIFS(NewEmisData!I:I, NewEmisData!$A:$A, "Pickup", NewEmisData!$B:$B, $A170, NewEmisData!$C:$C, $H170, NewEmisData!$D:$D, DK$2), SUMIFS(NewEmisData!I:I, NewEmisData!$A:$A, "LDV", NewEmisData!$B:$B, $A170, NewEmisData!$C:$C, $H170, NewEmisData!$D:$D, DK$2))</f>
        <v>0</v>
      </c>
      <c r="DL170" s="335">
        <f>$I170*IF($G170="Pickup", SUMIFS(NewEmisData!J:J, NewEmisData!$A:$A, "Pickup", NewEmisData!$B:$B, $A170, NewEmisData!$C:$C, $H170, NewEmisData!$D:$D, DL$2), SUMIFS(NewEmisData!J:J, NewEmisData!$A:$A, "LDV", NewEmisData!$B:$B, $A170, NewEmisData!$C:$C, $H170, NewEmisData!$D:$D, DL$2))</f>
        <v>0</v>
      </c>
      <c r="DM170" s="335">
        <f>$I170*IF($G170="Pickup", SUMIFS(NewEmisData!K:K, NewEmisData!$A:$A, "Pickup", NewEmisData!$B:$B, $A170, NewEmisData!$C:$C, $H170, NewEmisData!$D:$D, DM$2), SUMIFS(NewEmisData!K:K, NewEmisData!$A:$A, "LDV", NewEmisData!$B:$B, $A170, NewEmisData!$C:$C, $H170, NewEmisData!$D:$D, DM$2))</f>
        <v>0</v>
      </c>
      <c r="DN170" s="335">
        <f>$I170*IF($G170="Pickup", SUMIFS(NewEmisData!L:L, NewEmisData!$A:$A, "Pickup", NewEmisData!$B:$B, $A170, NewEmisData!$C:$C, $H170, NewEmisData!$D:$D, DN$2), SUMIFS(NewEmisData!L:L, NewEmisData!$A:$A, "LDV", NewEmisData!$B:$B, $A170, NewEmisData!$C:$C, $H170, NewEmisData!$D:$D, DN$2))</f>
        <v>0</v>
      </c>
      <c r="DO170" s="335">
        <f>$I170*IF($G170="Pickup", SUMIFS(NewEmisData!M:M, NewEmisData!$A:$A, "Pickup", NewEmisData!$B:$B, $A170, NewEmisData!$C:$C, $H170, NewEmisData!$D:$D, DO$2), SUMIFS(NewEmisData!M:M, NewEmisData!$A:$A, "LDV", NewEmisData!$B:$B, $A170, NewEmisData!$C:$C, $H170, NewEmisData!$D:$D, DO$2))</f>
        <v>0</v>
      </c>
      <c r="DP170" s="335">
        <v>2.1093869642803405E-3</v>
      </c>
      <c r="DQ170" s="335">
        <f>$I170*IF($G170="Pickup", SUMIFS(NewEmisData!E:E, NewEmisData!$A:$A, "Pickup", NewEmisData!$B:$B, $A170, NewEmisData!$C:$C, $H170, NewEmisData!$D:$D, DQ$2), SUMIFS(NewEmisData!E:E, NewEmisData!$A:$A, "LDV", NewEmisData!$B:$B, $A170, NewEmisData!$C:$C, $H170, NewEmisData!$D:$D, DQ$2))</f>
        <v>1.9229529424429001E-2</v>
      </c>
      <c r="DR170" s="335">
        <f>$I170*IF($G170="Pickup", SUMIFS(NewEmisData!F:F, NewEmisData!$A:$A, "Pickup", NewEmisData!$B:$B, $A170, NewEmisData!$C:$C, $H170, NewEmisData!$D:$D, DR$2), SUMIFS(NewEmisData!F:F, NewEmisData!$A:$A, "LDV", NewEmisData!$B:$B, $A170, NewEmisData!$C:$C, $H170, NewEmisData!$D:$D, DR$2))</f>
        <v>1.91268849809236E-2</v>
      </c>
      <c r="DS170" s="335">
        <f>$I170*IF($G170="Pickup", SUMIFS(NewEmisData!G:G, NewEmisData!$A:$A, "Pickup", NewEmisData!$B:$B, $A170, NewEmisData!$C:$C, $H170, NewEmisData!$D:$D, DS$2), SUMIFS(NewEmisData!G:G, NewEmisData!$A:$A, "LDV", NewEmisData!$B:$B, $A170, NewEmisData!$C:$C, $H170, NewEmisData!$D:$D, DS$2))</f>
        <v>1.43214666973042E-2</v>
      </c>
      <c r="DT170" s="335">
        <f>$I170*IF($G170="Pickup", SUMIFS(NewEmisData!H:H, NewEmisData!$A:$A, "Pickup", NewEmisData!$B:$B, $A170, NewEmisData!$C:$C, $H170, NewEmisData!$D:$D, DT$2), SUMIFS(NewEmisData!H:H, NewEmisData!$A:$A, "LDV", NewEmisData!$B:$B, $A170, NewEmisData!$C:$C, $H170, NewEmisData!$D:$D, DT$2))</f>
        <v>1.0342514061695601E-2</v>
      </c>
      <c r="DU170" s="335">
        <f>$I170*IF($G170="Pickup", SUMIFS(NewEmisData!I:I, NewEmisData!$A:$A, "Pickup", NewEmisData!$B:$B, $A170, NewEmisData!$C:$C, $H170, NewEmisData!$D:$D, DU$2), SUMIFS(NewEmisData!I:I, NewEmisData!$A:$A, "LDV", NewEmisData!$B:$B, $A170, NewEmisData!$C:$C, $H170, NewEmisData!$D:$D, DU$2))</f>
        <v>8.8213910246114895E-3</v>
      </c>
      <c r="DV170" s="335">
        <f>$I170*IF($G170="Pickup", SUMIFS(NewEmisData!J:J, NewEmisData!$A:$A, "Pickup", NewEmisData!$B:$B, $A170, NewEmisData!$C:$C, $H170, NewEmisData!$D:$D, DV$2), SUMIFS(NewEmisData!J:J, NewEmisData!$A:$A, "LDV", NewEmisData!$B:$B, $A170, NewEmisData!$C:$C, $H170, NewEmisData!$D:$D, DV$2))</f>
        <v>8.1673049072156102E-3</v>
      </c>
      <c r="DW170" s="335">
        <f>$I170*IF($G170="Pickup", SUMIFS(NewEmisData!K:K, NewEmisData!$A:$A, "Pickup", NewEmisData!$B:$B, $A170, NewEmisData!$C:$C, $H170, NewEmisData!$D:$D, DW$2), SUMIFS(NewEmisData!K:K, NewEmisData!$A:$A, "LDV", NewEmisData!$B:$B, $A170, NewEmisData!$C:$C, $H170, NewEmisData!$D:$D, DW$2))</f>
        <v>7.7752393791103496E-3</v>
      </c>
      <c r="DX170" s="335">
        <f>$I170*IF($G170="Pickup", SUMIFS(NewEmisData!L:L, NewEmisData!$A:$A, "Pickup", NewEmisData!$B:$B, $A170, NewEmisData!$C:$C, $H170, NewEmisData!$D:$D, DX$2), SUMIFS(NewEmisData!L:L, NewEmisData!$A:$A, "LDV", NewEmisData!$B:$B, $A170, NewEmisData!$C:$C, $H170, NewEmisData!$D:$D, DX$2))</f>
        <v>7.69714391476515E-3</v>
      </c>
      <c r="DY170" s="335">
        <f>$I170*IF($G170="Pickup", SUMIFS(NewEmisData!M:M, NewEmisData!$A:$A, "Pickup", NewEmisData!$B:$B, $A170, NewEmisData!$C:$C, $H170, NewEmisData!$D:$D, DY$2), SUMIFS(NewEmisData!M:M, NewEmisData!$A:$A, "LDV", NewEmisData!$B:$B, $A170, NewEmisData!$C:$C, $H170, NewEmisData!$D:$D, DY$2))</f>
        <v>7.7053003946507201E-3</v>
      </c>
      <c r="DZ170" s="335">
        <v>1.0483433406910452E-2</v>
      </c>
      <c r="EA170" s="335">
        <f t="shared" si="234"/>
        <v>515.41265401278702</v>
      </c>
      <c r="EB170" s="335">
        <f t="shared" si="235"/>
        <v>495.72565072683199</v>
      </c>
      <c r="EC170" s="335">
        <f t="shared" si="236"/>
        <v>466.30284557048498</v>
      </c>
      <c r="ED170" s="335">
        <f t="shared" si="237"/>
        <v>400.49308832066498</v>
      </c>
      <c r="EE170" s="335">
        <f t="shared" si="238"/>
        <v>377.62070608234501</v>
      </c>
      <c r="EF170" s="335">
        <f t="shared" si="239"/>
        <v>366.58198756937298</v>
      </c>
      <c r="EG170" s="335">
        <f t="shared" si="240"/>
        <v>357.18712420633602</v>
      </c>
      <c r="EH170" s="335">
        <f t="shared" si="241"/>
        <v>355.11774520420602</v>
      </c>
      <c r="EI170" s="335">
        <f t="shared" si="242"/>
        <v>355.010802692543</v>
      </c>
      <c r="EJ170" s="335">
        <f t="shared" si="243"/>
        <v>0.26615030329306139</v>
      </c>
      <c r="EK170" s="335">
        <f t="shared" si="244"/>
        <v>5.8295553273583399E-2</v>
      </c>
      <c r="EL170" s="335">
        <f t="shared" si="245"/>
        <v>5.9591370571141403E-2</v>
      </c>
      <c r="EM170" s="335">
        <f t="shared" si="246"/>
        <v>4.34348090282081E-2</v>
      </c>
      <c r="EN170" s="335">
        <f t="shared" si="247"/>
        <v>3.7456512556011803E-2</v>
      </c>
      <c r="EO170" s="335">
        <f t="shared" si="248"/>
        <v>4.06763963348045E-2</v>
      </c>
      <c r="EP170" s="335">
        <f t="shared" si="249"/>
        <v>4.0146325631244401E-2</v>
      </c>
      <c r="EQ170" s="335">
        <f t="shared" si="250"/>
        <v>3.6623590197759702E-2</v>
      </c>
      <c r="ER170" s="335">
        <f t="shared" si="251"/>
        <v>3.5619265894834197E-2</v>
      </c>
      <c r="ES170" s="335">
        <f t="shared" si="252"/>
        <v>3.55243560811122E-2</v>
      </c>
      <c r="ET170" s="335">
        <f t="shared" si="253"/>
        <v>5.9143404970885341E-2</v>
      </c>
      <c r="EU170" s="335">
        <f t="shared" si="254"/>
        <v>5.4570842404449904E-3</v>
      </c>
      <c r="EV170" s="335">
        <f t="shared" si="255"/>
        <v>5.2486432258605402E-3</v>
      </c>
      <c r="EW170" s="335">
        <f t="shared" si="256"/>
        <v>3.5906289436545098E-3</v>
      </c>
      <c r="EX170" s="335">
        <f t="shared" si="257"/>
        <v>3.08388077171356E-3</v>
      </c>
      <c r="EY170" s="335">
        <f t="shared" si="258"/>
        <v>2.9077590629193999E-3</v>
      </c>
      <c r="EZ170" s="335">
        <f t="shared" si="259"/>
        <v>2.8227580222666701E-3</v>
      </c>
      <c r="FA170" s="335">
        <f t="shared" si="260"/>
        <v>2.7504160800125698E-3</v>
      </c>
      <c r="FB170" s="335">
        <f t="shared" si="261"/>
        <v>2.7344800570114798E-3</v>
      </c>
      <c r="FC170" s="335">
        <f t="shared" si="262"/>
        <v>2.7336583386878299E-3</v>
      </c>
      <c r="FD170" s="335">
        <f t="shared" si="263"/>
        <v>2.5617670759243757E-3</v>
      </c>
      <c r="FE170" s="335">
        <f t="shared" si="264"/>
        <v>7.4958502178649106E-2</v>
      </c>
      <c r="FF170" s="335">
        <f t="shared" si="265"/>
        <v>7.4974450652183902E-2</v>
      </c>
      <c r="FG170" s="335">
        <f t="shared" si="266"/>
        <v>8.3100553062238305E-2</v>
      </c>
      <c r="FH170" s="335">
        <f t="shared" si="267"/>
        <v>8.2857974810835594E-2</v>
      </c>
      <c r="FI170" s="335">
        <f t="shared" si="268"/>
        <v>8.2640659736173794E-2</v>
      </c>
      <c r="FJ170" s="335">
        <f t="shared" si="269"/>
        <v>8.2467203946447701E-2</v>
      </c>
      <c r="FK170" s="335">
        <f t="shared" si="270"/>
        <v>8.2214780047261696E-2</v>
      </c>
      <c r="FL170" s="335">
        <f t="shared" si="271"/>
        <v>8.2083053969556105E-2</v>
      </c>
      <c r="FM170" s="335">
        <f t="shared" si="272"/>
        <v>8.2064275936979694E-2</v>
      </c>
      <c r="FN170" s="335">
        <f t="shared" si="273"/>
        <v>4.7785374819939178E-2</v>
      </c>
      <c r="FO170" s="335">
        <f t="shared" si="274"/>
        <v>1.14324484698089E-2</v>
      </c>
      <c r="FP170" s="335">
        <f t="shared" si="275"/>
        <v>1.1442183487996501E-2</v>
      </c>
      <c r="FQ170" s="335">
        <f t="shared" si="276"/>
        <v>1.21598357028404E-2</v>
      </c>
      <c r="FR170" s="335">
        <f t="shared" si="277"/>
        <v>1.1994642493857699E-2</v>
      </c>
      <c r="FS170" s="335">
        <f t="shared" si="278"/>
        <v>1.1874164195326E-2</v>
      </c>
      <c r="FT170" s="335">
        <f t="shared" si="279"/>
        <v>1.1764075510834899E-2</v>
      </c>
      <c r="FU170" s="335">
        <f t="shared" si="280"/>
        <v>1.15478387003661E-2</v>
      </c>
      <c r="FV170" s="335">
        <f t="shared" si="281"/>
        <v>1.1431497388677801E-2</v>
      </c>
      <c r="FW170" s="335">
        <f t="shared" si="282"/>
        <v>1.14121873600136E-2</v>
      </c>
      <c r="FX170" s="335">
        <f t="shared" si="283"/>
        <v>9.6257106650809981E-3</v>
      </c>
    </row>
    <row r="171" spans="1:180" x14ac:dyDescent="0.2">
      <c r="A171" s="305" t="str">
        <f>_xlfn.CONCAT(IF(LEFT(TRIM(A170),1)="*", "*R", "R"), 1+RIGHT(TRIM(A170),1))</f>
        <v>R3</v>
      </c>
      <c r="B171" s="305" t="str">
        <f t="shared" ref="B171:B174" si="315">B170</f>
        <v>TLPHE8515</v>
      </c>
      <c r="C171" s="305" t="str">
        <f t="shared" ref="C171:C174" si="316">C170</f>
        <v>TL.E85X.P.HE85.2015</v>
      </c>
      <c r="D171" s="301" t="str">
        <f t="shared" ref="D171:D174" si="317">D170</f>
        <v>bn-vmt, bn-vmt/a</v>
      </c>
      <c r="E171" s="301" t="str">
        <f t="shared" ref="E171:E174" si="318">E170</f>
        <v>TLE85X</v>
      </c>
      <c r="F171" s="301" t="str">
        <f t="shared" ref="F171:F174" si="319">F170</f>
        <v>TL</v>
      </c>
      <c r="G171" s="315" t="s">
        <v>820</v>
      </c>
      <c r="H171" s="315" t="s">
        <v>817</v>
      </c>
      <c r="I171" s="315">
        <v>1</v>
      </c>
      <c r="J171" s="315" t="str">
        <f t="shared" si="284"/>
        <v>Pickup-E85</v>
      </c>
      <c r="K171" s="335">
        <f>$I171*IF($G171="Pickup", SUMIFS(NewEmisData!E:E, NewEmisData!$A:$A, "Pickup", NewEmisData!$B:$B, $A171, NewEmisData!$C:$C, $H171, NewEmisData!$D:$D, K$2), SUMIFS(NewEmisData!E:E, NewEmisData!$A:$A, "LDV", NewEmisData!$B:$B, $A171, NewEmisData!$C:$C, $H171, NewEmisData!$D:$D, K$2))</f>
        <v>477.29917297288603</v>
      </c>
      <c r="L171" s="335">
        <f>$I171*IF($G171="Pickup", SUMIFS(NewEmisData!F:F, NewEmisData!$A:$A, "Pickup", NewEmisData!$B:$B, $A171, NewEmisData!$C:$C, $H171, NewEmisData!$D:$D, L$2), SUMIFS(NewEmisData!F:F, NewEmisData!$A:$A, "LDV", NewEmisData!$B:$B, $A171, NewEmisData!$C:$C, $H171, NewEmisData!$D:$D, L$2))</f>
        <v>460.55957717868603</v>
      </c>
      <c r="M171" s="335">
        <f>$I171*IF($G171="Pickup", SUMIFS(NewEmisData!G:G, NewEmisData!$A:$A, "Pickup", NewEmisData!$B:$B, $A171, NewEmisData!$C:$C, $H171, NewEmisData!$D:$D, M$2), SUMIFS(NewEmisData!G:G, NewEmisData!$A:$A, "LDV", NewEmisData!$B:$B, $A171, NewEmisData!$C:$C, $H171, NewEmisData!$D:$D, M$2))</f>
        <v>408.87694370824198</v>
      </c>
      <c r="N171" s="335">
        <f>$I171*IF($G171="Pickup", SUMIFS(NewEmisData!H:H, NewEmisData!$A:$A, "Pickup", NewEmisData!$B:$B, $A171, NewEmisData!$C:$C, $H171, NewEmisData!$D:$D, N$2), SUMIFS(NewEmisData!H:H, NewEmisData!$A:$A, "LDV", NewEmisData!$B:$B, $A171, NewEmisData!$C:$C, $H171, NewEmisData!$D:$D, N$2))</f>
        <v>351.02836844391902</v>
      </c>
      <c r="O171" s="335">
        <f>$I171*IF($G171="Pickup", SUMIFS(NewEmisData!I:I, NewEmisData!$A:$A, "Pickup", NewEmisData!$B:$B, $A171, NewEmisData!$C:$C, $H171, NewEmisData!$D:$D, O$2), SUMIFS(NewEmisData!I:I, NewEmisData!$A:$A, "LDV", NewEmisData!$B:$B, $A171, NewEmisData!$C:$C, $H171, NewEmisData!$D:$D, O$2))</f>
        <v>330.89709505174199</v>
      </c>
      <c r="P171" s="335">
        <f>$I171*IF($G171="Pickup", SUMIFS(NewEmisData!J:J, NewEmisData!$A:$A, "Pickup", NewEmisData!$B:$B, $A171, NewEmisData!$C:$C, $H171, NewEmisData!$D:$D, P$2), SUMIFS(NewEmisData!J:J, NewEmisData!$A:$A, "LDV", NewEmisData!$B:$B, $A171, NewEmisData!$C:$C, $H171, NewEmisData!$D:$D, P$2))</f>
        <v>321.177313316165</v>
      </c>
      <c r="Q171" s="335">
        <f>$I171*IF($G171="Pickup", SUMIFS(NewEmisData!K:K, NewEmisData!$A:$A, "Pickup", NewEmisData!$B:$B, $A171, NewEmisData!$C:$C, $H171, NewEmisData!$D:$D, Q$2), SUMIFS(NewEmisData!K:K, NewEmisData!$A:$A, "LDV", NewEmisData!$B:$B, $A171, NewEmisData!$C:$C, $H171, NewEmisData!$D:$D, Q$2))</f>
        <v>312.93206588236399</v>
      </c>
      <c r="R171" s="335">
        <f>$I171*IF($G171="Pickup", SUMIFS(NewEmisData!L:L, NewEmisData!$A:$A, "Pickup", NewEmisData!$B:$B, $A171, NewEmisData!$C:$C, $H171, NewEmisData!$D:$D, R$2), SUMIFS(NewEmisData!L:L, NewEmisData!$A:$A, "LDV", NewEmisData!$B:$B, $A171, NewEmisData!$C:$C, $H171, NewEmisData!$D:$D, R$2))</f>
        <v>311.11498865348102</v>
      </c>
      <c r="S171" s="335">
        <f>$I171*IF($G171="Pickup", SUMIFS(NewEmisData!M:M, NewEmisData!$A:$A, "Pickup", NewEmisData!$B:$B, $A171, NewEmisData!$C:$C, $H171, NewEmisData!$D:$D, S$2), SUMIFS(NewEmisData!M:M, NewEmisData!$A:$A, "LDV", NewEmisData!$B:$B, $A171, NewEmisData!$C:$C, $H171, NewEmisData!$D:$D, S$2))</f>
        <v>311.01868986514103</v>
      </c>
      <c r="T171" s="335">
        <v>0.26615030329306139</v>
      </c>
      <c r="U171" s="335">
        <f>$I171*IF($G171="Pickup", SUMIFS(NewEmisData!E:E, NewEmisData!$A:$A, "Pickup", NewEmisData!$B:$B, $A171, NewEmisData!$C:$C, $H171, NewEmisData!$D:$D, U$2), SUMIFS(NewEmisData!E:E, NewEmisData!$A:$A, "LDV", NewEmisData!$B:$B, $A171, NewEmisData!$C:$C, $H171, NewEmisData!$D:$D, U$2))</f>
        <v>5.3747556323400003E-2</v>
      </c>
      <c r="V171" s="335">
        <f>$I171*IF($G171="Pickup", SUMIFS(NewEmisData!F:F, NewEmisData!$A:$A, "Pickup", NewEmisData!$B:$B, $A171, NewEmisData!$C:$C, $H171, NewEmisData!$D:$D, V$2), SUMIFS(NewEmisData!F:F, NewEmisData!$A:$A, "LDV", NewEmisData!$B:$B, $A171, NewEmisData!$C:$C, $H171, NewEmisData!$D:$D, V$2))</f>
        <v>5.4729265367637198E-2</v>
      </c>
      <c r="W171" s="335">
        <f>$I171*IF($G171="Pickup", SUMIFS(NewEmisData!G:G, NewEmisData!$A:$A, "Pickup", NewEmisData!$B:$B, $A171, NewEmisData!$C:$C, $H171, NewEmisData!$D:$D, W$2), SUMIFS(NewEmisData!G:G, NewEmisData!$A:$A, "LDV", NewEmisData!$B:$B, $A171, NewEmisData!$C:$C, $H171, NewEmisData!$D:$D, W$2))</f>
        <v>4.0736099436149302E-2</v>
      </c>
      <c r="X171" s="335">
        <f>$I171*IF($G171="Pickup", SUMIFS(NewEmisData!H:H, NewEmisData!$A:$A, "Pickup", NewEmisData!$B:$B, $A171, NewEmisData!$C:$C, $H171, NewEmisData!$D:$D, X$2), SUMIFS(NewEmisData!H:H, NewEmisData!$A:$A, "LDV", NewEmisData!$B:$B, $A171, NewEmisData!$C:$C, $H171, NewEmisData!$D:$D, X$2))</f>
        <v>3.4394118079024698E-2</v>
      </c>
      <c r="Y171" s="335">
        <f>$I171*IF($G171="Pickup", SUMIFS(NewEmisData!I:I, NewEmisData!$A:$A, "Pickup", NewEmisData!$B:$B, $A171, NewEmisData!$C:$C, $H171, NewEmisData!$D:$D, Y$2), SUMIFS(NewEmisData!I:I, NewEmisData!$A:$A, "LDV", NewEmisData!$B:$B, $A171, NewEmisData!$C:$C, $H171, NewEmisData!$D:$D, Y$2))</f>
        <v>3.71114329295111E-2</v>
      </c>
      <c r="Z171" s="335">
        <f>$I171*IF($G171="Pickup", SUMIFS(NewEmisData!J:J, NewEmisData!$A:$A, "Pickup", NewEmisData!$B:$B, $A171, NewEmisData!$C:$C, $H171, NewEmisData!$D:$D, Z$2), SUMIFS(NewEmisData!J:J, NewEmisData!$A:$A, "LDV", NewEmisData!$B:$B, $A171, NewEmisData!$C:$C, $H171, NewEmisData!$D:$D, Z$2))</f>
        <v>3.6163842618907101E-2</v>
      </c>
      <c r="AA171" s="335">
        <f>$I171*IF($G171="Pickup", SUMIFS(NewEmisData!K:K, NewEmisData!$A:$A, "Pickup", NewEmisData!$B:$B, $A171, NewEmisData!$C:$C, $H171, NewEmisData!$D:$D, AA$2), SUMIFS(NewEmisData!K:K, NewEmisData!$A:$A, "LDV", NewEmisData!$B:$B, $A171, NewEmisData!$C:$C, $H171, NewEmisData!$D:$D, AA$2))</f>
        <v>3.2567089196320599E-2</v>
      </c>
      <c r="AB171" s="335">
        <f>$I171*IF($G171="Pickup", SUMIFS(NewEmisData!L:L, NewEmisData!$A:$A, "Pickup", NewEmisData!$B:$B, $A171, NewEmisData!$C:$C, $H171, NewEmisData!$D:$D, AB$2), SUMIFS(NewEmisData!L:L, NewEmisData!$A:$A, "LDV", NewEmisData!$B:$B, $A171, NewEmisData!$C:$C, $H171, NewEmisData!$D:$D, AB$2))</f>
        <v>3.1564173491991802E-2</v>
      </c>
      <c r="AC171" s="335">
        <f>$I171*IF($G171="Pickup", SUMIFS(NewEmisData!M:M, NewEmisData!$A:$A, "Pickup", NewEmisData!$B:$B, $A171, NewEmisData!$C:$C, $H171, NewEmisData!$D:$D, AC$2), SUMIFS(NewEmisData!M:M, NewEmisData!$A:$A, "LDV", NewEmisData!$B:$B, $A171, NewEmisData!$C:$C, $H171, NewEmisData!$D:$D, AC$2))</f>
        <v>3.1468430420149698E-2</v>
      </c>
      <c r="AD171" s="335">
        <v>5.9143404970885341E-2</v>
      </c>
      <c r="AE171" s="335">
        <f>$I171*IF($G171="Pickup", SUMIFS(NewEmisData!E:E, NewEmisData!$A:$A, "Pickup", NewEmisData!$B:$B, $A171, NewEmisData!$C:$C, $H171, NewEmisData!$D:$D, AE$2), SUMIFS(NewEmisData!E:E, NewEmisData!$A:$A, "LDV", NewEmisData!$B:$B, $A171, NewEmisData!$C:$C, $H171, NewEmisData!$D:$D, AE$2))</f>
        <v>5.0535404815937697E-3</v>
      </c>
      <c r="AF171" s="335">
        <f>$I171*IF($G171="Pickup", SUMIFS(NewEmisData!F:F, NewEmisData!$A:$A, "Pickup", NewEmisData!$B:$B, $A171, NewEmisData!$C:$C, $H171, NewEmisData!$D:$D, AF$2), SUMIFS(NewEmisData!F:F, NewEmisData!$A:$A, "LDV", NewEmisData!$B:$B, $A171, NewEmisData!$C:$C, $H171, NewEmisData!$D:$D, AF$2))</f>
        <v>4.8763050693100196E-3</v>
      </c>
      <c r="AG171" s="335">
        <f>$I171*IF($G171="Pickup", SUMIFS(NewEmisData!G:G, NewEmisData!$A:$A, "Pickup", NewEmisData!$B:$B, $A171, NewEmisData!$C:$C, $H171, NewEmisData!$D:$D, AG$2), SUMIFS(NewEmisData!G:G, NewEmisData!$A:$A, "LDV", NewEmisData!$B:$B, $A171, NewEmisData!$C:$C, $H171, NewEmisData!$D:$D, AG$2))</f>
        <v>3.1484381630317001E-3</v>
      </c>
      <c r="AH171" s="335">
        <f>$I171*IF($G171="Pickup", SUMIFS(NewEmisData!H:H, NewEmisData!$A:$A, "Pickup", NewEmisData!$B:$B, $A171, NewEmisData!$C:$C, $H171, NewEmisData!$D:$D, AH$2), SUMIFS(NewEmisData!H:H, NewEmisData!$A:$A, "LDV", NewEmisData!$B:$B, $A171, NewEmisData!$C:$C, $H171, NewEmisData!$D:$D, AH$2))</f>
        <v>2.7029930270735599E-3</v>
      </c>
      <c r="AI171" s="335">
        <f>$I171*IF($G171="Pickup", SUMIFS(NewEmisData!I:I, NewEmisData!$A:$A, "Pickup", NewEmisData!$B:$B, $A171, NewEmisData!$C:$C, $H171, NewEmisData!$D:$D, AI$2), SUMIFS(NewEmisData!I:I, NewEmisData!$A:$A, "LDV", NewEmisData!$B:$B, $A171, NewEmisData!$C:$C, $H171, NewEmisData!$D:$D, AI$2))</f>
        <v>2.54797837572206E-3</v>
      </c>
      <c r="AJ171" s="335">
        <f>$I171*IF($G171="Pickup", SUMIFS(NewEmisData!J:J, NewEmisData!$A:$A, "Pickup", NewEmisData!$B:$B, $A171, NewEmisData!$C:$C, $H171, NewEmisData!$D:$D, AJ$2), SUMIFS(NewEmisData!J:J, NewEmisData!$A:$A, "LDV", NewEmisData!$B:$B, $A171, NewEmisData!$C:$C, $H171, NewEmisData!$D:$D, AJ$2))</f>
        <v>2.4731341854872801E-3</v>
      </c>
      <c r="AK171" s="335">
        <f>$I171*IF($G171="Pickup", SUMIFS(NewEmisData!K:K, NewEmisData!$A:$A, "Pickup", NewEmisData!$B:$B, $A171, NewEmisData!$C:$C, $H171, NewEmisData!$D:$D, AK$2), SUMIFS(NewEmisData!K:K, NewEmisData!$A:$A, "LDV", NewEmisData!$B:$B, $A171, NewEmisData!$C:$C, $H171, NewEmisData!$D:$D, AK$2))</f>
        <v>2.4096445331803899E-3</v>
      </c>
      <c r="AL171" s="335">
        <f>$I171*IF($G171="Pickup", SUMIFS(NewEmisData!L:L, NewEmisData!$A:$A, "Pickup", NewEmisData!$B:$B, $A171, NewEmisData!$C:$C, $H171, NewEmisData!$D:$D, AL$2), SUMIFS(NewEmisData!L:L, NewEmisData!$A:$A, "LDV", NewEmisData!$B:$B, $A171, NewEmisData!$C:$C, $H171, NewEmisData!$D:$D, AL$2))</f>
        <v>2.39564994480926E-3</v>
      </c>
      <c r="AM171" s="335">
        <f>$I171*IF($G171="Pickup", SUMIFS(NewEmisData!M:M, NewEmisData!$A:$A, "Pickup", NewEmisData!$B:$B, $A171, NewEmisData!$C:$C, $H171, NewEmisData!$D:$D, AM$2), SUMIFS(NewEmisData!M:M, NewEmisData!$A:$A, "LDV", NewEmisData!$B:$B, $A171, NewEmisData!$C:$C, $H171, NewEmisData!$D:$D, AM$2))</f>
        <v>2.3949103284468102E-3</v>
      </c>
      <c r="AN171" s="335">
        <v>2.5617670759243757E-3</v>
      </c>
      <c r="AO171" s="335">
        <f>$I171*IF($G171="Pickup", SUMIFS(NewEmisData!E:E, NewEmisData!$A:$A, "Pickup", NewEmisData!$B:$B, $A171, NewEmisData!$C:$C, $H171, NewEmisData!$D:$D, AO$2), SUMIFS(NewEmisData!E:E, NewEmisData!$A:$A, "LDV", NewEmisData!$B:$B, $A171, NewEmisData!$C:$C, $H171, NewEmisData!$D:$D, AO$2))</f>
        <v>6.1977837659696097E-2</v>
      </c>
      <c r="AP171" s="335">
        <f>$I171*IF($G171="Pickup", SUMIFS(NewEmisData!F:F, NewEmisData!$A:$A, "Pickup", NewEmisData!$B:$B, $A171, NewEmisData!$C:$C, $H171, NewEmisData!$D:$D, AP$2), SUMIFS(NewEmisData!F:F, NewEmisData!$A:$A, "LDV", NewEmisData!$B:$B, $A171, NewEmisData!$C:$C, $H171, NewEmisData!$D:$D, AP$2))</f>
        <v>6.19964399161659E-2</v>
      </c>
      <c r="AQ171" s="335">
        <f>$I171*IF($G171="Pickup", SUMIFS(NewEmisData!G:G, NewEmisData!$A:$A, "Pickup", NewEmisData!$B:$B, $A171, NewEmisData!$C:$C, $H171, NewEmisData!$D:$D, AQ$2), SUMIFS(NewEmisData!G:G, NewEmisData!$A:$A, "LDV", NewEmisData!$B:$B, $A171, NewEmisData!$C:$C, $H171, NewEmisData!$D:$D, AQ$2))</f>
        <v>6.3320570721505001E-2</v>
      </c>
      <c r="AR171" s="335">
        <f>$I171*IF($G171="Pickup", SUMIFS(NewEmisData!H:H, NewEmisData!$A:$A, "Pickup", NewEmisData!$B:$B, $A171, NewEmisData!$C:$C, $H171, NewEmisData!$D:$D, AR$2), SUMIFS(NewEmisData!H:H, NewEmisData!$A:$A, "LDV", NewEmisData!$B:$B, $A171, NewEmisData!$C:$C, $H171, NewEmisData!$D:$D, AR$2))</f>
        <v>6.3119607624916099E-2</v>
      </c>
      <c r="AS171" s="335">
        <f>$I171*IF($G171="Pickup", SUMIFS(NewEmisData!I:I, NewEmisData!$A:$A, "Pickup", NewEmisData!$B:$B, $A171, NewEmisData!$C:$C, $H171, NewEmisData!$D:$D, AS$2), SUMIFS(NewEmisData!I:I, NewEmisData!$A:$A, "LDV", NewEmisData!$B:$B, $A171, NewEmisData!$C:$C, $H171, NewEmisData!$D:$D, AS$2))</f>
        <v>6.29444374677125E-2</v>
      </c>
      <c r="AT171" s="335">
        <f>$I171*IF($G171="Pickup", SUMIFS(NewEmisData!J:J, NewEmisData!$A:$A, "Pickup", NewEmisData!$B:$B, $A171, NewEmisData!$C:$C, $H171, NewEmisData!$D:$D, AT$2), SUMIFS(NewEmisData!J:J, NewEmisData!$A:$A, "LDV", NewEmisData!$B:$B, $A171, NewEmisData!$C:$C, $H171, NewEmisData!$D:$D, AT$2))</f>
        <v>6.2801798607561105E-2</v>
      </c>
      <c r="AU171" s="335">
        <f>$I171*IF($G171="Pickup", SUMIFS(NewEmisData!K:K, NewEmisData!$A:$A, "Pickup", NewEmisData!$B:$B, $A171, NewEmisData!$C:$C, $H171, NewEmisData!$D:$D, AU$2), SUMIFS(NewEmisData!K:K, NewEmisData!$A:$A, "LDV", NewEmisData!$B:$B, $A171, NewEmisData!$C:$C, $H171, NewEmisData!$D:$D, AU$2))</f>
        <v>6.2583638165060698E-2</v>
      </c>
      <c r="AV171" s="335">
        <f>$I171*IF($G171="Pickup", SUMIFS(NewEmisData!L:L, NewEmisData!$A:$A, "Pickup", NewEmisData!$B:$B, $A171, NewEmisData!$C:$C, $H171, NewEmisData!$D:$D, AV$2), SUMIFS(NewEmisData!L:L, NewEmisData!$A:$A, "LDV", NewEmisData!$B:$B, $A171, NewEmisData!$C:$C, $H171, NewEmisData!$D:$D, AV$2))</f>
        <v>6.2469704604619501E-2</v>
      </c>
      <c r="AW171" s="335">
        <f>$I171*IF($G171="Pickup", SUMIFS(NewEmisData!M:M, NewEmisData!$A:$A, "Pickup", NewEmisData!$B:$B, $A171, NewEmisData!$C:$C, $H171, NewEmisData!$D:$D, AW$2), SUMIFS(NewEmisData!M:M, NewEmisData!$A:$A, "LDV", NewEmisData!$B:$B, $A171, NewEmisData!$C:$C, $H171, NewEmisData!$D:$D, AW$2))</f>
        <v>6.2452851295117101E-2</v>
      </c>
      <c r="AX171" s="335">
        <v>4.7785374819939178E-2</v>
      </c>
      <c r="AY171" s="335">
        <f>$I171*IF($G171="Pickup", SUMIFS(NewEmisData!E:E, NewEmisData!$A:$A, "Pickup", NewEmisData!$B:$B, $A171, NewEmisData!$C:$C, $H171, NewEmisData!$D:$D, AY$2), SUMIFS(NewEmisData!E:E, NewEmisData!$A:$A, "LDV", NewEmisData!$B:$B, $A171, NewEmisData!$C:$C, $H171, NewEmisData!$D:$D, AY$2))</f>
        <v>9.5952462547113909E-3</v>
      </c>
      <c r="AZ171" s="335">
        <f>$I171*IF($G171="Pickup", SUMIFS(NewEmisData!F:F, NewEmisData!$A:$A, "Pickup", NewEmisData!$B:$B, $A171, NewEmisData!$C:$C, $H171, NewEmisData!$D:$D, AZ$2), SUMIFS(NewEmisData!F:F, NewEmisData!$A:$A, "LDV", NewEmisData!$B:$B, $A171, NewEmisData!$C:$C, $H171, NewEmisData!$D:$D, AZ$2))</f>
        <v>9.6036030050458705E-3</v>
      </c>
      <c r="BA171" s="335">
        <f>$I171*IF($G171="Pickup", SUMIFS(NewEmisData!G:G, NewEmisData!$A:$A, "Pickup", NewEmisData!$B:$B, $A171, NewEmisData!$C:$C, $H171, NewEmisData!$D:$D, BA$2), SUMIFS(NewEmisData!G:G, NewEmisData!$A:$A, "LDV", NewEmisData!$B:$B, $A171, NewEmisData!$C:$C, $H171, NewEmisData!$D:$D, BA$2))</f>
        <v>9.4752433967644108E-3</v>
      </c>
      <c r="BB171" s="335">
        <f>$I171*IF($G171="Pickup", SUMIFS(NewEmisData!H:H, NewEmisData!$A:$A, "Pickup", NewEmisData!$B:$B, $A171, NewEmisData!$C:$C, $H171, NewEmisData!$D:$D, BB$2), SUMIFS(NewEmisData!H:H, NewEmisData!$A:$A, "LDV", NewEmisData!$B:$B, $A171, NewEmisData!$C:$C, $H171, NewEmisData!$D:$D, BB$2))</f>
        <v>9.3301532626324096E-3</v>
      </c>
      <c r="BC171" s="335">
        <f>$I171*IF($G171="Pickup", SUMIFS(NewEmisData!I:I, NewEmisData!$A:$A, "Pickup", NewEmisData!$B:$B, $A171, NewEmisData!$C:$C, $H171, NewEmisData!$D:$D, BC$2), SUMIFS(NewEmisData!I:I, NewEmisData!$A:$A, "LDV", NewEmisData!$B:$B, $A171, NewEmisData!$C:$C, $H171, NewEmisData!$D:$D, BC$2))</f>
        <v>9.2229397825599295E-3</v>
      </c>
      <c r="BD171" s="335">
        <f>$I171*IF($G171="Pickup", SUMIFS(NewEmisData!J:J, NewEmisData!$A:$A, "Pickup", NewEmisData!$B:$B, $A171, NewEmisData!$C:$C, $H171, NewEmisData!$D:$D, BD$2), SUMIFS(NewEmisData!J:J, NewEmisData!$A:$A, "LDV", NewEmisData!$B:$B, $A171, NewEmisData!$C:$C, $H171, NewEmisData!$D:$D, BD$2))</f>
        <v>9.1255841827382698E-3</v>
      </c>
      <c r="BE171" s="335">
        <f>$I171*IF($G171="Pickup", SUMIFS(NewEmisData!K:K, NewEmisData!$A:$A, "Pickup", NewEmisData!$B:$B, $A171, NewEmisData!$C:$C, $H171, NewEmisData!$D:$D, BE$2), SUMIFS(NewEmisData!K:K, NewEmisData!$A:$A, "LDV", NewEmisData!$B:$B, $A171, NewEmisData!$C:$C, $H171, NewEmisData!$D:$D, BE$2))</f>
        <v>8.9373222140441601E-3</v>
      </c>
      <c r="BF171" s="335">
        <f>$I171*IF($G171="Pickup", SUMIFS(NewEmisData!L:L, NewEmisData!$A:$A, "Pickup", NewEmisData!$B:$B, $A171, NewEmisData!$C:$C, $H171, NewEmisData!$D:$D, BF$2), SUMIFS(NewEmisData!L:L, NewEmisData!$A:$A, "LDV", NewEmisData!$B:$B, $A171, NewEmisData!$C:$C, $H171, NewEmisData!$D:$D, BF$2))</f>
        <v>8.8366364827178901E-3</v>
      </c>
      <c r="BG171" s="335">
        <f>$I171*IF($G171="Pickup", SUMIFS(NewEmisData!M:M, NewEmisData!$A:$A, "Pickup", NewEmisData!$B:$B, $A171, NewEmisData!$C:$C, $H171, NewEmisData!$D:$D, BG$2), SUMIFS(NewEmisData!M:M, NewEmisData!$A:$A, "LDV", NewEmisData!$B:$B, $A171, NewEmisData!$C:$C, $H171, NewEmisData!$D:$D, BG$2))</f>
        <v>8.8199073060420893E-3</v>
      </c>
      <c r="BH171" s="335">
        <v>9.6257106650809981E-3</v>
      </c>
      <c r="BI171" s="335">
        <f>$I171*IF($G171="Pickup", SUMIFS(NewEmisData!E:E, NewEmisData!$A:$A, "Pickup", NewEmisData!$B:$B, $A171, NewEmisData!$C:$C, $H171, NewEmisData!$D:$D, BI$2), SUMIFS(NewEmisData!E:E, NewEmisData!$A:$A, "LDV", NewEmisData!$B:$B, $A171, NewEmisData!$C:$C, $H171, NewEmisData!$D:$D, BI$2))</f>
        <v>1.1910219714158099</v>
      </c>
      <c r="BJ171" s="335">
        <f>$I171*IF($G171="Pickup", SUMIFS(NewEmisData!F:F, NewEmisData!$A:$A, "Pickup", NewEmisData!$B:$B, $A171, NewEmisData!$C:$C, $H171, NewEmisData!$D:$D, BJ$2), SUMIFS(NewEmisData!F:F, NewEmisData!$A:$A, "LDV", NewEmisData!$B:$B, $A171, NewEmisData!$C:$C, $H171, NewEmisData!$D:$D, BJ$2))</f>
        <v>1.1265324190343899</v>
      </c>
      <c r="BK171" s="335">
        <f>$I171*IF($G171="Pickup", SUMIFS(NewEmisData!G:G, NewEmisData!$A:$A, "Pickup", NewEmisData!$B:$B, $A171, NewEmisData!$C:$C, $H171, NewEmisData!$D:$D, BK$2), SUMIFS(NewEmisData!G:G, NewEmisData!$A:$A, "LDV", NewEmisData!$B:$B, $A171, NewEmisData!$C:$C, $H171, NewEmisData!$D:$D, BK$2))</f>
        <v>0.74886599065043602</v>
      </c>
      <c r="BL171" s="335">
        <f>$I171*IF($G171="Pickup", SUMIFS(NewEmisData!H:H, NewEmisData!$A:$A, "Pickup", NewEmisData!$B:$B, $A171, NewEmisData!$C:$C, $H171, NewEmisData!$D:$D, BL$2), SUMIFS(NewEmisData!H:H, NewEmisData!$A:$A, "LDV", NewEmisData!$B:$B, $A171, NewEmisData!$C:$C, $H171, NewEmisData!$D:$D, BL$2))</f>
        <v>0.74804825604964897</v>
      </c>
      <c r="BM171" s="335">
        <f>$I171*IF($G171="Pickup", SUMIFS(NewEmisData!I:I, NewEmisData!$A:$A, "Pickup", NewEmisData!$B:$B, $A171, NewEmisData!$C:$C, $H171, NewEmisData!$D:$D, BM$2), SUMIFS(NewEmisData!I:I, NewEmisData!$A:$A, "LDV", NewEmisData!$B:$B, $A171, NewEmisData!$C:$C, $H171, NewEmisData!$D:$D, BM$2))</f>
        <v>0.81330872269315202</v>
      </c>
      <c r="BN171" s="335">
        <f>$I171*IF($G171="Pickup", SUMIFS(NewEmisData!J:J, NewEmisData!$A:$A, "Pickup", NewEmisData!$B:$B, $A171, NewEmisData!$C:$C, $H171, NewEmisData!$D:$D, BN$2), SUMIFS(NewEmisData!J:J, NewEmisData!$A:$A, "LDV", NewEmisData!$B:$B, $A171, NewEmisData!$C:$C, $H171, NewEmisData!$D:$D, BN$2))</f>
        <v>0.83543838280444405</v>
      </c>
      <c r="BO171" s="335">
        <f>$I171*IF($G171="Pickup", SUMIFS(NewEmisData!K:K, NewEmisData!$A:$A, "Pickup", NewEmisData!$B:$B, $A171, NewEmisData!$C:$C, $H171, NewEmisData!$D:$D, BO$2), SUMIFS(NewEmisData!K:K, NewEmisData!$A:$A, "LDV", NewEmisData!$B:$B, $A171, NewEmisData!$C:$C, $H171, NewEmisData!$D:$D, BO$2))</f>
        <v>0.79453434098751696</v>
      </c>
      <c r="BP171" s="335">
        <f>$I171*IF($G171="Pickup", SUMIFS(NewEmisData!L:L, NewEmisData!$A:$A, "Pickup", NewEmisData!$B:$B, $A171, NewEmisData!$C:$C, $H171, NewEmisData!$D:$D, BP$2), SUMIFS(NewEmisData!L:L, NewEmisData!$A:$A, "LDV", NewEmisData!$B:$B, $A171, NewEmisData!$C:$C, $H171, NewEmisData!$D:$D, BP$2))</f>
        <v>0.78061343598208</v>
      </c>
      <c r="BQ171" s="335">
        <f>$I171*IF($G171="Pickup", SUMIFS(NewEmisData!M:M, NewEmisData!$A:$A, "Pickup", NewEmisData!$B:$B, $A171, NewEmisData!$C:$C, $H171, NewEmisData!$D:$D, BQ$2), SUMIFS(NewEmisData!M:M, NewEmisData!$A:$A, "LDV", NewEmisData!$B:$B, $A171, NewEmisData!$C:$C, $H171, NewEmisData!$D:$D, BQ$2))</f>
        <v>0.77895501068168804</v>
      </c>
      <c r="BR171" s="335">
        <v>1.4092345254837961</v>
      </c>
      <c r="BS171" s="335">
        <f>$I171*IF($G171="Pickup", SUMIFS(NewEmisData!E:E, NewEmisData!$A:$A, "Pickup", NewEmisData!$B:$B, $A171, NewEmisData!$C:$C, $H171, NewEmisData!$D:$D, BS$2), SUMIFS(NewEmisData!E:E, NewEmisData!$A:$A, "LDV", NewEmisData!$B:$B, $A171, NewEmisData!$C:$C, $H171, NewEmisData!$D:$D, BS$2))</f>
        <v>9.7609088955729506E-2</v>
      </c>
      <c r="BT171" s="335">
        <f>$I171*IF($G171="Pickup", SUMIFS(NewEmisData!F:F, NewEmisData!$A:$A, "Pickup", NewEmisData!$B:$B, $A171, NewEmisData!$C:$C, $H171, NewEmisData!$D:$D, BT$2), SUMIFS(NewEmisData!F:F, NewEmisData!$A:$A, "LDV", NewEmisData!$B:$B, $A171, NewEmisData!$C:$C, $H171, NewEmisData!$D:$D, BT$2))</f>
        <v>9.8980330963683805E-2</v>
      </c>
      <c r="BU171" s="335">
        <f>$I171*IF($G171="Pickup", SUMIFS(NewEmisData!G:G, NewEmisData!$A:$A, "Pickup", NewEmisData!$B:$B, $A171, NewEmisData!$C:$C, $H171, NewEmisData!$D:$D, BU$2), SUMIFS(NewEmisData!G:G, NewEmisData!$A:$A, "LDV", NewEmisData!$B:$B, $A171, NewEmisData!$C:$C, $H171, NewEmisData!$D:$D, BU$2))</f>
        <v>7.3368849567531105E-2</v>
      </c>
      <c r="BV171" s="335">
        <f>$I171*IF($G171="Pickup", SUMIFS(NewEmisData!H:H, NewEmisData!$A:$A, "Pickup", NewEmisData!$B:$B, $A171, NewEmisData!$C:$C, $H171, NewEmisData!$D:$D, BV$2), SUMIFS(NewEmisData!H:H, NewEmisData!$A:$A, "LDV", NewEmisData!$B:$B, $A171, NewEmisData!$C:$C, $H171, NewEmisData!$D:$D, BV$2))</f>
        <v>6.7510199113592906E-2</v>
      </c>
      <c r="BW171" s="335">
        <f>$I171*IF($G171="Pickup", SUMIFS(NewEmisData!I:I, NewEmisData!$A:$A, "Pickup", NewEmisData!$B:$B, $A171, NewEmisData!$C:$C, $H171, NewEmisData!$D:$D, BW$2), SUMIFS(NewEmisData!I:I, NewEmisData!$A:$A, "LDV", NewEmisData!$B:$B, $A171, NewEmisData!$C:$C, $H171, NewEmisData!$D:$D, BW$2))</f>
        <v>7.8879124233691103E-2</v>
      </c>
      <c r="BX171" s="335">
        <f>$I171*IF($G171="Pickup", SUMIFS(NewEmisData!J:J, NewEmisData!$A:$A, "Pickup", NewEmisData!$B:$B, $A171, NewEmisData!$C:$C, $H171, NewEmisData!$D:$D, BX$2), SUMIFS(NewEmisData!J:J, NewEmisData!$A:$A, "LDV", NewEmisData!$B:$B, $A171, NewEmisData!$C:$C, $H171, NewEmisData!$D:$D, BX$2))</f>
        <v>9.1240733525453602E-2</v>
      </c>
      <c r="BY171" s="335">
        <f>$I171*IF($G171="Pickup", SUMIFS(NewEmisData!K:K, NewEmisData!$A:$A, "Pickup", NewEmisData!$B:$B, $A171, NewEmisData!$C:$C, $H171, NewEmisData!$D:$D, BY$2), SUMIFS(NewEmisData!K:K, NewEmisData!$A:$A, "LDV", NewEmisData!$B:$B, $A171, NewEmisData!$C:$C, $H171, NewEmisData!$D:$D, BY$2))</f>
        <v>9.5261846266029404E-2</v>
      </c>
      <c r="BZ171" s="335">
        <f>$I171*IF($G171="Pickup", SUMIFS(NewEmisData!L:L, NewEmisData!$A:$A, "Pickup", NewEmisData!$B:$B, $A171, NewEmisData!$C:$C, $H171, NewEmisData!$D:$D, BZ$2), SUMIFS(NewEmisData!L:L, NewEmisData!$A:$A, "LDV", NewEmisData!$B:$B, $A171, NewEmisData!$C:$C, $H171, NewEmisData!$D:$D, BZ$2))</f>
        <v>9.5950573095679906E-2</v>
      </c>
      <c r="CA171" s="335">
        <f>$I171*IF($G171="Pickup", SUMIFS(NewEmisData!M:M, NewEmisData!$A:$A, "Pickup", NewEmisData!$B:$B, $A171, NewEmisData!$C:$C, $H171, NewEmisData!$D:$D, CA$2), SUMIFS(NewEmisData!M:M, NewEmisData!$A:$A, "LDV", NewEmisData!$B:$B, $A171, NewEmisData!$C:$C, $H171, NewEmisData!$D:$D, CA$2))</f>
        <v>9.7007940818278807E-2</v>
      </c>
      <c r="CB171" s="335">
        <v>6.0597963453520649E-2</v>
      </c>
      <c r="CC171" s="335">
        <f>$I171*IF($G171="Pickup", SUMIFS(NewEmisData!E:E, NewEmisData!$A:$A, "Pickup", NewEmisData!$B:$B, $A171, NewEmisData!$C:$C, $H171, NewEmisData!$D:$D, CC$2), SUMIFS(NewEmisData!E:E, NewEmisData!$A:$A, "LDV", NewEmisData!$B:$B, $A171, NewEmisData!$C:$C, $H171, NewEmisData!$D:$D, CC$2))</f>
        <v>1.8681575704715001E-2</v>
      </c>
      <c r="CD171" s="335">
        <f>$I171*IF($G171="Pickup", SUMIFS(NewEmisData!F:F, NewEmisData!$A:$A, "Pickup", NewEmisData!$B:$B, $A171, NewEmisData!$C:$C, $H171, NewEmisData!$D:$D, CD$2), SUMIFS(NewEmisData!F:F, NewEmisData!$A:$A, "LDV", NewEmisData!$B:$B, $A171, NewEmisData!$C:$C, $H171, NewEmisData!$D:$D, CD$2))</f>
        <v>1.86733247366123E-2</v>
      </c>
      <c r="CE171" s="335">
        <f>$I171*IF($G171="Pickup", SUMIFS(NewEmisData!G:G, NewEmisData!$A:$A, "Pickup", NewEmisData!$B:$B, $A171, NewEmisData!$C:$C, $H171, NewEmisData!$D:$D, CE$2), SUMIFS(NewEmisData!G:G, NewEmisData!$A:$A, "LDV", NewEmisData!$B:$B, $A171, NewEmisData!$C:$C, $H171, NewEmisData!$D:$D, CE$2))</f>
        <v>2.03650249754272E-2</v>
      </c>
      <c r="CF171" s="335">
        <f>$I171*IF($G171="Pickup", SUMIFS(NewEmisData!H:H, NewEmisData!$A:$A, "Pickup", NewEmisData!$B:$B, $A171, NewEmisData!$C:$C, $H171, NewEmisData!$D:$D, CF$2), SUMIFS(NewEmisData!H:H, NewEmisData!$A:$A, "LDV", NewEmisData!$B:$B, $A171, NewEmisData!$C:$C, $H171, NewEmisData!$D:$D, CF$2))</f>
        <v>2.09252902655464E-2</v>
      </c>
      <c r="CG171" s="335">
        <f>$I171*IF($G171="Pickup", SUMIFS(NewEmisData!I:I, NewEmisData!$A:$A, "Pickup", NewEmisData!$B:$B, $A171, NewEmisData!$C:$C, $H171, NewEmisData!$D:$D, CG$2), SUMIFS(NewEmisData!I:I, NewEmisData!$A:$A, "LDV", NewEmisData!$B:$B, $A171, NewEmisData!$C:$C, $H171, NewEmisData!$D:$D, CG$2))</f>
        <v>2.2541514779875201E-2</v>
      </c>
      <c r="CH171" s="335">
        <f>$I171*IF($G171="Pickup", SUMIFS(NewEmisData!J:J, NewEmisData!$A:$A, "Pickup", NewEmisData!$B:$B, $A171, NewEmisData!$C:$C, $H171, NewEmisData!$D:$D, CH$2), SUMIFS(NewEmisData!J:J, NewEmisData!$A:$A, "LDV", NewEmisData!$B:$B, $A171, NewEmisData!$C:$C, $H171, NewEmisData!$D:$D, CH$2))</f>
        <v>2.3460719694956101E-2</v>
      </c>
      <c r="CI171" s="335">
        <f>$I171*IF($G171="Pickup", SUMIFS(NewEmisData!K:K, NewEmisData!$A:$A, "Pickup", NewEmisData!$B:$B, $A171, NewEmisData!$C:$C, $H171, NewEmisData!$D:$D, CI$2), SUMIFS(NewEmisData!K:K, NewEmisData!$A:$A, "LDV", NewEmisData!$B:$B, $A171, NewEmisData!$C:$C, $H171, NewEmisData!$D:$D, CI$2))</f>
        <v>2.36785426247191E-2</v>
      </c>
      <c r="CJ171" s="335">
        <f>$I171*IF($G171="Pickup", SUMIFS(NewEmisData!L:L, NewEmisData!$A:$A, "Pickup", NewEmisData!$B:$B, $A171, NewEmisData!$C:$C, $H171, NewEmisData!$D:$D, CJ$2), SUMIFS(NewEmisData!L:L, NewEmisData!$A:$A, "LDV", NewEmisData!$B:$B, $A171, NewEmisData!$C:$C, $H171, NewEmisData!$D:$D, CJ$2))</f>
        <v>2.37069872659143E-2</v>
      </c>
      <c r="CK171" s="335">
        <f>$I171*IF($G171="Pickup", SUMIFS(NewEmisData!M:M, NewEmisData!$A:$A, "Pickup", NewEmisData!$B:$B, $A171, NewEmisData!$C:$C, $H171, NewEmisData!$D:$D, CK$2), SUMIFS(NewEmisData!M:M, NewEmisData!$A:$A, "LDV", NewEmisData!$B:$B, $A171, NewEmisData!$C:$C, $H171, NewEmisData!$D:$D, CK$2))</f>
        <v>2.3678248009738501E-2</v>
      </c>
      <c r="CL171" s="335">
        <v>2.191731487598363E-2</v>
      </c>
      <c r="CM171" s="335">
        <f>$I171*IF($G171="Pickup", SUMIFS(NewEmisData!E:E, NewEmisData!$A:$A, "Pickup", NewEmisData!$B:$B, $A171, NewEmisData!$C:$C, $H171, NewEmisData!$D:$D, CM$2), SUMIFS(NewEmisData!E:E, NewEmisData!$A:$A, "LDV", NewEmisData!$B:$B, $A171, NewEmisData!$C:$C, $H171, NewEmisData!$D:$D, CM$2))</f>
        <v>6.1721970923656203E-3</v>
      </c>
      <c r="CN171" s="335">
        <f>$I171*IF($G171="Pickup", SUMIFS(NewEmisData!F:F, NewEmisData!$A:$A, "Pickup", NewEmisData!$B:$B, $A171, NewEmisData!$C:$C, $H171, NewEmisData!$D:$D, CN$2), SUMIFS(NewEmisData!F:F, NewEmisData!$A:$A, "LDV", NewEmisData!$B:$B, $A171, NewEmisData!$C:$C, $H171, NewEmisData!$D:$D, CN$2))</f>
        <v>6.3791813408697303E-3</v>
      </c>
      <c r="CO171" s="335">
        <f>$I171*IF($G171="Pickup", SUMIFS(NewEmisData!G:G, NewEmisData!$A:$A, "Pickup", NewEmisData!$B:$B, $A171, NewEmisData!$C:$C, $H171, NewEmisData!$D:$D, CO$2), SUMIFS(NewEmisData!G:G, NewEmisData!$A:$A, "LDV", NewEmisData!$B:$B, $A171, NewEmisData!$C:$C, $H171, NewEmisData!$D:$D, CO$2))</f>
        <v>6.7267908921424197E-3</v>
      </c>
      <c r="CP171" s="335">
        <f>$I171*IF($G171="Pickup", SUMIFS(NewEmisData!H:H, NewEmisData!$A:$A, "Pickup", NewEmisData!$B:$B, $A171, NewEmisData!$C:$C, $H171, NewEmisData!$D:$D, CP$2), SUMIFS(NewEmisData!H:H, NewEmisData!$A:$A, "LDV", NewEmisData!$B:$B, $A171, NewEmisData!$C:$C, $H171, NewEmisData!$D:$D, CP$2))</f>
        <v>6.9021513086678097E-3</v>
      </c>
      <c r="CQ171" s="335">
        <f>$I171*IF($G171="Pickup", SUMIFS(NewEmisData!I:I, NewEmisData!$A:$A, "Pickup", NewEmisData!$B:$B, $A171, NewEmisData!$C:$C, $H171, NewEmisData!$D:$D, CQ$2), SUMIFS(NewEmisData!I:I, NewEmisData!$A:$A, "LDV", NewEmisData!$B:$B, $A171, NewEmisData!$C:$C, $H171, NewEmisData!$D:$D, CQ$2))</f>
        <v>7.1837179318212097E-3</v>
      </c>
      <c r="CR171" s="335">
        <f>$I171*IF($G171="Pickup", SUMIFS(NewEmisData!J:J, NewEmisData!$A:$A, "Pickup", NewEmisData!$B:$B, $A171, NewEmisData!$C:$C, $H171, NewEmisData!$D:$D, CR$2), SUMIFS(NewEmisData!J:J, NewEmisData!$A:$A, "LDV", NewEmisData!$B:$B, $A171, NewEmisData!$C:$C, $H171, NewEmisData!$D:$D, CR$2))</f>
        <v>7.4505452738335204E-3</v>
      </c>
      <c r="CS171" s="335">
        <f>$I171*IF($G171="Pickup", SUMIFS(NewEmisData!K:K, NewEmisData!$A:$A, "Pickup", NewEmisData!$B:$B, $A171, NewEmisData!$C:$C, $H171, NewEmisData!$D:$D, CS$2), SUMIFS(NewEmisData!K:K, NewEmisData!$A:$A, "LDV", NewEmisData!$B:$B, $A171, NewEmisData!$C:$C, $H171, NewEmisData!$D:$D, CS$2))</f>
        <v>7.54186008424307E-3</v>
      </c>
      <c r="CT171" s="335">
        <f>$I171*IF($G171="Pickup", SUMIFS(NewEmisData!L:L, NewEmisData!$A:$A, "Pickup", NewEmisData!$B:$B, $A171, NewEmisData!$C:$C, $H171, NewEmisData!$D:$D, CT$2), SUMIFS(NewEmisData!L:L, NewEmisData!$A:$A, "LDV", NewEmisData!$B:$B, $A171, NewEmisData!$C:$C, $H171, NewEmisData!$D:$D, CT$2))</f>
        <v>7.5596042868113804E-3</v>
      </c>
      <c r="CU171" s="335">
        <f>$I171*IF($G171="Pickup", SUMIFS(NewEmisData!M:M, NewEmisData!$A:$A, "Pickup", NewEmisData!$B:$B, $A171, NewEmisData!$C:$C, $H171, NewEmisData!$D:$D, CU$2), SUMIFS(NewEmisData!M:M, NewEmisData!$A:$A, "LDV", NewEmisData!$B:$B, $A171, NewEmisData!$C:$C, $H171, NewEmisData!$D:$D, CU$2))</f>
        <v>7.5624795925818E-3</v>
      </c>
      <c r="CV171" s="335">
        <v>6.7952138994962314E-3</v>
      </c>
      <c r="CW171" s="335">
        <v>3.2737236720533996E-3</v>
      </c>
      <c r="CX171" s="335">
        <v>2.6781003095548879E-3</v>
      </c>
      <c r="CY171" s="335">
        <v>2.1676078198661908E-3</v>
      </c>
      <c r="CZ171" s="335">
        <v>1.8280427673966254E-3</v>
      </c>
      <c r="DA171" s="335">
        <v>1.3974317339333041E-3</v>
      </c>
      <c r="DB171" s="335">
        <v>1.0983679193551715E-3</v>
      </c>
      <c r="DC171" s="335">
        <v>1.0621406649517317E-3</v>
      </c>
      <c r="DD171" s="335">
        <v>1.0419409873215341E-3</v>
      </c>
      <c r="DE171" s="335">
        <v>1.0353827915676214E-3</v>
      </c>
      <c r="DF171" s="335">
        <v>1.0353827915676214E-3</v>
      </c>
      <c r="DG171" s="335">
        <f>$I171*IF($G171="Pickup", SUMIFS(NewEmisData!E:E, NewEmisData!$A:$A, "Pickup", NewEmisData!$B:$B, $A171, NewEmisData!$C:$C, $H171, NewEmisData!$D:$D, DG$2), SUMIFS(NewEmisData!E:E, NewEmisData!$A:$A, "LDV", NewEmisData!$B:$B, $A171, NewEmisData!$C:$C, $H171, NewEmisData!$D:$D, DG$2))</f>
        <v>0</v>
      </c>
      <c r="DH171" s="335">
        <f>$I171*IF($G171="Pickup", SUMIFS(NewEmisData!F:F, NewEmisData!$A:$A, "Pickup", NewEmisData!$B:$B, $A171, NewEmisData!$C:$C, $H171, NewEmisData!$D:$D, DH$2), SUMIFS(NewEmisData!F:F, NewEmisData!$A:$A, "LDV", NewEmisData!$B:$B, $A171, NewEmisData!$C:$C, $H171, NewEmisData!$D:$D, DH$2))</f>
        <v>0</v>
      </c>
      <c r="DI171" s="335">
        <f>$I171*IF($G171="Pickup", SUMIFS(NewEmisData!G:G, NewEmisData!$A:$A, "Pickup", NewEmisData!$B:$B, $A171, NewEmisData!$C:$C, $H171, NewEmisData!$D:$D, DI$2), SUMIFS(NewEmisData!G:G, NewEmisData!$A:$A, "LDV", NewEmisData!$B:$B, $A171, NewEmisData!$C:$C, $H171, NewEmisData!$D:$D, DI$2))</f>
        <v>0</v>
      </c>
      <c r="DJ171" s="335">
        <f>$I171*IF($G171="Pickup", SUMIFS(NewEmisData!H:H, NewEmisData!$A:$A, "Pickup", NewEmisData!$B:$B, $A171, NewEmisData!$C:$C, $H171, NewEmisData!$D:$D, DJ$2), SUMIFS(NewEmisData!H:H, NewEmisData!$A:$A, "LDV", NewEmisData!$B:$B, $A171, NewEmisData!$C:$C, $H171, NewEmisData!$D:$D, DJ$2))</f>
        <v>0</v>
      </c>
      <c r="DK171" s="335">
        <f>$I171*IF($G171="Pickup", SUMIFS(NewEmisData!I:I, NewEmisData!$A:$A, "Pickup", NewEmisData!$B:$B, $A171, NewEmisData!$C:$C, $H171, NewEmisData!$D:$D, DK$2), SUMIFS(NewEmisData!I:I, NewEmisData!$A:$A, "LDV", NewEmisData!$B:$B, $A171, NewEmisData!$C:$C, $H171, NewEmisData!$D:$D, DK$2))</f>
        <v>0</v>
      </c>
      <c r="DL171" s="335">
        <f>$I171*IF($G171="Pickup", SUMIFS(NewEmisData!J:J, NewEmisData!$A:$A, "Pickup", NewEmisData!$B:$B, $A171, NewEmisData!$C:$C, $H171, NewEmisData!$D:$D, DL$2), SUMIFS(NewEmisData!J:J, NewEmisData!$A:$A, "LDV", NewEmisData!$B:$B, $A171, NewEmisData!$C:$C, $H171, NewEmisData!$D:$D, DL$2))</f>
        <v>0</v>
      </c>
      <c r="DM171" s="335">
        <f>$I171*IF($G171="Pickup", SUMIFS(NewEmisData!K:K, NewEmisData!$A:$A, "Pickup", NewEmisData!$B:$B, $A171, NewEmisData!$C:$C, $H171, NewEmisData!$D:$D, DM$2), SUMIFS(NewEmisData!K:K, NewEmisData!$A:$A, "LDV", NewEmisData!$B:$B, $A171, NewEmisData!$C:$C, $H171, NewEmisData!$D:$D, DM$2))</f>
        <v>0</v>
      </c>
      <c r="DN171" s="335">
        <f>$I171*IF($G171="Pickup", SUMIFS(NewEmisData!L:L, NewEmisData!$A:$A, "Pickup", NewEmisData!$B:$B, $A171, NewEmisData!$C:$C, $H171, NewEmisData!$D:$D, DN$2), SUMIFS(NewEmisData!L:L, NewEmisData!$A:$A, "LDV", NewEmisData!$B:$B, $A171, NewEmisData!$C:$C, $H171, NewEmisData!$D:$D, DN$2))</f>
        <v>0</v>
      </c>
      <c r="DO171" s="335">
        <f>$I171*IF($G171="Pickup", SUMIFS(NewEmisData!M:M, NewEmisData!$A:$A, "Pickup", NewEmisData!$B:$B, $A171, NewEmisData!$C:$C, $H171, NewEmisData!$D:$D, DO$2), SUMIFS(NewEmisData!M:M, NewEmisData!$A:$A, "LDV", NewEmisData!$B:$B, $A171, NewEmisData!$C:$C, $H171, NewEmisData!$D:$D, DO$2))</f>
        <v>0</v>
      </c>
      <c r="DP171" s="335">
        <v>2.1093869642803405E-3</v>
      </c>
      <c r="DQ171" s="335">
        <f>$I171*IF($G171="Pickup", SUMIFS(NewEmisData!E:E, NewEmisData!$A:$A, "Pickup", NewEmisData!$B:$B, $A171, NewEmisData!$C:$C, $H171, NewEmisData!$D:$D, DQ$2), SUMIFS(NewEmisData!E:E, NewEmisData!$A:$A, "LDV", NewEmisData!$B:$B, $A171, NewEmisData!$C:$C, $H171, NewEmisData!$D:$D, DQ$2))</f>
        <v>1.60409139095034E-2</v>
      </c>
      <c r="DR171" s="335">
        <f>$I171*IF($G171="Pickup", SUMIFS(NewEmisData!F:F, NewEmisData!$A:$A, "Pickup", NewEmisData!$B:$B, $A171, NewEmisData!$C:$C, $H171, NewEmisData!$D:$D, DR$2), SUMIFS(NewEmisData!F:F, NewEmisData!$A:$A, "LDV", NewEmisData!$B:$B, $A171, NewEmisData!$C:$C, $H171, NewEmisData!$D:$D, DR$2))</f>
        <v>1.5924704648058199E-2</v>
      </c>
      <c r="DS171" s="335">
        <f>$I171*IF($G171="Pickup", SUMIFS(NewEmisData!G:G, NewEmisData!$A:$A, "Pickup", NewEmisData!$B:$B, $A171, NewEmisData!$C:$C, $H171, NewEmisData!$D:$D, DS$2), SUMIFS(NewEmisData!G:G, NewEmisData!$A:$A, "LDV", NewEmisData!$B:$B, $A171, NewEmisData!$C:$C, $H171, NewEmisData!$D:$D, DS$2))</f>
        <v>1.16950273494598E-2</v>
      </c>
      <c r="DT171" s="335">
        <f>$I171*IF($G171="Pickup", SUMIFS(NewEmisData!H:H, NewEmisData!$A:$A, "Pickup", NewEmisData!$B:$B, $A171, NewEmisData!$C:$C, $H171, NewEmisData!$D:$D, DT$2), SUMIFS(NewEmisData!H:H, NewEmisData!$A:$A, "LDV", NewEmisData!$B:$B, $A171, NewEmisData!$C:$C, $H171, NewEmisData!$D:$D, DT$2))</f>
        <v>8.2822438870672095E-3</v>
      </c>
      <c r="DU171" s="335">
        <f>$I171*IF($G171="Pickup", SUMIFS(NewEmisData!I:I, NewEmisData!$A:$A, "Pickup", NewEmisData!$B:$B, $A171, NewEmisData!$C:$C, $H171, NewEmisData!$D:$D, DU$2), SUMIFS(NewEmisData!I:I, NewEmisData!$A:$A, "LDV", NewEmisData!$B:$B, $A171, NewEmisData!$C:$C, $H171, NewEmisData!$D:$D, DU$2))</f>
        <v>7.0307826882193497E-3</v>
      </c>
      <c r="DV171" s="335">
        <f>$I171*IF($G171="Pickup", SUMIFS(NewEmisData!J:J, NewEmisData!$A:$A, "Pickup", NewEmisData!$B:$B, $A171, NewEmisData!$C:$C, $H171, NewEmisData!$D:$D, DV$2), SUMIFS(NewEmisData!J:J, NewEmisData!$A:$A, "LDV", NewEmisData!$B:$B, $A171, NewEmisData!$C:$C, $H171, NewEmisData!$D:$D, DV$2))</f>
        <v>6.4879475513905998E-3</v>
      </c>
      <c r="DW171" s="335">
        <f>$I171*IF($G171="Pickup", SUMIFS(NewEmisData!K:K, NewEmisData!$A:$A, "Pickup", NewEmisData!$B:$B, $A171, NewEmisData!$C:$C, $H171, NewEmisData!$D:$D, DW$2), SUMIFS(NewEmisData!K:K, NewEmisData!$A:$A, "LDV", NewEmisData!$B:$B, $A171, NewEmisData!$C:$C, $H171, NewEmisData!$D:$D, DW$2))</f>
        <v>6.1485590908948798E-3</v>
      </c>
      <c r="DX171" s="335">
        <f>$I171*IF($G171="Pickup", SUMIFS(NewEmisData!L:L, NewEmisData!$A:$A, "Pickup", NewEmisData!$B:$B, $A171, NewEmisData!$C:$C, $H171, NewEmisData!$D:$D, DX$2), SUMIFS(NewEmisData!L:L, NewEmisData!$A:$A, "LDV", NewEmisData!$B:$B, $A171, NewEmisData!$C:$C, $H171, NewEmisData!$D:$D, DX$2))</f>
        <v>6.0790463378928902E-3</v>
      </c>
      <c r="DY171" s="335">
        <f>$I171*IF($G171="Pickup", SUMIFS(NewEmisData!M:M, NewEmisData!$A:$A, "Pickup", NewEmisData!$B:$B, $A171, NewEmisData!$C:$C, $H171, NewEmisData!$D:$D, DY$2), SUMIFS(NewEmisData!M:M, NewEmisData!$A:$A, "LDV", NewEmisData!$B:$B, $A171, NewEmisData!$C:$C, $H171, NewEmisData!$D:$D, DY$2))</f>
        <v>6.0844184409489096E-3</v>
      </c>
      <c r="DZ171" s="335">
        <v>1.0483433406910452E-2</v>
      </c>
      <c r="EA171" s="335">
        <f t="shared" si="234"/>
        <v>477.29917297288603</v>
      </c>
      <c r="EB171" s="335">
        <f t="shared" si="235"/>
        <v>460.55957717868603</v>
      </c>
      <c r="EC171" s="335">
        <f t="shared" si="236"/>
        <v>408.87694370824198</v>
      </c>
      <c r="ED171" s="335">
        <f t="shared" si="237"/>
        <v>351.02836844391902</v>
      </c>
      <c r="EE171" s="335">
        <f t="shared" si="238"/>
        <v>330.89709505174199</v>
      </c>
      <c r="EF171" s="335">
        <f t="shared" si="239"/>
        <v>321.177313316165</v>
      </c>
      <c r="EG171" s="335">
        <f t="shared" si="240"/>
        <v>312.93206588236399</v>
      </c>
      <c r="EH171" s="335">
        <f t="shared" si="241"/>
        <v>311.11498865348102</v>
      </c>
      <c r="EI171" s="335">
        <f t="shared" si="242"/>
        <v>311.01868986514103</v>
      </c>
      <c r="EJ171" s="335">
        <f t="shared" si="243"/>
        <v>0.26615030329306139</v>
      </c>
      <c r="EK171" s="335">
        <f t="shared" si="244"/>
        <v>5.3747556323400003E-2</v>
      </c>
      <c r="EL171" s="335">
        <f t="shared" si="245"/>
        <v>5.4729265367637198E-2</v>
      </c>
      <c r="EM171" s="335">
        <f t="shared" si="246"/>
        <v>4.0736099436149302E-2</v>
      </c>
      <c r="EN171" s="335">
        <f t="shared" si="247"/>
        <v>3.4394118079024698E-2</v>
      </c>
      <c r="EO171" s="335">
        <f t="shared" si="248"/>
        <v>3.71114329295111E-2</v>
      </c>
      <c r="EP171" s="335">
        <f t="shared" si="249"/>
        <v>3.6163842618907101E-2</v>
      </c>
      <c r="EQ171" s="335">
        <f t="shared" si="250"/>
        <v>3.2567089196320599E-2</v>
      </c>
      <c r="ER171" s="335">
        <f t="shared" si="251"/>
        <v>3.1564173491991802E-2</v>
      </c>
      <c r="ES171" s="335">
        <f t="shared" si="252"/>
        <v>3.1468430420149698E-2</v>
      </c>
      <c r="ET171" s="335">
        <f t="shared" si="253"/>
        <v>5.9143404970885341E-2</v>
      </c>
      <c r="EU171" s="335">
        <f t="shared" si="254"/>
        <v>5.0535404815937697E-3</v>
      </c>
      <c r="EV171" s="335">
        <f t="shared" si="255"/>
        <v>4.8763050693100196E-3</v>
      </c>
      <c r="EW171" s="335">
        <f t="shared" si="256"/>
        <v>3.1484381630317001E-3</v>
      </c>
      <c r="EX171" s="335">
        <f t="shared" si="257"/>
        <v>2.7029930270735599E-3</v>
      </c>
      <c r="EY171" s="335">
        <f t="shared" si="258"/>
        <v>2.54797837572206E-3</v>
      </c>
      <c r="EZ171" s="335">
        <f t="shared" si="259"/>
        <v>2.4731341854872801E-3</v>
      </c>
      <c r="FA171" s="335">
        <f t="shared" si="260"/>
        <v>2.4096445331803899E-3</v>
      </c>
      <c r="FB171" s="335">
        <f t="shared" si="261"/>
        <v>2.39564994480926E-3</v>
      </c>
      <c r="FC171" s="335">
        <f t="shared" si="262"/>
        <v>2.3949103284468102E-3</v>
      </c>
      <c r="FD171" s="335">
        <f t="shared" si="263"/>
        <v>2.5617670759243757E-3</v>
      </c>
      <c r="FE171" s="335">
        <f t="shared" si="264"/>
        <v>6.1977837659696097E-2</v>
      </c>
      <c r="FF171" s="335">
        <f t="shared" si="265"/>
        <v>6.19964399161659E-2</v>
      </c>
      <c r="FG171" s="335">
        <f t="shared" si="266"/>
        <v>6.3320570721505001E-2</v>
      </c>
      <c r="FH171" s="335">
        <f t="shared" si="267"/>
        <v>6.3119607624916099E-2</v>
      </c>
      <c r="FI171" s="335">
        <f t="shared" si="268"/>
        <v>6.29444374677125E-2</v>
      </c>
      <c r="FJ171" s="335">
        <f t="shared" si="269"/>
        <v>6.2801798607561105E-2</v>
      </c>
      <c r="FK171" s="335">
        <f t="shared" si="270"/>
        <v>6.2583638165060698E-2</v>
      </c>
      <c r="FL171" s="335">
        <f t="shared" si="271"/>
        <v>6.2469704604619501E-2</v>
      </c>
      <c r="FM171" s="335">
        <f t="shared" si="272"/>
        <v>6.2452851295117101E-2</v>
      </c>
      <c r="FN171" s="335">
        <f t="shared" si="273"/>
        <v>4.7785374819939178E-2</v>
      </c>
      <c r="FO171" s="335">
        <f t="shared" si="274"/>
        <v>9.5952462547113909E-3</v>
      </c>
      <c r="FP171" s="335">
        <f t="shared" si="275"/>
        <v>9.6036030050458705E-3</v>
      </c>
      <c r="FQ171" s="335">
        <f t="shared" si="276"/>
        <v>9.4752433967644108E-3</v>
      </c>
      <c r="FR171" s="335">
        <f t="shared" si="277"/>
        <v>9.3301532626324096E-3</v>
      </c>
      <c r="FS171" s="335">
        <f t="shared" si="278"/>
        <v>9.2229397825599295E-3</v>
      </c>
      <c r="FT171" s="335">
        <f t="shared" si="279"/>
        <v>9.1255841827382698E-3</v>
      </c>
      <c r="FU171" s="335">
        <f t="shared" si="280"/>
        <v>8.9373222140441601E-3</v>
      </c>
      <c r="FV171" s="335">
        <f t="shared" si="281"/>
        <v>8.8366364827178901E-3</v>
      </c>
      <c r="FW171" s="335">
        <f t="shared" si="282"/>
        <v>8.8199073060420893E-3</v>
      </c>
      <c r="FX171" s="335">
        <f t="shared" si="283"/>
        <v>9.6257106650809981E-3</v>
      </c>
    </row>
    <row r="172" spans="1:180" x14ac:dyDescent="0.2">
      <c r="A172" s="305" t="str">
        <f>_xlfn.CONCAT(IF(LEFT(TRIM(A171),1)="*", "*R", "R"), 1+RIGHT(TRIM(A171),1))</f>
        <v>R4</v>
      </c>
      <c r="B172" s="305" t="str">
        <f t="shared" si="315"/>
        <v>TLPHE8515</v>
      </c>
      <c r="C172" s="305" t="str">
        <f t="shared" si="316"/>
        <v>TL.E85X.P.HE85.2015</v>
      </c>
      <c r="D172" s="301" t="str">
        <f t="shared" si="317"/>
        <v>bn-vmt, bn-vmt/a</v>
      </c>
      <c r="E172" s="301" t="str">
        <f t="shared" si="318"/>
        <v>TLE85X</v>
      </c>
      <c r="F172" s="301" t="str">
        <f t="shared" si="319"/>
        <v>TL</v>
      </c>
      <c r="G172" s="315" t="s">
        <v>820</v>
      </c>
      <c r="H172" s="315" t="s">
        <v>817</v>
      </c>
      <c r="I172" s="315">
        <v>1</v>
      </c>
      <c r="J172" s="315" t="str">
        <f t="shared" si="284"/>
        <v>Pickup-E85</v>
      </c>
      <c r="K172" s="335">
        <f>$I172*IF($G172="Pickup", SUMIFS(NewEmisData!E:E, NewEmisData!$A:$A, "Pickup", NewEmisData!$B:$B, $A172, NewEmisData!$C:$C, $H172, NewEmisData!$D:$D, K$2), SUMIFS(NewEmisData!E:E, NewEmisData!$A:$A, "LDV", NewEmisData!$B:$B, $A172, NewEmisData!$C:$C, $H172, NewEmisData!$D:$D, K$2))</f>
        <v>646.35955917768695</v>
      </c>
      <c r="L172" s="335">
        <f>$I172*IF($G172="Pickup", SUMIFS(NewEmisData!F:F, NewEmisData!$A:$A, "Pickup", NewEmisData!$B:$B, $A172, NewEmisData!$C:$C, $H172, NewEmisData!$D:$D, L$2), SUMIFS(NewEmisData!F:F, NewEmisData!$A:$A, "LDV", NewEmisData!$B:$B, $A172, NewEmisData!$C:$C, $H172, NewEmisData!$D:$D, L$2))</f>
        <v>619.97919050963606</v>
      </c>
      <c r="M172" s="335">
        <f>$I172*IF($G172="Pickup", SUMIFS(NewEmisData!G:G, NewEmisData!$A:$A, "Pickup", NewEmisData!$B:$B, $A172, NewEmisData!$C:$C, $H172, NewEmisData!$D:$D, M$2), SUMIFS(NewEmisData!G:G, NewEmisData!$A:$A, "LDV", NewEmisData!$B:$B, $A172, NewEmisData!$C:$C, $H172, NewEmisData!$D:$D, M$2))</f>
        <v>468.65631415217302</v>
      </c>
      <c r="N172" s="335">
        <f>$I172*IF($G172="Pickup", SUMIFS(NewEmisData!H:H, NewEmisData!$A:$A, "Pickup", NewEmisData!$B:$B, $A172, NewEmisData!$C:$C, $H172, NewEmisData!$D:$D, N$2), SUMIFS(NewEmisData!H:H, NewEmisData!$A:$A, "LDV", NewEmisData!$B:$B, $A172, NewEmisData!$C:$C, $H172, NewEmisData!$D:$D, N$2))</f>
        <v>401.938986622622</v>
      </c>
      <c r="O172" s="335">
        <f>$I172*IF($G172="Pickup", SUMIFS(NewEmisData!I:I, NewEmisData!$A:$A, "Pickup", NewEmisData!$B:$B, $A172, NewEmisData!$C:$C, $H172, NewEmisData!$D:$D, O$2), SUMIFS(NewEmisData!I:I, NewEmisData!$A:$A, "LDV", NewEmisData!$B:$B, $A172, NewEmisData!$C:$C, $H172, NewEmisData!$D:$D, O$2))</f>
        <v>378.480038113322</v>
      </c>
      <c r="P172" s="335">
        <f>$I172*IF($G172="Pickup", SUMIFS(NewEmisData!J:J, NewEmisData!$A:$A, "Pickup", NewEmisData!$B:$B, $A172, NewEmisData!$C:$C, $H172, NewEmisData!$D:$D, P$2), SUMIFS(NewEmisData!J:J, NewEmisData!$A:$A, "LDV", NewEmisData!$B:$B, $A172, NewEmisData!$C:$C, $H172, NewEmisData!$D:$D, P$2))</f>
        <v>367.06432227775298</v>
      </c>
      <c r="Q172" s="335">
        <f>$I172*IF($G172="Pickup", SUMIFS(NewEmisData!K:K, NewEmisData!$A:$A, "Pickup", NewEmisData!$B:$B, $A172, NewEmisData!$C:$C, $H172, NewEmisData!$D:$D, Q$2), SUMIFS(NewEmisData!K:K, NewEmisData!$A:$A, "LDV", NewEmisData!$B:$B, $A172, NewEmisData!$C:$C, $H172, NewEmisData!$D:$D, Q$2))</f>
        <v>357.53282612461601</v>
      </c>
      <c r="R172" s="335">
        <f>$I172*IF($G172="Pickup", SUMIFS(NewEmisData!L:L, NewEmisData!$A:$A, "Pickup", NewEmisData!$B:$B, $A172, NewEmisData!$C:$C, $H172, NewEmisData!$D:$D, R$2), SUMIFS(NewEmisData!L:L, NewEmisData!$A:$A, "LDV", NewEmisData!$B:$B, $A172, NewEmisData!$C:$C, $H172, NewEmisData!$D:$D, R$2))</f>
        <v>355.43918726579602</v>
      </c>
      <c r="S172" s="335">
        <f>$I172*IF($G172="Pickup", SUMIFS(NewEmisData!M:M, NewEmisData!$A:$A, "Pickup", NewEmisData!$B:$B, $A172, NewEmisData!$C:$C, $H172, NewEmisData!$D:$D, S$2), SUMIFS(NewEmisData!M:M, NewEmisData!$A:$A, "LDV", NewEmisData!$B:$B, $A172, NewEmisData!$C:$C, $H172, NewEmisData!$D:$D, S$2))</f>
        <v>355.33433724689201</v>
      </c>
      <c r="T172" s="335">
        <v>0.26615030329306139</v>
      </c>
      <c r="U172" s="335">
        <f>$I172*IF($G172="Pickup", SUMIFS(NewEmisData!E:E, NewEmisData!$A:$A, "Pickup", NewEmisData!$B:$B, $A172, NewEmisData!$C:$C, $H172, NewEmisData!$D:$D, U$2), SUMIFS(NewEmisData!E:E, NewEmisData!$A:$A, "LDV", NewEmisData!$B:$B, $A172, NewEmisData!$C:$C, $H172, NewEmisData!$D:$D, U$2))</f>
        <v>5.0051381414727501E-2</v>
      </c>
      <c r="V172" s="335">
        <f>$I172*IF($G172="Pickup", SUMIFS(NewEmisData!F:F, NewEmisData!$A:$A, "Pickup", NewEmisData!$B:$B, $A172, NewEmisData!$C:$C, $H172, NewEmisData!$D:$D, V$2), SUMIFS(NewEmisData!F:F, NewEmisData!$A:$A, "LDV", NewEmisData!$B:$B, $A172, NewEmisData!$C:$C, $H172, NewEmisData!$D:$D, V$2))</f>
        <v>5.0043919675111501E-2</v>
      </c>
      <c r="W172" s="335">
        <f>$I172*IF($G172="Pickup", SUMIFS(NewEmisData!G:G, NewEmisData!$A:$A, "Pickup", NewEmisData!$B:$B, $A172, NewEmisData!$C:$C, $H172, NewEmisData!$D:$D, W$2), SUMIFS(NewEmisData!G:G, NewEmisData!$A:$A, "LDV", NewEmisData!$B:$B, $A172, NewEmisData!$C:$C, $H172, NewEmisData!$D:$D, W$2))</f>
        <v>3.7754588542698003E-2</v>
      </c>
      <c r="X172" s="335">
        <f>$I172*IF($G172="Pickup", SUMIFS(NewEmisData!H:H, NewEmisData!$A:$A, "Pickup", NewEmisData!$B:$B, $A172, NewEmisData!$C:$C, $H172, NewEmisData!$D:$D, X$2), SUMIFS(NewEmisData!H:H, NewEmisData!$A:$A, "LDV", NewEmisData!$B:$B, $A172, NewEmisData!$C:$C, $H172, NewEmisData!$D:$D, X$2))</f>
        <v>3.1767291013671199E-2</v>
      </c>
      <c r="Y172" s="335">
        <f>$I172*IF($G172="Pickup", SUMIFS(NewEmisData!I:I, NewEmisData!$A:$A, "Pickup", NewEmisData!$B:$B, $A172, NewEmisData!$C:$C, $H172, NewEmisData!$D:$D, Y$2), SUMIFS(NewEmisData!I:I, NewEmisData!$A:$A, "LDV", NewEmisData!$B:$B, $A172, NewEmisData!$C:$C, $H172, NewEmisData!$D:$D, Y$2))</f>
        <v>3.4158653400985901E-2</v>
      </c>
      <c r="Z172" s="335">
        <f>$I172*IF($G172="Pickup", SUMIFS(NewEmisData!J:J, NewEmisData!$A:$A, "Pickup", NewEmisData!$B:$B, $A172, NewEmisData!$C:$C, $H172, NewEmisData!$D:$D, Z$2), SUMIFS(NewEmisData!J:J, NewEmisData!$A:$A, "LDV", NewEmisData!$B:$B, $A172, NewEmisData!$C:$C, $H172, NewEmisData!$D:$D, Z$2))</f>
        <v>3.3210571212320801E-2</v>
      </c>
      <c r="AA172" s="335">
        <f>$I172*IF($G172="Pickup", SUMIFS(NewEmisData!K:K, NewEmisData!$A:$A, "Pickup", NewEmisData!$B:$B, $A172, NewEmisData!$C:$C, $H172, NewEmisData!$D:$D, AA$2), SUMIFS(NewEmisData!K:K, NewEmisData!$A:$A, "LDV", NewEmisData!$B:$B, $A172, NewEmisData!$C:$C, $H172, NewEmisData!$D:$D, AA$2))</f>
        <v>2.98406655009953E-2</v>
      </c>
      <c r="AB172" s="335">
        <f>$I172*IF($G172="Pickup", SUMIFS(NewEmisData!L:L, NewEmisData!$A:$A, "Pickup", NewEmisData!$B:$B, $A172, NewEmisData!$C:$C, $H172, NewEmisData!$D:$D, AB$2), SUMIFS(NewEmisData!L:L, NewEmisData!$A:$A, "LDV", NewEmisData!$B:$B, $A172, NewEmisData!$C:$C, $H172, NewEmisData!$D:$D, AB$2))</f>
        <v>2.89063210615754E-2</v>
      </c>
      <c r="AC172" s="335">
        <f>$I172*IF($G172="Pickup", SUMIFS(NewEmisData!M:M, NewEmisData!$A:$A, "Pickup", NewEmisData!$B:$B, $A172, NewEmisData!$C:$C, $H172, NewEmisData!$D:$D, AC$2), SUMIFS(NewEmisData!M:M, NewEmisData!$A:$A, "LDV", NewEmisData!$B:$B, $A172, NewEmisData!$C:$C, $H172, NewEmisData!$D:$D, AC$2))</f>
        <v>2.88192993071235E-2</v>
      </c>
      <c r="AD172" s="335">
        <v>5.9143404970885341E-2</v>
      </c>
      <c r="AE172" s="335">
        <f>$I172*IF($G172="Pickup", SUMIFS(NewEmisData!E:E, NewEmisData!$A:$A, "Pickup", NewEmisData!$B:$B, $A172, NewEmisData!$C:$C, $H172, NewEmisData!$D:$D, AE$2), SUMIFS(NewEmisData!E:E, NewEmisData!$A:$A, "LDV", NewEmisData!$B:$B, $A172, NewEmisData!$C:$C, $H172, NewEmisData!$D:$D, AE$2))</f>
        <v>6.8435278747445696E-3</v>
      </c>
      <c r="AF172" s="335">
        <f>$I172*IF($G172="Pickup", SUMIFS(NewEmisData!F:F, NewEmisData!$A:$A, "Pickup", NewEmisData!$B:$B, $A172, NewEmisData!$C:$C, $H172, NewEmisData!$D:$D, AF$2), SUMIFS(NewEmisData!F:F, NewEmisData!$A:$A, "LDV", NewEmisData!$B:$B, $A172, NewEmisData!$C:$C, $H172, NewEmisData!$D:$D, AF$2))</f>
        <v>6.5642107254057199E-3</v>
      </c>
      <c r="AG172" s="335">
        <f>$I172*IF($G172="Pickup", SUMIFS(NewEmisData!G:G, NewEmisData!$A:$A, "Pickup", NewEmisData!$B:$B, $A172, NewEmisData!$C:$C, $H172, NewEmisData!$D:$D, AG$2), SUMIFS(NewEmisData!G:G, NewEmisData!$A:$A, "LDV", NewEmisData!$B:$B, $A172, NewEmisData!$C:$C, $H172, NewEmisData!$D:$D, AG$2))</f>
        <v>3.6087484034786899E-3</v>
      </c>
      <c r="AH172" s="335">
        <f>$I172*IF($G172="Pickup", SUMIFS(NewEmisData!H:H, NewEmisData!$A:$A, "Pickup", NewEmisData!$B:$B, $A172, NewEmisData!$C:$C, $H172, NewEmisData!$D:$D, AH$2), SUMIFS(NewEmisData!H:H, NewEmisData!$A:$A, "LDV", NewEmisData!$B:$B, $A172, NewEmisData!$C:$C, $H172, NewEmisData!$D:$D, AH$2))</f>
        <v>3.0950131835115E-3</v>
      </c>
      <c r="AI172" s="335">
        <f>$I172*IF($G172="Pickup", SUMIFS(NewEmisData!I:I, NewEmisData!$A:$A, "Pickup", NewEmisData!$B:$B, $A172, NewEmisData!$C:$C, $H172, NewEmisData!$D:$D, AI$2), SUMIFS(NewEmisData!I:I, NewEmisData!$A:$A, "LDV", NewEmisData!$B:$B, $A172, NewEmisData!$C:$C, $H172, NewEmisData!$D:$D, AI$2))</f>
        <v>2.9143744578803499E-3</v>
      </c>
      <c r="AJ172" s="335">
        <f>$I172*IF($G172="Pickup", SUMIFS(NewEmisData!J:J, NewEmisData!$A:$A, "Pickup", NewEmisData!$B:$B, $A172, NewEmisData!$C:$C, $H172, NewEmisData!$D:$D, AJ$2), SUMIFS(NewEmisData!J:J, NewEmisData!$A:$A, "LDV", NewEmisData!$B:$B, $A172, NewEmisData!$C:$C, $H172, NewEmisData!$D:$D, AJ$2))</f>
        <v>2.8264724316664201E-3</v>
      </c>
      <c r="AK172" s="335">
        <f>$I172*IF($G172="Pickup", SUMIFS(NewEmisData!K:K, NewEmisData!$A:$A, "Pickup", NewEmisData!$B:$B, $A172, NewEmisData!$C:$C, $H172, NewEmisData!$D:$D, AK$2), SUMIFS(NewEmisData!K:K, NewEmisData!$A:$A, "LDV", NewEmisData!$B:$B, $A172, NewEmisData!$C:$C, $H172, NewEmisData!$D:$D, AK$2))</f>
        <v>2.75307866973639E-3</v>
      </c>
      <c r="AL172" s="335">
        <f>$I172*IF($G172="Pickup", SUMIFS(NewEmisData!L:L, NewEmisData!$A:$A, "Pickup", NewEmisData!$B:$B, $A172, NewEmisData!$C:$C, $H172, NewEmisData!$D:$D, AL$2), SUMIFS(NewEmisData!L:L, NewEmisData!$A:$A, "LDV", NewEmisData!$B:$B, $A172, NewEmisData!$C:$C, $H172, NewEmisData!$D:$D, AL$2))</f>
        <v>2.7369577535686601E-3</v>
      </c>
      <c r="AM172" s="335">
        <f>$I172*IF($G172="Pickup", SUMIFS(NewEmisData!M:M, NewEmisData!$A:$A, "Pickup", NewEmisData!$B:$B, $A172, NewEmisData!$C:$C, $H172, NewEmisData!$D:$D, AM$2), SUMIFS(NewEmisData!M:M, NewEmisData!$A:$A, "LDV", NewEmisData!$B:$B, $A172, NewEmisData!$C:$C, $H172, NewEmisData!$D:$D, AM$2))</f>
        <v>2.7361493188550298E-3</v>
      </c>
      <c r="AN172" s="335">
        <v>2.5617670759243757E-3</v>
      </c>
      <c r="AO172" s="335">
        <f>$I172*IF($G172="Pickup", SUMIFS(NewEmisData!E:E, NewEmisData!$A:$A, "Pickup", NewEmisData!$B:$B, $A172, NewEmisData!$C:$C, $H172, NewEmisData!$D:$D, AO$2), SUMIFS(NewEmisData!E:E, NewEmisData!$A:$A, "LDV", NewEmisData!$B:$B, $A172, NewEmisData!$C:$C, $H172, NewEmisData!$D:$D, AO$2))</f>
        <v>0.103915945188398</v>
      </c>
      <c r="AP172" s="335">
        <f>$I172*IF($G172="Pickup", SUMIFS(NewEmisData!F:F, NewEmisData!$A:$A, "Pickup", NewEmisData!$B:$B, $A172, NewEmisData!$C:$C, $H172, NewEmisData!$D:$D, AP$2), SUMIFS(NewEmisData!F:F, NewEmisData!$A:$A, "LDV", NewEmisData!$B:$B, $A172, NewEmisData!$C:$C, $H172, NewEmisData!$D:$D, AP$2))</f>
        <v>0.103915848031505</v>
      </c>
      <c r="AQ172" s="335">
        <f>$I172*IF($G172="Pickup", SUMIFS(NewEmisData!G:G, NewEmisData!$A:$A, "Pickup", NewEmisData!$B:$B, $A172, NewEmisData!$C:$C, $H172, NewEmisData!$D:$D, AQ$2), SUMIFS(NewEmisData!G:G, NewEmisData!$A:$A, "LDV", NewEmisData!$B:$B, $A172, NewEmisData!$C:$C, $H172, NewEmisData!$D:$D, AQ$2))</f>
        <v>8.4650150549112596E-2</v>
      </c>
      <c r="AR172" s="335">
        <f>$I172*IF($G172="Pickup", SUMIFS(NewEmisData!H:H, NewEmisData!$A:$A, "Pickup", NewEmisData!$B:$B, $A172, NewEmisData!$C:$C, $H172, NewEmisData!$D:$D, AR$2), SUMIFS(NewEmisData!H:H, NewEmisData!$A:$A, "LDV", NewEmisData!$B:$B, $A172, NewEmisData!$C:$C, $H172, NewEmisData!$D:$D, AR$2))</f>
        <v>8.4399803010986804E-2</v>
      </c>
      <c r="AS172" s="335">
        <f>$I172*IF($G172="Pickup", SUMIFS(NewEmisData!I:I, NewEmisData!$A:$A, "Pickup", NewEmisData!$B:$B, $A172, NewEmisData!$C:$C, $H172, NewEmisData!$D:$D, AS$2), SUMIFS(NewEmisData!I:I, NewEmisData!$A:$A, "LDV", NewEmisData!$B:$B, $A172, NewEmisData!$C:$C, $H172, NewEmisData!$D:$D, AS$2))</f>
        <v>8.4160493061109204E-2</v>
      </c>
      <c r="AT172" s="335">
        <f>$I172*IF($G172="Pickup", SUMIFS(NewEmisData!J:J, NewEmisData!$A:$A, "Pickup", NewEmisData!$B:$B, $A172, NewEmisData!$C:$C, $H172, NewEmisData!$D:$D, AT$2), SUMIFS(NewEmisData!J:J, NewEmisData!$A:$A, "LDV", NewEmisData!$B:$B, $A172, NewEmisData!$C:$C, $H172, NewEmisData!$D:$D, AT$2))</f>
        <v>8.3975997394425794E-2</v>
      </c>
      <c r="AU172" s="335">
        <f>$I172*IF($G172="Pickup", SUMIFS(NewEmisData!K:K, NewEmisData!$A:$A, "Pickup", NewEmisData!$B:$B, $A172, NewEmisData!$C:$C, $H172, NewEmisData!$D:$D, AU$2), SUMIFS(NewEmisData!K:K, NewEmisData!$A:$A, "LDV", NewEmisData!$B:$B, $A172, NewEmisData!$C:$C, $H172, NewEmisData!$D:$D, AU$2))</f>
        <v>8.3738807859653194E-2</v>
      </c>
      <c r="AV172" s="335">
        <f>$I172*IF($G172="Pickup", SUMIFS(NewEmisData!L:L, NewEmisData!$A:$A, "Pickup", NewEmisData!$B:$B, $A172, NewEmisData!$C:$C, $H172, NewEmisData!$D:$D, AV$2), SUMIFS(NewEmisData!L:L, NewEmisData!$A:$A, "LDV", NewEmisData!$B:$B, $A172, NewEmisData!$C:$C, $H172, NewEmisData!$D:$D, AV$2))</f>
        <v>8.3617696234531205E-2</v>
      </c>
      <c r="AW172" s="335">
        <f>$I172*IF($G172="Pickup", SUMIFS(NewEmisData!M:M, NewEmisData!$A:$A, "Pickup", NewEmisData!$B:$B, $A172, NewEmisData!$C:$C, $H172, NewEmisData!$D:$D, AW$2), SUMIFS(NewEmisData!M:M, NewEmisData!$A:$A, "LDV", NewEmisData!$B:$B, $A172, NewEmisData!$C:$C, $H172, NewEmisData!$D:$D, AW$2))</f>
        <v>8.3601937164243995E-2</v>
      </c>
      <c r="AX172" s="335">
        <v>4.7785374819939178E-2</v>
      </c>
      <c r="AY172" s="335">
        <f>$I172*IF($G172="Pickup", SUMIFS(NewEmisData!E:E, NewEmisData!$A:$A, "Pickup", NewEmisData!$B:$B, $A172, NewEmisData!$C:$C, $H172, NewEmisData!$D:$D, AY$2), SUMIFS(NewEmisData!E:E, NewEmisData!$A:$A, "LDV", NewEmisData!$B:$B, $A172, NewEmisData!$C:$C, $H172, NewEmisData!$D:$D, AY$2))</f>
        <v>1.5136565539031499E-2</v>
      </c>
      <c r="AZ172" s="335">
        <f>$I172*IF($G172="Pickup", SUMIFS(NewEmisData!F:F, NewEmisData!$A:$A, "Pickup", NewEmisData!$B:$B, $A172, NewEmisData!$C:$C, $H172, NewEmisData!$D:$D, AZ$2), SUMIFS(NewEmisData!F:F, NewEmisData!$A:$A, "LDV", NewEmisData!$B:$B, $A172, NewEmisData!$C:$C, $H172, NewEmisData!$D:$D, AZ$2))</f>
        <v>1.5132436853720101E-2</v>
      </c>
      <c r="BA172" s="335">
        <f>$I172*IF($G172="Pickup", SUMIFS(NewEmisData!G:G, NewEmisData!$A:$A, "Pickup", NewEmisData!$B:$B, $A172, NewEmisData!$C:$C, $H172, NewEmisData!$D:$D, BA$2), SUMIFS(NewEmisData!G:G, NewEmisData!$A:$A, "LDV", NewEmisData!$B:$B, $A172, NewEmisData!$C:$C, $H172, NewEmisData!$D:$D, BA$2))</f>
        <v>1.2256341713905499E-2</v>
      </c>
      <c r="BB172" s="335">
        <f>$I172*IF($G172="Pickup", SUMIFS(NewEmisData!H:H, NewEmisData!$A:$A, "Pickup", NewEmisData!$B:$B, $A172, NewEmisData!$C:$C, $H172, NewEmisData!$D:$D, BB$2), SUMIFS(NewEmisData!H:H, NewEmisData!$A:$A, "LDV", NewEmisData!$B:$B, $A172, NewEmisData!$C:$C, $H172, NewEmisData!$D:$D, BB$2))</f>
        <v>1.2096452740922199E-2</v>
      </c>
      <c r="BC172" s="335">
        <f>$I172*IF($G172="Pickup", SUMIFS(NewEmisData!I:I, NewEmisData!$A:$A, "Pickup", NewEmisData!$B:$B, $A172, NewEmisData!$C:$C, $H172, NewEmisData!$D:$D, BC$2), SUMIFS(NewEmisData!I:I, NewEmisData!$A:$A, "LDV", NewEmisData!$B:$B, $A172, NewEmisData!$C:$C, $H172, NewEmisData!$D:$D, BC$2))</f>
        <v>1.19745453620015E-2</v>
      </c>
      <c r="BD172" s="335">
        <f>$I172*IF($G172="Pickup", SUMIFS(NewEmisData!J:J, NewEmisData!$A:$A, "Pickup", NewEmisData!$B:$B, $A172, NewEmisData!$C:$C, $H172, NewEmisData!$D:$D, BD$2), SUMIFS(NewEmisData!J:J, NewEmisData!$A:$A, "LDV", NewEmisData!$B:$B, $A172, NewEmisData!$C:$C, $H172, NewEmisData!$D:$D, BD$2))</f>
        <v>1.18656769239457E-2</v>
      </c>
      <c r="BE172" s="335">
        <f>$I172*IF($G172="Pickup", SUMIFS(NewEmisData!K:K, NewEmisData!$A:$A, "Pickup", NewEmisData!$B:$B, $A172, NewEmisData!$C:$C, $H172, NewEmisData!$D:$D, BE$2), SUMIFS(NewEmisData!K:K, NewEmisData!$A:$A, "LDV", NewEmisData!$B:$B, $A172, NewEmisData!$C:$C, $H172, NewEmisData!$D:$D, BE$2))</f>
        <v>1.1664609078110001E-2</v>
      </c>
      <c r="BF172" s="335">
        <f>$I172*IF($G172="Pickup", SUMIFS(NewEmisData!L:L, NewEmisData!$A:$A, "Pickup", NewEmisData!$B:$B, $A172, NewEmisData!$C:$C, $H172, NewEmisData!$D:$D, BF$2), SUMIFS(NewEmisData!L:L, NewEmisData!$A:$A, "LDV", NewEmisData!$B:$B, $A172, NewEmisData!$C:$C, $H172, NewEmisData!$D:$D, BF$2))</f>
        <v>1.15577855285107E-2</v>
      </c>
      <c r="BG172" s="335">
        <f>$I172*IF($G172="Pickup", SUMIFS(NewEmisData!M:M, NewEmisData!$A:$A, "Pickup", NewEmisData!$B:$B, $A172, NewEmisData!$C:$C, $H172, NewEmisData!$D:$D, BG$2), SUMIFS(NewEmisData!M:M, NewEmisData!$A:$A, "LDV", NewEmisData!$B:$B, $A172, NewEmisData!$C:$C, $H172, NewEmisData!$D:$D, BG$2))</f>
        <v>1.15403315240805E-2</v>
      </c>
      <c r="BH172" s="335">
        <v>9.6257106650809981E-3</v>
      </c>
      <c r="BI172" s="335">
        <f>$I172*IF($G172="Pickup", SUMIFS(NewEmisData!E:E, NewEmisData!$A:$A, "Pickup", NewEmisData!$B:$B, $A172, NewEmisData!$C:$C, $H172, NewEmisData!$D:$D, BI$2), SUMIFS(NewEmisData!E:E, NewEmisData!$A:$A, "LDV", NewEmisData!$B:$B, $A172, NewEmisData!$C:$C, $H172, NewEmisData!$D:$D, BI$2))</f>
        <v>1.32452586333012</v>
      </c>
      <c r="BJ172" s="335">
        <f>$I172*IF($G172="Pickup", SUMIFS(NewEmisData!F:F, NewEmisData!$A:$A, "Pickup", NewEmisData!$B:$B, $A172, NewEmisData!$C:$C, $H172, NewEmisData!$D:$D, BJ$2), SUMIFS(NewEmisData!F:F, NewEmisData!$A:$A, "LDV", NewEmisData!$B:$B, $A172, NewEmisData!$C:$C, $H172, NewEmisData!$D:$D, BJ$2))</f>
        <v>1.22375917385643</v>
      </c>
      <c r="BK172" s="335">
        <f>$I172*IF($G172="Pickup", SUMIFS(NewEmisData!G:G, NewEmisData!$A:$A, "Pickup", NewEmisData!$B:$B, $A172, NewEmisData!$C:$C, $H172, NewEmisData!$D:$D, BK$2), SUMIFS(NewEmisData!G:G, NewEmisData!$A:$A, "LDV", NewEmisData!$B:$B, $A172, NewEmisData!$C:$C, $H172, NewEmisData!$D:$D, BK$2))</f>
        <v>0.74835788444038498</v>
      </c>
      <c r="BL172" s="335">
        <f>$I172*IF($G172="Pickup", SUMIFS(NewEmisData!H:H, NewEmisData!$A:$A, "Pickup", NewEmisData!$B:$B, $A172, NewEmisData!$C:$C, $H172, NewEmisData!$D:$D, BL$2), SUMIFS(NewEmisData!H:H, NewEmisData!$A:$A, "LDV", NewEmisData!$B:$B, $A172, NewEmisData!$C:$C, $H172, NewEmisData!$D:$D, BL$2))</f>
        <v>0.75057912675558602</v>
      </c>
      <c r="BM172" s="335">
        <f>$I172*IF($G172="Pickup", SUMIFS(NewEmisData!I:I, NewEmisData!$A:$A, "Pickup", NewEmisData!$B:$B, $A172, NewEmisData!$C:$C, $H172, NewEmisData!$D:$D, BM$2), SUMIFS(NewEmisData!I:I, NewEmisData!$A:$A, "LDV", NewEmisData!$B:$B, $A172, NewEmisData!$C:$C, $H172, NewEmisData!$D:$D, BM$2))</f>
        <v>0.81959270299044895</v>
      </c>
      <c r="BN172" s="335">
        <f>$I172*IF($G172="Pickup", SUMIFS(NewEmisData!J:J, NewEmisData!$A:$A, "Pickup", NewEmisData!$B:$B, $A172, NewEmisData!$C:$C, $H172, NewEmisData!$D:$D, BN$2), SUMIFS(NewEmisData!J:J, NewEmisData!$A:$A, "LDV", NewEmisData!$B:$B, $A172, NewEmisData!$C:$C, $H172, NewEmisData!$D:$D, BN$2))</f>
        <v>0.84121016476562305</v>
      </c>
      <c r="BO172" s="335">
        <f>$I172*IF($G172="Pickup", SUMIFS(NewEmisData!K:K, NewEmisData!$A:$A, "Pickup", NewEmisData!$B:$B, $A172, NewEmisData!$C:$C, $H172, NewEmisData!$D:$D, BO$2), SUMIFS(NewEmisData!K:K, NewEmisData!$A:$A, "LDV", NewEmisData!$B:$B, $A172, NewEmisData!$C:$C, $H172, NewEmisData!$D:$D, BO$2))</f>
        <v>0.79914702617751698</v>
      </c>
      <c r="BP172" s="335">
        <f>$I172*IF($G172="Pickup", SUMIFS(NewEmisData!L:L, NewEmisData!$A:$A, "Pickup", NewEmisData!$B:$B, $A172, NewEmisData!$C:$C, $H172, NewEmisData!$D:$D, BP$2), SUMIFS(NewEmisData!L:L, NewEmisData!$A:$A, "LDV", NewEmisData!$B:$B, $A172, NewEmisData!$C:$C, $H172, NewEmisData!$D:$D, BP$2))</f>
        <v>0.78497088449743901</v>
      </c>
      <c r="BQ172" s="335">
        <f>$I172*IF($G172="Pickup", SUMIFS(NewEmisData!M:M, NewEmisData!$A:$A, "Pickup", NewEmisData!$B:$B, $A172, NewEmisData!$C:$C, $H172, NewEmisData!$D:$D, BQ$2), SUMIFS(NewEmisData!M:M, NewEmisData!$A:$A, "LDV", NewEmisData!$B:$B, $A172, NewEmisData!$C:$C, $H172, NewEmisData!$D:$D, BQ$2))</f>
        <v>0.78323426806562801</v>
      </c>
      <c r="BR172" s="335">
        <v>1.4092345254837961</v>
      </c>
      <c r="BS172" s="335">
        <f>$I172*IF($G172="Pickup", SUMIFS(NewEmisData!E:E, NewEmisData!$A:$A, "Pickup", NewEmisData!$B:$B, $A172, NewEmisData!$C:$C, $H172, NewEmisData!$D:$D, BS$2), SUMIFS(NewEmisData!E:E, NewEmisData!$A:$A, "LDV", NewEmisData!$B:$B, $A172, NewEmisData!$C:$C, $H172, NewEmisData!$D:$D, BS$2))</f>
        <v>0.11546223915514101</v>
      </c>
      <c r="BT172" s="335">
        <f>$I172*IF($G172="Pickup", SUMIFS(NewEmisData!F:F, NewEmisData!$A:$A, "Pickup", NewEmisData!$B:$B, $A172, NewEmisData!$C:$C, $H172, NewEmisData!$D:$D, BT$2), SUMIFS(NewEmisData!F:F, NewEmisData!$A:$A, "LDV", NewEmisData!$B:$B, $A172, NewEmisData!$C:$C, $H172, NewEmisData!$D:$D, BT$2))</f>
        <v>0.11311305212806499</v>
      </c>
      <c r="BU172" s="335">
        <f>$I172*IF($G172="Pickup", SUMIFS(NewEmisData!G:G, NewEmisData!$A:$A, "Pickup", NewEmisData!$B:$B, $A172, NewEmisData!$C:$C, $H172, NewEmisData!$D:$D, BU$2), SUMIFS(NewEmisData!G:G, NewEmisData!$A:$A, "LDV", NewEmisData!$B:$B, $A172, NewEmisData!$C:$C, $H172, NewEmisData!$D:$D, BU$2))</f>
        <v>7.65279066693412E-2</v>
      </c>
      <c r="BV172" s="335">
        <f>$I172*IF($G172="Pickup", SUMIFS(NewEmisData!H:H, NewEmisData!$A:$A, "Pickup", NewEmisData!$B:$B, $A172, NewEmisData!$C:$C, $H172, NewEmisData!$D:$D, BV$2), SUMIFS(NewEmisData!H:H, NewEmisData!$A:$A, "LDV", NewEmisData!$B:$B, $A172, NewEmisData!$C:$C, $H172, NewEmisData!$D:$D, BV$2))</f>
        <v>7.0727611063452503E-2</v>
      </c>
      <c r="BW172" s="335">
        <f>$I172*IF($G172="Pickup", SUMIFS(NewEmisData!I:I, NewEmisData!$A:$A, "Pickup", NewEmisData!$B:$B, $A172, NewEmisData!$C:$C, $H172, NewEmisData!$D:$D, BW$2), SUMIFS(NewEmisData!I:I, NewEmisData!$A:$A, "LDV", NewEmisData!$B:$B, $A172, NewEmisData!$C:$C, $H172, NewEmisData!$D:$D, BW$2))</f>
        <v>8.2581189116489997E-2</v>
      </c>
      <c r="BX172" s="335">
        <f>$I172*IF($G172="Pickup", SUMIFS(NewEmisData!J:J, NewEmisData!$A:$A, "Pickup", NewEmisData!$B:$B, $A172, NewEmisData!$C:$C, $H172, NewEmisData!$D:$D, BX$2), SUMIFS(NewEmisData!J:J, NewEmisData!$A:$A, "LDV", NewEmisData!$B:$B, $A172, NewEmisData!$C:$C, $H172, NewEmisData!$D:$D, BX$2))</f>
        <v>9.6085022960257699E-2</v>
      </c>
      <c r="BY172" s="335">
        <f>$I172*IF($G172="Pickup", SUMIFS(NewEmisData!K:K, NewEmisData!$A:$A, "Pickup", NewEmisData!$B:$B, $A172, NewEmisData!$C:$C, $H172, NewEmisData!$D:$D, BY$2), SUMIFS(NewEmisData!K:K, NewEmisData!$A:$A, "LDV", NewEmisData!$B:$B, $A172, NewEmisData!$C:$C, $H172, NewEmisData!$D:$D, BY$2))</f>
        <v>0.100835100502492</v>
      </c>
      <c r="BZ172" s="335">
        <f>$I172*IF($G172="Pickup", SUMIFS(NewEmisData!L:L, NewEmisData!$A:$A, "Pickup", NewEmisData!$B:$B, $A172, NewEmisData!$C:$C, $H172, NewEmisData!$D:$D, BZ$2), SUMIFS(NewEmisData!L:L, NewEmisData!$A:$A, "LDV", NewEmisData!$B:$B, $A172, NewEmisData!$C:$C, $H172, NewEmisData!$D:$D, BZ$2))</f>
        <v>0.101699463667799</v>
      </c>
      <c r="CA172" s="335">
        <f>$I172*IF($G172="Pickup", SUMIFS(NewEmisData!M:M, NewEmisData!$A:$A, "Pickup", NewEmisData!$B:$B, $A172, NewEmisData!$C:$C, $H172, NewEmisData!$D:$D, CA$2), SUMIFS(NewEmisData!M:M, NewEmisData!$A:$A, "LDV", NewEmisData!$B:$B, $A172, NewEmisData!$C:$C, $H172, NewEmisData!$D:$D, CA$2))</f>
        <v>0.102838135080632</v>
      </c>
      <c r="CB172" s="335">
        <v>6.0597963453520649E-2</v>
      </c>
      <c r="CC172" s="335">
        <f>$I172*IF($G172="Pickup", SUMIFS(NewEmisData!E:E, NewEmisData!$A:$A, "Pickup", NewEmisData!$B:$B, $A172, NewEmisData!$C:$C, $H172, NewEmisData!$D:$D, CC$2), SUMIFS(NewEmisData!E:E, NewEmisData!$A:$A, "LDV", NewEmisData!$B:$B, $A172, NewEmisData!$C:$C, $H172, NewEmisData!$D:$D, CC$2))</f>
        <v>2.4222750720040799E-2</v>
      </c>
      <c r="CD172" s="335">
        <f>$I172*IF($G172="Pickup", SUMIFS(NewEmisData!F:F, NewEmisData!$A:$A, "Pickup", NewEmisData!$B:$B, $A172, NewEmisData!$C:$C, $H172, NewEmisData!$D:$D, CD$2), SUMIFS(NewEmisData!F:F, NewEmisData!$A:$A, "LDV", NewEmisData!$B:$B, $A172, NewEmisData!$C:$C, $H172, NewEmisData!$D:$D, CD$2))</f>
        <v>2.4221753748085498E-2</v>
      </c>
      <c r="CE172" s="335">
        <f>$I172*IF($G172="Pickup", SUMIFS(NewEmisData!G:G, NewEmisData!$A:$A, "Pickup", NewEmisData!$B:$B, $A172, NewEmisData!$C:$C, $H172, NewEmisData!$D:$D, CE$2), SUMIFS(NewEmisData!G:G, NewEmisData!$A:$A, "LDV", NewEmisData!$B:$B, $A172, NewEmisData!$C:$C, $H172, NewEmisData!$D:$D, CE$2))</f>
        <v>2.2516523732868499E-2</v>
      </c>
      <c r="CF172" s="335">
        <f>$I172*IF($G172="Pickup", SUMIFS(NewEmisData!H:H, NewEmisData!$A:$A, "Pickup", NewEmisData!$B:$B, $A172, NewEmisData!$C:$C, $H172, NewEmisData!$D:$D, CF$2), SUMIFS(NewEmisData!H:H, NewEmisData!$A:$A, "LDV", NewEmisData!$B:$B, $A172, NewEmisData!$C:$C, $H172, NewEmisData!$D:$D, CF$2))</f>
        <v>2.3127784398577499E-2</v>
      </c>
      <c r="CG172" s="335">
        <f>$I172*IF($G172="Pickup", SUMIFS(NewEmisData!I:I, NewEmisData!$A:$A, "Pickup", NewEmisData!$B:$B, $A172, NewEmisData!$C:$C, $H172, NewEmisData!$D:$D, CG$2), SUMIFS(NewEmisData!I:I, NewEmisData!$A:$A, "LDV", NewEmisData!$B:$B, $A172, NewEmisData!$C:$C, $H172, NewEmisData!$D:$D, CG$2))</f>
        <v>2.49022068059821E-2</v>
      </c>
      <c r="CH172" s="335">
        <f>$I172*IF($G172="Pickup", SUMIFS(NewEmisData!J:J, NewEmisData!$A:$A, "Pickup", NewEmisData!$B:$B, $A172, NewEmisData!$C:$C, $H172, NewEmisData!$D:$D, CH$2), SUMIFS(NewEmisData!J:J, NewEmisData!$A:$A, "LDV", NewEmisData!$B:$B, $A172, NewEmisData!$C:$C, $H172, NewEmisData!$D:$D, CH$2))</f>
        <v>2.5909903872266899E-2</v>
      </c>
      <c r="CI172" s="335">
        <f>$I172*IF($G172="Pickup", SUMIFS(NewEmisData!K:K, NewEmisData!$A:$A, "Pickup", NewEmisData!$B:$B, $A172, NewEmisData!$C:$C, $H172, NewEmisData!$D:$D, CI$2), SUMIFS(NewEmisData!K:K, NewEmisData!$A:$A, "LDV", NewEmisData!$B:$B, $A172, NewEmisData!$C:$C, $H172, NewEmisData!$D:$D, CI$2))</f>
        <v>2.61491694003551E-2</v>
      </c>
      <c r="CJ172" s="335">
        <f>$I172*IF($G172="Pickup", SUMIFS(NewEmisData!L:L, NewEmisData!$A:$A, "Pickup", NewEmisData!$B:$B, $A172, NewEmisData!$C:$C, $H172, NewEmisData!$D:$D, CJ$2), SUMIFS(NewEmisData!L:L, NewEmisData!$A:$A, "LDV", NewEmisData!$B:$B, $A172, NewEmisData!$C:$C, $H172, NewEmisData!$D:$D, CJ$2))</f>
        <v>2.61804895683172E-2</v>
      </c>
      <c r="CK172" s="335">
        <f>$I172*IF($G172="Pickup", SUMIFS(NewEmisData!M:M, NewEmisData!$A:$A, "Pickup", NewEmisData!$B:$B, $A172, NewEmisData!$C:$C, $H172, NewEmisData!$D:$D, CK$2), SUMIFS(NewEmisData!M:M, NewEmisData!$A:$A, "LDV", NewEmisData!$B:$B, $A172, NewEmisData!$C:$C, $H172, NewEmisData!$D:$D, CK$2))</f>
        <v>2.6149271936448001E-2</v>
      </c>
      <c r="CL172" s="335">
        <v>2.191731487598363E-2</v>
      </c>
      <c r="CM172" s="335">
        <f>$I172*IF($G172="Pickup", SUMIFS(NewEmisData!E:E, NewEmisData!$A:$A, "Pickup", NewEmisData!$B:$B, $A172, NewEmisData!$C:$C, $H172, NewEmisData!$D:$D, CM$2), SUMIFS(NewEmisData!E:E, NewEmisData!$A:$A, "LDV", NewEmisData!$B:$B, $A172, NewEmisData!$C:$C, $H172, NewEmisData!$D:$D, CM$2))</f>
        <v>7.9831578687343495E-3</v>
      </c>
      <c r="CN172" s="335">
        <f>$I172*IF($G172="Pickup", SUMIFS(NewEmisData!F:F, NewEmisData!$A:$A, "Pickup", NewEmisData!$B:$B, $A172, NewEmisData!$C:$C, $H172, NewEmisData!$D:$D, CN$2), SUMIFS(NewEmisData!F:F, NewEmisData!$A:$A, "LDV", NewEmisData!$B:$B, $A172, NewEmisData!$C:$C, $H172, NewEmisData!$D:$D, CN$2))</f>
        <v>7.9833785759376996E-3</v>
      </c>
      <c r="CO172" s="335">
        <f>$I172*IF($G172="Pickup", SUMIFS(NewEmisData!G:G, NewEmisData!$A:$A, "Pickup", NewEmisData!$B:$B, $A172, NewEmisData!$C:$C, $H172, NewEmisData!$D:$D, CO$2), SUMIFS(NewEmisData!G:G, NewEmisData!$A:$A, "LDV", NewEmisData!$B:$B, $A172, NewEmisData!$C:$C, $H172, NewEmisData!$D:$D, CO$2))</f>
        <v>7.1867023390275002E-3</v>
      </c>
      <c r="CP172" s="335">
        <f>$I172*IF($G172="Pickup", SUMIFS(NewEmisData!H:H, NewEmisData!$A:$A, "Pickup", NewEmisData!$B:$B, $A172, NewEmisData!$C:$C, $H172, NewEmisData!$D:$D, CP$2), SUMIFS(NewEmisData!H:H, NewEmisData!$A:$A, "LDV", NewEmisData!$B:$B, $A172, NewEmisData!$C:$C, $H172, NewEmisData!$D:$D, CP$2))</f>
        <v>7.3475300700049E-3</v>
      </c>
      <c r="CQ172" s="335">
        <f>$I172*IF($G172="Pickup", SUMIFS(NewEmisData!I:I, NewEmisData!$A:$A, "Pickup", NewEmisData!$B:$B, $A172, NewEmisData!$C:$C, $H172, NewEmisData!$D:$D, CQ$2), SUMIFS(NewEmisData!I:I, NewEmisData!$A:$A, "LDV", NewEmisData!$B:$B, $A172, NewEmisData!$C:$C, $H172, NewEmisData!$D:$D, CQ$2))</f>
        <v>7.6071086190242099E-3</v>
      </c>
      <c r="CR172" s="335">
        <f>$I172*IF($G172="Pickup", SUMIFS(NewEmisData!J:J, NewEmisData!$A:$A, "Pickup", NewEmisData!$B:$B, $A172, NewEmisData!$C:$C, $H172, NewEmisData!$D:$D, CR$2), SUMIFS(NewEmisData!J:J, NewEmisData!$A:$A, "LDV", NewEmisData!$B:$B, $A172, NewEmisData!$C:$C, $H172, NewEmisData!$D:$D, CR$2))</f>
        <v>7.8541356938495507E-3</v>
      </c>
      <c r="CS172" s="335">
        <f>$I172*IF($G172="Pickup", SUMIFS(NewEmisData!K:K, NewEmisData!$A:$A, "Pickup", NewEmisData!$B:$B, $A172, NewEmisData!$C:$C, $H172, NewEmisData!$D:$D, CS$2), SUMIFS(NewEmisData!K:K, NewEmisData!$A:$A, "LDV", NewEmisData!$B:$B, $A172, NewEmisData!$C:$C, $H172, NewEmisData!$D:$D, CS$2))</f>
        <v>7.9388718243619903E-3</v>
      </c>
      <c r="CT172" s="335">
        <f>$I172*IF($G172="Pickup", SUMIFS(NewEmisData!L:L, NewEmisData!$A:$A, "Pickup", NewEmisData!$B:$B, $A172, NewEmisData!$C:$C, $H172, NewEmisData!$D:$D, CT$2), SUMIFS(NewEmisData!L:L, NewEmisData!$A:$A, "LDV", NewEmisData!$B:$B, $A172, NewEmisData!$C:$C, $H172, NewEmisData!$D:$D, CT$2))</f>
        <v>7.9553643269450695E-3</v>
      </c>
      <c r="CU172" s="335">
        <f>$I172*IF($G172="Pickup", SUMIFS(NewEmisData!M:M, NewEmisData!$A:$A, "Pickup", NewEmisData!$B:$B, $A172, NewEmisData!$C:$C, $H172, NewEmisData!$D:$D, CU$2), SUMIFS(NewEmisData!M:M, NewEmisData!$A:$A, "LDV", NewEmisData!$B:$B, $A172, NewEmisData!$C:$C, $H172, NewEmisData!$D:$D, CU$2))</f>
        <v>7.9580822778541893E-3</v>
      </c>
      <c r="CV172" s="335">
        <v>6.7952138994962314E-3</v>
      </c>
      <c r="CW172" s="335">
        <v>3.2737236720533996E-3</v>
      </c>
      <c r="CX172" s="335">
        <v>2.6781003095548879E-3</v>
      </c>
      <c r="CY172" s="335">
        <v>2.1676078198661908E-3</v>
      </c>
      <c r="CZ172" s="335">
        <v>1.8280427673966254E-3</v>
      </c>
      <c r="DA172" s="335">
        <v>1.3974317339333041E-3</v>
      </c>
      <c r="DB172" s="335">
        <v>1.0983679193551715E-3</v>
      </c>
      <c r="DC172" s="335">
        <v>1.0621406649517317E-3</v>
      </c>
      <c r="DD172" s="335">
        <v>1.0419409873215341E-3</v>
      </c>
      <c r="DE172" s="335">
        <v>1.0353827915676214E-3</v>
      </c>
      <c r="DF172" s="335">
        <v>1.0353827915676214E-3</v>
      </c>
      <c r="DG172" s="335">
        <f>$I172*IF($G172="Pickup", SUMIFS(NewEmisData!E:E, NewEmisData!$A:$A, "Pickup", NewEmisData!$B:$B, $A172, NewEmisData!$C:$C, $H172, NewEmisData!$D:$D, DG$2), SUMIFS(NewEmisData!E:E, NewEmisData!$A:$A, "LDV", NewEmisData!$B:$B, $A172, NewEmisData!$C:$C, $H172, NewEmisData!$D:$D, DG$2))</f>
        <v>0</v>
      </c>
      <c r="DH172" s="335">
        <f>$I172*IF($G172="Pickup", SUMIFS(NewEmisData!F:F, NewEmisData!$A:$A, "Pickup", NewEmisData!$B:$B, $A172, NewEmisData!$C:$C, $H172, NewEmisData!$D:$D, DH$2), SUMIFS(NewEmisData!F:F, NewEmisData!$A:$A, "LDV", NewEmisData!$B:$B, $A172, NewEmisData!$C:$C, $H172, NewEmisData!$D:$D, DH$2))</f>
        <v>0</v>
      </c>
      <c r="DI172" s="335">
        <f>$I172*IF($G172="Pickup", SUMIFS(NewEmisData!G:G, NewEmisData!$A:$A, "Pickup", NewEmisData!$B:$B, $A172, NewEmisData!$C:$C, $H172, NewEmisData!$D:$D, DI$2), SUMIFS(NewEmisData!G:G, NewEmisData!$A:$A, "LDV", NewEmisData!$B:$B, $A172, NewEmisData!$C:$C, $H172, NewEmisData!$D:$D, DI$2))</f>
        <v>0</v>
      </c>
      <c r="DJ172" s="335">
        <f>$I172*IF($G172="Pickup", SUMIFS(NewEmisData!H:H, NewEmisData!$A:$A, "Pickup", NewEmisData!$B:$B, $A172, NewEmisData!$C:$C, $H172, NewEmisData!$D:$D, DJ$2), SUMIFS(NewEmisData!H:H, NewEmisData!$A:$A, "LDV", NewEmisData!$B:$B, $A172, NewEmisData!$C:$C, $H172, NewEmisData!$D:$D, DJ$2))</f>
        <v>0</v>
      </c>
      <c r="DK172" s="335">
        <f>$I172*IF($G172="Pickup", SUMIFS(NewEmisData!I:I, NewEmisData!$A:$A, "Pickup", NewEmisData!$B:$B, $A172, NewEmisData!$C:$C, $H172, NewEmisData!$D:$D, DK$2), SUMIFS(NewEmisData!I:I, NewEmisData!$A:$A, "LDV", NewEmisData!$B:$B, $A172, NewEmisData!$C:$C, $H172, NewEmisData!$D:$D, DK$2))</f>
        <v>0</v>
      </c>
      <c r="DL172" s="335">
        <f>$I172*IF($G172="Pickup", SUMIFS(NewEmisData!J:J, NewEmisData!$A:$A, "Pickup", NewEmisData!$B:$B, $A172, NewEmisData!$C:$C, $H172, NewEmisData!$D:$D, DL$2), SUMIFS(NewEmisData!J:J, NewEmisData!$A:$A, "LDV", NewEmisData!$B:$B, $A172, NewEmisData!$C:$C, $H172, NewEmisData!$D:$D, DL$2))</f>
        <v>0</v>
      </c>
      <c r="DM172" s="335">
        <f>$I172*IF($G172="Pickup", SUMIFS(NewEmisData!K:K, NewEmisData!$A:$A, "Pickup", NewEmisData!$B:$B, $A172, NewEmisData!$C:$C, $H172, NewEmisData!$D:$D, DM$2), SUMIFS(NewEmisData!K:K, NewEmisData!$A:$A, "LDV", NewEmisData!$B:$B, $A172, NewEmisData!$C:$C, $H172, NewEmisData!$D:$D, DM$2))</f>
        <v>0</v>
      </c>
      <c r="DN172" s="335">
        <f>$I172*IF($G172="Pickup", SUMIFS(NewEmisData!L:L, NewEmisData!$A:$A, "Pickup", NewEmisData!$B:$B, $A172, NewEmisData!$C:$C, $H172, NewEmisData!$D:$D, DN$2), SUMIFS(NewEmisData!L:L, NewEmisData!$A:$A, "LDV", NewEmisData!$B:$B, $A172, NewEmisData!$C:$C, $H172, NewEmisData!$D:$D, DN$2))</f>
        <v>0</v>
      </c>
      <c r="DO172" s="335">
        <f>$I172*IF($G172="Pickup", SUMIFS(NewEmisData!M:M, NewEmisData!$A:$A, "Pickup", NewEmisData!$B:$B, $A172, NewEmisData!$C:$C, $H172, NewEmisData!$D:$D, DO$2), SUMIFS(NewEmisData!M:M, NewEmisData!$A:$A, "LDV", NewEmisData!$B:$B, $A172, NewEmisData!$C:$C, $H172, NewEmisData!$D:$D, DO$2))</f>
        <v>0</v>
      </c>
      <c r="DP172" s="335">
        <v>2.1093869642803405E-3</v>
      </c>
      <c r="DQ172" s="335">
        <f>$I172*IF($G172="Pickup", SUMIFS(NewEmisData!E:E, NewEmisData!$A:$A, "Pickup", NewEmisData!$B:$B, $A172, NewEmisData!$C:$C, $H172, NewEmisData!$D:$D, DQ$2), SUMIFS(NewEmisData!E:E, NewEmisData!$A:$A, "LDV", NewEmisData!$B:$B, $A172, NewEmisData!$C:$C, $H172, NewEmisData!$D:$D, DQ$2))</f>
        <v>1.6593240808477398E-2</v>
      </c>
      <c r="DR172" s="335">
        <f>$I172*IF($G172="Pickup", SUMIFS(NewEmisData!F:F, NewEmisData!$A:$A, "Pickup", NewEmisData!$B:$B, $A172, NewEmisData!$C:$C, $H172, NewEmisData!$D:$D, DR$2), SUMIFS(NewEmisData!F:F, NewEmisData!$A:$A, "LDV", NewEmisData!$B:$B, $A172, NewEmisData!$C:$C, $H172, NewEmisData!$D:$D, DR$2))</f>
        <v>1.5894545074693098E-2</v>
      </c>
      <c r="DS172" s="335">
        <f>$I172*IF($G172="Pickup", SUMIFS(NewEmisData!G:G, NewEmisData!$A:$A, "Pickup", NewEmisData!$B:$B, $A172, NewEmisData!$C:$C, $H172, NewEmisData!$D:$D, DS$2), SUMIFS(NewEmisData!G:G, NewEmisData!$A:$A, "LDV", NewEmisData!$B:$B, $A172, NewEmisData!$C:$C, $H172, NewEmisData!$D:$D, DS$2))</f>
        <v>1.1569669617344701E-2</v>
      </c>
      <c r="DT172" s="335">
        <f>$I172*IF($G172="Pickup", SUMIFS(NewEmisData!H:H, NewEmisData!$A:$A, "Pickup", NewEmisData!$B:$B, $A172, NewEmisData!$C:$C, $H172, NewEmisData!$D:$D, DT$2), SUMIFS(NewEmisData!H:H, NewEmisData!$A:$A, "LDV", NewEmisData!$B:$B, $A172, NewEmisData!$C:$C, $H172, NewEmisData!$D:$D, DT$2))</f>
        <v>8.2727478360212197E-3</v>
      </c>
      <c r="DU172" s="335">
        <f>$I172*IF($G172="Pickup", SUMIFS(NewEmisData!I:I, NewEmisData!$A:$A, "Pickup", NewEmisData!$B:$B, $A172, NewEmisData!$C:$C, $H172, NewEmisData!$D:$D, DU$2), SUMIFS(NewEmisData!I:I, NewEmisData!$A:$A, "LDV", NewEmisData!$B:$B, $A172, NewEmisData!$C:$C, $H172, NewEmisData!$D:$D, DU$2))</f>
        <v>7.0427622507882202E-3</v>
      </c>
      <c r="DV172" s="335">
        <f>$I172*IF($G172="Pickup", SUMIFS(NewEmisData!J:J, NewEmisData!$A:$A, "Pickup", NewEmisData!$B:$B, $A172, NewEmisData!$C:$C, $H172, NewEmisData!$D:$D, DV$2), SUMIFS(NewEmisData!J:J, NewEmisData!$A:$A, "LDV", NewEmisData!$B:$B, $A172, NewEmisData!$C:$C, $H172, NewEmisData!$D:$D, DV$2))</f>
        <v>6.5068664703094399E-3</v>
      </c>
      <c r="DW172" s="335">
        <f>$I172*IF($G172="Pickup", SUMIFS(NewEmisData!K:K, NewEmisData!$A:$A, "Pickup", NewEmisData!$B:$B, $A172, NewEmisData!$C:$C, $H172, NewEmisData!$D:$D, DW$2), SUMIFS(NewEmisData!K:K, NewEmisData!$A:$A, "LDV", NewEmisData!$B:$B, $A172, NewEmisData!$C:$C, $H172, NewEmisData!$D:$D, DW$2))</f>
        <v>6.17963462900919E-3</v>
      </c>
      <c r="DX172" s="335">
        <f>$I172*IF($G172="Pickup", SUMIFS(NewEmisData!L:L, NewEmisData!$A:$A, "Pickup", NewEmisData!$B:$B, $A172, NewEmisData!$C:$C, $H172, NewEmisData!$D:$D, DX$2), SUMIFS(NewEmisData!L:L, NewEmisData!$A:$A, "LDV", NewEmisData!$B:$B, $A172, NewEmisData!$C:$C, $H172, NewEmisData!$D:$D, DX$2))</f>
        <v>6.1137612091331497E-3</v>
      </c>
      <c r="DY172" s="335">
        <f>$I172*IF($G172="Pickup", SUMIFS(NewEmisData!M:M, NewEmisData!$A:$A, "Pickup", NewEmisData!$B:$B, $A172, NewEmisData!$C:$C, $H172, NewEmisData!$D:$D, DY$2), SUMIFS(NewEmisData!M:M, NewEmisData!$A:$A, "LDV", NewEmisData!$B:$B, $A172, NewEmisData!$C:$C, $H172, NewEmisData!$D:$D, DY$2))</f>
        <v>6.1195989241062598E-3</v>
      </c>
      <c r="DZ172" s="335">
        <v>1.0483433406910452E-2</v>
      </c>
      <c r="EA172" s="335">
        <f t="shared" si="234"/>
        <v>646.35955917768695</v>
      </c>
      <c r="EB172" s="335">
        <f t="shared" si="235"/>
        <v>619.97919050963606</v>
      </c>
      <c r="EC172" s="335">
        <f t="shared" si="236"/>
        <v>468.65631415217302</v>
      </c>
      <c r="ED172" s="335">
        <f t="shared" si="237"/>
        <v>401.938986622622</v>
      </c>
      <c r="EE172" s="335">
        <f t="shared" si="238"/>
        <v>378.480038113322</v>
      </c>
      <c r="EF172" s="335">
        <f t="shared" si="239"/>
        <v>367.06432227775298</v>
      </c>
      <c r="EG172" s="335">
        <f t="shared" si="240"/>
        <v>357.53282612461601</v>
      </c>
      <c r="EH172" s="335">
        <f t="shared" si="241"/>
        <v>355.43918726579602</v>
      </c>
      <c r="EI172" s="335">
        <f t="shared" si="242"/>
        <v>355.33433724689201</v>
      </c>
      <c r="EJ172" s="335">
        <f t="shared" si="243"/>
        <v>0.26615030329306139</v>
      </c>
      <c r="EK172" s="335">
        <f t="shared" si="244"/>
        <v>5.0051381414727501E-2</v>
      </c>
      <c r="EL172" s="335">
        <f t="shared" si="245"/>
        <v>5.0043919675111501E-2</v>
      </c>
      <c r="EM172" s="335">
        <f t="shared" si="246"/>
        <v>3.7754588542698003E-2</v>
      </c>
      <c r="EN172" s="335">
        <f t="shared" si="247"/>
        <v>3.1767291013671199E-2</v>
      </c>
      <c r="EO172" s="335">
        <f t="shared" si="248"/>
        <v>3.4158653400985901E-2</v>
      </c>
      <c r="EP172" s="335">
        <f t="shared" si="249"/>
        <v>3.3210571212320801E-2</v>
      </c>
      <c r="EQ172" s="335">
        <f t="shared" si="250"/>
        <v>2.98406655009953E-2</v>
      </c>
      <c r="ER172" s="335">
        <f t="shared" si="251"/>
        <v>2.89063210615754E-2</v>
      </c>
      <c r="ES172" s="335">
        <f t="shared" si="252"/>
        <v>2.88192993071235E-2</v>
      </c>
      <c r="ET172" s="335">
        <f t="shared" si="253"/>
        <v>5.9143404970885341E-2</v>
      </c>
      <c r="EU172" s="335">
        <f t="shared" si="254"/>
        <v>6.8435278747445696E-3</v>
      </c>
      <c r="EV172" s="335">
        <f t="shared" si="255"/>
        <v>6.5642107254057199E-3</v>
      </c>
      <c r="EW172" s="335">
        <f t="shared" si="256"/>
        <v>3.6087484034786899E-3</v>
      </c>
      <c r="EX172" s="335">
        <f t="shared" si="257"/>
        <v>3.0950131835115E-3</v>
      </c>
      <c r="EY172" s="335">
        <f t="shared" si="258"/>
        <v>2.9143744578803499E-3</v>
      </c>
      <c r="EZ172" s="335">
        <f t="shared" si="259"/>
        <v>2.8264724316664201E-3</v>
      </c>
      <c r="FA172" s="335">
        <f t="shared" si="260"/>
        <v>2.75307866973639E-3</v>
      </c>
      <c r="FB172" s="335">
        <f t="shared" si="261"/>
        <v>2.7369577535686601E-3</v>
      </c>
      <c r="FC172" s="335">
        <f t="shared" si="262"/>
        <v>2.7361493188550298E-3</v>
      </c>
      <c r="FD172" s="335">
        <f t="shared" si="263"/>
        <v>2.5617670759243757E-3</v>
      </c>
      <c r="FE172" s="335">
        <f t="shared" si="264"/>
        <v>0.103915945188398</v>
      </c>
      <c r="FF172" s="335">
        <f t="shared" si="265"/>
        <v>0.103915848031505</v>
      </c>
      <c r="FG172" s="335">
        <f t="shared" si="266"/>
        <v>8.4650150549112596E-2</v>
      </c>
      <c r="FH172" s="335">
        <f t="shared" si="267"/>
        <v>8.4399803010986804E-2</v>
      </c>
      <c r="FI172" s="335">
        <f t="shared" si="268"/>
        <v>8.4160493061109204E-2</v>
      </c>
      <c r="FJ172" s="335">
        <f t="shared" si="269"/>
        <v>8.3975997394425794E-2</v>
      </c>
      <c r="FK172" s="335">
        <f t="shared" si="270"/>
        <v>8.3738807859653194E-2</v>
      </c>
      <c r="FL172" s="335">
        <f t="shared" si="271"/>
        <v>8.3617696234531205E-2</v>
      </c>
      <c r="FM172" s="335">
        <f t="shared" si="272"/>
        <v>8.3601937164243995E-2</v>
      </c>
      <c r="FN172" s="335">
        <f t="shared" si="273"/>
        <v>4.7785374819939178E-2</v>
      </c>
      <c r="FO172" s="335">
        <f t="shared" si="274"/>
        <v>1.5136565539031499E-2</v>
      </c>
      <c r="FP172" s="335">
        <f t="shared" si="275"/>
        <v>1.5132436853720101E-2</v>
      </c>
      <c r="FQ172" s="335">
        <f t="shared" si="276"/>
        <v>1.2256341713905499E-2</v>
      </c>
      <c r="FR172" s="335">
        <f t="shared" si="277"/>
        <v>1.2096452740922199E-2</v>
      </c>
      <c r="FS172" s="335">
        <f t="shared" si="278"/>
        <v>1.19745453620015E-2</v>
      </c>
      <c r="FT172" s="335">
        <f t="shared" si="279"/>
        <v>1.18656769239457E-2</v>
      </c>
      <c r="FU172" s="335">
        <f t="shared" si="280"/>
        <v>1.1664609078110001E-2</v>
      </c>
      <c r="FV172" s="335">
        <f t="shared" si="281"/>
        <v>1.15577855285107E-2</v>
      </c>
      <c r="FW172" s="335">
        <f t="shared" si="282"/>
        <v>1.15403315240805E-2</v>
      </c>
      <c r="FX172" s="335">
        <f t="shared" si="283"/>
        <v>9.6257106650809981E-3</v>
      </c>
    </row>
    <row r="173" spans="1:180" x14ac:dyDescent="0.2">
      <c r="A173" s="305" t="str">
        <f>_xlfn.CONCAT(IF(LEFT(TRIM(A172),1)="*", "*R", "R"), 1+RIGHT(TRIM(A172),1))</f>
        <v>R5</v>
      </c>
      <c r="B173" s="305" t="str">
        <f t="shared" si="315"/>
        <v>TLPHE8515</v>
      </c>
      <c r="C173" s="305" t="str">
        <f t="shared" si="316"/>
        <v>TL.E85X.P.HE85.2015</v>
      </c>
      <c r="D173" s="301" t="str">
        <f t="shared" si="317"/>
        <v>bn-vmt, bn-vmt/a</v>
      </c>
      <c r="E173" s="301" t="str">
        <f t="shared" si="318"/>
        <v>TLE85X</v>
      </c>
      <c r="F173" s="301" t="str">
        <f t="shared" si="319"/>
        <v>TL</v>
      </c>
      <c r="G173" s="315" t="s">
        <v>820</v>
      </c>
      <c r="H173" s="315" t="s">
        <v>817</v>
      </c>
      <c r="I173" s="315">
        <v>1</v>
      </c>
      <c r="J173" s="315" t="str">
        <f t="shared" si="284"/>
        <v>Pickup-E85</v>
      </c>
      <c r="K173" s="335">
        <f>$I173*IF($G173="Pickup", SUMIFS(NewEmisData!E:E, NewEmisData!$A:$A, "Pickup", NewEmisData!$B:$B, $A173, NewEmisData!$C:$C, $H173, NewEmisData!$D:$D, K$2), SUMIFS(NewEmisData!E:E, NewEmisData!$A:$A, "LDV", NewEmisData!$B:$B, $A173, NewEmisData!$C:$C, $H173, NewEmisData!$D:$D, K$2))</f>
        <v>513.19085687683798</v>
      </c>
      <c r="L173" s="335">
        <f>$I173*IF($G173="Pickup", SUMIFS(NewEmisData!F:F, NewEmisData!$A:$A, "Pickup", NewEmisData!$B:$B, $A173, NewEmisData!$C:$C, $H173, NewEmisData!$D:$D, L$2), SUMIFS(NewEmisData!F:F, NewEmisData!$A:$A, "LDV", NewEmisData!$B:$B, $A173, NewEmisData!$C:$C, $H173, NewEmisData!$D:$D, L$2))</f>
        <v>492.43209114380198</v>
      </c>
      <c r="M173" s="335">
        <f>$I173*IF($G173="Pickup", SUMIFS(NewEmisData!G:G, NewEmisData!$A:$A, "Pickup", NewEmisData!$B:$B, $A173, NewEmisData!$C:$C, $H173, NewEmisData!$D:$D, M$2), SUMIFS(NewEmisData!G:G, NewEmisData!$A:$A, "LDV", NewEmisData!$B:$B, $A173, NewEmisData!$C:$C, $H173, NewEmisData!$D:$D, M$2))</f>
        <v>376.22936435019699</v>
      </c>
      <c r="N173" s="335">
        <f>$I173*IF($G173="Pickup", SUMIFS(NewEmisData!H:H, NewEmisData!$A:$A, "Pickup", NewEmisData!$B:$B, $A173, NewEmisData!$C:$C, $H173, NewEmisData!$D:$D, N$2), SUMIFS(NewEmisData!H:H, NewEmisData!$A:$A, "LDV", NewEmisData!$B:$B, $A173, NewEmisData!$C:$C, $H173, NewEmisData!$D:$D, N$2))</f>
        <v>324.27132106736002</v>
      </c>
      <c r="O173" s="335">
        <f>$I173*IF($G173="Pickup", SUMIFS(NewEmisData!I:I, NewEmisData!$A:$A, "Pickup", NewEmisData!$B:$B, $A173, NewEmisData!$C:$C, $H173, NewEmisData!$D:$D, O$2), SUMIFS(NewEmisData!I:I, NewEmisData!$A:$A, "LDV", NewEmisData!$B:$B, $A173, NewEmisData!$C:$C, $H173, NewEmisData!$D:$D, O$2))</f>
        <v>306.73378914527399</v>
      </c>
      <c r="P173" s="335">
        <f>$I173*IF($G173="Pickup", SUMIFS(NewEmisData!J:J, NewEmisData!$A:$A, "Pickup", NewEmisData!$B:$B, $A173, NewEmisData!$C:$C, $H173, NewEmisData!$D:$D, P$2), SUMIFS(NewEmisData!J:J, NewEmisData!$A:$A, "LDV", NewEmisData!$B:$B, $A173, NewEmisData!$C:$C, $H173, NewEmisData!$D:$D, P$2))</f>
        <v>298.25406074980401</v>
      </c>
      <c r="Q173" s="335">
        <f>$I173*IF($G173="Pickup", SUMIFS(NewEmisData!K:K, NewEmisData!$A:$A, "Pickup", NewEmisData!$B:$B, $A173, NewEmisData!$C:$C, $H173, NewEmisData!$D:$D, Q$2), SUMIFS(NewEmisData!K:K, NewEmisData!$A:$A, "LDV", NewEmisData!$B:$B, $A173, NewEmisData!$C:$C, $H173, NewEmisData!$D:$D, Q$2))</f>
        <v>290.65537069491398</v>
      </c>
      <c r="R173" s="335">
        <f>$I173*IF($G173="Pickup", SUMIFS(NewEmisData!L:L, NewEmisData!$A:$A, "Pickup", NewEmisData!$B:$B, $A173, NewEmisData!$C:$C, $H173, NewEmisData!$D:$D, R$2), SUMIFS(NewEmisData!L:L, NewEmisData!$A:$A, "LDV", NewEmisData!$B:$B, $A173, NewEmisData!$C:$C, $H173, NewEmisData!$D:$D, R$2))</f>
        <v>288.980455837242</v>
      </c>
      <c r="S173" s="335">
        <f>$I173*IF($G173="Pickup", SUMIFS(NewEmisData!M:M, NewEmisData!$A:$A, "Pickup", NewEmisData!$B:$B, $A173, NewEmisData!$C:$C, $H173, NewEmisData!$D:$D, S$2), SUMIFS(NewEmisData!M:M, NewEmisData!$A:$A, "LDV", NewEmisData!$B:$B, $A173, NewEmisData!$C:$C, $H173, NewEmisData!$D:$D, S$2))</f>
        <v>288.88371332331297</v>
      </c>
      <c r="T173" s="335">
        <v>0.26615030329306139</v>
      </c>
      <c r="U173" s="335">
        <f>$I173*IF($G173="Pickup", SUMIFS(NewEmisData!E:E, NewEmisData!$A:$A, "Pickup", NewEmisData!$B:$B, $A173, NewEmisData!$C:$C, $H173, NewEmisData!$D:$D, U$2), SUMIFS(NewEmisData!E:E, NewEmisData!$A:$A, "LDV", NewEmisData!$B:$B, $A173, NewEmisData!$C:$C, $H173, NewEmisData!$D:$D, U$2))</f>
        <v>6.5070071642395699E-2</v>
      </c>
      <c r="V173" s="335">
        <f>$I173*IF($G173="Pickup", SUMIFS(NewEmisData!F:F, NewEmisData!$A:$A, "Pickup", NewEmisData!$B:$B, $A173, NewEmisData!$C:$C, $H173, NewEmisData!$D:$D, V$2), SUMIFS(NewEmisData!F:F, NewEmisData!$A:$A, "LDV", NewEmisData!$B:$B, $A173, NewEmisData!$C:$C, $H173, NewEmisData!$D:$D, V$2))</f>
        <v>6.6211903874890093E-2</v>
      </c>
      <c r="W173" s="335">
        <f>$I173*IF($G173="Pickup", SUMIFS(NewEmisData!G:G, NewEmisData!$A:$A, "Pickup", NewEmisData!$B:$B, $A173, NewEmisData!$C:$C, $H173, NewEmisData!$D:$D, W$2), SUMIFS(NewEmisData!G:G, NewEmisData!$A:$A, "LDV", NewEmisData!$B:$B, $A173, NewEmisData!$C:$C, $H173, NewEmisData!$D:$D, W$2))</f>
        <v>5.1863875747334198E-2</v>
      </c>
      <c r="X173" s="335">
        <f>$I173*IF($G173="Pickup", SUMIFS(NewEmisData!H:H, NewEmisData!$A:$A, "Pickup", NewEmisData!$B:$B, $A173, NewEmisData!$C:$C, $H173, NewEmisData!$D:$D, X$2), SUMIFS(NewEmisData!H:H, NewEmisData!$A:$A, "LDV", NewEmisData!$B:$B, $A173, NewEmisData!$C:$C, $H173, NewEmisData!$D:$D, X$2))</f>
        <v>4.5366052582126802E-2</v>
      </c>
      <c r="Y173" s="335">
        <f>$I173*IF($G173="Pickup", SUMIFS(NewEmisData!I:I, NewEmisData!$A:$A, "Pickup", NewEmisData!$B:$B, $A173, NewEmisData!$C:$C, $H173, NewEmisData!$D:$D, Y$2), SUMIFS(NewEmisData!I:I, NewEmisData!$A:$A, "LDV", NewEmisData!$B:$B, $A173, NewEmisData!$C:$C, $H173, NewEmisData!$D:$D, Y$2))</f>
        <v>4.9846393307722697E-2</v>
      </c>
      <c r="Z173" s="335">
        <f>$I173*IF($G173="Pickup", SUMIFS(NewEmisData!J:J, NewEmisData!$A:$A, "Pickup", NewEmisData!$B:$B, $A173, NewEmisData!$C:$C, $H173, NewEmisData!$D:$D, Z$2), SUMIFS(NewEmisData!J:J, NewEmisData!$A:$A, "LDV", NewEmisData!$B:$B, $A173, NewEmisData!$C:$C, $H173, NewEmisData!$D:$D, Z$2))</f>
        <v>4.9583527777105597E-2</v>
      </c>
      <c r="AA173" s="335">
        <f>$I173*IF($G173="Pickup", SUMIFS(NewEmisData!K:K, NewEmisData!$A:$A, "Pickup", NewEmisData!$B:$B, $A173, NewEmisData!$C:$C, $H173, NewEmisData!$D:$D, AA$2), SUMIFS(NewEmisData!K:K, NewEmisData!$A:$A, "LDV", NewEmisData!$B:$B, $A173, NewEmisData!$C:$C, $H173, NewEmisData!$D:$D, AA$2))</f>
        <v>4.5477513948190398E-2</v>
      </c>
      <c r="AB173" s="335">
        <f>$I173*IF($G173="Pickup", SUMIFS(NewEmisData!L:L, NewEmisData!$A:$A, "Pickup", NewEmisData!$B:$B, $A173, NewEmisData!$C:$C, $H173, NewEmisData!$D:$D, AB$2), SUMIFS(NewEmisData!L:L, NewEmisData!$A:$A, "LDV", NewEmisData!$B:$B, $A173, NewEmisData!$C:$C, $H173, NewEmisData!$D:$D, AB$2))</f>
        <v>4.42992823821583E-2</v>
      </c>
      <c r="AC173" s="335">
        <f>$I173*IF($G173="Pickup", SUMIFS(NewEmisData!M:M, NewEmisData!$A:$A, "Pickup", NewEmisData!$B:$B, $A173, NewEmisData!$C:$C, $H173, NewEmisData!$D:$D, AC$2), SUMIFS(NewEmisData!M:M, NewEmisData!$A:$A, "LDV", NewEmisData!$B:$B, $A173, NewEmisData!$C:$C, $H173, NewEmisData!$D:$D, AC$2))</f>
        <v>4.41738160487503E-2</v>
      </c>
      <c r="AD173" s="335">
        <v>5.9143404970885341E-2</v>
      </c>
      <c r="AE173" s="335">
        <f>$I173*IF($G173="Pickup", SUMIFS(NewEmisData!E:E, NewEmisData!$A:$A, "Pickup", NewEmisData!$B:$B, $A173, NewEmisData!$C:$C, $H173, NewEmisData!$D:$D, AE$2), SUMIFS(NewEmisData!E:E, NewEmisData!$A:$A, "LDV", NewEmisData!$B:$B, $A173, NewEmisData!$C:$C, $H173, NewEmisData!$D:$D, AE$2))</f>
        <v>5.4335514145956399E-3</v>
      </c>
      <c r="AF173" s="335">
        <f>$I173*IF($G173="Pickup", SUMIFS(NewEmisData!F:F, NewEmisData!$A:$A, "Pickup", NewEmisData!$B:$B, $A173, NewEmisData!$C:$C, $H173, NewEmisData!$D:$D, AF$2), SUMIFS(NewEmisData!F:F, NewEmisData!$A:$A, "LDV", NewEmisData!$B:$B, $A173, NewEmisData!$C:$C, $H173, NewEmisData!$D:$D, AF$2))</f>
        <v>5.2137669969820801E-3</v>
      </c>
      <c r="AG173" s="335">
        <f>$I173*IF($G173="Pickup", SUMIFS(NewEmisData!G:G, NewEmisData!$A:$A, "Pickup", NewEmisData!$B:$B, $A173, NewEmisData!$C:$C, $H173, NewEmisData!$D:$D, AG$2), SUMIFS(NewEmisData!G:G, NewEmisData!$A:$A, "LDV", NewEmisData!$B:$B, $A173, NewEmisData!$C:$C, $H173, NewEmisData!$D:$D, AG$2))</f>
        <v>2.8970415804571402E-3</v>
      </c>
      <c r="AH173" s="335">
        <f>$I173*IF($G173="Pickup", SUMIFS(NewEmisData!H:H, NewEmisData!$A:$A, "Pickup", NewEmisData!$B:$B, $A173, NewEmisData!$C:$C, $H173, NewEmisData!$D:$D, AH$2), SUMIFS(NewEmisData!H:H, NewEmisData!$A:$A, "LDV", NewEmisData!$B:$B, $A173, NewEmisData!$C:$C, $H173, NewEmisData!$D:$D, AH$2))</f>
        <v>2.4969562579167199E-3</v>
      </c>
      <c r="AI173" s="335">
        <f>$I173*IF($G173="Pickup", SUMIFS(NewEmisData!I:I, NewEmisData!$A:$A, "Pickup", NewEmisData!$B:$B, $A173, NewEmisData!$C:$C, $H173, NewEmisData!$D:$D, AI$2), SUMIFS(NewEmisData!I:I, NewEmisData!$A:$A, "LDV", NewEmisData!$B:$B, $A173, NewEmisData!$C:$C, $H173, NewEmisData!$D:$D, AI$2))</f>
        <v>2.36191592668091E-3</v>
      </c>
      <c r="AJ173" s="335">
        <f>$I173*IF($G173="Pickup", SUMIFS(NewEmisData!J:J, NewEmisData!$A:$A, "Pickup", NewEmisData!$B:$B, $A173, NewEmisData!$C:$C, $H173, NewEmisData!$D:$D, AJ$2), SUMIFS(NewEmisData!J:J, NewEmisData!$A:$A, "LDV", NewEmisData!$B:$B, $A173, NewEmisData!$C:$C, $H173, NewEmisData!$D:$D, AJ$2))</f>
        <v>2.29661988656448E-3</v>
      </c>
      <c r="AK173" s="335">
        <f>$I173*IF($G173="Pickup", SUMIFS(NewEmisData!K:K, NewEmisData!$A:$A, "Pickup", NewEmisData!$B:$B, $A173, NewEmisData!$C:$C, $H173, NewEmisData!$D:$D, AK$2), SUMIFS(NewEmisData!K:K, NewEmisData!$A:$A, "LDV", NewEmisData!$B:$B, $A173, NewEmisData!$C:$C, $H173, NewEmisData!$D:$D, AK$2))</f>
        <v>2.2381078452845299E-3</v>
      </c>
      <c r="AL173" s="335">
        <f>$I173*IF($G173="Pickup", SUMIFS(NewEmisData!L:L, NewEmisData!$A:$A, "Pickup", NewEmisData!$B:$B, $A173, NewEmisData!$C:$C, $H173, NewEmisData!$D:$D, AL$2), SUMIFS(NewEmisData!L:L, NewEmisData!$A:$A, "LDV", NewEmisData!$B:$B, $A173, NewEmisData!$C:$C, $H173, NewEmisData!$D:$D, AL$2))</f>
        <v>2.2252112807154699E-3</v>
      </c>
      <c r="AM173" s="335">
        <f>$I173*IF($G173="Pickup", SUMIFS(NewEmisData!M:M, NewEmisData!$A:$A, "Pickup", NewEmisData!$B:$B, $A173, NewEmisData!$C:$C, $H173, NewEmisData!$D:$D, AM$2), SUMIFS(NewEmisData!M:M, NewEmisData!$A:$A, "LDV", NewEmisData!$B:$B, $A173, NewEmisData!$C:$C, $H173, NewEmisData!$D:$D, AM$2))</f>
        <v>2.2244656675415799E-3</v>
      </c>
      <c r="AN173" s="335">
        <v>2.5617670759243757E-3</v>
      </c>
      <c r="AO173" s="335">
        <f>$I173*IF($G173="Pickup", SUMIFS(NewEmisData!E:E, NewEmisData!$A:$A, "Pickup", NewEmisData!$B:$B, $A173, NewEmisData!$C:$C, $H173, NewEmisData!$D:$D, AO$2), SUMIFS(NewEmisData!E:E, NewEmisData!$A:$A, "LDV", NewEmisData!$B:$B, $A173, NewEmisData!$C:$C, $H173, NewEmisData!$D:$D, AO$2))</f>
        <v>7.14466536732664E-2</v>
      </c>
      <c r="AP173" s="335">
        <f>$I173*IF($G173="Pickup", SUMIFS(NewEmisData!F:F, NewEmisData!$A:$A, "Pickup", NewEmisData!$B:$B, $A173, NewEmisData!$C:$C, $H173, NewEmisData!$D:$D, AP$2), SUMIFS(NewEmisData!F:F, NewEmisData!$A:$A, "LDV", NewEmisData!$B:$B, $A173, NewEmisData!$C:$C, $H173, NewEmisData!$D:$D, AP$2))</f>
        <v>7.1456389664899006E-2</v>
      </c>
      <c r="AQ173" s="335">
        <f>$I173*IF($G173="Pickup", SUMIFS(NewEmisData!G:G, NewEmisData!$A:$A, "Pickup", NewEmisData!$B:$B, $A173, NewEmisData!$C:$C, $H173, NewEmisData!$D:$D, AQ$2), SUMIFS(NewEmisData!G:G, NewEmisData!$A:$A, "LDV", NewEmisData!$B:$B, $A173, NewEmisData!$C:$C, $H173, NewEmisData!$D:$D, AQ$2))</f>
        <v>5.1441354234847997E-2</v>
      </c>
      <c r="AR173" s="335">
        <f>$I173*IF($G173="Pickup", SUMIFS(NewEmisData!H:H, NewEmisData!$A:$A, "Pickup", NewEmisData!$B:$B, $A173, NewEmisData!$C:$C, $H173, NewEmisData!$D:$D, AR$2), SUMIFS(NewEmisData!H:H, NewEmisData!$A:$A, "LDV", NewEmisData!$B:$B, $A173, NewEmisData!$C:$C, $H173, NewEmisData!$D:$D, AR$2))</f>
        <v>5.12786263548397E-2</v>
      </c>
      <c r="AS173" s="335">
        <f>$I173*IF($G173="Pickup", SUMIFS(NewEmisData!I:I, NewEmisData!$A:$A, "Pickup", NewEmisData!$B:$B, $A173, NewEmisData!$C:$C, $H173, NewEmisData!$D:$D, AS$2), SUMIFS(NewEmisData!I:I, NewEmisData!$A:$A, "LDV", NewEmisData!$B:$B, $A173, NewEmisData!$C:$C, $H173, NewEmisData!$D:$D, AS$2))</f>
        <v>5.1173305532161401E-2</v>
      </c>
      <c r="AT173" s="335">
        <f>$I173*IF($G173="Pickup", SUMIFS(NewEmisData!J:J, NewEmisData!$A:$A, "Pickup", NewEmisData!$B:$B, $A173, NewEmisData!$C:$C, $H173, NewEmisData!$D:$D, AT$2), SUMIFS(NewEmisData!J:J, NewEmisData!$A:$A, "LDV", NewEmisData!$B:$B, $A173, NewEmisData!$C:$C, $H173, NewEmisData!$D:$D, AT$2))</f>
        <v>5.1067297953886502E-2</v>
      </c>
      <c r="AU173" s="335">
        <f>$I173*IF($G173="Pickup", SUMIFS(NewEmisData!K:K, NewEmisData!$A:$A, "Pickup", NewEmisData!$B:$B, $A173, NewEmisData!$C:$C, $H173, NewEmisData!$D:$D, AU$2), SUMIFS(NewEmisData!K:K, NewEmisData!$A:$A, "LDV", NewEmisData!$B:$B, $A173, NewEmisData!$C:$C, $H173, NewEmisData!$D:$D, AU$2))</f>
        <v>5.0833891507281501E-2</v>
      </c>
      <c r="AV173" s="335">
        <f>$I173*IF($G173="Pickup", SUMIFS(NewEmisData!L:L, NewEmisData!$A:$A, "Pickup", NewEmisData!$B:$B, $A173, NewEmisData!$C:$C, $H173, NewEmisData!$D:$D, AV$2), SUMIFS(NewEmisData!L:L, NewEmisData!$A:$A, "LDV", NewEmisData!$B:$B, $A173, NewEmisData!$C:$C, $H173, NewEmisData!$D:$D, AV$2))</f>
        <v>5.0706164254834603E-2</v>
      </c>
      <c r="AW173" s="335">
        <f>$I173*IF($G173="Pickup", SUMIFS(NewEmisData!M:M, NewEmisData!$A:$A, "Pickup", NewEmisData!$B:$B, $A173, NewEmisData!$C:$C, $H173, NewEmisData!$D:$D, AW$2), SUMIFS(NewEmisData!M:M, NewEmisData!$A:$A, "LDV", NewEmisData!$B:$B, $A173, NewEmisData!$C:$C, $H173, NewEmisData!$D:$D, AW$2))</f>
        <v>5.06845418379131E-2</v>
      </c>
      <c r="AX173" s="335">
        <v>4.7785374819939178E-2</v>
      </c>
      <c r="AY173" s="335">
        <f>$I173*IF($G173="Pickup", SUMIFS(NewEmisData!E:E, NewEmisData!$A:$A, "Pickup", NewEmisData!$B:$B, $A173, NewEmisData!$C:$C, $H173, NewEmisData!$D:$D, AY$2), SUMIFS(NewEmisData!E:E, NewEmisData!$A:$A, "LDV", NewEmisData!$B:$B, $A173, NewEmisData!$C:$C, $H173, NewEmisData!$D:$D, AY$2))</f>
        <v>1.10001744506939E-2</v>
      </c>
      <c r="AZ173" s="335">
        <f>$I173*IF($G173="Pickup", SUMIFS(NewEmisData!F:F, NewEmisData!$A:$A, "Pickup", NewEmisData!$B:$B, $A173, NewEmisData!$C:$C, $H173, NewEmisData!$D:$D, AZ$2), SUMIFS(NewEmisData!F:F, NewEmisData!$A:$A, "LDV", NewEmisData!$B:$B, $A173, NewEmisData!$C:$C, $H173, NewEmisData!$D:$D, AZ$2))</f>
        <v>1.1007075168849001E-2</v>
      </c>
      <c r="BA173" s="335">
        <f>$I173*IF($G173="Pickup", SUMIFS(NewEmisData!G:G, NewEmisData!$A:$A, "Pickup", NewEmisData!$B:$B, $A173, NewEmisData!$C:$C, $H173, NewEmisData!$D:$D, BA$2), SUMIFS(NewEmisData!G:G, NewEmisData!$A:$A, "LDV", NewEmisData!$B:$B, $A173, NewEmisData!$C:$C, $H173, NewEmisData!$D:$D, BA$2))</f>
        <v>8.0472421778965599E-3</v>
      </c>
      <c r="BB173" s="335">
        <f>$I173*IF($G173="Pickup", SUMIFS(NewEmisData!H:H, NewEmisData!$A:$A, "Pickup", NewEmisData!$B:$B, $A173, NewEmisData!$C:$C, $H173, NewEmisData!$D:$D, BB$2), SUMIFS(NewEmisData!H:H, NewEmisData!$A:$A, "LDV", NewEmisData!$B:$B, $A173, NewEmisData!$C:$C, $H173, NewEmisData!$D:$D, BB$2))</f>
        <v>7.9075317973170602E-3</v>
      </c>
      <c r="BC173" s="335">
        <f>$I173*IF($G173="Pickup", SUMIFS(NewEmisData!I:I, NewEmisData!$A:$A, "Pickup", NewEmisData!$B:$B, $A173, NewEmisData!$C:$C, $H173, NewEmisData!$D:$D, BC$2), SUMIFS(NewEmisData!I:I, NewEmisData!$A:$A, "LDV", NewEmisData!$B:$B, $A173, NewEmisData!$C:$C, $H173, NewEmisData!$D:$D, BC$2))</f>
        <v>7.8205912186750295E-3</v>
      </c>
      <c r="BD173" s="335">
        <f>$I173*IF($G173="Pickup", SUMIFS(NewEmisData!J:J, NewEmisData!$A:$A, "Pickup", NewEmisData!$B:$B, $A173, NewEmisData!$C:$C, $H173, NewEmisData!$D:$D, BD$2), SUMIFS(NewEmisData!J:J, NewEmisData!$A:$A, "LDV", NewEmisData!$B:$B, $A173, NewEmisData!$C:$C, $H173, NewEmisData!$D:$D, BD$2))</f>
        <v>7.7306087769760798E-3</v>
      </c>
      <c r="BE173" s="335">
        <f>$I173*IF($G173="Pickup", SUMIFS(NewEmisData!K:K, NewEmisData!$A:$A, "Pickup", NewEmisData!$B:$B, $A173, NewEmisData!$C:$C, $H173, NewEmisData!$D:$D, BE$2), SUMIFS(NewEmisData!K:K, NewEmisData!$A:$A, "LDV", NewEmisData!$B:$B, $A173, NewEmisData!$C:$C, $H173, NewEmisData!$D:$D, BE$2))</f>
        <v>7.5247249292059301E-3</v>
      </c>
      <c r="BF173" s="335">
        <f>$I173*IF($G173="Pickup", SUMIFS(NewEmisData!L:L, NewEmisData!$A:$A, "Pickup", NewEmisData!$B:$B, $A173, NewEmisData!$C:$C, $H173, NewEmisData!$D:$D, BF$2), SUMIFS(NewEmisData!L:L, NewEmisData!$A:$A, "LDV", NewEmisData!$B:$B, $A173, NewEmisData!$C:$C, $H173, NewEmisData!$D:$D, BF$2))</f>
        <v>7.4117901629094799E-3</v>
      </c>
      <c r="BG173" s="335">
        <f>$I173*IF($G173="Pickup", SUMIFS(NewEmisData!M:M, NewEmisData!$A:$A, "Pickup", NewEmisData!$B:$B, $A173, NewEmisData!$C:$C, $H173, NewEmisData!$D:$D, BG$2), SUMIFS(NewEmisData!M:M, NewEmisData!$A:$A, "LDV", NewEmisData!$B:$B, $A173, NewEmisData!$C:$C, $H173, NewEmisData!$D:$D, BG$2))</f>
        <v>7.3923563752556496E-3</v>
      </c>
      <c r="BH173" s="335">
        <v>9.6257106650809981E-3</v>
      </c>
      <c r="BI173" s="335">
        <f>$I173*IF($G173="Pickup", SUMIFS(NewEmisData!E:E, NewEmisData!$A:$A, "Pickup", NewEmisData!$B:$B, $A173, NewEmisData!$C:$C, $H173, NewEmisData!$D:$D, BI$2), SUMIFS(NewEmisData!E:E, NewEmisData!$A:$A, "LDV", NewEmisData!$B:$B, $A173, NewEmisData!$C:$C, $H173, NewEmisData!$D:$D, BI$2))</f>
        <v>1.5223939848433501</v>
      </c>
      <c r="BJ173" s="335">
        <f>$I173*IF($G173="Pickup", SUMIFS(NewEmisData!F:F, NewEmisData!$A:$A, "Pickup", NewEmisData!$B:$B, $A173, NewEmisData!$C:$C, $H173, NewEmisData!$D:$D, BJ$2), SUMIFS(NewEmisData!F:F, NewEmisData!$A:$A, "LDV", NewEmisData!$B:$B, $A173, NewEmisData!$C:$C, $H173, NewEmisData!$D:$D, BJ$2))</f>
        <v>1.4268996671673499</v>
      </c>
      <c r="BK173" s="335">
        <f>$I173*IF($G173="Pickup", SUMIFS(NewEmisData!G:G, NewEmisData!$A:$A, "Pickup", NewEmisData!$B:$B, $A173, NewEmisData!$C:$C, $H173, NewEmisData!$D:$D, BK$2), SUMIFS(NewEmisData!G:G, NewEmisData!$A:$A, "LDV", NewEmisData!$B:$B, $A173, NewEmisData!$C:$C, $H173, NewEmisData!$D:$D, BK$2))</f>
        <v>0.94290574919654002</v>
      </c>
      <c r="BL173" s="335">
        <f>$I173*IF($G173="Pickup", SUMIFS(NewEmisData!H:H, NewEmisData!$A:$A, "Pickup", NewEmisData!$B:$B, $A173, NewEmisData!$C:$C, $H173, NewEmisData!$D:$D, BL$2), SUMIFS(NewEmisData!H:H, NewEmisData!$A:$A, "LDV", NewEmisData!$B:$B, $A173, NewEmisData!$C:$C, $H173, NewEmisData!$D:$D, BL$2))</f>
        <v>0.94494255145552597</v>
      </c>
      <c r="BM173" s="335">
        <f>$I173*IF($G173="Pickup", SUMIFS(NewEmisData!I:I, NewEmisData!$A:$A, "Pickup", NewEmisData!$B:$B, $A173, NewEmisData!$C:$C, $H173, NewEmisData!$D:$D, BM$2), SUMIFS(NewEmisData!I:I, NewEmisData!$A:$A, "LDV", NewEmisData!$B:$B, $A173, NewEmisData!$C:$C, $H173, NewEmisData!$D:$D, BM$2))</f>
        <v>1.02989310320508</v>
      </c>
      <c r="BN173" s="335">
        <f>$I173*IF($G173="Pickup", SUMIFS(NewEmisData!J:J, NewEmisData!$A:$A, "Pickup", NewEmisData!$B:$B, $A173, NewEmisData!$C:$C, $H173, NewEmisData!$D:$D, BN$2), SUMIFS(NewEmisData!J:J, NewEmisData!$A:$A, "LDV", NewEmisData!$B:$B, $A173, NewEmisData!$C:$C, $H173, NewEmisData!$D:$D, BN$2))</f>
        <v>1.0640775159295499</v>
      </c>
      <c r="BO173" s="335">
        <f>$I173*IF($G173="Pickup", SUMIFS(NewEmisData!K:K, NewEmisData!$A:$A, "Pickup", NewEmisData!$B:$B, $A173, NewEmisData!$C:$C, $H173, NewEmisData!$D:$D, BO$2), SUMIFS(NewEmisData!K:K, NewEmisData!$A:$A, "LDV", NewEmisData!$B:$B, $A173, NewEmisData!$C:$C, $H173, NewEmisData!$D:$D, BO$2))</f>
        <v>1.0153346676524699</v>
      </c>
      <c r="BP173" s="335">
        <f>$I173*IF($G173="Pickup", SUMIFS(NewEmisData!L:L, NewEmisData!$A:$A, "Pickup", NewEmisData!$B:$B, $A173, NewEmisData!$C:$C, $H173, NewEmisData!$D:$D, BP$2), SUMIFS(NewEmisData!L:L, NewEmisData!$A:$A, "LDV", NewEmisData!$B:$B, $A173, NewEmisData!$C:$C, $H173, NewEmisData!$D:$D, BP$2))</f>
        <v>0.99842871549713996</v>
      </c>
      <c r="BQ173" s="335">
        <f>$I173*IF($G173="Pickup", SUMIFS(NewEmisData!M:M, NewEmisData!$A:$A, "Pickup", NewEmisData!$B:$B, $A173, NewEmisData!$C:$C, $H173, NewEmisData!$D:$D, BQ$2), SUMIFS(NewEmisData!M:M, NewEmisData!$A:$A, "LDV", NewEmisData!$B:$B, $A173, NewEmisData!$C:$C, $H173, NewEmisData!$D:$D, BQ$2))</f>
        <v>0.99631104661760195</v>
      </c>
      <c r="BR173" s="335">
        <v>1.4092345254837961</v>
      </c>
      <c r="BS173" s="335">
        <f>$I173*IF($G173="Pickup", SUMIFS(NewEmisData!E:E, NewEmisData!$A:$A, "Pickup", NewEmisData!$B:$B, $A173, NewEmisData!$C:$C, $H173, NewEmisData!$D:$D, BS$2), SUMIFS(NewEmisData!E:E, NewEmisData!$A:$A, "LDV", NewEmisData!$B:$B, $A173, NewEmisData!$C:$C, $H173, NewEmisData!$D:$D, BS$2))</f>
        <v>0.14395839876809899</v>
      </c>
      <c r="BT173" s="335">
        <f>$I173*IF($G173="Pickup", SUMIFS(NewEmisData!F:F, NewEmisData!$A:$A, "Pickup", NewEmisData!$B:$B, $A173, NewEmisData!$C:$C, $H173, NewEmisData!$D:$D, BT$2), SUMIFS(NewEmisData!F:F, NewEmisData!$A:$A, "LDV", NewEmisData!$B:$B, $A173, NewEmisData!$C:$C, $H173, NewEmisData!$D:$D, BT$2))</f>
        <v>0.144953170601543</v>
      </c>
      <c r="BU173" s="335">
        <f>$I173*IF($G173="Pickup", SUMIFS(NewEmisData!G:G, NewEmisData!$A:$A, "Pickup", NewEmisData!$B:$B, $A173, NewEmisData!$C:$C, $H173, NewEmisData!$D:$D, BU$2), SUMIFS(NewEmisData!G:G, NewEmisData!$A:$A, "LDV", NewEmisData!$B:$B, $A173, NewEmisData!$C:$C, $H173, NewEmisData!$D:$D, BU$2))</f>
        <v>9.6244794241751905E-2</v>
      </c>
      <c r="BV173" s="335">
        <f>$I173*IF($G173="Pickup", SUMIFS(NewEmisData!H:H, NewEmisData!$A:$A, "Pickup", NewEmisData!$B:$B, $A173, NewEmisData!$C:$C, $H173, NewEmisData!$D:$D, BV$2), SUMIFS(NewEmisData!H:H, NewEmisData!$A:$A, "LDV", NewEmisData!$B:$B, $A173, NewEmisData!$C:$C, $H173, NewEmisData!$D:$D, BV$2))</f>
        <v>8.8784800425833005E-2</v>
      </c>
      <c r="BW173" s="335">
        <f>$I173*IF($G173="Pickup", SUMIFS(NewEmisData!I:I, NewEmisData!$A:$A, "Pickup", NewEmisData!$B:$B, $A173, NewEmisData!$C:$C, $H173, NewEmisData!$D:$D, BW$2), SUMIFS(NewEmisData!I:I, NewEmisData!$A:$A, "LDV", NewEmisData!$B:$B, $A173, NewEmisData!$C:$C, $H173, NewEmisData!$D:$D, BW$2))</f>
        <v>0.104353382711356</v>
      </c>
      <c r="BX173" s="335">
        <f>$I173*IF($G173="Pickup", SUMIFS(NewEmisData!J:J, NewEmisData!$A:$A, "Pickup", NewEmisData!$B:$B, $A173, NewEmisData!$C:$C, $H173, NewEmisData!$D:$D, BX$2), SUMIFS(NewEmisData!J:J, NewEmisData!$A:$A, "LDV", NewEmisData!$B:$B, $A173, NewEmisData!$C:$C, $H173, NewEmisData!$D:$D, BX$2))</f>
        <v>0.12039203367489699</v>
      </c>
      <c r="BY173" s="335">
        <f>$I173*IF($G173="Pickup", SUMIFS(NewEmisData!K:K, NewEmisData!$A:$A, "Pickup", NewEmisData!$B:$B, $A173, NewEmisData!$C:$C, $H173, NewEmisData!$D:$D, BY$2), SUMIFS(NewEmisData!K:K, NewEmisData!$A:$A, "LDV", NewEmisData!$B:$B, $A173, NewEmisData!$C:$C, $H173, NewEmisData!$D:$D, BY$2))</f>
        <v>0.125068077746918</v>
      </c>
      <c r="BZ173" s="335">
        <f>$I173*IF($G173="Pickup", SUMIFS(NewEmisData!L:L, NewEmisData!$A:$A, "Pickup", NewEmisData!$B:$B, $A173, NewEmisData!$C:$C, $H173, NewEmisData!$D:$D, BZ$2), SUMIFS(NewEmisData!L:L, NewEmisData!$A:$A, "LDV", NewEmisData!$B:$B, $A173, NewEmisData!$C:$C, $H173, NewEmisData!$D:$D, BZ$2))</f>
        <v>0.12578930788384601</v>
      </c>
      <c r="CA173" s="335">
        <f>$I173*IF($G173="Pickup", SUMIFS(NewEmisData!M:M, NewEmisData!$A:$A, "Pickup", NewEmisData!$B:$B, $A173, NewEmisData!$C:$C, $H173, NewEmisData!$D:$D, CA$2), SUMIFS(NewEmisData!M:M, NewEmisData!$A:$A, "LDV", NewEmisData!$B:$B, $A173, NewEmisData!$C:$C, $H173, NewEmisData!$D:$D, CA$2))</f>
        <v>0.12704171390642099</v>
      </c>
      <c r="CB173" s="335">
        <v>6.0597963453520649E-2</v>
      </c>
      <c r="CC173" s="335">
        <f>$I173*IF($G173="Pickup", SUMIFS(NewEmisData!E:E, NewEmisData!$A:$A, "Pickup", NewEmisData!$B:$B, $A173, NewEmisData!$C:$C, $H173, NewEmisData!$D:$D, CC$2), SUMIFS(NewEmisData!E:E, NewEmisData!$A:$A, "LDV", NewEmisData!$B:$B, $A173, NewEmisData!$C:$C, $H173, NewEmisData!$D:$D, CC$2))</f>
        <v>1.92063217027383E-2</v>
      </c>
      <c r="CD173" s="335">
        <f>$I173*IF($G173="Pickup", SUMIFS(NewEmisData!F:F, NewEmisData!$A:$A, "Pickup", NewEmisData!$B:$B, $A173, NewEmisData!$C:$C, $H173, NewEmisData!$D:$D, CD$2), SUMIFS(NewEmisData!F:F, NewEmisData!$A:$A, "LDV", NewEmisData!$B:$B, $A173, NewEmisData!$C:$C, $H173, NewEmisData!$D:$D, CD$2))</f>
        <v>1.9204994996675301E-2</v>
      </c>
      <c r="CE173" s="335">
        <f>$I173*IF($G173="Pickup", SUMIFS(NewEmisData!G:G, NewEmisData!$A:$A, "Pickup", NewEmisData!$B:$B, $A173, NewEmisData!$C:$C, $H173, NewEmisData!$D:$D, CE$2), SUMIFS(NewEmisData!G:G, NewEmisData!$A:$A, "LDV", NewEmisData!$B:$B, $A173, NewEmisData!$C:$C, $H173, NewEmisData!$D:$D, CE$2))</f>
        <v>1.86090522516358E-2</v>
      </c>
      <c r="CF173" s="335">
        <f>$I173*IF($G173="Pickup", SUMIFS(NewEmisData!H:H, NewEmisData!$A:$A, "Pickup", NewEmisData!$B:$B, $A173, NewEmisData!$C:$C, $H173, NewEmisData!$D:$D, CF$2), SUMIFS(NewEmisData!H:H, NewEmisData!$A:$A, "LDV", NewEmisData!$B:$B, $A173, NewEmisData!$C:$C, $H173, NewEmisData!$D:$D, CF$2))</f>
        <v>1.91352078488972E-2</v>
      </c>
      <c r="CG173" s="335">
        <f>$I173*IF($G173="Pickup", SUMIFS(NewEmisData!I:I, NewEmisData!$A:$A, "Pickup", NewEmisData!$B:$B, $A173, NewEmisData!$C:$C, $H173, NewEmisData!$D:$D, CG$2), SUMIFS(NewEmisData!I:I, NewEmisData!$A:$A, "LDV", NewEmisData!$B:$B, $A173, NewEmisData!$C:$C, $H173, NewEmisData!$D:$D, CG$2))</f>
        <v>2.0651541871577399E-2</v>
      </c>
      <c r="CH173" s="335">
        <f>$I173*IF($G173="Pickup", SUMIFS(NewEmisData!J:J, NewEmisData!$A:$A, "Pickup", NewEmisData!$B:$B, $A173, NewEmisData!$C:$C, $H173, NewEmisData!$D:$D, CH$2), SUMIFS(NewEmisData!J:J, NewEmisData!$A:$A, "LDV", NewEmisData!$B:$B, $A173, NewEmisData!$C:$C, $H173, NewEmisData!$D:$D, CH$2))</f>
        <v>2.15136096654584E-2</v>
      </c>
      <c r="CI173" s="335">
        <f>$I173*IF($G173="Pickup", SUMIFS(NewEmisData!K:K, NewEmisData!$A:$A, "Pickup", NewEmisData!$B:$B, $A173, NewEmisData!$C:$C, $H173, NewEmisData!$D:$D, CI$2), SUMIFS(NewEmisData!K:K, NewEmisData!$A:$A, "LDV", NewEmisData!$B:$B, $A173, NewEmisData!$C:$C, $H173, NewEmisData!$D:$D, CI$2))</f>
        <v>2.17149616252163E-2</v>
      </c>
      <c r="CJ173" s="335">
        <f>$I173*IF($G173="Pickup", SUMIFS(NewEmisData!L:L, NewEmisData!$A:$A, "Pickup", NewEmisData!$B:$B, $A173, NewEmisData!$C:$C, $H173, NewEmisData!$D:$D, CJ$2), SUMIFS(NewEmisData!L:L, NewEmisData!$A:$A, "LDV", NewEmisData!$B:$B, $A173, NewEmisData!$C:$C, $H173, NewEmisData!$D:$D, CJ$2))</f>
        <v>2.1741453463528501E-2</v>
      </c>
      <c r="CK173" s="335">
        <f>$I173*IF($G173="Pickup", SUMIFS(NewEmisData!M:M, NewEmisData!$A:$A, "Pickup", NewEmisData!$B:$B, $A173, NewEmisData!$C:$C, $H173, NewEmisData!$D:$D, CK$2), SUMIFS(NewEmisData!M:M, NewEmisData!$A:$A, "LDV", NewEmisData!$B:$B, $A173, NewEmisData!$C:$C, $H173, NewEmisData!$D:$D, CK$2))</f>
        <v>2.1713862107177E-2</v>
      </c>
      <c r="CL173" s="335">
        <v>2.191731487598363E-2</v>
      </c>
      <c r="CM173" s="335">
        <f>$I173*IF($G173="Pickup", SUMIFS(NewEmisData!E:E, NewEmisData!$A:$A, "Pickup", NewEmisData!$B:$B, $A173, NewEmisData!$C:$C, $H173, NewEmisData!$D:$D, CM$2), SUMIFS(NewEmisData!E:E, NewEmisData!$A:$A, "LDV", NewEmisData!$B:$B, $A173, NewEmisData!$C:$C, $H173, NewEmisData!$D:$D, CM$2))</f>
        <v>9.0586882707298401E-3</v>
      </c>
      <c r="CN173" s="335">
        <f>$I173*IF($G173="Pickup", SUMIFS(NewEmisData!F:F, NewEmisData!$A:$A, "Pickup", NewEmisData!$B:$B, $A173, NewEmisData!$C:$C, $H173, NewEmisData!$D:$D, CN$2), SUMIFS(NewEmisData!F:F, NewEmisData!$A:$A, "LDV", NewEmisData!$B:$B, $A173, NewEmisData!$C:$C, $H173, NewEmisData!$D:$D, CN$2))</f>
        <v>9.2974821110538008E-3</v>
      </c>
      <c r="CO173" s="335">
        <f>$I173*IF($G173="Pickup", SUMIFS(NewEmisData!G:G, NewEmisData!$A:$A, "Pickup", NewEmisData!$B:$B, $A173, NewEmisData!$C:$C, $H173, NewEmisData!$D:$D, CO$2), SUMIFS(NewEmisData!G:G, NewEmisData!$A:$A, "LDV", NewEmisData!$B:$B, $A173, NewEmisData!$C:$C, $H173, NewEmisData!$D:$D, CO$2))</f>
        <v>8.5376516602025301E-3</v>
      </c>
      <c r="CP173" s="335">
        <f>$I173*IF($G173="Pickup", SUMIFS(NewEmisData!H:H, NewEmisData!$A:$A, "Pickup", NewEmisData!$B:$B, $A173, NewEmisData!$C:$C, $H173, NewEmisData!$D:$D, CP$2), SUMIFS(NewEmisData!H:H, NewEmisData!$A:$A, "LDV", NewEmisData!$B:$B, $A173, NewEmisData!$C:$C, $H173, NewEmisData!$D:$D, CP$2))</f>
        <v>8.8120873372951897E-3</v>
      </c>
      <c r="CQ173" s="335">
        <f>$I173*IF($G173="Pickup", SUMIFS(NewEmisData!I:I, NewEmisData!$A:$A, "Pickup", NewEmisData!$B:$B, $A173, NewEmisData!$C:$C, $H173, NewEmisData!$D:$D, CQ$2), SUMIFS(NewEmisData!I:I, NewEmisData!$A:$A, "LDV", NewEmisData!$B:$B, $A173, NewEmisData!$C:$C, $H173, NewEmisData!$D:$D, CQ$2))</f>
        <v>9.2578495151069608E-3</v>
      </c>
      <c r="CR173" s="335">
        <f>$I173*IF($G173="Pickup", SUMIFS(NewEmisData!J:J, NewEmisData!$A:$A, "Pickup", NewEmisData!$B:$B, $A173, NewEmisData!$C:$C, $H173, NewEmisData!$D:$D, CR$2), SUMIFS(NewEmisData!J:J, NewEmisData!$A:$A, "LDV", NewEmisData!$B:$B, $A173, NewEmisData!$C:$C, $H173, NewEmisData!$D:$D, CR$2))</f>
        <v>9.6786848177617194E-3</v>
      </c>
      <c r="CS173" s="335">
        <f>$I173*IF($G173="Pickup", SUMIFS(NewEmisData!K:K, NewEmisData!$A:$A, "Pickup", NewEmisData!$B:$B, $A173, NewEmisData!$C:$C, $H173, NewEmisData!$D:$D, CS$2), SUMIFS(NewEmisData!K:K, NewEmisData!$A:$A, "LDV", NewEmisData!$B:$B, $A173, NewEmisData!$C:$C, $H173, NewEmisData!$D:$D, CS$2))</f>
        <v>9.8205638480490798E-3</v>
      </c>
      <c r="CT173" s="335">
        <f>$I173*IF($G173="Pickup", SUMIFS(NewEmisData!L:L, NewEmisData!$A:$A, "Pickup", NewEmisData!$B:$B, $A173, NewEmisData!$C:$C, $H173, NewEmisData!$D:$D, CT$2), SUMIFS(NewEmisData!L:L, NewEmisData!$A:$A, "LDV", NewEmisData!$B:$B, $A173, NewEmisData!$C:$C, $H173, NewEmisData!$D:$D, CT$2))</f>
        <v>9.8479961858985304E-3</v>
      </c>
      <c r="CU173" s="335">
        <f>$I173*IF($G173="Pickup", SUMIFS(NewEmisData!M:M, NewEmisData!$A:$A, "Pickup", NewEmisData!$B:$B, $A173, NewEmisData!$C:$C, $H173, NewEmisData!$D:$D, CU$2), SUMIFS(NewEmisData!M:M, NewEmisData!$A:$A, "LDV", NewEmisData!$B:$B, $A173, NewEmisData!$C:$C, $H173, NewEmisData!$D:$D, CU$2))</f>
        <v>9.8513777200476792E-3</v>
      </c>
      <c r="CV173" s="335">
        <v>6.7952138994962314E-3</v>
      </c>
      <c r="CW173" s="335">
        <v>3.2737236720533996E-3</v>
      </c>
      <c r="CX173" s="335">
        <v>2.6781003095548879E-3</v>
      </c>
      <c r="CY173" s="335">
        <v>2.1676078198661908E-3</v>
      </c>
      <c r="CZ173" s="335">
        <v>1.8280427673966254E-3</v>
      </c>
      <c r="DA173" s="335">
        <v>1.3974317339333041E-3</v>
      </c>
      <c r="DB173" s="335">
        <v>1.0983679193551715E-3</v>
      </c>
      <c r="DC173" s="335">
        <v>1.0621406649517317E-3</v>
      </c>
      <c r="DD173" s="335">
        <v>1.0419409873215341E-3</v>
      </c>
      <c r="DE173" s="335">
        <v>1.0353827915676214E-3</v>
      </c>
      <c r="DF173" s="335">
        <v>1.0353827915676214E-3</v>
      </c>
      <c r="DG173" s="335">
        <f>$I173*IF($G173="Pickup", SUMIFS(NewEmisData!E:E, NewEmisData!$A:$A, "Pickup", NewEmisData!$B:$B, $A173, NewEmisData!$C:$C, $H173, NewEmisData!$D:$D, DG$2), SUMIFS(NewEmisData!E:E, NewEmisData!$A:$A, "LDV", NewEmisData!$B:$B, $A173, NewEmisData!$C:$C, $H173, NewEmisData!$D:$D, DG$2))</f>
        <v>0</v>
      </c>
      <c r="DH173" s="335">
        <f>$I173*IF($G173="Pickup", SUMIFS(NewEmisData!F:F, NewEmisData!$A:$A, "Pickup", NewEmisData!$B:$B, $A173, NewEmisData!$C:$C, $H173, NewEmisData!$D:$D, DH$2), SUMIFS(NewEmisData!F:F, NewEmisData!$A:$A, "LDV", NewEmisData!$B:$B, $A173, NewEmisData!$C:$C, $H173, NewEmisData!$D:$D, DH$2))</f>
        <v>0</v>
      </c>
      <c r="DI173" s="335">
        <f>$I173*IF($G173="Pickup", SUMIFS(NewEmisData!G:G, NewEmisData!$A:$A, "Pickup", NewEmisData!$B:$B, $A173, NewEmisData!$C:$C, $H173, NewEmisData!$D:$D, DI$2), SUMIFS(NewEmisData!G:G, NewEmisData!$A:$A, "LDV", NewEmisData!$B:$B, $A173, NewEmisData!$C:$C, $H173, NewEmisData!$D:$D, DI$2))</f>
        <v>0</v>
      </c>
      <c r="DJ173" s="335">
        <f>$I173*IF($G173="Pickup", SUMIFS(NewEmisData!H:H, NewEmisData!$A:$A, "Pickup", NewEmisData!$B:$B, $A173, NewEmisData!$C:$C, $H173, NewEmisData!$D:$D, DJ$2), SUMIFS(NewEmisData!H:H, NewEmisData!$A:$A, "LDV", NewEmisData!$B:$B, $A173, NewEmisData!$C:$C, $H173, NewEmisData!$D:$D, DJ$2))</f>
        <v>0</v>
      </c>
      <c r="DK173" s="335">
        <f>$I173*IF($G173="Pickup", SUMIFS(NewEmisData!I:I, NewEmisData!$A:$A, "Pickup", NewEmisData!$B:$B, $A173, NewEmisData!$C:$C, $H173, NewEmisData!$D:$D, DK$2), SUMIFS(NewEmisData!I:I, NewEmisData!$A:$A, "LDV", NewEmisData!$B:$B, $A173, NewEmisData!$C:$C, $H173, NewEmisData!$D:$D, DK$2))</f>
        <v>0</v>
      </c>
      <c r="DL173" s="335">
        <f>$I173*IF($G173="Pickup", SUMIFS(NewEmisData!J:J, NewEmisData!$A:$A, "Pickup", NewEmisData!$B:$B, $A173, NewEmisData!$C:$C, $H173, NewEmisData!$D:$D, DL$2), SUMIFS(NewEmisData!J:J, NewEmisData!$A:$A, "LDV", NewEmisData!$B:$B, $A173, NewEmisData!$C:$C, $H173, NewEmisData!$D:$D, DL$2))</f>
        <v>0</v>
      </c>
      <c r="DM173" s="335">
        <f>$I173*IF($G173="Pickup", SUMIFS(NewEmisData!K:K, NewEmisData!$A:$A, "Pickup", NewEmisData!$B:$B, $A173, NewEmisData!$C:$C, $H173, NewEmisData!$D:$D, DM$2), SUMIFS(NewEmisData!K:K, NewEmisData!$A:$A, "LDV", NewEmisData!$B:$B, $A173, NewEmisData!$C:$C, $H173, NewEmisData!$D:$D, DM$2))</f>
        <v>0</v>
      </c>
      <c r="DN173" s="335">
        <f>$I173*IF($G173="Pickup", SUMIFS(NewEmisData!L:L, NewEmisData!$A:$A, "Pickup", NewEmisData!$B:$B, $A173, NewEmisData!$C:$C, $H173, NewEmisData!$D:$D, DN$2), SUMIFS(NewEmisData!L:L, NewEmisData!$A:$A, "LDV", NewEmisData!$B:$B, $A173, NewEmisData!$C:$C, $H173, NewEmisData!$D:$D, DN$2))</f>
        <v>0</v>
      </c>
      <c r="DO173" s="335">
        <f>$I173*IF($G173="Pickup", SUMIFS(NewEmisData!M:M, NewEmisData!$A:$A, "Pickup", NewEmisData!$B:$B, $A173, NewEmisData!$C:$C, $H173, NewEmisData!$D:$D, DO$2), SUMIFS(NewEmisData!M:M, NewEmisData!$A:$A, "LDV", NewEmisData!$B:$B, $A173, NewEmisData!$C:$C, $H173, NewEmisData!$D:$D, DO$2))</f>
        <v>0</v>
      </c>
      <c r="DP173" s="335">
        <v>2.1093869642803405E-3</v>
      </c>
      <c r="DQ173" s="335">
        <f>$I173*IF($G173="Pickup", SUMIFS(NewEmisData!E:E, NewEmisData!$A:$A, "Pickup", NewEmisData!$B:$B, $A173, NewEmisData!$C:$C, $H173, NewEmisData!$D:$D, DQ$2), SUMIFS(NewEmisData!E:E, NewEmisData!$A:$A, "LDV", NewEmisData!$B:$B, $A173, NewEmisData!$C:$C, $H173, NewEmisData!$D:$D, DQ$2))</f>
        <v>2.2325565052594198E-2</v>
      </c>
      <c r="DR173" s="335">
        <f>$I173*IF($G173="Pickup", SUMIFS(NewEmisData!F:F, NewEmisData!$A:$A, "Pickup", NewEmisData!$B:$B, $A173, NewEmisData!$C:$C, $H173, NewEmisData!$D:$D, DR$2), SUMIFS(NewEmisData!F:F, NewEmisData!$A:$A, "LDV", NewEmisData!$B:$B, $A173, NewEmisData!$C:$C, $H173, NewEmisData!$D:$D, DR$2))</f>
        <v>2.20299843395125E-2</v>
      </c>
      <c r="DS173" s="335">
        <f>$I173*IF($G173="Pickup", SUMIFS(NewEmisData!G:G, NewEmisData!$A:$A, "Pickup", NewEmisData!$B:$B, $A173, NewEmisData!$C:$C, $H173, NewEmisData!$D:$D, DS$2), SUMIFS(NewEmisData!G:G, NewEmisData!$A:$A, "LDV", NewEmisData!$B:$B, $A173, NewEmisData!$C:$C, $H173, NewEmisData!$D:$D, DS$2))</f>
        <v>1.6292630733618099E-2</v>
      </c>
      <c r="DT173" s="335">
        <f>$I173*IF($G173="Pickup", SUMIFS(NewEmisData!H:H, NewEmisData!$A:$A, "Pickup", NewEmisData!$B:$B, $A173, NewEmisData!$C:$C, $H173, NewEmisData!$D:$D, DT$2), SUMIFS(NewEmisData!H:H, NewEmisData!$A:$A, "LDV", NewEmisData!$B:$B, $A173, NewEmisData!$C:$C, $H173, NewEmisData!$D:$D, DT$2))</f>
        <v>1.1713181970577901E-2</v>
      </c>
      <c r="DU173" s="335">
        <f>$I173*IF($G173="Pickup", SUMIFS(NewEmisData!I:I, NewEmisData!$A:$A, "Pickup", NewEmisData!$B:$B, $A173, NewEmisData!$C:$C, $H173, NewEmisData!$D:$D, DU$2), SUMIFS(NewEmisData!I:I, NewEmisData!$A:$A, "LDV", NewEmisData!$B:$B, $A173, NewEmisData!$C:$C, $H173, NewEmisData!$D:$D, DU$2))</f>
        <v>9.9658271383668996E-3</v>
      </c>
      <c r="DV173" s="335">
        <f>$I173*IF($G173="Pickup", SUMIFS(NewEmisData!J:J, NewEmisData!$A:$A, "Pickup", NewEmisData!$B:$B, $A173, NewEmisData!$C:$C, $H173, NewEmisData!$D:$D, DV$2), SUMIFS(NewEmisData!J:J, NewEmisData!$A:$A, "LDV", NewEmisData!$B:$B, $A173, NewEmisData!$C:$C, $H173, NewEmisData!$D:$D, DV$2))</f>
        <v>9.2161483649784107E-3</v>
      </c>
      <c r="DW173" s="335">
        <f>$I173*IF($G173="Pickup", SUMIFS(NewEmisData!K:K, NewEmisData!$A:$A, "Pickup", NewEmisData!$B:$B, $A173, NewEmisData!$C:$C, $H173, NewEmisData!$D:$D, DW$2), SUMIFS(NewEmisData!K:K, NewEmisData!$A:$A, "LDV", NewEmisData!$B:$B, $A173, NewEmisData!$C:$C, $H173, NewEmisData!$D:$D, DW$2))</f>
        <v>8.7565614877693695E-3</v>
      </c>
      <c r="DX173" s="335">
        <f>$I173*IF($G173="Pickup", SUMIFS(NewEmisData!L:L, NewEmisData!$A:$A, "Pickup", NewEmisData!$B:$B, $A173, NewEmisData!$C:$C, $H173, NewEmisData!$D:$D, DX$2), SUMIFS(NewEmisData!L:L, NewEmisData!$A:$A, "LDV", NewEmisData!$B:$B, $A173, NewEmisData!$C:$C, $H173, NewEmisData!$D:$D, DX$2))</f>
        <v>8.6642177128347202E-3</v>
      </c>
      <c r="DY173" s="335">
        <f>$I173*IF($G173="Pickup", SUMIFS(NewEmisData!M:M, NewEmisData!$A:$A, "Pickup", NewEmisData!$B:$B, $A173, NewEmisData!$C:$C, $H173, NewEmisData!$D:$D, DY$2), SUMIFS(NewEmisData!M:M, NewEmisData!$A:$A, "LDV", NewEmisData!$B:$B, $A173, NewEmisData!$C:$C, $H173, NewEmisData!$D:$D, DY$2))</f>
        <v>8.6730560628641099E-3</v>
      </c>
      <c r="DZ173" s="335">
        <v>1.0483433406910452E-2</v>
      </c>
      <c r="EA173" s="335">
        <f t="shared" si="234"/>
        <v>513.19085687683798</v>
      </c>
      <c r="EB173" s="335">
        <f t="shared" si="235"/>
        <v>492.43209114380198</v>
      </c>
      <c r="EC173" s="335">
        <f t="shared" si="236"/>
        <v>376.22936435019699</v>
      </c>
      <c r="ED173" s="335">
        <f t="shared" si="237"/>
        <v>324.27132106736002</v>
      </c>
      <c r="EE173" s="335">
        <f t="shared" si="238"/>
        <v>306.73378914527399</v>
      </c>
      <c r="EF173" s="335">
        <f t="shared" si="239"/>
        <v>298.25406074980401</v>
      </c>
      <c r="EG173" s="335">
        <f t="shared" si="240"/>
        <v>290.65537069491398</v>
      </c>
      <c r="EH173" s="335">
        <f t="shared" si="241"/>
        <v>288.980455837242</v>
      </c>
      <c r="EI173" s="335">
        <f t="shared" si="242"/>
        <v>288.88371332331297</v>
      </c>
      <c r="EJ173" s="335">
        <f t="shared" si="243"/>
        <v>0.26615030329306139</v>
      </c>
      <c r="EK173" s="335">
        <f t="shared" si="244"/>
        <v>6.5070071642395699E-2</v>
      </c>
      <c r="EL173" s="335">
        <f t="shared" si="245"/>
        <v>6.6211903874890093E-2</v>
      </c>
      <c r="EM173" s="335">
        <f t="shared" si="246"/>
        <v>5.1863875747334198E-2</v>
      </c>
      <c r="EN173" s="335">
        <f t="shared" si="247"/>
        <v>4.5366052582126802E-2</v>
      </c>
      <c r="EO173" s="335">
        <f t="shared" si="248"/>
        <v>4.9846393307722697E-2</v>
      </c>
      <c r="EP173" s="335">
        <f t="shared" si="249"/>
        <v>4.9583527777105597E-2</v>
      </c>
      <c r="EQ173" s="335">
        <f t="shared" si="250"/>
        <v>4.5477513948190398E-2</v>
      </c>
      <c r="ER173" s="335">
        <f t="shared" si="251"/>
        <v>4.42992823821583E-2</v>
      </c>
      <c r="ES173" s="335">
        <f t="shared" si="252"/>
        <v>4.41738160487503E-2</v>
      </c>
      <c r="ET173" s="335">
        <f t="shared" si="253"/>
        <v>5.9143404970885341E-2</v>
      </c>
      <c r="EU173" s="335">
        <f t="shared" si="254"/>
        <v>5.4335514145956399E-3</v>
      </c>
      <c r="EV173" s="335">
        <f t="shared" si="255"/>
        <v>5.2137669969820801E-3</v>
      </c>
      <c r="EW173" s="335">
        <f t="shared" si="256"/>
        <v>2.8970415804571402E-3</v>
      </c>
      <c r="EX173" s="335">
        <f t="shared" si="257"/>
        <v>2.4969562579167199E-3</v>
      </c>
      <c r="EY173" s="335">
        <f t="shared" si="258"/>
        <v>2.36191592668091E-3</v>
      </c>
      <c r="EZ173" s="335">
        <f t="shared" si="259"/>
        <v>2.29661988656448E-3</v>
      </c>
      <c r="FA173" s="335">
        <f t="shared" si="260"/>
        <v>2.2381078452845299E-3</v>
      </c>
      <c r="FB173" s="335">
        <f t="shared" si="261"/>
        <v>2.2252112807154699E-3</v>
      </c>
      <c r="FC173" s="335">
        <f t="shared" si="262"/>
        <v>2.2244656675415799E-3</v>
      </c>
      <c r="FD173" s="335">
        <f t="shared" si="263"/>
        <v>2.5617670759243757E-3</v>
      </c>
      <c r="FE173" s="335">
        <f t="shared" si="264"/>
        <v>7.14466536732664E-2</v>
      </c>
      <c r="FF173" s="335">
        <f t="shared" si="265"/>
        <v>7.1456389664899006E-2</v>
      </c>
      <c r="FG173" s="335">
        <f t="shared" si="266"/>
        <v>5.1441354234847997E-2</v>
      </c>
      <c r="FH173" s="335">
        <f t="shared" si="267"/>
        <v>5.12786263548397E-2</v>
      </c>
      <c r="FI173" s="335">
        <f t="shared" si="268"/>
        <v>5.1173305532161401E-2</v>
      </c>
      <c r="FJ173" s="335">
        <f t="shared" si="269"/>
        <v>5.1067297953886502E-2</v>
      </c>
      <c r="FK173" s="335">
        <f t="shared" si="270"/>
        <v>5.0833891507281501E-2</v>
      </c>
      <c r="FL173" s="335">
        <f t="shared" si="271"/>
        <v>5.0706164254834603E-2</v>
      </c>
      <c r="FM173" s="335">
        <f t="shared" si="272"/>
        <v>5.06845418379131E-2</v>
      </c>
      <c r="FN173" s="335">
        <f t="shared" si="273"/>
        <v>4.7785374819939178E-2</v>
      </c>
      <c r="FO173" s="335">
        <f t="shared" si="274"/>
        <v>1.10001744506939E-2</v>
      </c>
      <c r="FP173" s="335">
        <f t="shared" si="275"/>
        <v>1.1007075168849001E-2</v>
      </c>
      <c r="FQ173" s="335">
        <f t="shared" si="276"/>
        <v>8.0472421778965599E-3</v>
      </c>
      <c r="FR173" s="335">
        <f t="shared" si="277"/>
        <v>7.9075317973170602E-3</v>
      </c>
      <c r="FS173" s="335">
        <f t="shared" si="278"/>
        <v>7.8205912186750295E-3</v>
      </c>
      <c r="FT173" s="335">
        <f t="shared" si="279"/>
        <v>7.7306087769760798E-3</v>
      </c>
      <c r="FU173" s="335">
        <f t="shared" si="280"/>
        <v>7.5247249292059301E-3</v>
      </c>
      <c r="FV173" s="335">
        <f t="shared" si="281"/>
        <v>7.4117901629094799E-3</v>
      </c>
      <c r="FW173" s="335">
        <f t="shared" si="282"/>
        <v>7.3923563752556496E-3</v>
      </c>
      <c r="FX173" s="335">
        <f t="shared" si="283"/>
        <v>9.6257106650809981E-3</v>
      </c>
    </row>
    <row r="174" spans="1:180" x14ac:dyDescent="0.2">
      <c r="A174" s="305" t="str">
        <f>_xlfn.CONCAT(IF(LEFT(TRIM(A173),1)="*", "*R", "R"), 1+RIGHT(TRIM(A173),1))</f>
        <v>R6</v>
      </c>
      <c r="B174" s="305" t="str">
        <f t="shared" si="315"/>
        <v>TLPHE8515</v>
      </c>
      <c r="C174" s="305" t="str">
        <f t="shared" si="316"/>
        <v>TL.E85X.P.HE85.2015</v>
      </c>
      <c r="D174" s="301" t="str">
        <f t="shared" si="317"/>
        <v>bn-vmt, bn-vmt/a</v>
      </c>
      <c r="E174" s="301" t="str">
        <f t="shared" si="318"/>
        <v>TLE85X</v>
      </c>
      <c r="F174" s="301" t="str">
        <f t="shared" si="319"/>
        <v>TL</v>
      </c>
      <c r="G174" s="315" t="s">
        <v>820</v>
      </c>
      <c r="H174" s="315" t="s">
        <v>817</v>
      </c>
      <c r="I174" s="315">
        <v>1</v>
      </c>
      <c r="J174" s="315" t="str">
        <f t="shared" si="284"/>
        <v>Pickup-E85</v>
      </c>
      <c r="K174" s="335">
        <f>$I174*IF($G174="Pickup", SUMIFS(NewEmisData!E:E, NewEmisData!$A:$A, "Pickup", NewEmisData!$B:$B, $A174, NewEmisData!$C:$C, $H174, NewEmisData!$D:$D, K$2), SUMIFS(NewEmisData!E:E, NewEmisData!$A:$A, "LDV", NewEmisData!$B:$B, $A174, NewEmisData!$C:$C, $H174, NewEmisData!$D:$D, K$2))</f>
        <v>504.09032569753299</v>
      </c>
      <c r="L174" s="335">
        <f>$I174*IF($G174="Pickup", SUMIFS(NewEmisData!F:F, NewEmisData!$A:$A, "Pickup", NewEmisData!$B:$B, $A174, NewEmisData!$C:$C, $H174, NewEmisData!$D:$D, L$2), SUMIFS(NewEmisData!F:F, NewEmisData!$A:$A, "LDV", NewEmisData!$B:$B, $A174, NewEmisData!$C:$C, $H174, NewEmisData!$D:$D, L$2))</f>
        <v>484.84163291406003</v>
      </c>
      <c r="M174" s="335">
        <f>$I174*IF($G174="Pickup", SUMIFS(NewEmisData!G:G, NewEmisData!$A:$A, "Pickup", NewEmisData!$B:$B, $A174, NewEmisData!$C:$C, $H174, NewEmisData!$D:$D, M$2), SUMIFS(NewEmisData!G:G, NewEmisData!$A:$A, "LDV", NewEmisData!$B:$B, $A174, NewEmisData!$C:$C, $H174, NewEmisData!$D:$D, M$2))</f>
        <v>392.21525961868701</v>
      </c>
      <c r="N174" s="335">
        <f>$I174*IF($G174="Pickup", SUMIFS(NewEmisData!H:H, NewEmisData!$A:$A, "Pickup", NewEmisData!$B:$B, $A174, NewEmisData!$C:$C, $H174, NewEmisData!$D:$D, N$2), SUMIFS(NewEmisData!H:H, NewEmisData!$A:$A, "LDV", NewEmisData!$B:$B, $A174, NewEmisData!$C:$C, $H174, NewEmisData!$D:$D, N$2))</f>
        <v>337.028180651154</v>
      </c>
      <c r="O174" s="335">
        <f>$I174*IF($G174="Pickup", SUMIFS(NewEmisData!I:I, NewEmisData!$A:$A, "Pickup", NewEmisData!$B:$B, $A174, NewEmisData!$C:$C, $H174, NewEmisData!$D:$D, O$2), SUMIFS(NewEmisData!I:I, NewEmisData!$A:$A, "LDV", NewEmisData!$B:$B, $A174, NewEmisData!$C:$C, $H174, NewEmisData!$D:$D, O$2))</f>
        <v>317.89819261081601</v>
      </c>
      <c r="P174" s="335">
        <f>$I174*IF($G174="Pickup", SUMIFS(NewEmisData!J:J, NewEmisData!$A:$A, "Pickup", NewEmisData!$B:$B, $A174, NewEmisData!$C:$C, $H174, NewEmisData!$D:$D, P$2), SUMIFS(NewEmisData!J:J, NewEmisData!$A:$A, "LDV", NewEmisData!$B:$B, $A174, NewEmisData!$C:$C, $H174, NewEmisData!$D:$D, P$2))</f>
        <v>308.94507617441297</v>
      </c>
      <c r="Q174" s="335">
        <f>$I174*IF($G174="Pickup", SUMIFS(NewEmisData!K:K, NewEmisData!$A:$A, "Pickup", NewEmisData!$B:$B, $A174, NewEmisData!$C:$C, $H174, NewEmisData!$D:$D, Q$2), SUMIFS(NewEmisData!K:K, NewEmisData!$A:$A, "LDV", NewEmisData!$B:$B, $A174, NewEmisData!$C:$C, $H174, NewEmisData!$D:$D, Q$2))</f>
        <v>301.32107769247102</v>
      </c>
      <c r="R174" s="335">
        <f>$I174*IF($G174="Pickup", SUMIFS(NewEmisData!L:L, NewEmisData!$A:$A, "Pickup", NewEmisData!$B:$B, $A174, NewEmisData!$C:$C, $H174, NewEmisData!$D:$D, R$2), SUMIFS(NewEmisData!L:L, NewEmisData!$A:$A, "LDV", NewEmisData!$B:$B, $A174, NewEmisData!$C:$C, $H174, NewEmisData!$D:$D, R$2))</f>
        <v>299.62608113620701</v>
      </c>
      <c r="S174" s="335">
        <f>$I174*IF($G174="Pickup", SUMIFS(NewEmisData!M:M, NewEmisData!$A:$A, "Pickup", NewEmisData!$B:$B, $A174, NewEmisData!$C:$C, $H174, NewEmisData!$D:$D, S$2), SUMIFS(NewEmisData!M:M, NewEmisData!$A:$A, "LDV", NewEmisData!$B:$B, $A174, NewEmisData!$C:$C, $H174, NewEmisData!$D:$D, S$2))</f>
        <v>299.54964604923703</v>
      </c>
      <c r="T174" s="335">
        <v>0.26615030329306139</v>
      </c>
      <c r="U174" s="335">
        <f>$I174*IF($G174="Pickup", SUMIFS(NewEmisData!E:E, NewEmisData!$A:$A, "Pickup", NewEmisData!$B:$B, $A174, NewEmisData!$C:$C, $H174, NewEmisData!$D:$D, U$2), SUMIFS(NewEmisData!E:E, NewEmisData!$A:$A, "LDV", NewEmisData!$B:$B, $A174, NewEmisData!$C:$C, $H174, NewEmisData!$D:$D, U$2))</f>
        <v>5.94068550741116E-2</v>
      </c>
      <c r="V174" s="335">
        <f>$I174*IF($G174="Pickup", SUMIFS(NewEmisData!F:F, NewEmisData!$A:$A, "Pickup", NewEmisData!$B:$B, $A174, NewEmisData!$C:$C, $H174, NewEmisData!$D:$D, V$2), SUMIFS(NewEmisData!F:F, NewEmisData!$A:$A, "LDV", NewEmisData!$B:$B, $A174, NewEmisData!$C:$C, $H174, NewEmisData!$D:$D, V$2))</f>
        <v>6.1337447478856902E-2</v>
      </c>
      <c r="W174" s="335">
        <f>$I174*IF($G174="Pickup", SUMIFS(NewEmisData!G:G, NewEmisData!$A:$A, "Pickup", NewEmisData!$B:$B, $A174, NewEmisData!$C:$C, $H174, NewEmisData!$D:$D, W$2), SUMIFS(NewEmisData!G:G, NewEmisData!$A:$A, "LDV", NewEmisData!$B:$B, $A174, NewEmisData!$C:$C, $H174, NewEmisData!$D:$D, W$2))</f>
        <v>4.6285426885500101E-2</v>
      </c>
      <c r="X174" s="335">
        <f>$I174*IF($G174="Pickup", SUMIFS(NewEmisData!H:H, NewEmisData!$A:$A, "Pickup", NewEmisData!$B:$B, $A174, NewEmisData!$C:$C, $H174, NewEmisData!$D:$D, X$2), SUMIFS(NewEmisData!H:H, NewEmisData!$A:$A, "LDV", NewEmisData!$B:$B, $A174, NewEmisData!$C:$C, $H174, NewEmisData!$D:$D, X$2))</f>
        <v>4.0065819305051903E-2</v>
      </c>
      <c r="Y174" s="335">
        <f>$I174*IF($G174="Pickup", SUMIFS(NewEmisData!I:I, NewEmisData!$A:$A, "Pickup", NewEmisData!$B:$B, $A174, NewEmisData!$C:$C, $H174, NewEmisData!$D:$D, Y$2), SUMIFS(NewEmisData!I:I, NewEmisData!$A:$A, "LDV", NewEmisData!$B:$B, $A174, NewEmisData!$C:$C, $H174, NewEmisData!$D:$D, Y$2))</f>
        <v>4.3546148365192501E-2</v>
      </c>
      <c r="Z174" s="335">
        <f>$I174*IF($G174="Pickup", SUMIFS(NewEmisData!J:J, NewEmisData!$A:$A, "Pickup", NewEmisData!$B:$B, $A174, NewEmisData!$C:$C, $H174, NewEmisData!$D:$D, Z$2), SUMIFS(NewEmisData!J:J, NewEmisData!$A:$A, "LDV", NewEmisData!$B:$B, $A174, NewEmisData!$C:$C, $H174, NewEmisData!$D:$D, Z$2))</f>
        <v>4.3104677650748401E-2</v>
      </c>
      <c r="AA174" s="335">
        <f>$I174*IF($G174="Pickup", SUMIFS(NewEmisData!K:K, NewEmisData!$A:$A, "Pickup", NewEmisData!$B:$B, $A174, NewEmisData!$C:$C, $H174, NewEmisData!$D:$D, AA$2), SUMIFS(NewEmisData!K:K, NewEmisData!$A:$A, "LDV", NewEmisData!$B:$B, $A174, NewEmisData!$C:$C, $H174, NewEmisData!$D:$D, AA$2))</f>
        <v>3.9485682791449699E-2</v>
      </c>
      <c r="AB174" s="335">
        <f>$I174*IF($G174="Pickup", SUMIFS(NewEmisData!L:L, NewEmisData!$A:$A, "Pickup", NewEmisData!$B:$B, $A174, NewEmisData!$C:$C, $H174, NewEmisData!$D:$D, AB$2), SUMIFS(NewEmisData!L:L, NewEmisData!$A:$A, "LDV", NewEmisData!$B:$B, $A174, NewEmisData!$C:$C, $H174, NewEmisData!$D:$D, AB$2))</f>
        <v>3.8434663146501902E-2</v>
      </c>
      <c r="AC174" s="335">
        <f>$I174*IF($G174="Pickup", SUMIFS(NewEmisData!M:M, NewEmisData!$A:$A, "Pickup", NewEmisData!$B:$B, $A174, NewEmisData!$C:$C, $H174, NewEmisData!$D:$D, AC$2), SUMIFS(NewEmisData!M:M, NewEmisData!$A:$A, "LDV", NewEmisData!$B:$B, $A174, NewEmisData!$C:$C, $H174, NewEmisData!$D:$D, AC$2))</f>
        <v>3.8339775647928599E-2</v>
      </c>
      <c r="AD174" s="335">
        <v>5.9143404970885341E-2</v>
      </c>
      <c r="AE174" s="335">
        <f>$I174*IF($G174="Pickup", SUMIFS(NewEmisData!E:E, NewEmisData!$A:$A, "Pickup", NewEmisData!$B:$B, $A174, NewEmisData!$C:$C, $H174, NewEmisData!$D:$D, AE$2), SUMIFS(NewEmisData!E:E, NewEmisData!$A:$A, "LDV", NewEmisData!$B:$B, $A174, NewEmisData!$C:$C, $H174, NewEmisData!$D:$D, AE$2))</f>
        <v>5.3372052324011498E-3</v>
      </c>
      <c r="AF174" s="335">
        <f>$I174*IF($G174="Pickup", SUMIFS(NewEmisData!F:F, NewEmisData!$A:$A, "Pickup", NewEmisData!$B:$B, $A174, NewEmisData!$C:$C, $H174, NewEmisData!$D:$D, AF$2), SUMIFS(NewEmisData!F:F, NewEmisData!$A:$A, "LDV", NewEmisData!$B:$B, $A174, NewEmisData!$C:$C, $H174, NewEmisData!$D:$D, AF$2))</f>
        <v>5.1334014820859199E-3</v>
      </c>
      <c r="AG174" s="335">
        <f>$I174*IF($G174="Pickup", SUMIFS(NewEmisData!G:G, NewEmisData!$A:$A, "Pickup", NewEmisData!$B:$B, $A174, NewEmisData!$C:$C, $H174, NewEmisData!$D:$D, AG$2), SUMIFS(NewEmisData!G:G, NewEmisData!$A:$A, "LDV", NewEmisData!$B:$B, $A174, NewEmisData!$C:$C, $H174, NewEmisData!$D:$D, AG$2))</f>
        <v>3.0201413797433501E-3</v>
      </c>
      <c r="AH174" s="335">
        <f>$I174*IF($G174="Pickup", SUMIFS(NewEmisData!H:H, NewEmisData!$A:$A, "Pickup", NewEmisData!$B:$B, $A174, NewEmisData!$C:$C, $H174, NewEmisData!$D:$D, AH$2), SUMIFS(NewEmisData!H:H, NewEmisData!$A:$A, "LDV", NewEmisData!$B:$B, $A174, NewEmisData!$C:$C, $H174, NewEmisData!$D:$D, AH$2))</f>
        <v>2.5951880065742399E-3</v>
      </c>
      <c r="AI174" s="335">
        <f>$I174*IF($G174="Pickup", SUMIFS(NewEmisData!I:I, NewEmisData!$A:$A, "Pickup", NewEmisData!$B:$B, $A174, NewEmisData!$C:$C, $H174, NewEmisData!$D:$D, AI$2), SUMIFS(NewEmisData!I:I, NewEmisData!$A:$A, "LDV", NewEmisData!$B:$B, $A174, NewEmisData!$C:$C, $H174, NewEmisData!$D:$D, AI$2))</f>
        <v>2.4478823507510798E-3</v>
      </c>
      <c r="AJ174" s="335">
        <f>$I174*IF($G174="Pickup", SUMIFS(NewEmisData!J:J, NewEmisData!$A:$A, "Pickup", NewEmisData!$B:$B, $A174, NewEmisData!$C:$C, $H174, NewEmisData!$D:$D, AJ$2), SUMIFS(NewEmisData!J:J, NewEmisData!$A:$A, "LDV", NewEmisData!$B:$B, $A174, NewEmisData!$C:$C, $H174, NewEmisData!$D:$D, AJ$2))</f>
        <v>2.3789432901708098E-3</v>
      </c>
      <c r="AK174" s="335">
        <f>$I174*IF($G174="Pickup", SUMIFS(NewEmisData!K:K, NewEmisData!$A:$A, "Pickup", NewEmisData!$B:$B, $A174, NewEmisData!$C:$C, $H174, NewEmisData!$D:$D, AK$2), SUMIFS(NewEmisData!K:K, NewEmisData!$A:$A, "LDV", NewEmisData!$B:$B, $A174, NewEmisData!$C:$C, $H174, NewEmisData!$D:$D, AK$2))</f>
        <v>2.32023545360716E-3</v>
      </c>
      <c r="AL174" s="335">
        <f>$I174*IF($G174="Pickup", SUMIFS(NewEmisData!L:L, NewEmisData!$A:$A, "Pickup", NewEmisData!$B:$B, $A174, NewEmisData!$C:$C, $H174, NewEmisData!$D:$D, AL$2), SUMIFS(NewEmisData!L:L, NewEmisData!$A:$A, "LDV", NewEmisData!$B:$B, $A174, NewEmisData!$C:$C, $H174, NewEmisData!$D:$D, AL$2))</f>
        <v>2.3071837661429598E-3</v>
      </c>
      <c r="AM174" s="335">
        <f>$I174*IF($G174="Pickup", SUMIFS(NewEmisData!M:M, NewEmisData!$A:$A, "Pickup", NewEmisData!$B:$B, $A174, NewEmisData!$C:$C, $H174, NewEmisData!$D:$D, AM$2), SUMIFS(NewEmisData!M:M, NewEmisData!$A:$A, "LDV", NewEmisData!$B:$B, $A174, NewEmisData!$C:$C, $H174, NewEmisData!$D:$D, AM$2))</f>
        <v>2.3065962721142801E-3</v>
      </c>
      <c r="AN174" s="335">
        <v>2.5617670759243757E-3</v>
      </c>
      <c r="AO174" s="335">
        <f>$I174*IF($G174="Pickup", SUMIFS(NewEmisData!E:E, NewEmisData!$A:$A, "Pickup", NewEmisData!$B:$B, $A174, NewEmisData!$C:$C, $H174, NewEmisData!$D:$D, AO$2), SUMIFS(NewEmisData!E:E, NewEmisData!$A:$A, "LDV", NewEmisData!$B:$B, $A174, NewEmisData!$C:$C, $H174, NewEmisData!$D:$D, AO$2))</f>
        <v>7.0528034834254905E-2</v>
      </c>
      <c r="AP174" s="335">
        <f>$I174*IF($G174="Pickup", SUMIFS(NewEmisData!F:F, NewEmisData!$A:$A, "Pickup", NewEmisData!$B:$B, $A174, NewEmisData!$C:$C, $H174, NewEmisData!$D:$D, AP$2), SUMIFS(NewEmisData!F:F, NewEmisData!$A:$A, "LDV", NewEmisData!$B:$B, $A174, NewEmisData!$C:$C, $H174, NewEmisData!$D:$D, AP$2))</f>
        <v>7.0536683836034397E-2</v>
      </c>
      <c r="AQ174" s="335">
        <f>$I174*IF($G174="Pickup", SUMIFS(NewEmisData!G:G, NewEmisData!$A:$A, "Pickup", NewEmisData!$B:$B, $A174, NewEmisData!$C:$C, $H174, NewEmisData!$D:$D, AQ$2), SUMIFS(NewEmisData!G:G, NewEmisData!$A:$A, "LDV", NewEmisData!$B:$B, $A174, NewEmisData!$C:$C, $H174, NewEmisData!$D:$D, AQ$2))</f>
        <v>5.8877554243911202E-2</v>
      </c>
      <c r="AR174" s="335">
        <f>$I174*IF($G174="Pickup", SUMIFS(NewEmisData!H:H, NewEmisData!$A:$A, "Pickup", NewEmisData!$B:$B, $A174, NewEmisData!$C:$C, $H174, NewEmisData!$D:$D, AR$2), SUMIFS(NewEmisData!H:H, NewEmisData!$A:$A, "LDV", NewEmisData!$B:$B, $A174, NewEmisData!$C:$C, $H174, NewEmisData!$D:$D, AR$2))</f>
        <v>5.8624548022973899E-2</v>
      </c>
      <c r="AS174" s="335">
        <f>$I174*IF($G174="Pickup", SUMIFS(NewEmisData!I:I, NewEmisData!$A:$A, "Pickup", NewEmisData!$B:$B, $A174, NewEmisData!$C:$C, $H174, NewEmisData!$D:$D, AS$2), SUMIFS(NewEmisData!I:I, NewEmisData!$A:$A, "LDV", NewEmisData!$B:$B, $A174, NewEmisData!$C:$C, $H174, NewEmisData!$D:$D, AS$2))</f>
        <v>5.8373287689134898E-2</v>
      </c>
      <c r="AT174" s="335">
        <f>$I174*IF($G174="Pickup", SUMIFS(NewEmisData!J:J, NewEmisData!$A:$A, "Pickup", NewEmisData!$B:$B, $A174, NewEmisData!$C:$C, $H174, NewEmisData!$D:$D, AT$2), SUMIFS(NewEmisData!J:J, NewEmisData!$A:$A, "LDV", NewEmisData!$B:$B, $A174, NewEmisData!$C:$C, $H174, NewEmisData!$D:$D, AT$2))</f>
        <v>5.8187133066211601E-2</v>
      </c>
      <c r="AU174" s="335">
        <f>$I174*IF($G174="Pickup", SUMIFS(NewEmisData!K:K, NewEmisData!$A:$A, "Pickup", NewEmisData!$B:$B, $A174, NewEmisData!$C:$C, $H174, NewEmisData!$D:$D, AU$2), SUMIFS(NewEmisData!K:K, NewEmisData!$A:$A, "LDV", NewEmisData!$B:$B, $A174, NewEmisData!$C:$C, $H174, NewEmisData!$D:$D, AU$2))</f>
        <v>5.7959496438678398E-2</v>
      </c>
      <c r="AV174" s="335">
        <f>$I174*IF($G174="Pickup", SUMIFS(NewEmisData!L:L, NewEmisData!$A:$A, "Pickup", NewEmisData!$B:$B, $A174, NewEmisData!$C:$C, $H174, NewEmisData!$D:$D, AV$2), SUMIFS(NewEmisData!L:L, NewEmisData!$A:$A, "LDV", NewEmisData!$B:$B, $A174, NewEmisData!$C:$C, $H174, NewEmisData!$D:$D, AV$2))</f>
        <v>5.7842437918959197E-2</v>
      </c>
      <c r="AW174" s="335">
        <f>$I174*IF($G174="Pickup", SUMIFS(NewEmisData!M:M, NewEmisData!$A:$A, "Pickup", NewEmisData!$B:$B, $A174, NewEmisData!$C:$C, $H174, NewEmisData!$D:$D, AW$2), SUMIFS(NewEmisData!M:M, NewEmisData!$A:$A, "LDV", NewEmisData!$B:$B, $A174, NewEmisData!$C:$C, $H174, NewEmisData!$D:$D, AW$2))</f>
        <v>5.7828016121773101E-2</v>
      </c>
      <c r="AX174" s="335">
        <v>4.7785374819939178E-2</v>
      </c>
      <c r="AY174" s="335">
        <f>$I174*IF($G174="Pickup", SUMIFS(NewEmisData!E:E, NewEmisData!$A:$A, "Pickup", NewEmisData!$B:$B, $A174, NewEmisData!$C:$C, $H174, NewEmisData!$D:$D, AY$2), SUMIFS(NewEmisData!E:E, NewEmisData!$A:$A, "LDV", NewEmisData!$B:$B, $A174, NewEmisData!$C:$C, $H174, NewEmisData!$D:$D, AY$2))</f>
        <v>1.08080178824822E-2</v>
      </c>
      <c r="AZ174" s="335">
        <f>$I174*IF($G174="Pickup", SUMIFS(NewEmisData!F:F, NewEmisData!$A:$A, "Pickup", NewEmisData!$B:$B, $A174, NewEmisData!$C:$C, $H174, NewEmisData!$D:$D, AZ$2), SUMIFS(NewEmisData!F:F, NewEmisData!$A:$A, "LDV", NewEmisData!$B:$B, $A174, NewEmisData!$C:$C, $H174, NewEmisData!$D:$D, AZ$2))</f>
        <v>1.0823404444911901E-2</v>
      </c>
      <c r="BA174" s="335">
        <f>$I174*IF($G174="Pickup", SUMIFS(NewEmisData!G:G, NewEmisData!$A:$A, "Pickup", NewEmisData!$B:$B, $A174, NewEmisData!$C:$C, $H174, NewEmisData!$D:$D, BA$2), SUMIFS(NewEmisData!G:G, NewEmisData!$A:$A, "LDV", NewEmisData!$B:$B, $A174, NewEmisData!$C:$C, $H174, NewEmisData!$D:$D, BA$2))</f>
        <v>8.9400447560844705E-3</v>
      </c>
      <c r="BB174" s="335">
        <f>$I174*IF($G174="Pickup", SUMIFS(NewEmisData!H:H, NewEmisData!$A:$A, "Pickup", NewEmisData!$B:$B, $A174, NewEmisData!$C:$C, $H174, NewEmisData!$D:$D, BB$2), SUMIFS(NewEmisData!H:H, NewEmisData!$A:$A, "LDV", NewEmisData!$B:$B, $A174, NewEmisData!$C:$C, $H174, NewEmisData!$D:$D, BB$2))</f>
        <v>8.7875304132281201E-3</v>
      </c>
      <c r="BC174" s="335">
        <f>$I174*IF($G174="Pickup", SUMIFS(NewEmisData!I:I, NewEmisData!$A:$A, "Pickup", NewEmisData!$B:$B, $A174, NewEmisData!$C:$C, $H174, NewEmisData!$D:$D, BC$2), SUMIFS(NewEmisData!I:I, NewEmisData!$A:$A, "LDV", NewEmisData!$B:$B, $A174, NewEmisData!$C:$C, $H174, NewEmisData!$D:$D, BC$2))</f>
        <v>8.6701367037413692E-3</v>
      </c>
      <c r="BD174" s="335">
        <f>$I174*IF($G174="Pickup", SUMIFS(NewEmisData!J:J, NewEmisData!$A:$A, "Pickup", NewEmisData!$B:$B, $A174, NewEmisData!$C:$C, $H174, NewEmisData!$D:$D, BD$2), SUMIFS(NewEmisData!J:J, NewEmisData!$A:$A, "LDV", NewEmisData!$B:$B, $A174, NewEmisData!$C:$C, $H174, NewEmisData!$D:$D, BD$2))</f>
        <v>8.5693562986475392E-3</v>
      </c>
      <c r="BE174" s="335">
        <f>$I174*IF($G174="Pickup", SUMIFS(NewEmisData!K:K, NewEmisData!$A:$A, "Pickup", NewEmisData!$B:$B, $A174, NewEmisData!$C:$C, $H174, NewEmisData!$D:$D, BE$2), SUMIFS(NewEmisData!K:K, NewEmisData!$A:$A, "LDV", NewEmisData!$B:$B, $A174, NewEmisData!$C:$C, $H174, NewEmisData!$D:$D, BE$2))</f>
        <v>8.37839640461897E-3</v>
      </c>
      <c r="BF174" s="335">
        <f>$I174*IF($G174="Pickup", SUMIFS(NewEmisData!L:L, NewEmisData!$A:$A, "Pickup", NewEmisData!$B:$B, $A174, NewEmisData!$C:$C, $H174, NewEmisData!$D:$D, BF$2), SUMIFS(NewEmisData!L:L, NewEmisData!$A:$A, "LDV", NewEmisData!$B:$B, $A174, NewEmisData!$C:$C, $H174, NewEmisData!$D:$D, BF$2))</f>
        <v>8.2750754361036894E-3</v>
      </c>
      <c r="BG174" s="335">
        <f>$I174*IF($G174="Pickup", SUMIFS(NewEmisData!M:M, NewEmisData!$A:$A, "Pickup", NewEmisData!$B:$B, $A174, NewEmisData!$C:$C, $H174, NewEmisData!$D:$D, BG$2), SUMIFS(NewEmisData!M:M, NewEmisData!$A:$A, "LDV", NewEmisData!$B:$B, $A174, NewEmisData!$C:$C, $H174, NewEmisData!$D:$D, BG$2))</f>
        <v>8.2582872012105998E-3</v>
      </c>
      <c r="BH174" s="335">
        <v>9.6257106650809981E-3</v>
      </c>
      <c r="BI174" s="335">
        <f>$I174*IF($G174="Pickup", SUMIFS(NewEmisData!E:E, NewEmisData!$A:$A, "Pickup", NewEmisData!$B:$B, $A174, NewEmisData!$C:$C, $H174, NewEmisData!$D:$D, BI$2), SUMIFS(NewEmisData!E:E, NewEmisData!$A:$A, "LDV", NewEmisData!$B:$B, $A174, NewEmisData!$C:$C, $H174, NewEmisData!$D:$D, BI$2))</f>
        <v>1.3832058816653101</v>
      </c>
      <c r="BJ174" s="335">
        <f>$I174*IF($G174="Pickup", SUMIFS(NewEmisData!F:F, NewEmisData!$A:$A, "Pickup", NewEmisData!$B:$B, $A174, NewEmisData!$C:$C, $H174, NewEmisData!$D:$D, BJ$2), SUMIFS(NewEmisData!F:F, NewEmisData!$A:$A, "LDV", NewEmisData!$B:$B, $A174, NewEmisData!$C:$C, $H174, NewEmisData!$D:$D, BJ$2))</f>
        <v>1.3178701180315799</v>
      </c>
      <c r="BK174" s="335">
        <f>$I174*IF($G174="Pickup", SUMIFS(NewEmisData!G:G, NewEmisData!$A:$A, "Pickup", NewEmisData!$B:$B, $A174, NewEmisData!$C:$C, $H174, NewEmisData!$D:$D, BK$2), SUMIFS(NewEmisData!G:G, NewEmisData!$A:$A, "LDV", NewEmisData!$B:$B, $A174, NewEmisData!$C:$C, $H174, NewEmisData!$D:$D, BK$2))</f>
        <v>0.85914982702097598</v>
      </c>
      <c r="BL174" s="335">
        <f>$I174*IF($G174="Pickup", SUMIFS(NewEmisData!H:H, NewEmisData!$A:$A, "Pickup", NewEmisData!$B:$B, $A174, NewEmisData!$C:$C, $H174, NewEmisData!$D:$D, BL$2), SUMIFS(NewEmisData!H:H, NewEmisData!$A:$A, "LDV", NewEmisData!$B:$B, $A174, NewEmisData!$C:$C, $H174, NewEmisData!$D:$D, BL$2))</f>
        <v>0.859345938219368</v>
      </c>
      <c r="BM174" s="335">
        <f>$I174*IF($G174="Pickup", SUMIFS(NewEmisData!I:I, NewEmisData!$A:$A, "Pickup", NewEmisData!$B:$B, $A174, NewEmisData!$C:$C, $H174, NewEmisData!$D:$D, BM$2), SUMIFS(NewEmisData!I:I, NewEmisData!$A:$A, "LDV", NewEmisData!$B:$B, $A174, NewEmisData!$C:$C, $H174, NewEmisData!$D:$D, BM$2))</f>
        <v>0.93205630413901297</v>
      </c>
      <c r="BN174" s="335">
        <f>$I174*IF($G174="Pickup", SUMIFS(NewEmisData!J:J, NewEmisData!$A:$A, "Pickup", NewEmisData!$B:$B, $A174, NewEmisData!$C:$C, $H174, NewEmisData!$D:$D, BN$2), SUMIFS(NewEmisData!J:J, NewEmisData!$A:$A, "LDV", NewEmisData!$B:$B, $A174, NewEmisData!$C:$C, $H174, NewEmisData!$D:$D, BN$2))</f>
        <v>0.96057198569496804</v>
      </c>
      <c r="BO174" s="335">
        <f>$I174*IF($G174="Pickup", SUMIFS(NewEmisData!K:K, NewEmisData!$A:$A, "Pickup", NewEmisData!$B:$B, $A174, NewEmisData!$C:$C, $H174, NewEmisData!$D:$D, BO$2), SUMIFS(NewEmisData!K:K, NewEmisData!$A:$A, "LDV", NewEmisData!$B:$B, $A174, NewEmisData!$C:$C, $H174, NewEmisData!$D:$D, BO$2))</f>
        <v>0.91738560478669096</v>
      </c>
      <c r="BP174" s="335">
        <f>$I174*IF($G174="Pickup", SUMIFS(NewEmisData!L:L, NewEmisData!$A:$A, "Pickup", NewEmisData!$B:$B, $A174, NewEmisData!$C:$C, $H174, NewEmisData!$D:$D, BP$2), SUMIFS(NewEmisData!L:L, NewEmisData!$A:$A, "LDV", NewEmisData!$B:$B, $A174, NewEmisData!$C:$C, $H174, NewEmisData!$D:$D, BP$2))</f>
        <v>0.90207767267136396</v>
      </c>
      <c r="BQ174" s="335">
        <f>$I174*IF($G174="Pickup", SUMIFS(NewEmisData!M:M, NewEmisData!$A:$A, "Pickup", NewEmisData!$B:$B, $A174, NewEmisData!$C:$C, $H174, NewEmisData!$D:$D, BQ$2), SUMIFS(NewEmisData!M:M, NewEmisData!$A:$A, "LDV", NewEmisData!$B:$B, $A174, NewEmisData!$C:$C, $H174, NewEmisData!$D:$D, BQ$2))</f>
        <v>0.90048302936686297</v>
      </c>
      <c r="BR174" s="335">
        <v>1.4092345254837961</v>
      </c>
      <c r="BS174" s="335">
        <f>$I174*IF($G174="Pickup", SUMIFS(NewEmisData!E:E, NewEmisData!$A:$A, "Pickup", NewEmisData!$B:$B, $A174, NewEmisData!$C:$C, $H174, NewEmisData!$D:$D, BS$2), SUMIFS(NewEmisData!E:E, NewEmisData!$A:$A, "LDV", NewEmisData!$B:$B, $A174, NewEmisData!$C:$C, $H174, NewEmisData!$D:$D, BS$2))</f>
        <v>0.12256086698070399</v>
      </c>
      <c r="BT174" s="335">
        <f>$I174*IF($G174="Pickup", SUMIFS(NewEmisData!F:F, NewEmisData!$A:$A, "Pickup", NewEmisData!$B:$B, $A174, NewEmisData!$C:$C, $H174, NewEmisData!$D:$D, BT$2), SUMIFS(NewEmisData!F:F, NewEmisData!$A:$A, "LDV", NewEmisData!$B:$B, $A174, NewEmisData!$C:$C, $H174, NewEmisData!$D:$D, BT$2))</f>
        <v>0.126298213300644</v>
      </c>
      <c r="BU174" s="335">
        <f>$I174*IF($G174="Pickup", SUMIFS(NewEmisData!G:G, NewEmisData!$A:$A, "Pickup", NewEmisData!$B:$B, $A174, NewEmisData!$C:$C, $H174, NewEmisData!$D:$D, BU$2), SUMIFS(NewEmisData!G:G, NewEmisData!$A:$A, "LDV", NewEmisData!$B:$B, $A174, NewEmisData!$C:$C, $H174, NewEmisData!$D:$D, BU$2))</f>
        <v>8.9059992025861498E-2</v>
      </c>
      <c r="BV174" s="335">
        <f>$I174*IF($G174="Pickup", SUMIFS(NewEmisData!H:H, NewEmisData!$A:$A, "Pickup", NewEmisData!$B:$B, $A174, NewEmisData!$C:$C, $H174, NewEmisData!$D:$D, BV$2), SUMIFS(NewEmisData!H:H, NewEmisData!$A:$A, "LDV", NewEmisData!$B:$B, $A174, NewEmisData!$C:$C, $H174, NewEmisData!$D:$D, BV$2))</f>
        <v>8.1956397564837302E-2</v>
      </c>
      <c r="BW174" s="335">
        <f>$I174*IF($G174="Pickup", SUMIFS(NewEmisData!I:I, NewEmisData!$A:$A, "Pickup", NewEmisData!$B:$B, $A174, NewEmisData!$C:$C, $H174, NewEmisData!$D:$D, BW$2), SUMIFS(NewEmisData!I:I, NewEmisData!$A:$A, "LDV", NewEmisData!$B:$B, $A174, NewEmisData!$C:$C, $H174, NewEmisData!$D:$D, BW$2))</f>
        <v>9.5546391657596402E-2</v>
      </c>
      <c r="BX174" s="335">
        <f>$I174*IF($G174="Pickup", SUMIFS(NewEmisData!J:J, NewEmisData!$A:$A, "Pickup", NewEmisData!$B:$B, $A174, NewEmisData!$C:$C, $H174, NewEmisData!$D:$D, BX$2), SUMIFS(NewEmisData!J:J, NewEmisData!$A:$A, "LDV", NewEmisData!$B:$B, $A174, NewEmisData!$C:$C, $H174, NewEmisData!$D:$D, BX$2))</f>
        <v>0.109994770790119</v>
      </c>
      <c r="BY174" s="335">
        <f>$I174*IF($G174="Pickup", SUMIFS(NewEmisData!K:K, NewEmisData!$A:$A, "Pickup", NewEmisData!$B:$B, $A174, NewEmisData!$C:$C, $H174, NewEmisData!$D:$D, BY$2), SUMIFS(NewEmisData!K:K, NewEmisData!$A:$A, "LDV", NewEmisData!$B:$B, $A174, NewEmisData!$C:$C, $H174, NewEmisData!$D:$D, BY$2))</f>
        <v>0.11459076736651</v>
      </c>
      <c r="BZ174" s="335">
        <f>$I174*IF($G174="Pickup", SUMIFS(NewEmisData!L:L, NewEmisData!$A:$A, "Pickup", NewEmisData!$B:$B, $A174, NewEmisData!$C:$C, $H174, NewEmisData!$D:$D, BZ$2), SUMIFS(NewEmisData!L:L, NewEmisData!$A:$A, "LDV", NewEmisData!$B:$B, $A174, NewEmisData!$C:$C, $H174, NewEmisData!$D:$D, BZ$2))</f>
        <v>0.11535496668681</v>
      </c>
      <c r="CA174" s="335">
        <f>$I174*IF($G174="Pickup", SUMIFS(NewEmisData!M:M, NewEmisData!$A:$A, "Pickup", NewEmisData!$B:$B, $A174, NewEmisData!$C:$C, $H174, NewEmisData!$D:$D, CA$2), SUMIFS(NewEmisData!M:M, NewEmisData!$A:$A, "LDV", NewEmisData!$B:$B, $A174, NewEmisData!$C:$C, $H174, NewEmisData!$D:$D, CA$2))</f>
        <v>0.11667093879740401</v>
      </c>
      <c r="CB174" s="335">
        <v>6.0597963453520649E-2</v>
      </c>
      <c r="CC174" s="335">
        <f>$I174*IF($G174="Pickup", SUMIFS(NewEmisData!E:E, NewEmisData!$A:$A, "Pickup", NewEmisData!$B:$B, $A174, NewEmisData!$C:$C, $H174, NewEmisData!$D:$D, CC$2), SUMIFS(NewEmisData!E:E, NewEmisData!$A:$A, "LDV", NewEmisData!$B:$B, $A174, NewEmisData!$C:$C, $H174, NewEmisData!$D:$D, CC$2))</f>
        <v>1.90060615666914E-2</v>
      </c>
      <c r="CD174" s="335">
        <f>$I174*IF($G174="Pickup", SUMIFS(NewEmisData!F:F, NewEmisData!$A:$A, "Pickup", NewEmisData!$B:$B, $A174, NewEmisData!$C:$C, $H174, NewEmisData!$D:$D, CD$2), SUMIFS(NewEmisData!F:F, NewEmisData!$A:$A, "LDV", NewEmisData!$B:$B, $A174, NewEmisData!$C:$C, $H174, NewEmisData!$D:$D, CD$2))</f>
        <v>1.9011606982996899E-2</v>
      </c>
      <c r="CE174" s="335">
        <f>$I174*IF($G174="Pickup", SUMIFS(NewEmisData!G:G, NewEmisData!$A:$A, "Pickup", NewEmisData!$B:$B, $A174, NewEmisData!$C:$C, $H174, NewEmisData!$D:$D, CE$2), SUMIFS(NewEmisData!G:G, NewEmisData!$A:$A, "LDV", NewEmisData!$B:$B, $A174, NewEmisData!$C:$C, $H174, NewEmisData!$D:$D, CE$2))</f>
        <v>1.9249866743537999E-2</v>
      </c>
      <c r="CF174" s="335">
        <f>$I174*IF($G174="Pickup", SUMIFS(NewEmisData!H:H, NewEmisData!$A:$A, "Pickup", NewEmisData!$B:$B, $A174, NewEmisData!$C:$C, $H174, NewEmisData!$D:$D, CF$2), SUMIFS(NewEmisData!H:H, NewEmisData!$A:$A, "LDV", NewEmisData!$B:$B, $A174, NewEmisData!$C:$C, $H174, NewEmisData!$D:$D, CF$2))</f>
        <v>1.9766748846073101E-2</v>
      </c>
      <c r="CG174" s="335">
        <f>$I174*IF($G174="Pickup", SUMIFS(NewEmisData!I:I, NewEmisData!$A:$A, "Pickup", NewEmisData!$B:$B, $A174, NewEmisData!$C:$C, $H174, NewEmisData!$D:$D, CG$2), SUMIFS(NewEmisData!I:I, NewEmisData!$A:$A, "LDV", NewEmisData!$B:$B, $A174, NewEmisData!$C:$C, $H174, NewEmisData!$D:$D, CG$2))</f>
        <v>2.1261040882090299E-2</v>
      </c>
      <c r="CH174" s="335">
        <f>$I174*IF($G174="Pickup", SUMIFS(NewEmisData!J:J, NewEmisData!$A:$A, "Pickup", NewEmisData!$B:$B, $A174, NewEmisData!$C:$C, $H174, NewEmisData!$D:$D, CH$2), SUMIFS(NewEmisData!J:J, NewEmisData!$A:$A, "LDV", NewEmisData!$B:$B, $A174, NewEmisData!$C:$C, $H174, NewEmisData!$D:$D, CH$2))</f>
        <v>2.2110420777413702E-2</v>
      </c>
      <c r="CI174" s="335">
        <f>$I174*IF($G174="Pickup", SUMIFS(NewEmisData!K:K, NewEmisData!$A:$A, "Pickup", NewEmisData!$B:$B, $A174, NewEmisData!$C:$C, $H174, NewEmisData!$D:$D, CI$2), SUMIFS(NewEmisData!K:K, NewEmisData!$A:$A, "LDV", NewEmisData!$B:$B, $A174, NewEmisData!$C:$C, $H174, NewEmisData!$D:$D, CI$2))</f>
        <v>2.2314122699341601E-2</v>
      </c>
      <c r="CJ174" s="335">
        <f>$I174*IF($G174="Pickup", SUMIFS(NewEmisData!L:L, NewEmisData!$A:$A, "Pickup", NewEmisData!$B:$B, $A174, NewEmisData!$C:$C, $H174, NewEmisData!$D:$D, CJ$2), SUMIFS(NewEmisData!L:L, NewEmisData!$A:$A, "LDV", NewEmisData!$B:$B, $A174, NewEmisData!$C:$C, $H174, NewEmisData!$D:$D, CJ$2))</f>
        <v>2.2340598935908701E-2</v>
      </c>
      <c r="CK174" s="335">
        <f>$I174*IF($G174="Pickup", SUMIFS(NewEmisData!M:M, NewEmisData!$A:$A, "Pickup", NewEmisData!$B:$B, $A174, NewEmisData!$C:$C, $H174, NewEmisData!$D:$D, CK$2), SUMIFS(NewEmisData!M:M, NewEmisData!$A:$A, "LDV", NewEmisData!$B:$B, $A174, NewEmisData!$C:$C, $H174, NewEmisData!$D:$D, CK$2))</f>
        <v>2.2314649920635199E-2</v>
      </c>
      <c r="CL174" s="335">
        <v>2.191731487598363E-2</v>
      </c>
      <c r="CM174" s="335">
        <f>$I174*IF($G174="Pickup", SUMIFS(NewEmisData!E:E, NewEmisData!$A:$A, "Pickup", NewEmisData!$B:$B, $A174, NewEmisData!$C:$C, $H174, NewEmisData!$D:$D, CM$2), SUMIFS(NewEmisData!E:E, NewEmisData!$A:$A, "LDV", NewEmisData!$B:$B, $A174, NewEmisData!$C:$C, $H174, NewEmisData!$D:$D, CM$2))</f>
        <v>7.7996656237426798E-3</v>
      </c>
      <c r="CN174" s="335">
        <f>$I174*IF($G174="Pickup", SUMIFS(NewEmisData!F:F, NewEmisData!$A:$A, "Pickup", NewEmisData!$B:$B, $A174, NewEmisData!$C:$C, $H174, NewEmisData!$D:$D, CN$2), SUMIFS(NewEmisData!F:F, NewEmisData!$A:$A, "LDV", NewEmisData!$B:$B, $A174, NewEmisData!$C:$C, $H174, NewEmisData!$D:$D, CN$2))</f>
        <v>8.1778425373546099E-3</v>
      </c>
      <c r="CO174" s="335">
        <f>$I174*IF($G174="Pickup", SUMIFS(NewEmisData!G:G, NewEmisData!$A:$A, "Pickup", NewEmisData!$B:$B, $A174, NewEmisData!$C:$C, $H174, NewEmisData!$D:$D, CO$2), SUMIFS(NewEmisData!G:G, NewEmisData!$A:$A, "LDV", NewEmisData!$B:$B, $A174, NewEmisData!$C:$C, $H174, NewEmisData!$D:$D, CO$2))</f>
        <v>8.0438421583301795E-3</v>
      </c>
      <c r="CP174" s="335">
        <f>$I174*IF($G174="Pickup", SUMIFS(NewEmisData!H:H, NewEmisData!$A:$A, "Pickup", NewEmisData!$B:$B, $A174, NewEmisData!$C:$C, $H174, NewEmisData!$D:$D, CP$2), SUMIFS(NewEmisData!H:H, NewEmisData!$A:$A, "LDV", NewEmisData!$B:$B, $A174, NewEmisData!$C:$C, $H174, NewEmisData!$D:$D, CP$2))</f>
        <v>8.2778574211020504E-3</v>
      </c>
      <c r="CQ174" s="335">
        <f>$I174*IF($G174="Pickup", SUMIFS(NewEmisData!I:I, NewEmisData!$A:$A, "Pickup", NewEmisData!$B:$B, $A174, NewEmisData!$C:$C, $H174, NewEmisData!$D:$D, CQ$2), SUMIFS(NewEmisData!I:I, NewEmisData!$A:$A, "LDV", NewEmisData!$B:$B, $A174, NewEmisData!$C:$C, $H174, NewEmisData!$D:$D, CQ$2))</f>
        <v>8.6492502991401907E-3</v>
      </c>
      <c r="CR174" s="335">
        <f>$I174*IF($G174="Pickup", SUMIFS(NewEmisData!J:J, NewEmisData!$A:$A, "Pickup", NewEmisData!$B:$B, $A174, NewEmisData!$C:$C, $H174, NewEmisData!$D:$D, CR$2), SUMIFS(NewEmisData!J:J, NewEmisData!$A:$A, "LDV", NewEmisData!$B:$B, $A174, NewEmisData!$C:$C, $H174, NewEmisData!$D:$D, CR$2))</f>
        <v>9.0018677074285101E-3</v>
      </c>
      <c r="CS174" s="335">
        <f>$I174*IF($G174="Pickup", SUMIFS(NewEmisData!K:K, NewEmisData!$A:$A, "Pickup", NewEmisData!$B:$B, $A174, NewEmisData!$C:$C, $H174, NewEmisData!$D:$D, CS$2), SUMIFS(NewEmisData!K:K, NewEmisData!$A:$A, "LDV", NewEmisData!$B:$B, $A174, NewEmisData!$C:$C, $H174, NewEmisData!$D:$D, CS$2))</f>
        <v>9.1238432394195792E-3</v>
      </c>
      <c r="CT174" s="335">
        <f>$I174*IF($G174="Pickup", SUMIFS(NewEmisData!L:L, NewEmisData!$A:$A, "Pickup", NewEmisData!$B:$B, $A174, NewEmisData!$C:$C, $H174, NewEmisData!$D:$D, CT$2), SUMIFS(NewEmisData!L:L, NewEmisData!$A:$A, "LDV", NewEmisData!$B:$B, $A174, NewEmisData!$C:$C, $H174, NewEmisData!$D:$D, CT$2))</f>
        <v>9.1476142134827507E-3</v>
      </c>
      <c r="CU174" s="335">
        <f>$I174*IF($G174="Pickup", SUMIFS(NewEmisData!M:M, NewEmisData!$A:$A, "Pickup", NewEmisData!$B:$B, $A174, NewEmisData!$C:$C, $H174, NewEmisData!$D:$D, CU$2), SUMIFS(NewEmisData!M:M, NewEmisData!$A:$A, "LDV", NewEmisData!$B:$B, $A174, NewEmisData!$C:$C, $H174, NewEmisData!$D:$D, CU$2))</f>
        <v>9.1521335760084595E-3</v>
      </c>
      <c r="CV174" s="335">
        <v>6.7952138994962314E-3</v>
      </c>
      <c r="CW174" s="335">
        <v>3.2737236720533996E-3</v>
      </c>
      <c r="CX174" s="335">
        <v>2.6781003095548879E-3</v>
      </c>
      <c r="CY174" s="335">
        <v>2.1676078198661908E-3</v>
      </c>
      <c r="CZ174" s="335">
        <v>1.8280427673966254E-3</v>
      </c>
      <c r="DA174" s="335">
        <v>1.3974317339333041E-3</v>
      </c>
      <c r="DB174" s="335">
        <v>1.0983679193551715E-3</v>
      </c>
      <c r="DC174" s="335">
        <v>1.0621406649517317E-3</v>
      </c>
      <c r="DD174" s="335">
        <v>1.0419409873215341E-3</v>
      </c>
      <c r="DE174" s="335">
        <v>1.0353827915676214E-3</v>
      </c>
      <c r="DF174" s="335">
        <v>1.0353827915676214E-3</v>
      </c>
      <c r="DG174" s="335">
        <f>$I174*IF($G174="Pickup", SUMIFS(NewEmisData!E:E, NewEmisData!$A:$A, "Pickup", NewEmisData!$B:$B, $A174, NewEmisData!$C:$C, $H174, NewEmisData!$D:$D, DG$2), SUMIFS(NewEmisData!E:E, NewEmisData!$A:$A, "LDV", NewEmisData!$B:$B, $A174, NewEmisData!$C:$C, $H174, NewEmisData!$D:$D, DG$2))</f>
        <v>0</v>
      </c>
      <c r="DH174" s="335">
        <f>$I174*IF($G174="Pickup", SUMIFS(NewEmisData!F:F, NewEmisData!$A:$A, "Pickup", NewEmisData!$B:$B, $A174, NewEmisData!$C:$C, $H174, NewEmisData!$D:$D, DH$2), SUMIFS(NewEmisData!F:F, NewEmisData!$A:$A, "LDV", NewEmisData!$B:$B, $A174, NewEmisData!$C:$C, $H174, NewEmisData!$D:$D, DH$2))</f>
        <v>0</v>
      </c>
      <c r="DI174" s="335">
        <f>$I174*IF($G174="Pickup", SUMIFS(NewEmisData!G:G, NewEmisData!$A:$A, "Pickup", NewEmisData!$B:$B, $A174, NewEmisData!$C:$C, $H174, NewEmisData!$D:$D, DI$2), SUMIFS(NewEmisData!G:G, NewEmisData!$A:$A, "LDV", NewEmisData!$B:$B, $A174, NewEmisData!$C:$C, $H174, NewEmisData!$D:$D, DI$2))</f>
        <v>0</v>
      </c>
      <c r="DJ174" s="335">
        <f>$I174*IF($G174="Pickup", SUMIFS(NewEmisData!H:H, NewEmisData!$A:$A, "Pickup", NewEmisData!$B:$B, $A174, NewEmisData!$C:$C, $H174, NewEmisData!$D:$D, DJ$2), SUMIFS(NewEmisData!H:H, NewEmisData!$A:$A, "LDV", NewEmisData!$B:$B, $A174, NewEmisData!$C:$C, $H174, NewEmisData!$D:$D, DJ$2))</f>
        <v>0</v>
      </c>
      <c r="DK174" s="335">
        <f>$I174*IF($G174="Pickup", SUMIFS(NewEmisData!I:I, NewEmisData!$A:$A, "Pickup", NewEmisData!$B:$B, $A174, NewEmisData!$C:$C, $H174, NewEmisData!$D:$D, DK$2), SUMIFS(NewEmisData!I:I, NewEmisData!$A:$A, "LDV", NewEmisData!$B:$B, $A174, NewEmisData!$C:$C, $H174, NewEmisData!$D:$D, DK$2))</f>
        <v>0</v>
      </c>
      <c r="DL174" s="335">
        <f>$I174*IF($G174="Pickup", SUMIFS(NewEmisData!J:J, NewEmisData!$A:$A, "Pickup", NewEmisData!$B:$B, $A174, NewEmisData!$C:$C, $H174, NewEmisData!$D:$D, DL$2), SUMIFS(NewEmisData!J:J, NewEmisData!$A:$A, "LDV", NewEmisData!$B:$B, $A174, NewEmisData!$C:$C, $H174, NewEmisData!$D:$D, DL$2))</f>
        <v>0</v>
      </c>
      <c r="DM174" s="335">
        <f>$I174*IF($G174="Pickup", SUMIFS(NewEmisData!K:K, NewEmisData!$A:$A, "Pickup", NewEmisData!$B:$B, $A174, NewEmisData!$C:$C, $H174, NewEmisData!$D:$D, DM$2), SUMIFS(NewEmisData!K:K, NewEmisData!$A:$A, "LDV", NewEmisData!$B:$B, $A174, NewEmisData!$C:$C, $H174, NewEmisData!$D:$D, DM$2))</f>
        <v>0</v>
      </c>
      <c r="DN174" s="335">
        <f>$I174*IF($G174="Pickup", SUMIFS(NewEmisData!L:L, NewEmisData!$A:$A, "Pickup", NewEmisData!$B:$B, $A174, NewEmisData!$C:$C, $H174, NewEmisData!$D:$D, DN$2), SUMIFS(NewEmisData!L:L, NewEmisData!$A:$A, "LDV", NewEmisData!$B:$B, $A174, NewEmisData!$C:$C, $H174, NewEmisData!$D:$D, DN$2))</f>
        <v>0</v>
      </c>
      <c r="DO174" s="335">
        <f>$I174*IF($G174="Pickup", SUMIFS(NewEmisData!M:M, NewEmisData!$A:$A, "Pickup", NewEmisData!$B:$B, $A174, NewEmisData!$C:$C, $H174, NewEmisData!$D:$D, DO$2), SUMIFS(NewEmisData!M:M, NewEmisData!$A:$A, "LDV", NewEmisData!$B:$B, $A174, NewEmisData!$C:$C, $H174, NewEmisData!$D:$D, DO$2))</f>
        <v>0</v>
      </c>
      <c r="DP174" s="335">
        <v>2.1093869642803405E-3</v>
      </c>
      <c r="DQ174" s="335">
        <f>$I174*IF($G174="Pickup", SUMIFS(NewEmisData!E:E, NewEmisData!$A:$A, "Pickup", NewEmisData!$B:$B, $A174, NewEmisData!$C:$C, $H174, NewEmisData!$D:$D, DQ$2), SUMIFS(NewEmisData!E:E, NewEmisData!$A:$A, "LDV", NewEmisData!$B:$B, $A174, NewEmisData!$C:$C, $H174, NewEmisData!$D:$D, DQ$2))</f>
        <v>1.9714555209117399E-2</v>
      </c>
      <c r="DR174" s="335">
        <f>$I174*IF($G174="Pickup", SUMIFS(NewEmisData!F:F, NewEmisData!$A:$A, "Pickup", NewEmisData!$B:$B, $A174, NewEmisData!$C:$C, $H174, NewEmisData!$D:$D, DR$2), SUMIFS(NewEmisData!F:F, NewEmisData!$A:$A, "LDV", NewEmisData!$B:$B, $A174, NewEmisData!$C:$C, $H174, NewEmisData!$D:$D, DR$2))</f>
        <v>1.9901541487887298E-2</v>
      </c>
      <c r="DS174" s="335">
        <f>$I174*IF($G174="Pickup", SUMIFS(NewEmisData!G:G, NewEmisData!$A:$A, "Pickup", NewEmisData!$B:$B, $A174, NewEmisData!$C:$C, $H174, NewEmisData!$D:$D, DS$2), SUMIFS(NewEmisData!G:G, NewEmisData!$A:$A, "LDV", NewEmisData!$B:$B, $A174, NewEmisData!$C:$C, $H174, NewEmisData!$D:$D, DS$2))</f>
        <v>1.44841241212761E-2</v>
      </c>
      <c r="DT174" s="335">
        <f>$I174*IF($G174="Pickup", SUMIFS(NewEmisData!H:H, NewEmisData!$A:$A, "Pickup", NewEmisData!$B:$B, $A174, NewEmisData!$C:$C, $H174, NewEmisData!$D:$D, DT$2), SUMIFS(NewEmisData!H:H, NewEmisData!$A:$A, "LDV", NewEmisData!$B:$B, $A174, NewEmisData!$C:$C, $H174, NewEmisData!$D:$D, DT$2))</f>
        <v>1.03928489202233E-2</v>
      </c>
      <c r="DU174" s="335">
        <f>$I174*IF($G174="Pickup", SUMIFS(NewEmisData!I:I, NewEmisData!$A:$A, "Pickup", NewEmisData!$B:$B, $A174, NewEmisData!$C:$C, $H174, NewEmisData!$D:$D, DU$2), SUMIFS(NewEmisData!I:I, NewEmisData!$A:$A, "LDV", NewEmisData!$B:$B, $A174, NewEmisData!$C:$C, $H174, NewEmisData!$D:$D, DU$2))</f>
        <v>8.8513167354079894E-3</v>
      </c>
      <c r="DV174" s="335">
        <f>$I174*IF($G174="Pickup", SUMIFS(NewEmisData!J:J, NewEmisData!$A:$A, "Pickup", NewEmisData!$B:$B, $A174, NewEmisData!$C:$C, $H174, NewEmisData!$D:$D, DV$2), SUMIFS(NewEmisData!J:J, NewEmisData!$A:$A, "LDV", NewEmisData!$B:$B, $A174, NewEmisData!$C:$C, $H174, NewEmisData!$D:$D, DV$2))</f>
        <v>8.1984519890971903E-3</v>
      </c>
      <c r="DW174" s="335">
        <f>$I174*IF($G174="Pickup", SUMIFS(NewEmisData!K:K, NewEmisData!$A:$A, "Pickup", NewEmisData!$B:$B, $A174, NewEmisData!$C:$C, $H174, NewEmisData!$D:$D, DW$2), SUMIFS(NewEmisData!K:K, NewEmisData!$A:$A, "LDV", NewEmisData!$B:$B, $A174, NewEmisData!$C:$C, $H174, NewEmisData!$D:$D, DW$2))</f>
        <v>7.8016793096789697E-3</v>
      </c>
      <c r="DX174" s="335">
        <f>$I174*IF($G174="Pickup", SUMIFS(NewEmisData!L:L, NewEmisData!$A:$A, "Pickup", NewEmisData!$B:$B, $A174, NewEmisData!$C:$C, $H174, NewEmisData!$D:$D, DX$2), SUMIFS(NewEmisData!L:L, NewEmisData!$A:$A, "LDV", NewEmisData!$B:$B, $A174, NewEmisData!$C:$C, $H174, NewEmisData!$D:$D, DX$2))</f>
        <v>7.7210298232482499E-3</v>
      </c>
      <c r="DY174" s="335">
        <f>$I174*IF($G174="Pickup", SUMIFS(NewEmisData!M:M, NewEmisData!$A:$A, "Pickup", NewEmisData!$B:$B, $A174, NewEmisData!$C:$C, $H174, NewEmisData!$D:$D, DY$2), SUMIFS(NewEmisData!M:M, NewEmisData!$A:$A, "LDV", NewEmisData!$B:$B, $A174, NewEmisData!$C:$C, $H174, NewEmisData!$D:$D, DY$2))</f>
        <v>7.7290643196978003E-3</v>
      </c>
      <c r="DZ174" s="335">
        <v>1.0483433406910452E-2</v>
      </c>
      <c r="EA174" s="335">
        <f t="shared" si="234"/>
        <v>504.09032569753299</v>
      </c>
      <c r="EB174" s="335">
        <f t="shared" si="235"/>
        <v>484.84163291406003</v>
      </c>
      <c r="EC174" s="335">
        <f t="shared" si="236"/>
        <v>392.21525961868701</v>
      </c>
      <c r="ED174" s="335">
        <f t="shared" si="237"/>
        <v>337.028180651154</v>
      </c>
      <c r="EE174" s="335">
        <f t="shared" si="238"/>
        <v>317.89819261081601</v>
      </c>
      <c r="EF174" s="335">
        <f t="shared" si="239"/>
        <v>308.94507617441297</v>
      </c>
      <c r="EG174" s="335">
        <f t="shared" si="240"/>
        <v>301.32107769247102</v>
      </c>
      <c r="EH174" s="335">
        <f t="shared" si="241"/>
        <v>299.62608113620701</v>
      </c>
      <c r="EI174" s="335">
        <f t="shared" si="242"/>
        <v>299.54964604923703</v>
      </c>
      <c r="EJ174" s="335">
        <f t="shared" si="243"/>
        <v>0.26615030329306139</v>
      </c>
      <c r="EK174" s="335">
        <f t="shared" si="244"/>
        <v>5.94068550741116E-2</v>
      </c>
      <c r="EL174" s="335">
        <f t="shared" si="245"/>
        <v>6.1337447478856902E-2</v>
      </c>
      <c r="EM174" s="335">
        <f t="shared" si="246"/>
        <v>4.6285426885500101E-2</v>
      </c>
      <c r="EN174" s="335">
        <f t="shared" si="247"/>
        <v>4.0065819305051903E-2</v>
      </c>
      <c r="EO174" s="335">
        <f t="shared" si="248"/>
        <v>4.3546148365192501E-2</v>
      </c>
      <c r="EP174" s="335">
        <f t="shared" si="249"/>
        <v>4.3104677650748401E-2</v>
      </c>
      <c r="EQ174" s="335">
        <f t="shared" si="250"/>
        <v>3.9485682791449699E-2</v>
      </c>
      <c r="ER174" s="335">
        <f t="shared" si="251"/>
        <v>3.8434663146501902E-2</v>
      </c>
      <c r="ES174" s="335">
        <f t="shared" si="252"/>
        <v>3.8339775647928599E-2</v>
      </c>
      <c r="ET174" s="335">
        <f t="shared" si="253"/>
        <v>5.9143404970885341E-2</v>
      </c>
      <c r="EU174" s="335">
        <f t="shared" si="254"/>
        <v>5.3372052324011498E-3</v>
      </c>
      <c r="EV174" s="335">
        <f t="shared" si="255"/>
        <v>5.1334014820859199E-3</v>
      </c>
      <c r="EW174" s="335">
        <f t="shared" si="256"/>
        <v>3.0201413797433501E-3</v>
      </c>
      <c r="EX174" s="335">
        <f t="shared" si="257"/>
        <v>2.5951880065742399E-3</v>
      </c>
      <c r="EY174" s="335">
        <f t="shared" si="258"/>
        <v>2.4478823507510798E-3</v>
      </c>
      <c r="EZ174" s="335">
        <f t="shared" si="259"/>
        <v>2.3789432901708098E-3</v>
      </c>
      <c r="FA174" s="335">
        <f t="shared" si="260"/>
        <v>2.32023545360716E-3</v>
      </c>
      <c r="FB174" s="335">
        <f t="shared" si="261"/>
        <v>2.3071837661429598E-3</v>
      </c>
      <c r="FC174" s="335">
        <f t="shared" si="262"/>
        <v>2.3065962721142801E-3</v>
      </c>
      <c r="FD174" s="335">
        <f t="shared" si="263"/>
        <v>2.5617670759243757E-3</v>
      </c>
      <c r="FE174" s="335">
        <f t="shared" si="264"/>
        <v>7.0528034834254905E-2</v>
      </c>
      <c r="FF174" s="335">
        <f t="shared" si="265"/>
        <v>7.0536683836034397E-2</v>
      </c>
      <c r="FG174" s="335">
        <f t="shared" si="266"/>
        <v>5.8877554243911202E-2</v>
      </c>
      <c r="FH174" s="335">
        <f t="shared" si="267"/>
        <v>5.8624548022973899E-2</v>
      </c>
      <c r="FI174" s="335">
        <f t="shared" si="268"/>
        <v>5.8373287689134898E-2</v>
      </c>
      <c r="FJ174" s="335">
        <f t="shared" si="269"/>
        <v>5.8187133066211601E-2</v>
      </c>
      <c r="FK174" s="335">
        <f t="shared" si="270"/>
        <v>5.7959496438678398E-2</v>
      </c>
      <c r="FL174" s="335">
        <f t="shared" si="271"/>
        <v>5.7842437918959197E-2</v>
      </c>
      <c r="FM174" s="335">
        <f t="shared" si="272"/>
        <v>5.7828016121773101E-2</v>
      </c>
      <c r="FN174" s="335">
        <f t="shared" si="273"/>
        <v>4.7785374819939178E-2</v>
      </c>
      <c r="FO174" s="335">
        <f t="shared" si="274"/>
        <v>1.08080178824822E-2</v>
      </c>
      <c r="FP174" s="335">
        <f t="shared" si="275"/>
        <v>1.0823404444911901E-2</v>
      </c>
      <c r="FQ174" s="335">
        <f t="shared" si="276"/>
        <v>8.9400447560844705E-3</v>
      </c>
      <c r="FR174" s="335">
        <f t="shared" si="277"/>
        <v>8.7875304132281201E-3</v>
      </c>
      <c r="FS174" s="335">
        <f t="shared" si="278"/>
        <v>8.6701367037413692E-3</v>
      </c>
      <c r="FT174" s="335">
        <f t="shared" si="279"/>
        <v>8.5693562986475392E-3</v>
      </c>
      <c r="FU174" s="335">
        <f t="shared" si="280"/>
        <v>8.37839640461897E-3</v>
      </c>
      <c r="FV174" s="335">
        <f t="shared" si="281"/>
        <v>8.2750754361036894E-3</v>
      </c>
      <c r="FW174" s="335">
        <f t="shared" si="282"/>
        <v>8.2582872012105998E-3</v>
      </c>
      <c r="FX174" s="335">
        <f t="shared" si="283"/>
        <v>9.6257106650809981E-3</v>
      </c>
    </row>
    <row r="175" spans="1:180" x14ac:dyDescent="0.2">
      <c r="A175" s="305" t="str">
        <f>IF(LEFT(TRIM(TechData_All!AJ93),1)="*", _xlfn.CONCAT("*","R2"), "R2")</f>
        <v>R2</v>
      </c>
      <c r="B175" s="305" t="str">
        <f>TechData_All!A93</f>
        <v>TLMHE8511</v>
      </c>
      <c r="C175" s="305" t="str">
        <f>TechData_All!C93</f>
        <v>TL.E85X.M.HE85.2011</v>
      </c>
      <c r="D175" s="301" t="str">
        <f>TechData_All!D93</f>
        <v>bn-vmt, bn-vmt/a</v>
      </c>
      <c r="E175" s="301" t="str">
        <f>TechData_All!E93</f>
        <v>TLE85X</v>
      </c>
      <c r="F175" s="301" t="str">
        <f>TechData_All!F93</f>
        <v>TL</v>
      </c>
      <c r="G175" s="315" t="s">
        <v>819</v>
      </c>
      <c r="H175" s="315" t="s">
        <v>817</v>
      </c>
      <c r="I175" s="315">
        <v>1</v>
      </c>
      <c r="J175" s="315" t="str">
        <f t="shared" si="284"/>
        <v>Minivan-E85</v>
      </c>
      <c r="K175" s="335">
        <f>$I175*IF($G175="Pickup", SUMIFS(NewEmisData!E:E, NewEmisData!$A:$A, "Pickup", NewEmisData!$B:$B, $A175, NewEmisData!$C:$C, $H175, NewEmisData!$D:$D, K$2), SUMIFS(NewEmisData!E:E, NewEmisData!$A:$A, "LDV", NewEmisData!$B:$B, $A175, NewEmisData!$C:$C, $H175, NewEmisData!$D:$D, K$2))</f>
        <v>429.196687290726</v>
      </c>
      <c r="L175" s="335">
        <f>$I175*IF($G175="Pickup", SUMIFS(NewEmisData!F:F, NewEmisData!$A:$A, "Pickup", NewEmisData!$B:$B, $A175, NewEmisData!$C:$C, $H175, NewEmisData!$D:$D, L$2), SUMIFS(NewEmisData!F:F, NewEmisData!$A:$A, "LDV", NewEmisData!$B:$B, $A175, NewEmisData!$C:$C, $H175, NewEmisData!$D:$D, L$2))</f>
        <v>413.92588742451602</v>
      </c>
      <c r="M175" s="335">
        <f>$I175*IF($G175="Pickup", SUMIFS(NewEmisData!G:G, NewEmisData!$A:$A, "Pickup", NewEmisData!$B:$B, $A175, NewEmisData!$C:$C, $H175, NewEmisData!$D:$D, M$2), SUMIFS(NewEmisData!G:G, NewEmisData!$A:$A, "LDV", NewEmisData!$B:$B, $A175, NewEmisData!$C:$C, $H175, NewEmisData!$D:$D, M$2))</f>
        <v>357.54354908822597</v>
      </c>
      <c r="N175" s="335">
        <f>$I175*IF($G175="Pickup", SUMIFS(NewEmisData!H:H, NewEmisData!$A:$A, "Pickup", NewEmisData!$B:$B, $A175, NewEmisData!$C:$C, $H175, NewEmisData!$D:$D, N$2), SUMIFS(NewEmisData!H:H, NewEmisData!$A:$A, "LDV", NewEmisData!$B:$B, $A175, NewEmisData!$C:$C, $H175, NewEmisData!$D:$D, N$2))</f>
        <v>312.70443872824399</v>
      </c>
      <c r="O175" s="335">
        <f>$I175*IF($G175="Pickup", SUMIFS(NewEmisData!I:I, NewEmisData!$A:$A, "Pickup", NewEmisData!$B:$B, $A175, NewEmisData!$C:$C, $H175, NewEmisData!$D:$D, O$2), SUMIFS(NewEmisData!I:I, NewEmisData!$A:$A, "LDV", NewEmisData!$B:$B, $A175, NewEmisData!$C:$C, $H175, NewEmisData!$D:$D, O$2))</f>
        <v>295.131332198753</v>
      </c>
      <c r="P175" s="335">
        <f>$I175*IF($G175="Pickup", SUMIFS(NewEmisData!J:J, NewEmisData!$A:$A, "Pickup", NewEmisData!$B:$B, $A175, NewEmisData!$C:$C, $H175, NewEmisData!$D:$D, P$2), SUMIFS(NewEmisData!J:J, NewEmisData!$A:$A, "LDV", NewEmisData!$B:$B, $A175, NewEmisData!$C:$C, $H175, NewEmisData!$D:$D, P$2))</f>
        <v>287.00250507201002</v>
      </c>
      <c r="Q175" s="335">
        <f>$I175*IF($G175="Pickup", SUMIFS(NewEmisData!K:K, NewEmisData!$A:$A, "Pickup", NewEmisData!$B:$B, $A175, NewEmisData!$C:$C, $H175, NewEmisData!$D:$D, Q$2), SUMIFS(NewEmisData!K:K, NewEmisData!$A:$A, "LDV", NewEmisData!$B:$B, $A175, NewEmisData!$C:$C, $H175, NewEmisData!$D:$D, Q$2))</f>
        <v>280.70349092905099</v>
      </c>
      <c r="R175" s="335">
        <f>$I175*IF($G175="Pickup", SUMIFS(NewEmisData!L:L, NewEmisData!$A:$A, "Pickup", NewEmisData!$B:$B, $A175, NewEmisData!$C:$C, $H175, NewEmisData!$D:$D, R$2), SUMIFS(NewEmisData!L:L, NewEmisData!$A:$A, "LDV", NewEmisData!$B:$B, $A175, NewEmisData!$C:$C, $H175, NewEmisData!$D:$D, R$2))</f>
        <v>278.51705728958802</v>
      </c>
      <c r="S175" s="335">
        <f>$I175*IF($G175="Pickup", SUMIFS(NewEmisData!M:M, NewEmisData!$A:$A, "Pickup", NewEmisData!$B:$B, $A175, NewEmisData!$C:$C, $H175, NewEmisData!$D:$D, S$2), SUMIFS(NewEmisData!M:M, NewEmisData!$A:$A, "LDV", NewEmisData!$B:$B, $A175, NewEmisData!$C:$C, $H175, NewEmisData!$D:$D, S$2))</f>
        <v>278.75188774863398</v>
      </c>
      <c r="T175" s="335">
        <v>0.26615030329306139</v>
      </c>
      <c r="U175" s="335">
        <f>$I175*IF($G175="Pickup", SUMIFS(NewEmisData!E:E, NewEmisData!$A:$A, "Pickup", NewEmisData!$B:$B, $A175, NewEmisData!$C:$C, $H175, NewEmisData!$D:$D, U$2), SUMIFS(NewEmisData!E:E, NewEmisData!$A:$A, "LDV", NewEmisData!$B:$B, $A175, NewEmisData!$C:$C, $H175, NewEmisData!$D:$D, U$2))</f>
        <v>4.7739662510445001E-2</v>
      </c>
      <c r="V175" s="335">
        <f>$I175*IF($G175="Pickup", SUMIFS(NewEmisData!F:F, NewEmisData!$A:$A, "Pickup", NewEmisData!$B:$B, $A175, NewEmisData!$C:$C, $H175, NewEmisData!$D:$D, V$2), SUMIFS(NewEmisData!F:F, NewEmisData!$A:$A, "LDV", NewEmisData!$B:$B, $A175, NewEmisData!$C:$C, $H175, NewEmisData!$D:$D, V$2))</f>
        <v>4.0222650933890998E-2</v>
      </c>
      <c r="W175" s="335">
        <f>$I175*IF($G175="Pickup", SUMIFS(NewEmisData!G:G, NewEmisData!$A:$A, "Pickup", NewEmisData!$B:$B, $A175, NewEmisData!$C:$C, $H175, NewEmisData!$D:$D, W$2), SUMIFS(NewEmisData!G:G, NewEmisData!$A:$A, "LDV", NewEmisData!$B:$B, $A175, NewEmisData!$C:$C, $H175, NewEmisData!$D:$D, W$2))</f>
        <v>3.7026013334327097E-2</v>
      </c>
      <c r="X175" s="335">
        <f>$I175*IF($G175="Pickup", SUMIFS(NewEmisData!H:H, NewEmisData!$A:$A, "Pickup", NewEmisData!$B:$B, $A175, NewEmisData!$C:$C, $H175, NewEmisData!$D:$D, X$2), SUMIFS(NewEmisData!H:H, NewEmisData!$A:$A, "LDV", NewEmisData!$B:$B, $A175, NewEmisData!$C:$C, $H175, NewEmisData!$D:$D, X$2))</f>
        <v>3.5721368498802003E-2</v>
      </c>
      <c r="Y175" s="335">
        <f>$I175*IF($G175="Pickup", SUMIFS(NewEmisData!I:I, NewEmisData!$A:$A, "Pickup", NewEmisData!$B:$B, $A175, NewEmisData!$C:$C, $H175, NewEmisData!$D:$D, Y$2), SUMIFS(NewEmisData!I:I, NewEmisData!$A:$A, "LDV", NewEmisData!$B:$B, $A175, NewEmisData!$C:$C, $H175, NewEmisData!$D:$D, Y$2))</f>
        <v>3.9556628195455697E-2</v>
      </c>
      <c r="Z175" s="335">
        <f>$I175*IF($G175="Pickup", SUMIFS(NewEmisData!J:J, NewEmisData!$A:$A, "Pickup", NewEmisData!$B:$B, $A175, NewEmisData!$C:$C, $H175, NewEmisData!$D:$D, Z$2), SUMIFS(NewEmisData!J:J, NewEmisData!$A:$A, "LDV", NewEmisData!$B:$B, $A175, NewEmisData!$C:$C, $H175, NewEmisData!$D:$D, Z$2))</f>
        <v>4.0892160755087198E-2</v>
      </c>
      <c r="AA175" s="335">
        <f>$I175*IF($G175="Pickup", SUMIFS(NewEmisData!K:K, NewEmisData!$A:$A, "Pickup", NewEmisData!$B:$B, $A175, NewEmisData!$C:$C, $H175, NewEmisData!$D:$D, AA$2), SUMIFS(NewEmisData!K:K, NewEmisData!$A:$A, "LDV", NewEmisData!$B:$B, $A175, NewEmisData!$C:$C, $H175, NewEmisData!$D:$D, AA$2))</f>
        <v>3.9809174920499499E-2</v>
      </c>
      <c r="AB175" s="335">
        <f>$I175*IF($G175="Pickup", SUMIFS(NewEmisData!L:L, NewEmisData!$A:$A, "Pickup", NewEmisData!$B:$B, $A175, NewEmisData!$C:$C, $H175, NewEmisData!$D:$D, AB$2), SUMIFS(NewEmisData!L:L, NewEmisData!$A:$A, "LDV", NewEmisData!$B:$B, $A175, NewEmisData!$C:$C, $H175, NewEmisData!$D:$D, AB$2))</f>
        <v>3.9117125993598102E-2</v>
      </c>
      <c r="AC175" s="335">
        <f>$I175*IF($G175="Pickup", SUMIFS(NewEmisData!M:M, NewEmisData!$A:$A, "Pickup", NewEmisData!$B:$B, $A175, NewEmisData!$C:$C, $H175, NewEmisData!$D:$D, AC$2), SUMIFS(NewEmisData!M:M, NewEmisData!$A:$A, "LDV", NewEmisData!$B:$B, $A175, NewEmisData!$C:$C, $H175, NewEmisData!$D:$D, AC$2))</f>
        <v>3.9686464950090997E-2</v>
      </c>
      <c r="AD175" s="335">
        <v>5.9143404970885341E-2</v>
      </c>
      <c r="AE175" s="335">
        <f>$I175*IF($G175="Pickup", SUMIFS(NewEmisData!E:E, NewEmisData!$A:$A, "Pickup", NewEmisData!$B:$B, $A175, NewEmisData!$C:$C, $H175, NewEmisData!$D:$D, AE$2), SUMIFS(NewEmisData!E:E, NewEmisData!$A:$A, "LDV", NewEmisData!$B:$B, $A175, NewEmisData!$C:$C, $H175, NewEmisData!$D:$D, AE$2))</f>
        <v>4.5442372364522896E-3</v>
      </c>
      <c r="AF175" s="335">
        <f>$I175*IF($G175="Pickup", SUMIFS(NewEmisData!F:F, NewEmisData!$A:$A, "Pickup", NewEmisData!$B:$B, $A175, NewEmisData!$C:$C, $H175, NewEmisData!$D:$D, AF$2), SUMIFS(NewEmisData!F:F, NewEmisData!$A:$A, "LDV", NewEmisData!$B:$B, $A175, NewEmisData!$C:$C, $H175, NewEmisData!$D:$D, AF$2))</f>
        <v>4.3825669717421E-3</v>
      </c>
      <c r="AG175" s="335">
        <f>$I175*IF($G175="Pickup", SUMIFS(NewEmisData!G:G, NewEmisData!$A:$A, "Pickup", NewEmisData!$B:$B, $A175, NewEmisData!$C:$C, $H175, NewEmisData!$D:$D, AG$2), SUMIFS(NewEmisData!G:G, NewEmisData!$A:$A, "LDV", NewEmisData!$B:$B, $A175, NewEmisData!$C:$C, $H175, NewEmisData!$D:$D, AG$2))</f>
        <v>2.75316137470643E-3</v>
      </c>
      <c r="AH175" s="335">
        <f>$I175*IF($G175="Pickup", SUMIFS(NewEmisData!H:H, NewEmisData!$A:$A, "Pickup", NewEmisData!$B:$B, $A175, NewEmisData!$C:$C, $H175, NewEmisData!$D:$D, AH$2), SUMIFS(NewEmisData!H:H, NewEmisData!$A:$A, "LDV", NewEmisData!$B:$B, $A175, NewEmisData!$C:$C, $H175, NewEmisData!$D:$D, AH$2))</f>
        <v>2.4078903553578401E-3</v>
      </c>
      <c r="AI175" s="335">
        <f>$I175*IF($G175="Pickup", SUMIFS(NewEmisData!I:I, NewEmisData!$A:$A, "Pickup", NewEmisData!$B:$B, $A175, NewEmisData!$C:$C, $H175, NewEmisData!$D:$D, AI$2), SUMIFS(NewEmisData!I:I, NewEmisData!$A:$A, "LDV", NewEmisData!$B:$B, $A175, NewEmisData!$C:$C, $H175, NewEmisData!$D:$D, AI$2))</f>
        <v>2.27257345888271E-3</v>
      </c>
      <c r="AJ175" s="335">
        <f>$I175*IF($G175="Pickup", SUMIFS(NewEmisData!J:J, NewEmisData!$A:$A, "Pickup", NewEmisData!$B:$B, $A175, NewEmisData!$C:$C, $H175, NewEmisData!$D:$D, AJ$2), SUMIFS(NewEmisData!J:J, NewEmisData!$A:$A, "LDV", NewEmisData!$B:$B, $A175, NewEmisData!$C:$C, $H175, NewEmisData!$D:$D, AJ$2))</f>
        <v>2.2099795405175798E-3</v>
      </c>
      <c r="AK175" s="335">
        <f>$I175*IF($G175="Pickup", SUMIFS(NewEmisData!K:K, NewEmisData!$A:$A, "Pickup", NewEmisData!$B:$B, $A175, NewEmisData!$C:$C, $H175, NewEmisData!$D:$D, AK$2), SUMIFS(NewEmisData!K:K, NewEmisData!$A:$A, "LDV", NewEmisData!$B:$B, $A175, NewEmisData!$C:$C, $H175, NewEmisData!$D:$D, AK$2))</f>
        <v>2.16147670002603E-3</v>
      </c>
      <c r="AL175" s="335">
        <f>$I175*IF($G175="Pickup", SUMIFS(NewEmisData!L:L, NewEmisData!$A:$A, "Pickup", NewEmisData!$B:$B, $A175, NewEmisData!$C:$C, $H175, NewEmisData!$D:$D, AL$2), SUMIFS(NewEmisData!L:L, NewEmisData!$A:$A, "LDV", NewEmisData!$B:$B, $A175, NewEmisData!$C:$C, $H175, NewEmisData!$D:$D, AL$2))</f>
        <v>2.1446401853113602E-3</v>
      </c>
      <c r="AM175" s="335">
        <f>$I175*IF($G175="Pickup", SUMIFS(NewEmisData!M:M, NewEmisData!$A:$A, "Pickup", NewEmisData!$B:$B, $A175, NewEmisData!$C:$C, $H175, NewEmisData!$D:$D, AM$2), SUMIFS(NewEmisData!M:M, NewEmisData!$A:$A, "LDV", NewEmisData!$B:$B, $A175, NewEmisData!$C:$C, $H175, NewEmisData!$D:$D, AM$2))</f>
        <v>2.1464475654284099E-3</v>
      </c>
      <c r="AN175" s="335">
        <v>2.5617670759243757E-3</v>
      </c>
      <c r="AO175" s="335">
        <f>$I175*IF($G175="Pickup", SUMIFS(NewEmisData!E:E, NewEmisData!$A:$A, "Pickup", NewEmisData!$B:$B, $A175, NewEmisData!$C:$C, $H175, NewEmisData!$D:$D, AO$2), SUMIFS(NewEmisData!E:E, NewEmisData!$A:$A, "LDV", NewEmisData!$B:$B, $A175, NewEmisData!$C:$C, $H175, NewEmisData!$D:$D, AO$2))</f>
        <v>6.8718020723861406E-2</v>
      </c>
      <c r="AP175" s="335">
        <f>$I175*IF($G175="Pickup", SUMIFS(NewEmisData!F:F, NewEmisData!$A:$A, "Pickup", NewEmisData!$B:$B, $A175, NewEmisData!$C:$C, $H175, NewEmisData!$D:$D, AP$2), SUMIFS(NewEmisData!F:F, NewEmisData!$A:$A, "LDV", NewEmisData!$B:$B, $A175, NewEmisData!$C:$C, $H175, NewEmisData!$D:$D, AP$2))</f>
        <v>6.8726817375946297E-2</v>
      </c>
      <c r="AQ175" s="335">
        <f>$I175*IF($G175="Pickup", SUMIFS(NewEmisData!G:G, NewEmisData!$A:$A, "Pickup", NewEmisData!$B:$B, $A175, NewEmisData!$C:$C, $H175, NewEmisData!$D:$D, AQ$2), SUMIFS(NewEmisData!G:G, NewEmisData!$A:$A, "LDV", NewEmisData!$B:$B, $A175, NewEmisData!$C:$C, $H175, NewEmisData!$D:$D, AQ$2))</f>
        <v>7.5053777430390503E-2</v>
      </c>
      <c r="AR175" s="335">
        <f>$I175*IF($G175="Pickup", SUMIFS(NewEmisData!H:H, NewEmisData!$A:$A, "Pickup", NewEmisData!$B:$B, $A175, NewEmisData!$C:$C, $H175, NewEmisData!$D:$D, AR$2), SUMIFS(NewEmisData!H:H, NewEmisData!$A:$A, "LDV", NewEmisData!$B:$B, $A175, NewEmisData!$C:$C, $H175, NewEmisData!$D:$D, AR$2))</f>
        <v>7.4787483412829606E-2</v>
      </c>
      <c r="AS175" s="335">
        <f>$I175*IF($G175="Pickup", SUMIFS(NewEmisData!I:I, NewEmisData!$A:$A, "Pickup", NewEmisData!$B:$B, $A175, NewEmisData!$C:$C, $H175, NewEmisData!$D:$D, AS$2), SUMIFS(NewEmisData!I:I, NewEmisData!$A:$A, "LDV", NewEmisData!$B:$B, $A175, NewEmisData!$C:$C, $H175, NewEmisData!$D:$D, AS$2))</f>
        <v>7.4715797469106393E-2</v>
      </c>
      <c r="AT175" s="335">
        <f>$I175*IF($G175="Pickup", SUMIFS(NewEmisData!J:J, NewEmisData!$A:$A, "Pickup", NewEmisData!$B:$B, $A175, NewEmisData!$C:$C, $H175, NewEmisData!$D:$D, AT$2), SUMIFS(NewEmisData!J:J, NewEmisData!$A:$A, "LDV", NewEmisData!$B:$B, $A175, NewEmisData!$C:$C, $H175, NewEmisData!$D:$D, AT$2))</f>
        <v>7.4683474858337304E-2</v>
      </c>
      <c r="AU175" s="335">
        <f>$I175*IF($G175="Pickup", SUMIFS(NewEmisData!K:K, NewEmisData!$A:$A, "Pickup", NewEmisData!$B:$B, $A175, NewEmisData!$C:$C, $H175, NewEmisData!$D:$D, AU$2), SUMIFS(NewEmisData!K:K, NewEmisData!$A:$A, "LDV", NewEmisData!$B:$B, $A175, NewEmisData!$C:$C, $H175, NewEmisData!$D:$D, AU$2))</f>
        <v>7.4519830404688694E-2</v>
      </c>
      <c r="AV175" s="335">
        <f>$I175*IF($G175="Pickup", SUMIFS(NewEmisData!L:L, NewEmisData!$A:$A, "Pickup", NewEmisData!$B:$B, $A175, NewEmisData!$C:$C, $H175, NewEmisData!$D:$D, AV$2), SUMIFS(NewEmisData!L:L, NewEmisData!$A:$A, "LDV", NewEmisData!$B:$B, $A175, NewEmisData!$C:$C, $H175, NewEmisData!$D:$D, AV$2))</f>
        <v>7.4375705674705195E-2</v>
      </c>
      <c r="AW175" s="335">
        <f>$I175*IF($G175="Pickup", SUMIFS(NewEmisData!M:M, NewEmisData!$A:$A, "Pickup", NewEmisData!$B:$B, $A175, NewEmisData!$C:$C, $H175, NewEmisData!$D:$D, AW$2), SUMIFS(NewEmisData!M:M, NewEmisData!$A:$A, "LDV", NewEmisData!$B:$B, $A175, NewEmisData!$C:$C, $H175, NewEmisData!$D:$D, AW$2))</f>
        <v>7.4367996322656102E-2</v>
      </c>
      <c r="AX175" s="335">
        <v>4.7785374819939178E-2</v>
      </c>
      <c r="AY175" s="335">
        <f>$I175*IF($G175="Pickup", SUMIFS(NewEmisData!E:E, NewEmisData!$A:$A, "Pickup", NewEmisData!$B:$B, $A175, NewEmisData!$C:$C, $H175, NewEmisData!$D:$D, AY$2), SUMIFS(NewEmisData!E:E, NewEmisData!$A:$A, "LDV", NewEmisData!$B:$B, $A175, NewEmisData!$C:$C, $H175, NewEmisData!$D:$D, AY$2))</f>
        <v>1.04003337420696E-2</v>
      </c>
      <c r="AZ175" s="335">
        <f>$I175*IF($G175="Pickup", SUMIFS(NewEmisData!F:F, NewEmisData!$A:$A, "Pickup", NewEmisData!$B:$B, $A175, NewEmisData!$C:$C, $H175, NewEmisData!$D:$D, AZ$2), SUMIFS(NewEmisData!F:F, NewEmisData!$A:$A, "LDV", NewEmisData!$B:$B, $A175, NewEmisData!$C:$C, $H175, NewEmisData!$D:$D, AZ$2))</f>
        <v>1.04081158830562E-2</v>
      </c>
      <c r="BA175" s="335">
        <f>$I175*IF($G175="Pickup", SUMIFS(NewEmisData!G:G, NewEmisData!$A:$A, "Pickup", NewEmisData!$B:$B, $A175, NewEmisData!$C:$C, $H175, NewEmisData!$D:$D, BA$2), SUMIFS(NewEmisData!G:G, NewEmisData!$A:$A, "LDV", NewEmisData!$B:$B, $A175, NewEmisData!$C:$C, $H175, NewEmisData!$D:$D, BA$2))</f>
        <v>1.1052941096405E-2</v>
      </c>
      <c r="BB175" s="335">
        <f>$I175*IF($G175="Pickup", SUMIFS(NewEmisData!H:H, NewEmisData!$A:$A, "Pickup", NewEmisData!$B:$B, $A175, NewEmisData!$C:$C, $H175, NewEmisData!$D:$D, BB$2), SUMIFS(NewEmisData!H:H, NewEmisData!$A:$A, "LDV", NewEmisData!$B:$B, $A175, NewEmisData!$C:$C, $H175, NewEmisData!$D:$D, BB$2))</f>
        <v>1.0817163462008301E-2</v>
      </c>
      <c r="BC175" s="335">
        <f>$I175*IF($G175="Pickup", SUMIFS(NewEmisData!I:I, NewEmisData!$A:$A, "Pickup", NewEmisData!$B:$B, $A175, NewEmisData!$C:$C, $H175, NewEmisData!$D:$D, BC$2), SUMIFS(NewEmisData!I:I, NewEmisData!$A:$A, "LDV", NewEmisData!$B:$B, $A175, NewEmisData!$C:$C, $H175, NewEmisData!$D:$D, BC$2))</f>
        <v>1.0753769380543701E-2</v>
      </c>
      <c r="BD175" s="335">
        <f>$I175*IF($G175="Pickup", SUMIFS(NewEmisData!J:J, NewEmisData!$A:$A, "Pickup", NewEmisData!$B:$B, $A175, NewEmisData!$C:$C, $H175, NewEmisData!$D:$D, BD$2), SUMIFS(NewEmisData!J:J, NewEmisData!$A:$A, "LDV", NewEmisData!$B:$B, $A175, NewEmisData!$C:$C, $H175, NewEmisData!$D:$D, BD$2))</f>
        <v>1.07252399459136E-2</v>
      </c>
      <c r="BE175" s="335">
        <f>$I175*IF($G175="Pickup", SUMIFS(NewEmisData!K:K, NewEmisData!$A:$A, "Pickup", NewEmisData!$B:$B, $A175, NewEmisData!$C:$C, $H175, NewEmisData!$D:$D, BE$2), SUMIFS(NewEmisData!K:K, NewEmisData!$A:$A, "LDV", NewEmisData!$B:$B, $A175, NewEmisData!$C:$C, $H175, NewEmisData!$D:$D, BE$2))</f>
        <v>1.05804069130733E-2</v>
      </c>
      <c r="BF175" s="335">
        <f>$I175*IF($G175="Pickup", SUMIFS(NewEmisData!L:L, NewEmisData!$A:$A, "Pickup", NewEmisData!$B:$B, $A175, NewEmisData!$C:$C, $H175, NewEmisData!$D:$D, BF$2), SUMIFS(NewEmisData!L:L, NewEmisData!$A:$A, "LDV", NewEmisData!$B:$B, $A175, NewEmisData!$C:$C, $H175, NewEmisData!$D:$D, BF$2))</f>
        <v>1.04530345160975E-2</v>
      </c>
      <c r="BG175" s="335">
        <f>$I175*IF($G175="Pickup", SUMIFS(NewEmisData!M:M, NewEmisData!$A:$A, "Pickup", NewEmisData!$B:$B, $A175, NewEmisData!$C:$C, $H175, NewEmisData!$D:$D, BG$2), SUMIFS(NewEmisData!M:M, NewEmisData!$A:$A, "LDV", NewEmisData!$B:$B, $A175, NewEmisData!$C:$C, $H175, NewEmisData!$D:$D, BG$2))</f>
        <v>1.04461903633429E-2</v>
      </c>
      <c r="BH175" s="335">
        <v>9.6257106650809981E-3</v>
      </c>
      <c r="BI175" s="335">
        <f>$I175*IF($G175="Pickup", SUMIFS(NewEmisData!E:E, NewEmisData!$A:$A, "Pickup", NewEmisData!$B:$B, $A175, NewEmisData!$C:$C, $H175, NewEmisData!$D:$D, BI$2), SUMIFS(NewEmisData!E:E, NewEmisData!$A:$A, "LDV", NewEmisData!$B:$B, $A175, NewEmisData!$C:$C, $H175, NewEmisData!$D:$D, BI$2))</f>
        <v>1.32158662771403</v>
      </c>
      <c r="BJ175" s="335">
        <f>$I175*IF($G175="Pickup", SUMIFS(NewEmisData!F:F, NewEmisData!$A:$A, "Pickup", NewEmisData!$B:$B, $A175, NewEmisData!$C:$C, $H175, NewEmisData!$D:$D, BJ$2), SUMIFS(NewEmisData!F:F, NewEmisData!$A:$A, "LDV", NewEmisData!$B:$B, $A175, NewEmisData!$C:$C, $H175, NewEmisData!$D:$D, BJ$2))</f>
        <v>1.1051213114887799</v>
      </c>
      <c r="BK175" s="335">
        <f>$I175*IF($G175="Pickup", SUMIFS(NewEmisData!G:G, NewEmisData!$A:$A, "Pickup", NewEmisData!$B:$B, $A175, NewEmisData!$C:$C, $H175, NewEmisData!$D:$D, BK$2), SUMIFS(NewEmisData!G:G, NewEmisData!$A:$A, "LDV", NewEmisData!$B:$B, $A175, NewEmisData!$C:$C, $H175, NewEmisData!$D:$D, BK$2))</f>
        <v>0.85699846388005796</v>
      </c>
      <c r="BL175" s="335">
        <f>$I175*IF($G175="Pickup", SUMIFS(NewEmisData!H:H, NewEmisData!$A:$A, "Pickup", NewEmisData!$B:$B, $A175, NewEmisData!$C:$C, $H175, NewEmisData!$D:$D, BL$2), SUMIFS(NewEmisData!H:H, NewEmisData!$A:$A, "LDV", NewEmisData!$B:$B, $A175, NewEmisData!$C:$C, $H175, NewEmisData!$D:$D, BL$2))</f>
        <v>0.91971363495352998</v>
      </c>
      <c r="BM175" s="335">
        <f>$I175*IF($G175="Pickup", SUMIFS(NewEmisData!I:I, NewEmisData!$A:$A, "Pickup", NewEmisData!$B:$B, $A175, NewEmisData!$C:$C, $H175, NewEmisData!$D:$D, BM$2), SUMIFS(NewEmisData!I:I, NewEmisData!$A:$A, "LDV", NewEmisData!$B:$B, $A175, NewEmisData!$C:$C, $H175, NewEmisData!$D:$D, BM$2))</f>
        <v>1.0081406051919299</v>
      </c>
      <c r="BN175" s="335">
        <f>$I175*IF($G175="Pickup", SUMIFS(NewEmisData!J:J, NewEmisData!$A:$A, "Pickup", NewEmisData!$B:$B, $A175, NewEmisData!$C:$C, $H175, NewEmisData!$D:$D, BN$2), SUMIFS(NewEmisData!J:J, NewEmisData!$A:$A, "LDV", NewEmisData!$B:$B, $A175, NewEmisData!$C:$C, $H175, NewEmisData!$D:$D, BN$2))</f>
        <v>1.04990784921702</v>
      </c>
      <c r="BO175" s="335">
        <f>$I175*IF($G175="Pickup", SUMIFS(NewEmisData!K:K, NewEmisData!$A:$A, "Pickup", NewEmisData!$B:$B, $A175, NewEmisData!$C:$C, $H175, NewEmisData!$D:$D, BO$2), SUMIFS(NewEmisData!K:K, NewEmisData!$A:$A, "LDV", NewEmisData!$B:$B, $A175, NewEmisData!$C:$C, $H175, NewEmisData!$D:$D, BO$2))</f>
        <v>1.0325958196984799</v>
      </c>
      <c r="BP175" s="335">
        <f>$I175*IF($G175="Pickup", SUMIFS(NewEmisData!L:L, NewEmisData!$A:$A, "Pickup", NewEmisData!$B:$B, $A175, NewEmisData!$C:$C, $H175, NewEmisData!$D:$D, BP$2), SUMIFS(NewEmisData!L:L, NewEmisData!$A:$A, "LDV", NewEmisData!$B:$B, $A175, NewEmisData!$C:$C, $H175, NewEmisData!$D:$D, BP$2))</f>
        <v>1.01861793765058</v>
      </c>
      <c r="BQ175" s="335">
        <f>$I175*IF($G175="Pickup", SUMIFS(NewEmisData!M:M, NewEmisData!$A:$A, "Pickup", NewEmisData!$B:$B, $A175, NewEmisData!$C:$C, $H175, NewEmisData!$D:$D, BQ$2), SUMIFS(NewEmisData!M:M, NewEmisData!$A:$A, "LDV", NewEmisData!$B:$B, $A175, NewEmisData!$C:$C, $H175, NewEmisData!$D:$D, BQ$2))</f>
        <v>1.03039235154496</v>
      </c>
      <c r="BR175" s="335">
        <v>1.4092345254837961</v>
      </c>
      <c r="BS175" s="335">
        <f>$I175*IF($G175="Pickup", SUMIFS(NewEmisData!E:E, NewEmisData!$A:$A, "Pickup", NewEmisData!$B:$B, $A175, NewEmisData!$C:$C, $H175, NewEmisData!$D:$D, BS$2), SUMIFS(NewEmisData!E:E, NewEmisData!$A:$A, "LDV", NewEmisData!$B:$B, $A175, NewEmisData!$C:$C, $H175, NewEmisData!$D:$D, BS$2))</f>
        <v>0.13207489128696501</v>
      </c>
      <c r="BT175" s="335">
        <f>$I175*IF($G175="Pickup", SUMIFS(NewEmisData!F:F, NewEmisData!$A:$A, "Pickup", NewEmisData!$B:$B, $A175, NewEmisData!$C:$C, $H175, NewEmisData!$D:$D, BT$2), SUMIFS(NewEmisData!F:F, NewEmisData!$A:$A, "LDV", NewEmisData!$B:$B, $A175, NewEmisData!$C:$C, $H175, NewEmisData!$D:$D, BT$2))</f>
        <v>0.12626925775646</v>
      </c>
      <c r="BU175" s="335">
        <f>$I175*IF($G175="Pickup", SUMIFS(NewEmisData!G:G, NewEmisData!$A:$A, "Pickup", NewEmisData!$B:$B, $A175, NewEmisData!$C:$C, $H175, NewEmisData!$D:$D, BU$2), SUMIFS(NewEmisData!G:G, NewEmisData!$A:$A, "LDV", NewEmisData!$B:$B, $A175, NewEmisData!$C:$C, $H175, NewEmisData!$D:$D, BU$2))</f>
        <v>0.100736508526501</v>
      </c>
      <c r="BV175" s="335">
        <f>$I175*IF($G175="Pickup", SUMIFS(NewEmisData!H:H, NewEmisData!$A:$A, "Pickup", NewEmisData!$B:$B, $A175, NewEmisData!$C:$C, $H175, NewEmisData!$D:$D, BV$2), SUMIFS(NewEmisData!H:H, NewEmisData!$A:$A, "LDV", NewEmisData!$B:$B, $A175, NewEmisData!$C:$C, $H175, NewEmisData!$D:$D, BV$2))</f>
        <v>9.5423343083205103E-2</v>
      </c>
      <c r="BW175" s="335">
        <f>$I175*IF($G175="Pickup", SUMIFS(NewEmisData!I:I, NewEmisData!$A:$A, "Pickup", NewEmisData!$B:$B, $A175, NewEmisData!$C:$C, $H175, NewEmisData!$D:$D, BW$2), SUMIFS(NewEmisData!I:I, NewEmisData!$A:$A, "LDV", NewEmisData!$B:$B, $A175, NewEmisData!$C:$C, $H175, NewEmisData!$D:$D, BW$2))</f>
        <v>0.111625646710618</v>
      </c>
      <c r="BX175" s="335">
        <f>$I175*IF($G175="Pickup", SUMIFS(NewEmisData!J:J, NewEmisData!$A:$A, "Pickup", NewEmisData!$B:$B, $A175, NewEmisData!$C:$C, $H175, NewEmisData!$D:$D, BX$2), SUMIFS(NewEmisData!J:J, NewEmisData!$A:$A, "LDV", NewEmisData!$B:$B, $A175, NewEmisData!$C:$C, $H175, NewEmisData!$D:$D, BX$2))</f>
        <v>0.13327231851045501</v>
      </c>
      <c r="BY175" s="335">
        <f>$I175*IF($G175="Pickup", SUMIFS(NewEmisData!K:K, NewEmisData!$A:$A, "Pickup", NewEmisData!$B:$B, $A175, NewEmisData!$C:$C, $H175, NewEmisData!$D:$D, BY$2), SUMIFS(NewEmisData!K:K, NewEmisData!$A:$A, "LDV", NewEmisData!$B:$B, $A175, NewEmisData!$C:$C, $H175, NewEmisData!$D:$D, BY$2))</f>
        <v>0.14972574068165501</v>
      </c>
      <c r="BZ175" s="335">
        <f>$I175*IF($G175="Pickup", SUMIFS(NewEmisData!L:L, NewEmisData!$A:$A, "Pickup", NewEmisData!$B:$B, $A175, NewEmisData!$C:$C, $H175, NewEmisData!$D:$D, BZ$2), SUMIFS(NewEmisData!L:L, NewEmisData!$A:$A, "LDV", NewEmisData!$B:$B, $A175, NewEmisData!$C:$C, $H175, NewEmisData!$D:$D, BZ$2))</f>
        <v>0.15567917178582799</v>
      </c>
      <c r="CA175" s="335">
        <f>$I175*IF($G175="Pickup", SUMIFS(NewEmisData!M:M, NewEmisData!$A:$A, "Pickup", NewEmisData!$B:$B, $A175, NewEmisData!$C:$C, $H175, NewEmisData!$D:$D, CA$2), SUMIFS(NewEmisData!M:M, NewEmisData!$A:$A, "LDV", NewEmisData!$B:$B, $A175, NewEmisData!$C:$C, $H175, NewEmisData!$D:$D, CA$2))</f>
        <v>0.16731991889835501</v>
      </c>
      <c r="CB175" s="335">
        <v>6.0597963453520649E-2</v>
      </c>
      <c r="CC175" s="335">
        <f>$I175*IF($G175="Pickup", SUMIFS(NewEmisData!E:E, NewEmisData!$A:$A, "Pickup", NewEmisData!$B:$B, $A175, NewEmisData!$C:$C, $H175, NewEmisData!$D:$D, CC$2), SUMIFS(NewEmisData!E:E, NewEmisData!$A:$A, "LDV", NewEmisData!$B:$B, $A175, NewEmisData!$C:$C, $H175, NewEmisData!$D:$D, CC$2))</f>
        <v>1.8744288340151301E-2</v>
      </c>
      <c r="CD175" s="335">
        <f>$I175*IF($G175="Pickup", SUMIFS(NewEmisData!F:F, NewEmisData!$A:$A, "Pickup", NewEmisData!$B:$B, $A175, NewEmisData!$C:$C, $H175, NewEmisData!$D:$D, CD$2), SUMIFS(NewEmisData!F:F, NewEmisData!$A:$A, "LDV", NewEmisData!$B:$B, $A175, NewEmisData!$C:$C, $H175, NewEmisData!$D:$D, CD$2))</f>
        <v>1.87443184019199E-2</v>
      </c>
      <c r="CE175" s="335">
        <f>$I175*IF($G175="Pickup", SUMIFS(NewEmisData!G:G, NewEmisData!$A:$A, "Pickup", NewEmisData!$B:$B, $A175, NewEmisData!$C:$C, $H175, NewEmisData!$D:$D, CE$2), SUMIFS(NewEmisData!G:G, NewEmisData!$A:$A, "LDV", NewEmisData!$B:$B, $A175, NewEmisData!$C:$C, $H175, NewEmisData!$D:$D, CE$2))</f>
        <v>2.1533410605215301E-2</v>
      </c>
      <c r="CF175" s="335">
        <f>$I175*IF($G175="Pickup", SUMIFS(NewEmisData!H:H, NewEmisData!$A:$A, "Pickup", NewEmisData!$B:$B, $A175, NewEmisData!$C:$C, $H175, NewEmisData!$D:$D, CF$2), SUMIFS(NewEmisData!H:H, NewEmisData!$A:$A, "LDV", NewEmisData!$B:$B, $A175, NewEmisData!$C:$C, $H175, NewEmisData!$D:$D, CF$2))</f>
        <v>2.2190394081474701E-2</v>
      </c>
      <c r="CG175" s="335">
        <f>$I175*IF($G175="Pickup", SUMIFS(NewEmisData!I:I, NewEmisData!$A:$A, "Pickup", NewEmisData!$B:$B, $A175, NewEmisData!$C:$C, $H175, NewEmisData!$D:$D, CG$2), SUMIFS(NewEmisData!I:I, NewEmisData!$A:$A, "LDV", NewEmisData!$B:$B, $A175, NewEmisData!$C:$C, $H175, NewEmisData!$D:$D, CG$2))</f>
        <v>2.4069890362633298E-2</v>
      </c>
      <c r="CH175" s="335">
        <f>$I175*IF($G175="Pickup", SUMIFS(NewEmisData!J:J, NewEmisData!$A:$A, "Pickup", NewEmisData!$B:$B, $A175, NewEmisData!$C:$C, $H175, NewEmisData!$D:$D, CH$2), SUMIFS(NewEmisData!J:J, NewEmisData!$A:$A, "LDV", NewEmisData!$B:$B, $A175, NewEmisData!$C:$C, $H175, NewEmisData!$D:$D, CH$2))</f>
        <v>2.51391279045017E-2</v>
      </c>
      <c r="CI175" s="335">
        <f>$I175*IF($G175="Pickup", SUMIFS(NewEmisData!K:K, NewEmisData!$A:$A, "Pickup", NewEmisData!$B:$B, $A175, NewEmisData!$C:$C, $H175, NewEmisData!$D:$D, CI$2), SUMIFS(NewEmisData!K:K, NewEmisData!$A:$A, "LDV", NewEmisData!$B:$B, $A175, NewEmisData!$C:$C, $H175, NewEmisData!$D:$D, CI$2))</f>
        <v>2.5486378596443E-2</v>
      </c>
      <c r="CJ175" s="335">
        <f>$I175*IF($G175="Pickup", SUMIFS(NewEmisData!L:L, NewEmisData!$A:$A, "Pickup", NewEmisData!$B:$B, $A175, NewEmisData!$C:$C, $H175, NewEmisData!$D:$D, CJ$2), SUMIFS(NewEmisData!L:L, NewEmisData!$A:$A, "LDV", NewEmisData!$B:$B, $A175, NewEmisData!$C:$C, $H175, NewEmisData!$D:$D, CJ$2))</f>
        <v>2.5555207964834799E-2</v>
      </c>
      <c r="CK175" s="335">
        <f>$I175*IF($G175="Pickup", SUMIFS(NewEmisData!M:M, NewEmisData!$A:$A, "Pickup", NewEmisData!$B:$B, $A175, NewEmisData!$C:$C, $H175, NewEmisData!$D:$D, CK$2), SUMIFS(NewEmisData!M:M, NewEmisData!$A:$A, "LDV", NewEmisData!$B:$B, $A175, NewEmisData!$C:$C, $H175, NewEmisData!$D:$D, CK$2))</f>
        <v>2.5589747988834202E-2</v>
      </c>
      <c r="CL175" s="335">
        <v>2.191731487598363E-2</v>
      </c>
      <c r="CM175" s="335">
        <f>$I175*IF($G175="Pickup", SUMIFS(NewEmisData!E:E, NewEmisData!$A:$A, "Pickup", NewEmisData!$B:$B, $A175, NewEmisData!$C:$C, $H175, NewEmisData!$D:$D, CM$2), SUMIFS(NewEmisData!E:E, NewEmisData!$A:$A, "LDV", NewEmisData!$B:$B, $A175, NewEmisData!$C:$C, $H175, NewEmisData!$D:$D, CM$2))</f>
        <v>6.0586256603843902E-3</v>
      </c>
      <c r="CN175" s="335">
        <f>$I175*IF($G175="Pickup", SUMIFS(NewEmisData!F:F, NewEmisData!$A:$A, "Pickup", NewEmisData!$B:$B, $A175, NewEmisData!$C:$C, $H175, NewEmisData!$D:$D, CN$2), SUMIFS(NewEmisData!F:F, NewEmisData!$A:$A, "LDV", NewEmisData!$B:$B, $A175, NewEmisData!$C:$C, $H175, NewEmisData!$D:$D, CN$2))</f>
        <v>6.2537513362051298E-3</v>
      </c>
      <c r="CO175" s="335">
        <f>$I175*IF($G175="Pickup", SUMIFS(NewEmisData!G:G, NewEmisData!$A:$A, "Pickup", NewEmisData!$B:$B, $A175, NewEmisData!$C:$C, $H175, NewEmisData!$D:$D, CO$2), SUMIFS(NewEmisData!G:G, NewEmisData!$A:$A, "LDV", NewEmisData!$B:$B, $A175, NewEmisData!$C:$C, $H175, NewEmisData!$D:$D, CO$2))</f>
        <v>6.80614663939446E-3</v>
      </c>
      <c r="CP175" s="335">
        <f>$I175*IF($G175="Pickup", SUMIFS(NewEmisData!H:H, NewEmisData!$A:$A, "Pickup", NewEmisData!$B:$B, $A175, NewEmisData!$C:$C, $H175, NewEmisData!$D:$D, CP$2), SUMIFS(NewEmisData!H:H, NewEmisData!$A:$A, "LDV", NewEmisData!$B:$B, $A175, NewEmisData!$C:$C, $H175, NewEmisData!$D:$D, CP$2))</f>
        <v>6.9736830779963798E-3</v>
      </c>
      <c r="CQ175" s="335">
        <f>$I175*IF($G175="Pickup", SUMIFS(NewEmisData!I:I, NewEmisData!$A:$A, "Pickup", NewEmisData!$B:$B, $A175, NewEmisData!$C:$C, $H175, NewEmisData!$D:$D, CQ$2), SUMIFS(NewEmisData!I:I, NewEmisData!$A:$A, "LDV", NewEmisData!$B:$B, $A175, NewEmisData!$C:$C, $H175, NewEmisData!$D:$D, CQ$2))</f>
        <v>7.2238049352861501E-3</v>
      </c>
      <c r="CR175" s="335">
        <f>$I175*IF($G175="Pickup", SUMIFS(NewEmisData!J:J, NewEmisData!$A:$A, "Pickup", NewEmisData!$B:$B, $A175, NewEmisData!$C:$C, $H175, NewEmisData!$D:$D, CR$2), SUMIFS(NewEmisData!J:J, NewEmisData!$A:$A, "LDV", NewEmisData!$B:$B, $A175, NewEmisData!$C:$C, $H175, NewEmisData!$D:$D, CR$2))</f>
        <v>7.4694271682748297E-3</v>
      </c>
      <c r="CS175" s="335">
        <f>$I175*IF($G175="Pickup", SUMIFS(NewEmisData!K:K, NewEmisData!$A:$A, "Pickup", NewEmisData!$B:$B, $A175, NewEmisData!$C:$C, $H175, NewEmisData!$D:$D, CS$2), SUMIFS(NewEmisData!K:K, NewEmisData!$A:$A, "LDV", NewEmisData!$B:$B, $A175, NewEmisData!$C:$C, $H175, NewEmisData!$D:$D, CS$2))</f>
        <v>7.5984944292585002E-3</v>
      </c>
      <c r="CT175" s="335">
        <f>$I175*IF($G175="Pickup", SUMIFS(NewEmisData!L:L, NewEmisData!$A:$A, "Pickup", NewEmisData!$B:$B, $A175, NewEmisData!$C:$C, $H175, NewEmisData!$D:$D, CT$2), SUMIFS(NewEmisData!L:L, NewEmisData!$A:$A, "LDV", NewEmisData!$B:$B, $A175, NewEmisData!$C:$C, $H175, NewEmisData!$D:$D, CT$2))</f>
        <v>7.6419049905203E-3</v>
      </c>
      <c r="CU175" s="335">
        <f>$I175*IF($G175="Pickup", SUMIFS(NewEmisData!M:M, NewEmisData!$A:$A, "Pickup", NewEmisData!$B:$B, $A175, NewEmisData!$C:$C, $H175, NewEmisData!$D:$D, CU$2), SUMIFS(NewEmisData!M:M, NewEmisData!$A:$A, "LDV", NewEmisData!$B:$B, $A175, NewEmisData!$C:$C, $H175, NewEmisData!$D:$D, CU$2))</f>
        <v>7.6983175372303996E-3</v>
      </c>
      <c r="CV175" s="335">
        <v>6.7952138994962314E-3</v>
      </c>
      <c r="CW175" s="335">
        <v>3.2737236720533996E-3</v>
      </c>
      <c r="CX175" s="335">
        <v>2.6781003095548879E-3</v>
      </c>
      <c r="CY175" s="335">
        <v>2.1676078198661908E-3</v>
      </c>
      <c r="CZ175" s="335">
        <v>1.8280427673966254E-3</v>
      </c>
      <c r="DA175" s="335">
        <v>1.3974317339333041E-3</v>
      </c>
      <c r="DB175" s="335">
        <v>1.0983679193551715E-3</v>
      </c>
      <c r="DC175" s="335">
        <v>1.0621406649517317E-3</v>
      </c>
      <c r="DD175" s="335">
        <v>1.0419409873215341E-3</v>
      </c>
      <c r="DE175" s="335">
        <v>1.0353827915676214E-3</v>
      </c>
      <c r="DF175" s="335">
        <v>1.0353827915676214E-3</v>
      </c>
      <c r="DG175" s="335">
        <f>$I175*IF($G175="Pickup", SUMIFS(NewEmisData!E:E, NewEmisData!$A:$A, "Pickup", NewEmisData!$B:$B, $A175, NewEmisData!$C:$C, $H175, NewEmisData!$D:$D, DG$2), SUMIFS(NewEmisData!E:E, NewEmisData!$A:$A, "LDV", NewEmisData!$B:$B, $A175, NewEmisData!$C:$C, $H175, NewEmisData!$D:$D, DG$2))</f>
        <v>0</v>
      </c>
      <c r="DH175" s="335">
        <f>$I175*IF($G175="Pickup", SUMIFS(NewEmisData!F:F, NewEmisData!$A:$A, "Pickup", NewEmisData!$B:$B, $A175, NewEmisData!$C:$C, $H175, NewEmisData!$D:$D, DH$2), SUMIFS(NewEmisData!F:F, NewEmisData!$A:$A, "LDV", NewEmisData!$B:$B, $A175, NewEmisData!$C:$C, $H175, NewEmisData!$D:$D, DH$2))</f>
        <v>0</v>
      </c>
      <c r="DI175" s="335">
        <f>$I175*IF($G175="Pickup", SUMIFS(NewEmisData!G:G, NewEmisData!$A:$A, "Pickup", NewEmisData!$B:$B, $A175, NewEmisData!$C:$C, $H175, NewEmisData!$D:$D, DI$2), SUMIFS(NewEmisData!G:G, NewEmisData!$A:$A, "LDV", NewEmisData!$B:$B, $A175, NewEmisData!$C:$C, $H175, NewEmisData!$D:$D, DI$2))</f>
        <v>0</v>
      </c>
      <c r="DJ175" s="335">
        <f>$I175*IF($G175="Pickup", SUMIFS(NewEmisData!H:H, NewEmisData!$A:$A, "Pickup", NewEmisData!$B:$B, $A175, NewEmisData!$C:$C, $H175, NewEmisData!$D:$D, DJ$2), SUMIFS(NewEmisData!H:H, NewEmisData!$A:$A, "LDV", NewEmisData!$B:$B, $A175, NewEmisData!$C:$C, $H175, NewEmisData!$D:$D, DJ$2))</f>
        <v>0</v>
      </c>
      <c r="DK175" s="335">
        <f>$I175*IF($G175="Pickup", SUMIFS(NewEmisData!I:I, NewEmisData!$A:$A, "Pickup", NewEmisData!$B:$B, $A175, NewEmisData!$C:$C, $H175, NewEmisData!$D:$D, DK$2), SUMIFS(NewEmisData!I:I, NewEmisData!$A:$A, "LDV", NewEmisData!$B:$B, $A175, NewEmisData!$C:$C, $H175, NewEmisData!$D:$D, DK$2))</f>
        <v>0</v>
      </c>
      <c r="DL175" s="335">
        <f>$I175*IF($G175="Pickup", SUMIFS(NewEmisData!J:J, NewEmisData!$A:$A, "Pickup", NewEmisData!$B:$B, $A175, NewEmisData!$C:$C, $H175, NewEmisData!$D:$D, DL$2), SUMIFS(NewEmisData!J:J, NewEmisData!$A:$A, "LDV", NewEmisData!$B:$B, $A175, NewEmisData!$C:$C, $H175, NewEmisData!$D:$D, DL$2))</f>
        <v>0</v>
      </c>
      <c r="DM175" s="335">
        <f>$I175*IF($G175="Pickup", SUMIFS(NewEmisData!K:K, NewEmisData!$A:$A, "Pickup", NewEmisData!$B:$B, $A175, NewEmisData!$C:$C, $H175, NewEmisData!$D:$D, DM$2), SUMIFS(NewEmisData!K:K, NewEmisData!$A:$A, "LDV", NewEmisData!$B:$B, $A175, NewEmisData!$C:$C, $H175, NewEmisData!$D:$D, DM$2))</f>
        <v>0</v>
      </c>
      <c r="DN175" s="335">
        <f>$I175*IF($G175="Pickup", SUMIFS(NewEmisData!L:L, NewEmisData!$A:$A, "Pickup", NewEmisData!$B:$B, $A175, NewEmisData!$C:$C, $H175, NewEmisData!$D:$D, DN$2), SUMIFS(NewEmisData!L:L, NewEmisData!$A:$A, "LDV", NewEmisData!$B:$B, $A175, NewEmisData!$C:$C, $H175, NewEmisData!$D:$D, DN$2))</f>
        <v>0</v>
      </c>
      <c r="DO175" s="335">
        <f>$I175*IF($G175="Pickup", SUMIFS(NewEmisData!M:M, NewEmisData!$A:$A, "Pickup", NewEmisData!$B:$B, $A175, NewEmisData!$C:$C, $H175, NewEmisData!$D:$D, DO$2), SUMIFS(NewEmisData!M:M, NewEmisData!$A:$A, "LDV", NewEmisData!$B:$B, $A175, NewEmisData!$C:$C, $H175, NewEmisData!$D:$D, DO$2))</f>
        <v>0</v>
      </c>
      <c r="DP175" s="335">
        <v>2.1093869642803405E-3</v>
      </c>
      <c r="DQ175" s="335">
        <f>$I175*IF($G175="Pickup", SUMIFS(NewEmisData!E:E, NewEmisData!$A:$A, "Pickup", NewEmisData!$B:$B, $A175, NewEmisData!$C:$C, $H175, NewEmisData!$D:$D, DQ$2), SUMIFS(NewEmisData!E:E, NewEmisData!$A:$A, "LDV", NewEmisData!$B:$B, $A175, NewEmisData!$C:$C, $H175, NewEmisData!$D:$D, DQ$2))</f>
        <v>1.9861767714788401E-2</v>
      </c>
      <c r="DR175" s="335">
        <f>$I175*IF($G175="Pickup", SUMIFS(NewEmisData!F:F, NewEmisData!$A:$A, "Pickup", NewEmisData!$B:$B, $A175, NewEmisData!$C:$C, $H175, NewEmisData!$D:$D, DR$2), SUMIFS(NewEmisData!F:F, NewEmisData!$A:$A, "LDV", NewEmisData!$B:$B, $A175, NewEmisData!$C:$C, $H175, NewEmisData!$D:$D, DR$2))</f>
        <v>1.6826002646991401E-2</v>
      </c>
      <c r="DS175" s="335">
        <f>$I175*IF($G175="Pickup", SUMIFS(NewEmisData!G:G, NewEmisData!$A:$A, "Pickup", NewEmisData!$B:$B, $A175, NewEmisData!$C:$C, $H175, NewEmisData!$D:$D, DS$2), SUMIFS(NewEmisData!G:G, NewEmisData!$A:$A, "LDV", NewEmisData!$B:$B, $A175, NewEmisData!$C:$C, $H175, NewEmisData!$D:$D, DS$2))</f>
        <v>1.4540062445343701E-2</v>
      </c>
      <c r="DT175" s="335">
        <f>$I175*IF($G175="Pickup", SUMIFS(NewEmisData!H:H, NewEmisData!$A:$A, "Pickup", NewEmisData!$B:$B, $A175, NewEmisData!$C:$C, $H175, NewEmisData!$D:$D, DT$2), SUMIFS(NewEmisData!H:H, NewEmisData!$A:$A, "LDV", NewEmisData!$B:$B, $A175, NewEmisData!$C:$C, $H175, NewEmisData!$D:$D, DT$2))</f>
        <v>1.0889127855739599E-2</v>
      </c>
      <c r="DU175" s="335">
        <f>$I175*IF($G175="Pickup", SUMIFS(NewEmisData!I:I, NewEmisData!$A:$A, "Pickup", NewEmisData!$B:$B, $A175, NewEmisData!$C:$C, $H175, NewEmisData!$D:$D, DU$2), SUMIFS(NewEmisData!I:I, NewEmisData!$A:$A, "LDV", NewEmisData!$B:$B, $A175, NewEmisData!$C:$C, $H175, NewEmisData!$D:$D, DU$2))</f>
        <v>9.2771581803737097E-3</v>
      </c>
      <c r="DV175" s="335">
        <f>$I175*IF($G175="Pickup", SUMIFS(NewEmisData!J:J, NewEmisData!$A:$A, "Pickup", NewEmisData!$B:$B, $A175, NewEmisData!$C:$C, $H175, NewEmisData!$D:$D, DV$2), SUMIFS(NewEmisData!J:J, NewEmisData!$A:$A, "LDV", NewEmisData!$B:$B, $A175, NewEmisData!$C:$C, $H175, NewEmisData!$D:$D, DV$2))</f>
        <v>8.6157906132964604E-3</v>
      </c>
      <c r="DW175" s="335">
        <f>$I175*IF($G175="Pickup", SUMIFS(NewEmisData!K:K, NewEmisData!$A:$A, "Pickup", NewEmisData!$B:$B, $A175, NewEmisData!$C:$C, $H175, NewEmisData!$D:$D, DW$2), SUMIFS(NewEmisData!K:K, NewEmisData!$A:$A, "LDV", NewEmisData!$B:$B, $A175, NewEmisData!$C:$C, $H175, NewEmisData!$D:$D, DW$2))</f>
        <v>8.2603947841698305E-3</v>
      </c>
      <c r="DX175" s="335">
        <f>$I175*IF($G175="Pickup", SUMIFS(NewEmisData!L:L, NewEmisData!$A:$A, "Pickup", NewEmisData!$B:$B, $A175, NewEmisData!$C:$C, $H175, NewEmisData!$D:$D, DX$2), SUMIFS(NewEmisData!L:L, NewEmisData!$A:$A, "LDV", NewEmisData!$B:$B, $A175, NewEmisData!$C:$C, $H175, NewEmisData!$D:$D, DX$2))</f>
        <v>8.1602779301112108E-3</v>
      </c>
      <c r="DY175" s="335">
        <f>$I175*IF($G175="Pickup", SUMIFS(NewEmisData!M:M, NewEmisData!$A:$A, "Pickup", NewEmisData!$B:$B, $A175, NewEmisData!$C:$C, $H175, NewEmisData!$D:$D, DY$2), SUMIFS(NewEmisData!M:M, NewEmisData!$A:$A, "LDV", NewEmisData!$B:$B, $A175, NewEmisData!$C:$C, $H175, NewEmisData!$D:$D, DY$2))</f>
        <v>8.1861829277557301E-3</v>
      </c>
      <c r="DZ175" s="335">
        <v>1.0483433406910452E-2</v>
      </c>
      <c r="EA175" s="335">
        <f t="shared" si="234"/>
        <v>429.196687290726</v>
      </c>
      <c r="EB175" s="335">
        <f t="shared" si="235"/>
        <v>413.92588742451602</v>
      </c>
      <c r="EC175" s="335">
        <f t="shared" si="236"/>
        <v>357.54354908822597</v>
      </c>
      <c r="ED175" s="335">
        <f t="shared" si="237"/>
        <v>312.70443872824399</v>
      </c>
      <c r="EE175" s="335">
        <f t="shared" si="238"/>
        <v>295.131332198753</v>
      </c>
      <c r="EF175" s="335">
        <f t="shared" si="239"/>
        <v>287.00250507201002</v>
      </c>
      <c r="EG175" s="335">
        <f t="shared" si="240"/>
        <v>280.70349092905099</v>
      </c>
      <c r="EH175" s="335">
        <f t="shared" si="241"/>
        <v>278.51705728958802</v>
      </c>
      <c r="EI175" s="335">
        <f t="shared" si="242"/>
        <v>278.75188774863398</v>
      </c>
      <c r="EJ175" s="335">
        <f t="shared" si="243"/>
        <v>0.26615030329306139</v>
      </c>
      <c r="EK175" s="335">
        <f t="shared" si="244"/>
        <v>4.7739662510445001E-2</v>
      </c>
      <c r="EL175" s="335">
        <f t="shared" si="245"/>
        <v>4.0222650933890998E-2</v>
      </c>
      <c r="EM175" s="335">
        <f t="shared" si="246"/>
        <v>3.7026013334327097E-2</v>
      </c>
      <c r="EN175" s="335">
        <f t="shared" si="247"/>
        <v>3.5721368498802003E-2</v>
      </c>
      <c r="EO175" s="335">
        <f t="shared" si="248"/>
        <v>3.9556628195455697E-2</v>
      </c>
      <c r="EP175" s="335">
        <f t="shared" si="249"/>
        <v>4.0892160755087198E-2</v>
      </c>
      <c r="EQ175" s="335">
        <f t="shared" si="250"/>
        <v>3.9809174920499499E-2</v>
      </c>
      <c r="ER175" s="335">
        <f t="shared" si="251"/>
        <v>3.9117125993598102E-2</v>
      </c>
      <c r="ES175" s="335">
        <f t="shared" si="252"/>
        <v>3.9686464950090997E-2</v>
      </c>
      <c r="ET175" s="335">
        <f t="shared" si="253"/>
        <v>5.9143404970885341E-2</v>
      </c>
      <c r="EU175" s="335">
        <f t="shared" si="254"/>
        <v>4.5442372364522896E-3</v>
      </c>
      <c r="EV175" s="335">
        <f t="shared" si="255"/>
        <v>4.3825669717421E-3</v>
      </c>
      <c r="EW175" s="335">
        <f t="shared" si="256"/>
        <v>2.75316137470643E-3</v>
      </c>
      <c r="EX175" s="335">
        <f t="shared" si="257"/>
        <v>2.4078903553578401E-3</v>
      </c>
      <c r="EY175" s="335">
        <f t="shared" si="258"/>
        <v>2.27257345888271E-3</v>
      </c>
      <c r="EZ175" s="335">
        <f t="shared" si="259"/>
        <v>2.2099795405175798E-3</v>
      </c>
      <c r="FA175" s="335">
        <f t="shared" si="260"/>
        <v>2.16147670002603E-3</v>
      </c>
      <c r="FB175" s="335">
        <f t="shared" si="261"/>
        <v>2.1446401853113602E-3</v>
      </c>
      <c r="FC175" s="335">
        <f t="shared" si="262"/>
        <v>2.1464475654284099E-3</v>
      </c>
      <c r="FD175" s="335">
        <f t="shared" si="263"/>
        <v>2.5617670759243757E-3</v>
      </c>
      <c r="FE175" s="335">
        <f t="shared" si="264"/>
        <v>6.8718020723861406E-2</v>
      </c>
      <c r="FF175" s="335">
        <f t="shared" si="265"/>
        <v>6.8726817375946297E-2</v>
      </c>
      <c r="FG175" s="335">
        <f t="shared" si="266"/>
        <v>7.5053777430390503E-2</v>
      </c>
      <c r="FH175" s="335">
        <f t="shared" si="267"/>
        <v>7.4787483412829606E-2</v>
      </c>
      <c r="FI175" s="335">
        <f t="shared" si="268"/>
        <v>7.4715797469106393E-2</v>
      </c>
      <c r="FJ175" s="335">
        <f t="shared" si="269"/>
        <v>7.4683474858337304E-2</v>
      </c>
      <c r="FK175" s="335">
        <f t="shared" si="270"/>
        <v>7.4519830404688694E-2</v>
      </c>
      <c r="FL175" s="335">
        <f t="shared" si="271"/>
        <v>7.4375705674705195E-2</v>
      </c>
      <c r="FM175" s="335">
        <f t="shared" si="272"/>
        <v>7.4367996322656102E-2</v>
      </c>
      <c r="FN175" s="335">
        <f t="shared" si="273"/>
        <v>4.7785374819939178E-2</v>
      </c>
      <c r="FO175" s="335">
        <f t="shared" si="274"/>
        <v>1.04003337420696E-2</v>
      </c>
      <c r="FP175" s="335">
        <f t="shared" si="275"/>
        <v>1.04081158830562E-2</v>
      </c>
      <c r="FQ175" s="335">
        <f t="shared" si="276"/>
        <v>1.1052941096405E-2</v>
      </c>
      <c r="FR175" s="335">
        <f t="shared" si="277"/>
        <v>1.0817163462008301E-2</v>
      </c>
      <c r="FS175" s="335">
        <f t="shared" si="278"/>
        <v>1.0753769380543701E-2</v>
      </c>
      <c r="FT175" s="335">
        <f t="shared" si="279"/>
        <v>1.07252399459136E-2</v>
      </c>
      <c r="FU175" s="335">
        <f t="shared" si="280"/>
        <v>1.05804069130733E-2</v>
      </c>
      <c r="FV175" s="335">
        <f t="shared" si="281"/>
        <v>1.04530345160975E-2</v>
      </c>
      <c r="FW175" s="335">
        <f t="shared" si="282"/>
        <v>1.04461903633429E-2</v>
      </c>
      <c r="FX175" s="335">
        <f t="shared" si="283"/>
        <v>9.6257106650809981E-3</v>
      </c>
    </row>
    <row r="176" spans="1:180" x14ac:dyDescent="0.2">
      <c r="A176" s="305" t="str">
        <f>_xlfn.CONCAT(IF(LEFT(TRIM(A175),1)="*", "*R", "R"), 1+RIGHT(TRIM(A175),1))</f>
        <v>R3</v>
      </c>
      <c r="B176" s="305" t="str">
        <f t="shared" ref="B176:B179" si="320">B175</f>
        <v>TLMHE8511</v>
      </c>
      <c r="C176" s="305" t="str">
        <f t="shared" ref="C176:C179" si="321">C175</f>
        <v>TL.E85X.M.HE85.2011</v>
      </c>
      <c r="D176" s="301" t="str">
        <f t="shared" ref="D176:D179" si="322">D175</f>
        <v>bn-vmt, bn-vmt/a</v>
      </c>
      <c r="E176" s="301" t="str">
        <f t="shared" ref="E176:E179" si="323">E175</f>
        <v>TLE85X</v>
      </c>
      <c r="F176" s="301" t="str">
        <f t="shared" ref="F176:F179" si="324">F175</f>
        <v>TL</v>
      </c>
      <c r="G176" s="315" t="s">
        <v>819</v>
      </c>
      <c r="H176" s="315" t="s">
        <v>817</v>
      </c>
      <c r="I176" s="315">
        <v>1</v>
      </c>
      <c r="J176" s="315" t="str">
        <f t="shared" si="284"/>
        <v>Minivan-E85</v>
      </c>
      <c r="K176" s="335">
        <f>$I176*IF($G176="Pickup", SUMIFS(NewEmisData!E:E, NewEmisData!$A:$A, "Pickup", NewEmisData!$B:$B, $A176, NewEmisData!$C:$C, $H176, NewEmisData!$D:$D, K$2), SUMIFS(NewEmisData!E:E, NewEmisData!$A:$A, "LDV", NewEmisData!$B:$B, $A176, NewEmisData!$C:$C, $H176, NewEmisData!$D:$D, K$2))</f>
        <v>394.83751183448101</v>
      </c>
      <c r="L176" s="335">
        <f>$I176*IF($G176="Pickup", SUMIFS(NewEmisData!F:F, NewEmisData!$A:$A, "Pickup", NewEmisData!$B:$B, $A176, NewEmisData!$C:$C, $H176, NewEmisData!$D:$D, L$2), SUMIFS(NewEmisData!F:F, NewEmisData!$A:$A, "LDV", NewEmisData!$B:$B, $A176, NewEmisData!$C:$C, $H176, NewEmisData!$D:$D, L$2))</f>
        <v>382.24571125104399</v>
      </c>
      <c r="M176" s="335">
        <f>$I176*IF($G176="Pickup", SUMIFS(NewEmisData!G:G, NewEmisData!$A:$A, "Pickup", NewEmisData!$B:$B, $A176, NewEmisData!$C:$C, $H176, NewEmisData!$D:$D, M$2), SUMIFS(NewEmisData!G:G, NewEmisData!$A:$A, "LDV", NewEmisData!$B:$B, $A176, NewEmisData!$C:$C, $H176, NewEmisData!$D:$D, M$2))</f>
        <v>311.20898804842699</v>
      </c>
      <c r="N176" s="335">
        <f>$I176*IF($G176="Pickup", SUMIFS(NewEmisData!H:H, NewEmisData!$A:$A, "Pickup", NewEmisData!$B:$B, $A176, NewEmisData!$C:$C, $H176, NewEmisData!$D:$D, N$2), SUMIFS(NewEmisData!H:H, NewEmisData!$A:$A, "LDV", NewEmisData!$B:$B, $A176, NewEmisData!$C:$C, $H176, NewEmisData!$D:$D, N$2))</f>
        <v>272.03741746452602</v>
      </c>
      <c r="O176" s="335">
        <f>$I176*IF($G176="Pickup", SUMIFS(NewEmisData!I:I, NewEmisData!$A:$A, "Pickup", NewEmisData!$B:$B, $A176, NewEmisData!$C:$C, $H176, NewEmisData!$D:$D, O$2), SUMIFS(NewEmisData!I:I, NewEmisData!$A:$A, "LDV", NewEmisData!$B:$B, $A176, NewEmisData!$C:$C, $H176, NewEmisData!$D:$D, O$2))</f>
        <v>256.63322215887302</v>
      </c>
      <c r="P176" s="335">
        <f>$I176*IF($G176="Pickup", SUMIFS(NewEmisData!J:J, NewEmisData!$A:$A, "Pickup", NewEmisData!$B:$B, $A176, NewEmisData!$C:$C, $H176, NewEmisData!$D:$D, P$2), SUMIFS(NewEmisData!J:J, NewEmisData!$A:$A, "LDV", NewEmisData!$B:$B, $A176, NewEmisData!$C:$C, $H176, NewEmisData!$D:$D, P$2))</f>
        <v>249.47351911251101</v>
      </c>
      <c r="Q176" s="335">
        <f>$I176*IF($G176="Pickup", SUMIFS(NewEmisData!K:K, NewEmisData!$A:$A, "Pickup", NewEmisData!$B:$B, $A176, NewEmisData!$C:$C, $H176, NewEmisData!$D:$D, Q$2), SUMIFS(NewEmisData!K:K, NewEmisData!$A:$A, "LDV", NewEmisData!$B:$B, $A176, NewEmisData!$C:$C, $H176, NewEmisData!$D:$D, Q$2))</f>
        <v>243.947047715764</v>
      </c>
      <c r="R176" s="335">
        <f>$I176*IF($G176="Pickup", SUMIFS(NewEmisData!L:L, NewEmisData!$A:$A, "Pickup", NewEmisData!$B:$B, $A176, NewEmisData!$C:$C, $H176, NewEmisData!$D:$D, R$2), SUMIFS(NewEmisData!L:L, NewEmisData!$A:$A, "LDV", NewEmisData!$B:$B, $A176, NewEmisData!$C:$C, $H176, NewEmisData!$D:$D, R$2))</f>
        <v>242.03087756441701</v>
      </c>
      <c r="S176" s="335">
        <f>$I176*IF($G176="Pickup", SUMIFS(NewEmisData!M:M, NewEmisData!$A:$A, "Pickup", NewEmisData!$B:$B, $A176, NewEmisData!$C:$C, $H176, NewEmisData!$D:$D, S$2), SUMIFS(NewEmisData!M:M, NewEmisData!$A:$A, "LDV", NewEmisData!$B:$B, $A176, NewEmisData!$C:$C, $H176, NewEmisData!$D:$D, S$2))</f>
        <v>242.21948488777301</v>
      </c>
      <c r="T176" s="335">
        <v>0.26615030329306139</v>
      </c>
      <c r="U176" s="335">
        <f>$I176*IF($G176="Pickup", SUMIFS(NewEmisData!E:E, NewEmisData!$A:$A, "Pickup", NewEmisData!$B:$B, $A176, NewEmisData!$C:$C, $H176, NewEmisData!$D:$D, U$2), SUMIFS(NewEmisData!E:E, NewEmisData!$A:$A, "LDV", NewEmisData!$B:$B, $A176, NewEmisData!$C:$C, $H176, NewEmisData!$D:$D, U$2))</f>
        <v>4.1722988994872201E-2</v>
      </c>
      <c r="V176" s="335">
        <f>$I176*IF($G176="Pickup", SUMIFS(NewEmisData!F:F, NewEmisData!$A:$A, "Pickup", NewEmisData!$B:$B, $A176, NewEmisData!$C:$C, $H176, NewEmisData!$D:$D, V$2), SUMIFS(NewEmisData!F:F, NewEmisData!$A:$A, "LDV", NewEmisData!$B:$B, $A176, NewEmisData!$C:$C, $H176, NewEmisData!$D:$D, V$2))</f>
        <v>3.46409702122705E-2</v>
      </c>
      <c r="W176" s="335">
        <f>$I176*IF($G176="Pickup", SUMIFS(NewEmisData!G:G, NewEmisData!$A:$A, "Pickup", NewEmisData!$B:$B, $A176, NewEmisData!$C:$C, $H176, NewEmisData!$D:$D, W$2), SUMIFS(NewEmisData!G:G, NewEmisData!$A:$A, "LDV", NewEmisData!$B:$B, $A176, NewEmisData!$C:$C, $H176, NewEmisData!$D:$D, W$2))</f>
        <v>3.2406542165289903E-2</v>
      </c>
      <c r="X176" s="335">
        <f>$I176*IF($G176="Pickup", SUMIFS(NewEmisData!H:H, NewEmisData!$A:$A, "Pickup", NewEmisData!$B:$B, $A176, NewEmisData!$C:$C, $H176, NewEmisData!$D:$D, X$2), SUMIFS(NewEmisData!H:H, NewEmisData!$A:$A, "LDV", NewEmisData!$B:$B, $A176, NewEmisData!$C:$C, $H176, NewEmisData!$D:$D, X$2))</f>
        <v>3.0987315768082901E-2</v>
      </c>
      <c r="Y176" s="335">
        <f>$I176*IF($G176="Pickup", SUMIFS(NewEmisData!I:I, NewEmisData!$A:$A, "Pickup", NewEmisData!$B:$B, $A176, NewEmisData!$C:$C, $H176, NewEmisData!$D:$D, Y$2), SUMIFS(NewEmisData!I:I, NewEmisData!$A:$A, "LDV", NewEmisData!$B:$B, $A176, NewEmisData!$C:$C, $H176, NewEmisData!$D:$D, Y$2))</f>
        <v>3.42812868295745E-2</v>
      </c>
      <c r="Z176" s="335">
        <f>$I176*IF($G176="Pickup", SUMIFS(NewEmisData!J:J, NewEmisData!$A:$A, "Pickup", NewEmisData!$B:$B, $A176, NewEmisData!$C:$C, $H176, NewEmisData!$D:$D, Z$2), SUMIFS(NewEmisData!J:J, NewEmisData!$A:$A, "LDV", NewEmisData!$B:$B, $A176, NewEmisData!$C:$C, $H176, NewEmisData!$D:$D, Z$2))</f>
        <v>3.5241041104630097E-2</v>
      </c>
      <c r="AA176" s="335">
        <f>$I176*IF($G176="Pickup", SUMIFS(NewEmisData!K:K, NewEmisData!$A:$A, "Pickup", NewEmisData!$B:$B, $A176, NewEmisData!$C:$C, $H176, NewEmisData!$D:$D, AA$2), SUMIFS(NewEmisData!K:K, NewEmisData!$A:$A, "LDV", NewEmisData!$B:$B, $A176, NewEmisData!$C:$C, $H176, NewEmisData!$D:$D, AA$2))</f>
        <v>3.4104926459791303E-2</v>
      </c>
      <c r="AB176" s="335">
        <f>$I176*IF($G176="Pickup", SUMIFS(NewEmisData!L:L, NewEmisData!$A:$A, "Pickup", NewEmisData!$B:$B, $A176, NewEmisData!$C:$C, $H176, NewEmisData!$D:$D, AB$2), SUMIFS(NewEmisData!L:L, NewEmisData!$A:$A, "LDV", NewEmisData!$B:$B, $A176, NewEmisData!$C:$C, $H176, NewEmisData!$D:$D, AB$2))</f>
        <v>3.3427882317031102E-2</v>
      </c>
      <c r="AC176" s="335">
        <f>$I176*IF($G176="Pickup", SUMIFS(NewEmisData!M:M, NewEmisData!$A:$A, "Pickup", NewEmisData!$B:$B, $A176, NewEmisData!$C:$C, $H176, NewEmisData!$D:$D, AC$2), SUMIFS(NewEmisData!M:M, NewEmisData!$A:$A, "LDV", NewEmisData!$B:$B, $A176, NewEmisData!$C:$C, $H176, NewEmisData!$D:$D, AC$2))</f>
        <v>3.3891475717267E-2</v>
      </c>
      <c r="AD176" s="335">
        <v>5.9143404970885341E-2</v>
      </c>
      <c r="AE176" s="335">
        <f>$I176*IF($G176="Pickup", SUMIFS(NewEmisData!E:E, NewEmisData!$A:$A, "Pickup", NewEmisData!$B:$B, $A176, NewEmisData!$C:$C, $H176, NewEmisData!$D:$D, AE$2), SUMIFS(NewEmisData!E:E, NewEmisData!$A:$A, "LDV", NewEmisData!$B:$B, $A176, NewEmisData!$C:$C, $H176, NewEmisData!$D:$D, AE$2))</f>
        <v>4.18045875613407E-3</v>
      </c>
      <c r="AF176" s="335">
        <f>$I176*IF($G176="Pickup", SUMIFS(NewEmisData!F:F, NewEmisData!$A:$A, "Pickup", NewEmisData!$B:$B, $A176, NewEmisData!$C:$C, $H176, NewEmisData!$D:$D, AF$2), SUMIFS(NewEmisData!F:F, NewEmisData!$A:$A, "LDV", NewEmisData!$B:$B, $A176, NewEmisData!$C:$C, $H176, NewEmisData!$D:$D, AF$2))</f>
        <v>4.0471378457488504E-3</v>
      </c>
      <c r="AG176" s="335">
        <f>$I176*IF($G176="Pickup", SUMIFS(NewEmisData!G:G, NewEmisData!$A:$A, "Pickup", NewEmisData!$B:$B, $A176, NewEmisData!$C:$C, $H176, NewEmisData!$D:$D, AG$2), SUMIFS(NewEmisData!G:G, NewEmisData!$A:$A, "LDV", NewEmisData!$B:$B, $A176, NewEmisData!$C:$C, $H176, NewEmisData!$D:$D, AG$2))</f>
        <v>2.3963740356682502E-3</v>
      </c>
      <c r="AH176" s="335">
        <f>$I176*IF($G176="Pickup", SUMIFS(NewEmisData!H:H, NewEmisData!$A:$A, "Pickup", NewEmisData!$B:$B, $A176, NewEmisData!$C:$C, $H176, NewEmisData!$D:$D, AH$2), SUMIFS(NewEmisData!H:H, NewEmisData!$A:$A, "LDV", NewEmisData!$B:$B, $A176, NewEmisData!$C:$C, $H176, NewEmisData!$D:$D, AH$2))</f>
        <v>2.0947461612804202E-3</v>
      </c>
      <c r="AI176" s="335">
        <f>$I176*IF($G176="Pickup", SUMIFS(NewEmisData!I:I, NewEmisData!$A:$A, "Pickup", NewEmisData!$B:$B, $A176, NewEmisData!$C:$C, $H176, NewEmisData!$D:$D, AI$2), SUMIFS(NewEmisData!I:I, NewEmisData!$A:$A, "LDV", NewEmisData!$B:$B, $A176, NewEmisData!$C:$C, $H176, NewEmisData!$D:$D, AI$2))</f>
        <v>1.9761294738190999E-3</v>
      </c>
      <c r="AJ176" s="335">
        <f>$I176*IF($G176="Pickup", SUMIFS(NewEmisData!J:J, NewEmisData!$A:$A, "Pickup", NewEmisData!$B:$B, $A176, NewEmisData!$C:$C, $H176, NewEmisData!$D:$D, AJ$2), SUMIFS(NewEmisData!J:J, NewEmisData!$A:$A, "LDV", NewEmisData!$B:$B, $A176, NewEmisData!$C:$C, $H176, NewEmisData!$D:$D, AJ$2))</f>
        <v>1.9209993079262E-3</v>
      </c>
      <c r="AK176" s="335">
        <f>$I176*IF($G176="Pickup", SUMIFS(NewEmisData!K:K, NewEmisData!$A:$A, "Pickup", NewEmisData!$B:$B, $A176, NewEmisData!$C:$C, $H176, NewEmisData!$D:$D, AK$2), SUMIFS(NewEmisData!K:K, NewEmisData!$A:$A, "LDV", NewEmisData!$B:$B, $A176, NewEmisData!$C:$C, $H176, NewEmisData!$D:$D, AK$2))</f>
        <v>1.8784446265214399E-3</v>
      </c>
      <c r="AL176" s="335">
        <f>$I176*IF($G176="Pickup", SUMIFS(NewEmisData!L:L, NewEmisData!$A:$A, "Pickup", NewEmisData!$B:$B, $A176, NewEmisData!$C:$C, $H176, NewEmisData!$D:$D, AL$2), SUMIFS(NewEmisData!L:L, NewEmisData!$A:$A, "LDV", NewEmisData!$B:$B, $A176, NewEmisData!$C:$C, $H176, NewEmisData!$D:$D, AL$2))</f>
        <v>1.8636889724050101E-3</v>
      </c>
      <c r="AM176" s="335">
        <f>$I176*IF($G176="Pickup", SUMIFS(NewEmisData!M:M, NewEmisData!$A:$A, "Pickup", NewEmisData!$B:$B, $A176, NewEmisData!$C:$C, $H176, NewEmisData!$D:$D, AM$2), SUMIFS(NewEmisData!M:M, NewEmisData!$A:$A, "LDV", NewEmisData!$B:$B, $A176, NewEmisData!$C:$C, $H176, NewEmisData!$D:$D, AM$2))</f>
        <v>1.8651401165369901E-3</v>
      </c>
      <c r="AN176" s="335">
        <v>2.5617670759243757E-3</v>
      </c>
      <c r="AO176" s="335">
        <f>$I176*IF($G176="Pickup", SUMIFS(NewEmisData!E:E, NewEmisData!$A:$A, "Pickup", NewEmisData!$B:$B, $A176, NewEmisData!$C:$C, $H176, NewEmisData!$D:$D, AO$2), SUMIFS(NewEmisData!E:E, NewEmisData!$A:$A, "LDV", NewEmisData!$B:$B, $A176, NewEmisData!$C:$C, $H176, NewEmisData!$D:$D, AO$2))</f>
        <v>5.70149509117601E-2</v>
      </c>
      <c r="AP176" s="335">
        <f>$I176*IF($G176="Pickup", SUMIFS(NewEmisData!F:F, NewEmisData!$A:$A, "Pickup", NewEmisData!$B:$B, $A176, NewEmisData!$C:$C, $H176, NewEmisData!$D:$D, AP$2), SUMIFS(NewEmisData!F:F, NewEmisData!$A:$A, "LDV", NewEmisData!$B:$B, $A176, NewEmisData!$C:$C, $H176, NewEmisData!$D:$D, AP$2))</f>
        <v>5.7021889138304603E-2</v>
      </c>
      <c r="AQ176" s="335">
        <f>$I176*IF($G176="Pickup", SUMIFS(NewEmisData!G:G, NewEmisData!$A:$A, "Pickup", NewEmisData!$B:$B, $A176, NewEmisData!$C:$C, $H176, NewEmisData!$D:$D, AQ$2), SUMIFS(NewEmisData!G:G, NewEmisData!$A:$A, "LDV", NewEmisData!$B:$B, $A176, NewEmisData!$C:$C, $H176, NewEmisData!$D:$D, AQ$2))</f>
        <v>5.7501606282491798E-2</v>
      </c>
      <c r="AR176" s="335">
        <f>$I176*IF($G176="Pickup", SUMIFS(NewEmisData!H:H, NewEmisData!$A:$A, "Pickup", NewEmisData!$B:$B, $A176, NewEmisData!$C:$C, $H176, NewEmisData!$D:$D, AR$2), SUMIFS(NewEmisData!H:H, NewEmisData!$A:$A, "LDV", NewEmisData!$B:$B, $A176, NewEmisData!$C:$C, $H176, NewEmisData!$D:$D, AR$2))</f>
        <v>5.7272335517784601E-2</v>
      </c>
      <c r="AS176" s="335">
        <f>$I176*IF($G176="Pickup", SUMIFS(NewEmisData!I:I, NewEmisData!$A:$A, "Pickup", NewEmisData!$B:$B, $A176, NewEmisData!$C:$C, $H176, NewEmisData!$D:$D, AS$2), SUMIFS(NewEmisData!I:I, NewEmisData!$A:$A, "LDV", NewEmisData!$B:$B, $A176, NewEmisData!$C:$C, $H176, NewEmisData!$D:$D, AS$2))</f>
        <v>5.7208750023327502E-2</v>
      </c>
      <c r="AT176" s="335">
        <f>$I176*IF($G176="Pickup", SUMIFS(NewEmisData!J:J, NewEmisData!$A:$A, "Pickup", NewEmisData!$B:$B, $A176, NewEmisData!$C:$C, $H176, NewEmisData!$D:$D, AT$2), SUMIFS(NewEmisData!J:J, NewEmisData!$A:$A, "LDV", NewEmisData!$B:$B, $A176, NewEmisData!$C:$C, $H176, NewEmisData!$D:$D, AT$2))</f>
        <v>5.7179082239302903E-2</v>
      </c>
      <c r="AU176" s="335">
        <f>$I176*IF($G176="Pickup", SUMIFS(NewEmisData!K:K, NewEmisData!$A:$A, "Pickup", NewEmisData!$B:$B, $A176, NewEmisData!$C:$C, $H176, NewEmisData!$D:$D, AU$2), SUMIFS(NewEmisData!K:K, NewEmisData!$A:$A, "LDV", NewEmisData!$B:$B, $A176, NewEmisData!$C:$C, $H176, NewEmisData!$D:$D, AU$2))</f>
        <v>5.7038376882496397E-2</v>
      </c>
      <c r="AV176" s="335">
        <f>$I176*IF($G176="Pickup", SUMIFS(NewEmisData!L:L, NewEmisData!$A:$A, "Pickup", NewEmisData!$B:$B, $A176, NewEmisData!$C:$C, $H176, NewEmisData!$D:$D, AV$2), SUMIFS(NewEmisData!L:L, NewEmisData!$A:$A, "LDV", NewEmisData!$B:$B, $A176, NewEmisData!$C:$C, $H176, NewEmisData!$D:$D, AV$2))</f>
        <v>5.6915696785157503E-2</v>
      </c>
      <c r="AW176" s="335">
        <f>$I176*IF($G176="Pickup", SUMIFS(NewEmisData!M:M, NewEmisData!$A:$A, "Pickup", NewEmisData!$B:$B, $A176, NewEmisData!$C:$C, $H176, NewEmisData!$D:$D, AW$2), SUMIFS(NewEmisData!M:M, NewEmisData!$A:$A, "LDV", NewEmisData!$B:$B, $A176, NewEmisData!$C:$C, $H176, NewEmisData!$D:$D, AW$2))</f>
        <v>5.6908699033520103E-2</v>
      </c>
      <c r="AX176" s="335">
        <v>4.7785374819939178E-2</v>
      </c>
      <c r="AY176" s="335">
        <f>$I176*IF($G176="Pickup", SUMIFS(NewEmisData!E:E, NewEmisData!$A:$A, "Pickup", NewEmisData!$B:$B, $A176, NewEmisData!$C:$C, $H176, NewEmisData!$D:$D, AY$2), SUMIFS(NewEmisData!E:E, NewEmisData!$A:$A, "LDV", NewEmisData!$B:$B, $A176, NewEmisData!$C:$C, $H176, NewEmisData!$D:$D, AY$2))</f>
        <v>8.7560770343190295E-3</v>
      </c>
      <c r="AZ176" s="335">
        <f>$I176*IF($G176="Pickup", SUMIFS(NewEmisData!F:F, NewEmisData!$A:$A, "Pickup", NewEmisData!$B:$B, $A176, NewEmisData!$C:$C, $H176, NewEmisData!$D:$D, AZ$2), SUMIFS(NewEmisData!F:F, NewEmisData!$A:$A, "LDV", NewEmisData!$B:$B, $A176, NewEmisData!$C:$C, $H176, NewEmisData!$D:$D, AZ$2))</f>
        <v>8.7622036543780306E-3</v>
      </c>
      <c r="BA176" s="335">
        <f>$I176*IF($G176="Pickup", SUMIFS(NewEmisData!G:G, NewEmisData!$A:$A, "Pickup", NewEmisData!$B:$B, $A176, NewEmisData!$C:$C, $H176, NewEmisData!$D:$D, BA$2), SUMIFS(NewEmisData!G:G, NewEmisData!$A:$A, "LDV", NewEmisData!$B:$B, $A176, NewEmisData!$C:$C, $H176, NewEmisData!$D:$D, BA$2))</f>
        <v>8.6304265757909393E-3</v>
      </c>
      <c r="BB176" s="335">
        <f>$I176*IF($G176="Pickup", SUMIFS(NewEmisData!H:H, NewEmisData!$A:$A, "Pickup", NewEmisData!$B:$B, $A176, NewEmisData!$C:$C, $H176, NewEmisData!$D:$D, BB$2), SUMIFS(NewEmisData!H:H, NewEmisData!$A:$A, "LDV", NewEmisData!$B:$B, $A176, NewEmisData!$C:$C, $H176, NewEmisData!$D:$D, BB$2))</f>
        <v>8.4275847239737908E-3</v>
      </c>
      <c r="BC176" s="335">
        <f>$I176*IF($G176="Pickup", SUMIFS(NewEmisData!I:I, NewEmisData!$A:$A, "Pickup", NewEmisData!$B:$B, $A176, NewEmisData!$C:$C, $H176, NewEmisData!$D:$D, BC$2), SUMIFS(NewEmisData!I:I, NewEmisData!$A:$A, "LDV", NewEmisData!$B:$B, $A176, NewEmisData!$C:$C, $H176, NewEmisData!$D:$D, BC$2))</f>
        <v>8.3714032789610707E-3</v>
      </c>
      <c r="BD176" s="335">
        <f>$I176*IF($G176="Pickup", SUMIFS(NewEmisData!J:J, NewEmisData!$A:$A, "Pickup", NewEmisData!$B:$B, $A176, NewEmisData!$C:$C, $H176, NewEmisData!$D:$D, BD$2), SUMIFS(NewEmisData!J:J, NewEmisData!$A:$A, "LDV", NewEmisData!$B:$B, $A176, NewEmisData!$C:$C, $H176, NewEmisData!$D:$D, BD$2))</f>
        <v>8.3451695612363607E-3</v>
      </c>
      <c r="BE176" s="335">
        <f>$I176*IF($G176="Pickup", SUMIFS(NewEmisData!K:K, NewEmisData!$A:$A, "Pickup", NewEmisData!$B:$B, $A176, NewEmisData!$C:$C, $H176, NewEmisData!$D:$D, BE$2), SUMIFS(NewEmisData!K:K, NewEmisData!$A:$A, "LDV", NewEmisData!$B:$B, $A176, NewEmisData!$C:$C, $H176, NewEmisData!$D:$D, BE$2))</f>
        <v>8.2207090340707199E-3</v>
      </c>
      <c r="BF176" s="335">
        <f>$I176*IF($G176="Pickup", SUMIFS(NewEmisData!L:L, NewEmisData!$A:$A, "Pickup", NewEmisData!$B:$B, $A176, NewEmisData!$C:$C, $H176, NewEmisData!$D:$D, BF$2), SUMIFS(NewEmisData!L:L, NewEmisData!$A:$A, "LDV", NewEmisData!$B:$B, $A176, NewEmisData!$C:$C, $H176, NewEmisData!$D:$D, BF$2))</f>
        <v>8.1121785136203401E-3</v>
      </c>
      <c r="BG176" s="335">
        <f>$I176*IF($G176="Pickup", SUMIFS(NewEmisData!M:M, NewEmisData!$A:$A, "Pickup", NewEmisData!$B:$B, $A176, NewEmisData!$C:$C, $H176, NewEmisData!$D:$D, BG$2), SUMIFS(NewEmisData!M:M, NewEmisData!$A:$A, "LDV", NewEmisData!$B:$B, $A176, NewEmisData!$C:$C, $H176, NewEmisData!$D:$D, BG$2))</f>
        <v>8.1060201670228992E-3</v>
      </c>
      <c r="BH176" s="335">
        <v>9.6257106650809981E-3</v>
      </c>
      <c r="BI176" s="335">
        <f>$I176*IF($G176="Pickup", SUMIFS(NewEmisData!E:E, NewEmisData!$A:$A, "Pickup", NewEmisData!$B:$B, $A176, NewEmisData!$C:$C, $H176, NewEmisData!$D:$D, BI$2), SUMIFS(NewEmisData!E:E, NewEmisData!$A:$A, "LDV", NewEmisData!$B:$B, $A176, NewEmisData!$C:$C, $H176, NewEmisData!$D:$D, BI$2))</f>
        <v>1.1106141710219199</v>
      </c>
      <c r="BJ176" s="335">
        <f>$I176*IF($G176="Pickup", SUMIFS(NewEmisData!F:F, NewEmisData!$A:$A, "Pickup", NewEmisData!$B:$B, $A176, NewEmisData!$C:$C, $H176, NewEmisData!$D:$D, BJ$2), SUMIFS(NewEmisData!F:F, NewEmisData!$A:$A, "LDV", NewEmisData!$B:$B, $A176, NewEmisData!$C:$C, $H176, NewEmisData!$D:$D, BJ$2))</f>
        <v>0.92630032120899797</v>
      </c>
      <c r="BK176" s="335">
        <f>$I176*IF($G176="Pickup", SUMIFS(NewEmisData!G:G, NewEmisData!$A:$A, "Pickup", NewEmisData!$B:$B, $A176, NewEmisData!$C:$C, $H176, NewEmisData!$D:$D, BK$2), SUMIFS(NewEmisData!G:G, NewEmisData!$A:$A, "LDV", NewEmisData!$B:$B, $A176, NewEmisData!$C:$C, $H176, NewEmisData!$D:$D, BK$2))</f>
        <v>0.70836745128844603</v>
      </c>
      <c r="BL176" s="335">
        <f>$I176*IF($G176="Pickup", SUMIFS(NewEmisData!H:H, NewEmisData!$A:$A, "Pickup", NewEmisData!$B:$B, $A176, NewEmisData!$C:$C, $H176, NewEmisData!$D:$D, BL$2), SUMIFS(NewEmisData!H:H, NewEmisData!$A:$A, "LDV", NewEmisData!$B:$B, $A176, NewEmisData!$C:$C, $H176, NewEmisData!$D:$D, BL$2))</f>
        <v>0.76035132822019802</v>
      </c>
      <c r="BM176" s="335">
        <f>$I176*IF($G176="Pickup", SUMIFS(NewEmisData!I:I, NewEmisData!$A:$A, "Pickup", NewEmisData!$B:$B, $A176, NewEmisData!$C:$C, $H176, NewEmisData!$D:$D, BM$2), SUMIFS(NewEmisData!I:I, NewEmisData!$A:$A, "LDV", NewEmisData!$B:$B, $A176, NewEmisData!$C:$C, $H176, NewEmisData!$D:$D, BM$2))</f>
        <v>0.83318246308080801</v>
      </c>
      <c r="BN176" s="335">
        <f>$I176*IF($G176="Pickup", SUMIFS(NewEmisData!J:J, NewEmisData!$A:$A, "Pickup", NewEmisData!$B:$B, $A176, NewEmisData!$C:$C, $H176, NewEmisData!$D:$D, BN$2), SUMIFS(NewEmisData!J:J, NewEmisData!$A:$A, "LDV", NewEmisData!$B:$B, $A176, NewEmisData!$C:$C, $H176, NewEmisData!$D:$D, BN$2))</f>
        <v>0.86711380928999104</v>
      </c>
      <c r="BO176" s="335">
        <f>$I176*IF($G176="Pickup", SUMIFS(NewEmisData!K:K, NewEmisData!$A:$A, "Pickup", NewEmisData!$B:$B, $A176, NewEmisData!$C:$C, $H176, NewEmisData!$D:$D, BO$2), SUMIFS(NewEmisData!K:K, NewEmisData!$A:$A, "LDV", NewEmisData!$B:$B, $A176, NewEmisData!$C:$C, $H176, NewEmisData!$D:$D, BO$2))</f>
        <v>0.85197482629105803</v>
      </c>
      <c r="BP176" s="335">
        <f>$I176*IF($G176="Pickup", SUMIFS(NewEmisData!L:L, NewEmisData!$A:$A, "Pickup", NewEmisData!$B:$B, $A176, NewEmisData!$C:$C, $H176, NewEmisData!$D:$D, BP$2), SUMIFS(NewEmisData!L:L, NewEmisData!$A:$A, "LDV", NewEmisData!$B:$B, $A176, NewEmisData!$C:$C, $H176, NewEmisData!$D:$D, BP$2))</f>
        <v>0.84004828138755605</v>
      </c>
      <c r="BQ176" s="335">
        <f>$I176*IF($G176="Pickup", SUMIFS(NewEmisData!M:M, NewEmisData!$A:$A, "Pickup", NewEmisData!$B:$B, $A176, NewEmisData!$C:$C, $H176, NewEmisData!$D:$D, BQ$2), SUMIFS(NewEmisData!M:M, NewEmisData!$A:$A, "LDV", NewEmisData!$B:$B, $A176, NewEmisData!$C:$C, $H176, NewEmisData!$D:$D, BQ$2))</f>
        <v>0.84951701993338402</v>
      </c>
      <c r="BR176" s="335">
        <v>1.4092345254837961</v>
      </c>
      <c r="BS176" s="335">
        <f>$I176*IF($G176="Pickup", SUMIFS(NewEmisData!E:E, NewEmisData!$A:$A, "Pickup", NewEmisData!$B:$B, $A176, NewEmisData!$C:$C, $H176, NewEmisData!$D:$D, BS$2), SUMIFS(NewEmisData!E:E, NewEmisData!$A:$A, "LDV", NewEmisData!$B:$B, $A176, NewEmisData!$C:$C, $H176, NewEmisData!$D:$D, BS$2))</f>
        <v>0.108307993552558</v>
      </c>
      <c r="BT176" s="335">
        <f>$I176*IF($G176="Pickup", SUMIFS(NewEmisData!F:F, NewEmisData!$A:$A, "Pickup", NewEmisData!$B:$B, $A176, NewEmisData!$C:$C, $H176, NewEmisData!$D:$D, BT$2), SUMIFS(NewEmisData!F:F, NewEmisData!$A:$A, "LDV", NewEmisData!$B:$B, $A176, NewEmisData!$C:$C, $H176, NewEmisData!$D:$D, BT$2))</f>
        <v>0.103525288595275</v>
      </c>
      <c r="BU176" s="335">
        <f>$I176*IF($G176="Pickup", SUMIFS(NewEmisData!G:G, NewEmisData!$A:$A, "Pickup", NewEmisData!$B:$B, $A176, NewEmisData!$C:$C, $H176, NewEmisData!$D:$D, BU$2), SUMIFS(NewEmisData!G:G, NewEmisData!$A:$A, "LDV", NewEmisData!$B:$B, $A176, NewEmisData!$C:$C, $H176, NewEmisData!$D:$D, BU$2))</f>
        <v>8.0340497381977904E-2</v>
      </c>
      <c r="BV176" s="335">
        <f>$I176*IF($G176="Pickup", SUMIFS(NewEmisData!H:H, NewEmisData!$A:$A, "Pickup", NewEmisData!$B:$B, $A176, NewEmisData!$C:$C, $H176, NewEmisData!$D:$D, BV$2), SUMIFS(NewEmisData!H:H, NewEmisData!$A:$A, "LDV", NewEmisData!$B:$B, $A176, NewEmisData!$C:$C, $H176, NewEmisData!$D:$D, BV$2))</f>
        <v>7.5743596158134405E-2</v>
      </c>
      <c r="BW176" s="335">
        <f>$I176*IF($G176="Pickup", SUMIFS(NewEmisData!I:I, NewEmisData!$A:$A, "Pickup", NewEmisData!$B:$B, $A176, NewEmisData!$C:$C, $H176, NewEmisData!$D:$D, BW$2), SUMIFS(NewEmisData!I:I, NewEmisData!$A:$A, "LDV", NewEmisData!$B:$B, $A176, NewEmisData!$C:$C, $H176, NewEmisData!$D:$D, BW$2))</f>
        <v>8.8655261911971206E-2</v>
      </c>
      <c r="BX176" s="335">
        <f>$I176*IF($G176="Pickup", SUMIFS(NewEmisData!J:J, NewEmisData!$A:$A, "Pickup", NewEmisData!$B:$B, $A176, NewEmisData!$C:$C, $H176, NewEmisData!$D:$D, BX$2), SUMIFS(NewEmisData!J:J, NewEmisData!$A:$A, "LDV", NewEmisData!$B:$B, $A176, NewEmisData!$C:$C, $H176, NewEmisData!$D:$D, BX$2))</f>
        <v>0.10581706956195</v>
      </c>
      <c r="BY176" s="335">
        <f>$I176*IF($G176="Pickup", SUMIFS(NewEmisData!K:K, NewEmisData!$A:$A, "Pickup", NewEmisData!$B:$B, $A176, NewEmisData!$C:$C, $H176, NewEmisData!$D:$D, BY$2), SUMIFS(NewEmisData!K:K, NewEmisData!$A:$A, "LDV", NewEmisData!$B:$B, $A176, NewEmisData!$C:$C, $H176, NewEmisData!$D:$D, BY$2))</f>
        <v>0.118820433465155</v>
      </c>
      <c r="BZ176" s="335">
        <f>$I176*IF($G176="Pickup", SUMIFS(NewEmisData!L:L, NewEmisData!$A:$A, "Pickup", NewEmisData!$B:$B, $A176, NewEmisData!$C:$C, $H176, NewEmisData!$D:$D, BZ$2), SUMIFS(NewEmisData!L:L, NewEmisData!$A:$A, "LDV", NewEmisData!$B:$B, $A176, NewEmisData!$C:$C, $H176, NewEmisData!$D:$D, BZ$2))</f>
        <v>0.123526134201004</v>
      </c>
      <c r="CA176" s="335">
        <f>$I176*IF($G176="Pickup", SUMIFS(NewEmisData!M:M, NewEmisData!$A:$A, "Pickup", NewEmisData!$B:$B, $A176, NewEmisData!$C:$C, $H176, NewEmisData!$D:$D, CA$2), SUMIFS(NewEmisData!M:M, NewEmisData!$A:$A, "LDV", NewEmisData!$B:$B, $A176, NewEmisData!$C:$C, $H176, NewEmisData!$D:$D, CA$2))</f>
        <v>0.13283469100223899</v>
      </c>
      <c r="CB176" s="335">
        <v>6.0597963453520649E-2</v>
      </c>
      <c r="CC176" s="335">
        <f>$I176*IF($G176="Pickup", SUMIFS(NewEmisData!E:E, NewEmisData!$A:$A, "Pickup", NewEmisData!$B:$B, $A176, NewEmisData!$C:$C, $H176, NewEmisData!$D:$D, CC$2), SUMIFS(NewEmisData!E:E, NewEmisData!$A:$A, "LDV", NewEmisData!$B:$B, $A176, NewEmisData!$C:$C, $H176, NewEmisData!$D:$D, CC$2))</f>
        <v>1.8079570898517701E-2</v>
      </c>
      <c r="CD176" s="335">
        <f>$I176*IF($G176="Pickup", SUMIFS(NewEmisData!F:F, NewEmisData!$A:$A, "Pickup", NewEmisData!$B:$B, $A176, NewEmisData!$C:$C, $H176, NewEmisData!$D:$D, CD$2), SUMIFS(NewEmisData!F:F, NewEmisData!$A:$A, "LDV", NewEmisData!$B:$B, $A176, NewEmisData!$C:$C, $H176, NewEmisData!$D:$D, CD$2))</f>
        <v>1.8079636999697599E-2</v>
      </c>
      <c r="CE176" s="335">
        <f>$I176*IF($G176="Pickup", SUMIFS(NewEmisData!G:G, NewEmisData!$A:$A, "Pickup", NewEmisData!$B:$B, $A176, NewEmisData!$C:$C, $H176, NewEmisData!$D:$D, CE$2), SUMIFS(NewEmisData!G:G, NewEmisData!$A:$A, "LDV", NewEmisData!$B:$B, $A176, NewEmisData!$C:$C, $H176, NewEmisData!$D:$D, CE$2))</f>
        <v>1.9655113558621502E-2</v>
      </c>
      <c r="CF176" s="335">
        <f>$I176*IF($G176="Pickup", SUMIFS(NewEmisData!H:H, NewEmisData!$A:$A, "Pickup", NewEmisData!$B:$B, $A176, NewEmisData!$C:$C, $H176, NewEmisData!$D:$D, CF$2), SUMIFS(NewEmisData!H:H, NewEmisData!$A:$A, "LDV", NewEmisData!$B:$B, $A176, NewEmisData!$C:$C, $H176, NewEmisData!$D:$D, CF$2))</f>
        <v>2.0254758568530099E-2</v>
      </c>
      <c r="CG176" s="335">
        <f>$I176*IF($G176="Pickup", SUMIFS(NewEmisData!I:I, NewEmisData!$A:$A, "Pickup", NewEmisData!$B:$B, $A176, NewEmisData!$C:$C, $H176, NewEmisData!$D:$D, CG$2), SUMIFS(NewEmisData!I:I, NewEmisData!$A:$A, "LDV", NewEmisData!$B:$B, $A176, NewEmisData!$C:$C, $H176, NewEmisData!$D:$D, CG$2))</f>
        <v>2.1970309015692E-2</v>
      </c>
      <c r="CH176" s="335">
        <f>$I176*IF($G176="Pickup", SUMIFS(NewEmisData!J:J, NewEmisData!$A:$A, "Pickup", NewEmisData!$B:$B, $A176, NewEmisData!$C:$C, $H176, NewEmisData!$D:$D, CH$2), SUMIFS(NewEmisData!J:J, NewEmisData!$A:$A, "LDV", NewEmisData!$B:$B, $A176, NewEmisData!$C:$C, $H176, NewEmisData!$D:$D, CH$2))</f>
        <v>2.2946274997103E-2</v>
      </c>
      <c r="CI176" s="335">
        <f>$I176*IF($G176="Pickup", SUMIFS(NewEmisData!K:K, NewEmisData!$A:$A, "Pickup", NewEmisData!$B:$B, $A176, NewEmisData!$C:$C, $H176, NewEmisData!$D:$D, CI$2), SUMIFS(NewEmisData!K:K, NewEmisData!$A:$A, "LDV", NewEmisData!$B:$B, $A176, NewEmisData!$C:$C, $H176, NewEmisData!$D:$D, CI$2))</f>
        <v>2.3263234119917701E-2</v>
      </c>
      <c r="CJ176" s="335">
        <f>$I176*IF($G176="Pickup", SUMIFS(NewEmisData!L:L, NewEmisData!$A:$A, "Pickup", NewEmisData!$B:$B, $A176, NewEmisData!$C:$C, $H176, NewEmisData!$D:$D, CJ$2), SUMIFS(NewEmisData!L:L, NewEmisData!$A:$A, "LDV", NewEmisData!$B:$B, $A176, NewEmisData!$C:$C, $H176, NewEmisData!$D:$D, CJ$2))</f>
        <v>2.3326088366215001E-2</v>
      </c>
      <c r="CK176" s="335">
        <f>$I176*IF($G176="Pickup", SUMIFS(NewEmisData!M:M, NewEmisData!$A:$A, "Pickup", NewEmisData!$B:$B, $A176, NewEmisData!$C:$C, $H176, NewEmisData!$D:$D, CK$2), SUMIFS(NewEmisData!M:M, NewEmisData!$A:$A, "LDV", NewEmisData!$B:$B, $A176, NewEmisData!$C:$C, $H176, NewEmisData!$D:$D, CK$2))</f>
        <v>2.33575885977713E-2</v>
      </c>
      <c r="CL176" s="335">
        <v>2.191731487598363E-2</v>
      </c>
      <c r="CM176" s="335">
        <f>$I176*IF($G176="Pickup", SUMIFS(NewEmisData!E:E, NewEmisData!$A:$A, "Pickup", NewEmisData!$B:$B, $A176, NewEmisData!$C:$C, $H176, NewEmisData!$D:$D, CM$2), SUMIFS(NewEmisData!E:E, NewEmisData!$A:$A, "LDV", NewEmisData!$B:$B, $A176, NewEmisData!$C:$C, $H176, NewEmisData!$D:$D, CM$2))</f>
        <v>4.9899929081567004E-3</v>
      </c>
      <c r="CN176" s="335">
        <f>$I176*IF($G176="Pickup", SUMIFS(NewEmisData!F:F, NewEmisData!$A:$A, "Pickup", NewEmisData!$B:$B, $A176, NewEmisData!$C:$C, $H176, NewEmisData!$D:$D, CN$2), SUMIFS(NewEmisData!F:F, NewEmisData!$A:$A, "LDV", NewEmisData!$B:$B, $A176, NewEmisData!$C:$C, $H176, NewEmisData!$D:$D, CN$2))</f>
        <v>5.1404683892156402E-3</v>
      </c>
      <c r="CO176" s="335">
        <f>$I176*IF($G176="Pickup", SUMIFS(NewEmisData!G:G, NewEmisData!$A:$A, "Pickup", NewEmisData!$B:$B, $A176, NewEmisData!$C:$C, $H176, NewEmisData!$D:$D, CO$2), SUMIFS(NewEmisData!G:G, NewEmisData!$A:$A, "LDV", NewEmisData!$B:$B, $A176, NewEmisData!$C:$C, $H176, NewEmisData!$D:$D, CO$2))</f>
        <v>5.4300814679314304E-3</v>
      </c>
      <c r="CP176" s="335">
        <f>$I176*IF($G176="Pickup", SUMIFS(NewEmisData!H:H, NewEmisData!$A:$A, "Pickup", NewEmisData!$B:$B, $A176, NewEmisData!$C:$C, $H176, NewEmisData!$D:$D, CP$2), SUMIFS(NewEmisData!H:H, NewEmisData!$A:$A, "LDV", NewEmisData!$B:$B, $A176, NewEmisData!$C:$C, $H176, NewEmisData!$D:$D, CP$2))</f>
        <v>5.56595165298921E-3</v>
      </c>
      <c r="CQ176" s="335">
        <f>$I176*IF($G176="Pickup", SUMIFS(NewEmisData!I:I, NewEmisData!$A:$A, "Pickup", NewEmisData!$B:$B, $A176, NewEmisData!$C:$C, $H176, NewEmisData!$D:$D, CQ$2), SUMIFS(NewEmisData!I:I, NewEmisData!$A:$A, "LDV", NewEmisData!$B:$B, $A176, NewEmisData!$C:$C, $H176, NewEmisData!$D:$D, CQ$2))</f>
        <v>5.7688384740272897E-3</v>
      </c>
      <c r="CR176" s="335">
        <f>$I176*IF($G176="Pickup", SUMIFS(NewEmisData!J:J, NewEmisData!$A:$A, "Pickup", NewEmisData!$B:$B, $A176, NewEmisData!$C:$C, $H176, NewEmisData!$D:$D, CR$2), SUMIFS(NewEmisData!J:J, NewEmisData!$A:$A, "LDV", NewEmisData!$B:$B, $A176, NewEmisData!$C:$C, $H176, NewEmisData!$D:$D, CR$2))</f>
        <v>5.9680796124647701E-3</v>
      </c>
      <c r="CS176" s="335">
        <f>$I176*IF($G176="Pickup", SUMIFS(NewEmisData!K:K, NewEmisData!$A:$A, "Pickup", NewEmisData!$B:$B, $A176, NewEmisData!$C:$C, $H176, NewEmisData!$D:$D, CS$2), SUMIFS(NewEmisData!K:K, NewEmisData!$A:$A, "LDV", NewEmisData!$B:$B, $A176, NewEmisData!$C:$C, $H176, NewEmisData!$D:$D, CS$2))</f>
        <v>6.0727800338873598E-3</v>
      </c>
      <c r="CT176" s="335">
        <f>$I176*IF($G176="Pickup", SUMIFS(NewEmisData!L:L, NewEmisData!$A:$A, "Pickup", NewEmisData!$B:$B, $A176, NewEmisData!$C:$C, $H176, NewEmisData!$D:$D, CT$2), SUMIFS(NewEmisData!L:L, NewEmisData!$A:$A, "LDV", NewEmisData!$B:$B, $A176, NewEmisData!$C:$C, $H176, NewEmisData!$D:$D, CT$2))</f>
        <v>6.1079950582028798E-3</v>
      </c>
      <c r="CU176" s="335">
        <f>$I176*IF($G176="Pickup", SUMIFS(NewEmisData!M:M, NewEmisData!$A:$A, "Pickup", NewEmisData!$B:$B, $A176, NewEmisData!$C:$C, $H176, NewEmisData!$D:$D, CU$2), SUMIFS(NewEmisData!M:M, NewEmisData!$A:$A, "LDV", NewEmisData!$B:$B, $A176, NewEmisData!$C:$C, $H176, NewEmisData!$D:$D, CU$2))</f>
        <v>6.1537553281445197E-3</v>
      </c>
      <c r="CV176" s="335">
        <v>6.7952138994962314E-3</v>
      </c>
      <c r="CW176" s="335">
        <v>3.2737236720533996E-3</v>
      </c>
      <c r="CX176" s="335">
        <v>2.6781003095548879E-3</v>
      </c>
      <c r="CY176" s="335">
        <v>2.1676078198661908E-3</v>
      </c>
      <c r="CZ176" s="335">
        <v>1.8280427673966254E-3</v>
      </c>
      <c r="DA176" s="335">
        <v>1.3974317339333041E-3</v>
      </c>
      <c r="DB176" s="335">
        <v>1.0983679193551715E-3</v>
      </c>
      <c r="DC176" s="335">
        <v>1.0621406649517317E-3</v>
      </c>
      <c r="DD176" s="335">
        <v>1.0419409873215341E-3</v>
      </c>
      <c r="DE176" s="335">
        <v>1.0353827915676214E-3</v>
      </c>
      <c r="DF176" s="335">
        <v>1.0353827915676214E-3</v>
      </c>
      <c r="DG176" s="335">
        <f>$I176*IF($G176="Pickup", SUMIFS(NewEmisData!E:E, NewEmisData!$A:$A, "Pickup", NewEmisData!$B:$B, $A176, NewEmisData!$C:$C, $H176, NewEmisData!$D:$D, DG$2), SUMIFS(NewEmisData!E:E, NewEmisData!$A:$A, "LDV", NewEmisData!$B:$B, $A176, NewEmisData!$C:$C, $H176, NewEmisData!$D:$D, DG$2))</f>
        <v>0</v>
      </c>
      <c r="DH176" s="335">
        <f>$I176*IF($G176="Pickup", SUMIFS(NewEmisData!F:F, NewEmisData!$A:$A, "Pickup", NewEmisData!$B:$B, $A176, NewEmisData!$C:$C, $H176, NewEmisData!$D:$D, DH$2), SUMIFS(NewEmisData!F:F, NewEmisData!$A:$A, "LDV", NewEmisData!$B:$B, $A176, NewEmisData!$C:$C, $H176, NewEmisData!$D:$D, DH$2))</f>
        <v>0</v>
      </c>
      <c r="DI176" s="335">
        <f>$I176*IF($G176="Pickup", SUMIFS(NewEmisData!G:G, NewEmisData!$A:$A, "Pickup", NewEmisData!$B:$B, $A176, NewEmisData!$C:$C, $H176, NewEmisData!$D:$D, DI$2), SUMIFS(NewEmisData!G:G, NewEmisData!$A:$A, "LDV", NewEmisData!$B:$B, $A176, NewEmisData!$C:$C, $H176, NewEmisData!$D:$D, DI$2))</f>
        <v>0</v>
      </c>
      <c r="DJ176" s="335">
        <f>$I176*IF($G176="Pickup", SUMIFS(NewEmisData!H:H, NewEmisData!$A:$A, "Pickup", NewEmisData!$B:$B, $A176, NewEmisData!$C:$C, $H176, NewEmisData!$D:$D, DJ$2), SUMIFS(NewEmisData!H:H, NewEmisData!$A:$A, "LDV", NewEmisData!$B:$B, $A176, NewEmisData!$C:$C, $H176, NewEmisData!$D:$D, DJ$2))</f>
        <v>0</v>
      </c>
      <c r="DK176" s="335">
        <f>$I176*IF($G176="Pickup", SUMIFS(NewEmisData!I:I, NewEmisData!$A:$A, "Pickup", NewEmisData!$B:$B, $A176, NewEmisData!$C:$C, $H176, NewEmisData!$D:$D, DK$2), SUMIFS(NewEmisData!I:I, NewEmisData!$A:$A, "LDV", NewEmisData!$B:$B, $A176, NewEmisData!$C:$C, $H176, NewEmisData!$D:$D, DK$2))</f>
        <v>0</v>
      </c>
      <c r="DL176" s="335">
        <f>$I176*IF($G176="Pickup", SUMIFS(NewEmisData!J:J, NewEmisData!$A:$A, "Pickup", NewEmisData!$B:$B, $A176, NewEmisData!$C:$C, $H176, NewEmisData!$D:$D, DL$2), SUMIFS(NewEmisData!J:J, NewEmisData!$A:$A, "LDV", NewEmisData!$B:$B, $A176, NewEmisData!$C:$C, $H176, NewEmisData!$D:$D, DL$2))</f>
        <v>0</v>
      </c>
      <c r="DM176" s="335">
        <f>$I176*IF($G176="Pickup", SUMIFS(NewEmisData!K:K, NewEmisData!$A:$A, "Pickup", NewEmisData!$B:$B, $A176, NewEmisData!$C:$C, $H176, NewEmisData!$D:$D, DM$2), SUMIFS(NewEmisData!K:K, NewEmisData!$A:$A, "LDV", NewEmisData!$B:$B, $A176, NewEmisData!$C:$C, $H176, NewEmisData!$D:$D, DM$2))</f>
        <v>0</v>
      </c>
      <c r="DN176" s="335">
        <f>$I176*IF($G176="Pickup", SUMIFS(NewEmisData!L:L, NewEmisData!$A:$A, "Pickup", NewEmisData!$B:$B, $A176, NewEmisData!$C:$C, $H176, NewEmisData!$D:$D, DN$2), SUMIFS(NewEmisData!L:L, NewEmisData!$A:$A, "LDV", NewEmisData!$B:$B, $A176, NewEmisData!$C:$C, $H176, NewEmisData!$D:$D, DN$2))</f>
        <v>0</v>
      </c>
      <c r="DO176" s="335">
        <f>$I176*IF($G176="Pickup", SUMIFS(NewEmisData!M:M, NewEmisData!$A:$A, "Pickup", NewEmisData!$B:$B, $A176, NewEmisData!$C:$C, $H176, NewEmisData!$D:$D, DO$2), SUMIFS(NewEmisData!M:M, NewEmisData!$A:$A, "LDV", NewEmisData!$B:$B, $A176, NewEmisData!$C:$C, $H176, NewEmisData!$D:$D, DO$2))</f>
        <v>0</v>
      </c>
      <c r="DP176" s="335">
        <v>2.1093869642803405E-3</v>
      </c>
      <c r="DQ176" s="335">
        <f>$I176*IF($G176="Pickup", SUMIFS(NewEmisData!E:E, NewEmisData!$A:$A, "Pickup", NewEmisData!$B:$B, $A176, NewEmisData!$C:$C, $H176, NewEmisData!$D:$D, DQ$2), SUMIFS(NewEmisData!E:E, NewEmisData!$A:$A, "LDV", NewEmisData!$B:$B, $A176, NewEmisData!$C:$C, $H176, NewEmisData!$D:$D, DQ$2))</f>
        <v>1.6116881071256101E-2</v>
      </c>
      <c r="DR176" s="335">
        <f>$I176*IF($G176="Pickup", SUMIFS(NewEmisData!F:F, NewEmisData!$A:$A, "Pickup", NewEmisData!$B:$B, $A176, NewEmisData!$C:$C, $H176, NewEmisData!$D:$D, DR$2), SUMIFS(NewEmisData!F:F, NewEmisData!$A:$A, "LDV", NewEmisData!$B:$B, $A176, NewEmisData!$C:$C, $H176, NewEmisData!$D:$D, DR$2))</f>
        <v>1.35414212486473E-2</v>
      </c>
      <c r="DS176" s="335">
        <f>$I176*IF($G176="Pickup", SUMIFS(NewEmisData!G:G, NewEmisData!$A:$A, "Pickup", NewEmisData!$B:$B, $A176, NewEmisData!$C:$C, $H176, NewEmisData!$D:$D, DS$2), SUMIFS(NewEmisData!G:G, NewEmisData!$A:$A, "LDV", NewEmisData!$B:$B, $A176, NewEmisData!$C:$C, $H176, NewEmisData!$D:$D, DS$2))</f>
        <v>1.1491928516569799E-2</v>
      </c>
      <c r="DT176" s="335">
        <f>$I176*IF($G176="Pickup", SUMIFS(NewEmisData!H:H, NewEmisData!$A:$A, "Pickup", NewEmisData!$B:$B, $A176, NewEmisData!$C:$C, $H176, NewEmisData!$D:$D, DT$2), SUMIFS(NewEmisData!H:H, NewEmisData!$A:$A, "LDV", NewEmisData!$B:$B, $A176, NewEmisData!$C:$C, $H176, NewEmisData!$D:$D, DT$2))</f>
        <v>8.5314259330267692E-3</v>
      </c>
      <c r="DU176" s="335">
        <f>$I176*IF($G176="Pickup", SUMIFS(NewEmisData!I:I, NewEmisData!$A:$A, "Pickup", NewEmisData!$B:$B, $A176, NewEmisData!$C:$C, $H176, NewEmisData!$D:$D, DU$2), SUMIFS(NewEmisData!I:I, NewEmisData!$A:$A, "LDV", NewEmisData!$B:$B, $A176, NewEmisData!$C:$C, $H176, NewEmisData!$D:$D, DU$2))</f>
        <v>7.2620321039548897E-3</v>
      </c>
      <c r="DV176" s="335">
        <f>$I176*IF($G176="Pickup", SUMIFS(NewEmisData!J:J, NewEmisData!$A:$A, "Pickup", NewEmisData!$B:$B, $A176, NewEmisData!$C:$C, $H176, NewEmisData!$D:$D, DV$2), SUMIFS(NewEmisData!J:J, NewEmisData!$A:$A, "LDV", NewEmisData!$B:$B, $A176, NewEmisData!$C:$C, $H176, NewEmisData!$D:$D, DV$2))</f>
        <v>6.7394080571002201E-3</v>
      </c>
      <c r="DW176" s="335">
        <f>$I176*IF($G176="Pickup", SUMIFS(NewEmisData!K:K, NewEmisData!$A:$A, "Pickup", NewEmisData!$B:$B, $A176, NewEmisData!$C:$C, $H176, NewEmisData!$D:$D, DW$2), SUMIFS(NewEmisData!K:K, NewEmisData!$A:$A, "LDV", NewEmisData!$B:$B, $A176, NewEmisData!$C:$C, $H176, NewEmisData!$D:$D, DW$2))</f>
        <v>6.4494195705351899E-3</v>
      </c>
      <c r="DX176" s="335">
        <f>$I176*IF($G176="Pickup", SUMIFS(NewEmisData!L:L, NewEmisData!$A:$A, "Pickup", NewEmisData!$B:$B, $A176, NewEmisData!$C:$C, $H176, NewEmisData!$D:$D, DX$2), SUMIFS(NewEmisData!L:L, NewEmisData!$A:$A, "LDV", NewEmisData!$B:$B, $A176, NewEmisData!$C:$C, $H176, NewEmisData!$D:$D, DX$2))</f>
        <v>6.3649236127540001E-3</v>
      </c>
      <c r="DY176" s="335">
        <f>$I176*IF($G176="Pickup", SUMIFS(NewEmisData!M:M, NewEmisData!$A:$A, "Pickup", NewEmisData!$B:$B, $A176, NewEmisData!$C:$C, $H176, NewEmisData!$D:$D, DY$2), SUMIFS(NewEmisData!M:M, NewEmisData!$A:$A, "LDV", NewEmisData!$B:$B, $A176, NewEmisData!$C:$C, $H176, NewEmisData!$D:$D, DY$2))</f>
        <v>6.3855265963559203E-3</v>
      </c>
      <c r="DZ176" s="335">
        <v>1.0483433406910452E-2</v>
      </c>
      <c r="EA176" s="335">
        <f t="shared" si="234"/>
        <v>394.83751183448101</v>
      </c>
      <c r="EB176" s="335">
        <f t="shared" si="235"/>
        <v>382.24571125104399</v>
      </c>
      <c r="EC176" s="335">
        <f t="shared" si="236"/>
        <v>311.20898804842699</v>
      </c>
      <c r="ED176" s="335">
        <f t="shared" si="237"/>
        <v>272.03741746452602</v>
      </c>
      <c r="EE176" s="335">
        <f t="shared" si="238"/>
        <v>256.63322215887302</v>
      </c>
      <c r="EF176" s="335">
        <f t="shared" si="239"/>
        <v>249.47351911251101</v>
      </c>
      <c r="EG176" s="335">
        <f t="shared" si="240"/>
        <v>243.947047715764</v>
      </c>
      <c r="EH176" s="335">
        <f t="shared" si="241"/>
        <v>242.03087756441701</v>
      </c>
      <c r="EI176" s="335">
        <f t="shared" si="242"/>
        <v>242.21948488777301</v>
      </c>
      <c r="EJ176" s="335">
        <f t="shared" si="243"/>
        <v>0.26615030329306139</v>
      </c>
      <c r="EK176" s="335">
        <f t="shared" si="244"/>
        <v>4.1722988994872201E-2</v>
      </c>
      <c r="EL176" s="335">
        <f t="shared" si="245"/>
        <v>3.46409702122705E-2</v>
      </c>
      <c r="EM176" s="335">
        <f t="shared" si="246"/>
        <v>3.2406542165289903E-2</v>
      </c>
      <c r="EN176" s="335">
        <f t="shared" si="247"/>
        <v>3.0987315768082901E-2</v>
      </c>
      <c r="EO176" s="335">
        <f t="shared" si="248"/>
        <v>3.42812868295745E-2</v>
      </c>
      <c r="EP176" s="335">
        <f t="shared" si="249"/>
        <v>3.5241041104630097E-2</v>
      </c>
      <c r="EQ176" s="335">
        <f t="shared" si="250"/>
        <v>3.4104926459791303E-2</v>
      </c>
      <c r="ER176" s="335">
        <f t="shared" si="251"/>
        <v>3.3427882317031102E-2</v>
      </c>
      <c r="ES176" s="335">
        <f t="shared" si="252"/>
        <v>3.3891475717267E-2</v>
      </c>
      <c r="ET176" s="335">
        <f t="shared" si="253"/>
        <v>5.9143404970885341E-2</v>
      </c>
      <c r="EU176" s="335">
        <f t="shared" si="254"/>
        <v>4.18045875613407E-3</v>
      </c>
      <c r="EV176" s="335">
        <f t="shared" si="255"/>
        <v>4.0471378457488504E-3</v>
      </c>
      <c r="EW176" s="335">
        <f t="shared" si="256"/>
        <v>2.3963740356682502E-3</v>
      </c>
      <c r="EX176" s="335">
        <f t="shared" si="257"/>
        <v>2.0947461612804202E-3</v>
      </c>
      <c r="EY176" s="335">
        <f t="shared" si="258"/>
        <v>1.9761294738190999E-3</v>
      </c>
      <c r="EZ176" s="335">
        <f t="shared" si="259"/>
        <v>1.9209993079262E-3</v>
      </c>
      <c r="FA176" s="335">
        <f t="shared" si="260"/>
        <v>1.8784446265214399E-3</v>
      </c>
      <c r="FB176" s="335">
        <f t="shared" si="261"/>
        <v>1.8636889724050101E-3</v>
      </c>
      <c r="FC176" s="335">
        <f t="shared" si="262"/>
        <v>1.8651401165369901E-3</v>
      </c>
      <c r="FD176" s="335">
        <f t="shared" si="263"/>
        <v>2.5617670759243757E-3</v>
      </c>
      <c r="FE176" s="335">
        <f t="shared" si="264"/>
        <v>5.70149509117601E-2</v>
      </c>
      <c r="FF176" s="335">
        <f t="shared" si="265"/>
        <v>5.7021889138304603E-2</v>
      </c>
      <c r="FG176" s="335">
        <f t="shared" si="266"/>
        <v>5.7501606282491798E-2</v>
      </c>
      <c r="FH176" s="335">
        <f t="shared" si="267"/>
        <v>5.7272335517784601E-2</v>
      </c>
      <c r="FI176" s="335">
        <f t="shared" si="268"/>
        <v>5.7208750023327502E-2</v>
      </c>
      <c r="FJ176" s="335">
        <f t="shared" si="269"/>
        <v>5.7179082239302903E-2</v>
      </c>
      <c r="FK176" s="335">
        <f t="shared" si="270"/>
        <v>5.7038376882496397E-2</v>
      </c>
      <c r="FL176" s="335">
        <f t="shared" si="271"/>
        <v>5.6915696785157503E-2</v>
      </c>
      <c r="FM176" s="335">
        <f t="shared" si="272"/>
        <v>5.6908699033520103E-2</v>
      </c>
      <c r="FN176" s="335">
        <f t="shared" si="273"/>
        <v>4.7785374819939178E-2</v>
      </c>
      <c r="FO176" s="335">
        <f t="shared" si="274"/>
        <v>8.7560770343190295E-3</v>
      </c>
      <c r="FP176" s="335">
        <f t="shared" si="275"/>
        <v>8.7622036543780306E-3</v>
      </c>
      <c r="FQ176" s="335">
        <f t="shared" si="276"/>
        <v>8.6304265757909393E-3</v>
      </c>
      <c r="FR176" s="335">
        <f t="shared" si="277"/>
        <v>8.4275847239737908E-3</v>
      </c>
      <c r="FS176" s="335">
        <f t="shared" si="278"/>
        <v>8.3714032789610707E-3</v>
      </c>
      <c r="FT176" s="335">
        <f t="shared" si="279"/>
        <v>8.3451695612363607E-3</v>
      </c>
      <c r="FU176" s="335">
        <f t="shared" si="280"/>
        <v>8.2207090340707199E-3</v>
      </c>
      <c r="FV176" s="335">
        <f t="shared" si="281"/>
        <v>8.1121785136203401E-3</v>
      </c>
      <c r="FW176" s="335">
        <f t="shared" si="282"/>
        <v>8.1060201670228992E-3</v>
      </c>
      <c r="FX176" s="335">
        <f t="shared" si="283"/>
        <v>9.6257106650809981E-3</v>
      </c>
    </row>
    <row r="177" spans="1:180" x14ac:dyDescent="0.2">
      <c r="A177" s="305" t="str">
        <f>_xlfn.CONCAT(IF(LEFT(TRIM(A176),1)="*", "*R", "R"), 1+RIGHT(TRIM(A176),1))</f>
        <v>R4</v>
      </c>
      <c r="B177" s="305" t="str">
        <f t="shared" si="320"/>
        <v>TLMHE8511</v>
      </c>
      <c r="C177" s="305" t="str">
        <f t="shared" si="321"/>
        <v>TL.E85X.M.HE85.2011</v>
      </c>
      <c r="D177" s="301" t="str">
        <f t="shared" si="322"/>
        <v>bn-vmt, bn-vmt/a</v>
      </c>
      <c r="E177" s="301" t="str">
        <f t="shared" si="323"/>
        <v>TLE85X</v>
      </c>
      <c r="F177" s="301" t="str">
        <f t="shared" si="324"/>
        <v>TL</v>
      </c>
      <c r="G177" s="315" t="s">
        <v>819</v>
      </c>
      <c r="H177" s="315" t="s">
        <v>817</v>
      </c>
      <c r="I177" s="315">
        <v>1</v>
      </c>
      <c r="J177" s="315" t="str">
        <f t="shared" si="284"/>
        <v>Minivan-E85</v>
      </c>
      <c r="K177" s="335">
        <f>$I177*IF($G177="Pickup", SUMIFS(NewEmisData!E:E, NewEmisData!$A:$A, "Pickup", NewEmisData!$B:$B, $A177, NewEmisData!$C:$C, $H177, NewEmisData!$D:$D, K$2), SUMIFS(NewEmisData!E:E, NewEmisData!$A:$A, "LDV", NewEmisData!$B:$B, $A177, NewEmisData!$C:$C, $H177, NewEmisData!$D:$D, K$2))</f>
        <v>544.06140229978803</v>
      </c>
      <c r="L177" s="335">
        <f>$I177*IF($G177="Pickup", SUMIFS(NewEmisData!F:F, NewEmisData!$A:$A, "Pickup", NewEmisData!$B:$B, $A177, NewEmisData!$C:$C, $H177, NewEmisData!$D:$D, L$2), SUMIFS(NewEmisData!F:F, NewEmisData!$A:$A, "LDV", NewEmisData!$B:$B, $A177, NewEmisData!$C:$C, $H177, NewEmisData!$D:$D, L$2))</f>
        <v>523.413327777066</v>
      </c>
      <c r="M177" s="335">
        <f>$I177*IF($G177="Pickup", SUMIFS(NewEmisData!G:G, NewEmisData!$A:$A, "Pickup", NewEmisData!$B:$B, $A177, NewEmisData!$C:$C, $H177, NewEmisData!$D:$D, M$2), SUMIFS(NewEmisData!G:G, NewEmisData!$A:$A, "LDV", NewEmisData!$B:$B, $A177, NewEmisData!$C:$C, $H177, NewEmisData!$D:$D, M$2))</f>
        <v>357.99141886123999</v>
      </c>
      <c r="N177" s="335">
        <f>$I177*IF($G177="Pickup", SUMIFS(NewEmisData!H:H, NewEmisData!$A:$A, "Pickup", NewEmisData!$B:$B, $A177, NewEmisData!$C:$C, $H177, NewEmisData!$D:$D, N$2), SUMIFS(NewEmisData!H:H, NewEmisData!$A:$A, "LDV", NewEmisData!$B:$B, $A177, NewEmisData!$C:$C, $H177, NewEmisData!$D:$D, N$2))</f>
        <v>312.66678906093301</v>
      </c>
      <c r="O177" s="335">
        <f>$I177*IF($G177="Pickup", SUMIFS(NewEmisData!I:I, NewEmisData!$A:$A, "Pickup", NewEmisData!$B:$B, $A177, NewEmisData!$C:$C, $H177, NewEmisData!$D:$D, O$2), SUMIFS(NewEmisData!I:I, NewEmisData!$A:$A, "LDV", NewEmisData!$B:$B, $A177, NewEmisData!$C:$C, $H177, NewEmisData!$D:$D, O$2))</f>
        <v>294.74575835697101</v>
      </c>
      <c r="P177" s="335">
        <f>$I177*IF($G177="Pickup", SUMIFS(NewEmisData!J:J, NewEmisData!$A:$A, "Pickup", NewEmisData!$B:$B, $A177, NewEmisData!$C:$C, $H177, NewEmisData!$D:$D, P$2), SUMIFS(NewEmisData!J:J, NewEmisData!$A:$A, "LDV", NewEmisData!$B:$B, $A177, NewEmisData!$C:$C, $H177, NewEmisData!$D:$D, P$2))</f>
        <v>286.352398145763</v>
      </c>
      <c r="Q177" s="335">
        <f>$I177*IF($G177="Pickup", SUMIFS(NewEmisData!K:K, NewEmisData!$A:$A, "Pickup", NewEmisData!$B:$B, $A177, NewEmisData!$C:$C, $H177, NewEmisData!$D:$D, Q$2), SUMIFS(NewEmisData!K:K, NewEmisData!$A:$A, "LDV", NewEmisData!$B:$B, $A177, NewEmisData!$C:$C, $H177, NewEmisData!$D:$D, Q$2))</f>
        <v>279.91384153210601</v>
      </c>
      <c r="R177" s="335">
        <f>$I177*IF($G177="Pickup", SUMIFS(NewEmisData!L:L, NewEmisData!$A:$A, "Pickup", NewEmisData!$B:$B, $A177, NewEmisData!$C:$C, $H177, NewEmisData!$D:$D, R$2), SUMIFS(NewEmisData!L:L, NewEmisData!$A:$A, "LDV", NewEmisData!$B:$B, $A177, NewEmisData!$C:$C, $H177, NewEmisData!$D:$D, R$2))</f>
        <v>277.68437233076702</v>
      </c>
      <c r="S177" s="335">
        <f>$I177*IF($G177="Pickup", SUMIFS(NewEmisData!M:M, NewEmisData!$A:$A, "Pickup", NewEmisData!$B:$B, $A177, NewEmisData!$C:$C, $H177, NewEmisData!$D:$D, S$2), SUMIFS(NewEmisData!M:M, NewEmisData!$A:$A, "LDV", NewEmisData!$B:$B, $A177, NewEmisData!$C:$C, $H177, NewEmisData!$D:$D, S$2))</f>
        <v>277.87214787868902</v>
      </c>
      <c r="T177" s="335">
        <v>0.26615030329306139</v>
      </c>
      <c r="U177" s="335">
        <f>$I177*IF($G177="Pickup", SUMIFS(NewEmisData!E:E, NewEmisData!$A:$A, "Pickup", NewEmisData!$B:$B, $A177, NewEmisData!$C:$C, $H177, NewEmisData!$D:$D, U$2), SUMIFS(NewEmisData!E:E, NewEmisData!$A:$A, "LDV", NewEmisData!$B:$B, $A177, NewEmisData!$C:$C, $H177, NewEmisData!$D:$D, U$2))</f>
        <v>4.1591145158291702E-2</v>
      </c>
      <c r="V177" s="335">
        <f>$I177*IF($G177="Pickup", SUMIFS(NewEmisData!F:F, NewEmisData!$A:$A, "Pickup", NewEmisData!$B:$B, $A177, NewEmisData!$C:$C, $H177, NewEmisData!$D:$D, V$2), SUMIFS(NewEmisData!F:F, NewEmisData!$A:$A, "LDV", NewEmisData!$B:$B, $A177, NewEmisData!$C:$C, $H177, NewEmisData!$D:$D, V$2))</f>
        <v>3.3567901229069899E-2</v>
      </c>
      <c r="W177" s="335">
        <f>$I177*IF($G177="Pickup", SUMIFS(NewEmisData!G:G, NewEmisData!$A:$A, "Pickup", NewEmisData!$B:$B, $A177, NewEmisData!$C:$C, $H177, NewEmisData!$D:$D, W$2), SUMIFS(NewEmisData!G:G, NewEmisData!$A:$A, "LDV", NewEmisData!$B:$B, $A177, NewEmisData!$C:$C, $H177, NewEmisData!$D:$D, W$2))</f>
        <v>3.10903118023543E-2</v>
      </c>
      <c r="X177" s="335">
        <f>$I177*IF($G177="Pickup", SUMIFS(NewEmisData!H:H, NewEmisData!$A:$A, "Pickup", NewEmisData!$B:$B, $A177, NewEmisData!$C:$C, $H177, NewEmisData!$D:$D, X$2), SUMIFS(NewEmisData!H:H, NewEmisData!$A:$A, "LDV", NewEmisData!$B:$B, $A177, NewEmisData!$C:$C, $H177, NewEmisData!$D:$D, X$2))</f>
        <v>2.9494448323488E-2</v>
      </c>
      <c r="Y177" s="335">
        <f>$I177*IF($G177="Pickup", SUMIFS(NewEmisData!I:I, NewEmisData!$A:$A, "Pickup", NewEmisData!$B:$B, $A177, NewEmisData!$C:$C, $H177, NewEmisData!$D:$D, Y$2), SUMIFS(NewEmisData!I:I, NewEmisData!$A:$A, "LDV", NewEmisData!$B:$B, $A177, NewEmisData!$C:$C, $H177, NewEmisData!$D:$D, Y$2))</f>
        <v>3.24157979138915E-2</v>
      </c>
      <c r="Z177" s="335">
        <f>$I177*IF($G177="Pickup", SUMIFS(NewEmisData!J:J, NewEmisData!$A:$A, "Pickup", NewEmisData!$B:$B, $A177, NewEmisData!$C:$C, $H177, NewEmisData!$D:$D, Z$2), SUMIFS(NewEmisData!J:J, NewEmisData!$A:$A, "LDV", NewEmisData!$B:$B, $A177, NewEmisData!$C:$C, $H177, NewEmisData!$D:$D, Z$2))</f>
        <v>3.3172947032470201E-2</v>
      </c>
      <c r="AA177" s="335">
        <f>$I177*IF($G177="Pickup", SUMIFS(NewEmisData!K:K, NewEmisData!$A:$A, "Pickup", NewEmisData!$B:$B, $A177, NewEmisData!$C:$C, $H177, NewEmisData!$D:$D, AA$2), SUMIFS(NewEmisData!K:K, NewEmisData!$A:$A, "LDV", NewEmisData!$B:$B, $A177, NewEmisData!$C:$C, $H177, NewEmisData!$D:$D, AA$2))</f>
        <v>3.1994284946783497E-2</v>
      </c>
      <c r="AB177" s="335">
        <f>$I177*IF($G177="Pickup", SUMIFS(NewEmisData!L:L, NewEmisData!$A:$A, "Pickup", NewEmisData!$B:$B, $A177, NewEmisData!$C:$C, $H177, NewEmisData!$D:$D, AB$2), SUMIFS(NewEmisData!L:L, NewEmisData!$A:$A, "LDV", NewEmisData!$B:$B, $A177, NewEmisData!$C:$C, $H177, NewEmisData!$D:$D, AB$2))</f>
        <v>3.1321415112152799E-2</v>
      </c>
      <c r="AC177" s="335">
        <f>$I177*IF($G177="Pickup", SUMIFS(NewEmisData!M:M, NewEmisData!$A:$A, "Pickup", NewEmisData!$B:$B, $A177, NewEmisData!$C:$C, $H177, NewEmisData!$D:$D, AC$2), SUMIFS(NewEmisData!M:M, NewEmisData!$A:$A, "LDV", NewEmisData!$B:$B, $A177, NewEmisData!$C:$C, $H177, NewEmisData!$D:$D, AC$2))</f>
        <v>3.1760554326411998E-2</v>
      </c>
      <c r="AD177" s="335">
        <v>5.9143404970885341E-2</v>
      </c>
      <c r="AE177" s="335">
        <f>$I177*IF($G177="Pickup", SUMIFS(NewEmisData!E:E, NewEmisData!$A:$A, "Pickup", NewEmisData!$B:$B, $A177, NewEmisData!$C:$C, $H177, NewEmisData!$D:$D, AE$2), SUMIFS(NewEmisData!E:E, NewEmisData!$A:$A, "LDV", NewEmisData!$B:$B, $A177, NewEmisData!$C:$C, $H177, NewEmisData!$D:$D, AE$2))</f>
        <v>5.7604083038927199E-3</v>
      </c>
      <c r="AF177" s="335">
        <f>$I177*IF($G177="Pickup", SUMIFS(NewEmisData!F:F, NewEmisData!$A:$A, "Pickup", NewEmisData!$B:$B, $A177, NewEmisData!$C:$C, $H177, NewEmisData!$D:$D, AF$2), SUMIFS(NewEmisData!F:F, NewEmisData!$A:$A, "LDV", NewEmisData!$B:$B, $A177, NewEmisData!$C:$C, $H177, NewEmisData!$D:$D, AF$2))</f>
        <v>5.5417937646853798E-3</v>
      </c>
      <c r="AG177" s="335">
        <f>$I177*IF($G177="Pickup", SUMIFS(NewEmisData!G:G, NewEmisData!$A:$A, "Pickup", NewEmisData!$B:$B, $A177, NewEmisData!$C:$C, $H177, NewEmisData!$D:$D, AG$2), SUMIFS(NewEmisData!G:G, NewEmisData!$A:$A, "LDV", NewEmisData!$B:$B, $A177, NewEmisData!$C:$C, $H177, NewEmisData!$D:$D, AG$2))</f>
        <v>2.7566082972264299E-3</v>
      </c>
      <c r="AH177" s="335">
        <f>$I177*IF($G177="Pickup", SUMIFS(NewEmisData!H:H, NewEmisData!$A:$A, "Pickup", NewEmisData!$B:$B, $A177, NewEmisData!$C:$C, $H177, NewEmisData!$D:$D, AH$2), SUMIFS(NewEmisData!H:H, NewEmisData!$A:$A, "LDV", NewEmisData!$B:$B, $A177, NewEmisData!$C:$C, $H177, NewEmisData!$D:$D, AH$2))</f>
        <v>2.4076004556077501E-3</v>
      </c>
      <c r="AI177" s="335">
        <f>$I177*IF($G177="Pickup", SUMIFS(NewEmisData!I:I, NewEmisData!$A:$A, "Pickup", NewEmisData!$B:$B, $A177, NewEmisData!$C:$C, $H177, NewEmisData!$D:$D, AI$2), SUMIFS(NewEmisData!I:I, NewEmisData!$A:$A, "LDV", NewEmisData!$B:$B, $A177, NewEmisData!$C:$C, $H177, NewEmisData!$D:$D, AI$2))</f>
        <v>2.2696033600869301E-3</v>
      </c>
      <c r="AJ177" s="335">
        <f>$I177*IF($G177="Pickup", SUMIFS(NewEmisData!J:J, NewEmisData!$A:$A, "Pickup", NewEmisData!$B:$B, $A177, NewEmisData!$C:$C, $H177, NewEmisData!$D:$D, AJ$2), SUMIFS(NewEmisData!J:J, NewEmisData!$A:$A, "LDV", NewEmisData!$B:$B, $A177, NewEmisData!$C:$C, $H177, NewEmisData!$D:$D, AJ$2))</f>
        <v>2.2049736201383199E-3</v>
      </c>
      <c r="AK177" s="335">
        <f>$I177*IF($G177="Pickup", SUMIFS(NewEmisData!K:K, NewEmisData!$A:$A, "Pickup", NewEmisData!$B:$B, $A177, NewEmisData!$C:$C, $H177, NewEmisData!$D:$D, AK$2), SUMIFS(NewEmisData!K:K, NewEmisData!$A:$A, "LDV", NewEmisData!$B:$B, $A177, NewEmisData!$C:$C, $H177, NewEmisData!$D:$D, AK$2))</f>
        <v>2.1553953660312102E-3</v>
      </c>
      <c r="AL177" s="335">
        <f>$I177*IF($G177="Pickup", SUMIFS(NewEmisData!L:L, NewEmisData!$A:$A, "Pickup", NewEmisData!$B:$B, $A177, NewEmisData!$C:$C, $H177, NewEmisData!$D:$D, AL$2), SUMIFS(NewEmisData!L:L, NewEmisData!$A:$A, "LDV", NewEmisData!$B:$B, $A177, NewEmisData!$C:$C, $H177, NewEmisData!$D:$D, AL$2))</f>
        <v>2.1382282417646901E-3</v>
      </c>
      <c r="AM177" s="335">
        <f>$I177*IF($G177="Pickup", SUMIFS(NewEmisData!M:M, NewEmisData!$A:$A, "Pickup", NewEmisData!$B:$B, $A177, NewEmisData!$C:$C, $H177, NewEmisData!$D:$D, AM$2), SUMIFS(NewEmisData!M:M, NewEmisData!$A:$A, "LDV", NewEmisData!$B:$B, $A177, NewEmisData!$C:$C, $H177, NewEmisData!$D:$D, AM$2))</f>
        <v>2.1396749034826201E-3</v>
      </c>
      <c r="AN177" s="335">
        <v>2.5617670759243757E-3</v>
      </c>
      <c r="AO177" s="335">
        <f>$I177*IF($G177="Pickup", SUMIFS(NewEmisData!E:E, NewEmisData!$A:$A, "Pickup", NewEmisData!$B:$B, $A177, NewEmisData!$C:$C, $H177, NewEmisData!$D:$D, AO$2), SUMIFS(NewEmisData!E:E, NewEmisData!$A:$A, "LDV", NewEmisData!$B:$B, $A177, NewEmisData!$C:$C, $H177, NewEmisData!$D:$D, AO$2))</f>
        <v>9.5237657915846596E-2</v>
      </c>
      <c r="AP177" s="335">
        <f>$I177*IF($G177="Pickup", SUMIFS(NewEmisData!F:F, NewEmisData!$A:$A, "Pickup", NewEmisData!$B:$B, $A177, NewEmisData!$C:$C, $H177, NewEmisData!$D:$D, AP$2), SUMIFS(NewEmisData!F:F, NewEmisData!$A:$A, "LDV", NewEmisData!$B:$B, $A177, NewEmisData!$C:$C, $H177, NewEmisData!$D:$D, AP$2))</f>
        <v>9.5233803814773199E-2</v>
      </c>
      <c r="AQ177" s="335">
        <f>$I177*IF($G177="Pickup", SUMIFS(NewEmisData!G:G, NewEmisData!$A:$A, "Pickup", NewEmisData!$B:$B, $A177, NewEmisData!$C:$C, $H177, NewEmisData!$D:$D, AQ$2), SUMIFS(NewEmisData!G:G, NewEmisData!$A:$A, "LDV", NewEmisData!$B:$B, $A177, NewEmisData!$C:$C, $H177, NewEmisData!$D:$D, AQ$2))</f>
        <v>7.6274845717456005E-2</v>
      </c>
      <c r="AR177" s="335">
        <f>$I177*IF($G177="Pickup", SUMIFS(NewEmisData!H:H, NewEmisData!$A:$A, "Pickup", NewEmisData!$B:$B, $A177, NewEmisData!$C:$C, $H177, NewEmisData!$D:$D, AR$2), SUMIFS(NewEmisData!H:H, NewEmisData!$A:$A, "LDV", NewEmisData!$B:$B, $A177, NewEmisData!$C:$C, $H177, NewEmisData!$D:$D, AR$2))</f>
        <v>7.6015147426408802E-2</v>
      </c>
      <c r="AS177" s="335">
        <f>$I177*IF($G177="Pickup", SUMIFS(NewEmisData!I:I, NewEmisData!$A:$A, "Pickup", NewEmisData!$B:$B, $A177, NewEmisData!$C:$C, $H177, NewEmisData!$D:$D, AS$2), SUMIFS(NewEmisData!I:I, NewEmisData!$A:$A, "LDV", NewEmisData!$B:$B, $A177, NewEmisData!$C:$C, $H177, NewEmisData!$D:$D, AS$2))</f>
        <v>7.5941173275762303E-2</v>
      </c>
      <c r="AT177" s="335">
        <f>$I177*IF($G177="Pickup", SUMIFS(NewEmisData!J:J, NewEmisData!$A:$A, "Pickup", NewEmisData!$B:$B, $A177, NewEmisData!$C:$C, $H177, NewEmisData!$D:$D, AT$2), SUMIFS(NewEmisData!J:J, NewEmisData!$A:$A, "LDV", NewEmisData!$B:$B, $A177, NewEmisData!$C:$C, $H177, NewEmisData!$D:$D, AT$2))</f>
        <v>7.5905318392472401E-2</v>
      </c>
      <c r="AU177" s="335">
        <f>$I177*IF($G177="Pickup", SUMIFS(NewEmisData!K:K, NewEmisData!$A:$A, "Pickup", NewEmisData!$B:$B, $A177, NewEmisData!$C:$C, $H177, NewEmisData!$D:$D, AU$2), SUMIFS(NewEmisData!K:K, NewEmisData!$A:$A, "LDV", NewEmisData!$B:$B, $A177, NewEmisData!$C:$C, $H177, NewEmisData!$D:$D, AU$2))</f>
        <v>7.5746506350714102E-2</v>
      </c>
      <c r="AV177" s="335">
        <f>$I177*IF($G177="Pickup", SUMIFS(NewEmisData!L:L, NewEmisData!$A:$A, "Pickup", NewEmisData!$B:$B, $A177, NewEmisData!$C:$C, $H177, NewEmisData!$D:$D, AV$2), SUMIFS(NewEmisData!L:L, NewEmisData!$A:$A, "LDV", NewEmisData!$B:$B, $A177, NewEmisData!$C:$C, $H177, NewEmisData!$D:$D, AV$2))</f>
        <v>7.5609197138019502E-2</v>
      </c>
      <c r="AW177" s="335">
        <f>$I177*IF($G177="Pickup", SUMIFS(NewEmisData!M:M, NewEmisData!$A:$A, "Pickup", NewEmisData!$B:$B, $A177, NewEmisData!$C:$C, $H177, NewEmisData!$D:$D, AW$2), SUMIFS(NewEmisData!M:M, NewEmisData!$A:$A, "LDV", NewEmisData!$B:$B, $A177, NewEmisData!$C:$C, $H177, NewEmisData!$D:$D, AW$2))</f>
        <v>7.5600977518040596E-2</v>
      </c>
      <c r="AX177" s="335">
        <v>4.7785374819939178E-2</v>
      </c>
      <c r="AY177" s="335">
        <f>$I177*IF($G177="Pickup", SUMIFS(NewEmisData!E:E, NewEmisData!$A:$A, "Pickup", NewEmisData!$B:$B, $A177, NewEmisData!$C:$C, $H177, NewEmisData!$D:$D, AY$2), SUMIFS(NewEmisData!E:E, NewEmisData!$A:$A, "LDV", NewEmisData!$B:$B, $A177, NewEmisData!$C:$C, $H177, NewEmisData!$D:$D, AY$2))</f>
        <v>1.40169037450868E-2</v>
      </c>
      <c r="AZ177" s="335">
        <f>$I177*IF($G177="Pickup", SUMIFS(NewEmisData!F:F, NewEmisData!$A:$A, "Pickup", NewEmisData!$B:$B, $A177, NewEmisData!$C:$C, $H177, NewEmisData!$D:$D, AZ$2), SUMIFS(NewEmisData!F:F, NewEmisData!$A:$A, "LDV", NewEmisData!$B:$B, $A177, NewEmisData!$C:$C, $H177, NewEmisData!$D:$D, AZ$2))</f>
        <v>1.4013573377583501E-2</v>
      </c>
      <c r="BA177" s="335">
        <f>$I177*IF($G177="Pickup", SUMIFS(NewEmisData!G:G, NewEmisData!$A:$A, "Pickup", NewEmisData!$B:$B, $A177, NewEmisData!$C:$C, $H177, NewEmisData!$D:$D, BA$2), SUMIFS(NewEmisData!G:G, NewEmisData!$A:$A, "LDV", NewEmisData!$B:$B, $A177, NewEmisData!$C:$C, $H177, NewEmisData!$D:$D, BA$2))</f>
        <v>1.11562424125551E-2</v>
      </c>
      <c r="BB177" s="335">
        <f>$I177*IF($G177="Pickup", SUMIFS(NewEmisData!H:H, NewEmisData!$A:$A, "Pickup", NewEmisData!$B:$B, $A177, NewEmisData!$C:$C, $H177, NewEmisData!$D:$D, BB$2), SUMIFS(NewEmisData!H:H, NewEmisData!$A:$A, "LDV", NewEmisData!$B:$B, $A177, NewEmisData!$C:$C, $H177, NewEmisData!$D:$D, BB$2))</f>
        <v>1.09265188788693E-2</v>
      </c>
      <c r="BC177" s="335">
        <f>$I177*IF($G177="Pickup", SUMIFS(NewEmisData!I:I, NewEmisData!$A:$A, "Pickup", NewEmisData!$B:$B, $A177, NewEmisData!$C:$C, $H177, NewEmisData!$D:$D, BC$2), SUMIFS(NewEmisData!I:I, NewEmisData!$A:$A, "LDV", NewEmisData!$B:$B, $A177, NewEmisData!$C:$C, $H177, NewEmisData!$D:$D, BC$2))</f>
        <v>1.0861054896046199E-2</v>
      </c>
      <c r="BD177" s="335">
        <f>$I177*IF($G177="Pickup", SUMIFS(NewEmisData!J:J, NewEmisData!$A:$A, "Pickup", NewEmisData!$B:$B, $A177, NewEmisData!$C:$C, $H177, NewEmisData!$D:$D, BD$2), SUMIFS(NewEmisData!J:J, NewEmisData!$A:$A, "LDV", NewEmisData!$B:$B, $A177, NewEmisData!$C:$C, $H177, NewEmisData!$D:$D, BD$2))</f>
        <v>1.08293882777488E-2</v>
      </c>
      <c r="BE177" s="335">
        <f>$I177*IF($G177="Pickup", SUMIFS(NewEmisData!K:K, NewEmisData!$A:$A, "Pickup", NewEmisData!$B:$B, $A177, NewEmisData!$C:$C, $H177, NewEmisData!$D:$D, BE$2), SUMIFS(NewEmisData!K:K, NewEmisData!$A:$A, "LDV", NewEmisData!$B:$B, $A177, NewEmisData!$C:$C, $H177, NewEmisData!$D:$D, BE$2))</f>
        <v>1.06888930906526E-2</v>
      </c>
      <c r="BF177" s="335">
        <f>$I177*IF($G177="Pickup", SUMIFS(NewEmisData!L:L, NewEmisData!$A:$A, "Pickup", NewEmisData!$B:$B, $A177, NewEmisData!$C:$C, $H177, NewEmisData!$D:$D, BF$2), SUMIFS(NewEmisData!L:L, NewEmisData!$A:$A, "LDV", NewEmisData!$B:$B, $A177, NewEmisData!$C:$C, $H177, NewEmisData!$D:$D, BF$2))</f>
        <v>1.05674353285179E-2</v>
      </c>
      <c r="BG177" s="335">
        <f>$I177*IF($G177="Pickup", SUMIFS(NewEmisData!M:M, NewEmisData!$A:$A, "Pickup", NewEmisData!$B:$B, $A177, NewEmisData!$C:$C, $H177, NewEmisData!$D:$D, BG$2), SUMIFS(NewEmisData!M:M, NewEmisData!$A:$A, "LDV", NewEmisData!$B:$B, $A177, NewEmisData!$C:$C, $H177, NewEmisData!$D:$D, BG$2))</f>
        <v>1.05601708467511E-2</v>
      </c>
      <c r="BH177" s="335">
        <v>9.6257106650809981E-3</v>
      </c>
      <c r="BI177" s="335">
        <f>$I177*IF($G177="Pickup", SUMIFS(NewEmisData!E:E, NewEmisData!$A:$A, "Pickup", NewEmisData!$B:$B, $A177, NewEmisData!$C:$C, $H177, NewEmisData!$D:$D, BI$2), SUMIFS(NewEmisData!E:E, NewEmisData!$A:$A, "LDV", NewEmisData!$B:$B, $A177, NewEmisData!$C:$C, $H177, NewEmisData!$D:$D, BI$2))</f>
        <v>1.2691960654493</v>
      </c>
      <c r="BJ177" s="335">
        <f>$I177*IF($G177="Pickup", SUMIFS(NewEmisData!F:F, NewEmisData!$A:$A, "Pickup", NewEmisData!$B:$B, $A177, NewEmisData!$C:$C, $H177, NewEmisData!$D:$D, BJ$2), SUMIFS(NewEmisData!F:F, NewEmisData!$A:$A, "LDV", NewEmisData!$B:$B, $A177, NewEmisData!$C:$C, $H177, NewEmisData!$D:$D, BJ$2))</f>
        <v>1.0417224074664899</v>
      </c>
      <c r="BK177" s="335">
        <f>$I177*IF($G177="Pickup", SUMIFS(NewEmisData!G:G, NewEmisData!$A:$A, "Pickup", NewEmisData!$B:$B, $A177, NewEmisData!$C:$C, $H177, NewEmisData!$D:$D, BK$2), SUMIFS(NewEmisData!G:G, NewEmisData!$A:$A, "LDV", NewEmisData!$B:$B, $A177, NewEmisData!$C:$C, $H177, NewEmisData!$D:$D, BK$2))</f>
        <v>0.71990684431713603</v>
      </c>
      <c r="BL177" s="335">
        <f>$I177*IF($G177="Pickup", SUMIFS(NewEmisData!H:H, NewEmisData!$A:$A, "Pickup", NewEmisData!$B:$B, $A177, NewEmisData!$C:$C, $H177, NewEmisData!$D:$D, BL$2), SUMIFS(NewEmisData!H:H, NewEmisData!$A:$A, "LDV", NewEmisData!$B:$B, $A177, NewEmisData!$C:$C, $H177, NewEmisData!$D:$D, BL$2))</f>
        <v>0.77406938341631604</v>
      </c>
      <c r="BM177" s="335">
        <f>$I177*IF($G177="Pickup", SUMIFS(NewEmisData!I:I, NewEmisData!$A:$A, "Pickup", NewEmisData!$B:$B, $A177, NewEmisData!$C:$C, $H177, NewEmisData!$D:$D, BM$2), SUMIFS(NewEmisData!I:I, NewEmisData!$A:$A, "LDV", NewEmisData!$B:$B, $A177, NewEmisData!$C:$C, $H177, NewEmisData!$D:$D, BM$2))</f>
        <v>0.850428111115753</v>
      </c>
      <c r="BN177" s="335">
        <f>$I177*IF($G177="Pickup", SUMIFS(NewEmisData!J:J, NewEmisData!$A:$A, "Pickup", NewEmisData!$B:$B, $A177, NewEmisData!$C:$C, $H177, NewEmisData!$D:$D, BN$2), SUMIFS(NewEmisData!J:J, NewEmisData!$A:$A, "LDV", NewEmisData!$B:$B, $A177, NewEmisData!$C:$C, $H177, NewEmisData!$D:$D, BN$2))</f>
        <v>0.88398432246613101</v>
      </c>
      <c r="BO177" s="335">
        <f>$I177*IF($G177="Pickup", SUMIFS(NewEmisData!K:K, NewEmisData!$A:$A, "Pickup", NewEmisData!$B:$B, $A177, NewEmisData!$C:$C, $H177, NewEmisData!$D:$D, BO$2), SUMIFS(NewEmisData!K:K, NewEmisData!$A:$A, "LDV", NewEmisData!$B:$B, $A177, NewEmisData!$C:$C, $H177, NewEmisData!$D:$D, BO$2))</f>
        <v>0.86746558005476404</v>
      </c>
      <c r="BP177" s="335">
        <f>$I177*IF($G177="Pickup", SUMIFS(NewEmisData!L:L, NewEmisData!$A:$A, "Pickup", NewEmisData!$B:$B, $A177, NewEmisData!$C:$C, $H177, NewEmisData!$D:$D, BP$2), SUMIFS(NewEmisData!L:L, NewEmisData!$A:$A, "LDV", NewEmisData!$B:$B, $A177, NewEmisData!$C:$C, $H177, NewEmisData!$D:$D, BP$2))</f>
        <v>0.85493079785318604</v>
      </c>
      <c r="BQ177" s="335">
        <f>$I177*IF($G177="Pickup", SUMIFS(NewEmisData!M:M, NewEmisData!$A:$A, "Pickup", NewEmisData!$B:$B, $A177, NewEmisData!$C:$C, $H177, NewEmisData!$D:$D, BQ$2), SUMIFS(NewEmisData!M:M, NewEmisData!$A:$A, "LDV", NewEmisData!$B:$B, $A177, NewEmisData!$C:$C, $H177, NewEmisData!$D:$D, BQ$2))</f>
        <v>0.86425549081219399</v>
      </c>
      <c r="BR177" s="335">
        <v>1.4092345254837961</v>
      </c>
      <c r="BS177" s="335">
        <f>$I177*IF($G177="Pickup", SUMIFS(NewEmisData!E:E, NewEmisData!$A:$A, "Pickup", NewEmisData!$B:$B, $A177, NewEmisData!$C:$C, $H177, NewEmisData!$D:$D, BS$2), SUMIFS(NewEmisData!E:E, NewEmisData!$A:$A, "LDV", NewEmisData!$B:$B, $A177, NewEmisData!$C:$C, $H177, NewEmisData!$D:$D, BS$2))</f>
        <v>0.12595175891714899</v>
      </c>
      <c r="BT177" s="335">
        <f>$I177*IF($G177="Pickup", SUMIFS(NewEmisData!F:F, NewEmisData!$A:$A, "Pickup", NewEmisData!$B:$B, $A177, NewEmisData!$C:$C, $H177, NewEmisData!$D:$D, BT$2), SUMIFS(NewEmisData!F:F, NewEmisData!$A:$A, "LDV", NewEmisData!$B:$B, $A177, NewEmisData!$C:$C, $H177, NewEmisData!$D:$D, BT$2))</f>
        <v>0.117078419912489</v>
      </c>
      <c r="BU177" s="335">
        <f>$I177*IF($G177="Pickup", SUMIFS(NewEmisData!G:G, NewEmisData!$A:$A, "Pickup", NewEmisData!$B:$B, $A177, NewEmisData!$C:$C, $H177, NewEmisData!$D:$D, BU$2), SUMIFS(NewEmisData!G:G, NewEmisData!$A:$A, "LDV", NewEmisData!$B:$B, $A177, NewEmisData!$C:$C, $H177, NewEmisData!$D:$D, BU$2))</f>
        <v>8.2694195367886997E-2</v>
      </c>
      <c r="BV177" s="335">
        <f>$I177*IF($G177="Pickup", SUMIFS(NewEmisData!H:H, NewEmisData!$A:$A, "Pickup", NewEmisData!$B:$B, $A177, NewEmisData!$C:$C, $H177, NewEmisData!$D:$D, BV$2), SUMIFS(NewEmisData!H:H, NewEmisData!$A:$A, "LDV", NewEmisData!$B:$B, $A177, NewEmisData!$C:$C, $H177, NewEmisData!$D:$D, BV$2))</f>
        <v>7.8253057541772197E-2</v>
      </c>
      <c r="BW177" s="335">
        <f>$I177*IF($G177="Pickup", SUMIFS(NewEmisData!I:I, NewEmisData!$A:$A, "Pickup", NewEmisData!$B:$B, $A177, NewEmisData!$C:$C, $H177, NewEmisData!$D:$D, BW$2), SUMIFS(NewEmisData!I:I, NewEmisData!$A:$A, "LDV", NewEmisData!$B:$B, $A177, NewEmisData!$C:$C, $H177, NewEmisData!$D:$D, BW$2))</f>
        <v>9.1630190121546704E-2</v>
      </c>
      <c r="BX177" s="335">
        <f>$I177*IF($G177="Pickup", SUMIFS(NewEmisData!J:J, NewEmisData!$A:$A, "Pickup", NewEmisData!$B:$B, $A177, NewEmisData!$C:$C, $H177, NewEmisData!$D:$D, BX$2), SUMIFS(NewEmisData!J:J, NewEmisData!$A:$A, "LDV", NewEmisData!$B:$B, $A177, NewEmisData!$C:$C, $H177, NewEmisData!$D:$D, BX$2))</f>
        <v>0.11005344876291601</v>
      </c>
      <c r="BY177" s="335">
        <f>$I177*IF($G177="Pickup", SUMIFS(NewEmisData!K:K, NewEmisData!$A:$A, "Pickup", NewEmisData!$B:$B, $A177, NewEmisData!$C:$C, $H177, NewEmisData!$D:$D, BY$2), SUMIFS(NewEmisData!K:K, NewEmisData!$A:$A, "LDV", NewEmisData!$B:$B, $A177, NewEmisData!$C:$C, $H177, NewEmisData!$D:$D, BY$2))</f>
        <v>0.124255361832616</v>
      </c>
      <c r="BZ177" s="335">
        <f>$I177*IF($G177="Pickup", SUMIFS(NewEmisData!L:L, NewEmisData!$A:$A, "Pickup", NewEmisData!$B:$B, $A177, NewEmisData!$C:$C, $H177, NewEmisData!$D:$D, BZ$2), SUMIFS(NewEmisData!L:L, NewEmisData!$A:$A, "LDV", NewEmisData!$B:$B, $A177, NewEmisData!$C:$C, $H177, NewEmisData!$D:$D, BZ$2))</f>
        <v>0.12937271269558401</v>
      </c>
      <c r="CA177" s="335">
        <f>$I177*IF($G177="Pickup", SUMIFS(NewEmisData!M:M, NewEmisData!$A:$A, "Pickup", NewEmisData!$B:$B, $A177, NewEmisData!$C:$C, $H177, NewEmisData!$D:$D, CA$2), SUMIFS(NewEmisData!M:M, NewEmisData!$A:$A, "LDV", NewEmisData!$B:$B, $A177, NewEmisData!$C:$C, $H177, NewEmisData!$D:$D, CA$2))</f>
        <v>0.13909439218126199</v>
      </c>
      <c r="CB177" s="335">
        <v>6.0597963453520649E-2</v>
      </c>
      <c r="CC177" s="335">
        <f>$I177*IF($G177="Pickup", SUMIFS(NewEmisData!E:E, NewEmisData!$A:$A, "Pickup", NewEmisData!$B:$B, $A177, NewEmisData!$C:$C, $H177, NewEmisData!$D:$D, CC$2), SUMIFS(NewEmisData!E:E, NewEmisData!$A:$A, "LDV", NewEmisData!$B:$B, $A177, NewEmisData!$C:$C, $H177, NewEmisData!$D:$D, CC$2))</f>
        <v>2.3959600214614001E-2</v>
      </c>
      <c r="CD177" s="335">
        <f>$I177*IF($G177="Pickup", SUMIFS(NewEmisData!F:F, NewEmisData!$A:$A, "Pickup", NewEmisData!$B:$B, $A177, NewEmisData!$C:$C, $H177, NewEmisData!$D:$D, CD$2), SUMIFS(NewEmisData!F:F, NewEmisData!$A:$A, "LDV", NewEmisData!$B:$B, $A177, NewEmisData!$C:$C, $H177, NewEmisData!$D:$D, CD$2))</f>
        <v>2.39595561203313E-2</v>
      </c>
      <c r="CE177" s="335">
        <f>$I177*IF($G177="Pickup", SUMIFS(NewEmisData!G:G, NewEmisData!$A:$A, "Pickup", NewEmisData!$B:$B, $A177, NewEmisData!$C:$C, $H177, NewEmisData!$D:$D, CE$2), SUMIFS(NewEmisData!G:G, NewEmisData!$A:$A, "LDV", NewEmisData!$B:$B, $A177, NewEmisData!$C:$C, $H177, NewEmisData!$D:$D, CE$2))</f>
        <v>2.1883978700773001E-2</v>
      </c>
      <c r="CF177" s="335">
        <f>$I177*IF($G177="Pickup", SUMIFS(NewEmisData!H:H, NewEmisData!$A:$A, "Pickup", NewEmisData!$B:$B, $A177, NewEmisData!$C:$C, $H177, NewEmisData!$D:$D, CF$2), SUMIFS(NewEmisData!H:H, NewEmisData!$A:$A, "LDV", NewEmisData!$B:$B, $A177, NewEmisData!$C:$C, $H177, NewEmisData!$D:$D, CF$2))</f>
        <v>2.25515751155465E-2</v>
      </c>
      <c r="CG177" s="335">
        <f>$I177*IF($G177="Pickup", SUMIFS(NewEmisData!I:I, NewEmisData!$A:$A, "Pickup", NewEmisData!$B:$B, $A177, NewEmisData!$C:$C, $H177, NewEmisData!$D:$D, CG$2), SUMIFS(NewEmisData!I:I, NewEmisData!$A:$A, "LDV", NewEmisData!$B:$B, $A177, NewEmisData!$C:$C, $H177, NewEmisData!$D:$D, CG$2))</f>
        <v>2.4461655004649401E-2</v>
      </c>
      <c r="CH177" s="335">
        <f>$I177*IF($G177="Pickup", SUMIFS(NewEmisData!J:J, NewEmisData!$A:$A, "Pickup", NewEmisData!$B:$B, $A177, NewEmisData!$C:$C, $H177, NewEmisData!$D:$D, CH$2), SUMIFS(NewEmisData!J:J, NewEmisData!$A:$A, "LDV", NewEmisData!$B:$B, $A177, NewEmisData!$C:$C, $H177, NewEmisData!$D:$D, CH$2))</f>
        <v>2.55482861436532E-2</v>
      </c>
      <c r="CI177" s="335">
        <f>$I177*IF($G177="Pickup", SUMIFS(NewEmisData!K:K, NewEmisData!$A:$A, "Pickup", NewEmisData!$B:$B, $A177, NewEmisData!$C:$C, $H177, NewEmisData!$D:$D, CI$2), SUMIFS(NewEmisData!K:K, NewEmisData!$A:$A, "LDV", NewEmisData!$B:$B, $A177, NewEmisData!$C:$C, $H177, NewEmisData!$D:$D, CI$2))</f>
        <v>2.5901161089235299E-2</v>
      </c>
      <c r="CJ177" s="335">
        <f>$I177*IF($G177="Pickup", SUMIFS(NewEmisData!L:L, NewEmisData!$A:$A, "Pickup", NewEmisData!$B:$B, $A177, NewEmisData!$C:$C, $H177, NewEmisData!$D:$D, CJ$2), SUMIFS(NewEmisData!L:L, NewEmisData!$A:$A, "LDV", NewEmisData!$B:$B, $A177, NewEmisData!$C:$C, $H177, NewEmisData!$D:$D, CJ$2))</f>
        <v>2.59711515976483E-2</v>
      </c>
      <c r="CK177" s="335">
        <f>$I177*IF($G177="Pickup", SUMIFS(NewEmisData!M:M, NewEmisData!$A:$A, "Pickup", NewEmisData!$B:$B, $A177, NewEmisData!$C:$C, $H177, NewEmisData!$D:$D, CK$2), SUMIFS(NewEmisData!M:M, NewEmisData!$A:$A, "LDV", NewEmisData!$B:$B, $A177, NewEmisData!$C:$C, $H177, NewEmisData!$D:$D, CK$2))</f>
        <v>2.6006232363577901E-2</v>
      </c>
      <c r="CL177" s="335">
        <v>2.191731487598363E-2</v>
      </c>
      <c r="CM177" s="335">
        <f>$I177*IF($G177="Pickup", SUMIFS(NewEmisData!E:E, NewEmisData!$A:$A, "Pickup", NewEmisData!$B:$B, $A177, NewEmisData!$C:$C, $H177, NewEmisData!$D:$D, CM$2), SUMIFS(NewEmisData!E:E, NewEmisData!$A:$A, "LDV", NewEmisData!$B:$B, $A177, NewEmisData!$C:$C, $H177, NewEmisData!$D:$D, CM$2))</f>
        <v>6.6247436710222896E-3</v>
      </c>
      <c r="CN177" s="335">
        <f>$I177*IF($G177="Pickup", SUMIFS(NewEmisData!F:F, NewEmisData!$A:$A, "Pickup", NewEmisData!$B:$B, $A177, NewEmisData!$C:$C, $H177, NewEmisData!$D:$D, CN$2), SUMIFS(NewEmisData!F:F, NewEmisData!$A:$A, "LDV", NewEmisData!$B:$B, $A177, NewEmisData!$C:$C, $H177, NewEmisData!$D:$D, CN$2))</f>
        <v>6.6281448502966099E-3</v>
      </c>
      <c r="CO177" s="335">
        <f>$I177*IF($G177="Pickup", SUMIFS(NewEmisData!G:G, NewEmisData!$A:$A, "Pickup", NewEmisData!$B:$B, $A177, NewEmisData!$C:$C, $H177, NewEmisData!$D:$D, CO$2), SUMIFS(NewEmisData!G:G, NewEmisData!$A:$A, "LDV", NewEmisData!$B:$B, $A177, NewEmisData!$C:$C, $H177, NewEmisData!$D:$D, CO$2))</f>
        <v>5.8722582728920596E-3</v>
      </c>
      <c r="CP177" s="335">
        <f>$I177*IF($G177="Pickup", SUMIFS(NewEmisData!H:H, NewEmisData!$A:$A, "Pickup", NewEmisData!$B:$B, $A177, NewEmisData!$C:$C, $H177, NewEmisData!$D:$D, CP$2), SUMIFS(NewEmisData!H:H, NewEmisData!$A:$A, "LDV", NewEmisData!$B:$B, $A177, NewEmisData!$C:$C, $H177, NewEmisData!$D:$D, CP$2))</f>
        <v>5.9987733822495001E-3</v>
      </c>
      <c r="CQ177" s="335">
        <f>$I177*IF($G177="Pickup", SUMIFS(NewEmisData!I:I, NewEmisData!$A:$A, "Pickup", NewEmisData!$B:$B, $A177, NewEmisData!$C:$C, $H177, NewEmisData!$D:$D, CQ$2), SUMIFS(NewEmisData!I:I, NewEmisData!$A:$A, "LDV", NewEmisData!$B:$B, $A177, NewEmisData!$C:$C, $H177, NewEmisData!$D:$D, CQ$2))</f>
        <v>6.1874595969005101E-3</v>
      </c>
      <c r="CR177" s="335">
        <f>$I177*IF($G177="Pickup", SUMIFS(NewEmisData!J:J, NewEmisData!$A:$A, "Pickup", NewEmisData!$B:$B, $A177, NewEmisData!$C:$C, $H177, NewEmisData!$D:$D, CR$2), SUMIFS(NewEmisData!J:J, NewEmisData!$A:$A, "LDV", NewEmisData!$B:$B, $A177, NewEmisData!$C:$C, $H177, NewEmisData!$D:$D, CR$2))</f>
        <v>6.3726817480412997E-3</v>
      </c>
      <c r="CS177" s="335">
        <f>$I177*IF($G177="Pickup", SUMIFS(NewEmisData!K:K, NewEmisData!$A:$A, "Pickup", NewEmisData!$B:$B, $A177, NewEmisData!$C:$C, $H177, NewEmisData!$D:$D, CS$2), SUMIFS(NewEmisData!K:K, NewEmisData!$A:$A, "LDV", NewEmisData!$B:$B, $A177, NewEmisData!$C:$C, $H177, NewEmisData!$D:$D, CS$2))</f>
        <v>6.4700080275717697E-3</v>
      </c>
      <c r="CT177" s="335">
        <f>$I177*IF($G177="Pickup", SUMIFS(NewEmisData!L:L, NewEmisData!$A:$A, "Pickup", NewEmisData!$B:$B, $A177, NewEmisData!$C:$C, $H177, NewEmisData!$D:$D, CT$2), SUMIFS(NewEmisData!L:L, NewEmisData!$A:$A, "LDV", NewEmisData!$B:$B, $A177, NewEmisData!$C:$C, $H177, NewEmisData!$D:$D, CT$2))</f>
        <v>6.5027598829567098E-3</v>
      </c>
      <c r="CU177" s="335">
        <f>$I177*IF($G177="Pickup", SUMIFS(NewEmisData!M:M, NewEmisData!$A:$A, "Pickup", NewEmisData!$B:$B, $A177, NewEmisData!$C:$C, $H177, NewEmisData!$D:$D, CU$2), SUMIFS(NewEmisData!M:M, NewEmisData!$A:$A, "LDV", NewEmisData!$B:$B, $A177, NewEmisData!$C:$C, $H177, NewEmisData!$D:$D, CU$2))</f>
        <v>6.5452972205059003E-3</v>
      </c>
      <c r="CV177" s="335">
        <v>6.7952138994962314E-3</v>
      </c>
      <c r="CW177" s="335">
        <v>3.2737236720533996E-3</v>
      </c>
      <c r="CX177" s="335">
        <v>2.6781003095548879E-3</v>
      </c>
      <c r="CY177" s="335">
        <v>2.1676078198661908E-3</v>
      </c>
      <c r="CZ177" s="335">
        <v>1.8280427673966254E-3</v>
      </c>
      <c r="DA177" s="335">
        <v>1.3974317339333041E-3</v>
      </c>
      <c r="DB177" s="335">
        <v>1.0983679193551715E-3</v>
      </c>
      <c r="DC177" s="335">
        <v>1.0621406649517317E-3</v>
      </c>
      <c r="DD177" s="335">
        <v>1.0419409873215341E-3</v>
      </c>
      <c r="DE177" s="335">
        <v>1.0353827915676214E-3</v>
      </c>
      <c r="DF177" s="335">
        <v>1.0353827915676214E-3</v>
      </c>
      <c r="DG177" s="335">
        <f>$I177*IF($G177="Pickup", SUMIFS(NewEmisData!E:E, NewEmisData!$A:$A, "Pickup", NewEmisData!$B:$B, $A177, NewEmisData!$C:$C, $H177, NewEmisData!$D:$D, DG$2), SUMIFS(NewEmisData!E:E, NewEmisData!$A:$A, "LDV", NewEmisData!$B:$B, $A177, NewEmisData!$C:$C, $H177, NewEmisData!$D:$D, DG$2))</f>
        <v>0</v>
      </c>
      <c r="DH177" s="335">
        <f>$I177*IF($G177="Pickup", SUMIFS(NewEmisData!F:F, NewEmisData!$A:$A, "Pickup", NewEmisData!$B:$B, $A177, NewEmisData!$C:$C, $H177, NewEmisData!$D:$D, DH$2), SUMIFS(NewEmisData!F:F, NewEmisData!$A:$A, "LDV", NewEmisData!$B:$B, $A177, NewEmisData!$C:$C, $H177, NewEmisData!$D:$D, DH$2))</f>
        <v>0</v>
      </c>
      <c r="DI177" s="335">
        <f>$I177*IF($G177="Pickup", SUMIFS(NewEmisData!G:G, NewEmisData!$A:$A, "Pickup", NewEmisData!$B:$B, $A177, NewEmisData!$C:$C, $H177, NewEmisData!$D:$D, DI$2), SUMIFS(NewEmisData!G:G, NewEmisData!$A:$A, "LDV", NewEmisData!$B:$B, $A177, NewEmisData!$C:$C, $H177, NewEmisData!$D:$D, DI$2))</f>
        <v>0</v>
      </c>
      <c r="DJ177" s="335">
        <f>$I177*IF($G177="Pickup", SUMIFS(NewEmisData!H:H, NewEmisData!$A:$A, "Pickup", NewEmisData!$B:$B, $A177, NewEmisData!$C:$C, $H177, NewEmisData!$D:$D, DJ$2), SUMIFS(NewEmisData!H:H, NewEmisData!$A:$A, "LDV", NewEmisData!$B:$B, $A177, NewEmisData!$C:$C, $H177, NewEmisData!$D:$D, DJ$2))</f>
        <v>0</v>
      </c>
      <c r="DK177" s="335">
        <f>$I177*IF($G177="Pickup", SUMIFS(NewEmisData!I:I, NewEmisData!$A:$A, "Pickup", NewEmisData!$B:$B, $A177, NewEmisData!$C:$C, $H177, NewEmisData!$D:$D, DK$2), SUMIFS(NewEmisData!I:I, NewEmisData!$A:$A, "LDV", NewEmisData!$B:$B, $A177, NewEmisData!$C:$C, $H177, NewEmisData!$D:$D, DK$2))</f>
        <v>0</v>
      </c>
      <c r="DL177" s="335">
        <f>$I177*IF($G177="Pickup", SUMIFS(NewEmisData!J:J, NewEmisData!$A:$A, "Pickup", NewEmisData!$B:$B, $A177, NewEmisData!$C:$C, $H177, NewEmisData!$D:$D, DL$2), SUMIFS(NewEmisData!J:J, NewEmisData!$A:$A, "LDV", NewEmisData!$B:$B, $A177, NewEmisData!$C:$C, $H177, NewEmisData!$D:$D, DL$2))</f>
        <v>0</v>
      </c>
      <c r="DM177" s="335">
        <f>$I177*IF($G177="Pickup", SUMIFS(NewEmisData!K:K, NewEmisData!$A:$A, "Pickup", NewEmisData!$B:$B, $A177, NewEmisData!$C:$C, $H177, NewEmisData!$D:$D, DM$2), SUMIFS(NewEmisData!K:K, NewEmisData!$A:$A, "LDV", NewEmisData!$B:$B, $A177, NewEmisData!$C:$C, $H177, NewEmisData!$D:$D, DM$2))</f>
        <v>0</v>
      </c>
      <c r="DN177" s="335">
        <f>$I177*IF($G177="Pickup", SUMIFS(NewEmisData!L:L, NewEmisData!$A:$A, "Pickup", NewEmisData!$B:$B, $A177, NewEmisData!$C:$C, $H177, NewEmisData!$D:$D, DN$2), SUMIFS(NewEmisData!L:L, NewEmisData!$A:$A, "LDV", NewEmisData!$B:$B, $A177, NewEmisData!$C:$C, $H177, NewEmisData!$D:$D, DN$2))</f>
        <v>0</v>
      </c>
      <c r="DO177" s="335">
        <f>$I177*IF($G177="Pickup", SUMIFS(NewEmisData!M:M, NewEmisData!$A:$A, "Pickup", NewEmisData!$B:$B, $A177, NewEmisData!$C:$C, $H177, NewEmisData!$D:$D, DO$2), SUMIFS(NewEmisData!M:M, NewEmisData!$A:$A, "LDV", NewEmisData!$B:$B, $A177, NewEmisData!$C:$C, $H177, NewEmisData!$D:$D, DO$2))</f>
        <v>0</v>
      </c>
      <c r="DP177" s="335">
        <v>2.1093869642803405E-3</v>
      </c>
      <c r="DQ177" s="335">
        <f>$I177*IF($G177="Pickup", SUMIFS(NewEmisData!E:E, NewEmisData!$A:$A, "Pickup", NewEmisData!$B:$B, $A177, NewEmisData!$C:$C, $H177, NewEmisData!$D:$D, DQ$2), SUMIFS(NewEmisData!E:E, NewEmisData!$A:$A, "LDV", NewEmisData!$B:$B, $A177, NewEmisData!$C:$C, $H177, NewEmisData!$D:$D, DQ$2))</f>
        <v>1.72060513456559E-2</v>
      </c>
      <c r="DR177" s="335">
        <f>$I177*IF($G177="Pickup", SUMIFS(NewEmisData!F:F, NewEmisData!$A:$A, "Pickup", NewEmisData!$B:$B, $A177, NewEmisData!$C:$C, $H177, NewEmisData!$D:$D, DR$2), SUMIFS(NewEmisData!F:F, NewEmisData!$A:$A, "LDV", NewEmisData!$B:$B, $A177, NewEmisData!$C:$C, $H177, NewEmisData!$D:$D, DR$2))</f>
        <v>1.39445975504595E-2</v>
      </c>
      <c r="DS177" s="335">
        <f>$I177*IF($G177="Pickup", SUMIFS(NewEmisData!G:G, NewEmisData!$A:$A, "Pickup", NewEmisData!$B:$B, $A177, NewEmisData!$C:$C, $H177, NewEmisData!$D:$D, DS$2), SUMIFS(NewEmisData!G:G, NewEmisData!$A:$A, "LDV", NewEmisData!$B:$B, $A177, NewEmisData!$C:$C, $H177, NewEmisData!$D:$D, DS$2))</f>
        <v>1.1545350421749499E-2</v>
      </c>
      <c r="DT177" s="335">
        <f>$I177*IF($G177="Pickup", SUMIFS(NewEmisData!H:H, NewEmisData!$A:$A, "Pickup", NewEmisData!$B:$B, $A177, NewEmisData!$C:$C, $H177, NewEmisData!$D:$D, DT$2), SUMIFS(NewEmisData!H:H, NewEmisData!$A:$A, "LDV", NewEmisData!$B:$B, $A177, NewEmisData!$C:$C, $H177, NewEmisData!$D:$D, DT$2))</f>
        <v>8.6081220221104308E-3</v>
      </c>
      <c r="DU177" s="335">
        <f>$I177*IF($G177="Pickup", SUMIFS(NewEmisData!I:I, NewEmisData!$A:$A, "Pickup", NewEmisData!$B:$B, $A177, NewEmisData!$C:$C, $H177, NewEmisData!$D:$D, DU$2), SUMIFS(NewEmisData!I:I, NewEmisData!$A:$A, "LDV", NewEmisData!$B:$B, $A177, NewEmisData!$C:$C, $H177, NewEmisData!$D:$D, DU$2))</f>
        <v>7.3358997295851396E-3</v>
      </c>
      <c r="DV177" s="335">
        <f>$I177*IF($G177="Pickup", SUMIFS(NewEmisData!J:J, NewEmisData!$A:$A, "Pickup", NewEmisData!$B:$B, $A177, NewEmisData!$C:$C, $H177, NewEmisData!$D:$D, DV$2), SUMIFS(NewEmisData!J:J, NewEmisData!$A:$A, "LDV", NewEmisData!$B:$B, $A177, NewEmisData!$C:$C, $H177, NewEmisData!$D:$D, DV$2))</f>
        <v>6.80763615470716E-3</v>
      </c>
      <c r="DW177" s="335">
        <f>$I177*IF($G177="Pickup", SUMIFS(NewEmisData!K:K, NewEmisData!$A:$A, "Pickup", NewEmisData!$B:$B, $A177, NewEmisData!$C:$C, $H177, NewEmisData!$D:$D, DW$2), SUMIFS(NewEmisData!K:K, NewEmisData!$A:$A, "LDV", NewEmisData!$B:$B, $A177, NewEmisData!$C:$C, $H177, NewEmisData!$D:$D, DW$2))</f>
        <v>6.5187746094924597E-3</v>
      </c>
      <c r="DX177" s="335">
        <f>$I177*IF($G177="Pickup", SUMIFS(NewEmisData!L:L, NewEmisData!$A:$A, "Pickup", NewEmisData!$B:$B, $A177, NewEmisData!$C:$C, $H177, NewEmisData!$D:$D, DX$2), SUMIFS(NewEmisData!L:L, NewEmisData!$A:$A, "LDV", NewEmisData!$B:$B, $A177, NewEmisData!$C:$C, $H177, NewEmisData!$D:$D, DX$2))</f>
        <v>6.4360300854497997E-3</v>
      </c>
      <c r="DY177" s="335">
        <f>$I177*IF($G177="Pickup", SUMIFS(NewEmisData!M:M, NewEmisData!$A:$A, "Pickup", NewEmisData!$B:$B, $A177, NewEmisData!$C:$C, $H177, NewEmisData!$D:$D, DY$2), SUMIFS(NewEmisData!M:M, NewEmisData!$A:$A, "LDV", NewEmisData!$B:$B, $A177, NewEmisData!$C:$C, $H177, NewEmisData!$D:$D, DY$2))</f>
        <v>6.4555791711704098E-3</v>
      </c>
      <c r="DZ177" s="335">
        <v>1.0483433406910452E-2</v>
      </c>
      <c r="EA177" s="335">
        <f t="shared" si="234"/>
        <v>544.06140229978803</v>
      </c>
      <c r="EB177" s="335">
        <f t="shared" si="235"/>
        <v>523.413327777066</v>
      </c>
      <c r="EC177" s="335">
        <f t="shared" si="236"/>
        <v>357.99141886123999</v>
      </c>
      <c r="ED177" s="335">
        <f t="shared" si="237"/>
        <v>312.66678906093301</v>
      </c>
      <c r="EE177" s="335">
        <f t="shared" si="238"/>
        <v>294.74575835697101</v>
      </c>
      <c r="EF177" s="335">
        <f t="shared" si="239"/>
        <v>286.352398145763</v>
      </c>
      <c r="EG177" s="335">
        <f t="shared" si="240"/>
        <v>279.91384153210601</v>
      </c>
      <c r="EH177" s="335">
        <f t="shared" si="241"/>
        <v>277.68437233076702</v>
      </c>
      <c r="EI177" s="335">
        <f t="shared" si="242"/>
        <v>277.87214787868902</v>
      </c>
      <c r="EJ177" s="335">
        <f t="shared" si="243"/>
        <v>0.26615030329306139</v>
      </c>
      <c r="EK177" s="335">
        <f t="shared" si="244"/>
        <v>4.1591145158291702E-2</v>
      </c>
      <c r="EL177" s="335">
        <f t="shared" si="245"/>
        <v>3.3567901229069899E-2</v>
      </c>
      <c r="EM177" s="335">
        <f t="shared" si="246"/>
        <v>3.10903118023543E-2</v>
      </c>
      <c r="EN177" s="335">
        <f t="shared" si="247"/>
        <v>2.9494448323488E-2</v>
      </c>
      <c r="EO177" s="335">
        <f t="shared" si="248"/>
        <v>3.24157979138915E-2</v>
      </c>
      <c r="EP177" s="335">
        <f t="shared" si="249"/>
        <v>3.3172947032470201E-2</v>
      </c>
      <c r="EQ177" s="335">
        <f t="shared" si="250"/>
        <v>3.1994284946783497E-2</v>
      </c>
      <c r="ER177" s="335">
        <f t="shared" si="251"/>
        <v>3.1321415112152799E-2</v>
      </c>
      <c r="ES177" s="335">
        <f t="shared" si="252"/>
        <v>3.1760554326411998E-2</v>
      </c>
      <c r="ET177" s="335">
        <f t="shared" si="253"/>
        <v>5.9143404970885341E-2</v>
      </c>
      <c r="EU177" s="335">
        <f t="shared" si="254"/>
        <v>5.7604083038927199E-3</v>
      </c>
      <c r="EV177" s="335">
        <f t="shared" si="255"/>
        <v>5.5417937646853798E-3</v>
      </c>
      <c r="EW177" s="335">
        <f t="shared" si="256"/>
        <v>2.7566082972264299E-3</v>
      </c>
      <c r="EX177" s="335">
        <f t="shared" si="257"/>
        <v>2.4076004556077501E-3</v>
      </c>
      <c r="EY177" s="335">
        <f t="shared" si="258"/>
        <v>2.2696033600869301E-3</v>
      </c>
      <c r="EZ177" s="335">
        <f t="shared" si="259"/>
        <v>2.2049736201383199E-3</v>
      </c>
      <c r="FA177" s="335">
        <f t="shared" si="260"/>
        <v>2.1553953660312102E-3</v>
      </c>
      <c r="FB177" s="335">
        <f t="shared" si="261"/>
        <v>2.1382282417646901E-3</v>
      </c>
      <c r="FC177" s="335">
        <f t="shared" si="262"/>
        <v>2.1396749034826201E-3</v>
      </c>
      <c r="FD177" s="335">
        <f t="shared" si="263"/>
        <v>2.5617670759243757E-3</v>
      </c>
      <c r="FE177" s="335">
        <f t="shared" si="264"/>
        <v>9.5237657915846596E-2</v>
      </c>
      <c r="FF177" s="335">
        <f t="shared" si="265"/>
        <v>9.5233803814773199E-2</v>
      </c>
      <c r="FG177" s="335">
        <f t="shared" si="266"/>
        <v>7.6274845717456005E-2</v>
      </c>
      <c r="FH177" s="335">
        <f t="shared" si="267"/>
        <v>7.6015147426408802E-2</v>
      </c>
      <c r="FI177" s="335">
        <f t="shared" si="268"/>
        <v>7.5941173275762303E-2</v>
      </c>
      <c r="FJ177" s="335">
        <f t="shared" si="269"/>
        <v>7.5905318392472401E-2</v>
      </c>
      <c r="FK177" s="335">
        <f t="shared" si="270"/>
        <v>7.5746506350714102E-2</v>
      </c>
      <c r="FL177" s="335">
        <f t="shared" si="271"/>
        <v>7.5609197138019502E-2</v>
      </c>
      <c r="FM177" s="335">
        <f t="shared" si="272"/>
        <v>7.5600977518040596E-2</v>
      </c>
      <c r="FN177" s="335">
        <f t="shared" si="273"/>
        <v>4.7785374819939178E-2</v>
      </c>
      <c r="FO177" s="335">
        <f t="shared" si="274"/>
        <v>1.40169037450868E-2</v>
      </c>
      <c r="FP177" s="335">
        <f t="shared" si="275"/>
        <v>1.4013573377583501E-2</v>
      </c>
      <c r="FQ177" s="335">
        <f t="shared" si="276"/>
        <v>1.11562424125551E-2</v>
      </c>
      <c r="FR177" s="335">
        <f t="shared" si="277"/>
        <v>1.09265188788693E-2</v>
      </c>
      <c r="FS177" s="335">
        <f t="shared" si="278"/>
        <v>1.0861054896046199E-2</v>
      </c>
      <c r="FT177" s="335">
        <f t="shared" si="279"/>
        <v>1.08293882777488E-2</v>
      </c>
      <c r="FU177" s="335">
        <f t="shared" si="280"/>
        <v>1.06888930906526E-2</v>
      </c>
      <c r="FV177" s="335">
        <f t="shared" si="281"/>
        <v>1.05674353285179E-2</v>
      </c>
      <c r="FW177" s="335">
        <f t="shared" si="282"/>
        <v>1.05601708467511E-2</v>
      </c>
      <c r="FX177" s="335">
        <f t="shared" si="283"/>
        <v>9.6257106650809981E-3</v>
      </c>
    </row>
    <row r="178" spans="1:180" x14ac:dyDescent="0.2">
      <c r="A178" s="305" t="str">
        <f>_xlfn.CONCAT(IF(LEFT(TRIM(A177),1)="*", "*R", "R"), 1+RIGHT(TRIM(A177),1))</f>
        <v>R5</v>
      </c>
      <c r="B178" s="305" t="str">
        <f t="shared" si="320"/>
        <v>TLMHE8511</v>
      </c>
      <c r="C178" s="305" t="str">
        <f t="shared" si="321"/>
        <v>TL.E85X.M.HE85.2011</v>
      </c>
      <c r="D178" s="301" t="str">
        <f t="shared" si="322"/>
        <v>bn-vmt, bn-vmt/a</v>
      </c>
      <c r="E178" s="301" t="str">
        <f t="shared" si="323"/>
        <v>TLE85X</v>
      </c>
      <c r="F178" s="301" t="str">
        <f t="shared" si="324"/>
        <v>TL</v>
      </c>
      <c r="G178" s="315" t="s">
        <v>819</v>
      </c>
      <c r="H178" s="315" t="s">
        <v>817</v>
      </c>
      <c r="I178" s="315">
        <v>1</v>
      </c>
      <c r="J178" s="315" t="str">
        <f t="shared" si="284"/>
        <v>Minivan-E85</v>
      </c>
      <c r="K178" s="335">
        <f>$I178*IF($G178="Pickup", SUMIFS(NewEmisData!E:E, NewEmisData!$A:$A, "Pickup", NewEmisData!$B:$B, $A178, NewEmisData!$C:$C, $H178, NewEmisData!$D:$D, K$2), SUMIFS(NewEmisData!E:E, NewEmisData!$A:$A, "LDV", NewEmisData!$B:$B, $A178, NewEmisData!$C:$C, $H178, NewEmisData!$D:$D, K$2))</f>
        <v>427.22035607805998</v>
      </c>
      <c r="L178" s="335">
        <f>$I178*IF($G178="Pickup", SUMIFS(NewEmisData!F:F, NewEmisData!$A:$A, "Pickup", NewEmisData!$B:$B, $A178, NewEmisData!$C:$C, $H178, NewEmisData!$D:$D, L$2), SUMIFS(NewEmisData!F:F, NewEmisData!$A:$A, "LDV", NewEmisData!$B:$B, $A178, NewEmisData!$C:$C, $H178, NewEmisData!$D:$D, L$2))</f>
        <v>410.99295031887198</v>
      </c>
      <c r="M178" s="335">
        <f>$I178*IF($G178="Pickup", SUMIFS(NewEmisData!G:G, NewEmisData!$A:$A, "Pickup", NewEmisData!$B:$B, $A178, NewEmisData!$C:$C, $H178, NewEmisData!$D:$D, M$2), SUMIFS(NewEmisData!G:G, NewEmisData!$A:$A, "LDV", NewEmisData!$B:$B, $A178, NewEmisData!$C:$C, $H178, NewEmisData!$D:$D, M$2))</f>
        <v>286.65796119002903</v>
      </c>
      <c r="N178" s="335">
        <f>$I178*IF($G178="Pickup", SUMIFS(NewEmisData!H:H, NewEmisData!$A:$A, "Pickup", NewEmisData!$B:$B, $A178, NewEmisData!$C:$C, $H178, NewEmisData!$D:$D, N$2), SUMIFS(NewEmisData!H:H, NewEmisData!$A:$A, "LDV", NewEmisData!$B:$B, $A178, NewEmisData!$C:$C, $H178, NewEmisData!$D:$D, N$2))</f>
        <v>251.42291340526501</v>
      </c>
      <c r="O178" s="335">
        <f>$I178*IF($G178="Pickup", SUMIFS(NewEmisData!I:I, NewEmisData!$A:$A, "Pickup", NewEmisData!$B:$B, $A178, NewEmisData!$C:$C, $H178, NewEmisData!$D:$D, O$2), SUMIFS(NewEmisData!I:I, NewEmisData!$A:$A, "LDV", NewEmisData!$B:$B, $A178, NewEmisData!$C:$C, $H178, NewEmisData!$D:$D, O$2))</f>
        <v>237.879150946539</v>
      </c>
      <c r="P178" s="335">
        <f>$I178*IF($G178="Pickup", SUMIFS(NewEmisData!J:J, NewEmisData!$A:$A, "Pickup", NewEmisData!$B:$B, $A178, NewEmisData!$C:$C, $H178, NewEmisData!$D:$D, P$2), SUMIFS(NewEmisData!J:J, NewEmisData!$A:$A, "LDV", NewEmisData!$B:$B, $A178, NewEmisData!$C:$C, $H178, NewEmisData!$D:$D, P$2))</f>
        <v>231.785973261176</v>
      </c>
      <c r="Q178" s="335">
        <f>$I178*IF($G178="Pickup", SUMIFS(NewEmisData!K:K, NewEmisData!$A:$A, "Pickup", NewEmisData!$B:$B, $A178, NewEmisData!$C:$C, $H178, NewEmisData!$D:$D, Q$2), SUMIFS(NewEmisData!K:K, NewEmisData!$A:$A, "LDV", NewEmisData!$B:$B, $A178, NewEmisData!$C:$C, $H178, NewEmisData!$D:$D, Q$2))</f>
        <v>226.95489929379499</v>
      </c>
      <c r="R178" s="335">
        <f>$I178*IF($G178="Pickup", SUMIFS(NewEmisData!L:L, NewEmisData!$A:$A, "Pickup", NewEmisData!$B:$B, $A178, NewEmisData!$C:$C, $H178, NewEmisData!$D:$D, R$2), SUMIFS(NewEmisData!L:L, NewEmisData!$A:$A, "LDV", NewEmisData!$B:$B, $A178, NewEmisData!$C:$C, $H178, NewEmisData!$D:$D, R$2))</f>
        <v>225.270240547784</v>
      </c>
      <c r="S178" s="335">
        <f>$I178*IF($G178="Pickup", SUMIFS(NewEmisData!M:M, NewEmisData!$A:$A, "Pickup", NewEmisData!$B:$B, $A178, NewEmisData!$C:$C, $H178, NewEmisData!$D:$D, S$2), SUMIFS(NewEmisData!M:M, NewEmisData!$A:$A, "LDV", NewEmisData!$B:$B, $A178, NewEmisData!$C:$C, $H178, NewEmisData!$D:$D, S$2))</f>
        <v>225.537595537371</v>
      </c>
      <c r="T178" s="335">
        <v>0.26615030329306139</v>
      </c>
      <c r="U178" s="335">
        <f>$I178*IF($G178="Pickup", SUMIFS(NewEmisData!E:E, NewEmisData!$A:$A, "Pickup", NewEmisData!$B:$B, $A178, NewEmisData!$C:$C, $H178, NewEmisData!$D:$D, U$2), SUMIFS(NewEmisData!E:E, NewEmisData!$A:$A, "LDV", NewEmisData!$B:$B, $A178, NewEmisData!$C:$C, $H178, NewEmisData!$D:$D, U$2))</f>
        <v>5.43221938231905E-2</v>
      </c>
      <c r="V178" s="335">
        <f>$I178*IF($G178="Pickup", SUMIFS(NewEmisData!F:F, NewEmisData!$A:$A, "Pickup", NewEmisData!$B:$B, $A178, NewEmisData!$C:$C, $H178, NewEmisData!$D:$D, V$2), SUMIFS(NewEmisData!F:F, NewEmisData!$A:$A, "LDV", NewEmisData!$B:$B, $A178, NewEmisData!$C:$C, $H178, NewEmisData!$D:$D, V$2))</f>
        <v>4.5813368539693498E-2</v>
      </c>
      <c r="W178" s="335">
        <f>$I178*IF($G178="Pickup", SUMIFS(NewEmisData!G:G, NewEmisData!$A:$A, "Pickup", NewEmisData!$B:$B, $A178, NewEmisData!$C:$C, $H178, NewEmisData!$D:$D, W$2), SUMIFS(NewEmisData!G:G, NewEmisData!$A:$A, "LDV", NewEmisData!$B:$B, $A178, NewEmisData!$C:$C, $H178, NewEmisData!$D:$D, W$2))</f>
        <v>4.3138992375732398E-2</v>
      </c>
      <c r="X178" s="335">
        <f>$I178*IF($G178="Pickup", SUMIFS(NewEmisData!H:H, NewEmisData!$A:$A, "Pickup", NewEmisData!$B:$B, $A178, NewEmisData!$C:$C, $H178, NewEmisData!$D:$D, X$2), SUMIFS(NewEmisData!H:H, NewEmisData!$A:$A, "LDV", NewEmisData!$B:$B, $A178, NewEmisData!$C:$C, $H178, NewEmisData!$D:$D, X$2))</f>
        <v>4.22702301498529E-2</v>
      </c>
      <c r="Y178" s="335">
        <f>$I178*IF($G178="Pickup", SUMIFS(NewEmisData!I:I, NewEmisData!$A:$A, "Pickup", NewEmisData!$B:$B, $A178, NewEmisData!$C:$C, $H178, NewEmisData!$D:$D, Y$2), SUMIFS(NewEmisData!I:I, NewEmisData!$A:$A, "LDV", NewEmisData!$B:$B, $A178, NewEmisData!$C:$C, $H178, NewEmisData!$D:$D, Y$2))</f>
        <v>4.7266554092845102E-2</v>
      </c>
      <c r="Z178" s="335">
        <f>$I178*IF($G178="Pickup", SUMIFS(NewEmisData!J:J, NewEmisData!$A:$A, "Pickup", NewEmisData!$B:$B, $A178, NewEmisData!$C:$C, $H178, NewEmisData!$D:$D, Z$2), SUMIFS(NewEmisData!J:J, NewEmisData!$A:$A, "LDV", NewEmisData!$B:$B, $A178, NewEmisData!$C:$C, $H178, NewEmisData!$D:$D, Z$2))</f>
        <v>4.92796412957313E-2</v>
      </c>
      <c r="AA178" s="335">
        <f>$I178*IF($G178="Pickup", SUMIFS(NewEmisData!K:K, NewEmisData!$A:$A, "Pickup", NewEmisData!$B:$B, $A178, NewEmisData!$C:$C, $H178, NewEmisData!$D:$D, AA$2), SUMIFS(NewEmisData!K:K, NewEmisData!$A:$A, "LDV", NewEmisData!$B:$B, $A178, NewEmisData!$C:$C, $H178, NewEmisData!$D:$D, AA$2))</f>
        <v>4.83132390691993E-2</v>
      </c>
      <c r="AB178" s="335">
        <f>$I178*IF($G178="Pickup", SUMIFS(NewEmisData!L:L, NewEmisData!$A:$A, "Pickup", NewEmisData!$B:$B, $A178, NewEmisData!$C:$C, $H178, NewEmisData!$D:$D, AB$2), SUMIFS(NewEmisData!L:L, NewEmisData!$A:$A, "LDV", NewEmisData!$B:$B, $A178, NewEmisData!$C:$C, $H178, NewEmisData!$D:$D, AB$2))</f>
        <v>4.7598470704443001E-2</v>
      </c>
      <c r="AC178" s="335">
        <f>$I178*IF($G178="Pickup", SUMIFS(NewEmisData!M:M, NewEmisData!$A:$A, "Pickup", NewEmisData!$B:$B, $A178, NewEmisData!$C:$C, $H178, NewEmisData!$D:$D, AC$2), SUMIFS(NewEmisData!M:M, NewEmisData!$A:$A, "LDV", NewEmisData!$B:$B, $A178, NewEmisData!$C:$C, $H178, NewEmisData!$D:$D, AC$2))</f>
        <v>4.8291189756298203E-2</v>
      </c>
      <c r="AD178" s="335">
        <v>5.9143404970885341E-2</v>
      </c>
      <c r="AE178" s="335">
        <f>$I178*IF($G178="Pickup", SUMIFS(NewEmisData!E:E, NewEmisData!$A:$A, "Pickup", NewEmisData!$B:$B, $A178, NewEmisData!$C:$C, $H178, NewEmisData!$D:$D, AE$2), SUMIFS(NewEmisData!E:E, NewEmisData!$A:$A, "LDV", NewEmisData!$B:$B, $A178, NewEmisData!$C:$C, $H178, NewEmisData!$D:$D, AE$2))</f>
        <v>4.5233219210783302E-3</v>
      </c>
      <c r="AF178" s="335">
        <f>$I178*IF($G178="Pickup", SUMIFS(NewEmisData!F:F, NewEmisData!$A:$A, "Pickup", NewEmisData!$B:$B, $A178, NewEmisData!$C:$C, $H178, NewEmisData!$D:$D, AF$2), SUMIFS(NewEmisData!F:F, NewEmisData!$A:$A, "LDV", NewEmisData!$B:$B, $A178, NewEmisData!$C:$C, $H178, NewEmisData!$D:$D, AF$2))</f>
        <v>4.35150523268109E-3</v>
      </c>
      <c r="AG178" s="335">
        <f>$I178*IF($G178="Pickup", SUMIFS(NewEmisData!G:G, NewEmisData!$A:$A, "Pickup", NewEmisData!$B:$B, $A178, NewEmisData!$C:$C, $H178, NewEmisData!$D:$D, AG$2), SUMIFS(NewEmisData!G:G, NewEmisData!$A:$A, "LDV", NewEmisData!$B:$B, $A178, NewEmisData!$C:$C, $H178, NewEmisData!$D:$D, AG$2))</f>
        <v>2.2073239302791599E-3</v>
      </c>
      <c r="AH178" s="335">
        <f>$I178*IF($G178="Pickup", SUMIFS(NewEmisData!H:H, NewEmisData!$A:$A, "Pickup", NewEmisData!$B:$B, $A178, NewEmisData!$C:$C, $H178, NewEmisData!$D:$D, AH$2), SUMIFS(NewEmisData!H:H, NewEmisData!$A:$A, "LDV", NewEmisData!$B:$B, $A178, NewEmisData!$C:$C, $H178, NewEmisData!$D:$D, AH$2))</f>
        <v>1.93600769277144E-3</v>
      </c>
      <c r="AI178" s="335">
        <f>$I178*IF($G178="Pickup", SUMIFS(NewEmisData!I:I, NewEmisData!$A:$A, "Pickup", NewEmisData!$B:$B, $A178, NewEmisData!$C:$C, $H178, NewEmisData!$D:$D, AI$2), SUMIFS(NewEmisData!I:I, NewEmisData!$A:$A, "LDV", NewEmisData!$B:$B, $A178, NewEmisData!$C:$C, $H178, NewEmisData!$D:$D, AI$2))</f>
        <v>1.83171782200173E-3</v>
      </c>
      <c r="AJ178" s="335">
        <f>$I178*IF($G178="Pickup", SUMIFS(NewEmisData!J:J, NewEmisData!$A:$A, "Pickup", NewEmisData!$B:$B, $A178, NewEmisData!$C:$C, $H178, NewEmisData!$D:$D, AJ$2), SUMIFS(NewEmisData!J:J, NewEmisData!$A:$A, "LDV", NewEmisData!$B:$B, $A178, NewEmisData!$C:$C, $H178, NewEmisData!$D:$D, AJ$2))</f>
        <v>1.7848006969164801E-3</v>
      </c>
      <c r="AK178" s="335">
        <f>$I178*IF($G178="Pickup", SUMIFS(NewEmisData!K:K, NewEmisData!$A:$A, "Pickup", NewEmisData!$B:$B, $A178, NewEmisData!$C:$C, $H178, NewEmisData!$D:$D, AK$2), SUMIFS(NewEmisData!K:K, NewEmisData!$A:$A, "LDV", NewEmisData!$B:$B, $A178, NewEmisData!$C:$C, $H178, NewEmisData!$D:$D, AK$2))</f>
        <v>1.74760082534328E-3</v>
      </c>
      <c r="AL178" s="335">
        <f>$I178*IF($G178="Pickup", SUMIFS(NewEmisData!L:L, NewEmisData!$A:$A, "Pickup", NewEmisData!$B:$B, $A178, NewEmisData!$C:$C, $H178, NewEmisData!$D:$D, AL$2), SUMIFS(NewEmisData!L:L, NewEmisData!$A:$A, "LDV", NewEmisData!$B:$B, $A178, NewEmisData!$C:$C, $H178, NewEmisData!$D:$D, AL$2))</f>
        <v>1.73462764249673E-3</v>
      </c>
      <c r="AM178" s="335">
        <f>$I178*IF($G178="Pickup", SUMIFS(NewEmisData!M:M, NewEmisData!$A:$A, "Pickup", NewEmisData!$B:$B, $A178, NewEmisData!$C:$C, $H178, NewEmisData!$D:$D, AM$2), SUMIFS(NewEmisData!M:M, NewEmisData!$A:$A, "LDV", NewEmisData!$B:$B, $A178, NewEmisData!$C:$C, $H178, NewEmisData!$D:$D, AM$2))</f>
        <v>1.7366872463193499E-3</v>
      </c>
      <c r="AN178" s="335">
        <v>2.5617670759243757E-3</v>
      </c>
      <c r="AO178" s="335">
        <f>$I178*IF($G178="Pickup", SUMIFS(NewEmisData!E:E, NewEmisData!$A:$A, "Pickup", NewEmisData!$B:$B, $A178, NewEmisData!$C:$C, $H178, NewEmisData!$D:$D, AO$2), SUMIFS(NewEmisData!E:E, NewEmisData!$A:$A, "LDV", NewEmisData!$B:$B, $A178, NewEmisData!$C:$C, $H178, NewEmisData!$D:$D, AO$2))</f>
        <v>6.5525486311907397E-2</v>
      </c>
      <c r="AP178" s="335">
        <f>$I178*IF($G178="Pickup", SUMIFS(NewEmisData!F:F, NewEmisData!$A:$A, "Pickup", NewEmisData!$B:$B, $A178, NewEmisData!$C:$C, $H178, NewEmisData!$D:$D, AP$2), SUMIFS(NewEmisData!F:F, NewEmisData!$A:$A, "LDV", NewEmisData!$B:$B, $A178, NewEmisData!$C:$C, $H178, NewEmisData!$D:$D, AP$2))</f>
        <v>6.5532413100286402E-2</v>
      </c>
      <c r="AQ178" s="335">
        <f>$I178*IF($G178="Pickup", SUMIFS(NewEmisData!G:G, NewEmisData!$A:$A, "Pickup", NewEmisData!$B:$B, $A178, NewEmisData!$C:$C, $H178, NewEmisData!$D:$D, AQ$2), SUMIFS(NewEmisData!G:G, NewEmisData!$A:$A, "LDV", NewEmisData!$B:$B, $A178, NewEmisData!$C:$C, $H178, NewEmisData!$D:$D, AQ$2))</f>
        <v>4.72274911635963E-2</v>
      </c>
      <c r="AR178" s="335">
        <f>$I178*IF($G178="Pickup", SUMIFS(NewEmisData!H:H, NewEmisData!$A:$A, "Pickup", NewEmisData!$B:$B, $A178, NewEmisData!$C:$C, $H178, NewEmisData!$D:$D, AR$2), SUMIFS(NewEmisData!H:H, NewEmisData!$A:$A, "LDV", NewEmisData!$B:$B, $A178, NewEmisData!$C:$C, $H178, NewEmisData!$D:$D, AR$2))</f>
        <v>4.7004553415883499E-2</v>
      </c>
      <c r="AS178" s="335">
        <f>$I178*IF($G178="Pickup", SUMIFS(NewEmisData!I:I, NewEmisData!$A:$A, "Pickup", NewEmisData!$B:$B, $A178, NewEmisData!$C:$C, $H178, NewEmisData!$D:$D, AS$2), SUMIFS(NewEmisData!I:I, NewEmisData!$A:$A, "LDV", NewEmisData!$B:$B, $A178, NewEmisData!$C:$C, $H178, NewEmisData!$D:$D, AS$2))</f>
        <v>4.6951187368693102E-2</v>
      </c>
      <c r="AT178" s="335">
        <f>$I178*IF($G178="Pickup", SUMIFS(NewEmisData!J:J, NewEmisData!$A:$A, "Pickup", NewEmisData!$B:$B, $A178, NewEmisData!$C:$C, $H178, NewEmisData!$D:$D, AT$2), SUMIFS(NewEmisData!J:J, NewEmisData!$A:$A, "LDV", NewEmisData!$B:$B, $A178, NewEmisData!$C:$C, $H178, NewEmisData!$D:$D, AT$2))</f>
        <v>4.69310774047937E-2</v>
      </c>
      <c r="AU178" s="335">
        <f>$I178*IF($G178="Pickup", SUMIFS(NewEmisData!K:K, NewEmisData!$A:$A, "Pickup", NewEmisData!$B:$B, $A178, NewEmisData!$C:$C, $H178, NewEmisData!$D:$D, AU$2), SUMIFS(NewEmisData!K:K, NewEmisData!$A:$A, "LDV", NewEmisData!$B:$B, $A178, NewEmisData!$C:$C, $H178, NewEmisData!$D:$D, AU$2))</f>
        <v>4.6792796731001701E-2</v>
      </c>
      <c r="AV178" s="335">
        <f>$I178*IF($G178="Pickup", SUMIFS(NewEmisData!L:L, NewEmisData!$A:$A, "Pickup", NewEmisData!$B:$B, $A178, NewEmisData!$C:$C, $H178, NewEmisData!$D:$D, AV$2), SUMIFS(NewEmisData!L:L, NewEmisData!$A:$A, "LDV", NewEmisData!$B:$B, $A178, NewEmisData!$C:$C, $H178, NewEmisData!$D:$D, AV$2))</f>
        <v>4.6667520898197902E-2</v>
      </c>
      <c r="AW178" s="335">
        <f>$I178*IF($G178="Pickup", SUMIFS(NewEmisData!M:M, NewEmisData!$A:$A, "Pickup", NewEmisData!$B:$B, $A178, NewEmisData!$C:$C, $H178, NewEmisData!$D:$D, AW$2), SUMIFS(NewEmisData!M:M, NewEmisData!$A:$A, "LDV", NewEmisData!$B:$B, $A178, NewEmisData!$C:$C, $H178, NewEmisData!$D:$D, AW$2))</f>
        <v>4.6662125786885798E-2</v>
      </c>
      <c r="AX178" s="335">
        <v>4.7785374819939178E-2</v>
      </c>
      <c r="AY178" s="335">
        <f>$I178*IF($G178="Pickup", SUMIFS(NewEmisData!E:E, NewEmisData!$A:$A, "Pickup", NewEmisData!$B:$B, $A178, NewEmisData!$C:$C, $H178, NewEmisData!$D:$D, AY$2), SUMIFS(NewEmisData!E:E, NewEmisData!$A:$A, "LDV", NewEmisData!$B:$B, $A178, NewEmisData!$C:$C, $H178, NewEmisData!$D:$D, AY$2))</f>
        <v>1.0010238476339899E-2</v>
      </c>
      <c r="AZ178" s="335">
        <f>$I178*IF($G178="Pickup", SUMIFS(NewEmisData!F:F, NewEmisData!$A:$A, "Pickup", NewEmisData!$B:$B, $A178, NewEmisData!$C:$C, $H178, NewEmisData!$D:$D, AZ$2), SUMIFS(NewEmisData!F:F, NewEmisData!$A:$A, "LDV", NewEmisData!$B:$B, $A178, NewEmisData!$C:$C, $H178, NewEmisData!$D:$D, AZ$2))</f>
        <v>1.00161273530144E-2</v>
      </c>
      <c r="BA178" s="335">
        <f>$I178*IF($G178="Pickup", SUMIFS(NewEmisData!G:G, NewEmisData!$A:$A, "Pickup", NewEmisData!$B:$B, $A178, NewEmisData!$C:$C, $H178, NewEmisData!$D:$D, BA$2), SUMIFS(NewEmisData!G:G, NewEmisData!$A:$A, "LDV", NewEmisData!$B:$B, $A178, NewEmisData!$C:$C, $H178, NewEmisData!$D:$D, BA$2))</f>
        <v>7.3231092956545603E-3</v>
      </c>
      <c r="BB178" s="335">
        <f>$I178*IF($G178="Pickup", SUMIFS(NewEmisData!H:H, NewEmisData!$A:$A, "Pickup", NewEmisData!$B:$B, $A178, NewEmisData!$C:$C, $H178, NewEmisData!$D:$D, BB$2), SUMIFS(NewEmisData!H:H, NewEmisData!$A:$A, "LDV", NewEmisData!$B:$B, $A178, NewEmisData!$C:$C, $H178, NewEmisData!$D:$D, BB$2))</f>
        <v>7.1259171686559502E-3</v>
      </c>
      <c r="BC178" s="335">
        <f>$I178*IF($G178="Pickup", SUMIFS(NewEmisData!I:I, NewEmisData!$A:$A, "Pickup", NewEmisData!$B:$B, $A178, NewEmisData!$C:$C, $H178, NewEmisData!$D:$D, BC$2), SUMIFS(NewEmisData!I:I, NewEmisData!$A:$A, "LDV", NewEmisData!$B:$B, $A178, NewEmisData!$C:$C, $H178, NewEmisData!$D:$D, BC$2))</f>
        <v>7.0786866585371699E-3</v>
      </c>
      <c r="BD178" s="335">
        <f>$I178*IF($G178="Pickup", SUMIFS(NewEmisData!J:J, NewEmisData!$A:$A, "Pickup", NewEmisData!$B:$B, $A178, NewEmisData!$C:$C, $H178, NewEmisData!$D:$D, BD$2), SUMIFS(NewEmisData!J:J, NewEmisData!$A:$A, "LDV", NewEmisData!$B:$B, $A178, NewEmisData!$C:$C, $H178, NewEmisData!$D:$D, BD$2))</f>
        <v>7.0609240367398201E-3</v>
      </c>
      <c r="BE178" s="335">
        <f>$I178*IF($G178="Pickup", SUMIFS(NewEmisData!K:K, NewEmisData!$A:$A, "Pickup", NewEmisData!$B:$B, $A178, NewEmisData!$C:$C, $H178, NewEmisData!$D:$D, BE$2), SUMIFS(NewEmisData!K:K, NewEmisData!$A:$A, "LDV", NewEmisData!$B:$B, $A178, NewEmisData!$C:$C, $H178, NewEmisData!$D:$D, BE$2))</f>
        <v>6.9386110678336301E-3</v>
      </c>
      <c r="BF178" s="335">
        <f>$I178*IF($G178="Pickup", SUMIFS(NewEmisData!L:L, NewEmisData!$A:$A, "Pickup", NewEmisData!$B:$B, $A178, NewEmisData!$C:$C, $H178, NewEmisData!$D:$D, BF$2), SUMIFS(NewEmisData!L:L, NewEmisData!$A:$A, "LDV", NewEmisData!$B:$B, $A178, NewEmisData!$C:$C, $H178, NewEmisData!$D:$D, BF$2))</f>
        <v>6.8278327244941798E-3</v>
      </c>
      <c r="BG178" s="335">
        <f>$I178*IF($G178="Pickup", SUMIFS(NewEmisData!M:M, NewEmisData!$A:$A, "Pickup", NewEmisData!$B:$B, $A178, NewEmisData!$C:$C, $H178, NewEmisData!$D:$D, BG$2), SUMIFS(NewEmisData!M:M, NewEmisData!$A:$A, "LDV", NewEmisData!$B:$B, $A178, NewEmisData!$C:$C, $H178, NewEmisData!$D:$D, BG$2))</f>
        <v>6.8230359525153703E-3</v>
      </c>
      <c r="BH178" s="335">
        <v>9.6257106650809981E-3</v>
      </c>
      <c r="BI178" s="335">
        <f>$I178*IF($G178="Pickup", SUMIFS(NewEmisData!E:E, NewEmisData!$A:$A, "Pickup", NewEmisData!$B:$B, $A178, NewEmisData!$C:$C, $H178, NewEmisData!$D:$D, BI$2), SUMIFS(NewEmisData!E:E, NewEmisData!$A:$A, "LDV", NewEmisData!$B:$B, $A178, NewEmisData!$C:$C, $H178, NewEmisData!$D:$D, BI$2))</f>
        <v>1.48251124534534</v>
      </c>
      <c r="BJ178" s="335">
        <f>$I178*IF($G178="Pickup", SUMIFS(NewEmisData!F:F, NewEmisData!$A:$A, "Pickup", NewEmisData!$B:$B, $A178, NewEmisData!$C:$C, $H178, NewEmisData!$D:$D, BJ$2), SUMIFS(NewEmisData!F:F, NewEmisData!$A:$A, "LDV", NewEmisData!$B:$B, $A178, NewEmisData!$C:$C, $H178, NewEmisData!$D:$D, BJ$2))</f>
        <v>1.22808663434379</v>
      </c>
      <c r="BK178" s="335">
        <f>$I178*IF($G178="Pickup", SUMIFS(NewEmisData!G:G, NewEmisData!$A:$A, "Pickup", NewEmisData!$B:$B, $A178, NewEmisData!$C:$C, $H178, NewEmisData!$D:$D, BK$2), SUMIFS(NewEmisData!G:G, NewEmisData!$A:$A, "LDV", NewEmisData!$B:$B, $A178, NewEmisData!$C:$C, $H178, NewEmisData!$D:$D, BK$2))</f>
        <v>0.91807354200382896</v>
      </c>
      <c r="BL178" s="335">
        <f>$I178*IF($G178="Pickup", SUMIFS(NewEmisData!H:H, NewEmisData!$A:$A, "Pickup", NewEmisData!$B:$B, $A178, NewEmisData!$C:$C, $H178, NewEmisData!$D:$D, BL$2), SUMIFS(NewEmisData!H:H, NewEmisData!$A:$A, "LDV", NewEmisData!$B:$B, $A178, NewEmisData!$C:$C, $H178, NewEmisData!$D:$D, BL$2))</f>
        <v>0.98238297821727305</v>
      </c>
      <c r="BM178" s="335">
        <f>$I178*IF($G178="Pickup", SUMIFS(NewEmisData!I:I, NewEmisData!$A:$A, "Pickup", NewEmisData!$B:$B, $A178, NewEmisData!$C:$C, $H178, NewEmisData!$D:$D, BM$2), SUMIFS(NewEmisData!I:I, NewEmisData!$A:$A, "LDV", NewEmisData!$B:$B, $A178, NewEmisData!$C:$C, $H178, NewEmisData!$D:$D, BM$2))</f>
        <v>1.0725932306113299</v>
      </c>
      <c r="BN178" s="335">
        <f>$I178*IF($G178="Pickup", SUMIFS(NewEmisData!J:J, NewEmisData!$A:$A, "Pickup", NewEmisData!$B:$B, $A178, NewEmisData!$C:$C, $H178, NewEmisData!$D:$D, BN$2), SUMIFS(NewEmisData!J:J, NewEmisData!$A:$A, "LDV", NewEmisData!$B:$B, $A178, NewEmisData!$C:$C, $H178, NewEmisData!$D:$D, BN$2))</f>
        <v>1.1199441114408999</v>
      </c>
      <c r="BO178" s="335">
        <f>$I178*IF($G178="Pickup", SUMIFS(NewEmisData!K:K, NewEmisData!$A:$A, "Pickup", NewEmisData!$B:$B, $A178, NewEmisData!$C:$C, $H178, NewEmisData!$D:$D, BO$2), SUMIFS(NewEmisData!K:K, NewEmisData!$A:$A, "LDV", NewEmisData!$B:$B, $A178, NewEmisData!$C:$C, $H178, NewEmisData!$D:$D, BO$2))</f>
        <v>1.10453796202271</v>
      </c>
      <c r="BP178" s="335">
        <f>$I178*IF($G178="Pickup", SUMIFS(NewEmisData!L:L, NewEmisData!$A:$A, "Pickup", NewEmisData!$B:$B, $A178, NewEmisData!$C:$C, $H178, NewEmisData!$D:$D, BP$2), SUMIFS(NewEmisData!L:L, NewEmisData!$A:$A, "LDV", NewEmisData!$B:$B, $A178, NewEmisData!$C:$C, $H178, NewEmisData!$D:$D, BP$2))</f>
        <v>1.0907612634210799</v>
      </c>
      <c r="BQ178" s="335">
        <f>$I178*IF($G178="Pickup", SUMIFS(NewEmisData!M:M, NewEmisData!$A:$A, "Pickup", NewEmisData!$B:$B, $A178, NewEmisData!$C:$C, $H178, NewEmisData!$D:$D, BQ$2), SUMIFS(NewEmisData!M:M, NewEmisData!$A:$A, "LDV", NewEmisData!$B:$B, $A178, NewEmisData!$C:$C, $H178, NewEmisData!$D:$D, BQ$2))</f>
        <v>1.1043108576684499</v>
      </c>
      <c r="BR178" s="335">
        <v>1.4092345254837961</v>
      </c>
      <c r="BS178" s="335">
        <f>$I178*IF($G178="Pickup", SUMIFS(NewEmisData!E:E, NewEmisData!$A:$A, "Pickup", NewEmisData!$B:$B, $A178, NewEmisData!$C:$C, $H178, NewEmisData!$D:$D, BS$2), SUMIFS(NewEmisData!E:E, NewEmisData!$A:$A, "LDV", NewEmisData!$B:$B, $A178, NewEmisData!$C:$C, $H178, NewEmisData!$D:$D, BS$2))</f>
        <v>0.16321186757077699</v>
      </c>
      <c r="BT178" s="335">
        <f>$I178*IF($G178="Pickup", SUMIFS(NewEmisData!F:F, NewEmisData!$A:$A, "Pickup", NewEmisData!$B:$B, $A178, NewEmisData!$C:$C, $H178, NewEmisData!$D:$D, BT$2), SUMIFS(NewEmisData!F:F, NewEmisData!$A:$A, "LDV", NewEmisData!$B:$B, $A178, NewEmisData!$C:$C, $H178, NewEmisData!$D:$D, BT$2))</f>
        <v>0.154397875969284</v>
      </c>
      <c r="BU178" s="335">
        <f>$I178*IF($G178="Pickup", SUMIFS(NewEmisData!G:G, NewEmisData!$A:$A, "Pickup", NewEmisData!$B:$B, $A178, NewEmisData!$C:$C, $H178, NewEmisData!$D:$D, BU$2), SUMIFS(NewEmisData!G:G, NewEmisData!$A:$A, "LDV", NewEmisData!$B:$B, $A178, NewEmisData!$C:$C, $H178, NewEmisData!$D:$D, BU$2))</f>
        <v>0.10925895770364299</v>
      </c>
      <c r="BV178" s="335">
        <f>$I178*IF($G178="Pickup", SUMIFS(NewEmisData!H:H, NewEmisData!$A:$A, "Pickup", NewEmisData!$B:$B, $A178, NewEmisData!$C:$C, $H178, NewEmisData!$D:$D, BV$2), SUMIFS(NewEmisData!H:H, NewEmisData!$A:$A, "LDV", NewEmisData!$B:$B, $A178, NewEmisData!$C:$C, $H178, NewEmisData!$D:$D, BV$2))</f>
        <v>0.10320250472907801</v>
      </c>
      <c r="BW178" s="335">
        <f>$I178*IF($G178="Pickup", SUMIFS(NewEmisData!I:I, NewEmisData!$A:$A, "Pickup", NewEmisData!$B:$B, $A178, NewEmisData!$C:$C, $H178, NewEmisData!$D:$D, BW$2), SUMIFS(NewEmisData!I:I, NewEmisData!$A:$A, "LDV", NewEmisData!$B:$B, $A178, NewEmisData!$C:$C, $H178, NewEmisData!$D:$D, BW$2))</f>
        <v>0.120586776372786</v>
      </c>
      <c r="BX178" s="335">
        <f>$I178*IF($G178="Pickup", SUMIFS(NewEmisData!J:J, NewEmisData!$A:$A, "Pickup", NewEmisData!$B:$B, $A178, NewEmisData!$C:$C, $H178, NewEmisData!$D:$D, BX$2), SUMIFS(NewEmisData!J:J, NewEmisData!$A:$A, "LDV", NewEmisData!$B:$B, $A178, NewEmisData!$C:$C, $H178, NewEmisData!$D:$D, BX$2))</f>
        <v>0.14263504906803201</v>
      </c>
      <c r="BY178" s="335">
        <f>$I178*IF($G178="Pickup", SUMIFS(NewEmisData!K:K, NewEmisData!$A:$A, "Pickup", NewEmisData!$B:$B, $A178, NewEmisData!$C:$C, $H178, NewEmisData!$D:$D, BY$2), SUMIFS(NewEmisData!K:K, NewEmisData!$A:$A, "LDV", NewEmisData!$B:$B, $A178, NewEmisData!$C:$C, $H178, NewEmisData!$D:$D, BY$2))</f>
        <v>0.15896719271608001</v>
      </c>
      <c r="BZ178" s="335">
        <f>$I178*IF($G178="Pickup", SUMIFS(NewEmisData!L:L, NewEmisData!$A:$A, "Pickup", NewEmisData!$B:$B, $A178, NewEmisData!$C:$C, $H178, NewEmisData!$D:$D, BZ$2), SUMIFS(NewEmisData!L:L, NewEmisData!$A:$A, "LDV", NewEmisData!$B:$B, $A178, NewEmisData!$C:$C, $H178, NewEmisData!$D:$D, BZ$2))</f>
        <v>0.16492550955944399</v>
      </c>
      <c r="CA178" s="335">
        <f>$I178*IF($G178="Pickup", SUMIFS(NewEmisData!M:M, NewEmisData!$A:$A, "Pickup", NewEmisData!$B:$B, $A178, NewEmisData!$C:$C, $H178, NewEmisData!$D:$D, CA$2), SUMIFS(NewEmisData!M:M, NewEmisData!$A:$A, "LDV", NewEmisData!$B:$B, $A178, NewEmisData!$C:$C, $H178, NewEmisData!$D:$D, CA$2))</f>
        <v>0.17726949696552699</v>
      </c>
      <c r="CB178" s="335">
        <v>6.0597963453520649E-2</v>
      </c>
      <c r="CC178" s="335">
        <f>$I178*IF($G178="Pickup", SUMIFS(NewEmisData!E:E, NewEmisData!$A:$A, "Pickup", NewEmisData!$B:$B, $A178, NewEmisData!$C:$C, $H178, NewEmisData!$D:$D, CC$2), SUMIFS(NewEmisData!E:E, NewEmisData!$A:$A, "LDV", NewEmisData!$B:$B, $A178, NewEmisData!$C:$C, $H178, NewEmisData!$D:$D, CC$2))</f>
        <v>1.8729600919409201E-2</v>
      </c>
      <c r="CD178" s="335">
        <f>$I178*IF($G178="Pickup", SUMIFS(NewEmisData!F:F, NewEmisData!$A:$A, "Pickup", NewEmisData!$B:$B, $A178, NewEmisData!$C:$C, $H178, NewEmisData!$D:$D, CD$2), SUMIFS(NewEmisData!F:F, NewEmisData!$A:$A, "LDV", NewEmisData!$B:$B, $A178, NewEmisData!$C:$C, $H178, NewEmisData!$D:$D, CD$2))</f>
        <v>1.87295992113196E-2</v>
      </c>
      <c r="CE178" s="335">
        <f>$I178*IF($G178="Pickup", SUMIFS(NewEmisData!G:G, NewEmisData!$A:$A, "Pickup", NewEmisData!$B:$B, $A178, NewEmisData!$C:$C, $H178, NewEmisData!$D:$D, CE$2), SUMIFS(NewEmisData!G:G, NewEmisData!$A:$A, "LDV", NewEmisData!$B:$B, $A178, NewEmisData!$C:$C, $H178, NewEmisData!$D:$D, CE$2))</f>
        <v>1.7896401271485798E-2</v>
      </c>
      <c r="CF178" s="335">
        <f>$I178*IF($G178="Pickup", SUMIFS(NewEmisData!H:H, NewEmisData!$A:$A, "Pickup", NewEmisData!$B:$B, $A178, NewEmisData!$C:$C, $H178, NewEmisData!$D:$D, CF$2), SUMIFS(NewEmisData!H:H, NewEmisData!$A:$A, "LDV", NewEmisData!$B:$B, $A178, NewEmisData!$C:$C, $H178, NewEmisData!$D:$D, CF$2))</f>
        <v>1.8442422202507001E-2</v>
      </c>
      <c r="CG178" s="335">
        <f>$I178*IF($G178="Pickup", SUMIFS(NewEmisData!I:I, NewEmisData!$A:$A, "Pickup", NewEmisData!$B:$B, $A178, NewEmisData!$C:$C, $H178, NewEmisData!$D:$D, CG$2), SUMIFS(NewEmisData!I:I, NewEmisData!$A:$A, "LDV", NewEmisData!$B:$B, $A178, NewEmisData!$C:$C, $H178, NewEmisData!$D:$D, CG$2))</f>
        <v>2.00045303285145E-2</v>
      </c>
      <c r="CH178" s="335">
        <f>$I178*IF($G178="Pickup", SUMIFS(NewEmisData!J:J, NewEmisData!$A:$A, "Pickup", NewEmisData!$B:$B, $A178, NewEmisData!$C:$C, $H178, NewEmisData!$D:$D, CH$2), SUMIFS(NewEmisData!J:J, NewEmisData!$A:$A, "LDV", NewEmisData!$B:$B, $A178, NewEmisData!$C:$C, $H178, NewEmisData!$D:$D, CH$2))</f>
        <v>2.0893189392550599E-2</v>
      </c>
      <c r="CI178" s="335">
        <f>$I178*IF($G178="Pickup", SUMIFS(NewEmisData!K:K, NewEmisData!$A:$A, "Pickup", NewEmisData!$B:$B, $A178, NewEmisData!$C:$C, $H178, NewEmisData!$D:$D, CI$2), SUMIFS(NewEmisData!K:K, NewEmisData!$A:$A, "LDV", NewEmisData!$B:$B, $A178, NewEmisData!$C:$C, $H178, NewEmisData!$D:$D, CI$2))</f>
        <v>2.1181769136144502E-2</v>
      </c>
      <c r="CJ178" s="335">
        <f>$I178*IF($G178="Pickup", SUMIFS(NewEmisData!L:L, NewEmisData!$A:$A, "Pickup", NewEmisData!$B:$B, $A178, NewEmisData!$C:$C, $H178, NewEmisData!$D:$D, CJ$2), SUMIFS(NewEmisData!L:L, NewEmisData!$A:$A, "LDV", NewEmisData!$B:$B, $A178, NewEmisData!$C:$C, $H178, NewEmisData!$D:$D, CJ$2))</f>
        <v>2.1238997688836601E-2</v>
      </c>
      <c r="CK178" s="335">
        <f>$I178*IF($G178="Pickup", SUMIFS(NewEmisData!M:M, NewEmisData!$A:$A, "Pickup", NewEmisData!$B:$B, $A178, NewEmisData!$C:$C, $H178, NewEmisData!$D:$D, CK$2), SUMIFS(NewEmisData!M:M, NewEmisData!$A:$A, "LDV", NewEmisData!$B:$B, $A178, NewEmisData!$C:$C, $H178, NewEmisData!$D:$D, CK$2))</f>
        <v>2.1267714859422301E-2</v>
      </c>
      <c r="CL178" s="335">
        <v>2.191731487598363E-2</v>
      </c>
      <c r="CM178" s="335">
        <f>$I178*IF($G178="Pickup", SUMIFS(NewEmisData!E:E, NewEmisData!$A:$A, "Pickup", NewEmisData!$B:$B, $A178, NewEmisData!$C:$C, $H178, NewEmisData!$D:$D, CM$2), SUMIFS(NewEmisData!E:E, NewEmisData!$A:$A, "LDV", NewEmisData!$B:$B, $A178, NewEmisData!$C:$C, $H178, NewEmisData!$D:$D, CM$2))</f>
        <v>7.2287830937431304E-3</v>
      </c>
      <c r="CN178" s="335">
        <f>$I178*IF($G178="Pickup", SUMIFS(NewEmisData!F:F, NewEmisData!$A:$A, "Pickup", NewEmisData!$B:$B, $A178, NewEmisData!$C:$C, $H178, NewEmisData!$D:$D, CN$2), SUMIFS(NewEmisData!F:F, NewEmisData!$A:$A, "LDV", NewEmisData!$B:$B, $A178, NewEmisData!$C:$C, $H178, NewEmisData!$D:$D, CN$2))</f>
        <v>7.4146327299102702E-3</v>
      </c>
      <c r="CO178" s="335">
        <f>$I178*IF($G178="Pickup", SUMIFS(NewEmisData!G:G, NewEmisData!$A:$A, "Pickup", NewEmisData!$B:$B, $A178, NewEmisData!$C:$C, $H178, NewEmisData!$D:$D, CO$2), SUMIFS(NewEmisData!G:G, NewEmisData!$A:$A, "LDV", NewEmisData!$B:$B, $A178, NewEmisData!$C:$C, $H178, NewEmisData!$D:$D, CO$2))</f>
        <v>6.76375506570253E-3</v>
      </c>
      <c r="CP178" s="335">
        <f>$I178*IF($G178="Pickup", SUMIFS(NewEmisData!H:H, NewEmisData!$A:$A, "Pickup", NewEmisData!$B:$B, $A178, NewEmisData!$C:$C, $H178, NewEmisData!$D:$D, CP$2), SUMIFS(NewEmisData!H:H, NewEmisData!$A:$A, "LDV", NewEmisData!$B:$B, $A178, NewEmisData!$C:$C, $H178, NewEmisData!$D:$D, CP$2))</f>
        <v>6.9716691870337104E-3</v>
      </c>
      <c r="CQ178" s="335">
        <f>$I178*IF($G178="Pickup", SUMIFS(NewEmisData!I:I, NewEmisData!$A:$A, "Pickup", NewEmisData!$B:$B, $A178, NewEmisData!$C:$C, $H178, NewEmisData!$D:$D, CQ$2), SUMIFS(NewEmisData!I:I, NewEmisData!$A:$A, "LDV", NewEmisData!$B:$B, $A178, NewEmisData!$C:$C, $H178, NewEmisData!$D:$D, CQ$2))</f>
        <v>7.2825939573400002E-3</v>
      </c>
      <c r="CR178" s="335">
        <f>$I178*IF($G178="Pickup", SUMIFS(NewEmisData!J:J, NewEmisData!$A:$A, "Pickup", NewEmisData!$B:$B, $A178, NewEmisData!$C:$C, $H178, NewEmisData!$D:$D, CR$2), SUMIFS(NewEmisData!J:J, NewEmisData!$A:$A, "LDV", NewEmisData!$B:$B, $A178, NewEmisData!$C:$C, $H178, NewEmisData!$D:$D, CR$2))</f>
        <v>7.5880838814802402E-3</v>
      </c>
      <c r="CS178" s="335">
        <f>$I178*IF($G178="Pickup", SUMIFS(NewEmisData!K:K, NewEmisData!$A:$A, "Pickup", NewEmisData!$B:$B, $A178, NewEmisData!$C:$C, $H178, NewEmisData!$D:$D, CS$2), SUMIFS(NewEmisData!K:K, NewEmisData!$A:$A, "LDV", NewEmisData!$B:$B, $A178, NewEmisData!$C:$C, $H178, NewEmisData!$D:$D, CS$2))</f>
        <v>7.7486002757361496E-3</v>
      </c>
      <c r="CT178" s="335">
        <f>$I178*IF($G178="Pickup", SUMIFS(NewEmisData!L:L, NewEmisData!$A:$A, "Pickup", NewEmisData!$B:$B, $A178, NewEmisData!$C:$C, $H178, NewEmisData!$D:$D, CT$2), SUMIFS(NewEmisData!L:L, NewEmisData!$A:$A, "LDV", NewEmisData!$B:$B, $A178, NewEmisData!$C:$C, $H178, NewEmisData!$D:$D, CT$2))</f>
        <v>7.8025827022679597E-3</v>
      </c>
      <c r="CU178" s="335">
        <f>$I178*IF($G178="Pickup", SUMIFS(NewEmisData!M:M, NewEmisData!$A:$A, "Pickup", NewEmisData!$B:$B, $A178, NewEmisData!$C:$C, $H178, NewEmisData!$D:$D, CU$2), SUMIFS(NewEmisData!M:M, NewEmisData!$A:$A, "LDV", NewEmisData!$B:$B, $A178, NewEmisData!$C:$C, $H178, NewEmisData!$D:$D, CU$2))</f>
        <v>7.8727516933241991E-3</v>
      </c>
      <c r="CV178" s="335">
        <v>6.7952138994962314E-3</v>
      </c>
      <c r="CW178" s="335">
        <v>3.2737236720533996E-3</v>
      </c>
      <c r="CX178" s="335">
        <v>2.6781003095548879E-3</v>
      </c>
      <c r="CY178" s="335">
        <v>2.1676078198661908E-3</v>
      </c>
      <c r="CZ178" s="335">
        <v>1.8280427673966254E-3</v>
      </c>
      <c r="DA178" s="335">
        <v>1.3974317339333041E-3</v>
      </c>
      <c r="DB178" s="335">
        <v>1.0983679193551715E-3</v>
      </c>
      <c r="DC178" s="335">
        <v>1.0621406649517317E-3</v>
      </c>
      <c r="DD178" s="335">
        <v>1.0419409873215341E-3</v>
      </c>
      <c r="DE178" s="335">
        <v>1.0353827915676214E-3</v>
      </c>
      <c r="DF178" s="335">
        <v>1.0353827915676214E-3</v>
      </c>
      <c r="DG178" s="335">
        <f>$I178*IF($G178="Pickup", SUMIFS(NewEmisData!E:E, NewEmisData!$A:$A, "Pickup", NewEmisData!$B:$B, $A178, NewEmisData!$C:$C, $H178, NewEmisData!$D:$D, DG$2), SUMIFS(NewEmisData!E:E, NewEmisData!$A:$A, "LDV", NewEmisData!$B:$B, $A178, NewEmisData!$C:$C, $H178, NewEmisData!$D:$D, DG$2))</f>
        <v>0</v>
      </c>
      <c r="DH178" s="335">
        <f>$I178*IF($G178="Pickup", SUMIFS(NewEmisData!F:F, NewEmisData!$A:$A, "Pickup", NewEmisData!$B:$B, $A178, NewEmisData!$C:$C, $H178, NewEmisData!$D:$D, DH$2), SUMIFS(NewEmisData!F:F, NewEmisData!$A:$A, "LDV", NewEmisData!$B:$B, $A178, NewEmisData!$C:$C, $H178, NewEmisData!$D:$D, DH$2))</f>
        <v>0</v>
      </c>
      <c r="DI178" s="335">
        <f>$I178*IF($G178="Pickup", SUMIFS(NewEmisData!G:G, NewEmisData!$A:$A, "Pickup", NewEmisData!$B:$B, $A178, NewEmisData!$C:$C, $H178, NewEmisData!$D:$D, DI$2), SUMIFS(NewEmisData!G:G, NewEmisData!$A:$A, "LDV", NewEmisData!$B:$B, $A178, NewEmisData!$C:$C, $H178, NewEmisData!$D:$D, DI$2))</f>
        <v>0</v>
      </c>
      <c r="DJ178" s="335">
        <f>$I178*IF($G178="Pickup", SUMIFS(NewEmisData!H:H, NewEmisData!$A:$A, "Pickup", NewEmisData!$B:$B, $A178, NewEmisData!$C:$C, $H178, NewEmisData!$D:$D, DJ$2), SUMIFS(NewEmisData!H:H, NewEmisData!$A:$A, "LDV", NewEmisData!$B:$B, $A178, NewEmisData!$C:$C, $H178, NewEmisData!$D:$D, DJ$2))</f>
        <v>0</v>
      </c>
      <c r="DK178" s="335">
        <f>$I178*IF($G178="Pickup", SUMIFS(NewEmisData!I:I, NewEmisData!$A:$A, "Pickup", NewEmisData!$B:$B, $A178, NewEmisData!$C:$C, $H178, NewEmisData!$D:$D, DK$2), SUMIFS(NewEmisData!I:I, NewEmisData!$A:$A, "LDV", NewEmisData!$B:$B, $A178, NewEmisData!$C:$C, $H178, NewEmisData!$D:$D, DK$2))</f>
        <v>0</v>
      </c>
      <c r="DL178" s="335">
        <f>$I178*IF($G178="Pickup", SUMIFS(NewEmisData!J:J, NewEmisData!$A:$A, "Pickup", NewEmisData!$B:$B, $A178, NewEmisData!$C:$C, $H178, NewEmisData!$D:$D, DL$2), SUMIFS(NewEmisData!J:J, NewEmisData!$A:$A, "LDV", NewEmisData!$B:$B, $A178, NewEmisData!$C:$C, $H178, NewEmisData!$D:$D, DL$2))</f>
        <v>0</v>
      </c>
      <c r="DM178" s="335">
        <f>$I178*IF($G178="Pickup", SUMIFS(NewEmisData!K:K, NewEmisData!$A:$A, "Pickup", NewEmisData!$B:$B, $A178, NewEmisData!$C:$C, $H178, NewEmisData!$D:$D, DM$2), SUMIFS(NewEmisData!K:K, NewEmisData!$A:$A, "LDV", NewEmisData!$B:$B, $A178, NewEmisData!$C:$C, $H178, NewEmisData!$D:$D, DM$2))</f>
        <v>0</v>
      </c>
      <c r="DN178" s="335">
        <f>$I178*IF($G178="Pickup", SUMIFS(NewEmisData!L:L, NewEmisData!$A:$A, "Pickup", NewEmisData!$B:$B, $A178, NewEmisData!$C:$C, $H178, NewEmisData!$D:$D, DN$2), SUMIFS(NewEmisData!L:L, NewEmisData!$A:$A, "LDV", NewEmisData!$B:$B, $A178, NewEmisData!$C:$C, $H178, NewEmisData!$D:$D, DN$2))</f>
        <v>0</v>
      </c>
      <c r="DO178" s="335">
        <f>$I178*IF($G178="Pickup", SUMIFS(NewEmisData!M:M, NewEmisData!$A:$A, "Pickup", NewEmisData!$B:$B, $A178, NewEmisData!$C:$C, $H178, NewEmisData!$D:$D, DO$2), SUMIFS(NewEmisData!M:M, NewEmisData!$A:$A, "LDV", NewEmisData!$B:$B, $A178, NewEmisData!$C:$C, $H178, NewEmisData!$D:$D, DO$2))</f>
        <v>0</v>
      </c>
      <c r="DP178" s="335">
        <v>2.1093869642803405E-3</v>
      </c>
      <c r="DQ178" s="335">
        <f>$I178*IF($G178="Pickup", SUMIFS(NewEmisData!E:E, NewEmisData!$A:$A, "Pickup", NewEmisData!$B:$B, $A178, NewEmisData!$C:$C, $H178, NewEmisData!$D:$D, DQ$2), SUMIFS(NewEmisData!E:E, NewEmisData!$A:$A, "LDV", NewEmisData!$B:$B, $A178, NewEmisData!$C:$C, $H178, NewEmisData!$D:$D, DQ$2))</f>
        <v>2.33674779731823E-2</v>
      </c>
      <c r="DR178" s="335">
        <f>$I178*IF($G178="Pickup", SUMIFS(NewEmisData!F:F, NewEmisData!$A:$A, "Pickup", NewEmisData!$B:$B, $A178, NewEmisData!$C:$C, $H178, NewEmisData!$D:$D, DR$2), SUMIFS(NewEmisData!F:F, NewEmisData!$A:$A, "LDV", NewEmisData!$B:$B, $A178, NewEmisData!$C:$C, $H178, NewEmisData!$D:$D, DR$2))</f>
        <v>1.9525178006445001E-2</v>
      </c>
      <c r="DS178" s="335">
        <f>$I178*IF($G178="Pickup", SUMIFS(NewEmisData!G:G, NewEmisData!$A:$A, "Pickup", NewEmisData!$B:$B, $A178, NewEmisData!$C:$C, $H178, NewEmisData!$D:$D, DS$2), SUMIFS(NewEmisData!G:G, NewEmisData!$A:$A, "LDV", NewEmisData!$B:$B, $A178, NewEmisData!$C:$C, $H178, NewEmisData!$D:$D, DS$2))</f>
        <v>1.6477832855323799E-2</v>
      </c>
      <c r="DT178" s="335">
        <f>$I178*IF($G178="Pickup", SUMIFS(NewEmisData!H:H, NewEmisData!$A:$A, "Pickup", NewEmisData!$B:$B, $A178, NewEmisData!$C:$C, $H178, NewEmisData!$D:$D, DT$2), SUMIFS(NewEmisData!H:H, NewEmisData!$A:$A, "LDV", NewEmisData!$B:$B, $A178, NewEmisData!$C:$C, $H178, NewEmisData!$D:$D, DT$2))</f>
        <v>1.2323455390398899E-2</v>
      </c>
      <c r="DU178" s="335">
        <f>$I178*IF($G178="Pickup", SUMIFS(NewEmisData!I:I, NewEmisData!$A:$A, "Pickup", NewEmisData!$B:$B, $A178, NewEmisData!$C:$C, $H178, NewEmisData!$D:$D, DU$2), SUMIFS(NewEmisData!I:I, NewEmisData!$A:$A, "LDV", NewEmisData!$B:$B, $A178, NewEmisData!$C:$C, $H178, NewEmisData!$D:$D, DU$2))</f>
        <v>1.0486485983059899E-2</v>
      </c>
      <c r="DV178" s="335">
        <f>$I178*IF($G178="Pickup", SUMIFS(NewEmisData!J:J, NewEmisData!$A:$A, "Pickup", NewEmisData!$B:$B, $A178, NewEmisData!$C:$C, $H178, NewEmisData!$D:$D, DV$2), SUMIFS(NewEmisData!J:J, NewEmisData!$A:$A, "LDV", NewEmisData!$B:$B, $A178, NewEmisData!$C:$C, $H178, NewEmisData!$D:$D, DV$2))</f>
        <v>9.7436333441081602E-3</v>
      </c>
      <c r="DW178" s="335">
        <f>$I178*IF($G178="Pickup", SUMIFS(NewEmisData!K:K, NewEmisData!$A:$A, "Pickup", NewEmisData!$B:$B, $A178, NewEmisData!$C:$C, $H178, NewEmisData!$D:$D, DW$2), SUMIFS(NewEmisData!K:K, NewEmisData!$A:$A, "LDV", NewEmisData!$B:$B, $A178, NewEmisData!$C:$C, $H178, NewEmisData!$D:$D, DW$2))</f>
        <v>9.3430650941362103E-3</v>
      </c>
      <c r="DX178" s="335">
        <f>$I178*IF($G178="Pickup", SUMIFS(NewEmisData!L:L, NewEmisData!$A:$A, "Pickup", NewEmisData!$B:$B, $A178, NewEmisData!$C:$C, $H178, NewEmisData!$D:$D, DX$2), SUMIFS(NewEmisData!L:L, NewEmisData!$A:$A, "LDV", NewEmisData!$B:$B, $A178, NewEmisData!$C:$C, $H178, NewEmisData!$D:$D, DX$2))</f>
        <v>9.2294945579063908E-3</v>
      </c>
      <c r="DY178" s="335">
        <f>$I178*IF($G178="Pickup", SUMIFS(NewEmisData!M:M, NewEmisData!$A:$A, "Pickup", NewEmisData!$B:$B, $A178, NewEmisData!$C:$C, $H178, NewEmisData!$D:$D, DY$2), SUMIFS(NewEmisData!M:M, NewEmisData!$A:$A, "LDV", NewEmisData!$B:$B, $A178, NewEmisData!$C:$C, $H178, NewEmisData!$D:$D, DY$2))</f>
        <v>9.2611544349932001E-3</v>
      </c>
      <c r="DZ178" s="335">
        <v>1.0483433406910452E-2</v>
      </c>
      <c r="EA178" s="335">
        <f t="shared" si="234"/>
        <v>427.22035607805998</v>
      </c>
      <c r="EB178" s="335">
        <f t="shared" si="235"/>
        <v>410.99295031887198</v>
      </c>
      <c r="EC178" s="335">
        <f t="shared" si="236"/>
        <v>286.65796119002903</v>
      </c>
      <c r="ED178" s="335">
        <f t="shared" si="237"/>
        <v>251.42291340526501</v>
      </c>
      <c r="EE178" s="335">
        <f t="shared" si="238"/>
        <v>237.879150946539</v>
      </c>
      <c r="EF178" s="335">
        <f t="shared" si="239"/>
        <v>231.785973261176</v>
      </c>
      <c r="EG178" s="335">
        <f t="shared" si="240"/>
        <v>226.95489929379499</v>
      </c>
      <c r="EH178" s="335">
        <f t="shared" si="241"/>
        <v>225.270240547784</v>
      </c>
      <c r="EI178" s="335">
        <f t="shared" si="242"/>
        <v>225.537595537371</v>
      </c>
      <c r="EJ178" s="335">
        <f t="shared" si="243"/>
        <v>0.26615030329306139</v>
      </c>
      <c r="EK178" s="335">
        <f t="shared" si="244"/>
        <v>5.43221938231905E-2</v>
      </c>
      <c r="EL178" s="335">
        <f t="shared" si="245"/>
        <v>4.5813368539693498E-2</v>
      </c>
      <c r="EM178" s="335">
        <f t="shared" si="246"/>
        <v>4.3138992375732398E-2</v>
      </c>
      <c r="EN178" s="335">
        <f t="shared" si="247"/>
        <v>4.22702301498529E-2</v>
      </c>
      <c r="EO178" s="335">
        <f t="shared" si="248"/>
        <v>4.7266554092845102E-2</v>
      </c>
      <c r="EP178" s="335">
        <f t="shared" si="249"/>
        <v>4.92796412957313E-2</v>
      </c>
      <c r="EQ178" s="335">
        <f t="shared" si="250"/>
        <v>4.83132390691993E-2</v>
      </c>
      <c r="ER178" s="335">
        <f t="shared" si="251"/>
        <v>4.7598470704443001E-2</v>
      </c>
      <c r="ES178" s="335">
        <f t="shared" si="252"/>
        <v>4.8291189756298203E-2</v>
      </c>
      <c r="ET178" s="335">
        <f t="shared" si="253"/>
        <v>5.9143404970885341E-2</v>
      </c>
      <c r="EU178" s="335">
        <f t="shared" si="254"/>
        <v>4.5233219210783302E-3</v>
      </c>
      <c r="EV178" s="335">
        <f t="shared" si="255"/>
        <v>4.35150523268109E-3</v>
      </c>
      <c r="EW178" s="335">
        <f t="shared" si="256"/>
        <v>2.2073239302791599E-3</v>
      </c>
      <c r="EX178" s="335">
        <f t="shared" si="257"/>
        <v>1.93600769277144E-3</v>
      </c>
      <c r="EY178" s="335">
        <f t="shared" si="258"/>
        <v>1.83171782200173E-3</v>
      </c>
      <c r="EZ178" s="335">
        <f t="shared" si="259"/>
        <v>1.7848006969164801E-3</v>
      </c>
      <c r="FA178" s="335">
        <f t="shared" si="260"/>
        <v>1.74760082534328E-3</v>
      </c>
      <c r="FB178" s="335">
        <f t="shared" si="261"/>
        <v>1.73462764249673E-3</v>
      </c>
      <c r="FC178" s="335">
        <f t="shared" si="262"/>
        <v>1.7366872463193499E-3</v>
      </c>
      <c r="FD178" s="335">
        <f t="shared" si="263"/>
        <v>2.5617670759243757E-3</v>
      </c>
      <c r="FE178" s="335">
        <f t="shared" si="264"/>
        <v>6.5525486311907397E-2</v>
      </c>
      <c r="FF178" s="335">
        <f t="shared" si="265"/>
        <v>6.5532413100286402E-2</v>
      </c>
      <c r="FG178" s="335">
        <f t="shared" si="266"/>
        <v>4.72274911635963E-2</v>
      </c>
      <c r="FH178" s="335">
        <f t="shared" si="267"/>
        <v>4.7004553415883499E-2</v>
      </c>
      <c r="FI178" s="335">
        <f t="shared" si="268"/>
        <v>4.6951187368693102E-2</v>
      </c>
      <c r="FJ178" s="335">
        <f t="shared" si="269"/>
        <v>4.69310774047937E-2</v>
      </c>
      <c r="FK178" s="335">
        <f t="shared" si="270"/>
        <v>4.6792796731001701E-2</v>
      </c>
      <c r="FL178" s="335">
        <f t="shared" si="271"/>
        <v>4.6667520898197902E-2</v>
      </c>
      <c r="FM178" s="335">
        <f t="shared" si="272"/>
        <v>4.6662125786885798E-2</v>
      </c>
      <c r="FN178" s="335">
        <f t="shared" si="273"/>
        <v>4.7785374819939178E-2</v>
      </c>
      <c r="FO178" s="335">
        <f t="shared" si="274"/>
        <v>1.0010238476339899E-2</v>
      </c>
      <c r="FP178" s="335">
        <f t="shared" si="275"/>
        <v>1.00161273530144E-2</v>
      </c>
      <c r="FQ178" s="335">
        <f t="shared" si="276"/>
        <v>7.3231092956545603E-3</v>
      </c>
      <c r="FR178" s="335">
        <f t="shared" si="277"/>
        <v>7.1259171686559502E-3</v>
      </c>
      <c r="FS178" s="335">
        <f t="shared" si="278"/>
        <v>7.0786866585371699E-3</v>
      </c>
      <c r="FT178" s="335">
        <f t="shared" si="279"/>
        <v>7.0609240367398201E-3</v>
      </c>
      <c r="FU178" s="335">
        <f t="shared" si="280"/>
        <v>6.9386110678336301E-3</v>
      </c>
      <c r="FV178" s="335">
        <f t="shared" si="281"/>
        <v>6.8278327244941798E-3</v>
      </c>
      <c r="FW178" s="335">
        <f t="shared" si="282"/>
        <v>6.8230359525153703E-3</v>
      </c>
      <c r="FX178" s="335">
        <f t="shared" si="283"/>
        <v>9.6257106650809981E-3</v>
      </c>
    </row>
    <row r="179" spans="1:180" x14ac:dyDescent="0.2">
      <c r="A179" s="305" t="str">
        <f>_xlfn.CONCAT(IF(LEFT(TRIM(A178),1)="*", "*R", "R"), 1+RIGHT(TRIM(A178),1))</f>
        <v>R6</v>
      </c>
      <c r="B179" s="305" t="str">
        <f t="shared" si="320"/>
        <v>TLMHE8511</v>
      </c>
      <c r="C179" s="305" t="str">
        <f t="shared" si="321"/>
        <v>TL.E85X.M.HE85.2011</v>
      </c>
      <c r="D179" s="301" t="str">
        <f t="shared" si="322"/>
        <v>bn-vmt, bn-vmt/a</v>
      </c>
      <c r="E179" s="301" t="str">
        <f t="shared" si="323"/>
        <v>TLE85X</v>
      </c>
      <c r="F179" s="301" t="str">
        <f t="shared" si="324"/>
        <v>TL</v>
      </c>
      <c r="G179" s="315" t="s">
        <v>819</v>
      </c>
      <c r="H179" s="315" t="s">
        <v>817</v>
      </c>
      <c r="I179" s="315">
        <v>1</v>
      </c>
      <c r="J179" s="315" t="str">
        <f t="shared" si="284"/>
        <v>Minivan-E85</v>
      </c>
      <c r="K179" s="335">
        <f>$I179*IF($G179="Pickup", SUMIFS(NewEmisData!E:E, NewEmisData!$A:$A, "Pickup", NewEmisData!$B:$B, $A179, NewEmisData!$C:$C, $H179, NewEmisData!$D:$D, K$2), SUMIFS(NewEmisData!E:E, NewEmisData!$A:$A, "LDV", NewEmisData!$B:$B, $A179, NewEmisData!$C:$C, $H179, NewEmisData!$D:$D, K$2))</f>
        <v>419.67640551412597</v>
      </c>
      <c r="L179" s="335">
        <f>$I179*IF($G179="Pickup", SUMIFS(NewEmisData!F:F, NewEmisData!$A:$A, "Pickup", NewEmisData!$B:$B, $A179, NewEmisData!$C:$C, $H179, NewEmisData!$D:$D, L$2), SUMIFS(NewEmisData!F:F, NewEmisData!$A:$A, "LDV", NewEmisData!$B:$B, $A179, NewEmisData!$C:$C, $H179, NewEmisData!$D:$D, L$2))</f>
        <v>404.10461508813802</v>
      </c>
      <c r="M179" s="335">
        <f>$I179*IF($G179="Pickup", SUMIFS(NewEmisData!G:G, NewEmisData!$A:$A, "Pickup", NewEmisData!$B:$B, $A179, NewEmisData!$C:$C, $H179, NewEmisData!$D:$D, M$2), SUMIFS(NewEmisData!G:G, NewEmisData!$A:$A, "LDV", NewEmisData!$B:$B, $A179, NewEmisData!$C:$C, $H179, NewEmisData!$D:$D, M$2))</f>
        <v>296.64497554148397</v>
      </c>
      <c r="N179" s="335">
        <f>$I179*IF($G179="Pickup", SUMIFS(NewEmisData!H:H, NewEmisData!$A:$A, "Pickup", NewEmisData!$B:$B, $A179, NewEmisData!$C:$C, $H179, NewEmisData!$D:$D, N$2), SUMIFS(NewEmisData!H:H, NewEmisData!$A:$A, "LDV", NewEmisData!$B:$B, $A179, NewEmisData!$C:$C, $H179, NewEmisData!$D:$D, N$2))</f>
        <v>259.84558529690901</v>
      </c>
      <c r="O179" s="335">
        <f>$I179*IF($G179="Pickup", SUMIFS(NewEmisData!I:I, NewEmisData!$A:$A, "Pickup", NewEmisData!$B:$B, $A179, NewEmisData!$C:$C, $H179, NewEmisData!$D:$D, O$2), SUMIFS(NewEmisData!I:I, NewEmisData!$A:$A, "LDV", NewEmisData!$B:$B, $A179, NewEmisData!$C:$C, $H179, NewEmisData!$D:$D, O$2))</f>
        <v>245.572517771138</v>
      </c>
      <c r="P179" s="335">
        <f>$I179*IF($G179="Pickup", SUMIFS(NewEmisData!J:J, NewEmisData!$A:$A, "Pickup", NewEmisData!$B:$B, $A179, NewEmisData!$C:$C, $H179, NewEmisData!$D:$D, P$2), SUMIFS(NewEmisData!J:J, NewEmisData!$A:$A, "LDV", NewEmisData!$B:$B, $A179, NewEmisData!$C:$C, $H179, NewEmisData!$D:$D, P$2))</f>
        <v>239.06681409593699</v>
      </c>
      <c r="Q179" s="335">
        <f>$I179*IF($G179="Pickup", SUMIFS(NewEmisData!K:K, NewEmisData!$A:$A, "Pickup", NewEmisData!$B:$B, $A179, NewEmisData!$C:$C, $H179, NewEmisData!$D:$D, Q$2), SUMIFS(NewEmisData!K:K, NewEmisData!$A:$A, "LDV", NewEmisData!$B:$B, $A179, NewEmisData!$C:$C, $H179, NewEmisData!$D:$D, Q$2))</f>
        <v>233.96415864234601</v>
      </c>
      <c r="R179" s="335">
        <f>$I179*IF($G179="Pickup", SUMIFS(NewEmisData!L:L, NewEmisData!$A:$A, "Pickup", NewEmisData!$B:$B, $A179, NewEmisData!$C:$C, $H179, NewEmisData!$D:$D, R$2), SUMIFS(NewEmisData!L:L, NewEmisData!$A:$A, "LDV", NewEmisData!$B:$B, $A179, NewEmisData!$C:$C, $H179, NewEmisData!$D:$D, R$2))</f>
        <v>232.18870705220701</v>
      </c>
      <c r="S179" s="335">
        <f>$I179*IF($G179="Pickup", SUMIFS(NewEmisData!M:M, NewEmisData!$A:$A, "Pickup", NewEmisData!$B:$B, $A179, NewEmisData!$C:$C, $H179, NewEmisData!$D:$D, S$2), SUMIFS(NewEmisData!M:M, NewEmisData!$A:$A, "LDV", NewEmisData!$B:$B, $A179, NewEmisData!$C:$C, $H179, NewEmisData!$D:$D, S$2))</f>
        <v>232.42779835443099</v>
      </c>
      <c r="T179" s="335">
        <v>0.26615030329306139</v>
      </c>
      <c r="U179" s="335">
        <f>$I179*IF($G179="Pickup", SUMIFS(NewEmisData!E:E, NewEmisData!$A:$A, "Pickup", NewEmisData!$B:$B, $A179, NewEmisData!$C:$C, $H179, NewEmisData!$D:$D, U$2), SUMIFS(NewEmisData!E:E, NewEmisData!$A:$A, "LDV", NewEmisData!$B:$B, $A179, NewEmisData!$C:$C, $H179, NewEmisData!$D:$D, U$2))</f>
        <v>4.85420613095323E-2</v>
      </c>
      <c r="V179" s="335">
        <f>$I179*IF($G179="Pickup", SUMIFS(NewEmisData!F:F, NewEmisData!$A:$A, "Pickup", NewEmisData!$B:$B, $A179, NewEmisData!$C:$C, $H179, NewEmisData!$D:$D, V$2), SUMIFS(NewEmisData!F:F, NewEmisData!$A:$A, "LDV", NewEmisData!$B:$B, $A179, NewEmisData!$C:$C, $H179, NewEmisData!$D:$D, V$2))</f>
        <v>4.1584694059798401E-2</v>
      </c>
      <c r="W179" s="335">
        <f>$I179*IF($G179="Pickup", SUMIFS(NewEmisData!G:G, NewEmisData!$A:$A, "Pickup", NewEmisData!$B:$B, $A179, NewEmisData!$C:$C, $H179, NewEmisData!$D:$D, W$2), SUMIFS(NewEmisData!G:G, NewEmisData!$A:$A, "LDV", NewEmisData!$B:$B, $A179, NewEmisData!$C:$C, $H179, NewEmisData!$D:$D, W$2))</f>
        <v>3.8512841866564999E-2</v>
      </c>
      <c r="X179" s="335">
        <f>$I179*IF($G179="Pickup", SUMIFS(NewEmisData!H:H, NewEmisData!$A:$A, "Pickup", NewEmisData!$B:$B, $A179, NewEmisData!$C:$C, $H179, NewEmisData!$D:$D, X$2), SUMIFS(NewEmisData!H:H, NewEmisData!$A:$A, "LDV", NewEmisData!$B:$B, $A179, NewEmisData!$C:$C, $H179, NewEmisData!$D:$D, X$2))</f>
        <v>3.7453351076298699E-2</v>
      </c>
      <c r="Y179" s="335">
        <f>$I179*IF($G179="Pickup", SUMIFS(NewEmisData!I:I, NewEmisData!$A:$A, "Pickup", NewEmisData!$B:$B, $A179, NewEmisData!$C:$C, $H179, NewEmisData!$D:$D, Y$2), SUMIFS(NewEmisData!I:I, NewEmisData!$A:$A, "LDV", NewEmisData!$B:$B, $A179, NewEmisData!$C:$C, $H179, NewEmisData!$D:$D, Y$2))</f>
        <v>4.17495921494591E-2</v>
      </c>
      <c r="Z179" s="335">
        <f>$I179*IF($G179="Pickup", SUMIFS(NewEmisData!J:J, NewEmisData!$A:$A, "Pickup", NewEmisData!$B:$B, $A179, NewEmisData!$C:$C, $H179, NewEmisData!$D:$D, Z$2), SUMIFS(NewEmisData!J:J, NewEmisData!$A:$A, "LDV", NewEmisData!$B:$B, $A179, NewEmisData!$C:$C, $H179, NewEmisData!$D:$D, Z$2))</f>
        <v>4.3363198134277997E-2</v>
      </c>
      <c r="AA179" s="335">
        <f>$I179*IF($G179="Pickup", SUMIFS(NewEmisData!K:K, NewEmisData!$A:$A, "Pickup", NewEmisData!$B:$B, $A179, NewEmisData!$C:$C, $H179, NewEmisData!$D:$D, AA$2), SUMIFS(NewEmisData!K:K, NewEmisData!$A:$A, "LDV", NewEmisData!$B:$B, $A179, NewEmisData!$C:$C, $H179, NewEmisData!$D:$D, AA$2))</f>
        <v>4.2354566228836397E-2</v>
      </c>
      <c r="AB179" s="335">
        <f>$I179*IF($G179="Pickup", SUMIFS(NewEmisData!L:L, NewEmisData!$A:$A, "Pickup", NewEmisData!$B:$B, $A179, NewEmisData!$C:$C, $H179, NewEmisData!$D:$D, AB$2), SUMIFS(NewEmisData!L:L, NewEmisData!$A:$A, "LDV", NewEmisData!$B:$B, $A179, NewEmisData!$C:$C, $H179, NewEmisData!$D:$D, AB$2))</f>
        <v>4.1664829012930303E-2</v>
      </c>
      <c r="AC179" s="335">
        <f>$I179*IF($G179="Pickup", SUMIFS(NewEmisData!M:M, NewEmisData!$A:$A, "Pickup", NewEmisData!$B:$B, $A179, NewEmisData!$C:$C, $H179, NewEmisData!$D:$D, AC$2), SUMIFS(NewEmisData!M:M, NewEmisData!$A:$A, "LDV", NewEmisData!$B:$B, $A179, NewEmisData!$C:$C, $H179, NewEmisData!$D:$D, AC$2))</f>
        <v>4.2271900806735603E-2</v>
      </c>
      <c r="AD179" s="335">
        <v>5.9143404970885341E-2</v>
      </c>
      <c r="AE179" s="335">
        <f>$I179*IF($G179="Pickup", SUMIFS(NewEmisData!E:E, NewEmisData!$A:$A, "Pickup", NewEmisData!$B:$B, $A179, NewEmisData!$C:$C, $H179, NewEmisData!$D:$D, AE$2), SUMIFS(NewEmisData!E:E, NewEmisData!$A:$A, "LDV", NewEmisData!$B:$B, $A179, NewEmisData!$C:$C, $H179, NewEmisData!$D:$D, AE$2))</f>
        <v>4.4434403610189698E-3</v>
      </c>
      <c r="AF179" s="335">
        <f>$I179*IF($G179="Pickup", SUMIFS(NewEmisData!F:F, NewEmisData!$A:$A, "Pickup", NewEmisData!$B:$B, $A179, NewEmisData!$C:$C, $H179, NewEmisData!$D:$D, AF$2), SUMIFS(NewEmisData!F:F, NewEmisData!$A:$A, "LDV", NewEmisData!$B:$B, $A179, NewEmisData!$C:$C, $H179, NewEmisData!$D:$D, AF$2))</f>
        <v>4.2785778468179296E-3</v>
      </c>
      <c r="AG179" s="335">
        <f>$I179*IF($G179="Pickup", SUMIFS(NewEmisData!G:G, NewEmisData!$A:$A, "Pickup", NewEmisData!$B:$B, $A179, NewEmisData!$C:$C, $H179, NewEmisData!$D:$D, AG$2), SUMIFS(NewEmisData!G:G, NewEmisData!$A:$A, "LDV", NewEmisData!$B:$B, $A179, NewEmisData!$C:$C, $H179, NewEmisData!$D:$D, AG$2))</f>
        <v>2.2842291862218301E-3</v>
      </c>
      <c r="AH179" s="335">
        <f>$I179*IF($G179="Pickup", SUMIFS(NewEmisData!H:H, NewEmisData!$A:$A, "Pickup", NewEmisData!$B:$B, $A179, NewEmisData!$C:$C, $H179, NewEmisData!$D:$D, AH$2), SUMIFS(NewEmisData!H:H, NewEmisData!$A:$A, "LDV", NewEmisData!$B:$B, $A179, NewEmisData!$C:$C, $H179, NewEmisData!$D:$D, AH$2))</f>
        <v>2.00086557744566E-3</v>
      </c>
      <c r="AI179" s="335">
        <f>$I179*IF($G179="Pickup", SUMIFS(NewEmisData!I:I, NewEmisData!$A:$A, "Pickup", NewEmisData!$B:$B, $A179, NewEmisData!$C:$C, $H179, NewEmisData!$D:$D, AI$2), SUMIFS(NewEmisData!I:I, NewEmisData!$A:$A, "LDV", NewEmisData!$B:$B, $A179, NewEmisData!$C:$C, $H179, NewEmisData!$D:$D, AI$2))</f>
        <v>1.8909591105040499E-3</v>
      </c>
      <c r="AJ179" s="335">
        <f>$I179*IF($G179="Pickup", SUMIFS(NewEmisData!J:J, NewEmisData!$A:$A, "Pickup", NewEmisData!$B:$B, $A179, NewEmisData!$C:$C, $H179, NewEmisData!$D:$D, AJ$2), SUMIFS(NewEmisData!J:J, NewEmisData!$A:$A, "LDV", NewEmisData!$B:$B, $A179, NewEmisData!$C:$C, $H179, NewEmisData!$D:$D, AJ$2))</f>
        <v>1.84086487691808E-3</v>
      </c>
      <c r="AK179" s="335">
        <f>$I179*IF($G179="Pickup", SUMIFS(NewEmisData!K:K, NewEmisData!$A:$A, "Pickup", NewEmisData!$B:$B, $A179, NewEmisData!$C:$C, $H179, NewEmisData!$D:$D, AK$2), SUMIFS(NewEmisData!K:K, NewEmisData!$A:$A, "LDV", NewEmisData!$B:$B, $A179, NewEmisData!$C:$C, $H179, NewEmisData!$D:$D, AK$2))</f>
        <v>1.80157428678178E-3</v>
      </c>
      <c r="AL179" s="335">
        <f>$I179*IF($G179="Pickup", SUMIFS(NewEmisData!L:L, NewEmisData!$A:$A, "Pickup", NewEmisData!$B:$B, $A179, NewEmisData!$C:$C, $H179, NewEmisData!$D:$D, AL$2), SUMIFS(NewEmisData!L:L, NewEmisData!$A:$A, "LDV", NewEmisData!$B:$B, $A179, NewEmisData!$C:$C, $H179, NewEmisData!$D:$D, AL$2))</f>
        <v>1.78790186962937E-3</v>
      </c>
      <c r="AM179" s="335">
        <f>$I179*IF($G179="Pickup", SUMIFS(NewEmisData!M:M, NewEmisData!$A:$A, "Pickup", NewEmisData!$B:$B, $A179, NewEmisData!$C:$C, $H179, NewEmisData!$D:$D, AM$2), SUMIFS(NewEmisData!M:M, NewEmisData!$A:$A, "LDV", NewEmisData!$B:$B, $A179, NewEmisData!$C:$C, $H179, NewEmisData!$D:$D, AM$2))</f>
        <v>1.7897430443873201E-3</v>
      </c>
      <c r="AN179" s="335">
        <v>2.5617670759243757E-3</v>
      </c>
      <c r="AO179" s="335">
        <f>$I179*IF($G179="Pickup", SUMIFS(NewEmisData!E:E, NewEmisData!$A:$A, "Pickup", NewEmisData!$B:$B, $A179, NewEmisData!$C:$C, $H179, NewEmisData!$D:$D, AO$2), SUMIFS(NewEmisData!E:E, NewEmisData!$A:$A, "LDV", NewEmisData!$B:$B, $A179, NewEmisData!$C:$C, $H179, NewEmisData!$D:$D, AO$2))</f>
        <v>6.4822337358144896E-2</v>
      </c>
      <c r="AP179" s="335">
        <f>$I179*IF($G179="Pickup", SUMIFS(NewEmisData!F:F, NewEmisData!$A:$A, "Pickup", NewEmisData!$B:$B, $A179, NewEmisData!$C:$C, $H179, NewEmisData!$D:$D, AP$2), SUMIFS(NewEmisData!F:F, NewEmisData!$A:$A, "LDV", NewEmisData!$B:$B, $A179, NewEmisData!$C:$C, $H179, NewEmisData!$D:$D, AP$2))</f>
        <v>6.4837908765685404E-2</v>
      </c>
      <c r="AQ179" s="335">
        <f>$I179*IF($G179="Pickup", SUMIFS(NewEmisData!G:G, NewEmisData!$A:$A, "Pickup", NewEmisData!$B:$B, $A179, NewEmisData!$C:$C, $H179, NewEmisData!$D:$D, AQ$2), SUMIFS(NewEmisData!G:G, NewEmisData!$A:$A, "LDV", NewEmisData!$B:$B, $A179, NewEmisData!$C:$C, $H179, NewEmisData!$D:$D, AQ$2))</f>
        <v>5.2743763590154202E-2</v>
      </c>
      <c r="AR179" s="335">
        <f>$I179*IF($G179="Pickup", SUMIFS(NewEmisData!H:H, NewEmisData!$A:$A, "Pickup", NewEmisData!$B:$B, $A179, NewEmisData!$C:$C, $H179, NewEmisData!$D:$D, AR$2), SUMIFS(NewEmisData!H:H, NewEmisData!$A:$A, "LDV", NewEmisData!$B:$B, $A179, NewEmisData!$C:$C, $H179, NewEmisData!$D:$D, AR$2))</f>
        <v>5.2520196198013597E-2</v>
      </c>
      <c r="AS179" s="335">
        <f>$I179*IF($G179="Pickup", SUMIFS(NewEmisData!I:I, NewEmisData!$A:$A, "Pickup", NewEmisData!$B:$B, $A179, NewEmisData!$C:$C, $H179, NewEmisData!$D:$D, AS$2), SUMIFS(NewEmisData!I:I, NewEmisData!$A:$A, "LDV", NewEmisData!$B:$B, $A179, NewEmisData!$C:$C, $H179, NewEmisData!$D:$D, AS$2))</f>
        <v>5.2463644304192002E-2</v>
      </c>
      <c r="AT179" s="335">
        <f>$I179*IF($G179="Pickup", SUMIFS(NewEmisData!J:J, NewEmisData!$A:$A, "Pickup", NewEmisData!$B:$B, $A179, NewEmisData!$C:$C, $H179, NewEmisData!$D:$D, AT$2), SUMIFS(NewEmisData!J:J, NewEmisData!$A:$A, "LDV", NewEmisData!$B:$B, $A179, NewEmisData!$C:$C, $H179, NewEmisData!$D:$D, AT$2))</f>
        <v>5.2440329646546102E-2</v>
      </c>
      <c r="AU179" s="335">
        <f>$I179*IF($G179="Pickup", SUMIFS(NewEmisData!K:K, NewEmisData!$A:$A, "Pickup", NewEmisData!$B:$B, $A179, NewEmisData!$C:$C, $H179, NewEmisData!$D:$D, AU$2), SUMIFS(NewEmisData!K:K, NewEmisData!$A:$A, "LDV", NewEmisData!$B:$B, $A179, NewEmisData!$C:$C, $H179, NewEmisData!$D:$D, AU$2))</f>
        <v>5.23021646581514E-2</v>
      </c>
      <c r="AV179" s="335">
        <f>$I179*IF($G179="Pickup", SUMIFS(NewEmisData!L:L, NewEmisData!$A:$A, "Pickup", NewEmisData!$B:$B, $A179, NewEmisData!$C:$C, $H179, NewEmisData!$D:$D, AV$2), SUMIFS(NewEmisData!L:L, NewEmisData!$A:$A, "LDV", NewEmisData!$B:$B, $A179, NewEmisData!$C:$C, $H179, NewEmisData!$D:$D, AV$2))</f>
        <v>5.2178675954472099E-2</v>
      </c>
      <c r="AW179" s="335">
        <f>$I179*IF($G179="Pickup", SUMIFS(NewEmisData!M:M, NewEmisData!$A:$A, "Pickup", NewEmisData!$B:$B, $A179, NewEmisData!$C:$C, $H179, NewEmisData!$D:$D, AW$2), SUMIFS(NewEmisData!M:M, NewEmisData!$A:$A, "LDV", NewEmisData!$B:$B, $A179, NewEmisData!$C:$C, $H179, NewEmisData!$D:$D, AW$2))</f>
        <v>5.2172700953765999E-2</v>
      </c>
      <c r="AX179" s="335">
        <v>4.7785374819939178E-2</v>
      </c>
      <c r="AY179" s="335">
        <f>$I179*IF($G179="Pickup", SUMIFS(NewEmisData!E:E, NewEmisData!$A:$A, "Pickup", NewEmisData!$B:$B, $A179, NewEmisData!$C:$C, $H179, NewEmisData!$D:$D, AY$2), SUMIFS(NewEmisData!E:E, NewEmisData!$A:$A, "LDV", NewEmisData!$B:$B, $A179, NewEmisData!$C:$C, $H179, NewEmisData!$D:$D, AY$2))</f>
        <v>9.8683488873566507E-3</v>
      </c>
      <c r="AZ179" s="335">
        <f>$I179*IF($G179="Pickup", SUMIFS(NewEmisData!F:F, NewEmisData!$A:$A, "Pickup", NewEmisData!$B:$B, $A179, NewEmisData!$C:$C, $H179, NewEmisData!$D:$D, AZ$2), SUMIFS(NewEmisData!F:F, NewEmisData!$A:$A, "LDV", NewEmisData!$B:$B, $A179, NewEmisData!$C:$C, $H179, NewEmisData!$D:$D, AZ$2))</f>
        <v>9.88217384347829E-3</v>
      </c>
      <c r="BA179" s="335">
        <f>$I179*IF($G179="Pickup", SUMIFS(NewEmisData!G:G, NewEmisData!$A:$A, "Pickup", NewEmisData!$B:$B, $A179, NewEmisData!$C:$C, $H179, NewEmisData!$D:$D, BA$2), SUMIFS(NewEmisData!G:G, NewEmisData!$A:$A, "LDV", NewEmisData!$B:$B, $A179, NewEmisData!$C:$C, $H179, NewEmisData!$D:$D, BA$2))</f>
        <v>8.0183682752347305E-3</v>
      </c>
      <c r="BB179" s="335">
        <f>$I179*IF($G179="Pickup", SUMIFS(NewEmisData!H:H, NewEmisData!$A:$A, "Pickup", NewEmisData!$B:$B, $A179, NewEmisData!$C:$C, $H179, NewEmisData!$D:$D, BB$2), SUMIFS(NewEmisData!H:H, NewEmisData!$A:$A, "LDV", NewEmisData!$B:$B, $A179, NewEmisData!$C:$C, $H179, NewEmisData!$D:$D, BB$2))</f>
        <v>7.8205598319836794E-3</v>
      </c>
      <c r="BC179" s="335">
        <f>$I179*IF($G179="Pickup", SUMIFS(NewEmisData!I:I, NewEmisData!$A:$A, "Pickup", NewEmisData!$B:$B, $A179, NewEmisData!$C:$C, $H179, NewEmisData!$D:$D, BC$2), SUMIFS(NewEmisData!I:I, NewEmisData!$A:$A, "LDV", NewEmisData!$B:$B, $A179, NewEmisData!$C:$C, $H179, NewEmisData!$D:$D, BC$2))</f>
        <v>7.7705101128409003E-3</v>
      </c>
      <c r="BD179" s="335">
        <f>$I179*IF($G179="Pickup", SUMIFS(NewEmisData!J:J, NewEmisData!$A:$A, "Pickup", NewEmisData!$B:$B, $A179, NewEmisData!$C:$C, $H179, NewEmisData!$D:$D, BD$2), SUMIFS(NewEmisData!J:J, NewEmisData!$A:$A, "LDV", NewEmisData!$B:$B, $A179, NewEmisData!$C:$C, $H179, NewEmisData!$D:$D, BD$2))</f>
        <v>7.7499080674948602E-3</v>
      </c>
      <c r="BE179" s="335">
        <f>$I179*IF($G179="Pickup", SUMIFS(NewEmisData!K:K, NewEmisData!$A:$A, "Pickup", NewEmisData!$B:$B, $A179, NewEmisData!$C:$C, $H179, NewEmisData!$D:$D, BE$2), SUMIFS(NewEmisData!K:K, NewEmisData!$A:$A, "LDV", NewEmisData!$B:$B, $A179, NewEmisData!$C:$C, $H179, NewEmisData!$D:$D, BE$2))</f>
        <v>7.6276556248612501E-3</v>
      </c>
      <c r="BF179" s="335">
        <f>$I179*IF($G179="Pickup", SUMIFS(NewEmisData!L:L, NewEmisData!$A:$A, "Pickup", NewEmisData!$B:$B, $A179, NewEmisData!$C:$C, $H179, NewEmisData!$D:$D, BF$2), SUMIFS(NewEmisData!L:L, NewEmisData!$A:$A, "LDV", NewEmisData!$B:$B, $A179, NewEmisData!$C:$C, $H179, NewEmisData!$D:$D, BF$2))</f>
        <v>7.5183919209819098E-3</v>
      </c>
      <c r="BG179" s="335">
        <f>$I179*IF($G179="Pickup", SUMIFS(NewEmisData!M:M, NewEmisData!$A:$A, "Pickup", NewEmisData!$B:$B, $A179, NewEmisData!$C:$C, $H179, NewEmisData!$D:$D, BG$2), SUMIFS(NewEmisData!M:M, NewEmisData!$A:$A, "LDV", NewEmisData!$B:$B, $A179, NewEmisData!$C:$C, $H179, NewEmisData!$D:$D, BG$2))</f>
        <v>7.5131480934889404E-3</v>
      </c>
      <c r="BH179" s="335">
        <v>9.6257106650809981E-3</v>
      </c>
      <c r="BI179" s="335">
        <f>$I179*IF($G179="Pickup", SUMIFS(NewEmisData!E:E, NewEmisData!$A:$A, "Pickup", NewEmisData!$B:$B, $A179, NewEmisData!$C:$C, $H179, NewEmisData!$D:$D, BI$2), SUMIFS(NewEmisData!E:E, NewEmisData!$A:$A, "LDV", NewEmisData!$B:$B, $A179, NewEmisData!$C:$C, $H179, NewEmisData!$D:$D, BI$2))</f>
        <v>1.32570056659601</v>
      </c>
      <c r="BJ179" s="335">
        <f>$I179*IF($G179="Pickup", SUMIFS(NewEmisData!F:F, NewEmisData!$A:$A, "Pickup", NewEmisData!$B:$B, $A179, NewEmisData!$C:$C, $H179, NewEmisData!$D:$D, BJ$2), SUMIFS(NewEmisData!F:F, NewEmisData!$A:$A, "LDV", NewEmisData!$B:$B, $A179, NewEmisData!$C:$C, $H179, NewEmisData!$D:$D, BJ$2))</f>
        <v>1.1219409270783001</v>
      </c>
      <c r="BK179" s="335">
        <f>$I179*IF($G179="Pickup", SUMIFS(NewEmisData!G:G, NewEmisData!$A:$A, "Pickup", NewEmisData!$B:$B, $A179, NewEmisData!$C:$C, $H179, NewEmisData!$D:$D, BK$2), SUMIFS(NewEmisData!G:G, NewEmisData!$A:$A, "LDV", NewEmisData!$B:$B, $A179, NewEmisData!$C:$C, $H179, NewEmisData!$D:$D, BK$2))</f>
        <v>0.83252879315791894</v>
      </c>
      <c r="BL179" s="335">
        <f>$I179*IF($G179="Pickup", SUMIFS(NewEmisData!H:H, NewEmisData!$A:$A, "Pickup", NewEmisData!$B:$B, $A179, NewEmisData!$C:$C, $H179, NewEmisData!$D:$D, BL$2), SUMIFS(NewEmisData!H:H, NewEmisData!$A:$A, "LDV", NewEmisData!$B:$B, $A179, NewEmisData!$C:$C, $H179, NewEmisData!$D:$D, BL$2))</f>
        <v>0.89205385808431303</v>
      </c>
      <c r="BM179" s="335">
        <f>$I179*IF($G179="Pickup", SUMIFS(NewEmisData!I:I, NewEmisData!$A:$A, "Pickup", NewEmisData!$B:$B, $A179, NewEmisData!$C:$C, $H179, NewEmisData!$D:$D, BM$2), SUMIFS(NewEmisData!I:I, NewEmisData!$A:$A, "LDV", NewEmisData!$B:$B, $A179, NewEmisData!$C:$C, $H179, NewEmisData!$D:$D, BM$2))</f>
        <v>0.97570084220765296</v>
      </c>
      <c r="BN179" s="335">
        <f>$I179*IF($G179="Pickup", SUMIFS(NewEmisData!J:J, NewEmisData!$A:$A, "Pickup", NewEmisData!$B:$B, $A179, NewEmisData!$C:$C, $H179, NewEmisData!$D:$D, BN$2), SUMIFS(NewEmisData!J:J, NewEmisData!$A:$A, "LDV", NewEmisData!$B:$B, $A179, NewEmisData!$C:$C, $H179, NewEmisData!$D:$D, BN$2))</f>
        <v>1.01783855429797</v>
      </c>
      <c r="BO179" s="335">
        <f>$I179*IF($G179="Pickup", SUMIFS(NewEmisData!K:K, NewEmisData!$A:$A, "Pickup", NewEmisData!$B:$B, $A179, NewEmisData!$C:$C, $H179, NewEmisData!$D:$D, BO$2), SUMIFS(NewEmisData!K:K, NewEmisData!$A:$A, "LDV", NewEmisData!$B:$B, $A179, NewEmisData!$C:$C, $H179, NewEmisData!$D:$D, BO$2))</f>
        <v>1.0024623082797799</v>
      </c>
      <c r="BP179" s="335">
        <f>$I179*IF($G179="Pickup", SUMIFS(NewEmisData!L:L, NewEmisData!$A:$A, "Pickup", NewEmisData!$B:$B, $A179, NewEmisData!$C:$C, $H179, NewEmisData!$D:$D, BP$2), SUMIFS(NewEmisData!L:L, NewEmisData!$A:$A, "LDV", NewEmisData!$B:$B, $A179, NewEmisData!$C:$C, $H179, NewEmisData!$D:$D, BP$2))</f>
        <v>0.98935537647268101</v>
      </c>
      <c r="BQ179" s="335">
        <f>$I179*IF($G179="Pickup", SUMIFS(NewEmisData!M:M, NewEmisData!$A:$A, "Pickup", NewEmisData!$B:$B, $A179, NewEmisData!$C:$C, $H179, NewEmisData!$D:$D, BQ$2), SUMIFS(NewEmisData!M:M, NewEmisData!$A:$A, "LDV", NewEmisData!$B:$B, $A179, NewEmisData!$C:$C, $H179, NewEmisData!$D:$D, BQ$2))</f>
        <v>1.00140417178715</v>
      </c>
      <c r="BR179" s="335">
        <v>1.4092345254837961</v>
      </c>
      <c r="BS179" s="335">
        <f>$I179*IF($G179="Pickup", SUMIFS(NewEmisData!E:E, NewEmisData!$A:$A, "Pickup", NewEmisData!$B:$B, $A179, NewEmisData!$C:$C, $H179, NewEmisData!$D:$D, BS$2), SUMIFS(NewEmisData!E:E, NewEmisData!$A:$A, "LDV", NewEmisData!$B:$B, $A179, NewEmisData!$C:$C, $H179, NewEmisData!$D:$D, BS$2))</f>
        <v>0.137019353780302</v>
      </c>
      <c r="BT179" s="335">
        <f>$I179*IF($G179="Pickup", SUMIFS(NewEmisData!F:F, NewEmisData!$A:$A, "Pickup", NewEmisData!$B:$B, $A179, NewEmisData!$C:$C, $H179, NewEmisData!$D:$D, BT$2), SUMIFS(NewEmisData!F:F, NewEmisData!$A:$A, "LDV", NewEmisData!$B:$B, $A179, NewEmisData!$C:$C, $H179, NewEmisData!$D:$D, BT$2))</f>
        <v>0.133250973233911</v>
      </c>
      <c r="BU179" s="335">
        <f>$I179*IF($G179="Pickup", SUMIFS(NewEmisData!G:G, NewEmisData!$A:$A, "Pickup", NewEmisData!$B:$B, $A179, NewEmisData!$C:$C, $H179, NewEmisData!$D:$D, BU$2), SUMIFS(NewEmisData!G:G, NewEmisData!$A:$A, "LDV", NewEmisData!$B:$B, $A179, NewEmisData!$C:$C, $H179, NewEmisData!$D:$D, BU$2))</f>
        <v>9.9439295872654807E-2</v>
      </c>
      <c r="BV179" s="335">
        <f>$I179*IF($G179="Pickup", SUMIFS(NewEmisData!H:H, NewEmisData!$A:$A, "Pickup", NewEmisData!$B:$B, $A179, NewEmisData!$C:$C, $H179, NewEmisData!$D:$D, BV$2), SUMIFS(NewEmisData!H:H, NewEmisData!$A:$A, "LDV", NewEmisData!$B:$B, $A179, NewEmisData!$C:$C, $H179, NewEmisData!$D:$D, BV$2))</f>
        <v>9.3778372024376805E-2</v>
      </c>
      <c r="BW179" s="335">
        <f>$I179*IF($G179="Pickup", SUMIFS(NewEmisData!I:I, NewEmisData!$A:$A, "Pickup", NewEmisData!$B:$B, $A179, NewEmisData!$C:$C, $H179, NewEmisData!$D:$D, BW$2), SUMIFS(NewEmisData!I:I, NewEmisData!$A:$A, "LDV", NewEmisData!$B:$B, $A179, NewEmisData!$C:$C, $H179, NewEmisData!$D:$D, BW$2))</f>
        <v>0.10966688034274</v>
      </c>
      <c r="BX179" s="335">
        <f>$I179*IF($G179="Pickup", SUMIFS(NewEmisData!J:J, NewEmisData!$A:$A, "Pickup", NewEmisData!$B:$B, $A179, NewEmisData!$C:$C, $H179, NewEmisData!$D:$D, BX$2), SUMIFS(NewEmisData!J:J, NewEmisData!$A:$A, "LDV", NewEmisData!$B:$B, $A179, NewEmisData!$C:$C, $H179, NewEmisData!$D:$D, BX$2))</f>
        <v>0.130181993771496</v>
      </c>
      <c r="BY179" s="335">
        <f>$I179*IF($G179="Pickup", SUMIFS(NewEmisData!K:K, NewEmisData!$A:$A, "Pickup", NewEmisData!$B:$B, $A179, NewEmisData!$C:$C, $H179, NewEmisData!$D:$D, BY$2), SUMIFS(NewEmisData!K:K, NewEmisData!$A:$A, "LDV", NewEmisData!$B:$B, $A179, NewEmisData!$C:$C, $H179, NewEmisData!$D:$D, BY$2))</f>
        <v>0.14551322797611199</v>
      </c>
      <c r="BZ179" s="335">
        <f>$I179*IF($G179="Pickup", SUMIFS(NewEmisData!L:L, NewEmisData!$A:$A, "Pickup", NewEmisData!$B:$B, $A179, NewEmisData!$C:$C, $H179, NewEmisData!$D:$D, BZ$2), SUMIFS(NewEmisData!L:L, NewEmisData!$A:$A, "LDV", NewEmisData!$B:$B, $A179, NewEmisData!$C:$C, $H179, NewEmisData!$D:$D, BZ$2))</f>
        <v>0.151092504593482</v>
      </c>
      <c r="CA179" s="335">
        <f>$I179*IF($G179="Pickup", SUMIFS(NewEmisData!M:M, NewEmisData!$A:$A, "Pickup", NewEmisData!$B:$B, $A179, NewEmisData!$C:$C, $H179, NewEmisData!$D:$D, CA$2), SUMIFS(NewEmisData!M:M, NewEmisData!$A:$A, "LDV", NewEmisData!$B:$B, $A179, NewEmisData!$C:$C, $H179, NewEmisData!$D:$D, CA$2))</f>
        <v>0.162465752470559</v>
      </c>
      <c r="CB179" s="335">
        <v>6.0597963453520649E-2</v>
      </c>
      <c r="CC179" s="335">
        <f>$I179*IF($G179="Pickup", SUMIFS(NewEmisData!E:E, NewEmisData!$A:$A, "Pickup", NewEmisData!$B:$B, $A179, NewEmisData!$C:$C, $H179, NewEmisData!$D:$D, CC$2), SUMIFS(NewEmisData!E:E, NewEmisData!$A:$A, "LDV", NewEmisData!$B:$B, $A179, NewEmisData!$C:$C, $H179, NewEmisData!$D:$D, CC$2))</f>
        <v>1.8547030146358501E-2</v>
      </c>
      <c r="CD179" s="335">
        <f>$I179*IF($G179="Pickup", SUMIFS(NewEmisData!F:F, NewEmisData!$A:$A, "Pickup", NewEmisData!$B:$B, $A179, NewEmisData!$C:$C, $H179, NewEmisData!$D:$D, CD$2), SUMIFS(NewEmisData!F:F, NewEmisData!$A:$A, "LDV", NewEmisData!$B:$B, $A179, NewEmisData!$C:$C, $H179, NewEmisData!$D:$D, CD$2))</f>
        <v>1.85469993938937E-2</v>
      </c>
      <c r="CE179" s="335">
        <f>$I179*IF($G179="Pickup", SUMIFS(NewEmisData!G:G, NewEmisData!$A:$A, "Pickup", NewEmisData!$B:$B, $A179, NewEmisData!$C:$C, $H179, NewEmisData!$D:$D, CE$2), SUMIFS(NewEmisData!G:G, NewEmisData!$A:$A, "LDV", NewEmisData!$B:$B, $A179, NewEmisData!$C:$C, $H179, NewEmisData!$D:$D, CE$2))</f>
        <v>1.8452398436060301E-2</v>
      </c>
      <c r="CF179" s="335">
        <f>$I179*IF($G179="Pickup", SUMIFS(NewEmisData!H:H, NewEmisData!$A:$A, "Pickup", NewEmisData!$B:$B, $A179, NewEmisData!$C:$C, $H179, NewEmisData!$D:$D, CF$2), SUMIFS(NewEmisData!H:H, NewEmisData!$A:$A, "LDV", NewEmisData!$B:$B, $A179, NewEmisData!$C:$C, $H179, NewEmisData!$D:$D, CF$2))</f>
        <v>1.90153795953279E-2</v>
      </c>
      <c r="CG179" s="335">
        <f>$I179*IF($G179="Pickup", SUMIFS(NewEmisData!I:I, NewEmisData!$A:$A, "Pickup", NewEmisData!$B:$B, $A179, NewEmisData!$C:$C, $H179, NewEmisData!$D:$D, CG$2), SUMIFS(NewEmisData!I:I, NewEmisData!$A:$A, "LDV", NewEmisData!$B:$B, $A179, NewEmisData!$C:$C, $H179, NewEmisData!$D:$D, CG$2))</f>
        <v>2.06259998538827E-2</v>
      </c>
      <c r="CH179" s="335">
        <f>$I179*IF($G179="Pickup", SUMIFS(NewEmisData!J:J, NewEmisData!$A:$A, "Pickup", NewEmisData!$B:$B, $A179, NewEmisData!$C:$C, $H179, NewEmisData!$D:$D, CH$2), SUMIFS(NewEmisData!J:J, NewEmisData!$A:$A, "LDV", NewEmisData!$B:$B, $A179, NewEmisData!$C:$C, $H179, NewEmisData!$D:$D, CH$2))</f>
        <v>2.15422462041495E-2</v>
      </c>
      <c r="CI179" s="335">
        <f>$I179*IF($G179="Pickup", SUMIFS(NewEmisData!K:K, NewEmisData!$A:$A, "Pickup", NewEmisData!$B:$B, $A179, NewEmisData!$C:$C, $H179, NewEmisData!$D:$D, CI$2), SUMIFS(NewEmisData!K:K, NewEmisData!$A:$A, "LDV", NewEmisData!$B:$B, $A179, NewEmisData!$C:$C, $H179, NewEmisData!$D:$D, CI$2))</f>
        <v>2.1839816094931099E-2</v>
      </c>
      <c r="CJ179" s="335">
        <f>$I179*IF($G179="Pickup", SUMIFS(NewEmisData!L:L, NewEmisData!$A:$A, "Pickup", NewEmisData!$B:$B, $A179, NewEmisData!$C:$C, $H179, NewEmisData!$D:$D, CJ$2), SUMIFS(NewEmisData!L:L, NewEmisData!$A:$A, "LDV", NewEmisData!$B:$B, $A179, NewEmisData!$C:$C, $H179, NewEmisData!$D:$D, CJ$2))</f>
        <v>2.1898815091166601E-2</v>
      </c>
      <c r="CK179" s="335">
        <f>$I179*IF($G179="Pickup", SUMIFS(NewEmisData!M:M, NewEmisData!$A:$A, "Pickup", NewEmisData!$B:$B, $A179, NewEmisData!$C:$C, $H179, NewEmisData!$D:$D, CK$2), SUMIFS(NewEmisData!M:M, NewEmisData!$A:$A, "LDV", NewEmisData!$B:$B, $A179, NewEmisData!$C:$C, $H179, NewEmisData!$D:$D, CK$2))</f>
        <v>2.1928414168851499E-2</v>
      </c>
      <c r="CL179" s="335">
        <v>2.191731487598363E-2</v>
      </c>
      <c r="CM179" s="335">
        <f>$I179*IF($G179="Pickup", SUMIFS(NewEmisData!E:E, NewEmisData!$A:$A, "Pickup", NewEmisData!$B:$B, $A179, NewEmisData!$C:$C, $H179, NewEmisData!$D:$D, CM$2), SUMIFS(NewEmisData!E:E, NewEmisData!$A:$A, "LDV", NewEmisData!$B:$B, $A179, NewEmisData!$C:$C, $H179, NewEmisData!$D:$D, CM$2))</f>
        <v>6.2094333887986004E-3</v>
      </c>
      <c r="CN179" s="335">
        <f>$I179*IF($G179="Pickup", SUMIFS(NewEmisData!F:F, NewEmisData!$A:$A, "Pickup", NewEmisData!$B:$B, $A179, NewEmisData!$C:$C, $H179, NewEmisData!$D:$D, CN$2), SUMIFS(NewEmisData!F:F, NewEmisData!$A:$A, "LDV", NewEmisData!$B:$B, $A179, NewEmisData!$C:$C, $H179, NewEmisData!$D:$D, CN$2))</f>
        <v>6.5097473575926402E-3</v>
      </c>
      <c r="CO179" s="335">
        <f>$I179*IF($G179="Pickup", SUMIFS(NewEmisData!G:G, NewEmisData!$A:$A, "Pickup", NewEmisData!$B:$B, $A179, NewEmisData!$C:$C, $H179, NewEmisData!$D:$D, CO$2), SUMIFS(NewEmisData!G:G, NewEmisData!$A:$A, "LDV", NewEmisData!$B:$B, $A179, NewEmisData!$C:$C, $H179, NewEmisData!$D:$D, CO$2))</f>
        <v>6.3480368759580904E-3</v>
      </c>
      <c r="CP179" s="335">
        <f>$I179*IF($G179="Pickup", SUMIFS(NewEmisData!H:H, NewEmisData!$A:$A, "Pickup", NewEmisData!$B:$B, $A179, NewEmisData!$C:$C, $H179, NewEmisData!$D:$D, CP$2), SUMIFS(NewEmisData!H:H, NewEmisData!$A:$A, "LDV", NewEmisData!$B:$B, $A179, NewEmisData!$C:$C, $H179, NewEmisData!$D:$D, CP$2))</f>
        <v>6.5309612269676296E-3</v>
      </c>
      <c r="CQ179" s="335">
        <f>$I179*IF($G179="Pickup", SUMIFS(NewEmisData!I:I, NewEmisData!$A:$A, "Pickup", NewEmisData!$B:$B, $A179, NewEmisData!$C:$C, $H179, NewEmisData!$D:$D, CQ$2), SUMIFS(NewEmisData!I:I, NewEmisData!$A:$A, "LDV", NewEmisData!$B:$B, $A179, NewEmisData!$C:$C, $H179, NewEmisData!$D:$D, CQ$2))</f>
        <v>6.80438551567813E-3</v>
      </c>
      <c r="CR179" s="335">
        <f>$I179*IF($G179="Pickup", SUMIFS(NewEmisData!J:J, NewEmisData!$A:$A, "Pickup", NewEmisData!$B:$B, $A179, NewEmisData!$C:$C, $H179, NewEmisData!$D:$D, CR$2), SUMIFS(NewEmisData!J:J, NewEmisData!$A:$A, "LDV", NewEmisData!$B:$B, $A179, NewEmisData!$C:$C, $H179, NewEmisData!$D:$D, CR$2))</f>
        <v>7.0729885156519904E-3</v>
      </c>
      <c r="CS179" s="335">
        <f>$I179*IF($G179="Pickup", SUMIFS(NewEmisData!K:K, NewEmisData!$A:$A, "Pickup", NewEmisData!$B:$B, $A179, NewEmisData!$C:$C, $H179, NewEmisData!$D:$D, CS$2), SUMIFS(NewEmisData!K:K, NewEmisData!$A:$A, "LDV", NewEmisData!$B:$B, $A179, NewEmisData!$C:$C, $H179, NewEmisData!$D:$D, CS$2))</f>
        <v>7.2141431732336897E-3</v>
      </c>
      <c r="CT179" s="335">
        <f>$I179*IF($G179="Pickup", SUMIFS(NewEmisData!L:L, NewEmisData!$A:$A, "Pickup", NewEmisData!$B:$B, $A179, NewEmisData!$C:$C, $H179, NewEmisData!$D:$D, CT$2), SUMIFS(NewEmisData!L:L, NewEmisData!$A:$A, "LDV", NewEmisData!$B:$B, $A179, NewEmisData!$C:$C, $H179, NewEmisData!$D:$D, CT$2))</f>
        <v>7.2616103108278903E-3</v>
      </c>
      <c r="CU179" s="335">
        <f>$I179*IF($G179="Pickup", SUMIFS(NewEmisData!M:M, NewEmisData!$A:$A, "Pickup", NewEmisData!$B:$B, $A179, NewEmisData!$C:$C, $H179, NewEmisData!$D:$D, CU$2), SUMIFS(NewEmisData!M:M, NewEmisData!$A:$A, "LDV", NewEmisData!$B:$B, $A179, NewEmisData!$C:$C, $H179, NewEmisData!$D:$D, CU$2))</f>
        <v>7.3233023742548999E-3</v>
      </c>
      <c r="CV179" s="335">
        <v>6.7952138994962314E-3</v>
      </c>
      <c r="CW179" s="335">
        <v>3.2737236720533996E-3</v>
      </c>
      <c r="CX179" s="335">
        <v>2.6781003095548879E-3</v>
      </c>
      <c r="CY179" s="335">
        <v>2.1676078198661908E-3</v>
      </c>
      <c r="CZ179" s="335">
        <v>1.8280427673966254E-3</v>
      </c>
      <c r="DA179" s="335">
        <v>1.3974317339333041E-3</v>
      </c>
      <c r="DB179" s="335">
        <v>1.0983679193551715E-3</v>
      </c>
      <c r="DC179" s="335">
        <v>1.0621406649517317E-3</v>
      </c>
      <c r="DD179" s="335">
        <v>1.0419409873215341E-3</v>
      </c>
      <c r="DE179" s="335">
        <v>1.0353827915676214E-3</v>
      </c>
      <c r="DF179" s="335">
        <v>1.0353827915676214E-3</v>
      </c>
      <c r="DG179" s="335">
        <f>$I179*IF($G179="Pickup", SUMIFS(NewEmisData!E:E, NewEmisData!$A:$A, "Pickup", NewEmisData!$B:$B, $A179, NewEmisData!$C:$C, $H179, NewEmisData!$D:$D, DG$2), SUMIFS(NewEmisData!E:E, NewEmisData!$A:$A, "LDV", NewEmisData!$B:$B, $A179, NewEmisData!$C:$C, $H179, NewEmisData!$D:$D, DG$2))</f>
        <v>0</v>
      </c>
      <c r="DH179" s="335">
        <f>$I179*IF($G179="Pickup", SUMIFS(NewEmisData!F:F, NewEmisData!$A:$A, "Pickup", NewEmisData!$B:$B, $A179, NewEmisData!$C:$C, $H179, NewEmisData!$D:$D, DH$2), SUMIFS(NewEmisData!F:F, NewEmisData!$A:$A, "LDV", NewEmisData!$B:$B, $A179, NewEmisData!$C:$C, $H179, NewEmisData!$D:$D, DH$2))</f>
        <v>0</v>
      </c>
      <c r="DI179" s="335">
        <f>$I179*IF($G179="Pickup", SUMIFS(NewEmisData!G:G, NewEmisData!$A:$A, "Pickup", NewEmisData!$B:$B, $A179, NewEmisData!$C:$C, $H179, NewEmisData!$D:$D, DI$2), SUMIFS(NewEmisData!G:G, NewEmisData!$A:$A, "LDV", NewEmisData!$B:$B, $A179, NewEmisData!$C:$C, $H179, NewEmisData!$D:$D, DI$2))</f>
        <v>0</v>
      </c>
      <c r="DJ179" s="335">
        <f>$I179*IF($G179="Pickup", SUMIFS(NewEmisData!H:H, NewEmisData!$A:$A, "Pickup", NewEmisData!$B:$B, $A179, NewEmisData!$C:$C, $H179, NewEmisData!$D:$D, DJ$2), SUMIFS(NewEmisData!H:H, NewEmisData!$A:$A, "LDV", NewEmisData!$B:$B, $A179, NewEmisData!$C:$C, $H179, NewEmisData!$D:$D, DJ$2))</f>
        <v>0</v>
      </c>
      <c r="DK179" s="335">
        <f>$I179*IF($G179="Pickup", SUMIFS(NewEmisData!I:I, NewEmisData!$A:$A, "Pickup", NewEmisData!$B:$B, $A179, NewEmisData!$C:$C, $H179, NewEmisData!$D:$D, DK$2), SUMIFS(NewEmisData!I:I, NewEmisData!$A:$A, "LDV", NewEmisData!$B:$B, $A179, NewEmisData!$C:$C, $H179, NewEmisData!$D:$D, DK$2))</f>
        <v>0</v>
      </c>
      <c r="DL179" s="335">
        <f>$I179*IF($G179="Pickup", SUMIFS(NewEmisData!J:J, NewEmisData!$A:$A, "Pickup", NewEmisData!$B:$B, $A179, NewEmisData!$C:$C, $H179, NewEmisData!$D:$D, DL$2), SUMIFS(NewEmisData!J:J, NewEmisData!$A:$A, "LDV", NewEmisData!$B:$B, $A179, NewEmisData!$C:$C, $H179, NewEmisData!$D:$D, DL$2))</f>
        <v>0</v>
      </c>
      <c r="DM179" s="335">
        <f>$I179*IF($G179="Pickup", SUMIFS(NewEmisData!K:K, NewEmisData!$A:$A, "Pickup", NewEmisData!$B:$B, $A179, NewEmisData!$C:$C, $H179, NewEmisData!$D:$D, DM$2), SUMIFS(NewEmisData!K:K, NewEmisData!$A:$A, "LDV", NewEmisData!$B:$B, $A179, NewEmisData!$C:$C, $H179, NewEmisData!$D:$D, DM$2))</f>
        <v>0</v>
      </c>
      <c r="DN179" s="335">
        <f>$I179*IF($G179="Pickup", SUMIFS(NewEmisData!L:L, NewEmisData!$A:$A, "Pickup", NewEmisData!$B:$B, $A179, NewEmisData!$C:$C, $H179, NewEmisData!$D:$D, DN$2), SUMIFS(NewEmisData!L:L, NewEmisData!$A:$A, "LDV", NewEmisData!$B:$B, $A179, NewEmisData!$C:$C, $H179, NewEmisData!$D:$D, DN$2))</f>
        <v>0</v>
      </c>
      <c r="DO179" s="335">
        <f>$I179*IF($G179="Pickup", SUMIFS(NewEmisData!M:M, NewEmisData!$A:$A, "Pickup", NewEmisData!$B:$B, $A179, NewEmisData!$C:$C, $H179, NewEmisData!$D:$D, DO$2), SUMIFS(NewEmisData!M:M, NewEmisData!$A:$A, "LDV", NewEmisData!$B:$B, $A179, NewEmisData!$C:$C, $H179, NewEmisData!$D:$D, DO$2))</f>
        <v>0</v>
      </c>
      <c r="DP179" s="335">
        <v>2.1093869642803405E-3</v>
      </c>
      <c r="DQ179" s="335">
        <f>$I179*IF($G179="Pickup", SUMIFS(NewEmisData!E:E, NewEmisData!$A:$A, "Pickup", NewEmisData!$B:$B, $A179, NewEmisData!$C:$C, $H179, NewEmisData!$D:$D, DQ$2), SUMIFS(NewEmisData!E:E, NewEmisData!$A:$A, "LDV", NewEmisData!$B:$B, $A179, NewEmisData!$C:$C, $H179, NewEmisData!$D:$D, DQ$2))</f>
        <v>2.0264876007702801E-2</v>
      </c>
      <c r="DR179" s="335">
        <f>$I179*IF($G179="Pickup", SUMIFS(NewEmisData!F:F, NewEmisData!$A:$A, "Pickup", NewEmisData!$B:$B, $A179, NewEmisData!$C:$C, $H179, NewEmisData!$D:$D, DR$2), SUMIFS(NewEmisData!F:F, NewEmisData!$A:$A, "LDV", NewEmisData!$B:$B, $A179, NewEmisData!$C:$C, $H179, NewEmisData!$D:$D, DR$2))</f>
        <v>1.7476291093061098E-2</v>
      </c>
      <c r="DS179" s="335">
        <f>$I179*IF($G179="Pickup", SUMIFS(NewEmisData!G:G, NewEmisData!$A:$A, "Pickup", NewEmisData!$B:$B, $A179, NewEmisData!$C:$C, $H179, NewEmisData!$D:$D, DS$2), SUMIFS(NewEmisData!G:G, NewEmisData!$A:$A, "LDV", NewEmisData!$B:$B, $A179, NewEmisData!$C:$C, $H179, NewEmisData!$D:$D, DS$2))</f>
        <v>1.4556629606467E-2</v>
      </c>
      <c r="DT179" s="335">
        <f>$I179*IF($G179="Pickup", SUMIFS(NewEmisData!H:H, NewEmisData!$A:$A, "Pickup", NewEmisData!$B:$B, $A179, NewEmisData!$C:$C, $H179, NewEmisData!$D:$D, DT$2), SUMIFS(NewEmisData!H:H, NewEmisData!$A:$A, "LDV", NewEmisData!$B:$B, $A179, NewEmisData!$C:$C, $H179, NewEmisData!$D:$D, DT$2))</f>
        <v>1.08581575576798E-2</v>
      </c>
      <c r="DU179" s="335">
        <f>$I179*IF($G179="Pickup", SUMIFS(NewEmisData!I:I, NewEmisData!$A:$A, "Pickup", NewEmisData!$B:$B, $A179, NewEmisData!$C:$C, $H179, NewEmisData!$D:$D, DU$2), SUMIFS(NewEmisData!I:I, NewEmisData!$A:$A, "LDV", NewEmisData!$B:$B, $A179, NewEmisData!$C:$C, $H179, NewEmisData!$D:$D, DU$2))</f>
        <v>9.2384332224605403E-3</v>
      </c>
      <c r="DV179" s="335">
        <f>$I179*IF($G179="Pickup", SUMIFS(NewEmisData!J:J, NewEmisData!$A:$A, "Pickup", NewEmisData!$B:$B, $A179, NewEmisData!$C:$C, $H179, NewEmisData!$D:$D, DV$2), SUMIFS(NewEmisData!J:J, NewEmisData!$A:$A, "LDV", NewEmisData!$B:$B, $A179, NewEmisData!$C:$C, $H179, NewEmisData!$D:$D, DV$2))</f>
        <v>8.5813745880311092E-3</v>
      </c>
      <c r="DW179" s="335">
        <f>$I179*IF($G179="Pickup", SUMIFS(NewEmisData!K:K, NewEmisData!$A:$A, "Pickup", NewEmisData!$B:$B, $A179, NewEmisData!$C:$C, $H179, NewEmisData!$D:$D, DW$2), SUMIFS(NewEmisData!K:K, NewEmisData!$A:$A, "LDV", NewEmisData!$B:$B, $A179, NewEmisData!$C:$C, $H179, NewEmisData!$D:$D, DW$2))</f>
        <v>8.2235517706582897E-3</v>
      </c>
      <c r="DX179" s="335">
        <f>$I179*IF($G179="Pickup", SUMIFS(NewEmisData!L:L, NewEmisData!$A:$A, "Pickup", NewEmisData!$B:$B, $A179, NewEmisData!$C:$C, $H179, NewEmisData!$D:$D, DX$2), SUMIFS(NewEmisData!L:L, NewEmisData!$A:$A, "LDV", NewEmisData!$B:$B, $A179, NewEmisData!$C:$C, $H179, NewEmisData!$D:$D, DX$2))</f>
        <v>8.1210505303536996E-3</v>
      </c>
      <c r="DY179" s="335">
        <f>$I179*IF($G179="Pickup", SUMIFS(NewEmisData!M:M, NewEmisData!$A:$A, "Pickup", NewEmisData!$B:$B, $A179, NewEmisData!$C:$C, $H179, NewEmisData!$D:$D, DY$2), SUMIFS(NewEmisData!M:M, NewEmisData!$A:$A, "LDV", NewEmisData!$B:$B, $A179, NewEmisData!$C:$C, $H179, NewEmisData!$D:$D, DY$2))</f>
        <v>8.1487894013837301E-3</v>
      </c>
      <c r="DZ179" s="335">
        <v>1.0483433406910452E-2</v>
      </c>
      <c r="EA179" s="335">
        <f t="shared" si="234"/>
        <v>419.67640551412597</v>
      </c>
      <c r="EB179" s="335">
        <f t="shared" si="235"/>
        <v>404.10461508813802</v>
      </c>
      <c r="EC179" s="335">
        <f t="shared" si="236"/>
        <v>296.64497554148397</v>
      </c>
      <c r="ED179" s="335">
        <f t="shared" si="237"/>
        <v>259.84558529690901</v>
      </c>
      <c r="EE179" s="335">
        <f t="shared" si="238"/>
        <v>245.572517771138</v>
      </c>
      <c r="EF179" s="335">
        <f t="shared" si="239"/>
        <v>239.06681409593699</v>
      </c>
      <c r="EG179" s="335">
        <f t="shared" si="240"/>
        <v>233.96415864234601</v>
      </c>
      <c r="EH179" s="335">
        <f t="shared" si="241"/>
        <v>232.18870705220701</v>
      </c>
      <c r="EI179" s="335">
        <f t="shared" si="242"/>
        <v>232.42779835443099</v>
      </c>
      <c r="EJ179" s="335">
        <f t="shared" si="243"/>
        <v>0.26615030329306139</v>
      </c>
      <c r="EK179" s="335">
        <f t="shared" si="244"/>
        <v>4.85420613095323E-2</v>
      </c>
      <c r="EL179" s="335">
        <f t="shared" si="245"/>
        <v>4.1584694059798401E-2</v>
      </c>
      <c r="EM179" s="335">
        <f t="shared" si="246"/>
        <v>3.8512841866564999E-2</v>
      </c>
      <c r="EN179" s="335">
        <f t="shared" si="247"/>
        <v>3.7453351076298699E-2</v>
      </c>
      <c r="EO179" s="335">
        <f t="shared" si="248"/>
        <v>4.17495921494591E-2</v>
      </c>
      <c r="EP179" s="335">
        <f t="shared" si="249"/>
        <v>4.3363198134277997E-2</v>
      </c>
      <c r="EQ179" s="335">
        <f t="shared" si="250"/>
        <v>4.2354566228836397E-2</v>
      </c>
      <c r="ER179" s="335">
        <f t="shared" si="251"/>
        <v>4.1664829012930303E-2</v>
      </c>
      <c r="ES179" s="335">
        <f t="shared" si="252"/>
        <v>4.2271900806735603E-2</v>
      </c>
      <c r="ET179" s="335">
        <f t="shared" si="253"/>
        <v>5.9143404970885341E-2</v>
      </c>
      <c r="EU179" s="335">
        <f t="shared" si="254"/>
        <v>4.4434403610189698E-3</v>
      </c>
      <c r="EV179" s="335">
        <f t="shared" si="255"/>
        <v>4.2785778468179296E-3</v>
      </c>
      <c r="EW179" s="335">
        <f t="shared" si="256"/>
        <v>2.2842291862218301E-3</v>
      </c>
      <c r="EX179" s="335">
        <f t="shared" si="257"/>
        <v>2.00086557744566E-3</v>
      </c>
      <c r="EY179" s="335">
        <f t="shared" si="258"/>
        <v>1.8909591105040499E-3</v>
      </c>
      <c r="EZ179" s="335">
        <f t="shared" si="259"/>
        <v>1.84086487691808E-3</v>
      </c>
      <c r="FA179" s="335">
        <f t="shared" si="260"/>
        <v>1.80157428678178E-3</v>
      </c>
      <c r="FB179" s="335">
        <f t="shared" si="261"/>
        <v>1.78790186962937E-3</v>
      </c>
      <c r="FC179" s="335">
        <f t="shared" si="262"/>
        <v>1.7897430443873201E-3</v>
      </c>
      <c r="FD179" s="335">
        <f t="shared" si="263"/>
        <v>2.5617670759243757E-3</v>
      </c>
      <c r="FE179" s="335">
        <f t="shared" si="264"/>
        <v>6.4822337358144896E-2</v>
      </c>
      <c r="FF179" s="335">
        <f t="shared" si="265"/>
        <v>6.4837908765685404E-2</v>
      </c>
      <c r="FG179" s="335">
        <f t="shared" si="266"/>
        <v>5.2743763590154202E-2</v>
      </c>
      <c r="FH179" s="335">
        <f t="shared" si="267"/>
        <v>5.2520196198013597E-2</v>
      </c>
      <c r="FI179" s="335">
        <f t="shared" si="268"/>
        <v>5.2463644304192002E-2</v>
      </c>
      <c r="FJ179" s="335">
        <f t="shared" si="269"/>
        <v>5.2440329646546102E-2</v>
      </c>
      <c r="FK179" s="335">
        <f t="shared" si="270"/>
        <v>5.23021646581514E-2</v>
      </c>
      <c r="FL179" s="335">
        <f t="shared" si="271"/>
        <v>5.2178675954472099E-2</v>
      </c>
      <c r="FM179" s="335">
        <f t="shared" si="272"/>
        <v>5.2172700953765999E-2</v>
      </c>
      <c r="FN179" s="335">
        <f t="shared" si="273"/>
        <v>4.7785374819939178E-2</v>
      </c>
      <c r="FO179" s="335">
        <f t="shared" si="274"/>
        <v>9.8683488873566507E-3</v>
      </c>
      <c r="FP179" s="335">
        <f t="shared" si="275"/>
        <v>9.88217384347829E-3</v>
      </c>
      <c r="FQ179" s="335">
        <f t="shared" si="276"/>
        <v>8.0183682752347305E-3</v>
      </c>
      <c r="FR179" s="335">
        <f t="shared" si="277"/>
        <v>7.8205598319836794E-3</v>
      </c>
      <c r="FS179" s="335">
        <f t="shared" si="278"/>
        <v>7.7705101128409003E-3</v>
      </c>
      <c r="FT179" s="335">
        <f t="shared" si="279"/>
        <v>7.7499080674948602E-3</v>
      </c>
      <c r="FU179" s="335">
        <f t="shared" si="280"/>
        <v>7.6276556248612501E-3</v>
      </c>
      <c r="FV179" s="335">
        <f t="shared" si="281"/>
        <v>7.5183919209819098E-3</v>
      </c>
      <c r="FW179" s="335">
        <f t="shared" si="282"/>
        <v>7.5131480934889404E-3</v>
      </c>
      <c r="FX179" s="335">
        <f t="shared" si="283"/>
        <v>9.6257106650809981E-3</v>
      </c>
    </row>
    <row r="180" spans="1:180" x14ac:dyDescent="0.2">
      <c r="A180" s="305" t="str">
        <f>IF(LEFT(TRIM(TechData_All!AJ94),1)="*", _xlfn.CONCAT("*","R2"), "R2")</f>
        <v>R2</v>
      </c>
      <c r="B180" s="305" t="str">
        <f>TechData_All!A94</f>
        <v>TLLSHE8511</v>
      </c>
      <c r="C180" s="305" t="str">
        <f>TechData_All!C94</f>
        <v>TL.E85X.LS.HE85.2011</v>
      </c>
      <c r="D180" s="301" t="str">
        <f>TechData_All!D94</f>
        <v>bn-vmt, bn-vmt/a</v>
      </c>
      <c r="E180" s="301" t="str">
        <f>TechData_All!E94</f>
        <v>TLE85X</v>
      </c>
      <c r="F180" s="301" t="str">
        <f>TechData_All!F94</f>
        <v>TL</v>
      </c>
      <c r="G180" s="315" t="s">
        <v>822</v>
      </c>
      <c r="H180" s="315" t="s">
        <v>817</v>
      </c>
      <c r="I180" s="315">
        <v>1</v>
      </c>
      <c r="J180" s="315" t="str">
        <f t="shared" si="284"/>
        <v>Large SUV-E85</v>
      </c>
      <c r="K180" s="335">
        <f>$I180*IF($G180="Pickup", SUMIFS(NewEmisData!E:E, NewEmisData!$A:$A, "Pickup", NewEmisData!$B:$B, $A180, NewEmisData!$C:$C, $H180, NewEmisData!$D:$D, K$2), SUMIFS(NewEmisData!E:E, NewEmisData!$A:$A, "LDV", NewEmisData!$B:$B, $A180, NewEmisData!$C:$C, $H180, NewEmisData!$D:$D, K$2))</f>
        <v>429.196687290726</v>
      </c>
      <c r="L180" s="335">
        <f>$I180*IF($G180="Pickup", SUMIFS(NewEmisData!F:F, NewEmisData!$A:$A, "Pickup", NewEmisData!$B:$B, $A180, NewEmisData!$C:$C, $H180, NewEmisData!$D:$D, L$2), SUMIFS(NewEmisData!F:F, NewEmisData!$A:$A, "LDV", NewEmisData!$B:$B, $A180, NewEmisData!$C:$C, $H180, NewEmisData!$D:$D, L$2))</f>
        <v>413.92588742451602</v>
      </c>
      <c r="M180" s="335">
        <f>$I180*IF($G180="Pickup", SUMIFS(NewEmisData!G:G, NewEmisData!$A:$A, "Pickup", NewEmisData!$B:$B, $A180, NewEmisData!$C:$C, $H180, NewEmisData!$D:$D, M$2), SUMIFS(NewEmisData!G:G, NewEmisData!$A:$A, "LDV", NewEmisData!$B:$B, $A180, NewEmisData!$C:$C, $H180, NewEmisData!$D:$D, M$2))</f>
        <v>357.54354908822597</v>
      </c>
      <c r="N180" s="335">
        <f>$I180*IF($G180="Pickup", SUMIFS(NewEmisData!H:H, NewEmisData!$A:$A, "Pickup", NewEmisData!$B:$B, $A180, NewEmisData!$C:$C, $H180, NewEmisData!$D:$D, N$2), SUMIFS(NewEmisData!H:H, NewEmisData!$A:$A, "LDV", NewEmisData!$B:$B, $A180, NewEmisData!$C:$C, $H180, NewEmisData!$D:$D, N$2))</f>
        <v>312.70443872824399</v>
      </c>
      <c r="O180" s="335">
        <f>$I180*IF($G180="Pickup", SUMIFS(NewEmisData!I:I, NewEmisData!$A:$A, "Pickup", NewEmisData!$B:$B, $A180, NewEmisData!$C:$C, $H180, NewEmisData!$D:$D, O$2), SUMIFS(NewEmisData!I:I, NewEmisData!$A:$A, "LDV", NewEmisData!$B:$B, $A180, NewEmisData!$C:$C, $H180, NewEmisData!$D:$D, O$2))</f>
        <v>295.131332198753</v>
      </c>
      <c r="P180" s="335">
        <f>$I180*IF($G180="Pickup", SUMIFS(NewEmisData!J:J, NewEmisData!$A:$A, "Pickup", NewEmisData!$B:$B, $A180, NewEmisData!$C:$C, $H180, NewEmisData!$D:$D, P$2), SUMIFS(NewEmisData!J:J, NewEmisData!$A:$A, "LDV", NewEmisData!$B:$B, $A180, NewEmisData!$C:$C, $H180, NewEmisData!$D:$D, P$2))</f>
        <v>287.00250507201002</v>
      </c>
      <c r="Q180" s="335">
        <f>$I180*IF($G180="Pickup", SUMIFS(NewEmisData!K:K, NewEmisData!$A:$A, "Pickup", NewEmisData!$B:$B, $A180, NewEmisData!$C:$C, $H180, NewEmisData!$D:$D, Q$2), SUMIFS(NewEmisData!K:K, NewEmisData!$A:$A, "LDV", NewEmisData!$B:$B, $A180, NewEmisData!$C:$C, $H180, NewEmisData!$D:$D, Q$2))</f>
        <v>280.70349092905099</v>
      </c>
      <c r="R180" s="335">
        <f>$I180*IF($G180="Pickup", SUMIFS(NewEmisData!L:L, NewEmisData!$A:$A, "Pickup", NewEmisData!$B:$B, $A180, NewEmisData!$C:$C, $H180, NewEmisData!$D:$D, R$2), SUMIFS(NewEmisData!L:L, NewEmisData!$A:$A, "LDV", NewEmisData!$B:$B, $A180, NewEmisData!$C:$C, $H180, NewEmisData!$D:$D, R$2))</f>
        <v>278.51705728958802</v>
      </c>
      <c r="S180" s="335">
        <f>$I180*IF($G180="Pickup", SUMIFS(NewEmisData!M:M, NewEmisData!$A:$A, "Pickup", NewEmisData!$B:$B, $A180, NewEmisData!$C:$C, $H180, NewEmisData!$D:$D, S$2), SUMIFS(NewEmisData!M:M, NewEmisData!$A:$A, "LDV", NewEmisData!$B:$B, $A180, NewEmisData!$C:$C, $H180, NewEmisData!$D:$D, S$2))</f>
        <v>278.75188774863398</v>
      </c>
      <c r="T180" s="335">
        <v>0.26615030329306139</v>
      </c>
      <c r="U180" s="335">
        <f>$I180*IF($G180="Pickup", SUMIFS(NewEmisData!E:E, NewEmisData!$A:$A, "Pickup", NewEmisData!$B:$B, $A180, NewEmisData!$C:$C, $H180, NewEmisData!$D:$D, U$2), SUMIFS(NewEmisData!E:E, NewEmisData!$A:$A, "LDV", NewEmisData!$B:$B, $A180, NewEmisData!$C:$C, $H180, NewEmisData!$D:$D, U$2))</f>
        <v>4.7739662510445001E-2</v>
      </c>
      <c r="V180" s="335">
        <f>$I180*IF($G180="Pickup", SUMIFS(NewEmisData!F:F, NewEmisData!$A:$A, "Pickup", NewEmisData!$B:$B, $A180, NewEmisData!$C:$C, $H180, NewEmisData!$D:$D, V$2), SUMIFS(NewEmisData!F:F, NewEmisData!$A:$A, "LDV", NewEmisData!$B:$B, $A180, NewEmisData!$C:$C, $H180, NewEmisData!$D:$D, V$2))</f>
        <v>4.0222650933890998E-2</v>
      </c>
      <c r="W180" s="335">
        <f>$I180*IF($G180="Pickup", SUMIFS(NewEmisData!G:G, NewEmisData!$A:$A, "Pickup", NewEmisData!$B:$B, $A180, NewEmisData!$C:$C, $H180, NewEmisData!$D:$D, W$2), SUMIFS(NewEmisData!G:G, NewEmisData!$A:$A, "LDV", NewEmisData!$B:$B, $A180, NewEmisData!$C:$C, $H180, NewEmisData!$D:$D, W$2))</f>
        <v>3.7026013334327097E-2</v>
      </c>
      <c r="X180" s="335">
        <f>$I180*IF($G180="Pickup", SUMIFS(NewEmisData!H:H, NewEmisData!$A:$A, "Pickup", NewEmisData!$B:$B, $A180, NewEmisData!$C:$C, $H180, NewEmisData!$D:$D, X$2), SUMIFS(NewEmisData!H:H, NewEmisData!$A:$A, "LDV", NewEmisData!$B:$B, $A180, NewEmisData!$C:$C, $H180, NewEmisData!$D:$D, X$2))</f>
        <v>3.5721368498802003E-2</v>
      </c>
      <c r="Y180" s="335">
        <f>$I180*IF($G180="Pickup", SUMIFS(NewEmisData!I:I, NewEmisData!$A:$A, "Pickup", NewEmisData!$B:$B, $A180, NewEmisData!$C:$C, $H180, NewEmisData!$D:$D, Y$2), SUMIFS(NewEmisData!I:I, NewEmisData!$A:$A, "LDV", NewEmisData!$B:$B, $A180, NewEmisData!$C:$C, $H180, NewEmisData!$D:$D, Y$2))</f>
        <v>3.9556628195455697E-2</v>
      </c>
      <c r="Z180" s="335">
        <f>$I180*IF($G180="Pickup", SUMIFS(NewEmisData!J:J, NewEmisData!$A:$A, "Pickup", NewEmisData!$B:$B, $A180, NewEmisData!$C:$C, $H180, NewEmisData!$D:$D, Z$2), SUMIFS(NewEmisData!J:J, NewEmisData!$A:$A, "LDV", NewEmisData!$B:$B, $A180, NewEmisData!$C:$C, $H180, NewEmisData!$D:$D, Z$2))</f>
        <v>4.0892160755087198E-2</v>
      </c>
      <c r="AA180" s="335">
        <f>$I180*IF($G180="Pickup", SUMIFS(NewEmisData!K:K, NewEmisData!$A:$A, "Pickup", NewEmisData!$B:$B, $A180, NewEmisData!$C:$C, $H180, NewEmisData!$D:$D, AA$2), SUMIFS(NewEmisData!K:K, NewEmisData!$A:$A, "LDV", NewEmisData!$B:$B, $A180, NewEmisData!$C:$C, $H180, NewEmisData!$D:$D, AA$2))</f>
        <v>3.9809174920499499E-2</v>
      </c>
      <c r="AB180" s="335">
        <f>$I180*IF($G180="Pickup", SUMIFS(NewEmisData!L:L, NewEmisData!$A:$A, "Pickup", NewEmisData!$B:$B, $A180, NewEmisData!$C:$C, $H180, NewEmisData!$D:$D, AB$2), SUMIFS(NewEmisData!L:L, NewEmisData!$A:$A, "LDV", NewEmisData!$B:$B, $A180, NewEmisData!$C:$C, $H180, NewEmisData!$D:$D, AB$2))</f>
        <v>3.9117125993598102E-2</v>
      </c>
      <c r="AC180" s="335">
        <f>$I180*IF($G180="Pickup", SUMIFS(NewEmisData!M:M, NewEmisData!$A:$A, "Pickup", NewEmisData!$B:$B, $A180, NewEmisData!$C:$C, $H180, NewEmisData!$D:$D, AC$2), SUMIFS(NewEmisData!M:M, NewEmisData!$A:$A, "LDV", NewEmisData!$B:$B, $A180, NewEmisData!$C:$C, $H180, NewEmisData!$D:$D, AC$2))</f>
        <v>3.9686464950090997E-2</v>
      </c>
      <c r="AD180" s="335">
        <v>5.9143404970885341E-2</v>
      </c>
      <c r="AE180" s="335">
        <f>$I180*IF($G180="Pickup", SUMIFS(NewEmisData!E:E, NewEmisData!$A:$A, "Pickup", NewEmisData!$B:$B, $A180, NewEmisData!$C:$C, $H180, NewEmisData!$D:$D, AE$2), SUMIFS(NewEmisData!E:E, NewEmisData!$A:$A, "LDV", NewEmisData!$B:$B, $A180, NewEmisData!$C:$C, $H180, NewEmisData!$D:$D, AE$2))</f>
        <v>4.5442372364522896E-3</v>
      </c>
      <c r="AF180" s="335">
        <f>$I180*IF($G180="Pickup", SUMIFS(NewEmisData!F:F, NewEmisData!$A:$A, "Pickup", NewEmisData!$B:$B, $A180, NewEmisData!$C:$C, $H180, NewEmisData!$D:$D, AF$2), SUMIFS(NewEmisData!F:F, NewEmisData!$A:$A, "LDV", NewEmisData!$B:$B, $A180, NewEmisData!$C:$C, $H180, NewEmisData!$D:$D, AF$2))</f>
        <v>4.3825669717421E-3</v>
      </c>
      <c r="AG180" s="335">
        <f>$I180*IF($G180="Pickup", SUMIFS(NewEmisData!G:G, NewEmisData!$A:$A, "Pickup", NewEmisData!$B:$B, $A180, NewEmisData!$C:$C, $H180, NewEmisData!$D:$D, AG$2), SUMIFS(NewEmisData!G:G, NewEmisData!$A:$A, "LDV", NewEmisData!$B:$B, $A180, NewEmisData!$C:$C, $H180, NewEmisData!$D:$D, AG$2))</f>
        <v>2.75316137470643E-3</v>
      </c>
      <c r="AH180" s="335">
        <f>$I180*IF($G180="Pickup", SUMIFS(NewEmisData!H:H, NewEmisData!$A:$A, "Pickup", NewEmisData!$B:$B, $A180, NewEmisData!$C:$C, $H180, NewEmisData!$D:$D, AH$2), SUMIFS(NewEmisData!H:H, NewEmisData!$A:$A, "LDV", NewEmisData!$B:$B, $A180, NewEmisData!$C:$C, $H180, NewEmisData!$D:$D, AH$2))</f>
        <v>2.4078903553578401E-3</v>
      </c>
      <c r="AI180" s="335">
        <f>$I180*IF($G180="Pickup", SUMIFS(NewEmisData!I:I, NewEmisData!$A:$A, "Pickup", NewEmisData!$B:$B, $A180, NewEmisData!$C:$C, $H180, NewEmisData!$D:$D, AI$2), SUMIFS(NewEmisData!I:I, NewEmisData!$A:$A, "LDV", NewEmisData!$B:$B, $A180, NewEmisData!$C:$C, $H180, NewEmisData!$D:$D, AI$2))</f>
        <v>2.27257345888271E-3</v>
      </c>
      <c r="AJ180" s="335">
        <f>$I180*IF($G180="Pickup", SUMIFS(NewEmisData!J:J, NewEmisData!$A:$A, "Pickup", NewEmisData!$B:$B, $A180, NewEmisData!$C:$C, $H180, NewEmisData!$D:$D, AJ$2), SUMIFS(NewEmisData!J:J, NewEmisData!$A:$A, "LDV", NewEmisData!$B:$B, $A180, NewEmisData!$C:$C, $H180, NewEmisData!$D:$D, AJ$2))</f>
        <v>2.2099795405175798E-3</v>
      </c>
      <c r="AK180" s="335">
        <f>$I180*IF($G180="Pickup", SUMIFS(NewEmisData!K:K, NewEmisData!$A:$A, "Pickup", NewEmisData!$B:$B, $A180, NewEmisData!$C:$C, $H180, NewEmisData!$D:$D, AK$2), SUMIFS(NewEmisData!K:K, NewEmisData!$A:$A, "LDV", NewEmisData!$B:$B, $A180, NewEmisData!$C:$C, $H180, NewEmisData!$D:$D, AK$2))</f>
        <v>2.16147670002603E-3</v>
      </c>
      <c r="AL180" s="335">
        <f>$I180*IF($G180="Pickup", SUMIFS(NewEmisData!L:L, NewEmisData!$A:$A, "Pickup", NewEmisData!$B:$B, $A180, NewEmisData!$C:$C, $H180, NewEmisData!$D:$D, AL$2), SUMIFS(NewEmisData!L:L, NewEmisData!$A:$A, "LDV", NewEmisData!$B:$B, $A180, NewEmisData!$C:$C, $H180, NewEmisData!$D:$D, AL$2))</f>
        <v>2.1446401853113602E-3</v>
      </c>
      <c r="AM180" s="335">
        <f>$I180*IF($G180="Pickup", SUMIFS(NewEmisData!M:M, NewEmisData!$A:$A, "Pickup", NewEmisData!$B:$B, $A180, NewEmisData!$C:$C, $H180, NewEmisData!$D:$D, AM$2), SUMIFS(NewEmisData!M:M, NewEmisData!$A:$A, "LDV", NewEmisData!$B:$B, $A180, NewEmisData!$C:$C, $H180, NewEmisData!$D:$D, AM$2))</f>
        <v>2.1464475654284099E-3</v>
      </c>
      <c r="AN180" s="335">
        <v>2.5617670759243757E-3</v>
      </c>
      <c r="AO180" s="335">
        <f>$I180*IF($G180="Pickup", SUMIFS(NewEmisData!E:E, NewEmisData!$A:$A, "Pickup", NewEmisData!$B:$B, $A180, NewEmisData!$C:$C, $H180, NewEmisData!$D:$D, AO$2), SUMIFS(NewEmisData!E:E, NewEmisData!$A:$A, "LDV", NewEmisData!$B:$B, $A180, NewEmisData!$C:$C, $H180, NewEmisData!$D:$D, AO$2))</f>
        <v>6.8718020723861406E-2</v>
      </c>
      <c r="AP180" s="335">
        <f>$I180*IF($G180="Pickup", SUMIFS(NewEmisData!F:F, NewEmisData!$A:$A, "Pickup", NewEmisData!$B:$B, $A180, NewEmisData!$C:$C, $H180, NewEmisData!$D:$D, AP$2), SUMIFS(NewEmisData!F:F, NewEmisData!$A:$A, "LDV", NewEmisData!$B:$B, $A180, NewEmisData!$C:$C, $H180, NewEmisData!$D:$D, AP$2))</f>
        <v>6.8726817375946297E-2</v>
      </c>
      <c r="AQ180" s="335">
        <f>$I180*IF($G180="Pickup", SUMIFS(NewEmisData!G:G, NewEmisData!$A:$A, "Pickup", NewEmisData!$B:$B, $A180, NewEmisData!$C:$C, $H180, NewEmisData!$D:$D, AQ$2), SUMIFS(NewEmisData!G:G, NewEmisData!$A:$A, "LDV", NewEmisData!$B:$B, $A180, NewEmisData!$C:$C, $H180, NewEmisData!$D:$D, AQ$2))</f>
        <v>7.5053777430390503E-2</v>
      </c>
      <c r="AR180" s="335">
        <f>$I180*IF($G180="Pickup", SUMIFS(NewEmisData!H:H, NewEmisData!$A:$A, "Pickup", NewEmisData!$B:$B, $A180, NewEmisData!$C:$C, $H180, NewEmisData!$D:$D, AR$2), SUMIFS(NewEmisData!H:H, NewEmisData!$A:$A, "LDV", NewEmisData!$B:$B, $A180, NewEmisData!$C:$C, $H180, NewEmisData!$D:$D, AR$2))</f>
        <v>7.4787483412829606E-2</v>
      </c>
      <c r="AS180" s="335">
        <f>$I180*IF($G180="Pickup", SUMIFS(NewEmisData!I:I, NewEmisData!$A:$A, "Pickup", NewEmisData!$B:$B, $A180, NewEmisData!$C:$C, $H180, NewEmisData!$D:$D, AS$2), SUMIFS(NewEmisData!I:I, NewEmisData!$A:$A, "LDV", NewEmisData!$B:$B, $A180, NewEmisData!$C:$C, $H180, NewEmisData!$D:$D, AS$2))</f>
        <v>7.4715797469106393E-2</v>
      </c>
      <c r="AT180" s="335">
        <f>$I180*IF($G180="Pickup", SUMIFS(NewEmisData!J:J, NewEmisData!$A:$A, "Pickup", NewEmisData!$B:$B, $A180, NewEmisData!$C:$C, $H180, NewEmisData!$D:$D, AT$2), SUMIFS(NewEmisData!J:J, NewEmisData!$A:$A, "LDV", NewEmisData!$B:$B, $A180, NewEmisData!$C:$C, $H180, NewEmisData!$D:$D, AT$2))</f>
        <v>7.4683474858337304E-2</v>
      </c>
      <c r="AU180" s="335">
        <f>$I180*IF($G180="Pickup", SUMIFS(NewEmisData!K:K, NewEmisData!$A:$A, "Pickup", NewEmisData!$B:$B, $A180, NewEmisData!$C:$C, $H180, NewEmisData!$D:$D, AU$2), SUMIFS(NewEmisData!K:K, NewEmisData!$A:$A, "LDV", NewEmisData!$B:$B, $A180, NewEmisData!$C:$C, $H180, NewEmisData!$D:$D, AU$2))</f>
        <v>7.4519830404688694E-2</v>
      </c>
      <c r="AV180" s="335">
        <f>$I180*IF($G180="Pickup", SUMIFS(NewEmisData!L:L, NewEmisData!$A:$A, "Pickup", NewEmisData!$B:$B, $A180, NewEmisData!$C:$C, $H180, NewEmisData!$D:$D, AV$2), SUMIFS(NewEmisData!L:L, NewEmisData!$A:$A, "LDV", NewEmisData!$B:$B, $A180, NewEmisData!$C:$C, $H180, NewEmisData!$D:$D, AV$2))</f>
        <v>7.4375705674705195E-2</v>
      </c>
      <c r="AW180" s="335">
        <f>$I180*IF($G180="Pickup", SUMIFS(NewEmisData!M:M, NewEmisData!$A:$A, "Pickup", NewEmisData!$B:$B, $A180, NewEmisData!$C:$C, $H180, NewEmisData!$D:$D, AW$2), SUMIFS(NewEmisData!M:M, NewEmisData!$A:$A, "LDV", NewEmisData!$B:$B, $A180, NewEmisData!$C:$C, $H180, NewEmisData!$D:$D, AW$2))</f>
        <v>7.4367996322656102E-2</v>
      </c>
      <c r="AX180" s="335">
        <v>4.7785374819939178E-2</v>
      </c>
      <c r="AY180" s="335">
        <f>$I180*IF($G180="Pickup", SUMIFS(NewEmisData!E:E, NewEmisData!$A:$A, "Pickup", NewEmisData!$B:$B, $A180, NewEmisData!$C:$C, $H180, NewEmisData!$D:$D, AY$2), SUMIFS(NewEmisData!E:E, NewEmisData!$A:$A, "LDV", NewEmisData!$B:$B, $A180, NewEmisData!$C:$C, $H180, NewEmisData!$D:$D, AY$2))</f>
        <v>1.04003337420696E-2</v>
      </c>
      <c r="AZ180" s="335">
        <f>$I180*IF($G180="Pickup", SUMIFS(NewEmisData!F:F, NewEmisData!$A:$A, "Pickup", NewEmisData!$B:$B, $A180, NewEmisData!$C:$C, $H180, NewEmisData!$D:$D, AZ$2), SUMIFS(NewEmisData!F:F, NewEmisData!$A:$A, "LDV", NewEmisData!$B:$B, $A180, NewEmisData!$C:$C, $H180, NewEmisData!$D:$D, AZ$2))</f>
        <v>1.04081158830562E-2</v>
      </c>
      <c r="BA180" s="335">
        <f>$I180*IF($G180="Pickup", SUMIFS(NewEmisData!G:G, NewEmisData!$A:$A, "Pickup", NewEmisData!$B:$B, $A180, NewEmisData!$C:$C, $H180, NewEmisData!$D:$D, BA$2), SUMIFS(NewEmisData!G:G, NewEmisData!$A:$A, "LDV", NewEmisData!$B:$B, $A180, NewEmisData!$C:$C, $H180, NewEmisData!$D:$D, BA$2))</f>
        <v>1.1052941096405E-2</v>
      </c>
      <c r="BB180" s="335">
        <f>$I180*IF($G180="Pickup", SUMIFS(NewEmisData!H:H, NewEmisData!$A:$A, "Pickup", NewEmisData!$B:$B, $A180, NewEmisData!$C:$C, $H180, NewEmisData!$D:$D, BB$2), SUMIFS(NewEmisData!H:H, NewEmisData!$A:$A, "LDV", NewEmisData!$B:$B, $A180, NewEmisData!$C:$C, $H180, NewEmisData!$D:$D, BB$2))</f>
        <v>1.0817163462008301E-2</v>
      </c>
      <c r="BC180" s="335">
        <f>$I180*IF($G180="Pickup", SUMIFS(NewEmisData!I:I, NewEmisData!$A:$A, "Pickup", NewEmisData!$B:$B, $A180, NewEmisData!$C:$C, $H180, NewEmisData!$D:$D, BC$2), SUMIFS(NewEmisData!I:I, NewEmisData!$A:$A, "LDV", NewEmisData!$B:$B, $A180, NewEmisData!$C:$C, $H180, NewEmisData!$D:$D, BC$2))</f>
        <v>1.0753769380543701E-2</v>
      </c>
      <c r="BD180" s="335">
        <f>$I180*IF($G180="Pickup", SUMIFS(NewEmisData!J:J, NewEmisData!$A:$A, "Pickup", NewEmisData!$B:$B, $A180, NewEmisData!$C:$C, $H180, NewEmisData!$D:$D, BD$2), SUMIFS(NewEmisData!J:J, NewEmisData!$A:$A, "LDV", NewEmisData!$B:$B, $A180, NewEmisData!$C:$C, $H180, NewEmisData!$D:$D, BD$2))</f>
        <v>1.07252399459136E-2</v>
      </c>
      <c r="BE180" s="335">
        <f>$I180*IF($G180="Pickup", SUMIFS(NewEmisData!K:K, NewEmisData!$A:$A, "Pickup", NewEmisData!$B:$B, $A180, NewEmisData!$C:$C, $H180, NewEmisData!$D:$D, BE$2), SUMIFS(NewEmisData!K:K, NewEmisData!$A:$A, "LDV", NewEmisData!$B:$B, $A180, NewEmisData!$C:$C, $H180, NewEmisData!$D:$D, BE$2))</f>
        <v>1.05804069130733E-2</v>
      </c>
      <c r="BF180" s="335">
        <f>$I180*IF($G180="Pickup", SUMIFS(NewEmisData!L:L, NewEmisData!$A:$A, "Pickup", NewEmisData!$B:$B, $A180, NewEmisData!$C:$C, $H180, NewEmisData!$D:$D, BF$2), SUMIFS(NewEmisData!L:L, NewEmisData!$A:$A, "LDV", NewEmisData!$B:$B, $A180, NewEmisData!$C:$C, $H180, NewEmisData!$D:$D, BF$2))</f>
        <v>1.04530345160975E-2</v>
      </c>
      <c r="BG180" s="335">
        <f>$I180*IF($G180="Pickup", SUMIFS(NewEmisData!M:M, NewEmisData!$A:$A, "Pickup", NewEmisData!$B:$B, $A180, NewEmisData!$C:$C, $H180, NewEmisData!$D:$D, BG$2), SUMIFS(NewEmisData!M:M, NewEmisData!$A:$A, "LDV", NewEmisData!$B:$B, $A180, NewEmisData!$C:$C, $H180, NewEmisData!$D:$D, BG$2))</f>
        <v>1.04461903633429E-2</v>
      </c>
      <c r="BH180" s="335">
        <v>9.6257106650809981E-3</v>
      </c>
      <c r="BI180" s="335">
        <f>$I180*IF($G180="Pickup", SUMIFS(NewEmisData!E:E, NewEmisData!$A:$A, "Pickup", NewEmisData!$B:$B, $A180, NewEmisData!$C:$C, $H180, NewEmisData!$D:$D, BI$2), SUMIFS(NewEmisData!E:E, NewEmisData!$A:$A, "LDV", NewEmisData!$B:$B, $A180, NewEmisData!$C:$C, $H180, NewEmisData!$D:$D, BI$2))</f>
        <v>1.32158662771403</v>
      </c>
      <c r="BJ180" s="335">
        <f>$I180*IF($G180="Pickup", SUMIFS(NewEmisData!F:F, NewEmisData!$A:$A, "Pickup", NewEmisData!$B:$B, $A180, NewEmisData!$C:$C, $H180, NewEmisData!$D:$D, BJ$2), SUMIFS(NewEmisData!F:F, NewEmisData!$A:$A, "LDV", NewEmisData!$B:$B, $A180, NewEmisData!$C:$C, $H180, NewEmisData!$D:$D, BJ$2))</f>
        <v>1.1051213114887799</v>
      </c>
      <c r="BK180" s="335">
        <f>$I180*IF($G180="Pickup", SUMIFS(NewEmisData!G:G, NewEmisData!$A:$A, "Pickup", NewEmisData!$B:$B, $A180, NewEmisData!$C:$C, $H180, NewEmisData!$D:$D, BK$2), SUMIFS(NewEmisData!G:G, NewEmisData!$A:$A, "LDV", NewEmisData!$B:$B, $A180, NewEmisData!$C:$C, $H180, NewEmisData!$D:$D, BK$2))</f>
        <v>0.85699846388005796</v>
      </c>
      <c r="BL180" s="335">
        <f>$I180*IF($G180="Pickup", SUMIFS(NewEmisData!H:H, NewEmisData!$A:$A, "Pickup", NewEmisData!$B:$B, $A180, NewEmisData!$C:$C, $H180, NewEmisData!$D:$D, BL$2), SUMIFS(NewEmisData!H:H, NewEmisData!$A:$A, "LDV", NewEmisData!$B:$B, $A180, NewEmisData!$C:$C, $H180, NewEmisData!$D:$D, BL$2))</f>
        <v>0.91971363495352998</v>
      </c>
      <c r="BM180" s="335">
        <f>$I180*IF($G180="Pickup", SUMIFS(NewEmisData!I:I, NewEmisData!$A:$A, "Pickup", NewEmisData!$B:$B, $A180, NewEmisData!$C:$C, $H180, NewEmisData!$D:$D, BM$2), SUMIFS(NewEmisData!I:I, NewEmisData!$A:$A, "LDV", NewEmisData!$B:$B, $A180, NewEmisData!$C:$C, $H180, NewEmisData!$D:$D, BM$2))</f>
        <v>1.0081406051919299</v>
      </c>
      <c r="BN180" s="335">
        <f>$I180*IF($G180="Pickup", SUMIFS(NewEmisData!J:J, NewEmisData!$A:$A, "Pickup", NewEmisData!$B:$B, $A180, NewEmisData!$C:$C, $H180, NewEmisData!$D:$D, BN$2), SUMIFS(NewEmisData!J:J, NewEmisData!$A:$A, "LDV", NewEmisData!$B:$B, $A180, NewEmisData!$C:$C, $H180, NewEmisData!$D:$D, BN$2))</f>
        <v>1.04990784921702</v>
      </c>
      <c r="BO180" s="335">
        <f>$I180*IF($G180="Pickup", SUMIFS(NewEmisData!K:K, NewEmisData!$A:$A, "Pickup", NewEmisData!$B:$B, $A180, NewEmisData!$C:$C, $H180, NewEmisData!$D:$D, BO$2), SUMIFS(NewEmisData!K:K, NewEmisData!$A:$A, "LDV", NewEmisData!$B:$B, $A180, NewEmisData!$C:$C, $H180, NewEmisData!$D:$D, BO$2))</f>
        <v>1.0325958196984799</v>
      </c>
      <c r="BP180" s="335">
        <f>$I180*IF($G180="Pickup", SUMIFS(NewEmisData!L:L, NewEmisData!$A:$A, "Pickup", NewEmisData!$B:$B, $A180, NewEmisData!$C:$C, $H180, NewEmisData!$D:$D, BP$2), SUMIFS(NewEmisData!L:L, NewEmisData!$A:$A, "LDV", NewEmisData!$B:$B, $A180, NewEmisData!$C:$C, $H180, NewEmisData!$D:$D, BP$2))</f>
        <v>1.01861793765058</v>
      </c>
      <c r="BQ180" s="335">
        <f>$I180*IF($G180="Pickup", SUMIFS(NewEmisData!M:M, NewEmisData!$A:$A, "Pickup", NewEmisData!$B:$B, $A180, NewEmisData!$C:$C, $H180, NewEmisData!$D:$D, BQ$2), SUMIFS(NewEmisData!M:M, NewEmisData!$A:$A, "LDV", NewEmisData!$B:$B, $A180, NewEmisData!$C:$C, $H180, NewEmisData!$D:$D, BQ$2))</f>
        <v>1.03039235154496</v>
      </c>
      <c r="BR180" s="335">
        <v>1.4092345254837961</v>
      </c>
      <c r="BS180" s="335">
        <f>$I180*IF($G180="Pickup", SUMIFS(NewEmisData!E:E, NewEmisData!$A:$A, "Pickup", NewEmisData!$B:$B, $A180, NewEmisData!$C:$C, $H180, NewEmisData!$D:$D, BS$2), SUMIFS(NewEmisData!E:E, NewEmisData!$A:$A, "LDV", NewEmisData!$B:$B, $A180, NewEmisData!$C:$C, $H180, NewEmisData!$D:$D, BS$2))</f>
        <v>0.13207489128696501</v>
      </c>
      <c r="BT180" s="335">
        <f>$I180*IF($G180="Pickup", SUMIFS(NewEmisData!F:F, NewEmisData!$A:$A, "Pickup", NewEmisData!$B:$B, $A180, NewEmisData!$C:$C, $H180, NewEmisData!$D:$D, BT$2), SUMIFS(NewEmisData!F:F, NewEmisData!$A:$A, "LDV", NewEmisData!$B:$B, $A180, NewEmisData!$C:$C, $H180, NewEmisData!$D:$D, BT$2))</f>
        <v>0.12626925775646</v>
      </c>
      <c r="BU180" s="335">
        <f>$I180*IF($G180="Pickup", SUMIFS(NewEmisData!G:G, NewEmisData!$A:$A, "Pickup", NewEmisData!$B:$B, $A180, NewEmisData!$C:$C, $H180, NewEmisData!$D:$D, BU$2), SUMIFS(NewEmisData!G:G, NewEmisData!$A:$A, "LDV", NewEmisData!$B:$B, $A180, NewEmisData!$C:$C, $H180, NewEmisData!$D:$D, BU$2))</f>
        <v>0.100736508526501</v>
      </c>
      <c r="BV180" s="335">
        <f>$I180*IF($G180="Pickup", SUMIFS(NewEmisData!H:H, NewEmisData!$A:$A, "Pickup", NewEmisData!$B:$B, $A180, NewEmisData!$C:$C, $H180, NewEmisData!$D:$D, BV$2), SUMIFS(NewEmisData!H:H, NewEmisData!$A:$A, "LDV", NewEmisData!$B:$B, $A180, NewEmisData!$C:$C, $H180, NewEmisData!$D:$D, BV$2))</f>
        <v>9.5423343083205103E-2</v>
      </c>
      <c r="BW180" s="335">
        <f>$I180*IF($G180="Pickup", SUMIFS(NewEmisData!I:I, NewEmisData!$A:$A, "Pickup", NewEmisData!$B:$B, $A180, NewEmisData!$C:$C, $H180, NewEmisData!$D:$D, BW$2), SUMIFS(NewEmisData!I:I, NewEmisData!$A:$A, "LDV", NewEmisData!$B:$B, $A180, NewEmisData!$C:$C, $H180, NewEmisData!$D:$D, BW$2))</f>
        <v>0.111625646710618</v>
      </c>
      <c r="BX180" s="335">
        <f>$I180*IF($G180="Pickup", SUMIFS(NewEmisData!J:J, NewEmisData!$A:$A, "Pickup", NewEmisData!$B:$B, $A180, NewEmisData!$C:$C, $H180, NewEmisData!$D:$D, BX$2), SUMIFS(NewEmisData!J:J, NewEmisData!$A:$A, "LDV", NewEmisData!$B:$B, $A180, NewEmisData!$C:$C, $H180, NewEmisData!$D:$D, BX$2))</f>
        <v>0.13327231851045501</v>
      </c>
      <c r="BY180" s="335">
        <f>$I180*IF($G180="Pickup", SUMIFS(NewEmisData!K:K, NewEmisData!$A:$A, "Pickup", NewEmisData!$B:$B, $A180, NewEmisData!$C:$C, $H180, NewEmisData!$D:$D, BY$2), SUMIFS(NewEmisData!K:K, NewEmisData!$A:$A, "LDV", NewEmisData!$B:$B, $A180, NewEmisData!$C:$C, $H180, NewEmisData!$D:$D, BY$2))</f>
        <v>0.14972574068165501</v>
      </c>
      <c r="BZ180" s="335">
        <f>$I180*IF($G180="Pickup", SUMIFS(NewEmisData!L:L, NewEmisData!$A:$A, "Pickup", NewEmisData!$B:$B, $A180, NewEmisData!$C:$C, $H180, NewEmisData!$D:$D, BZ$2), SUMIFS(NewEmisData!L:L, NewEmisData!$A:$A, "LDV", NewEmisData!$B:$B, $A180, NewEmisData!$C:$C, $H180, NewEmisData!$D:$D, BZ$2))</f>
        <v>0.15567917178582799</v>
      </c>
      <c r="CA180" s="335">
        <f>$I180*IF($G180="Pickup", SUMIFS(NewEmisData!M:M, NewEmisData!$A:$A, "Pickup", NewEmisData!$B:$B, $A180, NewEmisData!$C:$C, $H180, NewEmisData!$D:$D, CA$2), SUMIFS(NewEmisData!M:M, NewEmisData!$A:$A, "LDV", NewEmisData!$B:$B, $A180, NewEmisData!$C:$C, $H180, NewEmisData!$D:$D, CA$2))</f>
        <v>0.16731991889835501</v>
      </c>
      <c r="CB180" s="335">
        <v>6.0597963453520649E-2</v>
      </c>
      <c r="CC180" s="335">
        <f>$I180*IF($G180="Pickup", SUMIFS(NewEmisData!E:E, NewEmisData!$A:$A, "Pickup", NewEmisData!$B:$B, $A180, NewEmisData!$C:$C, $H180, NewEmisData!$D:$D, CC$2), SUMIFS(NewEmisData!E:E, NewEmisData!$A:$A, "LDV", NewEmisData!$B:$B, $A180, NewEmisData!$C:$C, $H180, NewEmisData!$D:$D, CC$2))</f>
        <v>1.8744288340151301E-2</v>
      </c>
      <c r="CD180" s="335">
        <f>$I180*IF($G180="Pickup", SUMIFS(NewEmisData!F:F, NewEmisData!$A:$A, "Pickup", NewEmisData!$B:$B, $A180, NewEmisData!$C:$C, $H180, NewEmisData!$D:$D, CD$2), SUMIFS(NewEmisData!F:F, NewEmisData!$A:$A, "LDV", NewEmisData!$B:$B, $A180, NewEmisData!$C:$C, $H180, NewEmisData!$D:$D, CD$2))</f>
        <v>1.87443184019199E-2</v>
      </c>
      <c r="CE180" s="335">
        <f>$I180*IF($G180="Pickup", SUMIFS(NewEmisData!G:G, NewEmisData!$A:$A, "Pickup", NewEmisData!$B:$B, $A180, NewEmisData!$C:$C, $H180, NewEmisData!$D:$D, CE$2), SUMIFS(NewEmisData!G:G, NewEmisData!$A:$A, "LDV", NewEmisData!$B:$B, $A180, NewEmisData!$C:$C, $H180, NewEmisData!$D:$D, CE$2))</f>
        <v>2.1533410605215301E-2</v>
      </c>
      <c r="CF180" s="335">
        <f>$I180*IF($G180="Pickup", SUMIFS(NewEmisData!H:H, NewEmisData!$A:$A, "Pickup", NewEmisData!$B:$B, $A180, NewEmisData!$C:$C, $H180, NewEmisData!$D:$D, CF$2), SUMIFS(NewEmisData!H:H, NewEmisData!$A:$A, "LDV", NewEmisData!$B:$B, $A180, NewEmisData!$C:$C, $H180, NewEmisData!$D:$D, CF$2))</f>
        <v>2.2190394081474701E-2</v>
      </c>
      <c r="CG180" s="335">
        <f>$I180*IF($G180="Pickup", SUMIFS(NewEmisData!I:I, NewEmisData!$A:$A, "Pickup", NewEmisData!$B:$B, $A180, NewEmisData!$C:$C, $H180, NewEmisData!$D:$D, CG$2), SUMIFS(NewEmisData!I:I, NewEmisData!$A:$A, "LDV", NewEmisData!$B:$B, $A180, NewEmisData!$C:$C, $H180, NewEmisData!$D:$D, CG$2))</f>
        <v>2.4069890362633298E-2</v>
      </c>
      <c r="CH180" s="335">
        <f>$I180*IF($G180="Pickup", SUMIFS(NewEmisData!J:J, NewEmisData!$A:$A, "Pickup", NewEmisData!$B:$B, $A180, NewEmisData!$C:$C, $H180, NewEmisData!$D:$D, CH$2), SUMIFS(NewEmisData!J:J, NewEmisData!$A:$A, "LDV", NewEmisData!$B:$B, $A180, NewEmisData!$C:$C, $H180, NewEmisData!$D:$D, CH$2))</f>
        <v>2.51391279045017E-2</v>
      </c>
      <c r="CI180" s="335">
        <f>$I180*IF($G180="Pickup", SUMIFS(NewEmisData!K:K, NewEmisData!$A:$A, "Pickup", NewEmisData!$B:$B, $A180, NewEmisData!$C:$C, $H180, NewEmisData!$D:$D, CI$2), SUMIFS(NewEmisData!K:K, NewEmisData!$A:$A, "LDV", NewEmisData!$B:$B, $A180, NewEmisData!$C:$C, $H180, NewEmisData!$D:$D, CI$2))</f>
        <v>2.5486378596443E-2</v>
      </c>
      <c r="CJ180" s="335">
        <f>$I180*IF($G180="Pickup", SUMIFS(NewEmisData!L:L, NewEmisData!$A:$A, "Pickup", NewEmisData!$B:$B, $A180, NewEmisData!$C:$C, $H180, NewEmisData!$D:$D, CJ$2), SUMIFS(NewEmisData!L:L, NewEmisData!$A:$A, "LDV", NewEmisData!$B:$B, $A180, NewEmisData!$C:$C, $H180, NewEmisData!$D:$D, CJ$2))</f>
        <v>2.5555207964834799E-2</v>
      </c>
      <c r="CK180" s="335">
        <f>$I180*IF($G180="Pickup", SUMIFS(NewEmisData!M:M, NewEmisData!$A:$A, "Pickup", NewEmisData!$B:$B, $A180, NewEmisData!$C:$C, $H180, NewEmisData!$D:$D, CK$2), SUMIFS(NewEmisData!M:M, NewEmisData!$A:$A, "LDV", NewEmisData!$B:$B, $A180, NewEmisData!$C:$C, $H180, NewEmisData!$D:$D, CK$2))</f>
        <v>2.5589747988834202E-2</v>
      </c>
      <c r="CL180" s="335">
        <v>2.191731487598363E-2</v>
      </c>
      <c r="CM180" s="335">
        <f>$I180*IF($G180="Pickup", SUMIFS(NewEmisData!E:E, NewEmisData!$A:$A, "Pickup", NewEmisData!$B:$B, $A180, NewEmisData!$C:$C, $H180, NewEmisData!$D:$D, CM$2), SUMIFS(NewEmisData!E:E, NewEmisData!$A:$A, "LDV", NewEmisData!$B:$B, $A180, NewEmisData!$C:$C, $H180, NewEmisData!$D:$D, CM$2))</f>
        <v>6.0586256603843902E-3</v>
      </c>
      <c r="CN180" s="335">
        <f>$I180*IF($G180="Pickup", SUMIFS(NewEmisData!F:F, NewEmisData!$A:$A, "Pickup", NewEmisData!$B:$B, $A180, NewEmisData!$C:$C, $H180, NewEmisData!$D:$D, CN$2), SUMIFS(NewEmisData!F:F, NewEmisData!$A:$A, "LDV", NewEmisData!$B:$B, $A180, NewEmisData!$C:$C, $H180, NewEmisData!$D:$D, CN$2))</f>
        <v>6.2537513362051298E-3</v>
      </c>
      <c r="CO180" s="335">
        <f>$I180*IF($G180="Pickup", SUMIFS(NewEmisData!G:G, NewEmisData!$A:$A, "Pickup", NewEmisData!$B:$B, $A180, NewEmisData!$C:$C, $H180, NewEmisData!$D:$D, CO$2), SUMIFS(NewEmisData!G:G, NewEmisData!$A:$A, "LDV", NewEmisData!$B:$B, $A180, NewEmisData!$C:$C, $H180, NewEmisData!$D:$D, CO$2))</f>
        <v>6.80614663939446E-3</v>
      </c>
      <c r="CP180" s="335">
        <f>$I180*IF($G180="Pickup", SUMIFS(NewEmisData!H:H, NewEmisData!$A:$A, "Pickup", NewEmisData!$B:$B, $A180, NewEmisData!$C:$C, $H180, NewEmisData!$D:$D, CP$2), SUMIFS(NewEmisData!H:H, NewEmisData!$A:$A, "LDV", NewEmisData!$B:$B, $A180, NewEmisData!$C:$C, $H180, NewEmisData!$D:$D, CP$2))</f>
        <v>6.9736830779963798E-3</v>
      </c>
      <c r="CQ180" s="335">
        <f>$I180*IF($G180="Pickup", SUMIFS(NewEmisData!I:I, NewEmisData!$A:$A, "Pickup", NewEmisData!$B:$B, $A180, NewEmisData!$C:$C, $H180, NewEmisData!$D:$D, CQ$2), SUMIFS(NewEmisData!I:I, NewEmisData!$A:$A, "LDV", NewEmisData!$B:$B, $A180, NewEmisData!$C:$C, $H180, NewEmisData!$D:$D, CQ$2))</f>
        <v>7.2238049352861501E-3</v>
      </c>
      <c r="CR180" s="335">
        <f>$I180*IF($G180="Pickup", SUMIFS(NewEmisData!J:J, NewEmisData!$A:$A, "Pickup", NewEmisData!$B:$B, $A180, NewEmisData!$C:$C, $H180, NewEmisData!$D:$D, CR$2), SUMIFS(NewEmisData!J:J, NewEmisData!$A:$A, "LDV", NewEmisData!$B:$B, $A180, NewEmisData!$C:$C, $H180, NewEmisData!$D:$D, CR$2))</f>
        <v>7.4694271682748297E-3</v>
      </c>
      <c r="CS180" s="335">
        <f>$I180*IF($G180="Pickup", SUMIFS(NewEmisData!K:K, NewEmisData!$A:$A, "Pickup", NewEmisData!$B:$B, $A180, NewEmisData!$C:$C, $H180, NewEmisData!$D:$D, CS$2), SUMIFS(NewEmisData!K:K, NewEmisData!$A:$A, "LDV", NewEmisData!$B:$B, $A180, NewEmisData!$C:$C, $H180, NewEmisData!$D:$D, CS$2))</f>
        <v>7.5984944292585002E-3</v>
      </c>
      <c r="CT180" s="335">
        <f>$I180*IF($G180="Pickup", SUMIFS(NewEmisData!L:L, NewEmisData!$A:$A, "Pickup", NewEmisData!$B:$B, $A180, NewEmisData!$C:$C, $H180, NewEmisData!$D:$D, CT$2), SUMIFS(NewEmisData!L:L, NewEmisData!$A:$A, "LDV", NewEmisData!$B:$B, $A180, NewEmisData!$C:$C, $H180, NewEmisData!$D:$D, CT$2))</f>
        <v>7.6419049905203E-3</v>
      </c>
      <c r="CU180" s="335">
        <f>$I180*IF($G180="Pickup", SUMIFS(NewEmisData!M:M, NewEmisData!$A:$A, "Pickup", NewEmisData!$B:$B, $A180, NewEmisData!$C:$C, $H180, NewEmisData!$D:$D, CU$2), SUMIFS(NewEmisData!M:M, NewEmisData!$A:$A, "LDV", NewEmisData!$B:$B, $A180, NewEmisData!$C:$C, $H180, NewEmisData!$D:$D, CU$2))</f>
        <v>7.6983175372303996E-3</v>
      </c>
      <c r="CV180" s="335">
        <v>6.7952138994962314E-3</v>
      </c>
      <c r="CW180" s="335">
        <v>3.2737236720533996E-3</v>
      </c>
      <c r="CX180" s="335">
        <v>2.6781003095548879E-3</v>
      </c>
      <c r="CY180" s="335">
        <v>2.1676078198661908E-3</v>
      </c>
      <c r="CZ180" s="335">
        <v>1.8280427673966254E-3</v>
      </c>
      <c r="DA180" s="335">
        <v>1.3974317339333041E-3</v>
      </c>
      <c r="DB180" s="335">
        <v>1.0983679193551715E-3</v>
      </c>
      <c r="DC180" s="335">
        <v>1.0621406649517317E-3</v>
      </c>
      <c r="DD180" s="335">
        <v>1.0419409873215341E-3</v>
      </c>
      <c r="DE180" s="335">
        <v>1.0353827915676214E-3</v>
      </c>
      <c r="DF180" s="335">
        <v>1.0353827915676214E-3</v>
      </c>
      <c r="DG180" s="335">
        <f>$I180*IF($G180="Pickup", SUMIFS(NewEmisData!E:E, NewEmisData!$A:$A, "Pickup", NewEmisData!$B:$B, $A180, NewEmisData!$C:$C, $H180, NewEmisData!$D:$D, DG$2), SUMIFS(NewEmisData!E:E, NewEmisData!$A:$A, "LDV", NewEmisData!$B:$B, $A180, NewEmisData!$C:$C, $H180, NewEmisData!$D:$D, DG$2))</f>
        <v>0</v>
      </c>
      <c r="DH180" s="335">
        <f>$I180*IF($G180="Pickup", SUMIFS(NewEmisData!F:F, NewEmisData!$A:$A, "Pickup", NewEmisData!$B:$B, $A180, NewEmisData!$C:$C, $H180, NewEmisData!$D:$D, DH$2), SUMIFS(NewEmisData!F:F, NewEmisData!$A:$A, "LDV", NewEmisData!$B:$B, $A180, NewEmisData!$C:$C, $H180, NewEmisData!$D:$D, DH$2))</f>
        <v>0</v>
      </c>
      <c r="DI180" s="335">
        <f>$I180*IF($G180="Pickup", SUMIFS(NewEmisData!G:G, NewEmisData!$A:$A, "Pickup", NewEmisData!$B:$B, $A180, NewEmisData!$C:$C, $H180, NewEmisData!$D:$D, DI$2), SUMIFS(NewEmisData!G:G, NewEmisData!$A:$A, "LDV", NewEmisData!$B:$B, $A180, NewEmisData!$C:$C, $H180, NewEmisData!$D:$D, DI$2))</f>
        <v>0</v>
      </c>
      <c r="DJ180" s="335">
        <f>$I180*IF($G180="Pickup", SUMIFS(NewEmisData!H:H, NewEmisData!$A:$A, "Pickup", NewEmisData!$B:$B, $A180, NewEmisData!$C:$C, $H180, NewEmisData!$D:$D, DJ$2), SUMIFS(NewEmisData!H:H, NewEmisData!$A:$A, "LDV", NewEmisData!$B:$B, $A180, NewEmisData!$C:$C, $H180, NewEmisData!$D:$D, DJ$2))</f>
        <v>0</v>
      </c>
      <c r="DK180" s="335">
        <f>$I180*IF($G180="Pickup", SUMIFS(NewEmisData!I:I, NewEmisData!$A:$A, "Pickup", NewEmisData!$B:$B, $A180, NewEmisData!$C:$C, $H180, NewEmisData!$D:$D, DK$2), SUMIFS(NewEmisData!I:I, NewEmisData!$A:$A, "LDV", NewEmisData!$B:$B, $A180, NewEmisData!$C:$C, $H180, NewEmisData!$D:$D, DK$2))</f>
        <v>0</v>
      </c>
      <c r="DL180" s="335">
        <f>$I180*IF($G180="Pickup", SUMIFS(NewEmisData!J:J, NewEmisData!$A:$A, "Pickup", NewEmisData!$B:$B, $A180, NewEmisData!$C:$C, $H180, NewEmisData!$D:$D, DL$2), SUMIFS(NewEmisData!J:J, NewEmisData!$A:$A, "LDV", NewEmisData!$B:$B, $A180, NewEmisData!$C:$C, $H180, NewEmisData!$D:$D, DL$2))</f>
        <v>0</v>
      </c>
      <c r="DM180" s="335">
        <f>$I180*IF($G180="Pickup", SUMIFS(NewEmisData!K:K, NewEmisData!$A:$A, "Pickup", NewEmisData!$B:$B, $A180, NewEmisData!$C:$C, $H180, NewEmisData!$D:$D, DM$2), SUMIFS(NewEmisData!K:K, NewEmisData!$A:$A, "LDV", NewEmisData!$B:$B, $A180, NewEmisData!$C:$C, $H180, NewEmisData!$D:$D, DM$2))</f>
        <v>0</v>
      </c>
      <c r="DN180" s="335">
        <f>$I180*IF($G180="Pickup", SUMIFS(NewEmisData!L:L, NewEmisData!$A:$A, "Pickup", NewEmisData!$B:$B, $A180, NewEmisData!$C:$C, $H180, NewEmisData!$D:$D, DN$2), SUMIFS(NewEmisData!L:L, NewEmisData!$A:$A, "LDV", NewEmisData!$B:$B, $A180, NewEmisData!$C:$C, $H180, NewEmisData!$D:$D, DN$2))</f>
        <v>0</v>
      </c>
      <c r="DO180" s="335">
        <f>$I180*IF($G180="Pickup", SUMIFS(NewEmisData!M:M, NewEmisData!$A:$A, "Pickup", NewEmisData!$B:$B, $A180, NewEmisData!$C:$C, $H180, NewEmisData!$D:$D, DO$2), SUMIFS(NewEmisData!M:M, NewEmisData!$A:$A, "LDV", NewEmisData!$B:$B, $A180, NewEmisData!$C:$C, $H180, NewEmisData!$D:$D, DO$2))</f>
        <v>0</v>
      </c>
      <c r="DP180" s="335">
        <v>2.1093869642803405E-3</v>
      </c>
      <c r="DQ180" s="335">
        <f>$I180*IF($G180="Pickup", SUMIFS(NewEmisData!E:E, NewEmisData!$A:$A, "Pickup", NewEmisData!$B:$B, $A180, NewEmisData!$C:$C, $H180, NewEmisData!$D:$D, DQ$2), SUMIFS(NewEmisData!E:E, NewEmisData!$A:$A, "LDV", NewEmisData!$B:$B, $A180, NewEmisData!$C:$C, $H180, NewEmisData!$D:$D, DQ$2))</f>
        <v>1.9861767714788401E-2</v>
      </c>
      <c r="DR180" s="335">
        <f>$I180*IF($G180="Pickup", SUMIFS(NewEmisData!F:F, NewEmisData!$A:$A, "Pickup", NewEmisData!$B:$B, $A180, NewEmisData!$C:$C, $H180, NewEmisData!$D:$D, DR$2), SUMIFS(NewEmisData!F:F, NewEmisData!$A:$A, "LDV", NewEmisData!$B:$B, $A180, NewEmisData!$C:$C, $H180, NewEmisData!$D:$D, DR$2))</f>
        <v>1.6826002646991401E-2</v>
      </c>
      <c r="DS180" s="335">
        <f>$I180*IF($G180="Pickup", SUMIFS(NewEmisData!G:G, NewEmisData!$A:$A, "Pickup", NewEmisData!$B:$B, $A180, NewEmisData!$C:$C, $H180, NewEmisData!$D:$D, DS$2), SUMIFS(NewEmisData!G:G, NewEmisData!$A:$A, "LDV", NewEmisData!$B:$B, $A180, NewEmisData!$C:$C, $H180, NewEmisData!$D:$D, DS$2))</f>
        <v>1.4540062445343701E-2</v>
      </c>
      <c r="DT180" s="335">
        <f>$I180*IF($G180="Pickup", SUMIFS(NewEmisData!H:H, NewEmisData!$A:$A, "Pickup", NewEmisData!$B:$B, $A180, NewEmisData!$C:$C, $H180, NewEmisData!$D:$D, DT$2), SUMIFS(NewEmisData!H:H, NewEmisData!$A:$A, "LDV", NewEmisData!$B:$B, $A180, NewEmisData!$C:$C, $H180, NewEmisData!$D:$D, DT$2))</f>
        <v>1.0889127855739599E-2</v>
      </c>
      <c r="DU180" s="335">
        <f>$I180*IF($G180="Pickup", SUMIFS(NewEmisData!I:I, NewEmisData!$A:$A, "Pickup", NewEmisData!$B:$B, $A180, NewEmisData!$C:$C, $H180, NewEmisData!$D:$D, DU$2), SUMIFS(NewEmisData!I:I, NewEmisData!$A:$A, "LDV", NewEmisData!$B:$B, $A180, NewEmisData!$C:$C, $H180, NewEmisData!$D:$D, DU$2))</f>
        <v>9.2771581803737097E-3</v>
      </c>
      <c r="DV180" s="335">
        <f>$I180*IF($G180="Pickup", SUMIFS(NewEmisData!J:J, NewEmisData!$A:$A, "Pickup", NewEmisData!$B:$B, $A180, NewEmisData!$C:$C, $H180, NewEmisData!$D:$D, DV$2), SUMIFS(NewEmisData!J:J, NewEmisData!$A:$A, "LDV", NewEmisData!$B:$B, $A180, NewEmisData!$C:$C, $H180, NewEmisData!$D:$D, DV$2))</f>
        <v>8.6157906132964604E-3</v>
      </c>
      <c r="DW180" s="335">
        <f>$I180*IF($G180="Pickup", SUMIFS(NewEmisData!K:K, NewEmisData!$A:$A, "Pickup", NewEmisData!$B:$B, $A180, NewEmisData!$C:$C, $H180, NewEmisData!$D:$D, DW$2), SUMIFS(NewEmisData!K:K, NewEmisData!$A:$A, "LDV", NewEmisData!$B:$B, $A180, NewEmisData!$C:$C, $H180, NewEmisData!$D:$D, DW$2))</f>
        <v>8.2603947841698305E-3</v>
      </c>
      <c r="DX180" s="335">
        <f>$I180*IF($G180="Pickup", SUMIFS(NewEmisData!L:L, NewEmisData!$A:$A, "Pickup", NewEmisData!$B:$B, $A180, NewEmisData!$C:$C, $H180, NewEmisData!$D:$D, DX$2), SUMIFS(NewEmisData!L:L, NewEmisData!$A:$A, "LDV", NewEmisData!$B:$B, $A180, NewEmisData!$C:$C, $H180, NewEmisData!$D:$D, DX$2))</f>
        <v>8.1602779301112108E-3</v>
      </c>
      <c r="DY180" s="335">
        <f>$I180*IF($G180="Pickup", SUMIFS(NewEmisData!M:M, NewEmisData!$A:$A, "Pickup", NewEmisData!$B:$B, $A180, NewEmisData!$C:$C, $H180, NewEmisData!$D:$D, DY$2), SUMIFS(NewEmisData!M:M, NewEmisData!$A:$A, "LDV", NewEmisData!$B:$B, $A180, NewEmisData!$C:$C, $H180, NewEmisData!$D:$D, DY$2))</f>
        <v>8.1861829277557301E-3</v>
      </c>
      <c r="DZ180" s="335">
        <v>1.0483433406910452E-2</v>
      </c>
      <c r="EA180" s="335">
        <f t="shared" si="234"/>
        <v>429.196687290726</v>
      </c>
      <c r="EB180" s="335">
        <f t="shared" si="235"/>
        <v>413.92588742451602</v>
      </c>
      <c r="EC180" s="335">
        <f t="shared" si="236"/>
        <v>357.54354908822597</v>
      </c>
      <c r="ED180" s="335">
        <f t="shared" si="237"/>
        <v>312.70443872824399</v>
      </c>
      <c r="EE180" s="335">
        <f t="shared" si="238"/>
        <v>295.131332198753</v>
      </c>
      <c r="EF180" s="335">
        <f t="shared" si="239"/>
        <v>287.00250507201002</v>
      </c>
      <c r="EG180" s="335">
        <f t="shared" si="240"/>
        <v>280.70349092905099</v>
      </c>
      <c r="EH180" s="335">
        <f t="shared" si="241"/>
        <v>278.51705728958802</v>
      </c>
      <c r="EI180" s="335">
        <f t="shared" si="242"/>
        <v>278.75188774863398</v>
      </c>
      <c r="EJ180" s="335">
        <f t="shared" si="243"/>
        <v>0.26615030329306139</v>
      </c>
      <c r="EK180" s="335">
        <f t="shared" si="244"/>
        <v>4.7739662510445001E-2</v>
      </c>
      <c r="EL180" s="335">
        <f t="shared" si="245"/>
        <v>4.0222650933890998E-2</v>
      </c>
      <c r="EM180" s="335">
        <f t="shared" si="246"/>
        <v>3.7026013334327097E-2</v>
      </c>
      <c r="EN180" s="335">
        <f t="shared" si="247"/>
        <v>3.5721368498802003E-2</v>
      </c>
      <c r="EO180" s="335">
        <f t="shared" si="248"/>
        <v>3.9556628195455697E-2</v>
      </c>
      <c r="EP180" s="335">
        <f t="shared" si="249"/>
        <v>4.0892160755087198E-2</v>
      </c>
      <c r="EQ180" s="335">
        <f t="shared" si="250"/>
        <v>3.9809174920499499E-2</v>
      </c>
      <c r="ER180" s="335">
        <f t="shared" si="251"/>
        <v>3.9117125993598102E-2</v>
      </c>
      <c r="ES180" s="335">
        <f t="shared" si="252"/>
        <v>3.9686464950090997E-2</v>
      </c>
      <c r="ET180" s="335">
        <f t="shared" si="253"/>
        <v>5.9143404970885341E-2</v>
      </c>
      <c r="EU180" s="335">
        <f t="shared" si="254"/>
        <v>4.5442372364522896E-3</v>
      </c>
      <c r="EV180" s="335">
        <f t="shared" si="255"/>
        <v>4.3825669717421E-3</v>
      </c>
      <c r="EW180" s="335">
        <f t="shared" si="256"/>
        <v>2.75316137470643E-3</v>
      </c>
      <c r="EX180" s="335">
        <f t="shared" si="257"/>
        <v>2.4078903553578401E-3</v>
      </c>
      <c r="EY180" s="335">
        <f t="shared" si="258"/>
        <v>2.27257345888271E-3</v>
      </c>
      <c r="EZ180" s="335">
        <f t="shared" si="259"/>
        <v>2.2099795405175798E-3</v>
      </c>
      <c r="FA180" s="335">
        <f t="shared" si="260"/>
        <v>2.16147670002603E-3</v>
      </c>
      <c r="FB180" s="335">
        <f t="shared" si="261"/>
        <v>2.1446401853113602E-3</v>
      </c>
      <c r="FC180" s="335">
        <f t="shared" si="262"/>
        <v>2.1464475654284099E-3</v>
      </c>
      <c r="FD180" s="335">
        <f t="shared" si="263"/>
        <v>2.5617670759243757E-3</v>
      </c>
      <c r="FE180" s="335">
        <f t="shared" si="264"/>
        <v>6.8718020723861406E-2</v>
      </c>
      <c r="FF180" s="335">
        <f t="shared" si="265"/>
        <v>6.8726817375946297E-2</v>
      </c>
      <c r="FG180" s="335">
        <f t="shared" si="266"/>
        <v>7.5053777430390503E-2</v>
      </c>
      <c r="FH180" s="335">
        <f t="shared" si="267"/>
        <v>7.4787483412829606E-2</v>
      </c>
      <c r="FI180" s="335">
        <f t="shared" si="268"/>
        <v>7.4715797469106393E-2</v>
      </c>
      <c r="FJ180" s="335">
        <f t="shared" si="269"/>
        <v>7.4683474858337304E-2</v>
      </c>
      <c r="FK180" s="335">
        <f t="shared" si="270"/>
        <v>7.4519830404688694E-2</v>
      </c>
      <c r="FL180" s="335">
        <f t="shared" si="271"/>
        <v>7.4375705674705195E-2</v>
      </c>
      <c r="FM180" s="335">
        <f t="shared" si="272"/>
        <v>7.4367996322656102E-2</v>
      </c>
      <c r="FN180" s="335">
        <f t="shared" si="273"/>
        <v>4.7785374819939178E-2</v>
      </c>
      <c r="FO180" s="335">
        <f t="shared" si="274"/>
        <v>1.04003337420696E-2</v>
      </c>
      <c r="FP180" s="335">
        <f t="shared" si="275"/>
        <v>1.04081158830562E-2</v>
      </c>
      <c r="FQ180" s="335">
        <f t="shared" si="276"/>
        <v>1.1052941096405E-2</v>
      </c>
      <c r="FR180" s="335">
        <f t="shared" si="277"/>
        <v>1.0817163462008301E-2</v>
      </c>
      <c r="FS180" s="335">
        <f t="shared" si="278"/>
        <v>1.0753769380543701E-2</v>
      </c>
      <c r="FT180" s="335">
        <f t="shared" si="279"/>
        <v>1.07252399459136E-2</v>
      </c>
      <c r="FU180" s="335">
        <f t="shared" si="280"/>
        <v>1.05804069130733E-2</v>
      </c>
      <c r="FV180" s="335">
        <f t="shared" si="281"/>
        <v>1.04530345160975E-2</v>
      </c>
      <c r="FW180" s="335">
        <f t="shared" si="282"/>
        <v>1.04461903633429E-2</v>
      </c>
      <c r="FX180" s="335">
        <f t="shared" si="283"/>
        <v>9.6257106650809981E-3</v>
      </c>
    </row>
    <row r="181" spans="1:180" x14ac:dyDescent="0.2">
      <c r="A181" s="305" t="str">
        <f>_xlfn.CONCAT(IF(LEFT(TRIM(A180),1)="*", "*R", "R"), 1+RIGHT(TRIM(A180),1))</f>
        <v>R3</v>
      </c>
      <c r="B181" s="305" t="str">
        <f t="shared" ref="B181:B184" si="325">B180</f>
        <v>TLLSHE8511</v>
      </c>
      <c r="C181" s="305" t="str">
        <f t="shared" ref="C181:C184" si="326">C180</f>
        <v>TL.E85X.LS.HE85.2011</v>
      </c>
      <c r="D181" s="301" t="str">
        <f t="shared" ref="D181:D184" si="327">D180</f>
        <v>bn-vmt, bn-vmt/a</v>
      </c>
      <c r="E181" s="301" t="str">
        <f t="shared" ref="E181:E184" si="328">E180</f>
        <v>TLE85X</v>
      </c>
      <c r="F181" s="301" t="str">
        <f t="shared" ref="F181:F184" si="329">F180</f>
        <v>TL</v>
      </c>
      <c r="G181" s="315" t="s">
        <v>822</v>
      </c>
      <c r="H181" s="315" t="s">
        <v>817</v>
      </c>
      <c r="I181" s="315">
        <v>1</v>
      </c>
      <c r="J181" s="315" t="str">
        <f t="shared" si="284"/>
        <v>Large SUV-E85</v>
      </c>
      <c r="K181" s="335">
        <f>$I181*IF($G181="Pickup", SUMIFS(NewEmisData!E:E, NewEmisData!$A:$A, "Pickup", NewEmisData!$B:$B, $A181, NewEmisData!$C:$C, $H181, NewEmisData!$D:$D, K$2), SUMIFS(NewEmisData!E:E, NewEmisData!$A:$A, "LDV", NewEmisData!$B:$B, $A181, NewEmisData!$C:$C, $H181, NewEmisData!$D:$D, K$2))</f>
        <v>394.83751183448101</v>
      </c>
      <c r="L181" s="335">
        <f>$I181*IF($G181="Pickup", SUMIFS(NewEmisData!F:F, NewEmisData!$A:$A, "Pickup", NewEmisData!$B:$B, $A181, NewEmisData!$C:$C, $H181, NewEmisData!$D:$D, L$2), SUMIFS(NewEmisData!F:F, NewEmisData!$A:$A, "LDV", NewEmisData!$B:$B, $A181, NewEmisData!$C:$C, $H181, NewEmisData!$D:$D, L$2))</f>
        <v>382.24571125104399</v>
      </c>
      <c r="M181" s="335">
        <f>$I181*IF($G181="Pickup", SUMIFS(NewEmisData!G:G, NewEmisData!$A:$A, "Pickup", NewEmisData!$B:$B, $A181, NewEmisData!$C:$C, $H181, NewEmisData!$D:$D, M$2), SUMIFS(NewEmisData!G:G, NewEmisData!$A:$A, "LDV", NewEmisData!$B:$B, $A181, NewEmisData!$C:$C, $H181, NewEmisData!$D:$D, M$2))</f>
        <v>311.20898804842699</v>
      </c>
      <c r="N181" s="335">
        <f>$I181*IF($G181="Pickup", SUMIFS(NewEmisData!H:H, NewEmisData!$A:$A, "Pickup", NewEmisData!$B:$B, $A181, NewEmisData!$C:$C, $H181, NewEmisData!$D:$D, N$2), SUMIFS(NewEmisData!H:H, NewEmisData!$A:$A, "LDV", NewEmisData!$B:$B, $A181, NewEmisData!$C:$C, $H181, NewEmisData!$D:$D, N$2))</f>
        <v>272.03741746452602</v>
      </c>
      <c r="O181" s="335">
        <f>$I181*IF($G181="Pickup", SUMIFS(NewEmisData!I:I, NewEmisData!$A:$A, "Pickup", NewEmisData!$B:$B, $A181, NewEmisData!$C:$C, $H181, NewEmisData!$D:$D, O$2), SUMIFS(NewEmisData!I:I, NewEmisData!$A:$A, "LDV", NewEmisData!$B:$B, $A181, NewEmisData!$C:$C, $H181, NewEmisData!$D:$D, O$2))</f>
        <v>256.63322215887302</v>
      </c>
      <c r="P181" s="335">
        <f>$I181*IF($G181="Pickup", SUMIFS(NewEmisData!J:J, NewEmisData!$A:$A, "Pickup", NewEmisData!$B:$B, $A181, NewEmisData!$C:$C, $H181, NewEmisData!$D:$D, P$2), SUMIFS(NewEmisData!J:J, NewEmisData!$A:$A, "LDV", NewEmisData!$B:$B, $A181, NewEmisData!$C:$C, $H181, NewEmisData!$D:$D, P$2))</f>
        <v>249.47351911251101</v>
      </c>
      <c r="Q181" s="335">
        <f>$I181*IF($G181="Pickup", SUMIFS(NewEmisData!K:K, NewEmisData!$A:$A, "Pickup", NewEmisData!$B:$B, $A181, NewEmisData!$C:$C, $H181, NewEmisData!$D:$D, Q$2), SUMIFS(NewEmisData!K:K, NewEmisData!$A:$A, "LDV", NewEmisData!$B:$B, $A181, NewEmisData!$C:$C, $H181, NewEmisData!$D:$D, Q$2))</f>
        <v>243.947047715764</v>
      </c>
      <c r="R181" s="335">
        <f>$I181*IF($G181="Pickup", SUMIFS(NewEmisData!L:L, NewEmisData!$A:$A, "Pickup", NewEmisData!$B:$B, $A181, NewEmisData!$C:$C, $H181, NewEmisData!$D:$D, R$2), SUMIFS(NewEmisData!L:L, NewEmisData!$A:$A, "LDV", NewEmisData!$B:$B, $A181, NewEmisData!$C:$C, $H181, NewEmisData!$D:$D, R$2))</f>
        <v>242.03087756441701</v>
      </c>
      <c r="S181" s="335">
        <f>$I181*IF($G181="Pickup", SUMIFS(NewEmisData!M:M, NewEmisData!$A:$A, "Pickup", NewEmisData!$B:$B, $A181, NewEmisData!$C:$C, $H181, NewEmisData!$D:$D, S$2), SUMIFS(NewEmisData!M:M, NewEmisData!$A:$A, "LDV", NewEmisData!$B:$B, $A181, NewEmisData!$C:$C, $H181, NewEmisData!$D:$D, S$2))</f>
        <v>242.21948488777301</v>
      </c>
      <c r="T181" s="335">
        <v>0.26615030329306139</v>
      </c>
      <c r="U181" s="335">
        <f>$I181*IF($G181="Pickup", SUMIFS(NewEmisData!E:E, NewEmisData!$A:$A, "Pickup", NewEmisData!$B:$B, $A181, NewEmisData!$C:$C, $H181, NewEmisData!$D:$D, U$2), SUMIFS(NewEmisData!E:E, NewEmisData!$A:$A, "LDV", NewEmisData!$B:$B, $A181, NewEmisData!$C:$C, $H181, NewEmisData!$D:$D, U$2))</f>
        <v>4.1722988994872201E-2</v>
      </c>
      <c r="V181" s="335">
        <f>$I181*IF($G181="Pickup", SUMIFS(NewEmisData!F:F, NewEmisData!$A:$A, "Pickup", NewEmisData!$B:$B, $A181, NewEmisData!$C:$C, $H181, NewEmisData!$D:$D, V$2), SUMIFS(NewEmisData!F:F, NewEmisData!$A:$A, "LDV", NewEmisData!$B:$B, $A181, NewEmisData!$C:$C, $H181, NewEmisData!$D:$D, V$2))</f>
        <v>3.46409702122705E-2</v>
      </c>
      <c r="W181" s="335">
        <f>$I181*IF($G181="Pickup", SUMIFS(NewEmisData!G:G, NewEmisData!$A:$A, "Pickup", NewEmisData!$B:$B, $A181, NewEmisData!$C:$C, $H181, NewEmisData!$D:$D, W$2), SUMIFS(NewEmisData!G:G, NewEmisData!$A:$A, "LDV", NewEmisData!$B:$B, $A181, NewEmisData!$C:$C, $H181, NewEmisData!$D:$D, W$2))</f>
        <v>3.2406542165289903E-2</v>
      </c>
      <c r="X181" s="335">
        <f>$I181*IF($G181="Pickup", SUMIFS(NewEmisData!H:H, NewEmisData!$A:$A, "Pickup", NewEmisData!$B:$B, $A181, NewEmisData!$C:$C, $H181, NewEmisData!$D:$D, X$2), SUMIFS(NewEmisData!H:H, NewEmisData!$A:$A, "LDV", NewEmisData!$B:$B, $A181, NewEmisData!$C:$C, $H181, NewEmisData!$D:$D, X$2))</f>
        <v>3.0987315768082901E-2</v>
      </c>
      <c r="Y181" s="335">
        <f>$I181*IF($G181="Pickup", SUMIFS(NewEmisData!I:I, NewEmisData!$A:$A, "Pickup", NewEmisData!$B:$B, $A181, NewEmisData!$C:$C, $H181, NewEmisData!$D:$D, Y$2), SUMIFS(NewEmisData!I:I, NewEmisData!$A:$A, "LDV", NewEmisData!$B:$B, $A181, NewEmisData!$C:$C, $H181, NewEmisData!$D:$D, Y$2))</f>
        <v>3.42812868295745E-2</v>
      </c>
      <c r="Z181" s="335">
        <f>$I181*IF($G181="Pickup", SUMIFS(NewEmisData!J:J, NewEmisData!$A:$A, "Pickup", NewEmisData!$B:$B, $A181, NewEmisData!$C:$C, $H181, NewEmisData!$D:$D, Z$2), SUMIFS(NewEmisData!J:J, NewEmisData!$A:$A, "LDV", NewEmisData!$B:$B, $A181, NewEmisData!$C:$C, $H181, NewEmisData!$D:$D, Z$2))</f>
        <v>3.5241041104630097E-2</v>
      </c>
      <c r="AA181" s="335">
        <f>$I181*IF($G181="Pickup", SUMIFS(NewEmisData!K:K, NewEmisData!$A:$A, "Pickup", NewEmisData!$B:$B, $A181, NewEmisData!$C:$C, $H181, NewEmisData!$D:$D, AA$2), SUMIFS(NewEmisData!K:K, NewEmisData!$A:$A, "LDV", NewEmisData!$B:$B, $A181, NewEmisData!$C:$C, $H181, NewEmisData!$D:$D, AA$2))</f>
        <v>3.4104926459791303E-2</v>
      </c>
      <c r="AB181" s="335">
        <f>$I181*IF($G181="Pickup", SUMIFS(NewEmisData!L:L, NewEmisData!$A:$A, "Pickup", NewEmisData!$B:$B, $A181, NewEmisData!$C:$C, $H181, NewEmisData!$D:$D, AB$2), SUMIFS(NewEmisData!L:L, NewEmisData!$A:$A, "LDV", NewEmisData!$B:$B, $A181, NewEmisData!$C:$C, $H181, NewEmisData!$D:$D, AB$2))</f>
        <v>3.3427882317031102E-2</v>
      </c>
      <c r="AC181" s="335">
        <f>$I181*IF($G181="Pickup", SUMIFS(NewEmisData!M:M, NewEmisData!$A:$A, "Pickup", NewEmisData!$B:$B, $A181, NewEmisData!$C:$C, $H181, NewEmisData!$D:$D, AC$2), SUMIFS(NewEmisData!M:M, NewEmisData!$A:$A, "LDV", NewEmisData!$B:$B, $A181, NewEmisData!$C:$C, $H181, NewEmisData!$D:$D, AC$2))</f>
        <v>3.3891475717267E-2</v>
      </c>
      <c r="AD181" s="335">
        <v>5.9143404970885341E-2</v>
      </c>
      <c r="AE181" s="335">
        <f>$I181*IF($G181="Pickup", SUMIFS(NewEmisData!E:E, NewEmisData!$A:$A, "Pickup", NewEmisData!$B:$B, $A181, NewEmisData!$C:$C, $H181, NewEmisData!$D:$D, AE$2), SUMIFS(NewEmisData!E:E, NewEmisData!$A:$A, "LDV", NewEmisData!$B:$B, $A181, NewEmisData!$C:$C, $H181, NewEmisData!$D:$D, AE$2))</f>
        <v>4.18045875613407E-3</v>
      </c>
      <c r="AF181" s="335">
        <f>$I181*IF($G181="Pickup", SUMIFS(NewEmisData!F:F, NewEmisData!$A:$A, "Pickup", NewEmisData!$B:$B, $A181, NewEmisData!$C:$C, $H181, NewEmisData!$D:$D, AF$2), SUMIFS(NewEmisData!F:F, NewEmisData!$A:$A, "LDV", NewEmisData!$B:$B, $A181, NewEmisData!$C:$C, $H181, NewEmisData!$D:$D, AF$2))</f>
        <v>4.0471378457488504E-3</v>
      </c>
      <c r="AG181" s="335">
        <f>$I181*IF($G181="Pickup", SUMIFS(NewEmisData!G:G, NewEmisData!$A:$A, "Pickup", NewEmisData!$B:$B, $A181, NewEmisData!$C:$C, $H181, NewEmisData!$D:$D, AG$2), SUMIFS(NewEmisData!G:G, NewEmisData!$A:$A, "LDV", NewEmisData!$B:$B, $A181, NewEmisData!$C:$C, $H181, NewEmisData!$D:$D, AG$2))</f>
        <v>2.3963740356682502E-3</v>
      </c>
      <c r="AH181" s="335">
        <f>$I181*IF($G181="Pickup", SUMIFS(NewEmisData!H:H, NewEmisData!$A:$A, "Pickup", NewEmisData!$B:$B, $A181, NewEmisData!$C:$C, $H181, NewEmisData!$D:$D, AH$2), SUMIFS(NewEmisData!H:H, NewEmisData!$A:$A, "LDV", NewEmisData!$B:$B, $A181, NewEmisData!$C:$C, $H181, NewEmisData!$D:$D, AH$2))</f>
        <v>2.0947461612804202E-3</v>
      </c>
      <c r="AI181" s="335">
        <f>$I181*IF($G181="Pickup", SUMIFS(NewEmisData!I:I, NewEmisData!$A:$A, "Pickup", NewEmisData!$B:$B, $A181, NewEmisData!$C:$C, $H181, NewEmisData!$D:$D, AI$2), SUMIFS(NewEmisData!I:I, NewEmisData!$A:$A, "LDV", NewEmisData!$B:$B, $A181, NewEmisData!$C:$C, $H181, NewEmisData!$D:$D, AI$2))</f>
        <v>1.9761294738190999E-3</v>
      </c>
      <c r="AJ181" s="335">
        <f>$I181*IF($G181="Pickup", SUMIFS(NewEmisData!J:J, NewEmisData!$A:$A, "Pickup", NewEmisData!$B:$B, $A181, NewEmisData!$C:$C, $H181, NewEmisData!$D:$D, AJ$2), SUMIFS(NewEmisData!J:J, NewEmisData!$A:$A, "LDV", NewEmisData!$B:$B, $A181, NewEmisData!$C:$C, $H181, NewEmisData!$D:$D, AJ$2))</f>
        <v>1.9209993079262E-3</v>
      </c>
      <c r="AK181" s="335">
        <f>$I181*IF($G181="Pickup", SUMIFS(NewEmisData!K:K, NewEmisData!$A:$A, "Pickup", NewEmisData!$B:$B, $A181, NewEmisData!$C:$C, $H181, NewEmisData!$D:$D, AK$2), SUMIFS(NewEmisData!K:K, NewEmisData!$A:$A, "LDV", NewEmisData!$B:$B, $A181, NewEmisData!$C:$C, $H181, NewEmisData!$D:$D, AK$2))</f>
        <v>1.8784446265214399E-3</v>
      </c>
      <c r="AL181" s="335">
        <f>$I181*IF($G181="Pickup", SUMIFS(NewEmisData!L:L, NewEmisData!$A:$A, "Pickup", NewEmisData!$B:$B, $A181, NewEmisData!$C:$C, $H181, NewEmisData!$D:$D, AL$2), SUMIFS(NewEmisData!L:L, NewEmisData!$A:$A, "LDV", NewEmisData!$B:$B, $A181, NewEmisData!$C:$C, $H181, NewEmisData!$D:$D, AL$2))</f>
        <v>1.8636889724050101E-3</v>
      </c>
      <c r="AM181" s="335">
        <f>$I181*IF($G181="Pickup", SUMIFS(NewEmisData!M:M, NewEmisData!$A:$A, "Pickup", NewEmisData!$B:$B, $A181, NewEmisData!$C:$C, $H181, NewEmisData!$D:$D, AM$2), SUMIFS(NewEmisData!M:M, NewEmisData!$A:$A, "LDV", NewEmisData!$B:$B, $A181, NewEmisData!$C:$C, $H181, NewEmisData!$D:$D, AM$2))</f>
        <v>1.8651401165369901E-3</v>
      </c>
      <c r="AN181" s="335">
        <v>2.5617670759243757E-3</v>
      </c>
      <c r="AO181" s="335">
        <f>$I181*IF($G181="Pickup", SUMIFS(NewEmisData!E:E, NewEmisData!$A:$A, "Pickup", NewEmisData!$B:$B, $A181, NewEmisData!$C:$C, $H181, NewEmisData!$D:$D, AO$2), SUMIFS(NewEmisData!E:E, NewEmisData!$A:$A, "LDV", NewEmisData!$B:$B, $A181, NewEmisData!$C:$C, $H181, NewEmisData!$D:$D, AO$2))</f>
        <v>5.70149509117601E-2</v>
      </c>
      <c r="AP181" s="335">
        <f>$I181*IF($G181="Pickup", SUMIFS(NewEmisData!F:F, NewEmisData!$A:$A, "Pickup", NewEmisData!$B:$B, $A181, NewEmisData!$C:$C, $H181, NewEmisData!$D:$D, AP$2), SUMIFS(NewEmisData!F:F, NewEmisData!$A:$A, "LDV", NewEmisData!$B:$B, $A181, NewEmisData!$C:$C, $H181, NewEmisData!$D:$D, AP$2))</f>
        <v>5.7021889138304603E-2</v>
      </c>
      <c r="AQ181" s="335">
        <f>$I181*IF($G181="Pickup", SUMIFS(NewEmisData!G:G, NewEmisData!$A:$A, "Pickup", NewEmisData!$B:$B, $A181, NewEmisData!$C:$C, $H181, NewEmisData!$D:$D, AQ$2), SUMIFS(NewEmisData!G:G, NewEmisData!$A:$A, "LDV", NewEmisData!$B:$B, $A181, NewEmisData!$C:$C, $H181, NewEmisData!$D:$D, AQ$2))</f>
        <v>5.7501606282491798E-2</v>
      </c>
      <c r="AR181" s="335">
        <f>$I181*IF($G181="Pickup", SUMIFS(NewEmisData!H:H, NewEmisData!$A:$A, "Pickup", NewEmisData!$B:$B, $A181, NewEmisData!$C:$C, $H181, NewEmisData!$D:$D, AR$2), SUMIFS(NewEmisData!H:H, NewEmisData!$A:$A, "LDV", NewEmisData!$B:$B, $A181, NewEmisData!$C:$C, $H181, NewEmisData!$D:$D, AR$2))</f>
        <v>5.7272335517784601E-2</v>
      </c>
      <c r="AS181" s="335">
        <f>$I181*IF($G181="Pickup", SUMIFS(NewEmisData!I:I, NewEmisData!$A:$A, "Pickup", NewEmisData!$B:$B, $A181, NewEmisData!$C:$C, $H181, NewEmisData!$D:$D, AS$2), SUMIFS(NewEmisData!I:I, NewEmisData!$A:$A, "LDV", NewEmisData!$B:$B, $A181, NewEmisData!$C:$C, $H181, NewEmisData!$D:$D, AS$2))</f>
        <v>5.7208750023327502E-2</v>
      </c>
      <c r="AT181" s="335">
        <f>$I181*IF($G181="Pickup", SUMIFS(NewEmisData!J:J, NewEmisData!$A:$A, "Pickup", NewEmisData!$B:$B, $A181, NewEmisData!$C:$C, $H181, NewEmisData!$D:$D, AT$2), SUMIFS(NewEmisData!J:J, NewEmisData!$A:$A, "LDV", NewEmisData!$B:$B, $A181, NewEmisData!$C:$C, $H181, NewEmisData!$D:$D, AT$2))</f>
        <v>5.7179082239302903E-2</v>
      </c>
      <c r="AU181" s="335">
        <f>$I181*IF($G181="Pickup", SUMIFS(NewEmisData!K:K, NewEmisData!$A:$A, "Pickup", NewEmisData!$B:$B, $A181, NewEmisData!$C:$C, $H181, NewEmisData!$D:$D, AU$2), SUMIFS(NewEmisData!K:K, NewEmisData!$A:$A, "LDV", NewEmisData!$B:$B, $A181, NewEmisData!$C:$C, $H181, NewEmisData!$D:$D, AU$2))</f>
        <v>5.7038376882496397E-2</v>
      </c>
      <c r="AV181" s="335">
        <f>$I181*IF($G181="Pickup", SUMIFS(NewEmisData!L:L, NewEmisData!$A:$A, "Pickup", NewEmisData!$B:$B, $A181, NewEmisData!$C:$C, $H181, NewEmisData!$D:$D, AV$2), SUMIFS(NewEmisData!L:L, NewEmisData!$A:$A, "LDV", NewEmisData!$B:$B, $A181, NewEmisData!$C:$C, $H181, NewEmisData!$D:$D, AV$2))</f>
        <v>5.6915696785157503E-2</v>
      </c>
      <c r="AW181" s="335">
        <f>$I181*IF($G181="Pickup", SUMIFS(NewEmisData!M:M, NewEmisData!$A:$A, "Pickup", NewEmisData!$B:$B, $A181, NewEmisData!$C:$C, $H181, NewEmisData!$D:$D, AW$2), SUMIFS(NewEmisData!M:M, NewEmisData!$A:$A, "LDV", NewEmisData!$B:$B, $A181, NewEmisData!$C:$C, $H181, NewEmisData!$D:$D, AW$2))</f>
        <v>5.6908699033520103E-2</v>
      </c>
      <c r="AX181" s="335">
        <v>4.7785374819939178E-2</v>
      </c>
      <c r="AY181" s="335">
        <f>$I181*IF($G181="Pickup", SUMIFS(NewEmisData!E:E, NewEmisData!$A:$A, "Pickup", NewEmisData!$B:$B, $A181, NewEmisData!$C:$C, $H181, NewEmisData!$D:$D, AY$2), SUMIFS(NewEmisData!E:E, NewEmisData!$A:$A, "LDV", NewEmisData!$B:$B, $A181, NewEmisData!$C:$C, $H181, NewEmisData!$D:$D, AY$2))</f>
        <v>8.7560770343190295E-3</v>
      </c>
      <c r="AZ181" s="335">
        <f>$I181*IF($G181="Pickup", SUMIFS(NewEmisData!F:F, NewEmisData!$A:$A, "Pickup", NewEmisData!$B:$B, $A181, NewEmisData!$C:$C, $H181, NewEmisData!$D:$D, AZ$2), SUMIFS(NewEmisData!F:F, NewEmisData!$A:$A, "LDV", NewEmisData!$B:$B, $A181, NewEmisData!$C:$C, $H181, NewEmisData!$D:$D, AZ$2))</f>
        <v>8.7622036543780306E-3</v>
      </c>
      <c r="BA181" s="335">
        <f>$I181*IF($G181="Pickup", SUMIFS(NewEmisData!G:G, NewEmisData!$A:$A, "Pickup", NewEmisData!$B:$B, $A181, NewEmisData!$C:$C, $H181, NewEmisData!$D:$D, BA$2), SUMIFS(NewEmisData!G:G, NewEmisData!$A:$A, "LDV", NewEmisData!$B:$B, $A181, NewEmisData!$C:$C, $H181, NewEmisData!$D:$D, BA$2))</f>
        <v>8.6304265757909393E-3</v>
      </c>
      <c r="BB181" s="335">
        <f>$I181*IF($G181="Pickup", SUMIFS(NewEmisData!H:H, NewEmisData!$A:$A, "Pickup", NewEmisData!$B:$B, $A181, NewEmisData!$C:$C, $H181, NewEmisData!$D:$D, BB$2), SUMIFS(NewEmisData!H:H, NewEmisData!$A:$A, "LDV", NewEmisData!$B:$B, $A181, NewEmisData!$C:$C, $H181, NewEmisData!$D:$D, BB$2))</f>
        <v>8.4275847239737908E-3</v>
      </c>
      <c r="BC181" s="335">
        <f>$I181*IF($G181="Pickup", SUMIFS(NewEmisData!I:I, NewEmisData!$A:$A, "Pickup", NewEmisData!$B:$B, $A181, NewEmisData!$C:$C, $H181, NewEmisData!$D:$D, BC$2), SUMIFS(NewEmisData!I:I, NewEmisData!$A:$A, "LDV", NewEmisData!$B:$B, $A181, NewEmisData!$C:$C, $H181, NewEmisData!$D:$D, BC$2))</f>
        <v>8.3714032789610707E-3</v>
      </c>
      <c r="BD181" s="335">
        <f>$I181*IF($G181="Pickup", SUMIFS(NewEmisData!J:J, NewEmisData!$A:$A, "Pickup", NewEmisData!$B:$B, $A181, NewEmisData!$C:$C, $H181, NewEmisData!$D:$D, BD$2), SUMIFS(NewEmisData!J:J, NewEmisData!$A:$A, "LDV", NewEmisData!$B:$B, $A181, NewEmisData!$C:$C, $H181, NewEmisData!$D:$D, BD$2))</f>
        <v>8.3451695612363607E-3</v>
      </c>
      <c r="BE181" s="335">
        <f>$I181*IF($G181="Pickup", SUMIFS(NewEmisData!K:K, NewEmisData!$A:$A, "Pickup", NewEmisData!$B:$B, $A181, NewEmisData!$C:$C, $H181, NewEmisData!$D:$D, BE$2), SUMIFS(NewEmisData!K:K, NewEmisData!$A:$A, "LDV", NewEmisData!$B:$B, $A181, NewEmisData!$C:$C, $H181, NewEmisData!$D:$D, BE$2))</f>
        <v>8.2207090340707199E-3</v>
      </c>
      <c r="BF181" s="335">
        <f>$I181*IF($G181="Pickup", SUMIFS(NewEmisData!L:L, NewEmisData!$A:$A, "Pickup", NewEmisData!$B:$B, $A181, NewEmisData!$C:$C, $H181, NewEmisData!$D:$D, BF$2), SUMIFS(NewEmisData!L:L, NewEmisData!$A:$A, "LDV", NewEmisData!$B:$B, $A181, NewEmisData!$C:$C, $H181, NewEmisData!$D:$D, BF$2))</f>
        <v>8.1121785136203401E-3</v>
      </c>
      <c r="BG181" s="335">
        <f>$I181*IF($G181="Pickup", SUMIFS(NewEmisData!M:M, NewEmisData!$A:$A, "Pickup", NewEmisData!$B:$B, $A181, NewEmisData!$C:$C, $H181, NewEmisData!$D:$D, BG$2), SUMIFS(NewEmisData!M:M, NewEmisData!$A:$A, "LDV", NewEmisData!$B:$B, $A181, NewEmisData!$C:$C, $H181, NewEmisData!$D:$D, BG$2))</f>
        <v>8.1060201670228992E-3</v>
      </c>
      <c r="BH181" s="335">
        <v>9.6257106650809981E-3</v>
      </c>
      <c r="BI181" s="335">
        <f>$I181*IF($G181="Pickup", SUMIFS(NewEmisData!E:E, NewEmisData!$A:$A, "Pickup", NewEmisData!$B:$B, $A181, NewEmisData!$C:$C, $H181, NewEmisData!$D:$D, BI$2), SUMIFS(NewEmisData!E:E, NewEmisData!$A:$A, "LDV", NewEmisData!$B:$B, $A181, NewEmisData!$C:$C, $H181, NewEmisData!$D:$D, BI$2))</f>
        <v>1.1106141710219199</v>
      </c>
      <c r="BJ181" s="335">
        <f>$I181*IF($G181="Pickup", SUMIFS(NewEmisData!F:F, NewEmisData!$A:$A, "Pickup", NewEmisData!$B:$B, $A181, NewEmisData!$C:$C, $H181, NewEmisData!$D:$D, BJ$2), SUMIFS(NewEmisData!F:F, NewEmisData!$A:$A, "LDV", NewEmisData!$B:$B, $A181, NewEmisData!$C:$C, $H181, NewEmisData!$D:$D, BJ$2))</f>
        <v>0.92630032120899797</v>
      </c>
      <c r="BK181" s="335">
        <f>$I181*IF($G181="Pickup", SUMIFS(NewEmisData!G:G, NewEmisData!$A:$A, "Pickup", NewEmisData!$B:$B, $A181, NewEmisData!$C:$C, $H181, NewEmisData!$D:$D, BK$2), SUMIFS(NewEmisData!G:G, NewEmisData!$A:$A, "LDV", NewEmisData!$B:$B, $A181, NewEmisData!$C:$C, $H181, NewEmisData!$D:$D, BK$2))</f>
        <v>0.70836745128844603</v>
      </c>
      <c r="BL181" s="335">
        <f>$I181*IF($G181="Pickup", SUMIFS(NewEmisData!H:H, NewEmisData!$A:$A, "Pickup", NewEmisData!$B:$B, $A181, NewEmisData!$C:$C, $H181, NewEmisData!$D:$D, BL$2), SUMIFS(NewEmisData!H:H, NewEmisData!$A:$A, "LDV", NewEmisData!$B:$B, $A181, NewEmisData!$C:$C, $H181, NewEmisData!$D:$D, BL$2))</f>
        <v>0.76035132822019802</v>
      </c>
      <c r="BM181" s="335">
        <f>$I181*IF($G181="Pickup", SUMIFS(NewEmisData!I:I, NewEmisData!$A:$A, "Pickup", NewEmisData!$B:$B, $A181, NewEmisData!$C:$C, $H181, NewEmisData!$D:$D, BM$2), SUMIFS(NewEmisData!I:I, NewEmisData!$A:$A, "LDV", NewEmisData!$B:$B, $A181, NewEmisData!$C:$C, $H181, NewEmisData!$D:$D, BM$2))</f>
        <v>0.83318246308080801</v>
      </c>
      <c r="BN181" s="335">
        <f>$I181*IF($G181="Pickup", SUMIFS(NewEmisData!J:J, NewEmisData!$A:$A, "Pickup", NewEmisData!$B:$B, $A181, NewEmisData!$C:$C, $H181, NewEmisData!$D:$D, BN$2), SUMIFS(NewEmisData!J:J, NewEmisData!$A:$A, "LDV", NewEmisData!$B:$B, $A181, NewEmisData!$C:$C, $H181, NewEmisData!$D:$D, BN$2))</f>
        <v>0.86711380928999104</v>
      </c>
      <c r="BO181" s="335">
        <f>$I181*IF($G181="Pickup", SUMIFS(NewEmisData!K:K, NewEmisData!$A:$A, "Pickup", NewEmisData!$B:$B, $A181, NewEmisData!$C:$C, $H181, NewEmisData!$D:$D, BO$2), SUMIFS(NewEmisData!K:K, NewEmisData!$A:$A, "LDV", NewEmisData!$B:$B, $A181, NewEmisData!$C:$C, $H181, NewEmisData!$D:$D, BO$2))</f>
        <v>0.85197482629105803</v>
      </c>
      <c r="BP181" s="335">
        <f>$I181*IF($G181="Pickup", SUMIFS(NewEmisData!L:L, NewEmisData!$A:$A, "Pickup", NewEmisData!$B:$B, $A181, NewEmisData!$C:$C, $H181, NewEmisData!$D:$D, BP$2), SUMIFS(NewEmisData!L:L, NewEmisData!$A:$A, "LDV", NewEmisData!$B:$B, $A181, NewEmisData!$C:$C, $H181, NewEmisData!$D:$D, BP$2))</f>
        <v>0.84004828138755605</v>
      </c>
      <c r="BQ181" s="335">
        <f>$I181*IF($G181="Pickup", SUMIFS(NewEmisData!M:M, NewEmisData!$A:$A, "Pickup", NewEmisData!$B:$B, $A181, NewEmisData!$C:$C, $H181, NewEmisData!$D:$D, BQ$2), SUMIFS(NewEmisData!M:M, NewEmisData!$A:$A, "LDV", NewEmisData!$B:$B, $A181, NewEmisData!$C:$C, $H181, NewEmisData!$D:$D, BQ$2))</f>
        <v>0.84951701993338402</v>
      </c>
      <c r="BR181" s="335">
        <v>1.4092345254837961</v>
      </c>
      <c r="BS181" s="335">
        <f>$I181*IF($G181="Pickup", SUMIFS(NewEmisData!E:E, NewEmisData!$A:$A, "Pickup", NewEmisData!$B:$B, $A181, NewEmisData!$C:$C, $H181, NewEmisData!$D:$D, BS$2), SUMIFS(NewEmisData!E:E, NewEmisData!$A:$A, "LDV", NewEmisData!$B:$B, $A181, NewEmisData!$C:$C, $H181, NewEmisData!$D:$D, BS$2))</f>
        <v>0.108307993552558</v>
      </c>
      <c r="BT181" s="335">
        <f>$I181*IF($G181="Pickup", SUMIFS(NewEmisData!F:F, NewEmisData!$A:$A, "Pickup", NewEmisData!$B:$B, $A181, NewEmisData!$C:$C, $H181, NewEmisData!$D:$D, BT$2), SUMIFS(NewEmisData!F:F, NewEmisData!$A:$A, "LDV", NewEmisData!$B:$B, $A181, NewEmisData!$C:$C, $H181, NewEmisData!$D:$D, BT$2))</f>
        <v>0.103525288595275</v>
      </c>
      <c r="BU181" s="335">
        <f>$I181*IF($G181="Pickup", SUMIFS(NewEmisData!G:G, NewEmisData!$A:$A, "Pickup", NewEmisData!$B:$B, $A181, NewEmisData!$C:$C, $H181, NewEmisData!$D:$D, BU$2), SUMIFS(NewEmisData!G:G, NewEmisData!$A:$A, "LDV", NewEmisData!$B:$B, $A181, NewEmisData!$C:$C, $H181, NewEmisData!$D:$D, BU$2))</f>
        <v>8.0340497381977904E-2</v>
      </c>
      <c r="BV181" s="335">
        <f>$I181*IF($G181="Pickup", SUMIFS(NewEmisData!H:H, NewEmisData!$A:$A, "Pickup", NewEmisData!$B:$B, $A181, NewEmisData!$C:$C, $H181, NewEmisData!$D:$D, BV$2), SUMIFS(NewEmisData!H:H, NewEmisData!$A:$A, "LDV", NewEmisData!$B:$B, $A181, NewEmisData!$C:$C, $H181, NewEmisData!$D:$D, BV$2))</f>
        <v>7.5743596158134405E-2</v>
      </c>
      <c r="BW181" s="335">
        <f>$I181*IF($G181="Pickup", SUMIFS(NewEmisData!I:I, NewEmisData!$A:$A, "Pickup", NewEmisData!$B:$B, $A181, NewEmisData!$C:$C, $H181, NewEmisData!$D:$D, BW$2), SUMIFS(NewEmisData!I:I, NewEmisData!$A:$A, "LDV", NewEmisData!$B:$B, $A181, NewEmisData!$C:$C, $H181, NewEmisData!$D:$D, BW$2))</f>
        <v>8.8655261911971206E-2</v>
      </c>
      <c r="BX181" s="335">
        <f>$I181*IF($G181="Pickup", SUMIFS(NewEmisData!J:J, NewEmisData!$A:$A, "Pickup", NewEmisData!$B:$B, $A181, NewEmisData!$C:$C, $H181, NewEmisData!$D:$D, BX$2), SUMIFS(NewEmisData!J:J, NewEmisData!$A:$A, "LDV", NewEmisData!$B:$B, $A181, NewEmisData!$C:$C, $H181, NewEmisData!$D:$D, BX$2))</f>
        <v>0.10581706956195</v>
      </c>
      <c r="BY181" s="335">
        <f>$I181*IF($G181="Pickup", SUMIFS(NewEmisData!K:K, NewEmisData!$A:$A, "Pickup", NewEmisData!$B:$B, $A181, NewEmisData!$C:$C, $H181, NewEmisData!$D:$D, BY$2), SUMIFS(NewEmisData!K:K, NewEmisData!$A:$A, "LDV", NewEmisData!$B:$B, $A181, NewEmisData!$C:$C, $H181, NewEmisData!$D:$D, BY$2))</f>
        <v>0.118820433465155</v>
      </c>
      <c r="BZ181" s="335">
        <f>$I181*IF($G181="Pickup", SUMIFS(NewEmisData!L:L, NewEmisData!$A:$A, "Pickup", NewEmisData!$B:$B, $A181, NewEmisData!$C:$C, $H181, NewEmisData!$D:$D, BZ$2), SUMIFS(NewEmisData!L:L, NewEmisData!$A:$A, "LDV", NewEmisData!$B:$B, $A181, NewEmisData!$C:$C, $H181, NewEmisData!$D:$D, BZ$2))</f>
        <v>0.123526134201004</v>
      </c>
      <c r="CA181" s="335">
        <f>$I181*IF($G181="Pickup", SUMIFS(NewEmisData!M:M, NewEmisData!$A:$A, "Pickup", NewEmisData!$B:$B, $A181, NewEmisData!$C:$C, $H181, NewEmisData!$D:$D, CA$2), SUMIFS(NewEmisData!M:M, NewEmisData!$A:$A, "LDV", NewEmisData!$B:$B, $A181, NewEmisData!$C:$C, $H181, NewEmisData!$D:$D, CA$2))</f>
        <v>0.13283469100223899</v>
      </c>
      <c r="CB181" s="335">
        <v>6.0597963453520649E-2</v>
      </c>
      <c r="CC181" s="335">
        <f>$I181*IF($G181="Pickup", SUMIFS(NewEmisData!E:E, NewEmisData!$A:$A, "Pickup", NewEmisData!$B:$B, $A181, NewEmisData!$C:$C, $H181, NewEmisData!$D:$D, CC$2), SUMIFS(NewEmisData!E:E, NewEmisData!$A:$A, "LDV", NewEmisData!$B:$B, $A181, NewEmisData!$C:$C, $H181, NewEmisData!$D:$D, CC$2))</f>
        <v>1.8079570898517701E-2</v>
      </c>
      <c r="CD181" s="335">
        <f>$I181*IF($G181="Pickup", SUMIFS(NewEmisData!F:F, NewEmisData!$A:$A, "Pickup", NewEmisData!$B:$B, $A181, NewEmisData!$C:$C, $H181, NewEmisData!$D:$D, CD$2), SUMIFS(NewEmisData!F:F, NewEmisData!$A:$A, "LDV", NewEmisData!$B:$B, $A181, NewEmisData!$C:$C, $H181, NewEmisData!$D:$D, CD$2))</f>
        <v>1.8079636999697599E-2</v>
      </c>
      <c r="CE181" s="335">
        <f>$I181*IF($G181="Pickup", SUMIFS(NewEmisData!G:G, NewEmisData!$A:$A, "Pickup", NewEmisData!$B:$B, $A181, NewEmisData!$C:$C, $H181, NewEmisData!$D:$D, CE$2), SUMIFS(NewEmisData!G:G, NewEmisData!$A:$A, "LDV", NewEmisData!$B:$B, $A181, NewEmisData!$C:$C, $H181, NewEmisData!$D:$D, CE$2))</f>
        <v>1.9655113558621502E-2</v>
      </c>
      <c r="CF181" s="335">
        <f>$I181*IF($G181="Pickup", SUMIFS(NewEmisData!H:H, NewEmisData!$A:$A, "Pickup", NewEmisData!$B:$B, $A181, NewEmisData!$C:$C, $H181, NewEmisData!$D:$D, CF$2), SUMIFS(NewEmisData!H:H, NewEmisData!$A:$A, "LDV", NewEmisData!$B:$B, $A181, NewEmisData!$C:$C, $H181, NewEmisData!$D:$D, CF$2))</f>
        <v>2.0254758568530099E-2</v>
      </c>
      <c r="CG181" s="335">
        <f>$I181*IF($G181="Pickup", SUMIFS(NewEmisData!I:I, NewEmisData!$A:$A, "Pickup", NewEmisData!$B:$B, $A181, NewEmisData!$C:$C, $H181, NewEmisData!$D:$D, CG$2), SUMIFS(NewEmisData!I:I, NewEmisData!$A:$A, "LDV", NewEmisData!$B:$B, $A181, NewEmisData!$C:$C, $H181, NewEmisData!$D:$D, CG$2))</f>
        <v>2.1970309015692E-2</v>
      </c>
      <c r="CH181" s="335">
        <f>$I181*IF($G181="Pickup", SUMIFS(NewEmisData!J:J, NewEmisData!$A:$A, "Pickup", NewEmisData!$B:$B, $A181, NewEmisData!$C:$C, $H181, NewEmisData!$D:$D, CH$2), SUMIFS(NewEmisData!J:J, NewEmisData!$A:$A, "LDV", NewEmisData!$B:$B, $A181, NewEmisData!$C:$C, $H181, NewEmisData!$D:$D, CH$2))</f>
        <v>2.2946274997103E-2</v>
      </c>
      <c r="CI181" s="335">
        <f>$I181*IF($G181="Pickup", SUMIFS(NewEmisData!K:K, NewEmisData!$A:$A, "Pickup", NewEmisData!$B:$B, $A181, NewEmisData!$C:$C, $H181, NewEmisData!$D:$D, CI$2), SUMIFS(NewEmisData!K:K, NewEmisData!$A:$A, "LDV", NewEmisData!$B:$B, $A181, NewEmisData!$C:$C, $H181, NewEmisData!$D:$D, CI$2))</f>
        <v>2.3263234119917701E-2</v>
      </c>
      <c r="CJ181" s="335">
        <f>$I181*IF($G181="Pickup", SUMIFS(NewEmisData!L:L, NewEmisData!$A:$A, "Pickup", NewEmisData!$B:$B, $A181, NewEmisData!$C:$C, $H181, NewEmisData!$D:$D, CJ$2), SUMIFS(NewEmisData!L:L, NewEmisData!$A:$A, "LDV", NewEmisData!$B:$B, $A181, NewEmisData!$C:$C, $H181, NewEmisData!$D:$D, CJ$2))</f>
        <v>2.3326088366215001E-2</v>
      </c>
      <c r="CK181" s="335">
        <f>$I181*IF($G181="Pickup", SUMIFS(NewEmisData!M:M, NewEmisData!$A:$A, "Pickup", NewEmisData!$B:$B, $A181, NewEmisData!$C:$C, $H181, NewEmisData!$D:$D, CK$2), SUMIFS(NewEmisData!M:M, NewEmisData!$A:$A, "LDV", NewEmisData!$B:$B, $A181, NewEmisData!$C:$C, $H181, NewEmisData!$D:$D, CK$2))</f>
        <v>2.33575885977713E-2</v>
      </c>
      <c r="CL181" s="335">
        <v>2.191731487598363E-2</v>
      </c>
      <c r="CM181" s="335">
        <f>$I181*IF($G181="Pickup", SUMIFS(NewEmisData!E:E, NewEmisData!$A:$A, "Pickup", NewEmisData!$B:$B, $A181, NewEmisData!$C:$C, $H181, NewEmisData!$D:$D, CM$2), SUMIFS(NewEmisData!E:E, NewEmisData!$A:$A, "LDV", NewEmisData!$B:$B, $A181, NewEmisData!$C:$C, $H181, NewEmisData!$D:$D, CM$2))</f>
        <v>4.9899929081567004E-3</v>
      </c>
      <c r="CN181" s="335">
        <f>$I181*IF($G181="Pickup", SUMIFS(NewEmisData!F:F, NewEmisData!$A:$A, "Pickup", NewEmisData!$B:$B, $A181, NewEmisData!$C:$C, $H181, NewEmisData!$D:$D, CN$2), SUMIFS(NewEmisData!F:F, NewEmisData!$A:$A, "LDV", NewEmisData!$B:$B, $A181, NewEmisData!$C:$C, $H181, NewEmisData!$D:$D, CN$2))</f>
        <v>5.1404683892156402E-3</v>
      </c>
      <c r="CO181" s="335">
        <f>$I181*IF($G181="Pickup", SUMIFS(NewEmisData!G:G, NewEmisData!$A:$A, "Pickup", NewEmisData!$B:$B, $A181, NewEmisData!$C:$C, $H181, NewEmisData!$D:$D, CO$2), SUMIFS(NewEmisData!G:G, NewEmisData!$A:$A, "LDV", NewEmisData!$B:$B, $A181, NewEmisData!$C:$C, $H181, NewEmisData!$D:$D, CO$2))</f>
        <v>5.4300814679314304E-3</v>
      </c>
      <c r="CP181" s="335">
        <f>$I181*IF($G181="Pickup", SUMIFS(NewEmisData!H:H, NewEmisData!$A:$A, "Pickup", NewEmisData!$B:$B, $A181, NewEmisData!$C:$C, $H181, NewEmisData!$D:$D, CP$2), SUMIFS(NewEmisData!H:H, NewEmisData!$A:$A, "LDV", NewEmisData!$B:$B, $A181, NewEmisData!$C:$C, $H181, NewEmisData!$D:$D, CP$2))</f>
        <v>5.56595165298921E-3</v>
      </c>
      <c r="CQ181" s="335">
        <f>$I181*IF($G181="Pickup", SUMIFS(NewEmisData!I:I, NewEmisData!$A:$A, "Pickup", NewEmisData!$B:$B, $A181, NewEmisData!$C:$C, $H181, NewEmisData!$D:$D, CQ$2), SUMIFS(NewEmisData!I:I, NewEmisData!$A:$A, "LDV", NewEmisData!$B:$B, $A181, NewEmisData!$C:$C, $H181, NewEmisData!$D:$D, CQ$2))</f>
        <v>5.7688384740272897E-3</v>
      </c>
      <c r="CR181" s="335">
        <f>$I181*IF($G181="Pickup", SUMIFS(NewEmisData!J:J, NewEmisData!$A:$A, "Pickup", NewEmisData!$B:$B, $A181, NewEmisData!$C:$C, $H181, NewEmisData!$D:$D, CR$2), SUMIFS(NewEmisData!J:J, NewEmisData!$A:$A, "LDV", NewEmisData!$B:$B, $A181, NewEmisData!$C:$C, $H181, NewEmisData!$D:$D, CR$2))</f>
        <v>5.9680796124647701E-3</v>
      </c>
      <c r="CS181" s="335">
        <f>$I181*IF($G181="Pickup", SUMIFS(NewEmisData!K:K, NewEmisData!$A:$A, "Pickup", NewEmisData!$B:$B, $A181, NewEmisData!$C:$C, $H181, NewEmisData!$D:$D, CS$2), SUMIFS(NewEmisData!K:K, NewEmisData!$A:$A, "LDV", NewEmisData!$B:$B, $A181, NewEmisData!$C:$C, $H181, NewEmisData!$D:$D, CS$2))</f>
        <v>6.0727800338873598E-3</v>
      </c>
      <c r="CT181" s="335">
        <f>$I181*IF($G181="Pickup", SUMIFS(NewEmisData!L:L, NewEmisData!$A:$A, "Pickup", NewEmisData!$B:$B, $A181, NewEmisData!$C:$C, $H181, NewEmisData!$D:$D, CT$2), SUMIFS(NewEmisData!L:L, NewEmisData!$A:$A, "LDV", NewEmisData!$B:$B, $A181, NewEmisData!$C:$C, $H181, NewEmisData!$D:$D, CT$2))</f>
        <v>6.1079950582028798E-3</v>
      </c>
      <c r="CU181" s="335">
        <f>$I181*IF($G181="Pickup", SUMIFS(NewEmisData!M:M, NewEmisData!$A:$A, "Pickup", NewEmisData!$B:$B, $A181, NewEmisData!$C:$C, $H181, NewEmisData!$D:$D, CU$2), SUMIFS(NewEmisData!M:M, NewEmisData!$A:$A, "LDV", NewEmisData!$B:$B, $A181, NewEmisData!$C:$C, $H181, NewEmisData!$D:$D, CU$2))</f>
        <v>6.1537553281445197E-3</v>
      </c>
      <c r="CV181" s="335">
        <v>6.7952138994962314E-3</v>
      </c>
      <c r="CW181" s="335">
        <v>3.2737236720533996E-3</v>
      </c>
      <c r="CX181" s="335">
        <v>2.6781003095548879E-3</v>
      </c>
      <c r="CY181" s="335">
        <v>2.1676078198661908E-3</v>
      </c>
      <c r="CZ181" s="335">
        <v>1.8280427673966254E-3</v>
      </c>
      <c r="DA181" s="335">
        <v>1.3974317339333041E-3</v>
      </c>
      <c r="DB181" s="335">
        <v>1.0983679193551715E-3</v>
      </c>
      <c r="DC181" s="335">
        <v>1.0621406649517317E-3</v>
      </c>
      <c r="DD181" s="335">
        <v>1.0419409873215341E-3</v>
      </c>
      <c r="DE181" s="335">
        <v>1.0353827915676214E-3</v>
      </c>
      <c r="DF181" s="335">
        <v>1.0353827915676214E-3</v>
      </c>
      <c r="DG181" s="335">
        <f>$I181*IF($G181="Pickup", SUMIFS(NewEmisData!E:E, NewEmisData!$A:$A, "Pickup", NewEmisData!$B:$B, $A181, NewEmisData!$C:$C, $H181, NewEmisData!$D:$D, DG$2), SUMIFS(NewEmisData!E:E, NewEmisData!$A:$A, "LDV", NewEmisData!$B:$B, $A181, NewEmisData!$C:$C, $H181, NewEmisData!$D:$D, DG$2))</f>
        <v>0</v>
      </c>
      <c r="DH181" s="335">
        <f>$I181*IF($G181="Pickup", SUMIFS(NewEmisData!F:F, NewEmisData!$A:$A, "Pickup", NewEmisData!$B:$B, $A181, NewEmisData!$C:$C, $H181, NewEmisData!$D:$D, DH$2), SUMIFS(NewEmisData!F:F, NewEmisData!$A:$A, "LDV", NewEmisData!$B:$B, $A181, NewEmisData!$C:$C, $H181, NewEmisData!$D:$D, DH$2))</f>
        <v>0</v>
      </c>
      <c r="DI181" s="335">
        <f>$I181*IF($G181="Pickup", SUMIFS(NewEmisData!G:G, NewEmisData!$A:$A, "Pickup", NewEmisData!$B:$B, $A181, NewEmisData!$C:$C, $H181, NewEmisData!$D:$D, DI$2), SUMIFS(NewEmisData!G:G, NewEmisData!$A:$A, "LDV", NewEmisData!$B:$B, $A181, NewEmisData!$C:$C, $H181, NewEmisData!$D:$D, DI$2))</f>
        <v>0</v>
      </c>
      <c r="DJ181" s="335">
        <f>$I181*IF($G181="Pickup", SUMIFS(NewEmisData!H:H, NewEmisData!$A:$A, "Pickup", NewEmisData!$B:$B, $A181, NewEmisData!$C:$C, $H181, NewEmisData!$D:$D, DJ$2), SUMIFS(NewEmisData!H:H, NewEmisData!$A:$A, "LDV", NewEmisData!$B:$B, $A181, NewEmisData!$C:$C, $H181, NewEmisData!$D:$D, DJ$2))</f>
        <v>0</v>
      </c>
      <c r="DK181" s="335">
        <f>$I181*IF($G181="Pickup", SUMIFS(NewEmisData!I:I, NewEmisData!$A:$A, "Pickup", NewEmisData!$B:$B, $A181, NewEmisData!$C:$C, $H181, NewEmisData!$D:$D, DK$2), SUMIFS(NewEmisData!I:I, NewEmisData!$A:$A, "LDV", NewEmisData!$B:$B, $A181, NewEmisData!$C:$C, $H181, NewEmisData!$D:$D, DK$2))</f>
        <v>0</v>
      </c>
      <c r="DL181" s="335">
        <f>$I181*IF($G181="Pickup", SUMIFS(NewEmisData!J:J, NewEmisData!$A:$A, "Pickup", NewEmisData!$B:$B, $A181, NewEmisData!$C:$C, $H181, NewEmisData!$D:$D, DL$2), SUMIFS(NewEmisData!J:J, NewEmisData!$A:$A, "LDV", NewEmisData!$B:$B, $A181, NewEmisData!$C:$C, $H181, NewEmisData!$D:$D, DL$2))</f>
        <v>0</v>
      </c>
      <c r="DM181" s="335">
        <f>$I181*IF($G181="Pickup", SUMIFS(NewEmisData!K:K, NewEmisData!$A:$A, "Pickup", NewEmisData!$B:$B, $A181, NewEmisData!$C:$C, $H181, NewEmisData!$D:$D, DM$2), SUMIFS(NewEmisData!K:K, NewEmisData!$A:$A, "LDV", NewEmisData!$B:$B, $A181, NewEmisData!$C:$C, $H181, NewEmisData!$D:$D, DM$2))</f>
        <v>0</v>
      </c>
      <c r="DN181" s="335">
        <f>$I181*IF($G181="Pickup", SUMIFS(NewEmisData!L:L, NewEmisData!$A:$A, "Pickup", NewEmisData!$B:$B, $A181, NewEmisData!$C:$C, $H181, NewEmisData!$D:$D, DN$2), SUMIFS(NewEmisData!L:L, NewEmisData!$A:$A, "LDV", NewEmisData!$B:$B, $A181, NewEmisData!$C:$C, $H181, NewEmisData!$D:$D, DN$2))</f>
        <v>0</v>
      </c>
      <c r="DO181" s="335">
        <f>$I181*IF($G181="Pickup", SUMIFS(NewEmisData!M:M, NewEmisData!$A:$A, "Pickup", NewEmisData!$B:$B, $A181, NewEmisData!$C:$C, $H181, NewEmisData!$D:$D, DO$2), SUMIFS(NewEmisData!M:M, NewEmisData!$A:$A, "LDV", NewEmisData!$B:$B, $A181, NewEmisData!$C:$C, $H181, NewEmisData!$D:$D, DO$2))</f>
        <v>0</v>
      </c>
      <c r="DP181" s="335">
        <v>2.1093869642803405E-3</v>
      </c>
      <c r="DQ181" s="335">
        <f>$I181*IF($G181="Pickup", SUMIFS(NewEmisData!E:E, NewEmisData!$A:$A, "Pickup", NewEmisData!$B:$B, $A181, NewEmisData!$C:$C, $H181, NewEmisData!$D:$D, DQ$2), SUMIFS(NewEmisData!E:E, NewEmisData!$A:$A, "LDV", NewEmisData!$B:$B, $A181, NewEmisData!$C:$C, $H181, NewEmisData!$D:$D, DQ$2))</f>
        <v>1.6116881071256101E-2</v>
      </c>
      <c r="DR181" s="335">
        <f>$I181*IF($G181="Pickup", SUMIFS(NewEmisData!F:F, NewEmisData!$A:$A, "Pickup", NewEmisData!$B:$B, $A181, NewEmisData!$C:$C, $H181, NewEmisData!$D:$D, DR$2), SUMIFS(NewEmisData!F:F, NewEmisData!$A:$A, "LDV", NewEmisData!$B:$B, $A181, NewEmisData!$C:$C, $H181, NewEmisData!$D:$D, DR$2))</f>
        <v>1.35414212486473E-2</v>
      </c>
      <c r="DS181" s="335">
        <f>$I181*IF($G181="Pickup", SUMIFS(NewEmisData!G:G, NewEmisData!$A:$A, "Pickup", NewEmisData!$B:$B, $A181, NewEmisData!$C:$C, $H181, NewEmisData!$D:$D, DS$2), SUMIFS(NewEmisData!G:G, NewEmisData!$A:$A, "LDV", NewEmisData!$B:$B, $A181, NewEmisData!$C:$C, $H181, NewEmisData!$D:$D, DS$2))</f>
        <v>1.1491928516569799E-2</v>
      </c>
      <c r="DT181" s="335">
        <f>$I181*IF($G181="Pickup", SUMIFS(NewEmisData!H:H, NewEmisData!$A:$A, "Pickup", NewEmisData!$B:$B, $A181, NewEmisData!$C:$C, $H181, NewEmisData!$D:$D, DT$2), SUMIFS(NewEmisData!H:H, NewEmisData!$A:$A, "LDV", NewEmisData!$B:$B, $A181, NewEmisData!$C:$C, $H181, NewEmisData!$D:$D, DT$2))</f>
        <v>8.5314259330267692E-3</v>
      </c>
      <c r="DU181" s="335">
        <f>$I181*IF($G181="Pickup", SUMIFS(NewEmisData!I:I, NewEmisData!$A:$A, "Pickup", NewEmisData!$B:$B, $A181, NewEmisData!$C:$C, $H181, NewEmisData!$D:$D, DU$2), SUMIFS(NewEmisData!I:I, NewEmisData!$A:$A, "LDV", NewEmisData!$B:$B, $A181, NewEmisData!$C:$C, $H181, NewEmisData!$D:$D, DU$2))</f>
        <v>7.2620321039548897E-3</v>
      </c>
      <c r="DV181" s="335">
        <f>$I181*IF($G181="Pickup", SUMIFS(NewEmisData!J:J, NewEmisData!$A:$A, "Pickup", NewEmisData!$B:$B, $A181, NewEmisData!$C:$C, $H181, NewEmisData!$D:$D, DV$2), SUMIFS(NewEmisData!J:J, NewEmisData!$A:$A, "LDV", NewEmisData!$B:$B, $A181, NewEmisData!$C:$C, $H181, NewEmisData!$D:$D, DV$2))</f>
        <v>6.7394080571002201E-3</v>
      </c>
      <c r="DW181" s="335">
        <f>$I181*IF($G181="Pickup", SUMIFS(NewEmisData!K:K, NewEmisData!$A:$A, "Pickup", NewEmisData!$B:$B, $A181, NewEmisData!$C:$C, $H181, NewEmisData!$D:$D, DW$2), SUMIFS(NewEmisData!K:K, NewEmisData!$A:$A, "LDV", NewEmisData!$B:$B, $A181, NewEmisData!$C:$C, $H181, NewEmisData!$D:$D, DW$2))</f>
        <v>6.4494195705351899E-3</v>
      </c>
      <c r="DX181" s="335">
        <f>$I181*IF($G181="Pickup", SUMIFS(NewEmisData!L:L, NewEmisData!$A:$A, "Pickup", NewEmisData!$B:$B, $A181, NewEmisData!$C:$C, $H181, NewEmisData!$D:$D, DX$2), SUMIFS(NewEmisData!L:L, NewEmisData!$A:$A, "LDV", NewEmisData!$B:$B, $A181, NewEmisData!$C:$C, $H181, NewEmisData!$D:$D, DX$2))</f>
        <v>6.3649236127540001E-3</v>
      </c>
      <c r="DY181" s="335">
        <f>$I181*IF($G181="Pickup", SUMIFS(NewEmisData!M:M, NewEmisData!$A:$A, "Pickup", NewEmisData!$B:$B, $A181, NewEmisData!$C:$C, $H181, NewEmisData!$D:$D, DY$2), SUMIFS(NewEmisData!M:M, NewEmisData!$A:$A, "LDV", NewEmisData!$B:$B, $A181, NewEmisData!$C:$C, $H181, NewEmisData!$D:$D, DY$2))</f>
        <v>6.3855265963559203E-3</v>
      </c>
      <c r="DZ181" s="335">
        <v>1.0483433406910452E-2</v>
      </c>
      <c r="EA181" s="335">
        <f t="shared" si="234"/>
        <v>394.83751183448101</v>
      </c>
      <c r="EB181" s="335">
        <f t="shared" si="235"/>
        <v>382.24571125104399</v>
      </c>
      <c r="EC181" s="335">
        <f t="shared" si="236"/>
        <v>311.20898804842699</v>
      </c>
      <c r="ED181" s="335">
        <f t="shared" si="237"/>
        <v>272.03741746452602</v>
      </c>
      <c r="EE181" s="335">
        <f t="shared" si="238"/>
        <v>256.63322215887302</v>
      </c>
      <c r="EF181" s="335">
        <f t="shared" si="239"/>
        <v>249.47351911251101</v>
      </c>
      <c r="EG181" s="335">
        <f t="shared" si="240"/>
        <v>243.947047715764</v>
      </c>
      <c r="EH181" s="335">
        <f t="shared" si="241"/>
        <v>242.03087756441701</v>
      </c>
      <c r="EI181" s="335">
        <f t="shared" si="242"/>
        <v>242.21948488777301</v>
      </c>
      <c r="EJ181" s="335">
        <f t="shared" si="243"/>
        <v>0.26615030329306139</v>
      </c>
      <c r="EK181" s="335">
        <f t="shared" si="244"/>
        <v>4.1722988994872201E-2</v>
      </c>
      <c r="EL181" s="335">
        <f t="shared" si="245"/>
        <v>3.46409702122705E-2</v>
      </c>
      <c r="EM181" s="335">
        <f t="shared" si="246"/>
        <v>3.2406542165289903E-2</v>
      </c>
      <c r="EN181" s="335">
        <f t="shared" si="247"/>
        <v>3.0987315768082901E-2</v>
      </c>
      <c r="EO181" s="335">
        <f t="shared" si="248"/>
        <v>3.42812868295745E-2</v>
      </c>
      <c r="EP181" s="335">
        <f t="shared" si="249"/>
        <v>3.5241041104630097E-2</v>
      </c>
      <c r="EQ181" s="335">
        <f t="shared" si="250"/>
        <v>3.4104926459791303E-2</v>
      </c>
      <c r="ER181" s="335">
        <f t="shared" si="251"/>
        <v>3.3427882317031102E-2</v>
      </c>
      <c r="ES181" s="335">
        <f t="shared" si="252"/>
        <v>3.3891475717267E-2</v>
      </c>
      <c r="ET181" s="335">
        <f t="shared" si="253"/>
        <v>5.9143404970885341E-2</v>
      </c>
      <c r="EU181" s="335">
        <f t="shared" si="254"/>
        <v>4.18045875613407E-3</v>
      </c>
      <c r="EV181" s="335">
        <f t="shared" si="255"/>
        <v>4.0471378457488504E-3</v>
      </c>
      <c r="EW181" s="335">
        <f t="shared" si="256"/>
        <v>2.3963740356682502E-3</v>
      </c>
      <c r="EX181" s="335">
        <f t="shared" si="257"/>
        <v>2.0947461612804202E-3</v>
      </c>
      <c r="EY181" s="335">
        <f t="shared" si="258"/>
        <v>1.9761294738190999E-3</v>
      </c>
      <c r="EZ181" s="335">
        <f t="shared" si="259"/>
        <v>1.9209993079262E-3</v>
      </c>
      <c r="FA181" s="335">
        <f t="shared" si="260"/>
        <v>1.8784446265214399E-3</v>
      </c>
      <c r="FB181" s="335">
        <f t="shared" si="261"/>
        <v>1.8636889724050101E-3</v>
      </c>
      <c r="FC181" s="335">
        <f t="shared" si="262"/>
        <v>1.8651401165369901E-3</v>
      </c>
      <c r="FD181" s="335">
        <f t="shared" si="263"/>
        <v>2.5617670759243757E-3</v>
      </c>
      <c r="FE181" s="335">
        <f t="shared" si="264"/>
        <v>5.70149509117601E-2</v>
      </c>
      <c r="FF181" s="335">
        <f t="shared" si="265"/>
        <v>5.7021889138304603E-2</v>
      </c>
      <c r="FG181" s="335">
        <f t="shared" si="266"/>
        <v>5.7501606282491798E-2</v>
      </c>
      <c r="FH181" s="335">
        <f t="shared" si="267"/>
        <v>5.7272335517784601E-2</v>
      </c>
      <c r="FI181" s="335">
        <f t="shared" si="268"/>
        <v>5.7208750023327502E-2</v>
      </c>
      <c r="FJ181" s="335">
        <f t="shared" si="269"/>
        <v>5.7179082239302903E-2</v>
      </c>
      <c r="FK181" s="335">
        <f t="shared" si="270"/>
        <v>5.7038376882496397E-2</v>
      </c>
      <c r="FL181" s="335">
        <f t="shared" si="271"/>
        <v>5.6915696785157503E-2</v>
      </c>
      <c r="FM181" s="335">
        <f t="shared" si="272"/>
        <v>5.6908699033520103E-2</v>
      </c>
      <c r="FN181" s="335">
        <f t="shared" si="273"/>
        <v>4.7785374819939178E-2</v>
      </c>
      <c r="FO181" s="335">
        <f t="shared" si="274"/>
        <v>8.7560770343190295E-3</v>
      </c>
      <c r="FP181" s="335">
        <f t="shared" si="275"/>
        <v>8.7622036543780306E-3</v>
      </c>
      <c r="FQ181" s="335">
        <f t="shared" si="276"/>
        <v>8.6304265757909393E-3</v>
      </c>
      <c r="FR181" s="335">
        <f t="shared" si="277"/>
        <v>8.4275847239737908E-3</v>
      </c>
      <c r="FS181" s="335">
        <f t="shared" si="278"/>
        <v>8.3714032789610707E-3</v>
      </c>
      <c r="FT181" s="335">
        <f t="shared" si="279"/>
        <v>8.3451695612363607E-3</v>
      </c>
      <c r="FU181" s="335">
        <f t="shared" si="280"/>
        <v>8.2207090340707199E-3</v>
      </c>
      <c r="FV181" s="335">
        <f t="shared" si="281"/>
        <v>8.1121785136203401E-3</v>
      </c>
      <c r="FW181" s="335">
        <f t="shared" si="282"/>
        <v>8.1060201670228992E-3</v>
      </c>
      <c r="FX181" s="335">
        <f t="shared" si="283"/>
        <v>9.6257106650809981E-3</v>
      </c>
    </row>
    <row r="182" spans="1:180" x14ac:dyDescent="0.2">
      <c r="A182" s="305" t="str">
        <f>_xlfn.CONCAT(IF(LEFT(TRIM(A181),1)="*", "*R", "R"), 1+RIGHT(TRIM(A181),1))</f>
        <v>R4</v>
      </c>
      <c r="B182" s="305" t="str">
        <f t="shared" si="325"/>
        <v>TLLSHE8511</v>
      </c>
      <c r="C182" s="305" t="str">
        <f t="shared" si="326"/>
        <v>TL.E85X.LS.HE85.2011</v>
      </c>
      <c r="D182" s="301" t="str">
        <f t="shared" si="327"/>
        <v>bn-vmt, bn-vmt/a</v>
      </c>
      <c r="E182" s="301" t="str">
        <f t="shared" si="328"/>
        <v>TLE85X</v>
      </c>
      <c r="F182" s="301" t="str">
        <f t="shared" si="329"/>
        <v>TL</v>
      </c>
      <c r="G182" s="315" t="s">
        <v>822</v>
      </c>
      <c r="H182" s="315" t="s">
        <v>817</v>
      </c>
      <c r="I182" s="315">
        <v>1</v>
      </c>
      <c r="J182" s="315" t="str">
        <f t="shared" si="284"/>
        <v>Large SUV-E85</v>
      </c>
      <c r="K182" s="335">
        <f>$I182*IF($G182="Pickup", SUMIFS(NewEmisData!E:E, NewEmisData!$A:$A, "Pickup", NewEmisData!$B:$B, $A182, NewEmisData!$C:$C, $H182, NewEmisData!$D:$D, K$2), SUMIFS(NewEmisData!E:E, NewEmisData!$A:$A, "LDV", NewEmisData!$B:$B, $A182, NewEmisData!$C:$C, $H182, NewEmisData!$D:$D, K$2))</f>
        <v>544.06140229978803</v>
      </c>
      <c r="L182" s="335">
        <f>$I182*IF($G182="Pickup", SUMIFS(NewEmisData!F:F, NewEmisData!$A:$A, "Pickup", NewEmisData!$B:$B, $A182, NewEmisData!$C:$C, $H182, NewEmisData!$D:$D, L$2), SUMIFS(NewEmisData!F:F, NewEmisData!$A:$A, "LDV", NewEmisData!$B:$B, $A182, NewEmisData!$C:$C, $H182, NewEmisData!$D:$D, L$2))</f>
        <v>523.413327777066</v>
      </c>
      <c r="M182" s="335">
        <f>$I182*IF($G182="Pickup", SUMIFS(NewEmisData!G:G, NewEmisData!$A:$A, "Pickup", NewEmisData!$B:$B, $A182, NewEmisData!$C:$C, $H182, NewEmisData!$D:$D, M$2), SUMIFS(NewEmisData!G:G, NewEmisData!$A:$A, "LDV", NewEmisData!$B:$B, $A182, NewEmisData!$C:$C, $H182, NewEmisData!$D:$D, M$2))</f>
        <v>357.99141886123999</v>
      </c>
      <c r="N182" s="335">
        <f>$I182*IF($G182="Pickup", SUMIFS(NewEmisData!H:H, NewEmisData!$A:$A, "Pickup", NewEmisData!$B:$B, $A182, NewEmisData!$C:$C, $H182, NewEmisData!$D:$D, N$2), SUMIFS(NewEmisData!H:H, NewEmisData!$A:$A, "LDV", NewEmisData!$B:$B, $A182, NewEmisData!$C:$C, $H182, NewEmisData!$D:$D, N$2))</f>
        <v>312.66678906093301</v>
      </c>
      <c r="O182" s="335">
        <f>$I182*IF($G182="Pickup", SUMIFS(NewEmisData!I:I, NewEmisData!$A:$A, "Pickup", NewEmisData!$B:$B, $A182, NewEmisData!$C:$C, $H182, NewEmisData!$D:$D, O$2), SUMIFS(NewEmisData!I:I, NewEmisData!$A:$A, "LDV", NewEmisData!$B:$B, $A182, NewEmisData!$C:$C, $H182, NewEmisData!$D:$D, O$2))</f>
        <v>294.74575835697101</v>
      </c>
      <c r="P182" s="335">
        <f>$I182*IF($G182="Pickup", SUMIFS(NewEmisData!J:J, NewEmisData!$A:$A, "Pickup", NewEmisData!$B:$B, $A182, NewEmisData!$C:$C, $H182, NewEmisData!$D:$D, P$2), SUMIFS(NewEmisData!J:J, NewEmisData!$A:$A, "LDV", NewEmisData!$B:$B, $A182, NewEmisData!$C:$C, $H182, NewEmisData!$D:$D, P$2))</f>
        <v>286.352398145763</v>
      </c>
      <c r="Q182" s="335">
        <f>$I182*IF($G182="Pickup", SUMIFS(NewEmisData!K:K, NewEmisData!$A:$A, "Pickup", NewEmisData!$B:$B, $A182, NewEmisData!$C:$C, $H182, NewEmisData!$D:$D, Q$2), SUMIFS(NewEmisData!K:K, NewEmisData!$A:$A, "LDV", NewEmisData!$B:$B, $A182, NewEmisData!$C:$C, $H182, NewEmisData!$D:$D, Q$2))</f>
        <v>279.91384153210601</v>
      </c>
      <c r="R182" s="335">
        <f>$I182*IF($G182="Pickup", SUMIFS(NewEmisData!L:L, NewEmisData!$A:$A, "Pickup", NewEmisData!$B:$B, $A182, NewEmisData!$C:$C, $H182, NewEmisData!$D:$D, R$2), SUMIFS(NewEmisData!L:L, NewEmisData!$A:$A, "LDV", NewEmisData!$B:$B, $A182, NewEmisData!$C:$C, $H182, NewEmisData!$D:$D, R$2))</f>
        <v>277.68437233076702</v>
      </c>
      <c r="S182" s="335">
        <f>$I182*IF($G182="Pickup", SUMIFS(NewEmisData!M:M, NewEmisData!$A:$A, "Pickup", NewEmisData!$B:$B, $A182, NewEmisData!$C:$C, $H182, NewEmisData!$D:$D, S$2), SUMIFS(NewEmisData!M:M, NewEmisData!$A:$A, "LDV", NewEmisData!$B:$B, $A182, NewEmisData!$C:$C, $H182, NewEmisData!$D:$D, S$2))</f>
        <v>277.87214787868902</v>
      </c>
      <c r="T182" s="335">
        <v>0.26615030329306139</v>
      </c>
      <c r="U182" s="335">
        <f>$I182*IF($G182="Pickup", SUMIFS(NewEmisData!E:E, NewEmisData!$A:$A, "Pickup", NewEmisData!$B:$B, $A182, NewEmisData!$C:$C, $H182, NewEmisData!$D:$D, U$2), SUMIFS(NewEmisData!E:E, NewEmisData!$A:$A, "LDV", NewEmisData!$B:$B, $A182, NewEmisData!$C:$C, $H182, NewEmisData!$D:$D, U$2))</f>
        <v>4.1591145158291702E-2</v>
      </c>
      <c r="V182" s="335">
        <f>$I182*IF($G182="Pickup", SUMIFS(NewEmisData!F:F, NewEmisData!$A:$A, "Pickup", NewEmisData!$B:$B, $A182, NewEmisData!$C:$C, $H182, NewEmisData!$D:$D, V$2), SUMIFS(NewEmisData!F:F, NewEmisData!$A:$A, "LDV", NewEmisData!$B:$B, $A182, NewEmisData!$C:$C, $H182, NewEmisData!$D:$D, V$2))</f>
        <v>3.3567901229069899E-2</v>
      </c>
      <c r="W182" s="335">
        <f>$I182*IF($G182="Pickup", SUMIFS(NewEmisData!G:G, NewEmisData!$A:$A, "Pickup", NewEmisData!$B:$B, $A182, NewEmisData!$C:$C, $H182, NewEmisData!$D:$D, W$2), SUMIFS(NewEmisData!G:G, NewEmisData!$A:$A, "LDV", NewEmisData!$B:$B, $A182, NewEmisData!$C:$C, $H182, NewEmisData!$D:$D, W$2))</f>
        <v>3.10903118023543E-2</v>
      </c>
      <c r="X182" s="335">
        <f>$I182*IF($G182="Pickup", SUMIFS(NewEmisData!H:H, NewEmisData!$A:$A, "Pickup", NewEmisData!$B:$B, $A182, NewEmisData!$C:$C, $H182, NewEmisData!$D:$D, X$2), SUMIFS(NewEmisData!H:H, NewEmisData!$A:$A, "LDV", NewEmisData!$B:$B, $A182, NewEmisData!$C:$C, $H182, NewEmisData!$D:$D, X$2))</f>
        <v>2.9494448323488E-2</v>
      </c>
      <c r="Y182" s="335">
        <f>$I182*IF($G182="Pickup", SUMIFS(NewEmisData!I:I, NewEmisData!$A:$A, "Pickup", NewEmisData!$B:$B, $A182, NewEmisData!$C:$C, $H182, NewEmisData!$D:$D, Y$2), SUMIFS(NewEmisData!I:I, NewEmisData!$A:$A, "LDV", NewEmisData!$B:$B, $A182, NewEmisData!$C:$C, $H182, NewEmisData!$D:$D, Y$2))</f>
        <v>3.24157979138915E-2</v>
      </c>
      <c r="Z182" s="335">
        <f>$I182*IF($G182="Pickup", SUMIFS(NewEmisData!J:J, NewEmisData!$A:$A, "Pickup", NewEmisData!$B:$B, $A182, NewEmisData!$C:$C, $H182, NewEmisData!$D:$D, Z$2), SUMIFS(NewEmisData!J:J, NewEmisData!$A:$A, "LDV", NewEmisData!$B:$B, $A182, NewEmisData!$C:$C, $H182, NewEmisData!$D:$D, Z$2))</f>
        <v>3.3172947032470201E-2</v>
      </c>
      <c r="AA182" s="335">
        <f>$I182*IF($G182="Pickup", SUMIFS(NewEmisData!K:K, NewEmisData!$A:$A, "Pickup", NewEmisData!$B:$B, $A182, NewEmisData!$C:$C, $H182, NewEmisData!$D:$D, AA$2), SUMIFS(NewEmisData!K:K, NewEmisData!$A:$A, "LDV", NewEmisData!$B:$B, $A182, NewEmisData!$C:$C, $H182, NewEmisData!$D:$D, AA$2))</f>
        <v>3.1994284946783497E-2</v>
      </c>
      <c r="AB182" s="335">
        <f>$I182*IF($G182="Pickup", SUMIFS(NewEmisData!L:L, NewEmisData!$A:$A, "Pickup", NewEmisData!$B:$B, $A182, NewEmisData!$C:$C, $H182, NewEmisData!$D:$D, AB$2), SUMIFS(NewEmisData!L:L, NewEmisData!$A:$A, "LDV", NewEmisData!$B:$B, $A182, NewEmisData!$C:$C, $H182, NewEmisData!$D:$D, AB$2))</f>
        <v>3.1321415112152799E-2</v>
      </c>
      <c r="AC182" s="335">
        <f>$I182*IF($G182="Pickup", SUMIFS(NewEmisData!M:M, NewEmisData!$A:$A, "Pickup", NewEmisData!$B:$B, $A182, NewEmisData!$C:$C, $H182, NewEmisData!$D:$D, AC$2), SUMIFS(NewEmisData!M:M, NewEmisData!$A:$A, "LDV", NewEmisData!$B:$B, $A182, NewEmisData!$C:$C, $H182, NewEmisData!$D:$D, AC$2))</f>
        <v>3.1760554326411998E-2</v>
      </c>
      <c r="AD182" s="335">
        <v>5.9143404970885341E-2</v>
      </c>
      <c r="AE182" s="335">
        <f>$I182*IF($G182="Pickup", SUMIFS(NewEmisData!E:E, NewEmisData!$A:$A, "Pickup", NewEmisData!$B:$B, $A182, NewEmisData!$C:$C, $H182, NewEmisData!$D:$D, AE$2), SUMIFS(NewEmisData!E:E, NewEmisData!$A:$A, "LDV", NewEmisData!$B:$B, $A182, NewEmisData!$C:$C, $H182, NewEmisData!$D:$D, AE$2))</f>
        <v>5.7604083038927199E-3</v>
      </c>
      <c r="AF182" s="335">
        <f>$I182*IF($G182="Pickup", SUMIFS(NewEmisData!F:F, NewEmisData!$A:$A, "Pickup", NewEmisData!$B:$B, $A182, NewEmisData!$C:$C, $H182, NewEmisData!$D:$D, AF$2), SUMIFS(NewEmisData!F:F, NewEmisData!$A:$A, "LDV", NewEmisData!$B:$B, $A182, NewEmisData!$C:$C, $H182, NewEmisData!$D:$D, AF$2))</f>
        <v>5.5417937646853798E-3</v>
      </c>
      <c r="AG182" s="335">
        <f>$I182*IF($G182="Pickup", SUMIFS(NewEmisData!G:G, NewEmisData!$A:$A, "Pickup", NewEmisData!$B:$B, $A182, NewEmisData!$C:$C, $H182, NewEmisData!$D:$D, AG$2), SUMIFS(NewEmisData!G:G, NewEmisData!$A:$A, "LDV", NewEmisData!$B:$B, $A182, NewEmisData!$C:$C, $H182, NewEmisData!$D:$D, AG$2))</f>
        <v>2.7566082972264299E-3</v>
      </c>
      <c r="AH182" s="335">
        <f>$I182*IF($G182="Pickup", SUMIFS(NewEmisData!H:H, NewEmisData!$A:$A, "Pickup", NewEmisData!$B:$B, $A182, NewEmisData!$C:$C, $H182, NewEmisData!$D:$D, AH$2), SUMIFS(NewEmisData!H:H, NewEmisData!$A:$A, "LDV", NewEmisData!$B:$B, $A182, NewEmisData!$C:$C, $H182, NewEmisData!$D:$D, AH$2))</f>
        <v>2.4076004556077501E-3</v>
      </c>
      <c r="AI182" s="335">
        <f>$I182*IF($G182="Pickup", SUMIFS(NewEmisData!I:I, NewEmisData!$A:$A, "Pickup", NewEmisData!$B:$B, $A182, NewEmisData!$C:$C, $H182, NewEmisData!$D:$D, AI$2), SUMIFS(NewEmisData!I:I, NewEmisData!$A:$A, "LDV", NewEmisData!$B:$B, $A182, NewEmisData!$C:$C, $H182, NewEmisData!$D:$D, AI$2))</f>
        <v>2.2696033600869301E-3</v>
      </c>
      <c r="AJ182" s="335">
        <f>$I182*IF($G182="Pickup", SUMIFS(NewEmisData!J:J, NewEmisData!$A:$A, "Pickup", NewEmisData!$B:$B, $A182, NewEmisData!$C:$C, $H182, NewEmisData!$D:$D, AJ$2), SUMIFS(NewEmisData!J:J, NewEmisData!$A:$A, "LDV", NewEmisData!$B:$B, $A182, NewEmisData!$C:$C, $H182, NewEmisData!$D:$D, AJ$2))</f>
        <v>2.2049736201383199E-3</v>
      </c>
      <c r="AK182" s="335">
        <f>$I182*IF($G182="Pickup", SUMIFS(NewEmisData!K:K, NewEmisData!$A:$A, "Pickup", NewEmisData!$B:$B, $A182, NewEmisData!$C:$C, $H182, NewEmisData!$D:$D, AK$2), SUMIFS(NewEmisData!K:K, NewEmisData!$A:$A, "LDV", NewEmisData!$B:$B, $A182, NewEmisData!$C:$C, $H182, NewEmisData!$D:$D, AK$2))</f>
        <v>2.1553953660312102E-3</v>
      </c>
      <c r="AL182" s="335">
        <f>$I182*IF($G182="Pickup", SUMIFS(NewEmisData!L:L, NewEmisData!$A:$A, "Pickup", NewEmisData!$B:$B, $A182, NewEmisData!$C:$C, $H182, NewEmisData!$D:$D, AL$2), SUMIFS(NewEmisData!L:L, NewEmisData!$A:$A, "LDV", NewEmisData!$B:$B, $A182, NewEmisData!$C:$C, $H182, NewEmisData!$D:$D, AL$2))</f>
        <v>2.1382282417646901E-3</v>
      </c>
      <c r="AM182" s="335">
        <f>$I182*IF($G182="Pickup", SUMIFS(NewEmisData!M:M, NewEmisData!$A:$A, "Pickup", NewEmisData!$B:$B, $A182, NewEmisData!$C:$C, $H182, NewEmisData!$D:$D, AM$2), SUMIFS(NewEmisData!M:M, NewEmisData!$A:$A, "LDV", NewEmisData!$B:$B, $A182, NewEmisData!$C:$C, $H182, NewEmisData!$D:$D, AM$2))</f>
        <v>2.1396749034826201E-3</v>
      </c>
      <c r="AN182" s="335">
        <v>2.5617670759243757E-3</v>
      </c>
      <c r="AO182" s="335">
        <f>$I182*IF($G182="Pickup", SUMIFS(NewEmisData!E:E, NewEmisData!$A:$A, "Pickup", NewEmisData!$B:$B, $A182, NewEmisData!$C:$C, $H182, NewEmisData!$D:$D, AO$2), SUMIFS(NewEmisData!E:E, NewEmisData!$A:$A, "LDV", NewEmisData!$B:$B, $A182, NewEmisData!$C:$C, $H182, NewEmisData!$D:$D, AO$2))</f>
        <v>9.5237657915846596E-2</v>
      </c>
      <c r="AP182" s="335">
        <f>$I182*IF($G182="Pickup", SUMIFS(NewEmisData!F:F, NewEmisData!$A:$A, "Pickup", NewEmisData!$B:$B, $A182, NewEmisData!$C:$C, $H182, NewEmisData!$D:$D, AP$2), SUMIFS(NewEmisData!F:F, NewEmisData!$A:$A, "LDV", NewEmisData!$B:$B, $A182, NewEmisData!$C:$C, $H182, NewEmisData!$D:$D, AP$2))</f>
        <v>9.5233803814773199E-2</v>
      </c>
      <c r="AQ182" s="335">
        <f>$I182*IF($G182="Pickup", SUMIFS(NewEmisData!G:G, NewEmisData!$A:$A, "Pickup", NewEmisData!$B:$B, $A182, NewEmisData!$C:$C, $H182, NewEmisData!$D:$D, AQ$2), SUMIFS(NewEmisData!G:G, NewEmisData!$A:$A, "LDV", NewEmisData!$B:$B, $A182, NewEmisData!$C:$C, $H182, NewEmisData!$D:$D, AQ$2))</f>
        <v>7.6274845717456005E-2</v>
      </c>
      <c r="AR182" s="335">
        <f>$I182*IF($G182="Pickup", SUMIFS(NewEmisData!H:H, NewEmisData!$A:$A, "Pickup", NewEmisData!$B:$B, $A182, NewEmisData!$C:$C, $H182, NewEmisData!$D:$D, AR$2), SUMIFS(NewEmisData!H:H, NewEmisData!$A:$A, "LDV", NewEmisData!$B:$B, $A182, NewEmisData!$C:$C, $H182, NewEmisData!$D:$D, AR$2))</f>
        <v>7.6015147426408802E-2</v>
      </c>
      <c r="AS182" s="335">
        <f>$I182*IF($G182="Pickup", SUMIFS(NewEmisData!I:I, NewEmisData!$A:$A, "Pickup", NewEmisData!$B:$B, $A182, NewEmisData!$C:$C, $H182, NewEmisData!$D:$D, AS$2), SUMIFS(NewEmisData!I:I, NewEmisData!$A:$A, "LDV", NewEmisData!$B:$B, $A182, NewEmisData!$C:$C, $H182, NewEmisData!$D:$D, AS$2))</f>
        <v>7.5941173275762303E-2</v>
      </c>
      <c r="AT182" s="335">
        <f>$I182*IF($G182="Pickup", SUMIFS(NewEmisData!J:J, NewEmisData!$A:$A, "Pickup", NewEmisData!$B:$B, $A182, NewEmisData!$C:$C, $H182, NewEmisData!$D:$D, AT$2), SUMIFS(NewEmisData!J:J, NewEmisData!$A:$A, "LDV", NewEmisData!$B:$B, $A182, NewEmisData!$C:$C, $H182, NewEmisData!$D:$D, AT$2))</f>
        <v>7.5905318392472401E-2</v>
      </c>
      <c r="AU182" s="335">
        <f>$I182*IF($G182="Pickup", SUMIFS(NewEmisData!K:K, NewEmisData!$A:$A, "Pickup", NewEmisData!$B:$B, $A182, NewEmisData!$C:$C, $H182, NewEmisData!$D:$D, AU$2), SUMIFS(NewEmisData!K:K, NewEmisData!$A:$A, "LDV", NewEmisData!$B:$B, $A182, NewEmisData!$C:$C, $H182, NewEmisData!$D:$D, AU$2))</f>
        <v>7.5746506350714102E-2</v>
      </c>
      <c r="AV182" s="335">
        <f>$I182*IF($G182="Pickup", SUMIFS(NewEmisData!L:L, NewEmisData!$A:$A, "Pickup", NewEmisData!$B:$B, $A182, NewEmisData!$C:$C, $H182, NewEmisData!$D:$D, AV$2), SUMIFS(NewEmisData!L:L, NewEmisData!$A:$A, "LDV", NewEmisData!$B:$B, $A182, NewEmisData!$C:$C, $H182, NewEmisData!$D:$D, AV$2))</f>
        <v>7.5609197138019502E-2</v>
      </c>
      <c r="AW182" s="335">
        <f>$I182*IF($G182="Pickup", SUMIFS(NewEmisData!M:M, NewEmisData!$A:$A, "Pickup", NewEmisData!$B:$B, $A182, NewEmisData!$C:$C, $H182, NewEmisData!$D:$D, AW$2), SUMIFS(NewEmisData!M:M, NewEmisData!$A:$A, "LDV", NewEmisData!$B:$B, $A182, NewEmisData!$C:$C, $H182, NewEmisData!$D:$D, AW$2))</f>
        <v>7.5600977518040596E-2</v>
      </c>
      <c r="AX182" s="335">
        <v>4.7785374819939178E-2</v>
      </c>
      <c r="AY182" s="335">
        <f>$I182*IF($G182="Pickup", SUMIFS(NewEmisData!E:E, NewEmisData!$A:$A, "Pickup", NewEmisData!$B:$B, $A182, NewEmisData!$C:$C, $H182, NewEmisData!$D:$D, AY$2), SUMIFS(NewEmisData!E:E, NewEmisData!$A:$A, "LDV", NewEmisData!$B:$B, $A182, NewEmisData!$C:$C, $H182, NewEmisData!$D:$D, AY$2))</f>
        <v>1.40169037450868E-2</v>
      </c>
      <c r="AZ182" s="335">
        <f>$I182*IF($G182="Pickup", SUMIFS(NewEmisData!F:F, NewEmisData!$A:$A, "Pickup", NewEmisData!$B:$B, $A182, NewEmisData!$C:$C, $H182, NewEmisData!$D:$D, AZ$2), SUMIFS(NewEmisData!F:F, NewEmisData!$A:$A, "LDV", NewEmisData!$B:$B, $A182, NewEmisData!$C:$C, $H182, NewEmisData!$D:$D, AZ$2))</f>
        <v>1.4013573377583501E-2</v>
      </c>
      <c r="BA182" s="335">
        <f>$I182*IF($G182="Pickup", SUMIFS(NewEmisData!G:G, NewEmisData!$A:$A, "Pickup", NewEmisData!$B:$B, $A182, NewEmisData!$C:$C, $H182, NewEmisData!$D:$D, BA$2), SUMIFS(NewEmisData!G:G, NewEmisData!$A:$A, "LDV", NewEmisData!$B:$B, $A182, NewEmisData!$C:$C, $H182, NewEmisData!$D:$D, BA$2))</f>
        <v>1.11562424125551E-2</v>
      </c>
      <c r="BB182" s="335">
        <f>$I182*IF($G182="Pickup", SUMIFS(NewEmisData!H:H, NewEmisData!$A:$A, "Pickup", NewEmisData!$B:$B, $A182, NewEmisData!$C:$C, $H182, NewEmisData!$D:$D, BB$2), SUMIFS(NewEmisData!H:H, NewEmisData!$A:$A, "LDV", NewEmisData!$B:$B, $A182, NewEmisData!$C:$C, $H182, NewEmisData!$D:$D, BB$2))</f>
        <v>1.09265188788693E-2</v>
      </c>
      <c r="BC182" s="335">
        <f>$I182*IF($G182="Pickup", SUMIFS(NewEmisData!I:I, NewEmisData!$A:$A, "Pickup", NewEmisData!$B:$B, $A182, NewEmisData!$C:$C, $H182, NewEmisData!$D:$D, BC$2), SUMIFS(NewEmisData!I:I, NewEmisData!$A:$A, "LDV", NewEmisData!$B:$B, $A182, NewEmisData!$C:$C, $H182, NewEmisData!$D:$D, BC$2))</f>
        <v>1.0861054896046199E-2</v>
      </c>
      <c r="BD182" s="335">
        <f>$I182*IF($G182="Pickup", SUMIFS(NewEmisData!J:J, NewEmisData!$A:$A, "Pickup", NewEmisData!$B:$B, $A182, NewEmisData!$C:$C, $H182, NewEmisData!$D:$D, BD$2), SUMIFS(NewEmisData!J:J, NewEmisData!$A:$A, "LDV", NewEmisData!$B:$B, $A182, NewEmisData!$C:$C, $H182, NewEmisData!$D:$D, BD$2))</f>
        <v>1.08293882777488E-2</v>
      </c>
      <c r="BE182" s="335">
        <f>$I182*IF($G182="Pickup", SUMIFS(NewEmisData!K:K, NewEmisData!$A:$A, "Pickup", NewEmisData!$B:$B, $A182, NewEmisData!$C:$C, $H182, NewEmisData!$D:$D, BE$2), SUMIFS(NewEmisData!K:K, NewEmisData!$A:$A, "LDV", NewEmisData!$B:$B, $A182, NewEmisData!$C:$C, $H182, NewEmisData!$D:$D, BE$2))</f>
        <v>1.06888930906526E-2</v>
      </c>
      <c r="BF182" s="335">
        <f>$I182*IF($G182="Pickup", SUMIFS(NewEmisData!L:L, NewEmisData!$A:$A, "Pickup", NewEmisData!$B:$B, $A182, NewEmisData!$C:$C, $H182, NewEmisData!$D:$D, BF$2), SUMIFS(NewEmisData!L:L, NewEmisData!$A:$A, "LDV", NewEmisData!$B:$B, $A182, NewEmisData!$C:$C, $H182, NewEmisData!$D:$D, BF$2))</f>
        <v>1.05674353285179E-2</v>
      </c>
      <c r="BG182" s="335">
        <f>$I182*IF($G182="Pickup", SUMIFS(NewEmisData!M:M, NewEmisData!$A:$A, "Pickup", NewEmisData!$B:$B, $A182, NewEmisData!$C:$C, $H182, NewEmisData!$D:$D, BG$2), SUMIFS(NewEmisData!M:M, NewEmisData!$A:$A, "LDV", NewEmisData!$B:$B, $A182, NewEmisData!$C:$C, $H182, NewEmisData!$D:$D, BG$2))</f>
        <v>1.05601708467511E-2</v>
      </c>
      <c r="BH182" s="335">
        <v>9.6257106650809981E-3</v>
      </c>
      <c r="BI182" s="335">
        <f>$I182*IF($G182="Pickup", SUMIFS(NewEmisData!E:E, NewEmisData!$A:$A, "Pickup", NewEmisData!$B:$B, $A182, NewEmisData!$C:$C, $H182, NewEmisData!$D:$D, BI$2), SUMIFS(NewEmisData!E:E, NewEmisData!$A:$A, "LDV", NewEmisData!$B:$B, $A182, NewEmisData!$C:$C, $H182, NewEmisData!$D:$D, BI$2))</f>
        <v>1.2691960654493</v>
      </c>
      <c r="BJ182" s="335">
        <f>$I182*IF($G182="Pickup", SUMIFS(NewEmisData!F:F, NewEmisData!$A:$A, "Pickup", NewEmisData!$B:$B, $A182, NewEmisData!$C:$C, $H182, NewEmisData!$D:$D, BJ$2), SUMIFS(NewEmisData!F:F, NewEmisData!$A:$A, "LDV", NewEmisData!$B:$B, $A182, NewEmisData!$C:$C, $H182, NewEmisData!$D:$D, BJ$2))</f>
        <v>1.0417224074664899</v>
      </c>
      <c r="BK182" s="335">
        <f>$I182*IF($G182="Pickup", SUMIFS(NewEmisData!G:G, NewEmisData!$A:$A, "Pickup", NewEmisData!$B:$B, $A182, NewEmisData!$C:$C, $H182, NewEmisData!$D:$D, BK$2), SUMIFS(NewEmisData!G:G, NewEmisData!$A:$A, "LDV", NewEmisData!$B:$B, $A182, NewEmisData!$C:$C, $H182, NewEmisData!$D:$D, BK$2))</f>
        <v>0.71990684431713603</v>
      </c>
      <c r="BL182" s="335">
        <f>$I182*IF($G182="Pickup", SUMIFS(NewEmisData!H:H, NewEmisData!$A:$A, "Pickup", NewEmisData!$B:$B, $A182, NewEmisData!$C:$C, $H182, NewEmisData!$D:$D, BL$2), SUMIFS(NewEmisData!H:H, NewEmisData!$A:$A, "LDV", NewEmisData!$B:$B, $A182, NewEmisData!$C:$C, $H182, NewEmisData!$D:$D, BL$2))</f>
        <v>0.77406938341631604</v>
      </c>
      <c r="BM182" s="335">
        <f>$I182*IF($G182="Pickup", SUMIFS(NewEmisData!I:I, NewEmisData!$A:$A, "Pickup", NewEmisData!$B:$B, $A182, NewEmisData!$C:$C, $H182, NewEmisData!$D:$D, BM$2), SUMIFS(NewEmisData!I:I, NewEmisData!$A:$A, "LDV", NewEmisData!$B:$B, $A182, NewEmisData!$C:$C, $H182, NewEmisData!$D:$D, BM$2))</f>
        <v>0.850428111115753</v>
      </c>
      <c r="BN182" s="335">
        <f>$I182*IF($G182="Pickup", SUMIFS(NewEmisData!J:J, NewEmisData!$A:$A, "Pickup", NewEmisData!$B:$B, $A182, NewEmisData!$C:$C, $H182, NewEmisData!$D:$D, BN$2), SUMIFS(NewEmisData!J:J, NewEmisData!$A:$A, "LDV", NewEmisData!$B:$B, $A182, NewEmisData!$C:$C, $H182, NewEmisData!$D:$D, BN$2))</f>
        <v>0.88398432246613101</v>
      </c>
      <c r="BO182" s="335">
        <f>$I182*IF($G182="Pickup", SUMIFS(NewEmisData!K:K, NewEmisData!$A:$A, "Pickup", NewEmisData!$B:$B, $A182, NewEmisData!$C:$C, $H182, NewEmisData!$D:$D, BO$2), SUMIFS(NewEmisData!K:K, NewEmisData!$A:$A, "LDV", NewEmisData!$B:$B, $A182, NewEmisData!$C:$C, $H182, NewEmisData!$D:$D, BO$2))</f>
        <v>0.86746558005476404</v>
      </c>
      <c r="BP182" s="335">
        <f>$I182*IF($G182="Pickup", SUMIFS(NewEmisData!L:L, NewEmisData!$A:$A, "Pickup", NewEmisData!$B:$B, $A182, NewEmisData!$C:$C, $H182, NewEmisData!$D:$D, BP$2), SUMIFS(NewEmisData!L:L, NewEmisData!$A:$A, "LDV", NewEmisData!$B:$B, $A182, NewEmisData!$C:$C, $H182, NewEmisData!$D:$D, BP$2))</f>
        <v>0.85493079785318604</v>
      </c>
      <c r="BQ182" s="335">
        <f>$I182*IF($G182="Pickup", SUMIFS(NewEmisData!M:M, NewEmisData!$A:$A, "Pickup", NewEmisData!$B:$B, $A182, NewEmisData!$C:$C, $H182, NewEmisData!$D:$D, BQ$2), SUMIFS(NewEmisData!M:M, NewEmisData!$A:$A, "LDV", NewEmisData!$B:$B, $A182, NewEmisData!$C:$C, $H182, NewEmisData!$D:$D, BQ$2))</f>
        <v>0.86425549081219399</v>
      </c>
      <c r="BR182" s="335">
        <v>1.4092345254837961</v>
      </c>
      <c r="BS182" s="335">
        <f>$I182*IF($G182="Pickup", SUMIFS(NewEmisData!E:E, NewEmisData!$A:$A, "Pickup", NewEmisData!$B:$B, $A182, NewEmisData!$C:$C, $H182, NewEmisData!$D:$D, BS$2), SUMIFS(NewEmisData!E:E, NewEmisData!$A:$A, "LDV", NewEmisData!$B:$B, $A182, NewEmisData!$C:$C, $H182, NewEmisData!$D:$D, BS$2))</f>
        <v>0.12595175891714899</v>
      </c>
      <c r="BT182" s="335">
        <f>$I182*IF($G182="Pickup", SUMIFS(NewEmisData!F:F, NewEmisData!$A:$A, "Pickup", NewEmisData!$B:$B, $A182, NewEmisData!$C:$C, $H182, NewEmisData!$D:$D, BT$2), SUMIFS(NewEmisData!F:F, NewEmisData!$A:$A, "LDV", NewEmisData!$B:$B, $A182, NewEmisData!$C:$C, $H182, NewEmisData!$D:$D, BT$2))</f>
        <v>0.117078419912489</v>
      </c>
      <c r="BU182" s="335">
        <f>$I182*IF($G182="Pickup", SUMIFS(NewEmisData!G:G, NewEmisData!$A:$A, "Pickup", NewEmisData!$B:$B, $A182, NewEmisData!$C:$C, $H182, NewEmisData!$D:$D, BU$2), SUMIFS(NewEmisData!G:G, NewEmisData!$A:$A, "LDV", NewEmisData!$B:$B, $A182, NewEmisData!$C:$C, $H182, NewEmisData!$D:$D, BU$2))</f>
        <v>8.2694195367886997E-2</v>
      </c>
      <c r="BV182" s="335">
        <f>$I182*IF($G182="Pickup", SUMIFS(NewEmisData!H:H, NewEmisData!$A:$A, "Pickup", NewEmisData!$B:$B, $A182, NewEmisData!$C:$C, $H182, NewEmisData!$D:$D, BV$2), SUMIFS(NewEmisData!H:H, NewEmisData!$A:$A, "LDV", NewEmisData!$B:$B, $A182, NewEmisData!$C:$C, $H182, NewEmisData!$D:$D, BV$2))</f>
        <v>7.8253057541772197E-2</v>
      </c>
      <c r="BW182" s="335">
        <f>$I182*IF($G182="Pickup", SUMIFS(NewEmisData!I:I, NewEmisData!$A:$A, "Pickup", NewEmisData!$B:$B, $A182, NewEmisData!$C:$C, $H182, NewEmisData!$D:$D, BW$2), SUMIFS(NewEmisData!I:I, NewEmisData!$A:$A, "LDV", NewEmisData!$B:$B, $A182, NewEmisData!$C:$C, $H182, NewEmisData!$D:$D, BW$2))</f>
        <v>9.1630190121546704E-2</v>
      </c>
      <c r="BX182" s="335">
        <f>$I182*IF($G182="Pickup", SUMIFS(NewEmisData!J:J, NewEmisData!$A:$A, "Pickup", NewEmisData!$B:$B, $A182, NewEmisData!$C:$C, $H182, NewEmisData!$D:$D, BX$2), SUMIFS(NewEmisData!J:J, NewEmisData!$A:$A, "LDV", NewEmisData!$B:$B, $A182, NewEmisData!$C:$C, $H182, NewEmisData!$D:$D, BX$2))</f>
        <v>0.11005344876291601</v>
      </c>
      <c r="BY182" s="335">
        <f>$I182*IF($G182="Pickup", SUMIFS(NewEmisData!K:K, NewEmisData!$A:$A, "Pickup", NewEmisData!$B:$B, $A182, NewEmisData!$C:$C, $H182, NewEmisData!$D:$D, BY$2), SUMIFS(NewEmisData!K:K, NewEmisData!$A:$A, "LDV", NewEmisData!$B:$B, $A182, NewEmisData!$C:$C, $H182, NewEmisData!$D:$D, BY$2))</f>
        <v>0.124255361832616</v>
      </c>
      <c r="BZ182" s="335">
        <f>$I182*IF($G182="Pickup", SUMIFS(NewEmisData!L:L, NewEmisData!$A:$A, "Pickup", NewEmisData!$B:$B, $A182, NewEmisData!$C:$C, $H182, NewEmisData!$D:$D, BZ$2), SUMIFS(NewEmisData!L:L, NewEmisData!$A:$A, "LDV", NewEmisData!$B:$B, $A182, NewEmisData!$C:$C, $H182, NewEmisData!$D:$D, BZ$2))</f>
        <v>0.12937271269558401</v>
      </c>
      <c r="CA182" s="335">
        <f>$I182*IF($G182="Pickup", SUMIFS(NewEmisData!M:M, NewEmisData!$A:$A, "Pickup", NewEmisData!$B:$B, $A182, NewEmisData!$C:$C, $H182, NewEmisData!$D:$D, CA$2), SUMIFS(NewEmisData!M:M, NewEmisData!$A:$A, "LDV", NewEmisData!$B:$B, $A182, NewEmisData!$C:$C, $H182, NewEmisData!$D:$D, CA$2))</f>
        <v>0.13909439218126199</v>
      </c>
      <c r="CB182" s="335">
        <v>6.0597963453520649E-2</v>
      </c>
      <c r="CC182" s="335">
        <f>$I182*IF($G182="Pickup", SUMIFS(NewEmisData!E:E, NewEmisData!$A:$A, "Pickup", NewEmisData!$B:$B, $A182, NewEmisData!$C:$C, $H182, NewEmisData!$D:$D, CC$2), SUMIFS(NewEmisData!E:E, NewEmisData!$A:$A, "LDV", NewEmisData!$B:$B, $A182, NewEmisData!$C:$C, $H182, NewEmisData!$D:$D, CC$2))</f>
        <v>2.3959600214614001E-2</v>
      </c>
      <c r="CD182" s="335">
        <f>$I182*IF($G182="Pickup", SUMIFS(NewEmisData!F:F, NewEmisData!$A:$A, "Pickup", NewEmisData!$B:$B, $A182, NewEmisData!$C:$C, $H182, NewEmisData!$D:$D, CD$2), SUMIFS(NewEmisData!F:F, NewEmisData!$A:$A, "LDV", NewEmisData!$B:$B, $A182, NewEmisData!$C:$C, $H182, NewEmisData!$D:$D, CD$2))</f>
        <v>2.39595561203313E-2</v>
      </c>
      <c r="CE182" s="335">
        <f>$I182*IF($G182="Pickup", SUMIFS(NewEmisData!G:G, NewEmisData!$A:$A, "Pickup", NewEmisData!$B:$B, $A182, NewEmisData!$C:$C, $H182, NewEmisData!$D:$D, CE$2), SUMIFS(NewEmisData!G:G, NewEmisData!$A:$A, "LDV", NewEmisData!$B:$B, $A182, NewEmisData!$C:$C, $H182, NewEmisData!$D:$D, CE$2))</f>
        <v>2.1883978700773001E-2</v>
      </c>
      <c r="CF182" s="335">
        <f>$I182*IF($G182="Pickup", SUMIFS(NewEmisData!H:H, NewEmisData!$A:$A, "Pickup", NewEmisData!$B:$B, $A182, NewEmisData!$C:$C, $H182, NewEmisData!$D:$D, CF$2), SUMIFS(NewEmisData!H:H, NewEmisData!$A:$A, "LDV", NewEmisData!$B:$B, $A182, NewEmisData!$C:$C, $H182, NewEmisData!$D:$D, CF$2))</f>
        <v>2.25515751155465E-2</v>
      </c>
      <c r="CG182" s="335">
        <f>$I182*IF($G182="Pickup", SUMIFS(NewEmisData!I:I, NewEmisData!$A:$A, "Pickup", NewEmisData!$B:$B, $A182, NewEmisData!$C:$C, $H182, NewEmisData!$D:$D, CG$2), SUMIFS(NewEmisData!I:I, NewEmisData!$A:$A, "LDV", NewEmisData!$B:$B, $A182, NewEmisData!$C:$C, $H182, NewEmisData!$D:$D, CG$2))</f>
        <v>2.4461655004649401E-2</v>
      </c>
      <c r="CH182" s="335">
        <f>$I182*IF($G182="Pickup", SUMIFS(NewEmisData!J:J, NewEmisData!$A:$A, "Pickup", NewEmisData!$B:$B, $A182, NewEmisData!$C:$C, $H182, NewEmisData!$D:$D, CH$2), SUMIFS(NewEmisData!J:J, NewEmisData!$A:$A, "LDV", NewEmisData!$B:$B, $A182, NewEmisData!$C:$C, $H182, NewEmisData!$D:$D, CH$2))</f>
        <v>2.55482861436532E-2</v>
      </c>
      <c r="CI182" s="335">
        <f>$I182*IF($G182="Pickup", SUMIFS(NewEmisData!K:K, NewEmisData!$A:$A, "Pickup", NewEmisData!$B:$B, $A182, NewEmisData!$C:$C, $H182, NewEmisData!$D:$D, CI$2), SUMIFS(NewEmisData!K:K, NewEmisData!$A:$A, "LDV", NewEmisData!$B:$B, $A182, NewEmisData!$C:$C, $H182, NewEmisData!$D:$D, CI$2))</f>
        <v>2.5901161089235299E-2</v>
      </c>
      <c r="CJ182" s="335">
        <f>$I182*IF($G182="Pickup", SUMIFS(NewEmisData!L:L, NewEmisData!$A:$A, "Pickup", NewEmisData!$B:$B, $A182, NewEmisData!$C:$C, $H182, NewEmisData!$D:$D, CJ$2), SUMIFS(NewEmisData!L:L, NewEmisData!$A:$A, "LDV", NewEmisData!$B:$B, $A182, NewEmisData!$C:$C, $H182, NewEmisData!$D:$D, CJ$2))</f>
        <v>2.59711515976483E-2</v>
      </c>
      <c r="CK182" s="335">
        <f>$I182*IF($G182="Pickup", SUMIFS(NewEmisData!M:M, NewEmisData!$A:$A, "Pickup", NewEmisData!$B:$B, $A182, NewEmisData!$C:$C, $H182, NewEmisData!$D:$D, CK$2), SUMIFS(NewEmisData!M:M, NewEmisData!$A:$A, "LDV", NewEmisData!$B:$B, $A182, NewEmisData!$C:$C, $H182, NewEmisData!$D:$D, CK$2))</f>
        <v>2.6006232363577901E-2</v>
      </c>
      <c r="CL182" s="335">
        <v>2.191731487598363E-2</v>
      </c>
      <c r="CM182" s="335">
        <f>$I182*IF($G182="Pickup", SUMIFS(NewEmisData!E:E, NewEmisData!$A:$A, "Pickup", NewEmisData!$B:$B, $A182, NewEmisData!$C:$C, $H182, NewEmisData!$D:$D, CM$2), SUMIFS(NewEmisData!E:E, NewEmisData!$A:$A, "LDV", NewEmisData!$B:$B, $A182, NewEmisData!$C:$C, $H182, NewEmisData!$D:$D, CM$2))</f>
        <v>6.6247436710222896E-3</v>
      </c>
      <c r="CN182" s="335">
        <f>$I182*IF($G182="Pickup", SUMIFS(NewEmisData!F:F, NewEmisData!$A:$A, "Pickup", NewEmisData!$B:$B, $A182, NewEmisData!$C:$C, $H182, NewEmisData!$D:$D, CN$2), SUMIFS(NewEmisData!F:F, NewEmisData!$A:$A, "LDV", NewEmisData!$B:$B, $A182, NewEmisData!$C:$C, $H182, NewEmisData!$D:$D, CN$2))</f>
        <v>6.6281448502966099E-3</v>
      </c>
      <c r="CO182" s="335">
        <f>$I182*IF($G182="Pickup", SUMIFS(NewEmisData!G:G, NewEmisData!$A:$A, "Pickup", NewEmisData!$B:$B, $A182, NewEmisData!$C:$C, $H182, NewEmisData!$D:$D, CO$2), SUMIFS(NewEmisData!G:G, NewEmisData!$A:$A, "LDV", NewEmisData!$B:$B, $A182, NewEmisData!$C:$C, $H182, NewEmisData!$D:$D, CO$2))</f>
        <v>5.8722582728920596E-3</v>
      </c>
      <c r="CP182" s="335">
        <f>$I182*IF($G182="Pickup", SUMIFS(NewEmisData!H:H, NewEmisData!$A:$A, "Pickup", NewEmisData!$B:$B, $A182, NewEmisData!$C:$C, $H182, NewEmisData!$D:$D, CP$2), SUMIFS(NewEmisData!H:H, NewEmisData!$A:$A, "LDV", NewEmisData!$B:$B, $A182, NewEmisData!$C:$C, $H182, NewEmisData!$D:$D, CP$2))</f>
        <v>5.9987733822495001E-3</v>
      </c>
      <c r="CQ182" s="335">
        <f>$I182*IF($G182="Pickup", SUMIFS(NewEmisData!I:I, NewEmisData!$A:$A, "Pickup", NewEmisData!$B:$B, $A182, NewEmisData!$C:$C, $H182, NewEmisData!$D:$D, CQ$2), SUMIFS(NewEmisData!I:I, NewEmisData!$A:$A, "LDV", NewEmisData!$B:$B, $A182, NewEmisData!$C:$C, $H182, NewEmisData!$D:$D, CQ$2))</f>
        <v>6.1874595969005101E-3</v>
      </c>
      <c r="CR182" s="335">
        <f>$I182*IF($G182="Pickup", SUMIFS(NewEmisData!J:J, NewEmisData!$A:$A, "Pickup", NewEmisData!$B:$B, $A182, NewEmisData!$C:$C, $H182, NewEmisData!$D:$D, CR$2), SUMIFS(NewEmisData!J:J, NewEmisData!$A:$A, "LDV", NewEmisData!$B:$B, $A182, NewEmisData!$C:$C, $H182, NewEmisData!$D:$D, CR$2))</f>
        <v>6.3726817480412997E-3</v>
      </c>
      <c r="CS182" s="335">
        <f>$I182*IF($G182="Pickup", SUMIFS(NewEmisData!K:K, NewEmisData!$A:$A, "Pickup", NewEmisData!$B:$B, $A182, NewEmisData!$C:$C, $H182, NewEmisData!$D:$D, CS$2), SUMIFS(NewEmisData!K:K, NewEmisData!$A:$A, "LDV", NewEmisData!$B:$B, $A182, NewEmisData!$C:$C, $H182, NewEmisData!$D:$D, CS$2))</f>
        <v>6.4700080275717697E-3</v>
      </c>
      <c r="CT182" s="335">
        <f>$I182*IF($G182="Pickup", SUMIFS(NewEmisData!L:L, NewEmisData!$A:$A, "Pickup", NewEmisData!$B:$B, $A182, NewEmisData!$C:$C, $H182, NewEmisData!$D:$D, CT$2), SUMIFS(NewEmisData!L:L, NewEmisData!$A:$A, "LDV", NewEmisData!$B:$B, $A182, NewEmisData!$C:$C, $H182, NewEmisData!$D:$D, CT$2))</f>
        <v>6.5027598829567098E-3</v>
      </c>
      <c r="CU182" s="335">
        <f>$I182*IF($G182="Pickup", SUMIFS(NewEmisData!M:M, NewEmisData!$A:$A, "Pickup", NewEmisData!$B:$B, $A182, NewEmisData!$C:$C, $H182, NewEmisData!$D:$D, CU$2), SUMIFS(NewEmisData!M:M, NewEmisData!$A:$A, "LDV", NewEmisData!$B:$B, $A182, NewEmisData!$C:$C, $H182, NewEmisData!$D:$D, CU$2))</f>
        <v>6.5452972205059003E-3</v>
      </c>
      <c r="CV182" s="335">
        <v>6.7952138994962314E-3</v>
      </c>
      <c r="CW182" s="335">
        <v>3.2737236720533996E-3</v>
      </c>
      <c r="CX182" s="335">
        <v>2.6781003095548879E-3</v>
      </c>
      <c r="CY182" s="335">
        <v>2.1676078198661908E-3</v>
      </c>
      <c r="CZ182" s="335">
        <v>1.8280427673966254E-3</v>
      </c>
      <c r="DA182" s="335">
        <v>1.3974317339333041E-3</v>
      </c>
      <c r="DB182" s="335">
        <v>1.0983679193551715E-3</v>
      </c>
      <c r="DC182" s="335">
        <v>1.0621406649517317E-3</v>
      </c>
      <c r="DD182" s="335">
        <v>1.0419409873215341E-3</v>
      </c>
      <c r="DE182" s="335">
        <v>1.0353827915676214E-3</v>
      </c>
      <c r="DF182" s="335">
        <v>1.0353827915676214E-3</v>
      </c>
      <c r="DG182" s="335">
        <f>$I182*IF($G182="Pickup", SUMIFS(NewEmisData!E:E, NewEmisData!$A:$A, "Pickup", NewEmisData!$B:$B, $A182, NewEmisData!$C:$C, $H182, NewEmisData!$D:$D, DG$2), SUMIFS(NewEmisData!E:E, NewEmisData!$A:$A, "LDV", NewEmisData!$B:$B, $A182, NewEmisData!$C:$C, $H182, NewEmisData!$D:$D, DG$2))</f>
        <v>0</v>
      </c>
      <c r="DH182" s="335">
        <f>$I182*IF($G182="Pickup", SUMIFS(NewEmisData!F:F, NewEmisData!$A:$A, "Pickup", NewEmisData!$B:$B, $A182, NewEmisData!$C:$C, $H182, NewEmisData!$D:$D, DH$2), SUMIFS(NewEmisData!F:F, NewEmisData!$A:$A, "LDV", NewEmisData!$B:$B, $A182, NewEmisData!$C:$C, $H182, NewEmisData!$D:$D, DH$2))</f>
        <v>0</v>
      </c>
      <c r="DI182" s="335">
        <f>$I182*IF($G182="Pickup", SUMIFS(NewEmisData!G:G, NewEmisData!$A:$A, "Pickup", NewEmisData!$B:$B, $A182, NewEmisData!$C:$C, $H182, NewEmisData!$D:$D, DI$2), SUMIFS(NewEmisData!G:G, NewEmisData!$A:$A, "LDV", NewEmisData!$B:$B, $A182, NewEmisData!$C:$C, $H182, NewEmisData!$D:$D, DI$2))</f>
        <v>0</v>
      </c>
      <c r="DJ182" s="335">
        <f>$I182*IF($G182="Pickup", SUMIFS(NewEmisData!H:H, NewEmisData!$A:$A, "Pickup", NewEmisData!$B:$B, $A182, NewEmisData!$C:$C, $H182, NewEmisData!$D:$D, DJ$2), SUMIFS(NewEmisData!H:H, NewEmisData!$A:$A, "LDV", NewEmisData!$B:$B, $A182, NewEmisData!$C:$C, $H182, NewEmisData!$D:$D, DJ$2))</f>
        <v>0</v>
      </c>
      <c r="DK182" s="335">
        <f>$I182*IF($G182="Pickup", SUMIFS(NewEmisData!I:I, NewEmisData!$A:$A, "Pickup", NewEmisData!$B:$B, $A182, NewEmisData!$C:$C, $H182, NewEmisData!$D:$D, DK$2), SUMIFS(NewEmisData!I:I, NewEmisData!$A:$A, "LDV", NewEmisData!$B:$B, $A182, NewEmisData!$C:$C, $H182, NewEmisData!$D:$D, DK$2))</f>
        <v>0</v>
      </c>
      <c r="DL182" s="335">
        <f>$I182*IF($G182="Pickup", SUMIFS(NewEmisData!J:J, NewEmisData!$A:$A, "Pickup", NewEmisData!$B:$B, $A182, NewEmisData!$C:$C, $H182, NewEmisData!$D:$D, DL$2), SUMIFS(NewEmisData!J:J, NewEmisData!$A:$A, "LDV", NewEmisData!$B:$B, $A182, NewEmisData!$C:$C, $H182, NewEmisData!$D:$D, DL$2))</f>
        <v>0</v>
      </c>
      <c r="DM182" s="335">
        <f>$I182*IF($G182="Pickup", SUMIFS(NewEmisData!K:K, NewEmisData!$A:$A, "Pickup", NewEmisData!$B:$B, $A182, NewEmisData!$C:$C, $H182, NewEmisData!$D:$D, DM$2), SUMIFS(NewEmisData!K:K, NewEmisData!$A:$A, "LDV", NewEmisData!$B:$B, $A182, NewEmisData!$C:$C, $H182, NewEmisData!$D:$D, DM$2))</f>
        <v>0</v>
      </c>
      <c r="DN182" s="335">
        <f>$I182*IF($G182="Pickup", SUMIFS(NewEmisData!L:L, NewEmisData!$A:$A, "Pickup", NewEmisData!$B:$B, $A182, NewEmisData!$C:$C, $H182, NewEmisData!$D:$D, DN$2), SUMIFS(NewEmisData!L:L, NewEmisData!$A:$A, "LDV", NewEmisData!$B:$B, $A182, NewEmisData!$C:$C, $H182, NewEmisData!$D:$D, DN$2))</f>
        <v>0</v>
      </c>
      <c r="DO182" s="335">
        <f>$I182*IF($G182="Pickup", SUMIFS(NewEmisData!M:M, NewEmisData!$A:$A, "Pickup", NewEmisData!$B:$B, $A182, NewEmisData!$C:$C, $H182, NewEmisData!$D:$D, DO$2), SUMIFS(NewEmisData!M:M, NewEmisData!$A:$A, "LDV", NewEmisData!$B:$B, $A182, NewEmisData!$C:$C, $H182, NewEmisData!$D:$D, DO$2))</f>
        <v>0</v>
      </c>
      <c r="DP182" s="335">
        <v>2.1093869642803405E-3</v>
      </c>
      <c r="DQ182" s="335">
        <f>$I182*IF($G182="Pickup", SUMIFS(NewEmisData!E:E, NewEmisData!$A:$A, "Pickup", NewEmisData!$B:$B, $A182, NewEmisData!$C:$C, $H182, NewEmisData!$D:$D, DQ$2), SUMIFS(NewEmisData!E:E, NewEmisData!$A:$A, "LDV", NewEmisData!$B:$B, $A182, NewEmisData!$C:$C, $H182, NewEmisData!$D:$D, DQ$2))</f>
        <v>1.72060513456559E-2</v>
      </c>
      <c r="DR182" s="335">
        <f>$I182*IF($G182="Pickup", SUMIFS(NewEmisData!F:F, NewEmisData!$A:$A, "Pickup", NewEmisData!$B:$B, $A182, NewEmisData!$C:$C, $H182, NewEmisData!$D:$D, DR$2), SUMIFS(NewEmisData!F:F, NewEmisData!$A:$A, "LDV", NewEmisData!$B:$B, $A182, NewEmisData!$C:$C, $H182, NewEmisData!$D:$D, DR$2))</f>
        <v>1.39445975504595E-2</v>
      </c>
      <c r="DS182" s="335">
        <f>$I182*IF($G182="Pickup", SUMIFS(NewEmisData!G:G, NewEmisData!$A:$A, "Pickup", NewEmisData!$B:$B, $A182, NewEmisData!$C:$C, $H182, NewEmisData!$D:$D, DS$2), SUMIFS(NewEmisData!G:G, NewEmisData!$A:$A, "LDV", NewEmisData!$B:$B, $A182, NewEmisData!$C:$C, $H182, NewEmisData!$D:$D, DS$2))</f>
        <v>1.1545350421749499E-2</v>
      </c>
      <c r="DT182" s="335">
        <f>$I182*IF($G182="Pickup", SUMIFS(NewEmisData!H:H, NewEmisData!$A:$A, "Pickup", NewEmisData!$B:$B, $A182, NewEmisData!$C:$C, $H182, NewEmisData!$D:$D, DT$2), SUMIFS(NewEmisData!H:H, NewEmisData!$A:$A, "LDV", NewEmisData!$B:$B, $A182, NewEmisData!$C:$C, $H182, NewEmisData!$D:$D, DT$2))</f>
        <v>8.6081220221104308E-3</v>
      </c>
      <c r="DU182" s="335">
        <f>$I182*IF($G182="Pickup", SUMIFS(NewEmisData!I:I, NewEmisData!$A:$A, "Pickup", NewEmisData!$B:$B, $A182, NewEmisData!$C:$C, $H182, NewEmisData!$D:$D, DU$2), SUMIFS(NewEmisData!I:I, NewEmisData!$A:$A, "LDV", NewEmisData!$B:$B, $A182, NewEmisData!$C:$C, $H182, NewEmisData!$D:$D, DU$2))</f>
        <v>7.3358997295851396E-3</v>
      </c>
      <c r="DV182" s="335">
        <f>$I182*IF($G182="Pickup", SUMIFS(NewEmisData!J:J, NewEmisData!$A:$A, "Pickup", NewEmisData!$B:$B, $A182, NewEmisData!$C:$C, $H182, NewEmisData!$D:$D, DV$2), SUMIFS(NewEmisData!J:J, NewEmisData!$A:$A, "LDV", NewEmisData!$B:$B, $A182, NewEmisData!$C:$C, $H182, NewEmisData!$D:$D, DV$2))</f>
        <v>6.80763615470716E-3</v>
      </c>
      <c r="DW182" s="335">
        <f>$I182*IF($G182="Pickup", SUMIFS(NewEmisData!K:K, NewEmisData!$A:$A, "Pickup", NewEmisData!$B:$B, $A182, NewEmisData!$C:$C, $H182, NewEmisData!$D:$D, DW$2), SUMIFS(NewEmisData!K:K, NewEmisData!$A:$A, "LDV", NewEmisData!$B:$B, $A182, NewEmisData!$C:$C, $H182, NewEmisData!$D:$D, DW$2))</f>
        <v>6.5187746094924597E-3</v>
      </c>
      <c r="DX182" s="335">
        <f>$I182*IF($G182="Pickup", SUMIFS(NewEmisData!L:L, NewEmisData!$A:$A, "Pickup", NewEmisData!$B:$B, $A182, NewEmisData!$C:$C, $H182, NewEmisData!$D:$D, DX$2), SUMIFS(NewEmisData!L:L, NewEmisData!$A:$A, "LDV", NewEmisData!$B:$B, $A182, NewEmisData!$C:$C, $H182, NewEmisData!$D:$D, DX$2))</f>
        <v>6.4360300854497997E-3</v>
      </c>
      <c r="DY182" s="335">
        <f>$I182*IF($G182="Pickup", SUMIFS(NewEmisData!M:M, NewEmisData!$A:$A, "Pickup", NewEmisData!$B:$B, $A182, NewEmisData!$C:$C, $H182, NewEmisData!$D:$D, DY$2), SUMIFS(NewEmisData!M:M, NewEmisData!$A:$A, "LDV", NewEmisData!$B:$B, $A182, NewEmisData!$C:$C, $H182, NewEmisData!$D:$D, DY$2))</f>
        <v>6.4555791711704098E-3</v>
      </c>
      <c r="DZ182" s="335">
        <v>1.0483433406910452E-2</v>
      </c>
      <c r="EA182" s="335">
        <f t="shared" si="234"/>
        <v>544.06140229978803</v>
      </c>
      <c r="EB182" s="335">
        <f t="shared" si="235"/>
        <v>523.413327777066</v>
      </c>
      <c r="EC182" s="335">
        <f t="shared" si="236"/>
        <v>357.99141886123999</v>
      </c>
      <c r="ED182" s="335">
        <f t="shared" si="237"/>
        <v>312.66678906093301</v>
      </c>
      <c r="EE182" s="335">
        <f t="shared" si="238"/>
        <v>294.74575835697101</v>
      </c>
      <c r="EF182" s="335">
        <f t="shared" si="239"/>
        <v>286.352398145763</v>
      </c>
      <c r="EG182" s="335">
        <f t="shared" si="240"/>
        <v>279.91384153210601</v>
      </c>
      <c r="EH182" s="335">
        <f t="shared" si="241"/>
        <v>277.68437233076702</v>
      </c>
      <c r="EI182" s="335">
        <f t="shared" si="242"/>
        <v>277.87214787868902</v>
      </c>
      <c r="EJ182" s="335">
        <f t="shared" si="243"/>
        <v>0.26615030329306139</v>
      </c>
      <c r="EK182" s="335">
        <f t="shared" si="244"/>
        <v>4.1591145158291702E-2</v>
      </c>
      <c r="EL182" s="335">
        <f t="shared" si="245"/>
        <v>3.3567901229069899E-2</v>
      </c>
      <c r="EM182" s="335">
        <f t="shared" si="246"/>
        <v>3.10903118023543E-2</v>
      </c>
      <c r="EN182" s="335">
        <f t="shared" si="247"/>
        <v>2.9494448323488E-2</v>
      </c>
      <c r="EO182" s="335">
        <f t="shared" si="248"/>
        <v>3.24157979138915E-2</v>
      </c>
      <c r="EP182" s="335">
        <f t="shared" si="249"/>
        <v>3.3172947032470201E-2</v>
      </c>
      <c r="EQ182" s="335">
        <f t="shared" si="250"/>
        <v>3.1994284946783497E-2</v>
      </c>
      <c r="ER182" s="335">
        <f t="shared" si="251"/>
        <v>3.1321415112152799E-2</v>
      </c>
      <c r="ES182" s="335">
        <f t="shared" si="252"/>
        <v>3.1760554326411998E-2</v>
      </c>
      <c r="ET182" s="335">
        <f t="shared" si="253"/>
        <v>5.9143404970885341E-2</v>
      </c>
      <c r="EU182" s="335">
        <f t="shared" si="254"/>
        <v>5.7604083038927199E-3</v>
      </c>
      <c r="EV182" s="335">
        <f t="shared" si="255"/>
        <v>5.5417937646853798E-3</v>
      </c>
      <c r="EW182" s="335">
        <f t="shared" si="256"/>
        <v>2.7566082972264299E-3</v>
      </c>
      <c r="EX182" s="335">
        <f t="shared" si="257"/>
        <v>2.4076004556077501E-3</v>
      </c>
      <c r="EY182" s="335">
        <f t="shared" si="258"/>
        <v>2.2696033600869301E-3</v>
      </c>
      <c r="EZ182" s="335">
        <f t="shared" si="259"/>
        <v>2.2049736201383199E-3</v>
      </c>
      <c r="FA182" s="335">
        <f t="shared" si="260"/>
        <v>2.1553953660312102E-3</v>
      </c>
      <c r="FB182" s="335">
        <f t="shared" si="261"/>
        <v>2.1382282417646901E-3</v>
      </c>
      <c r="FC182" s="335">
        <f t="shared" si="262"/>
        <v>2.1396749034826201E-3</v>
      </c>
      <c r="FD182" s="335">
        <f t="shared" si="263"/>
        <v>2.5617670759243757E-3</v>
      </c>
      <c r="FE182" s="335">
        <f t="shared" si="264"/>
        <v>9.5237657915846596E-2</v>
      </c>
      <c r="FF182" s="335">
        <f t="shared" si="265"/>
        <v>9.5233803814773199E-2</v>
      </c>
      <c r="FG182" s="335">
        <f t="shared" si="266"/>
        <v>7.6274845717456005E-2</v>
      </c>
      <c r="FH182" s="335">
        <f t="shared" si="267"/>
        <v>7.6015147426408802E-2</v>
      </c>
      <c r="FI182" s="335">
        <f t="shared" si="268"/>
        <v>7.5941173275762303E-2</v>
      </c>
      <c r="FJ182" s="335">
        <f t="shared" si="269"/>
        <v>7.5905318392472401E-2</v>
      </c>
      <c r="FK182" s="335">
        <f t="shared" si="270"/>
        <v>7.5746506350714102E-2</v>
      </c>
      <c r="FL182" s="335">
        <f t="shared" si="271"/>
        <v>7.5609197138019502E-2</v>
      </c>
      <c r="FM182" s="335">
        <f t="shared" si="272"/>
        <v>7.5600977518040596E-2</v>
      </c>
      <c r="FN182" s="335">
        <f t="shared" si="273"/>
        <v>4.7785374819939178E-2</v>
      </c>
      <c r="FO182" s="335">
        <f t="shared" si="274"/>
        <v>1.40169037450868E-2</v>
      </c>
      <c r="FP182" s="335">
        <f t="shared" si="275"/>
        <v>1.4013573377583501E-2</v>
      </c>
      <c r="FQ182" s="335">
        <f t="shared" si="276"/>
        <v>1.11562424125551E-2</v>
      </c>
      <c r="FR182" s="335">
        <f t="shared" si="277"/>
        <v>1.09265188788693E-2</v>
      </c>
      <c r="FS182" s="335">
        <f t="shared" si="278"/>
        <v>1.0861054896046199E-2</v>
      </c>
      <c r="FT182" s="335">
        <f t="shared" si="279"/>
        <v>1.08293882777488E-2</v>
      </c>
      <c r="FU182" s="335">
        <f t="shared" si="280"/>
        <v>1.06888930906526E-2</v>
      </c>
      <c r="FV182" s="335">
        <f t="shared" si="281"/>
        <v>1.05674353285179E-2</v>
      </c>
      <c r="FW182" s="335">
        <f t="shared" si="282"/>
        <v>1.05601708467511E-2</v>
      </c>
      <c r="FX182" s="335">
        <f t="shared" si="283"/>
        <v>9.6257106650809981E-3</v>
      </c>
    </row>
    <row r="183" spans="1:180" x14ac:dyDescent="0.2">
      <c r="A183" s="305" t="str">
        <f>_xlfn.CONCAT(IF(LEFT(TRIM(A182),1)="*", "*R", "R"), 1+RIGHT(TRIM(A182),1))</f>
        <v>R5</v>
      </c>
      <c r="B183" s="305" t="str">
        <f t="shared" si="325"/>
        <v>TLLSHE8511</v>
      </c>
      <c r="C183" s="305" t="str">
        <f t="shared" si="326"/>
        <v>TL.E85X.LS.HE85.2011</v>
      </c>
      <c r="D183" s="301" t="str">
        <f t="shared" si="327"/>
        <v>bn-vmt, bn-vmt/a</v>
      </c>
      <c r="E183" s="301" t="str">
        <f t="shared" si="328"/>
        <v>TLE85X</v>
      </c>
      <c r="F183" s="301" t="str">
        <f t="shared" si="329"/>
        <v>TL</v>
      </c>
      <c r="G183" s="315" t="s">
        <v>822</v>
      </c>
      <c r="H183" s="315" t="s">
        <v>817</v>
      </c>
      <c r="I183" s="315">
        <v>1</v>
      </c>
      <c r="J183" s="315" t="str">
        <f t="shared" si="284"/>
        <v>Large SUV-E85</v>
      </c>
      <c r="K183" s="335">
        <f>$I183*IF($G183="Pickup", SUMIFS(NewEmisData!E:E, NewEmisData!$A:$A, "Pickup", NewEmisData!$B:$B, $A183, NewEmisData!$C:$C, $H183, NewEmisData!$D:$D, K$2), SUMIFS(NewEmisData!E:E, NewEmisData!$A:$A, "LDV", NewEmisData!$B:$B, $A183, NewEmisData!$C:$C, $H183, NewEmisData!$D:$D, K$2))</f>
        <v>427.22035607805998</v>
      </c>
      <c r="L183" s="335">
        <f>$I183*IF($G183="Pickup", SUMIFS(NewEmisData!F:F, NewEmisData!$A:$A, "Pickup", NewEmisData!$B:$B, $A183, NewEmisData!$C:$C, $H183, NewEmisData!$D:$D, L$2), SUMIFS(NewEmisData!F:F, NewEmisData!$A:$A, "LDV", NewEmisData!$B:$B, $A183, NewEmisData!$C:$C, $H183, NewEmisData!$D:$D, L$2))</f>
        <v>410.99295031887198</v>
      </c>
      <c r="M183" s="335">
        <f>$I183*IF($G183="Pickup", SUMIFS(NewEmisData!G:G, NewEmisData!$A:$A, "Pickup", NewEmisData!$B:$B, $A183, NewEmisData!$C:$C, $H183, NewEmisData!$D:$D, M$2), SUMIFS(NewEmisData!G:G, NewEmisData!$A:$A, "LDV", NewEmisData!$B:$B, $A183, NewEmisData!$C:$C, $H183, NewEmisData!$D:$D, M$2))</f>
        <v>286.65796119002903</v>
      </c>
      <c r="N183" s="335">
        <f>$I183*IF($G183="Pickup", SUMIFS(NewEmisData!H:H, NewEmisData!$A:$A, "Pickup", NewEmisData!$B:$B, $A183, NewEmisData!$C:$C, $H183, NewEmisData!$D:$D, N$2), SUMIFS(NewEmisData!H:H, NewEmisData!$A:$A, "LDV", NewEmisData!$B:$B, $A183, NewEmisData!$C:$C, $H183, NewEmisData!$D:$D, N$2))</f>
        <v>251.42291340526501</v>
      </c>
      <c r="O183" s="335">
        <f>$I183*IF($G183="Pickup", SUMIFS(NewEmisData!I:I, NewEmisData!$A:$A, "Pickup", NewEmisData!$B:$B, $A183, NewEmisData!$C:$C, $H183, NewEmisData!$D:$D, O$2), SUMIFS(NewEmisData!I:I, NewEmisData!$A:$A, "LDV", NewEmisData!$B:$B, $A183, NewEmisData!$C:$C, $H183, NewEmisData!$D:$D, O$2))</f>
        <v>237.879150946539</v>
      </c>
      <c r="P183" s="335">
        <f>$I183*IF($G183="Pickup", SUMIFS(NewEmisData!J:J, NewEmisData!$A:$A, "Pickup", NewEmisData!$B:$B, $A183, NewEmisData!$C:$C, $H183, NewEmisData!$D:$D, P$2), SUMIFS(NewEmisData!J:J, NewEmisData!$A:$A, "LDV", NewEmisData!$B:$B, $A183, NewEmisData!$C:$C, $H183, NewEmisData!$D:$D, P$2))</f>
        <v>231.785973261176</v>
      </c>
      <c r="Q183" s="335">
        <f>$I183*IF($G183="Pickup", SUMIFS(NewEmisData!K:K, NewEmisData!$A:$A, "Pickup", NewEmisData!$B:$B, $A183, NewEmisData!$C:$C, $H183, NewEmisData!$D:$D, Q$2), SUMIFS(NewEmisData!K:K, NewEmisData!$A:$A, "LDV", NewEmisData!$B:$B, $A183, NewEmisData!$C:$C, $H183, NewEmisData!$D:$D, Q$2))</f>
        <v>226.95489929379499</v>
      </c>
      <c r="R183" s="335">
        <f>$I183*IF($G183="Pickup", SUMIFS(NewEmisData!L:L, NewEmisData!$A:$A, "Pickup", NewEmisData!$B:$B, $A183, NewEmisData!$C:$C, $H183, NewEmisData!$D:$D, R$2), SUMIFS(NewEmisData!L:L, NewEmisData!$A:$A, "LDV", NewEmisData!$B:$B, $A183, NewEmisData!$C:$C, $H183, NewEmisData!$D:$D, R$2))</f>
        <v>225.270240547784</v>
      </c>
      <c r="S183" s="335">
        <f>$I183*IF($G183="Pickup", SUMIFS(NewEmisData!M:M, NewEmisData!$A:$A, "Pickup", NewEmisData!$B:$B, $A183, NewEmisData!$C:$C, $H183, NewEmisData!$D:$D, S$2), SUMIFS(NewEmisData!M:M, NewEmisData!$A:$A, "LDV", NewEmisData!$B:$B, $A183, NewEmisData!$C:$C, $H183, NewEmisData!$D:$D, S$2))</f>
        <v>225.537595537371</v>
      </c>
      <c r="T183" s="335">
        <v>0.26615030329306139</v>
      </c>
      <c r="U183" s="335">
        <f>$I183*IF($G183="Pickup", SUMIFS(NewEmisData!E:E, NewEmisData!$A:$A, "Pickup", NewEmisData!$B:$B, $A183, NewEmisData!$C:$C, $H183, NewEmisData!$D:$D, U$2), SUMIFS(NewEmisData!E:E, NewEmisData!$A:$A, "LDV", NewEmisData!$B:$B, $A183, NewEmisData!$C:$C, $H183, NewEmisData!$D:$D, U$2))</f>
        <v>5.43221938231905E-2</v>
      </c>
      <c r="V183" s="335">
        <f>$I183*IF($G183="Pickup", SUMIFS(NewEmisData!F:F, NewEmisData!$A:$A, "Pickup", NewEmisData!$B:$B, $A183, NewEmisData!$C:$C, $H183, NewEmisData!$D:$D, V$2), SUMIFS(NewEmisData!F:F, NewEmisData!$A:$A, "LDV", NewEmisData!$B:$B, $A183, NewEmisData!$C:$C, $H183, NewEmisData!$D:$D, V$2))</f>
        <v>4.5813368539693498E-2</v>
      </c>
      <c r="W183" s="335">
        <f>$I183*IF($G183="Pickup", SUMIFS(NewEmisData!G:G, NewEmisData!$A:$A, "Pickup", NewEmisData!$B:$B, $A183, NewEmisData!$C:$C, $H183, NewEmisData!$D:$D, W$2), SUMIFS(NewEmisData!G:G, NewEmisData!$A:$A, "LDV", NewEmisData!$B:$B, $A183, NewEmisData!$C:$C, $H183, NewEmisData!$D:$D, W$2))</f>
        <v>4.3138992375732398E-2</v>
      </c>
      <c r="X183" s="335">
        <f>$I183*IF($G183="Pickup", SUMIFS(NewEmisData!H:H, NewEmisData!$A:$A, "Pickup", NewEmisData!$B:$B, $A183, NewEmisData!$C:$C, $H183, NewEmisData!$D:$D, X$2), SUMIFS(NewEmisData!H:H, NewEmisData!$A:$A, "LDV", NewEmisData!$B:$B, $A183, NewEmisData!$C:$C, $H183, NewEmisData!$D:$D, X$2))</f>
        <v>4.22702301498529E-2</v>
      </c>
      <c r="Y183" s="335">
        <f>$I183*IF($G183="Pickup", SUMIFS(NewEmisData!I:I, NewEmisData!$A:$A, "Pickup", NewEmisData!$B:$B, $A183, NewEmisData!$C:$C, $H183, NewEmisData!$D:$D, Y$2), SUMIFS(NewEmisData!I:I, NewEmisData!$A:$A, "LDV", NewEmisData!$B:$B, $A183, NewEmisData!$C:$C, $H183, NewEmisData!$D:$D, Y$2))</f>
        <v>4.7266554092845102E-2</v>
      </c>
      <c r="Z183" s="335">
        <f>$I183*IF($G183="Pickup", SUMIFS(NewEmisData!J:J, NewEmisData!$A:$A, "Pickup", NewEmisData!$B:$B, $A183, NewEmisData!$C:$C, $H183, NewEmisData!$D:$D, Z$2), SUMIFS(NewEmisData!J:J, NewEmisData!$A:$A, "LDV", NewEmisData!$B:$B, $A183, NewEmisData!$C:$C, $H183, NewEmisData!$D:$D, Z$2))</f>
        <v>4.92796412957313E-2</v>
      </c>
      <c r="AA183" s="335">
        <f>$I183*IF($G183="Pickup", SUMIFS(NewEmisData!K:K, NewEmisData!$A:$A, "Pickup", NewEmisData!$B:$B, $A183, NewEmisData!$C:$C, $H183, NewEmisData!$D:$D, AA$2), SUMIFS(NewEmisData!K:K, NewEmisData!$A:$A, "LDV", NewEmisData!$B:$B, $A183, NewEmisData!$C:$C, $H183, NewEmisData!$D:$D, AA$2))</f>
        <v>4.83132390691993E-2</v>
      </c>
      <c r="AB183" s="335">
        <f>$I183*IF($G183="Pickup", SUMIFS(NewEmisData!L:L, NewEmisData!$A:$A, "Pickup", NewEmisData!$B:$B, $A183, NewEmisData!$C:$C, $H183, NewEmisData!$D:$D, AB$2), SUMIFS(NewEmisData!L:L, NewEmisData!$A:$A, "LDV", NewEmisData!$B:$B, $A183, NewEmisData!$C:$C, $H183, NewEmisData!$D:$D, AB$2))</f>
        <v>4.7598470704443001E-2</v>
      </c>
      <c r="AC183" s="335">
        <f>$I183*IF($G183="Pickup", SUMIFS(NewEmisData!M:M, NewEmisData!$A:$A, "Pickup", NewEmisData!$B:$B, $A183, NewEmisData!$C:$C, $H183, NewEmisData!$D:$D, AC$2), SUMIFS(NewEmisData!M:M, NewEmisData!$A:$A, "LDV", NewEmisData!$B:$B, $A183, NewEmisData!$C:$C, $H183, NewEmisData!$D:$D, AC$2))</f>
        <v>4.8291189756298203E-2</v>
      </c>
      <c r="AD183" s="335">
        <v>5.9143404970885341E-2</v>
      </c>
      <c r="AE183" s="335">
        <f>$I183*IF($G183="Pickup", SUMIFS(NewEmisData!E:E, NewEmisData!$A:$A, "Pickup", NewEmisData!$B:$B, $A183, NewEmisData!$C:$C, $H183, NewEmisData!$D:$D, AE$2), SUMIFS(NewEmisData!E:E, NewEmisData!$A:$A, "LDV", NewEmisData!$B:$B, $A183, NewEmisData!$C:$C, $H183, NewEmisData!$D:$D, AE$2))</f>
        <v>4.5233219210783302E-3</v>
      </c>
      <c r="AF183" s="335">
        <f>$I183*IF($G183="Pickup", SUMIFS(NewEmisData!F:F, NewEmisData!$A:$A, "Pickup", NewEmisData!$B:$B, $A183, NewEmisData!$C:$C, $H183, NewEmisData!$D:$D, AF$2), SUMIFS(NewEmisData!F:F, NewEmisData!$A:$A, "LDV", NewEmisData!$B:$B, $A183, NewEmisData!$C:$C, $H183, NewEmisData!$D:$D, AF$2))</f>
        <v>4.35150523268109E-3</v>
      </c>
      <c r="AG183" s="335">
        <f>$I183*IF($G183="Pickup", SUMIFS(NewEmisData!G:G, NewEmisData!$A:$A, "Pickup", NewEmisData!$B:$B, $A183, NewEmisData!$C:$C, $H183, NewEmisData!$D:$D, AG$2), SUMIFS(NewEmisData!G:G, NewEmisData!$A:$A, "LDV", NewEmisData!$B:$B, $A183, NewEmisData!$C:$C, $H183, NewEmisData!$D:$D, AG$2))</f>
        <v>2.2073239302791599E-3</v>
      </c>
      <c r="AH183" s="335">
        <f>$I183*IF($G183="Pickup", SUMIFS(NewEmisData!H:H, NewEmisData!$A:$A, "Pickup", NewEmisData!$B:$B, $A183, NewEmisData!$C:$C, $H183, NewEmisData!$D:$D, AH$2), SUMIFS(NewEmisData!H:H, NewEmisData!$A:$A, "LDV", NewEmisData!$B:$B, $A183, NewEmisData!$C:$C, $H183, NewEmisData!$D:$D, AH$2))</f>
        <v>1.93600769277144E-3</v>
      </c>
      <c r="AI183" s="335">
        <f>$I183*IF($G183="Pickup", SUMIFS(NewEmisData!I:I, NewEmisData!$A:$A, "Pickup", NewEmisData!$B:$B, $A183, NewEmisData!$C:$C, $H183, NewEmisData!$D:$D, AI$2), SUMIFS(NewEmisData!I:I, NewEmisData!$A:$A, "LDV", NewEmisData!$B:$B, $A183, NewEmisData!$C:$C, $H183, NewEmisData!$D:$D, AI$2))</f>
        <v>1.83171782200173E-3</v>
      </c>
      <c r="AJ183" s="335">
        <f>$I183*IF($G183="Pickup", SUMIFS(NewEmisData!J:J, NewEmisData!$A:$A, "Pickup", NewEmisData!$B:$B, $A183, NewEmisData!$C:$C, $H183, NewEmisData!$D:$D, AJ$2), SUMIFS(NewEmisData!J:J, NewEmisData!$A:$A, "LDV", NewEmisData!$B:$B, $A183, NewEmisData!$C:$C, $H183, NewEmisData!$D:$D, AJ$2))</f>
        <v>1.7848006969164801E-3</v>
      </c>
      <c r="AK183" s="335">
        <f>$I183*IF($G183="Pickup", SUMIFS(NewEmisData!K:K, NewEmisData!$A:$A, "Pickup", NewEmisData!$B:$B, $A183, NewEmisData!$C:$C, $H183, NewEmisData!$D:$D, AK$2), SUMIFS(NewEmisData!K:K, NewEmisData!$A:$A, "LDV", NewEmisData!$B:$B, $A183, NewEmisData!$C:$C, $H183, NewEmisData!$D:$D, AK$2))</f>
        <v>1.74760082534328E-3</v>
      </c>
      <c r="AL183" s="335">
        <f>$I183*IF($G183="Pickup", SUMIFS(NewEmisData!L:L, NewEmisData!$A:$A, "Pickup", NewEmisData!$B:$B, $A183, NewEmisData!$C:$C, $H183, NewEmisData!$D:$D, AL$2), SUMIFS(NewEmisData!L:L, NewEmisData!$A:$A, "LDV", NewEmisData!$B:$B, $A183, NewEmisData!$C:$C, $H183, NewEmisData!$D:$D, AL$2))</f>
        <v>1.73462764249673E-3</v>
      </c>
      <c r="AM183" s="335">
        <f>$I183*IF($G183="Pickup", SUMIFS(NewEmisData!M:M, NewEmisData!$A:$A, "Pickup", NewEmisData!$B:$B, $A183, NewEmisData!$C:$C, $H183, NewEmisData!$D:$D, AM$2), SUMIFS(NewEmisData!M:M, NewEmisData!$A:$A, "LDV", NewEmisData!$B:$B, $A183, NewEmisData!$C:$C, $H183, NewEmisData!$D:$D, AM$2))</f>
        <v>1.7366872463193499E-3</v>
      </c>
      <c r="AN183" s="335">
        <v>2.5617670759243757E-3</v>
      </c>
      <c r="AO183" s="335">
        <f>$I183*IF($G183="Pickup", SUMIFS(NewEmisData!E:E, NewEmisData!$A:$A, "Pickup", NewEmisData!$B:$B, $A183, NewEmisData!$C:$C, $H183, NewEmisData!$D:$D, AO$2), SUMIFS(NewEmisData!E:E, NewEmisData!$A:$A, "LDV", NewEmisData!$B:$B, $A183, NewEmisData!$C:$C, $H183, NewEmisData!$D:$D, AO$2))</f>
        <v>6.5525486311907397E-2</v>
      </c>
      <c r="AP183" s="335">
        <f>$I183*IF($G183="Pickup", SUMIFS(NewEmisData!F:F, NewEmisData!$A:$A, "Pickup", NewEmisData!$B:$B, $A183, NewEmisData!$C:$C, $H183, NewEmisData!$D:$D, AP$2), SUMIFS(NewEmisData!F:F, NewEmisData!$A:$A, "LDV", NewEmisData!$B:$B, $A183, NewEmisData!$C:$C, $H183, NewEmisData!$D:$D, AP$2))</f>
        <v>6.5532413100286402E-2</v>
      </c>
      <c r="AQ183" s="335">
        <f>$I183*IF($G183="Pickup", SUMIFS(NewEmisData!G:G, NewEmisData!$A:$A, "Pickup", NewEmisData!$B:$B, $A183, NewEmisData!$C:$C, $H183, NewEmisData!$D:$D, AQ$2), SUMIFS(NewEmisData!G:G, NewEmisData!$A:$A, "LDV", NewEmisData!$B:$B, $A183, NewEmisData!$C:$C, $H183, NewEmisData!$D:$D, AQ$2))</f>
        <v>4.72274911635963E-2</v>
      </c>
      <c r="AR183" s="335">
        <f>$I183*IF($G183="Pickup", SUMIFS(NewEmisData!H:H, NewEmisData!$A:$A, "Pickup", NewEmisData!$B:$B, $A183, NewEmisData!$C:$C, $H183, NewEmisData!$D:$D, AR$2), SUMIFS(NewEmisData!H:H, NewEmisData!$A:$A, "LDV", NewEmisData!$B:$B, $A183, NewEmisData!$C:$C, $H183, NewEmisData!$D:$D, AR$2))</f>
        <v>4.7004553415883499E-2</v>
      </c>
      <c r="AS183" s="335">
        <f>$I183*IF($G183="Pickup", SUMIFS(NewEmisData!I:I, NewEmisData!$A:$A, "Pickup", NewEmisData!$B:$B, $A183, NewEmisData!$C:$C, $H183, NewEmisData!$D:$D, AS$2), SUMIFS(NewEmisData!I:I, NewEmisData!$A:$A, "LDV", NewEmisData!$B:$B, $A183, NewEmisData!$C:$C, $H183, NewEmisData!$D:$D, AS$2))</f>
        <v>4.6951187368693102E-2</v>
      </c>
      <c r="AT183" s="335">
        <f>$I183*IF($G183="Pickup", SUMIFS(NewEmisData!J:J, NewEmisData!$A:$A, "Pickup", NewEmisData!$B:$B, $A183, NewEmisData!$C:$C, $H183, NewEmisData!$D:$D, AT$2), SUMIFS(NewEmisData!J:J, NewEmisData!$A:$A, "LDV", NewEmisData!$B:$B, $A183, NewEmisData!$C:$C, $H183, NewEmisData!$D:$D, AT$2))</f>
        <v>4.69310774047937E-2</v>
      </c>
      <c r="AU183" s="335">
        <f>$I183*IF($G183="Pickup", SUMIFS(NewEmisData!K:K, NewEmisData!$A:$A, "Pickup", NewEmisData!$B:$B, $A183, NewEmisData!$C:$C, $H183, NewEmisData!$D:$D, AU$2), SUMIFS(NewEmisData!K:K, NewEmisData!$A:$A, "LDV", NewEmisData!$B:$B, $A183, NewEmisData!$C:$C, $H183, NewEmisData!$D:$D, AU$2))</f>
        <v>4.6792796731001701E-2</v>
      </c>
      <c r="AV183" s="335">
        <f>$I183*IF($G183="Pickup", SUMIFS(NewEmisData!L:L, NewEmisData!$A:$A, "Pickup", NewEmisData!$B:$B, $A183, NewEmisData!$C:$C, $H183, NewEmisData!$D:$D, AV$2), SUMIFS(NewEmisData!L:L, NewEmisData!$A:$A, "LDV", NewEmisData!$B:$B, $A183, NewEmisData!$C:$C, $H183, NewEmisData!$D:$D, AV$2))</f>
        <v>4.6667520898197902E-2</v>
      </c>
      <c r="AW183" s="335">
        <f>$I183*IF($G183="Pickup", SUMIFS(NewEmisData!M:M, NewEmisData!$A:$A, "Pickup", NewEmisData!$B:$B, $A183, NewEmisData!$C:$C, $H183, NewEmisData!$D:$D, AW$2), SUMIFS(NewEmisData!M:M, NewEmisData!$A:$A, "LDV", NewEmisData!$B:$B, $A183, NewEmisData!$C:$C, $H183, NewEmisData!$D:$D, AW$2))</f>
        <v>4.6662125786885798E-2</v>
      </c>
      <c r="AX183" s="335">
        <v>4.7785374819939178E-2</v>
      </c>
      <c r="AY183" s="335">
        <f>$I183*IF($G183="Pickup", SUMIFS(NewEmisData!E:E, NewEmisData!$A:$A, "Pickup", NewEmisData!$B:$B, $A183, NewEmisData!$C:$C, $H183, NewEmisData!$D:$D, AY$2), SUMIFS(NewEmisData!E:E, NewEmisData!$A:$A, "LDV", NewEmisData!$B:$B, $A183, NewEmisData!$C:$C, $H183, NewEmisData!$D:$D, AY$2))</f>
        <v>1.0010238476339899E-2</v>
      </c>
      <c r="AZ183" s="335">
        <f>$I183*IF($G183="Pickup", SUMIFS(NewEmisData!F:F, NewEmisData!$A:$A, "Pickup", NewEmisData!$B:$B, $A183, NewEmisData!$C:$C, $H183, NewEmisData!$D:$D, AZ$2), SUMIFS(NewEmisData!F:F, NewEmisData!$A:$A, "LDV", NewEmisData!$B:$B, $A183, NewEmisData!$C:$C, $H183, NewEmisData!$D:$D, AZ$2))</f>
        <v>1.00161273530144E-2</v>
      </c>
      <c r="BA183" s="335">
        <f>$I183*IF($G183="Pickup", SUMIFS(NewEmisData!G:G, NewEmisData!$A:$A, "Pickup", NewEmisData!$B:$B, $A183, NewEmisData!$C:$C, $H183, NewEmisData!$D:$D, BA$2), SUMIFS(NewEmisData!G:G, NewEmisData!$A:$A, "LDV", NewEmisData!$B:$B, $A183, NewEmisData!$C:$C, $H183, NewEmisData!$D:$D, BA$2))</f>
        <v>7.3231092956545603E-3</v>
      </c>
      <c r="BB183" s="335">
        <f>$I183*IF($G183="Pickup", SUMIFS(NewEmisData!H:H, NewEmisData!$A:$A, "Pickup", NewEmisData!$B:$B, $A183, NewEmisData!$C:$C, $H183, NewEmisData!$D:$D, BB$2), SUMIFS(NewEmisData!H:H, NewEmisData!$A:$A, "LDV", NewEmisData!$B:$B, $A183, NewEmisData!$C:$C, $H183, NewEmisData!$D:$D, BB$2))</f>
        <v>7.1259171686559502E-3</v>
      </c>
      <c r="BC183" s="335">
        <f>$I183*IF($G183="Pickup", SUMIFS(NewEmisData!I:I, NewEmisData!$A:$A, "Pickup", NewEmisData!$B:$B, $A183, NewEmisData!$C:$C, $H183, NewEmisData!$D:$D, BC$2), SUMIFS(NewEmisData!I:I, NewEmisData!$A:$A, "LDV", NewEmisData!$B:$B, $A183, NewEmisData!$C:$C, $H183, NewEmisData!$D:$D, BC$2))</f>
        <v>7.0786866585371699E-3</v>
      </c>
      <c r="BD183" s="335">
        <f>$I183*IF($G183="Pickup", SUMIFS(NewEmisData!J:J, NewEmisData!$A:$A, "Pickup", NewEmisData!$B:$B, $A183, NewEmisData!$C:$C, $H183, NewEmisData!$D:$D, BD$2), SUMIFS(NewEmisData!J:J, NewEmisData!$A:$A, "LDV", NewEmisData!$B:$B, $A183, NewEmisData!$C:$C, $H183, NewEmisData!$D:$D, BD$2))</f>
        <v>7.0609240367398201E-3</v>
      </c>
      <c r="BE183" s="335">
        <f>$I183*IF($G183="Pickup", SUMIFS(NewEmisData!K:K, NewEmisData!$A:$A, "Pickup", NewEmisData!$B:$B, $A183, NewEmisData!$C:$C, $H183, NewEmisData!$D:$D, BE$2), SUMIFS(NewEmisData!K:K, NewEmisData!$A:$A, "LDV", NewEmisData!$B:$B, $A183, NewEmisData!$C:$C, $H183, NewEmisData!$D:$D, BE$2))</f>
        <v>6.9386110678336301E-3</v>
      </c>
      <c r="BF183" s="335">
        <f>$I183*IF($G183="Pickup", SUMIFS(NewEmisData!L:L, NewEmisData!$A:$A, "Pickup", NewEmisData!$B:$B, $A183, NewEmisData!$C:$C, $H183, NewEmisData!$D:$D, BF$2), SUMIFS(NewEmisData!L:L, NewEmisData!$A:$A, "LDV", NewEmisData!$B:$B, $A183, NewEmisData!$C:$C, $H183, NewEmisData!$D:$D, BF$2))</f>
        <v>6.8278327244941798E-3</v>
      </c>
      <c r="BG183" s="335">
        <f>$I183*IF($G183="Pickup", SUMIFS(NewEmisData!M:M, NewEmisData!$A:$A, "Pickup", NewEmisData!$B:$B, $A183, NewEmisData!$C:$C, $H183, NewEmisData!$D:$D, BG$2), SUMIFS(NewEmisData!M:M, NewEmisData!$A:$A, "LDV", NewEmisData!$B:$B, $A183, NewEmisData!$C:$C, $H183, NewEmisData!$D:$D, BG$2))</f>
        <v>6.8230359525153703E-3</v>
      </c>
      <c r="BH183" s="335">
        <v>9.6257106650809981E-3</v>
      </c>
      <c r="BI183" s="335">
        <f>$I183*IF($G183="Pickup", SUMIFS(NewEmisData!E:E, NewEmisData!$A:$A, "Pickup", NewEmisData!$B:$B, $A183, NewEmisData!$C:$C, $H183, NewEmisData!$D:$D, BI$2), SUMIFS(NewEmisData!E:E, NewEmisData!$A:$A, "LDV", NewEmisData!$B:$B, $A183, NewEmisData!$C:$C, $H183, NewEmisData!$D:$D, BI$2))</f>
        <v>1.48251124534534</v>
      </c>
      <c r="BJ183" s="335">
        <f>$I183*IF($G183="Pickup", SUMIFS(NewEmisData!F:F, NewEmisData!$A:$A, "Pickup", NewEmisData!$B:$B, $A183, NewEmisData!$C:$C, $H183, NewEmisData!$D:$D, BJ$2), SUMIFS(NewEmisData!F:F, NewEmisData!$A:$A, "LDV", NewEmisData!$B:$B, $A183, NewEmisData!$C:$C, $H183, NewEmisData!$D:$D, BJ$2))</f>
        <v>1.22808663434379</v>
      </c>
      <c r="BK183" s="335">
        <f>$I183*IF($G183="Pickup", SUMIFS(NewEmisData!G:G, NewEmisData!$A:$A, "Pickup", NewEmisData!$B:$B, $A183, NewEmisData!$C:$C, $H183, NewEmisData!$D:$D, BK$2), SUMIFS(NewEmisData!G:G, NewEmisData!$A:$A, "LDV", NewEmisData!$B:$B, $A183, NewEmisData!$C:$C, $H183, NewEmisData!$D:$D, BK$2))</f>
        <v>0.91807354200382896</v>
      </c>
      <c r="BL183" s="335">
        <f>$I183*IF($G183="Pickup", SUMIFS(NewEmisData!H:H, NewEmisData!$A:$A, "Pickup", NewEmisData!$B:$B, $A183, NewEmisData!$C:$C, $H183, NewEmisData!$D:$D, BL$2), SUMIFS(NewEmisData!H:H, NewEmisData!$A:$A, "LDV", NewEmisData!$B:$B, $A183, NewEmisData!$C:$C, $H183, NewEmisData!$D:$D, BL$2))</f>
        <v>0.98238297821727305</v>
      </c>
      <c r="BM183" s="335">
        <f>$I183*IF($G183="Pickup", SUMIFS(NewEmisData!I:I, NewEmisData!$A:$A, "Pickup", NewEmisData!$B:$B, $A183, NewEmisData!$C:$C, $H183, NewEmisData!$D:$D, BM$2), SUMIFS(NewEmisData!I:I, NewEmisData!$A:$A, "LDV", NewEmisData!$B:$B, $A183, NewEmisData!$C:$C, $H183, NewEmisData!$D:$D, BM$2))</f>
        <v>1.0725932306113299</v>
      </c>
      <c r="BN183" s="335">
        <f>$I183*IF($G183="Pickup", SUMIFS(NewEmisData!J:J, NewEmisData!$A:$A, "Pickup", NewEmisData!$B:$B, $A183, NewEmisData!$C:$C, $H183, NewEmisData!$D:$D, BN$2), SUMIFS(NewEmisData!J:J, NewEmisData!$A:$A, "LDV", NewEmisData!$B:$B, $A183, NewEmisData!$C:$C, $H183, NewEmisData!$D:$D, BN$2))</f>
        <v>1.1199441114408999</v>
      </c>
      <c r="BO183" s="335">
        <f>$I183*IF($G183="Pickup", SUMIFS(NewEmisData!K:K, NewEmisData!$A:$A, "Pickup", NewEmisData!$B:$B, $A183, NewEmisData!$C:$C, $H183, NewEmisData!$D:$D, BO$2), SUMIFS(NewEmisData!K:K, NewEmisData!$A:$A, "LDV", NewEmisData!$B:$B, $A183, NewEmisData!$C:$C, $H183, NewEmisData!$D:$D, BO$2))</f>
        <v>1.10453796202271</v>
      </c>
      <c r="BP183" s="335">
        <f>$I183*IF($G183="Pickup", SUMIFS(NewEmisData!L:L, NewEmisData!$A:$A, "Pickup", NewEmisData!$B:$B, $A183, NewEmisData!$C:$C, $H183, NewEmisData!$D:$D, BP$2), SUMIFS(NewEmisData!L:L, NewEmisData!$A:$A, "LDV", NewEmisData!$B:$B, $A183, NewEmisData!$C:$C, $H183, NewEmisData!$D:$D, BP$2))</f>
        <v>1.0907612634210799</v>
      </c>
      <c r="BQ183" s="335">
        <f>$I183*IF($G183="Pickup", SUMIFS(NewEmisData!M:M, NewEmisData!$A:$A, "Pickup", NewEmisData!$B:$B, $A183, NewEmisData!$C:$C, $H183, NewEmisData!$D:$D, BQ$2), SUMIFS(NewEmisData!M:M, NewEmisData!$A:$A, "LDV", NewEmisData!$B:$B, $A183, NewEmisData!$C:$C, $H183, NewEmisData!$D:$D, BQ$2))</f>
        <v>1.1043108576684499</v>
      </c>
      <c r="BR183" s="335">
        <v>1.4092345254837961</v>
      </c>
      <c r="BS183" s="335">
        <f>$I183*IF($G183="Pickup", SUMIFS(NewEmisData!E:E, NewEmisData!$A:$A, "Pickup", NewEmisData!$B:$B, $A183, NewEmisData!$C:$C, $H183, NewEmisData!$D:$D, BS$2), SUMIFS(NewEmisData!E:E, NewEmisData!$A:$A, "LDV", NewEmisData!$B:$B, $A183, NewEmisData!$C:$C, $H183, NewEmisData!$D:$D, BS$2))</f>
        <v>0.16321186757077699</v>
      </c>
      <c r="BT183" s="335">
        <f>$I183*IF($G183="Pickup", SUMIFS(NewEmisData!F:F, NewEmisData!$A:$A, "Pickup", NewEmisData!$B:$B, $A183, NewEmisData!$C:$C, $H183, NewEmisData!$D:$D, BT$2), SUMIFS(NewEmisData!F:F, NewEmisData!$A:$A, "LDV", NewEmisData!$B:$B, $A183, NewEmisData!$C:$C, $H183, NewEmisData!$D:$D, BT$2))</f>
        <v>0.154397875969284</v>
      </c>
      <c r="BU183" s="335">
        <f>$I183*IF($G183="Pickup", SUMIFS(NewEmisData!G:G, NewEmisData!$A:$A, "Pickup", NewEmisData!$B:$B, $A183, NewEmisData!$C:$C, $H183, NewEmisData!$D:$D, BU$2), SUMIFS(NewEmisData!G:G, NewEmisData!$A:$A, "LDV", NewEmisData!$B:$B, $A183, NewEmisData!$C:$C, $H183, NewEmisData!$D:$D, BU$2))</f>
        <v>0.10925895770364299</v>
      </c>
      <c r="BV183" s="335">
        <f>$I183*IF($G183="Pickup", SUMIFS(NewEmisData!H:H, NewEmisData!$A:$A, "Pickup", NewEmisData!$B:$B, $A183, NewEmisData!$C:$C, $H183, NewEmisData!$D:$D, BV$2), SUMIFS(NewEmisData!H:H, NewEmisData!$A:$A, "LDV", NewEmisData!$B:$B, $A183, NewEmisData!$C:$C, $H183, NewEmisData!$D:$D, BV$2))</f>
        <v>0.10320250472907801</v>
      </c>
      <c r="BW183" s="335">
        <f>$I183*IF($G183="Pickup", SUMIFS(NewEmisData!I:I, NewEmisData!$A:$A, "Pickup", NewEmisData!$B:$B, $A183, NewEmisData!$C:$C, $H183, NewEmisData!$D:$D, BW$2), SUMIFS(NewEmisData!I:I, NewEmisData!$A:$A, "LDV", NewEmisData!$B:$B, $A183, NewEmisData!$C:$C, $H183, NewEmisData!$D:$D, BW$2))</f>
        <v>0.120586776372786</v>
      </c>
      <c r="BX183" s="335">
        <f>$I183*IF($G183="Pickup", SUMIFS(NewEmisData!J:J, NewEmisData!$A:$A, "Pickup", NewEmisData!$B:$B, $A183, NewEmisData!$C:$C, $H183, NewEmisData!$D:$D, BX$2), SUMIFS(NewEmisData!J:J, NewEmisData!$A:$A, "LDV", NewEmisData!$B:$B, $A183, NewEmisData!$C:$C, $H183, NewEmisData!$D:$D, BX$2))</f>
        <v>0.14263504906803201</v>
      </c>
      <c r="BY183" s="335">
        <f>$I183*IF($G183="Pickup", SUMIFS(NewEmisData!K:K, NewEmisData!$A:$A, "Pickup", NewEmisData!$B:$B, $A183, NewEmisData!$C:$C, $H183, NewEmisData!$D:$D, BY$2), SUMIFS(NewEmisData!K:K, NewEmisData!$A:$A, "LDV", NewEmisData!$B:$B, $A183, NewEmisData!$C:$C, $H183, NewEmisData!$D:$D, BY$2))</f>
        <v>0.15896719271608001</v>
      </c>
      <c r="BZ183" s="335">
        <f>$I183*IF($G183="Pickup", SUMIFS(NewEmisData!L:L, NewEmisData!$A:$A, "Pickup", NewEmisData!$B:$B, $A183, NewEmisData!$C:$C, $H183, NewEmisData!$D:$D, BZ$2), SUMIFS(NewEmisData!L:L, NewEmisData!$A:$A, "LDV", NewEmisData!$B:$B, $A183, NewEmisData!$C:$C, $H183, NewEmisData!$D:$D, BZ$2))</f>
        <v>0.16492550955944399</v>
      </c>
      <c r="CA183" s="335">
        <f>$I183*IF($G183="Pickup", SUMIFS(NewEmisData!M:M, NewEmisData!$A:$A, "Pickup", NewEmisData!$B:$B, $A183, NewEmisData!$C:$C, $H183, NewEmisData!$D:$D, CA$2), SUMIFS(NewEmisData!M:M, NewEmisData!$A:$A, "LDV", NewEmisData!$B:$B, $A183, NewEmisData!$C:$C, $H183, NewEmisData!$D:$D, CA$2))</f>
        <v>0.17726949696552699</v>
      </c>
      <c r="CB183" s="335">
        <v>6.0597963453520649E-2</v>
      </c>
      <c r="CC183" s="335">
        <f>$I183*IF($G183="Pickup", SUMIFS(NewEmisData!E:E, NewEmisData!$A:$A, "Pickup", NewEmisData!$B:$B, $A183, NewEmisData!$C:$C, $H183, NewEmisData!$D:$D, CC$2), SUMIFS(NewEmisData!E:E, NewEmisData!$A:$A, "LDV", NewEmisData!$B:$B, $A183, NewEmisData!$C:$C, $H183, NewEmisData!$D:$D, CC$2))</f>
        <v>1.8729600919409201E-2</v>
      </c>
      <c r="CD183" s="335">
        <f>$I183*IF($G183="Pickup", SUMIFS(NewEmisData!F:F, NewEmisData!$A:$A, "Pickup", NewEmisData!$B:$B, $A183, NewEmisData!$C:$C, $H183, NewEmisData!$D:$D, CD$2), SUMIFS(NewEmisData!F:F, NewEmisData!$A:$A, "LDV", NewEmisData!$B:$B, $A183, NewEmisData!$C:$C, $H183, NewEmisData!$D:$D, CD$2))</f>
        <v>1.87295992113196E-2</v>
      </c>
      <c r="CE183" s="335">
        <f>$I183*IF($G183="Pickup", SUMIFS(NewEmisData!G:G, NewEmisData!$A:$A, "Pickup", NewEmisData!$B:$B, $A183, NewEmisData!$C:$C, $H183, NewEmisData!$D:$D, CE$2), SUMIFS(NewEmisData!G:G, NewEmisData!$A:$A, "LDV", NewEmisData!$B:$B, $A183, NewEmisData!$C:$C, $H183, NewEmisData!$D:$D, CE$2))</f>
        <v>1.7896401271485798E-2</v>
      </c>
      <c r="CF183" s="335">
        <f>$I183*IF($G183="Pickup", SUMIFS(NewEmisData!H:H, NewEmisData!$A:$A, "Pickup", NewEmisData!$B:$B, $A183, NewEmisData!$C:$C, $H183, NewEmisData!$D:$D, CF$2), SUMIFS(NewEmisData!H:H, NewEmisData!$A:$A, "LDV", NewEmisData!$B:$B, $A183, NewEmisData!$C:$C, $H183, NewEmisData!$D:$D, CF$2))</f>
        <v>1.8442422202507001E-2</v>
      </c>
      <c r="CG183" s="335">
        <f>$I183*IF($G183="Pickup", SUMIFS(NewEmisData!I:I, NewEmisData!$A:$A, "Pickup", NewEmisData!$B:$B, $A183, NewEmisData!$C:$C, $H183, NewEmisData!$D:$D, CG$2), SUMIFS(NewEmisData!I:I, NewEmisData!$A:$A, "LDV", NewEmisData!$B:$B, $A183, NewEmisData!$C:$C, $H183, NewEmisData!$D:$D, CG$2))</f>
        <v>2.00045303285145E-2</v>
      </c>
      <c r="CH183" s="335">
        <f>$I183*IF($G183="Pickup", SUMIFS(NewEmisData!J:J, NewEmisData!$A:$A, "Pickup", NewEmisData!$B:$B, $A183, NewEmisData!$C:$C, $H183, NewEmisData!$D:$D, CH$2), SUMIFS(NewEmisData!J:J, NewEmisData!$A:$A, "LDV", NewEmisData!$B:$B, $A183, NewEmisData!$C:$C, $H183, NewEmisData!$D:$D, CH$2))</f>
        <v>2.0893189392550599E-2</v>
      </c>
      <c r="CI183" s="335">
        <f>$I183*IF($G183="Pickup", SUMIFS(NewEmisData!K:K, NewEmisData!$A:$A, "Pickup", NewEmisData!$B:$B, $A183, NewEmisData!$C:$C, $H183, NewEmisData!$D:$D, CI$2), SUMIFS(NewEmisData!K:K, NewEmisData!$A:$A, "LDV", NewEmisData!$B:$B, $A183, NewEmisData!$C:$C, $H183, NewEmisData!$D:$D, CI$2))</f>
        <v>2.1181769136144502E-2</v>
      </c>
      <c r="CJ183" s="335">
        <f>$I183*IF($G183="Pickup", SUMIFS(NewEmisData!L:L, NewEmisData!$A:$A, "Pickup", NewEmisData!$B:$B, $A183, NewEmisData!$C:$C, $H183, NewEmisData!$D:$D, CJ$2), SUMIFS(NewEmisData!L:L, NewEmisData!$A:$A, "LDV", NewEmisData!$B:$B, $A183, NewEmisData!$C:$C, $H183, NewEmisData!$D:$D, CJ$2))</f>
        <v>2.1238997688836601E-2</v>
      </c>
      <c r="CK183" s="335">
        <f>$I183*IF($G183="Pickup", SUMIFS(NewEmisData!M:M, NewEmisData!$A:$A, "Pickup", NewEmisData!$B:$B, $A183, NewEmisData!$C:$C, $H183, NewEmisData!$D:$D, CK$2), SUMIFS(NewEmisData!M:M, NewEmisData!$A:$A, "LDV", NewEmisData!$B:$B, $A183, NewEmisData!$C:$C, $H183, NewEmisData!$D:$D, CK$2))</f>
        <v>2.1267714859422301E-2</v>
      </c>
      <c r="CL183" s="335">
        <v>2.191731487598363E-2</v>
      </c>
      <c r="CM183" s="335">
        <f>$I183*IF($G183="Pickup", SUMIFS(NewEmisData!E:E, NewEmisData!$A:$A, "Pickup", NewEmisData!$B:$B, $A183, NewEmisData!$C:$C, $H183, NewEmisData!$D:$D, CM$2), SUMIFS(NewEmisData!E:E, NewEmisData!$A:$A, "LDV", NewEmisData!$B:$B, $A183, NewEmisData!$C:$C, $H183, NewEmisData!$D:$D, CM$2))</f>
        <v>7.2287830937431304E-3</v>
      </c>
      <c r="CN183" s="335">
        <f>$I183*IF($G183="Pickup", SUMIFS(NewEmisData!F:F, NewEmisData!$A:$A, "Pickup", NewEmisData!$B:$B, $A183, NewEmisData!$C:$C, $H183, NewEmisData!$D:$D, CN$2), SUMIFS(NewEmisData!F:F, NewEmisData!$A:$A, "LDV", NewEmisData!$B:$B, $A183, NewEmisData!$C:$C, $H183, NewEmisData!$D:$D, CN$2))</f>
        <v>7.4146327299102702E-3</v>
      </c>
      <c r="CO183" s="335">
        <f>$I183*IF($G183="Pickup", SUMIFS(NewEmisData!G:G, NewEmisData!$A:$A, "Pickup", NewEmisData!$B:$B, $A183, NewEmisData!$C:$C, $H183, NewEmisData!$D:$D, CO$2), SUMIFS(NewEmisData!G:G, NewEmisData!$A:$A, "LDV", NewEmisData!$B:$B, $A183, NewEmisData!$C:$C, $H183, NewEmisData!$D:$D, CO$2))</f>
        <v>6.76375506570253E-3</v>
      </c>
      <c r="CP183" s="335">
        <f>$I183*IF($G183="Pickup", SUMIFS(NewEmisData!H:H, NewEmisData!$A:$A, "Pickup", NewEmisData!$B:$B, $A183, NewEmisData!$C:$C, $H183, NewEmisData!$D:$D, CP$2), SUMIFS(NewEmisData!H:H, NewEmisData!$A:$A, "LDV", NewEmisData!$B:$B, $A183, NewEmisData!$C:$C, $H183, NewEmisData!$D:$D, CP$2))</f>
        <v>6.9716691870337104E-3</v>
      </c>
      <c r="CQ183" s="335">
        <f>$I183*IF($G183="Pickup", SUMIFS(NewEmisData!I:I, NewEmisData!$A:$A, "Pickup", NewEmisData!$B:$B, $A183, NewEmisData!$C:$C, $H183, NewEmisData!$D:$D, CQ$2), SUMIFS(NewEmisData!I:I, NewEmisData!$A:$A, "LDV", NewEmisData!$B:$B, $A183, NewEmisData!$C:$C, $H183, NewEmisData!$D:$D, CQ$2))</f>
        <v>7.2825939573400002E-3</v>
      </c>
      <c r="CR183" s="335">
        <f>$I183*IF($G183="Pickup", SUMIFS(NewEmisData!J:J, NewEmisData!$A:$A, "Pickup", NewEmisData!$B:$B, $A183, NewEmisData!$C:$C, $H183, NewEmisData!$D:$D, CR$2), SUMIFS(NewEmisData!J:J, NewEmisData!$A:$A, "LDV", NewEmisData!$B:$B, $A183, NewEmisData!$C:$C, $H183, NewEmisData!$D:$D, CR$2))</f>
        <v>7.5880838814802402E-3</v>
      </c>
      <c r="CS183" s="335">
        <f>$I183*IF($G183="Pickup", SUMIFS(NewEmisData!K:K, NewEmisData!$A:$A, "Pickup", NewEmisData!$B:$B, $A183, NewEmisData!$C:$C, $H183, NewEmisData!$D:$D, CS$2), SUMIFS(NewEmisData!K:K, NewEmisData!$A:$A, "LDV", NewEmisData!$B:$B, $A183, NewEmisData!$C:$C, $H183, NewEmisData!$D:$D, CS$2))</f>
        <v>7.7486002757361496E-3</v>
      </c>
      <c r="CT183" s="335">
        <f>$I183*IF($G183="Pickup", SUMIFS(NewEmisData!L:L, NewEmisData!$A:$A, "Pickup", NewEmisData!$B:$B, $A183, NewEmisData!$C:$C, $H183, NewEmisData!$D:$D, CT$2), SUMIFS(NewEmisData!L:L, NewEmisData!$A:$A, "LDV", NewEmisData!$B:$B, $A183, NewEmisData!$C:$C, $H183, NewEmisData!$D:$D, CT$2))</f>
        <v>7.8025827022679597E-3</v>
      </c>
      <c r="CU183" s="335">
        <f>$I183*IF($G183="Pickup", SUMIFS(NewEmisData!M:M, NewEmisData!$A:$A, "Pickup", NewEmisData!$B:$B, $A183, NewEmisData!$C:$C, $H183, NewEmisData!$D:$D, CU$2), SUMIFS(NewEmisData!M:M, NewEmisData!$A:$A, "LDV", NewEmisData!$B:$B, $A183, NewEmisData!$C:$C, $H183, NewEmisData!$D:$D, CU$2))</f>
        <v>7.8727516933241991E-3</v>
      </c>
      <c r="CV183" s="335">
        <v>6.7952138994962314E-3</v>
      </c>
      <c r="CW183" s="335">
        <v>3.2737236720533996E-3</v>
      </c>
      <c r="CX183" s="335">
        <v>2.6781003095548879E-3</v>
      </c>
      <c r="CY183" s="335">
        <v>2.1676078198661908E-3</v>
      </c>
      <c r="CZ183" s="335">
        <v>1.8280427673966254E-3</v>
      </c>
      <c r="DA183" s="335">
        <v>1.3974317339333041E-3</v>
      </c>
      <c r="DB183" s="335">
        <v>1.0983679193551715E-3</v>
      </c>
      <c r="DC183" s="335">
        <v>1.0621406649517317E-3</v>
      </c>
      <c r="DD183" s="335">
        <v>1.0419409873215341E-3</v>
      </c>
      <c r="DE183" s="335">
        <v>1.0353827915676214E-3</v>
      </c>
      <c r="DF183" s="335">
        <v>1.0353827915676214E-3</v>
      </c>
      <c r="DG183" s="335">
        <f>$I183*IF($G183="Pickup", SUMIFS(NewEmisData!E:E, NewEmisData!$A:$A, "Pickup", NewEmisData!$B:$B, $A183, NewEmisData!$C:$C, $H183, NewEmisData!$D:$D, DG$2), SUMIFS(NewEmisData!E:E, NewEmisData!$A:$A, "LDV", NewEmisData!$B:$B, $A183, NewEmisData!$C:$C, $H183, NewEmisData!$D:$D, DG$2))</f>
        <v>0</v>
      </c>
      <c r="DH183" s="335">
        <f>$I183*IF($G183="Pickup", SUMIFS(NewEmisData!F:F, NewEmisData!$A:$A, "Pickup", NewEmisData!$B:$B, $A183, NewEmisData!$C:$C, $H183, NewEmisData!$D:$D, DH$2), SUMIFS(NewEmisData!F:F, NewEmisData!$A:$A, "LDV", NewEmisData!$B:$B, $A183, NewEmisData!$C:$C, $H183, NewEmisData!$D:$D, DH$2))</f>
        <v>0</v>
      </c>
      <c r="DI183" s="335">
        <f>$I183*IF($G183="Pickup", SUMIFS(NewEmisData!G:G, NewEmisData!$A:$A, "Pickup", NewEmisData!$B:$B, $A183, NewEmisData!$C:$C, $H183, NewEmisData!$D:$D, DI$2), SUMIFS(NewEmisData!G:G, NewEmisData!$A:$A, "LDV", NewEmisData!$B:$B, $A183, NewEmisData!$C:$C, $H183, NewEmisData!$D:$D, DI$2))</f>
        <v>0</v>
      </c>
      <c r="DJ183" s="335">
        <f>$I183*IF($G183="Pickup", SUMIFS(NewEmisData!H:H, NewEmisData!$A:$A, "Pickup", NewEmisData!$B:$B, $A183, NewEmisData!$C:$C, $H183, NewEmisData!$D:$D, DJ$2), SUMIFS(NewEmisData!H:H, NewEmisData!$A:$A, "LDV", NewEmisData!$B:$B, $A183, NewEmisData!$C:$C, $H183, NewEmisData!$D:$D, DJ$2))</f>
        <v>0</v>
      </c>
      <c r="DK183" s="335">
        <f>$I183*IF($G183="Pickup", SUMIFS(NewEmisData!I:I, NewEmisData!$A:$A, "Pickup", NewEmisData!$B:$B, $A183, NewEmisData!$C:$C, $H183, NewEmisData!$D:$D, DK$2), SUMIFS(NewEmisData!I:I, NewEmisData!$A:$A, "LDV", NewEmisData!$B:$B, $A183, NewEmisData!$C:$C, $H183, NewEmisData!$D:$D, DK$2))</f>
        <v>0</v>
      </c>
      <c r="DL183" s="335">
        <f>$I183*IF($G183="Pickup", SUMIFS(NewEmisData!J:J, NewEmisData!$A:$A, "Pickup", NewEmisData!$B:$B, $A183, NewEmisData!$C:$C, $H183, NewEmisData!$D:$D, DL$2), SUMIFS(NewEmisData!J:J, NewEmisData!$A:$A, "LDV", NewEmisData!$B:$B, $A183, NewEmisData!$C:$C, $H183, NewEmisData!$D:$D, DL$2))</f>
        <v>0</v>
      </c>
      <c r="DM183" s="335">
        <f>$I183*IF($G183="Pickup", SUMIFS(NewEmisData!K:K, NewEmisData!$A:$A, "Pickup", NewEmisData!$B:$B, $A183, NewEmisData!$C:$C, $H183, NewEmisData!$D:$D, DM$2), SUMIFS(NewEmisData!K:K, NewEmisData!$A:$A, "LDV", NewEmisData!$B:$B, $A183, NewEmisData!$C:$C, $H183, NewEmisData!$D:$D, DM$2))</f>
        <v>0</v>
      </c>
      <c r="DN183" s="335">
        <f>$I183*IF($G183="Pickup", SUMIFS(NewEmisData!L:L, NewEmisData!$A:$A, "Pickup", NewEmisData!$B:$B, $A183, NewEmisData!$C:$C, $H183, NewEmisData!$D:$D, DN$2), SUMIFS(NewEmisData!L:L, NewEmisData!$A:$A, "LDV", NewEmisData!$B:$B, $A183, NewEmisData!$C:$C, $H183, NewEmisData!$D:$D, DN$2))</f>
        <v>0</v>
      </c>
      <c r="DO183" s="335">
        <f>$I183*IF($G183="Pickup", SUMIFS(NewEmisData!M:M, NewEmisData!$A:$A, "Pickup", NewEmisData!$B:$B, $A183, NewEmisData!$C:$C, $H183, NewEmisData!$D:$D, DO$2), SUMIFS(NewEmisData!M:M, NewEmisData!$A:$A, "LDV", NewEmisData!$B:$B, $A183, NewEmisData!$C:$C, $H183, NewEmisData!$D:$D, DO$2))</f>
        <v>0</v>
      </c>
      <c r="DP183" s="335">
        <v>2.1093869642803405E-3</v>
      </c>
      <c r="DQ183" s="335">
        <f>$I183*IF($G183="Pickup", SUMIFS(NewEmisData!E:E, NewEmisData!$A:$A, "Pickup", NewEmisData!$B:$B, $A183, NewEmisData!$C:$C, $H183, NewEmisData!$D:$D, DQ$2), SUMIFS(NewEmisData!E:E, NewEmisData!$A:$A, "LDV", NewEmisData!$B:$B, $A183, NewEmisData!$C:$C, $H183, NewEmisData!$D:$D, DQ$2))</f>
        <v>2.33674779731823E-2</v>
      </c>
      <c r="DR183" s="335">
        <f>$I183*IF($G183="Pickup", SUMIFS(NewEmisData!F:F, NewEmisData!$A:$A, "Pickup", NewEmisData!$B:$B, $A183, NewEmisData!$C:$C, $H183, NewEmisData!$D:$D, DR$2), SUMIFS(NewEmisData!F:F, NewEmisData!$A:$A, "LDV", NewEmisData!$B:$B, $A183, NewEmisData!$C:$C, $H183, NewEmisData!$D:$D, DR$2))</f>
        <v>1.9525178006445001E-2</v>
      </c>
      <c r="DS183" s="335">
        <f>$I183*IF($G183="Pickup", SUMIFS(NewEmisData!G:G, NewEmisData!$A:$A, "Pickup", NewEmisData!$B:$B, $A183, NewEmisData!$C:$C, $H183, NewEmisData!$D:$D, DS$2), SUMIFS(NewEmisData!G:G, NewEmisData!$A:$A, "LDV", NewEmisData!$B:$B, $A183, NewEmisData!$C:$C, $H183, NewEmisData!$D:$D, DS$2))</f>
        <v>1.6477832855323799E-2</v>
      </c>
      <c r="DT183" s="335">
        <f>$I183*IF($G183="Pickup", SUMIFS(NewEmisData!H:H, NewEmisData!$A:$A, "Pickup", NewEmisData!$B:$B, $A183, NewEmisData!$C:$C, $H183, NewEmisData!$D:$D, DT$2), SUMIFS(NewEmisData!H:H, NewEmisData!$A:$A, "LDV", NewEmisData!$B:$B, $A183, NewEmisData!$C:$C, $H183, NewEmisData!$D:$D, DT$2))</f>
        <v>1.2323455390398899E-2</v>
      </c>
      <c r="DU183" s="335">
        <f>$I183*IF($G183="Pickup", SUMIFS(NewEmisData!I:I, NewEmisData!$A:$A, "Pickup", NewEmisData!$B:$B, $A183, NewEmisData!$C:$C, $H183, NewEmisData!$D:$D, DU$2), SUMIFS(NewEmisData!I:I, NewEmisData!$A:$A, "LDV", NewEmisData!$B:$B, $A183, NewEmisData!$C:$C, $H183, NewEmisData!$D:$D, DU$2))</f>
        <v>1.0486485983059899E-2</v>
      </c>
      <c r="DV183" s="335">
        <f>$I183*IF($G183="Pickup", SUMIFS(NewEmisData!J:J, NewEmisData!$A:$A, "Pickup", NewEmisData!$B:$B, $A183, NewEmisData!$C:$C, $H183, NewEmisData!$D:$D, DV$2), SUMIFS(NewEmisData!J:J, NewEmisData!$A:$A, "LDV", NewEmisData!$B:$B, $A183, NewEmisData!$C:$C, $H183, NewEmisData!$D:$D, DV$2))</f>
        <v>9.7436333441081602E-3</v>
      </c>
      <c r="DW183" s="335">
        <f>$I183*IF($G183="Pickup", SUMIFS(NewEmisData!K:K, NewEmisData!$A:$A, "Pickup", NewEmisData!$B:$B, $A183, NewEmisData!$C:$C, $H183, NewEmisData!$D:$D, DW$2), SUMIFS(NewEmisData!K:K, NewEmisData!$A:$A, "LDV", NewEmisData!$B:$B, $A183, NewEmisData!$C:$C, $H183, NewEmisData!$D:$D, DW$2))</f>
        <v>9.3430650941362103E-3</v>
      </c>
      <c r="DX183" s="335">
        <f>$I183*IF($G183="Pickup", SUMIFS(NewEmisData!L:L, NewEmisData!$A:$A, "Pickup", NewEmisData!$B:$B, $A183, NewEmisData!$C:$C, $H183, NewEmisData!$D:$D, DX$2), SUMIFS(NewEmisData!L:L, NewEmisData!$A:$A, "LDV", NewEmisData!$B:$B, $A183, NewEmisData!$C:$C, $H183, NewEmisData!$D:$D, DX$2))</f>
        <v>9.2294945579063908E-3</v>
      </c>
      <c r="DY183" s="335">
        <f>$I183*IF($G183="Pickup", SUMIFS(NewEmisData!M:M, NewEmisData!$A:$A, "Pickup", NewEmisData!$B:$B, $A183, NewEmisData!$C:$C, $H183, NewEmisData!$D:$D, DY$2), SUMIFS(NewEmisData!M:M, NewEmisData!$A:$A, "LDV", NewEmisData!$B:$B, $A183, NewEmisData!$C:$C, $H183, NewEmisData!$D:$D, DY$2))</f>
        <v>9.2611544349932001E-3</v>
      </c>
      <c r="DZ183" s="335">
        <v>1.0483433406910452E-2</v>
      </c>
      <c r="EA183" s="335">
        <f t="shared" si="234"/>
        <v>427.22035607805998</v>
      </c>
      <c r="EB183" s="335">
        <f t="shared" si="235"/>
        <v>410.99295031887198</v>
      </c>
      <c r="EC183" s="335">
        <f t="shared" si="236"/>
        <v>286.65796119002903</v>
      </c>
      <c r="ED183" s="335">
        <f t="shared" si="237"/>
        <v>251.42291340526501</v>
      </c>
      <c r="EE183" s="335">
        <f t="shared" si="238"/>
        <v>237.879150946539</v>
      </c>
      <c r="EF183" s="335">
        <f t="shared" si="239"/>
        <v>231.785973261176</v>
      </c>
      <c r="EG183" s="335">
        <f t="shared" si="240"/>
        <v>226.95489929379499</v>
      </c>
      <c r="EH183" s="335">
        <f t="shared" si="241"/>
        <v>225.270240547784</v>
      </c>
      <c r="EI183" s="335">
        <f t="shared" si="242"/>
        <v>225.537595537371</v>
      </c>
      <c r="EJ183" s="335">
        <f t="shared" si="243"/>
        <v>0.26615030329306139</v>
      </c>
      <c r="EK183" s="335">
        <f t="shared" si="244"/>
        <v>5.43221938231905E-2</v>
      </c>
      <c r="EL183" s="335">
        <f t="shared" si="245"/>
        <v>4.5813368539693498E-2</v>
      </c>
      <c r="EM183" s="335">
        <f t="shared" si="246"/>
        <v>4.3138992375732398E-2</v>
      </c>
      <c r="EN183" s="335">
        <f t="shared" si="247"/>
        <v>4.22702301498529E-2</v>
      </c>
      <c r="EO183" s="335">
        <f t="shared" si="248"/>
        <v>4.7266554092845102E-2</v>
      </c>
      <c r="EP183" s="335">
        <f t="shared" si="249"/>
        <v>4.92796412957313E-2</v>
      </c>
      <c r="EQ183" s="335">
        <f t="shared" si="250"/>
        <v>4.83132390691993E-2</v>
      </c>
      <c r="ER183" s="335">
        <f t="shared" si="251"/>
        <v>4.7598470704443001E-2</v>
      </c>
      <c r="ES183" s="335">
        <f t="shared" si="252"/>
        <v>4.8291189756298203E-2</v>
      </c>
      <c r="ET183" s="335">
        <f t="shared" si="253"/>
        <v>5.9143404970885341E-2</v>
      </c>
      <c r="EU183" s="335">
        <f t="shared" si="254"/>
        <v>4.5233219210783302E-3</v>
      </c>
      <c r="EV183" s="335">
        <f t="shared" si="255"/>
        <v>4.35150523268109E-3</v>
      </c>
      <c r="EW183" s="335">
        <f t="shared" si="256"/>
        <v>2.2073239302791599E-3</v>
      </c>
      <c r="EX183" s="335">
        <f t="shared" si="257"/>
        <v>1.93600769277144E-3</v>
      </c>
      <c r="EY183" s="335">
        <f t="shared" si="258"/>
        <v>1.83171782200173E-3</v>
      </c>
      <c r="EZ183" s="335">
        <f t="shared" si="259"/>
        <v>1.7848006969164801E-3</v>
      </c>
      <c r="FA183" s="335">
        <f t="shared" si="260"/>
        <v>1.74760082534328E-3</v>
      </c>
      <c r="FB183" s="335">
        <f t="shared" si="261"/>
        <v>1.73462764249673E-3</v>
      </c>
      <c r="FC183" s="335">
        <f t="shared" si="262"/>
        <v>1.7366872463193499E-3</v>
      </c>
      <c r="FD183" s="335">
        <f t="shared" si="263"/>
        <v>2.5617670759243757E-3</v>
      </c>
      <c r="FE183" s="335">
        <f t="shared" si="264"/>
        <v>6.5525486311907397E-2</v>
      </c>
      <c r="FF183" s="335">
        <f t="shared" si="265"/>
        <v>6.5532413100286402E-2</v>
      </c>
      <c r="FG183" s="335">
        <f t="shared" si="266"/>
        <v>4.72274911635963E-2</v>
      </c>
      <c r="FH183" s="335">
        <f t="shared" si="267"/>
        <v>4.7004553415883499E-2</v>
      </c>
      <c r="FI183" s="335">
        <f t="shared" si="268"/>
        <v>4.6951187368693102E-2</v>
      </c>
      <c r="FJ183" s="335">
        <f t="shared" si="269"/>
        <v>4.69310774047937E-2</v>
      </c>
      <c r="FK183" s="335">
        <f t="shared" si="270"/>
        <v>4.6792796731001701E-2</v>
      </c>
      <c r="FL183" s="335">
        <f t="shared" si="271"/>
        <v>4.6667520898197902E-2</v>
      </c>
      <c r="FM183" s="335">
        <f t="shared" si="272"/>
        <v>4.6662125786885798E-2</v>
      </c>
      <c r="FN183" s="335">
        <f t="shared" si="273"/>
        <v>4.7785374819939178E-2</v>
      </c>
      <c r="FO183" s="335">
        <f t="shared" si="274"/>
        <v>1.0010238476339899E-2</v>
      </c>
      <c r="FP183" s="335">
        <f t="shared" si="275"/>
        <v>1.00161273530144E-2</v>
      </c>
      <c r="FQ183" s="335">
        <f t="shared" si="276"/>
        <v>7.3231092956545603E-3</v>
      </c>
      <c r="FR183" s="335">
        <f t="shared" si="277"/>
        <v>7.1259171686559502E-3</v>
      </c>
      <c r="FS183" s="335">
        <f t="shared" si="278"/>
        <v>7.0786866585371699E-3</v>
      </c>
      <c r="FT183" s="335">
        <f t="shared" si="279"/>
        <v>7.0609240367398201E-3</v>
      </c>
      <c r="FU183" s="335">
        <f t="shared" si="280"/>
        <v>6.9386110678336301E-3</v>
      </c>
      <c r="FV183" s="335">
        <f t="shared" si="281"/>
        <v>6.8278327244941798E-3</v>
      </c>
      <c r="FW183" s="335">
        <f t="shared" si="282"/>
        <v>6.8230359525153703E-3</v>
      </c>
      <c r="FX183" s="335">
        <f t="shared" si="283"/>
        <v>9.6257106650809981E-3</v>
      </c>
    </row>
    <row r="184" spans="1:180" x14ac:dyDescent="0.2">
      <c r="A184" s="305" t="str">
        <f>_xlfn.CONCAT(IF(LEFT(TRIM(A183),1)="*", "*R", "R"), 1+RIGHT(TRIM(A183),1))</f>
        <v>R6</v>
      </c>
      <c r="B184" s="305" t="str">
        <f t="shared" si="325"/>
        <v>TLLSHE8511</v>
      </c>
      <c r="C184" s="305" t="str">
        <f t="shared" si="326"/>
        <v>TL.E85X.LS.HE85.2011</v>
      </c>
      <c r="D184" s="301" t="str">
        <f t="shared" si="327"/>
        <v>bn-vmt, bn-vmt/a</v>
      </c>
      <c r="E184" s="301" t="str">
        <f t="shared" si="328"/>
        <v>TLE85X</v>
      </c>
      <c r="F184" s="301" t="str">
        <f t="shared" si="329"/>
        <v>TL</v>
      </c>
      <c r="G184" s="315" t="s">
        <v>822</v>
      </c>
      <c r="H184" s="315" t="s">
        <v>817</v>
      </c>
      <c r="I184" s="315">
        <v>1</v>
      </c>
      <c r="J184" s="315" t="str">
        <f t="shared" si="284"/>
        <v>Large SUV-E85</v>
      </c>
      <c r="K184" s="335">
        <f>$I184*IF($G184="Pickup", SUMIFS(NewEmisData!E:E, NewEmisData!$A:$A, "Pickup", NewEmisData!$B:$B, $A184, NewEmisData!$C:$C, $H184, NewEmisData!$D:$D, K$2), SUMIFS(NewEmisData!E:E, NewEmisData!$A:$A, "LDV", NewEmisData!$B:$B, $A184, NewEmisData!$C:$C, $H184, NewEmisData!$D:$D, K$2))</f>
        <v>419.67640551412597</v>
      </c>
      <c r="L184" s="335">
        <f>$I184*IF($G184="Pickup", SUMIFS(NewEmisData!F:F, NewEmisData!$A:$A, "Pickup", NewEmisData!$B:$B, $A184, NewEmisData!$C:$C, $H184, NewEmisData!$D:$D, L$2), SUMIFS(NewEmisData!F:F, NewEmisData!$A:$A, "LDV", NewEmisData!$B:$B, $A184, NewEmisData!$C:$C, $H184, NewEmisData!$D:$D, L$2))</f>
        <v>404.10461508813802</v>
      </c>
      <c r="M184" s="335">
        <f>$I184*IF($G184="Pickup", SUMIFS(NewEmisData!G:G, NewEmisData!$A:$A, "Pickup", NewEmisData!$B:$B, $A184, NewEmisData!$C:$C, $H184, NewEmisData!$D:$D, M$2), SUMIFS(NewEmisData!G:G, NewEmisData!$A:$A, "LDV", NewEmisData!$B:$B, $A184, NewEmisData!$C:$C, $H184, NewEmisData!$D:$D, M$2))</f>
        <v>296.64497554148397</v>
      </c>
      <c r="N184" s="335">
        <f>$I184*IF($G184="Pickup", SUMIFS(NewEmisData!H:H, NewEmisData!$A:$A, "Pickup", NewEmisData!$B:$B, $A184, NewEmisData!$C:$C, $H184, NewEmisData!$D:$D, N$2), SUMIFS(NewEmisData!H:H, NewEmisData!$A:$A, "LDV", NewEmisData!$B:$B, $A184, NewEmisData!$C:$C, $H184, NewEmisData!$D:$D, N$2))</f>
        <v>259.84558529690901</v>
      </c>
      <c r="O184" s="335">
        <f>$I184*IF($G184="Pickup", SUMIFS(NewEmisData!I:I, NewEmisData!$A:$A, "Pickup", NewEmisData!$B:$B, $A184, NewEmisData!$C:$C, $H184, NewEmisData!$D:$D, O$2), SUMIFS(NewEmisData!I:I, NewEmisData!$A:$A, "LDV", NewEmisData!$B:$B, $A184, NewEmisData!$C:$C, $H184, NewEmisData!$D:$D, O$2))</f>
        <v>245.572517771138</v>
      </c>
      <c r="P184" s="335">
        <f>$I184*IF($G184="Pickup", SUMIFS(NewEmisData!J:J, NewEmisData!$A:$A, "Pickup", NewEmisData!$B:$B, $A184, NewEmisData!$C:$C, $H184, NewEmisData!$D:$D, P$2), SUMIFS(NewEmisData!J:J, NewEmisData!$A:$A, "LDV", NewEmisData!$B:$B, $A184, NewEmisData!$C:$C, $H184, NewEmisData!$D:$D, P$2))</f>
        <v>239.06681409593699</v>
      </c>
      <c r="Q184" s="335">
        <f>$I184*IF($G184="Pickup", SUMIFS(NewEmisData!K:K, NewEmisData!$A:$A, "Pickup", NewEmisData!$B:$B, $A184, NewEmisData!$C:$C, $H184, NewEmisData!$D:$D, Q$2), SUMIFS(NewEmisData!K:K, NewEmisData!$A:$A, "LDV", NewEmisData!$B:$B, $A184, NewEmisData!$C:$C, $H184, NewEmisData!$D:$D, Q$2))</f>
        <v>233.96415864234601</v>
      </c>
      <c r="R184" s="335">
        <f>$I184*IF($G184="Pickup", SUMIFS(NewEmisData!L:L, NewEmisData!$A:$A, "Pickup", NewEmisData!$B:$B, $A184, NewEmisData!$C:$C, $H184, NewEmisData!$D:$D, R$2), SUMIFS(NewEmisData!L:L, NewEmisData!$A:$A, "LDV", NewEmisData!$B:$B, $A184, NewEmisData!$C:$C, $H184, NewEmisData!$D:$D, R$2))</f>
        <v>232.18870705220701</v>
      </c>
      <c r="S184" s="335">
        <f>$I184*IF($G184="Pickup", SUMIFS(NewEmisData!M:M, NewEmisData!$A:$A, "Pickup", NewEmisData!$B:$B, $A184, NewEmisData!$C:$C, $H184, NewEmisData!$D:$D, S$2), SUMIFS(NewEmisData!M:M, NewEmisData!$A:$A, "LDV", NewEmisData!$B:$B, $A184, NewEmisData!$C:$C, $H184, NewEmisData!$D:$D, S$2))</f>
        <v>232.42779835443099</v>
      </c>
      <c r="T184" s="335">
        <v>0.26615030329306139</v>
      </c>
      <c r="U184" s="335">
        <f>$I184*IF($G184="Pickup", SUMIFS(NewEmisData!E:E, NewEmisData!$A:$A, "Pickup", NewEmisData!$B:$B, $A184, NewEmisData!$C:$C, $H184, NewEmisData!$D:$D, U$2), SUMIFS(NewEmisData!E:E, NewEmisData!$A:$A, "LDV", NewEmisData!$B:$B, $A184, NewEmisData!$C:$C, $H184, NewEmisData!$D:$D, U$2))</f>
        <v>4.85420613095323E-2</v>
      </c>
      <c r="V184" s="335">
        <f>$I184*IF($G184="Pickup", SUMIFS(NewEmisData!F:F, NewEmisData!$A:$A, "Pickup", NewEmisData!$B:$B, $A184, NewEmisData!$C:$C, $H184, NewEmisData!$D:$D, V$2), SUMIFS(NewEmisData!F:F, NewEmisData!$A:$A, "LDV", NewEmisData!$B:$B, $A184, NewEmisData!$C:$C, $H184, NewEmisData!$D:$D, V$2))</f>
        <v>4.1584694059798401E-2</v>
      </c>
      <c r="W184" s="335">
        <f>$I184*IF($G184="Pickup", SUMIFS(NewEmisData!G:G, NewEmisData!$A:$A, "Pickup", NewEmisData!$B:$B, $A184, NewEmisData!$C:$C, $H184, NewEmisData!$D:$D, W$2), SUMIFS(NewEmisData!G:G, NewEmisData!$A:$A, "LDV", NewEmisData!$B:$B, $A184, NewEmisData!$C:$C, $H184, NewEmisData!$D:$D, W$2))</f>
        <v>3.8512841866564999E-2</v>
      </c>
      <c r="X184" s="335">
        <f>$I184*IF($G184="Pickup", SUMIFS(NewEmisData!H:H, NewEmisData!$A:$A, "Pickup", NewEmisData!$B:$B, $A184, NewEmisData!$C:$C, $H184, NewEmisData!$D:$D, X$2), SUMIFS(NewEmisData!H:H, NewEmisData!$A:$A, "LDV", NewEmisData!$B:$B, $A184, NewEmisData!$C:$C, $H184, NewEmisData!$D:$D, X$2))</f>
        <v>3.7453351076298699E-2</v>
      </c>
      <c r="Y184" s="335">
        <f>$I184*IF($G184="Pickup", SUMIFS(NewEmisData!I:I, NewEmisData!$A:$A, "Pickup", NewEmisData!$B:$B, $A184, NewEmisData!$C:$C, $H184, NewEmisData!$D:$D, Y$2), SUMIFS(NewEmisData!I:I, NewEmisData!$A:$A, "LDV", NewEmisData!$B:$B, $A184, NewEmisData!$C:$C, $H184, NewEmisData!$D:$D, Y$2))</f>
        <v>4.17495921494591E-2</v>
      </c>
      <c r="Z184" s="335">
        <f>$I184*IF($G184="Pickup", SUMIFS(NewEmisData!J:J, NewEmisData!$A:$A, "Pickup", NewEmisData!$B:$B, $A184, NewEmisData!$C:$C, $H184, NewEmisData!$D:$D, Z$2), SUMIFS(NewEmisData!J:J, NewEmisData!$A:$A, "LDV", NewEmisData!$B:$B, $A184, NewEmisData!$C:$C, $H184, NewEmisData!$D:$D, Z$2))</f>
        <v>4.3363198134277997E-2</v>
      </c>
      <c r="AA184" s="335">
        <f>$I184*IF($G184="Pickup", SUMIFS(NewEmisData!K:K, NewEmisData!$A:$A, "Pickup", NewEmisData!$B:$B, $A184, NewEmisData!$C:$C, $H184, NewEmisData!$D:$D, AA$2), SUMIFS(NewEmisData!K:K, NewEmisData!$A:$A, "LDV", NewEmisData!$B:$B, $A184, NewEmisData!$C:$C, $H184, NewEmisData!$D:$D, AA$2))</f>
        <v>4.2354566228836397E-2</v>
      </c>
      <c r="AB184" s="335">
        <f>$I184*IF($G184="Pickup", SUMIFS(NewEmisData!L:L, NewEmisData!$A:$A, "Pickup", NewEmisData!$B:$B, $A184, NewEmisData!$C:$C, $H184, NewEmisData!$D:$D, AB$2), SUMIFS(NewEmisData!L:L, NewEmisData!$A:$A, "LDV", NewEmisData!$B:$B, $A184, NewEmisData!$C:$C, $H184, NewEmisData!$D:$D, AB$2))</f>
        <v>4.1664829012930303E-2</v>
      </c>
      <c r="AC184" s="335">
        <f>$I184*IF($G184="Pickup", SUMIFS(NewEmisData!M:M, NewEmisData!$A:$A, "Pickup", NewEmisData!$B:$B, $A184, NewEmisData!$C:$C, $H184, NewEmisData!$D:$D, AC$2), SUMIFS(NewEmisData!M:M, NewEmisData!$A:$A, "LDV", NewEmisData!$B:$B, $A184, NewEmisData!$C:$C, $H184, NewEmisData!$D:$D, AC$2))</f>
        <v>4.2271900806735603E-2</v>
      </c>
      <c r="AD184" s="335">
        <v>5.9143404970885341E-2</v>
      </c>
      <c r="AE184" s="335">
        <f>$I184*IF($G184="Pickup", SUMIFS(NewEmisData!E:E, NewEmisData!$A:$A, "Pickup", NewEmisData!$B:$B, $A184, NewEmisData!$C:$C, $H184, NewEmisData!$D:$D, AE$2), SUMIFS(NewEmisData!E:E, NewEmisData!$A:$A, "LDV", NewEmisData!$B:$B, $A184, NewEmisData!$C:$C, $H184, NewEmisData!$D:$D, AE$2))</f>
        <v>4.4434403610189698E-3</v>
      </c>
      <c r="AF184" s="335">
        <f>$I184*IF($G184="Pickup", SUMIFS(NewEmisData!F:F, NewEmisData!$A:$A, "Pickup", NewEmisData!$B:$B, $A184, NewEmisData!$C:$C, $H184, NewEmisData!$D:$D, AF$2), SUMIFS(NewEmisData!F:F, NewEmisData!$A:$A, "LDV", NewEmisData!$B:$B, $A184, NewEmisData!$C:$C, $H184, NewEmisData!$D:$D, AF$2))</f>
        <v>4.2785778468179296E-3</v>
      </c>
      <c r="AG184" s="335">
        <f>$I184*IF($G184="Pickup", SUMIFS(NewEmisData!G:G, NewEmisData!$A:$A, "Pickup", NewEmisData!$B:$B, $A184, NewEmisData!$C:$C, $H184, NewEmisData!$D:$D, AG$2), SUMIFS(NewEmisData!G:G, NewEmisData!$A:$A, "LDV", NewEmisData!$B:$B, $A184, NewEmisData!$C:$C, $H184, NewEmisData!$D:$D, AG$2))</f>
        <v>2.2842291862218301E-3</v>
      </c>
      <c r="AH184" s="335">
        <f>$I184*IF($G184="Pickup", SUMIFS(NewEmisData!H:H, NewEmisData!$A:$A, "Pickup", NewEmisData!$B:$B, $A184, NewEmisData!$C:$C, $H184, NewEmisData!$D:$D, AH$2), SUMIFS(NewEmisData!H:H, NewEmisData!$A:$A, "LDV", NewEmisData!$B:$B, $A184, NewEmisData!$C:$C, $H184, NewEmisData!$D:$D, AH$2))</f>
        <v>2.00086557744566E-3</v>
      </c>
      <c r="AI184" s="335">
        <f>$I184*IF($G184="Pickup", SUMIFS(NewEmisData!I:I, NewEmisData!$A:$A, "Pickup", NewEmisData!$B:$B, $A184, NewEmisData!$C:$C, $H184, NewEmisData!$D:$D, AI$2), SUMIFS(NewEmisData!I:I, NewEmisData!$A:$A, "LDV", NewEmisData!$B:$B, $A184, NewEmisData!$C:$C, $H184, NewEmisData!$D:$D, AI$2))</f>
        <v>1.8909591105040499E-3</v>
      </c>
      <c r="AJ184" s="335">
        <f>$I184*IF($G184="Pickup", SUMIFS(NewEmisData!J:J, NewEmisData!$A:$A, "Pickup", NewEmisData!$B:$B, $A184, NewEmisData!$C:$C, $H184, NewEmisData!$D:$D, AJ$2), SUMIFS(NewEmisData!J:J, NewEmisData!$A:$A, "LDV", NewEmisData!$B:$B, $A184, NewEmisData!$C:$C, $H184, NewEmisData!$D:$D, AJ$2))</f>
        <v>1.84086487691808E-3</v>
      </c>
      <c r="AK184" s="335">
        <f>$I184*IF($G184="Pickup", SUMIFS(NewEmisData!K:K, NewEmisData!$A:$A, "Pickup", NewEmisData!$B:$B, $A184, NewEmisData!$C:$C, $H184, NewEmisData!$D:$D, AK$2), SUMIFS(NewEmisData!K:K, NewEmisData!$A:$A, "LDV", NewEmisData!$B:$B, $A184, NewEmisData!$C:$C, $H184, NewEmisData!$D:$D, AK$2))</f>
        <v>1.80157428678178E-3</v>
      </c>
      <c r="AL184" s="335">
        <f>$I184*IF($G184="Pickup", SUMIFS(NewEmisData!L:L, NewEmisData!$A:$A, "Pickup", NewEmisData!$B:$B, $A184, NewEmisData!$C:$C, $H184, NewEmisData!$D:$D, AL$2), SUMIFS(NewEmisData!L:L, NewEmisData!$A:$A, "LDV", NewEmisData!$B:$B, $A184, NewEmisData!$C:$C, $H184, NewEmisData!$D:$D, AL$2))</f>
        <v>1.78790186962937E-3</v>
      </c>
      <c r="AM184" s="335">
        <f>$I184*IF($G184="Pickup", SUMIFS(NewEmisData!M:M, NewEmisData!$A:$A, "Pickup", NewEmisData!$B:$B, $A184, NewEmisData!$C:$C, $H184, NewEmisData!$D:$D, AM$2), SUMIFS(NewEmisData!M:M, NewEmisData!$A:$A, "LDV", NewEmisData!$B:$B, $A184, NewEmisData!$C:$C, $H184, NewEmisData!$D:$D, AM$2))</f>
        <v>1.7897430443873201E-3</v>
      </c>
      <c r="AN184" s="335">
        <v>2.5617670759243757E-3</v>
      </c>
      <c r="AO184" s="335">
        <f>$I184*IF($G184="Pickup", SUMIFS(NewEmisData!E:E, NewEmisData!$A:$A, "Pickup", NewEmisData!$B:$B, $A184, NewEmisData!$C:$C, $H184, NewEmisData!$D:$D, AO$2), SUMIFS(NewEmisData!E:E, NewEmisData!$A:$A, "LDV", NewEmisData!$B:$B, $A184, NewEmisData!$C:$C, $H184, NewEmisData!$D:$D, AO$2))</f>
        <v>6.4822337358144896E-2</v>
      </c>
      <c r="AP184" s="335">
        <f>$I184*IF($G184="Pickup", SUMIFS(NewEmisData!F:F, NewEmisData!$A:$A, "Pickup", NewEmisData!$B:$B, $A184, NewEmisData!$C:$C, $H184, NewEmisData!$D:$D, AP$2), SUMIFS(NewEmisData!F:F, NewEmisData!$A:$A, "LDV", NewEmisData!$B:$B, $A184, NewEmisData!$C:$C, $H184, NewEmisData!$D:$D, AP$2))</f>
        <v>6.4837908765685404E-2</v>
      </c>
      <c r="AQ184" s="335">
        <f>$I184*IF($G184="Pickup", SUMIFS(NewEmisData!G:G, NewEmisData!$A:$A, "Pickup", NewEmisData!$B:$B, $A184, NewEmisData!$C:$C, $H184, NewEmisData!$D:$D, AQ$2), SUMIFS(NewEmisData!G:G, NewEmisData!$A:$A, "LDV", NewEmisData!$B:$B, $A184, NewEmisData!$C:$C, $H184, NewEmisData!$D:$D, AQ$2))</f>
        <v>5.2743763590154202E-2</v>
      </c>
      <c r="AR184" s="335">
        <f>$I184*IF($G184="Pickup", SUMIFS(NewEmisData!H:H, NewEmisData!$A:$A, "Pickup", NewEmisData!$B:$B, $A184, NewEmisData!$C:$C, $H184, NewEmisData!$D:$D, AR$2), SUMIFS(NewEmisData!H:H, NewEmisData!$A:$A, "LDV", NewEmisData!$B:$B, $A184, NewEmisData!$C:$C, $H184, NewEmisData!$D:$D, AR$2))</f>
        <v>5.2520196198013597E-2</v>
      </c>
      <c r="AS184" s="335">
        <f>$I184*IF($G184="Pickup", SUMIFS(NewEmisData!I:I, NewEmisData!$A:$A, "Pickup", NewEmisData!$B:$B, $A184, NewEmisData!$C:$C, $H184, NewEmisData!$D:$D, AS$2), SUMIFS(NewEmisData!I:I, NewEmisData!$A:$A, "LDV", NewEmisData!$B:$B, $A184, NewEmisData!$C:$C, $H184, NewEmisData!$D:$D, AS$2))</f>
        <v>5.2463644304192002E-2</v>
      </c>
      <c r="AT184" s="335">
        <f>$I184*IF($G184="Pickup", SUMIFS(NewEmisData!J:J, NewEmisData!$A:$A, "Pickup", NewEmisData!$B:$B, $A184, NewEmisData!$C:$C, $H184, NewEmisData!$D:$D, AT$2), SUMIFS(NewEmisData!J:J, NewEmisData!$A:$A, "LDV", NewEmisData!$B:$B, $A184, NewEmisData!$C:$C, $H184, NewEmisData!$D:$D, AT$2))</f>
        <v>5.2440329646546102E-2</v>
      </c>
      <c r="AU184" s="335">
        <f>$I184*IF($G184="Pickup", SUMIFS(NewEmisData!K:K, NewEmisData!$A:$A, "Pickup", NewEmisData!$B:$B, $A184, NewEmisData!$C:$C, $H184, NewEmisData!$D:$D, AU$2), SUMIFS(NewEmisData!K:K, NewEmisData!$A:$A, "LDV", NewEmisData!$B:$B, $A184, NewEmisData!$C:$C, $H184, NewEmisData!$D:$D, AU$2))</f>
        <v>5.23021646581514E-2</v>
      </c>
      <c r="AV184" s="335">
        <f>$I184*IF($G184="Pickup", SUMIFS(NewEmisData!L:L, NewEmisData!$A:$A, "Pickup", NewEmisData!$B:$B, $A184, NewEmisData!$C:$C, $H184, NewEmisData!$D:$D, AV$2), SUMIFS(NewEmisData!L:L, NewEmisData!$A:$A, "LDV", NewEmisData!$B:$B, $A184, NewEmisData!$C:$C, $H184, NewEmisData!$D:$D, AV$2))</f>
        <v>5.2178675954472099E-2</v>
      </c>
      <c r="AW184" s="335">
        <f>$I184*IF($G184="Pickup", SUMIFS(NewEmisData!M:M, NewEmisData!$A:$A, "Pickup", NewEmisData!$B:$B, $A184, NewEmisData!$C:$C, $H184, NewEmisData!$D:$D, AW$2), SUMIFS(NewEmisData!M:M, NewEmisData!$A:$A, "LDV", NewEmisData!$B:$B, $A184, NewEmisData!$C:$C, $H184, NewEmisData!$D:$D, AW$2))</f>
        <v>5.2172700953765999E-2</v>
      </c>
      <c r="AX184" s="335">
        <v>4.7785374819939178E-2</v>
      </c>
      <c r="AY184" s="335">
        <f>$I184*IF($G184="Pickup", SUMIFS(NewEmisData!E:E, NewEmisData!$A:$A, "Pickup", NewEmisData!$B:$B, $A184, NewEmisData!$C:$C, $H184, NewEmisData!$D:$D, AY$2), SUMIFS(NewEmisData!E:E, NewEmisData!$A:$A, "LDV", NewEmisData!$B:$B, $A184, NewEmisData!$C:$C, $H184, NewEmisData!$D:$D, AY$2))</f>
        <v>9.8683488873566507E-3</v>
      </c>
      <c r="AZ184" s="335">
        <f>$I184*IF($G184="Pickup", SUMIFS(NewEmisData!F:F, NewEmisData!$A:$A, "Pickup", NewEmisData!$B:$B, $A184, NewEmisData!$C:$C, $H184, NewEmisData!$D:$D, AZ$2), SUMIFS(NewEmisData!F:F, NewEmisData!$A:$A, "LDV", NewEmisData!$B:$B, $A184, NewEmisData!$C:$C, $H184, NewEmisData!$D:$D, AZ$2))</f>
        <v>9.88217384347829E-3</v>
      </c>
      <c r="BA184" s="335">
        <f>$I184*IF($G184="Pickup", SUMIFS(NewEmisData!G:G, NewEmisData!$A:$A, "Pickup", NewEmisData!$B:$B, $A184, NewEmisData!$C:$C, $H184, NewEmisData!$D:$D, BA$2), SUMIFS(NewEmisData!G:G, NewEmisData!$A:$A, "LDV", NewEmisData!$B:$B, $A184, NewEmisData!$C:$C, $H184, NewEmisData!$D:$D, BA$2))</f>
        <v>8.0183682752347305E-3</v>
      </c>
      <c r="BB184" s="335">
        <f>$I184*IF($G184="Pickup", SUMIFS(NewEmisData!H:H, NewEmisData!$A:$A, "Pickup", NewEmisData!$B:$B, $A184, NewEmisData!$C:$C, $H184, NewEmisData!$D:$D, BB$2), SUMIFS(NewEmisData!H:H, NewEmisData!$A:$A, "LDV", NewEmisData!$B:$B, $A184, NewEmisData!$C:$C, $H184, NewEmisData!$D:$D, BB$2))</f>
        <v>7.8205598319836794E-3</v>
      </c>
      <c r="BC184" s="335">
        <f>$I184*IF($G184="Pickup", SUMIFS(NewEmisData!I:I, NewEmisData!$A:$A, "Pickup", NewEmisData!$B:$B, $A184, NewEmisData!$C:$C, $H184, NewEmisData!$D:$D, BC$2), SUMIFS(NewEmisData!I:I, NewEmisData!$A:$A, "LDV", NewEmisData!$B:$B, $A184, NewEmisData!$C:$C, $H184, NewEmisData!$D:$D, BC$2))</f>
        <v>7.7705101128409003E-3</v>
      </c>
      <c r="BD184" s="335">
        <f>$I184*IF($G184="Pickup", SUMIFS(NewEmisData!J:J, NewEmisData!$A:$A, "Pickup", NewEmisData!$B:$B, $A184, NewEmisData!$C:$C, $H184, NewEmisData!$D:$D, BD$2), SUMIFS(NewEmisData!J:J, NewEmisData!$A:$A, "LDV", NewEmisData!$B:$B, $A184, NewEmisData!$C:$C, $H184, NewEmisData!$D:$D, BD$2))</f>
        <v>7.7499080674948602E-3</v>
      </c>
      <c r="BE184" s="335">
        <f>$I184*IF($G184="Pickup", SUMIFS(NewEmisData!K:K, NewEmisData!$A:$A, "Pickup", NewEmisData!$B:$B, $A184, NewEmisData!$C:$C, $H184, NewEmisData!$D:$D, BE$2), SUMIFS(NewEmisData!K:K, NewEmisData!$A:$A, "LDV", NewEmisData!$B:$B, $A184, NewEmisData!$C:$C, $H184, NewEmisData!$D:$D, BE$2))</f>
        <v>7.6276556248612501E-3</v>
      </c>
      <c r="BF184" s="335">
        <f>$I184*IF($G184="Pickup", SUMIFS(NewEmisData!L:L, NewEmisData!$A:$A, "Pickup", NewEmisData!$B:$B, $A184, NewEmisData!$C:$C, $H184, NewEmisData!$D:$D, BF$2), SUMIFS(NewEmisData!L:L, NewEmisData!$A:$A, "LDV", NewEmisData!$B:$B, $A184, NewEmisData!$C:$C, $H184, NewEmisData!$D:$D, BF$2))</f>
        <v>7.5183919209819098E-3</v>
      </c>
      <c r="BG184" s="335">
        <f>$I184*IF($G184="Pickup", SUMIFS(NewEmisData!M:M, NewEmisData!$A:$A, "Pickup", NewEmisData!$B:$B, $A184, NewEmisData!$C:$C, $H184, NewEmisData!$D:$D, BG$2), SUMIFS(NewEmisData!M:M, NewEmisData!$A:$A, "LDV", NewEmisData!$B:$B, $A184, NewEmisData!$C:$C, $H184, NewEmisData!$D:$D, BG$2))</f>
        <v>7.5131480934889404E-3</v>
      </c>
      <c r="BH184" s="335">
        <v>9.6257106650809981E-3</v>
      </c>
      <c r="BI184" s="335">
        <f>$I184*IF($G184="Pickup", SUMIFS(NewEmisData!E:E, NewEmisData!$A:$A, "Pickup", NewEmisData!$B:$B, $A184, NewEmisData!$C:$C, $H184, NewEmisData!$D:$D, BI$2), SUMIFS(NewEmisData!E:E, NewEmisData!$A:$A, "LDV", NewEmisData!$B:$B, $A184, NewEmisData!$C:$C, $H184, NewEmisData!$D:$D, BI$2))</f>
        <v>1.32570056659601</v>
      </c>
      <c r="BJ184" s="335">
        <f>$I184*IF($G184="Pickup", SUMIFS(NewEmisData!F:F, NewEmisData!$A:$A, "Pickup", NewEmisData!$B:$B, $A184, NewEmisData!$C:$C, $H184, NewEmisData!$D:$D, BJ$2), SUMIFS(NewEmisData!F:F, NewEmisData!$A:$A, "LDV", NewEmisData!$B:$B, $A184, NewEmisData!$C:$C, $H184, NewEmisData!$D:$D, BJ$2))</f>
        <v>1.1219409270783001</v>
      </c>
      <c r="BK184" s="335">
        <f>$I184*IF($G184="Pickup", SUMIFS(NewEmisData!G:G, NewEmisData!$A:$A, "Pickup", NewEmisData!$B:$B, $A184, NewEmisData!$C:$C, $H184, NewEmisData!$D:$D, BK$2), SUMIFS(NewEmisData!G:G, NewEmisData!$A:$A, "LDV", NewEmisData!$B:$B, $A184, NewEmisData!$C:$C, $H184, NewEmisData!$D:$D, BK$2))</f>
        <v>0.83252879315791894</v>
      </c>
      <c r="BL184" s="335">
        <f>$I184*IF($G184="Pickup", SUMIFS(NewEmisData!H:H, NewEmisData!$A:$A, "Pickup", NewEmisData!$B:$B, $A184, NewEmisData!$C:$C, $H184, NewEmisData!$D:$D, BL$2), SUMIFS(NewEmisData!H:H, NewEmisData!$A:$A, "LDV", NewEmisData!$B:$B, $A184, NewEmisData!$C:$C, $H184, NewEmisData!$D:$D, BL$2))</f>
        <v>0.89205385808431303</v>
      </c>
      <c r="BM184" s="335">
        <f>$I184*IF($G184="Pickup", SUMIFS(NewEmisData!I:I, NewEmisData!$A:$A, "Pickup", NewEmisData!$B:$B, $A184, NewEmisData!$C:$C, $H184, NewEmisData!$D:$D, BM$2), SUMIFS(NewEmisData!I:I, NewEmisData!$A:$A, "LDV", NewEmisData!$B:$B, $A184, NewEmisData!$C:$C, $H184, NewEmisData!$D:$D, BM$2))</f>
        <v>0.97570084220765296</v>
      </c>
      <c r="BN184" s="335">
        <f>$I184*IF($G184="Pickup", SUMIFS(NewEmisData!J:J, NewEmisData!$A:$A, "Pickup", NewEmisData!$B:$B, $A184, NewEmisData!$C:$C, $H184, NewEmisData!$D:$D, BN$2), SUMIFS(NewEmisData!J:J, NewEmisData!$A:$A, "LDV", NewEmisData!$B:$B, $A184, NewEmisData!$C:$C, $H184, NewEmisData!$D:$D, BN$2))</f>
        <v>1.01783855429797</v>
      </c>
      <c r="BO184" s="335">
        <f>$I184*IF($G184="Pickup", SUMIFS(NewEmisData!K:K, NewEmisData!$A:$A, "Pickup", NewEmisData!$B:$B, $A184, NewEmisData!$C:$C, $H184, NewEmisData!$D:$D, BO$2), SUMIFS(NewEmisData!K:K, NewEmisData!$A:$A, "LDV", NewEmisData!$B:$B, $A184, NewEmisData!$C:$C, $H184, NewEmisData!$D:$D, BO$2))</f>
        <v>1.0024623082797799</v>
      </c>
      <c r="BP184" s="335">
        <f>$I184*IF($G184="Pickup", SUMIFS(NewEmisData!L:L, NewEmisData!$A:$A, "Pickup", NewEmisData!$B:$B, $A184, NewEmisData!$C:$C, $H184, NewEmisData!$D:$D, BP$2), SUMIFS(NewEmisData!L:L, NewEmisData!$A:$A, "LDV", NewEmisData!$B:$B, $A184, NewEmisData!$C:$C, $H184, NewEmisData!$D:$D, BP$2))</f>
        <v>0.98935537647268101</v>
      </c>
      <c r="BQ184" s="335">
        <f>$I184*IF($G184="Pickup", SUMIFS(NewEmisData!M:M, NewEmisData!$A:$A, "Pickup", NewEmisData!$B:$B, $A184, NewEmisData!$C:$C, $H184, NewEmisData!$D:$D, BQ$2), SUMIFS(NewEmisData!M:M, NewEmisData!$A:$A, "LDV", NewEmisData!$B:$B, $A184, NewEmisData!$C:$C, $H184, NewEmisData!$D:$D, BQ$2))</f>
        <v>1.00140417178715</v>
      </c>
      <c r="BR184" s="335">
        <v>1.4092345254837961</v>
      </c>
      <c r="BS184" s="335">
        <f>$I184*IF($G184="Pickup", SUMIFS(NewEmisData!E:E, NewEmisData!$A:$A, "Pickup", NewEmisData!$B:$B, $A184, NewEmisData!$C:$C, $H184, NewEmisData!$D:$D, BS$2), SUMIFS(NewEmisData!E:E, NewEmisData!$A:$A, "LDV", NewEmisData!$B:$B, $A184, NewEmisData!$C:$C, $H184, NewEmisData!$D:$D, BS$2))</f>
        <v>0.137019353780302</v>
      </c>
      <c r="BT184" s="335">
        <f>$I184*IF($G184="Pickup", SUMIFS(NewEmisData!F:F, NewEmisData!$A:$A, "Pickup", NewEmisData!$B:$B, $A184, NewEmisData!$C:$C, $H184, NewEmisData!$D:$D, BT$2), SUMIFS(NewEmisData!F:F, NewEmisData!$A:$A, "LDV", NewEmisData!$B:$B, $A184, NewEmisData!$C:$C, $H184, NewEmisData!$D:$D, BT$2))</f>
        <v>0.133250973233911</v>
      </c>
      <c r="BU184" s="335">
        <f>$I184*IF($G184="Pickup", SUMIFS(NewEmisData!G:G, NewEmisData!$A:$A, "Pickup", NewEmisData!$B:$B, $A184, NewEmisData!$C:$C, $H184, NewEmisData!$D:$D, BU$2), SUMIFS(NewEmisData!G:G, NewEmisData!$A:$A, "LDV", NewEmisData!$B:$B, $A184, NewEmisData!$C:$C, $H184, NewEmisData!$D:$D, BU$2))</f>
        <v>9.9439295872654807E-2</v>
      </c>
      <c r="BV184" s="335">
        <f>$I184*IF($G184="Pickup", SUMIFS(NewEmisData!H:H, NewEmisData!$A:$A, "Pickup", NewEmisData!$B:$B, $A184, NewEmisData!$C:$C, $H184, NewEmisData!$D:$D, BV$2), SUMIFS(NewEmisData!H:H, NewEmisData!$A:$A, "LDV", NewEmisData!$B:$B, $A184, NewEmisData!$C:$C, $H184, NewEmisData!$D:$D, BV$2))</f>
        <v>9.3778372024376805E-2</v>
      </c>
      <c r="BW184" s="335">
        <f>$I184*IF($G184="Pickup", SUMIFS(NewEmisData!I:I, NewEmisData!$A:$A, "Pickup", NewEmisData!$B:$B, $A184, NewEmisData!$C:$C, $H184, NewEmisData!$D:$D, BW$2), SUMIFS(NewEmisData!I:I, NewEmisData!$A:$A, "LDV", NewEmisData!$B:$B, $A184, NewEmisData!$C:$C, $H184, NewEmisData!$D:$D, BW$2))</f>
        <v>0.10966688034274</v>
      </c>
      <c r="BX184" s="335">
        <f>$I184*IF($G184="Pickup", SUMIFS(NewEmisData!J:J, NewEmisData!$A:$A, "Pickup", NewEmisData!$B:$B, $A184, NewEmisData!$C:$C, $H184, NewEmisData!$D:$D, BX$2), SUMIFS(NewEmisData!J:J, NewEmisData!$A:$A, "LDV", NewEmisData!$B:$B, $A184, NewEmisData!$C:$C, $H184, NewEmisData!$D:$D, BX$2))</f>
        <v>0.130181993771496</v>
      </c>
      <c r="BY184" s="335">
        <f>$I184*IF($G184="Pickup", SUMIFS(NewEmisData!K:K, NewEmisData!$A:$A, "Pickup", NewEmisData!$B:$B, $A184, NewEmisData!$C:$C, $H184, NewEmisData!$D:$D, BY$2), SUMIFS(NewEmisData!K:K, NewEmisData!$A:$A, "LDV", NewEmisData!$B:$B, $A184, NewEmisData!$C:$C, $H184, NewEmisData!$D:$D, BY$2))</f>
        <v>0.14551322797611199</v>
      </c>
      <c r="BZ184" s="335">
        <f>$I184*IF($G184="Pickup", SUMIFS(NewEmisData!L:L, NewEmisData!$A:$A, "Pickup", NewEmisData!$B:$B, $A184, NewEmisData!$C:$C, $H184, NewEmisData!$D:$D, BZ$2), SUMIFS(NewEmisData!L:L, NewEmisData!$A:$A, "LDV", NewEmisData!$B:$B, $A184, NewEmisData!$C:$C, $H184, NewEmisData!$D:$D, BZ$2))</f>
        <v>0.151092504593482</v>
      </c>
      <c r="CA184" s="335">
        <f>$I184*IF($G184="Pickup", SUMIFS(NewEmisData!M:M, NewEmisData!$A:$A, "Pickup", NewEmisData!$B:$B, $A184, NewEmisData!$C:$C, $H184, NewEmisData!$D:$D, CA$2), SUMIFS(NewEmisData!M:M, NewEmisData!$A:$A, "LDV", NewEmisData!$B:$B, $A184, NewEmisData!$C:$C, $H184, NewEmisData!$D:$D, CA$2))</f>
        <v>0.162465752470559</v>
      </c>
      <c r="CB184" s="335">
        <v>6.0597963453520649E-2</v>
      </c>
      <c r="CC184" s="335">
        <f>$I184*IF($G184="Pickup", SUMIFS(NewEmisData!E:E, NewEmisData!$A:$A, "Pickup", NewEmisData!$B:$B, $A184, NewEmisData!$C:$C, $H184, NewEmisData!$D:$D, CC$2), SUMIFS(NewEmisData!E:E, NewEmisData!$A:$A, "LDV", NewEmisData!$B:$B, $A184, NewEmisData!$C:$C, $H184, NewEmisData!$D:$D, CC$2))</f>
        <v>1.8547030146358501E-2</v>
      </c>
      <c r="CD184" s="335">
        <f>$I184*IF($G184="Pickup", SUMIFS(NewEmisData!F:F, NewEmisData!$A:$A, "Pickup", NewEmisData!$B:$B, $A184, NewEmisData!$C:$C, $H184, NewEmisData!$D:$D, CD$2), SUMIFS(NewEmisData!F:F, NewEmisData!$A:$A, "LDV", NewEmisData!$B:$B, $A184, NewEmisData!$C:$C, $H184, NewEmisData!$D:$D, CD$2))</f>
        <v>1.85469993938937E-2</v>
      </c>
      <c r="CE184" s="335">
        <f>$I184*IF($G184="Pickup", SUMIFS(NewEmisData!G:G, NewEmisData!$A:$A, "Pickup", NewEmisData!$B:$B, $A184, NewEmisData!$C:$C, $H184, NewEmisData!$D:$D, CE$2), SUMIFS(NewEmisData!G:G, NewEmisData!$A:$A, "LDV", NewEmisData!$B:$B, $A184, NewEmisData!$C:$C, $H184, NewEmisData!$D:$D, CE$2))</f>
        <v>1.8452398436060301E-2</v>
      </c>
      <c r="CF184" s="335">
        <f>$I184*IF($G184="Pickup", SUMIFS(NewEmisData!H:H, NewEmisData!$A:$A, "Pickup", NewEmisData!$B:$B, $A184, NewEmisData!$C:$C, $H184, NewEmisData!$D:$D, CF$2), SUMIFS(NewEmisData!H:H, NewEmisData!$A:$A, "LDV", NewEmisData!$B:$B, $A184, NewEmisData!$C:$C, $H184, NewEmisData!$D:$D, CF$2))</f>
        <v>1.90153795953279E-2</v>
      </c>
      <c r="CG184" s="335">
        <f>$I184*IF($G184="Pickup", SUMIFS(NewEmisData!I:I, NewEmisData!$A:$A, "Pickup", NewEmisData!$B:$B, $A184, NewEmisData!$C:$C, $H184, NewEmisData!$D:$D, CG$2), SUMIFS(NewEmisData!I:I, NewEmisData!$A:$A, "LDV", NewEmisData!$B:$B, $A184, NewEmisData!$C:$C, $H184, NewEmisData!$D:$D, CG$2))</f>
        <v>2.06259998538827E-2</v>
      </c>
      <c r="CH184" s="335">
        <f>$I184*IF($G184="Pickup", SUMIFS(NewEmisData!J:J, NewEmisData!$A:$A, "Pickup", NewEmisData!$B:$B, $A184, NewEmisData!$C:$C, $H184, NewEmisData!$D:$D, CH$2), SUMIFS(NewEmisData!J:J, NewEmisData!$A:$A, "LDV", NewEmisData!$B:$B, $A184, NewEmisData!$C:$C, $H184, NewEmisData!$D:$D, CH$2))</f>
        <v>2.15422462041495E-2</v>
      </c>
      <c r="CI184" s="335">
        <f>$I184*IF($G184="Pickup", SUMIFS(NewEmisData!K:K, NewEmisData!$A:$A, "Pickup", NewEmisData!$B:$B, $A184, NewEmisData!$C:$C, $H184, NewEmisData!$D:$D, CI$2), SUMIFS(NewEmisData!K:K, NewEmisData!$A:$A, "LDV", NewEmisData!$B:$B, $A184, NewEmisData!$C:$C, $H184, NewEmisData!$D:$D, CI$2))</f>
        <v>2.1839816094931099E-2</v>
      </c>
      <c r="CJ184" s="335">
        <f>$I184*IF($G184="Pickup", SUMIFS(NewEmisData!L:L, NewEmisData!$A:$A, "Pickup", NewEmisData!$B:$B, $A184, NewEmisData!$C:$C, $H184, NewEmisData!$D:$D, CJ$2), SUMIFS(NewEmisData!L:L, NewEmisData!$A:$A, "LDV", NewEmisData!$B:$B, $A184, NewEmisData!$C:$C, $H184, NewEmisData!$D:$D, CJ$2))</f>
        <v>2.1898815091166601E-2</v>
      </c>
      <c r="CK184" s="335">
        <f>$I184*IF($G184="Pickup", SUMIFS(NewEmisData!M:M, NewEmisData!$A:$A, "Pickup", NewEmisData!$B:$B, $A184, NewEmisData!$C:$C, $H184, NewEmisData!$D:$D, CK$2), SUMIFS(NewEmisData!M:M, NewEmisData!$A:$A, "LDV", NewEmisData!$B:$B, $A184, NewEmisData!$C:$C, $H184, NewEmisData!$D:$D, CK$2))</f>
        <v>2.1928414168851499E-2</v>
      </c>
      <c r="CL184" s="335">
        <v>2.191731487598363E-2</v>
      </c>
      <c r="CM184" s="335">
        <f>$I184*IF($G184="Pickup", SUMIFS(NewEmisData!E:E, NewEmisData!$A:$A, "Pickup", NewEmisData!$B:$B, $A184, NewEmisData!$C:$C, $H184, NewEmisData!$D:$D, CM$2), SUMIFS(NewEmisData!E:E, NewEmisData!$A:$A, "LDV", NewEmisData!$B:$B, $A184, NewEmisData!$C:$C, $H184, NewEmisData!$D:$D, CM$2))</f>
        <v>6.2094333887986004E-3</v>
      </c>
      <c r="CN184" s="335">
        <f>$I184*IF($G184="Pickup", SUMIFS(NewEmisData!F:F, NewEmisData!$A:$A, "Pickup", NewEmisData!$B:$B, $A184, NewEmisData!$C:$C, $H184, NewEmisData!$D:$D, CN$2), SUMIFS(NewEmisData!F:F, NewEmisData!$A:$A, "LDV", NewEmisData!$B:$B, $A184, NewEmisData!$C:$C, $H184, NewEmisData!$D:$D, CN$2))</f>
        <v>6.5097473575926402E-3</v>
      </c>
      <c r="CO184" s="335">
        <f>$I184*IF($G184="Pickup", SUMIFS(NewEmisData!G:G, NewEmisData!$A:$A, "Pickup", NewEmisData!$B:$B, $A184, NewEmisData!$C:$C, $H184, NewEmisData!$D:$D, CO$2), SUMIFS(NewEmisData!G:G, NewEmisData!$A:$A, "LDV", NewEmisData!$B:$B, $A184, NewEmisData!$C:$C, $H184, NewEmisData!$D:$D, CO$2))</f>
        <v>6.3480368759580904E-3</v>
      </c>
      <c r="CP184" s="335">
        <f>$I184*IF($G184="Pickup", SUMIFS(NewEmisData!H:H, NewEmisData!$A:$A, "Pickup", NewEmisData!$B:$B, $A184, NewEmisData!$C:$C, $H184, NewEmisData!$D:$D, CP$2), SUMIFS(NewEmisData!H:H, NewEmisData!$A:$A, "LDV", NewEmisData!$B:$B, $A184, NewEmisData!$C:$C, $H184, NewEmisData!$D:$D, CP$2))</f>
        <v>6.5309612269676296E-3</v>
      </c>
      <c r="CQ184" s="335">
        <f>$I184*IF($G184="Pickup", SUMIFS(NewEmisData!I:I, NewEmisData!$A:$A, "Pickup", NewEmisData!$B:$B, $A184, NewEmisData!$C:$C, $H184, NewEmisData!$D:$D, CQ$2), SUMIFS(NewEmisData!I:I, NewEmisData!$A:$A, "LDV", NewEmisData!$B:$B, $A184, NewEmisData!$C:$C, $H184, NewEmisData!$D:$D, CQ$2))</f>
        <v>6.80438551567813E-3</v>
      </c>
      <c r="CR184" s="335">
        <f>$I184*IF($G184="Pickup", SUMIFS(NewEmisData!J:J, NewEmisData!$A:$A, "Pickup", NewEmisData!$B:$B, $A184, NewEmisData!$C:$C, $H184, NewEmisData!$D:$D, CR$2), SUMIFS(NewEmisData!J:J, NewEmisData!$A:$A, "LDV", NewEmisData!$B:$B, $A184, NewEmisData!$C:$C, $H184, NewEmisData!$D:$D, CR$2))</f>
        <v>7.0729885156519904E-3</v>
      </c>
      <c r="CS184" s="335">
        <f>$I184*IF($G184="Pickup", SUMIFS(NewEmisData!K:K, NewEmisData!$A:$A, "Pickup", NewEmisData!$B:$B, $A184, NewEmisData!$C:$C, $H184, NewEmisData!$D:$D, CS$2), SUMIFS(NewEmisData!K:K, NewEmisData!$A:$A, "LDV", NewEmisData!$B:$B, $A184, NewEmisData!$C:$C, $H184, NewEmisData!$D:$D, CS$2))</f>
        <v>7.2141431732336897E-3</v>
      </c>
      <c r="CT184" s="335">
        <f>$I184*IF($G184="Pickup", SUMIFS(NewEmisData!L:L, NewEmisData!$A:$A, "Pickup", NewEmisData!$B:$B, $A184, NewEmisData!$C:$C, $H184, NewEmisData!$D:$D, CT$2), SUMIFS(NewEmisData!L:L, NewEmisData!$A:$A, "LDV", NewEmisData!$B:$B, $A184, NewEmisData!$C:$C, $H184, NewEmisData!$D:$D, CT$2))</f>
        <v>7.2616103108278903E-3</v>
      </c>
      <c r="CU184" s="335">
        <f>$I184*IF($G184="Pickup", SUMIFS(NewEmisData!M:M, NewEmisData!$A:$A, "Pickup", NewEmisData!$B:$B, $A184, NewEmisData!$C:$C, $H184, NewEmisData!$D:$D, CU$2), SUMIFS(NewEmisData!M:M, NewEmisData!$A:$A, "LDV", NewEmisData!$B:$B, $A184, NewEmisData!$C:$C, $H184, NewEmisData!$D:$D, CU$2))</f>
        <v>7.3233023742548999E-3</v>
      </c>
      <c r="CV184" s="335">
        <v>6.7952138994962314E-3</v>
      </c>
      <c r="CW184" s="335">
        <v>3.2737236720533996E-3</v>
      </c>
      <c r="CX184" s="335">
        <v>2.6781003095548879E-3</v>
      </c>
      <c r="CY184" s="335">
        <v>2.1676078198661908E-3</v>
      </c>
      <c r="CZ184" s="335">
        <v>1.8280427673966254E-3</v>
      </c>
      <c r="DA184" s="335">
        <v>1.3974317339333041E-3</v>
      </c>
      <c r="DB184" s="335">
        <v>1.0983679193551715E-3</v>
      </c>
      <c r="DC184" s="335">
        <v>1.0621406649517317E-3</v>
      </c>
      <c r="DD184" s="335">
        <v>1.0419409873215341E-3</v>
      </c>
      <c r="DE184" s="335">
        <v>1.0353827915676214E-3</v>
      </c>
      <c r="DF184" s="335">
        <v>1.0353827915676214E-3</v>
      </c>
      <c r="DG184" s="335">
        <f>$I184*IF($G184="Pickup", SUMIFS(NewEmisData!E:E, NewEmisData!$A:$A, "Pickup", NewEmisData!$B:$B, $A184, NewEmisData!$C:$C, $H184, NewEmisData!$D:$D, DG$2), SUMIFS(NewEmisData!E:E, NewEmisData!$A:$A, "LDV", NewEmisData!$B:$B, $A184, NewEmisData!$C:$C, $H184, NewEmisData!$D:$D, DG$2))</f>
        <v>0</v>
      </c>
      <c r="DH184" s="335">
        <f>$I184*IF($G184="Pickup", SUMIFS(NewEmisData!F:F, NewEmisData!$A:$A, "Pickup", NewEmisData!$B:$B, $A184, NewEmisData!$C:$C, $H184, NewEmisData!$D:$D, DH$2), SUMIFS(NewEmisData!F:F, NewEmisData!$A:$A, "LDV", NewEmisData!$B:$B, $A184, NewEmisData!$C:$C, $H184, NewEmisData!$D:$D, DH$2))</f>
        <v>0</v>
      </c>
      <c r="DI184" s="335">
        <f>$I184*IF($G184="Pickup", SUMIFS(NewEmisData!G:G, NewEmisData!$A:$A, "Pickup", NewEmisData!$B:$B, $A184, NewEmisData!$C:$C, $H184, NewEmisData!$D:$D, DI$2), SUMIFS(NewEmisData!G:G, NewEmisData!$A:$A, "LDV", NewEmisData!$B:$B, $A184, NewEmisData!$C:$C, $H184, NewEmisData!$D:$D, DI$2))</f>
        <v>0</v>
      </c>
      <c r="DJ184" s="335">
        <f>$I184*IF($G184="Pickup", SUMIFS(NewEmisData!H:H, NewEmisData!$A:$A, "Pickup", NewEmisData!$B:$B, $A184, NewEmisData!$C:$C, $H184, NewEmisData!$D:$D, DJ$2), SUMIFS(NewEmisData!H:H, NewEmisData!$A:$A, "LDV", NewEmisData!$B:$B, $A184, NewEmisData!$C:$C, $H184, NewEmisData!$D:$D, DJ$2))</f>
        <v>0</v>
      </c>
      <c r="DK184" s="335">
        <f>$I184*IF($G184="Pickup", SUMIFS(NewEmisData!I:I, NewEmisData!$A:$A, "Pickup", NewEmisData!$B:$B, $A184, NewEmisData!$C:$C, $H184, NewEmisData!$D:$D, DK$2), SUMIFS(NewEmisData!I:I, NewEmisData!$A:$A, "LDV", NewEmisData!$B:$B, $A184, NewEmisData!$C:$C, $H184, NewEmisData!$D:$D, DK$2))</f>
        <v>0</v>
      </c>
      <c r="DL184" s="335">
        <f>$I184*IF($G184="Pickup", SUMIFS(NewEmisData!J:J, NewEmisData!$A:$A, "Pickup", NewEmisData!$B:$B, $A184, NewEmisData!$C:$C, $H184, NewEmisData!$D:$D, DL$2), SUMIFS(NewEmisData!J:J, NewEmisData!$A:$A, "LDV", NewEmisData!$B:$B, $A184, NewEmisData!$C:$C, $H184, NewEmisData!$D:$D, DL$2))</f>
        <v>0</v>
      </c>
      <c r="DM184" s="335">
        <f>$I184*IF($G184="Pickup", SUMIFS(NewEmisData!K:K, NewEmisData!$A:$A, "Pickup", NewEmisData!$B:$B, $A184, NewEmisData!$C:$C, $H184, NewEmisData!$D:$D, DM$2), SUMIFS(NewEmisData!K:K, NewEmisData!$A:$A, "LDV", NewEmisData!$B:$B, $A184, NewEmisData!$C:$C, $H184, NewEmisData!$D:$D, DM$2))</f>
        <v>0</v>
      </c>
      <c r="DN184" s="335">
        <f>$I184*IF($G184="Pickup", SUMIFS(NewEmisData!L:L, NewEmisData!$A:$A, "Pickup", NewEmisData!$B:$B, $A184, NewEmisData!$C:$C, $H184, NewEmisData!$D:$D, DN$2), SUMIFS(NewEmisData!L:L, NewEmisData!$A:$A, "LDV", NewEmisData!$B:$B, $A184, NewEmisData!$C:$C, $H184, NewEmisData!$D:$D, DN$2))</f>
        <v>0</v>
      </c>
      <c r="DO184" s="335">
        <f>$I184*IF($G184="Pickup", SUMIFS(NewEmisData!M:M, NewEmisData!$A:$A, "Pickup", NewEmisData!$B:$B, $A184, NewEmisData!$C:$C, $H184, NewEmisData!$D:$D, DO$2), SUMIFS(NewEmisData!M:M, NewEmisData!$A:$A, "LDV", NewEmisData!$B:$B, $A184, NewEmisData!$C:$C, $H184, NewEmisData!$D:$D, DO$2))</f>
        <v>0</v>
      </c>
      <c r="DP184" s="335">
        <v>2.1093869642803405E-3</v>
      </c>
      <c r="DQ184" s="335">
        <f>$I184*IF($G184="Pickup", SUMIFS(NewEmisData!E:E, NewEmisData!$A:$A, "Pickup", NewEmisData!$B:$B, $A184, NewEmisData!$C:$C, $H184, NewEmisData!$D:$D, DQ$2), SUMIFS(NewEmisData!E:E, NewEmisData!$A:$A, "LDV", NewEmisData!$B:$B, $A184, NewEmisData!$C:$C, $H184, NewEmisData!$D:$D, DQ$2))</f>
        <v>2.0264876007702801E-2</v>
      </c>
      <c r="DR184" s="335">
        <f>$I184*IF($G184="Pickup", SUMIFS(NewEmisData!F:F, NewEmisData!$A:$A, "Pickup", NewEmisData!$B:$B, $A184, NewEmisData!$C:$C, $H184, NewEmisData!$D:$D, DR$2), SUMIFS(NewEmisData!F:F, NewEmisData!$A:$A, "LDV", NewEmisData!$B:$B, $A184, NewEmisData!$C:$C, $H184, NewEmisData!$D:$D, DR$2))</f>
        <v>1.7476291093061098E-2</v>
      </c>
      <c r="DS184" s="335">
        <f>$I184*IF($G184="Pickup", SUMIFS(NewEmisData!G:G, NewEmisData!$A:$A, "Pickup", NewEmisData!$B:$B, $A184, NewEmisData!$C:$C, $H184, NewEmisData!$D:$D, DS$2), SUMIFS(NewEmisData!G:G, NewEmisData!$A:$A, "LDV", NewEmisData!$B:$B, $A184, NewEmisData!$C:$C, $H184, NewEmisData!$D:$D, DS$2))</f>
        <v>1.4556629606467E-2</v>
      </c>
      <c r="DT184" s="335">
        <f>$I184*IF($G184="Pickup", SUMIFS(NewEmisData!H:H, NewEmisData!$A:$A, "Pickup", NewEmisData!$B:$B, $A184, NewEmisData!$C:$C, $H184, NewEmisData!$D:$D, DT$2), SUMIFS(NewEmisData!H:H, NewEmisData!$A:$A, "LDV", NewEmisData!$B:$B, $A184, NewEmisData!$C:$C, $H184, NewEmisData!$D:$D, DT$2))</f>
        <v>1.08581575576798E-2</v>
      </c>
      <c r="DU184" s="335">
        <f>$I184*IF($G184="Pickup", SUMIFS(NewEmisData!I:I, NewEmisData!$A:$A, "Pickup", NewEmisData!$B:$B, $A184, NewEmisData!$C:$C, $H184, NewEmisData!$D:$D, DU$2), SUMIFS(NewEmisData!I:I, NewEmisData!$A:$A, "LDV", NewEmisData!$B:$B, $A184, NewEmisData!$C:$C, $H184, NewEmisData!$D:$D, DU$2))</f>
        <v>9.2384332224605403E-3</v>
      </c>
      <c r="DV184" s="335">
        <f>$I184*IF($G184="Pickup", SUMIFS(NewEmisData!J:J, NewEmisData!$A:$A, "Pickup", NewEmisData!$B:$B, $A184, NewEmisData!$C:$C, $H184, NewEmisData!$D:$D, DV$2), SUMIFS(NewEmisData!J:J, NewEmisData!$A:$A, "LDV", NewEmisData!$B:$B, $A184, NewEmisData!$C:$C, $H184, NewEmisData!$D:$D, DV$2))</f>
        <v>8.5813745880311092E-3</v>
      </c>
      <c r="DW184" s="335">
        <f>$I184*IF($G184="Pickup", SUMIFS(NewEmisData!K:K, NewEmisData!$A:$A, "Pickup", NewEmisData!$B:$B, $A184, NewEmisData!$C:$C, $H184, NewEmisData!$D:$D, DW$2), SUMIFS(NewEmisData!K:K, NewEmisData!$A:$A, "LDV", NewEmisData!$B:$B, $A184, NewEmisData!$C:$C, $H184, NewEmisData!$D:$D, DW$2))</f>
        <v>8.2235517706582897E-3</v>
      </c>
      <c r="DX184" s="335">
        <f>$I184*IF($G184="Pickup", SUMIFS(NewEmisData!L:L, NewEmisData!$A:$A, "Pickup", NewEmisData!$B:$B, $A184, NewEmisData!$C:$C, $H184, NewEmisData!$D:$D, DX$2), SUMIFS(NewEmisData!L:L, NewEmisData!$A:$A, "LDV", NewEmisData!$B:$B, $A184, NewEmisData!$C:$C, $H184, NewEmisData!$D:$D, DX$2))</f>
        <v>8.1210505303536996E-3</v>
      </c>
      <c r="DY184" s="335">
        <f>$I184*IF($G184="Pickup", SUMIFS(NewEmisData!M:M, NewEmisData!$A:$A, "Pickup", NewEmisData!$B:$B, $A184, NewEmisData!$C:$C, $H184, NewEmisData!$D:$D, DY$2), SUMIFS(NewEmisData!M:M, NewEmisData!$A:$A, "LDV", NewEmisData!$B:$B, $A184, NewEmisData!$C:$C, $H184, NewEmisData!$D:$D, DY$2))</f>
        <v>8.1487894013837301E-3</v>
      </c>
      <c r="DZ184" s="335">
        <v>1.0483433406910452E-2</v>
      </c>
      <c r="EA184" s="335">
        <f t="shared" si="234"/>
        <v>419.67640551412597</v>
      </c>
      <c r="EB184" s="335">
        <f t="shared" si="235"/>
        <v>404.10461508813802</v>
      </c>
      <c r="EC184" s="335">
        <f t="shared" si="236"/>
        <v>296.64497554148397</v>
      </c>
      <c r="ED184" s="335">
        <f t="shared" si="237"/>
        <v>259.84558529690901</v>
      </c>
      <c r="EE184" s="335">
        <f t="shared" si="238"/>
        <v>245.572517771138</v>
      </c>
      <c r="EF184" s="335">
        <f t="shared" si="239"/>
        <v>239.06681409593699</v>
      </c>
      <c r="EG184" s="335">
        <f t="shared" si="240"/>
        <v>233.96415864234601</v>
      </c>
      <c r="EH184" s="335">
        <f t="shared" si="241"/>
        <v>232.18870705220701</v>
      </c>
      <c r="EI184" s="335">
        <f t="shared" si="242"/>
        <v>232.42779835443099</v>
      </c>
      <c r="EJ184" s="335">
        <f t="shared" si="243"/>
        <v>0.26615030329306139</v>
      </c>
      <c r="EK184" s="335">
        <f t="shared" si="244"/>
        <v>4.85420613095323E-2</v>
      </c>
      <c r="EL184" s="335">
        <f t="shared" si="245"/>
        <v>4.1584694059798401E-2</v>
      </c>
      <c r="EM184" s="335">
        <f t="shared" si="246"/>
        <v>3.8512841866564999E-2</v>
      </c>
      <c r="EN184" s="335">
        <f t="shared" si="247"/>
        <v>3.7453351076298699E-2</v>
      </c>
      <c r="EO184" s="335">
        <f t="shared" si="248"/>
        <v>4.17495921494591E-2</v>
      </c>
      <c r="EP184" s="335">
        <f t="shared" si="249"/>
        <v>4.3363198134277997E-2</v>
      </c>
      <c r="EQ184" s="335">
        <f t="shared" si="250"/>
        <v>4.2354566228836397E-2</v>
      </c>
      <c r="ER184" s="335">
        <f t="shared" si="251"/>
        <v>4.1664829012930303E-2</v>
      </c>
      <c r="ES184" s="335">
        <f t="shared" si="252"/>
        <v>4.2271900806735603E-2</v>
      </c>
      <c r="ET184" s="335">
        <f t="shared" si="253"/>
        <v>5.9143404970885341E-2</v>
      </c>
      <c r="EU184" s="335">
        <f t="shared" si="254"/>
        <v>4.4434403610189698E-3</v>
      </c>
      <c r="EV184" s="335">
        <f t="shared" si="255"/>
        <v>4.2785778468179296E-3</v>
      </c>
      <c r="EW184" s="335">
        <f t="shared" si="256"/>
        <v>2.2842291862218301E-3</v>
      </c>
      <c r="EX184" s="335">
        <f t="shared" si="257"/>
        <v>2.00086557744566E-3</v>
      </c>
      <c r="EY184" s="335">
        <f t="shared" si="258"/>
        <v>1.8909591105040499E-3</v>
      </c>
      <c r="EZ184" s="335">
        <f t="shared" si="259"/>
        <v>1.84086487691808E-3</v>
      </c>
      <c r="FA184" s="335">
        <f t="shared" si="260"/>
        <v>1.80157428678178E-3</v>
      </c>
      <c r="FB184" s="335">
        <f t="shared" si="261"/>
        <v>1.78790186962937E-3</v>
      </c>
      <c r="FC184" s="335">
        <f t="shared" si="262"/>
        <v>1.7897430443873201E-3</v>
      </c>
      <c r="FD184" s="335">
        <f t="shared" si="263"/>
        <v>2.5617670759243757E-3</v>
      </c>
      <c r="FE184" s="335">
        <f t="shared" si="264"/>
        <v>6.4822337358144896E-2</v>
      </c>
      <c r="FF184" s="335">
        <f t="shared" si="265"/>
        <v>6.4837908765685404E-2</v>
      </c>
      <c r="FG184" s="335">
        <f t="shared" si="266"/>
        <v>5.2743763590154202E-2</v>
      </c>
      <c r="FH184" s="335">
        <f t="shared" si="267"/>
        <v>5.2520196198013597E-2</v>
      </c>
      <c r="FI184" s="335">
        <f t="shared" si="268"/>
        <v>5.2463644304192002E-2</v>
      </c>
      <c r="FJ184" s="335">
        <f t="shared" si="269"/>
        <v>5.2440329646546102E-2</v>
      </c>
      <c r="FK184" s="335">
        <f t="shared" si="270"/>
        <v>5.23021646581514E-2</v>
      </c>
      <c r="FL184" s="335">
        <f t="shared" si="271"/>
        <v>5.2178675954472099E-2</v>
      </c>
      <c r="FM184" s="335">
        <f t="shared" si="272"/>
        <v>5.2172700953765999E-2</v>
      </c>
      <c r="FN184" s="335">
        <f t="shared" si="273"/>
        <v>4.7785374819939178E-2</v>
      </c>
      <c r="FO184" s="335">
        <f t="shared" si="274"/>
        <v>9.8683488873566507E-3</v>
      </c>
      <c r="FP184" s="335">
        <f t="shared" si="275"/>
        <v>9.88217384347829E-3</v>
      </c>
      <c r="FQ184" s="335">
        <f t="shared" si="276"/>
        <v>8.0183682752347305E-3</v>
      </c>
      <c r="FR184" s="335">
        <f t="shared" si="277"/>
        <v>7.8205598319836794E-3</v>
      </c>
      <c r="FS184" s="335">
        <f t="shared" si="278"/>
        <v>7.7705101128409003E-3</v>
      </c>
      <c r="FT184" s="335">
        <f t="shared" si="279"/>
        <v>7.7499080674948602E-3</v>
      </c>
      <c r="FU184" s="335">
        <f t="shared" si="280"/>
        <v>7.6276556248612501E-3</v>
      </c>
      <c r="FV184" s="335">
        <f t="shared" si="281"/>
        <v>7.5183919209819098E-3</v>
      </c>
      <c r="FW184" s="335">
        <f t="shared" si="282"/>
        <v>7.5131480934889404E-3</v>
      </c>
      <c r="FX184" s="335">
        <f t="shared" si="283"/>
        <v>9.6257106650809981E-3</v>
      </c>
    </row>
    <row r="185" spans="1:180" x14ac:dyDescent="0.2">
      <c r="A185" s="305" t="str">
        <f>IF(LEFT(TRIM(TechData_All!AJ95),1)="*", _xlfn.CONCAT("*","R2"), "R2")</f>
        <v>R2</v>
      </c>
      <c r="B185" s="305" t="str">
        <f>TechData_All!A95</f>
        <v>TLSSHE8511</v>
      </c>
      <c r="C185" s="305" t="str">
        <f>TechData_All!C95</f>
        <v>TL.E85X.SS.HE85.2011</v>
      </c>
      <c r="D185" s="301" t="str">
        <f>TechData_All!D95</f>
        <v>bn-vmt, bn-vmt/a</v>
      </c>
      <c r="E185" s="301" t="str">
        <f>TechData_All!E95</f>
        <v>TLE85X</v>
      </c>
      <c r="F185" s="301" t="str">
        <f>TechData_All!F95</f>
        <v>TL</v>
      </c>
      <c r="G185" s="315" t="s">
        <v>821</v>
      </c>
      <c r="H185" s="315" t="s">
        <v>817</v>
      </c>
      <c r="I185" s="315">
        <v>1</v>
      </c>
      <c r="J185" s="315" t="str">
        <f t="shared" si="284"/>
        <v>Small SUV-E85</v>
      </c>
      <c r="K185" s="335">
        <f>$I185*IF($G185="Pickup", SUMIFS(NewEmisData!E:E, NewEmisData!$A:$A, "Pickup", NewEmisData!$B:$B, $A185, NewEmisData!$C:$C, $H185, NewEmisData!$D:$D, K$2), SUMIFS(NewEmisData!E:E, NewEmisData!$A:$A, "LDV", NewEmisData!$B:$B, $A185, NewEmisData!$C:$C, $H185, NewEmisData!$D:$D, K$2))</f>
        <v>429.196687290726</v>
      </c>
      <c r="L185" s="335">
        <f>$I185*IF($G185="Pickup", SUMIFS(NewEmisData!F:F, NewEmisData!$A:$A, "Pickup", NewEmisData!$B:$B, $A185, NewEmisData!$C:$C, $H185, NewEmisData!$D:$D, L$2), SUMIFS(NewEmisData!F:F, NewEmisData!$A:$A, "LDV", NewEmisData!$B:$B, $A185, NewEmisData!$C:$C, $H185, NewEmisData!$D:$D, L$2))</f>
        <v>413.92588742451602</v>
      </c>
      <c r="M185" s="335">
        <f>$I185*IF($G185="Pickup", SUMIFS(NewEmisData!G:G, NewEmisData!$A:$A, "Pickup", NewEmisData!$B:$B, $A185, NewEmisData!$C:$C, $H185, NewEmisData!$D:$D, M$2), SUMIFS(NewEmisData!G:G, NewEmisData!$A:$A, "LDV", NewEmisData!$B:$B, $A185, NewEmisData!$C:$C, $H185, NewEmisData!$D:$D, M$2))</f>
        <v>357.54354908822597</v>
      </c>
      <c r="N185" s="335">
        <f>$I185*IF($G185="Pickup", SUMIFS(NewEmisData!H:H, NewEmisData!$A:$A, "Pickup", NewEmisData!$B:$B, $A185, NewEmisData!$C:$C, $H185, NewEmisData!$D:$D, N$2), SUMIFS(NewEmisData!H:H, NewEmisData!$A:$A, "LDV", NewEmisData!$B:$B, $A185, NewEmisData!$C:$C, $H185, NewEmisData!$D:$D, N$2))</f>
        <v>312.70443872824399</v>
      </c>
      <c r="O185" s="335">
        <f>$I185*IF($G185="Pickup", SUMIFS(NewEmisData!I:I, NewEmisData!$A:$A, "Pickup", NewEmisData!$B:$B, $A185, NewEmisData!$C:$C, $H185, NewEmisData!$D:$D, O$2), SUMIFS(NewEmisData!I:I, NewEmisData!$A:$A, "LDV", NewEmisData!$B:$B, $A185, NewEmisData!$C:$C, $H185, NewEmisData!$D:$D, O$2))</f>
        <v>295.131332198753</v>
      </c>
      <c r="P185" s="335">
        <f>$I185*IF($G185="Pickup", SUMIFS(NewEmisData!J:J, NewEmisData!$A:$A, "Pickup", NewEmisData!$B:$B, $A185, NewEmisData!$C:$C, $H185, NewEmisData!$D:$D, P$2), SUMIFS(NewEmisData!J:J, NewEmisData!$A:$A, "LDV", NewEmisData!$B:$B, $A185, NewEmisData!$C:$C, $H185, NewEmisData!$D:$D, P$2))</f>
        <v>287.00250507201002</v>
      </c>
      <c r="Q185" s="335">
        <f>$I185*IF($G185="Pickup", SUMIFS(NewEmisData!K:K, NewEmisData!$A:$A, "Pickup", NewEmisData!$B:$B, $A185, NewEmisData!$C:$C, $H185, NewEmisData!$D:$D, Q$2), SUMIFS(NewEmisData!K:K, NewEmisData!$A:$A, "LDV", NewEmisData!$B:$B, $A185, NewEmisData!$C:$C, $H185, NewEmisData!$D:$D, Q$2))</f>
        <v>280.70349092905099</v>
      </c>
      <c r="R185" s="335">
        <f>$I185*IF($G185="Pickup", SUMIFS(NewEmisData!L:L, NewEmisData!$A:$A, "Pickup", NewEmisData!$B:$B, $A185, NewEmisData!$C:$C, $H185, NewEmisData!$D:$D, R$2), SUMIFS(NewEmisData!L:L, NewEmisData!$A:$A, "LDV", NewEmisData!$B:$B, $A185, NewEmisData!$C:$C, $H185, NewEmisData!$D:$D, R$2))</f>
        <v>278.51705728958802</v>
      </c>
      <c r="S185" s="335">
        <f>$I185*IF($G185="Pickup", SUMIFS(NewEmisData!M:M, NewEmisData!$A:$A, "Pickup", NewEmisData!$B:$B, $A185, NewEmisData!$C:$C, $H185, NewEmisData!$D:$D, S$2), SUMIFS(NewEmisData!M:M, NewEmisData!$A:$A, "LDV", NewEmisData!$B:$B, $A185, NewEmisData!$C:$C, $H185, NewEmisData!$D:$D, S$2))</f>
        <v>278.75188774863398</v>
      </c>
      <c r="T185" s="335">
        <v>0.26615030329306139</v>
      </c>
      <c r="U185" s="335">
        <f>$I185*IF($G185="Pickup", SUMIFS(NewEmisData!E:E, NewEmisData!$A:$A, "Pickup", NewEmisData!$B:$B, $A185, NewEmisData!$C:$C, $H185, NewEmisData!$D:$D, U$2), SUMIFS(NewEmisData!E:E, NewEmisData!$A:$A, "LDV", NewEmisData!$B:$B, $A185, NewEmisData!$C:$C, $H185, NewEmisData!$D:$D, U$2))</f>
        <v>4.7739662510445001E-2</v>
      </c>
      <c r="V185" s="335">
        <f>$I185*IF($G185="Pickup", SUMIFS(NewEmisData!F:F, NewEmisData!$A:$A, "Pickup", NewEmisData!$B:$B, $A185, NewEmisData!$C:$C, $H185, NewEmisData!$D:$D, V$2), SUMIFS(NewEmisData!F:F, NewEmisData!$A:$A, "LDV", NewEmisData!$B:$B, $A185, NewEmisData!$C:$C, $H185, NewEmisData!$D:$D, V$2))</f>
        <v>4.0222650933890998E-2</v>
      </c>
      <c r="W185" s="335">
        <f>$I185*IF($G185="Pickup", SUMIFS(NewEmisData!G:G, NewEmisData!$A:$A, "Pickup", NewEmisData!$B:$B, $A185, NewEmisData!$C:$C, $H185, NewEmisData!$D:$D, W$2), SUMIFS(NewEmisData!G:G, NewEmisData!$A:$A, "LDV", NewEmisData!$B:$B, $A185, NewEmisData!$C:$C, $H185, NewEmisData!$D:$D, W$2))</f>
        <v>3.7026013334327097E-2</v>
      </c>
      <c r="X185" s="335">
        <f>$I185*IF($G185="Pickup", SUMIFS(NewEmisData!H:H, NewEmisData!$A:$A, "Pickup", NewEmisData!$B:$B, $A185, NewEmisData!$C:$C, $H185, NewEmisData!$D:$D, X$2), SUMIFS(NewEmisData!H:H, NewEmisData!$A:$A, "LDV", NewEmisData!$B:$B, $A185, NewEmisData!$C:$C, $H185, NewEmisData!$D:$D, X$2))</f>
        <v>3.5721368498802003E-2</v>
      </c>
      <c r="Y185" s="335">
        <f>$I185*IF($G185="Pickup", SUMIFS(NewEmisData!I:I, NewEmisData!$A:$A, "Pickup", NewEmisData!$B:$B, $A185, NewEmisData!$C:$C, $H185, NewEmisData!$D:$D, Y$2), SUMIFS(NewEmisData!I:I, NewEmisData!$A:$A, "LDV", NewEmisData!$B:$B, $A185, NewEmisData!$C:$C, $H185, NewEmisData!$D:$D, Y$2))</f>
        <v>3.9556628195455697E-2</v>
      </c>
      <c r="Z185" s="335">
        <f>$I185*IF($G185="Pickup", SUMIFS(NewEmisData!J:J, NewEmisData!$A:$A, "Pickup", NewEmisData!$B:$B, $A185, NewEmisData!$C:$C, $H185, NewEmisData!$D:$D, Z$2), SUMIFS(NewEmisData!J:J, NewEmisData!$A:$A, "LDV", NewEmisData!$B:$B, $A185, NewEmisData!$C:$C, $H185, NewEmisData!$D:$D, Z$2))</f>
        <v>4.0892160755087198E-2</v>
      </c>
      <c r="AA185" s="335">
        <f>$I185*IF($G185="Pickup", SUMIFS(NewEmisData!K:K, NewEmisData!$A:$A, "Pickup", NewEmisData!$B:$B, $A185, NewEmisData!$C:$C, $H185, NewEmisData!$D:$D, AA$2), SUMIFS(NewEmisData!K:K, NewEmisData!$A:$A, "LDV", NewEmisData!$B:$B, $A185, NewEmisData!$C:$C, $H185, NewEmisData!$D:$D, AA$2))</f>
        <v>3.9809174920499499E-2</v>
      </c>
      <c r="AB185" s="335">
        <f>$I185*IF($G185="Pickup", SUMIFS(NewEmisData!L:L, NewEmisData!$A:$A, "Pickup", NewEmisData!$B:$B, $A185, NewEmisData!$C:$C, $H185, NewEmisData!$D:$D, AB$2), SUMIFS(NewEmisData!L:L, NewEmisData!$A:$A, "LDV", NewEmisData!$B:$B, $A185, NewEmisData!$C:$C, $H185, NewEmisData!$D:$D, AB$2))</f>
        <v>3.9117125993598102E-2</v>
      </c>
      <c r="AC185" s="335">
        <f>$I185*IF($G185="Pickup", SUMIFS(NewEmisData!M:M, NewEmisData!$A:$A, "Pickup", NewEmisData!$B:$B, $A185, NewEmisData!$C:$C, $H185, NewEmisData!$D:$D, AC$2), SUMIFS(NewEmisData!M:M, NewEmisData!$A:$A, "LDV", NewEmisData!$B:$B, $A185, NewEmisData!$C:$C, $H185, NewEmisData!$D:$D, AC$2))</f>
        <v>3.9686464950090997E-2</v>
      </c>
      <c r="AD185" s="335">
        <v>5.9143404970885341E-2</v>
      </c>
      <c r="AE185" s="335">
        <f>$I185*IF($G185="Pickup", SUMIFS(NewEmisData!E:E, NewEmisData!$A:$A, "Pickup", NewEmisData!$B:$B, $A185, NewEmisData!$C:$C, $H185, NewEmisData!$D:$D, AE$2), SUMIFS(NewEmisData!E:E, NewEmisData!$A:$A, "LDV", NewEmisData!$B:$B, $A185, NewEmisData!$C:$C, $H185, NewEmisData!$D:$D, AE$2))</f>
        <v>4.5442372364522896E-3</v>
      </c>
      <c r="AF185" s="335">
        <f>$I185*IF($G185="Pickup", SUMIFS(NewEmisData!F:F, NewEmisData!$A:$A, "Pickup", NewEmisData!$B:$B, $A185, NewEmisData!$C:$C, $H185, NewEmisData!$D:$D, AF$2), SUMIFS(NewEmisData!F:F, NewEmisData!$A:$A, "LDV", NewEmisData!$B:$B, $A185, NewEmisData!$C:$C, $H185, NewEmisData!$D:$D, AF$2))</f>
        <v>4.3825669717421E-3</v>
      </c>
      <c r="AG185" s="335">
        <f>$I185*IF($G185="Pickup", SUMIFS(NewEmisData!G:G, NewEmisData!$A:$A, "Pickup", NewEmisData!$B:$B, $A185, NewEmisData!$C:$C, $H185, NewEmisData!$D:$D, AG$2), SUMIFS(NewEmisData!G:G, NewEmisData!$A:$A, "LDV", NewEmisData!$B:$B, $A185, NewEmisData!$C:$C, $H185, NewEmisData!$D:$D, AG$2))</f>
        <v>2.75316137470643E-3</v>
      </c>
      <c r="AH185" s="335">
        <f>$I185*IF($G185="Pickup", SUMIFS(NewEmisData!H:H, NewEmisData!$A:$A, "Pickup", NewEmisData!$B:$B, $A185, NewEmisData!$C:$C, $H185, NewEmisData!$D:$D, AH$2), SUMIFS(NewEmisData!H:H, NewEmisData!$A:$A, "LDV", NewEmisData!$B:$B, $A185, NewEmisData!$C:$C, $H185, NewEmisData!$D:$D, AH$2))</f>
        <v>2.4078903553578401E-3</v>
      </c>
      <c r="AI185" s="335">
        <f>$I185*IF($G185="Pickup", SUMIFS(NewEmisData!I:I, NewEmisData!$A:$A, "Pickup", NewEmisData!$B:$B, $A185, NewEmisData!$C:$C, $H185, NewEmisData!$D:$D, AI$2), SUMIFS(NewEmisData!I:I, NewEmisData!$A:$A, "LDV", NewEmisData!$B:$B, $A185, NewEmisData!$C:$C, $H185, NewEmisData!$D:$D, AI$2))</f>
        <v>2.27257345888271E-3</v>
      </c>
      <c r="AJ185" s="335">
        <f>$I185*IF($G185="Pickup", SUMIFS(NewEmisData!J:J, NewEmisData!$A:$A, "Pickup", NewEmisData!$B:$B, $A185, NewEmisData!$C:$C, $H185, NewEmisData!$D:$D, AJ$2), SUMIFS(NewEmisData!J:J, NewEmisData!$A:$A, "LDV", NewEmisData!$B:$B, $A185, NewEmisData!$C:$C, $H185, NewEmisData!$D:$D, AJ$2))</f>
        <v>2.2099795405175798E-3</v>
      </c>
      <c r="AK185" s="335">
        <f>$I185*IF($G185="Pickup", SUMIFS(NewEmisData!K:K, NewEmisData!$A:$A, "Pickup", NewEmisData!$B:$B, $A185, NewEmisData!$C:$C, $H185, NewEmisData!$D:$D, AK$2), SUMIFS(NewEmisData!K:K, NewEmisData!$A:$A, "LDV", NewEmisData!$B:$B, $A185, NewEmisData!$C:$C, $H185, NewEmisData!$D:$D, AK$2))</f>
        <v>2.16147670002603E-3</v>
      </c>
      <c r="AL185" s="335">
        <f>$I185*IF($G185="Pickup", SUMIFS(NewEmisData!L:L, NewEmisData!$A:$A, "Pickup", NewEmisData!$B:$B, $A185, NewEmisData!$C:$C, $H185, NewEmisData!$D:$D, AL$2), SUMIFS(NewEmisData!L:L, NewEmisData!$A:$A, "LDV", NewEmisData!$B:$B, $A185, NewEmisData!$C:$C, $H185, NewEmisData!$D:$D, AL$2))</f>
        <v>2.1446401853113602E-3</v>
      </c>
      <c r="AM185" s="335">
        <f>$I185*IF($G185="Pickup", SUMIFS(NewEmisData!M:M, NewEmisData!$A:$A, "Pickup", NewEmisData!$B:$B, $A185, NewEmisData!$C:$C, $H185, NewEmisData!$D:$D, AM$2), SUMIFS(NewEmisData!M:M, NewEmisData!$A:$A, "LDV", NewEmisData!$B:$B, $A185, NewEmisData!$C:$C, $H185, NewEmisData!$D:$D, AM$2))</f>
        <v>2.1464475654284099E-3</v>
      </c>
      <c r="AN185" s="335">
        <v>2.5617670759243757E-3</v>
      </c>
      <c r="AO185" s="335">
        <f>$I185*IF($G185="Pickup", SUMIFS(NewEmisData!E:E, NewEmisData!$A:$A, "Pickup", NewEmisData!$B:$B, $A185, NewEmisData!$C:$C, $H185, NewEmisData!$D:$D, AO$2), SUMIFS(NewEmisData!E:E, NewEmisData!$A:$A, "LDV", NewEmisData!$B:$B, $A185, NewEmisData!$C:$C, $H185, NewEmisData!$D:$D, AO$2))</f>
        <v>6.8718020723861406E-2</v>
      </c>
      <c r="AP185" s="335">
        <f>$I185*IF($G185="Pickup", SUMIFS(NewEmisData!F:F, NewEmisData!$A:$A, "Pickup", NewEmisData!$B:$B, $A185, NewEmisData!$C:$C, $H185, NewEmisData!$D:$D, AP$2), SUMIFS(NewEmisData!F:F, NewEmisData!$A:$A, "LDV", NewEmisData!$B:$B, $A185, NewEmisData!$C:$C, $H185, NewEmisData!$D:$D, AP$2))</f>
        <v>6.8726817375946297E-2</v>
      </c>
      <c r="AQ185" s="335">
        <f>$I185*IF($G185="Pickup", SUMIFS(NewEmisData!G:G, NewEmisData!$A:$A, "Pickup", NewEmisData!$B:$B, $A185, NewEmisData!$C:$C, $H185, NewEmisData!$D:$D, AQ$2), SUMIFS(NewEmisData!G:G, NewEmisData!$A:$A, "LDV", NewEmisData!$B:$B, $A185, NewEmisData!$C:$C, $H185, NewEmisData!$D:$D, AQ$2))</f>
        <v>7.5053777430390503E-2</v>
      </c>
      <c r="AR185" s="335">
        <f>$I185*IF($G185="Pickup", SUMIFS(NewEmisData!H:H, NewEmisData!$A:$A, "Pickup", NewEmisData!$B:$B, $A185, NewEmisData!$C:$C, $H185, NewEmisData!$D:$D, AR$2), SUMIFS(NewEmisData!H:H, NewEmisData!$A:$A, "LDV", NewEmisData!$B:$B, $A185, NewEmisData!$C:$C, $H185, NewEmisData!$D:$D, AR$2))</f>
        <v>7.4787483412829606E-2</v>
      </c>
      <c r="AS185" s="335">
        <f>$I185*IF($G185="Pickup", SUMIFS(NewEmisData!I:I, NewEmisData!$A:$A, "Pickup", NewEmisData!$B:$B, $A185, NewEmisData!$C:$C, $H185, NewEmisData!$D:$D, AS$2), SUMIFS(NewEmisData!I:I, NewEmisData!$A:$A, "LDV", NewEmisData!$B:$B, $A185, NewEmisData!$C:$C, $H185, NewEmisData!$D:$D, AS$2))</f>
        <v>7.4715797469106393E-2</v>
      </c>
      <c r="AT185" s="335">
        <f>$I185*IF($G185="Pickup", SUMIFS(NewEmisData!J:J, NewEmisData!$A:$A, "Pickup", NewEmisData!$B:$B, $A185, NewEmisData!$C:$C, $H185, NewEmisData!$D:$D, AT$2), SUMIFS(NewEmisData!J:J, NewEmisData!$A:$A, "LDV", NewEmisData!$B:$B, $A185, NewEmisData!$C:$C, $H185, NewEmisData!$D:$D, AT$2))</f>
        <v>7.4683474858337304E-2</v>
      </c>
      <c r="AU185" s="335">
        <f>$I185*IF($G185="Pickup", SUMIFS(NewEmisData!K:K, NewEmisData!$A:$A, "Pickup", NewEmisData!$B:$B, $A185, NewEmisData!$C:$C, $H185, NewEmisData!$D:$D, AU$2), SUMIFS(NewEmisData!K:K, NewEmisData!$A:$A, "LDV", NewEmisData!$B:$B, $A185, NewEmisData!$C:$C, $H185, NewEmisData!$D:$D, AU$2))</f>
        <v>7.4519830404688694E-2</v>
      </c>
      <c r="AV185" s="335">
        <f>$I185*IF($G185="Pickup", SUMIFS(NewEmisData!L:L, NewEmisData!$A:$A, "Pickup", NewEmisData!$B:$B, $A185, NewEmisData!$C:$C, $H185, NewEmisData!$D:$D, AV$2), SUMIFS(NewEmisData!L:L, NewEmisData!$A:$A, "LDV", NewEmisData!$B:$B, $A185, NewEmisData!$C:$C, $H185, NewEmisData!$D:$D, AV$2))</f>
        <v>7.4375705674705195E-2</v>
      </c>
      <c r="AW185" s="335">
        <f>$I185*IF($G185="Pickup", SUMIFS(NewEmisData!M:M, NewEmisData!$A:$A, "Pickup", NewEmisData!$B:$B, $A185, NewEmisData!$C:$C, $H185, NewEmisData!$D:$D, AW$2), SUMIFS(NewEmisData!M:M, NewEmisData!$A:$A, "LDV", NewEmisData!$B:$B, $A185, NewEmisData!$C:$C, $H185, NewEmisData!$D:$D, AW$2))</f>
        <v>7.4367996322656102E-2</v>
      </c>
      <c r="AX185" s="335">
        <v>4.7785374819939178E-2</v>
      </c>
      <c r="AY185" s="335">
        <f>$I185*IF($G185="Pickup", SUMIFS(NewEmisData!E:E, NewEmisData!$A:$A, "Pickup", NewEmisData!$B:$B, $A185, NewEmisData!$C:$C, $H185, NewEmisData!$D:$D, AY$2), SUMIFS(NewEmisData!E:E, NewEmisData!$A:$A, "LDV", NewEmisData!$B:$B, $A185, NewEmisData!$C:$C, $H185, NewEmisData!$D:$D, AY$2))</f>
        <v>1.04003337420696E-2</v>
      </c>
      <c r="AZ185" s="335">
        <f>$I185*IF($G185="Pickup", SUMIFS(NewEmisData!F:F, NewEmisData!$A:$A, "Pickup", NewEmisData!$B:$B, $A185, NewEmisData!$C:$C, $H185, NewEmisData!$D:$D, AZ$2), SUMIFS(NewEmisData!F:F, NewEmisData!$A:$A, "LDV", NewEmisData!$B:$B, $A185, NewEmisData!$C:$C, $H185, NewEmisData!$D:$D, AZ$2))</f>
        <v>1.04081158830562E-2</v>
      </c>
      <c r="BA185" s="335">
        <f>$I185*IF($G185="Pickup", SUMIFS(NewEmisData!G:G, NewEmisData!$A:$A, "Pickup", NewEmisData!$B:$B, $A185, NewEmisData!$C:$C, $H185, NewEmisData!$D:$D, BA$2), SUMIFS(NewEmisData!G:G, NewEmisData!$A:$A, "LDV", NewEmisData!$B:$B, $A185, NewEmisData!$C:$C, $H185, NewEmisData!$D:$D, BA$2))</f>
        <v>1.1052941096405E-2</v>
      </c>
      <c r="BB185" s="335">
        <f>$I185*IF($G185="Pickup", SUMIFS(NewEmisData!H:H, NewEmisData!$A:$A, "Pickup", NewEmisData!$B:$B, $A185, NewEmisData!$C:$C, $H185, NewEmisData!$D:$D, BB$2), SUMIFS(NewEmisData!H:H, NewEmisData!$A:$A, "LDV", NewEmisData!$B:$B, $A185, NewEmisData!$C:$C, $H185, NewEmisData!$D:$D, BB$2))</f>
        <v>1.0817163462008301E-2</v>
      </c>
      <c r="BC185" s="335">
        <f>$I185*IF($G185="Pickup", SUMIFS(NewEmisData!I:I, NewEmisData!$A:$A, "Pickup", NewEmisData!$B:$B, $A185, NewEmisData!$C:$C, $H185, NewEmisData!$D:$D, BC$2), SUMIFS(NewEmisData!I:I, NewEmisData!$A:$A, "LDV", NewEmisData!$B:$B, $A185, NewEmisData!$C:$C, $H185, NewEmisData!$D:$D, BC$2))</f>
        <v>1.0753769380543701E-2</v>
      </c>
      <c r="BD185" s="335">
        <f>$I185*IF($G185="Pickup", SUMIFS(NewEmisData!J:J, NewEmisData!$A:$A, "Pickup", NewEmisData!$B:$B, $A185, NewEmisData!$C:$C, $H185, NewEmisData!$D:$D, BD$2), SUMIFS(NewEmisData!J:J, NewEmisData!$A:$A, "LDV", NewEmisData!$B:$B, $A185, NewEmisData!$C:$C, $H185, NewEmisData!$D:$D, BD$2))</f>
        <v>1.07252399459136E-2</v>
      </c>
      <c r="BE185" s="335">
        <f>$I185*IF($G185="Pickup", SUMIFS(NewEmisData!K:K, NewEmisData!$A:$A, "Pickup", NewEmisData!$B:$B, $A185, NewEmisData!$C:$C, $H185, NewEmisData!$D:$D, BE$2), SUMIFS(NewEmisData!K:K, NewEmisData!$A:$A, "LDV", NewEmisData!$B:$B, $A185, NewEmisData!$C:$C, $H185, NewEmisData!$D:$D, BE$2))</f>
        <v>1.05804069130733E-2</v>
      </c>
      <c r="BF185" s="335">
        <f>$I185*IF($G185="Pickup", SUMIFS(NewEmisData!L:L, NewEmisData!$A:$A, "Pickup", NewEmisData!$B:$B, $A185, NewEmisData!$C:$C, $H185, NewEmisData!$D:$D, BF$2), SUMIFS(NewEmisData!L:L, NewEmisData!$A:$A, "LDV", NewEmisData!$B:$B, $A185, NewEmisData!$C:$C, $H185, NewEmisData!$D:$D, BF$2))</f>
        <v>1.04530345160975E-2</v>
      </c>
      <c r="BG185" s="335">
        <f>$I185*IF($G185="Pickup", SUMIFS(NewEmisData!M:M, NewEmisData!$A:$A, "Pickup", NewEmisData!$B:$B, $A185, NewEmisData!$C:$C, $H185, NewEmisData!$D:$D, BG$2), SUMIFS(NewEmisData!M:M, NewEmisData!$A:$A, "LDV", NewEmisData!$B:$B, $A185, NewEmisData!$C:$C, $H185, NewEmisData!$D:$D, BG$2))</f>
        <v>1.04461903633429E-2</v>
      </c>
      <c r="BH185" s="335">
        <v>9.6257106650809981E-3</v>
      </c>
      <c r="BI185" s="335">
        <f>$I185*IF($G185="Pickup", SUMIFS(NewEmisData!E:E, NewEmisData!$A:$A, "Pickup", NewEmisData!$B:$B, $A185, NewEmisData!$C:$C, $H185, NewEmisData!$D:$D, BI$2), SUMIFS(NewEmisData!E:E, NewEmisData!$A:$A, "LDV", NewEmisData!$B:$B, $A185, NewEmisData!$C:$C, $H185, NewEmisData!$D:$D, BI$2))</f>
        <v>1.32158662771403</v>
      </c>
      <c r="BJ185" s="335">
        <f>$I185*IF($G185="Pickup", SUMIFS(NewEmisData!F:F, NewEmisData!$A:$A, "Pickup", NewEmisData!$B:$B, $A185, NewEmisData!$C:$C, $H185, NewEmisData!$D:$D, BJ$2), SUMIFS(NewEmisData!F:F, NewEmisData!$A:$A, "LDV", NewEmisData!$B:$B, $A185, NewEmisData!$C:$C, $H185, NewEmisData!$D:$D, BJ$2))</f>
        <v>1.1051213114887799</v>
      </c>
      <c r="BK185" s="335">
        <f>$I185*IF($G185="Pickup", SUMIFS(NewEmisData!G:G, NewEmisData!$A:$A, "Pickup", NewEmisData!$B:$B, $A185, NewEmisData!$C:$C, $H185, NewEmisData!$D:$D, BK$2), SUMIFS(NewEmisData!G:G, NewEmisData!$A:$A, "LDV", NewEmisData!$B:$B, $A185, NewEmisData!$C:$C, $H185, NewEmisData!$D:$D, BK$2))</f>
        <v>0.85699846388005796</v>
      </c>
      <c r="BL185" s="335">
        <f>$I185*IF($G185="Pickup", SUMIFS(NewEmisData!H:H, NewEmisData!$A:$A, "Pickup", NewEmisData!$B:$B, $A185, NewEmisData!$C:$C, $H185, NewEmisData!$D:$D, BL$2), SUMIFS(NewEmisData!H:H, NewEmisData!$A:$A, "LDV", NewEmisData!$B:$B, $A185, NewEmisData!$C:$C, $H185, NewEmisData!$D:$D, BL$2))</f>
        <v>0.91971363495352998</v>
      </c>
      <c r="BM185" s="335">
        <f>$I185*IF($G185="Pickup", SUMIFS(NewEmisData!I:I, NewEmisData!$A:$A, "Pickup", NewEmisData!$B:$B, $A185, NewEmisData!$C:$C, $H185, NewEmisData!$D:$D, BM$2), SUMIFS(NewEmisData!I:I, NewEmisData!$A:$A, "LDV", NewEmisData!$B:$B, $A185, NewEmisData!$C:$C, $H185, NewEmisData!$D:$D, BM$2))</f>
        <v>1.0081406051919299</v>
      </c>
      <c r="BN185" s="335">
        <f>$I185*IF($G185="Pickup", SUMIFS(NewEmisData!J:J, NewEmisData!$A:$A, "Pickup", NewEmisData!$B:$B, $A185, NewEmisData!$C:$C, $H185, NewEmisData!$D:$D, BN$2), SUMIFS(NewEmisData!J:J, NewEmisData!$A:$A, "LDV", NewEmisData!$B:$B, $A185, NewEmisData!$C:$C, $H185, NewEmisData!$D:$D, BN$2))</f>
        <v>1.04990784921702</v>
      </c>
      <c r="BO185" s="335">
        <f>$I185*IF($G185="Pickup", SUMIFS(NewEmisData!K:K, NewEmisData!$A:$A, "Pickup", NewEmisData!$B:$B, $A185, NewEmisData!$C:$C, $H185, NewEmisData!$D:$D, BO$2), SUMIFS(NewEmisData!K:K, NewEmisData!$A:$A, "LDV", NewEmisData!$B:$B, $A185, NewEmisData!$C:$C, $H185, NewEmisData!$D:$D, BO$2))</f>
        <v>1.0325958196984799</v>
      </c>
      <c r="BP185" s="335">
        <f>$I185*IF($G185="Pickup", SUMIFS(NewEmisData!L:L, NewEmisData!$A:$A, "Pickup", NewEmisData!$B:$B, $A185, NewEmisData!$C:$C, $H185, NewEmisData!$D:$D, BP$2), SUMIFS(NewEmisData!L:L, NewEmisData!$A:$A, "LDV", NewEmisData!$B:$B, $A185, NewEmisData!$C:$C, $H185, NewEmisData!$D:$D, BP$2))</f>
        <v>1.01861793765058</v>
      </c>
      <c r="BQ185" s="335">
        <f>$I185*IF($G185="Pickup", SUMIFS(NewEmisData!M:M, NewEmisData!$A:$A, "Pickup", NewEmisData!$B:$B, $A185, NewEmisData!$C:$C, $H185, NewEmisData!$D:$D, BQ$2), SUMIFS(NewEmisData!M:M, NewEmisData!$A:$A, "LDV", NewEmisData!$B:$B, $A185, NewEmisData!$C:$C, $H185, NewEmisData!$D:$D, BQ$2))</f>
        <v>1.03039235154496</v>
      </c>
      <c r="BR185" s="335">
        <v>1.4092345254837961</v>
      </c>
      <c r="BS185" s="335">
        <f>$I185*IF($G185="Pickup", SUMIFS(NewEmisData!E:E, NewEmisData!$A:$A, "Pickup", NewEmisData!$B:$B, $A185, NewEmisData!$C:$C, $H185, NewEmisData!$D:$D, BS$2), SUMIFS(NewEmisData!E:E, NewEmisData!$A:$A, "LDV", NewEmisData!$B:$B, $A185, NewEmisData!$C:$C, $H185, NewEmisData!$D:$D, BS$2))</f>
        <v>0.13207489128696501</v>
      </c>
      <c r="BT185" s="335">
        <f>$I185*IF($G185="Pickup", SUMIFS(NewEmisData!F:F, NewEmisData!$A:$A, "Pickup", NewEmisData!$B:$B, $A185, NewEmisData!$C:$C, $H185, NewEmisData!$D:$D, BT$2), SUMIFS(NewEmisData!F:F, NewEmisData!$A:$A, "LDV", NewEmisData!$B:$B, $A185, NewEmisData!$C:$C, $H185, NewEmisData!$D:$D, BT$2))</f>
        <v>0.12626925775646</v>
      </c>
      <c r="BU185" s="335">
        <f>$I185*IF($G185="Pickup", SUMIFS(NewEmisData!G:G, NewEmisData!$A:$A, "Pickup", NewEmisData!$B:$B, $A185, NewEmisData!$C:$C, $H185, NewEmisData!$D:$D, BU$2), SUMIFS(NewEmisData!G:G, NewEmisData!$A:$A, "LDV", NewEmisData!$B:$B, $A185, NewEmisData!$C:$C, $H185, NewEmisData!$D:$D, BU$2))</f>
        <v>0.100736508526501</v>
      </c>
      <c r="BV185" s="335">
        <f>$I185*IF($G185="Pickup", SUMIFS(NewEmisData!H:H, NewEmisData!$A:$A, "Pickup", NewEmisData!$B:$B, $A185, NewEmisData!$C:$C, $H185, NewEmisData!$D:$D, BV$2), SUMIFS(NewEmisData!H:H, NewEmisData!$A:$A, "LDV", NewEmisData!$B:$B, $A185, NewEmisData!$C:$C, $H185, NewEmisData!$D:$D, BV$2))</f>
        <v>9.5423343083205103E-2</v>
      </c>
      <c r="BW185" s="335">
        <f>$I185*IF($G185="Pickup", SUMIFS(NewEmisData!I:I, NewEmisData!$A:$A, "Pickup", NewEmisData!$B:$B, $A185, NewEmisData!$C:$C, $H185, NewEmisData!$D:$D, BW$2), SUMIFS(NewEmisData!I:I, NewEmisData!$A:$A, "LDV", NewEmisData!$B:$B, $A185, NewEmisData!$C:$C, $H185, NewEmisData!$D:$D, BW$2))</f>
        <v>0.111625646710618</v>
      </c>
      <c r="BX185" s="335">
        <f>$I185*IF($G185="Pickup", SUMIFS(NewEmisData!J:J, NewEmisData!$A:$A, "Pickup", NewEmisData!$B:$B, $A185, NewEmisData!$C:$C, $H185, NewEmisData!$D:$D, BX$2), SUMIFS(NewEmisData!J:J, NewEmisData!$A:$A, "LDV", NewEmisData!$B:$B, $A185, NewEmisData!$C:$C, $H185, NewEmisData!$D:$D, BX$2))</f>
        <v>0.13327231851045501</v>
      </c>
      <c r="BY185" s="335">
        <f>$I185*IF($G185="Pickup", SUMIFS(NewEmisData!K:K, NewEmisData!$A:$A, "Pickup", NewEmisData!$B:$B, $A185, NewEmisData!$C:$C, $H185, NewEmisData!$D:$D, BY$2), SUMIFS(NewEmisData!K:K, NewEmisData!$A:$A, "LDV", NewEmisData!$B:$B, $A185, NewEmisData!$C:$C, $H185, NewEmisData!$D:$D, BY$2))</f>
        <v>0.14972574068165501</v>
      </c>
      <c r="BZ185" s="335">
        <f>$I185*IF($G185="Pickup", SUMIFS(NewEmisData!L:L, NewEmisData!$A:$A, "Pickup", NewEmisData!$B:$B, $A185, NewEmisData!$C:$C, $H185, NewEmisData!$D:$D, BZ$2), SUMIFS(NewEmisData!L:L, NewEmisData!$A:$A, "LDV", NewEmisData!$B:$B, $A185, NewEmisData!$C:$C, $H185, NewEmisData!$D:$D, BZ$2))</f>
        <v>0.15567917178582799</v>
      </c>
      <c r="CA185" s="335">
        <f>$I185*IF($G185="Pickup", SUMIFS(NewEmisData!M:M, NewEmisData!$A:$A, "Pickup", NewEmisData!$B:$B, $A185, NewEmisData!$C:$C, $H185, NewEmisData!$D:$D, CA$2), SUMIFS(NewEmisData!M:M, NewEmisData!$A:$A, "LDV", NewEmisData!$B:$B, $A185, NewEmisData!$C:$C, $H185, NewEmisData!$D:$D, CA$2))</f>
        <v>0.16731991889835501</v>
      </c>
      <c r="CB185" s="335">
        <v>6.0597963453520649E-2</v>
      </c>
      <c r="CC185" s="335">
        <f>$I185*IF($G185="Pickup", SUMIFS(NewEmisData!E:E, NewEmisData!$A:$A, "Pickup", NewEmisData!$B:$B, $A185, NewEmisData!$C:$C, $H185, NewEmisData!$D:$D, CC$2), SUMIFS(NewEmisData!E:E, NewEmisData!$A:$A, "LDV", NewEmisData!$B:$B, $A185, NewEmisData!$C:$C, $H185, NewEmisData!$D:$D, CC$2))</f>
        <v>1.8744288340151301E-2</v>
      </c>
      <c r="CD185" s="335">
        <f>$I185*IF($G185="Pickup", SUMIFS(NewEmisData!F:F, NewEmisData!$A:$A, "Pickup", NewEmisData!$B:$B, $A185, NewEmisData!$C:$C, $H185, NewEmisData!$D:$D, CD$2), SUMIFS(NewEmisData!F:F, NewEmisData!$A:$A, "LDV", NewEmisData!$B:$B, $A185, NewEmisData!$C:$C, $H185, NewEmisData!$D:$D, CD$2))</f>
        <v>1.87443184019199E-2</v>
      </c>
      <c r="CE185" s="335">
        <f>$I185*IF($G185="Pickup", SUMIFS(NewEmisData!G:G, NewEmisData!$A:$A, "Pickup", NewEmisData!$B:$B, $A185, NewEmisData!$C:$C, $H185, NewEmisData!$D:$D, CE$2), SUMIFS(NewEmisData!G:G, NewEmisData!$A:$A, "LDV", NewEmisData!$B:$B, $A185, NewEmisData!$C:$C, $H185, NewEmisData!$D:$D, CE$2))</f>
        <v>2.1533410605215301E-2</v>
      </c>
      <c r="CF185" s="335">
        <f>$I185*IF($G185="Pickup", SUMIFS(NewEmisData!H:H, NewEmisData!$A:$A, "Pickup", NewEmisData!$B:$B, $A185, NewEmisData!$C:$C, $H185, NewEmisData!$D:$D, CF$2), SUMIFS(NewEmisData!H:H, NewEmisData!$A:$A, "LDV", NewEmisData!$B:$B, $A185, NewEmisData!$C:$C, $H185, NewEmisData!$D:$D, CF$2))</f>
        <v>2.2190394081474701E-2</v>
      </c>
      <c r="CG185" s="335">
        <f>$I185*IF($G185="Pickup", SUMIFS(NewEmisData!I:I, NewEmisData!$A:$A, "Pickup", NewEmisData!$B:$B, $A185, NewEmisData!$C:$C, $H185, NewEmisData!$D:$D, CG$2), SUMIFS(NewEmisData!I:I, NewEmisData!$A:$A, "LDV", NewEmisData!$B:$B, $A185, NewEmisData!$C:$C, $H185, NewEmisData!$D:$D, CG$2))</f>
        <v>2.4069890362633298E-2</v>
      </c>
      <c r="CH185" s="335">
        <f>$I185*IF($G185="Pickup", SUMIFS(NewEmisData!J:J, NewEmisData!$A:$A, "Pickup", NewEmisData!$B:$B, $A185, NewEmisData!$C:$C, $H185, NewEmisData!$D:$D, CH$2), SUMIFS(NewEmisData!J:J, NewEmisData!$A:$A, "LDV", NewEmisData!$B:$B, $A185, NewEmisData!$C:$C, $H185, NewEmisData!$D:$D, CH$2))</f>
        <v>2.51391279045017E-2</v>
      </c>
      <c r="CI185" s="335">
        <f>$I185*IF($G185="Pickup", SUMIFS(NewEmisData!K:K, NewEmisData!$A:$A, "Pickup", NewEmisData!$B:$B, $A185, NewEmisData!$C:$C, $H185, NewEmisData!$D:$D, CI$2), SUMIFS(NewEmisData!K:K, NewEmisData!$A:$A, "LDV", NewEmisData!$B:$B, $A185, NewEmisData!$C:$C, $H185, NewEmisData!$D:$D, CI$2))</f>
        <v>2.5486378596443E-2</v>
      </c>
      <c r="CJ185" s="335">
        <f>$I185*IF($G185="Pickup", SUMIFS(NewEmisData!L:L, NewEmisData!$A:$A, "Pickup", NewEmisData!$B:$B, $A185, NewEmisData!$C:$C, $H185, NewEmisData!$D:$D, CJ$2), SUMIFS(NewEmisData!L:L, NewEmisData!$A:$A, "LDV", NewEmisData!$B:$B, $A185, NewEmisData!$C:$C, $H185, NewEmisData!$D:$D, CJ$2))</f>
        <v>2.5555207964834799E-2</v>
      </c>
      <c r="CK185" s="335">
        <f>$I185*IF($G185="Pickup", SUMIFS(NewEmisData!M:M, NewEmisData!$A:$A, "Pickup", NewEmisData!$B:$B, $A185, NewEmisData!$C:$C, $H185, NewEmisData!$D:$D, CK$2), SUMIFS(NewEmisData!M:M, NewEmisData!$A:$A, "LDV", NewEmisData!$B:$B, $A185, NewEmisData!$C:$C, $H185, NewEmisData!$D:$D, CK$2))</f>
        <v>2.5589747988834202E-2</v>
      </c>
      <c r="CL185" s="335">
        <v>2.191731487598363E-2</v>
      </c>
      <c r="CM185" s="335">
        <f>$I185*IF($G185="Pickup", SUMIFS(NewEmisData!E:E, NewEmisData!$A:$A, "Pickup", NewEmisData!$B:$B, $A185, NewEmisData!$C:$C, $H185, NewEmisData!$D:$D, CM$2), SUMIFS(NewEmisData!E:E, NewEmisData!$A:$A, "LDV", NewEmisData!$B:$B, $A185, NewEmisData!$C:$C, $H185, NewEmisData!$D:$D, CM$2))</f>
        <v>6.0586256603843902E-3</v>
      </c>
      <c r="CN185" s="335">
        <f>$I185*IF($G185="Pickup", SUMIFS(NewEmisData!F:F, NewEmisData!$A:$A, "Pickup", NewEmisData!$B:$B, $A185, NewEmisData!$C:$C, $H185, NewEmisData!$D:$D, CN$2), SUMIFS(NewEmisData!F:F, NewEmisData!$A:$A, "LDV", NewEmisData!$B:$B, $A185, NewEmisData!$C:$C, $H185, NewEmisData!$D:$D, CN$2))</f>
        <v>6.2537513362051298E-3</v>
      </c>
      <c r="CO185" s="335">
        <f>$I185*IF($G185="Pickup", SUMIFS(NewEmisData!G:G, NewEmisData!$A:$A, "Pickup", NewEmisData!$B:$B, $A185, NewEmisData!$C:$C, $H185, NewEmisData!$D:$D, CO$2), SUMIFS(NewEmisData!G:G, NewEmisData!$A:$A, "LDV", NewEmisData!$B:$B, $A185, NewEmisData!$C:$C, $H185, NewEmisData!$D:$D, CO$2))</f>
        <v>6.80614663939446E-3</v>
      </c>
      <c r="CP185" s="335">
        <f>$I185*IF($G185="Pickup", SUMIFS(NewEmisData!H:H, NewEmisData!$A:$A, "Pickup", NewEmisData!$B:$B, $A185, NewEmisData!$C:$C, $H185, NewEmisData!$D:$D, CP$2), SUMIFS(NewEmisData!H:H, NewEmisData!$A:$A, "LDV", NewEmisData!$B:$B, $A185, NewEmisData!$C:$C, $H185, NewEmisData!$D:$D, CP$2))</f>
        <v>6.9736830779963798E-3</v>
      </c>
      <c r="CQ185" s="335">
        <f>$I185*IF($G185="Pickup", SUMIFS(NewEmisData!I:I, NewEmisData!$A:$A, "Pickup", NewEmisData!$B:$B, $A185, NewEmisData!$C:$C, $H185, NewEmisData!$D:$D, CQ$2), SUMIFS(NewEmisData!I:I, NewEmisData!$A:$A, "LDV", NewEmisData!$B:$B, $A185, NewEmisData!$C:$C, $H185, NewEmisData!$D:$D, CQ$2))</f>
        <v>7.2238049352861501E-3</v>
      </c>
      <c r="CR185" s="335">
        <f>$I185*IF($G185="Pickup", SUMIFS(NewEmisData!J:J, NewEmisData!$A:$A, "Pickup", NewEmisData!$B:$B, $A185, NewEmisData!$C:$C, $H185, NewEmisData!$D:$D, CR$2), SUMIFS(NewEmisData!J:J, NewEmisData!$A:$A, "LDV", NewEmisData!$B:$B, $A185, NewEmisData!$C:$C, $H185, NewEmisData!$D:$D, CR$2))</f>
        <v>7.4694271682748297E-3</v>
      </c>
      <c r="CS185" s="335">
        <f>$I185*IF($G185="Pickup", SUMIFS(NewEmisData!K:K, NewEmisData!$A:$A, "Pickup", NewEmisData!$B:$B, $A185, NewEmisData!$C:$C, $H185, NewEmisData!$D:$D, CS$2), SUMIFS(NewEmisData!K:K, NewEmisData!$A:$A, "LDV", NewEmisData!$B:$B, $A185, NewEmisData!$C:$C, $H185, NewEmisData!$D:$D, CS$2))</f>
        <v>7.5984944292585002E-3</v>
      </c>
      <c r="CT185" s="335">
        <f>$I185*IF($G185="Pickup", SUMIFS(NewEmisData!L:L, NewEmisData!$A:$A, "Pickup", NewEmisData!$B:$B, $A185, NewEmisData!$C:$C, $H185, NewEmisData!$D:$D, CT$2), SUMIFS(NewEmisData!L:L, NewEmisData!$A:$A, "LDV", NewEmisData!$B:$B, $A185, NewEmisData!$C:$C, $H185, NewEmisData!$D:$D, CT$2))</f>
        <v>7.6419049905203E-3</v>
      </c>
      <c r="CU185" s="335">
        <f>$I185*IF($G185="Pickup", SUMIFS(NewEmisData!M:M, NewEmisData!$A:$A, "Pickup", NewEmisData!$B:$B, $A185, NewEmisData!$C:$C, $H185, NewEmisData!$D:$D, CU$2), SUMIFS(NewEmisData!M:M, NewEmisData!$A:$A, "LDV", NewEmisData!$B:$B, $A185, NewEmisData!$C:$C, $H185, NewEmisData!$D:$D, CU$2))</f>
        <v>7.6983175372303996E-3</v>
      </c>
      <c r="CV185" s="335">
        <v>6.7952138994962314E-3</v>
      </c>
      <c r="CW185" s="335">
        <v>3.2737236720533996E-3</v>
      </c>
      <c r="CX185" s="335">
        <v>2.6781003095548879E-3</v>
      </c>
      <c r="CY185" s="335">
        <v>2.1676078198661908E-3</v>
      </c>
      <c r="CZ185" s="335">
        <v>1.8280427673966254E-3</v>
      </c>
      <c r="DA185" s="335">
        <v>1.3974317339333041E-3</v>
      </c>
      <c r="DB185" s="335">
        <v>1.0983679193551715E-3</v>
      </c>
      <c r="DC185" s="335">
        <v>1.0621406649517317E-3</v>
      </c>
      <c r="DD185" s="335">
        <v>1.0419409873215341E-3</v>
      </c>
      <c r="DE185" s="335">
        <v>1.0353827915676214E-3</v>
      </c>
      <c r="DF185" s="335">
        <v>1.0353827915676214E-3</v>
      </c>
      <c r="DG185" s="335">
        <f>$I185*IF($G185="Pickup", SUMIFS(NewEmisData!E:E, NewEmisData!$A:$A, "Pickup", NewEmisData!$B:$B, $A185, NewEmisData!$C:$C, $H185, NewEmisData!$D:$D, DG$2), SUMIFS(NewEmisData!E:E, NewEmisData!$A:$A, "LDV", NewEmisData!$B:$B, $A185, NewEmisData!$C:$C, $H185, NewEmisData!$D:$D, DG$2))</f>
        <v>0</v>
      </c>
      <c r="DH185" s="335">
        <f>$I185*IF($G185="Pickup", SUMIFS(NewEmisData!F:F, NewEmisData!$A:$A, "Pickup", NewEmisData!$B:$B, $A185, NewEmisData!$C:$C, $H185, NewEmisData!$D:$D, DH$2), SUMIFS(NewEmisData!F:F, NewEmisData!$A:$A, "LDV", NewEmisData!$B:$B, $A185, NewEmisData!$C:$C, $H185, NewEmisData!$D:$D, DH$2))</f>
        <v>0</v>
      </c>
      <c r="DI185" s="335">
        <f>$I185*IF($G185="Pickup", SUMIFS(NewEmisData!G:G, NewEmisData!$A:$A, "Pickup", NewEmisData!$B:$B, $A185, NewEmisData!$C:$C, $H185, NewEmisData!$D:$D, DI$2), SUMIFS(NewEmisData!G:G, NewEmisData!$A:$A, "LDV", NewEmisData!$B:$B, $A185, NewEmisData!$C:$C, $H185, NewEmisData!$D:$D, DI$2))</f>
        <v>0</v>
      </c>
      <c r="DJ185" s="335">
        <f>$I185*IF($G185="Pickup", SUMIFS(NewEmisData!H:H, NewEmisData!$A:$A, "Pickup", NewEmisData!$B:$B, $A185, NewEmisData!$C:$C, $H185, NewEmisData!$D:$D, DJ$2), SUMIFS(NewEmisData!H:H, NewEmisData!$A:$A, "LDV", NewEmisData!$B:$B, $A185, NewEmisData!$C:$C, $H185, NewEmisData!$D:$D, DJ$2))</f>
        <v>0</v>
      </c>
      <c r="DK185" s="335">
        <f>$I185*IF($G185="Pickup", SUMIFS(NewEmisData!I:I, NewEmisData!$A:$A, "Pickup", NewEmisData!$B:$B, $A185, NewEmisData!$C:$C, $H185, NewEmisData!$D:$D, DK$2), SUMIFS(NewEmisData!I:I, NewEmisData!$A:$A, "LDV", NewEmisData!$B:$B, $A185, NewEmisData!$C:$C, $H185, NewEmisData!$D:$D, DK$2))</f>
        <v>0</v>
      </c>
      <c r="DL185" s="335">
        <f>$I185*IF($G185="Pickup", SUMIFS(NewEmisData!J:J, NewEmisData!$A:$A, "Pickup", NewEmisData!$B:$B, $A185, NewEmisData!$C:$C, $H185, NewEmisData!$D:$D, DL$2), SUMIFS(NewEmisData!J:J, NewEmisData!$A:$A, "LDV", NewEmisData!$B:$B, $A185, NewEmisData!$C:$C, $H185, NewEmisData!$D:$D, DL$2))</f>
        <v>0</v>
      </c>
      <c r="DM185" s="335">
        <f>$I185*IF($G185="Pickup", SUMIFS(NewEmisData!K:K, NewEmisData!$A:$A, "Pickup", NewEmisData!$B:$B, $A185, NewEmisData!$C:$C, $H185, NewEmisData!$D:$D, DM$2), SUMIFS(NewEmisData!K:K, NewEmisData!$A:$A, "LDV", NewEmisData!$B:$B, $A185, NewEmisData!$C:$C, $H185, NewEmisData!$D:$D, DM$2))</f>
        <v>0</v>
      </c>
      <c r="DN185" s="335">
        <f>$I185*IF($G185="Pickup", SUMIFS(NewEmisData!L:L, NewEmisData!$A:$A, "Pickup", NewEmisData!$B:$B, $A185, NewEmisData!$C:$C, $H185, NewEmisData!$D:$D, DN$2), SUMIFS(NewEmisData!L:L, NewEmisData!$A:$A, "LDV", NewEmisData!$B:$B, $A185, NewEmisData!$C:$C, $H185, NewEmisData!$D:$D, DN$2))</f>
        <v>0</v>
      </c>
      <c r="DO185" s="335">
        <f>$I185*IF($G185="Pickup", SUMIFS(NewEmisData!M:M, NewEmisData!$A:$A, "Pickup", NewEmisData!$B:$B, $A185, NewEmisData!$C:$C, $H185, NewEmisData!$D:$D, DO$2), SUMIFS(NewEmisData!M:M, NewEmisData!$A:$A, "LDV", NewEmisData!$B:$B, $A185, NewEmisData!$C:$C, $H185, NewEmisData!$D:$D, DO$2))</f>
        <v>0</v>
      </c>
      <c r="DP185" s="335">
        <v>2.1093869642803405E-3</v>
      </c>
      <c r="DQ185" s="335">
        <f>$I185*IF($G185="Pickup", SUMIFS(NewEmisData!E:E, NewEmisData!$A:$A, "Pickup", NewEmisData!$B:$B, $A185, NewEmisData!$C:$C, $H185, NewEmisData!$D:$D, DQ$2), SUMIFS(NewEmisData!E:E, NewEmisData!$A:$A, "LDV", NewEmisData!$B:$B, $A185, NewEmisData!$C:$C, $H185, NewEmisData!$D:$D, DQ$2))</f>
        <v>1.9861767714788401E-2</v>
      </c>
      <c r="DR185" s="335">
        <f>$I185*IF($G185="Pickup", SUMIFS(NewEmisData!F:F, NewEmisData!$A:$A, "Pickup", NewEmisData!$B:$B, $A185, NewEmisData!$C:$C, $H185, NewEmisData!$D:$D, DR$2), SUMIFS(NewEmisData!F:F, NewEmisData!$A:$A, "LDV", NewEmisData!$B:$B, $A185, NewEmisData!$C:$C, $H185, NewEmisData!$D:$D, DR$2))</f>
        <v>1.6826002646991401E-2</v>
      </c>
      <c r="DS185" s="335">
        <f>$I185*IF($G185="Pickup", SUMIFS(NewEmisData!G:G, NewEmisData!$A:$A, "Pickup", NewEmisData!$B:$B, $A185, NewEmisData!$C:$C, $H185, NewEmisData!$D:$D, DS$2), SUMIFS(NewEmisData!G:G, NewEmisData!$A:$A, "LDV", NewEmisData!$B:$B, $A185, NewEmisData!$C:$C, $H185, NewEmisData!$D:$D, DS$2))</f>
        <v>1.4540062445343701E-2</v>
      </c>
      <c r="DT185" s="335">
        <f>$I185*IF($G185="Pickup", SUMIFS(NewEmisData!H:H, NewEmisData!$A:$A, "Pickup", NewEmisData!$B:$B, $A185, NewEmisData!$C:$C, $H185, NewEmisData!$D:$D, DT$2), SUMIFS(NewEmisData!H:H, NewEmisData!$A:$A, "LDV", NewEmisData!$B:$B, $A185, NewEmisData!$C:$C, $H185, NewEmisData!$D:$D, DT$2))</f>
        <v>1.0889127855739599E-2</v>
      </c>
      <c r="DU185" s="335">
        <f>$I185*IF($G185="Pickup", SUMIFS(NewEmisData!I:I, NewEmisData!$A:$A, "Pickup", NewEmisData!$B:$B, $A185, NewEmisData!$C:$C, $H185, NewEmisData!$D:$D, DU$2), SUMIFS(NewEmisData!I:I, NewEmisData!$A:$A, "LDV", NewEmisData!$B:$B, $A185, NewEmisData!$C:$C, $H185, NewEmisData!$D:$D, DU$2))</f>
        <v>9.2771581803737097E-3</v>
      </c>
      <c r="DV185" s="335">
        <f>$I185*IF($G185="Pickup", SUMIFS(NewEmisData!J:J, NewEmisData!$A:$A, "Pickup", NewEmisData!$B:$B, $A185, NewEmisData!$C:$C, $H185, NewEmisData!$D:$D, DV$2), SUMIFS(NewEmisData!J:J, NewEmisData!$A:$A, "LDV", NewEmisData!$B:$B, $A185, NewEmisData!$C:$C, $H185, NewEmisData!$D:$D, DV$2))</f>
        <v>8.6157906132964604E-3</v>
      </c>
      <c r="DW185" s="335">
        <f>$I185*IF($G185="Pickup", SUMIFS(NewEmisData!K:K, NewEmisData!$A:$A, "Pickup", NewEmisData!$B:$B, $A185, NewEmisData!$C:$C, $H185, NewEmisData!$D:$D, DW$2), SUMIFS(NewEmisData!K:K, NewEmisData!$A:$A, "LDV", NewEmisData!$B:$B, $A185, NewEmisData!$C:$C, $H185, NewEmisData!$D:$D, DW$2))</f>
        <v>8.2603947841698305E-3</v>
      </c>
      <c r="DX185" s="335">
        <f>$I185*IF($G185="Pickup", SUMIFS(NewEmisData!L:L, NewEmisData!$A:$A, "Pickup", NewEmisData!$B:$B, $A185, NewEmisData!$C:$C, $H185, NewEmisData!$D:$D, DX$2), SUMIFS(NewEmisData!L:L, NewEmisData!$A:$A, "LDV", NewEmisData!$B:$B, $A185, NewEmisData!$C:$C, $H185, NewEmisData!$D:$D, DX$2))</f>
        <v>8.1602779301112108E-3</v>
      </c>
      <c r="DY185" s="335">
        <f>$I185*IF($G185="Pickup", SUMIFS(NewEmisData!M:M, NewEmisData!$A:$A, "Pickup", NewEmisData!$B:$B, $A185, NewEmisData!$C:$C, $H185, NewEmisData!$D:$D, DY$2), SUMIFS(NewEmisData!M:M, NewEmisData!$A:$A, "LDV", NewEmisData!$B:$B, $A185, NewEmisData!$C:$C, $H185, NewEmisData!$D:$D, DY$2))</f>
        <v>8.1861829277557301E-3</v>
      </c>
      <c r="DZ185" s="335">
        <v>1.0483433406910452E-2</v>
      </c>
      <c r="EA185" s="335">
        <f t="shared" si="234"/>
        <v>429.196687290726</v>
      </c>
      <c r="EB185" s="335">
        <f t="shared" si="235"/>
        <v>413.92588742451602</v>
      </c>
      <c r="EC185" s="335">
        <f t="shared" si="236"/>
        <v>357.54354908822597</v>
      </c>
      <c r="ED185" s="335">
        <f t="shared" si="237"/>
        <v>312.70443872824399</v>
      </c>
      <c r="EE185" s="335">
        <f t="shared" si="238"/>
        <v>295.131332198753</v>
      </c>
      <c r="EF185" s="335">
        <f t="shared" si="239"/>
        <v>287.00250507201002</v>
      </c>
      <c r="EG185" s="335">
        <f t="shared" si="240"/>
        <v>280.70349092905099</v>
      </c>
      <c r="EH185" s="335">
        <f t="shared" si="241"/>
        <v>278.51705728958802</v>
      </c>
      <c r="EI185" s="335">
        <f t="shared" si="242"/>
        <v>278.75188774863398</v>
      </c>
      <c r="EJ185" s="335">
        <f t="shared" si="243"/>
        <v>0.26615030329306139</v>
      </c>
      <c r="EK185" s="335">
        <f t="shared" si="244"/>
        <v>4.7739662510445001E-2</v>
      </c>
      <c r="EL185" s="335">
        <f t="shared" si="245"/>
        <v>4.0222650933890998E-2</v>
      </c>
      <c r="EM185" s="335">
        <f t="shared" si="246"/>
        <v>3.7026013334327097E-2</v>
      </c>
      <c r="EN185" s="335">
        <f t="shared" si="247"/>
        <v>3.5721368498802003E-2</v>
      </c>
      <c r="EO185" s="335">
        <f t="shared" si="248"/>
        <v>3.9556628195455697E-2</v>
      </c>
      <c r="EP185" s="335">
        <f t="shared" si="249"/>
        <v>4.0892160755087198E-2</v>
      </c>
      <c r="EQ185" s="335">
        <f t="shared" si="250"/>
        <v>3.9809174920499499E-2</v>
      </c>
      <c r="ER185" s="335">
        <f t="shared" si="251"/>
        <v>3.9117125993598102E-2</v>
      </c>
      <c r="ES185" s="335">
        <f t="shared" si="252"/>
        <v>3.9686464950090997E-2</v>
      </c>
      <c r="ET185" s="335">
        <f t="shared" si="253"/>
        <v>5.9143404970885341E-2</v>
      </c>
      <c r="EU185" s="335">
        <f t="shared" si="254"/>
        <v>4.5442372364522896E-3</v>
      </c>
      <c r="EV185" s="335">
        <f t="shared" si="255"/>
        <v>4.3825669717421E-3</v>
      </c>
      <c r="EW185" s="335">
        <f t="shared" si="256"/>
        <v>2.75316137470643E-3</v>
      </c>
      <c r="EX185" s="335">
        <f t="shared" si="257"/>
        <v>2.4078903553578401E-3</v>
      </c>
      <c r="EY185" s="335">
        <f t="shared" si="258"/>
        <v>2.27257345888271E-3</v>
      </c>
      <c r="EZ185" s="335">
        <f t="shared" si="259"/>
        <v>2.2099795405175798E-3</v>
      </c>
      <c r="FA185" s="335">
        <f t="shared" si="260"/>
        <v>2.16147670002603E-3</v>
      </c>
      <c r="FB185" s="335">
        <f t="shared" si="261"/>
        <v>2.1446401853113602E-3</v>
      </c>
      <c r="FC185" s="335">
        <f t="shared" si="262"/>
        <v>2.1464475654284099E-3</v>
      </c>
      <c r="FD185" s="335">
        <f t="shared" si="263"/>
        <v>2.5617670759243757E-3</v>
      </c>
      <c r="FE185" s="335">
        <f t="shared" si="264"/>
        <v>6.8718020723861406E-2</v>
      </c>
      <c r="FF185" s="335">
        <f t="shared" si="265"/>
        <v>6.8726817375946297E-2</v>
      </c>
      <c r="FG185" s="335">
        <f t="shared" si="266"/>
        <v>7.5053777430390503E-2</v>
      </c>
      <c r="FH185" s="335">
        <f t="shared" si="267"/>
        <v>7.4787483412829606E-2</v>
      </c>
      <c r="FI185" s="335">
        <f t="shared" si="268"/>
        <v>7.4715797469106393E-2</v>
      </c>
      <c r="FJ185" s="335">
        <f t="shared" si="269"/>
        <v>7.4683474858337304E-2</v>
      </c>
      <c r="FK185" s="335">
        <f t="shared" si="270"/>
        <v>7.4519830404688694E-2</v>
      </c>
      <c r="FL185" s="335">
        <f t="shared" si="271"/>
        <v>7.4375705674705195E-2</v>
      </c>
      <c r="FM185" s="335">
        <f t="shared" si="272"/>
        <v>7.4367996322656102E-2</v>
      </c>
      <c r="FN185" s="335">
        <f t="shared" si="273"/>
        <v>4.7785374819939178E-2</v>
      </c>
      <c r="FO185" s="335">
        <f t="shared" si="274"/>
        <v>1.04003337420696E-2</v>
      </c>
      <c r="FP185" s="335">
        <f t="shared" si="275"/>
        <v>1.04081158830562E-2</v>
      </c>
      <c r="FQ185" s="335">
        <f t="shared" si="276"/>
        <v>1.1052941096405E-2</v>
      </c>
      <c r="FR185" s="335">
        <f t="shared" si="277"/>
        <v>1.0817163462008301E-2</v>
      </c>
      <c r="FS185" s="335">
        <f t="shared" si="278"/>
        <v>1.0753769380543701E-2</v>
      </c>
      <c r="FT185" s="335">
        <f t="shared" si="279"/>
        <v>1.07252399459136E-2</v>
      </c>
      <c r="FU185" s="335">
        <f t="shared" si="280"/>
        <v>1.05804069130733E-2</v>
      </c>
      <c r="FV185" s="335">
        <f t="shared" si="281"/>
        <v>1.04530345160975E-2</v>
      </c>
      <c r="FW185" s="335">
        <f t="shared" si="282"/>
        <v>1.04461903633429E-2</v>
      </c>
      <c r="FX185" s="335">
        <f t="shared" si="283"/>
        <v>9.6257106650809981E-3</v>
      </c>
    </row>
    <row r="186" spans="1:180" x14ac:dyDescent="0.2">
      <c r="A186" s="305" t="str">
        <f>_xlfn.CONCAT(IF(LEFT(TRIM(A185),1)="*", "*R", "R"), 1+RIGHT(TRIM(A185),1))</f>
        <v>R3</v>
      </c>
      <c r="B186" s="305" t="str">
        <f t="shared" ref="B186:B189" si="330">B185</f>
        <v>TLSSHE8511</v>
      </c>
      <c r="C186" s="305" t="str">
        <f t="shared" ref="C186:C189" si="331">C185</f>
        <v>TL.E85X.SS.HE85.2011</v>
      </c>
      <c r="D186" s="301" t="str">
        <f t="shared" ref="D186:D189" si="332">D185</f>
        <v>bn-vmt, bn-vmt/a</v>
      </c>
      <c r="E186" s="301" t="str">
        <f t="shared" ref="E186:E189" si="333">E185</f>
        <v>TLE85X</v>
      </c>
      <c r="F186" s="301" t="str">
        <f t="shared" ref="F186:F189" si="334">F185</f>
        <v>TL</v>
      </c>
      <c r="G186" s="315" t="s">
        <v>821</v>
      </c>
      <c r="H186" s="315" t="s">
        <v>817</v>
      </c>
      <c r="I186" s="315">
        <v>1</v>
      </c>
      <c r="J186" s="315" t="str">
        <f t="shared" si="284"/>
        <v>Small SUV-E85</v>
      </c>
      <c r="K186" s="335">
        <f>$I186*IF($G186="Pickup", SUMIFS(NewEmisData!E:E, NewEmisData!$A:$A, "Pickup", NewEmisData!$B:$B, $A186, NewEmisData!$C:$C, $H186, NewEmisData!$D:$D, K$2), SUMIFS(NewEmisData!E:E, NewEmisData!$A:$A, "LDV", NewEmisData!$B:$B, $A186, NewEmisData!$C:$C, $H186, NewEmisData!$D:$D, K$2))</f>
        <v>394.83751183448101</v>
      </c>
      <c r="L186" s="335">
        <f>$I186*IF($G186="Pickup", SUMIFS(NewEmisData!F:F, NewEmisData!$A:$A, "Pickup", NewEmisData!$B:$B, $A186, NewEmisData!$C:$C, $H186, NewEmisData!$D:$D, L$2), SUMIFS(NewEmisData!F:F, NewEmisData!$A:$A, "LDV", NewEmisData!$B:$B, $A186, NewEmisData!$C:$C, $H186, NewEmisData!$D:$D, L$2))</f>
        <v>382.24571125104399</v>
      </c>
      <c r="M186" s="335">
        <f>$I186*IF($G186="Pickup", SUMIFS(NewEmisData!G:G, NewEmisData!$A:$A, "Pickup", NewEmisData!$B:$B, $A186, NewEmisData!$C:$C, $H186, NewEmisData!$D:$D, M$2), SUMIFS(NewEmisData!G:G, NewEmisData!$A:$A, "LDV", NewEmisData!$B:$B, $A186, NewEmisData!$C:$C, $H186, NewEmisData!$D:$D, M$2))</f>
        <v>311.20898804842699</v>
      </c>
      <c r="N186" s="335">
        <f>$I186*IF($G186="Pickup", SUMIFS(NewEmisData!H:H, NewEmisData!$A:$A, "Pickup", NewEmisData!$B:$B, $A186, NewEmisData!$C:$C, $H186, NewEmisData!$D:$D, N$2), SUMIFS(NewEmisData!H:H, NewEmisData!$A:$A, "LDV", NewEmisData!$B:$B, $A186, NewEmisData!$C:$C, $H186, NewEmisData!$D:$D, N$2))</f>
        <v>272.03741746452602</v>
      </c>
      <c r="O186" s="335">
        <f>$I186*IF($G186="Pickup", SUMIFS(NewEmisData!I:I, NewEmisData!$A:$A, "Pickup", NewEmisData!$B:$B, $A186, NewEmisData!$C:$C, $H186, NewEmisData!$D:$D, O$2), SUMIFS(NewEmisData!I:I, NewEmisData!$A:$A, "LDV", NewEmisData!$B:$B, $A186, NewEmisData!$C:$C, $H186, NewEmisData!$D:$D, O$2))</f>
        <v>256.63322215887302</v>
      </c>
      <c r="P186" s="335">
        <f>$I186*IF($G186="Pickup", SUMIFS(NewEmisData!J:J, NewEmisData!$A:$A, "Pickup", NewEmisData!$B:$B, $A186, NewEmisData!$C:$C, $H186, NewEmisData!$D:$D, P$2), SUMIFS(NewEmisData!J:J, NewEmisData!$A:$A, "LDV", NewEmisData!$B:$B, $A186, NewEmisData!$C:$C, $H186, NewEmisData!$D:$D, P$2))</f>
        <v>249.47351911251101</v>
      </c>
      <c r="Q186" s="335">
        <f>$I186*IF($G186="Pickup", SUMIFS(NewEmisData!K:K, NewEmisData!$A:$A, "Pickup", NewEmisData!$B:$B, $A186, NewEmisData!$C:$C, $H186, NewEmisData!$D:$D, Q$2), SUMIFS(NewEmisData!K:K, NewEmisData!$A:$A, "LDV", NewEmisData!$B:$B, $A186, NewEmisData!$C:$C, $H186, NewEmisData!$D:$D, Q$2))</f>
        <v>243.947047715764</v>
      </c>
      <c r="R186" s="335">
        <f>$I186*IF($G186="Pickup", SUMIFS(NewEmisData!L:L, NewEmisData!$A:$A, "Pickup", NewEmisData!$B:$B, $A186, NewEmisData!$C:$C, $H186, NewEmisData!$D:$D, R$2), SUMIFS(NewEmisData!L:L, NewEmisData!$A:$A, "LDV", NewEmisData!$B:$B, $A186, NewEmisData!$C:$C, $H186, NewEmisData!$D:$D, R$2))</f>
        <v>242.03087756441701</v>
      </c>
      <c r="S186" s="335">
        <f>$I186*IF($G186="Pickup", SUMIFS(NewEmisData!M:M, NewEmisData!$A:$A, "Pickup", NewEmisData!$B:$B, $A186, NewEmisData!$C:$C, $H186, NewEmisData!$D:$D, S$2), SUMIFS(NewEmisData!M:M, NewEmisData!$A:$A, "LDV", NewEmisData!$B:$B, $A186, NewEmisData!$C:$C, $H186, NewEmisData!$D:$D, S$2))</f>
        <v>242.21948488777301</v>
      </c>
      <c r="T186" s="335">
        <v>0.26615030329306139</v>
      </c>
      <c r="U186" s="335">
        <f>$I186*IF($G186="Pickup", SUMIFS(NewEmisData!E:E, NewEmisData!$A:$A, "Pickup", NewEmisData!$B:$B, $A186, NewEmisData!$C:$C, $H186, NewEmisData!$D:$D, U$2), SUMIFS(NewEmisData!E:E, NewEmisData!$A:$A, "LDV", NewEmisData!$B:$B, $A186, NewEmisData!$C:$C, $H186, NewEmisData!$D:$D, U$2))</f>
        <v>4.1722988994872201E-2</v>
      </c>
      <c r="V186" s="335">
        <f>$I186*IF($G186="Pickup", SUMIFS(NewEmisData!F:F, NewEmisData!$A:$A, "Pickup", NewEmisData!$B:$B, $A186, NewEmisData!$C:$C, $H186, NewEmisData!$D:$D, V$2), SUMIFS(NewEmisData!F:F, NewEmisData!$A:$A, "LDV", NewEmisData!$B:$B, $A186, NewEmisData!$C:$C, $H186, NewEmisData!$D:$D, V$2))</f>
        <v>3.46409702122705E-2</v>
      </c>
      <c r="W186" s="335">
        <f>$I186*IF($G186="Pickup", SUMIFS(NewEmisData!G:G, NewEmisData!$A:$A, "Pickup", NewEmisData!$B:$B, $A186, NewEmisData!$C:$C, $H186, NewEmisData!$D:$D, W$2), SUMIFS(NewEmisData!G:G, NewEmisData!$A:$A, "LDV", NewEmisData!$B:$B, $A186, NewEmisData!$C:$C, $H186, NewEmisData!$D:$D, W$2))</f>
        <v>3.2406542165289903E-2</v>
      </c>
      <c r="X186" s="335">
        <f>$I186*IF($G186="Pickup", SUMIFS(NewEmisData!H:H, NewEmisData!$A:$A, "Pickup", NewEmisData!$B:$B, $A186, NewEmisData!$C:$C, $H186, NewEmisData!$D:$D, X$2), SUMIFS(NewEmisData!H:H, NewEmisData!$A:$A, "LDV", NewEmisData!$B:$B, $A186, NewEmisData!$C:$C, $H186, NewEmisData!$D:$D, X$2))</f>
        <v>3.0987315768082901E-2</v>
      </c>
      <c r="Y186" s="335">
        <f>$I186*IF($G186="Pickup", SUMIFS(NewEmisData!I:I, NewEmisData!$A:$A, "Pickup", NewEmisData!$B:$B, $A186, NewEmisData!$C:$C, $H186, NewEmisData!$D:$D, Y$2), SUMIFS(NewEmisData!I:I, NewEmisData!$A:$A, "LDV", NewEmisData!$B:$B, $A186, NewEmisData!$C:$C, $H186, NewEmisData!$D:$D, Y$2))</f>
        <v>3.42812868295745E-2</v>
      </c>
      <c r="Z186" s="335">
        <f>$I186*IF($G186="Pickup", SUMIFS(NewEmisData!J:J, NewEmisData!$A:$A, "Pickup", NewEmisData!$B:$B, $A186, NewEmisData!$C:$C, $H186, NewEmisData!$D:$D, Z$2), SUMIFS(NewEmisData!J:J, NewEmisData!$A:$A, "LDV", NewEmisData!$B:$B, $A186, NewEmisData!$C:$C, $H186, NewEmisData!$D:$D, Z$2))</f>
        <v>3.5241041104630097E-2</v>
      </c>
      <c r="AA186" s="335">
        <f>$I186*IF($G186="Pickup", SUMIFS(NewEmisData!K:K, NewEmisData!$A:$A, "Pickup", NewEmisData!$B:$B, $A186, NewEmisData!$C:$C, $H186, NewEmisData!$D:$D, AA$2), SUMIFS(NewEmisData!K:K, NewEmisData!$A:$A, "LDV", NewEmisData!$B:$B, $A186, NewEmisData!$C:$C, $H186, NewEmisData!$D:$D, AA$2))</f>
        <v>3.4104926459791303E-2</v>
      </c>
      <c r="AB186" s="335">
        <f>$I186*IF($G186="Pickup", SUMIFS(NewEmisData!L:L, NewEmisData!$A:$A, "Pickup", NewEmisData!$B:$B, $A186, NewEmisData!$C:$C, $H186, NewEmisData!$D:$D, AB$2), SUMIFS(NewEmisData!L:L, NewEmisData!$A:$A, "LDV", NewEmisData!$B:$B, $A186, NewEmisData!$C:$C, $H186, NewEmisData!$D:$D, AB$2))</f>
        <v>3.3427882317031102E-2</v>
      </c>
      <c r="AC186" s="335">
        <f>$I186*IF($G186="Pickup", SUMIFS(NewEmisData!M:M, NewEmisData!$A:$A, "Pickup", NewEmisData!$B:$B, $A186, NewEmisData!$C:$C, $H186, NewEmisData!$D:$D, AC$2), SUMIFS(NewEmisData!M:M, NewEmisData!$A:$A, "LDV", NewEmisData!$B:$B, $A186, NewEmisData!$C:$C, $H186, NewEmisData!$D:$D, AC$2))</f>
        <v>3.3891475717267E-2</v>
      </c>
      <c r="AD186" s="335">
        <v>5.9143404970885341E-2</v>
      </c>
      <c r="AE186" s="335">
        <f>$I186*IF($G186="Pickup", SUMIFS(NewEmisData!E:E, NewEmisData!$A:$A, "Pickup", NewEmisData!$B:$B, $A186, NewEmisData!$C:$C, $H186, NewEmisData!$D:$D, AE$2), SUMIFS(NewEmisData!E:E, NewEmisData!$A:$A, "LDV", NewEmisData!$B:$B, $A186, NewEmisData!$C:$C, $H186, NewEmisData!$D:$D, AE$2))</f>
        <v>4.18045875613407E-3</v>
      </c>
      <c r="AF186" s="335">
        <f>$I186*IF($G186="Pickup", SUMIFS(NewEmisData!F:F, NewEmisData!$A:$A, "Pickup", NewEmisData!$B:$B, $A186, NewEmisData!$C:$C, $H186, NewEmisData!$D:$D, AF$2), SUMIFS(NewEmisData!F:F, NewEmisData!$A:$A, "LDV", NewEmisData!$B:$B, $A186, NewEmisData!$C:$C, $H186, NewEmisData!$D:$D, AF$2))</f>
        <v>4.0471378457488504E-3</v>
      </c>
      <c r="AG186" s="335">
        <f>$I186*IF($G186="Pickup", SUMIFS(NewEmisData!G:G, NewEmisData!$A:$A, "Pickup", NewEmisData!$B:$B, $A186, NewEmisData!$C:$C, $H186, NewEmisData!$D:$D, AG$2), SUMIFS(NewEmisData!G:G, NewEmisData!$A:$A, "LDV", NewEmisData!$B:$B, $A186, NewEmisData!$C:$C, $H186, NewEmisData!$D:$D, AG$2))</f>
        <v>2.3963740356682502E-3</v>
      </c>
      <c r="AH186" s="335">
        <f>$I186*IF($G186="Pickup", SUMIFS(NewEmisData!H:H, NewEmisData!$A:$A, "Pickup", NewEmisData!$B:$B, $A186, NewEmisData!$C:$C, $H186, NewEmisData!$D:$D, AH$2), SUMIFS(NewEmisData!H:H, NewEmisData!$A:$A, "LDV", NewEmisData!$B:$B, $A186, NewEmisData!$C:$C, $H186, NewEmisData!$D:$D, AH$2))</f>
        <v>2.0947461612804202E-3</v>
      </c>
      <c r="AI186" s="335">
        <f>$I186*IF($G186="Pickup", SUMIFS(NewEmisData!I:I, NewEmisData!$A:$A, "Pickup", NewEmisData!$B:$B, $A186, NewEmisData!$C:$C, $H186, NewEmisData!$D:$D, AI$2), SUMIFS(NewEmisData!I:I, NewEmisData!$A:$A, "LDV", NewEmisData!$B:$B, $A186, NewEmisData!$C:$C, $H186, NewEmisData!$D:$D, AI$2))</f>
        <v>1.9761294738190999E-3</v>
      </c>
      <c r="AJ186" s="335">
        <f>$I186*IF($G186="Pickup", SUMIFS(NewEmisData!J:J, NewEmisData!$A:$A, "Pickup", NewEmisData!$B:$B, $A186, NewEmisData!$C:$C, $H186, NewEmisData!$D:$D, AJ$2), SUMIFS(NewEmisData!J:J, NewEmisData!$A:$A, "LDV", NewEmisData!$B:$B, $A186, NewEmisData!$C:$C, $H186, NewEmisData!$D:$D, AJ$2))</f>
        <v>1.9209993079262E-3</v>
      </c>
      <c r="AK186" s="335">
        <f>$I186*IF($G186="Pickup", SUMIFS(NewEmisData!K:K, NewEmisData!$A:$A, "Pickup", NewEmisData!$B:$B, $A186, NewEmisData!$C:$C, $H186, NewEmisData!$D:$D, AK$2), SUMIFS(NewEmisData!K:K, NewEmisData!$A:$A, "LDV", NewEmisData!$B:$B, $A186, NewEmisData!$C:$C, $H186, NewEmisData!$D:$D, AK$2))</f>
        <v>1.8784446265214399E-3</v>
      </c>
      <c r="AL186" s="335">
        <f>$I186*IF($G186="Pickup", SUMIFS(NewEmisData!L:L, NewEmisData!$A:$A, "Pickup", NewEmisData!$B:$B, $A186, NewEmisData!$C:$C, $H186, NewEmisData!$D:$D, AL$2), SUMIFS(NewEmisData!L:L, NewEmisData!$A:$A, "LDV", NewEmisData!$B:$B, $A186, NewEmisData!$C:$C, $H186, NewEmisData!$D:$D, AL$2))</f>
        <v>1.8636889724050101E-3</v>
      </c>
      <c r="AM186" s="335">
        <f>$I186*IF($G186="Pickup", SUMIFS(NewEmisData!M:M, NewEmisData!$A:$A, "Pickup", NewEmisData!$B:$B, $A186, NewEmisData!$C:$C, $H186, NewEmisData!$D:$D, AM$2), SUMIFS(NewEmisData!M:M, NewEmisData!$A:$A, "LDV", NewEmisData!$B:$B, $A186, NewEmisData!$C:$C, $H186, NewEmisData!$D:$D, AM$2))</f>
        <v>1.8651401165369901E-3</v>
      </c>
      <c r="AN186" s="335">
        <v>2.5617670759243757E-3</v>
      </c>
      <c r="AO186" s="335">
        <f>$I186*IF($G186="Pickup", SUMIFS(NewEmisData!E:E, NewEmisData!$A:$A, "Pickup", NewEmisData!$B:$B, $A186, NewEmisData!$C:$C, $H186, NewEmisData!$D:$D, AO$2), SUMIFS(NewEmisData!E:E, NewEmisData!$A:$A, "LDV", NewEmisData!$B:$B, $A186, NewEmisData!$C:$C, $H186, NewEmisData!$D:$D, AO$2))</f>
        <v>5.70149509117601E-2</v>
      </c>
      <c r="AP186" s="335">
        <f>$I186*IF($G186="Pickup", SUMIFS(NewEmisData!F:F, NewEmisData!$A:$A, "Pickup", NewEmisData!$B:$B, $A186, NewEmisData!$C:$C, $H186, NewEmisData!$D:$D, AP$2), SUMIFS(NewEmisData!F:F, NewEmisData!$A:$A, "LDV", NewEmisData!$B:$B, $A186, NewEmisData!$C:$C, $H186, NewEmisData!$D:$D, AP$2))</f>
        <v>5.7021889138304603E-2</v>
      </c>
      <c r="AQ186" s="335">
        <f>$I186*IF($G186="Pickup", SUMIFS(NewEmisData!G:G, NewEmisData!$A:$A, "Pickup", NewEmisData!$B:$B, $A186, NewEmisData!$C:$C, $H186, NewEmisData!$D:$D, AQ$2), SUMIFS(NewEmisData!G:G, NewEmisData!$A:$A, "LDV", NewEmisData!$B:$B, $A186, NewEmisData!$C:$C, $H186, NewEmisData!$D:$D, AQ$2))</f>
        <v>5.7501606282491798E-2</v>
      </c>
      <c r="AR186" s="335">
        <f>$I186*IF($G186="Pickup", SUMIFS(NewEmisData!H:H, NewEmisData!$A:$A, "Pickup", NewEmisData!$B:$B, $A186, NewEmisData!$C:$C, $H186, NewEmisData!$D:$D, AR$2), SUMIFS(NewEmisData!H:H, NewEmisData!$A:$A, "LDV", NewEmisData!$B:$B, $A186, NewEmisData!$C:$C, $H186, NewEmisData!$D:$D, AR$2))</f>
        <v>5.7272335517784601E-2</v>
      </c>
      <c r="AS186" s="335">
        <f>$I186*IF($G186="Pickup", SUMIFS(NewEmisData!I:I, NewEmisData!$A:$A, "Pickup", NewEmisData!$B:$B, $A186, NewEmisData!$C:$C, $H186, NewEmisData!$D:$D, AS$2), SUMIFS(NewEmisData!I:I, NewEmisData!$A:$A, "LDV", NewEmisData!$B:$B, $A186, NewEmisData!$C:$C, $H186, NewEmisData!$D:$D, AS$2))</f>
        <v>5.7208750023327502E-2</v>
      </c>
      <c r="AT186" s="335">
        <f>$I186*IF($G186="Pickup", SUMIFS(NewEmisData!J:J, NewEmisData!$A:$A, "Pickup", NewEmisData!$B:$B, $A186, NewEmisData!$C:$C, $H186, NewEmisData!$D:$D, AT$2), SUMIFS(NewEmisData!J:J, NewEmisData!$A:$A, "LDV", NewEmisData!$B:$B, $A186, NewEmisData!$C:$C, $H186, NewEmisData!$D:$D, AT$2))</f>
        <v>5.7179082239302903E-2</v>
      </c>
      <c r="AU186" s="335">
        <f>$I186*IF($G186="Pickup", SUMIFS(NewEmisData!K:K, NewEmisData!$A:$A, "Pickup", NewEmisData!$B:$B, $A186, NewEmisData!$C:$C, $H186, NewEmisData!$D:$D, AU$2), SUMIFS(NewEmisData!K:K, NewEmisData!$A:$A, "LDV", NewEmisData!$B:$B, $A186, NewEmisData!$C:$C, $H186, NewEmisData!$D:$D, AU$2))</f>
        <v>5.7038376882496397E-2</v>
      </c>
      <c r="AV186" s="335">
        <f>$I186*IF($G186="Pickup", SUMIFS(NewEmisData!L:L, NewEmisData!$A:$A, "Pickup", NewEmisData!$B:$B, $A186, NewEmisData!$C:$C, $H186, NewEmisData!$D:$D, AV$2), SUMIFS(NewEmisData!L:L, NewEmisData!$A:$A, "LDV", NewEmisData!$B:$B, $A186, NewEmisData!$C:$C, $H186, NewEmisData!$D:$D, AV$2))</f>
        <v>5.6915696785157503E-2</v>
      </c>
      <c r="AW186" s="335">
        <f>$I186*IF($G186="Pickup", SUMIFS(NewEmisData!M:M, NewEmisData!$A:$A, "Pickup", NewEmisData!$B:$B, $A186, NewEmisData!$C:$C, $H186, NewEmisData!$D:$D, AW$2), SUMIFS(NewEmisData!M:M, NewEmisData!$A:$A, "LDV", NewEmisData!$B:$B, $A186, NewEmisData!$C:$C, $H186, NewEmisData!$D:$D, AW$2))</f>
        <v>5.6908699033520103E-2</v>
      </c>
      <c r="AX186" s="335">
        <v>4.7785374819939178E-2</v>
      </c>
      <c r="AY186" s="335">
        <f>$I186*IF($G186="Pickup", SUMIFS(NewEmisData!E:E, NewEmisData!$A:$A, "Pickup", NewEmisData!$B:$B, $A186, NewEmisData!$C:$C, $H186, NewEmisData!$D:$D, AY$2), SUMIFS(NewEmisData!E:E, NewEmisData!$A:$A, "LDV", NewEmisData!$B:$B, $A186, NewEmisData!$C:$C, $H186, NewEmisData!$D:$D, AY$2))</f>
        <v>8.7560770343190295E-3</v>
      </c>
      <c r="AZ186" s="335">
        <f>$I186*IF($G186="Pickup", SUMIFS(NewEmisData!F:F, NewEmisData!$A:$A, "Pickup", NewEmisData!$B:$B, $A186, NewEmisData!$C:$C, $H186, NewEmisData!$D:$D, AZ$2), SUMIFS(NewEmisData!F:F, NewEmisData!$A:$A, "LDV", NewEmisData!$B:$B, $A186, NewEmisData!$C:$C, $H186, NewEmisData!$D:$D, AZ$2))</f>
        <v>8.7622036543780306E-3</v>
      </c>
      <c r="BA186" s="335">
        <f>$I186*IF($G186="Pickup", SUMIFS(NewEmisData!G:G, NewEmisData!$A:$A, "Pickup", NewEmisData!$B:$B, $A186, NewEmisData!$C:$C, $H186, NewEmisData!$D:$D, BA$2), SUMIFS(NewEmisData!G:G, NewEmisData!$A:$A, "LDV", NewEmisData!$B:$B, $A186, NewEmisData!$C:$C, $H186, NewEmisData!$D:$D, BA$2))</f>
        <v>8.6304265757909393E-3</v>
      </c>
      <c r="BB186" s="335">
        <f>$I186*IF($G186="Pickup", SUMIFS(NewEmisData!H:H, NewEmisData!$A:$A, "Pickup", NewEmisData!$B:$B, $A186, NewEmisData!$C:$C, $H186, NewEmisData!$D:$D, BB$2), SUMIFS(NewEmisData!H:H, NewEmisData!$A:$A, "LDV", NewEmisData!$B:$B, $A186, NewEmisData!$C:$C, $H186, NewEmisData!$D:$D, BB$2))</f>
        <v>8.4275847239737908E-3</v>
      </c>
      <c r="BC186" s="335">
        <f>$I186*IF($G186="Pickup", SUMIFS(NewEmisData!I:I, NewEmisData!$A:$A, "Pickup", NewEmisData!$B:$B, $A186, NewEmisData!$C:$C, $H186, NewEmisData!$D:$D, BC$2), SUMIFS(NewEmisData!I:I, NewEmisData!$A:$A, "LDV", NewEmisData!$B:$B, $A186, NewEmisData!$C:$C, $H186, NewEmisData!$D:$D, BC$2))</f>
        <v>8.3714032789610707E-3</v>
      </c>
      <c r="BD186" s="335">
        <f>$I186*IF($G186="Pickup", SUMIFS(NewEmisData!J:J, NewEmisData!$A:$A, "Pickup", NewEmisData!$B:$B, $A186, NewEmisData!$C:$C, $H186, NewEmisData!$D:$D, BD$2), SUMIFS(NewEmisData!J:J, NewEmisData!$A:$A, "LDV", NewEmisData!$B:$B, $A186, NewEmisData!$C:$C, $H186, NewEmisData!$D:$D, BD$2))</f>
        <v>8.3451695612363607E-3</v>
      </c>
      <c r="BE186" s="335">
        <f>$I186*IF($G186="Pickup", SUMIFS(NewEmisData!K:K, NewEmisData!$A:$A, "Pickup", NewEmisData!$B:$B, $A186, NewEmisData!$C:$C, $H186, NewEmisData!$D:$D, BE$2), SUMIFS(NewEmisData!K:K, NewEmisData!$A:$A, "LDV", NewEmisData!$B:$B, $A186, NewEmisData!$C:$C, $H186, NewEmisData!$D:$D, BE$2))</f>
        <v>8.2207090340707199E-3</v>
      </c>
      <c r="BF186" s="335">
        <f>$I186*IF($G186="Pickup", SUMIFS(NewEmisData!L:L, NewEmisData!$A:$A, "Pickup", NewEmisData!$B:$B, $A186, NewEmisData!$C:$C, $H186, NewEmisData!$D:$D, BF$2), SUMIFS(NewEmisData!L:L, NewEmisData!$A:$A, "LDV", NewEmisData!$B:$B, $A186, NewEmisData!$C:$C, $H186, NewEmisData!$D:$D, BF$2))</f>
        <v>8.1121785136203401E-3</v>
      </c>
      <c r="BG186" s="335">
        <f>$I186*IF($G186="Pickup", SUMIFS(NewEmisData!M:M, NewEmisData!$A:$A, "Pickup", NewEmisData!$B:$B, $A186, NewEmisData!$C:$C, $H186, NewEmisData!$D:$D, BG$2), SUMIFS(NewEmisData!M:M, NewEmisData!$A:$A, "LDV", NewEmisData!$B:$B, $A186, NewEmisData!$C:$C, $H186, NewEmisData!$D:$D, BG$2))</f>
        <v>8.1060201670228992E-3</v>
      </c>
      <c r="BH186" s="335">
        <v>9.6257106650809981E-3</v>
      </c>
      <c r="BI186" s="335">
        <f>$I186*IF($G186="Pickup", SUMIFS(NewEmisData!E:E, NewEmisData!$A:$A, "Pickup", NewEmisData!$B:$B, $A186, NewEmisData!$C:$C, $H186, NewEmisData!$D:$D, BI$2), SUMIFS(NewEmisData!E:E, NewEmisData!$A:$A, "LDV", NewEmisData!$B:$B, $A186, NewEmisData!$C:$C, $H186, NewEmisData!$D:$D, BI$2))</f>
        <v>1.1106141710219199</v>
      </c>
      <c r="BJ186" s="335">
        <f>$I186*IF($G186="Pickup", SUMIFS(NewEmisData!F:F, NewEmisData!$A:$A, "Pickup", NewEmisData!$B:$B, $A186, NewEmisData!$C:$C, $H186, NewEmisData!$D:$D, BJ$2), SUMIFS(NewEmisData!F:F, NewEmisData!$A:$A, "LDV", NewEmisData!$B:$B, $A186, NewEmisData!$C:$C, $H186, NewEmisData!$D:$D, BJ$2))</f>
        <v>0.92630032120899797</v>
      </c>
      <c r="BK186" s="335">
        <f>$I186*IF($G186="Pickup", SUMIFS(NewEmisData!G:G, NewEmisData!$A:$A, "Pickup", NewEmisData!$B:$B, $A186, NewEmisData!$C:$C, $H186, NewEmisData!$D:$D, BK$2), SUMIFS(NewEmisData!G:G, NewEmisData!$A:$A, "LDV", NewEmisData!$B:$B, $A186, NewEmisData!$C:$C, $H186, NewEmisData!$D:$D, BK$2))</f>
        <v>0.70836745128844603</v>
      </c>
      <c r="BL186" s="335">
        <f>$I186*IF($G186="Pickup", SUMIFS(NewEmisData!H:H, NewEmisData!$A:$A, "Pickup", NewEmisData!$B:$B, $A186, NewEmisData!$C:$C, $H186, NewEmisData!$D:$D, BL$2), SUMIFS(NewEmisData!H:H, NewEmisData!$A:$A, "LDV", NewEmisData!$B:$B, $A186, NewEmisData!$C:$C, $H186, NewEmisData!$D:$D, BL$2))</f>
        <v>0.76035132822019802</v>
      </c>
      <c r="BM186" s="335">
        <f>$I186*IF($G186="Pickup", SUMIFS(NewEmisData!I:I, NewEmisData!$A:$A, "Pickup", NewEmisData!$B:$B, $A186, NewEmisData!$C:$C, $H186, NewEmisData!$D:$D, BM$2), SUMIFS(NewEmisData!I:I, NewEmisData!$A:$A, "LDV", NewEmisData!$B:$B, $A186, NewEmisData!$C:$C, $H186, NewEmisData!$D:$D, BM$2))</f>
        <v>0.83318246308080801</v>
      </c>
      <c r="BN186" s="335">
        <f>$I186*IF($G186="Pickup", SUMIFS(NewEmisData!J:J, NewEmisData!$A:$A, "Pickup", NewEmisData!$B:$B, $A186, NewEmisData!$C:$C, $H186, NewEmisData!$D:$D, BN$2), SUMIFS(NewEmisData!J:J, NewEmisData!$A:$A, "LDV", NewEmisData!$B:$B, $A186, NewEmisData!$C:$C, $H186, NewEmisData!$D:$D, BN$2))</f>
        <v>0.86711380928999104</v>
      </c>
      <c r="BO186" s="335">
        <f>$I186*IF($G186="Pickup", SUMIFS(NewEmisData!K:K, NewEmisData!$A:$A, "Pickup", NewEmisData!$B:$B, $A186, NewEmisData!$C:$C, $H186, NewEmisData!$D:$D, BO$2), SUMIFS(NewEmisData!K:K, NewEmisData!$A:$A, "LDV", NewEmisData!$B:$B, $A186, NewEmisData!$C:$C, $H186, NewEmisData!$D:$D, BO$2))</f>
        <v>0.85197482629105803</v>
      </c>
      <c r="BP186" s="335">
        <f>$I186*IF($G186="Pickup", SUMIFS(NewEmisData!L:L, NewEmisData!$A:$A, "Pickup", NewEmisData!$B:$B, $A186, NewEmisData!$C:$C, $H186, NewEmisData!$D:$D, BP$2), SUMIFS(NewEmisData!L:L, NewEmisData!$A:$A, "LDV", NewEmisData!$B:$B, $A186, NewEmisData!$C:$C, $H186, NewEmisData!$D:$D, BP$2))</f>
        <v>0.84004828138755605</v>
      </c>
      <c r="BQ186" s="335">
        <f>$I186*IF($G186="Pickup", SUMIFS(NewEmisData!M:M, NewEmisData!$A:$A, "Pickup", NewEmisData!$B:$B, $A186, NewEmisData!$C:$C, $H186, NewEmisData!$D:$D, BQ$2), SUMIFS(NewEmisData!M:M, NewEmisData!$A:$A, "LDV", NewEmisData!$B:$B, $A186, NewEmisData!$C:$C, $H186, NewEmisData!$D:$D, BQ$2))</f>
        <v>0.84951701993338402</v>
      </c>
      <c r="BR186" s="335">
        <v>1.4092345254837961</v>
      </c>
      <c r="BS186" s="335">
        <f>$I186*IF($G186="Pickup", SUMIFS(NewEmisData!E:E, NewEmisData!$A:$A, "Pickup", NewEmisData!$B:$B, $A186, NewEmisData!$C:$C, $H186, NewEmisData!$D:$D, BS$2), SUMIFS(NewEmisData!E:E, NewEmisData!$A:$A, "LDV", NewEmisData!$B:$B, $A186, NewEmisData!$C:$C, $H186, NewEmisData!$D:$D, BS$2))</f>
        <v>0.108307993552558</v>
      </c>
      <c r="BT186" s="335">
        <f>$I186*IF($G186="Pickup", SUMIFS(NewEmisData!F:F, NewEmisData!$A:$A, "Pickup", NewEmisData!$B:$B, $A186, NewEmisData!$C:$C, $H186, NewEmisData!$D:$D, BT$2), SUMIFS(NewEmisData!F:F, NewEmisData!$A:$A, "LDV", NewEmisData!$B:$B, $A186, NewEmisData!$C:$C, $H186, NewEmisData!$D:$D, BT$2))</f>
        <v>0.103525288595275</v>
      </c>
      <c r="BU186" s="335">
        <f>$I186*IF($G186="Pickup", SUMIFS(NewEmisData!G:G, NewEmisData!$A:$A, "Pickup", NewEmisData!$B:$B, $A186, NewEmisData!$C:$C, $H186, NewEmisData!$D:$D, BU$2), SUMIFS(NewEmisData!G:G, NewEmisData!$A:$A, "LDV", NewEmisData!$B:$B, $A186, NewEmisData!$C:$C, $H186, NewEmisData!$D:$D, BU$2))</f>
        <v>8.0340497381977904E-2</v>
      </c>
      <c r="BV186" s="335">
        <f>$I186*IF($G186="Pickup", SUMIFS(NewEmisData!H:H, NewEmisData!$A:$A, "Pickup", NewEmisData!$B:$B, $A186, NewEmisData!$C:$C, $H186, NewEmisData!$D:$D, BV$2), SUMIFS(NewEmisData!H:H, NewEmisData!$A:$A, "LDV", NewEmisData!$B:$B, $A186, NewEmisData!$C:$C, $H186, NewEmisData!$D:$D, BV$2))</f>
        <v>7.5743596158134405E-2</v>
      </c>
      <c r="BW186" s="335">
        <f>$I186*IF($G186="Pickup", SUMIFS(NewEmisData!I:I, NewEmisData!$A:$A, "Pickup", NewEmisData!$B:$B, $A186, NewEmisData!$C:$C, $H186, NewEmisData!$D:$D, BW$2), SUMIFS(NewEmisData!I:I, NewEmisData!$A:$A, "LDV", NewEmisData!$B:$B, $A186, NewEmisData!$C:$C, $H186, NewEmisData!$D:$D, BW$2))</f>
        <v>8.8655261911971206E-2</v>
      </c>
      <c r="BX186" s="335">
        <f>$I186*IF($G186="Pickup", SUMIFS(NewEmisData!J:J, NewEmisData!$A:$A, "Pickup", NewEmisData!$B:$B, $A186, NewEmisData!$C:$C, $H186, NewEmisData!$D:$D, BX$2), SUMIFS(NewEmisData!J:J, NewEmisData!$A:$A, "LDV", NewEmisData!$B:$B, $A186, NewEmisData!$C:$C, $H186, NewEmisData!$D:$D, BX$2))</f>
        <v>0.10581706956195</v>
      </c>
      <c r="BY186" s="335">
        <f>$I186*IF($G186="Pickup", SUMIFS(NewEmisData!K:K, NewEmisData!$A:$A, "Pickup", NewEmisData!$B:$B, $A186, NewEmisData!$C:$C, $H186, NewEmisData!$D:$D, BY$2), SUMIFS(NewEmisData!K:K, NewEmisData!$A:$A, "LDV", NewEmisData!$B:$B, $A186, NewEmisData!$C:$C, $H186, NewEmisData!$D:$D, BY$2))</f>
        <v>0.118820433465155</v>
      </c>
      <c r="BZ186" s="335">
        <f>$I186*IF($G186="Pickup", SUMIFS(NewEmisData!L:L, NewEmisData!$A:$A, "Pickup", NewEmisData!$B:$B, $A186, NewEmisData!$C:$C, $H186, NewEmisData!$D:$D, BZ$2), SUMIFS(NewEmisData!L:L, NewEmisData!$A:$A, "LDV", NewEmisData!$B:$B, $A186, NewEmisData!$C:$C, $H186, NewEmisData!$D:$D, BZ$2))</f>
        <v>0.123526134201004</v>
      </c>
      <c r="CA186" s="335">
        <f>$I186*IF($G186="Pickup", SUMIFS(NewEmisData!M:M, NewEmisData!$A:$A, "Pickup", NewEmisData!$B:$B, $A186, NewEmisData!$C:$C, $H186, NewEmisData!$D:$D, CA$2), SUMIFS(NewEmisData!M:M, NewEmisData!$A:$A, "LDV", NewEmisData!$B:$B, $A186, NewEmisData!$C:$C, $H186, NewEmisData!$D:$D, CA$2))</f>
        <v>0.13283469100223899</v>
      </c>
      <c r="CB186" s="335">
        <v>6.0597963453520649E-2</v>
      </c>
      <c r="CC186" s="335">
        <f>$I186*IF($G186="Pickup", SUMIFS(NewEmisData!E:E, NewEmisData!$A:$A, "Pickup", NewEmisData!$B:$B, $A186, NewEmisData!$C:$C, $H186, NewEmisData!$D:$D, CC$2), SUMIFS(NewEmisData!E:E, NewEmisData!$A:$A, "LDV", NewEmisData!$B:$B, $A186, NewEmisData!$C:$C, $H186, NewEmisData!$D:$D, CC$2))</f>
        <v>1.8079570898517701E-2</v>
      </c>
      <c r="CD186" s="335">
        <f>$I186*IF($G186="Pickup", SUMIFS(NewEmisData!F:F, NewEmisData!$A:$A, "Pickup", NewEmisData!$B:$B, $A186, NewEmisData!$C:$C, $H186, NewEmisData!$D:$D, CD$2), SUMIFS(NewEmisData!F:F, NewEmisData!$A:$A, "LDV", NewEmisData!$B:$B, $A186, NewEmisData!$C:$C, $H186, NewEmisData!$D:$D, CD$2))</f>
        <v>1.8079636999697599E-2</v>
      </c>
      <c r="CE186" s="335">
        <f>$I186*IF($G186="Pickup", SUMIFS(NewEmisData!G:G, NewEmisData!$A:$A, "Pickup", NewEmisData!$B:$B, $A186, NewEmisData!$C:$C, $H186, NewEmisData!$D:$D, CE$2), SUMIFS(NewEmisData!G:G, NewEmisData!$A:$A, "LDV", NewEmisData!$B:$B, $A186, NewEmisData!$C:$C, $H186, NewEmisData!$D:$D, CE$2))</f>
        <v>1.9655113558621502E-2</v>
      </c>
      <c r="CF186" s="335">
        <f>$I186*IF($G186="Pickup", SUMIFS(NewEmisData!H:H, NewEmisData!$A:$A, "Pickup", NewEmisData!$B:$B, $A186, NewEmisData!$C:$C, $H186, NewEmisData!$D:$D, CF$2), SUMIFS(NewEmisData!H:H, NewEmisData!$A:$A, "LDV", NewEmisData!$B:$B, $A186, NewEmisData!$C:$C, $H186, NewEmisData!$D:$D, CF$2))</f>
        <v>2.0254758568530099E-2</v>
      </c>
      <c r="CG186" s="335">
        <f>$I186*IF($G186="Pickup", SUMIFS(NewEmisData!I:I, NewEmisData!$A:$A, "Pickup", NewEmisData!$B:$B, $A186, NewEmisData!$C:$C, $H186, NewEmisData!$D:$D, CG$2), SUMIFS(NewEmisData!I:I, NewEmisData!$A:$A, "LDV", NewEmisData!$B:$B, $A186, NewEmisData!$C:$C, $H186, NewEmisData!$D:$D, CG$2))</f>
        <v>2.1970309015692E-2</v>
      </c>
      <c r="CH186" s="335">
        <f>$I186*IF($G186="Pickup", SUMIFS(NewEmisData!J:J, NewEmisData!$A:$A, "Pickup", NewEmisData!$B:$B, $A186, NewEmisData!$C:$C, $H186, NewEmisData!$D:$D, CH$2), SUMIFS(NewEmisData!J:J, NewEmisData!$A:$A, "LDV", NewEmisData!$B:$B, $A186, NewEmisData!$C:$C, $H186, NewEmisData!$D:$D, CH$2))</f>
        <v>2.2946274997103E-2</v>
      </c>
      <c r="CI186" s="335">
        <f>$I186*IF($G186="Pickup", SUMIFS(NewEmisData!K:K, NewEmisData!$A:$A, "Pickup", NewEmisData!$B:$B, $A186, NewEmisData!$C:$C, $H186, NewEmisData!$D:$D, CI$2), SUMIFS(NewEmisData!K:K, NewEmisData!$A:$A, "LDV", NewEmisData!$B:$B, $A186, NewEmisData!$C:$C, $H186, NewEmisData!$D:$D, CI$2))</f>
        <v>2.3263234119917701E-2</v>
      </c>
      <c r="CJ186" s="335">
        <f>$I186*IF($G186="Pickup", SUMIFS(NewEmisData!L:L, NewEmisData!$A:$A, "Pickup", NewEmisData!$B:$B, $A186, NewEmisData!$C:$C, $H186, NewEmisData!$D:$D, CJ$2), SUMIFS(NewEmisData!L:L, NewEmisData!$A:$A, "LDV", NewEmisData!$B:$B, $A186, NewEmisData!$C:$C, $H186, NewEmisData!$D:$D, CJ$2))</f>
        <v>2.3326088366215001E-2</v>
      </c>
      <c r="CK186" s="335">
        <f>$I186*IF($G186="Pickup", SUMIFS(NewEmisData!M:M, NewEmisData!$A:$A, "Pickup", NewEmisData!$B:$B, $A186, NewEmisData!$C:$C, $H186, NewEmisData!$D:$D, CK$2), SUMIFS(NewEmisData!M:M, NewEmisData!$A:$A, "LDV", NewEmisData!$B:$B, $A186, NewEmisData!$C:$C, $H186, NewEmisData!$D:$D, CK$2))</f>
        <v>2.33575885977713E-2</v>
      </c>
      <c r="CL186" s="335">
        <v>2.191731487598363E-2</v>
      </c>
      <c r="CM186" s="335">
        <f>$I186*IF($G186="Pickup", SUMIFS(NewEmisData!E:E, NewEmisData!$A:$A, "Pickup", NewEmisData!$B:$B, $A186, NewEmisData!$C:$C, $H186, NewEmisData!$D:$D, CM$2), SUMIFS(NewEmisData!E:E, NewEmisData!$A:$A, "LDV", NewEmisData!$B:$B, $A186, NewEmisData!$C:$C, $H186, NewEmisData!$D:$D, CM$2))</f>
        <v>4.9899929081567004E-3</v>
      </c>
      <c r="CN186" s="335">
        <f>$I186*IF($G186="Pickup", SUMIFS(NewEmisData!F:F, NewEmisData!$A:$A, "Pickup", NewEmisData!$B:$B, $A186, NewEmisData!$C:$C, $H186, NewEmisData!$D:$D, CN$2), SUMIFS(NewEmisData!F:F, NewEmisData!$A:$A, "LDV", NewEmisData!$B:$B, $A186, NewEmisData!$C:$C, $H186, NewEmisData!$D:$D, CN$2))</f>
        <v>5.1404683892156402E-3</v>
      </c>
      <c r="CO186" s="335">
        <f>$I186*IF($G186="Pickup", SUMIFS(NewEmisData!G:G, NewEmisData!$A:$A, "Pickup", NewEmisData!$B:$B, $A186, NewEmisData!$C:$C, $H186, NewEmisData!$D:$D, CO$2), SUMIFS(NewEmisData!G:G, NewEmisData!$A:$A, "LDV", NewEmisData!$B:$B, $A186, NewEmisData!$C:$C, $H186, NewEmisData!$D:$D, CO$2))</f>
        <v>5.4300814679314304E-3</v>
      </c>
      <c r="CP186" s="335">
        <f>$I186*IF($G186="Pickup", SUMIFS(NewEmisData!H:H, NewEmisData!$A:$A, "Pickup", NewEmisData!$B:$B, $A186, NewEmisData!$C:$C, $H186, NewEmisData!$D:$D, CP$2), SUMIFS(NewEmisData!H:H, NewEmisData!$A:$A, "LDV", NewEmisData!$B:$B, $A186, NewEmisData!$C:$C, $H186, NewEmisData!$D:$D, CP$2))</f>
        <v>5.56595165298921E-3</v>
      </c>
      <c r="CQ186" s="335">
        <f>$I186*IF($G186="Pickup", SUMIFS(NewEmisData!I:I, NewEmisData!$A:$A, "Pickup", NewEmisData!$B:$B, $A186, NewEmisData!$C:$C, $H186, NewEmisData!$D:$D, CQ$2), SUMIFS(NewEmisData!I:I, NewEmisData!$A:$A, "LDV", NewEmisData!$B:$B, $A186, NewEmisData!$C:$C, $H186, NewEmisData!$D:$D, CQ$2))</f>
        <v>5.7688384740272897E-3</v>
      </c>
      <c r="CR186" s="335">
        <f>$I186*IF($G186="Pickup", SUMIFS(NewEmisData!J:J, NewEmisData!$A:$A, "Pickup", NewEmisData!$B:$B, $A186, NewEmisData!$C:$C, $H186, NewEmisData!$D:$D, CR$2), SUMIFS(NewEmisData!J:J, NewEmisData!$A:$A, "LDV", NewEmisData!$B:$B, $A186, NewEmisData!$C:$C, $H186, NewEmisData!$D:$D, CR$2))</f>
        <v>5.9680796124647701E-3</v>
      </c>
      <c r="CS186" s="335">
        <f>$I186*IF($G186="Pickup", SUMIFS(NewEmisData!K:K, NewEmisData!$A:$A, "Pickup", NewEmisData!$B:$B, $A186, NewEmisData!$C:$C, $H186, NewEmisData!$D:$D, CS$2), SUMIFS(NewEmisData!K:K, NewEmisData!$A:$A, "LDV", NewEmisData!$B:$B, $A186, NewEmisData!$C:$C, $H186, NewEmisData!$D:$D, CS$2))</f>
        <v>6.0727800338873598E-3</v>
      </c>
      <c r="CT186" s="335">
        <f>$I186*IF($G186="Pickup", SUMIFS(NewEmisData!L:L, NewEmisData!$A:$A, "Pickup", NewEmisData!$B:$B, $A186, NewEmisData!$C:$C, $H186, NewEmisData!$D:$D, CT$2), SUMIFS(NewEmisData!L:L, NewEmisData!$A:$A, "LDV", NewEmisData!$B:$B, $A186, NewEmisData!$C:$C, $H186, NewEmisData!$D:$D, CT$2))</f>
        <v>6.1079950582028798E-3</v>
      </c>
      <c r="CU186" s="335">
        <f>$I186*IF($G186="Pickup", SUMIFS(NewEmisData!M:M, NewEmisData!$A:$A, "Pickup", NewEmisData!$B:$B, $A186, NewEmisData!$C:$C, $H186, NewEmisData!$D:$D, CU$2), SUMIFS(NewEmisData!M:M, NewEmisData!$A:$A, "LDV", NewEmisData!$B:$B, $A186, NewEmisData!$C:$C, $H186, NewEmisData!$D:$D, CU$2))</f>
        <v>6.1537553281445197E-3</v>
      </c>
      <c r="CV186" s="335">
        <v>6.7952138994962314E-3</v>
      </c>
      <c r="CW186" s="335">
        <v>3.2737236720533996E-3</v>
      </c>
      <c r="CX186" s="335">
        <v>2.6781003095548879E-3</v>
      </c>
      <c r="CY186" s="335">
        <v>2.1676078198661908E-3</v>
      </c>
      <c r="CZ186" s="335">
        <v>1.8280427673966254E-3</v>
      </c>
      <c r="DA186" s="335">
        <v>1.3974317339333041E-3</v>
      </c>
      <c r="DB186" s="335">
        <v>1.0983679193551715E-3</v>
      </c>
      <c r="DC186" s="335">
        <v>1.0621406649517317E-3</v>
      </c>
      <c r="DD186" s="335">
        <v>1.0419409873215341E-3</v>
      </c>
      <c r="DE186" s="335">
        <v>1.0353827915676214E-3</v>
      </c>
      <c r="DF186" s="335">
        <v>1.0353827915676214E-3</v>
      </c>
      <c r="DG186" s="335">
        <f>$I186*IF($G186="Pickup", SUMIFS(NewEmisData!E:E, NewEmisData!$A:$A, "Pickup", NewEmisData!$B:$B, $A186, NewEmisData!$C:$C, $H186, NewEmisData!$D:$D, DG$2), SUMIFS(NewEmisData!E:E, NewEmisData!$A:$A, "LDV", NewEmisData!$B:$B, $A186, NewEmisData!$C:$C, $H186, NewEmisData!$D:$D, DG$2))</f>
        <v>0</v>
      </c>
      <c r="DH186" s="335">
        <f>$I186*IF($G186="Pickup", SUMIFS(NewEmisData!F:F, NewEmisData!$A:$A, "Pickup", NewEmisData!$B:$B, $A186, NewEmisData!$C:$C, $H186, NewEmisData!$D:$D, DH$2), SUMIFS(NewEmisData!F:F, NewEmisData!$A:$A, "LDV", NewEmisData!$B:$B, $A186, NewEmisData!$C:$C, $H186, NewEmisData!$D:$D, DH$2))</f>
        <v>0</v>
      </c>
      <c r="DI186" s="335">
        <f>$I186*IF($G186="Pickup", SUMIFS(NewEmisData!G:G, NewEmisData!$A:$A, "Pickup", NewEmisData!$B:$B, $A186, NewEmisData!$C:$C, $H186, NewEmisData!$D:$D, DI$2), SUMIFS(NewEmisData!G:G, NewEmisData!$A:$A, "LDV", NewEmisData!$B:$B, $A186, NewEmisData!$C:$C, $H186, NewEmisData!$D:$D, DI$2))</f>
        <v>0</v>
      </c>
      <c r="DJ186" s="335">
        <f>$I186*IF($G186="Pickup", SUMIFS(NewEmisData!H:H, NewEmisData!$A:$A, "Pickup", NewEmisData!$B:$B, $A186, NewEmisData!$C:$C, $H186, NewEmisData!$D:$D, DJ$2), SUMIFS(NewEmisData!H:H, NewEmisData!$A:$A, "LDV", NewEmisData!$B:$B, $A186, NewEmisData!$C:$C, $H186, NewEmisData!$D:$D, DJ$2))</f>
        <v>0</v>
      </c>
      <c r="DK186" s="335">
        <f>$I186*IF($G186="Pickup", SUMIFS(NewEmisData!I:I, NewEmisData!$A:$A, "Pickup", NewEmisData!$B:$B, $A186, NewEmisData!$C:$C, $H186, NewEmisData!$D:$D, DK$2), SUMIFS(NewEmisData!I:I, NewEmisData!$A:$A, "LDV", NewEmisData!$B:$B, $A186, NewEmisData!$C:$C, $H186, NewEmisData!$D:$D, DK$2))</f>
        <v>0</v>
      </c>
      <c r="DL186" s="335">
        <f>$I186*IF($G186="Pickup", SUMIFS(NewEmisData!J:J, NewEmisData!$A:$A, "Pickup", NewEmisData!$B:$B, $A186, NewEmisData!$C:$C, $H186, NewEmisData!$D:$D, DL$2), SUMIFS(NewEmisData!J:J, NewEmisData!$A:$A, "LDV", NewEmisData!$B:$B, $A186, NewEmisData!$C:$C, $H186, NewEmisData!$D:$D, DL$2))</f>
        <v>0</v>
      </c>
      <c r="DM186" s="335">
        <f>$I186*IF($G186="Pickup", SUMIFS(NewEmisData!K:K, NewEmisData!$A:$A, "Pickup", NewEmisData!$B:$B, $A186, NewEmisData!$C:$C, $H186, NewEmisData!$D:$D, DM$2), SUMIFS(NewEmisData!K:K, NewEmisData!$A:$A, "LDV", NewEmisData!$B:$B, $A186, NewEmisData!$C:$C, $H186, NewEmisData!$D:$D, DM$2))</f>
        <v>0</v>
      </c>
      <c r="DN186" s="335">
        <f>$I186*IF($G186="Pickup", SUMIFS(NewEmisData!L:L, NewEmisData!$A:$A, "Pickup", NewEmisData!$B:$B, $A186, NewEmisData!$C:$C, $H186, NewEmisData!$D:$D, DN$2), SUMIFS(NewEmisData!L:L, NewEmisData!$A:$A, "LDV", NewEmisData!$B:$B, $A186, NewEmisData!$C:$C, $H186, NewEmisData!$D:$D, DN$2))</f>
        <v>0</v>
      </c>
      <c r="DO186" s="335">
        <f>$I186*IF($G186="Pickup", SUMIFS(NewEmisData!M:M, NewEmisData!$A:$A, "Pickup", NewEmisData!$B:$B, $A186, NewEmisData!$C:$C, $H186, NewEmisData!$D:$D, DO$2), SUMIFS(NewEmisData!M:M, NewEmisData!$A:$A, "LDV", NewEmisData!$B:$B, $A186, NewEmisData!$C:$C, $H186, NewEmisData!$D:$D, DO$2))</f>
        <v>0</v>
      </c>
      <c r="DP186" s="335">
        <v>2.1093869642803405E-3</v>
      </c>
      <c r="DQ186" s="335">
        <f>$I186*IF($G186="Pickup", SUMIFS(NewEmisData!E:E, NewEmisData!$A:$A, "Pickup", NewEmisData!$B:$B, $A186, NewEmisData!$C:$C, $H186, NewEmisData!$D:$D, DQ$2), SUMIFS(NewEmisData!E:E, NewEmisData!$A:$A, "LDV", NewEmisData!$B:$B, $A186, NewEmisData!$C:$C, $H186, NewEmisData!$D:$D, DQ$2))</f>
        <v>1.6116881071256101E-2</v>
      </c>
      <c r="DR186" s="335">
        <f>$I186*IF($G186="Pickup", SUMIFS(NewEmisData!F:F, NewEmisData!$A:$A, "Pickup", NewEmisData!$B:$B, $A186, NewEmisData!$C:$C, $H186, NewEmisData!$D:$D, DR$2), SUMIFS(NewEmisData!F:F, NewEmisData!$A:$A, "LDV", NewEmisData!$B:$B, $A186, NewEmisData!$C:$C, $H186, NewEmisData!$D:$D, DR$2))</f>
        <v>1.35414212486473E-2</v>
      </c>
      <c r="DS186" s="335">
        <f>$I186*IF($G186="Pickup", SUMIFS(NewEmisData!G:G, NewEmisData!$A:$A, "Pickup", NewEmisData!$B:$B, $A186, NewEmisData!$C:$C, $H186, NewEmisData!$D:$D, DS$2), SUMIFS(NewEmisData!G:G, NewEmisData!$A:$A, "LDV", NewEmisData!$B:$B, $A186, NewEmisData!$C:$C, $H186, NewEmisData!$D:$D, DS$2))</f>
        <v>1.1491928516569799E-2</v>
      </c>
      <c r="DT186" s="335">
        <f>$I186*IF($G186="Pickup", SUMIFS(NewEmisData!H:H, NewEmisData!$A:$A, "Pickup", NewEmisData!$B:$B, $A186, NewEmisData!$C:$C, $H186, NewEmisData!$D:$D, DT$2), SUMIFS(NewEmisData!H:H, NewEmisData!$A:$A, "LDV", NewEmisData!$B:$B, $A186, NewEmisData!$C:$C, $H186, NewEmisData!$D:$D, DT$2))</f>
        <v>8.5314259330267692E-3</v>
      </c>
      <c r="DU186" s="335">
        <f>$I186*IF($G186="Pickup", SUMIFS(NewEmisData!I:I, NewEmisData!$A:$A, "Pickup", NewEmisData!$B:$B, $A186, NewEmisData!$C:$C, $H186, NewEmisData!$D:$D, DU$2), SUMIFS(NewEmisData!I:I, NewEmisData!$A:$A, "LDV", NewEmisData!$B:$B, $A186, NewEmisData!$C:$C, $H186, NewEmisData!$D:$D, DU$2))</f>
        <v>7.2620321039548897E-3</v>
      </c>
      <c r="DV186" s="335">
        <f>$I186*IF($G186="Pickup", SUMIFS(NewEmisData!J:J, NewEmisData!$A:$A, "Pickup", NewEmisData!$B:$B, $A186, NewEmisData!$C:$C, $H186, NewEmisData!$D:$D, DV$2), SUMIFS(NewEmisData!J:J, NewEmisData!$A:$A, "LDV", NewEmisData!$B:$B, $A186, NewEmisData!$C:$C, $H186, NewEmisData!$D:$D, DV$2))</f>
        <v>6.7394080571002201E-3</v>
      </c>
      <c r="DW186" s="335">
        <f>$I186*IF($G186="Pickup", SUMIFS(NewEmisData!K:K, NewEmisData!$A:$A, "Pickup", NewEmisData!$B:$B, $A186, NewEmisData!$C:$C, $H186, NewEmisData!$D:$D, DW$2), SUMIFS(NewEmisData!K:K, NewEmisData!$A:$A, "LDV", NewEmisData!$B:$B, $A186, NewEmisData!$C:$C, $H186, NewEmisData!$D:$D, DW$2))</f>
        <v>6.4494195705351899E-3</v>
      </c>
      <c r="DX186" s="335">
        <f>$I186*IF($G186="Pickup", SUMIFS(NewEmisData!L:L, NewEmisData!$A:$A, "Pickup", NewEmisData!$B:$B, $A186, NewEmisData!$C:$C, $H186, NewEmisData!$D:$D, DX$2), SUMIFS(NewEmisData!L:L, NewEmisData!$A:$A, "LDV", NewEmisData!$B:$B, $A186, NewEmisData!$C:$C, $H186, NewEmisData!$D:$D, DX$2))</f>
        <v>6.3649236127540001E-3</v>
      </c>
      <c r="DY186" s="335">
        <f>$I186*IF($G186="Pickup", SUMIFS(NewEmisData!M:M, NewEmisData!$A:$A, "Pickup", NewEmisData!$B:$B, $A186, NewEmisData!$C:$C, $H186, NewEmisData!$D:$D, DY$2), SUMIFS(NewEmisData!M:M, NewEmisData!$A:$A, "LDV", NewEmisData!$B:$B, $A186, NewEmisData!$C:$C, $H186, NewEmisData!$D:$D, DY$2))</f>
        <v>6.3855265963559203E-3</v>
      </c>
      <c r="DZ186" s="335">
        <v>1.0483433406910452E-2</v>
      </c>
      <c r="EA186" s="335">
        <f t="shared" si="234"/>
        <v>394.83751183448101</v>
      </c>
      <c r="EB186" s="335">
        <f t="shared" si="235"/>
        <v>382.24571125104399</v>
      </c>
      <c r="EC186" s="335">
        <f t="shared" si="236"/>
        <v>311.20898804842699</v>
      </c>
      <c r="ED186" s="335">
        <f t="shared" si="237"/>
        <v>272.03741746452602</v>
      </c>
      <c r="EE186" s="335">
        <f t="shared" si="238"/>
        <v>256.63322215887302</v>
      </c>
      <c r="EF186" s="335">
        <f t="shared" si="239"/>
        <v>249.47351911251101</v>
      </c>
      <c r="EG186" s="335">
        <f t="shared" si="240"/>
        <v>243.947047715764</v>
      </c>
      <c r="EH186" s="335">
        <f t="shared" si="241"/>
        <v>242.03087756441701</v>
      </c>
      <c r="EI186" s="335">
        <f t="shared" si="242"/>
        <v>242.21948488777301</v>
      </c>
      <c r="EJ186" s="335">
        <f t="shared" si="243"/>
        <v>0.26615030329306139</v>
      </c>
      <c r="EK186" s="335">
        <f t="shared" si="244"/>
        <v>4.1722988994872201E-2</v>
      </c>
      <c r="EL186" s="335">
        <f t="shared" si="245"/>
        <v>3.46409702122705E-2</v>
      </c>
      <c r="EM186" s="335">
        <f t="shared" si="246"/>
        <v>3.2406542165289903E-2</v>
      </c>
      <c r="EN186" s="335">
        <f t="shared" si="247"/>
        <v>3.0987315768082901E-2</v>
      </c>
      <c r="EO186" s="335">
        <f t="shared" si="248"/>
        <v>3.42812868295745E-2</v>
      </c>
      <c r="EP186" s="335">
        <f t="shared" si="249"/>
        <v>3.5241041104630097E-2</v>
      </c>
      <c r="EQ186" s="335">
        <f t="shared" si="250"/>
        <v>3.4104926459791303E-2</v>
      </c>
      <c r="ER186" s="335">
        <f t="shared" si="251"/>
        <v>3.3427882317031102E-2</v>
      </c>
      <c r="ES186" s="335">
        <f t="shared" si="252"/>
        <v>3.3891475717267E-2</v>
      </c>
      <c r="ET186" s="335">
        <f t="shared" si="253"/>
        <v>5.9143404970885341E-2</v>
      </c>
      <c r="EU186" s="335">
        <f t="shared" si="254"/>
        <v>4.18045875613407E-3</v>
      </c>
      <c r="EV186" s="335">
        <f t="shared" si="255"/>
        <v>4.0471378457488504E-3</v>
      </c>
      <c r="EW186" s="335">
        <f t="shared" si="256"/>
        <v>2.3963740356682502E-3</v>
      </c>
      <c r="EX186" s="335">
        <f t="shared" si="257"/>
        <v>2.0947461612804202E-3</v>
      </c>
      <c r="EY186" s="335">
        <f t="shared" si="258"/>
        <v>1.9761294738190999E-3</v>
      </c>
      <c r="EZ186" s="335">
        <f t="shared" si="259"/>
        <v>1.9209993079262E-3</v>
      </c>
      <c r="FA186" s="335">
        <f t="shared" si="260"/>
        <v>1.8784446265214399E-3</v>
      </c>
      <c r="FB186" s="335">
        <f t="shared" si="261"/>
        <v>1.8636889724050101E-3</v>
      </c>
      <c r="FC186" s="335">
        <f t="shared" si="262"/>
        <v>1.8651401165369901E-3</v>
      </c>
      <c r="FD186" s="335">
        <f t="shared" si="263"/>
        <v>2.5617670759243757E-3</v>
      </c>
      <c r="FE186" s="335">
        <f t="shared" si="264"/>
        <v>5.70149509117601E-2</v>
      </c>
      <c r="FF186" s="335">
        <f t="shared" si="265"/>
        <v>5.7021889138304603E-2</v>
      </c>
      <c r="FG186" s="335">
        <f t="shared" si="266"/>
        <v>5.7501606282491798E-2</v>
      </c>
      <c r="FH186" s="335">
        <f t="shared" si="267"/>
        <v>5.7272335517784601E-2</v>
      </c>
      <c r="FI186" s="335">
        <f t="shared" si="268"/>
        <v>5.7208750023327502E-2</v>
      </c>
      <c r="FJ186" s="335">
        <f t="shared" si="269"/>
        <v>5.7179082239302903E-2</v>
      </c>
      <c r="FK186" s="335">
        <f t="shared" si="270"/>
        <v>5.7038376882496397E-2</v>
      </c>
      <c r="FL186" s="335">
        <f t="shared" si="271"/>
        <v>5.6915696785157503E-2</v>
      </c>
      <c r="FM186" s="335">
        <f t="shared" si="272"/>
        <v>5.6908699033520103E-2</v>
      </c>
      <c r="FN186" s="335">
        <f t="shared" si="273"/>
        <v>4.7785374819939178E-2</v>
      </c>
      <c r="FO186" s="335">
        <f t="shared" si="274"/>
        <v>8.7560770343190295E-3</v>
      </c>
      <c r="FP186" s="335">
        <f t="shared" si="275"/>
        <v>8.7622036543780306E-3</v>
      </c>
      <c r="FQ186" s="335">
        <f t="shared" si="276"/>
        <v>8.6304265757909393E-3</v>
      </c>
      <c r="FR186" s="335">
        <f t="shared" si="277"/>
        <v>8.4275847239737908E-3</v>
      </c>
      <c r="FS186" s="335">
        <f t="shared" si="278"/>
        <v>8.3714032789610707E-3</v>
      </c>
      <c r="FT186" s="335">
        <f t="shared" si="279"/>
        <v>8.3451695612363607E-3</v>
      </c>
      <c r="FU186" s="335">
        <f t="shared" si="280"/>
        <v>8.2207090340707199E-3</v>
      </c>
      <c r="FV186" s="335">
        <f t="shared" si="281"/>
        <v>8.1121785136203401E-3</v>
      </c>
      <c r="FW186" s="335">
        <f t="shared" si="282"/>
        <v>8.1060201670228992E-3</v>
      </c>
      <c r="FX186" s="335">
        <f t="shared" si="283"/>
        <v>9.6257106650809981E-3</v>
      </c>
    </row>
    <row r="187" spans="1:180" x14ac:dyDescent="0.2">
      <c r="A187" s="305" t="str">
        <f>_xlfn.CONCAT(IF(LEFT(TRIM(A186),1)="*", "*R", "R"), 1+RIGHT(TRIM(A186),1))</f>
        <v>R4</v>
      </c>
      <c r="B187" s="305" t="str">
        <f t="shared" si="330"/>
        <v>TLSSHE8511</v>
      </c>
      <c r="C187" s="305" t="str">
        <f t="shared" si="331"/>
        <v>TL.E85X.SS.HE85.2011</v>
      </c>
      <c r="D187" s="301" t="str">
        <f t="shared" si="332"/>
        <v>bn-vmt, bn-vmt/a</v>
      </c>
      <c r="E187" s="301" t="str">
        <f t="shared" si="333"/>
        <v>TLE85X</v>
      </c>
      <c r="F187" s="301" t="str">
        <f t="shared" si="334"/>
        <v>TL</v>
      </c>
      <c r="G187" s="315" t="s">
        <v>821</v>
      </c>
      <c r="H187" s="315" t="s">
        <v>817</v>
      </c>
      <c r="I187" s="315">
        <v>1</v>
      </c>
      <c r="J187" s="315" t="str">
        <f t="shared" si="284"/>
        <v>Small SUV-E85</v>
      </c>
      <c r="K187" s="335">
        <f>$I187*IF($G187="Pickup", SUMIFS(NewEmisData!E:E, NewEmisData!$A:$A, "Pickup", NewEmisData!$B:$B, $A187, NewEmisData!$C:$C, $H187, NewEmisData!$D:$D, K$2), SUMIFS(NewEmisData!E:E, NewEmisData!$A:$A, "LDV", NewEmisData!$B:$B, $A187, NewEmisData!$C:$C, $H187, NewEmisData!$D:$D, K$2))</f>
        <v>544.06140229978803</v>
      </c>
      <c r="L187" s="335">
        <f>$I187*IF($G187="Pickup", SUMIFS(NewEmisData!F:F, NewEmisData!$A:$A, "Pickup", NewEmisData!$B:$B, $A187, NewEmisData!$C:$C, $H187, NewEmisData!$D:$D, L$2), SUMIFS(NewEmisData!F:F, NewEmisData!$A:$A, "LDV", NewEmisData!$B:$B, $A187, NewEmisData!$C:$C, $H187, NewEmisData!$D:$D, L$2))</f>
        <v>523.413327777066</v>
      </c>
      <c r="M187" s="335">
        <f>$I187*IF($G187="Pickup", SUMIFS(NewEmisData!G:G, NewEmisData!$A:$A, "Pickup", NewEmisData!$B:$B, $A187, NewEmisData!$C:$C, $H187, NewEmisData!$D:$D, M$2), SUMIFS(NewEmisData!G:G, NewEmisData!$A:$A, "LDV", NewEmisData!$B:$B, $A187, NewEmisData!$C:$C, $H187, NewEmisData!$D:$D, M$2))</f>
        <v>357.99141886123999</v>
      </c>
      <c r="N187" s="335">
        <f>$I187*IF($G187="Pickup", SUMIFS(NewEmisData!H:H, NewEmisData!$A:$A, "Pickup", NewEmisData!$B:$B, $A187, NewEmisData!$C:$C, $H187, NewEmisData!$D:$D, N$2), SUMIFS(NewEmisData!H:H, NewEmisData!$A:$A, "LDV", NewEmisData!$B:$B, $A187, NewEmisData!$C:$C, $H187, NewEmisData!$D:$D, N$2))</f>
        <v>312.66678906093301</v>
      </c>
      <c r="O187" s="335">
        <f>$I187*IF($G187="Pickup", SUMIFS(NewEmisData!I:I, NewEmisData!$A:$A, "Pickup", NewEmisData!$B:$B, $A187, NewEmisData!$C:$C, $H187, NewEmisData!$D:$D, O$2), SUMIFS(NewEmisData!I:I, NewEmisData!$A:$A, "LDV", NewEmisData!$B:$B, $A187, NewEmisData!$C:$C, $H187, NewEmisData!$D:$D, O$2))</f>
        <v>294.74575835697101</v>
      </c>
      <c r="P187" s="335">
        <f>$I187*IF($G187="Pickup", SUMIFS(NewEmisData!J:J, NewEmisData!$A:$A, "Pickup", NewEmisData!$B:$B, $A187, NewEmisData!$C:$C, $H187, NewEmisData!$D:$D, P$2), SUMIFS(NewEmisData!J:J, NewEmisData!$A:$A, "LDV", NewEmisData!$B:$B, $A187, NewEmisData!$C:$C, $H187, NewEmisData!$D:$D, P$2))</f>
        <v>286.352398145763</v>
      </c>
      <c r="Q187" s="335">
        <f>$I187*IF($G187="Pickup", SUMIFS(NewEmisData!K:K, NewEmisData!$A:$A, "Pickup", NewEmisData!$B:$B, $A187, NewEmisData!$C:$C, $H187, NewEmisData!$D:$D, Q$2), SUMIFS(NewEmisData!K:K, NewEmisData!$A:$A, "LDV", NewEmisData!$B:$B, $A187, NewEmisData!$C:$C, $H187, NewEmisData!$D:$D, Q$2))</f>
        <v>279.91384153210601</v>
      </c>
      <c r="R187" s="335">
        <f>$I187*IF($G187="Pickup", SUMIFS(NewEmisData!L:L, NewEmisData!$A:$A, "Pickup", NewEmisData!$B:$B, $A187, NewEmisData!$C:$C, $H187, NewEmisData!$D:$D, R$2), SUMIFS(NewEmisData!L:L, NewEmisData!$A:$A, "LDV", NewEmisData!$B:$B, $A187, NewEmisData!$C:$C, $H187, NewEmisData!$D:$D, R$2))</f>
        <v>277.68437233076702</v>
      </c>
      <c r="S187" s="335">
        <f>$I187*IF($G187="Pickup", SUMIFS(NewEmisData!M:M, NewEmisData!$A:$A, "Pickup", NewEmisData!$B:$B, $A187, NewEmisData!$C:$C, $H187, NewEmisData!$D:$D, S$2), SUMIFS(NewEmisData!M:M, NewEmisData!$A:$A, "LDV", NewEmisData!$B:$B, $A187, NewEmisData!$C:$C, $H187, NewEmisData!$D:$D, S$2))</f>
        <v>277.87214787868902</v>
      </c>
      <c r="T187" s="335">
        <v>0.26615030329306139</v>
      </c>
      <c r="U187" s="335">
        <f>$I187*IF($G187="Pickup", SUMIFS(NewEmisData!E:E, NewEmisData!$A:$A, "Pickup", NewEmisData!$B:$B, $A187, NewEmisData!$C:$C, $H187, NewEmisData!$D:$D, U$2), SUMIFS(NewEmisData!E:E, NewEmisData!$A:$A, "LDV", NewEmisData!$B:$B, $A187, NewEmisData!$C:$C, $H187, NewEmisData!$D:$D, U$2))</f>
        <v>4.1591145158291702E-2</v>
      </c>
      <c r="V187" s="335">
        <f>$I187*IF($G187="Pickup", SUMIFS(NewEmisData!F:F, NewEmisData!$A:$A, "Pickup", NewEmisData!$B:$B, $A187, NewEmisData!$C:$C, $H187, NewEmisData!$D:$D, V$2), SUMIFS(NewEmisData!F:F, NewEmisData!$A:$A, "LDV", NewEmisData!$B:$B, $A187, NewEmisData!$C:$C, $H187, NewEmisData!$D:$D, V$2))</f>
        <v>3.3567901229069899E-2</v>
      </c>
      <c r="W187" s="335">
        <f>$I187*IF($G187="Pickup", SUMIFS(NewEmisData!G:G, NewEmisData!$A:$A, "Pickup", NewEmisData!$B:$B, $A187, NewEmisData!$C:$C, $H187, NewEmisData!$D:$D, W$2), SUMIFS(NewEmisData!G:G, NewEmisData!$A:$A, "LDV", NewEmisData!$B:$B, $A187, NewEmisData!$C:$C, $H187, NewEmisData!$D:$D, W$2))</f>
        <v>3.10903118023543E-2</v>
      </c>
      <c r="X187" s="335">
        <f>$I187*IF($G187="Pickup", SUMIFS(NewEmisData!H:H, NewEmisData!$A:$A, "Pickup", NewEmisData!$B:$B, $A187, NewEmisData!$C:$C, $H187, NewEmisData!$D:$D, X$2), SUMIFS(NewEmisData!H:H, NewEmisData!$A:$A, "LDV", NewEmisData!$B:$B, $A187, NewEmisData!$C:$C, $H187, NewEmisData!$D:$D, X$2))</f>
        <v>2.9494448323488E-2</v>
      </c>
      <c r="Y187" s="335">
        <f>$I187*IF($G187="Pickup", SUMIFS(NewEmisData!I:I, NewEmisData!$A:$A, "Pickup", NewEmisData!$B:$B, $A187, NewEmisData!$C:$C, $H187, NewEmisData!$D:$D, Y$2), SUMIFS(NewEmisData!I:I, NewEmisData!$A:$A, "LDV", NewEmisData!$B:$B, $A187, NewEmisData!$C:$C, $H187, NewEmisData!$D:$D, Y$2))</f>
        <v>3.24157979138915E-2</v>
      </c>
      <c r="Z187" s="335">
        <f>$I187*IF($G187="Pickup", SUMIFS(NewEmisData!J:J, NewEmisData!$A:$A, "Pickup", NewEmisData!$B:$B, $A187, NewEmisData!$C:$C, $H187, NewEmisData!$D:$D, Z$2), SUMIFS(NewEmisData!J:J, NewEmisData!$A:$A, "LDV", NewEmisData!$B:$B, $A187, NewEmisData!$C:$C, $H187, NewEmisData!$D:$D, Z$2))</f>
        <v>3.3172947032470201E-2</v>
      </c>
      <c r="AA187" s="335">
        <f>$I187*IF($G187="Pickup", SUMIFS(NewEmisData!K:K, NewEmisData!$A:$A, "Pickup", NewEmisData!$B:$B, $A187, NewEmisData!$C:$C, $H187, NewEmisData!$D:$D, AA$2), SUMIFS(NewEmisData!K:K, NewEmisData!$A:$A, "LDV", NewEmisData!$B:$B, $A187, NewEmisData!$C:$C, $H187, NewEmisData!$D:$D, AA$2))</f>
        <v>3.1994284946783497E-2</v>
      </c>
      <c r="AB187" s="335">
        <f>$I187*IF($G187="Pickup", SUMIFS(NewEmisData!L:L, NewEmisData!$A:$A, "Pickup", NewEmisData!$B:$B, $A187, NewEmisData!$C:$C, $H187, NewEmisData!$D:$D, AB$2), SUMIFS(NewEmisData!L:L, NewEmisData!$A:$A, "LDV", NewEmisData!$B:$B, $A187, NewEmisData!$C:$C, $H187, NewEmisData!$D:$D, AB$2))</f>
        <v>3.1321415112152799E-2</v>
      </c>
      <c r="AC187" s="335">
        <f>$I187*IF($G187="Pickup", SUMIFS(NewEmisData!M:M, NewEmisData!$A:$A, "Pickup", NewEmisData!$B:$B, $A187, NewEmisData!$C:$C, $H187, NewEmisData!$D:$D, AC$2), SUMIFS(NewEmisData!M:M, NewEmisData!$A:$A, "LDV", NewEmisData!$B:$B, $A187, NewEmisData!$C:$C, $H187, NewEmisData!$D:$D, AC$2))</f>
        <v>3.1760554326411998E-2</v>
      </c>
      <c r="AD187" s="335">
        <v>5.9143404970885341E-2</v>
      </c>
      <c r="AE187" s="335">
        <f>$I187*IF($G187="Pickup", SUMIFS(NewEmisData!E:E, NewEmisData!$A:$A, "Pickup", NewEmisData!$B:$B, $A187, NewEmisData!$C:$C, $H187, NewEmisData!$D:$D, AE$2), SUMIFS(NewEmisData!E:E, NewEmisData!$A:$A, "LDV", NewEmisData!$B:$B, $A187, NewEmisData!$C:$C, $H187, NewEmisData!$D:$D, AE$2))</f>
        <v>5.7604083038927199E-3</v>
      </c>
      <c r="AF187" s="335">
        <f>$I187*IF($G187="Pickup", SUMIFS(NewEmisData!F:F, NewEmisData!$A:$A, "Pickup", NewEmisData!$B:$B, $A187, NewEmisData!$C:$C, $H187, NewEmisData!$D:$D, AF$2), SUMIFS(NewEmisData!F:F, NewEmisData!$A:$A, "LDV", NewEmisData!$B:$B, $A187, NewEmisData!$C:$C, $H187, NewEmisData!$D:$D, AF$2))</f>
        <v>5.5417937646853798E-3</v>
      </c>
      <c r="AG187" s="335">
        <f>$I187*IF($G187="Pickup", SUMIFS(NewEmisData!G:G, NewEmisData!$A:$A, "Pickup", NewEmisData!$B:$B, $A187, NewEmisData!$C:$C, $H187, NewEmisData!$D:$D, AG$2), SUMIFS(NewEmisData!G:G, NewEmisData!$A:$A, "LDV", NewEmisData!$B:$B, $A187, NewEmisData!$C:$C, $H187, NewEmisData!$D:$D, AG$2))</f>
        <v>2.7566082972264299E-3</v>
      </c>
      <c r="AH187" s="335">
        <f>$I187*IF($G187="Pickup", SUMIFS(NewEmisData!H:H, NewEmisData!$A:$A, "Pickup", NewEmisData!$B:$B, $A187, NewEmisData!$C:$C, $H187, NewEmisData!$D:$D, AH$2), SUMIFS(NewEmisData!H:H, NewEmisData!$A:$A, "LDV", NewEmisData!$B:$B, $A187, NewEmisData!$C:$C, $H187, NewEmisData!$D:$D, AH$2))</f>
        <v>2.4076004556077501E-3</v>
      </c>
      <c r="AI187" s="335">
        <f>$I187*IF($G187="Pickup", SUMIFS(NewEmisData!I:I, NewEmisData!$A:$A, "Pickup", NewEmisData!$B:$B, $A187, NewEmisData!$C:$C, $H187, NewEmisData!$D:$D, AI$2), SUMIFS(NewEmisData!I:I, NewEmisData!$A:$A, "LDV", NewEmisData!$B:$B, $A187, NewEmisData!$C:$C, $H187, NewEmisData!$D:$D, AI$2))</f>
        <v>2.2696033600869301E-3</v>
      </c>
      <c r="AJ187" s="335">
        <f>$I187*IF($G187="Pickup", SUMIFS(NewEmisData!J:J, NewEmisData!$A:$A, "Pickup", NewEmisData!$B:$B, $A187, NewEmisData!$C:$C, $H187, NewEmisData!$D:$D, AJ$2), SUMIFS(NewEmisData!J:J, NewEmisData!$A:$A, "LDV", NewEmisData!$B:$B, $A187, NewEmisData!$C:$C, $H187, NewEmisData!$D:$D, AJ$2))</f>
        <v>2.2049736201383199E-3</v>
      </c>
      <c r="AK187" s="335">
        <f>$I187*IF($G187="Pickup", SUMIFS(NewEmisData!K:K, NewEmisData!$A:$A, "Pickup", NewEmisData!$B:$B, $A187, NewEmisData!$C:$C, $H187, NewEmisData!$D:$D, AK$2), SUMIFS(NewEmisData!K:K, NewEmisData!$A:$A, "LDV", NewEmisData!$B:$B, $A187, NewEmisData!$C:$C, $H187, NewEmisData!$D:$D, AK$2))</f>
        <v>2.1553953660312102E-3</v>
      </c>
      <c r="AL187" s="335">
        <f>$I187*IF($G187="Pickup", SUMIFS(NewEmisData!L:L, NewEmisData!$A:$A, "Pickup", NewEmisData!$B:$B, $A187, NewEmisData!$C:$C, $H187, NewEmisData!$D:$D, AL$2), SUMIFS(NewEmisData!L:L, NewEmisData!$A:$A, "LDV", NewEmisData!$B:$B, $A187, NewEmisData!$C:$C, $H187, NewEmisData!$D:$D, AL$2))</f>
        <v>2.1382282417646901E-3</v>
      </c>
      <c r="AM187" s="335">
        <f>$I187*IF($G187="Pickup", SUMIFS(NewEmisData!M:M, NewEmisData!$A:$A, "Pickup", NewEmisData!$B:$B, $A187, NewEmisData!$C:$C, $H187, NewEmisData!$D:$D, AM$2), SUMIFS(NewEmisData!M:M, NewEmisData!$A:$A, "LDV", NewEmisData!$B:$B, $A187, NewEmisData!$C:$C, $H187, NewEmisData!$D:$D, AM$2))</f>
        <v>2.1396749034826201E-3</v>
      </c>
      <c r="AN187" s="335">
        <v>2.5617670759243757E-3</v>
      </c>
      <c r="AO187" s="335">
        <f>$I187*IF($G187="Pickup", SUMIFS(NewEmisData!E:E, NewEmisData!$A:$A, "Pickup", NewEmisData!$B:$B, $A187, NewEmisData!$C:$C, $H187, NewEmisData!$D:$D, AO$2), SUMIFS(NewEmisData!E:E, NewEmisData!$A:$A, "LDV", NewEmisData!$B:$B, $A187, NewEmisData!$C:$C, $H187, NewEmisData!$D:$D, AO$2))</f>
        <v>9.5237657915846596E-2</v>
      </c>
      <c r="AP187" s="335">
        <f>$I187*IF($G187="Pickup", SUMIFS(NewEmisData!F:F, NewEmisData!$A:$A, "Pickup", NewEmisData!$B:$B, $A187, NewEmisData!$C:$C, $H187, NewEmisData!$D:$D, AP$2), SUMIFS(NewEmisData!F:F, NewEmisData!$A:$A, "LDV", NewEmisData!$B:$B, $A187, NewEmisData!$C:$C, $H187, NewEmisData!$D:$D, AP$2))</f>
        <v>9.5233803814773199E-2</v>
      </c>
      <c r="AQ187" s="335">
        <f>$I187*IF($G187="Pickup", SUMIFS(NewEmisData!G:G, NewEmisData!$A:$A, "Pickup", NewEmisData!$B:$B, $A187, NewEmisData!$C:$C, $H187, NewEmisData!$D:$D, AQ$2), SUMIFS(NewEmisData!G:G, NewEmisData!$A:$A, "LDV", NewEmisData!$B:$B, $A187, NewEmisData!$C:$C, $H187, NewEmisData!$D:$D, AQ$2))</f>
        <v>7.6274845717456005E-2</v>
      </c>
      <c r="AR187" s="335">
        <f>$I187*IF($G187="Pickup", SUMIFS(NewEmisData!H:H, NewEmisData!$A:$A, "Pickup", NewEmisData!$B:$B, $A187, NewEmisData!$C:$C, $H187, NewEmisData!$D:$D, AR$2), SUMIFS(NewEmisData!H:H, NewEmisData!$A:$A, "LDV", NewEmisData!$B:$B, $A187, NewEmisData!$C:$C, $H187, NewEmisData!$D:$D, AR$2))</f>
        <v>7.6015147426408802E-2</v>
      </c>
      <c r="AS187" s="335">
        <f>$I187*IF($G187="Pickup", SUMIFS(NewEmisData!I:I, NewEmisData!$A:$A, "Pickup", NewEmisData!$B:$B, $A187, NewEmisData!$C:$C, $H187, NewEmisData!$D:$D, AS$2), SUMIFS(NewEmisData!I:I, NewEmisData!$A:$A, "LDV", NewEmisData!$B:$B, $A187, NewEmisData!$C:$C, $H187, NewEmisData!$D:$D, AS$2))</f>
        <v>7.5941173275762303E-2</v>
      </c>
      <c r="AT187" s="335">
        <f>$I187*IF($G187="Pickup", SUMIFS(NewEmisData!J:J, NewEmisData!$A:$A, "Pickup", NewEmisData!$B:$B, $A187, NewEmisData!$C:$C, $H187, NewEmisData!$D:$D, AT$2), SUMIFS(NewEmisData!J:J, NewEmisData!$A:$A, "LDV", NewEmisData!$B:$B, $A187, NewEmisData!$C:$C, $H187, NewEmisData!$D:$D, AT$2))</f>
        <v>7.5905318392472401E-2</v>
      </c>
      <c r="AU187" s="335">
        <f>$I187*IF($G187="Pickup", SUMIFS(NewEmisData!K:K, NewEmisData!$A:$A, "Pickup", NewEmisData!$B:$B, $A187, NewEmisData!$C:$C, $H187, NewEmisData!$D:$D, AU$2), SUMIFS(NewEmisData!K:K, NewEmisData!$A:$A, "LDV", NewEmisData!$B:$B, $A187, NewEmisData!$C:$C, $H187, NewEmisData!$D:$D, AU$2))</f>
        <v>7.5746506350714102E-2</v>
      </c>
      <c r="AV187" s="335">
        <f>$I187*IF($G187="Pickup", SUMIFS(NewEmisData!L:L, NewEmisData!$A:$A, "Pickup", NewEmisData!$B:$B, $A187, NewEmisData!$C:$C, $H187, NewEmisData!$D:$D, AV$2), SUMIFS(NewEmisData!L:L, NewEmisData!$A:$A, "LDV", NewEmisData!$B:$B, $A187, NewEmisData!$C:$C, $H187, NewEmisData!$D:$D, AV$2))</f>
        <v>7.5609197138019502E-2</v>
      </c>
      <c r="AW187" s="335">
        <f>$I187*IF($G187="Pickup", SUMIFS(NewEmisData!M:M, NewEmisData!$A:$A, "Pickup", NewEmisData!$B:$B, $A187, NewEmisData!$C:$C, $H187, NewEmisData!$D:$D, AW$2), SUMIFS(NewEmisData!M:M, NewEmisData!$A:$A, "LDV", NewEmisData!$B:$B, $A187, NewEmisData!$C:$C, $H187, NewEmisData!$D:$D, AW$2))</f>
        <v>7.5600977518040596E-2</v>
      </c>
      <c r="AX187" s="335">
        <v>4.7785374819939178E-2</v>
      </c>
      <c r="AY187" s="335">
        <f>$I187*IF($G187="Pickup", SUMIFS(NewEmisData!E:E, NewEmisData!$A:$A, "Pickup", NewEmisData!$B:$B, $A187, NewEmisData!$C:$C, $H187, NewEmisData!$D:$D, AY$2), SUMIFS(NewEmisData!E:E, NewEmisData!$A:$A, "LDV", NewEmisData!$B:$B, $A187, NewEmisData!$C:$C, $H187, NewEmisData!$D:$D, AY$2))</f>
        <v>1.40169037450868E-2</v>
      </c>
      <c r="AZ187" s="335">
        <f>$I187*IF($G187="Pickup", SUMIFS(NewEmisData!F:F, NewEmisData!$A:$A, "Pickup", NewEmisData!$B:$B, $A187, NewEmisData!$C:$C, $H187, NewEmisData!$D:$D, AZ$2), SUMIFS(NewEmisData!F:F, NewEmisData!$A:$A, "LDV", NewEmisData!$B:$B, $A187, NewEmisData!$C:$C, $H187, NewEmisData!$D:$D, AZ$2))</f>
        <v>1.4013573377583501E-2</v>
      </c>
      <c r="BA187" s="335">
        <f>$I187*IF($G187="Pickup", SUMIFS(NewEmisData!G:G, NewEmisData!$A:$A, "Pickup", NewEmisData!$B:$B, $A187, NewEmisData!$C:$C, $H187, NewEmisData!$D:$D, BA$2), SUMIFS(NewEmisData!G:G, NewEmisData!$A:$A, "LDV", NewEmisData!$B:$B, $A187, NewEmisData!$C:$C, $H187, NewEmisData!$D:$D, BA$2))</f>
        <v>1.11562424125551E-2</v>
      </c>
      <c r="BB187" s="335">
        <f>$I187*IF($G187="Pickup", SUMIFS(NewEmisData!H:H, NewEmisData!$A:$A, "Pickup", NewEmisData!$B:$B, $A187, NewEmisData!$C:$C, $H187, NewEmisData!$D:$D, BB$2), SUMIFS(NewEmisData!H:H, NewEmisData!$A:$A, "LDV", NewEmisData!$B:$B, $A187, NewEmisData!$C:$C, $H187, NewEmisData!$D:$D, BB$2))</f>
        <v>1.09265188788693E-2</v>
      </c>
      <c r="BC187" s="335">
        <f>$I187*IF($G187="Pickup", SUMIFS(NewEmisData!I:I, NewEmisData!$A:$A, "Pickup", NewEmisData!$B:$B, $A187, NewEmisData!$C:$C, $H187, NewEmisData!$D:$D, BC$2), SUMIFS(NewEmisData!I:I, NewEmisData!$A:$A, "LDV", NewEmisData!$B:$B, $A187, NewEmisData!$C:$C, $H187, NewEmisData!$D:$D, BC$2))</f>
        <v>1.0861054896046199E-2</v>
      </c>
      <c r="BD187" s="335">
        <f>$I187*IF($G187="Pickup", SUMIFS(NewEmisData!J:J, NewEmisData!$A:$A, "Pickup", NewEmisData!$B:$B, $A187, NewEmisData!$C:$C, $H187, NewEmisData!$D:$D, BD$2), SUMIFS(NewEmisData!J:J, NewEmisData!$A:$A, "LDV", NewEmisData!$B:$B, $A187, NewEmisData!$C:$C, $H187, NewEmisData!$D:$D, BD$2))</f>
        <v>1.08293882777488E-2</v>
      </c>
      <c r="BE187" s="335">
        <f>$I187*IF($G187="Pickup", SUMIFS(NewEmisData!K:K, NewEmisData!$A:$A, "Pickup", NewEmisData!$B:$B, $A187, NewEmisData!$C:$C, $H187, NewEmisData!$D:$D, BE$2), SUMIFS(NewEmisData!K:K, NewEmisData!$A:$A, "LDV", NewEmisData!$B:$B, $A187, NewEmisData!$C:$C, $H187, NewEmisData!$D:$D, BE$2))</f>
        <v>1.06888930906526E-2</v>
      </c>
      <c r="BF187" s="335">
        <f>$I187*IF($G187="Pickup", SUMIFS(NewEmisData!L:L, NewEmisData!$A:$A, "Pickup", NewEmisData!$B:$B, $A187, NewEmisData!$C:$C, $H187, NewEmisData!$D:$D, BF$2), SUMIFS(NewEmisData!L:L, NewEmisData!$A:$A, "LDV", NewEmisData!$B:$B, $A187, NewEmisData!$C:$C, $H187, NewEmisData!$D:$D, BF$2))</f>
        <v>1.05674353285179E-2</v>
      </c>
      <c r="BG187" s="335">
        <f>$I187*IF($G187="Pickup", SUMIFS(NewEmisData!M:M, NewEmisData!$A:$A, "Pickup", NewEmisData!$B:$B, $A187, NewEmisData!$C:$C, $H187, NewEmisData!$D:$D, BG$2), SUMIFS(NewEmisData!M:M, NewEmisData!$A:$A, "LDV", NewEmisData!$B:$B, $A187, NewEmisData!$C:$C, $H187, NewEmisData!$D:$D, BG$2))</f>
        <v>1.05601708467511E-2</v>
      </c>
      <c r="BH187" s="335">
        <v>9.6257106650809981E-3</v>
      </c>
      <c r="BI187" s="335">
        <f>$I187*IF($G187="Pickup", SUMIFS(NewEmisData!E:E, NewEmisData!$A:$A, "Pickup", NewEmisData!$B:$B, $A187, NewEmisData!$C:$C, $H187, NewEmisData!$D:$D, BI$2), SUMIFS(NewEmisData!E:E, NewEmisData!$A:$A, "LDV", NewEmisData!$B:$B, $A187, NewEmisData!$C:$C, $H187, NewEmisData!$D:$D, BI$2))</f>
        <v>1.2691960654493</v>
      </c>
      <c r="BJ187" s="335">
        <f>$I187*IF($G187="Pickup", SUMIFS(NewEmisData!F:F, NewEmisData!$A:$A, "Pickup", NewEmisData!$B:$B, $A187, NewEmisData!$C:$C, $H187, NewEmisData!$D:$D, BJ$2), SUMIFS(NewEmisData!F:F, NewEmisData!$A:$A, "LDV", NewEmisData!$B:$B, $A187, NewEmisData!$C:$C, $H187, NewEmisData!$D:$D, BJ$2))</f>
        <v>1.0417224074664899</v>
      </c>
      <c r="BK187" s="335">
        <f>$I187*IF($G187="Pickup", SUMIFS(NewEmisData!G:G, NewEmisData!$A:$A, "Pickup", NewEmisData!$B:$B, $A187, NewEmisData!$C:$C, $H187, NewEmisData!$D:$D, BK$2), SUMIFS(NewEmisData!G:G, NewEmisData!$A:$A, "LDV", NewEmisData!$B:$B, $A187, NewEmisData!$C:$C, $H187, NewEmisData!$D:$D, BK$2))</f>
        <v>0.71990684431713603</v>
      </c>
      <c r="BL187" s="335">
        <f>$I187*IF($G187="Pickup", SUMIFS(NewEmisData!H:H, NewEmisData!$A:$A, "Pickup", NewEmisData!$B:$B, $A187, NewEmisData!$C:$C, $H187, NewEmisData!$D:$D, BL$2), SUMIFS(NewEmisData!H:H, NewEmisData!$A:$A, "LDV", NewEmisData!$B:$B, $A187, NewEmisData!$C:$C, $H187, NewEmisData!$D:$D, BL$2))</f>
        <v>0.77406938341631604</v>
      </c>
      <c r="BM187" s="335">
        <f>$I187*IF($G187="Pickup", SUMIFS(NewEmisData!I:I, NewEmisData!$A:$A, "Pickup", NewEmisData!$B:$B, $A187, NewEmisData!$C:$C, $H187, NewEmisData!$D:$D, BM$2), SUMIFS(NewEmisData!I:I, NewEmisData!$A:$A, "LDV", NewEmisData!$B:$B, $A187, NewEmisData!$C:$C, $H187, NewEmisData!$D:$D, BM$2))</f>
        <v>0.850428111115753</v>
      </c>
      <c r="BN187" s="335">
        <f>$I187*IF($G187="Pickup", SUMIFS(NewEmisData!J:J, NewEmisData!$A:$A, "Pickup", NewEmisData!$B:$B, $A187, NewEmisData!$C:$C, $H187, NewEmisData!$D:$D, BN$2), SUMIFS(NewEmisData!J:J, NewEmisData!$A:$A, "LDV", NewEmisData!$B:$B, $A187, NewEmisData!$C:$C, $H187, NewEmisData!$D:$D, BN$2))</f>
        <v>0.88398432246613101</v>
      </c>
      <c r="BO187" s="335">
        <f>$I187*IF($G187="Pickup", SUMIFS(NewEmisData!K:K, NewEmisData!$A:$A, "Pickup", NewEmisData!$B:$B, $A187, NewEmisData!$C:$C, $H187, NewEmisData!$D:$D, BO$2), SUMIFS(NewEmisData!K:K, NewEmisData!$A:$A, "LDV", NewEmisData!$B:$B, $A187, NewEmisData!$C:$C, $H187, NewEmisData!$D:$D, BO$2))</f>
        <v>0.86746558005476404</v>
      </c>
      <c r="BP187" s="335">
        <f>$I187*IF($G187="Pickup", SUMIFS(NewEmisData!L:L, NewEmisData!$A:$A, "Pickup", NewEmisData!$B:$B, $A187, NewEmisData!$C:$C, $H187, NewEmisData!$D:$D, BP$2), SUMIFS(NewEmisData!L:L, NewEmisData!$A:$A, "LDV", NewEmisData!$B:$B, $A187, NewEmisData!$C:$C, $H187, NewEmisData!$D:$D, BP$2))</f>
        <v>0.85493079785318604</v>
      </c>
      <c r="BQ187" s="335">
        <f>$I187*IF($G187="Pickup", SUMIFS(NewEmisData!M:M, NewEmisData!$A:$A, "Pickup", NewEmisData!$B:$B, $A187, NewEmisData!$C:$C, $H187, NewEmisData!$D:$D, BQ$2), SUMIFS(NewEmisData!M:M, NewEmisData!$A:$A, "LDV", NewEmisData!$B:$B, $A187, NewEmisData!$C:$C, $H187, NewEmisData!$D:$D, BQ$2))</f>
        <v>0.86425549081219399</v>
      </c>
      <c r="BR187" s="335">
        <v>1.4092345254837961</v>
      </c>
      <c r="BS187" s="335">
        <f>$I187*IF($G187="Pickup", SUMIFS(NewEmisData!E:E, NewEmisData!$A:$A, "Pickup", NewEmisData!$B:$B, $A187, NewEmisData!$C:$C, $H187, NewEmisData!$D:$D, BS$2), SUMIFS(NewEmisData!E:E, NewEmisData!$A:$A, "LDV", NewEmisData!$B:$B, $A187, NewEmisData!$C:$C, $H187, NewEmisData!$D:$D, BS$2))</f>
        <v>0.12595175891714899</v>
      </c>
      <c r="BT187" s="335">
        <f>$I187*IF($G187="Pickup", SUMIFS(NewEmisData!F:F, NewEmisData!$A:$A, "Pickup", NewEmisData!$B:$B, $A187, NewEmisData!$C:$C, $H187, NewEmisData!$D:$D, BT$2), SUMIFS(NewEmisData!F:F, NewEmisData!$A:$A, "LDV", NewEmisData!$B:$B, $A187, NewEmisData!$C:$C, $H187, NewEmisData!$D:$D, BT$2))</f>
        <v>0.117078419912489</v>
      </c>
      <c r="BU187" s="335">
        <f>$I187*IF($G187="Pickup", SUMIFS(NewEmisData!G:G, NewEmisData!$A:$A, "Pickup", NewEmisData!$B:$B, $A187, NewEmisData!$C:$C, $H187, NewEmisData!$D:$D, BU$2), SUMIFS(NewEmisData!G:G, NewEmisData!$A:$A, "LDV", NewEmisData!$B:$B, $A187, NewEmisData!$C:$C, $H187, NewEmisData!$D:$D, BU$2))</f>
        <v>8.2694195367886997E-2</v>
      </c>
      <c r="BV187" s="335">
        <f>$I187*IF($G187="Pickup", SUMIFS(NewEmisData!H:H, NewEmisData!$A:$A, "Pickup", NewEmisData!$B:$B, $A187, NewEmisData!$C:$C, $H187, NewEmisData!$D:$D, BV$2), SUMIFS(NewEmisData!H:H, NewEmisData!$A:$A, "LDV", NewEmisData!$B:$B, $A187, NewEmisData!$C:$C, $H187, NewEmisData!$D:$D, BV$2))</f>
        <v>7.8253057541772197E-2</v>
      </c>
      <c r="BW187" s="335">
        <f>$I187*IF($G187="Pickup", SUMIFS(NewEmisData!I:I, NewEmisData!$A:$A, "Pickup", NewEmisData!$B:$B, $A187, NewEmisData!$C:$C, $H187, NewEmisData!$D:$D, BW$2), SUMIFS(NewEmisData!I:I, NewEmisData!$A:$A, "LDV", NewEmisData!$B:$B, $A187, NewEmisData!$C:$C, $H187, NewEmisData!$D:$D, BW$2))</f>
        <v>9.1630190121546704E-2</v>
      </c>
      <c r="BX187" s="335">
        <f>$I187*IF($G187="Pickup", SUMIFS(NewEmisData!J:J, NewEmisData!$A:$A, "Pickup", NewEmisData!$B:$B, $A187, NewEmisData!$C:$C, $H187, NewEmisData!$D:$D, BX$2), SUMIFS(NewEmisData!J:J, NewEmisData!$A:$A, "LDV", NewEmisData!$B:$B, $A187, NewEmisData!$C:$C, $H187, NewEmisData!$D:$D, BX$2))</f>
        <v>0.11005344876291601</v>
      </c>
      <c r="BY187" s="335">
        <f>$I187*IF($G187="Pickup", SUMIFS(NewEmisData!K:K, NewEmisData!$A:$A, "Pickup", NewEmisData!$B:$B, $A187, NewEmisData!$C:$C, $H187, NewEmisData!$D:$D, BY$2), SUMIFS(NewEmisData!K:K, NewEmisData!$A:$A, "LDV", NewEmisData!$B:$B, $A187, NewEmisData!$C:$C, $H187, NewEmisData!$D:$D, BY$2))</f>
        <v>0.124255361832616</v>
      </c>
      <c r="BZ187" s="335">
        <f>$I187*IF($G187="Pickup", SUMIFS(NewEmisData!L:L, NewEmisData!$A:$A, "Pickup", NewEmisData!$B:$B, $A187, NewEmisData!$C:$C, $H187, NewEmisData!$D:$D, BZ$2), SUMIFS(NewEmisData!L:L, NewEmisData!$A:$A, "LDV", NewEmisData!$B:$B, $A187, NewEmisData!$C:$C, $H187, NewEmisData!$D:$D, BZ$2))</f>
        <v>0.12937271269558401</v>
      </c>
      <c r="CA187" s="335">
        <f>$I187*IF($G187="Pickup", SUMIFS(NewEmisData!M:M, NewEmisData!$A:$A, "Pickup", NewEmisData!$B:$B, $A187, NewEmisData!$C:$C, $H187, NewEmisData!$D:$D, CA$2), SUMIFS(NewEmisData!M:M, NewEmisData!$A:$A, "LDV", NewEmisData!$B:$B, $A187, NewEmisData!$C:$C, $H187, NewEmisData!$D:$D, CA$2))</f>
        <v>0.13909439218126199</v>
      </c>
      <c r="CB187" s="335">
        <v>6.0597963453520649E-2</v>
      </c>
      <c r="CC187" s="335">
        <f>$I187*IF($G187="Pickup", SUMIFS(NewEmisData!E:E, NewEmisData!$A:$A, "Pickup", NewEmisData!$B:$B, $A187, NewEmisData!$C:$C, $H187, NewEmisData!$D:$D, CC$2), SUMIFS(NewEmisData!E:E, NewEmisData!$A:$A, "LDV", NewEmisData!$B:$B, $A187, NewEmisData!$C:$C, $H187, NewEmisData!$D:$D, CC$2))</f>
        <v>2.3959600214614001E-2</v>
      </c>
      <c r="CD187" s="335">
        <f>$I187*IF($G187="Pickup", SUMIFS(NewEmisData!F:F, NewEmisData!$A:$A, "Pickup", NewEmisData!$B:$B, $A187, NewEmisData!$C:$C, $H187, NewEmisData!$D:$D, CD$2), SUMIFS(NewEmisData!F:F, NewEmisData!$A:$A, "LDV", NewEmisData!$B:$B, $A187, NewEmisData!$C:$C, $H187, NewEmisData!$D:$D, CD$2))</f>
        <v>2.39595561203313E-2</v>
      </c>
      <c r="CE187" s="335">
        <f>$I187*IF($G187="Pickup", SUMIFS(NewEmisData!G:G, NewEmisData!$A:$A, "Pickup", NewEmisData!$B:$B, $A187, NewEmisData!$C:$C, $H187, NewEmisData!$D:$D, CE$2), SUMIFS(NewEmisData!G:G, NewEmisData!$A:$A, "LDV", NewEmisData!$B:$B, $A187, NewEmisData!$C:$C, $H187, NewEmisData!$D:$D, CE$2))</f>
        <v>2.1883978700773001E-2</v>
      </c>
      <c r="CF187" s="335">
        <f>$I187*IF($G187="Pickup", SUMIFS(NewEmisData!H:H, NewEmisData!$A:$A, "Pickup", NewEmisData!$B:$B, $A187, NewEmisData!$C:$C, $H187, NewEmisData!$D:$D, CF$2), SUMIFS(NewEmisData!H:H, NewEmisData!$A:$A, "LDV", NewEmisData!$B:$B, $A187, NewEmisData!$C:$C, $H187, NewEmisData!$D:$D, CF$2))</f>
        <v>2.25515751155465E-2</v>
      </c>
      <c r="CG187" s="335">
        <f>$I187*IF($G187="Pickup", SUMIFS(NewEmisData!I:I, NewEmisData!$A:$A, "Pickup", NewEmisData!$B:$B, $A187, NewEmisData!$C:$C, $H187, NewEmisData!$D:$D, CG$2), SUMIFS(NewEmisData!I:I, NewEmisData!$A:$A, "LDV", NewEmisData!$B:$B, $A187, NewEmisData!$C:$C, $H187, NewEmisData!$D:$D, CG$2))</f>
        <v>2.4461655004649401E-2</v>
      </c>
      <c r="CH187" s="335">
        <f>$I187*IF($G187="Pickup", SUMIFS(NewEmisData!J:J, NewEmisData!$A:$A, "Pickup", NewEmisData!$B:$B, $A187, NewEmisData!$C:$C, $H187, NewEmisData!$D:$D, CH$2), SUMIFS(NewEmisData!J:J, NewEmisData!$A:$A, "LDV", NewEmisData!$B:$B, $A187, NewEmisData!$C:$C, $H187, NewEmisData!$D:$D, CH$2))</f>
        <v>2.55482861436532E-2</v>
      </c>
      <c r="CI187" s="335">
        <f>$I187*IF($G187="Pickup", SUMIFS(NewEmisData!K:K, NewEmisData!$A:$A, "Pickup", NewEmisData!$B:$B, $A187, NewEmisData!$C:$C, $H187, NewEmisData!$D:$D, CI$2), SUMIFS(NewEmisData!K:K, NewEmisData!$A:$A, "LDV", NewEmisData!$B:$B, $A187, NewEmisData!$C:$C, $H187, NewEmisData!$D:$D, CI$2))</f>
        <v>2.5901161089235299E-2</v>
      </c>
      <c r="CJ187" s="335">
        <f>$I187*IF($G187="Pickup", SUMIFS(NewEmisData!L:L, NewEmisData!$A:$A, "Pickup", NewEmisData!$B:$B, $A187, NewEmisData!$C:$C, $H187, NewEmisData!$D:$D, CJ$2), SUMIFS(NewEmisData!L:L, NewEmisData!$A:$A, "LDV", NewEmisData!$B:$B, $A187, NewEmisData!$C:$C, $H187, NewEmisData!$D:$D, CJ$2))</f>
        <v>2.59711515976483E-2</v>
      </c>
      <c r="CK187" s="335">
        <f>$I187*IF($G187="Pickup", SUMIFS(NewEmisData!M:M, NewEmisData!$A:$A, "Pickup", NewEmisData!$B:$B, $A187, NewEmisData!$C:$C, $H187, NewEmisData!$D:$D, CK$2), SUMIFS(NewEmisData!M:M, NewEmisData!$A:$A, "LDV", NewEmisData!$B:$B, $A187, NewEmisData!$C:$C, $H187, NewEmisData!$D:$D, CK$2))</f>
        <v>2.6006232363577901E-2</v>
      </c>
      <c r="CL187" s="335">
        <v>2.191731487598363E-2</v>
      </c>
      <c r="CM187" s="335">
        <f>$I187*IF($G187="Pickup", SUMIFS(NewEmisData!E:E, NewEmisData!$A:$A, "Pickup", NewEmisData!$B:$B, $A187, NewEmisData!$C:$C, $H187, NewEmisData!$D:$D, CM$2), SUMIFS(NewEmisData!E:E, NewEmisData!$A:$A, "LDV", NewEmisData!$B:$B, $A187, NewEmisData!$C:$C, $H187, NewEmisData!$D:$D, CM$2))</f>
        <v>6.6247436710222896E-3</v>
      </c>
      <c r="CN187" s="335">
        <f>$I187*IF($G187="Pickup", SUMIFS(NewEmisData!F:F, NewEmisData!$A:$A, "Pickup", NewEmisData!$B:$B, $A187, NewEmisData!$C:$C, $H187, NewEmisData!$D:$D, CN$2), SUMIFS(NewEmisData!F:F, NewEmisData!$A:$A, "LDV", NewEmisData!$B:$B, $A187, NewEmisData!$C:$C, $H187, NewEmisData!$D:$D, CN$2))</f>
        <v>6.6281448502966099E-3</v>
      </c>
      <c r="CO187" s="335">
        <f>$I187*IF($G187="Pickup", SUMIFS(NewEmisData!G:G, NewEmisData!$A:$A, "Pickup", NewEmisData!$B:$B, $A187, NewEmisData!$C:$C, $H187, NewEmisData!$D:$D, CO$2), SUMIFS(NewEmisData!G:G, NewEmisData!$A:$A, "LDV", NewEmisData!$B:$B, $A187, NewEmisData!$C:$C, $H187, NewEmisData!$D:$D, CO$2))</f>
        <v>5.8722582728920596E-3</v>
      </c>
      <c r="CP187" s="335">
        <f>$I187*IF($G187="Pickup", SUMIFS(NewEmisData!H:H, NewEmisData!$A:$A, "Pickup", NewEmisData!$B:$B, $A187, NewEmisData!$C:$C, $H187, NewEmisData!$D:$D, CP$2), SUMIFS(NewEmisData!H:H, NewEmisData!$A:$A, "LDV", NewEmisData!$B:$B, $A187, NewEmisData!$C:$C, $H187, NewEmisData!$D:$D, CP$2))</f>
        <v>5.9987733822495001E-3</v>
      </c>
      <c r="CQ187" s="335">
        <f>$I187*IF($G187="Pickup", SUMIFS(NewEmisData!I:I, NewEmisData!$A:$A, "Pickup", NewEmisData!$B:$B, $A187, NewEmisData!$C:$C, $H187, NewEmisData!$D:$D, CQ$2), SUMIFS(NewEmisData!I:I, NewEmisData!$A:$A, "LDV", NewEmisData!$B:$B, $A187, NewEmisData!$C:$C, $H187, NewEmisData!$D:$D, CQ$2))</f>
        <v>6.1874595969005101E-3</v>
      </c>
      <c r="CR187" s="335">
        <f>$I187*IF($G187="Pickup", SUMIFS(NewEmisData!J:J, NewEmisData!$A:$A, "Pickup", NewEmisData!$B:$B, $A187, NewEmisData!$C:$C, $H187, NewEmisData!$D:$D, CR$2), SUMIFS(NewEmisData!J:J, NewEmisData!$A:$A, "LDV", NewEmisData!$B:$B, $A187, NewEmisData!$C:$C, $H187, NewEmisData!$D:$D, CR$2))</f>
        <v>6.3726817480412997E-3</v>
      </c>
      <c r="CS187" s="335">
        <f>$I187*IF($G187="Pickup", SUMIFS(NewEmisData!K:K, NewEmisData!$A:$A, "Pickup", NewEmisData!$B:$B, $A187, NewEmisData!$C:$C, $H187, NewEmisData!$D:$D, CS$2), SUMIFS(NewEmisData!K:K, NewEmisData!$A:$A, "LDV", NewEmisData!$B:$B, $A187, NewEmisData!$C:$C, $H187, NewEmisData!$D:$D, CS$2))</f>
        <v>6.4700080275717697E-3</v>
      </c>
      <c r="CT187" s="335">
        <f>$I187*IF($G187="Pickup", SUMIFS(NewEmisData!L:L, NewEmisData!$A:$A, "Pickup", NewEmisData!$B:$B, $A187, NewEmisData!$C:$C, $H187, NewEmisData!$D:$D, CT$2), SUMIFS(NewEmisData!L:L, NewEmisData!$A:$A, "LDV", NewEmisData!$B:$B, $A187, NewEmisData!$C:$C, $H187, NewEmisData!$D:$D, CT$2))</f>
        <v>6.5027598829567098E-3</v>
      </c>
      <c r="CU187" s="335">
        <f>$I187*IF($G187="Pickup", SUMIFS(NewEmisData!M:M, NewEmisData!$A:$A, "Pickup", NewEmisData!$B:$B, $A187, NewEmisData!$C:$C, $H187, NewEmisData!$D:$D, CU$2), SUMIFS(NewEmisData!M:M, NewEmisData!$A:$A, "LDV", NewEmisData!$B:$B, $A187, NewEmisData!$C:$C, $H187, NewEmisData!$D:$D, CU$2))</f>
        <v>6.5452972205059003E-3</v>
      </c>
      <c r="CV187" s="335">
        <v>6.7952138994962314E-3</v>
      </c>
      <c r="CW187" s="335">
        <v>3.2737236720533996E-3</v>
      </c>
      <c r="CX187" s="335">
        <v>2.6781003095548879E-3</v>
      </c>
      <c r="CY187" s="335">
        <v>2.1676078198661908E-3</v>
      </c>
      <c r="CZ187" s="335">
        <v>1.8280427673966254E-3</v>
      </c>
      <c r="DA187" s="335">
        <v>1.3974317339333041E-3</v>
      </c>
      <c r="DB187" s="335">
        <v>1.0983679193551715E-3</v>
      </c>
      <c r="DC187" s="335">
        <v>1.0621406649517317E-3</v>
      </c>
      <c r="DD187" s="335">
        <v>1.0419409873215341E-3</v>
      </c>
      <c r="DE187" s="335">
        <v>1.0353827915676214E-3</v>
      </c>
      <c r="DF187" s="335">
        <v>1.0353827915676214E-3</v>
      </c>
      <c r="DG187" s="335">
        <f>$I187*IF($G187="Pickup", SUMIFS(NewEmisData!E:E, NewEmisData!$A:$A, "Pickup", NewEmisData!$B:$B, $A187, NewEmisData!$C:$C, $H187, NewEmisData!$D:$D, DG$2), SUMIFS(NewEmisData!E:E, NewEmisData!$A:$A, "LDV", NewEmisData!$B:$B, $A187, NewEmisData!$C:$C, $H187, NewEmisData!$D:$D, DG$2))</f>
        <v>0</v>
      </c>
      <c r="DH187" s="335">
        <f>$I187*IF($G187="Pickup", SUMIFS(NewEmisData!F:F, NewEmisData!$A:$A, "Pickup", NewEmisData!$B:$B, $A187, NewEmisData!$C:$C, $H187, NewEmisData!$D:$D, DH$2), SUMIFS(NewEmisData!F:F, NewEmisData!$A:$A, "LDV", NewEmisData!$B:$B, $A187, NewEmisData!$C:$C, $H187, NewEmisData!$D:$D, DH$2))</f>
        <v>0</v>
      </c>
      <c r="DI187" s="335">
        <f>$I187*IF($G187="Pickup", SUMIFS(NewEmisData!G:G, NewEmisData!$A:$A, "Pickup", NewEmisData!$B:$B, $A187, NewEmisData!$C:$C, $H187, NewEmisData!$D:$D, DI$2), SUMIFS(NewEmisData!G:G, NewEmisData!$A:$A, "LDV", NewEmisData!$B:$B, $A187, NewEmisData!$C:$C, $H187, NewEmisData!$D:$D, DI$2))</f>
        <v>0</v>
      </c>
      <c r="DJ187" s="335">
        <f>$I187*IF($G187="Pickup", SUMIFS(NewEmisData!H:H, NewEmisData!$A:$A, "Pickup", NewEmisData!$B:$B, $A187, NewEmisData!$C:$C, $H187, NewEmisData!$D:$D, DJ$2), SUMIFS(NewEmisData!H:H, NewEmisData!$A:$A, "LDV", NewEmisData!$B:$B, $A187, NewEmisData!$C:$C, $H187, NewEmisData!$D:$D, DJ$2))</f>
        <v>0</v>
      </c>
      <c r="DK187" s="335">
        <f>$I187*IF($G187="Pickup", SUMIFS(NewEmisData!I:I, NewEmisData!$A:$A, "Pickup", NewEmisData!$B:$B, $A187, NewEmisData!$C:$C, $H187, NewEmisData!$D:$D, DK$2), SUMIFS(NewEmisData!I:I, NewEmisData!$A:$A, "LDV", NewEmisData!$B:$B, $A187, NewEmisData!$C:$C, $H187, NewEmisData!$D:$D, DK$2))</f>
        <v>0</v>
      </c>
      <c r="DL187" s="335">
        <f>$I187*IF($G187="Pickup", SUMIFS(NewEmisData!J:J, NewEmisData!$A:$A, "Pickup", NewEmisData!$B:$B, $A187, NewEmisData!$C:$C, $H187, NewEmisData!$D:$D, DL$2), SUMIFS(NewEmisData!J:J, NewEmisData!$A:$A, "LDV", NewEmisData!$B:$B, $A187, NewEmisData!$C:$C, $H187, NewEmisData!$D:$D, DL$2))</f>
        <v>0</v>
      </c>
      <c r="DM187" s="335">
        <f>$I187*IF($G187="Pickup", SUMIFS(NewEmisData!K:K, NewEmisData!$A:$A, "Pickup", NewEmisData!$B:$B, $A187, NewEmisData!$C:$C, $H187, NewEmisData!$D:$D, DM$2), SUMIFS(NewEmisData!K:K, NewEmisData!$A:$A, "LDV", NewEmisData!$B:$B, $A187, NewEmisData!$C:$C, $H187, NewEmisData!$D:$D, DM$2))</f>
        <v>0</v>
      </c>
      <c r="DN187" s="335">
        <f>$I187*IF($G187="Pickup", SUMIFS(NewEmisData!L:L, NewEmisData!$A:$A, "Pickup", NewEmisData!$B:$B, $A187, NewEmisData!$C:$C, $H187, NewEmisData!$D:$D, DN$2), SUMIFS(NewEmisData!L:L, NewEmisData!$A:$A, "LDV", NewEmisData!$B:$B, $A187, NewEmisData!$C:$C, $H187, NewEmisData!$D:$D, DN$2))</f>
        <v>0</v>
      </c>
      <c r="DO187" s="335">
        <f>$I187*IF($G187="Pickup", SUMIFS(NewEmisData!M:M, NewEmisData!$A:$A, "Pickup", NewEmisData!$B:$B, $A187, NewEmisData!$C:$C, $H187, NewEmisData!$D:$D, DO$2), SUMIFS(NewEmisData!M:M, NewEmisData!$A:$A, "LDV", NewEmisData!$B:$B, $A187, NewEmisData!$C:$C, $H187, NewEmisData!$D:$D, DO$2))</f>
        <v>0</v>
      </c>
      <c r="DP187" s="335">
        <v>2.1093869642803405E-3</v>
      </c>
      <c r="DQ187" s="335">
        <f>$I187*IF($G187="Pickup", SUMIFS(NewEmisData!E:E, NewEmisData!$A:$A, "Pickup", NewEmisData!$B:$B, $A187, NewEmisData!$C:$C, $H187, NewEmisData!$D:$D, DQ$2), SUMIFS(NewEmisData!E:E, NewEmisData!$A:$A, "LDV", NewEmisData!$B:$B, $A187, NewEmisData!$C:$C, $H187, NewEmisData!$D:$D, DQ$2))</f>
        <v>1.72060513456559E-2</v>
      </c>
      <c r="DR187" s="335">
        <f>$I187*IF($G187="Pickup", SUMIFS(NewEmisData!F:F, NewEmisData!$A:$A, "Pickup", NewEmisData!$B:$B, $A187, NewEmisData!$C:$C, $H187, NewEmisData!$D:$D, DR$2), SUMIFS(NewEmisData!F:F, NewEmisData!$A:$A, "LDV", NewEmisData!$B:$B, $A187, NewEmisData!$C:$C, $H187, NewEmisData!$D:$D, DR$2))</f>
        <v>1.39445975504595E-2</v>
      </c>
      <c r="DS187" s="335">
        <f>$I187*IF($G187="Pickup", SUMIFS(NewEmisData!G:G, NewEmisData!$A:$A, "Pickup", NewEmisData!$B:$B, $A187, NewEmisData!$C:$C, $H187, NewEmisData!$D:$D, DS$2), SUMIFS(NewEmisData!G:G, NewEmisData!$A:$A, "LDV", NewEmisData!$B:$B, $A187, NewEmisData!$C:$C, $H187, NewEmisData!$D:$D, DS$2))</f>
        <v>1.1545350421749499E-2</v>
      </c>
      <c r="DT187" s="335">
        <f>$I187*IF($G187="Pickup", SUMIFS(NewEmisData!H:H, NewEmisData!$A:$A, "Pickup", NewEmisData!$B:$B, $A187, NewEmisData!$C:$C, $H187, NewEmisData!$D:$D, DT$2), SUMIFS(NewEmisData!H:H, NewEmisData!$A:$A, "LDV", NewEmisData!$B:$B, $A187, NewEmisData!$C:$C, $H187, NewEmisData!$D:$D, DT$2))</f>
        <v>8.6081220221104308E-3</v>
      </c>
      <c r="DU187" s="335">
        <f>$I187*IF($G187="Pickup", SUMIFS(NewEmisData!I:I, NewEmisData!$A:$A, "Pickup", NewEmisData!$B:$B, $A187, NewEmisData!$C:$C, $H187, NewEmisData!$D:$D, DU$2), SUMIFS(NewEmisData!I:I, NewEmisData!$A:$A, "LDV", NewEmisData!$B:$B, $A187, NewEmisData!$C:$C, $H187, NewEmisData!$D:$D, DU$2))</f>
        <v>7.3358997295851396E-3</v>
      </c>
      <c r="DV187" s="335">
        <f>$I187*IF($G187="Pickup", SUMIFS(NewEmisData!J:J, NewEmisData!$A:$A, "Pickup", NewEmisData!$B:$B, $A187, NewEmisData!$C:$C, $H187, NewEmisData!$D:$D, DV$2), SUMIFS(NewEmisData!J:J, NewEmisData!$A:$A, "LDV", NewEmisData!$B:$B, $A187, NewEmisData!$C:$C, $H187, NewEmisData!$D:$D, DV$2))</f>
        <v>6.80763615470716E-3</v>
      </c>
      <c r="DW187" s="335">
        <f>$I187*IF($G187="Pickup", SUMIFS(NewEmisData!K:K, NewEmisData!$A:$A, "Pickup", NewEmisData!$B:$B, $A187, NewEmisData!$C:$C, $H187, NewEmisData!$D:$D, DW$2), SUMIFS(NewEmisData!K:K, NewEmisData!$A:$A, "LDV", NewEmisData!$B:$B, $A187, NewEmisData!$C:$C, $H187, NewEmisData!$D:$D, DW$2))</f>
        <v>6.5187746094924597E-3</v>
      </c>
      <c r="DX187" s="335">
        <f>$I187*IF($G187="Pickup", SUMIFS(NewEmisData!L:L, NewEmisData!$A:$A, "Pickup", NewEmisData!$B:$B, $A187, NewEmisData!$C:$C, $H187, NewEmisData!$D:$D, DX$2), SUMIFS(NewEmisData!L:L, NewEmisData!$A:$A, "LDV", NewEmisData!$B:$B, $A187, NewEmisData!$C:$C, $H187, NewEmisData!$D:$D, DX$2))</f>
        <v>6.4360300854497997E-3</v>
      </c>
      <c r="DY187" s="335">
        <f>$I187*IF($G187="Pickup", SUMIFS(NewEmisData!M:M, NewEmisData!$A:$A, "Pickup", NewEmisData!$B:$B, $A187, NewEmisData!$C:$C, $H187, NewEmisData!$D:$D, DY$2), SUMIFS(NewEmisData!M:M, NewEmisData!$A:$A, "LDV", NewEmisData!$B:$B, $A187, NewEmisData!$C:$C, $H187, NewEmisData!$D:$D, DY$2))</f>
        <v>6.4555791711704098E-3</v>
      </c>
      <c r="DZ187" s="335">
        <v>1.0483433406910452E-2</v>
      </c>
      <c r="EA187" s="335">
        <f t="shared" si="234"/>
        <v>544.06140229978803</v>
      </c>
      <c r="EB187" s="335">
        <f t="shared" si="235"/>
        <v>523.413327777066</v>
      </c>
      <c r="EC187" s="335">
        <f t="shared" si="236"/>
        <v>357.99141886123999</v>
      </c>
      <c r="ED187" s="335">
        <f t="shared" si="237"/>
        <v>312.66678906093301</v>
      </c>
      <c r="EE187" s="335">
        <f t="shared" si="238"/>
        <v>294.74575835697101</v>
      </c>
      <c r="EF187" s="335">
        <f t="shared" si="239"/>
        <v>286.352398145763</v>
      </c>
      <c r="EG187" s="335">
        <f t="shared" si="240"/>
        <v>279.91384153210601</v>
      </c>
      <c r="EH187" s="335">
        <f t="shared" si="241"/>
        <v>277.68437233076702</v>
      </c>
      <c r="EI187" s="335">
        <f t="shared" si="242"/>
        <v>277.87214787868902</v>
      </c>
      <c r="EJ187" s="335">
        <f t="shared" si="243"/>
        <v>0.26615030329306139</v>
      </c>
      <c r="EK187" s="335">
        <f t="shared" si="244"/>
        <v>4.1591145158291702E-2</v>
      </c>
      <c r="EL187" s="335">
        <f t="shared" si="245"/>
        <v>3.3567901229069899E-2</v>
      </c>
      <c r="EM187" s="335">
        <f t="shared" si="246"/>
        <v>3.10903118023543E-2</v>
      </c>
      <c r="EN187" s="335">
        <f t="shared" si="247"/>
        <v>2.9494448323488E-2</v>
      </c>
      <c r="EO187" s="335">
        <f t="shared" si="248"/>
        <v>3.24157979138915E-2</v>
      </c>
      <c r="EP187" s="335">
        <f t="shared" si="249"/>
        <v>3.3172947032470201E-2</v>
      </c>
      <c r="EQ187" s="335">
        <f t="shared" si="250"/>
        <v>3.1994284946783497E-2</v>
      </c>
      <c r="ER187" s="335">
        <f t="shared" si="251"/>
        <v>3.1321415112152799E-2</v>
      </c>
      <c r="ES187" s="335">
        <f t="shared" si="252"/>
        <v>3.1760554326411998E-2</v>
      </c>
      <c r="ET187" s="335">
        <f t="shared" si="253"/>
        <v>5.9143404970885341E-2</v>
      </c>
      <c r="EU187" s="335">
        <f t="shared" si="254"/>
        <v>5.7604083038927199E-3</v>
      </c>
      <c r="EV187" s="335">
        <f t="shared" si="255"/>
        <v>5.5417937646853798E-3</v>
      </c>
      <c r="EW187" s="335">
        <f t="shared" si="256"/>
        <v>2.7566082972264299E-3</v>
      </c>
      <c r="EX187" s="335">
        <f t="shared" si="257"/>
        <v>2.4076004556077501E-3</v>
      </c>
      <c r="EY187" s="335">
        <f t="shared" si="258"/>
        <v>2.2696033600869301E-3</v>
      </c>
      <c r="EZ187" s="335">
        <f t="shared" si="259"/>
        <v>2.2049736201383199E-3</v>
      </c>
      <c r="FA187" s="335">
        <f t="shared" si="260"/>
        <v>2.1553953660312102E-3</v>
      </c>
      <c r="FB187" s="335">
        <f t="shared" si="261"/>
        <v>2.1382282417646901E-3</v>
      </c>
      <c r="FC187" s="335">
        <f t="shared" si="262"/>
        <v>2.1396749034826201E-3</v>
      </c>
      <c r="FD187" s="335">
        <f t="shared" si="263"/>
        <v>2.5617670759243757E-3</v>
      </c>
      <c r="FE187" s="335">
        <f t="shared" si="264"/>
        <v>9.5237657915846596E-2</v>
      </c>
      <c r="FF187" s="335">
        <f t="shared" si="265"/>
        <v>9.5233803814773199E-2</v>
      </c>
      <c r="FG187" s="335">
        <f t="shared" si="266"/>
        <v>7.6274845717456005E-2</v>
      </c>
      <c r="FH187" s="335">
        <f t="shared" si="267"/>
        <v>7.6015147426408802E-2</v>
      </c>
      <c r="FI187" s="335">
        <f t="shared" si="268"/>
        <v>7.5941173275762303E-2</v>
      </c>
      <c r="FJ187" s="335">
        <f t="shared" si="269"/>
        <v>7.5905318392472401E-2</v>
      </c>
      <c r="FK187" s="335">
        <f t="shared" si="270"/>
        <v>7.5746506350714102E-2</v>
      </c>
      <c r="FL187" s="335">
        <f t="shared" si="271"/>
        <v>7.5609197138019502E-2</v>
      </c>
      <c r="FM187" s="335">
        <f t="shared" si="272"/>
        <v>7.5600977518040596E-2</v>
      </c>
      <c r="FN187" s="335">
        <f t="shared" si="273"/>
        <v>4.7785374819939178E-2</v>
      </c>
      <c r="FO187" s="335">
        <f t="shared" si="274"/>
        <v>1.40169037450868E-2</v>
      </c>
      <c r="FP187" s="335">
        <f t="shared" si="275"/>
        <v>1.4013573377583501E-2</v>
      </c>
      <c r="FQ187" s="335">
        <f t="shared" si="276"/>
        <v>1.11562424125551E-2</v>
      </c>
      <c r="FR187" s="335">
        <f t="shared" si="277"/>
        <v>1.09265188788693E-2</v>
      </c>
      <c r="FS187" s="335">
        <f t="shared" si="278"/>
        <v>1.0861054896046199E-2</v>
      </c>
      <c r="FT187" s="335">
        <f t="shared" si="279"/>
        <v>1.08293882777488E-2</v>
      </c>
      <c r="FU187" s="335">
        <f t="shared" si="280"/>
        <v>1.06888930906526E-2</v>
      </c>
      <c r="FV187" s="335">
        <f t="shared" si="281"/>
        <v>1.05674353285179E-2</v>
      </c>
      <c r="FW187" s="335">
        <f t="shared" si="282"/>
        <v>1.05601708467511E-2</v>
      </c>
      <c r="FX187" s="335">
        <f t="shared" si="283"/>
        <v>9.6257106650809981E-3</v>
      </c>
    </row>
    <row r="188" spans="1:180" x14ac:dyDescent="0.2">
      <c r="A188" s="305" t="str">
        <f>_xlfn.CONCAT(IF(LEFT(TRIM(A187),1)="*", "*R", "R"), 1+RIGHT(TRIM(A187),1))</f>
        <v>R5</v>
      </c>
      <c r="B188" s="305" t="str">
        <f t="shared" si="330"/>
        <v>TLSSHE8511</v>
      </c>
      <c r="C188" s="305" t="str">
        <f t="shared" si="331"/>
        <v>TL.E85X.SS.HE85.2011</v>
      </c>
      <c r="D188" s="301" t="str">
        <f t="shared" si="332"/>
        <v>bn-vmt, bn-vmt/a</v>
      </c>
      <c r="E188" s="301" t="str">
        <f t="shared" si="333"/>
        <v>TLE85X</v>
      </c>
      <c r="F188" s="301" t="str">
        <f t="shared" si="334"/>
        <v>TL</v>
      </c>
      <c r="G188" s="315" t="s">
        <v>821</v>
      </c>
      <c r="H188" s="315" t="s">
        <v>817</v>
      </c>
      <c r="I188" s="315">
        <v>1</v>
      </c>
      <c r="J188" s="315" t="str">
        <f t="shared" si="284"/>
        <v>Small SUV-E85</v>
      </c>
      <c r="K188" s="335">
        <f>$I188*IF($G188="Pickup", SUMIFS(NewEmisData!E:E, NewEmisData!$A:$A, "Pickup", NewEmisData!$B:$B, $A188, NewEmisData!$C:$C, $H188, NewEmisData!$D:$D, K$2), SUMIFS(NewEmisData!E:E, NewEmisData!$A:$A, "LDV", NewEmisData!$B:$B, $A188, NewEmisData!$C:$C, $H188, NewEmisData!$D:$D, K$2))</f>
        <v>427.22035607805998</v>
      </c>
      <c r="L188" s="335">
        <f>$I188*IF($G188="Pickup", SUMIFS(NewEmisData!F:F, NewEmisData!$A:$A, "Pickup", NewEmisData!$B:$B, $A188, NewEmisData!$C:$C, $H188, NewEmisData!$D:$D, L$2), SUMIFS(NewEmisData!F:F, NewEmisData!$A:$A, "LDV", NewEmisData!$B:$B, $A188, NewEmisData!$C:$C, $H188, NewEmisData!$D:$D, L$2))</f>
        <v>410.99295031887198</v>
      </c>
      <c r="M188" s="335">
        <f>$I188*IF($G188="Pickup", SUMIFS(NewEmisData!G:G, NewEmisData!$A:$A, "Pickup", NewEmisData!$B:$B, $A188, NewEmisData!$C:$C, $H188, NewEmisData!$D:$D, M$2), SUMIFS(NewEmisData!G:G, NewEmisData!$A:$A, "LDV", NewEmisData!$B:$B, $A188, NewEmisData!$C:$C, $H188, NewEmisData!$D:$D, M$2))</f>
        <v>286.65796119002903</v>
      </c>
      <c r="N188" s="335">
        <f>$I188*IF($G188="Pickup", SUMIFS(NewEmisData!H:H, NewEmisData!$A:$A, "Pickup", NewEmisData!$B:$B, $A188, NewEmisData!$C:$C, $H188, NewEmisData!$D:$D, N$2), SUMIFS(NewEmisData!H:H, NewEmisData!$A:$A, "LDV", NewEmisData!$B:$B, $A188, NewEmisData!$C:$C, $H188, NewEmisData!$D:$D, N$2))</f>
        <v>251.42291340526501</v>
      </c>
      <c r="O188" s="335">
        <f>$I188*IF($G188="Pickup", SUMIFS(NewEmisData!I:I, NewEmisData!$A:$A, "Pickup", NewEmisData!$B:$B, $A188, NewEmisData!$C:$C, $H188, NewEmisData!$D:$D, O$2), SUMIFS(NewEmisData!I:I, NewEmisData!$A:$A, "LDV", NewEmisData!$B:$B, $A188, NewEmisData!$C:$C, $H188, NewEmisData!$D:$D, O$2))</f>
        <v>237.879150946539</v>
      </c>
      <c r="P188" s="335">
        <f>$I188*IF($G188="Pickup", SUMIFS(NewEmisData!J:J, NewEmisData!$A:$A, "Pickup", NewEmisData!$B:$B, $A188, NewEmisData!$C:$C, $H188, NewEmisData!$D:$D, P$2), SUMIFS(NewEmisData!J:J, NewEmisData!$A:$A, "LDV", NewEmisData!$B:$B, $A188, NewEmisData!$C:$C, $H188, NewEmisData!$D:$D, P$2))</f>
        <v>231.785973261176</v>
      </c>
      <c r="Q188" s="335">
        <f>$I188*IF($G188="Pickup", SUMIFS(NewEmisData!K:K, NewEmisData!$A:$A, "Pickup", NewEmisData!$B:$B, $A188, NewEmisData!$C:$C, $H188, NewEmisData!$D:$D, Q$2), SUMIFS(NewEmisData!K:K, NewEmisData!$A:$A, "LDV", NewEmisData!$B:$B, $A188, NewEmisData!$C:$C, $H188, NewEmisData!$D:$D, Q$2))</f>
        <v>226.95489929379499</v>
      </c>
      <c r="R188" s="335">
        <f>$I188*IF($G188="Pickup", SUMIFS(NewEmisData!L:L, NewEmisData!$A:$A, "Pickup", NewEmisData!$B:$B, $A188, NewEmisData!$C:$C, $H188, NewEmisData!$D:$D, R$2), SUMIFS(NewEmisData!L:L, NewEmisData!$A:$A, "LDV", NewEmisData!$B:$B, $A188, NewEmisData!$C:$C, $H188, NewEmisData!$D:$D, R$2))</f>
        <v>225.270240547784</v>
      </c>
      <c r="S188" s="335">
        <f>$I188*IF($G188="Pickup", SUMIFS(NewEmisData!M:M, NewEmisData!$A:$A, "Pickup", NewEmisData!$B:$B, $A188, NewEmisData!$C:$C, $H188, NewEmisData!$D:$D, S$2), SUMIFS(NewEmisData!M:M, NewEmisData!$A:$A, "LDV", NewEmisData!$B:$B, $A188, NewEmisData!$C:$C, $H188, NewEmisData!$D:$D, S$2))</f>
        <v>225.537595537371</v>
      </c>
      <c r="T188" s="335">
        <v>0.26615030329306139</v>
      </c>
      <c r="U188" s="335">
        <f>$I188*IF($G188="Pickup", SUMIFS(NewEmisData!E:E, NewEmisData!$A:$A, "Pickup", NewEmisData!$B:$B, $A188, NewEmisData!$C:$C, $H188, NewEmisData!$D:$D, U$2), SUMIFS(NewEmisData!E:E, NewEmisData!$A:$A, "LDV", NewEmisData!$B:$B, $A188, NewEmisData!$C:$C, $H188, NewEmisData!$D:$D, U$2))</f>
        <v>5.43221938231905E-2</v>
      </c>
      <c r="V188" s="335">
        <f>$I188*IF($G188="Pickup", SUMIFS(NewEmisData!F:F, NewEmisData!$A:$A, "Pickup", NewEmisData!$B:$B, $A188, NewEmisData!$C:$C, $H188, NewEmisData!$D:$D, V$2), SUMIFS(NewEmisData!F:F, NewEmisData!$A:$A, "LDV", NewEmisData!$B:$B, $A188, NewEmisData!$C:$C, $H188, NewEmisData!$D:$D, V$2))</f>
        <v>4.5813368539693498E-2</v>
      </c>
      <c r="W188" s="335">
        <f>$I188*IF($G188="Pickup", SUMIFS(NewEmisData!G:G, NewEmisData!$A:$A, "Pickup", NewEmisData!$B:$B, $A188, NewEmisData!$C:$C, $H188, NewEmisData!$D:$D, W$2), SUMIFS(NewEmisData!G:G, NewEmisData!$A:$A, "LDV", NewEmisData!$B:$B, $A188, NewEmisData!$C:$C, $H188, NewEmisData!$D:$D, W$2))</f>
        <v>4.3138992375732398E-2</v>
      </c>
      <c r="X188" s="335">
        <f>$I188*IF($G188="Pickup", SUMIFS(NewEmisData!H:H, NewEmisData!$A:$A, "Pickup", NewEmisData!$B:$B, $A188, NewEmisData!$C:$C, $H188, NewEmisData!$D:$D, X$2), SUMIFS(NewEmisData!H:H, NewEmisData!$A:$A, "LDV", NewEmisData!$B:$B, $A188, NewEmisData!$C:$C, $H188, NewEmisData!$D:$D, X$2))</f>
        <v>4.22702301498529E-2</v>
      </c>
      <c r="Y188" s="335">
        <f>$I188*IF($G188="Pickup", SUMIFS(NewEmisData!I:I, NewEmisData!$A:$A, "Pickup", NewEmisData!$B:$B, $A188, NewEmisData!$C:$C, $H188, NewEmisData!$D:$D, Y$2), SUMIFS(NewEmisData!I:I, NewEmisData!$A:$A, "LDV", NewEmisData!$B:$B, $A188, NewEmisData!$C:$C, $H188, NewEmisData!$D:$D, Y$2))</f>
        <v>4.7266554092845102E-2</v>
      </c>
      <c r="Z188" s="335">
        <f>$I188*IF($G188="Pickup", SUMIFS(NewEmisData!J:J, NewEmisData!$A:$A, "Pickup", NewEmisData!$B:$B, $A188, NewEmisData!$C:$C, $H188, NewEmisData!$D:$D, Z$2), SUMIFS(NewEmisData!J:J, NewEmisData!$A:$A, "LDV", NewEmisData!$B:$B, $A188, NewEmisData!$C:$C, $H188, NewEmisData!$D:$D, Z$2))</f>
        <v>4.92796412957313E-2</v>
      </c>
      <c r="AA188" s="335">
        <f>$I188*IF($G188="Pickup", SUMIFS(NewEmisData!K:K, NewEmisData!$A:$A, "Pickup", NewEmisData!$B:$B, $A188, NewEmisData!$C:$C, $H188, NewEmisData!$D:$D, AA$2), SUMIFS(NewEmisData!K:K, NewEmisData!$A:$A, "LDV", NewEmisData!$B:$B, $A188, NewEmisData!$C:$C, $H188, NewEmisData!$D:$D, AA$2))</f>
        <v>4.83132390691993E-2</v>
      </c>
      <c r="AB188" s="335">
        <f>$I188*IF($G188="Pickup", SUMIFS(NewEmisData!L:L, NewEmisData!$A:$A, "Pickup", NewEmisData!$B:$B, $A188, NewEmisData!$C:$C, $H188, NewEmisData!$D:$D, AB$2), SUMIFS(NewEmisData!L:L, NewEmisData!$A:$A, "LDV", NewEmisData!$B:$B, $A188, NewEmisData!$C:$C, $H188, NewEmisData!$D:$D, AB$2))</f>
        <v>4.7598470704443001E-2</v>
      </c>
      <c r="AC188" s="335">
        <f>$I188*IF($G188="Pickup", SUMIFS(NewEmisData!M:M, NewEmisData!$A:$A, "Pickup", NewEmisData!$B:$B, $A188, NewEmisData!$C:$C, $H188, NewEmisData!$D:$D, AC$2), SUMIFS(NewEmisData!M:M, NewEmisData!$A:$A, "LDV", NewEmisData!$B:$B, $A188, NewEmisData!$C:$C, $H188, NewEmisData!$D:$D, AC$2))</f>
        <v>4.8291189756298203E-2</v>
      </c>
      <c r="AD188" s="335">
        <v>5.9143404970885341E-2</v>
      </c>
      <c r="AE188" s="335">
        <f>$I188*IF($G188="Pickup", SUMIFS(NewEmisData!E:E, NewEmisData!$A:$A, "Pickup", NewEmisData!$B:$B, $A188, NewEmisData!$C:$C, $H188, NewEmisData!$D:$D, AE$2), SUMIFS(NewEmisData!E:E, NewEmisData!$A:$A, "LDV", NewEmisData!$B:$B, $A188, NewEmisData!$C:$C, $H188, NewEmisData!$D:$D, AE$2))</f>
        <v>4.5233219210783302E-3</v>
      </c>
      <c r="AF188" s="335">
        <f>$I188*IF($G188="Pickup", SUMIFS(NewEmisData!F:F, NewEmisData!$A:$A, "Pickup", NewEmisData!$B:$B, $A188, NewEmisData!$C:$C, $H188, NewEmisData!$D:$D, AF$2), SUMIFS(NewEmisData!F:F, NewEmisData!$A:$A, "LDV", NewEmisData!$B:$B, $A188, NewEmisData!$C:$C, $H188, NewEmisData!$D:$D, AF$2))</f>
        <v>4.35150523268109E-3</v>
      </c>
      <c r="AG188" s="335">
        <f>$I188*IF($G188="Pickup", SUMIFS(NewEmisData!G:G, NewEmisData!$A:$A, "Pickup", NewEmisData!$B:$B, $A188, NewEmisData!$C:$C, $H188, NewEmisData!$D:$D, AG$2), SUMIFS(NewEmisData!G:G, NewEmisData!$A:$A, "LDV", NewEmisData!$B:$B, $A188, NewEmisData!$C:$C, $H188, NewEmisData!$D:$D, AG$2))</f>
        <v>2.2073239302791599E-3</v>
      </c>
      <c r="AH188" s="335">
        <f>$I188*IF($G188="Pickup", SUMIFS(NewEmisData!H:H, NewEmisData!$A:$A, "Pickup", NewEmisData!$B:$B, $A188, NewEmisData!$C:$C, $H188, NewEmisData!$D:$D, AH$2), SUMIFS(NewEmisData!H:H, NewEmisData!$A:$A, "LDV", NewEmisData!$B:$B, $A188, NewEmisData!$C:$C, $H188, NewEmisData!$D:$D, AH$2))</f>
        <v>1.93600769277144E-3</v>
      </c>
      <c r="AI188" s="335">
        <f>$I188*IF($G188="Pickup", SUMIFS(NewEmisData!I:I, NewEmisData!$A:$A, "Pickup", NewEmisData!$B:$B, $A188, NewEmisData!$C:$C, $H188, NewEmisData!$D:$D, AI$2), SUMIFS(NewEmisData!I:I, NewEmisData!$A:$A, "LDV", NewEmisData!$B:$B, $A188, NewEmisData!$C:$C, $H188, NewEmisData!$D:$D, AI$2))</f>
        <v>1.83171782200173E-3</v>
      </c>
      <c r="AJ188" s="335">
        <f>$I188*IF($G188="Pickup", SUMIFS(NewEmisData!J:J, NewEmisData!$A:$A, "Pickup", NewEmisData!$B:$B, $A188, NewEmisData!$C:$C, $H188, NewEmisData!$D:$D, AJ$2), SUMIFS(NewEmisData!J:J, NewEmisData!$A:$A, "LDV", NewEmisData!$B:$B, $A188, NewEmisData!$C:$C, $H188, NewEmisData!$D:$D, AJ$2))</f>
        <v>1.7848006969164801E-3</v>
      </c>
      <c r="AK188" s="335">
        <f>$I188*IF($G188="Pickup", SUMIFS(NewEmisData!K:K, NewEmisData!$A:$A, "Pickup", NewEmisData!$B:$B, $A188, NewEmisData!$C:$C, $H188, NewEmisData!$D:$D, AK$2), SUMIFS(NewEmisData!K:K, NewEmisData!$A:$A, "LDV", NewEmisData!$B:$B, $A188, NewEmisData!$C:$C, $H188, NewEmisData!$D:$D, AK$2))</f>
        <v>1.74760082534328E-3</v>
      </c>
      <c r="AL188" s="335">
        <f>$I188*IF($G188="Pickup", SUMIFS(NewEmisData!L:L, NewEmisData!$A:$A, "Pickup", NewEmisData!$B:$B, $A188, NewEmisData!$C:$C, $H188, NewEmisData!$D:$D, AL$2), SUMIFS(NewEmisData!L:L, NewEmisData!$A:$A, "LDV", NewEmisData!$B:$B, $A188, NewEmisData!$C:$C, $H188, NewEmisData!$D:$D, AL$2))</f>
        <v>1.73462764249673E-3</v>
      </c>
      <c r="AM188" s="335">
        <f>$I188*IF($G188="Pickup", SUMIFS(NewEmisData!M:M, NewEmisData!$A:$A, "Pickup", NewEmisData!$B:$B, $A188, NewEmisData!$C:$C, $H188, NewEmisData!$D:$D, AM$2), SUMIFS(NewEmisData!M:M, NewEmisData!$A:$A, "LDV", NewEmisData!$B:$B, $A188, NewEmisData!$C:$C, $H188, NewEmisData!$D:$D, AM$2))</f>
        <v>1.7366872463193499E-3</v>
      </c>
      <c r="AN188" s="335">
        <v>2.5617670759243757E-3</v>
      </c>
      <c r="AO188" s="335">
        <f>$I188*IF($G188="Pickup", SUMIFS(NewEmisData!E:E, NewEmisData!$A:$A, "Pickup", NewEmisData!$B:$B, $A188, NewEmisData!$C:$C, $H188, NewEmisData!$D:$D, AO$2), SUMIFS(NewEmisData!E:E, NewEmisData!$A:$A, "LDV", NewEmisData!$B:$B, $A188, NewEmisData!$C:$C, $H188, NewEmisData!$D:$D, AO$2))</f>
        <v>6.5525486311907397E-2</v>
      </c>
      <c r="AP188" s="335">
        <f>$I188*IF($G188="Pickup", SUMIFS(NewEmisData!F:F, NewEmisData!$A:$A, "Pickup", NewEmisData!$B:$B, $A188, NewEmisData!$C:$C, $H188, NewEmisData!$D:$D, AP$2), SUMIFS(NewEmisData!F:F, NewEmisData!$A:$A, "LDV", NewEmisData!$B:$B, $A188, NewEmisData!$C:$C, $H188, NewEmisData!$D:$D, AP$2))</f>
        <v>6.5532413100286402E-2</v>
      </c>
      <c r="AQ188" s="335">
        <f>$I188*IF($G188="Pickup", SUMIFS(NewEmisData!G:G, NewEmisData!$A:$A, "Pickup", NewEmisData!$B:$B, $A188, NewEmisData!$C:$C, $H188, NewEmisData!$D:$D, AQ$2), SUMIFS(NewEmisData!G:G, NewEmisData!$A:$A, "LDV", NewEmisData!$B:$B, $A188, NewEmisData!$C:$C, $H188, NewEmisData!$D:$D, AQ$2))</f>
        <v>4.72274911635963E-2</v>
      </c>
      <c r="AR188" s="335">
        <f>$I188*IF($G188="Pickup", SUMIFS(NewEmisData!H:H, NewEmisData!$A:$A, "Pickup", NewEmisData!$B:$B, $A188, NewEmisData!$C:$C, $H188, NewEmisData!$D:$D, AR$2), SUMIFS(NewEmisData!H:H, NewEmisData!$A:$A, "LDV", NewEmisData!$B:$B, $A188, NewEmisData!$C:$C, $H188, NewEmisData!$D:$D, AR$2))</f>
        <v>4.7004553415883499E-2</v>
      </c>
      <c r="AS188" s="335">
        <f>$I188*IF($G188="Pickup", SUMIFS(NewEmisData!I:I, NewEmisData!$A:$A, "Pickup", NewEmisData!$B:$B, $A188, NewEmisData!$C:$C, $H188, NewEmisData!$D:$D, AS$2), SUMIFS(NewEmisData!I:I, NewEmisData!$A:$A, "LDV", NewEmisData!$B:$B, $A188, NewEmisData!$C:$C, $H188, NewEmisData!$D:$D, AS$2))</f>
        <v>4.6951187368693102E-2</v>
      </c>
      <c r="AT188" s="335">
        <f>$I188*IF($G188="Pickup", SUMIFS(NewEmisData!J:J, NewEmisData!$A:$A, "Pickup", NewEmisData!$B:$B, $A188, NewEmisData!$C:$C, $H188, NewEmisData!$D:$D, AT$2), SUMIFS(NewEmisData!J:J, NewEmisData!$A:$A, "LDV", NewEmisData!$B:$B, $A188, NewEmisData!$C:$C, $H188, NewEmisData!$D:$D, AT$2))</f>
        <v>4.69310774047937E-2</v>
      </c>
      <c r="AU188" s="335">
        <f>$I188*IF($G188="Pickup", SUMIFS(NewEmisData!K:K, NewEmisData!$A:$A, "Pickup", NewEmisData!$B:$B, $A188, NewEmisData!$C:$C, $H188, NewEmisData!$D:$D, AU$2), SUMIFS(NewEmisData!K:K, NewEmisData!$A:$A, "LDV", NewEmisData!$B:$B, $A188, NewEmisData!$C:$C, $H188, NewEmisData!$D:$D, AU$2))</f>
        <v>4.6792796731001701E-2</v>
      </c>
      <c r="AV188" s="335">
        <f>$I188*IF($G188="Pickup", SUMIFS(NewEmisData!L:L, NewEmisData!$A:$A, "Pickup", NewEmisData!$B:$B, $A188, NewEmisData!$C:$C, $H188, NewEmisData!$D:$D, AV$2), SUMIFS(NewEmisData!L:L, NewEmisData!$A:$A, "LDV", NewEmisData!$B:$B, $A188, NewEmisData!$C:$C, $H188, NewEmisData!$D:$D, AV$2))</f>
        <v>4.6667520898197902E-2</v>
      </c>
      <c r="AW188" s="335">
        <f>$I188*IF($G188="Pickup", SUMIFS(NewEmisData!M:M, NewEmisData!$A:$A, "Pickup", NewEmisData!$B:$B, $A188, NewEmisData!$C:$C, $H188, NewEmisData!$D:$D, AW$2), SUMIFS(NewEmisData!M:M, NewEmisData!$A:$A, "LDV", NewEmisData!$B:$B, $A188, NewEmisData!$C:$C, $H188, NewEmisData!$D:$D, AW$2))</f>
        <v>4.6662125786885798E-2</v>
      </c>
      <c r="AX188" s="335">
        <v>4.7785374819939178E-2</v>
      </c>
      <c r="AY188" s="335">
        <f>$I188*IF($G188="Pickup", SUMIFS(NewEmisData!E:E, NewEmisData!$A:$A, "Pickup", NewEmisData!$B:$B, $A188, NewEmisData!$C:$C, $H188, NewEmisData!$D:$D, AY$2), SUMIFS(NewEmisData!E:E, NewEmisData!$A:$A, "LDV", NewEmisData!$B:$B, $A188, NewEmisData!$C:$C, $H188, NewEmisData!$D:$D, AY$2))</f>
        <v>1.0010238476339899E-2</v>
      </c>
      <c r="AZ188" s="335">
        <f>$I188*IF($G188="Pickup", SUMIFS(NewEmisData!F:F, NewEmisData!$A:$A, "Pickup", NewEmisData!$B:$B, $A188, NewEmisData!$C:$C, $H188, NewEmisData!$D:$D, AZ$2), SUMIFS(NewEmisData!F:F, NewEmisData!$A:$A, "LDV", NewEmisData!$B:$B, $A188, NewEmisData!$C:$C, $H188, NewEmisData!$D:$D, AZ$2))</f>
        <v>1.00161273530144E-2</v>
      </c>
      <c r="BA188" s="335">
        <f>$I188*IF($G188="Pickup", SUMIFS(NewEmisData!G:G, NewEmisData!$A:$A, "Pickup", NewEmisData!$B:$B, $A188, NewEmisData!$C:$C, $H188, NewEmisData!$D:$D, BA$2), SUMIFS(NewEmisData!G:G, NewEmisData!$A:$A, "LDV", NewEmisData!$B:$B, $A188, NewEmisData!$C:$C, $H188, NewEmisData!$D:$D, BA$2))</f>
        <v>7.3231092956545603E-3</v>
      </c>
      <c r="BB188" s="335">
        <f>$I188*IF($G188="Pickup", SUMIFS(NewEmisData!H:H, NewEmisData!$A:$A, "Pickup", NewEmisData!$B:$B, $A188, NewEmisData!$C:$C, $H188, NewEmisData!$D:$D, BB$2), SUMIFS(NewEmisData!H:H, NewEmisData!$A:$A, "LDV", NewEmisData!$B:$B, $A188, NewEmisData!$C:$C, $H188, NewEmisData!$D:$D, BB$2))</f>
        <v>7.1259171686559502E-3</v>
      </c>
      <c r="BC188" s="335">
        <f>$I188*IF($G188="Pickup", SUMIFS(NewEmisData!I:I, NewEmisData!$A:$A, "Pickup", NewEmisData!$B:$B, $A188, NewEmisData!$C:$C, $H188, NewEmisData!$D:$D, BC$2), SUMIFS(NewEmisData!I:I, NewEmisData!$A:$A, "LDV", NewEmisData!$B:$B, $A188, NewEmisData!$C:$C, $H188, NewEmisData!$D:$D, BC$2))</f>
        <v>7.0786866585371699E-3</v>
      </c>
      <c r="BD188" s="335">
        <f>$I188*IF($G188="Pickup", SUMIFS(NewEmisData!J:J, NewEmisData!$A:$A, "Pickup", NewEmisData!$B:$B, $A188, NewEmisData!$C:$C, $H188, NewEmisData!$D:$D, BD$2), SUMIFS(NewEmisData!J:J, NewEmisData!$A:$A, "LDV", NewEmisData!$B:$B, $A188, NewEmisData!$C:$C, $H188, NewEmisData!$D:$D, BD$2))</f>
        <v>7.0609240367398201E-3</v>
      </c>
      <c r="BE188" s="335">
        <f>$I188*IF($G188="Pickup", SUMIFS(NewEmisData!K:K, NewEmisData!$A:$A, "Pickup", NewEmisData!$B:$B, $A188, NewEmisData!$C:$C, $H188, NewEmisData!$D:$D, BE$2), SUMIFS(NewEmisData!K:K, NewEmisData!$A:$A, "LDV", NewEmisData!$B:$B, $A188, NewEmisData!$C:$C, $H188, NewEmisData!$D:$D, BE$2))</f>
        <v>6.9386110678336301E-3</v>
      </c>
      <c r="BF188" s="335">
        <f>$I188*IF($G188="Pickup", SUMIFS(NewEmisData!L:L, NewEmisData!$A:$A, "Pickup", NewEmisData!$B:$B, $A188, NewEmisData!$C:$C, $H188, NewEmisData!$D:$D, BF$2), SUMIFS(NewEmisData!L:L, NewEmisData!$A:$A, "LDV", NewEmisData!$B:$B, $A188, NewEmisData!$C:$C, $H188, NewEmisData!$D:$D, BF$2))</f>
        <v>6.8278327244941798E-3</v>
      </c>
      <c r="BG188" s="335">
        <f>$I188*IF($G188="Pickup", SUMIFS(NewEmisData!M:M, NewEmisData!$A:$A, "Pickup", NewEmisData!$B:$B, $A188, NewEmisData!$C:$C, $H188, NewEmisData!$D:$D, BG$2), SUMIFS(NewEmisData!M:M, NewEmisData!$A:$A, "LDV", NewEmisData!$B:$B, $A188, NewEmisData!$C:$C, $H188, NewEmisData!$D:$D, BG$2))</f>
        <v>6.8230359525153703E-3</v>
      </c>
      <c r="BH188" s="335">
        <v>9.6257106650809981E-3</v>
      </c>
      <c r="BI188" s="335">
        <f>$I188*IF($G188="Pickup", SUMIFS(NewEmisData!E:E, NewEmisData!$A:$A, "Pickup", NewEmisData!$B:$B, $A188, NewEmisData!$C:$C, $H188, NewEmisData!$D:$D, BI$2), SUMIFS(NewEmisData!E:E, NewEmisData!$A:$A, "LDV", NewEmisData!$B:$B, $A188, NewEmisData!$C:$C, $H188, NewEmisData!$D:$D, BI$2))</f>
        <v>1.48251124534534</v>
      </c>
      <c r="BJ188" s="335">
        <f>$I188*IF($G188="Pickup", SUMIFS(NewEmisData!F:F, NewEmisData!$A:$A, "Pickup", NewEmisData!$B:$B, $A188, NewEmisData!$C:$C, $H188, NewEmisData!$D:$D, BJ$2), SUMIFS(NewEmisData!F:F, NewEmisData!$A:$A, "LDV", NewEmisData!$B:$B, $A188, NewEmisData!$C:$C, $H188, NewEmisData!$D:$D, BJ$2))</f>
        <v>1.22808663434379</v>
      </c>
      <c r="BK188" s="335">
        <f>$I188*IF($G188="Pickup", SUMIFS(NewEmisData!G:G, NewEmisData!$A:$A, "Pickup", NewEmisData!$B:$B, $A188, NewEmisData!$C:$C, $H188, NewEmisData!$D:$D, BK$2), SUMIFS(NewEmisData!G:G, NewEmisData!$A:$A, "LDV", NewEmisData!$B:$B, $A188, NewEmisData!$C:$C, $H188, NewEmisData!$D:$D, BK$2))</f>
        <v>0.91807354200382896</v>
      </c>
      <c r="BL188" s="335">
        <f>$I188*IF($G188="Pickup", SUMIFS(NewEmisData!H:H, NewEmisData!$A:$A, "Pickup", NewEmisData!$B:$B, $A188, NewEmisData!$C:$C, $H188, NewEmisData!$D:$D, BL$2), SUMIFS(NewEmisData!H:H, NewEmisData!$A:$A, "LDV", NewEmisData!$B:$B, $A188, NewEmisData!$C:$C, $H188, NewEmisData!$D:$D, BL$2))</f>
        <v>0.98238297821727305</v>
      </c>
      <c r="BM188" s="335">
        <f>$I188*IF($G188="Pickup", SUMIFS(NewEmisData!I:I, NewEmisData!$A:$A, "Pickup", NewEmisData!$B:$B, $A188, NewEmisData!$C:$C, $H188, NewEmisData!$D:$D, BM$2), SUMIFS(NewEmisData!I:I, NewEmisData!$A:$A, "LDV", NewEmisData!$B:$B, $A188, NewEmisData!$C:$C, $H188, NewEmisData!$D:$D, BM$2))</f>
        <v>1.0725932306113299</v>
      </c>
      <c r="BN188" s="335">
        <f>$I188*IF($G188="Pickup", SUMIFS(NewEmisData!J:J, NewEmisData!$A:$A, "Pickup", NewEmisData!$B:$B, $A188, NewEmisData!$C:$C, $H188, NewEmisData!$D:$D, BN$2), SUMIFS(NewEmisData!J:J, NewEmisData!$A:$A, "LDV", NewEmisData!$B:$B, $A188, NewEmisData!$C:$C, $H188, NewEmisData!$D:$D, BN$2))</f>
        <v>1.1199441114408999</v>
      </c>
      <c r="BO188" s="335">
        <f>$I188*IF($G188="Pickup", SUMIFS(NewEmisData!K:K, NewEmisData!$A:$A, "Pickup", NewEmisData!$B:$B, $A188, NewEmisData!$C:$C, $H188, NewEmisData!$D:$D, BO$2), SUMIFS(NewEmisData!K:K, NewEmisData!$A:$A, "LDV", NewEmisData!$B:$B, $A188, NewEmisData!$C:$C, $H188, NewEmisData!$D:$D, BO$2))</f>
        <v>1.10453796202271</v>
      </c>
      <c r="BP188" s="335">
        <f>$I188*IF($G188="Pickup", SUMIFS(NewEmisData!L:L, NewEmisData!$A:$A, "Pickup", NewEmisData!$B:$B, $A188, NewEmisData!$C:$C, $H188, NewEmisData!$D:$D, BP$2), SUMIFS(NewEmisData!L:L, NewEmisData!$A:$A, "LDV", NewEmisData!$B:$B, $A188, NewEmisData!$C:$C, $H188, NewEmisData!$D:$D, BP$2))</f>
        <v>1.0907612634210799</v>
      </c>
      <c r="BQ188" s="335">
        <f>$I188*IF($G188="Pickup", SUMIFS(NewEmisData!M:M, NewEmisData!$A:$A, "Pickup", NewEmisData!$B:$B, $A188, NewEmisData!$C:$C, $H188, NewEmisData!$D:$D, BQ$2), SUMIFS(NewEmisData!M:M, NewEmisData!$A:$A, "LDV", NewEmisData!$B:$B, $A188, NewEmisData!$C:$C, $H188, NewEmisData!$D:$D, BQ$2))</f>
        <v>1.1043108576684499</v>
      </c>
      <c r="BR188" s="335">
        <v>1.4092345254837961</v>
      </c>
      <c r="BS188" s="335">
        <f>$I188*IF($G188="Pickup", SUMIFS(NewEmisData!E:E, NewEmisData!$A:$A, "Pickup", NewEmisData!$B:$B, $A188, NewEmisData!$C:$C, $H188, NewEmisData!$D:$D, BS$2), SUMIFS(NewEmisData!E:E, NewEmisData!$A:$A, "LDV", NewEmisData!$B:$B, $A188, NewEmisData!$C:$C, $H188, NewEmisData!$D:$D, BS$2))</f>
        <v>0.16321186757077699</v>
      </c>
      <c r="BT188" s="335">
        <f>$I188*IF($G188="Pickup", SUMIFS(NewEmisData!F:F, NewEmisData!$A:$A, "Pickup", NewEmisData!$B:$B, $A188, NewEmisData!$C:$C, $H188, NewEmisData!$D:$D, BT$2), SUMIFS(NewEmisData!F:F, NewEmisData!$A:$A, "LDV", NewEmisData!$B:$B, $A188, NewEmisData!$C:$C, $H188, NewEmisData!$D:$D, BT$2))</f>
        <v>0.154397875969284</v>
      </c>
      <c r="BU188" s="335">
        <f>$I188*IF($G188="Pickup", SUMIFS(NewEmisData!G:G, NewEmisData!$A:$A, "Pickup", NewEmisData!$B:$B, $A188, NewEmisData!$C:$C, $H188, NewEmisData!$D:$D, BU$2), SUMIFS(NewEmisData!G:G, NewEmisData!$A:$A, "LDV", NewEmisData!$B:$B, $A188, NewEmisData!$C:$C, $H188, NewEmisData!$D:$D, BU$2))</f>
        <v>0.10925895770364299</v>
      </c>
      <c r="BV188" s="335">
        <f>$I188*IF($G188="Pickup", SUMIFS(NewEmisData!H:H, NewEmisData!$A:$A, "Pickup", NewEmisData!$B:$B, $A188, NewEmisData!$C:$C, $H188, NewEmisData!$D:$D, BV$2), SUMIFS(NewEmisData!H:H, NewEmisData!$A:$A, "LDV", NewEmisData!$B:$B, $A188, NewEmisData!$C:$C, $H188, NewEmisData!$D:$D, BV$2))</f>
        <v>0.10320250472907801</v>
      </c>
      <c r="BW188" s="335">
        <f>$I188*IF($G188="Pickup", SUMIFS(NewEmisData!I:I, NewEmisData!$A:$A, "Pickup", NewEmisData!$B:$B, $A188, NewEmisData!$C:$C, $H188, NewEmisData!$D:$D, BW$2), SUMIFS(NewEmisData!I:I, NewEmisData!$A:$A, "LDV", NewEmisData!$B:$B, $A188, NewEmisData!$C:$C, $H188, NewEmisData!$D:$D, BW$2))</f>
        <v>0.120586776372786</v>
      </c>
      <c r="BX188" s="335">
        <f>$I188*IF($G188="Pickup", SUMIFS(NewEmisData!J:J, NewEmisData!$A:$A, "Pickup", NewEmisData!$B:$B, $A188, NewEmisData!$C:$C, $H188, NewEmisData!$D:$D, BX$2), SUMIFS(NewEmisData!J:J, NewEmisData!$A:$A, "LDV", NewEmisData!$B:$B, $A188, NewEmisData!$C:$C, $H188, NewEmisData!$D:$D, BX$2))</f>
        <v>0.14263504906803201</v>
      </c>
      <c r="BY188" s="335">
        <f>$I188*IF($G188="Pickup", SUMIFS(NewEmisData!K:K, NewEmisData!$A:$A, "Pickup", NewEmisData!$B:$B, $A188, NewEmisData!$C:$C, $H188, NewEmisData!$D:$D, BY$2), SUMIFS(NewEmisData!K:K, NewEmisData!$A:$A, "LDV", NewEmisData!$B:$B, $A188, NewEmisData!$C:$C, $H188, NewEmisData!$D:$D, BY$2))</f>
        <v>0.15896719271608001</v>
      </c>
      <c r="BZ188" s="335">
        <f>$I188*IF($G188="Pickup", SUMIFS(NewEmisData!L:L, NewEmisData!$A:$A, "Pickup", NewEmisData!$B:$B, $A188, NewEmisData!$C:$C, $H188, NewEmisData!$D:$D, BZ$2), SUMIFS(NewEmisData!L:L, NewEmisData!$A:$A, "LDV", NewEmisData!$B:$B, $A188, NewEmisData!$C:$C, $H188, NewEmisData!$D:$D, BZ$2))</f>
        <v>0.16492550955944399</v>
      </c>
      <c r="CA188" s="335">
        <f>$I188*IF($G188="Pickup", SUMIFS(NewEmisData!M:M, NewEmisData!$A:$A, "Pickup", NewEmisData!$B:$B, $A188, NewEmisData!$C:$C, $H188, NewEmisData!$D:$D, CA$2), SUMIFS(NewEmisData!M:M, NewEmisData!$A:$A, "LDV", NewEmisData!$B:$B, $A188, NewEmisData!$C:$C, $H188, NewEmisData!$D:$D, CA$2))</f>
        <v>0.17726949696552699</v>
      </c>
      <c r="CB188" s="335">
        <v>6.0597963453520649E-2</v>
      </c>
      <c r="CC188" s="335">
        <f>$I188*IF($G188="Pickup", SUMIFS(NewEmisData!E:E, NewEmisData!$A:$A, "Pickup", NewEmisData!$B:$B, $A188, NewEmisData!$C:$C, $H188, NewEmisData!$D:$D, CC$2), SUMIFS(NewEmisData!E:E, NewEmisData!$A:$A, "LDV", NewEmisData!$B:$B, $A188, NewEmisData!$C:$C, $H188, NewEmisData!$D:$D, CC$2))</f>
        <v>1.8729600919409201E-2</v>
      </c>
      <c r="CD188" s="335">
        <f>$I188*IF($G188="Pickup", SUMIFS(NewEmisData!F:F, NewEmisData!$A:$A, "Pickup", NewEmisData!$B:$B, $A188, NewEmisData!$C:$C, $H188, NewEmisData!$D:$D, CD$2), SUMIFS(NewEmisData!F:F, NewEmisData!$A:$A, "LDV", NewEmisData!$B:$B, $A188, NewEmisData!$C:$C, $H188, NewEmisData!$D:$D, CD$2))</f>
        <v>1.87295992113196E-2</v>
      </c>
      <c r="CE188" s="335">
        <f>$I188*IF($G188="Pickup", SUMIFS(NewEmisData!G:G, NewEmisData!$A:$A, "Pickup", NewEmisData!$B:$B, $A188, NewEmisData!$C:$C, $H188, NewEmisData!$D:$D, CE$2), SUMIFS(NewEmisData!G:G, NewEmisData!$A:$A, "LDV", NewEmisData!$B:$B, $A188, NewEmisData!$C:$C, $H188, NewEmisData!$D:$D, CE$2))</f>
        <v>1.7896401271485798E-2</v>
      </c>
      <c r="CF188" s="335">
        <f>$I188*IF($G188="Pickup", SUMIFS(NewEmisData!H:H, NewEmisData!$A:$A, "Pickup", NewEmisData!$B:$B, $A188, NewEmisData!$C:$C, $H188, NewEmisData!$D:$D, CF$2), SUMIFS(NewEmisData!H:H, NewEmisData!$A:$A, "LDV", NewEmisData!$B:$B, $A188, NewEmisData!$C:$C, $H188, NewEmisData!$D:$D, CF$2))</f>
        <v>1.8442422202507001E-2</v>
      </c>
      <c r="CG188" s="335">
        <f>$I188*IF($G188="Pickup", SUMIFS(NewEmisData!I:I, NewEmisData!$A:$A, "Pickup", NewEmisData!$B:$B, $A188, NewEmisData!$C:$C, $H188, NewEmisData!$D:$D, CG$2), SUMIFS(NewEmisData!I:I, NewEmisData!$A:$A, "LDV", NewEmisData!$B:$B, $A188, NewEmisData!$C:$C, $H188, NewEmisData!$D:$D, CG$2))</f>
        <v>2.00045303285145E-2</v>
      </c>
      <c r="CH188" s="335">
        <f>$I188*IF($G188="Pickup", SUMIFS(NewEmisData!J:J, NewEmisData!$A:$A, "Pickup", NewEmisData!$B:$B, $A188, NewEmisData!$C:$C, $H188, NewEmisData!$D:$D, CH$2), SUMIFS(NewEmisData!J:J, NewEmisData!$A:$A, "LDV", NewEmisData!$B:$B, $A188, NewEmisData!$C:$C, $H188, NewEmisData!$D:$D, CH$2))</f>
        <v>2.0893189392550599E-2</v>
      </c>
      <c r="CI188" s="335">
        <f>$I188*IF($G188="Pickup", SUMIFS(NewEmisData!K:K, NewEmisData!$A:$A, "Pickup", NewEmisData!$B:$B, $A188, NewEmisData!$C:$C, $H188, NewEmisData!$D:$D, CI$2), SUMIFS(NewEmisData!K:K, NewEmisData!$A:$A, "LDV", NewEmisData!$B:$B, $A188, NewEmisData!$C:$C, $H188, NewEmisData!$D:$D, CI$2))</f>
        <v>2.1181769136144502E-2</v>
      </c>
      <c r="CJ188" s="335">
        <f>$I188*IF($G188="Pickup", SUMIFS(NewEmisData!L:L, NewEmisData!$A:$A, "Pickup", NewEmisData!$B:$B, $A188, NewEmisData!$C:$C, $H188, NewEmisData!$D:$D, CJ$2), SUMIFS(NewEmisData!L:L, NewEmisData!$A:$A, "LDV", NewEmisData!$B:$B, $A188, NewEmisData!$C:$C, $H188, NewEmisData!$D:$D, CJ$2))</f>
        <v>2.1238997688836601E-2</v>
      </c>
      <c r="CK188" s="335">
        <f>$I188*IF($G188="Pickup", SUMIFS(NewEmisData!M:M, NewEmisData!$A:$A, "Pickup", NewEmisData!$B:$B, $A188, NewEmisData!$C:$C, $H188, NewEmisData!$D:$D, CK$2), SUMIFS(NewEmisData!M:M, NewEmisData!$A:$A, "LDV", NewEmisData!$B:$B, $A188, NewEmisData!$C:$C, $H188, NewEmisData!$D:$D, CK$2))</f>
        <v>2.1267714859422301E-2</v>
      </c>
      <c r="CL188" s="335">
        <v>2.191731487598363E-2</v>
      </c>
      <c r="CM188" s="335">
        <f>$I188*IF($G188="Pickup", SUMIFS(NewEmisData!E:E, NewEmisData!$A:$A, "Pickup", NewEmisData!$B:$B, $A188, NewEmisData!$C:$C, $H188, NewEmisData!$D:$D, CM$2), SUMIFS(NewEmisData!E:E, NewEmisData!$A:$A, "LDV", NewEmisData!$B:$B, $A188, NewEmisData!$C:$C, $H188, NewEmisData!$D:$D, CM$2))</f>
        <v>7.2287830937431304E-3</v>
      </c>
      <c r="CN188" s="335">
        <f>$I188*IF($G188="Pickup", SUMIFS(NewEmisData!F:F, NewEmisData!$A:$A, "Pickup", NewEmisData!$B:$B, $A188, NewEmisData!$C:$C, $H188, NewEmisData!$D:$D, CN$2), SUMIFS(NewEmisData!F:F, NewEmisData!$A:$A, "LDV", NewEmisData!$B:$B, $A188, NewEmisData!$C:$C, $H188, NewEmisData!$D:$D, CN$2))</f>
        <v>7.4146327299102702E-3</v>
      </c>
      <c r="CO188" s="335">
        <f>$I188*IF($G188="Pickup", SUMIFS(NewEmisData!G:G, NewEmisData!$A:$A, "Pickup", NewEmisData!$B:$B, $A188, NewEmisData!$C:$C, $H188, NewEmisData!$D:$D, CO$2), SUMIFS(NewEmisData!G:G, NewEmisData!$A:$A, "LDV", NewEmisData!$B:$B, $A188, NewEmisData!$C:$C, $H188, NewEmisData!$D:$D, CO$2))</f>
        <v>6.76375506570253E-3</v>
      </c>
      <c r="CP188" s="335">
        <f>$I188*IF($G188="Pickup", SUMIFS(NewEmisData!H:H, NewEmisData!$A:$A, "Pickup", NewEmisData!$B:$B, $A188, NewEmisData!$C:$C, $H188, NewEmisData!$D:$D, CP$2), SUMIFS(NewEmisData!H:H, NewEmisData!$A:$A, "LDV", NewEmisData!$B:$B, $A188, NewEmisData!$C:$C, $H188, NewEmisData!$D:$D, CP$2))</f>
        <v>6.9716691870337104E-3</v>
      </c>
      <c r="CQ188" s="335">
        <f>$I188*IF($G188="Pickup", SUMIFS(NewEmisData!I:I, NewEmisData!$A:$A, "Pickup", NewEmisData!$B:$B, $A188, NewEmisData!$C:$C, $H188, NewEmisData!$D:$D, CQ$2), SUMIFS(NewEmisData!I:I, NewEmisData!$A:$A, "LDV", NewEmisData!$B:$B, $A188, NewEmisData!$C:$C, $H188, NewEmisData!$D:$D, CQ$2))</f>
        <v>7.2825939573400002E-3</v>
      </c>
      <c r="CR188" s="335">
        <f>$I188*IF($G188="Pickup", SUMIFS(NewEmisData!J:J, NewEmisData!$A:$A, "Pickup", NewEmisData!$B:$B, $A188, NewEmisData!$C:$C, $H188, NewEmisData!$D:$D, CR$2), SUMIFS(NewEmisData!J:J, NewEmisData!$A:$A, "LDV", NewEmisData!$B:$B, $A188, NewEmisData!$C:$C, $H188, NewEmisData!$D:$D, CR$2))</f>
        <v>7.5880838814802402E-3</v>
      </c>
      <c r="CS188" s="335">
        <f>$I188*IF($G188="Pickup", SUMIFS(NewEmisData!K:K, NewEmisData!$A:$A, "Pickup", NewEmisData!$B:$B, $A188, NewEmisData!$C:$C, $H188, NewEmisData!$D:$D, CS$2), SUMIFS(NewEmisData!K:K, NewEmisData!$A:$A, "LDV", NewEmisData!$B:$B, $A188, NewEmisData!$C:$C, $H188, NewEmisData!$D:$D, CS$2))</f>
        <v>7.7486002757361496E-3</v>
      </c>
      <c r="CT188" s="335">
        <f>$I188*IF($G188="Pickup", SUMIFS(NewEmisData!L:L, NewEmisData!$A:$A, "Pickup", NewEmisData!$B:$B, $A188, NewEmisData!$C:$C, $H188, NewEmisData!$D:$D, CT$2), SUMIFS(NewEmisData!L:L, NewEmisData!$A:$A, "LDV", NewEmisData!$B:$B, $A188, NewEmisData!$C:$C, $H188, NewEmisData!$D:$D, CT$2))</f>
        <v>7.8025827022679597E-3</v>
      </c>
      <c r="CU188" s="335">
        <f>$I188*IF($G188="Pickup", SUMIFS(NewEmisData!M:M, NewEmisData!$A:$A, "Pickup", NewEmisData!$B:$B, $A188, NewEmisData!$C:$C, $H188, NewEmisData!$D:$D, CU$2), SUMIFS(NewEmisData!M:M, NewEmisData!$A:$A, "LDV", NewEmisData!$B:$B, $A188, NewEmisData!$C:$C, $H188, NewEmisData!$D:$D, CU$2))</f>
        <v>7.8727516933241991E-3</v>
      </c>
      <c r="CV188" s="335">
        <v>6.7952138994962314E-3</v>
      </c>
      <c r="CW188" s="335">
        <v>3.2737236720533996E-3</v>
      </c>
      <c r="CX188" s="335">
        <v>2.6781003095548879E-3</v>
      </c>
      <c r="CY188" s="335">
        <v>2.1676078198661908E-3</v>
      </c>
      <c r="CZ188" s="335">
        <v>1.8280427673966254E-3</v>
      </c>
      <c r="DA188" s="335">
        <v>1.3974317339333041E-3</v>
      </c>
      <c r="DB188" s="335">
        <v>1.0983679193551715E-3</v>
      </c>
      <c r="DC188" s="335">
        <v>1.0621406649517317E-3</v>
      </c>
      <c r="DD188" s="335">
        <v>1.0419409873215341E-3</v>
      </c>
      <c r="DE188" s="335">
        <v>1.0353827915676214E-3</v>
      </c>
      <c r="DF188" s="335">
        <v>1.0353827915676214E-3</v>
      </c>
      <c r="DG188" s="335">
        <f>$I188*IF($G188="Pickup", SUMIFS(NewEmisData!E:E, NewEmisData!$A:$A, "Pickup", NewEmisData!$B:$B, $A188, NewEmisData!$C:$C, $H188, NewEmisData!$D:$D, DG$2), SUMIFS(NewEmisData!E:E, NewEmisData!$A:$A, "LDV", NewEmisData!$B:$B, $A188, NewEmisData!$C:$C, $H188, NewEmisData!$D:$D, DG$2))</f>
        <v>0</v>
      </c>
      <c r="DH188" s="335">
        <f>$I188*IF($G188="Pickup", SUMIFS(NewEmisData!F:F, NewEmisData!$A:$A, "Pickup", NewEmisData!$B:$B, $A188, NewEmisData!$C:$C, $H188, NewEmisData!$D:$D, DH$2), SUMIFS(NewEmisData!F:F, NewEmisData!$A:$A, "LDV", NewEmisData!$B:$B, $A188, NewEmisData!$C:$C, $H188, NewEmisData!$D:$D, DH$2))</f>
        <v>0</v>
      </c>
      <c r="DI188" s="335">
        <f>$I188*IF($G188="Pickup", SUMIFS(NewEmisData!G:G, NewEmisData!$A:$A, "Pickup", NewEmisData!$B:$B, $A188, NewEmisData!$C:$C, $H188, NewEmisData!$D:$D, DI$2), SUMIFS(NewEmisData!G:G, NewEmisData!$A:$A, "LDV", NewEmisData!$B:$B, $A188, NewEmisData!$C:$C, $H188, NewEmisData!$D:$D, DI$2))</f>
        <v>0</v>
      </c>
      <c r="DJ188" s="335">
        <f>$I188*IF($G188="Pickup", SUMIFS(NewEmisData!H:H, NewEmisData!$A:$A, "Pickup", NewEmisData!$B:$B, $A188, NewEmisData!$C:$C, $H188, NewEmisData!$D:$D, DJ$2), SUMIFS(NewEmisData!H:H, NewEmisData!$A:$A, "LDV", NewEmisData!$B:$B, $A188, NewEmisData!$C:$C, $H188, NewEmisData!$D:$D, DJ$2))</f>
        <v>0</v>
      </c>
      <c r="DK188" s="335">
        <f>$I188*IF($G188="Pickup", SUMIFS(NewEmisData!I:I, NewEmisData!$A:$A, "Pickup", NewEmisData!$B:$B, $A188, NewEmisData!$C:$C, $H188, NewEmisData!$D:$D, DK$2), SUMIFS(NewEmisData!I:I, NewEmisData!$A:$A, "LDV", NewEmisData!$B:$B, $A188, NewEmisData!$C:$C, $H188, NewEmisData!$D:$D, DK$2))</f>
        <v>0</v>
      </c>
      <c r="DL188" s="335">
        <f>$I188*IF($G188="Pickup", SUMIFS(NewEmisData!J:J, NewEmisData!$A:$A, "Pickup", NewEmisData!$B:$B, $A188, NewEmisData!$C:$C, $H188, NewEmisData!$D:$D, DL$2), SUMIFS(NewEmisData!J:J, NewEmisData!$A:$A, "LDV", NewEmisData!$B:$B, $A188, NewEmisData!$C:$C, $H188, NewEmisData!$D:$D, DL$2))</f>
        <v>0</v>
      </c>
      <c r="DM188" s="335">
        <f>$I188*IF($G188="Pickup", SUMIFS(NewEmisData!K:K, NewEmisData!$A:$A, "Pickup", NewEmisData!$B:$B, $A188, NewEmisData!$C:$C, $H188, NewEmisData!$D:$D, DM$2), SUMIFS(NewEmisData!K:K, NewEmisData!$A:$A, "LDV", NewEmisData!$B:$B, $A188, NewEmisData!$C:$C, $H188, NewEmisData!$D:$D, DM$2))</f>
        <v>0</v>
      </c>
      <c r="DN188" s="335">
        <f>$I188*IF($G188="Pickup", SUMIFS(NewEmisData!L:L, NewEmisData!$A:$A, "Pickup", NewEmisData!$B:$B, $A188, NewEmisData!$C:$C, $H188, NewEmisData!$D:$D, DN$2), SUMIFS(NewEmisData!L:L, NewEmisData!$A:$A, "LDV", NewEmisData!$B:$B, $A188, NewEmisData!$C:$C, $H188, NewEmisData!$D:$D, DN$2))</f>
        <v>0</v>
      </c>
      <c r="DO188" s="335">
        <f>$I188*IF($G188="Pickup", SUMIFS(NewEmisData!M:M, NewEmisData!$A:$A, "Pickup", NewEmisData!$B:$B, $A188, NewEmisData!$C:$C, $H188, NewEmisData!$D:$D, DO$2), SUMIFS(NewEmisData!M:M, NewEmisData!$A:$A, "LDV", NewEmisData!$B:$B, $A188, NewEmisData!$C:$C, $H188, NewEmisData!$D:$D, DO$2))</f>
        <v>0</v>
      </c>
      <c r="DP188" s="335">
        <v>2.1093869642803405E-3</v>
      </c>
      <c r="DQ188" s="335">
        <f>$I188*IF($G188="Pickup", SUMIFS(NewEmisData!E:E, NewEmisData!$A:$A, "Pickup", NewEmisData!$B:$B, $A188, NewEmisData!$C:$C, $H188, NewEmisData!$D:$D, DQ$2), SUMIFS(NewEmisData!E:E, NewEmisData!$A:$A, "LDV", NewEmisData!$B:$B, $A188, NewEmisData!$C:$C, $H188, NewEmisData!$D:$D, DQ$2))</f>
        <v>2.33674779731823E-2</v>
      </c>
      <c r="DR188" s="335">
        <f>$I188*IF($G188="Pickup", SUMIFS(NewEmisData!F:F, NewEmisData!$A:$A, "Pickup", NewEmisData!$B:$B, $A188, NewEmisData!$C:$C, $H188, NewEmisData!$D:$D, DR$2), SUMIFS(NewEmisData!F:F, NewEmisData!$A:$A, "LDV", NewEmisData!$B:$B, $A188, NewEmisData!$C:$C, $H188, NewEmisData!$D:$D, DR$2))</f>
        <v>1.9525178006445001E-2</v>
      </c>
      <c r="DS188" s="335">
        <f>$I188*IF($G188="Pickup", SUMIFS(NewEmisData!G:G, NewEmisData!$A:$A, "Pickup", NewEmisData!$B:$B, $A188, NewEmisData!$C:$C, $H188, NewEmisData!$D:$D, DS$2), SUMIFS(NewEmisData!G:G, NewEmisData!$A:$A, "LDV", NewEmisData!$B:$B, $A188, NewEmisData!$C:$C, $H188, NewEmisData!$D:$D, DS$2))</f>
        <v>1.6477832855323799E-2</v>
      </c>
      <c r="DT188" s="335">
        <f>$I188*IF($G188="Pickup", SUMIFS(NewEmisData!H:H, NewEmisData!$A:$A, "Pickup", NewEmisData!$B:$B, $A188, NewEmisData!$C:$C, $H188, NewEmisData!$D:$D, DT$2), SUMIFS(NewEmisData!H:H, NewEmisData!$A:$A, "LDV", NewEmisData!$B:$B, $A188, NewEmisData!$C:$C, $H188, NewEmisData!$D:$D, DT$2))</f>
        <v>1.2323455390398899E-2</v>
      </c>
      <c r="DU188" s="335">
        <f>$I188*IF($G188="Pickup", SUMIFS(NewEmisData!I:I, NewEmisData!$A:$A, "Pickup", NewEmisData!$B:$B, $A188, NewEmisData!$C:$C, $H188, NewEmisData!$D:$D, DU$2), SUMIFS(NewEmisData!I:I, NewEmisData!$A:$A, "LDV", NewEmisData!$B:$B, $A188, NewEmisData!$C:$C, $H188, NewEmisData!$D:$D, DU$2))</f>
        <v>1.0486485983059899E-2</v>
      </c>
      <c r="DV188" s="335">
        <f>$I188*IF($G188="Pickup", SUMIFS(NewEmisData!J:J, NewEmisData!$A:$A, "Pickup", NewEmisData!$B:$B, $A188, NewEmisData!$C:$C, $H188, NewEmisData!$D:$D, DV$2), SUMIFS(NewEmisData!J:J, NewEmisData!$A:$A, "LDV", NewEmisData!$B:$B, $A188, NewEmisData!$C:$C, $H188, NewEmisData!$D:$D, DV$2))</f>
        <v>9.7436333441081602E-3</v>
      </c>
      <c r="DW188" s="335">
        <f>$I188*IF($G188="Pickup", SUMIFS(NewEmisData!K:K, NewEmisData!$A:$A, "Pickup", NewEmisData!$B:$B, $A188, NewEmisData!$C:$C, $H188, NewEmisData!$D:$D, DW$2), SUMIFS(NewEmisData!K:K, NewEmisData!$A:$A, "LDV", NewEmisData!$B:$B, $A188, NewEmisData!$C:$C, $H188, NewEmisData!$D:$D, DW$2))</f>
        <v>9.3430650941362103E-3</v>
      </c>
      <c r="DX188" s="335">
        <f>$I188*IF($G188="Pickup", SUMIFS(NewEmisData!L:L, NewEmisData!$A:$A, "Pickup", NewEmisData!$B:$B, $A188, NewEmisData!$C:$C, $H188, NewEmisData!$D:$D, DX$2), SUMIFS(NewEmisData!L:L, NewEmisData!$A:$A, "LDV", NewEmisData!$B:$B, $A188, NewEmisData!$C:$C, $H188, NewEmisData!$D:$D, DX$2))</f>
        <v>9.2294945579063908E-3</v>
      </c>
      <c r="DY188" s="335">
        <f>$I188*IF($G188="Pickup", SUMIFS(NewEmisData!M:M, NewEmisData!$A:$A, "Pickup", NewEmisData!$B:$B, $A188, NewEmisData!$C:$C, $H188, NewEmisData!$D:$D, DY$2), SUMIFS(NewEmisData!M:M, NewEmisData!$A:$A, "LDV", NewEmisData!$B:$B, $A188, NewEmisData!$C:$C, $H188, NewEmisData!$D:$D, DY$2))</f>
        <v>9.2611544349932001E-3</v>
      </c>
      <c r="DZ188" s="335">
        <v>1.0483433406910452E-2</v>
      </c>
      <c r="EA188" s="335">
        <f t="shared" si="234"/>
        <v>427.22035607805998</v>
      </c>
      <c r="EB188" s="335">
        <f t="shared" si="235"/>
        <v>410.99295031887198</v>
      </c>
      <c r="EC188" s="335">
        <f t="shared" si="236"/>
        <v>286.65796119002903</v>
      </c>
      <c r="ED188" s="335">
        <f t="shared" si="237"/>
        <v>251.42291340526501</v>
      </c>
      <c r="EE188" s="335">
        <f t="shared" si="238"/>
        <v>237.879150946539</v>
      </c>
      <c r="EF188" s="335">
        <f t="shared" si="239"/>
        <v>231.785973261176</v>
      </c>
      <c r="EG188" s="335">
        <f t="shared" si="240"/>
        <v>226.95489929379499</v>
      </c>
      <c r="EH188" s="335">
        <f t="shared" si="241"/>
        <v>225.270240547784</v>
      </c>
      <c r="EI188" s="335">
        <f t="shared" si="242"/>
        <v>225.537595537371</v>
      </c>
      <c r="EJ188" s="335">
        <f t="shared" si="243"/>
        <v>0.26615030329306139</v>
      </c>
      <c r="EK188" s="335">
        <f t="shared" si="244"/>
        <v>5.43221938231905E-2</v>
      </c>
      <c r="EL188" s="335">
        <f t="shared" si="245"/>
        <v>4.5813368539693498E-2</v>
      </c>
      <c r="EM188" s="335">
        <f t="shared" si="246"/>
        <v>4.3138992375732398E-2</v>
      </c>
      <c r="EN188" s="335">
        <f t="shared" si="247"/>
        <v>4.22702301498529E-2</v>
      </c>
      <c r="EO188" s="335">
        <f t="shared" si="248"/>
        <v>4.7266554092845102E-2</v>
      </c>
      <c r="EP188" s="335">
        <f t="shared" si="249"/>
        <v>4.92796412957313E-2</v>
      </c>
      <c r="EQ188" s="335">
        <f t="shared" si="250"/>
        <v>4.83132390691993E-2</v>
      </c>
      <c r="ER188" s="335">
        <f t="shared" si="251"/>
        <v>4.7598470704443001E-2</v>
      </c>
      <c r="ES188" s="335">
        <f t="shared" si="252"/>
        <v>4.8291189756298203E-2</v>
      </c>
      <c r="ET188" s="335">
        <f t="shared" si="253"/>
        <v>5.9143404970885341E-2</v>
      </c>
      <c r="EU188" s="335">
        <f t="shared" si="254"/>
        <v>4.5233219210783302E-3</v>
      </c>
      <c r="EV188" s="335">
        <f t="shared" si="255"/>
        <v>4.35150523268109E-3</v>
      </c>
      <c r="EW188" s="335">
        <f t="shared" si="256"/>
        <v>2.2073239302791599E-3</v>
      </c>
      <c r="EX188" s="335">
        <f t="shared" si="257"/>
        <v>1.93600769277144E-3</v>
      </c>
      <c r="EY188" s="335">
        <f t="shared" si="258"/>
        <v>1.83171782200173E-3</v>
      </c>
      <c r="EZ188" s="335">
        <f t="shared" si="259"/>
        <v>1.7848006969164801E-3</v>
      </c>
      <c r="FA188" s="335">
        <f t="shared" si="260"/>
        <v>1.74760082534328E-3</v>
      </c>
      <c r="FB188" s="335">
        <f t="shared" si="261"/>
        <v>1.73462764249673E-3</v>
      </c>
      <c r="FC188" s="335">
        <f t="shared" si="262"/>
        <v>1.7366872463193499E-3</v>
      </c>
      <c r="FD188" s="335">
        <f t="shared" si="263"/>
        <v>2.5617670759243757E-3</v>
      </c>
      <c r="FE188" s="335">
        <f t="shared" si="264"/>
        <v>6.5525486311907397E-2</v>
      </c>
      <c r="FF188" s="335">
        <f t="shared" si="265"/>
        <v>6.5532413100286402E-2</v>
      </c>
      <c r="FG188" s="335">
        <f t="shared" si="266"/>
        <v>4.72274911635963E-2</v>
      </c>
      <c r="FH188" s="335">
        <f t="shared" si="267"/>
        <v>4.7004553415883499E-2</v>
      </c>
      <c r="FI188" s="335">
        <f t="shared" si="268"/>
        <v>4.6951187368693102E-2</v>
      </c>
      <c r="FJ188" s="335">
        <f t="shared" si="269"/>
        <v>4.69310774047937E-2</v>
      </c>
      <c r="FK188" s="335">
        <f t="shared" si="270"/>
        <v>4.6792796731001701E-2</v>
      </c>
      <c r="FL188" s="335">
        <f t="shared" si="271"/>
        <v>4.6667520898197902E-2</v>
      </c>
      <c r="FM188" s="335">
        <f t="shared" si="272"/>
        <v>4.6662125786885798E-2</v>
      </c>
      <c r="FN188" s="335">
        <f t="shared" si="273"/>
        <v>4.7785374819939178E-2</v>
      </c>
      <c r="FO188" s="335">
        <f t="shared" si="274"/>
        <v>1.0010238476339899E-2</v>
      </c>
      <c r="FP188" s="335">
        <f t="shared" si="275"/>
        <v>1.00161273530144E-2</v>
      </c>
      <c r="FQ188" s="335">
        <f t="shared" si="276"/>
        <v>7.3231092956545603E-3</v>
      </c>
      <c r="FR188" s="335">
        <f t="shared" si="277"/>
        <v>7.1259171686559502E-3</v>
      </c>
      <c r="FS188" s="335">
        <f t="shared" si="278"/>
        <v>7.0786866585371699E-3</v>
      </c>
      <c r="FT188" s="335">
        <f t="shared" si="279"/>
        <v>7.0609240367398201E-3</v>
      </c>
      <c r="FU188" s="335">
        <f t="shared" si="280"/>
        <v>6.9386110678336301E-3</v>
      </c>
      <c r="FV188" s="335">
        <f t="shared" si="281"/>
        <v>6.8278327244941798E-3</v>
      </c>
      <c r="FW188" s="335">
        <f t="shared" si="282"/>
        <v>6.8230359525153703E-3</v>
      </c>
      <c r="FX188" s="335">
        <f t="shared" si="283"/>
        <v>9.6257106650809981E-3</v>
      </c>
    </row>
    <row r="189" spans="1:180" x14ac:dyDescent="0.2">
      <c r="A189" s="305" t="str">
        <f>_xlfn.CONCAT(IF(LEFT(TRIM(A188),1)="*", "*R", "R"), 1+RIGHT(TRIM(A188),1))</f>
        <v>R6</v>
      </c>
      <c r="B189" s="305" t="str">
        <f t="shared" si="330"/>
        <v>TLSSHE8511</v>
      </c>
      <c r="C189" s="305" t="str">
        <f t="shared" si="331"/>
        <v>TL.E85X.SS.HE85.2011</v>
      </c>
      <c r="D189" s="301" t="str">
        <f t="shared" si="332"/>
        <v>bn-vmt, bn-vmt/a</v>
      </c>
      <c r="E189" s="301" t="str">
        <f t="shared" si="333"/>
        <v>TLE85X</v>
      </c>
      <c r="F189" s="301" t="str">
        <f t="shared" si="334"/>
        <v>TL</v>
      </c>
      <c r="G189" s="315" t="s">
        <v>821</v>
      </c>
      <c r="H189" s="315" t="s">
        <v>817</v>
      </c>
      <c r="I189" s="315">
        <v>1</v>
      </c>
      <c r="J189" s="315" t="str">
        <f t="shared" si="284"/>
        <v>Small SUV-E85</v>
      </c>
      <c r="K189" s="335">
        <f>$I189*IF($G189="Pickup", SUMIFS(NewEmisData!E:E, NewEmisData!$A:$A, "Pickup", NewEmisData!$B:$B, $A189, NewEmisData!$C:$C, $H189, NewEmisData!$D:$D, K$2), SUMIFS(NewEmisData!E:E, NewEmisData!$A:$A, "LDV", NewEmisData!$B:$B, $A189, NewEmisData!$C:$C, $H189, NewEmisData!$D:$D, K$2))</f>
        <v>419.67640551412597</v>
      </c>
      <c r="L189" s="335">
        <f>$I189*IF($G189="Pickup", SUMIFS(NewEmisData!F:F, NewEmisData!$A:$A, "Pickup", NewEmisData!$B:$B, $A189, NewEmisData!$C:$C, $H189, NewEmisData!$D:$D, L$2), SUMIFS(NewEmisData!F:F, NewEmisData!$A:$A, "LDV", NewEmisData!$B:$B, $A189, NewEmisData!$C:$C, $H189, NewEmisData!$D:$D, L$2))</f>
        <v>404.10461508813802</v>
      </c>
      <c r="M189" s="335">
        <f>$I189*IF($G189="Pickup", SUMIFS(NewEmisData!G:G, NewEmisData!$A:$A, "Pickup", NewEmisData!$B:$B, $A189, NewEmisData!$C:$C, $H189, NewEmisData!$D:$D, M$2), SUMIFS(NewEmisData!G:G, NewEmisData!$A:$A, "LDV", NewEmisData!$B:$B, $A189, NewEmisData!$C:$C, $H189, NewEmisData!$D:$D, M$2))</f>
        <v>296.64497554148397</v>
      </c>
      <c r="N189" s="335">
        <f>$I189*IF($G189="Pickup", SUMIFS(NewEmisData!H:H, NewEmisData!$A:$A, "Pickup", NewEmisData!$B:$B, $A189, NewEmisData!$C:$C, $H189, NewEmisData!$D:$D, N$2), SUMIFS(NewEmisData!H:H, NewEmisData!$A:$A, "LDV", NewEmisData!$B:$B, $A189, NewEmisData!$C:$C, $H189, NewEmisData!$D:$D, N$2))</f>
        <v>259.84558529690901</v>
      </c>
      <c r="O189" s="335">
        <f>$I189*IF($G189="Pickup", SUMIFS(NewEmisData!I:I, NewEmisData!$A:$A, "Pickup", NewEmisData!$B:$B, $A189, NewEmisData!$C:$C, $H189, NewEmisData!$D:$D, O$2), SUMIFS(NewEmisData!I:I, NewEmisData!$A:$A, "LDV", NewEmisData!$B:$B, $A189, NewEmisData!$C:$C, $H189, NewEmisData!$D:$D, O$2))</f>
        <v>245.572517771138</v>
      </c>
      <c r="P189" s="335">
        <f>$I189*IF($G189="Pickup", SUMIFS(NewEmisData!J:J, NewEmisData!$A:$A, "Pickup", NewEmisData!$B:$B, $A189, NewEmisData!$C:$C, $H189, NewEmisData!$D:$D, P$2), SUMIFS(NewEmisData!J:J, NewEmisData!$A:$A, "LDV", NewEmisData!$B:$B, $A189, NewEmisData!$C:$C, $H189, NewEmisData!$D:$D, P$2))</f>
        <v>239.06681409593699</v>
      </c>
      <c r="Q189" s="335">
        <f>$I189*IF($G189="Pickup", SUMIFS(NewEmisData!K:K, NewEmisData!$A:$A, "Pickup", NewEmisData!$B:$B, $A189, NewEmisData!$C:$C, $H189, NewEmisData!$D:$D, Q$2), SUMIFS(NewEmisData!K:K, NewEmisData!$A:$A, "LDV", NewEmisData!$B:$B, $A189, NewEmisData!$C:$C, $H189, NewEmisData!$D:$D, Q$2))</f>
        <v>233.96415864234601</v>
      </c>
      <c r="R189" s="335">
        <f>$I189*IF($G189="Pickup", SUMIFS(NewEmisData!L:L, NewEmisData!$A:$A, "Pickup", NewEmisData!$B:$B, $A189, NewEmisData!$C:$C, $H189, NewEmisData!$D:$D, R$2), SUMIFS(NewEmisData!L:L, NewEmisData!$A:$A, "LDV", NewEmisData!$B:$B, $A189, NewEmisData!$C:$C, $H189, NewEmisData!$D:$D, R$2))</f>
        <v>232.18870705220701</v>
      </c>
      <c r="S189" s="335">
        <f>$I189*IF($G189="Pickup", SUMIFS(NewEmisData!M:M, NewEmisData!$A:$A, "Pickup", NewEmisData!$B:$B, $A189, NewEmisData!$C:$C, $H189, NewEmisData!$D:$D, S$2), SUMIFS(NewEmisData!M:M, NewEmisData!$A:$A, "LDV", NewEmisData!$B:$B, $A189, NewEmisData!$C:$C, $H189, NewEmisData!$D:$D, S$2))</f>
        <v>232.42779835443099</v>
      </c>
      <c r="T189" s="335">
        <v>0.26615030329306139</v>
      </c>
      <c r="U189" s="335">
        <f>$I189*IF($G189="Pickup", SUMIFS(NewEmisData!E:E, NewEmisData!$A:$A, "Pickup", NewEmisData!$B:$B, $A189, NewEmisData!$C:$C, $H189, NewEmisData!$D:$D, U$2), SUMIFS(NewEmisData!E:E, NewEmisData!$A:$A, "LDV", NewEmisData!$B:$B, $A189, NewEmisData!$C:$C, $H189, NewEmisData!$D:$D, U$2))</f>
        <v>4.85420613095323E-2</v>
      </c>
      <c r="V189" s="335">
        <f>$I189*IF($G189="Pickup", SUMIFS(NewEmisData!F:F, NewEmisData!$A:$A, "Pickup", NewEmisData!$B:$B, $A189, NewEmisData!$C:$C, $H189, NewEmisData!$D:$D, V$2), SUMIFS(NewEmisData!F:F, NewEmisData!$A:$A, "LDV", NewEmisData!$B:$B, $A189, NewEmisData!$C:$C, $H189, NewEmisData!$D:$D, V$2))</f>
        <v>4.1584694059798401E-2</v>
      </c>
      <c r="W189" s="335">
        <f>$I189*IF($G189="Pickup", SUMIFS(NewEmisData!G:G, NewEmisData!$A:$A, "Pickup", NewEmisData!$B:$B, $A189, NewEmisData!$C:$C, $H189, NewEmisData!$D:$D, W$2), SUMIFS(NewEmisData!G:G, NewEmisData!$A:$A, "LDV", NewEmisData!$B:$B, $A189, NewEmisData!$C:$C, $H189, NewEmisData!$D:$D, W$2))</f>
        <v>3.8512841866564999E-2</v>
      </c>
      <c r="X189" s="335">
        <f>$I189*IF($G189="Pickup", SUMIFS(NewEmisData!H:H, NewEmisData!$A:$A, "Pickup", NewEmisData!$B:$B, $A189, NewEmisData!$C:$C, $H189, NewEmisData!$D:$D, X$2), SUMIFS(NewEmisData!H:H, NewEmisData!$A:$A, "LDV", NewEmisData!$B:$B, $A189, NewEmisData!$C:$C, $H189, NewEmisData!$D:$D, X$2))</f>
        <v>3.7453351076298699E-2</v>
      </c>
      <c r="Y189" s="335">
        <f>$I189*IF($G189="Pickup", SUMIFS(NewEmisData!I:I, NewEmisData!$A:$A, "Pickup", NewEmisData!$B:$B, $A189, NewEmisData!$C:$C, $H189, NewEmisData!$D:$D, Y$2), SUMIFS(NewEmisData!I:I, NewEmisData!$A:$A, "LDV", NewEmisData!$B:$B, $A189, NewEmisData!$C:$C, $H189, NewEmisData!$D:$D, Y$2))</f>
        <v>4.17495921494591E-2</v>
      </c>
      <c r="Z189" s="335">
        <f>$I189*IF($G189="Pickup", SUMIFS(NewEmisData!J:J, NewEmisData!$A:$A, "Pickup", NewEmisData!$B:$B, $A189, NewEmisData!$C:$C, $H189, NewEmisData!$D:$D, Z$2), SUMIFS(NewEmisData!J:J, NewEmisData!$A:$A, "LDV", NewEmisData!$B:$B, $A189, NewEmisData!$C:$C, $H189, NewEmisData!$D:$D, Z$2))</f>
        <v>4.3363198134277997E-2</v>
      </c>
      <c r="AA189" s="335">
        <f>$I189*IF($G189="Pickup", SUMIFS(NewEmisData!K:K, NewEmisData!$A:$A, "Pickup", NewEmisData!$B:$B, $A189, NewEmisData!$C:$C, $H189, NewEmisData!$D:$D, AA$2), SUMIFS(NewEmisData!K:K, NewEmisData!$A:$A, "LDV", NewEmisData!$B:$B, $A189, NewEmisData!$C:$C, $H189, NewEmisData!$D:$D, AA$2))</f>
        <v>4.2354566228836397E-2</v>
      </c>
      <c r="AB189" s="335">
        <f>$I189*IF($G189="Pickup", SUMIFS(NewEmisData!L:L, NewEmisData!$A:$A, "Pickup", NewEmisData!$B:$B, $A189, NewEmisData!$C:$C, $H189, NewEmisData!$D:$D, AB$2), SUMIFS(NewEmisData!L:L, NewEmisData!$A:$A, "LDV", NewEmisData!$B:$B, $A189, NewEmisData!$C:$C, $H189, NewEmisData!$D:$D, AB$2))</f>
        <v>4.1664829012930303E-2</v>
      </c>
      <c r="AC189" s="335">
        <f>$I189*IF($G189="Pickup", SUMIFS(NewEmisData!M:M, NewEmisData!$A:$A, "Pickup", NewEmisData!$B:$B, $A189, NewEmisData!$C:$C, $H189, NewEmisData!$D:$D, AC$2), SUMIFS(NewEmisData!M:M, NewEmisData!$A:$A, "LDV", NewEmisData!$B:$B, $A189, NewEmisData!$C:$C, $H189, NewEmisData!$D:$D, AC$2))</f>
        <v>4.2271900806735603E-2</v>
      </c>
      <c r="AD189" s="335">
        <v>5.9143404970885341E-2</v>
      </c>
      <c r="AE189" s="335">
        <f>$I189*IF($G189="Pickup", SUMIFS(NewEmisData!E:E, NewEmisData!$A:$A, "Pickup", NewEmisData!$B:$B, $A189, NewEmisData!$C:$C, $H189, NewEmisData!$D:$D, AE$2), SUMIFS(NewEmisData!E:E, NewEmisData!$A:$A, "LDV", NewEmisData!$B:$B, $A189, NewEmisData!$C:$C, $H189, NewEmisData!$D:$D, AE$2))</f>
        <v>4.4434403610189698E-3</v>
      </c>
      <c r="AF189" s="335">
        <f>$I189*IF($G189="Pickup", SUMIFS(NewEmisData!F:F, NewEmisData!$A:$A, "Pickup", NewEmisData!$B:$B, $A189, NewEmisData!$C:$C, $H189, NewEmisData!$D:$D, AF$2), SUMIFS(NewEmisData!F:F, NewEmisData!$A:$A, "LDV", NewEmisData!$B:$B, $A189, NewEmisData!$C:$C, $H189, NewEmisData!$D:$D, AF$2))</f>
        <v>4.2785778468179296E-3</v>
      </c>
      <c r="AG189" s="335">
        <f>$I189*IF($G189="Pickup", SUMIFS(NewEmisData!G:G, NewEmisData!$A:$A, "Pickup", NewEmisData!$B:$B, $A189, NewEmisData!$C:$C, $H189, NewEmisData!$D:$D, AG$2), SUMIFS(NewEmisData!G:G, NewEmisData!$A:$A, "LDV", NewEmisData!$B:$B, $A189, NewEmisData!$C:$C, $H189, NewEmisData!$D:$D, AG$2))</f>
        <v>2.2842291862218301E-3</v>
      </c>
      <c r="AH189" s="335">
        <f>$I189*IF($G189="Pickup", SUMIFS(NewEmisData!H:H, NewEmisData!$A:$A, "Pickup", NewEmisData!$B:$B, $A189, NewEmisData!$C:$C, $H189, NewEmisData!$D:$D, AH$2), SUMIFS(NewEmisData!H:H, NewEmisData!$A:$A, "LDV", NewEmisData!$B:$B, $A189, NewEmisData!$C:$C, $H189, NewEmisData!$D:$D, AH$2))</f>
        <v>2.00086557744566E-3</v>
      </c>
      <c r="AI189" s="335">
        <f>$I189*IF($G189="Pickup", SUMIFS(NewEmisData!I:I, NewEmisData!$A:$A, "Pickup", NewEmisData!$B:$B, $A189, NewEmisData!$C:$C, $H189, NewEmisData!$D:$D, AI$2), SUMIFS(NewEmisData!I:I, NewEmisData!$A:$A, "LDV", NewEmisData!$B:$B, $A189, NewEmisData!$C:$C, $H189, NewEmisData!$D:$D, AI$2))</f>
        <v>1.8909591105040499E-3</v>
      </c>
      <c r="AJ189" s="335">
        <f>$I189*IF($G189="Pickup", SUMIFS(NewEmisData!J:J, NewEmisData!$A:$A, "Pickup", NewEmisData!$B:$B, $A189, NewEmisData!$C:$C, $H189, NewEmisData!$D:$D, AJ$2), SUMIFS(NewEmisData!J:J, NewEmisData!$A:$A, "LDV", NewEmisData!$B:$B, $A189, NewEmisData!$C:$C, $H189, NewEmisData!$D:$D, AJ$2))</f>
        <v>1.84086487691808E-3</v>
      </c>
      <c r="AK189" s="335">
        <f>$I189*IF($G189="Pickup", SUMIFS(NewEmisData!K:K, NewEmisData!$A:$A, "Pickup", NewEmisData!$B:$B, $A189, NewEmisData!$C:$C, $H189, NewEmisData!$D:$D, AK$2), SUMIFS(NewEmisData!K:K, NewEmisData!$A:$A, "LDV", NewEmisData!$B:$B, $A189, NewEmisData!$C:$C, $H189, NewEmisData!$D:$D, AK$2))</f>
        <v>1.80157428678178E-3</v>
      </c>
      <c r="AL189" s="335">
        <f>$I189*IF($G189="Pickup", SUMIFS(NewEmisData!L:L, NewEmisData!$A:$A, "Pickup", NewEmisData!$B:$B, $A189, NewEmisData!$C:$C, $H189, NewEmisData!$D:$D, AL$2), SUMIFS(NewEmisData!L:L, NewEmisData!$A:$A, "LDV", NewEmisData!$B:$B, $A189, NewEmisData!$C:$C, $H189, NewEmisData!$D:$D, AL$2))</f>
        <v>1.78790186962937E-3</v>
      </c>
      <c r="AM189" s="335">
        <f>$I189*IF($G189="Pickup", SUMIFS(NewEmisData!M:M, NewEmisData!$A:$A, "Pickup", NewEmisData!$B:$B, $A189, NewEmisData!$C:$C, $H189, NewEmisData!$D:$D, AM$2), SUMIFS(NewEmisData!M:M, NewEmisData!$A:$A, "LDV", NewEmisData!$B:$B, $A189, NewEmisData!$C:$C, $H189, NewEmisData!$D:$D, AM$2))</f>
        <v>1.7897430443873201E-3</v>
      </c>
      <c r="AN189" s="335">
        <v>2.5617670759243757E-3</v>
      </c>
      <c r="AO189" s="335">
        <f>$I189*IF($G189="Pickup", SUMIFS(NewEmisData!E:E, NewEmisData!$A:$A, "Pickup", NewEmisData!$B:$B, $A189, NewEmisData!$C:$C, $H189, NewEmisData!$D:$D, AO$2), SUMIFS(NewEmisData!E:E, NewEmisData!$A:$A, "LDV", NewEmisData!$B:$B, $A189, NewEmisData!$C:$C, $H189, NewEmisData!$D:$D, AO$2))</f>
        <v>6.4822337358144896E-2</v>
      </c>
      <c r="AP189" s="335">
        <f>$I189*IF($G189="Pickup", SUMIFS(NewEmisData!F:F, NewEmisData!$A:$A, "Pickup", NewEmisData!$B:$B, $A189, NewEmisData!$C:$C, $H189, NewEmisData!$D:$D, AP$2), SUMIFS(NewEmisData!F:F, NewEmisData!$A:$A, "LDV", NewEmisData!$B:$B, $A189, NewEmisData!$C:$C, $H189, NewEmisData!$D:$D, AP$2))</f>
        <v>6.4837908765685404E-2</v>
      </c>
      <c r="AQ189" s="335">
        <f>$I189*IF($G189="Pickup", SUMIFS(NewEmisData!G:G, NewEmisData!$A:$A, "Pickup", NewEmisData!$B:$B, $A189, NewEmisData!$C:$C, $H189, NewEmisData!$D:$D, AQ$2), SUMIFS(NewEmisData!G:G, NewEmisData!$A:$A, "LDV", NewEmisData!$B:$B, $A189, NewEmisData!$C:$C, $H189, NewEmisData!$D:$D, AQ$2))</f>
        <v>5.2743763590154202E-2</v>
      </c>
      <c r="AR189" s="335">
        <f>$I189*IF($G189="Pickup", SUMIFS(NewEmisData!H:H, NewEmisData!$A:$A, "Pickup", NewEmisData!$B:$B, $A189, NewEmisData!$C:$C, $H189, NewEmisData!$D:$D, AR$2), SUMIFS(NewEmisData!H:H, NewEmisData!$A:$A, "LDV", NewEmisData!$B:$B, $A189, NewEmisData!$C:$C, $H189, NewEmisData!$D:$D, AR$2))</f>
        <v>5.2520196198013597E-2</v>
      </c>
      <c r="AS189" s="335">
        <f>$I189*IF($G189="Pickup", SUMIFS(NewEmisData!I:I, NewEmisData!$A:$A, "Pickup", NewEmisData!$B:$B, $A189, NewEmisData!$C:$C, $H189, NewEmisData!$D:$D, AS$2), SUMIFS(NewEmisData!I:I, NewEmisData!$A:$A, "LDV", NewEmisData!$B:$B, $A189, NewEmisData!$C:$C, $H189, NewEmisData!$D:$D, AS$2))</f>
        <v>5.2463644304192002E-2</v>
      </c>
      <c r="AT189" s="335">
        <f>$I189*IF($G189="Pickup", SUMIFS(NewEmisData!J:J, NewEmisData!$A:$A, "Pickup", NewEmisData!$B:$B, $A189, NewEmisData!$C:$C, $H189, NewEmisData!$D:$D, AT$2), SUMIFS(NewEmisData!J:J, NewEmisData!$A:$A, "LDV", NewEmisData!$B:$B, $A189, NewEmisData!$C:$C, $H189, NewEmisData!$D:$D, AT$2))</f>
        <v>5.2440329646546102E-2</v>
      </c>
      <c r="AU189" s="335">
        <f>$I189*IF($G189="Pickup", SUMIFS(NewEmisData!K:K, NewEmisData!$A:$A, "Pickup", NewEmisData!$B:$B, $A189, NewEmisData!$C:$C, $H189, NewEmisData!$D:$D, AU$2), SUMIFS(NewEmisData!K:K, NewEmisData!$A:$A, "LDV", NewEmisData!$B:$B, $A189, NewEmisData!$C:$C, $H189, NewEmisData!$D:$D, AU$2))</f>
        <v>5.23021646581514E-2</v>
      </c>
      <c r="AV189" s="335">
        <f>$I189*IF($G189="Pickup", SUMIFS(NewEmisData!L:L, NewEmisData!$A:$A, "Pickup", NewEmisData!$B:$B, $A189, NewEmisData!$C:$C, $H189, NewEmisData!$D:$D, AV$2), SUMIFS(NewEmisData!L:L, NewEmisData!$A:$A, "LDV", NewEmisData!$B:$B, $A189, NewEmisData!$C:$C, $H189, NewEmisData!$D:$D, AV$2))</f>
        <v>5.2178675954472099E-2</v>
      </c>
      <c r="AW189" s="335">
        <f>$I189*IF($G189="Pickup", SUMIFS(NewEmisData!M:M, NewEmisData!$A:$A, "Pickup", NewEmisData!$B:$B, $A189, NewEmisData!$C:$C, $H189, NewEmisData!$D:$D, AW$2), SUMIFS(NewEmisData!M:M, NewEmisData!$A:$A, "LDV", NewEmisData!$B:$B, $A189, NewEmisData!$C:$C, $H189, NewEmisData!$D:$D, AW$2))</f>
        <v>5.2172700953765999E-2</v>
      </c>
      <c r="AX189" s="335">
        <v>4.7785374819939178E-2</v>
      </c>
      <c r="AY189" s="335">
        <f>$I189*IF($G189="Pickup", SUMIFS(NewEmisData!E:E, NewEmisData!$A:$A, "Pickup", NewEmisData!$B:$B, $A189, NewEmisData!$C:$C, $H189, NewEmisData!$D:$D, AY$2), SUMIFS(NewEmisData!E:E, NewEmisData!$A:$A, "LDV", NewEmisData!$B:$B, $A189, NewEmisData!$C:$C, $H189, NewEmisData!$D:$D, AY$2))</f>
        <v>9.8683488873566507E-3</v>
      </c>
      <c r="AZ189" s="335">
        <f>$I189*IF($G189="Pickup", SUMIFS(NewEmisData!F:F, NewEmisData!$A:$A, "Pickup", NewEmisData!$B:$B, $A189, NewEmisData!$C:$C, $H189, NewEmisData!$D:$D, AZ$2), SUMIFS(NewEmisData!F:F, NewEmisData!$A:$A, "LDV", NewEmisData!$B:$B, $A189, NewEmisData!$C:$C, $H189, NewEmisData!$D:$D, AZ$2))</f>
        <v>9.88217384347829E-3</v>
      </c>
      <c r="BA189" s="335">
        <f>$I189*IF($G189="Pickup", SUMIFS(NewEmisData!G:G, NewEmisData!$A:$A, "Pickup", NewEmisData!$B:$B, $A189, NewEmisData!$C:$C, $H189, NewEmisData!$D:$D, BA$2), SUMIFS(NewEmisData!G:G, NewEmisData!$A:$A, "LDV", NewEmisData!$B:$B, $A189, NewEmisData!$C:$C, $H189, NewEmisData!$D:$D, BA$2))</f>
        <v>8.0183682752347305E-3</v>
      </c>
      <c r="BB189" s="335">
        <f>$I189*IF($G189="Pickup", SUMIFS(NewEmisData!H:H, NewEmisData!$A:$A, "Pickup", NewEmisData!$B:$B, $A189, NewEmisData!$C:$C, $H189, NewEmisData!$D:$D, BB$2), SUMIFS(NewEmisData!H:H, NewEmisData!$A:$A, "LDV", NewEmisData!$B:$B, $A189, NewEmisData!$C:$C, $H189, NewEmisData!$D:$D, BB$2))</f>
        <v>7.8205598319836794E-3</v>
      </c>
      <c r="BC189" s="335">
        <f>$I189*IF($G189="Pickup", SUMIFS(NewEmisData!I:I, NewEmisData!$A:$A, "Pickup", NewEmisData!$B:$B, $A189, NewEmisData!$C:$C, $H189, NewEmisData!$D:$D, BC$2), SUMIFS(NewEmisData!I:I, NewEmisData!$A:$A, "LDV", NewEmisData!$B:$B, $A189, NewEmisData!$C:$C, $H189, NewEmisData!$D:$D, BC$2))</f>
        <v>7.7705101128409003E-3</v>
      </c>
      <c r="BD189" s="335">
        <f>$I189*IF($G189="Pickup", SUMIFS(NewEmisData!J:J, NewEmisData!$A:$A, "Pickup", NewEmisData!$B:$B, $A189, NewEmisData!$C:$C, $H189, NewEmisData!$D:$D, BD$2), SUMIFS(NewEmisData!J:J, NewEmisData!$A:$A, "LDV", NewEmisData!$B:$B, $A189, NewEmisData!$C:$C, $H189, NewEmisData!$D:$D, BD$2))</f>
        <v>7.7499080674948602E-3</v>
      </c>
      <c r="BE189" s="335">
        <f>$I189*IF($G189="Pickup", SUMIFS(NewEmisData!K:K, NewEmisData!$A:$A, "Pickup", NewEmisData!$B:$B, $A189, NewEmisData!$C:$C, $H189, NewEmisData!$D:$D, BE$2), SUMIFS(NewEmisData!K:K, NewEmisData!$A:$A, "LDV", NewEmisData!$B:$B, $A189, NewEmisData!$C:$C, $H189, NewEmisData!$D:$D, BE$2))</f>
        <v>7.6276556248612501E-3</v>
      </c>
      <c r="BF189" s="335">
        <f>$I189*IF($G189="Pickup", SUMIFS(NewEmisData!L:L, NewEmisData!$A:$A, "Pickup", NewEmisData!$B:$B, $A189, NewEmisData!$C:$C, $H189, NewEmisData!$D:$D, BF$2), SUMIFS(NewEmisData!L:L, NewEmisData!$A:$A, "LDV", NewEmisData!$B:$B, $A189, NewEmisData!$C:$C, $H189, NewEmisData!$D:$D, BF$2))</f>
        <v>7.5183919209819098E-3</v>
      </c>
      <c r="BG189" s="335">
        <f>$I189*IF($G189="Pickup", SUMIFS(NewEmisData!M:M, NewEmisData!$A:$A, "Pickup", NewEmisData!$B:$B, $A189, NewEmisData!$C:$C, $H189, NewEmisData!$D:$D, BG$2), SUMIFS(NewEmisData!M:M, NewEmisData!$A:$A, "LDV", NewEmisData!$B:$B, $A189, NewEmisData!$C:$C, $H189, NewEmisData!$D:$D, BG$2))</f>
        <v>7.5131480934889404E-3</v>
      </c>
      <c r="BH189" s="335">
        <v>9.6257106650809981E-3</v>
      </c>
      <c r="BI189" s="335">
        <f>$I189*IF($G189="Pickup", SUMIFS(NewEmisData!E:E, NewEmisData!$A:$A, "Pickup", NewEmisData!$B:$B, $A189, NewEmisData!$C:$C, $H189, NewEmisData!$D:$D, BI$2), SUMIFS(NewEmisData!E:E, NewEmisData!$A:$A, "LDV", NewEmisData!$B:$B, $A189, NewEmisData!$C:$C, $H189, NewEmisData!$D:$D, BI$2))</f>
        <v>1.32570056659601</v>
      </c>
      <c r="BJ189" s="335">
        <f>$I189*IF($G189="Pickup", SUMIFS(NewEmisData!F:F, NewEmisData!$A:$A, "Pickup", NewEmisData!$B:$B, $A189, NewEmisData!$C:$C, $H189, NewEmisData!$D:$D, BJ$2), SUMIFS(NewEmisData!F:F, NewEmisData!$A:$A, "LDV", NewEmisData!$B:$B, $A189, NewEmisData!$C:$C, $H189, NewEmisData!$D:$D, BJ$2))</f>
        <v>1.1219409270783001</v>
      </c>
      <c r="BK189" s="335">
        <f>$I189*IF($G189="Pickup", SUMIFS(NewEmisData!G:G, NewEmisData!$A:$A, "Pickup", NewEmisData!$B:$B, $A189, NewEmisData!$C:$C, $H189, NewEmisData!$D:$D, BK$2), SUMIFS(NewEmisData!G:G, NewEmisData!$A:$A, "LDV", NewEmisData!$B:$B, $A189, NewEmisData!$C:$C, $H189, NewEmisData!$D:$D, BK$2))</f>
        <v>0.83252879315791894</v>
      </c>
      <c r="BL189" s="335">
        <f>$I189*IF($G189="Pickup", SUMIFS(NewEmisData!H:H, NewEmisData!$A:$A, "Pickup", NewEmisData!$B:$B, $A189, NewEmisData!$C:$C, $H189, NewEmisData!$D:$D, BL$2), SUMIFS(NewEmisData!H:H, NewEmisData!$A:$A, "LDV", NewEmisData!$B:$B, $A189, NewEmisData!$C:$C, $H189, NewEmisData!$D:$D, BL$2))</f>
        <v>0.89205385808431303</v>
      </c>
      <c r="BM189" s="335">
        <f>$I189*IF($G189="Pickup", SUMIFS(NewEmisData!I:I, NewEmisData!$A:$A, "Pickup", NewEmisData!$B:$B, $A189, NewEmisData!$C:$C, $H189, NewEmisData!$D:$D, BM$2), SUMIFS(NewEmisData!I:I, NewEmisData!$A:$A, "LDV", NewEmisData!$B:$B, $A189, NewEmisData!$C:$C, $H189, NewEmisData!$D:$D, BM$2))</f>
        <v>0.97570084220765296</v>
      </c>
      <c r="BN189" s="335">
        <f>$I189*IF($G189="Pickup", SUMIFS(NewEmisData!J:J, NewEmisData!$A:$A, "Pickup", NewEmisData!$B:$B, $A189, NewEmisData!$C:$C, $H189, NewEmisData!$D:$D, BN$2), SUMIFS(NewEmisData!J:J, NewEmisData!$A:$A, "LDV", NewEmisData!$B:$B, $A189, NewEmisData!$C:$C, $H189, NewEmisData!$D:$D, BN$2))</f>
        <v>1.01783855429797</v>
      </c>
      <c r="BO189" s="335">
        <f>$I189*IF($G189="Pickup", SUMIFS(NewEmisData!K:K, NewEmisData!$A:$A, "Pickup", NewEmisData!$B:$B, $A189, NewEmisData!$C:$C, $H189, NewEmisData!$D:$D, BO$2), SUMIFS(NewEmisData!K:K, NewEmisData!$A:$A, "LDV", NewEmisData!$B:$B, $A189, NewEmisData!$C:$C, $H189, NewEmisData!$D:$D, BO$2))</f>
        <v>1.0024623082797799</v>
      </c>
      <c r="BP189" s="335">
        <f>$I189*IF($G189="Pickup", SUMIFS(NewEmisData!L:L, NewEmisData!$A:$A, "Pickup", NewEmisData!$B:$B, $A189, NewEmisData!$C:$C, $H189, NewEmisData!$D:$D, BP$2), SUMIFS(NewEmisData!L:L, NewEmisData!$A:$A, "LDV", NewEmisData!$B:$B, $A189, NewEmisData!$C:$C, $H189, NewEmisData!$D:$D, BP$2))</f>
        <v>0.98935537647268101</v>
      </c>
      <c r="BQ189" s="335">
        <f>$I189*IF($G189="Pickup", SUMIFS(NewEmisData!M:M, NewEmisData!$A:$A, "Pickup", NewEmisData!$B:$B, $A189, NewEmisData!$C:$C, $H189, NewEmisData!$D:$D, BQ$2), SUMIFS(NewEmisData!M:M, NewEmisData!$A:$A, "LDV", NewEmisData!$B:$B, $A189, NewEmisData!$C:$C, $H189, NewEmisData!$D:$D, BQ$2))</f>
        <v>1.00140417178715</v>
      </c>
      <c r="BR189" s="335">
        <v>1.4092345254837961</v>
      </c>
      <c r="BS189" s="335">
        <f>$I189*IF($G189="Pickup", SUMIFS(NewEmisData!E:E, NewEmisData!$A:$A, "Pickup", NewEmisData!$B:$B, $A189, NewEmisData!$C:$C, $H189, NewEmisData!$D:$D, BS$2), SUMIFS(NewEmisData!E:E, NewEmisData!$A:$A, "LDV", NewEmisData!$B:$B, $A189, NewEmisData!$C:$C, $H189, NewEmisData!$D:$D, BS$2))</f>
        <v>0.137019353780302</v>
      </c>
      <c r="BT189" s="335">
        <f>$I189*IF($G189="Pickup", SUMIFS(NewEmisData!F:F, NewEmisData!$A:$A, "Pickup", NewEmisData!$B:$B, $A189, NewEmisData!$C:$C, $H189, NewEmisData!$D:$D, BT$2), SUMIFS(NewEmisData!F:F, NewEmisData!$A:$A, "LDV", NewEmisData!$B:$B, $A189, NewEmisData!$C:$C, $H189, NewEmisData!$D:$D, BT$2))</f>
        <v>0.133250973233911</v>
      </c>
      <c r="BU189" s="335">
        <f>$I189*IF($G189="Pickup", SUMIFS(NewEmisData!G:G, NewEmisData!$A:$A, "Pickup", NewEmisData!$B:$B, $A189, NewEmisData!$C:$C, $H189, NewEmisData!$D:$D, BU$2), SUMIFS(NewEmisData!G:G, NewEmisData!$A:$A, "LDV", NewEmisData!$B:$B, $A189, NewEmisData!$C:$C, $H189, NewEmisData!$D:$D, BU$2))</f>
        <v>9.9439295872654807E-2</v>
      </c>
      <c r="BV189" s="335">
        <f>$I189*IF($G189="Pickup", SUMIFS(NewEmisData!H:H, NewEmisData!$A:$A, "Pickup", NewEmisData!$B:$B, $A189, NewEmisData!$C:$C, $H189, NewEmisData!$D:$D, BV$2), SUMIFS(NewEmisData!H:H, NewEmisData!$A:$A, "LDV", NewEmisData!$B:$B, $A189, NewEmisData!$C:$C, $H189, NewEmisData!$D:$D, BV$2))</f>
        <v>9.3778372024376805E-2</v>
      </c>
      <c r="BW189" s="335">
        <f>$I189*IF($G189="Pickup", SUMIFS(NewEmisData!I:I, NewEmisData!$A:$A, "Pickup", NewEmisData!$B:$B, $A189, NewEmisData!$C:$C, $H189, NewEmisData!$D:$D, BW$2), SUMIFS(NewEmisData!I:I, NewEmisData!$A:$A, "LDV", NewEmisData!$B:$B, $A189, NewEmisData!$C:$C, $H189, NewEmisData!$D:$D, BW$2))</f>
        <v>0.10966688034274</v>
      </c>
      <c r="BX189" s="335">
        <f>$I189*IF($G189="Pickup", SUMIFS(NewEmisData!J:J, NewEmisData!$A:$A, "Pickup", NewEmisData!$B:$B, $A189, NewEmisData!$C:$C, $H189, NewEmisData!$D:$D, BX$2), SUMIFS(NewEmisData!J:J, NewEmisData!$A:$A, "LDV", NewEmisData!$B:$B, $A189, NewEmisData!$C:$C, $H189, NewEmisData!$D:$D, BX$2))</f>
        <v>0.130181993771496</v>
      </c>
      <c r="BY189" s="335">
        <f>$I189*IF($G189="Pickup", SUMIFS(NewEmisData!K:K, NewEmisData!$A:$A, "Pickup", NewEmisData!$B:$B, $A189, NewEmisData!$C:$C, $H189, NewEmisData!$D:$D, BY$2), SUMIFS(NewEmisData!K:K, NewEmisData!$A:$A, "LDV", NewEmisData!$B:$B, $A189, NewEmisData!$C:$C, $H189, NewEmisData!$D:$D, BY$2))</f>
        <v>0.14551322797611199</v>
      </c>
      <c r="BZ189" s="335">
        <f>$I189*IF($G189="Pickup", SUMIFS(NewEmisData!L:L, NewEmisData!$A:$A, "Pickup", NewEmisData!$B:$B, $A189, NewEmisData!$C:$C, $H189, NewEmisData!$D:$D, BZ$2), SUMIFS(NewEmisData!L:L, NewEmisData!$A:$A, "LDV", NewEmisData!$B:$B, $A189, NewEmisData!$C:$C, $H189, NewEmisData!$D:$D, BZ$2))</f>
        <v>0.151092504593482</v>
      </c>
      <c r="CA189" s="335">
        <f>$I189*IF($G189="Pickup", SUMIFS(NewEmisData!M:M, NewEmisData!$A:$A, "Pickup", NewEmisData!$B:$B, $A189, NewEmisData!$C:$C, $H189, NewEmisData!$D:$D, CA$2), SUMIFS(NewEmisData!M:M, NewEmisData!$A:$A, "LDV", NewEmisData!$B:$B, $A189, NewEmisData!$C:$C, $H189, NewEmisData!$D:$D, CA$2))</f>
        <v>0.162465752470559</v>
      </c>
      <c r="CB189" s="335">
        <v>6.0597963453520649E-2</v>
      </c>
      <c r="CC189" s="335">
        <f>$I189*IF($G189="Pickup", SUMIFS(NewEmisData!E:E, NewEmisData!$A:$A, "Pickup", NewEmisData!$B:$B, $A189, NewEmisData!$C:$C, $H189, NewEmisData!$D:$D, CC$2), SUMIFS(NewEmisData!E:E, NewEmisData!$A:$A, "LDV", NewEmisData!$B:$B, $A189, NewEmisData!$C:$C, $H189, NewEmisData!$D:$D, CC$2))</f>
        <v>1.8547030146358501E-2</v>
      </c>
      <c r="CD189" s="335">
        <f>$I189*IF($G189="Pickup", SUMIFS(NewEmisData!F:F, NewEmisData!$A:$A, "Pickup", NewEmisData!$B:$B, $A189, NewEmisData!$C:$C, $H189, NewEmisData!$D:$D, CD$2), SUMIFS(NewEmisData!F:F, NewEmisData!$A:$A, "LDV", NewEmisData!$B:$B, $A189, NewEmisData!$C:$C, $H189, NewEmisData!$D:$D, CD$2))</f>
        <v>1.85469993938937E-2</v>
      </c>
      <c r="CE189" s="335">
        <f>$I189*IF($G189="Pickup", SUMIFS(NewEmisData!G:G, NewEmisData!$A:$A, "Pickup", NewEmisData!$B:$B, $A189, NewEmisData!$C:$C, $H189, NewEmisData!$D:$D, CE$2), SUMIFS(NewEmisData!G:G, NewEmisData!$A:$A, "LDV", NewEmisData!$B:$B, $A189, NewEmisData!$C:$C, $H189, NewEmisData!$D:$D, CE$2))</f>
        <v>1.8452398436060301E-2</v>
      </c>
      <c r="CF189" s="335">
        <f>$I189*IF($G189="Pickup", SUMIFS(NewEmisData!H:H, NewEmisData!$A:$A, "Pickup", NewEmisData!$B:$B, $A189, NewEmisData!$C:$C, $H189, NewEmisData!$D:$D, CF$2), SUMIFS(NewEmisData!H:H, NewEmisData!$A:$A, "LDV", NewEmisData!$B:$B, $A189, NewEmisData!$C:$C, $H189, NewEmisData!$D:$D, CF$2))</f>
        <v>1.90153795953279E-2</v>
      </c>
      <c r="CG189" s="335">
        <f>$I189*IF($G189="Pickup", SUMIFS(NewEmisData!I:I, NewEmisData!$A:$A, "Pickup", NewEmisData!$B:$B, $A189, NewEmisData!$C:$C, $H189, NewEmisData!$D:$D, CG$2), SUMIFS(NewEmisData!I:I, NewEmisData!$A:$A, "LDV", NewEmisData!$B:$B, $A189, NewEmisData!$C:$C, $H189, NewEmisData!$D:$D, CG$2))</f>
        <v>2.06259998538827E-2</v>
      </c>
      <c r="CH189" s="335">
        <f>$I189*IF($G189="Pickup", SUMIFS(NewEmisData!J:J, NewEmisData!$A:$A, "Pickup", NewEmisData!$B:$B, $A189, NewEmisData!$C:$C, $H189, NewEmisData!$D:$D, CH$2), SUMIFS(NewEmisData!J:J, NewEmisData!$A:$A, "LDV", NewEmisData!$B:$B, $A189, NewEmisData!$C:$C, $H189, NewEmisData!$D:$D, CH$2))</f>
        <v>2.15422462041495E-2</v>
      </c>
      <c r="CI189" s="335">
        <f>$I189*IF($G189="Pickup", SUMIFS(NewEmisData!K:K, NewEmisData!$A:$A, "Pickup", NewEmisData!$B:$B, $A189, NewEmisData!$C:$C, $H189, NewEmisData!$D:$D, CI$2), SUMIFS(NewEmisData!K:K, NewEmisData!$A:$A, "LDV", NewEmisData!$B:$B, $A189, NewEmisData!$C:$C, $H189, NewEmisData!$D:$D, CI$2))</f>
        <v>2.1839816094931099E-2</v>
      </c>
      <c r="CJ189" s="335">
        <f>$I189*IF($G189="Pickup", SUMIFS(NewEmisData!L:L, NewEmisData!$A:$A, "Pickup", NewEmisData!$B:$B, $A189, NewEmisData!$C:$C, $H189, NewEmisData!$D:$D, CJ$2), SUMIFS(NewEmisData!L:L, NewEmisData!$A:$A, "LDV", NewEmisData!$B:$B, $A189, NewEmisData!$C:$C, $H189, NewEmisData!$D:$D, CJ$2))</f>
        <v>2.1898815091166601E-2</v>
      </c>
      <c r="CK189" s="335">
        <f>$I189*IF($G189="Pickup", SUMIFS(NewEmisData!M:M, NewEmisData!$A:$A, "Pickup", NewEmisData!$B:$B, $A189, NewEmisData!$C:$C, $H189, NewEmisData!$D:$D, CK$2), SUMIFS(NewEmisData!M:M, NewEmisData!$A:$A, "LDV", NewEmisData!$B:$B, $A189, NewEmisData!$C:$C, $H189, NewEmisData!$D:$D, CK$2))</f>
        <v>2.1928414168851499E-2</v>
      </c>
      <c r="CL189" s="335">
        <v>2.191731487598363E-2</v>
      </c>
      <c r="CM189" s="335">
        <f>$I189*IF($G189="Pickup", SUMIFS(NewEmisData!E:E, NewEmisData!$A:$A, "Pickup", NewEmisData!$B:$B, $A189, NewEmisData!$C:$C, $H189, NewEmisData!$D:$D, CM$2), SUMIFS(NewEmisData!E:E, NewEmisData!$A:$A, "LDV", NewEmisData!$B:$B, $A189, NewEmisData!$C:$C, $H189, NewEmisData!$D:$D, CM$2))</f>
        <v>6.2094333887986004E-3</v>
      </c>
      <c r="CN189" s="335">
        <f>$I189*IF($G189="Pickup", SUMIFS(NewEmisData!F:F, NewEmisData!$A:$A, "Pickup", NewEmisData!$B:$B, $A189, NewEmisData!$C:$C, $H189, NewEmisData!$D:$D, CN$2), SUMIFS(NewEmisData!F:F, NewEmisData!$A:$A, "LDV", NewEmisData!$B:$B, $A189, NewEmisData!$C:$C, $H189, NewEmisData!$D:$D, CN$2))</f>
        <v>6.5097473575926402E-3</v>
      </c>
      <c r="CO189" s="335">
        <f>$I189*IF($G189="Pickup", SUMIFS(NewEmisData!G:G, NewEmisData!$A:$A, "Pickup", NewEmisData!$B:$B, $A189, NewEmisData!$C:$C, $H189, NewEmisData!$D:$D, CO$2), SUMIFS(NewEmisData!G:G, NewEmisData!$A:$A, "LDV", NewEmisData!$B:$B, $A189, NewEmisData!$C:$C, $H189, NewEmisData!$D:$D, CO$2))</f>
        <v>6.3480368759580904E-3</v>
      </c>
      <c r="CP189" s="335">
        <f>$I189*IF($G189="Pickup", SUMIFS(NewEmisData!H:H, NewEmisData!$A:$A, "Pickup", NewEmisData!$B:$B, $A189, NewEmisData!$C:$C, $H189, NewEmisData!$D:$D, CP$2), SUMIFS(NewEmisData!H:H, NewEmisData!$A:$A, "LDV", NewEmisData!$B:$B, $A189, NewEmisData!$C:$C, $H189, NewEmisData!$D:$D, CP$2))</f>
        <v>6.5309612269676296E-3</v>
      </c>
      <c r="CQ189" s="335">
        <f>$I189*IF($G189="Pickup", SUMIFS(NewEmisData!I:I, NewEmisData!$A:$A, "Pickup", NewEmisData!$B:$B, $A189, NewEmisData!$C:$C, $H189, NewEmisData!$D:$D, CQ$2), SUMIFS(NewEmisData!I:I, NewEmisData!$A:$A, "LDV", NewEmisData!$B:$B, $A189, NewEmisData!$C:$C, $H189, NewEmisData!$D:$D, CQ$2))</f>
        <v>6.80438551567813E-3</v>
      </c>
      <c r="CR189" s="335">
        <f>$I189*IF($G189="Pickup", SUMIFS(NewEmisData!J:J, NewEmisData!$A:$A, "Pickup", NewEmisData!$B:$B, $A189, NewEmisData!$C:$C, $H189, NewEmisData!$D:$D, CR$2), SUMIFS(NewEmisData!J:J, NewEmisData!$A:$A, "LDV", NewEmisData!$B:$B, $A189, NewEmisData!$C:$C, $H189, NewEmisData!$D:$D, CR$2))</f>
        <v>7.0729885156519904E-3</v>
      </c>
      <c r="CS189" s="335">
        <f>$I189*IF($G189="Pickup", SUMIFS(NewEmisData!K:K, NewEmisData!$A:$A, "Pickup", NewEmisData!$B:$B, $A189, NewEmisData!$C:$C, $H189, NewEmisData!$D:$D, CS$2), SUMIFS(NewEmisData!K:K, NewEmisData!$A:$A, "LDV", NewEmisData!$B:$B, $A189, NewEmisData!$C:$C, $H189, NewEmisData!$D:$D, CS$2))</f>
        <v>7.2141431732336897E-3</v>
      </c>
      <c r="CT189" s="335">
        <f>$I189*IF($G189="Pickup", SUMIFS(NewEmisData!L:L, NewEmisData!$A:$A, "Pickup", NewEmisData!$B:$B, $A189, NewEmisData!$C:$C, $H189, NewEmisData!$D:$D, CT$2), SUMIFS(NewEmisData!L:L, NewEmisData!$A:$A, "LDV", NewEmisData!$B:$B, $A189, NewEmisData!$C:$C, $H189, NewEmisData!$D:$D, CT$2))</f>
        <v>7.2616103108278903E-3</v>
      </c>
      <c r="CU189" s="335">
        <f>$I189*IF($G189="Pickup", SUMIFS(NewEmisData!M:M, NewEmisData!$A:$A, "Pickup", NewEmisData!$B:$B, $A189, NewEmisData!$C:$C, $H189, NewEmisData!$D:$D, CU$2), SUMIFS(NewEmisData!M:M, NewEmisData!$A:$A, "LDV", NewEmisData!$B:$B, $A189, NewEmisData!$C:$C, $H189, NewEmisData!$D:$D, CU$2))</f>
        <v>7.3233023742548999E-3</v>
      </c>
      <c r="CV189" s="335">
        <v>6.7952138994962314E-3</v>
      </c>
      <c r="CW189" s="335">
        <v>3.2737236720533996E-3</v>
      </c>
      <c r="CX189" s="335">
        <v>2.6781003095548879E-3</v>
      </c>
      <c r="CY189" s="335">
        <v>2.1676078198661908E-3</v>
      </c>
      <c r="CZ189" s="335">
        <v>1.8280427673966254E-3</v>
      </c>
      <c r="DA189" s="335">
        <v>1.3974317339333041E-3</v>
      </c>
      <c r="DB189" s="335">
        <v>1.0983679193551715E-3</v>
      </c>
      <c r="DC189" s="335">
        <v>1.0621406649517317E-3</v>
      </c>
      <c r="DD189" s="335">
        <v>1.0419409873215341E-3</v>
      </c>
      <c r="DE189" s="335">
        <v>1.0353827915676214E-3</v>
      </c>
      <c r="DF189" s="335">
        <v>1.0353827915676214E-3</v>
      </c>
      <c r="DG189" s="335">
        <f>$I189*IF($G189="Pickup", SUMIFS(NewEmisData!E:E, NewEmisData!$A:$A, "Pickup", NewEmisData!$B:$B, $A189, NewEmisData!$C:$C, $H189, NewEmisData!$D:$D, DG$2), SUMIFS(NewEmisData!E:E, NewEmisData!$A:$A, "LDV", NewEmisData!$B:$B, $A189, NewEmisData!$C:$C, $H189, NewEmisData!$D:$D, DG$2))</f>
        <v>0</v>
      </c>
      <c r="DH189" s="335">
        <f>$I189*IF($G189="Pickup", SUMIFS(NewEmisData!F:F, NewEmisData!$A:$A, "Pickup", NewEmisData!$B:$B, $A189, NewEmisData!$C:$C, $H189, NewEmisData!$D:$D, DH$2), SUMIFS(NewEmisData!F:F, NewEmisData!$A:$A, "LDV", NewEmisData!$B:$B, $A189, NewEmisData!$C:$C, $H189, NewEmisData!$D:$D, DH$2))</f>
        <v>0</v>
      </c>
      <c r="DI189" s="335">
        <f>$I189*IF($G189="Pickup", SUMIFS(NewEmisData!G:G, NewEmisData!$A:$A, "Pickup", NewEmisData!$B:$B, $A189, NewEmisData!$C:$C, $H189, NewEmisData!$D:$D, DI$2), SUMIFS(NewEmisData!G:G, NewEmisData!$A:$A, "LDV", NewEmisData!$B:$B, $A189, NewEmisData!$C:$C, $H189, NewEmisData!$D:$D, DI$2))</f>
        <v>0</v>
      </c>
      <c r="DJ189" s="335">
        <f>$I189*IF($G189="Pickup", SUMIFS(NewEmisData!H:H, NewEmisData!$A:$A, "Pickup", NewEmisData!$B:$B, $A189, NewEmisData!$C:$C, $H189, NewEmisData!$D:$D, DJ$2), SUMIFS(NewEmisData!H:H, NewEmisData!$A:$A, "LDV", NewEmisData!$B:$B, $A189, NewEmisData!$C:$C, $H189, NewEmisData!$D:$D, DJ$2))</f>
        <v>0</v>
      </c>
      <c r="DK189" s="335">
        <f>$I189*IF($G189="Pickup", SUMIFS(NewEmisData!I:I, NewEmisData!$A:$A, "Pickup", NewEmisData!$B:$B, $A189, NewEmisData!$C:$C, $H189, NewEmisData!$D:$D, DK$2), SUMIFS(NewEmisData!I:I, NewEmisData!$A:$A, "LDV", NewEmisData!$B:$B, $A189, NewEmisData!$C:$C, $H189, NewEmisData!$D:$D, DK$2))</f>
        <v>0</v>
      </c>
      <c r="DL189" s="335">
        <f>$I189*IF($G189="Pickup", SUMIFS(NewEmisData!J:J, NewEmisData!$A:$A, "Pickup", NewEmisData!$B:$B, $A189, NewEmisData!$C:$C, $H189, NewEmisData!$D:$D, DL$2), SUMIFS(NewEmisData!J:J, NewEmisData!$A:$A, "LDV", NewEmisData!$B:$B, $A189, NewEmisData!$C:$C, $H189, NewEmisData!$D:$D, DL$2))</f>
        <v>0</v>
      </c>
      <c r="DM189" s="335">
        <f>$I189*IF($G189="Pickup", SUMIFS(NewEmisData!K:K, NewEmisData!$A:$A, "Pickup", NewEmisData!$B:$B, $A189, NewEmisData!$C:$C, $H189, NewEmisData!$D:$D, DM$2), SUMIFS(NewEmisData!K:K, NewEmisData!$A:$A, "LDV", NewEmisData!$B:$B, $A189, NewEmisData!$C:$C, $H189, NewEmisData!$D:$D, DM$2))</f>
        <v>0</v>
      </c>
      <c r="DN189" s="335">
        <f>$I189*IF($G189="Pickup", SUMIFS(NewEmisData!L:L, NewEmisData!$A:$A, "Pickup", NewEmisData!$B:$B, $A189, NewEmisData!$C:$C, $H189, NewEmisData!$D:$D, DN$2), SUMIFS(NewEmisData!L:L, NewEmisData!$A:$A, "LDV", NewEmisData!$B:$B, $A189, NewEmisData!$C:$C, $H189, NewEmisData!$D:$D, DN$2))</f>
        <v>0</v>
      </c>
      <c r="DO189" s="335">
        <f>$I189*IF($G189="Pickup", SUMIFS(NewEmisData!M:M, NewEmisData!$A:$A, "Pickup", NewEmisData!$B:$B, $A189, NewEmisData!$C:$C, $H189, NewEmisData!$D:$D, DO$2), SUMIFS(NewEmisData!M:M, NewEmisData!$A:$A, "LDV", NewEmisData!$B:$B, $A189, NewEmisData!$C:$C, $H189, NewEmisData!$D:$D, DO$2))</f>
        <v>0</v>
      </c>
      <c r="DP189" s="335">
        <v>2.1093869642803405E-3</v>
      </c>
      <c r="DQ189" s="335">
        <f>$I189*IF($G189="Pickup", SUMIFS(NewEmisData!E:E, NewEmisData!$A:$A, "Pickup", NewEmisData!$B:$B, $A189, NewEmisData!$C:$C, $H189, NewEmisData!$D:$D, DQ$2), SUMIFS(NewEmisData!E:E, NewEmisData!$A:$A, "LDV", NewEmisData!$B:$B, $A189, NewEmisData!$C:$C, $H189, NewEmisData!$D:$D, DQ$2))</f>
        <v>2.0264876007702801E-2</v>
      </c>
      <c r="DR189" s="335">
        <f>$I189*IF($G189="Pickup", SUMIFS(NewEmisData!F:F, NewEmisData!$A:$A, "Pickup", NewEmisData!$B:$B, $A189, NewEmisData!$C:$C, $H189, NewEmisData!$D:$D, DR$2), SUMIFS(NewEmisData!F:F, NewEmisData!$A:$A, "LDV", NewEmisData!$B:$B, $A189, NewEmisData!$C:$C, $H189, NewEmisData!$D:$D, DR$2))</f>
        <v>1.7476291093061098E-2</v>
      </c>
      <c r="DS189" s="335">
        <f>$I189*IF($G189="Pickup", SUMIFS(NewEmisData!G:G, NewEmisData!$A:$A, "Pickup", NewEmisData!$B:$B, $A189, NewEmisData!$C:$C, $H189, NewEmisData!$D:$D, DS$2), SUMIFS(NewEmisData!G:G, NewEmisData!$A:$A, "LDV", NewEmisData!$B:$B, $A189, NewEmisData!$C:$C, $H189, NewEmisData!$D:$D, DS$2))</f>
        <v>1.4556629606467E-2</v>
      </c>
      <c r="DT189" s="335">
        <f>$I189*IF($G189="Pickup", SUMIFS(NewEmisData!H:H, NewEmisData!$A:$A, "Pickup", NewEmisData!$B:$B, $A189, NewEmisData!$C:$C, $H189, NewEmisData!$D:$D, DT$2), SUMIFS(NewEmisData!H:H, NewEmisData!$A:$A, "LDV", NewEmisData!$B:$B, $A189, NewEmisData!$C:$C, $H189, NewEmisData!$D:$D, DT$2))</f>
        <v>1.08581575576798E-2</v>
      </c>
      <c r="DU189" s="335">
        <f>$I189*IF($G189="Pickup", SUMIFS(NewEmisData!I:I, NewEmisData!$A:$A, "Pickup", NewEmisData!$B:$B, $A189, NewEmisData!$C:$C, $H189, NewEmisData!$D:$D, DU$2), SUMIFS(NewEmisData!I:I, NewEmisData!$A:$A, "LDV", NewEmisData!$B:$B, $A189, NewEmisData!$C:$C, $H189, NewEmisData!$D:$D, DU$2))</f>
        <v>9.2384332224605403E-3</v>
      </c>
      <c r="DV189" s="335">
        <f>$I189*IF($G189="Pickup", SUMIFS(NewEmisData!J:J, NewEmisData!$A:$A, "Pickup", NewEmisData!$B:$B, $A189, NewEmisData!$C:$C, $H189, NewEmisData!$D:$D, DV$2), SUMIFS(NewEmisData!J:J, NewEmisData!$A:$A, "LDV", NewEmisData!$B:$B, $A189, NewEmisData!$C:$C, $H189, NewEmisData!$D:$D, DV$2))</f>
        <v>8.5813745880311092E-3</v>
      </c>
      <c r="DW189" s="335">
        <f>$I189*IF($G189="Pickup", SUMIFS(NewEmisData!K:K, NewEmisData!$A:$A, "Pickup", NewEmisData!$B:$B, $A189, NewEmisData!$C:$C, $H189, NewEmisData!$D:$D, DW$2), SUMIFS(NewEmisData!K:K, NewEmisData!$A:$A, "LDV", NewEmisData!$B:$B, $A189, NewEmisData!$C:$C, $H189, NewEmisData!$D:$D, DW$2))</f>
        <v>8.2235517706582897E-3</v>
      </c>
      <c r="DX189" s="335">
        <f>$I189*IF($G189="Pickup", SUMIFS(NewEmisData!L:L, NewEmisData!$A:$A, "Pickup", NewEmisData!$B:$B, $A189, NewEmisData!$C:$C, $H189, NewEmisData!$D:$D, DX$2), SUMIFS(NewEmisData!L:L, NewEmisData!$A:$A, "LDV", NewEmisData!$B:$B, $A189, NewEmisData!$C:$C, $H189, NewEmisData!$D:$D, DX$2))</f>
        <v>8.1210505303536996E-3</v>
      </c>
      <c r="DY189" s="335">
        <f>$I189*IF($G189="Pickup", SUMIFS(NewEmisData!M:M, NewEmisData!$A:$A, "Pickup", NewEmisData!$B:$B, $A189, NewEmisData!$C:$C, $H189, NewEmisData!$D:$D, DY$2), SUMIFS(NewEmisData!M:M, NewEmisData!$A:$A, "LDV", NewEmisData!$B:$B, $A189, NewEmisData!$C:$C, $H189, NewEmisData!$D:$D, DY$2))</f>
        <v>8.1487894013837301E-3</v>
      </c>
      <c r="DZ189" s="335">
        <v>1.0483433406910452E-2</v>
      </c>
      <c r="EA189" s="335">
        <f t="shared" si="234"/>
        <v>419.67640551412597</v>
      </c>
      <c r="EB189" s="335">
        <f t="shared" si="235"/>
        <v>404.10461508813802</v>
      </c>
      <c r="EC189" s="335">
        <f t="shared" si="236"/>
        <v>296.64497554148397</v>
      </c>
      <c r="ED189" s="335">
        <f t="shared" si="237"/>
        <v>259.84558529690901</v>
      </c>
      <c r="EE189" s="335">
        <f t="shared" si="238"/>
        <v>245.572517771138</v>
      </c>
      <c r="EF189" s="335">
        <f t="shared" si="239"/>
        <v>239.06681409593699</v>
      </c>
      <c r="EG189" s="335">
        <f t="shared" si="240"/>
        <v>233.96415864234601</v>
      </c>
      <c r="EH189" s="335">
        <f t="shared" si="241"/>
        <v>232.18870705220701</v>
      </c>
      <c r="EI189" s="335">
        <f t="shared" si="242"/>
        <v>232.42779835443099</v>
      </c>
      <c r="EJ189" s="335">
        <f t="shared" si="243"/>
        <v>0.26615030329306139</v>
      </c>
      <c r="EK189" s="335">
        <f t="shared" si="244"/>
        <v>4.85420613095323E-2</v>
      </c>
      <c r="EL189" s="335">
        <f t="shared" si="245"/>
        <v>4.1584694059798401E-2</v>
      </c>
      <c r="EM189" s="335">
        <f t="shared" si="246"/>
        <v>3.8512841866564999E-2</v>
      </c>
      <c r="EN189" s="335">
        <f t="shared" si="247"/>
        <v>3.7453351076298699E-2</v>
      </c>
      <c r="EO189" s="335">
        <f t="shared" si="248"/>
        <v>4.17495921494591E-2</v>
      </c>
      <c r="EP189" s="335">
        <f t="shared" si="249"/>
        <v>4.3363198134277997E-2</v>
      </c>
      <c r="EQ189" s="335">
        <f t="shared" si="250"/>
        <v>4.2354566228836397E-2</v>
      </c>
      <c r="ER189" s="335">
        <f t="shared" si="251"/>
        <v>4.1664829012930303E-2</v>
      </c>
      <c r="ES189" s="335">
        <f t="shared" si="252"/>
        <v>4.2271900806735603E-2</v>
      </c>
      <c r="ET189" s="335">
        <f t="shared" si="253"/>
        <v>5.9143404970885341E-2</v>
      </c>
      <c r="EU189" s="335">
        <f t="shared" si="254"/>
        <v>4.4434403610189698E-3</v>
      </c>
      <c r="EV189" s="335">
        <f t="shared" si="255"/>
        <v>4.2785778468179296E-3</v>
      </c>
      <c r="EW189" s="335">
        <f t="shared" si="256"/>
        <v>2.2842291862218301E-3</v>
      </c>
      <c r="EX189" s="335">
        <f t="shared" si="257"/>
        <v>2.00086557744566E-3</v>
      </c>
      <c r="EY189" s="335">
        <f t="shared" si="258"/>
        <v>1.8909591105040499E-3</v>
      </c>
      <c r="EZ189" s="335">
        <f t="shared" si="259"/>
        <v>1.84086487691808E-3</v>
      </c>
      <c r="FA189" s="335">
        <f t="shared" si="260"/>
        <v>1.80157428678178E-3</v>
      </c>
      <c r="FB189" s="335">
        <f t="shared" si="261"/>
        <v>1.78790186962937E-3</v>
      </c>
      <c r="FC189" s="335">
        <f t="shared" si="262"/>
        <v>1.7897430443873201E-3</v>
      </c>
      <c r="FD189" s="335">
        <f t="shared" si="263"/>
        <v>2.5617670759243757E-3</v>
      </c>
      <c r="FE189" s="335">
        <f t="shared" si="264"/>
        <v>6.4822337358144896E-2</v>
      </c>
      <c r="FF189" s="335">
        <f t="shared" si="265"/>
        <v>6.4837908765685404E-2</v>
      </c>
      <c r="FG189" s="335">
        <f t="shared" si="266"/>
        <v>5.2743763590154202E-2</v>
      </c>
      <c r="FH189" s="335">
        <f t="shared" si="267"/>
        <v>5.2520196198013597E-2</v>
      </c>
      <c r="FI189" s="335">
        <f t="shared" si="268"/>
        <v>5.2463644304192002E-2</v>
      </c>
      <c r="FJ189" s="335">
        <f t="shared" si="269"/>
        <v>5.2440329646546102E-2</v>
      </c>
      <c r="FK189" s="335">
        <f t="shared" si="270"/>
        <v>5.23021646581514E-2</v>
      </c>
      <c r="FL189" s="335">
        <f t="shared" si="271"/>
        <v>5.2178675954472099E-2</v>
      </c>
      <c r="FM189" s="335">
        <f t="shared" si="272"/>
        <v>5.2172700953765999E-2</v>
      </c>
      <c r="FN189" s="335">
        <f t="shared" si="273"/>
        <v>4.7785374819939178E-2</v>
      </c>
      <c r="FO189" s="335">
        <f t="shared" si="274"/>
        <v>9.8683488873566507E-3</v>
      </c>
      <c r="FP189" s="335">
        <f t="shared" si="275"/>
        <v>9.88217384347829E-3</v>
      </c>
      <c r="FQ189" s="335">
        <f t="shared" si="276"/>
        <v>8.0183682752347305E-3</v>
      </c>
      <c r="FR189" s="335">
        <f t="shared" si="277"/>
        <v>7.8205598319836794E-3</v>
      </c>
      <c r="FS189" s="335">
        <f t="shared" si="278"/>
        <v>7.7705101128409003E-3</v>
      </c>
      <c r="FT189" s="335">
        <f t="shared" si="279"/>
        <v>7.7499080674948602E-3</v>
      </c>
      <c r="FU189" s="335">
        <f t="shared" si="280"/>
        <v>7.6276556248612501E-3</v>
      </c>
      <c r="FV189" s="335">
        <f t="shared" si="281"/>
        <v>7.5183919209819098E-3</v>
      </c>
      <c r="FW189" s="335">
        <f t="shared" si="282"/>
        <v>7.5131480934889404E-3</v>
      </c>
      <c r="FX189" s="335">
        <f t="shared" si="283"/>
        <v>9.6257106650809981E-3</v>
      </c>
    </row>
    <row r="190" spans="1:180" x14ac:dyDescent="0.2">
      <c r="A190" s="305" t="str">
        <f>IF(LEFT(TRIM(TechData_All!AJ96),1)="*", _xlfn.CONCAT("*","R2"), "R2")</f>
        <v>R2</v>
      </c>
      <c r="B190" s="305" t="str">
        <f>TechData_All!A96</f>
        <v>TLCGPHEV40</v>
      </c>
      <c r="C190" s="305" t="str">
        <f>TechData_All!C96</f>
        <v>TL.GSL.C.PHEV.2011</v>
      </c>
      <c r="D190" s="301" t="str">
        <f>TechData_All!D96</f>
        <v>bn-vmt, bn-vmt/a</v>
      </c>
      <c r="E190" s="301" t="str">
        <f>TechData_All!E96</f>
        <v>TLGSL</v>
      </c>
      <c r="F190" s="301" t="str">
        <f>TechData_All!F98</f>
        <v>TL</v>
      </c>
      <c r="G190" s="315" t="s">
        <v>815</v>
      </c>
      <c r="H190" s="315" t="s">
        <v>814</v>
      </c>
      <c r="I190" s="321" t="e">
        <f>#REF!</f>
        <v>#REF!</v>
      </c>
      <c r="J190" s="315" t="str">
        <f t="shared" si="284"/>
        <v>Compact car-GSL</v>
      </c>
      <c r="K190" s="335" t="e">
        <f>$I190*IF($G190="Pickup", SUMIFS(NewEmisData!E:E, NewEmisData!$A:$A, "Pickup", NewEmisData!$B:$B, $A190, NewEmisData!$C:$C, $H190, NewEmisData!$D:$D, K$2), SUMIFS(NewEmisData!E:E, NewEmisData!$A:$A, "LDV", NewEmisData!$B:$B, $A190, NewEmisData!$C:$C, $H190, NewEmisData!$D:$D, K$2))</f>
        <v>#REF!</v>
      </c>
      <c r="L190" s="335" t="e">
        <f>$I190*IF($G190="Pickup", SUMIFS(NewEmisData!F:F, NewEmisData!$A:$A, "Pickup", NewEmisData!$B:$B, $A190, NewEmisData!$C:$C, $H190, NewEmisData!$D:$D, L$2), SUMIFS(NewEmisData!F:F, NewEmisData!$A:$A, "LDV", NewEmisData!$B:$B, $A190, NewEmisData!$C:$C, $H190, NewEmisData!$D:$D, L$2))</f>
        <v>#REF!</v>
      </c>
      <c r="M190" s="335" t="e">
        <f>$I190*IF($G190="Pickup", SUMIFS(NewEmisData!G:G, NewEmisData!$A:$A, "Pickup", NewEmisData!$B:$B, $A190, NewEmisData!$C:$C, $H190, NewEmisData!$D:$D, M$2), SUMIFS(NewEmisData!G:G, NewEmisData!$A:$A, "LDV", NewEmisData!$B:$B, $A190, NewEmisData!$C:$C, $H190, NewEmisData!$D:$D, M$2))</f>
        <v>#REF!</v>
      </c>
      <c r="N190" s="335" t="e">
        <f>$I190*IF($G190="Pickup", SUMIFS(NewEmisData!H:H, NewEmisData!$A:$A, "Pickup", NewEmisData!$B:$B, $A190, NewEmisData!$C:$C, $H190, NewEmisData!$D:$D, N$2), SUMIFS(NewEmisData!H:H, NewEmisData!$A:$A, "LDV", NewEmisData!$B:$B, $A190, NewEmisData!$C:$C, $H190, NewEmisData!$D:$D, N$2))</f>
        <v>#REF!</v>
      </c>
      <c r="O190" s="335" t="e">
        <f>$I190*IF($G190="Pickup", SUMIFS(NewEmisData!I:I, NewEmisData!$A:$A, "Pickup", NewEmisData!$B:$B, $A190, NewEmisData!$C:$C, $H190, NewEmisData!$D:$D, O$2), SUMIFS(NewEmisData!I:I, NewEmisData!$A:$A, "LDV", NewEmisData!$B:$B, $A190, NewEmisData!$C:$C, $H190, NewEmisData!$D:$D, O$2))</f>
        <v>#REF!</v>
      </c>
      <c r="P190" s="335" t="e">
        <f>$I190*IF($G190="Pickup", SUMIFS(NewEmisData!J:J, NewEmisData!$A:$A, "Pickup", NewEmisData!$B:$B, $A190, NewEmisData!$C:$C, $H190, NewEmisData!$D:$D, P$2), SUMIFS(NewEmisData!J:J, NewEmisData!$A:$A, "LDV", NewEmisData!$B:$B, $A190, NewEmisData!$C:$C, $H190, NewEmisData!$D:$D, P$2))</f>
        <v>#REF!</v>
      </c>
      <c r="Q190" s="335" t="e">
        <f>$I190*IF($G190="Pickup", SUMIFS(NewEmisData!K:K, NewEmisData!$A:$A, "Pickup", NewEmisData!$B:$B, $A190, NewEmisData!$C:$C, $H190, NewEmisData!$D:$D, Q$2), SUMIFS(NewEmisData!K:K, NewEmisData!$A:$A, "LDV", NewEmisData!$B:$B, $A190, NewEmisData!$C:$C, $H190, NewEmisData!$D:$D, Q$2))</f>
        <v>#REF!</v>
      </c>
      <c r="R190" s="335" t="e">
        <f>$I190*IF($G190="Pickup", SUMIFS(NewEmisData!L:L, NewEmisData!$A:$A, "Pickup", NewEmisData!$B:$B, $A190, NewEmisData!$C:$C, $H190, NewEmisData!$D:$D, R$2), SUMIFS(NewEmisData!L:L, NewEmisData!$A:$A, "LDV", NewEmisData!$B:$B, $A190, NewEmisData!$C:$C, $H190, NewEmisData!$D:$D, R$2))</f>
        <v>#REF!</v>
      </c>
      <c r="S190" s="335" t="e">
        <f>$I190*IF($G190="Pickup", SUMIFS(NewEmisData!M:M, NewEmisData!$A:$A, "Pickup", NewEmisData!$B:$B, $A190, NewEmisData!$C:$C, $H190, NewEmisData!$D:$D, S$2), SUMIFS(NewEmisData!M:M, NewEmisData!$A:$A, "LDV", NewEmisData!$B:$B, $A190, NewEmisData!$C:$C, $H190, NewEmisData!$D:$D, S$2))</f>
        <v>#REF!</v>
      </c>
      <c r="T190" s="335">
        <v>0.14484686481204898</v>
      </c>
      <c r="U190" s="335" t="e">
        <f>$I190*IF($G190="Pickup", SUMIFS(NewEmisData!E:E, NewEmisData!$A:$A, "Pickup", NewEmisData!$B:$B, $A190, NewEmisData!$C:$C, $H190, NewEmisData!$D:$D, U$2), SUMIFS(NewEmisData!E:E, NewEmisData!$A:$A, "LDV", NewEmisData!$B:$B, $A190, NewEmisData!$C:$C, $H190, NewEmisData!$D:$D, U$2))</f>
        <v>#REF!</v>
      </c>
      <c r="V190" s="335" t="e">
        <f>$I190*IF($G190="Pickup", SUMIFS(NewEmisData!F:F, NewEmisData!$A:$A, "Pickup", NewEmisData!$B:$B, $A190, NewEmisData!$C:$C, $H190, NewEmisData!$D:$D, V$2), SUMIFS(NewEmisData!F:F, NewEmisData!$A:$A, "LDV", NewEmisData!$B:$B, $A190, NewEmisData!$C:$C, $H190, NewEmisData!$D:$D, V$2))</f>
        <v>#REF!</v>
      </c>
      <c r="W190" s="335" t="e">
        <f>$I190*IF($G190="Pickup", SUMIFS(NewEmisData!G:G, NewEmisData!$A:$A, "Pickup", NewEmisData!$B:$B, $A190, NewEmisData!$C:$C, $H190, NewEmisData!$D:$D, W$2), SUMIFS(NewEmisData!G:G, NewEmisData!$A:$A, "LDV", NewEmisData!$B:$B, $A190, NewEmisData!$C:$C, $H190, NewEmisData!$D:$D, W$2))</f>
        <v>#REF!</v>
      </c>
      <c r="X190" s="335" t="e">
        <f>$I190*IF($G190="Pickup", SUMIFS(NewEmisData!H:H, NewEmisData!$A:$A, "Pickup", NewEmisData!$B:$B, $A190, NewEmisData!$C:$C, $H190, NewEmisData!$D:$D, X$2), SUMIFS(NewEmisData!H:H, NewEmisData!$A:$A, "LDV", NewEmisData!$B:$B, $A190, NewEmisData!$C:$C, $H190, NewEmisData!$D:$D, X$2))</f>
        <v>#REF!</v>
      </c>
      <c r="Y190" s="335" t="e">
        <f>$I190*IF($G190="Pickup", SUMIFS(NewEmisData!I:I, NewEmisData!$A:$A, "Pickup", NewEmisData!$B:$B, $A190, NewEmisData!$C:$C, $H190, NewEmisData!$D:$D, Y$2), SUMIFS(NewEmisData!I:I, NewEmisData!$A:$A, "LDV", NewEmisData!$B:$B, $A190, NewEmisData!$C:$C, $H190, NewEmisData!$D:$D, Y$2))</f>
        <v>#REF!</v>
      </c>
      <c r="Z190" s="335" t="e">
        <f>$I190*IF($G190="Pickup", SUMIFS(NewEmisData!J:J, NewEmisData!$A:$A, "Pickup", NewEmisData!$B:$B, $A190, NewEmisData!$C:$C, $H190, NewEmisData!$D:$D, Z$2), SUMIFS(NewEmisData!J:J, NewEmisData!$A:$A, "LDV", NewEmisData!$B:$B, $A190, NewEmisData!$C:$C, $H190, NewEmisData!$D:$D, Z$2))</f>
        <v>#REF!</v>
      </c>
      <c r="AA190" s="335" t="e">
        <f>$I190*IF($G190="Pickup", SUMIFS(NewEmisData!K:K, NewEmisData!$A:$A, "Pickup", NewEmisData!$B:$B, $A190, NewEmisData!$C:$C, $H190, NewEmisData!$D:$D, AA$2), SUMIFS(NewEmisData!K:K, NewEmisData!$A:$A, "LDV", NewEmisData!$B:$B, $A190, NewEmisData!$C:$C, $H190, NewEmisData!$D:$D, AA$2))</f>
        <v>#REF!</v>
      </c>
      <c r="AB190" s="335" t="e">
        <f>$I190*IF($G190="Pickup", SUMIFS(NewEmisData!L:L, NewEmisData!$A:$A, "Pickup", NewEmisData!$B:$B, $A190, NewEmisData!$C:$C, $H190, NewEmisData!$D:$D, AB$2), SUMIFS(NewEmisData!L:L, NewEmisData!$A:$A, "LDV", NewEmisData!$B:$B, $A190, NewEmisData!$C:$C, $H190, NewEmisData!$D:$D, AB$2))</f>
        <v>#REF!</v>
      </c>
      <c r="AC190" s="335" t="e">
        <f>$I190*IF($G190="Pickup", SUMIFS(NewEmisData!M:M, NewEmisData!$A:$A, "Pickup", NewEmisData!$B:$B, $A190, NewEmisData!$C:$C, $H190, NewEmisData!$D:$D, AC$2), SUMIFS(NewEmisData!M:M, NewEmisData!$A:$A, "LDV", NewEmisData!$B:$B, $A190, NewEmisData!$C:$C, $H190, NewEmisData!$D:$D, AC$2))</f>
        <v>#REF!</v>
      </c>
      <c r="AD190" s="335">
        <v>3.8910945869294146E-2</v>
      </c>
      <c r="AE190" s="335" t="e">
        <f>$I190*IF($G190="Pickup", SUMIFS(NewEmisData!E:E, NewEmisData!$A:$A, "Pickup", NewEmisData!$B:$B, $A190, NewEmisData!$C:$C, $H190, NewEmisData!$D:$D, AE$2), SUMIFS(NewEmisData!E:E, NewEmisData!$A:$A, "LDV", NewEmisData!$B:$B, $A190, NewEmisData!$C:$C, $H190, NewEmisData!$D:$D, AE$2))</f>
        <v>#REF!</v>
      </c>
      <c r="AF190" s="335" t="e">
        <f>$I190*IF($G190="Pickup", SUMIFS(NewEmisData!F:F, NewEmisData!$A:$A, "Pickup", NewEmisData!$B:$B, $A190, NewEmisData!$C:$C, $H190, NewEmisData!$D:$D, AF$2), SUMIFS(NewEmisData!F:F, NewEmisData!$A:$A, "LDV", NewEmisData!$B:$B, $A190, NewEmisData!$C:$C, $H190, NewEmisData!$D:$D, AF$2))</f>
        <v>#REF!</v>
      </c>
      <c r="AG190" s="335" t="e">
        <f>$I190*IF($G190="Pickup", SUMIFS(NewEmisData!G:G, NewEmisData!$A:$A, "Pickup", NewEmisData!$B:$B, $A190, NewEmisData!$C:$C, $H190, NewEmisData!$D:$D, AG$2), SUMIFS(NewEmisData!G:G, NewEmisData!$A:$A, "LDV", NewEmisData!$B:$B, $A190, NewEmisData!$C:$C, $H190, NewEmisData!$D:$D, AG$2))</f>
        <v>#REF!</v>
      </c>
      <c r="AH190" s="335" t="e">
        <f>$I190*IF($G190="Pickup", SUMIFS(NewEmisData!H:H, NewEmisData!$A:$A, "Pickup", NewEmisData!$B:$B, $A190, NewEmisData!$C:$C, $H190, NewEmisData!$D:$D, AH$2), SUMIFS(NewEmisData!H:H, NewEmisData!$A:$A, "LDV", NewEmisData!$B:$B, $A190, NewEmisData!$C:$C, $H190, NewEmisData!$D:$D, AH$2))</f>
        <v>#REF!</v>
      </c>
      <c r="AI190" s="335" t="e">
        <f>$I190*IF($G190="Pickup", SUMIFS(NewEmisData!I:I, NewEmisData!$A:$A, "Pickup", NewEmisData!$B:$B, $A190, NewEmisData!$C:$C, $H190, NewEmisData!$D:$D, AI$2), SUMIFS(NewEmisData!I:I, NewEmisData!$A:$A, "LDV", NewEmisData!$B:$B, $A190, NewEmisData!$C:$C, $H190, NewEmisData!$D:$D, AI$2))</f>
        <v>#REF!</v>
      </c>
      <c r="AJ190" s="335" t="e">
        <f>$I190*IF($G190="Pickup", SUMIFS(NewEmisData!J:J, NewEmisData!$A:$A, "Pickup", NewEmisData!$B:$B, $A190, NewEmisData!$C:$C, $H190, NewEmisData!$D:$D, AJ$2), SUMIFS(NewEmisData!J:J, NewEmisData!$A:$A, "LDV", NewEmisData!$B:$B, $A190, NewEmisData!$C:$C, $H190, NewEmisData!$D:$D, AJ$2))</f>
        <v>#REF!</v>
      </c>
      <c r="AK190" s="335" t="e">
        <f>$I190*IF($G190="Pickup", SUMIFS(NewEmisData!K:K, NewEmisData!$A:$A, "Pickup", NewEmisData!$B:$B, $A190, NewEmisData!$C:$C, $H190, NewEmisData!$D:$D, AK$2), SUMIFS(NewEmisData!K:K, NewEmisData!$A:$A, "LDV", NewEmisData!$B:$B, $A190, NewEmisData!$C:$C, $H190, NewEmisData!$D:$D, AK$2))</f>
        <v>#REF!</v>
      </c>
      <c r="AL190" s="335" t="e">
        <f>$I190*IF($G190="Pickup", SUMIFS(NewEmisData!L:L, NewEmisData!$A:$A, "Pickup", NewEmisData!$B:$B, $A190, NewEmisData!$C:$C, $H190, NewEmisData!$D:$D, AL$2), SUMIFS(NewEmisData!L:L, NewEmisData!$A:$A, "LDV", NewEmisData!$B:$B, $A190, NewEmisData!$C:$C, $H190, NewEmisData!$D:$D, AL$2))</f>
        <v>#REF!</v>
      </c>
      <c r="AM190" s="335" t="e">
        <f>$I190*IF($G190="Pickup", SUMIFS(NewEmisData!M:M, NewEmisData!$A:$A, "Pickup", NewEmisData!$B:$B, $A190, NewEmisData!$C:$C, $H190, NewEmisData!$D:$D, AM$2), SUMIFS(NewEmisData!M:M, NewEmisData!$A:$A, "LDV", NewEmisData!$B:$B, $A190, NewEmisData!$C:$C, $H190, NewEmisData!$D:$D, AM$2))</f>
        <v>#REF!</v>
      </c>
      <c r="AN190" s="335">
        <v>9.1293891212331998E-4</v>
      </c>
      <c r="AO190" s="335" t="e">
        <f>$I190*IF($G190="Pickup", SUMIFS(NewEmisData!E:E, NewEmisData!$A:$A, "Pickup", NewEmisData!$B:$B, $A190, NewEmisData!$C:$C, $H190, NewEmisData!$D:$D, AO$2), SUMIFS(NewEmisData!E:E, NewEmisData!$A:$A, "LDV", NewEmisData!$B:$B, $A190, NewEmisData!$C:$C, $H190, NewEmisData!$D:$D, AO$2))</f>
        <v>#REF!</v>
      </c>
      <c r="AP190" s="335" t="e">
        <f>$I190*IF($G190="Pickup", SUMIFS(NewEmisData!F:F, NewEmisData!$A:$A, "Pickup", NewEmisData!$B:$B, $A190, NewEmisData!$C:$C, $H190, NewEmisData!$D:$D, AP$2), SUMIFS(NewEmisData!F:F, NewEmisData!$A:$A, "LDV", NewEmisData!$B:$B, $A190, NewEmisData!$C:$C, $H190, NewEmisData!$D:$D, AP$2))</f>
        <v>#REF!</v>
      </c>
      <c r="AQ190" s="335" t="e">
        <f>$I190*IF($G190="Pickup", SUMIFS(NewEmisData!G:G, NewEmisData!$A:$A, "Pickup", NewEmisData!$B:$B, $A190, NewEmisData!$C:$C, $H190, NewEmisData!$D:$D, AQ$2), SUMIFS(NewEmisData!G:G, NewEmisData!$A:$A, "LDV", NewEmisData!$B:$B, $A190, NewEmisData!$C:$C, $H190, NewEmisData!$D:$D, AQ$2))</f>
        <v>#REF!</v>
      </c>
      <c r="AR190" s="335" t="e">
        <f>$I190*IF($G190="Pickup", SUMIFS(NewEmisData!H:H, NewEmisData!$A:$A, "Pickup", NewEmisData!$B:$B, $A190, NewEmisData!$C:$C, $H190, NewEmisData!$D:$D, AR$2), SUMIFS(NewEmisData!H:H, NewEmisData!$A:$A, "LDV", NewEmisData!$B:$B, $A190, NewEmisData!$C:$C, $H190, NewEmisData!$D:$D, AR$2))</f>
        <v>#REF!</v>
      </c>
      <c r="AS190" s="335" t="e">
        <f>$I190*IF($G190="Pickup", SUMIFS(NewEmisData!I:I, NewEmisData!$A:$A, "Pickup", NewEmisData!$B:$B, $A190, NewEmisData!$C:$C, $H190, NewEmisData!$D:$D, AS$2), SUMIFS(NewEmisData!I:I, NewEmisData!$A:$A, "LDV", NewEmisData!$B:$B, $A190, NewEmisData!$C:$C, $H190, NewEmisData!$D:$D, AS$2))</f>
        <v>#REF!</v>
      </c>
      <c r="AT190" s="335" t="e">
        <f>$I190*IF($G190="Pickup", SUMIFS(NewEmisData!J:J, NewEmisData!$A:$A, "Pickup", NewEmisData!$B:$B, $A190, NewEmisData!$C:$C, $H190, NewEmisData!$D:$D, AT$2), SUMIFS(NewEmisData!J:J, NewEmisData!$A:$A, "LDV", NewEmisData!$B:$B, $A190, NewEmisData!$C:$C, $H190, NewEmisData!$D:$D, AT$2))</f>
        <v>#REF!</v>
      </c>
      <c r="AU190" s="335" t="e">
        <f>$I190*IF($G190="Pickup", SUMIFS(NewEmisData!K:K, NewEmisData!$A:$A, "Pickup", NewEmisData!$B:$B, $A190, NewEmisData!$C:$C, $H190, NewEmisData!$D:$D, AU$2), SUMIFS(NewEmisData!K:K, NewEmisData!$A:$A, "LDV", NewEmisData!$B:$B, $A190, NewEmisData!$C:$C, $H190, NewEmisData!$D:$D, AU$2))</f>
        <v>#REF!</v>
      </c>
      <c r="AV190" s="335" t="e">
        <f>$I190*IF($G190="Pickup", SUMIFS(NewEmisData!L:L, NewEmisData!$A:$A, "Pickup", NewEmisData!$B:$B, $A190, NewEmisData!$C:$C, $H190, NewEmisData!$D:$D, AV$2), SUMIFS(NewEmisData!L:L, NewEmisData!$A:$A, "LDV", NewEmisData!$B:$B, $A190, NewEmisData!$C:$C, $H190, NewEmisData!$D:$D, AV$2))</f>
        <v>#REF!</v>
      </c>
      <c r="AW190" s="335" t="e">
        <f>$I190*IF($G190="Pickup", SUMIFS(NewEmisData!M:M, NewEmisData!$A:$A, "Pickup", NewEmisData!$B:$B, $A190, NewEmisData!$C:$C, $H190, NewEmisData!$D:$D, AW$2), SUMIFS(NewEmisData!M:M, NewEmisData!$A:$A, "LDV", NewEmisData!$B:$B, $A190, NewEmisData!$C:$C, $H190, NewEmisData!$D:$D, AW$2))</f>
        <v>#REF!</v>
      </c>
      <c r="AX190" s="335">
        <v>2.3063977246567523E-2</v>
      </c>
      <c r="AY190" s="335" t="e">
        <f>$I190*IF($G190="Pickup", SUMIFS(NewEmisData!E:E, NewEmisData!$A:$A, "Pickup", NewEmisData!$B:$B, $A190, NewEmisData!$C:$C, $H190, NewEmisData!$D:$D, AY$2), SUMIFS(NewEmisData!E:E, NewEmisData!$A:$A, "LDV", NewEmisData!$B:$B, $A190, NewEmisData!$C:$C, $H190, NewEmisData!$D:$D, AY$2))</f>
        <v>#REF!</v>
      </c>
      <c r="AZ190" s="335" t="e">
        <f>$I190*IF($G190="Pickup", SUMIFS(NewEmisData!F:F, NewEmisData!$A:$A, "Pickup", NewEmisData!$B:$B, $A190, NewEmisData!$C:$C, $H190, NewEmisData!$D:$D, AZ$2), SUMIFS(NewEmisData!F:F, NewEmisData!$A:$A, "LDV", NewEmisData!$B:$B, $A190, NewEmisData!$C:$C, $H190, NewEmisData!$D:$D, AZ$2))</f>
        <v>#REF!</v>
      </c>
      <c r="BA190" s="335" t="e">
        <f>$I190*IF($G190="Pickup", SUMIFS(NewEmisData!G:G, NewEmisData!$A:$A, "Pickup", NewEmisData!$B:$B, $A190, NewEmisData!$C:$C, $H190, NewEmisData!$D:$D, BA$2), SUMIFS(NewEmisData!G:G, NewEmisData!$A:$A, "LDV", NewEmisData!$B:$B, $A190, NewEmisData!$C:$C, $H190, NewEmisData!$D:$D, BA$2))</f>
        <v>#REF!</v>
      </c>
      <c r="BB190" s="335" t="e">
        <f>$I190*IF($G190="Pickup", SUMIFS(NewEmisData!H:H, NewEmisData!$A:$A, "Pickup", NewEmisData!$B:$B, $A190, NewEmisData!$C:$C, $H190, NewEmisData!$D:$D, BB$2), SUMIFS(NewEmisData!H:H, NewEmisData!$A:$A, "LDV", NewEmisData!$B:$B, $A190, NewEmisData!$C:$C, $H190, NewEmisData!$D:$D, BB$2))</f>
        <v>#REF!</v>
      </c>
      <c r="BC190" s="335" t="e">
        <f>$I190*IF($G190="Pickup", SUMIFS(NewEmisData!I:I, NewEmisData!$A:$A, "Pickup", NewEmisData!$B:$B, $A190, NewEmisData!$C:$C, $H190, NewEmisData!$D:$D, BC$2), SUMIFS(NewEmisData!I:I, NewEmisData!$A:$A, "LDV", NewEmisData!$B:$B, $A190, NewEmisData!$C:$C, $H190, NewEmisData!$D:$D, BC$2))</f>
        <v>#REF!</v>
      </c>
      <c r="BD190" s="335" t="e">
        <f>$I190*IF($G190="Pickup", SUMIFS(NewEmisData!J:J, NewEmisData!$A:$A, "Pickup", NewEmisData!$B:$B, $A190, NewEmisData!$C:$C, $H190, NewEmisData!$D:$D, BD$2), SUMIFS(NewEmisData!J:J, NewEmisData!$A:$A, "LDV", NewEmisData!$B:$B, $A190, NewEmisData!$C:$C, $H190, NewEmisData!$D:$D, BD$2))</f>
        <v>#REF!</v>
      </c>
      <c r="BE190" s="335" t="e">
        <f>$I190*IF($G190="Pickup", SUMIFS(NewEmisData!K:K, NewEmisData!$A:$A, "Pickup", NewEmisData!$B:$B, $A190, NewEmisData!$C:$C, $H190, NewEmisData!$D:$D, BE$2), SUMIFS(NewEmisData!K:K, NewEmisData!$A:$A, "LDV", NewEmisData!$B:$B, $A190, NewEmisData!$C:$C, $H190, NewEmisData!$D:$D, BE$2))</f>
        <v>#REF!</v>
      </c>
      <c r="BF190" s="335" t="e">
        <f>$I190*IF($G190="Pickup", SUMIFS(NewEmisData!L:L, NewEmisData!$A:$A, "Pickup", NewEmisData!$B:$B, $A190, NewEmisData!$C:$C, $H190, NewEmisData!$D:$D, BF$2), SUMIFS(NewEmisData!L:L, NewEmisData!$A:$A, "LDV", NewEmisData!$B:$B, $A190, NewEmisData!$C:$C, $H190, NewEmisData!$D:$D, BF$2))</f>
        <v>#REF!</v>
      </c>
      <c r="BG190" s="335" t="e">
        <f>$I190*IF($G190="Pickup", SUMIFS(NewEmisData!M:M, NewEmisData!$A:$A, "Pickup", NewEmisData!$B:$B, $A190, NewEmisData!$C:$C, $H190, NewEmisData!$D:$D, BG$2), SUMIFS(NewEmisData!M:M, NewEmisData!$A:$A, "LDV", NewEmisData!$B:$B, $A190, NewEmisData!$C:$C, $H190, NewEmisData!$D:$D, BG$2))</f>
        <v>#REF!</v>
      </c>
      <c r="BH190" s="335">
        <v>4.6218288243582298E-3</v>
      </c>
      <c r="BI190" s="335" t="e">
        <f>$I190*IF($G190="Pickup", SUMIFS(NewEmisData!E:E, NewEmisData!$A:$A, "Pickup", NewEmisData!$B:$B, $A190, NewEmisData!$C:$C, $H190, NewEmisData!$D:$D, BI$2), SUMIFS(NewEmisData!E:E, NewEmisData!$A:$A, "LDV", NewEmisData!$B:$B, $A190, NewEmisData!$C:$C, $H190, NewEmisData!$D:$D, BI$2))</f>
        <v>#REF!</v>
      </c>
      <c r="BJ190" s="335" t="e">
        <f>$I190*IF($G190="Pickup", SUMIFS(NewEmisData!F:F, NewEmisData!$A:$A, "Pickup", NewEmisData!$B:$B, $A190, NewEmisData!$C:$C, $H190, NewEmisData!$D:$D, BJ$2), SUMIFS(NewEmisData!F:F, NewEmisData!$A:$A, "LDV", NewEmisData!$B:$B, $A190, NewEmisData!$C:$C, $H190, NewEmisData!$D:$D, BJ$2))</f>
        <v>#REF!</v>
      </c>
      <c r="BK190" s="335" t="e">
        <f>$I190*IF($G190="Pickup", SUMIFS(NewEmisData!G:G, NewEmisData!$A:$A, "Pickup", NewEmisData!$B:$B, $A190, NewEmisData!$C:$C, $H190, NewEmisData!$D:$D, BK$2), SUMIFS(NewEmisData!G:G, NewEmisData!$A:$A, "LDV", NewEmisData!$B:$B, $A190, NewEmisData!$C:$C, $H190, NewEmisData!$D:$D, BK$2))</f>
        <v>#REF!</v>
      </c>
      <c r="BL190" s="335" t="e">
        <f>$I190*IF($G190="Pickup", SUMIFS(NewEmisData!H:H, NewEmisData!$A:$A, "Pickup", NewEmisData!$B:$B, $A190, NewEmisData!$C:$C, $H190, NewEmisData!$D:$D, BL$2), SUMIFS(NewEmisData!H:H, NewEmisData!$A:$A, "LDV", NewEmisData!$B:$B, $A190, NewEmisData!$C:$C, $H190, NewEmisData!$D:$D, BL$2))</f>
        <v>#REF!</v>
      </c>
      <c r="BM190" s="335" t="e">
        <f>$I190*IF($G190="Pickup", SUMIFS(NewEmisData!I:I, NewEmisData!$A:$A, "Pickup", NewEmisData!$B:$B, $A190, NewEmisData!$C:$C, $H190, NewEmisData!$D:$D, BM$2), SUMIFS(NewEmisData!I:I, NewEmisData!$A:$A, "LDV", NewEmisData!$B:$B, $A190, NewEmisData!$C:$C, $H190, NewEmisData!$D:$D, BM$2))</f>
        <v>#REF!</v>
      </c>
      <c r="BN190" s="335" t="e">
        <f>$I190*IF($G190="Pickup", SUMIFS(NewEmisData!J:J, NewEmisData!$A:$A, "Pickup", NewEmisData!$B:$B, $A190, NewEmisData!$C:$C, $H190, NewEmisData!$D:$D, BN$2), SUMIFS(NewEmisData!J:J, NewEmisData!$A:$A, "LDV", NewEmisData!$B:$B, $A190, NewEmisData!$C:$C, $H190, NewEmisData!$D:$D, BN$2))</f>
        <v>#REF!</v>
      </c>
      <c r="BO190" s="335" t="e">
        <f>$I190*IF($G190="Pickup", SUMIFS(NewEmisData!K:K, NewEmisData!$A:$A, "Pickup", NewEmisData!$B:$B, $A190, NewEmisData!$C:$C, $H190, NewEmisData!$D:$D, BO$2), SUMIFS(NewEmisData!K:K, NewEmisData!$A:$A, "LDV", NewEmisData!$B:$B, $A190, NewEmisData!$C:$C, $H190, NewEmisData!$D:$D, BO$2))</f>
        <v>#REF!</v>
      </c>
      <c r="BP190" s="335" t="e">
        <f>$I190*IF($G190="Pickup", SUMIFS(NewEmisData!L:L, NewEmisData!$A:$A, "Pickup", NewEmisData!$B:$B, $A190, NewEmisData!$C:$C, $H190, NewEmisData!$D:$D, BP$2), SUMIFS(NewEmisData!L:L, NewEmisData!$A:$A, "LDV", NewEmisData!$B:$B, $A190, NewEmisData!$C:$C, $H190, NewEmisData!$D:$D, BP$2))</f>
        <v>#REF!</v>
      </c>
      <c r="BQ190" s="335" t="e">
        <f>$I190*IF($G190="Pickup", SUMIFS(NewEmisData!M:M, NewEmisData!$A:$A, "Pickup", NewEmisData!$B:$B, $A190, NewEmisData!$C:$C, $H190, NewEmisData!$D:$D, BQ$2), SUMIFS(NewEmisData!M:M, NewEmisData!$A:$A, "LDV", NewEmisData!$B:$B, $A190, NewEmisData!$C:$C, $H190, NewEmisData!$D:$D, BQ$2))</f>
        <v>#REF!</v>
      </c>
      <c r="BR190" s="335">
        <v>1.0935401174755037</v>
      </c>
      <c r="BS190" s="335" t="e">
        <f>$I190*IF($G190="Pickup", SUMIFS(NewEmisData!E:E, NewEmisData!$A:$A, "Pickup", NewEmisData!$B:$B, $A190, NewEmisData!$C:$C, $H190, NewEmisData!$D:$D, BS$2), SUMIFS(NewEmisData!E:E, NewEmisData!$A:$A, "LDV", NewEmisData!$B:$B, $A190, NewEmisData!$C:$C, $H190, NewEmisData!$D:$D, BS$2))</f>
        <v>#REF!</v>
      </c>
      <c r="BT190" s="335" t="e">
        <f>$I190*IF($G190="Pickup", SUMIFS(NewEmisData!F:F, NewEmisData!$A:$A, "Pickup", NewEmisData!$B:$B, $A190, NewEmisData!$C:$C, $H190, NewEmisData!$D:$D, BT$2), SUMIFS(NewEmisData!F:F, NewEmisData!$A:$A, "LDV", NewEmisData!$B:$B, $A190, NewEmisData!$C:$C, $H190, NewEmisData!$D:$D, BT$2))</f>
        <v>#REF!</v>
      </c>
      <c r="BU190" s="335" t="e">
        <f>$I190*IF($G190="Pickup", SUMIFS(NewEmisData!G:G, NewEmisData!$A:$A, "Pickup", NewEmisData!$B:$B, $A190, NewEmisData!$C:$C, $H190, NewEmisData!$D:$D, BU$2), SUMIFS(NewEmisData!G:G, NewEmisData!$A:$A, "LDV", NewEmisData!$B:$B, $A190, NewEmisData!$C:$C, $H190, NewEmisData!$D:$D, BU$2))</f>
        <v>#REF!</v>
      </c>
      <c r="BV190" s="335" t="e">
        <f>$I190*IF($G190="Pickup", SUMIFS(NewEmisData!H:H, NewEmisData!$A:$A, "Pickup", NewEmisData!$B:$B, $A190, NewEmisData!$C:$C, $H190, NewEmisData!$D:$D, BV$2), SUMIFS(NewEmisData!H:H, NewEmisData!$A:$A, "LDV", NewEmisData!$B:$B, $A190, NewEmisData!$C:$C, $H190, NewEmisData!$D:$D, BV$2))</f>
        <v>#REF!</v>
      </c>
      <c r="BW190" s="335" t="e">
        <f>$I190*IF($G190="Pickup", SUMIFS(NewEmisData!I:I, NewEmisData!$A:$A, "Pickup", NewEmisData!$B:$B, $A190, NewEmisData!$C:$C, $H190, NewEmisData!$D:$D, BW$2), SUMIFS(NewEmisData!I:I, NewEmisData!$A:$A, "LDV", NewEmisData!$B:$B, $A190, NewEmisData!$C:$C, $H190, NewEmisData!$D:$D, BW$2))</f>
        <v>#REF!</v>
      </c>
      <c r="BX190" s="335" t="e">
        <f>$I190*IF($G190="Pickup", SUMIFS(NewEmisData!J:J, NewEmisData!$A:$A, "Pickup", NewEmisData!$B:$B, $A190, NewEmisData!$C:$C, $H190, NewEmisData!$D:$D, BX$2), SUMIFS(NewEmisData!J:J, NewEmisData!$A:$A, "LDV", NewEmisData!$B:$B, $A190, NewEmisData!$C:$C, $H190, NewEmisData!$D:$D, BX$2))</f>
        <v>#REF!</v>
      </c>
      <c r="BY190" s="335" t="e">
        <f>$I190*IF($G190="Pickup", SUMIFS(NewEmisData!K:K, NewEmisData!$A:$A, "Pickup", NewEmisData!$B:$B, $A190, NewEmisData!$C:$C, $H190, NewEmisData!$D:$D, BY$2), SUMIFS(NewEmisData!K:K, NewEmisData!$A:$A, "LDV", NewEmisData!$B:$B, $A190, NewEmisData!$C:$C, $H190, NewEmisData!$D:$D, BY$2))</f>
        <v>#REF!</v>
      </c>
      <c r="BZ190" s="335" t="e">
        <f>$I190*IF($G190="Pickup", SUMIFS(NewEmisData!L:L, NewEmisData!$A:$A, "Pickup", NewEmisData!$B:$B, $A190, NewEmisData!$C:$C, $H190, NewEmisData!$D:$D, BZ$2), SUMIFS(NewEmisData!L:L, NewEmisData!$A:$A, "LDV", NewEmisData!$B:$B, $A190, NewEmisData!$C:$C, $H190, NewEmisData!$D:$D, BZ$2))</f>
        <v>#REF!</v>
      </c>
      <c r="CA190" s="335" t="e">
        <f>$I190*IF($G190="Pickup", SUMIFS(NewEmisData!M:M, NewEmisData!$A:$A, "Pickup", NewEmisData!$B:$B, $A190, NewEmisData!$C:$C, $H190, NewEmisData!$D:$D, CA$2), SUMIFS(NewEmisData!M:M, NewEmisData!$A:$A, "LDV", NewEmisData!$B:$B, $A190, NewEmisData!$C:$C, $H190, NewEmisData!$D:$D, CA$2))</f>
        <v>#REF!</v>
      </c>
      <c r="CB190" s="335">
        <v>7.9070928283867165E-2</v>
      </c>
      <c r="CC190" s="335" t="e">
        <f>$I190*IF($G190="Pickup", SUMIFS(NewEmisData!E:E, NewEmisData!$A:$A, "Pickup", NewEmisData!$B:$B, $A190, NewEmisData!$C:$C, $H190, NewEmisData!$D:$D, CC$2), SUMIFS(NewEmisData!E:E, NewEmisData!$A:$A, "LDV", NewEmisData!$B:$B, $A190, NewEmisData!$C:$C, $H190, NewEmisData!$D:$D, CC$2))</f>
        <v>#REF!</v>
      </c>
      <c r="CD190" s="335" t="e">
        <f>$I190*IF($G190="Pickup", SUMIFS(NewEmisData!F:F, NewEmisData!$A:$A, "Pickup", NewEmisData!$B:$B, $A190, NewEmisData!$C:$C, $H190, NewEmisData!$D:$D, CD$2), SUMIFS(NewEmisData!F:F, NewEmisData!$A:$A, "LDV", NewEmisData!$B:$B, $A190, NewEmisData!$C:$C, $H190, NewEmisData!$D:$D, CD$2))</f>
        <v>#REF!</v>
      </c>
      <c r="CE190" s="335" t="e">
        <f>$I190*IF($G190="Pickup", SUMIFS(NewEmisData!G:G, NewEmisData!$A:$A, "Pickup", NewEmisData!$B:$B, $A190, NewEmisData!$C:$C, $H190, NewEmisData!$D:$D, CE$2), SUMIFS(NewEmisData!G:G, NewEmisData!$A:$A, "LDV", NewEmisData!$B:$B, $A190, NewEmisData!$C:$C, $H190, NewEmisData!$D:$D, CE$2))</f>
        <v>#REF!</v>
      </c>
      <c r="CF190" s="335" t="e">
        <f>$I190*IF($G190="Pickup", SUMIFS(NewEmisData!H:H, NewEmisData!$A:$A, "Pickup", NewEmisData!$B:$B, $A190, NewEmisData!$C:$C, $H190, NewEmisData!$D:$D, CF$2), SUMIFS(NewEmisData!H:H, NewEmisData!$A:$A, "LDV", NewEmisData!$B:$B, $A190, NewEmisData!$C:$C, $H190, NewEmisData!$D:$D, CF$2))</f>
        <v>#REF!</v>
      </c>
      <c r="CG190" s="335" t="e">
        <f>$I190*IF($G190="Pickup", SUMIFS(NewEmisData!I:I, NewEmisData!$A:$A, "Pickup", NewEmisData!$B:$B, $A190, NewEmisData!$C:$C, $H190, NewEmisData!$D:$D, CG$2), SUMIFS(NewEmisData!I:I, NewEmisData!$A:$A, "LDV", NewEmisData!$B:$B, $A190, NewEmisData!$C:$C, $H190, NewEmisData!$D:$D, CG$2))</f>
        <v>#REF!</v>
      </c>
      <c r="CH190" s="335" t="e">
        <f>$I190*IF($G190="Pickup", SUMIFS(NewEmisData!J:J, NewEmisData!$A:$A, "Pickup", NewEmisData!$B:$B, $A190, NewEmisData!$C:$C, $H190, NewEmisData!$D:$D, CH$2), SUMIFS(NewEmisData!J:J, NewEmisData!$A:$A, "LDV", NewEmisData!$B:$B, $A190, NewEmisData!$C:$C, $H190, NewEmisData!$D:$D, CH$2))</f>
        <v>#REF!</v>
      </c>
      <c r="CI190" s="335" t="e">
        <f>$I190*IF($G190="Pickup", SUMIFS(NewEmisData!K:K, NewEmisData!$A:$A, "Pickup", NewEmisData!$B:$B, $A190, NewEmisData!$C:$C, $H190, NewEmisData!$D:$D, CI$2), SUMIFS(NewEmisData!K:K, NewEmisData!$A:$A, "LDV", NewEmisData!$B:$B, $A190, NewEmisData!$C:$C, $H190, NewEmisData!$D:$D, CI$2))</f>
        <v>#REF!</v>
      </c>
      <c r="CJ190" s="335" t="e">
        <f>$I190*IF($G190="Pickup", SUMIFS(NewEmisData!L:L, NewEmisData!$A:$A, "Pickup", NewEmisData!$B:$B, $A190, NewEmisData!$C:$C, $H190, NewEmisData!$D:$D, CJ$2), SUMIFS(NewEmisData!L:L, NewEmisData!$A:$A, "LDV", NewEmisData!$B:$B, $A190, NewEmisData!$C:$C, $H190, NewEmisData!$D:$D, CJ$2))</f>
        <v>#REF!</v>
      </c>
      <c r="CK190" s="335" t="e">
        <f>$I190*IF($G190="Pickup", SUMIFS(NewEmisData!M:M, NewEmisData!$A:$A, "Pickup", NewEmisData!$B:$B, $A190, NewEmisData!$C:$C, $H190, NewEmisData!$D:$D, CK$2), SUMIFS(NewEmisData!M:M, NewEmisData!$A:$A, "LDV", NewEmisData!$B:$B, $A190, NewEmisData!$C:$C, $H190, NewEmisData!$D:$D, CK$2))</f>
        <v>#REF!</v>
      </c>
      <c r="CL190" s="335">
        <v>1.4592584472374772E-2</v>
      </c>
      <c r="CM190" s="335" t="e">
        <f>$I190*IF($G190="Pickup", SUMIFS(NewEmisData!E:E, NewEmisData!$A:$A, "Pickup", NewEmisData!$B:$B, $A190, NewEmisData!$C:$C, $H190, NewEmisData!$D:$D, CM$2), SUMIFS(NewEmisData!E:E, NewEmisData!$A:$A, "LDV", NewEmisData!$B:$B, $A190, NewEmisData!$C:$C, $H190, NewEmisData!$D:$D, CM$2))</f>
        <v>#REF!</v>
      </c>
      <c r="CN190" s="335" t="e">
        <f>$I190*IF($G190="Pickup", SUMIFS(NewEmisData!F:F, NewEmisData!$A:$A, "Pickup", NewEmisData!$B:$B, $A190, NewEmisData!$C:$C, $H190, NewEmisData!$D:$D, CN$2), SUMIFS(NewEmisData!F:F, NewEmisData!$A:$A, "LDV", NewEmisData!$B:$B, $A190, NewEmisData!$C:$C, $H190, NewEmisData!$D:$D, CN$2))</f>
        <v>#REF!</v>
      </c>
      <c r="CO190" s="335" t="e">
        <f>$I190*IF($G190="Pickup", SUMIFS(NewEmisData!G:G, NewEmisData!$A:$A, "Pickup", NewEmisData!$B:$B, $A190, NewEmisData!$C:$C, $H190, NewEmisData!$D:$D, CO$2), SUMIFS(NewEmisData!G:G, NewEmisData!$A:$A, "LDV", NewEmisData!$B:$B, $A190, NewEmisData!$C:$C, $H190, NewEmisData!$D:$D, CO$2))</f>
        <v>#REF!</v>
      </c>
      <c r="CP190" s="335" t="e">
        <f>$I190*IF($G190="Pickup", SUMIFS(NewEmisData!H:H, NewEmisData!$A:$A, "Pickup", NewEmisData!$B:$B, $A190, NewEmisData!$C:$C, $H190, NewEmisData!$D:$D, CP$2), SUMIFS(NewEmisData!H:H, NewEmisData!$A:$A, "LDV", NewEmisData!$B:$B, $A190, NewEmisData!$C:$C, $H190, NewEmisData!$D:$D, CP$2))</f>
        <v>#REF!</v>
      </c>
      <c r="CQ190" s="335" t="e">
        <f>$I190*IF($G190="Pickup", SUMIFS(NewEmisData!I:I, NewEmisData!$A:$A, "Pickup", NewEmisData!$B:$B, $A190, NewEmisData!$C:$C, $H190, NewEmisData!$D:$D, CQ$2), SUMIFS(NewEmisData!I:I, NewEmisData!$A:$A, "LDV", NewEmisData!$B:$B, $A190, NewEmisData!$C:$C, $H190, NewEmisData!$D:$D, CQ$2))</f>
        <v>#REF!</v>
      </c>
      <c r="CR190" s="335" t="e">
        <f>$I190*IF($G190="Pickup", SUMIFS(NewEmisData!J:J, NewEmisData!$A:$A, "Pickup", NewEmisData!$B:$B, $A190, NewEmisData!$C:$C, $H190, NewEmisData!$D:$D, CR$2), SUMIFS(NewEmisData!J:J, NewEmisData!$A:$A, "LDV", NewEmisData!$B:$B, $A190, NewEmisData!$C:$C, $H190, NewEmisData!$D:$D, CR$2))</f>
        <v>#REF!</v>
      </c>
      <c r="CS190" s="335" t="e">
        <f>$I190*IF($G190="Pickup", SUMIFS(NewEmisData!K:K, NewEmisData!$A:$A, "Pickup", NewEmisData!$B:$B, $A190, NewEmisData!$C:$C, $H190, NewEmisData!$D:$D, CS$2), SUMIFS(NewEmisData!K:K, NewEmisData!$A:$A, "LDV", NewEmisData!$B:$B, $A190, NewEmisData!$C:$C, $H190, NewEmisData!$D:$D, CS$2))</f>
        <v>#REF!</v>
      </c>
      <c r="CT190" s="335" t="e">
        <f>$I190*IF($G190="Pickup", SUMIFS(NewEmisData!L:L, NewEmisData!$A:$A, "Pickup", NewEmisData!$B:$B, $A190, NewEmisData!$C:$C, $H190, NewEmisData!$D:$D, CT$2), SUMIFS(NewEmisData!L:L, NewEmisData!$A:$A, "LDV", NewEmisData!$B:$B, $A190, NewEmisData!$C:$C, $H190, NewEmisData!$D:$D, CT$2))</f>
        <v>#REF!</v>
      </c>
      <c r="CU190" s="335" t="e">
        <f>$I190*IF($G190="Pickup", SUMIFS(NewEmisData!M:M, NewEmisData!$A:$A, "Pickup", NewEmisData!$B:$B, $A190, NewEmisData!$C:$C, $H190, NewEmisData!$D:$D, CU$2), SUMIFS(NewEmisData!M:M, NewEmisData!$A:$A, "LDV", NewEmisData!$B:$B, $A190, NewEmisData!$C:$C, $H190, NewEmisData!$D:$D, CU$2))</f>
        <v>#REF!</v>
      </c>
      <c r="CV190" s="335">
        <v>3.6421481558869826E-3</v>
      </c>
      <c r="CW190" s="335">
        <v>2.1313632672585194E-3</v>
      </c>
      <c r="CX190" s="335">
        <v>1.3206136104537754E-3</v>
      </c>
      <c r="CY190" s="335">
        <v>1.0899187939867145E-3</v>
      </c>
      <c r="CZ190" s="335">
        <v>8.7025283912856672E-4</v>
      </c>
      <c r="DA190" s="335">
        <v>6.4765763063973829E-4</v>
      </c>
      <c r="DB190" s="335">
        <v>5.0616619617217448E-4</v>
      </c>
      <c r="DC190" s="335">
        <v>4.8258494809425511E-4</v>
      </c>
      <c r="DD190" s="335">
        <v>4.7909039000311807E-4</v>
      </c>
      <c r="DE190" s="335">
        <v>4.8044232177820259E-4</v>
      </c>
      <c r="DF190" s="335">
        <v>4.8044232177820259E-4</v>
      </c>
      <c r="DG190" s="335" t="e">
        <f>$I190*IF($G190="Pickup", SUMIFS(NewEmisData!E:E, NewEmisData!$A:$A, "Pickup", NewEmisData!$B:$B, $A190, NewEmisData!$C:$C, $H190, NewEmisData!$D:$D, DG$2), SUMIFS(NewEmisData!E:E, NewEmisData!$A:$A, "LDV", NewEmisData!$B:$B, $A190, NewEmisData!$C:$C, $H190, NewEmisData!$D:$D, DG$2))</f>
        <v>#REF!</v>
      </c>
      <c r="DH190" s="335" t="e">
        <f>$I190*IF($G190="Pickup", SUMIFS(NewEmisData!F:F, NewEmisData!$A:$A, "Pickup", NewEmisData!$B:$B, $A190, NewEmisData!$C:$C, $H190, NewEmisData!$D:$D, DH$2), SUMIFS(NewEmisData!F:F, NewEmisData!$A:$A, "LDV", NewEmisData!$B:$B, $A190, NewEmisData!$C:$C, $H190, NewEmisData!$D:$D, DH$2))</f>
        <v>#REF!</v>
      </c>
      <c r="DI190" s="335" t="e">
        <f>$I190*IF($G190="Pickup", SUMIFS(NewEmisData!G:G, NewEmisData!$A:$A, "Pickup", NewEmisData!$B:$B, $A190, NewEmisData!$C:$C, $H190, NewEmisData!$D:$D, DI$2), SUMIFS(NewEmisData!G:G, NewEmisData!$A:$A, "LDV", NewEmisData!$B:$B, $A190, NewEmisData!$C:$C, $H190, NewEmisData!$D:$D, DI$2))</f>
        <v>#REF!</v>
      </c>
      <c r="DJ190" s="335" t="e">
        <f>$I190*IF($G190="Pickup", SUMIFS(NewEmisData!H:H, NewEmisData!$A:$A, "Pickup", NewEmisData!$B:$B, $A190, NewEmisData!$C:$C, $H190, NewEmisData!$D:$D, DJ$2), SUMIFS(NewEmisData!H:H, NewEmisData!$A:$A, "LDV", NewEmisData!$B:$B, $A190, NewEmisData!$C:$C, $H190, NewEmisData!$D:$D, DJ$2))</f>
        <v>#REF!</v>
      </c>
      <c r="DK190" s="335" t="e">
        <f>$I190*IF($G190="Pickup", SUMIFS(NewEmisData!I:I, NewEmisData!$A:$A, "Pickup", NewEmisData!$B:$B, $A190, NewEmisData!$C:$C, $H190, NewEmisData!$D:$D, DK$2), SUMIFS(NewEmisData!I:I, NewEmisData!$A:$A, "LDV", NewEmisData!$B:$B, $A190, NewEmisData!$C:$C, $H190, NewEmisData!$D:$D, DK$2))</f>
        <v>#REF!</v>
      </c>
      <c r="DL190" s="335" t="e">
        <f>$I190*IF($G190="Pickup", SUMIFS(NewEmisData!J:J, NewEmisData!$A:$A, "Pickup", NewEmisData!$B:$B, $A190, NewEmisData!$C:$C, $H190, NewEmisData!$D:$D, DL$2), SUMIFS(NewEmisData!J:J, NewEmisData!$A:$A, "LDV", NewEmisData!$B:$B, $A190, NewEmisData!$C:$C, $H190, NewEmisData!$D:$D, DL$2))</f>
        <v>#REF!</v>
      </c>
      <c r="DM190" s="335" t="e">
        <f>$I190*IF($G190="Pickup", SUMIFS(NewEmisData!K:K, NewEmisData!$A:$A, "Pickup", NewEmisData!$B:$B, $A190, NewEmisData!$C:$C, $H190, NewEmisData!$D:$D, DM$2), SUMIFS(NewEmisData!K:K, NewEmisData!$A:$A, "LDV", NewEmisData!$B:$B, $A190, NewEmisData!$C:$C, $H190, NewEmisData!$D:$D, DM$2))</f>
        <v>#REF!</v>
      </c>
      <c r="DN190" s="335" t="e">
        <f>$I190*IF($G190="Pickup", SUMIFS(NewEmisData!L:L, NewEmisData!$A:$A, "Pickup", NewEmisData!$B:$B, $A190, NewEmisData!$C:$C, $H190, NewEmisData!$D:$D, DN$2), SUMIFS(NewEmisData!L:L, NewEmisData!$A:$A, "LDV", NewEmisData!$B:$B, $A190, NewEmisData!$C:$C, $H190, NewEmisData!$D:$D, DN$2))</f>
        <v>#REF!</v>
      </c>
      <c r="DO190" s="335" t="e">
        <f>$I190*IF($G190="Pickup", SUMIFS(NewEmisData!M:M, NewEmisData!$A:$A, "Pickup", NewEmisData!$B:$B, $A190, NewEmisData!$C:$C, $H190, NewEmisData!$D:$D, DO$2), SUMIFS(NewEmisData!M:M, NewEmisData!$A:$A, "LDV", NewEmisData!$B:$B, $A190, NewEmisData!$C:$C, $H190, NewEmisData!$D:$D, DO$2))</f>
        <v>#REF!</v>
      </c>
      <c r="DP190" s="335">
        <v>9.708130422585614E-4</v>
      </c>
      <c r="DQ190" s="335" t="e">
        <f>$I190*IF($G190="Pickup", SUMIFS(NewEmisData!E:E, NewEmisData!$A:$A, "Pickup", NewEmisData!$B:$B, $A190, NewEmisData!$C:$C, $H190, NewEmisData!$D:$D, DQ$2), SUMIFS(NewEmisData!E:E, NewEmisData!$A:$A, "LDV", NewEmisData!$B:$B, $A190, NewEmisData!$C:$C, $H190, NewEmisData!$D:$D, DQ$2))</f>
        <v>#REF!</v>
      </c>
      <c r="DR190" s="335" t="e">
        <f>$I190*IF($G190="Pickup", SUMIFS(NewEmisData!F:F, NewEmisData!$A:$A, "Pickup", NewEmisData!$B:$B, $A190, NewEmisData!$C:$C, $H190, NewEmisData!$D:$D, DR$2), SUMIFS(NewEmisData!F:F, NewEmisData!$A:$A, "LDV", NewEmisData!$B:$B, $A190, NewEmisData!$C:$C, $H190, NewEmisData!$D:$D, DR$2))</f>
        <v>#REF!</v>
      </c>
      <c r="DS190" s="335" t="e">
        <f>$I190*IF($G190="Pickup", SUMIFS(NewEmisData!G:G, NewEmisData!$A:$A, "Pickup", NewEmisData!$B:$B, $A190, NewEmisData!$C:$C, $H190, NewEmisData!$D:$D, DS$2), SUMIFS(NewEmisData!G:G, NewEmisData!$A:$A, "LDV", NewEmisData!$B:$B, $A190, NewEmisData!$C:$C, $H190, NewEmisData!$D:$D, DS$2))</f>
        <v>#REF!</v>
      </c>
      <c r="DT190" s="335" t="e">
        <f>$I190*IF($G190="Pickup", SUMIFS(NewEmisData!H:H, NewEmisData!$A:$A, "Pickup", NewEmisData!$B:$B, $A190, NewEmisData!$C:$C, $H190, NewEmisData!$D:$D, DT$2), SUMIFS(NewEmisData!H:H, NewEmisData!$A:$A, "LDV", NewEmisData!$B:$B, $A190, NewEmisData!$C:$C, $H190, NewEmisData!$D:$D, DT$2))</f>
        <v>#REF!</v>
      </c>
      <c r="DU190" s="335" t="e">
        <f>$I190*IF($G190="Pickup", SUMIFS(NewEmisData!I:I, NewEmisData!$A:$A, "Pickup", NewEmisData!$B:$B, $A190, NewEmisData!$C:$C, $H190, NewEmisData!$D:$D, DU$2), SUMIFS(NewEmisData!I:I, NewEmisData!$A:$A, "LDV", NewEmisData!$B:$B, $A190, NewEmisData!$C:$C, $H190, NewEmisData!$D:$D, DU$2))</f>
        <v>#REF!</v>
      </c>
      <c r="DV190" s="335" t="e">
        <f>$I190*IF($G190="Pickup", SUMIFS(NewEmisData!J:J, NewEmisData!$A:$A, "Pickup", NewEmisData!$B:$B, $A190, NewEmisData!$C:$C, $H190, NewEmisData!$D:$D, DV$2), SUMIFS(NewEmisData!J:J, NewEmisData!$A:$A, "LDV", NewEmisData!$B:$B, $A190, NewEmisData!$C:$C, $H190, NewEmisData!$D:$D, DV$2))</f>
        <v>#REF!</v>
      </c>
      <c r="DW190" s="335" t="e">
        <f>$I190*IF($G190="Pickup", SUMIFS(NewEmisData!K:K, NewEmisData!$A:$A, "Pickup", NewEmisData!$B:$B, $A190, NewEmisData!$C:$C, $H190, NewEmisData!$D:$D, DW$2), SUMIFS(NewEmisData!K:K, NewEmisData!$A:$A, "LDV", NewEmisData!$B:$B, $A190, NewEmisData!$C:$C, $H190, NewEmisData!$D:$D, DW$2))</f>
        <v>#REF!</v>
      </c>
      <c r="DX190" s="335" t="e">
        <f>$I190*IF($G190="Pickup", SUMIFS(NewEmisData!L:L, NewEmisData!$A:$A, "Pickup", NewEmisData!$B:$B, $A190, NewEmisData!$C:$C, $H190, NewEmisData!$D:$D, DX$2), SUMIFS(NewEmisData!L:L, NewEmisData!$A:$A, "LDV", NewEmisData!$B:$B, $A190, NewEmisData!$C:$C, $H190, NewEmisData!$D:$D, DX$2))</f>
        <v>#REF!</v>
      </c>
      <c r="DY190" s="335" t="e">
        <f>$I190*IF($G190="Pickup", SUMIFS(NewEmisData!M:M, NewEmisData!$A:$A, "Pickup", NewEmisData!$B:$B, $A190, NewEmisData!$C:$C, $H190, NewEmisData!$D:$D, DY$2), SUMIFS(NewEmisData!M:M, NewEmisData!$A:$A, "LDV", NewEmisData!$B:$B, $A190, NewEmisData!$C:$C, $H190, NewEmisData!$D:$D, DY$2))</f>
        <v>#REF!</v>
      </c>
      <c r="DZ190" s="335">
        <v>3.0345401157298169E-3</v>
      </c>
      <c r="EA190" s="335" t="e">
        <f t="shared" si="234"/>
        <v>#REF!</v>
      </c>
      <c r="EB190" s="335" t="e">
        <f t="shared" si="235"/>
        <v>#REF!</v>
      </c>
      <c r="EC190" s="335" t="e">
        <f t="shared" si="236"/>
        <v>#REF!</v>
      </c>
      <c r="ED190" s="335" t="e">
        <f t="shared" si="237"/>
        <v>#REF!</v>
      </c>
      <c r="EE190" s="335" t="e">
        <f t="shared" si="238"/>
        <v>#REF!</v>
      </c>
      <c r="EF190" s="335" t="e">
        <f t="shared" si="239"/>
        <v>#REF!</v>
      </c>
      <c r="EG190" s="335" t="e">
        <f t="shared" si="240"/>
        <v>#REF!</v>
      </c>
      <c r="EH190" s="335" t="e">
        <f t="shared" si="241"/>
        <v>#REF!</v>
      </c>
      <c r="EI190" s="335" t="e">
        <f t="shared" si="242"/>
        <v>#REF!</v>
      </c>
      <c r="EJ190" s="335">
        <f t="shared" si="243"/>
        <v>0.14484686481204898</v>
      </c>
      <c r="EK190" s="335" t="e">
        <f t="shared" si="244"/>
        <v>#REF!</v>
      </c>
      <c r="EL190" s="335" t="e">
        <f t="shared" si="245"/>
        <v>#REF!</v>
      </c>
      <c r="EM190" s="335" t="e">
        <f t="shared" si="246"/>
        <v>#REF!</v>
      </c>
      <c r="EN190" s="335" t="e">
        <f t="shared" si="247"/>
        <v>#REF!</v>
      </c>
      <c r="EO190" s="335" t="e">
        <f t="shared" si="248"/>
        <v>#REF!</v>
      </c>
      <c r="EP190" s="335" t="e">
        <f t="shared" si="249"/>
        <v>#REF!</v>
      </c>
      <c r="EQ190" s="335" t="e">
        <f t="shared" si="250"/>
        <v>#REF!</v>
      </c>
      <c r="ER190" s="335" t="e">
        <f t="shared" si="251"/>
        <v>#REF!</v>
      </c>
      <c r="ES190" s="335" t="e">
        <f t="shared" si="252"/>
        <v>#REF!</v>
      </c>
      <c r="ET190" s="335">
        <f t="shared" si="253"/>
        <v>3.8910945869294146E-2</v>
      </c>
      <c r="EU190" s="335" t="e">
        <f t="shared" si="254"/>
        <v>#REF!</v>
      </c>
      <c r="EV190" s="335" t="e">
        <f t="shared" si="255"/>
        <v>#REF!</v>
      </c>
      <c r="EW190" s="335" t="e">
        <f t="shared" si="256"/>
        <v>#REF!</v>
      </c>
      <c r="EX190" s="335" t="e">
        <f t="shared" si="257"/>
        <v>#REF!</v>
      </c>
      <c r="EY190" s="335" t="e">
        <f t="shared" si="258"/>
        <v>#REF!</v>
      </c>
      <c r="EZ190" s="335" t="e">
        <f t="shared" si="259"/>
        <v>#REF!</v>
      </c>
      <c r="FA190" s="335" t="e">
        <f t="shared" si="260"/>
        <v>#REF!</v>
      </c>
      <c r="FB190" s="335" t="e">
        <f t="shared" si="261"/>
        <v>#REF!</v>
      </c>
      <c r="FC190" s="335" t="e">
        <f t="shared" si="262"/>
        <v>#REF!</v>
      </c>
      <c r="FD190" s="335">
        <f t="shared" si="263"/>
        <v>9.1293891212331998E-4</v>
      </c>
      <c r="FE190" s="335" t="e">
        <f t="shared" si="264"/>
        <v>#REF!</v>
      </c>
      <c r="FF190" s="335" t="e">
        <f t="shared" si="265"/>
        <v>#REF!</v>
      </c>
      <c r="FG190" s="335" t="e">
        <f t="shared" si="266"/>
        <v>#REF!</v>
      </c>
      <c r="FH190" s="335" t="e">
        <f t="shared" si="267"/>
        <v>#REF!</v>
      </c>
      <c r="FI190" s="335" t="e">
        <f t="shared" si="268"/>
        <v>#REF!</v>
      </c>
      <c r="FJ190" s="335" t="e">
        <f t="shared" si="269"/>
        <v>#REF!</v>
      </c>
      <c r="FK190" s="335" t="e">
        <f t="shared" si="270"/>
        <v>#REF!</v>
      </c>
      <c r="FL190" s="335" t="e">
        <f t="shared" si="271"/>
        <v>#REF!</v>
      </c>
      <c r="FM190" s="335" t="e">
        <f t="shared" si="272"/>
        <v>#REF!</v>
      </c>
      <c r="FN190" s="335">
        <f t="shared" si="273"/>
        <v>2.3063977246567523E-2</v>
      </c>
      <c r="FO190" s="335" t="e">
        <f t="shared" si="274"/>
        <v>#REF!</v>
      </c>
      <c r="FP190" s="335" t="e">
        <f t="shared" si="275"/>
        <v>#REF!</v>
      </c>
      <c r="FQ190" s="335" t="e">
        <f t="shared" si="276"/>
        <v>#REF!</v>
      </c>
      <c r="FR190" s="335" t="e">
        <f t="shared" si="277"/>
        <v>#REF!</v>
      </c>
      <c r="FS190" s="335" t="e">
        <f t="shared" si="278"/>
        <v>#REF!</v>
      </c>
      <c r="FT190" s="335" t="e">
        <f t="shared" si="279"/>
        <v>#REF!</v>
      </c>
      <c r="FU190" s="335" t="e">
        <f t="shared" si="280"/>
        <v>#REF!</v>
      </c>
      <c r="FV190" s="335" t="e">
        <f t="shared" si="281"/>
        <v>#REF!</v>
      </c>
      <c r="FW190" s="335" t="e">
        <f t="shared" si="282"/>
        <v>#REF!</v>
      </c>
      <c r="FX190" s="335">
        <f t="shared" si="283"/>
        <v>4.6218288243582298E-3</v>
      </c>
    </row>
    <row r="191" spans="1:180" x14ac:dyDescent="0.2">
      <c r="A191" s="305" t="str">
        <f>_xlfn.CONCAT(IF(LEFT(TRIM(A190),1)="*", "*R", "R"), 1+RIGHT(TRIM(A190),1))</f>
        <v>R3</v>
      </c>
      <c r="B191" s="305" t="str">
        <f t="shared" ref="B191:B194" si="335">B190</f>
        <v>TLCGPHEV40</v>
      </c>
      <c r="C191" s="305" t="str">
        <f t="shared" ref="C191:C194" si="336">C190</f>
        <v>TL.GSL.C.PHEV.2011</v>
      </c>
      <c r="D191" s="301" t="str">
        <f t="shared" ref="D191:D194" si="337">D190</f>
        <v>bn-vmt, bn-vmt/a</v>
      </c>
      <c r="E191" s="301" t="str">
        <f t="shared" ref="E191:E194" si="338">E190</f>
        <v>TLGSL</v>
      </c>
      <c r="F191" s="301" t="str">
        <f t="shared" ref="F191:F194" si="339">F190</f>
        <v>TL</v>
      </c>
      <c r="G191" s="315" t="s">
        <v>815</v>
      </c>
      <c r="H191" s="315" t="s">
        <v>814</v>
      </c>
      <c r="I191" s="321" t="e">
        <f>#REF!</f>
        <v>#REF!</v>
      </c>
      <c r="J191" s="315" t="str">
        <f t="shared" si="284"/>
        <v>Compact car-GSL</v>
      </c>
      <c r="K191" s="335" t="e">
        <f>$I191*IF($G191="Pickup", SUMIFS(NewEmisData!E:E, NewEmisData!$A:$A, "Pickup", NewEmisData!$B:$B, $A191, NewEmisData!$C:$C, $H191, NewEmisData!$D:$D, K$2), SUMIFS(NewEmisData!E:E, NewEmisData!$A:$A, "LDV", NewEmisData!$B:$B, $A191, NewEmisData!$C:$C, $H191, NewEmisData!$D:$D, K$2))</f>
        <v>#REF!</v>
      </c>
      <c r="L191" s="335" t="e">
        <f>$I191*IF($G191="Pickup", SUMIFS(NewEmisData!F:F, NewEmisData!$A:$A, "Pickup", NewEmisData!$B:$B, $A191, NewEmisData!$C:$C, $H191, NewEmisData!$D:$D, L$2), SUMIFS(NewEmisData!F:F, NewEmisData!$A:$A, "LDV", NewEmisData!$B:$B, $A191, NewEmisData!$C:$C, $H191, NewEmisData!$D:$D, L$2))</f>
        <v>#REF!</v>
      </c>
      <c r="M191" s="335" t="e">
        <f>$I191*IF($G191="Pickup", SUMIFS(NewEmisData!G:G, NewEmisData!$A:$A, "Pickup", NewEmisData!$B:$B, $A191, NewEmisData!$C:$C, $H191, NewEmisData!$D:$D, M$2), SUMIFS(NewEmisData!G:G, NewEmisData!$A:$A, "LDV", NewEmisData!$B:$B, $A191, NewEmisData!$C:$C, $H191, NewEmisData!$D:$D, M$2))</f>
        <v>#REF!</v>
      </c>
      <c r="N191" s="335" t="e">
        <f>$I191*IF($G191="Pickup", SUMIFS(NewEmisData!H:H, NewEmisData!$A:$A, "Pickup", NewEmisData!$B:$B, $A191, NewEmisData!$C:$C, $H191, NewEmisData!$D:$D, N$2), SUMIFS(NewEmisData!H:H, NewEmisData!$A:$A, "LDV", NewEmisData!$B:$B, $A191, NewEmisData!$C:$C, $H191, NewEmisData!$D:$D, N$2))</f>
        <v>#REF!</v>
      </c>
      <c r="O191" s="335" t="e">
        <f>$I191*IF($G191="Pickup", SUMIFS(NewEmisData!I:I, NewEmisData!$A:$A, "Pickup", NewEmisData!$B:$B, $A191, NewEmisData!$C:$C, $H191, NewEmisData!$D:$D, O$2), SUMIFS(NewEmisData!I:I, NewEmisData!$A:$A, "LDV", NewEmisData!$B:$B, $A191, NewEmisData!$C:$C, $H191, NewEmisData!$D:$D, O$2))</f>
        <v>#REF!</v>
      </c>
      <c r="P191" s="335" t="e">
        <f>$I191*IF($G191="Pickup", SUMIFS(NewEmisData!J:J, NewEmisData!$A:$A, "Pickup", NewEmisData!$B:$B, $A191, NewEmisData!$C:$C, $H191, NewEmisData!$D:$D, P$2), SUMIFS(NewEmisData!J:J, NewEmisData!$A:$A, "LDV", NewEmisData!$B:$B, $A191, NewEmisData!$C:$C, $H191, NewEmisData!$D:$D, P$2))</f>
        <v>#REF!</v>
      </c>
      <c r="Q191" s="335" t="e">
        <f>$I191*IF($G191="Pickup", SUMIFS(NewEmisData!K:K, NewEmisData!$A:$A, "Pickup", NewEmisData!$B:$B, $A191, NewEmisData!$C:$C, $H191, NewEmisData!$D:$D, Q$2), SUMIFS(NewEmisData!K:K, NewEmisData!$A:$A, "LDV", NewEmisData!$B:$B, $A191, NewEmisData!$C:$C, $H191, NewEmisData!$D:$D, Q$2))</f>
        <v>#REF!</v>
      </c>
      <c r="R191" s="335" t="e">
        <f>$I191*IF($G191="Pickup", SUMIFS(NewEmisData!L:L, NewEmisData!$A:$A, "Pickup", NewEmisData!$B:$B, $A191, NewEmisData!$C:$C, $H191, NewEmisData!$D:$D, R$2), SUMIFS(NewEmisData!L:L, NewEmisData!$A:$A, "LDV", NewEmisData!$B:$B, $A191, NewEmisData!$C:$C, $H191, NewEmisData!$D:$D, R$2))</f>
        <v>#REF!</v>
      </c>
      <c r="S191" s="335" t="e">
        <f>$I191*IF($G191="Pickup", SUMIFS(NewEmisData!M:M, NewEmisData!$A:$A, "Pickup", NewEmisData!$B:$B, $A191, NewEmisData!$C:$C, $H191, NewEmisData!$D:$D, S$2), SUMIFS(NewEmisData!M:M, NewEmisData!$A:$A, "LDV", NewEmisData!$B:$B, $A191, NewEmisData!$C:$C, $H191, NewEmisData!$D:$D, S$2))</f>
        <v>#REF!</v>
      </c>
      <c r="T191" s="335">
        <v>0.14484686481204898</v>
      </c>
      <c r="U191" s="335" t="e">
        <f>$I191*IF($G191="Pickup", SUMIFS(NewEmisData!E:E, NewEmisData!$A:$A, "Pickup", NewEmisData!$B:$B, $A191, NewEmisData!$C:$C, $H191, NewEmisData!$D:$D, U$2), SUMIFS(NewEmisData!E:E, NewEmisData!$A:$A, "LDV", NewEmisData!$B:$B, $A191, NewEmisData!$C:$C, $H191, NewEmisData!$D:$D, U$2))</f>
        <v>#REF!</v>
      </c>
      <c r="V191" s="335" t="e">
        <f>$I191*IF($G191="Pickup", SUMIFS(NewEmisData!F:F, NewEmisData!$A:$A, "Pickup", NewEmisData!$B:$B, $A191, NewEmisData!$C:$C, $H191, NewEmisData!$D:$D, V$2), SUMIFS(NewEmisData!F:F, NewEmisData!$A:$A, "LDV", NewEmisData!$B:$B, $A191, NewEmisData!$C:$C, $H191, NewEmisData!$D:$D, V$2))</f>
        <v>#REF!</v>
      </c>
      <c r="W191" s="335" t="e">
        <f>$I191*IF($G191="Pickup", SUMIFS(NewEmisData!G:G, NewEmisData!$A:$A, "Pickup", NewEmisData!$B:$B, $A191, NewEmisData!$C:$C, $H191, NewEmisData!$D:$D, W$2), SUMIFS(NewEmisData!G:G, NewEmisData!$A:$A, "LDV", NewEmisData!$B:$B, $A191, NewEmisData!$C:$C, $H191, NewEmisData!$D:$D, W$2))</f>
        <v>#REF!</v>
      </c>
      <c r="X191" s="335" t="e">
        <f>$I191*IF($G191="Pickup", SUMIFS(NewEmisData!H:H, NewEmisData!$A:$A, "Pickup", NewEmisData!$B:$B, $A191, NewEmisData!$C:$C, $H191, NewEmisData!$D:$D, X$2), SUMIFS(NewEmisData!H:H, NewEmisData!$A:$A, "LDV", NewEmisData!$B:$B, $A191, NewEmisData!$C:$C, $H191, NewEmisData!$D:$D, X$2))</f>
        <v>#REF!</v>
      </c>
      <c r="Y191" s="335" t="e">
        <f>$I191*IF($G191="Pickup", SUMIFS(NewEmisData!I:I, NewEmisData!$A:$A, "Pickup", NewEmisData!$B:$B, $A191, NewEmisData!$C:$C, $H191, NewEmisData!$D:$D, Y$2), SUMIFS(NewEmisData!I:I, NewEmisData!$A:$A, "LDV", NewEmisData!$B:$B, $A191, NewEmisData!$C:$C, $H191, NewEmisData!$D:$D, Y$2))</f>
        <v>#REF!</v>
      </c>
      <c r="Z191" s="335" t="e">
        <f>$I191*IF($G191="Pickup", SUMIFS(NewEmisData!J:J, NewEmisData!$A:$A, "Pickup", NewEmisData!$B:$B, $A191, NewEmisData!$C:$C, $H191, NewEmisData!$D:$D, Z$2), SUMIFS(NewEmisData!J:J, NewEmisData!$A:$A, "LDV", NewEmisData!$B:$B, $A191, NewEmisData!$C:$C, $H191, NewEmisData!$D:$D, Z$2))</f>
        <v>#REF!</v>
      </c>
      <c r="AA191" s="335" t="e">
        <f>$I191*IF($G191="Pickup", SUMIFS(NewEmisData!K:K, NewEmisData!$A:$A, "Pickup", NewEmisData!$B:$B, $A191, NewEmisData!$C:$C, $H191, NewEmisData!$D:$D, AA$2), SUMIFS(NewEmisData!K:K, NewEmisData!$A:$A, "LDV", NewEmisData!$B:$B, $A191, NewEmisData!$C:$C, $H191, NewEmisData!$D:$D, AA$2))</f>
        <v>#REF!</v>
      </c>
      <c r="AB191" s="335" t="e">
        <f>$I191*IF($G191="Pickup", SUMIFS(NewEmisData!L:L, NewEmisData!$A:$A, "Pickup", NewEmisData!$B:$B, $A191, NewEmisData!$C:$C, $H191, NewEmisData!$D:$D, AB$2), SUMIFS(NewEmisData!L:L, NewEmisData!$A:$A, "LDV", NewEmisData!$B:$B, $A191, NewEmisData!$C:$C, $H191, NewEmisData!$D:$D, AB$2))</f>
        <v>#REF!</v>
      </c>
      <c r="AC191" s="335" t="e">
        <f>$I191*IF($G191="Pickup", SUMIFS(NewEmisData!M:M, NewEmisData!$A:$A, "Pickup", NewEmisData!$B:$B, $A191, NewEmisData!$C:$C, $H191, NewEmisData!$D:$D, AC$2), SUMIFS(NewEmisData!M:M, NewEmisData!$A:$A, "LDV", NewEmisData!$B:$B, $A191, NewEmisData!$C:$C, $H191, NewEmisData!$D:$D, AC$2))</f>
        <v>#REF!</v>
      </c>
      <c r="AD191" s="335">
        <v>3.8910945869294146E-2</v>
      </c>
      <c r="AE191" s="335" t="e">
        <f>$I191*IF($G191="Pickup", SUMIFS(NewEmisData!E:E, NewEmisData!$A:$A, "Pickup", NewEmisData!$B:$B, $A191, NewEmisData!$C:$C, $H191, NewEmisData!$D:$D, AE$2), SUMIFS(NewEmisData!E:E, NewEmisData!$A:$A, "LDV", NewEmisData!$B:$B, $A191, NewEmisData!$C:$C, $H191, NewEmisData!$D:$D, AE$2))</f>
        <v>#REF!</v>
      </c>
      <c r="AF191" s="335" t="e">
        <f>$I191*IF($G191="Pickup", SUMIFS(NewEmisData!F:F, NewEmisData!$A:$A, "Pickup", NewEmisData!$B:$B, $A191, NewEmisData!$C:$C, $H191, NewEmisData!$D:$D, AF$2), SUMIFS(NewEmisData!F:F, NewEmisData!$A:$A, "LDV", NewEmisData!$B:$B, $A191, NewEmisData!$C:$C, $H191, NewEmisData!$D:$D, AF$2))</f>
        <v>#REF!</v>
      </c>
      <c r="AG191" s="335" t="e">
        <f>$I191*IF($G191="Pickup", SUMIFS(NewEmisData!G:G, NewEmisData!$A:$A, "Pickup", NewEmisData!$B:$B, $A191, NewEmisData!$C:$C, $H191, NewEmisData!$D:$D, AG$2), SUMIFS(NewEmisData!G:G, NewEmisData!$A:$A, "LDV", NewEmisData!$B:$B, $A191, NewEmisData!$C:$C, $H191, NewEmisData!$D:$D, AG$2))</f>
        <v>#REF!</v>
      </c>
      <c r="AH191" s="335" t="e">
        <f>$I191*IF($G191="Pickup", SUMIFS(NewEmisData!H:H, NewEmisData!$A:$A, "Pickup", NewEmisData!$B:$B, $A191, NewEmisData!$C:$C, $H191, NewEmisData!$D:$D, AH$2), SUMIFS(NewEmisData!H:H, NewEmisData!$A:$A, "LDV", NewEmisData!$B:$B, $A191, NewEmisData!$C:$C, $H191, NewEmisData!$D:$D, AH$2))</f>
        <v>#REF!</v>
      </c>
      <c r="AI191" s="335" t="e">
        <f>$I191*IF($G191="Pickup", SUMIFS(NewEmisData!I:I, NewEmisData!$A:$A, "Pickup", NewEmisData!$B:$B, $A191, NewEmisData!$C:$C, $H191, NewEmisData!$D:$D, AI$2), SUMIFS(NewEmisData!I:I, NewEmisData!$A:$A, "LDV", NewEmisData!$B:$B, $A191, NewEmisData!$C:$C, $H191, NewEmisData!$D:$D, AI$2))</f>
        <v>#REF!</v>
      </c>
      <c r="AJ191" s="335" t="e">
        <f>$I191*IF($G191="Pickup", SUMIFS(NewEmisData!J:J, NewEmisData!$A:$A, "Pickup", NewEmisData!$B:$B, $A191, NewEmisData!$C:$C, $H191, NewEmisData!$D:$D, AJ$2), SUMIFS(NewEmisData!J:J, NewEmisData!$A:$A, "LDV", NewEmisData!$B:$B, $A191, NewEmisData!$C:$C, $H191, NewEmisData!$D:$D, AJ$2))</f>
        <v>#REF!</v>
      </c>
      <c r="AK191" s="335" t="e">
        <f>$I191*IF($G191="Pickup", SUMIFS(NewEmisData!K:K, NewEmisData!$A:$A, "Pickup", NewEmisData!$B:$B, $A191, NewEmisData!$C:$C, $H191, NewEmisData!$D:$D, AK$2), SUMIFS(NewEmisData!K:K, NewEmisData!$A:$A, "LDV", NewEmisData!$B:$B, $A191, NewEmisData!$C:$C, $H191, NewEmisData!$D:$D, AK$2))</f>
        <v>#REF!</v>
      </c>
      <c r="AL191" s="335" t="e">
        <f>$I191*IF($G191="Pickup", SUMIFS(NewEmisData!L:L, NewEmisData!$A:$A, "Pickup", NewEmisData!$B:$B, $A191, NewEmisData!$C:$C, $H191, NewEmisData!$D:$D, AL$2), SUMIFS(NewEmisData!L:L, NewEmisData!$A:$A, "LDV", NewEmisData!$B:$B, $A191, NewEmisData!$C:$C, $H191, NewEmisData!$D:$D, AL$2))</f>
        <v>#REF!</v>
      </c>
      <c r="AM191" s="335" t="e">
        <f>$I191*IF($G191="Pickup", SUMIFS(NewEmisData!M:M, NewEmisData!$A:$A, "Pickup", NewEmisData!$B:$B, $A191, NewEmisData!$C:$C, $H191, NewEmisData!$D:$D, AM$2), SUMIFS(NewEmisData!M:M, NewEmisData!$A:$A, "LDV", NewEmisData!$B:$B, $A191, NewEmisData!$C:$C, $H191, NewEmisData!$D:$D, AM$2))</f>
        <v>#REF!</v>
      </c>
      <c r="AN191" s="335">
        <v>9.1293891212331998E-4</v>
      </c>
      <c r="AO191" s="335" t="e">
        <f>$I191*IF($G191="Pickup", SUMIFS(NewEmisData!E:E, NewEmisData!$A:$A, "Pickup", NewEmisData!$B:$B, $A191, NewEmisData!$C:$C, $H191, NewEmisData!$D:$D, AO$2), SUMIFS(NewEmisData!E:E, NewEmisData!$A:$A, "LDV", NewEmisData!$B:$B, $A191, NewEmisData!$C:$C, $H191, NewEmisData!$D:$D, AO$2))</f>
        <v>#REF!</v>
      </c>
      <c r="AP191" s="335" t="e">
        <f>$I191*IF($G191="Pickup", SUMIFS(NewEmisData!F:F, NewEmisData!$A:$A, "Pickup", NewEmisData!$B:$B, $A191, NewEmisData!$C:$C, $H191, NewEmisData!$D:$D, AP$2), SUMIFS(NewEmisData!F:F, NewEmisData!$A:$A, "LDV", NewEmisData!$B:$B, $A191, NewEmisData!$C:$C, $H191, NewEmisData!$D:$D, AP$2))</f>
        <v>#REF!</v>
      </c>
      <c r="AQ191" s="335" t="e">
        <f>$I191*IF($G191="Pickup", SUMIFS(NewEmisData!G:G, NewEmisData!$A:$A, "Pickup", NewEmisData!$B:$B, $A191, NewEmisData!$C:$C, $H191, NewEmisData!$D:$D, AQ$2), SUMIFS(NewEmisData!G:G, NewEmisData!$A:$A, "LDV", NewEmisData!$B:$B, $A191, NewEmisData!$C:$C, $H191, NewEmisData!$D:$D, AQ$2))</f>
        <v>#REF!</v>
      </c>
      <c r="AR191" s="335" t="e">
        <f>$I191*IF($G191="Pickup", SUMIFS(NewEmisData!H:H, NewEmisData!$A:$A, "Pickup", NewEmisData!$B:$B, $A191, NewEmisData!$C:$C, $H191, NewEmisData!$D:$D, AR$2), SUMIFS(NewEmisData!H:H, NewEmisData!$A:$A, "LDV", NewEmisData!$B:$B, $A191, NewEmisData!$C:$C, $H191, NewEmisData!$D:$D, AR$2))</f>
        <v>#REF!</v>
      </c>
      <c r="AS191" s="335" t="e">
        <f>$I191*IF($G191="Pickup", SUMIFS(NewEmisData!I:I, NewEmisData!$A:$A, "Pickup", NewEmisData!$B:$B, $A191, NewEmisData!$C:$C, $H191, NewEmisData!$D:$D, AS$2), SUMIFS(NewEmisData!I:I, NewEmisData!$A:$A, "LDV", NewEmisData!$B:$B, $A191, NewEmisData!$C:$C, $H191, NewEmisData!$D:$D, AS$2))</f>
        <v>#REF!</v>
      </c>
      <c r="AT191" s="335" t="e">
        <f>$I191*IF($G191="Pickup", SUMIFS(NewEmisData!J:J, NewEmisData!$A:$A, "Pickup", NewEmisData!$B:$B, $A191, NewEmisData!$C:$C, $H191, NewEmisData!$D:$D, AT$2), SUMIFS(NewEmisData!J:J, NewEmisData!$A:$A, "LDV", NewEmisData!$B:$B, $A191, NewEmisData!$C:$C, $H191, NewEmisData!$D:$D, AT$2))</f>
        <v>#REF!</v>
      </c>
      <c r="AU191" s="335" t="e">
        <f>$I191*IF($G191="Pickup", SUMIFS(NewEmisData!K:K, NewEmisData!$A:$A, "Pickup", NewEmisData!$B:$B, $A191, NewEmisData!$C:$C, $H191, NewEmisData!$D:$D, AU$2), SUMIFS(NewEmisData!K:K, NewEmisData!$A:$A, "LDV", NewEmisData!$B:$B, $A191, NewEmisData!$C:$C, $H191, NewEmisData!$D:$D, AU$2))</f>
        <v>#REF!</v>
      </c>
      <c r="AV191" s="335" t="e">
        <f>$I191*IF($G191="Pickup", SUMIFS(NewEmisData!L:L, NewEmisData!$A:$A, "Pickup", NewEmisData!$B:$B, $A191, NewEmisData!$C:$C, $H191, NewEmisData!$D:$D, AV$2), SUMIFS(NewEmisData!L:L, NewEmisData!$A:$A, "LDV", NewEmisData!$B:$B, $A191, NewEmisData!$C:$C, $H191, NewEmisData!$D:$D, AV$2))</f>
        <v>#REF!</v>
      </c>
      <c r="AW191" s="335" t="e">
        <f>$I191*IF($G191="Pickup", SUMIFS(NewEmisData!M:M, NewEmisData!$A:$A, "Pickup", NewEmisData!$B:$B, $A191, NewEmisData!$C:$C, $H191, NewEmisData!$D:$D, AW$2), SUMIFS(NewEmisData!M:M, NewEmisData!$A:$A, "LDV", NewEmisData!$B:$B, $A191, NewEmisData!$C:$C, $H191, NewEmisData!$D:$D, AW$2))</f>
        <v>#REF!</v>
      </c>
      <c r="AX191" s="335">
        <v>2.3063977246567523E-2</v>
      </c>
      <c r="AY191" s="335" t="e">
        <f>$I191*IF($G191="Pickup", SUMIFS(NewEmisData!E:E, NewEmisData!$A:$A, "Pickup", NewEmisData!$B:$B, $A191, NewEmisData!$C:$C, $H191, NewEmisData!$D:$D, AY$2), SUMIFS(NewEmisData!E:E, NewEmisData!$A:$A, "LDV", NewEmisData!$B:$B, $A191, NewEmisData!$C:$C, $H191, NewEmisData!$D:$D, AY$2))</f>
        <v>#REF!</v>
      </c>
      <c r="AZ191" s="335" t="e">
        <f>$I191*IF($G191="Pickup", SUMIFS(NewEmisData!F:F, NewEmisData!$A:$A, "Pickup", NewEmisData!$B:$B, $A191, NewEmisData!$C:$C, $H191, NewEmisData!$D:$D, AZ$2), SUMIFS(NewEmisData!F:F, NewEmisData!$A:$A, "LDV", NewEmisData!$B:$B, $A191, NewEmisData!$C:$C, $H191, NewEmisData!$D:$D, AZ$2))</f>
        <v>#REF!</v>
      </c>
      <c r="BA191" s="335" t="e">
        <f>$I191*IF($G191="Pickup", SUMIFS(NewEmisData!G:G, NewEmisData!$A:$A, "Pickup", NewEmisData!$B:$B, $A191, NewEmisData!$C:$C, $H191, NewEmisData!$D:$D, BA$2), SUMIFS(NewEmisData!G:G, NewEmisData!$A:$A, "LDV", NewEmisData!$B:$B, $A191, NewEmisData!$C:$C, $H191, NewEmisData!$D:$D, BA$2))</f>
        <v>#REF!</v>
      </c>
      <c r="BB191" s="335" t="e">
        <f>$I191*IF($G191="Pickup", SUMIFS(NewEmisData!H:H, NewEmisData!$A:$A, "Pickup", NewEmisData!$B:$B, $A191, NewEmisData!$C:$C, $H191, NewEmisData!$D:$D, BB$2), SUMIFS(NewEmisData!H:H, NewEmisData!$A:$A, "LDV", NewEmisData!$B:$B, $A191, NewEmisData!$C:$C, $H191, NewEmisData!$D:$D, BB$2))</f>
        <v>#REF!</v>
      </c>
      <c r="BC191" s="335" t="e">
        <f>$I191*IF($G191="Pickup", SUMIFS(NewEmisData!I:I, NewEmisData!$A:$A, "Pickup", NewEmisData!$B:$B, $A191, NewEmisData!$C:$C, $H191, NewEmisData!$D:$D, BC$2), SUMIFS(NewEmisData!I:I, NewEmisData!$A:$A, "LDV", NewEmisData!$B:$B, $A191, NewEmisData!$C:$C, $H191, NewEmisData!$D:$D, BC$2))</f>
        <v>#REF!</v>
      </c>
      <c r="BD191" s="335" t="e">
        <f>$I191*IF($G191="Pickup", SUMIFS(NewEmisData!J:J, NewEmisData!$A:$A, "Pickup", NewEmisData!$B:$B, $A191, NewEmisData!$C:$C, $H191, NewEmisData!$D:$D, BD$2), SUMIFS(NewEmisData!J:J, NewEmisData!$A:$A, "LDV", NewEmisData!$B:$B, $A191, NewEmisData!$C:$C, $H191, NewEmisData!$D:$D, BD$2))</f>
        <v>#REF!</v>
      </c>
      <c r="BE191" s="335" t="e">
        <f>$I191*IF($G191="Pickup", SUMIFS(NewEmisData!K:K, NewEmisData!$A:$A, "Pickup", NewEmisData!$B:$B, $A191, NewEmisData!$C:$C, $H191, NewEmisData!$D:$D, BE$2), SUMIFS(NewEmisData!K:K, NewEmisData!$A:$A, "LDV", NewEmisData!$B:$B, $A191, NewEmisData!$C:$C, $H191, NewEmisData!$D:$D, BE$2))</f>
        <v>#REF!</v>
      </c>
      <c r="BF191" s="335" t="e">
        <f>$I191*IF($G191="Pickup", SUMIFS(NewEmisData!L:L, NewEmisData!$A:$A, "Pickup", NewEmisData!$B:$B, $A191, NewEmisData!$C:$C, $H191, NewEmisData!$D:$D, BF$2), SUMIFS(NewEmisData!L:L, NewEmisData!$A:$A, "LDV", NewEmisData!$B:$B, $A191, NewEmisData!$C:$C, $H191, NewEmisData!$D:$D, BF$2))</f>
        <v>#REF!</v>
      </c>
      <c r="BG191" s="335" t="e">
        <f>$I191*IF($G191="Pickup", SUMIFS(NewEmisData!M:M, NewEmisData!$A:$A, "Pickup", NewEmisData!$B:$B, $A191, NewEmisData!$C:$C, $H191, NewEmisData!$D:$D, BG$2), SUMIFS(NewEmisData!M:M, NewEmisData!$A:$A, "LDV", NewEmisData!$B:$B, $A191, NewEmisData!$C:$C, $H191, NewEmisData!$D:$D, BG$2))</f>
        <v>#REF!</v>
      </c>
      <c r="BH191" s="335">
        <v>4.6218288243582298E-3</v>
      </c>
      <c r="BI191" s="335" t="e">
        <f>$I191*IF($G191="Pickup", SUMIFS(NewEmisData!E:E, NewEmisData!$A:$A, "Pickup", NewEmisData!$B:$B, $A191, NewEmisData!$C:$C, $H191, NewEmisData!$D:$D, BI$2), SUMIFS(NewEmisData!E:E, NewEmisData!$A:$A, "LDV", NewEmisData!$B:$B, $A191, NewEmisData!$C:$C, $H191, NewEmisData!$D:$D, BI$2))</f>
        <v>#REF!</v>
      </c>
      <c r="BJ191" s="335" t="e">
        <f>$I191*IF($G191="Pickup", SUMIFS(NewEmisData!F:F, NewEmisData!$A:$A, "Pickup", NewEmisData!$B:$B, $A191, NewEmisData!$C:$C, $H191, NewEmisData!$D:$D, BJ$2), SUMIFS(NewEmisData!F:F, NewEmisData!$A:$A, "LDV", NewEmisData!$B:$B, $A191, NewEmisData!$C:$C, $H191, NewEmisData!$D:$D, BJ$2))</f>
        <v>#REF!</v>
      </c>
      <c r="BK191" s="335" t="e">
        <f>$I191*IF($G191="Pickup", SUMIFS(NewEmisData!G:G, NewEmisData!$A:$A, "Pickup", NewEmisData!$B:$B, $A191, NewEmisData!$C:$C, $H191, NewEmisData!$D:$D, BK$2), SUMIFS(NewEmisData!G:G, NewEmisData!$A:$A, "LDV", NewEmisData!$B:$B, $A191, NewEmisData!$C:$C, $H191, NewEmisData!$D:$D, BK$2))</f>
        <v>#REF!</v>
      </c>
      <c r="BL191" s="335" t="e">
        <f>$I191*IF($G191="Pickup", SUMIFS(NewEmisData!H:H, NewEmisData!$A:$A, "Pickup", NewEmisData!$B:$B, $A191, NewEmisData!$C:$C, $H191, NewEmisData!$D:$D, BL$2), SUMIFS(NewEmisData!H:H, NewEmisData!$A:$A, "LDV", NewEmisData!$B:$B, $A191, NewEmisData!$C:$C, $H191, NewEmisData!$D:$D, BL$2))</f>
        <v>#REF!</v>
      </c>
      <c r="BM191" s="335" t="e">
        <f>$I191*IF($G191="Pickup", SUMIFS(NewEmisData!I:I, NewEmisData!$A:$A, "Pickup", NewEmisData!$B:$B, $A191, NewEmisData!$C:$C, $H191, NewEmisData!$D:$D, BM$2), SUMIFS(NewEmisData!I:I, NewEmisData!$A:$A, "LDV", NewEmisData!$B:$B, $A191, NewEmisData!$C:$C, $H191, NewEmisData!$D:$D, BM$2))</f>
        <v>#REF!</v>
      </c>
      <c r="BN191" s="335" t="e">
        <f>$I191*IF($G191="Pickup", SUMIFS(NewEmisData!J:J, NewEmisData!$A:$A, "Pickup", NewEmisData!$B:$B, $A191, NewEmisData!$C:$C, $H191, NewEmisData!$D:$D, BN$2), SUMIFS(NewEmisData!J:J, NewEmisData!$A:$A, "LDV", NewEmisData!$B:$B, $A191, NewEmisData!$C:$C, $H191, NewEmisData!$D:$D, BN$2))</f>
        <v>#REF!</v>
      </c>
      <c r="BO191" s="335" t="e">
        <f>$I191*IF($G191="Pickup", SUMIFS(NewEmisData!K:K, NewEmisData!$A:$A, "Pickup", NewEmisData!$B:$B, $A191, NewEmisData!$C:$C, $H191, NewEmisData!$D:$D, BO$2), SUMIFS(NewEmisData!K:K, NewEmisData!$A:$A, "LDV", NewEmisData!$B:$B, $A191, NewEmisData!$C:$C, $H191, NewEmisData!$D:$D, BO$2))</f>
        <v>#REF!</v>
      </c>
      <c r="BP191" s="335" t="e">
        <f>$I191*IF($G191="Pickup", SUMIFS(NewEmisData!L:L, NewEmisData!$A:$A, "Pickup", NewEmisData!$B:$B, $A191, NewEmisData!$C:$C, $H191, NewEmisData!$D:$D, BP$2), SUMIFS(NewEmisData!L:L, NewEmisData!$A:$A, "LDV", NewEmisData!$B:$B, $A191, NewEmisData!$C:$C, $H191, NewEmisData!$D:$D, BP$2))</f>
        <v>#REF!</v>
      </c>
      <c r="BQ191" s="335" t="e">
        <f>$I191*IF($G191="Pickup", SUMIFS(NewEmisData!M:M, NewEmisData!$A:$A, "Pickup", NewEmisData!$B:$B, $A191, NewEmisData!$C:$C, $H191, NewEmisData!$D:$D, BQ$2), SUMIFS(NewEmisData!M:M, NewEmisData!$A:$A, "LDV", NewEmisData!$B:$B, $A191, NewEmisData!$C:$C, $H191, NewEmisData!$D:$D, BQ$2))</f>
        <v>#REF!</v>
      </c>
      <c r="BR191" s="335">
        <v>1.0935401174755037</v>
      </c>
      <c r="BS191" s="335" t="e">
        <f>$I191*IF($G191="Pickup", SUMIFS(NewEmisData!E:E, NewEmisData!$A:$A, "Pickup", NewEmisData!$B:$B, $A191, NewEmisData!$C:$C, $H191, NewEmisData!$D:$D, BS$2), SUMIFS(NewEmisData!E:E, NewEmisData!$A:$A, "LDV", NewEmisData!$B:$B, $A191, NewEmisData!$C:$C, $H191, NewEmisData!$D:$D, BS$2))</f>
        <v>#REF!</v>
      </c>
      <c r="BT191" s="335" t="e">
        <f>$I191*IF($G191="Pickup", SUMIFS(NewEmisData!F:F, NewEmisData!$A:$A, "Pickup", NewEmisData!$B:$B, $A191, NewEmisData!$C:$C, $H191, NewEmisData!$D:$D, BT$2), SUMIFS(NewEmisData!F:F, NewEmisData!$A:$A, "LDV", NewEmisData!$B:$B, $A191, NewEmisData!$C:$C, $H191, NewEmisData!$D:$D, BT$2))</f>
        <v>#REF!</v>
      </c>
      <c r="BU191" s="335" t="e">
        <f>$I191*IF($G191="Pickup", SUMIFS(NewEmisData!G:G, NewEmisData!$A:$A, "Pickup", NewEmisData!$B:$B, $A191, NewEmisData!$C:$C, $H191, NewEmisData!$D:$D, BU$2), SUMIFS(NewEmisData!G:G, NewEmisData!$A:$A, "LDV", NewEmisData!$B:$B, $A191, NewEmisData!$C:$C, $H191, NewEmisData!$D:$D, BU$2))</f>
        <v>#REF!</v>
      </c>
      <c r="BV191" s="335" t="e">
        <f>$I191*IF($G191="Pickup", SUMIFS(NewEmisData!H:H, NewEmisData!$A:$A, "Pickup", NewEmisData!$B:$B, $A191, NewEmisData!$C:$C, $H191, NewEmisData!$D:$D, BV$2), SUMIFS(NewEmisData!H:H, NewEmisData!$A:$A, "LDV", NewEmisData!$B:$B, $A191, NewEmisData!$C:$C, $H191, NewEmisData!$D:$D, BV$2))</f>
        <v>#REF!</v>
      </c>
      <c r="BW191" s="335" t="e">
        <f>$I191*IF($G191="Pickup", SUMIFS(NewEmisData!I:I, NewEmisData!$A:$A, "Pickup", NewEmisData!$B:$B, $A191, NewEmisData!$C:$C, $H191, NewEmisData!$D:$D, BW$2), SUMIFS(NewEmisData!I:I, NewEmisData!$A:$A, "LDV", NewEmisData!$B:$B, $A191, NewEmisData!$C:$C, $H191, NewEmisData!$D:$D, BW$2))</f>
        <v>#REF!</v>
      </c>
      <c r="BX191" s="335" t="e">
        <f>$I191*IF($G191="Pickup", SUMIFS(NewEmisData!J:J, NewEmisData!$A:$A, "Pickup", NewEmisData!$B:$B, $A191, NewEmisData!$C:$C, $H191, NewEmisData!$D:$D, BX$2), SUMIFS(NewEmisData!J:J, NewEmisData!$A:$A, "LDV", NewEmisData!$B:$B, $A191, NewEmisData!$C:$C, $H191, NewEmisData!$D:$D, BX$2))</f>
        <v>#REF!</v>
      </c>
      <c r="BY191" s="335" t="e">
        <f>$I191*IF($G191="Pickup", SUMIFS(NewEmisData!K:K, NewEmisData!$A:$A, "Pickup", NewEmisData!$B:$B, $A191, NewEmisData!$C:$C, $H191, NewEmisData!$D:$D, BY$2), SUMIFS(NewEmisData!K:K, NewEmisData!$A:$A, "LDV", NewEmisData!$B:$B, $A191, NewEmisData!$C:$C, $H191, NewEmisData!$D:$D, BY$2))</f>
        <v>#REF!</v>
      </c>
      <c r="BZ191" s="335" t="e">
        <f>$I191*IF($G191="Pickup", SUMIFS(NewEmisData!L:L, NewEmisData!$A:$A, "Pickup", NewEmisData!$B:$B, $A191, NewEmisData!$C:$C, $H191, NewEmisData!$D:$D, BZ$2), SUMIFS(NewEmisData!L:L, NewEmisData!$A:$A, "LDV", NewEmisData!$B:$B, $A191, NewEmisData!$C:$C, $H191, NewEmisData!$D:$D, BZ$2))</f>
        <v>#REF!</v>
      </c>
      <c r="CA191" s="335" t="e">
        <f>$I191*IF($G191="Pickup", SUMIFS(NewEmisData!M:M, NewEmisData!$A:$A, "Pickup", NewEmisData!$B:$B, $A191, NewEmisData!$C:$C, $H191, NewEmisData!$D:$D, CA$2), SUMIFS(NewEmisData!M:M, NewEmisData!$A:$A, "LDV", NewEmisData!$B:$B, $A191, NewEmisData!$C:$C, $H191, NewEmisData!$D:$D, CA$2))</f>
        <v>#REF!</v>
      </c>
      <c r="CB191" s="335">
        <v>7.9070928283867165E-2</v>
      </c>
      <c r="CC191" s="335" t="e">
        <f>$I191*IF($G191="Pickup", SUMIFS(NewEmisData!E:E, NewEmisData!$A:$A, "Pickup", NewEmisData!$B:$B, $A191, NewEmisData!$C:$C, $H191, NewEmisData!$D:$D, CC$2), SUMIFS(NewEmisData!E:E, NewEmisData!$A:$A, "LDV", NewEmisData!$B:$B, $A191, NewEmisData!$C:$C, $H191, NewEmisData!$D:$D, CC$2))</f>
        <v>#REF!</v>
      </c>
      <c r="CD191" s="335" t="e">
        <f>$I191*IF($G191="Pickup", SUMIFS(NewEmisData!F:F, NewEmisData!$A:$A, "Pickup", NewEmisData!$B:$B, $A191, NewEmisData!$C:$C, $H191, NewEmisData!$D:$D, CD$2), SUMIFS(NewEmisData!F:F, NewEmisData!$A:$A, "LDV", NewEmisData!$B:$B, $A191, NewEmisData!$C:$C, $H191, NewEmisData!$D:$D, CD$2))</f>
        <v>#REF!</v>
      </c>
      <c r="CE191" s="335" t="e">
        <f>$I191*IF($G191="Pickup", SUMIFS(NewEmisData!G:G, NewEmisData!$A:$A, "Pickup", NewEmisData!$B:$B, $A191, NewEmisData!$C:$C, $H191, NewEmisData!$D:$D, CE$2), SUMIFS(NewEmisData!G:G, NewEmisData!$A:$A, "LDV", NewEmisData!$B:$B, $A191, NewEmisData!$C:$C, $H191, NewEmisData!$D:$D, CE$2))</f>
        <v>#REF!</v>
      </c>
      <c r="CF191" s="335" t="e">
        <f>$I191*IF($G191="Pickup", SUMIFS(NewEmisData!H:H, NewEmisData!$A:$A, "Pickup", NewEmisData!$B:$B, $A191, NewEmisData!$C:$C, $H191, NewEmisData!$D:$D, CF$2), SUMIFS(NewEmisData!H:H, NewEmisData!$A:$A, "LDV", NewEmisData!$B:$B, $A191, NewEmisData!$C:$C, $H191, NewEmisData!$D:$D, CF$2))</f>
        <v>#REF!</v>
      </c>
      <c r="CG191" s="335" t="e">
        <f>$I191*IF($G191="Pickup", SUMIFS(NewEmisData!I:I, NewEmisData!$A:$A, "Pickup", NewEmisData!$B:$B, $A191, NewEmisData!$C:$C, $H191, NewEmisData!$D:$D, CG$2), SUMIFS(NewEmisData!I:I, NewEmisData!$A:$A, "LDV", NewEmisData!$B:$B, $A191, NewEmisData!$C:$C, $H191, NewEmisData!$D:$D, CG$2))</f>
        <v>#REF!</v>
      </c>
      <c r="CH191" s="335" t="e">
        <f>$I191*IF($G191="Pickup", SUMIFS(NewEmisData!J:J, NewEmisData!$A:$A, "Pickup", NewEmisData!$B:$B, $A191, NewEmisData!$C:$C, $H191, NewEmisData!$D:$D, CH$2), SUMIFS(NewEmisData!J:J, NewEmisData!$A:$A, "LDV", NewEmisData!$B:$B, $A191, NewEmisData!$C:$C, $H191, NewEmisData!$D:$D, CH$2))</f>
        <v>#REF!</v>
      </c>
      <c r="CI191" s="335" t="e">
        <f>$I191*IF($G191="Pickup", SUMIFS(NewEmisData!K:K, NewEmisData!$A:$A, "Pickup", NewEmisData!$B:$B, $A191, NewEmisData!$C:$C, $H191, NewEmisData!$D:$D, CI$2), SUMIFS(NewEmisData!K:K, NewEmisData!$A:$A, "LDV", NewEmisData!$B:$B, $A191, NewEmisData!$C:$C, $H191, NewEmisData!$D:$D, CI$2))</f>
        <v>#REF!</v>
      </c>
      <c r="CJ191" s="335" t="e">
        <f>$I191*IF($G191="Pickup", SUMIFS(NewEmisData!L:L, NewEmisData!$A:$A, "Pickup", NewEmisData!$B:$B, $A191, NewEmisData!$C:$C, $H191, NewEmisData!$D:$D, CJ$2), SUMIFS(NewEmisData!L:L, NewEmisData!$A:$A, "LDV", NewEmisData!$B:$B, $A191, NewEmisData!$C:$C, $H191, NewEmisData!$D:$D, CJ$2))</f>
        <v>#REF!</v>
      </c>
      <c r="CK191" s="335" t="e">
        <f>$I191*IF($G191="Pickup", SUMIFS(NewEmisData!M:M, NewEmisData!$A:$A, "Pickup", NewEmisData!$B:$B, $A191, NewEmisData!$C:$C, $H191, NewEmisData!$D:$D, CK$2), SUMIFS(NewEmisData!M:M, NewEmisData!$A:$A, "LDV", NewEmisData!$B:$B, $A191, NewEmisData!$C:$C, $H191, NewEmisData!$D:$D, CK$2))</f>
        <v>#REF!</v>
      </c>
      <c r="CL191" s="335">
        <v>1.4592584472374772E-2</v>
      </c>
      <c r="CM191" s="335" t="e">
        <f>$I191*IF($G191="Pickup", SUMIFS(NewEmisData!E:E, NewEmisData!$A:$A, "Pickup", NewEmisData!$B:$B, $A191, NewEmisData!$C:$C, $H191, NewEmisData!$D:$D, CM$2), SUMIFS(NewEmisData!E:E, NewEmisData!$A:$A, "LDV", NewEmisData!$B:$B, $A191, NewEmisData!$C:$C, $H191, NewEmisData!$D:$D, CM$2))</f>
        <v>#REF!</v>
      </c>
      <c r="CN191" s="335" t="e">
        <f>$I191*IF($G191="Pickup", SUMIFS(NewEmisData!F:F, NewEmisData!$A:$A, "Pickup", NewEmisData!$B:$B, $A191, NewEmisData!$C:$C, $H191, NewEmisData!$D:$D, CN$2), SUMIFS(NewEmisData!F:F, NewEmisData!$A:$A, "LDV", NewEmisData!$B:$B, $A191, NewEmisData!$C:$C, $H191, NewEmisData!$D:$D, CN$2))</f>
        <v>#REF!</v>
      </c>
      <c r="CO191" s="335" t="e">
        <f>$I191*IF($G191="Pickup", SUMIFS(NewEmisData!G:G, NewEmisData!$A:$A, "Pickup", NewEmisData!$B:$B, $A191, NewEmisData!$C:$C, $H191, NewEmisData!$D:$D, CO$2), SUMIFS(NewEmisData!G:G, NewEmisData!$A:$A, "LDV", NewEmisData!$B:$B, $A191, NewEmisData!$C:$C, $H191, NewEmisData!$D:$D, CO$2))</f>
        <v>#REF!</v>
      </c>
      <c r="CP191" s="335" t="e">
        <f>$I191*IF($G191="Pickup", SUMIFS(NewEmisData!H:H, NewEmisData!$A:$A, "Pickup", NewEmisData!$B:$B, $A191, NewEmisData!$C:$C, $H191, NewEmisData!$D:$D, CP$2), SUMIFS(NewEmisData!H:H, NewEmisData!$A:$A, "LDV", NewEmisData!$B:$B, $A191, NewEmisData!$C:$C, $H191, NewEmisData!$D:$D, CP$2))</f>
        <v>#REF!</v>
      </c>
      <c r="CQ191" s="335" t="e">
        <f>$I191*IF($G191="Pickup", SUMIFS(NewEmisData!I:I, NewEmisData!$A:$A, "Pickup", NewEmisData!$B:$B, $A191, NewEmisData!$C:$C, $H191, NewEmisData!$D:$D, CQ$2), SUMIFS(NewEmisData!I:I, NewEmisData!$A:$A, "LDV", NewEmisData!$B:$B, $A191, NewEmisData!$C:$C, $H191, NewEmisData!$D:$D, CQ$2))</f>
        <v>#REF!</v>
      </c>
      <c r="CR191" s="335" t="e">
        <f>$I191*IF($G191="Pickup", SUMIFS(NewEmisData!J:J, NewEmisData!$A:$A, "Pickup", NewEmisData!$B:$B, $A191, NewEmisData!$C:$C, $H191, NewEmisData!$D:$D, CR$2), SUMIFS(NewEmisData!J:J, NewEmisData!$A:$A, "LDV", NewEmisData!$B:$B, $A191, NewEmisData!$C:$C, $H191, NewEmisData!$D:$D, CR$2))</f>
        <v>#REF!</v>
      </c>
      <c r="CS191" s="335" t="e">
        <f>$I191*IF($G191="Pickup", SUMIFS(NewEmisData!K:K, NewEmisData!$A:$A, "Pickup", NewEmisData!$B:$B, $A191, NewEmisData!$C:$C, $H191, NewEmisData!$D:$D, CS$2), SUMIFS(NewEmisData!K:K, NewEmisData!$A:$A, "LDV", NewEmisData!$B:$B, $A191, NewEmisData!$C:$C, $H191, NewEmisData!$D:$D, CS$2))</f>
        <v>#REF!</v>
      </c>
      <c r="CT191" s="335" t="e">
        <f>$I191*IF($G191="Pickup", SUMIFS(NewEmisData!L:L, NewEmisData!$A:$A, "Pickup", NewEmisData!$B:$B, $A191, NewEmisData!$C:$C, $H191, NewEmisData!$D:$D, CT$2), SUMIFS(NewEmisData!L:L, NewEmisData!$A:$A, "LDV", NewEmisData!$B:$B, $A191, NewEmisData!$C:$C, $H191, NewEmisData!$D:$D, CT$2))</f>
        <v>#REF!</v>
      </c>
      <c r="CU191" s="335" t="e">
        <f>$I191*IF($G191="Pickup", SUMIFS(NewEmisData!M:M, NewEmisData!$A:$A, "Pickup", NewEmisData!$B:$B, $A191, NewEmisData!$C:$C, $H191, NewEmisData!$D:$D, CU$2), SUMIFS(NewEmisData!M:M, NewEmisData!$A:$A, "LDV", NewEmisData!$B:$B, $A191, NewEmisData!$C:$C, $H191, NewEmisData!$D:$D, CU$2))</f>
        <v>#REF!</v>
      </c>
      <c r="CV191" s="335">
        <v>3.6421481558869826E-3</v>
      </c>
      <c r="CW191" s="335">
        <v>2.1313632672585194E-3</v>
      </c>
      <c r="CX191" s="335">
        <v>1.3206136104537754E-3</v>
      </c>
      <c r="CY191" s="335">
        <v>1.0899187939867145E-3</v>
      </c>
      <c r="CZ191" s="335">
        <v>8.7025283912856672E-4</v>
      </c>
      <c r="DA191" s="335">
        <v>6.4765763063973829E-4</v>
      </c>
      <c r="DB191" s="335">
        <v>5.0616619617217448E-4</v>
      </c>
      <c r="DC191" s="335">
        <v>4.8258494809425511E-4</v>
      </c>
      <c r="DD191" s="335">
        <v>4.7909039000311807E-4</v>
      </c>
      <c r="DE191" s="335">
        <v>4.8044232177820259E-4</v>
      </c>
      <c r="DF191" s="335">
        <v>4.8044232177820259E-4</v>
      </c>
      <c r="DG191" s="335" t="e">
        <f>$I191*IF($G191="Pickup", SUMIFS(NewEmisData!E:E, NewEmisData!$A:$A, "Pickup", NewEmisData!$B:$B, $A191, NewEmisData!$C:$C, $H191, NewEmisData!$D:$D, DG$2), SUMIFS(NewEmisData!E:E, NewEmisData!$A:$A, "LDV", NewEmisData!$B:$B, $A191, NewEmisData!$C:$C, $H191, NewEmisData!$D:$D, DG$2))</f>
        <v>#REF!</v>
      </c>
      <c r="DH191" s="335" t="e">
        <f>$I191*IF($G191="Pickup", SUMIFS(NewEmisData!F:F, NewEmisData!$A:$A, "Pickup", NewEmisData!$B:$B, $A191, NewEmisData!$C:$C, $H191, NewEmisData!$D:$D, DH$2), SUMIFS(NewEmisData!F:F, NewEmisData!$A:$A, "LDV", NewEmisData!$B:$B, $A191, NewEmisData!$C:$C, $H191, NewEmisData!$D:$D, DH$2))</f>
        <v>#REF!</v>
      </c>
      <c r="DI191" s="335" t="e">
        <f>$I191*IF($G191="Pickup", SUMIFS(NewEmisData!G:G, NewEmisData!$A:$A, "Pickup", NewEmisData!$B:$B, $A191, NewEmisData!$C:$C, $H191, NewEmisData!$D:$D, DI$2), SUMIFS(NewEmisData!G:G, NewEmisData!$A:$A, "LDV", NewEmisData!$B:$B, $A191, NewEmisData!$C:$C, $H191, NewEmisData!$D:$D, DI$2))</f>
        <v>#REF!</v>
      </c>
      <c r="DJ191" s="335" t="e">
        <f>$I191*IF($G191="Pickup", SUMIFS(NewEmisData!H:H, NewEmisData!$A:$A, "Pickup", NewEmisData!$B:$B, $A191, NewEmisData!$C:$C, $H191, NewEmisData!$D:$D, DJ$2), SUMIFS(NewEmisData!H:H, NewEmisData!$A:$A, "LDV", NewEmisData!$B:$B, $A191, NewEmisData!$C:$C, $H191, NewEmisData!$D:$D, DJ$2))</f>
        <v>#REF!</v>
      </c>
      <c r="DK191" s="335" t="e">
        <f>$I191*IF($G191="Pickup", SUMIFS(NewEmisData!I:I, NewEmisData!$A:$A, "Pickup", NewEmisData!$B:$B, $A191, NewEmisData!$C:$C, $H191, NewEmisData!$D:$D, DK$2), SUMIFS(NewEmisData!I:I, NewEmisData!$A:$A, "LDV", NewEmisData!$B:$B, $A191, NewEmisData!$C:$C, $H191, NewEmisData!$D:$D, DK$2))</f>
        <v>#REF!</v>
      </c>
      <c r="DL191" s="335" t="e">
        <f>$I191*IF($G191="Pickup", SUMIFS(NewEmisData!J:J, NewEmisData!$A:$A, "Pickup", NewEmisData!$B:$B, $A191, NewEmisData!$C:$C, $H191, NewEmisData!$D:$D, DL$2), SUMIFS(NewEmisData!J:J, NewEmisData!$A:$A, "LDV", NewEmisData!$B:$B, $A191, NewEmisData!$C:$C, $H191, NewEmisData!$D:$D, DL$2))</f>
        <v>#REF!</v>
      </c>
      <c r="DM191" s="335" t="e">
        <f>$I191*IF($G191="Pickup", SUMIFS(NewEmisData!K:K, NewEmisData!$A:$A, "Pickup", NewEmisData!$B:$B, $A191, NewEmisData!$C:$C, $H191, NewEmisData!$D:$D, DM$2), SUMIFS(NewEmisData!K:K, NewEmisData!$A:$A, "LDV", NewEmisData!$B:$B, $A191, NewEmisData!$C:$C, $H191, NewEmisData!$D:$D, DM$2))</f>
        <v>#REF!</v>
      </c>
      <c r="DN191" s="335" t="e">
        <f>$I191*IF($G191="Pickup", SUMIFS(NewEmisData!L:L, NewEmisData!$A:$A, "Pickup", NewEmisData!$B:$B, $A191, NewEmisData!$C:$C, $H191, NewEmisData!$D:$D, DN$2), SUMIFS(NewEmisData!L:L, NewEmisData!$A:$A, "LDV", NewEmisData!$B:$B, $A191, NewEmisData!$C:$C, $H191, NewEmisData!$D:$D, DN$2))</f>
        <v>#REF!</v>
      </c>
      <c r="DO191" s="335" t="e">
        <f>$I191*IF($G191="Pickup", SUMIFS(NewEmisData!M:M, NewEmisData!$A:$A, "Pickup", NewEmisData!$B:$B, $A191, NewEmisData!$C:$C, $H191, NewEmisData!$D:$D, DO$2), SUMIFS(NewEmisData!M:M, NewEmisData!$A:$A, "LDV", NewEmisData!$B:$B, $A191, NewEmisData!$C:$C, $H191, NewEmisData!$D:$D, DO$2))</f>
        <v>#REF!</v>
      </c>
      <c r="DP191" s="335">
        <v>9.708130422585614E-4</v>
      </c>
      <c r="DQ191" s="335" t="e">
        <f>$I191*IF($G191="Pickup", SUMIFS(NewEmisData!E:E, NewEmisData!$A:$A, "Pickup", NewEmisData!$B:$B, $A191, NewEmisData!$C:$C, $H191, NewEmisData!$D:$D, DQ$2), SUMIFS(NewEmisData!E:E, NewEmisData!$A:$A, "LDV", NewEmisData!$B:$B, $A191, NewEmisData!$C:$C, $H191, NewEmisData!$D:$D, DQ$2))</f>
        <v>#REF!</v>
      </c>
      <c r="DR191" s="335" t="e">
        <f>$I191*IF($G191="Pickup", SUMIFS(NewEmisData!F:F, NewEmisData!$A:$A, "Pickup", NewEmisData!$B:$B, $A191, NewEmisData!$C:$C, $H191, NewEmisData!$D:$D, DR$2), SUMIFS(NewEmisData!F:F, NewEmisData!$A:$A, "LDV", NewEmisData!$B:$B, $A191, NewEmisData!$C:$C, $H191, NewEmisData!$D:$D, DR$2))</f>
        <v>#REF!</v>
      </c>
      <c r="DS191" s="335" t="e">
        <f>$I191*IF($G191="Pickup", SUMIFS(NewEmisData!G:G, NewEmisData!$A:$A, "Pickup", NewEmisData!$B:$B, $A191, NewEmisData!$C:$C, $H191, NewEmisData!$D:$D, DS$2), SUMIFS(NewEmisData!G:G, NewEmisData!$A:$A, "LDV", NewEmisData!$B:$B, $A191, NewEmisData!$C:$C, $H191, NewEmisData!$D:$D, DS$2))</f>
        <v>#REF!</v>
      </c>
      <c r="DT191" s="335" t="e">
        <f>$I191*IF($G191="Pickup", SUMIFS(NewEmisData!H:H, NewEmisData!$A:$A, "Pickup", NewEmisData!$B:$B, $A191, NewEmisData!$C:$C, $H191, NewEmisData!$D:$D, DT$2), SUMIFS(NewEmisData!H:H, NewEmisData!$A:$A, "LDV", NewEmisData!$B:$B, $A191, NewEmisData!$C:$C, $H191, NewEmisData!$D:$D, DT$2))</f>
        <v>#REF!</v>
      </c>
      <c r="DU191" s="335" t="e">
        <f>$I191*IF($G191="Pickup", SUMIFS(NewEmisData!I:I, NewEmisData!$A:$A, "Pickup", NewEmisData!$B:$B, $A191, NewEmisData!$C:$C, $H191, NewEmisData!$D:$D, DU$2), SUMIFS(NewEmisData!I:I, NewEmisData!$A:$A, "LDV", NewEmisData!$B:$B, $A191, NewEmisData!$C:$C, $H191, NewEmisData!$D:$D, DU$2))</f>
        <v>#REF!</v>
      </c>
      <c r="DV191" s="335" t="e">
        <f>$I191*IF($G191="Pickup", SUMIFS(NewEmisData!J:J, NewEmisData!$A:$A, "Pickup", NewEmisData!$B:$B, $A191, NewEmisData!$C:$C, $H191, NewEmisData!$D:$D, DV$2), SUMIFS(NewEmisData!J:J, NewEmisData!$A:$A, "LDV", NewEmisData!$B:$B, $A191, NewEmisData!$C:$C, $H191, NewEmisData!$D:$D, DV$2))</f>
        <v>#REF!</v>
      </c>
      <c r="DW191" s="335" t="e">
        <f>$I191*IF($G191="Pickup", SUMIFS(NewEmisData!K:K, NewEmisData!$A:$A, "Pickup", NewEmisData!$B:$B, $A191, NewEmisData!$C:$C, $H191, NewEmisData!$D:$D, DW$2), SUMIFS(NewEmisData!K:K, NewEmisData!$A:$A, "LDV", NewEmisData!$B:$B, $A191, NewEmisData!$C:$C, $H191, NewEmisData!$D:$D, DW$2))</f>
        <v>#REF!</v>
      </c>
      <c r="DX191" s="335" t="e">
        <f>$I191*IF($G191="Pickup", SUMIFS(NewEmisData!L:L, NewEmisData!$A:$A, "Pickup", NewEmisData!$B:$B, $A191, NewEmisData!$C:$C, $H191, NewEmisData!$D:$D, DX$2), SUMIFS(NewEmisData!L:L, NewEmisData!$A:$A, "LDV", NewEmisData!$B:$B, $A191, NewEmisData!$C:$C, $H191, NewEmisData!$D:$D, DX$2))</f>
        <v>#REF!</v>
      </c>
      <c r="DY191" s="335" t="e">
        <f>$I191*IF($G191="Pickup", SUMIFS(NewEmisData!M:M, NewEmisData!$A:$A, "Pickup", NewEmisData!$B:$B, $A191, NewEmisData!$C:$C, $H191, NewEmisData!$D:$D, DY$2), SUMIFS(NewEmisData!M:M, NewEmisData!$A:$A, "LDV", NewEmisData!$B:$B, $A191, NewEmisData!$C:$C, $H191, NewEmisData!$D:$D, DY$2))</f>
        <v>#REF!</v>
      </c>
      <c r="DZ191" s="335">
        <v>3.0345401157298169E-3</v>
      </c>
      <c r="EA191" s="335" t="e">
        <f t="shared" si="234"/>
        <v>#REF!</v>
      </c>
      <c r="EB191" s="335" t="e">
        <f t="shared" si="235"/>
        <v>#REF!</v>
      </c>
      <c r="EC191" s="335" t="e">
        <f t="shared" si="236"/>
        <v>#REF!</v>
      </c>
      <c r="ED191" s="335" t="e">
        <f t="shared" si="237"/>
        <v>#REF!</v>
      </c>
      <c r="EE191" s="335" t="e">
        <f t="shared" si="238"/>
        <v>#REF!</v>
      </c>
      <c r="EF191" s="335" t="e">
        <f t="shared" si="239"/>
        <v>#REF!</v>
      </c>
      <c r="EG191" s="335" t="e">
        <f t="shared" si="240"/>
        <v>#REF!</v>
      </c>
      <c r="EH191" s="335" t="e">
        <f t="shared" si="241"/>
        <v>#REF!</v>
      </c>
      <c r="EI191" s="335" t="e">
        <f t="shared" si="242"/>
        <v>#REF!</v>
      </c>
      <c r="EJ191" s="335">
        <f t="shared" si="243"/>
        <v>0.14484686481204898</v>
      </c>
      <c r="EK191" s="335" t="e">
        <f t="shared" si="244"/>
        <v>#REF!</v>
      </c>
      <c r="EL191" s="335" t="e">
        <f t="shared" si="245"/>
        <v>#REF!</v>
      </c>
      <c r="EM191" s="335" t="e">
        <f t="shared" si="246"/>
        <v>#REF!</v>
      </c>
      <c r="EN191" s="335" t="e">
        <f t="shared" si="247"/>
        <v>#REF!</v>
      </c>
      <c r="EO191" s="335" t="e">
        <f t="shared" si="248"/>
        <v>#REF!</v>
      </c>
      <c r="EP191" s="335" t="e">
        <f t="shared" si="249"/>
        <v>#REF!</v>
      </c>
      <c r="EQ191" s="335" t="e">
        <f t="shared" si="250"/>
        <v>#REF!</v>
      </c>
      <c r="ER191" s="335" t="e">
        <f t="shared" si="251"/>
        <v>#REF!</v>
      </c>
      <c r="ES191" s="335" t="e">
        <f t="shared" si="252"/>
        <v>#REF!</v>
      </c>
      <c r="ET191" s="335">
        <f t="shared" si="253"/>
        <v>3.8910945869294146E-2</v>
      </c>
      <c r="EU191" s="335" t="e">
        <f t="shared" si="254"/>
        <v>#REF!</v>
      </c>
      <c r="EV191" s="335" t="e">
        <f t="shared" si="255"/>
        <v>#REF!</v>
      </c>
      <c r="EW191" s="335" t="e">
        <f t="shared" si="256"/>
        <v>#REF!</v>
      </c>
      <c r="EX191" s="335" t="e">
        <f t="shared" si="257"/>
        <v>#REF!</v>
      </c>
      <c r="EY191" s="335" t="e">
        <f t="shared" si="258"/>
        <v>#REF!</v>
      </c>
      <c r="EZ191" s="335" t="e">
        <f t="shared" si="259"/>
        <v>#REF!</v>
      </c>
      <c r="FA191" s="335" t="e">
        <f t="shared" si="260"/>
        <v>#REF!</v>
      </c>
      <c r="FB191" s="335" t="e">
        <f t="shared" si="261"/>
        <v>#REF!</v>
      </c>
      <c r="FC191" s="335" t="e">
        <f t="shared" si="262"/>
        <v>#REF!</v>
      </c>
      <c r="FD191" s="335">
        <f t="shared" si="263"/>
        <v>9.1293891212331998E-4</v>
      </c>
      <c r="FE191" s="335" t="e">
        <f t="shared" si="264"/>
        <v>#REF!</v>
      </c>
      <c r="FF191" s="335" t="e">
        <f t="shared" si="265"/>
        <v>#REF!</v>
      </c>
      <c r="FG191" s="335" t="e">
        <f t="shared" si="266"/>
        <v>#REF!</v>
      </c>
      <c r="FH191" s="335" t="e">
        <f t="shared" si="267"/>
        <v>#REF!</v>
      </c>
      <c r="FI191" s="335" t="e">
        <f t="shared" si="268"/>
        <v>#REF!</v>
      </c>
      <c r="FJ191" s="335" t="e">
        <f t="shared" si="269"/>
        <v>#REF!</v>
      </c>
      <c r="FK191" s="335" t="e">
        <f t="shared" si="270"/>
        <v>#REF!</v>
      </c>
      <c r="FL191" s="335" t="e">
        <f t="shared" si="271"/>
        <v>#REF!</v>
      </c>
      <c r="FM191" s="335" t="e">
        <f t="shared" si="272"/>
        <v>#REF!</v>
      </c>
      <c r="FN191" s="335">
        <f t="shared" si="273"/>
        <v>2.3063977246567523E-2</v>
      </c>
      <c r="FO191" s="335" t="e">
        <f t="shared" si="274"/>
        <v>#REF!</v>
      </c>
      <c r="FP191" s="335" t="e">
        <f t="shared" si="275"/>
        <v>#REF!</v>
      </c>
      <c r="FQ191" s="335" t="e">
        <f t="shared" si="276"/>
        <v>#REF!</v>
      </c>
      <c r="FR191" s="335" t="e">
        <f t="shared" si="277"/>
        <v>#REF!</v>
      </c>
      <c r="FS191" s="335" t="e">
        <f t="shared" si="278"/>
        <v>#REF!</v>
      </c>
      <c r="FT191" s="335" t="e">
        <f t="shared" si="279"/>
        <v>#REF!</v>
      </c>
      <c r="FU191" s="335" t="e">
        <f t="shared" si="280"/>
        <v>#REF!</v>
      </c>
      <c r="FV191" s="335" t="e">
        <f t="shared" si="281"/>
        <v>#REF!</v>
      </c>
      <c r="FW191" s="335" t="e">
        <f t="shared" si="282"/>
        <v>#REF!</v>
      </c>
      <c r="FX191" s="335">
        <f t="shared" si="283"/>
        <v>4.6218288243582298E-3</v>
      </c>
    </row>
    <row r="192" spans="1:180" x14ac:dyDescent="0.2">
      <c r="A192" s="305" t="str">
        <f>_xlfn.CONCAT(IF(LEFT(TRIM(A191),1)="*", "*R", "R"), 1+RIGHT(TRIM(A191),1))</f>
        <v>R4</v>
      </c>
      <c r="B192" s="305" t="str">
        <f t="shared" si="335"/>
        <v>TLCGPHEV40</v>
      </c>
      <c r="C192" s="305" t="str">
        <f t="shared" si="336"/>
        <v>TL.GSL.C.PHEV.2011</v>
      </c>
      <c r="D192" s="301" t="str">
        <f t="shared" si="337"/>
        <v>bn-vmt, bn-vmt/a</v>
      </c>
      <c r="E192" s="301" t="str">
        <f t="shared" si="338"/>
        <v>TLGSL</v>
      </c>
      <c r="F192" s="301" t="str">
        <f t="shared" si="339"/>
        <v>TL</v>
      </c>
      <c r="G192" s="315" t="s">
        <v>815</v>
      </c>
      <c r="H192" s="315" t="s">
        <v>814</v>
      </c>
      <c r="I192" s="321" t="e">
        <f>#REF!</f>
        <v>#REF!</v>
      </c>
      <c r="J192" s="315" t="str">
        <f t="shared" si="284"/>
        <v>Compact car-GSL</v>
      </c>
      <c r="K192" s="335" t="e">
        <f>$I192*IF($G192="Pickup", SUMIFS(NewEmisData!E:E, NewEmisData!$A:$A, "Pickup", NewEmisData!$B:$B, $A192, NewEmisData!$C:$C, $H192, NewEmisData!$D:$D, K$2), SUMIFS(NewEmisData!E:E, NewEmisData!$A:$A, "LDV", NewEmisData!$B:$B, $A192, NewEmisData!$C:$C, $H192, NewEmisData!$D:$D, K$2))</f>
        <v>#REF!</v>
      </c>
      <c r="L192" s="335" t="e">
        <f>$I192*IF($G192="Pickup", SUMIFS(NewEmisData!F:F, NewEmisData!$A:$A, "Pickup", NewEmisData!$B:$B, $A192, NewEmisData!$C:$C, $H192, NewEmisData!$D:$D, L$2), SUMIFS(NewEmisData!F:F, NewEmisData!$A:$A, "LDV", NewEmisData!$B:$B, $A192, NewEmisData!$C:$C, $H192, NewEmisData!$D:$D, L$2))</f>
        <v>#REF!</v>
      </c>
      <c r="M192" s="335" t="e">
        <f>$I192*IF($G192="Pickup", SUMIFS(NewEmisData!G:G, NewEmisData!$A:$A, "Pickup", NewEmisData!$B:$B, $A192, NewEmisData!$C:$C, $H192, NewEmisData!$D:$D, M$2), SUMIFS(NewEmisData!G:G, NewEmisData!$A:$A, "LDV", NewEmisData!$B:$B, $A192, NewEmisData!$C:$C, $H192, NewEmisData!$D:$D, M$2))</f>
        <v>#REF!</v>
      </c>
      <c r="N192" s="335" t="e">
        <f>$I192*IF($G192="Pickup", SUMIFS(NewEmisData!H:H, NewEmisData!$A:$A, "Pickup", NewEmisData!$B:$B, $A192, NewEmisData!$C:$C, $H192, NewEmisData!$D:$D, N$2), SUMIFS(NewEmisData!H:H, NewEmisData!$A:$A, "LDV", NewEmisData!$B:$B, $A192, NewEmisData!$C:$C, $H192, NewEmisData!$D:$D, N$2))</f>
        <v>#REF!</v>
      </c>
      <c r="O192" s="335" t="e">
        <f>$I192*IF($G192="Pickup", SUMIFS(NewEmisData!I:I, NewEmisData!$A:$A, "Pickup", NewEmisData!$B:$B, $A192, NewEmisData!$C:$C, $H192, NewEmisData!$D:$D, O$2), SUMIFS(NewEmisData!I:I, NewEmisData!$A:$A, "LDV", NewEmisData!$B:$B, $A192, NewEmisData!$C:$C, $H192, NewEmisData!$D:$D, O$2))</f>
        <v>#REF!</v>
      </c>
      <c r="P192" s="335" t="e">
        <f>$I192*IF($G192="Pickup", SUMIFS(NewEmisData!J:J, NewEmisData!$A:$A, "Pickup", NewEmisData!$B:$B, $A192, NewEmisData!$C:$C, $H192, NewEmisData!$D:$D, P$2), SUMIFS(NewEmisData!J:J, NewEmisData!$A:$A, "LDV", NewEmisData!$B:$B, $A192, NewEmisData!$C:$C, $H192, NewEmisData!$D:$D, P$2))</f>
        <v>#REF!</v>
      </c>
      <c r="Q192" s="335" t="e">
        <f>$I192*IF($G192="Pickup", SUMIFS(NewEmisData!K:K, NewEmisData!$A:$A, "Pickup", NewEmisData!$B:$B, $A192, NewEmisData!$C:$C, $H192, NewEmisData!$D:$D, Q$2), SUMIFS(NewEmisData!K:K, NewEmisData!$A:$A, "LDV", NewEmisData!$B:$B, $A192, NewEmisData!$C:$C, $H192, NewEmisData!$D:$D, Q$2))</f>
        <v>#REF!</v>
      </c>
      <c r="R192" s="335" t="e">
        <f>$I192*IF($G192="Pickup", SUMIFS(NewEmisData!L:L, NewEmisData!$A:$A, "Pickup", NewEmisData!$B:$B, $A192, NewEmisData!$C:$C, $H192, NewEmisData!$D:$D, R$2), SUMIFS(NewEmisData!L:L, NewEmisData!$A:$A, "LDV", NewEmisData!$B:$B, $A192, NewEmisData!$C:$C, $H192, NewEmisData!$D:$D, R$2))</f>
        <v>#REF!</v>
      </c>
      <c r="S192" s="335" t="e">
        <f>$I192*IF($G192="Pickup", SUMIFS(NewEmisData!M:M, NewEmisData!$A:$A, "Pickup", NewEmisData!$B:$B, $A192, NewEmisData!$C:$C, $H192, NewEmisData!$D:$D, S$2), SUMIFS(NewEmisData!M:M, NewEmisData!$A:$A, "LDV", NewEmisData!$B:$B, $A192, NewEmisData!$C:$C, $H192, NewEmisData!$D:$D, S$2))</f>
        <v>#REF!</v>
      </c>
      <c r="T192" s="335">
        <v>0.14484686481204898</v>
      </c>
      <c r="U192" s="335" t="e">
        <f>$I192*IF($G192="Pickup", SUMIFS(NewEmisData!E:E, NewEmisData!$A:$A, "Pickup", NewEmisData!$B:$B, $A192, NewEmisData!$C:$C, $H192, NewEmisData!$D:$D, U$2), SUMIFS(NewEmisData!E:E, NewEmisData!$A:$A, "LDV", NewEmisData!$B:$B, $A192, NewEmisData!$C:$C, $H192, NewEmisData!$D:$D, U$2))</f>
        <v>#REF!</v>
      </c>
      <c r="V192" s="335" t="e">
        <f>$I192*IF($G192="Pickup", SUMIFS(NewEmisData!F:F, NewEmisData!$A:$A, "Pickup", NewEmisData!$B:$B, $A192, NewEmisData!$C:$C, $H192, NewEmisData!$D:$D, V$2), SUMIFS(NewEmisData!F:F, NewEmisData!$A:$A, "LDV", NewEmisData!$B:$B, $A192, NewEmisData!$C:$C, $H192, NewEmisData!$D:$D, V$2))</f>
        <v>#REF!</v>
      </c>
      <c r="W192" s="335" t="e">
        <f>$I192*IF($G192="Pickup", SUMIFS(NewEmisData!G:G, NewEmisData!$A:$A, "Pickup", NewEmisData!$B:$B, $A192, NewEmisData!$C:$C, $H192, NewEmisData!$D:$D, W$2), SUMIFS(NewEmisData!G:G, NewEmisData!$A:$A, "LDV", NewEmisData!$B:$B, $A192, NewEmisData!$C:$C, $H192, NewEmisData!$D:$D, W$2))</f>
        <v>#REF!</v>
      </c>
      <c r="X192" s="335" t="e">
        <f>$I192*IF($G192="Pickup", SUMIFS(NewEmisData!H:H, NewEmisData!$A:$A, "Pickup", NewEmisData!$B:$B, $A192, NewEmisData!$C:$C, $H192, NewEmisData!$D:$D, X$2), SUMIFS(NewEmisData!H:H, NewEmisData!$A:$A, "LDV", NewEmisData!$B:$B, $A192, NewEmisData!$C:$C, $H192, NewEmisData!$D:$D, X$2))</f>
        <v>#REF!</v>
      </c>
      <c r="Y192" s="335" t="e">
        <f>$I192*IF($G192="Pickup", SUMIFS(NewEmisData!I:I, NewEmisData!$A:$A, "Pickup", NewEmisData!$B:$B, $A192, NewEmisData!$C:$C, $H192, NewEmisData!$D:$D, Y$2), SUMIFS(NewEmisData!I:I, NewEmisData!$A:$A, "LDV", NewEmisData!$B:$B, $A192, NewEmisData!$C:$C, $H192, NewEmisData!$D:$D, Y$2))</f>
        <v>#REF!</v>
      </c>
      <c r="Z192" s="335" t="e">
        <f>$I192*IF($G192="Pickup", SUMIFS(NewEmisData!J:J, NewEmisData!$A:$A, "Pickup", NewEmisData!$B:$B, $A192, NewEmisData!$C:$C, $H192, NewEmisData!$D:$D, Z$2), SUMIFS(NewEmisData!J:J, NewEmisData!$A:$A, "LDV", NewEmisData!$B:$B, $A192, NewEmisData!$C:$C, $H192, NewEmisData!$D:$D, Z$2))</f>
        <v>#REF!</v>
      </c>
      <c r="AA192" s="335" t="e">
        <f>$I192*IF($G192="Pickup", SUMIFS(NewEmisData!K:K, NewEmisData!$A:$A, "Pickup", NewEmisData!$B:$B, $A192, NewEmisData!$C:$C, $H192, NewEmisData!$D:$D, AA$2), SUMIFS(NewEmisData!K:K, NewEmisData!$A:$A, "LDV", NewEmisData!$B:$B, $A192, NewEmisData!$C:$C, $H192, NewEmisData!$D:$D, AA$2))</f>
        <v>#REF!</v>
      </c>
      <c r="AB192" s="335" t="e">
        <f>$I192*IF($G192="Pickup", SUMIFS(NewEmisData!L:L, NewEmisData!$A:$A, "Pickup", NewEmisData!$B:$B, $A192, NewEmisData!$C:$C, $H192, NewEmisData!$D:$D, AB$2), SUMIFS(NewEmisData!L:L, NewEmisData!$A:$A, "LDV", NewEmisData!$B:$B, $A192, NewEmisData!$C:$C, $H192, NewEmisData!$D:$D, AB$2))</f>
        <v>#REF!</v>
      </c>
      <c r="AC192" s="335" t="e">
        <f>$I192*IF($G192="Pickup", SUMIFS(NewEmisData!M:M, NewEmisData!$A:$A, "Pickup", NewEmisData!$B:$B, $A192, NewEmisData!$C:$C, $H192, NewEmisData!$D:$D, AC$2), SUMIFS(NewEmisData!M:M, NewEmisData!$A:$A, "LDV", NewEmisData!$B:$B, $A192, NewEmisData!$C:$C, $H192, NewEmisData!$D:$D, AC$2))</f>
        <v>#REF!</v>
      </c>
      <c r="AD192" s="335">
        <v>3.8910945869294146E-2</v>
      </c>
      <c r="AE192" s="335" t="e">
        <f>$I192*IF($G192="Pickup", SUMIFS(NewEmisData!E:E, NewEmisData!$A:$A, "Pickup", NewEmisData!$B:$B, $A192, NewEmisData!$C:$C, $H192, NewEmisData!$D:$D, AE$2), SUMIFS(NewEmisData!E:E, NewEmisData!$A:$A, "LDV", NewEmisData!$B:$B, $A192, NewEmisData!$C:$C, $H192, NewEmisData!$D:$D, AE$2))</f>
        <v>#REF!</v>
      </c>
      <c r="AF192" s="335" t="e">
        <f>$I192*IF($G192="Pickup", SUMIFS(NewEmisData!F:F, NewEmisData!$A:$A, "Pickup", NewEmisData!$B:$B, $A192, NewEmisData!$C:$C, $H192, NewEmisData!$D:$D, AF$2), SUMIFS(NewEmisData!F:F, NewEmisData!$A:$A, "LDV", NewEmisData!$B:$B, $A192, NewEmisData!$C:$C, $H192, NewEmisData!$D:$D, AF$2))</f>
        <v>#REF!</v>
      </c>
      <c r="AG192" s="335" t="e">
        <f>$I192*IF($G192="Pickup", SUMIFS(NewEmisData!G:G, NewEmisData!$A:$A, "Pickup", NewEmisData!$B:$B, $A192, NewEmisData!$C:$C, $H192, NewEmisData!$D:$D, AG$2), SUMIFS(NewEmisData!G:G, NewEmisData!$A:$A, "LDV", NewEmisData!$B:$B, $A192, NewEmisData!$C:$C, $H192, NewEmisData!$D:$D, AG$2))</f>
        <v>#REF!</v>
      </c>
      <c r="AH192" s="335" t="e">
        <f>$I192*IF($G192="Pickup", SUMIFS(NewEmisData!H:H, NewEmisData!$A:$A, "Pickup", NewEmisData!$B:$B, $A192, NewEmisData!$C:$C, $H192, NewEmisData!$D:$D, AH$2), SUMIFS(NewEmisData!H:H, NewEmisData!$A:$A, "LDV", NewEmisData!$B:$B, $A192, NewEmisData!$C:$C, $H192, NewEmisData!$D:$D, AH$2))</f>
        <v>#REF!</v>
      </c>
      <c r="AI192" s="335" t="e">
        <f>$I192*IF($G192="Pickup", SUMIFS(NewEmisData!I:I, NewEmisData!$A:$A, "Pickup", NewEmisData!$B:$B, $A192, NewEmisData!$C:$C, $H192, NewEmisData!$D:$D, AI$2), SUMIFS(NewEmisData!I:I, NewEmisData!$A:$A, "LDV", NewEmisData!$B:$B, $A192, NewEmisData!$C:$C, $H192, NewEmisData!$D:$D, AI$2))</f>
        <v>#REF!</v>
      </c>
      <c r="AJ192" s="335" t="e">
        <f>$I192*IF($G192="Pickup", SUMIFS(NewEmisData!J:J, NewEmisData!$A:$A, "Pickup", NewEmisData!$B:$B, $A192, NewEmisData!$C:$C, $H192, NewEmisData!$D:$D, AJ$2), SUMIFS(NewEmisData!J:J, NewEmisData!$A:$A, "LDV", NewEmisData!$B:$B, $A192, NewEmisData!$C:$C, $H192, NewEmisData!$D:$D, AJ$2))</f>
        <v>#REF!</v>
      </c>
      <c r="AK192" s="335" t="e">
        <f>$I192*IF($G192="Pickup", SUMIFS(NewEmisData!K:K, NewEmisData!$A:$A, "Pickup", NewEmisData!$B:$B, $A192, NewEmisData!$C:$C, $H192, NewEmisData!$D:$D, AK$2), SUMIFS(NewEmisData!K:K, NewEmisData!$A:$A, "LDV", NewEmisData!$B:$B, $A192, NewEmisData!$C:$C, $H192, NewEmisData!$D:$D, AK$2))</f>
        <v>#REF!</v>
      </c>
      <c r="AL192" s="335" t="e">
        <f>$I192*IF($G192="Pickup", SUMIFS(NewEmisData!L:L, NewEmisData!$A:$A, "Pickup", NewEmisData!$B:$B, $A192, NewEmisData!$C:$C, $H192, NewEmisData!$D:$D, AL$2), SUMIFS(NewEmisData!L:L, NewEmisData!$A:$A, "LDV", NewEmisData!$B:$B, $A192, NewEmisData!$C:$C, $H192, NewEmisData!$D:$D, AL$2))</f>
        <v>#REF!</v>
      </c>
      <c r="AM192" s="335" t="e">
        <f>$I192*IF($G192="Pickup", SUMIFS(NewEmisData!M:M, NewEmisData!$A:$A, "Pickup", NewEmisData!$B:$B, $A192, NewEmisData!$C:$C, $H192, NewEmisData!$D:$D, AM$2), SUMIFS(NewEmisData!M:M, NewEmisData!$A:$A, "LDV", NewEmisData!$B:$B, $A192, NewEmisData!$C:$C, $H192, NewEmisData!$D:$D, AM$2))</f>
        <v>#REF!</v>
      </c>
      <c r="AN192" s="335">
        <v>9.1293891212331998E-4</v>
      </c>
      <c r="AO192" s="335" t="e">
        <f>$I192*IF($G192="Pickup", SUMIFS(NewEmisData!E:E, NewEmisData!$A:$A, "Pickup", NewEmisData!$B:$B, $A192, NewEmisData!$C:$C, $H192, NewEmisData!$D:$D, AO$2), SUMIFS(NewEmisData!E:E, NewEmisData!$A:$A, "LDV", NewEmisData!$B:$B, $A192, NewEmisData!$C:$C, $H192, NewEmisData!$D:$D, AO$2))</f>
        <v>#REF!</v>
      </c>
      <c r="AP192" s="335" t="e">
        <f>$I192*IF($G192="Pickup", SUMIFS(NewEmisData!F:F, NewEmisData!$A:$A, "Pickup", NewEmisData!$B:$B, $A192, NewEmisData!$C:$C, $H192, NewEmisData!$D:$D, AP$2), SUMIFS(NewEmisData!F:F, NewEmisData!$A:$A, "LDV", NewEmisData!$B:$B, $A192, NewEmisData!$C:$C, $H192, NewEmisData!$D:$D, AP$2))</f>
        <v>#REF!</v>
      </c>
      <c r="AQ192" s="335" t="e">
        <f>$I192*IF($G192="Pickup", SUMIFS(NewEmisData!G:G, NewEmisData!$A:$A, "Pickup", NewEmisData!$B:$B, $A192, NewEmisData!$C:$C, $H192, NewEmisData!$D:$D, AQ$2), SUMIFS(NewEmisData!G:G, NewEmisData!$A:$A, "LDV", NewEmisData!$B:$B, $A192, NewEmisData!$C:$C, $H192, NewEmisData!$D:$D, AQ$2))</f>
        <v>#REF!</v>
      </c>
      <c r="AR192" s="335" t="e">
        <f>$I192*IF($G192="Pickup", SUMIFS(NewEmisData!H:H, NewEmisData!$A:$A, "Pickup", NewEmisData!$B:$B, $A192, NewEmisData!$C:$C, $H192, NewEmisData!$D:$D, AR$2), SUMIFS(NewEmisData!H:H, NewEmisData!$A:$A, "LDV", NewEmisData!$B:$B, $A192, NewEmisData!$C:$C, $H192, NewEmisData!$D:$D, AR$2))</f>
        <v>#REF!</v>
      </c>
      <c r="AS192" s="335" t="e">
        <f>$I192*IF($G192="Pickup", SUMIFS(NewEmisData!I:I, NewEmisData!$A:$A, "Pickup", NewEmisData!$B:$B, $A192, NewEmisData!$C:$C, $H192, NewEmisData!$D:$D, AS$2), SUMIFS(NewEmisData!I:I, NewEmisData!$A:$A, "LDV", NewEmisData!$B:$B, $A192, NewEmisData!$C:$C, $H192, NewEmisData!$D:$D, AS$2))</f>
        <v>#REF!</v>
      </c>
      <c r="AT192" s="335" t="e">
        <f>$I192*IF($G192="Pickup", SUMIFS(NewEmisData!J:J, NewEmisData!$A:$A, "Pickup", NewEmisData!$B:$B, $A192, NewEmisData!$C:$C, $H192, NewEmisData!$D:$D, AT$2), SUMIFS(NewEmisData!J:J, NewEmisData!$A:$A, "LDV", NewEmisData!$B:$B, $A192, NewEmisData!$C:$C, $H192, NewEmisData!$D:$D, AT$2))</f>
        <v>#REF!</v>
      </c>
      <c r="AU192" s="335" t="e">
        <f>$I192*IF($G192="Pickup", SUMIFS(NewEmisData!K:K, NewEmisData!$A:$A, "Pickup", NewEmisData!$B:$B, $A192, NewEmisData!$C:$C, $H192, NewEmisData!$D:$D, AU$2), SUMIFS(NewEmisData!K:K, NewEmisData!$A:$A, "LDV", NewEmisData!$B:$B, $A192, NewEmisData!$C:$C, $H192, NewEmisData!$D:$D, AU$2))</f>
        <v>#REF!</v>
      </c>
      <c r="AV192" s="335" t="e">
        <f>$I192*IF($G192="Pickup", SUMIFS(NewEmisData!L:L, NewEmisData!$A:$A, "Pickup", NewEmisData!$B:$B, $A192, NewEmisData!$C:$C, $H192, NewEmisData!$D:$D, AV$2), SUMIFS(NewEmisData!L:L, NewEmisData!$A:$A, "LDV", NewEmisData!$B:$B, $A192, NewEmisData!$C:$C, $H192, NewEmisData!$D:$D, AV$2))</f>
        <v>#REF!</v>
      </c>
      <c r="AW192" s="335" t="e">
        <f>$I192*IF($G192="Pickup", SUMIFS(NewEmisData!M:M, NewEmisData!$A:$A, "Pickup", NewEmisData!$B:$B, $A192, NewEmisData!$C:$C, $H192, NewEmisData!$D:$D, AW$2), SUMIFS(NewEmisData!M:M, NewEmisData!$A:$A, "LDV", NewEmisData!$B:$B, $A192, NewEmisData!$C:$C, $H192, NewEmisData!$D:$D, AW$2))</f>
        <v>#REF!</v>
      </c>
      <c r="AX192" s="335">
        <v>2.3063977246567523E-2</v>
      </c>
      <c r="AY192" s="335" t="e">
        <f>$I192*IF($G192="Pickup", SUMIFS(NewEmisData!E:E, NewEmisData!$A:$A, "Pickup", NewEmisData!$B:$B, $A192, NewEmisData!$C:$C, $H192, NewEmisData!$D:$D, AY$2), SUMIFS(NewEmisData!E:E, NewEmisData!$A:$A, "LDV", NewEmisData!$B:$B, $A192, NewEmisData!$C:$C, $H192, NewEmisData!$D:$D, AY$2))</f>
        <v>#REF!</v>
      </c>
      <c r="AZ192" s="335" t="e">
        <f>$I192*IF($G192="Pickup", SUMIFS(NewEmisData!F:F, NewEmisData!$A:$A, "Pickup", NewEmisData!$B:$B, $A192, NewEmisData!$C:$C, $H192, NewEmisData!$D:$D, AZ$2), SUMIFS(NewEmisData!F:F, NewEmisData!$A:$A, "LDV", NewEmisData!$B:$B, $A192, NewEmisData!$C:$C, $H192, NewEmisData!$D:$D, AZ$2))</f>
        <v>#REF!</v>
      </c>
      <c r="BA192" s="335" t="e">
        <f>$I192*IF($G192="Pickup", SUMIFS(NewEmisData!G:G, NewEmisData!$A:$A, "Pickup", NewEmisData!$B:$B, $A192, NewEmisData!$C:$C, $H192, NewEmisData!$D:$D, BA$2), SUMIFS(NewEmisData!G:G, NewEmisData!$A:$A, "LDV", NewEmisData!$B:$B, $A192, NewEmisData!$C:$C, $H192, NewEmisData!$D:$D, BA$2))</f>
        <v>#REF!</v>
      </c>
      <c r="BB192" s="335" t="e">
        <f>$I192*IF($G192="Pickup", SUMIFS(NewEmisData!H:H, NewEmisData!$A:$A, "Pickup", NewEmisData!$B:$B, $A192, NewEmisData!$C:$C, $H192, NewEmisData!$D:$D, BB$2), SUMIFS(NewEmisData!H:H, NewEmisData!$A:$A, "LDV", NewEmisData!$B:$B, $A192, NewEmisData!$C:$C, $H192, NewEmisData!$D:$D, BB$2))</f>
        <v>#REF!</v>
      </c>
      <c r="BC192" s="335" t="e">
        <f>$I192*IF($G192="Pickup", SUMIFS(NewEmisData!I:I, NewEmisData!$A:$A, "Pickup", NewEmisData!$B:$B, $A192, NewEmisData!$C:$C, $H192, NewEmisData!$D:$D, BC$2), SUMIFS(NewEmisData!I:I, NewEmisData!$A:$A, "LDV", NewEmisData!$B:$B, $A192, NewEmisData!$C:$C, $H192, NewEmisData!$D:$D, BC$2))</f>
        <v>#REF!</v>
      </c>
      <c r="BD192" s="335" t="e">
        <f>$I192*IF($G192="Pickup", SUMIFS(NewEmisData!J:J, NewEmisData!$A:$A, "Pickup", NewEmisData!$B:$B, $A192, NewEmisData!$C:$C, $H192, NewEmisData!$D:$D, BD$2), SUMIFS(NewEmisData!J:J, NewEmisData!$A:$A, "LDV", NewEmisData!$B:$B, $A192, NewEmisData!$C:$C, $H192, NewEmisData!$D:$D, BD$2))</f>
        <v>#REF!</v>
      </c>
      <c r="BE192" s="335" t="e">
        <f>$I192*IF($G192="Pickup", SUMIFS(NewEmisData!K:K, NewEmisData!$A:$A, "Pickup", NewEmisData!$B:$B, $A192, NewEmisData!$C:$C, $H192, NewEmisData!$D:$D, BE$2), SUMIFS(NewEmisData!K:K, NewEmisData!$A:$A, "LDV", NewEmisData!$B:$B, $A192, NewEmisData!$C:$C, $H192, NewEmisData!$D:$D, BE$2))</f>
        <v>#REF!</v>
      </c>
      <c r="BF192" s="335" t="e">
        <f>$I192*IF($G192="Pickup", SUMIFS(NewEmisData!L:L, NewEmisData!$A:$A, "Pickup", NewEmisData!$B:$B, $A192, NewEmisData!$C:$C, $H192, NewEmisData!$D:$D, BF$2), SUMIFS(NewEmisData!L:L, NewEmisData!$A:$A, "LDV", NewEmisData!$B:$B, $A192, NewEmisData!$C:$C, $H192, NewEmisData!$D:$D, BF$2))</f>
        <v>#REF!</v>
      </c>
      <c r="BG192" s="335" t="e">
        <f>$I192*IF($G192="Pickup", SUMIFS(NewEmisData!M:M, NewEmisData!$A:$A, "Pickup", NewEmisData!$B:$B, $A192, NewEmisData!$C:$C, $H192, NewEmisData!$D:$D, BG$2), SUMIFS(NewEmisData!M:M, NewEmisData!$A:$A, "LDV", NewEmisData!$B:$B, $A192, NewEmisData!$C:$C, $H192, NewEmisData!$D:$D, BG$2))</f>
        <v>#REF!</v>
      </c>
      <c r="BH192" s="335">
        <v>4.6218288243582298E-3</v>
      </c>
      <c r="BI192" s="335" t="e">
        <f>$I192*IF($G192="Pickup", SUMIFS(NewEmisData!E:E, NewEmisData!$A:$A, "Pickup", NewEmisData!$B:$B, $A192, NewEmisData!$C:$C, $H192, NewEmisData!$D:$D, BI$2), SUMIFS(NewEmisData!E:E, NewEmisData!$A:$A, "LDV", NewEmisData!$B:$B, $A192, NewEmisData!$C:$C, $H192, NewEmisData!$D:$D, BI$2))</f>
        <v>#REF!</v>
      </c>
      <c r="BJ192" s="335" t="e">
        <f>$I192*IF($G192="Pickup", SUMIFS(NewEmisData!F:F, NewEmisData!$A:$A, "Pickup", NewEmisData!$B:$B, $A192, NewEmisData!$C:$C, $H192, NewEmisData!$D:$D, BJ$2), SUMIFS(NewEmisData!F:F, NewEmisData!$A:$A, "LDV", NewEmisData!$B:$B, $A192, NewEmisData!$C:$C, $H192, NewEmisData!$D:$D, BJ$2))</f>
        <v>#REF!</v>
      </c>
      <c r="BK192" s="335" t="e">
        <f>$I192*IF($G192="Pickup", SUMIFS(NewEmisData!G:G, NewEmisData!$A:$A, "Pickup", NewEmisData!$B:$B, $A192, NewEmisData!$C:$C, $H192, NewEmisData!$D:$D, BK$2), SUMIFS(NewEmisData!G:G, NewEmisData!$A:$A, "LDV", NewEmisData!$B:$B, $A192, NewEmisData!$C:$C, $H192, NewEmisData!$D:$D, BK$2))</f>
        <v>#REF!</v>
      </c>
      <c r="BL192" s="335" t="e">
        <f>$I192*IF($G192="Pickup", SUMIFS(NewEmisData!H:H, NewEmisData!$A:$A, "Pickup", NewEmisData!$B:$B, $A192, NewEmisData!$C:$C, $H192, NewEmisData!$D:$D, BL$2), SUMIFS(NewEmisData!H:H, NewEmisData!$A:$A, "LDV", NewEmisData!$B:$B, $A192, NewEmisData!$C:$C, $H192, NewEmisData!$D:$D, BL$2))</f>
        <v>#REF!</v>
      </c>
      <c r="BM192" s="335" t="e">
        <f>$I192*IF($G192="Pickup", SUMIFS(NewEmisData!I:I, NewEmisData!$A:$A, "Pickup", NewEmisData!$B:$B, $A192, NewEmisData!$C:$C, $H192, NewEmisData!$D:$D, BM$2), SUMIFS(NewEmisData!I:I, NewEmisData!$A:$A, "LDV", NewEmisData!$B:$B, $A192, NewEmisData!$C:$C, $H192, NewEmisData!$D:$D, BM$2))</f>
        <v>#REF!</v>
      </c>
      <c r="BN192" s="335" t="e">
        <f>$I192*IF($G192="Pickup", SUMIFS(NewEmisData!J:J, NewEmisData!$A:$A, "Pickup", NewEmisData!$B:$B, $A192, NewEmisData!$C:$C, $H192, NewEmisData!$D:$D, BN$2), SUMIFS(NewEmisData!J:J, NewEmisData!$A:$A, "LDV", NewEmisData!$B:$B, $A192, NewEmisData!$C:$C, $H192, NewEmisData!$D:$D, BN$2))</f>
        <v>#REF!</v>
      </c>
      <c r="BO192" s="335" t="e">
        <f>$I192*IF($G192="Pickup", SUMIFS(NewEmisData!K:K, NewEmisData!$A:$A, "Pickup", NewEmisData!$B:$B, $A192, NewEmisData!$C:$C, $H192, NewEmisData!$D:$D, BO$2), SUMIFS(NewEmisData!K:K, NewEmisData!$A:$A, "LDV", NewEmisData!$B:$B, $A192, NewEmisData!$C:$C, $H192, NewEmisData!$D:$D, BO$2))</f>
        <v>#REF!</v>
      </c>
      <c r="BP192" s="335" t="e">
        <f>$I192*IF($G192="Pickup", SUMIFS(NewEmisData!L:L, NewEmisData!$A:$A, "Pickup", NewEmisData!$B:$B, $A192, NewEmisData!$C:$C, $H192, NewEmisData!$D:$D, BP$2), SUMIFS(NewEmisData!L:L, NewEmisData!$A:$A, "LDV", NewEmisData!$B:$B, $A192, NewEmisData!$C:$C, $H192, NewEmisData!$D:$D, BP$2))</f>
        <v>#REF!</v>
      </c>
      <c r="BQ192" s="335" t="e">
        <f>$I192*IF($G192="Pickup", SUMIFS(NewEmisData!M:M, NewEmisData!$A:$A, "Pickup", NewEmisData!$B:$B, $A192, NewEmisData!$C:$C, $H192, NewEmisData!$D:$D, BQ$2), SUMIFS(NewEmisData!M:M, NewEmisData!$A:$A, "LDV", NewEmisData!$B:$B, $A192, NewEmisData!$C:$C, $H192, NewEmisData!$D:$D, BQ$2))</f>
        <v>#REF!</v>
      </c>
      <c r="BR192" s="335">
        <v>1.0935401174755037</v>
      </c>
      <c r="BS192" s="335" t="e">
        <f>$I192*IF($G192="Pickup", SUMIFS(NewEmisData!E:E, NewEmisData!$A:$A, "Pickup", NewEmisData!$B:$B, $A192, NewEmisData!$C:$C, $H192, NewEmisData!$D:$D, BS$2), SUMIFS(NewEmisData!E:E, NewEmisData!$A:$A, "LDV", NewEmisData!$B:$B, $A192, NewEmisData!$C:$C, $H192, NewEmisData!$D:$D, BS$2))</f>
        <v>#REF!</v>
      </c>
      <c r="BT192" s="335" t="e">
        <f>$I192*IF($G192="Pickup", SUMIFS(NewEmisData!F:F, NewEmisData!$A:$A, "Pickup", NewEmisData!$B:$B, $A192, NewEmisData!$C:$C, $H192, NewEmisData!$D:$D, BT$2), SUMIFS(NewEmisData!F:F, NewEmisData!$A:$A, "LDV", NewEmisData!$B:$B, $A192, NewEmisData!$C:$C, $H192, NewEmisData!$D:$D, BT$2))</f>
        <v>#REF!</v>
      </c>
      <c r="BU192" s="335" t="e">
        <f>$I192*IF($G192="Pickup", SUMIFS(NewEmisData!G:G, NewEmisData!$A:$A, "Pickup", NewEmisData!$B:$B, $A192, NewEmisData!$C:$C, $H192, NewEmisData!$D:$D, BU$2), SUMIFS(NewEmisData!G:G, NewEmisData!$A:$A, "LDV", NewEmisData!$B:$B, $A192, NewEmisData!$C:$C, $H192, NewEmisData!$D:$D, BU$2))</f>
        <v>#REF!</v>
      </c>
      <c r="BV192" s="335" t="e">
        <f>$I192*IF($G192="Pickup", SUMIFS(NewEmisData!H:H, NewEmisData!$A:$A, "Pickup", NewEmisData!$B:$B, $A192, NewEmisData!$C:$C, $H192, NewEmisData!$D:$D, BV$2), SUMIFS(NewEmisData!H:H, NewEmisData!$A:$A, "LDV", NewEmisData!$B:$B, $A192, NewEmisData!$C:$C, $H192, NewEmisData!$D:$D, BV$2))</f>
        <v>#REF!</v>
      </c>
      <c r="BW192" s="335" t="e">
        <f>$I192*IF($G192="Pickup", SUMIFS(NewEmisData!I:I, NewEmisData!$A:$A, "Pickup", NewEmisData!$B:$B, $A192, NewEmisData!$C:$C, $H192, NewEmisData!$D:$D, BW$2), SUMIFS(NewEmisData!I:I, NewEmisData!$A:$A, "LDV", NewEmisData!$B:$B, $A192, NewEmisData!$C:$C, $H192, NewEmisData!$D:$D, BW$2))</f>
        <v>#REF!</v>
      </c>
      <c r="BX192" s="335" t="e">
        <f>$I192*IF($G192="Pickup", SUMIFS(NewEmisData!J:J, NewEmisData!$A:$A, "Pickup", NewEmisData!$B:$B, $A192, NewEmisData!$C:$C, $H192, NewEmisData!$D:$D, BX$2), SUMIFS(NewEmisData!J:J, NewEmisData!$A:$A, "LDV", NewEmisData!$B:$B, $A192, NewEmisData!$C:$C, $H192, NewEmisData!$D:$D, BX$2))</f>
        <v>#REF!</v>
      </c>
      <c r="BY192" s="335" t="e">
        <f>$I192*IF($G192="Pickup", SUMIFS(NewEmisData!K:K, NewEmisData!$A:$A, "Pickup", NewEmisData!$B:$B, $A192, NewEmisData!$C:$C, $H192, NewEmisData!$D:$D, BY$2), SUMIFS(NewEmisData!K:K, NewEmisData!$A:$A, "LDV", NewEmisData!$B:$B, $A192, NewEmisData!$C:$C, $H192, NewEmisData!$D:$D, BY$2))</f>
        <v>#REF!</v>
      </c>
      <c r="BZ192" s="335" t="e">
        <f>$I192*IF($G192="Pickup", SUMIFS(NewEmisData!L:L, NewEmisData!$A:$A, "Pickup", NewEmisData!$B:$B, $A192, NewEmisData!$C:$C, $H192, NewEmisData!$D:$D, BZ$2), SUMIFS(NewEmisData!L:L, NewEmisData!$A:$A, "LDV", NewEmisData!$B:$B, $A192, NewEmisData!$C:$C, $H192, NewEmisData!$D:$D, BZ$2))</f>
        <v>#REF!</v>
      </c>
      <c r="CA192" s="335" t="e">
        <f>$I192*IF($G192="Pickup", SUMIFS(NewEmisData!M:M, NewEmisData!$A:$A, "Pickup", NewEmisData!$B:$B, $A192, NewEmisData!$C:$C, $H192, NewEmisData!$D:$D, CA$2), SUMIFS(NewEmisData!M:M, NewEmisData!$A:$A, "LDV", NewEmisData!$B:$B, $A192, NewEmisData!$C:$C, $H192, NewEmisData!$D:$D, CA$2))</f>
        <v>#REF!</v>
      </c>
      <c r="CB192" s="335">
        <v>7.9070928283867165E-2</v>
      </c>
      <c r="CC192" s="335" t="e">
        <f>$I192*IF($G192="Pickup", SUMIFS(NewEmisData!E:E, NewEmisData!$A:$A, "Pickup", NewEmisData!$B:$B, $A192, NewEmisData!$C:$C, $H192, NewEmisData!$D:$D, CC$2), SUMIFS(NewEmisData!E:E, NewEmisData!$A:$A, "LDV", NewEmisData!$B:$B, $A192, NewEmisData!$C:$C, $H192, NewEmisData!$D:$D, CC$2))</f>
        <v>#REF!</v>
      </c>
      <c r="CD192" s="335" t="e">
        <f>$I192*IF($G192="Pickup", SUMIFS(NewEmisData!F:F, NewEmisData!$A:$A, "Pickup", NewEmisData!$B:$B, $A192, NewEmisData!$C:$C, $H192, NewEmisData!$D:$D, CD$2), SUMIFS(NewEmisData!F:F, NewEmisData!$A:$A, "LDV", NewEmisData!$B:$B, $A192, NewEmisData!$C:$C, $H192, NewEmisData!$D:$D, CD$2))</f>
        <v>#REF!</v>
      </c>
      <c r="CE192" s="335" t="e">
        <f>$I192*IF($G192="Pickup", SUMIFS(NewEmisData!G:G, NewEmisData!$A:$A, "Pickup", NewEmisData!$B:$B, $A192, NewEmisData!$C:$C, $H192, NewEmisData!$D:$D, CE$2), SUMIFS(NewEmisData!G:G, NewEmisData!$A:$A, "LDV", NewEmisData!$B:$B, $A192, NewEmisData!$C:$C, $H192, NewEmisData!$D:$D, CE$2))</f>
        <v>#REF!</v>
      </c>
      <c r="CF192" s="335" t="e">
        <f>$I192*IF($G192="Pickup", SUMIFS(NewEmisData!H:H, NewEmisData!$A:$A, "Pickup", NewEmisData!$B:$B, $A192, NewEmisData!$C:$C, $H192, NewEmisData!$D:$D, CF$2), SUMIFS(NewEmisData!H:H, NewEmisData!$A:$A, "LDV", NewEmisData!$B:$B, $A192, NewEmisData!$C:$C, $H192, NewEmisData!$D:$D, CF$2))</f>
        <v>#REF!</v>
      </c>
      <c r="CG192" s="335" t="e">
        <f>$I192*IF($G192="Pickup", SUMIFS(NewEmisData!I:I, NewEmisData!$A:$A, "Pickup", NewEmisData!$B:$B, $A192, NewEmisData!$C:$C, $H192, NewEmisData!$D:$D, CG$2), SUMIFS(NewEmisData!I:I, NewEmisData!$A:$A, "LDV", NewEmisData!$B:$B, $A192, NewEmisData!$C:$C, $H192, NewEmisData!$D:$D, CG$2))</f>
        <v>#REF!</v>
      </c>
      <c r="CH192" s="335" t="e">
        <f>$I192*IF($G192="Pickup", SUMIFS(NewEmisData!J:J, NewEmisData!$A:$A, "Pickup", NewEmisData!$B:$B, $A192, NewEmisData!$C:$C, $H192, NewEmisData!$D:$D, CH$2), SUMIFS(NewEmisData!J:J, NewEmisData!$A:$A, "LDV", NewEmisData!$B:$B, $A192, NewEmisData!$C:$C, $H192, NewEmisData!$D:$D, CH$2))</f>
        <v>#REF!</v>
      </c>
      <c r="CI192" s="335" t="e">
        <f>$I192*IF($G192="Pickup", SUMIFS(NewEmisData!K:K, NewEmisData!$A:$A, "Pickup", NewEmisData!$B:$B, $A192, NewEmisData!$C:$C, $H192, NewEmisData!$D:$D, CI$2), SUMIFS(NewEmisData!K:K, NewEmisData!$A:$A, "LDV", NewEmisData!$B:$B, $A192, NewEmisData!$C:$C, $H192, NewEmisData!$D:$D, CI$2))</f>
        <v>#REF!</v>
      </c>
      <c r="CJ192" s="335" t="e">
        <f>$I192*IF($G192="Pickup", SUMIFS(NewEmisData!L:L, NewEmisData!$A:$A, "Pickup", NewEmisData!$B:$B, $A192, NewEmisData!$C:$C, $H192, NewEmisData!$D:$D, CJ$2), SUMIFS(NewEmisData!L:L, NewEmisData!$A:$A, "LDV", NewEmisData!$B:$B, $A192, NewEmisData!$C:$C, $H192, NewEmisData!$D:$D, CJ$2))</f>
        <v>#REF!</v>
      </c>
      <c r="CK192" s="335" t="e">
        <f>$I192*IF($G192="Pickup", SUMIFS(NewEmisData!M:M, NewEmisData!$A:$A, "Pickup", NewEmisData!$B:$B, $A192, NewEmisData!$C:$C, $H192, NewEmisData!$D:$D, CK$2), SUMIFS(NewEmisData!M:M, NewEmisData!$A:$A, "LDV", NewEmisData!$B:$B, $A192, NewEmisData!$C:$C, $H192, NewEmisData!$D:$D, CK$2))</f>
        <v>#REF!</v>
      </c>
      <c r="CL192" s="335">
        <v>1.4592584472374772E-2</v>
      </c>
      <c r="CM192" s="335" t="e">
        <f>$I192*IF($G192="Pickup", SUMIFS(NewEmisData!E:E, NewEmisData!$A:$A, "Pickup", NewEmisData!$B:$B, $A192, NewEmisData!$C:$C, $H192, NewEmisData!$D:$D, CM$2), SUMIFS(NewEmisData!E:E, NewEmisData!$A:$A, "LDV", NewEmisData!$B:$B, $A192, NewEmisData!$C:$C, $H192, NewEmisData!$D:$D, CM$2))</f>
        <v>#REF!</v>
      </c>
      <c r="CN192" s="335" t="e">
        <f>$I192*IF($G192="Pickup", SUMIFS(NewEmisData!F:F, NewEmisData!$A:$A, "Pickup", NewEmisData!$B:$B, $A192, NewEmisData!$C:$C, $H192, NewEmisData!$D:$D, CN$2), SUMIFS(NewEmisData!F:F, NewEmisData!$A:$A, "LDV", NewEmisData!$B:$B, $A192, NewEmisData!$C:$C, $H192, NewEmisData!$D:$D, CN$2))</f>
        <v>#REF!</v>
      </c>
      <c r="CO192" s="335" t="e">
        <f>$I192*IF($G192="Pickup", SUMIFS(NewEmisData!G:G, NewEmisData!$A:$A, "Pickup", NewEmisData!$B:$B, $A192, NewEmisData!$C:$C, $H192, NewEmisData!$D:$D, CO$2), SUMIFS(NewEmisData!G:G, NewEmisData!$A:$A, "LDV", NewEmisData!$B:$B, $A192, NewEmisData!$C:$C, $H192, NewEmisData!$D:$D, CO$2))</f>
        <v>#REF!</v>
      </c>
      <c r="CP192" s="335" t="e">
        <f>$I192*IF($G192="Pickup", SUMIFS(NewEmisData!H:H, NewEmisData!$A:$A, "Pickup", NewEmisData!$B:$B, $A192, NewEmisData!$C:$C, $H192, NewEmisData!$D:$D, CP$2), SUMIFS(NewEmisData!H:H, NewEmisData!$A:$A, "LDV", NewEmisData!$B:$B, $A192, NewEmisData!$C:$C, $H192, NewEmisData!$D:$D, CP$2))</f>
        <v>#REF!</v>
      </c>
      <c r="CQ192" s="335" t="e">
        <f>$I192*IF($G192="Pickup", SUMIFS(NewEmisData!I:I, NewEmisData!$A:$A, "Pickup", NewEmisData!$B:$B, $A192, NewEmisData!$C:$C, $H192, NewEmisData!$D:$D, CQ$2), SUMIFS(NewEmisData!I:I, NewEmisData!$A:$A, "LDV", NewEmisData!$B:$B, $A192, NewEmisData!$C:$C, $H192, NewEmisData!$D:$D, CQ$2))</f>
        <v>#REF!</v>
      </c>
      <c r="CR192" s="335" t="e">
        <f>$I192*IF($G192="Pickup", SUMIFS(NewEmisData!J:J, NewEmisData!$A:$A, "Pickup", NewEmisData!$B:$B, $A192, NewEmisData!$C:$C, $H192, NewEmisData!$D:$D, CR$2), SUMIFS(NewEmisData!J:J, NewEmisData!$A:$A, "LDV", NewEmisData!$B:$B, $A192, NewEmisData!$C:$C, $H192, NewEmisData!$D:$D, CR$2))</f>
        <v>#REF!</v>
      </c>
      <c r="CS192" s="335" t="e">
        <f>$I192*IF($G192="Pickup", SUMIFS(NewEmisData!K:K, NewEmisData!$A:$A, "Pickup", NewEmisData!$B:$B, $A192, NewEmisData!$C:$C, $H192, NewEmisData!$D:$D, CS$2), SUMIFS(NewEmisData!K:K, NewEmisData!$A:$A, "LDV", NewEmisData!$B:$B, $A192, NewEmisData!$C:$C, $H192, NewEmisData!$D:$D, CS$2))</f>
        <v>#REF!</v>
      </c>
      <c r="CT192" s="335" t="e">
        <f>$I192*IF($G192="Pickup", SUMIFS(NewEmisData!L:L, NewEmisData!$A:$A, "Pickup", NewEmisData!$B:$B, $A192, NewEmisData!$C:$C, $H192, NewEmisData!$D:$D, CT$2), SUMIFS(NewEmisData!L:L, NewEmisData!$A:$A, "LDV", NewEmisData!$B:$B, $A192, NewEmisData!$C:$C, $H192, NewEmisData!$D:$D, CT$2))</f>
        <v>#REF!</v>
      </c>
      <c r="CU192" s="335" t="e">
        <f>$I192*IF($G192="Pickup", SUMIFS(NewEmisData!M:M, NewEmisData!$A:$A, "Pickup", NewEmisData!$B:$B, $A192, NewEmisData!$C:$C, $H192, NewEmisData!$D:$D, CU$2), SUMIFS(NewEmisData!M:M, NewEmisData!$A:$A, "LDV", NewEmisData!$B:$B, $A192, NewEmisData!$C:$C, $H192, NewEmisData!$D:$D, CU$2))</f>
        <v>#REF!</v>
      </c>
      <c r="CV192" s="335">
        <v>3.6421481558869826E-3</v>
      </c>
      <c r="CW192" s="335">
        <v>2.1313632672585194E-3</v>
      </c>
      <c r="CX192" s="335">
        <v>1.3206136104537754E-3</v>
      </c>
      <c r="CY192" s="335">
        <v>1.0899187939867145E-3</v>
      </c>
      <c r="CZ192" s="335">
        <v>8.7025283912856672E-4</v>
      </c>
      <c r="DA192" s="335">
        <v>6.4765763063973829E-4</v>
      </c>
      <c r="DB192" s="335">
        <v>5.0616619617217448E-4</v>
      </c>
      <c r="DC192" s="335">
        <v>4.8258494809425511E-4</v>
      </c>
      <c r="DD192" s="335">
        <v>4.7909039000311807E-4</v>
      </c>
      <c r="DE192" s="335">
        <v>4.8044232177820259E-4</v>
      </c>
      <c r="DF192" s="335">
        <v>4.8044232177820259E-4</v>
      </c>
      <c r="DG192" s="335" t="e">
        <f>$I192*IF($G192="Pickup", SUMIFS(NewEmisData!E:E, NewEmisData!$A:$A, "Pickup", NewEmisData!$B:$B, $A192, NewEmisData!$C:$C, $H192, NewEmisData!$D:$D, DG$2), SUMIFS(NewEmisData!E:E, NewEmisData!$A:$A, "LDV", NewEmisData!$B:$B, $A192, NewEmisData!$C:$C, $H192, NewEmisData!$D:$D, DG$2))</f>
        <v>#REF!</v>
      </c>
      <c r="DH192" s="335" t="e">
        <f>$I192*IF($G192="Pickup", SUMIFS(NewEmisData!F:F, NewEmisData!$A:$A, "Pickup", NewEmisData!$B:$B, $A192, NewEmisData!$C:$C, $H192, NewEmisData!$D:$D, DH$2), SUMIFS(NewEmisData!F:F, NewEmisData!$A:$A, "LDV", NewEmisData!$B:$B, $A192, NewEmisData!$C:$C, $H192, NewEmisData!$D:$D, DH$2))</f>
        <v>#REF!</v>
      </c>
      <c r="DI192" s="335" t="e">
        <f>$I192*IF($G192="Pickup", SUMIFS(NewEmisData!G:G, NewEmisData!$A:$A, "Pickup", NewEmisData!$B:$B, $A192, NewEmisData!$C:$C, $H192, NewEmisData!$D:$D, DI$2), SUMIFS(NewEmisData!G:G, NewEmisData!$A:$A, "LDV", NewEmisData!$B:$B, $A192, NewEmisData!$C:$C, $H192, NewEmisData!$D:$D, DI$2))</f>
        <v>#REF!</v>
      </c>
      <c r="DJ192" s="335" t="e">
        <f>$I192*IF($G192="Pickup", SUMIFS(NewEmisData!H:H, NewEmisData!$A:$A, "Pickup", NewEmisData!$B:$B, $A192, NewEmisData!$C:$C, $H192, NewEmisData!$D:$D, DJ$2), SUMIFS(NewEmisData!H:H, NewEmisData!$A:$A, "LDV", NewEmisData!$B:$B, $A192, NewEmisData!$C:$C, $H192, NewEmisData!$D:$D, DJ$2))</f>
        <v>#REF!</v>
      </c>
      <c r="DK192" s="335" t="e">
        <f>$I192*IF($G192="Pickup", SUMIFS(NewEmisData!I:I, NewEmisData!$A:$A, "Pickup", NewEmisData!$B:$B, $A192, NewEmisData!$C:$C, $H192, NewEmisData!$D:$D, DK$2), SUMIFS(NewEmisData!I:I, NewEmisData!$A:$A, "LDV", NewEmisData!$B:$B, $A192, NewEmisData!$C:$C, $H192, NewEmisData!$D:$D, DK$2))</f>
        <v>#REF!</v>
      </c>
      <c r="DL192" s="335" t="e">
        <f>$I192*IF($G192="Pickup", SUMIFS(NewEmisData!J:J, NewEmisData!$A:$A, "Pickup", NewEmisData!$B:$B, $A192, NewEmisData!$C:$C, $H192, NewEmisData!$D:$D, DL$2), SUMIFS(NewEmisData!J:J, NewEmisData!$A:$A, "LDV", NewEmisData!$B:$B, $A192, NewEmisData!$C:$C, $H192, NewEmisData!$D:$D, DL$2))</f>
        <v>#REF!</v>
      </c>
      <c r="DM192" s="335" t="e">
        <f>$I192*IF($G192="Pickup", SUMIFS(NewEmisData!K:K, NewEmisData!$A:$A, "Pickup", NewEmisData!$B:$B, $A192, NewEmisData!$C:$C, $H192, NewEmisData!$D:$D, DM$2), SUMIFS(NewEmisData!K:K, NewEmisData!$A:$A, "LDV", NewEmisData!$B:$B, $A192, NewEmisData!$C:$C, $H192, NewEmisData!$D:$D, DM$2))</f>
        <v>#REF!</v>
      </c>
      <c r="DN192" s="335" t="e">
        <f>$I192*IF($G192="Pickup", SUMIFS(NewEmisData!L:L, NewEmisData!$A:$A, "Pickup", NewEmisData!$B:$B, $A192, NewEmisData!$C:$C, $H192, NewEmisData!$D:$D, DN$2), SUMIFS(NewEmisData!L:L, NewEmisData!$A:$A, "LDV", NewEmisData!$B:$B, $A192, NewEmisData!$C:$C, $H192, NewEmisData!$D:$D, DN$2))</f>
        <v>#REF!</v>
      </c>
      <c r="DO192" s="335" t="e">
        <f>$I192*IF($G192="Pickup", SUMIFS(NewEmisData!M:M, NewEmisData!$A:$A, "Pickup", NewEmisData!$B:$B, $A192, NewEmisData!$C:$C, $H192, NewEmisData!$D:$D, DO$2), SUMIFS(NewEmisData!M:M, NewEmisData!$A:$A, "LDV", NewEmisData!$B:$B, $A192, NewEmisData!$C:$C, $H192, NewEmisData!$D:$D, DO$2))</f>
        <v>#REF!</v>
      </c>
      <c r="DP192" s="335">
        <v>9.708130422585614E-4</v>
      </c>
      <c r="DQ192" s="335" t="e">
        <f>$I192*IF($G192="Pickup", SUMIFS(NewEmisData!E:E, NewEmisData!$A:$A, "Pickup", NewEmisData!$B:$B, $A192, NewEmisData!$C:$C, $H192, NewEmisData!$D:$D, DQ$2), SUMIFS(NewEmisData!E:E, NewEmisData!$A:$A, "LDV", NewEmisData!$B:$B, $A192, NewEmisData!$C:$C, $H192, NewEmisData!$D:$D, DQ$2))</f>
        <v>#REF!</v>
      </c>
      <c r="DR192" s="335" t="e">
        <f>$I192*IF($G192="Pickup", SUMIFS(NewEmisData!F:F, NewEmisData!$A:$A, "Pickup", NewEmisData!$B:$B, $A192, NewEmisData!$C:$C, $H192, NewEmisData!$D:$D, DR$2), SUMIFS(NewEmisData!F:F, NewEmisData!$A:$A, "LDV", NewEmisData!$B:$B, $A192, NewEmisData!$C:$C, $H192, NewEmisData!$D:$D, DR$2))</f>
        <v>#REF!</v>
      </c>
      <c r="DS192" s="335" t="e">
        <f>$I192*IF($G192="Pickup", SUMIFS(NewEmisData!G:G, NewEmisData!$A:$A, "Pickup", NewEmisData!$B:$B, $A192, NewEmisData!$C:$C, $H192, NewEmisData!$D:$D, DS$2), SUMIFS(NewEmisData!G:G, NewEmisData!$A:$A, "LDV", NewEmisData!$B:$B, $A192, NewEmisData!$C:$C, $H192, NewEmisData!$D:$D, DS$2))</f>
        <v>#REF!</v>
      </c>
      <c r="DT192" s="335" t="e">
        <f>$I192*IF($G192="Pickup", SUMIFS(NewEmisData!H:H, NewEmisData!$A:$A, "Pickup", NewEmisData!$B:$B, $A192, NewEmisData!$C:$C, $H192, NewEmisData!$D:$D, DT$2), SUMIFS(NewEmisData!H:H, NewEmisData!$A:$A, "LDV", NewEmisData!$B:$B, $A192, NewEmisData!$C:$C, $H192, NewEmisData!$D:$D, DT$2))</f>
        <v>#REF!</v>
      </c>
      <c r="DU192" s="335" t="e">
        <f>$I192*IF($G192="Pickup", SUMIFS(NewEmisData!I:I, NewEmisData!$A:$A, "Pickup", NewEmisData!$B:$B, $A192, NewEmisData!$C:$C, $H192, NewEmisData!$D:$D, DU$2), SUMIFS(NewEmisData!I:I, NewEmisData!$A:$A, "LDV", NewEmisData!$B:$B, $A192, NewEmisData!$C:$C, $H192, NewEmisData!$D:$D, DU$2))</f>
        <v>#REF!</v>
      </c>
      <c r="DV192" s="335" t="e">
        <f>$I192*IF($G192="Pickup", SUMIFS(NewEmisData!J:J, NewEmisData!$A:$A, "Pickup", NewEmisData!$B:$B, $A192, NewEmisData!$C:$C, $H192, NewEmisData!$D:$D, DV$2), SUMIFS(NewEmisData!J:J, NewEmisData!$A:$A, "LDV", NewEmisData!$B:$B, $A192, NewEmisData!$C:$C, $H192, NewEmisData!$D:$D, DV$2))</f>
        <v>#REF!</v>
      </c>
      <c r="DW192" s="335" t="e">
        <f>$I192*IF($G192="Pickup", SUMIFS(NewEmisData!K:K, NewEmisData!$A:$A, "Pickup", NewEmisData!$B:$B, $A192, NewEmisData!$C:$C, $H192, NewEmisData!$D:$D, DW$2), SUMIFS(NewEmisData!K:K, NewEmisData!$A:$A, "LDV", NewEmisData!$B:$B, $A192, NewEmisData!$C:$C, $H192, NewEmisData!$D:$D, DW$2))</f>
        <v>#REF!</v>
      </c>
      <c r="DX192" s="335" t="e">
        <f>$I192*IF($G192="Pickup", SUMIFS(NewEmisData!L:L, NewEmisData!$A:$A, "Pickup", NewEmisData!$B:$B, $A192, NewEmisData!$C:$C, $H192, NewEmisData!$D:$D, DX$2), SUMIFS(NewEmisData!L:L, NewEmisData!$A:$A, "LDV", NewEmisData!$B:$B, $A192, NewEmisData!$C:$C, $H192, NewEmisData!$D:$D, DX$2))</f>
        <v>#REF!</v>
      </c>
      <c r="DY192" s="335" t="e">
        <f>$I192*IF($G192="Pickup", SUMIFS(NewEmisData!M:M, NewEmisData!$A:$A, "Pickup", NewEmisData!$B:$B, $A192, NewEmisData!$C:$C, $H192, NewEmisData!$D:$D, DY$2), SUMIFS(NewEmisData!M:M, NewEmisData!$A:$A, "LDV", NewEmisData!$B:$B, $A192, NewEmisData!$C:$C, $H192, NewEmisData!$D:$D, DY$2))</f>
        <v>#REF!</v>
      </c>
      <c r="DZ192" s="335">
        <v>3.0345401157298169E-3</v>
      </c>
      <c r="EA192" s="335" t="e">
        <f t="shared" si="234"/>
        <v>#REF!</v>
      </c>
      <c r="EB192" s="335" t="e">
        <f t="shared" si="235"/>
        <v>#REF!</v>
      </c>
      <c r="EC192" s="335" t="e">
        <f t="shared" si="236"/>
        <v>#REF!</v>
      </c>
      <c r="ED192" s="335" t="e">
        <f t="shared" si="237"/>
        <v>#REF!</v>
      </c>
      <c r="EE192" s="335" t="e">
        <f t="shared" si="238"/>
        <v>#REF!</v>
      </c>
      <c r="EF192" s="335" t="e">
        <f t="shared" si="239"/>
        <v>#REF!</v>
      </c>
      <c r="EG192" s="335" t="e">
        <f t="shared" si="240"/>
        <v>#REF!</v>
      </c>
      <c r="EH192" s="335" t="e">
        <f t="shared" si="241"/>
        <v>#REF!</v>
      </c>
      <c r="EI192" s="335" t="e">
        <f t="shared" si="242"/>
        <v>#REF!</v>
      </c>
      <c r="EJ192" s="335">
        <f t="shared" si="243"/>
        <v>0.14484686481204898</v>
      </c>
      <c r="EK192" s="335" t="e">
        <f t="shared" si="244"/>
        <v>#REF!</v>
      </c>
      <c r="EL192" s="335" t="e">
        <f t="shared" si="245"/>
        <v>#REF!</v>
      </c>
      <c r="EM192" s="335" t="e">
        <f t="shared" si="246"/>
        <v>#REF!</v>
      </c>
      <c r="EN192" s="335" t="e">
        <f t="shared" si="247"/>
        <v>#REF!</v>
      </c>
      <c r="EO192" s="335" t="e">
        <f t="shared" si="248"/>
        <v>#REF!</v>
      </c>
      <c r="EP192" s="335" t="e">
        <f t="shared" si="249"/>
        <v>#REF!</v>
      </c>
      <c r="EQ192" s="335" t="e">
        <f t="shared" si="250"/>
        <v>#REF!</v>
      </c>
      <c r="ER192" s="335" t="e">
        <f t="shared" si="251"/>
        <v>#REF!</v>
      </c>
      <c r="ES192" s="335" t="e">
        <f t="shared" si="252"/>
        <v>#REF!</v>
      </c>
      <c r="ET192" s="335">
        <f t="shared" si="253"/>
        <v>3.8910945869294146E-2</v>
      </c>
      <c r="EU192" s="335" t="e">
        <f t="shared" si="254"/>
        <v>#REF!</v>
      </c>
      <c r="EV192" s="335" t="e">
        <f t="shared" si="255"/>
        <v>#REF!</v>
      </c>
      <c r="EW192" s="335" t="e">
        <f t="shared" si="256"/>
        <v>#REF!</v>
      </c>
      <c r="EX192" s="335" t="e">
        <f t="shared" si="257"/>
        <v>#REF!</v>
      </c>
      <c r="EY192" s="335" t="e">
        <f t="shared" si="258"/>
        <v>#REF!</v>
      </c>
      <c r="EZ192" s="335" t="e">
        <f t="shared" si="259"/>
        <v>#REF!</v>
      </c>
      <c r="FA192" s="335" t="e">
        <f t="shared" si="260"/>
        <v>#REF!</v>
      </c>
      <c r="FB192" s="335" t="e">
        <f t="shared" si="261"/>
        <v>#REF!</v>
      </c>
      <c r="FC192" s="335" t="e">
        <f t="shared" si="262"/>
        <v>#REF!</v>
      </c>
      <c r="FD192" s="335">
        <f t="shared" si="263"/>
        <v>9.1293891212331998E-4</v>
      </c>
      <c r="FE192" s="335" t="e">
        <f t="shared" si="264"/>
        <v>#REF!</v>
      </c>
      <c r="FF192" s="335" t="e">
        <f t="shared" si="265"/>
        <v>#REF!</v>
      </c>
      <c r="FG192" s="335" t="e">
        <f t="shared" si="266"/>
        <v>#REF!</v>
      </c>
      <c r="FH192" s="335" t="e">
        <f t="shared" si="267"/>
        <v>#REF!</v>
      </c>
      <c r="FI192" s="335" t="e">
        <f t="shared" si="268"/>
        <v>#REF!</v>
      </c>
      <c r="FJ192" s="335" t="e">
        <f t="shared" si="269"/>
        <v>#REF!</v>
      </c>
      <c r="FK192" s="335" t="e">
        <f t="shared" si="270"/>
        <v>#REF!</v>
      </c>
      <c r="FL192" s="335" t="e">
        <f t="shared" si="271"/>
        <v>#REF!</v>
      </c>
      <c r="FM192" s="335" t="e">
        <f t="shared" si="272"/>
        <v>#REF!</v>
      </c>
      <c r="FN192" s="335">
        <f t="shared" si="273"/>
        <v>2.3063977246567523E-2</v>
      </c>
      <c r="FO192" s="335" t="e">
        <f t="shared" si="274"/>
        <v>#REF!</v>
      </c>
      <c r="FP192" s="335" t="e">
        <f t="shared" si="275"/>
        <v>#REF!</v>
      </c>
      <c r="FQ192" s="335" t="e">
        <f t="shared" si="276"/>
        <v>#REF!</v>
      </c>
      <c r="FR192" s="335" t="e">
        <f t="shared" si="277"/>
        <v>#REF!</v>
      </c>
      <c r="FS192" s="335" t="e">
        <f t="shared" si="278"/>
        <v>#REF!</v>
      </c>
      <c r="FT192" s="335" t="e">
        <f t="shared" si="279"/>
        <v>#REF!</v>
      </c>
      <c r="FU192" s="335" t="e">
        <f t="shared" si="280"/>
        <v>#REF!</v>
      </c>
      <c r="FV192" s="335" t="e">
        <f t="shared" si="281"/>
        <v>#REF!</v>
      </c>
      <c r="FW192" s="335" t="e">
        <f t="shared" si="282"/>
        <v>#REF!</v>
      </c>
      <c r="FX192" s="335">
        <f t="shared" si="283"/>
        <v>4.6218288243582298E-3</v>
      </c>
    </row>
    <row r="193" spans="1:180" x14ac:dyDescent="0.2">
      <c r="A193" s="305" t="str">
        <f>_xlfn.CONCAT(IF(LEFT(TRIM(A192),1)="*", "*R", "R"), 1+RIGHT(TRIM(A192),1))</f>
        <v>R5</v>
      </c>
      <c r="B193" s="305" t="str">
        <f t="shared" si="335"/>
        <v>TLCGPHEV40</v>
      </c>
      <c r="C193" s="305" t="str">
        <f t="shared" si="336"/>
        <v>TL.GSL.C.PHEV.2011</v>
      </c>
      <c r="D193" s="301" t="str">
        <f t="shared" si="337"/>
        <v>bn-vmt, bn-vmt/a</v>
      </c>
      <c r="E193" s="301" t="str">
        <f t="shared" si="338"/>
        <v>TLGSL</v>
      </c>
      <c r="F193" s="301" t="str">
        <f t="shared" si="339"/>
        <v>TL</v>
      </c>
      <c r="G193" s="315" t="s">
        <v>815</v>
      </c>
      <c r="H193" s="315" t="s">
        <v>814</v>
      </c>
      <c r="I193" s="321" t="e">
        <f>#REF!</f>
        <v>#REF!</v>
      </c>
      <c r="J193" s="315" t="str">
        <f t="shared" si="284"/>
        <v>Compact car-GSL</v>
      </c>
      <c r="K193" s="335" t="e">
        <f>$I193*IF($G193="Pickup", SUMIFS(NewEmisData!E:E, NewEmisData!$A:$A, "Pickup", NewEmisData!$B:$B, $A193, NewEmisData!$C:$C, $H193, NewEmisData!$D:$D, K$2), SUMIFS(NewEmisData!E:E, NewEmisData!$A:$A, "LDV", NewEmisData!$B:$B, $A193, NewEmisData!$C:$C, $H193, NewEmisData!$D:$D, K$2))</f>
        <v>#REF!</v>
      </c>
      <c r="L193" s="335" t="e">
        <f>$I193*IF($G193="Pickup", SUMIFS(NewEmisData!F:F, NewEmisData!$A:$A, "Pickup", NewEmisData!$B:$B, $A193, NewEmisData!$C:$C, $H193, NewEmisData!$D:$D, L$2), SUMIFS(NewEmisData!F:F, NewEmisData!$A:$A, "LDV", NewEmisData!$B:$B, $A193, NewEmisData!$C:$C, $H193, NewEmisData!$D:$D, L$2))</f>
        <v>#REF!</v>
      </c>
      <c r="M193" s="335" t="e">
        <f>$I193*IF($G193="Pickup", SUMIFS(NewEmisData!G:G, NewEmisData!$A:$A, "Pickup", NewEmisData!$B:$B, $A193, NewEmisData!$C:$C, $H193, NewEmisData!$D:$D, M$2), SUMIFS(NewEmisData!G:G, NewEmisData!$A:$A, "LDV", NewEmisData!$B:$B, $A193, NewEmisData!$C:$C, $H193, NewEmisData!$D:$D, M$2))</f>
        <v>#REF!</v>
      </c>
      <c r="N193" s="335" t="e">
        <f>$I193*IF($G193="Pickup", SUMIFS(NewEmisData!H:H, NewEmisData!$A:$A, "Pickup", NewEmisData!$B:$B, $A193, NewEmisData!$C:$C, $H193, NewEmisData!$D:$D, N$2), SUMIFS(NewEmisData!H:H, NewEmisData!$A:$A, "LDV", NewEmisData!$B:$B, $A193, NewEmisData!$C:$C, $H193, NewEmisData!$D:$D, N$2))</f>
        <v>#REF!</v>
      </c>
      <c r="O193" s="335" t="e">
        <f>$I193*IF($G193="Pickup", SUMIFS(NewEmisData!I:I, NewEmisData!$A:$A, "Pickup", NewEmisData!$B:$B, $A193, NewEmisData!$C:$C, $H193, NewEmisData!$D:$D, O$2), SUMIFS(NewEmisData!I:I, NewEmisData!$A:$A, "LDV", NewEmisData!$B:$B, $A193, NewEmisData!$C:$C, $H193, NewEmisData!$D:$D, O$2))</f>
        <v>#REF!</v>
      </c>
      <c r="P193" s="335" t="e">
        <f>$I193*IF($G193="Pickup", SUMIFS(NewEmisData!J:J, NewEmisData!$A:$A, "Pickup", NewEmisData!$B:$B, $A193, NewEmisData!$C:$C, $H193, NewEmisData!$D:$D, P$2), SUMIFS(NewEmisData!J:J, NewEmisData!$A:$A, "LDV", NewEmisData!$B:$B, $A193, NewEmisData!$C:$C, $H193, NewEmisData!$D:$D, P$2))</f>
        <v>#REF!</v>
      </c>
      <c r="Q193" s="335" t="e">
        <f>$I193*IF($G193="Pickup", SUMIFS(NewEmisData!K:K, NewEmisData!$A:$A, "Pickup", NewEmisData!$B:$B, $A193, NewEmisData!$C:$C, $H193, NewEmisData!$D:$D, Q$2), SUMIFS(NewEmisData!K:K, NewEmisData!$A:$A, "LDV", NewEmisData!$B:$B, $A193, NewEmisData!$C:$C, $H193, NewEmisData!$D:$D, Q$2))</f>
        <v>#REF!</v>
      </c>
      <c r="R193" s="335" t="e">
        <f>$I193*IF($G193="Pickup", SUMIFS(NewEmisData!L:L, NewEmisData!$A:$A, "Pickup", NewEmisData!$B:$B, $A193, NewEmisData!$C:$C, $H193, NewEmisData!$D:$D, R$2), SUMIFS(NewEmisData!L:L, NewEmisData!$A:$A, "LDV", NewEmisData!$B:$B, $A193, NewEmisData!$C:$C, $H193, NewEmisData!$D:$D, R$2))</f>
        <v>#REF!</v>
      </c>
      <c r="S193" s="335" t="e">
        <f>$I193*IF($G193="Pickup", SUMIFS(NewEmisData!M:M, NewEmisData!$A:$A, "Pickup", NewEmisData!$B:$B, $A193, NewEmisData!$C:$C, $H193, NewEmisData!$D:$D, S$2), SUMIFS(NewEmisData!M:M, NewEmisData!$A:$A, "LDV", NewEmisData!$B:$B, $A193, NewEmisData!$C:$C, $H193, NewEmisData!$D:$D, S$2))</f>
        <v>#REF!</v>
      </c>
      <c r="T193" s="335">
        <v>0.14484686481204898</v>
      </c>
      <c r="U193" s="335" t="e">
        <f>$I193*IF($G193="Pickup", SUMIFS(NewEmisData!E:E, NewEmisData!$A:$A, "Pickup", NewEmisData!$B:$B, $A193, NewEmisData!$C:$C, $H193, NewEmisData!$D:$D, U$2), SUMIFS(NewEmisData!E:E, NewEmisData!$A:$A, "LDV", NewEmisData!$B:$B, $A193, NewEmisData!$C:$C, $H193, NewEmisData!$D:$D, U$2))</f>
        <v>#REF!</v>
      </c>
      <c r="V193" s="335" t="e">
        <f>$I193*IF($G193="Pickup", SUMIFS(NewEmisData!F:F, NewEmisData!$A:$A, "Pickup", NewEmisData!$B:$B, $A193, NewEmisData!$C:$C, $H193, NewEmisData!$D:$D, V$2), SUMIFS(NewEmisData!F:F, NewEmisData!$A:$A, "LDV", NewEmisData!$B:$B, $A193, NewEmisData!$C:$C, $H193, NewEmisData!$D:$D, V$2))</f>
        <v>#REF!</v>
      </c>
      <c r="W193" s="335" t="e">
        <f>$I193*IF($G193="Pickup", SUMIFS(NewEmisData!G:G, NewEmisData!$A:$A, "Pickup", NewEmisData!$B:$B, $A193, NewEmisData!$C:$C, $H193, NewEmisData!$D:$D, W$2), SUMIFS(NewEmisData!G:G, NewEmisData!$A:$A, "LDV", NewEmisData!$B:$B, $A193, NewEmisData!$C:$C, $H193, NewEmisData!$D:$D, W$2))</f>
        <v>#REF!</v>
      </c>
      <c r="X193" s="335" t="e">
        <f>$I193*IF($G193="Pickup", SUMIFS(NewEmisData!H:H, NewEmisData!$A:$A, "Pickup", NewEmisData!$B:$B, $A193, NewEmisData!$C:$C, $H193, NewEmisData!$D:$D, X$2), SUMIFS(NewEmisData!H:H, NewEmisData!$A:$A, "LDV", NewEmisData!$B:$B, $A193, NewEmisData!$C:$C, $H193, NewEmisData!$D:$D, X$2))</f>
        <v>#REF!</v>
      </c>
      <c r="Y193" s="335" t="e">
        <f>$I193*IF($G193="Pickup", SUMIFS(NewEmisData!I:I, NewEmisData!$A:$A, "Pickup", NewEmisData!$B:$B, $A193, NewEmisData!$C:$C, $H193, NewEmisData!$D:$D, Y$2), SUMIFS(NewEmisData!I:I, NewEmisData!$A:$A, "LDV", NewEmisData!$B:$B, $A193, NewEmisData!$C:$C, $H193, NewEmisData!$D:$D, Y$2))</f>
        <v>#REF!</v>
      </c>
      <c r="Z193" s="335" t="e">
        <f>$I193*IF($G193="Pickup", SUMIFS(NewEmisData!J:J, NewEmisData!$A:$A, "Pickup", NewEmisData!$B:$B, $A193, NewEmisData!$C:$C, $H193, NewEmisData!$D:$D, Z$2), SUMIFS(NewEmisData!J:J, NewEmisData!$A:$A, "LDV", NewEmisData!$B:$B, $A193, NewEmisData!$C:$C, $H193, NewEmisData!$D:$D, Z$2))</f>
        <v>#REF!</v>
      </c>
      <c r="AA193" s="335" t="e">
        <f>$I193*IF($G193="Pickup", SUMIFS(NewEmisData!K:K, NewEmisData!$A:$A, "Pickup", NewEmisData!$B:$B, $A193, NewEmisData!$C:$C, $H193, NewEmisData!$D:$D, AA$2), SUMIFS(NewEmisData!K:K, NewEmisData!$A:$A, "LDV", NewEmisData!$B:$B, $A193, NewEmisData!$C:$C, $H193, NewEmisData!$D:$D, AA$2))</f>
        <v>#REF!</v>
      </c>
      <c r="AB193" s="335" t="e">
        <f>$I193*IF($G193="Pickup", SUMIFS(NewEmisData!L:L, NewEmisData!$A:$A, "Pickup", NewEmisData!$B:$B, $A193, NewEmisData!$C:$C, $H193, NewEmisData!$D:$D, AB$2), SUMIFS(NewEmisData!L:L, NewEmisData!$A:$A, "LDV", NewEmisData!$B:$B, $A193, NewEmisData!$C:$C, $H193, NewEmisData!$D:$D, AB$2))</f>
        <v>#REF!</v>
      </c>
      <c r="AC193" s="335" t="e">
        <f>$I193*IF($G193="Pickup", SUMIFS(NewEmisData!M:M, NewEmisData!$A:$A, "Pickup", NewEmisData!$B:$B, $A193, NewEmisData!$C:$C, $H193, NewEmisData!$D:$D, AC$2), SUMIFS(NewEmisData!M:M, NewEmisData!$A:$A, "LDV", NewEmisData!$B:$B, $A193, NewEmisData!$C:$C, $H193, NewEmisData!$D:$D, AC$2))</f>
        <v>#REF!</v>
      </c>
      <c r="AD193" s="335">
        <v>3.8910945869294146E-2</v>
      </c>
      <c r="AE193" s="335" t="e">
        <f>$I193*IF($G193="Pickup", SUMIFS(NewEmisData!E:E, NewEmisData!$A:$A, "Pickup", NewEmisData!$B:$B, $A193, NewEmisData!$C:$C, $H193, NewEmisData!$D:$D, AE$2), SUMIFS(NewEmisData!E:E, NewEmisData!$A:$A, "LDV", NewEmisData!$B:$B, $A193, NewEmisData!$C:$C, $H193, NewEmisData!$D:$D, AE$2))</f>
        <v>#REF!</v>
      </c>
      <c r="AF193" s="335" t="e">
        <f>$I193*IF($G193="Pickup", SUMIFS(NewEmisData!F:F, NewEmisData!$A:$A, "Pickup", NewEmisData!$B:$B, $A193, NewEmisData!$C:$C, $H193, NewEmisData!$D:$D, AF$2), SUMIFS(NewEmisData!F:F, NewEmisData!$A:$A, "LDV", NewEmisData!$B:$B, $A193, NewEmisData!$C:$C, $H193, NewEmisData!$D:$D, AF$2))</f>
        <v>#REF!</v>
      </c>
      <c r="AG193" s="335" t="e">
        <f>$I193*IF($G193="Pickup", SUMIFS(NewEmisData!G:G, NewEmisData!$A:$A, "Pickup", NewEmisData!$B:$B, $A193, NewEmisData!$C:$C, $H193, NewEmisData!$D:$D, AG$2), SUMIFS(NewEmisData!G:G, NewEmisData!$A:$A, "LDV", NewEmisData!$B:$B, $A193, NewEmisData!$C:$C, $H193, NewEmisData!$D:$D, AG$2))</f>
        <v>#REF!</v>
      </c>
      <c r="AH193" s="335" t="e">
        <f>$I193*IF($G193="Pickup", SUMIFS(NewEmisData!H:H, NewEmisData!$A:$A, "Pickup", NewEmisData!$B:$B, $A193, NewEmisData!$C:$C, $H193, NewEmisData!$D:$D, AH$2), SUMIFS(NewEmisData!H:H, NewEmisData!$A:$A, "LDV", NewEmisData!$B:$B, $A193, NewEmisData!$C:$C, $H193, NewEmisData!$D:$D, AH$2))</f>
        <v>#REF!</v>
      </c>
      <c r="AI193" s="335" t="e">
        <f>$I193*IF($G193="Pickup", SUMIFS(NewEmisData!I:I, NewEmisData!$A:$A, "Pickup", NewEmisData!$B:$B, $A193, NewEmisData!$C:$C, $H193, NewEmisData!$D:$D, AI$2), SUMIFS(NewEmisData!I:I, NewEmisData!$A:$A, "LDV", NewEmisData!$B:$B, $A193, NewEmisData!$C:$C, $H193, NewEmisData!$D:$D, AI$2))</f>
        <v>#REF!</v>
      </c>
      <c r="AJ193" s="335" t="e">
        <f>$I193*IF($G193="Pickup", SUMIFS(NewEmisData!J:J, NewEmisData!$A:$A, "Pickup", NewEmisData!$B:$B, $A193, NewEmisData!$C:$C, $H193, NewEmisData!$D:$D, AJ$2), SUMIFS(NewEmisData!J:J, NewEmisData!$A:$A, "LDV", NewEmisData!$B:$B, $A193, NewEmisData!$C:$C, $H193, NewEmisData!$D:$D, AJ$2))</f>
        <v>#REF!</v>
      </c>
      <c r="AK193" s="335" t="e">
        <f>$I193*IF($G193="Pickup", SUMIFS(NewEmisData!K:K, NewEmisData!$A:$A, "Pickup", NewEmisData!$B:$B, $A193, NewEmisData!$C:$C, $H193, NewEmisData!$D:$D, AK$2), SUMIFS(NewEmisData!K:K, NewEmisData!$A:$A, "LDV", NewEmisData!$B:$B, $A193, NewEmisData!$C:$C, $H193, NewEmisData!$D:$D, AK$2))</f>
        <v>#REF!</v>
      </c>
      <c r="AL193" s="335" t="e">
        <f>$I193*IF($G193="Pickup", SUMIFS(NewEmisData!L:L, NewEmisData!$A:$A, "Pickup", NewEmisData!$B:$B, $A193, NewEmisData!$C:$C, $H193, NewEmisData!$D:$D, AL$2), SUMIFS(NewEmisData!L:L, NewEmisData!$A:$A, "LDV", NewEmisData!$B:$B, $A193, NewEmisData!$C:$C, $H193, NewEmisData!$D:$D, AL$2))</f>
        <v>#REF!</v>
      </c>
      <c r="AM193" s="335" t="e">
        <f>$I193*IF($G193="Pickup", SUMIFS(NewEmisData!M:M, NewEmisData!$A:$A, "Pickup", NewEmisData!$B:$B, $A193, NewEmisData!$C:$C, $H193, NewEmisData!$D:$D, AM$2), SUMIFS(NewEmisData!M:M, NewEmisData!$A:$A, "LDV", NewEmisData!$B:$B, $A193, NewEmisData!$C:$C, $H193, NewEmisData!$D:$D, AM$2))</f>
        <v>#REF!</v>
      </c>
      <c r="AN193" s="335">
        <v>9.1293891212331998E-4</v>
      </c>
      <c r="AO193" s="335" t="e">
        <f>$I193*IF($G193="Pickup", SUMIFS(NewEmisData!E:E, NewEmisData!$A:$A, "Pickup", NewEmisData!$B:$B, $A193, NewEmisData!$C:$C, $H193, NewEmisData!$D:$D, AO$2), SUMIFS(NewEmisData!E:E, NewEmisData!$A:$A, "LDV", NewEmisData!$B:$B, $A193, NewEmisData!$C:$C, $H193, NewEmisData!$D:$D, AO$2))</f>
        <v>#REF!</v>
      </c>
      <c r="AP193" s="335" t="e">
        <f>$I193*IF($G193="Pickup", SUMIFS(NewEmisData!F:F, NewEmisData!$A:$A, "Pickup", NewEmisData!$B:$B, $A193, NewEmisData!$C:$C, $H193, NewEmisData!$D:$D, AP$2), SUMIFS(NewEmisData!F:F, NewEmisData!$A:$A, "LDV", NewEmisData!$B:$B, $A193, NewEmisData!$C:$C, $H193, NewEmisData!$D:$D, AP$2))</f>
        <v>#REF!</v>
      </c>
      <c r="AQ193" s="335" t="e">
        <f>$I193*IF($G193="Pickup", SUMIFS(NewEmisData!G:G, NewEmisData!$A:$A, "Pickup", NewEmisData!$B:$B, $A193, NewEmisData!$C:$C, $H193, NewEmisData!$D:$D, AQ$2), SUMIFS(NewEmisData!G:G, NewEmisData!$A:$A, "LDV", NewEmisData!$B:$B, $A193, NewEmisData!$C:$C, $H193, NewEmisData!$D:$D, AQ$2))</f>
        <v>#REF!</v>
      </c>
      <c r="AR193" s="335" t="e">
        <f>$I193*IF($G193="Pickup", SUMIFS(NewEmisData!H:H, NewEmisData!$A:$A, "Pickup", NewEmisData!$B:$B, $A193, NewEmisData!$C:$C, $H193, NewEmisData!$D:$D, AR$2), SUMIFS(NewEmisData!H:H, NewEmisData!$A:$A, "LDV", NewEmisData!$B:$B, $A193, NewEmisData!$C:$C, $H193, NewEmisData!$D:$D, AR$2))</f>
        <v>#REF!</v>
      </c>
      <c r="AS193" s="335" t="e">
        <f>$I193*IF($G193="Pickup", SUMIFS(NewEmisData!I:I, NewEmisData!$A:$A, "Pickup", NewEmisData!$B:$B, $A193, NewEmisData!$C:$C, $H193, NewEmisData!$D:$D, AS$2), SUMIFS(NewEmisData!I:I, NewEmisData!$A:$A, "LDV", NewEmisData!$B:$B, $A193, NewEmisData!$C:$C, $H193, NewEmisData!$D:$D, AS$2))</f>
        <v>#REF!</v>
      </c>
      <c r="AT193" s="335" t="e">
        <f>$I193*IF($G193="Pickup", SUMIFS(NewEmisData!J:J, NewEmisData!$A:$A, "Pickup", NewEmisData!$B:$B, $A193, NewEmisData!$C:$C, $H193, NewEmisData!$D:$D, AT$2), SUMIFS(NewEmisData!J:J, NewEmisData!$A:$A, "LDV", NewEmisData!$B:$B, $A193, NewEmisData!$C:$C, $H193, NewEmisData!$D:$D, AT$2))</f>
        <v>#REF!</v>
      </c>
      <c r="AU193" s="335" t="e">
        <f>$I193*IF($G193="Pickup", SUMIFS(NewEmisData!K:K, NewEmisData!$A:$A, "Pickup", NewEmisData!$B:$B, $A193, NewEmisData!$C:$C, $H193, NewEmisData!$D:$D, AU$2), SUMIFS(NewEmisData!K:K, NewEmisData!$A:$A, "LDV", NewEmisData!$B:$B, $A193, NewEmisData!$C:$C, $H193, NewEmisData!$D:$D, AU$2))</f>
        <v>#REF!</v>
      </c>
      <c r="AV193" s="335" t="e">
        <f>$I193*IF($G193="Pickup", SUMIFS(NewEmisData!L:L, NewEmisData!$A:$A, "Pickup", NewEmisData!$B:$B, $A193, NewEmisData!$C:$C, $H193, NewEmisData!$D:$D, AV$2), SUMIFS(NewEmisData!L:L, NewEmisData!$A:$A, "LDV", NewEmisData!$B:$B, $A193, NewEmisData!$C:$C, $H193, NewEmisData!$D:$D, AV$2))</f>
        <v>#REF!</v>
      </c>
      <c r="AW193" s="335" t="e">
        <f>$I193*IF($G193="Pickup", SUMIFS(NewEmisData!M:M, NewEmisData!$A:$A, "Pickup", NewEmisData!$B:$B, $A193, NewEmisData!$C:$C, $H193, NewEmisData!$D:$D, AW$2), SUMIFS(NewEmisData!M:M, NewEmisData!$A:$A, "LDV", NewEmisData!$B:$B, $A193, NewEmisData!$C:$C, $H193, NewEmisData!$D:$D, AW$2))</f>
        <v>#REF!</v>
      </c>
      <c r="AX193" s="335">
        <v>2.3063977246567523E-2</v>
      </c>
      <c r="AY193" s="335" t="e">
        <f>$I193*IF($G193="Pickup", SUMIFS(NewEmisData!E:E, NewEmisData!$A:$A, "Pickup", NewEmisData!$B:$B, $A193, NewEmisData!$C:$C, $H193, NewEmisData!$D:$D, AY$2), SUMIFS(NewEmisData!E:E, NewEmisData!$A:$A, "LDV", NewEmisData!$B:$B, $A193, NewEmisData!$C:$C, $H193, NewEmisData!$D:$D, AY$2))</f>
        <v>#REF!</v>
      </c>
      <c r="AZ193" s="335" t="e">
        <f>$I193*IF($G193="Pickup", SUMIFS(NewEmisData!F:F, NewEmisData!$A:$A, "Pickup", NewEmisData!$B:$B, $A193, NewEmisData!$C:$C, $H193, NewEmisData!$D:$D, AZ$2), SUMIFS(NewEmisData!F:F, NewEmisData!$A:$A, "LDV", NewEmisData!$B:$B, $A193, NewEmisData!$C:$C, $H193, NewEmisData!$D:$D, AZ$2))</f>
        <v>#REF!</v>
      </c>
      <c r="BA193" s="335" t="e">
        <f>$I193*IF($G193="Pickup", SUMIFS(NewEmisData!G:G, NewEmisData!$A:$A, "Pickup", NewEmisData!$B:$B, $A193, NewEmisData!$C:$C, $H193, NewEmisData!$D:$D, BA$2), SUMIFS(NewEmisData!G:G, NewEmisData!$A:$A, "LDV", NewEmisData!$B:$B, $A193, NewEmisData!$C:$C, $H193, NewEmisData!$D:$D, BA$2))</f>
        <v>#REF!</v>
      </c>
      <c r="BB193" s="335" t="e">
        <f>$I193*IF($G193="Pickup", SUMIFS(NewEmisData!H:H, NewEmisData!$A:$A, "Pickup", NewEmisData!$B:$B, $A193, NewEmisData!$C:$C, $H193, NewEmisData!$D:$D, BB$2), SUMIFS(NewEmisData!H:H, NewEmisData!$A:$A, "LDV", NewEmisData!$B:$B, $A193, NewEmisData!$C:$C, $H193, NewEmisData!$D:$D, BB$2))</f>
        <v>#REF!</v>
      </c>
      <c r="BC193" s="335" t="e">
        <f>$I193*IF($G193="Pickup", SUMIFS(NewEmisData!I:I, NewEmisData!$A:$A, "Pickup", NewEmisData!$B:$B, $A193, NewEmisData!$C:$C, $H193, NewEmisData!$D:$D, BC$2), SUMIFS(NewEmisData!I:I, NewEmisData!$A:$A, "LDV", NewEmisData!$B:$B, $A193, NewEmisData!$C:$C, $H193, NewEmisData!$D:$D, BC$2))</f>
        <v>#REF!</v>
      </c>
      <c r="BD193" s="335" t="e">
        <f>$I193*IF($G193="Pickup", SUMIFS(NewEmisData!J:J, NewEmisData!$A:$A, "Pickup", NewEmisData!$B:$B, $A193, NewEmisData!$C:$C, $H193, NewEmisData!$D:$D, BD$2), SUMIFS(NewEmisData!J:J, NewEmisData!$A:$A, "LDV", NewEmisData!$B:$B, $A193, NewEmisData!$C:$C, $H193, NewEmisData!$D:$D, BD$2))</f>
        <v>#REF!</v>
      </c>
      <c r="BE193" s="335" t="e">
        <f>$I193*IF($G193="Pickup", SUMIFS(NewEmisData!K:K, NewEmisData!$A:$A, "Pickup", NewEmisData!$B:$B, $A193, NewEmisData!$C:$C, $H193, NewEmisData!$D:$D, BE$2), SUMIFS(NewEmisData!K:K, NewEmisData!$A:$A, "LDV", NewEmisData!$B:$B, $A193, NewEmisData!$C:$C, $H193, NewEmisData!$D:$D, BE$2))</f>
        <v>#REF!</v>
      </c>
      <c r="BF193" s="335" t="e">
        <f>$I193*IF($G193="Pickup", SUMIFS(NewEmisData!L:L, NewEmisData!$A:$A, "Pickup", NewEmisData!$B:$B, $A193, NewEmisData!$C:$C, $H193, NewEmisData!$D:$D, BF$2), SUMIFS(NewEmisData!L:L, NewEmisData!$A:$A, "LDV", NewEmisData!$B:$B, $A193, NewEmisData!$C:$C, $H193, NewEmisData!$D:$D, BF$2))</f>
        <v>#REF!</v>
      </c>
      <c r="BG193" s="335" t="e">
        <f>$I193*IF($G193="Pickup", SUMIFS(NewEmisData!M:M, NewEmisData!$A:$A, "Pickup", NewEmisData!$B:$B, $A193, NewEmisData!$C:$C, $H193, NewEmisData!$D:$D, BG$2), SUMIFS(NewEmisData!M:M, NewEmisData!$A:$A, "LDV", NewEmisData!$B:$B, $A193, NewEmisData!$C:$C, $H193, NewEmisData!$D:$D, BG$2))</f>
        <v>#REF!</v>
      </c>
      <c r="BH193" s="335">
        <v>4.6218288243582298E-3</v>
      </c>
      <c r="BI193" s="335" t="e">
        <f>$I193*IF($G193="Pickup", SUMIFS(NewEmisData!E:E, NewEmisData!$A:$A, "Pickup", NewEmisData!$B:$B, $A193, NewEmisData!$C:$C, $H193, NewEmisData!$D:$D, BI$2), SUMIFS(NewEmisData!E:E, NewEmisData!$A:$A, "LDV", NewEmisData!$B:$B, $A193, NewEmisData!$C:$C, $H193, NewEmisData!$D:$D, BI$2))</f>
        <v>#REF!</v>
      </c>
      <c r="BJ193" s="335" t="e">
        <f>$I193*IF($G193="Pickup", SUMIFS(NewEmisData!F:F, NewEmisData!$A:$A, "Pickup", NewEmisData!$B:$B, $A193, NewEmisData!$C:$C, $H193, NewEmisData!$D:$D, BJ$2), SUMIFS(NewEmisData!F:F, NewEmisData!$A:$A, "LDV", NewEmisData!$B:$B, $A193, NewEmisData!$C:$C, $H193, NewEmisData!$D:$D, BJ$2))</f>
        <v>#REF!</v>
      </c>
      <c r="BK193" s="335" t="e">
        <f>$I193*IF($G193="Pickup", SUMIFS(NewEmisData!G:G, NewEmisData!$A:$A, "Pickup", NewEmisData!$B:$B, $A193, NewEmisData!$C:$C, $H193, NewEmisData!$D:$D, BK$2), SUMIFS(NewEmisData!G:G, NewEmisData!$A:$A, "LDV", NewEmisData!$B:$B, $A193, NewEmisData!$C:$C, $H193, NewEmisData!$D:$D, BK$2))</f>
        <v>#REF!</v>
      </c>
      <c r="BL193" s="335" t="e">
        <f>$I193*IF($G193="Pickup", SUMIFS(NewEmisData!H:H, NewEmisData!$A:$A, "Pickup", NewEmisData!$B:$B, $A193, NewEmisData!$C:$C, $H193, NewEmisData!$D:$D, BL$2), SUMIFS(NewEmisData!H:H, NewEmisData!$A:$A, "LDV", NewEmisData!$B:$B, $A193, NewEmisData!$C:$C, $H193, NewEmisData!$D:$D, BL$2))</f>
        <v>#REF!</v>
      </c>
      <c r="BM193" s="335" t="e">
        <f>$I193*IF($G193="Pickup", SUMIFS(NewEmisData!I:I, NewEmisData!$A:$A, "Pickup", NewEmisData!$B:$B, $A193, NewEmisData!$C:$C, $H193, NewEmisData!$D:$D, BM$2), SUMIFS(NewEmisData!I:I, NewEmisData!$A:$A, "LDV", NewEmisData!$B:$B, $A193, NewEmisData!$C:$C, $H193, NewEmisData!$D:$D, BM$2))</f>
        <v>#REF!</v>
      </c>
      <c r="BN193" s="335" t="e">
        <f>$I193*IF($G193="Pickup", SUMIFS(NewEmisData!J:J, NewEmisData!$A:$A, "Pickup", NewEmisData!$B:$B, $A193, NewEmisData!$C:$C, $H193, NewEmisData!$D:$D, BN$2), SUMIFS(NewEmisData!J:J, NewEmisData!$A:$A, "LDV", NewEmisData!$B:$B, $A193, NewEmisData!$C:$C, $H193, NewEmisData!$D:$D, BN$2))</f>
        <v>#REF!</v>
      </c>
      <c r="BO193" s="335" t="e">
        <f>$I193*IF($G193="Pickup", SUMIFS(NewEmisData!K:K, NewEmisData!$A:$A, "Pickup", NewEmisData!$B:$B, $A193, NewEmisData!$C:$C, $H193, NewEmisData!$D:$D, BO$2), SUMIFS(NewEmisData!K:K, NewEmisData!$A:$A, "LDV", NewEmisData!$B:$B, $A193, NewEmisData!$C:$C, $H193, NewEmisData!$D:$D, BO$2))</f>
        <v>#REF!</v>
      </c>
      <c r="BP193" s="335" t="e">
        <f>$I193*IF($G193="Pickup", SUMIFS(NewEmisData!L:L, NewEmisData!$A:$A, "Pickup", NewEmisData!$B:$B, $A193, NewEmisData!$C:$C, $H193, NewEmisData!$D:$D, BP$2), SUMIFS(NewEmisData!L:L, NewEmisData!$A:$A, "LDV", NewEmisData!$B:$B, $A193, NewEmisData!$C:$C, $H193, NewEmisData!$D:$D, BP$2))</f>
        <v>#REF!</v>
      </c>
      <c r="BQ193" s="335" t="e">
        <f>$I193*IF($G193="Pickup", SUMIFS(NewEmisData!M:M, NewEmisData!$A:$A, "Pickup", NewEmisData!$B:$B, $A193, NewEmisData!$C:$C, $H193, NewEmisData!$D:$D, BQ$2), SUMIFS(NewEmisData!M:M, NewEmisData!$A:$A, "LDV", NewEmisData!$B:$B, $A193, NewEmisData!$C:$C, $H193, NewEmisData!$D:$D, BQ$2))</f>
        <v>#REF!</v>
      </c>
      <c r="BR193" s="335">
        <v>1.0935401174755037</v>
      </c>
      <c r="BS193" s="335" t="e">
        <f>$I193*IF($G193="Pickup", SUMIFS(NewEmisData!E:E, NewEmisData!$A:$A, "Pickup", NewEmisData!$B:$B, $A193, NewEmisData!$C:$C, $H193, NewEmisData!$D:$D, BS$2), SUMIFS(NewEmisData!E:E, NewEmisData!$A:$A, "LDV", NewEmisData!$B:$B, $A193, NewEmisData!$C:$C, $H193, NewEmisData!$D:$D, BS$2))</f>
        <v>#REF!</v>
      </c>
      <c r="BT193" s="335" t="e">
        <f>$I193*IF($G193="Pickup", SUMIFS(NewEmisData!F:F, NewEmisData!$A:$A, "Pickup", NewEmisData!$B:$B, $A193, NewEmisData!$C:$C, $H193, NewEmisData!$D:$D, BT$2), SUMIFS(NewEmisData!F:F, NewEmisData!$A:$A, "LDV", NewEmisData!$B:$B, $A193, NewEmisData!$C:$C, $H193, NewEmisData!$D:$D, BT$2))</f>
        <v>#REF!</v>
      </c>
      <c r="BU193" s="335" t="e">
        <f>$I193*IF($G193="Pickup", SUMIFS(NewEmisData!G:G, NewEmisData!$A:$A, "Pickup", NewEmisData!$B:$B, $A193, NewEmisData!$C:$C, $H193, NewEmisData!$D:$D, BU$2), SUMIFS(NewEmisData!G:G, NewEmisData!$A:$A, "LDV", NewEmisData!$B:$B, $A193, NewEmisData!$C:$C, $H193, NewEmisData!$D:$D, BU$2))</f>
        <v>#REF!</v>
      </c>
      <c r="BV193" s="335" t="e">
        <f>$I193*IF($G193="Pickup", SUMIFS(NewEmisData!H:H, NewEmisData!$A:$A, "Pickup", NewEmisData!$B:$B, $A193, NewEmisData!$C:$C, $H193, NewEmisData!$D:$D, BV$2), SUMIFS(NewEmisData!H:H, NewEmisData!$A:$A, "LDV", NewEmisData!$B:$B, $A193, NewEmisData!$C:$C, $H193, NewEmisData!$D:$D, BV$2))</f>
        <v>#REF!</v>
      </c>
      <c r="BW193" s="335" t="e">
        <f>$I193*IF($G193="Pickup", SUMIFS(NewEmisData!I:I, NewEmisData!$A:$A, "Pickup", NewEmisData!$B:$B, $A193, NewEmisData!$C:$C, $H193, NewEmisData!$D:$D, BW$2), SUMIFS(NewEmisData!I:I, NewEmisData!$A:$A, "LDV", NewEmisData!$B:$B, $A193, NewEmisData!$C:$C, $H193, NewEmisData!$D:$D, BW$2))</f>
        <v>#REF!</v>
      </c>
      <c r="BX193" s="335" t="e">
        <f>$I193*IF($G193="Pickup", SUMIFS(NewEmisData!J:J, NewEmisData!$A:$A, "Pickup", NewEmisData!$B:$B, $A193, NewEmisData!$C:$C, $H193, NewEmisData!$D:$D, BX$2), SUMIFS(NewEmisData!J:J, NewEmisData!$A:$A, "LDV", NewEmisData!$B:$B, $A193, NewEmisData!$C:$C, $H193, NewEmisData!$D:$D, BX$2))</f>
        <v>#REF!</v>
      </c>
      <c r="BY193" s="335" t="e">
        <f>$I193*IF($G193="Pickup", SUMIFS(NewEmisData!K:K, NewEmisData!$A:$A, "Pickup", NewEmisData!$B:$B, $A193, NewEmisData!$C:$C, $H193, NewEmisData!$D:$D, BY$2), SUMIFS(NewEmisData!K:K, NewEmisData!$A:$A, "LDV", NewEmisData!$B:$B, $A193, NewEmisData!$C:$C, $H193, NewEmisData!$D:$D, BY$2))</f>
        <v>#REF!</v>
      </c>
      <c r="BZ193" s="335" t="e">
        <f>$I193*IF($G193="Pickup", SUMIFS(NewEmisData!L:L, NewEmisData!$A:$A, "Pickup", NewEmisData!$B:$B, $A193, NewEmisData!$C:$C, $H193, NewEmisData!$D:$D, BZ$2), SUMIFS(NewEmisData!L:L, NewEmisData!$A:$A, "LDV", NewEmisData!$B:$B, $A193, NewEmisData!$C:$C, $H193, NewEmisData!$D:$D, BZ$2))</f>
        <v>#REF!</v>
      </c>
      <c r="CA193" s="335" t="e">
        <f>$I193*IF($G193="Pickup", SUMIFS(NewEmisData!M:M, NewEmisData!$A:$A, "Pickup", NewEmisData!$B:$B, $A193, NewEmisData!$C:$C, $H193, NewEmisData!$D:$D, CA$2), SUMIFS(NewEmisData!M:M, NewEmisData!$A:$A, "LDV", NewEmisData!$B:$B, $A193, NewEmisData!$C:$C, $H193, NewEmisData!$D:$D, CA$2))</f>
        <v>#REF!</v>
      </c>
      <c r="CB193" s="335">
        <v>7.9070928283867165E-2</v>
      </c>
      <c r="CC193" s="335" t="e">
        <f>$I193*IF($G193="Pickup", SUMIFS(NewEmisData!E:E, NewEmisData!$A:$A, "Pickup", NewEmisData!$B:$B, $A193, NewEmisData!$C:$C, $H193, NewEmisData!$D:$D, CC$2), SUMIFS(NewEmisData!E:E, NewEmisData!$A:$A, "LDV", NewEmisData!$B:$B, $A193, NewEmisData!$C:$C, $H193, NewEmisData!$D:$D, CC$2))</f>
        <v>#REF!</v>
      </c>
      <c r="CD193" s="335" t="e">
        <f>$I193*IF($G193="Pickup", SUMIFS(NewEmisData!F:F, NewEmisData!$A:$A, "Pickup", NewEmisData!$B:$B, $A193, NewEmisData!$C:$C, $H193, NewEmisData!$D:$D, CD$2), SUMIFS(NewEmisData!F:F, NewEmisData!$A:$A, "LDV", NewEmisData!$B:$B, $A193, NewEmisData!$C:$C, $H193, NewEmisData!$D:$D, CD$2))</f>
        <v>#REF!</v>
      </c>
      <c r="CE193" s="335" t="e">
        <f>$I193*IF($G193="Pickup", SUMIFS(NewEmisData!G:G, NewEmisData!$A:$A, "Pickup", NewEmisData!$B:$B, $A193, NewEmisData!$C:$C, $H193, NewEmisData!$D:$D, CE$2), SUMIFS(NewEmisData!G:G, NewEmisData!$A:$A, "LDV", NewEmisData!$B:$B, $A193, NewEmisData!$C:$C, $H193, NewEmisData!$D:$D, CE$2))</f>
        <v>#REF!</v>
      </c>
      <c r="CF193" s="335" t="e">
        <f>$I193*IF($G193="Pickup", SUMIFS(NewEmisData!H:H, NewEmisData!$A:$A, "Pickup", NewEmisData!$B:$B, $A193, NewEmisData!$C:$C, $H193, NewEmisData!$D:$D, CF$2), SUMIFS(NewEmisData!H:H, NewEmisData!$A:$A, "LDV", NewEmisData!$B:$B, $A193, NewEmisData!$C:$C, $H193, NewEmisData!$D:$D, CF$2))</f>
        <v>#REF!</v>
      </c>
      <c r="CG193" s="335" t="e">
        <f>$I193*IF($G193="Pickup", SUMIFS(NewEmisData!I:I, NewEmisData!$A:$A, "Pickup", NewEmisData!$B:$B, $A193, NewEmisData!$C:$C, $H193, NewEmisData!$D:$D, CG$2), SUMIFS(NewEmisData!I:I, NewEmisData!$A:$A, "LDV", NewEmisData!$B:$B, $A193, NewEmisData!$C:$C, $H193, NewEmisData!$D:$D, CG$2))</f>
        <v>#REF!</v>
      </c>
      <c r="CH193" s="335" t="e">
        <f>$I193*IF($G193="Pickup", SUMIFS(NewEmisData!J:J, NewEmisData!$A:$A, "Pickup", NewEmisData!$B:$B, $A193, NewEmisData!$C:$C, $H193, NewEmisData!$D:$D, CH$2), SUMIFS(NewEmisData!J:J, NewEmisData!$A:$A, "LDV", NewEmisData!$B:$B, $A193, NewEmisData!$C:$C, $H193, NewEmisData!$D:$D, CH$2))</f>
        <v>#REF!</v>
      </c>
      <c r="CI193" s="335" t="e">
        <f>$I193*IF($G193="Pickup", SUMIFS(NewEmisData!K:K, NewEmisData!$A:$A, "Pickup", NewEmisData!$B:$B, $A193, NewEmisData!$C:$C, $H193, NewEmisData!$D:$D, CI$2), SUMIFS(NewEmisData!K:K, NewEmisData!$A:$A, "LDV", NewEmisData!$B:$B, $A193, NewEmisData!$C:$C, $H193, NewEmisData!$D:$D, CI$2))</f>
        <v>#REF!</v>
      </c>
      <c r="CJ193" s="335" t="e">
        <f>$I193*IF($G193="Pickup", SUMIFS(NewEmisData!L:L, NewEmisData!$A:$A, "Pickup", NewEmisData!$B:$B, $A193, NewEmisData!$C:$C, $H193, NewEmisData!$D:$D, CJ$2), SUMIFS(NewEmisData!L:L, NewEmisData!$A:$A, "LDV", NewEmisData!$B:$B, $A193, NewEmisData!$C:$C, $H193, NewEmisData!$D:$D, CJ$2))</f>
        <v>#REF!</v>
      </c>
      <c r="CK193" s="335" t="e">
        <f>$I193*IF($G193="Pickup", SUMIFS(NewEmisData!M:M, NewEmisData!$A:$A, "Pickup", NewEmisData!$B:$B, $A193, NewEmisData!$C:$C, $H193, NewEmisData!$D:$D, CK$2), SUMIFS(NewEmisData!M:M, NewEmisData!$A:$A, "LDV", NewEmisData!$B:$B, $A193, NewEmisData!$C:$C, $H193, NewEmisData!$D:$D, CK$2))</f>
        <v>#REF!</v>
      </c>
      <c r="CL193" s="335">
        <v>1.4592584472374772E-2</v>
      </c>
      <c r="CM193" s="335" t="e">
        <f>$I193*IF($G193="Pickup", SUMIFS(NewEmisData!E:E, NewEmisData!$A:$A, "Pickup", NewEmisData!$B:$B, $A193, NewEmisData!$C:$C, $H193, NewEmisData!$D:$D, CM$2), SUMIFS(NewEmisData!E:E, NewEmisData!$A:$A, "LDV", NewEmisData!$B:$B, $A193, NewEmisData!$C:$C, $H193, NewEmisData!$D:$D, CM$2))</f>
        <v>#REF!</v>
      </c>
      <c r="CN193" s="335" t="e">
        <f>$I193*IF($G193="Pickup", SUMIFS(NewEmisData!F:F, NewEmisData!$A:$A, "Pickup", NewEmisData!$B:$B, $A193, NewEmisData!$C:$C, $H193, NewEmisData!$D:$D, CN$2), SUMIFS(NewEmisData!F:F, NewEmisData!$A:$A, "LDV", NewEmisData!$B:$B, $A193, NewEmisData!$C:$C, $H193, NewEmisData!$D:$D, CN$2))</f>
        <v>#REF!</v>
      </c>
      <c r="CO193" s="335" t="e">
        <f>$I193*IF($G193="Pickup", SUMIFS(NewEmisData!G:G, NewEmisData!$A:$A, "Pickup", NewEmisData!$B:$B, $A193, NewEmisData!$C:$C, $H193, NewEmisData!$D:$D, CO$2), SUMIFS(NewEmisData!G:G, NewEmisData!$A:$A, "LDV", NewEmisData!$B:$B, $A193, NewEmisData!$C:$C, $H193, NewEmisData!$D:$D, CO$2))</f>
        <v>#REF!</v>
      </c>
      <c r="CP193" s="335" t="e">
        <f>$I193*IF($G193="Pickup", SUMIFS(NewEmisData!H:H, NewEmisData!$A:$A, "Pickup", NewEmisData!$B:$B, $A193, NewEmisData!$C:$C, $H193, NewEmisData!$D:$D, CP$2), SUMIFS(NewEmisData!H:H, NewEmisData!$A:$A, "LDV", NewEmisData!$B:$B, $A193, NewEmisData!$C:$C, $H193, NewEmisData!$D:$D, CP$2))</f>
        <v>#REF!</v>
      </c>
      <c r="CQ193" s="335" t="e">
        <f>$I193*IF($G193="Pickup", SUMIFS(NewEmisData!I:I, NewEmisData!$A:$A, "Pickup", NewEmisData!$B:$B, $A193, NewEmisData!$C:$C, $H193, NewEmisData!$D:$D, CQ$2), SUMIFS(NewEmisData!I:I, NewEmisData!$A:$A, "LDV", NewEmisData!$B:$B, $A193, NewEmisData!$C:$C, $H193, NewEmisData!$D:$D, CQ$2))</f>
        <v>#REF!</v>
      </c>
      <c r="CR193" s="335" t="e">
        <f>$I193*IF($G193="Pickup", SUMIFS(NewEmisData!J:J, NewEmisData!$A:$A, "Pickup", NewEmisData!$B:$B, $A193, NewEmisData!$C:$C, $H193, NewEmisData!$D:$D, CR$2), SUMIFS(NewEmisData!J:J, NewEmisData!$A:$A, "LDV", NewEmisData!$B:$B, $A193, NewEmisData!$C:$C, $H193, NewEmisData!$D:$D, CR$2))</f>
        <v>#REF!</v>
      </c>
      <c r="CS193" s="335" t="e">
        <f>$I193*IF($G193="Pickup", SUMIFS(NewEmisData!K:K, NewEmisData!$A:$A, "Pickup", NewEmisData!$B:$B, $A193, NewEmisData!$C:$C, $H193, NewEmisData!$D:$D, CS$2), SUMIFS(NewEmisData!K:K, NewEmisData!$A:$A, "LDV", NewEmisData!$B:$B, $A193, NewEmisData!$C:$C, $H193, NewEmisData!$D:$D, CS$2))</f>
        <v>#REF!</v>
      </c>
      <c r="CT193" s="335" t="e">
        <f>$I193*IF($G193="Pickup", SUMIFS(NewEmisData!L:L, NewEmisData!$A:$A, "Pickup", NewEmisData!$B:$B, $A193, NewEmisData!$C:$C, $H193, NewEmisData!$D:$D, CT$2), SUMIFS(NewEmisData!L:L, NewEmisData!$A:$A, "LDV", NewEmisData!$B:$B, $A193, NewEmisData!$C:$C, $H193, NewEmisData!$D:$D, CT$2))</f>
        <v>#REF!</v>
      </c>
      <c r="CU193" s="335" t="e">
        <f>$I193*IF($G193="Pickup", SUMIFS(NewEmisData!M:M, NewEmisData!$A:$A, "Pickup", NewEmisData!$B:$B, $A193, NewEmisData!$C:$C, $H193, NewEmisData!$D:$D, CU$2), SUMIFS(NewEmisData!M:M, NewEmisData!$A:$A, "LDV", NewEmisData!$B:$B, $A193, NewEmisData!$C:$C, $H193, NewEmisData!$D:$D, CU$2))</f>
        <v>#REF!</v>
      </c>
      <c r="CV193" s="335">
        <v>3.6421481558869826E-3</v>
      </c>
      <c r="CW193" s="335">
        <v>2.1313632672585194E-3</v>
      </c>
      <c r="CX193" s="335">
        <v>1.3206136104537754E-3</v>
      </c>
      <c r="CY193" s="335">
        <v>1.0899187939867145E-3</v>
      </c>
      <c r="CZ193" s="335">
        <v>8.7025283912856672E-4</v>
      </c>
      <c r="DA193" s="335">
        <v>6.4765763063973829E-4</v>
      </c>
      <c r="DB193" s="335">
        <v>5.0616619617217448E-4</v>
      </c>
      <c r="DC193" s="335">
        <v>4.8258494809425511E-4</v>
      </c>
      <c r="DD193" s="335">
        <v>4.7909039000311807E-4</v>
      </c>
      <c r="DE193" s="335">
        <v>4.8044232177820259E-4</v>
      </c>
      <c r="DF193" s="335">
        <v>4.8044232177820259E-4</v>
      </c>
      <c r="DG193" s="335" t="e">
        <f>$I193*IF($G193="Pickup", SUMIFS(NewEmisData!E:E, NewEmisData!$A:$A, "Pickup", NewEmisData!$B:$B, $A193, NewEmisData!$C:$C, $H193, NewEmisData!$D:$D, DG$2), SUMIFS(NewEmisData!E:E, NewEmisData!$A:$A, "LDV", NewEmisData!$B:$B, $A193, NewEmisData!$C:$C, $H193, NewEmisData!$D:$D, DG$2))</f>
        <v>#REF!</v>
      </c>
      <c r="DH193" s="335" t="e">
        <f>$I193*IF($G193="Pickup", SUMIFS(NewEmisData!F:F, NewEmisData!$A:$A, "Pickup", NewEmisData!$B:$B, $A193, NewEmisData!$C:$C, $H193, NewEmisData!$D:$D, DH$2), SUMIFS(NewEmisData!F:F, NewEmisData!$A:$A, "LDV", NewEmisData!$B:$B, $A193, NewEmisData!$C:$C, $H193, NewEmisData!$D:$D, DH$2))</f>
        <v>#REF!</v>
      </c>
      <c r="DI193" s="335" t="e">
        <f>$I193*IF($G193="Pickup", SUMIFS(NewEmisData!G:G, NewEmisData!$A:$A, "Pickup", NewEmisData!$B:$B, $A193, NewEmisData!$C:$C, $H193, NewEmisData!$D:$D, DI$2), SUMIFS(NewEmisData!G:G, NewEmisData!$A:$A, "LDV", NewEmisData!$B:$B, $A193, NewEmisData!$C:$C, $H193, NewEmisData!$D:$D, DI$2))</f>
        <v>#REF!</v>
      </c>
      <c r="DJ193" s="335" t="e">
        <f>$I193*IF($G193="Pickup", SUMIFS(NewEmisData!H:H, NewEmisData!$A:$A, "Pickup", NewEmisData!$B:$B, $A193, NewEmisData!$C:$C, $H193, NewEmisData!$D:$D, DJ$2), SUMIFS(NewEmisData!H:H, NewEmisData!$A:$A, "LDV", NewEmisData!$B:$B, $A193, NewEmisData!$C:$C, $H193, NewEmisData!$D:$D, DJ$2))</f>
        <v>#REF!</v>
      </c>
      <c r="DK193" s="335" t="e">
        <f>$I193*IF($G193="Pickup", SUMIFS(NewEmisData!I:I, NewEmisData!$A:$A, "Pickup", NewEmisData!$B:$B, $A193, NewEmisData!$C:$C, $H193, NewEmisData!$D:$D, DK$2), SUMIFS(NewEmisData!I:I, NewEmisData!$A:$A, "LDV", NewEmisData!$B:$B, $A193, NewEmisData!$C:$C, $H193, NewEmisData!$D:$D, DK$2))</f>
        <v>#REF!</v>
      </c>
      <c r="DL193" s="335" t="e">
        <f>$I193*IF($G193="Pickup", SUMIFS(NewEmisData!J:J, NewEmisData!$A:$A, "Pickup", NewEmisData!$B:$B, $A193, NewEmisData!$C:$C, $H193, NewEmisData!$D:$D, DL$2), SUMIFS(NewEmisData!J:J, NewEmisData!$A:$A, "LDV", NewEmisData!$B:$B, $A193, NewEmisData!$C:$C, $H193, NewEmisData!$D:$D, DL$2))</f>
        <v>#REF!</v>
      </c>
      <c r="DM193" s="335" t="e">
        <f>$I193*IF($G193="Pickup", SUMIFS(NewEmisData!K:K, NewEmisData!$A:$A, "Pickup", NewEmisData!$B:$B, $A193, NewEmisData!$C:$C, $H193, NewEmisData!$D:$D, DM$2), SUMIFS(NewEmisData!K:K, NewEmisData!$A:$A, "LDV", NewEmisData!$B:$B, $A193, NewEmisData!$C:$C, $H193, NewEmisData!$D:$D, DM$2))</f>
        <v>#REF!</v>
      </c>
      <c r="DN193" s="335" t="e">
        <f>$I193*IF($G193="Pickup", SUMIFS(NewEmisData!L:L, NewEmisData!$A:$A, "Pickup", NewEmisData!$B:$B, $A193, NewEmisData!$C:$C, $H193, NewEmisData!$D:$D, DN$2), SUMIFS(NewEmisData!L:L, NewEmisData!$A:$A, "LDV", NewEmisData!$B:$B, $A193, NewEmisData!$C:$C, $H193, NewEmisData!$D:$D, DN$2))</f>
        <v>#REF!</v>
      </c>
      <c r="DO193" s="335" t="e">
        <f>$I193*IF($G193="Pickup", SUMIFS(NewEmisData!M:M, NewEmisData!$A:$A, "Pickup", NewEmisData!$B:$B, $A193, NewEmisData!$C:$C, $H193, NewEmisData!$D:$D, DO$2), SUMIFS(NewEmisData!M:M, NewEmisData!$A:$A, "LDV", NewEmisData!$B:$B, $A193, NewEmisData!$C:$C, $H193, NewEmisData!$D:$D, DO$2))</f>
        <v>#REF!</v>
      </c>
      <c r="DP193" s="335">
        <v>9.708130422585614E-4</v>
      </c>
      <c r="DQ193" s="335" t="e">
        <f>$I193*IF($G193="Pickup", SUMIFS(NewEmisData!E:E, NewEmisData!$A:$A, "Pickup", NewEmisData!$B:$B, $A193, NewEmisData!$C:$C, $H193, NewEmisData!$D:$D, DQ$2), SUMIFS(NewEmisData!E:E, NewEmisData!$A:$A, "LDV", NewEmisData!$B:$B, $A193, NewEmisData!$C:$C, $H193, NewEmisData!$D:$D, DQ$2))</f>
        <v>#REF!</v>
      </c>
      <c r="DR193" s="335" t="e">
        <f>$I193*IF($G193="Pickup", SUMIFS(NewEmisData!F:F, NewEmisData!$A:$A, "Pickup", NewEmisData!$B:$B, $A193, NewEmisData!$C:$C, $H193, NewEmisData!$D:$D, DR$2), SUMIFS(NewEmisData!F:F, NewEmisData!$A:$A, "LDV", NewEmisData!$B:$B, $A193, NewEmisData!$C:$C, $H193, NewEmisData!$D:$D, DR$2))</f>
        <v>#REF!</v>
      </c>
      <c r="DS193" s="335" t="e">
        <f>$I193*IF($G193="Pickup", SUMIFS(NewEmisData!G:G, NewEmisData!$A:$A, "Pickup", NewEmisData!$B:$B, $A193, NewEmisData!$C:$C, $H193, NewEmisData!$D:$D, DS$2), SUMIFS(NewEmisData!G:G, NewEmisData!$A:$A, "LDV", NewEmisData!$B:$B, $A193, NewEmisData!$C:$C, $H193, NewEmisData!$D:$D, DS$2))</f>
        <v>#REF!</v>
      </c>
      <c r="DT193" s="335" t="e">
        <f>$I193*IF($G193="Pickup", SUMIFS(NewEmisData!H:H, NewEmisData!$A:$A, "Pickup", NewEmisData!$B:$B, $A193, NewEmisData!$C:$C, $H193, NewEmisData!$D:$D, DT$2), SUMIFS(NewEmisData!H:H, NewEmisData!$A:$A, "LDV", NewEmisData!$B:$B, $A193, NewEmisData!$C:$C, $H193, NewEmisData!$D:$D, DT$2))</f>
        <v>#REF!</v>
      </c>
      <c r="DU193" s="335" t="e">
        <f>$I193*IF($G193="Pickup", SUMIFS(NewEmisData!I:I, NewEmisData!$A:$A, "Pickup", NewEmisData!$B:$B, $A193, NewEmisData!$C:$C, $H193, NewEmisData!$D:$D, DU$2), SUMIFS(NewEmisData!I:I, NewEmisData!$A:$A, "LDV", NewEmisData!$B:$B, $A193, NewEmisData!$C:$C, $H193, NewEmisData!$D:$D, DU$2))</f>
        <v>#REF!</v>
      </c>
      <c r="DV193" s="335" t="e">
        <f>$I193*IF($G193="Pickup", SUMIFS(NewEmisData!J:J, NewEmisData!$A:$A, "Pickup", NewEmisData!$B:$B, $A193, NewEmisData!$C:$C, $H193, NewEmisData!$D:$D, DV$2), SUMIFS(NewEmisData!J:J, NewEmisData!$A:$A, "LDV", NewEmisData!$B:$B, $A193, NewEmisData!$C:$C, $H193, NewEmisData!$D:$D, DV$2))</f>
        <v>#REF!</v>
      </c>
      <c r="DW193" s="335" t="e">
        <f>$I193*IF($G193="Pickup", SUMIFS(NewEmisData!K:K, NewEmisData!$A:$A, "Pickup", NewEmisData!$B:$B, $A193, NewEmisData!$C:$C, $H193, NewEmisData!$D:$D, DW$2), SUMIFS(NewEmisData!K:K, NewEmisData!$A:$A, "LDV", NewEmisData!$B:$B, $A193, NewEmisData!$C:$C, $H193, NewEmisData!$D:$D, DW$2))</f>
        <v>#REF!</v>
      </c>
      <c r="DX193" s="335" t="e">
        <f>$I193*IF($G193="Pickup", SUMIFS(NewEmisData!L:L, NewEmisData!$A:$A, "Pickup", NewEmisData!$B:$B, $A193, NewEmisData!$C:$C, $H193, NewEmisData!$D:$D, DX$2), SUMIFS(NewEmisData!L:L, NewEmisData!$A:$A, "LDV", NewEmisData!$B:$B, $A193, NewEmisData!$C:$C, $H193, NewEmisData!$D:$D, DX$2))</f>
        <v>#REF!</v>
      </c>
      <c r="DY193" s="335" t="e">
        <f>$I193*IF($G193="Pickup", SUMIFS(NewEmisData!M:M, NewEmisData!$A:$A, "Pickup", NewEmisData!$B:$B, $A193, NewEmisData!$C:$C, $H193, NewEmisData!$D:$D, DY$2), SUMIFS(NewEmisData!M:M, NewEmisData!$A:$A, "LDV", NewEmisData!$B:$B, $A193, NewEmisData!$C:$C, $H193, NewEmisData!$D:$D, DY$2))</f>
        <v>#REF!</v>
      </c>
      <c r="DZ193" s="335">
        <v>3.0345401157298169E-3</v>
      </c>
      <c r="EA193" s="335" t="e">
        <f t="shared" si="234"/>
        <v>#REF!</v>
      </c>
      <c r="EB193" s="335" t="e">
        <f t="shared" si="235"/>
        <v>#REF!</v>
      </c>
      <c r="EC193" s="335" t="e">
        <f t="shared" si="236"/>
        <v>#REF!</v>
      </c>
      <c r="ED193" s="335" t="e">
        <f t="shared" si="237"/>
        <v>#REF!</v>
      </c>
      <c r="EE193" s="335" t="e">
        <f t="shared" si="238"/>
        <v>#REF!</v>
      </c>
      <c r="EF193" s="335" t="e">
        <f t="shared" si="239"/>
        <v>#REF!</v>
      </c>
      <c r="EG193" s="335" t="e">
        <f t="shared" si="240"/>
        <v>#REF!</v>
      </c>
      <c r="EH193" s="335" t="e">
        <f t="shared" si="241"/>
        <v>#REF!</v>
      </c>
      <c r="EI193" s="335" t="e">
        <f t="shared" si="242"/>
        <v>#REF!</v>
      </c>
      <c r="EJ193" s="335">
        <f t="shared" si="243"/>
        <v>0.14484686481204898</v>
      </c>
      <c r="EK193" s="335" t="e">
        <f t="shared" si="244"/>
        <v>#REF!</v>
      </c>
      <c r="EL193" s="335" t="e">
        <f t="shared" si="245"/>
        <v>#REF!</v>
      </c>
      <c r="EM193" s="335" t="e">
        <f t="shared" si="246"/>
        <v>#REF!</v>
      </c>
      <c r="EN193" s="335" t="e">
        <f t="shared" si="247"/>
        <v>#REF!</v>
      </c>
      <c r="EO193" s="335" t="e">
        <f t="shared" si="248"/>
        <v>#REF!</v>
      </c>
      <c r="EP193" s="335" t="e">
        <f t="shared" si="249"/>
        <v>#REF!</v>
      </c>
      <c r="EQ193" s="335" t="e">
        <f t="shared" si="250"/>
        <v>#REF!</v>
      </c>
      <c r="ER193" s="335" t="e">
        <f t="shared" si="251"/>
        <v>#REF!</v>
      </c>
      <c r="ES193" s="335" t="e">
        <f t="shared" si="252"/>
        <v>#REF!</v>
      </c>
      <c r="ET193" s="335">
        <f t="shared" si="253"/>
        <v>3.8910945869294146E-2</v>
      </c>
      <c r="EU193" s="335" t="e">
        <f t="shared" si="254"/>
        <v>#REF!</v>
      </c>
      <c r="EV193" s="335" t="e">
        <f t="shared" si="255"/>
        <v>#REF!</v>
      </c>
      <c r="EW193" s="335" t="e">
        <f t="shared" si="256"/>
        <v>#REF!</v>
      </c>
      <c r="EX193" s="335" t="e">
        <f t="shared" si="257"/>
        <v>#REF!</v>
      </c>
      <c r="EY193" s="335" t="e">
        <f t="shared" si="258"/>
        <v>#REF!</v>
      </c>
      <c r="EZ193" s="335" t="e">
        <f t="shared" si="259"/>
        <v>#REF!</v>
      </c>
      <c r="FA193" s="335" t="e">
        <f t="shared" si="260"/>
        <v>#REF!</v>
      </c>
      <c r="FB193" s="335" t="e">
        <f t="shared" si="261"/>
        <v>#REF!</v>
      </c>
      <c r="FC193" s="335" t="e">
        <f t="shared" si="262"/>
        <v>#REF!</v>
      </c>
      <c r="FD193" s="335">
        <f t="shared" si="263"/>
        <v>9.1293891212331998E-4</v>
      </c>
      <c r="FE193" s="335" t="e">
        <f t="shared" si="264"/>
        <v>#REF!</v>
      </c>
      <c r="FF193" s="335" t="e">
        <f t="shared" si="265"/>
        <v>#REF!</v>
      </c>
      <c r="FG193" s="335" t="e">
        <f t="shared" si="266"/>
        <v>#REF!</v>
      </c>
      <c r="FH193" s="335" t="e">
        <f t="shared" si="267"/>
        <v>#REF!</v>
      </c>
      <c r="FI193" s="335" t="e">
        <f t="shared" si="268"/>
        <v>#REF!</v>
      </c>
      <c r="FJ193" s="335" t="e">
        <f t="shared" si="269"/>
        <v>#REF!</v>
      </c>
      <c r="FK193" s="335" t="e">
        <f t="shared" si="270"/>
        <v>#REF!</v>
      </c>
      <c r="FL193" s="335" t="e">
        <f t="shared" si="271"/>
        <v>#REF!</v>
      </c>
      <c r="FM193" s="335" t="e">
        <f t="shared" si="272"/>
        <v>#REF!</v>
      </c>
      <c r="FN193" s="335">
        <f t="shared" si="273"/>
        <v>2.3063977246567523E-2</v>
      </c>
      <c r="FO193" s="335" t="e">
        <f t="shared" si="274"/>
        <v>#REF!</v>
      </c>
      <c r="FP193" s="335" t="e">
        <f t="shared" si="275"/>
        <v>#REF!</v>
      </c>
      <c r="FQ193" s="335" t="e">
        <f t="shared" si="276"/>
        <v>#REF!</v>
      </c>
      <c r="FR193" s="335" t="e">
        <f t="shared" si="277"/>
        <v>#REF!</v>
      </c>
      <c r="FS193" s="335" t="e">
        <f t="shared" si="278"/>
        <v>#REF!</v>
      </c>
      <c r="FT193" s="335" t="e">
        <f t="shared" si="279"/>
        <v>#REF!</v>
      </c>
      <c r="FU193" s="335" t="e">
        <f t="shared" si="280"/>
        <v>#REF!</v>
      </c>
      <c r="FV193" s="335" t="e">
        <f t="shared" si="281"/>
        <v>#REF!</v>
      </c>
      <c r="FW193" s="335" t="e">
        <f t="shared" si="282"/>
        <v>#REF!</v>
      </c>
      <c r="FX193" s="335">
        <f t="shared" si="283"/>
        <v>4.6218288243582298E-3</v>
      </c>
    </row>
    <row r="194" spans="1:180" x14ac:dyDescent="0.2">
      <c r="A194" s="305" t="str">
        <f>_xlfn.CONCAT(IF(LEFT(TRIM(A193),1)="*", "*R", "R"), 1+RIGHT(TRIM(A193),1))</f>
        <v>R6</v>
      </c>
      <c r="B194" s="305" t="str">
        <f t="shared" si="335"/>
        <v>TLCGPHEV40</v>
      </c>
      <c r="C194" s="305" t="str">
        <f t="shared" si="336"/>
        <v>TL.GSL.C.PHEV.2011</v>
      </c>
      <c r="D194" s="301" t="str">
        <f t="shared" si="337"/>
        <v>bn-vmt, bn-vmt/a</v>
      </c>
      <c r="E194" s="301" t="str">
        <f t="shared" si="338"/>
        <v>TLGSL</v>
      </c>
      <c r="F194" s="301" t="str">
        <f t="shared" si="339"/>
        <v>TL</v>
      </c>
      <c r="G194" s="315" t="s">
        <v>815</v>
      </c>
      <c r="H194" s="315" t="s">
        <v>814</v>
      </c>
      <c r="I194" s="321" t="e">
        <f>#REF!</f>
        <v>#REF!</v>
      </c>
      <c r="J194" s="315" t="str">
        <f t="shared" si="284"/>
        <v>Compact car-GSL</v>
      </c>
      <c r="K194" s="335" t="e">
        <f>$I194*IF($G194="Pickup", SUMIFS(NewEmisData!E:E, NewEmisData!$A:$A, "Pickup", NewEmisData!$B:$B, $A194, NewEmisData!$C:$C, $H194, NewEmisData!$D:$D, K$2), SUMIFS(NewEmisData!E:E, NewEmisData!$A:$A, "LDV", NewEmisData!$B:$B, $A194, NewEmisData!$C:$C, $H194, NewEmisData!$D:$D, K$2))</f>
        <v>#REF!</v>
      </c>
      <c r="L194" s="335" t="e">
        <f>$I194*IF($G194="Pickup", SUMIFS(NewEmisData!F:F, NewEmisData!$A:$A, "Pickup", NewEmisData!$B:$B, $A194, NewEmisData!$C:$C, $H194, NewEmisData!$D:$D, L$2), SUMIFS(NewEmisData!F:F, NewEmisData!$A:$A, "LDV", NewEmisData!$B:$B, $A194, NewEmisData!$C:$C, $H194, NewEmisData!$D:$D, L$2))</f>
        <v>#REF!</v>
      </c>
      <c r="M194" s="335" t="e">
        <f>$I194*IF($G194="Pickup", SUMIFS(NewEmisData!G:G, NewEmisData!$A:$A, "Pickup", NewEmisData!$B:$B, $A194, NewEmisData!$C:$C, $H194, NewEmisData!$D:$D, M$2), SUMIFS(NewEmisData!G:G, NewEmisData!$A:$A, "LDV", NewEmisData!$B:$B, $A194, NewEmisData!$C:$C, $H194, NewEmisData!$D:$D, M$2))</f>
        <v>#REF!</v>
      </c>
      <c r="N194" s="335" t="e">
        <f>$I194*IF($G194="Pickup", SUMIFS(NewEmisData!H:H, NewEmisData!$A:$A, "Pickup", NewEmisData!$B:$B, $A194, NewEmisData!$C:$C, $H194, NewEmisData!$D:$D, N$2), SUMIFS(NewEmisData!H:H, NewEmisData!$A:$A, "LDV", NewEmisData!$B:$B, $A194, NewEmisData!$C:$C, $H194, NewEmisData!$D:$D, N$2))</f>
        <v>#REF!</v>
      </c>
      <c r="O194" s="335" t="e">
        <f>$I194*IF($G194="Pickup", SUMIFS(NewEmisData!I:I, NewEmisData!$A:$A, "Pickup", NewEmisData!$B:$B, $A194, NewEmisData!$C:$C, $H194, NewEmisData!$D:$D, O$2), SUMIFS(NewEmisData!I:I, NewEmisData!$A:$A, "LDV", NewEmisData!$B:$B, $A194, NewEmisData!$C:$C, $H194, NewEmisData!$D:$D, O$2))</f>
        <v>#REF!</v>
      </c>
      <c r="P194" s="335" t="e">
        <f>$I194*IF($G194="Pickup", SUMIFS(NewEmisData!J:J, NewEmisData!$A:$A, "Pickup", NewEmisData!$B:$B, $A194, NewEmisData!$C:$C, $H194, NewEmisData!$D:$D, P$2), SUMIFS(NewEmisData!J:J, NewEmisData!$A:$A, "LDV", NewEmisData!$B:$B, $A194, NewEmisData!$C:$C, $H194, NewEmisData!$D:$D, P$2))</f>
        <v>#REF!</v>
      </c>
      <c r="Q194" s="335" t="e">
        <f>$I194*IF($G194="Pickup", SUMIFS(NewEmisData!K:K, NewEmisData!$A:$A, "Pickup", NewEmisData!$B:$B, $A194, NewEmisData!$C:$C, $H194, NewEmisData!$D:$D, Q$2), SUMIFS(NewEmisData!K:K, NewEmisData!$A:$A, "LDV", NewEmisData!$B:$B, $A194, NewEmisData!$C:$C, $H194, NewEmisData!$D:$D, Q$2))</f>
        <v>#REF!</v>
      </c>
      <c r="R194" s="335" t="e">
        <f>$I194*IF($G194="Pickup", SUMIFS(NewEmisData!L:L, NewEmisData!$A:$A, "Pickup", NewEmisData!$B:$B, $A194, NewEmisData!$C:$C, $H194, NewEmisData!$D:$D, R$2), SUMIFS(NewEmisData!L:L, NewEmisData!$A:$A, "LDV", NewEmisData!$B:$B, $A194, NewEmisData!$C:$C, $H194, NewEmisData!$D:$D, R$2))</f>
        <v>#REF!</v>
      </c>
      <c r="S194" s="335" t="e">
        <f>$I194*IF($G194="Pickup", SUMIFS(NewEmisData!M:M, NewEmisData!$A:$A, "Pickup", NewEmisData!$B:$B, $A194, NewEmisData!$C:$C, $H194, NewEmisData!$D:$D, S$2), SUMIFS(NewEmisData!M:M, NewEmisData!$A:$A, "LDV", NewEmisData!$B:$B, $A194, NewEmisData!$C:$C, $H194, NewEmisData!$D:$D, S$2))</f>
        <v>#REF!</v>
      </c>
      <c r="T194" s="335">
        <v>0.14484686481204898</v>
      </c>
      <c r="U194" s="335" t="e">
        <f>$I194*IF($G194="Pickup", SUMIFS(NewEmisData!E:E, NewEmisData!$A:$A, "Pickup", NewEmisData!$B:$B, $A194, NewEmisData!$C:$C, $H194, NewEmisData!$D:$D, U$2), SUMIFS(NewEmisData!E:E, NewEmisData!$A:$A, "LDV", NewEmisData!$B:$B, $A194, NewEmisData!$C:$C, $H194, NewEmisData!$D:$D, U$2))</f>
        <v>#REF!</v>
      </c>
      <c r="V194" s="335" t="e">
        <f>$I194*IF($G194="Pickup", SUMIFS(NewEmisData!F:F, NewEmisData!$A:$A, "Pickup", NewEmisData!$B:$B, $A194, NewEmisData!$C:$C, $H194, NewEmisData!$D:$D, V$2), SUMIFS(NewEmisData!F:F, NewEmisData!$A:$A, "LDV", NewEmisData!$B:$B, $A194, NewEmisData!$C:$C, $H194, NewEmisData!$D:$D, V$2))</f>
        <v>#REF!</v>
      </c>
      <c r="W194" s="335" t="e">
        <f>$I194*IF($G194="Pickup", SUMIFS(NewEmisData!G:G, NewEmisData!$A:$A, "Pickup", NewEmisData!$B:$B, $A194, NewEmisData!$C:$C, $H194, NewEmisData!$D:$D, W$2), SUMIFS(NewEmisData!G:G, NewEmisData!$A:$A, "LDV", NewEmisData!$B:$B, $A194, NewEmisData!$C:$C, $H194, NewEmisData!$D:$D, W$2))</f>
        <v>#REF!</v>
      </c>
      <c r="X194" s="335" t="e">
        <f>$I194*IF($G194="Pickup", SUMIFS(NewEmisData!H:H, NewEmisData!$A:$A, "Pickup", NewEmisData!$B:$B, $A194, NewEmisData!$C:$C, $H194, NewEmisData!$D:$D, X$2), SUMIFS(NewEmisData!H:H, NewEmisData!$A:$A, "LDV", NewEmisData!$B:$B, $A194, NewEmisData!$C:$C, $H194, NewEmisData!$D:$D, X$2))</f>
        <v>#REF!</v>
      </c>
      <c r="Y194" s="335" t="e">
        <f>$I194*IF($G194="Pickup", SUMIFS(NewEmisData!I:I, NewEmisData!$A:$A, "Pickup", NewEmisData!$B:$B, $A194, NewEmisData!$C:$C, $H194, NewEmisData!$D:$D, Y$2), SUMIFS(NewEmisData!I:I, NewEmisData!$A:$A, "LDV", NewEmisData!$B:$B, $A194, NewEmisData!$C:$C, $H194, NewEmisData!$D:$D, Y$2))</f>
        <v>#REF!</v>
      </c>
      <c r="Z194" s="335" t="e">
        <f>$I194*IF($G194="Pickup", SUMIFS(NewEmisData!J:J, NewEmisData!$A:$A, "Pickup", NewEmisData!$B:$B, $A194, NewEmisData!$C:$C, $H194, NewEmisData!$D:$D, Z$2), SUMIFS(NewEmisData!J:J, NewEmisData!$A:$A, "LDV", NewEmisData!$B:$B, $A194, NewEmisData!$C:$C, $H194, NewEmisData!$D:$D, Z$2))</f>
        <v>#REF!</v>
      </c>
      <c r="AA194" s="335" t="e">
        <f>$I194*IF($G194="Pickup", SUMIFS(NewEmisData!K:K, NewEmisData!$A:$A, "Pickup", NewEmisData!$B:$B, $A194, NewEmisData!$C:$C, $H194, NewEmisData!$D:$D, AA$2), SUMIFS(NewEmisData!K:K, NewEmisData!$A:$A, "LDV", NewEmisData!$B:$B, $A194, NewEmisData!$C:$C, $H194, NewEmisData!$D:$D, AA$2))</f>
        <v>#REF!</v>
      </c>
      <c r="AB194" s="335" t="e">
        <f>$I194*IF($G194="Pickup", SUMIFS(NewEmisData!L:L, NewEmisData!$A:$A, "Pickup", NewEmisData!$B:$B, $A194, NewEmisData!$C:$C, $H194, NewEmisData!$D:$D, AB$2), SUMIFS(NewEmisData!L:L, NewEmisData!$A:$A, "LDV", NewEmisData!$B:$B, $A194, NewEmisData!$C:$C, $H194, NewEmisData!$D:$D, AB$2))</f>
        <v>#REF!</v>
      </c>
      <c r="AC194" s="335" t="e">
        <f>$I194*IF($G194="Pickup", SUMIFS(NewEmisData!M:M, NewEmisData!$A:$A, "Pickup", NewEmisData!$B:$B, $A194, NewEmisData!$C:$C, $H194, NewEmisData!$D:$D, AC$2), SUMIFS(NewEmisData!M:M, NewEmisData!$A:$A, "LDV", NewEmisData!$B:$B, $A194, NewEmisData!$C:$C, $H194, NewEmisData!$D:$D, AC$2))</f>
        <v>#REF!</v>
      </c>
      <c r="AD194" s="335">
        <v>3.8910945869294146E-2</v>
      </c>
      <c r="AE194" s="335" t="e">
        <f>$I194*IF($G194="Pickup", SUMIFS(NewEmisData!E:E, NewEmisData!$A:$A, "Pickup", NewEmisData!$B:$B, $A194, NewEmisData!$C:$C, $H194, NewEmisData!$D:$D, AE$2), SUMIFS(NewEmisData!E:E, NewEmisData!$A:$A, "LDV", NewEmisData!$B:$B, $A194, NewEmisData!$C:$C, $H194, NewEmisData!$D:$D, AE$2))</f>
        <v>#REF!</v>
      </c>
      <c r="AF194" s="335" t="e">
        <f>$I194*IF($G194="Pickup", SUMIFS(NewEmisData!F:F, NewEmisData!$A:$A, "Pickup", NewEmisData!$B:$B, $A194, NewEmisData!$C:$C, $H194, NewEmisData!$D:$D, AF$2), SUMIFS(NewEmisData!F:F, NewEmisData!$A:$A, "LDV", NewEmisData!$B:$B, $A194, NewEmisData!$C:$C, $H194, NewEmisData!$D:$D, AF$2))</f>
        <v>#REF!</v>
      </c>
      <c r="AG194" s="335" t="e">
        <f>$I194*IF($G194="Pickup", SUMIFS(NewEmisData!G:G, NewEmisData!$A:$A, "Pickup", NewEmisData!$B:$B, $A194, NewEmisData!$C:$C, $H194, NewEmisData!$D:$D, AG$2), SUMIFS(NewEmisData!G:G, NewEmisData!$A:$A, "LDV", NewEmisData!$B:$B, $A194, NewEmisData!$C:$C, $H194, NewEmisData!$D:$D, AG$2))</f>
        <v>#REF!</v>
      </c>
      <c r="AH194" s="335" t="e">
        <f>$I194*IF($G194="Pickup", SUMIFS(NewEmisData!H:H, NewEmisData!$A:$A, "Pickup", NewEmisData!$B:$B, $A194, NewEmisData!$C:$C, $H194, NewEmisData!$D:$D, AH$2), SUMIFS(NewEmisData!H:H, NewEmisData!$A:$A, "LDV", NewEmisData!$B:$B, $A194, NewEmisData!$C:$C, $H194, NewEmisData!$D:$D, AH$2))</f>
        <v>#REF!</v>
      </c>
      <c r="AI194" s="335" t="e">
        <f>$I194*IF($G194="Pickup", SUMIFS(NewEmisData!I:I, NewEmisData!$A:$A, "Pickup", NewEmisData!$B:$B, $A194, NewEmisData!$C:$C, $H194, NewEmisData!$D:$D, AI$2), SUMIFS(NewEmisData!I:I, NewEmisData!$A:$A, "LDV", NewEmisData!$B:$B, $A194, NewEmisData!$C:$C, $H194, NewEmisData!$D:$D, AI$2))</f>
        <v>#REF!</v>
      </c>
      <c r="AJ194" s="335" t="e">
        <f>$I194*IF($G194="Pickup", SUMIFS(NewEmisData!J:J, NewEmisData!$A:$A, "Pickup", NewEmisData!$B:$B, $A194, NewEmisData!$C:$C, $H194, NewEmisData!$D:$D, AJ$2), SUMIFS(NewEmisData!J:J, NewEmisData!$A:$A, "LDV", NewEmisData!$B:$B, $A194, NewEmisData!$C:$C, $H194, NewEmisData!$D:$D, AJ$2))</f>
        <v>#REF!</v>
      </c>
      <c r="AK194" s="335" t="e">
        <f>$I194*IF($G194="Pickup", SUMIFS(NewEmisData!K:K, NewEmisData!$A:$A, "Pickup", NewEmisData!$B:$B, $A194, NewEmisData!$C:$C, $H194, NewEmisData!$D:$D, AK$2), SUMIFS(NewEmisData!K:K, NewEmisData!$A:$A, "LDV", NewEmisData!$B:$B, $A194, NewEmisData!$C:$C, $H194, NewEmisData!$D:$D, AK$2))</f>
        <v>#REF!</v>
      </c>
      <c r="AL194" s="335" t="e">
        <f>$I194*IF($G194="Pickup", SUMIFS(NewEmisData!L:L, NewEmisData!$A:$A, "Pickup", NewEmisData!$B:$B, $A194, NewEmisData!$C:$C, $H194, NewEmisData!$D:$D, AL$2), SUMIFS(NewEmisData!L:L, NewEmisData!$A:$A, "LDV", NewEmisData!$B:$B, $A194, NewEmisData!$C:$C, $H194, NewEmisData!$D:$D, AL$2))</f>
        <v>#REF!</v>
      </c>
      <c r="AM194" s="335" t="e">
        <f>$I194*IF($G194="Pickup", SUMIFS(NewEmisData!M:M, NewEmisData!$A:$A, "Pickup", NewEmisData!$B:$B, $A194, NewEmisData!$C:$C, $H194, NewEmisData!$D:$D, AM$2), SUMIFS(NewEmisData!M:M, NewEmisData!$A:$A, "LDV", NewEmisData!$B:$B, $A194, NewEmisData!$C:$C, $H194, NewEmisData!$D:$D, AM$2))</f>
        <v>#REF!</v>
      </c>
      <c r="AN194" s="335">
        <v>9.1293891212331998E-4</v>
      </c>
      <c r="AO194" s="335" t="e">
        <f>$I194*IF($G194="Pickup", SUMIFS(NewEmisData!E:E, NewEmisData!$A:$A, "Pickup", NewEmisData!$B:$B, $A194, NewEmisData!$C:$C, $H194, NewEmisData!$D:$D, AO$2), SUMIFS(NewEmisData!E:E, NewEmisData!$A:$A, "LDV", NewEmisData!$B:$B, $A194, NewEmisData!$C:$C, $H194, NewEmisData!$D:$D, AO$2))</f>
        <v>#REF!</v>
      </c>
      <c r="AP194" s="335" t="e">
        <f>$I194*IF($G194="Pickup", SUMIFS(NewEmisData!F:F, NewEmisData!$A:$A, "Pickup", NewEmisData!$B:$B, $A194, NewEmisData!$C:$C, $H194, NewEmisData!$D:$D, AP$2), SUMIFS(NewEmisData!F:F, NewEmisData!$A:$A, "LDV", NewEmisData!$B:$B, $A194, NewEmisData!$C:$C, $H194, NewEmisData!$D:$D, AP$2))</f>
        <v>#REF!</v>
      </c>
      <c r="AQ194" s="335" t="e">
        <f>$I194*IF($G194="Pickup", SUMIFS(NewEmisData!G:G, NewEmisData!$A:$A, "Pickup", NewEmisData!$B:$B, $A194, NewEmisData!$C:$C, $H194, NewEmisData!$D:$D, AQ$2), SUMIFS(NewEmisData!G:G, NewEmisData!$A:$A, "LDV", NewEmisData!$B:$B, $A194, NewEmisData!$C:$C, $H194, NewEmisData!$D:$D, AQ$2))</f>
        <v>#REF!</v>
      </c>
      <c r="AR194" s="335" t="e">
        <f>$I194*IF($G194="Pickup", SUMIFS(NewEmisData!H:H, NewEmisData!$A:$A, "Pickup", NewEmisData!$B:$B, $A194, NewEmisData!$C:$C, $H194, NewEmisData!$D:$D, AR$2), SUMIFS(NewEmisData!H:H, NewEmisData!$A:$A, "LDV", NewEmisData!$B:$B, $A194, NewEmisData!$C:$C, $H194, NewEmisData!$D:$D, AR$2))</f>
        <v>#REF!</v>
      </c>
      <c r="AS194" s="335" t="e">
        <f>$I194*IF($G194="Pickup", SUMIFS(NewEmisData!I:I, NewEmisData!$A:$A, "Pickup", NewEmisData!$B:$B, $A194, NewEmisData!$C:$C, $H194, NewEmisData!$D:$D, AS$2), SUMIFS(NewEmisData!I:I, NewEmisData!$A:$A, "LDV", NewEmisData!$B:$B, $A194, NewEmisData!$C:$C, $H194, NewEmisData!$D:$D, AS$2))</f>
        <v>#REF!</v>
      </c>
      <c r="AT194" s="335" t="e">
        <f>$I194*IF($G194="Pickup", SUMIFS(NewEmisData!J:J, NewEmisData!$A:$A, "Pickup", NewEmisData!$B:$B, $A194, NewEmisData!$C:$C, $H194, NewEmisData!$D:$D, AT$2), SUMIFS(NewEmisData!J:J, NewEmisData!$A:$A, "LDV", NewEmisData!$B:$B, $A194, NewEmisData!$C:$C, $H194, NewEmisData!$D:$D, AT$2))</f>
        <v>#REF!</v>
      </c>
      <c r="AU194" s="335" t="e">
        <f>$I194*IF($G194="Pickup", SUMIFS(NewEmisData!K:K, NewEmisData!$A:$A, "Pickup", NewEmisData!$B:$B, $A194, NewEmisData!$C:$C, $H194, NewEmisData!$D:$D, AU$2), SUMIFS(NewEmisData!K:K, NewEmisData!$A:$A, "LDV", NewEmisData!$B:$B, $A194, NewEmisData!$C:$C, $H194, NewEmisData!$D:$D, AU$2))</f>
        <v>#REF!</v>
      </c>
      <c r="AV194" s="335" t="e">
        <f>$I194*IF($G194="Pickup", SUMIFS(NewEmisData!L:L, NewEmisData!$A:$A, "Pickup", NewEmisData!$B:$B, $A194, NewEmisData!$C:$C, $H194, NewEmisData!$D:$D, AV$2), SUMIFS(NewEmisData!L:L, NewEmisData!$A:$A, "LDV", NewEmisData!$B:$B, $A194, NewEmisData!$C:$C, $H194, NewEmisData!$D:$D, AV$2))</f>
        <v>#REF!</v>
      </c>
      <c r="AW194" s="335" t="e">
        <f>$I194*IF($G194="Pickup", SUMIFS(NewEmisData!M:M, NewEmisData!$A:$A, "Pickup", NewEmisData!$B:$B, $A194, NewEmisData!$C:$C, $H194, NewEmisData!$D:$D, AW$2), SUMIFS(NewEmisData!M:M, NewEmisData!$A:$A, "LDV", NewEmisData!$B:$B, $A194, NewEmisData!$C:$C, $H194, NewEmisData!$D:$D, AW$2))</f>
        <v>#REF!</v>
      </c>
      <c r="AX194" s="335">
        <v>2.3063977246567523E-2</v>
      </c>
      <c r="AY194" s="335" t="e">
        <f>$I194*IF($G194="Pickup", SUMIFS(NewEmisData!E:E, NewEmisData!$A:$A, "Pickup", NewEmisData!$B:$B, $A194, NewEmisData!$C:$C, $H194, NewEmisData!$D:$D, AY$2), SUMIFS(NewEmisData!E:E, NewEmisData!$A:$A, "LDV", NewEmisData!$B:$B, $A194, NewEmisData!$C:$C, $H194, NewEmisData!$D:$D, AY$2))</f>
        <v>#REF!</v>
      </c>
      <c r="AZ194" s="335" t="e">
        <f>$I194*IF($G194="Pickup", SUMIFS(NewEmisData!F:F, NewEmisData!$A:$A, "Pickup", NewEmisData!$B:$B, $A194, NewEmisData!$C:$C, $H194, NewEmisData!$D:$D, AZ$2), SUMIFS(NewEmisData!F:F, NewEmisData!$A:$A, "LDV", NewEmisData!$B:$B, $A194, NewEmisData!$C:$C, $H194, NewEmisData!$D:$D, AZ$2))</f>
        <v>#REF!</v>
      </c>
      <c r="BA194" s="335" t="e">
        <f>$I194*IF($G194="Pickup", SUMIFS(NewEmisData!G:G, NewEmisData!$A:$A, "Pickup", NewEmisData!$B:$B, $A194, NewEmisData!$C:$C, $H194, NewEmisData!$D:$D, BA$2), SUMIFS(NewEmisData!G:G, NewEmisData!$A:$A, "LDV", NewEmisData!$B:$B, $A194, NewEmisData!$C:$C, $H194, NewEmisData!$D:$D, BA$2))</f>
        <v>#REF!</v>
      </c>
      <c r="BB194" s="335" t="e">
        <f>$I194*IF($G194="Pickup", SUMIFS(NewEmisData!H:H, NewEmisData!$A:$A, "Pickup", NewEmisData!$B:$B, $A194, NewEmisData!$C:$C, $H194, NewEmisData!$D:$D, BB$2), SUMIFS(NewEmisData!H:H, NewEmisData!$A:$A, "LDV", NewEmisData!$B:$B, $A194, NewEmisData!$C:$C, $H194, NewEmisData!$D:$D, BB$2))</f>
        <v>#REF!</v>
      </c>
      <c r="BC194" s="335" t="e">
        <f>$I194*IF($G194="Pickup", SUMIFS(NewEmisData!I:I, NewEmisData!$A:$A, "Pickup", NewEmisData!$B:$B, $A194, NewEmisData!$C:$C, $H194, NewEmisData!$D:$D, BC$2), SUMIFS(NewEmisData!I:I, NewEmisData!$A:$A, "LDV", NewEmisData!$B:$B, $A194, NewEmisData!$C:$C, $H194, NewEmisData!$D:$D, BC$2))</f>
        <v>#REF!</v>
      </c>
      <c r="BD194" s="335" t="e">
        <f>$I194*IF($G194="Pickup", SUMIFS(NewEmisData!J:J, NewEmisData!$A:$A, "Pickup", NewEmisData!$B:$B, $A194, NewEmisData!$C:$C, $H194, NewEmisData!$D:$D, BD$2), SUMIFS(NewEmisData!J:J, NewEmisData!$A:$A, "LDV", NewEmisData!$B:$B, $A194, NewEmisData!$C:$C, $H194, NewEmisData!$D:$D, BD$2))</f>
        <v>#REF!</v>
      </c>
      <c r="BE194" s="335" t="e">
        <f>$I194*IF($G194="Pickup", SUMIFS(NewEmisData!K:K, NewEmisData!$A:$A, "Pickup", NewEmisData!$B:$B, $A194, NewEmisData!$C:$C, $H194, NewEmisData!$D:$D, BE$2), SUMIFS(NewEmisData!K:K, NewEmisData!$A:$A, "LDV", NewEmisData!$B:$B, $A194, NewEmisData!$C:$C, $H194, NewEmisData!$D:$D, BE$2))</f>
        <v>#REF!</v>
      </c>
      <c r="BF194" s="335" t="e">
        <f>$I194*IF($G194="Pickup", SUMIFS(NewEmisData!L:L, NewEmisData!$A:$A, "Pickup", NewEmisData!$B:$B, $A194, NewEmisData!$C:$C, $H194, NewEmisData!$D:$D, BF$2), SUMIFS(NewEmisData!L:L, NewEmisData!$A:$A, "LDV", NewEmisData!$B:$B, $A194, NewEmisData!$C:$C, $H194, NewEmisData!$D:$D, BF$2))</f>
        <v>#REF!</v>
      </c>
      <c r="BG194" s="335" t="e">
        <f>$I194*IF($G194="Pickup", SUMIFS(NewEmisData!M:M, NewEmisData!$A:$A, "Pickup", NewEmisData!$B:$B, $A194, NewEmisData!$C:$C, $H194, NewEmisData!$D:$D, BG$2), SUMIFS(NewEmisData!M:M, NewEmisData!$A:$A, "LDV", NewEmisData!$B:$B, $A194, NewEmisData!$C:$C, $H194, NewEmisData!$D:$D, BG$2))</f>
        <v>#REF!</v>
      </c>
      <c r="BH194" s="335">
        <v>4.6218288243582298E-3</v>
      </c>
      <c r="BI194" s="335" t="e">
        <f>$I194*IF($G194="Pickup", SUMIFS(NewEmisData!E:E, NewEmisData!$A:$A, "Pickup", NewEmisData!$B:$B, $A194, NewEmisData!$C:$C, $H194, NewEmisData!$D:$D, BI$2), SUMIFS(NewEmisData!E:E, NewEmisData!$A:$A, "LDV", NewEmisData!$B:$B, $A194, NewEmisData!$C:$C, $H194, NewEmisData!$D:$D, BI$2))</f>
        <v>#REF!</v>
      </c>
      <c r="BJ194" s="335" t="e">
        <f>$I194*IF($G194="Pickup", SUMIFS(NewEmisData!F:F, NewEmisData!$A:$A, "Pickup", NewEmisData!$B:$B, $A194, NewEmisData!$C:$C, $H194, NewEmisData!$D:$D, BJ$2), SUMIFS(NewEmisData!F:F, NewEmisData!$A:$A, "LDV", NewEmisData!$B:$B, $A194, NewEmisData!$C:$C, $H194, NewEmisData!$D:$D, BJ$2))</f>
        <v>#REF!</v>
      </c>
      <c r="BK194" s="335" t="e">
        <f>$I194*IF($G194="Pickup", SUMIFS(NewEmisData!G:G, NewEmisData!$A:$A, "Pickup", NewEmisData!$B:$B, $A194, NewEmisData!$C:$C, $H194, NewEmisData!$D:$D, BK$2), SUMIFS(NewEmisData!G:G, NewEmisData!$A:$A, "LDV", NewEmisData!$B:$B, $A194, NewEmisData!$C:$C, $H194, NewEmisData!$D:$D, BK$2))</f>
        <v>#REF!</v>
      </c>
      <c r="BL194" s="335" t="e">
        <f>$I194*IF($G194="Pickup", SUMIFS(NewEmisData!H:H, NewEmisData!$A:$A, "Pickup", NewEmisData!$B:$B, $A194, NewEmisData!$C:$C, $H194, NewEmisData!$D:$D, BL$2), SUMIFS(NewEmisData!H:H, NewEmisData!$A:$A, "LDV", NewEmisData!$B:$B, $A194, NewEmisData!$C:$C, $H194, NewEmisData!$D:$D, BL$2))</f>
        <v>#REF!</v>
      </c>
      <c r="BM194" s="335" t="e">
        <f>$I194*IF($G194="Pickup", SUMIFS(NewEmisData!I:I, NewEmisData!$A:$A, "Pickup", NewEmisData!$B:$B, $A194, NewEmisData!$C:$C, $H194, NewEmisData!$D:$D, BM$2), SUMIFS(NewEmisData!I:I, NewEmisData!$A:$A, "LDV", NewEmisData!$B:$B, $A194, NewEmisData!$C:$C, $H194, NewEmisData!$D:$D, BM$2))</f>
        <v>#REF!</v>
      </c>
      <c r="BN194" s="335" t="e">
        <f>$I194*IF($G194="Pickup", SUMIFS(NewEmisData!J:J, NewEmisData!$A:$A, "Pickup", NewEmisData!$B:$B, $A194, NewEmisData!$C:$C, $H194, NewEmisData!$D:$D, BN$2), SUMIFS(NewEmisData!J:J, NewEmisData!$A:$A, "LDV", NewEmisData!$B:$B, $A194, NewEmisData!$C:$C, $H194, NewEmisData!$D:$D, BN$2))</f>
        <v>#REF!</v>
      </c>
      <c r="BO194" s="335" t="e">
        <f>$I194*IF($G194="Pickup", SUMIFS(NewEmisData!K:K, NewEmisData!$A:$A, "Pickup", NewEmisData!$B:$B, $A194, NewEmisData!$C:$C, $H194, NewEmisData!$D:$D, BO$2), SUMIFS(NewEmisData!K:K, NewEmisData!$A:$A, "LDV", NewEmisData!$B:$B, $A194, NewEmisData!$C:$C, $H194, NewEmisData!$D:$D, BO$2))</f>
        <v>#REF!</v>
      </c>
      <c r="BP194" s="335" t="e">
        <f>$I194*IF($G194="Pickup", SUMIFS(NewEmisData!L:L, NewEmisData!$A:$A, "Pickup", NewEmisData!$B:$B, $A194, NewEmisData!$C:$C, $H194, NewEmisData!$D:$D, BP$2), SUMIFS(NewEmisData!L:L, NewEmisData!$A:$A, "LDV", NewEmisData!$B:$B, $A194, NewEmisData!$C:$C, $H194, NewEmisData!$D:$D, BP$2))</f>
        <v>#REF!</v>
      </c>
      <c r="BQ194" s="335" t="e">
        <f>$I194*IF($G194="Pickup", SUMIFS(NewEmisData!M:M, NewEmisData!$A:$A, "Pickup", NewEmisData!$B:$B, $A194, NewEmisData!$C:$C, $H194, NewEmisData!$D:$D, BQ$2), SUMIFS(NewEmisData!M:M, NewEmisData!$A:$A, "LDV", NewEmisData!$B:$B, $A194, NewEmisData!$C:$C, $H194, NewEmisData!$D:$D, BQ$2))</f>
        <v>#REF!</v>
      </c>
      <c r="BR194" s="335">
        <v>1.0935401174755037</v>
      </c>
      <c r="BS194" s="335" t="e">
        <f>$I194*IF($G194="Pickup", SUMIFS(NewEmisData!E:E, NewEmisData!$A:$A, "Pickup", NewEmisData!$B:$B, $A194, NewEmisData!$C:$C, $H194, NewEmisData!$D:$D, BS$2), SUMIFS(NewEmisData!E:E, NewEmisData!$A:$A, "LDV", NewEmisData!$B:$B, $A194, NewEmisData!$C:$C, $H194, NewEmisData!$D:$D, BS$2))</f>
        <v>#REF!</v>
      </c>
      <c r="BT194" s="335" t="e">
        <f>$I194*IF($G194="Pickup", SUMIFS(NewEmisData!F:F, NewEmisData!$A:$A, "Pickup", NewEmisData!$B:$B, $A194, NewEmisData!$C:$C, $H194, NewEmisData!$D:$D, BT$2), SUMIFS(NewEmisData!F:F, NewEmisData!$A:$A, "LDV", NewEmisData!$B:$B, $A194, NewEmisData!$C:$C, $H194, NewEmisData!$D:$D, BT$2))</f>
        <v>#REF!</v>
      </c>
      <c r="BU194" s="335" t="e">
        <f>$I194*IF($G194="Pickup", SUMIFS(NewEmisData!G:G, NewEmisData!$A:$A, "Pickup", NewEmisData!$B:$B, $A194, NewEmisData!$C:$C, $H194, NewEmisData!$D:$D, BU$2), SUMIFS(NewEmisData!G:G, NewEmisData!$A:$A, "LDV", NewEmisData!$B:$B, $A194, NewEmisData!$C:$C, $H194, NewEmisData!$D:$D, BU$2))</f>
        <v>#REF!</v>
      </c>
      <c r="BV194" s="335" t="e">
        <f>$I194*IF($G194="Pickup", SUMIFS(NewEmisData!H:H, NewEmisData!$A:$A, "Pickup", NewEmisData!$B:$B, $A194, NewEmisData!$C:$C, $H194, NewEmisData!$D:$D, BV$2), SUMIFS(NewEmisData!H:H, NewEmisData!$A:$A, "LDV", NewEmisData!$B:$B, $A194, NewEmisData!$C:$C, $H194, NewEmisData!$D:$D, BV$2))</f>
        <v>#REF!</v>
      </c>
      <c r="BW194" s="335" t="e">
        <f>$I194*IF($G194="Pickup", SUMIFS(NewEmisData!I:I, NewEmisData!$A:$A, "Pickup", NewEmisData!$B:$B, $A194, NewEmisData!$C:$C, $H194, NewEmisData!$D:$D, BW$2), SUMIFS(NewEmisData!I:I, NewEmisData!$A:$A, "LDV", NewEmisData!$B:$B, $A194, NewEmisData!$C:$C, $H194, NewEmisData!$D:$D, BW$2))</f>
        <v>#REF!</v>
      </c>
      <c r="BX194" s="335" t="e">
        <f>$I194*IF($G194="Pickup", SUMIFS(NewEmisData!J:J, NewEmisData!$A:$A, "Pickup", NewEmisData!$B:$B, $A194, NewEmisData!$C:$C, $H194, NewEmisData!$D:$D, BX$2), SUMIFS(NewEmisData!J:J, NewEmisData!$A:$A, "LDV", NewEmisData!$B:$B, $A194, NewEmisData!$C:$C, $H194, NewEmisData!$D:$D, BX$2))</f>
        <v>#REF!</v>
      </c>
      <c r="BY194" s="335" t="e">
        <f>$I194*IF($G194="Pickup", SUMIFS(NewEmisData!K:K, NewEmisData!$A:$A, "Pickup", NewEmisData!$B:$B, $A194, NewEmisData!$C:$C, $H194, NewEmisData!$D:$D, BY$2), SUMIFS(NewEmisData!K:K, NewEmisData!$A:$A, "LDV", NewEmisData!$B:$B, $A194, NewEmisData!$C:$C, $H194, NewEmisData!$D:$D, BY$2))</f>
        <v>#REF!</v>
      </c>
      <c r="BZ194" s="335" t="e">
        <f>$I194*IF($G194="Pickup", SUMIFS(NewEmisData!L:L, NewEmisData!$A:$A, "Pickup", NewEmisData!$B:$B, $A194, NewEmisData!$C:$C, $H194, NewEmisData!$D:$D, BZ$2), SUMIFS(NewEmisData!L:L, NewEmisData!$A:$A, "LDV", NewEmisData!$B:$B, $A194, NewEmisData!$C:$C, $H194, NewEmisData!$D:$D, BZ$2))</f>
        <v>#REF!</v>
      </c>
      <c r="CA194" s="335" t="e">
        <f>$I194*IF($G194="Pickup", SUMIFS(NewEmisData!M:M, NewEmisData!$A:$A, "Pickup", NewEmisData!$B:$B, $A194, NewEmisData!$C:$C, $H194, NewEmisData!$D:$D, CA$2), SUMIFS(NewEmisData!M:M, NewEmisData!$A:$A, "LDV", NewEmisData!$B:$B, $A194, NewEmisData!$C:$C, $H194, NewEmisData!$D:$D, CA$2))</f>
        <v>#REF!</v>
      </c>
      <c r="CB194" s="335">
        <v>7.9070928283867165E-2</v>
      </c>
      <c r="CC194" s="335" t="e">
        <f>$I194*IF($G194="Pickup", SUMIFS(NewEmisData!E:E, NewEmisData!$A:$A, "Pickup", NewEmisData!$B:$B, $A194, NewEmisData!$C:$C, $H194, NewEmisData!$D:$D, CC$2), SUMIFS(NewEmisData!E:E, NewEmisData!$A:$A, "LDV", NewEmisData!$B:$B, $A194, NewEmisData!$C:$C, $H194, NewEmisData!$D:$D, CC$2))</f>
        <v>#REF!</v>
      </c>
      <c r="CD194" s="335" t="e">
        <f>$I194*IF($G194="Pickup", SUMIFS(NewEmisData!F:F, NewEmisData!$A:$A, "Pickup", NewEmisData!$B:$B, $A194, NewEmisData!$C:$C, $H194, NewEmisData!$D:$D, CD$2), SUMIFS(NewEmisData!F:F, NewEmisData!$A:$A, "LDV", NewEmisData!$B:$B, $A194, NewEmisData!$C:$C, $H194, NewEmisData!$D:$D, CD$2))</f>
        <v>#REF!</v>
      </c>
      <c r="CE194" s="335" t="e">
        <f>$I194*IF($G194="Pickup", SUMIFS(NewEmisData!G:G, NewEmisData!$A:$A, "Pickup", NewEmisData!$B:$B, $A194, NewEmisData!$C:$C, $H194, NewEmisData!$D:$D, CE$2), SUMIFS(NewEmisData!G:G, NewEmisData!$A:$A, "LDV", NewEmisData!$B:$B, $A194, NewEmisData!$C:$C, $H194, NewEmisData!$D:$D, CE$2))</f>
        <v>#REF!</v>
      </c>
      <c r="CF194" s="335" t="e">
        <f>$I194*IF($G194="Pickup", SUMIFS(NewEmisData!H:H, NewEmisData!$A:$A, "Pickup", NewEmisData!$B:$B, $A194, NewEmisData!$C:$C, $H194, NewEmisData!$D:$D, CF$2), SUMIFS(NewEmisData!H:H, NewEmisData!$A:$A, "LDV", NewEmisData!$B:$B, $A194, NewEmisData!$C:$C, $H194, NewEmisData!$D:$D, CF$2))</f>
        <v>#REF!</v>
      </c>
      <c r="CG194" s="335" t="e">
        <f>$I194*IF($G194="Pickup", SUMIFS(NewEmisData!I:I, NewEmisData!$A:$A, "Pickup", NewEmisData!$B:$B, $A194, NewEmisData!$C:$C, $H194, NewEmisData!$D:$D, CG$2), SUMIFS(NewEmisData!I:I, NewEmisData!$A:$A, "LDV", NewEmisData!$B:$B, $A194, NewEmisData!$C:$C, $H194, NewEmisData!$D:$D, CG$2))</f>
        <v>#REF!</v>
      </c>
      <c r="CH194" s="335" t="e">
        <f>$I194*IF($G194="Pickup", SUMIFS(NewEmisData!J:J, NewEmisData!$A:$A, "Pickup", NewEmisData!$B:$B, $A194, NewEmisData!$C:$C, $H194, NewEmisData!$D:$D, CH$2), SUMIFS(NewEmisData!J:J, NewEmisData!$A:$A, "LDV", NewEmisData!$B:$B, $A194, NewEmisData!$C:$C, $H194, NewEmisData!$D:$D, CH$2))</f>
        <v>#REF!</v>
      </c>
      <c r="CI194" s="335" t="e">
        <f>$I194*IF($G194="Pickup", SUMIFS(NewEmisData!K:K, NewEmisData!$A:$A, "Pickup", NewEmisData!$B:$B, $A194, NewEmisData!$C:$C, $H194, NewEmisData!$D:$D, CI$2), SUMIFS(NewEmisData!K:K, NewEmisData!$A:$A, "LDV", NewEmisData!$B:$B, $A194, NewEmisData!$C:$C, $H194, NewEmisData!$D:$D, CI$2))</f>
        <v>#REF!</v>
      </c>
      <c r="CJ194" s="335" t="e">
        <f>$I194*IF($G194="Pickup", SUMIFS(NewEmisData!L:L, NewEmisData!$A:$A, "Pickup", NewEmisData!$B:$B, $A194, NewEmisData!$C:$C, $H194, NewEmisData!$D:$D, CJ$2), SUMIFS(NewEmisData!L:L, NewEmisData!$A:$A, "LDV", NewEmisData!$B:$B, $A194, NewEmisData!$C:$C, $H194, NewEmisData!$D:$D, CJ$2))</f>
        <v>#REF!</v>
      </c>
      <c r="CK194" s="335" t="e">
        <f>$I194*IF($G194="Pickup", SUMIFS(NewEmisData!M:M, NewEmisData!$A:$A, "Pickup", NewEmisData!$B:$B, $A194, NewEmisData!$C:$C, $H194, NewEmisData!$D:$D, CK$2), SUMIFS(NewEmisData!M:M, NewEmisData!$A:$A, "LDV", NewEmisData!$B:$B, $A194, NewEmisData!$C:$C, $H194, NewEmisData!$D:$D, CK$2))</f>
        <v>#REF!</v>
      </c>
      <c r="CL194" s="335">
        <v>1.4592584472374772E-2</v>
      </c>
      <c r="CM194" s="335" t="e">
        <f>$I194*IF($G194="Pickup", SUMIFS(NewEmisData!E:E, NewEmisData!$A:$A, "Pickup", NewEmisData!$B:$B, $A194, NewEmisData!$C:$C, $H194, NewEmisData!$D:$D, CM$2), SUMIFS(NewEmisData!E:E, NewEmisData!$A:$A, "LDV", NewEmisData!$B:$B, $A194, NewEmisData!$C:$C, $H194, NewEmisData!$D:$D, CM$2))</f>
        <v>#REF!</v>
      </c>
      <c r="CN194" s="335" t="e">
        <f>$I194*IF($G194="Pickup", SUMIFS(NewEmisData!F:F, NewEmisData!$A:$A, "Pickup", NewEmisData!$B:$B, $A194, NewEmisData!$C:$C, $H194, NewEmisData!$D:$D, CN$2), SUMIFS(NewEmisData!F:F, NewEmisData!$A:$A, "LDV", NewEmisData!$B:$B, $A194, NewEmisData!$C:$C, $H194, NewEmisData!$D:$D, CN$2))</f>
        <v>#REF!</v>
      </c>
      <c r="CO194" s="335" t="e">
        <f>$I194*IF($G194="Pickup", SUMIFS(NewEmisData!G:G, NewEmisData!$A:$A, "Pickup", NewEmisData!$B:$B, $A194, NewEmisData!$C:$C, $H194, NewEmisData!$D:$D, CO$2), SUMIFS(NewEmisData!G:G, NewEmisData!$A:$A, "LDV", NewEmisData!$B:$B, $A194, NewEmisData!$C:$C, $H194, NewEmisData!$D:$D, CO$2))</f>
        <v>#REF!</v>
      </c>
      <c r="CP194" s="335" t="e">
        <f>$I194*IF($G194="Pickup", SUMIFS(NewEmisData!H:H, NewEmisData!$A:$A, "Pickup", NewEmisData!$B:$B, $A194, NewEmisData!$C:$C, $H194, NewEmisData!$D:$D, CP$2), SUMIFS(NewEmisData!H:H, NewEmisData!$A:$A, "LDV", NewEmisData!$B:$B, $A194, NewEmisData!$C:$C, $H194, NewEmisData!$D:$D, CP$2))</f>
        <v>#REF!</v>
      </c>
      <c r="CQ194" s="335" t="e">
        <f>$I194*IF($G194="Pickup", SUMIFS(NewEmisData!I:I, NewEmisData!$A:$A, "Pickup", NewEmisData!$B:$B, $A194, NewEmisData!$C:$C, $H194, NewEmisData!$D:$D, CQ$2), SUMIFS(NewEmisData!I:I, NewEmisData!$A:$A, "LDV", NewEmisData!$B:$B, $A194, NewEmisData!$C:$C, $H194, NewEmisData!$D:$D, CQ$2))</f>
        <v>#REF!</v>
      </c>
      <c r="CR194" s="335" t="e">
        <f>$I194*IF($G194="Pickup", SUMIFS(NewEmisData!J:J, NewEmisData!$A:$A, "Pickup", NewEmisData!$B:$B, $A194, NewEmisData!$C:$C, $H194, NewEmisData!$D:$D, CR$2), SUMIFS(NewEmisData!J:J, NewEmisData!$A:$A, "LDV", NewEmisData!$B:$B, $A194, NewEmisData!$C:$C, $H194, NewEmisData!$D:$D, CR$2))</f>
        <v>#REF!</v>
      </c>
      <c r="CS194" s="335" t="e">
        <f>$I194*IF($G194="Pickup", SUMIFS(NewEmisData!K:K, NewEmisData!$A:$A, "Pickup", NewEmisData!$B:$B, $A194, NewEmisData!$C:$C, $H194, NewEmisData!$D:$D, CS$2), SUMIFS(NewEmisData!K:K, NewEmisData!$A:$A, "LDV", NewEmisData!$B:$B, $A194, NewEmisData!$C:$C, $H194, NewEmisData!$D:$D, CS$2))</f>
        <v>#REF!</v>
      </c>
      <c r="CT194" s="335" t="e">
        <f>$I194*IF($G194="Pickup", SUMIFS(NewEmisData!L:L, NewEmisData!$A:$A, "Pickup", NewEmisData!$B:$B, $A194, NewEmisData!$C:$C, $H194, NewEmisData!$D:$D, CT$2), SUMIFS(NewEmisData!L:L, NewEmisData!$A:$A, "LDV", NewEmisData!$B:$B, $A194, NewEmisData!$C:$C, $H194, NewEmisData!$D:$D, CT$2))</f>
        <v>#REF!</v>
      </c>
      <c r="CU194" s="335" t="e">
        <f>$I194*IF($G194="Pickup", SUMIFS(NewEmisData!M:M, NewEmisData!$A:$A, "Pickup", NewEmisData!$B:$B, $A194, NewEmisData!$C:$C, $H194, NewEmisData!$D:$D, CU$2), SUMIFS(NewEmisData!M:M, NewEmisData!$A:$A, "LDV", NewEmisData!$B:$B, $A194, NewEmisData!$C:$C, $H194, NewEmisData!$D:$D, CU$2))</f>
        <v>#REF!</v>
      </c>
      <c r="CV194" s="335">
        <v>3.6421481558869826E-3</v>
      </c>
      <c r="CW194" s="335">
        <v>2.1313632672585194E-3</v>
      </c>
      <c r="CX194" s="335">
        <v>1.3206136104537754E-3</v>
      </c>
      <c r="CY194" s="335">
        <v>1.0899187939867145E-3</v>
      </c>
      <c r="CZ194" s="335">
        <v>8.7025283912856672E-4</v>
      </c>
      <c r="DA194" s="335">
        <v>6.4765763063973829E-4</v>
      </c>
      <c r="DB194" s="335">
        <v>5.0616619617217448E-4</v>
      </c>
      <c r="DC194" s="335">
        <v>4.8258494809425511E-4</v>
      </c>
      <c r="DD194" s="335">
        <v>4.7909039000311807E-4</v>
      </c>
      <c r="DE194" s="335">
        <v>4.8044232177820259E-4</v>
      </c>
      <c r="DF194" s="335">
        <v>4.8044232177820259E-4</v>
      </c>
      <c r="DG194" s="335" t="e">
        <f>$I194*IF($G194="Pickup", SUMIFS(NewEmisData!E:E, NewEmisData!$A:$A, "Pickup", NewEmisData!$B:$B, $A194, NewEmisData!$C:$C, $H194, NewEmisData!$D:$D, DG$2), SUMIFS(NewEmisData!E:E, NewEmisData!$A:$A, "LDV", NewEmisData!$B:$B, $A194, NewEmisData!$C:$C, $H194, NewEmisData!$D:$D, DG$2))</f>
        <v>#REF!</v>
      </c>
      <c r="DH194" s="335" t="e">
        <f>$I194*IF($G194="Pickup", SUMIFS(NewEmisData!F:F, NewEmisData!$A:$A, "Pickup", NewEmisData!$B:$B, $A194, NewEmisData!$C:$C, $H194, NewEmisData!$D:$D, DH$2), SUMIFS(NewEmisData!F:F, NewEmisData!$A:$A, "LDV", NewEmisData!$B:$B, $A194, NewEmisData!$C:$C, $H194, NewEmisData!$D:$D, DH$2))</f>
        <v>#REF!</v>
      </c>
      <c r="DI194" s="335" t="e">
        <f>$I194*IF($G194="Pickup", SUMIFS(NewEmisData!G:G, NewEmisData!$A:$A, "Pickup", NewEmisData!$B:$B, $A194, NewEmisData!$C:$C, $H194, NewEmisData!$D:$D, DI$2), SUMIFS(NewEmisData!G:G, NewEmisData!$A:$A, "LDV", NewEmisData!$B:$B, $A194, NewEmisData!$C:$C, $H194, NewEmisData!$D:$D, DI$2))</f>
        <v>#REF!</v>
      </c>
      <c r="DJ194" s="335" t="e">
        <f>$I194*IF($G194="Pickup", SUMIFS(NewEmisData!H:H, NewEmisData!$A:$A, "Pickup", NewEmisData!$B:$B, $A194, NewEmisData!$C:$C, $H194, NewEmisData!$D:$D, DJ$2), SUMIFS(NewEmisData!H:H, NewEmisData!$A:$A, "LDV", NewEmisData!$B:$B, $A194, NewEmisData!$C:$C, $H194, NewEmisData!$D:$D, DJ$2))</f>
        <v>#REF!</v>
      </c>
      <c r="DK194" s="335" t="e">
        <f>$I194*IF($G194="Pickup", SUMIFS(NewEmisData!I:I, NewEmisData!$A:$A, "Pickup", NewEmisData!$B:$B, $A194, NewEmisData!$C:$C, $H194, NewEmisData!$D:$D, DK$2), SUMIFS(NewEmisData!I:I, NewEmisData!$A:$A, "LDV", NewEmisData!$B:$B, $A194, NewEmisData!$C:$C, $H194, NewEmisData!$D:$D, DK$2))</f>
        <v>#REF!</v>
      </c>
      <c r="DL194" s="335" t="e">
        <f>$I194*IF($G194="Pickup", SUMIFS(NewEmisData!J:J, NewEmisData!$A:$A, "Pickup", NewEmisData!$B:$B, $A194, NewEmisData!$C:$C, $H194, NewEmisData!$D:$D, DL$2), SUMIFS(NewEmisData!J:J, NewEmisData!$A:$A, "LDV", NewEmisData!$B:$B, $A194, NewEmisData!$C:$C, $H194, NewEmisData!$D:$D, DL$2))</f>
        <v>#REF!</v>
      </c>
      <c r="DM194" s="335" t="e">
        <f>$I194*IF($G194="Pickup", SUMIFS(NewEmisData!K:K, NewEmisData!$A:$A, "Pickup", NewEmisData!$B:$B, $A194, NewEmisData!$C:$C, $H194, NewEmisData!$D:$D, DM$2), SUMIFS(NewEmisData!K:K, NewEmisData!$A:$A, "LDV", NewEmisData!$B:$B, $A194, NewEmisData!$C:$C, $H194, NewEmisData!$D:$D, DM$2))</f>
        <v>#REF!</v>
      </c>
      <c r="DN194" s="335" t="e">
        <f>$I194*IF($G194="Pickup", SUMIFS(NewEmisData!L:L, NewEmisData!$A:$A, "Pickup", NewEmisData!$B:$B, $A194, NewEmisData!$C:$C, $H194, NewEmisData!$D:$D, DN$2), SUMIFS(NewEmisData!L:L, NewEmisData!$A:$A, "LDV", NewEmisData!$B:$B, $A194, NewEmisData!$C:$C, $H194, NewEmisData!$D:$D, DN$2))</f>
        <v>#REF!</v>
      </c>
      <c r="DO194" s="335" t="e">
        <f>$I194*IF($G194="Pickup", SUMIFS(NewEmisData!M:M, NewEmisData!$A:$A, "Pickup", NewEmisData!$B:$B, $A194, NewEmisData!$C:$C, $H194, NewEmisData!$D:$D, DO$2), SUMIFS(NewEmisData!M:M, NewEmisData!$A:$A, "LDV", NewEmisData!$B:$B, $A194, NewEmisData!$C:$C, $H194, NewEmisData!$D:$D, DO$2))</f>
        <v>#REF!</v>
      </c>
      <c r="DP194" s="335">
        <v>9.708130422585614E-4</v>
      </c>
      <c r="DQ194" s="335" t="e">
        <f>$I194*IF($G194="Pickup", SUMIFS(NewEmisData!E:E, NewEmisData!$A:$A, "Pickup", NewEmisData!$B:$B, $A194, NewEmisData!$C:$C, $H194, NewEmisData!$D:$D, DQ$2), SUMIFS(NewEmisData!E:E, NewEmisData!$A:$A, "LDV", NewEmisData!$B:$B, $A194, NewEmisData!$C:$C, $H194, NewEmisData!$D:$D, DQ$2))</f>
        <v>#REF!</v>
      </c>
      <c r="DR194" s="335" t="e">
        <f>$I194*IF($G194="Pickup", SUMIFS(NewEmisData!F:F, NewEmisData!$A:$A, "Pickup", NewEmisData!$B:$B, $A194, NewEmisData!$C:$C, $H194, NewEmisData!$D:$D, DR$2), SUMIFS(NewEmisData!F:F, NewEmisData!$A:$A, "LDV", NewEmisData!$B:$B, $A194, NewEmisData!$C:$C, $H194, NewEmisData!$D:$D, DR$2))</f>
        <v>#REF!</v>
      </c>
      <c r="DS194" s="335" t="e">
        <f>$I194*IF($G194="Pickup", SUMIFS(NewEmisData!G:G, NewEmisData!$A:$A, "Pickup", NewEmisData!$B:$B, $A194, NewEmisData!$C:$C, $H194, NewEmisData!$D:$D, DS$2), SUMIFS(NewEmisData!G:G, NewEmisData!$A:$A, "LDV", NewEmisData!$B:$B, $A194, NewEmisData!$C:$C, $H194, NewEmisData!$D:$D, DS$2))</f>
        <v>#REF!</v>
      </c>
      <c r="DT194" s="335" t="e">
        <f>$I194*IF($G194="Pickup", SUMIFS(NewEmisData!H:H, NewEmisData!$A:$A, "Pickup", NewEmisData!$B:$B, $A194, NewEmisData!$C:$C, $H194, NewEmisData!$D:$D, DT$2), SUMIFS(NewEmisData!H:H, NewEmisData!$A:$A, "LDV", NewEmisData!$B:$B, $A194, NewEmisData!$C:$C, $H194, NewEmisData!$D:$D, DT$2))</f>
        <v>#REF!</v>
      </c>
      <c r="DU194" s="335" t="e">
        <f>$I194*IF($G194="Pickup", SUMIFS(NewEmisData!I:I, NewEmisData!$A:$A, "Pickup", NewEmisData!$B:$B, $A194, NewEmisData!$C:$C, $H194, NewEmisData!$D:$D, DU$2), SUMIFS(NewEmisData!I:I, NewEmisData!$A:$A, "LDV", NewEmisData!$B:$B, $A194, NewEmisData!$C:$C, $H194, NewEmisData!$D:$D, DU$2))</f>
        <v>#REF!</v>
      </c>
      <c r="DV194" s="335" t="e">
        <f>$I194*IF($G194="Pickup", SUMIFS(NewEmisData!J:J, NewEmisData!$A:$A, "Pickup", NewEmisData!$B:$B, $A194, NewEmisData!$C:$C, $H194, NewEmisData!$D:$D, DV$2), SUMIFS(NewEmisData!J:J, NewEmisData!$A:$A, "LDV", NewEmisData!$B:$B, $A194, NewEmisData!$C:$C, $H194, NewEmisData!$D:$D, DV$2))</f>
        <v>#REF!</v>
      </c>
      <c r="DW194" s="335" t="e">
        <f>$I194*IF($G194="Pickup", SUMIFS(NewEmisData!K:K, NewEmisData!$A:$A, "Pickup", NewEmisData!$B:$B, $A194, NewEmisData!$C:$C, $H194, NewEmisData!$D:$D, DW$2), SUMIFS(NewEmisData!K:K, NewEmisData!$A:$A, "LDV", NewEmisData!$B:$B, $A194, NewEmisData!$C:$C, $H194, NewEmisData!$D:$D, DW$2))</f>
        <v>#REF!</v>
      </c>
      <c r="DX194" s="335" t="e">
        <f>$I194*IF($G194="Pickup", SUMIFS(NewEmisData!L:L, NewEmisData!$A:$A, "Pickup", NewEmisData!$B:$B, $A194, NewEmisData!$C:$C, $H194, NewEmisData!$D:$D, DX$2), SUMIFS(NewEmisData!L:L, NewEmisData!$A:$A, "LDV", NewEmisData!$B:$B, $A194, NewEmisData!$C:$C, $H194, NewEmisData!$D:$D, DX$2))</f>
        <v>#REF!</v>
      </c>
      <c r="DY194" s="335" t="e">
        <f>$I194*IF($G194="Pickup", SUMIFS(NewEmisData!M:M, NewEmisData!$A:$A, "Pickup", NewEmisData!$B:$B, $A194, NewEmisData!$C:$C, $H194, NewEmisData!$D:$D, DY$2), SUMIFS(NewEmisData!M:M, NewEmisData!$A:$A, "LDV", NewEmisData!$B:$B, $A194, NewEmisData!$C:$C, $H194, NewEmisData!$D:$D, DY$2))</f>
        <v>#REF!</v>
      </c>
      <c r="DZ194" s="335">
        <v>3.0345401157298169E-3</v>
      </c>
      <c r="EA194" s="335" t="e">
        <f t="shared" si="234"/>
        <v>#REF!</v>
      </c>
      <c r="EB194" s="335" t="e">
        <f t="shared" si="235"/>
        <v>#REF!</v>
      </c>
      <c r="EC194" s="335" t="e">
        <f t="shared" si="236"/>
        <v>#REF!</v>
      </c>
      <c r="ED194" s="335" t="e">
        <f t="shared" si="237"/>
        <v>#REF!</v>
      </c>
      <c r="EE194" s="335" t="e">
        <f t="shared" si="238"/>
        <v>#REF!</v>
      </c>
      <c r="EF194" s="335" t="e">
        <f t="shared" si="239"/>
        <v>#REF!</v>
      </c>
      <c r="EG194" s="335" t="e">
        <f t="shared" si="240"/>
        <v>#REF!</v>
      </c>
      <c r="EH194" s="335" t="e">
        <f t="shared" si="241"/>
        <v>#REF!</v>
      </c>
      <c r="EI194" s="335" t="e">
        <f t="shared" si="242"/>
        <v>#REF!</v>
      </c>
      <c r="EJ194" s="335">
        <f t="shared" si="243"/>
        <v>0.14484686481204898</v>
      </c>
      <c r="EK194" s="335" t="e">
        <f t="shared" si="244"/>
        <v>#REF!</v>
      </c>
      <c r="EL194" s="335" t="e">
        <f t="shared" si="245"/>
        <v>#REF!</v>
      </c>
      <c r="EM194" s="335" t="e">
        <f t="shared" si="246"/>
        <v>#REF!</v>
      </c>
      <c r="EN194" s="335" t="e">
        <f t="shared" si="247"/>
        <v>#REF!</v>
      </c>
      <c r="EO194" s="335" t="e">
        <f t="shared" si="248"/>
        <v>#REF!</v>
      </c>
      <c r="EP194" s="335" t="e">
        <f t="shared" si="249"/>
        <v>#REF!</v>
      </c>
      <c r="EQ194" s="335" t="e">
        <f t="shared" si="250"/>
        <v>#REF!</v>
      </c>
      <c r="ER194" s="335" t="e">
        <f t="shared" si="251"/>
        <v>#REF!</v>
      </c>
      <c r="ES194" s="335" t="e">
        <f t="shared" si="252"/>
        <v>#REF!</v>
      </c>
      <c r="ET194" s="335">
        <f t="shared" si="253"/>
        <v>3.8910945869294146E-2</v>
      </c>
      <c r="EU194" s="335" t="e">
        <f t="shared" si="254"/>
        <v>#REF!</v>
      </c>
      <c r="EV194" s="335" t="e">
        <f t="shared" si="255"/>
        <v>#REF!</v>
      </c>
      <c r="EW194" s="335" t="e">
        <f t="shared" si="256"/>
        <v>#REF!</v>
      </c>
      <c r="EX194" s="335" t="e">
        <f t="shared" si="257"/>
        <v>#REF!</v>
      </c>
      <c r="EY194" s="335" t="e">
        <f t="shared" si="258"/>
        <v>#REF!</v>
      </c>
      <c r="EZ194" s="335" t="e">
        <f t="shared" si="259"/>
        <v>#REF!</v>
      </c>
      <c r="FA194" s="335" t="e">
        <f t="shared" si="260"/>
        <v>#REF!</v>
      </c>
      <c r="FB194" s="335" t="e">
        <f t="shared" si="261"/>
        <v>#REF!</v>
      </c>
      <c r="FC194" s="335" t="e">
        <f t="shared" si="262"/>
        <v>#REF!</v>
      </c>
      <c r="FD194" s="335">
        <f t="shared" si="263"/>
        <v>9.1293891212331998E-4</v>
      </c>
      <c r="FE194" s="335" t="e">
        <f t="shared" si="264"/>
        <v>#REF!</v>
      </c>
      <c r="FF194" s="335" t="e">
        <f t="shared" si="265"/>
        <v>#REF!</v>
      </c>
      <c r="FG194" s="335" t="e">
        <f t="shared" si="266"/>
        <v>#REF!</v>
      </c>
      <c r="FH194" s="335" t="e">
        <f t="shared" si="267"/>
        <v>#REF!</v>
      </c>
      <c r="FI194" s="335" t="e">
        <f t="shared" si="268"/>
        <v>#REF!</v>
      </c>
      <c r="FJ194" s="335" t="e">
        <f t="shared" si="269"/>
        <v>#REF!</v>
      </c>
      <c r="FK194" s="335" t="e">
        <f t="shared" si="270"/>
        <v>#REF!</v>
      </c>
      <c r="FL194" s="335" t="e">
        <f t="shared" si="271"/>
        <v>#REF!</v>
      </c>
      <c r="FM194" s="335" t="e">
        <f t="shared" si="272"/>
        <v>#REF!</v>
      </c>
      <c r="FN194" s="335">
        <f t="shared" si="273"/>
        <v>2.3063977246567523E-2</v>
      </c>
      <c r="FO194" s="335" t="e">
        <f t="shared" si="274"/>
        <v>#REF!</v>
      </c>
      <c r="FP194" s="335" t="e">
        <f t="shared" si="275"/>
        <v>#REF!</v>
      </c>
      <c r="FQ194" s="335" t="e">
        <f t="shared" si="276"/>
        <v>#REF!</v>
      </c>
      <c r="FR194" s="335" t="e">
        <f t="shared" si="277"/>
        <v>#REF!</v>
      </c>
      <c r="FS194" s="335" t="e">
        <f t="shared" si="278"/>
        <v>#REF!</v>
      </c>
      <c r="FT194" s="335" t="e">
        <f t="shared" si="279"/>
        <v>#REF!</v>
      </c>
      <c r="FU194" s="335" t="e">
        <f t="shared" si="280"/>
        <v>#REF!</v>
      </c>
      <c r="FV194" s="335" t="e">
        <f t="shared" si="281"/>
        <v>#REF!</v>
      </c>
      <c r="FW194" s="335" t="e">
        <f t="shared" si="282"/>
        <v>#REF!</v>
      </c>
      <c r="FX194" s="335">
        <f t="shared" si="283"/>
        <v>4.6218288243582298E-3</v>
      </c>
    </row>
    <row r="195" spans="1:180" x14ac:dyDescent="0.2">
      <c r="A195" s="305" t="str">
        <f>IF(LEFT(TRIM(TechData_All!AJ99),1)="*", _xlfn.CONCAT("*","R2"), "R2")</f>
        <v>R2</v>
      </c>
      <c r="B195" s="305" t="str">
        <f>TechData_All!A99</f>
        <v>TLFGPHEV40</v>
      </c>
      <c r="C195" s="305" t="str">
        <f>TechData_All!C99</f>
        <v>TL.GSL.F.PHEV.2015</v>
      </c>
      <c r="D195" s="301" t="str">
        <f>TechData_All!D99</f>
        <v>bn-vmt, bn-vmt/a</v>
      </c>
      <c r="E195" s="301" t="str">
        <f>TechData_All!E99</f>
        <v>TLGSL</v>
      </c>
      <c r="F195" s="301" t="str">
        <f>TechData_All!F101</f>
        <v>TL</v>
      </c>
      <c r="G195" s="315" t="s">
        <v>818</v>
      </c>
      <c r="H195" s="315" t="s">
        <v>814</v>
      </c>
      <c r="I195" s="321" t="e">
        <f>#REF!</f>
        <v>#REF!</v>
      </c>
      <c r="J195" s="315" t="str">
        <f t="shared" si="284"/>
        <v>Full size car-GSL</v>
      </c>
      <c r="K195" s="335" t="e">
        <f>$I195*IF($G195="Pickup", SUMIFS(NewEmisData!E:E, NewEmisData!$A:$A, "Pickup", NewEmisData!$B:$B, $A195, NewEmisData!$C:$C, $H195, NewEmisData!$D:$D, K$2), SUMIFS(NewEmisData!E:E, NewEmisData!$A:$A, "LDV", NewEmisData!$B:$B, $A195, NewEmisData!$C:$C, $H195, NewEmisData!$D:$D, K$2))</f>
        <v>#REF!</v>
      </c>
      <c r="L195" s="335" t="e">
        <f>$I195*IF($G195="Pickup", SUMIFS(NewEmisData!F:F, NewEmisData!$A:$A, "Pickup", NewEmisData!$B:$B, $A195, NewEmisData!$C:$C, $H195, NewEmisData!$D:$D, L$2), SUMIFS(NewEmisData!F:F, NewEmisData!$A:$A, "LDV", NewEmisData!$B:$B, $A195, NewEmisData!$C:$C, $H195, NewEmisData!$D:$D, L$2))</f>
        <v>#REF!</v>
      </c>
      <c r="M195" s="335" t="e">
        <f>$I195*IF($G195="Pickup", SUMIFS(NewEmisData!G:G, NewEmisData!$A:$A, "Pickup", NewEmisData!$B:$B, $A195, NewEmisData!$C:$C, $H195, NewEmisData!$D:$D, M$2), SUMIFS(NewEmisData!G:G, NewEmisData!$A:$A, "LDV", NewEmisData!$B:$B, $A195, NewEmisData!$C:$C, $H195, NewEmisData!$D:$D, M$2))</f>
        <v>#REF!</v>
      </c>
      <c r="N195" s="335" t="e">
        <f>$I195*IF($G195="Pickup", SUMIFS(NewEmisData!H:H, NewEmisData!$A:$A, "Pickup", NewEmisData!$B:$B, $A195, NewEmisData!$C:$C, $H195, NewEmisData!$D:$D, N$2), SUMIFS(NewEmisData!H:H, NewEmisData!$A:$A, "LDV", NewEmisData!$B:$B, $A195, NewEmisData!$C:$C, $H195, NewEmisData!$D:$D, N$2))</f>
        <v>#REF!</v>
      </c>
      <c r="O195" s="335" t="e">
        <f>$I195*IF($G195="Pickup", SUMIFS(NewEmisData!I:I, NewEmisData!$A:$A, "Pickup", NewEmisData!$B:$B, $A195, NewEmisData!$C:$C, $H195, NewEmisData!$D:$D, O$2), SUMIFS(NewEmisData!I:I, NewEmisData!$A:$A, "LDV", NewEmisData!$B:$B, $A195, NewEmisData!$C:$C, $H195, NewEmisData!$D:$D, O$2))</f>
        <v>#REF!</v>
      </c>
      <c r="P195" s="335" t="e">
        <f>$I195*IF($G195="Pickup", SUMIFS(NewEmisData!J:J, NewEmisData!$A:$A, "Pickup", NewEmisData!$B:$B, $A195, NewEmisData!$C:$C, $H195, NewEmisData!$D:$D, P$2), SUMIFS(NewEmisData!J:J, NewEmisData!$A:$A, "LDV", NewEmisData!$B:$B, $A195, NewEmisData!$C:$C, $H195, NewEmisData!$D:$D, P$2))</f>
        <v>#REF!</v>
      </c>
      <c r="Q195" s="335" t="e">
        <f>$I195*IF($G195="Pickup", SUMIFS(NewEmisData!K:K, NewEmisData!$A:$A, "Pickup", NewEmisData!$B:$B, $A195, NewEmisData!$C:$C, $H195, NewEmisData!$D:$D, Q$2), SUMIFS(NewEmisData!K:K, NewEmisData!$A:$A, "LDV", NewEmisData!$B:$B, $A195, NewEmisData!$C:$C, $H195, NewEmisData!$D:$D, Q$2))</f>
        <v>#REF!</v>
      </c>
      <c r="R195" s="335" t="e">
        <f>$I195*IF($G195="Pickup", SUMIFS(NewEmisData!L:L, NewEmisData!$A:$A, "Pickup", NewEmisData!$B:$B, $A195, NewEmisData!$C:$C, $H195, NewEmisData!$D:$D, R$2), SUMIFS(NewEmisData!L:L, NewEmisData!$A:$A, "LDV", NewEmisData!$B:$B, $A195, NewEmisData!$C:$C, $H195, NewEmisData!$D:$D, R$2))</f>
        <v>#REF!</v>
      </c>
      <c r="S195" s="335" t="e">
        <f>$I195*IF($G195="Pickup", SUMIFS(NewEmisData!M:M, NewEmisData!$A:$A, "Pickup", NewEmisData!$B:$B, $A195, NewEmisData!$C:$C, $H195, NewEmisData!$D:$D, S$2), SUMIFS(NewEmisData!M:M, NewEmisData!$A:$A, "LDV", NewEmisData!$B:$B, $A195, NewEmisData!$C:$C, $H195, NewEmisData!$D:$D, S$2))</f>
        <v>#REF!</v>
      </c>
      <c r="T195" s="335">
        <v>0.14484686481204898</v>
      </c>
      <c r="U195" s="335" t="e">
        <f>$I195*IF($G195="Pickup", SUMIFS(NewEmisData!E:E, NewEmisData!$A:$A, "Pickup", NewEmisData!$B:$B, $A195, NewEmisData!$C:$C, $H195, NewEmisData!$D:$D, U$2), SUMIFS(NewEmisData!E:E, NewEmisData!$A:$A, "LDV", NewEmisData!$B:$B, $A195, NewEmisData!$C:$C, $H195, NewEmisData!$D:$D, U$2))</f>
        <v>#REF!</v>
      </c>
      <c r="V195" s="335" t="e">
        <f>$I195*IF($G195="Pickup", SUMIFS(NewEmisData!F:F, NewEmisData!$A:$A, "Pickup", NewEmisData!$B:$B, $A195, NewEmisData!$C:$C, $H195, NewEmisData!$D:$D, V$2), SUMIFS(NewEmisData!F:F, NewEmisData!$A:$A, "LDV", NewEmisData!$B:$B, $A195, NewEmisData!$C:$C, $H195, NewEmisData!$D:$D, V$2))</f>
        <v>#REF!</v>
      </c>
      <c r="W195" s="335" t="e">
        <f>$I195*IF($G195="Pickup", SUMIFS(NewEmisData!G:G, NewEmisData!$A:$A, "Pickup", NewEmisData!$B:$B, $A195, NewEmisData!$C:$C, $H195, NewEmisData!$D:$D, W$2), SUMIFS(NewEmisData!G:G, NewEmisData!$A:$A, "LDV", NewEmisData!$B:$B, $A195, NewEmisData!$C:$C, $H195, NewEmisData!$D:$D, W$2))</f>
        <v>#REF!</v>
      </c>
      <c r="X195" s="335" t="e">
        <f>$I195*IF($G195="Pickup", SUMIFS(NewEmisData!H:H, NewEmisData!$A:$A, "Pickup", NewEmisData!$B:$B, $A195, NewEmisData!$C:$C, $H195, NewEmisData!$D:$D, X$2), SUMIFS(NewEmisData!H:H, NewEmisData!$A:$A, "LDV", NewEmisData!$B:$B, $A195, NewEmisData!$C:$C, $H195, NewEmisData!$D:$D, X$2))</f>
        <v>#REF!</v>
      </c>
      <c r="Y195" s="335" t="e">
        <f>$I195*IF($G195="Pickup", SUMIFS(NewEmisData!I:I, NewEmisData!$A:$A, "Pickup", NewEmisData!$B:$B, $A195, NewEmisData!$C:$C, $H195, NewEmisData!$D:$D, Y$2), SUMIFS(NewEmisData!I:I, NewEmisData!$A:$A, "LDV", NewEmisData!$B:$B, $A195, NewEmisData!$C:$C, $H195, NewEmisData!$D:$D, Y$2))</f>
        <v>#REF!</v>
      </c>
      <c r="Z195" s="335" t="e">
        <f>$I195*IF($G195="Pickup", SUMIFS(NewEmisData!J:J, NewEmisData!$A:$A, "Pickup", NewEmisData!$B:$B, $A195, NewEmisData!$C:$C, $H195, NewEmisData!$D:$D, Z$2), SUMIFS(NewEmisData!J:J, NewEmisData!$A:$A, "LDV", NewEmisData!$B:$B, $A195, NewEmisData!$C:$C, $H195, NewEmisData!$D:$D, Z$2))</f>
        <v>#REF!</v>
      </c>
      <c r="AA195" s="335" t="e">
        <f>$I195*IF($G195="Pickup", SUMIFS(NewEmisData!K:K, NewEmisData!$A:$A, "Pickup", NewEmisData!$B:$B, $A195, NewEmisData!$C:$C, $H195, NewEmisData!$D:$D, AA$2), SUMIFS(NewEmisData!K:K, NewEmisData!$A:$A, "LDV", NewEmisData!$B:$B, $A195, NewEmisData!$C:$C, $H195, NewEmisData!$D:$D, AA$2))</f>
        <v>#REF!</v>
      </c>
      <c r="AB195" s="335" t="e">
        <f>$I195*IF($G195="Pickup", SUMIFS(NewEmisData!L:L, NewEmisData!$A:$A, "Pickup", NewEmisData!$B:$B, $A195, NewEmisData!$C:$C, $H195, NewEmisData!$D:$D, AB$2), SUMIFS(NewEmisData!L:L, NewEmisData!$A:$A, "LDV", NewEmisData!$B:$B, $A195, NewEmisData!$C:$C, $H195, NewEmisData!$D:$D, AB$2))</f>
        <v>#REF!</v>
      </c>
      <c r="AC195" s="335" t="e">
        <f>$I195*IF($G195="Pickup", SUMIFS(NewEmisData!M:M, NewEmisData!$A:$A, "Pickup", NewEmisData!$B:$B, $A195, NewEmisData!$C:$C, $H195, NewEmisData!$D:$D, AC$2), SUMIFS(NewEmisData!M:M, NewEmisData!$A:$A, "LDV", NewEmisData!$B:$B, $A195, NewEmisData!$C:$C, $H195, NewEmisData!$D:$D, AC$2))</f>
        <v>#REF!</v>
      </c>
      <c r="AD195" s="335">
        <v>3.8910945869294146E-2</v>
      </c>
      <c r="AE195" s="335" t="e">
        <f>$I195*IF($G195="Pickup", SUMIFS(NewEmisData!E:E, NewEmisData!$A:$A, "Pickup", NewEmisData!$B:$B, $A195, NewEmisData!$C:$C, $H195, NewEmisData!$D:$D, AE$2), SUMIFS(NewEmisData!E:E, NewEmisData!$A:$A, "LDV", NewEmisData!$B:$B, $A195, NewEmisData!$C:$C, $H195, NewEmisData!$D:$D, AE$2))</f>
        <v>#REF!</v>
      </c>
      <c r="AF195" s="335" t="e">
        <f>$I195*IF($G195="Pickup", SUMIFS(NewEmisData!F:F, NewEmisData!$A:$A, "Pickup", NewEmisData!$B:$B, $A195, NewEmisData!$C:$C, $H195, NewEmisData!$D:$D, AF$2), SUMIFS(NewEmisData!F:F, NewEmisData!$A:$A, "LDV", NewEmisData!$B:$B, $A195, NewEmisData!$C:$C, $H195, NewEmisData!$D:$D, AF$2))</f>
        <v>#REF!</v>
      </c>
      <c r="AG195" s="335" t="e">
        <f>$I195*IF($G195="Pickup", SUMIFS(NewEmisData!G:G, NewEmisData!$A:$A, "Pickup", NewEmisData!$B:$B, $A195, NewEmisData!$C:$C, $H195, NewEmisData!$D:$D, AG$2), SUMIFS(NewEmisData!G:G, NewEmisData!$A:$A, "LDV", NewEmisData!$B:$B, $A195, NewEmisData!$C:$C, $H195, NewEmisData!$D:$D, AG$2))</f>
        <v>#REF!</v>
      </c>
      <c r="AH195" s="335" t="e">
        <f>$I195*IF($G195="Pickup", SUMIFS(NewEmisData!H:H, NewEmisData!$A:$A, "Pickup", NewEmisData!$B:$B, $A195, NewEmisData!$C:$C, $H195, NewEmisData!$D:$D, AH$2), SUMIFS(NewEmisData!H:H, NewEmisData!$A:$A, "LDV", NewEmisData!$B:$B, $A195, NewEmisData!$C:$C, $H195, NewEmisData!$D:$D, AH$2))</f>
        <v>#REF!</v>
      </c>
      <c r="AI195" s="335" t="e">
        <f>$I195*IF($G195="Pickup", SUMIFS(NewEmisData!I:I, NewEmisData!$A:$A, "Pickup", NewEmisData!$B:$B, $A195, NewEmisData!$C:$C, $H195, NewEmisData!$D:$D, AI$2), SUMIFS(NewEmisData!I:I, NewEmisData!$A:$A, "LDV", NewEmisData!$B:$B, $A195, NewEmisData!$C:$C, $H195, NewEmisData!$D:$D, AI$2))</f>
        <v>#REF!</v>
      </c>
      <c r="AJ195" s="335" t="e">
        <f>$I195*IF($G195="Pickup", SUMIFS(NewEmisData!J:J, NewEmisData!$A:$A, "Pickup", NewEmisData!$B:$B, $A195, NewEmisData!$C:$C, $H195, NewEmisData!$D:$D, AJ$2), SUMIFS(NewEmisData!J:J, NewEmisData!$A:$A, "LDV", NewEmisData!$B:$B, $A195, NewEmisData!$C:$C, $H195, NewEmisData!$D:$D, AJ$2))</f>
        <v>#REF!</v>
      </c>
      <c r="AK195" s="335" t="e">
        <f>$I195*IF($G195="Pickup", SUMIFS(NewEmisData!K:K, NewEmisData!$A:$A, "Pickup", NewEmisData!$B:$B, $A195, NewEmisData!$C:$C, $H195, NewEmisData!$D:$D, AK$2), SUMIFS(NewEmisData!K:K, NewEmisData!$A:$A, "LDV", NewEmisData!$B:$B, $A195, NewEmisData!$C:$C, $H195, NewEmisData!$D:$D, AK$2))</f>
        <v>#REF!</v>
      </c>
      <c r="AL195" s="335" t="e">
        <f>$I195*IF($G195="Pickup", SUMIFS(NewEmisData!L:L, NewEmisData!$A:$A, "Pickup", NewEmisData!$B:$B, $A195, NewEmisData!$C:$C, $H195, NewEmisData!$D:$D, AL$2), SUMIFS(NewEmisData!L:L, NewEmisData!$A:$A, "LDV", NewEmisData!$B:$B, $A195, NewEmisData!$C:$C, $H195, NewEmisData!$D:$D, AL$2))</f>
        <v>#REF!</v>
      </c>
      <c r="AM195" s="335" t="e">
        <f>$I195*IF($G195="Pickup", SUMIFS(NewEmisData!M:M, NewEmisData!$A:$A, "Pickup", NewEmisData!$B:$B, $A195, NewEmisData!$C:$C, $H195, NewEmisData!$D:$D, AM$2), SUMIFS(NewEmisData!M:M, NewEmisData!$A:$A, "LDV", NewEmisData!$B:$B, $A195, NewEmisData!$C:$C, $H195, NewEmisData!$D:$D, AM$2))</f>
        <v>#REF!</v>
      </c>
      <c r="AN195" s="335">
        <v>9.1293891212331998E-4</v>
      </c>
      <c r="AO195" s="335" t="e">
        <f>$I195*IF($G195="Pickup", SUMIFS(NewEmisData!E:E, NewEmisData!$A:$A, "Pickup", NewEmisData!$B:$B, $A195, NewEmisData!$C:$C, $H195, NewEmisData!$D:$D, AO$2), SUMIFS(NewEmisData!E:E, NewEmisData!$A:$A, "LDV", NewEmisData!$B:$B, $A195, NewEmisData!$C:$C, $H195, NewEmisData!$D:$D, AO$2))</f>
        <v>#REF!</v>
      </c>
      <c r="AP195" s="335" t="e">
        <f>$I195*IF($G195="Pickup", SUMIFS(NewEmisData!F:F, NewEmisData!$A:$A, "Pickup", NewEmisData!$B:$B, $A195, NewEmisData!$C:$C, $H195, NewEmisData!$D:$D, AP$2), SUMIFS(NewEmisData!F:F, NewEmisData!$A:$A, "LDV", NewEmisData!$B:$B, $A195, NewEmisData!$C:$C, $H195, NewEmisData!$D:$D, AP$2))</f>
        <v>#REF!</v>
      </c>
      <c r="AQ195" s="335" t="e">
        <f>$I195*IF($G195="Pickup", SUMIFS(NewEmisData!G:G, NewEmisData!$A:$A, "Pickup", NewEmisData!$B:$B, $A195, NewEmisData!$C:$C, $H195, NewEmisData!$D:$D, AQ$2), SUMIFS(NewEmisData!G:G, NewEmisData!$A:$A, "LDV", NewEmisData!$B:$B, $A195, NewEmisData!$C:$C, $H195, NewEmisData!$D:$D, AQ$2))</f>
        <v>#REF!</v>
      </c>
      <c r="AR195" s="335" t="e">
        <f>$I195*IF($G195="Pickup", SUMIFS(NewEmisData!H:H, NewEmisData!$A:$A, "Pickup", NewEmisData!$B:$B, $A195, NewEmisData!$C:$C, $H195, NewEmisData!$D:$D, AR$2), SUMIFS(NewEmisData!H:H, NewEmisData!$A:$A, "LDV", NewEmisData!$B:$B, $A195, NewEmisData!$C:$C, $H195, NewEmisData!$D:$D, AR$2))</f>
        <v>#REF!</v>
      </c>
      <c r="AS195" s="335" t="e">
        <f>$I195*IF($G195="Pickup", SUMIFS(NewEmisData!I:I, NewEmisData!$A:$A, "Pickup", NewEmisData!$B:$B, $A195, NewEmisData!$C:$C, $H195, NewEmisData!$D:$D, AS$2), SUMIFS(NewEmisData!I:I, NewEmisData!$A:$A, "LDV", NewEmisData!$B:$B, $A195, NewEmisData!$C:$C, $H195, NewEmisData!$D:$D, AS$2))</f>
        <v>#REF!</v>
      </c>
      <c r="AT195" s="335" t="e">
        <f>$I195*IF($G195="Pickup", SUMIFS(NewEmisData!J:J, NewEmisData!$A:$A, "Pickup", NewEmisData!$B:$B, $A195, NewEmisData!$C:$C, $H195, NewEmisData!$D:$D, AT$2), SUMIFS(NewEmisData!J:J, NewEmisData!$A:$A, "LDV", NewEmisData!$B:$B, $A195, NewEmisData!$C:$C, $H195, NewEmisData!$D:$D, AT$2))</f>
        <v>#REF!</v>
      </c>
      <c r="AU195" s="335" t="e">
        <f>$I195*IF($G195="Pickup", SUMIFS(NewEmisData!K:K, NewEmisData!$A:$A, "Pickup", NewEmisData!$B:$B, $A195, NewEmisData!$C:$C, $H195, NewEmisData!$D:$D, AU$2), SUMIFS(NewEmisData!K:K, NewEmisData!$A:$A, "LDV", NewEmisData!$B:$B, $A195, NewEmisData!$C:$C, $H195, NewEmisData!$D:$D, AU$2))</f>
        <v>#REF!</v>
      </c>
      <c r="AV195" s="335" t="e">
        <f>$I195*IF($G195="Pickup", SUMIFS(NewEmisData!L:L, NewEmisData!$A:$A, "Pickup", NewEmisData!$B:$B, $A195, NewEmisData!$C:$C, $H195, NewEmisData!$D:$D, AV$2), SUMIFS(NewEmisData!L:L, NewEmisData!$A:$A, "LDV", NewEmisData!$B:$B, $A195, NewEmisData!$C:$C, $H195, NewEmisData!$D:$D, AV$2))</f>
        <v>#REF!</v>
      </c>
      <c r="AW195" s="335" t="e">
        <f>$I195*IF($G195="Pickup", SUMIFS(NewEmisData!M:M, NewEmisData!$A:$A, "Pickup", NewEmisData!$B:$B, $A195, NewEmisData!$C:$C, $H195, NewEmisData!$D:$D, AW$2), SUMIFS(NewEmisData!M:M, NewEmisData!$A:$A, "LDV", NewEmisData!$B:$B, $A195, NewEmisData!$C:$C, $H195, NewEmisData!$D:$D, AW$2))</f>
        <v>#REF!</v>
      </c>
      <c r="AX195" s="335">
        <v>2.3063977246567523E-2</v>
      </c>
      <c r="AY195" s="335" t="e">
        <f>$I195*IF($G195="Pickup", SUMIFS(NewEmisData!E:E, NewEmisData!$A:$A, "Pickup", NewEmisData!$B:$B, $A195, NewEmisData!$C:$C, $H195, NewEmisData!$D:$D, AY$2), SUMIFS(NewEmisData!E:E, NewEmisData!$A:$A, "LDV", NewEmisData!$B:$B, $A195, NewEmisData!$C:$C, $H195, NewEmisData!$D:$D, AY$2))</f>
        <v>#REF!</v>
      </c>
      <c r="AZ195" s="335" t="e">
        <f>$I195*IF($G195="Pickup", SUMIFS(NewEmisData!F:F, NewEmisData!$A:$A, "Pickup", NewEmisData!$B:$B, $A195, NewEmisData!$C:$C, $H195, NewEmisData!$D:$D, AZ$2), SUMIFS(NewEmisData!F:F, NewEmisData!$A:$A, "LDV", NewEmisData!$B:$B, $A195, NewEmisData!$C:$C, $H195, NewEmisData!$D:$D, AZ$2))</f>
        <v>#REF!</v>
      </c>
      <c r="BA195" s="335" t="e">
        <f>$I195*IF($G195="Pickup", SUMIFS(NewEmisData!G:G, NewEmisData!$A:$A, "Pickup", NewEmisData!$B:$B, $A195, NewEmisData!$C:$C, $H195, NewEmisData!$D:$D, BA$2), SUMIFS(NewEmisData!G:G, NewEmisData!$A:$A, "LDV", NewEmisData!$B:$B, $A195, NewEmisData!$C:$C, $H195, NewEmisData!$D:$D, BA$2))</f>
        <v>#REF!</v>
      </c>
      <c r="BB195" s="335" t="e">
        <f>$I195*IF($G195="Pickup", SUMIFS(NewEmisData!H:H, NewEmisData!$A:$A, "Pickup", NewEmisData!$B:$B, $A195, NewEmisData!$C:$C, $H195, NewEmisData!$D:$D, BB$2), SUMIFS(NewEmisData!H:H, NewEmisData!$A:$A, "LDV", NewEmisData!$B:$B, $A195, NewEmisData!$C:$C, $H195, NewEmisData!$D:$D, BB$2))</f>
        <v>#REF!</v>
      </c>
      <c r="BC195" s="335" t="e">
        <f>$I195*IF($G195="Pickup", SUMIFS(NewEmisData!I:I, NewEmisData!$A:$A, "Pickup", NewEmisData!$B:$B, $A195, NewEmisData!$C:$C, $H195, NewEmisData!$D:$D, BC$2), SUMIFS(NewEmisData!I:I, NewEmisData!$A:$A, "LDV", NewEmisData!$B:$B, $A195, NewEmisData!$C:$C, $H195, NewEmisData!$D:$D, BC$2))</f>
        <v>#REF!</v>
      </c>
      <c r="BD195" s="335" t="e">
        <f>$I195*IF($G195="Pickup", SUMIFS(NewEmisData!J:J, NewEmisData!$A:$A, "Pickup", NewEmisData!$B:$B, $A195, NewEmisData!$C:$C, $H195, NewEmisData!$D:$D, BD$2), SUMIFS(NewEmisData!J:J, NewEmisData!$A:$A, "LDV", NewEmisData!$B:$B, $A195, NewEmisData!$C:$C, $H195, NewEmisData!$D:$D, BD$2))</f>
        <v>#REF!</v>
      </c>
      <c r="BE195" s="335" t="e">
        <f>$I195*IF($G195="Pickup", SUMIFS(NewEmisData!K:K, NewEmisData!$A:$A, "Pickup", NewEmisData!$B:$B, $A195, NewEmisData!$C:$C, $H195, NewEmisData!$D:$D, BE$2), SUMIFS(NewEmisData!K:K, NewEmisData!$A:$A, "LDV", NewEmisData!$B:$B, $A195, NewEmisData!$C:$C, $H195, NewEmisData!$D:$D, BE$2))</f>
        <v>#REF!</v>
      </c>
      <c r="BF195" s="335" t="e">
        <f>$I195*IF($G195="Pickup", SUMIFS(NewEmisData!L:L, NewEmisData!$A:$A, "Pickup", NewEmisData!$B:$B, $A195, NewEmisData!$C:$C, $H195, NewEmisData!$D:$D, BF$2), SUMIFS(NewEmisData!L:L, NewEmisData!$A:$A, "LDV", NewEmisData!$B:$B, $A195, NewEmisData!$C:$C, $H195, NewEmisData!$D:$D, BF$2))</f>
        <v>#REF!</v>
      </c>
      <c r="BG195" s="335" t="e">
        <f>$I195*IF($G195="Pickup", SUMIFS(NewEmisData!M:M, NewEmisData!$A:$A, "Pickup", NewEmisData!$B:$B, $A195, NewEmisData!$C:$C, $H195, NewEmisData!$D:$D, BG$2), SUMIFS(NewEmisData!M:M, NewEmisData!$A:$A, "LDV", NewEmisData!$B:$B, $A195, NewEmisData!$C:$C, $H195, NewEmisData!$D:$D, BG$2))</f>
        <v>#REF!</v>
      </c>
      <c r="BH195" s="335">
        <v>4.6218288243582298E-3</v>
      </c>
      <c r="BI195" s="335" t="e">
        <f>$I195*IF($G195="Pickup", SUMIFS(NewEmisData!E:E, NewEmisData!$A:$A, "Pickup", NewEmisData!$B:$B, $A195, NewEmisData!$C:$C, $H195, NewEmisData!$D:$D, BI$2), SUMIFS(NewEmisData!E:E, NewEmisData!$A:$A, "LDV", NewEmisData!$B:$B, $A195, NewEmisData!$C:$C, $H195, NewEmisData!$D:$D, BI$2))</f>
        <v>#REF!</v>
      </c>
      <c r="BJ195" s="335" t="e">
        <f>$I195*IF($G195="Pickup", SUMIFS(NewEmisData!F:F, NewEmisData!$A:$A, "Pickup", NewEmisData!$B:$B, $A195, NewEmisData!$C:$C, $H195, NewEmisData!$D:$D, BJ$2), SUMIFS(NewEmisData!F:F, NewEmisData!$A:$A, "LDV", NewEmisData!$B:$B, $A195, NewEmisData!$C:$C, $H195, NewEmisData!$D:$D, BJ$2))</f>
        <v>#REF!</v>
      </c>
      <c r="BK195" s="335" t="e">
        <f>$I195*IF($G195="Pickup", SUMIFS(NewEmisData!G:G, NewEmisData!$A:$A, "Pickup", NewEmisData!$B:$B, $A195, NewEmisData!$C:$C, $H195, NewEmisData!$D:$D, BK$2), SUMIFS(NewEmisData!G:G, NewEmisData!$A:$A, "LDV", NewEmisData!$B:$B, $A195, NewEmisData!$C:$C, $H195, NewEmisData!$D:$D, BK$2))</f>
        <v>#REF!</v>
      </c>
      <c r="BL195" s="335" t="e">
        <f>$I195*IF($G195="Pickup", SUMIFS(NewEmisData!H:H, NewEmisData!$A:$A, "Pickup", NewEmisData!$B:$B, $A195, NewEmisData!$C:$C, $H195, NewEmisData!$D:$D, BL$2), SUMIFS(NewEmisData!H:H, NewEmisData!$A:$A, "LDV", NewEmisData!$B:$B, $A195, NewEmisData!$C:$C, $H195, NewEmisData!$D:$D, BL$2))</f>
        <v>#REF!</v>
      </c>
      <c r="BM195" s="335" t="e">
        <f>$I195*IF($G195="Pickup", SUMIFS(NewEmisData!I:I, NewEmisData!$A:$A, "Pickup", NewEmisData!$B:$B, $A195, NewEmisData!$C:$C, $H195, NewEmisData!$D:$D, BM$2), SUMIFS(NewEmisData!I:I, NewEmisData!$A:$A, "LDV", NewEmisData!$B:$B, $A195, NewEmisData!$C:$C, $H195, NewEmisData!$D:$D, BM$2))</f>
        <v>#REF!</v>
      </c>
      <c r="BN195" s="335" t="e">
        <f>$I195*IF($G195="Pickup", SUMIFS(NewEmisData!J:J, NewEmisData!$A:$A, "Pickup", NewEmisData!$B:$B, $A195, NewEmisData!$C:$C, $H195, NewEmisData!$D:$D, BN$2), SUMIFS(NewEmisData!J:J, NewEmisData!$A:$A, "LDV", NewEmisData!$B:$B, $A195, NewEmisData!$C:$C, $H195, NewEmisData!$D:$D, BN$2))</f>
        <v>#REF!</v>
      </c>
      <c r="BO195" s="335" t="e">
        <f>$I195*IF($G195="Pickup", SUMIFS(NewEmisData!K:K, NewEmisData!$A:$A, "Pickup", NewEmisData!$B:$B, $A195, NewEmisData!$C:$C, $H195, NewEmisData!$D:$D, BO$2), SUMIFS(NewEmisData!K:K, NewEmisData!$A:$A, "LDV", NewEmisData!$B:$B, $A195, NewEmisData!$C:$C, $H195, NewEmisData!$D:$D, BO$2))</f>
        <v>#REF!</v>
      </c>
      <c r="BP195" s="335" t="e">
        <f>$I195*IF($G195="Pickup", SUMIFS(NewEmisData!L:L, NewEmisData!$A:$A, "Pickup", NewEmisData!$B:$B, $A195, NewEmisData!$C:$C, $H195, NewEmisData!$D:$D, BP$2), SUMIFS(NewEmisData!L:L, NewEmisData!$A:$A, "LDV", NewEmisData!$B:$B, $A195, NewEmisData!$C:$C, $H195, NewEmisData!$D:$D, BP$2))</f>
        <v>#REF!</v>
      </c>
      <c r="BQ195" s="335" t="e">
        <f>$I195*IF($G195="Pickup", SUMIFS(NewEmisData!M:M, NewEmisData!$A:$A, "Pickup", NewEmisData!$B:$B, $A195, NewEmisData!$C:$C, $H195, NewEmisData!$D:$D, BQ$2), SUMIFS(NewEmisData!M:M, NewEmisData!$A:$A, "LDV", NewEmisData!$B:$B, $A195, NewEmisData!$C:$C, $H195, NewEmisData!$D:$D, BQ$2))</f>
        <v>#REF!</v>
      </c>
      <c r="BR195" s="335">
        <v>1.0935401174755037</v>
      </c>
      <c r="BS195" s="335" t="e">
        <f>$I195*IF($G195="Pickup", SUMIFS(NewEmisData!E:E, NewEmisData!$A:$A, "Pickup", NewEmisData!$B:$B, $A195, NewEmisData!$C:$C, $H195, NewEmisData!$D:$D, BS$2), SUMIFS(NewEmisData!E:E, NewEmisData!$A:$A, "LDV", NewEmisData!$B:$B, $A195, NewEmisData!$C:$C, $H195, NewEmisData!$D:$D, BS$2))</f>
        <v>#REF!</v>
      </c>
      <c r="BT195" s="335" t="e">
        <f>$I195*IF($G195="Pickup", SUMIFS(NewEmisData!F:F, NewEmisData!$A:$A, "Pickup", NewEmisData!$B:$B, $A195, NewEmisData!$C:$C, $H195, NewEmisData!$D:$D, BT$2), SUMIFS(NewEmisData!F:F, NewEmisData!$A:$A, "LDV", NewEmisData!$B:$B, $A195, NewEmisData!$C:$C, $H195, NewEmisData!$D:$D, BT$2))</f>
        <v>#REF!</v>
      </c>
      <c r="BU195" s="335" t="e">
        <f>$I195*IF($G195="Pickup", SUMIFS(NewEmisData!G:G, NewEmisData!$A:$A, "Pickup", NewEmisData!$B:$B, $A195, NewEmisData!$C:$C, $H195, NewEmisData!$D:$D, BU$2), SUMIFS(NewEmisData!G:G, NewEmisData!$A:$A, "LDV", NewEmisData!$B:$B, $A195, NewEmisData!$C:$C, $H195, NewEmisData!$D:$D, BU$2))</f>
        <v>#REF!</v>
      </c>
      <c r="BV195" s="335" t="e">
        <f>$I195*IF($G195="Pickup", SUMIFS(NewEmisData!H:H, NewEmisData!$A:$A, "Pickup", NewEmisData!$B:$B, $A195, NewEmisData!$C:$C, $H195, NewEmisData!$D:$D, BV$2), SUMIFS(NewEmisData!H:H, NewEmisData!$A:$A, "LDV", NewEmisData!$B:$B, $A195, NewEmisData!$C:$C, $H195, NewEmisData!$D:$D, BV$2))</f>
        <v>#REF!</v>
      </c>
      <c r="BW195" s="335" t="e">
        <f>$I195*IF($G195="Pickup", SUMIFS(NewEmisData!I:I, NewEmisData!$A:$A, "Pickup", NewEmisData!$B:$B, $A195, NewEmisData!$C:$C, $H195, NewEmisData!$D:$D, BW$2), SUMIFS(NewEmisData!I:I, NewEmisData!$A:$A, "LDV", NewEmisData!$B:$B, $A195, NewEmisData!$C:$C, $H195, NewEmisData!$D:$D, BW$2))</f>
        <v>#REF!</v>
      </c>
      <c r="BX195" s="335" t="e">
        <f>$I195*IF($G195="Pickup", SUMIFS(NewEmisData!J:J, NewEmisData!$A:$A, "Pickup", NewEmisData!$B:$B, $A195, NewEmisData!$C:$C, $H195, NewEmisData!$D:$D, BX$2), SUMIFS(NewEmisData!J:J, NewEmisData!$A:$A, "LDV", NewEmisData!$B:$B, $A195, NewEmisData!$C:$C, $H195, NewEmisData!$D:$D, BX$2))</f>
        <v>#REF!</v>
      </c>
      <c r="BY195" s="335" t="e">
        <f>$I195*IF($G195="Pickup", SUMIFS(NewEmisData!K:K, NewEmisData!$A:$A, "Pickup", NewEmisData!$B:$B, $A195, NewEmisData!$C:$C, $H195, NewEmisData!$D:$D, BY$2), SUMIFS(NewEmisData!K:K, NewEmisData!$A:$A, "LDV", NewEmisData!$B:$B, $A195, NewEmisData!$C:$C, $H195, NewEmisData!$D:$D, BY$2))</f>
        <v>#REF!</v>
      </c>
      <c r="BZ195" s="335" t="e">
        <f>$I195*IF($G195="Pickup", SUMIFS(NewEmisData!L:L, NewEmisData!$A:$A, "Pickup", NewEmisData!$B:$B, $A195, NewEmisData!$C:$C, $H195, NewEmisData!$D:$D, BZ$2), SUMIFS(NewEmisData!L:L, NewEmisData!$A:$A, "LDV", NewEmisData!$B:$B, $A195, NewEmisData!$C:$C, $H195, NewEmisData!$D:$D, BZ$2))</f>
        <v>#REF!</v>
      </c>
      <c r="CA195" s="335" t="e">
        <f>$I195*IF($G195="Pickup", SUMIFS(NewEmisData!M:M, NewEmisData!$A:$A, "Pickup", NewEmisData!$B:$B, $A195, NewEmisData!$C:$C, $H195, NewEmisData!$D:$D, CA$2), SUMIFS(NewEmisData!M:M, NewEmisData!$A:$A, "LDV", NewEmisData!$B:$B, $A195, NewEmisData!$C:$C, $H195, NewEmisData!$D:$D, CA$2))</f>
        <v>#REF!</v>
      </c>
      <c r="CB195" s="335">
        <v>7.9070928283867165E-2</v>
      </c>
      <c r="CC195" s="335" t="e">
        <f>$I195*IF($G195="Pickup", SUMIFS(NewEmisData!E:E, NewEmisData!$A:$A, "Pickup", NewEmisData!$B:$B, $A195, NewEmisData!$C:$C, $H195, NewEmisData!$D:$D, CC$2), SUMIFS(NewEmisData!E:E, NewEmisData!$A:$A, "LDV", NewEmisData!$B:$B, $A195, NewEmisData!$C:$C, $H195, NewEmisData!$D:$D, CC$2))</f>
        <v>#REF!</v>
      </c>
      <c r="CD195" s="335" t="e">
        <f>$I195*IF($G195="Pickup", SUMIFS(NewEmisData!F:F, NewEmisData!$A:$A, "Pickup", NewEmisData!$B:$B, $A195, NewEmisData!$C:$C, $H195, NewEmisData!$D:$D, CD$2), SUMIFS(NewEmisData!F:F, NewEmisData!$A:$A, "LDV", NewEmisData!$B:$B, $A195, NewEmisData!$C:$C, $H195, NewEmisData!$D:$D, CD$2))</f>
        <v>#REF!</v>
      </c>
      <c r="CE195" s="335" t="e">
        <f>$I195*IF($G195="Pickup", SUMIFS(NewEmisData!G:G, NewEmisData!$A:$A, "Pickup", NewEmisData!$B:$B, $A195, NewEmisData!$C:$C, $H195, NewEmisData!$D:$D, CE$2), SUMIFS(NewEmisData!G:G, NewEmisData!$A:$A, "LDV", NewEmisData!$B:$B, $A195, NewEmisData!$C:$C, $H195, NewEmisData!$D:$D, CE$2))</f>
        <v>#REF!</v>
      </c>
      <c r="CF195" s="335" t="e">
        <f>$I195*IF($G195="Pickup", SUMIFS(NewEmisData!H:H, NewEmisData!$A:$A, "Pickup", NewEmisData!$B:$B, $A195, NewEmisData!$C:$C, $H195, NewEmisData!$D:$D, CF$2), SUMIFS(NewEmisData!H:H, NewEmisData!$A:$A, "LDV", NewEmisData!$B:$B, $A195, NewEmisData!$C:$C, $H195, NewEmisData!$D:$D, CF$2))</f>
        <v>#REF!</v>
      </c>
      <c r="CG195" s="335" t="e">
        <f>$I195*IF($G195="Pickup", SUMIFS(NewEmisData!I:I, NewEmisData!$A:$A, "Pickup", NewEmisData!$B:$B, $A195, NewEmisData!$C:$C, $H195, NewEmisData!$D:$D, CG$2), SUMIFS(NewEmisData!I:I, NewEmisData!$A:$A, "LDV", NewEmisData!$B:$B, $A195, NewEmisData!$C:$C, $H195, NewEmisData!$D:$D, CG$2))</f>
        <v>#REF!</v>
      </c>
      <c r="CH195" s="335" t="e">
        <f>$I195*IF($G195="Pickup", SUMIFS(NewEmisData!J:J, NewEmisData!$A:$A, "Pickup", NewEmisData!$B:$B, $A195, NewEmisData!$C:$C, $H195, NewEmisData!$D:$D, CH$2), SUMIFS(NewEmisData!J:J, NewEmisData!$A:$A, "LDV", NewEmisData!$B:$B, $A195, NewEmisData!$C:$C, $H195, NewEmisData!$D:$D, CH$2))</f>
        <v>#REF!</v>
      </c>
      <c r="CI195" s="335" t="e">
        <f>$I195*IF($G195="Pickup", SUMIFS(NewEmisData!K:K, NewEmisData!$A:$A, "Pickup", NewEmisData!$B:$B, $A195, NewEmisData!$C:$C, $H195, NewEmisData!$D:$D, CI$2), SUMIFS(NewEmisData!K:K, NewEmisData!$A:$A, "LDV", NewEmisData!$B:$B, $A195, NewEmisData!$C:$C, $H195, NewEmisData!$D:$D, CI$2))</f>
        <v>#REF!</v>
      </c>
      <c r="CJ195" s="335" t="e">
        <f>$I195*IF($G195="Pickup", SUMIFS(NewEmisData!L:L, NewEmisData!$A:$A, "Pickup", NewEmisData!$B:$B, $A195, NewEmisData!$C:$C, $H195, NewEmisData!$D:$D, CJ$2), SUMIFS(NewEmisData!L:L, NewEmisData!$A:$A, "LDV", NewEmisData!$B:$B, $A195, NewEmisData!$C:$C, $H195, NewEmisData!$D:$D, CJ$2))</f>
        <v>#REF!</v>
      </c>
      <c r="CK195" s="335" t="e">
        <f>$I195*IF($G195="Pickup", SUMIFS(NewEmisData!M:M, NewEmisData!$A:$A, "Pickup", NewEmisData!$B:$B, $A195, NewEmisData!$C:$C, $H195, NewEmisData!$D:$D, CK$2), SUMIFS(NewEmisData!M:M, NewEmisData!$A:$A, "LDV", NewEmisData!$B:$B, $A195, NewEmisData!$C:$C, $H195, NewEmisData!$D:$D, CK$2))</f>
        <v>#REF!</v>
      </c>
      <c r="CL195" s="335">
        <v>1.4592584472374772E-2</v>
      </c>
      <c r="CM195" s="335" t="e">
        <f>$I195*IF($G195="Pickup", SUMIFS(NewEmisData!E:E, NewEmisData!$A:$A, "Pickup", NewEmisData!$B:$B, $A195, NewEmisData!$C:$C, $H195, NewEmisData!$D:$D, CM$2), SUMIFS(NewEmisData!E:E, NewEmisData!$A:$A, "LDV", NewEmisData!$B:$B, $A195, NewEmisData!$C:$C, $H195, NewEmisData!$D:$D, CM$2))</f>
        <v>#REF!</v>
      </c>
      <c r="CN195" s="335" t="e">
        <f>$I195*IF($G195="Pickup", SUMIFS(NewEmisData!F:F, NewEmisData!$A:$A, "Pickup", NewEmisData!$B:$B, $A195, NewEmisData!$C:$C, $H195, NewEmisData!$D:$D, CN$2), SUMIFS(NewEmisData!F:F, NewEmisData!$A:$A, "LDV", NewEmisData!$B:$B, $A195, NewEmisData!$C:$C, $H195, NewEmisData!$D:$D, CN$2))</f>
        <v>#REF!</v>
      </c>
      <c r="CO195" s="335" t="e">
        <f>$I195*IF($G195="Pickup", SUMIFS(NewEmisData!G:G, NewEmisData!$A:$A, "Pickup", NewEmisData!$B:$B, $A195, NewEmisData!$C:$C, $H195, NewEmisData!$D:$D, CO$2), SUMIFS(NewEmisData!G:G, NewEmisData!$A:$A, "LDV", NewEmisData!$B:$B, $A195, NewEmisData!$C:$C, $H195, NewEmisData!$D:$D, CO$2))</f>
        <v>#REF!</v>
      </c>
      <c r="CP195" s="335" t="e">
        <f>$I195*IF($G195="Pickup", SUMIFS(NewEmisData!H:H, NewEmisData!$A:$A, "Pickup", NewEmisData!$B:$B, $A195, NewEmisData!$C:$C, $H195, NewEmisData!$D:$D, CP$2), SUMIFS(NewEmisData!H:H, NewEmisData!$A:$A, "LDV", NewEmisData!$B:$B, $A195, NewEmisData!$C:$C, $H195, NewEmisData!$D:$D, CP$2))</f>
        <v>#REF!</v>
      </c>
      <c r="CQ195" s="335" t="e">
        <f>$I195*IF($G195="Pickup", SUMIFS(NewEmisData!I:I, NewEmisData!$A:$A, "Pickup", NewEmisData!$B:$B, $A195, NewEmisData!$C:$C, $H195, NewEmisData!$D:$D, CQ$2), SUMIFS(NewEmisData!I:I, NewEmisData!$A:$A, "LDV", NewEmisData!$B:$B, $A195, NewEmisData!$C:$C, $H195, NewEmisData!$D:$D, CQ$2))</f>
        <v>#REF!</v>
      </c>
      <c r="CR195" s="335" t="e">
        <f>$I195*IF($G195="Pickup", SUMIFS(NewEmisData!J:J, NewEmisData!$A:$A, "Pickup", NewEmisData!$B:$B, $A195, NewEmisData!$C:$C, $H195, NewEmisData!$D:$D, CR$2), SUMIFS(NewEmisData!J:J, NewEmisData!$A:$A, "LDV", NewEmisData!$B:$B, $A195, NewEmisData!$C:$C, $H195, NewEmisData!$D:$D, CR$2))</f>
        <v>#REF!</v>
      </c>
      <c r="CS195" s="335" t="e">
        <f>$I195*IF($G195="Pickup", SUMIFS(NewEmisData!K:K, NewEmisData!$A:$A, "Pickup", NewEmisData!$B:$B, $A195, NewEmisData!$C:$C, $H195, NewEmisData!$D:$D, CS$2), SUMIFS(NewEmisData!K:K, NewEmisData!$A:$A, "LDV", NewEmisData!$B:$B, $A195, NewEmisData!$C:$C, $H195, NewEmisData!$D:$D, CS$2))</f>
        <v>#REF!</v>
      </c>
      <c r="CT195" s="335" t="e">
        <f>$I195*IF($G195="Pickup", SUMIFS(NewEmisData!L:L, NewEmisData!$A:$A, "Pickup", NewEmisData!$B:$B, $A195, NewEmisData!$C:$C, $H195, NewEmisData!$D:$D, CT$2), SUMIFS(NewEmisData!L:L, NewEmisData!$A:$A, "LDV", NewEmisData!$B:$B, $A195, NewEmisData!$C:$C, $H195, NewEmisData!$D:$D, CT$2))</f>
        <v>#REF!</v>
      </c>
      <c r="CU195" s="335" t="e">
        <f>$I195*IF($G195="Pickup", SUMIFS(NewEmisData!M:M, NewEmisData!$A:$A, "Pickup", NewEmisData!$B:$B, $A195, NewEmisData!$C:$C, $H195, NewEmisData!$D:$D, CU$2), SUMIFS(NewEmisData!M:M, NewEmisData!$A:$A, "LDV", NewEmisData!$B:$B, $A195, NewEmisData!$C:$C, $H195, NewEmisData!$D:$D, CU$2))</f>
        <v>#REF!</v>
      </c>
      <c r="CV195" s="335">
        <v>3.6421481558869826E-3</v>
      </c>
      <c r="CW195" s="335">
        <v>2.1313632672585194E-3</v>
      </c>
      <c r="CX195" s="335">
        <v>1.3206136104537754E-3</v>
      </c>
      <c r="CY195" s="335">
        <v>1.0899187939867145E-3</v>
      </c>
      <c r="CZ195" s="335">
        <v>8.7025283912856672E-4</v>
      </c>
      <c r="DA195" s="335">
        <v>6.4765763063973829E-4</v>
      </c>
      <c r="DB195" s="335">
        <v>5.0616619617217448E-4</v>
      </c>
      <c r="DC195" s="335">
        <v>4.8258494809425511E-4</v>
      </c>
      <c r="DD195" s="335">
        <v>4.7909039000311807E-4</v>
      </c>
      <c r="DE195" s="335">
        <v>4.8044232177820259E-4</v>
      </c>
      <c r="DF195" s="335">
        <v>4.8044232177820259E-4</v>
      </c>
      <c r="DG195" s="335" t="e">
        <f>$I195*IF($G195="Pickup", SUMIFS(NewEmisData!E:E, NewEmisData!$A:$A, "Pickup", NewEmisData!$B:$B, $A195, NewEmisData!$C:$C, $H195, NewEmisData!$D:$D, DG$2), SUMIFS(NewEmisData!E:E, NewEmisData!$A:$A, "LDV", NewEmisData!$B:$B, $A195, NewEmisData!$C:$C, $H195, NewEmisData!$D:$D, DG$2))</f>
        <v>#REF!</v>
      </c>
      <c r="DH195" s="335" t="e">
        <f>$I195*IF($G195="Pickup", SUMIFS(NewEmisData!F:F, NewEmisData!$A:$A, "Pickup", NewEmisData!$B:$B, $A195, NewEmisData!$C:$C, $H195, NewEmisData!$D:$D, DH$2), SUMIFS(NewEmisData!F:F, NewEmisData!$A:$A, "LDV", NewEmisData!$B:$B, $A195, NewEmisData!$C:$C, $H195, NewEmisData!$D:$D, DH$2))</f>
        <v>#REF!</v>
      </c>
      <c r="DI195" s="335" t="e">
        <f>$I195*IF($G195="Pickup", SUMIFS(NewEmisData!G:G, NewEmisData!$A:$A, "Pickup", NewEmisData!$B:$B, $A195, NewEmisData!$C:$C, $H195, NewEmisData!$D:$D, DI$2), SUMIFS(NewEmisData!G:G, NewEmisData!$A:$A, "LDV", NewEmisData!$B:$B, $A195, NewEmisData!$C:$C, $H195, NewEmisData!$D:$D, DI$2))</f>
        <v>#REF!</v>
      </c>
      <c r="DJ195" s="335" t="e">
        <f>$I195*IF($G195="Pickup", SUMIFS(NewEmisData!H:H, NewEmisData!$A:$A, "Pickup", NewEmisData!$B:$B, $A195, NewEmisData!$C:$C, $H195, NewEmisData!$D:$D, DJ$2), SUMIFS(NewEmisData!H:H, NewEmisData!$A:$A, "LDV", NewEmisData!$B:$B, $A195, NewEmisData!$C:$C, $H195, NewEmisData!$D:$D, DJ$2))</f>
        <v>#REF!</v>
      </c>
      <c r="DK195" s="335" t="e">
        <f>$I195*IF($G195="Pickup", SUMIFS(NewEmisData!I:I, NewEmisData!$A:$A, "Pickup", NewEmisData!$B:$B, $A195, NewEmisData!$C:$C, $H195, NewEmisData!$D:$D, DK$2), SUMIFS(NewEmisData!I:I, NewEmisData!$A:$A, "LDV", NewEmisData!$B:$B, $A195, NewEmisData!$C:$C, $H195, NewEmisData!$D:$D, DK$2))</f>
        <v>#REF!</v>
      </c>
      <c r="DL195" s="335" t="e">
        <f>$I195*IF($G195="Pickup", SUMIFS(NewEmisData!J:J, NewEmisData!$A:$A, "Pickup", NewEmisData!$B:$B, $A195, NewEmisData!$C:$C, $H195, NewEmisData!$D:$D, DL$2), SUMIFS(NewEmisData!J:J, NewEmisData!$A:$A, "LDV", NewEmisData!$B:$B, $A195, NewEmisData!$C:$C, $H195, NewEmisData!$D:$D, DL$2))</f>
        <v>#REF!</v>
      </c>
      <c r="DM195" s="335" t="e">
        <f>$I195*IF($G195="Pickup", SUMIFS(NewEmisData!K:K, NewEmisData!$A:$A, "Pickup", NewEmisData!$B:$B, $A195, NewEmisData!$C:$C, $H195, NewEmisData!$D:$D, DM$2), SUMIFS(NewEmisData!K:K, NewEmisData!$A:$A, "LDV", NewEmisData!$B:$B, $A195, NewEmisData!$C:$C, $H195, NewEmisData!$D:$D, DM$2))</f>
        <v>#REF!</v>
      </c>
      <c r="DN195" s="335" t="e">
        <f>$I195*IF($G195="Pickup", SUMIFS(NewEmisData!L:L, NewEmisData!$A:$A, "Pickup", NewEmisData!$B:$B, $A195, NewEmisData!$C:$C, $H195, NewEmisData!$D:$D, DN$2), SUMIFS(NewEmisData!L:L, NewEmisData!$A:$A, "LDV", NewEmisData!$B:$B, $A195, NewEmisData!$C:$C, $H195, NewEmisData!$D:$D, DN$2))</f>
        <v>#REF!</v>
      </c>
      <c r="DO195" s="335" t="e">
        <f>$I195*IF($G195="Pickup", SUMIFS(NewEmisData!M:M, NewEmisData!$A:$A, "Pickup", NewEmisData!$B:$B, $A195, NewEmisData!$C:$C, $H195, NewEmisData!$D:$D, DO$2), SUMIFS(NewEmisData!M:M, NewEmisData!$A:$A, "LDV", NewEmisData!$B:$B, $A195, NewEmisData!$C:$C, $H195, NewEmisData!$D:$D, DO$2))</f>
        <v>#REF!</v>
      </c>
      <c r="DP195" s="335">
        <v>9.708130422585614E-4</v>
      </c>
      <c r="DQ195" s="335" t="e">
        <f>$I195*IF($G195="Pickup", SUMIFS(NewEmisData!E:E, NewEmisData!$A:$A, "Pickup", NewEmisData!$B:$B, $A195, NewEmisData!$C:$C, $H195, NewEmisData!$D:$D, DQ$2), SUMIFS(NewEmisData!E:E, NewEmisData!$A:$A, "LDV", NewEmisData!$B:$B, $A195, NewEmisData!$C:$C, $H195, NewEmisData!$D:$D, DQ$2))</f>
        <v>#REF!</v>
      </c>
      <c r="DR195" s="335" t="e">
        <f>$I195*IF($G195="Pickup", SUMIFS(NewEmisData!F:F, NewEmisData!$A:$A, "Pickup", NewEmisData!$B:$B, $A195, NewEmisData!$C:$C, $H195, NewEmisData!$D:$D, DR$2), SUMIFS(NewEmisData!F:F, NewEmisData!$A:$A, "LDV", NewEmisData!$B:$B, $A195, NewEmisData!$C:$C, $H195, NewEmisData!$D:$D, DR$2))</f>
        <v>#REF!</v>
      </c>
      <c r="DS195" s="335" t="e">
        <f>$I195*IF($G195="Pickup", SUMIFS(NewEmisData!G:G, NewEmisData!$A:$A, "Pickup", NewEmisData!$B:$B, $A195, NewEmisData!$C:$C, $H195, NewEmisData!$D:$D, DS$2), SUMIFS(NewEmisData!G:G, NewEmisData!$A:$A, "LDV", NewEmisData!$B:$B, $A195, NewEmisData!$C:$C, $H195, NewEmisData!$D:$D, DS$2))</f>
        <v>#REF!</v>
      </c>
      <c r="DT195" s="335" t="e">
        <f>$I195*IF($G195="Pickup", SUMIFS(NewEmisData!H:H, NewEmisData!$A:$A, "Pickup", NewEmisData!$B:$B, $A195, NewEmisData!$C:$C, $H195, NewEmisData!$D:$D, DT$2), SUMIFS(NewEmisData!H:H, NewEmisData!$A:$A, "LDV", NewEmisData!$B:$B, $A195, NewEmisData!$C:$C, $H195, NewEmisData!$D:$D, DT$2))</f>
        <v>#REF!</v>
      </c>
      <c r="DU195" s="335" t="e">
        <f>$I195*IF($G195="Pickup", SUMIFS(NewEmisData!I:I, NewEmisData!$A:$A, "Pickup", NewEmisData!$B:$B, $A195, NewEmisData!$C:$C, $H195, NewEmisData!$D:$D, DU$2), SUMIFS(NewEmisData!I:I, NewEmisData!$A:$A, "LDV", NewEmisData!$B:$B, $A195, NewEmisData!$C:$C, $H195, NewEmisData!$D:$D, DU$2))</f>
        <v>#REF!</v>
      </c>
      <c r="DV195" s="335" t="e">
        <f>$I195*IF($G195="Pickup", SUMIFS(NewEmisData!J:J, NewEmisData!$A:$A, "Pickup", NewEmisData!$B:$B, $A195, NewEmisData!$C:$C, $H195, NewEmisData!$D:$D, DV$2), SUMIFS(NewEmisData!J:J, NewEmisData!$A:$A, "LDV", NewEmisData!$B:$B, $A195, NewEmisData!$C:$C, $H195, NewEmisData!$D:$D, DV$2))</f>
        <v>#REF!</v>
      </c>
      <c r="DW195" s="335" t="e">
        <f>$I195*IF($G195="Pickup", SUMIFS(NewEmisData!K:K, NewEmisData!$A:$A, "Pickup", NewEmisData!$B:$B, $A195, NewEmisData!$C:$C, $H195, NewEmisData!$D:$D, DW$2), SUMIFS(NewEmisData!K:K, NewEmisData!$A:$A, "LDV", NewEmisData!$B:$B, $A195, NewEmisData!$C:$C, $H195, NewEmisData!$D:$D, DW$2))</f>
        <v>#REF!</v>
      </c>
      <c r="DX195" s="335" t="e">
        <f>$I195*IF($G195="Pickup", SUMIFS(NewEmisData!L:L, NewEmisData!$A:$A, "Pickup", NewEmisData!$B:$B, $A195, NewEmisData!$C:$C, $H195, NewEmisData!$D:$D, DX$2), SUMIFS(NewEmisData!L:L, NewEmisData!$A:$A, "LDV", NewEmisData!$B:$B, $A195, NewEmisData!$C:$C, $H195, NewEmisData!$D:$D, DX$2))</f>
        <v>#REF!</v>
      </c>
      <c r="DY195" s="335" t="e">
        <f>$I195*IF($G195="Pickup", SUMIFS(NewEmisData!M:M, NewEmisData!$A:$A, "Pickup", NewEmisData!$B:$B, $A195, NewEmisData!$C:$C, $H195, NewEmisData!$D:$D, DY$2), SUMIFS(NewEmisData!M:M, NewEmisData!$A:$A, "LDV", NewEmisData!$B:$B, $A195, NewEmisData!$C:$C, $H195, NewEmisData!$D:$D, DY$2))</f>
        <v>#REF!</v>
      </c>
      <c r="DZ195" s="335">
        <v>3.0345401157298169E-3</v>
      </c>
      <c r="EA195" s="335" t="e">
        <f t="shared" si="234"/>
        <v>#REF!</v>
      </c>
      <c r="EB195" s="335" t="e">
        <f t="shared" si="235"/>
        <v>#REF!</v>
      </c>
      <c r="EC195" s="335" t="e">
        <f t="shared" si="236"/>
        <v>#REF!</v>
      </c>
      <c r="ED195" s="335" t="e">
        <f t="shared" si="237"/>
        <v>#REF!</v>
      </c>
      <c r="EE195" s="335" t="e">
        <f t="shared" si="238"/>
        <v>#REF!</v>
      </c>
      <c r="EF195" s="335" t="e">
        <f t="shared" si="239"/>
        <v>#REF!</v>
      </c>
      <c r="EG195" s="335" t="e">
        <f t="shared" si="240"/>
        <v>#REF!</v>
      </c>
      <c r="EH195" s="335" t="e">
        <f t="shared" si="241"/>
        <v>#REF!</v>
      </c>
      <c r="EI195" s="335" t="e">
        <f t="shared" si="242"/>
        <v>#REF!</v>
      </c>
      <c r="EJ195" s="335">
        <f t="shared" si="243"/>
        <v>0.14484686481204898</v>
      </c>
      <c r="EK195" s="335" t="e">
        <f t="shared" si="244"/>
        <v>#REF!</v>
      </c>
      <c r="EL195" s="335" t="e">
        <f t="shared" si="245"/>
        <v>#REF!</v>
      </c>
      <c r="EM195" s="335" t="e">
        <f t="shared" si="246"/>
        <v>#REF!</v>
      </c>
      <c r="EN195" s="335" t="e">
        <f t="shared" si="247"/>
        <v>#REF!</v>
      </c>
      <c r="EO195" s="335" t="e">
        <f t="shared" si="248"/>
        <v>#REF!</v>
      </c>
      <c r="EP195" s="335" t="e">
        <f t="shared" si="249"/>
        <v>#REF!</v>
      </c>
      <c r="EQ195" s="335" t="e">
        <f t="shared" si="250"/>
        <v>#REF!</v>
      </c>
      <c r="ER195" s="335" t="e">
        <f t="shared" si="251"/>
        <v>#REF!</v>
      </c>
      <c r="ES195" s="335" t="e">
        <f t="shared" si="252"/>
        <v>#REF!</v>
      </c>
      <c r="ET195" s="335">
        <f t="shared" si="253"/>
        <v>3.8910945869294146E-2</v>
      </c>
      <c r="EU195" s="335" t="e">
        <f t="shared" si="254"/>
        <v>#REF!</v>
      </c>
      <c r="EV195" s="335" t="e">
        <f t="shared" si="255"/>
        <v>#REF!</v>
      </c>
      <c r="EW195" s="335" t="e">
        <f t="shared" si="256"/>
        <v>#REF!</v>
      </c>
      <c r="EX195" s="335" t="e">
        <f t="shared" si="257"/>
        <v>#REF!</v>
      </c>
      <c r="EY195" s="335" t="e">
        <f t="shared" si="258"/>
        <v>#REF!</v>
      </c>
      <c r="EZ195" s="335" t="e">
        <f t="shared" si="259"/>
        <v>#REF!</v>
      </c>
      <c r="FA195" s="335" t="e">
        <f t="shared" si="260"/>
        <v>#REF!</v>
      </c>
      <c r="FB195" s="335" t="e">
        <f t="shared" si="261"/>
        <v>#REF!</v>
      </c>
      <c r="FC195" s="335" t="e">
        <f t="shared" si="262"/>
        <v>#REF!</v>
      </c>
      <c r="FD195" s="335">
        <f t="shared" si="263"/>
        <v>9.1293891212331998E-4</v>
      </c>
      <c r="FE195" s="335" t="e">
        <f t="shared" si="264"/>
        <v>#REF!</v>
      </c>
      <c r="FF195" s="335" t="e">
        <f t="shared" si="265"/>
        <v>#REF!</v>
      </c>
      <c r="FG195" s="335" t="e">
        <f t="shared" si="266"/>
        <v>#REF!</v>
      </c>
      <c r="FH195" s="335" t="e">
        <f t="shared" si="267"/>
        <v>#REF!</v>
      </c>
      <c r="FI195" s="335" t="e">
        <f t="shared" si="268"/>
        <v>#REF!</v>
      </c>
      <c r="FJ195" s="335" t="e">
        <f t="shared" si="269"/>
        <v>#REF!</v>
      </c>
      <c r="FK195" s="335" t="e">
        <f t="shared" si="270"/>
        <v>#REF!</v>
      </c>
      <c r="FL195" s="335" t="e">
        <f t="shared" si="271"/>
        <v>#REF!</v>
      </c>
      <c r="FM195" s="335" t="e">
        <f t="shared" si="272"/>
        <v>#REF!</v>
      </c>
      <c r="FN195" s="335">
        <f t="shared" si="273"/>
        <v>2.3063977246567523E-2</v>
      </c>
      <c r="FO195" s="335" t="e">
        <f t="shared" si="274"/>
        <v>#REF!</v>
      </c>
      <c r="FP195" s="335" t="e">
        <f t="shared" si="275"/>
        <v>#REF!</v>
      </c>
      <c r="FQ195" s="335" t="e">
        <f t="shared" si="276"/>
        <v>#REF!</v>
      </c>
      <c r="FR195" s="335" t="e">
        <f t="shared" si="277"/>
        <v>#REF!</v>
      </c>
      <c r="FS195" s="335" t="e">
        <f t="shared" si="278"/>
        <v>#REF!</v>
      </c>
      <c r="FT195" s="335" t="e">
        <f t="shared" si="279"/>
        <v>#REF!</v>
      </c>
      <c r="FU195" s="335" t="e">
        <f t="shared" si="280"/>
        <v>#REF!</v>
      </c>
      <c r="FV195" s="335" t="e">
        <f t="shared" si="281"/>
        <v>#REF!</v>
      </c>
      <c r="FW195" s="335" t="e">
        <f t="shared" si="282"/>
        <v>#REF!</v>
      </c>
      <c r="FX195" s="335">
        <f t="shared" si="283"/>
        <v>4.6218288243582298E-3</v>
      </c>
    </row>
    <row r="196" spans="1:180" x14ac:dyDescent="0.2">
      <c r="A196" s="305" t="str">
        <f>_xlfn.CONCAT(IF(LEFT(TRIM(A195),1)="*", "*R", "R"), 1+RIGHT(TRIM(A195),1))</f>
        <v>R3</v>
      </c>
      <c r="B196" s="305" t="str">
        <f t="shared" ref="B196:B199" si="340">B195</f>
        <v>TLFGPHEV40</v>
      </c>
      <c r="C196" s="305" t="str">
        <f t="shared" ref="C196:C199" si="341">C195</f>
        <v>TL.GSL.F.PHEV.2015</v>
      </c>
      <c r="D196" s="301" t="str">
        <f t="shared" ref="D196:D199" si="342">D195</f>
        <v>bn-vmt, bn-vmt/a</v>
      </c>
      <c r="E196" s="301" t="str">
        <f t="shared" ref="E196:E199" si="343">E195</f>
        <v>TLGSL</v>
      </c>
      <c r="F196" s="301" t="str">
        <f t="shared" ref="F196:F199" si="344">F195</f>
        <v>TL</v>
      </c>
      <c r="G196" s="315" t="s">
        <v>818</v>
      </c>
      <c r="H196" s="315" t="s">
        <v>814</v>
      </c>
      <c r="I196" s="321" t="e">
        <f>#REF!</f>
        <v>#REF!</v>
      </c>
      <c r="J196" s="315" t="str">
        <f t="shared" si="284"/>
        <v>Full size car-GSL</v>
      </c>
      <c r="K196" s="335" t="e">
        <f>$I196*IF($G196="Pickup", SUMIFS(NewEmisData!E:E, NewEmisData!$A:$A, "Pickup", NewEmisData!$B:$B, $A196, NewEmisData!$C:$C, $H196, NewEmisData!$D:$D, K$2), SUMIFS(NewEmisData!E:E, NewEmisData!$A:$A, "LDV", NewEmisData!$B:$B, $A196, NewEmisData!$C:$C, $H196, NewEmisData!$D:$D, K$2))</f>
        <v>#REF!</v>
      </c>
      <c r="L196" s="335" t="e">
        <f>$I196*IF($G196="Pickup", SUMIFS(NewEmisData!F:F, NewEmisData!$A:$A, "Pickup", NewEmisData!$B:$B, $A196, NewEmisData!$C:$C, $H196, NewEmisData!$D:$D, L$2), SUMIFS(NewEmisData!F:F, NewEmisData!$A:$A, "LDV", NewEmisData!$B:$B, $A196, NewEmisData!$C:$C, $H196, NewEmisData!$D:$D, L$2))</f>
        <v>#REF!</v>
      </c>
      <c r="M196" s="335" t="e">
        <f>$I196*IF($G196="Pickup", SUMIFS(NewEmisData!G:G, NewEmisData!$A:$A, "Pickup", NewEmisData!$B:$B, $A196, NewEmisData!$C:$C, $H196, NewEmisData!$D:$D, M$2), SUMIFS(NewEmisData!G:G, NewEmisData!$A:$A, "LDV", NewEmisData!$B:$B, $A196, NewEmisData!$C:$C, $H196, NewEmisData!$D:$D, M$2))</f>
        <v>#REF!</v>
      </c>
      <c r="N196" s="335" t="e">
        <f>$I196*IF($G196="Pickup", SUMIFS(NewEmisData!H:H, NewEmisData!$A:$A, "Pickup", NewEmisData!$B:$B, $A196, NewEmisData!$C:$C, $H196, NewEmisData!$D:$D, N$2), SUMIFS(NewEmisData!H:H, NewEmisData!$A:$A, "LDV", NewEmisData!$B:$B, $A196, NewEmisData!$C:$C, $H196, NewEmisData!$D:$D, N$2))</f>
        <v>#REF!</v>
      </c>
      <c r="O196" s="335" t="e">
        <f>$I196*IF($G196="Pickup", SUMIFS(NewEmisData!I:I, NewEmisData!$A:$A, "Pickup", NewEmisData!$B:$B, $A196, NewEmisData!$C:$C, $H196, NewEmisData!$D:$D, O$2), SUMIFS(NewEmisData!I:I, NewEmisData!$A:$A, "LDV", NewEmisData!$B:$B, $A196, NewEmisData!$C:$C, $H196, NewEmisData!$D:$D, O$2))</f>
        <v>#REF!</v>
      </c>
      <c r="P196" s="335" t="e">
        <f>$I196*IF($G196="Pickup", SUMIFS(NewEmisData!J:J, NewEmisData!$A:$A, "Pickup", NewEmisData!$B:$B, $A196, NewEmisData!$C:$C, $H196, NewEmisData!$D:$D, P$2), SUMIFS(NewEmisData!J:J, NewEmisData!$A:$A, "LDV", NewEmisData!$B:$B, $A196, NewEmisData!$C:$C, $H196, NewEmisData!$D:$D, P$2))</f>
        <v>#REF!</v>
      </c>
      <c r="Q196" s="335" t="e">
        <f>$I196*IF($G196="Pickup", SUMIFS(NewEmisData!K:K, NewEmisData!$A:$A, "Pickup", NewEmisData!$B:$B, $A196, NewEmisData!$C:$C, $H196, NewEmisData!$D:$D, Q$2), SUMIFS(NewEmisData!K:K, NewEmisData!$A:$A, "LDV", NewEmisData!$B:$B, $A196, NewEmisData!$C:$C, $H196, NewEmisData!$D:$D, Q$2))</f>
        <v>#REF!</v>
      </c>
      <c r="R196" s="335" t="e">
        <f>$I196*IF($G196="Pickup", SUMIFS(NewEmisData!L:L, NewEmisData!$A:$A, "Pickup", NewEmisData!$B:$B, $A196, NewEmisData!$C:$C, $H196, NewEmisData!$D:$D, R$2), SUMIFS(NewEmisData!L:L, NewEmisData!$A:$A, "LDV", NewEmisData!$B:$B, $A196, NewEmisData!$C:$C, $H196, NewEmisData!$D:$D, R$2))</f>
        <v>#REF!</v>
      </c>
      <c r="S196" s="335" t="e">
        <f>$I196*IF($G196="Pickup", SUMIFS(NewEmisData!M:M, NewEmisData!$A:$A, "Pickup", NewEmisData!$B:$B, $A196, NewEmisData!$C:$C, $H196, NewEmisData!$D:$D, S$2), SUMIFS(NewEmisData!M:M, NewEmisData!$A:$A, "LDV", NewEmisData!$B:$B, $A196, NewEmisData!$C:$C, $H196, NewEmisData!$D:$D, S$2))</f>
        <v>#REF!</v>
      </c>
      <c r="T196" s="335">
        <v>0.14484686481204898</v>
      </c>
      <c r="U196" s="335" t="e">
        <f>$I196*IF($G196="Pickup", SUMIFS(NewEmisData!E:E, NewEmisData!$A:$A, "Pickup", NewEmisData!$B:$B, $A196, NewEmisData!$C:$C, $H196, NewEmisData!$D:$D, U$2), SUMIFS(NewEmisData!E:E, NewEmisData!$A:$A, "LDV", NewEmisData!$B:$B, $A196, NewEmisData!$C:$C, $H196, NewEmisData!$D:$D, U$2))</f>
        <v>#REF!</v>
      </c>
      <c r="V196" s="335" t="e">
        <f>$I196*IF($G196="Pickup", SUMIFS(NewEmisData!F:F, NewEmisData!$A:$A, "Pickup", NewEmisData!$B:$B, $A196, NewEmisData!$C:$C, $H196, NewEmisData!$D:$D, V$2), SUMIFS(NewEmisData!F:F, NewEmisData!$A:$A, "LDV", NewEmisData!$B:$B, $A196, NewEmisData!$C:$C, $H196, NewEmisData!$D:$D, V$2))</f>
        <v>#REF!</v>
      </c>
      <c r="W196" s="335" t="e">
        <f>$I196*IF($G196="Pickup", SUMIFS(NewEmisData!G:G, NewEmisData!$A:$A, "Pickup", NewEmisData!$B:$B, $A196, NewEmisData!$C:$C, $H196, NewEmisData!$D:$D, W$2), SUMIFS(NewEmisData!G:G, NewEmisData!$A:$A, "LDV", NewEmisData!$B:$B, $A196, NewEmisData!$C:$C, $H196, NewEmisData!$D:$D, W$2))</f>
        <v>#REF!</v>
      </c>
      <c r="X196" s="335" t="e">
        <f>$I196*IF($G196="Pickup", SUMIFS(NewEmisData!H:H, NewEmisData!$A:$A, "Pickup", NewEmisData!$B:$B, $A196, NewEmisData!$C:$C, $H196, NewEmisData!$D:$D, X$2), SUMIFS(NewEmisData!H:H, NewEmisData!$A:$A, "LDV", NewEmisData!$B:$B, $A196, NewEmisData!$C:$C, $H196, NewEmisData!$D:$D, X$2))</f>
        <v>#REF!</v>
      </c>
      <c r="Y196" s="335" t="e">
        <f>$I196*IF($G196="Pickup", SUMIFS(NewEmisData!I:I, NewEmisData!$A:$A, "Pickup", NewEmisData!$B:$B, $A196, NewEmisData!$C:$C, $H196, NewEmisData!$D:$D, Y$2), SUMIFS(NewEmisData!I:I, NewEmisData!$A:$A, "LDV", NewEmisData!$B:$B, $A196, NewEmisData!$C:$C, $H196, NewEmisData!$D:$D, Y$2))</f>
        <v>#REF!</v>
      </c>
      <c r="Z196" s="335" t="e">
        <f>$I196*IF($G196="Pickup", SUMIFS(NewEmisData!J:J, NewEmisData!$A:$A, "Pickup", NewEmisData!$B:$B, $A196, NewEmisData!$C:$C, $H196, NewEmisData!$D:$D, Z$2), SUMIFS(NewEmisData!J:J, NewEmisData!$A:$A, "LDV", NewEmisData!$B:$B, $A196, NewEmisData!$C:$C, $H196, NewEmisData!$D:$D, Z$2))</f>
        <v>#REF!</v>
      </c>
      <c r="AA196" s="335" t="e">
        <f>$I196*IF($G196="Pickup", SUMIFS(NewEmisData!K:K, NewEmisData!$A:$A, "Pickup", NewEmisData!$B:$B, $A196, NewEmisData!$C:$C, $H196, NewEmisData!$D:$D, AA$2), SUMIFS(NewEmisData!K:K, NewEmisData!$A:$A, "LDV", NewEmisData!$B:$B, $A196, NewEmisData!$C:$C, $H196, NewEmisData!$D:$D, AA$2))</f>
        <v>#REF!</v>
      </c>
      <c r="AB196" s="335" t="e">
        <f>$I196*IF($G196="Pickup", SUMIFS(NewEmisData!L:L, NewEmisData!$A:$A, "Pickup", NewEmisData!$B:$B, $A196, NewEmisData!$C:$C, $H196, NewEmisData!$D:$D, AB$2), SUMIFS(NewEmisData!L:L, NewEmisData!$A:$A, "LDV", NewEmisData!$B:$B, $A196, NewEmisData!$C:$C, $H196, NewEmisData!$D:$D, AB$2))</f>
        <v>#REF!</v>
      </c>
      <c r="AC196" s="335" t="e">
        <f>$I196*IF($G196="Pickup", SUMIFS(NewEmisData!M:M, NewEmisData!$A:$A, "Pickup", NewEmisData!$B:$B, $A196, NewEmisData!$C:$C, $H196, NewEmisData!$D:$D, AC$2), SUMIFS(NewEmisData!M:M, NewEmisData!$A:$A, "LDV", NewEmisData!$B:$B, $A196, NewEmisData!$C:$C, $H196, NewEmisData!$D:$D, AC$2))</f>
        <v>#REF!</v>
      </c>
      <c r="AD196" s="335">
        <v>3.8910945869294146E-2</v>
      </c>
      <c r="AE196" s="335" t="e">
        <f>$I196*IF($G196="Pickup", SUMIFS(NewEmisData!E:E, NewEmisData!$A:$A, "Pickup", NewEmisData!$B:$B, $A196, NewEmisData!$C:$C, $H196, NewEmisData!$D:$D, AE$2), SUMIFS(NewEmisData!E:E, NewEmisData!$A:$A, "LDV", NewEmisData!$B:$B, $A196, NewEmisData!$C:$C, $H196, NewEmisData!$D:$D, AE$2))</f>
        <v>#REF!</v>
      </c>
      <c r="AF196" s="335" t="e">
        <f>$I196*IF($G196="Pickup", SUMIFS(NewEmisData!F:F, NewEmisData!$A:$A, "Pickup", NewEmisData!$B:$B, $A196, NewEmisData!$C:$C, $H196, NewEmisData!$D:$D, AF$2), SUMIFS(NewEmisData!F:F, NewEmisData!$A:$A, "LDV", NewEmisData!$B:$B, $A196, NewEmisData!$C:$C, $H196, NewEmisData!$D:$D, AF$2))</f>
        <v>#REF!</v>
      </c>
      <c r="AG196" s="335" t="e">
        <f>$I196*IF($G196="Pickup", SUMIFS(NewEmisData!G:G, NewEmisData!$A:$A, "Pickup", NewEmisData!$B:$B, $A196, NewEmisData!$C:$C, $H196, NewEmisData!$D:$D, AG$2), SUMIFS(NewEmisData!G:G, NewEmisData!$A:$A, "LDV", NewEmisData!$B:$B, $A196, NewEmisData!$C:$C, $H196, NewEmisData!$D:$D, AG$2))</f>
        <v>#REF!</v>
      </c>
      <c r="AH196" s="335" t="e">
        <f>$I196*IF($G196="Pickup", SUMIFS(NewEmisData!H:H, NewEmisData!$A:$A, "Pickup", NewEmisData!$B:$B, $A196, NewEmisData!$C:$C, $H196, NewEmisData!$D:$D, AH$2), SUMIFS(NewEmisData!H:H, NewEmisData!$A:$A, "LDV", NewEmisData!$B:$B, $A196, NewEmisData!$C:$C, $H196, NewEmisData!$D:$D, AH$2))</f>
        <v>#REF!</v>
      </c>
      <c r="AI196" s="335" t="e">
        <f>$I196*IF($G196="Pickup", SUMIFS(NewEmisData!I:I, NewEmisData!$A:$A, "Pickup", NewEmisData!$B:$B, $A196, NewEmisData!$C:$C, $H196, NewEmisData!$D:$D, AI$2), SUMIFS(NewEmisData!I:I, NewEmisData!$A:$A, "LDV", NewEmisData!$B:$B, $A196, NewEmisData!$C:$C, $H196, NewEmisData!$D:$D, AI$2))</f>
        <v>#REF!</v>
      </c>
      <c r="AJ196" s="335" t="e">
        <f>$I196*IF($G196="Pickup", SUMIFS(NewEmisData!J:J, NewEmisData!$A:$A, "Pickup", NewEmisData!$B:$B, $A196, NewEmisData!$C:$C, $H196, NewEmisData!$D:$D, AJ$2), SUMIFS(NewEmisData!J:J, NewEmisData!$A:$A, "LDV", NewEmisData!$B:$B, $A196, NewEmisData!$C:$C, $H196, NewEmisData!$D:$D, AJ$2))</f>
        <v>#REF!</v>
      </c>
      <c r="AK196" s="335" t="e">
        <f>$I196*IF($G196="Pickup", SUMIFS(NewEmisData!K:K, NewEmisData!$A:$A, "Pickup", NewEmisData!$B:$B, $A196, NewEmisData!$C:$C, $H196, NewEmisData!$D:$D, AK$2), SUMIFS(NewEmisData!K:K, NewEmisData!$A:$A, "LDV", NewEmisData!$B:$B, $A196, NewEmisData!$C:$C, $H196, NewEmisData!$D:$D, AK$2))</f>
        <v>#REF!</v>
      </c>
      <c r="AL196" s="335" t="e">
        <f>$I196*IF($G196="Pickup", SUMIFS(NewEmisData!L:L, NewEmisData!$A:$A, "Pickup", NewEmisData!$B:$B, $A196, NewEmisData!$C:$C, $H196, NewEmisData!$D:$D, AL$2), SUMIFS(NewEmisData!L:L, NewEmisData!$A:$A, "LDV", NewEmisData!$B:$B, $A196, NewEmisData!$C:$C, $H196, NewEmisData!$D:$D, AL$2))</f>
        <v>#REF!</v>
      </c>
      <c r="AM196" s="335" t="e">
        <f>$I196*IF($G196="Pickup", SUMIFS(NewEmisData!M:M, NewEmisData!$A:$A, "Pickup", NewEmisData!$B:$B, $A196, NewEmisData!$C:$C, $H196, NewEmisData!$D:$D, AM$2), SUMIFS(NewEmisData!M:M, NewEmisData!$A:$A, "LDV", NewEmisData!$B:$B, $A196, NewEmisData!$C:$C, $H196, NewEmisData!$D:$D, AM$2))</f>
        <v>#REF!</v>
      </c>
      <c r="AN196" s="335">
        <v>9.1293891212331998E-4</v>
      </c>
      <c r="AO196" s="335" t="e">
        <f>$I196*IF($G196="Pickup", SUMIFS(NewEmisData!E:E, NewEmisData!$A:$A, "Pickup", NewEmisData!$B:$B, $A196, NewEmisData!$C:$C, $H196, NewEmisData!$D:$D, AO$2), SUMIFS(NewEmisData!E:E, NewEmisData!$A:$A, "LDV", NewEmisData!$B:$B, $A196, NewEmisData!$C:$C, $H196, NewEmisData!$D:$D, AO$2))</f>
        <v>#REF!</v>
      </c>
      <c r="AP196" s="335" t="e">
        <f>$I196*IF($G196="Pickup", SUMIFS(NewEmisData!F:F, NewEmisData!$A:$A, "Pickup", NewEmisData!$B:$B, $A196, NewEmisData!$C:$C, $H196, NewEmisData!$D:$D, AP$2), SUMIFS(NewEmisData!F:F, NewEmisData!$A:$A, "LDV", NewEmisData!$B:$B, $A196, NewEmisData!$C:$C, $H196, NewEmisData!$D:$D, AP$2))</f>
        <v>#REF!</v>
      </c>
      <c r="AQ196" s="335" t="e">
        <f>$I196*IF($G196="Pickup", SUMIFS(NewEmisData!G:G, NewEmisData!$A:$A, "Pickup", NewEmisData!$B:$B, $A196, NewEmisData!$C:$C, $H196, NewEmisData!$D:$D, AQ$2), SUMIFS(NewEmisData!G:G, NewEmisData!$A:$A, "LDV", NewEmisData!$B:$B, $A196, NewEmisData!$C:$C, $H196, NewEmisData!$D:$D, AQ$2))</f>
        <v>#REF!</v>
      </c>
      <c r="AR196" s="335" t="e">
        <f>$I196*IF($G196="Pickup", SUMIFS(NewEmisData!H:H, NewEmisData!$A:$A, "Pickup", NewEmisData!$B:$B, $A196, NewEmisData!$C:$C, $H196, NewEmisData!$D:$D, AR$2), SUMIFS(NewEmisData!H:H, NewEmisData!$A:$A, "LDV", NewEmisData!$B:$B, $A196, NewEmisData!$C:$C, $H196, NewEmisData!$D:$D, AR$2))</f>
        <v>#REF!</v>
      </c>
      <c r="AS196" s="335" t="e">
        <f>$I196*IF($G196="Pickup", SUMIFS(NewEmisData!I:I, NewEmisData!$A:$A, "Pickup", NewEmisData!$B:$B, $A196, NewEmisData!$C:$C, $H196, NewEmisData!$D:$D, AS$2), SUMIFS(NewEmisData!I:I, NewEmisData!$A:$A, "LDV", NewEmisData!$B:$B, $A196, NewEmisData!$C:$C, $H196, NewEmisData!$D:$D, AS$2))</f>
        <v>#REF!</v>
      </c>
      <c r="AT196" s="335" t="e">
        <f>$I196*IF($G196="Pickup", SUMIFS(NewEmisData!J:J, NewEmisData!$A:$A, "Pickup", NewEmisData!$B:$B, $A196, NewEmisData!$C:$C, $H196, NewEmisData!$D:$D, AT$2), SUMIFS(NewEmisData!J:J, NewEmisData!$A:$A, "LDV", NewEmisData!$B:$B, $A196, NewEmisData!$C:$C, $H196, NewEmisData!$D:$D, AT$2))</f>
        <v>#REF!</v>
      </c>
      <c r="AU196" s="335" t="e">
        <f>$I196*IF($G196="Pickup", SUMIFS(NewEmisData!K:K, NewEmisData!$A:$A, "Pickup", NewEmisData!$B:$B, $A196, NewEmisData!$C:$C, $H196, NewEmisData!$D:$D, AU$2), SUMIFS(NewEmisData!K:K, NewEmisData!$A:$A, "LDV", NewEmisData!$B:$B, $A196, NewEmisData!$C:$C, $H196, NewEmisData!$D:$D, AU$2))</f>
        <v>#REF!</v>
      </c>
      <c r="AV196" s="335" t="e">
        <f>$I196*IF($G196="Pickup", SUMIFS(NewEmisData!L:L, NewEmisData!$A:$A, "Pickup", NewEmisData!$B:$B, $A196, NewEmisData!$C:$C, $H196, NewEmisData!$D:$D, AV$2), SUMIFS(NewEmisData!L:L, NewEmisData!$A:$A, "LDV", NewEmisData!$B:$B, $A196, NewEmisData!$C:$C, $H196, NewEmisData!$D:$D, AV$2))</f>
        <v>#REF!</v>
      </c>
      <c r="AW196" s="335" t="e">
        <f>$I196*IF($G196="Pickup", SUMIFS(NewEmisData!M:M, NewEmisData!$A:$A, "Pickup", NewEmisData!$B:$B, $A196, NewEmisData!$C:$C, $H196, NewEmisData!$D:$D, AW$2), SUMIFS(NewEmisData!M:M, NewEmisData!$A:$A, "LDV", NewEmisData!$B:$B, $A196, NewEmisData!$C:$C, $H196, NewEmisData!$D:$D, AW$2))</f>
        <v>#REF!</v>
      </c>
      <c r="AX196" s="335">
        <v>2.3063977246567523E-2</v>
      </c>
      <c r="AY196" s="335" t="e">
        <f>$I196*IF($G196="Pickup", SUMIFS(NewEmisData!E:E, NewEmisData!$A:$A, "Pickup", NewEmisData!$B:$B, $A196, NewEmisData!$C:$C, $H196, NewEmisData!$D:$D, AY$2), SUMIFS(NewEmisData!E:E, NewEmisData!$A:$A, "LDV", NewEmisData!$B:$B, $A196, NewEmisData!$C:$C, $H196, NewEmisData!$D:$D, AY$2))</f>
        <v>#REF!</v>
      </c>
      <c r="AZ196" s="335" t="e">
        <f>$I196*IF($G196="Pickup", SUMIFS(NewEmisData!F:F, NewEmisData!$A:$A, "Pickup", NewEmisData!$B:$B, $A196, NewEmisData!$C:$C, $H196, NewEmisData!$D:$D, AZ$2), SUMIFS(NewEmisData!F:F, NewEmisData!$A:$A, "LDV", NewEmisData!$B:$B, $A196, NewEmisData!$C:$C, $H196, NewEmisData!$D:$D, AZ$2))</f>
        <v>#REF!</v>
      </c>
      <c r="BA196" s="335" t="e">
        <f>$I196*IF($G196="Pickup", SUMIFS(NewEmisData!G:G, NewEmisData!$A:$A, "Pickup", NewEmisData!$B:$B, $A196, NewEmisData!$C:$C, $H196, NewEmisData!$D:$D, BA$2), SUMIFS(NewEmisData!G:G, NewEmisData!$A:$A, "LDV", NewEmisData!$B:$B, $A196, NewEmisData!$C:$C, $H196, NewEmisData!$D:$D, BA$2))</f>
        <v>#REF!</v>
      </c>
      <c r="BB196" s="335" t="e">
        <f>$I196*IF($G196="Pickup", SUMIFS(NewEmisData!H:H, NewEmisData!$A:$A, "Pickup", NewEmisData!$B:$B, $A196, NewEmisData!$C:$C, $H196, NewEmisData!$D:$D, BB$2), SUMIFS(NewEmisData!H:H, NewEmisData!$A:$A, "LDV", NewEmisData!$B:$B, $A196, NewEmisData!$C:$C, $H196, NewEmisData!$D:$D, BB$2))</f>
        <v>#REF!</v>
      </c>
      <c r="BC196" s="335" t="e">
        <f>$I196*IF($G196="Pickup", SUMIFS(NewEmisData!I:I, NewEmisData!$A:$A, "Pickup", NewEmisData!$B:$B, $A196, NewEmisData!$C:$C, $H196, NewEmisData!$D:$D, BC$2), SUMIFS(NewEmisData!I:I, NewEmisData!$A:$A, "LDV", NewEmisData!$B:$B, $A196, NewEmisData!$C:$C, $H196, NewEmisData!$D:$D, BC$2))</f>
        <v>#REF!</v>
      </c>
      <c r="BD196" s="335" t="e">
        <f>$I196*IF($G196="Pickup", SUMIFS(NewEmisData!J:J, NewEmisData!$A:$A, "Pickup", NewEmisData!$B:$B, $A196, NewEmisData!$C:$C, $H196, NewEmisData!$D:$D, BD$2), SUMIFS(NewEmisData!J:J, NewEmisData!$A:$A, "LDV", NewEmisData!$B:$B, $A196, NewEmisData!$C:$C, $H196, NewEmisData!$D:$D, BD$2))</f>
        <v>#REF!</v>
      </c>
      <c r="BE196" s="335" t="e">
        <f>$I196*IF($G196="Pickup", SUMIFS(NewEmisData!K:K, NewEmisData!$A:$A, "Pickup", NewEmisData!$B:$B, $A196, NewEmisData!$C:$C, $H196, NewEmisData!$D:$D, BE$2), SUMIFS(NewEmisData!K:K, NewEmisData!$A:$A, "LDV", NewEmisData!$B:$B, $A196, NewEmisData!$C:$C, $H196, NewEmisData!$D:$D, BE$2))</f>
        <v>#REF!</v>
      </c>
      <c r="BF196" s="335" t="e">
        <f>$I196*IF($G196="Pickup", SUMIFS(NewEmisData!L:L, NewEmisData!$A:$A, "Pickup", NewEmisData!$B:$B, $A196, NewEmisData!$C:$C, $H196, NewEmisData!$D:$D, BF$2), SUMIFS(NewEmisData!L:L, NewEmisData!$A:$A, "LDV", NewEmisData!$B:$B, $A196, NewEmisData!$C:$C, $H196, NewEmisData!$D:$D, BF$2))</f>
        <v>#REF!</v>
      </c>
      <c r="BG196" s="335" t="e">
        <f>$I196*IF($G196="Pickup", SUMIFS(NewEmisData!M:M, NewEmisData!$A:$A, "Pickup", NewEmisData!$B:$B, $A196, NewEmisData!$C:$C, $H196, NewEmisData!$D:$D, BG$2), SUMIFS(NewEmisData!M:M, NewEmisData!$A:$A, "LDV", NewEmisData!$B:$B, $A196, NewEmisData!$C:$C, $H196, NewEmisData!$D:$D, BG$2))</f>
        <v>#REF!</v>
      </c>
      <c r="BH196" s="335">
        <v>4.6218288243582298E-3</v>
      </c>
      <c r="BI196" s="335" t="e">
        <f>$I196*IF($G196="Pickup", SUMIFS(NewEmisData!E:E, NewEmisData!$A:$A, "Pickup", NewEmisData!$B:$B, $A196, NewEmisData!$C:$C, $H196, NewEmisData!$D:$D, BI$2), SUMIFS(NewEmisData!E:E, NewEmisData!$A:$A, "LDV", NewEmisData!$B:$B, $A196, NewEmisData!$C:$C, $H196, NewEmisData!$D:$D, BI$2))</f>
        <v>#REF!</v>
      </c>
      <c r="BJ196" s="335" t="e">
        <f>$I196*IF($G196="Pickup", SUMIFS(NewEmisData!F:F, NewEmisData!$A:$A, "Pickup", NewEmisData!$B:$B, $A196, NewEmisData!$C:$C, $H196, NewEmisData!$D:$D, BJ$2), SUMIFS(NewEmisData!F:F, NewEmisData!$A:$A, "LDV", NewEmisData!$B:$B, $A196, NewEmisData!$C:$C, $H196, NewEmisData!$D:$D, BJ$2))</f>
        <v>#REF!</v>
      </c>
      <c r="BK196" s="335" t="e">
        <f>$I196*IF($G196="Pickup", SUMIFS(NewEmisData!G:G, NewEmisData!$A:$A, "Pickup", NewEmisData!$B:$B, $A196, NewEmisData!$C:$C, $H196, NewEmisData!$D:$D, BK$2), SUMIFS(NewEmisData!G:G, NewEmisData!$A:$A, "LDV", NewEmisData!$B:$B, $A196, NewEmisData!$C:$C, $H196, NewEmisData!$D:$D, BK$2))</f>
        <v>#REF!</v>
      </c>
      <c r="BL196" s="335" t="e">
        <f>$I196*IF($G196="Pickup", SUMIFS(NewEmisData!H:H, NewEmisData!$A:$A, "Pickup", NewEmisData!$B:$B, $A196, NewEmisData!$C:$C, $H196, NewEmisData!$D:$D, BL$2), SUMIFS(NewEmisData!H:H, NewEmisData!$A:$A, "LDV", NewEmisData!$B:$B, $A196, NewEmisData!$C:$C, $H196, NewEmisData!$D:$D, BL$2))</f>
        <v>#REF!</v>
      </c>
      <c r="BM196" s="335" t="e">
        <f>$I196*IF($G196="Pickup", SUMIFS(NewEmisData!I:I, NewEmisData!$A:$A, "Pickup", NewEmisData!$B:$B, $A196, NewEmisData!$C:$C, $H196, NewEmisData!$D:$D, BM$2), SUMIFS(NewEmisData!I:I, NewEmisData!$A:$A, "LDV", NewEmisData!$B:$B, $A196, NewEmisData!$C:$C, $H196, NewEmisData!$D:$D, BM$2))</f>
        <v>#REF!</v>
      </c>
      <c r="BN196" s="335" t="e">
        <f>$I196*IF($G196="Pickup", SUMIFS(NewEmisData!J:J, NewEmisData!$A:$A, "Pickup", NewEmisData!$B:$B, $A196, NewEmisData!$C:$C, $H196, NewEmisData!$D:$D, BN$2), SUMIFS(NewEmisData!J:J, NewEmisData!$A:$A, "LDV", NewEmisData!$B:$B, $A196, NewEmisData!$C:$C, $H196, NewEmisData!$D:$D, BN$2))</f>
        <v>#REF!</v>
      </c>
      <c r="BO196" s="335" t="e">
        <f>$I196*IF($G196="Pickup", SUMIFS(NewEmisData!K:K, NewEmisData!$A:$A, "Pickup", NewEmisData!$B:$B, $A196, NewEmisData!$C:$C, $H196, NewEmisData!$D:$D, BO$2), SUMIFS(NewEmisData!K:K, NewEmisData!$A:$A, "LDV", NewEmisData!$B:$B, $A196, NewEmisData!$C:$C, $H196, NewEmisData!$D:$D, BO$2))</f>
        <v>#REF!</v>
      </c>
      <c r="BP196" s="335" t="e">
        <f>$I196*IF($G196="Pickup", SUMIFS(NewEmisData!L:L, NewEmisData!$A:$A, "Pickup", NewEmisData!$B:$B, $A196, NewEmisData!$C:$C, $H196, NewEmisData!$D:$D, BP$2), SUMIFS(NewEmisData!L:L, NewEmisData!$A:$A, "LDV", NewEmisData!$B:$B, $A196, NewEmisData!$C:$C, $H196, NewEmisData!$D:$D, BP$2))</f>
        <v>#REF!</v>
      </c>
      <c r="BQ196" s="335" t="e">
        <f>$I196*IF($G196="Pickup", SUMIFS(NewEmisData!M:M, NewEmisData!$A:$A, "Pickup", NewEmisData!$B:$B, $A196, NewEmisData!$C:$C, $H196, NewEmisData!$D:$D, BQ$2), SUMIFS(NewEmisData!M:M, NewEmisData!$A:$A, "LDV", NewEmisData!$B:$B, $A196, NewEmisData!$C:$C, $H196, NewEmisData!$D:$D, BQ$2))</f>
        <v>#REF!</v>
      </c>
      <c r="BR196" s="335">
        <v>1.0935401174755037</v>
      </c>
      <c r="BS196" s="335" t="e">
        <f>$I196*IF($G196="Pickup", SUMIFS(NewEmisData!E:E, NewEmisData!$A:$A, "Pickup", NewEmisData!$B:$B, $A196, NewEmisData!$C:$C, $H196, NewEmisData!$D:$D, BS$2), SUMIFS(NewEmisData!E:E, NewEmisData!$A:$A, "LDV", NewEmisData!$B:$B, $A196, NewEmisData!$C:$C, $H196, NewEmisData!$D:$D, BS$2))</f>
        <v>#REF!</v>
      </c>
      <c r="BT196" s="335" t="e">
        <f>$I196*IF($G196="Pickup", SUMIFS(NewEmisData!F:F, NewEmisData!$A:$A, "Pickup", NewEmisData!$B:$B, $A196, NewEmisData!$C:$C, $H196, NewEmisData!$D:$D, BT$2), SUMIFS(NewEmisData!F:F, NewEmisData!$A:$A, "LDV", NewEmisData!$B:$B, $A196, NewEmisData!$C:$C, $H196, NewEmisData!$D:$D, BT$2))</f>
        <v>#REF!</v>
      </c>
      <c r="BU196" s="335" t="e">
        <f>$I196*IF($G196="Pickup", SUMIFS(NewEmisData!G:G, NewEmisData!$A:$A, "Pickup", NewEmisData!$B:$B, $A196, NewEmisData!$C:$C, $H196, NewEmisData!$D:$D, BU$2), SUMIFS(NewEmisData!G:G, NewEmisData!$A:$A, "LDV", NewEmisData!$B:$B, $A196, NewEmisData!$C:$C, $H196, NewEmisData!$D:$D, BU$2))</f>
        <v>#REF!</v>
      </c>
      <c r="BV196" s="335" t="e">
        <f>$I196*IF($G196="Pickup", SUMIFS(NewEmisData!H:H, NewEmisData!$A:$A, "Pickup", NewEmisData!$B:$B, $A196, NewEmisData!$C:$C, $H196, NewEmisData!$D:$D, BV$2), SUMIFS(NewEmisData!H:H, NewEmisData!$A:$A, "LDV", NewEmisData!$B:$B, $A196, NewEmisData!$C:$C, $H196, NewEmisData!$D:$D, BV$2))</f>
        <v>#REF!</v>
      </c>
      <c r="BW196" s="335" t="e">
        <f>$I196*IF($G196="Pickup", SUMIFS(NewEmisData!I:I, NewEmisData!$A:$A, "Pickup", NewEmisData!$B:$B, $A196, NewEmisData!$C:$C, $H196, NewEmisData!$D:$D, BW$2), SUMIFS(NewEmisData!I:I, NewEmisData!$A:$A, "LDV", NewEmisData!$B:$B, $A196, NewEmisData!$C:$C, $H196, NewEmisData!$D:$D, BW$2))</f>
        <v>#REF!</v>
      </c>
      <c r="BX196" s="335" t="e">
        <f>$I196*IF($G196="Pickup", SUMIFS(NewEmisData!J:J, NewEmisData!$A:$A, "Pickup", NewEmisData!$B:$B, $A196, NewEmisData!$C:$C, $H196, NewEmisData!$D:$D, BX$2), SUMIFS(NewEmisData!J:J, NewEmisData!$A:$A, "LDV", NewEmisData!$B:$B, $A196, NewEmisData!$C:$C, $H196, NewEmisData!$D:$D, BX$2))</f>
        <v>#REF!</v>
      </c>
      <c r="BY196" s="335" t="e">
        <f>$I196*IF($G196="Pickup", SUMIFS(NewEmisData!K:K, NewEmisData!$A:$A, "Pickup", NewEmisData!$B:$B, $A196, NewEmisData!$C:$C, $H196, NewEmisData!$D:$D, BY$2), SUMIFS(NewEmisData!K:K, NewEmisData!$A:$A, "LDV", NewEmisData!$B:$B, $A196, NewEmisData!$C:$C, $H196, NewEmisData!$D:$D, BY$2))</f>
        <v>#REF!</v>
      </c>
      <c r="BZ196" s="335" t="e">
        <f>$I196*IF($G196="Pickup", SUMIFS(NewEmisData!L:L, NewEmisData!$A:$A, "Pickup", NewEmisData!$B:$B, $A196, NewEmisData!$C:$C, $H196, NewEmisData!$D:$D, BZ$2), SUMIFS(NewEmisData!L:L, NewEmisData!$A:$A, "LDV", NewEmisData!$B:$B, $A196, NewEmisData!$C:$C, $H196, NewEmisData!$D:$D, BZ$2))</f>
        <v>#REF!</v>
      </c>
      <c r="CA196" s="335" t="e">
        <f>$I196*IF($G196="Pickup", SUMIFS(NewEmisData!M:M, NewEmisData!$A:$A, "Pickup", NewEmisData!$B:$B, $A196, NewEmisData!$C:$C, $H196, NewEmisData!$D:$D, CA$2), SUMIFS(NewEmisData!M:M, NewEmisData!$A:$A, "LDV", NewEmisData!$B:$B, $A196, NewEmisData!$C:$C, $H196, NewEmisData!$D:$D, CA$2))</f>
        <v>#REF!</v>
      </c>
      <c r="CB196" s="335">
        <v>7.9070928283867165E-2</v>
      </c>
      <c r="CC196" s="335" t="e">
        <f>$I196*IF($G196="Pickup", SUMIFS(NewEmisData!E:E, NewEmisData!$A:$A, "Pickup", NewEmisData!$B:$B, $A196, NewEmisData!$C:$C, $H196, NewEmisData!$D:$D, CC$2), SUMIFS(NewEmisData!E:E, NewEmisData!$A:$A, "LDV", NewEmisData!$B:$B, $A196, NewEmisData!$C:$C, $H196, NewEmisData!$D:$D, CC$2))</f>
        <v>#REF!</v>
      </c>
      <c r="CD196" s="335" t="e">
        <f>$I196*IF($G196="Pickup", SUMIFS(NewEmisData!F:F, NewEmisData!$A:$A, "Pickup", NewEmisData!$B:$B, $A196, NewEmisData!$C:$C, $H196, NewEmisData!$D:$D, CD$2), SUMIFS(NewEmisData!F:F, NewEmisData!$A:$A, "LDV", NewEmisData!$B:$B, $A196, NewEmisData!$C:$C, $H196, NewEmisData!$D:$D, CD$2))</f>
        <v>#REF!</v>
      </c>
      <c r="CE196" s="335" t="e">
        <f>$I196*IF($G196="Pickup", SUMIFS(NewEmisData!G:G, NewEmisData!$A:$A, "Pickup", NewEmisData!$B:$B, $A196, NewEmisData!$C:$C, $H196, NewEmisData!$D:$D, CE$2), SUMIFS(NewEmisData!G:G, NewEmisData!$A:$A, "LDV", NewEmisData!$B:$B, $A196, NewEmisData!$C:$C, $H196, NewEmisData!$D:$D, CE$2))</f>
        <v>#REF!</v>
      </c>
      <c r="CF196" s="335" t="e">
        <f>$I196*IF($G196="Pickup", SUMIFS(NewEmisData!H:H, NewEmisData!$A:$A, "Pickup", NewEmisData!$B:$B, $A196, NewEmisData!$C:$C, $H196, NewEmisData!$D:$D, CF$2), SUMIFS(NewEmisData!H:H, NewEmisData!$A:$A, "LDV", NewEmisData!$B:$B, $A196, NewEmisData!$C:$C, $H196, NewEmisData!$D:$D, CF$2))</f>
        <v>#REF!</v>
      </c>
      <c r="CG196" s="335" t="e">
        <f>$I196*IF($G196="Pickup", SUMIFS(NewEmisData!I:I, NewEmisData!$A:$A, "Pickup", NewEmisData!$B:$B, $A196, NewEmisData!$C:$C, $H196, NewEmisData!$D:$D, CG$2), SUMIFS(NewEmisData!I:I, NewEmisData!$A:$A, "LDV", NewEmisData!$B:$B, $A196, NewEmisData!$C:$C, $H196, NewEmisData!$D:$D, CG$2))</f>
        <v>#REF!</v>
      </c>
      <c r="CH196" s="335" t="e">
        <f>$I196*IF($G196="Pickup", SUMIFS(NewEmisData!J:J, NewEmisData!$A:$A, "Pickup", NewEmisData!$B:$B, $A196, NewEmisData!$C:$C, $H196, NewEmisData!$D:$D, CH$2), SUMIFS(NewEmisData!J:J, NewEmisData!$A:$A, "LDV", NewEmisData!$B:$B, $A196, NewEmisData!$C:$C, $H196, NewEmisData!$D:$D, CH$2))</f>
        <v>#REF!</v>
      </c>
      <c r="CI196" s="335" t="e">
        <f>$I196*IF($G196="Pickup", SUMIFS(NewEmisData!K:K, NewEmisData!$A:$A, "Pickup", NewEmisData!$B:$B, $A196, NewEmisData!$C:$C, $H196, NewEmisData!$D:$D, CI$2), SUMIFS(NewEmisData!K:K, NewEmisData!$A:$A, "LDV", NewEmisData!$B:$B, $A196, NewEmisData!$C:$C, $H196, NewEmisData!$D:$D, CI$2))</f>
        <v>#REF!</v>
      </c>
      <c r="CJ196" s="335" t="e">
        <f>$I196*IF($G196="Pickup", SUMIFS(NewEmisData!L:L, NewEmisData!$A:$A, "Pickup", NewEmisData!$B:$B, $A196, NewEmisData!$C:$C, $H196, NewEmisData!$D:$D, CJ$2), SUMIFS(NewEmisData!L:L, NewEmisData!$A:$A, "LDV", NewEmisData!$B:$B, $A196, NewEmisData!$C:$C, $H196, NewEmisData!$D:$D, CJ$2))</f>
        <v>#REF!</v>
      </c>
      <c r="CK196" s="335" t="e">
        <f>$I196*IF($G196="Pickup", SUMIFS(NewEmisData!M:M, NewEmisData!$A:$A, "Pickup", NewEmisData!$B:$B, $A196, NewEmisData!$C:$C, $H196, NewEmisData!$D:$D, CK$2), SUMIFS(NewEmisData!M:M, NewEmisData!$A:$A, "LDV", NewEmisData!$B:$B, $A196, NewEmisData!$C:$C, $H196, NewEmisData!$D:$D, CK$2))</f>
        <v>#REF!</v>
      </c>
      <c r="CL196" s="335">
        <v>1.4592584472374772E-2</v>
      </c>
      <c r="CM196" s="335" t="e">
        <f>$I196*IF($G196="Pickup", SUMIFS(NewEmisData!E:E, NewEmisData!$A:$A, "Pickup", NewEmisData!$B:$B, $A196, NewEmisData!$C:$C, $H196, NewEmisData!$D:$D, CM$2), SUMIFS(NewEmisData!E:E, NewEmisData!$A:$A, "LDV", NewEmisData!$B:$B, $A196, NewEmisData!$C:$C, $H196, NewEmisData!$D:$D, CM$2))</f>
        <v>#REF!</v>
      </c>
      <c r="CN196" s="335" t="e">
        <f>$I196*IF($G196="Pickup", SUMIFS(NewEmisData!F:F, NewEmisData!$A:$A, "Pickup", NewEmisData!$B:$B, $A196, NewEmisData!$C:$C, $H196, NewEmisData!$D:$D, CN$2), SUMIFS(NewEmisData!F:F, NewEmisData!$A:$A, "LDV", NewEmisData!$B:$B, $A196, NewEmisData!$C:$C, $H196, NewEmisData!$D:$D, CN$2))</f>
        <v>#REF!</v>
      </c>
      <c r="CO196" s="335" t="e">
        <f>$I196*IF($G196="Pickup", SUMIFS(NewEmisData!G:G, NewEmisData!$A:$A, "Pickup", NewEmisData!$B:$B, $A196, NewEmisData!$C:$C, $H196, NewEmisData!$D:$D, CO$2), SUMIFS(NewEmisData!G:G, NewEmisData!$A:$A, "LDV", NewEmisData!$B:$B, $A196, NewEmisData!$C:$C, $H196, NewEmisData!$D:$D, CO$2))</f>
        <v>#REF!</v>
      </c>
      <c r="CP196" s="335" t="e">
        <f>$I196*IF($G196="Pickup", SUMIFS(NewEmisData!H:H, NewEmisData!$A:$A, "Pickup", NewEmisData!$B:$B, $A196, NewEmisData!$C:$C, $H196, NewEmisData!$D:$D, CP$2), SUMIFS(NewEmisData!H:H, NewEmisData!$A:$A, "LDV", NewEmisData!$B:$B, $A196, NewEmisData!$C:$C, $H196, NewEmisData!$D:$D, CP$2))</f>
        <v>#REF!</v>
      </c>
      <c r="CQ196" s="335" t="e">
        <f>$I196*IF($G196="Pickup", SUMIFS(NewEmisData!I:I, NewEmisData!$A:$A, "Pickup", NewEmisData!$B:$B, $A196, NewEmisData!$C:$C, $H196, NewEmisData!$D:$D, CQ$2), SUMIFS(NewEmisData!I:I, NewEmisData!$A:$A, "LDV", NewEmisData!$B:$B, $A196, NewEmisData!$C:$C, $H196, NewEmisData!$D:$D, CQ$2))</f>
        <v>#REF!</v>
      </c>
      <c r="CR196" s="335" t="e">
        <f>$I196*IF($G196="Pickup", SUMIFS(NewEmisData!J:J, NewEmisData!$A:$A, "Pickup", NewEmisData!$B:$B, $A196, NewEmisData!$C:$C, $H196, NewEmisData!$D:$D, CR$2), SUMIFS(NewEmisData!J:J, NewEmisData!$A:$A, "LDV", NewEmisData!$B:$B, $A196, NewEmisData!$C:$C, $H196, NewEmisData!$D:$D, CR$2))</f>
        <v>#REF!</v>
      </c>
      <c r="CS196" s="335" t="e">
        <f>$I196*IF($G196="Pickup", SUMIFS(NewEmisData!K:K, NewEmisData!$A:$A, "Pickup", NewEmisData!$B:$B, $A196, NewEmisData!$C:$C, $H196, NewEmisData!$D:$D, CS$2), SUMIFS(NewEmisData!K:K, NewEmisData!$A:$A, "LDV", NewEmisData!$B:$B, $A196, NewEmisData!$C:$C, $H196, NewEmisData!$D:$D, CS$2))</f>
        <v>#REF!</v>
      </c>
      <c r="CT196" s="335" t="e">
        <f>$I196*IF($G196="Pickup", SUMIFS(NewEmisData!L:L, NewEmisData!$A:$A, "Pickup", NewEmisData!$B:$B, $A196, NewEmisData!$C:$C, $H196, NewEmisData!$D:$D, CT$2), SUMIFS(NewEmisData!L:L, NewEmisData!$A:$A, "LDV", NewEmisData!$B:$B, $A196, NewEmisData!$C:$C, $H196, NewEmisData!$D:$D, CT$2))</f>
        <v>#REF!</v>
      </c>
      <c r="CU196" s="335" t="e">
        <f>$I196*IF($G196="Pickup", SUMIFS(NewEmisData!M:M, NewEmisData!$A:$A, "Pickup", NewEmisData!$B:$B, $A196, NewEmisData!$C:$C, $H196, NewEmisData!$D:$D, CU$2), SUMIFS(NewEmisData!M:M, NewEmisData!$A:$A, "LDV", NewEmisData!$B:$B, $A196, NewEmisData!$C:$C, $H196, NewEmisData!$D:$D, CU$2))</f>
        <v>#REF!</v>
      </c>
      <c r="CV196" s="335">
        <v>3.6421481558869826E-3</v>
      </c>
      <c r="CW196" s="335">
        <v>2.1313632672585194E-3</v>
      </c>
      <c r="CX196" s="335">
        <v>1.3206136104537754E-3</v>
      </c>
      <c r="CY196" s="335">
        <v>1.0899187939867145E-3</v>
      </c>
      <c r="CZ196" s="335">
        <v>8.7025283912856672E-4</v>
      </c>
      <c r="DA196" s="335">
        <v>6.4765763063973829E-4</v>
      </c>
      <c r="DB196" s="335">
        <v>5.0616619617217448E-4</v>
      </c>
      <c r="DC196" s="335">
        <v>4.8258494809425511E-4</v>
      </c>
      <c r="DD196" s="335">
        <v>4.7909039000311807E-4</v>
      </c>
      <c r="DE196" s="335">
        <v>4.8044232177820259E-4</v>
      </c>
      <c r="DF196" s="335">
        <v>4.8044232177820259E-4</v>
      </c>
      <c r="DG196" s="335" t="e">
        <f>$I196*IF($G196="Pickup", SUMIFS(NewEmisData!E:E, NewEmisData!$A:$A, "Pickup", NewEmisData!$B:$B, $A196, NewEmisData!$C:$C, $H196, NewEmisData!$D:$D, DG$2), SUMIFS(NewEmisData!E:E, NewEmisData!$A:$A, "LDV", NewEmisData!$B:$B, $A196, NewEmisData!$C:$C, $H196, NewEmisData!$D:$D, DG$2))</f>
        <v>#REF!</v>
      </c>
      <c r="DH196" s="335" t="e">
        <f>$I196*IF($G196="Pickup", SUMIFS(NewEmisData!F:F, NewEmisData!$A:$A, "Pickup", NewEmisData!$B:$B, $A196, NewEmisData!$C:$C, $H196, NewEmisData!$D:$D, DH$2), SUMIFS(NewEmisData!F:F, NewEmisData!$A:$A, "LDV", NewEmisData!$B:$B, $A196, NewEmisData!$C:$C, $H196, NewEmisData!$D:$D, DH$2))</f>
        <v>#REF!</v>
      </c>
      <c r="DI196" s="335" t="e">
        <f>$I196*IF($G196="Pickup", SUMIFS(NewEmisData!G:G, NewEmisData!$A:$A, "Pickup", NewEmisData!$B:$B, $A196, NewEmisData!$C:$C, $H196, NewEmisData!$D:$D, DI$2), SUMIFS(NewEmisData!G:G, NewEmisData!$A:$A, "LDV", NewEmisData!$B:$B, $A196, NewEmisData!$C:$C, $H196, NewEmisData!$D:$D, DI$2))</f>
        <v>#REF!</v>
      </c>
      <c r="DJ196" s="335" t="e">
        <f>$I196*IF($G196="Pickup", SUMIFS(NewEmisData!H:H, NewEmisData!$A:$A, "Pickup", NewEmisData!$B:$B, $A196, NewEmisData!$C:$C, $H196, NewEmisData!$D:$D, DJ$2), SUMIFS(NewEmisData!H:H, NewEmisData!$A:$A, "LDV", NewEmisData!$B:$B, $A196, NewEmisData!$C:$C, $H196, NewEmisData!$D:$D, DJ$2))</f>
        <v>#REF!</v>
      </c>
      <c r="DK196" s="335" t="e">
        <f>$I196*IF($G196="Pickup", SUMIFS(NewEmisData!I:I, NewEmisData!$A:$A, "Pickup", NewEmisData!$B:$B, $A196, NewEmisData!$C:$C, $H196, NewEmisData!$D:$D, DK$2), SUMIFS(NewEmisData!I:I, NewEmisData!$A:$A, "LDV", NewEmisData!$B:$B, $A196, NewEmisData!$C:$C, $H196, NewEmisData!$D:$D, DK$2))</f>
        <v>#REF!</v>
      </c>
      <c r="DL196" s="335" t="e">
        <f>$I196*IF($G196="Pickup", SUMIFS(NewEmisData!J:J, NewEmisData!$A:$A, "Pickup", NewEmisData!$B:$B, $A196, NewEmisData!$C:$C, $H196, NewEmisData!$D:$D, DL$2), SUMIFS(NewEmisData!J:J, NewEmisData!$A:$A, "LDV", NewEmisData!$B:$B, $A196, NewEmisData!$C:$C, $H196, NewEmisData!$D:$D, DL$2))</f>
        <v>#REF!</v>
      </c>
      <c r="DM196" s="335" t="e">
        <f>$I196*IF($G196="Pickup", SUMIFS(NewEmisData!K:K, NewEmisData!$A:$A, "Pickup", NewEmisData!$B:$B, $A196, NewEmisData!$C:$C, $H196, NewEmisData!$D:$D, DM$2), SUMIFS(NewEmisData!K:K, NewEmisData!$A:$A, "LDV", NewEmisData!$B:$B, $A196, NewEmisData!$C:$C, $H196, NewEmisData!$D:$D, DM$2))</f>
        <v>#REF!</v>
      </c>
      <c r="DN196" s="335" t="e">
        <f>$I196*IF($G196="Pickup", SUMIFS(NewEmisData!L:L, NewEmisData!$A:$A, "Pickup", NewEmisData!$B:$B, $A196, NewEmisData!$C:$C, $H196, NewEmisData!$D:$D, DN$2), SUMIFS(NewEmisData!L:L, NewEmisData!$A:$A, "LDV", NewEmisData!$B:$B, $A196, NewEmisData!$C:$C, $H196, NewEmisData!$D:$D, DN$2))</f>
        <v>#REF!</v>
      </c>
      <c r="DO196" s="335" t="e">
        <f>$I196*IF($G196="Pickup", SUMIFS(NewEmisData!M:M, NewEmisData!$A:$A, "Pickup", NewEmisData!$B:$B, $A196, NewEmisData!$C:$C, $H196, NewEmisData!$D:$D, DO$2), SUMIFS(NewEmisData!M:M, NewEmisData!$A:$A, "LDV", NewEmisData!$B:$B, $A196, NewEmisData!$C:$C, $H196, NewEmisData!$D:$D, DO$2))</f>
        <v>#REF!</v>
      </c>
      <c r="DP196" s="335">
        <v>9.708130422585614E-4</v>
      </c>
      <c r="DQ196" s="335" t="e">
        <f>$I196*IF($G196="Pickup", SUMIFS(NewEmisData!E:E, NewEmisData!$A:$A, "Pickup", NewEmisData!$B:$B, $A196, NewEmisData!$C:$C, $H196, NewEmisData!$D:$D, DQ$2), SUMIFS(NewEmisData!E:E, NewEmisData!$A:$A, "LDV", NewEmisData!$B:$B, $A196, NewEmisData!$C:$C, $H196, NewEmisData!$D:$D, DQ$2))</f>
        <v>#REF!</v>
      </c>
      <c r="DR196" s="335" t="e">
        <f>$I196*IF($G196="Pickup", SUMIFS(NewEmisData!F:F, NewEmisData!$A:$A, "Pickup", NewEmisData!$B:$B, $A196, NewEmisData!$C:$C, $H196, NewEmisData!$D:$D, DR$2), SUMIFS(NewEmisData!F:F, NewEmisData!$A:$A, "LDV", NewEmisData!$B:$B, $A196, NewEmisData!$C:$C, $H196, NewEmisData!$D:$D, DR$2))</f>
        <v>#REF!</v>
      </c>
      <c r="DS196" s="335" t="e">
        <f>$I196*IF($G196="Pickup", SUMIFS(NewEmisData!G:G, NewEmisData!$A:$A, "Pickup", NewEmisData!$B:$B, $A196, NewEmisData!$C:$C, $H196, NewEmisData!$D:$D, DS$2), SUMIFS(NewEmisData!G:G, NewEmisData!$A:$A, "LDV", NewEmisData!$B:$B, $A196, NewEmisData!$C:$C, $H196, NewEmisData!$D:$D, DS$2))</f>
        <v>#REF!</v>
      </c>
      <c r="DT196" s="335" t="e">
        <f>$I196*IF($G196="Pickup", SUMIFS(NewEmisData!H:H, NewEmisData!$A:$A, "Pickup", NewEmisData!$B:$B, $A196, NewEmisData!$C:$C, $H196, NewEmisData!$D:$D, DT$2), SUMIFS(NewEmisData!H:H, NewEmisData!$A:$A, "LDV", NewEmisData!$B:$B, $A196, NewEmisData!$C:$C, $H196, NewEmisData!$D:$D, DT$2))</f>
        <v>#REF!</v>
      </c>
      <c r="DU196" s="335" t="e">
        <f>$I196*IF($G196="Pickup", SUMIFS(NewEmisData!I:I, NewEmisData!$A:$A, "Pickup", NewEmisData!$B:$B, $A196, NewEmisData!$C:$C, $H196, NewEmisData!$D:$D, DU$2), SUMIFS(NewEmisData!I:I, NewEmisData!$A:$A, "LDV", NewEmisData!$B:$B, $A196, NewEmisData!$C:$C, $H196, NewEmisData!$D:$D, DU$2))</f>
        <v>#REF!</v>
      </c>
      <c r="DV196" s="335" t="e">
        <f>$I196*IF($G196="Pickup", SUMIFS(NewEmisData!J:J, NewEmisData!$A:$A, "Pickup", NewEmisData!$B:$B, $A196, NewEmisData!$C:$C, $H196, NewEmisData!$D:$D, DV$2), SUMIFS(NewEmisData!J:J, NewEmisData!$A:$A, "LDV", NewEmisData!$B:$B, $A196, NewEmisData!$C:$C, $H196, NewEmisData!$D:$D, DV$2))</f>
        <v>#REF!</v>
      </c>
      <c r="DW196" s="335" t="e">
        <f>$I196*IF($G196="Pickup", SUMIFS(NewEmisData!K:K, NewEmisData!$A:$A, "Pickup", NewEmisData!$B:$B, $A196, NewEmisData!$C:$C, $H196, NewEmisData!$D:$D, DW$2), SUMIFS(NewEmisData!K:K, NewEmisData!$A:$A, "LDV", NewEmisData!$B:$B, $A196, NewEmisData!$C:$C, $H196, NewEmisData!$D:$D, DW$2))</f>
        <v>#REF!</v>
      </c>
      <c r="DX196" s="335" t="e">
        <f>$I196*IF($G196="Pickup", SUMIFS(NewEmisData!L:L, NewEmisData!$A:$A, "Pickup", NewEmisData!$B:$B, $A196, NewEmisData!$C:$C, $H196, NewEmisData!$D:$D, DX$2), SUMIFS(NewEmisData!L:L, NewEmisData!$A:$A, "LDV", NewEmisData!$B:$B, $A196, NewEmisData!$C:$C, $H196, NewEmisData!$D:$D, DX$2))</f>
        <v>#REF!</v>
      </c>
      <c r="DY196" s="335" t="e">
        <f>$I196*IF($G196="Pickup", SUMIFS(NewEmisData!M:M, NewEmisData!$A:$A, "Pickup", NewEmisData!$B:$B, $A196, NewEmisData!$C:$C, $H196, NewEmisData!$D:$D, DY$2), SUMIFS(NewEmisData!M:M, NewEmisData!$A:$A, "LDV", NewEmisData!$B:$B, $A196, NewEmisData!$C:$C, $H196, NewEmisData!$D:$D, DY$2))</f>
        <v>#REF!</v>
      </c>
      <c r="DZ196" s="335">
        <v>3.0345401157298169E-3</v>
      </c>
      <c r="EA196" s="335" t="e">
        <f t="shared" si="234"/>
        <v>#REF!</v>
      </c>
      <c r="EB196" s="335" t="e">
        <f t="shared" si="235"/>
        <v>#REF!</v>
      </c>
      <c r="EC196" s="335" t="e">
        <f t="shared" si="236"/>
        <v>#REF!</v>
      </c>
      <c r="ED196" s="335" t="e">
        <f t="shared" si="237"/>
        <v>#REF!</v>
      </c>
      <c r="EE196" s="335" t="e">
        <f t="shared" si="238"/>
        <v>#REF!</v>
      </c>
      <c r="EF196" s="335" t="e">
        <f t="shared" si="239"/>
        <v>#REF!</v>
      </c>
      <c r="EG196" s="335" t="e">
        <f t="shared" si="240"/>
        <v>#REF!</v>
      </c>
      <c r="EH196" s="335" t="e">
        <f t="shared" si="241"/>
        <v>#REF!</v>
      </c>
      <c r="EI196" s="335" t="e">
        <f t="shared" si="242"/>
        <v>#REF!</v>
      </c>
      <c r="EJ196" s="335">
        <f t="shared" si="243"/>
        <v>0.14484686481204898</v>
      </c>
      <c r="EK196" s="335" t="e">
        <f t="shared" si="244"/>
        <v>#REF!</v>
      </c>
      <c r="EL196" s="335" t="e">
        <f t="shared" si="245"/>
        <v>#REF!</v>
      </c>
      <c r="EM196" s="335" t="e">
        <f t="shared" si="246"/>
        <v>#REF!</v>
      </c>
      <c r="EN196" s="335" t="e">
        <f t="shared" si="247"/>
        <v>#REF!</v>
      </c>
      <c r="EO196" s="335" t="e">
        <f t="shared" si="248"/>
        <v>#REF!</v>
      </c>
      <c r="EP196" s="335" t="e">
        <f t="shared" si="249"/>
        <v>#REF!</v>
      </c>
      <c r="EQ196" s="335" t="e">
        <f t="shared" si="250"/>
        <v>#REF!</v>
      </c>
      <c r="ER196" s="335" t="e">
        <f t="shared" si="251"/>
        <v>#REF!</v>
      </c>
      <c r="ES196" s="335" t="e">
        <f t="shared" si="252"/>
        <v>#REF!</v>
      </c>
      <c r="ET196" s="335">
        <f t="shared" si="253"/>
        <v>3.8910945869294146E-2</v>
      </c>
      <c r="EU196" s="335" t="e">
        <f t="shared" si="254"/>
        <v>#REF!</v>
      </c>
      <c r="EV196" s="335" t="e">
        <f t="shared" si="255"/>
        <v>#REF!</v>
      </c>
      <c r="EW196" s="335" t="e">
        <f t="shared" si="256"/>
        <v>#REF!</v>
      </c>
      <c r="EX196" s="335" t="e">
        <f t="shared" si="257"/>
        <v>#REF!</v>
      </c>
      <c r="EY196" s="335" t="e">
        <f t="shared" si="258"/>
        <v>#REF!</v>
      </c>
      <c r="EZ196" s="335" t="e">
        <f t="shared" si="259"/>
        <v>#REF!</v>
      </c>
      <c r="FA196" s="335" t="e">
        <f t="shared" si="260"/>
        <v>#REF!</v>
      </c>
      <c r="FB196" s="335" t="e">
        <f t="shared" si="261"/>
        <v>#REF!</v>
      </c>
      <c r="FC196" s="335" t="e">
        <f t="shared" si="262"/>
        <v>#REF!</v>
      </c>
      <c r="FD196" s="335">
        <f t="shared" si="263"/>
        <v>9.1293891212331998E-4</v>
      </c>
      <c r="FE196" s="335" t="e">
        <f t="shared" si="264"/>
        <v>#REF!</v>
      </c>
      <c r="FF196" s="335" t="e">
        <f t="shared" si="265"/>
        <v>#REF!</v>
      </c>
      <c r="FG196" s="335" t="e">
        <f t="shared" si="266"/>
        <v>#REF!</v>
      </c>
      <c r="FH196" s="335" t="e">
        <f t="shared" si="267"/>
        <v>#REF!</v>
      </c>
      <c r="FI196" s="335" t="e">
        <f t="shared" si="268"/>
        <v>#REF!</v>
      </c>
      <c r="FJ196" s="335" t="e">
        <f t="shared" si="269"/>
        <v>#REF!</v>
      </c>
      <c r="FK196" s="335" t="e">
        <f t="shared" si="270"/>
        <v>#REF!</v>
      </c>
      <c r="FL196" s="335" t="e">
        <f t="shared" si="271"/>
        <v>#REF!</v>
      </c>
      <c r="FM196" s="335" t="e">
        <f t="shared" si="272"/>
        <v>#REF!</v>
      </c>
      <c r="FN196" s="335">
        <f t="shared" si="273"/>
        <v>2.3063977246567523E-2</v>
      </c>
      <c r="FO196" s="335" t="e">
        <f t="shared" si="274"/>
        <v>#REF!</v>
      </c>
      <c r="FP196" s="335" t="e">
        <f t="shared" si="275"/>
        <v>#REF!</v>
      </c>
      <c r="FQ196" s="335" t="e">
        <f t="shared" si="276"/>
        <v>#REF!</v>
      </c>
      <c r="FR196" s="335" t="e">
        <f t="shared" si="277"/>
        <v>#REF!</v>
      </c>
      <c r="FS196" s="335" t="e">
        <f t="shared" si="278"/>
        <v>#REF!</v>
      </c>
      <c r="FT196" s="335" t="e">
        <f t="shared" si="279"/>
        <v>#REF!</v>
      </c>
      <c r="FU196" s="335" t="e">
        <f t="shared" si="280"/>
        <v>#REF!</v>
      </c>
      <c r="FV196" s="335" t="e">
        <f t="shared" si="281"/>
        <v>#REF!</v>
      </c>
      <c r="FW196" s="335" t="e">
        <f t="shared" si="282"/>
        <v>#REF!</v>
      </c>
      <c r="FX196" s="335">
        <f t="shared" si="283"/>
        <v>4.6218288243582298E-3</v>
      </c>
    </row>
    <row r="197" spans="1:180" x14ac:dyDescent="0.2">
      <c r="A197" s="305" t="str">
        <f>_xlfn.CONCAT(IF(LEFT(TRIM(A196),1)="*", "*R", "R"), 1+RIGHT(TRIM(A196),1))</f>
        <v>R4</v>
      </c>
      <c r="B197" s="305" t="str">
        <f t="shared" si="340"/>
        <v>TLFGPHEV40</v>
      </c>
      <c r="C197" s="305" t="str">
        <f t="shared" si="341"/>
        <v>TL.GSL.F.PHEV.2015</v>
      </c>
      <c r="D197" s="301" t="str">
        <f t="shared" si="342"/>
        <v>bn-vmt, bn-vmt/a</v>
      </c>
      <c r="E197" s="301" t="str">
        <f t="shared" si="343"/>
        <v>TLGSL</v>
      </c>
      <c r="F197" s="301" t="str">
        <f t="shared" si="344"/>
        <v>TL</v>
      </c>
      <c r="G197" s="315" t="s">
        <v>818</v>
      </c>
      <c r="H197" s="315" t="s">
        <v>814</v>
      </c>
      <c r="I197" s="321" t="e">
        <f>#REF!</f>
        <v>#REF!</v>
      </c>
      <c r="J197" s="315" t="str">
        <f t="shared" si="284"/>
        <v>Full size car-GSL</v>
      </c>
      <c r="K197" s="335" t="e">
        <f>$I197*IF($G197="Pickup", SUMIFS(NewEmisData!E:E, NewEmisData!$A:$A, "Pickup", NewEmisData!$B:$B, $A197, NewEmisData!$C:$C, $H197, NewEmisData!$D:$D, K$2), SUMIFS(NewEmisData!E:E, NewEmisData!$A:$A, "LDV", NewEmisData!$B:$B, $A197, NewEmisData!$C:$C, $H197, NewEmisData!$D:$D, K$2))</f>
        <v>#REF!</v>
      </c>
      <c r="L197" s="335" t="e">
        <f>$I197*IF($G197="Pickup", SUMIFS(NewEmisData!F:F, NewEmisData!$A:$A, "Pickup", NewEmisData!$B:$B, $A197, NewEmisData!$C:$C, $H197, NewEmisData!$D:$D, L$2), SUMIFS(NewEmisData!F:F, NewEmisData!$A:$A, "LDV", NewEmisData!$B:$B, $A197, NewEmisData!$C:$C, $H197, NewEmisData!$D:$D, L$2))</f>
        <v>#REF!</v>
      </c>
      <c r="M197" s="335" t="e">
        <f>$I197*IF($G197="Pickup", SUMIFS(NewEmisData!G:G, NewEmisData!$A:$A, "Pickup", NewEmisData!$B:$B, $A197, NewEmisData!$C:$C, $H197, NewEmisData!$D:$D, M$2), SUMIFS(NewEmisData!G:G, NewEmisData!$A:$A, "LDV", NewEmisData!$B:$B, $A197, NewEmisData!$C:$C, $H197, NewEmisData!$D:$D, M$2))</f>
        <v>#REF!</v>
      </c>
      <c r="N197" s="335" t="e">
        <f>$I197*IF($G197="Pickup", SUMIFS(NewEmisData!H:H, NewEmisData!$A:$A, "Pickup", NewEmisData!$B:$B, $A197, NewEmisData!$C:$C, $H197, NewEmisData!$D:$D, N$2), SUMIFS(NewEmisData!H:H, NewEmisData!$A:$A, "LDV", NewEmisData!$B:$B, $A197, NewEmisData!$C:$C, $H197, NewEmisData!$D:$D, N$2))</f>
        <v>#REF!</v>
      </c>
      <c r="O197" s="335" t="e">
        <f>$I197*IF($G197="Pickup", SUMIFS(NewEmisData!I:I, NewEmisData!$A:$A, "Pickup", NewEmisData!$B:$B, $A197, NewEmisData!$C:$C, $H197, NewEmisData!$D:$D, O$2), SUMIFS(NewEmisData!I:I, NewEmisData!$A:$A, "LDV", NewEmisData!$B:$B, $A197, NewEmisData!$C:$C, $H197, NewEmisData!$D:$D, O$2))</f>
        <v>#REF!</v>
      </c>
      <c r="P197" s="335" t="e">
        <f>$I197*IF($G197="Pickup", SUMIFS(NewEmisData!J:J, NewEmisData!$A:$A, "Pickup", NewEmisData!$B:$B, $A197, NewEmisData!$C:$C, $H197, NewEmisData!$D:$D, P$2), SUMIFS(NewEmisData!J:J, NewEmisData!$A:$A, "LDV", NewEmisData!$B:$B, $A197, NewEmisData!$C:$C, $H197, NewEmisData!$D:$D, P$2))</f>
        <v>#REF!</v>
      </c>
      <c r="Q197" s="335" t="e">
        <f>$I197*IF($G197="Pickup", SUMIFS(NewEmisData!K:K, NewEmisData!$A:$A, "Pickup", NewEmisData!$B:$B, $A197, NewEmisData!$C:$C, $H197, NewEmisData!$D:$D, Q$2), SUMIFS(NewEmisData!K:K, NewEmisData!$A:$A, "LDV", NewEmisData!$B:$B, $A197, NewEmisData!$C:$C, $H197, NewEmisData!$D:$D, Q$2))</f>
        <v>#REF!</v>
      </c>
      <c r="R197" s="335" t="e">
        <f>$I197*IF($G197="Pickup", SUMIFS(NewEmisData!L:L, NewEmisData!$A:$A, "Pickup", NewEmisData!$B:$B, $A197, NewEmisData!$C:$C, $H197, NewEmisData!$D:$D, R$2), SUMIFS(NewEmisData!L:L, NewEmisData!$A:$A, "LDV", NewEmisData!$B:$B, $A197, NewEmisData!$C:$C, $H197, NewEmisData!$D:$D, R$2))</f>
        <v>#REF!</v>
      </c>
      <c r="S197" s="335" t="e">
        <f>$I197*IF($G197="Pickup", SUMIFS(NewEmisData!M:M, NewEmisData!$A:$A, "Pickup", NewEmisData!$B:$B, $A197, NewEmisData!$C:$C, $H197, NewEmisData!$D:$D, S$2), SUMIFS(NewEmisData!M:M, NewEmisData!$A:$A, "LDV", NewEmisData!$B:$B, $A197, NewEmisData!$C:$C, $H197, NewEmisData!$D:$D, S$2))</f>
        <v>#REF!</v>
      </c>
      <c r="T197" s="335">
        <v>0.14484686481204898</v>
      </c>
      <c r="U197" s="335" t="e">
        <f>$I197*IF($G197="Pickup", SUMIFS(NewEmisData!E:E, NewEmisData!$A:$A, "Pickup", NewEmisData!$B:$B, $A197, NewEmisData!$C:$C, $H197, NewEmisData!$D:$D, U$2), SUMIFS(NewEmisData!E:E, NewEmisData!$A:$A, "LDV", NewEmisData!$B:$B, $A197, NewEmisData!$C:$C, $H197, NewEmisData!$D:$D, U$2))</f>
        <v>#REF!</v>
      </c>
      <c r="V197" s="335" t="e">
        <f>$I197*IF($G197="Pickup", SUMIFS(NewEmisData!F:F, NewEmisData!$A:$A, "Pickup", NewEmisData!$B:$B, $A197, NewEmisData!$C:$C, $H197, NewEmisData!$D:$D, V$2), SUMIFS(NewEmisData!F:F, NewEmisData!$A:$A, "LDV", NewEmisData!$B:$B, $A197, NewEmisData!$C:$C, $H197, NewEmisData!$D:$D, V$2))</f>
        <v>#REF!</v>
      </c>
      <c r="W197" s="335" t="e">
        <f>$I197*IF($G197="Pickup", SUMIFS(NewEmisData!G:G, NewEmisData!$A:$A, "Pickup", NewEmisData!$B:$B, $A197, NewEmisData!$C:$C, $H197, NewEmisData!$D:$D, W$2), SUMIFS(NewEmisData!G:G, NewEmisData!$A:$A, "LDV", NewEmisData!$B:$B, $A197, NewEmisData!$C:$C, $H197, NewEmisData!$D:$D, W$2))</f>
        <v>#REF!</v>
      </c>
      <c r="X197" s="335" t="e">
        <f>$I197*IF($G197="Pickup", SUMIFS(NewEmisData!H:H, NewEmisData!$A:$A, "Pickup", NewEmisData!$B:$B, $A197, NewEmisData!$C:$C, $H197, NewEmisData!$D:$D, X$2), SUMIFS(NewEmisData!H:H, NewEmisData!$A:$A, "LDV", NewEmisData!$B:$B, $A197, NewEmisData!$C:$C, $H197, NewEmisData!$D:$D, X$2))</f>
        <v>#REF!</v>
      </c>
      <c r="Y197" s="335" t="e">
        <f>$I197*IF($G197="Pickup", SUMIFS(NewEmisData!I:I, NewEmisData!$A:$A, "Pickup", NewEmisData!$B:$B, $A197, NewEmisData!$C:$C, $H197, NewEmisData!$D:$D, Y$2), SUMIFS(NewEmisData!I:I, NewEmisData!$A:$A, "LDV", NewEmisData!$B:$B, $A197, NewEmisData!$C:$C, $H197, NewEmisData!$D:$D, Y$2))</f>
        <v>#REF!</v>
      </c>
      <c r="Z197" s="335" t="e">
        <f>$I197*IF($G197="Pickup", SUMIFS(NewEmisData!J:J, NewEmisData!$A:$A, "Pickup", NewEmisData!$B:$B, $A197, NewEmisData!$C:$C, $H197, NewEmisData!$D:$D, Z$2), SUMIFS(NewEmisData!J:J, NewEmisData!$A:$A, "LDV", NewEmisData!$B:$B, $A197, NewEmisData!$C:$C, $H197, NewEmisData!$D:$D, Z$2))</f>
        <v>#REF!</v>
      </c>
      <c r="AA197" s="335" t="e">
        <f>$I197*IF($G197="Pickup", SUMIFS(NewEmisData!K:K, NewEmisData!$A:$A, "Pickup", NewEmisData!$B:$B, $A197, NewEmisData!$C:$C, $H197, NewEmisData!$D:$D, AA$2), SUMIFS(NewEmisData!K:K, NewEmisData!$A:$A, "LDV", NewEmisData!$B:$B, $A197, NewEmisData!$C:$C, $H197, NewEmisData!$D:$D, AA$2))</f>
        <v>#REF!</v>
      </c>
      <c r="AB197" s="335" t="e">
        <f>$I197*IF($G197="Pickup", SUMIFS(NewEmisData!L:L, NewEmisData!$A:$A, "Pickup", NewEmisData!$B:$B, $A197, NewEmisData!$C:$C, $H197, NewEmisData!$D:$D, AB$2), SUMIFS(NewEmisData!L:L, NewEmisData!$A:$A, "LDV", NewEmisData!$B:$B, $A197, NewEmisData!$C:$C, $H197, NewEmisData!$D:$D, AB$2))</f>
        <v>#REF!</v>
      </c>
      <c r="AC197" s="335" t="e">
        <f>$I197*IF($G197="Pickup", SUMIFS(NewEmisData!M:M, NewEmisData!$A:$A, "Pickup", NewEmisData!$B:$B, $A197, NewEmisData!$C:$C, $H197, NewEmisData!$D:$D, AC$2), SUMIFS(NewEmisData!M:M, NewEmisData!$A:$A, "LDV", NewEmisData!$B:$B, $A197, NewEmisData!$C:$C, $H197, NewEmisData!$D:$D, AC$2))</f>
        <v>#REF!</v>
      </c>
      <c r="AD197" s="335">
        <v>3.8910945869294146E-2</v>
      </c>
      <c r="AE197" s="335" t="e">
        <f>$I197*IF($G197="Pickup", SUMIFS(NewEmisData!E:E, NewEmisData!$A:$A, "Pickup", NewEmisData!$B:$B, $A197, NewEmisData!$C:$C, $H197, NewEmisData!$D:$D, AE$2), SUMIFS(NewEmisData!E:E, NewEmisData!$A:$A, "LDV", NewEmisData!$B:$B, $A197, NewEmisData!$C:$C, $H197, NewEmisData!$D:$D, AE$2))</f>
        <v>#REF!</v>
      </c>
      <c r="AF197" s="335" t="e">
        <f>$I197*IF($G197="Pickup", SUMIFS(NewEmisData!F:F, NewEmisData!$A:$A, "Pickup", NewEmisData!$B:$B, $A197, NewEmisData!$C:$C, $H197, NewEmisData!$D:$D, AF$2), SUMIFS(NewEmisData!F:F, NewEmisData!$A:$A, "LDV", NewEmisData!$B:$B, $A197, NewEmisData!$C:$C, $H197, NewEmisData!$D:$D, AF$2))</f>
        <v>#REF!</v>
      </c>
      <c r="AG197" s="335" t="e">
        <f>$I197*IF($G197="Pickup", SUMIFS(NewEmisData!G:G, NewEmisData!$A:$A, "Pickup", NewEmisData!$B:$B, $A197, NewEmisData!$C:$C, $H197, NewEmisData!$D:$D, AG$2), SUMIFS(NewEmisData!G:G, NewEmisData!$A:$A, "LDV", NewEmisData!$B:$B, $A197, NewEmisData!$C:$C, $H197, NewEmisData!$D:$D, AG$2))</f>
        <v>#REF!</v>
      </c>
      <c r="AH197" s="335" t="e">
        <f>$I197*IF($G197="Pickup", SUMIFS(NewEmisData!H:H, NewEmisData!$A:$A, "Pickup", NewEmisData!$B:$B, $A197, NewEmisData!$C:$C, $H197, NewEmisData!$D:$D, AH$2), SUMIFS(NewEmisData!H:H, NewEmisData!$A:$A, "LDV", NewEmisData!$B:$B, $A197, NewEmisData!$C:$C, $H197, NewEmisData!$D:$D, AH$2))</f>
        <v>#REF!</v>
      </c>
      <c r="AI197" s="335" t="e">
        <f>$I197*IF($G197="Pickup", SUMIFS(NewEmisData!I:I, NewEmisData!$A:$A, "Pickup", NewEmisData!$B:$B, $A197, NewEmisData!$C:$C, $H197, NewEmisData!$D:$D, AI$2), SUMIFS(NewEmisData!I:I, NewEmisData!$A:$A, "LDV", NewEmisData!$B:$B, $A197, NewEmisData!$C:$C, $H197, NewEmisData!$D:$D, AI$2))</f>
        <v>#REF!</v>
      </c>
      <c r="AJ197" s="335" t="e">
        <f>$I197*IF($G197="Pickup", SUMIFS(NewEmisData!J:J, NewEmisData!$A:$A, "Pickup", NewEmisData!$B:$B, $A197, NewEmisData!$C:$C, $H197, NewEmisData!$D:$D, AJ$2), SUMIFS(NewEmisData!J:J, NewEmisData!$A:$A, "LDV", NewEmisData!$B:$B, $A197, NewEmisData!$C:$C, $H197, NewEmisData!$D:$D, AJ$2))</f>
        <v>#REF!</v>
      </c>
      <c r="AK197" s="335" t="e">
        <f>$I197*IF($G197="Pickup", SUMIFS(NewEmisData!K:K, NewEmisData!$A:$A, "Pickup", NewEmisData!$B:$B, $A197, NewEmisData!$C:$C, $H197, NewEmisData!$D:$D, AK$2), SUMIFS(NewEmisData!K:K, NewEmisData!$A:$A, "LDV", NewEmisData!$B:$B, $A197, NewEmisData!$C:$C, $H197, NewEmisData!$D:$D, AK$2))</f>
        <v>#REF!</v>
      </c>
      <c r="AL197" s="335" t="e">
        <f>$I197*IF($G197="Pickup", SUMIFS(NewEmisData!L:L, NewEmisData!$A:$A, "Pickup", NewEmisData!$B:$B, $A197, NewEmisData!$C:$C, $H197, NewEmisData!$D:$D, AL$2), SUMIFS(NewEmisData!L:L, NewEmisData!$A:$A, "LDV", NewEmisData!$B:$B, $A197, NewEmisData!$C:$C, $H197, NewEmisData!$D:$D, AL$2))</f>
        <v>#REF!</v>
      </c>
      <c r="AM197" s="335" t="e">
        <f>$I197*IF($G197="Pickup", SUMIFS(NewEmisData!M:M, NewEmisData!$A:$A, "Pickup", NewEmisData!$B:$B, $A197, NewEmisData!$C:$C, $H197, NewEmisData!$D:$D, AM$2), SUMIFS(NewEmisData!M:M, NewEmisData!$A:$A, "LDV", NewEmisData!$B:$B, $A197, NewEmisData!$C:$C, $H197, NewEmisData!$D:$D, AM$2))</f>
        <v>#REF!</v>
      </c>
      <c r="AN197" s="335">
        <v>9.1293891212331998E-4</v>
      </c>
      <c r="AO197" s="335" t="e">
        <f>$I197*IF($G197="Pickup", SUMIFS(NewEmisData!E:E, NewEmisData!$A:$A, "Pickup", NewEmisData!$B:$B, $A197, NewEmisData!$C:$C, $H197, NewEmisData!$D:$D, AO$2), SUMIFS(NewEmisData!E:E, NewEmisData!$A:$A, "LDV", NewEmisData!$B:$B, $A197, NewEmisData!$C:$C, $H197, NewEmisData!$D:$D, AO$2))</f>
        <v>#REF!</v>
      </c>
      <c r="AP197" s="335" t="e">
        <f>$I197*IF($G197="Pickup", SUMIFS(NewEmisData!F:F, NewEmisData!$A:$A, "Pickup", NewEmisData!$B:$B, $A197, NewEmisData!$C:$C, $H197, NewEmisData!$D:$D, AP$2), SUMIFS(NewEmisData!F:F, NewEmisData!$A:$A, "LDV", NewEmisData!$B:$B, $A197, NewEmisData!$C:$C, $H197, NewEmisData!$D:$D, AP$2))</f>
        <v>#REF!</v>
      </c>
      <c r="AQ197" s="335" t="e">
        <f>$I197*IF($G197="Pickup", SUMIFS(NewEmisData!G:G, NewEmisData!$A:$A, "Pickup", NewEmisData!$B:$B, $A197, NewEmisData!$C:$C, $H197, NewEmisData!$D:$D, AQ$2), SUMIFS(NewEmisData!G:G, NewEmisData!$A:$A, "LDV", NewEmisData!$B:$B, $A197, NewEmisData!$C:$C, $H197, NewEmisData!$D:$D, AQ$2))</f>
        <v>#REF!</v>
      </c>
      <c r="AR197" s="335" t="e">
        <f>$I197*IF($G197="Pickup", SUMIFS(NewEmisData!H:H, NewEmisData!$A:$A, "Pickup", NewEmisData!$B:$B, $A197, NewEmisData!$C:$C, $H197, NewEmisData!$D:$D, AR$2), SUMIFS(NewEmisData!H:H, NewEmisData!$A:$A, "LDV", NewEmisData!$B:$B, $A197, NewEmisData!$C:$C, $H197, NewEmisData!$D:$D, AR$2))</f>
        <v>#REF!</v>
      </c>
      <c r="AS197" s="335" t="e">
        <f>$I197*IF($G197="Pickup", SUMIFS(NewEmisData!I:I, NewEmisData!$A:$A, "Pickup", NewEmisData!$B:$B, $A197, NewEmisData!$C:$C, $H197, NewEmisData!$D:$D, AS$2), SUMIFS(NewEmisData!I:I, NewEmisData!$A:$A, "LDV", NewEmisData!$B:$B, $A197, NewEmisData!$C:$C, $H197, NewEmisData!$D:$D, AS$2))</f>
        <v>#REF!</v>
      </c>
      <c r="AT197" s="335" t="e">
        <f>$I197*IF($G197="Pickup", SUMIFS(NewEmisData!J:J, NewEmisData!$A:$A, "Pickup", NewEmisData!$B:$B, $A197, NewEmisData!$C:$C, $H197, NewEmisData!$D:$D, AT$2), SUMIFS(NewEmisData!J:J, NewEmisData!$A:$A, "LDV", NewEmisData!$B:$B, $A197, NewEmisData!$C:$C, $H197, NewEmisData!$D:$D, AT$2))</f>
        <v>#REF!</v>
      </c>
      <c r="AU197" s="335" t="e">
        <f>$I197*IF($G197="Pickup", SUMIFS(NewEmisData!K:K, NewEmisData!$A:$A, "Pickup", NewEmisData!$B:$B, $A197, NewEmisData!$C:$C, $H197, NewEmisData!$D:$D, AU$2), SUMIFS(NewEmisData!K:K, NewEmisData!$A:$A, "LDV", NewEmisData!$B:$B, $A197, NewEmisData!$C:$C, $H197, NewEmisData!$D:$D, AU$2))</f>
        <v>#REF!</v>
      </c>
      <c r="AV197" s="335" t="e">
        <f>$I197*IF($G197="Pickup", SUMIFS(NewEmisData!L:L, NewEmisData!$A:$A, "Pickup", NewEmisData!$B:$B, $A197, NewEmisData!$C:$C, $H197, NewEmisData!$D:$D, AV$2), SUMIFS(NewEmisData!L:L, NewEmisData!$A:$A, "LDV", NewEmisData!$B:$B, $A197, NewEmisData!$C:$C, $H197, NewEmisData!$D:$D, AV$2))</f>
        <v>#REF!</v>
      </c>
      <c r="AW197" s="335" t="e">
        <f>$I197*IF($G197="Pickup", SUMIFS(NewEmisData!M:M, NewEmisData!$A:$A, "Pickup", NewEmisData!$B:$B, $A197, NewEmisData!$C:$C, $H197, NewEmisData!$D:$D, AW$2), SUMIFS(NewEmisData!M:M, NewEmisData!$A:$A, "LDV", NewEmisData!$B:$B, $A197, NewEmisData!$C:$C, $H197, NewEmisData!$D:$D, AW$2))</f>
        <v>#REF!</v>
      </c>
      <c r="AX197" s="335">
        <v>2.3063977246567523E-2</v>
      </c>
      <c r="AY197" s="335" t="e">
        <f>$I197*IF($G197="Pickup", SUMIFS(NewEmisData!E:E, NewEmisData!$A:$A, "Pickup", NewEmisData!$B:$B, $A197, NewEmisData!$C:$C, $H197, NewEmisData!$D:$D, AY$2), SUMIFS(NewEmisData!E:E, NewEmisData!$A:$A, "LDV", NewEmisData!$B:$B, $A197, NewEmisData!$C:$C, $H197, NewEmisData!$D:$D, AY$2))</f>
        <v>#REF!</v>
      </c>
      <c r="AZ197" s="335" t="e">
        <f>$I197*IF($G197="Pickup", SUMIFS(NewEmisData!F:F, NewEmisData!$A:$A, "Pickup", NewEmisData!$B:$B, $A197, NewEmisData!$C:$C, $H197, NewEmisData!$D:$D, AZ$2), SUMIFS(NewEmisData!F:F, NewEmisData!$A:$A, "LDV", NewEmisData!$B:$B, $A197, NewEmisData!$C:$C, $H197, NewEmisData!$D:$D, AZ$2))</f>
        <v>#REF!</v>
      </c>
      <c r="BA197" s="335" t="e">
        <f>$I197*IF($G197="Pickup", SUMIFS(NewEmisData!G:G, NewEmisData!$A:$A, "Pickup", NewEmisData!$B:$B, $A197, NewEmisData!$C:$C, $H197, NewEmisData!$D:$D, BA$2), SUMIFS(NewEmisData!G:G, NewEmisData!$A:$A, "LDV", NewEmisData!$B:$B, $A197, NewEmisData!$C:$C, $H197, NewEmisData!$D:$D, BA$2))</f>
        <v>#REF!</v>
      </c>
      <c r="BB197" s="335" t="e">
        <f>$I197*IF($G197="Pickup", SUMIFS(NewEmisData!H:H, NewEmisData!$A:$A, "Pickup", NewEmisData!$B:$B, $A197, NewEmisData!$C:$C, $H197, NewEmisData!$D:$D, BB$2), SUMIFS(NewEmisData!H:H, NewEmisData!$A:$A, "LDV", NewEmisData!$B:$B, $A197, NewEmisData!$C:$C, $H197, NewEmisData!$D:$D, BB$2))</f>
        <v>#REF!</v>
      </c>
      <c r="BC197" s="335" t="e">
        <f>$I197*IF($G197="Pickup", SUMIFS(NewEmisData!I:I, NewEmisData!$A:$A, "Pickup", NewEmisData!$B:$B, $A197, NewEmisData!$C:$C, $H197, NewEmisData!$D:$D, BC$2), SUMIFS(NewEmisData!I:I, NewEmisData!$A:$A, "LDV", NewEmisData!$B:$B, $A197, NewEmisData!$C:$C, $H197, NewEmisData!$D:$D, BC$2))</f>
        <v>#REF!</v>
      </c>
      <c r="BD197" s="335" t="e">
        <f>$I197*IF($G197="Pickup", SUMIFS(NewEmisData!J:J, NewEmisData!$A:$A, "Pickup", NewEmisData!$B:$B, $A197, NewEmisData!$C:$C, $H197, NewEmisData!$D:$D, BD$2), SUMIFS(NewEmisData!J:J, NewEmisData!$A:$A, "LDV", NewEmisData!$B:$B, $A197, NewEmisData!$C:$C, $H197, NewEmisData!$D:$D, BD$2))</f>
        <v>#REF!</v>
      </c>
      <c r="BE197" s="335" t="e">
        <f>$I197*IF($G197="Pickup", SUMIFS(NewEmisData!K:K, NewEmisData!$A:$A, "Pickup", NewEmisData!$B:$B, $A197, NewEmisData!$C:$C, $H197, NewEmisData!$D:$D, BE$2), SUMIFS(NewEmisData!K:K, NewEmisData!$A:$A, "LDV", NewEmisData!$B:$B, $A197, NewEmisData!$C:$C, $H197, NewEmisData!$D:$D, BE$2))</f>
        <v>#REF!</v>
      </c>
      <c r="BF197" s="335" t="e">
        <f>$I197*IF($G197="Pickup", SUMIFS(NewEmisData!L:L, NewEmisData!$A:$A, "Pickup", NewEmisData!$B:$B, $A197, NewEmisData!$C:$C, $H197, NewEmisData!$D:$D, BF$2), SUMIFS(NewEmisData!L:L, NewEmisData!$A:$A, "LDV", NewEmisData!$B:$B, $A197, NewEmisData!$C:$C, $H197, NewEmisData!$D:$D, BF$2))</f>
        <v>#REF!</v>
      </c>
      <c r="BG197" s="335" t="e">
        <f>$I197*IF($G197="Pickup", SUMIFS(NewEmisData!M:M, NewEmisData!$A:$A, "Pickup", NewEmisData!$B:$B, $A197, NewEmisData!$C:$C, $H197, NewEmisData!$D:$D, BG$2), SUMIFS(NewEmisData!M:M, NewEmisData!$A:$A, "LDV", NewEmisData!$B:$B, $A197, NewEmisData!$C:$C, $H197, NewEmisData!$D:$D, BG$2))</f>
        <v>#REF!</v>
      </c>
      <c r="BH197" s="335">
        <v>4.6218288243582298E-3</v>
      </c>
      <c r="BI197" s="335" t="e">
        <f>$I197*IF($G197="Pickup", SUMIFS(NewEmisData!E:E, NewEmisData!$A:$A, "Pickup", NewEmisData!$B:$B, $A197, NewEmisData!$C:$C, $H197, NewEmisData!$D:$D, BI$2), SUMIFS(NewEmisData!E:E, NewEmisData!$A:$A, "LDV", NewEmisData!$B:$B, $A197, NewEmisData!$C:$C, $H197, NewEmisData!$D:$D, BI$2))</f>
        <v>#REF!</v>
      </c>
      <c r="BJ197" s="335" t="e">
        <f>$I197*IF($G197="Pickup", SUMIFS(NewEmisData!F:F, NewEmisData!$A:$A, "Pickup", NewEmisData!$B:$B, $A197, NewEmisData!$C:$C, $H197, NewEmisData!$D:$D, BJ$2), SUMIFS(NewEmisData!F:F, NewEmisData!$A:$A, "LDV", NewEmisData!$B:$B, $A197, NewEmisData!$C:$C, $H197, NewEmisData!$D:$D, BJ$2))</f>
        <v>#REF!</v>
      </c>
      <c r="BK197" s="335" t="e">
        <f>$I197*IF($G197="Pickup", SUMIFS(NewEmisData!G:G, NewEmisData!$A:$A, "Pickup", NewEmisData!$B:$B, $A197, NewEmisData!$C:$C, $H197, NewEmisData!$D:$D, BK$2), SUMIFS(NewEmisData!G:G, NewEmisData!$A:$A, "LDV", NewEmisData!$B:$B, $A197, NewEmisData!$C:$C, $H197, NewEmisData!$D:$D, BK$2))</f>
        <v>#REF!</v>
      </c>
      <c r="BL197" s="335" t="e">
        <f>$I197*IF($G197="Pickup", SUMIFS(NewEmisData!H:H, NewEmisData!$A:$A, "Pickup", NewEmisData!$B:$B, $A197, NewEmisData!$C:$C, $H197, NewEmisData!$D:$D, BL$2), SUMIFS(NewEmisData!H:H, NewEmisData!$A:$A, "LDV", NewEmisData!$B:$B, $A197, NewEmisData!$C:$C, $H197, NewEmisData!$D:$D, BL$2))</f>
        <v>#REF!</v>
      </c>
      <c r="BM197" s="335" t="e">
        <f>$I197*IF($G197="Pickup", SUMIFS(NewEmisData!I:I, NewEmisData!$A:$A, "Pickup", NewEmisData!$B:$B, $A197, NewEmisData!$C:$C, $H197, NewEmisData!$D:$D, BM$2), SUMIFS(NewEmisData!I:I, NewEmisData!$A:$A, "LDV", NewEmisData!$B:$B, $A197, NewEmisData!$C:$C, $H197, NewEmisData!$D:$D, BM$2))</f>
        <v>#REF!</v>
      </c>
      <c r="BN197" s="335" t="e">
        <f>$I197*IF($G197="Pickup", SUMIFS(NewEmisData!J:J, NewEmisData!$A:$A, "Pickup", NewEmisData!$B:$B, $A197, NewEmisData!$C:$C, $H197, NewEmisData!$D:$D, BN$2), SUMIFS(NewEmisData!J:J, NewEmisData!$A:$A, "LDV", NewEmisData!$B:$B, $A197, NewEmisData!$C:$C, $H197, NewEmisData!$D:$D, BN$2))</f>
        <v>#REF!</v>
      </c>
      <c r="BO197" s="335" t="e">
        <f>$I197*IF($G197="Pickup", SUMIFS(NewEmisData!K:K, NewEmisData!$A:$A, "Pickup", NewEmisData!$B:$B, $A197, NewEmisData!$C:$C, $H197, NewEmisData!$D:$D, BO$2), SUMIFS(NewEmisData!K:K, NewEmisData!$A:$A, "LDV", NewEmisData!$B:$B, $A197, NewEmisData!$C:$C, $H197, NewEmisData!$D:$D, BO$2))</f>
        <v>#REF!</v>
      </c>
      <c r="BP197" s="335" t="e">
        <f>$I197*IF($G197="Pickup", SUMIFS(NewEmisData!L:L, NewEmisData!$A:$A, "Pickup", NewEmisData!$B:$B, $A197, NewEmisData!$C:$C, $H197, NewEmisData!$D:$D, BP$2), SUMIFS(NewEmisData!L:L, NewEmisData!$A:$A, "LDV", NewEmisData!$B:$B, $A197, NewEmisData!$C:$C, $H197, NewEmisData!$D:$D, BP$2))</f>
        <v>#REF!</v>
      </c>
      <c r="BQ197" s="335" t="e">
        <f>$I197*IF($G197="Pickup", SUMIFS(NewEmisData!M:M, NewEmisData!$A:$A, "Pickup", NewEmisData!$B:$B, $A197, NewEmisData!$C:$C, $H197, NewEmisData!$D:$D, BQ$2), SUMIFS(NewEmisData!M:M, NewEmisData!$A:$A, "LDV", NewEmisData!$B:$B, $A197, NewEmisData!$C:$C, $H197, NewEmisData!$D:$D, BQ$2))</f>
        <v>#REF!</v>
      </c>
      <c r="BR197" s="335">
        <v>1.0935401174755037</v>
      </c>
      <c r="BS197" s="335" t="e">
        <f>$I197*IF($G197="Pickup", SUMIFS(NewEmisData!E:E, NewEmisData!$A:$A, "Pickup", NewEmisData!$B:$B, $A197, NewEmisData!$C:$C, $H197, NewEmisData!$D:$D, BS$2), SUMIFS(NewEmisData!E:E, NewEmisData!$A:$A, "LDV", NewEmisData!$B:$B, $A197, NewEmisData!$C:$C, $H197, NewEmisData!$D:$D, BS$2))</f>
        <v>#REF!</v>
      </c>
      <c r="BT197" s="335" t="e">
        <f>$I197*IF($G197="Pickup", SUMIFS(NewEmisData!F:F, NewEmisData!$A:$A, "Pickup", NewEmisData!$B:$B, $A197, NewEmisData!$C:$C, $H197, NewEmisData!$D:$D, BT$2), SUMIFS(NewEmisData!F:F, NewEmisData!$A:$A, "LDV", NewEmisData!$B:$B, $A197, NewEmisData!$C:$C, $H197, NewEmisData!$D:$D, BT$2))</f>
        <v>#REF!</v>
      </c>
      <c r="BU197" s="335" t="e">
        <f>$I197*IF($G197="Pickup", SUMIFS(NewEmisData!G:G, NewEmisData!$A:$A, "Pickup", NewEmisData!$B:$B, $A197, NewEmisData!$C:$C, $H197, NewEmisData!$D:$D, BU$2), SUMIFS(NewEmisData!G:G, NewEmisData!$A:$A, "LDV", NewEmisData!$B:$B, $A197, NewEmisData!$C:$C, $H197, NewEmisData!$D:$D, BU$2))</f>
        <v>#REF!</v>
      </c>
      <c r="BV197" s="335" t="e">
        <f>$I197*IF($G197="Pickup", SUMIFS(NewEmisData!H:H, NewEmisData!$A:$A, "Pickup", NewEmisData!$B:$B, $A197, NewEmisData!$C:$C, $H197, NewEmisData!$D:$D, BV$2), SUMIFS(NewEmisData!H:H, NewEmisData!$A:$A, "LDV", NewEmisData!$B:$B, $A197, NewEmisData!$C:$C, $H197, NewEmisData!$D:$D, BV$2))</f>
        <v>#REF!</v>
      </c>
      <c r="BW197" s="335" t="e">
        <f>$I197*IF($G197="Pickup", SUMIFS(NewEmisData!I:I, NewEmisData!$A:$A, "Pickup", NewEmisData!$B:$B, $A197, NewEmisData!$C:$C, $H197, NewEmisData!$D:$D, BW$2), SUMIFS(NewEmisData!I:I, NewEmisData!$A:$A, "LDV", NewEmisData!$B:$B, $A197, NewEmisData!$C:$C, $H197, NewEmisData!$D:$D, BW$2))</f>
        <v>#REF!</v>
      </c>
      <c r="BX197" s="335" t="e">
        <f>$I197*IF($G197="Pickup", SUMIFS(NewEmisData!J:J, NewEmisData!$A:$A, "Pickup", NewEmisData!$B:$B, $A197, NewEmisData!$C:$C, $H197, NewEmisData!$D:$D, BX$2), SUMIFS(NewEmisData!J:J, NewEmisData!$A:$A, "LDV", NewEmisData!$B:$B, $A197, NewEmisData!$C:$C, $H197, NewEmisData!$D:$D, BX$2))</f>
        <v>#REF!</v>
      </c>
      <c r="BY197" s="335" t="e">
        <f>$I197*IF($G197="Pickup", SUMIFS(NewEmisData!K:K, NewEmisData!$A:$A, "Pickup", NewEmisData!$B:$B, $A197, NewEmisData!$C:$C, $H197, NewEmisData!$D:$D, BY$2), SUMIFS(NewEmisData!K:K, NewEmisData!$A:$A, "LDV", NewEmisData!$B:$B, $A197, NewEmisData!$C:$C, $H197, NewEmisData!$D:$D, BY$2))</f>
        <v>#REF!</v>
      </c>
      <c r="BZ197" s="335" t="e">
        <f>$I197*IF($G197="Pickup", SUMIFS(NewEmisData!L:L, NewEmisData!$A:$A, "Pickup", NewEmisData!$B:$B, $A197, NewEmisData!$C:$C, $H197, NewEmisData!$D:$D, BZ$2), SUMIFS(NewEmisData!L:L, NewEmisData!$A:$A, "LDV", NewEmisData!$B:$B, $A197, NewEmisData!$C:$C, $H197, NewEmisData!$D:$D, BZ$2))</f>
        <v>#REF!</v>
      </c>
      <c r="CA197" s="335" t="e">
        <f>$I197*IF($G197="Pickup", SUMIFS(NewEmisData!M:M, NewEmisData!$A:$A, "Pickup", NewEmisData!$B:$B, $A197, NewEmisData!$C:$C, $H197, NewEmisData!$D:$D, CA$2), SUMIFS(NewEmisData!M:M, NewEmisData!$A:$A, "LDV", NewEmisData!$B:$B, $A197, NewEmisData!$C:$C, $H197, NewEmisData!$D:$D, CA$2))</f>
        <v>#REF!</v>
      </c>
      <c r="CB197" s="335">
        <v>7.9070928283867165E-2</v>
      </c>
      <c r="CC197" s="335" t="e">
        <f>$I197*IF($G197="Pickup", SUMIFS(NewEmisData!E:E, NewEmisData!$A:$A, "Pickup", NewEmisData!$B:$B, $A197, NewEmisData!$C:$C, $H197, NewEmisData!$D:$D, CC$2), SUMIFS(NewEmisData!E:E, NewEmisData!$A:$A, "LDV", NewEmisData!$B:$B, $A197, NewEmisData!$C:$C, $H197, NewEmisData!$D:$D, CC$2))</f>
        <v>#REF!</v>
      </c>
      <c r="CD197" s="335" t="e">
        <f>$I197*IF($G197="Pickup", SUMIFS(NewEmisData!F:F, NewEmisData!$A:$A, "Pickup", NewEmisData!$B:$B, $A197, NewEmisData!$C:$C, $H197, NewEmisData!$D:$D, CD$2), SUMIFS(NewEmisData!F:F, NewEmisData!$A:$A, "LDV", NewEmisData!$B:$B, $A197, NewEmisData!$C:$C, $H197, NewEmisData!$D:$D, CD$2))</f>
        <v>#REF!</v>
      </c>
      <c r="CE197" s="335" t="e">
        <f>$I197*IF($G197="Pickup", SUMIFS(NewEmisData!G:G, NewEmisData!$A:$A, "Pickup", NewEmisData!$B:$B, $A197, NewEmisData!$C:$C, $H197, NewEmisData!$D:$D, CE$2), SUMIFS(NewEmisData!G:G, NewEmisData!$A:$A, "LDV", NewEmisData!$B:$B, $A197, NewEmisData!$C:$C, $H197, NewEmisData!$D:$D, CE$2))</f>
        <v>#REF!</v>
      </c>
      <c r="CF197" s="335" t="e">
        <f>$I197*IF($G197="Pickup", SUMIFS(NewEmisData!H:H, NewEmisData!$A:$A, "Pickup", NewEmisData!$B:$B, $A197, NewEmisData!$C:$C, $H197, NewEmisData!$D:$D, CF$2), SUMIFS(NewEmisData!H:H, NewEmisData!$A:$A, "LDV", NewEmisData!$B:$B, $A197, NewEmisData!$C:$C, $H197, NewEmisData!$D:$D, CF$2))</f>
        <v>#REF!</v>
      </c>
      <c r="CG197" s="335" t="e">
        <f>$I197*IF($G197="Pickup", SUMIFS(NewEmisData!I:I, NewEmisData!$A:$A, "Pickup", NewEmisData!$B:$B, $A197, NewEmisData!$C:$C, $H197, NewEmisData!$D:$D, CG$2), SUMIFS(NewEmisData!I:I, NewEmisData!$A:$A, "LDV", NewEmisData!$B:$B, $A197, NewEmisData!$C:$C, $H197, NewEmisData!$D:$D, CG$2))</f>
        <v>#REF!</v>
      </c>
      <c r="CH197" s="335" t="e">
        <f>$I197*IF($G197="Pickup", SUMIFS(NewEmisData!J:J, NewEmisData!$A:$A, "Pickup", NewEmisData!$B:$B, $A197, NewEmisData!$C:$C, $H197, NewEmisData!$D:$D, CH$2), SUMIFS(NewEmisData!J:J, NewEmisData!$A:$A, "LDV", NewEmisData!$B:$B, $A197, NewEmisData!$C:$C, $H197, NewEmisData!$D:$D, CH$2))</f>
        <v>#REF!</v>
      </c>
      <c r="CI197" s="335" t="e">
        <f>$I197*IF($G197="Pickup", SUMIFS(NewEmisData!K:K, NewEmisData!$A:$A, "Pickup", NewEmisData!$B:$B, $A197, NewEmisData!$C:$C, $H197, NewEmisData!$D:$D, CI$2), SUMIFS(NewEmisData!K:K, NewEmisData!$A:$A, "LDV", NewEmisData!$B:$B, $A197, NewEmisData!$C:$C, $H197, NewEmisData!$D:$D, CI$2))</f>
        <v>#REF!</v>
      </c>
      <c r="CJ197" s="335" t="e">
        <f>$I197*IF($G197="Pickup", SUMIFS(NewEmisData!L:L, NewEmisData!$A:$A, "Pickup", NewEmisData!$B:$B, $A197, NewEmisData!$C:$C, $H197, NewEmisData!$D:$D, CJ$2), SUMIFS(NewEmisData!L:L, NewEmisData!$A:$A, "LDV", NewEmisData!$B:$B, $A197, NewEmisData!$C:$C, $H197, NewEmisData!$D:$D, CJ$2))</f>
        <v>#REF!</v>
      </c>
      <c r="CK197" s="335" t="e">
        <f>$I197*IF($G197="Pickup", SUMIFS(NewEmisData!M:M, NewEmisData!$A:$A, "Pickup", NewEmisData!$B:$B, $A197, NewEmisData!$C:$C, $H197, NewEmisData!$D:$D, CK$2), SUMIFS(NewEmisData!M:M, NewEmisData!$A:$A, "LDV", NewEmisData!$B:$B, $A197, NewEmisData!$C:$C, $H197, NewEmisData!$D:$D, CK$2))</f>
        <v>#REF!</v>
      </c>
      <c r="CL197" s="335">
        <v>1.4592584472374772E-2</v>
      </c>
      <c r="CM197" s="335" t="e">
        <f>$I197*IF($G197="Pickup", SUMIFS(NewEmisData!E:E, NewEmisData!$A:$A, "Pickup", NewEmisData!$B:$B, $A197, NewEmisData!$C:$C, $H197, NewEmisData!$D:$D, CM$2), SUMIFS(NewEmisData!E:E, NewEmisData!$A:$A, "LDV", NewEmisData!$B:$B, $A197, NewEmisData!$C:$C, $H197, NewEmisData!$D:$D, CM$2))</f>
        <v>#REF!</v>
      </c>
      <c r="CN197" s="335" t="e">
        <f>$I197*IF($G197="Pickup", SUMIFS(NewEmisData!F:F, NewEmisData!$A:$A, "Pickup", NewEmisData!$B:$B, $A197, NewEmisData!$C:$C, $H197, NewEmisData!$D:$D, CN$2), SUMIFS(NewEmisData!F:F, NewEmisData!$A:$A, "LDV", NewEmisData!$B:$B, $A197, NewEmisData!$C:$C, $H197, NewEmisData!$D:$D, CN$2))</f>
        <v>#REF!</v>
      </c>
      <c r="CO197" s="335" t="e">
        <f>$I197*IF($G197="Pickup", SUMIFS(NewEmisData!G:G, NewEmisData!$A:$A, "Pickup", NewEmisData!$B:$B, $A197, NewEmisData!$C:$C, $H197, NewEmisData!$D:$D, CO$2), SUMIFS(NewEmisData!G:G, NewEmisData!$A:$A, "LDV", NewEmisData!$B:$B, $A197, NewEmisData!$C:$C, $H197, NewEmisData!$D:$D, CO$2))</f>
        <v>#REF!</v>
      </c>
      <c r="CP197" s="335" t="e">
        <f>$I197*IF($G197="Pickup", SUMIFS(NewEmisData!H:H, NewEmisData!$A:$A, "Pickup", NewEmisData!$B:$B, $A197, NewEmisData!$C:$C, $H197, NewEmisData!$D:$D, CP$2), SUMIFS(NewEmisData!H:H, NewEmisData!$A:$A, "LDV", NewEmisData!$B:$B, $A197, NewEmisData!$C:$C, $H197, NewEmisData!$D:$D, CP$2))</f>
        <v>#REF!</v>
      </c>
      <c r="CQ197" s="335" t="e">
        <f>$I197*IF($G197="Pickup", SUMIFS(NewEmisData!I:I, NewEmisData!$A:$A, "Pickup", NewEmisData!$B:$B, $A197, NewEmisData!$C:$C, $H197, NewEmisData!$D:$D, CQ$2), SUMIFS(NewEmisData!I:I, NewEmisData!$A:$A, "LDV", NewEmisData!$B:$B, $A197, NewEmisData!$C:$C, $H197, NewEmisData!$D:$D, CQ$2))</f>
        <v>#REF!</v>
      </c>
      <c r="CR197" s="335" t="e">
        <f>$I197*IF($G197="Pickup", SUMIFS(NewEmisData!J:J, NewEmisData!$A:$A, "Pickup", NewEmisData!$B:$B, $A197, NewEmisData!$C:$C, $H197, NewEmisData!$D:$D, CR$2), SUMIFS(NewEmisData!J:J, NewEmisData!$A:$A, "LDV", NewEmisData!$B:$B, $A197, NewEmisData!$C:$C, $H197, NewEmisData!$D:$D, CR$2))</f>
        <v>#REF!</v>
      </c>
      <c r="CS197" s="335" t="e">
        <f>$I197*IF($G197="Pickup", SUMIFS(NewEmisData!K:K, NewEmisData!$A:$A, "Pickup", NewEmisData!$B:$B, $A197, NewEmisData!$C:$C, $H197, NewEmisData!$D:$D, CS$2), SUMIFS(NewEmisData!K:K, NewEmisData!$A:$A, "LDV", NewEmisData!$B:$B, $A197, NewEmisData!$C:$C, $H197, NewEmisData!$D:$D, CS$2))</f>
        <v>#REF!</v>
      </c>
      <c r="CT197" s="335" t="e">
        <f>$I197*IF($G197="Pickup", SUMIFS(NewEmisData!L:L, NewEmisData!$A:$A, "Pickup", NewEmisData!$B:$B, $A197, NewEmisData!$C:$C, $H197, NewEmisData!$D:$D, CT$2), SUMIFS(NewEmisData!L:L, NewEmisData!$A:$A, "LDV", NewEmisData!$B:$B, $A197, NewEmisData!$C:$C, $H197, NewEmisData!$D:$D, CT$2))</f>
        <v>#REF!</v>
      </c>
      <c r="CU197" s="335" t="e">
        <f>$I197*IF($G197="Pickup", SUMIFS(NewEmisData!M:M, NewEmisData!$A:$A, "Pickup", NewEmisData!$B:$B, $A197, NewEmisData!$C:$C, $H197, NewEmisData!$D:$D, CU$2), SUMIFS(NewEmisData!M:M, NewEmisData!$A:$A, "LDV", NewEmisData!$B:$B, $A197, NewEmisData!$C:$C, $H197, NewEmisData!$D:$D, CU$2))</f>
        <v>#REF!</v>
      </c>
      <c r="CV197" s="335">
        <v>3.6421481558869826E-3</v>
      </c>
      <c r="CW197" s="335">
        <v>2.1313632672585194E-3</v>
      </c>
      <c r="CX197" s="335">
        <v>1.3206136104537754E-3</v>
      </c>
      <c r="CY197" s="335">
        <v>1.0899187939867145E-3</v>
      </c>
      <c r="CZ197" s="335">
        <v>8.7025283912856672E-4</v>
      </c>
      <c r="DA197" s="335">
        <v>6.4765763063973829E-4</v>
      </c>
      <c r="DB197" s="335">
        <v>5.0616619617217448E-4</v>
      </c>
      <c r="DC197" s="335">
        <v>4.8258494809425511E-4</v>
      </c>
      <c r="DD197" s="335">
        <v>4.7909039000311807E-4</v>
      </c>
      <c r="DE197" s="335">
        <v>4.8044232177820259E-4</v>
      </c>
      <c r="DF197" s="335">
        <v>4.8044232177820259E-4</v>
      </c>
      <c r="DG197" s="335" t="e">
        <f>$I197*IF($G197="Pickup", SUMIFS(NewEmisData!E:E, NewEmisData!$A:$A, "Pickup", NewEmisData!$B:$B, $A197, NewEmisData!$C:$C, $H197, NewEmisData!$D:$D, DG$2), SUMIFS(NewEmisData!E:E, NewEmisData!$A:$A, "LDV", NewEmisData!$B:$B, $A197, NewEmisData!$C:$C, $H197, NewEmisData!$D:$D, DG$2))</f>
        <v>#REF!</v>
      </c>
      <c r="DH197" s="335" t="e">
        <f>$I197*IF($G197="Pickup", SUMIFS(NewEmisData!F:F, NewEmisData!$A:$A, "Pickup", NewEmisData!$B:$B, $A197, NewEmisData!$C:$C, $H197, NewEmisData!$D:$D, DH$2), SUMIFS(NewEmisData!F:F, NewEmisData!$A:$A, "LDV", NewEmisData!$B:$B, $A197, NewEmisData!$C:$C, $H197, NewEmisData!$D:$D, DH$2))</f>
        <v>#REF!</v>
      </c>
      <c r="DI197" s="335" t="e">
        <f>$I197*IF($G197="Pickup", SUMIFS(NewEmisData!G:G, NewEmisData!$A:$A, "Pickup", NewEmisData!$B:$B, $A197, NewEmisData!$C:$C, $H197, NewEmisData!$D:$D, DI$2), SUMIFS(NewEmisData!G:G, NewEmisData!$A:$A, "LDV", NewEmisData!$B:$B, $A197, NewEmisData!$C:$C, $H197, NewEmisData!$D:$D, DI$2))</f>
        <v>#REF!</v>
      </c>
      <c r="DJ197" s="335" t="e">
        <f>$I197*IF($G197="Pickup", SUMIFS(NewEmisData!H:H, NewEmisData!$A:$A, "Pickup", NewEmisData!$B:$B, $A197, NewEmisData!$C:$C, $H197, NewEmisData!$D:$D, DJ$2), SUMIFS(NewEmisData!H:H, NewEmisData!$A:$A, "LDV", NewEmisData!$B:$B, $A197, NewEmisData!$C:$C, $H197, NewEmisData!$D:$D, DJ$2))</f>
        <v>#REF!</v>
      </c>
      <c r="DK197" s="335" t="e">
        <f>$I197*IF($G197="Pickup", SUMIFS(NewEmisData!I:I, NewEmisData!$A:$A, "Pickup", NewEmisData!$B:$B, $A197, NewEmisData!$C:$C, $H197, NewEmisData!$D:$D, DK$2), SUMIFS(NewEmisData!I:I, NewEmisData!$A:$A, "LDV", NewEmisData!$B:$B, $A197, NewEmisData!$C:$C, $H197, NewEmisData!$D:$D, DK$2))</f>
        <v>#REF!</v>
      </c>
      <c r="DL197" s="335" t="e">
        <f>$I197*IF($G197="Pickup", SUMIFS(NewEmisData!J:J, NewEmisData!$A:$A, "Pickup", NewEmisData!$B:$B, $A197, NewEmisData!$C:$C, $H197, NewEmisData!$D:$D, DL$2), SUMIFS(NewEmisData!J:J, NewEmisData!$A:$A, "LDV", NewEmisData!$B:$B, $A197, NewEmisData!$C:$C, $H197, NewEmisData!$D:$D, DL$2))</f>
        <v>#REF!</v>
      </c>
      <c r="DM197" s="335" t="e">
        <f>$I197*IF($G197="Pickup", SUMIFS(NewEmisData!K:K, NewEmisData!$A:$A, "Pickup", NewEmisData!$B:$B, $A197, NewEmisData!$C:$C, $H197, NewEmisData!$D:$D, DM$2), SUMIFS(NewEmisData!K:K, NewEmisData!$A:$A, "LDV", NewEmisData!$B:$B, $A197, NewEmisData!$C:$C, $H197, NewEmisData!$D:$D, DM$2))</f>
        <v>#REF!</v>
      </c>
      <c r="DN197" s="335" t="e">
        <f>$I197*IF($G197="Pickup", SUMIFS(NewEmisData!L:L, NewEmisData!$A:$A, "Pickup", NewEmisData!$B:$B, $A197, NewEmisData!$C:$C, $H197, NewEmisData!$D:$D, DN$2), SUMIFS(NewEmisData!L:L, NewEmisData!$A:$A, "LDV", NewEmisData!$B:$B, $A197, NewEmisData!$C:$C, $H197, NewEmisData!$D:$D, DN$2))</f>
        <v>#REF!</v>
      </c>
      <c r="DO197" s="335" t="e">
        <f>$I197*IF($G197="Pickup", SUMIFS(NewEmisData!M:M, NewEmisData!$A:$A, "Pickup", NewEmisData!$B:$B, $A197, NewEmisData!$C:$C, $H197, NewEmisData!$D:$D, DO$2), SUMIFS(NewEmisData!M:M, NewEmisData!$A:$A, "LDV", NewEmisData!$B:$B, $A197, NewEmisData!$C:$C, $H197, NewEmisData!$D:$D, DO$2))</f>
        <v>#REF!</v>
      </c>
      <c r="DP197" s="335">
        <v>9.708130422585614E-4</v>
      </c>
      <c r="DQ197" s="335" t="e">
        <f>$I197*IF($G197="Pickup", SUMIFS(NewEmisData!E:E, NewEmisData!$A:$A, "Pickup", NewEmisData!$B:$B, $A197, NewEmisData!$C:$C, $H197, NewEmisData!$D:$D, DQ$2), SUMIFS(NewEmisData!E:E, NewEmisData!$A:$A, "LDV", NewEmisData!$B:$B, $A197, NewEmisData!$C:$C, $H197, NewEmisData!$D:$D, DQ$2))</f>
        <v>#REF!</v>
      </c>
      <c r="DR197" s="335" t="e">
        <f>$I197*IF($G197="Pickup", SUMIFS(NewEmisData!F:F, NewEmisData!$A:$A, "Pickup", NewEmisData!$B:$B, $A197, NewEmisData!$C:$C, $H197, NewEmisData!$D:$D, DR$2), SUMIFS(NewEmisData!F:F, NewEmisData!$A:$A, "LDV", NewEmisData!$B:$B, $A197, NewEmisData!$C:$C, $H197, NewEmisData!$D:$D, DR$2))</f>
        <v>#REF!</v>
      </c>
      <c r="DS197" s="335" t="e">
        <f>$I197*IF($G197="Pickup", SUMIFS(NewEmisData!G:G, NewEmisData!$A:$A, "Pickup", NewEmisData!$B:$B, $A197, NewEmisData!$C:$C, $H197, NewEmisData!$D:$D, DS$2), SUMIFS(NewEmisData!G:G, NewEmisData!$A:$A, "LDV", NewEmisData!$B:$B, $A197, NewEmisData!$C:$C, $H197, NewEmisData!$D:$D, DS$2))</f>
        <v>#REF!</v>
      </c>
      <c r="DT197" s="335" t="e">
        <f>$I197*IF($G197="Pickup", SUMIFS(NewEmisData!H:H, NewEmisData!$A:$A, "Pickup", NewEmisData!$B:$B, $A197, NewEmisData!$C:$C, $H197, NewEmisData!$D:$D, DT$2), SUMIFS(NewEmisData!H:H, NewEmisData!$A:$A, "LDV", NewEmisData!$B:$B, $A197, NewEmisData!$C:$C, $H197, NewEmisData!$D:$D, DT$2))</f>
        <v>#REF!</v>
      </c>
      <c r="DU197" s="335" t="e">
        <f>$I197*IF($G197="Pickup", SUMIFS(NewEmisData!I:I, NewEmisData!$A:$A, "Pickup", NewEmisData!$B:$B, $A197, NewEmisData!$C:$C, $H197, NewEmisData!$D:$D, DU$2), SUMIFS(NewEmisData!I:I, NewEmisData!$A:$A, "LDV", NewEmisData!$B:$B, $A197, NewEmisData!$C:$C, $H197, NewEmisData!$D:$D, DU$2))</f>
        <v>#REF!</v>
      </c>
      <c r="DV197" s="335" t="e">
        <f>$I197*IF($G197="Pickup", SUMIFS(NewEmisData!J:J, NewEmisData!$A:$A, "Pickup", NewEmisData!$B:$B, $A197, NewEmisData!$C:$C, $H197, NewEmisData!$D:$D, DV$2), SUMIFS(NewEmisData!J:J, NewEmisData!$A:$A, "LDV", NewEmisData!$B:$B, $A197, NewEmisData!$C:$C, $H197, NewEmisData!$D:$D, DV$2))</f>
        <v>#REF!</v>
      </c>
      <c r="DW197" s="335" t="e">
        <f>$I197*IF($G197="Pickup", SUMIFS(NewEmisData!K:K, NewEmisData!$A:$A, "Pickup", NewEmisData!$B:$B, $A197, NewEmisData!$C:$C, $H197, NewEmisData!$D:$D, DW$2), SUMIFS(NewEmisData!K:K, NewEmisData!$A:$A, "LDV", NewEmisData!$B:$B, $A197, NewEmisData!$C:$C, $H197, NewEmisData!$D:$D, DW$2))</f>
        <v>#REF!</v>
      </c>
      <c r="DX197" s="335" t="e">
        <f>$I197*IF($G197="Pickup", SUMIFS(NewEmisData!L:L, NewEmisData!$A:$A, "Pickup", NewEmisData!$B:$B, $A197, NewEmisData!$C:$C, $H197, NewEmisData!$D:$D, DX$2), SUMIFS(NewEmisData!L:L, NewEmisData!$A:$A, "LDV", NewEmisData!$B:$B, $A197, NewEmisData!$C:$C, $H197, NewEmisData!$D:$D, DX$2))</f>
        <v>#REF!</v>
      </c>
      <c r="DY197" s="335" t="e">
        <f>$I197*IF($G197="Pickup", SUMIFS(NewEmisData!M:M, NewEmisData!$A:$A, "Pickup", NewEmisData!$B:$B, $A197, NewEmisData!$C:$C, $H197, NewEmisData!$D:$D, DY$2), SUMIFS(NewEmisData!M:M, NewEmisData!$A:$A, "LDV", NewEmisData!$B:$B, $A197, NewEmisData!$C:$C, $H197, NewEmisData!$D:$D, DY$2))</f>
        <v>#REF!</v>
      </c>
      <c r="DZ197" s="335">
        <v>3.0345401157298169E-3</v>
      </c>
      <c r="EA197" s="335" t="e">
        <f t="shared" si="234"/>
        <v>#REF!</v>
      </c>
      <c r="EB197" s="335" t="e">
        <f t="shared" si="235"/>
        <v>#REF!</v>
      </c>
      <c r="EC197" s="335" t="e">
        <f t="shared" si="236"/>
        <v>#REF!</v>
      </c>
      <c r="ED197" s="335" t="e">
        <f t="shared" si="237"/>
        <v>#REF!</v>
      </c>
      <c r="EE197" s="335" t="e">
        <f t="shared" si="238"/>
        <v>#REF!</v>
      </c>
      <c r="EF197" s="335" t="e">
        <f t="shared" si="239"/>
        <v>#REF!</v>
      </c>
      <c r="EG197" s="335" t="e">
        <f t="shared" si="240"/>
        <v>#REF!</v>
      </c>
      <c r="EH197" s="335" t="e">
        <f t="shared" si="241"/>
        <v>#REF!</v>
      </c>
      <c r="EI197" s="335" t="e">
        <f t="shared" si="242"/>
        <v>#REF!</v>
      </c>
      <c r="EJ197" s="335">
        <f t="shared" si="243"/>
        <v>0.14484686481204898</v>
      </c>
      <c r="EK197" s="335" t="e">
        <f t="shared" si="244"/>
        <v>#REF!</v>
      </c>
      <c r="EL197" s="335" t="e">
        <f t="shared" si="245"/>
        <v>#REF!</v>
      </c>
      <c r="EM197" s="335" t="e">
        <f t="shared" si="246"/>
        <v>#REF!</v>
      </c>
      <c r="EN197" s="335" t="e">
        <f t="shared" si="247"/>
        <v>#REF!</v>
      </c>
      <c r="EO197" s="335" t="e">
        <f t="shared" si="248"/>
        <v>#REF!</v>
      </c>
      <c r="EP197" s="335" t="e">
        <f t="shared" si="249"/>
        <v>#REF!</v>
      </c>
      <c r="EQ197" s="335" t="e">
        <f t="shared" si="250"/>
        <v>#REF!</v>
      </c>
      <c r="ER197" s="335" t="e">
        <f t="shared" si="251"/>
        <v>#REF!</v>
      </c>
      <c r="ES197" s="335" t="e">
        <f t="shared" si="252"/>
        <v>#REF!</v>
      </c>
      <c r="ET197" s="335">
        <f t="shared" si="253"/>
        <v>3.8910945869294146E-2</v>
      </c>
      <c r="EU197" s="335" t="e">
        <f t="shared" si="254"/>
        <v>#REF!</v>
      </c>
      <c r="EV197" s="335" t="e">
        <f t="shared" si="255"/>
        <v>#REF!</v>
      </c>
      <c r="EW197" s="335" t="e">
        <f t="shared" si="256"/>
        <v>#REF!</v>
      </c>
      <c r="EX197" s="335" t="e">
        <f t="shared" si="257"/>
        <v>#REF!</v>
      </c>
      <c r="EY197" s="335" t="e">
        <f t="shared" si="258"/>
        <v>#REF!</v>
      </c>
      <c r="EZ197" s="335" t="e">
        <f t="shared" si="259"/>
        <v>#REF!</v>
      </c>
      <c r="FA197" s="335" t="e">
        <f t="shared" si="260"/>
        <v>#REF!</v>
      </c>
      <c r="FB197" s="335" t="e">
        <f t="shared" si="261"/>
        <v>#REF!</v>
      </c>
      <c r="FC197" s="335" t="e">
        <f t="shared" si="262"/>
        <v>#REF!</v>
      </c>
      <c r="FD197" s="335">
        <f t="shared" si="263"/>
        <v>9.1293891212331998E-4</v>
      </c>
      <c r="FE197" s="335" t="e">
        <f t="shared" si="264"/>
        <v>#REF!</v>
      </c>
      <c r="FF197" s="335" t="e">
        <f t="shared" si="265"/>
        <v>#REF!</v>
      </c>
      <c r="FG197" s="335" t="e">
        <f t="shared" si="266"/>
        <v>#REF!</v>
      </c>
      <c r="FH197" s="335" t="e">
        <f t="shared" si="267"/>
        <v>#REF!</v>
      </c>
      <c r="FI197" s="335" t="e">
        <f t="shared" si="268"/>
        <v>#REF!</v>
      </c>
      <c r="FJ197" s="335" t="e">
        <f t="shared" si="269"/>
        <v>#REF!</v>
      </c>
      <c r="FK197" s="335" t="e">
        <f t="shared" si="270"/>
        <v>#REF!</v>
      </c>
      <c r="FL197" s="335" t="e">
        <f t="shared" si="271"/>
        <v>#REF!</v>
      </c>
      <c r="FM197" s="335" t="e">
        <f t="shared" si="272"/>
        <v>#REF!</v>
      </c>
      <c r="FN197" s="335">
        <f t="shared" si="273"/>
        <v>2.3063977246567523E-2</v>
      </c>
      <c r="FO197" s="335" t="e">
        <f t="shared" si="274"/>
        <v>#REF!</v>
      </c>
      <c r="FP197" s="335" t="e">
        <f t="shared" si="275"/>
        <v>#REF!</v>
      </c>
      <c r="FQ197" s="335" t="e">
        <f t="shared" si="276"/>
        <v>#REF!</v>
      </c>
      <c r="FR197" s="335" t="e">
        <f t="shared" si="277"/>
        <v>#REF!</v>
      </c>
      <c r="FS197" s="335" t="e">
        <f t="shared" si="278"/>
        <v>#REF!</v>
      </c>
      <c r="FT197" s="335" t="e">
        <f t="shared" si="279"/>
        <v>#REF!</v>
      </c>
      <c r="FU197" s="335" t="e">
        <f t="shared" si="280"/>
        <v>#REF!</v>
      </c>
      <c r="FV197" s="335" t="e">
        <f t="shared" si="281"/>
        <v>#REF!</v>
      </c>
      <c r="FW197" s="335" t="e">
        <f t="shared" si="282"/>
        <v>#REF!</v>
      </c>
      <c r="FX197" s="335">
        <f t="shared" si="283"/>
        <v>4.6218288243582298E-3</v>
      </c>
    </row>
    <row r="198" spans="1:180" x14ac:dyDescent="0.2">
      <c r="A198" s="305" t="str">
        <f>_xlfn.CONCAT(IF(LEFT(TRIM(A197),1)="*", "*R", "R"), 1+RIGHT(TRIM(A197),1))</f>
        <v>R5</v>
      </c>
      <c r="B198" s="305" t="str">
        <f t="shared" si="340"/>
        <v>TLFGPHEV40</v>
      </c>
      <c r="C198" s="305" t="str">
        <f t="shared" si="341"/>
        <v>TL.GSL.F.PHEV.2015</v>
      </c>
      <c r="D198" s="301" t="str">
        <f t="shared" si="342"/>
        <v>bn-vmt, bn-vmt/a</v>
      </c>
      <c r="E198" s="301" t="str">
        <f t="shared" si="343"/>
        <v>TLGSL</v>
      </c>
      <c r="F198" s="301" t="str">
        <f t="shared" si="344"/>
        <v>TL</v>
      </c>
      <c r="G198" s="315" t="s">
        <v>818</v>
      </c>
      <c r="H198" s="315" t="s">
        <v>814</v>
      </c>
      <c r="I198" s="321" t="e">
        <f>#REF!</f>
        <v>#REF!</v>
      </c>
      <c r="J198" s="315" t="str">
        <f t="shared" si="284"/>
        <v>Full size car-GSL</v>
      </c>
      <c r="K198" s="335" t="e">
        <f>$I198*IF($G198="Pickup", SUMIFS(NewEmisData!E:E, NewEmisData!$A:$A, "Pickup", NewEmisData!$B:$B, $A198, NewEmisData!$C:$C, $H198, NewEmisData!$D:$D, K$2), SUMIFS(NewEmisData!E:E, NewEmisData!$A:$A, "LDV", NewEmisData!$B:$B, $A198, NewEmisData!$C:$C, $H198, NewEmisData!$D:$D, K$2))</f>
        <v>#REF!</v>
      </c>
      <c r="L198" s="335" t="e">
        <f>$I198*IF($G198="Pickup", SUMIFS(NewEmisData!F:F, NewEmisData!$A:$A, "Pickup", NewEmisData!$B:$B, $A198, NewEmisData!$C:$C, $H198, NewEmisData!$D:$D, L$2), SUMIFS(NewEmisData!F:F, NewEmisData!$A:$A, "LDV", NewEmisData!$B:$B, $A198, NewEmisData!$C:$C, $H198, NewEmisData!$D:$D, L$2))</f>
        <v>#REF!</v>
      </c>
      <c r="M198" s="335" t="e">
        <f>$I198*IF($G198="Pickup", SUMIFS(NewEmisData!G:G, NewEmisData!$A:$A, "Pickup", NewEmisData!$B:$B, $A198, NewEmisData!$C:$C, $H198, NewEmisData!$D:$D, M$2), SUMIFS(NewEmisData!G:G, NewEmisData!$A:$A, "LDV", NewEmisData!$B:$B, $A198, NewEmisData!$C:$C, $H198, NewEmisData!$D:$D, M$2))</f>
        <v>#REF!</v>
      </c>
      <c r="N198" s="335" t="e">
        <f>$I198*IF($G198="Pickup", SUMIFS(NewEmisData!H:H, NewEmisData!$A:$A, "Pickup", NewEmisData!$B:$B, $A198, NewEmisData!$C:$C, $H198, NewEmisData!$D:$D, N$2), SUMIFS(NewEmisData!H:H, NewEmisData!$A:$A, "LDV", NewEmisData!$B:$B, $A198, NewEmisData!$C:$C, $H198, NewEmisData!$D:$D, N$2))</f>
        <v>#REF!</v>
      </c>
      <c r="O198" s="335" t="e">
        <f>$I198*IF($G198="Pickup", SUMIFS(NewEmisData!I:I, NewEmisData!$A:$A, "Pickup", NewEmisData!$B:$B, $A198, NewEmisData!$C:$C, $H198, NewEmisData!$D:$D, O$2), SUMIFS(NewEmisData!I:I, NewEmisData!$A:$A, "LDV", NewEmisData!$B:$B, $A198, NewEmisData!$C:$C, $H198, NewEmisData!$D:$D, O$2))</f>
        <v>#REF!</v>
      </c>
      <c r="P198" s="335" t="e">
        <f>$I198*IF($G198="Pickup", SUMIFS(NewEmisData!J:J, NewEmisData!$A:$A, "Pickup", NewEmisData!$B:$B, $A198, NewEmisData!$C:$C, $H198, NewEmisData!$D:$D, P$2), SUMIFS(NewEmisData!J:J, NewEmisData!$A:$A, "LDV", NewEmisData!$B:$B, $A198, NewEmisData!$C:$C, $H198, NewEmisData!$D:$D, P$2))</f>
        <v>#REF!</v>
      </c>
      <c r="Q198" s="335" t="e">
        <f>$I198*IF($G198="Pickup", SUMIFS(NewEmisData!K:K, NewEmisData!$A:$A, "Pickup", NewEmisData!$B:$B, $A198, NewEmisData!$C:$C, $H198, NewEmisData!$D:$D, Q$2), SUMIFS(NewEmisData!K:K, NewEmisData!$A:$A, "LDV", NewEmisData!$B:$B, $A198, NewEmisData!$C:$C, $H198, NewEmisData!$D:$D, Q$2))</f>
        <v>#REF!</v>
      </c>
      <c r="R198" s="335" t="e">
        <f>$I198*IF($G198="Pickup", SUMIFS(NewEmisData!L:L, NewEmisData!$A:$A, "Pickup", NewEmisData!$B:$B, $A198, NewEmisData!$C:$C, $H198, NewEmisData!$D:$D, R$2), SUMIFS(NewEmisData!L:L, NewEmisData!$A:$A, "LDV", NewEmisData!$B:$B, $A198, NewEmisData!$C:$C, $H198, NewEmisData!$D:$D, R$2))</f>
        <v>#REF!</v>
      </c>
      <c r="S198" s="335" t="e">
        <f>$I198*IF($G198="Pickup", SUMIFS(NewEmisData!M:M, NewEmisData!$A:$A, "Pickup", NewEmisData!$B:$B, $A198, NewEmisData!$C:$C, $H198, NewEmisData!$D:$D, S$2), SUMIFS(NewEmisData!M:M, NewEmisData!$A:$A, "LDV", NewEmisData!$B:$B, $A198, NewEmisData!$C:$C, $H198, NewEmisData!$D:$D, S$2))</f>
        <v>#REF!</v>
      </c>
      <c r="T198" s="335">
        <v>0.14484686481204898</v>
      </c>
      <c r="U198" s="335" t="e">
        <f>$I198*IF($G198="Pickup", SUMIFS(NewEmisData!E:E, NewEmisData!$A:$A, "Pickup", NewEmisData!$B:$B, $A198, NewEmisData!$C:$C, $H198, NewEmisData!$D:$D, U$2), SUMIFS(NewEmisData!E:E, NewEmisData!$A:$A, "LDV", NewEmisData!$B:$B, $A198, NewEmisData!$C:$C, $H198, NewEmisData!$D:$D, U$2))</f>
        <v>#REF!</v>
      </c>
      <c r="V198" s="335" t="e">
        <f>$I198*IF($G198="Pickup", SUMIFS(NewEmisData!F:F, NewEmisData!$A:$A, "Pickup", NewEmisData!$B:$B, $A198, NewEmisData!$C:$C, $H198, NewEmisData!$D:$D, V$2), SUMIFS(NewEmisData!F:F, NewEmisData!$A:$A, "LDV", NewEmisData!$B:$B, $A198, NewEmisData!$C:$C, $H198, NewEmisData!$D:$D, V$2))</f>
        <v>#REF!</v>
      </c>
      <c r="W198" s="335" t="e">
        <f>$I198*IF($G198="Pickup", SUMIFS(NewEmisData!G:G, NewEmisData!$A:$A, "Pickup", NewEmisData!$B:$B, $A198, NewEmisData!$C:$C, $H198, NewEmisData!$D:$D, W$2), SUMIFS(NewEmisData!G:G, NewEmisData!$A:$A, "LDV", NewEmisData!$B:$B, $A198, NewEmisData!$C:$C, $H198, NewEmisData!$D:$D, W$2))</f>
        <v>#REF!</v>
      </c>
      <c r="X198" s="335" t="e">
        <f>$I198*IF($G198="Pickup", SUMIFS(NewEmisData!H:H, NewEmisData!$A:$A, "Pickup", NewEmisData!$B:$B, $A198, NewEmisData!$C:$C, $H198, NewEmisData!$D:$D, X$2), SUMIFS(NewEmisData!H:H, NewEmisData!$A:$A, "LDV", NewEmisData!$B:$B, $A198, NewEmisData!$C:$C, $H198, NewEmisData!$D:$D, X$2))</f>
        <v>#REF!</v>
      </c>
      <c r="Y198" s="335" t="e">
        <f>$I198*IF($G198="Pickup", SUMIFS(NewEmisData!I:I, NewEmisData!$A:$A, "Pickup", NewEmisData!$B:$B, $A198, NewEmisData!$C:$C, $H198, NewEmisData!$D:$D, Y$2), SUMIFS(NewEmisData!I:I, NewEmisData!$A:$A, "LDV", NewEmisData!$B:$B, $A198, NewEmisData!$C:$C, $H198, NewEmisData!$D:$D, Y$2))</f>
        <v>#REF!</v>
      </c>
      <c r="Z198" s="335" t="e">
        <f>$I198*IF($G198="Pickup", SUMIFS(NewEmisData!J:J, NewEmisData!$A:$A, "Pickup", NewEmisData!$B:$B, $A198, NewEmisData!$C:$C, $H198, NewEmisData!$D:$D, Z$2), SUMIFS(NewEmisData!J:J, NewEmisData!$A:$A, "LDV", NewEmisData!$B:$B, $A198, NewEmisData!$C:$C, $H198, NewEmisData!$D:$D, Z$2))</f>
        <v>#REF!</v>
      </c>
      <c r="AA198" s="335" t="e">
        <f>$I198*IF($G198="Pickup", SUMIFS(NewEmisData!K:K, NewEmisData!$A:$A, "Pickup", NewEmisData!$B:$B, $A198, NewEmisData!$C:$C, $H198, NewEmisData!$D:$D, AA$2), SUMIFS(NewEmisData!K:K, NewEmisData!$A:$A, "LDV", NewEmisData!$B:$B, $A198, NewEmisData!$C:$C, $H198, NewEmisData!$D:$D, AA$2))</f>
        <v>#REF!</v>
      </c>
      <c r="AB198" s="335" t="e">
        <f>$I198*IF($G198="Pickup", SUMIFS(NewEmisData!L:L, NewEmisData!$A:$A, "Pickup", NewEmisData!$B:$B, $A198, NewEmisData!$C:$C, $H198, NewEmisData!$D:$D, AB$2), SUMIFS(NewEmisData!L:L, NewEmisData!$A:$A, "LDV", NewEmisData!$B:$B, $A198, NewEmisData!$C:$C, $H198, NewEmisData!$D:$D, AB$2))</f>
        <v>#REF!</v>
      </c>
      <c r="AC198" s="335" t="e">
        <f>$I198*IF($G198="Pickup", SUMIFS(NewEmisData!M:M, NewEmisData!$A:$A, "Pickup", NewEmisData!$B:$B, $A198, NewEmisData!$C:$C, $H198, NewEmisData!$D:$D, AC$2), SUMIFS(NewEmisData!M:M, NewEmisData!$A:$A, "LDV", NewEmisData!$B:$B, $A198, NewEmisData!$C:$C, $H198, NewEmisData!$D:$D, AC$2))</f>
        <v>#REF!</v>
      </c>
      <c r="AD198" s="335">
        <v>3.8910945869294146E-2</v>
      </c>
      <c r="AE198" s="335" t="e">
        <f>$I198*IF($G198="Pickup", SUMIFS(NewEmisData!E:E, NewEmisData!$A:$A, "Pickup", NewEmisData!$B:$B, $A198, NewEmisData!$C:$C, $H198, NewEmisData!$D:$D, AE$2), SUMIFS(NewEmisData!E:E, NewEmisData!$A:$A, "LDV", NewEmisData!$B:$B, $A198, NewEmisData!$C:$C, $H198, NewEmisData!$D:$D, AE$2))</f>
        <v>#REF!</v>
      </c>
      <c r="AF198" s="335" t="e">
        <f>$I198*IF($G198="Pickup", SUMIFS(NewEmisData!F:F, NewEmisData!$A:$A, "Pickup", NewEmisData!$B:$B, $A198, NewEmisData!$C:$C, $H198, NewEmisData!$D:$D, AF$2), SUMIFS(NewEmisData!F:F, NewEmisData!$A:$A, "LDV", NewEmisData!$B:$B, $A198, NewEmisData!$C:$C, $H198, NewEmisData!$D:$D, AF$2))</f>
        <v>#REF!</v>
      </c>
      <c r="AG198" s="335" t="e">
        <f>$I198*IF($G198="Pickup", SUMIFS(NewEmisData!G:G, NewEmisData!$A:$A, "Pickup", NewEmisData!$B:$B, $A198, NewEmisData!$C:$C, $H198, NewEmisData!$D:$D, AG$2), SUMIFS(NewEmisData!G:G, NewEmisData!$A:$A, "LDV", NewEmisData!$B:$B, $A198, NewEmisData!$C:$C, $H198, NewEmisData!$D:$D, AG$2))</f>
        <v>#REF!</v>
      </c>
      <c r="AH198" s="335" t="e">
        <f>$I198*IF($G198="Pickup", SUMIFS(NewEmisData!H:H, NewEmisData!$A:$A, "Pickup", NewEmisData!$B:$B, $A198, NewEmisData!$C:$C, $H198, NewEmisData!$D:$D, AH$2), SUMIFS(NewEmisData!H:H, NewEmisData!$A:$A, "LDV", NewEmisData!$B:$B, $A198, NewEmisData!$C:$C, $H198, NewEmisData!$D:$D, AH$2))</f>
        <v>#REF!</v>
      </c>
      <c r="AI198" s="335" t="e">
        <f>$I198*IF($G198="Pickup", SUMIFS(NewEmisData!I:I, NewEmisData!$A:$A, "Pickup", NewEmisData!$B:$B, $A198, NewEmisData!$C:$C, $H198, NewEmisData!$D:$D, AI$2), SUMIFS(NewEmisData!I:I, NewEmisData!$A:$A, "LDV", NewEmisData!$B:$B, $A198, NewEmisData!$C:$C, $H198, NewEmisData!$D:$D, AI$2))</f>
        <v>#REF!</v>
      </c>
      <c r="AJ198" s="335" t="e">
        <f>$I198*IF($G198="Pickup", SUMIFS(NewEmisData!J:J, NewEmisData!$A:$A, "Pickup", NewEmisData!$B:$B, $A198, NewEmisData!$C:$C, $H198, NewEmisData!$D:$D, AJ$2), SUMIFS(NewEmisData!J:J, NewEmisData!$A:$A, "LDV", NewEmisData!$B:$B, $A198, NewEmisData!$C:$C, $H198, NewEmisData!$D:$D, AJ$2))</f>
        <v>#REF!</v>
      </c>
      <c r="AK198" s="335" t="e">
        <f>$I198*IF($G198="Pickup", SUMIFS(NewEmisData!K:K, NewEmisData!$A:$A, "Pickup", NewEmisData!$B:$B, $A198, NewEmisData!$C:$C, $H198, NewEmisData!$D:$D, AK$2), SUMIFS(NewEmisData!K:K, NewEmisData!$A:$A, "LDV", NewEmisData!$B:$B, $A198, NewEmisData!$C:$C, $H198, NewEmisData!$D:$D, AK$2))</f>
        <v>#REF!</v>
      </c>
      <c r="AL198" s="335" t="e">
        <f>$I198*IF($G198="Pickup", SUMIFS(NewEmisData!L:L, NewEmisData!$A:$A, "Pickup", NewEmisData!$B:$B, $A198, NewEmisData!$C:$C, $H198, NewEmisData!$D:$D, AL$2), SUMIFS(NewEmisData!L:L, NewEmisData!$A:$A, "LDV", NewEmisData!$B:$B, $A198, NewEmisData!$C:$C, $H198, NewEmisData!$D:$D, AL$2))</f>
        <v>#REF!</v>
      </c>
      <c r="AM198" s="335" t="e">
        <f>$I198*IF($G198="Pickup", SUMIFS(NewEmisData!M:M, NewEmisData!$A:$A, "Pickup", NewEmisData!$B:$B, $A198, NewEmisData!$C:$C, $H198, NewEmisData!$D:$D, AM$2), SUMIFS(NewEmisData!M:M, NewEmisData!$A:$A, "LDV", NewEmisData!$B:$B, $A198, NewEmisData!$C:$C, $H198, NewEmisData!$D:$D, AM$2))</f>
        <v>#REF!</v>
      </c>
      <c r="AN198" s="335">
        <v>9.1293891212331998E-4</v>
      </c>
      <c r="AO198" s="335" t="e">
        <f>$I198*IF($G198="Pickup", SUMIFS(NewEmisData!E:E, NewEmisData!$A:$A, "Pickup", NewEmisData!$B:$B, $A198, NewEmisData!$C:$C, $H198, NewEmisData!$D:$D, AO$2), SUMIFS(NewEmisData!E:E, NewEmisData!$A:$A, "LDV", NewEmisData!$B:$B, $A198, NewEmisData!$C:$C, $H198, NewEmisData!$D:$D, AO$2))</f>
        <v>#REF!</v>
      </c>
      <c r="AP198" s="335" t="e">
        <f>$I198*IF($G198="Pickup", SUMIFS(NewEmisData!F:F, NewEmisData!$A:$A, "Pickup", NewEmisData!$B:$B, $A198, NewEmisData!$C:$C, $H198, NewEmisData!$D:$D, AP$2), SUMIFS(NewEmisData!F:F, NewEmisData!$A:$A, "LDV", NewEmisData!$B:$B, $A198, NewEmisData!$C:$C, $H198, NewEmisData!$D:$D, AP$2))</f>
        <v>#REF!</v>
      </c>
      <c r="AQ198" s="335" t="e">
        <f>$I198*IF($G198="Pickup", SUMIFS(NewEmisData!G:G, NewEmisData!$A:$A, "Pickup", NewEmisData!$B:$B, $A198, NewEmisData!$C:$C, $H198, NewEmisData!$D:$D, AQ$2), SUMIFS(NewEmisData!G:G, NewEmisData!$A:$A, "LDV", NewEmisData!$B:$B, $A198, NewEmisData!$C:$C, $H198, NewEmisData!$D:$D, AQ$2))</f>
        <v>#REF!</v>
      </c>
      <c r="AR198" s="335" t="e">
        <f>$I198*IF($G198="Pickup", SUMIFS(NewEmisData!H:H, NewEmisData!$A:$A, "Pickup", NewEmisData!$B:$B, $A198, NewEmisData!$C:$C, $H198, NewEmisData!$D:$D, AR$2), SUMIFS(NewEmisData!H:H, NewEmisData!$A:$A, "LDV", NewEmisData!$B:$B, $A198, NewEmisData!$C:$C, $H198, NewEmisData!$D:$D, AR$2))</f>
        <v>#REF!</v>
      </c>
      <c r="AS198" s="335" t="e">
        <f>$I198*IF($G198="Pickup", SUMIFS(NewEmisData!I:I, NewEmisData!$A:$A, "Pickup", NewEmisData!$B:$B, $A198, NewEmisData!$C:$C, $H198, NewEmisData!$D:$D, AS$2), SUMIFS(NewEmisData!I:I, NewEmisData!$A:$A, "LDV", NewEmisData!$B:$B, $A198, NewEmisData!$C:$C, $H198, NewEmisData!$D:$D, AS$2))</f>
        <v>#REF!</v>
      </c>
      <c r="AT198" s="335" t="e">
        <f>$I198*IF($G198="Pickup", SUMIFS(NewEmisData!J:J, NewEmisData!$A:$A, "Pickup", NewEmisData!$B:$B, $A198, NewEmisData!$C:$C, $H198, NewEmisData!$D:$D, AT$2), SUMIFS(NewEmisData!J:J, NewEmisData!$A:$A, "LDV", NewEmisData!$B:$B, $A198, NewEmisData!$C:$C, $H198, NewEmisData!$D:$D, AT$2))</f>
        <v>#REF!</v>
      </c>
      <c r="AU198" s="335" t="e">
        <f>$I198*IF($G198="Pickup", SUMIFS(NewEmisData!K:K, NewEmisData!$A:$A, "Pickup", NewEmisData!$B:$B, $A198, NewEmisData!$C:$C, $H198, NewEmisData!$D:$D, AU$2), SUMIFS(NewEmisData!K:K, NewEmisData!$A:$A, "LDV", NewEmisData!$B:$B, $A198, NewEmisData!$C:$C, $H198, NewEmisData!$D:$D, AU$2))</f>
        <v>#REF!</v>
      </c>
      <c r="AV198" s="335" t="e">
        <f>$I198*IF($G198="Pickup", SUMIFS(NewEmisData!L:L, NewEmisData!$A:$A, "Pickup", NewEmisData!$B:$B, $A198, NewEmisData!$C:$C, $H198, NewEmisData!$D:$D, AV$2), SUMIFS(NewEmisData!L:L, NewEmisData!$A:$A, "LDV", NewEmisData!$B:$B, $A198, NewEmisData!$C:$C, $H198, NewEmisData!$D:$D, AV$2))</f>
        <v>#REF!</v>
      </c>
      <c r="AW198" s="335" t="e">
        <f>$I198*IF($G198="Pickup", SUMIFS(NewEmisData!M:M, NewEmisData!$A:$A, "Pickup", NewEmisData!$B:$B, $A198, NewEmisData!$C:$C, $H198, NewEmisData!$D:$D, AW$2), SUMIFS(NewEmisData!M:M, NewEmisData!$A:$A, "LDV", NewEmisData!$B:$B, $A198, NewEmisData!$C:$C, $H198, NewEmisData!$D:$D, AW$2))</f>
        <v>#REF!</v>
      </c>
      <c r="AX198" s="335">
        <v>2.3063977246567523E-2</v>
      </c>
      <c r="AY198" s="335" t="e">
        <f>$I198*IF($G198="Pickup", SUMIFS(NewEmisData!E:E, NewEmisData!$A:$A, "Pickup", NewEmisData!$B:$B, $A198, NewEmisData!$C:$C, $H198, NewEmisData!$D:$D, AY$2), SUMIFS(NewEmisData!E:E, NewEmisData!$A:$A, "LDV", NewEmisData!$B:$B, $A198, NewEmisData!$C:$C, $H198, NewEmisData!$D:$D, AY$2))</f>
        <v>#REF!</v>
      </c>
      <c r="AZ198" s="335" t="e">
        <f>$I198*IF($G198="Pickup", SUMIFS(NewEmisData!F:F, NewEmisData!$A:$A, "Pickup", NewEmisData!$B:$B, $A198, NewEmisData!$C:$C, $H198, NewEmisData!$D:$D, AZ$2), SUMIFS(NewEmisData!F:F, NewEmisData!$A:$A, "LDV", NewEmisData!$B:$B, $A198, NewEmisData!$C:$C, $H198, NewEmisData!$D:$D, AZ$2))</f>
        <v>#REF!</v>
      </c>
      <c r="BA198" s="335" t="e">
        <f>$I198*IF($G198="Pickup", SUMIFS(NewEmisData!G:G, NewEmisData!$A:$A, "Pickup", NewEmisData!$B:$B, $A198, NewEmisData!$C:$C, $H198, NewEmisData!$D:$D, BA$2), SUMIFS(NewEmisData!G:G, NewEmisData!$A:$A, "LDV", NewEmisData!$B:$B, $A198, NewEmisData!$C:$C, $H198, NewEmisData!$D:$D, BA$2))</f>
        <v>#REF!</v>
      </c>
      <c r="BB198" s="335" t="e">
        <f>$I198*IF($G198="Pickup", SUMIFS(NewEmisData!H:H, NewEmisData!$A:$A, "Pickup", NewEmisData!$B:$B, $A198, NewEmisData!$C:$C, $H198, NewEmisData!$D:$D, BB$2), SUMIFS(NewEmisData!H:H, NewEmisData!$A:$A, "LDV", NewEmisData!$B:$B, $A198, NewEmisData!$C:$C, $H198, NewEmisData!$D:$D, BB$2))</f>
        <v>#REF!</v>
      </c>
      <c r="BC198" s="335" t="e">
        <f>$I198*IF($G198="Pickup", SUMIFS(NewEmisData!I:I, NewEmisData!$A:$A, "Pickup", NewEmisData!$B:$B, $A198, NewEmisData!$C:$C, $H198, NewEmisData!$D:$D, BC$2), SUMIFS(NewEmisData!I:I, NewEmisData!$A:$A, "LDV", NewEmisData!$B:$B, $A198, NewEmisData!$C:$C, $H198, NewEmisData!$D:$D, BC$2))</f>
        <v>#REF!</v>
      </c>
      <c r="BD198" s="335" t="e">
        <f>$I198*IF($G198="Pickup", SUMIFS(NewEmisData!J:J, NewEmisData!$A:$A, "Pickup", NewEmisData!$B:$B, $A198, NewEmisData!$C:$C, $H198, NewEmisData!$D:$D, BD$2), SUMIFS(NewEmisData!J:J, NewEmisData!$A:$A, "LDV", NewEmisData!$B:$B, $A198, NewEmisData!$C:$C, $H198, NewEmisData!$D:$D, BD$2))</f>
        <v>#REF!</v>
      </c>
      <c r="BE198" s="335" t="e">
        <f>$I198*IF($G198="Pickup", SUMIFS(NewEmisData!K:K, NewEmisData!$A:$A, "Pickup", NewEmisData!$B:$B, $A198, NewEmisData!$C:$C, $H198, NewEmisData!$D:$D, BE$2), SUMIFS(NewEmisData!K:K, NewEmisData!$A:$A, "LDV", NewEmisData!$B:$B, $A198, NewEmisData!$C:$C, $H198, NewEmisData!$D:$D, BE$2))</f>
        <v>#REF!</v>
      </c>
      <c r="BF198" s="335" t="e">
        <f>$I198*IF($G198="Pickup", SUMIFS(NewEmisData!L:L, NewEmisData!$A:$A, "Pickup", NewEmisData!$B:$B, $A198, NewEmisData!$C:$C, $H198, NewEmisData!$D:$D, BF$2), SUMIFS(NewEmisData!L:L, NewEmisData!$A:$A, "LDV", NewEmisData!$B:$B, $A198, NewEmisData!$C:$C, $H198, NewEmisData!$D:$D, BF$2))</f>
        <v>#REF!</v>
      </c>
      <c r="BG198" s="335" t="e">
        <f>$I198*IF($G198="Pickup", SUMIFS(NewEmisData!M:M, NewEmisData!$A:$A, "Pickup", NewEmisData!$B:$B, $A198, NewEmisData!$C:$C, $H198, NewEmisData!$D:$D, BG$2), SUMIFS(NewEmisData!M:M, NewEmisData!$A:$A, "LDV", NewEmisData!$B:$B, $A198, NewEmisData!$C:$C, $H198, NewEmisData!$D:$D, BG$2))</f>
        <v>#REF!</v>
      </c>
      <c r="BH198" s="335">
        <v>4.6218288243582298E-3</v>
      </c>
      <c r="BI198" s="335" t="e">
        <f>$I198*IF($G198="Pickup", SUMIFS(NewEmisData!E:E, NewEmisData!$A:$A, "Pickup", NewEmisData!$B:$B, $A198, NewEmisData!$C:$C, $H198, NewEmisData!$D:$D, BI$2), SUMIFS(NewEmisData!E:E, NewEmisData!$A:$A, "LDV", NewEmisData!$B:$B, $A198, NewEmisData!$C:$C, $H198, NewEmisData!$D:$D, BI$2))</f>
        <v>#REF!</v>
      </c>
      <c r="BJ198" s="335" t="e">
        <f>$I198*IF($G198="Pickup", SUMIFS(NewEmisData!F:F, NewEmisData!$A:$A, "Pickup", NewEmisData!$B:$B, $A198, NewEmisData!$C:$C, $H198, NewEmisData!$D:$D, BJ$2), SUMIFS(NewEmisData!F:F, NewEmisData!$A:$A, "LDV", NewEmisData!$B:$B, $A198, NewEmisData!$C:$C, $H198, NewEmisData!$D:$D, BJ$2))</f>
        <v>#REF!</v>
      </c>
      <c r="BK198" s="335" t="e">
        <f>$I198*IF($G198="Pickup", SUMIFS(NewEmisData!G:G, NewEmisData!$A:$A, "Pickup", NewEmisData!$B:$B, $A198, NewEmisData!$C:$C, $H198, NewEmisData!$D:$D, BK$2), SUMIFS(NewEmisData!G:G, NewEmisData!$A:$A, "LDV", NewEmisData!$B:$B, $A198, NewEmisData!$C:$C, $H198, NewEmisData!$D:$D, BK$2))</f>
        <v>#REF!</v>
      </c>
      <c r="BL198" s="335" t="e">
        <f>$I198*IF($G198="Pickup", SUMIFS(NewEmisData!H:H, NewEmisData!$A:$A, "Pickup", NewEmisData!$B:$B, $A198, NewEmisData!$C:$C, $H198, NewEmisData!$D:$D, BL$2), SUMIFS(NewEmisData!H:H, NewEmisData!$A:$A, "LDV", NewEmisData!$B:$B, $A198, NewEmisData!$C:$C, $H198, NewEmisData!$D:$D, BL$2))</f>
        <v>#REF!</v>
      </c>
      <c r="BM198" s="335" t="e">
        <f>$I198*IF($G198="Pickup", SUMIFS(NewEmisData!I:I, NewEmisData!$A:$A, "Pickup", NewEmisData!$B:$B, $A198, NewEmisData!$C:$C, $H198, NewEmisData!$D:$D, BM$2), SUMIFS(NewEmisData!I:I, NewEmisData!$A:$A, "LDV", NewEmisData!$B:$B, $A198, NewEmisData!$C:$C, $H198, NewEmisData!$D:$D, BM$2))</f>
        <v>#REF!</v>
      </c>
      <c r="BN198" s="335" t="e">
        <f>$I198*IF($G198="Pickup", SUMIFS(NewEmisData!J:J, NewEmisData!$A:$A, "Pickup", NewEmisData!$B:$B, $A198, NewEmisData!$C:$C, $H198, NewEmisData!$D:$D, BN$2), SUMIFS(NewEmisData!J:J, NewEmisData!$A:$A, "LDV", NewEmisData!$B:$B, $A198, NewEmisData!$C:$C, $H198, NewEmisData!$D:$D, BN$2))</f>
        <v>#REF!</v>
      </c>
      <c r="BO198" s="335" t="e">
        <f>$I198*IF($G198="Pickup", SUMIFS(NewEmisData!K:K, NewEmisData!$A:$A, "Pickup", NewEmisData!$B:$B, $A198, NewEmisData!$C:$C, $H198, NewEmisData!$D:$D, BO$2), SUMIFS(NewEmisData!K:K, NewEmisData!$A:$A, "LDV", NewEmisData!$B:$B, $A198, NewEmisData!$C:$C, $H198, NewEmisData!$D:$D, BO$2))</f>
        <v>#REF!</v>
      </c>
      <c r="BP198" s="335" t="e">
        <f>$I198*IF($G198="Pickup", SUMIFS(NewEmisData!L:L, NewEmisData!$A:$A, "Pickup", NewEmisData!$B:$B, $A198, NewEmisData!$C:$C, $H198, NewEmisData!$D:$D, BP$2), SUMIFS(NewEmisData!L:L, NewEmisData!$A:$A, "LDV", NewEmisData!$B:$B, $A198, NewEmisData!$C:$C, $H198, NewEmisData!$D:$D, BP$2))</f>
        <v>#REF!</v>
      </c>
      <c r="BQ198" s="335" t="e">
        <f>$I198*IF($G198="Pickup", SUMIFS(NewEmisData!M:M, NewEmisData!$A:$A, "Pickup", NewEmisData!$B:$B, $A198, NewEmisData!$C:$C, $H198, NewEmisData!$D:$D, BQ$2), SUMIFS(NewEmisData!M:M, NewEmisData!$A:$A, "LDV", NewEmisData!$B:$B, $A198, NewEmisData!$C:$C, $H198, NewEmisData!$D:$D, BQ$2))</f>
        <v>#REF!</v>
      </c>
      <c r="BR198" s="335">
        <v>1.0935401174755037</v>
      </c>
      <c r="BS198" s="335" t="e">
        <f>$I198*IF($G198="Pickup", SUMIFS(NewEmisData!E:E, NewEmisData!$A:$A, "Pickup", NewEmisData!$B:$B, $A198, NewEmisData!$C:$C, $H198, NewEmisData!$D:$D, BS$2), SUMIFS(NewEmisData!E:E, NewEmisData!$A:$A, "LDV", NewEmisData!$B:$B, $A198, NewEmisData!$C:$C, $H198, NewEmisData!$D:$D, BS$2))</f>
        <v>#REF!</v>
      </c>
      <c r="BT198" s="335" t="e">
        <f>$I198*IF($G198="Pickup", SUMIFS(NewEmisData!F:F, NewEmisData!$A:$A, "Pickup", NewEmisData!$B:$B, $A198, NewEmisData!$C:$C, $H198, NewEmisData!$D:$D, BT$2), SUMIFS(NewEmisData!F:F, NewEmisData!$A:$A, "LDV", NewEmisData!$B:$B, $A198, NewEmisData!$C:$C, $H198, NewEmisData!$D:$D, BT$2))</f>
        <v>#REF!</v>
      </c>
      <c r="BU198" s="335" t="e">
        <f>$I198*IF($G198="Pickup", SUMIFS(NewEmisData!G:G, NewEmisData!$A:$A, "Pickup", NewEmisData!$B:$B, $A198, NewEmisData!$C:$C, $H198, NewEmisData!$D:$D, BU$2), SUMIFS(NewEmisData!G:G, NewEmisData!$A:$A, "LDV", NewEmisData!$B:$B, $A198, NewEmisData!$C:$C, $H198, NewEmisData!$D:$D, BU$2))</f>
        <v>#REF!</v>
      </c>
      <c r="BV198" s="335" t="e">
        <f>$I198*IF($G198="Pickup", SUMIFS(NewEmisData!H:H, NewEmisData!$A:$A, "Pickup", NewEmisData!$B:$B, $A198, NewEmisData!$C:$C, $H198, NewEmisData!$D:$D, BV$2), SUMIFS(NewEmisData!H:H, NewEmisData!$A:$A, "LDV", NewEmisData!$B:$B, $A198, NewEmisData!$C:$C, $H198, NewEmisData!$D:$D, BV$2))</f>
        <v>#REF!</v>
      </c>
      <c r="BW198" s="335" t="e">
        <f>$I198*IF($G198="Pickup", SUMIFS(NewEmisData!I:I, NewEmisData!$A:$A, "Pickup", NewEmisData!$B:$B, $A198, NewEmisData!$C:$C, $H198, NewEmisData!$D:$D, BW$2), SUMIFS(NewEmisData!I:I, NewEmisData!$A:$A, "LDV", NewEmisData!$B:$B, $A198, NewEmisData!$C:$C, $H198, NewEmisData!$D:$D, BW$2))</f>
        <v>#REF!</v>
      </c>
      <c r="BX198" s="335" t="e">
        <f>$I198*IF($G198="Pickup", SUMIFS(NewEmisData!J:J, NewEmisData!$A:$A, "Pickup", NewEmisData!$B:$B, $A198, NewEmisData!$C:$C, $H198, NewEmisData!$D:$D, BX$2), SUMIFS(NewEmisData!J:J, NewEmisData!$A:$A, "LDV", NewEmisData!$B:$B, $A198, NewEmisData!$C:$C, $H198, NewEmisData!$D:$D, BX$2))</f>
        <v>#REF!</v>
      </c>
      <c r="BY198" s="335" t="e">
        <f>$I198*IF($G198="Pickup", SUMIFS(NewEmisData!K:K, NewEmisData!$A:$A, "Pickup", NewEmisData!$B:$B, $A198, NewEmisData!$C:$C, $H198, NewEmisData!$D:$D, BY$2), SUMIFS(NewEmisData!K:K, NewEmisData!$A:$A, "LDV", NewEmisData!$B:$B, $A198, NewEmisData!$C:$C, $H198, NewEmisData!$D:$D, BY$2))</f>
        <v>#REF!</v>
      </c>
      <c r="BZ198" s="335" t="e">
        <f>$I198*IF($G198="Pickup", SUMIFS(NewEmisData!L:L, NewEmisData!$A:$A, "Pickup", NewEmisData!$B:$B, $A198, NewEmisData!$C:$C, $H198, NewEmisData!$D:$D, BZ$2), SUMIFS(NewEmisData!L:L, NewEmisData!$A:$A, "LDV", NewEmisData!$B:$B, $A198, NewEmisData!$C:$C, $H198, NewEmisData!$D:$D, BZ$2))</f>
        <v>#REF!</v>
      </c>
      <c r="CA198" s="335" t="e">
        <f>$I198*IF($G198="Pickup", SUMIFS(NewEmisData!M:M, NewEmisData!$A:$A, "Pickup", NewEmisData!$B:$B, $A198, NewEmisData!$C:$C, $H198, NewEmisData!$D:$D, CA$2), SUMIFS(NewEmisData!M:M, NewEmisData!$A:$A, "LDV", NewEmisData!$B:$B, $A198, NewEmisData!$C:$C, $H198, NewEmisData!$D:$D, CA$2))</f>
        <v>#REF!</v>
      </c>
      <c r="CB198" s="335">
        <v>7.9070928283867165E-2</v>
      </c>
      <c r="CC198" s="335" t="e">
        <f>$I198*IF($G198="Pickup", SUMIFS(NewEmisData!E:E, NewEmisData!$A:$A, "Pickup", NewEmisData!$B:$B, $A198, NewEmisData!$C:$C, $H198, NewEmisData!$D:$D, CC$2), SUMIFS(NewEmisData!E:E, NewEmisData!$A:$A, "LDV", NewEmisData!$B:$B, $A198, NewEmisData!$C:$C, $H198, NewEmisData!$D:$D, CC$2))</f>
        <v>#REF!</v>
      </c>
      <c r="CD198" s="335" t="e">
        <f>$I198*IF($G198="Pickup", SUMIFS(NewEmisData!F:F, NewEmisData!$A:$A, "Pickup", NewEmisData!$B:$B, $A198, NewEmisData!$C:$C, $H198, NewEmisData!$D:$D, CD$2), SUMIFS(NewEmisData!F:F, NewEmisData!$A:$A, "LDV", NewEmisData!$B:$B, $A198, NewEmisData!$C:$C, $H198, NewEmisData!$D:$D, CD$2))</f>
        <v>#REF!</v>
      </c>
      <c r="CE198" s="335" t="e">
        <f>$I198*IF($G198="Pickup", SUMIFS(NewEmisData!G:G, NewEmisData!$A:$A, "Pickup", NewEmisData!$B:$B, $A198, NewEmisData!$C:$C, $H198, NewEmisData!$D:$D, CE$2), SUMIFS(NewEmisData!G:G, NewEmisData!$A:$A, "LDV", NewEmisData!$B:$B, $A198, NewEmisData!$C:$C, $H198, NewEmisData!$D:$D, CE$2))</f>
        <v>#REF!</v>
      </c>
      <c r="CF198" s="335" t="e">
        <f>$I198*IF($G198="Pickup", SUMIFS(NewEmisData!H:H, NewEmisData!$A:$A, "Pickup", NewEmisData!$B:$B, $A198, NewEmisData!$C:$C, $H198, NewEmisData!$D:$D, CF$2), SUMIFS(NewEmisData!H:H, NewEmisData!$A:$A, "LDV", NewEmisData!$B:$B, $A198, NewEmisData!$C:$C, $H198, NewEmisData!$D:$D, CF$2))</f>
        <v>#REF!</v>
      </c>
      <c r="CG198" s="335" t="e">
        <f>$I198*IF($G198="Pickup", SUMIFS(NewEmisData!I:I, NewEmisData!$A:$A, "Pickup", NewEmisData!$B:$B, $A198, NewEmisData!$C:$C, $H198, NewEmisData!$D:$D, CG$2), SUMIFS(NewEmisData!I:I, NewEmisData!$A:$A, "LDV", NewEmisData!$B:$B, $A198, NewEmisData!$C:$C, $H198, NewEmisData!$D:$D, CG$2))</f>
        <v>#REF!</v>
      </c>
      <c r="CH198" s="335" t="e">
        <f>$I198*IF($G198="Pickup", SUMIFS(NewEmisData!J:J, NewEmisData!$A:$A, "Pickup", NewEmisData!$B:$B, $A198, NewEmisData!$C:$C, $H198, NewEmisData!$D:$D, CH$2), SUMIFS(NewEmisData!J:J, NewEmisData!$A:$A, "LDV", NewEmisData!$B:$B, $A198, NewEmisData!$C:$C, $H198, NewEmisData!$D:$D, CH$2))</f>
        <v>#REF!</v>
      </c>
      <c r="CI198" s="335" t="e">
        <f>$I198*IF($G198="Pickup", SUMIFS(NewEmisData!K:K, NewEmisData!$A:$A, "Pickup", NewEmisData!$B:$B, $A198, NewEmisData!$C:$C, $H198, NewEmisData!$D:$D, CI$2), SUMIFS(NewEmisData!K:K, NewEmisData!$A:$A, "LDV", NewEmisData!$B:$B, $A198, NewEmisData!$C:$C, $H198, NewEmisData!$D:$D, CI$2))</f>
        <v>#REF!</v>
      </c>
      <c r="CJ198" s="335" t="e">
        <f>$I198*IF($G198="Pickup", SUMIFS(NewEmisData!L:L, NewEmisData!$A:$A, "Pickup", NewEmisData!$B:$B, $A198, NewEmisData!$C:$C, $H198, NewEmisData!$D:$D, CJ$2), SUMIFS(NewEmisData!L:L, NewEmisData!$A:$A, "LDV", NewEmisData!$B:$B, $A198, NewEmisData!$C:$C, $H198, NewEmisData!$D:$D, CJ$2))</f>
        <v>#REF!</v>
      </c>
      <c r="CK198" s="335" t="e">
        <f>$I198*IF($G198="Pickup", SUMIFS(NewEmisData!M:M, NewEmisData!$A:$A, "Pickup", NewEmisData!$B:$B, $A198, NewEmisData!$C:$C, $H198, NewEmisData!$D:$D, CK$2), SUMIFS(NewEmisData!M:M, NewEmisData!$A:$A, "LDV", NewEmisData!$B:$B, $A198, NewEmisData!$C:$C, $H198, NewEmisData!$D:$D, CK$2))</f>
        <v>#REF!</v>
      </c>
      <c r="CL198" s="335">
        <v>1.4592584472374772E-2</v>
      </c>
      <c r="CM198" s="335" t="e">
        <f>$I198*IF($G198="Pickup", SUMIFS(NewEmisData!E:E, NewEmisData!$A:$A, "Pickup", NewEmisData!$B:$B, $A198, NewEmisData!$C:$C, $H198, NewEmisData!$D:$D, CM$2), SUMIFS(NewEmisData!E:E, NewEmisData!$A:$A, "LDV", NewEmisData!$B:$B, $A198, NewEmisData!$C:$C, $H198, NewEmisData!$D:$D, CM$2))</f>
        <v>#REF!</v>
      </c>
      <c r="CN198" s="335" t="e">
        <f>$I198*IF($G198="Pickup", SUMIFS(NewEmisData!F:F, NewEmisData!$A:$A, "Pickup", NewEmisData!$B:$B, $A198, NewEmisData!$C:$C, $H198, NewEmisData!$D:$D, CN$2), SUMIFS(NewEmisData!F:F, NewEmisData!$A:$A, "LDV", NewEmisData!$B:$B, $A198, NewEmisData!$C:$C, $H198, NewEmisData!$D:$D, CN$2))</f>
        <v>#REF!</v>
      </c>
      <c r="CO198" s="335" t="e">
        <f>$I198*IF($G198="Pickup", SUMIFS(NewEmisData!G:G, NewEmisData!$A:$A, "Pickup", NewEmisData!$B:$B, $A198, NewEmisData!$C:$C, $H198, NewEmisData!$D:$D, CO$2), SUMIFS(NewEmisData!G:G, NewEmisData!$A:$A, "LDV", NewEmisData!$B:$B, $A198, NewEmisData!$C:$C, $H198, NewEmisData!$D:$D, CO$2))</f>
        <v>#REF!</v>
      </c>
      <c r="CP198" s="335" t="e">
        <f>$I198*IF($G198="Pickup", SUMIFS(NewEmisData!H:H, NewEmisData!$A:$A, "Pickup", NewEmisData!$B:$B, $A198, NewEmisData!$C:$C, $H198, NewEmisData!$D:$D, CP$2), SUMIFS(NewEmisData!H:H, NewEmisData!$A:$A, "LDV", NewEmisData!$B:$B, $A198, NewEmisData!$C:$C, $H198, NewEmisData!$D:$D, CP$2))</f>
        <v>#REF!</v>
      </c>
      <c r="CQ198" s="335" t="e">
        <f>$I198*IF($G198="Pickup", SUMIFS(NewEmisData!I:I, NewEmisData!$A:$A, "Pickup", NewEmisData!$B:$B, $A198, NewEmisData!$C:$C, $H198, NewEmisData!$D:$D, CQ$2), SUMIFS(NewEmisData!I:I, NewEmisData!$A:$A, "LDV", NewEmisData!$B:$B, $A198, NewEmisData!$C:$C, $H198, NewEmisData!$D:$D, CQ$2))</f>
        <v>#REF!</v>
      </c>
      <c r="CR198" s="335" t="e">
        <f>$I198*IF($G198="Pickup", SUMIFS(NewEmisData!J:J, NewEmisData!$A:$A, "Pickup", NewEmisData!$B:$B, $A198, NewEmisData!$C:$C, $H198, NewEmisData!$D:$D, CR$2), SUMIFS(NewEmisData!J:J, NewEmisData!$A:$A, "LDV", NewEmisData!$B:$B, $A198, NewEmisData!$C:$C, $H198, NewEmisData!$D:$D, CR$2))</f>
        <v>#REF!</v>
      </c>
      <c r="CS198" s="335" t="e">
        <f>$I198*IF($G198="Pickup", SUMIFS(NewEmisData!K:K, NewEmisData!$A:$A, "Pickup", NewEmisData!$B:$B, $A198, NewEmisData!$C:$C, $H198, NewEmisData!$D:$D, CS$2), SUMIFS(NewEmisData!K:K, NewEmisData!$A:$A, "LDV", NewEmisData!$B:$B, $A198, NewEmisData!$C:$C, $H198, NewEmisData!$D:$D, CS$2))</f>
        <v>#REF!</v>
      </c>
      <c r="CT198" s="335" t="e">
        <f>$I198*IF($G198="Pickup", SUMIFS(NewEmisData!L:L, NewEmisData!$A:$A, "Pickup", NewEmisData!$B:$B, $A198, NewEmisData!$C:$C, $H198, NewEmisData!$D:$D, CT$2), SUMIFS(NewEmisData!L:L, NewEmisData!$A:$A, "LDV", NewEmisData!$B:$B, $A198, NewEmisData!$C:$C, $H198, NewEmisData!$D:$D, CT$2))</f>
        <v>#REF!</v>
      </c>
      <c r="CU198" s="335" t="e">
        <f>$I198*IF($G198="Pickup", SUMIFS(NewEmisData!M:M, NewEmisData!$A:$A, "Pickup", NewEmisData!$B:$B, $A198, NewEmisData!$C:$C, $H198, NewEmisData!$D:$D, CU$2), SUMIFS(NewEmisData!M:M, NewEmisData!$A:$A, "LDV", NewEmisData!$B:$B, $A198, NewEmisData!$C:$C, $H198, NewEmisData!$D:$D, CU$2))</f>
        <v>#REF!</v>
      </c>
      <c r="CV198" s="335">
        <v>3.6421481558869826E-3</v>
      </c>
      <c r="CW198" s="335">
        <v>2.1313632672585194E-3</v>
      </c>
      <c r="CX198" s="335">
        <v>1.3206136104537754E-3</v>
      </c>
      <c r="CY198" s="335">
        <v>1.0899187939867145E-3</v>
      </c>
      <c r="CZ198" s="335">
        <v>8.7025283912856672E-4</v>
      </c>
      <c r="DA198" s="335">
        <v>6.4765763063973829E-4</v>
      </c>
      <c r="DB198" s="335">
        <v>5.0616619617217448E-4</v>
      </c>
      <c r="DC198" s="335">
        <v>4.8258494809425511E-4</v>
      </c>
      <c r="DD198" s="335">
        <v>4.7909039000311807E-4</v>
      </c>
      <c r="DE198" s="335">
        <v>4.8044232177820259E-4</v>
      </c>
      <c r="DF198" s="335">
        <v>4.8044232177820259E-4</v>
      </c>
      <c r="DG198" s="335" t="e">
        <f>$I198*IF($G198="Pickup", SUMIFS(NewEmisData!E:E, NewEmisData!$A:$A, "Pickup", NewEmisData!$B:$B, $A198, NewEmisData!$C:$C, $H198, NewEmisData!$D:$D, DG$2), SUMIFS(NewEmisData!E:E, NewEmisData!$A:$A, "LDV", NewEmisData!$B:$B, $A198, NewEmisData!$C:$C, $H198, NewEmisData!$D:$D, DG$2))</f>
        <v>#REF!</v>
      </c>
      <c r="DH198" s="335" t="e">
        <f>$I198*IF($G198="Pickup", SUMIFS(NewEmisData!F:F, NewEmisData!$A:$A, "Pickup", NewEmisData!$B:$B, $A198, NewEmisData!$C:$C, $H198, NewEmisData!$D:$D, DH$2), SUMIFS(NewEmisData!F:F, NewEmisData!$A:$A, "LDV", NewEmisData!$B:$B, $A198, NewEmisData!$C:$C, $H198, NewEmisData!$D:$D, DH$2))</f>
        <v>#REF!</v>
      </c>
      <c r="DI198" s="335" t="e">
        <f>$I198*IF($G198="Pickup", SUMIFS(NewEmisData!G:G, NewEmisData!$A:$A, "Pickup", NewEmisData!$B:$B, $A198, NewEmisData!$C:$C, $H198, NewEmisData!$D:$D, DI$2), SUMIFS(NewEmisData!G:G, NewEmisData!$A:$A, "LDV", NewEmisData!$B:$B, $A198, NewEmisData!$C:$C, $H198, NewEmisData!$D:$D, DI$2))</f>
        <v>#REF!</v>
      </c>
      <c r="DJ198" s="335" t="e">
        <f>$I198*IF($G198="Pickup", SUMIFS(NewEmisData!H:H, NewEmisData!$A:$A, "Pickup", NewEmisData!$B:$B, $A198, NewEmisData!$C:$C, $H198, NewEmisData!$D:$D, DJ$2), SUMIFS(NewEmisData!H:H, NewEmisData!$A:$A, "LDV", NewEmisData!$B:$B, $A198, NewEmisData!$C:$C, $H198, NewEmisData!$D:$D, DJ$2))</f>
        <v>#REF!</v>
      </c>
      <c r="DK198" s="335" t="e">
        <f>$I198*IF($G198="Pickup", SUMIFS(NewEmisData!I:I, NewEmisData!$A:$A, "Pickup", NewEmisData!$B:$B, $A198, NewEmisData!$C:$C, $H198, NewEmisData!$D:$D, DK$2), SUMIFS(NewEmisData!I:I, NewEmisData!$A:$A, "LDV", NewEmisData!$B:$B, $A198, NewEmisData!$C:$C, $H198, NewEmisData!$D:$D, DK$2))</f>
        <v>#REF!</v>
      </c>
      <c r="DL198" s="335" t="e">
        <f>$I198*IF($G198="Pickup", SUMIFS(NewEmisData!J:J, NewEmisData!$A:$A, "Pickup", NewEmisData!$B:$B, $A198, NewEmisData!$C:$C, $H198, NewEmisData!$D:$D, DL$2), SUMIFS(NewEmisData!J:J, NewEmisData!$A:$A, "LDV", NewEmisData!$B:$B, $A198, NewEmisData!$C:$C, $H198, NewEmisData!$D:$D, DL$2))</f>
        <v>#REF!</v>
      </c>
      <c r="DM198" s="335" t="e">
        <f>$I198*IF($G198="Pickup", SUMIFS(NewEmisData!K:K, NewEmisData!$A:$A, "Pickup", NewEmisData!$B:$B, $A198, NewEmisData!$C:$C, $H198, NewEmisData!$D:$D, DM$2), SUMIFS(NewEmisData!K:K, NewEmisData!$A:$A, "LDV", NewEmisData!$B:$B, $A198, NewEmisData!$C:$C, $H198, NewEmisData!$D:$D, DM$2))</f>
        <v>#REF!</v>
      </c>
      <c r="DN198" s="335" t="e">
        <f>$I198*IF($G198="Pickup", SUMIFS(NewEmisData!L:L, NewEmisData!$A:$A, "Pickup", NewEmisData!$B:$B, $A198, NewEmisData!$C:$C, $H198, NewEmisData!$D:$D, DN$2), SUMIFS(NewEmisData!L:L, NewEmisData!$A:$A, "LDV", NewEmisData!$B:$B, $A198, NewEmisData!$C:$C, $H198, NewEmisData!$D:$D, DN$2))</f>
        <v>#REF!</v>
      </c>
      <c r="DO198" s="335" t="e">
        <f>$I198*IF($G198="Pickup", SUMIFS(NewEmisData!M:M, NewEmisData!$A:$A, "Pickup", NewEmisData!$B:$B, $A198, NewEmisData!$C:$C, $H198, NewEmisData!$D:$D, DO$2), SUMIFS(NewEmisData!M:M, NewEmisData!$A:$A, "LDV", NewEmisData!$B:$B, $A198, NewEmisData!$C:$C, $H198, NewEmisData!$D:$D, DO$2))</f>
        <v>#REF!</v>
      </c>
      <c r="DP198" s="335">
        <v>9.708130422585614E-4</v>
      </c>
      <c r="DQ198" s="335" t="e">
        <f>$I198*IF($G198="Pickup", SUMIFS(NewEmisData!E:E, NewEmisData!$A:$A, "Pickup", NewEmisData!$B:$B, $A198, NewEmisData!$C:$C, $H198, NewEmisData!$D:$D, DQ$2), SUMIFS(NewEmisData!E:E, NewEmisData!$A:$A, "LDV", NewEmisData!$B:$B, $A198, NewEmisData!$C:$C, $H198, NewEmisData!$D:$D, DQ$2))</f>
        <v>#REF!</v>
      </c>
      <c r="DR198" s="335" t="e">
        <f>$I198*IF($G198="Pickup", SUMIFS(NewEmisData!F:F, NewEmisData!$A:$A, "Pickup", NewEmisData!$B:$B, $A198, NewEmisData!$C:$C, $H198, NewEmisData!$D:$D, DR$2), SUMIFS(NewEmisData!F:F, NewEmisData!$A:$A, "LDV", NewEmisData!$B:$B, $A198, NewEmisData!$C:$C, $H198, NewEmisData!$D:$D, DR$2))</f>
        <v>#REF!</v>
      </c>
      <c r="DS198" s="335" t="e">
        <f>$I198*IF($G198="Pickup", SUMIFS(NewEmisData!G:G, NewEmisData!$A:$A, "Pickup", NewEmisData!$B:$B, $A198, NewEmisData!$C:$C, $H198, NewEmisData!$D:$D, DS$2), SUMIFS(NewEmisData!G:G, NewEmisData!$A:$A, "LDV", NewEmisData!$B:$B, $A198, NewEmisData!$C:$C, $H198, NewEmisData!$D:$D, DS$2))</f>
        <v>#REF!</v>
      </c>
      <c r="DT198" s="335" t="e">
        <f>$I198*IF($G198="Pickup", SUMIFS(NewEmisData!H:H, NewEmisData!$A:$A, "Pickup", NewEmisData!$B:$B, $A198, NewEmisData!$C:$C, $H198, NewEmisData!$D:$D, DT$2), SUMIFS(NewEmisData!H:H, NewEmisData!$A:$A, "LDV", NewEmisData!$B:$B, $A198, NewEmisData!$C:$C, $H198, NewEmisData!$D:$D, DT$2))</f>
        <v>#REF!</v>
      </c>
      <c r="DU198" s="335" t="e">
        <f>$I198*IF($G198="Pickup", SUMIFS(NewEmisData!I:I, NewEmisData!$A:$A, "Pickup", NewEmisData!$B:$B, $A198, NewEmisData!$C:$C, $H198, NewEmisData!$D:$D, DU$2), SUMIFS(NewEmisData!I:I, NewEmisData!$A:$A, "LDV", NewEmisData!$B:$B, $A198, NewEmisData!$C:$C, $H198, NewEmisData!$D:$D, DU$2))</f>
        <v>#REF!</v>
      </c>
      <c r="DV198" s="335" t="e">
        <f>$I198*IF($G198="Pickup", SUMIFS(NewEmisData!J:J, NewEmisData!$A:$A, "Pickup", NewEmisData!$B:$B, $A198, NewEmisData!$C:$C, $H198, NewEmisData!$D:$D, DV$2), SUMIFS(NewEmisData!J:J, NewEmisData!$A:$A, "LDV", NewEmisData!$B:$B, $A198, NewEmisData!$C:$C, $H198, NewEmisData!$D:$D, DV$2))</f>
        <v>#REF!</v>
      </c>
      <c r="DW198" s="335" t="e">
        <f>$I198*IF($G198="Pickup", SUMIFS(NewEmisData!K:K, NewEmisData!$A:$A, "Pickup", NewEmisData!$B:$B, $A198, NewEmisData!$C:$C, $H198, NewEmisData!$D:$D, DW$2), SUMIFS(NewEmisData!K:K, NewEmisData!$A:$A, "LDV", NewEmisData!$B:$B, $A198, NewEmisData!$C:$C, $H198, NewEmisData!$D:$D, DW$2))</f>
        <v>#REF!</v>
      </c>
      <c r="DX198" s="335" t="e">
        <f>$I198*IF($G198="Pickup", SUMIFS(NewEmisData!L:L, NewEmisData!$A:$A, "Pickup", NewEmisData!$B:$B, $A198, NewEmisData!$C:$C, $H198, NewEmisData!$D:$D, DX$2), SUMIFS(NewEmisData!L:L, NewEmisData!$A:$A, "LDV", NewEmisData!$B:$B, $A198, NewEmisData!$C:$C, $H198, NewEmisData!$D:$D, DX$2))</f>
        <v>#REF!</v>
      </c>
      <c r="DY198" s="335" t="e">
        <f>$I198*IF($G198="Pickup", SUMIFS(NewEmisData!M:M, NewEmisData!$A:$A, "Pickup", NewEmisData!$B:$B, $A198, NewEmisData!$C:$C, $H198, NewEmisData!$D:$D, DY$2), SUMIFS(NewEmisData!M:M, NewEmisData!$A:$A, "LDV", NewEmisData!$B:$B, $A198, NewEmisData!$C:$C, $H198, NewEmisData!$D:$D, DY$2))</f>
        <v>#REF!</v>
      </c>
      <c r="DZ198" s="335">
        <v>3.0345401157298169E-3</v>
      </c>
      <c r="EA198" s="335" t="e">
        <f t="shared" si="234"/>
        <v>#REF!</v>
      </c>
      <c r="EB198" s="335" t="e">
        <f t="shared" si="235"/>
        <v>#REF!</v>
      </c>
      <c r="EC198" s="335" t="e">
        <f t="shared" si="236"/>
        <v>#REF!</v>
      </c>
      <c r="ED198" s="335" t="e">
        <f t="shared" si="237"/>
        <v>#REF!</v>
      </c>
      <c r="EE198" s="335" t="e">
        <f t="shared" si="238"/>
        <v>#REF!</v>
      </c>
      <c r="EF198" s="335" t="e">
        <f t="shared" si="239"/>
        <v>#REF!</v>
      </c>
      <c r="EG198" s="335" t="e">
        <f t="shared" si="240"/>
        <v>#REF!</v>
      </c>
      <c r="EH198" s="335" t="e">
        <f t="shared" si="241"/>
        <v>#REF!</v>
      </c>
      <c r="EI198" s="335" t="e">
        <f t="shared" si="242"/>
        <v>#REF!</v>
      </c>
      <c r="EJ198" s="335">
        <f t="shared" si="243"/>
        <v>0.14484686481204898</v>
      </c>
      <c r="EK198" s="335" t="e">
        <f t="shared" si="244"/>
        <v>#REF!</v>
      </c>
      <c r="EL198" s="335" t="e">
        <f t="shared" si="245"/>
        <v>#REF!</v>
      </c>
      <c r="EM198" s="335" t="e">
        <f t="shared" si="246"/>
        <v>#REF!</v>
      </c>
      <c r="EN198" s="335" t="e">
        <f t="shared" si="247"/>
        <v>#REF!</v>
      </c>
      <c r="EO198" s="335" t="e">
        <f t="shared" si="248"/>
        <v>#REF!</v>
      </c>
      <c r="EP198" s="335" t="e">
        <f t="shared" si="249"/>
        <v>#REF!</v>
      </c>
      <c r="EQ198" s="335" t="e">
        <f t="shared" si="250"/>
        <v>#REF!</v>
      </c>
      <c r="ER198" s="335" t="e">
        <f t="shared" si="251"/>
        <v>#REF!</v>
      </c>
      <c r="ES198" s="335" t="e">
        <f t="shared" si="252"/>
        <v>#REF!</v>
      </c>
      <c r="ET198" s="335">
        <f t="shared" si="253"/>
        <v>3.8910945869294146E-2</v>
      </c>
      <c r="EU198" s="335" t="e">
        <f t="shared" si="254"/>
        <v>#REF!</v>
      </c>
      <c r="EV198" s="335" t="e">
        <f t="shared" si="255"/>
        <v>#REF!</v>
      </c>
      <c r="EW198" s="335" t="e">
        <f t="shared" si="256"/>
        <v>#REF!</v>
      </c>
      <c r="EX198" s="335" t="e">
        <f t="shared" si="257"/>
        <v>#REF!</v>
      </c>
      <c r="EY198" s="335" t="e">
        <f t="shared" si="258"/>
        <v>#REF!</v>
      </c>
      <c r="EZ198" s="335" t="e">
        <f t="shared" si="259"/>
        <v>#REF!</v>
      </c>
      <c r="FA198" s="335" t="e">
        <f t="shared" si="260"/>
        <v>#REF!</v>
      </c>
      <c r="FB198" s="335" t="e">
        <f t="shared" si="261"/>
        <v>#REF!</v>
      </c>
      <c r="FC198" s="335" t="e">
        <f t="shared" si="262"/>
        <v>#REF!</v>
      </c>
      <c r="FD198" s="335">
        <f t="shared" si="263"/>
        <v>9.1293891212331998E-4</v>
      </c>
      <c r="FE198" s="335" t="e">
        <f t="shared" si="264"/>
        <v>#REF!</v>
      </c>
      <c r="FF198" s="335" t="e">
        <f t="shared" si="265"/>
        <v>#REF!</v>
      </c>
      <c r="FG198" s="335" t="e">
        <f t="shared" si="266"/>
        <v>#REF!</v>
      </c>
      <c r="FH198" s="335" t="e">
        <f t="shared" si="267"/>
        <v>#REF!</v>
      </c>
      <c r="FI198" s="335" t="e">
        <f t="shared" si="268"/>
        <v>#REF!</v>
      </c>
      <c r="FJ198" s="335" t="e">
        <f t="shared" si="269"/>
        <v>#REF!</v>
      </c>
      <c r="FK198" s="335" t="e">
        <f t="shared" si="270"/>
        <v>#REF!</v>
      </c>
      <c r="FL198" s="335" t="e">
        <f t="shared" si="271"/>
        <v>#REF!</v>
      </c>
      <c r="FM198" s="335" t="e">
        <f t="shared" si="272"/>
        <v>#REF!</v>
      </c>
      <c r="FN198" s="335">
        <f t="shared" si="273"/>
        <v>2.3063977246567523E-2</v>
      </c>
      <c r="FO198" s="335" t="e">
        <f t="shared" si="274"/>
        <v>#REF!</v>
      </c>
      <c r="FP198" s="335" t="e">
        <f t="shared" si="275"/>
        <v>#REF!</v>
      </c>
      <c r="FQ198" s="335" t="e">
        <f t="shared" si="276"/>
        <v>#REF!</v>
      </c>
      <c r="FR198" s="335" t="e">
        <f t="shared" si="277"/>
        <v>#REF!</v>
      </c>
      <c r="FS198" s="335" t="e">
        <f t="shared" si="278"/>
        <v>#REF!</v>
      </c>
      <c r="FT198" s="335" t="e">
        <f t="shared" si="279"/>
        <v>#REF!</v>
      </c>
      <c r="FU198" s="335" t="e">
        <f t="shared" si="280"/>
        <v>#REF!</v>
      </c>
      <c r="FV198" s="335" t="e">
        <f t="shared" si="281"/>
        <v>#REF!</v>
      </c>
      <c r="FW198" s="335" t="e">
        <f t="shared" si="282"/>
        <v>#REF!</v>
      </c>
      <c r="FX198" s="335">
        <f t="shared" si="283"/>
        <v>4.6218288243582298E-3</v>
      </c>
    </row>
    <row r="199" spans="1:180" x14ac:dyDescent="0.2">
      <c r="A199" s="305" t="str">
        <f>_xlfn.CONCAT(IF(LEFT(TRIM(A198),1)="*", "*R", "R"), 1+RIGHT(TRIM(A198),1))</f>
        <v>R6</v>
      </c>
      <c r="B199" s="305" t="str">
        <f t="shared" si="340"/>
        <v>TLFGPHEV40</v>
      </c>
      <c r="C199" s="305" t="str">
        <f t="shared" si="341"/>
        <v>TL.GSL.F.PHEV.2015</v>
      </c>
      <c r="D199" s="301" t="str">
        <f t="shared" si="342"/>
        <v>bn-vmt, bn-vmt/a</v>
      </c>
      <c r="E199" s="301" t="str">
        <f t="shared" si="343"/>
        <v>TLGSL</v>
      </c>
      <c r="F199" s="301" t="str">
        <f t="shared" si="344"/>
        <v>TL</v>
      </c>
      <c r="G199" s="315" t="s">
        <v>818</v>
      </c>
      <c r="H199" s="315" t="s">
        <v>814</v>
      </c>
      <c r="I199" s="321" t="e">
        <f>#REF!</f>
        <v>#REF!</v>
      </c>
      <c r="J199" s="315" t="str">
        <f t="shared" si="284"/>
        <v>Full size car-GSL</v>
      </c>
      <c r="K199" s="335" t="e">
        <f>$I199*IF($G199="Pickup", SUMIFS(NewEmisData!E:E, NewEmisData!$A:$A, "Pickup", NewEmisData!$B:$B, $A199, NewEmisData!$C:$C, $H199, NewEmisData!$D:$D, K$2), SUMIFS(NewEmisData!E:E, NewEmisData!$A:$A, "LDV", NewEmisData!$B:$B, $A199, NewEmisData!$C:$C, $H199, NewEmisData!$D:$D, K$2))</f>
        <v>#REF!</v>
      </c>
      <c r="L199" s="335" t="e">
        <f>$I199*IF($G199="Pickup", SUMIFS(NewEmisData!F:F, NewEmisData!$A:$A, "Pickup", NewEmisData!$B:$B, $A199, NewEmisData!$C:$C, $H199, NewEmisData!$D:$D, L$2), SUMIFS(NewEmisData!F:F, NewEmisData!$A:$A, "LDV", NewEmisData!$B:$B, $A199, NewEmisData!$C:$C, $H199, NewEmisData!$D:$D, L$2))</f>
        <v>#REF!</v>
      </c>
      <c r="M199" s="335" t="e">
        <f>$I199*IF($G199="Pickup", SUMIFS(NewEmisData!G:G, NewEmisData!$A:$A, "Pickup", NewEmisData!$B:$B, $A199, NewEmisData!$C:$C, $H199, NewEmisData!$D:$D, M$2), SUMIFS(NewEmisData!G:G, NewEmisData!$A:$A, "LDV", NewEmisData!$B:$B, $A199, NewEmisData!$C:$C, $H199, NewEmisData!$D:$D, M$2))</f>
        <v>#REF!</v>
      </c>
      <c r="N199" s="335" t="e">
        <f>$I199*IF($G199="Pickup", SUMIFS(NewEmisData!H:H, NewEmisData!$A:$A, "Pickup", NewEmisData!$B:$B, $A199, NewEmisData!$C:$C, $H199, NewEmisData!$D:$D, N$2), SUMIFS(NewEmisData!H:H, NewEmisData!$A:$A, "LDV", NewEmisData!$B:$B, $A199, NewEmisData!$C:$C, $H199, NewEmisData!$D:$D, N$2))</f>
        <v>#REF!</v>
      </c>
      <c r="O199" s="335" t="e">
        <f>$I199*IF($G199="Pickup", SUMIFS(NewEmisData!I:I, NewEmisData!$A:$A, "Pickup", NewEmisData!$B:$B, $A199, NewEmisData!$C:$C, $H199, NewEmisData!$D:$D, O$2), SUMIFS(NewEmisData!I:I, NewEmisData!$A:$A, "LDV", NewEmisData!$B:$B, $A199, NewEmisData!$C:$C, $H199, NewEmisData!$D:$D, O$2))</f>
        <v>#REF!</v>
      </c>
      <c r="P199" s="335" t="e">
        <f>$I199*IF($G199="Pickup", SUMIFS(NewEmisData!J:J, NewEmisData!$A:$A, "Pickup", NewEmisData!$B:$B, $A199, NewEmisData!$C:$C, $H199, NewEmisData!$D:$D, P$2), SUMIFS(NewEmisData!J:J, NewEmisData!$A:$A, "LDV", NewEmisData!$B:$B, $A199, NewEmisData!$C:$C, $H199, NewEmisData!$D:$D, P$2))</f>
        <v>#REF!</v>
      </c>
      <c r="Q199" s="335" t="e">
        <f>$I199*IF($G199="Pickup", SUMIFS(NewEmisData!K:K, NewEmisData!$A:$A, "Pickup", NewEmisData!$B:$B, $A199, NewEmisData!$C:$C, $H199, NewEmisData!$D:$D, Q$2), SUMIFS(NewEmisData!K:K, NewEmisData!$A:$A, "LDV", NewEmisData!$B:$B, $A199, NewEmisData!$C:$C, $H199, NewEmisData!$D:$D, Q$2))</f>
        <v>#REF!</v>
      </c>
      <c r="R199" s="335" t="e">
        <f>$I199*IF($G199="Pickup", SUMIFS(NewEmisData!L:L, NewEmisData!$A:$A, "Pickup", NewEmisData!$B:$B, $A199, NewEmisData!$C:$C, $H199, NewEmisData!$D:$D, R$2), SUMIFS(NewEmisData!L:L, NewEmisData!$A:$A, "LDV", NewEmisData!$B:$B, $A199, NewEmisData!$C:$C, $H199, NewEmisData!$D:$D, R$2))</f>
        <v>#REF!</v>
      </c>
      <c r="S199" s="335" t="e">
        <f>$I199*IF($G199="Pickup", SUMIFS(NewEmisData!M:M, NewEmisData!$A:$A, "Pickup", NewEmisData!$B:$B, $A199, NewEmisData!$C:$C, $H199, NewEmisData!$D:$D, S$2), SUMIFS(NewEmisData!M:M, NewEmisData!$A:$A, "LDV", NewEmisData!$B:$B, $A199, NewEmisData!$C:$C, $H199, NewEmisData!$D:$D, S$2))</f>
        <v>#REF!</v>
      </c>
      <c r="T199" s="335">
        <v>0.14484686481204898</v>
      </c>
      <c r="U199" s="335" t="e">
        <f>$I199*IF($G199="Pickup", SUMIFS(NewEmisData!E:E, NewEmisData!$A:$A, "Pickup", NewEmisData!$B:$B, $A199, NewEmisData!$C:$C, $H199, NewEmisData!$D:$D, U$2), SUMIFS(NewEmisData!E:E, NewEmisData!$A:$A, "LDV", NewEmisData!$B:$B, $A199, NewEmisData!$C:$C, $H199, NewEmisData!$D:$D, U$2))</f>
        <v>#REF!</v>
      </c>
      <c r="V199" s="335" t="e">
        <f>$I199*IF($G199="Pickup", SUMIFS(NewEmisData!F:F, NewEmisData!$A:$A, "Pickup", NewEmisData!$B:$B, $A199, NewEmisData!$C:$C, $H199, NewEmisData!$D:$D, V$2), SUMIFS(NewEmisData!F:F, NewEmisData!$A:$A, "LDV", NewEmisData!$B:$B, $A199, NewEmisData!$C:$C, $H199, NewEmisData!$D:$D, V$2))</f>
        <v>#REF!</v>
      </c>
      <c r="W199" s="335" t="e">
        <f>$I199*IF($G199="Pickup", SUMIFS(NewEmisData!G:G, NewEmisData!$A:$A, "Pickup", NewEmisData!$B:$B, $A199, NewEmisData!$C:$C, $H199, NewEmisData!$D:$D, W$2), SUMIFS(NewEmisData!G:G, NewEmisData!$A:$A, "LDV", NewEmisData!$B:$B, $A199, NewEmisData!$C:$C, $H199, NewEmisData!$D:$D, W$2))</f>
        <v>#REF!</v>
      </c>
      <c r="X199" s="335" t="e">
        <f>$I199*IF($G199="Pickup", SUMIFS(NewEmisData!H:H, NewEmisData!$A:$A, "Pickup", NewEmisData!$B:$B, $A199, NewEmisData!$C:$C, $H199, NewEmisData!$D:$D, X$2), SUMIFS(NewEmisData!H:H, NewEmisData!$A:$A, "LDV", NewEmisData!$B:$B, $A199, NewEmisData!$C:$C, $H199, NewEmisData!$D:$D, X$2))</f>
        <v>#REF!</v>
      </c>
      <c r="Y199" s="335" t="e">
        <f>$I199*IF($G199="Pickup", SUMIFS(NewEmisData!I:I, NewEmisData!$A:$A, "Pickup", NewEmisData!$B:$B, $A199, NewEmisData!$C:$C, $H199, NewEmisData!$D:$D, Y$2), SUMIFS(NewEmisData!I:I, NewEmisData!$A:$A, "LDV", NewEmisData!$B:$B, $A199, NewEmisData!$C:$C, $H199, NewEmisData!$D:$D, Y$2))</f>
        <v>#REF!</v>
      </c>
      <c r="Z199" s="335" t="e">
        <f>$I199*IF($G199="Pickup", SUMIFS(NewEmisData!J:J, NewEmisData!$A:$A, "Pickup", NewEmisData!$B:$B, $A199, NewEmisData!$C:$C, $H199, NewEmisData!$D:$D, Z$2), SUMIFS(NewEmisData!J:J, NewEmisData!$A:$A, "LDV", NewEmisData!$B:$B, $A199, NewEmisData!$C:$C, $H199, NewEmisData!$D:$D, Z$2))</f>
        <v>#REF!</v>
      </c>
      <c r="AA199" s="335" t="e">
        <f>$I199*IF($G199="Pickup", SUMIFS(NewEmisData!K:K, NewEmisData!$A:$A, "Pickup", NewEmisData!$B:$B, $A199, NewEmisData!$C:$C, $H199, NewEmisData!$D:$D, AA$2), SUMIFS(NewEmisData!K:K, NewEmisData!$A:$A, "LDV", NewEmisData!$B:$B, $A199, NewEmisData!$C:$C, $H199, NewEmisData!$D:$D, AA$2))</f>
        <v>#REF!</v>
      </c>
      <c r="AB199" s="335" t="e">
        <f>$I199*IF($G199="Pickup", SUMIFS(NewEmisData!L:L, NewEmisData!$A:$A, "Pickup", NewEmisData!$B:$B, $A199, NewEmisData!$C:$C, $H199, NewEmisData!$D:$D, AB$2), SUMIFS(NewEmisData!L:L, NewEmisData!$A:$A, "LDV", NewEmisData!$B:$B, $A199, NewEmisData!$C:$C, $H199, NewEmisData!$D:$D, AB$2))</f>
        <v>#REF!</v>
      </c>
      <c r="AC199" s="335" t="e">
        <f>$I199*IF($G199="Pickup", SUMIFS(NewEmisData!M:M, NewEmisData!$A:$A, "Pickup", NewEmisData!$B:$B, $A199, NewEmisData!$C:$C, $H199, NewEmisData!$D:$D, AC$2), SUMIFS(NewEmisData!M:M, NewEmisData!$A:$A, "LDV", NewEmisData!$B:$B, $A199, NewEmisData!$C:$C, $H199, NewEmisData!$D:$D, AC$2))</f>
        <v>#REF!</v>
      </c>
      <c r="AD199" s="335">
        <v>3.8910945869294146E-2</v>
      </c>
      <c r="AE199" s="335" t="e">
        <f>$I199*IF($G199="Pickup", SUMIFS(NewEmisData!E:E, NewEmisData!$A:$A, "Pickup", NewEmisData!$B:$B, $A199, NewEmisData!$C:$C, $H199, NewEmisData!$D:$D, AE$2), SUMIFS(NewEmisData!E:E, NewEmisData!$A:$A, "LDV", NewEmisData!$B:$B, $A199, NewEmisData!$C:$C, $H199, NewEmisData!$D:$D, AE$2))</f>
        <v>#REF!</v>
      </c>
      <c r="AF199" s="335" t="e">
        <f>$I199*IF($G199="Pickup", SUMIFS(NewEmisData!F:F, NewEmisData!$A:$A, "Pickup", NewEmisData!$B:$B, $A199, NewEmisData!$C:$C, $H199, NewEmisData!$D:$D, AF$2), SUMIFS(NewEmisData!F:F, NewEmisData!$A:$A, "LDV", NewEmisData!$B:$B, $A199, NewEmisData!$C:$C, $H199, NewEmisData!$D:$D, AF$2))</f>
        <v>#REF!</v>
      </c>
      <c r="AG199" s="335" t="e">
        <f>$I199*IF($G199="Pickup", SUMIFS(NewEmisData!G:G, NewEmisData!$A:$A, "Pickup", NewEmisData!$B:$B, $A199, NewEmisData!$C:$C, $H199, NewEmisData!$D:$D, AG$2), SUMIFS(NewEmisData!G:G, NewEmisData!$A:$A, "LDV", NewEmisData!$B:$B, $A199, NewEmisData!$C:$C, $H199, NewEmisData!$D:$D, AG$2))</f>
        <v>#REF!</v>
      </c>
      <c r="AH199" s="335" t="e">
        <f>$I199*IF($G199="Pickup", SUMIFS(NewEmisData!H:H, NewEmisData!$A:$A, "Pickup", NewEmisData!$B:$B, $A199, NewEmisData!$C:$C, $H199, NewEmisData!$D:$D, AH$2), SUMIFS(NewEmisData!H:H, NewEmisData!$A:$A, "LDV", NewEmisData!$B:$B, $A199, NewEmisData!$C:$C, $H199, NewEmisData!$D:$D, AH$2))</f>
        <v>#REF!</v>
      </c>
      <c r="AI199" s="335" t="e">
        <f>$I199*IF($G199="Pickup", SUMIFS(NewEmisData!I:I, NewEmisData!$A:$A, "Pickup", NewEmisData!$B:$B, $A199, NewEmisData!$C:$C, $H199, NewEmisData!$D:$D, AI$2), SUMIFS(NewEmisData!I:I, NewEmisData!$A:$A, "LDV", NewEmisData!$B:$B, $A199, NewEmisData!$C:$C, $H199, NewEmisData!$D:$D, AI$2))</f>
        <v>#REF!</v>
      </c>
      <c r="AJ199" s="335" t="e">
        <f>$I199*IF($G199="Pickup", SUMIFS(NewEmisData!J:J, NewEmisData!$A:$A, "Pickup", NewEmisData!$B:$B, $A199, NewEmisData!$C:$C, $H199, NewEmisData!$D:$D, AJ$2), SUMIFS(NewEmisData!J:J, NewEmisData!$A:$A, "LDV", NewEmisData!$B:$B, $A199, NewEmisData!$C:$C, $H199, NewEmisData!$D:$D, AJ$2))</f>
        <v>#REF!</v>
      </c>
      <c r="AK199" s="335" t="e">
        <f>$I199*IF($G199="Pickup", SUMIFS(NewEmisData!K:K, NewEmisData!$A:$A, "Pickup", NewEmisData!$B:$B, $A199, NewEmisData!$C:$C, $H199, NewEmisData!$D:$D, AK$2), SUMIFS(NewEmisData!K:K, NewEmisData!$A:$A, "LDV", NewEmisData!$B:$B, $A199, NewEmisData!$C:$C, $H199, NewEmisData!$D:$D, AK$2))</f>
        <v>#REF!</v>
      </c>
      <c r="AL199" s="335" t="e">
        <f>$I199*IF($G199="Pickup", SUMIFS(NewEmisData!L:L, NewEmisData!$A:$A, "Pickup", NewEmisData!$B:$B, $A199, NewEmisData!$C:$C, $H199, NewEmisData!$D:$D, AL$2), SUMIFS(NewEmisData!L:L, NewEmisData!$A:$A, "LDV", NewEmisData!$B:$B, $A199, NewEmisData!$C:$C, $H199, NewEmisData!$D:$D, AL$2))</f>
        <v>#REF!</v>
      </c>
      <c r="AM199" s="335" t="e">
        <f>$I199*IF($G199="Pickup", SUMIFS(NewEmisData!M:M, NewEmisData!$A:$A, "Pickup", NewEmisData!$B:$B, $A199, NewEmisData!$C:$C, $H199, NewEmisData!$D:$D, AM$2), SUMIFS(NewEmisData!M:M, NewEmisData!$A:$A, "LDV", NewEmisData!$B:$B, $A199, NewEmisData!$C:$C, $H199, NewEmisData!$D:$D, AM$2))</f>
        <v>#REF!</v>
      </c>
      <c r="AN199" s="335">
        <v>9.1293891212331998E-4</v>
      </c>
      <c r="AO199" s="335" t="e">
        <f>$I199*IF($G199="Pickup", SUMIFS(NewEmisData!E:E, NewEmisData!$A:$A, "Pickup", NewEmisData!$B:$B, $A199, NewEmisData!$C:$C, $H199, NewEmisData!$D:$D, AO$2), SUMIFS(NewEmisData!E:E, NewEmisData!$A:$A, "LDV", NewEmisData!$B:$B, $A199, NewEmisData!$C:$C, $H199, NewEmisData!$D:$D, AO$2))</f>
        <v>#REF!</v>
      </c>
      <c r="AP199" s="335" t="e">
        <f>$I199*IF($G199="Pickup", SUMIFS(NewEmisData!F:F, NewEmisData!$A:$A, "Pickup", NewEmisData!$B:$B, $A199, NewEmisData!$C:$C, $H199, NewEmisData!$D:$D, AP$2), SUMIFS(NewEmisData!F:F, NewEmisData!$A:$A, "LDV", NewEmisData!$B:$B, $A199, NewEmisData!$C:$C, $H199, NewEmisData!$D:$D, AP$2))</f>
        <v>#REF!</v>
      </c>
      <c r="AQ199" s="335" t="e">
        <f>$I199*IF($G199="Pickup", SUMIFS(NewEmisData!G:G, NewEmisData!$A:$A, "Pickup", NewEmisData!$B:$B, $A199, NewEmisData!$C:$C, $H199, NewEmisData!$D:$D, AQ$2), SUMIFS(NewEmisData!G:G, NewEmisData!$A:$A, "LDV", NewEmisData!$B:$B, $A199, NewEmisData!$C:$C, $H199, NewEmisData!$D:$D, AQ$2))</f>
        <v>#REF!</v>
      </c>
      <c r="AR199" s="335" t="e">
        <f>$I199*IF($G199="Pickup", SUMIFS(NewEmisData!H:H, NewEmisData!$A:$A, "Pickup", NewEmisData!$B:$B, $A199, NewEmisData!$C:$C, $H199, NewEmisData!$D:$D, AR$2), SUMIFS(NewEmisData!H:H, NewEmisData!$A:$A, "LDV", NewEmisData!$B:$B, $A199, NewEmisData!$C:$C, $H199, NewEmisData!$D:$D, AR$2))</f>
        <v>#REF!</v>
      </c>
      <c r="AS199" s="335" t="e">
        <f>$I199*IF($G199="Pickup", SUMIFS(NewEmisData!I:I, NewEmisData!$A:$A, "Pickup", NewEmisData!$B:$B, $A199, NewEmisData!$C:$C, $H199, NewEmisData!$D:$D, AS$2), SUMIFS(NewEmisData!I:I, NewEmisData!$A:$A, "LDV", NewEmisData!$B:$B, $A199, NewEmisData!$C:$C, $H199, NewEmisData!$D:$D, AS$2))</f>
        <v>#REF!</v>
      </c>
      <c r="AT199" s="335" t="e">
        <f>$I199*IF($G199="Pickup", SUMIFS(NewEmisData!J:J, NewEmisData!$A:$A, "Pickup", NewEmisData!$B:$B, $A199, NewEmisData!$C:$C, $H199, NewEmisData!$D:$D, AT$2), SUMIFS(NewEmisData!J:J, NewEmisData!$A:$A, "LDV", NewEmisData!$B:$B, $A199, NewEmisData!$C:$C, $H199, NewEmisData!$D:$D, AT$2))</f>
        <v>#REF!</v>
      </c>
      <c r="AU199" s="335" t="e">
        <f>$I199*IF($G199="Pickup", SUMIFS(NewEmisData!K:K, NewEmisData!$A:$A, "Pickup", NewEmisData!$B:$B, $A199, NewEmisData!$C:$C, $H199, NewEmisData!$D:$D, AU$2), SUMIFS(NewEmisData!K:K, NewEmisData!$A:$A, "LDV", NewEmisData!$B:$B, $A199, NewEmisData!$C:$C, $H199, NewEmisData!$D:$D, AU$2))</f>
        <v>#REF!</v>
      </c>
      <c r="AV199" s="335" t="e">
        <f>$I199*IF($G199="Pickup", SUMIFS(NewEmisData!L:L, NewEmisData!$A:$A, "Pickup", NewEmisData!$B:$B, $A199, NewEmisData!$C:$C, $H199, NewEmisData!$D:$D, AV$2), SUMIFS(NewEmisData!L:L, NewEmisData!$A:$A, "LDV", NewEmisData!$B:$B, $A199, NewEmisData!$C:$C, $H199, NewEmisData!$D:$D, AV$2))</f>
        <v>#REF!</v>
      </c>
      <c r="AW199" s="335" t="e">
        <f>$I199*IF($G199="Pickup", SUMIFS(NewEmisData!M:M, NewEmisData!$A:$A, "Pickup", NewEmisData!$B:$B, $A199, NewEmisData!$C:$C, $H199, NewEmisData!$D:$D, AW$2), SUMIFS(NewEmisData!M:M, NewEmisData!$A:$A, "LDV", NewEmisData!$B:$B, $A199, NewEmisData!$C:$C, $H199, NewEmisData!$D:$D, AW$2))</f>
        <v>#REF!</v>
      </c>
      <c r="AX199" s="335">
        <v>2.3063977246567523E-2</v>
      </c>
      <c r="AY199" s="335" t="e">
        <f>$I199*IF($G199="Pickup", SUMIFS(NewEmisData!E:E, NewEmisData!$A:$A, "Pickup", NewEmisData!$B:$B, $A199, NewEmisData!$C:$C, $H199, NewEmisData!$D:$D, AY$2), SUMIFS(NewEmisData!E:E, NewEmisData!$A:$A, "LDV", NewEmisData!$B:$B, $A199, NewEmisData!$C:$C, $H199, NewEmisData!$D:$D, AY$2))</f>
        <v>#REF!</v>
      </c>
      <c r="AZ199" s="335" t="e">
        <f>$I199*IF($G199="Pickup", SUMIFS(NewEmisData!F:F, NewEmisData!$A:$A, "Pickup", NewEmisData!$B:$B, $A199, NewEmisData!$C:$C, $H199, NewEmisData!$D:$D, AZ$2), SUMIFS(NewEmisData!F:F, NewEmisData!$A:$A, "LDV", NewEmisData!$B:$B, $A199, NewEmisData!$C:$C, $H199, NewEmisData!$D:$D, AZ$2))</f>
        <v>#REF!</v>
      </c>
      <c r="BA199" s="335" t="e">
        <f>$I199*IF($G199="Pickup", SUMIFS(NewEmisData!G:G, NewEmisData!$A:$A, "Pickup", NewEmisData!$B:$B, $A199, NewEmisData!$C:$C, $H199, NewEmisData!$D:$D, BA$2), SUMIFS(NewEmisData!G:G, NewEmisData!$A:$A, "LDV", NewEmisData!$B:$B, $A199, NewEmisData!$C:$C, $H199, NewEmisData!$D:$D, BA$2))</f>
        <v>#REF!</v>
      </c>
      <c r="BB199" s="335" t="e">
        <f>$I199*IF($G199="Pickup", SUMIFS(NewEmisData!H:H, NewEmisData!$A:$A, "Pickup", NewEmisData!$B:$B, $A199, NewEmisData!$C:$C, $H199, NewEmisData!$D:$D, BB$2), SUMIFS(NewEmisData!H:H, NewEmisData!$A:$A, "LDV", NewEmisData!$B:$B, $A199, NewEmisData!$C:$C, $H199, NewEmisData!$D:$D, BB$2))</f>
        <v>#REF!</v>
      </c>
      <c r="BC199" s="335" t="e">
        <f>$I199*IF($G199="Pickup", SUMIFS(NewEmisData!I:I, NewEmisData!$A:$A, "Pickup", NewEmisData!$B:$B, $A199, NewEmisData!$C:$C, $H199, NewEmisData!$D:$D, BC$2), SUMIFS(NewEmisData!I:I, NewEmisData!$A:$A, "LDV", NewEmisData!$B:$B, $A199, NewEmisData!$C:$C, $H199, NewEmisData!$D:$D, BC$2))</f>
        <v>#REF!</v>
      </c>
      <c r="BD199" s="335" t="e">
        <f>$I199*IF($G199="Pickup", SUMIFS(NewEmisData!J:J, NewEmisData!$A:$A, "Pickup", NewEmisData!$B:$B, $A199, NewEmisData!$C:$C, $H199, NewEmisData!$D:$D, BD$2), SUMIFS(NewEmisData!J:J, NewEmisData!$A:$A, "LDV", NewEmisData!$B:$B, $A199, NewEmisData!$C:$C, $H199, NewEmisData!$D:$D, BD$2))</f>
        <v>#REF!</v>
      </c>
      <c r="BE199" s="335" t="e">
        <f>$I199*IF($G199="Pickup", SUMIFS(NewEmisData!K:K, NewEmisData!$A:$A, "Pickup", NewEmisData!$B:$B, $A199, NewEmisData!$C:$C, $H199, NewEmisData!$D:$D, BE$2), SUMIFS(NewEmisData!K:K, NewEmisData!$A:$A, "LDV", NewEmisData!$B:$B, $A199, NewEmisData!$C:$C, $H199, NewEmisData!$D:$D, BE$2))</f>
        <v>#REF!</v>
      </c>
      <c r="BF199" s="335" t="e">
        <f>$I199*IF($G199="Pickup", SUMIFS(NewEmisData!L:L, NewEmisData!$A:$A, "Pickup", NewEmisData!$B:$B, $A199, NewEmisData!$C:$C, $H199, NewEmisData!$D:$D, BF$2), SUMIFS(NewEmisData!L:L, NewEmisData!$A:$A, "LDV", NewEmisData!$B:$B, $A199, NewEmisData!$C:$C, $H199, NewEmisData!$D:$D, BF$2))</f>
        <v>#REF!</v>
      </c>
      <c r="BG199" s="335" t="e">
        <f>$I199*IF($G199="Pickup", SUMIFS(NewEmisData!M:M, NewEmisData!$A:$A, "Pickup", NewEmisData!$B:$B, $A199, NewEmisData!$C:$C, $H199, NewEmisData!$D:$D, BG$2), SUMIFS(NewEmisData!M:M, NewEmisData!$A:$A, "LDV", NewEmisData!$B:$B, $A199, NewEmisData!$C:$C, $H199, NewEmisData!$D:$D, BG$2))</f>
        <v>#REF!</v>
      </c>
      <c r="BH199" s="335">
        <v>4.6218288243582298E-3</v>
      </c>
      <c r="BI199" s="335" t="e">
        <f>$I199*IF($G199="Pickup", SUMIFS(NewEmisData!E:E, NewEmisData!$A:$A, "Pickup", NewEmisData!$B:$B, $A199, NewEmisData!$C:$C, $H199, NewEmisData!$D:$D, BI$2), SUMIFS(NewEmisData!E:E, NewEmisData!$A:$A, "LDV", NewEmisData!$B:$B, $A199, NewEmisData!$C:$C, $H199, NewEmisData!$D:$D, BI$2))</f>
        <v>#REF!</v>
      </c>
      <c r="BJ199" s="335" t="e">
        <f>$I199*IF($G199="Pickup", SUMIFS(NewEmisData!F:F, NewEmisData!$A:$A, "Pickup", NewEmisData!$B:$B, $A199, NewEmisData!$C:$C, $H199, NewEmisData!$D:$D, BJ$2), SUMIFS(NewEmisData!F:F, NewEmisData!$A:$A, "LDV", NewEmisData!$B:$B, $A199, NewEmisData!$C:$C, $H199, NewEmisData!$D:$D, BJ$2))</f>
        <v>#REF!</v>
      </c>
      <c r="BK199" s="335" t="e">
        <f>$I199*IF($G199="Pickup", SUMIFS(NewEmisData!G:G, NewEmisData!$A:$A, "Pickup", NewEmisData!$B:$B, $A199, NewEmisData!$C:$C, $H199, NewEmisData!$D:$D, BK$2), SUMIFS(NewEmisData!G:G, NewEmisData!$A:$A, "LDV", NewEmisData!$B:$B, $A199, NewEmisData!$C:$C, $H199, NewEmisData!$D:$D, BK$2))</f>
        <v>#REF!</v>
      </c>
      <c r="BL199" s="335" t="e">
        <f>$I199*IF($G199="Pickup", SUMIFS(NewEmisData!H:H, NewEmisData!$A:$A, "Pickup", NewEmisData!$B:$B, $A199, NewEmisData!$C:$C, $H199, NewEmisData!$D:$D, BL$2), SUMIFS(NewEmisData!H:H, NewEmisData!$A:$A, "LDV", NewEmisData!$B:$B, $A199, NewEmisData!$C:$C, $H199, NewEmisData!$D:$D, BL$2))</f>
        <v>#REF!</v>
      </c>
      <c r="BM199" s="335" t="e">
        <f>$I199*IF($G199="Pickup", SUMIFS(NewEmisData!I:I, NewEmisData!$A:$A, "Pickup", NewEmisData!$B:$B, $A199, NewEmisData!$C:$C, $H199, NewEmisData!$D:$D, BM$2), SUMIFS(NewEmisData!I:I, NewEmisData!$A:$A, "LDV", NewEmisData!$B:$B, $A199, NewEmisData!$C:$C, $H199, NewEmisData!$D:$D, BM$2))</f>
        <v>#REF!</v>
      </c>
      <c r="BN199" s="335" t="e">
        <f>$I199*IF($G199="Pickup", SUMIFS(NewEmisData!J:J, NewEmisData!$A:$A, "Pickup", NewEmisData!$B:$B, $A199, NewEmisData!$C:$C, $H199, NewEmisData!$D:$D, BN$2), SUMIFS(NewEmisData!J:J, NewEmisData!$A:$A, "LDV", NewEmisData!$B:$B, $A199, NewEmisData!$C:$C, $H199, NewEmisData!$D:$D, BN$2))</f>
        <v>#REF!</v>
      </c>
      <c r="BO199" s="335" t="e">
        <f>$I199*IF($G199="Pickup", SUMIFS(NewEmisData!K:K, NewEmisData!$A:$A, "Pickup", NewEmisData!$B:$B, $A199, NewEmisData!$C:$C, $H199, NewEmisData!$D:$D, BO$2), SUMIFS(NewEmisData!K:K, NewEmisData!$A:$A, "LDV", NewEmisData!$B:$B, $A199, NewEmisData!$C:$C, $H199, NewEmisData!$D:$D, BO$2))</f>
        <v>#REF!</v>
      </c>
      <c r="BP199" s="335" t="e">
        <f>$I199*IF($G199="Pickup", SUMIFS(NewEmisData!L:L, NewEmisData!$A:$A, "Pickup", NewEmisData!$B:$B, $A199, NewEmisData!$C:$C, $H199, NewEmisData!$D:$D, BP$2), SUMIFS(NewEmisData!L:L, NewEmisData!$A:$A, "LDV", NewEmisData!$B:$B, $A199, NewEmisData!$C:$C, $H199, NewEmisData!$D:$D, BP$2))</f>
        <v>#REF!</v>
      </c>
      <c r="BQ199" s="335" t="e">
        <f>$I199*IF($G199="Pickup", SUMIFS(NewEmisData!M:M, NewEmisData!$A:$A, "Pickup", NewEmisData!$B:$B, $A199, NewEmisData!$C:$C, $H199, NewEmisData!$D:$D, BQ$2), SUMIFS(NewEmisData!M:M, NewEmisData!$A:$A, "LDV", NewEmisData!$B:$B, $A199, NewEmisData!$C:$C, $H199, NewEmisData!$D:$D, BQ$2))</f>
        <v>#REF!</v>
      </c>
      <c r="BR199" s="335">
        <v>1.0935401174755037</v>
      </c>
      <c r="BS199" s="335" t="e">
        <f>$I199*IF($G199="Pickup", SUMIFS(NewEmisData!E:E, NewEmisData!$A:$A, "Pickup", NewEmisData!$B:$B, $A199, NewEmisData!$C:$C, $H199, NewEmisData!$D:$D, BS$2), SUMIFS(NewEmisData!E:E, NewEmisData!$A:$A, "LDV", NewEmisData!$B:$B, $A199, NewEmisData!$C:$C, $H199, NewEmisData!$D:$D, BS$2))</f>
        <v>#REF!</v>
      </c>
      <c r="BT199" s="335" t="e">
        <f>$I199*IF($G199="Pickup", SUMIFS(NewEmisData!F:F, NewEmisData!$A:$A, "Pickup", NewEmisData!$B:$B, $A199, NewEmisData!$C:$C, $H199, NewEmisData!$D:$D, BT$2), SUMIFS(NewEmisData!F:F, NewEmisData!$A:$A, "LDV", NewEmisData!$B:$B, $A199, NewEmisData!$C:$C, $H199, NewEmisData!$D:$D, BT$2))</f>
        <v>#REF!</v>
      </c>
      <c r="BU199" s="335" t="e">
        <f>$I199*IF($G199="Pickup", SUMIFS(NewEmisData!G:G, NewEmisData!$A:$A, "Pickup", NewEmisData!$B:$B, $A199, NewEmisData!$C:$C, $H199, NewEmisData!$D:$D, BU$2), SUMIFS(NewEmisData!G:G, NewEmisData!$A:$A, "LDV", NewEmisData!$B:$B, $A199, NewEmisData!$C:$C, $H199, NewEmisData!$D:$D, BU$2))</f>
        <v>#REF!</v>
      </c>
      <c r="BV199" s="335" t="e">
        <f>$I199*IF($G199="Pickup", SUMIFS(NewEmisData!H:H, NewEmisData!$A:$A, "Pickup", NewEmisData!$B:$B, $A199, NewEmisData!$C:$C, $H199, NewEmisData!$D:$D, BV$2), SUMIFS(NewEmisData!H:H, NewEmisData!$A:$A, "LDV", NewEmisData!$B:$B, $A199, NewEmisData!$C:$C, $H199, NewEmisData!$D:$D, BV$2))</f>
        <v>#REF!</v>
      </c>
      <c r="BW199" s="335" t="e">
        <f>$I199*IF($G199="Pickup", SUMIFS(NewEmisData!I:I, NewEmisData!$A:$A, "Pickup", NewEmisData!$B:$B, $A199, NewEmisData!$C:$C, $H199, NewEmisData!$D:$D, BW$2), SUMIFS(NewEmisData!I:I, NewEmisData!$A:$A, "LDV", NewEmisData!$B:$B, $A199, NewEmisData!$C:$C, $H199, NewEmisData!$D:$D, BW$2))</f>
        <v>#REF!</v>
      </c>
      <c r="BX199" s="335" t="e">
        <f>$I199*IF($G199="Pickup", SUMIFS(NewEmisData!J:J, NewEmisData!$A:$A, "Pickup", NewEmisData!$B:$B, $A199, NewEmisData!$C:$C, $H199, NewEmisData!$D:$D, BX$2), SUMIFS(NewEmisData!J:J, NewEmisData!$A:$A, "LDV", NewEmisData!$B:$B, $A199, NewEmisData!$C:$C, $H199, NewEmisData!$D:$D, BX$2))</f>
        <v>#REF!</v>
      </c>
      <c r="BY199" s="335" t="e">
        <f>$I199*IF($G199="Pickup", SUMIFS(NewEmisData!K:K, NewEmisData!$A:$A, "Pickup", NewEmisData!$B:$B, $A199, NewEmisData!$C:$C, $H199, NewEmisData!$D:$D, BY$2), SUMIFS(NewEmisData!K:K, NewEmisData!$A:$A, "LDV", NewEmisData!$B:$B, $A199, NewEmisData!$C:$C, $H199, NewEmisData!$D:$D, BY$2))</f>
        <v>#REF!</v>
      </c>
      <c r="BZ199" s="335" t="e">
        <f>$I199*IF($G199="Pickup", SUMIFS(NewEmisData!L:L, NewEmisData!$A:$A, "Pickup", NewEmisData!$B:$B, $A199, NewEmisData!$C:$C, $H199, NewEmisData!$D:$D, BZ$2), SUMIFS(NewEmisData!L:L, NewEmisData!$A:$A, "LDV", NewEmisData!$B:$B, $A199, NewEmisData!$C:$C, $H199, NewEmisData!$D:$D, BZ$2))</f>
        <v>#REF!</v>
      </c>
      <c r="CA199" s="335" t="e">
        <f>$I199*IF($G199="Pickup", SUMIFS(NewEmisData!M:M, NewEmisData!$A:$A, "Pickup", NewEmisData!$B:$B, $A199, NewEmisData!$C:$C, $H199, NewEmisData!$D:$D, CA$2), SUMIFS(NewEmisData!M:M, NewEmisData!$A:$A, "LDV", NewEmisData!$B:$B, $A199, NewEmisData!$C:$C, $H199, NewEmisData!$D:$D, CA$2))</f>
        <v>#REF!</v>
      </c>
      <c r="CB199" s="335">
        <v>7.9070928283867165E-2</v>
      </c>
      <c r="CC199" s="335" t="e">
        <f>$I199*IF($G199="Pickup", SUMIFS(NewEmisData!E:E, NewEmisData!$A:$A, "Pickup", NewEmisData!$B:$B, $A199, NewEmisData!$C:$C, $H199, NewEmisData!$D:$D, CC$2), SUMIFS(NewEmisData!E:E, NewEmisData!$A:$A, "LDV", NewEmisData!$B:$B, $A199, NewEmisData!$C:$C, $H199, NewEmisData!$D:$D, CC$2))</f>
        <v>#REF!</v>
      </c>
      <c r="CD199" s="335" t="e">
        <f>$I199*IF($G199="Pickup", SUMIFS(NewEmisData!F:F, NewEmisData!$A:$A, "Pickup", NewEmisData!$B:$B, $A199, NewEmisData!$C:$C, $H199, NewEmisData!$D:$D, CD$2), SUMIFS(NewEmisData!F:F, NewEmisData!$A:$A, "LDV", NewEmisData!$B:$B, $A199, NewEmisData!$C:$C, $H199, NewEmisData!$D:$D, CD$2))</f>
        <v>#REF!</v>
      </c>
      <c r="CE199" s="335" t="e">
        <f>$I199*IF($G199="Pickup", SUMIFS(NewEmisData!G:G, NewEmisData!$A:$A, "Pickup", NewEmisData!$B:$B, $A199, NewEmisData!$C:$C, $H199, NewEmisData!$D:$D, CE$2), SUMIFS(NewEmisData!G:G, NewEmisData!$A:$A, "LDV", NewEmisData!$B:$B, $A199, NewEmisData!$C:$C, $H199, NewEmisData!$D:$D, CE$2))</f>
        <v>#REF!</v>
      </c>
      <c r="CF199" s="335" t="e">
        <f>$I199*IF($G199="Pickup", SUMIFS(NewEmisData!H:H, NewEmisData!$A:$A, "Pickup", NewEmisData!$B:$B, $A199, NewEmisData!$C:$C, $H199, NewEmisData!$D:$D, CF$2), SUMIFS(NewEmisData!H:H, NewEmisData!$A:$A, "LDV", NewEmisData!$B:$B, $A199, NewEmisData!$C:$C, $H199, NewEmisData!$D:$D, CF$2))</f>
        <v>#REF!</v>
      </c>
      <c r="CG199" s="335" t="e">
        <f>$I199*IF($G199="Pickup", SUMIFS(NewEmisData!I:I, NewEmisData!$A:$A, "Pickup", NewEmisData!$B:$B, $A199, NewEmisData!$C:$C, $H199, NewEmisData!$D:$D, CG$2), SUMIFS(NewEmisData!I:I, NewEmisData!$A:$A, "LDV", NewEmisData!$B:$B, $A199, NewEmisData!$C:$C, $H199, NewEmisData!$D:$D, CG$2))</f>
        <v>#REF!</v>
      </c>
      <c r="CH199" s="335" t="e">
        <f>$I199*IF($G199="Pickup", SUMIFS(NewEmisData!J:J, NewEmisData!$A:$A, "Pickup", NewEmisData!$B:$B, $A199, NewEmisData!$C:$C, $H199, NewEmisData!$D:$D, CH$2), SUMIFS(NewEmisData!J:J, NewEmisData!$A:$A, "LDV", NewEmisData!$B:$B, $A199, NewEmisData!$C:$C, $H199, NewEmisData!$D:$D, CH$2))</f>
        <v>#REF!</v>
      </c>
      <c r="CI199" s="335" t="e">
        <f>$I199*IF($G199="Pickup", SUMIFS(NewEmisData!K:K, NewEmisData!$A:$A, "Pickup", NewEmisData!$B:$B, $A199, NewEmisData!$C:$C, $H199, NewEmisData!$D:$D, CI$2), SUMIFS(NewEmisData!K:K, NewEmisData!$A:$A, "LDV", NewEmisData!$B:$B, $A199, NewEmisData!$C:$C, $H199, NewEmisData!$D:$D, CI$2))</f>
        <v>#REF!</v>
      </c>
      <c r="CJ199" s="335" t="e">
        <f>$I199*IF($G199="Pickup", SUMIFS(NewEmisData!L:L, NewEmisData!$A:$A, "Pickup", NewEmisData!$B:$B, $A199, NewEmisData!$C:$C, $H199, NewEmisData!$D:$D, CJ$2), SUMIFS(NewEmisData!L:L, NewEmisData!$A:$A, "LDV", NewEmisData!$B:$B, $A199, NewEmisData!$C:$C, $H199, NewEmisData!$D:$D, CJ$2))</f>
        <v>#REF!</v>
      </c>
      <c r="CK199" s="335" t="e">
        <f>$I199*IF($G199="Pickup", SUMIFS(NewEmisData!M:M, NewEmisData!$A:$A, "Pickup", NewEmisData!$B:$B, $A199, NewEmisData!$C:$C, $H199, NewEmisData!$D:$D, CK$2), SUMIFS(NewEmisData!M:M, NewEmisData!$A:$A, "LDV", NewEmisData!$B:$B, $A199, NewEmisData!$C:$C, $H199, NewEmisData!$D:$D, CK$2))</f>
        <v>#REF!</v>
      </c>
      <c r="CL199" s="335">
        <v>1.4592584472374772E-2</v>
      </c>
      <c r="CM199" s="335" t="e">
        <f>$I199*IF($G199="Pickup", SUMIFS(NewEmisData!E:E, NewEmisData!$A:$A, "Pickup", NewEmisData!$B:$B, $A199, NewEmisData!$C:$C, $H199, NewEmisData!$D:$D, CM$2), SUMIFS(NewEmisData!E:E, NewEmisData!$A:$A, "LDV", NewEmisData!$B:$B, $A199, NewEmisData!$C:$C, $H199, NewEmisData!$D:$D, CM$2))</f>
        <v>#REF!</v>
      </c>
      <c r="CN199" s="335" t="e">
        <f>$I199*IF($G199="Pickup", SUMIFS(NewEmisData!F:F, NewEmisData!$A:$A, "Pickup", NewEmisData!$B:$B, $A199, NewEmisData!$C:$C, $H199, NewEmisData!$D:$D, CN$2), SUMIFS(NewEmisData!F:F, NewEmisData!$A:$A, "LDV", NewEmisData!$B:$B, $A199, NewEmisData!$C:$C, $H199, NewEmisData!$D:$D, CN$2))</f>
        <v>#REF!</v>
      </c>
      <c r="CO199" s="335" t="e">
        <f>$I199*IF($G199="Pickup", SUMIFS(NewEmisData!G:G, NewEmisData!$A:$A, "Pickup", NewEmisData!$B:$B, $A199, NewEmisData!$C:$C, $H199, NewEmisData!$D:$D, CO$2), SUMIFS(NewEmisData!G:G, NewEmisData!$A:$A, "LDV", NewEmisData!$B:$B, $A199, NewEmisData!$C:$C, $H199, NewEmisData!$D:$D, CO$2))</f>
        <v>#REF!</v>
      </c>
      <c r="CP199" s="335" t="e">
        <f>$I199*IF($G199="Pickup", SUMIFS(NewEmisData!H:H, NewEmisData!$A:$A, "Pickup", NewEmisData!$B:$B, $A199, NewEmisData!$C:$C, $H199, NewEmisData!$D:$D, CP$2), SUMIFS(NewEmisData!H:H, NewEmisData!$A:$A, "LDV", NewEmisData!$B:$B, $A199, NewEmisData!$C:$C, $H199, NewEmisData!$D:$D, CP$2))</f>
        <v>#REF!</v>
      </c>
      <c r="CQ199" s="335" t="e">
        <f>$I199*IF($G199="Pickup", SUMIFS(NewEmisData!I:I, NewEmisData!$A:$A, "Pickup", NewEmisData!$B:$B, $A199, NewEmisData!$C:$C, $H199, NewEmisData!$D:$D, CQ$2), SUMIFS(NewEmisData!I:I, NewEmisData!$A:$A, "LDV", NewEmisData!$B:$B, $A199, NewEmisData!$C:$C, $H199, NewEmisData!$D:$D, CQ$2))</f>
        <v>#REF!</v>
      </c>
      <c r="CR199" s="335" t="e">
        <f>$I199*IF($G199="Pickup", SUMIFS(NewEmisData!J:J, NewEmisData!$A:$A, "Pickup", NewEmisData!$B:$B, $A199, NewEmisData!$C:$C, $H199, NewEmisData!$D:$D, CR$2), SUMIFS(NewEmisData!J:J, NewEmisData!$A:$A, "LDV", NewEmisData!$B:$B, $A199, NewEmisData!$C:$C, $H199, NewEmisData!$D:$D, CR$2))</f>
        <v>#REF!</v>
      </c>
      <c r="CS199" s="335" t="e">
        <f>$I199*IF($G199="Pickup", SUMIFS(NewEmisData!K:K, NewEmisData!$A:$A, "Pickup", NewEmisData!$B:$B, $A199, NewEmisData!$C:$C, $H199, NewEmisData!$D:$D, CS$2), SUMIFS(NewEmisData!K:K, NewEmisData!$A:$A, "LDV", NewEmisData!$B:$B, $A199, NewEmisData!$C:$C, $H199, NewEmisData!$D:$D, CS$2))</f>
        <v>#REF!</v>
      </c>
      <c r="CT199" s="335" t="e">
        <f>$I199*IF($G199="Pickup", SUMIFS(NewEmisData!L:L, NewEmisData!$A:$A, "Pickup", NewEmisData!$B:$B, $A199, NewEmisData!$C:$C, $H199, NewEmisData!$D:$D, CT$2), SUMIFS(NewEmisData!L:L, NewEmisData!$A:$A, "LDV", NewEmisData!$B:$B, $A199, NewEmisData!$C:$C, $H199, NewEmisData!$D:$D, CT$2))</f>
        <v>#REF!</v>
      </c>
      <c r="CU199" s="335" t="e">
        <f>$I199*IF($G199="Pickup", SUMIFS(NewEmisData!M:M, NewEmisData!$A:$A, "Pickup", NewEmisData!$B:$B, $A199, NewEmisData!$C:$C, $H199, NewEmisData!$D:$D, CU$2), SUMIFS(NewEmisData!M:M, NewEmisData!$A:$A, "LDV", NewEmisData!$B:$B, $A199, NewEmisData!$C:$C, $H199, NewEmisData!$D:$D, CU$2))</f>
        <v>#REF!</v>
      </c>
      <c r="CV199" s="335">
        <v>3.6421481558869826E-3</v>
      </c>
      <c r="CW199" s="335">
        <v>2.1313632672585194E-3</v>
      </c>
      <c r="CX199" s="335">
        <v>1.3206136104537754E-3</v>
      </c>
      <c r="CY199" s="335">
        <v>1.0899187939867145E-3</v>
      </c>
      <c r="CZ199" s="335">
        <v>8.7025283912856672E-4</v>
      </c>
      <c r="DA199" s="335">
        <v>6.4765763063973829E-4</v>
      </c>
      <c r="DB199" s="335">
        <v>5.0616619617217448E-4</v>
      </c>
      <c r="DC199" s="335">
        <v>4.8258494809425511E-4</v>
      </c>
      <c r="DD199" s="335">
        <v>4.7909039000311807E-4</v>
      </c>
      <c r="DE199" s="335">
        <v>4.8044232177820259E-4</v>
      </c>
      <c r="DF199" s="335">
        <v>4.8044232177820259E-4</v>
      </c>
      <c r="DG199" s="335" t="e">
        <f>$I199*IF($G199="Pickup", SUMIFS(NewEmisData!E:E, NewEmisData!$A:$A, "Pickup", NewEmisData!$B:$B, $A199, NewEmisData!$C:$C, $H199, NewEmisData!$D:$D, DG$2), SUMIFS(NewEmisData!E:E, NewEmisData!$A:$A, "LDV", NewEmisData!$B:$B, $A199, NewEmisData!$C:$C, $H199, NewEmisData!$D:$D, DG$2))</f>
        <v>#REF!</v>
      </c>
      <c r="DH199" s="335" t="e">
        <f>$I199*IF($G199="Pickup", SUMIFS(NewEmisData!F:F, NewEmisData!$A:$A, "Pickup", NewEmisData!$B:$B, $A199, NewEmisData!$C:$C, $H199, NewEmisData!$D:$D, DH$2), SUMIFS(NewEmisData!F:F, NewEmisData!$A:$A, "LDV", NewEmisData!$B:$B, $A199, NewEmisData!$C:$C, $H199, NewEmisData!$D:$D, DH$2))</f>
        <v>#REF!</v>
      </c>
      <c r="DI199" s="335" t="e">
        <f>$I199*IF($G199="Pickup", SUMIFS(NewEmisData!G:G, NewEmisData!$A:$A, "Pickup", NewEmisData!$B:$B, $A199, NewEmisData!$C:$C, $H199, NewEmisData!$D:$D, DI$2), SUMIFS(NewEmisData!G:G, NewEmisData!$A:$A, "LDV", NewEmisData!$B:$B, $A199, NewEmisData!$C:$C, $H199, NewEmisData!$D:$D, DI$2))</f>
        <v>#REF!</v>
      </c>
      <c r="DJ199" s="335" t="e">
        <f>$I199*IF($G199="Pickup", SUMIFS(NewEmisData!H:H, NewEmisData!$A:$A, "Pickup", NewEmisData!$B:$B, $A199, NewEmisData!$C:$C, $H199, NewEmisData!$D:$D, DJ$2), SUMIFS(NewEmisData!H:H, NewEmisData!$A:$A, "LDV", NewEmisData!$B:$B, $A199, NewEmisData!$C:$C, $H199, NewEmisData!$D:$D, DJ$2))</f>
        <v>#REF!</v>
      </c>
      <c r="DK199" s="335" t="e">
        <f>$I199*IF($G199="Pickup", SUMIFS(NewEmisData!I:I, NewEmisData!$A:$A, "Pickup", NewEmisData!$B:$B, $A199, NewEmisData!$C:$C, $H199, NewEmisData!$D:$D, DK$2), SUMIFS(NewEmisData!I:I, NewEmisData!$A:$A, "LDV", NewEmisData!$B:$B, $A199, NewEmisData!$C:$C, $H199, NewEmisData!$D:$D, DK$2))</f>
        <v>#REF!</v>
      </c>
      <c r="DL199" s="335" t="e">
        <f>$I199*IF($G199="Pickup", SUMIFS(NewEmisData!J:J, NewEmisData!$A:$A, "Pickup", NewEmisData!$B:$B, $A199, NewEmisData!$C:$C, $H199, NewEmisData!$D:$D, DL$2), SUMIFS(NewEmisData!J:J, NewEmisData!$A:$A, "LDV", NewEmisData!$B:$B, $A199, NewEmisData!$C:$C, $H199, NewEmisData!$D:$D, DL$2))</f>
        <v>#REF!</v>
      </c>
      <c r="DM199" s="335" t="e">
        <f>$I199*IF($G199="Pickup", SUMIFS(NewEmisData!K:K, NewEmisData!$A:$A, "Pickup", NewEmisData!$B:$B, $A199, NewEmisData!$C:$C, $H199, NewEmisData!$D:$D, DM$2), SUMIFS(NewEmisData!K:K, NewEmisData!$A:$A, "LDV", NewEmisData!$B:$B, $A199, NewEmisData!$C:$C, $H199, NewEmisData!$D:$D, DM$2))</f>
        <v>#REF!</v>
      </c>
      <c r="DN199" s="335" t="e">
        <f>$I199*IF($G199="Pickup", SUMIFS(NewEmisData!L:L, NewEmisData!$A:$A, "Pickup", NewEmisData!$B:$B, $A199, NewEmisData!$C:$C, $H199, NewEmisData!$D:$D, DN$2), SUMIFS(NewEmisData!L:L, NewEmisData!$A:$A, "LDV", NewEmisData!$B:$B, $A199, NewEmisData!$C:$C, $H199, NewEmisData!$D:$D, DN$2))</f>
        <v>#REF!</v>
      </c>
      <c r="DO199" s="335" t="e">
        <f>$I199*IF($G199="Pickup", SUMIFS(NewEmisData!M:M, NewEmisData!$A:$A, "Pickup", NewEmisData!$B:$B, $A199, NewEmisData!$C:$C, $H199, NewEmisData!$D:$D, DO$2), SUMIFS(NewEmisData!M:M, NewEmisData!$A:$A, "LDV", NewEmisData!$B:$B, $A199, NewEmisData!$C:$C, $H199, NewEmisData!$D:$D, DO$2))</f>
        <v>#REF!</v>
      </c>
      <c r="DP199" s="335">
        <v>9.708130422585614E-4</v>
      </c>
      <c r="DQ199" s="335" t="e">
        <f>$I199*IF($G199="Pickup", SUMIFS(NewEmisData!E:E, NewEmisData!$A:$A, "Pickup", NewEmisData!$B:$B, $A199, NewEmisData!$C:$C, $H199, NewEmisData!$D:$D, DQ$2), SUMIFS(NewEmisData!E:E, NewEmisData!$A:$A, "LDV", NewEmisData!$B:$B, $A199, NewEmisData!$C:$C, $H199, NewEmisData!$D:$D, DQ$2))</f>
        <v>#REF!</v>
      </c>
      <c r="DR199" s="335" t="e">
        <f>$I199*IF($G199="Pickup", SUMIFS(NewEmisData!F:F, NewEmisData!$A:$A, "Pickup", NewEmisData!$B:$B, $A199, NewEmisData!$C:$C, $H199, NewEmisData!$D:$D, DR$2), SUMIFS(NewEmisData!F:F, NewEmisData!$A:$A, "LDV", NewEmisData!$B:$B, $A199, NewEmisData!$C:$C, $H199, NewEmisData!$D:$D, DR$2))</f>
        <v>#REF!</v>
      </c>
      <c r="DS199" s="335" t="e">
        <f>$I199*IF($G199="Pickup", SUMIFS(NewEmisData!G:G, NewEmisData!$A:$A, "Pickup", NewEmisData!$B:$B, $A199, NewEmisData!$C:$C, $H199, NewEmisData!$D:$D, DS$2), SUMIFS(NewEmisData!G:G, NewEmisData!$A:$A, "LDV", NewEmisData!$B:$B, $A199, NewEmisData!$C:$C, $H199, NewEmisData!$D:$D, DS$2))</f>
        <v>#REF!</v>
      </c>
      <c r="DT199" s="335" t="e">
        <f>$I199*IF($G199="Pickup", SUMIFS(NewEmisData!H:H, NewEmisData!$A:$A, "Pickup", NewEmisData!$B:$B, $A199, NewEmisData!$C:$C, $H199, NewEmisData!$D:$D, DT$2), SUMIFS(NewEmisData!H:H, NewEmisData!$A:$A, "LDV", NewEmisData!$B:$B, $A199, NewEmisData!$C:$C, $H199, NewEmisData!$D:$D, DT$2))</f>
        <v>#REF!</v>
      </c>
      <c r="DU199" s="335" t="e">
        <f>$I199*IF($G199="Pickup", SUMIFS(NewEmisData!I:I, NewEmisData!$A:$A, "Pickup", NewEmisData!$B:$B, $A199, NewEmisData!$C:$C, $H199, NewEmisData!$D:$D, DU$2), SUMIFS(NewEmisData!I:I, NewEmisData!$A:$A, "LDV", NewEmisData!$B:$B, $A199, NewEmisData!$C:$C, $H199, NewEmisData!$D:$D, DU$2))</f>
        <v>#REF!</v>
      </c>
      <c r="DV199" s="335" t="e">
        <f>$I199*IF($G199="Pickup", SUMIFS(NewEmisData!J:J, NewEmisData!$A:$A, "Pickup", NewEmisData!$B:$B, $A199, NewEmisData!$C:$C, $H199, NewEmisData!$D:$D, DV$2), SUMIFS(NewEmisData!J:J, NewEmisData!$A:$A, "LDV", NewEmisData!$B:$B, $A199, NewEmisData!$C:$C, $H199, NewEmisData!$D:$D, DV$2))</f>
        <v>#REF!</v>
      </c>
      <c r="DW199" s="335" t="e">
        <f>$I199*IF($G199="Pickup", SUMIFS(NewEmisData!K:K, NewEmisData!$A:$A, "Pickup", NewEmisData!$B:$B, $A199, NewEmisData!$C:$C, $H199, NewEmisData!$D:$D, DW$2), SUMIFS(NewEmisData!K:K, NewEmisData!$A:$A, "LDV", NewEmisData!$B:$B, $A199, NewEmisData!$C:$C, $H199, NewEmisData!$D:$D, DW$2))</f>
        <v>#REF!</v>
      </c>
      <c r="DX199" s="335" t="e">
        <f>$I199*IF($G199="Pickup", SUMIFS(NewEmisData!L:L, NewEmisData!$A:$A, "Pickup", NewEmisData!$B:$B, $A199, NewEmisData!$C:$C, $H199, NewEmisData!$D:$D, DX$2), SUMIFS(NewEmisData!L:L, NewEmisData!$A:$A, "LDV", NewEmisData!$B:$B, $A199, NewEmisData!$C:$C, $H199, NewEmisData!$D:$D, DX$2))</f>
        <v>#REF!</v>
      </c>
      <c r="DY199" s="335" t="e">
        <f>$I199*IF($G199="Pickup", SUMIFS(NewEmisData!M:M, NewEmisData!$A:$A, "Pickup", NewEmisData!$B:$B, $A199, NewEmisData!$C:$C, $H199, NewEmisData!$D:$D, DY$2), SUMIFS(NewEmisData!M:M, NewEmisData!$A:$A, "LDV", NewEmisData!$B:$B, $A199, NewEmisData!$C:$C, $H199, NewEmisData!$D:$D, DY$2))</f>
        <v>#REF!</v>
      </c>
      <c r="DZ199" s="335">
        <v>3.0345401157298169E-3</v>
      </c>
      <c r="EA199" s="335" t="e">
        <f t="shared" si="234"/>
        <v>#REF!</v>
      </c>
      <c r="EB199" s="335" t="e">
        <f t="shared" si="235"/>
        <v>#REF!</v>
      </c>
      <c r="EC199" s="335" t="e">
        <f t="shared" si="236"/>
        <v>#REF!</v>
      </c>
      <c r="ED199" s="335" t="e">
        <f t="shared" si="237"/>
        <v>#REF!</v>
      </c>
      <c r="EE199" s="335" t="e">
        <f t="shared" si="238"/>
        <v>#REF!</v>
      </c>
      <c r="EF199" s="335" t="e">
        <f t="shared" si="239"/>
        <v>#REF!</v>
      </c>
      <c r="EG199" s="335" t="e">
        <f t="shared" si="240"/>
        <v>#REF!</v>
      </c>
      <c r="EH199" s="335" t="e">
        <f t="shared" si="241"/>
        <v>#REF!</v>
      </c>
      <c r="EI199" s="335" t="e">
        <f t="shared" si="242"/>
        <v>#REF!</v>
      </c>
      <c r="EJ199" s="335">
        <f t="shared" si="243"/>
        <v>0.14484686481204898</v>
      </c>
      <c r="EK199" s="335" t="e">
        <f t="shared" si="244"/>
        <v>#REF!</v>
      </c>
      <c r="EL199" s="335" t="e">
        <f t="shared" si="245"/>
        <v>#REF!</v>
      </c>
      <c r="EM199" s="335" t="e">
        <f t="shared" si="246"/>
        <v>#REF!</v>
      </c>
      <c r="EN199" s="335" t="e">
        <f t="shared" si="247"/>
        <v>#REF!</v>
      </c>
      <c r="EO199" s="335" t="e">
        <f t="shared" si="248"/>
        <v>#REF!</v>
      </c>
      <c r="EP199" s="335" t="e">
        <f t="shared" si="249"/>
        <v>#REF!</v>
      </c>
      <c r="EQ199" s="335" t="e">
        <f t="shared" si="250"/>
        <v>#REF!</v>
      </c>
      <c r="ER199" s="335" t="e">
        <f t="shared" si="251"/>
        <v>#REF!</v>
      </c>
      <c r="ES199" s="335" t="e">
        <f t="shared" si="252"/>
        <v>#REF!</v>
      </c>
      <c r="ET199" s="335">
        <f t="shared" si="253"/>
        <v>3.8910945869294146E-2</v>
      </c>
      <c r="EU199" s="335" t="e">
        <f t="shared" si="254"/>
        <v>#REF!</v>
      </c>
      <c r="EV199" s="335" t="e">
        <f t="shared" si="255"/>
        <v>#REF!</v>
      </c>
      <c r="EW199" s="335" t="e">
        <f t="shared" si="256"/>
        <v>#REF!</v>
      </c>
      <c r="EX199" s="335" t="e">
        <f t="shared" si="257"/>
        <v>#REF!</v>
      </c>
      <c r="EY199" s="335" t="e">
        <f t="shared" si="258"/>
        <v>#REF!</v>
      </c>
      <c r="EZ199" s="335" t="e">
        <f t="shared" si="259"/>
        <v>#REF!</v>
      </c>
      <c r="FA199" s="335" t="e">
        <f t="shared" si="260"/>
        <v>#REF!</v>
      </c>
      <c r="FB199" s="335" t="e">
        <f t="shared" si="261"/>
        <v>#REF!</v>
      </c>
      <c r="FC199" s="335" t="e">
        <f t="shared" si="262"/>
        <v>#REF!</v>
      </c>
      <c r="FD199" s="335">
        <f t="shared" si="263"/>
        <v>9.1293891212331998E-4</v>
      </c>
      <c r="FE199" s="335" t="e">
        <f t="shared" si="264"/>
        <v>#REF!</v>
      </c>
      <c r="FF199" s="335" t="e">
        <f t="shared" si="265"/>
        <v>#REF!</v>
      </c>
      <c r="FG199" s="335" t="e">
        <f t="shared" si="266"/>
        <v>#REF!</v>
      </c>
      <c r="FH199" s="335" t="e">
        <f t="shared" si="267"/>
        <v>#REF!</v>
      </c>
      <c r="FI199" s="335" t="e">
        <f t="shared" si="268"/>
        <v>#REF!</v>
      </c>
      <c r="FJ199" s="335" t="e">
        <f t="shared" si="269"/>
        <v>#REF!</v>
      </c>
      <c r="FK199" s="335" t="e">
        <f t="shared" si="270"/>
        <v>#REF!</v>
      </c>
      <c r="FL199" s="335" t="e">
        <f t="shared" si="271"/>
        <v>#REF!</v>
      </c>
      <c r="FM199" s="335" t="e">
        <f t="shared" si="272"/>
        <v>#REF!</v>
      </c>
      <c r="FN199" s="335">
        <f t="shared" si="273"/>
        <v>2.3063977246567523E-2</v>
      </c>
      <c r="FO199" s="335" t="e">
        <f t="shared" si="274"/>
        <v>#REF!</v>
      </c>
      <c r="FP199" s="335" t="e">
        <f t="shared" si="275"/>
        <v>#REF!</v>
      </c>
      <c r="FQ199" s="335" t="e">
        <f t="shared" si="276"/>
        <v>#REF!</v>
      </c>
      <c r="FR199" s="335" t="e">
        <f t="shared" si="277"/>
        <v>#REF!</v>
      </c>
      <c r="FS199" s="335" t="e">
        <f t="shared" si="278"/>
        <v>#REF!</v>
      </c>
      <c r="FT199" s="335" t="e">
        <f t="shared" si="279"/>
        <v>#REF!</v>
      </c>
      <c r="FU199" s="335" t="e">
        <f t="shared" si="280"/>
        <v>#REF!</v>
      </c>
      <c r="FV199" s="335" t="e">
        <f t="shared" si="281"/>
        <v>#REF!</v>
      </c>
      <c r="FW199" s="335" t="e">
        <f t="shared" si="282"/>
        <v>#REF!</v>
      </c>
      <c r="FX199" s="335">
        <f t="shared" si="283"/>
        <v>4.6218288243582298E-3</v>
      </c>
    </row>
    <row r="200" spans="1:180" x14ac:dyDescent="0.2">
      <c r="A200" s="305" t="str">
        <f>IF(LEFT(TRIM(TechData_All!AJ102),1)="*", _xlfn.CONCAT("*","R2"), "R2")</f>
        <v>R2</v>
      </c>
      <c r="B200" s="305" t="str">
        <f>TechData_All!A102</f>
        <v>TLPGPHEV40</v>
      </c>
      <c r="C200" s="305" t="str">
        <f>TechData_All!C102</f>
        <v>TL.GSL.P.PHEV.2020</v>
      </c>
      <c r="D200" s="301" t="str">
        <f>TechData_All!D102</f>
        <v>bn-vmt, bn-vmt/a</v>
      </c>
      <c r="E200" s="301" t="str">
        <f>TechData_All!E102</f>
        <v>TLGSL</v>
      </c>
      <c r="F200" s="301" t="str">
        <f>TechData_All!F104</f>
        <v>TL</v>
      </c>
      <c r="G200" s="315" t="s">
        <v>820</v>
      </c>
      <c r="H200" s="315" t="s">
        <v>814</v>
      </c>
      <c r="I200" s="321" t="e">
        <f>#REF!</f>
        <v>#REF!</v>
      </c>
      <c r="J200" s="315" t="str">
        <f t="shared" si="284"/>
        <v>Pickup-GSL</v>
      </c>
      <c r="K200" s="335" t="e">
        <f>$I200*IF($G200="Pickup", SUMIFS(NewEmisData!E:E, NewEmisData!$A:$A, "Pickup", NewEmisData!$B:$B, $A200, NewEmisData!$C:$C, $H200, NewEmisData!$D:$D, K$2), SUMIFS(NewEmisData!E:E, NewEmisData!$A:$A, "LDV", NewEmisData!$B:$B, $A200, NewEmisData!$C:$C, $H200, NewEmisData!$D:$D, K$2))</f>
        <v>#REF!</v>
      </c>
      <c r="L200" s="335" t="e">
        <f>$I200*IF($G200="Pickup", SUMIFS(NewEmisData!F:F, NewEmisData!$A:$A, "Pickup", NewEmisData!$B:$B, $A200, NewEmisData!$C:$C, $H200, NewEmisData!$D:$D, L$2), SUMIFS(NewEmisData!F:F, NewEmisData!$A:$A, "LDV", NewEmisData!$B:$B, $A200, NewEmisData!$C:$C, $H200, NewEmisData!$D:$D, L$2))</f>
        <v>#REF!</v>
      </c>
      <c r="M200" s="335" t="e">
        <f>$I200*IF($G200="Pickup", SUMIFS(NewEmisData!G:G, NewEmisData!$A:$A, "Pickup", NewEmisData!$B:$B, $A200, NewEmisData!$C:$C, $H200, NewEmisData!$D:$D, M$2), SUMIFS(NewEmisData!G:G, NewEmisData!$A:$A, "LDV", NewEmisData!$B:$B, $A200, NewEmisData!$C:$C, $H200, NewEmisData!$D:$D, M$2))</f>
        <v>#REF!</v>
      </c>
      <c r="N200" s="335" t="e">
        <f>$I200*IF($G200="Pickup", SUMIFS(NewEmisData!H:H, NewEmisData!$A:$A, "Pickup", NewEmisData!$B:$B, $A200, NewEmisData!$C:$C, $H200, NewEmisData!$D:$D, N$2), SUMIFS(NewEmisData!H:H, NewEmisData!$A:$A, "LDV", NewEmisData!$B:$B, $A200, NewEmisData!$C:$C, $H200, NewEmisData!$D:$D, N$2))</f>
        <v>#REF!</v>
      </c>
      <c r="O200" s="335" t="e">
        <f>$I200*IF($G200="Pickup", SUMIFS(NewEmisData!I:I, NewEmisData!$A:$A, "Pickup", NewEmisData!$B:$B, $A200, NewEmisData!$C:$C, $H200, NewEmisData!$D:$D, O$2), SUMIFS(NewEmisData!I:I, NewEmisData!$A:$A, "LDV", NewEmisData!$B:$B, $A200, NewEmisData!$C:$C, $H200, NewEmisData!$D:$D, O$2))</f>
        <v>#REF!</v>
      </c>
      <c r="P200" s="335" t="e">
        <f>$I200*IF($G200="Pickup", SUMIFS(NewEmisData!J:J, NewEmisData!$A:$A, "Pickup", NewEmisData!$B:$B, $A200, NewEmisData!$C:$C, $H200, NewEmisData!$D:$D, P$2), SUMIFS(NewEmisData!J:J, NewEmisData!$A:$A, "LDV", NewEmisData!$B:$B, $A200, NewEmisData!$C:$C, $H200, NewEmisData!$D:$D, P$2))</f>
        <v>#REF!</v>
      </c>
      <c r="Q200" s="335" t="e">
        <f>$I200*IF($G200="Pickup", SUMIFS(NewEmisData!K:K, NewEmisData!$A:$A, "Pickup", NewEmisData!$B:$B, $A200, NewEmisData!$C:$C, $H200, NewEmisData!$D:$D, Q$2), SUMIFS(NewEmisData!K:K, NewEmisData!$A:$A, "LDV", NewEmisData!$B:$B, $A200, NewEmisData!$C:$C, $H200, NewEmisData!$D:$D, Q$2))</f>
        <v>#REF!</v>
      </c>
      <c r="R200" s="335" t="e">
        <f>$I200*IF($G200="Pickup", SUMIFS(NewEmisData!L:L, NewEmisData!$A:$A, "Pickup", NewEmisData!$B:$B, $A200, NewEmisData!$C:$C, $H200, NewEmisData!$D:$D, R$2), SUMIFS(NewEmisData!L:L, NewEmisData!$A:$A, "LDV", NewEmisData!$B:$B, $A200, NewEmisData!$C:$C, $H200, NewEmisData!$D:$D, R$2))</f>
        <v>#REF!</v>
      </c>
      <c r="S200" s="335" t="e">
        <f>$I200*IF($G200="Pickup", SUMIFS(NewEmisData!M:M, NewEmisData!$A:$A, "Pickup", NewEmisData!$B:$B, $A200, NewEmisData!$C:$C, $H200, NewEmisData!$D:$D, S$2), SUMIFS(NewEmisData!M:M, NewEmisData!$A:$A, "LDV", NewEmisData!$B:$B, $A200, NewEmisData!$C:$C, $H200, NewEmisData!$D:$D, S$2))</f>
        <v>#REF!</v>
      </c>
      <c r="T200" s="335">
        <v>0.19370552645526184</v>
      </c>
      <c r="U200" s="335" t="e">
        <f>$I200*IF($G200="Pickup", SUMIFS(NewEmisData!E:E, NewEmisData!$A:$A, "Pickup", NewEmisData!$B:$B, $A200, NewEmisData!$C:$C, $H200, NewEmisData!$D:$D, U$2), SUMIFS(NewEmisData!E:E, NewEmisData!$A:$A, "LDV", NewEmisData!$B:$B, $A200, NewEmisData!$C:$C, $H200, NewEmisData!$D:$D, U$2))</f>
        <v>#REF!</v>
      </c>
      <c r="V200" s="335" t="e">
        <f>$I200*IF($G200="Pickup", SUMIFS(NewEmisData!F:F, NewEmisData!$A:$A, "Pickup", NewEmisData!$B:$B, $A200, NewEmisData!$C:$C, $H200, NewEmisData!$D:$D, V$2), SUMIFS(NewEmisData!F:F, NewEmisData!$A:$A, "LDV", NewEmisData!$B:$B, $A200, NewEmisData!$C:$C, $H200, NewEmisData!$D:$D, V$2))</f>
        <v>#REF!</v>
      </c>
      <c r="W200" s="335" t="e">
        <f>$I200*IF($G200="Pickup", SUMIFS(NewEmisData!G:G, NewEmisData!$A:$A, "Pickup", NewEmisData!$B:$B, $A200, NewEmisData!$C:$C, $H200, NewEmisData!$D:$D, W$2), SUMIFS(NewEmisData!G:G, NewEmisData!$A:$A, "LDV", NewEmisData!$B:$B, $A200, NewEmisData!$C:$C, $H200, NewEmisData!$D:$D, W$2))</f>
        <v>#REF!</v>
      </c>
      <c r="X200" s="335" t="e">
        <f>$I200*IF($G200="Pickup", SUMIFS(NewEmisData!H:H, NewEmisData!$A:$A, "Pickup", NewEmisData!$B:$B, $A200, NewEmisData!$C:$C, $H200, NewEmisData!$D:$D, X$2), SUMIFS(NewEmisData!H:H, NewEmisData!$A:$A, "LDV", NewEmisData!$B:$B, $A200, NewEmisData!$C:$C, $H200, NewEmisData!$D:$D, X$2))</f>
        <v>#REF!</v>
      </c>
      <c r="Y200" s="335" t="e">
        <f>$I200*IF($G200="Pickup", SUMIFS(NewEmisData!I:I, NewEmisData!$A:$A, "Pickup", NewEmisData!$B:$B, $A200, NewEmisData!$C:$C, $H200, NewEmisData!$D:$D, Y$2), SUMIFS(NewEmisData!I:I, NewEmisData!$A:$A, "LDV", NewEmisData!$B:$B, $A200, NewEmisData!$C:$C, $H200, NewEmisData!$D:$D, Y$2))</f>
        <v>#REF!</v>
      </c>
      <c r="Z200" s="335" t="e">
        <f>$I200*IF($G200="Pickup", SUMIFS(NewEmisData!J:J, NewEmisData!$A:$A, "Pickup", NewEmisData!$B:$B, $A200, NewEmisData!$C:$C, $H200, NewEmisData!$D:$D, Z$2), SUMIFS(NewEmisData!J:J, NewEmisData!$A:$A, "LDV", NewEmisData!$B:$B, $A200, NewEmisData!$C:$C, $H200, NewEmisData!$D:$D, Z$2))</f>
        <v>#REF!</v>
      </c>
      <c r="AA200" s="335" t="e">
        <f>$I200*IF($G200="Pickup", SUMIFS(NewEmisData!K:K, NewEmisData!$A:$A, "Pickup", NewEmisData!$B:$B, $A200, NewEmisData!$C:$C, $H200, NewEmisData!$D:$D, AA$2), SUMIFS(NewEmisData!K:K, NewEmisData!$A:$A, "LDV", NewEmisData!$B:$B, $A200, NewEmisData!$C:$C, $H200, NewEmisData!$D:$D, AA$2))</f>
        <v>#REF!</v>
      </c>
      <c r="AB200" s="335" t="e">
        <f>$I200*IF($G200="Pickup", SUMIFS(NewEmisData!L:L, NewEmisData!$A:$A, "Pickup", NewEmisData!$B:$B, $A200, NewEmisData!$C:$C, $H200, NewEmisData!$D:$D, AB$2), SUMIFS(NewEmisData!L:L, NewEmisData!$A:$A, "LDV", NewEmisData!$B:$B, $A200, NewEmisData!$C:$C, $H200, NewEmisData!$D:$D, AB$2))</f>
        <v>#REF!</v>
      </c>
      <c r="AC200" s="335" t="e">
        <f>$I200*IF($G200="Pickup", SUMIFS(NewEmisData!M:M, NewEmisData!$A:$A, "Pickup", NewEmisData!$B:$B, $A200, NewEmisData!$C:$C, $H200, NewEmisData!$D:$D, AC$2), SUMIFS(NewEmisData!M:M, NewEmisData!$A:$A, "LDV", NewEmisData!$B:$B, $A200, NewEmisData!$C:$C, $H200, NewEmisData!$D:$D, AC$2))</f>
        <v>#REF!</v>
      </c>
      <c r="AD200" s="335">
        <v>4.3391925281933752E-2</v>
      </c>
      <c r="AE200" s="335" t="e">
        <f>$I200*IF($G200="Pickup", SUMIFS(NewEmisData!E:E, NewEmisData!$A:$A, "Pickup", NewEmisData!$B:$B, $A200, NewEmisData!$C:$C, $H200, NewEmisData!$D:$D, AE$2), SUMIFS(NewEmisData!E:E, NewEmisData!$A:$A, "LDV", NewEmisData!$B:$B, $A200, NewEmisData!$C:$C, $H200, NewEmisData!$D:$D, AE$2))</f>
        <v>#REF!</v>
      </c>
      <c r="AF200" s="335" t="e">
        <f>$I200*IF($G200="Pickup", SUMIFS(NewEmisData!F:F, NewEmisData!$A:$A, "Pickup", NewEmisData!$B:$B, $A200, NewEmisData!$C:$C, $H200, NewEmisData!$D:$D, AF$2), SUMIFS(NewEmisData!F:F, NewEmisData!$A:$A, "LDV", NewEmisData!$B:$B, $A200, NewEmisData!$C:$C, $H200, NewEmisData!$D:$D, AF$2))</f>
        <v>#REF!</v>
      </c>
      <c r="AG200" s="335" t="e">
        <f>$I200*IF($G200="Pickup", SUMIFS(NewEmisData!G:G, NewEmisData!$A:$A, "Pickup", NewEmisData!$B:$B, $A200, NewEmisData!$C:$C, $H200, NewEmisData!$D:$D, AG$2), SUMIFS(NewEmisData!G:G, NewEmisData!$A:$A, "LDV", NewEmisData!$B:$B, $A200, NewEmisData!$C:$C, $H200, NewEmisData!$D:$D, AG$2))</f>
        <v>#REF!</v>
      </c>
      <c r="AH200" s="335" t="e">
        <f>$I200*IF($G200="Pickup", SUMIFS(NewEmisData!H:H, NewEmisData!$A:$A, "Pickup", NewEmisData!$B:$B, $A200, NewEmisData!$C:$C, $H200, NewEmisData!$D:$D, AH$2), SUMIFS(NewEmisData!H:H, NewEmisData!$A:$A, "LDV", NewEmisData!$B:$B, $A200, NewEmisData!$C:$C, $H200, NewEmisData!$D:$D, AH$2))</f>
        <v>#REF!</v>
      </c>
      <c r="AI200" s="335" t="e">
        <f>$I200*IF($G200="Pickup", SUMIFS(NewEmisData!I:I, NewEmisData!$A:$A, "Pickup", NewEmisData!$B:$B, $A200, NewEmisData!$C:$C, $H200, NewEmisData!$D:$D, AI$2), SUMIFS(NewEmisData!I:I, NewEmisData!$A:$A, "LDV", NewEmisData!$B:$B, $A200, NewEmisData!$C:$C, $H200, NewEmisData!$D:$D, AI$2))</f>
        <v>#REF!</v>
      </c>
      <c r="AJ200" s="335" t="e">
        <f>$I200*IF($G200="Pickup", SUMIFS(NewEmisData!J:J, NewEmisData!$A:$A, "Pickup", NewEmisData!$B:$B, $A200, NewEmisData!$C:$C, $H200, NewEmisData!$D:$D, AJ$2), SUMIFS(NewEmisData!J:J, NewEmisData!$A:$A, "LDV", NewEmisData!$B:$B, $A200, NewEmisData!$C:$C, $H200, NewEmisData!$D:$D, AJ$2))</f>
        <v>#REF!</v>
      </c>
      <c r="AK200" s="335" t="e">
        <f>$I200*IF($G200="Pickup", SUMIFS(NewEmisData!K:K, NewEmisData!$A:$A, "Pickup", NewEmisData!$B:$B, $A200, NewEmisData!$C:$C, $H200, NewEmisData!$D:$D, AK$2), SUMIFS(NewEmisData!K:K, NewEmisData!$A:$A, "LDV", NewEmisData!$B:$B, $A200, NewEmisData!$C:$C, $H200, NewEmisData!$D:$D, AK$2))</f>
        <v>#REF!</v>
      </c>
      <c r="AL200" s="335" t="e">
        <f>$I200*IF($G200="Pickup", SUMIFS(NewEmisData!L:L, NewEmisData!$A:$A, "Pickup", NewEmisData!$B:$B, $A200, NewEmisData!$C:$C, $H200, NewEmisData!$D:$D, AL$2), SUMIFS(NewEmisData!L:L, NewEmisData!$A:$A, "LDV", NewEmisData!$B:$B, $A200, NewEmisData!$C:$C, $H200, NewEmisData!$D:$D, AL$2))</f>
        <v>#REF!</v>
      </c>
      <c r="AM200" s="335" t="e">
        <f>$I200*IF($G200="Pickup", SUMIFS(NewEmisData!M:M, NewEmisData!$A:$A, "Pickup", NewEmisData!$B:$B, $A200, NewEmisData!$C:$C, $H200, NewEmisData!$D:$D, AM$2), SUMIFS(NewEmisData!M:M, NewEmisData!$A:$A, "LDV", NewEmisData!$B:$B, $A200, NewEmisData!$C:$C, $H200, NewEmisData!$D:$D, AM$2))</f>
        <v>#REF!</v>
      </c>
      <c r="AN200" s="335">
        <v>1.2209458395742144E-3</v>
      </c>
      <c r="AO200" s="335" t="e">
        <f>$I200*IF($G200="Pickup", SUMIFS(NewEmisData!E:E, NewEmisData!$A:$A, "Pickup", NewEmisData!$B:$B, $A200, NewEmisData!$C:$C, $H200, NewEmisData!$D:$D, AO$2), SUMIFS(NewEmisData!E:E, NewEmisData!$A:$A, "LDV", NewEmisData!$B:$B, $A200, NewEmisData!$C:$C, $H200, NewEmisData!$D:$D, AO$2))</f>
        <v>#REF!</v>
      </c>
      <c r="AP200" s="335" t="e">
        <f>$I200*IF($G200="Pickup", SUMIFS(NewEmisData!F:F, NewEmisData!$A:$A, "Pickup", NewEmisData!$B:$B, $A200, NewEmisData!$C:$C, $H200, NewEmisData!$D:$D, AP$2), SUMIFS(NewEmisData!F:F, NewEmisData!$A:$A, "LDV", NewEmisData!$B:$B, $A200, NewEmisData!$C:$C, $H200, NewEmisData!$D:$D, AP$2))</f>
        <v>#REF!</v>
      </c>
      <c r="AQ200" s="335" t="e">
        <f>$I200*IF($G200="Pickup", SUMIFS(NewEmisData!G:G, NewEmisData!$A:$A, "Pickup", NewEmisData!$B:$B, $A200, NewEmisData!$C:$C, $H200, NewEmisData!$D:$D, AQ$2), SUMIFS(NewEmisData!G:G, NewEmisData!$A:$A, "LDV", NewEmisData!$B:$B, $A200, NewEmisData!$C:$C, $H200, NewEmisData!$D:$D, AQ$2))</f>
        <v>#REF!</v>
      </c>
      <c r="AR200" s="335" t="e">
        <f>$I200*IF($G200="Pickup", SUMIFS(NewEmisData!H:H, NewEmisData!$A:$A, "Pickup", NewEmisData!$B:$B, $A200, NewEmisData!$C:$C, $H200, NewEmisData!$D:$D, AR$2), SUMIFS(NewEmisData!H:H, NewEmisData!$A:$A, "LDV", NewEmisData!$B:$B, $A200, NewEmisData!$C:$C, $H200, NewEmisData!$D:$D, AR$2))</f>
        <v>#REF!</v>
      </c>
      <c r="AS200" s="335" t="e">
        <f>$I200*IF($G200="Pickup", SUMIFS(NewEmisData!I:I, NewEmisData!$A:$A, "Pickup", NewEmisData!$B:$B, $A200, NewEmisData!$C:$C, $H200, NewEmisData!$D:$D, AS$2), SUMIFS(NewEmisData!I:I, NewEmisData!$A:$A, "LDV", NewEmisData!$B:$B, $A200, NewEmisData!$C:$C, $H200, NewEmisData!$D:$D, AS$2))</f>
        <v>#REF!</v>
      </c>
      <c r="AT200" s="335" t="e">
        <f>$I200*IF($G200="Pickup", SUMIFS(NewEmisData!J:J, NewEmisData!$A:$A, "Pickup", NewEmisData!$B:$B, $A200, NewEmisData!$C:$C, $H200, NewEmisData!$D:$D, AT$2), SUMIFS(NewEmisData!J:J, NewEmisData!$A:$A, "LDV", NewEmisData!$B:$B, $A200, NewEmisData!$C:$C, $H200, NewEmisData!$D:$D, AT$2))</f>
        <v>#REF!</v>
      </c>
      <c r="AU200" s="335" t="e">
        <f>$I200*IF($G200="Pickup", SUMIFS(NewEmisData!K:K, NewEmisData!$A:$A, "Pickup", NewEmisData!$B:$B, $A200, NewEmisData!$C:$C, $H200, NewEmisData!$D:$D, AU$2), SUMIFS(NewEmisData!K:K, NewEmisData!$A:$A, "LDV", NewEmisData!$B:$B, $A200, NewEmisData!$C:$C, $H200, NewEmisData!$D:$D, AU$2))</f>
        <v>#REF!</v>
      </c>
      <c r="AV200" s="335" t="e">
        <f>$I200*IF($G200="Pickup", SUMIFS(NewEmisData!L:L, NewEmisData!$A:$A, "Pickup", NewEmisData!$B:$B, $A200, NewEmisData!$C:$C, $H200, NewEmisData!$D:$D, AV$2), SUMIFS(NewEmisData!L:L, NewEmisData!$A:$A, "LDV", NewEmisData!$B:$B, $A200, NewEmisData!$C:$C, $H200, NewEmisData!$D:$D, AV$2))</f>
        <v>#REF!</v>
      </c>
      <c r="AW200" s="335" t="e">
        <f>$I200*IF($G200="Pickup", SUMIFS(NewEmisData!M:M, NewEmisData!$A:$A, "Pickup", NewEmisData!$B:$B, $A200, NewEmisData!$C:$C, $H200, NewEmisData!$D:$D, AW$2), SUMIFS(NewEmisData!M:M, NewEmisData!$A:$A, "LDV", NewEmisData!$B:$B, $A200, NewEmisData!$C:$C, $H200, NewEmisData!$D:$D, AW$2))</f>
        <v>#REF!</v>
      </c>
      <c r="AX200" s="335">
        <v>3.3340556433169119E-2</v>
      </c>
      <c r="AY200" s="335" t="e">
        <f>$I200*IF($G200="Pickup", SUMIFS(NewEmisData!E:E, NewEmisData!$A:$A, "Pickup", NewEmisData!$B:$B, $A200, NewEmisData!$C:$C, $H200, NewEmisData!$D:$D, AY$2), SUMIFS(NewEmisData!E:E, NewEmisData!$A:$A, "LDV", NewEmisData!$B:$B, $A200, NewEmisData!$C:$C, $H200, NewEmisData!$D:$D, AY$2))</f>
        <v>#REF!</v>
      </c>
      <c r="AZ200" s="335" t="e">
        <f>$I200*IF($G200="Pickup", SUMIFS(NewEmisData!F:F, NewEmisData!$A:$A, "Pickup", NewEmisData!$B:$B, $A200, NewEmisData!$C:$C, $H200, NewEmisData!$D:$D, AZ$2), SUMIFS(NewEmisData!F:F, NewEmisData!$A:$A, "LDV", NewEmisData!$B:$B, $A200, NewEmisData!$C:$C, $H200, NewEmisData!$D:$D, AZ$2))</f>
        <v>#REF!</v>
      </c>
      <c r="BA200" s="335" t="e">
        <f>$I200*IF($G200="Pickup", SUMIFS(NewEmisData!G:G, NewEmisData!$A:$A, "Pickup", NewEmisData!$B:$B, $A200, NewEmisData!$C:$C, $H200, NewEmisData!$D:$D, BA$2), SUMIFS(NewEmisData!G:G, NewEmisData!$A:$A, "LDV", NewEmisData!$B:$B, $A200, NewEmisData!$C:$C, $H200, NewEmisData!$D:$D, BA$2))</f>
        <v>#REF!</v>
      </c>
      <c r="BB200" s="335" t="e">
        <f>$I200*IF($G200="Pickup", SUMIFS(NewEmisData!H:H, NewEmisData!$A:$A, "Pickup", NewEmisData!$B:$B, $A200, NewEmisData!$C:$C, $H200, NewEmisData!$D:$D, BB$2), SUMIFS(NewEmisData!H:H, NewEmisData!$A:$A, "LDV", NewEmisData!$B:$B, $A200, NewEmisData!$C:$C, $H200, NewEmisData!$D:$D, BB$2))</f>
        <v>#REF!</v>
      </c>
      <c r="BC200" s="335" t="e">
        <f>$I200*IF($G200="Pickup", SUMIFS(NewEmisData!I:I, NewEmisData!$A:$A, "Pickup", NewEmisData!$B:$B, $A200, NewEmisData!$C:$C, $H200, NewEmisData!$D:$D, BC$2), SUMIFS(NewEmisData!I:I, NewEmisData!$A:$A, "LDV", NewEmisData!$B:$B, $A200, NewEmisData!$C:$C, $H200, NewEmisData!$D:$D, BC$2))</f>
        <v>#REF!</v>
      </c>
      <c r="BD200" s="335" t="e">
        <f>$I200*IF($G200="Pickup", SUMIFS(NewEmisData!J:J, NewEmisData!$A:$A, "Pickup", NewEmisData!$B:$B, $A200, NewEmisData!$C:$C, $H200, NewEmisData!$D:$D, BD$2), SUMIFS(NewEmisData!J:J, NewEmisData!$A:$A, "LDV", NewEmisData!$B:$B, $A200, NewEmisData!$C:$C, $H200, NewEmisData!$D:$D, BD$2))</f>
        <v>#REF!</v>
      </c>
      <c r="BE200" s="335" t="e">
        <f>$I200*IF($G200="Pickup", SUMIFS(NewEmisData!K:K, NewEmisData!$A:$A, "Pickup", NewEmisData!$B:$B, $A200, NewEmisData!$C:$C, $H200, NewEmisData!$D:$D, BE$2), SUMIFS(NewEmisData!K:K, NewEmisData!$A:$A, "LDV", NewEmisData!$B:$B, $A200, NewEmisData!$C:$C, $H200, NewEmisData!$D:$D, BE$2))</f>
        <v>#REF!</v>
      </c>
      <c r="BF200" s="335" t="e">
        <f>$I200*IF($G200="Pickup", SUMIFS(NewEmisData!L:L, NewEmisData!$A:$A, "Pickup", NewEmisData!$B:$B, $A200, NewEmisData!$C:$C, $H200, NewEmisData!$D:$D, BF$2), SUMIFS(NewEmisData!L:L, NewEmisData!$A:$A, "LDV", NewEmisData!$B:$B, $A200, NewEmisData!$C:$C, $H200, NewEmisData!$D:$D, BF$2))</f>
        <v>#REF!</v>
      </c>
      <c r="BG200" s="335" t="e">
        <f>$I200*IF($G200="Pickup", SUMIFS(NewEmisData!M:M, NewEmisData!$A:$A, "Pickup", NewEmisData!$B:$B, $A200, NewEmisData!$C:$C, $H200, NewEmisData!$D:$D, BG$2), SUMIFS(NewEmisData!M:M, NewEmisData!$A:$A, "LDV", NewEmisData!$B:$B, $A200, NewEmisData!$C:$C, $H200, NewEmisData!$D:$D, BG$2))</f>
        <v>#REF!</v>
      </c>
      <c r="BH200" s="335">
        <v>6.635240494108516E-3</v>
      </c>
      <c r="BI200" s="335" t="e">
        <f>$I200*IF($G200="Pickup", SUMIFS(NewEmisData!E:E, NewEmisData!$A:$A, "Pickup", NewEmisData!$B:$B, $A200, NewEmisData!$C:$C, $H200, NewEmisData!$D:$D, BI$2), SUMIFS(NewEmisData!E:E, NewEmisData!$A:$A, "LDV", NewEmisData!$B:$B, $A200, NewEmisData!$C:$C, $H200, NewEmisData!$D:$D, BI$2))</f>
        <v>#REF!</v>
      </c>
      <c r="BJ200" s="335" t="e">
        <f>$I200*IF($G200="Pickup", SUMIFS(NewEmisData!F:F, NewEmisData!$A:$A, "Pickup", NewEmisData!$B:$B, $A200, NewEmisData!$C:$C, $H200, NewEmisData!$D:$D, BJ$2), SUMIFS(NewEmisData!F:F, NewEmisData!$A:$A, "LDV", NewEmisData!$B:$B, $A200, NewEmisData!$C:$C, $H200, NewEmisData!$D:$D, BJ$2))</f>
        <v>#REF!</v>
      </c>
      <c r="BK200" s="335" t="e">
        <f>$I200*IF($G200="Pickup", SUMIFS(NewEmisData!G:G, NewEmisData!$A:$A, "Pickup", NewEmisData!$B:$B, $A200, NewEmisData!$C:$C, $H200, NewEmisData!$D:$D, BK$2), SUMIFS(NewEmisData!G:G, NewEmisData!$A:$A, "LDV", NewEmisData!$B:$B, $A200, NewEmisData!$C:$C, $H200, NewEmisData!$D:$D, BK$2))</f>
        <v>#REF!</v>
      </c>
      <c r="BL200" s="335" t="e">
        <f>$I200*IF($G200="Pickup", SUMIFS(NewEmisData!H:H, NewEmisData!$A:$A, "Pickup", NewEmisData!$B:$B, $A200, NewEmisData!$C:$C, $H200, NewEmisData!$D:$D, BL$2), SUMIFS(NewEmisData!H:H, NewEmisData!$A:$A, "LDV", NewEmisData!$B:$B, $A200, NewEmisData!$C:$C, $H200, NewEmisData!$D:$D, BL$2))</f>
        <v>#REF!</v>
      </c>
      <c r="BM200" s="335" t="e">
        <f>$I200*IF($G200="Pickup", SUMIFS(NewEmisData!I:I, NewEmisData!$A:$A, "Pickup", NewEmisData!$B:$B, $A200, NewEmisData!$C:$C, $H200, NewEmisData!$D:$D, BM$2), SUMIFS(NewEmisData!I:I, NewEmisData!$A:$A, "LDV", NewEmisData!$B:$B, $A200, NewEmisData!$C:$C, $H200, NewEmisData!$D:$D, BM$2))</f>
        <v>#REF!</v>
      </c>
      <c r="BN200" s="335" t="e">
        <f>$I200*IF($G200="Pickup", SUMIFS(NewEmisData!J:J, NewEmisData!$A:$A, "Pickup", NewEmisData!$B:$B, $A200, NewEmisData!$C:$C, $H200, NewEmisData!$D:$D, BN$2), SUMIFS(NewEmisData!J:J, NewEmisData!$A:$A, "LDV", NewEmisData!$B:$B, $A200, NewEmisData!$C:$C, $H200, NewEmisData!$D:$D, BN$2))</f>
        <v>#REF!</v>
      </c>
      <c r="BO200" s="335" t="e">
        <f>$I200*IF($G200="Pickup", SUMIFS(NewEmisData!K:K, NewEmisData!$A:$A, "Pickup", NewEmisData!$B:$B, $A200, NewEmisData!$C:$C, $H200, NewEmisData!$D:$D, BO$2), SUMIFS(NewEmisData!K:K, NewEmisData!$A:$A, "LDV", NewEmisData!$B:$B, $A200, NewEmisData!$C:$C, $H200, NewEmisData!$D:$D, BO$2))</f>
        <v>#REF!</v>
      </c>
      <c r="BP200" s="335" t="e">
        <f>$I200*IF($G200="Pickup", SUMIFS(NewEmisData!L:L, NewEmisData!$A:$A, "Pickup", NewEmisData!$B:$B, $A200, NewEmisData!$C:$C, $H200, NewEmisData!$D:$D, BP$2), SUMIFS(NewEmisData!L:L, NewEmisData!$A:$A, "LDV", NewEmisData!$B:$B, $A200, NewEmisData!$C:$C, $H200, NewEmisData!$D:$D, BP$2))</f>
        <v>#REF!</v>
      </c>
      <c r="BQ200" s="335" t="e">
        <f>$I200*IF($G200="Pickup", SUMIFS(NewEmisData!M:M, NewEmisData!$A:$A, "Pickup", NewEmisData!$B:$B, $A200, NewEmisData!$C:$C, $H200, NewEmisData!$D:$D, BQ$2), SUMIFS(NewEmisData!M:M, NewEmisData!$A:$A, "LDV", NewEmisData!$B:$B, $A200, NewEmisData!$C:$C, $H200, NewEmisData!$D:$D, BQ$2))</f>
        <v>#REF!</v>
      </c>
      <c r="BR200" s="335">
        <v>1.1611805680881344</v>
      </c>
      <c r="BS200" s="335" t="e">
        <f>$I200*IF($G200="Pickup", SUMIFS(NewEmisData!E:E, NewEmisData!$A:$A, "Pickup", NewEmisData!$B:$B, $A200, NewEmisData!$C:$C, $H200, NewEmisData!$D:$D, BS$2), SUMIFS(NewEmisData!E:E, NewEmisData!$A:$A, "LDV", NewEmisData!$B:$B, $A200, NewEmisData!$C:$C, $H200, NewEmisData!$D:$D, BS$2))</f>
        <v>#REF!</v>
      </c>
      <c r="BT200" s="335" t="e">
        <f>$I200*IF($G200="Pickup", SUMIFS(NewEmisData!F:F, NewEmisData!$A:$A, "Pickup", NewEmisData!$B:$B, $A200, NewEmisData!$C:$C, $H200, NewEmisData!$D:$D, BT$2), SUMIFS(NewEmisData!F:F, NewEmisData!$A:$A, "LDV", NewEmisData!$B:$B, $A200, NewEmisData!$C:$C, $H200, NewEmisData!$D:$D, BT$2))</f>
        <v>#REF!</v>
      </c>
      <c r="BU200" s="335" t="e">
        <f>$I200*IF($G200="Pickup", SUMIFS(NewEmisData!G:G, NewEmisData!$A:$A, "Pickup", NewEmisData!$B:$B, $A200, NewEmisData!$C:$C, $H200, NewEmisData!$D:$D, BU$2), SUMIFS(NewEmisData!G:G, NewEmisData!$A:$A, "LDV", NewEmisData!$B:$B, $A200, NewEmisData!$C:$C, $H200, NewEmisData!$D:$D, BU$2))</f>
        <v>#REF!</v>
      </c>
      <c r="BV200" s="335" t="e">
        <f>$I200*IF($G200="Pickup", SUMIFS(NewEmisData!H:H, NewEmisData!$A:$A, "Pickup", NewEmisData!$B:$B, $A200, NewEmisData!$C:$C, $H200, NewEmisData!$D:$D, BV$2), SUMIFS(NewEmisData!H:H, NewEmisData!$A:$A, "LDV", NewEmisData!$B:$B, $A200, NewEmisData!$C:$C, $H200, NewEmisData!$D:$D, BV$2))</f>
        <v>#REF!</v>
      </c>
      <c r="BW200" s="335" t="e">
        <f>$I200*IF($G200="Pickup", SUMIFS(NewEmisData!I:I, NewEmisData!$A:$A, "Pickup", NewEmisData!$B:$B, $A200, NewEmisData!$C:$C, $H200, NewEmisData!$D:$D, BW$2), SUMIFS(NewEmisData!I:I, NewEmisData!$A:$A, "LDV", NewEmisData!$B:$B, $A200, NewEmisData!$C:$C, $H200, NewEmisData!$D:$D, BW$2))</f>
        <v>#REF!</v>
      </c>
      <c r="BX200" s="335" t="e">
        <f>$I200*IF($G200="Pickup", SUMIFS(NewEmisData!J:J, NewEmisData!$A:$A, "Pickup", NewEmisData!$B:$B, $A200, NewEmisData!$C:$C, $H200, NewEmisData!$D:$D, BX$2), SUMIFS(NewEmisData!J:J, NewEmisData!$A:$A, "LDV", NewEmisData!$B:$B, $A200, NewEmisData!$C:$C, $H200, NewEmisData!$D:$D, BX$2))</f>
        <v>#REF!</v>
      </c>
      <c r="BY200" s="335" t="e">
        <f>$I200*IF($G200="Pickup", SUMIFS(NewEmisData!K:K, NewEmisData!$A:$A, "Pickup", NewEmisData!$B:$B, $A200, NewEmisData!$C:$C, $H200, NewEmisData!$D:$D, BY$2), SUMIFS(NewEmisData!K:K, NewEmisData!$A:$A, "LDV", NewEmisData!$B:$B, $A200, NewEmisData!$C:$C, $H200, NewEmisData!$D:$D, BY$2))</f>
        <v>#REF!</v>
      </c>
      <c r="BZ200" s="335" t="e">
        <f>$I200*IF($G200="Pickup", SUMIFS(NewEmisData!L:L, NewEmisData!$A:$A, "Pickup", NewEmisData!$B:$B, $A200, NewEmisData!$C:$C, $H200, NewEmisData!$D:$D, BZ$2), SUMIFS(NewEmisData!L:L, NewEmisData!$A:$A, "LDV", NewEmisData!$B:$B, $A200, NewEmisData!$C:$C, $H200, NewEmisData!$D:$D, BZ$2))</f>
        <v>#REF!</v>
      </c>
      <c r="CA200" s="335" t="e">
        <f>$I200*IF($G200="Pickup", SUMIFS(NewEmisData!M:M, NewEmisData!$A:$A, "Pickup", NewEmisData!$B:$B, $A200, NewEmisData!$C:$C, $H200, NewEmisData!$D:$D, CA$2), SUMIFS(NewEmisData!M:M, NewEmisData!$A:$A, "LDV", NewEmisData!$B:$B, $A200, NewEmisData!$C:$C, $H200, NewEmisData!$D:$D, CA$2))</f>
        <v>#REF!</v>
      </c>
      <c r="CB200" s="335">
        <v>7.4011853176044348E-2</v>
      </c>
      <c r="CC200" s="335" t="e">
        <f>$I200*IF($G200="Pickup", SUMIFS(NewEmisData!E:E, NewEmisData!$A:$A, "Pickup", NewEmisData!$B:$B, $A200, NewEmisData!$C:$C, $H200, NewEmisData!$D:$D, CC$2), SUMIFS(NewEmisData!E:E, NewEmisData!$A:$A, "LDV", NewEmisData!$B:$B, $A200, NewEmisData!$C:$C, $H200, NewEmisData!$D:$D, CC$2))</f>
        <v>#REF!</v>
      </c>
      <c r="CD200" s="335" t="e">
        <f>$I200*IF($G200="Pickup", SUMIFS(NewEmisData!F:F, NewEmisData!$A:$A, "Pickup", NewEmisData!$B:$B, $A200, NewEmisData!$C:$C, $H200, NewEmisData!$D:$D, CD$2), SUMIFS(NewEmisData!F:F, NewEmisData!$A:$A, "LDV", NewEmisData!$B:$B, $A200, NewEmisData!$C:$C, $H200, NewEmisData!$D:$D, CD$2))</f>
        <v>#REF!</v>
      </c>
      <c r="CE200" s="335" t="e">
        <f>$I200*IF($G200="Pickup", SUMIFS(NewEmisData!G:G, NewEmisData!$A:$A, "Pickup", NewEmisData!$B:$B, $A200, NewEmisData!$C:$C, $H200, NewEmisData!$D:$D, CE$2), SUMIFS(NewEmisData!G:G, NewEmisData!$A:$A, "LDV", NewEmisData!$B:$B, $A200, NewEmisData!$C:$C, $H200, NewEmisData!$D:$D, CE$2))</f>
        <v>#REF!</v>
      </c>
      <c r="CF200" s="335" t="e">
        <f>$I200*IF($G200="Pickup", SUMIFS(NewEmisData!H:H, NewEmisData!$A:$A, "Pickup", NewEmisData!$B:$B, $A200, NewEmisData!$C:$C, $H200, NewEmisData!$D:$D, CF$2), SUMIFS(NewEmisData!H:H, NewEmisData!$A:$A, "LDV", NewEmisData!$B:$B, $A200, NewEmisData!$C:$C, $H200, NewEmisData!$D:$D, CF$2))</f>
        <v>#REF!</v>
      </c>
      <c r="CG200" s="335" t="e">
        <f>$I200*IF($G200="Pickup", SUMIFS(NewEmisData!I:I, NewEmisData!$A:$A, "Pickup", NewEmisData!$B:$B, $A200, NewEmisData!$C:$C, $H200, NewEmisData!$D:$D, CG$2), SUMIFS(NewEmisData!I:I, NewEmisData!$A:$A, "LDV", NewEmisData!$B:$B, $A200, NewEmisData!$C:$C, $H200, NewEmisData!$D:$D, CG$2))</f>
        <v>#REF!</v>
      </c>
      <c r="CH200" s="335" t="e">
        <f>$I200*IF($G200="Pickup", SUMIFS(NewEmisData!J:J, NewEmisData!$A:$A, "Pickup", NewEmisData!$B:$B, $A200, NewEmisData!$C:$C, $H200, NewEmisData!$D:$D, CH$2), SUMIFS(NewEmisData!J:J, NewEmisData!$A:$A, "LDV", NewEmisData!$B:$B, $A200, NewEmisData!$C:$C, $H200, NewEmisData!$D:$D, CH$2))</f>
        <v>#REF!</v>
      </c>
      <c r="CI200" s="335" t="e">
        <f>$I200*IF($G200="Pickup", SUMIFS(NewEmisData!K:K, NewEmisData!$A:$A, "Pickup", NewEmisData!$B:$B, $A200, NewEmisData!$C:$C, $H200, NewEmisData!$D:$D, CI$2), SUMIFS(NewEmisData!K:K, NewEmisData!$A:$A, "LDV", NewEmisData!$B:$B, $A200, NewEmisData!$C:$C, $H200, NewEmisData!$D:$D, CI$2))</f>
        <v>#REF!</v>
      </c>
      <c r="CJ200" s="335" t="e">
        <f>$I200*IF($G200="Pickup", SUMIFS(NewEmisData!L:L, NewEmisData!$A:$A, "Pickup", NewEmisData!$B:$B, $A200, NewEmisData!$C:$C, $H200, NewEmisData!$D:$D, CJ$2), SUMIFS(NewEmisData!L:L, NewEmisData!$A:$A, "LDV", NewEmisData!$B:$B, $A200, NewEmisData!$C:$C, $H200, NewEmisData!$D:$D, CJ$2))</f>
        <v>#REF!</v>
      </c>
      <c r="CK200" s="335" t="e">
        <f>$I200*IF($G200="Pickup", SUMIFS(NewEmisData!M:M, NewEmisData!$A:$A, "Pickup", NewEmisData!$B:$B, $A200, NewEmisData!$C:$C, $H200, NewEmisData!$D:$D, CK$2), SUMIFS(NewEmisData!M:M, NewEmisData!$A:$A, "LDV", NewEmisData!$B:$B, $A200, NewEmisData!$C:$C, $H200, NewEmisData!$D:$D, CK$2))</f>
        <v>#REF!</v>
      </c>
      <c r="CL200" s="335">
        <v>1.6016749451778743E-2</v>
      </c>
      <c r="CM200" s="335" t="e">
        <f>$I200*IF($G200="Pickup", SUMIFS(NewEmisData!E:E, NewEmisData!$A:$A, "Pickup", NewEmisData!$B:$B, $A200, NewEmisData!$C:$C, $H200, NewEmisData!$D:$D, CM$2), SUMIFS(NewEmisData!E:E, NewEmisData!$A:$A, "LDV", NewEmisData!$B:$B, $A200, NewEmisData!$C:$C, $H200, NewEmisData!$D:$D, CM$2))</f>
        <v>#REF!</v>
      </c>
      <c r="CN200" s="335" t="e">
        <f>$I200*IF($G200="Pickup", SUMIFS(NewEmisData!F:F, NewEmisData!$A:$A, "Pickup", NewEmisData!$B:$B, $A200, NewEmisData!$C:$C, $H200, NewEmisData!$D:$D, CN$2), SUMIFS(NewEmisData!F:F, NewEmisData!$A:$A, "LDV", NewEmisData!$B:$B, $A200, NewEmisData!$C:$C, $H200, NewEmisData!$D:$D, CN$2))</f>
        <v>#REF!</v>
      </c>
      <c r="CO200" s="335" t="e">
        <f>$I200*IF($G200="Pickup", SUMIFS(NewEmisData!G:G, NewEmisData!$A:$A, "Pickup", NewEmisData!$B:$B, $A200, NewEmisData!$C:$C, $H200, NewEmisData!$D:$D, CO$2), SUMIFS(NewEmisData!G:G, NewEmisData!$A:$A, "LDV", NewEmisData!$B:$B, $A200, NewEmisData!$C:$C, $H200, NewEmisData!$D:$D, CO$2))</f>
        <v>#REF!</v>
      </c>
      <c r="CP200" s="335" t="e">
        <f>$I200*IF($G200="Pickup", SUMIFS(NewEmisData!H:H, NewEmisData!$A:$A, "Pickup", NewEmisData!$B:$B, $A200, NewEmisData!$C:$C, $H200, NewEmisData!$D:$D, CP$2), SUMIFS(NewEmisData!H:H, NewEmisData!$A:$A, "LDV", NewEmisData!$B:$B, $A200, NewEmisData!$C:$C, $H200, NewEmisData!$D:$D, CP$2))</f>
        <v>#REF!</v>
      </c>
      <c r="CQ200" s="335" t="e">
        <f>$I200*IF($G200="Pickup", SUMIFS(NewEmisData!I:I, NewEmisData!$A:$A, "Pickup", NewEmisData!$B:$B, $A200, NewEmisData!$C:$C, $H200, NewEmisData!$D:$D, CQ$2), SUMIFS(NewEmisData!I:I, NewEmisData!$A:$A, "LDV", NewEmisData!$B:$B, $A200, NewEmisData!$C:$C, $H200, NewEmisData!$D:$D, CQ$2))</f>
        <v>#REF!</v>
      </c>
      <c r="CR200" s="335" t="e">
        <f>$I200*IF($G200="Pickup", SUMIFS(NewEmisData!J:J, NewEmisData!$A:$A, "Pickup", NewEmisData!$B:$B, $A200, NewEmisData!$C:$C, $H200, NewEmisData!$D:$D, CR$2), SUMIFS(NewEmisData!J:J, NewEmisData!$A:$A, "LDV", NewEmisData!$B:$B, $A200, NewEmisData!$C:$C, $H200, NewEmisData!$D:$D, CR$2))</f>
        <v>#REF!</v>
      </c>
      <c r="CS200" s="335" t="e">
        <f>$I200*IF($G200="Pickup", SUMIFS(NewEmisData!K:K, NewEmisData!$A:$A, "Pickup", NewEmisData!$B:$B, $A200, NewEmisData!$C:$C, $H200, NewEmisData!$D:$D, CS$2), SUMIFS(NewEmisData!K:K, NewEmisData!$A:$A, "LDV", NewEmisData!$B:$B, $A200, NewEmisData!$C:$C, $H200, NewEmisData!$D:$D, CS$2))</f>
        <v>#REF!</v>
      </c>
      <c r="CT200" s="335" t="e">
        <f>$I200*IF($G200="Pickup", SUMIFS(NewEmisData!L:L, NewEmisData!$A:$A, "Pickup", NewEmisData!$B:$B, $A200, NewEmisData!$C:$C, $H200, NewEmisData!$D:$D, CT$2), SUMIFS(NewEmisData!L:L, NewEmisData!$A:$A, "LDV", NewEmisData!$B:$B, $A200, NewEmisData!$C:$C, $H200, NewEmisData!$D:$D, CT$2))</f>
        <v>#REF!</v>
      </c>
      <c r="CU200" s="335" t="e">
        <f>$I200*IF($G200="Pickup", SUMIFS(NewEmisData!M:M, NewEmisData!$A:$A, "Pickup", NewEmisData!$B:$B, $A200, NewEmisData!$C:$C, $H200, NewEmisData!$D:$D, CU$2), SUMIFS(NewEmisData!M:M, NewEmisData!$A:$A, "LDV", NewEmisData!$B:$B, $A200, NewEmisData!$C:$C, $H200, NewEmisData!$D:$D, CU$2))</f>
        <v>#REF!</v>
      </c>
      <c r="CV200" s="335">
        <v>4.8813806306464884E-3</v>
      </c>
      <c r="CW200" s="335">
        <v>2.8348673258682742E-3</v>
      </c>
      <c r="CX200" s="335">
        <v>1.7521245587131993E-3</v>
      </c>
      <c r="CY200" s="335">
        <v>1.4805850082393662E-3</v>
      </c>
      <c r="CZ200" s="335">
        <v>1.2242985781298562E-3</v>
      </c>
      <c r="DA200" s="335">
        <v>9.3834089768672461E-4</v>
      </c>
      <c r="DB200" s="335">
        <v>7.3876383814398458E-4</v>
      </c>
      <c r="DC200" s="335">
        <v>7.0925592920393005E-4</v>
      </c>
      <c r="DD200" s="335">
        <v>7.0022116787031422E-4</v>
      </c>
      <c r="DE200" s="335">
        <v>6.9902547400489407E-4</v>
      </c>
      <c r="DF200" s="335">
        <v>6.9902547400489407E-4</v>
      </c>
      <c r="DG200" s="335" t="e">
        <f>$I200*IF($G200="Pickup", SUMIFS(NewEmisData!E:E, NewEmisData!$A:$A, "Pickup", NewEmisData!$B:$B, $A200, NewEmisData!$C:$C, $H200, NewEmisData!$D:$D, DG$2), SUMIFS(NewEmisData!E:E, NewEmisData!$A:$A, "LDV", NewEmisData!$B:$B, $A200, NewEmisData!$C:$C, $H200, NewEmisData!$D:$D, DG$2))</f>
        <v>#REF!</v>
      </c>
      <c r="DH200" s="335" t="e">
        <f>$I200*IF($G200="Pickup", SUMIFS(NewEmisData!F:F, NewEmisData!$A:$A, "Pickup", NewEmisData!$B:$B, $A200, NewEmisData!$C:$C, $H200, NewEmisData!$D:$D, DH$2), SUMIFS(NewEmisData!F:F, NewEmisData!$A:$A, "LDV", NewEmisData!$B:$B, $A200, NewEmisData!$C:$C, $H200, NewEmisData!$D:$D, DH$2))</f>
        <v>#REF!</v>
      </c>
      <c r="DI200" s="335" t="e">
        <f>$I200*IF($G200="Pickup", SUMIFS(NewEmisData!G:G, NewEmisData!$A:$A, "Pickup", NewEmisData!$B:$B, $A200, NewEmisData!$C:$C, $H200, NewEmisData!$D:$D, DI$2), SUMIFS(NewEmisData!G:G, NewEmisData!$A:$A, "LDV", NewEmisData!$B:$B, $A200, NewEmisData!$C:$C, $H200, NewEmisData!$D:$D, DI$2))</f>
        <v>#REF!</v>
      </c>
      <c r="DJ200" s="335" t="e">
        <f>$I200*IF($G200="Pickup", SUMIFS(NewEmisData!H:H, NewEmisData!$A:$A, "Pickup", NewEmisData!$B:$B, $A200, NewEmisData!$C:$C, $H200, NewEmisData!$D:$D, DJ$2), SUMIFS(NewEmisData!H:H, NewEmisData!$A:$A, "LDV", NewEmisData!$B:$B, $A200, NewEmisData!$C:$C, $H200, NewEmisData!$D:$D, DJ$2))</f>
        <v>#REF!</v>
      </c>
      <c r="DK200" s="335" t="e">
        <f>$I200*IF($G200="Pickup", SUMIFS(NewEmisData!I:I, NewEmisData!$A:$A, "Pickup", NewEmisData!$B:$B, $A200, NewEmisData!$C:$C, $H200, NewEmisData!$D:$D, DK$2), SUMIFS(NewEmisData!I:I, NewEmisData!$A:$A, "LDV", NewEmisData!$B:$B, $A200, NewEmisData!$C:$C, $H200, NewEmisData!$D:$D, DK$2))</f>
        <v>#REF!</v>
      </c>
      <c r="DL200" s="335" t="e">
        <f>$I200*IF($G200="Pickup", SUMIFS(NewEmisData!J:J, NewEmisData!$A:$A, "Pickup", NewEmisData!$B:$B, $A200, NewEmisData!$C:$C, $H200, NewEmisData!$D:$D, DL$2), SUMIFS(NewEmisData!J:J, NewEmisData!$A:$A, "LDV", NewEmisData!$B:$B, $A200, NewEmisData!$C:$C, $H200, NewEmisData!$D:$D, DL$2))</f>
        <v>#REF!</v>
      </c>
      <c r="DM200" s="335" t="e">
        <f>$I200*IF($G200="Pickup", SUMIFS(NewEmisData!K:K, NewEmisData!$A:$A, "Pickup", NewEmisData!$B:$B, $A200, NewEmisData!$C:$C, $H200, NewEmisData!$D:$D, DM$2), SUMIFS(NewEmisData!K:K, NewEmisData!$A:$A, "LDV", NewEmisData!$B:$B, $A200, NewEmisData!$C:$C, $H200, NewEmisData!$D:$D, DM$2))</f>
        <v>#REF!</v>
      </c>
      <c r="DN200" s="335" t="e">
        <f>$I200*IF($G200="Pickup", SUMIFS(NewEmisData!L:L, NewEmisData!$A:$A, "Pickup", NewEmisData!$B:$B, $A200, NewEmisData!$C:$C, $H200, NewEmisData!$D:$D, DN$2), SUMIFS(NewEmisData!L:L, NewEmisData!$A:$A, "LDV", NewEmisData!$B:$B, $A200, NewEmisData!$C:$C, $H200, NewEmisData!$D:$D, DN$2))</f>
        <v>#REF!</v>
      </c>
      <c r="DO200" s="335" t="e">
        <f>$I200*IF($G200="Pickup", SUMIFS(NewEmisData!M:M, NewEmisData!$A:$A, "Pickup", NewEmisData!$B:$B, $A200, NewEmisData!$C:$C, $H200, NewEmisData!$D:$D, DO$2), SUMIFS(NewEmisData!M:M, NewEmisData!$A:$A, "LDV", NewEmisData!$B:$B, $A200, NewEmisData!$C:$C, $H200, NewEmisData!$D:$D, DO$2))</f>
        <v>#REF!</v>
      </c>
      <c r="DP200" s="335">
        <v>1.4161908397211972E-3</v>
      </c>
      <c r="DQ200" s="335" t="e">
        <f>$I200*IF($G200="Pickup", SUMIFS(NewEmisData!E:E, NewEmisData!$A:$A, "Pickup", NewEmisData!$B:$B, $A200, NewEmisData!$C:$C, $H200, NewEmisData!$D:$D, DQ$2), SUMIFS(NewEmisData!E:E, NewEmisData!$A:$A, "LDV", NewEmisData!$B:$B, $A200, NewEmisData!$C:$C, $H200, NewEmisData!$D:$D, DQ$2))</f>
        <v>#REF!</v>
      </c>
      <c r="DR200" s="335" t="e">
        <f>$I200*IF($G200="Pickup", SUMIFS(NewEmisData!F:F, NewEmisData!$A:$A, "Pickup", NewEmisData!$B:$B, $A200, NewEmisData!$C:$C, $H200, NewEmisData!$D:$D, DR$2), SUMIFS(NewEmisData!F:F, NewEmisData!$A:$A, "LDV", NewEmisData!$B:$B, $A200, NewEmisData!$C:$C, $H200, NewEmisData!$D:$D, DR$2))</f>
        <v>#REF!</v>
      </c>
      <c r="DS200" s="335" t="e">
        <f>$I200*IF($G200="Pickup", SUMIFS(NewEmisData!G:G, NewEmisData!$A:$A, "Pickup", NewEmisData!$B:$B, $A200, NewEmisData!$C:$C, $H200, NewEmisData!$D:$D, DS$2), SUMIFS(NewEmisData!G:G, NewEmisData!$A:$A, "LDV", NewEmisData!$B:$B, $A200, NewEmisData!$C:$C, $H200, NewEmisData!$D:$D, DS$2))</f>
        <v>#REF!</v>
      </c>
      <c r="DT200" s="335" t="e">
        <f>$I200*IF($G200="Pickup", SUMIFS(NewEmisData!H:H, NewEmisData!$A:$A, "Pickup", NewEmisData!$B:$B, $A200, NewEmisData!$C:$C, $H200, NewEmisData!$D:$D, DT$2), SUMIFS(NewEmisData!H:H, NewEmisData!$A:$A, "LDV", NewEmisData!$B:$B, $A200, NewEmisData!$C:$C, $H200, NewEmisData!$D:$D, DT$2))</f>
        <v>#REF!</v>
      </c>
      <c r="DU200" s="335" t="e">
        <f>$I200*IF($G200="Pickup", SUMIFS(NewEmisData!I:I, NewEmisData!$A:$A, "Pickup", NewEmisData!$B:$B, $A200, NewEmisData!$C:$C, $H200, NewEmisData!$D:$D, DU$2), SUMIFS(NewEmisData!I:I, NewEmisData!$A:$A, "LDV", NewEmisData!$B:$B, $A200, NewEmisData!$C:$C, $H200, NewEmisData!$D:$D, DU$2))</f>
        <v>#REF!</v>
      </c>
      <c r="DV200" s="335" t="e">
        <f>$I200*IF($G200="Pickup", SUMIFS(NewEmisData!J:J, NewEmisData!$A:$A, "Pickup", NewEmisData!$B:$B, $A200, NewEmisData!$C:$C, $H200, NewEmisData!$D:$D, DV$2), SUMIFS(NewEmisData!J:J, NewEmisData!$A:$A, "LDV", NewEmisData!$B:$B, $A200, NewEmisData!$C:$C, $H200, NewEmisData!$D:$D, DV$2))</f>
        <v>#REF!</v>
      </c>
      <c r="DW200" s="335" t="e">
        <f>$I200*IF($G200="Pickup", SUMIFS(NewEmisData!K:K, NewEmisData!$A:$A, "Pickup", NewEmisData!$B:$B, $A200, NewEmisData!$C:$C, $H200, NewEmisData!$D:$D, DW$2), SUMIFS(NewEmisData!K:K, NewEmisData!$A:$A, "LDV", NewEmisData!$B:$B, $A200, NewEmisData!$C:$C, $H200, NewEmisData!$D:$D, DW$2))</f>
        <v>#REF!</v>
      </c>
      <c r="DX200" s="335" t="e">
        <f>$I200*IF($G200="Pickup", SUMIFS(NewEmisData!L:L, NewEmisData!$A:$A, "Pickup", NewEmisData!$B:$B, $A200, NewEmisData!$C:$C, $H200, NewEmisData!$D:$D, DX$2), SUMIFS(NewEmisData!L:L, NewEmisData!$A:$A, "LDV", NewEmisData!$B:$B, $A200, NewEmisData!$C:$C, $H200, NewEmisData!$D:$D, DX$2))</f>
        <v>#REF!</v>
      </c>
      <c r="DY200" s="335" t="e">
        <f>$I200*IF($G200="Pickup", SUMIFS(NewEmisData!M:M, NewEmisData!$A:$A, "Pickup", NewEmisData!$B:$B, $A200, NewEmisData!$C:$C, $H200, NewEmisData!$D:$D, DY$2), SUMIFS(NewEmisData!M:M, NewEmisData!$A:$A, "LDV", NewEmisData!$B:$B, $A200, NewEmisData!$C:$C, $H200, NewEmisData!$D:$D, DY$2))</f>
        <v>#REF!</v>
      </c>
      <c r="DZ200" s="335">
        <v>3.9161427500359501E-3</v>
      </c>
      <c r="EA200" s="335" t="e">
        <f t="shared" si="234"/>
        <v>#REF!</v>
      </c>
      <c r="EB200" s="335" t="e">
        <f t="shared" si="235"/>
        <v>#REF!</v>
      </c>
      <c r="EC200" s="335" t="e">
        <f t="shared" si="236"/>
        <v>#REF!</v>
      </c>
      <c r="ED200" s="335" t="e">
        <f t="shared" si="237"/>
        <v>#REF!</v>
      </c>
      <c r="EE200" s="335" t="e">
        <f t="shared" si="238"/>
        <v>#REF!</v>
      </c>
      <c r="EF200" s="335" t="e">
        <f t="shared" si="239"/>
        <v>#REF!</v>
      </c>
      <c r="EG200" s="335" t="e">
        <f t="shared" si="240"/>
        <v>#REF!</v>
      </c>
      <c r="EH200" s="335" t="e">
        <f t="shared" si="241"/>
        <v>#REF!</v>
      </c>
      <c r="EI200" s="335" t="e">
        <f t="shared" si="242"/>
        <v>#REF!</v>
      </c>
      <c r="EJ200" s="335">
        <f t="shared" si="243"/>
        <v>0.19370552645526184</v>
      </c>
      <c r="EK200" s="335" t="e">
        <f t="shared" si="244"/>
        <v>#REF!</v>
      </c>
      <c r="EL200" s="335" t="e">
        <f t="shared" si="245"/>
        <v>#REF!</v>
      </c>
      <c r="EM200" s="335" t="e">
        <f t="shared" si="246"/>
        <v>#REF!</v>
      </c>
      <c r="EN200" s="335" t="e">
        <f t="shared" si="247"/>
        <v>#REF!</v>
      </c>
      <c r="EO200" s="335" t="e">
        <f t="shared" si="248"/>
        <v>#REF!</v>
      </c>
      <c r="EP200" s="335" t="e">
        <f t="shared" si="249"/>
        <v>#REF!</v>
      </c>
      <c r="EQ200" s="335" t="e">
        <f t="shared" si="250"/>
        <v>#REF!</v>
      </c>
      <c r="ER200" s="335" t="e">
        <f t="shared" si="251"/>
        <v>#REF!</v>
      </c>
      <c r="ES200" s="335" t="e">
        <f t="shared" si="252"/>
        <v>#REF!</v>
      </c>
      <c r="ET200" s="335">
        <f t="shared" si="253"/>
        <v>4.3391925281933752E-2</v>
      </c>
      <c r="EU200" s="335" t="e">
        <f t="shared" si="254"/>
        <v>#REF!</v>
      </c>
      <c r="EV200" s="335" t="e">
        <f t="shared" si="255"/>
        <v>#REF!</v>
      </c>
      <c r="EW200" s="335" t="e">
        <f t="shared" si="256"/>
        <v>#REF!</v>
      </c>
      <c r="EX200" s="335" t="e">
        <f t="shared" si="257"/>
        <v>#REF!</v>
      </c>
      <c r="EY200" s="335" t="e">
        <f t="shared" si="258"/>
        <v>#REF!</v>
      </c>
      <c r="EZ200" s="335" t="e">
        <f t="shared" si="259"/>
        <v>#REF!</v>
      </c>
      <c r="FA200" s="335" t="e">
        <f t="shared" si="260"/>
        <v>#REF!</v>
      </c>
      <c r="FB200" s="335" t="e">
        <f t="shared" si="261"/>
        <v>#REF!</v>
      </c>
      <c r="FC200" s="335" t="e">
        <f t="shared" si="262"/>
        <v>#REF!</v>
      </c>
      <c r="FD200" s="335">
        <f t="shared" si="263"/>
        <v>1.2209458395742144E-3</v>
      </c>
      <c r="FE200" s="335" t="e">
        <f t="shared" si="264"/>
        <v>#REF!</v>
      </c>
      <c r="FF200" s="335" t="e">
        <f t="shared" si="265"/>
        <v>#REF!</v>
      </c>
      <c r="FG200" s="335" t="e">
        <f t="shared" si="266"/>
        <v>#REF!</v>
      </c>
      <c r="FH200" s="335" t="e">
        <f t="shared" si="267"/>
        <v>#REF!</v>
      </c>
      <c r="FI200" s="335" t="e">
        <f t="shared" si="268"/>
        <v>#REF!</v>
      </c>
      <c r="FJ200" s="335" t="e">
        <f t="shared" si="269"/>
        <v>#REF!</v>
      </c>
      <c r="FK200" s="335" t="e">
        <f t="shared" si="270"/>
        <v>#REF!</v>
      </c>
      <c r="FL200" s="335" t="e">
        <f t="shared" si="271"/>
        <v>#REF!</v>
      </c>
      <c r="FM200" s="335" t="e">
        <f t="shared" si="272"/>
        <v>#REF!</v>
      </c>
      <c r="FN200" s="335">
        <f t="shared" si="273"/>
        <v>3.3340556433169119E-2</v>
      </c>
      <c r="FO200" s="335" t="e">
        <f t="shared" si="274"/>
        <v>#REF!</v>
      </c>
      <c r="FP200" s="335" t="e">
        <f t="shared" si="275"/>
        <v>#REF!</v>
      </c>
      <c r="FQ200" s="335" t="e">
        <f t="shared" si="276"/>
        <v>#REF!</v>
      </c>
      <c r="FR200" s="335" t="e">
        <f t="shared" si="277"/>
        <v>#REF!</v>
      </c>
      <c r="FS200" s="335" t="e">
        <f t="shared" si="278"/>
        <v>#REF!</v>
      </c>
      <c r="FT200" s="335" t="e">
        <f t="shared" si="279"/>
        <v>#REF!</v>
      </c>
      <c r="FU200" s="335" t="e">
        <f t="shared" si="280"/>
        <v>#REF!</v>
      </c>
      <c r="FV200" s="335" t="e">
        <f t="shared" si="281"/>
        <v>#REF!</v>
      </c>
      <c r="FW200" s="335" t="e">
        <f t="shared" si="282"/>
        <v>#REF!</v>
      </c>
      <c r="FX200" s="335">
        <f t="shared" si="283"/>
        <v>6.635240494108516E-3</v>
      </c>
    </row>
    <row r="201" spans="1:180" x14ac:dyDescent="0.2">
      <c r="A201" s="305" t="str">
        <f>_xlfn.CONCAT(IF(LEFT(TRIM(A200),1)="*", "*R", "R"), 1+RIGHT(TRIM(A200),1))</f>
        <v>R3</v>
      </c>
      <c r="B201" s="305" t="str">
        <f t="shared" ref="B201:B204" si="345">B200</f>
        <v>TLPGPHEV40</v>
      </c>
      <c r="C201" s="305" t="str">
        <f t="shared" ref="C201:C204" si="346">C200</f>
        <v>TL.GSL.P.PHEV.2020</v>
      </c>
      <c r="D201" s="301" t="str">
        <f t="shared" ref="D201:D204" si="347">D200</f>
        <v>bn-vmt, bn-vmt/a</v>
      </c>
      <c r="E201" s="301" t="str">
        <f t="shared" ref="E201:E204" si="348">E200</f>
        <v>TLGSL</v>
      </c>
      <c r="F201" s="301" t="str">
        <f t="shared" ref="F201:F204" si="349">F200</f>
        <v>TL</v>
      </c>
      <c r="G201" s="315" t="s">
        <v>820</v>
      </c>
      <c r="H201" s="315" t="s">
        <v>814</v>
      </c>
      <c r="I201" s="321" t="e">
        <f>#REF!</f>
        <v>#REF!</v>
      </c>
      <c r="J201" s="315" t="str">
        <f t="shared" si="284"/>
        <v>Pickup-GSL</v>
      </c>
      <c r="K201" s="335" t="e">
        <f>$I201*IF($G201="Pickup", SUMIFS(NewEmisData!E:E, NewEmisData!$A:$A, "Pickup", NewEmisData!$B:$B, $A201, NewEmisData!$C:$C, $H201, NewEmisData!$D:$D, K$2), SUMIFS(NewEmisData!E:E, NewEmisData!$A:$A, "LDV", NewEmisData!$B:$B, $A201, NewEmisData!$C:$C, $H201, NewEmisData!$D:$D, K$2))</f>
        <v>#REF!</v>
      </c>
      <c r="L201" s="335" t="e">
        <f>$I201*IF($G201="Pickup", SUMIFS(NewEmisData!F:F, NewEmisData!$A:$A, "Pickup", NewEmisData!$B:$B, $A201, NewEmisData!$C:$C, $H201, NewEmisData!$D:$D, L$2), SUMIFS(NewEmisData!F:F, NewEmisData!$A:$A, "LDV", NewEmisData!$B:$B, $A201, NewEmisData!$C:$C, $H201, NewEmisData!$D:$D, L$2))</f>
        <v>#REF!</v>
      </c>
      <c r="M201" s="335" t="e">
        <f>$I201*IF($G201="Pickup", SUMIFS(NewEmisData!G:G, NewEmisData!$A:$A, "Pickup", NewEmisData!$B:$B, $A201, NewEmisData!$C:$C, $H201, NewEmisData!$D:$D, M$2), SUMIFS(NewEmisData!G:G, NewEmisData!$A:$A, "LDV", NewEmisData!$B:$B, $A201, NewEmisData!$C:$C, $H201, NewEmisData!$D:$D, M$2))</f>
        <v>#REF!</v>
      </c>
      <c r="N201" s="335" t="e">
        <f>$I201*IF($G201="Pickup", SUMIFS(NewEmisData!H:H, NewEmisData!$A:$A, "Pickup", NewEmisData!$B:$B, $A201, NewEmisData!$C:$C, $H201, NewEmisData!$D:$D, N$2), SUMIFS(NewEmisData!H:H, NewEmisData!$A:$A, "LDV", NewEmisData!$B:$B, $A201, NewEmisData!$C:$C, $H201, NewEmisData!$D:$D, N$2))</f>
        <v>#REF!</v>
      </c>
      <c r="O201" s="335" t="e">
        <f>$I201*IF($G201="Pickup", SUMIFS(NewEmisData!I:I, NewEmisData!$A:$A, "Pickup", NewEmisData!$B:$B, $A201, NewEmisData!$C:$C, $H201, NewEmisData!$D:$D, O$2), SUMIFS(NewEmisData!I:I, NewEmisData!$A:$A, "LDV", NewEmisData!$B:$B, $A201, NewEmisData!$C:$C, $H201, NewEmisData!$D:$D, O$2))</f>
        <v>#REF!</v>
      </c>
      <c r="P201" s="335" t="e">
        <f>$I201*IF($G201="Pickup", SUMIFS(NewEmisData!J:J, NewEmisData!$A:$A, "Pickup", NewEmisData!$B:$B, $A201, NewEmisData!$C:$C, $H201, NewEmisData!$D:$D, P$2), SUMIFS(NewEmisData!J:J, NewEmisData!$A:$A, "LDV", NewEmisData!$B:$B, $A201, NewEmisData!$C:$C, $H201, NewEmisData!$D:$D, P$2))</f>
        <v>#REF!</v>
      </c>
      <c r="Q201" s="335" t="e">
        <f>$I201*IF($G201="Pickup", SUMIFS(NewEmisData!K:K, NewEmisData!$A:$A, "Pickup", NewEmisData!$B:$B, $A201, NewEmisData!$C:$C, $H201, NewEmisData!$D:$D, Q$2), SUMIFS(NewEmisData!K:K, NewEmisData!$A:$A, "LDV", NewEmisData!$B:$B, $A201, NewEmisData!$C:$C, $H201, NewEmisData!$D:$D, Q$2))</f>
        <v>#REF!</v>
      </c>
      <c r="R201" s="335" t="e">
        <f>$I201*IF($G201="Pickup", SUMIFS(NewEmisData!L:L, NewEmisData!$A:$A, "Pickup", NewEmisData!$B:$B, $A201, NewEmisData!$C:$C, $H201, NewEmisData!$D:$D, R$2), SUMIFS(NewEmisData!L:L, NewEmisData!$A:$A, "LDV", NewEmisData!$B:$B, $A201, NewEmisData!$C:$C, $H201, NewEmisData!$D:$D, R$2))</f>
        <v>#REF!</v>
      </c>
      <c r="S201" s="335" t="e">
        <f>$I201*IF($G201="Pickup", SUMIFS(NewEmisData!M:M, NewEmisData!$A:$A, "Pickup", NewEmisData!$B:$B, $A201, NewEmisData!$C:$C, $H201, NewEmisData!$D:$D, S$2), SUMIFS(NewEmisData!M:M, NewEmisData!$A:$A, "LDV", NewEmisData!$B:$B, $A201, NewEmisData!$C:$C, $H201, NewEmisData!$D:$D, S$2))</f>
        <v>#REF!</v>
      </c>
      <c r="T201" s="335">
        <v>0.19370552645526184</v>
      </c>
      <c r="U201" s="335" t="e">
        <f>$I201*IF($G201="Pickup", SUMIFS(NewEmisData!E:E, NewEmisData!$A:$A, "Pickup", NewEmisData!$B:$B, $A201, NewEmisData!$C:$C, $H201, NewEmisData!$D:$D, U$2), SUMIFS(NewEmisData!E:E, NewEmisData!$A:$A, "LDV", NewEmisData!$B:$B, $A201, NewEmisData!$C:$C, $H201, NewEmisData!$D:$D, U$2))</f>
        <v>#REF!</v>
      </c>
      <c r="V201" s="335" t="e">
        <f>$I201*IF($G201="Pickup", SUMIFS(NewEmisData!F:F, NewEmisData!$A:$A, "Pickup", NewEmisData!$B:$B, $A201, NewEmisData!$C:$C, $H201, NewEmisData!$D:$D, V$2), SUMIFS(NewEmisData!F:F, NewEmisData!$A:$A, "LDV", NewEmisData!$B:$B, $A201, NewEmisData!$C:$C, $H201, NewEmisData!$D:$D, V$2))</f>
        <v>#REF!</v>
      </c>
      <c r="W201" s="335" t="e">
        <f>$I201*IF($G201="Pickup", SUMIFS(NewEmisData!G:G, NewEmisData!$A:$A, "Pickup", NewEmisData!$B:$B, $A201, NewEmisData!$C:$C, $H201, NewEmisData!$D:$D, W$2), SUMIFS(NewEmisData!G:G, NewEmisData!$A:$A, "LDV", NewEmisData!$B:$B, $A201, NewEmisData!$C:$C, $H201, NewEmisData!$D:$D, W$2))</f>
        <v>#REF!</v>
      </c>
      <c r="X201" s="335" t="e">
        <f>$I201*IF($G201="Pickup", SUMIFS(NewEmisData!H:H, NewEmisData!$A:$A, "Pickup", NewEmisData!$B:$B, $A201, NewEmisData!$C:$C, $H201, NewEmisData!$D:$D, X$2), SUMIFS(NewEmisData!H:H, NewEmisData!$A:$A, "LDV", NewEmisData!$B:$B, $A201, NewEmisData!$C:$C, $H201, NewEmisData!$D:$D, X$2))</f>
        <v>#REF!</v>
      </c>
      <c r="Y201" s="335" t="e">
        <f>$I201*IF($G201="Pickup", SUMIFS(NewEmisData!I:I, NewEmisData!$A:$A, "Pickup", NewEmisData!$B:$B, $A201, NewEmisData!$C:$C, $H201, NewEmisData!$D:$D, Y$2), SUMIFS(NewEmisData!I:I, NewEmisData!$A:$A, "LDV", NewEmisData!$B:$B, $A201, NewEmisData!$C:$C, $H201, NewEmisData!$D:$D, Y$2))</f>
        <v>#REF!</v>
      </c>
      <c r="Z201" s="335" t="e">
        <f>$I201*IF($G201="Pickup", SUMIFS(NewEmisData!J:J, NewEmisData!$A:$A, "Pickup", NewEmisData!$B:$B, $A201, NewEmisData!$C:$C, $H201, NewEmisData!$D:$D, Z$2), SUMIFS(NewEmisData!J:J, NewEmisData!$A:$A, "LDV", NewEmisData!$B:$B, $A201, NewEmisData!$C:$C, $H201, NewEmisData!$D:$D, Z$2))</f>
        <v>#REF!</v>
      </c>
      <c r="AA201" s="335" t="e">
        <f>$I201*IF($G201="Pickup", SUMIFS(NewEmisData!K:K, NewEmisData!$A:$A, "Pickup", NewEmisData!$B:$B, $A201, NewEmisData!$C:$C, $H201, NewEmisData!$D:$D, AA$2), SUMIFS(NewEmisData!K:K, NewEmisData!$A:$A, "LDV", NewEmisData!$B:$B, $A201, NewEmisData!$C:$C, $H201, NewEmisData!$D:$D, AA$2))</f>
        <v>#REF!</v>
      </c>
      <c r="AB201" s="335" t="e">
        <f>$I201*IF($G201="Pickup", SUMIFS(NewEmisData!L:L, NewEmisData!$A:$A, "Pickup", NewEmisData!$B:$B, $A201, NewEmisData!$C:$C, $H201, NewEmisData!$D:$D, AB$2), SUMIFS(NewEmisData!L:L, NewEmisData!$A:$A, "LDV", NewEmisData!$B:$B, $A201, NewEmisData!$C:$C, $H201, NewEmisData!$D:$D, AB$2))</f>
        <v>#REF!</v>
      </c>
      <c r="AC201" s="335" t="e">
        <f>$I201*IF($G201="Pickup", SUMIFS(NewEmisData!M:M, NewEmisData!$A:$A, "Pickup", NewEmisData!$B:$B, $A201, NewEmisData!$C:$C, $H201, NewEmisData!$D:$D, AC$2), SUMIFS(NewEmisData!M:M, NewEmisData!$A:$A, "LDV", NewEmisData!$B:$B, $A201, NewEmisData!$C:$C, $H201, NewEmisData!$D:$D, AC$2))</f>
        <v>#REF!</v>
      </c>
      <c r="AD201" s="335">
        <v>4.3391925281933752E-2</v>
      </c>
      <c r="AE201" s="335" t="e">
        <f>$I201*IF($G201="Pickup", SUMIFS(NewEmisData!E:E, NewEmisData!$A:$A, "Pickup", NewEmisData!$B:$B, $A201, NewEmisData!$C:$C, $H201, NewEmisData!$D:$D, AE$2), SUMIFS(NewEmisData!E:E, NewEmisData!$A:$A, "LDV", NewEmisData!$B:$B, $A201, NewEmisData!$C:$C, $H201, NewEmisData!$D:$D, AE$2))</f>
        <v>#REF!</v>
      </c>
      <c r="AF201" s="335" t="e">
        <f>$I201*IF($G201="Pickup", SUMIFS(NewEmisData!F:F, NewEmisData!$A:$A, "Pickup", NewEmisData!$B:$B, $A201, NewEmisData!$C:$C, $H201, NewEmisData!$D:$D, AF$2), SUMIFS(NewEmisData!F:F, NewEmisData!$A:$A, "LDV", NewEmisData!$B:$B, $A201, NewEmisData!$C:$C, $H201, NewEmisData!$D:$D, AF$2))</f>
        <v>#REF!</v>
      </c>
      <c r="AG201" s="335" t="e">
        <f>$I201*IF($G201="Pickup", SUMIFS(NewEmisData!G:G, NewEmisData!$A:$A, "Pickup", NewEmisData!$B:$B, $A201, NewEmisData!$C:$C, $H201, NewEmisData!$D:$D, AG$2), SUMIFS(NewEmisData!G:G, NewEmisData!$A:$A, "LDV", NewEmisData!$B:$B, $A201, NewEmisData!$C:$C, $H201, NewEmisData!$D:$D, AG$2))</f>
        <v>#REF!</v>
      </c>
      <c r="AH201" s="335" t="e">
        <f>$I201*IF($G201="Pickup", SUMIFS(NewEmisData!H:H, NewEmisData!$A:$A, "Pickup", NewEmisData!$B:$B, $A201, NewEmisData!$C:$C, $H201, NewEmisData!$D:$D, AH$2), SUMIFS(NewEmisData!H:H, NewEmisData!$A:$A, "LDV", NewEmisData!$B:$B, $A201, NewEmisData!$C:$C, $H201, NewEmisData!$D:$D, AH$2))</f>
        <v>#REF!</v>
      </c>
      <c r="AI201" s="335" t="e">
        <f>$I201*IF($G201="Pickup", SUMIFS(NewEmisData!I:I, NewEmisData!$A:$A, "Pickup", NewEmisData!$B:$B, $A201, NewEmisData!$C:$C, $H201, NewEmisData!$D:$D, AI$2), SUMIFS(NewEmisData!I:I, NewEmisData!$A:$A, "LDV", NewEmisData!$B:$B, $A201, NewEmisData!$C:$C, $H201, NewEmisData!$D:$D, AI$2))</f>
        <v>#REF!</v>
      </c>
      <c r="AJ201" s="335" t="e">
        <f>$I201*IF($G201="Pickup", SUMIFS(NewEmisData!J:J, NewEmisData!$A:$A, "Pickup", NewEmisData!$B:$B, $A201, NewEmisData!$C:$C, $H201, NewEmisData!$D:$D, AJ$2), SUMIFS(NewEmisData!J:J, NewEmisData!$A:$A, "LDV", NewEmisData!$B:$B, $A201, NewEmisData!$C:$C, $H201, NewEmisData!$D:$D, AJ$2))</f>
        <v>#REF!</v>
      </c>
      <c r="AK201" s="335" t="e">
        <f>$I201*IF($G201="Pickup", SUMIFS(NewEmisData!K:K, NewEmisData!$A:$A, "Pickup", NewEmisData!$B:$B, $A201, NewEmisData!$C:$C, $H201, NewEmisData!$D:$D, AK$2), SUMIFS(NewEmisData!K:K, NewEmisData!$A:$A, "LDV", NewEmisData!$B:$B, $A201, NewEmisData!$C:$C, $H201, NewEmisData!$D:$D, AK$2))</f>
        <v>#REF!</v>
      </c>
      <c r="AL201" s="335" t="e">
        <f>$I201*IF($G201="Pickup", SUMIFS(NewEmisData!L:L, NewEmisData!$A:$A, "Pickup", NewEmisData!$B:$B, $A201, NewEmisData!$C:$C, $H201, NewEmisData!$D:$D, AL$2), SUMIFS(NewEmisData!L:L, NewEmisData!$A:$A, "LDV", NewEmisData!$B:$B, $A201, NewEmisData!$C:$C, $H201, NewEmisData!$D:$D, AL$2))</f>
        <v>#REF!</v>
      </c>
      <c r="AM201" s="335" t="e">
        <f>$I201*IF($G201="Pickup", SUMIFS(NewEmisData!M:M, NewEmisData!$A:$A, "Pickup", NewEmisData!$B:$B, $A201, NewEmisData!$C:$C, $H201, NewEmisData!$D:$D, AM$2), SUMIFS(NewEmisData!M:M, NewEmisData!$A:$A, "LDV", NewEmisData!$B:$B, $A201, NewEmisData!$C:$C, $H201, NewEmisData!$D:$D, AM$2))</f>
        <v>#REF!</v>
      </c>
      <c r="AN201" s="335">
        <v>1.2209458395742144E-3</v>
      </c>
      <c r="AO201" s="335" t="e">
        <f>$I201*IF($G201="Pickup", SUMIFS(NewEmisData!E:E, NewEmisData!$A:$A, "Pickup", NewEmisData!$B:$B, $A201, NewEmisData!$C:$C, $H201, NewEmisData!$D:$D, AO$2), SUMIFS(NewEmisData!E:E, NewEmisData!$A:$A, "LDV", NewEmisData!$B:$B, $A201, NewEmisData!$C:$C, $H201, NewEmisData!$D:$D, AO$2))</f>
        <v>#REF!</v>
      </c>
      <c r="AP201" s="335" t="e">
        <f>$I201*IF($G201="Pickup", SUMIFS(NewEmisData!F:F, NewEmisData!$A:$A, "Pickup", NewEmisData!$B:$B, $A201, NewEmisData!$C:$C, $H201, NewEmisData!$D:$D, AP$2), SUMIFS(NewEmisData!F:F, NewEmisData!$A:$A, "LDV", NewEmisData!$B:$B, $A201, NewEmisData!$C:$C, $H201, NewEmisData!$D:$D, AP$2))</f>
        <v>#REF!</v>
      </c>
      <c r="AQ201" s="335" t="e">
        <f>$I201*IF($G201="Pickup", SUMIFS(NewEmisData!G:G, NewEmisData!$A:$A, "Pickup", NewEmisData!$B:$B, $A201, NewEmisData!$C:$C, $H201, NewEmisData!$D:$D, AQ$2), SUMIFS(NewEmisData!G:G, NewEmisData!$A:$A, "LDV", NewEmisData!$B:$B, $A201, NewEmisData!$C:$C, $H201, NewEmisData!$D:$D, AQ$2))</f>
        <v>#REF!</v>
      </c>
      <c r="AR201" s="335" t="e">
        <f>$I201*IF($G201="Pickup", SUMIFS(NewEmisData!H:H, NewEmisData!$A:$A, "Pickup", NewEmisData!$B:$B, $A201, NewEmisData!$C:$C, $H201, NewEmisData!$D:$D, AR$2), SUMIFS(NewEmisData!H:H, NewEmisData!$A:$A, "LDV", NewEmisData!$B:$B, $A201, NewEmisData!$C:$C, $H201, NewEmisData!$D:$D, AR$2))</f>
        <v>#REF!</v>
      </c>
      <c r="AS201" s="335" t="e">
        <f>$I201*IF($G201="Pickup", SUMIFS(NewEmisData!I:I, NewEmisData!$A:$A, "Pickup", NewEmisData!$B:$B, $A201, NewEmisData!$C:$C, $H201, NewEmisData!$D:$D, AS$2), SUMIFS(NewEmisData!I:I, NewEmisData!$A:$A, "LDV", NewEmisData!$B:$B, $A201, NewEmisData!$C:$C, $H201, NewEmisData!$D:$D, AS$2))</f>
        <v>#REF!</v>
      </c>
      <c r="AT201" s="335" t="e">
        <f>$I201*IF($G201="Pickup", SUMIFS(NewEmisData!J:J, NewEmisData!$A:$A, "Pickup", NewEmisData!$B:$B, $A201, NewEmisData!$C:$C, $H201, NewEmisData!$D:$D, AT$2), SUMIFS(NewEmisData!J:J, NewEmisData!$A:$A, "LDV", NewEmisData!$B:$B, $A201, NewEmisData!$C:$C, $H201, NewEmisData!$D:$D, AT$2))</f>
        <v>#REF!</v>
      </c>
      <c r="AU201" s="335" t="e">
        <f>$I201*IF($G201="Pickup", SUMIFS(NewEmisData!K:K, NewEmisData!$A:$A, "Pickup", NewEmisData!$B:$B, $A201, NewEmisData!$C:$C, $H201, NewEmisData!$D:$D, AU$2), SUMIFS(NewEmisData!K:K, NewEmisData!$A:$A, "LDV", NewEmisData!$B:$B, $A201, NewEmisData!$C:$C, $H201, NewEmisData!$D:$D, AU$2))</f>
        <v>#REF!</v>
      </c>
      <c r="AV201" s="335" t="e">
        <f>$I201*IF($G201="Pickup", SUMIFS(NewEmisData!L:L, NewEmisData!$A:$A, "Pickup", NewEmisData!$B:$B, $A201, NewEmisData!$C:$C, $H201, NewEmisData!$D:$D, AV$2), SUMIFS(NewEmisData!L:L, NewEmisData!$A:$A, "LDV", NewEmisData!$B:$B, $A201, NewEmisData!$C:$C, $H201, NewEmisData!$D:$D, AV$2))</f>
        <v>#REF!</v>
      </c>
      <c r="AW201" s="335" t="e">
        <f>$I201*IF($G201="Pickup", SUMIFS(NewEmisData!M:M, NewEmisData!$A:$A, "Pickup", NewEmisData!$B:$B, $A201, NewEmisData!$C:$C, $H201, NewEmisData!$D:$D, AW$2), SUMIFS(NewEmisData!M:M, NewEmisData!$A:$A, "LDV", NewEmisData!$B:$B, $A201, NewEmisData!$C:$C, $H201, NewEmisData!$D:$D, AW$2))</f>
        <v>#REF!</v>
      </c>
      <c r="AX201" s="335">
        <v>3.3340556433169119E-2</v>
      </c>
      <c r="AY201" s="335" t="e">
        <f>$I201*IF($G201="Pickup", SUMIFS(NewEmisData!E:E, NewEmisData!$A:$A, "Pickup", NewEmisData!$B:$B, $A201, NewEmisData!$C:$C, $H201, NewEmisData!$D:$D, AY$2), SUMIFS(NewEmisData!E:E, NewEmisData!$A:$A, "LDV", NewEmisData!$B:$B, $A201, NewEmisData!$C:$C, $H201, NewEmisData!$D:$D, AY$2))</f>
        <v>#REF!</v>
      </c>
      <c r="AZ201" s="335" t="e">
        <f>$I201*IF($G201="Pickup", SUMIFS(NewEmisData!F:F, NewEmisData!$A:$A, "Pickup", NewEmisData!$B:$B, $A201, NewEmisData!$C:$C, $H201, NewEmisData!$D:$D, AZ$2), SUMIFS(NewEmisData!F:F, NewEmisData!$A:$A, "LDV", NewEmisData!$B:$B, $A201, NewEmisData!$C:$C, $H201, NewEmisData!$D:$D, AZ$2))</f>
        <v>#REF!</v>
      </c>
      <c r="BA201" s="335" t="e">
        <f>$I201*IF($G201="Pickup", SUMIFS(NewEmisData!G:G, NewEmisData!$A:$A, "Pickup", NewEmisData!$B:$B, $A201, NewEmisData!$C:$C, $H201, NewEmisData!$D:$D, BA$2), SUMIFS(NewEmisData!G:G, NewEmisData!$A:$A, "LDV", NewEmisData!$B:$B, $A201, NewEmisData!$C:$C, $H201, NewEmisData!$D:$D, BA$2))</f>
        <v>#REF!</v>
      </c>
      <c r="BB201" s="335" t="e">
        <f>$I201*IF($G201="Pickup", SUMIFS(NewEmisData!H:H, NewEmisData!$A:$A, "Pickup", NewEmisData!$B:$B, $A201, NewEmisData!$C:$C, $H201, NewEmisData!$D:$D, BB$2), SUMIFS(NewEmisData!H:H, NewEmisData!$A:$A, "LDV", NewEmisData!$B:$B, $A201, NewEmisData!$C:$C, $H201, NewEmisData!$D:$D, BB$2))</f>
        <v>#REF!</v>
      </c>
      <c r="BC201" s="335" t="e">
        <f>$I201*IF($G201="Pickup", SUMIFS(NewEmisData!I:I, NewEmisData!$A:$A, "Pickup", NewEmisData!$B:$B, $A201, NewEmisData!$C:$C, $H201, NewEmisData!$D:$D, BC$2), SUMIFS(NewEmisData!I:I, NewEmisData!$A:$A, "LDV", NewEmisData!$B:$B, $A201, NewEmisData!$C:$C, $H201, NewEmisData!$D:$D, BC$2))</f>
        <v>#REF!</v>
      </c>
      <c r="BD201" s="335" t="e">
        <f>$I201*IF($G201="Pickup", SUMIFS(NewEmisData!J:J, NewEmisData!$A:$A, "Pickup", NewEmisData!$B:$B, $A201, NewEmisData!$C:$C, $H201, NewEmisData!$D:$D, BD$2), SUMIFS(NewEmisData!J:J, NewEmisData!$A:$A, "LDV", NewEmisData!$B:$B, $A201, NewEmisData!$C:$C, $H201, NewEmisData!$D:$D, BD$2))</f>
        <v>#REF!</v>
      </c>
      <c r="BE201" s="335" t="e">
        <f>$I201*IF($G201="Pickup", SUMIFS(NewEmisData!K:K, NewEmisData!$A:$A, "Pickup", NewEmisData!$B:$B, $A201, NewEmisData!$C:$C, $H201, NewEmisData!$D:$D, BE$2), SUMIFS(NewEmisData!K:K, NewEmisData!$A:$A, "LDV", NewEmisData!$B:$B, $A201, NewEmisData!$C:$C, $H201, NewEmisData!$D:$D, BE$2))</f>
        <v>#REF!</v>
      </c>
      <c r="BF201" s="335" t="e">
        <f>$I201*IF($G201="Pickup", SUMIFS(NewEmisData!L:L, NewEmisData!$A:$A, "Pickup", NewEmisData!$B:$B, $A201, NewEmisData!$C:$C, $H201, NewEmisData!$D:$D, BF$2), SUMIFS(NewEmisData!L:L, NewEmisData!$A:$A, "LDV", NewEmisData!$B:$B, $A201, NewEmisData!$C:$C, $H201, NewEmisData!$D:$D, BF$2))</f>
        <v>#REF!</v>
      </c>
      <c r="BG201" s="335" t="e">
        <f>$I201*IF($G201="Pickup", SUMIFS(NewEmisData!M:M, NewEmisData!$A:$A, "Pickup", NewEmisData!$B:$B, $A201, NewEmisData!$C:$C, $H201, NewEmisData!$D:$D, BG$2), SUMIFS(NewEmisData!M:M, NewEmisData!$A:$A, "LDV", NewEmisData!$B:$B, $A201, NewEmisData!$C:$C, $H201, NewEmisData!$D:$D, BG$2))</f>
        <v>#REF!</v>
      </c>
      <c r="BH201" s="335">
        <v>6.635240494108516E-3</v>
      </c>
      <c r="BI201" s="335" t="e">
        <f>$I201*IF($G201="Pickup", SUMIFS(NewEmisData!E:E, NewEmisData!$A:$A, "Pickup", NewEmisData!$B:$B, $A201, NewEmisData!$C:$C, $H201, NewEmisData!$D:$D, BI$2), SUMIFS(NewEmisData!E:E, NewEmisData!$A:$A, "LDV", NewEmisData!$B:$B, $A201, NewEmisData!$C:$C, $H201, NewEmisData!$D:$D, BI$2))</f>
        <v>#REF!</v>
      </c>
      <c r="BJ201" s="335" t="e">
        <f>$I201*IF($G201="Pickup", SUMIFS(NewEmisData!F:F, NewEmisData!$A:$A, "Pickup", NewEmisData!$B:$B, $A201, NewEmisData!$C:$C, $H201, NewEmisData!$D:$D, BJ$2), SUMIFS(NewEmisData!F:F, NewEmisData!$A:$A, "LDV", NewEmisData!$B:$B, $A201, NewEmisData!$C:$C, $H201, NewEmisData!$D:$D, BJ$2))</f>
        <v>#REF!</v>
      </c>
      <c r="BK201" s="335" t="e">
        <f>$I201*IF($G201="Pickup", SUMIFS(NewEmisData!G:G, NewEmisData!$A:$A, "Pickup", NewEmisData!$B:$B, $A201, NewEmisData!$C:$C, $H201, NewEmisData!$D:$D, BK$2), SUMIFS(NewEmisData!G:G, NewEmisData!$A:$A, "LDV", NewEmisData!$B:$B, $A201, NewEmisData!$C:$C, $H201, NewEmisData!$D:$D, BK$2))</f>
        <v>#REF!</v>
      </c>
      <c r="BL201" s="335" t="e">
        <f>$I201*IF($G201="Pickup", SUMIFS(NewEmisData!H:H, NewEmisData!$A:$A, "Pickup", NewEmisData!$B:$B, $A201, NewEmisData!$C:$C, $H201, NewEmisData!$D:$D, BL$2), SUMIFS(NewEmisData!H:H, NewEmisData!$A:$A, "LDV", NewEmisData!$B:$B, $A201, NewEmisData!$C:$C, $H201, NewEmisData!$D:$D, BL$2))</f>
        <v>#REF!</v>
      </c>
      <c r="BM201" s="335" t="e">
        <f>$I201*IF($G201="Pickup", SUMIFS(NewEmisData!I:I, NewEmisData!$A:$A, "Pickup", NewEmisData!$B:$B, $A201, NewEmisData!$C:$C, $H201, NewEmisData!$D:$D, BM$2), SUMIFS(NewEmisData!I:I, NewEmisData!$A:$A, "LDV", NewEmisData!$B:$B, $A201, NewEmisData!$C:$C, $H201, NewEmisData!$D:$D, BM$2))</f>
        <v>#REF!</v>
      </c>
      <c r="BN201" s="335" t="e">
        <f>$I201*IF($G201="Pickup", SUMIFS(NewEmisData!J:J, NewEmisData!$A:$A, "Pickup", NewEmisData!$B:$B, $A201, NewEmisData!$C:$C, $H201, NewEmisData!$D:$D, BN$2), SUMIFS(NewEmisData!J:J, NewEmisData!$A:$A, "LDV", NewEmisData!$B:$B, $A201, NewEmisData!$C:$C, $H201, NewEmisData!$D:$D, BN$2))</f>
        <v>#REF!</v>
      </c>
      <c r="BO201" s="335" t="e">
        <f>$I201*IF($G201="Pickup", SUMIFS(NewEmisData!K:K, NewEmisData!$A:$A, "Pickup", NewEmisData!$B:$B, $A201, NewEmisData!$C:$C, $H201, NewEmisData!$D:$D, BO$2), SUMIFS(NewEmisData!K:K, NewEmisData!$A:$A, "LDV", NewEmisData!$B:$B, $A201, NewEmisData!$C:$C, $H201, NewEmisData!$D:$D, BO$2))</f>
        <v>#REF!</v>
      </c>
      <c r="BP201" s="335" t="e">
        <f>$I201*IF($G201="Pickup", SUMIFS(NewEmisData!L:L, NewEmisData!$A:$A, "Pickup", NewEmisData!$B:$B, $A201, NewEmisData!$C:$C, $H201, NewEmisData!$D:$D, BP$2), SUMIFS(NewEmisData!L:L, NewEmisData!$A:$A, "LDV", NewEmisData!$B:$B, $A201, NewEmisData!$C:$C, $H201, NewEmisData!$D:$D, BP$2))</f>
        <v>#REF!</v>
      </c>
      <c r="BQ201" s="335" t="e">
        <f>$I201*IF($G201="Pickup", SUMIFS(NewEmisData!M:M, NewEmisData!$A:$A, "Pickup", NewEmisData!$B:$B, $A201, NewEmisData!$C:$C, $H201, NewEmisData!$D:$D, BQ$2), SUMIFS(NewEmisData!M:M, NewEmisData!$A:$A, "LDV", NewEmisData!$B:$B, $A201, NewEmisData!$C:$C, $H201, NewEmisData!$D:$D, BQ$2))</f>
        <v>#REF!</v>
      </c>
      <c r="BR201" s="335">
        <v>1.1611805680881344</v>
      </c>
      <c r="BS201" s="335" t="e">
        <f>$I201*IF($G201="Pickup", SUMIFS(NewEmisData!E:E, NewEmisData!$A:$A, "Pickup", NewEmisData!$B:$B, $A201, NewEmisData!$C:$C, $H201, NewEmisData!$D:$D, BS$2), SUMIFS(NewEmisData!E:E, NewEmisData!$A:$A, "LDV", NewEmisData!$B:$B, $A201, NewEmisData!$C:$C, $H201, NewEmisData!$D:$D, BS$2))</f>
        <v>#REF!</v>
      </c>
      <c r="BT201" s="335" t="e">
        <f>$I201*IF($G201="Pickup", SUMIFS(NewEmisData!F:F, NewEmisData!$A:$A, "Pickup", NewEmisData!$B:$B, $A201, NewEmisData!$C:$C, $H201, NewEmisData!$D:$D, BT$2), SUMIFS(NewEmisData!F:F, NewEmisData!$A:$A, "LDV", NewEmisData!$B:$B, $A201, NewEmisData!$C:$C, $H201, NewEmisData!$D:$D, BT$2))</f>
        <v>#REF!</v>
      </c>
      <c r="BU201" s="335" t="e">
        <f>$I201*IF($G201="Pickup", SUMIFS(NewEmisData!G:G, NewEmisData!$A:$A, "Pickup", NewEmisData!$B:$B, $A201, NewEmisData!$C:$C, $H201, NewEmisData!$D:$D, BU$2), SUMIFS(NewEmisData!G:G, NewEmisData!$A:$A, "LDV", NewEmisData!$B:$B, $A201, NewEmisData!$C:$C, $H201, NewEmisData!$D:$D, BU$2))</f>
        <v>#REF!</v>
      </c>
      <c r="BV201" s="335" t="e">
        <f>$I201*IF($G201="Pickup", SUMIFS(NewEmisData!H:H, NewEmisData!$A:$A, "Pickup", NewEmisData!$B:$B, $A201, NewEmisData!$C:$C, $H201, NewEmisData!$D:$D, BV$2), SUMIFS(NewEmisData!H:H, NewEmisData!$A:$A, "LDV", NewEmisData!$B:$B, $A201, NewEmisData!$C:$C, $H201, NewEmisData!$D:$D, BV$2))</f>
        <v>#REF!</v>
      </c>
      <c r="BW201" s="335" t="e">
        <f>$I201*IF($G201="Pickup", SUMIFS(NewEmisData!I:I, NewEmisData!$A:$A, "Pickup", NewEmisData!$B:$B, $A201, NewEmisData!$C:$C, $H201, NewEmisData!$D:$D, BW$2), SUMIFS(NewEmisData!I:I, NewEmisData!$A:$A, "LDV", NewEmisData!$B:$B, $A201, NewEmisData!$C:$C, $H201, NewEmisData!$D:$D, BW$2))</f>
        <v>#REF!</v>
      </c>
      <c r="BX201" s="335" t="e">
        <f>$I201*IF($G201="Pickup", SUMIFS(NewEmisData!J:J, NewEmisData!$A:$A, "Pickup", NewEmisData!$B:$B, $A201, NewEmisData!$C:$C, $H201, NewEmisData!$D:$D, BX$2), SUMIFS(NewEmisData!J:J, NewEmisData!$A:$A, "LDV", NewEmisData!$B:$B, $A201, NewEmisData!$C:$C, $H201, NewEmisData!$D:$D, BX$2))</f>
        <v>#REF!</v>
      </c>
      <c r="BY201" s="335" t="e">
        <f>$I201*IF($G201="Pickup", SUMIFS(NewEmisData!K:K, NewEmisData!$A:$A, "Pickup", NewEmisData!$B:$B, $A201, NewEmisData!$C:$C, $H201, NewEmisData!$D:$D, BY$2), SUMIFS(NewEmisData!K:K, NewEmisData!$A:$A, "LDV", NewEmisData!$B:$B, $A201, NewEmisData!$C:$C, $H201, NewEmisData!$D:$D, BY$2))</f>
        <v>#REF!</v>
      </c>
      <c r="BZ201" s="335" t="e">
        <f>$I201*IF($G201="Pickup", SUMIFS(NewEmisData!L:L, NewEmisData!$A:$A, "Pickup", NewEmisData!$B:$B, $A201, NewEmisData!$C:$C, $H201, NewEmisData!$D:$D, BZ$2), SUMIFS(NewEmisData!L:L, NewEmisData!$A:$A, "LDV", NewEmisData!$B:$B, $A201, NewEmisData!$C:$C, $H201, NewEmisData!$D:$D, BZ$2))</f>
        <v>#REF!</v>
      </c>
      <c r="CA201" s="335" t="e">
        <f>$I201*IF($G201="Pickup", SUMIFS(NewEmisData!M:M, NewEmisData!$A:$A, "Pickup", NewEmisData!$B:$B, $A201, NewEmisData!$C:$C, $H201, NewEmisData!$D:$D, CA$2), SUMIFS(NewEmisData!M:M, NewEmisData!$A:$A, "LDV", NewEmisData!$B:$B, $A201, NewEmisData!$C:$C, $H201, NewEmisData!$D:$D, CA$2))</f>
        <v>#REF!</v>
      </c>
      <c r="CB201" s="335">
        <v>7.4011853176044348E-2</v>
      </c>
      <c r="CC201" s="335" t="e">
        <f>$I201*IF($G201="Pickup", SUMIFS(NewEmisData!E:E, NewEmisData!$A:$A, "Pickup", NewEmisData!$B:$B, $A201, NewEmisData!$C:$C, $H201, NewEmisData!$D:$D, CC$2), SUMIFS(NewEmisData!E:E, NewEmisData!$A:$A, "LDV", NewEmisData!$B:$B, $A201, NewEmisData!$C:$C, $H201, NewEmisData!$D:$D, CC$2))</f>
        <v>#REF!</v>
      </c>
      <c r="CD201" s="335" t="e">
        <f>$I201*IF($G201="Pickup", SUMIFS(NewEmisData!F:F, NewEmisData!$A:$A, "Pickup", NewEmisData!$B:$B, $A201, NewEmisData!$C:$C, $H201, NewEmisData!$D:$D, CD$2), SUMIFS(NewEmisData!F:F, NewEmisData!$A:$A, "LDV", NewEmisData!$B:$B, $A201, NewEmisData!$C:$C, $H201, NewEmisData!$D:$D, CD$2))</f>
        <v>#REF!</v>
      </c>
      <c r="CE201" s="335" t="e">
        <f>$I201*IF($G201="Pickup", SUMIFS(NewEmisData!G:G, NewEmisData!$A:$A, "Pickup", NewEmisData!$B:$B, $A201, NewEmisData!$C:$C, $H201, NewEmisData!$D:$D, CE$2), SUMIFS(NewEmisData!G:G, NewEmisData!$A:$A, "LDV", NewEmisData!$B:$B, $A201, NewEmisData!$C:$C, $H201, NewEmisData!$D:$D, CE$2))</f>
        <v>#REF!</v>
      </c>
      <c r="CF201" s="335" t="e">
        <f>$I201*IF($G201="Pickup", SUMIFS(NewEmisData!H:H, NewEmisData!$A:$A, "Pickup", NewEmisData!$B:$B, $A201, NewEmisData!$C:$C, $H201, NewEmisData!$D:$D, CF$2), SUMIFS(NewEmisData!H:H, NewEmisData!$A:$A, "LDV", NewEmisData!$B:$B, $A201, NewEmisData!$C:$C, $H201, NewEmisData!$D:$D, CF$2))</f>
        <v>#REF!</v>
      </c>
      <c r="CG201" s="335" t="e">
        <f>$I201*IF($G201="Pickup", SUMIFS(NewEmisData!I:I, NewEmisData!$A:$A, "Pickup", NewEmisData!$B:$B, $A201, NewEmisData!$C:$C, $H201, NewEmisData!$D:$D, CG$2), SUMIFS(NewEmisData!I:I, NewEmisData!$A:$A, "LDV", NewEmisData!$B:$B, $A201, NewEmisData!$C:$C, $H201, NewEmisData!$D:$D, CG$2))</f>
        <v>#REF!</v>
      </c>
      <c r="CH201" s="335" t="e">
        <f>$I201*IF($G201="Pickup", SUMIFS(NewEmisData!J:J, NewEmisData!$A:$A, "Pickup", NewEmisData!$B:$B, $A201, NewEmisData!$C:$C, $H201, NewEmisData!$D:$D, CH$2), SUMIFS(NewEmisData!J:J, NewEmisData!$A:$A, "LDV", NewEmisData!$B:$B, $A201, NewEmisData!$C:$C, $H201, NewEmisData!$D:$D, CH$2))</f>
        <v>#REF!</v>
      </c>
      <c r="CI201" s="335" t="e">
        <f>$I201*IF($G201="Pickup", SUMIFS(NewEmisData!K:K, NewEmisData!$A:$A, "Pickup", NewEmisData!$B:$B, $A201, NewEmisData!$C:$C, $H201, NewEmisData!$D:$D, CI$2), SUMIFS(NewEmisData!K:K, NewEmisData!$A:$A, "LDV", NewEmisData!$B:$B, $A201, NewEmisData!$C:$C, $H201, NewEmisData!$D:$D, CI$2))</f>
        <v>#REF!</v>
      </c>
      <c r="CJ201" s="335" t="e">
        <f>$I201*IF($G201="Pickup", SUMIFS(NewEmisData!L:L, NewEmisData!$A:$A, "Pickup", NewEmisData!$B:$B, $A201, NewEmisData!$C:$C, $H201, NewEmisData!$D:$D, CJ$2), SUMIFS(NewEmisData!L:L, NewEmisData!$A:$A, "LDV", NewEmisData!$B:$B, $A201, NewEmisData!$C:$C, $H201, NewEmisData!$D:$D, CJ$2))</f>
        <v>#REF!</v>
      </c>
      <c r="CK201" s="335" t="e">
        <f>$I201*IF($G201="Pickup", SUMIFS(NewEmisData!M:M, NewEmisData!$A:$A, "Pickup", NewEmisData!$B:$B, $A201, NewEmisData!$C:$C, $H201, NewEmisData!$D:$D, CK$2), SUMIFS(NewEmisData!M:M, NewEmisData!$A:$A, "LDV", NewEmisData!$B:$B, $A201, NewEmisData!$C:$C, $H201, NewEmisData!$D:$D, CK$2))</f>
        <v>#REF!</v>
      </c>
      <c r="CL201" s="335">
        <v>1.6016749451778743E-2</v>
      </c>
      <c r="CM201" s="335" t="e">
        <f>$I201*IF($G201="Pickup", SUMIFS(NewEmisData!E:E, NewEmisData!$A:$A, "Pickup", NewEmisData!$B:$B, $A201, NewEmisData!$C:$C, $H201, NewEmisData!$D:$D, CM$2), SUMIFS(NewEmisData!E:E, NewEmisData!$A:$A, "LDV", NewEmisData!$B:$B, $A201, NewEmisData!$C:$C, $H201, NewEmisData!$D:$D, CM$2))</f>
        <v>#REF!</v>
      </c>
      <c r="CN201" s="335" t="e">
        <f>$I201*IF($G201="Pickup", SUMIFS(NewEmisData!F:F, NewEmisData!$A:$A, "Pickup", NewEmisData!$B:$B, $A201, NewEmisData!$C:$C, $H201, NewEmisData!$D:$D, CN$2), SUMIFS(NewEmisData!F:F, NewEmisData!$A:$A, "LDV", NewEmisData!$B:$B, $A201, NewEmisData!$C:$C, $H201, NewEmisData!$D:$D, CN$2))</f>
        <v>#REF!</v>
      </c>
      <c r="CO201" s="335" t="e">
        <f>$I201*IF($G201="Pickup", SUMIFS(NewEmisData!G:G, NewEmisData!$A:$A, "Pickup", NewEmisData!$B:$B, $A201, NewEmisData!$C:$C, $H201, NewEmisData!$D:$D, CO$2), SUMIFS(NewEmisData!G:G, NewEmisData!$A:$A, "LDV", NewEmisData!$B:$B, $A201, NewEmisData!$C:$C, $H201, NewEmisData!$D:$D, CO$2))</f>
        <v>#REF!</v>
      </c>
      <c r="CP201" s="335" t="e">
        <f>$I201*IF($G201="Pickup", SUMIFS(NewEmisData!H:H, NewEmisData!$A:$A, "Pickup", NewEmisData!$B:$B, $A201, NewEmisData!$C:$C, $H201, NewEmisData!$D:$D, CP$2), SUMIFS(NewEmisData!H:H, NewEmisData!$A:$A, "LDV", NewEmisData!$B:$B, $A201, NewEmisData!$C:$C, $H201, NewEmisData!$D:$D, CP$2))</f>
        <v>#REF!</v>
      </c>
      <c r="CQ201" s="335" t="e">
        <f>$I201*IF($G201="Pickup", SUMIFS(NewEmisData!I:I, NewEmisData!$A:$A, "Pickup", NewEmisData!$B:$B, $A201, NewEmisData!$C:$C, $H201, NewEmisData!$D:$D, CQ$2), SUMIFS(NewEmisData!I:I, NewEmisData!$A:$A, "LDV", NewEmisData!$B:$B, $A201, NewEmisData!$C:$C, $H201, NewEmisData!$D:$D, CQ$2))</f>
        <v>#REF!</v>
      </c>
      <c r="CR201" s="335" t="e">
        <f>$I201*IF($G201="Pickup", SUMIFS(NewEmisData!J:J, NewEmisData!$A:$A, "Pickup", NewEmisData!$B:$B, $A201, NewEmisData!$C:$C, $H201, NewEmisData!$D:$D, CR$2), SUMIFS(NewEmisData!J:J, NewEmisData!$A:$A, "LDV", NewEmisData!$B:$B, $A201, NewEmisData!$C:$C, $H201, NewEmisData!$D:$D, CR$2))</f>
        <v>#REF!</v>
      </c>
      <c r="CS201" s="335" t="e">
        <f>$I201*IF($G201="Pickup", SUMIFS(NewEmisData!K:K, NewEmisData!$A:$A, "Pickup", NewEmisData!$B:$B, $A201, NewEmisData!$C:$C, $H201, NewEmisData!$D:$D, CS$2), SUMIFS(NewEmisData!K:K, NewEmisData!$A:$A, "LDV", NewEmisData!$B:$B, $A201, NewEmisData!$C:$C, $H201, NewEmisData!$D:$D, CS$2))</f>
        <v>#REF!</v>
      </c>
      <c r="CT201" s="335" t="e">
        <f>$I201*IF($G201="Pickup", SUMIFS(NewEmisData!L:L, NewEmisData!$A:$A, "Pickup", NewEmisData!$B:$B, $A201, NewEmisData!$C:$C, $H201, NewEmisData!$D:$D, CT$2), SUMIFS(NewEmisData!L:L, NewEmisData!$A:$A, "LDV", NewEmisData!$B:$B, $A201, NewEmisData!$C:$C, $H201, NewEmisData!$D:$D, CT$2))</f>
        <v>#REF!</v>
      </c>
      <c r="CU201" s="335" t="e">
        <f>$I201*IF($G201="Pickup", SUMIFS(NewEmisData!M:M, NewEmisData!$A:$A, "Pickup", NewEmisData!$B:$B, $A201, NewEmisData!$C:$C, $H201, NewEmisData!$D:$D, CU$2), SUMIFS(NewEmisData!M:M, NewEmisData!$A:$A, "LDV", NewEmisData!$B:$B, $A201, NewEmisData!$C:$C, $H201, NewEmisData!$D:$D, CU$2))</f>
        <v>#REF!</v>
      </c>
      <c r="CV201" s="335">
        <v>4.8813806306464884E-3</v>
      </c>
      <c r="CW201" s="335">
        <v>2.8348673258682742E-3</v>
      </c>
      <c r="CX201" s="335">
        <v>1.7521245587131993E-3</v>
      </c>
      <c r="CY201" s="335">
        <v>1.4805850082393662E-3</v>
      </c>
      <c r="CZ201" s="335">
        <v>1.2242985781298562E-3</v>
      </c>
      <c r="DA201" s="335">
        <v>9.3834089768672461E-4</v>
      </c>
      <c r="DB201" s="335">
        <v>7.3876383814398458E-4</v>
      </c>
      <c r="DC201" s="335">
        <v>7.0925592920393005E-4</v>
      </c>
      <c r="DD201" s="335">
        <v>7.0022116787031422E-4</v>
      </c>
      <c r="DE201" s="335">
        <v>6.9902547400489407E-4</v>
      </c>
      <c r="DF201" s="335">
        <v>6.9902547400489407E-4</v>
      </c>
      <c r="DG201" s="335" t="e">
        <f>$I201*IF($G201="Pickup", SUMIFS(NewEmisData!E:E, NewEmisData!$A:$A, "Pickup", NewEmisData!$B:$B, $A201, NewEmisData!$C:$C, $H201, NewEmisData!$D:$D, DG$2), SUMIFS(NewEmisData!E:E, NewEmisData!$A:$A, "LDV", NewEmisData!$B:$B, $A201, NewEmisData!$C:$C, $H201, NewEmisData!$D:$D, DG$2))</f>
        <v>#REF!</v>
      </c>
      <c r="DH201" s="335" t="e">
        <f>$I201*IF($G201="Pickup", SUMIFS(NewEmisData!F:F, NewEmisData!$A:$A, "Pickup", NewEmisData!$B:$B, $A201, NewEmisData!$C:$C, $H201, NewEmisData!$D:$D, DH$2), SUMIFS(NewEmisData!F:F, NewEmisData!$A:$A, "LDV", NewEmisData!$B:$B, $A201, NewEmisData!$C:$C, $H201, NewEmisData!$D:$D, DH$2))</f>
        <v>#REF!</v>
      </c>
      <c r="DI201" s="335" t="e">
        <f>$I201*IF($G201="Pickup", SUMIFS(NewEmisData!G:G, NewEmisData!$A:$A, "Pickup", NewEmisData!$B:$B, $A201, NewEmisData!$C:$C, $H201, NewEmisData!$D:$D, DI$2), SUMIFS(NewEmisData!G:G, NewEmisData!$A:$A, "LDV", NewEmisData!$B:$B, $A201, NewEmisData!$C:$C, $H201, NewEmisData!$D:$D, DI$2))</f>
        <v>#REF!</v>
      </c>
      <c r="DJ201" s="335" t="e">
        <f>$I201*IF($G201="Pickup", SUMIFS(NewEmisData!H:H, NewEmisData!$A:$A, "Pickup", NewEmisData!$B:$B, $A201, NewEmisData!$C:$C, $H201, NewEmisData!$D:$D, DJ$2), SUMIFS(NewEmisData!H:H, NewEmisData!$A:$A, "LDV", NewEmisData!$B:$B, $A201, NewEmisData!$C:$C, $H201, NewEmisData!$D:$D, DJ$2))</f>
        <v>#REF!</v>
      </c>
      <c r="DK201" s="335" t="e">
        <f>$I201*IF($G201="Pickup", SUMIFS(NewEmisData!I:I, NewEmisData!$A:$A, "Pickup", NewEmisData!$B:$B, $A201, NewEmisData!$C:$C, $H201, NewEmisData!$D:$D, DK$2), SUMIFS(NewEmisData!I:I, NewEmisData!$A:$A, "LDV", NewEmisData!$B:$B, $A201, NewEmisData!$C:$C, $H201, NewEmisData!$D:$D, DK$2))</f>
        <v>#REF!</v>
      </c>
      <c r="DL201" s="335" t="e">
        <f>$I201*IF($G201="Pickup", SUMIFS(NewEmisData!J:J, NewEmisData!$A:$A, "Pickup", NewEmisData!$B:$B, $A201, NewEmisData!$C:$C, $H201, NewEmisData!$D:$D, DL$2), SUMIFS(NewEmisData!J:J, NewEmisData!$A:$A, "LDV", NewEmisData!$B:$B, $A201, NewEmisData!$C:$C, $H201, NewEmisData!$D:$D, DL$2))</f>
        <v>#REF!</v>
      </c>
      <c r="DM201" s="335" t="e">
        <f>$I201*IF($G201="Pickup", SUMIFS(NewEmisData!K:K, NewEmisData!$A:$A, "Pickup", NewEmisData!$B:$B, $A201, NewEmisData!$C:$C, $H201, NewEmisData!$D:$D, DM$2), SUMIFS(NewEmisData!K:K, NewEmisData!$A:$A, "LDV", NewEmisData!$B:$B, $A201, NewEmisData!$C:$C, $H201, NewEmisData!$D:$D, DM$2))</f>
        <v>#REF!</v>
      </c>
      <c r="DN201" s="335" t="e">
        <f>$I201*IF($G201="Pickup", SUMIFS(NewEmisData!L:L, NewEmisData!$A:$A, "Pickup", NewEmisData!$B:$B, $A201, NewEmisData!$C:$C, $H201, NewEmisData!$D:$D, DN$2), SUMIFS(NewEmisData!L:L, NewEmisData!$A:$A, "LDV", NewEmisData!$B:$B, $A201, NewEmisData!$C:$C, $H201, NewEmisData!$D:$D, DN$2))</f>
        <v>#REF!</v>
      </c>
      <c r="DO201" s="335" t="e">
        <f>$I201*IF($G201="Pickup", SUMIFS(NewEmisData!M:M, NewEmisData!$A:$A, "Pickup", NewEmisData!$B:$B, $A201, NewEmisData!$C:$C, $H201, NewEmisData!$D:$D, DO$2), SUMIFS(NewEmisData!M:M, NewEmisData!$A:$A, "LDV", NewEmisData!$B:$B, $A201, NewEmisData!$C:$C, $H201, NewEmisData!$D:$D, DO$2))</f>
        <v>#REF!</v>
      </c>
      <c r="DP201" s="335">
        <v>1.4161908397211972E-3</v>
      </c>
      <c r="DQ201" s="335" t="e">
        <f>$I201*IF($G201="Pickup", SUMIFS(NewEmisData!E:E, NewEmisData!$A:$A, "Pickup", NewEmisData!$B:$B, $A201, NewEmisData!$C:$C, $H201, NewEmisData!$D:$D, DQ$2), SUMIFS(NewEmisData!E:E, NewEmisData!$A:$A, "LDV", NewEmisData!$B:$B, $A201, NewEmisData!$C:$C, $H201, NewEmisData!$D:$D, DQ$2))</f>
        <v>#REF!</v>
      </c>
      <c r="DR201" s="335" t="e">
        <f>$I201*IF($G201="Pickup", SUMIFS(NewEmisData!F:F, NewEmisData!$A:$A, "Pickup", NewEmisData!$B:$B, $A201, NewEmisData!$C:$C, $H201, NewEmisData!$D:$D, DR$2), SUMIFS(NewEmisData!F:F, NewEmisData!$A:$A, "LDV", NewEmisData!$B:$B, $A201, NewEmisData!$C:$C, $H201, NewEmisData!$D:$D, DR$2))</f>
        <v>#REF!</v>
      </c>
      <c r="DS201" s="335" t="e">
        <f>$I201*IF($G201="Pickup", SUMIFS(NewEmisData!G:G, NewEmisData!$A:$A, "Pickup", NewEmisData!$B:$B, $A201, NewEmisData!$C:$C, $H201, NewEmisData!$D:$D, DS$2), SUMIFS(NewEmisData!G:G, NewEmisData!$A:$A, "LDV", NewEmisData!$B:$B, $A201, NewEmisData!$C:$C, $H201, NewEmisData!$D:$D, DS$2))</f>
        <v>#REF!</v>
      </c>
      <c r="DT201" s="335" t="e">
        <f>$I201*IF($G201="Pickup", SUMIFS(NewEmisData!H:H, NewEmisData!$A:$A, "Pickup", NewEmisData!$B:$B, $A201, NewEmisData!$C:$C, $H201, NewEmisData!$D:$D, DT$2), SUMIFS(NewEmisData!H:H, NewEmisData!$A:$A, "LDV", NewEmisData!$B:$B, $A201, NewEmisData!$C:$C, $H201, NewEmisData!$D:$D, DT$2))</f>
        <v>#REF!</v>
      </c>
      <c r="DU201" s="335" t="e">
        <f>$I201*IF($G201="Pickup", SUMIFS(NewEmisData!I:I, NewEmisData!$A:$A, "Pickup", NewEmisData!$B:$B, $A201, NewEmisData!$C:$C, $H201, NewEmisData!$D:$D, DU$2), SUMIFS(NewEmisData!I:I, NewEmisData!$A:$A, "LDV", NewEmisData!$B:$B, $A201, NewEmisData!$C:$C, $H201, NewEmisData!$D:$D, DU$2))</f>
        <v>#REF!</v>
      </c>
      <c r="DV201" s="335" t="e">
        <f>$I201*IF($G201="Pickup", SUMIFS(NewEmisData!J:J, NewEmisData!$A:$A, "Pickup", NewEmisData!$B:$B, $A201, NewEmisData!$C:$C, $H201, NewEmisData!$D:$D, DV$2), SUMIFS(NewEmisData!J:J, NewEmisData!$A:$A, "LDV", NewEmisData!$B:$B, $A201, NewEmisData!$C:$C, $H201, NewEmisData!$D:$D, DV$2))</f>
        <v>#REF!</v>
      </c>
      <c r="DW201" s="335" t="e">
        <f>$I201*IF($G201="Pickup", SUMIFS(NewEmisData!K:K, NewEmisData!$A:$A, "Pickup", NewEmisData!$B:$B, $A201, NewEmisData!$C:$C, $H201, NewEmisData!$D:$D, DW$2), SUMIFS(NewEmisData!K:K, NewEmisData!$A:$A, "LDV", NewEmisData!$B:$B, $A201, NewEmisData!$C:$C, $H201, NewEmisData!$D:$D, DW$2))</f>
        <v>#REF!</v>
      </c>
      <c r="DX201" s="335" t="e">
        <f>$I201*IF($G201="Pickup", SUMIFS(NewEmisData!L:L, NewEmisData!$A:$A, "Pickup", NewEmisData!$B:$B, $A201, NewEmisData!$C:$C, $H201, NewEmisData!$D:$D, DX$2), SUMIFS(NewEmisData!L:L, NewEmisData!$A:$A, "LDV", NewEmisData!$B:$B, $A201, NewEmisData!$C:$C, $H201, NewEmisData!$D:$D, DX$2))</f>
        <v>#REF!</v>
      </c>
      <c r="DY201" s="335" t="e">
        <f>$I201*IF($G201="Pickup", SUMIFS(NewEmisData!M:M, NewEmisData!$A:$A, "Pickup", NewEmisData!$B:$B, $A201, NewEmisData!$C:$C, $H201, NewEmisData!$D:$D, DY$2), SUMIFS(NewEmisData!M:M, NewEmisData!$A:$A, "LDV", NewEmisData!$B:$B, $A201, NewEmisData!$C:$C, $H201, NewEmisData!$D:$D, DY$2))</f>
        <v>#REF!</v>
      </c>
      <c r="DZ201" s="335">
        <v>3.9161427500359501E-3</v>
      </c>
      <c r="EA201" s="335" t="e">
        <f t="shared" ref="EA201:EA259" si="350">K201</f>
        <v>#REF!</v>
      </c>
      <c r="EB201" s="335" t="e">
        <f t="shared" ref="EB201:EB259" si="351">L201</f>
        <v>#REF!</v>
      </c>
      <c r="EC201" s="335" t="e">
        <f t="shared" ref="EC201:EC259" si="352">M201</f>
        <v>#REF!</v>
      </c>
      <c r="ED201" s="335" t="e">
        <f t="shared" ref="ED201:ED259" si="353">N201</f>
        <v>#REF!</v>
      </c>
      <c r="EE201" s="335" t="e">
        <f t="shared" ref="EE201:EE259" si="354">O201</f>
        <v>#REF!</v>
      </c>
      <c r="EF201" s="335" t="e">
        <f t="shared" ref="EF201:EF259" si="355">P201</f>
        <v>#REF!</v>
      </c>
      <c r="EG201" s="335" t="e">
        <f t="shared" ref="EG201:EG259" si="356">Q201</f>
        <v>#REF!</v>
      </c>
      <c r="EH201" s="335" t="e">
        <f t="shared" ref="EH201:EH259" si="357">R201</f>
        <v>#REF!</v>
      </c>
      <c r="EI201" s="335" t="e">
        <f t="shared" ref="EI201:EI259" si="358">S201</f>
        <v>#REF!</v>
      </c>
      <c r="EJ201" s="335">
        <f t="shared" ref="EJ201:EJ259" si="359">T201</f>
        <v>0.19370552645526184</v>
      </c>
      <c r="EK201" s="335" t="e">
        <f t="shared" ref="EK201:EK259" si="360">U201</f>
        <v>#REF!</v>
      </c>
      <c r="EL201" s="335" t="e">
        <f t="shared" ref="EL201:EL259" si="361">V201</f>
        <v>#REF!</v>
      </c>
      <c r="EM201" s="335" t="e">
        <f t="shared" ref="EM201:EM259" si="362">W201</f>
        <v>#REF!</v>
      </c>
      <c r="EN201" s="335" t="e">
        <f t="shared" ref="EN201:EN259" si="363">X201</f>
        <v>#REF!</v>
      </c>
      <c r="EO201" s="335" t="e">
        <f t="shared" ref="EO201:EO259" si="364">Y201</f>
        <v>#REF!</v>
      </c>
      <c r="EP201" s="335" t="e">
        <f t="shared" ref="EP201:EP259" si="365">Z201</f>
        <v>#REF!</v>
      </c>
      <c r="EQ201" s="335" t="e">
        <f t="shared" ref="EQ201:EQ259" si="366">AA201</f>
        <v>#REF!</v>
      </c>
      <c r="ER201" s="335" t="e">
        <f t="shared" ref="ER201:ER259" si="367">AB201</f>
        <v>#REF!</v>
      </c>
      <c r="ES201" s="335" t="e">
        <f t="shared" ref="ES201:ES259" si="368">AC201</f>
        <v>#REF!</v>
      </c>
      <c r="ET201" s="335">
        <f t="shared" ref="ET201:ET259" si="369">AD201</f>
        <v>4.3391925281933752E-2</v>
      </c>
      <c r="EU201" s="335" t="e">
        <f t="shared" ref="EU201:EU259" si="370">AE201</f>
        <v>#REF!</v>
      </c>
      <c r="EV201" s="335" t="e">
        <f t="shared" ref="EV201:EV259" si="371">AF201</f>
        <v>#REF!</v>
      </c>
      <c r="EW201" s="335" t="e">
        <f t="shared" ref="EW201:EW259" si="372">AG201</f>
        <v>#REF!</v>
      </c>
      <c r="EX201" s="335" t="e">
        <f t="shared" ref="EX201:EX259" si="373">AH201</f>
        <v>#REF!</v>
      </c>
      <c r="EY201" s="335" t="e">
        <f t="shared" ref="EY201:EY259" si="374">AI201</f>
        <v>#REF!</v>
      </c>
      <c r="EZ201" s="335" t="e">
        <f t="shared" ref="EZ201:EZ259" si="375">AJ201</f>
        <v>#REF!</v>
      </c>
      <c r="FA201" s="335" t="e">
        <f t="shared" ref="FA201:FA259" si="376">AK201</f>
        <v>#REF!</v>
      </c>
      <c r="FB201" s="335" t="e">
        <f t="shared" ref="FB201:FB259" si="377">AL201</f>
        <v>#REF!</v>
      </c>
      <c r="FC201" s="335" t="e">
        <f t="shared" ref="FC201:FC259" si="378">AM201</f>
        <v>#REF!</v>
      </c>
      <c r="FD201" s="335">
        <f t="shared" ref="FD201:FD259" si="379">AN201</f>
        <v>1.2209458395742144E-3</v>
      </c>
      <c r="FE201" s="335" t="e">
        <f t="shared" ref="FE201:FE259" si="380">AO201</f>
        <v>#REF!</v>
      </c>
      <c r="FF201" s="335" t="e">
        <f t="shared" ref="FF201:FF259" si="381">AP201</f>
        <v>#REF!</v>
      </c>
      <c r="FG201" s="335" t="e">
        <f t="shared" ref="FG201:FG259" si="382">AQ201</f>
        <v>#REF!</v>
      </c>
      <c r="FH201" s="335" t="e">
        <f t="shared" ref="FH201:FH259" si="383">AR201</f>
        <v>#REF!</v>
      </c>
      <c r="FI201" s="335" t="e">
        <f t="shared" ref="FI201:FI259" si="384">AS201</f>
        <v>#REF!</v>
      </c>
      <c r="FJ201" s="335" t="e">
        <f t="shared" ref="FJ201:FJ259" si="385">AT201</f>
        <v>#REF!</v>
      </c>
      <c r="FK201" s="335" t="e">
        <f t="shared" ref="FK201:FK259" si="386">AU201</f>
        <v>#REF!</v>
      </c>
      <c r="FL201" s="335" t="e">
        <f t="shared" ref="FL201:FL259" si="387">AV201</f>
        <v>#REF!</v>
      </c>
      <c r="FM201" s="335" t="e">
        <f t="shared" ref="FM201:FM259" si="388">AW201</f>
        <v>#REF!</v>
      </c>
      <c r="FN201" s="335">
        <f t="shared" ref="FN201:FN259" si="389">AX201</f>
        <v>3.3340556433169119E-2</v>
      </c>
      <c r="FO201" s="335" t="e">
        <f t="shared" ref="FO201:FO259" si="390">AY201</f>
        <v>#REF!</v>
      </c>
      <c r="FP201" s="335" t="e">
        <f t="shared" ref="FP201:FP259" si="391">AZ201</f>
        <v>#REF!</v>
      </c>
      <c r="FQ201" s="335" t="e">
        <f t="shared" ref="FQ201:FQ259" si="392">BA201</f>
        <v>#REF!</v>
      </c>
      <c r="FR201" s="335" t="e">
        <f t="shared" ref="FR201:FR259" si="393">BB201</f>
        <v>#REF!</v>
      </c>
      <c r="FS201" s="335" t="e">
        <f t="shared" ref="FS201:FS259" si="394">BC201</f>
        <v>#REF!</v>
      </c>
      <c r="FT201" s="335" t="e">
        <f t="shared" ref="FT201:FT259" si="395">BD201</f>
        <v>#REF!</v>
      </c>
      <c r="FU201" s="335" t="e">
        <f t="shared" ref="FU201:FU259" si="396">BE201</f>
        <v>#REF!</v>
      </c>
      <c r="FV201" s="335" t="e">
        <f t="shared" ref="FV201:FV259" si="397">BF201</f>
        <v>#REF!</v>
      </c>
      <c r="FW201" s="335" t="e">
        <f t="shared" ref="FW201:FW259" si="398">BG201</f>
        <v>#REF!</v>
      </c>
      <c r="FX201" s="335">
        <f t="shared" ref="FX201:FX259" si="399">BH201</f>
        <v>6.635240494108516E-3</v>
      </c>
    </row>
    <row r="202" spans="1:180" x14ac:dyDescent="0.2">
      <c r="A202" s="305" t="str">
        <f>_xlfn.CONCAT(IF(LEFT(TRIM(A201),1)="*", "*R", "R"), 1+RIGHT(TRIM(A201),1))</f>
        <v>R4</v>
      </c>
      <c r="B202" s="305" t="str">
        <f t="shared" si="345"/>
        <v>TLPGPHEV40</v>
      </c>
      <c r="C202" s="305" t="str">
        <f t="shared" si="346"/>
        <v>TL.GSL.P.PHEV.2020</v>
      </c>
      <c r="D202" s="301" t="str">
        <f t="shared" si="347"/>
        <v>bn-vmt, bn-vmt/a</v>
      </c>
      <c r="E202" s="301" t="str">
        <f t="shared" si="348"/>
        <v>TLGSL</v>
      </c>
      <c r="F202" s="301" t="str">
        <f t="shared" si="349"/>
        <v>TL</v>
      </c>
      <c r="G202" s="315" t="s">
        <v>820</v>
      </c>
      <c r="H202" s="315" t="s">
        <v>814</v>
      </c>
      <c r="I202" s="321" t="e">
        <f>#REF!</f>
        <v>#REF!</v>
      </c>
      <c r="J202" s="315" t="str">
        <f t="shared" ref="J202:J260" si="400">CONCATENATE(G202,"-",H202)</f>
        <v>Pickup-GSL</v>
      </c>
      <c r="K202" s="335" t="e">
        <f>$I202*IF($G202="Pickup", SUMIFS(NewEmisData!E:E, NewEmisData!$A:$A, "Pickup", NewEmisData!$B:$B, $A202, NewEmisData!$C:$C, $H202, NewEmisData!$D:$D, K$2), SUMIFS(NewEmisData!E:E, NewEmisData!$A:$A, "LDV", NewEmisData!$B:$B, $A202, NewEmisData!$C:$C, $H202, NewEmisData!$D:$D, K$2))</f>
        <v>#REF!</v>
      </c>
      <c r="L202" s="335" t="e">
        <f>$I202*IF($G202="Pickup", SUMIFS(NewEmisData!F:F, NewEmisData!$A:$A, "Pickup", NewEmisData!$B:$B, $A202, NewEmisData!$C:$C, $H202, NewEmisData!$D:$D, L$2), SUMIFS(NewEmisData!F:F, NewEmisData!$A:$A, "LDV", NewEmisData!$B:$B, $A202, NewEmisData!$C:$C, $H202, NewEmisData!$D:$D, L$2))</f>
        <v>#REF!</v>
      </c>
      <c r="M202" s="335" t="e">
        <f>$I202*IF($G202="Pickup", SUMIFS(NewEmisData!G:G, NewEmisData!$A:$A, "Pickup", NewEmisData!$B:$B, $A202, NewEmisData!$C:$C, $H202, NewEmisData!$D:$D, M$2), SUMIFS(NewEmisData!G:G, NewEmisData!$A:$A, "LDV", NewEmisData!$B:$B, $A202, NewEmisData!$C:$C, $H202, NewEmisData!$D:$D, M$2))</f>
        <v>#REF!</v>
      </c>
      <c r="N202" s="335" t="e">
        <f>$I202*IF($G202="Pickup", SUMIFS(NewEmisData!H:H, NewEmisData!$A:$A, "Pickup", NewEmisData!$B:$B, $A202, NewEmisData!$C:$C, $H202, NewEmisData!$D:$D, N$2), SUMIFS(NewEmisData!H:H, NewEmisData!$A:$A, "LDV", NewEmisData!$B:$B, $A202, NewEmisData!$C:$C, $H202, NewEmisData!$D:$D, N$2))</f>
        <v>#REF!</v>
      </c>
      <c r="O202" s="335" t="e">
        <f>$I202*IF($G202="Pickup", SUMIFS(NewEmisData!I:I, NewEmisData!$A:$A, "Pickup", NewEmisData!$B:$B, $A202, NewEmisData!$C:$C, $H202, NewEmisData!$D:$D, O$2), SUMIFS(NewEmisData!I:I, NewEmisData!$A:$A, "LDV", NewEmisData!$B:$B, $A202, NewEmisData!$C:$C, $H202, NewEmisData!$D:$D, O$2))</f>
        <v>#REF!</v>
      </c>
      <c r="P202" s="335" t="e">
        <f>$I202*IF($G202="Pickup", SUMIFS(NewEmisData!J:J, NewEmisData!$A:$A, "Pickup", NewEmisData!$B:$B, $A202, NewEmisData!$C:$C, $H202, NewEmisData!$D:$D, P$2), SUMIFS(NewEmisData!J:J, NewEmisData!$A:$A, "LDV", NewEmisData!$B:$B, $A202, NewEmisData!$C:$C, $H202, NewEmisData!$D:$D, P$2))</f>
        <v>#REF!</v>
      </c>
      <c r="Q202" s="335" t="e">
        <f>$I202*IF($G202="Pickup", SUMIFS(NewEmisData!K:K, NewEmisData!$A:$A, "Pickup", NewEmisData!$B:$B, $A202, NewEmisData!$C:$C, $H202, NewEmisData!$D:$D, Q$2), SUMIFS(NewEmisData!K:K, NewEmisData!$A:$A, "LDV", NewEmisData!$B:$B, $A202, NewEmisData!$C:$C, $H202, NewEmisData!$D:$D, Q$2))</f>
        <v>#REF!</v>
      </c>
      <c r="R202" s="335" t="e">
        <f>$I202*IF($G202="Pickup", SUMIFS(NewEmisData!L:L, NewEmisData!$A:$A, "Pickup", NewEmisData!$B:$B, $A202, NewEmisData!$C:$C, $H202, NewEmisData!$D:$D, R$2), SUMIFS(NewEmisData!L:L, NewEmisData!$A:$A, "LDV", NewEmisData!$B:$B, $A202, NewEmisData!$C:$C, $H202, NewEmisData!$D:$D, R$2))</f>
        <v>#REF!</v>
      </c>
      <c r="S202" s="335" t="e">
        <f>$I202*IF($G202="Pickup", SUMIFS(NewEmisData!M:M, NewEmisData!$A:$A, "Pickup", NewEmisData!$B:$B, $A202, NewEmisData!$C:$C, $H202, NewEmisData!$D:$D, S$2), SUMIFS(NewEmisData!M:M, NewEmisData!$A:$A, "LDV", NewEmisData!$B:$B, $A202, NewEmisData!$C:$C, $H202, NewEmisData!$D:$D, S$2))</f>
        <v>#REF!</v>
      </c>
      <c r="T202" s="335">
        <v>0.19370552645526184</v>
      </c>
      <c r="U202" s="335" t="e">
        <f>$I202*IF($G202="Pickup", SUMIFS(NewEmisData!E:E, NewEmisData!$A:$A, "Pickup", NewEmisData!$B:$B, $A202, NewEmisData!$C:$C, $H202, NewEmisData!$D:$D, U$2), SUMIFS(NewEmisData!E:E, NewEmisData!$A:$A, "LDV", NewEmisData!$B:$B, $A202, NewEmisData!$C:$C, $H202, NewEmisData!$D:$D, U$2))</f>
        <v>#REF!</v>
      </c>
      <c r="V202" s="335" t="e">
        <f>$I202*IF($G202="Pickup", SUMIFS(NewEmisData!F:F, NewEmisData!$A:$A, "Pickup", NewEmisData!$B:$B, $A202, NewEmisData!$C:$C, $H202, NewEmisData!$D:$D, V$2), SUMIFS(NewEmisData!F:F, NewEmisData!$A:$A, "LDV", NewEmisData!$B:$B, $A202, NewEmisData!$C:$C, $H202, NewEmisData!$D:$D, V$2))</f>
        <v>#REF!</v>
      </c>
      <c r="W202" s="335" t="e">
        <f>$I202*IF($G202="Pickup", SUMIFS(NewEmisData!G:G, NewEmisData!$A:$A, "Pickup", NewEmisData!$B:$B, $A202, NewEmisData!$C:$C, $H202, NewEmisData!$D:$D, W$2), SUMIFS(NewEmisData!G:G, NewEmisData!$A:$A, "LDV", NewEmisData!$B:$B, $A202, NewEmisData!$C:$C, $H202, NewEmisData!$D:$D, W$2))</f>
        <v>#REF!</v>
      </c>
      <c r="X202" s="335" t="e">
        <f>$I202*IF($G202="Pickup", SUMIFS(NewEmisData!H:H, NewEmisData!$A:$A, "Pickup", NewEmisData!$B:$B, $A202, NewEmisData!$C:$C, $H202, NewEmisData!$D:$D, X$2), SUMIFS(NewEmisData!H:H, NewEmisData!$A:$A, "LDV", NewEmisData!$B:$B, $A202, NewEmisData!$C:$C, $H202, NewEmisData!$D:$D, X$2))</f>
        <v>#REF!</v>
      </c>
      <c r="Y202" s="335" t="e">
        <f>$I202*IF($G202="Pickup", SUMIFS(NewEmisData!I:I, NewEmisData!$A:$A, "Pickup", NewEmisData!$B:$B, $A202, NewEmisData!$C:$C, $H202, NewEmisData!$D:$D, Y$2), SUMIFS(NewEmisData!I:I, NewEmisData!$A:$A, "LDV", NewEmisData!$B:$B, $A202, NewEmisData!$C:$C, $H202, NewEmisData!$D:$D, Y$2))</f>
        <v>#REF!</v>
      </c>
      <c r="Z202" s="335" t="e">
        <f>$I202*IF($G202="Pickup", SUMIFS(NewEmisData!J:J, NewEmisData!$A:$A, "Pickup", NewEmisData!$B:$B, $A202, NewEmisData!$C:$C, $H202, NewEmisData!$D:$D, Z$2), SUMIFS(NewEmisData!J:J, NewEmisData!$A:$A, "LDV", NewEmisData!$B:$B, $A202, NewEmisData!$C:$C, $H202, NewEmisData!$D:$D, Z$2))</f>
        <v>#REF!</v>
      </c>
      <c r="AA202" s="335" t="e">
        <f>$I202*IF($G202="Pickup", SUMIFS(NewEmisData!K:K, NewEmisData!$A:$A, "Pickup", NewEmisData!$B:$B, $A202, NewEmisData!$C:$C, $H202, NewEmisData!$D:$D, AA$2), SUMIFS(NewEmisData!K:K, NewEmisData!$A:$A, "LDV", NewEmisData!$B:$B, $A202, NewEmisData!$C:$C, $H202, NewEmisData!$D:$D, AA$2))</f>
        <v>#REF!</v>
      </c>
      <c r="AB202" s="335" t="e">
        <f>$I202*IF($G202="Pickup", SUMIFS(NewEmisData!L:L, NewEmisData!$A:$A, "Pickup", NewEmisData!$B:$B, $A202, NewEmisData!$C:$C, $H202, NewEmisData!$D:$D, AB$2), SUMIFS(NewEmisData!L:L, NewEmisData!$A:$A, "LDV", NewEmisData!$B:$B, $A202, NewEmisData!$C:$C, $H202, NewEmisData!$D:$D, AB$2))</f>
        <v>#REF!</v>
      </c>
      <c r="AC202" s="335" t="e">
        <f>$I202*IF($G202="Pickup", SUMIFS(NewEmisData!M:M, NewEmisData!$A:$A, "Pickup", NewEmisData!$B:$B, $A202, NewEmisData!$C:$C, $H202, NewEmisData!$D:$D, AC$2), SUMIFS(NewEmisData!M:M, NewEmisData!$A:$A, "LDV", NewEmisData!$B:$B, $A202, NewEmisData!$C:$C, $H202, NewEmisData!$D:$D, AC$2))</f>
        <v>#REF!</v>
      </c>
      <c r="AD202" s="335">
        <v>4.3391925281933752E-2</v>
      </c>
      <c r="AE202" s="335" t="e">
        <f>$I202*IF($G202="Pickup", SUMIFS(NewEmisData!E:E, NewEmisData!$A:$A, "Pickup", NewEmisData!$B:$B, $A202, NewEmisData!$C:$C, $H202, NewEmisData!$D:$D, AE$2), SUMIFS(NewEmisData!E:E, NewEmisData!$A:$A, "LDV", NewEmisData!$B:$B, $A202, NewEmisData!$C:$C, $H202, NewEmisData!$D:$D, AE$2))</f>
        <v>#REF!</v>
      </c>
      <c r="AF202" s="335" t="e">
        <f>$I202*IF($G202="Pickup", SUMIFS(NewEmisData!F:F, NewEmisData!$A:$A, "Pickup", NewEmisData!$B:$B, $A202, NewEmisData!$C:$C, $H202, NewEmisData!$D:$D, AF$2), SUMIFS(NewEmisData!F:F, NewEmisData!$A:$A, "LDV", NewEmisData!$B:$B, $A202, NewEmisData!$C:$C, $H202, NewEmisData!$D:$D, AF$2))</f>
        <v>#REF!</v>
      </c>
      <c r="AG202" s="335" t="e">
        <f>$I202*IF($G202="Pickup", SUMIFS(NewEmisData!G:G, NewEmisData!$A:$A, "Pickup", NewEmisData!$B:$B, $A202, NewEmisData!$C:$C, $H202, NewEmisData!$D:$D, AG$2), SUMIFS(NewEmisData!G:G, NewEmisData!$A:$A, "LDV", NewEmisData!$B:$B, $A202, NewEmisData!$C:$C, $H202, NewEmisData!$D:$D, AG$2))</f>
        <v>#REF!</v>
      </c>
      <c r="AH202" s="335" t="e">
        <f>$I202*IF($G202="Pickup", SUMIFS(NewEmisData!H:H, NewEmisData!$A:$A, "Pickup", NewEmisData!$B:$B, $A202, NewEmisData!$C:$C, $H202, NewEmisData!$D:$D, AH$2), SUMIFS(NewEmisData!H:H, NewEmisData!$A:$A, "LDV", NewEmisData!$B:$B, $A202, NewEmisData!$C:$C, $H202, NewEmisData!$D:$D, AH$2))</f>
        <v>#REF!</v>
      </c>
      <c r="AI202" s="335" t="e">
        <f>$I202*IF($G202="Pickup", SUMIFS(NewEmisData!I:I, NewEmisData!$A:$A, "Pickup", NewEmisData!$B:$B, $A202, NewEmisData!$C:$C, $H202, NewEmisData!$D:$D, AI$2), SUMIFS(NewEmisData!I:I, NewEmisData!$A:$A, "LDV", NewEmisData!$B:$B, $A202, NewEmisData!$C:$C, $H202, NewEmisData!$D:$D, AI$2))</f>
        <v>#REF!</v>
      </c>
      <c r="AJ202" s="335" t="e">
        <f>$I202*IF($G202="Pickup", SUMIFS(NewEmisData!J:J, NewEmisData!$A:$A, "Pickup", NewEmisData!$B:$B, $A202, NewEmisData!$C:$C, $H202, NewEmisData!$D:$D, AJ$2), SUMIFS(NewEmisData!J:J, NewEmisData!$A:$A, "LDV", NewEmisData!$B:$B, $A202, NewEmisData!$C:$C, $H202, NewEmisData!$D:$D, AJ$2))</f>
        <v>#REF!</v>
      </c>
      <c r="AK202" s="335" t="e">
        <f>$I202*IF($G202="Pickup", SUMIFS(NewEmisData!K:K, NewEmisData!$A:$A, "Pickup", NewEmisData!$B:$B, $A202, NewEmisData!$C:$C, $H202, NewEmisData!$D:$D, AK$2), SUMIFS(NewEmisData!K:K, NewEmisData!$A:$A, "LDV", NewEmisData!$B:$B, $A202, NewEmisData!$C:$C, $H202, NewEmisData!$D:$D, AK$2))</f>
        <v>#REF!</v>
      </c>
      <c r="AL202" s="335" t="e">
        <f>$I202*IF($G202="Pickup", SUMIFS(NewEmisData!L:L, NewEmisData!$A:$A, "Pickup", NewEmisData!$B:$B, $A202, NewEmisData!$C:$C, $H202, NewEmisData!$D:$D, AL$2), SUMIFS(NewEmisData!L:L, NewEmisData!$A:$A, "LDV", NewEmisData!$B:$B, $A202, NewEmisData!$C:$C, $H202, NewEmisData!$D:$D, AL$2))</f>
        <v>#REF!</v>
      </c>
      <c r="AM202" s="335" t="e">
        <f>$I202*IF($G202="Pickup", SUMIFS(NewEmisData!M:M, NewEmisData!$A:$A, "Pickup", NewEmisData!$B:$B, $A202, NewEmisData!$C:$C, $H202, NewEmisData!$D:$D, AM$2), SUMIFS(NewEmisData!M:M, NewEmisData!$A:$A, "LDV", NewEmisData!$B:$B, $A202, NewEmisData!$C:$C, $H202, NewEmisData!$D:$D, AM$2))</f>
        <v>#REF!</v>
      </c>
      <c r="AN202" s="335">
        <v>1.2209458395742144E-3</v>
      </c>
      <c r="AO202" s="335" t="e">
        <f>$I202*IF($G202="Pickup", SUMIFS(NewEmisData!E:E, NewEmisData!$A:$A, "Pickup", NewEmisData!$B:$B, $A202, NewEmisData!$C:$C, $H202, NewEmisData!$D:$D, AO$2), SUMIFS(NewEmisData!E:E, NewEmisData!$A:$A, "LDV", NewEmisData!$B:$B, $A202, NewEmisData!$C:$C, $H202, NewEmisData!$D:$D, AO$2))</f>
        <v>#REF!</v>
      </c>
      <c r="AP202" s="335" t="e">
        <f>$I202*IF($G202="Pickup", SUMIFS(NewEmisData!F:F, NewEmisData!$A:$A, "Pickup", NewEmisData!$B:$B, $A202, NewEmisData!$C:$C, $H202, NewEmisData!$D:$D, AP$2), SUMIFS(NewEmisData!F:F, NewEmisData!$A:$A, "LDV", NewEmisData!$B:$B, $A202, NewEmisData!$C:$C, $H202, NewEmisData!$D:$D, AP$2))</f>
        <v>#REF!</v>
      </c>
      <c r="AQ202" s="335" t="e">
        <f>$I202*IF($G202="Pickup", SUMIFS(NewEmisData!G:G, NewEmisData!$A:$A, "Pickup", NewEmisData!$B:$B, $A202, NewEmisData!$C:$C, $H202, NewEmisData!$D:$D, AQ$2), SUMIFS(NewEmisData!G:G, NewEmisData!$A:$A, "LDV", NewEmisData!$B:$B, $A202, NewEmisData!$C:$C, $H202, NewEmisData!$D:$D, AQ$2))</f>
        <v>#REF!</v>
      </c>
      <c r="AR202" s="335" t="e">
        <f>$I202*IF($G202="Pickup", SUMIFS(NewEmisData!H:H, NewEmisData!$A:$A, "Pickup", NewEmisData!$B:$B, $A202, NewEmisData!$C:$C, $H202, NewEmisData!$D:$D, AR$2), SUMIFS(NewEmisData!H:H, NewEmisData!$A:$A, "LDV", NewEmisData!$B:$B, $A202, NewEmisData!$C:$C, $H202, NewEmisData!$D:$D, AR$2))</f>
        <v>#REF!</v>
      </c>
      <c r="AS202" s="335" t="e">
        <f>$I202*IF($G202="Pickup", SUMIFS(NewEmisData!I:I, NewEmisData!$A:$A, "Pickup", NewEmisData!$B:$B, $A202, NewEmisData!$C:$C, $H202, NewEmisData!$D:$D, AS$2), SUMIFS(NewEmisData!I:I, NewEmisData!$A:$A, "LDV", NewEmisData!$B:$B, $A202, NewEmisData!$C:$C, $H202, NewEmisData!$D:$D, AS$2))</f>
        <v>#REF!</v>
      </c>
      <c r="AT202" s="335" t="e">
        <f>$I202*IF($G202="Pickup", SUMIFS(NewEmisData!J:J, NewEmisData!$A:$A, "Pickup", NewEmisData!$B:$B, $A202, NewEmisData!$C:$C, $H202, NewEmisData!$D:$D, AT$2), SUMIFS(NewEmisData!J:J, NewEmisData!$A:$A, "LDV", NewEmisData!$B:$B, $A202, NewEmisData!$C:$C, $H202, NewEmisData!$D:$D, AT$2))</f>
        <v>#REF!</v>
      </c>
      <c r="AU202" s="335" t="e">
        <f>$I202*IF($G202="Pickup", SUMIFS(NewEmisData!K:K, NewEmisData!$A:$A, "Pickup", NewEmisData!$B:$B, $A202, NewEmisData!$C:$C, $H202, NewEmisData!$D:$D, AU$2), SUMIFS(NewEmisData!K:K, NewEmisData!$A:$A, "LDV", NewEmisData!$B:$B, $A202, NewEmisData!$C:$C, $H202, NewEmisData!$D:$D, AU$2))</f>
        <v>#REF!</v>
      </c>
      <c r="AV202" s="335" t="e">
        <f>$I202*IF($G202="Pickup", SUMIFS(NewEmisData!L:L, NewEmisData!$A:$A, "Pickup", NewEmisData!$B:$B, $A202, NewEmisData!$C:$C, $H202, NewEmisData!$D:$D, AV$2), SUMIFS(NewEmisData!L:L, NewEmisData!$A:$A, "LDV", NewEmisData!$B:$B, $A202, NewEmisData!$C:$C, $H202, NewEmisData!$D:$D, AV$2))</f>
        <v>#REF!</v>
      </c>
      <c r="AW202" s="335" t="e">
        <f>$I202*IF($G202="Pickup", SUMIFS(NewEmisData!M:M, NewEmisData!$A:$A, "Pickup", NewEmisData!$B:$B, $A202, NewEmisData!$C:$C, $H202, NewEmisData!$D:$D, AW$2), SUMIFS(NewEmisData!M:M, NewEmisData!$A:$A, "LDV", NewEmisData!$B:$B, $A202, NewEmisData!$C:$C, $H202, NewEmisData!$D:$D, AW$2))</f>
        <v>#REF!</v>
      </c>
      <c r="AX202" s="335">
        <v>3.3340556433169119E-2</v>
      </c>
      <c r="AY202" s="335" t="e">
        <f>$I202*IF($G202="Pickup", SUMIFS(NewEmisData!E:E, NewEmisData!$A:$A, "Pickup", NewEmisData!$B:$B, $A202, NewEmisData!$C:$C, $H202, NewEmisData!$D:$D, AY$2), SUMIFS(NewEmisData!E:E, NewEmisData!$A:$A, "LDV", NewEmisData!$B:$B, $A202, NewEmisData!$C:$C, $H202, NewEmisData!$D:$D, AY$2))</f>
        <v>#REF!</v>
      </c>
      <c r="AZ202" s="335" t="e">
        <f>$I202*IF($G202="Pickup", SUMIFS(NewEmisData!F:F, NewEmisData!$A:$A, "Pickup", NewEmisData!$B:$B, $A202, NewEmisData!$C:$C, $H202, NewEmisData!$D:$D, AZ$2), SUMIFS(NewEmisData!F:F, NewEmisData!$A:$A, "LDV", NewEmisData!$B:$B, $A202, NewEmisData!$C:$C, $H202, NewEmisData!$D:$D, AZ$2))</f>
        <v>#REF!</v>
      </c>
      <c r="BA202" s="335" t="e">
        <f>$I202*IF($G202="Pickup", SUMIFS(NewEmisData!G:G, NewEmisData!$A:$A, "Pickup", NewEmisData!$B:$B, $A202, NewEmisData!$C:$C, $H202, NewEmisData!$D:$D, BA$2), SUMIFS(NewEmisData!G:G, NewEmisData!$A:$A, "LDV", NewEmisData!$B:$B, $A202, NewEmisData!$C:$C, $H202, NewEmisData!$D:$D, BA$2))</f>
        <v>#REF!</v>
      </c>
      <c r="BB202" s="335" t="e">
        <f>$I202*IF($G202="Pickup", SUMIFS(NewEmisData!H:H, NewEmisData!$A:$A, "Pickup", NewEmisData!$B:$B, $A202, NewEmisData!$C:$C, $H202, NewEmisData!$D:$D, BB$2), SUMIFS(NewEmisData!H:H, NewEmisData!$A:$A, "LDV", NewEmisData!$B:$B, $A202, NewEmisData!$C:$C, $H202, NewEmisData!$D:$D, BB$2))</f>
        <v>#REF!</v>
      </c>
      <c r="BC202" s="335" t="e">
        <f>$I202*IF($G202="Pickup", SUMIFS(NewEmisData!I:I, NewEmisData!$A:$A, "Pickup", NewEmisData!$B:$B, $A202, NewEmisData!$C:$C, $H202, NewEmisData!$D:$D, BC$2), SUMIFS(NewEmisData!I:I, NewEmisData!$A:$A, "LDV", NewEmisData!$B:$B, $A202, NewEmisData!$C:$C, $H202, NewEmisData!$D:$D, BC$2))</f>
        <v>#REF!</v>
      </c>
      <c r="BD202" s="335" t="e">
        <f>$I202*IF($G202="Pickup", SUMIFS(NewEmisData!J:J, NewEmisData!$A:$A, "Pickup", NewEmisData!$B:$B, $A202, NewEmisData!$C:$C, $H202, NewEmisData!$D:$D, BD$2), SUMIFS(NewEmisData!J:J, NewEmisData!$A:$A, "LDV", NewEmisData!$B:$B, $A202, NewEmisData!$C:$C, $H202, NewEmisData!$D:$D, BD$2))</f>
        <v>#REF!</v>
      </c>
      <c r="BE202" s="335" t="e">
        <f>$I202*IF($G202="Pickup", SUMIFS(NewEmisData!K:K, NewEmisData!$A:$A, "Pickup", NewEmisData!$B:$B, $A202, NewEmisData!$C:$C, $H202, NewEmisData!$D:$D, BE$2), SUMIFS(NewEmisData!K:K, NewEmisData!$A:$A, "LDV", NewEmisData!$B:$B, $A202, NewEmisData!$C:$C, $H202, NewEmisData!$D:$D, BE$2))</f>
        <v>#REF!</v>
      </c>
      <c r="BF202" s="335" t="e">
        <f>$I202*IF($G202="Pickup", SUMIFS(NewEmisData!L:L, NewEmisData!$A:$A, "Pickup", NewEmisData!$B:$B, $A202, NewEmisData!$C:$C, $H202, NewEmisData!$D:$D, BF$2), SUMIFS(NewEmisData!L:L, NewEmisData!$A:$A, "LDV", NewEmisData!$B:$B, $A202, NewEmisData!$C:$C, $H202, NewEmisData!$D:$D, BF$2))</f>
        <v>#REF!</v>
      </c>
      <c r="BG202" s="335" t="e">
        <f>$I202*IF($G202="Pickup", SUMIFS(NewEmisData!M:M, NewEmisData!$A:$A, "Pickup", NewEmisData!$B:$B, $A202, NewEmisData!$C:$C, $H202, NewEmisData!$D:$D, BG$2), SUMIFS(NewEmisData!M:M, NewEmisData!$A:$A, "LDV", NewEmisData!$B:$B, $A202, NewEmisData!$C:$C, $H202, NewEmisData!$D:$D, BG$2))</f>
        <v>#REF!</v>
      </c>
      <c r="BH202" s="335">
        <v>6.635240494108516E-3</v>
      </c>
      <c r="BI202" s="335" t="e">
        <f>$I202*IF($G202="Pickup", SUMIFS(NewEmisData!E:E, NewEmisData!$A:$A, "Pickup", NewEmisData!$B:$B, $A202, NewEmisData!$C:$C, $H202, NewEmisData!$D:$D, BI$2), SUMIFS(NewEmisData!E:E, NewEmisData!$A:$A, "LDV", NewEmisData!$B:$B, $A202, NewEmisData!$C:$C, $H202, NewEmisData!$D:$D, BI$2))</f>
        <v>#REF!</v>
      </c>
      <c r="BJ202" s="335" t="e">
        <f>$I202*IF($G202="Pickup", SUMIFS(NewEmisData!F:F, NewEmisData!$A:$A, "Pickup", NewEmisData!$B:$B, $A202, NewEmisData!$C:$C, $H202, NewEmisData!$D:$D, BJ$2), SUMIFS(NewEmisData!F:F, NewEmisData!$A:$A, "LDV", NewEmisData!$B:$B, $A202, NewEmisData!$C:$C, $H202, NewEmisData!$D:$D, BJ$2))</f>
        <v>#REF!</v>
      </c>
      <c r="BK202" s="335" t="e">
        <f>$I202*IF($G202="Pickup", SUMIFS(NewEmisData!G:G, NewEmisData!$A:$A, "Pickup", NewEmisData!$B:$B, $A202, NewEmisData!$C:$C, $H202, NewEmisData!$D:$D, BK$2), SUMIFS(NewEmisData!G:G, NewEmisData!$A:$A, "LDV", NewEmisData!$B:$B, $A202, NewEmisData!$C:$C, $H202, NewEmisData!$D:$D, BK$2))</f>
        <v>#REF!</v>
      </c>
      <c r="BL202" s="335" t="e">
        <f>$I202*IF($G202="Pickup", SUMIFS(NewEmisData!H:H, NewEmisData!$A:$A, "Pickup", NewEmisData!$B:$B, $A202, NewEmisData!$C:$C, $H202, NewEmisData!$D:$D, BL$2), SUMIFS(NewEmisData!H:H, NewEmisData!$A:$A, "LDV", NewEmisData!$B:$B, $A202, NewEmisData!$C:$C, $H202, NewEmisData!$D:$D, BL$2))</f>
        <v>#REF!</v>
      </c>
      <c r="BM202" s="335" t="e">
        <f>$I202*IF($G202="Pickup", SUMIFS(NewEmisData!I:I, NewEmisData!$A:$A, "Pickup", NewEmisData!$B:$B, $A202, NewEmisData!$C:$C, $H202, NewEmisData!$D:$D, BM$2), SUMIFS(NewEmisData!I:I, NewEmisData!$A:$A, "LDV", NewEmisData!$B:$B, $A202, NewEmisData!$C:$C, $H202, NewEmisData!$D:$D, BM$2))</f>
        <v>#REF!</v>
      </c>
      <c r="BN202" s="335" t="e">
        <f>$I202*IF($G202="Pickup", SUMIFS(NewEmisData!J:J, NewEmisData!$A:$A, "Pickup", NewEmisData!$B:$B, $A202, NewEmisData!$C:$C, $H202, NewEmisData!$D:$D, BN$2), SUMIFS(NewEmisData!J:J, NewEmisData!$A:$A, "LDV", NewEmisData!$B:$B, $A202, NewEmisData!$C:$C, $H202, NewEmisData!$D:$D, BN$2))</f>
        <v>#REF!</v>
      </c>
      <c r="BO202" s="335" t="e">
        <f>$I202*IF($G202="Pickup", SUMIFS(NewEmisData!K:K, NewEmisData!$A:$A, "Pickup", NewEmisData!$B:$B, $A202, NewEmisData!$C:$C, $H202, NewEmisData!$D:$D, BO$2), SUMIFS(NewEmisData!K:K, NewEmisData!$A:$A, "LDV", NewEmisData!$B:$B, $A202, NewEmisData!$C:$C, $H202, NewEmisData!$D:$D, BO$2))</f>
        <v>#REF!</v>
      </c>
      <c r="BP202" s="335" t="e">
        <f>$I202*IF($G202="Pickup", SUMIFS(NewEmisData!L:L, NewEmisData!$A:$A, "Pickup", NewEmisData!$B:$B, $A202, NewEmisData!$C:$C, $H202, NewEmisData!$D:$D, BP$2), SUMIFS(NewEmisData!L:L, NewEmisData!$A:$A, "LDV", NewEmisData!$B:$B, $A202, NewEmisData!$C:$C, $H202, NewEmisData!$D:$D, BP$2))</f>
        <v>#REF!</v>
      </c>
      <c r="BQ202" s="335" t="e">
        <f>$I202*IF($G202="Pickup", SUMIFS(NewEmisData!M:M, NewEmisData!$A:$A, "Pickup", NewEmisData!$B:$B, $A202, NewEmisData!$C:$C, $H202, NewEmisData!$D:$D, BQ$2), SUMIFS(NewEmisData!M:M, NewEmisData!$A:$A, "LDV", NewEmisData!$B:$B, $A202, NewEmisData!$C:$C, $H202, NewEmisData!$D:$D, BQ$2))</f>
        <v>#REF!</v>
      </c>
      <c r="BR202" s="335">
        <v>1.1611805680881344</v>
      </c>
      <c r="BS202" s="335" t="e">
        <f>$I202*IF($G202="Pickup", SUMIFS(NewEmisData!E:E, NewEmisData!$A:$A, "Pickup", NewEmisData!$B:$B, $A202, NewEmisData!$C:$C, $H202, NewEmisData!$D:$D, BS$2), SUMIFS(NewEmisData!E:E, NewEmisData!$A:$A, "LDV", NewEmisData!$B:$B, $A202, NewEmisData!$C:$C, $H202, NewEmisData!$D:$D, BS$2))</f>
        <v>#REF!</v>
      </c>
      <c r="BT202" s="335" t="e">
        <f>$I202*IF($G202="Pickup", SUMIFS(NewEmisData!F:F, NewEmisData!$A:$A, "Pickup", NewEmisData!$B:$B, $A202, NewEmisData!$C:$C, $H202, NewEmisData!$D:$D, BT$2), SUMIFS(NewEmisData!F:F, NewEmisData!$A:$A, "LDV", NewEmisData!$B:$B, $A202, NewEmisData!$C:$C, $H202, NewEmisData!$D:$D, BT$2))</f>
        <v>#REF!</v>
      </c>
      <c r="BU202" s="335" t="e">
        <f>$I202*IF($G202="Pickup", SUMIFS(NewEmisData!G:G, NewEmisData!$A:$A, "Pickup", NewEmisData!$B:$B, $A202, NewEmisData!$C:$C, $H202, NewEmisData!$D:$D, BU$2), SUMIFS(NewEmisData!G:G, NewEmisData!$A:$A, "LDV", NewEmisData!$B:$B, $A202, NewEmisData!$C:$C, $H202, NewEmisData!$D:$D, BU$2))</f>
        <v>#REF!</v>
      </c>
      <c r="BV202" s="335" t="e">
        <f>$I202*IF($G202="Pickup", SUMIFS(NewEmisData!H:H, NewEmisData!$A:$A, "Pickup", NewEmisData!$B:$B, $A202, NewEmisData!$C:$C, $H202, NewEmisData!$D:$D, BV$2), SUMIFS(NewEmisData!H:H, NewEmisData!$A:$A, "LDV", NewEmisData!$B:$B, $A202, NewEmisData!$C:$C, $H202, NewEmisData!$D:$D, BV$2))</f>
        <v>#REF!</v>
      </c>
      <c r="BW202" s="335" t="e">
        <f>$I202*IF($G202="Pickup", SUMIFS(NewEmisData!I:I, NewEmisData!$A:$A, "Pickup", NewEmisData!$B:$B, $A202, NewEmisData!$C:$C, $H202, NewEmisData!$D:$D, BW$2), SUMIFS(NewEmisData!I:I, NewEmisData!$A:$A, "LDV", NewEmisData!$B:$B, $A202, NewEmisData!$C:$C, $H202, NewEmisData!$D:$D, BW$2))</f>
        <v>#REF!</v>
      </c>
      <c r="BX202" s="335" t="e">
        <f>$I202*IF($G202="Pickup", SUMIFS(NewEmisData!J:J, NewEmisData!$A:$A, "Pickup", NewEmisData!$B:$B, $A202, NewEmisData!$C:$C, $H202, NewEmisData!$D:$D, BX$2), SUMIFS(NewEmisData!J:J, NewEmisData!$A:$A, "LDV", NewEmisData!$B:$B, $A202, NewEmisData!$C:$C, $H202, NewEmisData!$D:$D, BX$2))</f>
        <v>#REF!</v>
      </c>
      <c r="BY202" s="335" t="e">
        <f>$I202*IF($G202="Pickup", SUMIFS(NewEmisData!K:K, NewEmisData!$A:$A, "Pickup", NewEmisData!$B:$B, $A202, NewEmisData!$C:$C, $H202, NewEmisData!$D:$D, BY$2), SUMIFS(NewEmisData!K:K, NewEmisData!$A:$A, "LDV", NewEmisData!$B:$B, $A202, NewEmisData!$C:$C, $H202, NewEmisData!$D:$D, BY$2))</f>
        <v>#REF!</v>
      </c>
      <c r="BZ202" s="335" t="e">
        <f>$I202*IF($G202="Pickup", SUMIFS(NewEmisData!L:L, NewEmisData!$A:$A, "Pickup", NewEmisData!$B:$B, $A202, NewEmisData!$C:$C, $H202, NewEmisData!$D:$D, BZ$2), SUMIFS(NewEmisData!L:L, NewEmisData!$A:$A, "LDV", NewEmisData!$B:$B, $A202, NewEmisData!$C:$C, $H202, NewEmisData!$D:$D, BZ$2))</f>
        <v>#REF!</v>
      </c>
      <c r="CA202" s="335" t="e">
        <f>$I202*IF($G202="Pickup", SUMIFS(NewEmisData!M:M, NewEmisData!$A:$A, "Pickup", NewEmisData!$B:$B, $A202, NewEmisData!$C:$C, $H202, NewEmisData!$D:$D, CA$2), SUMIFS(NewEmisData!M:M, NewEmisData!$A:$A, "LDV", NewEmisData!$B:$B, $A202, NewEmisData!$C:$C, $H202, NewEmisData!$D:$D, CA$2))</f>
        <v>#REF!</v>
      </c>
      <c r="CB202" s="335">
        <v>7.4011853176044348E-2</v>
      </c>
      <c r="CC202" s="335" t="e">
        <f>$I202*IF($G202="Pickup", SUMIFS(NewEmisData!E:E, NewEmisData!$A:$A, "Pickup", NewEmisData!$B:$B, $A202, NewEmisData!$C:$C, $H202, NewEmisData!$D:$D, CC$2), SUMIFS(NewEmisData!E:E, NewEmisData!$A:$A, "LDV", NewEmisData!$B:$B, $A202, NewEmisData!$C:$C, $H202, NewEmisData!$D:$D, CC$2))</f>
        <v>#REF!</v>
      </c>
      <c r="CD202" s="335" t="e">
        <f>$I202*IF($G202="Pickup", SUMIFS(NewEmisData!F:F, NewEmisData!$A:$A, "Pickup", NewEmisData!$B:$B, $A202, NewEmisData!$C:$C, $H202, NewEmisData!$D:$D, CD$2), SUMIFS(NewEmisData!F:F, NewEmisData!$A:$A, "LDV", NewEmisData!$B:$B, $A202, NewEmisData!$C:$C, $H202, NewEmisData!$D:$D, CD$2))</f>
        <v>#REF!</v>
      </c>
      <c r="CE202" s="335" t="e">
        <f>$I202*IF($G202="Pickup", SUMIFS(NewEmisData!G:G, NewEmisData!$A:$A, "Pickup", NewEmisData!$B:$B, $A202, NewEmisData!$C:$C, $H202, NewEmisData!$D:$D, CE$2), SUMIFS(NewEmisData!G:G, NewEmisData!$A:$A, "LDV", NewEmisData!$B:$B, $A202, NewEmisData!$C:$C, $H202, NewEmisData!$D:$D, CE$2))</f>
        <v>#REF!</v>
      </c>
      <c r="CF202" s="335" t="e">
        <f>$I202*IF($G202="Pickup", SUMIFS(NewEmisData!H:H, NewEmisData!$A:$A, "Pickup", NewEmisData!$B:$B, $A202, NewEmisData!$C:$C, $H202, NewEmisData!$D:$D, CF$2), SUMIFS(NewEmisData!H:H, NewEmisData!$A:$A, "LDV", NewEmisData!$B:$B, $A202, NewEmisData!$C:$C, $H202, NewEmisData!$D:$D, CF$2))</f>
        <v>#REF!</v>
      </c>
      <c r="CG202" s="335" t="e">
        <f>$I202*IF($G202="Pickup", SUMIFS(NewEmisData!I:I, NewEmisData!$A:$A, "Pickup", NewEmisData!$B:$B, $A202, NewEmisData!$C:$C, $H202, NewEmisData!$D:$D, CG$2), SUMIFS(NewEmisData!I:I, NewEmisData!$A:$A, "LDV", NewEmisData!$B:$B, $A202, NewEmisData!$C:$C, $H202, NewEmisData!$D:$D, CG$2))</f>
        <v>#REF!</v>
      </c>
      <c r="CH202" s="335" t="e">
        <f>$I202*IF($G202="Pickup", SUMIFS(NewEmisData!J:J, NewEmisData!$A:$A, "Pickup", NewEmisData!$B:$B, $A202, NewEmisData!$C:$C, $H202, NewEmisData!$D:$D, CH$2), SUMIFS(NewEmisData!J:J, NewEmisData!$A:$A, "LDV", NewEmisData!$B:$B, $A202, NewEmisData!$C:$C, $H202, NewEmisData!$D:$D, CH$2))</f>
        <v>#REF!</v>
      </c>
      <c r="CI202" s="335" t="e">
        <f>$I202*IF($G202="Pickup", SUMIFS(NewEmisData!K:K, NewEmisData!$A:$A, "Pickup", NewEmisData!$B:$B, $A202, NewEmisData!$C:$C, $H202, NewEmisData!$D:$D, CI$2), SUMIFS(NewEmisData!K:K, NewEmisData!$A:$A, "LDV", NewEmisData!$B:$B, $A202, NewEmisData!$C:$C, $H202, NewEmisData!$D:$D, CI$2))</f>
        <v>#REF!</v>
      </c>
      <c r="CJ202" s="335" t="e">
        <f>$I202*IF($G202="Pickup", SUMIFS(NewEmisData!L:L, NewEmisData!$A:$A, "Pickup", NewEmisData!$B:$B, $A202, NewEmisData!$C:$C, $H202, NewEmisData!$D:$D, CJ$2), SUMIFS(NewEmisData!L:L, NewEmisData!$A:$A, "LDV", NewEmisData!$B:$B, $A202, NewEmisData!$C:$C, $H202, NewEmisData!$D:$D, CJ$2))</f>
        <v>#REF!</v>
      </c>
      <c r="CK202" s="335" t="e">
        <f>$I202*IF($G202="Pickup", SUMIFS(NewEmisData!M:M, NewEmisData!$A:$A, "Pickup", NewEmisData!$B:$B, $A202, NewEmisData!$C:$C, $H202, NewEmisData!$D:$D, CK$2), SUMIFS(NewEmisData!M:M, NewEmisData!$A:$A, "LDV", NewEmisData!$B:$B, $A202, NewEmisData!$C:$C, $H202, NewEmisData!$D:$D, CK$2))</f>
        <v>#REF!</v>
      </c>
      <c r="CL202" s="335">
        <v>1.6016749451778743E-2</v>
      </c>
      <c r="CM202" s="335" t="e">
        <f>$I202*IF($G202="Pickup", SUMIFS(NewEmisData!E:E, NewEmisData!$A:$A, "Pickup", NewEmisData!$B:$B, $A202, NewEmisData!$C:$C, $H202, NewEmisData!$D:$D, CM$2), SUMIFS(NewEmisData!E:E, NewEmisData!$A:$A, "LDV", NewEmisData!$B:$B, $A202, NewEmisData!$C:$C, $H202, NewEmisData!$D:$D, CM$2))</f>
        <v>#REF!</v>
      </c>
      <c r="CN202" s="335" t="e">
        <f>$I202*IF($G202="Pickup", SUMIFS(NewEmisData!F:F, NewEmisData!$A:$A, "Pickup", NewEmisData!$B:$B, $A202, NewEmisData!$C:$C, $H202, NewEmisData!$D:$D, CN$2), SUMIFS(NewEmisData!F:F, NewEmisData!$A:$A, "LDV", NewEmisData!$B:$B, $A202, NewEmisData!$C:$C, $H202, NewEmisData!$D:$D, CN$2))</f>
        <v>#REF!</v>
      </c>
      <c r="CO202" s="335" t="e">
        <f>$I202*IF($G202="Pickup", SUMIFS(NewEmisData!G:G, NewEmisData!$A:$A, "Pickup", NewEmisData!$B:$B, $A202, NewEmisData!$C:$C, $H202, NewEmisData!$D:$D, CO$2), SUMIFS(NewEmisData!G:G, NewEmisData!$A:$A, "LDV", NewEmisData!$B:$B, $A202, NewEmisData!$C:$C, $H202, NewEmisData!$D:$D, CO$2))</f>
        <v>#REF!</v>
      </c>
      <c r="CP202" s="335" t="e">
        <f>$I202*IF($G202="Pickup", SUMIFS(NewEmisData!H:H, NewEmisData!$A:$A, "Pickup", NewEmisData!$B:$B, $A202, NewEmisData!$C:$C, $H202, NewEmisData!$D:$D, CP$2), SUMIFS(NewEmisData!H:H, NewEmisData!$A:$A, "LDV", NewEmisData!$B:$B, $A202, NewEmisData!$C:$C, $H202, NewEmisData!$D:$D, CP$2))</f>
        <v>#REF!</v>
      </c>
      <c r="CQ202" s="335" t="e">
        <f>$I202*IF($G202="Pickup", SUMIFS(NewEmisData!I:I, NewEmisData!$A:$A, "Pickup", NewEmisData!$B:$B, $A202, NewEmisData!$C:$C, $H202, NewEmisData!$D:$D, CQ$2), SUMIFS(NewEmisData!I:I, NewEmisData!$A:$A, "LDV", NewEmisData!$B:$B, $A202, NewEmisData!$C:$C, $H202, NewEmisData!$D:$D, CQ$2))</f>
        <v>#REF!</v>
      </c>
      <c r="CR202" s="335" t="e">
        <f>$I202*IF($G202="Pickup", SUMIFS(NewEmisData!J:J, NewEmisData!$A:$A, "Pickup", NewEmisData!$B:$B, $A202, NewEmisData!$C:$C, $H202, NewEmisData!$D:$D, CR$2), SUMIFS(NewEmisData!J:J, NewEmisData!$A:$A, "LDV", NewEmisData!$B:$B, $A202, NewEmisData!$C:$C, $H202, NewEmisData!$D:$D, CR$2))</f>
        <v>#REF!</v>
      </c>
      <c r="CS202" s="335" t="e">
        <f>$I202*IF($G202="Pickup", SUMIFS(NewEmisData!K:K, NewEmisData!$A:$A, "Pickup", NewEmisData!$B:$B, $A202, NewEmisData!$C:$C, $H202, NewEmisData!$D:$D, CS$2), SUMIFS(NewEmisData!K:K, NewEmisData!$A:$A, "LDV", NewEmisData!$B:$B, $A202, NewEmisData!$C:$C, $H202, NewEmisData!$D:$D, CS$2))</f>
        <v>#REF!</v>
      </c>
      <c r="CT202" s="335" t="e">
        <f>$I202*IF($G202="Pickup", SUMIFS(NewEmisData!L:L, NewEmisData!$A:$A, "Pickup", NewEmisData!$B:$B, $A202, NewEmisData!$C:$C, $H202, NewEmisData!$D:$D, CT$2), SUMIFS(NewEmisData!L:L, NewEmisData!$A:$A, "LDV", NewEmisData!$B:$B, $A202, NewEmisData!$C:$C, $H202, NewEmisData!$D:$D, CT$2))</f>
        <v>#REF!</v>
      </c>
      <c r="CU202" s="335" t="e">
        <f>$I202*IF($G202="Pickup", SUMIFS(NewEmisData!M:M, NewEmisData!$A:$A, "Pickup", NewEmisData!$B:$B, $A202, NewEmisData!$C:$C, $H202, NewEmisData!$D:$D, CU$2), SUMIFS(NewEmisData!M:M, NewEmisData!$A:$A, "LDV", NewEmisData!$B:$B, $A202, NewEmisData!$C:$C, $H202, NewEmisData!$D:$D, CU$2))</f>
        <v>#REF!</v>
      </c>
      <c r="CV202" s="335">
        <v>4.8813806306464884E-3</v>
      </c>
      <c r="CW202" s="335">
        <v>2.8348673258682742E-3</v>
      </c>
      <c r="CX202" s="335">
        <v>1.7521245587131993E-3</v>
      </c>
      <c r="CY202" s="335">
        <v>1.4805850082393662E-3</v>
      </c>
      <c r="CZ202" s="335">
        <v>1.2242985781298562E-3</v>
      </c>
      <c r="DA202" s="335">
        <v>9.3834089768672461E-4</v>
      </c>
      <c r="DB202" s="335">
        <v>7.3876383814398458E-4</v>
      </c>
      <c r="DC202" s="335">
        <v>7.0925592920393005E-4</v>
      </c>
      <c r="DD202" s="335">
        <v>7.0022116787031422E-4</v>
      </c>
      <c r="DE202" s="335">
        <v>6.9902547400489407E-4</v>
      </c>
      <c r="DF202" s="335">
        <v>6.9902547400489407E-4</v>
      </c>
      <c r="DG202" s="335" t="e">
        <f>$I202*IF($G202="Pickup", SUMIFS(NewEmisData!E:E, NewEmisData!$A:$A, "Pickup", NewEmisData!$B:$B, $A202, NewEmisData!$C:$C, $H202, NewEmisData!$D:$D, DG$2), SUMIFS(NewEmisData!E:E, NewEmisData!$A:$A, "LDV", NewEmisData!$B:$B, $A202, NewEmisData!$C:$C, $H202, NewEmisData!$D:$D, DG$2))</f>
        <v>#REF!</v>
      </c>
      <c r="DH202" s="335" t="e">
        <f>$I202*IF($G202="Pickup", SUMIFS(NewEmisData!F:F, NewEmisData!$A:$A, "Pickup", NewEmisData!$B:$B, $A202, NewEmisData!$C:$C, $H202, NewEmisData!$D:$D, DH$2), SUMIFS(NewEmisData!F:F, NewEmisData!$A:$A, "LDV", NewEmisData!$B:$B, $A202, NewEmisData!$C:$C, $H202, NewEmisData!$D:$D, DH$2))</f>
        <v>#REF!</v>
      </c>
      <c r="DI202" s="335" t="e">
        <f>$I202*IF($G202="Pickup", SUMIFS(NewEmisData!G:G, NewEmisData!$A:$A, "Pickup", NewEmisData!$B:$B, $A202, NewEmisData!$C:$C, $H202, NewEmisData!$D:$D, DI$2), SUMIFS(NewEmisData!G:G, NewEmisData!$A:$A, "LDV", NewEmisData!$B:$B, $A202, NewEmisData!$C:$C, $H202, NewEmisData!$D:$D, DI$2))</f>
        <v>#REF!</v>
      </c>
      <c r="DJ202" s="335" t="e">
        <f>$I202*IF($G202="Pickup", SUMIFS(NewEmisData!H:H, NewEmisData!$A:$A, "Pickup", NewEmisData!$B:$B, $A202, NewEmisData!$C:$C, $H202, NewEmisData!$D:$D, DJ$2), SUMIFS(NewEmisData!H:H, NewEmisData!$A:$A, "LDV", NewEmisData!$B:$B, $A202, NewEmisData!$C:$C, $H202, NewEmisData!$D:$D, DJ$2))</f>
        <v>#REF!</v>
      </c>
      <c r="DK202" s="335" t="e">
        <f>$I202*IF($G202="Pickup", SUMIFS(NewEmisData!I:I, NewEmisData!$A:$A, "Pickup", NewEmisData!$B:$B, $A202, NewEmisData!$C:$C, $H202, NewEmisData!$D:$D, DK$2), SUMIFS(NewEmisData!I:I, NewEmisData!$A:$A, "LDV", NewEmisData!$B:$B, $A202, NewEmisData!$C:$C, $H202, NewEmisData!$D:$D, DK$2))</f>
        <v>#REF!</v>
      </c>
      <c r="DL202" s="335" t="e">
        <f>$I202*IF($G202="Pickup", SUMIFS(NewEmisData!J:J, NewEmisData!$A:$A, "Pickup", NewEmisData!$B:$B, $A202, NewEmisData!$C:$C, $H202, NewEmisData!$D:$D, DL$2), SUMIFS(NewEmisData!J:J, NewEmisData!$A:$A, "LDV", NewEmisData!$B:$B, $A202, NewEmisData!$C:$C, $H202, NewEmisData!$D:$D, DL$2))</f>
        <v>#REF!</v>
      </c>
      <c r="DM202" s="335" t="e">
        <f>$I202*IF($G202="Pickup", SUMIFS(NewEmisData!K:K, NewEmisData!$A:$A, "Pickup", NewEmisData!$B:$B, $A202, NewEmisData!$C:$C, $H202, NewEmisData!$D:$D, DM$2), SUMIFS(NewEmisData!K:K, NewEmisData!$A:$A, "LDV", NewEmisData!$B:$B, $A202, NewEmisData!$C:$C, $H202, NewEmisData!$D:$D, DM$2))</f>
        <v>#REF!</v>
      </c>
      <c r="DN202" s="335" t="e">
        <f>$I202*IF($G202="Pickup", SUMIFS(NewEmisData!L:L, NewEmisData!$A:$A, "Pickup", NewEmisData!$B:$B, $A202, NewEmisData!$C:$C, $H202, NewEmisData!$D:$D, DN$2), SUMIFS(NewEmisData!L:L, NewEmisData!$A:$A, "LDV", NewEmisData!$B:$B, $A202, NewEmisData!$C:$C, $H202, NewEmisData!$D:$D, DN$2))</f>
        <v>#REF!</v>
      </c>
      <c r="DO202" s="335" t="e">
        <f>$I202*IF($G202="Pickup", SUMIFS(NewEmisData!M:M, NewEmisData!$A:$A, "Pickup", NewEmisData!$B:$B, $A202, NewEmisData!$C:$C, $H202, NewEmisData!$D:$D, DO$2), SUMIFS(NewEmisData!M:M, NewEmisData!$A:$A, "LDV", NewEmisData!$B:$B, $A202, NewEmisData!$C:$C, $H202, NewEmisData!$D:$D, DO$2))</f>
        <v>#REF!</v>
      </c>
      <c r="DP202" s="335">
        <v>1.4161908397211972E-3</v>
      </c>
      <c r="DQ202" s="335" t="e">
        <f>$I202*IF($G202="Pickup", SUMIFS(NewEmisData!E:E, NewEmisData!$A:$A, "Pickup", NewEmisData!$B:$B, $A202, NewEmisData!$C:$C, $H202, NewEmisData!$D:$D, DQ$2), SUMIFS(NewEmisData!E:E, NewEmisData!$A:$A, "LDV", NewEmisData!$B:$B, $A202, NewEmisData!$C:$C, $H202, NewEmisData!$D:$D, DQ$2))</f>
        <v>#REF!</v>
      </c>
      <c r="DR202" s="335" t="e">
        <f>$I202*IF($G202="Pickup", SUMIFS(NewEmisData!F:F, NewEmisData!$A:$A, "Pickup", NewEmisData!$B:$B, $A202, NewEmisData!$C:$C, $H202, NewEmisData!$D:$D, DR$2), SUMIFS(NewEmisData!F:F, NewEmisData!$A:$A, "LDV", NewEmisData!$B:$B, $A202, NewEmisData!$C:$C, $H202, NewEmisData!$D:$D, DR$2))</f>
        <v>#REF!</v>
      </c>
      <c r="DS202" s="335" t="e">
        <f>$I202*IF($G202="Pickup", SUMIFS(NewEmisData!G:G, NewEmisData!$A:$A, "Pickup", NewEmisData!$B:$B, $A202, NewEmisData!$C:$C, $H202, NewEmisData!$D:$D, DS$2), SUMIFS(NewEmisData!G:G, NewEmisData!$A:$A, "LDV", NewEmisData!$B:$B, $A202, NewEmisData!$C:$C, $H202, NewEmisData!$D:$D, DS$2))</f>
        <v>#REF!</v>
      </c>
      <c r="DT202" s="335" t="e">
        <f>$I202*IF($G202="Pickup", SUMIFS(NewEmisData!H:H, NewEmisData!$A:$A, "Pickup", NewEmisData!$B:$B, $A202, NewEmisData!$C:$C, $H202, NewEmisData!$D:$D, DT$2), SUMIFS(NewEmisData!H:H, NewEmisData!$A:$A, "LDV", NewEmisData!$B:$B, $A202, NewEmisData!$C:$C, $H202, NewEmisData!$D:$D, DT$2))</f>
        <v>#REF!</v>
      </c>
      <c r="DU202" s="335" t="e">
        <f>$I202*IF($G202="Pickup", SUMIFS(NewEmisData!I:I, NewEmisData!$A:$A, "Pickup", NewEmisData!$B:$B, $A202, NewEmisData!$C:$C, $H202, NewEmisData!$D:$D, DU$2), SUMIFS(NewEmisData!I:I, NewEmisData!$A:$A, "LDV", NewEmisData!$B:$B, $A202, NewEmisData!$C:$C, $H202, NewEmisData!$D:$D, DU$2))</f>
        <v>#REF!</v>
      </c>
      <c r="DV202" s="335" t="e">
        <f>$I202*IF($G202="Pickup", SUMIFS(NewEmisData!J:J, NewEmisData!$A:$A, "Pickup", NewEmisData!$B:$B, $A202, NewEmisData!$C:$C, $H202, NewEmisData!$D:$D, DV$2), SUMIFS(NewEmisData!J:J, NewEmisData!$A:$A, "LDV", NewEmisData!$B:$B, $A202, NewEmisData!$C:$C, $H202, NewEmisData!$D:$D, DV$2))</f>
        <v>#REF!</v>
      </c>
      <c r="DW202" s="335" t="e">
        <f>$I202*IF($G202="Pickup", SUMIFS(NewEmisData!K:K, NewEmisData!$A:$A, "Pickup", NewEmisData!$B:$B, $A202, NewEmisData!$C:$C, $H202, NewEmisData!$D:$D, DW$2), SUMIFS(NewEmisData!K:K, NewEmisData!$A:$A, "LDV", NewEmisData!$B:$B, $A202, NewEmisData!$C:$C, $H202, NewEmisData!$D:$D, DW$2))</f>
        <v>#REF!</v>
      </c>
      <c r="DX202" s="335" t="e">
        <f>$I202*IF($G202="Pickup", SUMIFS(NewEmisData!L:L, NewEmisData!$A:$A, "Pickup", NewEmisData!$B:$B, $A202, NewEmisData!$C:$C, $H202, NewEmisData!$D:$D, DX$2), SUMIFS(NewEmisData!L:L, NewEmisData!$A:$A, "LDV", NewEmisData!$B:$B, $A202, NewEmisData!$C:$C, $H202, NewEmisData!$D:$D, DX$2))</f>
        <v>#REF!</v>
      </c>
      <c r="DY202" s="335" t="e">
        <f>$I202*IF($G202="Pickup", SUMIFS(NewEmisData!M:M, NewEmisData!$A:$A, "Pickup", NewEmisData!$B:$B, $A202, NewEmisData!$C:$C, $H202, NewEmisData!$D:$D, DY$2), SUMIFS(NewEmisData!M:M, NewEmisData!$A:$A, "LDV", NewEmisData!$B:$B, $A202, NewEmisData!$C:$C, $H202, NewEmisData!$D:$D, DY$2))</f>
        <v>#REF!</v>
      </c>
      <c r="DZ202" s="335">
        <v>3.9161427500359501E-3</v>
      </c>
      <c r="EA202" s="335" t="e">
        <f t="shared" si="350"/>
        <v>#REF!</v>
      </c>
      <c r="EB202" s="335" t="e">
        <f t="shared" si="351"/>
        <v>#REF!</v>
      </c>
      <c r="EC202" s="335" t="e">
        <f t="shared" si="352"/>
        <v>#REF!</v>
      </c>
      <c r="ED202" s="335" t="e">
        <f t="shared" si="353"/>
        <v>#REF!</v>
      </c>
      <c r="EE202" s="335" t="e">
        <f t="shared" si="354"/>
        <v>#REF!</v>
      </c>
      <c r="EF202" s="335" t="e">
        <f t="shared" si="355"/>
        <v>#REF!</v>
      </c>
      <c r="EG202" s="335" t="e">
        <f t="shared" si="356"/>
        <v>#REF!</v>
      </c>
      <c r="EH202" s="335" t="e">
        <f t="shared" si="357"/>
        <v>#REF!</v>
      </c>
      <c r="EI202" s="335" t="e">
        <f t="shared" si="358"/>
        <v>#REF!</v>
      </c>
      <c r="EJ202" s="335">
        <f t="shared" si="359"/>
        <v>0.19370552645526184</v>
      </c>
      <c r="EK202" s="335" t="e">
        <f t="shared" si="360"/>
        <v>#REF!</v>
      </c>
      <c r="EL202" s="335" t="e">
        <f t="shared" si="361"/>
        <v>#REF!</v>
      </c>
      <c r="EM202" s="335" t="e">
        <f t="shared" si="362"/>
        <v>#REF!</v>
      </c>
      <c r="EN202" s="335" t="e">
        <f t="shared" si="363"/>
        <v>#REF!</v>
      </c>
      <c r="EO202" s="335" t="e">
        <f t="shared" si="364"/>
        <v>#REF!</v>
      </c>
      <c r="EP202" s="335" t="e">
        <f t="shared" si="365"/>
        <v>#REF!</v>
      </c>
      <c r="EQ202" s="335" t="e">
        <f t="shared" si="366"/>
        <v>#REF!</v>
      </c>
      <c r="ER202" s="335" t="e">
        <f t="shared" si="367"/>
        <v>#REF!</v>
      </c>
      <c r="ES202" s="335" t="e">
        <f t="shared" si="368"/>
        <v>#REF!</v>
      </c>
      <c r="ET202" s="335">
        <f t="shared" si="369"/>
        <v>4.3391925281933752E-2</v>
      </c>
      <c r="EU202" s="335" t="e">
        <f t="shared" si="370"/>
        <v>#REF!</v>
      </c>
      <c r="EV202" s="335" t="e">
        <f t="shared" si="371"/>
        <v>#REF!</v>
      </c>
      <c r="EW202" s="335" t="e">
        <f t="shared" si="372"/>
        <v>#REF!</v>
      </c>
      <c r="EX202" s="335" t="e">
        <f t="shared" si="373"/>
        <v>#REF!</v>
      </c>
      <c r="EY202" s="335" t="e">
        <f t="shared" si="374"/>
        <v>#REF!</v>
      </c>
      <c r="EZ202" s="335" t="e">
        <f t="shared" si="375"/>
        <v>#REF!</v>
      </c>
      <c r="FA202" s="335" t="e">
        <f t="shared" si="376"/>
        <v>#REF!</v>
      </c>
      <c r="FB202" s="335" t="e">
        <f t="shared" si="377"/>
        <v>#REF!</v>
      </c>
      <c r="FC202" s="335" t="e">
        <f t="shared" si="378"/>
        <v>#REF!</v>
      </c>
      <c r="FD202" s="335">
        <f t="shared" si="379"/>
        <v>1.2209458395742144E-3</v>
      </c>
      <c r="FE202" s="335" t="e">
        <f t="shared" si="380"/>
        <v>#REF!</v>
      </c>
      <c r="FF202" s="335" t="e">
        <f t="shared" si="381"/>
        <v>#REF!</v>
      </c>
      <c r="FG202" s="335" t="e">
        <f t="shared" si="382"/>
        <v>#REF!</v>
      </c>
      <c r="FH202" s="335" t="e">
        <f t="shared" si="383"/>
        <v>#REF!</v>
      </c>
      <c r="FI202" s="335" t="e">
        <f t="shared" si="384"/>
        <v>#REF!</v>
      </c>
      <c r="FJ202" s="335" t="e">
        <f t="shared" si="385"/>
        <v>#REF!</v>
      </c>
      <c r="FK202" s="335" t="e">
        <f t="shared" si="386"/>
        <v>#REF!</v>
      </c>
      <c r="FL202" s="335" t="e">
        <f t="shared" si="387"/>
        <v>#REF!</v>
      </c>
      <c r="FM202" s="335" t="e">
        <f t="shared" si="388"/>
        <v>#REF!</v>
      </c>
      <c r="FN202" s="335">
        <f t="shared" si="389"/>
        <v>3.3340556433169119E-2</v>
      </c>
      <c r="FO202" s="335" t="e">
        <f t="shared" si="390"/>
        <v>#REF!</v>
      </c>
      <c r="FP202" s="335" t="e">
        <f t="shared" si="391"/>
        <v>#REF!</v>
      </c>
      <c r="FQ202" s="335" t="e">
        <f t="shared" si="392"/>
        <v>#REF!</v>
      </c>
      <c r="FR202" s="335" t="e">
        <f t="shared" si="393"/>
        <v>#REF!</v>
      </c>
      <c r="FS202" s="335" t="e">
        <f t="shared" si="394"/>
        <v>#REF!</v>
      </c>
      <c r="FT202" s="335" t="e">
        <f t="shared" si="395"/>
        <v>#REF!</v>
      </c>
      <c r="FU202" s="335" t="e">
        <f t="shared" si="396"/>
        <v>#REF!</v>
      </c>
      <c r="FV202" s="335" t="e">
        <f t="shared" si="397"/>
        <v>#REF!</v>
      </c>
      <c r="FW202" s="335" t="e">
        <f t="shared" si="398"/>
        <v>#REF!</v>
      </c>
      <c r="FX202" s="335">
        <f t="shared" si="399"/>
        <v>6.635240494108516E-3</v>
      </c>
    </row>
    <row r="203" spans="1:180" x14ac:dyDescent="0.2">
      <c r="A203" s="305" t="str">
        <f>_xlfn.CONCAT(IF(LEFT(TRIM(A202),1)="*", "*R", "R"), 1+RIGHT(TRIM(A202),1))</f>
        <v>R5</v>
      </c>
      <c r="B203" s="305" t="str">
        <f t="shared" si="345"/>
        <v>TLPGPHEV40</v>
      </c>
      <c r="C203" s="305" t="str">
        <f t="shared" si="346"/>
        <v>TL.GSL.P.PHEV.2020</v>
      </c>
      <c r="D203" s="301" t="str">
        <f t="shared" si="347"/>
        <v>bn-vmt, bn-vmt/a</v>
      </c>
      <c r="E203" s="301" t="str">
        <f t="shared" si="348"/>
        <v>TLGSL</v>
      </c>
      <c r="F203" s="301" t="str">
        <f t="shared" si="349"/>
        <v>TL</v>
      </c>
      <c r="G203" s="315" t="s">
        <v>820</v>
      </c>
      <c r="H203" s="315" t="s">
        <v>814</v>
      </c>
      <c r="I203" s="321" t="e">
        <f>#REF!</f>
        <v>#REF!</v>
      </c>
      <c r="J203" s="315" t="str">
        <f t="shared" si="400"/>
        <v>Pickup-GSL</v>
      </c>
      <c r="K203" s="335" t="e">
        <f>$I203*IF($G203="Pickup", SUMIFS(NewEmisData!E:E, NewEmisData!$A:$A, "Pickup", NewEmisData!$B:$B, $A203, NewEmisData!$C:$C, $H203, NewEmisData!$D:$D, K$2), SUMIFS(NewEmisData!E:E, NewEmisData!$A:$A, "LDV", NewEmisData!$B:$B, $A203, NewEmisData!$C:$C, $H203, NewEmisData!$D:$D, K$2))</f>
        <v>#REF!</v>
      </c>
      <c r="L203" s="335" t="e">
        <f>$I203*IF($G203="Pickup", SUMIFS(NewEmisData!F:F, NewEmisData!$A:$A, "Pickup", NewEmisData!$B:$B, $A203, NewEmisData!$C:$C, $H203, NewEmisData!$D:$D, L$2), SUMIFS(NewEmisData!F:F, NewEmisData!$A:$A, "LDV", NewEmisData!$B:$B, $A203, NewEmisData!$C:$C, $H203, NewEmisData!$D:$D, L$2))</f>
        <v>#REF!</v>
      </c>
      <c r="M203" s="335" t="e">
        <f>$I203*IF($G203="Pickup", SUMIFS(NewEmisData!G:G, NewEmisData!$A:$A, "Pickup", NewEmisData!$B:$B, $A203, NewEmisData!$C:$C, $H203, NewEmisData!$D:$D, M$2), SUMIFS(NewEmisData!G:G, NewEmisData!$A:$A, "LDV", NewEmisData!$B:$B, $A203, NewEmisData!$C:$C, $H203, NewEmisData!$D:$D, M$2))</f>
        <v>#REF!</v>
      </c>
      <c r="N203" s="335" t="e">
        <f>$I203*IF($G203="Pickup", SUMIFS(NewEmisData!H:H, NewEmisData!$A:$A, "Pickup", NewEmisData!$B:$B, $A203, NewEmisData!$C:$C, $H203, NewEmisData!$D:$D, N$2), SUMIFS(NewEmisData!H:H, NewEmisData!$A:$A, "LDV", NewEmisData!$B:$B, $A203, NewEmisData!$C:$C, $H203, NewEmisData!$D:$D, N$2))</f>
        <v>#REF!</v>
      </c>
      <c r="O203" s="335" t="e">
        <f>$I203*IF($G203="Pickup", SUMIFS(NewEmisData!I:I, NewEmisData!$A:$A, "Pickup", NewEmisData!$B:$B, $A203, NewEmisData!$C:$C, $H203, NewEmisData!$D:$D, O$2), SUMIFS(NewEmisData!I:I, NewEmisData!$A:$A, "LDV", NewEmisData!$B:$B, $A203, NewEmisData!$C:$C, $H203, NewEmisData!$D:$D, O$2))</f>
        <v>#REF!</v>
      </c>
      <c r="P203" s="335" t="e">
        <f>$I203*IF($G203="Pickup", SUMIFS(NewEmisData!J:J, NewEmisData!$A:$A, "Pickup", NewEmisData!$B:$B, $A203, NewEmisData!$C:$C, $H203, NewEmisData!$D:$D, P$2), SUMIFS(NewEmisData!J:J, NewEmisData!$A:$A, "LDV", NewEmisData!$B:$B, $A203, NewEmisData!$C:$C, $H203, NewEmisData!$D:$D, P$2))</f>
        <v>#REF!</v>
      </c>
      <c r="Q203" s="335" t="e">
        <f>$I203*IF($G203="Pickup", SUMIFS(NewEmisData!K:K, NewEmisData!$A:$A, "Pickup", NewEmisData!$B:$B, $A203, NewEmisData!$C:$C, $H203, NewEmisData!$D:$D, Q$2), SUMIFS(NewEmisData!K:K, NewEmisData!$A:$A, "LDV", NewEmisData!$B:$B, $A203, NewEmisData!$C:$C, $H203, NewEmisData!$D:$D, Q$2))</f>
        <v>#REF!</v>
      </c>
      <c r="R203" s="335" t="e">
        <f>$I203*IF($G203="Pickup", SUMIFS(NewEmisData!L:L, NewEmisData!$A:$A, "Pickup", NewEmisData!$B:$B, $A203, NewEmisData!$C:$C, $H203, NewEmisData!$D:$D, R$2), SUMIFS(NewEmisData!L:L, NewEmisData!$A:$A, "LDV", NewEmisData!$B:$B, $A203, NewEmisData!$C:$C, $H203, NewEmisData!$D:$D, R$2))</f>
        <v>#REF!</v>
      </c>
      <c r="S203" s="335" t="e">
        <f>$I203*IF($G203="Pickup", SUMIFS(NewEmisData!M:M, NewEmisData!$A:$A, "Pickup", NewEmisData!$B:$B, $A203, NewEmisData!$C:$C, $H203, NewEmisData!$D:$D, S$2), SUMIFS(NewEmisData!M:M, NewEmisData!$A:$A, "LDV", NewEmisData!$B:$B, $A203, NewEmisData!$C:$C, $H203, NewEmisData!$D:$D, S$2))</f>
        <v>#REF!</v>
      </c>
      <c r="T203" s="335">
        <v>0.19370552645526184</v>
      </c>
      <c r="U203" s="335" t="e">
        <f>$I203*IF($G203="Pickup", SUMIFS(NewEmisData!E:E, NewEmisData!$A:$A, "Pickup", NewEmisData!$B:$B, $A203, NewEmisData!$C:$C, $H203, NewEmisData!$D:$D, U$2), SUMIFS(NewEmisData!E:E, NewEmisData!$A:$A, "LDV", NewEmisData!$B:$B, $A203, NewEmisData!$C:$C, $H203, NewEmisData!$D:$D, U$2))</f>
        <v>#REF!</v>
      </c>
      <c r="V203" s="335" t="e">
        <f>$I203*IF($G203="Pickup", SUMIFS(NewEmisData!F:F, NewEmisData!$A:$A, "Pickup", NewEmisData!$B:$B, $A203, NewEmisData!$C:$C, $H203, NewEmisData!$D:$D, V$2), SUMIFS(NewEmisData!F:F, NewEmisData!$A:$A, "LDV", NewEmisData!$B:$B, $A203, NewEmisData!$C:$C, $H203, NewEmisData!$D:$D, V$2))</f>
        <v>#REF!</v>
      </c>
      <c r="W203" s="335" t="e">
        <f>$I203*IF($G203="Pickup", SUMIFS(NewEmisData!G:G, NewEmisData!$A:$A, "Pickup", NewEmisData!$B:$B, $A203, NewEmisData!$C:$C, $H203, NewEmisData!$D:$D, W$2), SUMIFS(NewEmisData!G:G, NewEmisData!$A:$A, "LDV", NewEmisData!$B:$B, $A203, NewEmisData!$C:$C, $H203, NewEmisData!$D:$D, W$2))</f>
        <v>#REF!</v>
      </c>
      <c r="X203" s="335" t="e">
        <f>$I203*IF($G203="Pickup", SUMIFS(NewEmisData!H:H, NewEmisData!$A:$A, "Pickup", NewEmisData!$B:$B, $A203, NewEmisData!$C:$C, $H203, NewEmisData!$D:$D, X$2), SUMIFS(NewEmisData!H:H, NewEmisData!$A:$A, "LDV", NewEmisData!$B:$B, $A203, NewEmisData!$C:$C, $H203, NewEmisData!$D:$D, X$2))</f>
        <v>#REF!</v>
      </c>
      <c r="Y203" s="335" t="e">
        <f>$I203*IF($G203="Pickup", SUMIFS(NewEmisData!I:I, NewEmisData!$A:$A, "Pickup", NewEmisData!$B:$B, $A203, NewEmisData!$C:$C, $H203, NewEmisData!$D:$D, Y$2), SUMIFS(NewEmisData!I:I, NewEmisData!$A:$A, "LDV", NewEmisData!$B:$B, $A203, NewEmisData!$C:$C, $H203, NewEmisData!$D:$D, Y$2))</f>
        <v>#REF!</v>
      </c>
      <c r="Z203" s="335" t="e">
        <f>$I203*IF($G203="Pickup", SUMIFS(NewEmisData!J:J, NewEmisData!$A:$A, "Pickup", NewEmisData!$B:$B, $A203, NewEmisData!$C:$C, $H203, NewEmisData!$D:$D, Z$2), SUMIFS(NewEmisData!J:J, NewEmisData!$A:$A, "LDV", NewEmisData!$B:$B, $A203, NewEmisData!$C:$C, $H203, NewEmisData!$D:$D, Z$2))</f>
        <v>#REF!</v>
      </c>
      <c r="AA203" s="335" t="e">
        <f>$I203*IF($G203="Pickup", SUMIFS(NewEmisData!K:K, NewEmisData!$A:$A, "Pickup", NewEmisData!$B:$B, $A203, NewEmisData!$C:$C, $H203, NewEmisData!$D:$D, AA$2), SUMIFS(NewEmisData!K:K, NewEmisData!$A:$A, "LDV", NewEmisData!$B:$B, $A203, NewEmisData!$C:$C, $H203, NewEmisData!$D:$D, AA$2))</f>
        <v>#REF!</v>
      </c>
      <c r="AB203" s="335" t="e">
        <f>$I203*IF($G203="Pickup", SUMIFS(NewEmisData!L:L, NewEmisData!$A:$A, "Pickup", NewEmisData!$B:$B, $A203, NewEmisData!$C:$C, $H203, NewEmisData!$D:$D, AB$2), SUMIFS(NewEmisData!L:L, NewEmisData!$A:$A, "LDV", NewEmisData!$B:$B, $A203, NewEmisData!$C:$C, $H203, NewEmisData!$D:$D, AB$2))</f>
        <v>#REF!</v>
      </c>
      <c r="AC203" s="335" t="e">
        <f>$I203*IF($G203="Pickup", SUMIFS(NewEmisData!M:M, NewEmisData!$A:$A, "Pickup", NewEmisData!$B:$B, $A203, NewEmisData!$C:$C, $H203, NewEmisData!$D:$D, AC$2), SUMIFS(NewEmisData!M:M, NewEmisData!$A:$A, "LDV", NewEmisData!$B:$B, $A203, NewEmisData!$C:$C, $H203, NewEmisData!$D:$D, AC$2))</f>
        <v>#REF!</v>
      </c>
      <c r="AD203" s="335">
        <v>4.3391925281933752E-2</v>
      </c>
      <c r="AE203" s="335" t="e">
        <f>$I203*IF($G203="Pickup", SUMIFS(NewEmisData!E:E, NewEmisData!$A:$A, "Pickup", NewEmisData!$B:$B, $A203, NewEmisData!$C:$C, $H203, NewEmisData!$D:$D, AE$2), SUMIFS(NewEmisData!E:E, NewEmisData!$A:$A, "LDV", NewEmisData!$B:$B, $A203, NewEmisData!$C:$C, $H203, NewEmisData!$D:$D, AE$2))</f>
        <v>#REF!</v>
      </c>
      <c r="AF203" s="335" t="e">
        <f>$I203*IF($G203="Pickup", SUMIFS(NewEmisData!F:F, NewEmisData!$A:$A, "Pickup", NewEmisData!$B:$B, $A203, NewEmisData!$C:$C, $H203, NewEmisData!$D:$D, AF$2), SUMIFS(NewEmisData!F:F, NewEmisData!$A:$A, "LDV", NewEmisData!$B:$B, $A203, NewEmisData!$C:$C, $H203, NewEmisData!$D:$D, AF$2))</f>
        <v>#REF!</v>
      </c>
      <c r="AG203" s="335" t="e">
        <f>$I203*IF($G203="Pickup", SUMIFS(NewEmisData!G:G, NewEmisData!$A:$A, "Pickup", NewEmisData!$B:$B, $A203, NewEmisData!$C:$C, $H203, NewEmisData!$D:$D, AG$2), SUMIFS(NewEmisData!G:G, NewEmisData!$A:$A, "LDV", NewEmisData!$B:$B, $A203, NewEmisData!$C:$C, $H203, NewEmisData!$D:$D, AG$2))</f>
        <v>#REF!</v>
      </c>
      <c r="AH203" s="335" t="e">
        <f>$I203*IF($G203="Pickup", SUMIFS(NewEmisData!H:H, NewEmisData!$A:$A, "Pickup", NewEmisData!$B:$B, $A203, NewEmisData!$C:$C, $H203, NewEmisData!$D:$D, AH$2), SUMIFS(NewEmisData!H:H, NewEmisData!$A:$A, "LDV", NewEmisData!$B:$B, $A203, NewEmisData!$C:$C, $H203, NewEmisData!$D:$D, AH$2))</f>
        <v>#REF!</v>
      </c>
      <c r="AI203" s="335" t="e">
        <f>$I203*IF($G203="Pickup", SUMIFS(NewEmisData!I:I, NewEmisData!$A:$A, "Pickup", NewEmisData!$B:$B, $A203, NewEmisData!$C:$C, $H203, NewEmisData!$D:$D, AI$2), SUMIFS(NewEmisData!I:I, NewEmisData!$A:$A, "LDV", NewEmisData!$B:$B, $A203, NewEmisData!$C:$C, $H203, NewEmisData!$D:$D, AI$2))</f>
        <v>#REF!</v>
      </c>
      <c r="AJ203" s="335" t="e">
        <f>$I203*IF($G203="Pickup", SUMIFS(NewEmisData!J:J, NewEmisData!$A:$A, "Pickup", NewEmisData!$B:$B, $A203, NewEmisData!$C:$C, $H203, NewEmisData!$D:$D, AJ$2), SUMIFS(NewEmisData!J:J, NewEmisData!$A:$A, "LDV", NewEmisData!$B:$B, $A203, NewEmisData!$C:$C, $H203, NewEmisData!$D:$D, AJ$2))</f>
        <v>#REF!</v>
      </c>
      <c r="AK203" s="335" t="e">
        <f>$I203*IF($G203="Pickup", SUMIFS(NewEmisData!K:K, NewEmisData!$A:$A, "Pickup", NewEmisData!$B:$B, $A203, NewEmisData!$C:$C, $H203, NewEmisData!$D:$D, AK$2), SUMIFS(NewEmisData!K:K, NewEmisData!$A:$A, "LDV", NewEmisData!$B:$B, $A203, NewEmisData!$C:$C, $H203, NewEmisData!$D:$D, AK$2))</f>
        <v>#REF!</v>
      </c>
      <c r="AL203" s="335" t="e">
        <f>$I203*IF($G203="Pickup", SUMIFS(NewEmisData!L:L, NewEmisData!$A:$A, "Pickup", NewEmisData!$B:$B, $A203, NewEmisData!$C:$C, $H203, NewEmisData!$D:$D, AL$2), SUMIFS(NewEmisData!L:L, NewEmisData!$A:$A, "LDV", NewEmisData!$B:$B, $A203, NewEmisData!$C:$C, $H203, NewEmisData!$D:$D, AL$2))</f>
        <v>#REF!</v>
      </c>
      <c r="AM203" s="335" t="e">
        <f>$I203*IF($G203="Pickup", SUMIFS(NewEmisData!M:M, NewEmisData!$A:$A, "Pickup", NewEmisData!$B:$B, $A203, NewEmisData!$C:$C, $H203, NewEmisData!$D:$D, AM$2), SUMIFS(NewEmisData!M:M, NewEmisData!$A:$A, "LDV", NewEmisData!$B:$B, $A203, NewEmisData!$C:$C, $H203, NewEmisData!$D:$D, AM$2))</f>
        <v>#REF!</v>
      </c>
      <c r="AN203" s="335">
        <v>1.2209458395742144E-3</v>
      </c>
      <c r="AO203" s="335" t="e">
        <f>$I203*IF($G203="Pickup", SUMIFS(NewEmisData!E:E, NewEmisData!$A:$A, "Pickup", NewEmisData!$B:$B, $A203, NewEmisData!$C:$C, $H203, NewEmisData!$D:$D, AO$2), SUMIFS(NewEmisData!E:E, NewEmisData!$A:$A, "LDV", NewEmisData!$B:$B, $A203, NewEmisData!$C:$C, $H203, NewEmisData!$D:$D, AO$2))</f>
        <v>#REF!</v>
      </c>
      <c r="AP203" s="335" t="e">
        <f>$I203*IF($G203="Pickup", SUMIFS(NewEmisData!F:F, NewEmisData!$A:$A, "Pickup", NewEmisData!$B:$B, $A203, NewEmisData!$C:$C, $H203, NewEmisData!$D:$D, AP$2), SUMIFS(NewEmisData!F:F, NewEmisData!$A:$A, "LDV", NewEmisData!$B:$B, $A203, NewEmisData!$C:$C, $H203, NewEmisData!$D:$D, AP$2))</f>
        <v>#REF!</v>
      </c>
      <c r="AQ203" s="335" t="e">
        <f>$I203*IF($G203="Pickup", SUMIFS(NewEmisData!G:G, NewEmisData!$A:$A, "Pickup", NewEmisData!$B:$B, $A203, NewEmisData!$C:$C, $H203, NewEmisData!$D:$D, AQ$2), SUMIFS(NewEmisData!G:G, NewEmisData!$A:$A, "LDV", NewEmisData!$B:$B, $A203, NewEmisData!$C:$C, $H203, NewEmisData!$D:$D, AQ$2))</f>
        <v>#REF!</v>
      </c>
      <c r="AR203" s="335" t="e">
        <f>$I203*IF($G203="Pickup", SUMIFS(NewEmisData!H:H, NewEmisData!$A:$A, "Pickup", NewEmisData!$B:$B, $A203, NewEmisData!$C:$C, $H203, NewEmisData!$D:$D, AR$2), SUMIFS(NewEmisData!H:H, NewEmisData!$A:$A, "LDV", NewEmisData!$B:$B, $A203, NewEmisData!$C:$C, $H203, NewEmisData!$D:$D, AR$2))</f>
        <v>#REF!</v>
      </c>
      <c r="AS203" s="335" t="e">
        <f>$I203*IF($G203="Pickup", SUMIFS(NewEmisData!I:I, NewEmisData!$A:$A, "Pickup", NewEmisData!$B:$B, $A203, NewEmisData!$C:$C, $H203, NewEmisData!$D:$D, AS$2), SUMIFS(NewEmisData!I:I, NewEmisData!$A:$A, "LDV", NewEmisData!$B:$B, $A203, NewEmisData!$C:$C, $H203, NewEmisData!$D:$D, AS$2))</f>
        <v>#REF!</v>
      </c>
      <c r="AT203" s="335" t="e">
        <f>$I203*IF($G203="Pickup", SUMIFS(NewEmisData!J:J, NewEmisData!$A:$A, "Pickup", NewEmisData!$B:$B, $A203, NewEmisData!$C:$C, $H203, NewEmisData!$D:$D, AT$2), SUMIFS(NewEmisData!J:J, NewEmisData!$A:$A, "LDV", NewEmisData!$B:$B, $A203, NewEmisData!$C:$C, $H203, NewEmisData!$D:$D, AT$2))</f>
        <v>#REF!</v>
      </c>
      <c r="AU203" s="335" t="e">
        <f>$I203*IF($G203="Pickup", SUMIFS(NewEmisData!K:K, NewEmisData!$A:$A, "Pickup", NewEmisData!$B:$B, $A203, NewEmisData!$C:$C, $H203, NewEmisData!$D:$D, AU$2), SUMIFS(NewEmisData!K:K, NewEmisData!$A:$A, "LDV", NewEmisData!$B:$B, $A203, NewEmisData!$C:$C, $H203, NewEmisData!$D:$D, AU$2))</f>
        <v>#REF!</v>
      </c>
      <c r="AV203" s="335" t="e">
        <f>$I203*IF($G203="Pickup", SUMIFS(NewEmisData!L:L, NewEmisData!$A:$A, "Pickup", NewEmisData!$B:$B, $A203, NewEmisData!$C:$C, $H203, NewEmisData!$D:$D, AV$2), SUMIFS(NewEmisData!L:L, NewEmisData!$A:$A, "LDV", NewEmisData!$B:$B, $A203, NewEmisData!$C:$C, $H203, NewEmisData!$D:$D, AV$2))</f>
        <v>#REF!</v>
      </c>
      <c r="AW203" s="335" t="e">
        <f>$I203*IF($G203="Pickup", SUMIFS(NewEmisData!M:M, NewEmisData!$A:$A, "Pickup", NewEmisData!$B:$B, $A203, NewEmisData!$C:$C, $H203, NewEmisData!$D:$D, AW$2), SUMIFS(NewEmisData!M:M, NewEmisData!$A:$A, "LDV", NewEmisData!$B:$B, $A203, NewEmisData!$C:$C, $H203, NewEmisData!$D:$D, AW$2))</f>
        <v>#REF!</v>
      </c>
      <c r="AX203" s="335">
        <v>3.3340556433169119E-2</v>
      </c>
      <c r="AY203" s="335" t="e">
        <f>$I203*IF($G203="Pickup", SUMIFS(NewEmisData!E:E, NewEmisData!$A:$A, "Pickup", NewEmisData!$B:$B, $A203, NewEmisData!$C:$C, $H203, NewEmisData!$D:$D, AY$2), SUMIFS(NewEmisData!E:E, NewEmisData!$A:$A, "LDV", NewEmisData!$B:$B, $A203, NewEmisData!$C:$C, $H203, NewEmisData!$D:$D, AY$2))</f>
        <v>#REF!</v>
      </c>
      <c r="AZ203" s="335" t="e">
        <f>$I203*IF($G203="Pickup", SUMIFS(NewEmisData!F:F, NewEmisData!$A:$A, "Pickup", NewEmisData!$B:$B, $A203, NewEmisData!$C:$C, $H203, NewEmisData!$D:$D, AZ$2), SUMIFS(NewEmisData!F:F, NewEmisData!$A:$A, "LDV", NewEmisData!$B:$B, $A203, NewEmisData!$C:$C, $H203, NewEmisData!$D:$D, AZ$2))</f>
        <v>#REF!</v>
      </c>
      <c r="BA203" s="335" t="e">
        <f>$I203*IF($G203="Pickup", SUMIFS(NewEmisData!G:G, NewEmisData!$A:$A, "Pickup", NewEmisData!$B:$B, $A203, NewEmisData!$C:$C, $H203, NewEmisData!$D:$D, BA$2), SUMIFS(NewEmisData!G:G, NewEmisData!$A:$A, "LDV", NewEmisData!$B:$B, $A203, NewEmisData!$C:$C, $H203, NewEmisData!$D:$D, BA$2))</f>
        <v>#REF!</v>
      </c>
      <c r="BB203" s="335" t="e">
        <f>$I203*IF($G203="Pickup", SUMIFS(NewEmisData!H:H, NewEmisData!$A:$A, "Pickup", NewEmisData!$B:$B, $A203, NewEmisData!$C:$C, $H203, NewEmisData!$D:$D, BB$2), SUMIFS(NewEmisData!H:H, NewEmisData!$A:$A, "LDV", NewEmisData!$B:$B, $A203, NewEmisData!$C:$C, $H203, NewEmisData!$D:$D, BB$2))</f>
        <v>#REF!</v>
      </c>
      <c r="BC203" s="335" t="e">
        <f>$I203*IF($G203="Pickup", SUMIFS(NewEmisData!I:I, NewEmisData!$A:$A, "Pickup", NewEmisData!$B:$B, $A203, NewEmisData!$C:$C, $H203, NewEmisData!$D:$D, BC$2), SUMIFS(NewEmisData!I:I, NewEmisData!$A:$A, "LDV", NewEmisData!$B:$B, $A203, NewEmisData!$C:$C, $H203, NewEmisData!$D:$D, BC$2))</f>
        <v>#REF!</v>
      </c>
      <c r="BD203" s="335" t="e">
        <f>$I203*IF($G203="Pickup", SUMIFS(NewEmisData!J:J, NewEmisData!$A:$A, "Pickup", NewEmisData!$B:$B, $A203, NewEmisData!$C:$C, $H203, NewEmisData!$D:$D, BD$2), SUMIFS(NewEmisData!J:J, NewEmisData!$A:$A, "LDV", NewEmisData!$B:$B, $A203, NewEmisData!$C:$C, $H203, NewEmisData!$D:$D, BD$2))</f>
        <v>#REF!</v>
      </c>
      <c r="BE203" s="335" t="e">
        <f>$I203*IF($G203="Pickup", SUMIFS(NewEmisData!K:K, NewEmisData!$A:$A, "Pickup", NewEmisData!$B:$B, $A203, NewEmisData!$C:$C, $H203, NewEmisData!$D:$D, BE$2), SUMIFS(NewEmisData!K:K, NewEmisData!$A:$A, "LDV", NewEmisData!$B:$B, $A203, NewEmisData!$C:$C, $H203, NewEmisData!$D:$D, BE$2))</f>
        <v>#REF!</v>
      </c>
      <c r="BF203" s="335" t="e">
        <f>$I203*IF($G203="Pickup", SUMIFS(NewEmisData!L:L, NewEmisData!$A:$A, "Pickup", NewEmisData!$B:$B, $A203, NewEmisData!$C:$C, $H203, NewEmisData!$D:$D, BF$2), SUMIFS(NewEmisData!L:L, NewEmisData!$A:$A, "LDV", NewEmisData!$B:$B, $A203, NewEmisData!$C:$C, $H203, NewEmisData!$D:$D, BF$2))</f>
        <v>#REF!</v>
      </c>
      <c r="BG203" s="335" t="e">
        <f>$I203*IF($G203="Pickup", SUMIFS(NewEmisData!M:M, NewEmisData!$A:$A, "Pickup", NewEmisData!$B:$B, $A203, NewEmisData!$C:$C, $H203, NewEmisData!$D:$D, BG$2), SUMIFS(NewEmisData!M:M, NewEmisData!$A:$A, "LDV", NewEmisData!$B:$B, $A203, NewEmisData!$C:$C, $H203, NewEmisData!$D:$D, BG$2))</f>
        <v>#REF!</v>
      </c>
      <c r="BH203" s="335">
        <v>6.635240494108516E-3</v>
      </c>
      <c r="BI203" s="335" t="e">
        <f>$I203*IF($G203="Pickup", SUMIFS(NewEmisData!E:E, NewEmisData!$A:$A, "Pickup", NewEmisData!$B:$B, $A203, NewEmisData!$C:$C, $H203, NewEmisData!$D:$D, BI$2), SUMIFS(NewEmisData!E:E, NewEmisData!$A:$A, "LDV", NewEmisData!$B:$B, $A203, NewEmisData!$C:$C, $H203, NewEmisData!$D:$D, BI$2))</f>
        <v>#REF!</v>
      </c>
      <c r="BJ203" s="335" t="e">
        <f>$I203*IF($G203="Pickup", SUMIFS(NewEmisData!F:F, NewEmisData!$A:$A, "Pickup", NewEmisData!$B:$B, $A203, NewEmisData!$C:$C, $H203, NewEmisData!$D:$D, BJ$2), SUMIFS(NewEmisData!F:F, NewEmisData!$A:$A, "LDV", NewEmisData!$B:$B, $A203, NewEmisData!$C:$C, $H203, NewEmisData!$D:$D, BJ$2))</f>
        <v>#REF!</v>
      </c>
      <c r="BK203" s="335" t="e">
        <f>$I203*IF($G203="Pickup", SUMIFS(NewEmisData!G:G, NewEmisData!$A:$A, "Pickup", NewEmisData!$B:$B, $A203, NewEmisData!$C:$C, $H203, NewEmisData!$D:$D, BK$2), SUMIFS(NewEmisData!G:G, NewEmisData!$A:$A, "LDV", NewEmisData!$B:$B, $A203, NewEmisData!$C:$C, $H203, NewEmisData!$D:$D, BK$2))</f>
        <v>#REF!</v>
      </c>
      <c r="BL203" s="335" t="e">
        <f>$I203*IF($G203="Pickup", SUMIFS(NewEmisData!H:H, NewEmisData!$A:$A, "Pickup", NewEmisData!$B:$B, $A203, NewEmisData!$C:$C, $H203, NewEmisData!$D:$D, BL$2), SUMIFS(NewEmisData!H:H, NewEmisData!$A:$A, "LDV", NewEmisData!$B:$B, $A203, NewEmisData!$C:$C, $H203, NewEmisData!$D:$D, BL$2))</f>
        <v>#REF!</v>
      </c>
      <c r="BM203" s="335" t="e">
        <f>$I203*IF($G203="Pickup", SUMIFS(NewEmisData!I:I, NewEmisData!$A:$A, "Pickup", NewEmisData!$B:$B, $A203, NewEmisData!$C:$C, $H203, NewEmisData!$D:$D, BM$2), SUMIFS(NewEmisData!I:I, NewEmisData!$A:$A, "LDV", NewEmisData!$B:$B, $A203, NewEmisData!$C:$C, $H203, NewEmisData!$D:$D, BM$2))</f>
        <v>#REF!</v>
      </c>
      <c r="BN203" s="335" t="e">
        <f>$I203*IF($G203="Pickup", SUMIFS(NewEmisData!J:J, NewEmisData!$A:$A, "Pickup", NewEmisData!$B:$B, $A203, NewEmisData!$C:$C, $H203, NewEmisData!$D:$D, BN$2), SUMIFS(NewEmisData!J:J, NewEmisData!$A:$A, "LDV", NewEmisData!$B:$B, $A203, NewEmisData!$C:$C, $H203, NewEmisData!$D:$D, BN$2))</f>
        <v>#REF!</v>
      </c>
      <c r="BO203" s="335" t="e">
        <f>$I203*IF($G203="Pickup", SUMIFS(NewEmisData!K:K, NewEmisData!$A:$A, "Pickup", NewEmisData!$B:$B, $A203, NewEmisData!$C:$C, $H203, NewEmisData!$D:$D, BO$2), SUMIFS(NewEmisData!K:K, NewEmisData!$A:$A, "LDV", NewEmisData!$B:$B, $A203, NewEmisData!$C:$C, $H203, NewEmisData!$D:$D, BO$2))</f>
        <v>#REF!</v>
      </c>
      <c r="BP203" s="335" t="e">
        <f>$I203*IF($G203="Pickup", SUMIFS(NewEmisData!L:L, NewEmisData!$A:$A, "Pickup", NewEmisData!$B:$B, $A203, NewEmisData!$C:$C, $H203, NewEmisData!$D:$D, BP$2), SUMIFS(NewEmisData!L:L, NewEmisData!$A:$A, "LDV", NewEmisData!$B:$B, $A203, NewEmisData!$C:$C, $H203, NewEmisData!$D:$D, BP$2))</f>
        <v>#REF!</v>
      </c>
      <c r="BQ203" s="335" t="e">
        <f>$I203*IF($G203="Pickup", SUMIFS(NewEmisData!M:M, NewEmisData!$A:$A, "Pickup", NewEmisData!$B:$B, $A203, NewEmisData!$C:$C, $H203, NewEmisData!$D:$D, BQ$2), SUMIFS(NewEmisData!M:M, NewEmisData!$A:$A, "LDV", NewEmisData!$B:$B, $A203, NewEmisData!$C:$C, $H203, NewEmisData!$D:$D, BQ$2))</f>
        <v>#REF!</v>
      </c>
      <c r="BR203" s="335">
        <v>1.1611805680881344</v>
      </c>
      <c r="BS203" s="335" t="e">
        <f>$I203*IF($G203="Pickup", SUMIFS(NewEmisData!E:E, NewEmisData!$A:$A, "Pickup", NewEmisData!$B:$B, $A203, NewEmisData!$C:$C, $H203, NewEmisData!$D:$D, BS$2), SUMIFS(NewEmisData!E:E, NewEmisData!$A:$A, "LDV", NewEmisData!$B:$B, $A203, NewEmisData!$C:$C, $H203, NewEmisData!$D:$D, BS$2))</f>
        <v>#REF!</v>
      </c>
      <c r="BT203" s="335" t="e">
        <f>$I203*IF($G203="Pickup", SUMIFS(NewEmisData!F:F, NewEmisData!$A:$A, "Pickup", NewEmisData!$B:$B, $A203, NewEmisData!$C:$C, $H203, NewEmisData!$D:$D, BT$2), SUMIFS(NewEmisData!F:F, NewEmisData!$A:$A, "LDV", NewEmisData!$B:$B, $A203, NewEmisData!$C:$C, $H203, NewEmisData!$D:$D, BT$2))</f>
        <v>#REF!</v>
      </c>
      <c r="BU203" s="335" t="e">
        <f>$I203*IF($G203="Pickup", SUMIFS(NewEmisData!G:G, NewEmisData!$A:$A, "Pickup", NewEmisData!$B:$B, $A203, NewEmisData!$C:$C, $H203, NewEmisData!$D:$D, BU$2), SUMIFS(NewEmisData!G:G, NewEmisData!$A:$A, "LDV", NewEmisData!$B:$B, $A203, NewEmisData!$C:$C, $H203, NewEmisData!$D:$D, BU$2))</f>
        <v>#REF!</v>
      </c>
      <c r="BV203" s="335" t="e">
        <f>$I203*IF($G203="Pickup", SUMIFS(NewEmisData!H:H, NewEmisData!$A:$A, "Pickup", NewEmisData!$B:$B, $A203, NewEmisData!$C:$C, $H203, NewEmisData!$D:$D, BV$2), SUMIFS(NewEmisData!H:H, NewEmisData!$A:$A, "LDV", NewEmisData!$B:$B, $A203, NewEmisData!$C:$C, $H203, NewEmisData!$D:$D, BV$2))</f>
        <v>#REF!</v>
      </c>
      <c r="BW203" s="335" t="e">
        <f>$I203*IF($G203="Pickup", SUMIFS(NewEmisData!I:I, NewEmisData!$A:$A, "Pickup", NewEmisData!$B:$B, $A203, NewEmisData!$C:$C, $H203, NewEmisData!$D:$D, BW$2), SUMIFS(NewEmisData!I:I, NewEmisData!$A:$A, "LDV", NewEmisData!$B:$B, $A203, NewEmisData!$C:$C, $H203, NewEmisData!$D:$D, BW$2))</f>
        <v>#REF!</v>
      </c>
      <c r="BX203" s="335" t="e">
        <f>$I203*IF($G203="Pickup", SUMIFS(NewEmisData!J:J, NewEmisData!$A:$A, "Pickup", NewEmisData!$B:$B, $A203, NewEmisData!$C:$C, $H203, NewEmisData!$D:$D, BX$2), SUMIFS(NewEmisData!J:J, NewEmisData!$A:$A, "LDV", NewEmisData!$B:$B, $A203, NewEmisData!$C:$C, $H203, NewEmisData!$D:$D, BX$2))</f>
        <v>#REF!</v>
      </c>
      <c r="BY203" s="335" t="e">
        <f>$I203*IF($G203="Pickup", SUMIFS(NewEmisData!K:K, NewEmisData!$A:$A, "Pickup", NewEmisData!$B:$B, $A203, NewEmisData!$C:$C, $H203, NewEmisData!$D:$D, BY$2), SUMIFS(NewEmisData!K:K, NewEmisData!$A:$A, "LDV", NewEmisData!$B:$B, $A203, NewEmisData!$C:$C, $H203, NewEmisData!$D:$D, BY$2))</f>
        <v>#REF!</v>
      </c>
      <c r="BZ203" s="335" t="e">
        <f>$I203*IF($G203="Pickup", SUMIFS(NewEmisData!L:L, NewEmisData!$A:$A, "Pickup", NewEmisData!$B:$B, $A203, NewEmisData!$C:$C, $H203, NewEmisData!$D:$D, BZ$2), SUMIFS(NewEmisData!L:L, NewEmisData!$A:$A, "LDV", NewEmisData!$B:$B, $A203, NewEmisData!$C:$C, $H203, NewEmisData!$D:$D, BZ$2))</f>
        <v>#REF!</v>
      </c>
      <c r="CA203" s="335" t="e">
        <f>$I203*IF($G203="Pickup", SUMIFS(NewEmisData!M:M, NewEmisData!$A:$A, "Pickup", NewEmisData!$B:$B, $A203, NewEmisData!$C:$C, $H203, NewEmisData!$D:$D, CA$2), SUMIFS(NewEmisData!M:M, NewEmisData!$A:$A, "LDV", NewEmisData!$B:$B, $A203, NewEmisData!$C:$C, $H203, NewEmisData!$D:$D, CA$2))</f>
        <v>#REF!</v>
      </c>
      <c r="CB203" s="335">
        <v>7.4011853176044348E-2</v>
      </c>
      <c r="CC203" s="335" t="e">
        <f>$I203*IF($G203="Pickup", SUMIFS(NewEmisData!E:E, NewEmisData!$A:$A, "Pickup", NewEmisData!$B:$B, $A203, NewEmisData!$C:$C, $H203, NewEmisData!$D:$D, CC$2), SUMIFS(NewEmisData!E:E, NewEmisData!$A:$A, "LDV", NewEmisData!$B:$B, $A203, NewEmisData!$C:$C, $H203, NewEmisData!$D:$D, CC$2))</f>
        <v>#REF!</v>
      </c>
      <c r="CD203" s="335" t="e">
        <f>$I203*IF($G203="Pickup", SUMIFS(NewEmisData!F:F, NewEmisData!$A:$A, "Pickup", NewEmisData!$B:$B, $A203, NewEmisData!$C:$C, $H203, NewEmisData!$D:$D, CD$2), SUMIFS(NewEmisData!F:F, NewEmisData!$A:$A, "LDV", NewEmisData!$B:$B, $A203, NewEmisData!$C:$C, $H203, NewEmisData!$D:$D, CD$2))</f>
        <v>#REF!</v>
      </c>
      <c r="CE203" s="335" t="e">
        <f>$I203*IF($G203="Pickup", SUMIFS(NewEmisData!G:G, NewEmisData!$A:$A, "Pickup", NewEmisData!$B:$B, $A203, NewEmisData!$C:$C, $H203, NewEmisData!$D:$D, CE$2), SUMIFS(NewEmisData!G:G, NewEmisData!$A:$A, "LDV", NewEmisData!$B:$B, $A203, NewEmisData!$C:$C, $H203, NewEmisData!$D:$D, CE$2))</f>
        <v>#REF!</v>
      </c>
      <c r="CF203" s="335" t="e">
        <f>$I203*IF($G203="Pickup", SUMIFS(NewEmisData!H:H, NewEmisData!$A:$A, "Pickup", NewEmisData!$B:$B, $A203, NewEmisData!$C:$C, $H203, NewEmisData!$D:$D, CF$2), SUMIFS(NewEmisData!H:H, NewEmisData!$A:$A, "LDV", NewEmisData!$B:$B, $A203, NewEmisData!$C:$C, $H203, NewEmisData!$D:$D, CF$2))</f>
        <v>#REF!</v>
      </c>
      <c r="CG203" s="335" t="e">
        <f>$I203*IF($G203="Pickup", SUMIFS(NewEmisData!I:I, NewEmisData!$A:$A, "Pickup", NewEmisData!$B:$B, $A203, NewEmisData!$C:$C, $H203, NewEmisData!$D:$D, CG$2), SUMIFS(NewEmisData!I:I, NewEmisData!$A:$A, "LDV", NewEmisData!$B:$B, $A203, NewEmisData!$C:$C, $H203, NewEmisData!$D:$D, CG$2))</f>
        <v>#REF!</v>
      </c>
      <c r="CH203" s="335" t="e">
        <f>$I203*IF($G203="Pickup", SUMIFS(NewEmisData!J:J, NewEmisData!$A:$A, "Pickup", NewEmisData!$B:$B, $A203, NewEmisData!$C:$C, $H203, NewEmisData!$D:$D, CH$2), SUMIFS(NewEmisData!J:J, NewEmisData!$A:$A, "LDV", NewEmisData!$B:$B, $A203, NewEmisData!$C:$C, $H203, NewEmisData!$D:$D, CH$2))</f>
        <v>#REF!</v>
      </c>
      <c r="CI203" s="335" t="e">
        <f>$I203*IF($G203="Pickup", SUMIFS(NewEmisData!K:K, NewEmisData!$A:$A, "Pickup", NewEmisData!$B:$B, $A203, NewEmisData!$C:$C, $H203, NewEmisData!$D:$D, CI$2), SUMIFS(NewEmisData!K:K, NewEmisData!$A:$A, "LDV", NewEmisData!$B:$B, $A203, NewEmisData!$C:$C, $H203, NewEmisData!$D:$D, CI$2))</f>
        <v>#REF!</v>
      </c>
      <c r="CJ203" s="335" t="e">
        <f>$I203*IF($G203="Pickup", SUMIFS(NewEmisData!L:L, NewEmisData!$A:$A, "Pickup", NewEmisData!$B:$B, $A203, NewEmisData!$C:$C, $H203, NewEmisData!$D:$D, CJ$2), SUMIFS(NewEmisData!L:L, NewEmisData!$A:$A, "LDV", NewEmisData!$B:$B, $A203, NewEmisData!$C:$C, $H203, NewEmisData!$D:$D, CJ$2))</f>
        <v>#REF!</v>
      </c>
      <c r="CK203" s="335" t="e">
        <f>$I203*IF($G203="Pickup", SUMIFS(NewEmisData!M:M, NewEmisData!$A:$A, "Pickup", NewEmisData!$B:$B, $A203, NewEmisData!$C:$C, $H203, NewEmisData!$D:$D, CK$2), SUMIFS(NewEmisData!M:M, NewEmisData!$A:$A, "LDV", NewEmisData!$B:$B, $A203, NewEmisData!$C:$C, $H203, NewEmisData!$D:$D, CK$2))</f>
        <v>#REF!</v>
      </c>
      <c r="CL203" s="335">
        <v>1.6016749451778743E-2</v>
      </c>
      <c r="CM203" s="335" t="e">
        <f>$I203*IF($G203="Pickup", SUMIFS(NewEmisData!E:E, NewEmisData!$A:$A, "Pickup", NewEmisData!$B:$B, $A203, NewEmisData!$C:$C, $H203, NewEmisData!$D:$D, CM$2), SUMIFS(NewEmisData!E:E, NewEmisData!$A:$A, "LDV", NewEmisData!$B:$B, $A203, NewEmisData!$C:$C, $H203, NewEmisData!$D:$D, CM$2))</f>
        <v>#REF!</v>
      </c>
      <c r="CN203" s="335" t="e">
        <f>$I203*IF($G203="Pickup", SUMIFS(NewEmisData!F:F, NewEmisData!$A:$A, "Pickup", NewEmisData!$B:$B, $A203, NewEmisData!$C:$C, $H203, NewEmisData!$D:$D, CN$2), SUMIFS(NewEmisData!F:F, NewEmisData!$A:$A, "LDV", NewEmisData!$B:$B, $A203, NewEmisData!$C:$C, $H203, NewEmisData!$D:$D, CN$2))</f>
        <v>#REF!</v>
      </c>
      <c r="CO203" s="335" t="e">
        <f>$I203*IF($G203="Pickup", SUMIFS(NewEmisData!G:G, NewEmisData!$A:$A, "Pickup", NewEmisData!$B:$B, $A203, NewEmisData!$C:$C, $H203, NewEmisData!$D:$D, CO$2), SUMIFS(NewEmisData!G:G, NewEmisData!$A:$A, "LDV", NewEmisData!$B:$B, $A203, NewEmisData!$C:$C, $H203, NewEmisData!$D:$D, CO$2))</f>
        <v>#REF!</v>
      </c>
      <c r="CP203" s="335" t="e">
        <f>$I203*IF($G203="Pickup", SUMIFS(NewEmisData!H:H, NewEmisData!$A:$A, "Pickup", NewEmisData!$B:$B, $A203, NewEmisData!$C:$C, $H203, NewEmisData!$D:$D, CP$2), SUMIFS(NewEmisData!H:H, NewEmisData!$A:$A, "LDV", NewEmisData!$B:$B, $A203, NewEmisData!$C:$C, $H203, NewEmisData!$D:$D, CP$2))</f>
        <v>#REF!</v>
      </c>
      <c r="CQ203" s="335" t="e">
        <f>$I203*IF($G203="Pickup", SUMIFS(NewEmisData!I:I, NewEmisData!$A:$A, "Pickup", NewEmisData!$B:$B, $A203, NewEmisData!$C:$C, $H203, NewEmisData!$D:$D, CQ$2), SUMIFS(NewEmisData!I:I, NewEmisData!$A:$A, "LDV", NewEmisData!$B:$B, $A203, NewEmisData!$C:$C, $H203, NewEmisData!$D:$D, CQ$2))</f>
        <v>#REF!</v>
      </c>
      <c r="CR203" s="335" t="e">
        <f>$I203*IF($G203="Pickup", SUMIFS(NewEmisData!J:J, NewEmisData!$A:$A, "Pickup", NewEmisData!$B:$B, $A203, NewEmisData!$C:$C, $H203, NewEmisData!$D:$D, CR$2), SUMIFS(NewEmisData!J:J, NewEmisData!$A:$A, "LDV", NewEmisData!$B:$B, $A203, NewEmisData!$C:$C, $H203, NewEmisData!$D:$D, CR$2))</f>
        <v>#REF!</v>
      </c>
      <c r="CS203" s="335" t="e">
        <f>$I203*IF($G203="Pickup", SUMIFS(NewEmisData!K:K, NewEmisData!$A:$A, "Pickup", NewEmisData!$B:$B, $A203, NewEmisData!$C:$C, $H203, NewEmisData!$D:$D, CS$2), SUMIFS(NewEmisData!K:K, NewEmisData!$A:$A, "LDV", NewEmisData!$B:$B, $A203, NewEmisData!$C:$C, $H203, NewEmisData!$D:$D, CS$2))</f>
        <v>#REF!</v>
      </c>
      <c r="CT203" s="335" t="e">
        <f>$I203*IF($G203="Pickup", SUMIFS(NewEmisData!L:L, NewEmisData!$A:$A, "Pickup", NewEmisData!$B:$B, $A203, NewEmisData!$C:$C, $H203, NewEmisData!$D:$D, CT$2), SUMIFS(NewEmisData!L:L, NewEmisData!$A:$A, "LDV", NewEmisData!$B:$B, $A203, NewEmisData!$C:$C, $H203, NewEmisData!$D:$D, CT$2))</f>
        <v>#REF!</v>
      </c>
      <c r="CU203" s="335" t="e">
        <f>$I203*IF($G203="Pickup", SUMIFS(NewEmisData!M:M, NewEmisData!$A:$A, "Pickup", NewEmisData!$B:$B, $A203, NewEmisData!$C:$C, $H203, NewEmisData!$D:$D, CU$2), SUMIFS(NewEmisData!M:M, NewEmisData!$A:$A, "LDV", NewEmisData!$B:$B, $A203, NewEmisData!$C:$C, $H203, NewEmisData!$D:$D, CU$2))</f>
        <v>#REF!</v>
      </c>
      <c r="CV203" s="335">
        <v>4.8813806306464884E-3</v>
      </c>
      <c r="CW203" s="335">
        <v>2.8348673258682742E-3</v>
      </c>
      <c r="CX203" s="335">
        <v>1.7521245587131993E-3</v>
      </c>
      <c r="CY203" s="335">
        <v>1.4805850082393662E-3</v>
      </c>
      <c r="CZ203" s="335">
        <v>1.2242985781298562E-3</v>
      </c>
      <c r="DA203" s="335">
        <v>9.3834089768672461E-4</v>
      </c>
      <c r="DB203" s="335">
        <v>7.3876383814398458E-4</v>
      </c>
      <c r="DC203" s="335">
        <v>7.0925592920393005E-4</v>
      </c>
      <c r="DD203" s="335">
        <v>7.0022116787031422E-4</v>
      </c>
      <c r="DE203" s="335">
        <v>6.9902547400489407E-4</v>
      </c>
      <c r="DF203" s="335">
        <v>6.9902547400489407E-4</v>
      </c>
      <c r="DG203" s="335" t="e">
        <f>$I203*IF($G203="Pickup", SUMIFS(NewEmisData!E:E, NewEmisData!$A:$A, "Pickup", NewEmisData!$B:$B, $A203, NewEmisData!$C:$C, $H203, NewEmisData!$D:$D, DG$2), SUMIFS(NewEmisData!E:E, NewEmisData!$A:$A, "LDV", NewEmisData!$B:$B, $A203, NewEmisData!$C:$C, $H203, NewEmisData!$D:$D, DG$2))</f>
        <v>#REF!</v>
      </c>
      <c r="DH203" s="335" t="e">
        <f>$I203*IF($G203="Pickup", SUMIFS(NewEmisData!F:F, NewEmisData!$A:$A, "Pickup", NewEmisData!$B:$B, $A203, NewEmisData!$C:$C, $H203, NewEmisData!$D:$D, DH$2), SUMIFS(NewEmisData!F:F, NewEmisData!$A:$A, "LDV", NewEmisData!$B:$B, $A203, NewEmisData!$C:$C, $H203, NewEmisData!$D:$D, DH$2))</f>
        <v>#REF!</v>
      </c>
      <c r="DI203" s="335" t="e">
        <f>$I203*IF($G203="Pickup", SUMIFS(NewEmisData!G:G, NewEmisData!$A:$A, "Pickup", NewEmisData!$B:$B, $A203, NewEmisData!$C:$C, $H203, NewEmisData!$D:$D, DI$2), SUMIFS(NewEmisData!G:G, NewEmisData!$A:$A, "LDV", NewEmisData!$B:$B, $A203, NewEmisData!$C:$C, $H203, NewEmisData!$D:$D, DI$2))</f>
        <v>#REF!</v>
      </c>
      <c r="DJ203" s="335" t="e">
        <f>$I203*IF($G203="Pickup", SUMIFS(NewEmisData!H:H, NewEmisData!$A:$A, "Pickup", NewEmisData!$B:$B, $A203, NewEmisData!$C:$C, $H203, NewEmisData!$D:$D, DJ$2), SUMIFS(NewEmisData!H:H, NewEmisData!$A:$A, "LDV", NewEmisData!$B:$B, $A203, NewEmisData!$C:$C, $H203, NewEmisData!$D:$D, DJ$2))</f>
        <v>#REF!</v>
      </c>
      <c r="DK203" s="335" t="e">
        <f>$I203*IF($G203="Pickup", SUMIFS(NewEmisData!I:I, NewEmisData!$A:$A, "Pickup", NewEmisData!$B:$B, $A203, NewEmisData!$C:$C, $H203, NewEmisData!$D:$D, DK$2), SUMIFS(NewEmisData!I:I, NewEmisData!$A:$A, "LDV", NewEmisData!$B:$B, $A203, NewEmisData!$C:$C, $H203, NewEmisData!$D:$D, DK$2))</f>
        <v>#REF!</v>
      </c>
      <c r="DL203" s="335" t="e">
        <f>$I203*IF($G203="Pickup", SUMIFS(NewEmisData!J:J, NewEmisData!$A:$A, "Pickup", NewEmisData!$B:$B, $A203, NewEmisData!$C:$C, $H203, NewEmisData!$D:$D, DL$2), SUMIFS(NewEmisData!J:J, NewEmisData!$A:$A, "LDV", NewEmisData!$B:$B, $A203, NewEmisData!$C:$C, $H203, NewEmisData!$D:$D, DL$2))</f>
        <v>#REF!</v>
      </c>
      <c r="DM203" s="335" t="e">
        <f>$I203*IF($G203="Pickup", SUMIFS(NewEmisData!K:K, NewEmisData!$A:$A, "Pickup", NewEmisData!$B:$B, $A203, NewEmisData!$C:$C, $H203, NewEmisData!$D:$D, DM$2), SUMIFS(NewEmisData!K:K, NewEmisData!$A:$A, "LDV", NewEmisData!$B:$B, $A203, NewEmisData!$C:$C, $H203, NewEmisData!$D:$D, DM$2))</f>
        <v>#REF!</v>
      </c>
      <c r="DN203" s="335" t="e">
        <f>$I203*IF($G203="Pickup", SUMIFS(NewEmisData!L:L, NewEmisData!$A:$A, "Pickup", NewEmisData!$B:$B, $A203, NewEmisData!$C:$C, $H203, NewEmisData!$D:$D, DN$2), SUMIFS(NewEmisData!L:L, NewEmisData!$A:$A, "LDV", NewEmisData!$B:$B, $A203, NewEmisData!$C:$C, $H203, NewEmisData!$D:$D, DN$2))</f>
        <v>#REF!</v>
      </c>
      <c r="DO203" s="335" t="e">
        <f>$I203*IF($G203="Pickup", SUMIFS(NewEmisData!M:M, NewEmisData!$A:$A, "Pickup", NewEmisData!$B:$B, $A203, NewEmisData!$C:$C, $H203, NewEmisData!$D:$D, DO$2), SUMIFS(NewEmisData!M:M, NewEmisData!$A:$A, "LDV", NewEmisData!$B:$B, $A203, NewEmisData!$C:$C, $H203, NewEmisData!$D:$D, DO$2))</f>
        <v>#REF!</v>
      </c>
      <c r="DP203" s="335">
        <v>1.4161908397211972E-3</v>
      </c>
      <c r="DQ203" s="335" t="e">
        <f>$I203*IF($G203="Pickup", SUMIFS(NewEmisData!E:E, NewEmisData!$A:$A, "Pickup", NewEmisData!$B:$B, $A203, NewEmisData!$C:$C, $H203, NewEmisData!$D:$D, DQ$2), SUMIFS(NewEmisData!E:E, NewEmisData!$A:$A, "LDV", NewEmisData!$B:$B, $A203, NewEmisData!$C:$C, $H203, NewEmisData!$D:$D, DQ$2))</f>
        <v>#REF!</v>
      </c>
      <c r="DR203" s="335" t="e">
        <f>$I203*IF($G203="Pickup", SUMIFS(NewEmisData!F:F, NewEmisData!$A:$A, "Pickup", NewEmisData!$B:$B, $A203, NewEmisData!$C:$C, $H203, NewEmisData!$D:$D, DR$2), SUMIFS(NewEmisData!F:F, NewEmisData!$A:$A, "LDV", NewEmisData!$B:$B, $A203, NewEmisData!$C:$C, $H203, NewEmisData!$D:$D, DR$2))</f>
        <v>#REF!</v>
      </c>
      <c r="DS203" s="335" t="e">
        <f>$I203*IF($G203="Pickup", SUMIFS(NewEmisData!G:G, NewEmisData!$A:$A, "Pickup", NewEmisData!$B:$B, $A203, NewEmisData!$C:$C, $H203, NewEmisData!$D:$D, DS$2), SUMIFS(NewEmisData!G:G, NewEmisData!$A:$A, "LDV", NewEmisData!$B:$B, $A203, NewEmisData!$C:$C, $H203, NewEmisData!$D:$D, DS$2))</f>
        <v>#REF!</v>
      </c>
      <c r="DT203" s="335" t="e">
        <f>$I203*IF($G203="Pickup", SUMIFS(NewEmisData!H:H, NewEmisData!$A:$A, "Pickup", NewEmisData!$B:$B, $A203, NewEmisData!$C:$C, $H203, NewEmisData!$D:$D, DT$2), SUMIFS(NewEmisData!H:H, NewEmisData!$A:$A, "LDV", NewEmisData!$B:$B, $A203, NewEmisData!$C:$C, $H203, NewEmisData!$D:$D, DT$2))</f>
        <v>#REF!</v>
      </c>
      <c r="DU203" s="335" t="e">
        <f>$I203*IF($G203="Pickup", SUMIFS(NewEmisData!I:I, NewEmisData!$A:$A, "Pickup", NewEmisData!$B:$B, $A203, NewEmisData!$C:$C, $H203, NewEmisData!$D:$D, DU$2), SUMIFS(NewEmisData!I:I, NewEmisData!$A:$A, "LDV", NewEmisData!$B:$B, $A203, NewEmisData!$C:$C, $H203, NewEmisData!$D:$D, DU$2))</f>
        <v>#REF!</v>
      </c>
      <c r="DV203" s="335" t="e">
        <f>$I203*IF($G203="Pickup", SUMIFS(NewEmisData!J:J, NewEmisData!$A:$A, "Pickup", NewEmisData!$B:$B, $A203, NewEmisData!$C:$C, $H203, NewEmisData!$D:$D, DV$2), SUMIFS(NewEmisData!J:J, NewEmisData!$A:$A, "LDV", NewEmisData!$B:$B, $A203, NewEmisData!$C:$C, $H203, NewEmisData!$D:$D, DV$2))</f>
        <v>#REF!</v>
      </c>
      <c r="DW203" s="335" t="e">
        <f>$I203*IF($G203="Pickup", SUMIFS(NewEmisData!K:K, NewEmisData!$A:$A, "Pickup", NewEmisData!$B:$B, $A203, NewEmisData!$C:$C, $H203, NewEmisData!$D:$D, DW$2), SUMIFS(NewEmisData!K:K, NewEmisData!$A:$A, "LDV", NewEmisData!$B:$B, $A203, NewEmisData!$C:$C, $H203, NewEmisData!$D:$D, DW$2))</f>
        <v>#REF!</v>
      </c>
      <c r="DX203" s="335" t="e">
        <f>$I203*IF($G203="Pickup", SUMIFS(NewEmisData!L:L, NewEmisData!$A:$A, "Pickup", NewEmisData!$B:$B, $A203, NewEmisData!$C:$C, $H203, NewEmisData!$D:$D, DX$2), SUMIFS(NewEmisData!L:L, NewEmisData!$A:$A, "LDV", NewEmisData!$B:$B, $A203, NewEmisData!$C:$C, $H203, NewEmisData!$D:$D, DX$2))</f>
        <v>#REF!</v>
      </c>
      <c r="DY203" s="335" t="e">
        <f>$I203*IF($G203="Pickup", SUMIFS(NewEmisData!M:M, NewEmisData!$A:$A, "Pickup", NewEmisData!$B:$B, $A203, NewEmisData!$C:$C, $H203, NewEmisData!$D:$D, DY$2), SUMIFS(NewEmisData!M:M, NewEmisData!$A:$A, "LDV", NewEmisData!$B:$B, $A203, NewEmisData!$C:$C, $H203, NewEmisData!$D:$D, DY$2))</f>
        <v>#REF!</v>
      </c>
      <c r="DZ203" s="335">
        <v>3.9161427500359501E-3</v>
      </c>
      <c r="EA203" s="335" t="e">
        <f t="shared" si="350"/>
        <v>#REF!</v>
      </c>
      <c r="EB203" s="335" t="e">
        <f t="shared" si="351"/>
        <v>#REF!</v>
      </c>
      <c r="EC203" s="335" t="e">
        <f t="shared" si="352"/>
        <v>#REF!</v>
      </c>
      <c r="ED203" s="335" t="e">
        <f t="shared" si="353"/>
        <v>#REF!</v>
      </c>
      <c r="EE203" s="335" t="e">
        <f t="shared" si="354"/>
        <v>#REF!</v>
      </c>
      <c r="EF203" s="335" t="e">
        <f t="shared" si="355"/>
        <v>#REF!</v>
      </c>
      <c r="EG203" s="335" t="e">
        <f t="shared" si="356"/>
        <v>#REF!</v>
      </c>
      <c r="EH203" s="335" t="e">
        <f t="shared" si="357"/>
        <v>#REF!</v>
      </c>
      <c r="EI203" s="335" t="e">
        <f t="shared" si="358"/>
        <v>#REF!</v>
      </c>
      <c r="EJ203" s="335">
        <f t="shared" si="359"/>
        <v>0.19370552645526184</v>
      </c>
      <c r="EK203" s="335" t="e">
        <f t="shared" si="360"/>
        <v>#REF!</v>
      </c>
      <c r="EL203" s="335" t="e">
        <f t="shared" si="361"/>
        <v>#REF!</v>
      </c>
      <c r="EM203" s="335" t="e">
        <f t="shared" si="362"/>
        <v>#REF!</v>
      </c>
      <c r="EN203" s="335" t="e">
        <f t="shared" si="363"/>
        <v>#REF!</v>
      </c>
      <c r="EO203" s="335" t="e">
        <f t="shared" si="364"/>
        <v>#REF!</v>
      </c>
      <c r="EP203" s="335" t="e">
        <f t="shared" si="365"/>
        <v>#REF!</v>
      </c>
      <c r="EQ203" s="335" t="e">
        <f t="shared" si="366"/>
        <v>#REF!</v>
      </c>
      <c r="ER203" s="335" t="e">
        <f t="shared" si="367"/>
        <v>#REF!</v>
      </c>
      <c r="ES203" s="335" t="e">
        <f t="shared" si="368"/>
        <v>#REF!</v>
      </c>
      <c r="ET203" s="335">
        <f t="shared" si="369"/>
        <v>4.3391925281933752E-2</v>
      </c>
      <c r="EU203" s="335" t="e">
        <f t="shared" si="370"/>
        <v>#REF!</v>
      </c>
      <c r="EV203" s="335" t="e">
        <f t="shared" si="371"/>
        <v>#REF!</v>
      </c>
      <c r="EW203" s="335" t="e">
        <f t="shared" si="372"/>
        <v>#REF!</v>
      </c>
      <c r="EX203" s="335" t="e">
        <f t="shared" si="373"/>
        <v>#REF!</v>
      </c>
      <c r="EY203" s="335" t="e">
        <f t="shared" si="374"/>
        <v>#REF!</v>
      </c>
      <c r="EZ203" s="335" t="e">
        <f t="shared" si="375"/>
        <v>#REF!</v>
      </c>
      <c r="FA203" s="335" t="e">
        <f t="shared" si="376"/>
        <v>#REF!</v>
      </c>
      <c r="FB203" s="335" t="e">
        <f t="shared" si="377"/>
        <v>#REF!</v>
      </c>
      <c r="FC203" s="335" t="e">
        <f t="shared" si="378"/>
        <v>#REF!</v>
      </c>
      <c r="FD203" s="335">
        <f t="shared" si="379"/>
        <v>1.2209458395742144E-3</v>
      </c>
      <c r="FE203" s="335" t="e">
        <f t="shared" si="380"/>
        <v>#REF!</v>
      </c>
      <c r="FF203" s="335" t="e">
        <f t="shared" si="381"/>
        <v>#REF!</v>
      </c>
      <c r="FG203" s="335" t="e">
        <f t="shared" si="382"/>
        <v>#REF!</v>
      </c>
      <c r="FH203" s="335" t="e">
        <f t="shared" si="383"/>
        <v>#REF!</v>
      </c>
      <c r="FI203" s="335" t="e">
        <f t="shared" si="384"/>
        <v>#REF!</v>
      </c>
      <c r="FJ203" s="335" t="e">
        <f t="shared" si="385"/>
        <v>#REF!</v>
      </c>
      <c r="FK203" s="335" t="e">
        <f t="shared" si="386"/>
        <v>#REF!</v>
      </c>
      <c r="FL203" s="335" t="e">
        <f t="shared" si="387"/>
        <v>#REF!</v>
      </c>
      <c r="FM203" s="335" t="e">
        <f t="shared" si="388"/>
        <v>#REF!</v>
      </c>
      <c r="FN203" s="335">
        <f t="shared" si="389"/>
        <v>3.3340556433169119E-2</v>
      </c>
      <c r="FO203" s="335" t="e">
        <f t="shared" si="390"/>
        <v>#REF!</v>
      </c>
      <c r="FP203" s="335" t="e">
        <f t="shared" si="391"/>
        <v>#REF!</v>
      </c>
      <c r="FQ203" s="335" t="e">
        <f t="shared" si="392"/>
        <v>#REF!</v>
      </c>
      <c r="FR203" s="335" t="e">
        <f t="shared" si="393"/>
        <v>#REF!</v>
      </c>
      <c r="FS203" s="335" t="e">
        <f t="shared" si="394"/>
        <v>#REF!</v>
      </c>
      <c r="FT203" s="335" t="e">
        <f t="shared" si="395"/>
        <v>#REF!</v>
      </c>
      <c r="FU203" s="335" t="e">
        <f t="shared" si="396"/>
        <v>#REF!</v>
      </c>
      <c r="FV203" s="335" t="e">
        <f t="shared" si="397"/>
        <v>#REF!</v>
      </c>
      <c r="FW203" s="335" t="e">
        <f t="shared" si="398"/>
        <v>#REF!</v>
      </c>
      <c r="FX203" s="335">
        <f t="shared" si="399"/>
        <v>6.635240494108516E-3</v>
      </c>
    </row>
    <row r="204" spans="1:180" x14ac:dyDescent="0.2">
      <c r="A204" s="305" t="str">
        <f>_xlfn.CONCAT(IF(LEFT(TRIM(A203),1)="*", "*R", "R"), 1+RIGHT(TRIM(A203),1))</f>
        <v>R6</v>
      </c>
      <c r="B204" s="305" t="str">
        <f t="shared" si="345"/>
        <v>TLPGPHEV40</v>
      </c>
      <c r="C204" s="305" t="str">
        <f t="shared" si="346"/>
        <v>TL.GSL.P.PHEV.2020</v>
      </c>
      <c r="D204" s="301" t="str">
        <f t="shared" si="347"/>
        <v>bn-vmt, bn-vmt/a</v>
      </c>
      <c r="E204" s="301" t="str">
        <f t="shared" si="348"/>
        <v>TLGSL</v>
      </c>
      <c r="F204" s="301" t="str">
        <f t="shared" si="349"/>
        <v>TL</v>
      </c>
      <c r="G204" s="315" t="s">
        <v>820</v>
      </c>
      <c r="H204" s="315" t="s">
        <v>814</v>
      </c>
      <c r="I204" s="321" t="e">
        <f>#REF!</f>
        <v>#REF!</v>
      </c>
      <c r="J204" s="315" t="str">
        <f t="shared" si="400"/>
        <v>Pickup-GSL</v>
      </c>
      <c r="K204" s="335" t="e">
        <f>$I204*IF($G204="Pickup", SUMIFS(NewEmisData!E:E, NewEmisData!$A:$A, "Pickup", NewEmisData!$B:$B, $A204, NewEmisData!$C:$C, $H204, NewEmisData!$D:$D, K$2), SUMIFS(NewEmisData!E:E, NewEmisData!$A:$A, "LDV", NewEmisData!$B:$B, $A204, NewEmisData!$C:$C, $H204, NewEmisData!$D:$D, K$2))</f>
        <v>#REF!</v>
      </c>
      <c r="L204" s="335" t="e">
        <f>$I204*IF($G204="Pickup", SUMIFS(NewEmisData!F:F, NewEmisData!$A:$A, "Pickup", NewEmisData!$B:$B, $A204, NewEmisData!$C:$C, $H204, NewEmisData!$D:$D, L$2), SUMIFS(NewEmisData!F:F, NewEmisData!$A:$A, "LDV", NewEmisData!$B:$B, $A204, NewEmisData!$C:$C, $H204, NewEmisData!$D:$D, L$2))</f>
        <v>#REF!</v>
      </c>
      <c r="M204" s="335" t="e">
        <f>$I204*IF($G204="Pickup", SUMIFS(NewEmisData!G:G, NewEmisData!$A:$A, "Pickup", NewEmisData!$B:$B, $A204, NewEmisData!$C:$C, $H204, NewEmisData!$D:$D, M$2), SUMIFS(NewEmisData!G:G, NewEmisData!$A:$A, "LDV", NewEmisData!$B:$B, $A204, NewEmisData!$C:$C, $H204, NewEmisData!$D:$D, M$2))</f>
        <v>#REF!</v>
      </c>
      <c r="N204" s="335" t="e">
        <f>$I204*IF($G204="Pickup", SUMIFS(NewEmisData!H:H, NewEmisData!$A:$A, "Pickup", NewEmisData!$B:$B, $A204, NewEmisData!$C:$C, $H204, NewEmisData!$D:$D, N$2), SUMIFS(NewEmisData!H:H, NewEmisData!$A:$A, "LDV", NewEmisData!$B:$B, $A204, NewEmisData!$C:$C, $H204, NewEmisData!$D:$D, N$2))</f>
        <v>#REF!</v>
      </c>
      <c r="O204" s="335" t="e">
        <f>$I204*IF($G204="Pickup", SUMIFS(NewEmisData!I:I, NewEmisData!$A:$A, "Pickup", NewEmisData!$B:$B, $A204, NewEmisData!$C:$C, $H204, NewEmisData!$D:$D, O$2), SUMIFS(NewEmisData!I:I, NewEmisData!$A:$A, "LDV", NewEmisData!$B:$B, $A204, NewEmisData!$C:$C, $H204, NewEmisData!$D:$D, O$2))</f>
        <v>#REF!</v>
      </c>
      <c r="P204" s="335" t="e">
        <f>$I204*IF($G204="Pickup", SUMIFS(NewEmisData!J:J, NewEmisData!$A:$A, "Pickup", NewEmisData!$B:$B, $A204, NewEmisData!$C:$C, $H204, NewEmisData!$D:$D, P$2), SUMIFS(NewEmisData!J:J, NewEmisData!$A:$A, "LDV", NewEmisData!$B:$B, $A204, NewEmisData!$C:$C, $H204, NewEmisData!$D:$D, P$2))</f>
        <v>#REF!</v>
      </c>
      <c r="Q204" s="335" t="e">
        <f>$I204*IF($G204="Pickup", SUMIFS(NewEmisData!K:K, NewEmisData!$A:$A, "Pickup", NewEmisData!$B:$B, $A204, NewEmisData!$C:$C, $H204, NewEmisData!$D:$D, Q$2), SUMIFS(NewEmisData!K:K, NewEmisData!$A:$A, "LDV", NewEmisData!$B:$B, $A204, NewEmisData!$C:$C, $H204, NewEmisData!$D:$D, Q$2))</f>
        <v>#REF!</v>
      </c>
      <c r="R204" s="335" t="e">
        <f>$I204*IF($G204="Pickup", SUMIFS(NewEmisData!L:L, NewEmisData!$A:$A, "Pickup", NewEmisData!$B:$B, $A204, NewEmisData!$C:$C, $H204, NewEmisData!$D:$D, R$2), SUMIFS(NewEmisData!L:L, NewEmisData!$A:$A, "LDV", NewEmisData!$B:$B, $A204, NewEmisData!$C:$C, $H204, NewEmisData!$D:$D, R$2))</f>
        <v>#REF!</v>
      </c>
      <c r="S204" s="335" t="e">
        <f>$I204*IF($G204="Pickup", SUMIFS(NewEmisData!M:M, NewEmisData!$A:$A, "Pickup", NewEmisData!$B:$B, $A204, NewEmisData!$C:$C, $H204, NewEmisData!$D:$D, S$2), SUMIFS(NewEmisData!M:M, NewEmisData!$A:$A, "LDV", NewEmisData!$B:$B, $A204, NewEmisData!$C:$C, $H204, NewEmisData!$D:$D, S$2))</f>
        <v>#REF!</v>
      </c>
      <c r="T204" s="335">
        <v>0.19370552645526184</v>
      </c>
      <c r="U204" s="335" t="e">
        <f>$I204*IF($G204="Pickup", SUMIFS(NewEmisData!E:E, NewEmisData!$A:$A, "Pickup", NewEmisData!$B:$B, $A204, NewEmisData!$C:$C, $H204, NewEmisData!$D:$D, U$2), SUMIFS(NewEmisData!E:E, NewEmisData!$A:$A, "LDV", NewEmisData!$B:$B, $A204, NewEmisData!$C:$C, $H204, NewEmisData!$D:$D, U$2))</f>
        <v>#REF!</v>
      </c>
      <c r="V204" s="335" t="e">
        <f>$I204*IF($G204="Pickup", SUMIFS(NewEmisData!F:F, NewEmisData!$A:$A, "Pickup", NewEmisData!$B:$B, $A204, NewEmisData!$C:$C, $H204, NewEmisData!$D:$D, V$2), SUMIFS(NewEmisData!F:F, NewEmisData!$A:$A, "LDV", NewEmisData!$B:$B, $A204, NewEmisData!$C:$C, $H204, NewEmisData!$D:$D, V$2))</f>
        <v>#REF!</v>
      </c>
      <c r="W204" s="335" t="e">
        <f>$I204*IF($G204="Pickup", SUMIFS(NewEmisData!G:G, NewEmisData!$A:$A, "Pickup", NewEmisData!$B:$B, $A204, NewEmisData!$C:$C, $H204, NewEmisData!$D:$D, W$2), SUMIFS(NewEmisData!G:G, NewEmisData!$A:$A, "LDV", NewEmisData!$B:$B, $A204, NewEmisData!$C:$C, $H204, NewEmisData!$D:$D, W$2))</f>
        <v>#REF!</v>
      </c>
      <c r="X204" s="335" t="e">
        <f>$I204*IF($G204="Pickup", SUMIFS(NewEmisData!H:H, NewEmisData!$A:$A, "Pickup", NewEmisData!$B:$B, $A204, NewEmisData!$C:$C, $H204, NewEmisData!$D:$D, X$2), SUMIFS(NewEmisData!H:H, NewEmisData!$A:$A, "LDV", NewEmisData!$B:$B, $A204, NewEmisData!$C:$C, $H204, NewEmisData!$D:$D, X$2))</f>
        <v>#REF!</v>
      </c>
      <c r="Y204" s="335" t="e">
        <f>$I204*IF($G204="Pickup", SUMIFS(NewEmisData!I:I, NewEmisData!$A:$A, "Pickup", NewEmisData!$B:$B, $A204, NewEmisData!$C:$C, $H204, NewEmisData!$D:$D, Y$2), SUMIFS(NewEmisData!I:I, NewEmisData!$A:$A, "LDV", NewEmisData!$B:$B, $A204, NewEmisData!$C:$C, $H204, NewEmisData!$D:$D, Y$2))</f>
        <v>#REF!</v>
      </c>
      <c r="Z204" s="335" t="e">
        <f>$I204*IF($G204="Pickup", SUMIFS(NewEmisData!J:J, NewEmisData!$A:$A, "Pickup", NewEmisData!$B:$B, $A204, NewEmisData!$C:$C, $H204, NewEmisData!$D:$D, Z$2), SUMIFS(NewEmisData!J:J, NewEmisData!$A:$A, "LDV", NewEmisData!$B:$B, $A204, NewEmisData!$C:$C, $H204, NewEmisData!$D:$D, Z$2))</f>
        <v>#REF!</v>
      </c>
      <c r="AA204" s="335" t="e">
        <f>$I204*IF($G204="Pickup", SUMIFS(NewEmisData!K:K, NewEmisData!$A:$A, "Pickup", NewEmisData!$B:$B, $A204, NewEmisData!$C:$C, $H204, NewEmisData!$D:$D, AA$2), SUMIFS(NewEmisData!K:K, NewEmisData!$A:$A, "LDV", NewEmisData!$B:$B, $A204, NewEmisData!$C:$C, $H204, NewEmisData!$D:$D, AA$2))</f>
        <v>#REF!</v>
      </c>
      <c r="AB204" s="335" t="e">
        <f>$I204*IF($G204="Pickup", SUMIFS(NewEmisData!L:L, NewEmisData!$A:$A, "Pickup", NewEmisData!$B:$B, $A204, NewEmisData!$C:$C, $H204, NewEmisData!$D:$D, AB$2), SUMIFS(NewEmisData!L:L, NewEmisData!$A:$A, "LDV", NewEmisData!$B:$B, $A204, NewEmisData!$C:$C, $H204, NewEmisData!$D:$D, AB$2))</f>
        <v>#REF!</v>
      </c>
      <c r="AC204" s="335" t="e">
        <f>$I204*IF($G204="Pickup", SUMIFS(NewEmisData!M:M, NewEmisData!$A:$A, "Pickup", NewEmisData!$B:$B, $A204, NewEmisData!$C:$C, $H204, NewEmisData!$D:$D, AC$2), SUMIFS(NewEmisData!M:M, NewEmisData!$A:$A, "LDV", NewEmisData!$B:$B, $A204, NewEmisData!$C:$C, $H204, NewEmisData!$D:$D, AC$2))</f>
        <v>#REF!</v>
      </c>
      <c r="AD204" s="335">
        <v>4.3391925281933752E-2</v>
      </c>
      <c r="AE204" s="335" t="e">
        <f>$I204*IF($G204="Pickup", SUMIFS(NewEmisData!E:E, NewEmisData!$A:$A, "Pickup", NewEmisData!$B:$B, $A204, NewEmisData!$C:$C, $H204, NewEmisData!$D:$D, AE$2), SUMIFS(NewEmisData!E:E, NewEmisData!$A:$A, "LDV", NewEmisData!$B:$B, $A204, NewEmisData!$C:$C, $H204, NewEmisData!$D:$D, AE$2))</f>
        <v>#REF!</v>
      </c>
      <c r="AF204" s="335" t="e">
        <f>$I204*IF($G204="Pickup", SUMIFS(NewEmisData!F:F, NewEmisData!$A:$A, "Pickup", NewEmisData!$B:$B, $A204, NewEmisData!$C:$C, $H204, NewEmisData!$D:$D, AF$2), SUMIFS(NewEmisData!F:F, NewEmisData!$A:$A, "LDV", NewEmisData!$B:$B, $A204, NewEmisData!$C:$C, $H204, NewEmisData!$D:$D, AF$2))</f>
        <v>#REF!</v>
      </c>
      <c r="AG204" s="335" t="e">
        <f>$I204*IF($G204="Pickup", SUMIFS(NewEmisData!G:G, NewEmisData!$A:$A, "Pickup", NewEmisData!$B:$B, $A204, NewEmisData!$C:$C, $H204, NewEmisData!$D:$D, AG$2), SUMIFS(NewEmisData!G:G, NewEmisData!$A:$A, "LDV", NewEmisData!$B:$B, $A204, NewEmisData!$C:$C, $H204, NewEmisData!$D:$D, AG$2))</f>
        <v>#REF!</v>
      </c>
      <c r="AH204" s="335" t="e">
        <f>$I204*IF($G204="Pickup", SUMIFS(NewEmisData!H:H, NewEmisData!$A:$A, "Pickup", NewEmisData!$B:$B, $A204, NewEmisData!$C:$C, $H204, NewEmisData!$D:$D, AH$2), SUMIFS(NewEmisData!H:H, NewEmisData!$A:$A, "LDV", NewEmisData!$B:$B, $A204, NewEmisData!$C:$C, $H204, NewEmisData!$D:$D, AH$2))</f>
        <v>#REF!</v>
      </c>
      <c r="AI204" s="335" t="e">
        <f>$I204*IF($G204="Pickup", SUMIFS(NewEmisData!I:I, NewEmisData!$A:$A, "Pickup", NewEmisData!$B:$B, $A204, NewEmisData!$C:$C, $H204, NewEmisData!$D:$D, AI$2), SUMIFS(NewEmisData!I:I, NewEmisData!$A:$A, "LDV", NewEmisData!$B:$B, $A204, NewEmisData!$C:$C, $H204, NewEmisData!$D:$D, AI$2))</f>
        <v>#REF!</v>
      </c>
      <c r="AJ204" s="335" t="e">
        <f>$I204*IF($G204="Pickup", SUMIFS(NewEmisData!J:J, NewEmisData!$A:$A, "Pickup", NewEmisData!$B:$B, $A204, NewEmisData!$C:$C, $H204, NewEmisData!$D:$D, AJ$2), SUMIFS(NewEmisData!J:J, NewEmisData!$A:$A, "LDV", NewEmisData!$B:$B, $A204, NewEmisData!$C:$C, $H204, NewEmisData!$D:$D, AJ$2))</f>
        <v>#REF!</v>
      </c>
      <c r="AK204" s="335" t="e">
        <f>$I204*IF($G204="Pickup", SUMIFS(NewEmisData!K:K, NewEmisData!$A:$A, "Pickup", NewEmisData!$B:$B, $A204, NewEmisData!$C:$C, $H204, NewEmisData!$D:$D, AK$2), SUMIFS(NewEmisData!K:K, NewEmisData!$A:$A, "LDV", NewEmisData!$B:$B, $A204, NewEmisData!$C:$C, $H204, NewEmisData!$D:$D, AK$2))</f>
        <v>#REF!</v>
      </c>
      <c r="AL204" s="335" t="e">
        <f>$I204*IF($G204="Pickup", SUMIFS(NewEmisData!L:L, NewEmisData!$A:$A, "Pickup", NewEmisData!$B:$B, $A204, NewEmisData!$C:$C, $H204, NewEmisData!$D:$D, AL$2), SUMIFS(NewEmisData!L:L, NewEmisData!$A:$A, "LDV", NewEmisData!$B:$B, $A204, NewEmisData!$C:$C, $H204, NewEmisData!$D:$D, AL$2))</f>
        <v>#REF!</v>
      </c>
      <c r="AM204" s="335" t="e">
        <f>$I204*IF($G204="Pickup", SUMIFS(NewEmisData!M:M, NewEmisData!$A:$A, "Pickup", NewEmisData!$B:$B, $A204, NewEmisData!$C:$C, $H204, NewEmisData!$D:$D, AM$2), SUMIFS(NewEmisData!M:M, NewEmisData!$A:$A, "LDV", NewEmisData!$B:$B, $A204, NewEmisData!$C:$C, $H204, NewEmisData!$D:$D, AM$2))</f>
        <v>#REF!</v>
      </c>
      <c r="AN204" s="335">
        <v>1.2209458395742144E-3</v>
      </c>
      <c r="AO204" s="335" t="e">
        <f>$I204*IF($G204="Pickup", SUMIFS(NewEmisData!E:E, NewEmisData!$A:$A, "Pickup", NewEmisData!$B:$B, $A204, NewEmisData!$C:$C, $H204, NewEmisData!$D:$D, AO$2), SUMIFS(NewEmisData!E:E, NewEmisData!$A:$A, "LDV", NewEmisData!$B:$B, $A204, NewEmisData!$C:$C, $H204, NewEmisData!$D:$D, AO$2))</f>
        <v>#REF!</v>
      </c>
      <c r="AP204" s="335" t="e">
        <f>$I204*IF($G204="Pickup", SUMIFS(NewEmisData!F:F, NewEmisData!$A:$A, "Pickup", NewEmisData!$B:$B, $A204, NewEmisData!$C:$C, $H204, NewEmisData!$D:$D, AP$2), SUMIFS(NewEmisData!F:F, NewEmisData!$A:$A, "LDV", NewEmisData!$B:$B, $A204, NewEmisData!$C:$C, $H204, NewEmisData!$D:$D, AP$2))</f>
        <v>#REF!</v>
      </c>
      <c r="AQ204" s="335" t="e">
        <f>$I204*IF($G204="Pickup", SUMIFS(NewEmisData!G:G, NewEmisData!$A:$A, "Pickup", NewEmisData!$B:$B, $A204, NewEmisData!$C:$C, $H204, NewEmisData!$D:$D, AQ$2), SUMIFS(NewEmisData!G:G, NewEmisData!$A:$A, "LDV", NewEmisData!$B:$B, $A204, NewEmisData!$C:$C, $H204, NewEmisData!$D:$D, AQ$2))</f>
        <v>#REF!</v>
      </c>
      <c r="AR204" s="335" t="e">
        <f>$I204*IF($G204="Pickup", SUMIFS(NewEmisData!H:H, NewEmisData!$A:$A, "Pickup", NewEmisData!$B:$B, $A204, NewEmisData!$C:$C, $H204, NewEmisData!$D:$D, AR$2), SUMIFS(NewEmisData!H:H, NewEmisData!$A:$A, "LDV", NewEmisData!$B:$B, $A204, NewEmisData!$C:$C, $H204, NewEmisData!$D:$D, AR$2))</f>
        <v>#REF!</v>
      </c>
      <c r="AS204" s="335" t="e">
        <f>$I204*IF($G204="Pickup", SUMIFS(NewEmisData!I:I, NewEmisData!$A:$A, "Pickup", NewEmisData!$B:$B, $A204, NewEmisData!$C:$C, $H204, NewEmisData!$D:$D, AS$2), SUMIFS(NewEmisData!I:I, NewEmisData!$A:$A, "LDV", NewEmisData!$B:$B, $A204, NewEmisData!$C:$C, $H204, NewEmisData!$D:$D, AS$2))</f>
        <v>#REF!</v>
      </c>
      <c r="AT204" s="335" t="e">
        <f>$I204*IF($G204="Pickup", SUMIFS(NewEmisData!J:J, NewEmisData!$A:$A, "Pickup", NewEmisData!$B:$B, $A204, NewEmisData!$C:$C, $H204, NewEmisData!$D:$D, AT$2), SUMIFS(NewEmisData!J:J, NewEmisData!$A:$A, "LDV", NewEmisData!$B:$B, $A204, NewEmisData!$C:$C, $H204, NewEmisData!$D:$D, AT$2))</f>
        <v>#REF!</v>
      </c>
      <c r="AU204" s="335" t="e">
        <f>$I204*IF($G204="Pickup", SUMIFS(NewEmisData!K:K, NewEmisData!$A:$A, "Pickup", NewEmisData!$B:$B, $A204, NewEmisData!$C:$C, $H204, NewEmisData!$D:$D, AU$2), SUMIFS(NewEmisData!K:K, NewEmisData!$A:$A, "LDV", NewEmisData!$B:$B, $A204, NewEmisData!$C:$C, $H204, NewEmisData!$D:$D, AU$2))</f>
        <v>#REF!</v>
      </c>
      <c r="AV204" s="335" t="e">
        <f>$I204*IF($G204="Pickup", SUMIFS(NewEmisData!L:L, NewEmisData!$A:$A, "Pickup", NewEmisData!$B:$B, $A204, NewEmisData!$C:$C, $H204, NewEmisData!$D:$D, AV$2), SUMIFS(NewEmisData!L:L, NewEmisData!$A:$A, "LDV", NewEmisData!$B:$B, $A204, NewEmisData!$C:$C, $H204, NewEmisData!$D:$D, AV$2))</f>
        <v>#REF!</v>
      </c>
      <c r="AW204" s="335" t="e">
        <f>$I204*IF($G204="Pickup", SUMIFS(NewEmisData!M:M, NewEmisData!$A:$A, "Pickup", NewEmisData!$B:$B, $A204, NewEmisData!$C:$C, $H204, NewEmisData!$D:$D, AW$2), SUMIFS(NewEmisData!M:M, NewEmisData!$A:$A, "LDV", NewEmisData!$B:$B, $A204, NewEmisData!$C:$C, $H204, NewEmisData!$D:$D, AW$2))</f>
        <v>#REF!</v>
      </c>
      <c r="AX204" s="335">
        <v>3.3340556433169119E-2</v>
      </c>
      <c r="AY204" s="335" t="e">
        <f>$I204*IF($G204="Pickup", SUMIFS(NewEmisData!E:E, NewEmisData!$A:$A, "Pickup", NewEmisData!$B:$B, $A204, NewEmisData!$C:$C, $H204, NewEmisData!$D:$D, AY$2), SUMIFS(NewEmisData!E:E, NewEmisData!$A:$A, "LDV", NewEmisData!$B:$B, $A204, NewEmisData!$C:$C, $H204, NewEmisData!$D:$D, AY$2))</f>
        <v>#REF!</v>
      </c>
      <c r="AZ204" s="335" t="e">
        <f>$I204*IF($G204="Pickup", SUMIFS(NewEmisData!F:F, NewEmisData!$A:$A, "Pickup", NewEmisData!$B:$B, $A204, NewEmisData!$C:$C, $H204, NewEmisData!$D:$D, AZ$2), SUMIFS(NewEmisData!F:F, NewEmisData!$A:$A, "LDV", NewEmisData!$B:$B, $A204, NewEmisData!$C:$C, $H204, NewEmisData!$D:$D, AZ$2))</f>
        <v>#REF!</v>
      </c>
      <c r="BA204" s="335" t="e">
        <f>$I204*IF($G204="Pickup", SUMIFS(NewEmisData!G:G, NewEmisData!$A:$A, "Pickup", NewEmisData!$B:$B, $A204, NewEmisData!$C:$C, $H204, NewEmisData!$D:$D, BA$2), SUMIFS(NewEmisData!G:G, NewEmisData!$A:$A, "LDV", NewEmisData!$B:$B, $A204, NewEmisData!$C:$C, $H204, NewEmisData!$D:$D, BA$2))</f>
        <v>#REF!</v>
      </c>
      <c r="BB204" s="335" t="e">
        <f>$I204*IF($G204="Pickup", SUMIFS(NewEmisData!H:H, NewEmisData!$A:$A, "Pickup", NewEmisData!$B:$B, $A204, NewEmisData!$C:$C, $H204, NewEmisData!$D:$D, BB$2), SUMIFS(NewEmisData!H:H, NewEmisData!$A:$A, "LDV", NewEmisData!$B:$B, $A204, NewEmisData!$C:$C, $H204, NewEmisData!$D:$D, BB$2))</f>
        <v>#REF!</v>
      </c>
      <c r="BC204" s="335" t="e">
        <f>$I204*IF($G204="Pickup", SUMIFS(NewEmisData!I:I, NewEmisData!$A:$A, "Pickup", NewEmisData!$B:$B, $A204, NewEmisData!$C:$C, $H204, NewEmisData!$D:$D, BC$2), SUMIFS(NewEmisData!I:I, NewEmisData!$A:$A, "LDV", NewEmisData!$B:$B, $A204, NewEmisData!$C:$C, $H204, NewEmisData!$D:$D, BC$2))</f>
        <v>#REF!</v>
      </c>
      <c r="BD204" s="335" t="e">
        <f>$I204*IF($G204="Pickup", SUMIFS(NewEmisData!J:J, NewEmisData!$A:$A, "Pickup", NewEmisData!$B:$B, $A204, NewEmisData!$C:$C, $H204, NewEmisData!$D:$D, BD$2), SUMIFS(NewEmisData!J:J, NewEmisData!$A:$A, "LDV", NewEmisData!$B:$B, $A204, NewEmisData!$C:$C, $H204, NewEmisData!$D:$D, BD$2))</f>
        <v>#REF!</v>
      </c>
      <c r="BE204" s="335" t="e">
        <f>$I204*IF($G204="Pickup", SUMIFS(NewEmisData!K:K, NewEmisData!$A:$A, "Pickup", NewEmisData!$B:$B, $A204, NewEmisData!$C:$C, $H204, NewEmisData!$D:$D, BE$2), SUMIFS(NewEmisData!K:K, NewEmisData!$A:$A, "LDV", NewEmisData!$B:$B, $A204, NewEmisData!$C:$C, $H204, NewEmisData!$D:$D, BE$2))</f>
        <v>#REF!</v>
      </c>
      <c r="BF204" s="335" t="e">
        <f>$I204*IF($G204="Pickup", SUMIFS(NewEmisData!L:L, NewEmisData!$A:$A, "Pickup", NewEmisData!$B:$B, $A204, NewEmisData!$C:$C, $H204, NewEmisData!$D:$D, BF$2), SUMIFS(NewEmisData!L:L, NewEmisData!$A:$A, "LDV", NewEmisData!$B:$B, $A204, NewEmisData!$C:$C, $H204, NewEmisData!$D:$D, BF$2))</f>
        <v>#REF!</v>
      </c>
      <c r="BG204" s="335" t="e">
        <f>$I204*IF($G204="Pickup", SUMIFS(NewEmisData!M:M, NewEmisData!$A:$A, "Pickup", NewEmisData!$B:$B, $A204, NewEmisData!$C:$C, $H204, NewEmisData!$D:$D, BG$2), SUMIFS(NewEmisData!M:M, NewEmisData!$A:$A, "LDV", NewEmisData!$B:$B, $A204, NewEmisData!$C:$C, $H204, NewEmisData!$D:$D, BG$2))</f>
        <v>#REF!</v>
      </c>
      <c r="BH204" s="335">
        <v>6.635240494108516E-3</v>
      </c>
      <c r="BI204" s="335" t="e">
        <f>$I204*IF($G204="Pickup", SUMIFS(NewEmisData!E:E, NewEmisData!$A:$A, "Pickup", NewEmisData!$B:$B, $A204, NewEmisData!$C:$C, $H204, NewEmisData!$D:$D, BI$2), SUMIFS(NewEmisData!E:E, NewEmisData!$A:$A, "LDV", NewEmisData!$B:$B, $A204, NewEmisData!$C:$C, $H204, NewEmisData!$D:$D, BI$2))</f>
        <v>#REF!</v>
      </c>
      <c r="BJ204" s="335" t="e">
        <f>$I204*IF($G204="Pickup", SUMIFS(NewEmisData!F:F, NewEmisData!$A:$A, "Pickup", NewEmisData!$B:$B, $A204, NewEmisData!$C:$C, $H204, NewEmisData!$D:$D, BJ$2), SUMIFS(NewEmisData!F:F, NewEmisData!$A:$A, "LDV", NewEmisData!$B:$B, $A204, NewEmisData!$C:$C, $H204, NewEmisData!$D:$D, BJ$2))</f>
        <v>#REF!</v>
      </c>
      <c r="BK204" s="335" t="e">
        <f>$I204*IF($G204="Pickup", SUMIFS(NewEmisData!G:G, NewEmisData!$A:$A, "Pickup", NewEmisData!$B:$B, $A204, NewEmisData!$C:$C, $H204, NewEmisData!$D:$D, BK$2), SUMIFS(NewEmisData!G:G, NewEmisData!$A:$A, "LDV", NewEmisData!$B:$B, $A204, NewEmisData!$C:$C, $H204, NewEmisData!$D:$D, BK$2))</f>
        <v>#REF!</v>
      </c>
      <c r="BL204" s="335" t="e">
        <f>$I204*IF($G204="Pickup", SUMIFS(NewEmisData!H:H, NewEmisData!$A:$A, "Pickup", NewEmisData!$B:$B, $A204, NewEmisData!$C:$C, $H204, NewEmisData!$D:$D, BL$2), SUMIFS(NewEmisData!H:H, NewEmisData!$A:$A, "LDV", NewEmisData!$B:$B, $A204, NewEmisData!$C:$C, $H204, NewEmisData!$D:$D, BL$2))</f>
        <v>#REF!</v>
      </c>
      <c r="BM204" s="335" t="e">
        <f>$I204*IF($G204="Pickup", SUMIFS(NewEmisData!I:I, NewEmisData!$A:$A, "Pickup", NewEmisData!$B:$B, $A204, NewEmisData!$C:$C, $H204, NewEmisData!$D:$D, BM$2), SUMIFS(NewEmisData!I:I, NewEmisData!$A:$A, "LDV", NewEmisData!$B:$B, $A204, NewEmisData!$C:$C, $H204, NewEmisData!$D:$D, BM$2))</f>
        <v>#REF!</v>
      </c>
      <c r="BN204" s="335" t="e">
        <f>$I204*IF($G204="Pickup", SUMIFS(NewEmisData!J:J, NewEmisData!$A:$A, "Pickup", NewEmisData!$B:$B, $A204, NewEmisData!$C:$C, $H204, NewEmisData!$D:$D, BN$2), SUMIFS(NewEmisData!J:J, NewEmisData!$A:$A, "LDV", NewEmisData!$B:$B, $A204, NewEmisData!$C:$C, $H204, NewEmisData!$D:$D, BN$2))</f>
        <v>#REF!</v>
      </c>
      <c r="BO204" s="335" t="e">
        <f>$I204*IF($G204="Pickup", SUMIFS(NewEmisData!K:K, NewEmisData!$A:$A, "Pickup", NewEmisData!$B:$B, $A204, NewEmisData!$C:$C, $H204, NewEmisData!$D:$D, BO$2), SUMIFS(NewEmisData!K:K, NewEmisData!$A:$A, "LDV", NewEmisData!$B:$B, $A204, NewEmisData!$C:$C, $H204, NewEmisData!$D:$D, BO$2))</f>
        <v>#REF!</v>
      </c>
      <c r="BP204" s="335" t="e">
        <f>$I204*IF($G204="Pickup", SUMIFS(NewEmisData!L:L, NewEmisData!$A:$A, "Pickup", NewEmisData!$B:$B, $A204, NewEmisData!$C:$C, $H204, NewEmisData!$D:$D, BP$2), SUMIFS(NewEmisData!L:L, NewEmisData!$A:$A, "LDV", NewEmisData!$B:$B, $A204, NewEmisData!$C:$C, $H204, NewEmisData!$D:$D, BP$2))</f>
        <v>#REF!</v>
      </c>
      <c r="BQ204" s="335" t="e">
        <f>$I204*IF($G204="Pickup", SUMIFS(NewEmisData!M:M, NewEmisData!$A:$A, "Pickup", NewEmisData!$B:$B, $A204, NewEmisData!$C:$C, $H204, NewEmisData!$D:$D, BQ$2), SUMIFS(NewEmisData!M:M, NewEmisData!$A:$A, "LDV", NewEmisData!$B:$B, $A204, NewEmisData!$C:$C, $H204, NewEmisData!$D:$D, BQ$2))</f>
        <v>#REF!</v>
      </c>
      <c r="BR204" s="335">
        <v>1.1611805680881344</v>
      </c>
      <c r="BS204" s="335" t="e">
        <f>$I204*IF($G204="Pickup", SUMIFS(NewEmisData!E:E, NewEmisData!$A:$A, "Pickup", NewEmisData!$B:$B, $A204, NewEmisData!$C:$C, $H204, NewEmisData!$D:$D, BS$2), SUMIFS(NewEmisData!E:E, NewEmisData!$A:$A, "LDV", NewEmisData!$B:$B, $A204, NewEmisData!$C:$C, $H204, NewEmisData!$D:$D, BS$2))</f>
        <v>#REF!</v>
      </c>
      <c r="BT204" s="335" t="e">
        <f>$I204*IF($G204="Pickup", SUMIFS(NewEmisData!F:F, NewEmisData!$A:$A, "Pickup", NewEmisData!$B:$B, $A204, NewEmisData!$C:$C, $H204, NewEmisData!$D:$D, BT$2), SUMIFS(NewEmisData!F:F, NewEmisData!$A:$A, "LDV", NewEmisData!$B:$B, $A204, NewEmisData!$C:$C, $H204, NewEmisData!$D:$D, BT$2))</f>
        <v>#REF!</v>
      </c>
      <c r="BU204" s="335" t="e">
        <f>$I204*IF($G204="Pickup", SUMIFS(NewEmisData!G:G, NewEmisData!$A:$A, "Pickup", NewEmisData!$B:$B, $A204, NewEmisData!$C:$C, $H204, NewEmisData!$D:$D, BU$2), SUMIFS(NewEmisData!G:G, NewEmisData!$A:$A, "LDV", NewEmisData!$B:$B, $A204, NewEmisData!$C:$C, $H204, NewEmisData!$D:$D, BU$2))</f>
        <v>#REF!</v>
      </c>
      <c r="BV204" s="335" t="e">
        <f>$I204*IF($G204="Pickup", SUMIFS(NewEmisData!H:H, NewEmisData!$A:$A, "Pickup", NewEmisData!$B:$B, $A204, NewEmisData!$C:$C, $H204, NewEmisData!$D:$D, BV$2), SUMIFS(NewEmisData!H:H, NewEmisData!$A:$A, "LDV", NewEmisData!$B:$B, $A204, NewEmisData!$C:$C, $H204, NewEmisData!$D:$D, BV$2))</f>
        <v>#REF!</v>
      </c>
      <c r="BW204" s="335" t="e">
        <f>$I204*IF($G204="Pickup", SUMIFS(NewEmisData!I:I, NewEmisData!$A:$A, "Pickup", NewEmisData!$B:$B, $A204, NewEmisData!$C:$C, $H204, NewEmisData!$D:$D, BW$2), SUMIFS(NewEmisData!I:I, NewEmisData!$A:$A, "LDV", NewEmisData!$B:$B, $A204, NewEmisData!$C:$C, $H204, NewEmisData!$D:$D, BW$2))</f>
        <v>#REF!</v>
      </c>
      <c r="BX204" s="335" t="e">
        <f>$I204*IF($G204="Pickup", SUMIFS(NewEmisData!J:J, NewEmisData!$A:$A, "Pickup", NewEmisData!$B:$B, $A204, NewEmisData!$C:$C, $H204, NewEmisData!$D:$D, BX$2), SUMIFS(NewEmisData!J:J, NewEmisData!$A:$A, "LDV", NewEmisData!$B:$B, $A204, NewEmisData!$C:$C, $H204, NewEmisData!$D:$D, BX$2))</f>
        <v>#REF!</v>
      </c>
      <c r="BY204" s="335" t="e">
        <f>$I204*IF($G204="Pickup", SUMIFS(NewEmisData!K:K, NewEmisData!$A:$A, "Pickup", NewEmisData!$B:$B, $A204, NewEmisData!$C:$C, $H204, NewEmisData!$D:$D, BY$2), SUMIFS(NewEmisData!K:K, NewEmisData!$A:$A, "LDV", NewEmisData!$B:$B, $A204, NewEmisData!$C:$C, $H204, NewEmisData!$D:$D, BY$2))</f>
        <v>#REF!</v>
      </c>
      <c r="BZ204" s="335" t="e">
        <f>$I204*IF($G204="Pickup", SUMIFS(NewEmisData!L:L, NewEmisData!$A:$A, "Pickup", NewEmisData!$B:$B, $A204, NewEmisData!$C:$C, $H204, NewEmisData!$D:$D, BZ$2), SUMIFS(NewEmisData!L:L, NewEmisData!$A:$A, "LDV", NewEmisData!$B:$B, $A204, NewEmisData!$C:$C, $H204, NewEmisData!$D:$D, BZ$2))</f>
        <v>#REF!</v>
      </c>
      <c r="CA204" s="335" t="e">
        <f>$I204*IF($G204="Pickup", SUMIFS(NewEmisData!M:M, NewEmisData!$A:$A, "Pickup", NewEmisData!$B:$B, $A204, NewEmisData!$C:$C, $H204, NewEmisData!$D:$D, CA$2), SUMIFS(NewEmisData!M:M, NewEmisData!$A:$A, "LDV", NewEmisData!$B:$B, $A204, NewEmisData!$C:$C, $H204, NewEmisData!$D:$D, CA$2))</f>
        <v>#REF!</v>
      </c>
      <c r="CB204" s="335">
        <v>7.4011853176044348E-2</v>
      </c>
      <c r="CC204" s="335" t="e">
        <f>$I204*IF($G204="Pickup", SUMIFS(NewEmisData!E:E, NewEmisData!$A:$A, "Pickup", NewEmisData!$B:$B, $A204, NewEmisData!$C:$C, $H204, NewEmisData!$D:$D, CC$2), SUMIFS(NewEmisData!E:E, NewEmisData!$A:$A, "LDV", NewEmisData!$B:$B, $A204, NewEmisData!$C:$C, $H204, NewEmisData!$D:$D, CC$2))</f>
        <v>#REF!</v>
      </c>
      <c r="CD204" s="335" t="e">
        <f>$I204*IF($G204="Pickup", SUMIFS(NewEmisData!F:F, NewEmisData!$A:$A, "Pickup", NewEmisData!$B:$B, $A204, NewEmisData!$C:$C, $H204, NewEmisData!$D:$D, CD$2), SUMIFS(NewEmisData!F:F, NewEmisData!$A:$A, "LDV", NewEmisData!$B:$B, $A204, NewEmisData!$C:$C, $H204, NewEmisData!$D:$D, CD$2))</f>
        <v>#REF!</v>
      </c>
      <c r="CE204" s="335" t="e">
        <f>$I204*IF($G204="Pickup", SUMIFS(NewEmisData!G:G, NewEmisData!$A:$A, "Pickup", NewEmisData!$B:$B, $A204, NewEmisData!$C:$C, $H204, NewEmisData!$D:$D, CE$2), SUMIFS(NewEmisData!G:G, NewEmisData!$A:$A, "LDV", NewEmisData!$B:$B, $A204, NewEmisData!$C:$C, $H204, NewEmisData!$D:$D, CE$2))</f>
        <v>#REF!</v>
      </c>
      <c r="CF204" s="335" t="e">
        <f>$I204*IF($G204="Pickup", SUMIFS(NewEmisData!H:H, NewEmisData!$A:$A, "Pickup", NewEmisData!$B:$B, $A204, NewEmisData!$C:$C, $H204, NewEmisData!$D:$D, CF$2), SUMIFS(NewEmisData!H:H, NewEmisData!$A:$A, "LDV", NewEmisData!$B:$B, $A204, NewEmisData!$C:$C, $H204, NewEmisData!$D:$D, CF$2))</f>
        <v>#REF!</v>
      </c>
      <c r="CG204" s="335" t="e">
        <f>$I204*IF($G204="Pickup", SUMIFS(NewEmisData!I:I, NewEmisData!$A:$A, "Pickup", NewEmisData!$B:$B, $A204, NewEmisData!$C:$C, $H204, NewEmisData!$D:$D, CG$2), SUMIFS(NewEmisData!I:I, NewEmisData!$A:$A, "LDV", NewEmisData!$B:$B, $A204, NewEmisData!$C:$C, $H204, NewEmisData!$D:$D, CG$2))</f>
        <v>#REF!</v>
      </c>
      <c r="CH204" s="335" t="e">
        <f>$I204*IF($G204="Pickup", SUMIFS(NewEmisData!J:J, NewEmisData!$A:$A, "Pickup", NewEmisData!$B:$B, $A204, NewEmisData!$C:$C, $H204, NewEmisData!$D:$D, CH$2), SUMIFS(NewEmisData!J:J, NewEmisData!$A:$A, "LDV", NewEmisData!$B:$B, $A204, NewEmisData!$C:$C, $H204, NewEmisData!$D:$D, CH$2))</f>
        <v>#REF!</v>
      </c>
      <c r="CI204" s="335" t="e">
        <f>$I204*IF($G204="Pickup", SUMIFS(NewEmisData!K:K, NewEmisData!$A:$A, "Pickup", NewEmisData!$B:$B, $A204, NewEmisData!$C:$C, $H204, NewEmisData!$D:$D, CI$2), SUMIFS(NewEmisData!K:K, NewEmisData!$A:$A, "LDV", NewEmisData!$B:$B, $A204, NewEmisData!$C:$C, $H204, NewEmisData!$D:$D, CI$2))</f>
        <v>#REF!</v>
      </c>
      <c r="CJ204" s="335" t="e">
        <f>$I204*IF($G204="Pickup", SUMIFS(NewEmisData!L:L, NewEmisData!$A:$A, "Pickup", NewEmisData!$B:$B, $A204, NewEmisData!$C:$C, $H204, NewEmisData!$D:$D, CJ$2), SUMIFS(NewEmisData!L:L, NewEmisData!$A:$A, "LDV", NewEmisData!$B:$B, $A204, NewEmisData!$C:$C, $H204, NewEmisData!$D:$D, CJ$2))</f>
        <v>#REF!</v>
      </c>
      <c r="CK204" s="335" t="e">
        <f>$I204*IF($G204="Pickup", SUMIFS(NewEmisData!M:M, NewEmisData!$A:$A, "Pickup", NewEmisData!$B:$B, $A204, NewEmisData!$C:$C, $H204, NewEmisData!$D:$D, CK$2), SUMIFS(NewEmisData!M:M, NewEmisData!$A:$A, "LDV", NewEmisData!$B:$B, $A204, NewEmisData!$C:$C, $H204, NewEmisData!$D:$D, CK$2))</f>
        <v>#REF!</v>
      </c>
      <c r="CL204" s="335">
        <v>1.6016749451778743E-2</v>
      </c>
      <c r="CM204" s="335" t="e">
        <f>$I204*IF($G204="Pickup", SUMIFS(NewEmisData!E:E, NewEmisData!$A:$A, "Pickup", NewEmisData!$B:$B, $A204, NewEmisData!$C:$C, $H204, NewEmisData!$D:$D, CM$2), SUMIFS(NewEmisData!E:E, NewEmisData!$A:$A, "LDV", NewEmisData!$B:$B, $A204, NewEmisData!$C:$C, $H204, NewEmisData!$D:$D, CM$2))</f>
        <v>#REF!</v>
      </c>
      <c r="CN204" s="335" t="e">
        <f>$I204*IF($G204="Pickup", SUMIFS(NewEmisData!F:F, NewEmisData!$A:$A, "Pickup", NewEmisData!$B:$B, $A204, NewEmisData!$C:$C, $H204, NewEmisData!$D:$D, CN$2), SUMIFS(NewEmisData!F:F, NewEmisData!$A:$A, "LDV", NewEmisData!$B:$B, $A204, NewEmisData!$C:$C, $H204, NewEmisData!$D:$D, CN$2))</f>
        <v>#REF!</v>
      </c>
      <c r="CO204" s="335" t="e">
        <f>$I204*IF($G204="Pickup", SUMIFS(NewEmisData!G:G, NewEmisData!$A:$A, "Pickup", NewEmisData!$B:$B, $A204, NewEmisData!$C:$C, $H204, NewEmisData!$D:$D, CO$2), SUMIFS(NewEmisData!G:G, NewEmisData!$A:$A, "LDV", NewEmisData!$B:$B, $A204, NewEmisData!$C:$C, $H204, NewEmisData!$D:$D, CO$2))</f>
        <v>#REF!</v>
      </c>
      <c r="CP204" s="335" t="e">
        <f>$I204*IF($G204="Pickup", SUMIFS(NewEmisData!H:H, NewEmisData!$A:$A, "Pickup", NewEmisData!$B:$B, $A204, NewEmisData!$C:$C, $H204, NewEmisData!$D:$D, CP$2), SUMIFS(NewEmisData!H:H, NewEmisData!$A:$A, "LDV", NewEmisData!$B:$B, $A204, NewEmisData!$C:$C, $H204, NewEmisData!$D:$D, CP$2))</f>
        <v>#REF!</v>
      </c>
      <c r="CQ204" s="335" t="e">
        <f>$I204*IF($G204="Pickup", SUMIFS(NewEmisData!I:I, NewEmisData!$A:$A, "Pickup", NewEmisData!$B:$B, $A204, NewEmisData!$C:$C, $H204, NewEmisData!$D:$D, CQ$2), SUMIFS(NewEmisData!I:I, NewEmisData!$A:$A, "LDV", NewEmisData!$B:$B, $A204, NewEmisData!$C:$C, $H204, NewEmisData!$D:$D, CQ$2))</f>
        <v>#REF!</v>
      </c>
      <c r="CR204" s="335" t="e">
        <f>$I204*IF($G204="Pickup", SUMIFS(NewEmisData!J:J, NewEmisData!$A:$A, "Pickup", NewEmisData!$B:$B, $A204, NewEmisData!$C:$C, $H204, NewEmisData!$D:$D, CR$2), SUMIFS(NewEmisData!J:J, NewEmisData!$A:$A, "LDV", NewEmisData!$B:$B, $A204, NewEmisData!$C:$C, $H204, NewEmisData!$D:$D, CR$2))</f>
        <v>#REF!</v>
      </c>
      <c r="CS204" s="335" t="e">
        <f>$I204*IF($G204="Pickup", SUMIFS(NewEmisData!K:K, NewEmisData!$A:$A, "Pickup", NewEmisData!$B:$B, $A204, NewEmisData!$C:$C, $H204, NewEmisData!$D:$D, CS$2), SUMIFS(NewEmisData!K:K, NewEmisData!$A:$A, "LDV", NewEmisData!$B:$B, $A204, NewEmisData!$C:$C, $H204, NewEmisData!$D:$D, CS$2))</f>
        <v>#REF!</v>
      </c>
      <c r="CT204" s="335" t="e">
        <f>$I204*IF($G204="Pickup", SUMIFS(NewEmisData!L:L, NewEmisData!$A:$A, "Pickup", NewEmisData!$B:$B, $A204, NewEmisData!$C:$C, $H204, NewEmisData!$D:$D, CT$2), SUMIFS(NewEmisData!L:L, NewEmisData!$A:$A, "LDV", NewEmisData!$B:$B, $A204, NewEmisData!$C:$C, $H204, NewEmisData!$D:$D, CT$2))</f>
        <v>#REF!</v>
      </c>
      <c r="CU204" s="335" t="e">
        <f>$I204*IF($G204="Pickup", SUMIFS(NewEmisData!M:M, NewEmisData!$A:$A, "Pickup", NewEmisData!$B:$B, $A204, NewEmisData!$C:$C, $H204, NewEmisData!$D:$D, CU$2), SUMIFS(NewEmisData!M:M, NewEmisData!$A:$A, "LDV", NewEmisData!$B:$B, $A204, NewEmisData!$C:$C, $H204, NewEmisData!$D:$D, CU$2))</f>
        <v>#REF!</v>
      </c>
      <c r="CV204" s="335">
        <v>4.8813806306464884E-3</v>
      </c>
      <c r="CW204" s="335">
        <v>2.8348673258682742E-3</v>
      </c>
      <c r="CX204" s="335">
        <v>1.7521245587131993E-3</v>
      </c>
      <c r="CY204" s="335">
        <v>1.4805850082393662E-3</v>
      </c>
      <c r="CZ204" s="335">
        <v>1.2242985781298562E-3</v>
      </c>
      <c r="DA204" s="335">
        <v>9.3834089768672461E-4</v>
      </c>
      <c r="DB204" s="335">
        <v>7.3876383814398458E-4</v>
      </c>
      <c r="DC204" s="335">
        <v>7.0925592920393005E-4</v>
      </c>
      <c r="DD204" s="335">
        <v>7.0022116787031422E-4</v>
      </c>
      <c r="DE204" s="335">
        <v>6.9902547400489407E-4</v>
      </c>
      <c r="DF204" s="335">
        <v>6.9902547400489407E-4</v>
      </c>
      <c r="DG204" s="335" t="e">
        <f>$I204*IF($G204="Pickup", SUMIFS(NewEmisData!E:E, NewEmisData!$A:$A, "Pickup", NewEmisData!$B:$B, $A204, NewEmisData!$C:$C, $H204, NewEmisData!$D:$D, DG$2), SUMIFS(NewEmisData!E:E, NewEmisData!$A:$A, "LDV", NewEmisData!$B:$B, $A204, NewEmisData!$C:$C, $H204, NewEmisData!$D:$D, DG$2))</f>
        <v>#REF!</v>
      </c>
      <c r="DH204" s="335" t="e">
        <f>$I204*IF($G204="Pickup", SUMIFS(NewEmisData!F:F, NewEmisData!$A:$A, "Pickup", NewEmisData!$B:$B, $A204, NewEmisData!$C:$C, $H204, NewEmisData!$D:$D, DH$2), SUMIFS(NewEmisData!F:F, NewEmisData!$A:$A, "LDV", NewEmisData!$B:$B, $A204, NewEmisData!$C:$C, $H204, NewEmisData!$D:$D, DH$2))</f>
        <v>#REF!</v>
      </c>
      <c r="DI204" s="335" t="e">
        <f>$I204*IF($G204="Pickup", SUMIFS(NewEmisData!G:G, NewEmisData!$A:$A, "Pickup", NewEmisData!$B:$B, $A204, NewEmisData!$C:$C, $H204, NewEmisData!$D:$D, DI$2), SUMIFS(NewEmisData!G:G, NewEmisData!$A:$A, "LDV", NewEmisData!$B:$B, $A204, NewEmisData!$C:$C, $H204, NewEmisData!$D:$D, DI$2))</f>
        <v>#REF!</v>
      </c>
      <c r="DJ204" s="335" t="e">
        <f>$I204*IF($G204="Pickup", SUMIFS(NewEmisData!H:H, NewEmisData!$A:$A, "Pickup", NewEmisData!$B:$B, $A204, NewEmisData!$C:$C, $H204, NewEmisData!$D:$D, DJ$2), SUMIFS(NewEmisData!H:H, NewEmisData!$A:$A, "LDV", NewEmisData!$B:$B, $A204, NewEmisData!$C:$C, $H204, NewEmisData!$D:$D, DJ$2))</f>
        <v>#REF!</v>
      </c>
      <c r="DK204" s="335" t="e">
        <f>$I204*IF($G204="Pickup", SUMIFS(NewEmisData!I:I, NewEmisData!$A:$A, "Pickup", NewEmisData!$B:$B, $A204, NewEmisData!$C:$C, $H204, NewEmisData!$D:$D, DK$2), SUMIFS(NewEmisData!I:I, NewEmisData!$A:$A, "LDV", NewEmisData!$B:$B, $A204, NewEmisData!$C:$C, $H204, NewEmisData!$D:$D, DK$2))</f>
        <v>#REF!</v>
      </c>
      <c r="DL204" s="335" t="e">
        <f>$I204*IF($G204="Pickup", SUMIFS(NewEmisData!J:J, NewEmisData!$A:$A, "Pickup", NewEmisData!$B:$B, $A204, NewEmisData!$C:$C, $H204, NewEmisData!$D:$D, DL$2), SUMIFS(NewEmisData!J:J, NewEmisData!$A:$A, "LDV", NewEmisData!$B:$B, $A204, NewEmisData!$C:$C, $H204, NewEmisData!$D:$D, DL$2))</f>
        <v>#REF!</v>
      </c>
      <c r="DM204" s="335" t="e">
        <f>$I204*IF($G204="Pickup", SUMIFS(NewEmisData!K:K, NewEmisData!$A:$A, "Pickup", NewEmisData!$B:$B, $A204, NewEmisData!$C:$C, $H204, NewEmisData!$D:$D, DM$2), SUMIFS(NewEmisData!K:K, NewEmisData!$A:$A, "LDV", NewEmisData!$B:$B, $A204, NewEmisData!$C:$C, $H204, NewEmisData!$D:$D, DM$2))</f>
        <v>#REF!</v>
      </c>
      <c r="DN204" s="335" t="e">
        <f>$I204*IF($G204="Pickup", SUMIFS(NewEmisData!L:L, NewEmisData!$A:$A, "Pickup", NewEmisData!$B:$B, $A204, NewEmisData!$C:$C, $H204, NewEmisData!$D:$D, DN$2), SUMIFS(NewEmisData!L:L, NewEmisData!$A:$A, "LDV", NewEmisData!$B:$B, $A204, NewEmisData!$C:$C, $H204, NewEmisData!$D:$D, DN$2))</f>
        <v>#REF!</v>
      </c>
      <c r="DO204" s="335" t="e">
        <f>$I204*IF($G204="Pickup", SUMIFS(NewEmisData!M:M, NewEmisData!$A:$A, "Pickup", NewEmisData!$B:$B, $A204, NewEmisData!$C:$C, $H204, NewEmisData!$D:$D, DO$2), SUMIFS(NewEmisData!M:M, NewEmisData!$A:$A, "LDV", NewEmisData!$B:$B, $A204, NewEmisData!$C:$C, $H204, NewEmisData!$D:$D, DO$2))</f>
        <v>#REF!</v>
      </c>
      <c r="DP204" s="335">
        <v>1.4161908397211972E-3</v>
      </c>
      <c r="DQ204" s="335" t="e">
        <f>$I204*IF($G204="Pickup", SUMIFS(NewEmisData!E:E, NewEmisData!$A:$A, "Pickup", NewEmisData!$B:$B, $A204, NewEmisData!$C:$C, $H204, NewEmisData!$D:$D, DQ$2), SUMIFS(NewEmisData!E:E, NewEmisData!$A:$A, "LDV", NewEmisData!$B:$B, $A204, NewEmisData!$C:$C, $H204, NewEmisData!$D:$D, DQ$2))</f>
        <v>#REF!</v>
      </c>
      <c r="DR204" s="335" t="e">
        <f>$I204*IF($G204="Pickup", SUMIFS(NewEmisData!F:F, NewEmisData!$A:$A, "Pickup", NewEmisData!$B:$B, $A204, NewEmisData!$C:$C, $H204, NewEmisData!$D:$D, DR$2), SUMIFS(NewEmisData!F:F, NewEmisData!$A:$A, "LDV", NewEmisData!$B:$B, $A204, NewEmisData!$C:$C, $H204, NewEmisData!$D:$D, DR$2))</f>
        <v>#REF!</v>
      </c>
      <c r="DS204" s="335" t="e">
        <f>$I204*IF($G204="Pickup", SUMIFS(NewEmisData!G:G, NewEmisData!$A:$A, "Pickup", NewEmisData!$B:$B, $A204, NewEmisData!$C:$C, $H204, NewEmisData!$D:$D, DS$2), SUMIFS(NewEmisData!G:G, NewEmisData!$A:$A, "LDV", NewEmisData!$B:$B, $A204, NewEmisData!$C:$C, $H204, NewEmisData!$D:$D, DS$2))</f>
        <v>#REF!</v>
      </c>
      <c r="DT204" s="335" t="e">
        <f>$I204*IF($G204="Pickup", SUMIFS(NewEmisData!H:H, NewEmisData!$A:$A, "Pickup", NewEmisData!$B:$B, $A204, NewEmisData!$C:$C, $H204, NewEmisData!$D:$D, DT$2), SUMIFS(NewEmisData!H:H, NewEmisData!$A:$A, "LDV", NewEmisData!$B:$B, $A204, NewEmisData!$C:$C, $H204, NewEmisData!$D:$D, DT$2))</f>
        <v>#REF!</v>
      </c>
      <c r="DU204" s="335" t="e">
        <f>$I204*IF($G204="Pickup", SUMIFS(NewEmisData!I:I, NewEmisData!$A:$A, "Pickup", NewEmisData!$B:$B, $A204, NewEmisData!$C:$C, $H204, NewEmisData!$D:$D, DU$2), SUMIFS(NewEmisData!I:I, NewEmisData!$A:$A, "LDV", NewEmisData!$B:$B, $A204, NewEmisData!$C:$C, $H204, NewEmisData!$D:$D, DU$2))</f>
        <v>#REF!</v>
      </c>
      <c r="DV204" s="335" t="e">
        <f>$I204*IF($G204="Pickup", SUMIFS(NewEmisData!J:J, NewEmisData!$A:$A, "Pickup", NewEmisData!$B:$B, $A204, NewEmisData!$C:$C, $H204, NewEmisData!$D:$D, DV$2), SUMIFS(NewEmisData!J:J, NewEmisData!$A:$A, "LDV", NewEmisData!$B:$B, $A204, NewEmisData!$C:$C, $H204, NewEmisData!$D:$D, DV$2))</f>
        <v>#REF!</v>
      </c>
      <c r="DW204" s="335" t="e">
        <f>$I204*IF($G204="Pickup", SUMIFS(NewEmisData!K:K, NewEmisData!$A:$A, "Pickup", NewEmisData!$B:$B, $A204, NewEmisData!$C:$C, $H204, NewEmisData!$D:$D, DW$2), SUMIFS(NewEmisData!K:K, NewEmisData!$A:$A, "LDV", NewEmisData!$B:$B, $A204, NewEmisData!$C:$C, $H204, NewEmisData!$D:$D, DW$2))</f>
        <v>#REF!</v>
      </c>
      <c r="DX204" s="335" t="e">
        <f>$I204*IF($G204="Pickup", SUMIFS(NewEmisData!L:L, NewEmisData!$A:$A, "Pickup", NewEmisData!$B:$B, $A204, NewEmisData!$C:$C, $H204, NewEmisData!$D:$D, DX$2), SUMIFS(NewEmisData!L:L, NewEmisData!$A:$A, "LDV", NewEmisData!$B:$B, $A204, NewEmisData!$C:$C, $H204, NewEmisData!$D:$D, DX$2))</f>
        <v>#REF!</v>
      </c>
      <c r="DY204" s="335" t="e">
        <f>$I204*IF($G204="Pickup", SUMIFS(NewEmisData!M:M, NewEmisData!$A:$A, "Pickup", NewEmisData!$B:$B, $A204, NewEmisData!$C:$C, $H204, NewEmisData!$D:$D, DY$2), SUMIFS(NewEmisData!M:M, NewEmisData!$A:$A, "LDV", NewEmisData!$B:$B, $A204, NewEmisData!$C:$C, $H204, NewEmisData!$D:$D, DY$2))</f>
        <v>#REF!</v>
      </c>
      <c r="DZ204" s="335">
        <v>3.9161427500359501E-3</v>
      </c>
      <c r="EA204" s="335" t="e">
        <f t="shared" si="350"/>
        <v>#REF!</v>
      </c>
      <c r="EB204" s="335" t="e">
        <f t="shared" si="351"/>
        <v>#REF!</v>
      </c>
      <c r="EC204" s="335" t="e">
        <f t="shared" si="352"/>
        <v>#REF!</v>
      </c>
      <c r="ED204" s="335" t="e">
        <f t="shared" si="353"/>
        <v>#REF!</v>
      </c>
      <c r="EE204" s="335" t="e">
        <f t="shared" si="354"/>
        <v>#REF!</v>
      </c>
      <c r="EF204" s="335" t="e">
        <f t="shared" si="355"/>
        <v>#REF!</v>
      </c>
      <c r="EG204" s="335" t="e">
        <f t="shared" si="356"/>
        <v>#REF!</v>
      </c>
      <c r="EH204" s="335" t="e">
        <f t="shared" si="357"/>
        <v>#REF!</v>
      </c>
      <c r="EI204" s="335" t="e">
        <f t="shared" si="358"/>
        <v>#REF!</v>
      </c>
      <c r="EJ204" s="335">
        <f t="shared" si="359"/>
        <v>0.19370552645526184</v>
      </c>
      <c r="EK204" s="335" t="e">
        <f t="shared" si="360"/>
        <v>#REF!</v>
      </c>
      <c r="EL204" s="335" t="e">
        <f t="shared" si="361"/>
        <v>#REF!</v>
      </c>
      <c r="EM204" s="335" t="e">
        <f t="shared" si="362"/>
        <v>#REF!</v>
      </c>
      <c r="EN204" s="335" t="e">
        <f t="shared" si="363"/>
        <v>#REF!</v>
      </c>
      <c r="EO204" s="335" t="e">
        <f t="shared" si="364"/>
        <v>#REF!</v>
      </c>
      <c r="EP204" s="335" t="e">
        <f t="shared" si="365"/>
        <v>#REF!</v>
      </c>
      <c r="EQ204" s="335" t="e">
        <f t="shared" si="366"/>
        <v>#REF!</v>
      </c>
      <c r="ER204" s="335" t="e">
        <f t="shared" si="367"/>
        <v>#REF!</v>
      </c>
      <c r="ES204" s="335" t="e">
        <f t="shared" si="368"/>
        <v>#REF!</v>
      </c>
      <c r="ET204" s="335">
        <f t="shared" si="369"/>
        <v>4.3391925281933752E-2</v>
      </c>
      <c r="EU204" s="335" t="e">
        <f t="shared" si="370"/>
        <v>#REF!</v>
      </c>
      <c r="EV204" s="335" t="e">
        <f t="shared" si="371"/>
        <v>#REF!</v>
      </c>
      <c r="EW204" s="335" t="e">
        <f t="shared" si="372"/>
        <v>#REF!</v>
      </c>
      <c r="EX204" s="335" t="e">
        <f t="shared" si="373"/>
        <v>#REF!</v>
      </c>
      <c r="EY204" s="335" t="e">
        <f t="shared" si="374"/>
        <v>#REF!</v>
      </c>
      <c r="EZ204" s="335" t="e">
        <f t="shared" si="375"/>
        <v>#REF!</v>
      </c>
      <c r="FA204" s="335" t="e">
        <f t="shared" si="376"/>
        <v>#REF!</v>
      </c>
      <c r="FB204" s="335" t="e">
        <f t="shared" si="377"/>
        <v>#REF!</v>
      </c>
      <c r="FC204" s="335" t="e">
        <f t="shared" si="378"/>
        <v>#REF!</v>
      </c>
      <c r="FD204" s="335">
        <f t="shared" si="379"/>
        <v>1.2209458395742144E-3</v>
      </c>
      <c r="FE204" s="335" t="e">
        <f t="shared" si="380"/>
        <v>#REF!</v>
      </c>
      <c r="FF204" s="335" t="e">
        <f t="shared" si="381"/>
        <v>#REF!</v>
      </c>
      <c r="FG204" s="335" t="e">
        <f t="shared" si="382"/>
        <v>#REF!</v>
      </c>
      <c r="FH204" s="335" t="e">
        <f t="shared" si="383"/>
        <v>#REF!</v>
      </c>
      <c r="FI204" s="335" t="e">
        <f t="shared" si="384"/>
        <v>#REF!</v>
      </c>
      <c r="FJ204" s="335" t="e">
        <f t="shared" si="385"/>
        <v>#REF!</v>
      </c>
      <c r="FK204" s="335" t="e">
        <f t="shared" si="386"/>
        <v>#REF!</v>
      </c>
      <c r="FL204" s="335" t="e">
        <f t="shared" si="387"/>
        <v>#REF!</v>
      </c>
      <c r="FM204" s="335" t="e">
        <f t="shared" si="388"/>
        <v>#REF!</v>
      </c>
      <c r="FN204" s="335">
        <f t="shared" si="389"/>
        <v>3.3340556433169119E-2</v>
      </c>
      <c r="FO204" s="335" t="e">
        <f t="shared" si="390"/>
        <v>#REF!</v>
      </c>
      <c r="FP204" s="335" t="e">
        <f t="shared" si="391"/>
        <v>#REF!</v>
      </c>
      <c r="FQ204" s="335" t="e">
        <f t="shared" si="392"/>
        <v>#REF!</v>
      </c>
      <c r="FR204" s="335" t="e">
        <f t="shared" si="393"/>
        <v>#REF!</v>
      </c>
      <c r="FS204" s="335" t="e">
        <f t="shared" si="394"/>
        <v>#REF!</v>
      </c>
      <c r="FT204" s="335" t="e">
        <f t="shared" si="395"/>
        <v>#REF!</v>
      </c>
      <c r="FU204" s="335" t="e">
        <f t="shared" si="396"/>
        <v>#REF!</v>
      </c>
      <c r="FV204" s="335" t="e">
        <f t="shared" si="397"/>
        <v>#REF!</v>
      </c>
      <c r="FW204" s="335" t="e">
        <f t="shared" si="398"/>
        <v>#REF!</v>
      </c>
      <c r="FX204" s="335">
        <f t="shared" si="399"/>
        <v>6.635240494108516E-3</v>
      </c>
    </row>
    <row r="205" spans="1:180" x14ac:dyDescent="0.2">
      <c r="A205" s="305" t="str">
        <f>IF(LEFT(TRIM(TechData_All!AJ105),1)="*", _xlfn.CONCAT("*","R2"), "R2")</f>
        <v>R2</v>
      </c>
      <c r="B205" s="305" t="str">
        <f>TechData_All!A105</f>
        <v>TLVGPHEV40</v>
      </c>
      <c r="C205" s="305" t="str">
        <f>TechData_All!C105</f>
        <v>TL.GSL.M.PHEV.2020</v>
      </c>
      <c r="D205" s="301" t="str">
        <f>TechData_All!D105</f>
        <v>bn-vmt, bn-vmt/a</v>
      </c>
      <c r="E205" s="301" t="str">
        <f>TechData_All!E105</f>
        <v>TLGSL</v>
      </c>
      <c r="F205" s="301" t="str">
        <f>TechData_All!F107</f>
        <v>TL</v>
      </c>
      <c r="G205" s="315" t="s">
        <v>819</v>
      </c>
      <c r="H205" s="315" t="s">
        <v>814</v>
      </c>
      <c r="I205" s="321" t="e">
        <f>#REF!</f>
        <v>#REF!</v>
      </c>
      <c r="J205" s="315" t="str">
        <f t="shared" si="400"/>
        <v>Minivan-GSL</v>
      </c>
      <c r="K205" s="335" t="e">
        <f>$I205*IF($G205="Pickup", SUMIFS(NewEmisData!E:E, NewEmisData!$A:$A, "Pickup", NewEmisData!$B:$B, $A205, NewEmisData!$C:$C, $H205, NewEmisData!$D:$D, K$2), SUMIFS(NewEmisData!E:E, NewEmisData!$A:$A, "LDV", NewEmisData!$B:$B, $A205, NewEmisData!$C:$C, $H205, NewEmisData!$D:$D, K$2))</f>
        <v>#REF!</v>
      </c>
      <c r="L205" s="335" t="e">
        <f>$I205*IF($G205="Pickup", SUMIFS(NewEmisData!F:F, NewEmisData!$A:$A, "Pickup", NewEmisData!$B:$B, $A205, NewEmisData!$C:$C, $H205, NewEmisData!$D:$D, L$2), SUMIFS(NewEmisData!F:F, NewEmisData!$A:$A, "LDV", NewEmisData!$B:$B, $A205, NewEmisData!$C:$C, $H205, NewEmisData!$D:$D, L$2))</f>
        <v>#REF!</v>
      </c>
      <c r="M205" s="335" t="e">
        <f>$I205*IF($G205="Pickup", SUMIFS(NewEmisData!G:G, NewEmisData!$A:$A, "Pickup", NewEmisData!$B:$B, $A205, NewEmisData!$C:$C, $H205, NewEmisData!$D:$D, M$2), SUMIFS(NewEmisData!G:G, NewEmisData!$A:$A, "LDV", NewEmisData!$B:$B, $A205, NewEmisData!$C:$C, $H205, NewEmisData!$D:$D, M$2))</f>
        <v>#REF!</v>
      </c>
      <c r="N205" s="335" t="e">
        <f>$I205*IF($G205="Pickup", SUMIFS(NewEmisData!H:H, NewEmisData!$A:$A, "Pickup", NewEmisData!$B:$B, $A205, NewEmisData!$C:$C, $H205, NewEmisData!$D:$D, N$2), SUMIFS(NewEmisData!H:H, NewEmisData!$A:$A, "LDV", NewEmisData!$B:$B, $A205, NewEmisData!$C:$C, $H205, NewEmisData!$D:$D, N$2))</f>
        <v>#REF!</v>
      </c>
      <c r="O205" s="335" t="e">
        <f>$I205*IF($G205="Pickup", SUMIFS(NewEmisData!I:I, NewEmisData!$A:$A, "Pickup", NewEmisData!$B:$B, $A205, NewEmisData!$C:$C, $H205, NewEmisData!$D:$D, O$2), SUMIFS(NewEmisData!I:I, NewEmisData!$A:$A, "LDV", NewEmisData!$B:$B, $A205, NewEmisData!$C:$C, $H205, NewEmisData!$D:$D, O$2))</f>
        <v>#REF!</v>
      </c>
      <c r="P205" s="335" t="e">
        <f>$I205*IF($G205="Pickup", SUMIFS(NewEmisData!J:J, NewEmisData!$A:$A, "Pickup", NewEmisData!$B:$B, $A205, NewEmisData!$C:$C, $H205, NewEmisData!$D:$D, P$2), SUMIFS(NewEmisData!J:J, NewEmisData!$A:$A, "LDV", NewEmisData!$B:$B, $A205, NewEmisData!$C:$C, $H205, NewEmisData!$D:$D, P$2))</f>
        <v>#REF!</v>
      </c>
      <c r="Q205" s="335" t="e">
        <f>$I205*IF($G205="Pickup", SUMIFS(NewEmisData!K:K, NewEmisData!$A:$A, "Pickup", NewEmisData!$B:$B, $A205, NewEmisData!$C:$C, $H205, NewEmisData!$D:$D, Q$2), SUMIFS(NewEmisData!K:K, NewEmisData!$A:$A, "LDV", NewEmisData!$B:$B, $A205, NewEmisData!$C:$C, $H205, NewEmisData!$D:$D, Q$2))</f>
        <v>#REF!</v>
      </c>
      <c r="R205" s="335" t="e">
        <f>$I205*IF($G205="Pickup", SUMIFS(NewEmisData!L:L, NewEmisData!$A:$A, "Pickup", NewEmisData!$B:$B, $A205, NewEmisData!$C:$C, $H205, NewEmisData!$D:$D, R$2), SUMIFS(NewEmisData!L:L, NewEmisData!$A:$A, "LDV", NewEmisData!$B:$B, $A205, NewEmisData!$C:$C, $H205, NewEmisData!$D:$D, R$2))</f>
        <v>#REF!</v>
      </c>
      <c r="S205" s="335" t="e">
        <f>$I205*IF($G205="Pickup", SUMIFS(NewEmisData!M:M, NewEmisData!$A:$A, "Pickup", NewEmisData!$B:$B, $A205, NewEmisData!$C:$C, $H205, NewEmisData!$D:$D, S$2), SUMIFS(NewEmisData!M:M, NewEmisData!$A:$A, "LDV", NewEmisData!$B:$B, $A205, NewEmisData!$C:$C, $H205, NewEmisData!$D:$D, S$2))</f>
        <v>#REF!</v>
      </c>
      <c r="T205" s="335">
        <v>0.19370552645526184</v>
      </c>
      <c r="U205" s="335" t="e">
        <f>$I205*IF($G205="Pickup", SUMIFS(NewEmisData!E:E, NewEmisData!$A:$A, "Pickup", NewEmisData!$B:$B, $A205, NewEmisData!$C:$C, $H205, NewEmisData!$D:$D, U$2), SUMIFS(NewEmisData!E:E, NewEmisData!$A:$A, "LDV", NewEmisData!$B:$B, $A205, NewEmisData!$C:$C, $H205, NewEmisData!$D:$D, U$2))</f>
        <v>#REF!</v>
      </c>
      <c r="V205" s="335" t="e">
        <f>$I205*IF($G205="Pickup", SUMIFS(NewEmisData!F:F, NewEmisData!$A:$A, "Pickup", NewEmisData!$B:$B, $A205, NewEmisData!$C:$C, $H205, NewEmisData!$D:$D, V$2), SUMIFS(NewEmisData!F:F, NewEmisData!$A:$A, "LDV", NewEmisData!$B:$B, $A205, NewEmisData!$C:$C, $H205, NewEmisData!$D:$D, V$2))</f>
        <v>#REF!</v>
      </c>
      <c r="W205" s="335" t="e">
        <f>$I205*IF($G205="Pickup", SUMIFS(NewEmisData!G:G, NewEmisData!$A:$A, "Pickup", NewEmisData!$B:$B, $A205, NewEmisData!$C:$C, $H205, NewEmisData!$D:$D, W$2), SUMIFS(NewEmisData!G:G, NewEmisData!$A:$A, "LDV", NewEmisData!$B:$B, $A205, NewEmisData!$C:$C, $H205, NewEmisData!$D:$D, W$2))</f>
        <v>#REF!</v>
      </c>
      <c r="X205" s="335" t="e">
        <f>$I205*IF($G205="Pickup", SUMIFS(NewEmisData!H:H, NewEmisData!$A:$A, "Pickup", NewEmisData!$B:$B, $A205, NewEmisData!$C:$C, $H205, NewEmisData!$D:$D, X$2), SUMIFS(NewEmisData!H:H, NewEmisData!$A:$A, "LDV", NewEmisData!$B:$B, $A205, NewEmisData!$C:$C, $H205, NewEmisData!$D:$D, X$2))</f>
        <v>#REF!</v>
      </c>
      <c r="Y205" s="335" t="e">
        <f>$I205*IF($G205="Pickup", SUMIFS(NewEmisData!I:I, NewEmisData!$A:$A, "Pickup", NewEmisData!$B:$B, $A205, NewEmisData!$C:$C, $H205, NewEmisData!$D:$D, Y$2), SUMIFS(NewEmisData!I:I, NewEmisData!$A:$A, "LDV", NewEmisData!$B:$B, $A205, NewEmisData!$C:$C, $H205, NewEmisData!$D:$D, Y$2))</f>
        <v>#REF!</v>
      </c>
      <c r="Z205" s="335" t="e">
        <f>$I205*IF($G205="Pickup", SUMIFS(NewEmisData!J:J, NewEmisData!$A:$A, "Pickup", NewEmisData!$B:$B, $A205, NewEmisData!$C:$C, $H205, NewEmisData!$D:$D, Z$2), SUMIFS(NewEmisData!J:J, NewEmisData!$A:$A, "LDV", NewEmisData!$B:$B, $A205, NewEmisData!$C:$C, $H205, NewEmisData!$D:$D, Z$2))</f>
        <v>#REF!</v>
      </c>
      <c r="AA205" s="335" t="e">
        <f>$I205*IF($G205="Pickup", SUMIFS(NewEmisData!K:K, NewEmisData!$A:$A, "Pickup", NewEmisData!$B:$B, $A205, NewEmisData!$C:$C, $H205, NewEmisData!$D:$D, AA$2), SUMIFS(NewEmisData!K:K, NewEmisData!$A:$A, "LDV", NewEmisData!$B:$B, $A205, NewEmisData!$C:$C, $H205, NewEmisData!$D:$D, AA$2))</f>
        <v>#REF!</v>
      </c>
      <c r="AB205" s="335" t="e">
        <f>$I205*IF($G205="Pickup", SUMIFS(NewEmisData!L:L, NewEmisData!$A:$A, "Pickup", NewEmisData!$B:$B, $A205, NewEmisData!$C:$C, $H205, NewEmisData!$D:$D, AB$2), SUMIFS(NewEmisData!L:L, NewEmisData!$A:$A, "LDV", NewEmisData!$B:$B, $A205, NewEmisData!$C:$C, $H205, NewEmisData!$D:$D, AB$2))</f>
        <v>#REF!</v>
      </c>
      <c r="AC205" s="335" t="e">
        <f>$I205*IF($G205="Pickup", SUMIFS(NewEmisData!M:M, NewEmisData!$A:$A, "Pickup", NewEmisData!$B:$B, $A205, NewEmisData!$C:$C, $H205, NewEmisData!$D:$D, AC$2), SUMIFS(NewEmisData!M:M, NewEmisData!$A:$A, "LDV", NewEmisData!$B:$B, $A205, NewEmisData!$C:$C, $H205, NewEmisData!$D:$D, AC$2))</f>
        <v>#REF!</v>
      </c>
      <c r="AD205" s="335">
        <v>4.3391925281933752E-2</v>
      </c>
      <c r="AE205" s="335" t="e">
        <f>$I205*IF($G205="Pickup", SUMIFS(NewEmisData!E:E, NewEmisData!$A:$A, "Pickup", NewEmisData!$B:$B, $A205, NewEmisData!$C:$C, $H205, NewEmisData!$D:$D, AE$2), SUMIFS(NewEmisData!E:E, NewEmisData!$A:$A, "LDV", NewEmisData!$B:$B, $A205, NewEmisData!$C:$C, $H205, NewEmisData!$D:$D, AE$2))</f>
        <v>#REF!</v>
      </c>
      <c r="AF205" s="335" t="e">
        <f>$I205*IF($G205="Pickup", SUMIFS(NewEmisData!F:F, NewEmisData!$A:$A, "Pickup", NewEmisData!$B:$B, $A205, NewEmisData!$C:$C, $H205, NewEmisData!$D:$D, AF$2), SUMIFS(NewEmisData!F:F, NewEmisData!$A:$A, "LDV", NewEmisData!$B:$B, $A205, NewEmisData!$C:$C, $H205, NewEmisData!$D:$D, AF$2))</f>
        <v>#REF!</v>
      </c>
      <c r="AG205" s="335" t="e">
        <f>$I205*IF($G205="Pickup", SUMIFS(NewEmisData!G:G, NewEmisData!$A:$A, "Pickup", NewEmisData!$B:$B, $A205, NewEmisData!$C:$C, $H205, NewEmisData!$D:$D, AG$2), SUMIFS(NewEmisData!G:G, NewEmisData!$A:$A, "LDV", NewEmisData!$B:$B, $A205, NewEmisData!$C:$C, $H205, NewEmisData!$D:$D, AG$2))</f>
        <v>#REF!</v>
      </c>
      <c r="AH205" s="335" t="e">
        <f>$I205*IF($G205="Pickup", SUMIFS(NewEmisData!H:H, NewEmisData!$A:$A, "Pickup", NewEmisData!$B:$B, $A205, NewEmisData!$C:$C, $H205, NewEmisData!$D:$D, AH$2), SUMIFS(NewEmisData!H:H, NewEmisData!$A:$A, "LDV", NewEmisData!$B:$B, $A205, NewEmisData!$C:$C, $H205, NewEmisData!$D:$D, AH$2))</f>
        <v>#REF!</v>
      </c>
      <c r="AI205" s="335" t="e">
        <f>$I205*IF($G205="Pickup", SUMIFS(NewEmisData!I:I, NewEmisData!$A:$A, "Pickup", NewEmisData!$B:$B, $A205, NewEmisData!$C:$C, $H205, NewEmisData!$D:$D, AI$2), SUMIFS(NewEmisData!I:I, NewEmisData!$A:$A, "LDV", NewEmisData!$B:$B, $A205, NewEmisData!$C:$C, $H205, NewEmisData!$D:$D, AI$2))</f>
        <v>#REF!</v>
      </c>
      <c r="AJ205" s="335" t="e">
        <f>$I205*IF($G205="Pickup", SUMIFS(NewEmisData!J:J, NewEmisData!$A:$A, "Pickup", NewEmisData!$B:$B, $A205, NewEmisData!$C:$C, $H205, NewEmisData!$D:$D, AJ$2), SUMIFS(NewEmisData!J:J, NewEmisData!$A:$A, "LDV", NewEmisData!$B:$B, $A205, NewEmisData!$C:$C, $H205, NewEmisData!$D:$D, AJ$2))</f>
        <v>#REF!</v>
      </c>
      <c r="AK205" s="335" t="e">
        <f>$I205*IF($G205="Pickup", SUMIFS(NewEmisData!K:K, NewEmisData!$A:$A, "Pickup", NewEmisData!$B:$B, $A205, NewEmisData!$C:$C, $H205, NewEmisData!$D:$D, AK$2), SUMIFS(NewEmisData!K:K, NewEmisData!$A:$A, "LDV", NewEmisData!$B:$B, $A205, NewEmisData!$C:$C, $H205, NewEmisData!$D:$D, AK$2))</f>
        <v>#REF!</v>
      </c>
      <c r="AL205" s="335" t="e">
        <f>$I205*IF($G205="Pickup", SUMIFS(NewEmisData!L:L, NewEmisData!$A:$A, "Pickup", NewEmisData!$B:$B, $A205, NewEmisData!$C:$C, $H205, NewEmisData!$D:$D, AL$2), SUMIFS(NewEmisData!L:L, NewEmisData!$A:$A, "LDV", NewEmisData!$B:$B, $A205, NewEmisData!$C:$C, $H205, NewEmisData!$D:$D, AL$2))</f>
        <v>#REF!</v>
      </c>
      <c r="AM205" s="335" t="e">
        <f>$I205*IF($G205="Pickup", SUMIFS(NewEmisData!M:M, NewEmisData!$A:$A, "Pickup", NewEmisData!$B:$B, $A205, NewEmisData!$C:$C, $H205, NewEmisData!$D:$D, AM$2), SUMIFS(NewEmisData!M:M, NewEmisData!$A:$A, "LDV", NewEmisData!$B:$B, $A205, NewEmisData!$C:$C, $H205, NewEmisData!$D:$D, AM$2))</f>
        <v>#REF!</v>
      </c>
      <c r="AN205" s="335">
        <v>1.2209458395742144E-3</v>
      </c>
      <c r="AO205" s="335" t="e">
        <f>$I205*IF($G205="Pickup", SUMIFS(NewEmisData!E:E, NewEmisData!$A:$A, "Pickup", NewEmisData!$B:$B, $A205, NewEmisData!$C:$C, $H205, NewEmisData!$D:$D, AO$2), SUMIFS(NewEmisData!E:E, NewEmisData!$A:$A, "LDV", NewEmisData!$B:$B, $A205, NewEmisData!$C:$C, $H205, NewEmisData!$D:$D, AO$2))</f>
        <v>#REF!</v>
      </c>
      <c r="AP205" s="335" t="e">
        <f>$I205*IF($G205="Pickup", SUMIFS(NewEmisData!F:F, NewEmisData!$A:$A, "Pickup", NewEmisData!$B:$B, $A205, NewEmisData!$C:$C, $H205, NewEmisData!$D:$D, AP$2), SUMIFS(NewEmisData!F:F, NewEmisData!$A:$A, "LDV", NewEmisData!$B:$B, $A205, NewEmisData!$C:$C, $H205, NewEmisData!$D:$D, AP$2))</f>
        <v>#REF!</v>
      </c>
      <c r="AQ205" s="335" t="e">
        <f>$I205*IF($G205="Pickup", SUMIFS(NewEmisData!G:G, NewEmisData!$A:$A, "Pickup", NewEmisData!$B:$B, $A205, NewEmisData!$C:$C, $H205, NewEmisData!$D:$D, AQ$2), SUMIFS(NewEmisData!G:G, NewEmisData!$A:$A, "LDV", NewEmisData!$B:$B, $A205, NewEmisData!$C:$C, $H205, NewEmisData!$D:$D, AQ$2))</f>
        <v>#REF!</v>
      </c>
      <c r="AR205" s="335" t="e">
        <f>$I205*IF($G205="Pickup", SUMIFS(NewEmisData!H:H, NewEmisData!$A:$A, "Pickup", NewEmisData!$B:$B, $A205, NewEmisData!$C:$C, $H205, NewEmisData!$D:$D, AR$2), SUMIFS(NewEmisData!H:H, NewEmisData!$A:$A, "LDV", NewEmisData!$B:$B, $A205, NewEmisData!$C:$C, $H205, NewEmisData!$D:$D, AR$2))</f>
        <v>#REF!</v>
      </c>
      <c r="AS205" s="335" t="e">
        <f>$I205*IF($G205="Pickup", SUMIFS(NewEmisData!I:I, NewEmisData!$A:$A, "Pickup", NewEmisData!$B:$B, $A205, NewEmisData!$C:$C, $H205, NewEmisData!$D:$D, AS$2), SUMIFS(NewEmisData!I:I, NewEmisData!$A:$A, "LDV", NewEmisData!$B:$B, $A205, NewEmisData!$C:$C, $H205, NewEmisData!$D:$D, AS$2))</f>
        <v>#REF!</v>
      </c>
      <c r="AT205" s="335" t="e">
        <f>$I205*IF($G205="Pickup", SUMIFS(NewEmisData!J:J, NewEmisData!$A:$A, "Pickup", NewEmisData!$B:$B, $A205, NewEmisData!$C:$C, $H205, NewEmisData!$D:$D, AT$2), SUMIFS(NewEmisData!J:J, NewEmisData!$A:$A, "LDV", NewEmisData!$B:$B, $A205, NewEmisData!$C:$C, $H205, NewEmisData!$D:$D, AT$2))</f>
        <v>#REF!</v>
      </c>
      <c r="AU205" s="335" t="e">
        <f>$I205*IF($G205="Pickup", SUMIFS(NewEmisData!K:K, NewEmisData!$A:$A, "Pickup", NewEmisData!$B:$B, $A205, NewEmisData!$C:$C, $H205, NewEmisData!$D:$D, AU$2), SUMIFS(NewEmisData!K:K, NewEmisData!$A:$A, "LDV", NewEmisData!$B:$B, $A205, NewEmisData!$C:$C, $H205, NewEmisData!$D:$D, AU$2))</f>
        <v>#REF!</v>
      </c>
      <c r="AV205" s="335" t="e">
        <f>$I205*IF($G205="Pickup", SUMIFS(NewEmisData!L:L, NewEmisData!$A:$A, "Pickup", NewEmisData!$B:$B, $A205, NewEmisData!$C:$C, $H205, NewEmisData!$D:$D, AV$2), SUMIFS(NewEmisData!L:L, NewEmisData!$A:$A, "LDV", NewEmisData!$B:$B, $A205, NewEmisData!$C:$C, $H205, NewEmisData!$D:$D, AV$2))</f>
        <v>#REF!</v>
      </c>
      <c r="AW205" s="335" t="e">
        <f>$I205*IF($G205="Pickup", SUMIFS(NewEmisData!M:M, NewEmisData!$A:$A, "Pickup", NewEmisData!$B:$B, $A205, NewEmisData!$C:$C, $H205, NewEmisData!$D:$D, AW$2), SUMIFS(NewEmisData!M:M, NewEmisData!$A:$A, "LDV", NewEmisData!$B:$B, $A205, NewEmisData!$C:$C, $H205, NewEmisData!$D:$D, AW$2))</f>
        <v>#REF!</v>
      </c>
      <c r="AX205" s="335">
        <v>3.3340556433169119E-2</v>
      </c>
      <c r="AY205" s="335" t="e">
        <f>$I205*IF($G205="Pickup", SUMIFS(NewEmisData!E:E, NewEmisData!$A:$A, "Pickup", NewEmisData!$B:$B, $A205, NewEmisData!$C:$C, $H205, NewEmisData!$D:$D, AY$2), SUMIFS(NewEmisData!E:E, NewEmisData!$A:$A, "LDV", NewEmisData!$B:$B, $A205, NewEmisData!$C:$C, $H205, NewEmisData!$D:$D, AY$2))</f>
        <v>#REF!</v>
      </c>
      <c r="AZ205" s="335" t="e">
        <f>$I205*IF($G205="Pickup", SUMIFS(NewEmisData!F:F, NewEmisData!$A:$A, "Pickup", NewEmisData!$B:$B, $A205, NewEmisData!$C:$C, $H205, NewEmisData!$D:$D, AZ$2), SUMIFS(NewEmisData!F:F, NewEmisData!$A:$A, "LDV", NewEmisData!$B:$B, $A205, NewEmisData!$C:$C, $H205, NewEmisData!$D:$D, AZ$2))</f>
        <v>#REF!</v>
      </c>
      <c r="BA205" s="335" t="e">
        <f>$I205*IF($G205="Pickup", SUMIFS(NewEmisData!G:G, NewEmisData!$A:$A, "Pickup", NewEmisData!$B:$B, $A205, NewEmisData!$C:$C, $H205, NewEmisData!$D:$D, BA$2), SUMIFS(NewEmisData!G:G, NewEmisData!$A:$A, "LDV", NewEmisData!$B:$B, $A205, NewEmisData!$C:$C, $H205, NewEmisData!$D:$D, BA$2))</f>
        <v>#REF!</v>
      </c>
      <c r="BB205" s="335" t="e">
        <f>$I205*IF($G205="Pickup", SUMIFS(NewEmisData!H:H, NewEmisData!$A:$A, "Pickup", NewEmisData!$B:$B, $A205, NewEmisData!$C:$C, $H205, NewEmisData!$D:$D, BB$2), SUMIFS(NewEmisData!H:H, NewEmisData!$A:$A, "LDV", NewEmisData!$B:$B, $A205, NewEmisData!$C:$C, $H205, NewEmisData!$D:$D, BB$2))</f>
        <v>#REF!</v>
      </c>
      <c r="BC205" s="335" t="e">
        <f>$I205*IF($G205="Pickup", SUMIFS(NewEmisData!I:I, NewEmisData!$A:$A, "Pickup", NewEmisData!$B:$B, $A205, NewEmisData!$C:$C, $H205, NewEmisData!$D:$D, BC$2), SUMIFS(NewEmisData!I:I, NewEmisData!$A:$A, "LDV", NewEmisData!$B:$B, $A205, NewEmisData!$C:$C, $H205, NewEmisData!$D:$D, BC$2))</f>
        <v>#REF!</v>
      </c>
      <c r="BD205" s="335" t="e">
        <f>$I205*IF($G205="Pickup", SUMIFS(NewEmisData!J:J, NewEmisData!$A:$A, "Pickup", NewEmisData!$B:$B, $A205, NewEmisData!$C:$C, $H205, NewEmisData!$D:$D, BD$2), SUMIFS(NewEmisData!J:J, NewEmisData!$A:$A, "LDV", NewEmisData!$B:$B, $A205, NewEmisData!$C:$C, $H205, NewEmisData!$D:$D, BD$2))</f>
        <v>#REF!</v>
      </c>
      <c r="BE205" s="335" t="e">
        <f>$I205*IF($G205="Pickup", SUMIFS(NewEmisData!K:K, NewEmisData!$A:$A, "Pickup", NewEmisData!$B:$B, $A205, NewEmisData!$C:$C, $H205, NewEmisData!$D:$D, BE$2), SUMIFS(NewEmisData!K:K, NewEmisData!$A:$A, "LDV", NewEmisData!$B:$B, $A205, NewEmisData!$C:$C, $H205, NewEmisData!$D:$D, BE$2))</f>
        <v>#REF!</v>
      </c>
      <c r="BF205" s="335" t="e">
        <f>$I205*IF($G205="Pickup", SUMIFS(NewEmisData!L:L, NewEmisData!$A:$A, "Pickup", NewEmisData!$B:$B, $A205, NewEmisData!$C:$C, $H205, NewEmisData!$D:$D, BF$2), SUMIFS(NewEmisData!L:L, NewEmisData!$A:$A, "LDV", NewEmisData!$B:$B, $A205, NewEmisData!$C:$C, $H205, NewEmisData!$D:$D, BF$2))</f>
        <v>#REF!</v>
      </c>
      <c r="BG205" s="335" t="e">
        <f>$I205*IF($G205="Pickup", SUMIFS(NewEmisData!M:M, NewEmisData!$A:$A, "Pickup", NewEmisData!$B:$B, $A205, NewEmisData!$C:$C, $H205, NewEmisData!$D:$D, BG$2), SUMIFS(NewEmisData!M:M, NewEmisData!$A:$A, "LDV", NewEmisData!$B:$B, $A205, NewEmisData!$C:$C, $H205, NewEmisData!$D:$D, BG$2))</f>
        <v>#REF!</v>
      </c>
      <c r="BH205" s="335">
        <v>6.635240494108516E-3</v>
      </c>
      <c r="BI205" s="335" t="e">
        <f>$I205*IF($G205="Pickup", SUMIFS(NewEmisData!E:E, NewEmisData!$A:$A, "Pickup", NewEmisData!$B:$B, $A205, NewEmisData!$C:$C, $H205, NewEmisData!$D:$D, BI$2), SUMIFS(NewEmisData!E:E, NewEmisData!$A:$A, "LDV", NewEmisData!$B:$B, $A205, NewEmisData!$C:$C, $H205, NewEmisData!$D:$D, BI$2))</f>
        <v>#REF!</v>
      </c>
      <c r="BJ205" s="335" t="e">
        <f>$I205*IF($G205="Pickup", SUMIFS(NewEmisData!F:F, NewEmisData!$A:$A, "Pickup", NewEmisData!$B:$B, $A205, NewEmisData!$C:$C, $H205, NewEmisData!$D:$D, BJ$2), SUMIFS(NewEmisData!F:F, NewEmisData!$A:$A, "LDV", NewEmisData!$B:$B, $A205, NewEmisData!$C:$C, $H205, NewEmisData!$D:$D, BJ$2))</f>
        <v>#REF!</v>
      </c>
      <c r="BK205" s="335" t="e">
        <f>$I205*IF($G205="Pickup", SUMIFS(NewEmisData!G:G, NewEmisData!$A:$A, "Pickup", NewEmisData!$B:$B, $A205, NewEmisData!$C:$C, $H205, NewEmisData!$D:$D, BK$2), SUMIFS(NewEmisData!G:G, NewEmisData!$A:$A, "LDV", NewEmisData!$B:$B, $A205, NewEmisData!$C:$C, $H205, NewEmisData!$D:$D, BK$2))</f>
        <v>#REF!</v>
      </c>
      <c r="BL205" s="335" t="e">
        <f>$I205*IF($G205="Pickup", SUMIFS(NewEmisData!H:H, NewEmisData!$A:$A, "Pickup", NewEmisData!$B:$B, $A205, NewEmisData!$C:$C, $H205, NewEmisData!$D:$D, BL$2), SUMIFS(NewEmisData!H:H, NewEmisData!$A:$A, "LDV", NewEmisData!$B:$B, $A205, NewEmisData!$C:$C, $H205, NewEmisData!$D:$D, BL$2))</f>
        <v>#REF!</v>
      </c>
      <c r="BM205" s="335" t="e">
        <f>$I205*IF($G205="Pickup", SUMIFS(NewEmisData!I:I, NewEmisData!$A:$A, "Pickup", NewEmisData!$B:$B, $A205, NewEmisData!$C:$C, $H205, NewEmisData!$D:$D, BM$2), SUMIFS(NewEmisData!I:I, NewEmisData!$A:$A, "LDV", NewEmisData!$B:$B, $A205, NewEmisData!$C:$C, $H205, NewEmisData!$D:$D, BM$2))</f>
        <v>#REF!</v>
      </c>
      <c r="BN205" s="335" t="e">
        <f>$I205*IF($G205="Pickup", SUMIFS(NewEmisData!J:J, NewEmisData!$A:$A, "Pickup", NewEmisData!$B:$B, $A205, NewEmisData!$C:$C, $H205, NewEmisData!$D:$D, BN$2), SUMIFS(NewEmisData!J:J, NewEmisData!$A:$A, "LDV", NewEmisData!$B:$B, $A205, NewEmisData!$C:$C, $H205, NewEmisData!$D:$D, BN$2))</f>
        <v>#REF!</v>
      </c>
      <c r="BO205" s="335" t="e">
        <f>$I205*IF($G205="Pickup", SUMIFS(NewEmisData!K:K, NewEmisData!$A:$A, "Pickup", NewEmisData!$B:$B, $A205, NewEmisData!$C:$C, $H205, NewEmisData!$D:$D, BO$2), SUMIFS(NewEmisData!K:K, NewEmisData!$A:$A, "LDV", NewEmisData!$B:$B, $A205, NewEmisData!$C:$C, $H205, NewEmisData!$D:$D, BO$2))</f>
        <v>#REF!</v>
      </c>
      <c r="BP205" s="335" t="e">
        <f>$I205*IF($G205="Pickup", SUMIFS(NewEmisData!L:L, NewEmisData!$A:$A, "Pickup", NewEmisData!$B:$B, $A205, NewEmisData!$C:$C, $H205, NewEmisData!$D:$D, BP$2), SUMIFS(NewEmisData!L:L, NewEmisData!$A:$A, "LDV", NewEmisData!$B:$B, $A205, NewEmisData!$C:$C, $H205, NewEmisData!$D:$D, BP$2))</f>
        <v>#REF!</v>
      </c>
      <c r="BQ205" s="335" t="e">
        <f>$I205*IF($G205="Pickup", SUMIFS(NewEmisData!M:M, NewEmisData!$A:$A, "Pickup", NewEmisData!$B:$B, $A205, NewEmisData!$C:$C, $H205, NewEmisData!$D:$D, BQ$2), SUMIFS(NewEmisData!M:M, NewEmisData!$A:$A, "LDV", NewEmisData!$B:$B, $A205, NewEmisData!$C:$C, $H205, NewEmisData!$D:$D, BQ$2))</f>
        <v>#REF!</v>
      </c>
      <c r="BR205" s="335">
        <v>1.1611805680881344</v>
      </c>
      <c r="BS205" s="335" t="e">
        <f>$I205*IF($G205="Pickup", SUMIFS(NewEmisData!E:E, NewEmisData!$A:$A, "Pickup", NewEmisData!$B:$B, $A205, NewEmisData!$C:$C, $H205, NewEmisData!$D:$D, BS$2), SUMIFS(NewEmisData!E:E, NewEmisData!$A:$A, "LDV", NewEmisData!$B:$B, $A205, NewEmisData!$C:$C, $H205, NewEmisData!$D:$D, BS$2))</f>
        <v>#REF!</v>
      </c>
      <c r="BT205" s="335" t="e">
        <f>$I205*IF($G205="Pickup", SUMIFS(NewEmisData!F:F, NewEmisData!$A:$A, "Pickup", NewEmisData!$B:$B, $A205, NewEmisData!$C:$C, $H205, NewEmisData!$D:$D, BT$2), SUMIFS(NewEmisData!F:F, NewEmisData!$A:$A, "LDV", NewEmisData!$B:$B, $A205, NewEmisData!$C:$C, $H205, NewEmisData!$D:$D, BT$2))</f>
        <v>#REF!</v>
      </c>
      <c r="BU205" s="335" t="e">
        <f>$I205*IF($G205="Pickup", SUMIFS(NewEmisData!G:G, NewEmisData!$A:$A, "Pickup", NewEmisData!$B:$B, $A205, NewEmisData!$C:$C, $H205, NewEmisData!$D:$D, BU$2), SUMIFS(NewEmisData!G:G, NewEmisData!$A:$A, "LDV", NewEmisData!$B:$B, $A205, NewEmisData!$C:$C, $H205, NewEmisData!$D:$D, BU$2))</f>
        <v>#REF!</v>
      </c>
      <c r="BV205" s="335" t="e">
        <f>$I205*IF($G205="Pickup", SUMIFS(NewEmisData!H:H, NewEmisData!$A:$A, "Pickup", NewEmisData!$B:$B, $A205, NewEmisData!$C:$C, $H205, NewEmisData!$D:$D, BV$2), SUMIFS(NewEmisData!H:H, NewEmisData!$A:$A, "LDV", NewEmisData!$B:$B, $A205, NewEmisData!$C:$C, $H205, NewEmisData!$D:$D, BV$2))</f>
        <v>#REF!</v>
      </c>
      <c r="BW205" s="335" t="e">
        <f>$I205*IF($G205="Pickup", SUMIFS(NewEmisData!I:I, NewEmisData!$A:$A, "Pickup", NewEmisData!$B:$B, $A205, NewEmisData!$C:$C, $H205, NewEmisData!$D:$D, BW$2), SUMIFS(NewEmisData!I:I, NewEmisData!$A:$A, "LDV", NewEmisData!$B:$B, $A205, NewEmisData!$C:$C, $H205, NewEmisData!$D:$D, BW$2))</f>
        <v>#REF!</v>
      </c>
      <c r="BX205" s="335" t="e">
        <f>$I205*IF($G205="Pickup", SUMIFS(NewEmisData!J:J, NewEmisData!$A:$A, "Pickup", NewEmisData!$B:$B, $A205, NewEmisData!$C:$C, $H205, NewEmisData!$D:$D, BX$2), SUMIFS(NewEmisData!J:J, NewEmisData!$A:$A, "LDV", NewEmisData!$B:$B, $A205, NewEmisData!$C:$C, $H205, NewEmisData!$D:$D, BX$2))</f>
        <v>#REF!</v>
      </c>
      <c r="BY205" s="335" t="e">
        <f>$I205*IF($G205="Pickup", SUMIFS(NewEmisData!K:K, NewEmisData!$A:$A, "Pickup", NewEmisData!$B:$B, $A205, NewEmisData!$C:$C, $H205, NewEmisData!$D:$D, BY$2), SUMIFS(NewEmisData!K:K, NewEmisData!$A:$A, "LDV", NewEmisData!$B:$B, $A205, NewEmisData!$C:$C, $H205, NewEmisData!$D:$D, BY$2))</f>
        <v>#REF!</v>
      </c>
      <c r="BZ205" s="335" t="e">
        <f>$I205*IF($G205="Pickup", SUMIFS(NewEmisData!L:L, NewEmisData!$A:$A, "Pickup", NewEmisData!$B:$B, $A205, NewEmisData!$C:$C, $H205, NewEmisData!$D:$D, BZ$2), SUMIFS(NewEmisData!L:L, NewEmisData!$A:$A, "LDV", NewEmisData!$B:$B, $A205, NewEmisData!$C:$C, $H205, NewEmisData!$D:$D, BZ$2))</f>
        <v>#REF!</v>
      </c>
      <c r="CA205" s="335" t="e">
        <f>$I205*IF($G205="Pickup", SUMIFS(NewEmisData!M:M, NewEmisData!$A:$A, "Pickup", NewEmisData!$B:$B, $A205, NewEmisData!$C:$C, $H205, NewEmisData!$D:$D, CA$2), SUMIFS(NewEmisData!M:M, NewEmisData!$A:$A, "LDV", NewEmisData!$B:$B, $A205, NewEmisData!$C:$C, $H205, NewEmisData!$D:$D, CA$2))</f>
        <v>#REF!</v>
      </c>
      <c r="CB205" s="335">
        <v>7.4011853176044348E-2</v>
      </c>
      <c r="CC205" s="335" t="e">
        <f>$I205*IF($G205="Pickup", SUMIFS(NewEmisData!E:E, NewEmisData!$A:$A, "Pickup", NewEmisData!$B:$B, $A205, NewEmisData!$C:$C, $H205, NewEmisData!$D:$D, CC$2), SUMIFS(NewEmisData!E:E, NewEmisData!$A:$A, "LDV", NewEmisData!$B:$B, $A205, NewEmisData!$C:$C, $H205, NewEmisData!$D:$D, CC$2))</f>
        <v>#REF!</v>
      </c>
      <c r="CD205" s="335" t="e">
        <f>$I205*IF($G205="Pickup", SUMIFS(NewEmisData!F:F, NewEmisData!$A:$A, "Pickup", NewEmisData!$B:$B, $A205, NewEmisData!$C:$C, $H205, NewEmisData!$D:$D, CD$2), SUMIFS(NewEmisData!F:F, NewEmisData!$A:$A, "LDV", NewEmisData!$B:$B, $A205, NewEmisData!$C:$C, $H205, NewEmisData!$D:$D, CD$2))</f>
        <v>#REF!</v>
      </c>
      <c r="CE205" s="335" t="e">
        <f>$I205*IF($G205="Pickup", SUMIFS(NewEmisData!G:G, NewEmisData!$A:$A, "Pickup", NewEmisData!$B:$B, $A205, NewEmisData!$C:$C, $H205, NewEmisData!$D:$D, CE$2), SUMIFS(NewEmisData!G:G, NewEmisData!$A:$A, "LDV", NewEmisData!$B:$B, $A205, NewEmisData!$C:$C, $H205, NewEmisData!$D:$D, CE$2))</f>
        <v>#REF!</v>
      </c>
      <c r="CF205" s="335" t="e">
        <f>$I205*IF($G205="Pickup", SUMIFS(NewEmisData!H:H, NewEmisData!$A:$A, "Pickup", NewEmisData!$B:$B, $A205, NewEmisData!$C:$C, $H205, NewEmisData!$D:$D, CF$2), SUMIFS(NewEmisData!H:H, NewEmisData!$A:$A, "LDV", NewEmisData!$B:$B, $A205, NewEmisData!$C:$C, $H205, NewEmisData!$D:$D, CF$2))</f>
        <v>#REF!</v>
      </c>
      <c r="CG205" s="335" t="e">
        <f>$I205*IF($G205="Pickup", SUMIFS(NewEmisData!I:I, NewEmisData!$A:$A, "Pickup", NewEmisData!$B:$B, $A205, NewEmisData!$C:$C, $H205, NewEmisData!$D:$D, CG$2), SUMIFS(NewEmisData!I:I, NewEmisData!$A:$A, "LDV", NewEmisData!$B:$B, $A205, NewEmisData!$C:$C, $H205, NewEmisData!$D:$D, CG$2))</f>
        <v>#REF!</v>
      </c>
      <c r="CH205" s="335" t="e">
        <f>$I205*IF($G205="Pickup", SUMIFS(NewEmisData!J:J, NewEmisData!$A:$A, "Pickup", NewEmisData!$B:$B, $A205, NewEmisData!$C:$C, $H205, NewEmisData!$D:$D, CH$2), SUMIFS(NewEmisData!J:J, NewEmisData!$A:$A, "LDV", NewEmisData!$B:$B, $A205, NewEmisData!$C:$C, $H205, NewEmisData!$D:$D, CH$2))</f>
        <v>#REF!</v>
      </c>
      <c r="CI205" s="335" t="e">
        <f>$I205*IF($G205="Pickup", SUMIFS(NewEmisData!K:K, NewEmisData!$A:$A, "Pickup", NewEmisData!$B:$B, $A205, NewEmisData!$C:$C, $H205, NewEmisData!$D:$D, CI$2), SUMIFS(NewEmisData!K:K, NewEmisData!$A:$A, "LDV", NewEmisData!$B:$B, $A205, NewEmisData!$C:$C, $H205, NewEmisData!$D:$D, CI$2))</f>
        <v>#REF!</v>
      </c>
      <c r="CJ205" s="335" t="e">
        <f>$I205*IF($G205="Pickup", SUMIFS(NewEmisData!L:L, NewEmisData!$A:$A, "Pickup", NewEmisData!$B:$B, $A205, NewEmisData!$C:$C, $H205, NewEmisData!$D:$D, CJ$2), SUMIFS(NewEmisData!L:L, NewEmisData!$A:$A, "LDV", NewEmisData!$B:$B, $A205, NewEmisData!$C:$C, $H205, NewEmisData!$D:$D, CJ$2))</f>
        <v>#REF!</v>
      </c>
      <c r="CK205" s="335" t="e">
        <f>$I205*IF($G205="Pickup", SUMIFS(NewEmisData!M:M, NewEmisData!$A:$A, "Pickup", NewEmisData!$B:$B, $A205, NewEmisData!$C:$C, $H205, NewEmisData!$D:$D, CK$2), SUMIFS(NewEmisData!M:M, NewEmisData!$A:$A, "LDV", NewEmisData!$B:$B, $A205, NewEmisData!$C:$C, $H205, NewEmisData!$D:$D, CK$2))</f>
        <v>#REF!</v>
      </c>
      <c r="CL205" s="335">
        <v>1.6016749451778743E-2</v>
      </c>
      <c r="CM205" s="335" t="e">
        <f>$I205*IF($G205="Pickup", SUMIFS(NewEmisData!E:E, NewEmisData!$A:$A, "Pickup", NewEmisData!$B:$B, $A205, NewEmisData!$C:$C, $H205, NewEmisData!$D:$D, CM$2), SUMIFS(NewEmisData!E:E, NewEmisData!$A:$A, "LDV", NewEmisData!$B:$B, $A205, NewEmisData!$C:$C, $H205, NewEmisData!$D:$D, CM$2))</f>
        <v>#REF!</v>
      </c>
      <c r="CN205" s="335" t="e">
        <f>$I205*IF($G205="Pickup", SUMIFS(NewEmisData!F:F, NewEmisData!$A:$A, "Pickup", NewEmisData!$B:$B, $A205, NewEmisData!$C:$C, $H205, NewEmisData!$D:$D, CN$2), SUMIFS(NewEmisData!F:F, NewEmisData!$A:$A, "LDV", NewEmisData!$B:$B, $A205, NewEmisData!$C:$C, $H205, NewEmisData!$D:$D, CN$2))</f>
        <v>#REF!</v>
      </c>
      <c r="CO205" s="335" t="e">
        <f>$I205*IF($G205="Pickup", SUMIFS(NewEmisData!G:G, NewEmisData!$A:$A, "Pickup", NewEmisData!$B:$B, $A205, NewEmisData!$C:$C, $H205, NewEmisData!$D:$D, CO$2), SUMIFS(NewEmisData!G:G, NewEmisData!$A:$A, "LDV", NewEmisData!$B:$B, $A205, NewEmisData!$C:$C, $H205, NewEmisData!$D:$D, CO$2))</f>
        <v>#REF!</v>
      </c>
      <c r="CP205" s="335" t="e">
        <f>$I205*IF($G205="Pickup", SUMIFS(NewEmisData!H:H, NewEmisData!$A:$A, "Pickup", NewEmisData!$B:$B, $A205, NewEmisData!$C:$C, $H205, NewEmisData!$D:$D, CP$2), SUMIFS(NewEmisData!H:H, NewEmisData!$A:$A, "LDV", NewEmisData!$B:$B, $A205, NewEmisData!$C:$C, $H205, NewEmisData!$D:$D, CP$2))</f>
        <v>#REF!</v>
      </c>
      <c r="CQ205" s="335" t="e">
        <f>$I205*IF($G205="Pickup", SUMIFS(NewEmisData!I:I, NewEmisData!$A:$A, "Pickup", NewEmisData!$B:$B, $A205, NewEmisData!$C:$C, $H205, NewEmisData!$D:$D, CQ$2), SUMIFS(NewEmisData!I:I, NewEmisData!$A:$A, "LDV", NewEmisData!$B:$B, $A205, NewEmisData!$C:$C, $H205, NewEmisData!$D:$D, CQ$2))</f>
        <v>#REF!</v>
      </c>
      <c r="CR205" s="335" t="e">
        <f>$I205*IF($G205="Pickup", SUMIFS(NewEmisData!J:J, NewEmisData!$A:$A, "Pickup", NewEmisData!$B:$B, $A205, NewEmisData!$C:$C, $H205, NewEmisData!$D:$D, CR$2), SUMIFS(NewEmisData!J:J, NewEmisData!$A:$A, "LDV", NewEmisData!$B:$B, $A205, NewEmisData!$C:$C, $H205, NewEmisData!$D:$D, CR$2))</f>
        <v>#REF!</v>
      </c>
      <c r="CS205" s="335" t="e">
        <f>$I205*IF($G205="Pickup", SUMIFS(NewEmisData!K:K, NewEmisData!$A:$A, "Pickup", NewEmisData!$B:$B, $A205, NewEmisData!$C:$C, $H205, NewEmisData!$D:$D, CS$2), SUMIFS(NewEmisData!K:K, NewEmisData!$A:$A, "LDV", NewEmisData!$B:$B, $A205, NewEmisData!$C:$C, $H205, NewEmisData!$D:$D, CS$2))</f>
        <v>#REF!</v>
      </c>
      <c r="CT205" s="335" t="e">
        <f>$I205*IF($G205="Pickup", SUMIFS(NewEmisData!L:L, NewEmisData!$A:$A, "Pickup", NewEmisData!$B:$B, $A205, NewEmisData!$C:$C, $H205, NewEmisData!$D:$D, CT$2), SUMIFS(NewEmisData!L:L, NewEmisData!$A:$A, "LDV", NewEmisData!$B:$B, $A205, NewEmisData!$C:$C, $H205, NewEmisData!$D:$D, CT$2))</f>
        <v>#REF!</v>
      </c>
      <c r="CU205" s="335" t="e">
        <f>$I205*IF($G205="Pickup", SUMIFS(NewEmisData!M:M, NewEmisData!$A:$A, "Pickup", NewEmisData!$B:$B, $A205, NewEmisData!$C:$C, $H205, NewEmisData!$D:$D, CU$2), SUMIFS(NewEmisData!M:M, NewEmisData!$A:$A, "LDV", NewEmisData!$B:$B, $A205, NewEmisData!$C:$C, $H205, NewEmisData!$D:$D, CU$2))</f>
        <v>#REF!</v>
      </c>
      <c r="CV205" s="335">
        <v>4.8813806306464884E-3</v>
      </c>
      <c r="CW205" s="335">
        <v>2.8348673258682742E-3</v>
      </c>
      <c r="CX205" s="335">
        <v>1.7521245587131993E-3</v>
      </c>
      <c r="CY205" s="335">
        <v>1.4805850082393662E-3</v>
      </c>
      <c r="CZ205" s="335">
        <v>1.2242985781298562E-3</v>
      </c>
      <c r="DA205" s="335">
        <v>9.3834089768672461E-4</v>
      </c>
      <c r="DB205" s="335">
        <v>7.3876383814398458E-4</v>
      </c>
      <c r="DC205" s="335">
        <v>7.0925592920393005E-4</v>
      </c>
      <c r="DD205" s="335">
        <v>7.0022116787031422E-4</v>
      </c>
      <c r="DE205" s="335">
        <v>6.9902547400489407E-4</v>
      </c>
      <c r="DF205" s="335">
        <v>6.9902547400489407E-4</v>
      </c>
      <c r="DG205" s="335" t="e">
        <f>$I205*IF($G205="Pickup", SUMIFS(NewEmisData!E:E, NewEmisData!$A:$A, "Pickup", NewEmisData!$B:$B, $A205, NewEmisData!$C:$C, $H205, NewEmisData!$D:$D, DG$2), SUMIFS(NewEmisData!E:E, NewEmisData!$A:$A, "LDV", NewEmisData!$B:$B, $A205, NewEmisData!$C:$C, $H205, NewEmisData!$D:$D, DG$2))</f>
        <v>#REF!</v>
      </c>
      <c r="DH205" s="335" t="e">
        <f>$I205*IF($G205="Pickup", SUMIFS(NewEmisData!F:F, NewEmisData!$A:$A, "Pickup", NewEmisData!$B:$B, $A205, NewEmisData!$C:$C, $H205, NewEmisData!$D:$D, DH$2), SUMIFS(NewEmisData!F:F, NewEmisData!$A:$A, "LDV", NewEmisData!$B:$B, $A205, NewEmisData!$C:$C, $H205, NewEmisData!$D:$D, DH$2))</f>
        <v>#REF!</v>
      </c>
      <c r="DI205" s="335" t="e">
        <f>$I205*IF($G205="Pickup", SUMIFS(NewEmisData!G:G, NewEmisData!$A:$A, "Pickup", NewEmisData!$B:$B, $A205, NewEmisData!$C:$C, $H205, NewEmisData!$D:$D, DI$2), SUMIFS(NewEmisData!G:G, NewEmisData!$A:$A, "LDV", NewEmisData!$B:$B, $A205, NewEmisData!$C:$C, $H205, NewEmisData!$D:$D, DI$2))</f>
        <v>#REF!</v>
      </c>
      <c r="DJ205" s="335" t="e">
        <f>$I205*IF($G205="Pickup", SUMIFS(NewEmisData!H:H, NewEmisData!$A:$A, "Pickup", NewEmisData!$B:$B, $A205, NewEmisData!$C:$C, $H205, NewEmisData!$D:$D, DJ$2), SUMIFS(NewEmisData!H:H, NewEmisData!$A:$A, "LDV", NewEmisData!$B:$B, $A205, NewEmisData!$C:$C, $H205, NewEmisData!$D:$D, DJ$2))</f>
        <v>#REF!</v>
      </c>
      <c r="DK205" s="335" t="e">
        <f>$I205*IF($G205="Pickup", SUMIFS(NewEmisData!I:I, NewEmisData!$A:$A, "Pickup", NewEmisData!$B:$B, $A205, NewEmisData!$C:$C, $H205, NewEmisData!$D:$D, DK$2), SUMIFS(NewEmisData!I:I, NewEmisData!$A:$A, "LDV", NewEmisData!$B:$B, $A205, NewEmisData!$C:$C, $H205, NewEmisData!$D:$D, DK$2))</f>
        <v>#REF!</v>
      </c>
      <c r="DL205" s="335" t="e">
        <f>$I205*IF($G205="Pickup", SUMIFS(NewEmisData!J:J, NewEmisData!$A:$A, "Pickup", NewEmisData!$B:$B, $A205, NewEmisData!$C:$C, $H205, NewEmisData!$D:$D, DL$2), SUMIFS(NewEmisData!J:J, NewEmisData!$A:$A, "LDV", NewEmisData!$B:$B, $A205, NewEmisData!$C:$C, $H205, NewEmisData!$D:$D, DL$2))</f>
        <v>#REF!</v>
      </c>
      <c r="DM205" s="335" t="e">
        <f>$I205*IF($G205="Pickup", SUMIFS(NewEmisData!K:K, NewEmisData!$A:$A, "Pickup", NewEmisData!$B:$B, $A205, NewEmisData!$C:$C, $H205, NewEmisData!$D:$D, DM$2), SUMIFS(NewEmisData!K:K, NewEmisData!$A:$A, "LDV", NewEmisData!$B:$B, $A205, NewEmisData!$C:$C, $H205, NewEmisData!$D:$D, DM$2))</f>
        <v>#REF!</v>
      </c>
      <c r="DN205" s="335" t="e">
        <f>$I205*IF($G205="Pickup", SUMIFS(NewEmisData!L:L, NewEmisData!$A:$A, "Pickup", NewEmisData!$B:$B, $A205, NewEmisData!$C:$C, $H205, NewEmisData!$D:$D, DN$2), SUMIFS(NewEmisData!L:L, NewEmisData!$A:$A, "LDV", NewEmisData!$B:$B, $A205, NewEmisData!$C:$C, $H205, NewEmisData!$D:$D, DN$2))</f>
        <v>#REF!</v>
      </c>
      <c r="DO205" s="335" t="e">
        <f>$I205*IF($G205="Pickup", SUMIFS(NewEmisData!M:M, NewEmisData!$A:$A, "Pickup", NewEmisData!$B:$B, $A205, NewEmisData!$C:$C, $H205, NewEmisData!$D:$D, DO$2), SUMIFS(NewEmisData!M:M, NewEmisData!$A:$A, "LDV", NewEmisData!$B:$B, $A205, NewEmisData!$C:$C, $H205, NewEmisData!$D:$D, DO$2))</f>
        <v>#REF!</v>
      </c>
      <c r="DP205" s="335">
        <v>1.4161908397211972E-3</v>
      </c>
      <c r="DQ205" s="335" t="e">
        <f>$I205*IF($G205="Pickup", SUMIFS(NewEmisData!E:E, NewEmisData!$A:$A, "Pickup", NewEmisData!$B:$B, $A205, NewEmisData!$C:$C, $H205, NewEmisData!$D:$D, DQ$2), SUMIFS(NewEmisData!E:E, NewEmisData!$A:$A, "LDV", NewEmisData!$B:$B, $A205, NewEmisData!$C:$C, $H205, NewEmisData!$D:$D, DQ$2))</f>
        <v>#REF!</v>
      </c>
      <c r="DR205" s="335" t="e">
        <f>$I205*IF($G205="Pickup", SUMIFS(NewEmisData!F:F, NewEmisData!$A:$A, "Pickup", NewEmisData!$B:$B, $A205, NewEmisData!$C:$C, $H205, NewEmisData!$D:$D, DR$2), SUMIFS(NewEmisData!F:F, NewEmisData!$A:$A, "LDV", NewEmisData!$B:$B, $A205, NewEmisData!$C:$C, $H205, NewEmisData!$D:$D, DR$2))</f>
        <v>#REF!</v>
      </c>
      <c r="DS205" s="335" t="e">
        <f>$I205*IF($G205="Pickup", SUMIFS(NewEmisData!G:G, NewEmisData!$A:$A, "Pickup", NewEmisData!$B:$B, $A205, NewEmisData!$C:$C, $H205, NewEmisData!$D:$D, DS$2), SUMIFS(NewEmisData!G:G, NewEmisData!$A:$A, "LDV", NewEmisData!$B:$B, $A205, NewEmisData!$C:$C, $H205, NewEmisData!$D:$D, DS$2))</f>
        <v>#REF!</v>
      </c>
      <c r="DT205" s="335" t="e">
        <f>$I205*IF($G205="Pickup", SUMIFS(NewEmisData!H:H, NewEmisData!$A:$A, "Pickup", NewEmisData!$B:$B, $A205, NewEmisData!$C:$C, $H205, NewEmisData!$D:$D, DT$2), SUMIFS(NewEmisData!H:H, NewEmisData!$A:$A, "LDV", NewEmisData!$B:$B, $A205, NewEmisData!$C:$C, $H205, NewEmisData!$D:$D, DT$2))</f>
        <v>#REF!</v>
      </c>
      <c r="DU205" s="335" t="e">
        <f>$I205*IF($G205="Pickup", SUMIFS(NewEmisData!I:I, NewEmisData!$A:$A, "Pickup", NewEmisData!$B:$B, $A205, NewEmisData!$C:$C, $H205, NewEmisData!$D:$D, DU$2), SUMIFS(NewEmisData!I:I, NewEmisData!$A:$A, "LDV", NewEmisData!$B:$B, $A205, NewEmisData!$C:$C, $H205, NewEmisData!$D:$D, DU$2))</f>
        <v>#REF!</v>
      </c>
      <c r="DV205" s="335" t="e">
        <f>$I205*IF($G205="Pickup", SUMIFS(NewEmisData!J:J, NewEmisData!$A:$A, "Pickup", NewEmisData!$B:$B, $A205, NewEmisData!$C:$C, $H205, NewEmisData!$D:$D, DV$2), SUMIFS(NewEmisData!J:J, NewEmisData!$A:$A, "LDV", NewEmisData!$B:$B, $A205, NewEmisData!$C:$C, $H205, NewEmisData!$D:$D, DV$2))</f>
        <v>#REF!</v>
      </c>
      <c r="DW205" s="335" t="e">
        <f>$I205*IF($G205="Pickup", SUMIFS(NewEmisData!K:K, NewEmisData!$A:$A, "Pickup", NewEmisData!$B:$B, $A205, NewEmisData!$C:$C, $H205, NewEmisData!$D:$D, DW$2), SUMIFS(NewEmisData!K:K, NewEmisData!$A:$A, "LDV", NewEmisData!$B:$B, $A205, NewEmisData!$C:$C, $H205, NewEmisData!$D:$D, DW$2))</f>
        <v>#REF!</v>
      </c>
      <c r="DX205" s="335" t="e">
        <f>$I205*IF($G205="Pickup", SUMIFS(NewEmisData!L:L, NewEmisData!$A:$A, "Pickup", NewEmisData!$B:$B, $A205, NewEmisData!$C:$C, $H205, NewEmisData!$D:$D, DX$2), SUMIFS(NewEmisData!L:L, NewEmisData!$A:$A, "LDV", NewEmisData!$B:$B, $A205, NewEmisData!$C:$C, $H205, NewEmisData!$D:$D, DX$2))</f>
        <v>#REF!</v>
      </c>
      <c r="DY205" s="335" t="e">
        <f>$I205*IF($G205="Pickup", SUMIFS(NewEmisData!M:M, NewEmisData!$A:$A, "Pickup", NewEmisData!$B:$B, $A205, NewEmisData!$C:$C, $H205, NewEmisData!$D:$D, DY$2), SUMIFS(NewEmisData!M:M, NewEmisData!$A:$A, "LDV", NewEmisData!$B:$B, $A205, NewEmisData!$C:$C, $H205, NewEmisData!$D:$D, DY$2))</f>
        <v>#REF!</v>
      </c>
      <c r="DZ205" s="335">
        <v>3.9161427500359501E-3</v>
      </c>
      <c r="EA205" s="335" t="e">
        <f t="shared" si="350"/>
        <v>#REF!</v>
      </c>
      <c r="EB205" s="335" t="e">
        <f t="shared" si="351"/>
        <v>#REF!</v>
      </c>
      <c r="EC205" s="335" t="e">
        <f t="shared" si="352"/>
        <v>#REF!</v>
      </c>
      <c r="ED205" s="335" t="e">
        <f t="shared" si="353"/>
        <v>#REF!</v>
      </c>
      <c r="EE205" s="335" t="e">
        <f t="shared" si="354"/>
        <v>#REF!</v>
      </c>
      <c r="EF205" s="335" t="e">
        <f t="shared" si="355"/>
        <v>#REF!</v>
      </c>
      <c r="EG205" s="335" t="e">
        <f t="shared" si="356"/>
        <v>#REF!</v>
      </c>
      <c r="EH205" s="335" t="e">
        <f t="shared" si="357"/>
        <v>#REF!</v>
      </c>
      <c r="EI205" s="335" t="e">
        <f t="shared" si="358"/>
        <v>#REF!</v>
      </c>
      <c r="EJ205" s="335">
        <f t="shared" si="359"/>
        <v>0.19370552645526184</v>
      </c>
      <c r="EK205" s="335" t="e">
        <f t="shared" si="360"/>
        <v>#REF!</v>
      </c>
      <c r="EL205" s="335" t="e">
        <f t="shared" si="361"/>
        <v>#REF!</v>
      </c>
      <c r="EM205" s="335" t="e">
        <f t="shared" si="362"/>
        <v>#REF!</v>
      </c>
      <c r="EN205" s="335" t="e">
        <f t="shared" si="363"/>
        <v>#REF!</v>
      </c>
      <c r="EO205" s="335" t="e">
        <f t="shared" si="364"/>
        <v>#REF!</v>
      </c>
      <c r="EP205" s="335" t="e">
        <f t="shared" si="365"/>
        <v>#REF!</v>
      </c>
      <c r="EQ205" s="335" t="e">
        <f t="shared" si="366"/>
        <v>#REF!</v>
      </c>
      <c r="ER205" s="335" t="e">
        <f t="shared" si="367"/>
        <v>#REF!</v>
      </c>
      <c r="ES205" s="335" t="e">
        <f t="shared" si="368"/>
        <v>#REF!</v>
      </c>
      <c r="ET205" s="335">
        <f t="shared" si="369"/>
        <v>4.3391925281933752E-2</v>
      </c>
      <c r="EU205" s="335" t="e">
        <f t="shared" si="370"/>
        <v>#REF!</v>
      </c>
      <c r="EV205" s="335" t="e">
        <f t="shared" si="371"/>
        <v>#REF!</v>
      </c>
      <c r="EW205" s="335" t="e">
        <f t="shared" si="372"/>
        <v>#REF!</v>
      </c>
      <c r="EX205" s="335" t="e">
        <f t="shared" si="373"/>
        <v>#REF!</v>
      </c>
      <c r="EY205" s="335" t="e">
        <f t="shared" si="374"/>
        <v>#REF!</v>
      </c>
      <c r="EZ205" s="335" t="e">
        <f t="shared" si="375"/>
        <v>#REF!</v>
      </c>
      <c r="FA205" s="335" t="e">
        <f t="shared" si="376"/>
        <v>#REF!</v>
      </c>
      <c r="FB205" s="335" t="e">
        <f t="shared" si="377"/>
        <v>#REF!</v>
      </c>
      <c r="FC205" s="335" t="e">
        <f t="shared" si="378"/>
        <v>#REF!</v>
      </c>
      <c r="FD205" s="335">
        <f t="shared" si="379"/>
        <v>1.2209458395742144E-3</v>
      </c>
      <c r="FE205" s="335" t="e">
        <f t="shared" si="380"/>
        <v>#REF!</v>
      </c>
      <c r="FF205" s="335" t="e">
        <f t="shared" si="381"/>
        <v>#REF!</v>
      </c>
      <c r="FG205" s="335" t="e">
        <f t="shared" si="382"/>
        <v>#REF!</v>
      </c>
      <c r="FH205" s="335" t="e">
        <f t="shared" si="383"/>
        <v>#REF!</v>
      </c>
      <c r="FI205" s="335" t="e">
        <f t="shared" si="384"/>
        <v>#REF!</v>
      </c>
      <c r="FJ205" s="335" t="e">
        <f t="shared" si="385"/>
        <v>#REF!</v>
      </c>
      <c r="FK205" s="335" t="e">
        <f t="shared" si="386"/>
        <v>#REF!</v>
      </c>
      <c r="FL205" s="335" t="e">
        <f t="shared" si="387"/>
        <v>#REF!</v>
      </c>
      <c r="FM205" s="335" t="e">
        <f t="shared" si="388"/>
        <v>#REF!</v>
      </c>
      <c r="FN205" s="335">
        <f t="shared" si="389"/>
        <v>3.3340556433169119E-2</v>
      </c>
      <c r="FO205" s="335" t="e">
        <f t="shared" si="390"/>
        <v>#REF!</v>
      </c>
      <c r="FP205" s="335" t="e">
        <f t="shared" si="391"/>
        <v>#REF!</v>
      </c>
      <c r="FQ205" s="335" t="e">
        <f t="shared" si="392"/>
        <v>#REF!</v>
      </c>
      <c r="FR205" s="335" t="e">
        <f t="shared" si="393"/>
        <v>#REF!</v>
      </c>
      <c r="FS205" s="335" t="e">
        <f t="shared" si="394"/>
        <v>#REF!</v>
      </c>
      <c r="FT205" s="335" t="e">
        <f t="shared" si="395"/>
        <v>#REF!</v>
      </c>
      <c r="FU205" s="335" t="e">
        <f t="shared" si="396"/>
        <v>#REF!</v>
      </c>
      <c r="FV205" s="335" t="e">
        <f t="shared" si="397"/>
        <v>#REF!</v>
      </c>
      <c r="FW205" s="335" t="e">
        <f t="shared" si="398"/>
        <v>#REF!</v>
      </c>
      <c r="FX205" s="335">
        <f t="shared" si="399"/>
        <v>6.635240494108516E-3</v>
      </c>
    </row>
    <row r="206" spans="1:180" x14ac:dyDescent="0.2">
      <c r="A206" s="305" t="str">
        <f>_xlfn.CONCAT(IF(LEFT(TRIM(A205),1)="*", "*R", "R"), 1+RIGHT(TRIM(A205),1))</f>
        <v>R3</v>
      </c>
      <c r="B206" s="305" t="str">
        <f t="shared" ref="B206:B209" si="401">B205</f>
        <v>TLVGPHEV40</v>
      </c>
      <c r="C206" s="305" t="str">
        <f t="shared" ref="C206:C209" si="402">C205</f>
        <v>TL.GSL.M.PHEV.2020</v>
      </c>
      <c r="D206" s="301" t="str">
        <f t="shared" ref="D206:D209" si="403">D205</f>
        <v>bn-vmt, bn-vmt/a</v>
      </c>
      <c r="E206" s="301" t="str">
        <f t="shared" ref="E206:E209" si="404">E205</f>
        <v>TLGSL</v>
      </c>
      <c r="F206" s="301" t="str">
        <f t="shared" ref="F206:F209" si="405">F205</f>
        <v>TL</v>
      </c>
      <c r="G206" s="315" t="s">
        <v>819</v>
      </c>
      <c r="H206" s="315" t="s">
        <v>814</v>
      </c>
      <c r="I206" s="321" t="e">
        <f>#REF!</f>
        <v>#REF!</v>
      </c>
      <c r="J206" s="315" t="str">
        <f t="shared" si="400"/>
        <v>Minivan-GSL</v>
      </c>
      <c r="K206" s="335" t="e">
        <f>$I206*IF($G206="Pickup", SUMIFS(NewEmisData!E:E, NewEmisData!$A:$A, "Pickup", NewEmisData!$B:$B, $A206, NewEmisData!$C:$C, $H206, NewEmisData!$D:$D, K$2), SUMIFS(NewEmisData!E:E, NewEmisData!$A:$A, "LDV", NewEmisData!$B:$B, $A206, NewEmisData!$C:$C, $H206, NewEmisData!$D:$D, K$2))</f>
        <v>#REF!</v>
      </c>
      <c r="L206" s="335" t="e">
        <f>$I206*IF($G206="Pickup", SUMIFS(NewEmisData!F:F, NewEmisData!$A:$A, "Pickup", NewEmisData!$B:$B, $A206, NewEmisData!$C:$C, $H206, NewEmisData!$D:$D, L$2), SUMIFS(NewEmisData!F:F, NewEmisData!$A:$A, "LDV", NewEmisData!$B:$B, $A206, NewEmisData!$C:$C, $H206, NewEmisData!$D:$D, L$2))</f>
        <v>#REF!</v>
      </c>
      <c r="M206" s="335" t="e">
        <f>$I206*IF($G206="Pickup", SUMIFS(NewEmisData!G:G, NewEmisData!$A:$A, "Pickup", NewEmisData!$B:$B, $A206, NewEmisData!$C:$C, $H206, NewEmisData!$D:$D, M$2), SUMIFS(NewEmisData!G:G, NewEmisData!$A:$A, "LDV", NewEmisData!$B:$B, $A206, NewEmisData!$C:$C, $H206, NewEmisData!$D:$D, M$2))</f>
        <v>#REF!</v>
      </c>
      <c r="N206" s="335" t="e">
        <f>$I206*IF($G206="Pickup", SUMIFS(NewEmisData!H:H, NewEmisData!$A:$A, "Pickup", NewEmisData!$B:$B, $A206, NewEmisData!$C:$C, $H206, NewEmisData!$D:$D, N$2), SUMIFS(NewEmisData!H:H, NewEmisData!$A:$A, "LDV", NewEmisData!$B:$B, $A206, NewEmisData!$C:$C, $H206, NewEmisData!$D:$D, N$2))</f>
        <v>#REF!</v>
      </c>
      <c r="O206" s="335" t="e">
        <f>$I206*IF($G206="Pickup", SUMIFS(NewEmisData!I:I, NewEmisData!$A:$A, "Pickup", NewEmisData!$B:$B, $A206, NewEmisData!$C:$C, $H206, NewEmisData!$D:$D, O$2), SUMIFS(NewEmisData!I:I, NewEmisData!$A:$A, "LDV", NewEmisData!$B:$B, $A206, NewEmisData!$C:$C, $H206, NewEmisData!$D:$D, O$2))</f>
        <v>#REF!</v>
      </c>
      <c r="P206" s="335" t="e">
        <f>$I206*IF($G206="Pickup", SUMIFS(NewEmisData!J:J, NewEmisData!$A:$A, "Pickup", NewEmisData!$B:$B, $A206, NewEmisData!$C:$C, $H206, NewEmisData!$D:$D, P$2), SUMIFS(NewEmisData!J:J, NewEmisData!$A:$A, "LDV", NewEmisData!$B:$B, $A206, NewEmisData!$C:$C, $H206, NewEmisData!$D:$D, P$2))</f>
        <v>#REF!</v>
      </c>
      <c r="Q206" s="335" t="e">
        <f>$I206*IF($G206="Pickup", SUMIFS(NewEmisData!K:K, NewEmisData!$A:$A, "Pickup", NewEmisData!$B:$B, $A206, NewEmisData!$C:$C, $H206, NewEmisData!$D:$D, Q$2), SUMIFS(NewEmisData!K:K, NewEmisData!$A:$A, "LDV", NewEmisData!$B:$B, $A206, NewEmisData!$C:$C, $H206, NewEmisData!$D:$D, Q$2))</f>
        <v>#REF!</v>
      </c>
      <c r="R206" s="335" t="e">
        <f>$I206*IF($G206="Pickup", SUMIFS(NewEmisData!L:L, NewEmisData!$A:$A, "Pickup", NewEmisData!$B:$B, $A206, NewEmisData!$C:$C, $H206, NewEmisData!$D:$D, R$2), SUMIFS(NewEmisData!L:L, NewEmisData!$A:$A, "LDV", NewEmisData!$B:$B, $A206, NewEmisData!$C:$C, $H206, NewEmisData!$D:$D, R$2))</f>
        <v>#REF!</v>
      </c>
      <c r="S206" s="335" t="e">
        <f>$I206*IF($G206="Pickup", SUMIFS(NewEmisData!M:M, NewEmisData!$A:$A, "Pickup", NewEmisData!$B:$B, $A206, NewEmisData!$C:$C, $H206, NewEmisData!$D:$D, S$2), SUMIFS(NewEmisData!M:M, NewEmisData!$A:$A, "LDV", NewEmisData!$B:$B, $A206, NewEmisData!$C:$C, $H206, NewEmisData!$D:$D, S$2))</f>
        <v>#REF!</v>
      </c>
      <c r="T206" s="335">
        <v>0.19370552645526184</v>
      </c>
      <c r="U206" s="335" t="e">
        <f>$I206*IF($G206="Pickup", SUMIFS(NewEmisData!E:E, NewEmisData!$A:$A, "Pickup", NewEmisData!$B:$B, $A206, NewEmisData!$C:$C, $H206, NewEmisData!$D:$D, U$2), SUMIFS(NewEmisData!E:E, NewEmisData!$A:$A, "LDV", NewEmisData!$B:$B, $A206, NewEmisData!$C:$C, $H206, NewEmisData!$D:$D, U$2))</f>
        <v>#REF!</v>
      </c>
      <c r="V206" s="335" t="e">
        <f>$I206*IF($G206="Pickup", SUMIFS(NewEmisData!F:F, NewEmisData!$A:$A, "Pickup", NewEmisData!$B:$B, $A206, NewEmisData!$C:$C, $H206, NewEmisData!$D:$D, V$2), SUMIFS(NewEmisData!F:F, NewEmisData!$A:$A, "LDV", NewEmisData!$B:$B, $A206, NewEmisData!$C:$C, $H206, NewEmisData!$D:$D, V$2))</f>
        <v>#REF!</v>
      </c>
      <c r="W206" s="335" t="e">
        <f>$I206*IF($G206="Pickup", SUMIFS(NewEmisData!G:G, NewEmisData!$A:$A, "Pickup", NewEmisData!$B:$B, $A206, NewEmisData!$C:$C, $H206, NewEmisData!$D:$D, W$2), SUMIFS(NewEmisData!G:G, NewEmisData!$A:$A, "LDV", NewEmisData!$B:$B, $A206, NewEmisData!$C:$C, $H206, NewEmisData!$D:$D, W$2))</f>
        <v>#REF!</v>
      </c>
      <c r="X206" s="335" t="e">
        <f>$I206*IF($G206="Pickup", SUMIFS(NewEmisData!H:H, NewEmisData!$A:$A, "Pickup", NewEmisData!$B:$B, $A206, NewEmisData!$C:$C, $H206, NewEmisData!$D:$D, X$2), SUMIFS(NewEmisData!H:H, NewEmisData!$A:$A, "LDV", NewEmisData!$B:$B, $A206, NewEmisData!$C:$C, $H206, NewEmisData!$D:$D, X$2))</f>
        <v>#REF!</v>
      </c>
      <c r="Y206" s="335" t="e">
        <f>$I206*IF($G206="Pickup", SUMIFS(NewEmisData!I:I, NewEmisData!$A:$A, "Pickup", NewEmisData!$B:$B, $A206, NewEmisData!$C:$C, $H206, NewEmisData!$D:$D, Y$2), SUMIFS(NewEmisData!I:I, NewEmisData!$A:$A, "LDV", NewEmisData!$B:$B, $A206, NewEmisData!$C:$C, $H206, NewEmisData!$D:$D, Y$2))</f>
        <v>#REF!</v>
      </c>
      <c r="Z206" s="335" t="e">
        <f>$I206*IF($G206="Pickup", SUMIFS(NewEmisData!J:J, NewEmisData!$A:$A, "Pickup", NewEmisData!$B:$B, $A206, NewEmisData!$C:$C, $H206, NewEmisData!$D:$D, Z$2), SUMIFS(NewEmisData!J:J, NewEmisData!$A:$A, "LDV", NewEmisData!$B:$B, $A206, NewEmisData!$C:$C, $H206, NewEmisData!$D:$D, Z$2))</f>
        <v>#REF!</v>
      </c>
      <c r="AA206" s="335" t="e">
        <f>$I206*IF($G206="Pickup", SUMIFS(NewEmisData!K:K, NewEmisData!$A:$A, "Pickup", NewEmisData!$B:$B, $A206, NewEmisData!$C:$C, $H206, NewEmisData!$D:$D, AA$2), SUMIFS(NewEmisData!K:K, NewEmisData!$A:$A, "LDV", NewEmisData!$B:$B, $A206, NewEmisData!$C:$C, $H206, NewEmisData!$D:$D, AA$2))</f>
        <v>#REF!</v>
      </c>
      <c r="AB206" s="335" t="e">
        <f>$I206*IF($G206="Pickup", SUMIFS(NewEmisData!L:L, NewEmisData!$A:$A, "Pickup", NewEmisData!$B:$B, $A206, NewEmisData!$C:$C, $H206, NewEmisData!$D:$D, AB$2), SUMIFS(NewEmisData!L:L, NewEmisData!$A:$A, "LDV", NewEmisData!$B:$B, $A206, NewEmisData!$C:$C, $H206, NewEmisData!$D:$D, AB$2))</f>
        <v>#REF!</v>
      </c>
      <c r="AC206" s="335" t="e">
        <f>$I206*IF($G206="Pickup", SUMIFS(NewEmisData!M:M, NewEmisData!$A:$A, "Pickup", NewEmisData!$B:$B, $A206, NewEmisData!$C:$C, $H206, NewEmisData!$D:$D, AC$2), SUMIFS(NewEmisData!M:M, NewEmisData!$A:$A, "LDV", NewEmisData!$B:$B, $A206, NewEmisData!$C:$C, $H206, NewEmisData!$D:$D, AC$2))</f>
        <v>#REF!</v>
      </c>
      <c r="AD206" s="335">
        <v>4.3391925281933752E-2</v>
      </c>
      <c r="AE206" s="335" t="e">
        <f>$I206*IF($G206="Pickup", SUMIFS(NewEmisData!E:E, NewEmisData!$A:$A, "Pickup", NewEmisData!$B:$B, $A206, NewEmisData!$C:$C, $H206, NewEmisData!$D:$D, AE$2), SUMIFS(NewEmisData!E:E, NewEmisData!$A:$A, "LDV", NewEmisData!$B:$B, $A206, NewEmisData!$C:$C, $H206, NewEmisData!$D:$D, AE$2))</f>
        <v>#REF!</v>
      </c>
      <c r="AF206" s="335" t="e">
        <f>$I206*IF($G206="Pickup", SUMIFS(NewEmisData!F:F, NewEmisData!$A:$A, "Pickup", NewEmisData!$B:$B, $A206, NewEmisData!$C:$C, $H206, NewEmisData!$D:$D, AF$2), SUMIFS(NewEmisData!F:F, NewEmisData!$A:$A, "LDV", NewEmisData!$B:$B, $A206, NewEmisData!$C:$C, $H206, NewEmisData!$D:$D, AF$2))</f>
        <v>#REF!</v>
      </c>
      <c r="AG206" s="335" t="e">
        <f>$I206*IF($G206="Pickup", SUMIFS(NewEmisData!G:G, NewEmisData!$A:$A, "Pickup", NewEmisData!$B:$B, $A206, NewEmisData!$C:$C, $H206, NewEmisData!$D:$D, AG$2), SUMIFS(NewEmisData!G:G, NewEmisData!$A:$A, "LDV", NewEmisData!$B:$B, $A206, NewEmisData!$C:$C, $H206, NewEmisData!$D:$D, AG$2))</f>
        <v>#REF!</v>
      </c>
      <c r="AH206" s="335" t="e">
        <f>$I206*IF($G206="Pickup", SUMIFS(NewEmisData!H:H, NewEmisData!$A:$A, "Pickup", NewEmisData!$B:$B, $A206, NewEmisData!$C:$C, $H206, NewEmisData!$D:$D, AH$2), SUMIFS(NewEmisData!H:H, NewEmisData!$A:$A, "LDV", NewEmisData!$B:$B, $A206, NewEmisData!$C:$C, $H206, NewEmisData!$D:$D, AH$2))</f>
        <v>#REF!</v>
      </c>
      <c r="AI206" s="335" t="e">
        <f>$I206*IF($G206="Pickup", SUMIFS(NewEmisData!I:I, NewEmisData!$A:$A, "Pickup", NewEmisData!$B:$B, $A206, NewEmisData!$C:$C, $H206, NewEmisData!$D:$D, AI$2), SUMIFS(NewEmisData!I:I, NewEmisData!$A:$A, "LDV", NewEmisData!$B:$B, $A206, NewEmisData!$C:$C, $H206, NewEmisData!$D:$D, AI$2))</f>
        <v>#REF!</v>
      </c>
      <c r="AJ206" s="335" t="e">
        <f>$I206*IF($G206="Pickup", SUMIFS(NewEmisData!J:J, NewEmisData!$A:$A, "Pickup", NewEmisData!$B:$B, $A206, NewEmisData!$C:$C, $H206, NewEmisData!$D:$D, AJ$2), SUMIFS(NewEmisData!J:J, NewEmisData!$A:$A, "LDV", NewEmisData!$B:$B, $A206, NewEmisData!$C:$C, $H206, NewEmisData!$D:$D, AJ$2))</f>
        <v>#REF!</v>
      </c>
      <c r="AK206" s="335" t="e">
        <f>$I206*IF($G206="Pickup", SUMIFS(NewEmisData!K:K, NewEmisData!$A:$A, "Pickup", NewEmisData!$B:$B, $A206, NewEmisData!$C:$C, $H206, NewEmisData!$D:$D, AK$2), SUMIFS(NewEmisData!K:K, NewEmisData!$A:$A, "LDV", NewEmisData!$B:$B, $A206, NewEmisData!$C:$C, $H206, NewEmisData!$D:$D, AK$2))</f>
        <v>#REF!</v>
      </c>
      <c r="AL206" s="335" t="e">
        <f>$I206*IF($G206="Pickup", SUMIFS(NewEmisData!L:L, NewEmisData!$A:$A, "Pickup", NewEmisData!$B:$B, $A206, NewEmisData!$C:$C, $H206, NewEmisData!$D:$D, AL$2), SUMIFS(NewEmisData!L:L, NewEmisData!$A:$A, "LDV", NewEmisData!$B:$B, $A206, NewEmisData!$C:$C, $H206, NewEmisData!$D:$D, AL$2))</f>
        <v>#REF!</v>
      </c>
      <c r="AM206" s="335" t="e">
        <f>$I206*IF($G206="Pickup", SUMIFS(NewEmisData!M:M, NewEmisData!$A:$A, "Pickup", NewEmisData!$B:$B, $A206, NewEmisData!$C:$C, $H206, NewEmisData!$D:$D, AM$2), SUMIFS(NewEmisData!M:M, NewEmisData!$A:$A, "LDV", NewEmisData!$B:$B, $A206, NewEmisData!$C:$C, $H206, NewEmisData!$D:$D, AM$2))</f>
        <v>#REF!</v>
      </c>
      <c r="AN206" s="335">
        <v>1.2209458395742144E-3</v>
      </c>
      <c r="AO206" s="335" t="e">
        <f>$I206*IF($G206="Pickup", SUMIFS(NewEmisData!E:E, NewEmisData!$A:$A, "Pickup", NewEmisData!$B:$B, $A206, NewEmisData!$C:$C, $H206, NewEmisData!$D:$D, AO$2), SUMIFS(NewEmisData!E:E, NewEmisData!$A:$A, "LDV", NewEmisData!$B:$B, $A206, NewEmisData!$C:$C, $H206, NewEmisData!$D:$D, AO$2))</f>
        <v>#REF!</v>
      </c>
      <c r="AP206" s="335" t="e">
        <f>$I206*IF($G206="Pickup", SUMIFS(NewEmisData!F:F, NewEmisData!$A:$A, "Pickup", NewEmisData!$B:$B, $A206, NewEmisData!$C:$C, $H206, NewEmisData!$D:$D, AP$2), SUMIFS(NewEmisData!F:F, NewEmisData!$A:$A, "LDV", NewEmisData!$B:$B, $A206, NewEmisData!$C:$C, $H206, NewEmisData!$D:$D, AP$2))</f>
        <v>#REF!</v>
      </c>
      <c r="AQ206" s="335" t="e">
        <f>$I206*IF($G206="Pickup", SUMIFS(NewEmisData!G:G, NewEmisData!$A:$A, "Pickup", NewEmisData!$B:$B, $A206, NewEmisData!$C:$C, $H206, NewEmisData!$D:$D, AQ$2), SUMIFS(NewEmisData!G:G, NewEmisData!$A:$A, "LDV", NewEmisData!$B:$B, $A206, NewEmisData!$C:$C, $H206, NewEmisData!$D:$D, AQ$2))</f>
        <v>#REF!</v>
      </c>
      <c r="AR206" s="335" t="e">
        <f>$I206*IF($G206="Pickup", SUMIFS(NewEmisData!H:H, NewEmisData!$A:$A, "Pickup", NewEmisData!$B:$B, $A206, NewEmisData!$C:$C, $H206, NewEmisData!$D:$D, AR$2), SUMIFS(NewEmisData!H:H, NewEmisData!$A:$A, "LDV", NewEmisData!$B:$B, $A206, NewEmisData!$C:$C, $H206, NewEmisData!$D:$D, AR$2))</f>
        <v>#REF!</v>
      </c>
      <c r="AS206" s="335" t="e">
        <f>$I206*IF($G206="Pickup", SUMIFS(NewEmisData!I:I, NewEmisData!$A:$A, "Pickup", NewEmisData!$B:$B, $A206, NewEmisData!$C:$C, $H206, NewEmisData!$D:$D, AS$2), SUMIFS(NewEmisData!I:I, NewEmisData!$A:$A, "LDV", NewEmisData!$B:$B, $A206, NewEmisData!$C:$C, $H206, NewEmisData!$D:$D, AS$2))</f>
        <v>#REF!</v>
      </c>
      <c r="AT206" s="335" t="e">
        <f>$I206*IF($G206="Pickup", SUMIFS(NewEmisData!J:J, NewEmisData!$A:$A, "Pickup", NewEmisData!$B:$B, $A206, NewEmisData!$C:$C, $H206, NewEmisData!$D:$D, AT$2), SUMIFS(NewEmisData!J:J, NewEmisData!$A:$A, "LDV", NewEmisData!$B:$B, $A206, NewEmisData!$C:$C, $H206, NewEmisData!$D:$D, AT$2))</f>
        <v>#REF!</v>
      </c>
      <c r="AU206" s="335" t="e">
        <f>$I206*IF($G206="Pickup", SUMIFS(NewEmisData!K:K, NewEmisData!$A:$A, "Pickup", NewEmisData!$B:$B, $A206, NewEmisData!$C:$C, $H206, NewEmisData!$D:$D, AU$2), SUMIFS(NewEmisData!K:K, NewEmisData!$A:$A, "LDV", NewEmisData!$B:$B, $A206, NewEmisData!$C:$C, $H206, NewEmisData!$D:$D, AU$2))</f>
        <v>#REF!</v>
      </c>
      <c r="AV206" s="335" t="e">
        <f>$I206*IF($G206="Pickup", SUMIFS(NewEmisData!L:L, NewEmisData!$A:$A, "Pickup", NewEmisData!$B:$B, $A206, NewEmisData!$C:$C, $H206, NewEmisData!$D:$D, AV$2), SUMIFS(NewEmisData!L:L, NewEmisData!$A:$A, "LDV", NewEmisData!$B:$B, $A206, NewEmisData!$C:$C, $H206, NewEmisData!$D:$D, AV$2))</f>
        <v>#REF!</v>
      </c>
      <c r="AW206" s="335" t="e">
        <f>$I206*IF($G206="Pickup", SUMIFS(NewEmisData!M:M, NewEmisData!$A:$A, "Pickup", NewEmisData!$B:$B, $A206, NewEmisData!$C:$C, $H206, NewEmisData!$D:$D, AW$2), SUMIFS(NewEmisData!M:M, NewEmisData!$A:$A, "LDV", NewEmisData!$B:$B, $A206, NewEmisData!$C:$C, $H206, NewEmisData!$D:$D, AW$2))</f>
        <v>#REF!</v>
      </c>
      <c r="AX206" s="335">
        <v>3.3340556433169119E-2</v>
      </c>
      <c r="AY206" s="335" t="e">
        <f>$I206*IF($G206="Pickup", SUMIFS(NewEmisData!E:E, NewEmisData!$A:$A, "Pickup", NewEmisData!$B:$B, $A206, NewEmisData!$C:$C, $H206, NewEmisData!$D:$D, AY$2), SUMIFS(NewEmisData!E:E, NewEmisData!$A:$A, "LDV", NewEmisData!$B:$B, $A206, NewEmisData!$C:$C, $H206, NewEmisData!$D:$D, AY$2))</f>
        <v>#REF!</v>
      </c>
      <c r="AZ206" s="335" t="e">
        <f>$I206*IF($G206="Pickup", SUMIFS(NewEmisData!F:F, NewEmisData!$A:$A, "Pickup", NewEmisData!$B:$B, $A206, NewEmisData!$C:$C, $H206, NewEmisData!$D:$D, AZ$2), SUMIFS(NewEmisData!F:F, NewEmisData!$A:$A, "LDV", NewEmisData!$B:$B, $A206, NewEmisData!$C:$C, $H206, NewEmisData!$D:$D, AZ$2))</f>
        <v>#REF!</v>
      </c>
      <c r="BA206" s="335" t="e">
        <f>$I206*IF($G206="Pickup", SUMIFS(NewEmisData!G:G, NewEmisData!$A:$A, "Pickup", NewEmisData!$B:$B, $A206, NewEmisData!$C:$C, $H206, NewEmisData!$D:$D, BA$2), SUMIFS(NewEmisData!G:G, NewEmisData!$A:$A, "LDV", NewEmisData!$B:$B, $A206, NewEmisData!$C:$C, $H206, NewEmisData!$D:$D, BA$2))</f>
        <v>#REF!</v>
      </c>
      <c r="BB206" s="335" t="e">
        <f>$I206*IF($G206="Pickup", SUMIFS(NewEmisData!H:H, NewEmisData!$A:$A, "Pickup", NewEmisData!$B:$B, $A206, NewEmisData!$C:$C, $H206, NewEmisData!$D:$D, BB$2), SUMIFS(NewEmisData!H:H, NewEmisData!$A:$A, "LDV", NewEmisData!$B:$B, $A206, NewEmisData!$C:$C, $H206, NewEmisData!$D:$D, BB$2))</f>
        <v>#REF!</v>
      </c>
      <c r="BC206" s="335" t="e">
        <f>$I206*IF($G206="Pickup", SUMIFS(NewEmisData!I:I, NewEmisData!$A:$A, "Pickup", NewEmisData!$B:$B, $A206, NewEmisData!$C:$C, $H206, NewEmisData!$D:$D, BC$2), SUMIFS(NewEmisData!I:I, NewEmisData!$A:$A, "LDV", NewEmisData!$B:$B, $A206, NewEmisData!$C:$C, $H206, NewEmisData!$D:$D, BC$2))</f>
        <v>#REF!</v>
      </c>
      <c r="BD206" s="335" t="e">
        <f>$I206*IF($G206="Pickup", SUMIFS(NewEmisData!J:J, NewEmisData!$A:$A, "Pickup", NewEmisData!$B:$B, $A206, NewEmisData!$C:$C, $H206, NewEmisData!$D:$D, BD$2), SUMIFS(NewEmisData!J:J, NewEmisData!$A:$A, "LDV", NewEmisData!$B:$B, $A206, NewEmisData!$C:$C, $H206, NewEmisData!$D:$D, BD$2))</f>
        <v>#REF!</v>
      </c>
      <c r="BE206" s="335" t="e">
        <f>$I206*IF($G206="Pickup", SUMIFS(NewEmisData!K:K, NewEmisData!$A:$A, "Pickup", NewEmisData!$B:$B, $A206, NewEmisData!$C:$C, $H206, NewEmisData!$D:$D, BE$2), SUMIFS(NewEmisData!K:K, NewEmisData!$A:$A, "LDV", NewEmisData!$B:$B, $A206, NewEmisData!$C:$C, $H206, NewEmisData!$D:$D, BE$2))</f>
        <v>#REF!</v>
      </c>
      <c r="BF206" s="335" t="e">
        <f>$I206*IF($G206="Pickup", SUMIFS(NewEmisData!L:L, NewEmisData!$A:$A, "Pickup", NewEmisData!$B:$B, $A206, NewEmisData!$C:$C, $H206, NewEmisData!$D:$D, BF$2), SUMIFS(NewEmisData!L:L, NewEmisData!$A:$A, "LDV", NewEmisData!$B:$B, $A206, NewEmisData!$C:$C, $H206, NewEmisData!$D:$D, BF$2))</f>
        <v>#REF!</v>
      </c>
      <c r="BG206" s="335" t="e">
        <f>$I206*IF($G206="Pickup", SUMIFS(NewEmisData!M:M, NewEmisData!$A:$A, "Pickup", NewEmisData!$B:$B, $A206, NewEmisData!$C:$C, $H206, NewEmisData!$D:$D, BG$2), SUMIFS(NewEmisData!M:M, NewEmisData!$A:$A, "LDV", NewEmisData!$B:$B, $A206, NewEmisData!$C:$C, $H206, NewEmisData!$D:$D, BG$2))</f>
        <v>#REF!</v>
      </c>
      <c r="BH206" s="335">
        <v>6.635240494108516E-3</v>
      </c>
      <c r="BI206" s="335" t="e">
        <f>$I206*IF($G206="Pickup", SUMIFS(NewEmisData!E:E, NewEmisData!$A:$A, "Pickup", NewEmisData!$B:$B, $A206, NewEmisData!$C:$C, $H206, NewEmisData!$D:$D, BI$2), SUMIFS(NewEmisData!E:E, NewEmisData!$A:$A, "LDV", NewEmisData!$B:$B, $A206, NewEmisData!$C:$C, $H206, NewEmisData!$D:$D, BI$2))</f>
        <v>#REF!</v>
      </c>
      <c r="BJ206" s="335" t="e">
        <f>$I206*IF($G206="Pickup", SUMIFS(NewEmisData!F:F, NewEmisData!$A:$A, "Pickup", NewEmisData!$B:$B, $A206, NewEmisData!$C:$C, $H206, NewEmisData!$D:$D, BJ$2), SUMIFS(NewEmisData!F:F, NewEmisData!$A:$A, "LDV", NewEmisData!$B:$B, $A206, NewEmisData!$C:$C, $H206, NewEmisData!$D:$D, BJ$2))</f>
        <v>#REF!</v>
      </c>
      <c r="BK206" s="335" t="e">
        <f>$I206*IF($G206="Pickup", SUMIFS(NewEmisData!G:G, NewEmisData!$A:$A, "Pickup", NewEmisData!$B:$B, $A206, NewEmisData!$C:$C, $H206, NewEmisData!$D:$D, BK$2), SUMIFS(NewEmisData!G:G, NewEmisData!$A:$A, "LDV", NewEmisData!$B:$B, $A206, NewEmisData!$C:$C, $H206, NewEmisData!$D:$D, BK$2))</f>
        <v>#REF!</v>
      </c>
      <c r="BL206" s="335" t="e">
        <f>$I206*IF($G206="Pickup", SUMIFS(NewEmisData!H:H, NewEmisData!$A:$A, "Pickup", NewEmisData!$B:$B, $A206, NewEmisData!$C:$C, $H206, NewEmisData!$D:$D, BL$2), SUMIFS(NewEmisData!H:H, NewEmisData!$A:$A, "LDV", NewEmisData!$B:$B, $A206, NewEmisData!$C:$C, $H206, NewEmisData!$D:$D, BL$2))</f>
        <v>#REF!</v>
      </c>
      <c r="BM206" s="335" t="e">
        <f>$I206*IF($G206="Pickup", SUMIFS(NewEmisData!I:I, NewEmisData!$A:$A, "Pickup", NewEmisData!$B:$B, $A206, NewEmisData!$C:$C, $H206, NewEmisData!$D:$D, BM$2), SUMIFS(NewEmisData!I:I, NewEmisData!$A:$A, "LDV", NewEmisData!$B:$B, $A206, NewEmisData!$C:$C, $H206, NewEmisData!$D:$D, BM$2))</f>
        <v>#REF!</v>
      </c>
      <c r="BN206" s="335" t="e">
        <f>$I206*IF($G206="Pickup", SUMIFS(NewEmisData!J:J, NewEmisData!$A:$A, "Pickup", NewEmisData!$B:$B, $A206, NewEmisData!$C:$C, $H206, NewEmisData!$D:$D, BN$2), SUMIFS(NewEmisData!J:J, NewEmisData!$A:$A, "LDV", NewEmisData!$B:$B, $A206, NewEmisData!$C:$C, $H206, NewEmisData!$D:$D, BN$2))</f>
        <v>#REF!</v>
      </c>
      <c r="BO206" s="335" t="e">
        <f>$I206*IF($G206="Pickup", SUMIFS(NewEmisData!K:K, NewEmisData!$A:$A, "Pickup", NewEmisData!$B:$B, $A206, NewEmisData!$C:$C, $H206, NewEmisData!$D:$D, BO$2), SUMIFS(NewEmisData!K:K, NewEmisData!$A:$A, "LDV", NewEmisData!$B:$B, $A206, NewEmisData!$C:$C, $H206, NewEmisData!$D:$D, BO$2))</f>
        <v>#REF!</v>
      </c>
      <c r="BP206" s="335" t="e">
        <f>$I206*IF($G206="Pickup", SUMIFS(NewEmisData!L:L, NewEmisData!$A:$A, "Pickup", NewEmisData!$B:$B, $A206, NewEmisData!$C:$C, $H206, NewEmisData!$D:$D, BP$2), SUMIFS(NewEmisData!L:L, NewEmisData!$A:$A, "LDV", NewEmisData!$B:$B, $A206, NewEmisData!$C:$C, $H206, NewEmisData!$D:$D, BP$2))</f>
        <v>#REF!</v>
      </c>
      <c r="BQ206" s="335" t="e">
        <f>$I206*IF($G206="Pickup", SUMIFS(NewEmisData!M:M, NewEmisData!$A:$A, "Pickup", NewEmisData!$B:$B, $A206, NewEmisData!$C:$C, $H206, NewEmisData!$D:$D, BQ$2), SUMIFS(NewEmisData!M:M, NewEmisData!$A:$A, "LDV", NewEmisData!$B:$B, $A206, NewEmisData!$C:$C, $H206, NewEmisData!$D:$D, BQ$2))</f>
        <v>#REF!</v>
      </c>
      <c r="BR206" s="335">
        <v>1.1611805680881344</v>
      </c>
      <c r="BS206" s="335" t="e">
        <f>$I206*IF($G206="Pickup", SUMIFS(NewEmisData!E:E, NewEmisData!$A:$A, "Pickup", NewEmisData!$B:$B, $A206, NewEmisData!$C:$C, $H206, NewEmisData!$D:$D, BS$2), SUMIFS(NewEmisData!E:E, NewEmisData!$A:$A, "LDV", NewEmisData!$B:$B, $A206, NewEmisData!$C:$C, $H206, NewEmisData!$D:$D, BS$2))</f>
        <v>#REF!</v>
      </c>
      <c r="BT206" s="335" t="e">
        <f>$I206*IF($G206="Pickup", SUMIFS(NewEmisData!F:F, NewEmisData!$A:$A, "Pickup", NewEmisData!$B:$B, $A206, NewEmisData!$C:$C, $H206, NewEmisData!$D:$D, BT$2), SUMIFS(NewEmisData!F:F, NewEmisData!$A:$A, "LDV", NewEmisData!$B:$B, $A206, NewEmisData!$C:$C, $H206, NewEmisData!$D:$D, BT$2))</f>
        <v>#REF!</v>
      </c>
      <c r="BU206" s="335" t="e">
        <f>$I206*IF($G206="Pickup", SUMIFS(NewEmisData!G:G, NewEmisData!$A:$A, "Pickup", NewEmisData!$B:$B, $A206, NewEmisData!$C:$C, $H206, NewEmisData!$D:$D, BU$2), SUMIFS(NewEmisData!G:G, NewEmisData!$A:$A, "LDV", NewEmisData!$B:$B, $A206, NewEmisData!$C:$C, $H206, NewEmisData!$D:$D, BU$2))</f>
        <v>#REF!</v>
      </c>
      <c r="BV206" s="335" t="e">
        <f>$I206*IF($G206="Pickup", SUMIFS(NewEmisData!H:H, NewEmisData!$A:$A, "Pickup", NewEmisData!$B:$B, $A206, NewEmisData!$C:$C, $H206, NewEmisData!$D:$D, BV$2), SUMIFS(NewEmisData!H:H, NewEmisData!$A:$A, "LDV", NewEmisData!$B:$B, $A206, NewEmisData!$C:$C, $H206, NewEmisData!$D:$D, BV$2))</f>
        <v>#REF!</v>
      </c>
      <c r="BW206" s="335" t="e">
        <f>$I206*IF($G206="Pickup", SUMIFS(NewEmisData!I:I, NewEmisData!$A:$A, "Pickup", NewEmisData!$B:$B, $A206, NewEmisData!$C:$C, $H206, NewEmisData!$D:$D, BW$2), SUMIFS(NewEmisData!I:I, NewEmisData!$A:$A, "LDV", NewEmisData!$B:$B, $A206, NewEmisData!$C:$C, $H206, NewEmisData!$D:$D, BW$2))</f>
        <v>#REF!</v>
      </c>
      <c r="BX206" s="335" t="e">
        <f>$I206*IF($G206="Pickup", SUMIFS(NewEmisData!J:J, NewEmisData!$A:$A, "Pickup", NewEmisData!$B:$B, $A206, NewEmisData!$C:$C, $H206, NewEmisData!$D:$D, BX$2), SUMIFS(NewEmisData!J:J, NewEmisData!$A:$A, "LDV", NewEmisData!$B:$B, $A206, NewEmisData!$C:$C, $H206, NewEmisData!$D:$D, BX$2))</f>
        <v>#REF!</v>
      </c>
      <c r="BY206" s="335" t="e">
        <f>$I206*IF($G206="Pickup", SUMIFS(NewEmisData!K:K, NewEmisData!$A:$A, "Pickup", NewEmisData!$B:$B, $A206, NewEmisData!$C:$C, $H206, NewEmisData!$D:$D, BY$2), SUMIFS(NewEmisData!K:K, NewEmisData!$A:$A, "LDV", NewEmisData!$B:$B, $A206, NewEmisData!$C:$C, $H206, NewEmisData!$D:$D, BY$2))</f>
        <v>#REF!</v>
      </c>
      <c r="BZ206" s="335" t="e">
        <f>$I206*IF($G206="Pickup", SUMIFS(NewEmisData!L:L, NewEmisData!$A:$A, "Pickup", NewEmisData!$B:$B, $A206, NewEmisData!$C:$C, $H206, NewEmisData!$D:$D, BZ$2), SUMIFS(NewEmisData!L:L, NewEmisData!$A:$A, "LDV", NewEmisData!$B:$B, $A206, NewEmisData!$C:$C, $H206, NewEmisData!$D:$D, BZ$2))</f>
        <v>#REF!</v>
      </c>
      <c r="CA206" s="335" t="e">
        <f>$I206*IF($G206="Pickup", SUMIFS(NewEmisData!M:M, NewEmisData!$A:$A, "Pickup", NewEmisData!$B:$B, $A206, NewEmisData!$C:$C, $H206, NewEmisData!$D:$D, CA$2), SUMIFS(NewEmisData!M:M, NewEmisData!$A:$A, "LDV", NewEmisData!$B:$B, $A206, NewEmisData!$C:$C, $H206, NewEmisData!$D:$D, CA$2))</f>
        <v>#REF!</v>
      </c>
      <c r="CB206" s="335">
        <v>7.4011853176044348E-2</v>
      </c>
      <c r="CC206" s="335" t="e">
        <f>$I206*IF($G206="Pickup", SUMIFS(NewEmisData!E:E, NewEmisData!$A:$A, "Pickup", NewEmisData!$B:$B, $A206, NewEmisData!$C:$C, $H206, NewEmisData!$D:$D, CC$2), SUMIFS(NewEmisData!E:E, NewEmisData!$A:$A, "LDV", NewEmisData!$B:$B, $A206, NewEmisData!$C:$C, $H206, NewEmisData!$D:$D, CC$2))</f>
        <v>#REF!</v>
      </c>
      <c r="CD206" s="335" t="e">
        <f>$I206*IF($G206="Pickup", SUMIFS(NewEmisData!F:F, NewEmisData!$A:$A, "Pickup", NewEmisData!$B:$B, $A206, NewEmisData!$C:$C, $H206, NewEmisData!$D:$D, CD$2), SUMIFS(NewEmisData!F:F, NewEmisData!$A:$A, "LDV", NewEmisData!$B:$B, $A206, NewEmisData!$C:$C, $H206, NewEmisData!$D:$D, CD$2))</f>
        <v>#REF!</v>
      </c>
      <c r="CE206" s="335" t="e">
        <f>$I206*IF($G206="Pickup", SUMIFS(NewEmisData!G:G, NewEmisData!$A:$A, "Pickup", NewEmisData!$B:$B, $A206, NewEmisData!$C:$C, $H206, NewEmisData!$D:$D, CE$2), SUMIFS(NewEmisData!G:G, NewEmisData!$A:$A, "LDV", NewEmisData!$B:$B, $A206, NewEmisData!$C:$C, $H206, NewEmisData!$D:$D, CE$2))</f>
        <v>#REF!</v>
      </c>
      <c r="CF206" s="335" t="e">
        <f>$I206*IF($G206="Pickup", SUMIFS(NewEmisData!H:H, NewEmisData!$A:$A, "Pickup", NewEmisData!$B:$B, $A206, NewEmisData!$C:$C, $H206, NewEmisData!$D:$D, CF$2), SUMIFS(NewEmisData!H:H, NewEmisData!$A:$A, "LDV", NewEmisData!$B:$B, $A206, NewEmisData!$C:$C, $H206, NewEmisData!$D:$D, CF$2))</f>
        <v>#REF!</v>
      </c>
      <c r="CG206" s="335" t="e">
        <f>$I206*IF($G206="Pickup", SUMIFS(NewEmisData!I:I, NewEmisData!$A:$A, "Pickup", NewEmisData!$B:$B, $A206, NewEmisData!$C:$C, $H206, NewEmisData!$D:$D, CG$2), SUMIFS(NewEmisData!I:I, NewEmisData!$A:$A, "LDV", NewEmisData!$B:$B, $A206, NewEmisData!$C:$C, $H206, NewEmisData!$D:$D, CG$2))</f>
        <v>#REF!</v>
      </c>
      <c r="CH206" s="335" t="e">
        <f>$I206*IF($G206="Pickup", SUMIFS(NewEmisData!J:J, NewEmisData!$A:$A, "Pickup", NewEmisData!$B:$B, $A206, NewEmisData!$C:$C, $H206, NewEmisData!$D:$D, CH$2), SUMIFS(NewEmisData!J:J, NewEmisData!$A:$A, "LDV", NewEmisData!$B:$B, $A206, NewEmisData!$C:$C, $H206, NewEmisData!$D:$D, CH$2))</f>
        <v>#REF!</v>
      </c>
      <c r="CI206" s="335" t="e">
        <f>$I206*IF($G206="Pickup", SUMIFS(NewEmisData!K:K, NewEmisData!$A:$A, "Pickup", NewEmisData!$B:$B, $A206, NewEmisData!$C:$C, $H206, NewEmisData!$D:$D, CI$2), SUMIFS(NewEmisData!K:K, NewEmisData!$A:$A, "LDV", NewEmisData!$B:$B, $A206, NewEmisData!$C:$C, $H206, NewEmisData!$D:$D, CI$2))</f>
        <v>#REF!</v>
      </c>
      <c r="CJ206" s="335" t="e">
        <f>$I206*IF($G206="Pickup", SUMIFS(NewEmisData!L:L, NewEmisData!$A:$A, "Pickup", NewEmisData!$B:$B, $A206, NewEmisData!$C:$C, $H206, NewEmisData!$D:$D, CJ$2), SUMIFS(NewEmisData!L:L, NewEmisData!$A:$A, "LDV", NewEmisData!$B:$B, $A206, NewEmisData!$C:$C, $H206, NewEmisData!$D:$D, CJ$2))</f>
        <v>#REF!</v>
      </c>
      <c r="CK206" s="335" t="e">
        <f>$I206*IF($G206="Pickup", SUMIFS(NewEmisData!M:M, NewEmisData!$A:$A, "Pickup", NewEmisData!$B:$B, $A206, NewEmisData!$C:$C, $H206, NewEmisData!$D:$D, CK$2), SUMIFS(NewEmisData!M:M, NewEmisData!$A:$A, "LDV", NewEmisData!$B:$B, $A206, NewEmisData!$C:$C, $H206, NewEmisData!$D:$D, CK$2))</f>
        <v>#REF!</v>
      </c>
      <c r="CL206" s="335">
        <v>1.6016749451778743E-2</v>
      </c>
      <c r="CM206" s="335" t="e">
        <f>$I206*IF($G206="Pickup", SUMIFS(NewEmisData!E:E, NewEmisData!$A:$A, "Pickup", NewEmisData!$B:$B, $A206, NewEmisData!$C:$C, $H206, NewEmisData!$D:$D, CM$2), SUMIFS(NewEmisData!E:E, NewEmisData!$A:$A, "LDV", NewEmisData!$B:$B, $A206, NewEmisData!$C:$C, $H206, NewEmisData!$D:$D, CM$2))</f>
        <v>#REF!</v>
      </c>
      <c r="CN206" s="335" t="e">
        <f>$I206*IF($G206="Pickup", SUMIFS(NewEmisData!F:F, NewEmisData!$A:$A, "Pickup", NewEmisData!$B:$B, $A206, NewEmisData!$C:$C, $H206, NewEmisData!$D:$D, CN$2), SUMIFS(NewEmisData!F:F, NewEmisData!$A:$A, "LDV", NewEmisData!$B:$B, $A206, NewEmisData!$C:$C, $H206, NewEmisData!$D:$D, CN$2))</f>
        <v>#REF!</v>
      </c>
      <c r="CO206" s="335" t="e">
        <f>$I206*IF($G206="Pickup", SUMIFS(NewEmisData!G:G, NewEmisData!$A:$A, "Pickup", NewEmisData!$B:$B, $A206, NewEmisData!$C:$C, $H206, NewEmisData!$D:$D, CO$2), SUMIFS(NewEmisData!G:G, NewEmisData!$A:$A, "LDV", NewEmisData!$B:$B, $A206, NewEmisData!$C:$C, $H206, NewEmisData!$D:$D, CO$2))</f>
        <v>#REF!</v>
      </c>
      <c r="CP206" s="335" t="e">
        <f>$I206*IF($G206="Pickup", SUMIFS(NewEmisData!H:H, NewEmisData!$A:$A, "Pickup", NewEmisData!$B:$B, $A206, NewEmisData!$C:$C, $H206, NewEmisData!$D:$D, CP$2), SUMIFS(NewEmisData!H:H, NewEmisData!$A:$A, "LDV", NewEmisData!$B:$B, $A206, NewEmisData!$C:$C, $H206, NewEmisData!$D:$D, CP$2))</f>
        <v>#REF!</v>
      </c>
      <c r="CQ206" s="335" t="e">
        <f>$I206*IF($G206="Pickup", SUMIFS(NewEmisData!I:I, NewEmisData!$A:$A, "Pickup", NewEmisData!$B:$B, $A206, NewEmisData!$C:$C, $H206, NewEmisData!$D:$D, CQ$2), SUMIFS(NewEmisData!I:I, NewEmisData!$A:$A, "LDV", NewEmisData!$B:$B, $A206, NewEmisData!$C:$C, $H206, NewEmisData!$D:$D, CQ$2))</f>
        <v>#REF!</v>
      </c>
      <c r="CR206" s="335" t="e">
        <f>$I206*IF($G206="Pickup", SUMIFS(NewEmisData!J:J, NewEmisData!$A:$A, "Pickup", NewEmisData!$B:$B, $A206, NewEmisData!$C:$C, $H206, NewEmisData!$D:$D, CR$2), SUMIFS(NewEmisData!J:J, NewEmisData!$A:$A, "LDV", NewEmisData!$B:$B, $A206, NewEmisData!$C:$C, $H206, NewEmisData!$D:$D, CR$2))</f>
        <v>#REF!</v>
      </c>
      <c r="CS206" s="335" t="e">
        <f>$I206*IF($G206="Pickup", SUMIFS(NewEmisData!K:K, NewEmisData!$A:$A, "Pickup", NewEmisData!$B:$B, $A206, NewEmisData!$C:$C, $H206, NewEmisData!$D:$D, CS$2), SUMIFS(NewEmisData!K:K, NewEmisData!$A:$A, "LDV", NewEmisData!$B:$B, $A206, NewEmisData!$C:$C, $H206, NewEmisData!$D:$D, CS$2))</f>
        <v>#REF!</v>
      </c>
      <c r="CT206" s="335" t="e">
        <f>$I206*IF($G206="Pickup", SUMIFS(NewEmisData!L:L, NewEmisData!$A:$A, "Pickup", NewEmisData!$B:$B, $A206, NewEmisData!$C:$C, $H206, NewEmisData!$D:$D, CT$2), SUMIFS(NewEmisData!L:L, NewEmisData!$A:$A, "LDV", NewEmisData!$B:$B, $A206, NewEmisData!$C:$C, $H206, NewEmisData!$D:$D, CT$2))</f>
        <v>#REF!</v>
      </c>
      <c r="CU206" s="335" t="e">
        <f>$I206*IF($G206="Pickup", SUMIFS(NewEmisData!M:M, NewEmisData!$A:$A, "Pickup", NewEmisData!$B:$B, $A206, NewEmisData!$C:$C, $H206, NewEmisData!$D:$D, CU$2), SUMIFS(NewEmisData!M:M, NewEmisData!$A:$A, "LDV", NewEmisData!$B:$B, $A206, NewEmisData!$C:$C, $H206, NewEmisData!$D:$D, CU$2))</f>
        <v>#REF!</v>
      </c>
      <c r="CV206" s="335">
        <v>4.8813806306464884E-3</v>
      </c>
      <c r="CW206" s="335">
        <v>2.8348673258682742E-3</v>
      </c>
      <c r="CX206" s="335">
        <v>1.7521245587131993E-3</v>
      </c>
      <c r="CY206" s="335">
        <v>1.4805850082393662E-3</v>
      </c>
      <c r="CZ206" s="335">
        <v>1.2242985781298562E-3</v>
      </c>
      <c r="DA206" s="335">
        <v>9.3834089768672461E-4</v>
      </c>
      <c r="DB206" s="335">
        <v>7.3876383814398458E-4</v>
      </c>
      <c r="DC206" s="335">
        <v>7.0925592920393005E-4</v>
      </c>
      <c r="DD206" s="335">
        <v>7.0022116787031422E-4</v>
      </c>
      <c r="DE206" s="335">
        <v>6.9902547400489407E-4</v>
      </c>
      <c r="DF206" s="335">
        <v>6.9902547400489407E-4</v>
      </c>
      <c r="DG206" s="335" t="e">
        <f>$I206*IF($G206="Pickup", SUMIFS(NewEmisData!E:E, NewEmisData!$A:$A, "Pickup", NewEmisData!$B:$B, $A206, NewEmisData!$C:$C, $H206, NewEmisData!$D:$D, DG$2), SUMIFS(NewEmisData!E:E, NewEmisData!$A:$A, "LDV", NewEmisData!$B:$B, $A206, NewEmisData!$C:$C, $H206, NewEmisData!$D:$D, DG$2))</f>
        <v>#REF!</v>
      </c>
      <c r="DH206" s="335" t="e">
        <f>$I206*IF($G206="Pickup", SUMIFS(NewEmisData!F:F, NewEmisData!$A:$A, "Pickup", NewEmisData!$B:$B, $A206, NewEmisData!$C:$C, $H206, NewEmisData!$D:$D, DH$2), SUMIFS(NewEmisData!F:F, NewEmisData!$A:$A, "LDV", NewEmisData!$B:$B, $A206, NewEmisData!$C:$C, $H206, NewEmisData!$D:$D, DH$2))</f>
        <v>#REF!</v>
      </c>
      <c r="DI206" s="335" t="e">
        <f>$I206*IF($G206="Pickup", SUMIFS(NewEmisData!G:G, NewEmisData!$A:$A, "Pickup", NewEmisData!$B:$B, $A206, NewEmisData!$C:$C, $H206, NewEmisData!$D:$D, DI$2), SUMIFS(NewEmisData!G:G, NewEmisData!$A:$A, "LDV", NewEmisData!$B:$B, $A206, NewEmisData!$C:$C, $H206, NewEmisData!$D:$D, DI$2))</f>
        <v>#REF!</v>
      </c>
      <c r="DJ206" s="335" t="e">
        <f>$I206*IF($G206="Pickup", SUMIFS(NewEmisData!H:H, NewEmisData!$A:$A, "Pickup", NewEmisData!$B:$B, $A206, NewEmisData!$C:$C, $H206, NewEmisData!$D:$D, DJ$2), SUMIFS(NewEmisData!H:H, NewEmisData!$A:$A, "LDV", NewEmisData!$B:$B, $A206, NewEmisData!$C:$C, $H206, NewEmisData!$D:$D, DJ$2))</f>
        <v>#REF!</v>
      </c>
      <c r="DK206" s="335" t="e">
        <f>$I206*IF($G206="Pickup", SUMIFS(NewEmisData!I:I, NewEmisData!$A:$A, "Pickup", NewEmisData!$B:$B, $A206, NewEmisData!$C:$C, $H206, NewEmisData!$D:$D, DK$2), SUMIFS(NewEmisData!I:I, NewEmisData!$A:$A, "LDV", NewEmisData!$B:$B, $A206, NewEmisData!$C:$C, $H206, NewEmisData!$D:$D, DK$2))</f>
        <v>#REF!</v>
      </c>
      <c r="DL206" s="335" t="e">
        <f>$I206*IF($G206="Pickup", SUMIFS(NewEmisData!J:J, NewEmisData!$A:$A, "Pickup", NewEmisData!$B:$B, $A206, NewEmisData!$C:$C, $H206, NewEmisData!$D:$D, DL$2), SUMIFS(NewEmisData!J:J, NewEmisData!$A:$A, "LDV", NewEmisData!$B:$B, $A206, NewEmisData!$C:$C, $H206, NewEmisData!$D:$D, DL$2))</f>
        <v>#REF!</v>
      </c>
      <c r="DM206" s="335" t="e">
        <f>$I206*IF($G206="Pickup", SUMIFS(NewEmisData!K:K, NewEmisData!$A:$A, "Pickup", NewEmisData!$B:$B, $A206, NewEmisData!$C:$C, $H206, NewEmisData!$D:$D, DM$2), SUMIFS(NewEmisData!K:K, NewEmisData!$A:$A, "LDV", NewEmisData!$B:$B, $A206, NewEmisData!$C:$C, $H206, NewEmisData!$D:$D, DM$2))</f>
        <v>#REF!</v>
      </c>
      <c r="DN206" s="335" t="e">
        <f>$I206*IF($G206="Pickup", SUMIFS(NewEmisData!L:L, NewEmisData!$A:$A, "Pickup", NewEmisData!$B:$B, $A206, NewEmisData!$C:$C, $H206, NewEmisData!$D:$D, DN$2), SUMIFS(NewEmisData!L:L, NewEmisData!$A:$A, "LDV", NewEmisData!$B:$B, $A206, NewEmisData!$C:$C, $H206, NewEmisData!$D:$D, DN$2))</f>
        <v>#REF!</v>
      </c>
      <c r="DO206" s="335" t="e">
        <f>$I206*IF($G206="Pickup", SUMIFS(NewEmisData!M:M, NewEmisData!$A:$A, "Pickup", NewEmisData!$B:$B, $A206, NewEmisData!$C:$C, $H206, NewEmisData!$D:$D, DO$2), SUMIFS(NewEmisData!M:M, NewEmisData!$A:$A, "LDV", NewEmisData!$B:$B, $A206, NewEmisData!$C:$C, $H206, NewEmisData!$D:$D, DO$2))</f>
        <v>#REF!</v>
      </c>
      <c r="DP206" s="335">
        <v>1.4161908397211972E-3</v>
      </c>
      <c r="DQ206" s="335" t="e">
        <f>$I206*IF($G206="Pickup", SUMIFS(NewEmisData!E:E, NewEmisData!$A:$A, "Pickup", NewEmisData!$B:$B, $A206, NewEmisData!$C:$C, $H206, NewEmisData!$D:$D, DQ$2), SUMIFS(NewEmisData!E:E, NewEmisData!$A:$A, "LDV", NewEmisData!$B:$B, $A206, NewEmisData!$C:$C, $H206, NewEmisData!$D:$D, DQ$2))</f>
        <v>#REF!</v>
      </c>
      <c r="DR206" s="335" t="e">
        <f>$I206*IF($G206="Pickup", SUMIFS(NewEmisData!F:F, NewEmisData!$A:$A, "Pickup", NewEmisData!$B:$B, $A206, NewEmisData!$C:$C, $H206, NewEmisData!$D:$D, DR$2), SUMIFS(NewEmisData!F:F, NewEmisData!$A:$A, "LDV", NewEmisData!$B:$B, $A206, NewEmisData!$C:$C, $H206, NewEmisData!$D:$D, DR$2))</f>
        <v>#REF!</v>
      </c>
      <c r="DS206" s="335" t="e">
        <f>$I206*IF($G206="Pickup", SUMIFS(NewEmisData!G:G, NewEmisData!$A:$A, "Pickup", NewEmisData!$B:$B, $A206, NewEmisData!$C:$C, $H206, NewEmisData!$D:$D, DS$2), SUMIFS(NewEmisData!G:G, NewEmisData!$A:$A, "LDV", NewEmisData!$B:$B, $A206, NewEmisData!$C:$C, $H206, NewEmisData!$D:$D, DS$2))</f>
        <v>#REF!</v>
      </c>
      <c r="DT206" s="335" t="e">
        <f>$I206*IF($G206="Pickup", SUMIFS(NewEmisData!H:H, NewEmisData!$A:$A, "Pickup", NewEmisData!$B:$B, $A206, NewEmisData!$C:$C, $H206, NewEmisData!$D:$D, DT$2), SUMIFS(NewEmisData!H:H, NewEmisData!$A:$A, "LDV", NewEmisData!$B:$B, $A206, NewEmisData!$C:$C, $H206, NewEmisData!$D:$D, DT$2))</f>
        <v>#REF!</v>
      </c>
      <c r="DU206" s="335" t="e">
        <f>$I206*IF($G206="Pickup", SUMIFS(NewEmisData!I:I, NewEmisData!$A:$A, "Pickup", NewEmisData!$B:$B, $A206, NewEmisData!$C:$C, $H206, NewEmisData!$D:$D, DU$2), SUMIFS(NewEmisData!I:I, NewEmisData!$A:$A, "LDV", NewEmisData!$B:$B, $A206, NewEmisData!$C:$C, $H206, NewEmisData!$D:$D, DU$2))</f>
        <v>#REF!</v>
      </c>
      <c r="DV206" s="335" t="e">
        <f>$I206*IF($G206="Pickup", SUMIFS(NewEmisData!J:J, NewEmisData!$A:$A, "Pickup", NewEmisData!$B:$B, $A206, NewEmisData!$C:$C, $H206, NewEmisData!$D:$D, DV$2), SUMIFS(NewEmisData!J:J, NewEmisData!$A:$A, "LDV", NewEmisData!$B:$B, $A206, NewEmisData!$C:$C, $H206, NewEmisData!$D:$D, DV$2))</f>
        <v>#REF!</v>
      </c>
      <c r="DW206" s="335" t="e">
        <f>$I206*IF($G206="Pickup", SUMIFS(NewEmisData!K:K, NewEmisData!$A:$A, "Pickup", NewEmisData!$B:$B, $A206, NewEmisData!$C:$C, $H206, NewEmisData!$D:$D, DW$2), SUMIFS(NewEmisData!K:K, NewEmisData!$A:$A, "LDV", NewEmisData!$B:$B, $A206, NewEmisData!$C:$C, $H206, NewEmisData!$D:$D, DW$2))</f>
        <v>#REF!</v>
      </c>
      <c r="DX206" s="335" t="e">
        <f>$I206*IF($G206="Pickup", SUMIFS(NewEmisData!L:L, NewEmisData!$A:$A, "Pickup", NewEmisData!$B:$B, $A206, NewEmisData!$C:$C, $H206, NewEmisData!$D:$D, DX$2), SUMIFS(NewEmisData!L:L, NewEmisData!$A:$A, "LDV", NewEmisData!$B:$B, $A206, NewEmisData!$C:$C, $H206, NewEmisData!$D:$D, DX$2))</f>
        <v>#REF!</v>
      </c>
      <c r="DY206" s="335" t="e">
        <f>$I206*IF($G206="Pickup", SUMIFS(NewEmisData!M:M, NewEmisData!$A:$A, "Pickup", NewEmisData!$B:$B, $A206, NewEmisData!$C:$C, $H206, NewEmisData!$D:$D, DY$2), SUMIFS(NewEmisData!M:M, NewEmisData!$A:$A, "LDV", NewEmisData!$B:$B, $A206, NewEmisData!$C:$C, $H206, NewEmisData!$D:$D, DY$2))</f>
        <v>#REF!</v>
      </c>
      <c r="DZ206" s="335">
        <v>3.9161427500359501E-3</v>
      </c>
      <c r="EA206" s="335" t="e">
        <f t="shared" si="350"/>
        <v>#REF!</v>
      </c>
      <c r="EB206" s="335" t="e">
        <f t="shared" si="351"/>
        <v>#REF!</v>
      </c>
      <c r="EC206" s="335" t="e">
        <f t="shared" si="352"/>
        <v>#REF!</v>
      </c>
      <c r="ED206" s="335" t="e">
        <f t="shared" si="353"/>
        <v>#REF!</v>
      </c>
      <c r="EE206" s="335" t="e">
        <f t="shared" si="354"/>
        <v>#REF!</v>
      </c>
      <c r="EF206" s="335" t="e">
        <f t="shared" si="355"/>
        <v>#REF!</v>
      </c>
      <c r="EG206" s="335" t="e">
        <f t="shared" si="356"/>
        <v>#REF!</v>
      </c>
      <c r="EH206" s="335" t="e">
        <f t="shared" si="357"/>
        <v>#REF!</v>
      </c>
      <c r="EI206" s="335" t="e">
        <f t="shared" si="358"/>
        <v>#REF!</v>
      </c>
      <c r="EJ206" s="335">
        <f t="shared" si="359"/>
        <v>0.19370552645526184</v>
      </c>
      <c r="EK206" s="335" t="e">
        <f t="shared" si="360"/>
        <v>#REF!</v>
      </c>
      <c r="EL206" s="335" t="e">
        <f t="shared" si="361"/>
        <v>#REF!</v>
      </c>
      <c r="EM206" s="335" t="e">
        <f t="shared" si="362"/>
        <v>#REF!</v>
      </c>
      <c r="EN206" s="335" t="e">
        <f t="shared" si="363"/>
        <v>#REF!</v>
      </c>
      <c r="EO206" s="335" t="e">
        <f t="shared" si="364"/>
        <v>#REF!</v>
      </c>
      <c r="EP206" s="335" t="e">
        <f t="shared" si="365"/>
        <v>#REF!</v>
      </c>
      <c r="EQ206" s="335" t="e">
        <f t="shared" si="366"/>
        <v>#REF!</v>
      </c>
      <c r="ER206" s="335" t="e">
        <f t="shared" si="367"/>
        <v>#REF!</v>
      </c>
      <c r="ES206" s="335" t="e">
        <f t="shared" si="368"/>
        <v>#REF!</v>
      </c>
      <c r="ET206" s="335">
        <f t="shared" si="369"/>
        <v>4.3391925281933752E-2</v>
      </c>
      <c r="EU206" s="335" t="e">
        <f t="shared" si="370"/>
        <v>#REF!</v>
      </c>
      <c r="EV206" s="335" t="e">
        <f t="shared" si="371"/>
        <v>#REF!</v>
      </c>
      <c r="EW206" s="335" t="e">
        <f t="shared" si="372"/>
        <v>#REF!</v>
      </c>
      <c r="EX206" s="335" t="e">
        <f t="shared" si="373"/>
        <v>#REF!</v>
      </c>
      <c r="EY206" s="335" t="e">
        <f t="shared" si="374"/>
        <v>#REF!</v>
      </c>
      <c r="EZ206" s="335" t="e">
        <f t="shared" si="375"/>
        <v>#REF!</v>
      </c>
      <c r="FA206" s="335" t="e">
        <f t="shared" si="376"/>
        <v>#REF!</v>
      </c>
      <c r="FB206" s="335" t="e">
        <f t="shared" si="377"/>
        <v>#REF!</v>
      </c>
      <c r="FC206" s="335" t="e">
        <f t="shared" si="378"/>
        <v>#REF!</v>
      </c>
      <c r="FD206" s="335">
        <f t="shared" si="379"/>
        <v>1.2209458395742144E-3</v>
      </c>
      <c r="FE206" s="335" t="e">
        <f t="shared" si="380"/>
        <v>#REF!</v>
      </c>
      <c r="FF206" s="335" t="e">
        <f t="shared" si="381"/>
        <v>#REF!</v>
      </c>
      <c r="FG206" s="335" t="e">
        <f t="shared" si="382"/>
        <v>#REF!</v>
      </c>
      <c r="FH206" s="335" t="e">
        <f t="shared" si="383"/>
        <v>#REF!</v>
      </c>
      <c r="FI206" s="335" t="e">
        <f t="shared" si="384"/>
        <v>#REF!</v>
      </c>
      <c r="FJ206" s="335" t="e">
        <f t="shared" si="385"/>
        <v>#REF!</v>
      </c>
      <c r="FK206" s="335" t="e">
        <f t="shared" si="386"/>
        <v>#REF!</v>
      </c>
      <c r="FL206" s="335" t="e">
        <f t="shared" si="387"/>
        <v>#REF!</v>
      </c>
      <c r="FM206" s="335" t="e">
        <f t="shared" si="388"/>
        <v>#REF!</v>
      </c>
      <c r="FN206" s="335">
        <f t="shared" si="389"/>
        <v>3.3340556433169119E-2</v>
      </c>
      <c r="FO206" s="335" t="e">
        <f t="shared" si="390"/>
        <v>#REF!</v>
      </c>
      <c r="FP206" s="335" t="e">
        <f t="shared" si="391"/>
        <v>#REF!</v>
      </c>
      <c r="FQ206" s="335" t="e">
        <f t="shared" si="392"/>
        <v>#REF!</v>
      </c>
      <c r="FR206" s="335" t="e">
        <f t="shared" si="393"/>
        <v>#REF!</v>
      </c>
      <c r="FS206" s="335" t="e">
        <f t="shared" si="394"/>
        <v>#REF!</v>
      </c>
      <c r="FT206" s="335" t="e">
        <f t="shared" si="395"/>
        <v>#REF!</v>
      </c>
      <c r="FU206" s="335" t="e">
        <f t="shared" si="396"/>
        <v>#REF!</v>
      </c>
      <c r="FV206" s="335" t="e">
        <f t="shared" si="397"/>
        <v>#REF!</v>
      </c>
      <c r="FW206" s="335" t="e">
        <f t="shared" si="398"/>
        <v>#REF!</v>
      </c>
      <c r="FX206" s="335">
        <f t="shared" si="399"/>
        <v>6.635240494108516E-3</v>
      </c>
    </row>
    <row r="207" spans="1:180" x14ac:dyDescent="0.2">
      <c r="A207" s="305" t="str">
        <f>_xlfn.CONCAT(IF(LEFT(TRIM(A206),1)="*", "*R", "R"), 1+RIGHT(TRIM(A206),1))</f>
        <v>R4</v>
      </c>
      <c r="B207" s="305" t="str">
        <f t="shared" si="401"/>
        <v>TLVGPHEV40</v>
      </c>
      <c r="C207" s="305" t="str">
        <f t="shared" si="402"/>
        <v>TL.GSL.M.PHEV.2020</v>
      </c>
      <c r="D207" s="301" t="str">
        <f t="shared" si="403"/>
        <v>bn-vmt, bn-vmt/a</v>
      </c>
      <c r="E207" s="301" t="str">
        <f t="shared" si="404"/>
        <v>TLGSL</v>
      </c>
      <c r="F207" s="301" t="str">
        <f t="shared" si="405"/>
        <v>TL</v>
      </c>
      <c r="G207" s="315" t="s">
        <v>819</v>
      </c>
      <c r="H207" s="315" t="s">
        <v>814</v>
      </c>
      <c r="I207" s="321" t="e">
        <f>#REF!</f>
        <v>#REF!</v>
      </c>
      <c r="J207" s="315" t="str">
        <f t="shared" si="400"/>
        <v>Minivan-GSL</v>
      </c>
      <c r="K207" s="335" t="e">
        <f>$I207*IF($G207="Pickup", SUMIFS(NewEmisData!E:E, NewEmisData!$A:$A, "Pickup", NewEmisData!$B:$B, $A207, NewEmisData!$C:$C, $H207, NewEmisData!$D:$D, K$2), SUMIFS(NewEmisData!E:E, NewEmisData!$A:$A, "LDV", NewEmisData!$B:$B, $A207, NewEmisData!$C:$C, $H207, NewEmisData!$D:$D, K$2))</f>
        <v>#REF!</v>
      </c>
      <c r="L207" s="335" t="e">
        <f>$I207*IF($G207="Pickup", SUMIFS(NewEmisData!F:F, NewEmisData!$A:$A, "Pickup", NewEmisData!$B:$B, $A207, NewEmisData!$C:$C, $H207, NewEmisData!$D:$D, L$2), SUMIFS(NewEmisData!F:F, NewEmisData!$A:$A, "LDV", NewEmisData!$B:$B, $A207, NewEmisData!$C:$C, $H207, NewEmisData!$D:$D, L$2))</f>
        <v>#REF!</v>
      </c>
      <c r="M207" s="335" t="e">
        <f>$I207*IF($G207="Pickup", SUMIFS(NewEmisData!G:G, NewEmisData!$A:$A, "Pickup", NewEmisData!$B:$B, $A207, NewEmisData!$C:$C, $H207, NewEmisData!$D:$D, M$2), SUMIFS(NewEmisData!G:G, NewEmisData!$A:$A, "LDV", NewEmisData!$B:$B, $A207, NewEmisData!$C:$C, $H207, NewEmisData!$D:$D, M$2))</f>
        <v>#REF!</v>
      </c>
      <c r="N207" s="335" t="e">
        <f>$I207*IF($G207="Pickup", SUMIFS(NewEmisData!H:H, NewEmisData!$A:$A, "Pickup", NewEmisData!$B:$B, $A207, NewEmisData!$C:$C, $H207, NewEmisData!$D:$D, N$2), SUMIFS(NewEmisData!H:H, NewEmisData!$A:$A, "LDV", NewEmisData!$B:$B, $A207, NewEmisData!$C:$C, $H207, NewEmisData!$D:$D, N$2))</f>
        <v>#REF!</v>
      </c>
      <c r="O207" s="335" t="e">
        <f>$I207*IF($G207="Pickup", SUMIFS(NewEmisData!I:I, NewEmisData!$A:$A, "Pickup", NewEmisData!$B:$B, $A207, NewEmisData!$C:$C, $H207, NewEmisData!$D:$D, O$2), SUMIFS(NewEmisData!I:I, NewEmisData!$A:$A, "LDV", NewEmisData!$B:$B, $A207, NewEmisData!$C:$C, $H207, NewEmisData!$D:$D, O$2))</f>
        <v>#REF!</v>
      </c>
      <c r="P207" s="335" t="e">
        <f>$I207*IF($G207="Pickup", SUMIFS(NewEmisData!J:J, NewEmisData!$A:$A, "Pickup", NewEmisData!$B:$B, $A207, NewEmisData!$C:$C, $H207, NewEmisData!$D:$D, P$2), SUMIFS(NewEmisData!J:J, NewEmisData!$A:$A, "LDV", NewEmisData!$B:$B, $A207, NewEmisData!$C:$C, $H207, NewEmisData!$D:$D, P$2))</f>
        <v>#REF!</v>
      </c>
      <c r="Q207" s="335" t="e">
        <f>$I207*IF($G207="Pickup", SUMIFS(NewEmisData!K:K, NewEmisData!$A:$A, "Pickup", NewEmisData!$B:$B, $A207, NewEmisData!$C:$C, $H207, NewEmisData!$D:$D, Q$2), SUMIFS(NewEmisData!K:K, NewEmisData!$A:$A, "LDV", NewEmisData!$B:$B, $A207, NewEmisData!$C:$C, $H207, NewEmisData!$D:$D, Q$2))</f>
        <v>#REF!</v>
      </c>
      <c r="R207" s="335" t="e">
        <f>$I207*IF($G207="Pickup", SUMIFS(NewEmisData!L:L, NewEmisData!$A:$A, "Pickup", NewEmisData!$B:$B, $A207, NewEmisData!$C:$C, $H207, NewEmisData!$D:$D, R$2), SUMIFS(NewEmisData!L:L, NewEmisData!$A:$A, "LDV", NewEmisData!$B:$B, $A207, NewEmisData!$C:$C, $H207, NewEmisData!$D:$D, R$2))</f>
        <v>#REF!</v>
      </c>
      <c r="S207" s="335" t="e">
        <f>$I207*IF($G207="Pickup", SUMIFS(NewEmisData!M:M, NewEmisData!$A:$A, "Pickup", NewEmisData!$B:$B, $A207, NewEmisData!$C:$C, $H207, NewEmisData!$D:$D, S$2), SUMIFS(NewEmisData!M:M, NewEmisData!$A:$A, "LDV", NewEmisData!$B:$B, $A207, NewEmisData!$C:$C, $H207, NewEmisData!$D:$D, S$2))</f>
        <v>#REF!</v>
      </c>
      <c r="T207" s="335">
        <v>0.19370552645526184</v>
      </c>
      <c r="U207" s="335" t="e">
        <f>$I207*IF($G207="Pickup", SUMIFS(NewEmisData!E:E, NewEmisData!$A:$A, "Pickup", NewEmisData!$B:$B, $A207, NewEmisData!$C:$C, $H207, NewEmisData!$D:$D, U$2), SUMIFS(NewEmisData!E:E, NewEmisData!$A:$A, "LDV", NewEmisData!$B:$B, $A207, NewEmisData!$C:$C, $H207, NewEmisData!$D:$D, U$2))</f>
        <v>#REF!</v>
      </c>
      <c r="V207" s="335" t="e">
        <f>$I207*IF($G207="Pickup", SUMIFS(NewEmisData!F:F, NewEmisData!$A:$A, "Pickup", NewEmisData!$B:$B, $A207, NewEmisData!$C:$C, $H207, NewEmisData!$D:$D, V$2), SUMIFS(NewEmisData!F:F, NewEmisData!$A:$A, "LDV", NewEmisData!$B:$B, $A207, NewEmisData!$C:$C, $H207, NewEmisData!$D:$D, V$2))</f>
        <v>#REF!</v>
      </c>
      <c r="W207" s="335" t="e">
        <f>$I207*IF($G207="Pickup", SUMIFS(NewEmisData!G:G, NewEmisData!$A:$A, "Pickup", NewEmisData!$B:$B, $A207, NewEmisData!$C:$C, $H207, NewEmisData!$D:$D, W$2), SUMIFS(NewEmisData!G:G, NewEmisData!$A:$A, "LDV", NewEmisData!$B:$B, $A207, NewEmisData!$C:$C, $H207, NewEmisData!$D:$D, W$2))</f>
        <v>#REF!</v>
      </c>
      <c r="X207" s="335" t="e">
        <f>$I207*IF($G207="Pickup", SUMIFS(NewEmisData!H:H, NewEmisData!$A:$A, "Pickup", NewEmisData!$B:$B, $A207, NewEmisData!$C:$C, $H207, NewEmisData!$D:$D, X$2), SUMIFS(NewEmisData!H:H, NewEmisData!$A:$A, "LDV", NewEmisData!$B:$B, $A207, NewEmisData!$C:$C, $H207, NewEmisData!$D:$D, X$2))</f>
        <v>#REF!</v>
      </c>
      <c r="Y207" s="335" t="e">
        <f>$I207*IF($G207="Pickup", SUMIFS(NewEmisData!I:I, NewEmisData!$A:$A, "Pickup", NewEmisData!$B:$B, $A207, NewEmisData!$C:$C, $H207, NewEmisData!$D:$D, Y$2), SUMIFS(NewEmisData!I:I, NewEmisData!$A:$A, "LDV", NewEmisData!$B:$B, $A207, NewEmisData!$C:$C, $H207, NewEmisData!$D:$D, Y$2))</f>
        <v>#REF!</v>
      </c>
      <c r="Z207" s="335" t="e">
        <f>$I207*IF($G207="Pickup", SUMIFS(NewEmisData!J:J, NewEmisData!$A:$A, "Pickup", NewEmisData!$B:$B, $A207, NewEmisData!$C:$C, $H207, NewEmisData!$D:$D, Z$2), SUMIFS(NewEmisData!J:J, NewEmisData!$A:$A, "LDV", NewEmisData!$B:$B, $A207, NewEmisData!$C:$C, $H207, NewEmisData!$D:$D, Z$2))</f>
        <v>#REF!</v>
      </c>
      <c r="AA207" s="335" t="e">
        <f>$I207*IF($G207="Pickup", SUMIFS(NewEmisData!K:K, NewEmisData!$A:$A, "Pickup", NewEmisData!$B:$B, $A207, NewEmisData!$C:$C, $H207, NewEmisData!$D:$D, AA$2), SUMIFS(NewEmisData!K:K, NewEmisData!$A:$A, "LDV", NewEmisData!$B:$B, $A207, NewEmisData!$C:$C, $H207, NewEmisData!$D:$D, AA$2))</f>
        <v>#REF!</v>
      </c>
      <c r="AB207" s="335" t="e">
        <f>$I207*IF($G207="Pickup", SUMIFS(NewEmisData!L:L, NewEmisData!$A:$A, "Pickup", NewEmisData!$B:$B, $A207, NewEmisData!$C:$C, $H207, NewEmisData!$D:$D, AB$2), SUMIFS(NewEmisData!L:L, NewEmisData!$A:$A, "LDV", NewEmisData!$B:$B, $A207, NewEmisData!$C:$C, $H207, NewEmisData!$D:$D, AB$2))</f>
        <v>#REF!</v>
      </c>
      <c r="AC207" s="335" t="e">
        <f>$I207*IF($G207="Pickup", SUMIFS(NewEmisData!M:M, NewEmisData!$A:$A, "Pickup", NewEmisData!$B:$B, $A207, NewEmisData!$C:$C, $H207, NewEmisData!$D:$D, AC$2), SUMIFS(NewEmisData!M:M, NewEmisData!$A:$A, "LDV", NewEmisData!$B:$B, $A207, NewEmisData!$C:$C, $H207, NewEmisData!$D:$D, AC$2))</f>
        <v>#REF!</v>
      </c>
      <c r="AD207" s="335">
        <v>4.3391925281933752E-2</v>
      </c>
      <c r="AE207" s="335" t="e">
        <f>$I207*IF($G207="Pickup", SUMIFS(NewEmisData!E:E, NewEmisData!$A:$A, "Pickup", NewEmisData!$B:$B, $A207, NewEmisData!$C:$C, $H207, NewEmisData!$D:$D, AE$2), SUMIFS(NewEmisData!E:E, NewEmisData!$A:$A, "LDV", NewEmisData!$B:$B, $A207, NewEmisData!$C:$C, $H207, NewEmisData!$D:$D, AE$2))</f>
        <v>#REF!</v>
      </c>
      <c r="AF207" s="335" t="e">
        <f>$I207*IF($G207="Pickup", SUMIFS(NewEmisData!F:F, NewEmisData!$A:$A, "Pickup", NewEmisData!$B:$B, $A207, NewEmisData!$C:$C, $H207, NewEmisData!$D:$D, AF$2), SUMIFS(NewEmisData!F:F, NewEmisData!$A:$A, "LDV", NewEmisData!$B:$B, $A207, NewEmisData!$C:$C, $H207, NewEmisData!$D:$D, AF$2))</f>
        <v>#REF!</v>
      </c>
      <c r="AG207" s="335" t="e">
        <f>$I207*IF($G207="Pickup", SUMIFS(NewEmisData!G:G, NewEmisData!$A:$A, "Pickup", NewEmisData!$B:$B, $A207, NewEmisData!$C:$C, $H207, NewEmisData!$D:$D, AG$2), SUMIFS(NewEmisData!G:G, NewEmisData!$A:$A, "LDV", NewEmisData!$B:$B, $A207, NewEmisData!$C:$C, $H207, NewEmisData!$D:$D, AG$2))</f>
        <v>#REF!</v>
      </c>
      <c r="AH207" s="335" t="e">
        <f>$I207*IF($G207="Pickup", SUMIFS(NewEmisData!H:H, NewEmisData!$A:$A, "Pickup", NewEmisData!$B:$B, $A207, NewEmisData!$C:$C, $H207, NewEmisData!$D:$D, AH$2), SUMIFS(NewEmisData!H:H, NewEmisData!$A:$A, "LDV", NewEmisData!$B:$B, $A207, NewEmisData!$C:$C, $H207, NewEmisData!$D:$D, AH$2))</f>
        <v>#REF!</v>
      </c>
      <c r="AI207" s="335" t="e">
        <f>$I207*IF($G207="Pickup", SUMIFS(NewEmisData!I:I, NewEmisData!$A:$A, "Pickup", NewEmisData!$B:$B, $A207, NewEmisData!$C:$C, $H207, NewEmisData!$D:$D, AI$2), SUMIFS(NewEmisData!I:I, NewEmisData!$A:$A, "LDV", NewEmisData!$B:$B, $A207, NewEmisData!$C:$C, $H207, NewEmisData!$D:$D, AI$2))</f>
        <v>#REF!</v>
      </c>
      <c r="AJ207" s="335" t="e">
        <f>$I207*IF($G207="Pickup", SUMIFS(NewEmisData!J:J, NewEmisData!$A:$A, "Pickup", NewEmisData!$B:$B, $A207, NewEmisData!$C:$C, $H207, NewEmisData!$D:$D, AJ$2), SUMIFS(NewEmisData!J:J, NewEmisData!$A:$A, "LDV", NewEmisData!$B:$B, $A207, NewEmisData!$C:$C, $H207, NewEmisData!$D:$D, AJ$2))</f>
        <v>#REF!</v>
      </c>
      <c r="AK207" s="335" t="e">
        <f>$I207*IF($G207="Pickup", SUMIFS(NewEmisData!K:K, NewEmisData!$A:$A, "Pickup", NewEmisData!$B:$B, $A207, NewEmisData!$C:$C, $H207, NewEmisData!$D:$D, AK$2), SUMIFS(NewEmisData!K:K, NewEmisData!$A:$A, "LDV", NewEmisData!$B:$B, $A207, NewEmisData!$C:$C, $H207, NewEmisData!$D:$D, AK$2))</f>
        <v>#REF!</v>
      </c>
      <c r="AL207" s="335" t="e">
        <f>$I207*IF($G207="Pickup", SUMIFS(NewEmisData!L:L, NewEmisData!$A:$A, "Pickup", NewEmisData!$B:$B, $A207, NewEmisData!$C:$C, $H207, NewEmisData!$D:$D, AL$2), SUMIFS(NewEmisData!L:L, NewEmisData!$A:$A, "LDV", NewEmisData!$B:$B, $A207, NewEmisData!$C:$C, $H207, NewEmisData!$D:$D, AL$2))</f>
        <v>#REF!</v>
      </c>
      <c r="AM207" s="335" t="e">
        <f>$I207*IF($G207="Pickup", SUMIFS(NewEmisData!M:M, NewEmisData!$A:$A, "Pickup", NewEmisData!$B:$B, $A207, NewEmisData!$C:$C, $H207, NewEmisData!$D:$D, AM$2), SUMIFS(NewEmisData!M:M, NewEmisData!$A:$A, "LDV", NewEmisData!$B:$B, $A207, NewEmisData!$C:$C, $H207, NewEmisData!$D:$D, AM$2))</f>
        <v>#REF!</v>
      </c>
      <c r="AN207" s="335">
        <v>1.2209458395742144E-3</v>
      </c>
      <c r="AO207" s="335" t="e">
        <f>$I207*IF($G207="Pickup", SUMIFS(NewEmisData!E:E, NewEmisData!$A:$A, "Pickup", NewEmisData!$B:$B, $A207, NewEmisData!$C:$C, $H207, NewEmisData!$D:$D, AO$2), SUMIFS(NewEmisData!E:E, NewEmisData!$A:$A, "LDV", NewEmisData!$B:$B, $A207, NewEmisData!$C:$C, $H207, NewEmisData!$D:$D, AO$2))</f>
        <v>#REF!</v>
      </c>
      <c r="AP207" s="335" t="e">
        <f>$I207*IF($G207="Pickup", SUMIFS(NewEmisData!F:F, NewEmisData!$A:$A, "Pickup", NewEmisData!$B:$B, $A207, NewEmisData!$C:$C, $H207, NewEmisData!$D:$D, AP$2), SUMIFS(NewEmisData!F:F, NewEmisData!$A:$A, "LDV", NewEmisData!$B:$B, $A207, NewEmisData!$C:$C, $H207, NewEmisData!$D:$D, AP$2))</f>
        <v>#REF!</v>
      </c>
      <c r="AQ207" s="335" t="e">
        <f>$I207*IF($G207="Pickup", SUMIFS(NewEmisData!G:G, NewEmisData!$A:$A, "Pickup", NewEmisData!$B:$B, $A207, NewEmisData!$C:$C, $H207, NewEmisData!$D:$D, AQ$2), SUMIFS(NewEmisData!G:G, NewEmisData!$A:$A, "LDV", NewEmisData!$B:$B, $A207, NewEmisData!$C:$C, $H207, NewEmisData!$D:$D, AQ$2))</f>
        <v>#REF!</v>
      </c>
      <c r="AR207" s="335" t="e">
        <f>$I207*IF($G207="Pickup", SUMIFS(NewEmisData!H:H, NewEmisData!$A:$A, "Pickup", NewEmisData!$B:$B, $A207, NewEmisData!$C:$C, $H207, NewEmisData!$D:$D, AR$2), SUMIFS(NewEmisData!H:H, NewEmisData!$A:$A, "LDV", NewEmisData!$B:$B, $A207, NewEmisData!$C:$C, $H207, NewEmisData!$D:$D, AR$2))</f>
        <v>#REF!</v>
      </c>
      <c r="AS207" s="335" t="e">
        <f>$I207*IF($G207="Pickup", SUMIFS(NewEmisData!I:I, NewEmisData!$A:$A, "Pickup", NewEmisData!$B:$B, $A207, NewEmisData!$C:$C, $H207, NewEmisData!$D:$D, AS$2), SUMIFS(NewEmisData!I:I, NewEmisData!$A:$A, "LDV", NewEmisData!$B:$B, $A207, NewEmisData!$C:$C, $H207, NewEmisData!$D:$D, AS$2))</f>
        <v>#REF!</v>
      </c>
      <c r="AT207" s="335" t="e">
        <f>$I207*IF($G207="Pickup", SUMIFS(NewEmisData!J:J, NewEmisData!$A:$A, "Pickup", NewEmisData!$B:$B, $A207, NewEmisData!$C:$C, $H207, NewEmisData!$D:$D, AT$2), SUMIFS(NewEmisData!J:J, NewEmisData!$A:$A, "LDV", NewEmisData!$B:$B, $A207, NewEmisData!$C:$C, $H207, NewEmisData!$D:$D, AT$2))</f>
        <v>#REF!</v>
      </c>
      <c r="AU207" s="335" t="e">
        <f>$I207*IF($G207="Pickup", SUMIFS(NewEmisData!K:K, NewEmisData!$A:$A, "Pickup", NewEmisData!$B:$B, $A207, NewEmisData!$C:$C, $H207, NewEmisData!$D:$D, AU$2), SUMIFS(NewEmisData!K:K, NewEmisData!$A:$A, "LDV", NewEmisData!$B:$B, $A207, NewEmisData!$C:$C, $H207, NewEmisData!$D:$D, AU$2))</f>
        <v>#REF!</v>
      </c>
      <c r="AV207" s="335" t="e">
        <f>$I207*IF($G207="Pickup", SUMIFS(NewEmisData!L:L, NewEmisData!$A:$A, "Pickup", NewEmisData!$B:$B, $A207, NewEmisData!$C:$C, $H207, NewEmisData!$D:$D, AV$2), SUMIFS(NewEmisData!L:L, NewEmisData!$A:$A, "LDV", NewEmisData!$B:$B, $A207, NewEmisData!$C:$C, $H207, NewEmisData!$D:$D, AV$2))</f>
        <v>#REF!</v>
      </c>
      <c r="AW207" s="335" t="e">
        <f>$I207*IF($G207="Pickup", SUMIFS(NewEmisData!M:M, NewEmisData!$A:$A, "Pickup", NewEmisData!$B:$B, $A207, NewEmisData!$C:$C, $H207, NewEmisData!$D:$D, AW$2), SUMIFS(NewEmisData!M:M, NewEmisData!$A:$A, "LDV", NewEmisData!$B:$B, $A207, NewEmisData!$C:$C, $H207, NewEmisData!$D:$D, AW$2))</f>
        <v>#REF!</v>
      </c>
      <c r="AX207" s="335">
        <v>3.3340556433169119E-2</v>
      </c>
      <c r="AY207" s="335" t="e">
        <f>$I207*IF($G207="Pickup", SUMIFS(NewEmisData!E:E, NewEmisData!$A:$A, "Pickup", NewEmisData!$B:$B, $A207, NewEmisData!$C:$C, $H207, NewEmisData!$D:$D, AY$2), SUMIFS(NewEmisData!E:E, NewEmisData!$A:$A, "LDV", NewEmisData!$B:$B, $A207, NewEmisData!$C:$C, $H207, NewEmisData!$D:$D, AY$2))</f>
        <v>#REF!</v>
      </c>
      <c r="AZ207" s="335" t="e">
        <f>$I207*IF($G207="Pickup", SUMIFS(NewEmisData!F:F, NewEmisData!$A:$A, "Pickup", NewEmisData!$B:$B, $A207, NewEmisData!$C:$C, $H207, NewEmisData!$D:$D, AZ$2), SUMIFS(NewEmisData!F:F, NewEmisData!$A:$A, "LDV", NewEmisData!$B:$B, $A207, NewEmisData!$C:$C, $H207, NewEmisData!$D:$D, AZ$2))</f>
        <v>#REF!</v>
      </c>
      <c r="BA207" s="335" t="e">
        <f>$I207*IF($G207="Pickup", SUMIFS(NewEmisData!G:G, NewEmisData!$A:$A, "Pickup", NewEmisData!$B:$B, $A207, NewEmisData!$C:$C, $H207, NewEmisData!$D:$D, BA$2), SUMIFS(NewEmisData!G:G, NewEmisData!$A:$A, "LDV", NewEmisData!$B:$B, $A207, NewEmisData!$C:$C, $H207, NewEmisData!$D:$D, BA$2))</f>
        <v>#REF!</v>
      </c>
      <c r="BB207" s="335" t="e">
        <f>$I207*IF($G207="Pickup", SUMIFS(NewEmisData!H:H, NewEmisData!$A:$A, "Pickup", NewEmisData!$B:$B, $A207, NewEmisData!$C:$C, $H207, NewEmisData!$D:$D, BB$2), SUMIFS(NewEmisData!H:H, NewEmisData!$A:$A, "LDV", NewEmisData!$B:$B, $A207, NewEmisData!$C:$C, $H207, NewEmisData!$D:$D, BB$2))</f>
        <v>#REF!</v>
      </c>
      <c r="BC207" s="335" t="e">
        <f>$I207*IF($G207="Pickup", SUMIFS(NewEmisData!I:I, NewEmisData!$A:$A, "Pickup", NewEmisData!$B:$B, $A207, NewEmisData!$C:$C, $H207, NewEmisData!$D:$D, BC$2), SUMIFS(NewEmisData!I:I, NewEmisData!$A:$A, "LDV", NewEmisData!$B:$B, $A207, NewEmisData!$C:$C, $H207, NewEmisData!$D:$D, BC$2))</f>
        <v>#REF!</v>
      </c>
      <c r="BD207" s="335" t="e">
        <f>$I207*IF($G207="Pickup", SUMIFS(NewEmisData!J:J, NewEmisData!$A:$A, "Pickup", NewEmisData!$B:$B, $A207, NewEmisData!$C:$C, $H207, NewEmisData!$D:$D, BD$2), SUMIFS(NewEmisData!J:J, NewEmisData!$A:$A, "LDV", NewEmisData!$B:$B, $A207, NewEmisData!$C:$C, $H207, NewEmisData!$D:$D, BD$2))</f>
        <v>#REF!</v>
      </c>
      <c r="BE207" s="335" t="e">
        <f>$I207*IF($G207="Pickup", SUMIFS(NewEmisData!K:K, NewEmisData!$A:$A, "Pickup", NewEmisData!$B:$B, $A207, NewEmisData!$C:$C, $H207, NewEmisData!$D:$D, BE$2), SUMIFS(NewEmisData!K:K, NewEmisData!$A:$A, "LDV", NewEmisData!$B:$B, $A207, NewEmisData!$C:$C, $H207, NewEmisData!$D:$D, BE$2))</f>
        <v>#REF!</v>
      </c>
      <c r="BF207" s="335" t="e">
        <f>$I207*IF($G207="Pickup", SUMIFS(NewEmisData!L:L, NewEmisData!$A:$A, "Pickup", NewEmisData!$B:$B, $A207, NewEmisData!$C:$C, $H207, NewEmisData!$D:$D, BF$2), SUMIFS(NewEmisData!L:L, NewEmisData!$A:$A, "LDV", NewEmisData!$B:$B, $A207, NewEmisData!$C:$C, $H207, NewEmisData!$D:$D, BF$2))</f>
        <v>#REF!</v>
      </c>
      <c r="BG207" s="335" t="e">
        <f>$I207*IF($G207="Pickup", SUMIFS(NewEmisData!M:M, NewEmisData!$A:$A, "Pickup", NewEmisData!$B:$B, $A207, NewEmisData!$C:$C, $H207, NewEmisData!$D:$D, BG$2), SUMIFS(NewEmisData!M:M, NewEmisData!$A:$A, "LDV", NewEmisData!$B:$B, $A207, NewEmisData!$C:$C, $H207, NewEmisData!$D:$D, BG$2))</f>
        <v>#REF!</v>
      </c>
      <c r="BH207" s="335">
        <v>6.635240494108516E-3</v>
      </c>
      <c r="BI207" s="335" t="e">
        <f>$I207*IF($G207="Pickup", SUMIFS(NewEmisData!E:E, NewEmisData!$A:$A, "Pickup", NewEmisData!$B:$B, $A207, NewEmisData!$C:$C, $H207, NewEmisData!$D:$D, BI$2), SUMIFS(NewEmisData!E:E, NewEmisData!$A:$A, "LDV", NewEmisData!$B:$B, $A207, NewEmisData!$C:$C, $H207, NewEmisData!$D:$D, BI$2))</f>
        <v>#REF!</v>
      </c>
      <c r="BJ207" s="335" t="e">
        <f>$I207*IF($G207="Pickup", SUMIFS(NewEmisData!F:F, NewEmisData!$A:$A, "Pickup", NewEmisData!$B:$B, $A207, NewEmisData!$C:$C, $H207, NewEmisData!$D:$D, BJ$2), SUMIFS(NewEmisData!F:F, NewEmisData!$A:$A, "LDV", NewEmisData!$B:$B, $A207, NewEmisData!$C:$C, $H207, NewEmisData!$D:$D, BJ$2))</f>
        <v>#REF!</v>
      </c>
      <c r="BK207" s="335" t="e">
        <f>$I207*IF($G207="Pickup", SUMIFS(NewEmisData!G:G, NewEmisData!$A:$A, "Pickup", NewEmisData!$B:$B, $A207, NewEmisData!$C:$C, $H207, NewEmisData!$D:$D, BK$2), SUMIFS(NewEmisData!G:G, NewEmisData!$A:$A, "LDV", NewEmisData!$B:$B, $A207, NewEmisData!$C:$C, $H207, NewEmisData!$D:$D, BK$2))</f>
        <v>#REF!</v>
      </c>
      <c r="BL207" s="335" t="e">
        <f>$I207*IF($G207="Pickup", SUMIFS(NewEmisData!H:H, NewEmisData!$A:$A, "Pickup", NewEmisData!$B:$B, $A207, NewEmisData!$C:$C, $H207, NewEmisData!$D:$D, BL$2), SUMIFS(NewEmisData!H:H, NewEmisData!$A:$A, "LDV", NewEmisData!$B:$B, $A207, NewEmisData!$C:$C, $H207, NewEmisData!$D:$D, BL$2))</f>
        <v>#REF!</v>
      </c>
      <c r="BM207" s="335" t="e">
        <f>$I207*IF($G207="Pickup", SUMIFS(NewEmisData!I:I, NewEmisData!$A:$A, "Pickup", NewEmisData!$B:$B, $A207, NewEmisData!$C:$C, $H207, NewEmisData!$D:$D, BM$2), SUMIFS(NewEmisData!I:I, NewEmisData!$A:$A, "LDV", NewEmisData!$B:$B, $A207, NewEmisData!$C:$C, $H207, NewEmisData!$D:$D, BM$2))</f>
        <v>#REF!</v>
      </c>
      <c r="BN207" s="335" t="e">
        <f>$I207*IF($G207="Pickup", SUMIFS(NewEmisData!J:J, NewEmisData!$A:$A, "Pickup", NewEmisData!$B:$B, $A207, NewEmisData!$C:$C, $H207, NewEmisData!$D:$D, BN$2), SUMIFS(NewEmisData!J:J, NewEmisData!$A:$A, "LDV", NewEmisData!$B:$B, $A207, NewEmisData!$C:$C, $H207, NewEmisData!$D:$D, BN$2))</f>
        <v>#REF!</v>
      </c>
      <c r="BO207" s="335" t="e">
        <f>$I207*IF($G207="Pickup", SUMIFS(NewEmisData!K:K, NewEmisData!$A:$A, "Pickup", NewEmisData!$B:$B, $A207, NewEmisData!$C:$C, $H207, NewEmisData!$D:$D, BO$2), SUMIFS(NewEmisData!K:K, NewEmisData!$A:$A, "LDV", NewEmisData!$B:$B, $A207, NewEmisData!$C:$C, $H207, NewEmisData!$D:$D, BO$2))</f>
        <v>#REF!</v>
      </c>
      <c r="BP207" s="335" t="e">
        <f>$I207*IF($G207="Pickup", SUMIFS(NewEmisData!L:L, NewEmisData!$A:$A, "Pickup", NewEmisData!$B:$B, $A207, NewEmisData!$C:$C, $H207, NewEmisData!$D:$D, BP$2), SUMIFS(NewEmisData!L:L, NewEmisData!$A:$A, "LDV", NewEmisData!$B:$B, $A207, NewEmisData!$C:$C, $H207, NewEmisData!$D:$D, BP$2))</f>
        <v>#REF!</v>
      </c>
      <c r="BQ207" s="335" t="e">
        <f>$I207*IF($G207="Pickup", SUMIFS(NewEmisData!M:M, NewEmisData!$A:$A, "Pickup", NewEmisData!$B:$B, $A207, NewEmisData!$C:$C, $H207, NewEmisData!$D:$D, BQ$2), SUMIFS(NewEmisData!M:M, NewEmisData!$A:$A, "LDV", NewEmisData!$B:$B, $A207, NewEmisData!$C:$C, $H207, NewEmisData!$D:$D, BQ$2))</f>
        <v>#REF!</v>
      </c>
      <c r="BR207" s="335">
        <v>1.1611805680881344</v>
      </c>
      <c r="BS207" s="335" t="e">
        <f>$I207*IF($G207="Pickup", SUMIFS(NewEmisData!E:E, NewEmisData!$A:$A, "Pickup", NewEmisData!$B:$B, $A207, NewEmisData!$C:$C, $H207, NewEmisData!$D:$D, BS$2), SUMIFS(NewEmisData!E:E, NewEmisData!$A:$A, "LDV", NewEmisData!$B:$B, $A207, NewEmisData!$C:$C, $H207, NewEmisData!$D:$D, BS$2))</f>
        <v>#REF!</v>
      </c>
      <c r="BT207" s="335" t="e">
        <f>$I207*IF($G207="Pickup", SUMIFS(NewEmisData!F:F, NewEmisData!$A:$A, "Pickup", NewEmisData!$B:$B, $A207, NewEmisData!$C:$C, $H207, NewEmisData!$D:$D, BT$2), SUMIFS(NewEmisData!F:F, NewEmisData!$A:$A, "LDV", NewEmisData!$B:$B, $A207, NewEmisData!$C:$C, $H207, NewEmisData!$D:$D, BT$2))</f>
        <v>#REF!</v>
      </c>
      <c r="BU207" s="335" t="e">
        <f>$I207*IF($G207="Pickup", SUMIFS(NewEmisData!G:G, NewEmisData!$A:$A, "Pickup", NewEmisData!$B:$B, $A207, NewEmisData!$C:$C, $H207, NewEmisData!$D:$D, BU$2), SUMIFS(NewEmisData!G:G, NewEmisData!$A:$A, "LDV", NewEmisData!$B:$B, $A207, NewEmisData!$C:$C, $H207, NewEmisData!$D:$D, BU$2))</f>
        <v>#REF!</v>
      </c>
      <c r="BV207" s="335" t="e">
        <f>$I207*IF($G207="Pickup", SUMIFS(NewEmisData!H:H, NewEmisData!$A:$A, "Pickup", NewEmisData!$B:$B, $A207, NewEmisData!$C:$C, $H207, NewEmisData!$D:$D, BV$2), SUMIFS(NewEmisData!H:H, NewEmisData!$A:$A, "LDV", NewEmisData!$B:$B, $A207, NewEmisData!$C:$C, $H207, NewEmisData!$D:$D, BV$2))</f>
        <v>#REF!</v>
      </c>
      <c r="BW207" s="335" t="e">
        <f>$I207*IF($G207="Pickup", SUMIFS(NewEmisData!I:I, NewEmisData!$A:$A, "Pickup", NewEmisData!$B:$B, $A207, NewEmisData!$C:$C, $H207, NewEmisData!$D:$D, BW$2), SUMIFS(NewEmisData!I:I, NewEmisData!$A:$A, "LDV", NewEmisData!$B:$B, $A207, NewEmisData!$C:$C, $H207, NewEmisData!$D:$D, BW$2))</f>
        <v>#REF!</v>
      </c>
      <c r="BX207" s="335" t="e">
        <f>$I207*IF($G207="Pickup", SUMIFS(NewEmisData!J:J, NewEmisData!$A:$A, "Pickup", NewEmisData!$B:$B, $A207, NewEmisData!$C:$C, $H207, NewEmisData!$D:$D, BX$2), SUMIFS(NewEmisData!J:J, NewEmisData!$A:$A, "LDV", NewEmisData!$B:$B, $A207, NewEmisData!$C:$C, $H207, NewEmisData!$D:$D, BX$2))</f>
        <v>#REF!</v>
      </c>
      <c r="BY207" s="335" t="e">
        <f>$I207*IF($G207="Pickup", SUMIFS(NewEmisData!K:K, NewEmisData!$A:$A, "Pickup", NewEmisData!$B:$B, $A207, NewEmisData!$C:$C, $H207, NewEmisData!$D:$D, BY$2), SUMIFS(NewEmisData!K:K, NewEmisData!$A:$A, "LDV", NewEmisData!$B:$B, $A207, NewEmisData!$C:$C, $H207, NewEmisData!$D:$D, BY$2))</f>
        <v>#REF!</v>
      </c>
      <c r="BZ207" s="335" t="e">
        <f>$I207*IF($G207="Pickup", SUMIFS(NewEmisData!L:L, NewEmisData!$A:$A, "Pickup", NewEmisData!$B:$B, $A207, NewEmisData!$C:$C, $H207, NewEmisData!$D:$D, BZ$2), SUMIFS(NewEmisData!L:L, NewEmisData!$A:$A, "LDV", NewEmisData!$B:$B, $A207, NewEmisData!$C:$C, $H207, NewEmisData!$D:$D, BZ$2))</f>
        <v>#REF!</v>
      </c>
      <c r="CA207" s="335" t="e">
        <f>$I207*IF($G207="Pickup", SUMIFS(NewEmisData!M:M, NewEmisData!$A:$A, "Pickup", NewEmisData!$B:$B, $A207, NewEmisData!$C:$C, $H207, NewEmisData!$D:$D, CA$2), SUMIFS(NewEmisData!M:M, NewEmisData!$A:$A, "LDV", NewEmisData!$B:$B, $A207, NewEmisData!$C:$C, $H207, NewEmisData!$D:$D, CA$2))</f>
        <v>#REF!</v>
      </c>
      <c r="CB207" s="335">
        <v>7.4011853176044348E-2</v>
      </c>
      <c r="CC207" s="335" t="e">
        <f>$I207*IF($G207="Pickup", SUMIFS(NewEmisData!E:E, NewEmisData!$A:$A, "Pickup", NewEmisData!$B:$B, $A207, NewEmisData!$C:$C, $H207, NewEmisData!$D:$D, CC$2), SUMIFS(NewEmisData!E:E, NewEmisData!$A:$A, "LDV", NewEmisData!$B:$B, $A207, NewEmisData!$C:$C, $H207, NewEmisData!$D:$D, CC$2))</f>
        <v>#REF!</v>
      </c>
      <c r="CD207" s="335" t="e">
        <f>$I207*IF($G207="Pickup", SUMIFS(NewEmisData!F:F, NewEmisData!$A:$A, "Pickup", NewEmisData!$B:$B, $A207, NewEmisData!$C:$C, $H207, NewEmisData!$D:$D, CD$2), SUMIFS(NewEmisData!F:F, NewEmisData!$A:$A, "LDV", NewEmisData!$B:$B, $A207, NewEmisData!$C:$C, $H207, NewEmisData!$D:$D, CD$2))</f>
        <v>#REF!</v>
      </c>
      <c r="CE207" s="335" t="e">
        <f>$I207*IF($G207="Pickup", SUMIFS(NewEmisData!G:G, NewEmisData!$A:$A, "Pickup", NewEmisData!$B:$B, $A207, NewEmisData!$C:$C, $H207, NewEmisData!$D:$D, CE$2), SUMIFS(NewEmisData!G:G, NewEmisData!$A:$A, "LDV", NewEmisData!$B:$B, $A207, NewEmisData!$C:$C, $H207, NewEmisData!$D:$D, CE$2))</f>
        <v>#REF!</v>
      </c>
      <c r="CF207" s="335" t="e">
        <f>$I207*IF($G207="Pickup", SUMIFS(NewEmisData!H:H, NewEmisData!$A:$A, "Pickup", NewEmisData!$B:$B, $A207, NewEmisData!$C:$C, $H207, NewEmisData!$D:$D, CF$2), SUMIFS(NewEmisData!H:H, NewEmisData!$A:$A, "LDV", NewEmisData!$B:$B, $A207, NewEmisData!$C:$C, $H207, NewEmisData!$D:$D, CF$2))</f>
        <v>#REF!</v>
      </c>
      <c r="CG207" s="335" t="e">
        <f>$I207*IF($G207="Pickup", SUMIFS(NewEmisData!I:I, NewEmisData!$A:$A, "Pickup", NewEmisData!$B:$B, $A207, NewEmisData!$C:$C, $H207, NewEmisData!$D:$D, CG$2), SUMIFS(NewEmisData!I:I, NewEmisData!$A:$A, "LDV", NewEmisData!$B:$B, $A207, NewEmisData!$C:$C, $H207, NewEmisData!$D:$D, CG$2))</f>
        <v>#REF!</v>
      </c>
      <c r="CH207" s="335" t="e">
        <f>$I207*IF($G207="Pickup", SUMIFS(NewEmisData!J:J, NewEmisData!$A:$A, "Pickup", NewEmisData!$B:$B, $A207, NewEmisData!$C:$C, $H207, NewEmisData!$D:$D, CH$2), SUMIFS(NewEmisData!J:J, NewEmisData!$A:$A, "LDV", NewEmisData!$B:$B, $A207, NewEmisData!$C:$C, $H207, NewEmisData!$D:$D, CH$2))</f>
        <v>#REF!</v>
      </c>
      <c r="CI207" s="335" t="e">
        <f>$I207*IF($G207="Pickup", SUMIFS(NewEmisData!K:K, NewEmisData!$A:$A, "Pickup", NewEmisData!$B:$B, $A207, NewEmisData!$C:$C, $H207, NewEmisData!$D:$D, CI$2), SUMIFS(NewEmisData!K:K, NewEmisData!$A:$A, "LDV", NewEmisData!$B:$B, $A207, NewEmisData!$C:$C, $H207, NewEmisData!$D:$D, CI$2))</f>
        <v>#REF!</v>
      </c>
      <c r="CJ207" s="335" t="e">
        <f>$I207*IF($G207="Pickup", SUMIFS(NewEmisData!L:L, NewEmisData!$A:$A, "Pickup", NewEmisData!$B:$B, $A207, NewEmisData!$C:$C, $H207, NewEmisData!$D:$D, CJ$2), SUMIFS(NewEmisData!L:L, NewEmisData!$A:$A, "LDV", NewEmisData!$B:$B, $A207, NewEmisData!$C:$C, $H207, NewEmisData!$D:$D, CJ$2))</f>
        <v>#REF!</v>
      </c>
      <c r="CK207" s="335" t="e">
        <f>$I207*IF($G207="Pickup", SUMIFS(NewEmisData!M:M, NewEmisData!$A:$A, "Pickup", NewEmisData!$B:$B, $A207, NewEmisData!$C:$C, $H207, NewEmisData!$D:$D, CK$2), SUMIFS(NewEmisData!M:M, NewEmisData!$A:$A, "LDV", NewEmisData!$B:$B, $A207, NewEmisData!$C:$C, $H207, NewEmisData!$D:$D, CK$2))</f>
        <v>#REF!</v>
      </c>
      <c r="CL207" s="335">
        <v>1.6016749451778743E-2</v>
      </c>
      <c r="CM207" s="335" t="e">
        <f>$I207*IF($G207="Pickup", SUMIFS(NewEmisData!E:E, NewEmisData!$A:$A, "Pickup", NewEmisData!$B:$B, $A207, NewEmisData!$C:$C, $H207, NewEmisData!$D:$D, CM$2), SUMIFS(NewEmisData!E:E, NewEmisData!$A:$A, "LDV", NewEmisData!$B:$B, $A207, NewEmisData!$C:$C, $H207, NewEmisData!$D:$D, CM$2))</f>
        <v>#REF!</v>
      </c>
      <c r="CN207" s="335" t="e">
        <f>$I207*IF($G207="Pickup", SUMIFS(NewEmisData!F:F, NewEmisData!$A:$A, "Pickup", NewEmisData!$B:$B, $A207, NewEmisData!$C:$C, $H207, NewEmisData!$D:$D, CN$2), SUMIFS(NewEmisData!F:F, NewEmisData!$A:$A, "LDV", NewEmisData!$B:$B, $A207, NewEmisData!$C:$C, $H207, NewEmisData!$D:$D, CN$2))</f>
        <v>#REF!</v>
      </c>
      <c r="CO207" s="335" t="e">
        <f>$I207*IF($G207="Pickup", SUMIFS(NewEmisData!G:G, NewEmisData!$A:$A, "Pickup", NewEmisData!$B:$B, $A207, NewEmisData!$C:$C, $H207, NewEmisData!$D:$D, CO$2), SUMIFS(NewEmisData!G:G, NewEmisData!$A:$A, "LDV", NewEmisData!$B:$B, $A207, NewEmisData!$C:$C, $H207, NewEmisData!$D:$D, CO$2))</f>
        <v>#REF!</v>
      </c>
      <c r="CP207" s="335" t="e">
        <f>$I207*IF($G207="Pickup", SUMIFS(NewEmisData!H:H, NewEmisData!$A:$A, "Pickup", NewEmisData!$B:$B, $A207, NewEmisData!$C:$C, $H207, NewEmisData!$D:$D, CP$2), SUMIFS(NewEmisData!H:H, NewEmisData!$A:$A, "LDV", NewEmisData!$B:$B, $A207, NewEmisData!$C:$C, $H207, NewEmisData!$D:$D, CP$2))</f>
        <v>#REF!</v>
      </c>
      <c r="CQ207" s="335" t="e">
        <f>$I207*IF($G207="Pickup", SUMIFS(NewEmisData!I:I, NewEmisData!$A:$A, "Pickup", NewEmisData!$B:$B, $A207, NewEmisData!$C:$C, $H207, NewEmisData!$D:$D, CQ$2), SUMIFS(NewEmisData!I:I, NewEmisData!$A:$A, "LDV", NewEmisData!$B:$B, $A207, NewEmisData!$C:$C, $H207, NewEmisData!$D:$D, CQ$2))</f>
        <v>#REF!</v>
      </c>
      <c r="CR207" s="335" t="e">
        <f>$I207*IF($G207="Pickup", SUMIFS(NewEmisData!J:J, NewEmisData!$A:$A, "Pickup", NewEmisData!$B:$B, $A207, NewEmisData!$C:$C, $H207, NewEmisData!$D:$D, CR$2), SUMIFS(NewEmisData!J:J, NewEmisData!$A:$A, "LDV", NewEmisData!$B:$B, $A207, NewEmisData!$C:$C, $H207, NewEmisData!$D:$D, CR$2))</f>
        <v>#REF!</v>
      </c>
      <c r="CS207" s="335" t="e">
        <f>$I207*IF($G207="Pickup", SUMIFS(NewEmisData!K:K, NewEmisData!$A:$A, "Pickup", NewEmisData!$B:$B, $A207, NewEmisData!$C:$C, $H207, NewEmisData!$D:$D, CS$2), SUMIFS(NewEmisData!K:K, NewEmisData!$A:$A, "LDV", NewEmisData!$B:$B, $A207, NewEmisData!$C:$C, $H207, NewEmisData!$D:$D, CS$2))</f>
        <v>#REF!</v>
      </c>
      <c r="CT207" s="335" t="e">
        <f>$I207*IF($G207="Pickup", SUMIFS(NewEmisData!L:L, NewEmisData!$A:$A, "Pickup", NewEmisData!$B:$B, $A207, NewEmisData!$C:$C, $H207, NewEmisData!$D:$D, CT$2), SUMIFS(NewEmisData!L:L, NewEmisData!$A:$A, "LDV", NewEmisData!$B:$B, $A207, NewEmisData!$C:$C, $H207, NewEmisData!$D:$D, CT$2))</f>
        <v>#REF!</v>
      </c>
      <c r="CU207" s="335" t="e">
        <f>$I207*IF($G207="Pickup", SUMIFS(NewEmisData!M:M, NewEmisData!$A:$A, "Pickup", NewEmisData!$B:$B, $A207, NewEmisData!$C:$C, $H207, NewEmisData!$D:$D, CU$2), SUMIFS(NewEmisData!M:M, NewEmisData!$A:$A, "LDV", NewEmisData!$B:$B, $A207, NewEmisData!$C:$C, $H207, NewEmisData!$D:$D, CU$2))</f>
        <v>#REF!</v>
      </c>
      <c r="CV207" s="335">
        <v>4.8813806306464884E-3</v>
      </c>
      <c r="CW207" s="335">
        <v>2.8348673258682742E-3</v>
      </c>
      <c r="CX207" s="335">
        <v>1.7521245587131993E-3</v>
      </c>
      <c r="CY207" s="335">
        <v>1.4805850082393662E-3</v>
      </c>
      <c r="CZ207" s="335">
        <v>1.2242985781298562E-3</v>
      </c>
      <c r="DA207" s="335">
        <v>9.3834089768672461E-4</v>
      </c>
      <c r="DB207" s="335">
        <v>7.3876383814398458E-4</v>
      </c>
      <c r="DC207" s="335">
        <v>7.0925592920393005E-4</v>
      </c>
      <c r="DD207" s="335">
        <v>7.0022116787031422E-4</v>
      </c>
      <c r="DE207" s="335">
        <v>6.9902547400489407E-4</v>
      </c>
      <c r="DF207" s="335">
        <v>6.9902547400489407E-4</v>
      </c>
      <c r="DG207" s="335" t="e">
        <f>$I207*IF($G207="Pickup", SUMIFS(NewEmisData!E:E, NewEmisData!$A:$A, "Pickup", NewEmisData!$B:$B, $A207, NewEmisData!$C:$C, $H207, NewEmisData!$D:$D, DG$2), SUMIFS(NewEmisData!E:E, NewEmisData!$A:$A, "LDV", NewEmisData!$B:$B, $A207, NewEmisData!$C:$C, $H207, NewEmisData!$D:$D, DG$2))</f>
        <v>#REF!</v>
      </c>
      <c r="DH207" s="335" t="e">
        <f>$I207*IF($G207="Pickup", SUMIFS(NewEmisData!F:F, NewEmisData!$A:$A, "Pickup", NewEmisData!$B:$B, $A207, NewEmisData!$C:$C, $H207, NewEmisData!$D:$D, DH$2), SUMIFS(NewEmisData!F:F, NewEmisData!$A:$A, "LDV", NewEmisData!$B:$B, $A207, NewEmisData!$C:$C, $H207, NewEmisData!$D:$D, DH$2))</f>
        <v>#REF!</v>
      </c>
      <c r="DI207" s="335" t="e">
        <f>$I207*IF($G207="Pickup", SUMIFS(NewEmisData!G:G, NewEmisData!$A:$A, "Pickup", NewEmisData!$B:$B, $A207, NewEmisData!$C:$C, $H207, NewEmisData!$D:$D, DI$2), SUMIFS(NewEmisData!G:G, NewEmisData!$A:$A, "LDV", NewEmisData!$B:$B, $A207, NewEmisData!$C:$C, $H207, NewEmisData!$D:$D, DI$2))</f>
        <v>#REF!</v>
      </c>
      <c r="DJ207" s="335" t="e">
        <f>$I207*IF($G207="Pickup", SUMIFS(NewEmisData!H:H, NewEmisData!$A:$A, "Pickup", NewEmisData!$B:$B, $A207, NewEmisData!$C:$C, $H207, NewEmisData!$D:$D, DJ$2), SUMIFS(NewEmisData!H:H, NewEmisData!$A:$A, "LDV", NewEmisData!$B:$B, $A207, NewEmisData!$C:$C, $H207, NewEmisData!$D:$D, DJ$2))</f>
        <v>#REF!</v>
      </c>
      <c r="DK207" s="335" t="e">
        <f>$I207*IF($G207="Pickup", SUMIFS(NewEmisData!I:I, NewEmisData!$A:$A, "Pickup", NewEmisData!$B:$B, $A207, NewEmisData!$C:$C, $H207, NewEmisData!$D:$D, DK$2), SUMIFS(NewEmisData!I:I, NewEmisData!$A:$A, "LDV", NewEmisData!$B:$B, $A207, NewEmisData!$C:$C, $H207, NewEmisData!$D:$D, DK$2))</f>
        <v>#REF!</v>
      </c>
      <c r="DL207" s="335" t="e">
        <f>$I207*IF($G207="Pickup", SUMIFS(NewEmisData!J:J, NewEmisData!$A:$A, "Pickup", NewEmisData!$B:$B, $A207, NewEmisData!$C:$C, $H207, NewEmisData!$D:$D, DL$2), SUMIFS(NewEmisData!J:J, NewEmisData!$A:$A, "LDV", NewEmisData!$B:$B, $A207, NewEmisData!$C:$C, $H207, NewEmisData!$D:$D, DL$2))</f>
        <v>#REF!</v>
      </c>
      <c r="DM207" s="335" t="e">
        <f>$I207*IF($G207="Pickup", SUMIFS(NewEmisData!K:K, NewEmisData!$A:$A, "Pickup", NewEmisData!$B:$B, $A207, NewEmisData!$C:$C, $H207, NewEmisData!$D:$D, DM$2), SUMIFS(NewEmisData!K:K, NewEmisData!$A:$A, "LDV", NewEmisData!$B:$B, $A207, NewEmisData!$C:$C, $H207, NewEmisData!$D:$D, DM$2))</f>
        <v>#REF!</v>
      </c>
      <c r="DN207" s="335" t="e">
        <f>$I207*IF($G207="Pickup", SUMIFS(NewEmisData!L:L, NewEmisData!$A:$A, "Pickup", NewEmisData!$B:$B, $A207, NewEmisData!$C:$C, $H207, NewEmisData!$D:$D, DN$2), SUMIFS(NewEmisData!L:L, NewEmisData!$A:$A, "LDV", NewEmisData!$B:$B, $A207, NewEmisData!$C:$C, $H207, NewEmisData!$D:$D, DN$2))</f>
        <v>#REF!</v>
      </c>
      <c r="DO207" s="335" t="e">
        <f>$I207*IF($G207="Pickup", SUMIFS(NewEmisData!M:M, NewEmisData!$A:$A, "Pickup", NewEmisData!$B:$B, $A207, NewEmisData!$C:$C, $H207, NewEmisData!$D:$D, DO$2), SUMIFS(NewEmisData!M:M, NewEmisData!$A:$A, "LDV", NewEmisData!$B:$B, $A207, NewEmisData!$C:$C, $H207, NewEmisData!$D:$D, DO$2))</f>
        <v>#REF!</v>
      </c>
      <c r="DP207" s="335">
        <v>1.4161908397211972E-3</v>
      </c>
      <c r="DQ207" s="335" t="e">
        <f>$I207*IF($G207="Pickup", SUMIFS(NewEmisData!E:E, NewEmisData!$A:$A, "Pickup", NewEmisData!$B:$B, $A207, NewEmisData!$C:$C, $H207, NewEmisData!$D:$D, DQ$2), SUMIFS(NewEmisData!E:E, NewEmisData!$A:$A, "LDV", NewEmisData!$B:$B, $A207, NewEmisData!$C:$C, $H207, NewEmisData!$D:$D, DQ$2))</f>
        <v>#REF!</v>
      </c>
      <c r="DR207" s="335" t="e">
        <f>$I207*IF($G207="Pickup", SUMIFS(NewEmisData!F:F, NewEmisData!$A:$A, "Pickup", NewEmisData!$B:$B, $A207, NewEmisData!$C:$C, $H207, NewEmisData!$D:$D, DR$2), SUMIFS(NewEmisData!F:F, NewEmisData!$A:$A, "LDV", NewEmisData!$B:$B, $A207, NewEmisData!$C:$C, $H207, NewEmisData!$D:$D, DR$2))</f>
        <v>#REF!</v>
      </c>
      <c r="DS207" s="335" t="e">
        <f>$I207*IF($G207="Pickup", SUMIFS(NewEmisData!G:G, NewEmisData!$A:$A, "Pickup", NewEmisData!$B:$B, $A207, NewEmisData!$C:$C, $H207, NewEmisData!$D:$D, DS$2), SUMIFS(NewEmisData!G:G, NewEmisData!$A:$A, "LDV", NewEmisData!$B:$B, $A207, NewEmisData!$C:$C, $H207, NewEmisData!$D:$D, DS$2))</f>
        <v>#REF!</v>
      </c>
      <c r="DT207" s="335" t="e">
        <f>$I207*IF($G207="Pickup", SUMIFS(NewEmisData!H:H, NewEmisData!$A:$A, "Pickup", NewEmisData!$B:$B, $A207, NewEmisData!$C:$C, $H207, NewEmisData!$D:$D, DT$2), SUMIFS(NewEmisData!H:H, NewEmisData!$A:$A, "LDV", NewEmisData!$B:$B, $A207, NewEmisData!$C:$C, $H207, NewEmisData!$D:$D, DT$2))</f>
        <v>#REF!</v>
      </c>
      <c r="DU207" s="335" t="e">
        <f>$I207*IF($G207="Pickup", SUMIFS(NewEmisData!I:I, NewEmisData!$A:$A, "Pickup", NewEmisData!$B:$B, $A207, NewEmisData!$C:$C, $H207, NewEmisData!$D:$D, DU$2), SUMIFS(NewEmisData!I:I, NewEmisData!$A:$A, "LDV", NewEmisData!$B:$B, $A207, NewEmisData!$C:$C, $H207, NewEmisData!$D:$D, DU$2))</f>
        <v>#REF!</v>
      </c>
      <c r="DV207" s="335" t="e">
        <f>$I207*IF($G207="Pickup", SUMIFS(NewEmisData!J:J, NewEmisData!$A:$A, "Pickup", NewEmisData!$B:$B, $A207, NewEmisData!$C:$C, $H207, NewEmisData!$D:$D, DV$2), SUMIFS(NewEmisData!J:J, NewEmisData!$A:$A, "LDV", NewEmisData!$B:$B, $A207, NewEmisData!$C:$C, $H207, NewEmisData!$D:$D, DV$2))</f>
        <v>#REF!</v>
      </c>
      <c r="DW207" s="335" t="e">
        <f>$I207*IF($G207="Pickup", SUMIFS(NewEmisData!K:K, NewEmisData!$A:$A, "Pickup", NewEmisData!$B:$B, $A207, NewEmisData!$C:$C, $H207, NewEmisData!$D:$D, DW$2), SUMIFS(NewEmisData!K:K, NewEmisData!$A:$A, "LDV", NewEmisData!$B:$B, $A207, NewEmisData!$C:$C, $H207, NewEmisData!$D:$D, DW$2))</f>
        <v>#REF!</v>
      </c>
      <c r="DX207" s="335" t="e">
        <f>$I207*IF($G207="Pickup", SUMIFS(NewEmisData!L:L, NewEmisData!$A:$A, "Pickup", NewEmisData!$B:$B, $A207, NewEmisData!$C:$C, $H207, NewEmisData!$D:$D, DX$2), SUMIFS(NewEmisData!L:L, NewEmisData!$A:$A, "LDV", NewEmisData!$B:$B, $A207, NewEmisData!$C:$C, $H207, NewEmisData!$D:$D, DX$2))</f>
        <v>#REF!</v>
      </c>
      <c r="DY207" s="335" t="e">
        <f>$I207*IF($G207="Pickup", SUMIFS(NewEmisData!M:M, NewEmisData!$A:$A, "Pickup", NewEmisData!$B:$B, $A207, NewEmisData!$C:$C, $H207, NewEmisData!$D:$D, DY$2), SUMIFS(NewEmisData!M:M, NewEmisData!$A:$A, "LDV", NewEmisData!$B:$B, $A207, NewEmisData!$C:$C, $H207, NewEmisData!$D:$D, DY$2))</f>
        <v>#REF!</v>
      </c>
      <c r="DZ207" s="335">
        <v>3.9161427500359501E-3</v>
      </c>
      <c r="EA207" s="335" t="e">
        <f t="shared" si="350"/>
        <v>#REF!</v>
      </c>
      <c r="EB207" s="335" t="e">
        <f t="shared" si="351"/>
        <v>#REF!</v>
      </c>
      <c r="EC207" s="335" t="e">
        <f t="shared" si="352"/>
        <v>#REF!</v>
      </c>
      <c r="ED207" s="335" t="e">
        <f t="shared" si="353"/>
        <v>#REF!</v>
      </c>
      <c r="EE207" s="335" t="e">
        <f t="shared" si="354"/>
        <v>#REF!</v>
      </c>
      <c r="EF207" s="335" t="e">
        <f t="shared" si="355"/>
        <v>#REF!</v>
      </c>
      <c r="EG207" s="335" t="e">
        <f t="shared" si="356"/>
        <v>#REF!</v>
      </c>
      <c r="EH207" s="335" t="e">
        <f t="shared" si="357"/>
        <v>#REF!</v>
      </c>
      <c r="EI207" s="335" t="e">
        <f t="shared" si="358"/>
        <v>#REF!</v>
      </c>
      <c r="EJ207" s="335">
        <f t="shared" si="359"/>
        <v>0.19370552645526184</v>
      </c>
      <c r="EK207" s="335" t="e">
        <f t="shared" si="360"/>
        <v>#REF!</v>
      </c>
      <c r="EL207" s="335" t="e">
        <f t="shared" si="361"/>
        <v>#REF!</v>
      </c>
      <c r="EM207" s="335" t="e">
        <f t="shared" si="362"/>
        <v>#REF!</v>
      </c>
      <c r="EN207" s="335" t="e">
        <f t="shared" si="363"/>
        <v>#REF!</v>
      </c>
      <c r="EO207" s="335" t="e">
        <f t="shared" si="364"/>
        <v>#REF!</v>
      </c>
      <c r="EP207" s="335" t="e">
        <f t="shared" si="365"/>
        <v>#REF!</v>
      </c>
      <c r="EQ207" s="335" t="e">
        <f t="shared" si="366"/>
        <v>#REF!</v>
      </c>
      <c r="ER207" s="335" t="e">
        <f t="shared" si="367"/>
        <v>#REF!</v>
      </c>
      <c r="ES207" s="335" t="e">
        <f t="shared" si="368"/>
        <v>#REF!</v>
      </c>
      <c r="ET207" s="335">
        <f t="shared" si="369"/>
        <v>4.3391925281933752E-2</v>
      </c>
      <c r="EU207" s="335" t="e">
        <f t="shared" si="370"/>
        <v>#REF!</v>
      </c>
      <c r="EV207" s="335" t="e">
        <f t="shared" si="371"/>
        <v>#REF!</v>
      </c>
      <c r="EW207" s="335" t="e">
        <f t="shared" si="372"/>
        <v>#REF!</v>
      </c>
      <c r="EX207" s="335" t="e">
        <f t="shared" si="373"/>
        <v>#REF!</v>
      </c>
      <c r="EY207" s="335" t="e">
        <f t="shared" si="374"/>
        <v>#REF!</v>
      </c>
      <c r="EZ207" s="335" t="e">
        <f t="shared" si="375"/>
        <v>#REF!</v>
      </c>
      <c r="FA207" s="335" t="e">
        <f t="shared" si="376"/>
        <v>#REF!</v>
      </c>
      <c r="FB207" s="335" t="e">
        <f t="shared" si="377"/>
        <v>#REF!</v>
      </c>
      <c r="FC207" s="335" t="e">
        <f t="shared" si="378"/>
        <v>#REF!</v>
      </c>
      <c r="FD207" s="335">
        <f t="shared" si="379"/>
        <v>1.2209458395742144E-3</v>
      </c>
      <c r="FE207" s="335" t="e">
        <f t="shared" si="380"/>
        <v>#REF!</v>
      </c>
      <c r="FF207" s="335" t="e">
        <f t="shared" si="381"/>
        <v>#REF!</v>
      </c>
      <c r="FG207" s="335" t="e">
        <f t="shared" si="382"/>
        <v>#REF!</v>
      </c>
      <c r="FH207" s="335" t="e">
        <f t="shared" si="383"/>
        <v>#REF!</v>
      </c>
      <c r="FI207" s="335" t="e">
        <f t="shared" si="384"/>
        <v>#REF!</v>
      </c>
      <c r="FJ207" s="335" t="e">
        <f t="shared" si="385"/>
        <v>#REF!</v>
      </c>
      <c r="FK207" s="335" t="e">
        <f t="shared" si="386"/>
        <v>#REF!</v>
      </c>
      <c r="FL207" s="335" t="e">
        <f t="shared" si="387"/>
        <v>#REF!</v>
      </c>
      <c r="FM207" s="335" t="e">
        <f t="shared" si="388"/>
        <v>#REF!</v>
      </c>
      <c r="FN207" s="335">
        <f t="shared" si="389"/>
        <v>3.3340556433169119E-2</v>
      </c>
      <c r="FO207" s="335" t="e">
        <f t="shared" si="390"/>
        <v>#REF!</v>
      </c>
      <c r="FP207" s="335" t="e">
        <f t="shared" si="391"/>
        <v>#REF!</v>
      </c>
      <c r="FQ207" s="335" t="e">
        <f t="shared" si="392"/>
        <v>#REF!</v>
      </c>
      <c r="FR207" s="335" t="e">
        <f t="shared" si="393"/>
        <v>#REF!</v>
      </c>
      <c r="FS207" s="335" t="e">
        <f t="shared" si="394"/>
        <v>#REF!</v>
      </c>
      <c r="FT207" s="335" t="e">
        <f t="shared" si="395"/>
        <v>#REF!</v>
      </c>
      <c r="FU207" s="335" t="e">
        <f t="shared" si="396"/>
        <v>#REF!</v>
      </c>
      <c r="FV207" s="335" t="e">
        <f t="shared" si="397"/>
        <v>#REF!</v>
      </c>
      <c r="FW207" s="335" t="e">
        <f t="shared" si="398"/>
        <v>#REF!</v>
      </c>
      <c r="FX207" s="335">
        <f t="shared" si="399"/>
        <v>6.635240494108516E-3</v>
      </c>
    </row>
    <row r="208" spans="1:180" x14ac:dyDescent="0.2">
      <c r="A208" s="305" t="str">
        <f>_xlfn.CONCAT(IF(LEFT(TRIM(A207),1)="*", "*R", "R"), 1+RIGHT(TRIM(A207),1))</f>
        <v>R5</v>
      </c>
      <c r="B208" s="305" t="str">
        <f t="shared" si="401"/>
        <v>TLVGPHEV40</v>
      </c>
      <c r="C208" s="305" t="str">
        <f t="shared" si="402"/>
        <v>TL.GSL.M.PHEV.2020</v>
      </c>
      <c r="D208" s="301" t="str">
        <f t="shared" si="403"/>
        <v>bn-vmt, bn-vmt/a</v>
      </c>
      <c r="E208" s="301" t="str">
        <f t="shared" si="404"/>
        <v>TLGSL</v>
      </c>
      <c r="F208" s="301" t="str">
        <f t="shared" si="405"/>
        <v>TL</v>
      </c>
      <c r="G208" s="315" t="s">
        <v>819</v>
      </c>
      <c r="H208" s="315" t="s">
        <v>814</v>
      </c>
      <c r="I208" s="321" t="e">
        <f>#REF!</f>
        <v>#REF!</v>
      </c>
      <c r="J208" s="315" t="str">
        <f t="shared" si="400"/>
        <v>Minivan-GSL</v>
      </c>
      <c r="K208" s="335" t="e">
        <f>$I208*IF($G208="Pickup", SUMIFS(NewEmisData!E:E, NewEmisData!$A:$A, "Pickup", NewEmisData!$B:$B, $A208, NewEmisData!$C:$C, $H208, NewEmisData!$D:$D, K$2), SUMIFS(NewEmisData!E:E, NewEmisData!$A:$A, "LDV", NewEmisData!$B:$B, $A208, NewEmisData!$C:$C, $H208, NewEmisData!$D:$D, K$2))</f>
        <v>#REF!</v>
      </c>
      <c r="L208" s="335" t="e">
        <f>$I208*IF($G208="Pickup", SUMIFS(NewEmisData!F:F, NewEmisData!$A:$A, "Pickup", NewEmisData!$B:$B, $A208, NewEmisData!$C:$C, $H208, NewEmisData!$D:$D, L$2), SUMIFS(NewEmisData!F:F, NewEmisData!$A:$A, "LDV", NewEmisData!$B:$B, $A208, NewEmisData!$C:$C, $H208, NewEmisData!$D:$D, L$2))</f>
        <v>#REF!</v>
      </c>
      <c r="M208" s="335" t="e">
        <f>$I208*IF($G208="Pickup", SUMIFS(NewEmisData!G:G, NewEmisData!$A:$A, "Pickup", NewEmisData!$B:$B, $A208, NewEmisData!$C:$C, $H208, NewEmisData!$D:$D, M$2), SUMIFS(NewEmisData!G:G, NewEmisData!$A:$A, "LDV", NewEmisData!$B:$B, $A208, NewEmisData!$C:$C, $H208, NewEmisData!$D:$D, M$2))</f>
        <v>#REF!</v>
      </c>
      <c r="N208" s="335" t="e">
        <f>$I208*IF($G208="Pickup", SUMIFS(NewEmisData!H:H, NewEmisData!$A:$A, "Pickup", NewEmisData!$B:$B, $A208, NewEmisData!$C:$C, $H208, NewEmisData!$D:$D, N$2), SUMIFS(NewEmisData!H:H, NewEmisData!$A:$A, "LDV", NewEmisData!$B:$B, $A208, NewEmisData!$C:$C, $H208, NewEmisData!$D:$D, N$2))</f>
        <v>#REF!</v>
      </c>
      <c r="O208" s="335" t="e">
        <f>$I208*IF($G208="Pickup", SUMIFS(NewEmisData!I:I, NewEmisData!$A:$A, "Pickup", NewEmisData!$B:$B, $A208, NewEmisData!$C:$C, $H208, NewEmisData!$D:$D, O$2), SUMIFS(NewEmisData!I:I, NewEmisData!$A:$A, "LDV", NewEmisData!$B:$B, $A208, NewEmisData!$C:$C, $H208, NewEmisData!$D:$D, O$2))</f>
        <v>#REF!</v>
      </c>
      <c r="P208" s="335" t="e">
        <f>$I208*IF($G208="Pickup", SUMIFS(NewEmisData!J:J, NewEmisData!$A:$A, "Pickup", NewEmisData!$B:$B, $A208, NewEmisData!$C:$C, $H208, NewEmisData!$D:$D, P$2), SUMIFS(NewEmisData!J:J, NewEmisData!$A:$A, "LDV", NewEmisData!$B:$B, $A208, NewEmisData!$C:$C, $H208, NewEmisData!$D:$D, P$2))</f>
        <v>#REF!</v>
      </c>
      <c r="Q208" s="335" t="e">
        <f>$I208*IF($G208="Pickup", SUMIFS(NewEmisData!K:K, NewEmisData!$A:$A, "Pickup", NewEmisData!$B:$B, $A208, NewEmisData!$C:$C, $H208, NewEmisData!$D:$D, Q$2), SUMIFS(NewEmisData!K:K, NewEmisData!$A:$A, "LDV", NewEmisData!$B:$B, $A208, NewEmisData!$C:$C, $H208, NewEmisData!$D:$D, Q$2))</f>
        <v>#REF!</v>
      </c>
      <c r="R208" s="335" t="e">
        <f>$I208*IF($G208="Pickup", SUMIFS(NewEmisData!L:L, NewEmisData!$A:$A, "Pickup", NewEmisData!$B:$B, $A208, NewEmisData!$C:$C, $H208, NewEmisData!$D:$D, R$2), SUMIFS(NewEmisData!L:L, NewEmisData!$A:$A, "LDV", NewEmisData!$B:$B, $A208, NewEmisData!$C:$C, $H208, NewEmisData!$D:$D, R$2))</f>
        <v>#REF!</v>
      </c>
      <c r="S208" s="335" t="e">
        <f>$I208*IF($G208="Pickup", SUMIFS(NewEmisData!M:M, NewEmisData!$A:$A, "Pickup", NewEmisData!$B:$B, $A208, NewEmisData!$C:$C, $H208, NewEmisData!$D:$D, S$2), SUMIFS(NewEmisData!M:M, NewEmisData!$A:$A, "LDV", NewEmisData!$B:$B, $A208, NewEmisData!$C:$C, $H208, NewEmisData!$D:$D, S$2))</f>
        <v>#REF!</v>
      </c>
      <c r="T208" s="335">
        <v>0.19370552645526184</v>
      </c>
      <c r="U208" s="335" t="e">
        <f>$I208*IF($G208="Pickup", SUMIFS(NewEmisData!E:E, NewEmisData!$A:$A, "Pickup", NewEmisData!$B:$B, $A208, NewEmisData!$C:$C, $H208, NewEmisData!$D:$D, U$2), SUMIFS(NewEmisData!E:E, NewEmisData!$A:$A, "LDV", NewEmisData!$B:$B, $A208, NewEmisData!$C:$C, $H208, NewEmisData!$D:$D, U$2))</f>
        <v>#REF!</v>
      </c>
      <c r="V208" s="335" t="e">
        <f>$I208*IF($G208="Pickup", SUMIFS(NewEmisData!F:F, NewEmisData!$A:$A, "Pickup", NewEmisData!$B:$B, $A208, NewEmisData!$C:$C, $H208, NewEmisData!$D:$D, V$2), SUMIFS(NewEmisData!F:F, NewEmisData!$A:$A, "LDV", NewEmisData!$B:$B, $A208, NewEmisData!$C:$C, $H208, NewEmisData!$D:$D, V$2))</f>
        <v>#REF!</v>
      </c>
      <c r="W208" s="335" t="e">
        <f>$I208*IF($G208="Pickup", SUMIFS(NewEmisData!G:G, NewEmisData!$A:$A, "Pickup", NewEmisData!$B:$B, $A208, NewEmisData!$C:$C, $H208, NewEmisData!$D:$D, W$2), SUMIFS(NewEmisData!G:G, NewEmisData!$A:$A, "LDV", NewEmisData!$B:$B, $A208, NewEmisData!$C:$C, $H208, NewEmisData!$D:$D, W$2))</f>
        <v>#REF!</v>
      </c>
      <c r="X208" s="335" t="e">
        <f>$I208*IF($G208="Pickup", SUMIFS(NewEmisData!H:H, NewEmisData!$A:$A, "Pickup", NewEmisData!$B:$B, $A208, NewEmisData!$C:$C, $H208, NewEmisData!$D:$D, X$2), SUMIFS(NewEmisData!H:H, NewEmisData!$A:$A, "LDV", NewEmisData!$B:$B, $A208, NewEmisData!$C:$C, $H208, NewEmisData!$D:$D, X$2))</f>
        <v>#REF!</v>
      </c>
      <c r="Y208" s="335" t="e">
        <f>$I208*IF($G208="Pickup", SUMIFS(NewEmisData!I:I, NewEmisData!$A:$A, "Pickup", NewEmisData!$B:$B, $A208, NewEmisData!$C:$C, $H208, NewEmisData!$D:$D, Y$2), SUMIFS(NewEmisData!I:I, NewEmisData!$A:$A, "LDV", NewEmisData!$B:$B, $A208, NewEmisData!$C:$C, $H208, NewEmisData!$D:$D, Y$2))</f>
        <v>#REF!</v>
      </c>
      <c r="Z208" s="335" t="e">
        <f>$I208*IF($G208="Pickup", SUMIFS(NewEmisData!J:J, NewEmisData!$A:$A, "Pickup", NewEmisData!$B:$B, $A208, NewEmisData!$C:$C, $H208, NewEmisData!$D:$D, Z$2), SUMIFS(NewEmisData!J:J, NewEmisData!$A:$A, "LDV", NewEmisData!$B:$B, $A208, NewEmisData!$C:$C, $H208, NewEmisData!$D:$D, Z$2))</f>
        <v>#REF!</v>
      </c>
      <c r="AA208" s="335" t="e">
        <f>$I208*IF($G208="Pickup", SUMIFS(NewEmisData!K:K, NewEmisData!$A:$A, "Pickup", NewEmisData!$B:$B, $A208, NewEmisData!$C:$C, $H208, NewEmisData!$D:$D, AA$2), SUMIFS(NewEmisData!K:K, NewEmisData!$A:$A, "LDV", NewEmisData!$B:$B, $A208, NewEmisData!$C:$C, $H208, NewEmisData!$D:$D, AA$2))</f>
        <v>#REF!</v>
      </c>
      <c r="AB208" s="335" t="e">
        <f>$I208*IF($G208="Pickup", SUMIFS(NewEmisData!L:L, NewEmisData!$A:$A, "Pickup", NewEmisData!$B:$B, $A208, NewEmisData!$C:$C, $H208, NewEmisData!$D:$D, AB$2), SUMIFS(NewEmisData!L:L, NewEmisData!$A:$A, "LDV", NewEmisData!$B:$B, $A208, NewEmisData!$C:$C, $H208, NewEmisData!$D:$D, AB$2))</f>
        <v>#REF!</v>
      </c>
      <c r="AC208" s="335" t="e">
        <f>$I208*IF($G208="Pickup", SUMIFS(NewEmisData!M:M, NewEmisData!$A:$A, "Pickup", NewEmisData!$B:$B, $A208, NewEmisData!$C:$C, $H208, NewEmisData!$D:$D, AC$2), SUMIFS(NewEmisData!M:M, NewEmisData!$A:$A, "LDV", NewEmisData!$B:$B, $A208, NewEmisData!$C:$C, $H208, NewEmisData!$D:$D, AC$2))</f>
        <v>#REF!</v>
      </c>
      <c r="AD208" s="335">
        <v>4.3391925281933752E-2</v>
      </c>
      <c r="AE208" s="335" t="e">
        <f>$I208*IF($G208="Pickup", SUMIFS(NewEmisData!E:E, NewEmisData!$A:$A, "Pickup", NewEmisData!$B:$B, $A208, NewEmisData!$C:$C, $H208, NewEmisData!$D:$D, AE$2), SUMIFS(NewEmisData!E:E, NewEmisData!$A:$A, "LDV", NewEmisData!$B:$B, $A208, NewEmisData!$C:$C, $H208, NewEmisData!$D:$D, AE$2))</f>
        <v>#REF!</v>
      </c>
      <c r="AF208" s="335" t="e">
        <f>$I208*IF($G208="Pickup", SUMIFS(NewEmisData!F:F, NewEmisData!$A:$A, "Pickup", NewEmisData!$B:$B, $A208, NewEmisData!$C:$C, $H208, NewEmisData!$D:$D, AF$2), SUMIFS(NewEmisData!F:F, NewEmisData!$A:$A, "LDV", NewEmisData!$B:$B, $A208, NewEmisData!$C:$C, $H208, NewEmisData!$D:$D, AF$2))</f>
        <v>#REF!</v>
      </c>
      <c r="AG208" s="335" t="e">
        <f>$I208*IF($G208="Pickup", SUMIFS(NewEmisData!G:G, NewEmisData!$A:$A, "Pickup", NewEmisData!$B:$B, $A208, NewEmisData!$C:$C, $H208, NewEmisData!$D:$D, AG$2), SUMIFS(NewEmisData!G:G, NewEmisData!$A:$A, "LDV", NewEmisData!$B:$B, $A208, NewEmisData!$C:$C, $H208, NewEmisData!$D:$D, AG$2))</f>
        <v>#REF!</v>
      </c>
      <c r="AH208" s="335" t="e">
        <f>$I208*IF($G208="Pickup", SUMIFS(NewEmisData!H:H, NewEmisData!$A:$A, "Pickup", NewEmisData!$B:$B, $A208, NewEmisData!$C:$C, $H208, NewEmisData!$D:$D, AH$2), SUMIFS(NewEmisData!H:H, NewEmisData!$A:$A, "LDV", NewEmisData!$B:$B, $A208, NewEmisData!$C:$C, $H208, NewEmisData!$D:$D, AH$2))</f>
        <v>#REF!</v>
      </c>
      <c r="AI208" s="335" t="e">
        <f>$I208*IF($G208="Pickup", SUMIFS(NewEmisData!I:I, NewEmisData!$A:$A, "Pickup", NewEmisData!$B:$B, $A208, NewEmisData!$C:$C, $H208, NewEmisData!$D:$D, AI$2), SUMIFS(NewEmisData!I:I, NewEmisData!$A:$A, "LDV", NewEmisData!$B:$B, $A208, NewEmisData!$C:$C, $H208, NewEmisData!$D:$D, AI$2))</f>
        <v>#REF!</v>
      </c>
      <c r="AJ208" s="335" t="e">
        <f>$I208*IF($G208="Pickup", SUMIFS(NewEmisData!J:J, NewEmisData!$A:$A, "Pickup", NewEmisData!$B:$B, $A208, NewEmisData!$C:$C, $H208, NewEmisData!$D:$D, AJ$2), SUMIFS(NewEmisData!J:J, NewEmisData!$A:$A, "LDV", NewEmisData!$B:$B, $A208, NewEmisData!$C:$C, $H208, NewEmisData!$D:$D, AJ$2))</f>
        <v>#REF!</v>
      </c>
      <c r="AK208" s="335" t="e">
        <f>$I208*IF($G208="Pickup", SUMIFS(NewEmisData!K:K, NewEmisData!$A:$A, "Pickup", NewEmisData!$B:$B, $A208, NewEmisData!$C:$C, $H208, NewEmisData!$D:$D, AK$2), SUMIFS(NewEmisData!K:K, NewEmisData!$A:$A, "LDV", NewEmisData!$B:$B, $A208, NewEmisData!$C:$C, $H208, NewEmisData!$D:$D, AK$2))</f>
        <v>#REF!</v>
      </c>
      <c r="AL208" s="335" t="e">
        <f>$I208*IF($G208="Pickup", SUMIFS(NewEmisData!L:L, NewEmisData!$A:$A, "Pickup", NewEmisData!$B:$B, $A208, NewEmisData!$C:$C, $H208, NewEmisData!$D:$D, AL$2), SUMIFS(NewEmisData!L:L, NewEmisData!$A:$A, "LDV", NewEmisData!$B:$B, $A208, NewEmisData!$C:$C, $H208, NewEmisData!$D:$D, AL$2))</f>
        <v>#REF!</v>
      </c>
      <c r="AM208" s="335" t="e">
        <f>$I208*IF($G208="Pickup", SUMIFS(NewEmisData!M:M, NewEmisData!$A:$A, "Pickup", NewEmisData!$B:$B, $A208, NewEmisData!$C:$C, $H208, NewEmisData!$D:$D, AM$2), SUMIFS(NewEmisData!M:M, NewEmisData!$A:$A, "LDV", NewEmisData!$B:$B, $A208, NewEmisData!$C:$C, $H208, NewEmisData!$D:$D, AM$2))</f>
        <v>#REF!</v>
      </c>
      <c r="AN208" s="335">
        <v>1.2209458395742144E-3</v>
      </c>
      <c r="AO208" s="335" t="e">
        <f>$I208*IF($G208="Pickup", SUMIFS(NewEmisData!E:E, NewEmisData!$A:$A, "Pickup", NewEmisData!$B:$B, $A208, NewEmisData!$C:$C, $H208, NewEmisData!$D:$D, AO$2), SUMIFS(NewEmisData!E:E, NewEmisData!$A:$A, "LDV", NewEmisData!$B:$B, $A208, NewEmisData!$C:$C, $H208, NewEmisData!$D:$D, AO$2))</f>
        <v>#REF!</v>
      </c>
      <c r="AP208" s="335" t="e">
        <f>$I208*IF($G208="Pickup", SUMIFS(NewEmisData!F:F, NewEmisData!$A:$A, "Pickup", NewEmisData!$B:$B, $A208, NewEmisData!$C:$C, $H208, NewEmisData!$D:$D, AP$2), SUMIFS(NewEmisData!F:F, NewEmisData!$A:$A, "LDV", NewEmisData!$B:$B, $A208, NewEmisData!$C:$C, $H208, NewEmisData!$D:$D, AP$2))</f>
        <v>#REF!</v>
      </c>
      <c r="AQ208" s="335" t="e">
        <f>$I208*IF($G208="Pickup", SUMIFS(NewEmisData!G:G, NewEmisData!$A:$A, "Pickup", NewEmisData!$B:$B, $A208, NewEmisData!$C:$C, $H208, NewEmisData!$D:$D, AQ$2), SUMIFS(NewEmisData!G:G, NewEmisData!$A:$A, "LDV", NewEmisData!$B:$B, $A208, NewEmisData!$C:$C, $H208, NewEmisData!$D:$D, AQ$2))</f>
        <v>#REF!</v>
      </c>
      <c r="AR208" s="335" t="e">
        <f>$I208*IF($G208="Pickup", SUMIFS(NewEmisData!H:H, NewEmisData!$A:$A, "Pickup", NewEmisData!$B:$B, $A208, NewEmisData!$C:$C, $H208, NewEmisData!$D:$D, AR$2), SUMIFS(NewEmisData!H:H, NewEmisData!$A:$A, "LDV", NewEmisData!$B:$B, $A208, NewEmisData!$C:$C, $H208, NewEmisData!$D:$D, AR$2))</f>
        <v>#REF!</v>
      </c>
      <c r="AS208" s="335" t="e">
        <f>$I208*IF($G208="Pickup", SUMIFS(NewEmisData!I:I, NewEmisData!$A:$A, "Pickup", NewEmisData!$B:$B, $A208, NewEmisData!$C:$C, $H208, NewEmisData!$D:$D, AS$2), SUMIFS(NewEmisData!I:I, NewEmisData!$A:$A, "LDV", NewEmisData!$B:$B, $A208, NewEmisData!$C:$C, $H208, NewEmisData!$D:$D, AS$2))</f>
        <v>#REF!</v>
      </c>
      <c r="AT208" s="335" t="e">
        <f>$I208*IF($G208="Pickup", SUMIFS(NewEmisData!J:J, NewEmisData!$A:$A, "Pickup", NewEmisData!$B:$B, $A208, NewEmisData!$C:$C, $H208, NewEmisData!$D:$D, AT$2), SUMIFS(NewEmisData!J:J, NewEmisData!$A:$A, "LDV", NewEmisData!$B:$B, $A208, NewEmisData!$C:$C, $H208, NewEmisData!$D:$D, AT$2))</f>
        <v>#REF!</v>
      </c>
      <c r="AU208" s="335" t="e">
        <f>$I208*IF($G208="Pickup", SUMIFS(NewEmisData!K:K, NewEmisData!$A:$A, "Pickup", NewEmisData!$B:$B, $A208, NewEmisData!$C:$C, $H208, NewEmisData!$D:$D, AU$2), SUMIFS(NewEmisData!K:K, NewEmisData!$A:$A, "LDV", NewEmisData!$B:$B, $A208, NewEmisData!$C:$C, $H208, NewEmisData!$D:$D, AU$2))</f>
        <v>#REF!</v>
      </c>
      <c r="AV208" s="335" t="e">
        <f>$I208*IF($G208="Pickup", SUMIFS(NewEmisData!L:L, NewEmisData!$A:$A, "Pickup", NewEmisData!$B:$B, $A208, NewEmisData!$C:$C, $H208, NewEmisData!$D:$D, AV$2), SUMIFS(NewEmisData!L:L, NewEmisData!$A:$A, "LDV", NewEmisData!$B:$B, $A208, NewEmisData!$C:$C, $H208, NewEmisData!$D:$D, AV$2))</f>
        <v>#REF!</v>
      </c>
      <c r="AW208" s="335" t="e">
        <f>$I208*IF($G208="Pickup", SUMIFS(NewEmisData!M:M, NewEmisData!$A:$A, "Pickup", NewEmisData!$B:$B, $A208, NewEmisData!$C:$C, $H208, NewEmisData!$D:$D, AW$2), SUMIFS(NewEmisData!M:M, NewEmisData!$A:$A, "LDV", NewEmisData!$B:$B, $A208, NewEmisData!$C:$C, $H208, NewEmisData!$D:$D, AW$2))</f>
        <v>#REF!</v>
      </c>
      <c r="AX208" s="335">
        <v>3.3340556433169119E-2</v>
      </c>
      <c r="AY208" s="335" t="e">
        <f>$I208*IF($G208="Pickup", SUMIFS(NewEmisData!E:E, NewEmisData!$A:$A, "Pickup", NewEmisData!$B:$B, $A208, NewEmisData!$C:$C, $H208, NewEmisData!$D:$D, AY$2), SUMIFS(NewEmisData!E:E, NewEmisData!$A:$A, "LDV", NewEmisData!$B:$B, $A208, NewEmisData!$C:$C, $H208, NewEmisData!$D:$D, AY$2))</f>
        <v>#REF!</v>
      </c>
      <c r="AZ208" s="335" t="e">
        <f>$I208*IF($G208="Pickup", SUMIFS(NewEmisData!F:F, NewEmisData!$A:$A, "Pickup", NewEmisData!$B:$B, $A208, NewEmisData!$C:$C, $H208, NewEmisData!$D:$D, AZ$2), SUMIFS(NewEmisData!F:F, NewEmisData!$A:$A, "LDV", NewEmisData!$B:$B, $A208, NewEmisData!$C:$C, $H208, NewEmisData!$D:$D, AZ$2))</f>
        <v>#REF!</v>
      </c>
      <c r="BA208" s="335" t="e">
        <f>$I208*IF($G208="Pickup", SUMIFS(NewEmisData!G:G, NewEmisData!$A:$A, "Pickup", NewEmisData!$B:$B, $A208, NewEmisData!$C:$C, $H208, NewEmisData!$D:$D, BA$2), SUMIFS(NewEmisData!G:G, NewEmisData!$A:$A, "LDV", NewEmisData!$B:$B, $A208, NewEmisData!$C:$C, $H208, NewEmisData!$D:$D, BA$2))</f>
        <v>#REF!</v>
      </c>
      <c r="BB208" s="335" t="e">
        <f>$I208*IF($G208="Pickup", SUMIFS(NewEmisData!H:H, NewEmisData!$A:$A, "Pickup", NewEmisData!$B:$B, $A208, NewEmisData!$C:$C, $H208, NewEmisData!$D:$D, BB$2), SUMIFS(NewEmisData!H:H, NewEmisData!$A:$A, "LDV", NewEmisData!$B:$B, $A208, NewEmisData!$C:$C, $H208, NewEmisData!$D:$D, BB$2))</f>
        <v>#REF!</v>
      </c>
      <c r="BC208" s="335" t="e">
        <f>$I208*IF($G208="Pickup", SUMIFS(NewEmisData!I:I, NewEmisData!$A:$A, "Pickup", NewEmisData!$B:$B, $A208, NewEmisData!$C:$C, $H208, NewEmisData!$D:$D, BC$2), SUMIFS(NewEmisData!I:I, NewEmisData!$A:$A, "LDV", NewEmisData!$B:$B, $A208, NewEmisData!$C:$C, $H208, NewEmisData!$D:$D, BC$2))</f>
        <v>#REF!</v>
      </c>
      <c r="BD208" s="335" t="e">
        <f>$I208*IF($G208="Pickup", SUMIFS(NewEmisData!J:J, NewEmisData!$A:$A, "Pickup", NewEmisData!$B:$B, $A208, NewEmisData!$C:$C, $H208, NewEmisData!$D:$D, BD$2), SUMIFS(NewEmisData!J:J, NewEmisData!$A:$A, "LDV", NewEmisData!$B:$B, $A208, NewEmisData!$C:$C, $H208, NewEmisData!$D:$D, BD$2))</f>
        <v>#REF!</v>
      </c>
      <c r="BE208" s="335" t="e">
        <f>$I208*IF($G208="Pickup", SUMIFS(NewEmisData!K:K, NewEmisData!$A:$A, "Pickup", NewEmisData!$B:$B, $A208, NewEmisData!$C:$C, $H208, NewEmisData!$D:$D, BE$2), SUMIFS(NewEmisData!K:K, NewEmisData!$A:$A, "LDV", NewEmisData!$B:$B, $A208, NewEmisData!$C:$C, $H208, NewEmisData!$D:$D, BE$2))</f>
        <v>#REF!</v>
      </c>
      <c r="BF208" s="335" t="e">
        <f>$I208*IF($G208="Pickup", SUMIFS(NewEmisData!L:L, NewEmisData!$A:$A, "Pickup", NewEmisData!$B:$B, $A208, NewEmisData!$C:$C, $H208, NewEmisData!$D:$D, BF$2), SUMIFS(NewEmisData!L:L, NewEmisData!$A:$A, "LDV", NewEmisData!$B:$B, $A208, NewEmisData!$C:$C, $H208, NewEmisData!$D:$D, BF$2))</f>
        <v>#REF!</v>
      </c>
      <c r="BG208" s="335" t="e">
        <f>$I208*IF($G208="Pickup", SUMIFS(NewEmisData!M:M, NewEmisData!$A:$A, "Pickup", NewEmisData!$B:$B, $A208, NewEmisData!$C:$C, $H208, NewEmisData!$D:$D, BG$2), SUMIFS(NewEmisData!M:M, NewEmisData!$A:$A, "LDV", NewEmisData!$B:$B, $A208, NewEmisData!$C:$C, $H208, NewEmisData!$D:$D, BG$2))</f>
        <v>#REF!</v>
      </c>
      <c r="BH208" s="335">
        <v>6.635240494108516E-3</v>
      </c>
      <c r="BI208" s="335" t="e">
        <f>$I208*IF($G208="Pickup", SUMIFS(NewEmisData!E:E, NewEmisData!$A:$A, "Pickup", NewEmisData!$B:$B, $A208, NewEmisData!$C:$C, $H208, NewEmisData!$D:$D, BI$2), SUMIFS(NewEmisData!E:E, NewEmisData!$A:$A, "LDV", NewEmisData!$B:$B, $A208, NewEmisData!$C:$C, $H208, NewEmisData!$D:$D, BI$2))</f>
        <v>#REF!</v>
      </c>
      <c r="BJ208" s="335" t="e">
        <f>$I208*IF($G208="Pickup", SUMIFS(NewEmisData!F:F, NewEmisData!$A:$A, "Pickup", NewEmisData!$B:$B, $A208, NewEmisData!$C:$C, $H208, NewEmisData!$D:$D, BJ$2), SUMIFS(NewEmisData!F:F, NewEmisData!$A:$A, "LDV", NewEmisData!$B:$B, $A208, NewEmisData!$C:$C, $H208, NewEmisData!$D:$D, BJ$2))</f>
        <v>#REF!</v>
      </c>
      <c r="BK208" s="335" t="e">
        <f>$I208*IF($G208="Pickup", SUMIFS(NewEmisData!G:G, NewEmisData!$A:$A, "Pickup", NewEmisData!$B:$B, $A208, NewEmisData!$C:$C, $H208, NewEmisData!$D:$D, BK$2), SUMIFS(NewEmisData!G:G, NewEmisData!$A:$A, "LDV", NewEmisData!$B:$B, $A208, NewEmisData!$C:$C, $H208, NewEmisData!$D:$D, BK$2))</f>
        <v>#REF!</v>
      </c>
      <c r="BL208" s="335" t="e">
        <f>$I208*IF($G208="Pickup", SUMIFS(NewEmisData!H:H, NewEmisData!$A:$A, "Pickup", NewEmisData!$B:$B, $A208, NewEmisData!$C:$C, $H208, NewEmisData!$D:$D, BL$2), SUMIFS(NewEmisData!H:H, NewEmisData!$A:$A, "LDV", NewEmisData!$B:$B, $A208, NewEmisData!$C:$C, $H208, NewEmisData!$D:$D, BL$2))</f>
        <v>#REF!</v>
      </c>
      <c r="BM208" s="335" t="e">
        <f>$I208*IF($G208="Pickup", SUMIFS(NewEmisData!I:I, NewEmisData!$A:$A, "Pickup", NewEmisData!$B:$B, $A208, NewEmisData!$C:$C, $H208, NewEmisData!$D:$D, BM$2), SUMIFS(NewEmisData!I:I, NewEmisData!$A:$A, "LDV", NewEmisData!$B:$B, $A208, NewEmisData!$C:$C, $H208, NewEmisData!$D:$D, BM$2))</f>
        <v>#REF!</v>
      </c>
      <c r="BN208" s="335" t="e">
        <f>$I208*IF($G208="Pickup", SUMIFS(NewEmisData!J:J, NewEmisData!$A:$A, "Pickup", NewEmisData!$B:$B, $A208, NewEmisData!$C:$C, $H208, NewEmisData!$D:$D, BN$2), SUMIFS(NewEmisData!J:J, NewEmisData!$A:$A, "LDV", NewEmisData!$B:$B, $A208, NewEmisData!$C:$C, $H208, NewEmisData!$D:$D, BN$2))</f>
        <v>#REF!</v>
      </c>
      <c r="BO208" s="335" t="e">
        <f>$I208*IF($G208="Pickup", SUMIFS(NewEmisData!K:K, NewEmisData!$A:$A, "Pickup", NewEmisData!$B:$B, $A208, NewEmisData!$C:$C, $H208, NewEmisData!$D:$D, BO$2), SUMIFS(NewEmisData!K:K, NewEmisData!$A:$A, "LDV", NewEmisData!$B:$B, $A208, NewEmisData!$C:$C, $H208, NewEmisData!$D:$D, BO$2))</f>
        <v>#REF!</v>
      </c>
      <c r="BP208" s="335" t="e">
        <f>$I208*IF($G208="Pickup", SUMIFS(NewEmisData!L:L, NewEmisData!$A:$A, "Pickup", NewEmisData!$B:$B, $A208, NewEmisData!$C:$C, $H208, NewEmisData!$D:$D, BP$2), SUMIFS(NewEmisData!L:L, NewEmisData!$A:$A, "LDV", NewEmisData!$B:$B, $A208, NewEmisData!$C:$C, $H208, NewEmisData!$D:$D, BP$2))</f>
        <v>#REF!</v>
      </c>
      <c r="BQ208" s="335" t="e">
        <f>$I208*IF($G208="Pickup", SUMIFS(NewEmisData!M:M, NewEmisData!$A:$A, "Pickup", NewEmisData!$B:$B, $A208, NewEmisData!$C:$C, $H208, NewEmisData!$D:$D, BQ$2), SUMIFS(NewEmisData!M:M, NewEmisData!$A:$A, "LDV", NewEmisData!$B:$B, $A208, NewEmisData!$C:$C, $H208, NewEmisData!$D:$D, BQ$2))</f>
        <v>#REF!</v>
      </c>
      <c r="BR208" s="335">
        <v>1.1611805680881344</v>
      </c>
      <c r="BS208" s="335" t="e">
        <f>$I208*IF($G208="Pickup", SUMIFS(NewEmisData!E:E, NewEmisData!$A:$A, "Pickup", NewEmisData!$B:$B, $A208, NewEmisData!$C:$C, $H208, NewEmisData!$D:$D, BS$2), SUMIFS(NewEmisData!E:E, NewEmisData!$A:$A, "LDV", NewEmisData!$B:$B, $A208, NewEmisData!$C:$C, $H208, NewEmisData!$D:$D, BS$2))</f>
        <v>#REF!</v>
      </c>
      <c r="BT208" s="335" t="e">
        <f>$I208*IF($G208="Pickup", SUMIFS(NewEmisData!F:F, NewEmisData!$A:$A, "Pickup", NewEmisData!$B:$B, $A208, NewEmisData!$C:$C, $H208, NewEmisData!$D:$D, BT$2), SUMIFS(NewEmisData!F:F, NewEmisData!$A:$A, "LDV", NewEmisData!$B:$B, $A208, NewEmisData!$C:$C, $H208, NewEmisData!$D:$D, BT$2))</f>
        <v>#REF!</v>
      </c>
      <c r="BU208" s="335" t="e">
        <f>$I208*IF($G208="Pickup", SUMIFS(NewEmisData!G:G, NewEmisData!$A:$A, "Pickup", NewEmisData!$B:$B, $A208, NewEmisData!$C:$C, $H208, NewEmisData!$D:$D, BU$2), SUMIFS(NewEmisData!G:G, NewEmisData!$A:$A, "LDV", NewEmisData!$B:$B, $A208, NewEmisData!$C:$C, $H208, NewEmisData!$D:$D, BU$2))</f>
        <v>#REF!</v>
      </c>
      <c r="BV208" s="335" t="e">
        <f>$I208*IF($G208="Pickup", SUMIFS(NewEmisData!H:H, NewEmisData!$A:$A, "Pickup", NewEmisData!$B:$B, $A208, NewEmisData!$C:$C, $H208, NewEmisData!$D:$D, BV$2), SUMIFS(NewEmisData!H:H, NewEmisData!$A:$A, "LDV", NewEmisData!$B:$B, $A208, NewEmisData!$C:$C, $H208, NewEmisData!$D:$D, BV$2))</f>
        <v>#REF!</v>
      </c>
      <c r="BW208" s="335" t="e">
        <f>$I208*IF($G208="Pickup", SUMIFS(NewEmisData!I:I, NewEmisData!$A:$A, "Pickup", NewEmisData!$B:$B, $A208, NewEmisData!$C:$C, $H208, NewEmisData!$D:$D, BW$2), SUMIFS(NewEmisData!I:I, NewEmisData!$A:$A, "LDV", NewEmisData!$B:$B, $A208, NewEmisData!$C:$C, $H208, NewEmisData!$D:$D, BW$2))</f>
        <v>#REF!</v>
      </c>
      <c r="BX208" s="335" t="e">
        <f>$I208*IF($G208="Pickup", SUMIFS(NewEmisData!J:J, NewEmisData!$A:$A, "Pickup", NewEmisData!$B:$B, $A208, NewEmisData!$C:$C, $H208, NewEmisData!$D:$D, BX$2), SUMIFS(NewEmisData!J:J, NewEmisData!$A:$A, "LDV", NewEmisData!$B:$B, $A208, NewEmisData!$C:$C, $H208, NewEmisData!$D:$D, BX$2))</f>
        <v>#REF!</v>
      </c>
      <c r="BY208" s="335" t="e">
        <f>$I208*IF($G208="Pickup", SUMIFS(NewEmisData!K:K, NewEmisData!$A:$A, "Pickup", NewEmisData!$B:$B, $A208, NewEmisData!$C:$C, $H208, NewEmisData!$D:$D, BY$2), SUMIFS(NewEmisData!K:K, NewEmisData!$A:$A, "LDV", NewEmisData!$B:$B, $A208, NewEmisData!$C:$C, $H208, NewEmisData!$D:$D, BY$2))</f>
        <v>#REF!</v>
      </c>
      <c r="BZ208" s="335" t="e">
        <f>$I208*IF($G208="Pickup", SUMIFS(NewEmisData!L:L, NewEmisData!$A:$A, "Pickup", NewEmisData!$B:$B, $A208, NewEmisData!$C:$C, $H208, NewEmisData!$D:$D, BZ$2), SUMIFS(NewEmisData!L:L, NewEmisData!$A:$A, "LDV", NewEmisData!$B:$B, $A208, NewEmisData!$C:$C, $H208, NewEmisData!$D:$D, BZ$2))</f>
        <v>#REF!</v>
      </c>
      <c r="CA208" s="335" t="e">
        <f>$I208*IF($G208="Pickup", SUMIFS(NewEmisData!M:M, NewEmisData!$A:$A, "Pickup", NewEmisData!$B:$B, $A208, NewEmisData!$C:$C, $H208, NewEmisData!$D:$D, CA$2), SUMIFS(NewEmisData!M:M, NewEmisData!$A:$A, "LDV", NewEmisData!$B:$B, $A208, NewEmisData!$C:$C, $H208, NewEmisData!$D:$D, CA$2))</f>
        <v>#REF!</v>
      </c>
      <c r="CB208" s="335">
        <v>7.4011853176044348E-2</v>
      </c>
      <c r="CC208" s="335" t="e">
        <f>$I208*IF($G208="Pickup", SUMIFS(NewEmisData!E:E, NewEmisData!$A:$A, "Pickup", NewEmisData!$B:$B, $A208, NewEmisData!$C:$C, $H208, NewEmisData!$D:$D, CC$2), SUMIFS(NewEmisData!E:E, NewEmisData!$A:$A, "LDV", NewEmisData!$B:$B, $A208, NewEmisData!$C:$C, $H208, NewEmisData!$D:$D, CC$2))</f>
        <v>#REF!</v>
      </c>
      <c r="CD208" s="335" t="e">
        <f>$I208*IF($G208="Pickup", SUMIFS(NewEmisData!F:F, NewEmisData!$A:$A, "Pickup", NewEmisData!$B:$B, $A208, NewEmisData!$C:$C, $H208, NewEmisData!$D:$D, CD$2), SUMIFS(NewEmisData!F:F, NewEmisData!$A:$A, "LDV", NewEmisData!$B:$B, $A208, NewEmisData!$C:$C, $H208, NewEmisData!$D:$D, CD$2))</f>
        <v>#REF!</v>
      </c>
      <c r="CE208" s="335" t="e">
        <f>$I208*IF($G208="Pickup", SUMIFS(NewEmisData!G:G, NewEmisData!$A:$A, "Pickup", NewEmisData!$B:$B, $A208, NewEmisData!$C:$C, $H208, NewEmisData!$D:$D, CE$2), SUMIFS(NewEmisData!G:G, NewEmisData!$A:$A, "LDV", NewEmisData!$B:$B, $A208, NewEmisData!$C:$C, $H208, NewEmisData!$D:$D, CE$2))</f>
        <v>#REF!</v>
      </c>
      <c r="CF208" s="335" t="e">
        <f>$I208*IF($G208="Pickup", SUMIFS(NewEmisData!H:H, NewEmisData!$A:$A, "Pickup", NewEmisData!$B:$B, $A208, NewEmisData!$C:$C, $H208, NewEmisData!$D:$D, CF$2), SUMIFS(NewEmisData!H:H, NewEmisData!$A:$A, "LDV", NewEmisData!$B:$B, $A208, NewEmisData!$C:$C, $H208, NewEmisData!$D:$D, CF$2))</f>
        <v>#REF!</v>
      </c>
      <c r="CG208" s="335" t="e">
        <f>$I208*IF($G208="Pickup", SUMIFS(NewEmisData!I:I, NewEmisData!$A:$A, "Pickup", NewEmisData!$B:$B, $A208, NewEmisData!$C:$C, $H208, NewEmisData!$D:$D, CG$2), SUMIFS(NewEmisData!I:I, NewEmisData!$A:$A, "LDV", NewEmisData!$B:$B, $A208, NewEmisData!$C:$C, $H208, NewEmisData!$D:$D, CG$2))</f>
        <v>#REF!</v>
      </c>
      <c r="CH208" s="335" t="e">
        <f>$I208*IF($G208="Pickup", SUMIFS(NewEmisData!J:J, NewEmisData!$A:$A, "Pickup", NewEmisData!$B:$B, $A208, NewEmisData!$C:$C, $H208, NewEmisData!$D:$D, CH$2), SUMIFS(NewEmisData!J:J, NewEmisData!$A:$A, "LDV", NewEmisData!$B:$B, $A208, NewEmisData!$C:$C, $H208, NewEmisData!$D:$D, CH$2))</f>
        <v>#REF!</v>
      </c>
      <c r="CI208" s="335" t="e">
        <f>$I208*IF($G208="Pickup", SUMIFS(NewEmisData!K:K, NewEmisData!$A:$A, "Pickup", NewEmisData!$B:$B, $A208, NewEmisData!$C:$C, $H208, NewEmisData!$D:$D, CI$2), SUMIFS(NewEmisData!K:K, NewEmisData!$A:$A, "LDV", NewEmisData!$B:$B, $A208, NewEmisData!$C:$C, $H208, NewEmisData!$D:$D, CI$2))</f>
        <v>#REF!</v>
      </c>
      <c r="CJ208" s="335" t="e">
        <f>$I208*IF($G208="Pickup", SUMIFS(NewEmisData!L:L, NewEmisData!$A:$A, "Pickup", NewEmisData!$B:$B, $A208, NewEmisData!$C:$C, $H208, NewEmisData!$D:$D, CJ$2), SUMIFS(NewEmisData!L:L, NewEmisData!$A:$A, "LDV", NewEmisData!$B:$B, $A208, NewEmisData!$C:$C, $H208, NewEmisData!$D:$D, CJ$2))</f>
        <v>#REF!</v>
      </c>
      <c r="CK208" s="335" t="e">
        <f>$I208*IF($G208="Pickup", SUMIFS(NewEmisData!M:M, NewEmisData!$A:$A, "Pickup", NewEmisData!$B:$B, $A208, NewEmisData!$C:$C, $H208, NewEmisData!$D:$D, CK$2), SUMIFS(NewEmisData!M:M, NewEmisData!$A:$A, "LDV", NewEmisData!$B:$B, $A208, NewEmisData!$C:$C, $H208, NewEmisData!$D:$D, CK$2))</f>
        <v>#REF!</v>
      </c>
      <c r="CL208" s="335">
        <v>1.6016749451778743E-2</v>
      </c>
      <c r="CM208" s="335" t="e">
        <f>$I208*IF($G208="Pickup", SUMIFS(NewEmisData!E:E, NewEmisData!$A:$A, "Pickup", NewEmisData!$B:$B, $A208, NewEmisData!$C:$C, $H208, NewEmisData!$D:$D, CM$2), SUMIFS(NewEmisData!E:E, NewEmisData!$A:$A, "LDV", NewEmisData!$B:$B, $A208, NewEmisData!$C:$C, $H208, NewEmisData!$D:$D, CM$2))</f>
        <v>#REF!</v>
      </c>
      <c r="CN208" s="335" t="e">
        <f>$I208*IF($G208="Pickup", SUMIFS(NewEmisData!F:F, NewEmisData!$A:$A, "Pickup", NewEmisData!$B:$B, $A208, NewEmisData!$C:$C, $H208, NewEmisData!$D:$D, CN$2), SUMIFS(NewEmisData!F:F, NewEmisData!$A:$A, "LDV", NewEmisData!$B:$B, $A208, NewEmisData!$C:$C, $H208, NewEmisData!$D:$D, CN$2))</f>
        <v>#REF!</v>
      </c>
      <c r="CO208" s="335" t="e">
        <f>$I208*IF($G208="Pickup", SUMIFS(NewEmisData!G:G, NewEmisData!$A:$A, "Pickup", NewEmisData!$B:$B, $A208, NewEmisData!$C:$C, $H208, NewEmisData!$D:$D, CO$2), SUMIFS(NewEmisData!G:G, NewEmisData!$A:$A, "LDV", NewEmisData!$B:$B, $A208, NewEmisData!$C:$C, $H208, NewEmisData!$D:$D, CO$2))</f>
        <v>#REF!</v>
      </c>
      <c r="CP208" s="335" t="e">
        <f>$I208*IF($G208="Pickup", SUMIFS(NewEmisData!H:H, NewEmisData!$A:$A, "Pickup", NewEmisData!$B:$B, $A208, NewEmisData!$C:$C, $H208, NewEmisData!$D:$D, CP$2), SUMIFS(NewEmisData!H:H, NewEmisData!$A:$A, "LDV", NewEmisData!$B:$B, $A208, NewEmisData!$C:$C, $H208, NewEmisData!$D:$D, CP$2))</f>
        <v>#REF!</v>
      </c>
      <c r="CQ208" s="335" t="e">
        <f>$I208*IF($G208="Pickup", SUMIFS(NewEmisData!I:I, NewEmisData!$A:$A, "Pickup", NewEmisData!$B:$B, $A208, NewEmisData!$C:$C, $H208, NewEmisData!$D:$D, CQ$2), SUMIFS(NewEmisData!I:I, NewEmisData!$A:$A, "LDV", NewEmisData!$B:$B, $A208, NewEmisData!$C:$C, $H208, NewEmisData!$D:$D, CQ$2))</f>
        <v>#REF!</v>
      </c>
      <c r="CR208" s="335" t="e">
        <f>$I208*IF($G208="Pickup", SUMIFS(NewEmisData!J:J, NewEmisData!$A:$A, "Pickup", NewEmisData!$B:$B, $A208, NewEmisData!$C:$C, $H208, NewEmisData!$D:$D, CR$2), SUMIFS(NewEmisData!J:J, NewEmisData!$A:$A, "LDV", NewEmisData!$B:$B, $A208, NewEmisData!$C:$C, $H208, NewEmisData!$D:$D, CR$2))</f>
        <v>#REF!</v>
      </c>
      <c r="CS208" s="335" t="e">
        <f>$I208*IF($G208="Pickup", SUMIFS(NewEmisData!K:K, NewEmisData!$A:$A, "Pickup", NewEmisData!$B:$B, $A208, NewEmisData!$C:$C, $H208, NewEmisData!$D:$D, CS$2), SUMIFS(NewEmisData!K:K, NewEmisData!$A:$A, "LDV", NewEmisData!$B:$B, $A208, NewEmisData!$C:$C, $H208, NewEmisData!$D:$D, CS$2))</f>
        <v>#REF!</v>
      </c>
      <c r="CT208" s="335" t="e">
        <f>$I208*IF($G208="Pickup", SUMIFS(NewEmisData!L:L, NewEmisData!$A:$A, "Pickup", NewEmisData!$B:$B, $A208, NewEmisData!$C:$C, $H208, NewEmisData!$D:$D, CT$2), SUMIFS(NewEmisData!L:L, NewEmisData!$A:$A, "LDV", NewEmisData!$B:$B, $A208, NewEmisData!$C:$C, $H208, NewEmisData!$D:$D, CT$2))</f>
        <v>#REF!</v>
      </c>
      <c r="CU208" s="335" t="e">
        <f>$I208*IF($G208="Pickup", SUMIFS(NewEmisData!M:M, NewEmisData!$A:$A, "Pickup", NewEmisData!$B:$B, $A208, NewEmisData!$C:$C, $H208, NewEmisData!$D:$D, CU$2), SUMIFS(NewEmisData!M:M, NewEmisData!$A:$A, "LDV", NewEmisData!$B:$B, $A208, NewEmisData!$C:$C, $H208, NewEmisData!$D:$D, CU$2))</f>
        <v>#REF!</v>
      </c>
      <c r="CV208" s="335">
        <v>4.8813806306464884E-3</v>
      </c>
      <c r="CW208" s="335">
        <v>2.8348673258682742E-3</v>
      </c>
      <c r="CX208" s="335">
        <v>1.7521245587131993E-3</v>
      </c>
      <c r="CY208" s="335">
        <v>1.4805850082393662E-3</v>
      </c>
      <c r="CZ208" s="335">
        <v>1.2242985781298562E-3</v>
      </c>
      <c r="DA208" s="335">
        <v>9.3834089768672461E-4</v>
      </c>
      <c r="DB208" s="335">
        <v>7.3876383814398458E-4</v>
      </c>
      <c r="DC208" s="335">
        <v>7.0925592920393005E-4</v>
      </c>
      <c r="DD208" s="335">
        <v>7.0022116787031422E-4</v>
      </c>
      <c r="DE208" s="335">
        <v>6.9902547400489407E-4</v>
      </c>
      <c r="DF208" s="335">
        <v>6.9902547400489407E-4</v>
      </c>
      <c r="DG208" s="335" t="e">
        <f>$I208*IF($G208="Pickup", SUMIFS(NewEmisData!E:E, NewEmisData!$A:$A, "Pickup", NewEmisData!$B:$B, $A208, NewEmisData!$C:$C, $H208, NewEmisData!$D:$D, DG$2), SUMIFS(NewEmisData!E:E, NewEmisData!$A:$A, "LDV", NewEmisData!$B:$B, $A208, NewEmisData!$C:$C, $H208, NewEmisData!$D:$D, DG$2))</f>
        <v>#REF!</v>
      </c>
      <c r="DH208" s="335" t="e">
        <f>$I208*IF($G208="Pickup", SUMIFS(NewEmisData!F:F, NewEmisData!$A:$A, "Pickup", NewEmisData!$B:$B, $A208, NewEmisData!$C:$C, $H208, NewEmisData!$D:$D, DH$2), SUMIFS(NewEmisData!F:F, NewEmisData!$A:$A, "LDV", NewEmisData!$B:$B, $A208, NewEmisData!$C:$C, $H208, NewEmisData!$D:$D, DH$2))</f>
        <v>#REF!</v>
      </c>
      <c r="DI208" s="335" t="e">
        <f>$I208*IF($G208="Pickup", SUMIFS(NewEmisData!G:G, NewEmisData!$A:$A, "Pickup", NewEmisData!$B:$B, $A208, NewEmisData!$C:$C, $H208, NewEmisData!$D:$D, DI$2), SUMIFS(NewEmisData!G:G, NewEmisData!$A:$A, "LDV", NewEmisData!$B:$B, $A208, NewEmisData!$C:$C, $H208, NewEmisData!$D:$D, DI$2))</f>
        <v>#REF!</v>
      </c>
      <c r="DJ208" s="335" t="e">
        <f>$I208*IF($G208="Pickup", SUMIFS(NewEmisData!H:H, NewEmisData!$A:$A, "Pickup", NewEmisData!$B:$B, $A208, NewEmisData!$C:$C, $H208, NewEmisData!$D:$D, DJ$2), SUMIFS(NewEmisData!H:H, NewEmisData!$A:$A, "LDV", NewEmisData!$B:$B, $A208, NewEmisData!$C:$C, $H208, NewEmisData!$D:$D, DJ$2))</f>
        <v>#REF!</v>
      </c>
      <c r="DK208" s="335" t="e">
        <f>$I208*IF($G208="Pickup", SUMIFS(NewEmisData!I:I, NewEmisData!$A:$A, "Pickup", NewEmisData!$B:$B, $A208, NewEmisData!$C:$C, $H208, NewEmisData!$D:$D, DK$2), SUMIFS(NewEmisData!I:I, NewEmisData!$A:$A, "LDV", NewEmisData!$B:$B, $A208, NewEmisData!$C:$C, $H208, NewEmisData!$D:$D, DK$2))</f>
        <v>#REF!</v>
      </c>
      <c r="DL208" s="335" t="e">
        <f>$I208*IF($G208="Pickup", SUMIFS(NewEmisData!J:J, NewEmisData!$A:$A, "Pickup", NewEmisData!$B:$B, $A208, NewEmisData!$C:$C, $H208, NewEmisData!$D:$D, DL$2), SUMIFS(NewEmisData!J:J, NewEmisData!$A:$A, "LDV", NewEmisData!$B:$B, $A208, NewEmisData!$C:$C, $H208, NewEmisData!$D:$D, DL$2))</f>
        <v>#REF!</v>
      </c>
      <c r="DM208" s="335" t="e">
        <f>$I208*IF($G208="Pickup", SUMIFS(NewEmisData!K:K, NewEmisData!$A:$A, "Pickup", NewEmisData!$B:$B, $A208, NewEmisData!$C:$C, $H208, NewEmisData!$D:$D, DM$2), SUMIFS(NewEmisData!K:K, NewEmisData!$A:$A, "LDV", NewEmisData!$B:$B, $A208, NewEmisData!$C:$C, $H208, NewEmisData!$D:$D, DM$2))</f>
        <v>#REF!</v>
      </c>
      <c r="DN208" s="335" t="e">
        <f>$I208*IF($G208="Pickup", SUMIFS(NewEmisData!L:L, NewEmisData!$A:$A, "Pickup", NewEmisData!$B:$B, $A208, NewEmisData!$C:$C, $H208, NewEmisData!$D:$D, DN$2), SUMIFS(NewEmisData!L:L, NewEmisData!$A:$A, "LDV", NewEmisData!$B:$B, $A208, NewEmisData!$C:$C, $H208, NewEmisData!$D:$D, DN$2))</f>
        <v>#REF!</v>
      </c>
      <c r="DO208" s="335" t="e">
        <f>$I208*IF($G208="Pickup", SUMIFS(NewEmisData!M:M, NewEmisData!$A:$A, "Pickup", NewEmisData!$B:$B, $A208, NewEmisData!$C:$C, $H208, NewEmisData!$D:$D, DO$2), SUMIFS(NewEmisData!M:M, NewEmisData!$A:$A, "LDV", NewEmisData!$B:$B, $A208, NewEmisData!$C:$C, $H208, NewEmisData!$D:$D, DO$2))</f>
        <v>#REF!</v>
      </c>
      <c r="DP208" s="335">
        <v>1.4161908397211972E-3</v>
      </c>
      <c r="DQ208" s="335" t="e">
        <f>$I208*IF($G208="Pickup", SUMIFS(NewEmisData!E:E, NewEmisData!$A:$A, "Pickup", NewEmisData!$B:$B, $A208, NewEmisData!$C:$C, $H208, NewEmisData!$D:$D, DQ$2), SUMIFS(NewEmisData!E:E, NewEmisData!$A:$A, "LDV", NewEmisData!$B:$B, $A208, NewEmisData!$C:$C, $H208, NewEmisData!$D:$D, DQ$2))</f>
        <v>#REF!</v>
      </c>
      <c r="DR208" s="335" t="e">
        <f>$I208*IF($G208="Pickup", SUMIFS(NewEmisData!F:F, NewEmisData!$A:$A, "Pickup", NewEmisData!$B:$B, $A208, NewEmisData!$C:$C, $H208, NewEmisData!$D:$D, DR$2), SUMIFS(NewEmisData!F:F, NewEmisData!$A:$A, "LDV", NewEmisData!$B:$B, $A208, NewEmisData!$C:$C, $H208, NewEmisData!$D:$D, DR$2))</f>
        <v>#REF!</v>
      </c>
      <c r="DS208" s="335" t="e">
        <f>$I208*IF($G208="Pickup", SUMIFS(NewEmisData!G:G, NewEmisData!$A:$A, "Pickup", NewEmisData!$B:$B, $A208, NewEmisData!$C:$C, $H208, NewEmisData!$D:$D, DS$2), SUMIFS(NewEmisData!G:G, NewEmisData!$A:$A, "LDV", NewEmisData!$B:$B, $A208, NewEmisData!$C:$C, $H208, NewEmisData!$D:$D, DS$2))</f>
        <v>#REF!</v>
      </c>
      <c r="DT208" s="335" t="e">
        <f>$I208*IF($G208="Pickup", SUMIFS(NewEmisData!H:H, NewEmisData!$A:$A, "Pickup", NewEmisData!$B:$B, $A208, NewEmisData!$C:$C, $H208, NewEmisData!$D:$D, DT$2), SUMIFS(NewEmisData!H:H, NewEmisData!$A:$A, "LDV", NewEmisData!$B:$B, $A208, NewEmisData!$C:$C, $H208, NewEmisData!$D:$D, DT$2))</f>
        <v>#REF!</v>
      </c>
      <c r="DU208" s="335" t="e">
        <f>$I208*IF($G208="Pickup", SUMIFS(NewEmisData!I:I, NewEmisData!$A:$A, "Pickup", NewEmisData!$B:$B, $A208, NewEmisData!$C:$C, $H208, NewEmisData!$D:$D, DU$2), SUMIFS(NewEmisData!I:I, NewEmisData!$A:$A, "LDV", NewEmisData!$B:$B, $A208, NewEmisData!$C:$C, $H208, NewEmisData!$D:$D, DU$2))</f>
        <v>#REF!</v>
      </c>
      <c r="DV208" s="335" t="e">
        <f>$I208*IF($G208="Pickup", SUMIFS(NewEmisData!J:J, NewEmisData!$A:$A, "Pickup", NewEmisData!$B:$B, $A208, NewEmisData!$C:$C, $H208, NewEmisData!$D:$D, DV$2), SUMIFS(NewEmisData!J:J, NewEmisData!$A:$A, "LDV", NewEmisData!$B:$B, $A208, NewEmisData!$C:$C, $H208, NewEmisData!$D:$D, DV$2))</f>
        <v>#REF!</v>
      </c>
      <c r="DW208" s="335" t="e">
        <f>$I208*IF($G208="Pickup", SUMIFS(NewEmisData!K:K, NewEmisData!$A:$A, "Pickup", NewEmisData!$B:$B, $A208, NewEmisData!$C:$C, $H208, NewEmisData!$D:$D, DW$2), SUMIFS(NewEmisData!K:K, NewEmisData!$A:$A, "LDV", NewEmisData!$B:$B, $A208, NewEmisData!$C:$C, $H208, NewEmisData!$D:$D, DW$2))</f>
        <v>#REF!</v>
      </c>
      <c r="DX208" s="335" t="e">
        <f>$I208*IF($G208="Pickup", SUMIFS(NewEmisData!L:L, NewEmisData!$A:$A, "Pickup", NewEmisData!$B:$B, $A208, NewEmisData!$C:$C, $H208, NewEmisData!$D:$D, DX$2), SUMIFS(NewEmisData!L:L, NewEmisData!$A:$A, "LDV", NewEmisData!$B:$B, $A208, NewEmisData!$C:$C, $H208, NewEmisData!$D:$D, DX$2))</f>
        <v>#REF!</v>
      </c>
      <c r="DY208" s="335" t="e">
        <f>$I208*IF($G208="Pickup", SUMIFS(NewEmisData!M:M, NewEmisData!$A:$A, "Pickup", NewEmisData!$B:$B, $A208, NewEmisData!$C:$C, $H208, NewEmisData!$D:$D, DY$2), SUMIFS(NewEmisData!M:M, NewEmisData!$A:$A, "LDV", NewEmisData!$B:$B, $A208, NewEmisData!$C:$C, $H208, NewEmisData!$D:$D, DY$2))</f>
        <v>#REF!</v>
      </c>
      <c r="DZ208" s="335">
        <v>3.9161427500359501E-3</v>
      </c>
      <c r="EA208" s="335" t="e">
        <f t="shared" si="350"/>
        <v>#REF!</v>
      </c>
      <c r="EB208" s="335" t="e">
        <f t="shared" si="351"/>
        <v>#REF!</v>
      </c>
      <c r="EC208" s="335" t="e">
        <f t="shared" si="352"/>
        <v>#REF!</v>
      </c>
      <c r="ED208" s="335" t="e">
        <f t="shared" si="353"/>
        <v>#REF!</v>
      </c>
      <c r="EE208" s="335" t="e">
        <f t="shared" si="354"/>
        <v>#REF!</v>
      </c>
      <c r="EF208" s="335" t="e">
        <f t="shared" si="355"/>
        <v>#REF!</v>
      </c>
      <c r="EG208" s="335" t="e">
        <f t="shared" si="356"/>
        <v>#REF!</v>
      </c>
      <c r="EH208" s="335" t="e">
        <f t="shared" si="357"/>
        <v>#REF!</v>
      </c>
      <c r="EI208" s="335" t="e">
        <f t="shared" si="358"/>
        <v>#REF!</v>
      </c>
      <c r="EJ208" s="335">
        <f t="shared" si="359"/>
        <v>0.19370552645526184</v>
      </c>
      <c r="EK208" s="335" t="e">
        <f t="shared" si="360"/>
        <v>#REF!</v>
      </c>
      <c r="EL208" s="335" t="e">
        <f t="shared" si="361"/>
        <v>#REF!</v>
      </c>
      <c r="EM208" s="335" t="e">
        <f t="shared" si="362"/>
        <v>#REF!</v>
      </c>
      <c r="EN208" s="335" t="e">
        <f t="shared" si="363"/>
        <v>#REF!</v>
      </c>
      <c r="EO208" s="335" t="e">
        <f t="shared" si="364"/>
        <v>#REF!</v>
      </c>
      <c r="EP208" s="335" t="e">
        <f t="shared" si="365"/>
        <v>#REF!</v>
      </c>
      <c r="EQ208" s="335" t="e">
        <f t="shared" si="366"/>
        <v>#REF!</v>
      </c>
      <c r="ER208" s="335" t="e">
        <f t="shared" si="367"/>
        <v>#REF!</v>
      </c>
      <c r="ES208" s="335" t="e">
        <f t="shared" si="368"/>
        <v>#REF!</v>
      </c>
      <c r="ET208" s="335">
        <f t="shared" si="369"/>
        <v>4.3391925281933752E-2</v>
      </c>
      <c r="EU208" s="335" t="e">
        <f t="shared" si="370"/>
        <v>#REF!</v>
      </c>
      <c r="EV208" s="335" t="e">
        <f t="shared" si="371"/>
        <v>#REF!</v>
      </c>
      <c r="EW208" s="335" t="e">
        <f t="shared" si="372"/>
        <v>#REF!</v>
      </c>
      <c r="EX208" s="335" t="e">
        <f t="shared" si="373"/>
        <v>#REF!</v>
      </c>
      <c r="EY208" s="335" t="e">
        <f t="shared" si="374"/>
        <v>#REF!</v>
      </c>
      <c r="EZ208" s="335" t="e">
        <f t="shared" si="375"/>
        <v>#REF!</v>
      </c>
      <c r="FA208" s="335" t="e">
        <f t="shared" si="376"/>
        <v>#REF!</v>
      </c>
      <c r="FB208" s="335" t="e">
        <f t="shared" si="377"/>
        <v>#REF!</v>
      </c>
      <c r="FC208" s="335" t="e">
        <f t="shared" si="378"/>
        <v>#REF!</v>
      </c>
      <c r="FD208" s="335">
        <f t="shared" si="379"/>
        <v>1.2209458395742144E-3</v>
      </c>
      <c r="FE208" s="335" t="e">
        <f t="shared" si="380"/>
        <v>#REF!</v>
      </c>
      <c r="FF208" s="335" t="e">
        <f t="shared" si="381"/>
        <v>#REF!</v>
      </c>
      <c r="FG208" s="335" t="e">
        <f t="shared" si="382"/>
        <v>#REF!</v>
      </c>
      <c r="FH208" s="335" t="e">
        <f t="shared" si="383"/>
        <v>#REF!</v>
      </c>
      <c r="FI208" s="335" t="e">
        <f t="shared" si="384"/>
        <v>#REF!</v>
      </c>
      <c r="FJ208" s="335" t="e">
        <f t="shared" si="385"/>
        <v>#REF!</v>
      </c>
      <c r="FK208" s="335" t="e">
        <f t="shared" si="386"/>
        <v>#REF!</v>
      </c>
      <c r="FL208" s="335" t="e">
        <f t="shared" si="387"/>
        <v>#REF!</v>
      </c>
      <c r="FM208" s="335" t="e">
        <f t="shared" si="388"/>
        <v>#REF!</v>
      </c>
      <c r="FN208" s="335">
        <f t="shared" si="389"/>
        <v>3.3340556433169119E-2</v>
      </c>
      <c r="FO208" s="335" t="e">
        <f t="shared" si="390"/>
        <v>#REF!</v>
      </c>
      <c r="FP208" s="335" t="e">
        <f t="shared" si="391"/>
        <v>#REF!</v>
      </c>
      <c r="FQ208" s="335" t="e">
        <f t="shared" si="392"/>
        <v>#REF!</v>
      </c>
      <c r="FR208" s="335" t="e">
        <f t="shared" si="393"/>
        <v>#REF!</v>
      </c>
      <c r="FS208" s="335" t="e">
        <f t="shared" si="394"/>
        <v>#REF!</v>
      </c>
      <c r="FT208" s="335" t="e">
        <f t="shared" si="395"/>
        <v>#REF!</v>
      </c>
      <c r="FU208" s="335" t="e">
        <f t="shared" si="396"/>
        <v>#REF!</v>
      </c>
      <c r="FV208" s="335" t="e">
        <f t="shared" si="397"/>
        <v>#REF!</v>
      </c>
      <c r="FW208" s="335" t="e">
        <f t="shared" si="398"/>
        <v>#REF!</v>
      </c>
      <c r="FX208" s="335">
        <f t="shared" si="399"/>
        <v>6.635240494108516E-3</v>
      </c>
    </row>
    <row r="209" spans="1:180" x14ac:dyDescent="0.2">
      <c r="A209" s="305" t="str">
        <f>_xlfn.CONCAT(IF(LEFT(TRIM(A208),1)="*", "*R", "R"), 1+RIGHT(TRIM(A208),1))</f>
        <v>R6</v>
      </c>
      <c r="B209" s="305" t="str">
        <f t="shared" si="401"/>
        <v>TLVGPHEV40</v>
      </c>
      <c r="C209" s="305" t="str">
        <f t="shared" si="402"/>
        <v>TL.GSL.M.PHEV.2020</v>
      </c>
      <c r="D209" s="301" t="str">
        <f t="shared" si="403"/>
        <v>bn-vmt, bn-vmt/a</v>
      </c>
      <c r="E209" s="301" t="str">
        <f t="shared" si="404"/>
        <v>TLGSL</v>
      </c>
      <c r="F209" s="301" t="str">
        <f t="shared" si="405"/>
        <v>TL</v>
      </c>
      <c r="G209" s="315" t="s">
        <v>819</v>
      </c>
      <c r="H209" s="315" t="s">
        <v>814</v>
      </c>
      <c r="I209" s="321" t="e">
        <f>#REF!</f>
        <v>#REF!</v>
      </c>
      <c r="J209" s="315" t="str">
        <f t="shared" si="400"/>
        <v>Minivan-GSL</v>
      </c>
      <c r="K209" s="335" t="e">
        <f>$I209*IF($G209="Pickup", SUMIFS(NewEmisData!E:E, NewEmisData!$A:$A, "Pickup", NewEmisData!$B:$B, $A209, NewEmisData!$C:$C, $H209, NewEmisData!$D:$D, K$2), SUMIFS(NewEmisData!E:E, NewEmisData!$A:$A, "LDV", NewEmisData!$B:$B, $A209, NewEmisData!$C:$C, $H209, NewEmisData!$D:$D, K$2))</f>
        <v>#REF!</v>
      </c>
      <c r="L209" s="335" t="e">
        <f>$I209*IF($G209="Pickup", SUMIFS(NewEmisData!F:F, NewEmisData!$A:$A, "Pickup", NewEmisData!$B:$B, $A209, NewEmisData!$C:$C, $H209, NewEmisData!$D:$D, L$2), SUMIFS(NewEmisData!F:F, NewEmisData!$A:$A, "LDV", NewEmisData!$B:$B, $A209, NewEmisData!$C:$C, $H209, NewEmisData!$D:$D, L$2))</f>
        <v>#REF!</v>
      </c>
      <c r="M209" s="335" t="e">
        <f>$I209*IF($G209="Pickup", SUMIFS(NewEmisData!G:G, NewEmisData!$A:$A, "Pickup", NewEmisData!$B:$B, $A209, NewEmisData!$C:$C, $H209, NewEmisData!$D:$D, M$2), SUMIFS(NewEmisData!G:G, NewEmisData!$A:$A, "LDV", NewEmisData!$B:$B, $A209, NewEmisData!$C:$C, $H209, NewEmisData!$D:$D, M$2))</f>
        <v>#REF!</v>
      </c>
      <c r="N209" s="335" t="e">
        <f>$I209*IF($G209="Pickup", SUMIFS(NewEmisData!H:H, NewEmisData!$A:$A, "Pickup", NewEmisData!$B:$B, $A209, NewEmisData!$C:$C, $H209, NewEmisData!$D:$D, N$2), SUMIFS(NewEmisData!H:H, NewEmisData!$A:$A, "LDV", NewEmisData!$B:$B, $A209, NewEmisData!$C:$C, $H209, NewEmisData!$D:$D, N$2))</f>
        <v>#REF!</v>
      </c>
      <c r="O209" s="335" t="e">
        <f>$I209*IF($G209="Pickup", SUMIFS(NewEmisData!I:I, NewEmisData!$A:$A, "Pickup", NewEmisData!$B:$B, $A209, NewEmisData!$C:$C, $H209, NewEmisData!$D:$D, O$2), SUMIFS(NewEmisData!I:I, NewEmisData!$A:$A, "LDV", NewEmisData!$B:$B, $A209, NewEmisData!$C:$C, $H209, NewEmisData!$D:$D, O$2))</f>
        <v>#REF!</v>
      </c>
      <c r="P209" s="335" t="e">
        <f>$I209*IF($G209="Pickup", SUMIFS(NewEmisData!J:J, NewEmisData!$A:$A, "Pickup", NewEmisData!$B:$B, $A209, NewEmisData!$C:$C, $H209, NewEmisData!$D:$D, P$2), SUMIFS(NewEmisData!J:J, NewEmisData!$A:$A, "LDV", NewEmisData!$B:$B, $A209, NewEmisData!$C:$C, $H209, NewEmisData!$D:$D, P$2))</f>
        <v>#REF!</v>
      </c>
      <c r="Q209" s="335" t="e">
        <f>$I209*IF($G209="Pickup", SUMIFS(NewEmisData!K:K, NewEmisData!$A:$A, "Pickup", NewEmisData!$B:$B, $A209, NewEmisData!$C:$C, $H209, NewEmisData!$D:$D, Q$2), SUMIFS(NewEmisData!K:K, NewEmisData!$A:$A, "LDV", NewEmisData!$B:$B, $A209, NewEmisData!$C:$C, $H209, NewEmisData!$D:$D, Q$2))</f>
        <v>#REF!</v>
      </c>
      <c r="R209" s="335" t="e">
        <f>$I209*IF($G209="Pickup", SUMIFS(NewEmisData!L:L, NewEmisData!$A:$A, "Pickup", NewEmisData!$B:$B, $A209, NewEmisData!$C:$C, $H209, NewEmisData!$D:$D, R$2), SUMIFS(NewEmisData!L:L, NewEmisData!$A:$A, "LDV", NewEmisData!$B:$B, $A209, NewEmisData!$C:$C, $H209, NewEmisData!$D:$D, R$2))</f>
        <v>#REF!</v>
      </c>
      <c r="S209" s="335" t="e">
        <f>$I209*IF($G209="Pickup", SUMIFS(NewEmisData!M:M, NewEmisData!$A:$A, "Pickup", NewEmisData!$B:$B, $A209, NewEmisData!$C:$C, $H209, NewEmisData!$D:$D, S$2), SUMIFS(NewEmisData!M:M, NewEmisData!$A:$A, "LDV", NewEmisData!$B:$B, $A209, NewEmisData!$C:$C, $H209, NewEmisData!$D:$D, S$2))</f>
        <v>#REF!</v>
      </c>
      <c r="T209" s="335">
        <v>0.19370552645526184</v>
      </c>
      <c r="U209" s="335" t="e">
        <f>$I209*IF($G209="Pickup", SUMIFS(NewEmisData!E:E, NewEmisData!$A:$A, "Pickup", NewEmisData!$B:$B, $A209, NewEmisData!$C:$C, $H209, NewEmisData!$D:$D, U$2), SUMIFS(NewEmisData!E:E, NewEmisData!$A:$A, "LDV", NewEmisData!$B:$B, $A209, NewEmisData!$C:$C, $H209, NewEmisData!$D:$D, U$2))</f>
        <v>#REF!</v>
      </c>
      <c r="V209" s="335" t="e">
        <f>$I209*IF($G209="Pickup", SUMIFS(NewEmisData!F:F, NewEmisData!$A:$A, "Pickup", NewEmisData!$B:$B, $A209, NewEmisData!$C:$C, $H209, NewEmisData!$D:$D, V$2), SUMIFS(NewEmisData!F:F, NewEmisData!$A:$A, "LDV", NewEmisData!$B:$B, $A209, NewEmisData!$C:$C, $H209, NewEmisData!$D:$D, V$2))</f>
        <v>#REF!</v>
      </c>
      <c r="W209" s="335" t="e">
        <f>$I209*IF($G209="Pickup", SUMIFS(NewEmisData!G:G, NewEmisData!$A:$A, "Pickup", NewEmisData!$B:$B, $A209, NewEmisData!$C:$C, $H209, NewEmisData!$D:$D, W$2), SUMIFS(NewEmisData!G:G, NewEmisData!$A:$A, "LDV", NewEmisData!$B:$B, $A209, NewEmisData!$C:$C, $H209, NewEmisData!$D:$D, W$2))</f>
        <v>#REF!</v>
      </c>
      <c r="X209" s="335" t="e">
        <f>$I209*IF($G209="Pickup", SUMIFS(NewEmisData!H:H, NewEmisData!$A:$A, "Pickup", NewEmisData!$B:$B, $A209, NewEmisData!$C:$C, $H209, NewEmisData!$D:$D, X$2), SUMIFS(NewEmisData!H:H, NewEmisData!$A:$A, "LDV", NewEmisData!$B:$B, $A209, NewEmisData!$C:$C, $H209, NewEmisData!$D:$D, X$2))</f>
        <v>#REF!</v>
      </c>
      <c r="Y209" s="335" t="e">
        <f>$I209*IF($G209="Pickup", SUMIFS(NewEmisData!I:I, NewEmisData!$A:$A, "Pickup", NewEmisData!$B:$B, $A209, NewEmisData!$C:$C, $H209, NewEmisData!$D:$D, Y$2), SUMIFS(NewEmisData!I:I, NewEmisData!$A:$A, "LDV", NewEmisData!$B:$B, $A209, NewEmisData!$C:$C, $H209, NewEmisData!$D:$D, Y$2))</f>
        <v>#REF!</v>
      </c>
      <c r="Z209" s="335" t="e">
        <f>$I209*IF($G209="Pickup", SUMIFS(NewEmisData!J:J, NewEmisData!$A:$A, "Pickup", NewEmisData!$B:$B, $A209, NewEmisData!$C:$C, $H209, NewEmisData!$D:$D, Z$2), SUMIFS(NewEmisData!J:J, NewEmisData!$A:$A, "LDV", NewEmisData!$B:$B, $A209, NewEmisData!$C:$C, $H209, NewEmisData!$D:$D, Z$2))</f>
        <v>#REF!</v>
      </c>
      <c r="AA209" s="335" t="e">
        <f>$I209*IF($G209="Pickup", SUMIFS(NewEmisData!K:K, NewEmisData!$A:$A, "Pickup", NewEmisData!$B:$B, $A209, NewEmisData!$C:$C, $H209, NewEmisData!$D:$D, AA$2), SUMIFS(NewEmisData!K:K, NewEmisData!$A:$A, "LDV", NewEmisData!$B:$B, $A209, NewEmisData!$C:$C, $H209, NewEmisData!$D:$D, AA$2))</f>
        <v>#REF!</v>
      </c>
      <c r="AB209" s="335" t="e">
        <f>$I209*IF($G209="Pickup", SUMIFS(NewEmisData!L:L, NewEmisData!$A:$A, "Pickup", NewEmisData!$B:$B, $A209, NewEmisData!$C:$C, $H209, NewEmisData!$D:$D, AB$2), SUMIFS(NewEmisData!L:L, NewEmisData!$A:$A, "LDV", NewEmisData!$B:$B, $A209, NewEmisData!$C:$C, $H209, NewEmisData!$D:$D, AB$2))</f>
        <v>#REF!</v>
      </c>
      <c r="AC209" s="335" t="e">
        <f>$I209*IF($G209="Pickup", SUMIFS(NewEmisData!M:M, NewEmisData!$A:$A, "Pickup", NewEmisData!$B:$B, $A209, NewEmisData!$C:$C, $H209, NewEmisData!$D:$D, AC$2), SUMIFS(NewEmisData!M:M, NewEmisData!$A:$A, "LDV", NewEmisData!$B:$B, $A209, NewEmisData!$C:$C, $H209, NewEmisData!$D:$D, AC$2))</f>
        <v>#REF!</v>
      </c>
      <c r="AD209" s="335">
        <v>4.3391925281933752E-2</v>
      </c>
      <c r="AE209" s="335" t="e">
        <f>$I209*IF($G209="Pickup", SUMIFS(NewEmisData!E:E, NewEmisData!$A:$A, "Pickup", NewEmisData!$B:$B, $A209, NewEmisData!$C:$C, $H209, NewEmisData!$D:$D, AE$2), SUMIFS(NewEmisData!E:E, NewEmisData!$A:$A, "LDV", NewEmisData!$B:$B, $A209, NewEmisData!$C:$C, $H209, NewEmisData!$D:$D, AE$2))</f>
        <v>#REF!</v>
      </c>
      <c r="AF209" s="335" t="e">
        <f>$I209*IF($G209="Pickup", SUMIFS(NewEmisData!F:F, NewEmisData!$A:$A, "Pickup", NewEmisData!$B:$B, $A209, NewEmisData!$C:$C, $H209, NewEmisData!$D:$D, AF$2), SUMIFS(NewEmisData!F:F, NewEmisData!$A:$A, "LDV", NewEmisData!$B:$B, $A209, NewEmisData!$C:$C, $H209, NewEmisData!$D:$D, AF$2))</f>
        <v>#REF!</v>
      </c>
      <c r="AG209" s="335" t="e">
        <f>$I209*IF($G209="Pickup", SUMIFS(NewEmisData!G:G, NewEmisData!$A:$A, "Pickup", NewEmisData!$B:$B, $A209, NewEmisData!$C:$C, $H209, NewEmisData!$D:$D, AG$2), SUMIFS(NewEmisData!G:G, NewEmisData!$A:$A, "LDV", NewEmisData!$B:$B, $A209, NewEmisData!$C:$C, $H209, NewEmisData!$D:$D, AG$2))</f>
        <v>#REF!</v>
      </c>
      <c r="AH209" s="335" t="e">
        <f>$I209*IF($G209="Pickup", SUMIFS(NewEmisData!H:H, NewEmisData!$A:$A, "Pickup", NewEmisData!$B:$B, $A209, NewEmisData!$C:$C, $H209, NewEmisData!$D:$D, AH$2), SUMIFS(NewEmisData!H:H, NewEmisData!$A:$A, "LDV", NewEmisData!$B:$B, $A209, NewEmisData!$C:$C, $H209, NewEmisData!$D:$D, AH$2))</f>
        <v>#REF!</v>
      </c>
      <c r="AI209" s="335" t="e">
        <f>$I209*IF($G209="Pickup", SUMIFS(NewEmisData!I:I, NewEmisData!$A:$A, "Pickup", NewEmisData!$B:$B, $A209, NewEmisData!$C:$C, $H209, NewEmisData!$D:$D, AI$2), SUMIFS(NewEmisData!I:I, NewEmisData!$A:$A, "LDV", NewEmisData!$B:$B, $A209, NewEmisData!$C:$C, $H209, NewEmisData!$D:$D, AI$2))</f>
        <v>#REF!</v>
      </c>
      <c r="AJ209" s="335" t="e">
        <f>$I209*IF($G209="Pickup", SUMIFS(NewEmisData!J:J, NewEmisData!$A:$A, "Pickup", NewEmisData!$B:$B, $A209, NewEmisData!$C:$C, $H209, NewEmisData!$D:$D, AJ$2), SUMIFS(NewEmisData!J:J, NewEmisData!$A:$A, "LDV", NewEmisData!$B:$B, $A209, NewEmisData!$C:$C, $H209, NewEmisData!$D:$D, AJ$2))</f>
        <v>#REF!</v>
      </c>
      <c r="AK209" s="335" t="e">
        <f>$I209*IF($G209="Pickup", SUMIFS(NewEmisData!K:K, NewEmisData!$A:$A, "Pickup", NewEmisData!$B:$B, $A209, NewEmisData!$C:$C, $H209, NewEmisData!$D:$D, AK$2), SUMIFS(NewEmisData!K:K, NewEmisData!$A:$A, "LDV", NewEmisData!$B:$B, $A209, NewEmisData!$C:$C, $H209, NewEmisData!$D:$D, AK$2))</f>
        <v>#REF!</v>
      </c>
      <c r="AL209" s="335" t="e">
        <f>$I209*IF($G209="Pickup", SUMIFS(NewEmisData!L:L, NewEmisData!$A:$A, "Pickup", NewEmisData!$B:$B, $A209, NewEmisData!$C:$C, $H209, NewEmisData!$D:$D, AL$2), SUMIFS(NewEmisData!L:L, NewEmisData!$A:$A, "LDV", NewEmisData!$B:$B, $A209, NewEmisData!$C:$C, $H209, NewEmisData!$D:$D, AL$2))</f>
        <v>#REF!</v>
      </c>
      <c r="AM209" s="335" t="e">
        <f>$I209*IF($G209="Pickup", SUMIFS(NewEmisData!M:M, NewEmisData!$A:$A, "Pickup", NewEmisData!$B:$B, $A209, NewEmisData!$C:$C, $H209, NewEmisData!$D:$D, AM$2), SUMIFS(NewEmisData!M:M, NewEmisData!$A:$A, "LDV", NewEmisData!$B:$B, $A209, NewEmisData!$C:$C, $H209, NewEmisData!$D:$D, AM$2))</f>
        <v>#REF!</v>
      </c>
      <c r="AN209" s="335">
        <v>1.2209458395742144E-3</v>
      </c>
      <c r="AO209" s="335" t="e">
        <f>$I209*IF($G209="Pickup", SUMIFS(NewEmisData!E:E, NewEmisData!$A:$A, "Pickup", NewEmisData!$B:$B, $A209, NewEmisData!$C:$C, $H209, NewEmisData!$D:$D, AO$2), SUMIFS(NewEmisData!E:E, NewEmisData!$A:$A, "LDV", NewEmisData!$B:$B, $A209, NewEmisData!$C:$C, $H209, NewEmisData!$D:$D, AO$2))</f>
        <v>#REF!</v>
      </c>
      <c r="AP209" s="335" t="e">
        <f>$I209*IF($G209="Pickup", SUMIFS(NewEmisData!F:F, NewEmisData!$A:$A, "Pickup", NewEmisData!$B:$B, $A209, NewEmisData!$C:$C, $H209, NewEmisData!$D:$D, AP$2), SUMIFS(NewEmisData!F:F, NewEmisData!$A:$A, "LDV", NewEmisData!$B:$B, $A209, NewEmisData!$C:$C, $H209, NewEmisData!$D:$D, AP$2))</f>
        <v>#REF!</v>
      </c>
      <c r="AQ209" s="335" t="e">
        <f>$I209*IF($G209="Pickup", SUMIFS(NewEmisData!G:G, NewEmisData!$A:$A, "Pickup", NewEmisData!$B:$B, $A209, NewEmisData!$C:$C, $H209, NewEmisData!$D:$D, AQ$2), SUMIFS(NewEmisData!G:G, NewEmisData!$A:$A, "LDV", NewEmisData!$B:$B, $A209, NewEmisData!$C:$C, $H209, NewEmisData!$D:$D, AQ$2))</f>
        <v>#REF!</v>
      </c>
      <c r="AR209" s="335" t="e">
        <f>$I209*IF($G209="Pickup", SUMIFS(NewEmisData!H:H, NewEmisData!$A:$A, "Pickup", NewEmisData!$B:$B, $A209, NewEmisData!$C:$C, $H209, NewEmisData!$D:$D, AR$2), SUMIFS(NewEmisData!H:H, NewEmisData!$A:$A, "LDV", NewEmisData!$B:$B, $A209, NewEmisData!$C:$C, $H209, NewEmisData!$D:$D, AR$2))</f>
        <v>#REF!</v>
      </c>
      <c r="AS209" s="335" t="e">
        <f>$I209*IF($G209="Pickup", SUMIFS(NewEmisData!I:I, NewEmisData!$A:$A, "Pickup", NewEmisData!$B:$B, $A209, NewEmisData!$C:$C, $H209, NewEmisData!$D:$D, AS$2), SUMIFS(NewEmisData!I:I, NewEmisData!$A:$A, "LDV", NewEmisData!$B:$B, $A209, NewEmisData!$C:$C, $H209, NewEmisData!$D:$D, AS$2))</f>
        <v>#REF!</v>
      </c>
      <c r="AT209" s="335" t="e">
        <f>$I209*IF($G209="Pickup", SUMIFS(NewEmisData!J:J, NewEmisData!$A:$A, "Pickup", NewEmisData!$B:$B, $A209, NewEmisData!$C:$C, $H209, NewEmisData!$D:$D, AT$2), SUMIFS(NewEmisData!J:J, NewEmisData!$A:$A, "LDV", NewEmisData!$B:$B, $A209, NewEmisData!$C:$C, $H209, NewEmisData!$D:$D, AT$2))</f>
        <v>#REF!</v>
      </c>
      <c r="AU209" s="335" t="e">
        <f>$I209*IF($G209="Pickup", SUMIFS(NewEmisData!K:K, NewEmisData!$A:$A, "Pickup", NewEmisData!$B:$B, $A209, NewEmisData!$C:$C, $H209, NewEmisData!$D:$D, AU$2), SUMIFS(NewEmisData!K:K, NewEmisData!$A:$A, "LDV", NewEmisData!$B:$B, $A209, NewEmisData!$C:$C, $H209, NewEmisData!$D:$D, AU$2))</f>
        <v>#REF!</v>
      </c>
      <c r="AV209" s="335" t="e">
        <f>$I209*IF($G209="Pickup", SUMIFS(NewEmisData!L:L, NewEmisData!$A:$A, "Pickup", NewEmisData!$B:$B, $A209, NewEmisData!$C:$C, $H209, NewEmisData!$D:$D, AV$2), SUMIFS(NewEmisData!L:L, NewEmisData!$A:$A, "LDV", NewEmisData!$B:$B, $A209, NewEmisData!$C:$C, $H209, NewEmisData!$D:$D, AV$2))</f>
        <v>#REF!</v>
      </c>
      <c r="AW209" s="335" t="e">
        <f>$I209*IF($G209="Pickup", SUMIFS(NewEmisData!M:M, NewEmisData!$A:$A, "Pickup", NewEmisData!$B:$B, $A209, NewEmisData!$C:$C, $H209, NewEmisData!$D:$D, AW$2), SUMIFS(NewEmisData!M:M, NewEmisData!$A:$A, "LDV", NewEmisData!$B:$B, $A209, NewEmisData!$C:$C, $H209, NewEmisData!$D:$D, AW$2))</f>
        <v>#REF!</v>
      </c>
      <c r="AX209" s="335">
        <v>3.3340556433169119E-2</v>
      </c>
      <c r="AY209" s="335" t="e">
        <f>$I209*IF($G209="Pickup", SUMIFS(NewEmisData!E:E, NewEmisData!$A:$A, "Pickup", NewEmisData!$B:$B, $A209, NewEmisData!$C:$C, $H209, NewEmisData!$D:$D, AY$2), SUMIFS(NewEmisData!E:E, NewEmisData!$A:$A, "LDV", NewEmisData!$B:$B, $A209, NewEmisData!$C:$C, $H209, NewEmisData!$D:$D, AY$2))</f>
        <v>#REF!</v>
      </c>
      <c r="AZ209" s="335" t="e">
        <f>$I209*IF($G209="Pickup", SUMIFS(NewEmisData!F:F, NewEmisData!$A:$A, "Pickup", NewEmisData!$B:$B, $A209, NewEmisData!$C:$C, $H209, NewEmisData!$D:$D, AZ$2), SUMIFS(NewEmisData!F:F, NewEmisData!$A:$A, "LDV", NewEmisData!$B:$B, $A209, NewEmisData!$C:$C, $H209, NewEmisData!$D:$D, AZ$2))</f>
        <v>#REF!</v>
      </c>
      <c r="BA209" s="335" t="e">
        <f>$I209*IF($G209="Pickup", SUMIFS(NewEmisData!G:G, NewEmisData!$A:$A, "Pickup", NewEmisData!$B:$B, $A209, NewEmisData!$C:$C, $H209, NewEmisData!$D:$D, BA$2), SUMIFS(NewEmisData!G:G, NewEmisData!$A:$A, "LDV", NewEmisData!$B:$B, $A209, NewEmisData!$C:$C, $H209, NewEmisData!$D:$D, BA$2))</f>
        <v>#REF!</v>
      </c>
      <c r="BB209" s="335" t="e">
        <f>$I209*IF($G209="Pickup", SUMIFS(NewEmisData!H:H, NewEmisData!$A:$A, "Pickup", NewEmisData!$B:$B, $A209, NewEmisData!$C:$C, $H209, NewEmisData!$D:$D, BB$2), SUMIFS(NewEmisData!H:H, NewEmisData!$A:$A, "LDV", NewEmisData!$B:$B, $A209, NewEmisData!$C:$C, $H209, NewEmisData!$D:$D, BB$2))</f>
        <v>#REF!</v>
      </c>
      <c r="BC209" s="335" t="e">
        <f>$I209*IF($G209="Pickup", SUMIFS(NewEmisData!I:I, NewEmisData!$A:$A, "Pickup", NewEmisData!$B:$B, $A209, NewEmisData!$C:$C, $H209, NewEmisData!$D:$D, BC$2), SUMIFS(NewEmisData!I:I, NewEmisData!$A:$A, "LDV", NewEmisData!$B:$B, $A209, NewEmisData!$C:$C, $H209, NewEmisData!$D:$D, BC$2))</f>
        <v>#REF!</v>
      </c>
      <c r="BD209" s="335" t="e">
        <f>$I209*IF($G209="Pickup", SUMIFS(NewEmisData!J:J, NewEmisData!$A:$A, "Pickup", NewEmisData!$B:$B, $A209, NewEmisData!$C:$C, $H209, NewEmisData!$D:$D, BD$2), SUMIFS(NewEmisData!J:J, NewEmisData!$A:$A, "LDV", NewEmisData!$B:$B, $A209, NewEmisData!$C:$C, $H209, NewEmisData!$D:$D, BD$2))</f>
        <v>#REF!</v>
      </c>
      <c r="BE209" s="335" t="e">
        <f>$I209*IF($G209="Pickup", SUMIFS(NewEmisData!K:K, NewEmisData!$A:$A, "Pickup", NewEmisData!$B:$B, $A209, NewEmisData!$C:$C, $H209, NewEmisData!$D:$D, BE$2), SUMIFS(NewEmisData!K:K, NewEmisData!$A:$A, "LDV", NewEmisData!$B:$B, $A209, NewEmisData!$C:$C, $H209, NewEmisData!$D:$D, BE$2))</f>
        <v>#REF!</v>
      </c>
      <c r="BF209" s="335" t="e">
        <f>$I209*IF($G209="Pickup", SUMIFS(NewEmisData!L:L, NewEmisData!$A:$A, "Pickup", NewEmisData!$B:$B, $A209, NewEmisData!$C:$C, $H209, NewEmisData!$D:$D, BF$2), SUMIFS(NewEmisData!L:L, NewEmisData!$A:$A, "LDV", NewEmisData!$B:$B, $A209, NewEmisData!$C:$C, $H209, NewEmisData!$D:$D, BF$2))</f>
        <v>#REF!</v>
      </c>
      <c r="BG209" s="335" t="e">
        <f>$I209*IF($G209="Pickup", SUMIFS(NewEmisData!M:M, NewEmisData!$A:$A, "Pickup", NewEmisData!$B:$B, $A209, NewEmisData!$C:$C, $H209, NewEmisData!$D:$D, BG$2), SUMIFS(NewEmisData!M:M, NewEmisData!$A:$A, "LDV", NewEmisData!$B:$B, $A209, NewEmisData!$C:$C, $H209, NewEmisData!$D:$D, BG$2))</f>
        <v>#REF!</v>
      </c>
      <c r="BH209" s="335">
        <v>6.635240494108516E-3</v>
      </c>
      <c r="BI209" s="335" t="e">
        <f>$I209*IF($G209="Pickup", SUMIFS(NewEmisData!E:E, NewEmisData!$A:$A, "Pickup", NewEmisData!$B:$B, $A209, NewEmisData!$C:$C, $H209, NewEmisData!$D:$D, BI$2), SUMIFS(NewEmisData!E:E, NewEmisData!$A:$A, "LDV", NewEmisData!$B:$B, $A209, NewEmisData!$C:$C, $H209, NewEmisData!$D:$D, BI$2))</f>
        <v>#REF!</v>
      </c>
      <c r="BJ209" s="335" t="e">
        <f>$I209*IF($G209="Pickup", SUMIFS(NewEmisData!F:F, NewEmisData!$A:$A, "Pickup", NewEmisData!$B:$B, $A209, NewEmisData!$C:$C, $H209, NewEmisData!$D:$D, BJ$2), SUMIFS(NewEmisData!F:F, NewEmisData!$A:$A, "LDV", NewEmisData!$B:$B, $A209, NewEmisData!$C:$C, $H209, NewEmisData!$D:$D, BJ$2))</f>
        <v>#REF!</v>
      </c>
      <c r="BK209" s="335" t="e">
        <f>$I209*IF($G209="Pickup", SUMIFS(NewEmisData!G:G, NewEmisData!$A:$A, "Pickup", NewEmisData!$B:$B, $A209, NewEmisData!$C:$C, $H209, NewEmisData!$D:$D, BK$2), SUMIFS(NewEmisData!G:G, NewEmisData!$A:$A, "LDV", NewEmisData!$B:$B, $A209, NewEmisData!$C:$C, $H209, NewEmisData!$D:$D, BK$2))</f>
        <v>#REF!</v>
      </c>
      <c r="BL209" s="335" t="e">
        <f>$I209*IF($G209="Pickup", SUMIFS(NewEmisData!H:H, NewEmisData!$A:$A, "Pickup", NewEmisData!$B:$B, $A209, NewEmisData!$C:$C, $H209, NewEmisData!$D:$D, BL$2), SUMIFS(NewEmisData!H:H, NewEmisData!$A:$A, "LDV", NewEmisData!$B:$B, $A209, NewEmisData!$C:$C, $H209, NewEmisData!$D:$D, BL$2))</f>
        <v>#REF!</v>
      </c>
      <c r="BM209" s="335" t="e">
        <f>$I209*IF($G209="Pickup", SUMIFS(NewEmisData!I:I, NewEmisData!$A:$A, "Pickup", NewEmisData!$B:$B, $A209, NewEmisData!$C:$C, $H209, NewEmisData!$D:$D, BM$2), SUMIFS(NewEmisData!I:I, NewEmisData!$A:$A, "LDV", NewEmisData!$B:$B, $A209, NewEmisData!$C:$C, $H209, NewEmisData!$D:$D, BM$2))</f>
        <v>#REF!</v>
      </c>
      <c r="BN209" s="335" t="e">
        <f>$I209*IF($G209="Pickup", SUMIFS(NewEmisData!J:J, NewEmisData!$A:$A, "Pickup", NewEmisData!$B:$B, $A209, NewEmisData!$C:$C, $H209, NewEmisData!$D:$D, BN$2), SUMIFS(NewEmisData!J:J, NewEmisData!$A:$A, "LDV", NewEmisData!$B:$B, $A209, NewEmisData!$C:$C, $H209, NewEmisData!$D:$D, BN$2))</f>
        <v>#REF!</v>
      </c>
      <c r="BO209" s="335" t="e">
        <f>$I209*IF($G209="Pickup", SUMIFS(NewEmisData!K:K, NewEmisData!$A:$A, "Pickup", NewEmisData!$B:$B, $A209, NewEmisData!$C:$C, $H209, NewEmisData!$D:$D, BO$2), SUMIFS(NewEmisData!K:K, NewEmisData!$A:$A, "LDV", NewEmisData!$B:$B, $A209, NewEmisData!$C:$C, $H209, NewEmisData!$D:$D, BO$2))</f>
        <v>#REF!</v>
      </c>
      <c r="BP209" s="335" t="e">
        <f>$I209*IF($G209="Pickup", SUMIFS(NewEmisData!L:L, NewEmisData!$A:$A, "Pickup", NewEmisData!$B:$B, $A209, NewEmisData!$C:$C, $H209, NewEmisData!$D:$D, BP$2), SUMIFS(NewEmisData!L:L, NewEmisData!$A:$A, "LDV", NewEmisData!$B:$B, $A209, NewEmisData!$C:$C, $H209, NewEmisData!$D:$D, BP$2))</f>
        <v>#REF!</v>
      </c>
      <c r="BQ209" s="335" t="e">
        <f>$I209*IF($G209="Pickup", SUMIFS(NewEmisData!M:M, NewEmisData!$A:$A, "Pickup", NewEmisData!$B:$B, $A209, NewEmisData!$C:$C, $H209, NewEmisData!$D:$D, BQ$2), SUMIFS(NewEmisData!M:M, NewEmisData!$A:$A, "LDV", NewEmisData!$B:$B, $A209, NewEmisData!$C:$C, $H209, NewEmisData!$D:$D, BQ$2))</f>
        <v>#REF!</v>
      </c>
      <c r="BR209" s="335">
        <v>1.1611805680881344</v>
      </c>
      <c r="BS209" s="335" t="e">
        <f>$I209*IF($G209="Pickup", SUMIFS(NewEmisData!E:E, NewEmisData!$A:$A, "Pickup", NewEmisData!$B:$B, $A209, NewEmisData!$C:$C, $H209, NewEmisData!$D:$D, BS$2), SUMIFS(NewEmisData!E:E, NewEmisData!$A:$A, "LDV", NewEmisData!$B:$B, $A209, NewEmisData!$C:$C, $H209, NewEmisData!$D:$D, BS$2))</f>
        <v>#REF!</v>
      </c>
      <c r="BT209" s="335" t="e">
        <f>$I209*IF($G209="Pickup", SUMIFS(NewEmisData!F:F, NewEmisData!$A:$A, "Pickup", NewEmisData!$B:$B, $A209, NewEmisData!$C:$C, $H209, NewEmisData!$D:$D, BT$2), SUMIFS(NewEmisData!F:F, NewEmisData!$A:$A, "LDV", NewEmisData!$B:$B, $A209, NewEmisData!$C:$C, $H209, NewEmisData!$D:$D, BT$2))</f>
        <v>#REF!</v>
      </c>
      <c r="BU209" s="335" t="e">
        <f>$I209*IF($G209="Pickup", SUMIFS(NewEmisData!G:G, NewEmisData!$A:$A, "Pickup", NewEmisData!$B:$B, $A209, NewEmisData!$C:$C, $H209, NewEmisData!$D:$D, BU$2), SUMIFS(NewEmisData!G:G, NewEmisData!$A:$A, "LDV", NewEmisData!$B:$B, $A209, NewEmisData!$C:$C, $H209, NewEmisData!$D:$D, BU$2))</f>
        <v>#REF!</v>
      </c>
      <c r="BV209" s="335" t="e">
        <f>$I209*IF($G209="Pickup", SUMIFS(NewEmisData!H:H, NewEmisData!$A:$A, "Pickup", NewEmisData!$B:$B, $A209, NewEmisData!$C:$C, $H209, NewEmisData!$D:$D, BV$2), SUMIFS(NewEmisData!H:H, NewEmisData!$A:$A, "LDV", NewEmisData!$B:$B, $A209, NewEmisData!$C:$C, $H209, NewEmisData!$D:$D, BV$2))</f>
        <v>#REF!</v>
      </c>
      <c r="BW209" s="335" t="e">
        <f>$I209*IF($G209="Pickup", SUMIFS(NewEmisData!I:I, NewEmisData!$A:$A, "Pickup", NewEmisData!$B:$B, $A209, NewEmisData!$C:$C, $H209, NewEmisData!$D:$D, BW$2), SUMIFS(NewEmisData!I:I, NewEmisData!$A:$A, "LDV", NewEmisData!$B:$B, $A209, NewEmisData!$C:$C, $H209, NewEmisData!$D:$D, BW$2))</f>
        <v>#REF!</v>
      </c>
      <c r="BX209" s="335" t="e">
        <f>$I209*IF($G209="Pickup", SUMIFS(NewEmisData!J:J, NewEmisData!$A:$A, "Pickup", NewEmisData!$B:$B, $A209, NewEmisData!$C:$C, $H209, NewEmisData!$D:$D, BX$2), SUMIFS(NewEmisData!J:J, NewEmisData!$A:$A, "LDV", NewEmisData!$B:$B, $A209, NewEmisData!$C:$C, $H209, NewEmisData!$D:$D, BX$2))</f>
        <v>#REF!</v>
      </c>
      <c r="BY209" s="335" t="e">
        <f>$I209*IF($G209="Pickup", SUMIFS(NewEmisData!K:K, NewEmisData!$A:$A, "Pickup", NewEmisData!$B:$B, $A209, NewEmisData!$C:$C, $H209, NewEmisData!$D:$D, BY$2), SUMIFS(NewEmisData!K:K, NewEmisData!$A:$A, "LDV", NewEmisData!$B:$B, $A209, NewEmisData!$C:$C, $H209, NewEmisData!$D:$D, BY$2))</f>
        <v>#REF!</v>
      </c>
      <c r="BZ209" s="335" t="e">
        <f>$I209*IF($G209="Pickup", SUMIFS(NewEmisData!L:L, NewEmisData!$A:$A, "Pickup", NewEmisData!$B:$B, $A209, NewEmisData!$C:$C, $H209, NewEmisData!$D:$D, BZ$2), SUMIFS(NewEmisData!L:L, NewEmisData!$A:$A, "LDV", NewEmisData!$B:$B, $A209, NewEmisData!$C:$C, $H209, NewEmisData!$D:$D, BZ$2))</f>
        <v>#REF!</v>
      </c>
      <c r="CA209" s="335" t="e">
        <f>$I209*IF($G209="Pickup", SUMIFS(NewEmisData!M:M, NewEmisData!$A:$A, "Pickup", NewEmisData!$B:$B, $A209, NewEmisData!$C:$C, $H209, NewEmisData!$D:$D, CA$2), SUMIFS(NewEmisData!M:M, NewEmisData!$A:$A, "LDV", NewEmisData!$B:$B, $A209, NewEmisData!$C:$C, $H209, NewEmisData!$D:$D, CA$2))</f>
        <v>#REF!</v>
      </c>
      <c r="CB209" s="335">
        <v>7.4011853176044348E-2</v>
      </c>
      <c r="CC209" s="335" t="e">
        <f>$I209*IF($G209="Pickup", SUMIFS(NewEmisData!E:E, NewEmisData!$A:$A, "Pickup", NewEmisData!$B:$B, $A209, NewEmisData!$C:$C, $H209, NewEmisData!$D:$D, CC$2), SUMIFS(NewEmisData!E:E, NewEmisData!$A:$A, "LDV", NewEmisData!$B:$B, $A209, NewEmisData!$C:$C, $H209, NewEmisData!$D:$D, CC$2))</f>
        <v>#REF!</v>
      </c>
      <c r="CD209" s="335" t="e">
        <f>$I209*IF($G209="Pickup", SUMIFS(NewEmisData!F:F, NewEmisData!$A:$A, "Pickup", NewEmisData!$B:$B, $A209, NewEmisData!$C:$C, $H209, NewEmisData!$D:$D, CD$2), SUMIFS(NewEmisData!F:F, NewEmisData!$A:$A, "LDV", NewEmisData!$B:$B, $A209, NewEmisData!$C:$C, $H209, NewEmisData!$D:$D, CD$2))</f>
        <v>#REF!</v>
      </c>
      <c r="CE209" s="335" t="e">
        <f>$I209*IF($G209="Pickup", SUMIFS(NewEmisData!G:G, NewEmisData!$A:$A, "Pickup", NewEmisData!$B:$B, $A209, NewEmisData!$C:$C, $H209, NewEmisData!$D:$D, CE$2), SUMIFS(NewEmisData!G:G, NewEmisData!$A:$A, "LDV", NewEmisData!$B:$B, $A209, NewEmisData!$C:$C, $H209, NewEmisData!$D:$D, CE$2))</f>
        <v>#REF!</v>
      </c>
      <c r="CF209" s="335" t="e">
        <f>$I209*IF($G209="Pickup", SUMIFS(NewEmisData!H:H, NewEmisData!$A:$A, "Pickup", NewEmisData!$B:$B, $A209, NewEmisData!$C:$C, $H209, NewEmisData!$D:$D, CF$2), SUMIFS(NewEmisData!H:H, NewEmisData!$A:$A, "LDV", NewEmisData!$B:$B, $A209, NewEmisData!$C:$C, $H209, NewEmisData!$D:$D, CF$2))</f>
        <v>#REF!</v>
      </c>
      <c r="CG209" s="335" t="e">
        <f>$I209*IF($G209="Pickup", SUMIFS(NewEmisData!I:I, NewEmisData!$A:$A, "Pickup", NewEmisData!$B:$B, $A209, NewEmisData!$C:$C, $H209, NewEmisData!$D:$D, CG$2), SUMIFS(NewEmisData!I:I, NewEmisData!$A:$A, "LDV", NewEmisData!$B:$B, $A209, NewEmisData!$C:$C, $H209, NewEmisData!$D:$D, CG$2))</f>
        <v>#REF!</v>
      </c>
      <c r="CH209" s="335" t="e">
        <f>$I209*IF($G209="Pickup", SUMIFS(NewEmisData!J:J, NewEmisData!$A:$A, "Pickup", NewEmisData!$B:$B, $A209, NewEmisData!$C:$C, $H209, NewEmisData!$D:$D, CH$2), SUMIFS(NewEmisData!J:J, NewEmisData!$A:$A, "LDV", NewEmisData!$B:$B, $A209, NewEmisData!$C:$C, $H209, NewEmisData!$D:$D, CH$2))</f>
        <v>#REF!</v>
      </c>
      <c r="CI209" s="335" t="e">
        <f>$I209*IF($G209="Pickup", SUMIFS(NewEmisData!K:K, NewEmisData!$A:$A, "Pickup", NewEmisData!$B:$B, $A209, NewEmisData!$C:$C, $H209, NewEmisData!$D:$D, CI$2), SUMIFS(NewEmisData!K:K, NewEmisData!$A:$A, "LDV", NewEmisData!$B:$B, $A209, NewEmisData!$C:$C, $H209, NewEmisData!$D:$D, CI$2))</f>
        <v>#REF!</v>
      </c>
      <c r="CJ209" s="335" t="e">
        <f>$I209*IF($G209="Pickup", SUMIFS(NewEmisData!L:L, NewEmisData!$A:$A, "Pickup", NewEmisData!$B:$B, $A209, NewEmisData!$C:$C, $H209, NewEmisData!$D:$D, CJ$2), SUMIFS(NewEmisData!L:L, NewEmisData!$A:$A, "LDV", NewEmisData!$B:$B, $A209, NewEmisData!$C:$C, $H209, NewEmisData!$D:$D, CJ$2))</f>
        <v>#REF!</v>
      </c>
      <c r="CK209" s="335" t="e">
        <f>$I209*IF($G209="Pickup", SUMIFS(NewEmisData!M:M, NewEmisData!$A:$A, "Pickup", NewEmisData!$B:$B, $A209, NewEmisData!$C:$C, $H209, NewEmisData!$D:$D, CK$2), SUMIFS(NewEmisData!M:M, NewEmisData!$A:$A, "LDV", NewEmisData!$B:$B, $A209, NewEmisData!$C:$C, $H209, NewEmisData!$D:$D, CK$2))</f>
        <v>#REF!</v>
      </c>
      <c r="CL209" s="335">
        <v>1.6016749451778743E-2</v>
      </c>
      <c r="CM209" s="335" t="e">
        <f>$I209*IF($G209="Pickup", SUMIFS(NewEmisData!E:E, NewEmisData!$A:$A, "Pickup", NewEmisData!$B:$B, $A209, NewEmisData!$C:$C, $H209, NewEmisData!$D:$D, CM$2), SUMIFS(NewEmisData!E:E, NewEmisData!$A:$A, "LDV", NewEmisData!$B:$B, $A209, NewEmisData!$C:$C, $H209, NewEmisData!$D:$D, CM$2))</f>
        <v>#REF!</v>
      </c>
      <c r="CN209" s="335" t="e">
        <f>$I209*IF($G209="Pickup", SUMIFS(NewEmisData!F:F, NewEmisData!$A:$A, "Pickup", NewEmisData!$B:$B, $A209, NewEmisData!$C:$C, $H209, NewEmisData!$D:$D, CN$2), SUMIFS(NewEmisData!F:F, NewEmisData!$A:$A, "LDV", NewEmisData!$B:$B, $A209, NewEmisData!$C:$C, $H209, NewEmisData!$D:$D, CN$2))</f>
        <v>#REF!</v>
      </c>
      <c r="CO209" s="335" t="e">
        <f>$I209*IF($G209="Pickup", SUMIFS(NewEmisData!G:G, NewEmisData!$A:$A, "Pickup", NewEmisData!$B:$B, $A209, NewEmisData!$C:$C, $H209, NewEmisData!$D:$D, CO$2), SUMIFS(NewEmisData!G:G, NewEmisData!$A:$A, "LDV", NewEmisData!$B:$B, $A209, NewEmisData!$C:$C, $H209, NewEmisData!$D:$D, CO$2))</f>
        <v>#REF!</v>
      </c>
      <c r="CP209" s="335" t="e">
        <f>$I209*IF($G209="Pickup", SUMIFS(NewEmisData!H:H, NewEmisData!$A:$A, "Pickup", NewEmisData!$B:$B, $A209, NewEmisData!$C:$C, $H209, NewEmisData!$D:$D, CP$2), SUMIFS(NewEmisData!H:H, NewEmisData!$A:$A, "LDV", NewEmisData!$B:$B, $A209, NewEmisData!$C:$C, $H209, NewEmisData!$D:$D, CP$2))</f>
        <v>#REF!</v>
      </c>
      <c r="CQ209" s="335" t="e">
        <f>$I209*IF($G209="Pickup", SUMIFS(NewEmisData!I:I, NewEmisData!$A:$A, "Pickup", NewEmisData!$B:$B, $A209, NewEmisData!$C:$C, $H209, NewEmisData!$D:$D, CQ$2), SUMIFS(NewEmisData!I:I, NewEmisData!$A:$A, "LDV", NewEmisData!$B:$B, $A209, NewEmisData!$C:$C, $H209, NewEmisData!$D:$D, CQ$2))</f>
        <v>#REF!</v>
      </c>
      <c r="CR209" s="335" t="e">
        <f>$I209*IF($G209="Pickup", SUMIFS(NewEmisData!J:J, NewEmisData!$A:$A, "Pickup", NewEmisData!$B:$B, $A209, NewEmisData!$C:$C, $H209, NewEmisData!$D:$D, CR$2), SUMIFS(NewEmisData!J:J, NewEmisData!$A:$A, "LDV", NewEmisData!$B:$B, $A209, NewEmisData!$C:$C, $H209, NewEmisData!$D:$D, CR$2))</f>
        <v>#REF!</v>
      </c>
      <c r="CS209" s="335" t="e">
        <f>$I209*IF($G209="Pickup", SUMIFS(NewEmisData!K:K, NewEmisData!$A:$A, "Pickup", NewEmisData!$B:$B, $A209, NewEmisData!$C:$C, $H209, NewEmisData!$D:$D, CS$2), SUMIFS(NewEmisData!K:K, NewEmisData!$A:$A, "LDV", NewEmisData!$B:$B, $A209, NewEmisData!$C:$C, $H209, NewEmisData!$D:$D, CS$2))</f>
        <v>#REF!</v>
      </c>
      <c r="CT209" s="335" t="e">
        <f>$I209*IF($G209="Pickup", SUMIFS(NewEmisData!L:L, NewEmisData!$A:$A, "Pickup", NewEmisData!$B:$B, $A209, NewEmisData!$C:$C, $H209, NewEmisData!$D:$D, CT$2), SUMIFS(NewEmisData!L:L, NewEmisData!$A:$A, "LDV", NewEmisData!$B:$B, $A209, NewEmisData!$C:$C, $H209, NewEmisData!$D:$D, CT$2))</f>
        <v>#REF!</v>
      </c>
      <c r="CU209" s="335" t="e">
        <f>$I209*IF($G209="Pickup", SUMIFS(NewEmisData!M:M, NewEmisData!$A:$A, "Pickup", NewEmisData!$B:$B, $A209, NewEmisData!$C:$C, $H209, NewEmisData!$D:$D, CU$2), SUMIFS(NewEmisData!M:M, NewEmisData!$A:$A, "LDV", NewEmisData!$B:$B, $A209, NewEmisData!$C:$C, $H209, NewEmisData!$D:$D, CU$2))</f>
        <v>#REF!</v>
      </c>
      <c r="CV209" s="335">
        <v>4.8813806306464884E-3</v>
      </c>
      <c r="CW209" s="335">
        <v>2.8348673258682742E-3</v>
      </c>
      <c r="CX209" s="335">
        <v>1.7521245587131993E-3</v>
      </c>
      <c r="CY209" s="335">
        <v>1.4805850082393662E-3</v>
      </c>
      <c r="CZ209" s="335">
        <v>1.2242985781298562E-3</v>
      </c>
      <c r="DA209" s="335">
        <v>9.3834089768672461E-4</v>
      </c>
      <c r="DB209" s="335">
        <v>7.3876383814398458E-4</v>
      </c>
      <c r="DC209" s="335">
        <v>7.0925592920393005E-4</v>
      </c>
      <c r="DD209" s="335">
        <v>7.0022116787031422E-4</v>
      </c>
      <c r="DE209" s="335">
        <v>6.9902547400489407E-4</v>
      </c>
      <c r="DF209" s="335">
        <v>6.9902547400489407E-4</v>
      </c>
      <c r="DG209" s="335" t="e">
        <f>$I209*IF($G209="Pickup", SUMIFS(NewEmisData!E:E, NewEmisData!$A:$A, "Pickup", NewEmisData!$B:$B, $A209, NewEmisData!$C:$C, $H209, NewEmisData!$D:$D, DG$2), SUMIFS(NewEmisData!E:E, NewEmisData!$A:$A, "LDV", NewEmisData!$B:$B, $A209, NewEmisData!$C:$C, $H209, NewEmisData!$D:$D, DG$2))</f>
        <v>#REF!</v>
      </c>
      <c r="DH209" s="335" t="e">
        <f>$I209*IF($G209="Pickup", SUMIFS(NewEmisData!F:F, NewEmisData!$A:$A, "Pickup", NewEmisData!$B:$B, $A209, NewEmisData!$C:$C, $H209, NewEmisData!$D:$D, DH$2), SUMIFS(NewEmisData!F:F, NewEmisData!$A:$A, "LDV", NewEmisData!$B:$B, $A209, NewEmisData!$C:$C, $H209, NewEmisData!$D:$D, DH$2))</f>
        <v>#REF!</v>
      </c>
      <c r="DI209" s="335" t="e">
        <f>$I209*IF($G209="Pickup", SUMIFS(NewEmisData!G:G, NewEmisData!$A:$A, "Pickup", NewEmisData!$B:$B, $A209, NewEmisData!$C:$C, $H209, NewEmisData!$D:$D, DI$2), SUMIFS(NewEmisData!G:G, NewEmisData!$A:$A, "LDV", NewEmisData!$B:$B, $A209, NewEmisData!$C:$C, $H209, NewEmisData!$D:$D, DI$2))</f>
        <v>#REF!</v>
      </c>
      <c r="DJ209" s="335" t="e">
        <f>$I209*IF($G209="Pickup", SUMIFS(NewEmisData!H:H, NewEmisData!$A:$A, "Pickup", NewEmisData!$B:$B, $A209, NewEmisData!$C:$C, $H209, NewEmisData!$D:$D, DJ$2), SUMIFS(NewEmisData!H:H, NewEmisData!$A:$A, "LDV", NewEmisData!$B:$B, $A209, NewEmisData!$C:$C, $H209, NewEmisData!$D:$D, DJ$2))</f>
        <v>#REF!</v>
      </c>
      <c r="DK209" s="335" t="e">
        <f>$I209*IF($G209="Pickup", SUMIFS(NewEmisData!I:I, NewEmisData!$A:$A, "Pickup", NewEmisData!$B:$B, $A209, NewEmisData!$C:$C, $H209, NewEmisData!$D:$D, DK$2), SUMIFS(NewEmisData!I:I, NewEmisData!$A:$A, "LDV", NewEmisData!$B:$B, $A209, NewEmisData!$C:$C, $H209, NewEmisData!$D:$D, DK$2))</f>
        <v>#REF!</v>
      </c>
      <c r="DL209" s="335" t="e">
        <f>$I209*IF($G209="Pickup", SUMIFS(NewEmisData!J:J, NewEmisData!$A:$A, "Pickup", NewEmisData!$B:$B, $A209, NewEmisData!$C:$C, $H209, NewEmisData!$D:$D, DL$2), SUMIFS(NewEmisData!J:J, NewEmisData!$A:$A, "LDV", NewEmisData!$B:$B, $A209, NewEmisData!$C:$C, $H209, NewEmisData!$D:$D, DL$2))</f>
        <v>#REF!</v>
      </c>
      <c r="DM209" s="335" t="e">
        <f>$I209*IF($G209="Pickup", SUMIFS(NewEmisData!K:K, NewEmisData!$A:$A, "Pickup", NewEmisData!$B:$B, $A209, NewEmisData!$C:$C, $H209, NewEmisData!$D:$D, DM$2), SUMIFS(NewEmisData!K:K, NewEmisData!$A:$A, "LDV", NewEmisData!$B:$B, $A209, NewEmisData!$C:$C, $H209, NewEmisData!$D:$D, DM$2))</f>
        <v>#REF!</v>
      </c>
      <c r="DN209" s="335" t="e">
        <f>$I209*IF($G209="Pickup", SUMIFS(NewEmisData!L:L, NewEmisData!$A:$A, "Pickup", NewEmisData!$B:$B, $A209, NewEmisData!$C:$C, $H209, NewEmisData!$D:$D, DN$2), SUMIFS(NewEmisData!L:L, NewEmisData!$A:$A, "LDV", NewEmisData!$B:$B, $A209, NewEmisData!$C:$C, $H209, NewEmisData!$D:$D, DN$2))</f>
        <v>#REF!</v>
      </c>
      <c r="DO209" s="335" t="e">
        <f>$I209*IF($G209="Pickup", SUMIFS(NewEmisData!M:M, NewEmisData!$A:$A, "Pickup", NewEmisData!$B:$B, $A209, NewEmisData!$C:$C, $H209, NewEmisData!$D:$D, DO$2), SUMIFS(NewEmisData!M:M, NewEmisData!$A:$A, "LDV", NewEmisData!$B:$B, $A209, NewEmisData!$C:$C, $H209, NewEmisData!$D:$D, DO$2))</f>
        <v>#REF!</v>
      </c>
      <c r="DP209" s="335">
        <v>1.4161908397211972E-3</v>
      </c>
      <c r="DQ209" s="335" t="e">
        <f>$I209*IF($G209="Pickup", SUMIFS(NewEmisData!E:E, NewEmisData!$A:$A, "Pickup", NewEmisData!$B:$B, $A209, NewEmisData!$C:$C, $H209, NewEmisData!$D:$D, DQ$2), SUMIFS(NewEmisData!E:E, NewEmisData!$A:$A, "LDV", NewEmisData!$B:$B, $A209, NewEmisData!$C:$C, $H209, NewEmisData!$D:$D, DQ$2))</f>
        <v>#REF!</v>
      </c>
      <c r="DR209" s="335" t="e">
        <f>$I209*IF($G209="Pickup", SUMIFS(NewEmisData!F:F, NewEmisData!$A:$A, "Pickup", NewEmisData!$B:$B, $A209, NewEmisData!$C:$C, $H209, NewEmisData!$D:$D, DR$2), SUMIFS(NewEmisData!F:F, NewEmisData!$A:$A, "LDV", NewEmisData!$B:$B, $A209, NewEmisData!$C:$C, $H209, NewEmisData!$D:$D, DR$2))</f>
        <v>#REF!</v>
      </c>
      <c r="DS209" s="335" t="e">
        <f>$I209*IF($G209="Pickup", SUMIFS(NewEmisData!G:G, NewEmisData!$A:$A, "Pickup", NewEmisData!$B:$B, $A209, NewEmisData!$C:$C, $H209, NewEmisData!$D:$D, DS$2), SUMIFS(NewEmisData!G:G, NewEmisData!$A:$A, "LDV", NewEmisData!$B:$B, $A209, NewEmisData!$C:$C, $H209, NewEmisData!$D:$D, DS$2))</f>
        <v>#REF!</v>
      </c>
      <c r="DT209" s="335" t="e">
        <f>$I209*IF($G209="Pickup", SUMIFS(NewEmisData!H:H, NewEmisData!$A:$A, "Pickup", NewEmisData!$B:$B, $A209, NewEmisData!$C:$C, $H209, NewEmisData!$D:$D, DT$2), SUMIFS(NewEmisData!H:H, NewEmisData!$A:$A, "LDV", NewEmisData!$B:$B, $A209, NewEmisData!$C:$C, $H209, NewEmisData!$D:$D, DT$2))</f>
        <v>#REF!</v>
      </c>
      <c r="DU209" s="335" t="e">
        <f>$I209*IF($G209="Pickup", SUMIFS(NewEmisData!I:I, NewEmisData!$A:$A, "Pickup", NewEmisData!$B:$B, $A209, NewEmisData!$C:$C, $H209, NewEmisData!$D:$D, DU$2), SUMIFS(NewEmisData!I:I, NewEmisData!$A:$A, "LDV", NewEmisData!$B:$B, $A209, NewEmisData!$C:$C, $H209, NewEmisData!$D:$D, DU$2))</f>
        <v>#REF!</v>
      </c>
      <c r="DV209" s="335" t="e">
        <f>$I209*IF($G209="Pickup", SUMIFS(NewEmisData!J:J, NewEmisData!$A:$A, "Pickup", NewEmisData!$B:$B, $A209, NewEmisData!$C:$C, $H209, NewEmisData!$D:$D, DV$2), SUMIFS(NewEmisData!J:J, NewEmisData!$A:$A, "LDV", NewEmisData!$B:$B, $A209, NewEmisData!$C:$C, $H209, NewEmisData!$D:$D, DV$2))</f>
        <v>#REF!</v>
      </c>
      <c r="DW209" s="335" t="e">
        <f>$I209*IF($G209="Pickup", SUMIFS(NewEmisData!K:K, NewEmisData!$A:$A, "Pickup", NewEmisData!$B:$B, $A209, NewEmisData!$C:$C, $H209, NewEmisData!$D:$D, DW$2), SUMIFS(NewEmisData!K:K, NewEmisData!$A:$A, "LDV", NewEmisData!$B:$B, $A209, NewEmisData!$C:$C, $H209, NewEmisData!$D:$D, DW$2))</f>
        <v>#REF!</v>
      </c>
      <c r="DX209" s="335" t="e">
        <f>$I209*IF($G209="Pickup", SUMIFS(NewEmisData!L:L, NewEmisData!$A:$A, "Pickup", NewEmisData!$B:$B, $A209, NewEmisData!$C:$C, $H209, NewEmisData!$D:$D, DX$2), SUMIFS(NewEmisData!L:L, NewEmisData!$A:$A, "LDV", NewEmisData!$B:$B, $A209, NewEmisData!$C:$C, $H209, NewEmisData!$D:$D, DX$2))</f>
        <v>#REF!</v>
      </c>
      <c r="DY209" s="335" t="e">
        <f>$I209*IF($G209="Pickup", SUMIFS(NewEmisData!M:M, NewEmisData!$A:$A, "Pickup", NewEmisData!$B:$B, $A209, NewEmisData!$C:$C, $H209, NewEmisData!$D:$D, DY$2), SUMIFS(NewEmisData!M:M, NewEmisData!$A:$A, "LDV", NewEmisData!$B:$B, $A209, NewEmisData!$C:$C, $H209, NewEmisData!$D:$D, DY$2))</f>
        <v>#REF!</v>
      </c>
      <c r="DZ209" s="335">
        <v>3.9161427500359501E-3</v>
      </c>
      <c r="EA209" s="335" t="e">
        <f t="shared" si="350"/>
        <v>#REF!</v>
      </c>
      <c r="EB209" s="335" t="e">
        <f t="shared" si="351"/>
        <v>#REF!</v>
      </c>
      <c r="EC209" s="335" t="e">
        <f t="shared" si="352"/>
        <v>#REF!</v>
      </c>
      <c r="ED209" s="335" t="e">
        <f t="shared" si="353"/>
        <v>#REF!</v>
      </c>
      <c r="EE209" s="335" t="e">
        <f t="shared" si="354"/>
        <v>#REF!</v>
      </c>
      <c r="EF209" s="335" t="e">
        <f t="shared" si="355"/>
        <v>#REF!</v>
      </c>
      <c r="EG209" s="335" t="e">
        <f t="shared" si="356"/>
        <v>#REF!</v>
      </c>
      <c r="EH209" s="335" t="e">
        <f t="shared" si="357"/>
        <v>#REF!</v>
      </c>
      <c r="EI209" s="335" t="e">
        <f t="shared" si="358"/>
        <v>#REF!</v>
      </c>
      <c r="EJ209" s="335">
        <f t="shared" si="359"/>
        <v>0.19370552645526184</v>
      </c>
      <c r="EK209" s="335" t="e">
        <f t="shared" si="360"/>
        <v>#REF!</v>
      </c>
      <c r="EL209" s="335" t="e">
        <f t="shared" si="361"/>
        <v>#REF!</v>
      </c>
      <c r="EM209" s="335" t="e">
        <f t="shared" si="362"/>
        <v>#REF!</v>
      </c>
      <c r="EN209" s="335" t="e">
        <f t="shared" si="363"/>
        <v>#REF!</v>
      </c>
      <c r="EO209" s="335" t="e">
        <f t="shared" si="364"/>
        <v>#REF!</v>
      </c>
      <c r="EP209" s="335" t="e">
        <f t="shared" si="365"/>
        <v>#REF!</v>
      </c>
      <c r="EQ209" s="335" t="e">
        <f t="shared" si="366"/>
        <v>#REF!</v>
      </c>
      <c r="ER209" s="335" t="e">
        <f t="shared" si="367"/>
        <v>#REF!</v>
      </c>
      <c r="ES209" s="335" t="e">
        <f t="shared" si="368"/>
        <v>#REF!</v>
      </c>
      <c r="ET209" s="335">
        <f t="shared" si="369"/>
        <v>4.3391925281933752E-2</v>
      </c>
      <c r="EU209" s="335" t="e">
        <f t="shared" si="370"/>
        <v>#REF!</v>
      </c>
      <c r="EV209" s="335" t="e">
        <f t="shared" si="371"/>
        <v>#REF!</v>
      </c>
      <c r="EW209" s="335" t="e">
        <f t="shared" si="372"/>
        <v>#REF!</v>
      </c>
      <c r="EX209" s="335" t="e">
        <f t="shared" si="373"/>
        <v>#REF!</v>
      </c>
      <c r="EY209" s="335" t="e">
        <f t="shared" si="374"/>
        <v>#REF!</v>
      </c>
      <c r="EZ209" s="335" t="e">
        <f t="shared" si="375"/>
        <v>#REF!</v>
      </c>
      <c r="FA209" s="335" t="e">
        <f t="shared" si="376"/>
        <v>#REF!</v>
      </c>
      <c r="FB209" s="335" t="e">
        <f t="shared" si="377"/>
        <v>#REF!</v>
      </c>
      <c r="FC209" s="335" t="e">
        <f t="shared" si="378"/>
        <v>#REF!</v>
      </c>
      <c r="FD209" s="335">
        <f t="shared" si="379"/>
        <v>1.2209458395742144E-3</v>
      </c>
      <c r="FE209" s="335" t="e">
        <f t="shared" si="380"/>
        <v>#REF!</v>
      </c>
      <c r="FF209" s="335" t="e">
        <f t="shared" si="381"/>
        <v>#REF!</v>
      </c>
      <c r="FG209" s="335" t="e">
        <f t="shared" si="382"/>
        <v>#REF!</v>
      </c>
      <c r="FH209" s="335" t="e">
        <f t="shared" si="383"/>
        <v>#REF!</v>
      </c>
      <c r="FI209" s="335" t="e">
        <f t="shared" si="384"/>
        <v>#REF!</v>
      </c>
      <c r="FJ209" s="335" t="e">
        <f t="shared" si="385"/>
        <v>#REF!</v>
      </c>
      <c r="FK209" s="335" t="e">
        <f t="shared" si="386"/>
        <v>#REF!</v>
      </c>
      <c r="FL209" s="335" t="e">
        <f t="shared" si="387"/>
        <v>#REF!</v>
      </c>
      <c r="FM209" s="335" t="e">
        <f t="shared" si="388"/>
        <v>#REF!</v>
      </c>
      <c r="FN209" s="335">
        <f t="shared" si="389"/>
        <v>3.3340556433169119E-2</v>
      </c>
      <c r="FO209" s="335" t="e">
        <f t="shared" si="390"/>
        <v>#REF!</v>
      </c>
      <c r="FP209" s="335" t="e">
        <f t="shared" si="391"/>
        <v>#REF!</v>
      </c>
      <c r="FQ209" s="335" t="e">
        <f t="shared" si="392"/>
        <v>#REF!</v>
      </c>
      <c r="FR209" s="335" t="e">
        <f t="shared" si="393"/>
        <v>#REF!</v>
      </c>
      <c r="FS209" s="335" t="e">
        <f t="shared" si="394"/>
        <v>#REF!</v>
      </c>
      <c r="FT209" s="335" t="e">
        <f t="shared" si="395"/>
        <v>#REF!</v>
      </c>
      <c r="FU209" s="335" t="e">
        <f t="shared" si="396"/>
        <v>#REF!</v>
      </c>
      <c r="FV209" s="335" t="e">
        <f t="shared" si="397"/>
        <v>#REF!</v>
      </c>
      <c r="FW209" s="335" t="e">
        <f t="shared" si="398"/>
        <v>#REF!</v>
      </c>
      <c r="FX209" s="335">
        <f t="shared" si="399"/>
        <v>6.635240494108516E-3</v>
      </c>
    </row>
    <row r="210" spans="1:180" x14ac:dyDescent="0.2">
      <c r="A210" s="305" t="str">
        <f>IF(LEFT(TRIM(TechData_All!AJ108),1)="*", _xlfn.CONCAT("*","R2"), "R2")</f>
        <v>*R2</v>
      </c>
      <c r="B210" s="305" t="str">
        <f>TechData_All!A108</f>
        <v>*TLLSGPHEV40</v>
      </c>
      <c r="C210" s="305" t="str">
        <f>TechData_All!C108</f>
        <v>TL.GSL.LS.PHEV.2020</v>
      </c>
      <c r="D210" s="301" t="str">
        <f>TechData_All!D108</f>
        <v>bn-vmt, bn-vmt/a</v>
      </c>
      <c r="E210" s="301" t="str">
        <f>TechData_All!E108</f>
        <v>TLGSL</v>
      </c>
      <c r="F210" s="301" t="str">
        <f>TechData_All!F110</f>
        <v>TL</v>
      </c>
      <c r="G210" s="315" t="s">
        <v>822</v>
      </c>
      <c r="H210" s="315" t="s">
        <v>814</v>
      </c>
      <c r="I210" s="321" t="e">
        <f>#REF!</f>
        <v>#REF!</v>
      </c>
      <c r="J210" s="315" t="str">
        <f t="shared" si="400"/>
        <v>Large SUV-GSL</v>
      </c>
      <c r="K210" s="335" t="e">
        <f>$I210*IF($G210="Pickup", SUMIFS(NewEmisData!E:E, NewEmisData!$A:$A, "Pickup", NewEmisData!$B:$B, $A210, NewEmisData!$C:$C, $H210, NewEmisData!$D:$D, K$2), SUMIFS(NewEmisData!E:E, NewEmisData!$A:$A, "LDV", NewEmisData!$B:$B, $A210, NewEmisData!$C:$C, $H210, NewEmisData!$D:$D, K$2))</f>
        <v>#REF!</v>
      </c>
      <c r="L210" s="335" t="e">
        <f>$I210*IF($G210="Pickup", SUMIFS(NewEmisData!F:F, NewEmisData!$A:$A, "Pickup", NewEmisData!$B:$B, $A210, NewEmisData!$C:$C, $H210, NewEmisData!$D:$D, L$2), SUMIFS(NewEmisData!F:F, NewEmisData!$A:$A, "LDV", NewEmisData!$B:$B, $A210, NewEmisData!$C:$C, $H210, NewEmisData!$D:$D, L$2))</f>
        <v>#REF!</v>
      </c>
      <c r="M210" s="335" t="e">
        <f>$I210*IF($G210="Pickup", SUMIFS(NewEmisData!G:G, NewEmisData!$A:$A, "Pickup", NewEmisData!$B:$B, $A210, NewEmisData!$C:$C, $H210, NewEmisData!$D:$D, M$2), SUMIFS(NewEmisData!G:G, NewEmisData!$A:$A, "LDV", NewEmisData!$B:$B, $A210, NewEmisData!$C:$C, $H210, NewEmisData!$D:$D, M$2))</f>
        <v>#REF!</v>
      </c>
      <c r="N210" s="335" t="e">
        <f>$I210*IF($G210="Pickup", SUMIFS(NewEmisData!H:H, NewEmisData!$A:$A, "Pickup", NewEmisData!$B:$B, $A210, NewEmisData!$C:$C, $H210, NewEmisData!$D:$D, N$2), SUMIFS(NewEmisData!H:H, NewEmisData!$A:$A, "LDV", NewEmisData!$B:$B, $A210, NewEmisData!$C:$C, $H210, NewEmisData!$D:$D, N$2))</f>
        <v>#REF!</v>
      </c>
      <c r="O210" s="335" t="e">
        <f>$I210*IF($G210="Pickup", SUMIFS(NewEmisData!I:I, NewEmisData!$A:$A, "Pickup", NewEmisData!$B:$B, $A210, NewEmisData!$C:$C, $H210, NewEmisData!$D:$D, O$2), SUMIFS(NewEmisData!I:I, NewEmisData!$A:$A, "LDV", NewEmisData!$B:$B, $A210, NewEmisData!$C:$C, $H210, NewEmisData!$D:$D, O$2))</f>
        <v>#REF!</v>
      </c>
      <c r="P210" s="335" t="e">
        <f>$I210*IF($G210="Pickup", SUMIFS(NewEmisData!J:J, NewEmisData!$A:$A, "Pickup", NewEmisData!$B:$B, $A210, NewEmisData!$C:$C, $H210, NewEmisData!$D:$D, P$2), SUMIFS(NewEmisData!J:J, NewEmisData!$A:$A, "LDV", NewEmisData!$B:$B, $A210, NewEmisData!$C:$C, $H210, NewEmisData!$D:$D, P$2))</f>
        <v>#REF!</v>
      </c>
      <c r="Q210" s="335" t="e">
        <f>$I210*IF($G210="Pickup", SUMIFS(NewEmisData!K:K, NewEmisData!$A:$A, "Pickup", NewEmisData!$B:$B, $A210, NewEmisData!$C:$C, $H210, NewEmisData!$D:$D, Q$2), SUMIFS(NewEmisData!K:K, NewEmisData!$A:$A, "LDV", NewEmisData!$B:$B, $A210, NewEmisData!$C:$C, $H210, NewEmisData!$D:$D, Q$2))</f>
        <v>#REF!</v>
      </c>
      <c r="R210" s="335" t="e">
        <f>$I210*IF($G210="Pickup", SUMIFS(NewEmisData!L:L, NewEmisData!$A:$A, "Pickup", NewEmisData!$B:$B, $A210, NewEmisData!$C:$C, $H210, NewEmisData!$D:$D, R$2), SUMIFS(NewEmisData!L:L, NewEmisData!$A:$A, "LDV", NewEmisData!$B:$B, $A210, NewEmisData!$C:$C, $H210, NewEmisData!$D:$D, R$2))</f>
        <v>#REF!</v>
      </c>
      <c r="S210" s="335" t="e">
        <f>$I210*IF($G210="Pickup", SUMIFS(NewEmisData!M:M, NewEmisData!$A:$A, "Pickup", NewEmisData!$B:$B, $A210, NewEmisData!$C:$C, $H210, NewEmisData!$D:$D, S$2), SUMIFS(NewEmisData!M:M, NewEmisData!$A:$A, "LDV", NewEmisData!$B:$B, $A210, NewEmisData!$C:$C, $H210, NewEmisData!$D:$D, S$2))</f>
        <v>#REF!</v>
      </c>
      <c r="T210" s="335">
        <v>0.19370552645526184</v>
      </c>
      <c r="U210" s="335" t="e">
        <f>$I210*IF($G210="Pickup", SUMIFS(NewEmisData!E:E, NewEmisData!$A:$A, "Pickup", NewEmisData!$B:$B, $A210, NewEmisData!$C:$C, $H210, NewEmisData!$D:$D, U$2), SUMIFS(NewEmisData!E:E, NewEmisData!$A:$A, "LDV", NewEmisData!$B:$B, $A210, NewEmisData!$C:$C, $H210, NewEmisData!$D:$D, U$2))</f>
        <v>#REF!</v>
      </c>
      <c r="V210" s="335" t="e">
        <f>$I210*IF($G210="Pickup", SUMIFS(NewEmisData!F:F, NewEmisData!$A:$A, "Pickup", NewEmisData!$B:$B, $A210, NewEmisData!$C:$C, $H210, NewEmisData!$D:$D, V$2), SUMIFS(NewEmisData!F:F, NewEmisData!$A:$A, "LDV", NewEmisData!$B:$B, $A210, NewEmisData!$C:$C, $H210, NewEmisData!$D:$D, V$2))</f>
        <v>#REF!</v>
      </c>
      <c r="W210" s="335" t="e">
        <f>$I210*IF($G210="Pickup", SUMIFS(NewEmisData!G:G, NewEmisData!$A:$A, "Pickup", NewEmisData!$B:$B, $A210, NewEmisData!$C:$C, $H210, NewEmisData!$D:$D, W$2), SUMIFS(NewEmisData!G:G, NewEmisData!$A:$A, "LDV", NewEmisData!$B:$B, $A210, NewEmisData!$C:$C, $H210, NewEmisData!$D:$D, W$2))</f>
        <v>#REF!</v>
      </c>
      <c r="X210" s="335" t="e">
        <f>$I210*IF($G210="Pickup", SUMIFS(NewEmisData!H:H, NewEmisData!$A:$A, "Pickup", NewEmisData!$B:$B, $A210, NewEmisData!$C:$C, $H210, NewEmisData!$D:$D, X$2), SUMIFS(NewEmisData!H:H, NewEmisData!$A:$A, "LDV", NewEmisData!$B:$B, $A210, NewEmisData!$C:$C, $H210, NewEmisData!$D:$D, X$2))</f>
        <v>#REF!</v>
      </c>
      <c r="Y210" s="335" t="e">
        <f>$I210*IF($G210="Pickup", SUMIFS(NewEmisData!I:I, NewEmisData!$A:$A, "Pickup", NewEmisData!$B:$B, $A210, NewEmisData!$C:$C, $H210, NewEmisData!$D:$D, Y$2), SUMIFS(NewEmisData!I:I, NewEmisData!$A:$A, "LDV", NewEmisData!$B:$B, $A210, NewEmisData!$C:$C, $H210, NewEmisData!$D:$D, Y$2))</f>
        <v>#REF!</v>
      </c>
      <c r="Z210" s="335" t="e">
        <f>$I210*IF($G210="Pickup", SUMIFS(NewEmisData!J:J, NewEmisData!$A:$A, "Pickup", NewEmisData!$B:$B, $A210, NewEmisData!$C:$C, $H210, NewEmisData!$D:$D, Z$2), SUMIFS(NewEmisData!J:J, NewEmisData!$A:$A, "LDV", NewEmisData!$B:$B, $A210, NewEmisData!$C:$C, $H210, NewEmisData!$D:$D, Z$2))</f>
        <v>#REF!</v>
      </c>
      <c r="AA210" s="335" t="e">
        <f>$I210*IF($G210="Pickup", SUMIFS(NewEmisData!K:K, NewEmisData!$A:$A, "Pickup", NewEmisData!$B:$B, $A210, NewEmisData!$C:$C, $H210, NewEmisData!$D:$D, AA$2), SUMIFS(NewEmisData!K:K, NewEmisData!$A:$A, "LDV", NewEmisData!$B:$B, $A210, NewEmisData!$C:$C, $H210, NewEmisData!$D:$D, AA$2))</f>
        <v>#REF!</v>
      </c>
      <c r="AB210" s="335" t="e">
        <f>$I210*IF($G210="Pickup", SUMIFS(NewEmisData!L:L, NewEmisData!$A:$A, "Pickup", NewEmisData!$B:$B, $A210, NewEmisData!$C:$C, $H210, NewEmisData!$D:$D, AB$2), SUMIFS(NewEmisData!L:L, NewEmisData!$A:$A, "LDV", NewEmisData!$B:$B, $A210, NewEmisData!$C:$C, $H210, NewEmisData!$D:$D, AB$2))</f>
        <v>#REF!</v>
      </c>
      <c r="AC210" s="335" t="e">
        <f>$I210*IF($G210="Pickup", SUMIFS(NewEmisData!M:M, NewEmisData!$A:$A, "Pickup", NewEmisData!$B:$B, $A210, NewEmisData!$C:$C, $H210, NewEmisData!$D:$D, AC$2), SUMIFS(NewEmisData!M:M, NewEmisData!$A:$A, "LDV", NewEmisData!$B:$B, $A210, NewEmisData!$C:$C, $H210, NewEmisData!$D:$D, AC$2))</f>
        <v>#REF!</v>
      </c>
      <c r="AD210" s="335">
        <v>4.3391925281933752E-2</v>
      </c>
      <c r="AE210" s="335" t="e">
        <f>$I210*IF($G210="Pickup", SUMIFS(NewEmisData!E:E, NewEmisData!$A:$A, "Pickup", NewEmisData!$B:$B, $A210, NewEmisData!$C:$C, $H210, NewEmisData!$D:$D, AE$2), SUMIFS(NewEmisData!E:E, NewEmisData!$A:$A, "LDV", NewEmisData!$B:$B, $A210, NewEmisData!$C:$C, $H210, NewEmisData!$D:$D, AE$2))</f>
        <v>#REF!</v>
      </c>
      <c r="AF210" s="335" t="e">
        <f>$I210*IF($G210="Pickup", SUMIFS(NewEmisData!F:F, NewEmisData!$A:$A, "Pickup", NewEmisData!$B:$B, $A210, NewEmisData!$C:$C, $H210, NewEmisData!$D:$D, AF$2), SUMIFS(NewEmisData!F:F, NewEmisData!$A:$A, "LDV", NewEmisData!$B:$B, $A210, NewEmisData!$C:$C, $H210, NewEmisData!$D:$D, AF$2))</f>
        <v>#REF!</v>
      </c>
      <c r="AG210" s="335" t="e">
        <f>$I210*IF($G210="Pickup", SUMIFS(NewEmisData!G:G, NewEmisData!$A:$A, "Pickup", NewEmisData!$B:$B, $A210, NewEmisData!$C:$C, $H210, NewEmisData!$D:$D, AG$2), SUMIFS(NewEmisData!G:G, NewEmisData!$A:$A, "LDV", NewEmisData!$B:$B, $A210, NewEmisData!$C:$C, $H210, NewEmisData!$D:$D, AG$2))</f>
        <v>#REF!</v>
      </c>
      <c r="AH210" s="335" t="e">
        <f>$I210*IF($G210="Pickup", SUMIFS(NewEmisData!H:H, NewEmisData!$A:$A, "Pickup", NewEmisData!$B:$B, $A210, NewEmisData!$C:$C, $H210, NewEmisData!$D:$D, AH$2), SUMIFS(NewEmisData!H:H, NewEmisData!$A:$A, "LDV", NewEmisData!$B:$B, $A210, NewEmisData!$C:$C, $H210, NewEmisData!$D:$D, AH$2))</f>
        <v>#REF!</v>
      </c>
      <c r="AI210" s="335" t="e">
        <f>$I210*IF($G210="Pickup", SUMIFS(NewEmisData!I:I, NewEmisData!$A:$A, "Pickup", NewEmisData!$B:$B, $A210, NewEmisData!$C:$C, $H210, NewEmisData!$D:$D, AI$2), SUMIFS(NewEmisData!I:I, NewEmisData!$A:$A, "LDV", NewEmisData!$B:$B, $A210, NewEmisData!$C:$C, $H210, NewEmisData!$D:$D, AI$2))</f>
        <v>#REF!</v>
      </c>
      <c r="AJ210" s="335" t="e">
        <f>$I210*IF($G210="Pickup", SUMIFS(NewEmisData!J:J, NewEmisData!$A:$A, "Pickup", NewEmisData!$B:$B, $A210, NewEmisData!$C:$C, $H210, NewEmisData!$D:$D, AJ$2), SUMIFS(NewEmisData!J:J, NewEmisData!$A:$A, "LDV", NewEmisData!$B:$B, $A210, NewEmisData!$C:$C, $H210, NewEmisData!$D:$D, AJ$2))</f>
        <v>#REF!</v>
      </c>
      <c r="AK210" s="335" t="e">
        <f>$I210*IF($G210="Pickup", SUMIFS(NewEmisData!K:K, NewEmisData!$A:$A, "Pickup", NewEmisData!$B:$B, $A210, NewEmisData!$C:$C, $H210, NewEmisData!$D:$D, AK$2), SUMIFS(NewEmisData!K:K, NewEmisData!$A:$A, "LDV", NewEmisData!$B:$B, $A210, NewEmisData!$C:$C, $H210, NewEmisData!$D:$D, AK$2))</f>
        <v>#REF!</v>
      </c>
      <c r="AL210" s="335" t="e">
        <f>$I210*IF($G210="Pickup", SUMIFS(NewEmisData!L:L, NewEmisData!$A:$A, "Pickup", NewEmisData!$B:$B, $A210, NewEmisData!$C:$C, $H210, NewEmisData!$D:$D, AL$2), SUMIFS(NewEmisData!L:L, NewEmisData!$A:$A, "LDV", NewEmisData!$B:$B, $A210, NewEmisData!$C:$C, $H210, NewEmisData!$D:$D, AL$2))</f>
        <v>#REF!</v>
      </c>
      <c r="AM210" s="335" t="e">
        <f>$I210*IF($G210="Pickup", SUMIFS(NewEmisData!M:M, NewEmisData!$A:$A, "Pickup", NewEmisData!$B:$B, $A210, NewEmisData!$C:$C, $H210, NewEmisData!$D:$D, AM$2), SUMIFS(NewEmisData!M:M, NewEmisData!$A:$A, "LDV", NewEmisData!$B:$B, $A210, NewEmisData!$C:$C, $H210, NewEmisData!$D:$D, AM$2))</f>
        <v>#REF!</v>
      </c>
      <c r="AN210" s="335">
        <v>1.2209458395742144E-3</v>
      </c>
      <c r="AO210" s="335" t="e">
        <f>$I210*IF($G210="Pickup", SUMIFS(NewEmisData!E:E, NewEmisData!$A:$A, "Pickup", NewEmisData!$B:$B, $A210, NewEmisData!$C:$C, $H210, NewEmisData!$D:$D, AO$2), SUMIFS(NewEmisData!E:E, NewEmisData!$A:$A, "LDV", NewEmisData!$B:$B, $A210, NewEmisData!$C:$C, $H210, NewEmisData!$D:$D, AO$2))</f>
        <v>#REF!</v>
      </c>
      <c r="AP210" s="335" t="e">
        <f>$I210*IF($G210="Pickup", SUMIFS(NewEmisData!F:F, NewEmisData!$A:$A, "Pickup", NewEmisData!$B:$B, $A210, NewEmisData!$C:$C, $H210, NewEmisData!$D:$D, AP$2), SUMIFS(NewEmisData!F:F, NewEmisData!$A:$A, "LDV", NewEmisData!$B:$B, $A210, NewEmisData!$C:$C, $H210, NewEmisData!$D:$D, AP$2))</f>
        <v>#REF!</v>
      </c>
      <c r="AQ210" s="335" t="e">
        <f>$I210*IF($G210="Pickup", SUMIFS(NewEmisData!G:G, NewEmisData!$A:$A, "Pickup", NewEmisData!$B:$B, $A210, NewEmisData!$C:$C, $H210, NewEmisData!$D:$D, AQ$2), SUMIFS(NewEmisData!G:G, NewEmisData!$A:$A, "LDV", NewEmisData!$B:$B, $A210, NewEmisData!$C:$C, $H210, NewEmisData!$D:$D, AQ$2))</f>
        <v>#REF!</v>
      </c>
      <c r="AR210" s="335" t="e">
        <f>$I210*IF($G210="Pickup", SUMIFS(NewEmisData!H:H, NewEmisData!$A:$A, "Pickup", NewEmisData!$B:$B, $A210, NewEmisData!$C:$C, $H210, NewEmisData!$D:$D, AR$2), SUMIFS(NewEmisData!H:H, NewEmisData!$A:$A, "LDV", NewEmisData!$B:$B, $A210, NewEmisData!$C:$C, $H210, NewEmisData!$D:$D, AR$2))</f>
        <v>#REF!</v>
      </c>
      <c r="AS210" s="335" t="e">
        <f>$I210*IF($G210="Pickup", SUMIFS(NewEmisData!I:I, NewEmisData!$A:$A, "Pickup", NewEmisData!$B:$B, $A210, NewEmisData!$C:$C, $H210, NewEmisData!$D:$D, AS$2), SUMIFS(NewEmisData!I:I, NewEmisData!$A:$A, "LDV", NewEmisData!$B:$B, $A210, NewEmisData!$C:$C, $H210, NewEmisData!$D:$D, AS$2))</f>
        <v>#REF!</v>
      </c>
      <c r="AT210" s="335" t="e">
        <f>$I210*IF($G210="Pickup", SUMIFS(NewEmisData!J:J, NewEmisData!$A:$A, "Pickup", NewEmisData!$B:$B, $A210, NewEmisData!$C:$C, $H210, NewEmisData!$D:$D, AT$2), SUMIFS(NewEmisData!J:J, NewEmisData!$A:$A, "LDV", NewEmisData!$B:$B, $A210, NewEmisData!$C:$C, $H210, NewEmisData!$D:$D, AT$2))</f>
        <v>#REF!</v>
      </c>
      <c r="AU210" s="335" t="e">
        <f>$I210*IF($G210="Pickup", SUMIFS(NewEmisData!K:K, NewEmisData!$A:$A, "Pickup", NewEmisData!$B:$B, $A210, NewEmisData!$C:$C, $H210, NewEmisData!$D:$D, AU$2), SUMIFS(NewEmisData!K:K, NewEmisData!$A:$A, "LDV", NewEmisData!$B:$B, $A210, NewEmisData!$C:$C, $H210, NewEmisData!$D:$D, AU$2))</f>
        <v>#REF!</v>
      </c>
      <c r="AV210" s="335" t="e">
        <f>$I210*IF($G210="Pickup", SUMIFS(NewEmisData!L:L, NewEmisData!$A:$A, "Pickup", NewEmisData!$B:$B, $A210, NewEmisData!$C:$C, $H210, NewEmisData!$D:$D, AV$2), SUMIFS(NewEmisData!L:L, NewEmisData!$A:$A, "LDV", NewEmisData!$B:$B, $A210, NewEmisData!$C:$C, $H210, NewEmisData!$D:$D, AV$2))</f>
        <v>#REF!</v>
      </c>
      <c r="AW210" s="335" t="e">
        <f>$I210*IF($G210="Pickup", SUMIFS(NewEmisData!M:M, NewEmisData!$A:$A, "Pickup", NewEmisData!$B:$B, $A210, NewEmisData!$C:$C, $H210, NewEmisData!$D:$D, AW$2), SUMIFS(NewEmisData!M:M, NewEmisData!$A:$A, "LDV", NewEmisData!$B:$B, $A210, NewEmisData!$C:$C, $H210, NewEmisData!$D:$D, AW$2))</f>
        <v>#REF!</v>
      </c>
      <c r="AX210" s="335">
        <v>3.3340556433169119E-2</v>
      </c>
      <c r="AY210" s="335" t="e">
        <f>$I210*IF($G210="Pickup", SUMIFS(NewEmisData!E:E, NewEmisData!$A:$A, "Pickup", NewEmisData!$B:$B, $A210, NewEmisData!$C:$C, $H210, NewEmisData!$D:$D, AY$2), SUMIFS(NewEmisData!E:E, NewEmisData!$A:$A, "LDV", NewEmisData!$B:$B, $A210, NewEmisData!$C:$C, $H210, NewEmisData!$D:$D, AY$2))</f>
        <v>#REF!</v>
      </c>
      <c r="AZ210" s="335" t="e">
        <f>$I210*IF($G210="Pickup", SUMIFS(NewEmisData!F:F, NewEmisData!$A:$A, "Pickup", NewEmisData!$B:$B, $A210, NewEmisData!$C:$C, $H210, NewEmisData!$D:$D, AZ$2), SUMIFS(NewEmisData!F:F, NewEmisData!$A:$A, "LDV", NewEmisData!$B:$B, $A210, NewEmisData!$C:$C, $H210, NewEmisData!$D:$D, AZ$2))</f>
        <v>#REF!</v>
      </c>
      <c r="BA210" s="335" t="e">
        <f>$I210*IF($G210="Pickup", SUMIFS(NewEmisData!G:G, NewEmisData!$A:$A, "Pickup", NewEmisData!$B:$B, $A210, NewEmisData!$C:$C, $H210, NewEmisData!$D:$D, BA$2), SUMIFS(NewEmisData!G:G, NewEmisData!$A:$A, "LDV", NewEmisData!$B:$B, $A210, NewEmisData!$C:$C, $H210, NewEmisData!$D:$D, BA$2))</f>
        <v>#REF!</v>
      </c>
      <c r="BB210" s="335" t="e">
        <f>$I210*IF($G210="Pickup", SUMIFS(NewEmisData!H:H, NewEmisData!$A:$A, "Pickup", NewEmisData!$B:$B, $A210, NewEmisData!$C:$C, $H210, NewEmisData!$D:$D, BB$2), SUMIFS(NewEmisData!H:H, NewEmisData!$A:$A, "LDV", NewEmisData!$B:$B, $A210, NewEmisData!$C:$C, $H210, NewEmisData!$D:$D, BB$2))</f>
        <v>#REF!</v>
      </c>
      <c r="BC210" s="335" t="e">
        <f>$I210*IF($G210="Pickup", SUMIFS(NewEmisData!I:I, NewEmisData!$A:$A, "Pickup", NewEmisData!$B:$B, $A210, NewEmisData!$C:$C, $H210, NewEmisData!$D:$D, BC$2), SUMIFS(NewEmisData!I:I, NewEmisData!$A:$A, "LDV", NewEmisData!$B:$B, $A210, NewEmisData!$C:$C, $H210, NewEmisData!$D:$D, BC$2))</f>
        <v>#REF!</v>
      </c>
      <c r="BD210" s="335" t="e">
        <f>$I210*IF($G210="Pickup", SUMIFS(NewEmisData!J:J, NewEmisData!$A:$A, "Pickup", NewEmisData!$B:$B, $A210, NewEmisData!$C:$C, $H210, NewEmisData!$D:$D, BD$2), SUMIFS(NewEmisData!J:J, NewEmisData!$A:$A, "LDV", NewEmisData!$B:$B, $A210, NewEmisData!$C:$C, $H210, NewEmisData!$D:$D, BD$2))</f>
        <v>#REF!</v>
      </c>
      <c r="BE210" s="335" t="e">
        <f>$I210*IF($G210="Pickup", SUMIFS(NewEmisData!K:K, NewEmisData!$A:$A, "Pickup", NewEmisData!$B:$B, $A210, NewEmisData!$C:$C, $H210, NewEmisData!$D:$D, BE$2), SUMIFS(NewEmisData!K:K, NewEmisData!$A:$A, "LDV", NewEmisData!$B:$B, $A210, NewEmisData!$C:$C, $H210, NewEmisData!$D:$D, BE$2))</f>
        <v>#REF!</v>
      </c>
      <c r="BF210" s="335" t="e">
        <f>$I210*IF($G210="Pickup", SUMIFS(NewEmisData!L:L, NewEmisData!$A:$A, "Pickup", NewEmisData!$B:$B, $A210, NewEmisData!$C:$C, $H210, NewEmisData!$D:$D, BF$2), SUMIFS(NewEmisData!L:L, NewEmisData!$A:$A, "LDV", NewEmisData!$B:$B, $A210, NewEmisData!$C:$C, $H210, NewEmisData!$D:$D, BF$2))</f>
        <v>#REF!</v>
      </c>
      <c r="BG210" s="335" t="e">
        <f>$I210*IF($G210="Pickup", SUMIFS(NewEmisData!M:M, NewEmisData!$A:$A, "Pickup", NewEmisData!$B:$B, $A210, NewEmisData!$C:$C, $H210, NewEmisData!$D:$D, BG$2), SUMIFS(NewEmisData!M:M, NewEmisData!$A:$A, "LDV", NewEmisData!$B:$B, $A210, NewEmisData!$C:$C, $H210, NewEmisData!$D:$D, BG$2))</f>
        <v>#REF!</v>
      </c>
      <c r="BH210" s="335">
        <v>6.635240494108516E-3</v>
      </c>
      <c r="BI210" s="335" t="e">
        <f>$I210*IF($G210="Pickup", SUMIFS(NewEmisData!E:E, NewEmisData!$A:$A, "Pickup", NewEmisData!$B:$B, $A210, NewEmisData!$C:$C, $H210, NewEmisData!$D:$D, BI$2), SUMIFS(NewEmisData!E:E, NewEmisData!$A:$A, "LDV", NewEmisData!$B:$B, $A210, NewEmisData!$C:$C, $H210, NewEmisData!$D:$D, BI$2))</f>
        <v>#REF!</v>
      </c>
      <c r="BJ210" s="335" t="e">
        <f>$I210*IF($G210="Pickup", SUMIFS(NewEmisData!F:F, NewEmisData!$A:$A, "Pickup", NewEmisData!$B:$B, $A210, NewEmisData!$C:$C, $H210, NewEmisData!$D:$D, BJ$2), SUMIFS(NewEmisData!F:F, NewEmisData!$A:$A, "LDV", NewEmisData!$B:$B, $A210, NewEmisData!$C:$C, $H210, NewEmisData!$D:$D, BJ$2))</f>
        <v>#REF!</v>
      </c>
      <c r="BK210" s="335" t="e">
        <f>$I210*IF($G210="Pickup", SUMIFS(NewEmisData!G:G, NewEmisData!$A:$A, "Pickup", NewEmisData!$B:$B, $A210, NewEmisData!$C:$C, $H210, NewEmisData!$D:$D, BK$2), SUMIFS(NewEmisData!G:G, NewEmisData!$A:$A, "LDV", NewEmisData!$B:$B, $A210, NewEmisData!$C:$C, $H210, NewEmisData!$D:$D, BK$2))</f>
        <v>#REF!</v>
      </c>
      <c r="BL210" s="335" t="e">
        <f>$I210*IF($G210="Pickup", SUMIFS(NewEmisData!H:H, NewEmisData!$A:$A, "Pickup", NewEmisData!$B:$B, $A210, NewEmisData!$C:$C, $H210, NewEmisData!$D:$D, BL$2), SUMIFS(NewEmisData!H:H, NewEmisData!$A:$A, "LDV", NewEmisData!$B:$B, $A210, NewEmisData!$C:$C, $H210, NewEmisData!$D:$D, BL$2))</f>
        <v>#REF!</v>
      </c>
      <c r="BM210" s="335" t="e">
        <f>$I210*IF($G210="Pickup", SUMIFS(NewEmisData!I:I, NewEmisData!$A:$A, "Pickup", NewEmisData!$B:$B, $A210, NewEmisData!$C:$C, $H210, NewEmisData!$D:$D, BM$2), SUMIFS(NewEmisData!I:I, NewEmisData!$A:$A, "LDV", NewEmisData!$B:$B, $A210, NewEmisData!$C:$C, $H210, NewEmisData!$D:$D, BM$2))</f>
        <v>#REF!</v>
      </c>
      <c r="BN210" s="335" t="e">
        <f>$I210*IF($G210="Pickup", SUMIFS(NewEmisData!J:J, NewEmisData!$A:$A, "Pickup", NewEmisData!$B:$B, $A210, NewEmisData!$C:$C, $H210, NewEmisData!$D:$D, BN$2), SUMIFS(NewEmisData!J:J, NewEmisData!$A:$A, "LDV", NewEmisData!$B:$B, $A210, NewEmisData!$C:$C, $H210, NewEmisData!$D:$D, BN$2))</f>
        <v>#REF!</v>
      </c>
      <c r="BO210" s="335" t="e">
        <f>$I210*IF($G210="Pickup", SUMIFS(NewEmisData!K:K, NewEmisData!$A:$A, "Pickup", NewEmisData!$B:$B, $A210, NewEmisData!$C:$C, $H210, NewEmisData!$D:$D, BO$2), SUMIFS(NewEmisData!K:K, NewEmisData!$A:$A, "LDV", NewEmisData!$B:$B, $A210, NewEmisData!$C:$C, $H210, NewEmisData!$D:$D, BO$2))</f>
        <v>#REF!</v>
      </c>
      <c r="BP210" s="335" t="e">
        <f>$I210*IF($G210="Pickup", SUMIFS(NewEmisData!L:L, NewEmisData!$A:$A, "Pickup", NewEmisData!$B:$B, $A210, NewEmisData!$C:$C, $H210, NewEmisData!$D:$D, BP$2), SUMIFS(NewEmisData!L:L, NewEmisData!$A:$A, "LDV", NewEmisData!$B:$B, $A210, NewEmisData!$C:$C, $H210, NewEmisData!$D:$D, BP$2))</f>
        <v>#REF!</v>
      </c>
      <c r="BQ210" s="335" t="e">
        <f>$I210*IF($G210="Pickup", SUMIFS(NewEmisData!M:M, NewEmisData!$A:$A, "Pickup", NewEmisData!$B:$B, $A210, NewEmisData!$C:$C, $H210, NewEmisData!$D:$D, BQ$2), SUMIFS(NewEmisData!M:M, NewEmisData!$A:$A, "LDV", NewEmisData!$B:$B, $A210, NewEmisData!$C:$C, $H210, NewEmisData!$D:$D, BQ$2))</f>
        <v>#REF!</v>
      </c>
      <c r="BR210" s="335">
        <v>1.1611805680881344</v>
      </c>
      <c r="BS210" s="335" t="e">
        <f>$I210*IF($G210="Pickup", SUMIFS(NewEmisData!E:E, NewEmisData!$A:$A, "Pickup", NewEmisData!$B:$B, $A210, NewEmisData!$C:$C, $H210, NewEmisData!$D:$D, BS$2), SUMIFS(NewEmisData!E:E, NewEmisData!$A:$A, "LDV", NewEmisData!$B:$B, $A210, NewEmisData!$C:$C, $H210, NewEmisData!$D:$D, BS$2))</f>
        <v>#REF!</v>
      </c>
      <c r="BT210" s="335" t="e">
        <f>$I210*IF($G210="Pickup", SUMIFS(NewEmisData!F:F, NewEmisData!$A:$A, "Pickup", NewEmisData!$B:$B, $A210, NewEmisData!$C:$C, $H210, NewEmisData!$D:$D, BT$2), SUMIFS(NewEmisData!F:F, NewEmisData!$A:$A, "LDV", NewEmisData!$B:$B, $A210, NewEmisData!$C:$C, $H210, NewEmisData!$D:$D, BT$2))</f>
        <v>#REF!</v>
      </c>
      <c r="BU210" s="335" t="e">
        <f>$I210*IF($G210="Pickup", SUMIFS(NewEmisData!G:G, NewEmisData!$A:$A, "Pickup", NewEmisData!$B:$B, $A210, NewEmisData!$C:$C, $H210, NewEmisData!$D:$D, BU$2), SUMIFS(NewEmisData!G:G, NewEmisData!$A:$A, "LDV", NewEmisData!$B:$B, $A210, NewEmisData!$C:$C, $H210, NewEmisData!$D:$D, BU$2))</f>
        <v>#REF!</v>
      </c>
      <c r="BV210" s="335" t="e">
        <f>$I210*IF($G210="Pickup", SUMIFS(NewEmisData!H:H, NewEmisData!$A:$A, "Pickup", NewEmisData!$B:$B, $A210, NewEmisData!$C:$C, $H210, NewEmisData!$D:$D, BV$2), SUMIFS(NewEmisData!H:H, NewEmisData!$A:$A, "LDV", NewEmisData!$B:$B, $A210, NewEmisData!$C:$C, $H210, NewEmisData!$D:$D, BV$2))</f>
        <v>#REF!</v>
      </c>
      <c r="BW210" s="335" t="e">
        <f>$I210*IF($G210="Pickup", SUMIFS(NewEmisData!I:I, NewEmisData!$A:$A, "Pickup", NewEmisData!$B:$B, $A210, NewEmisData!$C:$C, $H210, NewEmisData!$D:$D, BW$2), SUMIFS(NewEmisData!I:I, NewEmisData!$A:$A, "LDV", NewEmisData!$B:$B, $A210, NewEmisData!$C:$C, $H210, NewEmisData!$D:$D, BW$2))</f>
        <v>#REF!</v>
      </c>
      <c r="BX210" s="335" t="e">
        <f>$I210*IF($G210="Pickup", SUMIFS(NewEmisData!J:J, NewEmisData!$A:$A, "Pickup", NewEmisData!$B:$B, $A210, NewEmisData!$C:$C, $H210, NewEmisData!$D:$D, BX$2), SUMIFS(NewEmisData!J:J, NewEmisData!$A:$A, "LDV", NewEmisData!$B:$B, $A210, NewEmisData!$C:$C, $H210, NewEmisData!$D:$D, BX$2))</f>
        <v>#REF!</v>
      </c>
      <c r="BY210" s="335" t="e">
        <f>$I210*IF($G210="Pickup", SUMIFS(NewEmisData!K:K, NewEmisData!$A:$A, "Pickup", NewEmisData!$B:$B, $A210, NewEmisData!$C:$C, $H210, NewEmisData!$D:$D, BY$2), SUMIFS(NewEmisData!K:K, NewEmisData!$A:$A, "LDV", NewEmisData!$B:$B, $A210, NewEmisData!$C:$C, $H210, NewEmisData!$D:$D, BY$2))</f>
        <v>#REF!</v>
      </c>
      <c r="BZ210" s="335" t="e">
        <f>$I210*IF($G210="Pickup", SUMIFS(NewEmisData!L:L, NewEmisData!$A:$A, "Pickup", NewEmisData!$B:$B, $A210, NewEmisData!$C:$C, $H210, NewEmisData!$D:$D, BZ$2), SUMIFS(NewEmisData!L:L, NewEmisData!$A:$A, "LDV", NewEmisData!$B:$B, $A210, NewEmisData!$C:$C, $H210, NewEmisData!$D:$D, BZ$2))</f>
        <v>#REF!</v>
      </c>
      <c r="CA210" s="335" t="e">
        <f>$I210*IF($G210="Pickup", SUMIFS(NewEmisData!M:M, NewEmisData!$A:$A, "Pickup", NewEmisData!$B:$B, $A210, NewEmisData!$C:$C, $H210, NewEmisData!$D:$D, CA$2), SUMIFS(NewEmisData!M:M, NewEmisData!$A:$A, "LDV", NewEmisData!$B:$B, $A210, NewEmisData!$C:$C, $H210, NewEmisData!$D:$D, CA$2))</f>
        <v>#REF!</v>
      </c>
      <c r="CB210" s="335">
        <v>7.4011853176044348E-2</v>
      </c>
      <c r="CC210" s="335" t="e">
        <f>$I210*IF($G210="Pickup", SUMIFS(NewEmisData!E:E, NewEmisData!$A:$A, "Pickup", NewEmisData!$B:$B, $A210, NewEmisData!$C:$C, $H210, NewEmisData!$D:$D, CC$2), SUMIFS(NewEmisData!E:E, NewEmisData!$A:$A, "LDV", NewEmisData!$B:$B, $A210, NewEmisData!$C:$C, $H210, NewEmisData!$D:$D, CC$2))</f>
        <v>#REF!</v>
      </c>
      <c r="CD210" s="335" t="e">
        <f>$I210*IF($G210="Pickup", SUMIFS(NewEmisData!F:F, NewEmisData!$A:$A, "Pickup", NewEmisData!$B:$B, $A210, NewEmisData!$C:$C, $H210, NewEmisData!$D:$D, CD$2), SUMIFS(NewEmisData!F:F, NewEmisData!$A:$A, "LDV", NewEmisData!$B:$B, $A210, NewEmisData!$C:$C, $H210, NewEmisData!$D:$D, CD$2))</f>
        <v>#REF!</v>
      </c>
      <c r="CE210" s="335" t="e">
        <f>$I210*IF($G210="Pickup", SUMIFS(NewEmisData!G:G, NewEmisData!$A:$A, "Pickup", NewEmisData!$B:$B, $A210, NewEmisData!$C:$C, $H210, NewEmisData!$D:$D, CE$2), SUMIFS(NewEmisData!G:G, NewEmisData!$A:$A, "LDV", NewEmisData!$B:$B, $A210, NewEmisData!$C:$C, $H210, NewEmisData!$D:$D, CE$2))</f>
        <v>#REF!</v>
      </c>
      <c r="CF210" s="335" t="e">
        <f>$I210*IF($G210="Pickup", SUMIFS(NewEmisData!H:H, NewEmisData!$A:$A, "Pickup", NewEmisData!$B:$B, $A210, NewEmisData!$C:$C, $H210, NewEmisData!$D:$D, CF$2), SUMIFS(NewEmisData!H:H, NewEmisData!$A:$A, "LDV", NewEmisData!$B:$B, $A210, NewEmisData!$C:$C, $H210, NewEmisData!$D:$D, CF$2))</f>
        <v>#REF!</v>
      </c>
      <c r="CG210" s="335" t="e">
        <f>$I210*IF($G210="Pickup", SUMIFS(NewEmisData!I:I, NewEmisData!$A:$A, "Pickup", NewEmisData!$B:$B, $A210, NewEmisData!$C:$C, $H210, NewEmisData!$D:$D, CG$2), SUMIFS(NewEmisData!I:I, NewEmisData!$A:$A, "LDV", NewEmisData!$B:$B, $A210, NewEmisData!$C:$C, $H210, NewEmisData!$D:$D, CG$2))</f>
        <v>#REF!</v>
      </c>
      <c r="CH210" s="335" t="e">
        <f>$I210*IF($G210="Pickup", SUMIFS(NewEmisData!J:J, NewEmisData!$A:$A, "Pickup", NewEmisData!$B:$B, $A210, NewEmisData!$C:$C, $H210, NewEmisData!$D:$D, CH$2), SUMIFS(NewEmisData!J:J, NewEmisData!$A:$A, "LDV", NewEmisData!$B:$B, $A210, NewEmisData!$C:$C, $H210, NewEmisData!$D:$D, CH$2))</f>
        <v>#REF!</v>
      </c>
      <c r="CI210" s="335" t="e">
        <f>$I210*IF($G210="Pickup", SUMIFS(NewEmisData!K:K, NewEmisData!$A:$A, "Pickup", NewEmisData!$B:$B, $A210, NewEmisData!$C:$C, $H210, NewEmisData!$D:$D, CI$2), SUMIFS(NewEmisData!K:K, NewEmisData!$A:$A, "LDV", NewEmisData!$B:$B, $A210, NewEmisData!$C:$C, $H210, NewEmisData!$D:$D, CI$2))</f>
        <v>#REF!</v>
      </c>
      <c r="CJ210" s="335" t="e">
        <f>$I210*IF($G210="Pickup", SUMIFS(NewEmisData!L:L, NewEmisData!$A:$A, "Pickup", NewEmisData!$B:$B, $A210, NewEmisData!$C:$C, $H210, NewEmisData!$D:$D, CJ$2), SUMIFS(NewEmisData!L:L, NewEmisData!$A:$A, "LDV", NewEmisData!$B:$B, $A210, NewEmisData!$C:$C, $H210, NewEmisData!$D:$D, CJ$2))</f>
        <v>#REF!</v>
      </c>
      <c r="CK210" s="335" t="e">
        <f>$I210*IF($G210="Pickup", SUMIFS(NewEmisData!M:M, NewEmisData!$A:$A, "Pickup", NewEmisData!$B:$B, $A210, NewEmisData!$C:$C, $H210, NewEmisData!$D:$D, CK$2), SUMIFS(NewEmisData!M:M, NewEmisData!$A:$A, "LDV", NewEmisData!$B:$B, $A210, NewEmisData!$C:$C, $H210, NewEmisData!$D:$D, CK$2))</f>
        <v>#REF!</v>
      </c>
      <c r="CL210" s="335">
        <v>1.6016749451778743E-2</v>
      </c>
      <c r="CM210" s="335" t="e">
        <f>$I210*IF($G210="Pickup", SUMIFS(NewEmisData!E:E, NewEmisData!$A:$A, "Pickup", NewEmisData!$B:$B, $A210, NewEmisData!$C:$C, $H210, NewEmisData!$D:$D, CM$2), SUMIFS(NewEmisData!E:E, NewEmisData!$A:$A, "LDV", NewEmisData!$B:$B, $A210, NewEmisData!$C:$C, $H210, NewEmisData!$D:$D, CM$2))</f>
        <v>#REF!</v>
      </c>
      <c r="CN210" s="335" t="e">
        <f>$I210*IF($G210="Pickup", SUMIFS(NewEmisData!F:F, NewEmisData!$A:$A, "Pickup", NewEmisData!$B:$B, $A210, NewEmisData!$C:$C, $H210, NewEmisData!$D:$D, CN$2), SUMIFS(NewEmisData!F:F, NewEmisData!$A:$A, "LDV", NewEmisData!$B:$B, $A210, NewEmisData!$C:$C, $H210, NewEmisData!$D:$D, CN$2))</f>
        <v>#REF!</v>
      </c>
      <c r="CO210" s="335" t="e">
        <f>$I210*IF($G210="Pickup", SUMIFS(NewEmisData!G:G, NewEmisData!$A:$A, "Pickup", NewEmisData!$B:$B, $A210, NewEmisData!$C:$C, $H210, NewEmisData!$D:$D, CO$2), SUMIFS(NewEmisData!G:G, NewEmisData!$A:$A, "LDV", NewEmisData!$B:$B, $A210, NewEmisData!$C:$C, $H210, NewEmisData!$D:$D, CO$2))</f>
        <v>#REF!</v>
      </c>
      <c r="CP210" s="335" t="e">
        <f>$I210*IF($G210="Pickup", SUMIFS(NewEmisData!H:H, NewEmisData!$A:$A, "Pickup", NewEmisData!$B:$B, $A210, NewEmisData!$C:$C, $H210, NewEmisData!$D:$D, CP$2), SUMIFS(NewEmisData!H:H, NewEmisData!$A:$A, "LDV", NewEmisData!$B:$B, $A210, NewEmisData!$C:$C, $H210, NewEmisData!$D:$D, CP$2))</f>
        <v>#REF!</v>
      </c>
      <c r="CQ210" s="335" t="e">
        <f>$I210*IF($G210="Pickup", SUMIFS(NewEmisData!I:I, NewEmisData!$A:$A, "Pickup", NewEmisData!$B:$B, $A210, NewEmisData!$C:$C, $H210, NewEmisData!$D:$D, CQ$2), SUMIFS(NewEmisData!I:I, NewEmisData!$A:$A, "LDV", NewEmisData!$B:$B, $A210, NewEmisData!$C:$C, $H210, NewEmisData!$D:$D, CQ$2))</f>
        <v>#REF!</v>
      </c>
      <c r="CR210" s="335" t="e">
        <f>$I210*IF($G210="Pickup", SUMIFS(NewEmisData!J:J, NewEmisData!$A:$A, "Pickup", NewEmisData!$B:$B, $A210, NewEmisData!$C:$C, $H210, NewEmisData!$D:$D, CR$2), SUMIFS(NewEmisData!J:J, NewEmisData!$A:$A, "LDV", NewEmisData!$B:$B, $A210, NewEmisData!$C:$C, $H210, NewEmisData!$D:$D, CR$2))</f>
        <v>#REF!</v>
      </c>
      <c r="CS210" s="335" t="e">
        <f>$I210*IF($G210="Pickup", SUMIFS(NewEmisData!K:K, NewEmisData!$A:$A, "Pickup", NewEmisData!$B:$B, $A210, NewEmisData!$C:$C, $H210, NewEmisData!$D:$D, CS$2), SUMIFS(NewEmisData!K:K, NewEmisData!$A:$A, "LDV", NewEmisData!$B:$B, $A210, NewEmisData!$C:$C, $H210, NewEmisData!$D:$D, CS$2))</f>
        <v>#REF!</v>
      </c>
      <c r="CT210" s="335" t="e">
        <f>$I210*IF($G210="Pickup", SUMIFS(NewEmisData!L:L, NewEmisData!$A:$A, "Pickup", NewEmisData!$B:$B, $A210, NewEmisData!$C:$C, $H210, NewEmisData!$D:$D, CT$2), SUMIFS(NewEmisData!L:L, NewEmisData!$A:$A, "LDV", NewEmisData!$B:$B, $A210, NewEmisData!$C:$C, $H210, NewEmisData!$D:$D, CT$2))</f>
        <v>#REF!</v>
      </c>
      <c r="CU210" s="335" t="e">
        <f>$I210*IF($G210="Pickup", SUMIFS(NewEmisData!M:M, NewEmisData!$A:$A, "Pickup", NewEmisData!$B:$B, $A210, NewEmisData!$C:$C, $H210, NewEmisData!$D:$D, CU$2), SUMIFS(NewEmisData!M:M, NewEmisData!$A:$A, "LDV", NewEmisData!$B:$B, $A210, NewEmisData!$C:$C, $H210, NewEmisData!$D:$D, CU$2))</f>
        <v>#REF!</v>
      </c>
      <c r="CV210" s="335">
        <v>4.8813806306464884E-3</v>
      </c>
      <c r="CW210" s="335">
        <v>2.8348673258682742E-3</v>
      </c>
      <c r="CX210" s="335">
        <v>1.7521245587131993E-3</v>
      </c>
      <c r="CY210" s="335">
        <v>1.4805850082393662E-3</v>
      </c>
      <c r="CZ210" s="335">
        <v>1.2242985781298562E-3</v>
      </c>
      <c r="DA210" s="335">
        <v>9.3834089768672461E-4</v>
      </c>
      <c r="DB210" s="335">
        <v>7.3876383814398458E-4</v>
      </c>
      <c r="DC210" s="335">
        <v>7.0925592920393005E-4</v>
      </c>
      <c r="DD210" s="335">
        <v>7.0022116787031422E-4</v>
      </c>
      <c r="DE210" s="335">
        <v>6.9902547400489407E-4</v>
      </c>
      <c r="DF210" s="335">
        <v>6.9902547400489407E-4</v>
      </c>
      <c r="DG210" s="335" t="e">
        <f>$I210*IF($G210="Pickup", SUMIFS(NewEmisData!E:E, NewEmisData!$A:$A, "Pickup", NewEmisData!$B:$B, $A210, NewEmisData!$C:$C, $H210, NewEmisData!$D:$D, DG$2), SUMIFS(NewEmisData!E:E, NewEmisData!$A:$A, "LDV", NewEmisData!$B:$B, $A210, NewEmisData!$C:$C, $H210, NewEmisData!$D:$D, DG$2))</f>
        <v>#REF!</v>
      </c>
      <c r="DH210" s="335" t="e">
        <f>$I210*IF($G210="Pickup", SUMIFS(NewEmisData!F:F, NewEmisData!$A:$A, "Pickup", NewEmisData!$B:$B, $A210, NewEmisData!$C:$C, $H210, NewEmisData!$D:$D, DH$2), SUMIFS(NewEmisData!F:F, NewEmisData!$A:$A, "LDV", NewEmisData!$B:$B, $A210, NewEmisData!$C:$C, $H210, NewEmisData!$D:$D, DH$2))</f>
        <v>#REF!</v>
      </c>
      <c r="DI210" s="335" t="e">
        <f>$I210*IF($G210="Pickup", SUMIFS(NewEmisData!G:G, NewEmisData!$A:$A, "Pickup", NewEmisData!$B:$B, $A210, NewEmisData!$C:$C, $H210, NewEmisData!$D:$D, DI$2), SUMIFS(NewEmisData!G:G, NewEmisData!$A:$A, "LDV", NewEmisData!$B:$B, $A210, NewEmisData!$C:$C, $H210, NewEmisData!$D:$D, DI$2))</f>
        <v>#REF!</v>
      </c>
      <c r="DJ210" s="335" t="e">
        <f>$I210*IF($G210="Pickup", SUMIFS(NewEmisData!H:H, NewEmisData!$A:$A, "Pickup", NewEmisData!$B:$B, $A210, NewEmisData!$C:$C, $H210, NewEmisData!$D:$D, DJ$2), SUMIFS(NewEmisData!H:H, NewEmisData!$A:$A, "LDV", NewEmisData!$B:$B, $A210, NewEmisData!$C:$C, $H210, NewEmisData!$D:$D, DJ$2))</f>
        <v>#REF!</v>
      </c>
      <c r="DK210" s="335" t="e">
        <f>$I210*IF($G210="Pickup", SUMIFS(NewEmisData!I:I, NewEmisData!$A:$A, "Pickup", NewEmisData!$B:$B, $A210, NewEmisData!$C:$C, $H210, NewEmisData!$D:$D, DK$2), SUMIFS(NewEmisData!I:I, NewEmisData!$A:$A, "LDV", NewEmisData!$B:$B, $A210, NewEmisData!$C:$C, $H210, NewEmisData!$D:$D, DK$2))</f>
        <v>#REF!</v>
      </c>
      <c r="DL210" s="335" t="e">
        <f>$I210*IF($G210="Pickup", SUMIFS(NewEmisData!J:J, NewEmisData!$A:$A, "Pickup", NewEmisData!$B:$B, $A210, NewEmisData!$C:$C, $H210, NewEmisData!$D:$D, DL$2), SUMIFS(NewEmisData!J:J, NewEmisData!$A:$A, "LDV", NewEmisData!$B:$B, $A210, NewEmisData!$C:$C, $H210, NewEmisData!$D:$D, DL$2))</f>
        <v>#REF!</v>
      </c>
      <c r="DM210" s="335" t="e">
        <f>$I210*IF($G210="Pickup", SUMIFS(NewEmisData!K:K, NewEmisData!$A:$A, "Pickup", NewEmisData!$B:$B, $A210, NewEmisData!$C:$C, $H210, NewEmisData!$D:$D, DM$2), SUMIFS(NewEmisData!K:K, NewEmisData!$A:$A, "LDV", NewEmisData!$B:$B, $A210, NewEmisData!$C:$C, $H210, NewEmisData!$D:$D, DM$2))</f>
        <v>#REF!</v>
      </c>
      <c r="DN210" s="335" t="e">
        <f>$I210*IF($G210="Pickup", SUMIFS(NewEmisData!L:L, NewEmisData!$A:$A, "Pickup", NewEmisData!$B:$B, $A210, NewEmisData!$C:$C, $H210, NewEmisData!$D:$D, DN$2), SUMIFS(NewEmisData!L:L, NewEmisData!$A:$A, "LDV", NewEmisData!$B:$B, $A210, NewEmisData!$C:$C, $H210, NewEmisData!$D:$D, DN$2))</f>
        <v>#REF!</v>
      </c>
      <c r="DO210" s="335" t="e">
        <f>$I210*IF($G210="Pickup", SUMIFS(NewEmisData!M:M, NewEmisData!$A:$A, "Pickup", NewEmisData!$B:$B, $A210, NewEmisData!$C:$C, $H210, NewEmisData!$D:$D, DO$2), SUMIFS(NewEmisData!M:M, NewEmisData!$A:$A, "LDV", NewEmisData!$B:$B, $A210, NewEmisData!$C:$C, $H210, NewEmisData!$D:$D, DO$2))</f>
        <v>#REF!</v>
      </c>
      <c r="DP210" s="335">
        <v>1.4161908397211972E-3</v>
      </c>
      <c r="DQ210" s="335" t="e">
        <f>$I210*IF($G210="Pickup", SUMIFS(NewEmisData!E:E, NewEmisData!$A:$A, "Pickup", NewEmisData!$B:$B, $A210, NewEmisData!$C:$C, $H210, NewEmisData!$D:$D, DQ$2), SUMIFS(NewEmisData!E:E, NewEmisData!$A:$A, "LDV", NewEmisData!$B:$B, $A210, NewEmisData!$C:$C, $H210, NewEmisData!$D:$D, DQ$2))</f>
        <v>#REF!</v>
      </c>
      <c r="DR210" s="335" t="e">
        <f>$I210*IF($G210="Pickup", SUMIFS(NewEmisData!F:F, NewEmisData!$A:$A, "Pickup", NewEmisData!$B:$B, $A210, NewEmisData!$C:$C, $H210, NewEmisData!$D:$D, DR$2), SUMIFS(NewEmisData!F:F, NewEmisData!$A:$A, "LDV", NewEmisData!$B:$B, $A210, NewEmisData!$C:$C, $H210, NewEmisData!$D:$D, DR$2))</f>
        <v>#REF!</v>
      </c>
      <c r="DS210" s="335" t="e">
        <f>$I210*IF($G210="Pickup", SUMIFS(NewEmisData!G:G, NewEmisData!$A:$A, "Pickup", NewEmisData!$B:$B, $A210, NewEmisData!$C:$C, $H210, NewEmisData!$D:$D, DS$2), SUMIFS(NewEmisData!G:G, NewEmisData!$A:$A, "LDV", NewEmisData!$B:$B, $A210, NewEmisData!$C:$C, $H210, NewEmisData!$D:$D, DS$2))</f>
        <v>#REF!</v>
      </c>
      <c r="DT210" s="335" t="e">
        <f>$I210*IF($G210="Pickup", SUMIFS(NewEmisData!H:H, NewEmisData!$A:$A, "Pickup", NewEmisData!$B:$B, $A210, NewEmisData!$C:$C, $H210, NewEmisData!$D:$D, DT$2), SUMIFS(NewEmisData!H:H, NewEmisData!$A:$A, "LDV", NewEmisData!$B:$B, $A210, NewEmisData!$C:$C, $H210, NewEmisData!$D:$D, DT$2))</f>
        <v>#REF!</v>
      </c>
      <c r="DU210" s="335" t="e">
        <f>$I210*IF($G210="Pickup", SUMIFS(NewEmisData!I:I, NewEmisData!$A:$A, "Pickup", NewEmisData!$B:$B, $A210, NewEmisData!$C:$C, $H210, NewEmisData!$D:$D, DU$2), SUMIFS(NewEmisData!I:I, NewEmisData!$A:$A, "LDV", NewEmisData!$B:$B, $A210, NewEmisData!$C:$C, $H210, NewEmisData!$D:$D, DU$2))</f>
        <v>#REF!</v>
      </c>
      <c r="DV210" s="335" t="e">
        <f>$I210*IF($G210="Pickup", SUMIFS(NewEmisData!J:J, NewEmisData!$A:$A, "Pickup", NewEmisData!$B:$B, $A210, NewEmisData!$C:$C, $H210, NewEmisData!$D:$D, DV$2), SUMIFS(NewEmisData!J:J, NewEmisData!$A:$A, "LDV", NewEmisData!$B:$B, $A210, NewEmisData!$C:$C, $H210, NewEmisData!$D:$D, DV$2))</f>
        <v>#REF!</v>
      </c>
      <c r="DW210" s="335" t="e">
        <f>$I210*IF($G210="Pickup", SUMIFS(NewEmisData!K:K, NewEmisData!$A:$A, "Pickup", NewEmisData!$B:$B, $A210, NewEmisData!$C:$C, $H210, NewEmisData!$D:$D, DW$2), SUMIFS(NewEmisData!K:K, NewEmisData!$A:$A, "LDV", NewEmisData!$B:$B, $A210, NewEmisData!$C:$C, $H210, NewEmisData!$D:$D, DW$2))</f>
        <v>#REF!</v>
      </c>
      <c r="DX210" s="335" t="e">
        <f>$I210*IF($G210="Pickup", SUMIFS(NewEmisData!L:L, NewEmisData!$A:$A, "Pickup", NewEmisData!$B:$B, $A210, NewEmisData!$C:$C, $H210, NewEmisData!$D:$D, DX$2), SUMIFS(NewEmisData!L:L, NewEmisData!$A:$A, "LDV", NewEmisData!$B:$B, $A210, NewEmisData!$C:$C, $H210, NewEmisData!$D:$D, DX$2))</f>
        <v>#REF!</v>
      </c>
      <c r="DY210" s="335" t="e">
        <f>$I210*IF($G210="Pickup", SUMIFS(NewEmisData!M:M, NewEmisData!$A:$A, "Pickup", NewEmisData!$B:$B, $A210, NewEmisData!$C:$C, $H210, NewEmisData!$D:$D, DY$2), SUMIFS(NewEmisData!M:M, NewEmisData!$A:$A, "LDV", NewEmisData!$B:$B, $A210, NewEmisData!$C:$C, $H210, NewEmisData!$D:$D, DY$2))</f>
        <v>#REF!</v>
      </c>
      <c r="DZ210" s="335">
        <v>3.9161427500359501E-3</v>
      </c>
      <c r="EA210" s="335" t="e">
        <f t="shared" si="350"/>
        <v>#REF!</v>
      </c>
      <c r="EB210" s="335" t="e">
        <f t="shared" si="351"/>
        <v>#REF!</v>
      </c>
      <c r="EC210" s="335" t="e">
        <f t="shared" si="352"/>
        <v>#REF!</v>
      </c>
      <c r="ED210" s="335" t="e">
        <f t="shared" si="353"/>
        <v>#REF!</v>
      </c>
      <c r="EE210" s="335" t="e">
        <f t="shared" si="354"/>
        <v>#REF!</v>
      </c>
      <c r="EF210" s="335" t="e">
        <f t="shared" si="355"/>
        <v>#REF!</v>
      </c>
      <c r="EG210" s="335" t="e">
        <f t="shared" si="356"/>
        <v>#REF!</v>
      </c>
      <c r="EH210" s="335" t="e">
        <f t="shared" si="357"/>
        <v>#REF!</v>
      </c>
      <c r="EI210" s="335" t="e">
        <f t="shared" si="358"/>
        <v>#REF!</v>
      </c>
      <c r="EJ210" s="335">
        <f t="shared" si="359"/>
        <v>0.19370552645526184</v>
      </c>
      <c r="EK210" s="335" t="e">
        <f t="shared" si="360"/>
        <v>#REF!</v>
      </c>
      <c r="EL210" s="335" t="e">
        <f t="shared" si="361"/>
        <v>#REF!</v>
      </c>
      <c r="EM210" s="335" t="e">
        <f t="shared" si="362"/>
        <v>#REF!</v>
      </c>
      <c r="EN210" s="335" t="e">
        <f t="shared" si="363"/>
        <v>#REF!</v>
      </c>
      <c r="EO210" s="335" t="e">
        <f t="shared" si="364"/>
        <v>#REF!</v>
      </c>
      <c r="EP210" s="335" t="e">
        <f t="shared" si="365"/>
        <v>#REF!</v>
      </c>
      <c r="EQ210" s="335" t="e">
        <f t="shared" si="366"/>
        <v>#REF!</v>
      </c>
      <c r="ER210" s="335" t="e">
        <f t="shared" si="367"/>
        <v>#REF!</v>
      </c>
      <c r="ES210" s="335" t="e">
        <f t="shared" si="368"/>
        <v>#REF!</v>
      </c>
      <c r="ET210" s="335">
        <f t="shared" si="369"/>
        <v>4.3391925281933752E-2</v>
      </c>
      <c r="EU210" s="335" t="e">
        <f t="shared" si="370"/>
        <v>#REF!</v>
      </c>
      <c r="EV210" s="335" t="e">
        <f t="shared" si="371"/>
        <v>#REF!</v>
      </c>
      <c r="EW210" s="335" t="e">
        <f t="shared" si="372"/>
        <v>#REF!</v>
      </c>
      <c r="EX210" s="335" t="e">
        <f t="shared" si="373"/>
        <v>#REF!</v>
      </c>
      <c r="EY210" s="335" t="e">
        <f t="shared" si="374"/>
        <v>#REF!</v>
      </c>
      <c r="EZ210" s="335" t="e">
        <f t="shared" si="375"/>
        <v>#REF!</v>
      </c>
      <c r="FA210" s="335" t="e">
        <f t="shared" si="376"/>
        <v>#REF!</v>
      </c>
      <c r="FB210" s="335" t="e">
        <f t="shared" si="377"/>
        <v>#REF!</v>
      </c>
      <c r="FC210" s="335" t="e">
        <f t="shared" si="378"/>
        <v>#REF!</v>
      </c>
      <c r="FD210" s="335">
        <f t="shared" si="379"/>
        <v>1.2209458395742144E-3</v>
      </c>
      <c r="FE210" s="335" t="e">
        <f t="shared" si="380"/>
        <v>#REF!</v>
      </c>
      <c r="FF210" s="335" t="e">
        <f t="shared" si="381"/>
        <v>#REF!</v>
      </c>
      <c r="FG210" s="335" t="e">
        <f t="shared" si="382"/>
        <v>#REF!</v>
      </c>
      <c r="FH210" s="335" t="e">
        <f t="shared" si="383"/>
        <v>#REF!</v>
      </c>
      <c r="FI210" s="335" t="e">
        <f t="shared" si="384"/>
        <v>#REF!</v>
      </c>
      <c r="FJ210" s="335" t="e">
        <f t="shared" si="385"/>
        <v>#REF!</v>
      </c>
      <c r="FK210" s="335" t="e">
        <f t="shared" si="386"/>
        <v>#REF!</v>
      </c>
      <c r="FL210" s="335" t="e">
        <f t="shared" si="387"/>
        <v>#REF!</v>
      </c>
      <c r="FM210" s="335" t="e">
        <f t="shared" si="388"/>
        <v>#REF!</v>
      </c>
      <c r="FN210" s="335">
        <f t="shared" si="389"/>
        <v>3.3340556433169119E-2</v>
      </c>
      <c r="FO210" s="335" t="e">
        <f t="shared" si="390"/>
        <v>#REF!</v>
      </c>
      <c r="FP210" s="335" t="e">
        <f t="shared" si="391"/>
        <v>#REF!</v>
      </c>
      <c r="FQ210" s="335" t="e">
        <f t="shared" si="392"/>
        <v>#REF!</v>
      </c>
      <c r="FR210" s="335" t="e">
        <f t="shared" si="393"/>
        <v>#REF!</v>
      </c>
      <c r="FS210" s="335" t="e">
        <f t="shared" si="394"/>
        <v>#REF!</v>
      </c>
      <c r="FT210" s="335" t="e">
        <f t="shared" si="395"/>
        <v>#REF!</v>
      </c>
      <c r="FU210" s="335" t="e">
        <f t="shared" si="396"/>
        <v>#REF!</v>
      </c>
      <c r="FV210" s="335" t="e">
        <f t="shared" si="397"/>
        <v>#REF!</v>
      </c>
      <c r="FW210" s="335" t="e">
        <f t="shared" si="398"/>
        <v>#REF!</v>
      </c>
      <c r="FX210" s="335">
        <f t="shared" si="399"/>
        <v>6.635240494108516E-3</v>
      </c>
    </row>
    <row r="211" spans="1:180" x14ac:dyDescent="0.2">
      <c r="A211" s="305" t="str">
        <f>_xlfn.CONCAT(IF(LEFT(TRIM(A210),1)="*", "*R", "R"), 1+RIGHT(TRIM(A210),1))</f>
        <v>*R3</v>
      </c>
      <c r="B211" s="305" t="str">
        <f t="shared" ref="B211:B214" si="406">B210</f>
        <v>*TLLSGPHEV40</v>
      </c>
      <c r="C211" s="305" t="str">
        <f t="shared" ref="C211:C214" si="407">C210</f>
        <v>TL.GSL.LS.PHEV.2020</v>
      </c>
      <c r="D211" s="301" t="str">
        <f t="shared" ref="D211:D214" si="408">D210</f>
        <v>bn-vmt, bn-vmt/a</v>
      </c>
      <c r="E211" s="301" t="str">
        <f t="shared" ref="E211:E214" si="409">E210</f>
        <v>TLGSL</v>
      </c>
      <c r="F211" s="301" t="str">
        <f t="shared" ref="F211:F214" si="410">F210</f>
        <v>TL</v>
      </c>
      <c r="G211" s="315" t="s">
        <v>822</v>
      </c>
      <c r="H211" s="315" t="s">
        <v>814</v>
      </c>
      <c r="I211" s="321" t="e">
        <f>#REF!</f>
        <v>#REF!</v>
      </c>
      <c r="J211" s="315" t="str">
        <f t="shared" si="400"/>
        <v>Large SUV-GSL</v>
      </c>
      <c r="K211" s="335" t="e">
        <f>$I211*IF($G211="Pickup", SUMIFS(NewEmisData!E:E, NewEmisData!$A:$A, "Pickup", NewEmisData!$B:$B, $A211, NewEmisData!$C:$C, $H211, NewEmisData!$D:$D, K$2), SUMIFS(NewEmisData!E:E, NewEmisData!$A:$A, "LDV", NewEmisData!$B:$B, $A211, NewEmisData!$C:$C, $H211, NewEmisData!$D:$D, K$2))</f>
        <v>#REF!</v>
      </c>
      <c r="L211" s="335" t="e">
        <f>$I211*IF($G211="Pickup", SUMIFS(NewEmisData!F:F, NewEmisData!$A:$A, "Pickup", NewEmisData!$B:$B, $A211, NewEmisData!$C:$C, $H211, NewEmisData!$D:$D, L$2), SUMIFS(NewEmisData!F:F, NewEmisData!$A:$A, "LDV", NewEmisData!$B:$B, $A211, NewEmisData!$C:$C, $H211, NewEmisData!$D:$D, L$2))</f>
        <v>#REF!</v>
      </c>
      <c r="M211" s="335" t="e">
        <f>$I211*IF($G211="Pickup", SUMIFS(NewEmisData!G:G, NewEmisData!$A:$A, "Pickup", NewEmisData!$B:$B, $A211, NewEmisData!$C:$C, $H211, NewEmisData!$D:$D, M$2), SUMIFS(NewEmisData!G:G, NewEmisData!$A:$A, "LDV", NewEmisData!$B:$B, $A211, NewEmisData!$C:$C, $H211, NewEmisData!$D:$D, M$2))</f>
        <v>#REF!</v>
      </c>
      <c r="N211" s="335" t="e">
        <f>$I211*IF($G211="Pickup", SUMIFS(NewEmisData!H:H, NewEmisData!$A:$A, "Pickup", NewEmisData!$B:$B, $A211, NewEmisData!$C:$C, $H211, NewEmisData!$D:$D, N$2), SUMIFS(NewEmisData!H:H, NewEmisData!$A:$A, "LDV", NewEmisData!$B:$B, $A211, NewEmisData!$C:$C, $H211, NewEmisData!$D:$D, N$2))</f>
        <v>#REF!</v>
      </c>
      <c r="O211" s="335" t="e">
        <f>$I211*IF($G211="Pickup", SUMIFS(NewEmisData!I:I, NewEmisData!$A:$A, "Pickup", NewEmisData!$B:$B, $A211, NewEmisData!$C:$C, $H211, NewEmisData!$D:$D, O$2), SUMIFS(NewEmisData!I:I, NewEmisData!$A:$A, "LDV", NewEmisData!$B:$B, $A211, NewEmisData!$C:$C, $H211, NewEmisData!$D:$D, O$2))</f>
        <v>#REF!</v>
      </c>
      <c r="P211" s="335" t="e">
        <f>$I211*IF($G211="Pickup", SUMIFS(NewEmisData!J:J, NewEmisData!$A:$A, "Pickup", NewEmisData!$B:$B, $A211, NewEmisData!$C:$C, $H211, NewEmisData!$D:$D, P$2), SUMIFS(NewEmisData!J:J, NewEmisData!$A:$A, "LDV", NewEmisData!$B:$B, $A211, NewEmisData!$C:$C, $H211, NewEmisData!$D:$D, P$2))</f>
        <v>#REF!</v>
      </c>
      <c r="Q211" s="335" t="e">
        <f>$I211*IF($G211="Pickup", SUMIFS(NewEmisData!K:K, NewEmisData!$A:$A, "Pickup", NewEmisData!$B:$B, $A211, NewEmisData!$C:$C, $H211, NewEmisData!$D:$D, Q$2), SUMIFS(NewEmisData!K:K, NewEmisData!$A:$A, "LDV", NewEmisData!$B:$B, $A211, NewEmisData!$C:$C, $H211, NewEmisData!$D:$D, Q$2))</f>
        <v>#REF!</v>
      </c>
      <c r="R211" s="335" t="e">
        <f>$I211*IF($G211="Pickup", SUMIFS(NewEmisData!L:L, NewEmisData!$A:$A, "Pickup", NewEmisData!$B:$B, $A211, NewEmisData!$C:$C, $H211, NewEmisData!$D:$D, R$2), SUMIFS(NewEmisData!L:L, NewEmisData!$A:$A, "LDV", NewEmisData!$B:$B, $A211, NewEmisData!$C:$C, $H211, NewEmisData!$D:$D, R$2))</f>
        <v>#REF!</v>
      </c>
      <c r="S211" s="335" t="e">
        <f>$I211*IF($G211="Pickup", SUMIFS(NewEmisData!M:M, NewEmisData!$A:$A, "Pickup", NewEmisData!$B:$B, $A211, NewEmisData!$C:$C, $H211, NewEmisData!$D:$D, S$2), SUMIFS(NewEmisData!M:M, NewEmisData!$A:$A, "LDV", NewEmisData!$B:$B, $A211, NewEmisData!$C:$C, $H211, NewEmisData!$D:$D, S$2))</f>
        <v>#REF!</v>
      </c>
      <c r="T211" s="335">
        <v>0.19370552645526184</v>
      </c>
      <c r="U211" s="335" t="e">
        <f>$I211*IF($G211="Pickup", SUMIFS(NewEmisData!E:E, NewEmisData!$A:$A, "Pickup", NewEmisData!$B:$B, $A211, NewEmisData!$C:$C, $H211, NewEmisData!$D:$D, U$2), SUMIFS(NewEmisData!E:E, NewEmisData!$A:$A, "LDV", NewEmisData!$B:$B, $A211, NewEmisData!$C:$C, $H211, NewEmisData!$D:$D, U$2))</f>
        <v>#REF!</v>
      </c>
      <c r="V211" s="335" t="e">
        <f>$I211*IF($G211="Pickup", SUMIFS(NewEmisData!F:F, NewEmisData!$A:$A, "Pickup", NewEmisData!$B:$B, $A211, NewEmisData!$C:$C, $H211, NewEmisData!$D:$D, V$2), SUMIFS(NewEmisData!F:F, NewEmisData!$A:$A, "LDV", NewEmisData!$B:$B, $A211, NewEmisData!$C:$C, $H211, NewEmisData!$D:$D, V$2))</f>
        <v>#REF!</v>
      </c>
      <c r="W211" s="335" t="e">
        <f>$I211*IF($G211="Pickup", SUMIFS(NewEmisData!G:G, NewEmisData!$A:$A, "Pickup", NewEmisData!$B:$B, $A211, NewEmisData!$C:$C, $H211, NewEmisData!$D:$D, W$2), SUMIFS(NewEmisData!G:G, NewEmisData!$A:$A, "LDV", NewEmisData!$B:$B, $A211, NewEmisData!$C:$C, $H211, NewEmisData!$D:$D, W$2))</f>
        <v>#REF!</v>
      </c>
      <c r="X211" s="335" t="e">
        <f>$I211*IF($G211="Pickup", SUMIFS(NewEmisData!H:H, NewEmisData!$A:$A, "Pickup", NewEmisData!$B:$B, $A211, NewEmisData!$C:$C, $H211, NewEmisData!$D:$D, X$2), SUMIFS(NewEmisData!H:H, NewEmisData!$A:$A, "LDV", NewEmisData!$B:$B, $A211, NewEmisData!$C:$C, $H211, NewEmisData!$D:$D, X$2))</f>
        <v>#REF!</v>
      </c>
      <c r="Y211" s="335" t="e">
        <f>$I211*IF($G211="Pickup", SUMIFS(NewEmisData!I:I, NewEmisData!$A:$A, "Pickup", NewEmisData!$B:$B, $A211, NewEmisData!$C:$C, $H211, NewEmisData!$D:$D, Y$2), SUMIFS(NewEmisData!I:I, NewEmisData!$A:$A, "LDV", NewEmisData!$B:$B, $A211, NewEmisData!$C:$C, $H211, NewEmisData!$D:$D, Y$2))</f>
        <v>#REF!</v>
      </c>
      <c r="Z211" s="335" t="e">
        <f>$I211*IF($G211="Pickup", SUMIFS(NewEmisData!J:J, NewEmisData!$A:$A, "Pickup", NewEmisData!$B:$B, $A211, NewEmisData!$C:$C, $H211, NewEmisData!$D:$D, Z$2), SUMIFS(NewEmisData!J:J, NewEmisData!$A:$A, "LDV", NewEmisData!$B:$B, $A211, NewEmisData!$C:$C, $H211, NewEmisData!$D:$D, Z$2))</f>
        <v>#REF!</v>
      </c>
      <c r="AA211" s="335" t="e">
        <f>$I211*IF($G211="Pickup", SUMIFS(NewEmisData!K:K, NewEmisData!$A:$A, "Pickup", NewEmisData!$B:$B, $A211, NewEmisData!$C:$C, $H211, NewEmisData!$D:$D, AA$2), SUMIFS(NewEmisData!K:K, NewEmisData!$A:$A, "LDV", NewEmisData!$B:$B, $A211, NewEmisData!$C:$C, $H211, NewEmisData!$D:$D, AA$2))</f>
        <v>#REF!</v>
      </c>
      <c r="AB211" s="335" t="e">
        <f>$I211*IF($G211="Pickup", SUMIFS(NewEmisData!L:L, NewEmisData!$A:$A, "Pickup", NewEmisData!$B:$B, $A211, NewEmisData!$C:$C, $H211, NewEmisData!$D:$D, AB$2), SUMIFS(NewEmisData!L:L, NewEmisData!$A:$A, "LDV", NewEmisData!$B:$B, $A211, NewEmisData!$C:$C, $H211, NewEmisData!$D:$D, AB$2))</f>
        <v>#REF!</v>
      </c>
      <c r="AC211" s="335" t="e">
        <f>$I211*IF($G211="Pickup", SUMIFS(NewEmisData!M:M, NewEmisData!$A:$A, "Pickup", NewEmisData!$B:$B, $A211, NewEmisData!$C:$C, $H211, NewEmisData!$D:$D, AC$2), SUMIFS(NewEmisData!M:M, NewEmisData!$A:$A, "LDV", NewEmisData!$B:$B, $A211, NewEmisData!$C:$C, $H211, NewEmisData!$D:$D, AC$2))</f>
        <v>#REF!</v>
      </c>
      <c r="AD211" s="335">
        <v>4.3391925281933752E-2</v>
      </c>
      <c r="AE211" s="335" t="e">
        <f>$I211*IF($G211="Pickup", SUMIFS(NewEmisData!E:E, NewEmisData!$A:$A, "Pickup", NewEmisData!$B:$B, $A211, NewEmisData!$C:$C, $H211, NewEmisData!$D:$D, AE$2), SUMIFS(NewEmisData!E:E, NewEmisData!$A:$A, "LDV", NewEmisData!$B:$B, $A211, NewEmisData!$C:$C, $H211, NewEmisData!$D:$D, AE$2))</f>
        <v>#REF!</v>
      </c>
      <c r="AF211" s="335" t="e">
        <f>$I211*IF($G211="Pickup", SUMIFS(NewEmisData!F:F, NewEmisData!$A:$A, "Pickup", NewEmisData!$B:$B, $A211, NewEmisData!$C:$C, $H211, NewEmisData!$D:$D, AF$2), SUMIFS(NewEmisData!F:F, NewEmisData!$A:$A, "LDV", NewEmisData!$B:$B, $A211, NewEmisData!$C:$C, $H211, NewEmisData!$D:$D, AF$2))</f>
        <v>#REF!</v>
      </c>
      <c r="AG211" s="335" t="e">
        <f>$I211*IF($G211="Pickup", SUMIFS(NewEmisData!G:G, NewEmisData!$A:$A, "Pickup", NewEmisData!$B:$B, $A211, NewEmisData!$C:$C, $H211, NewEmisData!$D:$D, AG$2), SUMIFS(NewEmisData!G:G, NewEmisData!$A:$A, "LDV", NewEmisData!$B:$B, $A211, NewEmisData!$C:$C, $H211, NewEmisData!$D:$D, AG$2))</f>
        <v>#REF!</v>
      </c>
      <c r="AH211" s="335" t="e">
        <f>$I211*IF($G211="Pickup", SUMIFS(NewEmisData!H:H, NewEmisData!$A:$A, "Pickup", NewEmisData!$B:$B, $A211, NewEmisData!$C:$C, $H211, NewEmisData!$D:$D, AH$2), SUMIFS(NewEmisData!H:H, NewEmisData!$A:$A, "LDV", NewEmisData!$B:$B, $A211, NewEmisData!$C:$C, $H211, NewEmisData!$D:$D, AH$2))</f>
        <v>#REF!</v>
      </c>
      <c r="AI211" s="335" t="e">
        <f>$I211*IF($G211="Pickup", SUMIFS(NewEmisData!I:I, NewEmisData!$A:$A, "Pickup", NewEmisData!$B:$B, $A211, NewEmisData!$C:$C, $H211, NewEmisData!$D:$D, AI$2), SUMIFS(NewEmisData!I:I, NewEmisData!$A:$A, "LDV", NewEmisData!$B:$B, $A211, NewEmisData!$C:$C, $H211, NewEmisData!$D:$D, AI$2))</f>
        <v>#REF!</v>
      </c>
      <c r="AJ211" s="335" t="e">
        <f>$I211*IF($G211="Pickup", SUMIFS(NewEmisData!J:J, NewEmisData!$A:$A, "Pickup", NewEmisData!$B:$B, $A211, NewEmisData!$C:$C, $H211, NewEmisData!$D:$D, AJ$2), SUMIFS(NewEmisData!J:J, NewEmisData!$A:$A, "LDV", NewEmisData!$B:$B, $A211, NewEmisData!$C:$C, $H211, NewEmisData!$D:$D, AJ$2))</f>
        <v>#REF!</v>
      </c>
      <c r="AK211" s="335" t="e">
        <f>$I211*IF($G211="Pickup", SUMIFS(NewEmisData!K:K, NewEmisData!$A:$A, "Pickup", NewEmisData!$B:$B, $A211, NewEmisData!$C:$C, $H211, NewEmisData!$D:$D, AK$2), SUMIFS(NewEmisData!K:K, NewEmisData!$A:$A, "LDV", NewEmisData!$B:$B, $A211, NewEmisData!$C:$C, $H211, NewEmisData!$D:$D, AK$2))</f>
        <v>#REF!</v>
      </c>
      <c r="AL211" s="335" t="e">
        <f>$I211*IF($G211="Pickup", SUMIFS(NewEmisData!L:L, NewEmisData!$A:$A, "Pickup", NewEmisData!$B:$B, $A211, NewEmisData!$C:$C, $H211, NewEmisData!$D:$D, AL$2), SUMIFS(NewEmisData!L:L, NewEmisData!$A:$A, "LDV", NewEmisData!$B:$B, $A211, NewEmisData!$C:$C, $H211, NewEmisData!$D:$D, AL$2))</f>
        <v>#REF!</v>
      </c>
      <c r="AM211" s="335" t="e">
        <f>$I211*IF($G211="Pickup", SUMIFS(NewEmisData!M:M, NewEmisData!$A:$A, "Pickup", NewEmisData!$B:$B, $A211, NewEmisData!$C:$C, $H211, NewEmisData!$D:$D, AM$2), SUMIFS(NewEmisData!M:M, NewEmisData!$A:$A, "LDV", NewEmisData!$B:$B, $A211, NewEmisData!$C:$C, $H211, NewEmisData!$D:$D, AM$2))</f>
        <v>#REF!</v>
      </c>
      <c r="AN211" s="335">
        <v>1.2209458395742144E-3</v>
      </c>
      <c r="AO211" s="335" t="e">
        <f>$I211*IF($G211="Pickup", SUMIFS(NewEmisData!E:E, NewEmisData!$A:$A, "Pickup", NewEmisData!$B:$B, $A211, NewEmisData!$C:$C, $H211, NewEmisData!$D:$D, AO$2), SUMIFS(NewEmisData!E:E, NewEmisData!$A:$A, "LDV", NewEmisData!$B:$B, $A211, NewEmisData!$C:$C, $H211, NewEmisData!$D:$D, AO$2))</f>
        <v>#REF!</v>
      </c>
      <c r="AP211" s="335" t="e">
        <f>$I211*IF($G211="Pickup", SUMIFS(NewEmisData!F:F, NewEmisData!$A:$A, "Pickup", NewEmisData!$B:$B, $A211, NewEmisData!$C:$C, $H211, NewEmisData!$D:$D, AP$2), SUMIFS(NewEmisData!F:F, NewEmisData!$A:$A, "LDV", NewEmisData!$B:$B, $A211, NewEmisData!$C:$C, $H211, NewEmisData!$D:$D, AP$2))</f>
        <v>#REF!</v>
      </c>
      <c r="AQ211" s="335" t="e">
        <f>$I211*IF($G211="Pickup", SUMIFS(NewEmisData!G:G, NewEmisData!$A:$A, "Pickup", NewEmisData!$B:$B, $A211, NewEmisData!$C:$C, $H211, NewEmisData!$D:$D, AQ$2), SUMIFS(NewEmisData!G:G, NewEmisData!$A:$A, "LDV", NewEmisData!$B:$B, $A211, NewEmisData!$C:$C, $H211, NewEmisData!$D:$D, AQ$2))</f>
        <v>#REF!</v>
      </c>
      <c r="AR211" s="335" t="e">
        <f>$I211*IF($G211="Pickup", SUMIFS(NewEmisData!H:H, NewEmisData!$A:$A, "Pickup", NewEmisData!$B:$B, $A211, NewEmisData!$C:$C, $H211, NewEmisData!$D:$D, AR$2), SUMIFS(NewEmisData!H:H, NewEmisData!$A:$A, "LDV", NewEmisData!$B:$B, $A211, NewEmisData!$C:$C, $H211, NewEmisData!$D:$D, AR$2))</f>
        <v>#REF!</v>
      </c>
      <c r="AS211" s="335" t="e">
        <f>$I211*IF($G211="Pickup", SUMIFS(NewEmisData!I:I, NewEmisData!$A:$A, "Pickup", NewEmisData!$B:$B, $A211, NewEmisData!$C:$C, $H211, NewEmisData!$D:$D, AS$2), SUMIFS(NewEmisData!I:I, NewEmisData!$A:$A, "LDV", NewEmisData!$B:$B, $A211, NewEmisData!$C:$C, $H211, NewEmisData!$D:$D, AS$2))</f>
        <v>#REF!</v>
      </c>
      <c r="AT211" s="335" t="e">
        <f>$I211*IF($G211="Pickup", SUMIFS(NewEmisData!J:J, NewEmisData!$A:$A, "Pickup", NewEmisData!$B:$B, $A211, NewEmisData!$C:$C, $H211, NewEmisData!$D:$D, AT$2), SUMIFS(NewEmisData!J:J, NewEmisData!$A:$A, "LDV", NewEmisData!$B:$B, $A211, NewEmisData!$C:$C, $H211, NewEmisData!$D:$D, AT$2))</f>
        <v>#REF!</v>
      </c>
      <c r="AU211" s="335" t="e">
        <f>$I211*IF($G211="Pickup", SUMIFS(NewEmisData!K:K, NewEmisData!$A:$A, "Pickup", NewEmisData!$B:$B, $A211, NewEmisData!$C:$C, $H211, NewEmisData!$D:$D, AU$2), SUMIFS(NewEmisData!K:K, NewEmisData!$A:$A, "LDV", NewEmisData!$B:$B, $A211, NewEmisData!$C:$C, $H211, NewEmisData!$D:$D, AU$2))</f>
        <v>#REF!</v>
      </c>
      <c r="AV211" s="335" t="e">
        <f>$I211*IF($G211="Pickup", SUMIFS(NewEmisData!L:L, NewEmisData!$A:$A, "Pickup", NewEmisData!$B:$B, $A211, NewEmisData!$C:$C, $H211, NewEmisData!$D:$D, AV$2), SUMIFS(NewEmisData!L:L, NewEmisData!$A:$A, "LDV", NewEmisData!$B:$B, $A211, NewEmisData!$C:$C, $H211, NewEmisData!$D:$D, AV$2))</f>
        <v>#REF!</v>
      </c>
      <c r="AW211" s="335" t="e">
        <f>$I211*IF($G211="Pickup", SUMIFS(NewEmisData!M:M, NewEmisData!$A:$A, "Pickup", NewEmisData!$B:$B, $A211, NewEmisData!$C:$C, $H211, NewEmisData!$D:$D, AW$2), SUMIFS(NewEmisData!M:M, NewEmisData!$A:$A, "LDV", NewEmisData!$B:$B, $A211, NewEmisData!$C:$C, $H211, NewEmisData!$D:$D, AW$2))</f>
        <v>#REF!</v>
      </c>
      <c r="AX211" s="335">
        <v>3.3340556433169119E-2</v>
      </c>
      <c r="AY211" s="335" t="e">
        <f>$I211*IF($G211="Pickup", SUMIFS(NewEmisData!E:E, NewEmisData!$A:$A, "Pickup", NewEmisData!$B:$B, $A211, NewEmisData!$C:$C, $H211, NewEmisData!$D:$D, AY$2), SUMIFS(NewEmisData!E:E, NewEmisData!$A:$A, "LDV", NewEmisData!$B:$B, $A211, NewEmisData!$C:$C, $H211, NewEmisData!$D:$D, AY$2))</f>
        <v>#REF!</v>
      </c>
      <c r="AZ211" s="335" t="e">
        <f>$I211*IF($G211="Pickup", SUMIFS(NewEmisData!F:F, NewEmisData!$A:$A, "Pickup", NewEmisData!$B:$B, $A211, NewEmisData!$C:$C, $H211, NewEmisData!$D:$D, AZ$2), SUMIFS(NewEmisData!F:F, NewEmisData!$A:$A, "LDV", NewEmisData!$B:$B, $A211, NewEmisData!$C:$C, $H211, NewEmisData!$D:$D, AZ$2))</f>
        <v>#REF!</v>
      </c>
      <c r="BA211" s="335" t="e">
        <f>$I211*IF($G211="Pickup", SUMIFS(NewEmisData!G:G, NewEmisData!$A:$A, "Pickup", NewEmisData!$B:$B, $A211, NewEmisData!$C:$C, $H211, NewEmisData!$D:$D, BA$2), SUMIFS(NewEmisData!G:G, NewEmisData!$A:$A, "LDV", NewEmisData!$B:$B, $A211, NewEmisData!$C:$C, $H211, NewEmisData!$D:$D, BA$2))</f>
        <v>#REF!</v>
      </c>
      <c r="BB211" s="335" t="e">
        <f>$I211*IF($G211="Pickup", SUMIFS(NewEmisData!H:H, NewEmisData!$A:$A, "Pickup", NewEmisData!$B:$B, $A211, NewEmisData!$C:$C, $H211, NewEmisData!$D:$D, BB$2), SUMIFS(NewEmisData!H:H, NewEmisData!$A:$A, "LDV", NewEmisData!$B:$B, $A211, NewEmisData!$C:$C, $H211, NewEmisData!$D:$D, BB$2))</f>
        <v>#REF!</v>
      </c>
      <c r="BC211" s="335" t="e">
        <f>$I211*IF($G211="Pickup", SUMIFS(NewEmisData!I:I, NewEmisData!$A:$A, "Pickup", NewEmisData!$B:$B, $A211, NewEmisData!$C:$C, $H211, NewEmisData!$D:$D, BC$2), SUMIFS(NewEmisData!I:I, NewEmisData!$A:$A, "LDV", NewEmisData!$B:$B, $A211, NewEmisData!$C:$C, $H211, NewEmisData!$D:$D, BC$2))</f>
        <v>#REF!</v>
      </c>
      <c r="BD211" s="335" t="e">
        <f>$I211*IF($G211="Pickup", SUMIFS(NewEmisData!J:J, NewEmisData!$A:$A, "Pickup", NewEmisData!$B:$B, $A211, NewEmisData!$C:$C, $H211, NewEmisData!$D:$D, BD$2), SUMIFS(NewEmisData!J:J, NewEmisData!$A:$A, "LDV", NewEmisData!$B:$B, $A211, NewEmisData!$C:$C, $H211, NewEmisData!$D:$D, BD$2))</f>
        <v>#REF!</v>
      </c>
      <c r="BE211" s="335" t="e">
        <f>$I211*IF($G211="Pickup", SUMIFS(NewEmisData!K:K, NewEmisData!$A:$A, "Pickup", NewEmisData!$B:$B, $A211, NewEmisData!$C:$C, $H211, NewEmisData!$D:$D, BE$2), SUMIFS(NewEmisData!K:K, NewEmisData!$A:$A, "LDV", NewEmisData!$B:$B, $A211, NewEmisData!$C:$C, $H211, NewEmisData!$D:$D, BE$2))</f>
        <v>#REF!</v>
      </c>
      <c r="BF211" s="335" t="e">
        <f>$I211*IF($G211="Pickup", SUMIFS(NewEmisData!L:L, NewEmisData!$A:$A, "Pickup", NewEmisData!$B:$B, $A211, NewEmisData!$C:$C, $H211, NewEmisData!$D:$D, BF$2), SUMIFS(NewEmisData!L:L, NewEmisData!$A:$A, "LDV", NewEmisData!$B:$B, $A211, NewEmisData!$C:$C, $H211, NewEmisData!$D:$D, BF$2))</f>
        <v>#REF!</v>
      </c>
      <c r="BG211" s="335" t="e">
        <f>$I211*IF($G211="Pickup", SUMIFS(NewEmisData!M:M, NewEmisData!$A:$A, "Pickup", NewEmisData!$B:$B, $A211, NewEmisData!$C:$C, $H211, NewEmisData!$D:$D, BG$2), SUMIFS(NewEmisData!M:M, NewEmisData!$A:$A, "LDV", NewEmisData!$B:$B, $A211, NewEmisData!$C:$C, $H211, NewEmisData!$D:$D, BG$2))</f>
        <v>#REF!</v>
      </c>
      <c r="BH211" s="335">
        <v>6.635240494108516E-3</v>
      </c>
      <c r="BI211" s="335" t="e">
        <f>$I211*IF($G211="Pickup", SUMIFS(NewEmisData!E:E, NewEmisData!$A:$A, "Pickup", NewEmisData!$B:$B, $A211, NewEmisData!$C:$C, $H211, NewEmisData!$D:$D, BI$2), SUMIFS(NewEmisData!E:E, NewEmisData!$A:$A, "LDV", NewEmisData!$B:$B, $A211, NewEmisData!$C:$C, $H211, NewEmisData!$D:$D, BI$2))</f>
        <v>#REF!</v>
      </c>
      <c r="BJ211" s="335" t="e">
        <f>$I211*IF($G211="Pickup", SUMIFS(NewEmisData!F:F, NewEmisData!$A:$A, "Pickup", NewEmisData!$B:$B, $A211, NewEmisData!$C:$C, $H211, NewEmisData!$D:$D, BJ$2), SUMIFS(NewEmisData!F:F, NewEmisData!$A:$A, "LDV", NewEmisData!$B:$B, $A211, NewEmisData!$C:$C, $H211, NewEmisData!$D:$D, BJ$2))</f>
        <v>#REF!</v>
      </c>
      <c r="BK211" s="335" t="e">
        <f>$I211*IF($G211="Pickup", SUMIFS(NewEmisData!G:G, NewEmisData!$A:$A, "Pickup", NewEmisData!$B:$B, $A211, NewEmisData!$C:$C, $H211, NewEmisData!$D:$D, BK$2), SUMIFS(NewEmisData!G:G, NewEmisData!$A:$A, "LDV", NewEmisData!$B:$B, $A211, NewEmisData!$C:$C, $H211, NewEmisData!$D:$D, BK$2))</f>
        <v>#REF!</v>
      </c>
      <c r="BL211" s="335" t="e">
        <f>$I211*IF($G211="Pickup", SUMIFS(NewEmisData!H:H, NewEmisData!$A:$A, "Pickup", NewEmisData!$B:$B, $A211, NewEmisData!$C:$C, $H211, NewEmisData!$D:$D, BL$2), SUMIFS(NewEmisData!H:H, NewEmisData!$A:$A, "LDV", NewEmisData!$B:$B, $A211, NewEmisData!$C:$C, $H211, NewEmisData!$D:$D, BL$2))</f>
        <v>#REF!</v>
      </c>
      <c r="BM211" s="335" t="e">
        <f>$I211*IF($G211="Pickup", SUMIFS(NewEmisData!I:I, NewEmisData!$A:$A, "Pickup", NewEmisData!$B:$B, $A211, NewEmisData!$C:$C, $H211, NewEmisData!$D:$D, BM$2), SUMIFS(NewEmisData!I:I, NewEmisData!$A:$A, "LDV", NewEmisData!$B:$B, $A211, NewEmisData!$C:$C, $H211, NewEmisData!$D:$D, BM$2))</f>
        <v>#REF!</v>
      </c>
      <c r="BN211" s="335" t="e">
        <f>$I211*IF($G211="Pickup", SUMIFS(NewEmisData!J:J, NewEmisData!$A:$A, "Pickup", NewEmisData!$B:$B, $A211, NewEmisData!$C:$C, $H211, NewEmisData!$D:$D, BN$2), SUMIFS(NewEmisData!J:J, NewEmisData!$A:$A, "LDV", NewEmisData!$B:$B, $A211, NewEmisData!$C:$C, $H211, NewEmisData!$D:$D, BN$2))</f>
        <v>#REF!</v>
      </c>
      <c r="BO211" s="335" t="e">
        <f>$I211*IF($G211="Pickup", SUMIFS(NewEmisData!K:K, NewEmisData!$A:$A, "Pickup", NewEmisData!$B:$B, $A211, NewEmisData!$C:$C, $H211, NewEmisData!$D:$D, BO$2), SUMIFS(NewEmisData!K:K, NewEmisData!$A:$A, "LDV", NewEmisData!$B:$B, $A211, NewEmisData!$C:$C, $H211, NewEmisData!$D:$D, BO$2))</f>
        <v>#REF!</v>
      </c>
      <c r="BP211" s="335" t="e">
        <f>$I211*IF($G211="Pickup", SUMIFS(NewEmisData!L:L, NewEmisData!$A:$A, "Pickup", NewEmisData!$B:$B, $A211, NewEmisData!$C:$C, $H211, NewEmisData!$D:$D, BP$2), SUMIFS(NewEmisData!L:L, NewEmisData!$A:$A, "LDV", NewEmisData!$B:$B, $A211, NewEmisData!$C:$C, $H211, NewEmisData!$D:$D, BP$2))</f>
        <v>#REF!</v>
      </c>
      <c r="BQ211" s="335" t="e">
        <f>$I211*IF($G211="Pickup", SUMIFS(NewEmisData!M:M, NewEmisData!$A:$A, "Pickup", NewEmisData!$B:$B, $A211, NewEmisData!$C:$C, $H211, NewEmisData!$D:$D, BQ$2), SUMIFS(NewEmisData!M:M, NewEmisData!$A:$A, "LDV", NewEmisData!$B:$B, $A211, NewEmisData!$C:$C, $H211, NewEmisData!$D:$D, BQ$2))</f>
        <v>#REF!</v>
      </c>
      <c r="BR211" s="335">
        <v>1.1611805680881344</v>
      </c>
      <c r="BS211" s="335" t="e">
        <f>$I211*IF($G211="Pickup", SUMIFS(NewEmisData!E:E, NewEmisData!$A:$A, "Pickup", NewEmisData!$B:$B, $A211, NewEmisData!$C:$C, $H211, NewEmisData!$D:$D, BS$2), SUMIFS(NewEmisData!E:E, NewEmisData!$A:$A, "LDV", NewEmisData!$B:$B, $A211, NewEmisData!$C:$C, $H211, NewEmisData!$D:$D, BS$2))</f>
        <v>#REF!</v>
      </c>
      <c r="BT211" s="335" t="e">
        <f>$I211*IF($G211="Pickup", SUMIFS(NewEmisData!F:F, NewEmisData!$A:$A, "Pickup", NewEmisData!$B:$B, $A211, NewEmisData!$C:$C, $H211, NewEmisData!$D:$D, BT$2), SUMIFS(NewEmisData!F:F, NewEmisData!$A:$A, "LDV", NewEmisData!$B:$B, $A211, NewEmisData!$C:$C, $H211, NewEmisData!$D:$D, BT$2))</f>
        <v>#REF!</v>
      </c>
      <c r="BU211" s="335" t="e">
        <f>$I211*IF($G211="Pickup", SUMIFS(NewEmisData!G:G, NewEmisData!$A:$A, "Pickup", NewEmisData!$B:$B, $A211, NewEmisData!$C:$C, $H211, NewEmisData!$D:$D, BU$2), SUMIFS(NewEmisData!G:G, NewEmisData!$A:$A, "LDV", NewEmisData!$B:$B, $A211, NewEmisData!$C:$C, $H211, NewEmisData!$D:$D, BU$2))</f>
        <v>#REF!</v>
      </c>
      <c r="BV211" s="335" t="e">
        <f>$I211*IF($G211="Pickup", SUMIFS(NewEmisData!H:H, NewEmisData!$A:$A, "Pickup", NewEmisData!$B:$B, $A211, NewEmisData!$C:$C, $H211, NewEmisData!$D:$D, BV$2), SUMIFS(NewEmisData!H:H, NewEmisData!$A:$A, "LDV", NewEmisData!$B:$B, $A211, NewEmisData!$C:$C, $H211, NewEmisData!$D:$D, BV$2))</f>
        <v>#REF!</v>
      </c>
      <c r="BW211" s="335" t="e">
        <f>$I211*IF($G211="Pickup", SUMIFS(NewEmisData!I:I, NewEmisData!$A:$A, "Pickup", NewEmisData!$B:$B, $A211, NewEmisData!$C:$C, $H211, NewEmisData!$D:$D, BW$2), SUMIFS(NewEmisData!I:I, NewEmisData!$A:$A, "LDV", NewEmisData!$B:$B, $A211, NewEmisData!$C:$C, $H211, NewEmisData!$D:$D, BW$2))</f>
        <v>#REF!</v>
      </c>
      <c r="BX211" s="335" t="e">
        <f>$I211*IF($G211="Pickup", SUMIFS(NewEmisData!J:J, NewEmisData!$A:$A, "Pickup", NewEmisData!$B:$B, $A211, NewEmisData!$C:$C, $H211, NewEmisData!$D:$D, BX$2), SUMIFS(NewEmisData!J:J, NewEmisData!$A:$A, "LDV", NewEmisData!$B:$B, $A211, NewEmisData!$C:$C, $H211, NewEmisData!$D:$D, BX$2))</f>
        <v>#REF!</v>
      </c>
      <c r="BY211" s="335" t="e">
        <f>$I211*IF($G211="Pickup", SUMIFS(NewEmisData!K:K, NewEmisData!$A:$A, "Pickup", NewEmisData!$B:$B, $A211, NewEmisData!$C:$C, $H211, NewEmisData!$D:$D, BY$2), SUMIFS(NewEmisData!K:K, NewEmisData!$A:$A, "LDV", NewEmisData!$B:$B, $A211, NewEmisData!$C:$C, $H211, NewEmisData!$D:$D, BY$2))</f>
        <v>#REF!</v>
      </c>
      <c r="BZ211" s="335" t="e">
        <f>$I211*IF($G211="Pickup", SUMIFS(NewEmisData!L:L, NewEmisData!$A:$A, "Pickup", NewEmisData!$B:$B, $A211, NewEmisData!$C:$C, $H211, NewEmisData!$D:$D, BZ$2), SUMIFS(NewEmisData!L:L, NewEmisData!$A:$A, "LDV", NewEmisData!$B:$B, $A211, NewEmisData!$C:$C, $H211, NewEmisData!$D:$D, BZ$2))</f>
        <v>#REF!</v>
      </c>
      <c r="CA211" s="335" t="e">
        <f>$I211*IF($G211="Pickup", SUMIFS(NewEmisData!M:M, NewEmisData!$A:$A, "Pickup", NewEmisData!$B:$B, $A211, NewEmisData!$C:$C, $H211, NewEmisData!$D:$D, CA$2), SUMIFS(NewEmisData!M:M, NewEmisData!$A:$A, "LDV", NewEmisData!$B:$B, $A211, NewEmisData!$C:$C, $H211, NewEmisData!$D:$D, CA$2))</f>
        <v>#REF!</v>
      </c>
      <c r="CB211" s="335">
        <v>7.4011853176044348E-2</v>
      </c>
      <c r="CC211" s="335" t="e">
        <f>$I211*IF($G211="Pickup", SUMIFS(NewEmisData!E:E, NewEmisData!$A:$A, "Pickup", NewEmisData!$B:$B, $A211, NewEmisData!$C:$C, $H211, NewEmisData!$D:$D, CC$2), SUMIFS(NewEmisData!E:E, NewEmisData!$A:$A, "LDV", NewEmisData!$B:$B, $A211, NewEmisData!$C:$C, $H211, NewEmisData!$D:$D, CC$2))</f>
        <v>#REF!</v>
      </c>
      <c r="CD211" s="335" t="e">
        <f>$I211*IF($G211="Pickup", SUMIFS(NewEmisData!F:F, NewEmisData!$A:$A, "Pickup", NewEmisData!$B:$B, $A211, NewEmisData!$C:$C, $H211, NewEmisData!$D:$D, CD$2), SUMIFS(NewEmisData!F:F, NewEmisData!$A:$A, "LDV", NewEmisData!$B:$B, $A211, NewEmisData!$C:$C, $H211, NewEmisData!$D:$D, CD$2))</f>
        <v>#REF!</v>
      </c>
      <c r="CE211" s="335" t="e">
        <f>$I211*IF($G211="Pickup", SUMIFS(NewEmisData!G:G, NewEmisData!$A:$A, "Pickup", NewEmisData!$B:$B, $A211, NewEmisData!$C:$C, $H211, NewEmisData!$D:$D, CE$2), SUMIFS(NewEmisData!G:G, NewEmisData!$A:$A, "LDV", NewEmisData!$B:$B, $A211, NewEmisData!$C:$C, $H211, NewEmisData!$D:$D, CE$2))</f>
        <v>#REF!</v>
      </c>
      <c r="CF211" s="335" t="e">
        <f>$I211*IF($G211="Pickup", SUMIFS(NewEmisData!H:H, NewEmisData!$A:$A, "Pickup", NewEmisData!$B:$B, $A211, NewEmisData!$C:$C, $H211, NewEmisData!$D:$D, CF$2), SUMIFS(NewEmisData!H:H, NewEmisData!$A:$A, "LDV", NewEmisData!$B:$B, $A211, NewEmisData!$C:$C, $H211, NewEmisData!$D:$D, CF$2))</f>
        <v>#REF!</v>
      </c>
      <c r="CG211" s="335" t="e">
        <f>$I211*IF($G211="Pickup", SUMIFS(NewEmisData!I:I, NewEmisData!$A:$A, "Pickup", NewEmisData!$B:$B, $A211, NewEmisData!$C:$C, $H211, NewEmisData!$D:$D, CG$2), SUMIFS(NewEmisData!I:I, NewEmisData!$A:$A, "LDV", NewEmisData!$B:$B, $A211, NewEmisData!$C:$C, $H211, NewEmisData!$D:$D, CG$2))</f>
        <v>#REF!</v>
      </c>
      <c r="CH211" s="335" t="e">
        <f>$I211*IF($G211="Pickup", SUMIFS(NewEmisData!J:J, NewEmisData!$A:$A, "Pickup", NewEmisData!$B:$B, $A211, NewEmisData!$C:$C, $H211, NewEmisData!$D:$D, CH$2), SUMIFS(NewEmisData!J:J, NewEmisData!$A:$A, "LDV", NewEmisData!$B:$B, $A211, NewEmisData!$C:$C, $H211, NewEmisData!$D:$D, CH$2))</f>
        <v>#REF!</v>
      </c>
      <c r="CI211" s="335" t="e">
        <f>$I211*IF($G211="Pickup", SUMIFS(NewEmisData!K:K, NewEmisData!$A:$A, "Pickup", NewEmisData!$B:$B, $A211, NewEmisData!$C:$C, $H211, NewEmisData!$D:$D, CI$2), SUMIFS(NewEmisData!K:K, NewEmisData!$A:$A, "LDV", NewEmisData!$B:$B, $A211, NewEmisData!$C:$C, $H211, NewEmisData!$D:$D, CI$2))</f>
        <v>#REF!</v>
      </c>
      <c r="CJ211" s="335" t="e">
        <f>$I211*IF($G211="Pickup", SUMIFS(NewEmisData!L:L, NewEmisData!$A:$A, "Pickup", NewEmisData!$B:$B, $A211, NewEmisData!$C:$C, $H211, NewEmisData!$D:$D, CJ$2), SUMIFS(NewEmisData!L:L, NewEmisData!$A:$A, "LDV", NewEmisData!$B:$B, $A211, NewEmisData!$C:$C, $H211, NewEmisData!$D:$D, CJ$2))</f>
        <v>#REF!</v>
      </c>
      <c r="CK211" s="335" t="e">
        <f>$I211*IF($G211="Pickup", SUMIFS(NewEmisData!M:M, NewEmisData!$A:$A, "Pickup", NewEmisData!$B:$B, $A211, NewEmisData!$C:$C, $H211, NewEmisData!$D:$D, CK$2), SUMIFS(NewEmisData!M:M, NewEmisData!$A:$A, "LDV", NewEmisData!$B:$B, $A211, NewEmisData!$C:$C, $H211, NewEmisData!$D:$D, CK$2))</f>
        <v>#REF!</v>
      </c>
      <c r="CL211" s="335">
        <v>1.6016749451778743E-2</v>
      </c>
      <c r="CM211" s="335" t="e">
        <f>$I211*IF($G211="Pickup", SUMIFS(NewEmisData!E:E, NewEmisData!$A:$A, "Pickup", NewEmisData!$B:$B, $A211, NewEmisData!$C:$C, $H211, NewEmisData!$D:$D, CM$2), SUMIFS(NewEmisData!E:E, NewEmisData!$A:$A, "LDV", NewEmisData!$B:$B, $A211, NewEmisData!$C:$C, $H211, NewEmisData!$D:$D, CM$2))</f>
        <v>#REF!</v>
      </c>
      <c r="CN211" s="335" t="e">
        <f>$I211*IF($G211="Pickup", SUMIFS(NewEmisData!F:F, NewEmisData!$A:$A, "Pickup", NewEmisData!$B:$B, $A211, NewEmisData!$C:$C, $H211, NewEmisData!$D:$D, CN$2), SUMIFS(NewEmisData!F:F, NewEmisData!$A:$A, "LDV", NewEmisData!$B:$B, $A211, NewEmisData!$C:$C, $H211, NewEmisData!$D:$D, CN$2))</f>
        <v>#REF!</v>
      </c>
      <c r="CO211" s="335" t="e">
        <f>$I211*IF($G211="Pickup", SUMIFS(NewEmisData!G:G, NewEmisData!$A:$A, "Pickup", NewEmisData!$B:$B, $A211, NewEmisData!$C:$C, $H211, NewEmisData!$D:$D, CO$2), SUMIFS(NewEmisData!G:G, NewEmisData!$A:$A, "LDV", NewEmisData!$B:$B, $A211, NewEmisData!$C:$C, $H211, NewEmisData!$D:$D, CO$2))</f>
        <v>#REF!</v>
      </c>
      <c r="CP211" s="335" t="e">
        <f>$I211*IF($G211="Pickup", SUMIFS(NewEmisData!H:H, NewEmisData!$A:$A, "Pickup", NewEmisData!$B:$B, $A211, NewEmisData!$C:$C, $H211, NewEmisData!$D:$D, CP$2), SUMIFS(NewEmisData!H:H, NewEmisData!$A:$A, "LDV", NewEmisData!$B:$B, $A211, NewEmisData!$C:$C, $H211, NewEmisData!$D:$D, CP$2))</f>
        <v>#REF!</v>
      </c>
      <c r="CQ211" s="335" t="e">
        <f>$I211*IF($G211="Pickup", SUMIFS(NewEmisData!I:I, NewEmisData!$A:$A, "Pickup", NewEmisData!$B:$B, $A211, NewEmisData!$C:$C, $H211, NewEmisData!$D:$D, CQ$2), SUMIFS(NewEmisData!I:I, NewEmisData!$A:$A, "LDV", NewEmisData!$B:$B, $A211, NewEmisData!$C:$C, $H211, NewEmisData!$D:$D, CQ$2))</f>
        <v>#REF!</v>
      </c>
      <c r="CR211" s="335" t="e">
        <f>$I211*IF($G211="Pickup", SUMIFS(NewEmisData!J:J, NewEmisData!$A:$A, "Pickup", NewEmisData!$B:$B, $A211, NewEmisData!$C:$C, $H211, NewEmisData!$D:$D, CR$2), SUMIFS(NewEmisData!J:J, NewEmisData!$A:$A, "LDV", NewEmisData!$B:$B, $A211, NewEmisData!$C:$C, $H211, NewEmisData!$D:$D, CR$2))</f>
        <v>#REF!</v>
      </c>
      <c r="CS211" s="335" t="e">
        <f>$I211*IF($G211="Pickup", SUMIFS(NewEmisData!K:K, NewEmisData!$A:$A, "Pickup", NewEmisData!$B:$B, $A211, NewEmisData!$C:$C, $H211, NewEmisData!$D:$D, CS$2), SUMIFS(NewEmisData!K:K, NewEmisData!$A:$A, "LDV", NewEmisData!$B:$B, $A211, NewEmisData!$C:$C, $H211, NewEmisData!$D:$D, CS$2))</f>
        <v>#REF!</v>
      </c>
      <c r="CT211" s="335" t="e">
        <f>$I211*IF($G211="Pickup", SUMIFS(NewEmisData!L:L, NewEmisData!$A:$A, "Pickup", NewEmisData!$B:$B, $A211, NewEmisData!$C:$C, $H211, NewEmisData!$D:$D, CT$2), SUMIFS(NewEmisData!L:L, NewEmisData!$A:$A, "LDV", NewEmisData!$B:$B, $A211, NewEmisData!$C:$C, $H211, NewEmisData!$D:$D, CT$2))</f>
        <v>#REF!</v>
      </c>
      <c r="CU211" s="335" t="e">
        <f>$I211*IF($G211="Pickup", SUMIFS(NewEmisData!M:M, NewEmisData!$A:$A, "Pickup", NewEmisData!$B:$B, $A211, NewEmisData!$C:$C, $H211, NewEmisData!$D:$D, CU$2), SUMIFS(NewEmisData!M:M, NewEmisData!$A:$A, "LDV", NewEmisData!$B:$B, $A211, NewEmisData!$C:$C, $H211, NewEmisData!$D:$D, CU$2))</f>
        <v>#REF!</v>
      </c>
      <c r="CV211" s="335">
        <v>4.8813806306464884E-3</v>
      </c>
      <c r="CW211" s="335">
        <v>2.8348673258682742E-3</v>
      </c>
      <c r="CX211" s="335">
        <v>1.7521245587131993E-3</v>
      </c>
      <c r="CY211" s="335">
        <v>1.4805850082393662E-3</v>
      </c>
      <c r="CZ211" s="335">
        <v>1.2242985781298562E-3</v>
      </c>
      <c r="DA211" s="335">
        <v>9.3834089768672461E-4</v>
      </c>
      <c r="DB211" s="335">
        <v>7.3876383814398458E-4</v>
      </c>
      <c r="DC211" s="335">
        <v>7.0925592920393005E-4</v>
      </c>
      <c r="DD211" s="335">
        <v>7.0022116787031422E-4</v>
      </c>
      <c r="DE211" s="335">
        <v>6.9902547400489407E-4</v>
      </c>
      <c r="DF211" s="335">
        <v>6.9902547400489407E-4</v>
      </c>
      <c r="DG211" s="335" t="e">
        <f>$I211*IF($G211="Pickup", SUMIFS(NewEmisData!E:E, NewEmisData!$A:$A, "Pickup", NewEmisData!$B:$B, $A211, NewEmisData!$C:$C, $H211, NewEmisData!$D:$D, DG$2), SUMIFS(NewEmisData!E:E, NewEmisData!$A:$A, "LDV", NewEmisData!$B:$B, $A211, NewEmisData!$C:$C, $H211, NewEmisData!$D:$D, DG$2))</f>
        <v>#REF!</v>
      </c>
      <c r="DH211" s="335" t="e">
        <f>$I211*IF($G211="Pickup", SUMIFS(NewEmisData!F:F, NewEmisData!$A:$A, "Pickup", NewEmisData!$B:$B, $A211, NewEmisData!$C:$C, $H211, NewEmisData!$D:$D, DH$2), SUMIFS(NewEmisData!F:F, NewEmisData!$A:$A, "LDV", NewEmisData!$B:$B, $A211, NewEmisData!$C:$C, $H211, NewEmisData!$D:$D, DH$2))</f>
        <v>#REF!</v>
      </c>
      <c r="DI211" s="335" t="e">
        <f>$I211*IF($G211="Pickup", SUMIFS(NewEmisData!G:G, NewEmisData!$A:$A, "Pickup", NewEmisData!$B:$B, $A211, NewEmisData!$C:$C, $H211, NewEmisData!$D:$D, DI$2), SUMIFS(NewEmisData!G:G, NewEmisData!$A:$A, "LDV", NewEmisData!$B:$B, $A211, NewEmisData!$C:$C, $H211, NewEmisData!$D:$D, DI$2))</f>
        <v>#REF!</v>
      </c>
      <c r="DJ211" s="335" t="e">
        <f>$I211*IF($G211="Pickup", SUMIFS(NewEmisData!H:H, NewEmisData!$A:$A, "Pickup", NewEmisData!$B:$B, $A211, NewEmisData!$C:$C, $H211, NewEmisData!$D:$D, DJ$2), SUMIFS(NewEmisData!H:H, NewEmisData!$A:$A, "LDV", NewEmisData!$B:$B, $A211, NewEmisData!$C:$C, $H211, NewEmisData!$D:$D, DJ$2))</f>
        <v>#REF!</v>
      </c>
      <c r="DK211" s="335" t="e">
        <f>$I211*IF($G211="Pickup", SUMIFS(NewEmisData!I:I, NewEmisData!$A:$A, "Pickup", NewEmisData!$B:$B, $A211, NewEmisData!$C:$C, $H211, NewEmisData!$D:$D, DK$2), SUMIFS(NewEmisData!I:I, NewEmisData!$A:$A, "LDV", NewEmisData!$B:$B, $A211, NewEmisData!$C:$C, $H211, NewEmisData!$D:$D, DK$2))</f>
        <v>#REF!</v>
      </c>
      <c r="DL211" s="335" t="e">
        <f>$I211*IF($G211="Pickup", SUMIFS(NewEmisData!J:J, NewEmisData!$A:$A, "Pickup", NewEmisData!$B:$B, $A211, NewEmisData!$C:$C, $H211, NewEmisData!$D:$D, DL$2), SUMIFS(NewEmisData!J:J, NewEmisData!$A:$A, "LDV", NewEmisData!$B:$B, $A211, NewEmisData!$C:$C, $H211, NewEmisData!$D:$D, DL$2))</f>
        <v>#REF!</v>
      </c>
      <c r="DM211" s="335" t="e">
        <f>$I211*IF($G211="Pickup", SUMIFS(NewEmisData!K:K, NewEmisData!$A:$A, "Pickup", NewEmisData!$B:$B, $A211, NewEmisData!$C:$C, $H211, NewEmisData!$D:$D, DM$2), SUMIFS(NewEmisData!K:K, NewEmisData!$A:$A, "LDV", NewEmisData!$B:$B, $A211, NewEmisData!$C:$C, $H211, NewEmisData!$D:$D, DM$2))</f>
        <v>#REF!</v>
      </c>
      <c r="DN211" s="335" t="e">
        <f>$I211*IF($G211="Pickup", SUMIFS(NewEmisData!L:L, NewEmisData!$A:$A, "Pickup", NewEmisData!$B:$B, $A211, NewEmisData!$C:$C, $H211, NewEmisData!$D:$D, DN$2), SUMIFS(NewEmisData!L:L, NewEmisData!$A:$A, "LDV", NewEmisData!$B:$B, $A211, NewEmisData!$C:$C, $H211, NewEmisData!$D:$D, DN$2))</f>
        <v>#REF!</v>
      </c>
      <c r="DO211" s="335" t="e">
        <f>$I211*IF($G211="Pickup", SUMIFS(NewEmisData!M:M, NewEmisData!$A:$A, "Pickup", NewEmisData!$B:$B, $A211, NewEmisData!$C:$C, $H211, NewEmisData!$D:$D, DO$2), SUMIFS(NewEmisData!M:M, NewEmisData!$A:$A, "LDV", NewEmisData!$B:$B, $A211, NewEmisData!$C:$C, $H211, NewEmisData!$D:$D, DO$2))</f>
        <v>#REF!</v>
      </c>
      <c r="DP211" s="335">
        <v>1.4161908397211972E-3</v>
      </c>
      <c r="DQ211" s="335" t="e">
        <f>$I211*IF($G211="Pickup", SUMIFS(NewEmisData!E:E, NewEmisData!$A:$A, "Pickup", NewEmisData!$B:$B, $A211, NewEmisData!$C:$C, $H211, NewEmisData!$D:$D, DQ$2), SUMIFS(NewEmisData!E:E, NewEmisData!$A:$A, "LDV", NewEmisData!$B:$B, $A211, NewEmisData!$C:$C, $H211, NewEmisData!$D:$D, DQ$2))</f>
        <v>#REF!</v>
      </c>
      <c r="DR211" s="335" t="e">
        <f>$I211*IF($G211="Pickup", SUMIFS(NewEmisData!F:F, NewEmisData!$A:$A, "Pickup", NewEmisData!$B:$B, $A211, NewEmisData!$C:$C, $H211, NewEmisData!$D:$D, DR$2), SUMIFS(NewEmisData!F:F, NewEmisData!$A:$A, "LDV", NewEmisData!$B:$B, $A211, NewEmisData!$C:$C, $H211, NewEmisData!$D:$D, DR$2))</f>
        <v>#REF!</v>
      </c>
      <c r="DS211" s="335" t="e">
        <f>$I211*IF($G211="Pickup", SUMIFS(NewEmisData!G:G, NewEmisData!$A:$A, "Pickup", NewEmisData!$B:$B, $A211, NewEmisData!$C:$C, $H211, NewEmisData!$D:$D, DS$2), SUMIFS(NewEmisData!G:G, NewEmisData!$A:$A, "LDV", NewEmisData!$B:$B, $A211, NewEmisData!$C:$C, $H211, NewEmisData!$D:$D, DS$2))</f>
        <v>#REF!</v>
      </c>
      <c r="DT211" s="335" t="e">
        <f>$I211*IF($G211="Pickup", SUMIFS(NewEmisData!H:H, NewEmisData!$A:$A, "Pickup", NewEmisData!$B:$B, $A211, NewEmisData!$C:$C, $H211, NewEmisData!$D:$D, DT$2), SUMIFS(NewEmisData!H:H, NewEmisData!$A:$A, "LDV", NewEmisData!$B:$B, $A211, NewEmisData!$C:$C, $H211, NewEmisData!$D:$D, DT$2))</f>
        <v>#REF!</v>
      </c>
      <c r="DU211" s="335" t="e">
        <f>$I211*IF($G211="Pickup", SUMIFS(NewEmisData!I:I, NewEmisData!$A:$A, "Pickup", NewEmisData!$B:$B, $A211, NewEmisData!$C:$C, $H211, NewEmisData!$D:$D, DU$2), SUMIFS(NewEmisData!I:I, NewEmisData!$A:$A, "LDV", NewEmisData!$B:$B, $A211, NewEmisData!$C:$C, $H211, NewEmisData!$D:$D, DU$2))</f>
        <v>#REF!</v>
      </c>
      <c r="DV211" s="335" t="e">
        <f>$I211*IF($G211="Pickup", SUMIFS(NewEmisData!J:J, NewEmisData!$A:$A, "Pickup", NewEmisData!$B:$B, $A211, NewEmisData!$C:$C, $H211, NewEmisData!$D:$D, DV$2), SUMIFS(NewEmisData!J:J, NewEmisData!$A:$A, "LDV", NewEmisData!$B:$B, $A211, NewEmisData!$C:$C, $H211, NewEmisData!$D:$D, DV$2))</f>
        <v>#REF!</v>
      </c>
      <c r="DW211" s="335" t="e">
        <f>$I211*IF($G211="Pickup", SUMIFS(NewEmisData!K:K, NewEmisData!$A:$A, "Pickup", NewEmisData!$B:$B, $A211, NewEmisData!$C:$C, $H211, NewEmisData!$D:$D, DW$2), SUMIFS(NewEmisData!K:K, NewEmisData!$A:$A, "LDV", NewEmisData!$B:$B, $A211, NewEmisData!$C:$C, $H211, NewEmisData!$D:$D, DW$2))</f>
        <v>#REF!</v>
      </c>
      <c r="DX211" s="335" t="e">
        <f>$I211*IF($G211="Pickup", SUMIFS(NewEmisData!L:L, NewEmisData!$A:$A, "Pickup", NewEmisData!$B:$B, $A211, NewEmisData!$C:$C, $H211, NewEmisData!$D:$D, DX$2), SUMIFS(NewEmisData!L:L, NewEmisData!$A:$A, "LDV", NewEmisData!$B:$B, $A211, NewEmisData!$C:$C, $H211, NewEmisData!$D:$D, DX$2))</f>
        <v>#REF!</v>
      </c>
      <c r="DY211" s="335" t="e">
        <f>$I211*IF($G211="Pickup", SUMIFS(NewEmisData!M:M, NewEmisData!$A:$A, "Pickup", NewEmisData!$B:$B, $A211, NewEmisData!$C:$C, $H211, NewEmisData!$D:$D, DY$2), SUMIFS(NewEmisData!M:M, NewEmisData!$A:$A, "LDV", NewEmisData!$B:$B, $A211, NewEmisData!$C:$C, $H211, NewEmisData!$D:$D, DY$2))</f>
        <v>#REF!</v>
      </c>
      <c r="DZ211" s="335">
        <v>3.9161427500359501E-3</v>
      </c>
      <c r="EA211" s="335" t="e">
        <f t="shared" si="350"/>
        <v>#REF!</v>
      </c>
      <c r="EB211" s="335" t="e">
        <f t="shared" si="351"/>
        <v>#REF!</v>
      </c>
      <c r="EC211" s="335" t="e">
        <f t="shared" si="352"/>
        <v>#REF!</v>
      </c>
      <c r="ED211" s="335" t="e">
        <f t="shared" si="353"/>
        <v>#REF!</v>
      </c>
      <c r="EE211" s="335" t="e">
        <f t="shared" si="354"/>
        <v>#REF!</v>
      </c>
      <c r="EF211" s="335" t="e">
        <f t="shared" si="355"/>
        <v>#REF!</v>
      </c>
      <c r="EG211" s="335" t="e">
        <f t="shared" si="356"/>
        <v>#REF!</v>
      </c>
      <c r="EH211" s="335" t="e">
        <f t="shared" si="357"/>
        <v>#REF!</v>
      </c>
      <c r="EI211" s="335" t="e">
        <f t="shared" si="358"/>
        <v>#REF!</v>
      </c>
      <c r="EJ211" s="335">
        <f t="shared" si="359"/>
        <v>0.19370552645526184</v>
      </c>
      <c r="EK211" s="335" t="e">
        <f t="shared" si="360"/>
        <v>#REF!</v>
      </c>
      <c r="EL211" s="335" t="e">
        <f t="shared" si="361"/>
        <v>#REF!</v>
      </c>
      <c r="EM211" s="335" t="e">
        <f t="shared" si="362"/>
        <v>#REF!</v>
      </c>
      <c r="EN211" s="335" t="e">
        <f t="shared" si="363"/>
        <v>#REF!</v>
      </c>
      <c r="EO211" s="335" t="e">
        <f t="shared" si="364"/>
        <v>#REF!</v>
      </c>
      <c r="EP211" s="335" t="e">
        <f t="shared" si="365"/>
        <v>#REF!</v>
      </c>
      <c r="EQ211" s="335" t="e">
        <f t="shared" si="366"/>
        <v>#REF!</v>
      </c>
      <c r="ER211" s="335" t="e">
        <f t="shared" si="367"/>
        <v>#REF!</v>
      </c>
      <c r="ES211" s="335" t="e">
        <f t="shared" si="368"/>
        <v>#REF!</v>
      </c>
      <c r="ET211" s="335">
        <f t="shared" si="369"/>
        <v>4.3391925281933752E-2</v>
      </c>
      <c r="EU211" s="335" t="e">
        <f t="shared" si="370"/>
        <v>#REF!</v>
      </c>
      <c r="EV211" s="335" t="e">
        <f t="shared" si="371"/>
        <v>#REF!</v>
      </c>
      <c r="EW211" s="335" t="e">
        <f t="shared" si="372"/>
        <v>#REF!</v>
      </c>
      <c r="EX211" s="335" t="e">
        <f t="shared" si="373"/>
        <v>#REF!</v>
      </c>
      <c r="EY211" s="335" t="e">
        <f t="shared" si="374"/>
        <v>#REF!</v>
      </c>
      <c r="EZ211" s="335" t="e">
        <f t="shared" si="375"/>
        <v>#REF!</v>
      </c>
      <c r="FA211" s="335" t="e">
        <f t="shared" si="376"/>
        <v>#REF!</v>
      </c>
      <c r="FB211" s="335" t="e">
        <f t="shared" si="377"/>
        <v>#REF!</v>
      </c>
      <c r="FC211" s="335" t="e">
        <f t="shared" si="378"/>
        <v>#REF!</v>
      </c>
      <c r="FD211" s="335">
        <f t="shared" si="379"/>
        <v>1.2209458395742144E-3</v>
      </c>
      <c r="FE211" s="335" t="e">
        <f t="shared" si="380"/>
        <v>#REF!</v>
      </c>
      <c r="FF211" s="335" t="e">
        <f t="shared" si="381"/>
        <v>#REF!</v>
      </c>
      <c r="FG211" s="335" t="e">
        <f t="shared" si="382"/>
        <v>#REF!</v>
      </c>
      <c r="FH211" s="335" t="e">
        <f t="shared" si="383"/>
        <v>#REF!</v>
      </c>
      <c r="FI211" s="335" t="e">
        <f t="shared" si="384"/>
        <v>#REF!</v>
      </c>
      <c r="FJ211" s="335" t="e">
        <f t="shared" si="385"/>
        <v>#REF!</v>
      </c>
      <c r="FK211" s="335" t="e">
        <f t="shared" si="386"/>
        <v>#REF!</v>
      </c>
      <c r="FL211" s="335" t="e">
        <f t="shared" si="387"/>
        <v>#REF!</v>
      </c>
      <c r="FM211" s="335" t="e">
        <f t="shared" si="388"/>
        <v>#REF!</v>
      </c>
      <c r="FN211" s="335">
        <f t="shared" si="389"/>
        <v>3.3340556433169119E-2</v>
      </c>
      <c r="FO211" s="335" t="e">
        <f t="shared" si="390"/>
        <v>#REF!</v>
      </c>
      <c r="FP211" s="335" t="e">
        <f t="shared" si="391"/>
        <v>#REF!</v>
      </c>
      <c r="FQ211" s="335" t="e">
        <f t="shared" si="392"/>
        <v>#REF!</v>
      </c>
      <c r="FR211" s="335" t="e">
        <f t="shared" si="393"/>
        <v>#REF!</v>
      </c>
      <c r="FS211" s="335" t="e">
        <f t="shared" si="394"/>
        <v>#REF!</v>
      </c>
      <c r="FT211" s="335" t="e">
        <f t="shared" si="395"/>
        <v>#REF!</v>
      </c>
      <c r="FU211" s="335" t="e">
        <f t="shared" si="396"/>
        <v>#REF!</v>
      </c>
      <c r="FV211" s="335" t="e">
        <f t="shared" si="397"/>
        <v>#REF!</v>
      </c>
      <c r="FW211" s="335" t="e">
        <f t="shared" si="398"/>
        <v>#REF!</v>
      </c>
      <c r="FX211" s="335">
        <f t="shared" si="399"/>
        <v>6.635240494108516E-3</v>
      </c>
    </row>
    <row r="212" spans="1:180" x14ac:dyDescent="0.2">
      <c r="A212" s="305" t="str">
        <f>_xlfn.CONCAT(IF(LEFT(TRIM(A211),1)="*", "*R", "R"), 1+RIGHT(TRIM(A211),1))</f>
        <v>*R4</v>
      </c>
      <c r="B212" s="305" t="str">
        <f t="shared" si="406"/>
        <v>*TLLSGPHEV40</v>
      </c>
      <c r="C212" s="305" t="str">
        <f t="shared" si="407"/>
        <v>TL.GSL.LS.PHEV.2020</v>
      </c>
      <c r="D212" s="301" t="str">
        <f t="shared" si="408"/>
        <v>bn-vmt, bn-vmt/a</v>
      </c>
      <c r="E212" s="301" t="str">
        <f t="shared" si="409"/>
        <v>TLGSL</v>
      </c>
      <c r="F212" s="301" t="str">
        <f t="shared" si="410"/>
        <v>TL</v>
      </c>
      <c r="G212" s="315" t="s">
        <v>822</v>
      </c>
      <c r="H212" s="315" t="s">
        <v>814</v>
      </c>
      <c r="I212" s="321" t="e">
        <f>#REF!</f>
        <v>#REF!</v>
      </c>
      <c r="J212" s="315" t="str">
        <f t="shared" si="400"/>
        <v>Large SUV-GSL</v>
      </c>
      <c r="K212" s="335" t="e">
        <f>$I212*IF($G212="Pickup", SUMIFS(NewEmisData!E:E, NewEmisData!$A:$A, "Pickup", NewEmisData!$B:$B, $A212, NewEmisData!$C:$C, $H212, NewEmisData!$D:$D, K$2), SUMIFS(NewEmisData!E:E, NewEmisData!$A:$A, "LDV", NewEmisData!$B:$B, $A212, NewEmisData!$C:$C, $H212, NewEmisData!$D:$D, K$2))</f>
        <v>#REF!</v>
      </c>
      <c r="L212" s="335" t="e">
        <f>$I212*IF($G212="Pickup", SUMIFS(NewEmisData!F:F, NewEmisData!$A:$A, "Pickup", NewEmisData!$B:$B, $A212, NewEmisData!$C:$C, $H212, NewEmisData!$D:$D, L$2), SUMIFS(NewEmisData!F:F, NewEmisData!$A:$A, "LDV", NewEmisData!$B:$B, $A212, NewEmisData!$C:$C, $H212, NewEmisData!$D:$D, L$2))</f>
        <v>#REF!</v>
      </c>
      <c r="M212" s="335" t="e">
        <f>$I212*IF($G212="Pickup", SUMIFS(NewEmisData!G:G, NewEmisData!$A:$A, "Pickup", NewEmisData!$B:$B, $A212, NewEmisData!$C:$C, $H212, NewEmisData!$D:$D, M$2), SUMIFS(NewEmisData!G:G, NewEmisData!$A:$A, "LDV", NewEmisData!$B:$B, $A212, NewEmisData!$C:$C, $H212, NewEmisData!$D:$D, M$2))</f>
        <v>#REF!</v>
      </c>
      <c r="N212" s="335" t="e">
        <f>$I212*IF($G212="Pickup", SUMIFS(NewEmisData!H:H, NewEmisData!$A:$A, "Pickup", NewEmisData!$B:$B, $A212, NewEmisData!$C:$C, $H212, NewEmisData!$D:$D, N$2), SUMIFS(NewEmisData!H:H, NewEmisData!$A:$A, "LDV", NewEmisData!$B:$B, $A212, NewEmisData!$C:$C, $H212, NewEmisData!$D:$D, N$2))</f>
        <v>#REF!</v>
      </c>
      <c r="O212" s="335" t="e">
        <f>$I212*IF($G212="Pickup", SUMIFS(NewEmisData!I:I, NewEmisData!$A:$A, "Pickup", NewEmisData!$B:$B, $A212, NewEmisData!$C:$C, $H212, NewEmisData!$D:$D, O$2), SUMIFS(NewEmisData!I:I, NewEmisData!$A:$A, "LDV", NewEmisData!$B:$B, $A212, NewEmisData!$C:$C, $H212, NewEmisData!$D:$D, O$2))</f>
        <v>#REF!</v>
      </c>
      <c r="P212" s="335" t="e">
        <f>$I212*IF($G212="Pickup", SUMIFS(NewEmisData!J:J, NewEmisData!$A:$A, "Pickup", NewEmisData!$B:$B, $A212, NewEmisData!$C:$C, $H212, NewEmisData!$D:$D, P$2), SUMIFS(NewEmisData!J:J, NewEmisData!$A:$A, "LDV", NewEmisData!$B:$B, $A212, NewEmisData!$C:$C, $H212, NewEmisData!$D:$D, P$2))</f>
        <v>#REF!</v>
      </c>
      <c r="Q212" s="335" t="e">
        <f>$I212*IF($G212="Pickup", SUMIFS(NewEmisData!K:K, NewEmisData!$A:$A, "Pickup", NewEmisData!$B:$B, $A212, NewEmisData!$C:$C, $H212, NewEmisData!$D:$D, Q$2), SUMIFS(NewEmisData!K:K, NewEmisData!$A:$A, "LDV", NewEmisData!$B:$B, $A212, NewEmisData!$C:$C, $H212, NewEmisData!$D:$D, Q$2))</f>
        <v>#REF!</v>
      </c>
      <c r="R212" s="335" t="e">
        <f>$I212*IF($G212="Pickup", SUMIFS(NewEmisData!L:L, NewEmisData!$A:$A, "Pickup", NewEmisData!$B:$B, $A212, NewEmisData!$C:$C, $H212, NewEmisData!$D:$D, R$2), SUMIFS(NewEmisData!L:L, NewEmisData!$A:$A, "LDV", NewEmisData!$B:$B, $A212, NewEmisData!$C:$C, $H212, NewEmisData!$D:$D, R$2))</f>
        <v>#REF!</v>
      </c>
      <c r="S212" s="335" t="e">
        <f>$I212*IF($G212="Pickup", SUMIFS(NewEmisData!M:M, NewEmisData!$A:$A, "Pickup", NewEmisData!$B:$B, $A212, NewEmisData!$C:$C, $H212, NewEmisData!$D:$D, S$2), SUMIFS(NewEmisData!M:M, NewEmisData!$A:$A, "LDV", NewEmisData!$B:$B, $A212, NewEmisData!$C:$C, $H212, NewEmisData!$D:$D, S$2))</f>
        <v>#REF!</v>
      </c>
      <c r="T212" s="335">
        <v>0.19370552645526184</v>
      </c>
      <c r="U212" s="335" t="e">
        <f>$I212*IF($G212="Pickup", SUMIFS(NewEmisData!E:E, NewEmisData!$A:$A, "Pickup", NewEmisData!$B:$B, $A212, NewEmisData!$C:$C, $H212, NewEmisData!$D:$D, U$2), SUMIFS(NewEmisData!E:E, NewEmisData!$A:$A, "LDV", NewEmisData!$B:$B, $A212, NewEmisData!$C:$C, $H212, NewEmisData!$D:$D, U$2))</f>
        <v>#REF!</v>
      </c>
      <c r="V212" s="335" t="e">
        <f>$I212*IF($G212="Pickup", SUMIFS(NewEmisData!F:F, NewEmisData!$A:$A, "Pickup", NewEmisData!$B:$B, $A212, NewEmisData!$C:$C, $H212, NewEmisData!$D:$D, V$2), SUMIFS(NewEmisData!F:F, NewEmisData!$A:$A, "LDV", NewEmisData!$B:$B, $A212, NewEmisData!$C:$C, $H212, NewEmisData!$D:$D, V$2))</f>
        <v>#REF!</v>
      </c>
      <c r="W212" s="335" t="e">
        <f>$I212*IF($G212="Pickup", SUMIFS(NewEmisData!G:G, NewEmisData!$A:$A, "Pickup", NewEmisData!$B:$B, $A212, NewEmisData!$C:$C, $H212, NewEmisData!$D:$D, W$2), SUMIFS(NewEmisData!G:G, NewEmisData!$A:$A, "LDV", NewEmisData!$B:$B, $A212, NewEmisData!$C:$C, $H212, NewEmisData!$D:$D, W$2))</f>
        <v>#REF!</v>
      </c>
      <c r="X212" s="335" t="e">
        <f>$I212*IF($G212="Pickup", SUMIFS(NewEmisData!H:H, NewEmisData!$A:$A, "Pickup", NewEmisData!$B:$B, $A212, NewEmisData!$C:$C, $H212, NewEmisData!$D:$D, X$2), SUMIFS(NewEmisData!H:H, NewEmisData!$A:$A, "LDV", NewEmisData!$B:$B, $A212, NewEmisData!$C:$C, $H212, NewEmisData!$D:$D, X$2))</f>
        <v>#REF!</v>
      </c>
      <c r="Y212" s="335" t="e">
        <f>$I212*IF($G212="Pickup", SUMIFS(NewEmisData!I:I, NewEmisData!$A:$A, "Pickup", NewEmisData!$B:$B, $A212, NewEmisData!$C:$C, $H212, NewEmisData!$D:$D, Y$2), SUMIFS(NewEmisData!I:I, NewEmisData!$A:$A, "LDV", NewEmisData!$B:$B, $A212, NewEmisData!$C:$C, $H212, NewEmisData!$D:$D, Y$2))</f>
        <v>#REF!</v>
      </c>
      <c r="Z212" s="335" t="e">
        <f>$I212*IF($G212="Pickup", SUMIFS(NewEmisData!J:J, NewEmisData!$A:$A, "Pickup", NewEmisData!$B:$B, $A212, NewEmisData!$C:$C, $H212, NewEmisData!$D:$D, Z$2), SUMIFS(NewEmisData!J:J, NewEmisData!$A:$A, "LDV", NewEmisData!$B:$B, $A212, NewEmisData!$C:$C, $H212, NewEmisData!$D:$D, Z$2))</f>
        <v>#REF!</v>
      </c>
      <c r="AA212" s="335" t="e">
        <f>$I212*IF($G212="Pickup", SUMIFS(NewEmisData!K:K, NewEmisData!$A:$A, "Pickup", NewEmisData!$B:$B, $A212, NewEmisData!$C:$C, $H212, NewEmisData!$D:$D, AA$2), SUMIFS(NewEmisData!K:K, NewEmisData!$A:$A, "LDV", NewEmisData!$B:$B, $A212, NewEmisData!$C:$C, $H212, NewEmisData!$D:$D, AA$2))</f>
        <v>#REF!</v>
      </c>
      <c r="AB212" s="335" t="e">
        <f>$I212*IF($G212="Pickup", SUMIFS(NewEmisData!L:L, NewEmisData!$A:$A, "Pickup", NewEmisData!$B:$B, $A212, NewEmisData!$C:$C, $H212, NewEmisData!$D:$D, AB$2), SUMIFS(NewEmisData!L:L, NewEmisData!$A:$A, "LDV", NewEmisData!$B:$B, $A212, NewEmisData!$C:$C, $H212, NewEmisData!$D:$D, AB$2))</f>
        <v>#REF!</v>
      </c>
      <c r="AC212" s="335" t="e">
        <f>$I212*IF($G212="Pickup", SUMIFS(NewEmisData!M:M, NewEmisData!$A:$A, "Pickup", NewEmisData!$B:$B, $A212, NewEmisData!$C:$C, $H212, NewEmisData!$D:$D, AC$2), SUMIFS(NewEmisData!M:M, NewEmisData!$A:$A, "LDV", NewEmisData!$B:$B, $A212, NewEmisData!$C:$C, $H212, NewEmisData!$D:$D, AC$2))</f>
        <v>#REF!</v>
      </c>
      <c r="AD212" s="335">
        <v>4.3391925281933752E-2</v>
      </c>
      <c r="AE212" s="335" t="e">
        <f>$I212*IF($G212="Pickup", SUMIFS(NewEmisData!E:E, NewEmisData!$A:$A, "Pickup", NewEmisData!$B:$B, $A212, NewEmisData!$C:$C, $H212, NewEmisData!$D:$D, AE$2), SUMIFS(NewEmisData!E:E, NewEmisData!$A:$A, "LDV", NewEmisData!$B:$B, $A212, NewEmisData!$C:$C, $H212, NewEmisData!$D:$D, AE$2))</f>
        <v>#REF!</v>
      </c>
      <c r="AF212" s="335" t="e">
        <f>$I212*IF($G212="Pickup", SUMIFS(NewEmisData!F:F, NewEmisData!$A:$A, "Pickup", NewEmisData!$B:$B, $A212, NewEmisData!$C:$C, $H212, NewEmisData!$D:$D, AF$2), SUMIFS(NewEmisData!F:F, NewEmisData!$A:$A, "LDV", NewEmisData!$B:$B, $A212, NewEmisData!$C:$C, $H212, NewEmisData!$D:$D, AF$2))</f>
        <v>#REF!</v>
      </c>
      <c r="AG212" s="335" t="e">
        <f>$I212*IF($G212="Pickup", SUMIFS(NewEmisData!G:G, NewEmisData!$A:$A, "Pickup", NewEmisData!$B:$B, $A212, NewEmisData!$C:$C, $H212, NewEmisData!$D:$D, AG$2), SUMIFS(NewEmisData!G:G, NewEmisData!$A:$A, "LDV", NewEmisData!$B:$B, $A212, NewEmisData!$C:$C, $H212, NewEmisData!$D:$D, AG$2))</f>
        <v>#REF!</v>
      </c>
      <c r="AH212" s="335" t="e">
        <f>$I212*IF($G212="Pickup", SUMIFS(NewEmisData!H:H, NewEmisData!$A:$A, "Pickup", NewEmisData!$B:$B, $A212, NewEmisData!$C:$C, $H212, NewEmisData!$D:$D, AH$2), SUMIFS(NewEmisData!H:H, NewEmisData!$A:$A, "LDV", NewEmisData!$B:$B, $A212, NewEmisData!$C:$C, $H212, NewEmisData!$D:$D, AH$2))</f>
        <v>#REF!</v>
      </c>
      <c r="AI212" s="335" t="e">
        <f>$I212*IF($G212="Pickup", SUMIFS(NewEmisData!I:I, NewEmisData!$A:$A, "Pickup", NewEmisData!$B:$B, $A212, NewEmisData!$C:$C, $H212, NewEmisData!$D:$D, AI$2), SUMIFS(NewEmisData!I:I, NewEmisData!$A:$A, "LDV", NewEmisData!$B:$B, $A212, NewEmisData!$C:$C, $H212, NewEmisData!$D:$D, AI$2))</f>
        <v>#REF!</v>
      </c>
      <c r="AJ212" s="335" t="e">
        <f>$I212*IF($G212="Pickup", SUMIFS(NewEmisData!J:J, NewEmisData!$A:$A, "Pickup", NewEmisData!$B:$B, $A212, NewEmisData!$C:$C, $H212, NewEmisData!$D:$D, AJ$2), SUMIFS(NewEmisData!J:J, NewEmisData!$A:$A, "LDV", NewEmisData!$B:$B, $A212, NewEmisData!$C:$C, $H212, NewEmisData!$D:$D, AJ$2))</f>
        <v>#REF!</v>
      </c>
      <c r="AK212" s="335" t="e">
        <f>$I212*IF($G212="Pickup", SUMIFS(NewEmisData!K:K, NewEmisData!$A:$A, "Pickup", NewEmisData!$B:$B, $A212, NewEmisData!$C:$C, $H212, NewEmisData!$D:$D, AK$2), SUMIFS(NewEmisData!K:K, NewEmisData!$A:$A, "LDV", NewEmisData!$B:$B, $A212, NewEmisData!$C:$C, $H212, NewEmisData!$D:$D, AK$2))</f>
        <v>#REF!</v>
      </c>
      <c r="AL212" s="335" t="e">
        <f>$I212*IF($G212="Pickup", SUMIFS(NewEmisData!L:L, NewEmisData!$A:$A, "Pickup", NewEmisData!$B:$B, $A212, NewEmisData!$C:$C, $H212, NewEmisData!$D:$D, AL$2), SUMIFS(NewEmisData!L:L, NewEmisData!$A:$A, "LDV", NewEmisData!$B:$B, $A212, NewEmisData!$C:$C, $H212, NewEmisData!$D:$D, AL$2))</f>
        <v>#REF!</v>
      </c>
      <c r="AM212" s="335" t="e">
        <f>$I212*IF($G212="Pickup", SUMIFS(NewEmisData!M:M, NewEmisData!$A:$A, "Pickup", NewEmisData!$B:$B, $A212, NewEmisData!$C:$C, $H212, NewEmisData!$D:$D, AM$2), SUMIFS(NewEmisData!M:M, NewEmisData!$A:$A, "LDV", NewEmisData!$B:$B, $A212, NewEmisData!$C:$C, $H212, NewEmisData!$D:$D, AM$2))</f>
        <v>#REF!</v>
      </c>
      <c r="AN212" s="335">
        <v>1.2209458395742144E-3</v>
      </c>
      <c r="AO212" s="335" t="e">
        <f>$I212*IF($G212="Pickup", SUMIFS(NewEmisData!E:E, NewEmisData!$A:$A, "Pickup", NewEmisData!$B:$B, $A212, NewEmisData!$C:$C, $H212, NewEmisData!$D:$D, AO$2), SUMIFS(NewEmisData!E:E, NewEmisData!$A:$A, "LDV", NewEmisData!$B:$B, $A212, NewEmisData!$C:$C, $H212, NewEmisData!$D:$D, AO$2))</f>
        <v>#REF!</v>
      </c>
      <c r="AP212" s="335" t="e">
        <f>$I212*IF($G212="Pickup", SUMIFS(NewEmisData!F:F, NewEmisData!$A:$A, "Pickup", NewEmisData!$B:$B, $A212, NewEmisData!$C:$C, $H212, NewEmisData!$D:$D, AP$2), SUMIFS(NewEmisData!F:F, NewEmisData!$A:$A, "LDV", NewEmisData!$B:$B, $A212, NewEmisData!$C:$C, $H212, NewEmisData!$D:$D, AP$2))</f>
        <v>#REF!</v>
      </c>
      <c r="AQ212" s="335" t="e">
        <f>$I212*IF($G212="Pickup", SUMIFS(NewEmisData!G:G, NewEmisData!$A:$A, "Pickup", NewEmisData!$B:$B, $A212, NewEmisData!$C:$C, $H212, NewEmisData!$D:$D, AQ$2), SUMIFS(NewEmisData!G:G, NewEmisData!$A:$A, "LDV", NewEmisData!$B:$B, $A212, NewEmisData!$C:$C, $H212, NewEmisData!$D:$D, AQ$2))</f>
        <v>#REF!</v>
      </c>
      <c r="AR212" s="335" t="e">
        <f>$I212*IF($G212="Pickup", SUMIFS(NewEmisData!H:H, NewEmisData!$A:$A, "Pickup", NewEmisData!$B:$B, $A212, NewEmisData!$C:$C, $H212, NewEmisData!$D:$D, AR$2), SUMIFS(NewEmisData!H:H, NewEmisData!$A:$A, "LDV", NewEmisData!$B:$B, $A212, NewEmisData!$C:$C, $H212, NewEmisData!$D:$D, AR$2))</f>
        <v>#REF!</v>
      </c>
      <c r="AS212" s="335" t="e">
        <f>$I212*IF($G212="Pickup", SUMIFS(NewEmisData!I:I, NewEmisData!$A:$A, "Pickup", NewEmisData!$B:$B, $A212, NewEmisData!$C:$C, $H212, NewEmisData!$D:$D, AS$2), SUMIFS(NewEmisData!I:I, NewEmisData!$A:$A, "LDV", NewEmisData!$B:$B, $A212, NewEmisData!$C:$C, $H212, NewEmisData!$D:$D, AS$2))</f>
        <v>#REF!</v>
      </c>
      <c r="AT212" s="335" t="e">
        <f>$I212*IF($G212="Pickup", SUMIFS(NewEmisData!J:J, NewEmisData!$A:$A, "Pickup", NewEmisData!$B:$B, $A212, NewEmisData!$C:$C, $H212, NewEmisData!$D:$D, AT$2), SUMIFS(NewEmisData!J:J, NewEmisData!$A:$A, "LDV", NewEmisData!$B:$B, $A212, NewEmisData!$C:$C, $H212, NewEmisData!$D:$D, AT$2))</f>
        <v>#REF!</v>
      </c>
      <c r="AU212" s="335" t="e">
        <f>$I212*IF($G212="Pickup", SUMIFS(NewEmisData!K:K, NewEmisData!$A:$A, "Pickup", NewEmisData!$B:$B, $A212, NewEmisData!$C:$C, $H212, NewEmisData!$D:$D, AU$2), SUMIFS(NewEmisData!K:K, NewEmisData!$A:$A, "LDV", NewEmisData!$B:$B, $A212, NewEmisData!$C:$C, $H212, NewEmisData!$D:$D, AU$2))</f>
        <v>#REF!</v>
      </c>
      <c r="AV212" s="335" t="e">
        <f>$I212*IF($G212="Pickup", SUMIFS(NewEmisData!L:L, NewEmisData!$A:$A, "Pickup", NewEmisData!$B:$B, $A212, NewEmisData!$C:$C, $H212, NewEmisData!$D:$D, AV$2), SUMIFS(NewEmisData!L:L, NewEmisData!$A:$A, "LDV", NewEmisData!$B:$B, $A212, NewEmisData!$C:$C, $H212, NewEmisData!$D:$D, AV$2))</f>
        <v>#REF!</v>
      </c>
      <c r="AW212" s="335" t="e">
        <f>$I212*IF($G212="Pickup", SUMIFS(NewEmisData!M:M, NewEmisData!$A:$A, "Pickup", NewEmisData!$B:$B, $A212, NewEmisData!$C:$C, $H212, NewEmisData!$D:$D, AW$2), SUMIFS(NewEmisData!M:M, NewEmisData!$A:$A, "LDV", NewEmisData!$B:$B, $A212, NewEmisData!$C:$C, $H212, NewEmisData!$D:$D, AW$2))</f>
        <v>#REF!</v>
      </c>
      <c r="AX212" s="335">
        <v>3.3340556433169119E-2</v>
      </c>
      <c r="AY212" s="335" t="e">
        <f>$I212*IF($G212="Pickup", SUMIFS(NewEmisData!E:E, NewEmisData!$A:$A, "Pickup", NewEmisData!$B:$B, $A212, NewEmisData!$C:$C, $H212, NewEmisData!$D:$D, AY$2), SUMIFS(NewEmisData!E:E, NewEmisData!$A:$A, "LDV", NewEmisData!$B:$B, $A212, NewEmisData!$C:$C, $H212, NewEmisData!$D:$D, AY$2))</f>
        <v>#REF!</v>
      </c>
      <c r="AZ212" s="335" t="e">
        <f>$I212*IF($G212="Pickup", SUMIFS(NewEmisData!F:F, NewEmisData!$A:$A, "Pickup", NewEmisData!$B:$B, $A212, NewEmisData!$C:$C, $H212, NewEmisData!$D:$D, AZ$2), SUMIFS(NewEmisData!F:F, NewEmisData!$A:$A, "LDV", NewEmisData!$B:$B, $A212, NewEmisData!$C:$C, $H212, NewEmisData!$D:$D, AZ$2))</f>
        <v>#REF!</v>
      </c>
      <c r="BA212" s="335" t="e">
        <f>$I212*IF($G212="Pickup", SUMIFS(NewEmisData!G:G, NewEmisData!$A:$A, "Pickup", NewEmisData!$B:$B, $A212, NewEmisData!$C:$C, $H212, NewEmisData!$D:$D, BA$2), SUMIFS(NewEmisData!G:G, NewEmisData!$A:$A, "LDV", NewEmisData!$B:$B, $A212, NewEmisData!$C:$C, $H212, NewEmisData!$D:$D, BA$2))</f>
        <v>#REF!</v>
      </c>
      <c r="BB212" s="335" t="e">
        <f>$I212*IF($G212="Pickup", SUMIFS(NewEmisData!H:H, NewEmisData!$A:$A, "Pickup", NewEmisData!$B:$B, $A212, NewEmisData!$C:$C, $H212, NewEmisData!$D:$D, BB$2), SUMIFS(NewEmisData!H:H, NewEmisData!$A:$A, "LDV", NewEmisData!$B:$B, $A212, NewEmisData!$C:$C, $H212, NewEmisData!$D:$D, BB$2))</f>
        <v>#REF!</v>
      </c>
      <c r="BC212" s="335" t="e">
        <f>$I212*IF($G212="Pickup", SUMIFS(NewEmisData!I:I, NewEmisData!$A:$A, "Pickup", NewEmisData!$B:$B, $A212, NewEmisData!$C:$C, $H212, NewEmisData!$D:$D, BC$2), SUMIFS(NewEmisData!I:I, NewEmisData!$A:$A, "LDV", NewEmisData!$B:$B, $A212, NewEmisData!$C:$C, $H212, NewEmisData!$D:$D, BC$2))</f>
        <v>#REF!</v>
      </c>
      <c r="BD212" s="335" t="e">
        <f>$I212*IF($G212="Pickup", SUMIFS(NewEmisData!J:J, NewEmisData!$A:$A, "Pickup", NewEmisData!$B:$B, $A212, NewEmisData!$C:$C, $H212, NewEmisData!$D:$D, BD$2), SUMIFS(NewEmisData!J:J, NewEmisData!$A:$A, "LDV", NewEmisData!$B:$B, $A212, NewEmisData!$C:$C, $H212, NewEmisData!$D:$D, BD$2))</f>
        <v>#REF!</v>
      </c>
      <c r="BE212" s="335" t="e">
        <f>$I212*IF($G212="Pickup", SUMIFS(NewEmisData!K:K, NewEmisData!$A:$A, "Pickup", NewEmisData!$B:$B, $A212, NewEmisData!$C:$C, $H212, NewEmisData!$D:$D, BE$2), SUMIFS(NewEmisData!K:K, NewEmisData!$A:$A, "LDV", NewEmisData!$B:$B, $A212, NewEmisData!$C:$C, $H212, NewEmisData!$D:$D, BE$2))</f>
        <v>#REF!</v>
      </c>
      <c r="BF212" s="335" t="e">
        <f>$I212*IF($G212="Pickup", SUMIFS(NewEmisData!L:L, NewEmisData!$A:$A, "Pickup", NewEmisData!$B:$B, $A212, NewEmisData!$C:$C, $H212, NewEmisData!$D:$D, BF$2), SUMIFS(NewEmisData!L:L, NewEmisData!$A:$A, "LDV", NewEmisData!$B:$B, $A212, NewEmisData!$C:$C, $H212, NewEmisData!$D:$D, BF$2))</f>
        <v>#REF!</v>
      </c>
      <c r="BG212" s="335" t="e">
        <f>$I212*IF($G212="Pickup", SUMIFS(NewEmisData!M:M, NewEmisData!$A:$A, "Pickup", NewEmisData!$B:$B, $A212, NewEmisData!$C:$C, $H212, NewEmisData!$D:$D, BG$2), SUMIFS(NewEmisData!M:M, NewEmisData!$A:$A, "LDV", NewEmisData!$B:$B, $A212, NewEmisData!$C:$C, $H212, NewEmisData!$D:$D, BG$2))</f>
        <v>#REF!</v>
      </c>
      <c r="BH212" s="335">
        <v>6.635240494108516E-3</v>
      </c>
      <c r="BI212" s="335" t="e">
        <f>$I212*IF($G212="Pickup", SUMIFS(NewEmisData!E:E, NewEmisData!$A:$A, "Pickup", NewEmisData!$B:$B, $A212, NewEmisData!$C:$C, $H212, NewEmisData!$D:$D, BI$2), SUMIFS(NewEmisData!E:E, NewEmisData!$A:$A, "LDV", NewEmisData!$B:$B, $A212, NewEmisData!$C:$C, $H212, NewEmisData!$D:$D, BI$2))</f>
        <v>#REF!</v>
      </c>
      <c r="BJ212" s="335" t="e">
        <f>$I212*IF($G212="Pickup", SUMIFS(NewEmisData!F:F, NewEmisData!$A:$A, "Pickup", NewEmisData!$B:$B, $A212, NewEmisData!$C:$C, $H212, NewEmisData!$D:$D, BJ$2), SUMIFS(NewEmisData!F:F, NewEmisData!$A:$A, "LDV", NewEmisData!$B:$B, $A212, NewEmisData!$C:$C, $H212, NewEmisData!$D:$D, BJ$2))</f>
        <v>#REF!</v>
      </c>
      <c r="BK212" s="335" t="e">
        <f>$I212*IF($G212="Pickup", SUMIFS(NewEmisData!G:G, NewEmisData!$A:$A, "Pickup", NewEmisData!$B:$B, $A212, NewEmisData!$C:$C, $H212, NewEmisData!$D:$D, BK$2), SUMIFS(NewEmisData!G:G, NewEmisData!$A:$A, "LDV", NewEmisData!$B:$B, $A212, NewEmisData!$C:$C, $H212, NewEmisData!$D:$D, BK$2))</f>
        <v>#REF!</v>
      </c>
      <c r="BL212" s="335" t="e">
        <f>$I212*IF($G212="Pickup", SUMIFS(NewEmisData!H:H, NewEmisData!$A:$A, "Pickup", NewEmisData!$B:$B, $A212, NewEmisData!$C:$C, $H212, NewEmisData!$D:$D, BL$2), SUMIFS(NewEmisData!H:H, NewEmisData!$A:$A, "LDV", NewEmisData!$B:$B, $A212, NewEmisData!$C:$C, $H212, NewEmisData!$D:$D, BL$2))</f>
        <v>#REF!</v>
      </c>
      <c r="BM212" s="335" t="e">
        <f>$I212*IF($G212="Pickup", SUMIFS(NewEmisData!I:I, NewEmisData!$A:$A, "Pickup", NewEmisData!$B:$B, $A212, NewEmisData!$C:$C, $H212, NewEmisData!$D:$D, BM$2), SUMIFS(NewEmisData!I:I, NewEmisData!$A:$A, "LDV", NewEmisData!$B:$B, $A212, NewEmisData!$C:$C, $H212, NewEmisData!$D:$D, BM$2))</f>
        <v>#REF!</v>
      </c>
      <c r="BN212" s="335" t="e">
        <f>$I212*IF($G212="Pickup", SUMIFS(NewEmisData!J:J, NewEmisData!$A:$A, "Pickup", NewEmisData!$B:$B, $A212, NewEmisData!$C:$C, $H212, NewEmisData!$D:$D, BN$2), SUMIFS(NewEmisData!J:J, NewEmisData!$A:$A, "LDV", NewEmisData!$B:$B, $A212, NewEmisData!$C:$C, $H212, NewEmisData!$D:$D, BN$2))</f>
        <v>#REF!</v>
      </c>
      <c r="BO212" s="335" t="e">
        <f>$I212*IF($G212="Pickup", SUMIFS(NewEmisData!K:K, NewEmisData!$A:$A, "Pickup", NewEmisData!$B:$B, $A212, NewEmisData!$C:$C, $H212, NewEmisData!$D:$D, BO$2), SUMIFS(NewEmisData!K:K, NewEmisData!$A:$A, "LDV", NewEmisData!$B:$B, $A212, NewEmisData!$C:$C, $H212, NewEmisData!$D:$D, BO$2))</f>
        <v>#REF!</v>
      </c>
      <c r="BP212" s="335" t="e">
        <f>$I212*IF($G212="Pickup", SUMIFS(NewEmisData!L:L, NewEmisData!$A:$A, "Pickup", NewEmisData!$B:$B, $A212, NewEmisData!$C:$C, $H212, NewEmisData!$D:$D, BP$2), SUMIFS(NewEmisData!L:L, NewEmisData!$A:$A, "LDV", NewEmisData!$B:$B, $A212, NewEmisData!$C:$C, $H212, NewEmisData!$D:$D, BP$2))</f>
        <v>#REF!</v>
      </c>
      <c r="BQ212" s="335" t="e">
        <f>$I212*IF($G212="Pickup", SUMIFS(NewEmisData!M:M, NewEmisData!$A:$A, "Pickup", NewEmisData!$B:$B, $A212, NewEmisData!$C:$C, $H212, NewEmisData!$D:$D, BQ$2), SUMIFS(NewEmisData!M:M, NewEmisData!$A:$A, "LDV", NewEmisData!$B:$B, $A212, NewEmisData!$C:$C, $H212, NewEmisData!$D:$D, BQ$2))</f>
        <v>#REF!</v>
      </c>
      <c r="BR212" s="335">
        <v>1.1611805680881344</v>
      </c>
      <c r="BS212" s="335" t="e">
        <f>$I212*IF($G212="Pickup", SUMIFS(NewEmisData!E:E, NewEmisData!$A:$A, "Pickup", NewEmisData!$B:$B, $A212, NewEmisData!$C:$C, $H212, NewEmisData!$D:$D, BS$2), SUMIFS(NewEmisData!E:E, NewEmisData!$A:$A, "LDV", NewEmisData!$B:$B, $A212, NewEmisData!$C:$C, $H212, NewEmisData!$D:$D, BS$2))</f>
        <v>#REF!</v>
      </c>
      <c r="BT212" s="335" t="e">
        <f>$I212*IF($G212="Pickup", SUMIFS(NewEmisData!F:F, NewEmisData!$A:$A, "Pickup", NewEmisData!$B:$B, $A212, NewEmisData!$C:$C, $H212, NewEmisData!$D:$D, BT$2), SUMIFS(NewEmisData!F:F, NewEmisData!$A:$A, "LDV", NewEmisData!$B:$B, $A212, NewEmisData!$C:$C, $H212, NewEmisData!$D:$D, BT$2))</f>
        <v>#REF!</v>
      </c>
      <c r="BU212" s="335" t="e">
        <f>$I212*IF($G212="Pickup", SUMIFS(NewEmisData!G:G, NewEmisData!$A:$A, "Pickup", NewEmisData!$B:$B, $A212, NewEmisData!$C:$C, $H212, NewEmisData!$D:$D, BU$2), SUMIFS(NewEmisData!G:G, NewEmisData!$A:$A, "LDV", NewEmisData!$B:$B, $A212, NewEmisData!$C:$C, $H212, NewEmisData!$D:$D, BU$2))</f>
        <v>#REF!</v>
      </c>
      <c r="BV212" s="335" t="e">
        <f>$I212*IF($G212="Pickup", SUMIFS(NewEmisData!H:H, NewEmisData!$A:$A, "Pickup", NewEmisData!$B:$B, $A212, NewEmisData!$C:$C, $H212, NewEmisData!$D:$D, BV$2), SUMIFS(NewEmisData!H:H, NewEmisData!$A:$A, "LDV", NewEmisData!$B:$B, $A212, NewEmisData!$C:$C, $H212, NewEmisData!$D:$D, BV$2))</f>
        <v>#REF!</v>
      </c>
      <c r="BW212" s="335" t="e">
        <f>$I212*IF($G212="Pickup", SUMIFS(NewEmisData!I:I, NewEmisData!$A:$A, "Pickup", NewEmisData!$B:$B, $A212, NewEmisData!$C:$C, $H212, NewEmisData!$D:$D, BW$2), SUMIFS(NewEmisData!I:I, NewEmisData!$A:$A, "LDV", NewEmisData!$B:$B, $A212, NewEmisData!$C:$C, $H212, NewEmisData!$D:$D, BW$2))</f>
        <v>#REF!</v>
      </c>
      <c r="BX212" s="335" t="e">
        <f>$I212*IF($G212="Pickup", SUMIFS(NewEmisData!J:J, NewEmisData!$A:$A, "Pickup", NewEmisData!$B:$B, $A212, NewEmisData!$C:$C, $H212, NewEmisData!$D:$D, BX$2), SUMIFS(NewEmisData!J:J, NewEmisData!$A:$A, "LDV", NewEmisData!$B:$B, $A212, NewEmisData!$C:$C, $H212, NewEmisData!$D:$D, BX$2))</f>
        <v>#REF!</v>
      </c>
      <c r="BY212" s="335" t="e">
        <f>$I212*IF($G212="Pickup", SUMIFS(NewEmisData!K:K, NewEmisData!$A:$A, "Pickup", NewEmisData!$B:$B, $A212, NewEmisData!$C:$C, $H212, NewEmisData!$D:$D, BY$2), SUMIFS(NewEmisData!K:K, NewEmisData!$A:$A, "LDV", NewEmisData!$B:$B, $A212, NewEmisData!$C:$C, $H212, NewEmisData!$D:$D, BY$2))</f>
        <v>#REF!</v>
      </c>
      <c r="BZ212" s="335" t="e">
        <f>$I212*IF($G212="Pickup", SUMIFS(NewEmisData!L:L, NewEmisData!$A:$A, "Pickup", NewEmisData!$B:$B, $A212, NewEmisData!$C:$C, $H212, NewEmisData!$D:$D, BZ$2), SUMIFS(NewEmisData!L:L, NewEmisData!$A:$A, "LDV", NewEmisData!$B:$B, $A212, NewEmisData!$C:$C, $H212, NewEmisData!$D:$D, BZ$2))</f>
        <v>#REF!</v>
      </c>
      <c r="CA212" s="335" t="e">
        <f>$I212*IF($G212="Pickup", SUMIFS(NewEmisData!M:M, NewEmisData!$A:$A, "Pickup", NewEmisData!$B:$B, $A212, NewEmisData!$C:$C, $H212, NewEmisData!$D:$D, CA$2), SUMIFS(NewEmisData!M:M, NewEmisData!$A:$A, "LDV", NewEmisData!$B:$B, $A212, NewEmisData!$C:$C, $H212, NewEmisData!$D:$D, CA$2))</f>
        <v>#REF!</v>
      </c>
      <c r="CB212" s="335">
        <v>7.4011853176044348E-2</v>
      </c>
      <c r="CC212" s="335" t="e">
        <f>$I212*IF($G212="Pickup", SUMIFS(NewEmisData!E:E, NewEmisData!$A:$A, "Pickup", NewEmisData!$B:$B, $A212, NewEmisData!$C:$C, $H212, NewEmisData!$D:$D, CC$2), SUMIFS(NewEmisData!E:E, NewEmisData!$A:$A, "LDV", NewEmisData!$B:$B, $A212, NewEmisData!$C:$C, $H212, NewEmisData!$D:$D, CC$2))</f>
        <v>#REF!</v>
      </c>
      <c r="CD212" s="335" t="e">
        <f>$I212*IF($G212="Pickup", SUMIFS(NewEmisData!F:F, NewEmisData!$A:$A, "Pickup", NewEmisData!$B:$B, $A212, NewEmisData!$C:$C, $H212, NewEmisData!$D:$D, CD$2), SUMIFS(NewEmisData!F:F, NewEmisData!$A:$A, "LDV", NewEmisData!$B:$B, $A212, NewEmisData!$C:$C, $H212, NewEmisData!$D:$D, CD$2))</f>
        <v>#REF!</v>
      </c>
      <c r="CE212" s="335" t="e">
        <f>$I212*IF($G212="Pickup", SUMIFS(NewEmisData!G:G, NewEmisData!$A:$A, "Pickup", NewEmisData!$B:$B, $A212, NewEmisData!$C:$C, $H212, NewEmisData!$D:$D, CE$2), SUMIFS(NewEmisData!G:G, NewEmisData!$A:$A, "LDV", NewEmisData!$B:$B, $A212, NewEmisData!$C:$C, $H212, NewEmisData!$D:$D, CE$2))</f>
        <v>#REF!</v>
      </c>
      <c r="CF212" s="335" t="e">
        <f>$I212*IF($G212="Pickup", SUMIFS(NewEmisData!H:H, NewEmisData!$A:$A, "Pickup", NewEmisData!$B:$B, $A212, NewEmisData!$C:$C, $H212, NewEmisData!$D:$D, CF$2), SUMIFS(NewEmisData!H:H, NewEmisData!$A:$A, "LDV", NewEmisData!$B:$B, $A212, NewEmisData!$C:$C, $H212, NewEmisData!$D:$D, CF$2))</f>
        <v>#REF!</v>
      </c>
      <c r="CG212" s="335" t="e">
        <f>$I212*IF($G212="Pickup", SUMIFS(NewEmisData!I:I, NewEmisData!$A:$A, "Pickup", NewEmisData!$B:$B, $A212, NewEmisData!$C:$C, $H212, NewEmisData!$D:$D, CG$2), SUMIFS(NewEmisData!I:I, NewEmisData!$A:$A, "LDV", NewEmisData!$B:$B, $A212, NewEmisData!$C:$C, $H212, NewEmisData!$D:$D, CG$2))</f>
        <v>#REF!</v>
      </c>
      <c r="CH212" s="335" t="e">
        <f>$I212*IF($G212="Pickup", SUMIFS(NewEmisData!J:J, NewEmisData!$A:$A, "Pickup", NewEmisData!$B:$B, $A212, NewEmisData!$C:$C, $H212, NewEmisData!$D:$D, CH$2), SUMIFS(NewEmisData!J:J, NewEmisData!$A:$A, "LDV", NewEmisData!$B:$B, $A212, NewEmisData!$C:$C, $H212, NewEmisData!$D:$D, CH$2))</f>
        <v>#REF!</v>
      </c>
      <c r="CI212" s="335" t="e">
        <f>$I212*IF($G212="Pickup", SUMIFS(NewEmisData!K:K, NewEmisData!$A:$A, "Pickup", NewEmisData!$B:$B, $A212, NewEmisData!$C:$C, $H212, NewEmisData!$D:$D, CI$2), SUMIFS(NewEmisData!K:K, NewEmisData!$A:$A, "LDV", NewEmisData!$B:$B, $A212, NewEmisData!$C:$C, $H212, NewEmisData!$D:$D, CI$2))</f>
        <v>#REF!</v>
      </c>
      <c r="CJ212" s="335" t="e">
        <f>$I212*IF($G212="Pickup", SUMIFS(NewEmisData!L:L, NewEmisData!$A:$A, "Pickup", NewEmisData!$B:$B, $A212, NewEmisData!$C:$C, $H212, NewEmisData!$D:$D, CJ$2), SUMIFS(NewEmisData!L:L, NewEmisData!$A:$A, "LDV", NewEmisData!$B:$B, $A212, NewEmisData!$C:$C, $H212, NewEmisData!$D:$D, CJ$2))</f>
        <v>#REF!</v>
      </c>
      <c r="CK212" s="335" t="e">
        <f>$I212*IF($G212="Pickup", SUMIFS(NewEmisData!M:M, NewEmisData!$A:$A, "Pickup", NewEmisData!$B:$B, $A212, NewEmisData!$C:$C, $H212, NewEmisData!$D:$D, CK$2), SUMIFS(NewEmisData!M:M, NewEmisData!$A:$A, "LDV", NewEmisData!$B:$B, $A212, NewEmisData!$C:$C, $H212, NewEmisData!$D:$D, CK$2))</f>
        <v>#REF!</v>
      </c>
      <c r="CL212" s="335">
        <v>1.6016749451778743E-2</v>
      </c>
      <c r="CM212" s="335" t="e">
        <f>$I212*IF($G212="Pickup", SUMIFS(NewEmisData!E:E, NewEmisData!$A:$A, "Pickup", NewEmisData!$B:$B, $A212, NewEmisData!$C:$C, $H212, NewEmisData!$D:$D, CM$2), SUMIFS(NewEmisData!E:E, NewEmisData!$A:$A, "LDV", NewEmisData!$B:$B, $A212, NewEmisData!$C:$C, $H212, NewEmisData!$D:$D, CM$2))</f>
        <v>#REF!</v>
      </c>
      <c r="CN212" s="335" t="e">
        <f>$I212*IF($G212="Pickup", SUMIFS(NewEmisData!F:F, NewEmisData!$A:$A, "Pickup", NewEmisData!$B:$B, $A212, NewEmisData!$C:$C, $H212, NewEmisData!$D:$D, CN$2), SUMIFS(NewEmisData!F:F, NewEmisData!$A:$A, "LDV", NewEmisData!$B:$B, $A212, NewEmisData!$C:$C, $H212, NewEmisData!$D:$D, CN$2))</f>
        <v>#REF!</v>
      </c>
      <c r="CO212" s="335" t="e">
        <f>$I212*IF($G212="Pickup", SUMIFS(NewEmisData!G:G, NewEmisData!$A:$A, "Pickup", NewEmisData!$B:$B, $A212, NewEmisData!$C:$C, $H212, NewEmisData!$D:$D, CO$2), SUMIFS(NewEmisData!G:G, NewEmisData!$A:$A, "LDV", NewEmisData!$B:$B, $A212, NewEmisData!$C:$C, $H212, NewEmisData!$D:$D, CO$2))</f>
        <v>#REF!</v>
      </c>
      <c r="CP212" s="335" t="e">
        <f>$I212*IF($G212="Pickup", SUMIFS(NewEmisData!H:H, NewEmisData!$A:$A, "Pickup", NewEmisData!$B:$B, $A212, NewEmisData!$C:$C, $H212, NewEmisData!$D:$D, CP$2), SUMIFS(NewEmisData!H:H, NewEmisData!$A:$A, "LDV", NewEmisData!$B:$B, $A212, NewEmisData!$C:$C, $H212, NewEmisData!$D:$D, CP$2))</f>
        <v>#REF!</v>
      </c>
      <c r="CQ212" s="335" t="e">
        <f>$I212*IF($G212="Pickup", SUMIFS(NewEmisData!I:I, NewEmisData!$A:$A, "Pickup", NewEmisData!$B:$B, $A212, NewEmisData!$C:$C, $H212, NewEmisData!$D:$D, CQ$2), SUMIFS(NewEmisData!I:I, NewEmisData!$A:$A, "LDV", NewEmisData!$B:$B, $A212, NewEmisData!$C:$C, $H212, NewEmisData!$D:$D, CQ$2))</f>
        <v>#REF!</v>
      </c>
      <c r="CR212" s="335" t="e">
        <f>$I212*IF($G212="Pickup", SUMIFS(NewEmisData!J:J, NewEmisData!$A:$A, "Pickup", NewEmisData!$B:$B, $A212, NewEmisData!$C:$C, $H212, NewEmisData!$D:$D, CR$2), SUMIFS(NewEmisData!J:J, NewEmisData!$A:$A, "LDV", NewEmisData!$B:$B, $A212, NewEmisData!$C:$C, $H212, NewEmisData!$D:$D, CR$2))</f>
        <v>#REF!</v>
      </c>
      <c r="CS212" s="335" t="e">
        <f>$I212*IF($G212="Pickup", SUMIFS(NewEmisData!K:K, NewEmisData!$A:$A, "Pickup", NewEmisData!$B:$B, $A212, NewEmisData!$C:$C, $H212, NewEmisData!$D:$D, CS$2), SUMIFS(NewEmisData!K:K, NewEmisData!$A:$A, "LDV", NewEmisData!$B:$B, $A212, NewEmisData!$C:$C, $H212, NewEmisData!$D:$D, CS$2))</f>
        <v>#REF!</v>
      </c>
      <c r="CT212" s="335" t="e">
        <f>$I212*IF($G212="Pickup", SUMIFS(NewEmisData!L:L, NewEmisData!$A:$A, "Pickup", NewEmisData!$B:$B, $A212, NewEmisData!$C:$C, $H212, NewEmisData!$D:$D, CT$2), SUMIFS(NewEmisData!L:L, NewEmisData!$A:$A, "LDV", NewEmisData!$B:$B, $A212, NewEmisData!$C:$C, $H212, NewEmisData!$D:$D, CT$2))</f>
        <v>#REF!</v>
      </c>
      <c r="CU212" s="335" t="e">
        <f>$I212*IF($G212="Pickup", SUMIFS(NewEmisData!M:M, NewEmisData!$A:$A, "Pickup", NewEmisData!$B:$B, $A212, NewEmisData!$C:$C, $H212, NewEmisData!$D:$D, CU$2), SUMIFS(NewEmisData!M:M, NewEmisData!$A:$A, "LDV", NewEmisData!$B:$B, $A212, NewEmisData!$C:$C, $H212, NewEmisData!$D:$D, CU$2))</f>
        <v>#REF!</v>
      </c>
      <c r="CV212" s="335">
        <v>4.8813806306464884E-3</v>
      </c>
      <c r="CW212" s="335">
        <v>2.8348673258682742E-3</v>
      </c>
      <c r="CX212" s="335">
        <v>1.7521245587131993E-3</v>
      </c>
      <c r="CY212" s="335">
        <v>1.4805850082393662E-3</v>
      </c>
      <c r="CZ212" s="335">
        <v>1.2242985781298562E-3</v>
      </c>
      <c r="DA212" s="335">
        <v>9.3834089768672461E-4</v>
      </c>
      <c r="DB212" s="335">
        <v>7.3876383814398458E-4</v>
      </c>
      <c r="DC212" s="335">
        <v>7.0925592920393005E-4</v>
      </c>
      <c r="DD212" s="335">
        <v>7.0022116787031422E-4</v>
      </c>
      <c r="DE212" s="335">
        <v>6.9902547400489407E-4</v>
      </c>
      <c r="DF212" s="335">
        <v>6.9902547400489407E-4</v>
      </c>
      <c r="DG212" s="335" t="e">
        <f>$I212*IF($G212="Pickup", SUMIFS(NewEmisData!E:E, NewEmisData!$A:$A, "Pickup", NewEmisData!$B:$B, $A212, NewEmisData!$C:$C, $H212, NewEmisData!$D:$D, DG$2), SUMIFS(NewEmisData!E:E, NewEmisData!$A:$A, "LDV", NewEmisData!$B:$B, $A212, NewEmisData!$C:$C, $H212, NewEmisData!$D:$D, DG$2))</f>
        <v>#REF!</v>
      </c>
      <c r="DH212" s="335" t="e">
        <f>$I212*IF($G212="Pickup", SUMIFS(NewEmisData!F:F, NewEmisData!$A:$A, "Pickup", NewEmisData!$B:$B, $A212, NewEmisData!$C:$C, $H212, NewEmisData!$D:$D, DH$2), SUMIFS(NewEmisData!F:F, NewEmisData!$A:$A, "LDV", NewEmisData!$B:$B, $A212, NewEmisData!$C:$C, $H212, NewEmisData!$D:$D, DH$2))</f>
        <v>#REF!</v>
      </c>
      <c r="DI212" s="335" t="e">
        <f>$I212*IF($G212="Pickup", SUMIFS(NewEmisData!G:G, NewEmisData!$A:$A, "Pickup", NewEmisData!$B:$B, $A212, NewEmisData!$C:$C, $H212, NewEmisData!$D:$D, DI$2), SUMIFS(NewEmisData!G:G, NewEmisData!$A:$A, "LDV", NewEmisData!$B:$B, $A212, NewEmisData!$C:$C, $H212, NewEmisData!$D:$D, DI$2))</f>
        <v>#REF!</v>
      </c>
      <c r="DJ212" s="335" t="e">
        <f>$I212*IF($G212="Pickup", SUMIFS(NewEmisData!H:H, NewEmisData!$A:$A, "Pickup", NewEmisData!$B:$B, $A212, NewEmisData!$C:$C, $H212, NewEmisData!$D:$D, DJ$2), SUMIFS(NewEmisData!H:H, NewEmisData!$A:$A, "LDV", NewEmisData!$B:$B, $A212, NewEmisData!$C:$C, $H212, NewEmisData!$D:$D, DJ$2))</f>
        <v>#REF!</v>
      </c>
      <c r="DK212" s="335" t="e">
        <f>$I212*IF($G212="Pickup", SUMIFS(NewEmisData!I:I, NewEmisData!$A:$A, "Pickup", NewEmisData!$B:$B, $A212, NewEmisData!$C:$C, $H212, NewEmisData!$D:$D, DK$2), SUMIFS(NewEmisData!I:I, NewEmisData!$A:$A, "LDV", NewEmisData!$B:$B, $A212, NewEmisData!$C:$C, $H212, NewEmisData!$D:$D, DK$2))</f>
        <v>#REF!</v>
      </c>
      <c r="DL212" s="335" t="e">
        <f>$I212*IF($G212="Pickup", SUMIFS(NewEmisData!J:J, NewEmisData!$A:$A, "Pickup", NewEmisData!$B:$B, $A212, NewEmisData!$C:$C, $H212, NewEmisData!$D:$D, DL$2), SUMIFS(NewEmisData!J:J, NewEmisData!$A:$A, "LDV", NewEmisData!$B:$B, $A212, NewEmisData!$C:$C, $H212, NewEmisData!$D:$D, DL$2))</f>
        <v>#REF!</v>
      </c>
      <c r="DM212" s="335" t="e">
        <f>$I212*IF($G212="Pickup", SUMIFS(NewEmisData!K:K, NewEmisData!$A:$A, "Pickup", NewEmisData!$B:$B, $A212, NewEmisData!$C:$C, $H212, NewEmisData!$D:$D, DM$2), SUMIFS(NewEmisData!K:K, NewEmisData!$A:$A, "LDV", NewEmisData!$B:$B, $A212, NewEmisData!$C:$C, $H212, NewEmisData!$D:$D, DM$2))</f>
        <v>#REF!</v>
      </c>
      <c r="DN212" s="335" t="e">
        <f>$I212*IF($G212="Pickup", SUMIFS(NewEmisData!L:L, NewEmisData!$A:$A, "Pickup", NewEmisData!$B:$B, $A212, NewEmisData!$C:$C, $H212, NewEmisData!$D:$D, DN$2), SUMIFS(NewEmisData!L:L, NewEmisData!$A:$A, "LDV", NewEmisData!$B:$B, $A212, NewEmisData!$C:$C, $H212, NewEmisData!$D:$D, DN$2))</f>
        <v>#REF!</v>
      </c>
      <c r="DO212" s="335" t="e">
        <f>$I212*IF($G212="Pickup", SUMIFS(NewEmisData!M:M, NewEmisData!$A:$A, "Pickup", NewEmisData!$B:$B, $A212, NewEmisData!$C:$C, $H212, NewEmisData!$D:$D, DO$2), SUMIFS(NewEmisData!M:M, NewEmisData!$A:$A, "LDV", NewEmisData!$B:$B, $A212, NewEmisData!$C:$C, $H212, NewEmisData!$D:$D, DO$2))</f>
        <v>#REF!</v>
      </c>
      <c r="DP212" s="335">
        <v>1.4161908397211972E-3</v>
      </c>
      <c r="DQ212" s="335" t="e">
        <f>$I212*IF($G212="Pickup", SUMIFS(NewEmisData!E:E, NewEmisData!$A:$A, "Pickup", NewEmisData!$B:$B, $A212, NewEmisData!$C:$C, $H212, NewEmisData!$D:$D, DQ$2), SUMIFS(NewEmisData!E:E, NewEmisData!$A:$A, "LDV", NewEmisData!$B:$B, $A212, NewEmisData!$C:$C, $H212, NewEmisData!$D:$D, DQ$2))</f>
        <v>#REF!</v>
      </c>
      <c r="DR212" s="335" t="e">
        <f>$I212*IF($G212="Pickup", SUMIFS(NewEmisData!F:F, NewEmisData!$A:$A, "Pickup", NewEmisData!$B:$B, $A212, NewEmisData!$C:$C, $H212, NewEmisData!$D:$D, DR$2), SUMIFS(NewEmisData!F:F, NewEmisData!$A:$A, "LDV", NewEmisData!$B:$B, $A212, NewEmisData!$C:$C, $H212, NewEmisData!$D:$D, DR$2))</f>
        <v>#REF!</v>
      </c>
      <c r="DS212" s="335" t="e">
        <f>$I212*IF($G212="Pickup", SUMIFS(NewEmisData!G:G, NewEmisData!$A:$A, "Pickup", NewEmisData!$B:$B, $A212, NewEmisData!$C:$C, $H212, NewEmisData!$D:$D, DS$2), SUMIFS(NewEmisData!G:G, NewEmisData!$A:$A, "LDV", NewEmisData!$B:$B, $A212, NewEmisData!$C:$C, $H212, NewEmisData!$D:$D, DS$2))</f>
        <v>#REF!</v>
      </c>
      <c r="DT212" s="335" t="e">
        <f>$I212*IF($G212="Pickup", SUMIFS(NewEmisData!H:H, NewEmisData!$A:$A, "Pickup", NewEmisData!$B:$B, $A212, NewEmisData!$C:$C, $H212, NewEmisData!$D:$D, DT$2), SUMIFS(NewEmisData!H:H, NewEmisData!$A:$A, "LDV", NewEmisData!$B:$B, $A212, NewEmisData!$C:$C, $H212, NewEmisData!$D:$D, DT$2))</f>
        <v>#REF!</v>
      </c>
      <c r="DU212" s="335" t="e">
        <f>$I212*IF($G212="Pickup", SUMIFS(NewEmisData!I:I, NewEmisData!$A:$A, "Pickup", NewEmisData!$B:$B, $A212, NewEmisData!$C:$C, $H212, NewEmisData!$D:$D, DU$2), SUMIFS(NewEmisData!I:I, NewEmisData!$A:$A, "LDV", NewEmisData!$B:$B, $A212, NewEmisData!$C:$C, $H212, NewEmisData!$D:$D, DU$2))</f>
        <v>#REF!</v>
      </c>
      <c r="DV212" s="335" t="e">
        <f>$I212*IF($G212="Pickup", SUMIFS(NewEmisData!J:J, NewEmisData!$A:$A, "Pickup", NewEmisData!$B:$B, $A212, NewEmisData!$C:$C, $H212, NewEmisData!$D:$D, DV$2), SUMIFS(NewEmisData!J:J, NewEmisData!$A:$A, "LDV", NewEmisData!$B:$B, $A212, NewEmisData!$C:$C, $H212, NewEmisData!$D:$D, DV$2))</f>
        <v>#REF!</v>
      </c>
      <c r="DW212" s="335" t="e">
        <f>$I212*IF($G212="Pickup", SUMIFS(NewEmisData!K:K, NewEmisData!$A:$A, "Pickup", NewEmisData!$B:$B, $A212, NewEmisData!$C:$C, $H212, NewEmisData!$D:$D, DW$2), SUMIFS(NewEmisData!K:K, NewEmisData!$A:$A, "LDV", NewEmisData!$B:$B, $A212, NewEmisData!$C:$C, $H212, NewEmisData!$D:$D, DW$2))</f>
        <v>#REF!</v>
      </c>
      <c r="DX212" s="335" t="e">
        <f>$I212*IF($G212="Pickup", SUMIFS(NewEmisData!L:L, NewEmisData!$A:$A, "Pickup", NewEmisData!$B:$B, $A212, NewEmisData!$C:$C, $H212, NewEmisData!$D:$D, DX$2), SUMIFS(NewEmisData!L:L, NewEmisData!$A:$A, "LDV", NewEmisData!$B:$B, $A212, NewEmisData!$C:$C, $H212, NewEmisData!$D:$D, DX$2))</f>
        <v>#REF!</v>
      </c>
      <c r="DY212" s="335" t="e">
        <f>$I212*IF($G212="Pickup", SUMIFS(NewEmisData!M:M, NewEmisData!$A:$A, "Pickup", NewEmisData!$B:$B, $A212, NewEmisData!$C:$C, $H212, NewEmisData!$D:$D, DY$2), SUMIFS(NewEmisData!M:M, NewEmisData!$A:$A, "LDV", NewEmisData!$B:$B, $A212, NewEmisData!$C:$C, $H212, NewEmisData!$D:$D, DY$2))</f>
        <v>#REF!</v>
      </c>
      <c r="DZ212" s="335">
        <v>3.9161427500359501E-3</v>
      </c>
      <c r="EA212" s="335" t="e">
        <f t="shared" si="350"/>
        <v>#REF!</v>
      </c>
      <c r="EB212" s="335" t="e">
        <f t="shared" si="351"/>
        <v>#REF!</v>
      </c>
      <c r="EC212" s="335" t="e">
        <f t="shared" si="352"/>
        <v>#REF!</v>
      </c>
      <c r="ED212" s="335" t="e">
        <f t="shared" si="353"/>
        <v>#REF!</v>
      </c>
      <c r="EE212" s="335" t="e">
        <f t="shared" si="354"/>
        <v>#REF!</v>
      </c>
      <c r="EF212" s="335" t="e">
        <f t="shared" si="355"/>
        <v>#REF!</v>
      </c>
      <c r="EG212" s="335" t="e">
        <f t="shared" si="356"/>
        <v>#REF!</v>
      </c>
      <c r="EH212" s="335" t="e">
        <f t="shared" si="357"/>
        <v>#REF!</v>
      </c>
      <c r="EI212" s="335" t="e">
        <f t="shared" si="358"/>
        <v>#REF!</v>
      </c>
      <c r="EJ212" s="335">
        <f t="shared" si="359"/>
        <v>0.19370552645526184</v>
      </c>
      <c r="EK212" s="335" t="e">
        <f t="shared" si="360"/>
        <v>#REF!</v>
      </c>
      <c r="EL212" s="335" t="e">
        <f t="shared" si="361"/>
        <v>#REF!</v>
      </c>
      <c r="EM212" s="335" t="e">
        <f t="shared" si="362"/>
        <v>#REF!</v>
      </c>
      <c r="EN212" s="335" t="e">
        <f t="shared" si="363"/>
        <v>#REF!</v>
      </c>
      <c r="EO212" s="335" t="e">
        <f t="shared" si="364"/>
        <v>#REF!</v>
      </c>
      <c r="EP212" s="335" t="e">
        <f t="shared" si="365"/>
        <v>#REF!</v>
      </c>
      <c r="EQ212" s="335" t="e">
        <f t="shared" si="366"/>
        <v>#REF!</v>
      </c>
      <c r="ER212" s="335" t="e">
        <f t="shared" si="367"/>
        <v>#REF!</v>
      </c>
      <c r="ES212" s="335" t="e">
        <f t="shared" si="368"/>
        <v>#REF!</v>
      </c>
      <c r="ET212" s="335">
        <f t="shared" si="369"/>
        <v>4.3391925281933752E-2</v>
      </c>
      <c r="EU212" s="335" t="e">
        <f t="shared" si="370"/>
        <v>#REF!</v>
      </c>
      <c r="EV212" s="335" t="e">
        <f t="shared" si="371"/>
        <v>#REF!</v>
      </c>
      <c r="EW212" s="335" t="e">
        <f t="shared" si="372"/>
        <v>#REF!</v>
      </c>
      <c r="EX212" s="335" t="e">
        <f t="shared" si="373"/>
        <v>#REF!</v>
      </c>
      <c r="EY212" s="335" t="e">
        <f t="shared" si="374"/>
        <v>#REF!</v>
      </c>
      <c r="EZ212" s="335" t="e">
        <f t="shared" si="375"/>
        <v>#REF!</v>
      </c>
      <c r="FA212" s="335" t="e">
        <f t="shared" si="376"/>
        <v>#REF!</v>
      </c>
      <c r="FB212" s="335" t="e">
        <f t="shared" si="377"/>
        <v>#REF!</v>
      </c>
      <c r="FC212" s="335" t="e">
        <f t="shared" si="378"/>
        <v>#REF!</v>
      </c>
      <c r="FD212" s="335">
        <f t="shared" si="379"/>
        <v>1.2209458395742144E-3</v>
      </c>
      <c r="FE212" s="335" t="e">
        <f t="shared" si="380"/>
        <v>#REF!</v>
      </c>
      <c r="FF212" s="335" t="e">
        <f t="shared" si="381"/>
        <v>#REF!</v>
      </c>
      <c r="FG212" s="335" t="e">
        <f t="shared" si="382"/>
        <v>#REF!</v>
      </c>
      <c r="FH212" s="335" t="e">
        <f t="shared" si="383"/>
        <v>#REF!</v>
      </c>
      <c r="FI212" s="335" t="e">
        <f t="shared" si="384"/>
        <v>#REF!</v>
      </c>
      <c r="FJ212" s="335" t="e">
        <f t="shared" si="385"/>
        <v>#REF!</v>
      </c>
      <c r="FK212" s="335" t="e">
        <f t="shared" si="386"/>
        <v>#REF!</v>
      </c>
      <c r="FL212" s="335" t="e">
        <f t="shared" si="387"/>
        <v>#REF!</v>
      </c>
      <c r="FM212" s="335" t="e">
        <f t="shared" si="388"/>
        <v>#REF!</v>
      </c>
      <c r="FN212" s="335">
        <f t="shared" si="389"/>
        <v>3.3340556433169119E-2</v>
      </c>
      <c r="FO212" s="335" t="e">
        <f t="shared" si="390"/>
        <v>#REF!</v>
      </c>
      <c r="FP212" s="335" t="e">
        <f t="shared" si="391"/>
        <v>#REF!</v>
      </c>
      <c r="FQ212" s="335" t="e">
        <f t="shared" si="392"/>
        <v>#REF!</v>
      </c>
      <c r="FR212" s="335" t="e">
        <f t="shared" si="393"/>
        <v>#REF!</v>
      </c>
      <c r="FS212" s="335" t="e">
        <f t="shared" si="394"/>
        <v>#REF!</v>
      </c>
      <c r="FT212" s="335" t="e">
        <f t="shared" si="395"/>
        <v>#REF!</v>
      </c>
      <c r="FU212" s="335" t="e">
        <f t="shared" si="396"/>
        <v>#REF!</v>
      </c>
      <c r="FV212" s="335" t="e">
        <f t="shared" si="397"/>
        <v>#REF!</v>
      </c>
      <c r="FW212" s="335" t="e">
        <f t="shared" si="398"/>
        <v>#REF!</v>
      </c>
      <c r="FX212" s="335">
        <f t="shared" si="399"/>
        <v>6.635240494108516E-3</v>
      </c>
    </row>
    <row r="213" spans="1:180" x14ac:dyDescent="0.2">
      <c r="A213" s="305" t="str">
        <f>_xlfn.CONCAT(IF(LEFT(TRIM(A212),1)="*", "*R", "R"), 1+RIGHT(TRIM(A212),1))</f>
        <v>*R5</v>
      </c>
      <c r="B213" s="305" t="str">
        <f t="shared" si="406"/>
        <v>*TLLSGPHEV40</v>
      </c>
      <c r="C213" s="305" t="str">
        <f t="shared" si="407"/>
        <v>TL.GSL.LS.PHEV.2020</v>
      </c>
      <c r="D213" s="301" t="str">
        <f t="shared" si="408"/>
        <v>bn-vmt, bn-vmt/a</v>
      </c>
      <c r="E213" s="301" t="str">
        <f t="shared" si="409"/>
        <v>TLGSL</v>
      </c>
      <c r="F213" s="301" t="str">
        <f t="shared" si="410"/>
        <v>TL</v>
      </c>
      <c r="G213" s="315" t="s">
        <v>822</v>
      </c>
      <c r="H213" s="315" t="s">
        <v>814</v>
      </c>
      <c r="I213" s="321" t="e">
        <f>#REF!</f>
        <v>#REF!</v>
      </c>
      <c r="J213" s="315" t="str">
        <f t="shared" si="400"/>
        <v>Large SUV-GSL</v>
      </c>
      <c r="K213" s="335" t="e">
        <f>$I213*IF($G213="Pickup", SUMIFS(NewEmisData!E:E, NewEmisData!$A:$A, "Pickup", NewEmisData!$B:$B, $A213, NewEmisData!$C:$C, $H213, NewEmisData!$D:$D, K$2), SUMIFS(NewEmisData!E:E, NewEmisData!$A:$A, "LDV", NewEmisData!$B:$B, $A213, NewEmisData!$C:$C, $H213, NewEmisData!$D:$D, K$2))</f>
        <v>#REF!</v>
      </c>
      <c r="L213" s="335" t="e">
        <f>$I213*IF($G213="Pickup", SUMIFS(NewEmisData!F:F, NewEmisData!$A:$A, "Pickup", NewEmisData!$B:$B, $A213, NewEmisData!$C:$C, $H213, NewEmisData!$D:$D, L$2), SUMIFS(NewEmisData!F:F, NewEmisData!$A:$A, "LDV", NewEmisData!$B:$B, $A213, NewEmisData!$C:$C, $H213, NewEmisData!$D:$D, L$2))</f>
        <v>#REF!</v>
      </c>
      <c r="M213" s="335" t="e">
        <f>$I213*IF($G213="Pickup", SUMIFS(NewEmisData!G:G, NewEmisData!$A:$A, "Pickup", NewEmisData!$B:$B, $A213, NewEmisData!$C:$C, $H213, NewEmisData!$D:$D, M$2), SUMIFS(NewEmisData!G:G, NewEmisData!$A:$A, "LDV", NewEmisData!$B:$B, $A213, NewEmisData!$C:$C, $H213, NewEmisData!$D:$D, M$2))</f>
        <v>#REF!</v>
      </c>
      <c r="N213" s="335" t="e">
        <f>$I213*IF($G213="Pickup", SUMIFS(NewEmisData!H:H, NewEmisData!$A:$A, "Pickup", NewEmisData!$B:$B, $A213, NewEmisData!$C:$C, $H213, NewEmisData!$D:$D, N$2), SUMIFS(NewEmisData!H:H, NewEmisData!$A:$A, "LDV", NewEmisData!$B:$B, $A213, NewEmisData!$C:$C, $H213, NewEmisData!$D:$D, N$2))</f>
        <v>#REF!</v>
      </c>
      <c r="O213" s="335" t="e">
        <f>$I213*IF($G213="Pickup", SUMIFS(NewEmisData!I:I, NewEmisData!$A:$A, "Pickup", NewEmisData!$B:$B, $A213, NewEmisData!$C:$C, $H213, NewEmisData!$D:$D, O$2), SUMIFS(NewEmisData!I:I, NewEmisData!$A:$A, "LDV", NewEmisData!$B:$B, $A213, NewEmisData!$C:$C, $H213, NewEmisData!$D:$D, O$2))</f>
        <v>#REF!</v>
      </c>
      <c r="P213" s="335" t="e">
        <f>$I213*IF($G213="Pickup", SUMIFS(NewEmisData!J:J, NewEmisData!$A:$A, "Pickup", NewEmisData!$B:$B, $A213, NewEmisData!$C:$C, $H213, NewEmisData!$D:$D, P$2), SUMIFS(NewEmisData!J:J, NewEmisData!$A:$A, "LDV", NewEmisData!$B:$B, $A213, NewEmisData!$C:$C, $H213, NewEmisData!$D:$D, P$2))</f>
        <v>#REF!</v>
      </c>
      <c r="Q213" s="335" t="e">
        <f>$I213*IF($G213="Pickup", SUMIFS(NewEmisData!K:K, NewEmisData!$A:$A, "Pickup", NewEmisData!$B:$B, $A213, NewEmisData!$C:$C, $H213, NewEmisData!$D:$D, Q$2), SUMIFS(NewEmisData!K:K, NewEmisData!$A:$A, "LDV", NewEmisData!$B:$B, $A213, NewEmisData!$C:$C, $H213, NewEmisData!$D:$D, Q$2))</f>
        <v>#REF!</v>
      </c>
      <c r="R213" s="335" t="e">
        <f>$I213*IF($G213="Pickup", SUMIFS(NewEmisData!L:L, NewEmisData!$A:$A, "Pickup", NewEmisData!$B:$B, $A213, NewEmisData!$C:$C, $H213, NewEmisData!$D:$D, R$2), SUMIFS(NewEmisData!L:L, NewEmisData!$A:$A, "LDV", NewEmisData!$B:$B, $A213, NewEmisData!$C:$C, $H213, NewEmisData!$D:$D, R$2))</f>
        <v>#REF!</v>
      </c>
      <c r="S213" s="335" t="e">
        <f>$I213*IF($G213="Pickup", SUMIFS(NewEmisData!M:M, NewEmisData!$A:$A, "Pickup", NewEmisData!$B:$B, $A213, NewEmisData!$C:$C, $H213, NewEmisData!$D:$D, S$2), SUMIFS(NewEmisData!M:M, NewEmisData!$A:$A, "LDV", NewEmisData!$B:$B, $A213, NewEmisData!$C:$C, $H213, NewEmisData!$D:$D, S$2))</f>
        <v>#REF!</v>
      </c>
      <c r="T213" s="335">
        <v>0.19370552645526184</v>
      </c>
      <c r="U213" s="335" t="e">
        <f>$I213*IF($G213="Pickup", SUMIFS(NewEmisData!E:E, NewEmisData!$A:$A, "Pickup", NewEmisData!$B:$B, $A213, NewEmisData!$C:$C, $H213, NewEmisData!$D:$D, U$2), SUMIFS(NewEmisData!E:E, NewEmisData!$A:$A, "LDV", NewEmisData!$B:$B, $A213, NewEmisData!$C:$C, $H213, NewEmisData!$D:$D, U$2))</f>
        <v>#REF!</v>
      </c>
      <c r="V213" s="335" t="e">
        <f>$I213*IF($G213="Pickup", SUMIFS(NewEmisData!F:F, NewEmisData!$A:$A, "Pickup", NewEmisData!$B:$B, $A213, NewEmisData!$C:$C, $H213, NewEmisData!$D:$D, V$2), SUMIFS(NewEmisData!F:F, NewEmisData!$A:$A, "LDV", NewEmisData!$B:$B, $A213, NewEmisData!$C:$C, $H213, NewEmisData!$D:$D, V$2))</f>
        <v>#REF!</v>
      </c>
      <c r="W213" s="335" t="e">
        <f>$I213*IF($G213="Pickup", SUMIFS(NewEmisData!G:G, NewEmisData!$A:$A, "Pickup", NewEmisData!$B:$B, $A213, NewEmisData!$C:$C, $H213, NewEmisData!$D:$D, W$2), SUMIFS(NewEmisData!G:G, NewEmisData!$A:$A, "LDV", NewEmisData!$B:$B, $A213, NewEmisData!$C:$C, $H213, NewEmisData!$D:$D, W$2))</f>
        <v>#REF!</v>
      </c>
      <c r="X213" s="335" t="e">
        <f>$I213*IF($G213="Pickup", SUMIFS(NewEmisData!H:H, NewEmisData!$A:$A, "Pickup", NewEmisData!$B:$B, $A213, NewEmisData!$C:$C, $H213, NewEmisData!$D:$D, X$2), SUMIFS(NewEmisData!H:H, NewEmisData!$A:$A, "LDV", NewEmisData!$B:$B, $A213, NewEmisData!$C:$C, $H213, NewEmisData!$D:$D, X$2))</f>
        <v>#REF!</v>
      </c>
      <c r="Y213" s="335" t="e">
        <f>$I213*IF($G213="Pickup", SUMIFS(NewEmisData!I:I, NewEmisData!$A:$A, "Pickup", NewEmisData!$B:$B, $A213, NewEmisData!$C:$C, $H213, NewEmisData!$D:$D, Y$2), SUMIFS(NewEmisData!I:I, NewEmisData!$A:$A, "LDV", NewEmisData!$B:$B, $A213, NewEmisData!$C:$C, $H213, NewEmisData!$D:$D, Y$2))</f>
        <v>#REF!</v>
      </c>
      <c r="Z213" s="335" t="e">
        <f>$I213*IF($G213="Pickup", SUMIFS(NewEmisData!J:J, NewEmisData!$A:$A, "Pickup", NewEmisData!$B:$B, $A213, NewEmisData!$C:$C, $H213, NewEmisData!$D:$D, Z$2), SUMIFS(NewEmisData!J:J, NewEmisData!$A:$A, "LDV", NewEmisData!$B:$B, $A213, NewEmisData!$C:$C, $H213, NewEmisData!$D:$D, Z$2))</f>
        <v>#REF!</v>
      </c>
      <c r="AA213" s="335" t="e">
        <f>$I213*IF($G213="Pickup", SUMIFS(NewEmisData!K:K, NewEmisData!$A:$A, "Pickup", NewEmisData!$B:$B, $A213, NewEmisData!$C:$C, $H213, NewEmisData!$D:$D, AA$2), SUMIFS(NewEmisData!K:K, NewEmisData!$A:$A, "LDV", NewEmisData!$B:$B, $A213, NewEmisData!$C:$C, $H213, NewEmisData!$D:$D, AA$2))</f>
        <v>#REF!</v>
      </c>
      <c r="AB213" s="335" t="e">
        <f>$I213*IF($G213="Pickup", SUMIFS(NewEmisData!L:L, NewEmisData!$A:$A, "Pickup", NewEmisData!$B:$B, $A213, NewEmisData!$C:$C, $H213, NewEmisData!$D:$D, AB$2), SUMIFS(NewEmisData!L:L, NewEmisData!$A:$A, "LDV", NewEmisData!$B:$B, $A213, NewEmisData!$C:$C, $H213, NewEmisData!$D:$D, AB$2))</f>
        <v>#REF!</v>
      </c>
      <c r="AC213" s="335" t="e">
        <f>$I213*IF($G213="Pickup", SUMIFS(NewEmisData!M:M, NewEmisData!$A:$A, "Pickup", NewEmisData!$B:$B, $A213, NewEmisData!$C:$C, $H213, NewEmisData!$D:$D, AC$2), SUMIFS(NewEmisData!M:M, NewEmisData!$A:$A, "LDV", NewEmisData!$B:$B, $A213, NewEmisData!$C:$C, $H213, NewEmisData!$D:$D, AC$2))</f>
        <v>#REF!</v>
      </c>
      <c r="AD213" s="335">
        <v>4.3391925281933752E-2</v>
      </c>
      <c r="AE213" s="335" t="e">
        <f>$I213*IF($G213="Pickup", SUMIFS(NewEmisData!E:E, NewEmisData!$A:$A, "Pickup", NewEmisData!$B:$B, $A213, NewEmisData!$C:$C, $H213, NewEmisData!$D:$D, AE$2), SUMIFS(NewEmisData!E:E, NewEmisData!$A:$A, "LDV", NewEmisData!$B:$B, $A213, NewEmisData!$C:$C, $H213, NewEmisData!$D:$D, AE$2))</f>
        <v>#REF!</v>
      </c>
      <c r="AF213" s="335" t="e">
        <f>$I213*IF($G213="Pickup", SUMIFS(NewEmisData!F:F, NewEmisData!$A:$A, "Pickup", NewEmisData!$B:$B, $A213, NewEmisData!$C:$C, $H213, NewEmisData!$D:$D, AF$2), SUMIFS(NewEmisData!F:F, NewEmisData!$A:$A, "LDV", NewEmisData!$B:$B, $A213, NewEmisData!$C:$C, $H213, NewEmisData!$D:$D, AF$2))</f>
        <v>#REF!</v>
      </c>
      <c r="AG213" s="335" t="e">
        <f>$I213*IF($G213="Pickup", SUMIFS(NewEmisData!G:G, NewEmisData!$A:$A, "Pickup", NewEmisData!$B:$B, $A213, NewEmisData!$C:$C, $H213, NewEmisData!$D:$D, AG$2), SUMIFS(NewEmisData!G:G, NewEmisData!$A:$A, "LDV", NewEmisData!$B:$B, $A213, NewEmisData!$C:$C, $H213, NewEmisData!$D:$D, AG$2))</f>
        <v>#REF!</v>
      </c>
      <c r="AH213" s="335" t="e">
        <f>$I213*IF($G213="Pickup", SUMIFS(NewEmisData!H:H, NewEmisData!$A:$A, "Pickup", NewEmisData!$B:$B, $A213, NewEmisData!$C:$C, $H213, NewEmisData!$D:$D, AH$2), SUMIFS(NewEmisData!H:H, NewEmisData!$A:$A, "LDV", NewEmisData!$B:$B, $A213, NewEmisData!$C:$C, $H213, NewEmisData!$D:$D, AH$2))</f>
        <v>#REF!</v>
      </c>
      <c r="AI213" s="335" t="e">
        <f>$I213*IF($G213="Pickup", SUMIFS(NewEmisData!I:I, NewEmisData!$A:$A, "Pickup", NewEmisData!$B:$B, $A213, NewEmisData!$C:$C, $H213, NewEmisData!$D:$D, AI$2), SUMIFS(NewEmisData!I:I, NewEmisData!$A:$A, "LDV", NewEmisData!$B:$B, $A213, NewEmisData!$C:$C, $H213, NewEmisData!$D:$D, AI$2))</f>
        <v>#REF!</v>
      </c>
      <c r="AJ213" s="335" t="e">
        <f>$I213*IF($G213="Pickup", SUMIFS(NewEmisData!J:J, NewEmisData!$A:$A, "Pickup", NewEmisData!$B:$B, $A213, NewEmisData!$C:$C, $H213, NewEmisData!$D:$D, AJ$2), SUMIFS(NewEmisData!J:J, NewEmisData!$A:$A, "LDV", NewEmisData!$B:$B, $A213, NewEmisData!$C:$C, $H213, NewEmisData!$D:$D, AJ$2))</f>
        <v>#REF!</v>
      </c>
      <c r="AK213" s="335" t="e">
        <f>$I213*IF($G213="Pickup", SUMIFS(NewEmisData!K:K, NewEmisData!$A:$A, "Pickup", NewEmisData!$B:$B, $A213, NewEmisData!$C:$C, $H213, NewEmisData!$D:$D, AK$2), SUMIFS(NewEmisData!K:K, NewEmisData!$A:$A, "LDV", NewEmisData!$B:$B, $A213, NewEmisData!$C:$C, $H213, NewEmisData!$D:$D, AK$2))</f>
        <v>#REF!</v>
      </c>
      <c r="AL213" s="335" t="e">
        <f>$I213*IF($G213="Pickup", SUMIFS(NewEmisData!L:L, NewEmisData!$A:$A, "Pickup", NewEmisData!$B:$B, $A213, NewEmisData!$C:$C, $H213, NewEmisData!$D:$D, AL$2), SUMIFS(NewEmisData!L:L, NewEmisData!$A:$A, "LDV", NewEmisData!$B:$B, $A213, NewEmisData!$C:$C, $H213, NewEmisData!$D:$D, AL$2))</f>
        <v>#REF!</v>
      </c>
      <c r="AM213" s="335" t="e">
        <f>$I213*IF($G213="Pickup", SUMIFS(NewEmisData!M:M, NewEmisData!$A:$A, "Pickup", NewEmisData!$B:$B, $A213, NewEmisData!$C:$C, $H213, NewEmisData!$D:$D, AM$2), SUMIFS(NewEmisData!M:M, NewEmisData!$A:$A, "LDV", NewEmisData!$B:$B, $A213, NewEmisData!$C:$C, $H213, NewEmisData!$D:$D, AM$2))</f>
        <v>#REF!</v>
      </c>
      <c r="AN213" s="335">
        <v>1.2209458395742144E-3</v>
      </c>
      <c r="AO213" s="335" t="e">
        <f>$I213*IF($G213="Pickup", SUMIFS(NewEmisData!E:E, NewEmisData!$A:$A, "Pickup", NewEmisData!$B:$B, $A213, NewEmisData!$C:$C, $H213, NewEmisData!$D:$D, AO$2), SUMIFS(NewEmisData!E:E, NewEmisData!$A:$A, "LDV", NewEmisData!$B:$B, $A213, NewEmisData!$C:$C, $H213, NewEmisData!$D:$D, AO$2))</f>
        <v>#REF!</v>
      </c>
      <c r="AP213" s="335" t="e">
        <f>$I213*IF($G213="Pickup", SUMIFS(NewEmisData!F:F, NewEmisData!$A:$A, "Pickup", NewEmisData!$B:$B, $A213, NewEmisData!$C:$C, $H213, NewEmisData!$D:$D, AP$2), SUMIFS(NewEmisData!F:F, NewEmisData!$A:$A, "LDV", NewEmisData!$B:$B, $A213, NewEmisData!$C:$C, $H213, NewEmisData!$D:$D, AP$2))</f>
        <v>#REF!</v>
      </c>
      <c r="AQ213" s="335" t="e">
        <f>$I213*IF($G213="Pickup", SUMIFS(NewEmisData!G:G, NewEmisData!$A:$A, "Pickup", NewEmisData!$B:$B, $A213, NewEmisData!$C:$C, $H213, NewEmisData!$D:$D, AQ$2), SUMIFS(NewEmisData!G:G, NewEmisData!$A:$A, "LDV", NewEmisData!$B:$B, $A213, NewEmisData!$C:$C, $H213, NewEmisData!$D:$D, AQ$2))</f>
        <v>#REF!</v>
      </c>
      <c r="AR213" s="335" t="e">
        <f>$I213*IF($G213="Pickup", SUMIFS(NewEmisData!H:H, NewEmisData!$A:$A, "Pickup", NewEmisData!$B:$B, $A213, NewEmisData!$C:$C, $H213, NewEmisData!$D:$D, AR$2), SUMIFS(NewEmisData!H:H, NewEmisData!$A:$A, "LDV", NewEmisData!$B:$B, $A213, NewEmisData!$C:$C, $H213, NewEmisData!$D:$D, AR$2))</f>
        <v>#REF!</v>
      </c>
      <c r="AS213" s="335" t="e">
        <f>$I213*IF($G213="Pickup", SUMIFS(NewEmisData!I:I, NewEmisData!$A:$A, "Pickup", NewEmisData!$B:$B, $A213, NewEmisData!$C:$C, $H213, NewEmisData!$D:$D, AS$2), SUMIFS(NewEmisData!I:I, NewEmisData!$A:$A, "LDV", NewEmisData!$B:$B, $A213, NewEmisData!$C:$C, $H213, NewEmisData!$D:$D, AS$2))</f>
        <v>#REF!</v>
      </c>
      <c r="AT213" s="335" t="e">
        <f>$I213*IF($G213="Pickup", SUMIFS(NewEmisData!J:J, NewEmisData!$A:$A, "Pickup", NewEmisData!$B:$B, $A213, NewEmisData!$C:$C, $H213, NewEmisData!$D:$D, AT$2), SUMIFS(NewEmisData!J:J, NewEmisData!$A:$A, "LDV", NewEmisData!$B:$B, $A213, NewEmisData!$C:$C, $H213, NewEmisData!$D:$D, AT$2))</f>
        <v>#REF!</v>
      </c>
      <c r="AU213" s="335" t="e">
        <f>$I213*IF($G213="Pickup", SUMIFS(NewEmisData!K:K, NewEmisData!$A:$A, "Pickup", NewEmisData!$B:$B, $A213, NewEmisData!$C:$C, $H213, NewEmisData!$D:$D, AU$2), SUMIFS(NewEmisData!K:K, NewEmisData!$A:$A, "LDV", NewEmisData!$B:$B, $A213, NewEmisData!$C:$C, $H213, NewEmisData!$D:$D, AU$2))</f>
        <v>#REF!</v>
      </c>
      <c r="AV213" s="335" t="e">
        <f>$I213*IF($G213="Pickup", SUMIFS(NewEmisData!L:L, NewEmisData!$A:$A, "Pickup", NewEmisData!$B:$B, $A213, NewEmisData!$C:$C, $H213, NewEmisData!$D:$D, AV$2), SUMIFS(NewEmisData!L:L, NewEmisData!$A:$A, "LDV", NewEmisData!$B:$B, $A213, NewEmisData!$C:$C, $H213, NewEmisData!$D:$D, AV$2))</f>
        <v>#REF!</v>
      </c>
      <c r="AW213" s="335" t="e">
        <f>$I213*IF($G213="Pickup", SUMIFS(NewEmisData!M:M, NewEmisData!$A:$A, "Pickup", NewEmisData!$B:$B, $A213, NewEmisData!$C:$C, $H213, NewEmisData!$D:$D, AW$2), SUMIFS(NewEmisData!M:M, NewEmisData!$A:$A, "LDV", NewEmisData!$B:$B, $A213, NewEmisData!$C:$C, $H213, NewEmisData!$D:$D, AW$2))</f>
        <v>#REF!</v>
      </c>
      <c r="AX213" s="335">
        <v>3.3340556433169119E-2</v>
      </c>
      <c r="AY213" s="335" t="e">
        <f>$I213*IF($G213="Pickup", SUMIFS(NewEmisData!E:E, NewEmisData!$A:$A, "Pickup", NewEmisData!$B:$B, $A213, NewEmisData!$C:$C, $H213, NewEmisData!$D:$D, AY$2), SUMIFS(NewEmisData!E:E, NewEmisData!$A:$A, "LDV", NewEmisData!$B:$B, $A213, NewEmisData!$C:$C, $H213, NewEmisData!$D:$D, AY$2))</f>
        <v>#REF!</v>
      </c>
      <c r="AZ213" s="335" t="e">
        <f>$I213*IF($G213="Pickup", SUMIFS(NewEmisData!F:F, NewEmisData!$A:$A, "Pickup", NewEmisData!$B:$B, $A213, NewEmisData!$C:$C, $H213, NewEmisData!$D:$D, AZ$2), SUMIFS(NewEmisData!F:F, NewEmisData!$A:$A, "LDV", NewEmisData!$B:$B, $A213, NewEmisData!$C:$C, $H213, NewEmisData!$D:$D, AZ$2))</f>
        <v>#REF!</v>
      </c>
      <c r="BA213" s="335" t="e">
        <f>$I213*IF($G213="Pickup", SUMIFS(NewEmisData!G:G, NewEmisData!$A:$A, "Pickup", NewEmisData!$B:$B, $A213, NewEmisData!$C:$C, $H213, NewEmisData!$D:$D, BA$2), SUMIFS(NewEmisData!G:G, NewEmisData!$A:$A, "LDV", NewEmisData!$B:$B, $A213, NewEmisData!$C:$C, $H213, NewEmisData!$D:$D, BA$2))</f>
        <v>#REF!</v>
      </c>
      <c r="BB213" s="335" t="e">
        <f>$I213*IF($G213="Pickup", SUMIFS(NewEmisData!H:H, NewEmisData!$A:$A, "Pickup", NewEmisData!$B:$B, $A213, NewEmisData!$C:$C, $H213, NewEmisData!$D:$D, BB$2), SUMIFS(NewEmisData!H:H, NewEmisData!$A:$A, "LDV", NewEmisData!$B:$B, $A213, NewEmisData!$C:$C, $H213, NewEmisData!$D:$D, BB$2))</f>
        <v>#REF!</v>
      </c>
      <c r="BC213" s="335" t="e">
        <f>$I213*IF($G213="Pickup", SUMIFS(NewEmisData!I:I, NewEmisData!$A:$A, "Pickup", NewEmisData!$B:$B, $A213, NewEmisData!$C:$C, $H213, NewEmisData!$D:$D, BC$2), SUMIFS(NewEmisData!I:I, NewEmisData!$A:$A, "LDV", NewEmisData!$B:$B, $A213, NewEmisData!$C:$C, $H213, NewEmisData!$D:$D, BC$2))</f>
        <v>#REF!</v>
      </c>
      <c r="BD213" s="335" t="e">
        <f>$I213*IF($G213="Pickup", SUMIFS(NewEmisData!J:J, NewEmisData!$A:$A, "Pickup", NewEmisData!$B:$B, $A213, NewEmisData!$C:$C, $H213, NewEmisData!$D:$D, BD$2), SUMIFS(NewEmisData!J:J, NewEmisData!$A:$A, "LDV", NewEmisData!$B:$B, $A213, NewEmisData!$C:$C, $H213, NewEmisData!$D:$D, BD$2))</f>
        <v>#REF!</v>
      </c>
      <c r="BE213" s="335" t="e">
        <f>$I213*IF($G213="Pickup", SUMIFS(NewEmisData!K:K, NewEmisData!$A:$A, "Pickup", NewEmisData!$B:$B, $A213, NewEmisData!$C:$C, $H213, NewEmisData!$D:$D, BE$2), SUMIFS(NewEmisData!K:K, NewEmisData!$A:$A, "LDV", NewEmisData!$B:$B, $A213, NewEmisData!$C:$C, $H213, NewEmisData!$D:$D, BE$2))</f>
        <v>#REF!</v>
      </c>
      <c r="BF213" s="335" t="e">
        <f>$I213*IF($G213="Pickup", SUMIFS(NewEmisData!L:L, NewEmisData!$A:$A, "Pickup", NewEmisData!$B:$B, $A213, NewEmisData!$C:$C, $H213, NewEmisData!$D:$D, BF$2), SUMIFS(NewEmisData!L:L, NewEmisData!$A:$A, "LDV", NewEmisData!$B:$B, $A213, NewEmisData!$C:$C, $H213, NewEmisData!$D:$D, BF$2))</f>
        <v>#REF!</v>
      </c>
      <c r="BG213" s="335" t="e">
        <f>$I213*IF($G213="Pickup", SUMIFS(NewEmisData!M:M, NewEmisData!$A:$A, "Pickup", NewEmisData!$B:$B, $A213, NewEmisData!$C:$C, $H213, NewEmisData!$D:$D, BG$2), SUMIFS(NewEmisData!M:M, NewEmisData!$A:$A, "LDV", NewEmisData!$B:$B, $A213, NewEmisData!$C:$C, $H213, NewEmisData!$D:$D, BG$2))</f>
        <v>#REF!</v>
      </c>
      <c r="BH213" s="335">
        <v>6.635240494108516E-3</v>
      </c>
      <c r="BI213" s="335" t="e">
        <f>$I213*IF($G213="Pickup", SUMIFS(NewEmisData!E:E, NewEmisData!$A:$A, "Pickup", NewEmisData!$B:$B, $A213, NewEmisData!$C:$C, $H213, NewEmisData!$D:$D, BI$2), SUMIFS(NewEmisData!E:E, NewEmisData!$A:$A, "LDV", NewEmisData!$B:$B, $A213, NewEmisData!$C:$C, $H213, NewEmisData!$D:$D, BI$2))</f>
        <v>#REF!</v>
      </c>
      <c r="BJ213" s="335" t="e">
        <f>$I213*IF($G213="Pickup", SUMIFS(NewEmisData!F:F, NewEmisData!$A:$A, "Pickup", NewEmisData!$B:$B, $A213, NewEmisData!$C:$C, $H213, NewEmisData!$D:$D, BJ$2), SUMIFS(NewEmisData!F:F, NewEmisData!$A:$A, "LDV", NewEmisData!$B:$B, $A213, NewEmisData!$C:$C, $H213, NewEmisData!$D:$D, BJ$2))</f>
        <v>#REF!</v>
      </c>
      <c r="BK213" s="335" t="e">
        <f>$I213*IF($G213="Pickup", SUMIFS(NewEmisData!G:G, NewEmisData!$A:$A, "Pickup", NewEmisData!$B:$B, $A213, NewEmisData!$C:$C, $H213, NewEmisData!$D:$D, BK$2), SUMIFS(NewEmisData!G:G, NewEmisData!$A:$A, "LDV", NewEmisData!$B:$B, $A213, NewEmisData!$C:$C, $H213, NewEmisData!$D:$D, BK$2))</f>
        <v>#REF!</v>
      </c>
      <c r="BL213" s="335" t="e">
        <f>$I213*IF($G213="Pickup", SUMIFS(NewEmisData!H:H, NewEmisData!$A:$A, "Pickup", NewEmisData!$B:$B, $A213, NewEmisData!$C:$C, $H213, NewEmisData!$D:$D, BL$2), SUMIFS(NewEmisData!H:H, NewEmisData!$A:$A, "LDV", NewEmisData!$B:$B, $A213, NewEmisData!$C:$C, $H213, NewEmisData!$D:$D, BL$2))</f>
        <v>#REF!</v>
      </c>
      <c r="BM213" s="335" t="e">
        <f>$I213*IF($G213="Pickup", SUMIFS(NewEmisData!I:I, NewEmisData!$A:$A, "Pickup", NewEmisData!$B:$B, $A213, NewEmisData!$C:$C, $H213, NewEmisData!$D:$D, BM$2), SUMIFS(NewEmisData!I:I, NewEmisData!$A:$A, "LDV", NewEmisData!$B:$B, $A213, NewEmisData!$C:$C, $H213, NewEmisData!$D:$D, BM$2))</f>
        <v>#REF!</v>
      </c>
      <c r="BN213" s="335" t="e">
        <f>$I213*IF($G213="Pickup", SUMIFS(NewEmisData!J:J, NewEmisData!$A:$A, "Pickup", NewEmisData!$B:$B, $A213, NewEmisData!$C:$C, $H213, NewEmisData!$D:$D, BN$2), SUMIFS(NewEmisData!J:J, NewEmisData!$A:$A, "LDV", NewEmisData!$B:$B, $A213, NewEmisData!$C:$C, $H213, NewEmisData!$D:$D, BN$2))</f>
        <v>#REF!</v>
      </c>
      <c r="BO213" s="335" t="e">
        <f>$I213*IF($G213="Pickup", SUMIFS(NewEmisData!K:K, NewEmisData!$A:$A, "Pickup", NewEmisData!$B:$B, $A213, NewEmisData!$C:$C, $H213, NewEmisData!$D:$D, BO$2), SUMIFS(NewEmisData!K:K, NewEmisData!$A:$A, "LDV", NewEmisData!$B:$B, $A213, NewEmisData!$C:$C, $H213, NewEmisData!$D:$D, BO$2))</f>
        <v>#REF!</v>
      </c>
      <c r="BP213" s="335" t="e">
        <f>$I213*IF($G213="Pickup", SUMIFS(NewEmisData!L:L, NewEmisData!$A:$A, "Pickup", NewEmisData!$B:$B, $A213, NewEmisData!$C:$C, $H213, NewEmisData!$D:$D, BP$2), SUMIFS(NewEmisData!L:L, NewEmisData!$A:$A, "LDV", NewEmisData!$B:$B, $A213, NewEmisData!$C:$C, $H213, NewEmisData!$D:$D, BP$2))</f>
        <v>#REF!</v>
      </c>
      <c r="BQ213" s="335" t="e">
        <f>$I213*IF($G213="Pickup", SUMIFS(NewEmisData!M:M, NewEmisData!$A:$A, "Pickup", NewEmisData!$B:$B, $A213, NewEmisData!$C:$C, $H213, NewEmisData!$D:$D, BQ$2), SUMIFS(NewEmisData!M:M, NewEmisData!$A:$A, "LDV", NewEmisData!$B:$B, $A213, NewEmisData!$C:$C, $H213, NewEmisData!$D:$D, BQ$2))</f>
        <v>#REF!</v>
      </c>
      <c r="BR213" s="335">
        <v>1.1611805680881344</v>
      </c>
      <c r="BS213" s="335" t="e">
        <f>$I213*IF($G213="Pickup", SUMIFS(NewEmisData!E:E, NewEmisData!$A:$A, "Pickup", NewEmisData!$B:$B, $A213, NewEmisData!$C:$C, $H213, NewEmisData!$D:$D, BS$2), SUMIFS(NewEmisData!E:E, NewEmisData!$A:$A, "LDV", NewEmisData!$B:$B, $A213, NewEmisData!$C:$C, $H213, NewEmisData!$D:$D, BS$2))</f>
        <v>#REF!</v>
      </c>
      <c r="BT213" s="335" t="e">
        <f>$I213*IF($G213="Pickup", SUMIFS(NewEmisData!F:F, NewEmisData!$A:$A, "Pickup", NewEmisData!$B:$B, $A213, NewEmisData!$C:$C, $H213, NewEmisData!$D:$D, BT$2), SUMIFS(NewEmisData!F:F, NewEmisData!$A:$A, "LDV", NewEmisData!$B:$B, $A213, NewEmisData!$C:$C, $H213, NewEmisData!$D:$D, BT$2))</f>
        <v>#REF!</v>
      </c>
      <c r="BU213" s="335" t="e">
        <f>$I213*IF($G213="Pickup", SUMIFS(NewEmisData!G:G, NewEmisData!$A:$A, "Pickup", NewEmisData!$B:$B, $A213, NewEmisData!$C:$C, $H213, NewEmisData!$D:$D, BU$2), SUMIFS(NewEmisData!G:G, NewEmisData!$A:$A, "LDV", NewEmisData!$B:$B, $A213, NewEmisData!$C:$C, $H213, NewEmisData!$D:$D, BU$2))</f>
        <v>#REF!</v>
      </c>
      <c r="BV213" s="335" t="e">
        <f>$I213*IF($G213="Pickup", SUMIFS(NewEmisData!H:H, NewEmisData!$A:$A, "Pickup", NewEmisData!$B:$B, $A213, NewEmisData!$C:$C, $H213, NewEmisData!$D:$D, BV$2), SUMIFS(NewEmisData!H:H, NewEmisData!$A:$A, "LDV", NewEmisData!$B:$B, $A213, NewEmisData!$C:$C, $H213, NewEmisData!$D:$D, BV$2))</f>
        <v>#REF!</v>
      </c>
      <c r="BW213" s="335" t="e">
        <f>$I213*IF($G213="Pickup", SUMIFS(NewEmisData!I:I, NewEmisData!$A:$A, "Pickup", NewEmisData!$B:$B, $A213, NewEmisData!$C:$C, $H213, NewEmisData!$D:$D, BW$2), SUMIFS(NewEmisData!I:I, NewEmisData!$A:$A, "LDV", NewEmisData!$B:$B, $A213, NewEmisData!$C:$C, $H213, NewEmisData!$D:$D, BW$2))</f>
        <v>#REF!</v>
      </c>
      <c r="BX213" s="335" t="e">
        <f>$I213*IF($G213="Pickup", SUMIFS(NewEmisData!J:J, NewEmisData!$A:$A, "Pickup", NewEmisData!$B:$B, $A213, NewEmisData!$C:$C, $H213, NewEmisData!$D:$D, BX$2), SUMIFS(NewEmisData!J:J, NewEmisData!$A:$A, "LDV", NewEmisData!$B:$B, $A213, NewEmisData!$C:$C, $H213, NewEmisData!$D:$D, BX$2))</f>
        <v>#REF!</v>
      </c>
      <c r="BY213" s="335" t="e">
        <f>$I213*IF($G213="Pickup", SUMIFS(NewEmisData!K:K, NewEmisData!$A:$A, "Pickup", NewEmisData!$B:$B, $A213, NewEmisData!$C:$C, $H213, NewEmisData!$D:$D, BY$2), SUMIFS(NewEmisData!K:K, NewEmisData!$A:$A, "LDV", NewEmisData!$B:$B, $A213, NewEmisData!$C:$C, $H213, NewEmisData!$D:$D, BY$2))</f>
        <v>#REF!</v>
      </c>
      <c r="BZ213" s="335" t="e">
        <f>$I213*IF($G213="Pickup", SUMIFS(NewEmisData!L:L, NewEmisData!$A:$A, "Pickup", NewEmisData!$B:$B, $A213, NewEmisData!$C:$C, $H213, NewEmisData!$D:$D, BZ$2), SUMIFS(NewEmisData!L:L, NewEmisData!$A:$A, "LDV", NewEmisData!$B:$B, $A213, NewEmisData!$C:$C, $H213, NewEmisData!$D:$D, BZ$2))</f>
        <v>#REF!</v>
      </c>
      <c r="CA213" s="335" t="e">
        <f>$I213*IF($G213="Pickup", SUMIFS(NewEmisData!M:M, NewEmisData!$A:$A, "Pickup", NewEmisData!$B:$B, $A213, NewEmisData!$C:$C, $H213, NewEmisData!$D:$D, CA$2), SUMIFS(NewEmisData!M:M, NewEmisData!$A:$A, "LDV", NewEmisData!$B:$B, $A213, NewEmisData!$C:$C, $H213, NewEmisData!$D:$D, CA$2))</f>
        <v>#REF!</v>
      </c>
      <c r="CB213" s="335">
        <v>7.4011853176044348E-2</v>
      </c>
      <c r="CC213" s="335" t="e">
        <f>$I213*IF($G213="Pickup", SUMIFS(NewEmisData!E:E, NewEmisData!$A:$A, "Pickup", NewEmisData!$B:$B, $A213, NewEmisData!$C:$C, $H213, NewEmisData!$D:$D, CC$2), SUMIFS(NewEmisData!E:E, NewEmisData!$A:$A, "LDV", NewEmisData!$B:$B, $A213, NewEmisData!$C:$C, $H213, NewEmisData!$D:$D, CC$2))</f>
        <v>#REF!</v>
      </c>
      <c r="CD213" s="335" t="e">
        <f>$I213*IF($G213="Pickup", SUMIFS(NewEmisData!F:F, NewEmisData!$A:$A, "Pickup", NewEmisData!$B:$B, $A213, NewEmisData!$C:$C, $H213, NewEmisData!$D:$D, CD$2), SUMIFS(NewEmisData!F:F, NewEmisData!$A:$A, "LDV", NewEmisData!$B:$B, $A213, NewEmisData!$C:$C, $H213, NewEmisData!$D:$D, CD$2))</f>
        <v>#REF!</v>
      </c>
      <c r="CE213" s="335" t="e">
        <f>$I213*IF($G213="Pickup", SUMIFS(NewEmisData!G:G, NewEmisData!$A:$A, "Pickup", NewEmisData!$B:$B, $A213, NewEmisData!$C:$C, $H213, NewEmisData!$D:$D, CE$2), SUMIFS(NewEmisData!G:G, NewEmisData!$A:$A, "LDV", NewEmisData!$B:$B, $A213, NewEmisData!$C:$C, $H213, NewEmisData!$D:$D, CE$2))</f>
        <v>#REF!</v>
      </c>
      <c r="CF213" s="335" t="e">
        <f>$I213*IF($G213="Pickup", SUMIFS(NewEmisData!H:H, NewEmisData!$A:$A, "Pickup", NewEmisData!$B:$B, $A213, NewEmisData!$C:$C, $H213, NewEmisData!$D:$D, CF$2), SUMIFS(NewEmisData!H:H, NewEmisData!$A:$A, "LDV", NewEmisData!$B:$B, $A213, NewEmisData!$C:$C, $H213, NewEmisData!$D:$D, CF$2))</f>
        <v>#REF!</v>
      </c>
      <c r="CG213" s="335" t="e">
        <f>$I213*IF($G213="Pickup", SUMIFS(NewEmisData!I:I, NewEmisData!$A:$A, "Pickup", NewEmisData!$B:$B, $A213, NewEmisData!$C:$C, $H213, NewEmisData!$D:$D, CG$2), SUMIFS(NewEmisData!I:I, NewEmisData!$A:$A, "LDV", NewEmisData!$B:$B, $A213, NewEmisData!$C:$C, $H213, NewEmisData!$D:$D, CG$2))</f>
        <v>#REF!</v>
      </c>
      <c r="CH213" s="335" t="e">
        <f>$I213*IF($G213="Pickup", SUMIFS(NewEmisData!J:J, NewEmisData!$A:$A, "Pickup", NewEmisData!$B:$B, $A213, NewEmisData!$C:$C, $H213, NewEmisData!$D:$D, CH$2), SUMIFS(NewEmisData!J:J, NewEmisData!$A:$A, "LDV", NewEmisData!$B:$B, $A213, NewEmisData!$C:$C, $H213, NewEmisData!$D:$D, CH$2))</f>
        <v>#REF!</v>
      </c>
      <c r="CI213" s="335" t="e">
        <f>$I213*IF($G213="Pickup", SUMIFS(NewEmisData!K:K, NewEmisData!$A:$A, "Pickup", NewEmisData!$B:$B, $A213, NewEmisData!$C:$C, $H213, NewEmisData!$D:$D, CI$2), SUMIFS(NewEmisData!K:K, NewEmisData!$A:$A, "LDV", NewEmisData!$B:$B, $A213, NewEmisData!$C:$C, $H213, NewEmisData!$D:$D, CI$2))</f>
        <v>#REF!</v>
      </c>
      <c r="CJ213" s="335" t="e">
        <f>$I213*IF($G213="Pickup", SUMIFS(NewEmisData!L:L, NewEmisData!$A:$A, "Pickup", NewEmisData!$B:$B, $A213, NewEmisData!$C:$C, $H213, NewEmisData!$D:$D, CJ$2), SUMIFS(NewEmisData!L:L, NewEmisData!$A:$A, "LDV", NewEmisData!$B:$B, $A213, NewEmisData!$C:$C, $H213, NewEmisData!$D:$D, CJ$2))</f>
        <v>#REF!</v>
      </c>
      <c r="CK213" s="335" t="e">
        <f>$I213*IF($G213="Pickup", SUMIFS(NewEmisData!M:M, NewEmisData!$A:$A, "Pickup", NewEmisData!$B:$B, $A213, NewEmisData!$C:$C, $H213, NewEmisData!$D:$D, CK$2), SUMIFS(NewEmisData!M:M, NewEmisData!$A:$A, "LDV", NewEmisData!$B:$B, $A213, NewEmisData!$C:$C, $H213, NewEmisData!$D:$D, CK$2))</f>
        <v>#REF!</v>
      </c>
      <c r="CL213" s="335">
        <v>1.6016749451778743E-2</v>
      </c>
      <c r="CM213" s="335" t="e">
        <f>$I213*IF($G213="Pickup", SUMIFS(NewEmisData!E:E, NewEmisData!$A:$A, "Pickup", NewEmisData!$B:$B, $A213, NewEmisData!$C:$C, $H213, NewEmisData!$D:$D, CM$2), SUMIFS(NewEmisData!E:E, NewEmisData!$A:$A, "LDV", NewEmisData!$B:$B, $A213, NewEmisData!$C:$C, $H213, NewEmisData!$D:$D, CM$2))</f>
        <v>#REF!</v>
      </c>
      <c r="CN213" s="335" t="e">
        <f>$I213*IF($G213="Pickup", SUMIFS(NewEmisData!F:F, NewEmisData!$A:$A, "Pickup", NewEmisData!$B:$B, $A213, NewEmisData!$C:$C, $H213, NewEmisData!$D:$D, CN$2), SUMIFS(NewEmisData!F:F, NewEmisData!$A:$A, "LDV", NewEmisData!$B:$B, $A213, NewEmisData!$C:$C, $H213, NewEmisData!$D:$D, CN$2))</f>
        <v>#REF!</v>
      </c>
      <c r="CO213" s="335" t="e">
        <f>$I213*IF($G213="Pickup", SUMIFS(NewEmisData!G:G, NewEmisData!$A:$A, "Pickup", NewEmisData!$B:$B, $A213, NewEmisData!$C:$C, $H213, NewEmisData!$D:$D, CO$2), SUMIFS(NewEmisData!G:G, NewEmisData!$A:$A, "LDV", NewEmisData!$B:$B, $A213, NewEmisData!$C:$C, $H213, NewEmisData!$D:$D, CO$2))</f>
        <v>#REF!</v>
      </c>
      <c r="CP213" s="335" t="e">
        <f>$I213*IF($G213="Pickup", SUMIFS(NewEmisData!H:H, NewEmisData!$A:$A, "Pickup", NewEmisData!$B:$B, $A213, NewEmisData!$C:$C, $H213, NewEmisData!$D:$D, CP$2), SUMIFS(NewEmisData!H:H, NewEmisData!$A:$A, "LDV", NewEmisData!$B:$B, $A213, NewEmisData!$C:$C, $H213, NewEmisData!$D:$D, CP$2))</f>
        <v>#REF!</v>
      </c>
      <c r="CQ213" s="335" t="e">
        <f>$I213*IF($G213="Pickup", SUMIFS(NewEmisData!I:I, NewEmisData!$A:$A, "Pickup", NewEmisData!$B:$B, $A213, NewEmisData!$C:$C, $H213, NewEmisData!$D:$D, CQ$2), SUMIFS(NewEmisData!I:I, NewEmisData!$A:$A, "LDV", NewEmisData!$B:$B, $A213, NewEmisData!$C:$C, $H213, NewEmisData!$D:$D, CQ$2))</f>
        <v>#REF!</v>
      </c>
      <c r="CR213" s="335" t="e">
        <f>$I213*IF($G213="Pickup", SUMIFS(NewEmisData!J:J, NewEmisData!$A:$A, "Pickup", NewEmisData!$B:$B, $A213, NewEmisData!$C:$C, $H213, NewEmisData!$D:$D, CR$2), SUMIFS(NewEmisData!J:J, NewEmisData!$A:$A, "LDV", NewEmisData!$B:$B, $A213, NewEmisData!$C:$C, $H213, NewEmisData!$D:$D, CR$2))</f>
        <v>#REF!</v>
      </c>
      <c r="CS213" s="335" t="e">
        <f>$I213*IF($G213="Pickup", SUMIFS(NewEmisData!K:K, NewEmisData!$A:$A, "Pickup", NewEmisData!$B:$B, $A213, NewEmisData!$C:$C, $H213, NewEmisData!$D:$D, CS$2), SUMIFS(NewEmisData!K:K, NewEmisData!$A:$A, "LDV", NewEmisData!$B:$B, $A213, NewEmisData!$C:$C, $H213, NewEmisData!$D:$D, CS$2))</f>
        <v>#REF!</v>
      </c>
      <c r="CT213" s="335" t="e">
        <f>$I213*IF($G213="Pickup", SUMIFS(NewEmisData!L:L, NewEmisData!$A:$A, "Pickup", NewEmisData!$B:$B, $A213, NewEmisData!$C:$C, $H213, NewEmisData!$D:$D, CT$2), SUMIFS(NewEmisData!L:L, NewEmisData!$A:$A, "LDV", NewEmisData!$B:$B, $A213, NewEmisData!$C:$C, $H213, NewEmisData!$D:$D, CT$2))</f>
        <v>#REF!</v>
      </c>
      <c r="CU213" s="335" t="e">
        <f>$I213*IF($G213="Pickup", SUMIFS(NewEmisData!M:M, NewEmisData!$A:$A, "Pickup", NewEmisData!$B:$B, $A213, NewEmisData!$C:$C, $H213, NewEmisData!$D:$D, CU$2), SUMIFS(NewEmisData!M:M, NewEmisData!$A:$A, "LDV", NewEmisData!$B:$B, $A213, NewEmisData!$C:$C, $H213, NewEmisData!$D:$D, CU$2))</f>
        <v>#REF!</v>
      </c>
      <c r="CV213" s="335">
        <v>4.8813806306464884E-3</v>
      </c>
      <c r="CW213" s="335">
        <v>2.8348673258682742E-3</v>
      </c>
      <c r="CX213" s="335">
        <v>1.7521245587131993E-3</v>
      </c>
      <c r="CY213" s="335">
        <v>1.4805850082393662E-3</v>
      </c>
      <c r="CZ213" s="335">
        <v>1.2242985781298562E-3</v>
      </c>
      <c r="DA213" s="335">
        <v>9.3834089768672461E-4</v>
      </c>
      <c r="DB213" s="335">
        <v>7.3876383814398458E-4</v>
      </c>
      <c r="DC213" s="335">
        <v>7.0925592920393005E-4</v>
      </c>
      <c r="DD213" s="335">
        <v>7.0022116787031422E-4</v>
      </c>
      <c r="DE213" s="335">
        <v>6.9902547400489407E-4</v>
      </c>
      <c r="DF213" s="335">
        <v>6.9902547400489407E-4</v>
      </c>
      <c r="DG213" s="335" t="e">
        <f>$I213*IF($G213="Pickup", SUMIFS(NewEmisData!E:E, NewEmisData!$A:$A, "Pickup", NewEmisData!$B:$B, $A213, NewEmisData!$C:$C, $H213, NewEmisData!$D:$D, DG$2), SUMIFS(NewEmisData!E:E, NewEmisData!$A:$A, "LDV", NewEmisData!$B:$B, $A213, NewEmisData!$C:$C, $H213, NewEmisData!$D:$D, DG$2))</f>
        <v>#REF!</v>
      </c>
      <c r="DH213" s="335" t="e">
        <f>$I213*IF($G213="Pickup", SUMIFS(NewEmisData!F:F, NewEmisData!$A:$A, "Pickup", NewEmisData!$B:$B, $A213, NewEmisData!$C:$C, $H213, NewEmisData!$D:$D, DH$2), SUMIFS(NewEmisData!F:F, NewEmisData!$A:$A, "LDV", NewEmisData!$B:$B, $A213, NewEmisData!$C:$C, $H213, NewEmisData!$D:$D, DH$2))</f>
        <v>#REF!</v>
      </c>
      <c r="DI213" s="335" t="e">
        <f>$I213*IF($G213="Pickup", SUMIFS(NewEmisData!G:G, NewEmisData!$A:$A, "Pickup", NewEmisData!$B:$B, $A213, NewEmisData!$C:$C, $H213, NewEmisData!$D:$D, DI$2), SUMIFS(NewEmisData!G:G, NewEmisData!$A:$A, "LDV", NewEmisData!$B:$B, $A213, NewEmisData!$C:$C, $H213, NewEmisData!$D:$D, DI$2))</f>
        <v>#REF!</v>
      </c>
      <c r="DJ213" s="335" t="e">
        <f>$I213*IF($G213="Pickup", SUMIFS(NewEmisData!H:H, NewEmisData!$A:$A, "Pickup", NewEmisData!$B:$B, $A213, NewEmisData!$C:$C, $H213, NewEmisData!$D:$D, DJ$2), SUMIFS(NewEmisData!H:H, NewEmisData!$A:$A, "LDV", NewEmisData!$B:$B, $A213, NewEmisData!$C:$C, $H213, NewEmisData!$D:$D, DJ$2))</f>
        <v>#REF!</v>
      </c>
      <c r="DK213" s="335" t="e">
        <f>$I213*IF($G213="Pickup", SUMIFS(NewEmisData!I:I, NewEmisData!$A:$A, "Pickup", NewEmisData!$B:$B, $A213, NewEmisData!$C:$C, $H213, NewEmisData!$D:$D, DK$2), SUMIFS(NewEmisData!I:I, NewEmisData!$A:$A, "LDV", NewEmisData!$B:$B, $A213, NewEmisData!$C:$C, $H213, NewEmisData!$D:$D, DK$2))</f>
        <v>#REF!</v>
      </c>
      <c r="DL213" s="335" t="e">
        <f>$I213*IF($G213="Pickup", SUMIFS(NewEmisData!J:J, NewEmisData!$A:$A, "Pickup", NewEmisData!$B:$B, $A213, NewEmisData!$C:$C, $H213, NewEmisData!$D:$D, DL$2), SUMIFS(NewEmisData!J:J, NewEmisData!$A:$A, "LDV", NewEmisData!$B:$B, $A213, NewEmisData!$C:$C, $H213, NewEmisData!$D:$D, DL$2))</f>
        <v>#REF!</v>
      </c>
      <c r="DM213" s="335" t="e">
        <f>$I213*IF($G213="Pickup", SUMIFS(NewEmisData!K:K, NewEmisData!$A:$A, "Pickup", NewEmisData!$B:$B, $A213, NewEmisData!$C:$C, $H213, NewEmisData!$D:$D, DM$2), SUMIFS(NewEmisData!K:K, NewEmisData!$A:$A, "LDV", NewEmisData!$B:$B, $A213, NewEmisData!$C:$C, $H213, NewEmisData!$D:$D, DM$2))</f>
        <v>#REF!</v>
      </c>
      <c r="DN213" s="335" t="e">
        <f>$I213*IF($G213="Pickup", SUMIFS(NewEmisData!L:L, NewEmisData!$A:$A, "Pickup", NewEmisData!$B:$B, $A213, NewEmisData!$C:$C, $H213, NewEmisData!$D:$D, DN$2), SUMIFS(NewEmisData!L:L, NewEmisData!$A:$A, "LDV", NewEmisData!$B:$B, $A213, NewEmisData!$C:$C, $H213, NewEmisData!$D:$D, DN$2))</f>
        <v>#REF!</v>
      </c>
      <c r="DO213" s="335" t="e">
        <f>$I213*IF($G213="Pickup", SUMIFS(NewEmisData!M:M, NewEmisData!$A:$A, "Pickup", NewEmisData!$B:$B, $A213, NewEmisData!$C:$C, $H213, NewEmisData!$D:$D, DO$2), SUMIFS(NewEmisData!M:M, NewEmisData!$A:$A, "LDV", NewEmisData!$B:$B, $A213, NewEmisData!$C:$C, $H213, NewEmisData!$D:$D, DO$2))</f>
        <v>#REF!</v>
      </c>
      <c r="DP213" s="335">
        <v>1.4161908397211972E-3</v>
      </c>
      <c r="DQ213" s="335" t="e">
        <f>$I213*IF($G213="Pickup", SUMIFS(NewEmisData!E:E, NewEmisData!$A:$A, "Pickup", NewEmisData!$B:$B, $A213, NewEmisData!$C:$C, $H213, NewEmisData!$D:$D, DQ$2), SUMIFS(NewEmisData!E:E, NewEmisData!$A:$A, "LDV", NewEmisData!$B:$B, $A213, NewEmisData!$C:$C, $H213, NewEmisData!$D:$D, DQ$2))</f>
        <v>#REF!</v>
      </c>
      <c r="DR213" s="335" t="e">
        <f>$I213*IF($G213="Pickup", SUMIFS(NewEmisData!F:F, NewEmisData!$A:$A, "Pickup", NewEmisData!$B:$B, $A213, NewEmisData!$C:$C, $H213, NewEmisData!$D:$D, DR$2), SUMIFS(NewEmisData!F:F, NewEmisData!$A:$A, "LDV", NewEmisData!$B:$B, $A213, NewEmisData!$C:$C, $H213, NewEmisData!$D:$D, DR$2))</f>
        <v>#REF!</v>
      </c>
      <c r="DS213" s="335" t="e">
        <f>$I213*IF($G213="Pickup", SUMIFS(NewEmisData!G:G, NewEmisData!$A:$A, "Pickup", NewEmisData!$B:$B, $A213, NewEmisData!$C:$C, $H213, NewEmisData!$D:$D, DS$2), SUMIFS(NewEmisData!G:G, NewEmisData!$A:$A, "LDV", NewEmisData!$B:$B, $A213, NewEmisData!$C:$C, $H213, NewEmisData!$D:$D, DS$2))</f>
        <v>#REF!</v>
      </c>
      <c r="DT213" s="335" t="e">
        <f>$I213*IF($G213="Pickup", SUMIFS(NewEmisData!H:H, NewEmisData!$A:$A, "Pickup", NewEmisData!$B:$B, $A213, NewEmisData!$C:$C, $H213, NewEmisData!$D:$D, DT$2), SUMIFS(NewEmisData!H:H, NewEmisData!$A:$A, "LDV", NewEmisData!$B:$B, $A213, NewEmisData!$C:$C, $H213, NewEmisData!$D:$D, DT$2))</f>
        <v>#REF!</v>
      </c>
      <c r="DU213" s="335" t="e">
        <f>$I213*IF($G213="Pickup", SUMIFS(NewEmisData!I:I, NewEmisData!$A:$A, "Pickup", NewEmisData!$B:$B, $A213, NewEmisData!$C:$C, $H213, NewEmisData!$D:$D, DU$2), SUMIFS(NewEmisData!I:I, NewEmisData!$A:$A, "LDV", NewEmisData!$B:$B, $A213, NewEmisData!$C:$C, $H213, NewEmisData!$D:$D, DU$2))</f>
        <v>#REF!</v>
      </c>
      <c r="DV213" s="335" t="e">
        <f>$I213*IF($G213="Pickup", SUMIFS(NewEmisData!J:J, NewEmisData!$A:$A, "Pickup", NewEmisData!$B:$B, $A213, NewEmisData!$C:$C, $H213, NewEmisData!$D:$D, DV$2), SUMIFS(NewEmisData!J:J, NewEmisData!$A:$A, "LDV", NewEmisData!$B:$B, $A213, NewEmisData!$C:$C, $H213, NewEmisData!$D:$D, DV$2))</f>
        <v>#REF!</v>
      </c>
      <c r="DW213" s="335" t="e">
        <f>$I213*IF($G213="Pickup", SUMIFS(NewEmisData!K:K, NewEmisData!$A:$A, "Pickup", NewEmisData!$B:$B, $A213, NewEmisData!$C:$C, $H213, NewEmisData!$D:$D, DW$2), SUMIFS(NewEmisData!K:K, NewEmisData!$A:$A, "LDV", NewEmisData!$B:$B, $A213, NewEmisData!$C:$C, $H213, NewEmisData!$D:$D, DW$2))</f>
        <v>#REF!</v>
      </c>
      <c r="DX213" s="335" t="e">
        <f>$I213*IF($G213="Pickup", SUMIFS(NewEmisData!L:L, NewEmisData!$A:$A, "Pickup", NewEmisData!$B:$B, $A213, NewEmisData!$C:$C, $H213, NewEmisData!$D:$D, DX$2), SUMIFS(NewEmisData!L:L, NewEmisData!$A:$A, "LDV", NewEmisData!$B:$B, $A213, NewEmisData!$C:$C, $H213, NewEmisData!$D:$D, DX$2))</f>
        <v>#REF!</v>
      </c>
      <c r="DY213" s="335" t="e">
        <f>$I213*IF($G213="Pickup", SUMIFS(NewEmisData!M:M, NewEmisData!$A:$A, "Pickup", NewEmisData!$B:$B, $A213, NewEmisData!$C:$C, $H213, NewEmisData!$D:$D, DY$2), SUMIFS(NewEmisData!M:M, NewEmisData!$A:$A, "LDV", NewEmisData!$B:$B, $A213, NewEmisData!$C:$C, $H213, NewEmisData!$D:$D, DY$2))</f>
        <v>#REF!</v>
      </c>
      <c r="DZ213" s="335">
        <v>3.9161427500359501E-3</v>
      </c>
      <c r="EA213" s="335" t="e">
        <f t="shared" si="350"/>
        <v>#REF!</v>
      </c>
      <c r="EB213" s="335" t="e">
        <f t="shared" si="351"/>
        <v>#REF!</v>
      </c>
      <c r="EC213" s="335" t="e">
        <f t="shared" si="352"/>
        <v>#REF!</v>
      </c>
      <c r="ED213" s="335" t="e">
        <f t="shared" si="353"/>
        <v>#REF!</v>
      </c>
      <c r="EE213" s="335" t="e">
        <f t="shared" si="354"/>
        <v>#REF!</v>
      </c>
      <c r="EF213" s="335" t="e">
        <f t="shared" si="355"/>
        <v>#REF!</v>
      </c>
      <c r="EG213" s="335" t="e">
        <f t="shared" si="356"/>
        <v>#REF!</v>
      </c>
      <c r="EH213" s="335" t="e">
        <f t="shared" si="357"/>
        <v>#REF!</v>
      </c>
      <c r="EI213" s="335" t="e">
        <f t="shared" si="358"/>
        <v>#REF!</v>
      </c>
      <c r="EJ213" s="335">
        <f t="shared" si="359"/>
        <v>0.19370552645526184</v>
      </c>
      <c r="EK213" s="335" t="e">
        <f t="shared" si="360"/>
        <v>#REF!</v>
      </c>
      <c r="EL213" s="335" t="e">
        <f t="shared" si="361"/>
        <v>#REF!</v>
      </c>
      <c r="EM213" s="335" t="e">
        <f t="shared" si="362"/>
        <v>#REF!</v>
      </c>
      <c r="EN213" s="335" t="e">
        <f t="shared" si="363"/>
        <v>#REF!</v>
      </c>
      <c r="EO213" s="335" t="e">
        <f t="shared" si="364"/>
        <v>#REF!</v>
      </c>
      <c r="EP213" s="335" t="e">
        <f t="shared" si="365"/>
        <v>#REF!</v>
      </c>
      <c r="EQ213" s="335" t="e">
        <f t="shared" si="366"/>
        <v>#REF!</v>
      </c>
      <c r="ER213" s="335" t="e">
        <f t="shared" si="367"/>
        <v>#REF!</v>
      </c>
      <c r="ES213" s="335" t="e">
        <f t="shared" si="368"/>
        <v>#REF!</v>
      </c>
      <c r="ET213" s="335">
        <f t="shared" si="369"/>
        <v>4.3391925281933752E-2</v>
      </c>
      <c r="EU213" s="335" t="e">
        <f t="shared" si="370"/>
        <v>#REF!</v>
      </c>
      <c r="EV213" s="335" t="e">
        <f t="shared" si="371"/>
        <v>#REF!</v>
      </c>
      <c r="EW213" s="335" t="e">
        <f t="shared" si="372"/>
        <v>#REF!</v>
      </c>
      <c r="EX213" s="335" t="e">
        <f t="shared" si="373"/>
        <v>#REF!</v>
      </c>
      <c r="EY213" s="335" t="e">
        <f t="shared" si="374"/>
        <v>#REF!</v>
      </c>
      <c r="EZ213" s="335" t="e">
        <f t="shared" si="375"/>
        <v>#REF!</v>
      </c>
      <c r="FA213" s="335" t="e">
        <f t="shared" si="376"/>
        <v>#REF!</v>
      </c>
      <c r="FB213" s="335" t="e">
        <f t="shared" si="377"/>
        <v>#REF!</v>
      </c>
      <c r="FC213" s="335" t="e">
        <f t="shared" si="378"/>
        <v>#REF!</v>
      </c>
      <c r="FD213" s="335">
        <f t="shared" si="379"/>
        <v>1.2209458395742144E-3</v>
      </c>
      <c r="FE213" s="335" t="e">
        <f t="shared" si="380"/>
        <v>#REF!</v>
      </c>
      <c r="FF213" s="335" t="e">
        <f t="shared" si="381"/>
        <v>#REF!</v>
      </c>
      <c r="FG213" s="335" t="e">
        <f t="shared" si="382"/>
        <v>#REF!</v>
      </c>
      <c r="FH213" s="335" t="e">
        <f t="shared" si="383"/>
        <v>#REF!</v>
      </c>
      <c r="FI213" s="335" t="e">
        <f t="shared" si="384"/>
        <v>#REF!</v>
      </c>
      <c r="FJ213" s="335" t="e">
        <f t="shared" si="385"/>
        <v>#REF!</v>
      </c>
      <c r="FK213" s="335" t="e">
        <f t="shared" si="386"/>
        <v>#REF!</v>
      </c>
      <c r="FL213" s="335" t="e">
        <f t="shared" si="387"/>
        <v>#REF!</v>
      </c>
      <c r="FM213" s="335" t="e">
        <f t="shared" si="388"/>
        <v>#REF!</v>
      </c>
      <c r="FN213" s="335">
        <f t="shared" si="389"/>
        <v>3.3340556433169119E-2</v>
      </c>
      <c r="FO213" s="335" t="e">
        <f t="shared" si="390"/>
        <v>#REF!</v>
      </c>
      <c r="FP213" s="335" t="e">
        <f t="shared" si="391"/>
        <v>#REF!</v>
      </c>
      <c r="FQ213" s="335" t="e">
        <f t="shared" si="392"/>
        <v>#REF!</v>
      </c>
      <c r="FR213" s="335" t="e">
        <f t="shared" si="393"/>
        <v>#REF!</v>
      </c>
      <c r="FS213" s="335" t="e">
        <f t="shared" si="394"/>
        <v>#REF!</v>
      </c>
      <c r="FT213" s="335" t="e">
        <f t="shared" si="395"/>
        <v>#REF!</v>
      </c>
      <c r="FU213" s="335" t="e">
        <f t="shared" si="396"/>
        <v>#REF!</v>
      </c>
      <c r="FV213" s="335" t="e">
        <f t="shared" si="397"/>
        <v>#REF!</v>
      </c>
      <c r="FW213" s="335" t="e">
        <f t="shared" si="398"/>
        <v>#REF!</v>
      </c>
      <c r="FX213" s="335">
        <f t="shared" si="399"/>
        <v>6.635240494108516E-3</v>
      </c>
    </row>
    <row r="214" spans="1:180" x14ac:dyDescent="0.2">
      <c r="A214" s="305" t="str">
        <f>_xlfn.CONCAT(IF(LEFT(TRIM(A213),1)="*", "*R", "R"), 1+RIGHT(TRIM(A213),1))</f>
        <v>*R6</v>
      </c>
      <c r="B214" s="305" t="str">
        <f t="shared" si="406"/>
        <v>*TLLSGPHEV40</v>
      </c>
      <c r="C214" s="305" t="str">
        <f t="shared" si="407"/>
        <v>TL.GSL.LS.PHEV.2020</v>
      </c>
      <c r="D214" s="301" t="str">
        <f t="shared" si="408"/>
        <v>bn-vmt, bn-vmt/a</v>
      </c>
      <c r="E214" s="301" t="str">
        <f t="shared" si="409"/>
        <v>TLGSL</v>
      </c>
      <c r="F214" s="301" t="str">
        <f t="shared" si="410"/>
        <v>TL</v>
      </c>
      <c r="G214" s="315" t="s">
        <v>822</v>
      </c>
      <c r="H214" s="315" t="s">
        <v>814</v>
      </c>
      <c r="I214" s="321" t="e">
        <f>#REF!</f>
        <v>#REF!</v>
      </c>
      <c r="J214" s="315" t="str">
        <f t="shared" si="400"/>
        <v>Large SUV-GSL</v>
      </c>
      <c r="K214" s="335" t="e">
        <f>$I214*IF($G214="Pickup", SUMIFS(NewEmisData!E:E, NewEmisData!$A:$A, "Pickup", NewEmisData!$B:$B, $A214, NewEmisData!$C:$C, $H214, NewEmisData!$D:$D, K$2), SUMIFS(NewEmisData!E:E, NewEmisData!$A:$A, "LDV", NewEmisData!$B:$B, $A214, NewEmisData!$C:$C, $H214, NewEmisData!$D:$D, K$2))</f>
        <v>#REF!</v>
      </c>
      <c r="L214" s="335" t="e">
        <f>$I214*IF($G214="Pickup", SUMIFS(NewEmisData!F:F, NewEmisData!$A:$A, "Pickup", NewEmisData!$B:$B, $A214, NewEmisData!$C:$C, $H214, NewEmisData!$D:$D, L$2), SUMIFS(NewEmisData!F:F, NewEmisData!$A:$A, "LDV", NewEmisData!$B:$B, $A214, NewEmisData!$C:$C, $H214, NewEmisData!$D:$D, L$2))</f>
        <v>#REF!</v>
      </c>
      <c r="M214" s="335" t="e">
        <f>$I214*IF($G214="Pickup", SUMIFS(NewEmisData!G:G, NewEmisData!$A:$A, "Pickup", NewEmisData!$B:$B, $A214, NewEmisData!$C:$C, $H214, NewEmisData!$D:$D, M$2), SUMIFS(NewEmisData!G:G, NewEmisData!$A:$A, "LDV", NewEmisData!$B:$B, $A214, NewEmisData!$C:$C, $H214, NewEmisData!$D:$D, M$2))</f>
        <v>#REF!</v>
      </c>
      <c r="N214" s="335" t="e">
        <f>$I214*IF($G214="Pickup", SUMIFS(NewEmisData!H:H, NewEmisData!$A:$A, "Pickup", NewEmisData!$B:$B, $A214, NewEmisData!$C:$C, $H214, NewEmisData!$D:$D, N$2), SUMIFS(NewEmisData!H:H, NewEmisData!$A:$A, "LDV", NewEmisData!$B:$B, $A214, NewEmisData!$C:$C, $H214, NewEmisData!$D:$D, N$2))</f>
        <v>#REF!</v>
      </c>
      <c r="O214" s="335" t="e">
        <f>$I214*IF($G214="Pickup", SUMIFS(NewEmisData!I:I, NewEmisData!$A:$A, "Pickup", NewEmisData!$B:$B, $A214, NewEmisData!$C:$C, $H214, NewEmisData!$D:$D, O$2), SUMIFS(NewEmisData!I:I, NewEmisData!$A:$A, "LDV", NewEmisData!$B:$B, $A214, NewEmisData!$C:$C, $H214, NewEmisData!$D:$D, O$2))</f>
        <v>#REF!</v>
      </c>
      <c r="P214" s="335" t="e">
        <f>$I214*IF($G214="Pickup", SUMIFS(NewEmisData!J:J, NewEmisData!$A:$A, "Pickup", NewEmisData!$B:$B, $A214, NewEmisData!$C:$C, $H214, NewEmisData!$D:$D, P$2), SUMIFS(NewEmisData!J:J, NewEmisData!$A:$A, "LDV", NewEmisData!$B:$B, $A214, NewEmisData!$C:$C, $H214, NewEmisData!$D:$D, P$2))</f>
        <v>#REF!</v>
      </c>
      <c r="Q214" s="335" t="e">
        <f>$I214*IF($G214="Pickup", SUMIFS(NewEmisData!K:K, NewEmisData!$A:$A, "Pickup", NewEmisData!$B:$B, $A214, NewEmisData!$C:$C, $H214, NewEmisData!$D:$D, Q$2), SUMIFS(NewEmisData!K:K, NewEmisData!$A:$A, "LDV", NewEmisData!$B:$B, $A214, NewEmisData!$C:$C, $H214, NewEmisData!$D:$D, Q$2))</f>
        <v>#REF!</v>
      </c>
      <c r="R214" s="335" t="e">
        <f>$I214*IF($G214="Pickup", SUMIFS(NewEmisData!L:L, NewEmisData!$A:$A, "Pickup", NewEmisData!$B:$B, $A214, NewEmisData!$C:$C, $H214, NewEmisData!$D:$D, R$2), SUMIFS(NewEmisData!L:L, NewEmisData!$A:$A, "LDV", NewEmisData!$B:$B, $A214, NewEmisData!$C:$C, $H214, NewEmisData!$D:$D, R$2))</f>
        <v>#REF!</v>
      </c>
      <c r="S214" s="335" t="e">
        <f>$I214*IF($G214="Pickup", SUMIFS(NewEmisData!M:M, NewEmisData!$A:$A, "Pickup", NewEmisData!$B:$B, $A214, NewEmisData!$C:$C, $H214, NewEmisData!$D:$D, S$2), SUMIFS(NewEmisData!M:M, NewEmisData!$A:$A, "LDV", NewEmisData!$B:$B, $A214, NewEmisData!$C:$C, $H214, NewEmisData!$D:$D, S$2))</f>
        <v>#REF!</v>
      </c>
      <c r="T214" s="335">
        <v>0.19370552645526184</v>
      </c>
      <c r="U214" s="335" t="e">
        <f>$I214*IF($G214="Pickup", SUMIFS(NewEmisData!E:E, NewEmisData!$A:$A, "Pickup", NewEmisData!$B:$B, $A214, NewEmisData!$C:$C, $H214, NewEmisData!$D:$D, U$2), SUMIFS(NewEmisData!E:E, NewEmisData!$A:$A, "LDV", NewEmisData!$B:$B, $A214, NewEmisData!$C:$C, $H214, NewEmisData!$D:$D, U$2))</f>
        <v>#REF!</v>
      </c>
      <c r="V214" s="335" t="e">
        <f>$I214*IF($G214="Pickup", SUMIFS(NewEmisData!F:F, NewEmisData!$A:$A, "Pickup", NewEmisData!$B:$B, $A214, NewEmisData!$C:$C, $H214, NewEmisData!$D:$D, V$2), SUMIFS(NewEmisData!F:F, NewEmisData!$A:$A, "LDV", NewEmisData!$B:$B, $A214, NewEmisData!$C:$C, $H214, NewEmisData!$D:$D, V$2))</f>
        <v>#REF!</v>
      </c>
      <c r="W214" s="335" t="e">
        <f>$I214*IF($G214="Pickup", SUMIFS(NewEmisData!G:G, NewEmisData!$A:$A, "Pickup", NewEmisData!$B:$B, $A214, NewEmisData!$C:$C, $H214, NewEmisData!$D:$D, W$2), SUMIFS(NewEmisData!G:G, NewEmisData!$A:$A, "LDV", NewEmisData!$B:$B, $A214, NewEmisData!$C:$C, $H214, NewEmisData!$D:$D, W$2))</f>
        <v>#REF!</v>
      </c>
      <c r="X214" s="335" t="e">
        <f>$I214*IF($G214="Pickup", SUMIFS(NewEmisData!H:H, NewEmisData!$A:$A, "Pickup", NewEmisData!$B:$B, $A214, NewEmisData!$C:$C, $H214, NewEmisData!$D:$D, X$2), SUMIFS(NewEmisData!H:H, NewEmisData!$A:$A, "LDV", NewEmisData!$B:$B, $A214, NewEmisData!$C:$C, $H214, NewEmisData!$D:$D, X$2))</f>
        <v>#REF!</v>
      </c>
      <c r="Y214" s="335" t="e">
        <f>$I214*IF($G214="Pickup", SUMIFS(NewEmisData!I:I, NewEmisData!$A:$A, "Pickup", NewEmisData!$B:$B, $A214, NewEmisData!$C:$C, $H214, NewEmisData!$D:$D, Y$2), SUMIFS(NewEmisData!I:I, NewEmisData!$A:$A, "LDV", NewEmisData!$B:$B, $A214, NewEmisData!$C:$C, $H214, NewEmisData!$D:$D, Y$2))</f>
        <v>#REF!</v>
      </c>
      <c r="Z214" s="335" t="e">
        <f>$I214*IF($G214="Pickup", SUMIFS(NewEmisData!J:J, NewEmisData!$A:$A, "Pickup", NewEmisData!$B:$B, $A214, NewEmisData!$C:$C, $H214, NewEmisData!$D:$D, Z$2), SUMIFS(NewEmisData!J:J, NewEmisData!$A:$A, "LDV", NewEmisData!$B:$B, $A214, NewEmisData!$C:$C, $H214, NewEmisData!$D:$D, Z$2))</f>
        <v>#REF!</v>
      </c>
      <c r="AA214" s="335" t="e">
        <f>$I214*IF($G214="Pickup", SUMIFS(NewEmisData!K:K, NewEmisData!$A:$A, "Pickup", NewEmisData!$B:$B, $A214, NewEmisData!$C:$C, $H214, NewEmisData!$D:$D, AA$2), SUMIFS(NewEmisData!K:K, NewEmisData!$A:$A, "LDV", NewEmisData!$B:$B, $A214, NewEmisData!$C:$C, $H214, NewEmisData!$D:$D, AA$2))</f>
        <v>#REF!</v>
      </c>
      <c r="AB214" s="335" t="e">
        <f>$I214*IF($G214="Pickup", SUMIFS(NewEmisData!L:L, NewEmisData!$A:$A, "Pickup", NewEmisData!$B:$B, $A214, NewEmisData!$C:$C, $H214, NewEmisData!$D:$D, AB$2), SUMIFS(NewEmisData!L:L, NewEmisData!$A:$A, "LDV", NewEmisData!$B:$B, $A214, NewEmisData!$C:$C, $H214, NewEmisData!$D:$D, AB$2))</f>
        <v>#REF!</v>
      </c>
      <c r="AC214" s="335" t="e">
        <f>$I214*IF($G214="Pickup", SUMIFS(NewEmisData!M:M, NewEmisData!$A:$A, "Pickup", NewEmisData!$B:$B, $A214, NewEmisData!$C:$C, $H214, NewEmisData!$D:$D, AC$2), SUMIFS(NewEmisData!M:M, NewEmisData!$A:$A, "LDV", NewEmisData!$B:$B, $A214, NewEmisData!$C:$C, $H214, NewEmisData!$D:$D, AC$2))</f>
        <v>#REF!</v>
      </c>
      <c r="AD214" s="335">
        <v>4.3391925281933752E-2</v>
      </c>
      <c r="AE214" s="335" t="e">
        <f>$I214*IF($G214="Pickup", SUMIFS(NewEmisData!E:E, NewEmisData!$A:$A, "Pickup", NewEmisData!$B:$B, $A214, NewEmisData!$C:$C, $H214, NewEmisData!$D:$D, AE$2), SUMIFS(NewEmisData!E:E, NewEmisData!$A:$A, "LDV", NewEmisData!$B:$B, $A214, NewEmisData!$C:$C, $H214, NewEmisData!$D:$D, AE$2))</f>
        <v>#REF!</v>
      </c>
      <c r="AF214" s="335" t="e">
        <f>$I214*IF($G214="Pickup", SUMIFS(NewEmisData!F:F, NewEmisData!$A:$A, "Pickup", NewEmisData!$B:$B, $A214, NewEmisData!$C:$C, $H214, NewEmisData!$D:$D, AF$2), SUMIFS(NewEmisData!F:F, NewEmisData!$A:$A, "LDV", NewEmisData!$B:$B, $A214, NewEmisData!$C:$C, $H214, NewEmisData!$D:$D, AF$2))</f>
        <v>#REF!</v>
      </c>
      <c r="AG214" s="335" t="e">
        <f>$I214*IF($G214="Pickup", SUMIFS(NewEmisData!G:G, NewEmisData!$A:$A, "Pickup", NewEmisData!$B:$B, $A214, NewEmisData!$C:$C, $H214, NewEmisData!$D:$D, AG$2), SUMIFS(NewEmisData!G:G, NewEmisData!$A:$A, "LDV", NewEmisData!$B:$B, $A214, NewEmisData!$C:$C, $H214, NewEmisData!$D:$D, AG$2))</f>
        <v>#REF!</v>
      </c>
      <c r="AH214" s="335" t="e">
        <f>$I214*IF($G214="Pickup", SUMIFS(NewEmisData!H:H, NewEmisData!$A:$A, "Pickup", NewEmisData!$B:$B, $A214, NewEmisData!$C:$C, $H214, NewEmisData!$D:$D, AH$2), SUMIFS(NewEmisData!H:H, NewEmisData!$A:$A, "LDV", NewEmisData!$B:$B, $A214, NewEmisData!$C:$C, $H214, NewEmisData!$D:$D, AH$2))</f>
        <v>#REF!</v>
      </c>
      <c r="AI214" s="335" t="e">
        <f>$I214*IF($G214="Pickup", SUMIFS(NewEmisData!I:I, NewEmisData!$A:$A, "Pickup", NewEmisData!$B:$B, $A214, NewEmisData!$C:$C, $H214, NewEmisData!$D:$D, AI$2), SUMIFS(NewEmisData!I:I, NewEmisData!$A:$A, "LDV", NewEmisData!$B:$B, $A214, NewEmisData!$C:$C, $H214, NewEmisData!$D:$D, AI$2))</f>
        <v>#REF!</v>
      </c>
      <c r="AJ214" s="335" t="e">
        <f>$I214*IF($G214="Pickup", SUMIFS(NewEmisData!J:J, NewEmisData!$A:$A, "Pickup", NewEmisData!$B:$B, $A214, NewEmisData!$C:$C, $H214, NewEmisData!$D:$D, AJ$2), SUMIFS(NewEmisData!J:J, NewEmisData!$A:$A, "LDV", NewEmisData!$B:$B, $A214, NewEmisData!$C:$C, $H214, NewEmisData!$D:$D, AJ$2))</f>
        <v>#REF!</v>
      </c>
      <c r="AK214" s="335" t="e">
        <f>$I214*IF($G214="Pickup", SUMIFS(NewEmisData!K:K, NewEmisData!$A:$A, "Pickup", NewEmisData!$B:$B, $A214, NewEmisData!$C:$C, $H214, NewEmisData!$D:$D, AK$2), SUMIFS(NewEmisData!K:K, NewEmisData!$A:$A, "LDV", NewEmisData!$B:$B, $A214, NewEmisData!$C:$C, $H214, NewEmisData!$D:$D, AK$2))</f>
        <v>#REF!</v>
      </c>
      <c r="AL214" s="335" t="e">
        <f>$I214*IF($G214="Pickup", SUMIFS(NewEmisData!L:L, NewEmisData!$A:$A, "Pickup", NewEmisData!$B:$B, $A214, NewEmisData!$C:$C, $H214, NewEmisData!$D:$D, AL$2), SUMIFS(NewEmisData!L:L, NewEmisData!$A:$A, "LDV", NewEmisData!$B:$B, $A214, NewEmisData!$C:$C, $H214, NewEmisData!$D:$D, AL$2))</f>
        <v>#REF!</v>
      </c>
      <c r="AM214" s="335" t="e">
        <f>$I214*IF($G214="Pickup", SUMIFS(NewEmisData!M:M, NewEmisData!$A:$A, "Pickup", NewEmisData!$B:$B, $A214, NewEmisData!$C:$C, $H214, NewEmisData!$D:$D, AM$2), SUMIFS(NewEmisData!M:M, NewEmisData!$A:$A, "LDV", NewEmisData!$B:$B, $A214, NewEmisData!$C:$C, $H214, NewEmisData!$D:$D, AM$2))</f>
        <v>#REF!</v>
      </c>
      <c r="AN214" s="335">
        <v>1.2209458395742144E-3</v>
      </c>
      <c r="AO214" s="335" t="e">
        <f>$I214*IF($G214="Pickup", SUMIFS(NewEmisData!E:E, NewEmisData!$A:$A, "Pickup", NewEmisData!$B:$B, $A214, NewEmisData!$C:$C, $H214, NewEmisData!$D:$D, AO$2), SUMIFS(NewEmisData!E:E, NewEmisData!$A:$A, "LDV", NewEmisData!$B:$B, $A214, NewEmisData!$C:$C, $H214, NewEmisData!$D:$D, AO$2))</f>
        <v>#REF!</v>
      </c>
      <c r="AP214" s="335" t="e">
        <f>$I214*IF($G214="Pickup", SUMIFS(NewEmisData!F:F, NewEmisData!$A:$A, "Pickup", NewEmisData!$B:$B, $A214, NewEmisData!$C:$C, $H214, NewEmisData!$D:$D, AP$2), SUMIFS(NewEmisData!F:F, NewEmisData!$A:$A, "LDV", NewEmisData!$B:$B, $A214, NewEmisData!$C:$C, $H214, NewEmisData!$D:$D, AP$2))</f>
        <v>#REF!</v>
      </c>
      <c r="AQ214" s="335" t="e">
        <f>$I214*IF($G214="Pickup", SUMIFS(NewEmisData!G:G, NewEmisData!$A:$A, "Pickup", NewEmisData!$B:$B, $A214, NewEmisData!$C:$C, $H214, NewEmisData!$D:$D, AQ$2), SUMIFS(NewEmisData!G:G, NewEmisData!$A:$A, "LDV", NewEmisData!$B:$B, $A214, NewEmisData!$C:$C, $H214, NewEmisData!$D:$D, AQ$2))</f>
        <v>#REF!</v>
      </c>
      <c r="AR214" s="335" t="e">
        <f>$I214*IF($G214="Pickup", SUMIFS(NewEmisData!H:H, NewEmisData!$A:$A, "Pickup", NewEmisData!$B:$B, $A214, NewEmisData!$C:$C, $H214, NewEmisData!$D:$D, AR$2), SUMIFS(NewEmisData!H:H, NewEmisData!$A:$A, "LDV", NewEmisData!$B:$B, $A214, NewEmisData!$C:$C, $H214, NewEmisData!$D:$D, AR$2))</f>
        <v>#REF!</v>
      </c>
      <c r="AS214" s="335" t="e">
        <f>$I214*IF($G214="Pickup", SUMIFS(NewEmisData!I:I, NewEmisData!$A:$A, "Pickup", NewEmisData!$B:$B, $A214, NewEmisData!$C:$C, $H214, NewEmisData!$D:$D, AS$2), SUMIFS(NewEmisData!I:I, NewEmisData!$A:$A, "LDV", NewEmisData!$B:$B, $A214, NewEmisData!$C:$C, $H214, NewEmisData!$D:$D, AS$2))</f>
        <v>#REF!</v>
      </c>
      <c r="AT214" s="335" t="e">
        <f>$I214*IF($G214="Pickup", SUMIFS(NewEmisData!J:J, NewEmisData!$A:$A, "Pickup", NewEmisData!$B:$B, $A214, NewEmisData!$C:$C, $H214, NewEmisData!$D:$D, AT$2), SUMIFS(NewEmisData!J:J, NewEmisData!$A:$A, "LDV", NewEmisData!$B:$B, $A214, NewEmisData!$C:$C, $H214, NewEmisData!$D:$D, AT$2))</f>
        <v>#REF!</v>
      </c>
      <c r="AU214" s="335" t="e">
        <f>$I214*IF($G214="Pickup", SUMIFS(NewEmisData!K:K, NewEmisData!$A:$A, "Pickup", NewEmisData!$B:$B, $A214, NewEmisData!$C:$C, $H214, NewEmisData!$D:$D, AU$2), SUMIFS(NewEmisData!K:K, NewEmisData!$A:$A, "LDV", NewEmisData!$B:$B, $A214, NewEmisData!$C:$C, $H214, NewEmisData!$D:$D, AU$2))</f>
        <v>#REF!</v>
      </c>
      <c r="AV214" s="335" t="e">
        <f>$I214*IF($G214="Pickup", SUMIFS(NewEmisData!L:L, NewEmisData!$A:$A, "Pickup", NewEmisData!$B:$B, $A214, NewEmisData!$C:$C, $H214, NewEmisData!$D:$D, AV$2), SUMIFS(NewEmisData!L:L, NewEmisData!$A:$A, "LDV", NewEmisData!$B:$B, $A214, NewEmisData!$C:$C, $H214, NewEmisData!$D:$D, AV$2))</f>
        <v>#REF!</v>
      </c>
      <c r="AW214" s="335" t="e">
        <f>$I214*IF($G214="Pickup", SUMIFS(NewEmisData!M:M, NewEmisData!$A:$A, "Pickup", NewEmisData!$B:$B, $A214, NewEmisData!$C:$C, $H214, NewEmisData!$D:$D, AW$2), SUMIFS(NewEmisData!M:M, NewEmisData!$A:$A, "LDV", NewEmisData!$B:$B, $A214, NewEmisData!$C:$C, $H214, NewEmisData!$D:$D, AW$2))</f>
        <v>#REF!</v>
      </c>
      <c r="AX214" s="335">
        <v>3.3340556433169119E-2</v>
      </c>
      <c r="AY214" s="335" t="e">
        <f>$I214*IF($G214="Pickup", SUMIFS(NewEmisData!E:E, NewEmisData!$A:$A, "Pickup", NewEmisData!$B:$B, $A214, NewEmisData!$C:$C, $H214, NewEmisData!$D:$D, AY$2), SUMIFS(NewEmisData!E:E, NewEmisData!$A:$A, "LDV", NewEmisData!$B:$B, $A214, NewEmisData!$C:$C, $H214, NewEmisData!$D:$D, AY$2))</f>
        <v>#REF!</v>
      </c>
      <c r="AZ214" s="335" t="e">
        <f>$I214*IF($G214="Pickup", SUMIFS(NewEmisData!F:F, NewEmisData!$A:$A, "Pickup", NewEmisData!$B:$B, $A214, NewEmisData!$C:$C, $H214, NewEmisData!$D:$D, AZ$2), SUMIFS(NewEmisData!F:F, NewEmisData!$A:$A, "LDV", NewEmisData!$B:$B, $A214, NewEmisData!$C:$C, $H214, NewEmisData!$D:$D, AZ$2))</f>
        <v>#REF!</v>
      </c>
      <c r="BA214" s="335" t="e">
        <f>$I214*IF($G214="Pickup", SUMIFS(NewEmisData!G:G, NewEmisData!$A:$A, "Pickup", NewEmisData!$B:$B, $A214, NewEmisData!$C:$C, $H214, NewEmisData!$D:$D, BA$2), SUMIFS(NewEmisData!G:G, NewEmisData!$A:$A, "LDV", NewEmisData!$B:$B, $A214, NewEmisData!$C:$C, $H214, NewEmisData!$D:$D, BA$2))</f>
        <v>#REF!</v>
      </c>
      <c r="BB214" s="335" t="e">
        <f>$I214*IF($G214="Pickup", SUMIFS(NewEmisData!H:H, NewEmisData!$A:$A, "Pickup", NewEmisData!$B:$B, $A214, NewEmisData!$C:$C, $H214, NewEmisData!$D:$D, BB$2), SUMIFS(NewEmisData!H:H, NewEmisData!$A:$A, "LDV", NewEmisData!$B:$B, $A214, NewEmisData!$C:$C, $H214, NewEmisData!$D:$D, BB$2))</f>
        <v>#REF!</v>
      </c>
      <c r="BC214" s="335" t="e">
        <f>$I214*IF($G214="Pickup", SUMIFS(NewEmisData!I:I, NewEmisData!$A:$A, "Pickup", NewEmisData!$B:$B, $A214, NewEmisData!$C:$C, $H214, NewEmisData!$D:$D, BC$2), SUMIFS(NewEmisData!I:I, NewEmisData!$A:$A, "LDV", NewEmisData!$B:$B, $A214, NewEmisData!$C:$C, $H214, NewEmisData!$D:$D, BC$2))</f>
        <v>#REF!</v>
      </c>
      <c r="BD214" s="335" t="e">
        <f>$I214*IF($G214="Pickup", SUMIFS(NewEmisData!J:J, NewEmisData!$A:$A, "Pickup", NewEmisData!$B:$B, $A214, NewEmisData!$C:$C, $H214, NewEmisData!$D:$D, BD$2), SUMIFS(NewEmisData!J:J, NewEmisData!$A:$A, "LDV", NewEmisData!$B:$B, $A214, NewEmisData!$C:$C, $H214, NewEmisData!$D:$D, BD$2))</f>
        <v>#REF!</v>
      </c>
      <c r="BE214" s="335" t="e">
        <f>$I214*IF($G214="Pickup", SUMIFS(NewEmisData!K:K, NewEmisData!$A:$A, "Pickup", NewEmisData!$B:$B, $A214, NewEmisData!$C:$C, $H214, NewEmisData!$D:$D, BE$2), SUMIFS(NewEmisData!K:K, NewEmisData!$A:$A, "LDV", NewEmisData!$B:$B, $A214, NewEmisData!$C:$C, $H214, NewEmisData!$D:$D, BE$2))</f>
        <v>#REF!</v>
      </c>
      <c r="BF214" s="335" t="e">
        <f>$I214*IF($G214="Pickup", SUMIFS(NewEmisData!L:L, NewEmisData!$A:$A, "Pickup", NewEmisData!$B:$B, $A214, NewEmisData!$C:$C, $H214, NewEmisData!$D:$D, BF$2), SUMIFS(NewEmisData!L:L, NewEmisData!$A:$A, "LDV", NewEmisData!$B:$B, $A214, NewEmisData!$C:$C, $H214, NewEmisData!$D:$D, BF$2))</f>
        <v>#REF!</v>
      </c>
      <c r="BG214" s="335" t="e">
        <f>$I214*IF($G214="Pickup", SUMIFS(NewEmisData!M:M, NewEmisData!$A:$A, "Pickup", NewEmisData!$B:$B, $A214, NewEmisData!$C:$C, $H214, NewEmisData!$D:$D, BG$2), SUMIFS(NewEmisData!M:M, NewEmisData!$A:$A, "LDV", NewEmisData!$B:$B, $A214, NewEmisData!$C:$C, $H214, NewEmisData!$D:$D, BG$2))</f>
        <v>#REF!</v>
      </c>
      <c r="BH214" s="335">
        <v>6.635240494108516E-3</v>
      </c>
      <c r="BI214" s="335" t="e">
        <f>$I214*IF($G214="Pickup", SUMIFS(NewEmisData!E:E, NewEmisData!$A:$A, "Pickup", NewEmisData!$B:$B, $A214, NewEmisData!$C:$C, $H214, NewEmisData!$D:$D, BI$2), SUMIFS(NewEmisData!E:E, NewEmisData!$A:$A, "LDV", NewEmisData!$B:$B, $A214, NewEmisData!$C:$C, $H214, NewEmisData!$D:$D, BI$2))</f>
        <v>#REF!</v>
      </c>
      <c r="BJ214" s="335" t="e">
        <f>$I214*IF($G214="Pickup", SUMIFS(NewEmisData!F:F, NewEmisData!$A:$A, "Pickup", NewEmisData!$B:$B, $A214, NewEmisData!$C:$C, $H214, NewEmisData!$D:$D, BJ$2), SUMIFS(NewEmisData!F:F, NewEmisData!$A:$A, "LDV", NewEmisData!$B:$B, $A214, NewEmisData!$C:$C, $H214, NewEmisData!$D:$D, BJ$2))</f>
        <v>#REF!</v>
      </c>
      <c r="BK214" s="335" t="e">
        <f>$I214*IF($G214="Pickup", SUMIFS(NewEmisData!G:G, NewEmisData!$A:$A, "Pickup", NewEmisData!$B:$B, $A214, NewEmisData!$C:$C, $H214, NewEmisData!$D:$D, BK$2), SUMIFS(NewEmisData!G:G, NewEmisData!$A:$A, "LDV", NewEmisData!$B:$B, $A214, NewEmisData!$C:$C, $H214, NewEmisData!$D:$D, BK$2))</f>
        <v>#REF!</v>
      </c>
      <c r="BL214" s="335" t="e">
        <f>$I214*IF($G214="Pickup", SUMIFS(NewEmisData!H:H, NewEmisData!$A:$A, "Pickup", NewEmisData!$B:$B, $A214, NewEmisData!$C:$C, $H214, NewEmisData!$D:$D, BL$2), SUMIFS(NewEmisData!H:H, NewEmisData!$A:$A, "LDV", NewEmisData!$B:$B, $A214, NewEmisData!$C:$C, $H214, NewEmisData!$D:$D, BL$2))</f>
        <v>#REF!</v>
      </c>
      <c r="BM214" s="335" t="e">
        <f>$I214*IF($G214="Pickup", SUMIFS(NewEmisData!I:I, NewEmisData!$A:$A, "Pickup", NewEmisData!$B:$B, $A214, NewEmisData!$C:$C, $H214, NewEmisData!$D:$D, BM$2), SUMIFS(NewEmisData!I:I, NewEmisData!$A:$A, "LDV", NewEmisData!$B:$B, $A214, NewEmisData!$C:$C, $H214, NewEmisData!$D:$D, BM$2))</f>
        <v>#REF!</v>
      </c>
      <c r="BN214" s="335" t="e">
        <f>$I214*IF($G214="Pickup", SUMIFS(NewEmisData!J:J, NewEmisData!$A:$A, "Pickup", NewEmisData!$B:$B, $A214, NewEmisData!$C:$C, $H214, NewEmisData!$D:$D, BN$2), SUMIFS(NewEmisData!J:J, NewEmisData!$A:$A, "LDV", NewEmisData!$B:$B, $A214, NewEmisData!$C:$C, $H214, NewEmisData!$D:$D, BN$2))</f>
        <v>#REF!</v>
      </c>
      <c r="BO214" s="335" t="e">
        <f>$I214*IF($G214="Pickup", SUMIFS(NewEmisData!K:K, NewEmisData!$A:$A, "Pickup", NewEmisData!$B:$B, $A214, NewEmisData!$C:$C, $H214, NewEmisData!$D:$D, BO$2), SUMIFS(NewEmisData!K:K, NewEmisData!$A:$A, "LDV", NewEmisData!$B:$B, $A214, NewEmisData!$C:$C, $H214, NewEmisData!$D:$D, BO$2))</f>
        <v>#REF!</v>
      </c>
      <c r="BP214" s="335" t="e">
        <f>$I214*IF($G214="Pickup", SUMIFS(NewEmisData!L:L, NewEmisData!$A:$A, "Pickup", NewEmisData!$B:$B, $A214, NewEmisData!$C:$C, $H214, NewEmisData!$D:$D, BP$2), SUMIFS(NewEmisData!L:L, NewEmisData!$A:$A, "LDV", NewEmisData!$B:$B, $A214, NewEmisData!$C:$C, $H214, NewEmisData!$D:$D, BP$2))</f>
        <v>#REF!</v>
      </c>
      <c r="BQ214" s="335" t="e">
        <f>$I214*IF($G214="Pickup", SUMIFS(NewEmisData!M:M, NewEmisData!$A:$A, "Pickup", NewEmisData!$B:$B, $A214, NewEmisData!$C:$C, $H214, NewEmisData!$D:$D, BQ$2), SUMIFS(NewEmisData!M:M, NewEmisData!$A:$A, "LDV", NewEmisData!$B:$B, $A214, NewEmisData!$C:$C, $H214, NewEmisData!$D:$D, BQ$2))</f>
        <v>#REF!</v>
      </c>
      <c r="BR214" s="335">
        <v>1.1611805680881344</v>
      </c>
      <c r="BS214" s="335" t="e">
        <f>$I214*IF($G214="Pickup", SUMIFS(NewEmisData!E:E, NewEmisData!$A:$A, "Pickup", NewEmisData!$B:$B, $A214, NewEmisData!$C:$C, $H214, NewEmisData!$D:$D, BS$2), SUMIFS(NewEmisData!E:E, NewEmisData!$A:$A, "LDV", NewEmisData!$B:$B, $A214, NewEmisData!$C:$C, $H214, NewEmisData!$D:$D, BS$2))</f>
        <v>#REF!</v>
      </c>
      <c r="BT214" s="335" t="e">
        <f>$I214*IF($G214="Pickup", SUMIFS(NewEmisData!F:F, NewEmisData!$A:$A, "Pickup", NewEmisData!$B:$B, $A214, NewEmisData!$C:$C, $H214, NewEmisData!$D:$D, BT$2), SUMIFS(NewEmisData!F:F, NewEmisData!$A:$A, "LDV", NewEmisData!$B:$B, $A214, NewEmisData!$C:$C, $H214, NewEmisData!$D:$D, BT$2))</f>
        <v>#REF!</v>
      </c>
      <c r="BU214" s="335" t="e">
        <f>$I214*IF($G214="Pickup", SUMIFS(NewEmisData!G:G, NewEmisData!$A:$A, "Pickup", NewEmisData!$B:$B, $A214, NewEmisData!$C:$C, $H214, NewEmisData!$D:$D, BU$2), SUMIFS(NewEmisData!G:G, NewEmisData!$A:$A, "LDV", NewEmisData!$B:$B, $A214, NewEmisData!$C:$C, $H214, NewEmisData!$D:$D, BU$2))</f>
        <v>#REF!</v>
      </c>
      <c r="BV214" s="335" t="e">
        <f>$I214*IF($G214="Pickup", SUMIFS(NewEmisData!H:H, NewEmisData!$A:$A, "Pickup", NewEmisData!$B:$B, $A214, NewEmisData!$C:$C, $H214, NewEmisData!$D:$D, BV$2), SUMIFS(NewEmisData!H:H, NewEmisData!$A:$A, "LDV", NewEmisData!$B:$B, $A214, NewEmisData!$C:$C, $H214, NewEmisData!$D:$D, BV$2))</f>
        <v>#REF!</v>
      </c>
      <c r="BW214" s="335" t="e">
        <f>$I214*IF($G214="Pickup", SUMIFS(NewEmisData!I:I, NewEmisData!$A:$A, "Pickup", NewEmisData!$B:$B, $A214, NewEmisData!$C:$C, $H214, NewEmisData!$D:$D, BW$2), SUMIFS(NewEmisData!I:I, NewEmisData!$A:$A, "LDV", NewEmisData!$B:$B, $A214, NewEmisData!$C:$C, $H214, NewEmisData!$D:$D, BW$2))</f>
        <v>#REF!</v>
      </c>
      <c r="BX214" s="335" t="e">
        <f>$I214*IF($G214="Pickup", SUMIFS(NewEmisData!J:J, NewEmisData!$A:$A, "Pickup", NewEmisData!$B:$B, $A214, NewEmisData!$C:$C, $H214, NewEmisData!$D:$D, BX$2), SUMIFS(NewEmisData!J:J, NewEmisData!$A:$A, "LDV", NewEmisData!$B:$B, $A214, NewEmisData!$C:$C, $H214, NewEmisData!$D:$D, BX$2))</f>
        <v>#REF!</v>
      </c>
      <c r="BY214" s="335" t="e">
        <f>$I214*IF($G214="Pickup", SUMIFS(NewEmisData!K:K, NewEmisData!$A:$A, "Pickup", NewEmisData!$B:$B, $A214, NewEmisData!$C:$C, $H214, NewEmisData!$D:$D, BY$2), SUMIFS(NewEmisData!K:K, NewEmisData!$A:$A, "LDV", NewEmisData!$B:$B, $A214, NewEmisData!$C:$C, $H214, NewEmisData!$D:$D, BY$2))</f>
        <v>#REF!</v>
      </c>
      <c r="BZ214" s="335" t="e">
        <f>$I214*IF($G214="Pickup", SUMIFS(NewEmisData!L:L, NewEmisData!$A:$A, "Pickup", NewEmisData!$B:$B, $A214, NewEmisData!$C:$C, $H214, NewEmisData!$D:$D, BZ$2), SUMIFS(NewEmisData!L:L, NewEmisData!$A:$A, "LDV", NewEmisData!$B:$B, $A214, NewEmisData!$C:$C, $H214, NewEmisData!$D:$D, BZ$2))</f>
        <v>#REF!</v>
      </c>
      <c r="CA214" s="335" t="e">
        <f>$I214*IF($G214="Pickup", SUMIFS(NewEmisData!M:M, NewEmisData!$A:$A, "Pickup", NewEmisData!$B:$B, $A214, NewEmisData!$C:$C, $H214, NewEmisData!$D:$D, CA$2), SUMIFS(NewEmisData!M:M, NewEmisData!$A:$A, "LDV", NewEmisData!$B:$B, $A214, NewEmisData!$C:$C, $H214, NewEmisData!$D:$D, CA$2))</f>
        <v>#REF!</v>
      </c>
      <c r="CB214" s="335">
        <v>7.4011853176044348E-2</v>
      </c>
      <c r="CC214" s="335" t="e">
        <f>$I214*IF($G214="Pickup", SUMIFS(NewEmisData!E:E, NewEmisData!$A:$A, "Pickup", NewEmisData!$B:$B, $A214, NewEmisData!$C:$C, $H214, NewEmisData!$D:$D, CC$2), SUMIFS(NewEmisData!E:E, NewEmisData!$A:$A, "LDV", NewEmisData!$B:$B, $A214, NewEmisData!$C:$C, $H214, NewEmisData!$D:$D, CC$2))</f>
        <v>#REF!</v>
      </c>
      <c r="CD214" s="335" t="e">
        <f>$I214*IF($G214="Pickup", SUMIFS(NewEmisData!F:F, NewEmisData!$A:$A, "Pickup", NewEmisData!$B:$B, $A214, NewEmisData!$C:$C, $H214, NewEmisData!$D:$D, CD$2), SUMIFS(NewEmisData!F:F, NewEmisData!$A:$A, "LDV", NewEmisData!$B:$B, $A214, NewEmisData!$C:$C, $H214, NewEmisData!$D:$D, CD$2))</f>
        <v>#REF!</v>
      </c>
      <c r="CE214" s="335" t="e">
        <f>$I214*IF($G214="Pickup", SUMIFS(NewEmisData!G:G, NewEmisData!$A:$A, "Pickup", NewEmisData!$B:$B, $A214, NewEmisData!$C:$C, $H214, NewEmisData!$D:$D, CE$2), SUMIFS(NewEmisData!G:G, NewEmisData!$A:$A, "LDV", NewEmisData!$B:$B, $A214, NewEmisData!$C:$C, $H214, NewEmisData!$D:$D, CE$2))</f>
        <v>#REF!</v>
      </c>
      <c r="CF214" s="335" t="e">
        <f>$I214*IF($G214="Pickup", SUMIFS(NewEmisData!H:H, NewEmisData!$A:$A, "Pickup", NewEmisData!$B:$B, $A214, NewEmisData!$C:$C, $H214, NewEmisData!$D:$D, CF$2), SUMIFS(NewEmisData!H:H, NewEmisData!$A:$A, "LDV", NewEmisData!$B:$B, $A214, NewEmisData!$C:$C, $H214, NewEmisData!$D:$D, CF$2))</f>
        <v>#REF!</v>
      </c>
      <c r="CG214" s="335" t="e">
        <f>$I214*IF($G214="Pickup", SUMIFS(NewEmisData!I:I, NewEmisData!$A:$A, "Pickup", NewEmisData!$B:$B, $A214, NewEmisData!$C:$C, $H214, NewEmisData!$D:$D, CG$2), SUMIFS(NewEmisData!I:I, NewEmisData!$A:$A, "LDV", NewEmisData!$B:$B, $A214, NewEmisData!$C:$C, $H214, NewEmisData!$D:$D, CG$2))</f>
        <v>#REF!</v>
      </c>
      <c r="CH214" s="335" t="e">
        <f>$I214*IF($G214="Pickup", SUMIFS(NewEmisData!J:J, NewEmisData!$A:$A, "Pickup", NewEmisData!$B:$B, $A214, NewEmisData!$C:$C, $H214, NewEmisData!$D:$D, CH$2), SUMIFS(NewEmisData!J:J, NewEmisData!$A:$A, "LDV", NewEmisData!$B:$B, $A214, NewEmisData!$C:$C, $H214, NewEmisData!$D:$D, CH$2))</f>
        <v>#REF!</v>
      </c>
      <c r="CI214" s="335" t="e">
        <f>$I214*IF($G214="Pickup", SUMIFS(NewEmisData!K:K, NewEmisData!$A:$A, "Pickup", NewEmisData!$B:$B, $A214, NewEmisData!$C:$C, $H214, NewEmisData!$D:$D, CI$2), SUMIFS(NewEmisData!K:K, NewEmisData!$A:$A, "LDV", NewEmisData!$B:$B, $A214, NewEmisData!$C:$C, $H214, NewEmisData!$D:$D, CI$2))</f>
        <v>#REF!</v>
      </c>
      <c r="CJ214" s="335" t="e">
        <f>$I214*IF($G214="Pickup", SUMIFS(NewEmisData!L:L, NewEmisData!$A:$A, "Pickup", NewEmisData!$B:$B, $A214, NewEmisData!$C:$C, $H214, NewEmisData!$D:$D, CJ$2), SUMIFS(NewEmisData!L:L, NewEmisData!$A:$A, "LDV", NewEmisData!$B:$B, $A214, NewEmisData!$C:$C, $H214, NewEmisData!$D:$D, CJ$2))</f>
        <v>#REF!</v>
      </c>
      <c r="CK214" s="335" t="e">
        <f>$I214*IF($G214="Pickup", SUMIFS(NewEmisData!M:M, NewEmisData!$A:$A, "Pickup", NewEmisData!$B:$B, $A214, NewEmisData!$C:$C, $H214, NewEmisData!$D:$D, CK$2), SUMIFS(NewEmisData!M:M, NewEmisData!$A:$A, "LDV", NewEmisData!$B:$B, $A214, NewEmisData!$C:$C, $H214, NewEmisData!$D:$D, CK$2))</f>
        <v>#REF!</v>
      </c>
      <c r="CL214" s="335">
        <v>1.6016749451778743E-2</v>
      </c>
      <c r="CM214" s="335" t="e">
        <f>$I214*IF($G214="Pickup", SUMIFS(NewEmisData!E:E, NewEmisData!$A:$A, "Pickup", NewEmisData!$B:$B, $A214, NewEmisData!$C:$C, $H214, NewEmisData!$D:$D, CM$2), SUMIFS(NewEmisData!E:E, NewEmisData!$A:$A, "LDV", NewEmisData!$B:$B, $A214, NewEmisData!$C:$C, $H214, NewEmisData!$D:$D, CM$2))</f>
        <v>#REF!</v>
      </c>
      <c r="CN214" s="335" t="e">
        <f>$I214*IF($G214="Pickup", SUMIFS(NewEmisData!F:F, NewEmisData!$A:$A, "Pickup", NewEmisData!$B:$B, $A214, NewEmisData!$C:$C, $H214, NewEmisData!$D:$D, CN$2), SUMIFS(NewEmisData!F:F, NewEmisData!$A:$A, "LDV", NewEmisData!$B:$B, $A214, NewEmisData!$C:$C, $H214, NewEmisData!$D:$D, CN$2))</f>
        <v>#REF!</v>
      </c>
      <c r="CO214" s="335" t="e">
        <f>$I214*IF($G214="Pickup", SUMIFS(NewEmisData!G:G, NewEmisData!$A:$A, "Pickup", NewEmisData!$B:$B, $A214, NewEmisData!$C:$C, $H214, NewEmisData!$D:$D, CO$2), SUMIFS(NewEmisData!G:G, NewEmisData!$A:$A, "LDV", NewEmisData!$B:$B, $A214, NewEmisData!$C:$C, $H214, NewEmisData!$D:$D, CO$2))</f>
        <v>#REF!</v>
      </c>
      <c r="CP214" s="335" t="e">
        <f>$I214*IF($G214="Pickup", SUMIFS(NewEmisData!H:H, NewEmisData!$A:$A, "Pickup", NewEmisData!$B:$B, $A214, NewEmisData!$C:$C, $H214, NewEmisData!$D:$D, CP$2), SUMIFS(NewEmisData!H:H, NewEmisData!$A:$A, "LDV", NewEmisData!$B:$B, $A214, NewEmisData!$C:$C, $H214, NewEmisData!$D:$D, CP$2))</f>
        <v>#REF!</v>
      </c>
      <c r="CQ214" s="335" t="e">
        <f>$I214*IF($G214="Pickup", SUMIFS(NewEmisData!I:I, NewEmisData!$A:$A, "Pickup", NewEmisData!$B:$B, $A214, NewEmisData!$C:$C, $H214, NewEmisData!$D:$D, CQ$2), SUMIFS(NewEmisData!I:I, NewEmisData!$A:$A, "LDV", NewEmisData!$B:$B, $A214, NewEmisData!$C:$C, $H214, NewEmisData!$D:$D, CQ$2))</f>
        <v>#REF!</v>
      </c>
      <c r="CR214" s="335" t="e">
        <f>$I214*IF($G214="Pickup", SUMIFS(NewEmisData!J:J, NewEmisData!$A:$A, "Pickup", NewEmisData!$B:$B, $A214, NewEmisData!$C:$C, $H214, NewEmisData!$D:$D, CR$2), SUMIFS(NewEmisData!J:J, NewEmisData!$A:$A, "LDV", NewEmisData!$B:$B, $A214, NewEmisData!$C:$C, $H214, NewEmisData!$D:$D, CR$2))</f>
        <v>#REF!</v>
      </c>
      <c r="CS214" s="335" t="e">
        <f>$I214*IF($G214="Pickup", SUMIFS(NewEmisData!K:K, NewEmisData!$A:$A, "Pickup", NewEmisData!$B:$B, $A214, NewEmisData!$C:$C, $H214, NewEmisData!$D:$D, CS$2), SUMIFS(NewEmisData!K:K, NewEmisData!$A:$A, "LDV", NewEmisData!$B:$B, $A214, NewEmisData!$C:$C, $H214, NewEmisData!$D:$D, CS$2))</f>
        <v>#REF!</v>
      </c>
      <c r="CT214" s="335" t="e">
        <f>$I214*IF($G214="Pickup", SUMIFS(NewEmisData!L:L, NewEmisData!$A:$A, "Pickup", NewEmisData!$B:$B, $A214, NewEmisData!$C:$C, $H214, NewEmisData!$D:$D, CT$2), SUMIFS(NewEmisData!L:L, NewEmisData!$A:$A, "LDV", NewEmisData!$B:$B, $A214, NewEmisData!$C:$C, $H214, NewEmisData!$D:$D, CT$2))</f>
        <v>#REF!</v>
      </c>
      <c r="CU214" s="335" t="e">
        <f>$I214*IF($G214="Pickup", SUMIFS(NewEmisData!M:M, NewEmisData!$A:$A, "Pickup", NewEmisData!$B:$B, $A214, NewEmisData!$C:$C, $H214, NewEmisData!$D:$D, CU$2), SUMIFS(NewEmisData!M:M, NewEmisData!$A:$A, "LDV", NewEmisData!$B:$B, $A214, NewEmisData!$C:$C, $H214, NewEmisData!$D:$D, CU$2))</f>
        <v>#REF!</v>
      </c>
      <c r="CV214" s="335">
        <v>4.8813806306464884E-3</v>
      </c>
      <c r="CW214" s="335">
        <v>2.8348673258682742E-3</v>
      </c>
      <c r="CX214" s="335">
        <v>1.7521245587131993E-3</v>
      </c>
      <c r="CY214" s="335">
        <v>1.4805850082393662E-3</v>
      </c>
      <c r="CZ214" s="335">
        <v>1.2242985781298562E-3</v>
      </c>
      <c r="DA214" s="335">
        <v>9.3834089768672461E-4</v>
      </c>
      <c r="DB214" s="335">
        <v>7.3876383814398458E-4</v>
      </c>
      <c r="DC214" s="335">
        <v>7.0925592920393005E-4</v>
      </c>
      <c r="DD214" s="335">
        <v>7.0022116787031422E-4</v>
      </c>
      <c r="DE214" s="335">
        <v>6.9902547400489407E-4</v>
      </c>
      <c r="DF214" s="335">
        <v>6.9902547400489407E-4</v>
      </c>
      <c r="DG214" s="335" t="e">
        <f>$I214*IF($G214="Pickup", SUMIFS(NewEmisData!E:E, NewEmisData!$A:$A, "Pickup", NewEmisData!$B:$B, $A214, NewEmisData!$C:$C, $H214, NewEmisData!$D:$D, DG$2), SUMIFS(NewEmisData!E:E, NewEmisData!$A:$A, "LDV", NewEmisData!$B:$B, $A214, NewEmisData!$C:$C, $H214, NewEmisData!$D:$D, DG$2))</f>
        <v>#REF!</v>
      </c>
      <c r="DH214" s="335" t="e">
        <f>$I214*IF($G214="Pickup", SUMIFS(NewEmisData!F:F, NewEmisData!$A:$A, "Pickup", NewEmisData!$B:$B, $A214, NewEmisData!$C:$C, $H214, NewEmisData!$D:$D, DH$2), SUMIFS(NewEmisData!F:F, NewEmisData!$A:$A, "LDV", NewEmisData!$B:$B, $A214, NewEmisData!$C:$C, $H214, NewEmisData!$D:$D, DH$2))</f>
        <v>#REF!</v>
      </c>
      <c r="DI214" s="335" t="e">
        <f>$I214*IF($G214="Pickup", SUMIFS(NewEmisData!G:G, NewEmisData!$A:$A, "Pickup", NewEmisData!$B:$B, $A214, NewEmisData!$C:$C, $H214, NewEmisData!$D:$D, DI$2), SUMIFS(NewEmisData!G:G, NewEmisData!$A:$A, "LDV", NewEmisData!$B:$B, $A214, NewEmisData!$C:$C, $H214, NewEmisData!$D:$D, DI$2))</f>
        <v>#REF!</v>
      </c>
      <c r="DJ214" s="335" t="e">
        <f>$I214*IF($G214="Pickup", SUMIFS(NewEmisData!H:H, NewEmisData!$A:$A, "Pickup", NewEmisData!$B:$B, $A214, NewEmisData!$C:$C, $H214, NewEmisData!$D:$D, DJ$2), SUMIFS(NewEmisData!H:H, NewEmisData!$A:$A, "LDV", NewEmisData!$B:$B, $A214, NewEmisData!$C:$C, $H214, NewEmisData!$D:$D, DJ$2))</f>
        <v>#REF!</v>
      </c>
      <c r="DK214" s="335" t="e">
        <f>$I214*IF($G214="Pickup", SUMIFS(NewEmisData!I:I, NewEmisData!$A:$A, "Pickup", NewEmisData!$B:$B, $A214, NewEmisData!$C:$C, $H214, NewEmisData!$D:$D, DK$2), SUMIFS(NewEmisData!I:I, NewEmisData!$A:$A, "LDV", NewEmisData!$B:$B, $A214, NewEmisData!$C:$C, $H214, NewEmisData!$D:$D, DK$2))</f>
        <v>#REF!</v>
      </c>
      <c r="DL214" s="335" t="e">
        <f>$I214*IF($G214="Pickup", SUMIFS(NewEmisData!J:J, NewEmisData!$A:$A, "Pickup", NewEmisData!$B:$B, $A214, NewEmisData!$C:$C, $H214, NewEmisData!$D:$D, DL$2), SUMIFS(NewEmisData!J:J, NewEmisData!$A:$A, "LDV", NewEmisData!$B:$B, $A214, NewEmisData!$C:$C, $H214, NewEmisData!$D:$D, DL$2))</f>
        <v>#REF!</v>
      </c>
      <c r="DM214" s="335" t="e">
        <f>$I214*IF($G214="Pickup", SUMIFS(NewEmisData!K:K, NewEmisData!$A:$A, "Pickup", NewEmisData!$B:$B, $A214, NewEmisData!$C:$C, $H214, NewEmisData!$D:$D, DM$2), SUMIFS(NewEmisData!K:K, NewEmisData!$A:$A, "LDV", NewEmisData!$B:$B, $A214, NewEmisData!$C:$C, $H214, NewEmisData!$D:$D, DM$2))</f>
        <v>#REF!</v>
      </c>
      <c r="DN214" s="335" t="e">
        <f>$I214*IF($G214="Pickup", SUMIFS(NewEmisData!L:L, NewEmisData!$A:$A, "Pickup", NewEmisData!$B:$B, $A214, NewEmisData!$C:$C, $H214, NewEmisData!$D:$D, DN$2), SUMIFS(NewEmisData!L:L, NewEmisData!$A:$A, "LDV", NewEmisData!$B:$B, $A214, NewEmisData!$C:$C, $H214, NewEmisData!$D:$D, DN$2))</f>
        <v>#REF!</v>
      </c>
      <c r="DO214" s="335" t="e">
        <f>$I214*IF($G214="Pickup", SUMIFS(NewEmisData!M:M, NewEmisData!$A:$A, "Pickup", NewEmisData!$B:$B, $A214, NewEmisData!$C:$C, $H214, NewEmisData!$D:$D, DO$2), SUMIFS(NewEmisData!M:M, NewEmisData!$A:$A, "LDV", NewEmisData!$B:$B, $A214, NewEmisData!$C:$C, $H214, NewEmisData!$D:$D, DO$2))</f>
        <v>#REF!</v>
      </c>
      <c r="DP214" s="335">
        <v>1.4161908397211972E-3</v>
      </c>
      <c r="DQ214" s="335" t="e">
        <f>$I214*IF($G214="Pickup", SUMIFS(NewEmisData!E:E, NewEmisData!$A:$A, "Pickup", NewEmisData!$B:$B, $A214, NewEmisData!$C:$C, $H214, NewEmisData!$D:$D, DQ$2), SUMIFS(NewEmisData!E:E, NewEmisData!$A:$A, "LDV", NewEmisData!$B:$B, $A214, NewEmisData!$C:$C, $H214, NewEmisData!$D:$D, DQ$2))</f>
        <v>#REF!</v>
      </c>
      <c r="DR214" s="335" t="e">
        <f>$I214*IF($G214="Pickup", SUMIFS(NewEmisData!F:F, NewEmisData!$A:$A, "Pickup", NewEmisData!$B:$B, $A214, NewEmisData!$C:$C, $H214, NewEmisData!$D:$D, DR$2), SUMIFS(NewEmisData!F:F, NewEmisData!$A:$A, "LDV", NewEmisData!$B:$B, $A214, NewEmisData!$C:$C, $H214, NewEmisData!$D:$D, DR$2))</f>
        <v>#REF!</v>
      </c>
      <c r="DS214" s="335" t="e">
        <f>$I214*IF($G214="Pickup", SUMIFS(NewEmisData!G:G, NewEmisData!$A:$A, "Pickup", NewEmisData!$B:$B, $A214, NewEmisData!$C:$C, $H214, NewEmisData!$D:$D, DS$2), SUMIFS(NewEmisData!G:G, NewEmisData!$A:$A, "LDV", NewEmisData!$B:$B, $A214, NewEmisData!$C:$C, $H214, NewEmisData!$D:$D, DS$2))</f>
        <v>#REF!</v>
      </c>
      <c r="DT214" s="335" t="e">
        <f>$I214*IF($G214="Pickup", SUMIFS(NewEmisData!H:H, NewEmisData!$A:$A, "Pickup", NewEmisData!$B:$B, $A214, NewEmisData!$C:$C, $H214, NewEmisData!$D:$D, DT$2), SUMIFS(NewEmisData!H:H, NewEmisData!$A:$A, "LDV", NewEmisData!$B:$B, $A214, NewEmisData!$C:$C, $H214, NewEmisData!$D:$D, DT$2))</f>
        <v>#REF!</v>
      </c>
      <c r="DU214" s="335" t="e">
        <f>$I214*IF($G214="Pickup", SUMIFS(NewEmisData!I:I, NewEmisData!$A:$A, "Pickup", NewEmisData!$B:$B, $A214, NewEmisData!$C:$C, $H214, NewEmisData!$D:$D, DU$2), SUMIFS(NewEmisData!I:I, NewEmisData!$A:$A, "LDV", NewEmisData!$B:$B, $A214, NewEmisData!$C:$C, $H214, NewEmisData!$D:$D, DU$2))</f>
        <v>#REF!</v>
      </c>
      <c r="DV214" s="335" t="e">
        <f>$I214*IF($G214="Pickup", SUMIFS(NewEmisData!J:J, NewEmisData!$A:$A, "Pickup", NewEmisData!$B:$B, $A214, NewEmisData!$C:$C, $H214, NewEmisData!$D:$D, DV$2), SUMIFS(NewEmisData!J:J, NewEmisData!$A:$A, "LDV", NewEmisData!$B:$B, $A214, NewEmisData!$C:$C, $H214, NewEmisData!$D:$D, DV$2))</f>
        <v>#REF!</v>
      </c>
      <c r="DW214" s="335" t="e">
        <f>$I214*IF($G214="Pickup", SUMIFS(NewEmisData!K:K, NewEmisData!$A:$A, "Pickup", NewEmisData!$B:$B, $A214, NewEmisData!$C:$C, $H214, NewEmisData!$D:$D, DW$2), SUMIFS(NewEmisData!K:K, NewEmisData!$A:$A, "LDV", NewEmisData!$B:$B, $A214, NewEmisData!$C:$C, $H214, NewEmisData!$D:$D, DW$2))</f>
        <v>#REF!</v>
      </c>
      <c r="DX214" s="335" t="e">
        <f>$I214*IF($G214="Pickup", SUMIFS(NewEmisData!L:L, NewEmisData!$A:$A, "Pickup", NewEmisData!$B:$B, $A214, NewEmisData!$C:$C, $H214, NewEmisData!$D:$D, DX$2), SUMIFS(NewEmisData!L:L, NewEmisData!$A:$A, "LDV", NewEmisData!$B:$B, $A214, NewEmisData!$C:$C, $H214, NewEmisData!$D:$D, DX$2))</f>
        <v>#REF!</v>
      </c>
      <c r="DY214" s="335" t="e">
        <f>$I214*IF($G214="Pickup", SUMIFS(NewEmisData!M:M, NewEmisData!$A:$A, "Pickup", NewEmisData!$B:$B, $A214, NewEmisData!$C:$C, $H214, NewEmisData!$D:$D, DY$2), SUMIFS(NewEmisData!M:M, NewEmisData!$A:$A, "LDV", NewEmisData!$B:$B, $A214, NewEmisData!$C:$C, $H214, NewEmisData!$D:$D, DY$2))</f>
        <v>#REF!</v>
      </c>
      <c r="DZ214" s="335">
        <v>3.9161427500359501E-3</v>
      </c>
      <c r="EA214" s="335" t="e">
        <f t="shared" si="350"/>
        <v>#REF!</v>
      </c>
      <c r="EB214" s="335" t="e">
        <f t="shared" si="351"/>
        <v>#REF!</v>
      </c>
      <c r="EC214" s="335" t="e">
        <f t="shared" si="352"/>
        <v>#REF!</v>
      </c>
      <c r="ED214" s="335" t="e">
        <f t="shared" si="353"/>
        <v>#REF!</v>
      </c>
      <c r="EE214" s="335" t="e">
        <f t="shared" si="354"/>
        <v>#REF!</v>
      </c>
      <c r="EF214" s="335" t="e">
        <f t="shared" si="355"/>
        <v>#REF!</v>
      </c>
      <c r="EG214" s="335" t="e">
        <f t="shared" si="356"/>
        <v>#REF!</v>
      </c>
      <c r="EH214" s="335" t="e">
        <f t="shared" si="357"/>
        <v>#REF!</v>
      </c>
      <c r="EI214" s="335" t="e">
        <f t="shared" si="358"/>
        <v>#REF!</v>
      </c>
      <c r="EJ214" s="335">
        <f t="shared" si="359"/>
        <v>0.19370552645526184</v>
      </c>
      <c r="EK214" s="335" t="e">
        <f t="shared" si="360"/>
        <v>#REF!</v>
      </c>
      <c r="EL214" s="335" t="e">
        <f t="shared" si="361"/>
        <v>#REF!</v>
      </c>
      <c r="EM214" s="335" t="e">
        <f t="shared" si="362"/>
        <v>#REF!</v>
      </c>
      <c r="EN214" s="335" t="e">
        <f t="shared" si="363"/>
        <v>#REF!</v>
      </c>
      <c r="EO214" s="335" t="e">
        <f t="shared" si="364"/>
        <v>#REF!</v>
      </c>
      <c r="EP214" s="335" t="e">
        <f t="shared" si="365"/>
        <v>#REF!</v>
      </c>
      <c r="EQ214" s="335" t="e">
        <f t="shared" si="366"/>
        <v>#REF!</v>
      </c>
      <c r="ER214" s="335" t="e">
        <f t="shared" si="367"/>
        <v>#REF!</v>
      </c>
      <c r="ES214" s="335" t="e">
        <f t="shared" si="368"/>
        <v>#REF!</v>
      </c>
      <c r="ET214" s="335">
        <f t="shared" si="369"/>
        <v>4.3391925281933752E-2</v>
      </c>
      <c r="EU214" s="335" t="e">
        <f t="shared" si="370"/>
        <v>#REF!</v>
      </c>
      <c r="EV214" s="335" t="e">
        <f t="shared" si="371"/>
        <v>#REF!</v>
      </c>
      <c r="EW214" s="335" t="e">
        <f t="shared" si="372"/>
        <v>#REF!</v>
      </c>
      <c r="EX214" s="335" t="e">
        <f t="shared" si="373"/>
        <v>#REF!</v>
      </c>
      <c r="EY214" s="335" t="e">
        <f t="shared" si="374"/>
        <v>#REF!</v>
      </c>
      <c r="EZ214" s="335" t="e">
        <f t="shared" si="375"/>
        <v>#REF!</v>
      </c>
      <c r="FA214" s="335" t="e">
        <f t="shared" si="376"/>
        <v>#REF!</v>
      </c>
      <c r="FB214" s="335" t="e">
        <f t="shared" si="377"/>
        <v>#REF!</v>
      </c>
      <c r="FC214" s="335" t="e">
        <f t="shared" si="378"/>
        <v>#REF!</v>
      </c>
      <c r="FD214" s="335">
        <f t="shared" si="379"/>
        <v>1.2209458395742144E-3</v>
      </c>
      <c r="FE214" s="335" t="e">
        <f t="shared" si="380"/>
        <v>#REF!</v>
      </c>
      <c r="FF214" s="335" t="e">
        <f t="shared" si="381"/>
        <v>#REF!</v>
      </c>
      <c r="FG214" s="335" t="e">
        <f t="shared" si="382"/>
        <v>#REF!</v>
      </c>
      <c r="FH214" s="335" t="e">
        <f t="shared" si="383"/>
        <v>#REF!</v>
      </c>
      <c r="FI214" s="335" t="e">
        <f t="shared" si="384"/>
        <v>#REF!</v>
      </c>
      <c r="FJ214" s="335" t="e">
        <f t="shared" si="385"/>
        <v>#REF!</v>
      </c>
      <c r="FK214" s="335" t="e">
        <f t="shared" si="386"/>
        <v>#REF!</v>
      </c>
      <c r="FL214" s="335" t="e">
        <f t="shared" si="387"/>
        <v>#REF!</v>
      </c>
      <c r="FM214" s="335" t="e">
        <f t="shared" si="388"/>
        <v>#REF!</v>
      </c>
      <c r="FN214" s="335">
        <f t="shared" si="389"/>
        <v>3.3340556433169119E-2</v>
      </c>
      <c r="FO214" s="335" t="e">
        <f t="shared" si="390"/>
        <v>#REF!</v>
      </c>
      <c r="FP214" s="335" t="e">
        <f t="shared" si="391"/>
        <v>#REF!</v>
      </c>
      <c r="FQ214" s="335" t="e">
        <f t="shared" si="392"/>
        <v>#REF!</v>
      </c>
      <c r="FR214" s="335" t="e">
        <f t="shared" si="393"/>
        <v>#REF!</v>
      </c>
      <c r="FS214" s="335" t="e">
        <f t="shared" si="394"/>
        <v>#REF!</v>
      </c>
      <c r="FT214" s="335" t="e">
        <f t="shared" si="395"/>
        <v>#REF!</v>
      </c>
      <c r="FU214" s="335" t="e">
        <f t="shared" si="396"/>
        <v>#REF!</v>
      </c>
      <c r="FV214" s="335" t="e">
        <f t="shared" si="397"/>
        <v>#REF!</v>
      </c>
      <c r="FW214" s="335" t="e">
        <f t="shared" si="398"/>
        <v>#REF!</v>
      </c>
      <c r="FX214" s="335">
        <f t="shared" si="399"/>
        <v>6.635240494108516E-3</v>
      </c>
    </row>
    <row r="215" spans="1:180" x14ac:dyDescent="0.2">
      <c r="A215" s="305" t="str">
        <f>IF(LEFT(TRIM(TechData_All!AJ111),1)="*", _xlfn.CONCAT("*","R2"), "R2")</f>
        <v>R2</v>
      </c>
      <c r="B215" s="305" t="str">
        <f>TechData_All!A111</f>
        <v>TLSSGPHEV40</v>
      </c>
      <c r="C215" s="305" t="str">
        <f>TechData_All!C111</f>
        <v>TL.GSL.SS.PHEV.2020</v>
      </c>
      <c r="D215" s="301" t="str">
        <f>TechData_All!D111</f>
        <v>bn-vmt, bn-vmt/a</v>
      </c>
      <c r="E215" s="301" t="str">
        <f>TechData_All!E111</f>
        <v>TLGSL</v>
      </c>
      <c r="F215" s="301" t="str">
        <f>TechData_All!F113</f>
        <v>TL</v>
      </c>
      <c r="G215" s="315" t="s">
        <v>821</v>
      </c>
      <c r="H215" s="315" t="s">
        <v>814</v>
      </c>
      <c r="I215" s="321" t="e">
        <f>#REF!</f>
        <v>#REF!</v>
      </c>
      <c r="J215" s="315" t="str">
        <f t="shared" si="400"/>
        <v>Small SUV-GSL</v>
      </c>
      <c r="K215" s="335" t="e">
        <f>$I215*IF($G215="Pickup", SUMIFS(NewEmisData!E:E, NewEmisData!$A:$A, "Pickup", NewEmisData!$B:$B, $A215, NewEmisData!$C:$C, $H215, NewEmisData!$D:$D, K$2), SUMIFS(NewEmisData!E:E, NewEmisData!$A:$A, "LDV", NewEmisData!$B:$B, $A215, NewEmisData!$C:$C, $H215, NewEmisData!$D:$D, K$2))</f>
        <v>#REF!</v>
      </c>
      <c r="L215" s="335" t="e">
        <f>$I215*IF($G215="Pickup", SUMIFS(NewEmisData!F:F, NewEmisData!$A:$A, "Pickup", NewEmisData!$B:$B, $A215, NewEmisData!$C:$C, $H215, NewEmisData!$D:$D, L$2), SUMIFS(NewEmisData!F:F, NewEmisData!$A:$A, "LDV", NewEmisData!$B:$B, $A215, NewEmisData!$C:$C, $H215, NewEmisData!$D:$D, L$2))</f>
        <v>#REF!</v>
      </c>
      <c r="M215" s="335" t="e">
        <f>$I215*IF($G215="Pickup", SUMIFS(NewEmisData!G:G, NewEmisData!$A:$A, "Pickup", NewEmisData!$B:$B, $A215, NewEmisData!$C:$C, $H215, NewEmisData!$D:$D, M$2), SUMIFS(NewEmisData!G:G, NewEmisData!$A:$A, "LDV", NewEmisData!$B:$B, $A215, NewEmisData!$C:$C, $H215, NewEmisData!$D:$D, M$2))</f>
        <v>#REF!</v>
      </c>
      <c r="N215" s="335" t="e">
        <f>$I215*IF($G215="Pickup", SUMIFS(NewEmisData!H:H, NewEmisData!$A:$A, "Pickup", NewEmisData!$B:$B, $A215, NewEmisData!$C:$C, $H215, NewEmisData!$D:$D, N$2), SUMIFS(NewEmisData!H:H, NewEmisData!$A:$A, "LDV", NewEmisData!$B:$B, $A215, NewEmisData!$C:$C, $H215, NewEmisData!$D:$D, N$2))</f>
        <v>#REF!</v>
      </c>
      <c r="O215" s="335" t="e">
        <f>$I215*IF($G215="Pickup", SUMIFS(NewEmisData!I:I, NewEmisData!$A:$A, "Pickup", NewEmisData!$B:$B, $A215, NewEmisData!$C:$C, $H215, NewEmisData!$D:$D, O$2), SUMIFS(NewEmisData!I:I, NewEmisData!$A:$A, "LDV", NewEmisData!$B:$B, $A215, NewEmisData!$C:$C, $H215, NewEmisData!$D:$D, O$2))</f>
        <v>#REF!</v>
      </c>
      <c r="P215" s="335" t="e">
        <f>$I215*IF($G215="Pickup", SUMIFS(NewEmisData!J:J, NewEmisData!$A:$A, "Pickup", NewEmisData!$B:$B, $A215, NewEmisData!$C:$C, $H215, NewEmisData!$D:$D, P$2), SUMIFS(NewEmisData!J:J, NewEmisData!$A:$A, "LDV", NewEmisData!$B:$B, $A215, NewEmisData!$C:$C, $H215, NewEmisData!$D:$D, P$2))</f>
        <v>#REF!</v>
      </c>
      <c r="Q215" s="335" t="e">
        <f>$I215*IF($G215="Pickup", SUMIFS(NewEmisData!K:K, NewEmisData!$A:$A, "Pickup", NewEmisData!$B:$B, $A215, NewEmisData!$C:$C, $H215, NewEmisData!$D:$D, Q$2), SUMIFS(NewEmisData!K:K, NewEmisData!$A:$A, "LDV", NewEmisData!$B:$B, $A215, NewEmisData!$C:$C, $H215, NewEmisData!$D:$D, Q$2))</f>
        <v>#REF!</v>
      </c>
      <c r="R215" s="335" t="e">
        <f>$I215*IF($G215="Pickup", SUMIFS(NewEmisData!L:L, NewEmisData!$A:$A, "Pickup", NewEmisData!$B:$B, $A215, NewEmisData!$C:$C, $H215, NewEmisData!$D:$D, R$2), SUMIFS(NewEmisData!L:L, NewEmisData!$A:$A, "LDV", NewEmisData!$B:$B, $A215, NewEmisData!$C:$C, $H215, NewEmisData!$D:$D, R$2))</f>
        <v>#REF!</v>
      </c>
      <c r="S215" s="335" t="e">
        <f>$I215*IF($G215="Pickup", SUMIFS(NewEmisData!M:M, NewEmisData!$A:$A, "Pickup", NewEmisData!$B:$B, $A215, NewEmisData!$C:$C, $H215, NewEmisData!$D:$D, S$2), SUMIFS(NewEmisData!M:M, NewEmisData!$A:$A, "LDV", NewEmisData!$B:$B, $A215, NewEmisData!$C:$C, $H215, NewEmisData!$D:$D, S$2))</f>
        <v>#REF!</v>
      </c>
      <c r="T215" s="335">
        <v>0.19370552645526184</v>
      </c>
      <c r="U215" s="335" t="e">
        <f>$I215*IF($G215="Pickup", SUMIFS(NewEmisData!E:E, NewEmisData!$A:$A, "Pickup", NewEmisData!$B:$B, $A215, NewEmisData!$C:$C, $H215, NewEmisData!$D:$D, U$2), SUMIFS(NewEmisData!E:E, NewEmisData!$A:$A, "LDV", NewEmisData!$B:$B, $A215, NewEmisData!$C:$C, $H215, NewEmisData!$D:$D, U$2))</f>
        <v>#REF!</v>
      </c>
      <c r="V215" s="335" t="e">
        <f>$I215*IF($G215="Pickup", SUMIFS(NewEmisData!F:F, NewEmisData!$A:$A, "Pickup", NewEmisData!$B:$B, $A215, NewEmisData!$C:$C, $H215, NewEmisData!$D:$D, V$2), SUMIFS(NewEmisData!F:F, NewEmisData!$A:$A, "LDV", NewEmisData!$B:$B, $A215, NewEmisData!$C:$C, $H215, NewEmisData!$D:$D, V$2))</f>
        <v>#REF!</v>
      </c>
      <c r="W215" s="335" t="e">
        <f>$I215*IF($G215="Pickup", SUMIFS(NewEmisData!G:G, NewEmisData!$A:$A, "Pickup", NewEmisData!$B:$B, $A215, NewEmisData!$C:$C, $H215, NewEmisData!$D:$D, W$2), SUMIFS(NewEmisData!G:G, NewEmisData!$A:$A, "LDV", NewEmisData!$B:$B, $A215, NewEmisData!$C:$C, $H215, NewEmisData!$D:$D, W$2))</f>
        <v>#REF!</v>
      </c>
      <c r="X215" s="335" t="e">
        <f>$I215*IF($G215="Pickup", SUMIFS(NewEmisData!H:H, NewEmisData!$A:$A, "Pickup", NewEmisData!$B:$B, $A215, NewEmisData!$C:$C, $H215, NewEmisData!$D:$D, X$2), SUMIFS(NewEmisData!H:H, NewEmisData!$A:$A, "LDV", NewEmisData!$B:$B, $A215, NewEmisData!$C:$C, $H215, NewEmisData!$D:$D, X$2))</f>
        <v>#REF!</v>
      </c>
      <c r="Y215" s="335" t="e">
        <f>$I215*IF($G215="Pickup", SUMIFS(NewEmisData!I:I, NewEmisData!$A:$A, "Pickup", NewEmisData!$B:$B, $A215, NewEmisData!$C:$C, $H215, NewEmisData!$D:$D, Y$2), SUMIFS(NewEmisData!I:I, NewEmisData!$A:$A, "LDV", NewEmisData!$B:$B, $A215, NewEmisData!$C:$C, $H215, NewEmisData!$D:$D, Y$2))</f>
        <v>#REF!</v>
      </c>
      <c r="Z215" s="335" t="e">
        <f>$I215*IF($G215="Pickup", SUMIFS(NewEmisData!J:J, NewEmisData!$A:$A, "Pickup", NewEmisData!$B:$B, $A215, NewEmisData!$C:$C, $H215, NewEmisData!$D:$D, Z$2), SUMIFS(NewEmisData!J:J, NewEmisData!$A:$A, "LDV", NewEmisData!$B:$B, $A215, NewEmisData!$C:$C, $H215, NewEmisData!$D:$D, Z$2))</f>
        <v>#REF!</v>
      </c>
      <c r="AA215" s="335" t="e">
        <f>$I215*IF($G215="Pickup", SUMIFS(NewEmisData!K:K, NewEmisData!$A:$A, "Pickup", NewEmisData!$B:$B, $A215, NewEmisData!$C:$C, $H215, NewEmisData!$D:$D, AA$2), SUMIFS(NewEmisData!K:K, NewEmisData!$A:$A, "LDV", NewEmisData!$B:$B, $A215, NewEmisData!$C:$C, $H215, NewEmisData!$D:$D, AA$2))</f>
        <v>#REF!</v>
      </c>
      <c r="AB215" s="335" t="e">
        <f>$I215*IF($G215="Pickup", SUMIFS(NewEmisData!L:L, NewEmisData!$A:$A, "Pickup", NewEmisData!$B:$B, $A215, NewEmisData!$C:$C, $H215, NewEmisData!$D:$D, AB$2), SUMIFS(NewEmisData!L:L, NewEmisData!$A:$A, "LDV", NewEmisData!$B:$B, $A215, NewEmisData!$C:$C, $H215, NewEmisData!$D:$D, AB$2))</f>
        <v>#REF!</v>
      </c>
      <c r="AC215" s="335" t="e">
        <f>$I215*IF($G215="Pickup", SUMIFS(NewEmisData!M:M, NewEmisData!$A:$A, "Pickup", NewEmisData!$B:$B, $A215, NewEmisData!$C:$C, $H215, NewEmisData!$D:$D, AC$2), SUMIFS(NewEmisData!M:M, NewEmisData!$A:$A, "LDV", NewEmisData!$B:$B, $A215, NewEmisData!$C:$C, $H215, NewEmisData!$D:$D, AC$2))</f>
        <v>#REF!</v>
      </c>
      <c r="AD215" s="335">
        <v>4.3391925281933752E-2</v>
      </c>
      <c r="AE215" s="335" t="e">
        <f>$I215*IF($G215="Pickup", SUMIFS(NewEmisData!E:E, NewEmisData!$A:$A, "Pickup", NewEmisData!$B:$B, $A215, NewEmisData!$C:$C, $H215, NewEmisData!$D:$D, AE$2), SUMIFS(NewEmisData!E:E, NewEmisData!$A:$A, "LDV", NewEmisData!$B:$B, $A215, NewEmisData!$C:$C, $H215, NewEmisData!$D:$D, AE$2))</f>
        <v>#REF!</v>
      </c>
      <c r="AF215" s="335" t="e">
        <f>$I215*IF($G215="Pickup", SUMIFS(NewEmisData!F:F, NewEmisData!$A:$A, "Pickup", NewEmisData!$B:$B, $A215, NewEmisData!$C:$C, $H215, NewEmisData!$D:$D, AF$2), SUMIFS(NewEmisData!F:F, NewEmisData!$A:$A, "LDV", NewEmisData!$B:$B, $A215, NewEmisData!$C:$C, $H215, NewEmisData!$D:$D, AF$2))</f>
        <v>#REF!</v>
      </c>
      <c r="AG215" s="335" t="e">
        <f>$I215*IF($G215="Pickup", SUMIFS(NewEmisData!G:G, NewEmisData!$A:$A, "Pickup", NewEmisData!$B:$B, $A215, NewEmisData!$C:$C, $H215, NewEmisData!$D:$D, AG$2), SUMIFS(NewEmisData!G:G, NewEmisData!$A:$A, "LDV", NewEmisData!$B:$B, $A215, NewEmisData!$C:$C, $H215, NewEmisData!$D:$D, AG$2))</f>
        <v>#REF!</v>
      </c>
      <c r="AH215" s="335" t="e">
        <f>$I215*IF($G215="Pickup", SUMIFS(NewEmisData!H:H, NewEmisData!$A:$A, "Pickup", NewEmisData!$B:$B, $A215, NewEmisData!$C:$C, $H215, NewEmisData!$D:$D, AH$2), SUMIFS(NewEmisData!H:H, NewEmisData!$A:$A, "LDV", NewEmisData!$B:$B, $A215, NewEmisData!$C:$C, $H215, NewEmisData!$D:$D, AH$2))</f>
        <v>#REF!</v>
      </c>
      <c r="AI215" s="335" t="e">
        <f>$I215*IF($G215="Pickup", SUMIFS(NewEmisData!I:I, NewEmisData!$A:$A, "Pickup", NewEmisData!$B:$B, $A215, NewEmisData!$C:$C, $H215, NewEmisData!$D:$D, AI$2), SUMIFS(NewEmisData!I:I, NewEmisData!$A:$A, "LDV", NewEmisData!$B:$B, $A215, NewEmisData!$C:$C, $H215, NewEmisData!$D:$D, AI$2))</f>
        <v>#REF!</v>
      </c>
      <c r="AJ215" s="335" t="e">
        <f>$I215*IF($G215="Pickup", SUMIFS(NewEmisData!J:J, NewEmisData!$A:$A, "Pickup", NewEmisData!$B:$B, $A215, NewEmisData!$C:$C, $H215, NewEmisData!$D:$D, AJ$2), SUMIFS(NewEmisData!J:J, NewEmisData!$A:$A, "LDV", NewEmisData!$B:$B, $A215, NewEmisData!$C:$C, $H215, NewEmisData!$D:$D, AJ$2))</f>
        <v>#REF!</v>
      </c>
      <c r="AK215" s="335" t="e">
        <f>$I215*IF($G215="Pickup", SUMIFS(NewEmisData!K:K, NewEmisData!$A:$A, "Pickup", NewEmisData!$B:$B, $A215, NewEmisData!$C:$C, $H215, NewEmisData!$D:$D, AK$2), SUMIFS(NewEmisData!K:K, NewEmisData!$A:$A, "LDV", NewEmisData!$B:$B, $A215, NewEmisData!$C:$C, $H215, NewEmisData!$D:$D, AK$2))</f>
        <v>#REF!</v>
      </c>
      <c r="AL215" s="335" t="e">
        <f>$I215*IF($G215="Pickup", SUMIFS(NewEmisData!L:L, NewEmisData!$A:$A, "Pickup", NewEmisData!$B:$B, $A215, NewEmisData!$C:$C, $H215, NewEmisData!$D:$D, AL$2), SUMIFS(NewEmisData!L:L, NewEmisData!$A:$A, "LDV", NewEmisData!$B:$B, $A215, NewEmisData!$C:$C, $H215, NewEmisData!$D:$D, AL$2))</f>
        <v>#REF!</v>
      </c>
      <c r="AM215" s="335" t="e">
        <f>$I215*IF($G215="Pickup", SUMIFS(NewEmisData!M:M, NewEmisData!$A:$A, "Pickup", NewEmisData!$B:$B, $A215, NewEmisData!$C:$C, $H215, NewEmisData!$D:$D, AM$2), SUMIFS(NewEmisData!M:M, NewEmisData!$A:$A, "LDV", NewEmisData!$B:$B, $A215, NewEmisData!$C:$C, $H215, NewEmisData!$D:$D, AM$2))</f>
        <v>#REF!</v>
      </c>
      <c r="AN215" s="335">
        <v>1.2209458395742144E-3</v>
      </c>
      <c r="AO215" s="335" t="e">
        <f>$I215*IF($G215="Pickup", SUMIFS(NewEmisData!E:E, NewEmisData!$A:$A, "Pickup", NewEmisData!$B:$B, $A215, NewEmisData!$C:$C, $H215, NewEmisData!$D:$D, AO$2), SUMIFS(NewEmisData!E:E, NewEmisData!$A:$A, "LDV", NewEmisData!$B:$B, $A215, NewEmisData!$C:$C, $H215, NewEmisData!$D:$D, AO$2))</f>
        <v>#REF!</v>
      </c>
      <c r="AP215" s="335" t="e">
        <f>$I215*IF($G215="Pickup", SUMIFS(NewEmisData!F:F, NewEmisData!$A:$A, "Pickup", NewEmisData!$B:$B, $A215, NewEmisData!$C:$C, $H215, NewEmisData!$D:$D, AP$2), SUMIFS(NewEmisData!F:F, NewEmisData!$A:$A, "LDV", NewEmisData!$B:$B, $A215, NewEmisData!$C:$C, $H215, NewEmisData!$D:$D, AP$2))</f>
        <v>#REF!</v>
      </c>
      <c r="AQ215" s="335" t="e">
        <f>$I215*IF($G215="Pickup", SUMIFS(NewEmisData!G:G, NewEmisData!$A:$A, "Pickup", NewEmisData!$B:$B, $A215, NewEmisData!$C:$C, $H215, NewEmisData!$D:$D, AQ$2), SUMIFS(NewEmisData!G:G, NewEmisData!$A:$A, "LDV", NewEmisData!$B:$B, $A215, NewEmisData!$C:$C, $H215, NewEmisData!$D:$D, AQ$2))</f>
        <v>#REF!</v>
      </c>
      <c r="AR215" s="335" t="e">
        <f>$I215*IF($G215="Pickup", SUMIFS(NewEmisData!H:H, NewEmisData!$A:$A, "Pickup", NewEmisData!$B:$B, $A215, NewEmisData!$C:$C, $H215, NewEmisData!$D:$D, AR$2), SUMIFS(NewEmisData!H:H, NewEmisData!$A:$A, "LDV", NewEmisData!$B:$B, $A215, NewEmisData!$C:$C, $H215, NewEmisData!$D:$D, AR$2))</f>
        <v>#REF!</v>
      </c>
      <c r="AS215" s="335" t="e">
        <f>$I215*IF($G215="Pickup", SUMIFS(NewEmisData!I:I, NewEmisData!$A:$A, "Pickup", NewEmisData!$B:$B, $A215, NewEmisData!$C:$C, $H215, NewEmisData!$D:$D, AS$2), SUMIFS(NewEmisData!I:I, NewEmisData!$A:$A, "LDV", NewEmisData!$B:$B, $A215, NewEmisData!$C:$C, $H215, NewEmisData!$D:$D, AS$2))</f>
        <v>#REF!</v>
      </c>
      <c r="AT215" s="335" t="e">
        <f>$I215*IF($G215="Pickup", SUMIFS(NewEmisData!J:J, NewEmisData!$A:$A, "Pickup", NewEmisData!$B:$B, $A215, NewEmisData!$C:$C, $H215, NewEmisData!$D:$D, AT$2), SUMIFS(NewEmisData!J:J, NewEmisData!$A:$A, "LDV", NewEmisData!$B:$B, $A215, NewEmisData!$C:$C, $H215, NewEmisData!$D:$D, AT$2))</f>
        <v>#REF!</v>
      </c>
      <c r="AU215" s="335" t="e">
        <f>$I215*IF($G215="Pickup", SUMIFS(NewEmisData!K:K, NewEmisData!$A:$A, "Pickup", NewEmisData!$B:$B, $A215, NewEmisData!$C:$C, $H215, NewEmisData!$D:$D, AU$2), SUMIFS(NewEmisData!K:K, NewEmisData!$A:$A, "LDV", NewEmisData!$B:$B, $A215, NewEmisData!$C:$C, $H215, NewEmisData!$D:$D, AU$2))</f>
        <v>#REF!</v>
      </c>
      <c r="AV215" s="335" t="e">
        <f>$I215*IF($G215="Pickup", SUMIFS(NewEmisData!L:L, NewEmisData!$A:$A, "Pickup", NewEmisData!$B:$B, $A215, NewEmisData!$C:$C, $H215, NewEmisData!$D:$D, AV$2), SUMIFS(NewEmisData!L:L, NewEmisData!$A:$A, "LDV", NewEmisData!$B:$B, $A215, NewEmisData!$C:$C, $H215, NewEmisData!$D:$D, AV$2))</f>
        <v>#REF!</v>
      </c>
      <c r="AW215" s="335" t="e">
        <f>$I215*IF($G215="Pickup", SUMIFS(NewEmisData!M:M, NewEmisData!$A:$A, "Pickup", NewEmisData!$B:$B, $A215, NewEmisData!$C:$C, $H215, NewEmisData!$D:$D, AW$2), SUMIFS(NewEmisData!M:M, NewEmisData!$A:$A, "LDV", NewEmisData!$B:$B, $A215, NewEmisData!$C:$C, $H215, NewEmisData!$D:$D, AW$2))</f>
        <v>#REF!</v>
      </c>
      <c r="AX215" s="335">
        <v>3.3340556433169119E-2</v>
      </c>
      <c r="AY215" s="335" t="e">
        <f>$I215*IF($G215="Pickup", SUMIFS(NewEmisData!E:E, NewEmisData!$A:$A, "Pickup", NewEmisData!$B:$B, $A215, NewEmisData!$C:$C, $H215, NewEmisData!$D:$D, AY$2), SUMIFS(NewEmisData!E:E, NewEmisData!$A:$A, "LDV", NewEmisData!$B:$B, $A215, NewEmisData!$C:$C, $H215, NewEmisData!$D:$D, AY$2))</f>
        <v>#REF!</v>
      </c>
      <c r="AZ215" s="335" t="e">
        <f>$I215*IF($G215="Pickup", SUMIFS(NewEmisData!F:F, NewEmisData!$A:$A, "Pickup", NewEmisData!$B:$B, $A215, NewEmisData!$C:$C, $H215, NewEmisData!$D:$D, AZ$2), SUMIFS(NewEmisData!F:F, NewEmisData!$A:$A, "LDV", NewEmisData!$B:$B, $A215, NewEmisData!$C:$C, $H215, NewEmisData!$D:$D, AZ$2))</f>
        <v>#REF!</v>
      </c>
      <c r="BA215" s="335" t="e">
        <f>$I215*IF($G215="Pickup", SUMIFS(NewEmisData!G:G, NewEmisData!$A:$A, "Pickup", NewEmisData!$B:$B, $A215, NewEmisData!$C:$C, $H215, NewEmisData!$D:$D, BA$2), SUMIFS(NewEmisData!G:G, NewEmisData!$A:$A, "LDV", NewEmisData!$B:$B, $A215, NewEmisData!$C:$C, $H215, NewEmisData!$D:$D, BA$2))</f>
        <v>#REF!</v>
      </c>
      <c r="BB215" s="335" t="e">
        <f>$I215*IF($G215="Pickup", SUMIFS(NewEmisData!H:H, NewEmisData!$A:$A, "Pickup", NewEmisData!$B:$B, $A215, NewEmisData!$C:$C, $H215, NewEmisData!$D:$D, BB$2), SUMIFS(NewEmisData!H:H, NewEmisData!$A:$A, "LDV", NewEmisData!$B:$B, $A215, NewEmisData!$C:$C, $H215, NewEmisData!$D:$D, BB$2))</f>
        <v>#REF!</v>
      </c>
      <c r="BC215" s="335" t="e">
        <f>$I215*IF($G215="Pickup", SUMIFS(NewEmisData!I:I, NewEmisData!$A:$A, "Pickup", NewEmisData!$B:$B, $A215, NewEmisData!$C:$C, $H215, NewEmisData!$D:$D, BC$2), SUMIFS(NewEmisData!I:I, NewEmisData!$A:$A, "LDV", NewEmisData!$B:$B, $A215, NewEmisData!$C:$C, $H215, NewEmisData!$D:$D, BC$2))</f>
        <v>#REF!</v>
      </c>
      <c r="BD215" s="335" t="e">
        <f>$I215*IF($G215="Pickup", SUMIFS(NewEmisData!J:J, NewEmisData!$A:$A, "Pickup", NewEmisData!$B:$B, $A215, NewEmisData!$C:$C, $H215, NewEmisData!$D:$D, BD$2), SUMIFS(NewEmisData!J:J, NewEmisData!$A:$A, "LDV", NewEmisData!$B:$B, $A215, NewEmisData!$C:$C, $H215, NewEmisData!$D:$D, BD$2))</f>
        <v>#REF!</v>
      </c>
      <c r="BE215" s="335" t="e">
        <f>$I215*IF($G215="Pickup", SUMIFS(NewEmisData!K:K, NewEmisData!$A:$A, "Pickup", NewEmisData!$B:$B, $A215, NewEmisData!$C:$C, $H215, NewEmisData!$D:$D, BE$2), SUMIFS(NewEmisData!K:K, NewEmisData!$A:$A, "LDV", NewEmisData!$B:$B, $A215, NewEmisData!$C:$C, $H215, NewEmisData!$D:$D, BE$2))</f>
        <v>#REF!</v>
      </c>
      <c r="BF215" s="335" t="e">
        <f>$I215*IF($G215="Pickup", SUMIFS(NewEmisData!L:L, NewEmisData!$A:$A, "Pickup", NewEmisData!$B:$B, $A215, NewEmisData!$C:$C, $H215, NewEmisData!$D:$D, BF$2), SUMIFS(NewEmisData!L:L, NewEmisData!$A:$A, "LDV", NewEmisData!$B:$B, $A215, NewEmisData!$C:$C, $H215, NewEmisData!$D:$D, BF$2))</f>
        <v>#REF!</v>
      </c>
      <c r="BG215" s="335" t="e">
        <f>$I215*IF($G215="Pickup", SUMIFS(NewEmisData!M:M, NewEmisData!$A:$A, "Pickup", NewEmisData!$B:$B, $A215, NewEmisData!$C:$C, $H215, NewEmisData!$D:$D, BG$2), SUMIFS(NewEmisData!M:M, NewEmisData!$A:$A, "LDV", NewEmisData!$B:$B, $A215, NewEmisData!$C:$C, $H215, NewEmisData!$D:$D, BG$2))</f>
        <v>#REF!</v>
      </c>
      <c r="BH215" s="335">
        <v>6.635240494108516E-3</v>
      </c>
      <c r="BI215" s="335" t="e">
        <f>$I215*IF($G215="Pickup", SUMIFS(NewEmisData!E:E, NewEmisData!$A:$A, "Pickup", NewEmisData!$B:$B, $A215, NewEmisData!$C:$C, $H215, NewEmisData!$D:$D, BI$2), SUMIFS(NewEmisData!E:E, NewEmisData!$A:$A, "LDV", NewEmisData!$B:$B, $A215, NewEmisData!$C:$C, $H215, NewEmisData!$D:$D, BI$2))</f>
        <v>#REF!</v>
      </c>
      <c r="BJ215" s="335" t="e">
        <f>$I215*IF($G215="Pickup", SUMIFS(NewEmisData!F:F, NewEmisData!$A:$A, "Pickup", NewEmisData!$B:$B, $A215, NewEmisData!$C:$C, $H215, NewEmisData!$D:$D, BJ$2), SUMIFS(NewEmisData!F:F, NewEmisData!$A:$A, "LDV", NewEmisData!$B:$B, $A215, NewEmisData!$C:$C, $H215, NewEmisData!$D:$D, BJ$2))</f>
        <v>#REF!</v>
      </c>
      <c r="BK215" s="335" t="e">
        <f>$I215*IF($G215="Pickup", SUMIFS(NewEmisData!G:G, NewEmisData!$A:$A, "Pickup", NewEmisData!$B:$B, $A215, NewEmisData!$C:$C, $H215, NewEmisData!$D:$D, BK$2), SUMIFS(NewEmisData!G:G, NewEmisData!$A:$A, "LDV", NewEmisData!$B:$B, $A215, NewEmisData!$C:$C, $H215, NewEmisData!$D:$D, BK$2))</f>
        <v>#REF!</v>
      </c>
      <c r="BL215" s="335" t="e">
        <f>$I215*IF($G215="Pickup", SUMIFS(NewEmisData!H:H, NewEmisData!$A:$A, "Pickup", NewEmisData!$B:$B, $A215, NewEmisData!$C:$C, $H215, NewEmisData!$D:$D, BL$2), SUMIFS(NewEmisData!H:H, NewEmisData!$A:$A, "LDV", NewEmisData!$B:$B, $A215, NewEmisData!$C:$C, $H215, NewEmisData!$D:$D, BL$2))</f>
        <v>#REF!</v>
      </c>
      <c r="BM215" s="335" t="e">
        <f>$I215*IF($G215="Pickup", SUMIFS(NewEmisData!I:I, NewEmisData!$A:$A, "Pickup", NewEmisData!$B:$B, $A215, NewEmisData!$C:$C, $H215, NewEmisData!$D:$D, BM$2), SUMIFS(NewEmisData!I:I, NewEmisData!$A:$A, "LDV", NewEmisData!$B:$B, $A215, NewEmisData!$C:$C, $H215, NewEmisData!$D:$D, BM$2))</f>
        <v>#REF!</v>
      </c>
      <c r="BN215" s="335" t="e">
        <f>$I215*IF($G215="Pickup", SUMIFS(NewEmisData!J:J, NewEmisData!$A:$A, "Pickup", NewEmisData!$B:$B, $A215, NewEmisData!$C:$C, $H215, NewEmisData!$D:$D, BN$2), SUMIFS(NewEmisData!J:J, NewEmisData!$A:$A, "LDV", NewEmisData!$B:$B, $A215, NewEmisData!$C:$C, $H215, NewEmisData!$D:$D, BN$2))</f>
        <v>#REF!</v>
      </c>
      <c r="BO215" s="335" t="e">
        <f>$I215*IF($G215="Pickup", SUMIFS(NewEmisData!K:K, NewEmisData!$A:$A, "Pickup", NewEmisData!$B:$B, $A215, NewEmisData!$C:$C, $H215, NewEmisData!$D:$D, BO$2), SUMIFS(NewEmisData!K:K, NewEmisData!$A:$A, "LDV", NewEmisData!$B:$B, $A215, NewEmisData!$C:$C, $H215, NewEmisData!$D:$D, BO$2))</f>
        <v>#REF!</v>
      </c>
      <c r="BP215" s="335" t="e">
        <f>$I215*IF($G215="Pickup", SUMIFS(NewEmisData!L:L, NewEmisData!$A:$A, "Pickup", NewEmisData!$B:$B, $A215, NewEmisData!$C:$C, $H215, NewEmisData!$D:$D, BP$2), SUMIFS(NewEmisData!L:L, NewEmisData!$A:$A, "LDV", NewEmisData!$B:$B, $A215, NewEmisData!$C:$C, $H215, NewEmisData!$D:$D, BP$2))</f>
        <v>#REF!</v>
      </c>
      <c r="BQ215" s="335" t="e">
        <f>$I215*IF($G215="Pickup", SUMIFS(NewEmisData!M:M, NewEmisData!$A:$A, "Pickup", NewEmisData!$B:$B, $A215, NewEmisData!$C:$C, $H215, NewEmisData!$D:$D, BQ$2), SUMIFS(NewEmisData!M:M, NewEmisData!$A:$A, "LDV", NewEmisData!$B:$B, $A215, NewEmisData!$C:$C, $H215, NewEmisData!$D:$D, BQ$2))</f>
        <v>#REF!</v>
      </c>
      <c r="BR215" s="335">
        <v>1.1611805680881344</v>
      </c>
      <c r="BS215" s="335" t="e">
        <f>$I215*IF($G215="Pickup", SUMIFS(NewEmisData!E:E, NewEmisData!$A:$A, "Pickup", NewEmisData!$B:$B, $A215, NewEmisData!$C:$C, $H215, NewEmisData!$D:$D, BS$2), SUMIFS(NewEmisData!E:E, NewEmisData!$A:$A, "LDV", NewEmisData!$B:$B, $A215, NewEmisData!$C:$C, $H215, NewEmisData!$D:$D, BS$2))</f>
        <v>#REF!</v>
      </c>
      <c r="BT215" s="335" t="e">
        <f>$I215*IF($G215="Pickup", SUMIFS(NewEmisData!F:F, NewEmisData!$A:$A, "Pickup", NewEmisData!$B:$B, $A215, NewEmisData!$C:$C, $H215, NewEmisData!$D:$D, BT$2), SUMIFS(NewEmisData!F:F, NewEmisData!$A:$A, "LDV", NewEmisData!$B:$B, $A215, NewEmisData!$C:$C, $H215, NewEmisData!$D:$D, BT$2))</f>
        <v>#REF!</v>
      </c>
      <c r="BU215" s="335" t="e">
        <f>$I215*IF($G215="Pickup", SUMIFS(NewEmisData!G:G, NewEmisData!$A:$A, "Pickup", NewEmisData!$B:$B, $A215, NewEmisData!$C:$C, $H215, NewEmisData!$D:$D, BU$2), SUMIFS(NewEmisData!G:G, NewEmisData!$A:$A, "LDV", NewEmisData!$B:$B, $A215, NewEmisData!$C:$C, $H215, NewEmisData!$D:$D, BU$2))</f>
        <v>#REF!</v>
      </c>
      <c r="BV215" s="335" t="e">
        <f>$I215*IF($G215="Pickup", SUMIFS(NewEmisData!H:H, NewEmisData!$A:$A, "Pickup", NewEmisData!$B:$B, $A215, NewEmisData!$C:$C, $H215, NewEmisData!$D:$D, BV$2), SUMIFS(NewEmisData!H:H, NewEmisData!$A:$A, "LDV", NewEmisData!$B:$B, $A215, NewEmisData!$C:$C, $H215, NewEmisData!$D:$D, BV$2))</f>
        <v>#REF!</v>
      </c>
      <c r="BW215" s="335" t="e">
        <f>$I215*IF($G215="Pickup", SUMIFS(NewEmisData!I:I, NewEmisData!$A:$A, "Pickup", NewEmisData!$B:$B, $A215, NewEmisData!$C:$C, $H215, NewEmisData!$D:$D, BW$2), SUMIFS(NewEmisData!I:I, NewEmisData!$A:$A, "LDV", NewEmisData!$B:$B, $A215, NewEmisData!$C:$C, $H215, NewEmisData!$D:$D, BW$2))</f>
        <v>#REF!</v>
      </c>
      <c r="BX215" s="335" t="e">
        <f>$I215*IF($G215="Pickup", SUMIFS(NewEmisData!J:J, NewEmisData!$A:$A, "Pickup", NewEmisData!$B:$B, $A215, NewEmisData!$C:$C, $H215, NewEmisData!$D:$D, BX$2), SUMIFS(NewEmisData!J:J, NewEmisData!$A:$A, "LDV", NewEmisData!$B:$B, $A215, NewEmisData!$C:$C, $H215, NewEmisData!$D:$D, BX$2))</f>
        <v>#REF!</v>
      </c>
      <c r="BY215" s="335" t="e">
        <f>$I215*IF($G215="Pickup", SUMIFS(NewEmisData!K:K, NewEmisData!$A:$A, "Pickup", NewEmisData!$B:$B, $A215, NewEmisData!$C:$C, $H215, NewEmisData!$D:$D, BY$2), SUMIFS(NewEmisData!K:K, NewEmisData!$A:$A, "LDV", NewEmisData!$B:$B, $A215, NewEmisData!$C:$C, $H215, NewEmisData!$D:$D, BY$2))</f>
        <v>#REF!</v>
      </c>
      <c r="BZ215" s="335" t="e">
        <f>$I215*IF($G215="Pickup", SUMIFS(NewEmisData!L:L, NewEmisData!$A:$A, "Pickup", NewEmisData!$B:$B, $A215, NewEmisData!$C:$C, $H215, NewEmisData!$D:$D, BZ$2), SUMIFS(NewEmisData!L:L, NewEmisData!$A:$A, "LDV", NewEmisData!$B:$B, $A215, NewEmisData!$C:$C, $H215, NewEmisData!$D:$D, BZ$2))</f>
        <v>#REF!</v>
      </c>
      <c r="CA215" s="335" t="e">
        <f>$I215*IF($G215="Pickup", SUMIFS(NewEmisData!M:M, NewEmisData!$A:$A, "Pickup", NewEmisData!$B:$B, $A215, NewEmisData!$C:$C, $H215, NewEmisData!$D:$D, CA$2), SUMIFS(NewEmisData!M:M, NewEmisData!$A:$A, "LDV", NewEmisData!$B:$B, $A215, NewEmisData!$C:$C, $H215, NewEmisData!$D:$D, CA$2))</f>
        <v>#REF!</v>
      </c>
      <c r="CB215" s="335">
        <v>7.4011853176044348E-2</v>
      </c>
      <c r="CC215" s="335" t="e">
        <f>$I215*IF($G215="Pickup", SUMIFS(NewEmisData!E:E, NewEmisData!$A:$A, "Pickup", NewEmisData!$B:$B, $A215, NewEmisData!$C:$C, $H215, NewEmisData!$D:$D, CC$2), SUMIFS(NewEmisData!E:E, NewEmisData!$A:$A, "LDV", NewEmisData!$B:$B, $A215, NewEmisData!$C:$C, $H215, NewEmisData!$D:$D, CC$2))</f>
        <v>#REF!</v>
      </c>
      <c r="CD215" s="335" t="e">
        <f>$I215*IF($G215="Pickup", SUMIFS(NewEmisData!F:F, NewEmisData!$A:$A, "Pickup", NewEmisData!$B:$B, $A215, NewEmisData!$C:$C, $H215, NewEmisData!$D:$D, CD$2), SUMIFS(NewEmisData!F:F, NewEmisData!$A:$A, "LDV", NewEmisData!$B:$B, $A215, NewEmisData!$C:$C, $H215, NewEmisData!$D:$D, CD$2))</f>
        <v>#REF!</v>
      </c>
      <c r="CE215" s="335" t="e">
        <f>$I215*IF($G215="Pickup", SUMIFS(NewEmisData!G:G, NewEmisData!$A:$A, "Pickup", NewEmisData!$B:$B, $A215, NewEmisData!$C:$C, $H215, NewEmisData!$D:$D, CE$2), SUMIFS(NewEmisData!G:G, NewEmisData!$A:$A, "LDV", NewEmisData!$B:$B, $A215, NewEmisData!$C:$C, $H215, NewEmisData!$D:$D, CE$2))</f>
        <v>#REF!</v>
      </c>
      <c r="CF215" s="335" t="e">
        <f>$I215*IF($G215="Pickup", SUMIFS(NewEmisData!H:H, NewEmisData!$A:$A, "Pickup", NewEmisData!$B:$B, $A215, NewEmisData!$C:$C, $H215, NewEmisData!$D:$D, CF$2), SUMIFS(NewEmisData!H:H, NewEmisData!$A:$A, "LDV", NewEmisData!$B:$B, $A215, NewEmisData!$C:$C, $H215, NewEmisData!$D:$D, CF$2))</f>
        <v>#REF!</v>
      </c>
      <c r="CG215" s="335" t="e">
        <f>$I215*IF($G215="Pickup", SUMIFS(NewEmisData!I:I, NewEmisData!$A:$A, "Pickup", NewEmisData!$B:$B, $A215, NewEmisData!$C:$C, $H215, NewEmisData!$D:$D, CG$2), SUMIFS(NewEmisData!I:I, NewEmisData!$A:$A, "LDV", NewEmisData!$B:$B, $A215, NewEmisData!$C:$C, $H215, NewEmisData!$D:$D, CG$2))</f>
        <v>#REF!</v>
      </c>
      <c r="CH215" s="335" t="e">
        <f>$I215*IF($G215="Pickup", SUMIFS(NewEmisData!J:J, NewEmisData!$A:$A, "Pickup", NewEmisData!$B:$B, $A215, NewEmisData!$C:$C, $H215, NewEmisData!$D:$D, CH$2), SUMIFS(NewEmisData!J:J, NewEmisData!$A:$A, "LDV", NewEmisData!$B:$B, $A215, NewEmisData!$C:$C, $H215, NewEmisData!$D:$D, CH$2))</f>
        <v>#REF!</v>
      </c>
      <c r="CI215" s="335" t="e">
        <f>$I215*IF($G215="Pickup", SUMIFS(NewEmisData!K:K, NewEmisData!$A:$A, "Pickup", NewEmisData!$B:$B, $A215, NewEmisData!$C:$C, $H215, NewEmisData!$D:$D, CI$2), SUMIFS(NewEmisData!K:K, NewEmisData!$A:$A, "LDV", NewEmisData!$B:$B, $A215, NewEmisData!$C:$C, $H215, NewEmisData!$D:$D, CI$2))</f>
        <v>#REF!</v>
      </c>
      <c r="CJ215" s="335" t="e">
        <f>$I215*IF($G215="Pickup", SUMIFS(NewEmisData!L:L, NewEmisData!$A:$A, "Pickup", NewEmisData!$B:$B, $A215, NewEmisData!$C:$C, $H215, NewEmisData!$D:$D, CJ$2), SUMIFS(NewEmisData!L:L, NewEmisData!$A:$A, "LDV", NewEmisData!$B:$B, $A215, NewEmisData!$C:$C, $H215, NewEmisData!$D:$D, CJ$2))</f>
        <v>#REF!</v>
      </c>
      <c r="CK215" s="335" t="e">
        <f>$I215*IF($G215="Pickup", SUMIFS(NewEmisData!M:M, NewEmisData!$A:$A, "Pickup", NewEmisData!$B:$B, $A215, NewEmisData!$C:$C, $H215, NewEmisData!$D:$D, CK$2), SUMIFS(NewEmisData!M:M, NewEmisData!$A:$A, "LDV", NewEmisData!$B:$B, $A215, NewEmisData!$C:$C, $H215, NewEmisData!$D:$D, CK$2))</f>
        <v>#REF!</v>
      </c>
      <c r="CL215" s="335">
        <v>1.6016749451778743E-2</v>
      </c>
      <c r="CM215" s="335" t="e">
        <f>$I215*IF($G215="Pickup", SUMIFS(NewEmisData!E:E, NewEmisData!$A:$A, "Pickup", NewEmisData!$B:$B, $A215, NewEmisData!$C:$C, $H215, NewEmisData!$D:$D, CM$2), SUMIFS(NewEmisData!E:E, NewEmisData!$A:$A, "LDV", NewEmisData!$B:$B, $A215, NewEmisData!$C:$C, $H215, NewEmisData!$D:$D, CM$2))</f>
        <v>#REF!</v>
      </c>
      <c r="CN215" s="335" t="e">
        <f>$I215*IF($G215="Pickup", SUMIFS(NewEmisData!F:F, NewEmisData!$A:$A, "Pickup", NewEmisData!$B:$B, $A215, NewEmisData!$C:$C, $H215, NewEmisData!$D:$D, CN$2), SUMIFS(NewEmisData!F:F, NewEmisData!$A:$A, "LDV", NewEmisData!$B:$B, $A215, NewEmisData!$C:$C, $H215, NewEmisData!$D:$D, CN$2))</f>
        <v>#REF!</v>
      </c>
      <c r="CO215" s="335" t="e">
        <f>$I215*IF($G215="Pickup", SUMIFS(NewEmisData!G:G, NewEmisData!$A:$A, "Pickup", NewEmisData!$B:$B, $A215, NewEmisData!$C:$C, $H215, NewEmisData!$D:$D, CO$2), SUMIFS(NewEmisData!G:G, NewEmisData!$A:$A, "LDV", NewEmisData!$B:$B, $A215, NewEmisData!$C:$C, $H215, NewEmisData!$D:$D, CO$2))</f>
        <v>#REF!</v>
      </c>
      <c r="CP215" s="335" t="e">
        <f>$I215*IF($G215="Pickup", SUMIFS(NewEmisData!H:H, NewEmisData!$A:$A, "Pickup", NewEmisData!$B:$B, $A215, NewEmisData!$C:$C, $H215, NewEmisData!$D:$D, CP$2), SUMIFS(NewEmisData!H:H, NewEmisData!$A:$A, "LDV", NewEmisData!$B:$B, $A215, NewEmisData!$C:$C, $H215, NewEmisData!$D:$D, CP$2))</f>
        <v>#REF!</v>
      </c>
      <c r="CQ215" s="335" t="e">
        <f>$I215*IF($G215="Pickup", SUMIFS(NewEmisData!I:I, NewEmisData!$A:$A, "Pickup", NewEmisData!$B:$B, $A215, NewEmisData!$C:$C, $H215, NewEmisData!$D:$D, CQ$2), SUMIFS(NewEmisData!I:I, NewEmisData!$A:$A, "LDV", NewEmisData!$B:$B, $A215, NewEmisData!$C:$C, $H215, NewEmisData!$D:$D, CQ$2))</f>
        <v>#REF!</v>
      </c>
      <c r="CR215" s="335" t="e">
        <f>$I215*IF($G215="Pickup", SUMIFS(NewEmisData!J:J, NewEmisData!$A:$A, "Pickup", NewEmisData!$B:$B, $A215, NewEmisData!$C:$C, $H215, NewEmisData!$D:$D, CR$2), SUMIFS(NewEmisData!J:J, NewEmisData!$A:$A, "LDV", NewEmisData!$B:$B, $A215, NewEmisData!$C:$C, $H215, NewEmisData!$D:$D, CR$2))</f>
        <v>#REF!</v>
      </c>
      <c r="CS215" s="335" t="e">
        <f>$I215*IF($G215="Pickup", SUMIFS(NewEmisData!K:K, NewEmisData!$A:$A, "Pickup", NewEmisData!$B:$B, $A215, NewEmisData!$C:$C, $H215, NewEmisData!$D:$D, CS$2), SUMIFS(NewEmisData!K:K, NewEmisData!$A:$A, "LDV", NewEmisData!$B:$B, $A215, NewEmisData!$C:$C, $H215, NewEmisData!$D:$D, CS$2))</f>
        <v>#REF!</v>
      </c>
      <c r="CT215" s="335" t="e">
        <f>$I215*IF($G215="Pickup", SUMIFS(NewEmisData!L:L, NewEmisData!$A:$A, "Pickup", NewEmisData!$B:$B, $A215, NewEmisData!$C:$C, $H215, NewEmisData!$D:$D, CT$2), SUMIFS(NewEmisData!L:L, NewEmisData!$A:$A, "LDV", NewEmisData!$B:$B, $A215, NewEmisData!$C:$C, $H215, NewEmisData!$D:$D, CT$2))</f>
        <v>#REF!</v>
      </c>
      <c r="CU215" s="335" t="e">
        <f>$I215*IF($G215="Pickup", SUMIFS(NewEmisData!M:M, NewEmisData!$A:$A, "Pickup", NewEmisData!$B:$B, $A215, NewEmisData!$C:$C, $H215, NewEmisData!$D:$D, CU$2), SUMIFS(NewEmisData!M:M, NewEmisData!$A:$A, "LDV", NewEmisData!$B:$B, $A215, NewEmisData!$C:$C, $H215, NewEmisData!$D:$D, CU$2))</f>
        <v>#REF!</v>
      </c>
      <c r="CV215" s="335">
        <v>4.8813806306464884E-3</v>
      </c>
      <c r="CW215" s="335">
        <v>2.8348673258682742E-3</v>
      </c>
      <c r="CX215" s="335">
        <v>1.7521245587131993E-3</v>
      </c>
      <c r="CY215" s="335">
        <v>1.4805850082393662E-3</v>
      </c>
      <c r="CZ215" s="335">
        <v>1.2242985781298562E-3</v>
      </c>
      <c r="DA215" s="335">
        <v>9.3834089768672461E-4</v>
      </c>
      <c r="DB215" s="335">
        <v>7.3876383814398458E-4</v>
      </c>
      <c r="DC215" s="335">
        <v>7.0925592920393005E-4</v>
      </c>
      <c r="DD215" s="335">
        <v>7.0022116787031422E-4</v>
      </c>
      <c r="DE215" s="335">
        <v>6.9902547400489407E-4</v>
      </c>
      <c r="DF215" s="335">
        <v>6.9902547400489407E-4</v>
      </c>
      <c r="DG215" s="335" t="e">
        <f>$I215*IF($G215="Pickup", SUMIFS(NewEmisData!E:E, NewEmisData!$A:$A, "Pickup", NewEmisData!$B:$B, $A215, NewEmisData!$C:$C, $H215, NewEmisData!$D:$D, DG$2), SUMIFS(NewEmisData!E:E, NewEmisData!$A:$A, "LDV", NewEmisData!$B:$B, $A215, NewEmisData!$C:$C, $H215, NewEmisData!$D:$D, DG$2))</f>
        <v>#REF!</v>
      </c>
      <c r="DH215" s="335" t="e">
        <f>$I215*IF($G215="Pickup", SUMIFS(NewEmisData!F:F, NewEmisData!$A:$A, "Pickup", NewEmisData!$B:$B, $A215, NewEmisData!$C:$C, $H215, NewEmisData!$D:$D, DH$2), SUMIFS(NewEmisData!F:F, NewEmisData!$A:$A, "LDV", NewEmisData!$B:$B, $A215, NewEmisData!$C:$C, $H215, NewEmisData!$D:$D, DH$2))</f>
        <v>#REF!</v>
      </c>
      <c r="DI215" s="335" t="e">
        <f>$I215*IF($G215="Pickup", SUMIFS(NewEmisData!G:G, NewEmisData!$A:$A, "Pickup", NewEmisData!$B:$B, $A215, NewEmisData!$C:$C, $H215, NewEmisData!$D:$D, DI$2), SUMIFS(NewEmisData!G:G, NewEmisData!$A:$A, "LDV", NewEmisData!$B:$B, $A215, NewEmisData!$C:$C, $H215, NewEmisData!$D:$D, DI$2))</f>
        <v>#REF!</v>
      </c>
      <c r="DJ215" s="335" t="e">
        <f>$I215*IF($G215="Pickup", SUMIFS(NewEmisData!H:H, NewEmisData!$A:$A, "Pickup", NewEmisData!$B:$B, $A215, NewEmisData!$C:$C, $H215, NewEmisData!$D:$D, DJ$2), SUMIFS(NewEmisData!H:H, NewEmisData!$A:$A, "LDV", NewEmisData!$B:$B, $A215, NewEmisData!$C:$C, $H215, NewEmisData!$D:$D, DJ$2))</f>
        <v>#REF!</v>
      </c>
      <c r="DK215" s="335" t="e">
        <f>$I215*IF($G215="Pickup", SUMIFS(NewEmisData!I:I, NewEmisData!$A:$A, "Pickup", NewEmisData!$B:$B, $A215, NewEmisData!$C:$C, $H215, NewEmisData!$D:$D, DK$2), SUMIFS(NewEmisData!I:I, NewEmisData!$A:$A, "LDV", NewEmisData!$B:$B, $A215, NewEmisData!$C:$C, $H215, NewEmisData!$D:$D, DK$2))</f>
        <v>#REF!</v>
      </c>
      <c r="DL215" s="335" t="e">
        <f>$I215*IF($G215="Pickup", SUMIFS(NewEmisData!J:J, NewEmisData!$A:$A, "Pickup", NewEmisData!$B:$B, $A215, NewEmisData!$C:$C, $H215, NewEmisData!$D:$D, DL$2), SUMIFS(NewEmisData!J:J, NewEmisData!$A:$A, "LDV", NewEmisData!$B:$B, $A215, NewEmisData!$C:$C, $H215, NewEmisData!$D:$D, DL$2))</f>
        <v>#REF!</v>
      </c>
      <c r="DM215" s="335" t="e">
        <f>$I215*IF($G215="Pickup", SUMIFS(NewEmisData!K:K, NewEmisData!$A:$A, "Pickup", NewEmisData!$B:$B, $A215, NewEmisData!$C:$C, $H215, NewEmisData!$D:$D, DM$2), SUMIFS(NewEmisData!K:K, NewEmisData!$A:$A, "LDV", NewEmisData!$B:$B, $A215, NewEmisData!$C:$C, $H215, NewEmisData!$D:$D, DM$2))</f>
        <v>#REF!</v>
      </c>
      <c r="DN215" s="335" t="e">
        <f>$I215*IF($G215="Pickup", SUMIFS(NewEmisData!L:L, NewEmisData!$A:$A, "Pickup", NewEmisData!$B:$B, $A215, NewEmisData!$C:$C, $H215, NewEmisData!$D:$D, DN$2), SUMIFS(NewEmisData!L:L, NewEmisData!$A:$A, "LDV", NewEmisData!$B:$B, $A215, NewEmisData!$C:$C, $H215, NewEmisData!$D:$D, DN$2))</f>
        <v>#REF!</v>
      </c>
      <c r="DO215" s="335" t="e">
        <f>$I215*IF($G215="Pickup", SUMIFS(NewEmisData!M:M, NewEmisData!$A:$A, "Pickup", NewEmisData!$B:$B, $A215, NewEmisData!$C:$C, $H215, NewEmisData!$D:$D, DO$2), SUMIFS(NewEmisData!M:M, NewEmisData!$A:$A, "LDV", NewEmisData!$B:$B, $A215, NewEmisData!$C:$C, $H215, NewEmisData!$D:$D, DO$2))</f>
        <v>#REF!</v>
      </c>
      <c r="DP215" s="335">
        <v>1.4161908397211972E-3</v>
      </c>
      <c r="DQ215" s="335" t="e">
        <f>$I215*IF($G215="Pickup", SUMIFS(NewEmisData!E:E, NewEmisData!$A:$A, "Pickup", NewEmisData!$B:$B, $A215, NewEmisData!$C:$C, $H215, NewEmisData!$D:$D, DQ$2), SUMIFS(NewEmisData!E:E, NewEmisData!$A:$A, "LDV", NewEmisData!$B:$B, $A215, NewEmisData!$C:$C, $H215, NewEmisData!$D:$D, DQ$2))</f>
        <v>#REF!</v>
      </c>
      <c r="DR215" s="335" t="e">
        <f>$I215*IF($G215="Pickup", SUMIFS(NewEmisData!F:F, NewEmisData!$A:$A, "Pickup", NewEmisData!$B:$B, $A215, NewEmisData!$C:$C, $H215, NewEmisData!$D:$D, DR$2), SUMIFS(NewEmisData!F:F, NewEmisData!$A:$A, "LDV", NewEmisData!$B:$B, $A215, NewEmisData!$C:$C, $H215, NewEmisData!$D:$D, DR$2))</f>
        <v>#REF!</v>
      </c>
      <c r="DS215" s="335" t="e">
        <f>$I215*IF($G215="Pickup", SUMIFS(NewEmisData!G:G, NewEmisData!$A:$A, "Pickup", NewEmisData!$B:$B, $A215, NewEmisData!$C:$C, $H215, NewEmisData!$D:$D, DS$2), SUMIFS(NewEmisData!G:G, NewEmisData!$A:$A, "LDV", NewEmisData!$B:$B, $A215, NewEmisData!$C:$C, $H215, NewEmisData!$D:$D, DS$2))</f>
        <v>#REF!</v>
      </c>
      <c r="DT215" s="335" t="e">
        <f>$I215*IF($G215="Pickup", SUMIFS(NewEmisData!H:H, NewEmisData!$A:$A, "Pickup", NewEmisData!$B:$B, $A215, NewEmisData!$C:$C, $H215, NewEmisData!$D:$D, DT$2), SUMIFS(NewEmisData!H:H, NewEmisData!$A:$A, "LDV", NewEmisData!$B:$B, $A215, NewEmisData!$C:$C, $H215, NewEmisData!$D:$D, DT$2))</f>
        <v>#REF!</v>
      </c>
      <c r="DU215" s="335" t="e">
        <f>$I215*IF($G215="Pickup", SUMIFS(NewEmisData!I:I, NewEmisData!$A:$A, "Pickup", NewEmisData!$B:$B, $A215, NewEmisData!$C:$C, $H215, NewEmisData!$D:$D, DU$2), SUMIFS(NewEmisData!I:I, NewEmisData!$A:$A, "LDV", NewEmisData!$B:$B, $A215, NewEmisData!$C:$C, $H215, NewEmisData!$D:$D, DU$2))</f>
        <v>#REF!</v>
      </c>
      <c r="DV215" s="335" t="e">
        <f>$I215*IF($G215="Pickup", SUMIFS(NewEmisData!J:J, NewEmisData!$A:$A, "Pickup", NewEmisData!$B:$B, $A215, NewEmisData!$C:$C, $H215, NewEmisData!$D:$D, DV$2), SUMIFS(NewEmisData!J:J, NewEmisData!$A:$A, "LDV", NewEmisData!$B:$B, $A215, NewEmisData!$C:$C, $H215, NewEmisData!$D:$D, DV$2))</f>
        <v>#REF!</v>
      </c>
      <c r="DW215" s="335" t="e">
        <f>$I215*IF($G215="Pickup", SUMIFS(NewEmisData!K:K, NewEmisData!$A:$A, "Pickup", NewEmisData!$B:$B, $A215, NewEmisData!$C:$C, $H215, NewEmisData!$D:$D, DW$2), SUMIFS(NewEmisData!K:K, NewEmisData!$A:$A, "LDV", NewEmisData!$B:$B, $A215, NewEmisData!$C:$C, $H215, NewEmisData!$D:$D, DW$2))</f>
        <v>#REF!</v>
      </c>
      <c r="DX215" s="335" t="e">
        <f>$I215*IF($G215="Pickup", SUMIFS(NewEmisData!L:L, NewEmisData!$A:$A, "Pickup", NewEmisData!$B:$B, $A215, NewEmisData!$C:$C, $H215, NewEmisData!$D:$D, DX$2), SUMIFS(NewEmisData!L:L, NewEmisData!$A:$A, "LDV", NewEmisData!$B:$B, $A215, NewEmisData!$C:$C, $H215, NewEmisData!$D:$D, DX$2))</f>
        <v>#REF!</v>
      </c>
      <c r="DY215" s="335" t="e">
        <f>$I215*IF($G215="Pickup", SUMIFS(NewEmisData!M:M, NewEmisData!$A:$A, "Pickup", NewEmisData!$B:$B, $A215, NewEmisData!$C:$C, $H215, NewEmisData!$D:$D, DY$2), SUMIFS(NewEmisData!M:M, NewEmisData!$A:$A, "LDV", NewEmisData!$B:$B, $A215, NewEmisData!$C:$C, $H215, NewEmisData!$D:$D, DY$2))</f>
        <v>#REF!</v>
      </c>
      <c r="DZ215" s="335">
        <v>3.9161427500359501E-3</v>
      </c>
      <c r="EA215" s="335" t="e">
        <f t="shared" si="350"/>
        <v>#REF!</v>
      </c>
      <c r="EB215" s="335" t="e">
        <f t="shared" si="351"/>
        <v>#REF!</v>
      </c>
      <c r="EC215" s="335" t="e">
        <f t="shared" si="352"/>
        <v>#REF!</v>
      </c>
      <c r="ED215" s="335" t="e">
        <f t="shared" si="353"/>
        <v>#REF!</v>
      </c>
      <c r="EE215" s="335" t="e">
        <f t="shared" si="354"/>
        <v>#REF!</v>
      </c>
      <c r="EF215" s="335" t="e">
        <f t="shared" si="355"/>
        <v>#REF!</v>
      </c>
      <c r="EG215" s="335" t="e">
        <f t="shared" si="356"/>
        <v>#REF!</v>
      </c>
      <c r="EH215" s="335" t="e">
        <f t="shared" si="357"/>
        <v>#REF!</v>
      </c>
      <c r="EI215" s="335" t="e">
        <f t="shared" si="358"/>
        <v>#REF!</v>
      </c>
      <c r="EJ215" s="335">
        <f t="shared" si="359"/>
        <v>0.19370552645526184</v>
      </c>
      <c r="EK215" s="335" t="e">
        <f t="shared" si="360"/>
        <v>#REF!</v>
      </c>
      <c r="EL215" s="335" t="e">
        <f t="shared" si="361"/>
        <v>#REF!</v>
      </c>
      <c r="EM215" s="335" t="e">
        <f t="shared" si="362"/>
        <v>#REF!</v>
      </c>
      <c r="EN215" s="335" t="e">
        <f t="shared" si="363"/>
        <v>#REF!</v>
      </c>
      <c r="EO215" s="335" t="e">
        <f t="shared" si="364"/>
        <v>#REF!</v>
      </c>
      <c r="EP215" s="335" t="e">
        <f t="shared" si="365"/>
        <v>#REF!</v>
      </c>
      <c r="EQ215" s="335" t="e">
        <f t="shared" si="366"/>
        <v>#REF!</v>
      </c>
      <c r="ER215" s="335" t="e">
        <f t="shared" si="367"/>
        <v>#REF!</v>
      </c>
      <c r="ES215" s="335" t="e">
        <f t="shared" si="368"/>
        <v>#REF!</v>
      </c>
      <c r="ET215" s="335">
        <f t="shared" si="369"/>
        <v>4.3391925281933752E-2</v>
      </c>
      <c r="EU215" s="335" t="e">
        <f t="shared" si="370"/>
        <v>#REF!</v>
      </c>
      <c r="EV215" s="335" t="e">
        <f t="shared" si="371"/>
        <v>#REF!</v>
      </c>
      <c r="EW215" s="335" t="e">
        <f t="shared" si="372"/>
        <v>#REF!</v>
      </c>
      <c r="EX215" s="335" t="e">
        <f t="shared" si="373"/>
        <v>#REF!</v>
      </c>
      <c r="EY215" s="335" t="e">
        <f t="shared" si="374"/>
        <v>#REF!</v>
      </c>
      <c r="EZ215" s="335" t="e">
        <f t="shared" si="375"/>
        <v>#REF!</v>
      </c>
      <c r="FA215" s="335" t="e">
        <f t="shared" si="376"/>
        <v>#REF!</v>
      </c>
      <c r="FB215" s="335" t="e">
        <f t="shared" si="377"/>
        <v>#REF!</v>
      </c>
      <c r="FC215" s="335" t="e">
        <f t="shared" si="378"/>
        <v>#REF!</v>
      </c>
      <c r="FD215" s="335">
        <f t="shared" si="379"/>
        <v>1.2209458395742144E-3</v>
      </c>
      <c r="FE215" s="335" t="e">
        <f t="shared" si="380"/>
        <v>#REF!</v>
      </c>
      <c r="FF215" s="335" t="e">
        <f t="shared" si="381"/>
        <v>#REF!</v>
      </c>
      <c r="FG215" s="335" t="e">
        <f t="shared" si="382"/>
        <v>#REF!</v>
      </c>
      <c r="FH215" s="335" t="e">
        <f t="shared" si="383"/>
        <v>#REF!</v>
      </c>
      <c r="FI215" s="335" t="e">
        <f t="shared" si="384"/>
        <v>#REF!</v>
      </c>
      <c r="FJ215" s="335" t="e">
        <f t="shared" si="385"/>
        <v>#REF!</v>
      </c>
      <c r="FK215" s="335" t="e">
        <f t="shared" si="386"/>
        <v>#REF!</v>
      </c>
      <c r="FL215" s="335" t="e">
        <f t="shared" si="387"/>
        <v>#REF!</v>
      </c>
      <c r="FM215" s="335" t="e">
        <f t="shared" si="388"/>
        <v>#REF!</v>
      </c>
      <c r="FN215" s="335">
        <f t="shared" si="389"/>
        <v>3.3340556433169119E-2</v>
      </c>
      <c r="FO215" s="335" t="e">
        <f t="shared" si="390"/>
        <v>#REF!</v>
      </c>
      <c r="FP215" s="335" t="e">
        <f t="shared" si="391"/>
        <v>#REF!</v>
      </c>
      <c r="FQ215" s="335" t="e">
        <f t="shared" si="392"/>
        <v>#REF!</v>
      </c>
      <c r="FR215" s="335" t="e">
        <f t="shared" si="393"/>
        <v>#REF!</v>
      </c>
      <c r="FS215" s="335" t="e">
        <f t="shared" si="394"/>
        <v>#REF!</v>
      </c>
      <c r="FT215" s="335" t="e">
        <f t="shared" si="395"/>
        <v>#REF!</v>
      </c>
      <c r="FU215" s="335" t="e">
        <f t="shared" si="396"/>
        <v>#REF!</v>
      </c>
      <c r="FV215" s="335" t="e">
        <f t="shared" si="397"/>
        <v>#REF!</v>
      </c>
      <c r="FW215" s="335" t="e">
        <f t="shared" si="398"/>
        <v>#REF!</v>
      </c>
      <c r="FX215" s="335">
        <f t="shared" si="399"/>
        <v>6.635240494108516E-3</v>
      </c>
    </row>
    <row r="216" spans="1:180" x14ac:dyDescent="0.2">
      <c r="A216" s="305" t="str">
        <f>_xlfn.CONCAT(IF(LEFT(TRIM(A215),1)="*", "*R", "R"), 1+RIGHT(TRIM(A215),1))</f>
        <v>R3</v>
      </c>
      <c r="B216" s="305" t="str">
        <f t="shared" ref="B216:B219" si="411">B215</f>
        <v>TLSSGPHEV40</v>
      </c>
      <c r="C216" s="305" t="str">
        <f t="shared" ref="C216:C219" si="412">C215</f>
        <v>TL.GSL.SS.PHEV.2020</v>
      </c>
      <c r="D216" s="301" t="str">
        <f t="shared" ref="D216:D219" si="413">D215</f>
        <v>bn-vmt, bn-vmt/a</v>
      </c>
      <c r="E216" s="301" t="str">
        <f t="shared" ref="E216:E219" si="414">E215</f>
        <v>TLGSL</v>
      </c>
      <c r="F216" s="301" t="str">
        <f t="shared" ref="F216:F219" si="415">F215</f>
        <v>TL</v>
      </c>
      <c r="G216" s="315" t="s">
        <v>821</v>
      </c>
      <c r="H216" s="315" t="s">
        <v>814</v>
      </c>
      <c r="I216" s="321" t="e">
        <f>#REF!</f>
        <v>#REF!</v>
      </c>
      <c r="J216" s="315" t="str">
        <f t="shared" si="400"/>
        <v>Small SUV-GSL</v>
      </c>
      <c r="K216" s="335" t="e">
        <f>$I216*IF($G216="Pickup", SUMIFS(NewEmisData!E:E, NewEmisData!$A:$A, "Pickup", NewEmisData!$B:$B, $A216, NewEmisData!$C:$C, $H216, NewEmisData!$D:$D, K$2), SUMIFS(NewEmisData!E:E, NewEmisData!$A:$A, "LDV", NewEmisData!$B:$B, $A216, NewEmisData!$C:$C, $H216, NewEmisData!$D:$D, K$2))</f>
        <v>#REF!</v>
      </c>
      <c r="L216" s="335" t="e">
        <f>$I216*IF($G216="Pickup", SUMIFS(NewEmisData!F:F, NewEmisData!$A:$A, "Pickup", NewEmisData!$B:$B, $A216, NewEmisData!$C:$C, $H216, NewEmisData!$D:$D, L$2), SUMIFS(NewEmisData!F:F, NewEmisData!$A:$A, "LDV", NewEmisData!$B:$B, $A216, NewEmisData!$C:$C, $H216, NewEmisData!$D:$D, L$2))</f>
        <v>#REF!</v>
      </c>
      <c r="M216" s="335" t="e">
        <f>$I216*IF($G216="Pickup", SUMIFS(NewEmisData!G:G, NewEmisData!$A:$A, "Pickup", NewEmisData!$B:$B, $A216, NewEmisData!$C:$C, $H216, NewEmisData!$D:$D, M$2), SUMIFS(NewEmisData!G:G, NewEmisData!$A:$A, "LDV", NewEmisData!$B:$B, $A216, NewEmisData!$C:$C, $H216, NewEmisData!$D:$D, M$2))</f>
        <v>#REF!</v>
      </c>
      <c r="N216" s="335" t="e">
        <f>$I216*IF($G216="Pickup", SUMIFS(NewEmisData!H:H, NewEmisData!$A:$A, "Pickup", NewEmisData!$B:$B, $A216, NewEmisData!$C:$C, $H216, NewEmisData!$D:$D, N$2), SUMIFS(NewEmisData!H:H, NewEmisData!$A:$A, "LDV", NewEmisData!$B:$B, $A216, NewEmisData!$C:$C, $H216, NewEmisData!$D:$D, N$2))</f>
        <v>#REF!</v>
      </c>
      <c r="O216" s="335" t="e">
        <f>$I216*IF($G216="Pickup", SUMIFS(NewEmisData!I:I, NewEmisData!$A:$A, "Pickup", NewEmisData!$B:$B, $A216, NewEmisData!$C:$C, $H216, NewEmisData!$D:$D, O$2), SUMIFS(NewEmisData!I:I, NewEmisData!$A:$A, "LDV", NewEmisData!$B:$B, $A216, NewEmisData!$C:$C, $H216, NewEmisData!$D:$D, O$2))</f>
        <v>#REF!</v>
      </c>
      <c r="P216" s="335" t="e">
        <f>$I216*IF($G216="Pickup", SUMIFS(NewEmisData!J:J, NewEmisData!$A:$A, "Pickup", NewEmisData!$B:$B, $A216, NewEmisData!$C:$C, $H216, NewEmisData!$D:$D, P$2), SUMIFS(NewEmisData!J:J, NewEmisData!$A:$A, "LDV", NewEmisData!$B:$B, $A216, NewEmisData!$C:$C, $H216, NewEmisData!$D:$D, P$2))</f>
        <v>#REF!</v>
      </c>
      <c r="Q216" s="335" t="e">
        <f>$I216*IF($G216="Pickup", SUMIFS(NewEmisData!K:K, NewEmisData!$A:$A, "Pickup", NewEmisData!$B:$B, $A216, NewEmisData!$C:$C, $H216, NewEmisData!$D:$D, Q$2), SUMIFS(NewEmisData!K:K, NewEmisData!$A:$A, "LDV", NewEmisData!$B:$B, $A216, NewEmisData!$C:$C, $H216, NewEmisData!$D:$D, Q$2))</f>
        <v>#REF!</v>
      </c>
      <c r="R216" s="335" t="e">
        <f>$I216*IF($G216="Pickup", SUMIFS(NewEmisData!L:L, NewEmisData!$A:$A, "Pickup", NewEmisData!$B:$B, $A216, NewEmisData!$C:$C, $H216, NewEmisData!$D:$D, R$2), SUMIFS(NewEmisData!L:L, NewEmisData!$A:$A, "LDV", NewEmisData!$B:$B, $A216, NewEmisData!$C:$C, $H216, NewEmisData!$D:$D, R$2))</f>
        <v>#REF!</v>
      </c>
      <c r="S216" s="335" t="e">
        <f>$I216*IF($G216="Pickup", SUMIFS(NewEmisData!M:M, NewEmisData!$A:$A, "Pickup", NewEmisData!$B:$B, $A216, NewEmisData!$C:$C, $H216, NewEmisData!$D:$D, S$2), SUMIFS(NewEmisData!M:M, NewEmisData!$A:$A, "LDV", NewEmisData!$B:$B, $A216, NewEmisData!$C:$C, $H216, NewEmisData!$D:$D, S$2))</f>
        <v>#REF!</v>
      </c>
      <c r="T216" s="335">
        <v>0.19370552645526184</v>
      </c>
      <c r="U216" s="335" t="e">
        <f>$I216*IF($G216="Pickup", SUMIFS(NewEmisData!E:E, NewEmisData!$A:$A, "Pickup", NewEmisData!$B:$B, $A216, NewEmisData!$C:$C, $H216, NewEmisData!$D:$D, U$2), SUMIFS(NewEmisData!E:E, NewEmisData!$A:$A, "LDV", NewEmisData!$B:$B, $A216, NewEmisData!$C:$C, $H216, NewEmisData!$D:$D, U$2))</f>
        <v>#REF!</v>
      </c>
      <c r="V216" s="335" t="e">
        <f>$I216*IF($G216="Pickup", SUMIFS(NewEmisData!F:F, NewEmisData!$A:$A, "Pickup", NewEmisData!$B:$B, $A216, NewEmisData!$C:$C, $H216, NewEmisData!$D:$D, V$2), SUMIFS(NewEmisData!F:F, NewEmisData!$A:$A, "LDV", NewEmisData!$B:$B, $A216, NewEmisData!$C:$C, $H216, NewEmisData!$D:$D, V$2))</f>
        <v>#REF!</v>
      </c>
      <c r="W216" s="335" t="e">
        <f>$I216*IF($G216="Pickup", SUMIFS(NewEmisData!G:G, NewEmisData!$A:$A, "Pickup", NewEmisData!$B:$B, $A216, NewEmisData!$C:$C, $H216, NewEmisData!$D:$D, W$2), SUMIFS(NewEmisData!G:G, NewEmisData!$A:$A, "LDV", NewEmisData!$B:$B, $A216, NewEmisData!$C:$C, $H216, NewEmisData!$D:$D, W$2))</f>
        <v>#REF!</v>
      </c>
      <c r="X216" s="335" t="e">
        <f>$I216*IF($G216="Pickup", SUMIFS(NewEmisData!H:H, NewEmisData!$A:$A, "Pickup", NewEmisData!$B:$B, $A216, NewEmisData!$C:$C, $H216, NewEmisData!$D:$D, X$2), SUMIFS(NewEmisData!H:H, NewEmisData!$A:$A, "LDV", NewEmisData!$B:$B, $A216, NewEmisData!$C:$C, $H216, NewEmisData!$D:$D, X$2))</f>
        <v>#REF!</v>
      </c>
      <c r="Y216" s="335" t="e">
        <f>$I216*IF($G216="Pickup", SUMIFS(NewEmisData!I:I, NewEmisData!$A:$A, "Pickup", NewEmisData!$B:$B, $A216, NewEmisData!$C:$C, $H216, NewEmisData!$D:$D, Y$2), SUMIFS(NewEmisData!I:I, NewEmisData!$A:$A, "LDV", NewEmisData!$B:$B, $A216, NewEmisData!$C:$C, $H216, NewEmisData!$D:$D, Y$2))</f>
        <v>#REF!</v>
      </c>
      <c r="Z216" s="335" t="e">
        <f>$I216*IF($G216="Pickup", SUMIFS(NewEmisData!J:J, NewEmisData!$A:$A, "Pickup", NewEmisData!$B:$B, $A216, NewEmisData!$C:$C, $H216, NewEmisData!$D:$D, Z$2), SUMIFS(NewEmisData!J:J, NewEmisData!$A:$A, "LDV", NewEmisData!$B:$B, $A216, NewEmisData!$C:$C, $H216, NewEmisData!$D:$D, Z$2))</f>
        <v>#REF!</v>
      </c>
      <c r="AA216" s="335" t="e">
        <f>$I216*IF($G216="Pickup", SUMIFS(NewEmisData!K:K, NewEmisData!$A:$A, "Pickup", NewEmisData!$B:$B, $A216, NewEmisData!$C:$C, $H216, NewEmisData!$D:$D, AA$2), SUMIFS(NewEmisData!K:K, NewEmisData!$A:$A, "LDV", NewEmisData!$B:$B, $A216, NewEmisData!$C:$C, $H216, NewEmisData!$D:$D, AA$2))</f>
        <v>#REF!</v>
      </c>
      <c r="AB216" s="335" t="e">
        <f>$I216*IF($G216="Pickup", SUMIFS(NewEmisData!L:L, NewEmisData!$A:$A, "Pickup", NewEmisData!$B:$B, $A216, NewEmisData!$C:$C, $H216, NewEmisData!$D:$D, AB$2), SUMIFS(NewEmisData!L:L, NewEmisData!$A:$A, "LDV", NewEmisData!$B:$B, $A216, NewEmisData!$C:$C, $H216, NewEmisData!$D:$D, AB$2))</f>
        <v>#REF!</v>
      </c>
      <c r="AC216" s="335" t="e">
        <f>$I216*IF($G216="Pickup", SUMIFS(NewEmisData!M:M, NewEmisData!$A:$A, "Pickup", NewEmisData!$B:$B, $A216, NewEmisData!$C:$C, $H216, NewEmisData!$D:$D, AC$2), SUMIFS(NewEmisData!M:M, NewEmisData!$A:$A, "LDV", NewEmisData!$B:$B, $A216, NewEmisData!$C:$C, $H216, NewEmisData!$D:$D, AC$2))</f>
        <v>#REF!</v>
      </c>
      <c r="AD216" s="335">
        <v>4.3391925281933752E-2</v>
      </c>
      <c r="AE216" s="335" t="e">
        <f>$I216*IF($G216="Pickup", SUMIFS(NewEmisData!E:E, NewEmisData!$A:$A, "Pickup", NewEmisData!$B:$B, $A216, NewEmisData!$C:$C, $H216, NewEmisData!$D:$D, AE$2), SUMIFS(NewEmisData!E:E, NewEmisData!$A:$A, "LDV", NewEmisData!$B:$B, $A216, NewEmisData!$C:$C, $H216, NewEmisData!$D:$D, AE$2))</f>
        <v>#REF!</v>
      </c>
      <c r="AF216" s="335" t="e">
        <f>$I216*IF($G216="Pickup", SUMIFS(NewEmisData!F:F, NewEmisData!$A:$A, "Pickup", NewEmisData!$B:$B, $A216, NewEmisData!$C:$C, $H216, NewEmisData!$D:$D, AF$2), SUMIFS(NewEmisData!F:F, NewEmisData!$A:$A, "LDV", NewEmisData!$B:$B, $A216, NewEmisData!$C:$C, $H216, NewEmisData!$D:$D, AF$2))</f>
        <v>#REF!</v>
      </c>
      <c r="AG216" s="335" t="e">
        <f>$I216*IF($G216="Pickup", SUMIFS(NewEmisData!G:G, NewEmisData!$A:$A, "Pickup", NewEmisData!$B:$B, $A216, NewEmisData!$C:$C, $H216, NewEmisData!$D:$D, AG$2), SUMIFS(NewEmisData!G:G, NewEmisData!$A:$A, "LDV", NewEmisData!$B:$B, $A216, NewEmisData!$C:$C, $H216, NewEmisData!$D:$D, AG$2))</f>
        <v>#REF!</v>
      </c>
      <c r="AH216" s="335" t="e">
        <f>$I216*IF($G216="Pickup", SUMIFS(NewEmisData!H:H, NewEmisData!$A:$A, "Pickup", NewEmisData!$B:$B, $A216, NewEmisData!$C:$C, $H216, NewEmisData!$D:$D, AH$2), SUMIFS(NewEmisData!H:H, NewEmisData!$A:$A, "LDV", NewEmisData!$B:$B, $A216, NewEmisData!$C:$C, $H216, NewEmisData!$D:$D, AH$2))</f>
        <v>#REF!</v>
      </c>
      <c r="AI216" s="335" t="e">
        <f>$I216*IF($G216="Pickup", SUMIFS(NewEmisData!I:I, NewEmisData!$A:$A, "Pickup", NewEmisData!$B:$B, $A216, NewEmisData!$C:$C, $H216, NewEmisData!$D:$D, AI$2), SUMIFS(NewEmisData!I:I, NewEmisData!$A:$A, "LDV", NewEmisData!$B:$B, $A216, NewEmisData!$C:$C, $H216, NewEmisData!$D:$D, AI$2))</f>
        <v>#REF!</v>
      </c>
      <c r="AJ216" s="335" t="e">
        <f>$I216*IF($G216="Pickup", SUMIFS(NewEmisData!J:J, NewEmisData!$A:$A, "Pickup", NewEmisData!$B:$B, $A216, NewEmisData!$C:$C, $H216, NewEmisData!$D:$D, AJ$2), SUMIFS(NewEmisData!J:J, NewEmisData!$A:$A, "LDV", NewEmisData!$B:$B, $A216, NewEmisData!$C:$C, $H216, NewEmisData!$D:$D, AJ$2))</f>
        <v>#REF!</v>
      </c>
      <c r="AK216" s="335" t="e">
        <f>$I216*IF($G216="Pickup", SUMIFS(NewEmisData!K:K, NewEmisData!$A:$A, "Pickup", NewEmisData!$B:$B, $A216, NewEmisData!$C:$C, $H216, NewEmisData!$D:$D, AK$2), SUMIFS(NewEmisData!K:K, NewEmisData!$A:$A, "LDV", NewEmisData!$B:$B, $A216, NewEmisData!$C:$C, $H216, NewEmisData!$D:$D, AK$2))</f>
        <v>#REF!</v>
      </c>
      <c r="AL216" s="335" t="e">
        <f>$I216*IF($G216="Pickup", SUMIFS(NewEmisData!L:L, NewEmisData!$A:$A, "Pickup", NewEmisData!$B:$B, $A216, NewEmisData!$C:$C, $H216, NewEmisData!$D:$D, AL$2), SUMIFS(NewEmisData!L:L, NewEmisData!$A:$A, "LDV", NewEmisData!$B:$B, $A216, NewEmisData!$C:$C, $H216, NewEmisData!$D:$D, AL$2))</f>
        <v>#REF!</v>
      </c>
      <c r="AM216" s="335" t="e">
        <f>$I216*IF($G216="Pickup", SUMIFS(NewEmisData!M:M, NewEmisData!$A:$A, "Pickup", NewEmisData!$B:$B, $A216, NewEmisData!$C:$C, $H216, NewEmisData!$D:$D, AM$2), SUMIFS(NewEmisData!M:M, NewEmisData!$A:$A, "LDV", NewEmisData!$B:$B, $A216, NewEmisData!$C:$C, $H216, NewEmisData!$D:$D, AM$2))</f>
        <v>#REF!</v>
      </c>
      <c r="AN216" s="335">
        <v>1.2209458395742144E-3</v>
      </c>
      <c r="AO216" s="335" t="e">
        <f>$I216*IF($G216="Pickup", SUMIFS(NewEmisData!E:E, NewEmisData!$A:$A, "Pickup", NewEmisData!$B:$B, $A216, NewEmisData!$C:$C, $H216, NewEmisData!$D:$D, AO$2), SUMIFS(NewEmisData!E:E, NewEmisData!$A:$A, "LDV", NewEmisData!$B:$B, $A216, NewEmisData!$C:$C, $H216, NewEmisData!$D:$D, AO$2))</f>
        <v>#REF!</v>
      </c>
      <c r="AP216" s="335" t="e">
        <f>$I216*IF($G216="Pickup", SUMIFS(NewEmisData!F:F, NewEmisData!$A:$A, "Pickup", NewEmisData!$B:$B, $A216, NewEmisData!$C:$C, $H216, NewEmisData!$D:$D, AP$2), SUMIFS(NewEmisData!F:F, NewEmisData!$A:$A, "LDV", NewEmisData!$B:$B, $A216, NewEmisData!$C:$C, $H216, NewEmisData!$D:$D, AP$2))</f>
        <v>#REF!</v>
      </c>
      <c r="AQ216" s="335" t="e">
        <f>$I216*IF($G216="Pickup", SUMIFS(NewEmisData!G:G, NewEmisData!$A:$A, "Pickup", NewEmisData!$B:$B, $A216, NewEmisData!$C:$C, $H216, NewEmisData!$D:$D, AQ$2), SUMIFS(NewEmisData!G:G, NewEmisData!$A:$A, "LDV", NewEmisData!$B:$B, $A216, NewEmisData!$C:$C, $H216, NewEmisData!$D:$D, AQ$2))</f>
        <v>#REF!</v>
      </c>
      <c r="AR216" s="335" t="e">
        <f>$I216*IF($G216="Pickup", SUMIFS(NewEmisData!H:H, NewEmisData!$A:$A, "Pickup", NewEmisData!$B:$B, $A216, NewEmisData!$C:$C, $H216, NewEmisData!$D:$D, AR$2), SUMIFS(NewEmisData!H:H, NewEmisData!$A:$A, "LDV", NewEmisData!$B:$B, $A216, NewEmisData!$C:$C, $H216, NewEmisData!$D:$D, AR$2))</f>
        <v>#REF!</v>
      </c>
      <c r="AS216" s="335" t="e">
        <f>$I216*IF($G216="Pickup", SUMIFS(NewEmisData!I:I, NewEmisData!$A:$A, "Pickup", NewEmisData!$B:$B, $A216, NewEmisData!$C:$C, $H216, NewEmisData!$D:$D, AS$2), SUMIFS(NewEmisData!I:I, NewEmisData!$A:$A, "LDV", NewEmisData!$B:$B, $A216, NewEmisData!$C:$C, $H216, NewEmisData!$D:$D, AS$2))</f>
        <v>#REF!</v>
      </c>
      <c r="AT216" s="335" t="e">
        <f>$I216*IF($G216="Pickup", SUMIFS(NewEmisData!J:J, NewEmisData!$A:$A, "Pickup", NewEmisData!$B:$B, $A216, NewEmisData!$C:$C, $H216, NewEmisData!$D:$D, AT$2), SUMIFS(NewEmisData!J:J, NewEmisData!$A:$A, "LDV", NewEmisData!$B:$B, $A216, NewEmisData!$C:$C, $H216, NewEmisData!$D:$D, AT$2))</f>
        <v>#REF!</v>
      </c>
      <c r="AU216" s="335" t="e">
        <f>$I216*IF($G216="Pickup", SUMIFS(NewEmisData!K:K, NewEmisData!$A:$A, "Pickup", NewEmisData!$B:$B, $A216, NewEmisData!$C:$C, $H216, NewEmisData!$D:$D, AU$2), SUMIFS(NewEmisData!K:K, NewEmisData!$A:$A, "LDV", NewEmisData!$B:$B, $A216, NewEmisData!$C:$C, $H216, NewEmisData!$D:$D, AU$2))</f>
        <v>#REF!</v>
      </c>
      <c r="AV216" s="335" t="e">
        <f>$I216*IF($G216="Pickup", SUMIFS(NewEmisData!L:L, NewEmisData!$A:$A, "Pickup", NewEmisData!$B:$B, $A216, NewEmisData!$C:$C, $H216, NewEmisData!$D:$D, AV$2), SUMIFS(NewEmisData!L:L, NewEmisData!$A:$A, "LDV", NewEmisData!$B:$B, $A216, NewEmisData!$C:$C, $H216, NewEmisData!$D:$D, AV$2))</f>
        <v>#REF!</v>
      </c>
      <c r="AW216" s="335" t="e">
        <f>$I216*IF($G216="Pickup", SUMIFS(NewEmisData!M:M, NewEmisData!$A:$A, "Pickup", NewEmisData!$B:$B, $A216, NewEmisData!$C:$C, $H216, NewEmisData!$D:$D, AW$2), SUMIFS(NewEmisData!M:M, NewEmisData!$A:$A, "LDV", NewEmisData!$B:$B, $A216, NewEmisData!$C:$C, $H216, NewEmisData!$D:$D, AW$2))</f>
        <v>#REF!</v>
      </c>
      <c r="AX216" s="335">
        <v>3.3340556433169119E-2</v>
      </c>
      <c r="AY216" s="335" t="e">
        <f>$I216*IF($G216="Pickup", SUMIFS(NewEmisData!E:E, NewEmisData!$A:$A, "Pickup", NewEmisData!$B:$B, $A216, NewEmisData!$C:$C, $H216, NewEmisData!$D:$D, AY$2), SUMIFS(NewEmisData!E:E, NewEmisData!$A:$A, "LDV", NewEmisData!$B:$B, $A216, NewEmisData!$C:$C, $H216, NewEmisData!$D:$D, AY$2))</f>
        <v>#REF!</v>
      </c>
      <c r="AZ216" s="335" t="e">
        <f>$I216*IF($G216="Pickup", SUMIFS(NewEmisData!F:F, NewEmisData!$A:$A, "Pickup", NewEmisData!$B:$B, $A216, NewEmisData!$C:$C, $H216, NewEmisData!$D:$D, AZ$2), SUMIFS(NewEmisData!F:F, NewEmisData!$A:$A, "LDV", NewEmisData!$B:$B, $A216, NewEmisData!$C:$C, $H216, NewEmisData!$D:$D, AZ$2))</f>
        <v>#REF!</v>
      </c>
      <c r="BA216" s="335" t="e">
        <f>$I216*IF($G216="Pickup", SUMIFS(NewEmisData!G:G, NewEmisData!$A:$A, "Pickup", NewEmisData!$B:$B, $A216, NewEmisData!$C:$C, $H216, NewEmisData!$D:$D, BA$2), SUMIFS(NewEmisData!G:G, NewEmisData!$A:$A, "LDV", NewEmisData!$B:$B, $A216, NewEmisData!$C:$C, $H216, NewEmisData!$D:$D, BA$2))</f>
        <v>#REF!</v>
      </c>
      <c r="BB216" s="335" t="e">
        <f>$I216*IF($G216="Pickup", SUMIFS(NewEmisData!H:H, NewEmisData!$A:$A, "Pickup", NewEmisData!$B:$B, $A216, NewEmisData!$C:$C, $H216, NewEmisData!$D:$D, BB$2), SUMIFS(NewEmisData!H:H, NewEmisData!$A:$A, "LDV", NewEmisData!$B:$B, $A216, NewEmisData!$C:$C, $H216, NewEmisData!$D:$D, BB$2))</f>
        <v>#REF!</v>
      </c>
      <c r="BC216" s="335" t="e">
        <f>$I216*IF($G216="Pickup", SUMIFS(NewEmisData!I:I, NewEmisData!$A:$A, "Pickup", NewEmisData!$B:$B, $A216, NewEmisData!$C:$C, $H216, NewEmisData!$D:$D, BC$2), SUMIFS(NewEmisData!I:I, NewEmisData!$A:$A, "LDV", NewEmisData!$B:$B, $A216, NewEmisData!$C:$C, $H216, NewEmisData!$D:$D, BC$2))</f>
        <v>#REF!</v>
      </c>
      <c r="BD216" s="335" t="e">
        <f>$I216*IF($G216="Pickup", SUMIFS(NewEmisData!J:J, NewEmisData!$A:$A, "Pickup", NewEmisData!$B:$B, $A216, NewEmisData!$C:$C, $H216, NewEmisData!$D:$D, BD$2), SUMIFS(NewEmisData!J:J, NewEmisData!$A:$A, "LDV", NewEmisData!$B:$B, $A216, NewEmisData!$C:$C, $H216, NewEmisData!$D:$D, BD$2))</f>
        <v>#REF!</v>
      </c>
      <c r="BE216" s="335" t="e">
        <f>$I216*IF($G216="Pickup", SUMIFS(NewEmisData!K:K, NewEmisData!$A:$A, "Pickup", NewEmisData!$B:$B, $A216, NewEmisData!$C:$C, $H216, NewEmisData!$D:$D, BE$2), SUMIFS(NewEmisData!K:K, NewEmisData!$A:$A, "LDV", NewEmisData!$B:$B, $A216, NewEmisData!$C:$C, $H216, NewEmisData!$D:$D, BE$2))</f>
        <v>#REF!</v>
      </c>
      <c r="BF216" s="335" t="e">
        <f>$I216*IF($G216="Pickup", SUMIFS(NewEmisData!L:L, NewEmisData!$A:$A, "Pickup", NewEmisData!$B:$B, $A216, NewEmisData!$C:$C, $H216, NewEmisData!$D:$D, BF$2), SUMIFS(NewEmisData!L:L, NewEmisData!$A:$A, "LDV", NewEmisData!$B:$B, $A216, NewEmisData!$C:$C, $H216, NewEmisData!$D:$D, BF$2))</f>
        <v>#REF!</v>
      </c>
      <c r="BG216" s="335" t="e">
        <f>$I216*IF($G216="Pickup", SUMIFS(NewEmisData!M:M, NewEmisData!$A:$A, "Pickup", NewEmisData!$B:$B, $A216, NewEmisData!$C:$C, $H216, NewEmisData!$D:$D, BG$2), SUMIFS(NewEmisData!M:M, NewEmisData!$A:$A, "LDV", NewEmisData!$B:$B, $A216, NewEmisData!$C:$C, $H216, NewEmisData!$D:$D, BG$2))</f>
        <v>#REF!</v>
      </c>
      <c r="BH216" s="335">
        <v>6.635240494108516E-3</v>
      </c>
      <c r="BI216" s="335" t="e">
        <f>$I216*IF($G216="Pickup", SUMIFS(NewEmisData!E:E, NewEmisData!$A:$A, "Pickup", NewEmisData!$B:$B, $A216, NewEmisData!$C:$C, $H216, NewEmisData!$D:$D, BI$2), SUMIFS(NewEmisData!E:E, NewEmisData!$A:$A, "LDV", NewEmisData!$B:$B, $A216, NewEmisData!$C:$C, $H216, NewEmisData!$D:$D, BI$2))</f>
        <v>#REF!</v>
      </c>
      <c r="BJ216" s="335" t="e">
        <f>$I216*IF($G216="Pickup", SUMIFS(NewEmisData!F:F, NewEmisData!$A:$A, "Pickup", NewEmisData!$B:$B, $A216, NewEmisData!$C:$C, $H216, NewEmisData!$D:$D, BJ$2), SUMIFS(NewEmisData!F:F, NewEmisData!$A:$A, "LDV", NewEmisData!$B:$B, $A216, NewEmisData!$C:$C, $H216, NewEmisData!$D:$D, BJ$2))</f>
        <v>#REF!</v>
      </c>
      <c r="BK216" s="335" t="e">
        <f>$I216*IF($G216="Pickup", SUMIFS(NewEmisData!G:G, NewEmisData!$A:$A, "Pickup", NewEmisData!$B:$B, $A216, NewEmisData!$C:$C, $H216, NewEmisData!$D:$D, BK$2), SUMIFS(NewEmisData!G:G, NewEmisData!$A:$A, "LDV", NewEmisData!$B:$B, $A216, NewEmisData!$C:$C, $H216, NewEmisData!$D:$D, BK$2))</f>
        <v>#REF!</v>
      </c>
      <c r="BL216" s="335" t="e">
        <f>$I216*IF($G216="Pickup", SUMIFS(NewEmisData!H:H, NewEmisData!$A:$A, "Pickup", NewEmisData!$B:$B, $A216, NewEmisData!$C:$C, $H216, NewEmisData!$D:$D, BL$2), SUMIFS(NewEmisData!H:H, NewEmisData!$A:$A, "LDV", NewEmisData!$B:$B, $A216, NewEmisData!$C:$C, $H216, NewEmisData!$D:$D, BL$2))</f>
        <v>#REF!</v>
      </c>
      <c r="BM216" s="335" t="e">
        <f>$I216*IF($G216="Pickup", SUMIFS(NewEmisData!I:I, NewEmisData!$A:$A, "Pickup", NewEmisData!$B:$B, $A216, NewEmisData!$C:$C, $H216, NewEmisData!$D:$D, BM$2), SUMIFS(NewEmisData!I:I, NewEmisData!$A:$A, "LDV", NewEmisData!$B:$B, $A216, NewEmisData!$C:$C, $H216, NewEmisData!$D:$D, BM$2))</f>
        <v>#REF!</v>
      </c>
      <c r="BN216" s="335" t="e">
        <f>$I216*IF($G216="Pickup", SUMIFS(NewEmisData!J:J, NewEmisData!$A:$A, "Pickup", NewEmisData!$B:$B, $A216, NewEmisData!$C:$C, $H216, NewEmisData!$D:$D, BN$2), SUMIFS(NewEmisData!J:J, NewEmisData!$A:$A, "LDV", NewEmisData!$B:$B, $A216, NewEmisData!$C:$C, $H216, NewEmisData!$D:$D, BN$2))</f>
        <v>#REF!</v>
      </c>
      <c r="BO216" s="335" t="e">
        <f>$I216*IF($G216="Pickup", SUMIFS(NewEmisData!K:K, NewEmisData!$A:$A, "Pickup", NewEmisData!$B:$B, $A216, NewEmisData!$C:$C, $H216, NewEmisData!$D:$D, BO$2), SUMIFS(NewEmisData!K:K, NewEmisData!$A:$A, "LDV", NewEmisData!$B:$B, $A216, NewEmisData!$C:$C, $H216, NewEmisData!$D:$D, BO$2))</f>
        <v>#REF!</v>
      </c>
      <c r="BP216" s="335" t="e">
        <f>$I216*IF($G216="Pickup", SUMIFS(NewEmisData!L:L, NewEmisData!$A:$A, "Pickup", NewEmisData!$B:$B, $A216, NewEmisData!$C:$C, $H216, NewEmisData!$D:$D, BP$2), SUMIFS(NewEmisData!L:L, NewEmisData!$A:$A, "LDV", NewEmisData!$B:$B, $A216, NewEmisData!$C:$C, $H216, NewEmisData!$D:$D, BP$2))</f>
        <v>#REF!</v>
      </c>
      <c r="BQ216" s="335" t="e">
        <f>$I216*IF($G216="Pickup", SUMIFS(NewEmisData!M:M, NewEmisData!$A:$A, "Pickup", NewEmisData!$B:$B, $A216, NewEmisData!$C:$C, $H216, NewEmisData!$D:$D, BQ$2), SUMIFS(NewEmisData!M:M, NewEmisData!$A:$A, "LDV", NewEmisData!$B:$B, $A216, NewEmisData!$C:$C, $H216, NewEmisData!$D:$D, BQ$2))</f>
        <v>#REF!</v>
      </c>
      <c r="BR216" s="335">
        <v>1.1611805680881344</v>
      </c>
      <c r="BS216" s="335" t="e">
        <f>$I216*IF($G216="Pickup", SUMIFS(NewEmisData!E:E, NewEmisData!$A:$A, "Pickup", NewEmisData!$B:$B, $A216, NewEmisData!$C:$C, $H216, NewEmisData!$D:$D, BS$2), SUMIFS(NewEmisData!E:E, NewEmisData!$A:$A, "LDV", NewEmisData!$B:$B, $A216, NewEmisData!$C:$C, $H216, NewEmisData!$D:$D, BS$2))</f>
        <v>#REF!</v>
      </c>
      <c r="BT216" s="335" t="e">
        <f>$I216*IF($G216="Pickup", SUMIFS(NewEmisData!F:F, NewEmisData!$A:$A, "Pickup", NewEmisData!$B:$B, $A216, NewEmisData!$C:$C, $H216, NewEmisData!$D:$D, BT$2), SUMIFS(NewEmisData!F:F, NewEmisData!$A:$A, "LDV", NewEmisData!$B:$B, $A216, NewEmisData!$C:$C, $H216, NewEmisData!$D:$D, BT$2))</f>
        <v>#REF!</v>
      </c>
      <c r="BU216" s="335" t="e">
        <f>$I216*IF($G216="Pickup", SUMIFS(NewEmisData!G:G, NewEmisData!$A:$A, "Pickup", NewEmisData!$B:$B, $A216, NewEmisData!$C:$C, $H216, NewEmisData!$D:$D, BU$2), SUMIFS(NewEmisData!G:G, NewEmisData!$A:$A, "LDV", NewEmisData!$B:$B, $A216, NewEmisData!$C:$C, $H216, NewEmisData!$D:$D, BU$2))</f>
        <v>#REF!</v>
      </c>
      <c r="BV216" s="335" t="e">
        <f>$I216*IF($G216="Pickup", SUMIFS(NewEmisData!H:H, NewEmisData!$A:$A, "Pickup", NewEmisData!$B:$B, $A216, NewEmisData!$C:$C, $H216, NewEmisData!$D:$D, BV$2), SUMIFS(NewEmisData!H:H, NewEmisData!$A:$A, "LDV", NewEmisData!$B:$B, $A216, NewEmisData!$C:$C, $H216, NewEmisData!$D:$D, BV$2))</f>
        <v>#REF!</v>
      </c>
      <c r="BW216" s="335" t="e">
        <f>$I216*IF($G216="Pickup", SUMIFS(NewEmisData!I:I, NewEmisData!$A:$A, "Pickup", NewEmisData!$B:$B, $A216, NewEmisData!$C:$C, $H216, NewEmisData!$D:$D, BW$2), SUMIFS(NewEmisData!I:I, NewEmisData!$A:$A, "LDV", NewEmisData!$B:$B, $A216, NewEmisData!$C:$C, $H216, NewEmisData!$D:$D, BW$2))</f>
        <v>#REF!</v>
      </c>
      <c r="BX216" s="335" t="e">
        <f>$I216*IF($G216="Pickup", SUMIFS(NewEmisData!J:J, NewEmisData!$A:$A, "Pickup", NewEmisData!$B:$B, $A216, NewEmisData!$C:$C, $H216, NewEmisData!$D:$D, BX$2), SUMIFS(NewEmisData!J:J, NewEmisData!$A:$A, "LDV", NewEmisData!$B:$B, $A216, NewEmisData!$C:$C, $H216, NewEmisData!$D:$D, BX$2))</f>
        <v>#REF!</v>
      </c>
      <c r="BY216" s="335" t="e">
        <f>$I216*IF($G216="Pickup", SUMIFS(NewEmisData!K:K, NewEmisData!$A:$A, "Pickup", NewEmisData!$B:$B, $A216, NewEmisData!$C:$C, $H216, NewEmisData!$D:$D, BY$2), SUMIFS(NewEmisData!K:K, NewEmisData!$A:$A, "LDV", NewEmisData!$B:$B, $A216, NewEmisData!$C:$C, $H216, NewEmisData!$D:$D, BY$2))</f>
        <v>#REF!</v>
      </c>
      <c r="BZ216" s="335" t="e">
        <f>$I216*IF($G216="Pickup", SUMIFS(NewEmisData!L:L, NewEmisData!$A:$A, "Pickup", NewEmisData!$B:$B, $A216, NewEmisData!$C:$C, $H216, NewEmisData!$D:$D, BZ$2), SUMIFS(NewEmisData!L:L, NewEmisData!$A:$A, "LDV", NewEmisData!$B:$B, $A216, NewEmisData!$C:$C, $H216, NewEmisData!$D:$D, BZ$2))</f>
        <v>#REF!</v>
      </c>
      <c r="CA216" s="335" t="e">
        <f>$I216*IF($G216="Pickup", SUMIFS(NewEmisData!M:M, NewEmisData!$A:$A, "Pickup", NewEmisData!$B:$B, $A216, NewEmisData!$C:$C, $H216, NewEmisData!$D:$D, CA$2), SUMIFS(NewEmisData!M:M, NewEmisData!$A:$A, "LDV", NewEmisData!$B:$B, $A216, NewEmisData!$C:$C, $H216, NewEmisData!$D:$D, CA$2))</f>
        <v>#REF!</v>
      </c>
      <c r="CB216" s="335">
        <v>7.4011853176044348E-2</v>
      </c>
      <c r="CC216" s="335" t="e">
        <f>$I216*IF($G216="Pickup", SUMIFS(NewEmisData!E:E, NewEmisData!$A:$A, "Pickup", NewEmisData!$B:$B, $A216, NewEmisData!$C:$C, $H216, NewEmisData!$D:$D, CC$2), SUMIFS(NewEmisData!E:E, NewEmisData!$A:$A, "LDV", NewEmisData!$B:$B, $A216, NewEmisData!$C:$C, $H216, NewEmisData!$D:$D, CC$2))</f>
        <v>#REF!</v>
      </c>
      <c r="CD216" s="335" t="e">
        <f>$I216*IF($G216="Pickup", SUMIFS(NewEmisData!F:F, NewEmisData!$A:$A, "Pickup", NewEmisData!$B:$B, $A216, NewEmisData!$C:$C, $H216, NewEmisData!$D:$D, CD$2), SUMIFS(NewEmisData!F:F, NewEmisData!$A:$A, "LDV", NewEmisData!$B:$B, $A216, NewEmisData!$C:$C, $H216, NewEmisData!$D:$D, CD$2))</f>
        <v>#REF!</v>
      </c>
      <c r="CE216" s="335" t="e">
        <f>$I216*IF($G216="Pickup", SUMIFS(NewEmisData!G:G, NewEmisData!$A:$A, "Pickup", NewEmisData!$B:$B, $A216, NewEmisData!$C:$C, $H216, NewEmisData!$D:$D, CE$2), SUMIFS(NewEmisData!G:G, NewEmisData!$A:$A, "LDV", NewEmisData!$B:$B, $A216, NewEmisData!$C:$C, $H216, NewEmisData!$D:$D, CE$2))</f>
        <v>#REF!</v>
      </c>
      <c r="CF216" s="335" t="e">
        <f>$I216*IF($G216="Pickup", SUMIFS(NewEmisData!H:H, NewEmisData!$A:$A, "Pickup", NewEmisData!$B:$B, $A216, NewEmisData!$C:$C, $H216, NewEmisData!$D:$D, CF$2), SUMIFS(NewEmisData!H:H, NewEmisData!$A:$A, "LDV", NewEmisData!$B:$B, $A216, NewEmisData!$C:$C, $H216, NewEmisData!$D:$D, CF$2))</f>
        <v>#REF!</v>
      </c>
      <c r="CG216" s="335" t="e">
        <f>$I216*IF($G216="Pickup", SUMIFS(NewEmisData!I:I, NewEmisData!$A:$A, "Pickup", NewEmisData!$B:$B, $A216, NewEmisData!$C:$C, $H216, NewEmisData!$D:$D, CG$2), SUMIFS(NewEmisData!I:I, NewEmisData!$A:$A, "LDV", NewEmisData!$B:$B, $A216, NewEmisData!$C:$C, $H216, NewEmisData!$D:$D, CG$2))</f>
        <v>#REF!</v>
      </c>
      <c r="CH216" s="335" t="e">
        <f>$I216*IF($G216="Pickup", SUMIFS(NewEmisData!J:J, NewEmisData!$A:$A, "Pickup", NewEmisData!$B:$B, $A216, NewEmisData!$C:$C, $H216, NewEmisData!$D:$D, CH$2), SUMIFS(NewEmisData!J:J, NewEmisData!$A:$A, "LDV", NewEmisData!$B:$B, $A216, NewEmisData!$C:$C, $H216, NewEmisData!$D:$D, CH$2))</f>
        <v>#REF!</v>
      </c>
      <c r="CI216" s="335" t="e">
        <f>$I216*IF($G216="Pickup", SUMIFS(NewEmisData!K:K, NewEmisData!$A:$A, "Pickup", NewEmisData!$B:$B, $A216, NewEmisData!$C:$C, $H216, NewEmisData!$D:$D, CI$2), SUMIFS(NewEmisData!K:K, NewEmisData!$A:$A, "LDV", NewEmisData!$B:$B, $A216, NewEmisData!$C:$C, $H216, NewEmisData!$D:$D, CI$2))</f>
        <v>#REF!</v>
      </c>
      <c r="CJ216" s="335" t="e">
        <f>$I216*IF($G216="Pickup", SUMIFS(NewEmisData!L:L, NewEmisData!$A:$A, "Pickup", NewEmisData!$B:$B, $A216, NewEmisData!$C:$C, $H216, NewEmisData!$D:$D, CJ$2), SUMIFS(NewEmisData!L:L, NewEmisData!$A:$A, "LDV", NewEmisData!$B:$B, $A216, NewEmisData!$C:$C, $H216, NewEmisData!$D:$D, CJ$2))</f>
        <v>#REF!</v>
      </c>
      <c r="CK216" s="335" t="e">
        <f>$I216*IF($G216="Pickup", SUMIFS(NewEmisData!M:M, NewEmisData!$A:$A, "Pickup", NewEmisData!$B:$B, $A216, NewEmisData!$C:$C, $H216, NewEmisData!$D:$D, CK$2), SUMIFS(NewEmisData!M:M, NewEmisData!$A:$A, "LDV", NewEmisData!$B:$B, $A216, NewEmisData!$C:$C, $H216, NewEmisData!$D:$D, CK$2))</f>
        <v>#REF!</v>
      </c>
      <c r="CL216" s="335">
        <v>1.6016749451778743E-2</v>
      </c>
      <c r="CM216" s="335" t="e">
        <f>$I216*IF($G216="Pickup", SUMIFS(NewEmisData!E:E, NewEmisData!$A:$A, "Pickup", NewEmisData!$B:$B, $A216, NewEmisData!$C:$C, $H216, NewEmisData!$D:$D, CM$2), SUMIFS(NewEmisData!E:E, NewEmisData!$A:$A, "LDV", NewEmisData!$B:$B, $A216, NewEmisData!$C:$C, $H216, NewEmisData!$D:$D, CM$2))</f>
        <v>#REF!</v>
      </c>
      <c r="CN216" s="335" t="e">
        <f>$I216*IF($G216="Pickup", SUMIFS(NewEmisData!F:F, NewEmisData!$A:$A, "Pickup", NewEmisData!$B:$B, $A216, NewEmisData!$C:$C, $H216, NewEmisData!$D:$D, CN$2), SUMIFS(NewEmisData!F:F, NewEmisData!$A:$A, "LDV", NewEmisData!$B:$B, $A216, NewEmisData!$C:$C, $H216, NewEmisData!$D:$D, CN$2))</f>
        <v>#REF!</v>
      </c>
      <c r="CO216" s="335" t="e">
        <f>$I216*IF($G216="Pickup", SUMIFS(NewEmisData!G:G, NewEmisData!$A:$A, "Pickup", NewEmisData!$B:$B, $A216, NewEmisData!$C:$C, $H216, NewEmisData!$D:$D, CO$2), SUMIFS(NewEmisData!G:G, NewEmisData!$A:$A, "LDV", NewEmisData!$B:$B, $A216, NewEmisData!$C:$C, $H216, NewEmisData!$D:$D, CO$2))</f>
        <v>#REF!</v>
      </c>
      <c r="CP216" s="335" t="e">
        <f>$I216*IF($G216="Pickup", SUMIFS(NewEmisData!H:H, NewEmisData!$A:$A, "Pickup", NewEmisData!$B:$B, $A216, NewEmisData!$C:$C, $H216, NewEmisData!$D:$D, CP$2), SUMIFS(NewEmisData!H:H, NewEmisData!$A:$A, "LDV", NewEmisData!$B:$B, $A216, NewEmisData!$C:$C, $H216, NewEmisData!$D:$D, CP$2))</f>
        <v>#REF!</v>
      </c>
      <c r="CQ216" s="335" t="e">
        <f>$I216*IF($G216="Pickup", SUMIFS(NewEmisData!I:I, NewEmisData!$A:$A, "Pickup", NewEmisData!$B:$B, $A216, NewEmisData!$C:$C, $H216, NewEmisData!$D:$D, CQ$2), SUMIFS(NewEmisData!I:I, NewEmisData!$A:$A, "LDV", NewEmisData!$B:$B, $A216, NewEmisData!$C:$C, $H216, NewEmisData!$D:$D, CQ$2))</f>
        <v>#REF!</v>
      </c>
      <c r="CR216" s="335" t="e">
        <f>$I216*IF($G216="Pickup", SUMIFS(NewEmisData!J:J, NewEmisData!$A:$A, "Pickup", NewEmisData!$B:$B, $A216, NewEmisData!$C:$C, $H216, NewEmisData!$D:$D, CR$2), SUMIFS(NewEmisData!J:J, NewEmisData!$A:$A, "LDV", NewEmisData!$B:$B, $A216, NewEmisData!$C:$C, $H216, NewEmisData!$D:$D, CR$2))</f>
        <v>#REF!</v>
      </c>
      <c r="CS216" s="335" t="e">
        <f>$I216*IF($G216="Pickup", SUMIFS(NewEmisData!K:K, NewEmisData!$A:$A, "Pickup", NewEmisData!$B:$B, $A216, NewEmisData!$C:$C, $H216, NewEmisData!$D:$D, CS$2), SUMIFS(NewEmisData!K:K, NewEmisData!$A:$A, "LDV", NewEmisData!$B:$B, $A216, NewEmisData!$C:$C, $H216, NewEmisData!$D:$D, CS$2))</f>
        <v>#REF!</v>
      </c>
      <c r="CT216" s="335" t="e">
        <f>$I216*IF($G216="Pickup", SUMIFS(NewEmisData!L:L, NewEmisData!$A:$A, "Pickup", NewEmisData!$B:$B, $A216, NewEmisData!$C:$C, $H216, NewEmisData!$D:$D, CT$2), SUMIFS(NewEmisData!L:L, NewEmisData!$A:$A, "LDV", NewEmisData!$B:$B, $A216, NewEmisData!$C:$C, $H216, NewEmisData!$D:$D, CT$2))</f>
        <v>#REF!</v>
      </c>
      <c r="CU216" s="335" t="e">
        <f>$I216*IF($G216="Pickup", SUMIFS(NewEmisData!M:M, NewEmisData!$A:$A, "Pickup", NewEmisData!$B:$B, $A216, NewEmisData!$C:$C, $H216, NewEmisData!$D:$D, CU$2), SUMIFS(NewEmisData!M:M, NewEmisData!$A:$A, "LDV", NewEmisData!$B:$B, $A216, NewEmisData!$C:$C, $H216, NewEmisData!$D:$D, CU$2))</f>
        <v>#REF!</v>
      </c>
      <c r="CV216" s="335">
        <v>4.8813806306464884E-3</v>
      </c>
      <c r="CW216" s="335">
        <v>2.8348673258682742E-3</v>
      </c>
      <c r="CX216" s="335">
        <v>1.7521245587131993E-3</v>
      </c>
      <c r="CY216" s="335">
        <v>1.4805850082393662E-3</v>
      </c>
      <c r="CZ216" s="335">
        <v>1.2242985781298562E-3</v>
      </c>
      <c r="DA216" s="335">
        <v>9.3834089768672461E-4</v>
      </c>
      <c r="DB216" s="335">
        <v>7.3876383814398458E-4</v>
      </c>
      <c r="DC216" s="335">
        <v>7.0925592920393005E-4</v>
      </c>
      <c r="DD216" s="335">
        <v>7.0022116787031422E-4</v>
      </c>
      <c r="DE216" s="335">
        <v>6.9902547400489407E-4</v>
      </c>
      <c r="DF216" s="335">
        <v>6.9902547400489407E-4</v>
      </c>
      <c r="DG216" s="335" t="e">
        <f>$I216*IF($G216="Pickup", SUMIFS(NewEmisData!E:E, NewEmisData!$A:$A, "Pickup", NewEmisData!$B:$B, $A216, NewEmisData!$C:$C, $H216, NewEmisData!$D:$D, DG$2), SUMIFS(NewEmisData!E:E, NewEmisData!$A:$A, "LDV", NewEmisData!$B:$B, $A216, NewEmisData!$C:$C, $H216, NewEmisData!$D:$D, DG$2))</f>
        <v>#REF!</v>
      </c>
      <c r="DH216" s="335" t="e">
        <f>$I216*IF($G216="Pickup", SUMIFS(NewEmisData!F:F, NewEmisData!$A:$A, "Pickup", NewEmisData!$B:$B, $A216, NewEmisData!$C:$C, $H216, NewEmisData!$D:$D, DH$2), SUMIFS(NewEmisData!F:F, NewEmisData!$A:$A, "LDV", NewEmisData!$B:$B, $A216, NewEmisData!$C:$C, $H216, NewEmisData!$D:$D, DH$2))</f>
        <v>#REF!</v>
      </c>
      <c r="DI216" s="335" t="e">
        <f>$I216*IF($G216="Pickup", SUMIFS(NewEmisData!G:G, NewEmisData!$A:$A, "Pickup", NewEmisData!$B:$B, $A216, NewEmisData!$C:$C, $H216, NewEmisData!$D:$D, DI$2), SUMIFS(NewEmisData!G:G, NewEmisData!$A:$A, "LDV", NewEmisData!$B:$B, $A216, NewEmisData!$C:$C, $H216, NewEmisData!$D:$D, DI$2))</f>
        <v>#REF!</v>
      </c>
      <c r="DJ216" s="335" t="e">
        <f>$I216*IF($G216="Pickup", SUMIFS(NewEmisData!H:H, NewEmisData!$A:$A, "Pickup", NewEmisData!$B:$B, $A216, NewEmisData!$C:$C, $H216, NewEmisData!$D:$D, DJ$2), SUMIFS(NewEmisData!H:H, NewEmisData!$A:$A, "LDV", NewEmisData!$B:$B, $A216, NewEmisData!$C:$C, $H216, NewEmisData!$D:$D, DJ$2))</f>
        <v>#REF!</v>
      </c>
      <c r="DK216" s="335" t="e">
        <f>$I216*IF($G216="Pickup", SUMIFS(NewEmisData!I:I, NewEmisData!$A:$A, "Pickup", NewEmisData!$B:$B, $A216, NewEmisData!$C:$C, $H216, NewEmisData!$D:$D, DK$2), SUMIFS(NewEmisData!I:I, NewEmisData!$A:$A, "LDV", NewEmisData!$B:$B, $A216, NewEmisData!$C:$C, $H216, NewEmisData!$D:$D, DK$2))</f>
        <v>#REF!</v>
      </c>
      <c r="DL216" s="335" t="e">
        <f>$I216*IF($G216="Pickup", SUMIFS(NewEmisData!J:J, NewEmisData!$A:$A, "Pickup", NewEmisData!$B:$B, $A216, NewEmisData!$C:$C, $H216, NewEmisData!$D:$D, DL$2), SUMIFS(NewEmisData!J:J, NewEmisData!$A:$A, "LDV", NewEmisData!$B:$B, $A216, NewEmisData!$C:$C, $H216, NewEmisData!$D:$D, DL$2))</f>
        <v>#REF!</v>
      </c>
      <c r="DM216" s="335" t="e">
        <f>$I216*IF($G216="Pickup", SUMIFS(NewEmisData!K:K, NewEmisData!$A:$A, "Pickup", NewEmisData!$B:$B, $A216, NewEmisData!$C:$C, $H216, NewEmisData!$D:$D, DM$2), SUMIFS(NewEmisData!K:K, NewEmisData!$A:$A, "LDV", NewEmisData!$B:$B, $A216, NewEmisData!$C:$C, $H216, NewEmisData!$D:$D, DM$2))</f>
        <v>#REF!</v>
      </c>
      <c r="DN216" s="335" t="e">
        <f>$I216*IF($G216="Pickup", SUMIFS(NewEmisData!L:L, NewEmisData!$A:$A, "Pickup", NewEmisData!$B:$B, $A216, NewEmisData!$C:$C, $H216, NewEmisData!$D:$D, DN$2), SUMIFS(NewEmisData!L:L, NewEmisData!$A:$A, "LDV", NewEmisData!$B:$B, $A216, NewEmisData!$C:$C, $H216, NewEmisData!$D:$D, DN$2))</f>
        <v>#REF!</v>
      </c>
      <c r="DO216" s="335" t="e">
        <f>$I216*IF($G216="Pickup", SUMIFS(NewEmisData!M:M, NewEmisData!$A:$A, "Pickup", NewEmisData!$B:$B, $A216, NewEmisData!$C:$C, $H216, NewEmisData!$D:$D, DO$2), SUMIFS(NewEmisData!M:M, NewEmisData!$A:$A, "LDV", NewEmisData!$B:$B, $A216, NewEmisData!$C:$C, $H216, NewEmisData!$D:$D, DO$2))</f>
        <v>#REF!</v>
      </c>
      <c r="DP216" s="335">
        <v>1.4161908397211972E-3</v>
      </c>
      <c r="DQ216" s="335" t="e">
        <f>$I216*IF($G216="Pickup", SUMIFS(NewEmisData!E:E, NewEmisData!$A:$A, "Pickup", NewEmisData!$B:$B, $A216, NewEmisData!$C:$C, $H216, NewEmisData!$D:$D, DQ$2), SUMIFS(NewEmisData!E:E, NewEmisData!$A:$A, "LDV", NewEmisData!$B:$B, $A216, NewEmisData!$C:$C, $H216, NewEmisData!$D:$D, DQ$2))</f>
        <v>#REF!</v>
      </c>
      <c r="DR216" s="335" t="e">
        <f>$I216*IF($G216="Pickup", SUMIFS(NewEmisData!F:F, NewEmisData!$A:$A, "Pickup", NewEmisData!$B:$B, $A216, NewEmisData!$C:$C, $H216, NewEmisData!$D:$D, DR$2), SUMIFS(NewEmisData!F:F, NewEmisData!$A:$A, "LDV", NewEmisData!$B:$B, $A216, NewEmisData!$C:$C, $H216, NewEmisData!$D:$D, DR$2))</f>
        <v>#REF!</v>
      </c>
      <c r="DS216" s="335" t="e">
        <f>$I216*IF($G216="Pickup", SUMIFS(NewEmisData!G:G, NewEmisData!$A:$A, "Pickup", NewEmisData!$B:$B, $A216, NewEmisData!$C:$C, $H216, NewEmisData!$D:$D, DS$2), SUMIFS(NewEmisData!G:G, NewEmisData!$A:$A, "LDV", NewEmisData!$B:$B, $A216, NewEmisData!$C:$C, $H216, NewEmisData!$D:$D, DS$2))</f>
        <v>#REF!</v>
      </c>
      <c r="DT216" s="335" t="e">
        <f>$I216*IF($G216="Pickup", SUMIFS(NewEmisData!H:H, NewEmisData!$A:$A, "Pickup", NewEmisData!$B:$B, $A216, NewEmisData!$C:$C, $H216, NewEmisData!$D:$D, DT$2), SUMIFS(NewEmisData!H:H, NewEmisData!$A:$A, "LDV", NewEmisData!$B:$B, $A216, NewEmisData!$C:$C, $H216, NewEmisData!$D:$D, DT$2))</f>
        <v>#REF!</v>
      </c>
      <c r="DU216" s="335" t="e">
        <f>$I216*IF($G216="Pickup", SUMIFS(NewEmisData!I:I, NewEmisData!$A:$A, "Pickup", NewEmisData!$B:$B, $A216, NewEmisData!$C:$C, $H216, NewEmisData!$D:$D, DU$2), SUMIFS(NewEmisData!I:I, NewEmisData!$A:$A, "LDV", NewEmisData!$B:$B, $A216, NewEmisData!$C:$C, $H216, NewEmisData!$D:$D, DU$2))</f>
        <v>#REF!</v>
      </c>
      <c r="DV216" s="335" t="e">
        <f>$I216*IF($G216="Pickup", SUMIFS(NewEmisData!J:J, NewEmisData!$A:$A, "Pickup", NewEmisData!$B:$B, $A216, NewEmisData!$C:$C, $H216, NewEmisData!$D:$D, DV$2), SUMIFS(NewEmisData!J:J, NewEmisData!$A:$A, "LDV", NewEmisData!$B:$B, $A216, NewEmisData!$C:$C, $H216, NewEmisData!$D:$D, DV$2))</f>
        <v>#REF!</v>
      </c>
      <c r="DW216" s="335" t="e">
        <f>$I216*IF($G216="Pickup", SUMIFS(NewEmisData!K:K, NewEmisData!$A:$A, "Pickup", NewEmisData!$B:$B, $A216, NewEmisData!$C:$C, $H216, NewEmisData!$D:$D, DW$2), SUMIFS(NewEmisData!K:K, NewEmisData!$A:$A, "LDV", NewEmisData!$B:$B, $A216, NewEmisData!$C:$C, $H216, NewEmisData!$D:$D, DW$2))</f>
        <v>#REF!</v>
      </c>
      <c r="DX216" s="335" t="e">
        <f>$I216*IF($G216="Pickup", SUMIFS(NewEmisData!L:L, NewEmisData!$A:$A, "Pickup", NewEmisData!$B:$B, $A216, NewEmisData!$C:$C, $H216, NewEmisData!$D:$D, DX$2), SUMIFS(NewEmisData!L:L, NewEmisData!$A:$A, "LDV", NewEmisData!$B:$B, $A216, NewEmisData!$C:$C, $H216, NewEmisData!$D:$D, DX$2))</f>
        <v>#REF!</v>
      </c>
      <c r="DY216" s="335" t="e">
        <f>$I216*IF($G216="Pickup", SUMIFS(NewEmisData!M:M, NewEmisData!$A:$A, "Pickup", NewEmisData!$B:$B, $A216, NewEmisData!$C:$C, $H216, NewEmisData!$D:$D, DY$2), SUMIFS(NewEmisData!M:M, NewEmisData!$A:$A, "LDV", NewEmisData!$B:$B, $A216, NewEmisData!$C:$C, $H216, NewEmisData!$D:$D, DY$2))</f>
        <v>#REF!</v>
      </c>
      <c r="DZ216" s="335">
        <v>3.9161427500359501E-3</v>
      </c>
      <c r="EA216" s="335" t="e">
        <f t="shared" si="350"/>
        <v>#REF!</v>
      </c>
      <c r="EB216" s="335" t="e">
        <f t="shared" si="351"/>
        <v>#REF!</v>
      </c>
      <c r="EC216" s="335" t="e">
        <f t="shared" si="352"/>
        <v>#REF!</v>
      </c>
      <c r="ED216" s="335" t="e">
        <f t="shared" si="353"/>
        <v>#REF!</v>
      </c>
      <c r="EE216" s="335" t="e">
        <f t="shared" si="354"/>
        <v>#REF!</v>
      </c>
      <c r="EF216" s="335" t="e">
        <f t="shared" si="355"/>
        <v>#REF!</v>
      </c>
      <c r="EG216" s="335" t="e">
        <f t="shared" si="356"/>
        <v>#REF!</v>
      </c>
      <c r="EH216" s="335" t="e">
        <f t="shared" si="357"/>
        <v>#REF!</v>
      </c>
      <c r="EI216" s="335" t="e">
        <f t="shared" si="358"/>
        <v>#REF!</v>
      </c>
      <c r="EJ216" s="335">
        <f t="shared" si="359"/>
        <v>0.19370552645526184</v>
      </c>
      <c r="EK216" s="335" t="e">
        <f t="shared" si="360"/>
        <v>#REF!</v>
      </c>
      <c r="EL216" s="335" t="e">
        <f t="shared" si="361"/>
        <v>#REF!</v>
      </c>
      <c r="EM216" s="335" t="e">
        <f t="shared" si="362"/>
        <v>#REF!</v>
      </c>
      <c r="EN216" s="335" t="e">
        <f t="shared" si="363"/>
        <v>#REF!</v>
      </c>
      <c r="EO216" s="335" t="e">
        <f t="shared" si="364"/>
        <v>#REF!</v>
      </c>
      <c r="EP216" s="335" t="e">
        <f t="shared" si="365"/>
        <v>#REF!</v>
      </c>
      <c r="EQ216" s="335" t="e">
        <f t="shared" si="366"/>
        <v>#REF!</v>
      </c>
      <c r="ER216" s="335" t="e">
        <f t="shared" si="367"/>
        <v>#REF!</v>
      </c>
      <c r="ES216" s="335" t="e">
        <f t="shared" si="368"/>
        <v>#REF!</v>
      </c>
      <c r="ET216" s="335">
        <f t="shared" si="369"/>
        <v>4.3391925281933752E-2</v>
      </c>
      <c r="EU216" s="335" t="e">
        <f t="shared" si="370"/>
        <v>#REF!</v>
      </c>
      <c r="EV216" s="335" t="e">
        <f t="shared" si="371"/>
        <v>#REF!</v>
      </c>
      <c r="EW216" s="335" t="e">
        <f t="shared" si="372"/>
        <v>#REF!</v>
      </c>
      <c r="EX216" s="335" t="e">
        <f t="shared" si="373"/>
        <v>#REF!</v>
      </c>
      <c r="EY216" s="335" t="e">
        <f t="shared" si="374"/>
        <v>#REF!</v>
      </c>
      <c r="EZ216" s="335" t="e">
        <f t="shared" si="375"/>
        <v>#REF!</v>
      </c>
      <c r="FA216" s="335" t="e">
        <f t="shared" si="376"/>
        <v>#REF!</v>
      </c>
      <c r="FB216" s="335" t="e">
        <f t="shared" si="377"/>
        <v>#REF!</v>
      </c>
      <c r="FC216" s="335" t="e">
        <f t="shared" si="378"/>
        <v>#REF!</v>
      </c>
      <c r="FD216" s="335">
        <f t="shared" si="379"/>
        <v>1.2209458395742144E-3</v>
      </c>
      <c r="FE216" s="335" t="e">
        <f t="shared" si="380"/>
        <v>#REF!</v>
      </c>
      <c r="FF216" s="335" t="e">
        <f t="shared" si="381"/>
        <v>#REF!</v>
      </c>
      <c r="FG216" s="335" t="e">
        <f t="shared" si="382"/>
        <v>#REF!</v>
      </c>
      <c r="FH216" s="335" t="e">
        <f t="shared" si="383"/>
        <v>#REF!</v>
      </c>
      <c r="FI216" s="335" t="e">
        <f t="shared" si="384"/>
        <v>#REF!</v>
      </c>
      <c r="FJ216" s="335" t="e">
        <f t="shared" si="385"/>
        <v>#REF!</v>
      </c>
      <c r="FK216" s="335" t="e">
        <f t="shared" si="386"/>
        <v>#REF!</v>
      </c>
      <c r="FL216" s="335" t="e">
        <f t="shared" si="387"/>
        <v>#REF!</v>
      </c>
      <c r="FM216" s="335" t="e">
        <f t="shared" si="388"/>
        <v>#REF!</v>
      </c>
      <c r="FN216" s="335">
        <f t="shared" si="389"/>
        <v>3.3340556433169119E-2</v>
      </c>
      <c r="FO216" s="335" t="e">
        <f t="shared" si="390"/>
        <v>#REF!</v>
      </c>
      <c r="FP216" s="335" t="e">
        <f t="shared" si="391"/>
        <v>#REF!</v>
      </c>
      <c r="FQ216" s="335" t="e">
        <f t="shared" si="392"/>
        <v>#REF!</v>
      </c>
      <c r="FR216" s="335" t="e">
        <f t="shared" si="393"/>
        <v>#REF!</v>
      </c>
      <c r="FS216" s="335" t="e">
        <f t="shared" si="394"/>
        <v>#REF!</v>
      </c>
      <c r="FT216" s="335" t="e">
        <f t="shared" si="395"/>
        <v>#REF!</v>
      </c>
      <c r="FU216" s="335" t="e">
        <f t="shared" si="396"/>
        <v>#REF!</v>
      </c>
      <c r="FV216" s="335" t="e">
        <f t="shared" si="397"/>
        <v>#REF!</v>
      </c>
      <c r="FW216" s="335" t="e">
        <f t="shared" si="398"/>
        <v>#REF!</v>
      </c>
      <c r="FX216" s="335">
        <f t="shared" si="399"/>
        <v>6.635240494108516E-3</v>
      </c>
    </row>
    <row r="217" spans="1:180" x14ac:dyDescent="0.2">
      <c r="A217" s="305" t="str">
        <f>_xlfn.CONCAT(IF(LEFT(TRIM(A216),1)="*", "*R", "R"), 1+RIGHT(TRIM(A216),1))</f>
        <v>R4</v>
      </c>
      <c r="B217" s="305" t="str">
        <f t="shared" si="411"/>
        <v>TLSSGPHEV40</v>
      </c>
      <c r="C217" s="305" t="str">
        <f t="shared" si="412"/>
        <v>TL.GSL.SS.PHEV.2020</v>
      </c>
      <c r="D217" s="301" t="str">
        <f t="shared" si="413"/>
        <v>bn-vmt, bn-vmt/a</v>
      </c>
      <c r="E217" s="301" t="str">
        <f t="shared" si="414"/>
        <v>TLGSL</v>
      </c>
      <c r="F217" s="301" t="str">
        <f t="shared" si="415"/>
        <v>TL</v>
      </c>
      <c r="G217" s="315" t="s">
        <v>821</v>
      </c>
      <c r="H217" s="315" t="s">
        <v>814</v>
      </c>
      <c r="I217" s="321" t="e">
        <f>#REF!</f>
        <v>#REF!</v>
      </c>
      <c r="J217" s="315" t="str">
        <f t="shared" si="400"/>
        <v>Small SUV-GSL</v>
      </c>
      <c r="K217" s="335" t="e">
        <f>$I217*IF($G217="Pickup", SUMIFS(NewEmisData!E:E, NewEmisData!$A:$A, "Pickup", NewEmisData!$B:$B, $A217, NewEmisData!$C:$C, $H217, NewEmisData!$D:$D, K$2), SUMIFS(NewEmisData!E:E, NewEmisData!$A:$A, "LDV", NewEmisData!$B:$B, $A217, NewEmisData!$C:$C, $H217, NewEmisData!$D:$D, K$2))</f>
        <v>#REF!</v>
      </c>
      <c r="L217" s="335" t="e">
        <f>$I217*IF($G217="Pickup", SUMIFS(NewEmisData!F:F, NewEmisData!$A:$A, "Pickup", NewEmisData!$B:$B, $A217, NewEmisData!$C:$C, $H217, NewEmisData!$D:$D, L$2), SUMIFS(NewEmisData!F:F, NewEmisData!$A:$A, "LDV", NewEmisData!$B:$B, $A217, NewEmisData!$C:$C, $H217, NewEmisData!$D:$D, L$2))</f>
        <v>#REF!</v>
      </c>
      <c r="M217" s="335" t="e">
        <f>$I217*IF($G217="Pickup", SUMIFS(NewEmisData!G:G, NewEmisData!$A:$A, "Pickup", NewEmisData!$B:$B, $A217, NewEmisData!$C:$C, $H217, NewEmisData!$D:$D, M$2), SUMIFS(NewEmisData!G:G, NewEmisData!$A:$A, "LDV", NewEmisData!$B:$B, $A217, NewEmisData!$C:$C, $H217, NewEmisData!$D:$D, M$2))</f>
        <v>#REF!</v>
      </c>
      <c r="N217" s="335" t="e">
        <f>$I217*IF($G217="Pickup", SUMIFS(NewEmisData!H:H, NewEmisData!$A:$A, "Pickup", NewEmisData!$B:$B, $A217, NewEmisData!$C:$C, $H217, NewEmisData!$D:$D, N$2), SUMIFS(NewEmisData!H:H, NewEmisData!$A:$A, "LDV", NewEmisData!$B:$B, $A217, NewEmisData!$C:$C, $H217, NewEmisData!$D:$D, N$2))</f>
        <v>#REF!</v>
      </c>
      <c r="O217" s="335" t="e">
        <f>$I217*IF($G217="Pickup", SUMIFS(NewEmisData!I:I, NewEmisData!$A:$A, "Pickup", NewEmisData!$B:$B, $A217, NewEmisData!$C:$C, $H217, NewEmisData!$D:$D, O$2), SUMIFS(NewEmisData!I:I, NewEmisData!$A:$A, "LDV", NewEmisData!$B:$B, $A217, NewEmisData!$C:$C, $H217, NewEmisData!$D:$D, O$2))</f>
        <v>#REF!</v>
      </c>
      <c r="P217" s="335" t="e">
        <f>$I217*IF($G217="Pickup", SUMIFS(NewEmisData!J:J, NewEmisData!$A:$A, "Pickup", NewEmisData!$B:$B, $A217, NewEmisData!$C:$C, $H217, NewEmisData!$D:$D, P$2), SUMIFS(NewEmisData!J:J, NewEmisData!$A:$A, "LDV", NewEmisData!$B:$B, $A217, NewEmisData!$C:$C, $H217, NewEmisData!$D:$D, P$2))</f>
        <v>#REF!</v>
      </c>
      <c r="Q217" s="335" t="e">
        <f>$I217*IF($G217="Pickup", SUMIFS(NewEmisData!K:K, NewEmisData!$A:$A, "Pickup", NewEmisData!$B:$B, $A217, NewEmisData!$C:$C, $H217, NewEmisData!$D:$D, Q$2), SUMIFS(NewEmisData!K:K, NewEmisData!$A:$A, "LDV", NewEmisData!$B:$B, $A217, NewEmisData!$C:$C, $H217, NewEmisData!$D:$D, Q$2))</f>
        <v>#REF!</v>
      </c>
      <c r="R217" s="335" t="e">
        <f>$I217*IF($G217="Pickup", SUMIFS(NewEmisData!L:L, NewEmisData!$A:$A, "Pickup", NewEmisData!$B:$B, $A217, NewEmisData!$C:$C, $H217, NewEmisData!$D:$D, R$2), SUMIFS(NewEmisData!L:L, NewEmisData!$A:$A, "LDV", NewEmisData!$B:$B, $A217, NewEmisData!$C:$C, $H217, NewEmisData!$D:$D, R$2))</f>
        <v>#REF!</v>
      </c>
      <c r="S217" s="335" t="e">
        <f>$I217*IF($G217="Pickup", SUMIFS(NewEmisData!M:M, NewEmisData!$A:$A, "Pickup", NewEmisData!$B:$B, $A217, NewEmisData!$C:$C, $H217, NewEmisData!$D:$D, S$2), SUMIFS(NewEmisData!M:M, NewEmisData!$A:$A, "LDV", NewEmisData!$B:$B, $A217, NewEmisData!$C:$C, $H217, NewEmisData!$D:$D, S$2))</f>
        <v>#REF!</v>
      </c>
      <c r="T217" s="335">
        <v>0.19370552645526184</v>
      </c>
      <c r="U217" s="335" t="e">
        <f>$I217*IF($G217="Pickup", SUMIFS(NewEmisData!E:E, NewEmisData!$A:$A, "Pickup", NewEmisData!$B:$B, $A217, NewEmisData!$C:$C, $H217, NewEmisData!$D:$D, U$2), SUMIFS(NewEmisData!E:E, NewEmisData!$A:$A, "LDV", NewEmisData!$B:$B, $A217, NewEmisData!$C:$C, $H217, NewEmisData!$D:$D, U$2))</f>
        <v>#REF!</v>
      </c>
      <c r="V217" s="335" t="e">
        <f>$I217*IF($G217="Pickup", SUMIFS(NewEmisData!F:F, NewEmisData!$A:$A, "Pickup", NewEmisData!$B:$B, $A217, NewEmisData!$C:$C, $H217, NewEmisData!$D:$D, V$2), SUMIFS(NewEmisData!F:F, NewEmisData!$A:$A, "LDV", NewEmisData!$B:$B, $A217, NewEmisData!$C:$C, $H217, NewEmisData!$D:$D, V$2))</f>
        <v>#REF!</v>
      </c>
      <c r="W217" s="335" t="e">
        <f>$I217*IF($G217="Pickup", SUMIFS(NewEmisData!G:G, NewEmisData!$A:$A, "Pickup", NewEmisData!$B:$B, $A217, NewEmisData!$C:$C, $H217, NewEmisData!$D:$D, W$2), SUMIFS(NewEmisData!G:G, NewEmisData!$A:$A, "LDV", NewEmisData!$B:$B, $A217, NewEmisData!$C:$C, $H217, NewEmisData!$D:$D, W$2))</f>
        <v>#REF!</v>
      </c>
      <c r="X217" s="335" t="e">
        <f>$I217*IF($G217="Pickup", SUMIFS(NewEmisData!H:H, NewEmisData!$A:$A, "Pickup", NewEmisData!$B:$B, $A217, NewEmisData!$C:$C, $H217, NewEmisData!$D:$D, X$2), SUMIFS(NewEmisData!H:H, NewEmisData!$A:$A, "LDV", NewEmisData!$B:$B, $A217, NewEmisData!$C:$C, $H217, NewEmisData!$D:$D, X$2))</f>
        <v>#REF!</v>
      </c>
      <c r="Y217" s="335" t="e">
        <f>$I217*IF($G217="Pickup", SUMIFS(NewEmisData!I:I, NewEmisData!$A:$A, "Pickup", NewEmisData!$B:$B, $A217, NewEmisData!$C:$C, $H217, NewEmisData!$D:$D, Y$2), SUMIFS(NewEmisData!I:I, NewEmisData!$A:$A, "LDV", NewEmisData!$B:$B, $A217, NewEmisData!$C:$C, $H217, NewEmisData!$D:$D, Y$2))</f>
        <v>#REF!</v>
      </c>
      <c r="Z217" s="335" t="e">
        <f>$I217*IF($G217="Pickup", SUMIFS(NewEmisData!J:J, NewEmisData!$A:$A, "Pickup", NewEmisData!$B:$B, $A217, NewEmisData!$C:$C, $H217, NewEmisData!$D:$D, Z$2), SUMIFS(NewEmisData!J:J, NewEmisData!$A:$A, "LDV", NewEmisData!$B:$B, $A217, NewEmisData!$C:$C, $H217, NewEmisData!$D:$D, Z$2))</f>
        <v>#REF!</v>
      </c>
      <c r="AA217" s="335" t="e">
        <f>$I217*IF($G217="Pickup", SUMIFS(NewEmisData!K:K, NewEmisData!$A:$A, "Pickup", NewEmisData!$B:$B, $A217, NewEmisData!$C:$C, $H217, NewEmisData!$D:$D, AA$2), SUMIFS(NewEmisData!K:K, NewEmisData!$A:$A, "LDV", NewEmisData!$B:$B, $A217, NewEmisData!$C:$C, $H217, NewEmisData!$D:$D, AA$2))</f>
        <v>#REF!</v>
      </c>
      <c r="AB217" s="335" t="e">
        <f>$I217*IF($G217="Pickup", SUMIFS(NewEmisData!L:L, NewEmisData!$A:$A, "Pickup", NewEmisData!$B:$B, $A217, NewEmisData!$C:$C, $H217, NewEmisData!$D:$D, AB$2), SUMIFS(NewEmisData!L:L, NewEmisData!$A:$A, "LDV", NewEmisData!$B:$B, $A217, NewEmisData!$C:$C, $H217, NewEmisData!$D:$D, AB$2))</f>
        <v>#REF!</v>
      </c>
      <c r="AC217" s="335" t="e">
        <f>$I217*IF($G217="Pickup", SUMIFS(NewEmisData!M:M, NewEmisData!$A:$A, "Pickup", NewEmisData!$B:$B, $A217, NewEmisData!$C:$C, $H217, NewEmisData!$D:$D, AC$2), SUMIFS(NewEmisData!M:M, NewEmisData!$A:$A, "LDV", NewEmisData!$B:$B, $A217, NewEmisData!$C:$C, $H217, NewEmisData!$D:$D, AC$2))</f>
        <v>#REF!</v>
      </c>
      <c r="AD217" s="335">
        <v>4.3391925281933752E-2</v>
      </c>
      <c r="AE217" s="335" t="e">
        <f>$I217*IF($G217="Pickup", SUMIFS(NewEmisData!E:E, NewEmisData!$A:$A, "Pickup", NewEmisData!$B:$B, $A217, NewEmisData!$C:$C, $H217, NewEmisData!$D:$D, AE$2), SUMIFS(NewEmisData!E:E, NewEmisData!$A:$A, "LDV", NewEmisData!$B:$B, $A217, NewEmisData!$C:$C, $H217, NewEmisData!$D:$D, AE$2))</f>
        <v>#REF!</v>
      </c>
      <c r="AF217" s="335" t="e">
        <f>$I217*IF($G217="Pickup", SUMIFS(NewEmisData!F:F, NewEmisData!$A:$A, "Pickup", NewEmisData!$B:$B, $A217, NewEmisData!$C:$C, $H217, NewEmisData!$D:$D, AF$2), SUMIFS(NewEmisData!F:F, NewEmisData!$A:$A, "LDV", NewEmisData!$B:$B, $A217, NewEmisData!$C:$C, $H217, NewEmisData!$D:$D, AF$2))</f>
        <v>#REF!</v>
      </c>
      <c r="AG217" s="335" t="e">
        <f>$I217*IF($G217="Pickup", SUMIFS(NewEmisData!G:G, NewEmisData!$A:$A, "Pickup", NewEmisData!$B:$B, $A217, NewEmisData!$C:$C, $H217, NewEmisData!$D:$D, AG$2), SUMIFS(NewEmisData!G:G, NewEmisData!$A:$A, "LDV", NewEmisData!$B:$B, $A217, NewEmisData!$C:$C, $H217, NewEmisData!$D:$D, AG$2))</f>
        <v>#REF!</v>
      </c>
      <c r="AH217" s="335" t="e">
        <f>$I217*IF($G217="Pickup", SUMIFS(NewEmisData!H:H, NewEmisData!$A:$A, "Pickup", NewEmisData!$B:$B, $A217, NewEmisData!$C:$C, $H217, NewEmisData!$D:$D, AH$2), SUMIFS(NewEmisData!H:H, NewEmisData!$A:$A, "LDV", NewEmisData!$B:$B, $A217, NewEmisData!$C:$C, $H217, NewEmisData!$D:$D, AH$2))</f>
        <v>#REF!</v>
      </c>
      <c r="AI217" s="335" t="e">
        <f>$I217*IF($G217="Pickup", SUMIFS(NewEmisData!I:I, NewEmisData!$A:$A, "Pickup", NewEmisData!$B:$B, $A217, NewEmisData!$C:$C, $H217, NewEmisData!$D:$D, AI$2), SUMIFS(NewEmisData!I:I, NewEmisData!$A:$A, "LDV", NewEmisData!$B:$B, $A217, NewEmisData!$C:$C, $H217, NewEmisData!$D:$D, AI$2))</f>
        <v>#REF!</v>
      </c>
      <c r="AJ217" s="335" t="e">
        <f>$I217*IF($G217="Pickup", SUMIFS(NewEmisData!J:J, NewEmisData!$A:$A, "Pickup", NewEmisData!$B:$B, $A217, NewEmisData!$C:$C, $H217, NewEmisData!$D:$D, AJ$2), SUMIFS(NewEmisData!J:J, NewEmisData!$A:$A, "LDV", NewEmisData!$B:$B, $A217, NewEmisData!$C:$C, $H217, NewEmisData!$D:$D, AJ$2))</f>
        <v>#REF!</v>
      </c>
      <c r="AK217" s="335" t="e">
        <f>$I217*IF($G217="Pickup", SUMIFS(NewEmisData!K:K, NewEmisData!$A:$A, "Pickup", NewEmisData!$B:$B, $A217, NewEmisData!$C:$C, $H217, NewEmisData!$D:$D, AK$2), SUMIFS(NewEmisData!K:K, NewEmisData!$A:$A, "LDV", NewEmisData!$B:$B, $A217, NewEmisData!$C:$C, $H217, NewEmisData!$D:$D, AK$2))</f>
        <v>#REF!</v>
      </c>
      <c r="AL217" s="335" t="e">
        <f>$I217*IF($G217="Pickup", SUMIFS(NewEmisData!L:L, NewEmisData!$A:$A, "Pickup", NewEmisData!$B:$B, $A217, NewEmisData!$C:$C, $H217, NewEmisData!$D:$D, AL$2), SUMIFS(NewEmisData!L:L, NewEmisData!$A:$A, "LDV", NewEmisData!$B:$B, $A217, NewEmisData!$C:$C, $H217, NewEmisData!$D:$D, AL$2))</f>
        <v>#REF!</v>
      </c>
      <c r="AM217" s="335" t="e">
        <f>$I217*IF($G217="Pickup", SUMIFS(NewEmisData!M:M, NewEmisData!$A:$A, "Pickup", NewEmisData!$B:$B, $A217, NewEmisData!$C:$C, $H217, NewEmisData!$D:$D, AM$2), SUMIFS(NewEmisData!M:M, NewEmisData!$A:$A, "LDV", NewEmisData!$B:$B, $A217, NewEmisData!$C:$C, $H217, NewEmisData!$D:$D, AM$2))</f>
        <v>#REF!</v>
      </c>
      <c r="AN217" s="335">
        <v>1.2209458395742144E-3</v>
      </c>
      <c r="AO217" s="335" t="e">
        <f>$I217*IF($G217="Pickup", SUMIFS(NewEmisData!E:E, NewEmisData!$A:$A, "Pickup", NewEmisData!$B:$B, $A217, NewEmisData!$C:$C, $H217, NewEmisData!$D:$D, AO$2), SUMIFS(NewEmisData!E:E, NewEmisData!$A:$A, "LDV", NewEmisData!$B:$B, $A217, NewEmisData!$C:$C, $H217, NewEmisData!$D:$D, AO$2))</f>
        <v>#REF!</v>
      </c>
      <c r="AP217" s="335" t="e">
        <f>$I217*IF($G217="Pickup", SUMIFS(NewEmisData!F:F, NewEmisData!$A:$A, "Pickup", NewEmisData!$B:$B, $A217, NewEmisData!$C:$C, $H217, NewEmisData!$D:$D, AP$2), SUMIFS(NewEmisData!F:F, NewEmisData!$A:$A, "LDV", NewEmisData!$B:$B, $A217, NewEmisData!$C:$C, $H217, NewEmisData!$D:$D, AP$2))</f>
        <v>#REF!</v>
      </c>
      <c r="AQ217" s="335" t="e">
        <f>$I217*IF($G217="Pickup", SUMIFS(NewEmisData!G:G, NewEmisData!$A:$A, "Pickup", NewEmisData!$B:$B, $A217, NewEmisData!$C:$C, $H217, NewEmisData!$D:$D, AQ$2), SUMIFS(NewEmisData!G:G, NewEmisData!$A:$A, "LDV", NewEmisData!$B:$B, $A217, NewEmisData!$C:$C, $H217, NewEmisData!$D:$D, AQ$2))</f>
        <v>#REF!</v>
      </c>
      <c r="AR217" s="335" t="e">
        <f>$I217*IF($G217="Pickup", SUMIFS(NewEmisData!H:H, NewEmisData!$A:$A, "Pickup", NewEmisData!$B:$B, $A217, NewEmisData!$C:$C, $H217, NewEmisData!$D:$D, AR$2), SUMIFS(NewEmisData!H:H, NewEmisData!$A:$A, "LDV", NewEmisData!$B:$B, $A217, NewEmisData!$C:$C, $H217, NewEmisData!$D:$D, AR$2))</f>
        <v>#REF!</v>
      </c>
      <c r="AS217" s="335" t="e">
        <f>$I217*IF($G217="Pickup", SUMIFS(NewEmisData!I:I, NewEmisData!$A:$A, "Pickup", NewEmisData!$B:$B, $A217, NewEmisData!$C:$C, $H217, NewEmisData!$D:$D, AS$2), SUMIFS(NewEmisData!I:I, NewEmisData!$A:$A, "LDV", NewEmisData!$B:$B, $A217, NewEmisData!$C:$C, $H217, NewEmisData!$D:$D, AS$2))</f>
        <v>#REF!</v>
      </c>
      <c r="AT217" s="335" t="e">
        <f>$I217*IF($G217="Pickup", SUMIFS(NewEmisData!J:J, NewEmisData!$A:$A, "Pickup", NewEmisData!$B:$B, $A217, NewEmisData!$C:$C, $H217, NewEmisData!$D:$D, AT$2), SUMIFS(NewEmisData!J:J, NewEmisData!$A:$A, "LDV", NewEmisData!$B:$B, $A217, NewEmisData!$C:$C, $H217, NewEmisData!$D:$D, AT$2))</f>
        <v>#REF!</v>
      </c>
      <c r="AU217" s="335" t="e">
        <f>$I217*IF($G217="Pickup", SUMIFS(NewEmisData!K:K, NewEmisData!$A:$A, "Pickup", NewEmisData!$B:$B, $A217, NewEmisData!$C:$C, $H217, NewEmisData!$D:$D, AU$2), SUMIFS(NewEmisData!K:K, NewEmisData!$A:$A, "LDV", NewEmisData!$B:$B, $A217, NewEmisData!$C:$C, $H217, NewEmisData!$D:$D, AU$2))</f>
        <v>#REF!</v>
      </c>
      <c r="AV217" s="335" t="e">
        <f>$I217*IF($G217="Pickup", SUMIFS(NewEmisData!L:L, NewEmisData!$A:$A, "Pickup", NewEmisData!$B:$B, $A217, NewEmisData!$C:$C, $H217, NewEmisData!$D:$D, AV$2), SUMIFS(NewEmisData!L:L, NewEmisData!$A:$A, "LDV", NewEmisData!$B:$B, $A217, NewEmisData!$C:$C, $H217, NewEmisData!$D:$D, AV$2))</f>
        <v>#REF!</v>
      </c>
      <c r="AW217" s="335" t="e">
        <f>$I217*IF($G217="Pickup", SUMIFS(NewEmisData!M:M, NewEmisData!$A:$A, "Pickup", NewEmisData!$B:$B, $A217, NewEmisData!$C:$C, $H217, NewEmisData!$D:$D, AW$2), SUMIFS(NewEmisData!M:M, NewEmisData!$A:$A, "LDV", NewEmisData!$B:$B, $A217, NewEmisData!$C:$C, $H217, NewEmisData!$D:$D, AW$2))</f>
        <v>#REF!</v>
      </c>
      <c r="AX217" s="335">
        <v>3.3340556433169119E-2</v>
      </c>
      <c r="AY217" s="335" t="e">
        <f>$I217*IF($G217="Pickup", SUMIFS(NewEmisData!E:E, NewEmisData!$A:$A, "Pickup", NewEmisData!$B:$B, $A217, NewEmisData!$C:$C, $H217, NewEmisData!$D:$D, AY$2), SUMIFS(NewEmisData!E:E, NewEmisData!$A:$A, "LDV", NewEmisData!$B:$B, $A217, NewEmisData!$C:$C, $H217, NewEmisData!$D:$D, AY$2))</f>
        <v>#REF!</v>
      </c>
      <c r="AZ217" s="335" t="e">
        <f>$I217*IF($G217="Pickup", SUMIFS(NewEmisData!F:F, NewEmisData!$A:$A, "Pickup", NewEmisData!$B:$B, $A217, NewEmisData!$C:$C, $H217, NewEmisData!$D:$D, AZ$2), SUMIFS(NewEmisData!F:F, NewEmisData!$A:$A, "LDV", NewEmisData!$B:$B, $A217, NewEmisData!$C:$C, $H217, NewEmisData!$D:$D, AZ$2))</f>
        <v>#REF!</v>
      </c>
      <c r="BA217" s="335" t="e">
        <f>$I217*IF($G217="Pickup", SUMIFS(NewEmisData!G:G, NewEmisData!$A:$A, "Pickup", NewEmisData!$B:$B, $A217, NewEmisData!$C:$C, $H217, NewEmisData!$D:$D, BA$2), SUMIFS(NewEmisData!G:G, NewEmisData!$A:$A, "LDV", NewEmisData!$B:$B, $A217, NewEmisData!$C:$C, $H217, NewEmisData!$D:$D, BA$2))</f>
        <v>#REF!</v>
      </c>
      <c r="BB217" s="335" t="e">
        <f>$I217*IF($G217="Pickup", SUMIFS(NewEmisData!H:H, NewEmisData!$A:$A, "Pickup", NewEmisData!$B:$B, $A217, NewEmisData!$C:$C, $H217, NewEmisData!$D:$D, BB$2), SUMIFS(NewEmisData!H:H, NewEmisData!$A:$A, "LDV", NewEmisData!$B:$B, $A217, NewEmisData!$C:$C, $H217, NewEmisData!$D:$D, BB$2))</f>
        <v>#REF!</v>
      </c>
      <c r="BC217" s="335" t="e">
        <f>$I217*IF($G217="Pickup", SUMIFS(NewEmisData!I:I, NewEmisData!$A:$A, "Pickup", NewEmisData!$B:$B, $A217, NewEmisData!$C:$C, $H217, NewEmisData!$D:$D, BC$2), SUMIFS(NewEmisData!I:I, NewEmisData!$A:$A, "LDV", NewEmisData!$B:$B, $A217, NewEmisData!$C:$C, $H217, NewEmisData!$D:$D, BC$2))</f>
        <v>#REF!</v>
      </c>
      <c r="BD217" s="335" t="e">
        <f>$I217*IF($G217="Pickup", SUMIFS(NewEmisData!J:J, NewEmisData!$A:$A, "Pickup", NewEmisData!$B:$B, $A217, NewEmisData!$C:$C, $H217, NewEmisData!$D:$D, BD$2), SUMIFS(NewEmisData!J:J, NewEmisData!$A:$A, "LDV", NewEmisData!$B:$B, $A217, NewEmisData!$C:$C, $H217, NewEmisData!$D:$D, BD$2))</f>
        <v>#REF!</v>
      </c>
      <c r="BE217" s="335" t="e">
        <f>$I217*IF($G217="Pickup", SUMIFS(NewEmisData!K:K, NewEmisData!$A:$A, "Pickup", NewEmisData!$B:$B, $A217, NewEmisData!$C:$C, $H217, NewEmisData!$D:$D, BE$2), SUMIFS(NewEmisData!K:K, NewEmisData!$A:$A, "LDV", NewEmisData!$B:$B, $A217, NewEmisData!$C:$C, $H217, NewEmisData!$D:$D, BE$2))</f>
        <v>#REF!</v>
      </c>
      <c r="BF217" s="335" t="e">
        <f>$I217*IF($G217="Pickup", SUMIFS(NewEmisData!L:L, NewEmisData!$A:$A, "Pickup", NewEmisData!$B:$B, $A217, NewEmisData!$C:$C, $H217, NewEmisData!$D:$D, BF$2), SUMIFS(NewEmisData!L:L, NewEmisData!$A:$A, "LDV", NewEmisData!$B:$B, $A217, NewEmisData!$C:$C, $H217, NewEmisData!$D:$D, BF$2))</f>
        <v>#REF!</v>
      </c>
      <c r="BG217" s="335" t="e">
        <f>$I217*IF($G217="Pickup", SUMIFS(NewEmisData!M:M, NewEmisData!$A:$A, "Pickup", NewEmisData!$B:$B, $A217, NewEmisData!$C:$C, $H217, NewEmisData!$D:$D, BG$2), SUMIFS(NewEmisData!M:M, NewEmisData!$A:$A, "LDV", NewEmisData!$B:$B, $A217, NewEmisData!$C:$C, $H217, NewEmisData!$D:$D, BG$2))</f>
        <v>#REF!</v>
      </c>
      <c r="BH217" s="335">
        <v>6.635240494108516E-3</v>
      </c>
      <c r="BI217" s="335" t="e">
        <f>$I217*IF($G217="Pickup", SUMIFS(NewEmisData!E:E, NewEmisData!$A:$A, "Pickup", NewEmisData!$B:$B, $A217, NewEmisData!$C:$C, $H217, NewEmisData!$D:$D, BI$2), SUMIFS(NewEmisData!E:E, NewEmisData!$A:$A, "LDV", NewEmisData!$B:$B, $A217, NewEmisData!$C:$C, $H217, NewEmisData!$D:$D, BI$2))</f>
        <v>#REF!</v>
      </c>
      <c r="BJ217" s="335" t="e">
        <f>$I217*IF($G217="Pickup", SUMIFS(NewEmisData!F:F, NewEmisData!$A:$A, "Pickup", NewEmisData!$B:$B, $A217, NewEmisData!$C:$C, $H217, NewEmisData!$D:$D, BJ$2), SUMIFS(NewEmisData!F:F, NewEmisData!$A:$A, "LDV", NewEmisData!$B:$B, $A217, NewEmisData!$C:$C, $H217, NewEmisData!$D:$D, BJ$2))</f>
        <v>#REF!</v>
      </c>
      <c r="BK217" s="335" t="e">
        <f>$I217*IF($G217="Pickup", SUMIFS(NewEmisData!G:G, NewEmisData!$A:$A, "Pickup", NewEmisData!$B:$B, $A217, NewEmisData!$C:$C, $H217, NewEmisData!$D:$D, BK$2), SUMIFS(NewEmisData!G:G, NewEmisData!$A:$A, "LDV", NewEmisData!$B:$B, $A217, NewEmisData!$C:$C, $H217, NewEmisData!$D:$D, BK$2))</f>
        <v>#REF!</v>
      </c>
      <c r="BL217" s="335" t="e">
        <f>$I217*IF($G217="Pickup", SUMIFS(NewEmisData!H:H, NewEmisData!$A:$A, "Pickup", NewEmisData!$B:$B, $A217, NewEmisData!$C:$C, $H217, NewEmisData!$D:$D, BL$2), SUMIFS(NewEmisData!H:H, NewEmisData!$A:$A, "LDV", NewEmisData!$B:$B, $A217, NewEmisData!$C:$C, $H217, NewEmisData!$D:$D, BL$2))</f>
        <v>#REF!</v>
      </c>
      <c r="BM217" s="335" t="e">
        <f>$I217*IF($G217="Pickup", SUMIFS(NewEmisData!I:I, NewEmisData!$A:$A, "Pickup", NewEmisData!$B:$B, $A217, NewEmisData!$C:$C, $H217, NewEmisData!$D:$D, BM$2), SUMIFS(NewEmisData!I:I, NewEmisData!$A:$A, "LDV", NewEmisData!$B:$B, $A217, NewEmisData!$C:$C, $H217, NewEmisData!$D:$D, BM$2))</f>
        <v>#REF!</v>
      </c>
      <c r="BN217" s="335" t="e">
        <f>$I217*IF($G217="Pickup", SUMIFS(NewEmisData!J:J, NewEmisData!$A:$A, "Pickup", NewEmisData!$B:$B, $A217, NewEmisData!$C:$C, $H217, NewEmisData!$D:$D, BN$2), SUMIFS(NewEmisData!J:J, NewEmisData!$A:$A, "LDV", NewEmisData!$B:$B, $A217, NewEmisData!$C:$C, $H217, NewEmisData!$D:$D, BN$2))</f>
        <v>#REF!</v>
      </c>
      <c r="BO217" s="335" t="e">
        <f>$I217*IF($G217="Pickup", SUMIFS(NewEmisData!K:K, NewEmisData!$A:$A, "Pickup", NewEmisData!$B:$B, $A217, NewEmisData!$C:$C, $H217, NewEmisData!$D:$D, BO$2), SUMIFS(NewEmisData!K:K, NewEmisData!$A:$A, "LDV", NewEmisData!$B:$B, $A217, NewEmisData!$C:$C, $H217, NewEmisData!$D:$D, BO$2))</f>
        <v>#REF!</v>
      </c>
      <c r="BP217" s="335" t="e">
        <f>$I217*IF($G217="Pickup", SUMIFS(NewEmisData!L:L, NewEmisData!$A:$A, "Pickup", NewEmisData!$B:$B, $A217, NewEmisData!$C:$C, $H217, NewEmisData!$D:$D, BP$2), SUMIFS(NewEmisData!L:L, NewEmisData!$A:$A, "LDV", NewEmisData!$B:$B, $A217, NewEmisData!$C:$C, $H217, NewEmisData!$D:$D, BP$2))</f>
        <v>#REF!</v>
      </c>
      <c r="BQ217" s="335" t="e">
        <f>$I217*IF($G217="Pickup", SUMIFS(NewEmisData!M:M, NewEmisData!$A:$A, "Pickup", NewEmisData!$B:$B, $A217, NewEmisData!$C:$C, $H217, NewEmisData!$D:$D, BQ$2), SUMIFS(NewEmisData!M:M, NewEmisData!$A:$A, "LDV", NewEmisData!$B:$B, $A217, NewEmisData!$C:$C, $H217, NewEmisData!$D:$D, BQ$2))</f>
        <v>#REF!</v>
      </c>
      <c r="BR217" s="335">
        <v>1.1611805680881344</v>
      </c>
      <c r="BS217" s="335" t="e">
        <f>$I217*IF($G217="Pickup", SUMIFS(NewEmisData!E:E, NewEmisData!$A:$A, "Pickup", NewEmisData!$B:$B, $A217, NewEmisData!$C:$C, $H217, NewEmisData!$D:$D, BS$2), SUMIFS(NewEmisData!E:E, NewEmisData!$A:$A, "LDV", NewEmisData!$B:$B, $A217, NewEmisData!$C:$C, $H217, NewEmisData!$D:$D, BS$2))</f>
        <v>#REF!</v>
      </c>
      <c r="BT217" s="335" t="e">
        <f>$I217*IF($G217="Pickup", SUMIFS(NewEmisData!F:F, NewEmisData!$A:$A, "Pickup", NewEmisData!$B:$B, $A217, NewEmisData!$C:$C, $H217, NewEmisData!$D:$D, BT$2), SUMIFS(NewEmisData!F:F, NewEmisData!$A:$A, "LDV", NewEmisData!$B:$B, $A217, NewEmisData!$C:$C, $H217, NewEmisData!$D:$D, BT$2))</f>
        <v>#REF!</v>
      </c>
      <c r="BU217" s="335" t="e">
        <f>$I217*IF($G217="Pickup", SUMIFS(NewEmisData!G:G, NewEmisData!$A:$A, "Pickup", NewEmisData!$B:$B, $A217, NewEmisData!$C:$C, $H217, NewEmisData!$D:$D, BU$2), SUMIFS(NewEmisData!G:G, NewEmisData!$A:$A, "LDV", NewEmisData!$B:$B, $A217, NewEmisData!$C:$C, $H217, NewEmisData!$D:$D, BU$2))</f>
        <v>#REF!</v>
      </c>
      <c r="BV217" s="335" t="e">
        <f>$I217*IF($G217="Pickup", SUMIFS(NewEmisData!H:H, NewEmisData!$A:$A, "Pickup", NewEmisData!$B:$B, $A217, NewEmisData!$C:$C, $H217, NewEmisData!$D:$D, BV$2), SUMIFS(NewEmisData!H:H, NewEmisData!$A:$A, "LDV", NewEmisData!$B:$B, $A217, NewEmisData!$C:$C, $H217, NewEmisData!$D:$D, BV$2))</f>
        <v>#REF!</v>
      </c>
      <c r="BW217" s="335" t="e">
        <f>$I217*IF($G217="Pickup", SUMIFS(NewEmisData!I:I, NewEmisData!$A:$A, "Pickup", NewEmisData!$B:$B, $A217, NewEmisData!$C:$C, $H217, NewEmisData!$D:$D, BW$2), SUMIFS(NewEmisData!I:I, NewEmisData!$A:$A, "LDV", NewEmisData!$B:$B, $A217, NewEmisData!$C:$C, $H217, NewEmisData!$D:$D, BW$2))</f>
        <v>#REF!</v>
      </c>
      <c r="BX217" s="335" t="e">
        <f>$I217*IF($G217="Pickup", SUMIFS(NewEmisData!J:J, NewEmisData!$A:$A, "Pickup", NewEmisData!$B:$B, $A217, NewEmisData!$C:$C, $H217, NewEmisData!$D:$D, BX$2), SUMIFS(NewEmisData!J:J, NewEmisData!$A:$A, "LDV", NewEmisData!$B:$B, $A217, NewEmisData!$C:$C, $H217, NewEmisData!$D:$D, BX$2))</f>
        <v>#REF!</v>
      </c>
      <c r="BY217" s="335" t="e">
        <f>$I217*IF($G217="Pickup", SUMIFS(NewEmisData!K:K, NewEmisData!$A:$A, "Pickup", NewEmisData!$B:$B, $A217, NewEmisData!$C:$C, $H217, NewEmisData!$D:$D, BY$2), SUMIFS(NewEmisData!K:K, NewEmisData!$A:$A, "LDV", NewEmisData!$B:$B, $A217, NewEmisData!$C:$C, $H217, NewEmisData!$D:$D, BY$2))</f>
        <v>#REF!</v>
      </c>
      <c r="BZ217" s="335" t="e">
        <f>$I217*IF($G217="Pickup", SUMIFS(NewEmisData!L:L, NewEmisData!$A:$A, "Pickup", NewEmisData!$B:$B, $A217, NewEmisData!$C:$C, $H217, NewEmisData!$D:$D, BZ$2), SUMIFS(NewEmisData!L:L, NewEmisData!$A:$A, "LDV", NewEmisData!$B:$B, $A217, NewEmisData!$C:$C, $H217, NewEmisData!$D:$D, BZ$2))</f>
        <v>#REF!</v>
      </c>
      <c r="CA217" s="335" t="e">
        <f>$I217*IF($G217="Pickup", SUMIFS(NewEmisData!M:M, NewEmisData!$A:$A, "Pickup", NewEmisData!$B:$B, $A217, NewEmisData!$C:$C, $H217, NewEmisData!$D:$D, CA$2), SUMIFS(NewEmisData!M:M, NewEmisData!$A:$A, "LDV", NewEmisData!$B:$B, $A217, NewEmisData!$C:$C, $H217, NewEmisData!$D:$D, CA$2))</f>
        <v>#REF!</v>
      </c>
      <c r="CB217" s="335">
        <v>7.4011853176044348E-2</v>
      </c>
      <c r="CC217" s="335" t="e">
        <f>$I217*IF($G217="Pickup", SUMIFS(NewEmisData!E:E, NewEmisData!$A:$A, "Pickup", NewEmisData!$B:$B, $A217, NewEmisData!$C:$C, $H217, NewEmisData!$D:$D, CC$2), SUMIFS(NewEmisData!E:E, NewEmisData!$A:$A, "LDV", NewEmisData!$B:$B, $A217, NewEmisData!$C:$C, $H217, NewEmisData!$D:$D, CC$2))</f>
        <v>#REF!</v>
      </c>
      <c r="CD217" s="335" t="e">
        <f>$I217*IF($G217="Pickup", SUMIFS(NewEmisData!F:F, NewEmisData!$A:$A, "Pickup", NewEmisData!$B:$B, $A217, NewEmisData!$C:$C, $H217, NewEmisData!$D:$D, CD$2), SUMIFS(NewEmisData!F:F, NewEmisData!$A:$A, "LDV", NewEmisData!$B:$B, $A217, NewEmisData!$C:$C, $H217, NewEmisData!$D:$D, CD$2))</f>
        <v>#REF!</v>
      </c>
      <c r="CE217" s="335" t="e">
        <f>$I217*IF($G217="Pickup", SUMIFS(NewEmisData!G:G, NewEmisData!$A:$A, "Pickup", NewEmisData!$B:$B, $A217, NewEmisData!$C:$C, $H217, NewEmisData!$D:$D, CE$2), SUMIFS(NewEmisData!G:G, NewEmisData!$A:$A, "LDV", NewEmisData!$B:$B, $A217, NewEmisData!$C:$C, $H217, NewEmisData!$D:$D, CE$2))</f>
        <v>#REF!</v>
      </c>
      <c r="CF217" s="335" t="e">
        <f>$I217*IF($G217="Pickup", SUMIFS(NewEmisData!H:H, NewEmisData!$A:$A, "Pickup", NewEmisData!$B:$B, $A217, NewEmisData!$C:$C, $H217, NewEmisData!$D:$D, CF$2), SUMIFS(NewEmisData!H:H, NewEmisData!$A:$A, "LDV", NewEmisData!$B:$B, $A217, NewEmisData!$C:$C, $H217, NewEmisData!$D:$D, CF$2))</f>
        <v>#REF!</v>
      </c>
      <c r="CG217" s="335" t="e">
        <f>$I217*IF($G217="Pickup", SUMIFS(NewEmisData!I:I, NewEmisData!$A:$A, "Pickup", NewEmisData!$B:$B, $A217, NewEmisData!$C:$C, $H217, NewEmisData!$D:$D, CG$2), SUMIFS(NewEmisData!I:I, NewEmisData!$A:$A, "LDV", NewEmisData!$B:$B, $A217, NewEmisData!$C:$C, $H217, NewEmisData!$D:$D, CG$2))</f>
        <v>#REF!</v>
      </c>
      <c r="CH217" s="335" t="e">
        <f>$I217*IF($G217="Pickup", SUMIFS(NewEmisData!J:J, NewEmisData!$A:$A, "Pickup", NewEmisData!$B:$B, $A217, NewEmisData!$C:$C, $H217, NewEmisData!$D:$D, CH$2), SUMIFS(NewEmisData!J:J, NewEmisData!$A:$A, "LDV", NewEmisData!$B:$B, $A217, NewEmisData!$C:$C, $H217, NewEmisData!$D:$D, CH$2))</f>
        <v>#REF!</v>
      </c>
      <c r="CI217" s="335" t="e">
        <f>$I217*IF($G217="Pickup", SUMIFS(NewEmisData!K:K, NewEmisData!$A:$A, "Pickup", NewEmisData!$B:$B, $A217, NewEmisData!$C:$C, $H217, NewEmisData!$D:$D, CI$2), SUMIFS(NewEmisData!K:K, NewEmisData!$A:$A, "LDV", NewEmisData!$B:$B, $A217, NewEmisData!$C:$C, $H217, NewEmisData!$D:$D, CI$2))</f>
        <v>#REF!</v>
      </c>
      <c r="CJ217" s="335" t="e">
        <f>$I217*IF($G217="Pickup", SUMIFS(NewEmisData!L:L, NewEmisData!$A:$A, "Pickup", NewEmisData!$B:$B, $A217, NewEmisData!$C:$C, $H217, NewEmisData!$D:$D, CJ$2), SUMIFS(NewEmisData!L:L, NewEmisData!$A:$A, "LDV", NewEmisData!$B:$B, $A217, NewEmisData!$C:$C, $H217, NewEmisData!$D:$D, CJ$2))</f>
        <v>#REF!</v>
      </c>
      <c r="CK217" s="335" t="e">
        <f>$I217*IF($G217="Pickup", SUMIFS(NewEmisData!M:M, NewEmisData!$A:$A, "Pickup", NewEmisData!$B:$B, $A217, NewEmisData!$C:$C, $H217, NewEmisData!$D:$D, CK$2), SUMIFS(NewEmisData!M:M, NewEmisData!$A:$A, "LDV", NewEmisData!$B:$B, $A217, NewEmisData!$C:$C, $H217, NewEmisData!$D:$D, CK$2))</f>
        <v>#REF!</v>
      </c>
      <c r="CL217" s="335">
        <v>1.6016749451778743E-2</v>
      </c>
      <c r="CM217" s="335" t="e">
        <f>$I217*IF($G217="Pickup", SUMIFS(NewEmisData!E:E, NewEmisData!$A:$A, "Pickup", NewEmisData!$B:$B, $A217, NewEmisData!$C:$C, $H217, NewEmisData!$D:$D, CM$2), SUMIFS(NewEmisData!E:E, NewEmisData!$A:$A, "LDV", NewEmisData!$B:$B, $A217, NewEmisData!$C:$C, $H217, NewEmisData!$D:$D, CM$2))</f>
        <v>#REF!</v>
      </c>
      <c r="CN217" s="335" t="e">
        <f>$I217*IF($G217="Pickup", SUMIFS(NewEmisData!F:F, NewEmisData!$A:$A, "Pickup", NewEmisData!$B:$B, $A217, NewEmisData!$C:$C, $H217, NewEmisData!$D:$D, CN$2), SUMIFS(NewEmisData!F:F, NewEmisData!$A:$A, "LDV", NewEmisData!$B:$B, $A217, NewEmisData!$C:$C, $H217, NewEmisData!$D:$D, CN$2))</f>
        <v>#REF!</v>
      </c>
      <c r="CO217" s="335" t="e">
        <f>$I217*IF($G217="Pickup", SUMIFS(NewEmisData!G:G, NewEmisData!$A:$A, "Pickup", NewEmisData!$B:$B, $A217, NewEmisData!$C:$C, $H217, NewEmisData!$D:$D, CO$2), SUMIFS(NewEmisData!G:G, NewEmisData!$A:$A, "LDV", NewEmisData!$B:$B, $A217, NewEmisData!$C:$C, $H217, NewEmisData!$D:$D, CO$2))</f>
        <v>#REF!</v>
      </c>
      <c r="CP217" s="335" t="e">
        <f>$I217*IF($G217="Pickup", SUMIFS(NewEmisData!H:H, NewEmisData!$A:$A, "Pickup", NewEmisData!$B:$B, $A217, NewEmisData!$C:$C, $H217, NewEmisData!$D:$D, CP$2), SUMIFS(NewEmisData!H:H, NewEmisData!$A:$A, "LDV", NewEmisData!$B:$B, $A217, NewEmisData!$C:$C, $H217, NewEmisData!$D:$D, CP$2))</f>
        <v>#REF!</v>
      </c>
      <c r="CQ217" s="335" t="e">
        <f>$I217*IF($G217="Pickup", SUMIFS(NewEmisData!I:I, NewEmisData!$A:$A, "Pickup", NewEmisData!$B:$B, $A217, NewEmisData!$C:$C, $H217, NewEmisData!$D:$D, CQ$2), SUMIFS(NewEmisData!I:I, NewEmisData!$A:$A, "LDV", NewEmisData!$B:$B, $A217, NewEmisData!$C:$C, $H217, NewEmisData!$D:$D, CQ$2))</f>
        <v>#REF!</v>
      </c>
      <c r="CR217" s="335" t="e">
        <f>$I217*IF($G217="Pickup", SUMIFS(NewEmisData!J:J, NewEmisData!$A:$A, "Pickup", NewEmisData!$B:$B, $A217, NewEmisData!$C:$C, $H217, NewEmisData!$D:$D, CR$2), SUMIFS(NewEmisData!J:J, NewEmisData!$A:$A, "LDV", NewEmisData!$B:$B, $A217, NewEmisData!$C:$C, $H217, NewEmisData!$D:$D, CR$2))</f>
        <v>#REF!</v>
      </c>
      <c r="CS217" s="335" t="e">
        <f>$I217*IF($G217="Pickup", SUMIFS(NewEmisData!K:K, NewEmisData!$A:$A, "Pickup", NewEmisData!$B:$B, $A217, NewEmisData!$C:$C, $H217, NewEmisData!$D:$D, CS$2), SUMIFS(NewEmisData!K:K, NewEmisData!$A:$A, "LDV", NewEmisData!$B:$B, $A217, NewEmisData!$C:$C, $H217, NewEmisData!$D:$D, CS$2))</f>
        <v>#REF!</v>
      </c>
      <c r="CT217" s="335" t="e">
        <f>$I217*IF($G217="Pickup", SUMIFS(NewEmisData!L:L, NewEmisData!$A:$A, "Pickup", NewEmisData!$B:$B, $A217, NewEmisData!$C:$C, $H217, NewEmisData!$D:$D, CT$2), SUMIFS(NewEmisData!L:L, NewEmisData!$A:$A, "LDV", NewEmisData!$B:$B, $A217, NewEmisData!$C:$C, $H217, NewEmisData!$D:$D, CT$2))</f>
        <v>#REF!</v>
      </c>
      <c r="CU217" s="335" t="e">
        <f>$I217*IF($G217="Pickup", SUMIFS(NewEmisData!M:M, NewEmisData!$A:$A, "Pickup", NewEmisData!$B:$B, $A217, NewEmisData!$C:$C, $H217, NewEmisData!$D:$D, CU$2), SUMIFS(NewEmisData!M:M, NewEmisData!$A:$A, "LDV", NewEmisData!$B:$B, $A217, NewEmisData!$C:$C, $H217, NewEmisData!$D:$D, CU$2))</f>
        <v>#REF!</v>
      </c>
      <c r="CV217" s="335">
        <v>4.8813806306464884E-3</v>
      </c>
      <c r="CW217" s="335">
        <v>2.8348673258682742E-3</v>
      </c>
      <c r="CX217" s="335">
        <v>1.7521245587131993E-3</v>
      </c>
      <c r="CY217" s="335">
        <v>1.4805850082393662E-3</v>
      </c>
      <c r="CZ217" s="335">
        <v>1.2242985781298562E-3</v>
      </c>
      <c r="DA217" s="335">
        <v>9.3834089768672461E-4</v>
      </c>
      <c r="DB217" s="335">
        <v>7.3876383814398458E-4</v>
      </c>
      <c r="DC217" s="335">
        <v>7.0925592920393005E-4</v>
      </c>
      <c r="DD217" s="335">
        <v>7.0022116787031422E-4</v>
      </c>
      <c r="DE217" s="335">
        <v>6.9902547400489407E-4</v>
      </c>
      <c r="DF217" s="335">
        <v>6.9902547400489407E-4</v>
      </c>
      <c r="DG217" s="335" t="e">
        <f>$I217*IF($G217="Pickup", SUMIFS(NewEmisData!E:E, NewEmisData!$A:$A, "Pickup", NewEmisData!$B:$B, $A217, NewEmisData!$C:$C, $H217, NewEmisData!$D:$D, DG$2), SUMIFS(NewEmisData!E:E, NewEmisData!$A:$A, "LDV", NewEmisData!$B:$B, $A217, NewEmisData!$C:$C, $H217, NewEmisData!$D:$D, DG$2))</f>
        <v>#REF!</v>
      </c>
      <c r="DH217" s="335" t="e">
        <f>$I217*IF($G217="Pickup", SUMIFS(NewEmisData!F:F, NewEmisData!$A:$A, "Pickup", NewEmisData!$B:$B, $A217, NewEmisData!$C:$C, $H217, NewEmisData!$D:$D, DH$2), SUMIFS(NewEmisData!F:F, NewEmisData!$A:$A, "LDV", NewEmisData!$B:$B, $A217, NewEmisData!$C:$C, $H217, NewEmisData!$D:$D, DH$2))</f>
        <v>#REF!</v>
      </c>
      <c r="DI217" s="335" t="e">
        <f>$I217*IF($G217="Pickup", SUMIFS(NewEmisData!G:G, NewEmisData!$A:$A, "Pickup", NewEmisData!$B:$B, $A217, NewEmisData!$C:$C, $H217, NewEmisData!$D:$D, DI$2), SUMIFS(NewEmisData!G:G, NewEmisData!$A:$A, "LDV", NewEmisData!$B:$B, $A217, NewEmisData!$C:$C, $H217, NewEmisData!$D:$D, DI$2))</f>
        <v>#REF!</v>
      </c>
      <c r="DJ217" s="335" t="e">
        <f>$I217*IF($G217="Pickup", SUMIFS(NewEmisData!H:H, NewEmisData!$A:$A, "Pickup", NewEmisData!$B:$B, $A217, NewEmisData!$C:$C, $H217, NewEmisData!$D:$D, DJ$2), SUMIFS(NewEmisData!H:H, NewEmisData!$A:$A, "LDV", NewEmisData!$B:$B, $A217, NewEmisData!$C:$C, $H217, NewEmisData!$D:$D, DJ$2))</f>
        <v>#REF!</v>
      </c>
      <c r="DK217" s="335" t="e">
        <f>$I217*IF($G217="Pickup", SUMIFS(NewEmisData!I:I, NewEmisData!$A:$A, "Pickup", NewEmisData!$B:$B, $A217, NewEmisData!$C:$C, $H217, NewEmisData!$D:$D, DK$2), SUMIFS(NewEmisData!I:I, NewEmisData!$A:$A, "LDV", NewEmisData!$B:$B, $A217, NewEmisData!$C:$C, $H217, NewEmisData!$D:$D, DK$2))</f>
        <v>#REF!</v>
      </c>
      <c r="DL217" s="335" t="e">
        <f>$I217*IF($G217="Pickup", SUMIFS(NewEmisData!J:J, NewEmisData!$A:$A, "Pickup", NewEmisData!$B:$B, $A217, NewEmisData!$C:$C, $H217, NewEmisData!$D:$D, DL$2), SUMIFS(NewEmisData!J:J, NewEmisData!$A:$A, "LDV", NewEmisData!$B:$B, $A217, NewEmisData!$C:$C, $H217, NewEmisData!$D:$D, DL$2))</f>
        <v>#REF!</v>
      </c>
      <c r="DM217" s="335" t="e">
        <f>$I217*IF($G217="Pickup", SUMIFS(NewEmisData!K:K, NewEmisData!$A:$A, "Pickup", NewEmisData!$B:$B, $A217, NewEmisData!$C:$C, $H217, NewEmisData!$D:$D, DM$2), SUMIFS(NewEmisData!K:K, NewEmisData!$A:$A, "LDV", NewEmisData!$B:$B, $A217, NewEmisData!$C:$C, $H217, NewEmisData!$D:$D, DM$2))</f>
        <v>#REF!</v>
      </c>
      <c r="DN217" s="335" t="e">
        <f>$I217*IF($G217="Pickup", SUMIFS(NewEmisData!L:L, NewEmisData!$A:$A, "Pickup", NewEmisData!$B:$B, $A217, NewEmisData!$C:$C, $H217, NewEmisData!$D:$D, DN$2), SUMIFS(NewEmisData!L:L, NewEmisData!$A:$A, "LDV", NewEmisData!$B:$B, $A217, NewEmisData!$C:$C, $H217, NewEmisData!$D:$D, DN$2))</f>
        <v>#REF!</v>
      </c>
      <c r="DO217" s="335" t="e">
        <f>$I217*IF($G217="Pickup", SUMIFS(NewEmisData!M:M, NewEmisData!$A:$A, "Pickup", NewEmisData!$B:$B, $A217, NewEmisData!$C:$C, $H217, NewEmisData!$D:$D, DO$2), SUMIFS(NewEmisData!M:M, NewEmisData!$A:$A, "LDV", NewEmisData!$B:$B, $A217, NewEmisData!$C:$C, $H217, NewEmisData!$D:$D, DO$2))</f>
        <v>#REF!</v>
      </c>
      <c r="DP217" s="335">
        <v>1.4161908397211972E-3</v>
      </c>
      <c r="DQ217" s="335" t="e">
        <f>$I217*IF($G217="Pickup", SUMIFS(NewEmisData!E:E, NewEmisData!$A:$A, "Pickup", NewEmisData!$B:$B, $A217, NewEmisData!$C:$C, $H217, NewEmisData!$D:$D, DQ$2), SUMIFS(NewEmisData!E:E, NewEmisData!$A:$A, "LDV", NewEmisData!$B:$B, $A217, NewEmisData!$C:$C, $H217, NewEmisData!$D:$D, DQ$2))</f>
        <v>#REF!</v>
      </c>
      <c r="DR217" s="335" t="e">
        <f>$I217*IF($G217="Pickup", SUMIFS(NewEmisData!F:F, NewEmisData!$A:$A, "Pickup", NewEmisData!$B:$B, $A217, NewEmisData!$C:$C, $H217, NewEmisData!$D:$D, DR$2), SUMIFS(NewEmisData!F:F, NewEmisData!$A:$A, "LDV", NewEmisData!$B:$B, $A217, NewEmisData!$C:$C, $H217, NewEmisData!$D:$D, DR$2))</f>
        <v>#REF!</v>
      </c>
      <c r="DS217" s="335" t="e">
        <f>$I217*IF($G217="Pickup", SUMIFS(NewEmisData!G:G, NewEmisData!$A:$A, "Pickup", NewEmisData!$B:$B, $A217, NewEmisData!$C:$C, $H217, NewEmisData!$D:$D, DS$2), SUMIFS(NewEmisData!G:G, NewEmisData!$A:$A, "LDV", NewEmisData!$B:$B, $A217, NewEmisData!$C:$C, $H217, NewEmisData!$D:$D, DS$2))</f>
        <v>#REF!</v>
      </c>
      <c r="DT217" s="335" t="e">
        <f>$I217*IF($G217="Pickup", SUMIFS(NewEmisData!H:H, NewEmisData!$A:$A, "Pickup", NewEmisData!$B:$B, $A217, NewEmisData!$C:$C, $H217, NewEmisData!$D:$D, DT$2), SUMIFS(NewEmisData!H:H, NewEmisData!$A:$A, "LDV", NewEmisData!$B:$B, $A217, NewEmisData!$C:$C, $H217, NewEmisData!$D:$D, DT$2))</f>
        <v>#REF!</v>
      </c>
      <c r="DU217" s="335" t="e">
        <f>$I217*IF($G217="Pickup", SUMIFS(NewEmisData!I:I, NewEmisData!$A:$A, "Pickup", NewEmisData!$B:$B, $A217, NewEmisData!$C:$C, $H217, NewEmisData!$D:$D, DU$2), SUMIFS(NewEmisData!I:I, NewEmisData!$A:$A, "LDV", NewEmisData!$B:$B, $A217, NewEmisData!$C:$C, $H217, NewEmisData!$D:$D, DU$2))</f>
        <v>#REF!</v>
      </c>
      <c r="DV217" s="335" t="e">
        <f>$I217*IF($G217="Pickup", SUMIFS(NewEmisData!J:J, NewEmisData!$A:$A, "Pickup", NewEmisData!$B:$B, $A217, NewEmisData!$C:$C, $H217, NewEmisData!$D:$D, DV$2), SUMIFS(NewEmisData!J:J, NewEmisData!$A:$A, "LDV", NewEmisData!$B:$B, $A217, NewEmisData!$C:$C, $H217, NewEmisData!$D:$D, DV$2))</f>
        <v>#REF!</v>
      </c>
      <c r="DW217" s="335" t="e">
        <f>$I217*IF($G217="Pickup", SUMIFS(NewEmisData!K:K, NewEmisData!$A:$A, "Pickup", NewEmisData!$B:$B, $A217, NewEmisData!$C:$C, $H217, NewEmisData!$D:$D, DW$2), SUMIFS(NewEmisData!K:K, NewEmisData!$A:$A, "LDV", NewEmisData!$B:$B, $A217, NewEmisData!$C:$C, $H217, NewEmisData!$D:$D, DW$2))</f>
        <v>#REF!</v>
      </c>
      <c r="DX217" s="335" t="e">
        <f>$I217*IF($G217="Pickup", SUMIFS(NewEmisData!L:L, NewEmisData!$A:$A, "Pickup", NewEmisData!$B:$B, $A217, NewEmisData!$C:$C, $H217, NewEmisData!$D:$D, DX$2), SUMIFS(NewEmisData!L:L, NewEmisData!$A:$A, "LDV", NewEmisData!$B:$B, $A217, NewEmisData!$C:$C, $H217, NewEmisData!$D:$D, DX$2))</f>
        <v>#REF!</v>
      </c>
      <c r="DY217" s="335" t="e">
        <f>$I217*IF($G217="Pickup", SUMIFS(NewEmisData!M:M, NewEmisData!$A:$A, "Pickup", NewEmisData!$B:$B, $A217, NewEmisData!$C:$C, $H217, NewEmisData!$D:$D, DY$2), SUMIFS(NewEmisData!M:M, NewEmisData!$A:$A, "LDV", NewEmisData!$B:$B, $A217, NewEmisData!$C:$C, $H217, NewEmisData!$D:$D, DY$2))</f>
        <v>#REF!</v>
      </c>
      <c r="DZ217" s="335">
        <v>3.9161427500359501E-3</v>
      </c>
      <c r="EA217" s="335" t="e">
        <f t="shared" si="350"/>
        <v>#REF!</v>
      </c>
      <c r="EB217" s="335" t="e">
        <f t="shared" si="351"/>
        <v>#REF!</v>
      </c>
      <c r="EC217" s="335" t="e">
        <f t="shared" si="352"/>
        <v>#REF!</v>
      </c>
      <c r="ED217" s="335" t="e">
        <f t="shared" si="353"/>
        <v>#REF!</v>
      </c>
      <c r="EE217" s="335" t="e">
        <f t="shared" si="354"/>
        <v>#REF!</v>
      </c>
      <c r="EF217" s="335" t="e">
        <f t="shared" si="355"/>
        <v>#REF!</v>
      </c>
      <c r="EG217" s="335" t="e">
        <f t="shared" si="356"/>
        <v>#REF!</v>
      </c>
      <c r="EH217" s="335" t="e">
        <f t="shared" si="357"/>
        <v>#REF!</v>
      </c>
      <c r="EI217" s="335" t="e">
        <f t="shared" si="358"/>
        <v>#REF!</v>
      </c>
      <c r="EJ217" s="335">
        <f t="shared" si="359"/>
        <v>0.19370552645526184</v>
      </c>
      <c r="EK217" s="335" t="e">
        <f t="shared" si="360"/>
        <v>#REF!</v>
      </c>
      <c r="EL217" s="335" t="e">
        <f t="shared" si="361"/>
        <v>#REF!</v>
      </c>
      <c r="EM217" s="335" t="e">
        <f t="shared" si="362"/>
        <v>#REF!</v>
      </c>
      <c r="EN217" s="335" t="e">
        <f t="shared" si="363"/>
        <v>#REF!</v>
      </c>
      <c r="EO217" s="335" t="e">
        <f t="shared" si="364"/>
        <v>#REF!</v>
      </c>
      <c r="EP217" s="335" t="e">
        <f t="shared" si="365"/>
        <v>#REF!</v>
      </c>
      <c r="EQ217" s="335" t="e">
        <f t="shared" si="366"/>
        <v>#REF!</v>
      </c>
      <c r="ER217" s="335" t="e">
        <f t="shared" si="367"/>
        <v>#REF!</v>
      </c>
      <c r="ES217" s="335" t="e">
        <f t="shared" si="368"/>
        <v>#REF!</v>
      </c>
      <c r="ET217" s="335">
        <f t="shared" si="369"/>
        <v>4.3391925281933752E-2</v>
      </c>
      <c r="EU217" s="335" t="e">
        <f t="shared" si="370"/>
        <v>#REF!</v>
      </c>
      <c r="EV217" s="335" t="e">
        <f t="shared" si="371"/>
        <v>#REF!</v>
      </c>
      <c r="EW217" s="335" t="e">
        <f t="shared" si="372"/>
        <v>#REF!</v>
      </c>
      <c r="EX217" s="335" t="e">
        <f t="shared" si="373"/>
        <v>#REF!</v>
      </c>
      <c r="EY217" s="335" t="e">
        <f t="shared" si="374"/>
        <v>#REF!</v>
      </c>
      <c r="EZ217" s="335" t="e">
        <f t="shared" si="375"/>
        <v>#REF!</v>
      </c>
      <c r="FA217" s="335" t="e">
        <f t="shared" si="376"/>
        <v>#REF!</v>
      </c>
      <c r="FB217" s="335" t="e">
        <f t="shared" si="377"/>
        <v>#REF!</v>
      </c>
      <c r="FC217" s="335" t="e">
        <f t="shared" si="378"/>
        <v>#REF!</v>
      </c>
      <c r="FD217" s="335">
        <f t="shared" si="379"/>
        <v>1.2209458395742144E-3</v>
      </c>
      <c r="FE217" s="335" t="e">
        <f t="shared" si="380"/>
        <v>#REF!</v>
      </c>
      <c r="FF217" s="335" t="e">
        <f t="shared" si="381"/>
        <v>#REF!</v>
      </c>
      <c r="FG217" s="335" t="e">
        <f t="shared" si="382"/>
        <v>#REF!</v>
      </c>
      <c r="FH217" s="335" t="e">
        <f t="shared" si="383"/>
        <v>#REF!</v>
      </c>
      <c r="FI217" s="335" t="e">
        <f t="shared" si="384"/>
        <v>#REF!</v>
      </c>
      <c r="FJ217" s="335" t="e">
        <f t="shared" si="385"/>
        <v>#REF!</v>
      </c>
      <c r="FK217" s="335" t="e">
        <f t="shared" si="386"/>
        <v>#REF!</v>
      </c>
      <c r="FL217" s="335" t="e">
        <f t="shared" si="387"/>
        <v>#REF!</v>
      </c>
      <c r="FM217" s="335" t="e">
        <f t="shared" si="388"/>
        <v>#REF!</v>
      </c>
      <c r="FN217" s="335">
        <f t="shared" si="389"/>
        <v>3.3340556433169119E-2</v>
      </c>
      <c r="FO217" s="335" t="e">
        <f t="shared" si="390"/>
        <v>#REF!</v>
      </c>
      <c r="FP217" s="335" t="e">
        <f t="shared" si="391"/>
        <v>#REF!</v>
      </c>
      <c r="FQ217" s="335" t="e">
        <f t="shared" si="392"/>
        <v>#REF!</v>
      </c>
      <c r="FR217" s="335" t="e">
        <f t="shared" si="393"/>
        <v>#REF!</v>
      </c>
      <c r="FS217" s="335" t="e">
        <f t="shared" si="394"/>
        <v>#REF!</v>
      </c>
      <c r="FT217" s="335" t="e">
        <f t="shared" si="395"/>
        <v>#REF!</v>
      </c>
      <c r="FU217" s="335" t="e">
        <f t="shared" si="396"/>
        <v>#REF!</v>
      </c>
      <c r="FV217" s="335" t="e">
        <f t="shared" si="397"/>
        <v>#REF!</v>
      </c>
      <c r="FW217" s="335" t="e">
        <f t="shared" si="398"/>
        <v>#REF!</v>
      </c>
      <c r="FX217" s="335">
        <f t="shared" si="399"/>
        <v>6.635240494108516E-3</v>
      </c>
    </row>
    <row r="218" spans="1:180" x14ac:dyDescent="0.2">
      <c r="A218" s="305" t="str">
        <f>_xlfn.CONCAT(IF(LEFT(TRIM(A217),1)="*", "*R", "R"), 1+RIGHT(TRIM(A217),1))</f>
        <v>R5</v>
      </c>
      <c r="B218" s="305" t="str">
        <f t="shared" si="411"/>
        <v>TLSSGPHEV40</v>
      </c>
      <c r="C218" s="305" t="str">
        <f t="shared" si="412"/>
        <v>TL.GSL.SS.PHEV.2020</v>
      </c>
      <c r="D218" s="301" t="str">
        <f t="shared" si="413"/>
        <v>bn-vmt, bn-vmt/a</v>
      </c>
      <c r="E218" s="301" t="str">
        <f t="shared" si="414"/>
        <v>TLGSL</v>
      </c>
      <c r="F218" s="301" t="str">
        <f t="shared" si="415"/>
        <v>TL</v>
      </c>
      <c r="G218" s="315" t="s">
        <v>821</v>
      </c>
      <c r="H218" s="315" t="s">
        <v>814</v>
      </c>
      <c r="I218" s="321" t="e">
        <f>#REF!</f>
        <v>#REF!</v>
      </c>
      <c r="J218" s="315" t="str">
        <f t="shared" si="400"/>
        <v>Small SUV-GSL</v>
      </c>
      <c r="K218" s="335" t="e">
        <f>$I218*IF($G218="Pickup", SUMIFS(NewEmisData!E:E, NewEmisData!$A:$A, "Pickup", NewEmisData!$B:$B, $A218, NewEmisData!$C:$C, $H218, NewEmisData!$D:$D, K$2), SUMIFS(NewEmisData!E:E, NewEmisData!$A:$A, "LDV", NewEmisData!$B:$B, $A218, NewEmisData!$C:$C, $H218, NewEmisData!$D:$D, K$2))</f>
        <v>#REF!</v>
      </c>
      <c r="L218" s="335" t="e">
        <f>$I218*IF($G218="Pickup", SUMIFS(NewEmisData!F:F, NewEmisData!$A:$A, "Pickup", NewEmisData!$B:$B, $A218, NewEmisData!$C:$C, $H218, NewEmisData!$D:$D, L$2), SUMIFS(NewEmisData!F:F, NewEmisData!$A:$A, "LDV", NewEmisData!$B:$B, $A218, NewEmisData!$C:$C, $H218, NewEmisData!$D:$D, L$2))</f>
        <v>#REF!</v>
      </c>
      <c r="M218" s="335" t="e">
        <f>$I218*IF($G218="Pickup", SUMIFS(NewEmisData!G:G, NewEmisData!$A:$A, "Pickup", NewEmisData!$B:$B, $A218, NewEmisData!$C:$C, $H218, NewEmisData!$D:$D, M$2), SUMIFS(NewEmisData!G:G, NewEmisData!$A:$A, "LDV", NewEmisData!$B:$B, $A218, NewEmisData!$C:$C, $H218, NewEmisData!$D:$D, M$2))</f>
        <v>#REF!</v>
      </c>
      <c r="N218" s="335" t="e">
        <f>$I218*IF($G218="Pickup", SUMIFS(NewEmisData!H:H, NewEmisData!$A:$A, "Pickup", NewEmisData!$B:$B, $A218, NewEmisData!$C:$C, $H218, NewEmisData!$D:$D, N$2), SUMIFS(NewEmisData!H:H, NewEmisData!$A:$A, "LDV", NewEmisData!$B:$B, $A218, NewEmisData!$C:$C, $H218, NewEmisData!$D:$D, N$2))</f>
        <v>#REF!</v>
      </c>
      <c r="O218" s="335" t="e">
        <f>$I218*IF($G218="Pickup", SUMIFS(NewEmisData!I:I, NewEmisData!$A:$A, "Pickup", NewEmisData!$B:$B, $A218, NewEmisData!$C:$C, $H218, NewEmisData!$D:$D, O$2), SUMIFS(NewEmisData!I:I, NewEmisData!$A:$A, "LDV", NewEmisData!$B:$B, $A218, NewEmisData!$C:$C, $H218, NewEmisData!$D:$D, O$2))</f>
        <v>#REF!</v>
      </c>
      <c r="P218" s="335" t="e">
        <f>$I218*IF($G218="Pickup", SUMIFS(NewEmisData!J:J, NewEmisData!$A:$A, "Pickup", NewEmisData!$B:$B, $A218, NewEmisData!$C:$C, $H218, NewEmisData!$D:$D, P$2), SUMIFS(NewEmisData!J:J, NewEmisData!$A:$A, "LDV", NewEmisData!$B:$B, $A218, NewEmisData!$C:$C, $H218, NewEmisData!$D:$D, P$2))</f>
        <v>#REF!</v>
      </c>
      <c r="Q218" s="335" t="e">
        <f>$I218*IF($G218="Pickup", SUMIFS(NewEmisData!K:K, NewEmisData!$A:$A, "Pickup", NewEmisData!$B:$B, $A218, NewEmisData!$C:$C, $H218, NewEmisData!$D:$D, Q$2), SUMIFS(NewEmisData!K:K, NewEmisData!$A:$A, "LDV", NewEmisData!$B:$B, $A218, NewEmisData!$C:$C, $H218, NewEmisData!$D:$D, Q$2))</f>
        <v>#REF!</v>
      </c>
      <c r="R218" s="335" t="e">
        <f>$I218*IF($G218="Pickup", SUMIFS(NewEmisData!L:L, NewEmisData!$A:$A, "Pickup", NewEmisData!$B:$B, $A218, NewEmisData!$C:$C, $H218, NewEmisData!$D:$D, R$2), SUMIFS(NewEmisData!L:L, NewEmisData!$A:$A, "LDV", NewEmisData!$B:$B, $A218, NewEmisData!$C:$C, $H218, NewEmisData!$D:$D, R$2))</f>
        <v>#REF!</v>
      </c>
      <c r="S218" s="335" t="e">
        <f>$I218*IF($G218="Pickup", SUMIFS(NewEmisData!M:M, NewEmisData!$A:$A, "Pickup", NewEmisData!$B:$B, $A218, NewEmisData!$C:$C, $H218, NewEmisData!$D:$D, S$2), SUMIFS(NewEmisData!M:M, NewEmisData!$A:$A, "LDV", NewEmisData!$B:$B, $A218, NewEmisData!$C:$C, $H218, NewEmisData!$D:$D, S$2))</f>
        <v>#REF!</v>
      </c>
      <c r="T218" s="335">
        <v>0.19370552645526184</v>
      </c>
      <c r="U218" s="335" t="e">
        <f>$I218*IF($G218="Pickup", SUMIFS(NewEmisData!E:E, NewEmisData!$A:$A, "Pickup", NewEmisData!$B:$B, $A218, NewEmisData!$C:$C, $H218, NewEmisData!$D:$D, U$2), SUMIFS(NewEmisData!E:E, NewEmisData!$A:$A, "LDV", NewEmisData!$B:$B, $A218, NewEmisData!$C:$C, $H218, NewEmisData!$D:$D, U$2))</f>
        <v>#REF!</v>
      </c>
      <c r="V218" s="335" t="e">
        <f>$I218*IF($G218="Pickup", SUMIFS(NewEmisData!F:F, NewEmisData!$A:$A, "Pickup", NewEmisData!$B:$B, $A218, NewEmisData!$C:$C, $H218, NewEmisData!$D:$D, V$2), SUMIFS(NewEmisData!F:F, NewEmisData!$A:$A, "LDV", NewEmisData!$B:$B, $A218, NewEmisData!$C:$C, $H218, NewEmisData!$D:$D, V$2))</f>
        <v>#REF!</v>
      </c>
      <c r="W218" s="335" t="e">
        <f>$I218*IF($G218="Pickup", SUMIFS(NewEmisData!G:G, NewEmisData!$A:$A, "Pickup", NewEmisData!$B:$B, $A218, NewEmisData!$C:$C, $H218, NewEmisData!$D:$D, W$2), SUMIFS(NewEmisData!G:G, NewEmisData!$A:$A, "LDV", NewEmisData!$B:$B, $A218, NewEmisData!$C:$C, $H218, NewEmisData!$D:$D, W$2))</f>
        <v>#REF!</v>
      </c>
      <c r="X218" s="335" t="e">
        <f>$I218*IF($G218="Pickup", SUMIFS(NewEmisData!H:H, NewEmisData!$A:$A, "Pickup", NewEmisData!$B:$B, $A218, NewEmisData!$C:$C, $H218, NewEmisData!$D:$D, X$2), SUMIFS(NewEmisData!H:H, NewEmisData!$A:$A, "LDV", NewEmisData!$B:$B, $A218, NewEmisData!$C:$C, $H218, NewEmisData!$D:$D, X$2))</f>
        <v>#REF!</v>
      </c>
      <c r="Y218" s="335" t="e">
        <f>$I218*IF($G218="Pickup", SUMIFS(NewEmisData!I:I, NewEmisData!$A:$A, "Pickup", NewEmisData!$B:$B, $A218, NewEmisData!$C:$C, $H218, NewEmisData!$D:$D, Y$2), SUMIFS(NewEmisData!I:I, NewEmisData!$A:$A, "LDV", NewEmisData!$B:$B, $A218, NewEmisData!$C:$C, $H218, NewEmisData!$D:$D, Y$2))</f>
        <v>#REF!</v>
      </c>
      <c r="Z218" s="335" t="e">
        <f>$I218*IF($G218="Pickup", SUMIFS(NewEmisData!J:J, NewEmisData!$A:$A, "Pickup", NewEmisData!$B:$B, $A218, NewEmisData!$C:$C, $H218, NewEmisData!$D:$D, Z$2), SUMIFS(NewEmisData!J:J, NewEmisData!$A:$A, "LDV", NewEmisData!$B:$B, $A218, NewEmisData!$C:$C, $H218, NewEmisData!$D:$D, Z$2))</f>
        <v>#REF!</v>
      </c>
      <c r="AA218" s="335" t="e">
        <f>$I218*IF($G218="Pickup", SUMIFS(NewEmisData!K:K, NewEmisData!$A:$A, "Pickup", NewEmisData!$B:$B, $A218, NewEmisData!$C:$C, $H218, NewEmisData!$D:$D, AA$2), SUMIFS(NewEmisData!K:K, NewEmisData!$A:$A, "LDV", NewEmisData!$B:$B, $A218, NewEmisData!$C:$C, $H218, NewEmisData!$D:$D, AA$2))</f>
        <v>#REF!</v>
      </c>
      <c r="AB218" s="335" t="e">
        <f>$I218*IF($G218="Pickup", SUMIFS(NewEmisData!L:L, NewEmisData!$A:$A, "Pickup", NewEmisData!$B:$B, $A218, NewEmisData!$C:$C, $H218, NewEmisData!$D:$D, AB$2), SUMIFS(NewEmisData!L:L, NewEmisData!$A:$A, "LDV", NewEmisData!$B:$B, $A218, NewEmisData!$C:$C, $H218, NewEmisData!$D:$D, AB$2))</f>
        <v>#REF!</v>
      </c>
      <c r="AC218" s="335" t="e">
        <f>$I218*IF($G218="Pickup", SUMIFS(NewEmisData!M:M, NewEmisData!$A:$A, "Pickup", NewEmisData!$B:$B, $A218, NewEmisData!$C:$C, $H218, NewEmisData!$D:$D, AC$2), SUMIFS(NewEmisData!M:M, NewEmisData!$A:$A, "LDV", NewEmisData!$B:$B, $A218, NewEmisData!$C:$C, $H218, NewEmisData!$D:$D, AC$2))</f>
        <v>#REF!</v>
      </c>
      <c r="AD218" s="335">
        <v>4.3391925281933752E-2</v>
      </c>
      <c r="AE218" s="335" t="e">
        <f>$I218*IF($G218="Pickup", SUMIFS(NewEmisData!E:E, NewEmisData!$A:$A, "Pickup", NewEmisData!$B:$B, $A218, NewEmisData!$C:$C, $H218, NewEmisData!$D:$D, AE$2), SUMIFS(NewEmisData!E:E, NewEmisData!$A:$A, "LDV", NewEmisData!$B:$B, $A218, NewEmisData!$C:$C, $H218, NewEmisData!$D:$D, AE$2))</f>
        <v>#REF!</v>
      </c>
      <c r="AF218" s="335" t="e">
        <f>$I218*IF($G218="Pickup", SUMIFS(NewEmisData!F:F, NewEmisData!$A:$A, "Pickup", NewEmisData!$B:$B, $A218, NewEmisData!$C:$C, $H218, NewEmisData!$D:$D, AF$2), SUMIFS(NewEmisData!F:F, NewEmisData!$A:$A, "LDV", NewEmisData!$B:$B, $A218, NewEmisData!$C:$C, $H218, NewEmisData!$D:$D, AF$2))</f>
        <v>#REF!</v>
      </c>
      <c r="AG218" s="335" t="e">
        <f>$I218*IF($G218="Pickup", SUMIFS(NewEmisData!G:G, NewEmisData!$A:$A, "Pickup", NewEmisData!$B:$B, $A218, NewEmisData!$C:$C, $H218, NewEmisData!$D:$D, AG$2), SUMIFS(NewEmisData!G:G, NewEmisData!$A:$A, "LDV", NewEmisData!$B:$B, $A218, NewEmisData!$C:$C, $H218, NewEmisData!$D:$D, AG$2))</f>
        <v>#REF!</v>
      </c>
      <c r="AH218" s="335" t="e">
        <f>$I218*IF($G218="Pickup", SUMIFS(NewEmisData!H:H, NewEmisData!$A:$A, "Pickup", NewEmisData!$B:$B, $A218, NewEmisData!$C:$C, $H218, NewEmisData!$D:$D, AH$2), SUMIFS(NewEmisData!H:H, NewEmisData!$A:$A, "LDV", NewEmisData!$B:$B, $A218, NewEmisData!$C:$C, $H218, NewEmisData!$D:$D, AH$2))</f>
        <v>#REF!</v>
      </c>
      <c r="AI218" s="335" t="e">
        <f>$I218*IF($G218="Pickup", SUMIFS(NewEmisData!I:I, NewEmisData!$A:$A, "Pickup", NewEmisData!$B:$B, $A218, NewEmisData!$C:$C, $H218, NewEmisData!$D:$D, AI$2), SUMIFS(NewEmisData!I:I, NewEmisData!$A:$A, "LDV", NewEmisData!$B:$B, $A218, NewEmisData!$C:$C, $H218, NewEmisData!$D:$D, AI$2))</f>
        <v>#REF!</v>
      </c>
      <c r="AJ218" s="335" t="e">
        <f>$I218*IF($G218="Pickup", SUMIFS(NewEmisData!J:J, NewEmisData!$A:$A, "Pickup", NewEmisData!$B:$B, $A218, NewEmisData!$C:$C, $H218, NewEmisData!$D:$D, AJ$2), SUMIFS(NewEmisData!J:J, NewEmisData!$A:$A, "LDV", NewEmisData!$B:$B, $A218, NewEmisData!$C:$C, $H218, NewEmisData!$D:$D, AJ$2))</f>
        <v>#REF!</v>
      </c>
      <c r="AK218" s="335" t="e">
        <f>$I218*IF($G218="Pickup", SUMIFS(NewEmisData!K:K, NewEmisData!$A:$A, "Pickup", NewEmisData!$B:$B, $A218, NewEmisData!$C:$C, $H218, NewEmisData!$D:$D, AK$2), SUMIFS(NewEmisData!K:K, NewEmisData!$A:$A, "LDV", NewEmisData!$B:$B, $A218, NewEmisData!$C:$C, $H218, NewEmisData!$D:$D, AK$2))</f>
        <v>#REF!</v>
      </c>
      <c r="AL218" s="335" t="e">
        <f>$I218*IF($G218="Pickup", SUMIFS(NewEmisData!L:L, NewEmisData!$A:$A, "Pickup", NewEmisData!$B:$B, $A218, NewEmisData!$C:$C, $H218, NewEmisData!$D:$D, AL$2), SUMIFS(NewEmisData!L:L, NewEmisData!$A:$A, "LDV", NewEmisData!$B:$B, $A218, NewEmisData!$C:$C, $H218, NewEmisData!$D:$D, AL$2))</f>
        <v>#REF!</v>
      </c>
      <c r="AM218" s="335" t="e">
        <f>$I218*IF($G218="Pickup", SUMIFS(NewEmisData!M:M, NewEmisData!$A:$A, "Pickup", NewEmisData!$B:$B, $A218, NewEmisData!$C:$C, $H218, NewEmisData!$D:$D, AM$2), SUMIFS(NewEmisData!M:M, NewEmisData!$A:$A, "LDV", NewEmisData!$B:$B, $A218, NewEmisData!$C:$C, $H218, NewEmisData!$D:$D, AM$2))</f>
        <v>#REF!</v>
      </c>
      <c r="AN218" s="335">
        <v>1.2209458395742144E-3</v>
      </c>
      <c r="AO218" s="335" t="e">
        <f>$I218*IF($G218="Pickup", SUMIFS(NewEmisData!E:E, NewEmisData!$A:$A, "Pickup", NewEmisData!$B:$B, $A218, NewEmisData!$C:$C, $H218, NewEmisData!$D:$D, AO$2), SUMIFS(NewEmisData!E:E, NewEmisData!$A:$A, "LDV", NewEmisData!$B:$B, $A218, NewEmisData!$C:$C, $H218, NewEmisData!$D:$D, AO$2))</f>
        <v>#REF!</v>
      </c>
      <c r="AP218" s="335" t="e">
        <f>$I218*IF($G218="Pickup", SUMIFS(NewEmisData!F:F, NewEmisData!$A:$A, "Pickup", NewEmisData!$B:$B, $A218, NewEmisData!$C:$C, $H218, NewEmisData!$D:$D, AP$2), SUMIFS(NewEmisData!F:F, NewEmisData!$A:$A, "LDV", NewEmisData!$B:$B, $A218, NewEmisData!$C:$C, $H218, NewEmisData!$D:$D, AP$2))</f>
        <v>#REF!</v>
      </c>
      <c r="AQ218" s="335" t="e">
        <f>$I218*IF($G218="Pickup", SUMIFS(NewEmisData!G:G, NewEmisData!$A:$A, "Pickup", NewEmisData!$B:$B, $A218, NewEmisData!$C:$C, $H218, NewEmisData!$D:$D, AQ$2), SUMIFS(NewEmisData!G:G, NewEmisData!$A:$A, "LDV", NewEmisData!$B:$B, $A218, NewEmisData!$C:$C, $H218, NewEmisData!$D:$D, AQ$2))</f>
        <v>#REF!</v>
      </c>
      <c r="AR218" s="335" t="e">
        <f>$I218*IF($G218="Pickup", SUMIFS(NewEmisData!H:H, NewEmisData!$A:$A, "Pickup", NewEmisData!$B:$B, $A218, NewEmisData!$C:$C, $H218, NewEmisData!$D:$D, AR$2), SUMIFS(NewEmisData!H:H, NewEmisData!$A:$A, "LDV", NewEmisData!$B:$B, $A218, NewEmisData!$C:$C, $H218, NewEmisData!$D:$D, AR$2))</f>
        <v>#REF!</v>
      </c>
      <c r="AS218" s="335" t="e">
        <f>$I218*IF($G218="Pickup", SUMIFS(NewEmisData!I:I, NewEmisData!$A:$A, "Pickup", NewEmisData!$B:$B, $A218, NewEmisData!$C:$C, $H218, NewEmisData!$D:$D, AS$2), SUMIFS(NewEmisData!I:I, NewEmisData!$A:$A, "LDV", NewEmisData!$B:$B, $A218, NewEmisData!$C:$C, $H218, NewEmisData!$D:$D, AS$2))</f>
        <v>#REF!</v>
      </c>
      <c r="AT218" s="335" t="e">
        <f>$I218*IF($G218="Pickup", SUMIFS(NewEmisData!J:J, NewEmisData!$A:$A, "Pickup", NewEmisData!$B:$B, $A218, NewEmisData!$C:$C, $H218, NewEmisData!$D:$D, AT$2), SUMIFS(NewEmisData!J:J, NewEmisData!$A:$A, "LDV", NewEmisData!$B:$B, $A218, NewEmisData!$C:$C, $H218, NewEmisData!$D:$D, AT$2))</f>
        <v>#REF!</v>
      </c>
      <c r="AU218" s="335" t="e">
        <f>$I218*IF($G218="Pickup", SUMIFS(NewEmisData!K:K, NewEmisData!$A:$A, "Pickup", NewEmisData!$B:$B, $A218, NewEmisData!$C:$C, $H218, NewEmisData!$D:$D, AU$2), SUMIFS(NewEmisData!K:K, NewEmisData!$A:$A, "LDV", NewEmisData!$B:$B, $A218, NewEmisData!$C:$C, $H218, NewEmisData!$D:$D, AU$2))</f>
        <v>#REF!</v>
      </c>
      <c r="AV218" s="335" t="e">
        <f>$I218*IF($G218="Pickup", SUMIFS(NewEmisData!L:L, NewEmisData!$A:$A, "Pickup", NewEmisData!$B:$B, $A218, NewEmisData!$C:$C, $H218, NewEmisData!$D:$D, AV$2), SUMIFS(NewEmisData!L:L, NewEmisData!$A:$A, "LDV", NewEmisData!$B:$B, $A218, NewEmisData!$C:$C, $H218, NewEmisData!$D:$D, AV$2))</f>
        <v>#REF!</v>
      </c>
      <c r="AW218" s="335" t="e">
        <f>$I218*IF($G218="Pickup", SUMIFS(NewEmisData!M:M, NewEmisData!$A:$A, "Pickup", NewEmisData!$B:$B, $A218, NewEmisData!$C:$C, $H218, NewEmisData!$D:$D, AW$2), SUMIFS(NewEmisData!M:M, NewEmisData!$A:$A, "LDV", NewEmisData!$B:$B, $A218, NewEmisData!$C:$C, $H218, NewEmisData!$D:$D, AW$2))</f>
        <v>#REF!</v>
      </c>
      <c r="AX218" s="335">
        <v>3.3340556433169119E-2</v>
      </c>
      <c r="AY218" s="335" t="e">
        <f>$I218*IF($G218="Pickup", SUMIFS(NewEmisData!E:E, NewEmisData!$A:$A, "Pickup", NewEmisData!$B:$B, $A218, NewEmisData!$C:$C, $H218, NewEmisData!$D:$D, AY$2), SUMIFS(NewEmisData!E:E, NewEmisData!$A:$A, "LDV", NewEmisData!$B:$B, $A218, NewEmisData!$C:$C, $H218, NewEmisData!$D:$D, AY$2))</f>
        <v>#REF!</v>
      </c>
      <c r="AZ218" s="335" t="e">
        <f>$I218*IF($G218="Pickup", SUMIFS(NewEmisData!F:F, NewEmisData!$A:$A, "Pickup", NewEmisData!$B:$B, $A218, NewEmisData!$C:$C, $H218, NewEmisData!$D:$D, AZ$2), SUMIFS(NewEmisData!F:F, NewEmisData!$A:$A, "LDV", NewEmisData!$B:$B, $A218, NewEmisData!$C:$C, $H218, NewEmisData!$D:$D, AZ$2))</f>
        <v>#REF!</v>
      </c>
      <c r="BA218" s="335" t="e">
        <f>$I218*IF($G218="Pickup", SUMIFS(NewEmisData!G:G, NewEmisData!$A:$A, "Pickup", NewEmisData!$B:$B, $A218, NewEmisData!$C:$C, $H218, NewEmisData!$D:$D, BA$2), SUMIFS(NewEmisData!G:G, NewEmisData!$A:$A, "LDV", NewEmisData!$B:$B, $A218, NewEmisData!$C:$C, $H218, NewEmisData!$D:$D, BA$2))</f>
        <v>#REF!</v>
      </c>
      <c r="BB218" s="335" t="e">
        <f>$I218*IF($G218="Pickup", SUMIFS(NewEmisData!H:H, NewEmisData!$A:$A, "Pickup", NewEmisData!$B:$B, $A218, NewEmisData!$C:$C, $H218, NewEmisData!$D:$D, BB$2), SUMIFS(NewEmisData!H:H, NewEmisData!$A:$A, "LDV", NewEmisData!$B:$B, $A218, NewEmisData!$C:$C, $H218, NewEmisData!$D:$D, BB$2))</f>
        <v>#REF!</v>
      </c>
      <c r="BC218" s="335" t="e">
        <f>$I218*IF($G218="Pickup", SUMIFS(NewEmisData!I:I, NewEmisData!$A:$A, "Pickup", NewEmisData!$B:$B, $A218, NewEmisData!$C:$C, $H218, NewEmisData!$D:$D, BC$2), SUMIFS(NewEmisData!I:I, NewEmisData!$A:$A, "LDV", NewEmisData!$B:$B, $A218, NewEmisData!$C:$C, $H218, NewEmisData!$D:$D, BC$2))</f>
        <v>#REF!</v>
      </c>
      <c r="BD218" s="335" t="e">
        <f>$I218*IF($G218="Pickup", SUMIFS(NewEmisData!J:J, NewEmisData!$A:$A, "Pickup", NewEmisData!$B:$B, $A218, NewEmisData!$C:$C, $H218, NewEmisData!$D:$D, BD$2), SUMIFS(NewEmisData!J:J, NewEmisData!$A:$A, "LDV", NewEmisData!$B:$B, $A218, NewEmisData!$C:$C, $H218, NewEmisData!$D:$D, BD$2))</f>
        <v>#REF!</v>
      </c>
      <c r="BE218" s="335" t="e">
        <f>$I218*IF($G218="Pickup", SUMIFS(NewEmisData!K:K, NewEmisData!$A:$A, "Pickup", NewEmisData!$B:$B, $A218, NewEmisData!$C:$C, $H218, NewEmisData!$D:$D, BE$2), SUMIFS(NewEmisData!K:K, NewEmisData!$A:$A, "LDV", NewEmisData!$B:$B, $A218, NewEmisData!$C:$C, $H218, NewEmisData!$D:$D, BE$2))</f>
        <v>#REF!</v>
      </c>
      <c r="BF218" s="335" t="e">
        <f>$I218*IF($G218="Pickup", SUMIFS(NewEmisData!L:L, NewEmisData!$A:$A, "Pickup", NewEmisData!$B:$B, $A218, NewEmisData!$C:$C, $H218, NewEmisData!$D:$D, BF$2), SUMIFS(NewEmisData!L:L, NewEmisData!$A:$A, "LDV", NewEmisData!$B:$B, $A218, NewEmisData!$C:$C, $H218, NewEmisData!$D:$D, BF$2))</f>
        <v>#REF!</v>
      </c>
      <c r="BG218" s="335" t="e">
        <f>$I218*IF($G218="Pickup", SUMIFS(NewEmisData!M:M, NewEmisData!$A:$A, "Pickup", NewEmisData!$B:$B, $A218, NewEmisData!$C:$C, $H218, NewEmisData!$D:$D, BG$2), SUMIFS(NewEmisData!M:M, NewEmisData!$A:$A, "LDV", NewEmisData!$B:$B, $A218, NewEmisData!$C:$C, $H218, NewEmisData!$D:$D, BG$2))</f>
        <v>#REF!</v>
      </c>
      <c r="BH218" s="335">
        <v>6.635240494108516E-3</v>
      </c>
      <c r="BI218" s="335" t="e">
        <f>$I218*IF($G218="Pickup", SUMIFS(NewEmisData!E:E, NewEmisData!$A:$A, "Pickup", NewEmisData!$B:$B, $A218, NewEmisData!$C:$C, $H218, NewEmisData!$D:$D, BI$2), SUMIFS(NewEmisData!E:E, NewEmisData!$A:$A, "LDV", NewEmisData!$B:$B, $A218, NewEmisData!$C:$C, $H218, NewEmisData!$D:$D, BI$2))</f>
        <v>#REF!</v>
      </c>
      <c r="BJ218" s="335" t="e">
        <f>$I218*IF($G218="Pickup", SUMIFS(NewEmisData!F:F, NewEmisData!$A:$A, "Pickup", NewEmisData!$B:$B, $A218, NewEmisData!$C:$C, $H218, NewEmisData!$D:$D, BJ$2), SUMIFS(NewEmisData!F:F, NewEmisData!$A:$A, "LDV", NewEmisData!$B:$B, $A218, NewEmisData!$C:$C, $H218, NewEmisData!$D:$D, BJ$2))</f>
        <v>#REF!</v>
      </c>
      <c r="BK218" s="335" t="e">
        <f>$I218*IF($G218="Pickup", SUMIFS(NewEmisData!G:G, NewEmisData!$A:$A, "Pickup", NewEmisData!$B:$B, $A218, NewEmisData!$C:$C, $H218, NewEmisData!$D:$D, BK$2), SUMIFS(NewEmisData!G:G, NewEmisData!$A:$A, "LDV", NewEmisData!$B:$B, $A218, NewEmisData!$C:$C, $H218, NewEmisData!$D:$D, BK$2))</f>
        <v>#REF!</v>
      </c>
      <c r="BL218" s="335" t="e">
        <f>$I218*IF($G218="Pickup", SUMIFS(NewEmisData!H:H, NewEmisData!$A:$A, "Pickup", NewEmisData!$B:$B, $A218, NewEmisData!$C:$C, $H218, NewEmisData!$D:$D, BL$2), SUMIFS(NewEmisData!H:H, NewEmisData!$A:$A, "LDV", NewEmisData!$B:$B, $A218, NewEmisData!$C:$C, $H218, NewEmisData!$D:$D, BL$2))</f>
        <v>#REF!</v>
      </c>
      <c r="BM218" s="335" t="e">
        <f>$I218*IF($G218="Pickup", SUMIFS(NewEmisData!I:I, NewEmisData!$A:$A, "Pickup", NewEmisData!$B:$B, $A218, NewEmisData!$C:$C, $H218, NewEmisData!$D:$D, BM$2), SUMIFS(NewEmisData!I:I, NewEmisData!$A:$A, "LDV", NewEmisData!$B:$B, $A218, NewEmisData!$C:$C, $H218, NewEmisData!$D:$D, BM$2))</f>
        <v>#REF!</v>
      </c>
      <c r="BN218" s="335" t="e">
        <f>$I218*IF($G218="Pickup", SUMIFS(NewEmisData!J:J, NewEmisData!$A:$A, "Pickup", NewEmisData!$B:$B, $A218, NewEmisData!$C:$C, $H218, NewEmisData!$D:$D, BN$2), SUMIFS(NewEmisData!J:J, NewEmisData!$A:$A, "LDV", NewEmisData!$B:$B, $A218, NewEmisData!$C:$C, $H218, NewEmisData!$D:$D, BN$2))</f>
        <v>#REF!</v>
      </c>
      <c r="BO218" s="335" t="e">
        <f>$I218*IF($G218="Pickup", SUMIFS(NewEmisData!K:K, NewEmisData!$A:$A, "Pickup", NewEmisData!$B:$B, $A218, NewEmisData!$C:$C, $H218, NewEmisData!$D:$D, BO$2), SUMIFS(NewEmisData!K:K, NewEmisData!$A:$A, "LDV", NewEmisData!$B:$B, $A218, NewEmisData!$C:$C, $H218, NewEmisData!$D:$D, BO$2))</f>
        <v>#REF!</v>
      </c>
      <c r="BP218" s="335" t="e">
        <f>$I218*IF($G218="Pickup", SUMIFS(NewEmisData!L:L, NewEmisData!$A:$A, "Pickup", NewEmisData!$B:$B, $A218, NewEmisData!$C:$C, $H218, NewEmisData!$D:$D, BP$2), SUMIFS(NewEmisData!L:L, NewEmisData!$A:$A, "LDV", NewEmisData!$B:$B, $A218, NewEmisData!$C:$C, $H218, NewEmisData!$D:$D, BP$2))</f>
        <v>#REF!</v>
      </c>
      <c r="BQ218" s="335" t="e">
        <f>$I218*IF($G218="Pickup", SUMIFS(NewEmisData!M:M, NewEmisData!$A:$A, "Pickup", NewEmisData!$B:$B, $A218, NewEmisData!$C:$C, $H218, NewEmisData!$D:$D, BQ$2), SUMIFS(NewEmisData!M:M, NewEmisData!$A:$A, "LDV", NewEmisData!$B:$B, $A218, NewEmisData!$C:$C, $H218, NewEmisData!$D:$D, BQ$2))</f>
        <v>#REF!</v>
      </c>
      <c r="BR218" s="335">
        <v>1.1611805680881344</v>
      </c>
      <c r="BS218" s="335" t="e">
        <f>$I218*IF($G218="Pickup", SUMIFS(NewEmisData!E:E, NewEmisData!$A:$A, "Pickup", NewEmisData!$B:$B, $A218, NewEmisData!$C:$C, $H218, NewEmisData!$D:$D, BS$2), SUMIFS(NewEmisData!E:E, NewEmisData!$A:$A, "LDV", NewEmisData!$B:$B, $A218, NewEmisData!$C:$C, $H218, NewEmisData!$D:$D, BS$2))</f>
        <v>#REF!</v>
      </c>
      <c r="BT218" s="335" t="e">
        <f>$I218*IF($G218="Pickup", SUMIFS(NewEmisData!F:F, NewEmisData!$A:$A, "Pickup", NewEmisData!$B:$B, $A218, NewEmisData!$C:$C, $H218, NewEmisData!$D:$D, BT$2), SUMIFS(NewEmisData!F:F, NewEmisData!$A:$A, "LDV", NewEmisData!$B:$B, $A218, NewEmisData!$C:$C, $H218, NewEmisData!$D:$D, BT$2))</f>
        <v>#REF!</v>
      </c>
      <c r="BU218" s="335" t="e">
        <f>$I218*IF($G218="Pickup", SUMIFS(NewEmisData!G:G, NewEmisData!$A:$A, "Pickup", NewEmisData!$B:$B, $A218, NewEmisData!$C:$C, $H218, NewEmisData!$D:$D, BU$2), SUMIFS(NewEmisData!G:G, NewEmisData!$A:$A, "LDV", NewEmisData!$B:$B, $A218, NewEmisData!$C:$C, $H218, NewEmisData!$D:$D, BU$2))</f>
        <v>#REF!</v>
      </c>
      <c r="BV218" s="335" t="e">
        <f>$I218*IF($G218="Pickup", SUMIFS(NewEmisData!H:H, NewEmisData!$A:$A, "Pickup", NewEmisData!$B:$B, $A218, NewEmisData!$C:$C, $H218, NewEmisData!$D:$D, BV$2), SUMIFS(NewEmisData!H:H, NewEmisData!$A:$A, "LDV", NewEmisData!$B:$B, $A218, NewEmisData!$C:$C, $H218, NewEmisData!$D:$D, BV$2))</f>
        <v>#REF!</v>
      </c>
      <c r="BW218" s="335" t="e">
        <f>$I218*IF($G218="Pickup", SUMIFS(NewEmisData!I:I, NewEmisData!$A:$A, "Pickup", NewEmisData!$B:$B, $A218, NewEmisData!$C:$C, $H218, NewEmisData!$D:$D, BW$2), SUMIFS(NewEmisData!I:I, NewEmisData!$A:$A, "LDV", NewEmisData!$B:$B, $A218, NewEmisData!$C:$C, $H218, NewEmisData!$D:$D, BW$2))</f>
        <v>#REF!</v>
      </c>
      <c r="BX218" s="335" t="e">
        <f>$I218*IF($G218="Pickup", SUMIFS(NewEmisData!J:J, NewEmisData!$A:$A, "Pickup", NewEmisData!$B:$B, $A218, NewEmisData!$C:$C, $H218, NewEmisData!$D:$D, BX$2), SUMIFS(NewEmisData!J:J, NewEmisData!$A:$A, "LDV", NewEmisData!$B:$B, $A218, NewEmisData!$C:$C, $H218, NewEmisData!$D:$D, BX$2))</f>
        <v>#REF!</v>
      </c>
      <c r="BY218" s="335" t="e">
        <f>$I218*IF($G218="Pickup", SUMIFS(NewEmisData!K:K, NewEmisData!$A:$A, "Pickup", NewEmisData!$B:$B, $A218, NewEmisData!$C:$C, $H218, NewEmisData!$D:$D, BY$2), SUMIFS(NewEmisData!K:K, NewEmisData!$A:$A, "LDV", NewEmisData!$B:$B, $A218, NewEmisData!$C:$C, $H218, NewEmisData!$D:$D, BY$2))</f>
        <v>#REF!</v>
      </c>
      <c r="BZ218" s="335" t="e">
        <f>$I218*IF($G218="Pickup", SUMIFS(NewEmisData!L:L, NewEmisData!$A:$A, "Pickup", NewEmisData!$B:$B, $A218, NewEmisData!$C:$C, $H218, NewEmisData!$D:$D, BZ$2), SUMIFS(NewEmisData!L:L, NewEmisData!$A:$A, "LDV", NewEmisData!$B:$B, $A218, NewEmisData!$C:$C, $H218, NewEmisData!$D:$D, BZ$2))</f>
        <v>#REF!</v>
      </c>
      <c r="CA218" s="335" t="e">
        <f>$I218*IF($G218="Pickup", SUMIFS(NewEmisData!M:M, NewEmisData!$A:$A, "Pickup", NewEmisData!$B:$B, $A218, NewEmisData!$C:$C, $H218, NewEmisData!$D:$D, CA$2), SUMIFS(NewEmisData!M:M, NewEmisData!$A:$A, "LDV", NewEmisData!$B:$B, $A218, NewEmisData!$C:$C, $H218, NewEmisData!$D:$D, CA$2))</f>
        <v>#REF!</v>
      </c>
      <c r="CB218" s="335">
        <v>7.4011853176044348E-2</v>
      </c>
      <c r="CC218" s="335" t="e">
        <f>$I218*IF($G218="Pickup", SUMIFS(NewEmisData!E:E, NewEmisData!$A:$A, "Pickup", NewEmisData!$B:$B, $A218, NewEmisData!$C:$C, $H218, NewEmisData!$D:$D, CC$2), SUMIFS(NewEmisData!E:E, NewEmisData!$A:$A, "LDV", NewEmisData!$B:$B, $A218, NewEmisData!$C:$C, $H218, NewEmisData!$D:$D, CC$2))</f>
        <v>#REF!</v>
      </c>
      <c r="CD218" s="335" t="e">
        <f>$I218*IF($G218="Pickup", SUMIFS(NewEmisData!F:F, NewEmisData!$A:$A, "Pickup", NewEmisData!$B:$B, $A218, NewEmisData!$C:$C, $H218, NewEmisData!$D:$D, CD$2), SUMIFS(NewEmisData!F:F, NewEmisData!$A:$A, "LDV", NewEmisData!$B:$B, $A218, NewEmisData!$C:$C, $H218, NewEmisData!$D:$D, CD$2))</f>
        <v>#REF!</v>
      </c>
      <c r="CE218" s="335" t="e">
        <f>$I218*IF($G218="Pickup", SUMIFS(NewEmisData!G:G, NewEmisData!$A:$A, "Pickup", NewEmisData!$B:$B, $A218, NewEmisData!$C:$C, $H218, NewEmisData!$D:$D, CE$2), SUMIFS(NewEmisData!G:G, NewEmisData!$A:$A, "LDV", NewEmisData!$B:$B, $A218, NewEmisData!$C:$C, $H218, NewEmisData!$D:$D, CE$2))</f>
        <v>#REF!</v>
      </c>
      <c r="CF218" s="335" t="e">
        <f>$I218*IF($G218="Pickup", SUMIFS(NewEmisData!H:H, NewEmisData!$A:$A, "Pickup", NewEmisData!$B:$B, $A218, NewEmisData!$C:$C, $H218, NewEmisData!$D:$D, CF$2), SUMIFS(NewEmisData!H:H, NewEmisData!$A:$A, "LDV", NewEmisData!$B:$B, $A218, NewEmisData!$C:$C, $H218, NewEmisData!$D:$D, CF$2))</f>
        <v>#REF!</v>
      </c>
      <c r="CG218" s="335" t="e">
        <f>$I218*IF($G218="Pickup", SUMIFS(NewEmisData!I:I, NewEmisData!$A:$A, "Pickup", NewEmisData!$B:$B, $A218, NewEmisData!$C:$C, $H218, NewEmisData!$D:$D, CG$2), SUMIFS(NewEmisData!I:I, NewEmisData!$A:$A, "LDV", NewEmisData!$B:$B, $A218, NewEmisData!$C:$C, $H218, NewEmisData!$D:$D, CG$2))</f>
        <v>#REF!</v>
      </c>
      <c r="CH218" s="335" t="e">
        <f>$I218*IF($G218="Pickup", SUMIFS(NewEmisData!J:J, NewEmisData!$A:$A, "Pickup", NewEmisData!$B:$B, $A218, NewEmisData!$C:$C, $H218, NewEmisData!$D:$D, CH$2), SUMIFS(NewEmisData!J:J, NewEmisData!$A:$A, "LDV", NewEmisData!$B:$B, $A218, NewEmisData!$C:$C, $H218, NewEmisData!$D:$D, CH$2))</f>
        <v>#REF!</v>
      </c>
      <c r="CI218" s="335" t="e">
        <f>$I218*IF($G218="Pickup", SUMIFS(NewEmisData!K:K, NewEmisData!$A:$A, "Pickup", NewEmisData!$B:$B, $A218, NewEmisData!$C:$C, $H218, NewEmisData!$D:$D, CI$2), SUMIFS(NewEmisData!K:K, NewEmisData!$A:$A, "LDV", NewEmisData!$B:$B, $A218, NewEmisData!$C:$C, $H218, NewEmisData!$D:$D, CI$2))</f>
        <v>#REF!</v>
      </c>
      <c r="CJ218" s="335" t="e">
        <f>$I218*IF($G218="Pickup", SUMIFS(NewEmisData!L:L, NewEmisData!$A:$A, "Pickup", NewEmisData!$B:$B, $A218, NewEmisData!$C:$C, $H218, NewEmisData!$D:$D, CJ$2), SUMIFS(NewEmisData!L:L, NewEmisData!$A:$A, "LDV", NewEmisData!$B:$B, $A218, NewEmisData!$C:$C, $H218, NewEmisData!$D:$D, CJ$2))</f>
        <v>#REF!</v>
      </c>
      <c r="CK218" s="335" t="e">
        <f>$I218*IF($G218="Pickup", SUMIFS(NewEmisData!M:M, NewEmisData!$A:$A, "Pickup", NewEmisData!$B:$B, $A218, NewEmisData!$C:$C, $H218, NewEmisData!$D:$D, CK$2), SUMIFS(NewEmisData!M:M, NewEmisData!$A:$A, "LDV", NewEmisData!$B:$B, $A218, NewEmisData!$C:$C, $H218, NewEmisData!$D:$D, CK$2))</f>
        <v>#REF!</v>
      </c>
      <c r="CL218" s="335">
        <v>1.6016749451778743E-2</v>
      </c>
      <c r="CM218" s="335" t="e">
        <f>$I218*IF($G218="Pickup", SUMIFS(NewEmisData!E:E, NewEmisData!$A:$A, "Pickup", NewEmisData!$B:$B, $A218, NewEmisData!$C:$C, $H218, NewEmisData!$D:$D, CM$2), SUMIFS(NewEmisData!E:E, NewEmisData!$A:$A, "LDV", NewEmisData!$B:$B, $A218, NewEmisData!$C:$C, $H218, NewEmisData!$D:$D, CM$2))</f>
        <v>#REF!</v>
      </c>
      <c r="CN218" s="335" t="e">
        <f>$I218*IF($G218="Pickup", SUMIFS(NewEmisData!F:F, NewEmisData!$A:$A, "Pickup", NewEmisData!$B:$B, $A218, NewEmisData!$C:$C, $H218, NewEmisData!$D:$D, CN$2), SUMIFS(NewEmisData!F:F, NewEmisData!$A:$A, "LDV", NewEmisData!$B:$B, $A218, NewEmisData!$C:$C, $H218, NewEmisData!$D:$D, CN$2))</f>
        <v>#REF!</v>
      </c>
      <c r="CO218" s="335" t="e">
        <f>$I218*IF($G218="Pickup", SUMIFS(NewEmisData!G:G, NewEmisData!$A:$A, "Pickup", NewEmisData!$B:$B, $A218, NewEmisData!$C:$C, $H218, NewEmisData!$D:$D, CO$2), SUMIFS(NewEmisData!G:G, NewEmisData!$A:$A, "LDV", NewEmisData!$B:$B, $A218, NewEmisData!$C:$C, $H218, NewEmisData!$D:$D, CO$2))</f>
        <v>#REF!</v>
      </c>
      <c r="CP218" s="335" t="e">
        <f>$I218*IF($G218="Pickup", SUMIFS(NewEmisData!H:H, NewEmisData!$A:$A, "Pickup", NewEmisData!$B:$B, $A218, NewEmisData!$C:$C, $H218, NewEmisData!$D:$D, CP$2), SUMIFS(NewEmisData!H:H, NewEmisData!$A:$A, "LDV", NewEmisData!$B:$B, $A218, NewEmisData!$C:$C, $H218, NewEmisData!$D:$D, CP$2))</f>
        <v>#REF!</v>
      </c>
      <c r="CQ218" s="335" t="e">
        <f>$I218*IF($G218="Pickup", SUMIFS(NewEmisData!I:I, NewEmisData!$A:$A, "Pickup", NewEmisData!$B:$B, $A218, NewEmisData!$C:$C, $H218, NewEmisData!$D:$D, CQ$2), SUMIFS(NewEmisData!I:I, NewEmisData!$A:$A, "LDV", NewEmisData!$B:$B, $A218, NewEmisData!$C:$C, $H218, NewEmisData!$D:$D, CQ$2))</f>
        <v>#REF!</v>
      </c>
      <c r="CR218" s="335" t="e">
        <f>$I218*IF($G218="Pickup", SUMIFS(NewEmisData!J:J, NewEmisData!$A:$A, "Pickup", NewEmisData!$B:$B, $A218, NewEmisData!$C:$C, $H218, NewEmisData!$D:$D, CR$2), SUMIFS(NewEmisData!J:J, NewEmisData!$A:$A, "LDV", NewEmisData!$B:$B, $A218, NewEmisData!$C:$C, $H218, NewEmisData!$D:$D, CR$2))</f>
        <v>#REF!</v>
      </c>
      <c r="CS218" s="335" t="e">
        <f>$I218*IF($G218="Pickup", SUMIFS(NewEmisData!K:K, NewEmisData!$A:$A, "Pickup", NewEmisData!$B:$B, $A218, NewEmisData!$C:$C, $H218, NewEmisData!$D:$D, CS$2), SUMIFS(NewEmisData!K:K, NewEmisData!$A:$A, "LDV", NewEmisData!$B:$B, $A218, NewEmisData!$C:$C, $H218, NewEmisData!$D:$D, CS$2))</f>
        <v>#REF!</v>
      </c>
      <c r="CT218" s="335" t="e">
        <f>$I218*IF($G218="Pickup", SUMIFS(NewEmisData!L:L, NewEmisData!$A:$A, "Pickup", NewEmisData!$B:$B, $A218, NewEmisData!$C:$C, $H218, NewEmisData!$D:$D, CT$2), SUMIFS(NewEmisData!L:L, NewEmisData!$A:$A, "LDV", NewEmisData!$B:$B, $A218, NewEmisData!$C:$C, $H218, NewEmisData!$D:$D, CT$2))</f>
        <v>#REF!</v>
      </c>
      <c r="CU218" s="335" t="e">
        <f>$I218*IF($G218="Pickup", SUMIFS(NewEmisData!M:M, NewEmisData!$A:$A, "Pickup", NewEmisData!$B:$B, $A218, NewEmisData!$C:$C, $H218, NewEmisData!$D:$D, CU$2), SUMIFS(NewEmisData!M:M, NewEmisData!$A:$A, "LDV", NewEmisData!$B:$B, $A218, NewEmisData!$C:$C, $H218, NewEmisData!$D:$D, CU$2))</f>
        <v>#REF!</v>
      </c>
      <c r="CV218" s="335">
        <v>4.8813806306464884E-3</v>
      </c>
      <c r="CW218" s="335">
        <v>2.8348673258682742E-3</v>
      </c>
      <c r="CX218" s="335">
        <v>1.7521245587131993E-3</v>
      </c>
      <c r="CY218" s="335">
        <v>1.4805850082393662E-3</v>
      </c>
      <c r="CZ218" s="335">
        <v>1.2242985781298562E-3</v>
      </c>
      <c r="DA218" s="335">
        <v>9.3834089768672461E-4</v>
      </c>
      <c r="DB218" s="335">
        <v>7.3876383814398458E-4</v>
      </c>
      <c r="DC218" s="335">
        <v>7.0925592920393005E-4</v>
      </c>
      <c r="DD218" s="335">
        <v>7.0022116787031422E-4</v>
      </c>
      <c r="DE218" s="335">
        <v>6.9902547400489407E-4</v>
      </c>
      <c r="DF218" s="335">
        <v>6.9902547400489407E-4</v>
      </c>
      <c r="DG218" s="335" t="e">
        <f>$I218*IF($G218="Pickup", SUMIFS(NewEmisData!E:E, NewEmisData!$A:$A, "Pickup", NewEmisData!$B:$B, $A218, NewEmisData!$C:$C, $H218, NewEmisData!$D:$D, DG$2), SUMIFS(NewEmisData!E:E, NewEmisData!$A:$A, "LDV", NewEmisData!$B:$B, $A218, NewEmisData!$C:$C, $H218, NewEmisData!$D:$D, DG$2))</f>
        <v>#REF!</v>
      </c>
      <c r="DH218" s="335" t="e">
        <f>$I218*IF($G218="Pickup", SUMIFS(NewEmisData!F:F, NewEmisData!$A:$A, "Pickup", NewEmisData!$B:$B, $A218, NewEmisData!$C:$C, $H218, NewEmisData!$D:$D, DH$2), SUMIFS(NewEmisData!F:F, NewEmisData!$A:$A, "LDV", NewEmisData!$B:$B, $A218, NewEmisData!$C:$C, $H218, NewEmisData!$D:$D, DH$2))</f>
        <v>#REF!</v>
      </c>
      <c r="DI218" s="335" t="e">
        <f>$I218*IF($G218="Pickup", SUMIFS(NewEmisData!G:G, NewEmisData!$A:$A, "Pickup", NewEmisData!$B:$B, $A218, NewEmisData!$C:$C, $H218, NewEmisData!$D:$D, DI$2), SUMIFS(NewEmisData!G:G, NewEmisData!$A:$A, "LDV", NewEmisData!$B:$B, $A218, NewEmisData!$C:$C, $H218, NewEmisData!$D:$D, DI$2))</f>
        <v>#REF!</v>
      </c>
      <c r="DJ218" s="335" t="e">
        <f>$I218*IF($G218="Pickup", SUMIFS(NewEmisData!H:H, NewEmisData!$A:$A, "Pickup", NewEmisData!$B:$B, $A218, NewEmisData!$C:$C, $H218, NewEmisData!$D:$D, DJ$2), SUMIFS(NewEmisData!H:H, NewEmisData!$A:$A, "LDV", NewEmisData!$B:$B, $A218, NewEmisData!$C:$C, $H218, NewEmisData!$D:$D, DJ$2))</f>
        <v>#REF!</v>
      </c>
      <c r="DK218" s="335" t="e">
        <f>$I218*IF($G218="Pickup", SUMIFS(NewEmisData!I:I, NewEmisData!$A:$A, "Pickup", NewEmisData!$B:$B, $A218, NewEmisData!$C:$C, $H218, NewEmisData!$D:$D, DK$2), SUMIFS(NewEmisData!I:I, NewEmisData!$A:$A, "LDV", NewEmisData!$B:$B, $A218, NewEmisData!$C:$C, $H218, NewEmisData!$D:$D, DK$2))</f>
        <v>#REF!</v>
      </c>
      <c r="DL218" s="335" t="e">
        <f>$I218*IF($G218="Pickup", SUMIFS(NewEmisData!J:J, NewEmisData!$A:$A, "Pickup", NewEmisData!$B:$B, $A218, NewEmisData!$C:$C, $H218, NewEmisData!$D:$D, DL$2), SUMIFS(NewEmisData!J:J, NewEmisData!$A:$A, "LDV", NewEmisData!$B:$B, $A218, NewEmisData!$C:$C, $H218, NewEmisData!$D:$D, DL$2))</f>
        <v>#REF!</v>
      </c>
      <c r="DM218" s="335" t="e">
        <f>$I218*IF($G218="Pickup", SUMIFS(NewEmisData!K:K, NewEmisData!$A:$A, "Pickup", NewEmisData!$B:$B, $A218, NewEmisData!$C:$C, $H218, NewEmisData!$D:$D, DM$2), SUMIFS(NewEmisData!K:K, NewEmisData!$A:$A, "LDV", NewEmisData!$B:$B, $A218, NewEmisData!$C:$C, $H218, NewEmisData!$D:$D, DM$2))</f>
        <v>#REF!</v>
      </c>
      <c r="DN218" s="335" t="e">
        <f>$I218*IF($G218="Pickup", SUMIFS(NewEmisData!L:L, NewEmisData!$A:$A, "Pickup", NewEmisData!$B:$B, $A218, NewEmisData!$C:$C, $H218, NewEmisData!$D:$D, DN$2), SUMIFS(NewEmisData!L:L, NewEmisData!$A:$A, "LDV", NewEmisData!$B:$B, $A218, NewEmisData!$C:$C, $H218, NewEmisData!$D:$D, DN$2))</f>
        <v>#REF!</v>
      </c>
      <c r="DO218" s="335" t="e">
        <f>$I218*IF($G218="Pickup", SUMIFS(NewEmisData!M:M, NewEmisData!$A:$A, "Pickup", NewEmisData!$B:$B, $A218, NewEmisData!$C:$C, $H218, NewEmisData!$D:$D, DO$2), SUMIFS(NewEmisData!M:M, NewEmisData!$A:$A, "LDV", NewEmisData!$B:$B, $A218, NewEmisData!$C:$C, $H218, NewEmisData!$D:$D, DO$2))</f>
        <v>#REF!</v>
      </c>
      <c r="DP218" s="335">
        <v>1.4161908397211972E-3</v>
      </c>
      <c r="DQ218" s="335" t="e">
        <f>$I218*IF($G218="Pickup", SUMIFS(NewEmisData!E:E, NewEmisData!$A:$A, "Pickup", NewEmisData!$B:$B, $A218, NewEmisData!$C:$C, $H218, NewEmisData!$D:$D, DQ$2), SUMIFS(NewEmisData!E:E, NewEmisData!$A:$A, "LDV", NewEmisData!$B:$B, $A218, NewEmisData!$C:$C, $H218, NewEmisData!$D:$D, DQ$2))</f>
        <v>#REF!</v>
      </c>
      <c r="DR218" s="335" t="e">
        <f>$I218*IF($G218="Pickup", SUMIFS(NewEmisData!F:F, NewEmisData!$A:$A, "Pickup", NewEmisData!$B:$B, $A218, NewEmisData!$C:$C, $H218, NewEmisData!$D:$D, DR$2), SUMIFS(NewEmisData!F:F, NewEmisData!$A:$A, "LDV", NewEmisData!$B:$B, $A218, NewEmisData!$C:$C, $H218, NewEmisData!$D:$D, DR$2))</f>
        <v>#REF!</v>
      </c>
      <c r="DS218" s="335" t="e">
        <f>$I218*IF($G218="Pickup", SUMIFS(NewEmisData!G:G, NewEmisData!$A:$A, "Pickup", NewEmisData!$B:$B, $A218, NewEmisData!$C:$C, $H218, NewEmisData!$D:$D, DS$2), SUMIFS(NewEmisData!G:G, NewEmisData!$A:$A, "LDV", NewEmisData!$B:$B, $A218, NewEmisData!$C:$C, $H218, NewEmisData!$D:$D, DS$2))</f>
        <v>#REF!</v>
      </c>
      <c r="DT218" s="335" t="e">
        <f>$I218*IF($G218="Pickup", SUMIFS(NewEmisData!H:H, NewEmisData!$A:$A, "Pickup", NewEmisData!$B:$B, $A218, NewEmisData!$C:$C, $H218, NewEmisData!$D:$D, DT$2), SUMIFS(NewEmisData!H:H, NewEmisData!$A:$A, "LDV", NewEmisData!$B:$B, $A218, NewEmisData!$C:$C, $H218, NewEmisData!$D:$D, DT$2))</f>
        <v>#REF!</v>
      </c>
      <c r="DU218" s="335" t="e">
        <f>$I218*IF($G218="Pickup", SUMIFS(NewEmisData!I:I, NewEmisData!$A:$A, "Pickup", NewEmisData!$B:$B, $A218, NewEmisData!$C:$C, $H218, NewEmisData!$D:$D, DU$2), SUMIFS(NewEmisData!I:I, NewEmisData!$A:$A, "LDV", NewEmisData!$B:$B, $A218, NewEmisData!$C:$C, $H218, NewEmisData!$D:$D, DU$2))</f>
        <v>#REF!</v>
      </c>
      <c r="DV218" s="335" t="e">
        <f>$I218*IF($G218="Pickup", SUMIFS(NewEmisData!J:J, NewEmisData!$A:$A, "Pickup", NewEmisData!$B:$B, $A218, NewEmisData!$C:$C, $H218, NewEmisData!$D:$D, DV$2), SUMIFS(NewEmisData!J:J, NewEmisData!$A:$A, "LDV", NewEmisData!$B:$B, $A218, NewEmisData!$C:$C, $H218, NewEmisData!$D:$D, DV$2))</f>
        <v>#REF!</v>
      </c>
      <c r="DW218" s="335" t="e">
        <f>$I218*IF($G218="Pickup", SUMIFS(NewEmisData!K:K, NewEmisData!$A:$A, "Pickup", NewEmisData!$B:$B, $A218, NewEmisData!$C:$C, $H218, NewEmisData!$D:$D, DW$2), SUMIFS(NewEmisData!K:K, NewEmisData!$A:$A, "LDV", NewEmisData!$B:$B, $A218, NewEmisData!$C:$C, $H218, NewEmisData!$D:$D, DW$2))</f>
        <v>#REF!</v>
      </c>
      <c r="DX218" s="335" t="e">
        <f>$I218*IF($G218="Pickup", SUMIFS(NewEmisData!L:L, NewEmisData!$A:$A, "Pickup", NewEmisData!$B:$B, $A218, NewEmisData!$C:$C, $H218, NewEmisData!$D:$D, DX$2), SUMIFS(NewEmisData!L:L, NewEmisData!$A:$A, "LDV", NewEmisData!$B:$B, $A218, NewEmisData!$C:$C, $H218, NewEmisData!$D:$D, DX$2))</f>
        <v>#REF!</v>
      </c>
      <c r="DY218" s="335" t="e">
        <f>$I218*IF($G218="Pickup", SUMIFS(NewEmisData!M:M, NewEmisData!$A:$A, "Pickup", NewEmisData!$B:$B, $A218, NewEmisData!$C:$C, $H218, NewEmisData!$D:$D, DY$2), SUMIFS(NewEmisData!M:M, NewEmisData!$A:$A, "LDV", NewEmisData!$B:$B, $A218, NewEmisData!$C:$C, $H218, NewEmisData!$D:$D, DY$2))</f>
        <v>#REF!</v>
      </c>
      <c r="DZ218" s="335">
        <v>3.9161427500359501E-3</v>
      </c>
      <c r="EA218" s="335" t="e">
        <f t="shared" si="350"/>
        <v>#REF!</v>
      </c>
      <c r="EB218" s="335" t="e">
        <f t="shared" si="351"/>
        <v>#REF!</v>
      </c>
      <c r="EC218" s="335" t="e">
        <f t="shared" si="352"/>
        <v>#REF!</v>
      </c>
      <c r="ED218" s="335" t="e">
        <f t="shared" si="353"/>
        <v>#REF!</v>
      </c>
      <c r="EE218" s="335" t="e">
        <f t="shared" si="354"/>
        <v>#REF!</v>
      </c>
      <c r="EF218" s="335" t="e">
        <f t="shared" si="355"/>
        <v>#REF!</v>
      </c>
      <c r="EG218" s="335" t="e">
        <f t="shared" si="356"/>
        <v>#REF!</v>
      </c>
      <c r="EH218" s="335" t="e">
        <f t="shared" si="357"/>
        <v>#REF!</v>
      </c>
      <c r="EI218" s="335" t="e">
        <f t="shared" si="358"/>
        <v>#REF!</v>
      </c>
      <c r="EJ218" s="335">
        <f t="shared" si="359"/>
        <v>0.19370552645526184</v>
      </c>
      <c r="EK218" s="335" t="e">
        <f t="shared" si="360"/>
        <v>#REF!</v>
      </c>
      <c r="EL218" s="335" t="e">
        <f t="shared" si="361"/>
        <v>#REF!</v>
      </c>
      <c r="EM218" s="335" t="e">
        <f t="shared" si="362"/>
        <v>#REF!</v>
      </c>
      <c r="EN218" s="335" t="e">
        <f t="shared" si="363"/>
        <v>#REF!</v>
      </c>
      <c r="EO218" s="335" t="e">
        <f t="shared" si="364"/>
        <v>#REF!</v>
      </c>
      <c r="EP218" s="335" t="e">
        <f t="shared" si="365"/>
        <v>#REF!</v>
      </c>
      <c r="EQ218" s="335" t="e">
        <f t="shared" si="366"/>
        <v>#REF!</v>
      </c>
      <c r="ER218" s="335" t="e">
        <f t="shared" si="367"/>
        <v>#REF!</v>
      </c>
      <c r="ES218" s="335" t="e">
        <f t="shared" si="368"/>
        <v>#REF!</v>
      </c>
      <c r="ET218" s="335">
        <f t="shared" si="369"/>
        <v>4.3391925281933752E-2</v>
      </c>
      <c r="EU218" s="335" t="e">
        <f t="shared" si="370"/>
        <v>#REF!</v>
      </c>
      <c r="EV218" s="335" t="e">
        <f t="shared" si="371"/>
        <v>#REF!</v>
      </c>
      <c r="EW218" s="335" t="e">
        <f t="shared" si="372"/>
        <v>#REF!</v>
      </c>
      <c r="EX218" s="335" t="e">
        <f t="shared" si="373"/>
        <v>#REF!</v>
      </c>
      <c r="EY218" s="335" t="e">
        <f t="shared" si="374"/>
        <v>#REF!</v>
      </c>
      <c r="EZ218" s="335" t="e">
        <f t="shared" si="375"/>
        <v>#REF!</v>
      </c>
      <c r="FA218" s="335" t="e">
        <f t="shared" si="376"/>
        <v>#REF!</v>
      </c>
      <c r="FB218" s="335" t="e">
        <f t="shared" si="377"/>
        <v>#REF!</v>
      </c>
      <c r="FC218" s="335" t="e">
        <f t="shared" si="378"/>
        <v>#REF!</v>
      </c>
      <c r="FD218" s="335">
        <f t="shared" si="379"/>
        <v>1.2209458395742144E-3</v>
      </c>
      <c r="FE218" s="335" t="e">
        <f t="shared" si="380"/>
        <v>#REF!</v>
      </c>
      <c r="FF218" s="335" t="e">
        <f t="shared" si="381"/>
        <v>#REF!</v>
      </c>
      <c r="FG218" s="335" t="e">
        <f t="shared" si="382"/>
        <v>#REF!</v>
      </c>
      <c r="FH218" s="335" t="e">
        <f t="shared" si="383"/>
        <v>#REF!</v>
      </c>
      <c r="FI218" s="335" t="e">
        <f t="shared" si="384"/>
        <v>#REF!</v>
      </c>
      <c r="FJ218" s="335" t="e">
        <f t="shared" si="385"/>
        <v>#REF!</v>
      </c>
      <c r="FK218" s="335" t="e">
        <f t="shared" si="386"/>
        <v>#REF!</v>
      </c>
      <c r="FL218" s="335" t="e">
        <f t="shared" si="387"/>
        <v>#REF!</v>
      </c>
      <c r="FM218" s="335" t="e">
        <f t="shared" si="388"/>
        <v>#REF!</v>
      </c>
      <c r="FN218" s="335">
        <f t="shared" si="389"/>
        <v>3.3340556433169119E-2</v>
      </c>
      <c r="FO218" s="335" t="e">
        <f t="shared" si="390"/>
        <v>#REF!</v>
      </c>
      <c r="FP218" s="335" t="e">
        <f t="shared" si="391"/>
        <v>#REF!</v>
      </c>
      <c r="FQ218" s="335" t="e">
        <f t="shared" si="392"/>
        <v>#REF!</v>
      </c>
      <c r="FR218" s="335" t="e">
        <f t="shared" si="393"/>
        <v>#REF!</v>
      </c>
      <c r="FS218" s="335" t="e">
        <f t="shared" si="394"/>
        <v>#REF!</v>
      </c>
      <c r="FT218" s="335" t="e">
        <f t="shared" si="395"/>
        <v>#REF!</v>
      </c>
      <c r="FU218" s="335" t="e">
        <f t="shared" si="396"/>
        <v>#REF!</v>
      </c>
      <c r="FV218" s="335" t="e">
        <f t="shared" si="397"/>
        <v>#REF!</v>
      </c>
      <c r="FW218" s="335" t="e">
        <f t="shared" si="398"/>
        <v>#REF!</v>
      </c>
      <c r="FX218" s="335">
        <f t="shared" si="399"/>
        <v>6.635240494108516E-3</v>
      </c>
    </row>
    <row r="219" spans="1:180" x14ac:dyDescent="0.2">
      <c r="A219" s="305" t="str">
        <f>_xlfn.CONCAT(IF(LEFT(TRIM(A218),1)="*", "*R", "R"), 1+RIGHT(TRIM(A218),1))</f>
        <v>R6</v>
      </c>
      <c r="B219" s="305" t="str">
        <f t="shared" si="411"/>
        <v>TLSSGPHEV40</v>
      </c>
      <c r="C219" s="305" t="str">
        <f t="shared" si="412"/>
        <v>TL.GSL.SS.PHEV.2020</v>
      </c>
      <c r="D219" s="301" t="str">
        <f t="shared" si="413"/>
        <v>bn-vmt, bn-vmt/a</v>
      </c>
      <c r="E219" s="301" t="str">
        <f t="shared" si="414"/>
        <v>TLGSL</v>
      </c>
      <c r="F219" s="301" t="str">
        <f t="shared" si="415"/>
        <v>TL</v>
      </c>
      <c r="G219" s="315" t="s">
        <v>821</v>
      </c>
      <c r="H219" s="315" t="s">
        <v>814</v>
      </c>
      <c r="I219" s="321" t="e">
        <f>#REF!</f>
        <v>#REF!</v>
      </c>
      <c r="J219" s="315" t="str">
        <f t="shared" si="400"/>
        <v>Small SUV-GSL</v>
      </c>
      <c r="K219" s="335" t="e">
        <f>$I219*IF($G219="Pickup", SUMIFS(NewEmisData!E:E, NewEmisData!$A:$A, "Pickup", NewEmisData!$B:$B, $A219, NewEmisData!$C:$C, $H219, NewEmisData!$D:$D, K$2), SUMIFS(NewEmisData!E:E, NewEmisData!$A:$A, "LDV", NewEmisData!$B:$B, $A219, NewEmisData!$C:$C, $H219, NewEmisData!$D:$D, K$2))</f>
        <v>#REF!</v>
      </c>
      <c r="L219" s="335" t="e">
        <f>$I219*IF($G219="Pickup", SUMIFS(NewEmisData!F:F, NewEmisData!$A:$A, "Pickup", NewEmisData!$B:$B, $A219, NewEmisData!$C:$C, $H219, NewEmisData!$D:$D, L$2), SUMIFS(NewEmisData!F:F, NewEmisData!$A:$A, "LDV", NewEmisData!$B:$B, $A219, NewEmisData!$C:$C, $H219, NewEmisData!$D:$D, L$2))</f>
        <v>#REF!</v>
      </c>
      <c r="M219" s="335" t="e">
        <f>$I219*IF($G219="Pickup", SUMIFS(NewEmisData!G:G, NewEmisData!$A:$A, "Pickup", NewEmisData!$B:$B, $A219, NewEmisData!$C:$C, $H219, NewEmisData!$D:$D, M$2), SUMIFS(NewEmisData!G:G, NewEmisData!$A:$A, "LDV", NewEmisData!$B:$B, $A219, NewEmisData!$C:$C, $H219, NewEmisData!$D:$D, M$2))</f>
        <v>#REF!</v>
      </c>
      <c r="N219" s="335" t="e">
        <f>$I219*IF($G219="Pickup", SUMIFS(NewEmisData!H:H, NewEmisData!$A:$A, "Pickup", NewEmisData!$B:$B, $A219, NewEmisData!$C:$C, $H219, NewEmisData!$D:$D, N$2), SUMIFS(NewEmisData!H:H, NewEmisData!$A:$A, "LDV", NewEmisData!$B:$B, $A219, NewEmisData!$C:$C, $H219, NewEmisData!$D:$D, N$2))</f>
        <v>#REF!</v>
      </c>
      <c r="O219" s="335" t="e">
        <f>$I219*IF($G219="Pickup", SUMIFS(NewEmisData!I:I, NewEmisData!$A:$A, "Pickup", NewEmisData!$B:$B, $A219, NewEmisData!$C:$C, $H219, NewEmisData!$D:$D, O$2), SUMIFS(NewEmisData!I:I, NewEmisData!$A:$A, "LDV", NewEmisData!$B:$B, $A219, NewEmisData!$C:$C, $H219, NewEmisData!$D:$D, O$2))</f>
        <v>#REF!</v>
      </c>
      <c r="P219" s="335" t="e">
        <f>$I219*IF($G219="Pickup", SUMIFS(NewEmisData!J:J, NewEmisData!$A:$A, "Pickup", NewEmisData!$B:$B, $A219, NewEmisData!$C:$C, $H219, NewEmisData!$D:$D, P$2), SUMIFS(NewEmisData!J:J, NewEmisData!$A:$A, "LDV", NewEmisData!$B:$B, $A219, NewEmisData!$C:$C, $H219, NewEmisData!$D:$D, P$2))</f>
        <v>#REF!</v>
      </c>
      <c r="Q219" s="335" t="e">
        <f>$I219*IF($G219="Pickup", SUMIFS(NewEmisData!K:K, NewEmisData!$A:$A, "Pickup", NewEmisData!$B:$B, $A219, NewEmisData!$C:$C, $H219, NewEmisData!$D:$D, Q$2), SUMIFS(NewEmisData!K:K, NewEmisData!$A:$A, "LDV", NewEmisData!$B:$B, $A219, NewEmisData!$C:$C, $H219, NewEmisData!$D:$D, Q$2))</f>
        <v>#REF!</v>
      </c>
      <c r="R219" s="335" t="e">
        <f>$I219*IF($G219="Pickup", SUMIFS(NewEmisData!L:L, NewEmisData!$A:$A, "Pickup", NewEmisData!$B:$B, $A219, NewEmisData!$C:$C, $H219, NewEmisData!$D:$D, R$2), SUMIFS(NewEmisData!L:L, NewEmisData!$A:$A, "LDV", NewEmisData!$B:$B, $A219, NewEmisData!$C:$C, $H219, NewEmisData!$D:$D, R$2))</f>
        <v>#REF!</v>
      </c>
      <c r="S219" s="335" t="e">
        <f>$I219*IF($G219="Pickup", SUMIFS(NewEmisData!M:M, NewEmisData!$A:$A, "Pickup", NewEmisData!$B:$B, $A219, NewEmisData!$C:$C, $H219, NewEmisData!$D:$D, S$2), SUMIFS(NewEmisData!M:M, NewEmisData!$A:$A, "LDV", NewEmisData!$B:$B, $A219, NewEmisData!$C:$C, $H219, NewEmisData!$D:$D, S$2))</f>
        <v>#REF!</v>
      </c>
      <c r="T219" s="335">
        <v>0.19370552645526184</v>
      </c>
      <c r="U219" s="335" t="e">
        <f>$I219*IF($G219="Pickup", SUMIFS(NewEmisData!E:E, NewEmisData!$A:$A, "Pickup", NewEmisData!$B:$B, $A219, NewEmisData!$C:$C, $H219, NewEmisData!$D:$D, U$2), SUMIFS(NewEmisData!E:E, NewEmisData!$A:$A, "LDV", NewEmisData!$B:$B, $A219, NewEmisData!$C:$C, $H219, NewEmisData!$D:$D, U$2))</f>
        <v>#REF!</v>
      </c>
      <c r="V219" s="335" t="e">
        <f>$I219*IF($G219="Pickup", SUMIFS(NewEmisData!F:F, NewEmisData!$A:$A, "Pickup", NewEmisData!$B:$B, $A219, NewEmisData!$C:$C, $H219, NewEmisData!$D:$D, V$2), SUMIFS(NewEmisData!F:F, NewEmisData!$A:$A, "LDV", NewEmisData!$B:$B, $A219, NewEmisData!$C:$C, $H219, NewEmisData!$D:$D, V$2))</f>
        <v>#REF!</v>
      </c>
      <c r="W219" s="335" t="e">
        <f>$I219*IF($G219="Pickup", SUMIFS(NewEmisData!G:G, NewEmisData!$A:$A, "Pickup", NewEmisData!$B:$B, $A219, NewEmisData!$C:$C, $H219, NewEmisData!$D:$D, W$2), SUMIFS(NewEmisData!G:G, NewEmisData!$A:$A, "LDV", NewEmisData!$B:$B, $A219, NewEmisData!$C:$C, $H219, NewEmisData!$D:$D, W$2))</f>
        <v>#REF!</v>
      </c>
      <c r="X219" s="335" t="e">
        <f>$I219*IF($G219="Pickup", SUMIFS(NewEmisData!H:H, NewEmisData!$A:$A, "Pickup", NewEmisData!$B:$B, $A219, NewEmisData!$C:$C, $H219, NewEmisData!$D:$D, X$2), SUMIFS(NewEmisData!H:H, NewEmisData!$A:$A, "LDV", NewEmisData!$B:$B, $A219, NewEmisData!$C:$C, $H219, NewEmisData!$D:$D, X$2))</f>
        <v>#REF!</v>
      </c>
      <c r="Y219" s="335" t="e">
        <f>$I219*IF($G219="Pickup", SUMIFS(NewEmisData!I:I, NewEmisData!$A:$A, "Pickup", NewEmisData!$B:$B, $A219, NewEmisData!$C:$C, $H219, NewEmisData!$D:$D, Y$2), SUMIFS(NewEmisData!I:I, NewEmisData!$A:$A, "LDV", NewEmisData!$B:$B, $A219, NewEmisData!$C:$C, $H219, NewEmisData!$D:$D, Y$2))</f>
        <v>#REF!</v>
      </c>
      <c r="Z219" s="335" t="e">
        <f>$I219*IF($G219="Pickup", SUMIFS(NewEmisData!J:J, NewEmisData!$A:$A, "Pickup", NewEmisData!$B:$B, $A219, NewEmisData!$C:$C, $H219, NewEmisData!$D:$D, Z$2), SUMIFS(NewEmisData!J:J, NewEmisData!$A:$A, "LDV", NewEmisData!$B:$B, $A219, NewEmisData!$C:$C, $H219, NewEmisData!$D:$D, Z$2))</f>
        <v>#REF!</v>
      </c>
      <c r="AA219" s="335" t="e">
        <f>$I219*IF($G219="Pickup", SUMIFS(NewEmisData!K:K, NewEmisData!$A:$A, "Pickup", NewEmisData!$B:$B, $A219, NewEmisData!$C:$C, $H219, NewEmisData!$D:$D, AA$2), SUMIFS(NewEmisData!K:K, NewEmisData!$A:$A, "LDV", NewEmisData!$B:$B, $A219, NewEmisData!$C:$C, $H219, NewEmisData!$D:$D, AA$2))</f>
        <v>#REF!</v>
      </c>
      <c r="AB219" s="335" t="e">
        <f>$I219*IF($G219="Pickup", SUMIFS(NewEmisData!L:L, NewEmisData!$A:$A, "Pickup", NewEmisData!$B:$B, $A219, NewEmisData!$C:$C, $H219, NewEmisData!$D:$D, AB$2), SUMIFS(NewEmisData!L:L, NewEmisData!$A:$A, "LDV", NewEmisData!$B:$B, $A219, NewEmisData!$C:$C, $H219, NewEmisData!$D:$D, AB$2))</f>
        <v>#REF!</v>
      </c>
      <c r="AC219" s="335" t="e">
        <f>$I219*IF($G219="Pickup", SUMIFS(NewEmisData!M:M, NewEmisData!$A:$A, "Pickup", NewEmisData!$B:$B, $A219, NewEmisData!$C:$C, $H219, NewEmisData!$D:$D, AC$2), SUMIFS(NewEmisData!M:M, NewEmisData!$A:$A, "LDV", NewEmisData!$B:$B, $A219, NewEmisData!$C:$C, $H219, NewEmisData!$D:$D, AC$2))</f>
        <v>#REF!</v>
      </c>
      <c r="AD219" s="335">
        <v>4.3391925281933752E-2</v>
      </c>
      <c r="AE219" s="335" t="e">
        <f>$I219*IF($G219="Pickup", SUMIFS(NewEmisData!E:E, NewEmisData!$A:$A, "Pickup", NewEmisData!$B:$B, $A219, NewEmisData!$C:$C, $H219, NewEmisData!$D:$D, AE$2), SUMIFS(NewEmisData!E:E, NewEmisData!$A:$A, "LDV", NewEmisData!$B:$B, $A219, NewEmisData!$C:$C, $H219, NewEmisData!$D:$D, AE$2))</f>
        <v>#REF!</v>
      </c>
      <c r="AF219" s="335" t="e">
        <f>$I219*IF($G219="Pickup", SUMIFS(NewEmisData!F:F, NewEmisData!$A:$A, "Pickup", NewEmisData!$B:$B, $A219, NewEmisData!$C:$C, $H219, NewEmisData!$D:$D, AF$2), SUMIFS(NewEmisData!F:F, NewEmisData!$A:$A, "LDV", NewEmisData!$B:$B, $A219, NewEmisData!$C:$C, $H219, NewEmisData!$D:$D, AF$2))</f>
        <v>#REF!</v>
      </c>
      <c r="AG219" s="335" t="e">
        <f>$I219*IF($G219="Pickup", SUMIFS(NewEmisData!G:G, NewEmisData!$A:$A, "Pickup", NewEmisData!$B:$B, $A219, NewEmisData!$C:$C, $H219, NewEmisData!$D:$D, AG$2), SUMIFS(NewEmisData!G:G, NewEmisData!$A:$A, "LDV", NewEmisData!$B:$B, $A219, NewEmisData!$C:$C, $H219, NewEmisData!$D:$D, AG$2))</f>
        <v>#REF!</v>
      </c>
      <c r="AH219" s="335" t="e">
        <f>$I219*IF($G219="Pickup", SUMIFS(NewEmisData!H:H, NewEmisData!$A:$A, "Pickup", NewEmisData!$B:$B, $A219, NewEmisData!$C:$C, $H219, NewEmisData!$D:$D, AH$2), SUMIFS(NewEmisData!H:H, NewEmisData!$A:$A, "LDV", NewEmisData!$B:$B, $A219, NewEmisData!$C:$C, $H219, NewEmisData!$D:$D, AH$2))</f>
        <v>#REF!</v>
      </c>
      <c r="AI219" s="335" t="e">
        <f>$I219*IF($G219="Pickup", SUMIFS(NewEmisData!I:I, NewEmisData!$A:$A, "Pickup", NewEmisData!$B:$B, $A219, NewEmisData!$C:$C, $H219, NewEmisData!$D:$D, AI$2), SUMIFS(NewEmisData!I:I, NewEmisData!$A:$A, "LDV", NewEmisData!$B:$B, $A219, NewEmisData!$C:$C, $H219, NewEmisData!$D:$D, AI$2))</f>
        <v>#REF!</v>
      </c>
      <c r="AJ219" s="335" t="e">
        <f>$I219*IF($G219="Pickup", SUMIFS(NewEmisData!J:J, NewEmisData!$A:$A, "Pickup", NewEmisData!$B:$B, $A219, NewEmisData!$C:$C, $H219, NewEmisData!$D:$D, AJ$2), SUMIFS(NewEmisData!J:J, NewEmisData!$A:$A, "LDV", NewEmisData!$B:$B, $A219, NewEmisData!$C:$C, $H219, NewEmisData!$D:$D, AJ$2))</f>
        <v>#REF!</v>
      </c>
      <c r="AK219" s="335" t="e">
        <f>$I219*IF($G219="Pickup", SUMIFS(NewEmisData!K:K, NewEmisData!$A:$A, "Pickup", NewEmisData!$B:$B, $A219, NewEmisData!$C:$C, $H219, NewEmisData!$D:$D, AK$2), SUMIFS(NewEmisData!K:K, NewEmisData!$A:$A, "LDV", NewEmisData!$B:$B, $A219, NewEmisData!$C:$C, $H219, NewEmisData!$D:$D, AK$2))</f>
        <v>#REF!</v>
      </c>
      <c r="AL219" s="335" t="e">
        <f>$I219*IF($G219="Pickup", SUMIFS(NewEmisData!L:L, NewEmisData!$A:$A, "Pickup", NewEmisData!$B:$B, $A219, NewEmisData!$C:$C, $H219, NewEmisData!$D:$D, AL$2), SUMIFS(NewEmisData!L:L, NewEmisData!$A:$A, "LDV", NewEmisData!$B:$B, $A219, NewEmisData!$C:$C, $H219, NewEmisData!$D:$D, AL$2))</f>
        <v>#REF!</v>
      </c>
      <c r="AM219" s="335" t="e">
        <f>$I219*IF($G219="Pickup", SUMIFS(NewEmisData!M:M, NewEmisData!$A:$A, "Pickup", NewEmisData!$B:$B, $A219, NewEmisData!$C:$C, $H219, NewEmisData!$D:$D, AM$2), SUMIFS(NewEmisData!M:M, NewEmisData!$A:$A, "LDV", NewEmisData!$B:$B, $A219, NewEmisData!$C:$C, $H219, NewEmisData!$D:$D, AM$2))</f>
        <v>#REF!</v>
      </c>
      <c r="AN219" s="335">
        <v>1.2209458395742144E-3</v>
      </c>
      <c r="AO219" s="335" t="e">
        <f>$I219*IF($G219="Pickup", SUMIFS(NewEmisData!E:E, NewEmisData!$A:$A, "Pickup", NewEmisData!$B:$B, $A219, NewEmisData!$C:$C, $H219, NewEmisData!$D:$D, AO$2), SUMIFS(NewEmisData!E:E, NewEmisData!$A:$A, "LDV", NewEmisData!$B:$B, $A219, NewEmisData!$C:$C, $H219, NewEmisData!$D:$D, AO$2))</f>
        <v>#REF!</v>
      </c>
      <c r="AP219" s="335" t="e">
        <f>$I219*IF($G219="Pickup", SUMIFS(NewEmisData!F:F, NewEmisData!$A:$A, "Pickup", NewEmisData!$B:$B, $A219, NewEmisData!$C:$C, $H219, NewEmisData!$D:$D, AP$2), SUMIFS(NewEmisData!F:F, NewEmisData!$A:$A, "LDV", NewEmisData!$B:$B, $A219, NewEmisData!$C:$C, $H219, NewEmisData!$D:$D, AP$2))</f>
        <v>#REF!</v>
      </c>
      <c r="AQ219" s="335" t="e">
        <f>$I219*IF($G219="Pickup", SUMIFS(NewEmisData!G:G, NewEmisData!$A:$A, "Pickup", NewEmisData!$B:$B, $A219, NewEmisData!$C:$C, $H219, NewEmisData!$D:$D, AQ$2), SUMIFS(NewEmisData!G:G, NewEmisData!$A:$A, "LDV", NewEmisData!$B:$B, $A219, NewEmisData!$C:$C, $H219, NewEmisData!$D:$D, AQ$2))</f>
        <v>#REF!</v>
      </c>
      <c r="AR219" s="335" t="e">
        <f>$I219*IF($G219="Pickup", SUMIFS(NewEmisData!H:H, NewEmisData!$A:$A, "Pickup", NewEmisData!$B:$B, $A219, NewEmisData!$C:$C, $H219, NewEmisData!$D:$D, AR$2), SUMIFS(NewEmisData!H:H, NewEmisData!$A:$A, "LDV", NewEmisData!$B:$B, $A219, NewEmisData!$C:$C, $H219, NewEmisData!$D:$D, AR$2))</f>
        <v>#REF!</v>
      </c>
      <c r="AS219" s="335" t="e">
        <f>$I219*IF($G219="Pickup", SUMIFS(NewEmisData!I:I, NewEmisData!$A:$A, "Pickup", NewEmisData!$B:$B, $A219, NewEmisData!$C:$C, $H219, NewEmisData!$D:$D, AS$2), SUMIFS(NewEmisData!I:I, NewEmisData!$A:$A, "LDV", NewEmisData!$B:$B, $A219, NewEmisData!$C:$C, $H219, NewEmisData!$D:$D, AS$2))</f>
        <v>#REF!</v>
      </c>
      <c r="AT219" s="335" t="e">
        <f>$I219*IF($G219="Pickup", SUMIFS(NewEmisData!J:J, NewEmisData!$A:$A, "Pickup", NewEmisData!$B:$B, $A219, NewEmisData!$C:$C, $H219, NewEmisData!$D:$D, AT$2), SUMIFS(NewEmisData!J:J, NewEmisData!$A:$A, "LDV", NewEmisData!$B:$B, $A219, NewEmisData!$C:$C, $H219, NewEmisData!$D:$D, AT$2))</f>
        <v>#REF!</v>
      </c>
      <c r="AU219" s="335" t="e">
        <f>$I219*IF($G219="Pickup", SUMIFS(NewEmisData!K:K, NewEmisData!$A:$A, "Pickup", NewEmisData!$B:$B, $A219, NewEmisData!$C:$C, $H219, NewEmisData!$D:$D, AU$2), SUMIFS(NewEmisData!K:K, NewEmisData!$A:$A, "LDV", NewEmisData!$B:$B, $A219, NewEmisData!$C:$C, $H219, NewEmisData!$D:$D, AU$2))</f>
        <v>#REF!</v>
      </c>
      <c r="AV219" s="335" t="e">
        <f>$I219*IF($G219="Pickup", SUMIFS(NewEmisData!L:L, NewEmisData!$A:$A, "Pickup", NewEmisData!$B:$B, $A219, NewEmisData!$C:$C, $H219, NewEmisData!$D:$D, AV$2), SUMIFS(NewEmisData!L:L, NewEmisData!$A:$A, "LDV", NewEmisData!$B:$B, $A219, NewEmisData!$C:$C, $H219, NewEmisData!$D:$D, AV$2))</f>
        <v>#REF!</v>
      </c>
      <c r="AW219" s="335" t="e">
        <f>$I219*IF($G219="Pickup", SUMIFS(NewEmisData!M:M, NewEmisData!$A:$A, "Pickup", NewEmisData!$B:$B, $A219, NewEmisData!$C:$C, $H219, NewEmisData!$D:$D, AW$2), SUMIFS(NewEmisData!M:M, NewEmisData!$A:$A, "LDV", NewEmisData!$B:$B, $A219, NewEmisData!$C:$C, $H219, NewEmisData!$D:$D, AW$2))</f>
        <v>#REF!</v>
      </c>
      <c r="AX219" s="335">
        <v>3.3340556433169119E-2</v>
      </c>
      <c r="AY219" s="335" t="e">
        <f>$I219*IF($G219="Pickup", SUMIFS(NewEmisData!E:E, NewEmisData!$A:$A, "Pickup", NewEmisData!$B:$B, $A219, NewEmisData!$C:$C, $H219, NewEmisData!$D:$D, AY$2), SUMIFS(NewEmisData!E:E, NewEmisData!$A:$A, "LDV", NewEmisData!$B:$B, $A219, NewEmisData!$C:$C, $H219, NewEmisData!$D:$D, AY$2))</f>
        <v>#REF!</v>
      </c>
      <c r="AZ219" s="335" t="e">
        <f>$I219*IF($G219="Pickup", SUMIFS(NewEmisData!F:F, NewEmisData!$A:$A, "Pickup", NewEmisData!$B:$B, $A219, NewEmisData!$C:$C, $H219, NewEmisData!$D:$D, AZ$2), SUMIFS(NewEmisData!F:F, NewEmisData!$A:$A, "LDV", NewEmisData!$B:$B, $A219, NewEmisData!$C:$C, $H219, NewEmisData!$D:$D, AZ$2))</f>
        <v>#REF!</v>
      </c>
      <c r="BA219" s="335" t="e">
        <f>$I219*IF($G219="Pickup", SUMIFS(NewEmisData!G:G, NewEmisData!$A:$A, "Pickup", NewEmisData!$B:$B, $A219, NewEmisData!$C:$C, $H219, NewEmisData!$D:$D, BA$2), SUMIFS(NewEmisData!G:G, NewEmisData!$A:$A, "LDV", NewEmisData!$B:$B, $A219, NewEmisData!$C:$C, $H219, NewEmisData!$D:$D, BA$2))</f>
        <v>#REF!</v>
      </c>
      <c r="BB219" s="335" t="e">
        <f>$I219*IF($G219="Pickup", SUMIFS(NewEmisData!H:H, NewEmisData!$A:$A, "Pickup", NewEmisData!$B:$B, $A219, NewEmisData!$C:$C, $H219, NewEmisData!$D:$D, BB$2), SUMIFS(NewEmisData!H:H, NewEmisData!$A:$A, "LDV", NewEmisData!$B:$B, $A219, NewEmisData!$C:$C, $H219, NewEmisData!$D:$D, BB$2))</f>
        <v>#REF!</v>
      </c>
      <c r="BC219" s="335" t="e">
        <f>$I219*IF($G219="Pickup", SUMIFS(NewEmisData!I:I, NewEmisData!$A:$A, "Pickup", NewEmisData!$B:$B, $A219, NewEmisData!$C:$C, $H219, NewEmisData!$D:$D, BC$2), SUMIFS(NewEmisData!I:I, NewEmisData!$A:$A, "LDV", NewEmisData!$B:$B, $A219, NewEmisData!$C:$C, $H219, NewEmisData!$D:$D, BC$2))</f>
        <v>#REF!</v>
      </c>
      <c r="BD219" s="335" t="e">
        <f>$I219*IF($G219="Pickup", SUMIFS(NewEmisData!J:J, NewEmisData!$A:$A, "Pickup", NewEmisData!$B:$B, $A219, NewEmisData!$C:$C, $H219, NewEmisData!$D:$D, BD$2), SUMIFS(NewEmisData!J:J, NewEmisData!$A:$A, "LDV", NewEmisData!$B:$B, $A219, NewEmisData!$C:$C, $H219, NewEmisData!$D:$D, BD$2))</f>
        <v>#REF!</v>
      </c>
      <c r="BE219" s="335" t="e">
        <f>$I219*IF($G219="Pickup", SUMIFS(NewEmisData!K:K, NewEmisData!$A:$A, "Pickup", NewEmisData!$B:$B, $A219, NewEmisData!$C:$C, $H219, NewEmisData!$D:$D, BE$2), SUMIFS(NewEmisData!K:K, NewEmisData!$A:$A, "LDV", NewEmisData!$B:$B, $A219, NewEmisData!$C:$C, $H219, NewEmisData!$D:$D, BE$2))</f>
        <v>#REF!</v>
      </c>
      <c r="BF219" s="335" t="e">
        <f>$I219*IF($G219="Pickup", SUMIFS(NewEmisData!L:L, NewEmisData!$A:$A, "Pickup", NewEmisData!$B:$B, $A219, NewEmisData!$C:$C, $H219, NewEmisData!$D:$D, BF$2), SUMIFS(NewEmisData!L:L, NewEmisData!$A:$A, "LDV", NewEmisData!$B:$B, $A219, NewEmisData!$C:$C, $H219, NewEmisData!$D:$D, BF$2))</f>
        <v>#REF!</v>
      </c>
      <c r="BG219" s="335" t="e">
        <f>$I219*IF($G219="Pickup", SUMIFS(NewEmisData!M:M, NewEmisData!$A:$A, "Pickup", NewEmisData!$B:$B, $A219, NewEmisData!$C:$C, $H219, NewEmisData!$D:$D, BG$2), SUMIFS(NewEmisData!M:M, NewEmisData!$A:$A, "LDV", NewEmisData!$B:$B, $A219, NewEmisData!$C:$C, $H219, NewEmisData!$D:$D, BG$2))</f>
        <v>#REF!</v>
      </c>
      <c r="BH219" s="335">
        <v>6.635240494108516E-3</v>
      </c>
      <c r="BI219" s="335" t="e">
        <f>$I219*IF($G219="Pickup", SUMIFS(NewEmisData!E:E, NewEmisData!$A:$A, "Pickup", NewEmisData!$B:$B, $A219, NewEmisData!$C:$C, $H219, NewEmisData!$D:$D, BI$2), SUMIFS(NewEmisData!E:E, NewEmisData!$A:$A, "LDV", NewEmisData!$B:$B, $A219, NewEmisData!$C:$C, $H219, NewEmisData!$D:$D, BI$2))</f>
        <v>#REF!</v>
      </c>
      <c r="BJ219" s="335" t="e">
        <f>$I219*IF($G219="Pickup", SUMIFS(NewEmisData!F:F, NewEmisData!$A:$A, "Pickup", NewEmisData!$B:$B, $A219, NewEmisData!$C:$C, $H219, NewEmisData!$D:$D, BJ$2), SUMIFS(NewEmisData!F:F, NewEmisData!$A:$A, "LDV", NewEmisData!$B:$B, $A219, NewEmisData!$C:$C, $H219, NewEmisData!$D:$D, BJ$2))</f>
        <v>#REF!</v>
      </c>
      <c r="BK219" s="335" t="e">
        <f>$I219*IF($G219="Pickup", SUMIFS(NewEmisData!G:G, NewEmisData!$A:$A, "Pickup", NewEmisData!$B:$B, $A219, NewEmisData!$C:$C, $H219, NewEmisData!$D:$D, BK$2), SUMIFS(NewEmisData!G:G, NewEmisData!$A:$A, "LDV", NewEmisData!$B:$B, $A219, NewEmisData!$C:$C, $H219, NewEmisData!$D:$D, BK$2))</f>
        <v>#REF!</v>
      </c>
      <c r="BL219" s="335" t="e">
        <f>$I219*IF($G219="Pickup", SUMIFS(NewEmisData!H:H, NewEmisData!$A:$A, "Pickup", NewEmisData!$B:$B, $A219, NewEmisData!$C:$C, $H219, NewEmisData!$D:$D, BL$2), SUMIFS(NewEmisData!H:H, NewEmisData!$A:$A, "LDV", NewEmisData!$B:$B, $A219, NewEmisData!$C:$C, $H219, NewEmisData!$D:$D, BL$2))</f>
        <v>#REF!</v>
      </c>
      <c r="BM219" s="335" t="e">
        <f>$I219*IF($G219="Pickup", SUMIFS(NewEmisData!I:I, NewEmisData!$A:$A, "Pickup", NewEmisData!$B:$B, $A219, NewEmisData!$C:$C, $H219, NewEmisData!$D:$D, BM$2), SUMIFS(NewEmisData!I:I, NewEmisData!$A:$A, "LDV", NewEmisData!$B:$B, $A219, NewEmisData!$C:$C, $H219, NewEmisData!$D:$D, BM$2))</f>
        <v>#REF!</v>
      </c>
      <c r="BN219" s="335" t="e">
        <f>$I219*IF($G219="Pickup", SUMIFS(NewEmisData!J:J, NewEmisData!$A:$A, "Pickup", NewEmisData!$B:$B, $A219, NewEmisData!$C:$C, $H219, NewEmisData!$D:$D, BN$2), SUMIFS(NewEmisData!J:J, NewEmisData!$A:$A, "LDV", NewEmisData!$B:$B, $A219, NewEmisData!$C:$C, $H219, NewEmisData!$D:$D, BN$2))</f>
        <v>#REF!</v>
      </c>
      <c r="BO219" s="335" t="e">
        <f>$I219*IF($G219="Pickup", SUMIFS(NewEmisData!K:K, NewEmisData!$A:$A, "Pickup", NewEmisData!$B:$B, $A219, NewEmisData!$C:$C, $H219, NewEmisData!$D:$D, BO$2), SUMIFS(NewEmisData!K:K, NewEmisData!$A:$A, "LDV", NewEmisData!$B:$B, $A219, NewEmisData!$C:$C, $H219, NewEmisData!$D:$D, BO$2))</f>
        <v>#REF!</v>
      </c>
      <c r="BP219" s="335" t="e">
        <f>$I219*IF($G219="Pickup", SUMIFS(NewEmisData!L:L, NewEmisData!$A:$A, "Pickup", NewEmisData!$B:$B, $A219, NewEmisData!$C:$C, $H219, NewEmisData!$D:$D, BP$2), SUMIFS(NewEmisData!L:L, NewEmisData!$A:$A, "LDV", NewEmisData!$B:$B, $A219, NewEmisData!$C:$C, $H219, NewEmisData!$D:$D, BP$2))</f>
        <v>#REF!</v>
      </c>
      <c r="BQ219" s="335" t="e">
        <f>$I219*IF($G219="Pickup", SUMIFS(NewEmisData!M:M, NewEmisData!$A:$A, "Pickup", NewEmisData!$B:$B, $A219, NewEmisData!$C:$C, $H219, NewEmisData!$D:$D, BQ$2), SUMIFS(NewEmisData!M:M, NewEmisData!$A:$A, "LDV", NewEmisData!$B:$B, $A219, NewEmisData!$C:$C, $H219, NewEmisData!$D:$D, BQ$2))</f>
        <v>#REF!</v>
      </c>
      <c r="BR219" s="335">
        <v>1.1611805680881344</v>
      </c>
      <c r="BS219" s="335" t="e">
        <f>$I219*IF($G219="Pickup", SUMIFS(NewEmisData!E:E, NewEmisData!$A:$A, "Pickup", NewEmisData!$B:$B, $A219, NewEmisData!$C:$C, $H219, NewEmisData!$D:$D, BS$2), SUMIFS(NewEmisData!E:E, NewEmisData!$A:$A, "LDV", NewEmisData!$B:$B, $A219, NewEmisData!$C:$C, $H219, NewEmisData!$D:$D, BS$2))</f>
        <v>#REF!</v>
      </c>
      <c r="BT219" s="335" t="e">
        <f>$I219*IF($G219="Pickup", SUMIFS(NewEmisData!F:F, NewEmisData!$A:$A, "Pickup", NewEmisData!$B:$B, $A219, NewEmisData!$C:$C, $H219, NewEmisData!$D:$D, BT$2), SUMIFS(NewEmisData!F:F, NewEmisData!$A:$A, "LDV", NewEmisData!$B:$B, $A219, NewEmisData!$C:$C, $H219, NewEmisData!$D:$D, BT$2))</f>
        <v>#REF!</v>
      </c>
      <c r="BU219" s="335" t="e">
        <f>$I219*IF($G219="Pickup", SUMIFS(NewEmisData!G:G, NewEmisData!$A:$A, "Pickup", NewEmisData!$B:$B, $A219, NewEmisData!$C:$C, $H219, NewEmisData!$D:$D, BU$2), SUMIFS(NewEmisData!G:G, NewEmisData!$A:$A, "LDV", NewEmisData!$B:$B, $A219, NewEmisData!$C:$C, $H219, NewEmisData!$D:$D, BU$2))</f>
        <v>#REF!</v>
      </c>
      <c r="BV219" s="335" t="e">
        <f>$I219*IF($G219="Pickup", SUMIFS(NewEmisData!H:H, NewEmisData!$A:$A, "Pickup", NewEmisData!$B:$B, $A219, NewEmisData!$C:$C, $H219, NewEmisData!$D:$D, BV$2), SUMIFS(NewEmisData!H:H, NewEmisData!$A:$A, "LDV", NewEmisData!$B:$B, $A219, NewEmisData!$C:$C, $H219, NewEmisData!$D:$D, BV$2))</f>
        <v>#REF!</v>
      </c>
      <c r="BW219" s="335" t="e">
        <f>$I219*IF($G219="Pickup", SUMIFS(NewEmisData!I:I, NewEmisData!$A:$A, "Pickup", NewEmisData!$B:$B, $A219, NewEmisData!$C:$C, $H219, NewEmisData!$D:$D, BW$2), SUMIFS(NewEmisData!I:I, NewEmisData!$A:$A, "LDV", NewEmisData!$B:$B, $A219, NewEmisData!$C:$C, $H219, NewEmisData!$D:$D, BW$2))</f>
        <v>#REF!</v>
      </c>
      <c r="BX219" s="335" t="e">
        <f>$I219*IF($G219="Pickup", SUMIFS(NewEmisData!J:J, NewEmisData!$A:$A, "Pickup", NewEmisData!$B:$B, $A219, NewEmisData!$C:$C, $H219, NewEmisData!$D:$D, BX$2), SUMIFS(NewEmisData!J:J, NewEmisData!$A:$A, "LDV", NewEmisData!$B:$B, $A219, NewEmisData!$C:$C, $H219, NewEmisData!$D:$D, BX$2))</f>
        <v>#REF!</v>
      </c>
      <c r="BY219" s="335" t="e">
        <f>$I219*IF($G219="Pickup", SUMIFS(NewEmisData!K:K, NewEmisData!$A:$A, "Pickup", NewEmisData!$B:$B, $A219, NewEmisData!$C:$C, $H219, NewEmisData!$D:$D, BY$2), SUMIFS(NewEmisData!K:K, NewEmisData!$A:$A, "LDV", NewEmisData!$B:$B, $A219, NewEmisData!$C:$C, $H219, NewEmisData!$D:$D, BY$2))</f>
        <v>#REF!</v>
      </c>
      <c r="BZ219" s="335" t="e">
        <f>$I219*IF($G219="Pickup", SUMIFS(NewEmisData!L:L, NewEmisData!$A:$A, "Pickup", NewEmisData!$B:$B, $A219, NewEmisData!$C:$C, $H219, NewEmisData!$D:$D, BZ$2), SUMIFS(NewEmisData!L:L, NewEmisData!$A:$A, "LDV", NewEmisData!$B:$B, $A219, NewEmisData!$C:$C, $H219, NewEmisData!$D:$D, BZ$2))</f>
        <v>#REF!</v>
      </c>
      <c r="CA219" s="335" t="e">
        <f>$I219*IF($G219="Pickup", SUMIFS(NewEmisData!M:M, NewEmisData!$A:$A, "Pickup", NewEmisData!$B:$B, $A219, NewEmisData!$C:$C, $H219, NewEmisData!$D:$D, CA$2), SUMIFS(NewEmisData!M:M, NewEmisData!$A:$A, "LDV", NewEmisData!$B:$B, $A219, NewEmisData!$C:$C, $H219, NewEmisData!$D:$D, CA$2))</f>
        <v>#REF!</v>
      </c>
      <c r="CB219" s="335">
        <v>7.4011853176044348E-2</v>
      </c>
      <c r="CC219" s="335" t="e">
        <f>$I219*IF($G219="Pickup", SUMIFS(NewEmisData!E:E, NewEmisData!$A:$A, "Pickup", NewEmisData!$B:$B, $A219, NewEmisData!$C:$C, $H219, NewEmisData!$D:$D, CC$2), SUMIFS(NewEmisData!E:E, NewEmisData!$A:$A, "LDV", NewEmisData!$B:$B, $A219, NewEmisData!$C:$C, $H219, NewEmisData!$D:$D, CC$2))</f>
        <v>#REF!</v>
      </c>
      <c r="CD219" s="335" t="e">
        <f>$I219*IF($G219="Pickup", SUMIFS(NewEmisData!F:F, NewEmisData!$A:$A, "Pickup", NewEmisData!$B:$B, $A219, NewEmisData!$C:$C, $H219, NewEmisData!$D:$D, CD$2), SUMIFS(NewEmisData!F:F, NewEmisData!$A:$A, "LDV", NewEmisData!$B:$B, $A219, NewEmisData!$C:$C, $H219, NewEmisData!$D:$D, CD$2))</f>
        <v>#REF!</v>
      </c>
      <c r="CE219" s="335" t="e">
        <f>$I219*IF($G219="Pickup", SUMIFS(NewEmisData!G:G, NewEmisData!$A:$A, "Pickup", NewEmisData!$B:$B, $A219, NewEmisData!$C:$C, $H219, NewEmisData!$D:$D, CE$2), SUMIFS(NewEmisData!G:G, NewEmisData!$A:$A, "LDV", NewEmisData!$B:$B, $A219, NewEmisData!$C:$C, $H219, NewEmisData!$D:$D, CE$2))</f>
        <v>#REF!</v>
      </c>
      <c r="CF219" s="335" t="e">
        <f>$I219*IF($G219="Pickup", SUMIFS(NewEmisData!H:H, NewEmisData!$A:$A, "Pickup", NewEmisData!$B:$B, $A219, NewEmisData!$C:$C, $H219, NewEmisData!$D:$D, CF$2), SUMIFS(NewEmisData!H:H, NewEmisData!$A:$A, "LDV", NewEmisData!$B:$B, $A219, NewEmisData!$C:$C, $H219, NewEmisData!$D:$D, CF$2))</f>
        <v>#REF!</v>
      </c>
      <c r="CG219" s="335" t="e">
        <f>$I219*IF($G219="Pickup", SUMIFS(NewEmisData!I:I, NewEmisData!$A:$A, "Pickup", NewEmisData!$B:$B, $A219, NewEmisData!$C:$C, $H219, NewEmisData!$D:$D, CG$2), SUMIFS(NewEmisData!I:I, NewEmisData!$A:$A, "LDV", NewEmisData!$B:$B, $A219, NewEmisData!$C:$C, $H219, NewEmisData!$D:$D, CG$2))</f>
        <v>#REF!</v>
      </c>
      <c r="CH219" s="335" t="e">
        <f>$I219*IF($G219="Pickup", SUMIFS(NewEmisData!J:J, NewEmisData!$A:$A, "Pickup", NewEmisData!$B:$B, $A219, NewEmisData!$C:$C, $H219, NewEmisData!$D:$D, CH$2), SUMIFS(NewEmisData!J:J, NewEmisData!$A:$A, "LDV", NewEmisData!$B:$B, $A219, NewEmisData!$C:$C, $H219, NewEmisData!$D:$D, CH$2))</f>
        <v>#REF!</v>
      </c>
      <c r="CI219" s="335" t="e">
        <f>$I219*IF($G219="Pickup", SUMIFS(NewEmisData!K:K, NewEmisData!$A:$A, "Pickup", NewEmisData!$B:$B, $A219, NewEmisData!$C:$C, $H219, NewEmisData!$D:$D, CI$2), SUMIFS(NewEmisData!K:K, NewEmisData!$A:$A, "LDV", NewEmisData!$B:$B, $A219, NewEmisData!$C:$C, $H219, NewEmisData!$D:$D, CI$2))</f>
        <v>#REF!</v>
      </c>
      <c r="CJ219" s="335" t="e">
        <f>$I219*IF($G219="Pickup", SUMIFS(NewEmisData!L:L, NewEmisData!$A:$A, "Pickup", NewEmisData!$B:$B, $A219, NewEmisData!$C:$C, $H219, NewEmisData!$D:$D, CJ$2), SUMIFS(NewEmisData!L:L, NewEmisData!$A:$A, "LDV", NewEmisData!$B:$B, $A219, NewEmisData!$C:$C, $H219, NewEmisData!$D:$D, CJ$2))</f>
        <v>#REF!</v>
      </c>
      <c r="CK219" s="335" t="e">
        <f>$I219*IF($G219="Pickup", SUMIFS(NewEmisData!M:M, NewEmisData!$A:$A, "Pickup", NewEmisData!$B:$B, $A219, NewEmisData!$C:$C, $H219, NewEmisData!$D:$D, CK$2), SUMIFS(NewEmisData!M:M, NewEmisData!$A:$A, "LDV", NewEmisData!$B:$B, $A219, NewEmisData!$C:$C, $H219, NewEmisData!$D:$D, CK$2))</f>
        <v>#REF!</v>
      </c>
      <c r="CL219" s="335">
        <v>1.6016749451778743E-2</v>
      </c>
      <c r="CM219" s="335" t="e">
        <f>$I219*IF($G219="Pickup", SUMIFS(NewEmisData!E:E, NewEmisData!$A:$A, "Pickup", NewEmisData!$B:$B, $A219, NewEmisData!$C:$C, $H219, NewEmisData!$D:$D, CM$2), SUMIFS(NewEmisData!E:E, NewEmisData!$A:$A, "LDV", NewEmisData!$B:$B, $A219, NewEmisData!$C:$C, $H219, NewEmisData!$D:$D, CM$2))</f>
        <v>#REF!</v>
      </c>
      <c r="CN219" s="335" t="e">
        <f>$I219*IF($G219="Pickup", SUMIFS(NewEmisData!F:F, NewEmisData!$A:$A, "Pickup", NewEmisData!$B:$B, $A219, NewEmisData!$C:$C, $H219, NewEmisData!$D:$D, CN$2), SUMIFS(NewEmisData!F:F, NewEmisData!$A:$A, "LDV", NewEmisData!$B:$B, $A219, NewEmisData!$C:$C, $H219, NewEmisData!$D:$D, CN$2))</f>
        <v>#REF!</v>
      </c>
      <c r="CO219" s="335" t="e">
        <f>$I219*IF($G219="Pickup", SUMIFS(NewEmisData!G:G, NewEmisData!$A:$A, "Pickup", NewEmisData!$B:$B, $A219, NewEmisData!$C:$C, $H219, NewEmisData!$D:$D, CO$2), SUMIFS(NewEmisData!G:G, NewEmisData!$A:$A, "LDV", NewEmisData!$B:$B, $A219, NewEmisData!$C:$C, $H219, NewEmisData!$D:$D, CO$2))</f>
        <v>#REF!</v>
      </c>
      <c r="CP219" s="335" t="e">
        <f>$I219*IF($G219="Pickup", SUMIFS(NewEmisData!H:H, NewEmisData!$A:$A, "Pickup", NewEmisData!$B:$B, $A219, NewEmisData!$C:$C, $H219, NewEmisData!$D:$D, CP$2), SUMIFS(NewEmisData!H:H, NewEmisData!$A:$A, "LDV", NewEmisData!$B:$B, $A219, NewEmisData!$C:$C, $H219, NewEmisData!$D:$D, CP$2))</f>
        <v>#REF!</v>
      </c>
      <c r="CQ219" s="335" t="e">
        <f>$I219*IF($G219="Pickup", SUMIFS(NewEmisData!I:I, NewEmisData!$A:$A, "Pickup", NewEmisData!$B:$B, $A219, NewEmisData!$C:$C, $H219, NewEmisData!$D:$D, CQ$2), SUMIFS(NewEmisData!I:I, NewEmisData!$A:$A, "LDV", NewEmisData!$B:$B, $A219, NewEmisData!$C:$C, $H219, NewEmisData!$D:$D, CQ$2))</f>
        <v>#REF!</v>
      </c>
      <c r="CR219" s="335" t="e">
        <f>$I219*IF($G219="Pickup", SUMIFS(NewEmisData!J:J, NewEmisData!$A:$A, "Pickup", NewEmisData!$B:$B, $A219, NewEmisData!$C:$C, $H219, NewEmisData!$D:$D, CR$2), SUMIFS(NewEmisData!J:J, NewEmisData!$A:$A, "LDV", NewEmisData!$B:$B, $A219, NewEmisData!$C:$C, $H219, NewEmisData!$D:$D, CR$2))</f>
        <v>#REF!</v>
      </c>
      <c r="CS219" s="335" t="e">
        <f>$I219*IF($G219="Pickup", SUMIFS(NewEmisData!K:K, NewEmisData!$A:$A, "Pickup", NewEmisData!$B:$B, $A219, NewEmisData!$C:$C, $H219, NewEmisData!$D:$D, CS$2), SUMIFS(NewEmisData!K:K, NewEmisData!$A:$A, "LDV", NewEmisData!$B:$B, $A219, NewEmisData!$C:$C, $H219, NewEmisData!$D:$D, CS$2))</f>
        <v>#REF!</v>
      </c>
      <c r="CT219" s="335" t="e">
        <f>$I219*IF($G219="Pickup", SUMIFS(NewEmisData!L:L, NewEmisData!$A:$A, "Pickup", NewEmisData!$B:$B, $A219, NewEmisData!$C:$C, $H219, NewEmisData!$D:$D, CT$2), SUMIFS(NewEmisData!L:L, NewEmisData!$A:$A, "LDV", NewEmisData!$B:$B, $A219, NewEmisData!$C:$C, $H219, NewEmisData!$D:$D, CT$2))</f>
        <v>#REF!</v>
      </c>
      <c r="CU219" s="335" t="e">
        <f>$I219*IF($G219="Pickup", SUMIFS(NewEmisData!M:M, NewEmisData!$A:$A, "Pickup", NewEmisData!$B:$B, $A219, NewEmisData!$C:$C, $H219, NewEmisData!$D:$D, CU$2), SUMIFS(NewEmisData!M:M, NewEmisData!$A:$A, "LDV", NewEmisData!$B:$B, $A219, NewEmisData!$C:$C, $H219, NewEmisData!$D:$D, CU$2))</f>
        <v>#REF!</v>
      </c>
      <c r="CV219" s="335">
        <v>4.8813806306464884E-3</v>
      </c>
      <c r="CW219" s="335">
        <v>2.8348673258682742E-3</v>
      </c>
      <c r="CX219" s="335">
        <v>1.7521245587131993E-3</v>
      </c>
      <c r="CY219" s="335">
        <v>1.4805850082393662E-3</v>
      </c>
      <c r="CZ219" s="335">
        <v>1.2242985781298562E-3</v>
      </c>
      <c r="DA219" s="335">
        <v>9.3834089768672461E-4</v>
      </c>
      <c r="DB219" s="335">
        <v>7.3876383814398458E-4</v>
      </c>
      <c r="DC219" s="335">
        <v>7.0925592920393005E-4</v>
      </c>
      <c r="DD219" s="335">
        <v>7.0022116787031422E-4</v>
      </c>
      <c r="DE219" s="335">
        <v>6.9902547400489407E-4</v>
      </c>
      <c r="DF219" s="335">
        <v>6.9902547400489407E-4</v>
      </c>
      <c r="DG219" s="335" t="e">
        <f>$I219*IF($G219="Pickup", SUMIFS(NewEmisData!E:E, NewEmisData!$A:$A, "Pickup", NewEmisData!$B:$B, $A219, NewEmisData!$C:$C, $H219, NewEmisData!$D:$D, DG$2), SUMIFS(NewEmisData!E:E, NewEmisData!$A:$A, "LDV", NewEmisData!$B:$B, $A219, NewEmisData!$C:$C, $H219, NewEmisData!$D:$D, DG$2))</f>
        <v>#REF!</v>
      </c>
      <c r="DH219" s="335" t="e">
        <f>$I219*IF($G219="Pickup", SUMIFS(NewEmisData!F:F, NewEmisData!$A:$A, "Pickup", NewEmisData!$B:$B, $A219, NewEmisData!$C:$C, $H219, NewEmisData!$D:$D, DH$2), SUMIFS(NewEmisData!F:F, NewEmisData!$A:$A, "LDV", NewEmisData!$B:$B, $A219, NewEmisData!$C:$C, $H219, NewEmisData!$D:$D, DH$2))</f>
        <v>#REF!</v>
      </c>
      <c r="DI219" s="335" t="e">
        <f>$I219*IF($G219="Pickup", SUMIFS(NewEmisData!G:G, NewEmisData!$A:$A, "Pickup", NewEmisData!$B:$B, $A219, NewEmisData!$C:$C, $H219, NewEmisData!$D:$D, DI$2), SUMIFS(NewEmisData!G:G, NewEmisData!$A:$A, "LDV", NewEmisData!$B:$B, $A219, NewEmisData!$C:$C, $H219, NewEmisData!$D:$D, DI$2))</f>
        <v>#REF!</v>
      </c>
      <c r="DJ219" s="335" t="e">
        <f>$I219*IF($G219="Pickup", SUMIFS(NewEmisData!H:H, NewEmisData!$A:$A, "Pickup", NewEmisData!$B:$B, $A219, NewEmisData!$C:$C, $H219, NewEmisData!$D:$D, DJ$2), SUMIFS(NewEmisData!H:H, NewEmisData!$A:$A, "LDV", NewEmisData!$B:$B, $A219, NewEmisData!$C:$C, $H219, NewEmisData!$D:$D, DJ$2))</f>
        <v>#REF!</v>
      </c>
      <c r="DK219" s="335" t="e">
        <f>$I219*IF($G219="Pickup", SUMIFS(NewEmisData!I:I, NewEmisData!$A:$A, "Pickup", NewEmisData!$B:$B, $A219, NewEmisData!$C:$C, $H219, NewEmisData!$D:$D, DK$2), SUMIFS(NewEmisData!I:I, NewEmisData!$A:$A, "LDV", NewEmisData!$B:$B, $A219, NewEmisData!$C:$C, $H219, NewEmisData!$D:$D, DK$2))</f>
        <v>#REF!</v>
      </c>
      <c r="DL219" s="335" t="e">
        <f>$I219*IF($G219="Pickup", SUMIFS(NewEmisData!J:J, NewEmisData!$A:$A, "Pickup", NewEmisData!$B:$B, $A219, NewEmisData!$C:$C, $H219, NewEmisData!$D:$D, DL$2), SUMIFS(NewEmisData!J:J, NewEmisData!$A:$A, "LDV", NewEmisData!$B:$B, $A219, NewEmisData!$C:$C, $H219, NewEmisData!$D:$D, DL$2))</f>
        <v>#REF!</v>
      </c>
      <c r="DM219" s="335" t="e">
        <f>$I219*IF($G219="Pickup", SUMIFS(NewEmisData!K:K, NewEmisData!$A:$A, "Pickup", NewEmisData!$B:$B, $A219, NewEmisData!$C:$C, $H219, NewEmisData!$D:$D, DM$2), SUMIFS(NewEmisData!K:K, NewEmisData!$A:$A, "LDV", NewEmisData!$B:$B, $A219, NewEmisData!$C:$C, $H219, NewEmisData!$D:$D, DM$2))</f>
        <v>#REF!</v>
      </c>
      <c r="DN219" s="335" t="e">
        <f>$I219*IF($G219="Pickup", SUMIFS(NewEmisData!L:L, NewEmisData!$A:$A, "Pickup", NewEmisData!$B:$B, $A219, NewEmisData!$C:$C, $H219, NewEmisData!$D:$D, DN$2), SUMIFS(NewEmisData!L:L, NewEmisData!$A:$A, "LDV", NewEmisData!$B:$B, $A219, NewEmisData!$C:$C, $H219, NewEmisData!$D:$D, DN$2))</f>
        <v>#REF!</v>
      </c>
      <c r="DO219" s="335" t="e">
        <f>$I219*IF($G219="Pickup", SUMIFS(NewEmisData!M:M, NewEmisData!$A:$A, "Pickup", NewEmisData!$B:$B, $A219, NewEmisData!$C:$C, $H219, NewEmisData!$D:$D, DO$2), SUMIFS(NewEmisData!M:M, NewEmisData!$A:$A, "LDV", NewEmisData!$B:$B, $A219, NewEmisData!$C:$C, $H219, NewEmisData!$D:$D, DO$2))</f>
        <v>#REF!</v>
      </c>
      <c r="DP219" s="335">
        <v>1.4161908397211972E-3</v>
      </c>
      <c r="DQ219" s="335" t="e">
        <f>$I219*IF($G219="Pickup", SUMIFS(NewEmisData!E:E, NewEmisData!$A:$A, "Pickup", NewEmisData!$B:$B, $A219, NewEmisData!$C:$C, $H219, NewEmisData!$D:$D, DQ$2), SUMIFS(NewEmisData!E:E, NewEmisData!$A:$A, "LDV", NewEmisData!$B:$B, $A219, NewEmisData!$C:$C, $H219, NewEmisData!$D:$D, DQ$2))</f>
        <v>#REF!</v>
      </c>
      <c r="DR219" s="335" t="e">
        <f>$I219*IF($G219="Pickup", SUMIFS(NewEmisData!F:F, NewEmisData!$A:$A, "Pickup", NewEmisData!$B:$B, $A219, NewEmisData!$C:$C, $H219, NewEmisData!$D:$D, DR$2), SUMIFS(NewEmisData!F:F, NewEmisData!$A:$A, "LDV", NewEmisData!$B:$B, $A219, NewEmisData!$C:$C, $H219, NewEmisData!$D:$D, DR$2))</f>
        <v>#REF!</v>
      </c>
      <c r="DS219" s="335" t="e">
        <f>$I219*IF($G219="Pickup", SUMIFS(NewEmisData!G:G, NewEmisData!$A:$A, "Pickup", NewEmisData!$B:$B, $A219, NewEmisData!$C:$C, $H219, NewEmisData!$D:$D, DS$2), SUMIFS(NewEmisData!G:G, NewEmisData!$A:$A, "LDV", NewEmisData!$B:$B, $A219, NewEmisData!$C:$C, $H219, NewEmisData!$D:$D, DS$2))</f>
        <v>#REF!</v>
      </c>
      <c r="DT219" s="335" t="e">
        <f>$I219*IF($G219="Pickup", SUMIFS(NewEmisData!H:H, NewEmisData!$A:$A, "Pickup", NewEmisData!$B:$B, $A219, NewEmisData!$C:$C, $H219, NewEmisData!$D:$D, DT$2), SUMIFS(NewEmisData!H:H, NewEmisData!$A:$A, "LDV", NewEmisData!$B:$B, $A219, NewEmisData!$C:$C, $H219, NewEmisData!$D:$D, DT$2))</f>
        <v>#REF!</v>
      </c>
      <c r="DU219" s="335" t="e">
        <f>$I219*IF($G219="Pickup", SUMIFS(NewEmisData!I:I, NewEmisData!$A:$A, "Pickup", NewEmisData!$B:$B, $A219, NewEmisData!$C:$C, $H219, NewEmisData!$D:$D, DU$2), SUMIFS(NewEmisData!I:I, NewEmisData!$A:$A, "LDV", NewEmisData!$B:$B, $A219, NewEmisData!$C:$C, $H219, NewEmisData!$D:$D, DU$2))</f>
        <v>#REF!</v>
      </c>
      <c r="DV219" s="335" t="e">
        <f>$I219*IF($G219="Pickup", SUMIFS(NewEmisData!J:J, NewEmisData!$A:$A, "Pickup", NewEmisData!$B:$B, $A219, NewEmisData!$C:$C, $H219, NewEmisData!$D:$D, DV$2), SUMIFS(NewEmisData!J:J, NewEmisData!$A:$A, "LDV", NewEmisData!$B:$B, $A219, NewEmisData!$C:$C, $H219, NewEmisData!$D:$D, DV$2))</f>
        <v>#REF!</v>
      </c>
      <c r="DW219" s="335" t="e">
        <f>$I219*IF($G219="Pickup", SUMIFS(NewEmisData!K:K, NewEmisData!$A:$A, "Pickup", NewEmisData!$B:$B, $A219, NewEmisData!$C:$C, $H219, NewEmisData!$D:$D, DW$2), SUMIFS(NewEmisData!K:K, NewEmisData!$A:$A, "LDV", NewEmisData!$B:$B, $A219, NewEmisData!$C:$C, $H219, NewEmisData!$D:$D, DW$2))</f>
        <v>#REF!</v>
      </c>
      <c r="DX219" s="335" t="e">
        <f>$I219*IF($G219="Pickup", SUMIFS(NewEmisData!L:L, NewEmisData!$A:$A, "Pickup", NewEmisData!$B:$B, $A219, NewEmisData!$C:$C, $H219, NewEmisData!$D:$D, DX$2), SUMIFS(NewEmisData!L:L, NewEmisData!$A:$A, "LDV", NewEmisData!$B:$B, $A219, NewEmisData!$C:$C, $H219, NewEmisData!$D:$D, DX$2))</f>
        <v>#REF!</v>
      </c>
      <c r="DY219" s="335" t="e">
        <f>$I219*IF($G219="Pickup", SUMIFS(NewEmisData!M:M, NewEmisData!$A:$A, "Pickup", NewEmisData!$B:$B, $A219, NewEmisData!$C:$C, $H219, NewEmisData!$D:$D, DY$2), SUMIFS(NewEmisData!M:M, NewEmisData!$A:$A, "LDV", NewEmisData!$B:$B, $A219, NewEmisData!$C:$C, $H219, NewEmisData!$D:$D, DY$2))</f>
        <v>#REF!</v>
      </c>
      <c r="DZ219" s="335">
        <v>3.9161427500359501E-3</v>
      </c>
      <c r="EA219" s="335" t="e">
        <f t="shared" si="350"/>
        <v>#REF!</v>
      </c>
      <c r="EB219" s="335" t="e">
        <f t="shared" si="351"/>
        <v>#REF!</v>
      </c>
      <c r="EC219" s="335" t="e">
        <f t="shared" si="352"/>
        <v>#REF!</v>
      </c>
      <c r="ED219" s="335" t="e">
        <f t="shared" si="353"/>
        <v>#REF!</v>
      </c>
      <c r="EE219" s="335" t="e">
        <f t="shared" si="354"/>
        <v>#REF!</v>
      </c>
      <c r="EF219" s="335" t="e">
        <f t="shared" si="355"/>
        <v>#REF!</v>
      </c>
      <c r="EG219" s="335" t="e">
        <f t="shared" si="356"/>
        <v>#REF!</v>
      </c>
      <c r="EH219" s="335" t="e">
        <f t="shared" si="357"/>
        <v>#REF!</v>
      </c>
      <c r="EI219" s="335" t="e">
        <f t="shared" si="358"/>
        <v>#REF!</v>
      </c>
      <c r="EJ219" s="335">
        <f t="shared" si="359"/>
        <v>0.19370552645526184</v>
      </c>
      <c r="EK219" s="335" t="e">
        <f t="shared" si="360"/>
        <v>#REF!</v>
      </c>
      <c r="EL219" s="335" t="e">
        <f t="shared" si="361"/>
        <v>#REF!</v>
      </c>
      <c r="EM219" s="335" t="e">
        <f t="shared" si="362"/>
        <v>#REF!</v>
      </c>
      <c r="EN219" s="335" t="e">
        <f t="shared" si="363"/>
        <v>#REF!</v>
      </c>
      <c r="EO219" s="335" t="e">
        <f t="shared" si="364"/>
        <v>#REF!</v>
      </c>
      <c r="EP219" s="335" t="e">
        <f t="shared" si="365"/>
        <v>#REF!</v>
      </c>
      <c r="EQ219" s="335" t="e">
        <f t="shared" si="366"/>
        <v>#REF!</v>
      </c>
      <c r="ER219" s="335" t="e">
        <f t="shared" si="367"/>
        <v>#REF!</v>
      </c>
      <c r="ES219" s="335" t="e">
        <f t="shared" si="368"/>
        <v>#REF!</v>
      </c>
      <c r="ET219" s="335">
        <f t="shared" si="369"/>
        <v>4.3391925281933752E-2</v>
      </c>
      <c r="EU219" s="335" t="e">
        <f t="shared" si="370"/>
        <v>#REF!</v>
      </c>
      <c r="EV219" s="335" t="e">
        <f t="shared" si="371"/>
        <v>#REF!</v>
      </c>
      <c r="EW219" s="335" t="e">
        <f t="shared" si="372"/>
        <v>#REF!</v>
      </c>
      <c r="EX219" s="335" t="e">
        <f t="shared" si="373"/>
        <v>#REF!</v>
      </c>
      <c r="EY219" s="335" t="e">
        <f t="shared" si="374"/>
        <v>#REF!</v>
      </c>
      <c r="EZ219" s="335" t="e">
        <f t="shared" si="375"/>
        <v>#REF!</v>
      </c>
      <c r="FA219" s="335" t="e">
        <f t="shared" si="376"/>
        <v>#REF!</v>
      </c>
      <c r="FB219" s="335" t="e">
        <f t="shared" si="377"/>
        <v>#REF!</v>
      </c>
      <c r="FC219" s="335" t="e">
        <f t="shared" si="378"/>
        <v>#REF!</v>
      </c>
      <c r="FD219" s="335">
        <f t="shared" si="379"/>
        <v>1.2209458395742144E-3</v>
      </c>
      <c r="FE219" s="335" t="e">
        <f t="shared" si="380"/>
        <v>#REF!</v>
      </c>
      <c r="FF219" s="335" t="e">
        <f t="shared" si="381"/>
        <v>#REF!</v>
      </c>
      <c r="FG219" s="335" t="e">
        <f t="shared" si="382"/>
        <v>#REF!</v>
      </c>
      <c r="FH219" s="335" t="e">
        <f t="shared" si="383"/>
        <v>#REF!</v>
      </c>
      <c r="FI219" s="335" t="e">
        <f t="shared" si="384"/>
        <v>#REF!</v>
      </c>
      <c r="FJ219" s="335" t="e">
        <f t="shared" si="385"/>
        <v>#REF!</v>
      </c>
      <c r="FK219" s="335" t="e">
        <f t="shared" si="386"/>
        <v>#REF!</v>
      </c>
      <c r="FL219" s="335" t="e">
        <f t="shared" si="387"/>
        <v>#REF!</v>
      </c>
      <c r="FM219" s="335" t="e">
        <f t="shared" si="388"/>
        <v>#REF!</v>
      </c>
      <c r="FN219" s="335">
        <f t="shared" si="389"/>
        <v>3.3340556433169119E-2</v>
      </c>
      <c r="FO219" s="335" t="e">
        <f t="shared" si="390"/>
        <v>#REF!</v>
      </c>
      <c r="FP219" s="335" t="e">
        <f t="shared" si="391"/>
        <v>#REF!</v>
      </c>
      <c r="FQ219" s="335" t="e">
        <f t="shared" si="392"/>
        <v>#REF!</v>
      </c>
      <c r="FR219" s="335" t="e">
        <f t="shared" si="393"/>
        <v>#REF!</v>
      </c>
      <c r="FS219" s="335" t="e">
        <f t="shared" si="394"/>
        <v>#REF!</v>
      </c>
      <c r="FT219" s="335" t="e">
        <f t="shared" si="395"/>
        <v>#REF!</v>
      </c>
      <c r="FU219" s="335" t="e">
        <f t="shared" si="396"/>
        <v>#REF!</v>
      </c>
      <c r="FV219" s="335" t="e">
        <f t="shared" si="397"/>
        <v>#REF!</v>
      </c>
      <c r="FW219" s="335" t="e">
        <f t="shared" si="398"/>
        <v>#REF!</v>
      </c>
      <c r="FX219" s="335">
        <f t="shared" si="399"/>
        <v>6.635240494108516E-3</v>
      </c>
    </row>
    <row r="220" spans="1:180" x14ac:dyDescent="0.2">
      <c r="A220" s="305" t="str">
        <f>IF(LEFT(TRIM(TechData_All!AJ114),1)="*", _xlfn.CONCAT("*","R2"), "R2")</f>
        <v>R2</v>
      </c>
      <c r="B220" s="305" t="str">
        <f>TechData_All!A114</f>
        <v>TLMCELC300</v>
      </c>
      <c r="C220" s="305" t="str">
        <f>TechData_All!C114</f>
        <v>TL.ELC.MC.300</v>
      </c>
      <c r="D220" s="301" t="str">
        <f>TechData_All!D114</f>
        <v>bn-vmt, bn-vmt/a</v>
      </c>
      <c r="E220" s="301" t="str">
        <f>TechData_All!E114</f>
        <v>TRNELC</v>
      </c>
      <c r="F220" s="301" t="s">
        <v>17</v>
      </c>
      <c r="G220" s="315" t="s">
        <v>815</v>
      </c>
      <c r="H220" s="315" t="s">
        <v>36</v>
      </c>
      <c r="I220" s="321" t="e">
        <f>#REF!</f>
        <v>#REF!</v>
      </c>
      <c r="J220" s="315" t="str">
        <f t="shared" si="400"/>
        <v>Compact car-ELC</v>
      </c>
      <c r="K220" s="335" t="e">
        <f>$I220*IF($G220="Pickup", SUMIFS(NewEmisData!E:E, NewEmisData!$A:$A, "Pickup", NewEmisData!$B:$B, $A220, NewEmisData!$C:$C, $H220, NewEmisData!$D:$D, K$2), SUMIFS(NewEmisData!E:E, NewEmisData!$A:$A, "LDV", NewEmisData!$B:$B, $A220, NewEmisData!$C:$C, $H220, NewEmisData!$D:$D, K$2))</f>
        <v>#REF!</v>
      </c>
      <c r="L220" s="335" t="e">
        <f>$I220*IF($G220="Pickup", SUMIFS(NewEmisData!F:F, NewEmisData!$A:$A, "Pickup", NewEmisData!$B:$B, $A220, NewEmisData!$C:$C, $H220, NewEmisData!$D:$D, L$2), SUMIFS(NewEmisData!F:F, NewEmisData!$A:$A, "LDV", NewEmisData!$B:$B, $A220, NewEmisData!$C:$C, $H220, NewEmisData!$D:$D, L$2))</f>
        <v>#REF!</v>
      </c>
      <c r="M220" s="335" t="e">
        <f>$I220*IF($G220="Pickup", SUMIFS(NewEmisData!G:G, NewEmisData!$A:$A, "Pickup", NewEmisData!$B:$B, $A220, NewEmisData!$C:$C, $H220, NewEmisData!$D:$D, M$2), SUMIFS(NewEmisData!G:G, NewEmisData!$A:$A, "LDV", NewEmisData!$B:$B, $A220, NewEmisData!$C:$C, $H220, NewEmisData!$D:$D, M$2))</f>
        <v>#REF!</v>
      </c>
      <c r="N220" s="335" t="e">
        <f>$I220*IF($G220="Pickup", SUMIFS(NewEmisData!H:H, NewEmisData!$A:$A, "Pickup", NewEmisData!$B:$B, $A220, NewEmisData!$C:$C, $H220, NewEmisData!$D:$D, N$2), SUMIFS(NewEmisData!H:H, NewEmisData!$A:$A, "LDV", NewEmisData!$B:$B, $A220, NewEmisData!$C:$C, $H220, NewEmisData!$D:$D, N$2))</f>
        <v>#REF!</v>
      </c>
      <c r="O220" s="335" t="e">
        <f>$I220*IF($G220="Pickup", SUMIFS(NewEmisData!I:I, NewEmisData!$A:$A, "Pickup", NewEmisData!$B:$B, $A220, NewEmisData!$C:$C, $H220, NewEmisData!$D:$D, O$2), SUMIFS(NewEmisData!I:I, NewEmisData!$A:$A, "LDV", NewEmisData!$B:$B, $A220, NewEmisData!$C:$C, $H220, NewEmisData!$D:$D, O$2))</f>
        <v>#REF!</v>
      </c>
      <c r="P220" s="335" t="e">
        <f>$I220*IF($G220="Pickup", SUMIFS(NewEmisData!J:J, NewEmisData!$A:$A, "Pickup", NewEmisData!$B:$B, $A220, NewEmisData!$C:$C, $H220, NewEmisData!$D:$D, P$2), SUMIFS(NewEmisData!J:J, NewEmisData!$A:$A, "LDV", NewEmisData!$B:$B, $A220, NewEmisData!$C:$C, $H220, NewEmisData!$D:$D, P$2))</f>
        <v>#REF!</v>
      </c>
      <c r="Q220" s="335" t="e">
        <f>$I220*IF($G220="Pickup", SUMIFS(NewEmisData!K:K, NewEmisData!$A:$A, "Pickup", NewEmisData!$B:$B, $A220, NewEmisData!$C:$C, $H220, NewEmisData!$D:$D, Q$2), SUMIFS(NewEmisData!K:K, NewEmisData!$A:$A, "LDV", NewEmisData!$B:$B, $A220, NewEmisData!$C:$C, $H220, NewEmisData!$D:$D, Q$2))</f>
        <v>#REF!</v>
      </c>
      <c r="R220" s="335" t="e">
        <f>$I220*IF($G220="Pickup", SUMIFS(NewEmisData!L:L, NewEmisData!$A:$A, "Pickup", NewEmisData!$B:$B, $A220, NewEmisData!$C:$C, $H220, NewEmisData!$D:$D, R$2), SUMIFS(NewEmisData!L:L, NewEmisData!$A:$A, "LDV", NewEmisData!$B:$B, $A220, NewEmisData!$C:$C, $H220, NewEmisData!$D:$D, R$2))</f>
        <v>#REF!</v>
      </c>
      <c r="S220" s="335" t="e">
        <f>$I220*IF($G220="Pickup", SUMIFS(NewEmisData!M:M, NewEmisData!$A:$A, "Pickup", NewEmisData!$B:$B, $A220, NewEmisData!$C:$C, $H220, NewEmisData!$D:$D, S$2), SUMIFS(NewEmisData!M:M, NewEmisData!$A:$A, "LDV", NewEmisData!$B:$B, $A220, NewEmisData!$C:$C, $H220, NewEmisData!$D:$D, S$2))</f>
        <v>#REF!</v>
      </c>
      <c r="T220" s="335">
        <v>0.14336953689602605</v>
      </c>
      <c r="U220" s="335" t="e">
        <f>$I220*IF($G220="Pickup", SUMIFS(NewEmisData!E:E, NewEmisData!$A:$A, "Pickup", NewEmisData!$B:$B, $A220, NewEmisData!$C:$C, $H220, NewEmisData!$D:$D, U$2), SUMIFS(NewEmisData!E:E, NewEmisData!$A:$A, "LDV", NewEmisData!$B:$B, $A220, NewEmisData!$C:$C, $H220, NewEmisData!$D:$D, U$2))</f>
        <v>#REF!</v>
      </c>
      <c r="V220" s="335" t="e">
        <f>$I220*IF($G220="Pickup", SUMIFS(NewEmisData!F:F, NewEmisData!$A:$A, "Pickup", NewEmisData!$B:$B, $A220, NewEmisData!$C:$C, $H220, NewEmisData!$D:$D, V$2), SUMIFS(NewEmisData!F:F, NewEmisData!$A:$A, "LDV", NewEmisData!$B:$B, $A220, NewEmisData!$C:$C, $H220, NewEmisData!$D:$D, V$2))</f>
        <v>#REF!</v>
      </c>
      <c r="W220" s="335" t="e">
        <f>$I220*IF($G220="Pickup", SUMIFS(NewEmisData!G:G, NewEmisData!$A:$A, "Pickup", NewEmisData!$B:$B, $A220, NewEmisData!$C:$C, $H220, NewEmisData!$D:$D, W$2), SUMIFS(NewEmisData!G:G, NewEmisData!$A:$A, "LDV", NewEmisData!$B:$B, $A220, NewEmisData!$C:$C, $H220, NewEmisData!$D:$D, W$2))</f>
        <v>#REF!</v>
      </c>
      <c r="X220" s="335" t="e">
        <f>$I220*IF($G220="Pickup", SUMIFS(NewEmisData!H:H, NewEmisData!$A:$A, "Pickup", NewEmisData!$B:$B, $A220, NewEmisData!$C:$C, $H220, NewEmisData!$D:$D, X$2), SUMIFS(NewEmisData!H:H, NewEmisData!$A:$A, "LDV", NewEmisData!$B:$B, $A220, NewEmisData!$C:$C, $H220, NewEmisData!$D:$D, X$2))</f>
        <v>#REF!</v>
      </c>
      <c r="Y220" s="335" t="e">
        <f>$I220*IF($G220="Pickup", SUMIFS(NewEmisData!I:I, NewEmisData!$A:$A, "Pickup", NewEmisData!$B:$B, $A220, NewEmisData!$C:$C, $H220, NewEmisData!$D:$D, Y$2), SUMIFS(NewEmisData!I:I, NewEmisData!$A:$A, "LDV", NewEmisData!$B:$B, $A220, NewEmisData!$C:$C, $H220, NewEmisData!$D:$D, Y$2))</f>
        <v>#REF!</v>
      </c>
      <c r="Z220" s="335" t="e">
        <f>$I220*IF($G220="Pickup", SUMIFS(NewEmisData!J:J, NewEmisData!$A:$A, "Pickup", NewEmisData!$B:$B, $A220, NewEmisData!$C:$C, $H220, NewEmisData!$D:$D, Z$2), SUMIFS(NewEmisData!J:J, NewEmisData!$A:$A, "LDV", NewEmisData!$B:$B, $A220, NewEmisData!$C:$C, $H220, NewEmisData!$D:$D, Z$2))</f>
        <v>#REF!</v>
      </c>
      <c r="AA220" s="335" t="e">
        <f>$I220*IF($G220="Pickup", SUMIFS(NewEmisData!K:K, NewEmisData!$A:$A, "Pickup", NewEmisData!$B:$B, $A220, NewEmisData!$C:$C, $H220, NewEmisData!$D:$D, AA$2), SUMIFS(NewEmisData!K:K, NewEmisData!$A:$A, "LDV", NewEmisData!$B:$B, $A220, NewEmisData!$C:$C, $H220, NewEmisData!$D:$D, AA$2))</f>
        <v>#REF!</v>
      </c>
      <c r="AB220" s="335" t="e">
        <f>$I220*IF($G220="Pickup", SUMIFS(NewEmisData!L:L, NewEmisData!$A:$A, "Pickup", NewEmisData!$B:$B, $A220, NewEmisData!$C:$C, $H220, NewEmisData!$D:$D, AB$2), SUMIFS(NewEmisData!L:L, NewEmisData!$A:$A, "LDV", NewEmisData!$B:$B, $A220, NewEmisData!$C:$C, $H220, NewEmisData!$D:$D, AB$2))</f>
        <v>#REF!</v>
      </c>
      <c r="AC220" s="335" t="e">
        <f>$I220*IF($G220="Pickup", SUMIFS(NewEmisData!M:M, NewEmisData!$A:$A, "Pickup", NewEmisData!$B:$B, $A220, NewEmisData!$C:$C, $H220, NewEmisData!$D:$D, AC$2), SUMIFS(NewEmisData!M:M, NewEmisData!$A:$A, "LDV", NewEmisData!$B:$B, $A220, NewEmisData!$C:$C, $H220, NewEmisData!$D:$D, AC$2))</f>
        <v>#REF!</v>
      </c>
      <c r="AD220" s="335">
        <v>4.01225359617393E-2</v>
      </c>
      <c r="AE220" s="335" t="e">
        <f>$I220*IF($G220="Pickup", SUMIFS(NewEmisData!E:E, NewEmisData!$A:$A, "Pickup", NewEmisData!$B:$B, $A220, NewEmisData!$C:$C, $H220, NewEmisData!$D:$D, AE$2), SUMIFS(NewEmisData!E:E, NewEmisData!$A:$A, "LDV", NewEmisData!$B:$B, $A220, NewEmisData!$C:$C, $H220, NewEmisData!$D:$D, AE$2))</f>
        <v>#REF!</v>
      </c>
      <c r="AF220" s="335" t="e">
        <f>$I220*IF($G220="Pickup", SUMIFS(NewEmisData!F:F, NewEmisData!$A:$A, "Pickup", NewEmisData!$B:$B, $A220, NewEmisData!$C:$C, $H220, NewEmisData!$D:$D, AF$2), SUMIFS(NewEmisData!F:F, NewEmisData!$A:$A, "LDV", NewEmisData!$B:$B, $A220, NewEmisData!$C:$C, $H220, NewEmisData!$D:$D, AF$2))</f>
        <v>#REF!</v>
      </c>
      <c r="AG220" s="335" t="e">
        <f>$I220*IF($G220="Pickup", SUMIFS(NewEmisData!G:G, NewEmisData!$A:$A, "Pickup", NewEmisData!$B:$B, $A220, NewEmisData!$C:$C, $H220, NewEmisData!$D:$D, AG$2), SUMIFS(NewEmisData!G:G, NewEmisData!$A:$A, "LDV", NewEmisData!$B:$B, $A220, NewEmisData!$C:$C, $H220, NewEmisData!$D:$D, AG$2))</f>
        <v>#REF!</v>
      </c>
      <c r="AH220" s="335" t="e">
        <f>$I220*IF($G220="Pickup", SUMIFS(NewEmisData!H:H, NewEmisData!$A:$A, "Pickup", NewEmisData!$B:$B, $A220, NewEmisData!$C:$C, $H220, NewEmisData!$D:$D, AH$2), SUMIFS(NewEmisData!H:H, NewEmisData!$A:$A, "LDV", NewEmisData!$B:$B, $A220, NewEmisData!$C:$C, $H220, NewEmisData!$D:$D, AH$2))</f>
        <v>#REF!</v>
      </c>
      <c r="AI220" s="335" t="e">
        <f>$I220*IF($G220="Pickup", SUMIFS(NewEmisData!I:I, NewEmisData!$A:$A, "Pickup", NewEmisData!$B:$B, $A220, NewEmisData!$C:$C, $H220, NewEmisData!$D:$D, AI$2), SUMIFS(NewEmisData!I:I, NewEmisData!$A:$A, "LDV", NewEmisData!$B:$B, $A220, NewEmisData!$C:$C, $H220, NewEmisData!$D:$D, AI$2))</f>
        <v>#REF!</v>
      </c>
      <c r="AJ220" s="335" t="e">
        <f>$I220*IF($G220="Pickup", SUMIFS(NewEmisData!J:J, NewEmisData!$A:$A, "Pickup", NewEmisData!$B:$B, $A220, NewEmisData!$C:$C, $H220, NewEmisData!$D:$D, AJ$2), SUMIFS(NewEmisData!J:J, NewEmisData!$A:$A, "LDV", NewEmisData!$B:$B, $A220, NewEmisData!$C:$C, $H220, NewEmisData!$D:$D, AJ$2))</f>
        <v>#REF!</v>
      </c>
      <c r="AK220" s="335" t="e">
        <f>$I220*IF($G220="Pickup", SUMIFS(NewEmisData!K:K, NewEmisData!$A:$A, "Pickup", NewEmisData!$B:$B, $A220, NewEmisData!$C:$C, $H220, NewEmisData!$D:$D, AK$2), SUMIFS(NewEmisData!K:K, NewEmisData!$A:$A, "LDV", NewEmisData!$B:$B, $A220, NewEmisData!$C:$C, $H220, NewEmisData!$D:$D, AK$2))</f>
        <v>#REF!</v>
      </c>
      <c r="AL220" s="335" t="e">
        <f>$I220*IF($G220="Pickup", SUMIFS(NewEmisData!L:L, NewEmisData!$A:$A, "Pickup", NewEmisData!$B:$B, $A220, NewEmisData!$C:$C, $H220, NewEmisData!$D:$D, AL$2), SUMIFS(NewEmisData!L:L, NewEmisData!$A:$A, "LDV", NewEmisData!$B:$B, $A220, NewEmisData!$C:$C, $H220, NewEmisData!$D:$D, AL$2))</f>
        <v>#REF!</v>
      </c>
      <c r="AM220" s="335" t="e">
        <f>$I220*IF($G220="Pickup", SUMIFS(NewEmisData!M:M, NewEmisData!$A:$A, "Pickup", NewEmisData!$B:$B, $A220, NewEmisData!$C:$C, $H220, NewEmisData!$D:$D, AM$2), SUMIFS(NewEmisData!M:M, NewEmisData!$A:$A, "LDV", NewEmisData!$B:$B, $A220, NewEmisData!$C:$C, $H220, NewEmisData!$D:$D, AM$2))</f>
        <v>#REF!</v>
      </c>
      <c r="AN220" s="335">
        <v>1.3799697283318666E-3</v>
      </c>
      <c r="AO220" s="335" t="e">
        <f>$I220*IF($G220="Pickup", SUMIFS(NewEmisData!E:E, NewEmisData!$A:$A, "Pickup", NewEmisData!$B:$B, $A220, NewEmisData!$C:$C, $H220, NewEmisData!$D:$D, AO$2), SUMIFS(NewEmisData!E:E, NewEmisData!$A:$A, "LDV", NewEmisData!$B:$B, $A220, NewEmisData!$C:$C, $H220, NewEmisData!$D:$D, AO$2))</f>
        <v>#REF!</v>
      </c>
      <c r="AP220" s="335" t="e">
        <f>$I220*IF($G220="Pickup", SUMIFS(NewEmisData!F:F, NewEmisData!$A:$A, "Pickup", NewEmisData!$B:$B, $A220, NewEmisData!$C:$C, $H220, NewEmisData!$D:$D, AP$2), SUMIFS(NewEmisData!F:F, NewEmisData!$A:$A, "LDV", NewEmisData!$B:$B, $A220, NewEmisData!$C:$C, $H220, NewEmisData!$D:$D, AP$2))</f>
        <v>#REF!</v>
      </c>
      <c r="AQ220" s="335" t="e">
        <f>$I220*IF($G220="Pickup", SUMIFS(NewEmisData!G:G, NewEmisData!$A:$A, "Pickup", NewEmisData!$B:$B, $A220, NewEmisData!$C:$C, $H220, NewEmisData!$D:$D, AQ$2), SUMIFS(NewEmisData!G:G, NewEmisData!$A:$A, "LDV", NewEmisData!$B:$B, $A220, NewEmisData!$C:$C, $H220, NewEmisData!$D:$D, AQ$2))</f>
        <v>#REF!</v>
      </c>
      <c r="AR220" s="335" t="e">
        <f>$I220*IF($G220="Pickup", SUMIFS(NewEmisData!H:H, NewEmisData!$A:$A, "Pickup", NewEmisData!$B:$B, $A220, NewEmisData!$C:$C, $H220, NewEmisData!$D:$D, AR$2), SUMIFS(NewEmisData!H:H, NewEmisData!$A:$A, "LDV", NewEmisData!$B:$B, $A220, NewEmisData!$C:$C, $H220, NewEmisData!$D:$D, AR$2))</f>
        <v>#REF!</v>
      </c>
      <c r="AS220" s="335" t="e">
        <f>$I220*IF($G220="Pickup", SUMIFS(NewEmisData!I:I, NewEmisData!$A:$A, "Pickup", NewEmisData!$B:$B, $A220, NewEmisData!$C:$C, $H220, NewEmisData!$D:$D, AS$2), SUMIFS(NewEmisData!I:I, NewEmisData!$A:$A, "LDV", NewEmisData!$B:$B, $A220, NewEmisData!$C:$C, $H220, NewEmisData!$D:$D, AS$2))</f>
        <v>#REF!</v>
      </c>
      <c r="AT220" s="335" t="e">
        <f>$I220*IF($G220="Pickup", SUMIFS(NewEmisData!J:J, NewEmisData!$A:$A, "Pickup", NewEmisData!$B:$B, $A220, NewEmisData!$C:$C, $H220, NewEmisData!$D:$D, AT$2), SUMIFS(NewEmisData!J:J, NewEmisData!$A:$A, "LDV", NewEmisData!$B:$B, $A220, NewEmisData!$C:$C, $H220, NewEmisData!$D:$D, AT$2))</f>
        <v>#REF!</v>
      </c>
      <c r="AU220" s="335" t="e">
        <f>$I220*IF($G220="Pickup", SUMIFS(NewEmisData!K:K, NewEmisData!$A:$A, "Pickup", NewEmisData!$B:$B, $A220, NewEmisData!$C:$C, $H220, NewEmisData!$D:$D, AU$2), SUMIFS(NewEmisData!K:K, NewEmisData!$A:$A, "LDV", NewEmisData!$B:$B, $A220, NewEmisData!$C:$C, $H220, NewEmisData!$D:$D, AU$2))</f>
        <v>#REF!</v>
      </c>
      <c r="AV220" s="335" t="e">
        <f>$I220*IF($G220="Pickup", SUMIFS(NewEmisData!L:L, NewEmisData!$A:$A, "Pickup", NewEmisData!$B:$B, $A220, NewEmisData!$C:$C, $H220, NewEmisData!$D:$D, AV$2), SUMIFS(NewEmisData!L:L, NewEmisData!$A:$A, "LDV", NewEmisData!$B:$B, $A220, NewEmisData!$C:$C, $H220, NewEmisData!$D:$D, AV$2))</f>
        <v>#REF!</v>
      </c>
      <c r="AW220" s="335" t="e">
        <f>$I220*IF($G220="Pickup", SUMIFS(NewEmisData!M:M, NewEmisData!$A:$A, "Pickup", NewEmisData!$B:$B, $A220, NewEmisData!$C:$C, $H220, NewEmisData!$D:$D, AW$2), SUMIFS(NewEmisData!M:M, NewEmisData!$A:$A, "LDV", NewEmisData!$B:$B, $A220, NewEmisData!$C:$C, $H220, NewEmisData!$D:$D, AW$2))</f>
        <v>#REF!</v>
      </c>
      <c r="AX220" s="335">
        <v>2.3295164715406345E-2</v>
      </c>
      <c r="AY220" s="335" t="e">
        <f>$I220*IF($G220="Pickup", SUMIFS(NewEmisData!E:E, NewEmisData!$A:$A, "Pickup", NewEmisData!$B:$B, $A220, NewEmisData!$C:$C, $H220, NewEmisData!$D:$D, AY$2), SUMIFS(NewEmisData!E:E, NewEmisData!$A:$A, "LDV", NewEmisData!$B:$B, $A220, NewEmisData!$C:$C, $H220, NewEmisData!$D:$D, AY$2))</f>
        <v>#REF!</v>
      </c>
      <c r="AZ220" s="335" t="e">
        <f>$I220*IF($G220="Pickup", SUMIFS(NewEmisData!F:F, NewEmisData!$A:$A, "Pickup", NewEmisData!$B:$B, $A220, NewEmisData!$C:$C, $H220, NewEmisData!$D:$D, AZ$2), SUMIFS(NewEmisData!F:F, NewEmisData!$A:$A, "LDV", NewEmisData!$B:$B, $A220, NewEmisData!$C:$C, $H220, NewEmisData!$D:$D, AZ$2))</f>
        <v>#REF!</v>
      </c>
      <c r="BA220" s="335" t="e">
        <f>$I220*IF($G220="Pickup", SUMIFS(NewEmisData!G:G, NewEmisData!$A:$A, "Pickup", NewEmisData!$B:$B, $A220, NewEmisData!$C:$C, $H220, NewEmisData!$D:$D, BA$2), SUMIFS(NewEmisData!G:G, NewEmisData!$A:$A, "LDV", NewEmisData!$B:$B, $A220, NewEmisData!$C:$C, $H220, NewEmisData!$D:$D, BA$2))</f>
        <v>#REF!</v>
      </c>
      <c r="BB220" s="335" t="e">
        <f>$I220*IF($G220="Pickup", SUMIFS(NewEmisData!H:H, NewEmisData!$A:$A, "Pickup", NewEmisData!$B:$B, $A220, NewEmisData!$C:$C, $H220, NewEmisData!$D:$D, BB$2), SUMIFS(NewEmisData!H:H, NewEmisData!$A:$A, "LDV", NewEmisData!$B:$B, $A220, NewEmisData!$C:$C, $H220, NewEmisData!$D:$D, BB$2))</f>
        <v>#REF!</v>
      </c>
      <c r="BC220" s="335" t="e">
        <f>$I220*IF($G220="Pickup", SUMIFS(NewEmisData!I:I, NewEmisData!$A:$A, "Pickup", NewEmisData!$B:$B, $A220, NewEmisData!$C:$C, $H220, NewEmisData!$D:$D, BC$2), SUMIFS(NewEmisData!I:I, NewEmisData!$A:$A, "LDV", NewEmisData!$B:$B, $A220, NewEmisData!$C:$C, $H220, NewEmisData!$D:$D, BC$2))</f>
        <v>#REF!</v>
      </c>
      <c r="BD220" s="335" t="e">
        <f>$I220*IF($G220="Pickup", SUMIFS(NewEmisData!J:J, NewEmisData!$A:$A, "Pickup", NewEmisData!$B:$B, $A220, NewEmisData!$C:$C, $H220, NewEmisData!$D:$D, BD$2), SUMIFS(NewEmisData!J:J, NewEmisData!$A:$A, "LDV", NewEmisData!$B:$B, $A220, NewEmisData!$C:$C, $H220, NewEmisData!$D:$D, BD$2))</f>
        <v>#REF!</v>
      </c>
      <c r="BE220" s="335" t="e">
        <f>$I220*IF($G220="Pickup", SUMIFS(NewEmisData!K:K, NewEmisData!$A:$A, "Pickup", NewEmisData!$B:$B, $A220, NewEmisData!$C:$C, $H220, NewEmisData!$D:$D, BE$2), SUMIFS(NewEmisData!K:K, NewEmisData!$A:$A, "LDV", NewEmisData!$B:$B, $A220, NewEmisData!$C:$C, $H220, NewEmisData!$D:$D, BE$2))</f>
        <v>#REF!</v>
      </c>
      <c r="BF220" s="335" t="e">
        <f>$I220*IF($G220="Pickup", SUMIFS(NewEmisData!L:L, NewEmisData!$A:$A, "Pickup", NewEmisData!$B:$B, $A220, NewEmisData!$C:$C, $H220, NewEmisData!$D:$D, BF$2), SUMIFS(NewEmisData!L:L, NewEmisData!$A:$A, "LDV", NewEmisData!$B:$B, $A220, NewEmisData!$C:$C, $H220, NewEmisData!$D:$D, BF$2))</f>
        <v>#REF!</v>
      </c>
      <c r="BG220" s="335" t="e">
        <f>$I220*IF($G220="Pickup", SUMIFS(NewEmisData!M:M, NewEmisData!$A:$A, "Pickup", NewEmisData!$B:$B, $A220, NewEmisData!$C:$C, $H220, NewEmisData!$D:$D, BG$2), SUMIFS(NewEmisData!M:M, NewEmisData!$A:$A, "LDV", NewEmisData!$B:$B, $A220, NewEmisData!$C:$C, $H220, NewEmisData!$D:$D, BG$2))</f>
        <v>#REF!</v>
      </c>
      <c r="BH220" s="335">
        <v>4.8263708394384892E-3</v>
      </c>
      <c r="BI220" s="335" t="e">
        <f>$I220*IF($G220="Pickup", SUMIFS(NewEmisData!E:E, NewEmisData!$A:$A, "Pickup", NewEmisData!$B:$B, $A220, NewEmisData!$C:$C, $H220, NewEmisData!$D:$D, BI$2), SUMIFS(NewEmisData!E:E, NewEmisData!$A:$A, "LDV", NewEmisData!$B:$B, $A220, NewEmisData!$C:$C, $H220, NewEmisData!$D:$D, BI$2))</f>
        <v>#REF!</v>
      </c>
      <c r="BJ220" s="335" t="e">
        <f>$I220*IF($G220="Pickup", SUMIFS(NewEmisData!F:F, NewEmisData!$A:$A, "Pickup", NewEmisData!$B:$B, $A220, NewEmisData!$C:$C, $H220, NewEmisData!$D:$D, BJ$2), SUMIFS(NewEmisData!F:F, NewEmisData!$A:$A, "LDV", NewEmisData!$B:$B, $A220, NewEmisData!$C:$C, $H220, NewEmisData!$D:$D, BJ$2))</f>
        <v>#REF!</v>
      </c>
      <c r="BK220" s="335" t="e">
        <f>$I220*IF($G220="Pickup", SUMIFS(NewEmisData!G:G, NewEmisData!$A:$A, "Pickup", NewEmisData!$B:$B, $A220, NewEmisData!$C:$C, $H220, NewEmisData!$D:$D, BK$2), SUMIFS(NewEmisData!G:G, NewEmisData!$A:$A, "LDV", NewEmisData!$B:$B, $A220, NewEmisData!$C:$C, $H220, NewEmisData!$D:$D, BK$2))</f>
        <v>#REF!</v>
      </c>
      <c r="BL220" s="335" t="e">
        <f>$I220*IF($G220="Pickup", SUMIFS(NewEmisData!H:H, NewEmisData!$A:$A, "Pickup", NewEmisData!$B:$B, $A220, NewEmisData!$C:$C, $H220, NewEmisData!$D:$D, BL$2), SUMIFS(NewEmisData!H:H, NewEmisData!$A:$A, "LDV", NewEmisData!$B:$B, $A220, NewEmisData!$C:$C, $H220, NewEmisData!$D:$D, BL$2))</f>
        <v>#REF!</v>
      </c>
      <c r="BM220" s="335" t="e">
        <f>$I220*IF($G220="Pickup", SUMIFS(NewEmisData!I:I, NewEmisData!$A:$A, "Pickup", NewEmisData!$B:$B, $A220, NewEmisData!$C:$C, $H220, NewEmisData!$D:$D, BM$2), SUMIFS(NewEmisData!I:I, NewEmisData!$A:$A, "LDV", NewEmisData!$B:$B, $A220, NewEmisData!$C:$C, $H220, NewEmisData!$D:$D, BM$2))</f>
        <v>#REF!</v>
      </c>
      <c r="BN220" s="335" t="e">
        <f>$I220*IF($G220="Pickup", SUMIFS(NewEmisData!J:J, NewEmisData!$A:$A, "Pickup", NewEmisData!$B:$B, $A220, NewEmisData!$C:$C, $H220, NewEmisData!$D:$D, BN$2), SUMIFS(NewEmisData!J:J, NewEmisData!$A:$A, "LDV", NewEmisData!$B:$B, $A220, NewEmisData!$C:$C, $H220, NewEmisData!$D:$D, BN$2))</f>
        <v>#REF!</v>
      </c>
      <c r="BO220" s="335" t="e">
        <f>$I220*IF($G220="Pickup", SUMIFS(NewEmisData!K:K, NewEmisData!$A:$A, "Pickup", NewEmisData!$B:$B, $A220, NewEmisData!$C:$C, $H220, NewEmisData!$D:$D, BO$2), SUMIFS(NewEmisData!K:K, NewEmisData!$A:$A, "LDV", NewEmisData!$B:$B, $A220, NewEmisData!$C:$C, $H220, NewEmisData!$D:$D, BO$2))</f>
        <v>#REF!</v>
      </c>
      <c r="BP220" s="335" t="e">
        <f>$I220*IF($G220="Pickup", SUMIFS(NewEmisData!L:L, NewEmisData!$A:$A, "Pickup", NewEmisData!$B:$B, $A220, NewEmisData!$C:$C, $H220, NewEmisData!$D:$D, BP$2), SUMIFS(NewEmisData!L:L, NewEmisData!$A:$A, "LDV", NewEmisData!$B:$B, $A220, NewEmisData!$C:$C, $H220, NewEmisData!$D:$D, BP$2))</f>
        <v>#REF!</v>
      </c>
      <c r="BQ220" s="335" t="e">
        <f>$I220*IF($G220="Pickup", SUMIFS(NewEmisData!M:M, NewEmisData!$A:$A, "Pickup", NewEmisData!$B:$B, $A220, NewEmisData!$C:$C, $H220, NewEmisData!$D:$D, BQ$2), SUMIFS(NewEmisData!M:M, NewEmisData!$A:$A, "LDV", NewEmisData!$B:$B, $A220, NewEmisData!$C:$C, $H220, NewEmisData!$D:$D, BQ$2))</f>
        <v>#REF!</v>
      </c>
      <c r="BR220" s="335">
        <v>0.95682212972652436</v>
      </c>
      <c r="BS220" s="335" t="e">
        <f>$I220*IF($G220="Pickup", SUMIFS(NewEmisData!E:E, NewEmisData!$A:$A, "Pickup", NewEmisData!$B:$B, $A220, NewEmisData!$C:$C, $H220, NewEmisData!$D:$D, BS$2), SUMIFS(NewEmisData!E:E, NewEmisData!$A:$A, "LDV", NewEmisData!$B:$B, $A220, NewEmisData!$C:$C, $H220, NewEmisData!$D:$D, BS$2))</f>
        <v>#REF!</v>
      </c>
      <c r="BT220" s="335" t="e">
        <f>$I220*IF($G220="Pickup", SUMIFS(NewEmisData!F:F, NewEmisData!$A:$A, "Pickup", NewEmisData!$B:$B, $A220, NewEmisData!$C:$C, $H220, NewEmisData!$D:$D, BT$2), SUMIFS(NewEmisData!F:F, NewEmisData!$A:$A, "LDV", NewEmisData!$B:$B, $A220, NewEmisData!$C:$C, $H220, NewEmisData!$D:$D, BT$2))</f>
        <v>#REF!</v>
      </c>
      <c r="BU220" s="335" t="e">
        <f>$I220*IF($G220="Pickup", SUMIFS(NewEmisData!G:G, NewEmisData!$A:$A, "Pickup", NewEmisData!$B:$B, $A220, NewEmisData!$C:$C, $H220, NewEmisData!$D:$D, BU$2), SUMIFS(NewEmisData!G:G, NewEmisData!$A:$A, "LDV", NewEmisData!$B:$B, $A220, NewEmisData!$C:$C, $H220, NewEmisData!$D:$D, BU$2))</f>
        <v>#REF!</v>
      </c>
      <c r="BV220" s="335" t="e">
        <f>$I220*IF($G220="Pickup", SUMIFS(NewEmisData!H:H, NewEmisData!$A:$A, "Pickup", NewEmisData!$B:$B, $A220, NewEmisData!$C:$C, $H220, NewEmisData!$D:$D, BV$2), SUMIFS(NewEmisData!H:H, NewEmisData!$A:$A, "LDV", NewEmisData!$B:$B, $A220, NewEmisData!$C:$C, $H220, NewEmisData!$D:$D, BV$2))</f>
        <v>#REF!</v>
      </c>
      <c r="BW220" s="335" t="e">
        <f>$I220*IF($G220="Pickup", SUMIFS(NewEmisData!I:I, NewEmisData!$A:$A, "Pickup", NewEmisData!$B:$B, $A220, NewEmisData!$C:$C, $H220, NewEmisData!$D:$D, BW$2), SUMIFS(NewEmisData!I:I, NewEmisData!$A:$A, "LDV", NewEmisData!$B:$B, $A220, NewEmisData!$C:$C, $H220, NewEmisData!$D:$D, BW$2))</f>
        <v>#REF!</v>
      </c>
      <c r="BX220" s="335" t="e">
        <f>$I220*IF($G220="Pickup", SUMIFS(NewEmisData!J:J, NewEmisData!$A:$A, "Pickup", NewEmisData!$B:$B, $A220, NewEmisData!$C:$C, $H220, NewEmisData!$D:$D, BX$2), SUMIFS(NewEmisData!J:J, NewEmisData!$A:$A, "LDV", NewEmisData!$B:$B, $A220, NewEmisData!$C:$C, $H220, NewEmisData!$D:$D, BX$2))</f>
        <v>#REF!</v>
      </c>
      <c r="BY220" s="335" t="e">
        <f>$I220*IF($G220="Pickup", SUMIFS(NewEmisData!K:K, NewEmisData!$A:$A, "Pickup", NewEmisData!$B:$B, $A220, NewEmisData!$C:$C, $H220, NewEmisData!$D:$D, BY$2), SUMIFS(NewEmisData!K:K, NewEmisData!$A:$A, "LDV", NewEmisData!$B:$B, $A220, NewEmisData!$C:$C, $H220, NewEmisData!$D:$D, BY$2))</f>
        <v>#REF!</v>
      </c>
      <c r="BZ220" s="335" t="e">
        <f>$I220*IF($G220="Pickup", SUMIFS(NewEmisData!L:L, NewEmisData!$A:$A, "Pickup", NewEmisData!$B:$B, $A220, NewEmisData!$C:$C, $H220, NewEmisData!$D:$D, BZ$2), SUMIFS(NewEmisData!L:L, NewEmisData!$A:$A, "LDV", NewEmisData!$B:$B, $A220, NewEmisData!$C:$C, $H220, NewEmisData!$D:$D, BZ$2))</f>
        <v>#REF!</v>
      </c>
      <c r="CA220" s="335" t="e">
        <f>$I220*IF($G220="Pickup", SUMIFS(NewEmisData!M:M, NewEmisData!$A:$A, "Pickup", NewEmisData!$B:$B, $A220, NewEmisData!$C:$C, $H220, NewEmisData!$D:$D, CA$2), SUMIFS(NewEmisData!M:M, NewEmisData!$A:$A, "LDV", NewEmisData!$B:$B, $A220, NewEmisData!$C:$C, $H220, NewEmisData!$D:$D, CA$2))</f>
        <v>#REF!</v>
      </c>
      <c r="CB220" s="335">
        <v>4.7127440169935142E-2</v>
      </c>
      <c r="CC220" s="335" t="e">
        <f>$I220*IF($G220="Pickup", SUMIFS(NewEmisData!E:E, NewEmisData!$A:$A, "Pickup", NewEmisData!$B:$B, $A220, NewEmisData!$C:$C, $H220, NewEmisData!$D:$D, CC$2), SUMIFS(NewEmisData!E:E, NewEmisData!$A:$A, "LDV", NewEmisData!$B:$B, $A220, NewEmisData!$C:$C, $H220, NewEmisData!$D:$D, CC$2))</f>
        <v>#REF!</v>
      </c>
      <c r="CD220" s="335" t="e">
        <f>$I220*IF($G220="Pickup", SUMIFS(NewEmisData!F:F, NewEmisData!$A:$A, "Pickup", NewEmisData!$B:$B, $A220, NewEmisData!$C:$C, $H220, NewEmisData!$D:$D, CD$2), SUMIFS(NewEmisData!F:F, NewEmisData!$A:$A, "LDV", NewEmisData!$B:$B, $A220, NewEmisData!$C:$C, $H220, NewEmisData!$D:$D, CD$2))</f>
        <v>#REF!</v>
      </c>
      <c r="CE220" s="335" t="e">
        <f>$I220*IF($G220="Pickup", SUMIFS(NewEmisData!G:G, NewEmisData!$A:$A, "Pickup", NewEmisData!$B:$B, $A220, NewEmisData!$C:$C, $H220, NewEmisData!$D:$D, CE$2), SUMIFS(NewEmisData!G:G, NewEmisData!$A:$A, "LDV", NewEmisData!$B:$B, $A220, NewEmisData!$C:$C, $H220, NewEmisData!$D:$D, CE$2))</f>
        <v>#REF!</v>
      </c>
      <c r="CF220" s="335" t="e">
        <f>$I220*IF($G220="Pickup", SUMIFS(NewEmisData!H:H, NewEmisData!$A:$A, "Pickup", NewEmisData!$B:$B, $A220, NewEmisData!$C:$C, $H220, NewEmisData!$D:$D, CF$2), SUMIFS(NewEmisData!H:H, NewEmisData!$A:$A, "LDV", NewEmisData!$B:$B, $A220, NewEmisData!$C:$C, $H220, NewEmisData!$D:$D, CF$2))</f>
        <v>#REF!</v>
      </c>
      <c r="CG220" s="335" t="e">
        <f>$I220*IF($G220="Pickup", SUMIFS(NewEmisData!I:I, NewEmisData!$A:$A, "Pickup", NewEmisData!$B:$B, $A220, NewEmisData!$C:$C, $H220, NewEmisData!$D:$D, CG$2), SUMIFS(NewEmisData!I:I, NewEmisData!$A:$A, "LDV", NewEmisData!$B:$B, $A220, NewEmisData!$C:$C, $H220, NewEmisData!$D:$D, CG$2))</f>
        <v>#REF!</v>
      </c>
      <c r="CH220" s="335" t="e">
        <f>$I220*IF($G220="Pickup", SUMIFS(NewEmisData!J:J, NewEmisData!$A:$A, "Pickup", NewEmisData!$B:$B, $A220, NewEmisData!$C:$C, $H220, NewEmisData!$D:$D, CH$2), SUMIFS(NewEmisData!J:J, NewEmisData!$A:$A, "LDV", NewEmisData!$B:$B, $A220, NewEmisData!$C:$C, $H220, NewEmisData!$D:$D, CH$2))</f>
        <v>#REF!</v>
      </c>
      <c r="CI220" s="335" t="e">
        <f>$I220*IF($G220="Pickup", SUMIFS(NewEmisData!K:K, NewEmisData!$A:$A, "Pickup", NewEmisData!$B:$B, $A220, NewEmisData!$C:$C, $H220, NewEmisData!$D:$D, CI$2), SUMIFS(NewEmisData!K:K, NewEmisData!$A:$A, "LDV", NewEmisData!$B:$B, $A220, NewEmisData!$C:$C, $H220, NewEmisData!$D:$D, CI$2))</f>
        <v>#REF!</v>
      </c>
      <c r="CJ220" s="335" t="e">
        <f>$I220*IF($G220="Pickup", SUMIFS(NewEmisData!L:L, NewEmisData!$A:$A, "Pickup", NewEmisData!$B:$B, $A220, NewEmisData!$C:$C, $H220, NewEmisData!$D:$D, CJ$2), SUMIFS(NewEmisData!L:L, NewEmisData!$A:$A, "LDV", NewEmisData!$B:$B, $A220, NewEmisData!$C:$C, $H220, NewEmisData!$D:$D, CJ$2))</f>
        <v>#REF!</v>
      </c>
      <c r="CK220" s="335" t="e">
        <f>$I220*IF($G220="Pickup", SUMIFS(NewEmisData!M:M, NewEmisData!$A:$A, "Pickup", NewEmisData!$B:$B, $A220, NewEmisData!$C:$C, $H220, NewEmisData!$D:$D, CK$2), SUMIFS(NewEmisData!M:M, NewEmisData!$A:$A, "LDV", NewEmisData!$B:$B, $A220, NewEmisData!$C:$C, $H220, NewEmisData!$D:$D, CK$2))</f>
        <v>#REF!</v>
      </c>
      <c r="CL220" s="335">
        <v>1.4592568900010336E-2</v>
      </c>
      <c r="CM220" s="335" t="e">
        <f>$I220*IF($G220="Pickup", SUMIFS(NewEmisData!E:E, NewEmisData!$A:$A, "Pickup", NewEmisData!$B:$B, $A220, NewEmisData!$C:$C, $H220, NewEmisData!$D:$D, CM$2), SUMIFS(NewEmisData!E:E, NewEmisData!$A:$A, "LDV", NewEmisData!$B:$B, $A220, NewEmisData!$C:$C, $H220, NewEmisData!$D:$D, CM$2))</f>
        <v>#REF!</v>
      </c>
      <c r="CN220" s="335" t="e">
        <f>$I220*IF($G220="Pickup", SUMIFS(NewEmisData!F:F, NewEmisData!$A:$A, "Pickup", NewEmisData!$B:$B, $A220, NewEmisData!$C:$C, $H220, NewEmisData!$D:$D, CN$2), SUMIFS(NewEmisData!F:F, NewEmisData!$A:$A, "LDV", NewEmisData!$B:$B, $A220, NewEmisData!$C:$C, $H220, NewEmisData!$D:$D, CN$2))</f>
        <v>#REF!</v>
      </c>
      <c r="CO220" s="335" t="e">
        <f>$I220*IF($G220="Pickup", SUMIFS(NewEmisData!G:G, NewEmisData!$A:$A, "Pickup", NewEmisData!$B:$B, $A220, NewEmisData!$C:$C, $H220, NewEmisData!$D:$D, CO$2), SUMIFS(NewEmisData!G:G, NewEmisData!$A:$A, "LDV", NewEmisData!$B:$B, $A220, NewEmisData!$C:$C, $H220, NewEmisData!$D:$D, CO$2))</f>
        <v>#REF!</v>
      </c>
      <c r="CP220" s="335" t="e">
        <f>$I220*IF($G220="Pickup", SUMIFS(NewEmisData!H:H, NewEmisData!$A:$A, "Pickup", NewEmisData!$B:$B, $A220, NewEmisData!$C:$C, $H220, NewEmisData!$D:$D, CP$2), SUMIFS(NewEmisData!H:H, NewEmisData!$A:$A, "LDV", NewEmisData!$B:$B, $A220, NewEmisData!$C:$C, $H220, NewEmisData!$D:$D, CP$2))</f>
        <v>#REF!</v>
      </c>
      <c r="CQ220" s="335" t="e">
        <f>$I220*IF($G220="Pickup", SUMIFS(NewEmisData!I:I, NewEmisData!$A:$A, "Pickup", NewEmisData!$B:$B, $A220, NewEmisData!$C:$C, $H220, NewEmisData!$D:$D, CQ$2), SUMIFS(NewEmisData!I:I, NewEmisData!$A:$A, "LDV", NewEmisData!$B:$B, $A220, NewEmisData!$C:$C, $H220, NewEmisData!$D:$D, CQ$2))</f>
        <v>#REF!</v>
      </c>
      <c r="CR220" s="335" t="e">
        <f>$I220*IF($G220="Pickup", SUMIFS(NewEmisData!J:J, NewEmisData!$A:$A, "Pickup", NewEmisData!$B:$B, $A220, NewEmisData!$C:$C, $H220, NewEmisData!$D:$D, CR$2), SUMIFS(NewEmisData!J:J, NewEmisData!$A:$A, "LDV", NewEmisData!$B:$B, $A220, NewEmisData!$C:$C, $H220, NewEmisData!$D:$D, CR$2))</f>
        <v>#REF!</v>
      </c>
      <c r="CS220" s="335" t="e">
        <f>$I220*IF($G220="Pickup", SUMIFS(NewEmisData!K:K, NewEmisData!$A:$A, "Pickup", NewEmisData!$B:$B, $A220, NewEmisData!$C:$C, $H220, NewEmisData!$D:$D, CS$2), SUMIFS(NewEmisData!K:K, NewEmisData!$A:$A, "LDV", NewEmisData!$B:$B, $A220, NewEmisData!$C:$C, $H220, NewEmisData!$D:$D, CS$2))</f>
        <v>#REF!</v>
      </c>
      <c r="CT220" s="335" t="e">
        <f>$I220*IF($G220="Pickup", SUMIFS(NewEmisData!L:L, NewEmisData!$A:$A, "Pickup", NewEmisData!$B:$B, $A220, NewEmisData!$C:$C, $H220, NewEmisData!$D:$D, CT$2), SUMIFS(NewEmisData!L:L, NewEmisData!$A:$A, "LDV", NewEmisData!$B:$B, $A220, NewEmisData!$C:$C, $H220, NewEmisData!$D:$D, CT$2))</f>
        <v>#REF!</v>
      </c>
      <c r="CU220" s="335" t="e">
        <f>$I220*IF($G220="Pickup", SUMIFS(NewEmisData!M:M, NewEmisData!$A:$A, "Pickup", NewEmisData!$B:$B, $A220, NewEmisData!$C:$C, $H220, NewEmisData!$D:$D, CU$2), SUMIFS(NewEmisData!M:M, NewEmisData!$A:$A, "LDV", NewEmisData!$B:$B, $A220, NewEmisData!$C:$C, $H220, NewEmisData!$D:$D, CU$2))</f>
        <v>#REF!</v>
      </c>
      <c r="CV220" s="335">
        <v>3.6424305937100541E-3</v>
      </c>
      <c r="CW220" s="335">
        <v>1.6495616543674638E-3</v>
      </c>
      <c r="CX220" s="335">
        <v>1.3771323682384652E-3</v>
      </c>
      <c r="CY220" s="335">
        <v>1.1218799996977164E-3</v>
      </c>
      <c r="CZ220" s="335">
        <v>9.3882274988462962E-4</v>
      </c>
      <c r="DA220" s="335">
        <v>7.0864667693252615E-4</v>
      </c>
      <c r="DB220" s="335">
        <v>5.5896478064144581E-4</v>
      </c>
      <c r="DC220" s="335">
        <v>5.369555954011716E-4</v>
      </c>
      <c r="DD220" s="335">
        <v>5.3079635256475001E-4</v>
      </c>
      <c r="DE220" s="335">
        <v>5.2997055724210993E-4</v>
      </c>
      <c r="DF220" s="335">
        <v>5.2997055724210993E-4</v>
      </c>
      <c r="DG220" s="335" t="e">
        <f>$I220*IF($G220="Pickup", SUMIFS(NewEmisData!E:E, NewEmisData!$A:$A, "Pickup", NewEmisData!$B:$B, $A220, NewEmisData!$C:$C, $H220, NewEmisData!$D:$D, DG$2), SUMIFS(NewEmisData!E:E, NewEmisData!$A:$A, "LDV", NewEmisData!$B:$B, $A220, NewEmisData!$C:$C, $H220, NewEmisData!$D:$D, DG$2))</f>
        <v>#REF!</v>
      </c>
      <c r="DH220" s="335" t="e">
        <f>$I220*IF($G220="Pickup", SUMIFS(NewEmisData!F:F, NewEmisData!$A:$A, "Pickup", NewEmisData!$B:$B, $A220, NewEmisData!$C:$C, $H220, NewEmisData!$D:$D, DH$2), SUMIFS(NewEmisData!F:F, NewEmisData!$A:$A, "LDV", NewEmisData!$B:$B, $A220, NewEmisData!$C:$C, $H220, NewEmisData!$D:$D, DH$2))</f>
        <v>#REF!</v>
      </c>
      <c r="DI220" s="335" t="e">
        <f>$I220*IF($G220="Pickup", SUMIFS(NewEmisData!G:G, NewEmisData!$A:$A, "Pickup", NewEmisData!$B:$B, $A220, NewEmisData!$C:$C, $H220, NewEmisData!$D:$D, DI$2), SUMIFS(NewEmisData!G:G, NewEmisData!$A:$A, "LDV", NewEmisData!$B:$B, $A220, NewEmisData!$C:$C, $H220, NewEmisData!$D:$D, DI$2))</f>
        <v>#REF!</v>
      </c>
      <c r="DJ220" s="335" t="e">
        <f>$I220*IF($G220="Pickup", SUMIFS(NewEmisData!H:H, NewEmisData!$A:$A, "Pickup", NewEmisData!$B:$B, $A220, NewEmisData!$C:$C, $H220, NewEmisData!$D:$D, DJ$2), SUMIFS(NewEmisData!H:H, NewEmisData!$A:$A, "LDV", NewEmisData!$B:$B, $A220, NewEmisData!$C:$C, $H220, NewEmisData!$D:$D, DJ$2))</f>
        <v>#REF!</v>
      </c>
      <c r="DK220" s="335" t="e">
        <f>$I220*IF($G220="Pickup", SUMIFS(NewEmisData!I:I, NewEmisData!$A:$A, "Pickup", NewEmisData!$B:$B, $A220, NewEmisData!$C:$C, $H220, NewEmisData!$D:$D, DK$2), SUMIFS(NewEmisData!I:I, NewEmisData!$A:$A, "LDV", NewEmisData!$B:$B, $A220, NewEmisData!$C:$C, $H220, NewEmisData!$D:$D, DK$2))</f>
        <v>#REF!</v>
      </c>
      <c r="DL220" s="335" t="e">
        <f>$I220*IF($G220="Pickup", SUMIFS(NewEmisData!J:J, NewEmisData!$A:$A, "Pickup", NewEmisData!$B:$B, $A220, NewEmisData!$C:$C, $H220, NewEmisData!$D:$D, DL$2), SUMIFS(NewEmisData!J:J, NewEmisData!$A:$A, "LDV", NewEmisData!$B:$B, $A220, NewEmisData!$C:$C, $H220, NewEmisData!$D:$D, DL$2))</f>
        <v>#REF!</v>
      </c>
      <c r="DM220" s="335" t="e">
        <f>$I220*IF($G220="Pickup", SUMIFS(NewEmisData!K:K, NewEmisData!$A:$A, "Pickup", NewEmisData!$B:$B, $A220, NewEmisData!$C:$C, $H220, NewEmisData!$D:$D, DM$2), SUMIFS(NewEmisData!K:K, NewEmisData!$A:$A, "LDV", NewEmisData!$B:$B, $A220, NewEmisData!$C:$C, $H220, NewEmisData!$D:$D, DM$2))</f>
        <v>#REF!</v>
      </c>
      <c r="DN220" s="335" t="e">
        <f>$I220*IF($G220="Pickup", SUMIFS(NewEmisData!L:L, NewEmisData!$A:$A, "Pickup", NewEmisData!$B:$B, $A220, NewEmisData!$C:$C, $H220, NewEmisData!$D:$D, DN$2), SUMIFS(NewEmisData!L:L, NewEmisData!$A:$A, "LDV", NewEmisData!$B:$B, $A220, NewEmisData!$C:$C, $H220, NewEmisData!$D:$D, DN$2))</f>
        <v>#REF!</v>
      </c>
      <c r="DO220" s="335" t="e">
        <f>$I220*IF($G220="Pickup", SUMIFS(NewEmisData!M:M, NewEmisData!$A:$A, "Pickup", NewEmisData!$B:$B, $A220, NewEmisData!$C:$C, $H220, NewEmisData!$D:$D, DO$2), SUMIFS(NewEmisData!M:M, NewEmisData!$A:$A, "LDV", NewEmisData!$B:$B, $A220, NewEmisData!$C:$C, $H220, NewEmisData!$D:$D, DO$2))</f>
        <v>#REF!</v>
      </c>
      <c r="DP220" s="335">
        <v>1.0828650179055756E-3</v>
      </c>
      <c r="DQ220" s="335" t="e">
        <f>$I220*IF($G220="Pickup", SUMIFS(NewEmisData!E:E, NewEmisData!$A:$A, "Pickup", NewEmisData!$B:$B, $A220, NewEmisData!$C:$C, $H220, NewEmisData!$D:$D, DQ$2), SUMIFS(NewEmisData!E:E, NewEmisData!$A:$A, "LDV", NewEmisData!$B:$B, $A220, NewEmisData!$C:$C, $H220, NewEmisData!$D:$D, DQ$2))</f>
        <v>#REF!</v>
      </c>
      <c r="DR220" s="335" t="e">
        <f>$I220*IF($G220="Pickup", SUMIFS(NewEmisData!F:F, NewEmisData!$A:$A, "Pickup", NewEmisData!$B:$B, $A220, NewEmisData!$C:$C, $H220, NewEmisData!$D:$D, DR$2), SUMIFS(NewEmisData!F:F, NewEmisData!$A:$A, "LDV", NewEmisData!$B:$B, $A220, NewEmisData!$C:$C, $H220, NewEmisData!$D:$D, DR$2))</f>
        <v>#REF!</v>
      </c>
      <c r="DS220" s="335" t="e">
        <f>$I220*IF($G220="Pickup", SUMIFS(NewEmisData!G:G, NewEmisData!$A:$A, "Pickup", NewEmisData!$B:$B, $A220, NewEmisData!$C:$C, $H220, NewEmisData!$D:$D, DS$2), SUMIFS(NewEmisData!G:G, NewEmisData!$A:$A, "LDV", NewEmisData!$B:$B, $A220, NewEmisData!$C:$C, $H220, NewEmisData!$D:$D, DS$2))</f>
        <v>#REF!</v>
      </c>
      <c r="DT220" s="335" t="e">
        <f>$I220*IF($G220="Pickup", SUMIFS(NewEmisData!H:H, NewEmisData!$A:$A, "Pickup", NewEmisData!$B:$B, $A220, NewEmisData!$C:$C, $H220, NewEmisData!$D:$D, DT$2), SUMIFS(NewEmisData!H:H, NewEmisData!$A:$A, "LDV", NewEmisData!$B:$B, $A220, NewEmisData!$C:$C, $H220, NewEmisData!$D:$D, DT$2))</f>
        <v>#REF!</v>
      </c>
      <c r="DU220" s="335" t="e">
        <f>$I220*IF($G220="Pickup", SUMIFS(NewEmisData!I:I, NewEmisData!$A:$A, "Pickup", NewEmisData!$B:$B, $A220, NewEmisData!$C:$C, $H220, NewEmisData!$D:$D, DU$2), SUMIFS(NewEmisData!I:I, NewEmisData!$A:$A, "LDV", NewEmisData!$B:$B, $A220, NewEmisData!$C:$C, $H220, NewEmisData!$D:$D, DU$2))</f>
        <v>#REF!</v>
      </c>
      <c r="DV220" s="335" t="e">
        <f>$I220*IF($G220="Pickup", SUMIFS(NewEmisData!J:J, NewEmisData!$A:$A, "Pickup", NewEmisData!$B:$B, $A220, NewEmisData!$C:$C, $H220, NewEmisData!$D:$D, DV$2), SUMIFS(NewEmisData!J:J, NewEmisData!$A:$A, "LDV", NewEmisData!$B:$B, $A220, NewEmisData!$C:$C, $H220, NewEmisData!$D:$D, DV$2))</f>
        <v>#REF!</v>
      </c>
      <c r="DW220" s="335" t="e">
        <f>$I220*IF($G220="Pickup", SUMIFS(NewEmisData!K:K, NewEmisData!$A:$A, "Pickup", NewEmisData!$B:$B, $A220, NewEmisData!$C:$C, $H220, NewEmisData!$D:$D, DW$2), SUMIFS(NewEmisData!K:K, NewEmisData!$A:$A, "LDV", NewEmisData!$B:$B, $A220, NewEmisData!$C:$C, $H220, NewEmisData!$D:$D, DW$2))</f>
        <v>#REF!</v>
      </c>
      <c r="DX220" s="335" t="e">
        <f>$I220*IF($G220="Pickup", SUMIFS(NewEmisData!L:L, NewEmisData!$A:$A, "Pickup", NewEmisData!$B:$B, $A220, NewEmisData!$C:$C, $H220, NewEmisData!$D:$D, DX$2), SUMIFS(NewEmisData!L:L, NewEmisData!$A:$A, "LDV", NewEmisData!$B:$B, $A220, NewEmisData!$C:$C, $H220, NewEmisData!$D:$D, DX$2))</f>
        <v>#REF!</v>
      </c>
      <c r="DY220" s="335" t="e">
        <f>$I220*IF($G220="Pickup", SUMIFS(NewEmisData!M:M, NewEmisData!$A:$A, "Pickup", NewEmisData!$B:$B, $A220, NewEmisData!$C:$C, $H220, NewEmisData!$D:$D, DY$2), SUMIFS(NewEmisData!M:M, NewEmisData!$A:$A, "LDV", NewEmisData!$B:$B, $A220, NewEmisData!$C:$C, $H220, NewEmisData!$D:$D, DY$2))</f>
        <v>#REF!</v>
      </c>
      <c r="DZ220" s="335">
        <v>7.8746316832232609E-3</v>
      </c>
      <c r="EA220" s="335" t="e">
        <f t="shared" si="350"/>
        <v>#REF!</v>
      </c>
      <c r="EB220" s="335" t="e">
        <f t="shared" si="351"/>
        <v>#REF!</v>
      </c>
      <c r="EC220" s="335" t="e">
        <f t="shared" si="352"/>
        <v>#REF!</v>
      </c>
      <c r="ED220" s="335" t="e">
        <f t="shared" si="353"/>
        <v>#REF!</v>
      </c>
      <c r="EE220" s="335" t="e">
        <f t="shared" si="354"/>
        <v>#REF!</v>
      </c>
      <c r="EF220" s="335" t="e">
        <f t="shared" si="355"/>
        <v>#REF!</v>
      </c>
      <c r="EG220" s="335" t="e">
        <f t="shared" si="356"/>
        <v>#REF!</v>
      </c>
      <c r="EH220" s="335" t="e">
        <f t="shared" si="357"/>
        <v>#REF!</v>
      </c>
      <c r="EI220" s="335" t="e">
        <f t="shared" si="358"/>
        <v>#REF!</v>
      </c>
      <c r="EJ220" s="335">
        <f t="shared" si="359"/>
        <v>0.14336953689602605</v>
      </c>
      <c r="EK220" s="335" t="e">
        <f t="shared" si="360"/>
        <v>#REF!</v>
      </c>
      <c r="EL220" s="335" t="e">
        <f t="shared" si="361"/>
        <v>#REF!</v>
      </c>
      <c r="EM220" s="335" t="e">
        <f t="shared" si="362"/>
        <v>#REF!</v>
      </c>
      <c r="EN220" s="335" t="e">
        <f t="shared" si="363"/>
        <v>#REF!</v>
      </c>
      <c r="EO220" s="335" t="e">
        <f t="shared" si="364"/>
        <v>#REF!</v>
      </c>
      <c r="EP220" s="335" t="e">
        <f t="shared" si="365"/>
        <v>#REF!</v>
      </c>
      <c r="EQ220" s="335" t="e">
        <f t="shared" si="366"/>
        <v>#REF!</v>
      </c>
      <c r="ER220" s="335" t="e">
        <f t="shared" si="367"/>
        <v>#REF!</v>
      </c>
      <c r="ES220" s="335" t="e">
        <f t="shared" si="368"/>
        <v>#REF!</v>
      </c>
      <c r="ET220" s="335">
        <f t="shared" si="369"/>
        <v>4.01225359617393E-2</v>
      </c>
      <c r="EU220" s="335" t="e">
        <f t="shared" si="370"/>
        <v>#REF!</v>
      </c>
      <c r="EV220" s="335" t="e">
        <f t="shared" si="371"/>
        <v>#REF!</v>
      </c>
      <c r="EW220" s="335" t="e">
        <f t="shared" si="372"/>
        <v>#REF!</v>
      </c>
      <c r="EX220" s="335" t="e">
        <f t="shared" si="373"/>
        <v>#REF!</v>
      </c>
      <c r="EY220" s="335" t="e">
        <f t="shared" si="374"/>
        <v>#REF!</v>
      </c>
      <c r="EZ220" s="335" t="e">
        <f t="shared" si="375"/>
        <v>#REF!</v>
      </c>
      <c r="FA220" s="335" t="e">
        <f t="shared" si="376"/>
        <v>#REF!</v>
      </c>
      <c r="FB220" s="335" t="e">
        <f t="shared" si="377"/>
        <v>#REF!</v>
      </c>
      <c r="FC220" s="335" t="e">
        <f t="shared" si="378"/>
        <v>#REF!</v>
      </c>
      <c r="FD220" s="335">
        <f t="shared" si="379"/>
        <v>1.3799697283318666E-3</v>
      </c>
      <c r="FE220" s="335" t="e">
        <f t="shared" si="380"/>
        <v>#REF!</v>
      </c>
      <c r="FF220" s="335" t="e">
        <f t="shared" si="381"/>
        <v>#REF!</v>
      </c>
      <c r="FG220" s="335" t="e">
        <f t="shared" si="382"/>
        <v>#REF!</v>
      </c>
      <c r="FH220" s="335" t="e">
        <f t="shared" si="383"/>
        <v>#REF!</v>
      </c>
      <c r="FI220" s="335" t="e">
        <f t="shared" si="384"/>
        <v>#REF!</v>
      </c>
      <c r="FJ220" s="335" t="e">
        <f t="shared" si="385"/>
        <v>#REF!</v>
      </c>
      <c r="FK220" s="335" t="e">
        <f t="shared" si="386"/>
        <v>#REF!</v>
      </c>
      <c r="FL220" s="335" t="e">
        <f t="shared" si="387"/>
        <v>#REF!</v>
      </c>
      <c r="FM220" s="335" t="e">
        <f t="shared" si="388"/>
        <v>#REF!</v>
      </c>
      <c r="FN220" s="335">
        <f t="shared" si="389"/>
        <v>2.3295164715406345E-2</v>
      </c>
      <c r="FO220" s="335" t="e">
        <f t="shared" si="390"/>
        <v>#REF!</v>
      </c>
      <c r="FP220" s="335" t="e">
        <f t="shared" si="391"/>
        <v>#REF!</v>
      </c>
      <c r="FQ220" s="335" t="e">
        <f t="shared" si="392"/>
        <v>#REF!</v>
      </c>
      <c r="FR220" s="335" t="e">
        <f t="shared" si="393"/>
        <v>#REF!</v>
      </c>
      <c r="FS220" s="335" t="e">
        <f t="shared" si="394"/>
        <v>#REF!</v>
      </c>
      <c r="FT220" s="335" t="e">
        <f t="shared" si="395"/>
        <v>#REF!</v>
      </c>
      <c r="FU220" s="335" t="e">
        <f t="shared" si="396"/>
        <v>#REF!</v>
      </c>
      <c r="FV220" s="335" t="e">
        <f t="shared" si="397"/>
        <v>#REF!</v>
      </c>
      <c r="FW220" s="335" t="e">
        <f t="shared" si="398"/>
        <v>#REF!</v>
      </c>
      <c r="FX220" s="335">
        <f t="shared" si="399"/>
        <v>4.8263708394384892E-3</v>
      </c>
    </row>
    <row r="221" spans="1:180" x14ac:dyDescent="0.2">
      <c r="A221" s="305" t="str">
        <f>_xlfn.CONCAT(IF(LEFT(TRIM(A220),1)="*", "*R", "R"), 1+RIGHT(TRIM(A220),1))</f>
        <v>R3</v>
      </c>
      <c r="B221" s="305" t="str">
        <f t="shared" ref="B221:B224" si="416">B220</f>
        <v>TLMCELC300</v>
      </c>
      <c r="C221" s="305" t="str">
        <f t="shared" ref="C221:C224" si="417">C220</f>
        <v>TL.ELC.MC.300</v>
      </c>
      <c r="D221" s="301" t="str">
        <f t="shared" ref="D221:D224" si="418">D220</f>
        <v>bn-vmt, bn-vmt/a</v>
      </c>
      <c r="E221" s="301" t="str">
        <f t="shared" ref="E221:E224" si="419">E220</f>
        <v>TRNELC</v>
      </c>
      <c r="F221" s="301" t="str">
        <f t="shared" ref="F221:F224" si="420">F220</f>
        <v>TL</v>
      </c>
      <c r="G221" s="315" t="s">
        <v>815</v>
      </c>
      <c r="H221" s="315" t="s">
        <v>36</v>
      </c>
      <c r="I221" s="321" t="e">
        <f>#REF!</f>
        <v>#REF!</v>
      </c>
      <c r="J221" s="315" t="str">
        <f t="shared" si="400"/>
        <v>Compact car-ELC</v>
      </c>
      <c r="K221" s="335" t="e">
        <f>$I221*IF($G221="Pickup", SUMIFS(NewEmisData!E:E, NewEmisData!$A:$A, "Pickup", NewEmisData!$B:$B, $A221, NewEmisData!$C:$C, $H221, NewEmisData!$D:$D, K$2), SUMIFS(NewEmisData!E:E, NewEmisData!$A:$A, "LDV", NewEmisData!$B:$B, $A221, NewEmisData!$C:$C, $H221, NewEmisData!$D:$D, K$2))</f>
        <v>#REF!</v>
      </c>
      <c r="L221" s="335" t="e">
        <f>$I221*IF($G221="Pickup", SUMIFS(NewEmisData!F:F, NewEmisData!$A:$A, "Pickup", NewEmisData!$B:$B, $A221, NewEmisData!$C:$C, $H221, NewEmisData!$D:$D, L$2), SUMIFS(NewEmisData!F:F, NewEmisData!$A:$A, "LDV", NewEmisData!$B:$B, $A221, NewEmisData!$C:$C, $H221, NewEmisData!$D:$D, L$2))</f>
        <v>#REF!</v>
      </c>
      <c r="M221" s="335" t="e">
        <f>$I221*IF($G221="Pickup", SUMIFS(NewEmisData!G:G, NewEmisData!$A:$A, "Pickup", NewEmisData!$B:$B, $A221, NewEmisData!$C:$C, $H221, NewEmisData!$D:$D, M$2), SUMIFS(NewEmisData!G:G, NewEmisData!$A:$A, "LDV", NewEmisData!$B:$B, $A221, NewEmisData!$C:$C, $H221, NewEmisData!$D:$D, M$2))</f>
        <v>#REF!</v>
      </c>
      <c r="N221" s="335" t="e">
        <f>$I221*IF($G221="Pickup", SUMIFS(NewEmisData!H:H, NewEmisData!$A:$A, "Pickup", NewEmisData!$B:$B, $A221, NewEmisData!$C:$C, $H221, NewEmisData!$D:$D, N$2), SUMIFS(NewEmisData!H:H, NewEmisData!$A:$A, "LDV", NewEmisData!$B:$B, $A221, NewEmisData!$C:$C, $H221, NewEmisData!$D:$D, N$2))</f>
        <v>#REF!</v>
      </c>
      <c r="O221" s="335" t="e">
        <f>$I221*IF($G221="Pickup", SUMIFS(NewEmisData!I:I, NewEmisData!$A:$A, "Pickup", NewEmisData!$B:$B, $A221, NewEmisData!$C:$C, $H221, NewEmisData!$D:$D, O$2), SUMIFS(NewEmisData!I:I, NewEmisData!$A:$A, "LDV", NewEmisData!$B:$B, $A221, NewEmisData!$C:$C, $H221, NewEmisData!$D:$D, O$2))</f>
        <v>#REF!</v>
      </c>
      <c r="P221" s="335" t="e">
        <f>$I221*IF($G221="Pickup", SUMIFS(NewEmisData!J:J, NewEmisData!$A:$A, "Pickup", NewEmisData!$B:$B, $A221, NewEmisData!$C:$C, $H221, NewEmisData!$D:$D, P$2), SUMIFS(NewEmisData!J:J, NewEmisData!$A:$A, "LDV", NewEmisData!$B:$B, $A221, NewEmisData!$C:$C, $H221, NewEmisData!$D:$D, P$2))</f>
        <v>#REF!</v>
      </c>
      <c r="Q221" s="335" t="e">
        <f>$I221*IF($G221="Pickup", SUMIFS(NewEmisData!K:K, NewEmisData!$A:$A, "Pickup", NewEmisData!$B:$B, $A221, NewEmisData!$C:$C, $H221, NewEmisData!$D:$D, Q$2), SUMIFS(NewEmisData!K:K, NewEmisData!$A:$A, "LDV", NewEmisData!$B:$B, $A221, NewEmisData!$C:$C, $H221, NewEmisData!$D:$D, Q$2))</f>
        <v>#REF!</v>
      </c>
      <c r="R221" s="335" t="e">
        <f>$I221*IF($G221="Pickup", SUMIFS(NewEmisData!L:L, NewEmisData!$A:$A, "Pickup", NewEmisData!$B:$B, $A221, NewEmisData!$C:$C, $H221, NewEmisData!$D:$D, R$2), SUMIFS(NewEmisData!L:L, NewEmisData!$A:$A, "LDV", NewEmisData!$B:$B, $A221, NewEmisData!$C:$C, $H221, NewEmisData!$D:$D, R$2))</f>
        <v>#REF!</v>
      </c>
      <c r="S221" s="335" t="e">
        <f>$I221*IF($G221="Pickup", SUMIFS(NewEmisData!M:M, NewEmisData!$A:$A, "Pickup", NewEmisData!$B:$B, $A221, NewEmisData!$C:$C, $H221, NewEmisData!$D:$D, S$2), SUMIFS(NewEmisData!M:M, NewEmisData!$A:$A, "LDV", NewEmisData!$B:$B, $A221, NewEmisData!$C:$C, $H221, NewEmisData!$D:$D, S$2))</f>
        <v>#REF!</v>
      </c>
      <c r="T221" s="335">
        <v>0.14336953689602605</v>
      </c>
      <c r="U221" s="335" t="e">
        <f>$I221*IF($G221="Pickup", SUMIFS(NewEmisData!E:E, NewEmisData!$A:$A, "Pickup", NewEmisData!$B:$B, $A221, NewEmisData!$C:$C, $H221, NewEmisData!$D:$D, U$2), SUMIFS(NewEmisData!E:E, NewEmisData!$A:$A, "LDV", NewEmisData!$B:$B, $A221, NewEmisData!$C:$C, $H221, NewEmisData!$D:$D, U$2))</f>
        <v>#REF!</v>
      </c>
      <c r="V221" s="335" t="e">
        <f>$I221*IF($G221="Pickup", SUMIFS(NewEmisData!F:F, NewEmisData!$A:$A, "Pickup", NewEmisData!$B:$B, $A221, NewEmisData!$C:$C, $H221, NewEmisData!$D:$D, V$2), SUMIFS(NewEmisData!F:F, NewEmisData!$A:$A, "LDV", NewEmisData!$B:$B, $A221, NewEmisData!$C:$C, $H221, NewEmisData!$D:$D, V$2))</f>
        <v>#REF!</v>
      </c>
      <c r="W221" s="335" t="e">
        <f>$I221*IF($G221="Pickup", SUMIFS(NewEmisData!G:G, NewEmisData!$A:$A, "Pickup", NewEmisData!$B:$B, $A221, NewEmisData!$C:$C, $H221, NewEmisData!$D:$D, W$2), SUMIFS(NewEmisData!G:G, NewEmisData!$A:$A, "LDV", NewEmisData!$B:$B, $A221, NewEmisData!$C:$C, $H221, NewEmisData!$D:$D, W$2))</f>
        <v>#REF!</v>
      </c>
      <c r="X221" s="335" t="e">
        <f>$I221*IF($G221="Pickup", SUMIFS(NewEmisData!H:H, NewEmisData!$A:$A, "Pickup", NewEmisData!$B:$B, $A221, NewEmisData!$C:$C, $H221, NewEmisData!$D:$D, X$2), SUMIFS(NewEmisData!H:H, NewEmisData!$A:$A, "LDV", NewEmisData!$B:$B, $A221, NewEmisData!$C:$C, $H221, NewEmisData!$D:$D, X$2))</f>
        <v>#REF!</v>
      </c>
      <c r="Y221" s="335" t="e">
        <f>$I221*IF($G221="Pickup", SUMIFS(NewEmisData!I:I, NewEmisData!$A:$A, "Pickup", NewEmisData!$B:$B, $A221, NewEmisData!$C:$C, $H221, NewEmisData!$D:$D, Y$2), SUMIFS(NewEmisData!I:I, NewEmisData!$A:$A, "LDV", NewEmisData!$B:$B, $A221, NewEmisData!$C:$C, $H221, NewEmisData!$D:$D, Y$2))</f>
        <v>#REF!</v>
      </c>
      <c r="Z221" s="335" t="e">
        <f>$I221*IF($G221="Pickup", SUMIFS(NewEmisData!J:J, NewEmisData!$A:$A, "Pickup", NewEmisData!$B:$B, $A221, NewEmisData!$C:$C, $H221, NewEmisData!$D:$D, Z$2), SUMIFS(NewEmisData!J:J, NewEmisData!$A:$A, "LDV", NewEmisData!$B:$B, $A221, NewEmisData!$C:$C, $H221, NewEmisData!$D:$D, Z$2))</f>
        <v>#REF!</v>
      </c>
      <c r="AA221" s="335" t="e">
        <f>$I221*IF($G221="Pickup", SUMIFS(NewEmisData!K:K, NewEmisData!$A:$A, "Pickup", NewEmisData!$B:$B, $A221, NewEmisData!$C:$C, $H221, NewEmisData!$D:$D, AA$2), SUMIFS(NewEmisData!K:K, NewEmisData!$A:$A, "LDV", NewEmisData!$B:$B, $A221, NewEmisData!$C:$C, $H221, NewEmisData!$D:$D, AA$2))</f>
        <v>#REF!</v>
      </c>
      <c r="AB221" s="335" t="e">
        <f>$I221*IF($G221="Pickup", SUMIFS(NewEmisData!L:L, NewEmisData!$A:$A, "Pickup", NewEmisData!$B:$B, $A221, NewEmisData!$C:$C, $H221, NewEmisData!$D:$D, AB$2), SUMIFS(NewEmisData!L:L, NewEmisData!$A:$A, "LDV", NewEmisData!$B:$B, $A221, NewEmisData!$C:$C, $H221, NewEmisData!$D:$D, AB$2))</f>
        <v>#REF!</v>
      </c>
      <c r="AC221" s="335" t="e">
        <f>$I221*IF($G221="Pickup", SUMIFS(NewEmisData!M:M, NewEmisData!$A:$A, "Pickup", NewEmisData!$B:$B, $A221, NewEmisData!$C:$C, $H221, NewEmisData!$D:$D, AC$2), SUMIFS(NewEmisData!M:M, NewEmisData!$A:$A, "LDV", NewEmisData!$B:$B, $A221, NewEmisData!$C:$C, $H221, NewEmisData!$D:$D, AC$2))</f>
        <v>#REF!</v>
      </c>
      <c r="AD221" s="335">
        <v>4.01225359617393E-2</v>
      </c>
      <c r="AE221" s="335" t="e">
        <f>$I221*IF($G221="Pickup", SUMIFS(NewEmisData!E:E, NewEmisData!$A:$A, "Pickup", NewEmisData!$B:$B, $A221, NewEmisData!$C:$C, $H221, NewEmisData!$D:$D, AE$2), SUMIFS(NewEmisData!E:E, NewEmisData!$A:$A, "LDV", NewEmisData!$B:$B, $A221, NewEmisData!$C:$C, $H221, NewEmisData!$D:$D, AE$2))</f>
        <v>#REF!</v>
      </c>
      <c r="AF221" s="335" t="e">
        <f>$I221*IF($G221="Pickup", SUMIFS(NewEmisData!F:F, NewEmisData!$A:$A, "Pickup", NewEmisData!$B:$B, $A221, NewEmisData!$C:$C, $H221, NewEmisData!$D:$D, AF$2), SUMIFS(NewEmisData!F:F, NewEmisData!$A:$A, "LDV", NewEmisData!$B:$B, $A221, NewEmisData!$C:$C, $H221, NewEmisData!$D:$D, AF$2))</f>
        <v>#REF!</v>
      </c>
      <c r="AG221" s="335" t="e">
        <f>$I221*IF($G221="Pickup", SUMIFS(NewEmisData!G:G, NewEmisData!$A:$A, "Pickup", NewEmisData!$B:$B, $A221, NewEmisData!$C:$C, $H221, NewEmisData!$D:$D, AG$2), SUMIFS(NewEmisData!G:G, NewEmisData!$A:$A, "LDV", NewEmisData!$B:$B, $A221, NewEmisData!$C:$C, $H221, NewEmisData!$D:$D, AG$2))</f>
        <v>#REF!</v>
      </c>
      <c r="AH221" s="335" t="e">
        <f>$I221*IF($G221="Pickup", SUMIFS(NewEmisData!H:H, NewEmisData!$A:$A, "Pickup", NewEmisData!$B:$B, $A221, NewEmisData!$C:$C, $H221, NewEmisData!$D:$D, AH$2), SUMIFS(NewEmisData!H:H, NewEmisData!$A:$A, "LDV", NewEmisData!$B:$B, $A221, NewEmisData!$C:$C, $H221, NewEmisData!$D:$D, AH$2))</f>
        <v>#REF!</v>
      </c>
      <c r="AI221" s="335" t="e">
        <f>$I221*IF($G221="Pickup", SUMIFS(NewEmisData!I:I, NewEmisData!$A:$A, "Pickup", NewEmisData!$B:$B, $A221, NewEmisData!$C:$C, $H221, NewEmisData!$D:$D, AI$2), SUMIFS(NewEmisData!I:I, NewEmisData!$A:$A, "LDV", NewEmisData!$B:$B, $A221, NewEmisData!$C:$C, $H221, NewEmisData!$D:$D, AI$2))</f>
        <v>#REF!</v>
      </c>
      <c r="AJ221" s="335" t="e">
        <f>$I221*IF($G221="Pickup", SUMIFS(NewEmisData!J:J, NewEmisData!$A:$A, "Pickup", NewEmisData!$B:$B, $A221, NewEmisData!$C:$C, $H221, NewEmisData!$D:$D, AJ$2), SUMIFS(NewEmisData!J:J, NewEmisData!$A:$A, "LDV", NewEmisData!$B:$B, $A221, NewEmisData!$C:$C, $H221, NewEmisData!$D:$D, AJ$2))</f>
        <v>#REF!</v>
      </c>
      <c r="AK221" s="335" t="e">
        <f>$I221*IF($G221="Pickup", SUMIFS(NewEmisData!K:K, NewEmisData!$A:$A, "Pickup", NewEmisData!$B:$B, $A221, NewEmisData!$C:$C, $H221, NewEmisData!$D:$D, AK$2), SUMIFS(NewEmisData!K:K, NewEmisData!$A:$A, "LDV", NewEmisData!$B:$B, $A221, NewEmisData!$C:$C, $H221, NewEmisData!$D:$D, AK$2))</f>
        <v>#REF!</v>
      </c>
      <c r="AL221" s="335" t="e">
        <f>$I221*IF($G221="Pickup", SUMIFS(NewEmisData!L:L, NewEmisData!$A:$A, "Pickup", NewEmisData!$B:$B, $A221, NewEmisData!$C:$C, $H221, NewEmisData!$D:$D, AL$2), SUMIFS(NewEmisData!L:L, NewEmisData!$A:$A, "LDV", NewEmisData!$B:$B, $A221, NewEmisData!$C:$C, $H221, NewEmisData!$D:$D, AL$2))</f>
        <v>#REF!</v>
      </c>
      <c r="AM221" s="335" t="e">
        <f>$I221*IF($G221="Pickup", SUMIFS(NewEmisData!M:M, NewEmisData!$A:$A, "Pickup", NewEmisData!$B:$B, $A221, NewEmisData!$C:$C, $H221, NewEmisData!$D:$D, AM$2), SUMIFS(NewEmisData!M:M, NewEmisData!$A:$A, "LDV", NewEmisData!$B:$B, $A221, NewEmisData!$C:$C, $H221, NewEmisData!$D:$D, AM$2))</f>
        <v>#REF!</v>
      </c>
      <c r="AN221" s="335">
        <v>1.3799697283318666E-3</v>
      </c>
      <c r="AO221" s="335" t="e">
        <f>$I221*IF($G221="Pickup", SUMIFS(NewEmisData!E:E, NewEmisData!$A:$A, "Pickup", NewEmisData!$B:$B, $A221, NewEmisData!$C:$C, $H221, NewEmisData!$D:$D, AO$2), SUMIFS(NewEmisData!E:E, NewEmisData!$A:$A, "LDV", NewEmisData!$B:$B, $A221, NewEmisData!$C:$C, $H221, NewEmisData!$D:$D, AO$2))</f>
        <v>#REF!</v>
      </c>
      <c r="AP221" s="335" t="e">
        <f>$I221*IF($G221="Pickup", SUMIFS(NewEmisData!F:F, NewEmisData!$A:$A, "Pickup", NewEmisData!$B:$B, $A221, NewEmisData!$C:$C, $H221, NewEmisData!$D:$D, AP$2), SUMIFS(NewEmisData!F:F, NewEmisData!$A:$A, "LDV", NewEmisData!$B:$B, $A221, NewEmisData!$C:$C, $H221, NewEmisData!$D:$D, AP$2))</f>
        <v>#REF!</v>
      </c>
      <c r="AQ221" s="335" t="e">
        <f>$I221*IF($G221="Pickup", SUMIFS(NewEmisData!G:G, NewEmisData!$A:$A, "Pickup", NewEmisData!$B:$B, $A221, NewEmisData!$C:$C, $H221, NewEmisData!$D:$D, AQ$2), SUMIFS(NewEmisData!G:G, NewEmisData!$A:$A, "LDV", NewEmisData!$B:$B, $A221, NewEmisData!$C:$C, $H221, NewEmisData!$D:$D, AQ$2))</f>
        <v>#REF!</v>
      </c>
      <c r="AR221" s="335" t="e">
        <f>$I221*IF($G221="Pickup", SUMIFS(NewEmisData!H:H, NewEmisData!$A:$A, "Pickup", NewEmisData!$B:$B, $A221, NewEmisData!$C:$C, $H221, NewEmisData!$D:$D, AR$2), SUMIFS(NewEmisData!H:H, NewEmisData!$A:$A, "LDV", NewEmisData!$B:$B, $A221, NewEmisData!$C:$C, $H221, NewEmisData!$D:$D, AR$2))</f>
        <v>#REF!</v>
      </c>
      <c r="AS221" s="335" t="e">
        <f>$I221*IF($G221="Pickup", SUMIFS(NewEmisData!I:I, NewEmisData!$A:$A, "Pickup", NewEmisData!$B:$B, $A221, NewEmisData!$C:$C, $H221, NewEmisData!$D:$D, AS$2), SUMIFS(NewEmisData!I:I, NewEmisData!$A:$A, "LDV", NewEmisData!$B:$B, $A221, NewEmisData!$C:$C, $H221, NewEmisData!$D:$D, AS$2))</f>
        <v>#REF!</v>
      </c>
      <c r="AT221" s="335" t="e">
        <f>$I221*IF($G221="Pickup", SUMIFS(NewEmisData!J:J, NewEmisData!$A:$A, "Pickup", NewEmisData!$B:$B, $A221, NewEmisData!$C:$C, $H221, NewEmisData!$D:$D, AT$2), SUMIFS(NewEmisData!J:J, NewEmisData!$A:$A, "LDV", NewEmisData!$B:$B, $A221, NewEmisData!$C:$C, $H221, NewEmisData!$D:$D, AT$2))</f>
        <v>#REF!</v>
      </c>
      <c r="AU221" s="335" t="e">
        <f>$I221*IF($G221="Pickup", SUMIFS(NewEmisData!K:K, NewEmisData!$A:$A, "Pickup", NewEmisData!$B:$B, $A221, NewEmisData!$C:$C, $H221, NewEmisData!$D:$D, AU$2), SUMIFS(NewEmisData!K:K, NewEmisData!$A:$A, "LDV", NewEmisData!$B:$B, $A221, NewEmisData!$C:$C, $H221, NewEmisData!$D:$D, AU$2))</f>
        <v>#REF!</v>
      </c>
      <c r="AV221" s="335" t="e">
        <f>$I221*IF($G221="Pickup", SUMIFS(NewEmisData!L:L, NewEmisData!$A:$A, "Pickup", NewEmisData!$B:$B, $A221, NewEmisData!$C:$C, $H221, NewEmisData!$D:$D, AV$2), SUMIFS(NewEmisData!L:L, NewEmisData!$A:$A, "LDV", NewEmisData!$B:$B, $A221, NewEmisData!$C:$C, $H221, NewEmisData!$D:$D, AV$2))</f>
        <v>#REF!</v>
      </c>
      <c r="AW221" s="335" t="e">
        <f>$I221*IF($G221="Pickup", SUMIFS(NewEmisData!M:M, NewEmisData!$A:$A, "Pickup", NewEmisData!$B:$B, $A221, NewEmisData!$C:$C, $H221, NewEmisData!$D:$D, AW$2), SUMIFS(NewEmisData!M:M, NewEmisData!$A:$A, "LDV", NewEmisData!$B:$B, $A221, NewEmisData!$C:$C, $H221, NewEmisData!$D:$D, AW$2))</f>
        <v>#REF!</v>
      </c>
      <c r="AX221" s="335">
        <v>2.3295164715406345E-2</v>
      </c>
      <c r="AY221" s="335" t="e">
        <f>$I221*IF($G221="Pickup", SUMIFS(NewEmisData!E:E, NewEmisData!$A:$A, "Pickup", NewEmisData!$B:$B, $A221, NewEmisData!$C:$C, $H221, NewEmisData!$D:$D, AY$2), SUMIFS(NewEmisData!E:E, NewEmisData!$A:$A, "LDV", NewEmisData!$B:$B, $A221, NewEmisData!$C:$C, $H221, NewEmisData!$D:$D, AY$2))</f>
        <v>#REF!</v>
      </c>
      <c r="AZ221" s="335" t="e">
        <f>$I221*IF($G221="Pickup", SUMIFS(NewEmisData!F:F, NewEmisData!$A:$A, "Pickup", NewEmisData!$B:$B, $A221, NewEmisData!$C:$C, $H221, NewEmisData!$D:$D, AZ$2), SUMIFS(NewEmisData!F:F, NewEmisData!$A:$A, "LDV", NewEmisData!$B:$B, $A221, NewEmisData!$C:$C, $H221, NewEmisData!$D:$D, AZ$2))</f>
        <v>#REF!</v>
      </c>
      <c r="BA221" s="335" t="e">
        <f>$I221*IF($G221="Pickup", SUMIFS(NewEmisData!G:G, NewEmisData!$A:$A, "Pickup", NewEmisData!$B:$B, $A221, NewEmisData!$C:$C, $H221, NewEmisData!$D:$D, BA$2), SUMIFS(NewEmisData!G:G, NewEmisData!$A:$A, "LDV", NewEmisData!$B:$B, $A221, NewEmisData!$C:$C, $H221, NewEmisData!$D:$D, BA$2))</f>
        <v>#REF!</v>
      </c>
      <c r="BB221" s="335" t="e">
        <f>$I221*IF($G221="Pickup", SUMIFS(NewEmisData!H:H, NewEmisData!$A:$A, "Pickup", NewEmisData!$B:$B, $A221, NewEmisData!$C:$C, $H221, NewEmisData!$D:$D, BB$2), SUMIFS(NewEmisData!H:H, NewEmisData!$A:$A, "LDV", NewEmisData!$B:$B, $A221, NewEmisData!$C:$C, $H221, NewEmisData!$D:$D, BB$2))</f>
        <v>#REF!</v>
      </c>
      <c r="BC221" s="335" t="e">
        <f>$I221*IF($G221="Pickup", SUMIFS(NewEmisData!I:I, NewEmisData!$A:$A, "Pickup", NewEmisData!$B:$B, $A221, NewEmisData!$C:$C, $H221, NewEmisData!$D:$D, BC$2), SUMIFS(NewEmisData!I:I, NewEmisData!$A:$A, "LDV", NewEmisData!$B:$B, $A221, NewEmisData!$C:$C, $H221, NewEmisData!$D:$D, BC$2))</f>
        <v>#REF!</v>
      </c>
      <c r="BD221" s="335" t="e">
        <f>$I221*IF($G221="Pickup", SUMIFS(NewEmisData!J:J, NewEmisData!$A:$A, "Pickup", NewEmisData!$B:$B, $A221, NewEmisData!$C:$C, $H221, NewEmisData!$D:$D, BD$2), SUMIFS(NewEmisData!J:J, NewEmisData!$A:$A, "LDV", NewEmisData!$B:$B, $A221, NewEmisData!$C:$C, $H221, NewEmisData!$D:$D, BD$2))</f>
        <v>#REF!</v>
      </c>
      <c r="BE221" s="335" t="e">
        <f>$I221*IF($G221="Pickup", SUMIFS(NewEmisData!K:K, NewEmisData!$A:$A, "Pickup", NewEmisData!$B:$B, $A221, NewEmisData!$C:$C, $H221, NewEmisData!$D:$D, BE$2), SUMIFS(NewEmisData!K:K, NewEmisData!$A:$A, "LDV", NewEmisData!$B:$B, $A221, NewEmisData!$C:$C, $H221, NewEmisData!$D:$D, BE$2))</f>
        <v>#REF!</v>
      </c>
      <c r="BF221" s="335" t="e">
        <f>$I221*IF($G221="Pickup", SUMIFS(NewEmisData!L:L, NewEmisData!$A:$A, "Pickup", NewEmisData!$B:$B, $A221, NewEmisData!$C:$C, $H221, NewEmisData!$D:$D, BF$2), SUMIFS(NewEmisData!L:L, NewEmisData!$A:$A, "LDV", NewEmisData!$B:$B, $A221, NewEmisData!$C:$C, $H221, NewEmisData!$D:$D, BF$2))</f>
        <v>#REF!</v>
      </c>
      <c r="BG221" s="335" t="e">
        <f>$I221*IF($G221="Pickup", SUMIFS(NewEmisData!M:M, NewEmisData!$A:$A, "Pickup", NewEmisData!$B:$B, $A221, NewEmisData!$C:$C, $H221, NewEmisData!$D:$D, BG$2), SUMIFS(NewEmisData!M:M, NewEmisData!$A:$A, "LDV", NewEmisData!$B:$B, $A221, NewEmisData!$C:$C, $H221, NewEmisData!$D:$D, BG$2))</f>
        <v>#REF!</v>
      </c>
      <c r="BH221" s="335">
        <v>4.8263708394384892E-3</v>
      </c>
      <c r="BI221" s="335" t="e">
        <f>$I221*IF($G221="Pickup", SUMIFS(NewEmisData!E:E, NewEmisData!$A:$A, "Pickup", NewEmisData!$B:$B, $A221, NewEmisData!$C:$C, $H221, NewEmisData!$D:$D, BI$2), SUMIFS(NewEmisData!E:E, NewEmisData!$A:$A, "LDV", NewEmisData!$B:$B, $A221, NewEmisData!$C:$C, $H221, NewEmisData!$D:$D, BI$2))</f>
        <v>#REF!</v>
      </c>
      <c r="BJ221" s="335" t="e">
        <f>$I221*IF($G221="Pickup", SUMIFS(NewEmisData!F:F, NewEmisData!$A:$A, "Pickup", NewEmisData!$B:$B, $A221, NewEmisData!$C:$C, $H221, NewEmisData!$D:$D, BJ$2), SUMIFS(NewEmisData!F:F, NewEmisData!$A:$A, "LDV", NewEmisData!$B:$B, $A221, NewEmisData!$C:$C, $H221, NewEmisData!$D:$D, BJ$2))</f>
        <v>#REF!</v>
      </c>
      <c r="BK221" s="335" t="e">
        <f>$I221*IF($G221="Pickup", SUMIFS(NewEmisData!G:G, NewEmisData!$A:$A, "Pickup", NewEmisData!$B:$B, $A221, NewEmisData!$C:$C, $H221, NewEmisData!$D:$D, BK$2), SUMIFS(NewEmisData!G:G, NewEmisData!$A:$A, "LDV", NewEmisData!$B:$B, $A221, NewEmisData!$C:$C, $H221, NewEmisData!$D:$D, BK$2))</f>
        <v>#REF!</v>
      </c>
      <c r="BL221" s="335" t="e">
        <f>$I221*IF($G221="Pickup", SUMIFS(NewEmisData!H:H, NewEmisData!$A:$A, "Pickup", NewEmisData!$B:$B, $A221, NewEmisData!$C:$C, $H221, NewEmisData!$D:$D, BL$2), SUMIFS(NewEmisData!H:H, NewEmisData!$A:$A, "LDV", NewEmisData!$B:$B, $A221, NewEmisData!$C:$C, $H221, NewEmisData!$D:$D, BL$2))</f>
        <v>#REF!</v>
      </c>
      <c r="BM221" s="335" t="e">
        <f>$I221*IF($G221="Pickup", SUMIFS(NewEmisData!I:I, NewEmisData!$A:$A, "Pickup", NewEmisData!$B:$B, $A221, NewEmisData!$C:$C, $H221, NewEmisData!$D:$D, BM$2), SUMIFS(NewEmisData!I:I, NewEmisData!$A:$A, "LDV", NewEmisData!$B:$B, $A221, NewEmisData!$C:$C, $H221, NewEmisData!$D:$D, BM$2))</f>
        <v>#REF!</v>
      </c>
      <c r="BN221" s="335" t="e">
        <f>$I221*IF($G221="Pickup", SUMIFS(NewEmisData!J:J, NewEmisData!$A:$A, "Pickup", NewEmisData!$B:$B, $A221, NewEmisData!$C:$C, $H221, NewEmisData!$D:$D, BN$2), SUMIFS(NewEmisData!J:J, NewEmisData!$A:$A, "LDV", NewEmisData!$B:$B, $A221, NewEmisData!$C:$C, $H221, NewEmisData!$D:$D, BN$2))</f>
        <v>#REF!</v>
      </c>
      <c r="BO221" s="335" t="e">
        <f>$I221*IF($G221="Pickup", SUMIFS(NewEmisData!K:K, NewEmisData!$A:$A, "Pickup", NewEmisData!$B:$B, $A221, NewEmisData!$C:$C, $H221, NewEmisData!$D:$D, BO$2), SUMIFS(NewEmisData!K:K, NewEmisData!$A:$A, "LDV", NewEmisData!$B:$B, $A221, NewEmisData!$C:$C, $H221, NewEmisData!$D:$D, BO$2))</f>
        <v>#REF!</v>
      </c>
      <c r="BP221" s="335" t="e">
        <f>$I221*IF($G221="Pickup", SUMIFS(NewEmisData!L:L, NewEmisData!$A:$A, "Pickup", NewEmisData!$B:$B, $A221, NewEmisData!$C:$C, $H221, NewEmisData!$D:$D, BP$2), SUMIFS(NewEmisData!L:L, NewEmisData!$A:$A, "LDV", NewEmisData!$B:$B, $A221, NewEmisData!$C:$C, $H221, NewEmisData!$D:$D, BP$2))</f>
        <v>#REF!</v>
      </c>
      <c r="BQ221" s="335" t="e">
        <f>$I221*IF($G221="Pickup", SUMIFS(NewEmisData!M:M, NewEmisData!$A:$A, "Pickup", NewEmisData!$B:$B, $A221, NewEmisData!$C:$C, $H221, NewEmisData!$D:$D, BQ$2), SUMIFS(NewEmisData!M:M, NewEmisData!$A:$A, "LDV", NewEmisData!$B:$B, $A221, NewEmisData!$C:$C, $H221, NewEmisData!$D:$D, BQ$2))</f>
        <v>#REF!</v>
      </c>
      <c r="BR221" s="335">
        <v>0.95682212972652436</v>
      </c>
      <c r="BS221" s="335" t="e">
        <f>$I221*IF($G221="Pickup", SUMIFS(NewEmisData!E:E, NewEmisData!$A:$A, "Pickup", NewEmisData!$B:$B, $A221, NewEmisData!$C:$C, $H221, NewEmisData!$D:$D, BS$2), SUMIFS(NewEmisData!E:E, NewEmisData!$A:$A, "LDV", NewEmisData!$B:$B, $A221, NewEmisData!$C:$C, $H221, NewEmisData!$D:$D, BS$2))</f>
        <v>#REF!</v>
      </c>
      <c r="BT221" s="335" t="e">
        <f>$I221*IF($G221="Pickup", SUMIFS(NewEmisData!F:F, NewEmisData!$A:$A, "Pickup", NewEmisData!$B:$B, $A221, NewEmisData!$C:$C, $H221, NewEmisData!$D:$D, BT$2), SUMIFS(NewEmisData!F:F, NewEmisData!$A:$A, "LDV", NewEmisData!$B:$B, $A221, NewEmisData!$C:$C, $H221, NewEmisData!$D:$D, BT$2))</f>
        <v>#REF!</v>
      </c>
      <c r="BU221" s="335" t="e">
        <f>$I221*IF($G221="Pickup", SUMIFS(NewEmisData!G:G, NewEmisData!$A:$A, "Pickup", NewEmisData!$B:$B, $A221, NewEmisData!$C:$C, $H221, NewEmisData!$D:$D, BU$2), SUMIFS(NewEmisData!G:G, NewEmisData!$A:$A, "LDV", NewEmisData!$B:$B, $A221, NewEmisData!$C:$C, $H221, NewEmisData!$D:$D, BU$2))</f>
        <v>#REF!</v>
      </c>
      <c r="BV221" s="335" t="e">
        <f>$I221*IF($G221="Pickup", SUMIFS(NewEmisData!H:H, NewEmisData!$A:$A, "Pickup", NewEmisData!$B:$B, $A221, NewEmisData!$C:$C, $H221, NewEmisData!$D:$D, BV$2), SUMIFS(NewEmisData!H:H, NewEmisData!$A:$A, "LDV", NewEmisData!$B:$B, $A221, NewEmisData!$C:$C, $H221, NewEmisData!$D:$D, BV$2))</f>
        <v>#REF!</v>
      </c>
      <c r="BW221" s="335" t="e">
        <f>$I221*IF($G221="Pickup", SUMIFS(NewEmisData!I:I, NewEmisData!$A:$A, "Pickup", NewEmisData!$B:$B, $A221, NewEmisData!$C:$C, $H221, NewEmisData!$D:$D, BW$2), SUMIFS(NewEmisData!I:I, NewEmisData!$A:$A, "LDV", NewEmisData!$B:$B, $A221, NewEmisData!$C:$C, $H221, NewEmisData!$D:$D, BW$2))</f>
        <v>#REF!</v>
      </c>
      <c r="BX221" s="335" t="e">
        <f>$I221*IF($G221="Pickup", SUMIFS(NewEmisData!J:J, NewEmisData!$A:$A, "Pickup", NewEmisData!$B:$B, $A221, NewEmisData!$C:$C, $H221, NewEmisData!$D:$D, BX$2), SUMIFS(NewEmisData!J:J, NewEmisData!$A:$A, "LDV", NewEmisData!$B:$B, $A221, NewEmisData!$C:$C, $H221, NewEmisData!$D:$D, BX$2))</f>
        <v>#REF!</v>
      </c>
      <c r="BY221" s="335" t="e">
        <f>$I221*IF($G221="Pickup", SUMIFS(NewEmisData!K:K, NewEmisData!$A:$A, "Pickup", NewEmisData!$B:$B, $A221, NewEmisData!$C:$C, $H221, NewEmisData!$D:$D, BY$2), SUMIFS(NewEmisData!K:K, NewEmisData!$A:$A, "LDV", NewEmisData!$B:$B, $A221, NewEmisData!$C:$C, $H221, NewEmisData!$D:$D, BY$2))</f>
        <v>#REF!</v>
      </c>
      <c r="BZ221" s="335" t="e">
        <f>$I221*IF($G221="Pickup", SUMIFS(NewEmisData!L:L, NewEmisData!$A:$A, "Pickup", NewEmisData!$B:$B, $A221, NewEmisData!$C:$C, $H221, NewEmisData!$D:$D, BZ$2), SUMIFS(NewEmisData!L:L, NewEmisData!$A:$A, "LDV", NewEmisData!$B:$B, $A221, NewEmisData!$C:$C, $H221, NewEmisData!$D:$D, BZ$2))</f>
        <v>#REF!</v>
      </c>
      <c r="CA221" s="335" t="e">
        <f>$I221*IF($G221="Pickup", SUMIFS(NewEmisData!M:M, NewEmisData!$A:$A, "Pickup", NewEmisData!$B:$B, $A221, NewEmisData!$C:$C, $H221, NewEmisData!$D:$D, CA$2), SUMIFS(NewEmisData!M:M, NewEmisData!$A:$A, "LDV", NewEmisData!$B:$B, $A221, NewEmisData!$C:$C, $H221, NewEmisData!$D:$D, CA$2))</f>
        <v>#REF!</v>
      </c>
      <c r="CB221" s="335">
        <v>4.7127440169935142E-2</v>
      </c>
      <c r="CC221" s="335" t="e">
        <f>$I221*IF($G221="Pickup", SUMIFS(NewEmisData!E:E, NewEmisData!$A:$A, "Pickup", NewEmisData!$B:$B, $A221, NewEmisData!$C:$C, $H221, NewEmisData!$D:$D, CC$2), SUMIFS(NewEmisData!E:E, NewEmisData!$A:$A, "LDV", NewEmisData!$B:$B, $A221, NewEmisData!$C:$C, $H221, NewEmisData!$D:$D, CC$2))</f>
        <v>#REF!</v>
      </c>
      <c r="CD221" s="335" t="e">
        <f>$I221*IF($G221="Pickup", SUMIFS(NewEmisData!F:F, NewEmisData!$A:$A, "Pickup", NewEmisData!$B:$B, $A221, NewEmisData!$C:$C, $H221, NewEmisData!$D:$D, CD$2), SUMIFS(NewEmisData!F:F, NewEmisData!$A:$A, "LDV", NewEmisData!$B:$B, $A221, NewEmisData!$C:$C, $H221, NewEmisData!$D:$D, CD$2))</f>
        <v>#REF!</v>
      </c>
      <c r="CE221" s="335" t="e">
        <f>$I221*IF($G221="Pickup", SUMIFS(NewEmisData!G:G, NewEmisData!$A:$A, "Pickup", NewEmisData!$B:$B, $A221, NewEmisData!$C:$C, $H221, NewEmisData!$D:$D, CE$2), SUMIFS(NewEmisData!G:G, NewEmisData!$A:$A, "LDV", NewEmisData!$B:$B, $A221, NewEmisData!$C:$C, $H221, NewEmisData!$D:$D, CE$2))</f>
        <v>#REF!</v>
      </c>
      <c r="CF221" s="335" t="e">
        <f>$I221*IF($G221="Pickup", SUMIFS(NewEmisData!H:H, NewEmisData!$A:$A, "Pickup", NewEmisData!$B:$B, $A221, NewEmisData!$C:$C, $H221, NewEmisData!$D:$D, CF$2), SUMIFS(NewEmisData!H:H, NewEmisData!$A:$A, "LDV", NewEmisData!$B:$B, $A221, NewEmisData!$C:$C, $H221, NewEmisData!$D:$D, CF$2))</f>
        <v>#REF!</v>
      </c>
      <c r="CG221" s="335" t="e">
        <f>$I221*IF($G221="Pickup", SUMIFS(NewEmisData!I:I, NewEmisData!$A:$A, "Pickup", NewEmisData!$B:$B, $A221, NewEmisData!$C:$C, $H221, NewEmisData!$D:$D, CG$2), SUMIFS(NewEmisData!I:I, NewEmisData!$A:$A, "LDV", NewEmisData!$B:$B, $A221, NewEmisData!$C:$C, $H221, NewEmisData!$D:$D, CG$2))</f>
        <v>#REF!</v>
      </c>
      <c r="CH221" s="335" t="e">
        <f>$I221*IF($G221="Pickup", SUMIFS(NewEmisData!J:J, NewEmisData!$A:$A, "Pickup", NewEmisData!$B:$B, $A221, NewEmisData!$C:$C, $H221, NewEmisData!$D:$D, CH$2), SUMIFS(NewEmisData!J:J, NewEmisData!$A:$A, "LDV", NewEmisData!$B:$B, $A221, NewEmisData!$C:$C, $H221, NewEmisData!$D:$D, CH$2))</f>
        <v>#REF!</v>
      </c>
      <c r="CI221" s="335" t="e">
        <f>$I221*IF($G221="Pickup", SUMIFS(NewEmisData!K:K, NewEmisData!$A:$A, "Pickup", NewEmisData!$B:$B, $A221, NewEmisData!$C:$C, $H221, NewEmisData!$D:$D, CI$2), SUMIFS(NewEmisData!K:K, NewEmisData!$A:$A, "LDV", NewEmisData!$B:$B, $A221, NewEmisData!$C:$C, $H221, NewEmisData!$D:$D, CI$2))</f>
        <v>#REF!</v>
      </c>
      <c r="CJ221" s="335" t="e">
        <f>$I221*IF($G221="Pickup", SUMIFS(NewEmisData!L:L, NewEmisData!$A:$A, "Pickup", NewEmisData!$B:$B, $A221, NewEmisData!$C:$C, $H221, NewEmisData!$D:$D, CJ$2), SUMIFS(NewEmisData!L:L, NewEmisData!$A:$A, "LDV", NewEmisData!$B:$B, $A221, NewEmisData!$C:$C, $H221, NewEmisData!$D:$D, CJ$2))</f>
        <v>#REF!</v>
      </c>
      <c r="CK221" s="335" t="e">
        <f>$I221*IF($G221="Pickup", SUMIFS(NewEmisData!M:M, NewEmisData!$A:$A, "Pickup", NewEmisData!$B:$B, $A221, NewEmisData!$C:$C, $H221, NewEmisData!$D:$D, CK$2), SUMIFS(NewEmisData!M:M, NewEmisData!$A:$A, "LDV", NewEmisData!$B:$B, $A221, NewEmisData!$C:$C, $H221, NewEmisData!$D:$D, CK$2))</f>
        <v>#REF!</v>
      </c>
      <c r="CL221" s="335">
        <v>1.4592568900010336E-2</v>
      </c>
      <c r="CM221" s="335" t="e">
        <f>$I221*IF($G221="Pickup", SUMIFS(NewEmisData!E:E, NewEmisData!$A:$A, "Pickup", NewEmisData!$B:$B, $A221, NewEmisData!$C:$C, $H221, NewEmisData!$D:$D, CM$2), SUMIFS(NewEmisData!E:E, NewEmisData!$A:$A, "LDV", NewEmisData!$B:$B, $A221, NewEmisData!$C:$C, $H221, NewEmisData!$D:$D, CM$2))</f>
        <v>#REF!</v>
      </c>
      <c r="CN221" s="335" t="e">
        <f>$I221*IF($G221="Pickup", SUMIFS(NewEmisData!F:F, NewEmisData!$A:$A, "Pickup", NewEmisData!$B:$B, $A221, NewEmisData!$C:$C, $H221, NewEmisData!$D:$D, CN$2), SUMIFS(NewEmisData!F:F, NewEmisData!$A:$A, "LDV", NewEmisData!$B:$B, $A221, NewEmisData!$C:$C, $H221, NewEmisData!$D:$D, CN$2))</f>
        <v>#REF!</v>
      </c>
      <c r="CO221" s="335" t="e">
        <f>$I221*IF($G221="Pickup", SUMIFS(NewEmisData!G:G, NewEmisData!$A:$A, "Pickup", NewEmisData!$B:$B, $A221, NewEmisData!$C:$C, $H221, NewEmisData!$D:$D, CO$2), SUMIFS(NewEmisData!G:G, NewEmisData!$A:$A, "LDV", NewEmisData!$B:$B, $A221, NewEmisData!$C:$C, $H221, NewEmisData!$D:$D, CO$2))</f>
        <v>#REF!</v>
      </c>
      <c r="CP221" s="335" t="e">
        <f>$I221*IF($G221="Pickup", SUMIFS(NewEmisData!H:H, NewEmisData!$A:$A, "Pickup", NewEmisData!$B:$B, $A221, NewEmisData!$C:$C, $H221, NewEmisData!$D:$D, CP$2), SUMIFS(NewEmisData!H:H, NewEmisData!$A:$A, "LDV", NewEmisData!$B:$B, $A221, NewEmisData!$C:$C, $H221, NewEmisData!$D:$D, CP$2))</f>
        <v>#REF!</v>
      </c>
      <c r="CQ221" s="335" t="e">
        <f>$I221*IF($G221="Pickup", SUMIFS(NewEmisData!I:I, NewEmisData!$A:$A, "Pickup", NewEmisData!$B:$B, $A221, NewEmisData!$C:$C, $H221, NewEmisData!$D:$D, CQ$2), SUMIFS(NewEmisData!I:I, NewEmisData!$A:$A, "LDV", NewEmisData!$B:$B, $A221, NewEmisData!$C:$C, $H221, NewEmisData!$D:$D, CQ$2))</f>
        <v>#REF!</v>
      </c>
      <c r="CR221" s="335" t="e">
        <f>$I221*IF($G221="Pickup", SUMIFS(NewEmisData!J:J, NewEmisData!$A:$A, "Pickup", NewEmisData!$B:$B, $A221, NewEmisData!$C:$C, $H221, NewEmisData!$D:$D, CR$2), SUMIFS(NewEmisData!J:J, NewEmisData!$A:$A, "LDV", NewEmisData!$B:$B, $A221, NewEmisData!$C:$C, $H221, NewEmisData!$D:$D, CR$2))</f>
        <v>#REF!</v>
      </c>
      <c r="CS221" s="335" t="e">
        <f>$I221*IF($G221="Pickup", SUMIFS(NewEmisData!K:K, NewEmisData!$A:$A, "Pickup", NewEmisData!$B:$B, $A221, NewEmisData!$C:$C, $H221, NewEmisData!$D:$D, CS$2), SUMIFS(NewEmisData!K:K, NewEmisData!$A:$A, "LDV", NewEmisData!$B:$B, $A221, NewEmisData!$C:$C, $H221, NewEmisData!$D:$D, CS$2))</f>
        <v>#REF!</v>
      </c>
      <c r="CT221" s="335" t="e">
        <f>$I221*IF($G221="Pickup", SUMIFS(NewEmisData!L:L, NewEmisData!$A:$A, "Pickup", NewEmisData!$B:$B, $A221, NewEmisData!$C:$C, $H221, NewEmisData!$D:$D, CT$2), SUMIFS(NewEmisData!L:L, NewEmisData!$A:$A, "LDV", NewEmisData!$B:$B, $A221, NewEmisData!$C:$C, $H221, NewEmisData!$D:$D, CT$2))</f>
        <v>#REF!</v>
      </c>
      <c r="CU221" s="335" t="e">
        <f>$I221*IF($G221="Pickup", SUMIFS(NewEmisData!M:M, NewEmisData!$A:$A, "Pickup", NewEmisData!$B:$B, $A221, NewEmisData!$C:$C, $H221, NewEmisData!$D:$D, CU$2), SUMIFS(NewEmisData!M:M, NewEmisData!$A:$A, "LDV", NewEmisData!$B:$B, $A221, NewEmisData!$C:$C, $H221, NewEmisData!$D:$D, CU$2))</f>
        <v>#REF!</v>
      </c>
      <c r="CV221" s="335">
        <v>3.6424305937100541E-3</v>
      </c>
      <c r="CW221" s="335">
        <v>1.6495616543674638E-3</v>
      </c>
      <c r="CX221" s="335">
        <v>1.3771323682384652E-3</v>
      </c>
      <c r="CY221" s="335">
        <v>1.1218799996977164E-3</v>
      </c>
      <c r="CZ221" s="335">
        <v>9.3882274988462962E-4</v>
      </c>
      <c r="DA221" s="335">
        <v>7.0864667693252615E-4</v>
      </c>
      <c r="DB221" s="335">
        <v>5.5896478064144581E-4</v>
      </c>
      <c r="DC221" s="335">
        <v>5.369555954011716E-4</v>
      </c>
      <c r="DD221" s="335">
        <v>5.3079635256475001E-4</v>
      </c>
      <c r="DE221" s="335">
        <v>5.2997055724210993E-4</v>
      </c>
      <c r="DF221" s="335">
        <v>5.2997055724210993E-4</v>
      </c>
      <c r="DG221" s="335" t="e">
        <f>$I221*IF($G221="Pickup", SUMIFS(NewEmisData!E:E, NewEmisData!$A:$A, "Pickup", NewEmisData!$B:$B, $A221, NewEmisData!$C:$C, $H221, NewEmisData!$D:$D, DG$2), SUMIFS(NewEmisData!E:E, NewEmisData!$A:$A, "LDV", NewEmisData!$B:$B, $A221, NewEmisData!$C:$C, $H221, NewEmisData!$D:$D, DG$2))</f>
        <v>#REF!</v>
      </c>
      <c r="DH221" s="335" t="e">
        <f>$I221*IF($G221="Pickup", SUMIFS(NewEmisData!F:F, NewEmisData!$A:$A, "Pickup", NewEmisData!$B:$B, $A221, NewEmisData!$C:$C, $H221, NewEmisData!$D:$D, DH$2), SUMIFS(NewEmisData!F:F, NewEmisData!$A:$A, "LDV", NewEmisData!$B:$B, $A221, NewEmisData!$C:$C, $H221, NewEmisData!$D:$D, DH$2))</f>
        <v>#REF!</v>
      </c>
      <c r="DI221" s="335" t="e">
        <f>$I221*IF($G221="Pickup", SUMIFS(NewEmisData!G:G, NewEmisData!$A:$A, "Pickup", NewEmisData!$B:$B, $A221, NewEmisData!$C:$C, $H221, NewEmisData!$D:$D, DI$2), SUMIFS(NewEmisData!G:G, NewEmisData!$A:$A, "LDV", NewEmisData!$B:$B, $A221, NewEmisData!$C:$C, $H221, NewEmisData!$D:$D, DI$2))</f>
        <v>#REF!</v>
      </c>
      <c r="DJ221" s="335" t="e">
        <f>$I221*IF($G221="Pickup", SUMIFS(NewEmisData!H:H, NewEmisData!$A:$A, "Pickup", NewEmisData!$B:$B, $A221, NewEmisData!$C:$C, $H221, NewEmisData!$D:$D, DJ$2), SUMIFS(NewEmisData!H:H, NewEmisData!$A:$A, "LDV", NewEmisData!$B:$B, $A221, NewEmisData!$C:$C, $H221, NewEmisData!$D:$D, DJ$2))</f>
        <v>#REF!</v>
      </c>
      <c r="DK221" s="335" t="e">
        <f>$I221*IF($G221="Pickup", SUMIFS(NewEmisData!I:I, NewEmisData!$A:$A, "Pickup", NewEmisData!$B:$B, $A221, NewEmisData!$C:$C, $H221, NewEmisData!$D:$D, DK$2), SUMIFS(NewEmisData!I:I, NewEmisData!$A:$A, "LDV", NewEmisData!$B:$B, $A221, NewEmisData!$C:$C, $H221, NewEmisData!$D:$D, DK$2))</f>
        <v>#REF!</v>
      </c>
      <c r="DL221" s="335" t="e">
        <f>$I221*IF($G221="Pickup", SUMIFS(NewEmisData!J:J, NewEmisData!$A:$A, "Pickup", NewEmisData!$B:$B, $A221, NewEmisData!$C:$C, $H221, NewEmisData!$D:$D, DL$2), SUMIFS(NewEmisData!J:J, NewEmisData!$A:$A, "LDV", NewEmisData!$B:$B, $A221, NewEmisData!$C:$C, $H221, NewEmisData!$D:$D, DL$2))</f>
        <v>#REF!</v>
      </c>
      <c r="DM221" s="335" t="e">
        <f>$I221*IF($G221="Pickup", SUMIFS(NewEmisData!K:K, NewEmisData!$A:$A, "Pickup", NewEmisData!$B:$B, $A221, NewEmisData!$C:$C, $H221, NewEmisData!$D:$D, DM$2), SUMIFS(NewEmisData!K:K, NewEmisData!$A:$A, "LDV", NewEmisData!$B:$B, $A221, NewEmisData!$C:$C, $H221, NewEmisData!$D:$D, DM$2))</f>
        <v>#REF!</v>
      </c>
      <c r="DN221" s="335" t="e">
        <f>$I221*IF($G221="Pickup", SUMIFS(NewEmisData!L:L, NewEmisData!$A:$A, "Pickup", NewEmisData!$B:$B, $A221, NewEmisData!$C:$C, $H221, NewEmisData!$D:$D, DN$2), SUMIFS(NewEmisData!L:L, NewEmisData!$A:$A, "LDV", NewEmisData!$B:$B, $A221, NewEmisData!$C:$C, $H221, NewEmisData!$D:$D, DN$2))</f>
        <v>#REF!</v>
      </c>
      <c r="DO221" s="335" t="e">
        <f>$I221*IF($G221="Pickup", SUMIFS(NewEmisData!M:M, NewEmisData!$A:$A, "Pickup", NewEmisData!$B:$B, $A221, NewEmisData!$C:$C, $H221, NewEmisData!$D:$D, DO$2), SUMIFS(NewEmisData!M:M, NewEmisData!$A:$A, "LDV", NewEmisData!$B:$B, $A221, NewEmisData!$C:$C, $H221, NewEmisData!$D:$D, DO$2))</f>
        <v>#REF!</v>
      </c>
      <c r="DP221" s="335">
        <v>1.0828650179055756E-3</v>
      </c>
      <c r="DQ221" s="335" t="e">
        <f>$I221*IF($G221="Pickup", SUMIFS(NewEmisData!E:E, NewEmisData!$A:$A, "Pickup", NewEmisData!$B:$B, $A221, NewEmisData!$C:$C, $H221, NewEmisData!$D:$D, DQ$2), SUMIFS(NewEmisData!E:E, NewEmisData!$A:$A, "LDV", NewEmisData!$B:$B, $A221, NewEmisData!$C:$C, $H221, NewEmisData!$D:$D, DQ$2))</f>
        <v>#REF!</v>
      </c>
      <c r="DR221" s="335" t="e">
        <f>$I221*IF($G221="Pickup", SUMIFS(NewEmisData!F:F, NewEmisData!$A:$A, "Pickup", NewEmisData!$B:$B, $A221, NewEmisData!$C:$C, $H221, NewEmisData!$D:$D, DR$2), SUMIFS(NewEmisData!F:F, NewEmisData!$A:$A, "LDV", NewEmisData!$B:$B, $A221, NewEmisData!$C:$C, $H221, NewEmisData!$D:$D, DR$2))</f>
        <v>#REF!</v>
      </c>
      <c r="DS221" s="335" t="e">
        <f>$I221*IF($G221="Pickup", SUMIFS(NewEmisData!G:G, NewEmisData!$A:$A, "Pickup", NewEmisData!$B:$B, $A221, NewEmisData!$C:$C, $H221, NewEmisData!$D:$D, DS$2), SUMIFS(NewEmisData!G:G, NewEmisData!$A:$A, "LDV", NewEmisData!$B:$B, $A221, NewEmisData!$C:$C, $H221, NewEmisData!$D:$D, DS$2))</f>
        <v>#REF!</v>
      </c>
      <c r="DT221" s="335" t="e">
        <f>$I221*IF($G221="Pickup", SUMIFS(NewEmisData!H:H, NewEmisData!$A:$A, "Pickup", NewEmisData!$B:$B, $A221, NewEmisData!$C:$C, $H221, NewEmisData!$D:$D, DT$2), SUMIFS(NewEmisData!H:H, NewEmisData!$A:$A, "LDV", NewEmisData!$B:$B, $A221, NewEmisData!$C:$C, $H221, NewEmisData!$D:$D, DT$2))</f>
        <v>#REF!</v>
      </c>
      <c r="DU221" s="335" t="e">
        <f>$I221*IF($G221="Pickup", SUMIFS(NewEmisData!I:I, NewEmisData!$A:$A, "Pickup", NewEmisData!$B:$B, $A221, NewEmisData!$C:$C, $H221, NewEmisData!$D:$D, DU$2), SUMIFS(NewEmisData!I:I, NewEmisData!$A:$A, "LDV", NewEmisData!$B:$B, $A221, NewEmisData!$C:$C, $H221, NewEmisData!$D:$D, DU$2))</f>
        <v>#REF!</v>
      </c>
      <c r="DV221" s="335" t="e">
        <f>$I221*IF($G221="Pickup", SUMIFS(NewEmisData!J:J, NewEmisData!$A:$A, "Pickup", NewEmisData!$B:$B, $A221, NewEmisData!$C:$C, $H221, NewEmisData!$D:$D, DV$2), SUMIFS(NewEmisData!J:J, NewEmisData!$A:$A, "LDV", NewEmisData!$B:$B, $A221, NewEmisData!$C:$C, $H221, NewEmisData!$D:$D, DV$2))</f>
        <v>#REF!</v>
      </c>
      <c r="DW221" s="335" t="e">
        <f>$I221*IF($G221="Pickup", SUMIFS(NewEmisData!K:K, NewEmisData!$A:$A, "Pickup", NewEmisData!$B:$B, $A221, NewEmisData!$C:$C, $H221, NewEmisData!$D:$D, DW$2), SUMIFS(NewEmisData!K:K, NewEmisData!$A:$A, "LDV", NewEmisData!$B:$B, $A221, NewEmisData!$C:$C, $H221, NewEmisData!$D:$D, DW$2))</f>
        <v>#REF!</v>
      </c>
      <c r="DX221" s="335" t="e">
        <f>$I221*IF($G221="Pickup", SUMIFS(NewEmisData!L:L, NewEmisData!$A:$A, "Pickup", NewEmisData!$B:$B, $A221, NewEmisData!$C:$C, $H221, NewEmisData!$D:$D, DX$2), SUMIFS(NewEmisData!L:L, NewEmisData!$A:$A, "LDV", NewEmisData!$B:$B, $A221, NewEmisData!$C:$C, $H221, NewEmisData!$D:$D, DX$2))</f>
        <v>#REF!</v>
      </c>
      <c r="DY221" s="335" t="e">
        <f>$I221*IF($G221="Pickup", SUMIFS(NewEmisData!M:M, NewEmisData!$A:$A, "Pickup", NewEmisData!$B:$B, $A221, NewEmisData!$C:$C, $H221, NewEmisData!$D:$D, DY$2), SUMIFS(NewEmisData!M:M, NewEmisData!$A:$A, "LDV", NewEmisData!$B:$B, $A221, NewEmisData!$C:$C, $H221, NewEmisData!$D:$D, DY$2))</f>
        <v>#REF!</v>
      </c>
      <c r="DZ221" s="335">
        <v>7.8746316832232609E-3</v>
      </c>
      <c r="EA221" s="335" t="e">
        <f t="shared" si="350"/>
        <v>#REF!</v>
      </c>
      <c r="EB221" s="335" t="e">
        <f t="shared" si="351"/>
        <v>#REF!</v>
      </c>
      <c r="EC221" s="335" t="e">
        <f t="shared" si="352"/>
        <v>#REF!</v>
      </c>
      <c r="ED221" s="335" t="e">
        <f t="shared" si="353"/>
        <v>#REF!</v>
      </c>
      <c r="EE221" s="335" t="e">
        <f t="shared" si="354"/>
        <v>#REF!</v>
      </c>
      <c r="EF221" s="335" t="e">
        <f t="shared" si="355"/>
        <v>#REF!</v>
      </c>
      <c r="EG221" s="335" t="e">
        <f t="shared" si="356"/>
        <v>#REF!</v>
      </c>
      <c r="EH221" s="335" t="e">
        <f t="shared" si="357"/>
        <v>#REF!</v>
      </c>
      <c r="EI221" s="335" t="e">
        <f t="shared" si="358"/>
        <v>#REF!</v>
      </c>
      <c r="EJ221" s="335">
        <f t="shared" si="359"/>
        <v>0.14336953689602605</v>
      </c>
      <c r="EK221" s="335" t="e">
        <f t="shared" si="360"/>
        <v>#REF!</v>
      </c>
      <c r="EL221" s="335" t="e">
        <f t="shared" si="361"/>
        <v>#REF!</v>
      </c>
      <c r="EM221" s="335" t="e">
        <f t="shared" si="362"/>
        <v>#REF!</v>
      </c>
      <c r="EN221" s="335" t="e">
        <f t="shared" si="363"/>
        <v>#REF!</v>
      </c>
      <c r="EO221" s="335" t="e">
        <f t="shared" si="364"/>
        <v>#REF!</v>
      </c>
      <c r="EP221" s="335" t="e">
        <f t="shared" si="365"/>
        <v>#REF!</v>
      </c>
      <c r="EQ221" s="335" t="e">
        <f t="shared" si="366"/>
        <v>#REF!</v>
      </c>
      <c r="ER221" s="335" t="e">
        <f t="shared" si="367"/>
        <v>#REF!</v>
      </c>
      <c r="ES221" s="335" t="e">
        <f t="shared" si="368"/>
        <v>#REF!</v>
      </c>
      <c r="ET221" s="335">
        <f t="shared" si="369"/>
        <v>4.01225359617393E-2</v>
      </c>
      <c r="EU221" s="335" t="e">
        <f t="shared" si="370"/>
        <v>#REF!</v>
      </c>
      <c r="EV221" s="335" t="e">
        <f t="shared" si="371"/>
        <v>#REF!</v>
      </c>
      <c r="EW221" s="335" t="e">
        <f t="shared" si="372"/>
        <v>#REF!</v>
      </c>
      <c r="EX221" s="335" t="e">
        <f t="shared" si="373"/>
        <v>#REF!</v>
      </c>
      <c r="EY221" s="335" t="e">
        <f t="shared" si="374"/>
        <v>#REF!</v>
      </c>
      <c r="EZ221" s="335" t="e">
        <f t="shared" si="375"/>
        <v>#REF!</v>
      </c>
      <c r="FA221" s="335" t="e">
        <f t="shared" si="376"/>
        <v>#REF!</v>
      </c>
      <c r="FB221" s="335" t="e">
        <f t="shared" si="377"/>
        <v>#REF!</v>
      </c>
      <c r="FC221" s="335" t="e">
        <f t="shared" si="378"/>
        <v>#REF!</v>
      </c>
      <c r="FD221" s="335">
        <f t="shared" si="379"/>
        <v>1.3799697283318666E-3</v>
      </c>
      <c r="FE221" s="335" t="e">
        <f t="shared" si="380"/>
        <v>#REF!</v>
      </c>
      <c r="FF221" s="335" t="e">
        <f t="shared" si="381"/>
        <v>#REF!</v>
      </c>
      <c r="FG221" s="335" t="e">
        <f t="shared" si="382"/>
        <v>#REF!</v>
      </c>
      <c r="FH221" s="335" t="e">
        <f t="shared" si="383"/>
        <v>#REF!</v>
      </c>
      <c r="FI221" s="335" t="e">
        <f t="shared" si="384"/>
        <v>#REF!</v>
      </c>
      <c r="FJ221" s="335" t="e">
        <f t="shared" si="385"/>
        <v>#REF!</v>
      </c>
      <c r="FK221" s="335" t="e">
        <f t="shared" si="386"/>
        <v>#REF!</v>
      </c>
      <c r="FL221" s="335" t="e">
        <f t="shared" si="387"/>
        <v>#REF!</v>
      </c>
      <c r="FM221" s="335" t="e">
        <f t="shared" si="388"/>
        <v>#REF!</v>
      </c>
      <c r="FN221" s="335">
        <f t="shared" si="389"/>
        <v>2.3295164715406345E-2</v>
      </c>
      <c r="FO221" s="335" t="e">
        <f t="shared" si="390"/>
        <v>#REF!</v>
      </c>
      <c r="FP221" s="335" t="e">
        <f t="shared" si="391"/>
        <v>#REF!</v>
      </c>
      <c r="FQ221" s="335" t="e">
        <f t="shared" si="392"/>
        <v>#REF!</v>
      </c>
      <c r="FR221" s="335" t="e">
        <f t="shared" si="393"/>
        <v>#REF!</v>
      </c>
      <c r="FS221" s="335" t="e">
        <f t="shared" si="394"/>
        <v>#REF!</v>
      </c>
      <c r="FT221" s="335" t="e">
        <f t="shared" si="395"/>
        <v>#REF!</v>
      </c>
      <c r="FU221" s="335" t="e">
        <f t="shared" si="396"/>
        <v>#REF!</v>
      </c>
      <c r="FV221" s="335" t="e">
        <f t="shared" si="397"/>
        <v>#REF!</v>
      </c>
      <c r="FW221" s="335" t="e">
        <f t="shared" si="398"/>
        <v>#REF!</v>
      </c>
      <c r="FX221" s="335">
        <f t="shared" si="399"/>
        <v>4.8263708394384892E-3</v>
      </c>
    </row>
    <row r="222" spans="1:180" x14ac:dyDescent="0.2">
      <c r="A222" s="305" t="str">
        <f>_xlfn.CONCAT(IF(LEFT(TRIM(A221),1)="*", "*R", "R"), 1+RIGHT(TRIM(A221),1))</f>
        <v>R4</v>
      </c>
      <c r="B222" s="305" t="str">
        <f t="shared" si="416"/>
        <v>TLMCELC300</v>
      </c>
      <c r="C222" s="305" t="str">
        <f t="shared" si="417"/>
        <v>TL.ELC.MC.300</v>
      </c>
      <c r="D222" s="301" t="str">
        <f t="shared" si="418"/>
        <v>bn-vmt, bn-vmt/a</v>
      </c>
      <c r="E222" s="301" t="str">
        <f t="shared" si="419"/>
        <v>TRNELC</v>
      </c>
      <c r="F222" s="301" t="str">
        <f t="shared" si="420"/>
        <v>TL</v>
      </c>
      <c r="G222" s="315" t="s">
        <v>815</v>
      </c>
      <c r="H222" s="315" t="s">
        <v>36</v>
      </c>
      <c r="I222" s="321" t="e">
        <f>#REF!</f>
        <v>#REF!</v>
      </c>
      <c r="J222" s="315" t="str">
        <f t="shared" si="400"/>
        <v>Compact car-ELC</v>
      </c>
      <c r="K222" s="335" t="e">
        <f>$I222*IF($G222="Pickup", SUMIFS(NewEmisData!E:E, NewEmisData!$A:$A, "Pickup", NewEmisData!$B:$B, $A222, NewEmisData!$C:$C, $H222, NewEmisData!$D:$D, K$2), SUMIFS(NewEmisData!E:E, NewEmisData!$A:$A, "LDV", NewEmisData!$B:$B, $A222, NewEmisData!$C:$C, $H222, NewEmisData!$D:$D, K$2))</f>
        <v>#REF!</v>
      </c>
      <c r="L222" s="335" t="e">
        <f>$I222*IF($G222="Pickup", SUMIFS(NewEmisData!F:F, NewEmisData!$A:$A, "Pickup", NewEmisData!$B:$B, $A222, NewEmisData!$C:$C, $H222, NewEmisData!$D:$D, L$2), SUMIFS(NewEmisData!F:F, NewEmisData!$A:$A, "LDV", NewEmisData!$B:$B, $A222, NewEmisData!$C:$C, $H222, NewEmisData!$D:$D, L$2))</f>
        <v>#REF!</v>
      </c>
      <c r="M222" s="335" t="e">
        <f>$I222*IF($G222="Pickup", SUMIFS(NewEmisData!G:G, NewEmisData!$A:$A, "Pickup", NewEmisData!$B:$B, $A222, NewEmisData!$C:$C, $H222, NewEmisData!$D:$D, M$2), SUMIFS(NewEmisData!G:G, NewEmisData!$A:$A, "LDV", NewEmisData!$B:$B, $A222, NewEmisData!$C:$C, $H222, NewEmisData!$D:$D, M$2))</f>
        <v>#REF!</v>
      </c>
      <c r="N222" s="335" t="e">
        <f>$I222*IF($G222="Pickup", SUMIFS(NewEmisData!H:H, NewEmisData!$A:$A, "Pickup", NewEmisData!$B:$B, $A222, NewEmisData!$C:$C, $H222, NewEmisData!$D:$D, N$2), SUMIFS(NewEmisData!H:H, NewEmisData!$A:$A, "LDV", NewEmisData!$B:$B, $A222, NewEmisData!$C:$C, $H222, NewEmisData!$D:$D, N$2))</f>
        <v>#REF!</v>
      </c>
      <c r="O222" s="335" t="e">
        <f>$I222*IF($G222="Pickup", SUMIFS(NewEmisData!I:I, NewEmisData!$A:$A, "Pickup", NewEmisData!$B:$B, $A222, NewEmisData!$C:$C, $H222, NewEmisData!$D:$D, O$2), SUMIFS(NewEmisData!I:I, NewEmisData!$A:$A, "LDV", NewEmisData!$B:$B, $A222, NewEmisData!$C:$C, $H222, NewEmisData!$D:$D, O$2))</f>
        <v>#REF!</v>
      </c>
      <c r="P222" s="335" t="e">
        <f>$I222*IF($G222="Pickup", SUMIFS(NewEmisData!J:J, NewEmisData!$A:$A, "Pickup", NewEmisData!$B:$B, $A222, NewEmisData!$C:$C, $H222, NewEmisData!$D:$D, P$2), SUMIFS(NewEmisData!J:J, NewEmisData!$A:$A, "LDV", NewEmisData!$B:$B, $A222, NewEmisData!$C:$C, $H222, NewEmisData!$D:$D, P$2))</f>
        <v>#REF!</v>
      </c>
      <c r="Q222" s="335" t="e">
        <f>$I222*IF($G222="Pickup", SUMIFS(NewEmisData!K:K, NewEmisData!$A:$A, "Pickup", NewEmisData!$B:$B, $A222, NewEmisData!$C:$C, $H222, NewEmisData!$D:$D, Q$2), SUMIFS(NewEmisData!K:K, NewEmisData!$A:$A, "LDV", NewEmisData!$B:$B, $A222, NewEmisData!$C:$C, $H222, NewEmisData!$D:$D, Q$2))</f>
        <v>#REF!</v>
      </c>
      <c r="R222" s="335" t="e">
        <f>$I222*IF($G222="Pickup", SUMIFS(NewEmisData!L:L, NewEmisData!$A:$A, "Pickup", NewEmisData!$B:$B, $A222, NewEmisData!$C:$C, $H222, NewEmisData!$D:$D, R$2), SUMIFS(NewEmisData!L:L, NewEmisData!$A:$A, "LDV", NewEmisData!$B:$B, $A222, NewEmisData!$C:$C, $H222, NewEmisData!$D:$D, R$2))</f>
        <v>#REF!</v>
      </c>
      <c r="S222" s="335" t="e">
        <f>$I222*IF($G222="Pickup", SUMIFS(NewEmisData!M:M, NewEmisData!$A:$A, "Pickup", NewEmisData!$B:$B, $A222, NewEmisData!$C:$C, $H222, NewEmisData!$D:$D, S$2), SUMIFS(NewEmisData!M:M, NewEmisData!$A:$A, "LDV", NewEmisData!$B:$B, $A222, NewEmisData!$C:$C, $H222, NewEmisData!$D:$D, S$2))</f>
        <v>#REF!</v>
      </c>
      <c r="T222" s="335">
        <v>0.14336953689602605</v>
      </c>
      <c r="U222" s="335" t="e">
        <f>$I222*IF($G222="Pickup", SUMIFS(NewEmisData!E:E, NewEmisData!$A:$A, "Pickup", NewEmisData!$B:$B, $A222, NewEmisData!$C:$C, $H222, NewEmisData!$D:$D, U$2), SUMIFS(NewEmisData!E:E, NewEmisData!$A:$A, "LDV", NewEmisData!$B:$B, $A222, NewEmisData!$C:$C, $H222, NewEmisData!$D:$D, U$2))</f>
        <v>#REF!</v>
      </c>
      <c r="V222" s="335" t="e">
        <f>$I222*IF($G222="Pickup", SUMIFS(NewEmisData!F:F, NewEmisData!$A:$A, "Pickup", NewEmisData!$B:$B, $A222, NewEmisData!$C:$C, $H222, NewEmisData!$D:$D, V$2), SUMIFS(NewEmisData!F:F, NewEmisData!$A:$A, "LDV", NewEmisData!$B:$B, $A222, NewEmisData!$C:$C, $H222, NewEmisData!$D:$D, V$2))</f>
        <v>#REF!</v>
      </c>
      <c r="W222" s="335" t="e">
        <f>$I222*IF($G222="Pickup", SUMIFS(NewEmisData!G:G, NewEmisData!$A:$A, "Pickup", NewEmisData!$B:$B, $A222, NewEmisData!$C:$C, $H222, NewEmisData!$D:$D, W$2), SUMIFS(NewEmisData!G:G, NewEmisData!$A:$A, "LDV", NewEmisData!$B:$B, $A222, NewEmisData!$C:$C, $H222, NewEmisData!$D:$D, W$2))</f>
        <v>#REF!</v>
      </c>
      <c r="X222" s="335" t="e">
        <f>$I222*IF($G222="Pickup", SUMIFS(NewEmisData!H:H, NewEmisData!$A:$A, "Pickup", NewEmisData!$B:$B, $A222, NewEmisData!$C:$C, $H222, NewEmisData!$D:$D, X$2), SUMIFS(NewEmisData!H:H, NewEmisData!$A:$A, "LDV", NewEmisData!$B:$B, $A222, NewEmisData!$C:$C, $H222, NewEmisData!$D:$D, X$2))</f>
        <v>#REF!</v>
      </c>
      <c r="Y222" s="335" t="e">
        <f>$I222*IF($G222="Pickup", SUMIFS(NewEmisData!I:I, NewEmisData!$A:$A, "Pickup", NewEmisData!$B:$B, $A222, NewEmisData!$C:$C, $H222, NewEmisData!$D:$D, Y$2), SUMIFS(NewEmisData!I:I, NewEmisData!$A:$A, "LDV", NewEmisData!$B:$B, $A222, NewEmisData!$C:$C, $H222, NewEmisData!$D:$D, Y$2))</f>
        <v>#REF!</v>
      </c>
      <c r="Z222" s="335" t="e">
        <f>$I222*IF($G222="Pickup", SUMIFS(NewEmisData!J:J, NewEmisData!$A:$A, "Pickup", NewEmisData!$B:$B, $A222, NewEmisData!$C:$C, $H222, NewEmisData!$D:$D, Z$2), SUMIFS(NewEmisData!J:J, NewEmisData!$A:$A, "LDV", NewEmisData!$B:$B, $A222, NewEmisData!$C:$C, $H222, NewEmisData!$D:$D, Z$2))</f>
        <v>#REF!</v>
      </c>
      <c r="AA222" s="335" t="e">
        <f>$I222*IF($G222="Pickup", SUMIFS(NewEmisData!K:K, NewEmisData!$A:$A, "Pickup", NewEmisData!$B:$B, $A222, NewEmisData!$C:$C, $H222, NewEmisData!$D:$D, AA$2), SUMIFS(NewEmisData!K:K, NewEmisData!$A:$A, "LDV", NewEmisData!$B:$B, $A222, NewEmisData!$C:$C, $H222, NewEmisData!$D:$D, AA$2))</f>
        <v>#REF!</v>
      </c>
      <c r="AB222" s="335" t="e">
        <f>$I222*IF($G222="Pickup", SUMIFS(NewEmisData!L:L, NewEmisData!$A:$A, "Pickup", NewEmisData!$B:$B, $A222, NewEmisData!$C:$C, $H222, NewEmisData!$D:$D, AB$2), SUMIFS(NewEmisData!L:L, NewEmisData!$A:$A, "LDV", NewEmisData!$B:$B, $A222, NewEmisData!$C:$C, $H222, NewEmisData!$D:$D, AB$2))</f>
        <v>#REF!</v>
      </c>
      <c r="AC222" s="335" t="e">
        <f>$I222*IF($G222="Pickup", SUMIFS(NewEmisData!M:M, NewEmisData!$A:$A, "Pickup", NewEmisData!$B:$B, $A222, NewEmisData!$C:$C, $H222, NewEmisData!$D:$D, AC$2), SUMIFS(NewEmisData!M:M, NewEmisData!$A:$A, "LDV", NewEmisData!$B:$B, $A222, NewEmisData!$C:$C, $H222, NewEmisData!$D:$D, AC$2))</f>
        <v>#REF!</v>
      </c>
      <c r="AD222" s="335">
        <v>4.01225359617393E-2</v>
      </c>
      <c r="AE222" s="335" t="e">
        <f>$I222*IF($G222="Pickup", SUMIFS(NewEmisData!E:E, NewEmisData!$A:$A, "Pickup", NewEmisData!$B:$B, $A222, NewEmisData!$C:$C, $H222, NewEmisData!$D:$D, AE$2), SUMIFS(NewEmisData!E:E, NewEmisData!$A:$A, "LDV", NewEmisData!$B:$B, $A222, NewEmisData!$C:$C, $H222, NewEmisData!$D:$D, AE$2))</f>
        <v>#REF!</v>
      </c>
      <c r="AF222" s="335" t="e">
        <f>$I222*IF($G222="Pickup", SUMIFS(NewEmisData!F:F, NewEmisData!$A:$A, "Pickup", NewEmisData!$B:$B, $A222, NewEmisData!$C:$C, $H222, NewEmisData!$D:$D, AF$2), SUMIFS(NewEmisData!F:F, NewEmisData!$A:$A, "LDV", NewEmisData!$B:$B, $A222, NewEmisData!$C:$C, $H222, NewEmisData!$D:$D, AF$2))</f>
        <v>#REF!</v>
      </c>
      <c r="AG222" s="335" t="e">
        <f>$I222*IF($G222="Pickup", SUMIFS(NewEmisData!G:G, NewEmisData!$A:$A, "Pickup", NewEmisData!$B:$B, $A222, NewEmisData!$C:$C, $H222, NewEmisData!$D:$D, AG$2), SUMIFS(NewEmisData!G:G, NewEmisData!$A:$A, "LDV", NewEmisData!$B:$B, $A222, NewEmisData!$C:$C, $H222, NewEmisData!$D:$D, AG$2))</f>
        <v>#REF!</v>
      </c>
      <c r="AH222" s="335" t="e">
        <f>$I222*IF($G222="Pickup", SUMIFS(NewEmisData!H:H, NewEmisData!$A:$A, "Pickup", NewEmisData!$B:$B, $A222, NewEmisData!$C:$C, $H222, NewEmisData!$D:$D, AH$2), SUMIFS(NewEmisData!H:H, NewEmisData!$A:$A, "LDV", NewEmisData!$B:$B, $A222, NewEmisData!$C:$C, $H222, NewEmisData!$D:$D, AH$2))</f>
        <v>#REF!</v>
      </c>
      <c r="AI222" s="335" t="e">
        <f>$I222*IF($G222="Pickup", SUMIFS(NewEmisData!I:I, NewEmisData!$A:$A, "Pickup", NewEmisData!$B:$B, $A222, NewEmisData!$C:$C, $H222, NewEmisData!$D:$D, AI$2), SUMIFS(NewEmisData!I:I, NewEmisData!$A:$A, "LDV", NewEmisData!$B:$B, $A222, NewEmisData!$C:$C, $H222, NewEmisData!$D:$D, AI$2))</f>
        <v>#REF!</v>
      </c>
      <c r="AJ222" s="335" t="e">
        <f>$I222*IF($G222="Pickup", SUMIFS(NewEmisData!J:J, NewEmisData!$A:$A, "Pickup", NewEmisData!$B:$B, $A222, NewEmisData!$C:$C, $H222, NewEmisData!$D:$D, AJ$2), SUMIFS(NewEmisData!J:J, NewEmisData!$A:$A, "LDV", NewEmisData!$B:$B, $A222, NewEmisData!$C:$C, $H222, NewEmisData!$D:$D, AJ$2))</f>
        <v>#REF!</v>
      </c>
      <c r="AK222" s="335" t="e">
        <f>$I222*IF($G222="Pickup", SUMIFS(NewEmisData!K:K, NewEmisData!$A:$A, "Pickup", NewEmisData!$B:$B, $A222, NewEmisData!$C:$C, $H222, NewEmisData!$D:$D, AK$2), SUMIFS(NewEmisData!K:K, NewEmisData!$A:$A, "LDV", NewEmisData!$B:$B, $A222, NewEmisData!$C:$C, $H222, NewEmisData!$D:$D, AK$2))</f>
        <v>#REF!</v>
      </c>
      <c r="AL222" s="335" t="e">
        <f>$I222*IF($G222="Pickup", SUMIFS(NewEmisData!L:L, NewEmisData!$A:$A, "Pickup", NewEmisData!$B:$B, $A222, NewEmisData!$C:$C, $H222, NewEmisData!$D:$D, AL$2), SUMIFS(NewEmisData!L:L, NewEmisData!$A:$A, "LDV", NewEmisData!$B:$B, $A222, NewEmisData!$C:$C, $H222, NewEmisData!$D:$D, AL$2))</f>
        <v>#REF!</v>
      </c>
      <c r="AM222" s="335" t="e">
        <f>$I222*IF($G222="Pickup", SUMIFS(NewEmisData!M:M, NewEmisData!$A:$A, "Pickup", NewEmisData!$B:$B, $A222, NewEmisData!$C:$C, $H222, NewEmisData!$D:$D, AM$2), SUMIFS(NewEmisData!M:M, NewEmisData!$A:$A, "LDV", NewEmisData!$B:$B, $A222, NewEmisData!$C:$C, $H222, NewEmisData!$D:$D, AM$2))</f>
        <v>#REF!</v>
      </c>
      <c r="AN222" s="335">
        <v>1.3799697283318666E-3</v>
      </c>
      <c r="AO222" s="335" t="e">
        <f>$I222*IF($G222="Pickup", SUMIFS(NewEmisData!E:E, NewEmisData!$A:$A, "Pickup", NewEmisData!$B:$B, $A222, NewEmisData!$C:$C, $H222, NewEmisData!$D:$D, AO$2), SUMIFS(NewEmisData!E:E, NewEmisData!$A:$A, "LDV", NewEmisData!$B:$B, $A222, NewEmisData!$C:$C, $H222, NewEmisData!$D:$D, AO$2))</f>
        <v>#REF!</v>
      </c>
      <c r="AP222" s="335" t="e">
        <f>$I222*IF($G222="Pickup", SUMIFS(NewEmisData!F:F, NewEmisData!$A:$A, "Pickup", NewEmisData!$B:$B, $A222, NewEmisData!$C:$C, $H222, NewEmisData!$D:$D, AP$2), SUMIFS(NewEmisData!F:F, NewEmisData!$A:$A, "LDV", NewEmisData!$B:$B, $A222, NewEmisData!$C:$C, $H222, NewEmisData!$D:$D, AP$2))</f>
        <v>#REF!</v>
      </c>
      <c r="AQ222" s="335" t="e">
        <f>$I222*IF($G222="Pickup", SUMIFS(NewEmisData!G:G, NewEmisData!$A:$A, "Pickup", NewEmisData!$B:$B, $A222, NewEmisData!$C:$C, $H222, NewEmisData!$D:$D, AQ$2), SUMIFS(NewEmisData!G:G, NewEmisData!$A:$A, "LDV", NewEmisData!$B:$B, $A222, NewEmisData!$C:$C, $H222, NewEmisData!$D:$D, AQ$2))</f>
        <v>#REF!</v>
      </c>
      <c r="AR222" s="335" t="e">
        <f>$I222*IF($G222="Pickup", SUMIFS(NewEmisData!H:H, NewEmisData!$A:$A, "Pickup", NewEmisData!$B:$B, $A222, NewEmisData!$C:$C, $H222, NewEmisData!$D:$D, AR$2), SUMIFS(NewEmisData!H:H, NewEmisData!$A:$A, "LDV", NewEmisData!$B:$B, $A222, NewEmisData!$C:$C, $H222, NewEmisData!$D:$D, AR$2))</f>
        <v>#REF!</v>
      </c>
      <c r="AS222" s="335" t="e">
        <f>$I222*IF($G222="Pickup", SUMIFS(NewEmisData!I:I, NewEmisData!$A:$A, "Pickup", NewEmisData!$B:$B, $A222, NewEmisData!$C:$C, $H222, NewEmisData!$D:$D, AS$2), SUMIFS(NewEmisData!I:I, NewEmisData!$A:$A, "LDV", NewEmisData!$B:$B, $A222, NewEmisData!$C:$C, $H222, NewEmisData!$D:$D, AS$2))</f>
        <v>#REF!</v>
      </c>
      <c r="AT222" s="335" t="e">
        <f>$I222*IF($G222="Pickup", SUMIFS(NewEmisData!J:J, NewEmisData!$A:$A, "Pickup", NewEmisData!$B:$B, $A222, NewEmisData!$C:$C, $H222, NewEmisData!$D:$D, AT$2), SUMIFS(NewEmisData!J:J, NewEmisData!$A:$A, "LDV", NewEmisData!$B:$B, $A222, NewEmisData!$C:$C, $H222, NewEmisData!$D:$D, AT$2))</f>
        <v>#REF!</v>
      </c>
      <c r="AU222" s="335" t="e">
        <f>$I222*IF($G222="Pickup", SUMIFS(NewEmisData!K:K, NewEmisData!$A:$A, "Pickup", NewEmisData!$B:$B, $A222, NewEmisData!$C:$C, $H222, NewEmisData!$D:$D, AU$2), SUMIFS(NewEmisData!K:K, NewEmisData!$A:$A, "LDV", NewEmisData!$B:$B, $A222, NewEmisData!$C:$C, $H222, NewEmisData!$D:$D, AU$2))</f>
        <v>#REF!</v>
      </c>
      <c r="AV222" s="335" t="e">
        <f>$I222*IF($G222="Pickup", SUMIFS(NewEmisData!L:L, NewEmisData!$A:$A, "Pickup", NewEmisData!$B:$B, $A222, NewEmisData!$C:$C, $H222, NewEmisData!$D:$D, AV$2), SUMIFS(NewEmisData!L:L, NewEmisData!$A:$A, "LDV", NewEmisData!$B:$B, $A222, NewEmisData!$C:$C, $H222, NewEmisData!$D:$D, AV$2))</f>
        <v>#REF!</v>
      </c>
      <c r="AW222" s="335" t="e">
        <f>$I222*IF($G222="Pickup", SUMIFS(NewEmisData!M:M, NewEmisData!$A:$A, "Pickup", NewEmisData!$B:$B, $A222, NewEmisData!$C:$C, $H222, NewEmisData!$D:$D, AW$2), SUMIFS(NewEmisData!M:M, NewEmisData!$A:$A, "LDV", NewEmisData!$B:$B, $A222, NewEmisData!$C:$C, $H222, NewEmisData!$D:$D, AW$2))</f>
        <v>#REF!</v>
      </c>
      <c r="AX222" s="335">
        <v>2.3295164715406345E-2</v>
      </c>
      <c r="AY222" s="335" t="e">
        <f>$I222*IF($G222="Pickup", SUMIFS(NewEmisData!E:E, NewEmisData!$A:$A, "Pickup", NewEmisData!$B:$B, $A222, NewEmisData!$C:$C, $H222, NewEmisData!$D:$D, AY$2), SUMIFS(NewEmisData!E:E, NewEmisData!$A:$A, "LDV", NewEmisData!$B:$B, $A222, NewEmisData!$C:$C, $H222, NewEmisData!$D:$D, AY$2))</f>
        <v>#REF!</v>
      </c>
      <c r="AZ222" s="335" t="e">
        <f>$I222*IF($G222="Pickup", SUMIFS(NewEmisData!F:F, NewEmisData!$A:$A, "Pickup", NewEmisData!$B:$B, $A222, NewEmisData!$C:$C, $H222, NewEmisData!$D:$D, AZ$2), SUMIFS(NewEmisData!F:F, NewEmisData!$A:$A, "LDV", NewEmisData!$B:$B, $A222, NewEmisData!$C:$C, $H222, NewEmisData!$D:$D, AZ$2))</f>
        <v>#REF!</v>
      </c>
      <c r="BA222" s="335" t="e">
        <f>$I222*IF($G222="Pickup", SUMIFS(NewEmisData!G:G, NewEmisData!$A:$A, "Pickup", NewEmisData!$B:$B, $A222, NewEmisData!$C:$C, $H222, NewEmisData!$D:$D, BA$2), SUMIFS(NewEmisData!G:G, NewEmisData!$A:$A, "LDV", NewEmisData!$B:$B, $A222, NewEmisData!$C:$C, $H222, NewEmisData!$D:$D, BA$2))</f>
        <v>#REF!</v>
      </c>
      <c r="BB222" s="335" t="e">
        <f>$I222*IF($G222="Pickup", SUMIFS(NewEmisData!H:H, NewEmisData!$A:$A, "Pickup", NewEmisData!$B:$B, $A222, NewEmisData!$C:$C, $H222, NewEmisData!$D:$D, BB$2), SUMIFS(NewEmisData!H:H, NewEmisData!$A:$A, "LDV", NewEmisData!$B:$B, $A222, NewEmisData!$C:$C, $H222, NewEmisData!$D:$D, BB$2))</f>
        <v>#REF!</v>
      </c>
      <c r="BC222" s="335" t="e">
        <f>$I222*IF($G222="Pickup", SUMIFS(NewEmisData!I:I, NewEmisData!$A:$A, "Pickup", NewEmisData!$B:$B, $A222, NewEmisData!$C:$C, $H222, NewEmisData!$D:$D, BC$2), SUMIFS(NewEmisData!I:I, NewEmisData!$A:$A, "LDV", NewEmisData!$B:$B, $A222, NewEmisData!$C:$C, $H222, NewEmisData!$D:$D, BC$2))</f>
        <v>#REF!</v>
      </c>
      <c r="BD222" s="335" t="e">
        <f>$I222*IF($G222="Pickup", SUMIFS(NewEmisData!J:J, NewEmisData!$A:$A, "Pickup", NewEmisData!$B:$B, $A222, NewEmisData!$C:$C, $H222, NewEmisData!$D:$D, BD$2), SUMIFS(NewEmisData!J:J, NewEmisData!$A:$A, "LDV", NewEmisData!$B:$B, $A222, NewEmisData!$C:$C, $H222, NewEmisData!$D:$D, BD$2))</f>
        <v>#REF!</v>
      </c>
      <c r="BE222" s="335" t="e">
        <f>$I222*IF($G222="Pickup", SUMIFS(NewEmisData!K:K, NewEmisData!$A:$A, "Pickup", NewEmisData!$B:$B, $A222, NewEmisData!$C:$C, $H222, NewEmisData!$D:$D, BE$2), SUMIFS(NewEmisData!K:K, NewEmisData!$A:$A, "LDV", NewEmisData!$B:$B, $A222, NewEmisData!$C:$C, $H222, NewEmisData!$D:$D, BE$2))</f>
        <v>#REF!</v>
      </c>
      <c r="BF222" s="335" t="e">
        <f>$I222*IF($G222="Pickup", SUMIFS(NewEmisData!L:L, NewEmisData!$A:$A, "Pickup", NewEmisData!$B:$B, $A222, NewEmisData!$C:$C, $H222, NewEmisData!$D:$D, BF$2), SUMIFS(NewEmisData!L:L, NewEmisData!$A:$A, "LDV", NewEmisData!$B:$B, $A222, NewEmisData!$C:$C, $H222, NewEmisData!$D:$D, BF$2))</f>
        <v>#REF!</v>
      </c>
      <c r="BG222" s="335" t="e">
        <f>$I222*IF($G222="Pickup", SUMIFS(NewEmisData!M:M, NewEmisData!$A:$A, "Pickup", NewEmisData!$B:$B, $A222, NewEmisData!$C:$C, $H222, NewEmisData!$D:$D, BG$2), SUMIFS(NewEmisData!M:M, NewEmisData!$A:$A, "LDV", NewEmisData!$B:$B, $A222, NewEmisData!$C:$C, $H222, NewEmisData!$D:$D, BG$2))</f>
        <v>#REF!</v>
      </c>
      <c r="BH222" s="335">
        <v>4.8263708394384892E-3</v>
      </c>
      <c r="BI222" s="335" t="e">
        <f>$I222*IF($G222="Pickup", SUMIFS(NewEmisData!E:E, NewEmisData!$A:$A, "Pickup", NewEmisData!$B:$B, $A222, NewEmisData!$C:$C, $H222, NewEmisData!$D:$D, BI$2), SUMIFS(NewEmisData!E:E, NewEmisData!$A:$A, "LDV", NewEmisData!$B:$B, $A222, NewEmisData!$C:$C, $H222, NewEmisData!$D:$D, BI$2))</f>
        <v>#REF!</v>
      </c>
      <c r="BJ222" s="335" t="e">
        <f>$I222*IF($G222="Pickup", SUMIFS(NewEmisData!F:F, NewEmisData!$A:$A, "Pickup", NewEmisData!$B:$B, $A222, NewEmisData!$C:$C, $H222, NewEmisData!$D:$D, BJ$2), SUMIFS(NewEmisData!F:F, NewEmisData!$A:$A, "LDV", NewEmisData!$B:$B, $A222, NewEmisData!$C:$C, $H222, NewEmisData!$D:$D, BJ$2))</f>
        <v>#REF!</v>
      </c>
      <c r="BK222" s="335" t="e">
        <f>$I222*IF($G222="Pickup", SUMIFS(NewEmisData!G:G, NewEmisData!$A:$A, "Pickup", NewEmisData!$B:$B, $A222, NewEmisData!$C:$C, $H222, NewEmisData!$D:$D, BK$2), SUMIFS(NewEmisData!G:G, NewEmisData!$A:$A, "LDV", NewEmisData!$B:$B, $A222, NewEmisData!$C:$C, $H222, NewEmisData!$D:$D, BK$2))</f>
        <v>#REF!</v>
      </c>
      <c r="BL222" s="335" t="e">
        <f>$I222*IF($G222="Pickup", SUMIFS(NewEmisData!H:H, NewEmisData!$A:$A, "Pickup", NewEmisData!$B:$B, $A222, NewEmisData!$C:$C, $H222, NewEmisData!$D:$D, BL$2), SUMIFS(NewEmisData!H:H, NewEmisData!$A:$A, "LDV", NewEmisData!$B:$B, $A222, NewEmisData!$C:$C, $H222, NewEmisData!$D:$D, BL$2))</f>
        <v>#REF!</v>
      </c>
      <c r="BM222" s="335" t="e">
        <f>$I222*IF($G222="Pickup", SUMIFS(NewEmisData!I:I, NewEmisData!$A:$A, "Pickup", NewEmisData!$B:$B, $A222, NewEmisData!$C:$C, $H222, NewEmisData!$D:$D, BM$2), SUMIFS(NewEmisData!I:I, NewEmisData!$A:$A, "LDV", NewEmisData!$B:$B, $A222, NewEmisData!$C:$C, $H222, NewEmisData!$D:$D, BM$2))</f>
        <v>#REF!</v>
      </c>
      <c r="BN222" s="335" t="e">
        <f>$I222*IF($G222="Pickup", SUMIFS(NewEmisData!J:J, NewEmisData!$A:$A, "Pickup", NewEmisData!$B:$B, $A222, NewEmisData!$C:$C, $H222, NewEmisData!$D:$D, BN$2), SUMIFS(NewEmisData!J:J, NewEmisData!$A:$A, "LDV", NewEmisData!$B:$B, $A222, NewEmisData!$C:$C, $H222, NewEmisData!$D:$D, BN$2))</f>
        <v>#REF!</v>
      </c>
      <c r="BO222" s="335" t="e">
        <f>$I222*IF($G222="Pickup", SUMIFS(NewEmisData!K:K, NewEmisData!$A:$A, "Pickup", NewEmisData!$B:$B, $A222, NewEmisData!$C:$C, $H222, NewEmisData!$D:$D, BO$2), SUMIFS(NewEmisData!K:K, NewEmisData!$A:$A, "LDV", NewEmisData!$B:$B, $A222, NewEmisData!$C:$C, $H222, NewEmisData!$D:$D, BO$2))</f>
        <v>#REF!</v>
      </c>
      <c r="BP222" s="335" t="e">
        <f>$I222*IF($G222="Pickup", SUMIFS(NewEmisData!L:L, NewEmisData!$A:$A, "Pickup", NewEmisData!$B:$B, $A222, NewEmisData!$C:$C, $H222, NewEmisData!$D:$D, BP$2), SUMIFS(NewEmisData!L:L, NewEmisData!$A:$A, "LDV", NewEmisData!$B:$B, $A222, NewEmisData!$C:$C, $H222, NewEmisData!$D:$D, BP$2))</f>
        <v>#REF!</v>
      </c>
      <c r="BQ222" s="335" t="e">
        <f>$I222*IF($G222="Pickup", SUMIFS(NewEmisData!M:M, NewEmisData!$A:$A, "Pickup", NewEmisData!$B:$B, $A222, NewEmisData!$C:$C, $H222, NewEmisData!$D:$D, BQ$2), SUMIFS(NewEmisData!M:M, NewEmisData!$A:$A, "LDV", NewEmisData!$B:$B, $A222, NewEmisData!$C:$C, $H222, NewEmisData!$D:$D, BQ$2))</f>
        <v>#REF!</v>
      </c>
      <c r="BR222" s="335">
        <v>0.95682212972652436</v>
      </c>
      <c r="BS222" s="335" t="e">
        <f>$I222*IF($G222="Pickup", SUMIFS(NewEmisData!E:E, NewEmisData!$A:$A, "Pickup", NewEmisData!$B:$B, $A222, NewEmisData!$C:$C, $H222, NewEmisData!$D:$D, BS$2), SUMIFS(NewEmisData!E:E, NewEmisData!$A:$A, "LDV", NewEmisData!$B:$B, $A222, NewEmisData!$C:$C, $H222, NewEmisData!$D:$D, BS$2))</f>
        <v>#REF!</v>
      </c>
      <c r="BT222" s="335" t="e">
        <f>$I222*IF($G222="Pickup", SUMIFS(NewEmisData!F:F, NewEmisData!$A:$A, "Pickup", NewEmisData!$B:$B, $A222, NewEmisData!$C:$C, $H222, NewEmisData!$D:$D, BT$2), SUMIFS(NewEmisData!F:F, NewEmisData!$A:$A, "LDV", NewEmisData!$B:$B, $A222, NewEmisData!$C:$C, $H222, NewEmisData!$D:$D, BT$2))</f>
        <v>#REF!</v>
      </c>
      <c r="BU222" s="335" t="e">
        <f>$I222*IF($G222="Pickup", SUMIFS(NewEmisData!G:G, NewEmisData!$A:$A, "Pickup", NewEmisData!$B:$B, $A222, NewEmisData!$C:$C, $H222, NewEmisData!$D:$D, BU$2), SUMIFS(NewEmisData!G:G, NewEmisData!$A:$A, "LDV", NewEmisData!$B:$B, $A222, NewEmisData!$C:$C, $H222, NewEmisData!$D:$D, BU$2))</f>
        <v>#REF!</v>
      </c>
      <c r="BV222" s="335" t="e">
        <f>$I222*IF($G222="Pickup", SUMIFS(NewEmisData!H:H, NewEmisData!$A:$A, "Pickup", NewEmisData!$B:$B, $A222, NewEmisData!$C:$C, $H222, NewEmisData!$D:$D, BV$2), SUMIFS(NewEmisData!H:H, NewEmisData!$A:$A, "LDV", NewEmisData!$B:$B, $A222, NewEmisData!$C:$C, $H222, NewEmisData!$D:$D, BV$2))</f>
        <v>#REF!</v>
      </c>
      <c r="BW222" s="335" t="e">
        <f>$I222*IF($G222="Pickup", SUMIFS(NewEmisData!I:I, NewEmisData!$A:$A, "Pickup", NewEmisData!$B:$B, $A222, NewEmisData!$C:$C, $H222, NewEmisData!$D:$D, BW$2), SUMIFS(NewEmisData!I:I, NewEmisData!$A:$A, "LDV", NewEmisData!$B:$B, $A222, NewEmisData!$C:$C, $H222, NewEmisData!$D:$D, BW$2))</f>
        <v>#REF!</v>
      </c>
      <c r="BX222" s="335" t="e">
        <f>$I222*IF($G222="Pickup", SUMIFS(NewEmisData!J:J, NewEmisData!$A:$A, "Pickup", NewEmisData!$B:$B, $A222, NewEmisData!$C:$C, $H222, NewEmisData!$D:$D, BX$2), SUMIFS(NewEmisData!J:J, NewEmisData!$A:$A, "LDV", NewEmisData!$B:$B, $A222, NewEmisData!$C:$C, $H222, NewEmisData!$D:$D, BX$2))</f>
        <v>#REF!</v>
      </c>
      <c r="BY222" s="335" t="e">
        <f>$I222*IF($G222="Pickup", SUMIFS(NewEmisData!K:K, NewEmisData!$A:$A, "Pickup", NewEmisData!$B:$B, $A222, NewEmisData!$C:$C, $H222, NewEmisData!$D:$D, BY$2), SUMIFS(NewEmisData!K:K, NewEmisData!$A:$A, "LDV", NewEmisData!$B:$B, $A222, NewEmisData!$C:$C, $H222, NewEmisData!$D:$D, BY$2))</f>
        <v>#REF!</v>
      </c>
      <c r="BZ222" s="335" t="e">
        <f>$I222*IF($G222="Pickup", SUMIFS(NewEmisData!L:L, NewEmisData!$A:$A, "Pickup", NewEmisData!$B:$B, $A222, NewEmisData!$C:$C, $H222, NewEmisData!$D:$D, BZ$2), SUMIFS(NewEmisData!L:L, NewEmisData!$A:$A, "LDV", NewEmisData!$B:$B, $A222, NewEmisData!$C:$C, $H222, NewEmisData!$D:$D, BZ$2))</f>
        <v>#REF!</v>
      </c>
      <c r="CA222" s="335" t="e">
        <f>$I222*IF($G222="Pickup", SUMIFS(NewEmisData!M:M, NewEmisData!$A:$A, "Pickup", NewEmisData!$B:$B, $A222, NewEmisData!$C:$C, $H222, NewEmisData!$D:$D, CA$2), SUMIFS(NewEmisData!M:M, NewEmisData!$A:$A, "LDV", NewEmisData!$B:$B, $A222, NewEmisData!$C:$C, $H222, NewEmisData!$D:$D, CA$2))</f>
        <v>#REF!</v>
      </c>
      <c r="CB222" s="335">
        <v>4.7127440169935142E-2</v>
      </c>
      <c r="CC222" s="335" t="e">
        <f>$I222*IF($G222="Pickup", SUMIFS(NewEmisData!E:E, NewEmisData!$A:$A, "Pickup", NewEmisData!$B:$B, $A222, NewEmisData!$C:$C, $H222, NewEmisData!$D:$D, CC$2), SUMIFS(NewEmisData!E:E, NewEmisData!$A:$A, "LDV", NewEmisData!$B:$B, $A222, NewEmisData!$C:$C, $H222, NewEmisData!$D:$D, CC$2))</f>
        <v>#REF!</v>
      </c>
      <c r="CD222" s="335" t="e">
        <f>$I222*IF($G222="Pickup", SUMIFS(NewEmisData!F:F, NewEmisData!$A:$A, "Pickup", NewEmisData!$B:$B, $A222, NewEmisData!$C:$C, $H222, NewEmisData!$D:$D, CD$2), SUMIFS(NewEmisData!F:F, NewEmisData!$A:$A, "LDV", NewEmisData!$B:$B, $A222, NewEmisData!$C:$C, $H222, NewEmisData!$D:$D, CD$2))</f>
        <v>#REF!</v>
      </c>
      <c r="CE222" s="335" t="e">
        <f>$I222*IF($G222="Pickup", SUMIFS(NewEmisData!G:G, NewEmisData!$A:$A, "Pickup", NewEmisData!$B:$B, $A222, NewEmisData!$C:$C, $H222, NewEmisData!$D:$D, CE$2), SUMIFS(NewEmisData!G:G, NewEmisData!$A:$A, "LDV", NewEmisData!$B:$B, $A222, NewEmisData!$C:$C, $H222, NewEmisData!$D:$D, CE$2))</f>
        <v>#REF!</v>
      </c>
      <c r="CF222" s="335" t="e">
        <f>$I222*IF($G222="Pickup", SUMIFS(NewEmisData!H:H, NewEmisData!$A:$A, "Pickup", NewEmisData!$B:$B, $A222, NewEmisData!$C:$C, $H222, NewEmisData!$D:$D, CF$2), SUMIFS(NewEmisData!H:H, NewEmisData!$A:$A, "LDV", NewEmisData!$B:$B, $A222, NewEmisData!$C:$C, $H222, NewEmisData!$D:$D, CF$2))</f>
        <v>#REF!</v>
      </c>
      <c r="CG222" s="335" t="e">
        <f>$I222*IF($G222="Pickup", SUMIFS(NewEmisData!I:I, NewEmisData!$A:$A, "Pickup", NewEmisData!$B:$B, $A222, NewEmisData!$C:$C, $H222, NewEmisData!$D:$D, CG$2), SUMIFS(NewEmisData!I:I, NewEmisData!$A:$A, "LDV", NewEmisData!$B:$B, $A222, NewEmisData!$C:$C, $H222, NewEmisData!$D:$D, CG$2))</f>
        <v>#REF!</v>
      </c>
      <c r="CH222" s="335" t="e">
        <f>$I222*IF($G222="Pickup", SUMIFS(NewEmisData!J:J, NewEmisData!$A:$A, "Pickup", NewEmisData!$B:$B, $A222, NewEmisData!$C:$C, $H222, NewEmisData!$D:$D, CH$2), SUMIFS(NewEmisData!J:J, NewEmisData!$A:$A, "LDV", NewEmisData!$B:$B, $A222, NewEmisData!$C:$C, $H222, NewEmisData!$D:$D, CH$2))</f>
        <v>#REF!</v>
      </c>
      <c r="CI222" s="335" t="e">
        <f>$I222*IF($G222="Pickup", SUMIFS(NewEmisData!K:K, NewEmisData!$A:$A, "Pickup", NewEmisData!$B:$B, $A222, NewEmisData!$C:$C, $H222, NewEmisData!$D:$D, CI$2), SUMIFS(NewEmisData!K:K, NewEmisData!$A:$A, "LDV", NewEmisData!$B:$B, $A222, NewEmisData!$C:$C, $H222, NewEmisData!$D:$D, CI$2))</f>
        <v>#REF!</v>
      </c>
      <c r="CJ222" s="335" t="e">
        <f>$I222*IF($G222="Pickup", SUMIFS(NewEmisData!L:L, NewEmisData!$A:$A, "Pickup", NewEmisData!$B:$B, $A222, NewEmisData!$C:$C, $H222, NewEmisData!$D:$D, CJ$2), SUMIFS(NewEmisData!L:L, NewEmisData!$A:$A, "LDV", NewEmisData!$B:$B, $A222, NewEmisData!$C:$C, $H222, NewEmisData!$D:$D, CJ$2))</f>
        <v>#REF!</v>
      </c>
      <c r="CK222" s="335" t="e">
        <f>$I222*IF($G222="Pickup", SUMIFS(NewEmisData!M:M, NewEmisData!$A:$A, "Pickup", NewEmisData!$B:$B, $A222, NewEmisData!$C:$C, $H222, NewEmisData!$D:$D, CK$2), SUMIFS(NewEmisData!M:M, NewEmisData!$A:$A, "LDV", NewEmisData!$B:$B, $A222, NewEmisData!$C:$C, $H222, NewEmisData!$D:$D, CK$2))</f>
        <v>#REF!</v>
      </c>
      <c r="CL222" s="335">
        <v>1.4592568900010336E-2</v>
      </c>
      <c r="CM222" s="335" t="e">
        <f>$I222*IF($G222="Pickup", SUMIFS(NewEmisData!E:E, NewEmisData!$A:$A, "Pickup", NewEmisData!$B:$B, $A222, NewEmisData!$C:$C, $H222, NewEmisData!$D:$D, CM$2), SUMIFS(NewEmisData!E:E, NewEmisData!$A:$A, "LDV", NewEmisData!$B:$B, $A222, NewEmisData!$C:$C, $H222, NewEmisData!$D:$D, CM$2))</f>
        <v>#REF!</v>
      </c>
      <c r="CN222" s="335" t="e">
        <f>$I222*IF($G222="Pickup", SUMIFS(NewEmisData!F:F, NewEmisData!$A:$A, "Pickup", NewEmisData!$B:$B, $A222, NewEmisData!$C:$C, $H222, NewEmisData!$D:$D, CN$2), SUMIFS(NewEmisData!F:F, NewEmisData!$A:$A, "LDV", NewEmisData!$B:$B, $A222, NewEmisData!$C:$C, $H222, NewEmisData!$D:$D, CN$2))</f>
        <v>#REF!</v>
      </c>
      <c r="CO222" s="335" t="e">
        <f>$I222*IF($G222="Pickup", SUMIFS(NewEmisData!G:G, NewEmisData!$A:$A, "Pickup", NewEmisData!$B:$B, $A222, NewEmisData!$C:$C, $H222, NewEmisData!$D:$D, CO$2), SUMIFS(NewEmisData!G:G, NewEmisData!$A:$A, "LDV", NewEmisData!$B:$B, $A222, NewEmisData!$C:$C, $H222, NewEmisData!$D:$D, CO$2))</f>
        <v>#REF!</v>
      </c>
      <c r="CP222" s="335" t="e">
        <f>$I222*IF($G222="Pickup", SUMIFS(NewEmisData!H:H, NewEmisData!$A:$A, "Pickup", NewEmisData!$B:$B, $A222, NewEmisData!$C:$C, $H222, NewEmisData!$D:$D, CP$2), SUMIFS(NewEmisData!H:H, NewEmisData!$A:$A, "LDV", NewEmisData!$B:$B, $A222, NewEmisData!$C:$C, $H222, NewEmisData!$D:$D, CP$2))</f>
        <v>#REF!</v>
      </c>
      <c r="CQ222" s="335" t="e">
        <f>$I222*IF($G222="Pickup", SUMIFS(NewEmisData!I:I, NewEmisData!$A:$A, "Pickup", NewEmisData!$B:$B, $A222, NewEmisData!$C:$C, $H222, NewEmisData!$D:$D, CQ$2), SUMIFS(NewEmisData!I:I, NewEmisData!$A:$A, "LDV", NewEmisData!$B:$B, $A222, NewEmisData!$C:$C, $H222, NewEmisData!$D:$D, CQ$2))</f>
        <v>#REF!</v>
      </c>
      <c r="CR222" s="335" t="e">
        <f>$I222*IF($G222="Pickup", SUMIFS(NewEmisData!J:J, NewEmisData!$A:$A, "Pickup", NewEmisData!$B:$B, $A222, NewEmisData!$C:$C, $H222, NewEmisData!$D:$D, CR$2), SUMIFS(NewEmisData!J:J, NewEmisData!$A:$A, "LDV", NewEmisData!$B:$B, $A222, NewEmisData!$C:$C, $H222, NewEmisData!$D:$D, CR$2))</f>
        <v>#REF!</v>
      </c>
      <c r="CS222" s="335" t="e">
        <f>$I222*IF($G222="Pickup", SUMIFS(NewEmisData!K:K, NewEmisData!$A:$A, "Pickup", NewEmisData!$B:$B, $A222, NewEmisData!$C:$C, $H222, NewEmisData!$D:$D, CS$2), SUMIFS(NewEmisData!K:K, NewEmisData!$A:$A, "LDV", NewEmisData!$B:$B, $A222, NewEmisData!$C:$C, $H222, NewEmisData!$D:$D, CS$2))</f>
        <v>#REF!</v>
      </c>
      <c r="CT222" s="335" t="e">
        <f>$I222*IF($G222="Pickup", SUMIFS(NewEmisData!L:L, NewEmisData!$A:$A, "Pickup", NewEmisData!$B:$B, $A222, NewEmisData!$C:$C, $H222, NewEmisData!$D:$D, CT$2), SUMIFS(NewEmisData!L:L, NewEmisData!$A:$A, "LDV", NewEmisData!$B:$B, $A222, NewEmisData!$C:$C, $H222, NewEmisData!$D:$D, CT$2))</f>
        <v>#REF!</v>
      </c>
      <c r="CU222" s="335" t="e">
        <f>$I222*IF($G222="Pickup", SUMIFS(NewEmisData!M:M, NewEmisData!$A:$A, "Pickup", NewEmisData!$B:$B, $A222, NewEmisData!$C:$C, $H222, NewEmisData!$D:$D, CU$2), SUMIFS(NewEmisData!M:M, NewEmisData!$A:$A, "LDV", NewEmisData!$B:$B, $A222, NewEmisData!$C:$C, $H222, NewEmisData!$D:$D, CU$2))</f>
        <v>#REF!</v>
      </c>
      <c r="CV222" s="335">
        <v>3.6424305937100541E-3</v>
      </c>
      <c r="CW222" s="335">
        <v>1.6495616543674638E-3</v>
      </c>
      <c r="CX222" s="335">
        <v>1.3771323682384652E-3</v>
      </c>
      <c r="CY222" s="335">
        <v>1.1218799996977164E-3</v>
      </c>
      <c r="CZ222" s="335">
        <v>9.3882274988462962E-4</v>
      </c>
      <c r="DA222" s="335">
        <v>7.0864667693252615E-4</v>
      </c>
      <c r="DB222" s="335">
        <v>5.5896478064144581E-4</v>
      </c>
      <c r="DC222" s="335">
        <v>5.369555954011716E-4</v>
      </c>
      <c r="DD222" s="335">
        <v>5.3079635256475001E-4</v>
      </c>
      <c r="DE222" s="335">
        <v>5.2997055724210993E-4</v>
      </c>
      <c r="DF222" s="335">
        <v>5.2997055724210993E-4</v>
      </c>
      <c r="DG222" s="335" t="e">
        <f>$I222*IF($G222="Pickup", SUMIFS(NewEmisData!E:E, NewEmisData!$A:$A, "Pickup", NewEmisData!$B:$B, $A222, NewEmisData!$C:$C, $H222, NewEmisData!$D:$D, DG$2), SUMIFS(NewEmisData!E:E, NewEmisData!$A:$A, "LDV", NewEmisData!$B:$B, $A222, NewEmisData!$C:$C, $H222, NewEmisData!$D:$D, DG$2))</f>
        <v>#REF!</v>
      </c>
      <c r="DH222" s="335" t="e">
        <f>$I222*IF($G222="Pickup", SUMIFS(NewEmisData!F:F, NewEmisData!$A:$A, "Pickup", NewEmisData!$B:$B, $A222, NewEmisData!$C:$C, $H222, NewEmisData!$D:$D, DH$2), SUMIFS(NewEmisData!F:F, NewEmisData!$A:$A, "LDV", NewEmisData!$B:$B, $A222, NewEmisData!$C:$C, $H222, NewEmisData!$D:$D, DH$2))</f>
        <v>#REF!</v>
      </c>
      <c r="DI222" s="335" t="e">
        <f>$I222*IF($G222="Pickup", SUMIFS(NewEmisData!G:G, NewEmisData!$A:$A, "Pickup", NewEmisData!$B:$B, $A222, NewEmisData!$C:$C, $H222, NewEmisData!$D:$D, DI$2), SUMIFS(NewEmisData!G:G, NewEmisData!$A:$A, "LDV", NewEmisData!$B:$B, $A222, NewEmisData!$C:$C, $H222, NewEmisData!$D:$D, DI$2))</f>
        <v>#REF!</v>
      </c>
      <c r="DJ222" s="335" t="e">
        <f>$I222*IF($G222="Pickup", SUMIFS(NewEmisData!H:H, NewEmisData!$A:$A, "Pickup", NewEmisData!$B:$B, $A222, NewEmisData!$C:$C, $H222, NewEmisData!$D:$D, DJ$2), SUMIFS(NewEmisData!H:H, NewEmisData!$A:$A, "LDV", NewEmisData!$B:$B, $A222, NewEmisData!$C:$C, $H222, NewEmisData!$D:$D, DJ$2))</f>
        <v>#REF!</v>
      </c>
      <c r="DK222" s="335" t="e">
        <f>$I222*IF($G222="Pickup", SUMIFS(NewEmisData!I:I, NewEmisData!$A:$A, "Pickup", NewEmisData!$B:$B, $A222, NewEmisData!$C:$C, $H222, NewEmisData!$D:$D, DK$2), SUMIFS(NewEmisData!I:I, NewEmisData!$A:$A, "LDV", NewEmisData!$B:$B, $A222, NewEmisData!$C:$C, $H222, NewEmisData!$D:$D, DK$2))</f>
        <v>#REF!</v>
      </c>
      <c r="DL222" s="335" t="e">
        <f>$I222*IF($G222="Pickup", SUMIFS(NewEmisData!J:J, NewEmisData!$A:$A, "Pickup", NewEmisData!$B:$B, $A222, NewEmisData!$C:$C, $H222, NewEmisData!$D:$D, DL$2), SUMIFS(NewEmisData!J:J, NewEmisData!$A:$A, "LDV", NewEmisData!$B:$B, $A222, NewEmisData!$C:$C, $H222, NewEmisData!$D:$D, DL$2))</f>
        <v>#REF!</v>
      </c>
      <c r="DM222" s="335" t="e">
        <f>$I222*IF($G222="Pickup", SUMIFS(NewEmisData!K:K, NewEmisData!$A:$A, "Pickup", NewEmisData!$B:$B, $A222, NewEmisData!$C:$C, $H222, NewEmisData!$D:$D, DM$2), SUMIFS(NewEmisData!K:K, NewEmisData!$A:$A, "LDV", NewEmisData!$B:$B, $A222, NewEmisData!$C:$C, $H222, NewEmisData!$D:$D, DM$2))</f>
        <v>#REF!</v>
      </c>
      <c r="DN222" s="335" t="e">
        <f>$I222*IF($G222="Pickup", SUMIFS(NewEmisData!L:L, NewEmisData!$A:$A, "Pickup", NewEmisData!$B:$B, $A222, NewEmisData!$C:$C, $H222, NewEmisData!$D:$D, DN$2), SUMIFS(NewEmisData!L:L, NewEmisData!$A:$A, "LDV", NewEmisData!$B:$B, $A222, NewEmisData!$C:$C, $H222, NewEmisData!$D:$D, DN$2))</f>
        <v>#REF!</v>
      </c>
      <c r="DO222" s="335" t="e">
        <f>$I222*IF($G222="Pickup", SUMIFS(NewEmisData!M:M, NewEmisData!$A:$A, "Pickup", NewEmisData!$B:$B, $A222, NewEmisData!$C:$C, $H222, NewEmisData!$D:$D, DO$2), SUMIFS(NewEmisData!M:M, NewEmisData!$A:$A, "LDV", NewEmisData!$B:$B, $A222, NewEmisData!$C:$C, $H222, NewEmisData!$D:$D, DO$2))</f>
        <v>#REF!</v>
      </c>
      <c r="DP222" s="335">
        <v>1.0828650179055756E-3</v>
      </c>
      <c r="DQ222" s="335" t="e">
        <f>$I222*IF($G222="Pickup", SUMIFS(NewEmisData!E:E, NewEmisData!$A:$A, "Pickup", NewEmisData!$B:$B, $A222, NewEmisData!$C:$C, $H222, NewEmisData!$D:$D, DQ$2), SUMIFS(NewEmisData!E:E, NewEmisData!$A:$A, "LDV", NewEmisData!$B:$B, $A222, NewEmisData!$C:$C, $H222, NewEmisData!$D:$D, DQ$2))</f>
        <v>#REF!</v>
      </c>
      <c r="DR222" s="335" t="e">
        <f>$I222*IF($G222="Pickup", SUMIFS(NewEmisData!F:F, NewEmisData!$A:$A, "Pickup", NewEmisData!$B:$B, $A222, NewEmisData!$C:$C, $H222, NewEmisData!$D:$D, DR$2), SUMIFS(NewEmisData!F:F, NewEmisData!$A:$A, "LDV", NewEmisData!$B:$B, $A222, NewEmisData!$C:$C, $H222, NewEmisData!$D:$D, DR$2))</f>
        <v>#REF!</v>
      </c>
      <c r="DS222" s="335" t="e">
        <f>$I222*IF($G222="Pickup", SUMIFS(NewEmisData!G:G, NewEmisData!$A:$A, "Pickup", NewEmisData!$B:$B, $A222, NewEmisData!$C:$C, $H222, NewEmisData!$D:$D, DS$2), SUMIFS(NewEmisData!G:G, NewEmisData!$A:$A, "LDV", NewEmisData!$B:$B, $A222, NewEmisData!$C:$C, $H222, NewEmisData!$D:$D, DS$2))</f>
        <v>#REF!</v>
      </c>
      <c r="DT222" s="335" t="e">
        <f>$I222*IF($G222="Pickup", SUMIFS(NewEmisData!H:H, NewEmisData!$A:$A, "Pickup", NewEmisData!$B:$B, $A222, NewEmisData!$C:$C, $H222, NewEmisData!$D:$D, DT$2), SUMIFS(NewEmisData!H:H, NewEmisData!$A:$A, "LDV", NewEmisData!$B:$B, $A222, NewEmisData!$C:$C, $H222, NewEmisData!$D:$D, DT$2))</f>
        <v>#REF!</v>
      </c>
      <c r="DU222" s="335" t="e">
        <f>$I222*IF($G222="Pickup", SUMIFS(NewEmisData!I:I, NewEmisData!$A:$A, "Pickup", NewEmisData!$B:$B, $A222, NewEmisData!$C:$C, $H222, NewEmisData!$D:$D, DU$2), SUMIFS(NewEmisData!I:I, NewEmisData!$A:$A, "LDV", NewEmisData!$B:$B, $A222, NewEmisData!$C:$C, $H222, NewEmisData!$D:$D, DU$2))</f>
        <v>#REF!</v>
      </c>
      <c r="DV222" s="335" t="e">
        <f>$I222*IF($G222="Pickup", SUMIFS(NewEmisData!J:J, NewEmisData!$A:$A, "Pickup", NewEmisData!$B:$B, $A222, NewEmisData!$C:$C, $H222, NewEmisData!$D:$D, DV$2), SUMIFS(NewEmisData!J:J, NewEmisData!$A:$A, "LDV", NewEmisData!$B:$B, $A222, NewEmisData!$C:$C, $H222, NewEmisData!$D:$D, DV$2))</f>
        <v>#REF!</v>
      </c>
      <c r="DW222" s="335" t="e">
        <f>$I222*IF($G222="Pickup", SUMIFS(NewEmisData!K:K, NewEmisData!$A:$A, "Pickup", NewEmisData!$B:$B, $A222, NewEmisData!$C:$C, $H222, NewEmisData!$D:$D, DW$2), SUMIFS(NewEmisData!K:K, NewEmisData!$A:$A, "LDV", NewEmisData!$B:$B, $A222, NewEmisData!$C:$C, $H222, NewEmisData!$D:$D, DW$2))</f>
        <v>#REF!</v>
      </c>
      <c r="DX222" s="335" t="e">
        <f>$I222*IF($G222="Pickup", SUMIFS(NewEmisData!L:L, NewEmisData!$A:$A, "Pickup", NewEmisData!$B:$B, $A222, NewEmisData!$C:$C, $H222, NewEmisData!$D:$D, DX$2), SUMIFS(NewEmisData!L:L, NewEmisData!$A:$A, "LDV", NewEmisData!$B:$B, $A222, NewEmisData!$C:$C, $H222, NewEmisData!$D:$D, DX$2))</f>
        <v>#REF!</v>
      </c>
      <c r="DY222" s="335" t="e">
        <f>$I222*IF($G222="Pickup", SUMIFS(NewEmisData!M:M, NewEmisData!$A:$A, "Pickup", NewEmisData!$B:$B, $A222, NewEmisData!$C:$C, $H222, NewEmisData!$D:$D, DY$2), SUMIFS(NewEmisData!M:M, NewEmisData!$A:$A, "LDV", NewEmisData!$B:$B, $A222, NewEmisData!$C:$C, $H222, NewEmisData!$D:$D, DY$2))</f>
        <v>#REF!</v>
      </c>
      <c r="DZ222" s="335">
        <v>7.8746316832232609E-3</v>
      </c>
      <c r="EA222" s="335" t="e">
        <f t="shared" si="350"/>
        <v>#REF!</v>
      </c>
      <c r="EB222" s="335" t="e">
        <f t="shared" si="351"/>
        <v>#REF!</v>
      </c>
      <c r="EC222" s="335" t="e">
        <f t="shared" si="352"/>
        <v>#REF!</v>
      </c>
      <c r="ED222" s="335" t="e">
        <f t="shared" si="353"/>
        <v>#REF!</v>
      </c>
      <c r="EE222" s="335" t="e">
        <f t="shared" si="354"/>
        <v>#REF!</v>
      </c>
      <c r="EF222" s="335" t="e">
        <f t="shared" si="355"/>
        <v>#REF!</v>
      </c>
      <c r="EG222" s="335" t="e">
        <f t="shared" si="356"/>
        <v>#REF!</v>
      </c>
      <c r="EH222" s="335" t="e">
        <f t="shared" si="357"/>
        <v>#REF!</v>
      </c>
      <c r="EI222" s="335" t="e">
        <f t="shared" si="358"/>
        <v>#REF!</v>
      </c>
      <c r="EJ222" s="335">
        <f t="shared" si="359"/>
        <v>0.14336953689602605</v>
      </c>
      <c r="EK222" s="335" t="e">
        <f t="shared" si="360"/>
        <v>#REF!</v>
      </c>
      <c r="EL222" s="335" t="e">
        <f t="shared" si="361"/>
        <v>#REF!</v>
      </c>
      <c r="EM222" s="335" t="e">
        <f t="shared" si="362"/>
        <v>#REF!</v>
      </c>
      <c r="EN222" s="335" t="e">
        <f t="shared" si="363"/>
        <v>#REF!</v>
      </c>
      <c r="EO222" s="335" t="e">
        <f t="shared" si="364"/>
        <v>#REF!</v>
      </c>
      <c r="EP222" s="335" t="e">
        <f t="shared" si="365"/>
        <v>#REF!</v>
      </c>
      <c r="EQ222" s="335" t="e">
        <f t="shared" si="366"/>
        <v>#REF!</v>
      </c>
      <c r="ER222" s="335" t="e">
        <f t="shared" si="367"/>
        <v>#REF!</v>
      </c>
      <c r="ES222" s="335" t="e">
        <f t="shared" si="368"/>
        <v>#REF!</v>
      </c>
      <c r="ET222" s="335">
        <f t="shared" si="369"/>
        <v>4.01225359617393E-2</v>
      </c>
      <c r="EU222" s="335" t="e">
        <f t="shared" si="370"/>
        <v>#REF!</v>
      </c>
      <c r="EV222" s="335" t="e">
        <f t="shared" si="371"/>
        <v>#REF!</v>
      </c>
      <c r="EW222" s="335" t="e">
        <f t="shared" si="372"/>
        <v>#REF!</v>
      </c>
      <c r="EX222" s="335" t="e">
        <f t="shared" si="373"/>
        <v>#REF!</v>
      </c>
      <c r="EY222" s="335" t="e">
        <f t="shared" si="374"/>
        <v>#REF!</v>
      </c>
      <c r="EZ222" s="335" t="e">
        <f t="shared" si="375"/>
        <v>#REF!</v>
      </c>
      <c r="FA222" s="335" t="e">
        <f t="shared" si="376"/>
        <v>#REF!</v>
      </c>
      <c r="FB222" s="335" t="e">
        <f t="shared" si="377"/>
        <v>#REF!</v>
      </c>
      <c r="FC222" s="335" t="e">
        <f t="shared" si="378"/>
        <v>#REF!</v>
      </c>
      <c r="FD222" s="335">
        <f t="shared" si="379"/>
        <v>1.3799697283318666E-3</v>
      </c>
      <c r="FE222" s="335" t="e">
        <f t="shared" si="380"/>
        <v>#REF!</v>
      </c>
      <c r="FF222" s="335" t="e">
        <f t="shared" si="381"/>
        <v>#REF!</v>
      </c>
      <c r="FG222" s="335" t="e">
        <f t="shared" si="382"/>
        <v>#REF!</v>
      </c>
      <c r="FH222" s="335" t="e">
        <f t="shared" si="383"/>
        <v>#REF!</v>
      </c>
      <c r="FI222" s="335" t="e">
        <f t="shared" si="384"/>
        <v>#REF!</v>
      </c>
      <c r="FJ222" s="335" t="e">
        <f t="shared" si="385"/>
        <v>#REF!</v>
      </c>
      <c r="FK222" s="335" t="e">
        <f t="shared" si="386"/>
        <v>#REF!</v>
      </c>
      <c r="FL222" s="335" t="e">
        <f t="shared" si="387"/>
        <v>#REF!</v>
      </c>
      <c r="FM222" s="335" t="e">
        <f t="shared" si="388"/>
        <v>#REF!</v>
      </c>
      <c r="FN222" s="335">
        <f t="shared" si="389"/>
        <v>2.3295164715406345E-2</v>
      </c>
      <c r="FO222" s="335" t="e">
        <f t="shared" si="390"/>
        <v>#REF!</v>
      </c>
      <c r="FP222" s="335" t="e">
        <f t="shared" si="391"/>
        <v>#REF!</v>
      </c>
      <c r="FQ222" s="335" t="e">
        <f t="shared" si="392"/>
        <v>#REF!</v>
      </c>
      <c r="FR222" s="335" t="e">
        <f t="shared" si="393"/>
        <v>#REF!</v>
      </c>
      <c r="FS222" s="335" t="e">
        <f t="shared" si="394"/>
        <v>#REF!</v>
      </c>
      <c r="FT222" s="335" t="e">
        <f t="shared" si="395"/>
        <v>#REF!</v>
      </c>
      <c r="FU222" s="335" t="e">
        <f t="shared" si="396"/>
        <v>#REF!</v>
      </c>
      <c r="FV222" s="335" t="e">
        <f t="shared" si="397"/>
        <v>#REF!</v>
      </c>
      <c r="FW222" s="335" t="e">
        <f t="shared" si="398"/>
        <v>#REF!</v>
      </c>
      <c r="FX222" s="335">
        <f t="shared" si="399"/>
        <v>4.8263708394384892E-3</v>
      </c>
    </row>
    <row r="223" spans="1:180" x14ac:dyDescent="0.2">
      <c r="A223" s="305" t="str">
        <f>_xlfn.CONCAT(IF(LEFT(TRIM(A222),1)="*", "*R", "R"), 1+RIGHT(TRIM(A222),1))</f>
        <v>R5</v>
      </c>
      <c r="B223" s="305" t="str">
        <f t="shared" si="416"/>
        <v>TLMCELC300</v>
      </c>
      <c r="C223" s="305" t="str">
        <f t="shared" si="417"/>
        <v>TL.ELC.MC.300</v>
      </c>
      <c r="D223" s="301" t="str">
        <f t="shared" si="418"/>
        <v>bn-vmt, bn-vmt/a</v>
      </c>
      <c r="E223" s="301" t="str">
        <f t="shared" si="419"/>
        <v>TRNELC</v>
      </c>
      <c r="F223" s="301" t="str">
        <f t="shared" si="420"/>
        <v>TL</v>
      </c>
      <c r="G223" s="315" t="s">
        <v>815</v>
      </c>
      <c r="H223" s="315" t="s">
        <v>36</v>
      </c>
      <c r="I223" s="321" t="e">
        <f>#REF!</f>
        <v>#REF!</v>
      </c>
      <c r="J223" s="315" t="str">
        <f t="shared" si="400"/>
        <v>Compact car-ELC</v>
      </c>
      <c r="K223" s="335" t="e">
        <f>$I223*IF($G223="Pickup", SUMIFS(NewEmisData!E:E, NewEmisData!$A:$A, "Pickup", NewEmisData!$B:$B, $A223, NewEmisData!$C:$C, $H223, NewEmisData!$D:$D, K$2), SUMIFS(NewEmisData!E:E, NewEmisData!$A:$A, "LDV", NewEmisData!$B:$B, $A223, NewEmisData!$C:$C, $H223, NewEmisData!$D:$D, K$2))</f>
        <v>#REF!</v>
      </c>
      <c r="L223" s="335" t="e">
        <f>$I223*IF($G223="Pickup", SUMIFS(NewEmisData!F:F, NewEmisData!$A:$A, "Pickup", NewEmisData!$B:$B, $A223, NewEmisData!$C:$C, $H223, NewEmisData!$D:$D, L$2), SUMIFS(NewEmisData!F:F, NewEmisData!$A:$A, "LDV", NewEmisData!$B:$B, $A223, NewEmisData!$C:$C, $H223, NewEmisData!$D:$D, L$2))</f>
        <v>#REF!</v>
      </c>
      <c r="M223" s="335" t="e">
        <f>$I223*IF($G223="Pickup", SUMIFS(NewEmisData!G:G, NewEmisData!$A:$A, "Pickup", NewEmisData!$B:$B, $A223, NewEmisData!$C:$C, $H223, NewEmisData!$D:$D, M$2), SUMIFS(NewEmisData!G:G, NewEmisData!$A:$A, "LDV", NewEmisData!$B:$B, $A223, NewEmisData!$C:$C, $H223, NewEmisData!$D:$D, M$2))</f>
        <v>#REF!</v>
      </c>
      <c r="N223" s="335" t="e">
        <f>$I223*IF($G223="Pickup", SUMIFS(NewEmisData!H:H, NewEmisData!$A:$A, "Pickup", NewEmisData!$B:$B, $A223, NewEmisData!$C:$C, $H223, NewEmisData!$D:$D, N$2), SUMIFS(NewEmisData!H:H, NewEmisData!$A:$A, "LDV", NewEmisData!$B:$B, $A223, NewEmisData!$C:$C, $H223, NewEmisData!$D:$D, N$2))</f>
        <v>#REF!</v>
      </c>
      <c r="O223" s="335" t="e">
        <f>$I223*IF($G223="Pickup", SUMIFS(NewEmisData!I:I, NewEmisData!$A:$A, "Pickup", NewEmisData!$B:$B, $A223, NewEmisData!$C:$C, $H223, NewEmisData!$D:$D, O$2), SUMIFS(NewEmisData!I:I, NewEmisData!$A:$A, "LDV", NewEmisData!$B:$B, $A223, NewEmisData!$C:$C, $H223, NewEmisData!$D:$D, O$2))</f>
        <v>#REF!</v>
      </c>
      <c r="P223" s="335" t="e">
        <f>$I223*IF($G223="Pickup", SUMIFS(NewEmisData!J:J, NewEmisData!$A:$A, "Pickup", NewEmisData!$B:$B, $A223, NewEmisData!$C:$C, $H223, NewEmisData!$D:$D, P$2), SUMIFS(NewEmisData!J:J, NewEmisData!$A:$A, "LDV", NewEmisData!$B:$B, $A223, NewEmisData!$C:$C, $H223, NewEmisData!$D:$D, P$2))</f>
        <v>#REF!</v>
      </c>
      <c r="Q223" s="335" t="e">
        <f>$I223*IF($G223="Pickup", SUMIFS(NewEmisData!K:K, NewEmisData!$A:$A, "Pickup", NewEmisData!$B:$B, $A223, NewEmisData!$C:$C, $H223, NewEmisData!$D:$D, Q$2), SUMIFS(NewEmisData!K:K, NewEmisData!$A:$A, "LDV", NewEmisData!$B:$B, $A223, NewEmisData!$C:$C, $H223, NewEmisData!$D:$D, Q$2))</f>
        <v>#REF!</v>
      </c>
      <c r="R223" s="335" t="e">
        <f>$I223*IF($G223="Pickup", SUMIFS(NewEmisData!L:L, NewEmisData!$A:$A, "Pickup", NewEmisData!$B:$B, $A223, NewEmisData!$C:$C, $H223, NewEmisData!$D:$D, R$2), SUMIFS(NewEmisData!L:L, NewEmisData!$A:$A, "LDV", NewEmisData!$B:$B, $A223, NewEmisData!$C:$C, $H223, NewEmisData!$D:$D, R$2))</f>
        <v>#REF!</v>
      </c>
      <c r="S223" s="335" t="e">
        <f>$I223*IF($G223="Pickup", SUMIFS(NewEmisData!M:M, NewEmisData!$A:$A, "Pickup", NewEmisData!$B:$B, $A223, NewEmisData!$C:$C, $H223, NewEmisData!$D:$D, S$2), SUMIFS(NewEmisData!M:M, NewEmisData!$A:$A, "LDV", NewEmisData!$B:$B, $A223, NewEmisData!$C:$C, $H223, NewEmisData!$D:$D, S$2))</f>
        <v>#REF!</v>
      </c>
      <c r="T223" s="335">
        <v>0.14336953689602605</v>
      </c>
      <c r="U223" s="335" t="e">
        <f>$I223*IF($G223="Pickup", SUMIFS(NewEmisData!E:E, NewEmisData!$A:$A, "Pickup", NewEmisData!$B:$B, $A223, NewEmisData!$C:$C, $H223, NewEmisData!$D:$D, U$2), SUMIFS(NewEmisData!E:E, NewEmisData!$A:$A, "LDV", NewEmisData!$B:$B, $A223, NewEmisData!$C:$C, $H223, NewEmisData!$D:$D, U$2))</f>
        <v>#REF!</v>
      </c>
      <c r="V223" s="335" t="e">
        <f>$I223*IF($G223="Pickup", SUMIFS(NewEmisData!F:F, NewEmisData!$A:$A, "Pickup", NewEmisData!$B:$B, $A223, NewEmisData!$C:$C, $H223, NewEmisData!$D:$D, V$2), SUMIFS(NewEmisData!F:F, NewEmisData!$A:$A, "LDV", NewEmisData!$B:$B, $A223, NewEmisData!$C:$C, $H223, NewEmisData!$D:$D, V$2))</f>
        <v>#REF!</v>
      </c>
      <c r="W223" s="335" t="e">
        <f>$I223*IF($G223="Pickup", SUMIFS(NewEmisData!G:G, NewEmisData!$A:$A, "Pickup", NewEmisData!$B:$B, $A223, NewEmisData!$C:$C, $H223, NewEmisData!$D:$D, W$2), SUMIFS(NewEmisData!G:G, NewEmisData!$A:$A, "LDV", NewEmisData!$B:$B, $A223, NewEmisData!$C:$C, $H223, NewEmisData!$D:$D, W$2))</f>
        <v>#REF!</v>
      </c>
      <c r="X223" s="335" t="e">
        <f>$I223*IF($G223="Pickup", SUMIFS(NewEmisData!H:H, NewEmisData!$A:$A, "Pickup", NewEmisData!$B:$B, $A223, NewEmisData!$C:$C, $H223, NewEmisData!$D:$D, X$2), SUMIFS(NewEmisData!H:H, NewEmisData!$A:$A, "LDV", NewEmisData!$B:$B, $A223, NewEmisData!$C:$C, $H223, NewEmisData!$D:$D, X$2))</f>
        <v>#REF!</v>
      </c>
      <c r="Y223" s="335" t="e">
        <f>$I223*IF($G223="Pickup", SUMIFS(NewEmisData!I:I, NewEmisData!$A:$A, "Pickup", NewEmisData!$B:$B, $A223, NewEmisData!$C:$C, $H223, NewEmisData!$D:$D, Y$2), SUMIFS(NewEmisData!I:I, NewEmisData!$A:$A, "LDV", NewEmisData!$B:$B, $A223, NewEmisData!$C:$C, $H223, NewEmisData!$D:$D, Y$2))</f>
        <v>#REF!</v>
      </c>
      <c r="Z223" s="335" t="e">
        <f>$I223*IF($G223="Pickup", SUMIFS(NewEmisData!J:J, NewEmisData!$A:$A, "Pickup", NewEmisData!$B:$B, $A223, NewEmisData!$C:$C, $H223, NewEmisData!$D:$D, Z$2), SUMIFS(NewEmisData!J:J, NewEmisData!$A:$A, "LDV", NewEmisData!$B:$B, $A223, NewEmisData!$C:$C, $H223, NewEmisData!$D:$D, Z$2))</f>
        <v>#REF!</v>
      </c>
      <c r="AA223" s="335" t="e">
        <f>$I223*IF($G223="Pickup", SUMIFS(NewEmisData!K:K, NewEmisData!$A:$A, "Pickup", NewEmisData!$B:$B, $A223, NewEmisData!$C:$C, $H223, NewEmisData!$D:$D, AA$2), SUMIFS(NewEmisData!K:K, NewEmisData!$A:$A, "LDV", NewEmisData!$B:$B, $A223, NewEmisData!$C:$C, $H223, NewEmisData!$D:$D, AA$2))</f>
        <v>#REF!</v>
      </c>
      <c r="AB223" s="335" t="e">
        <f>$I223*IF($G223="Pickup", SUMIFS(NewEmisData!L:L, NewEmisData!$A:$A, "Pickup", NewEmisData!$B:$B, $A223, NewEmisData!$C:$C, $H223, NewEmisData!$D:$D, AB$2), SUMIFS(NewEmisData!L:L, NewEmisData!$A:$A, "LDV", NewEmisData!$B:$B, $A223, NewEmisData!$C:$C, $H223, NewEmisData!$D:$D, AB$2))</f>
        <v>#REF!</v>
      </c>
      <c r="AC223" s="335" t="e">
        <f>$I223*IF($G223="Pickup", SUMIFS(NewEmisData!M:M, NewEmisData!$A:$A, "Pickup", NewEmisData!$B:$B, $A223, NewEmisData!$C:$C, $H223, NewEmisData!$D:$D, AC$2), SUMIFS(NewEmisData!M:M, NewEmisData!$A:$A, "LDV", NewEmisData!$B:$B, $A223, NewEmisData!$C:$C, $H223, NewEmisData!$D:$D, AC$2))</f>
        <v>#REF!</v>
      </c>
      <c r="AD223" s="335">
        <v>4.01225359617393E-2</v>
      </c>
      <c r="AE223" s="335" t="e">
        <f>$I223*IF($G223="Pickup", SUMIFS(NewEmisData!E:E, NewEmisData!$A:$A, "Pickup", NewEmisData!$B:$B, $A223, NewEmisData!$C:$C, $H223, NewEmisData!$D:$D, AE$2), SUMIFS(NewEmisData!E:E, NewEmisData!$A:$A, "LDV", NewEmisData!$B:$B, $A223, NewEmisData!$C:$C, $H223, NewEmisData!$D:$D, AE$2))</f>
        <v>#REF!</v>
      </c>
      <c r="AF223" s="335" t="e">
        <f>$I223*IF($G223="Pickup", SUMIFS(NewEmisData!F:F, NewEmisData!$A:$A, "Pickup", NewEmisData!$B:$B, $A223, NewEmisData!$C:$C, $H223, NewEmisData!$D:$D, AF$2), SUMIFS(NewEmisData!F:F, NewEmisData!$A:$A, "LDV", NewEmisData!$B:$B, $A223, NewEmisData!$C:$C, $H223, NewEmisData!$D:$D, AF$2))</f>
        <v>#REF!</v>
      </c>
      <c r="AG223" s="335" t="e">
        <f>$I223*IF($G223="Pickup", SUMIFS(NewEmisData!G:G, NewEmisData!$A:$A, "Pickup", NewEmisData!$B:$B, $A223, NewEmisData!$C:$C, $H223, NewEmisData!$D:$D, AG$2), SUMIFS(NewEmisData!G:G, NewEmisData!$A:$A, "LDV", NewEmisData!$B:$B, $A223, NewEmisData!$C:$C, $H223, NewEmisData!$D:$D, AG$2))</f>
        <v>#REF!</v>
      </c>
      <c r="AH223" s="335" t="e">
        <f>$I223*IF($G223="Pickup", SUMIFS(NewEmisData!H:H, NewEmisData!$A:$A, "Pickup", NewEmisData!$B:$B, $A223, NewEmisData!$C:$C, $H223, NewEmisData!$D:$D, AH$2), SUMIFS(NewEmisData!H:H, NewEmisData!$A:$A, "LDV", NewEmisData!$B:$B, $A223, NewEmisData!$C:$C, $H223, NewEmisData!$D:$D, AH$2))</f>
        <v>#REF!</v>
      </c>
      <c r="AI223" s="335" t="e">
        <f>$I223*IF($G223="Pickup", SUMIFS(NewEmisData!I:I, NewEmisData!$A:$A, "Pickup", NewEmisData!$B:$B, $A223, NewEmisData!$C:$C, $H223, NewEmisData!$D:$D, AI$2), SUMIFS(NewEmisData!I:I, NewEmisData!$A:$A, "LDV", NewEmisData!$B:$B, $A223, NewEmisData!$C:$C, $H223, NewEmisData!$D:$D, AI$2))</f>
        <v>#REF!</v>
      </c>
      <c r="AJ223" s="335" t="e">
        <f>$I223*IF($G223="Pickup", SUMIFS(NewEmisData!J:J, NewEmisData!$A:$A, "Pickup", NewEmisData!$B:$B, $A223, NewEmisData!$C:$C, $H223, NewEmisData!$D:$D, AJ$2), SUMIFS(NewEmisData!J:J, NewEmisData!$A:$A, "LDV", NewEmisData!$B:$B, $A223, NewEmisData!$C:$C, $H223, NewEmisData!$D:$D, AJ$2))</f>
        <v>#REF!</v>
      </c>
      <c r="AK223" s="335" t="e">
        <f>$I223*IF($G223="Pickup", SUMIFS(NewEmisData!K:K, NewEmisData!$A:$A, "Pickup", NewEmisData!$B:$B, $A223, NewEmisData!$C:$C, $H223, NewEmisData!$D:$D, AK$2), SUMIFS(NewEmisData!K:K, NewEmisData!$A:$A, "LDV", NewEmisData!$B:$B, $A223, NewEmisData!$C:$C, $H223, NewEmisData!$D:$D, AK$2))</f>
        <v>#REF!</v>
      </c>
      <c r="AL223" s="335" t="e">
        <f>$I223*IF($G223="Pickup", SUMIFS(NewEmisData!L:L, NewEmisData!$A:$A, "Pickup", NewEmisData!$B:$B, $A223, NewEmisData!$C:$C, $H223, NewEmisData!$D:$D, AL$2), SUMIFS(NewEmisData!L:L, NewEmisData!$A:$A, "LDV", NewEmisData!$B:$B, $A223, NewEmisData!$C:$C, $H223, NewEmisData!$D:$D, AL$2))</f>
        <v>#REF!</v>
      </c>
      <c r="AM223" s="335" t="e">
        <f>$I223*IF($G223="Pickup", SUMIFS(NewEmisData!M:M, NewEmisData!$A:$A, "Pickup", NewEmisData!$B:$B, $A223, NewEmisData!$C:$C, $H223, NewEmisData!$D:$D, AM$2), SUMIFS(NewEmisData!M:M, NewEmisData!$A:$A, "LDV", NewEmisData!$B:$B, $A223, NewEmisData!$C:$C, $H223, NewEmisData!$D:$D, AM$2))</f>
        <v>#REF!</v>
      </c>
      <c r="AN223" s="335">
        <v>1.3799697283318666E-3</v>
      </c>
      <c r="AO223" s="335" t="e">
        <f>$I223*IF($G223="Pickup", SUMIFS(NewEmisData!E:E, NewEmisData!$A:$A, "Pickup", NewEmisData!$B:$B, $A223, NewEmisData!$C:$C, $H223, NewEmisData!$D:$D, AO$2), SUMIFS(NewEmisData!E:E, NewEmisData!$A:$A, "LDV", NewEmisData!$B:$B, $A223, NewEmisData!$C:$C, $H223, NewEmisData!$D:$D, AO$2))</f>
        <v>#REF!</v>
      </c>
      <c r="AP223" s="335" t="e">
        <f>$I223*IF($G223="Pickup", SUMIFS(NewEmisData!F:F, NewEmisData!$A:$A, "Pickup", NewEmisData!$B:$B, $A223, NewEmisData!$C:$C, $H223, NewEmisData!$D:$D, AP$2), SUMIFS(NewEmisData!F:F, NewEmisData!$A:$A, "LDV", NewEmisData!$B:$B, $A223, NewEmisData!$C:$C, $H223, NewEmisData!$D:$D, AP$2))</f>
        <v>#REF!</v>
      </c>
      <c r="AQ223" s="335" t="e">
        <f>$I223*IF($G223="Pickup", SUMIFS(NewEmisData!G:G, NewEmisData!$A:$A, "Pickup", NewEmisData!$B:$B, $A223, NewEmisData!$C:$C, $H223, NewEmisData!$D:$D, AQ$2), SUMIFS(NewEmisData!G:G, NewEmisData!$A:$A, "LDV", NewEmisData!$B:$B, $A223, NewEmisData!$C:$C, $H223, NewEmisData!$D:$D, AQ$2))</f>
        <v>#REF!</v>
      </c>
      <c r="AR223" s="335" t="e">
        <f>$I223*IF($G223="Pickup", SUMIFS(NewEmisData!H:H, NewEmisData!$A:$A, "Pickup", NewEmisData!$B:$B, $A223, NewEmisData!$C:$C, $H223, NewEmisData!$D:$D, AR$2), SUMIFS(NewEmisData!H:H, NewEmisData!$A:$A, "LDV", NewEmisData!$B:$B, $A223, NewEmisData!$C:$C, $H223, NewEmisData!$D:$D, AR$2))</f>
        <v>#REF!</v>
      </c>
      <c r="AS223" s="335" t="e">
        <f>$I223*IF($G223="Pickup", SUMIFS(NewEmisData!I:I, NewEmisData!$A:$A, "Pickup", NewEmisData!$B:$B, $A223, NewEmisData!$C:$C, $H223, NewEmisData!$D:$D, AS$2), SUMIFS(NewEmisData!I:I, NewEmisData!$A:$A, "LDV", NewEmisData!$B:$B, $A223, NewEmisData!$C:$C, $H223, NewEmisData!$D:$D, AS$2))</f>
        <v>#REF!</v>
      </c>
      <c r="AT223" s="335" t="e">
        <f>$I223*IF($G223="Pickup", SUMIFS(NewEmisData!J:J, NewEmisData!$A:$A, "Pickup", NewEmisData!$B:$B, $A223, NewEmisData!$C:$C, $H223, NewEmisData!$D:$D, AT$2), SUMIFS(NewEmisData!J:J, NewEmisData!$A:$A, "LDV", NewEmisData!$B:$B, $A223, NewEmisData!$C:$C, $H223, NewEmisData!$D:$D, AT$2))</f>
        <v>#REF!</v>
      </c>
      <c r="AU223" s="335" t="e">
        <f>$I223*IF($G223="Pickup", SUMIFS(NewEmisData!K:K, NewEmisData!$A:$A, "Pickup", NewEmisData!$B:$B, $A223, NewEmisData!$C:$C, $H223, NewEmisData!$D:$D, AU$2), SUMIFS(NewEmisData!K:K, NewEmisData!$A:$A, "LDV", NewEmisData!$B:$B, $A223, NewEmisData!$C:$C, $H223, NewEmisData!$D:$D, AU$2))</f>
        <v>#REF!</v>
      </c>
      <c r="AV223" s="335" t="e">
        <f>$I223*IF($G223="Pickup", SUMIFS(NewEmisData!L:L, NewEmisData!$A:$A, "Pickup", NewEmisData!$B:$B, $A223, NewEmisData!$C:$C, $H223, NewEmisData!$D:$D, AV$2), SUMIFS(NewEmisData!L:L, NewEmisData!$A:$A, "LDV", NewEmisData!$B:$B, $A223, NewEmisData!$C:$C, $H223, NewEmisData!$D:$D, AV$2))</f>
        <v>#REF!</v>
      </c>
      <c r="AW223" s="335" t="e">
        <f>$I223*IF($G223="Pickup", SUMIFS(NewEmisData!M:M, NewEmisData!$A:$A, "Pickup", NewEmisData!$B:$B, $A223, NewEmisData!$C:$C, $H223, NewEmisData!$D:$D, AW$2), SUMIFS(NewEmisData!M:M, NewEmisData!$A:$A, "LDV", NewEmisData!$B:$B, $A223, NewEmisData!$C:$C, $H223, NewEmisData!$D:$D, AW$2))</f>
        <v>#REF!</v>
      </c>
      <c r="AX223" s="335">
        <v>2.3295164715406345E-2</v>
      </c>
      <c r="AY223" s="335" t="e">
        <f>$I223*IF($G223="Pickup", SUMIFS(NewEmisData!E:E, NewEmisData!$A:$A, "Pickup", NewEmisData!$B:$B, $A223, NewEmisData!$C:$C, $H223, NewEmisData!$D:$D, AY$2), SUMIFS(NewEmisData!E:E, NewEmisData!$A:$A, "LDV", NewEmisData!$B:$B, $A223, NewEmisData!$C:$C, $H223, NewEmisData!$D:$D, AY$2))</f>
        <v>#REF!</v>
      </c>
      <c r="AZ223" s="335" t="e">
        <f>$I223*IF($G223="Pickup", SUMIFS(NewEmisData!F:F, NewEmisData!$A:$A, "Pickup", NewEmisData!$B:$B, $A223, NewEmisData!$C:$C, $H223, NewEmisData!$D:$D, AZ$2), SUMIFS(NewEmisData!F:F, NewEmisData!$A:$A, "LDV", NewEmisData!$B:$B, $A223, NewEmisData!$C:$C, $H223, NewEmisData!$D:$D, AZ$2))</f>
        <v>#REF!</v>
      </c>
      <c r="BA223" s="335" t="e">
        <f>$I223*IF($G223="Pickup", SUMIFS(NewEmisData!G:G, NewEmisData!$A:$A, "Pickup", NewEmisData!$B:$B, $A223, NewEmisData!$C:$C, $H223, NewEmisData!$D:$D, BA$2), SUMIFS(NewEmisData!G:G, NewEmisData!$A:$A, "LDV", NewEmisData!$B:$B, $A223, NewEmisData!$C:$C, $H223, NewEmisData!$D:$D, BA$2))</f>
        <v>#REF!</v>
      </c>
      <c r="BB223" s="335" t="e">
        <f>$I223*IF($G223="Pickup", SUMIFS(NewEmisData!H:H, NewEmisData!$A:$A, "Pickup", NewEmisData!$B:$B, $A223, NewEmisData!$C:$C, $H223, NewEmisData!$D:$D, BB$2), SUMIFS(NewEmisData!H:H, NewEmisData!$A:$A, "LDV", NewEmisData!$B:$B, $A223, NewEmisData!$C:$C, $H223, NewEmisData!$D:$D, BB$2))</f>
        <v>#REF!</v>
      </c>
      <c r="BC223" s="335" t="e">
        <f>$I223*IF($G223="Pickup", SUMIFS(NewEmisData!I:I, NewEmisData!$A:$A, "Pickup", NewEmisData!$B:$B, $A223, NewEmisData!$C:$C, $H223, NewEmisData!$D:$D, BC$2), SUMIFS(NewEmisData!I:I, NewEmisData!$A:$A, "LDV", NewEmisData!$B:$B, $A223, NewEmisData!$C:$C, $H223, NewEmisData!$D:$D, BC$2))</f>
        <v>#REF!</v>
      </c>
      <c r="BD223" s="335" t="e">
        <f>$I223*IF($G223="Pickup", SUMIFS(NewEmisData!J:J, NewEmisData!$A:$A, "Pickup", NewEmisData!$B:$B, $A223, NewEmisData!$C:$C, $H223, NewEmisData!$D:$D, BD$2), SUMIFS(NewEmisData!J:J, NewEmisData!$A:$A, "LDV", NewEmisData!$B:$B, $A223, NewEmisData!$C:$C, $H223, NewEmisData!$D:$D, BD$2))</f>
        <v>#REF!</v>
      </c>
      <c r="BE223" s="335" t="e">
        <f>$I223*IF($G223="Pickup", SUMIFS(NewEmisData!K:K, NewEmisData!$A:$A, "Pickup", NewEmisData!$B:$B, $A223, NewEmisData!$C:$C, $H223, NewEmisData!$D:$D, BE$2), SUMIFS(NewEmisData!K:K, NewEmisData!$A:$A, "LDV", NewEmisData!$B:$B, $A223, NewEmisData!$C:$C, $H223, NewEmisData!$D:$D, BE$2))</f>
        <v>#REF!</v>
      </c>
      <c r="BF223" s="335" t="e">
        <f>$I223*IF($G223="Pickup", SUMIFS(NewEmisData!L:L, NewEmisData!$A:$A, "Pickup", NewEmisData!$B:$B, $A223, NewEmisData!$C:$C, $H223, NewEmisData!$D:$D, BF$2), SUMIFS(NewEmisData!L:L, NewEmisData!$A:$A, "LDV", NewEmisData!$B:$B, $A223, NewEmisData!$C:$C, $H223, NewEmisData!$D:$D, BF$2))</f>
        <v>#REF!</v>
      </c>
      <c r="BG223" s="335" t="e">
        <f>$I223*IF($G223="Pickup", SUMIFS(NewEmisData!M:M, NewEmisData!$A:$A, "Pickup", NewEmisData!$B:$B, $A223, NewEmisData!$C:$C, $H223, NewEmisData!$D:$D, BG$2), SUMIFS(NewEmisData!M:M, NewEmisData!$A:$A, "LDV", NewEmisData!$B:$B, $A223, NewEmisData!$C:$C, $H223, NewEmisData!$D:$D, BG$2))</f>
        <v>#REF!</v>
      </c>
      <c r="BH223" s="335">
        <v>4.8263708394384892E-3</v>
      </c>
      <c r="BI223" s="335" t="e">
        <f>$I223*IF($G223="Pickup", SUMIFS(NewEmisData!E:E, NewEmisData!$A:$A, "Pickup", NewEmisData!$B:$B, $A223, NewEmisData!$C:$C, $H223, NewEmisData!$D:$D, BI$2), SUMIFS(NewEmisData!E:E, NewEmisData!$A:$A, "LDV", NewEmisData!$B:$B, $A223, NewEmisData!$C:$C, $H223, NewEmisData!$D:$D, BI$2))</f>
        <v>#REF!</v>
      </c>
      <c r="BJ223" s="335" t="e">
        <f>$I223*IF($G223="Pickup", SUMIFS(NewEmisData!F:F, NewEmisData!$A:$A, "Pickup", NewEmisData!$B:$B, $A223, NewEmisData!$C:$C, $H223, NewEmisData!$D:$D, BJ$2), SUMIFS(NewEmisData!F:F, NewEmisData!$A:$A, "LDV", NewEmisData!$B:$B, $A223, NewEmisData!$C:$C, $H223, NewEmisData!$D:$D, BJ$2))</f>
        <v>#REF!</v>
      </c>
      <c r="BK223" s="335" t="e">
        <f>$I223*IF($G223="Pickup", SUMIFS(NewEmisData!G:G, NewEmisData!$A:$A, "Pickup", NewEmisData!$B:$B, $A223, NewEmisData!$C:$C, $H223, NewEmisData!$D:$D, BK$2), SUMIFS(NewEmisData!G:G, NewEmisData!$A:$A, "LDV", NewEmisData!$B:$B, $A223, NewEmisData!$C:$C, $H223, NewEmisData!$D:$D, BK$2))</f>
        <v>#REF!</v>
      </c>
      <c r="BL223" s="335" t="e">
        <f>$I223*IF($G223="Pickup", SUMIFS(NewEmisData!H:H, NewEmisData!$A:$A, "Pickup", NewEmisData!$B:$B, $A223, NewEmisData!$C:$C, $H223, NewEmisData!$D:$D, BL$2), SUMIFS(NewEmisData!H:H, NewEmisData!$A:$A, "LDV", NewEmisData!$B:$B, $A223, NewEmisData!$C:$C, $H223, NewEmisData!$D:$D, BL$2))</f>
        <v>#REF!</v>
      </c>
      <c r="BM223" s="335" t="e">
        <f>$I223*IF($G223="Pickup", SUMIFS(NewEmisData!I:I, NewEmisData!$A:$A, "Pickup", NewEmisData!$B:$B, $A223, NewEmisData!$C:$C, $H223, NewEmisData!$D:$D, BM$2), SUMIFS(NewEmisData!I:I, NewEmisData!$A:$A, "LDV", NewEmisData!$B:$B, $A223, NewEmisData!$C:$C, $H223, NewEmisData!$D:$D, BM$2))</f>
        <v>#REF!</v>
      </c>
      <c r="BN223" s="335" t="e">
        <f>$I223*IF($G223="Pickup", SUMIFS(NewEmisData!J:J, NewEmisData!$A:$A, "Pickup", NewEmisData!$B:$B, $A223, NewEmisData!$C:$C, $H223, NewEmisData!$D:$D, BN$2), SUMIFS(NewEmisData!J:J, NewEmisData!$A:$A, "LDV", NewEmisData!$B:$B, $A223, NewEmisData!$C:$C, $H223, NewEmisData!$D:$D, BN$2))</f>
        <v>#REF!</v>
      </c>
      <c r="BO223" s="335" t="e">
        <f>$I223*IF($G223="Pickup", SUMIFS(NewEmisData!K:K, NewEmisData!$A:$A, "Pickup", NewEmisData!$B:$B, $A223, NewEmisData!$C:$C, $H223, NewEmisData!$D:$D, BO$2), SUMIFS(NewEmisData!K:K, NewEmisData!$A:$A, "LDV", NewEmisData!$B:$B, $A223, NewEmisData!$C:$C, $H223, NewEmisData!$D:$D, BO$2))</f>
        <v>#REF!</v>
      </c>
      <c r="BP223" s="335" t="e">
        <f>$I223*IF($G223="Pickup", SUMIFS(NewEmisData!L:L, NewEmisData!$A:$A, "Pickup", NewEmisData!$B:$B, $A223, NewEmisData!$C:$C, $H223, NewEmisData!$D:$D, BP$2), SUMIFS(NewEmisData!L:L, NewEmisData!$A:$A, "LDV", NewEmisData!$B:$B, $A223, NewEmisData!$C:$C, $H223, NewEmisData!$D:$D, BP$2))</f>
        <v>#REF!</v>
      </c>
      <c r="BQ223" s="335" t="e">
        <f>$I223*IF($G223="Pickup", SUMIFS(NewEmisData!M:M, NewEmisData!$A:$A, "Pickup", NewEmisData!$B:$B, $A223, NewEmisData!$C:$C, $H223, NewEmisData!$D:$D, BQ$2), SUMIFS(NewEmisData!M:M, NewEmisData!$A:$A, "LDV", NewEmisData!$B:$B, $A223, NewEmisData!$C:$C, $H223, NewEmisData!$D:$D, BQ$2))</f>
        <v>#REF!</v>
      </c>
      <c r="BR223" s="335">
        <v>0.95682212972652436</v>
      </c>
      <c r="BS223" s="335" t="e">
        <f>$I223*IF($G223="Pickup", SUMIFS(NewEmisData!E:E, NewEmisData!$A:$A, "Pickup", NewEmisData!$B:$B, $A223, NewEmisData!$C:$C, $H223, NewEmisData!$D:$D, BS$2), SUMIFS(NewEmisData!E:E, NewEmisData!$A:$A, "LDV", NewEmisData!$B:$B, $A223, NewEmisData!$C:$C, $H223, NewEmisData!$D:$D, BS$2))</f>
        <v>#REF!</v>
      </c>
      <c r="BT223" s="335" t="e">
        <f>$I223*IF($G223="Pickup", SUMIFS(NewEmisData!F:F, NewEmisData!$A:$A, "Pickup", NewEmisData!$B:$B, $A223, NewEmisData!$C:$C, $H223, NewEmisData!$D:$D, BT$2), SUMIFS(NewEmisData!F:F, NewEmisData!$A:$A, "LDV", NewEmisData!$B:$B, $A223, NewEmisData!$C:$C, $H223, NewEmisData!$D:$D, BT$2))</f>
        <v>#REF!</v>
      </c>
      <c r="BU223" s="335" t="e">
        <f>$I223*IF($G223="Pickup", SUMIFS(NewEmisData!G:G, NewEmisData!$A:$A, "Pickup", NewEmisData!$B:$B, $A223, NewEmisData!$C:$C, $H223, NewEmisData!$D:$D, BU$2), SUMIFS(NewEmisData!G:G, NewEmisData!$A:$A, "LDV", NewEmisData!$B:$B, $A223, NewEmisData!$C:$C, $H223, NewEmisData!$D:$D, BU$2))</f>
        <v>#REF!</v>
      </c>
      <c r="BV223" s="335" t="e">
        <f>$I223*IF($G223="Pickup", SUMIFS(NewEmisData!H:H, NewEmisData!$A:$A, "Pickup", NewEmisData!$B:$B, $A223, NewEmisData!$C:$C, $H223, NewEmisData!$D:$D, BV$2), SUMIFS(NewEmisData!H:H, NewEmisData!$A:$A, "LDV", NewEmisData!$B:$B, $A223, NewEmisData!$C:$C, $H223, NewEmisData!$D:$D, BV$2))</f>
        <v>#REF!</v>
      </c>
      <c r="BW223" s="335" t="e">
        <f>$I223*IF($G223="Pickup", SUMIFS(NewEmisData!I:I, NewEmisData!$A:$A, "Pickup", NewEmisData!$B:$B, $A223, NewEmisData!$C:$C, $H223, NewEmisData!$D:$D, BW$2), SUMIFS(NewEmisData!I:I, NewEmisData!$A:$A, "LDV", NewEmisData!$B:$B, $A223, NewEmisData!$C:$C, $H223, NewEmisData!$D:$D, BW$2))</f>
        <v>#REF!</v>
      </c>
      <c r="BX223" s="335" t="e">
        <f>$I223*IF($G223="Pickup", SUMIFS(NewEmisData!J:J, NewEmisData!$A:$A, "Pickup", NewEmisData!$B:$B, $A223, NewEmisData!$C:$C, $H223, NewEmisData!$D:$D, BX$2), SUMIFS(NewEmisData!J:J, NewEmisData!$A:$A, "LDV", NewEmisData!$B:$B, $A223, NewEmisData!$C:$C, $H223, NewEmisData!$D:$D, BX$2))</f>
        <v>#REF!</v>
      </c>
      <c r="BY223" s="335" t="e">
        <f>$I223*IF($G223="Pickup", SUMIFS(NewEmisData!K:K, NewEmisData!$A:$A, "Pickup", NewEmisData!$B:$B, $A223, NewEmisData!$C:$C, $H223, NewEmisData!$D:$D, BY$2), SUMIFS(NewEmisData!K:K, NewEmisData!$A:$A, "LDV", NewEmisData!$B:$B, $A223, NewEmisData!$C:$C, $H223, NewEmisData!$D:$D, BY$2))</f>
        <v>#REF!</v>
      </c>
      <c r="BZ223" s="335" t="e">
        <f>$I223*IF($G223="Pickup", SUMIFS(NewEmisData!L:L, NewEmisData!$A:$A, "Pickup", NewEmisData!$B:$B, $A223, NewEmisData!$C:$C, $H223, NewEmisData!$D:$D, BZ$2), SUMIFS(NewEmisData!L:L, NewEmisData!$A:$A, "LDV", NewEmisData!$B:$B, $A223, NewEmisData!$C:$C, $H223, NewEmisData!$D:$D, BZ$2))</f>
        <v>#REF!</v>
      </c>
      <c r="CA223" s="335" t="e">
        <f>$I223*IF($G223="Pickup", SUMIFS(NewEmisData!M:M, NewEmisData!$A:$A, "Pickup", NewEmisData!$B:$B, $A223, NewEmisData!$C:$C, $H223, NewEmisData!$D:$D, CA$2), SUMIFS(NewEmisData!M:M, NewEmisData!$A:$A, "LDV", NewEmisData!$B:$B, $A223, NewEmisData!$C:$C, $H223, NewEmisData!$D:$D, CA$2))</f>
        <v>#REF!</v>
      </c>
      <c r="CB223" s="335">
        <v>4.7127440169935142E-2</v>
      </c>
      <c r="CC223" s="335" t="e">
        <f>$I223*IF($G223="Pickup", SUMIFS(NewEmisData!E:E, NewEmisData!$A:$A, "Pickup", NewEmisData!$B:$B, $A223, NewEmisData!$C:$C, $H223, NewEmisData!$D:$D, CC$2), SUMIFS(NewEmisData!E:E, NewEmisData!$A:$A, "LDV", NewEmisData!$B:$B, $A223, NewEmisData!$C:$C, $H223, NewEmisData!$D:$D, CC$2))</f>
        <v>#REF!</v>
      </c>
      <c r="CD223" s="335" t="e">
        <f>$I223*IF($G223="Pickup", SUMIFS(NewEmisData!F:F, NewEmisData!$A:$A, "Pickup", NewEmisData!$B:$B, $A223, NewEmisData!$C:$C, $H223, NewEmisData!$D:$D, CD$2), SUMIFS(NewEmisData!F:F, NewEmisData!$A:$A, "LDV", NewEmisData!$B:$B, $A223, NewEmisData!$C:$C, $H223, NewEmisData!$D:$D, CD$2))</f>
        <v>#REF!</v>
      </c>
      <c r="CE223" s="335" t="e">
        <f>$I223*IF($G223="Pickup", SUMIFS(NewEmisData!G:G, NewEmisData!$A:$A, "Pickup", NewEmisData!$B:$B, $A223, NewEmisData!$C:$C, $H223, NewEmisData!$D:$D, CE$2), SUMIFS(NewEmisData!G:G, NewEmisData!$A:$A, "LDV", NewEmisData!$B:$B, $A223, NewEmisData!$C:$C, $H223, NewEmisData!$D:$D, CE$2))</f>
        <v>#REF!</v>
      </c>
      <c r="CF223" s="335" t="e">
        <f>$I223*IF($G223="Pickup", SUMIFS(NewEmisData!H:H, NewEmisData!$A:$A, "Pickup", NewEmisData!$B:$B, $A223, NewEmisData!$C:$C, $H223, NewEmisData!$D:$D, CF$2), SUMIFS(NewEmisData!H:H, NewEmisData!$A:$A, "LDV", NewEmisData!$B:$B, $A223, NewEmisData!$C:$C, $H223, NewEmisData!$D:$D, CF$2))</f>
        <v>#REF!</v>
      </c>
      <c r="CG223" s="335" t="e">
        <f>$I223*IF($G223="Pickup", SUMIFS(NewEmisData!I:I, NewEmisData!$A:$A, "Pickup", NewEmisData!$B:$B, $A223, NewEmisData!$C:$C, $H223, NewEmisData!$D:$D, CG$2), SUMIFS(NewEmisData!I:I, NewEmisData!$A:$A, "LDV", NewEmisData!$B:$B, $A223, NewEmisData!$C:$C, $H223, NewEmisData!$D:$D, CG$2))</f>
        <v>#REF!</v>
      </c>
      <c r="CH223" s="335" t="e">
        <f>$I223*IF($G223="Pickup", SUMIFS(NewEmisData!J:J, NewEmisData!$A:$A, "Pickup", NewEmisData!$B:$B, $A223, NewEmisData!$C:$C, $H223, NewEmisData!$D:$D, CH$2), SUMIFS(NewEmisData!J:J, NewEmisData!$A:$A, "LDV", NewEmisData!$B:$B, $A223, NewEmisData!$C:$C, $H223, NewEmisData!$D:$D, CH$2))</f>
        <v>#REF!</v>
      </c>
      <c r="CI223" s="335" t="e">
        <f>$I223*IF($G223="Pickup", SUMIFS(NewEmisData!K:K, NewEmisData!$A:$A, "Pickup", NewEmisData!$B:$B, $A223, NewEmisData!$C:$C, $H223, NewEmisData!$D:$D, CI$2), SUMIFS(NewEmisData!K:K, NewEmisData!$A:$A, "LDV", NewEmisData!$B:$B, $A223, NewEmisData!$C:$C, $H223, NewEmisData!$D:$D, CI$2))</f>
        <v>#REF!</v>
      </c>
      <c r="CJ223" s="335" t="e">
        <f>$I223*IF($G223="Pickup", SUMIFS(NewEmisData!L:L, NewEmisData!$A:$A, "Pickup", NewEmisData!$B:$B, $A223, NewEmisData!$C:$C, $H223, NewEmisData!$D:$D, CJ$2), SUMIFS(NewEmisData!L:L, NewEmisData!$A:$A, "LDV", NewEmisData!$B:$B, $A223, NewEmisData!$C:$C, $H223, NewEmisData!$D:$D, CJ$2))</f>
        <v>#REF!</v>
      </c>
      <c r="CK223" s="335" t="e">
        <f>$I223*IF($G223="Pickup", SUMIFS(NewEmisData!M:M, NewEmisData!$A:$A, "Pickup", NewEmisData!$B:$B, $A223, NewEmisData!$C:$C, $H223, NewEmisData!$D:$D, CK$2), SUMIFS(NewEmisData!M:M, NewEmisData!$A:$A, "LDV", NewEmisData!$B:$B, $A223, NewEmisData!$C:$C, $H223, NewEmisData!$D:$D, CK$2))</f>
        <v>#REF!</v>
      </c>
      <c r="CL223" s="335">
        <v>1.4592568900010336E-2</v>
      </c>
      <c r="CM223" s="335" t="e">
        <f>$I223*IF($G223="Pickup", SUMIFS(NewEmisData!E:E, NewEmisData!$A:$A, "Pickup", NewEmisData!$B:$B, $A223, NewEmisData!$C:$C, $H223, NewEmisData!$D:$D, CM$2), SUMIFS(NewEmisData!E:E, NewEmisData!$A:$A, "LDV", NewEmisData!$B:$B, $A223, NewEmisData!$C:$C, $H223, NewEmisData!$D:$D, CM$2))</f>
        <v>#REF!</v>
      </c>
      <c r="CN223" s="335" t="e">
        <f>$I223*IF($G223="Pickup", SUMIFS(NewEmisData!F:F, NewEmisData!$A:$A, "Pickup", NewEmisData!$B:$B, $A223, NewEmisData!$C:$C, $H223, NewEmisData!$D:$D, CN$2), SUMIFS(NewEmisData!F:F, NewEmisData!$A:$A, "LDV", NewEmisData!$B:$B, $A223, NewEmisData!$C:$C, $H223, NewEmisData!$D:$D, CN$2))</f>
        <v>#REF!</v>
      </c>
      <c r="CO223" s="335" t="e">
        <f>$I223*IF($G223="Pickup", SUMIFS(NewEmisData!G:G, NewEmisData!$A:$A, "Pickup", NewEmisData!$B:$B, $A223, NewEmisData!$C:$C, $H223, NewEmisData!$D:$D, CO$2), SUMIFS(NewEmisData!G:G, NewEmisData!$A:$A, "LDV", NewEmisData!$B:$B, $A223, NewEmisData!$C:$C, $H223, NewEmisData!$D:$D, CO$2))</f>
        <v>#REF!</v>
      </c>
      <c r="CP223" s="335" t="e">
        <f>$I223*IF($G223="Pickup", SUMIFS(NewEmisData!H:H, NewEmisData!$A:$A, "Pickup", NewEmisData!$B:$B, $A223, NewEmisData!$C:$C, $H223, NewEmisData!$D:$D, CP$2), SUMIFS(NewEmisData!H:H, NewEmisData!$A:$A, "LDV", NewEmisData!$B:$B, $A223, NewEmisData!$C:$C, $H223, NewEmisData!$D:$D, CP$2))</f>
        <v>#REF!</v>
      </c>
      <c r="CQ223" s="335" t="e">
        <f>$I223*IF($G223="Pickup", SUMIFS(NewEmisData!I:I, NewEmisData!$A:$A, "Pickup", NewEmisData!$B:$B, $A223, NewEmisData!$C:$C, $H223, NewEmisData!$D:$D, CQ$2), SUMIFS(NewEmisData!I:I, NewEmisData!$A:$A, "LDV", NewEmisData!$B:$B, $A223, NewEmisData!$C:$C, $H223, NewEmisData!$D:$D, CQ$2))</f>
        <v>#REF!</v>
      </c>
      <c r="CR223" s="335" t="e">
        <f>$I223*IF($G223="Pickup", SUMIFS(NewEmisData!J:J, NewEmisData!$A:$A, "Pickup", NewEmisData!$B:$B, $A223, NewEmisData!$C:$C, $H223, NewEmisData!$D:$D, CR$2), SUMIFS(NewEmisData!J:J, NewEmisData!$A:$A, "LDV", NewEmisData!$B:$B, $A223, NewEmisData!$C:$C, $H223, NewEmisData!$D:$D, CR$2))</f>
        <v>#REF!</v>
      </c>
      <c r="CS223" s="335" t="e">
        <f>$I223*IF($G223="Pickup", SUMIFS(NewEmisData!K:K, NewEmisData!$A:$A, "Pickup", NewEmisData!$B:$B, $A223, NewEmisData!$C:$C, $H223, NewEmisData!$D:$D, CS$2), SUMIFS(NewEmisData!K:K, NewEmisData!$A:$A, "LDV", NewEmisData!$B:$B, $A223, NewEmisData!$C:$C, $H223, NewEmisData!$D:$D, CS$2))</f>
        <v>#REF!</v>
      </c>
      <c r="CT223" s="335" t="e">
        <f>$I223*IF($G223="Pickup", SUMIFS(NewEmisData!L:L, NewEmisData!$A:$A, "Pickup", NewEmisData!$B:$B, $A223, NewEmisData!$C:$C, $H223, NewEmisData!$D:$D, CT$2), SUMIFS(NewEmisData!L:L, NewEmisData!$A:$A, "LDV", NewEmisData!$B:$B, $A223, NewEmisData!$C:$C, $H223, NewEmisData!$D:$D, CT$2))</f>
        <v>#REF!</v>
      </c>
      <c r="CU223" s="335" t="e">
        <f>$I223*IF($G223="Pickup", SUMIFS(NewEmisData!M:M, NewEmisData!$A:$A, "Pickup", NewEmisData!$B:$B, $A223, NewEmisData!$C:$C, $H223, NewEmisData!$D:$D, CU$2), SUMIFS(NewEmisData!M:M, NewEmisData!$A:$A, "LDV", NewEmisData!$B:$B, $A223, NewEmisData!$C:$C, $H223, NewEmisData!$D:$D, CU$2))</f>
        <v>#REF!</v>
      </c>
      <c r="CV223" s="335">
        <v>3.6424305937100541E-3</v>
      </c>
      <c r="CW223" s="335">
        <v>1.6495616543674638E-3</v>
      </c>
      <c r="CX223" s="335">
        <v>1.3771323682384652E-3</v>
      </c>
      <c r="CY223" s="335">
        <v>1.1218799996977164E-3</v>
      </c>
      <c r="CZ223" s="335">
        <v>9.3882274988462962E-4</v>
      </c>
      <c r="DA223" s="335">
        <v>7.0864667693252615E-4</v>
      </c>
      <c r="DB223" s="335">
        <v>5.5896478064144581E-4</v>
      </c>
      <c r="DC223" s="335">
        <v>5.369555954011716E-4</v>
      </c>
      <c r="DD223" s="335">
        <v>5.3079635256475001E-4</v>
      </c>
      <c r="DE223" s="335">
        <v>5.2997055724210993E-4</v>
      </c>
      <c r="DF223" s="335">
        <v>5.2997055724210993E-4</v>
      </c>
      <c r="DG223" s="335" t="e">
        <f>$I223*IF($G223="Pickup", SUMIFS(NewEmisData!E:E, NewEmisData!$A:$A, "Pickup", NewEmisData!$B:$B, $A223, NewEmisData!$C:$C, $H223, NewEmisData!$D:$D, DG$2), SUMIFS(NewEmisData!E:E, NewEmisData!$A:$A, "LDV", NewEmisData!$B:$B, $A223, NewEmisData!$C:$C, $H223, NewEmisData!$D:$D, DG$2))</f>
        <v>#REF!</v>
      </c>
      <c r="DH223" s="335" t="e">
        <f>$I223*IF($G223="Pickup", SUMIFS(NewEmisData!F:F, NewEmisData!$A:$A, "Pickup", NewEmisData!$B:$B, $A223, NewEmisData!$C:$C, $H223, NewEmisData!$D:$D, DH$2), SUMIFS(NewEmisData!F:F, NewEmisData!$A:$A, "LDV", NewEmisData!$B:$B, $A223, NewEmisData!$C:$C, $H223, NewEmisData!$D:$D, DH$2))</f>
        <v>#REF!</v>
      </c>
      <c r="DI223" s="335" t="e">
        <f>$I223*IF($G223="Pickup", SUMIFS(NewEmisData!G:G, NewEmisData!$A:$A, "Pickup", NewEmisData!$B:$B, $A223, NewEmisData!$C:$C, $H223, NewEmisData!$D:$D, DI$2), SUMIFS(NewEmisData!G:G, NewEmisData!$A:$A, "LDV", NewEmisData!$B:$B, $A223, NewEmisData!$C:$C, $H223, NewEmisData!$D:$D, DI$2))</f>
        <v>#REF!</v>
      </c>
      <c r="DJ223" s="335" t="e">
        <f>$I223*IF($G223="Pickup", SUMIFS(NewEmisData!H:H, NewEmisData!$A:$A, "Pickup", NewEmisData!$B:$B, $A223, NewEmisData!$C:$C, $H223, NewEmisData!$D:$D, DJ$2), SUMIFS(NewEmisData!H:H, NewEmisData!$A:$A, "LDV", NewEmisData!$B:$B, $A223, NewEmisData!$C:$C, $H223, NewEmisData!$D:$D, DJ$2))</f>
        <v>#REF!</v>
      </c>
      <c r="DK223" s="335" t="e">
        <f>$I223*IF($G223="Pickup", SUMIFS(NewEmisData!I:I, NewEmisData!$A:$A, "Pickup", NewEmisData!$B:$B, $A223, NewEmisData!$C:$C, $H223, NewEmisData!$D:$D, DK$2), SUMIFS(NewEmisData!I:I, NewEmisData!$A:$A, "LDV", NewEmisData!$B:$B, $A223, NewEmisData!$C:$C, $H223, NewEmisData!$D:$D, DK$2))</f>
        <v>#REF!</v>
      </c>
      <c r="DL223" s="335" t="e">
        <f>$I223*IF($G223="Pickup", SUMIFS(NewEmisData!J:J, NewEmisData!$A:$A, "Pickup", NewEmisData!$B:$B, $A223, NewEmisData!$C:$C, $H223, NewEmisData!$D:$D, DL$2), SUMIFS(NewEmisData!J:J, NewEmisData!$A:$A, "LDV", NewEmisData!$B:$B, $A223, NewEmisData!$C:$C, $H223, NewEmisData!$D:$D, DL$2))</f>
        <v>#REF!</v>
      </c>
      <c r="DM223" s="335" t="e">
        <f>$I223*IF($G223="Pickup", SUMIFS(NewEmisData!K:K, NewEmisData!$A:$A, "Pickup", NewEmisData!$B:$B, $A223, NewEmisData!$C:$C, $H223, NewEmisData!$D:$D, DM$2), SUMIFS(NewEmisData!K:K, NewEmisData!$A:$A, "LDV", NewEmisData!$B:$B, $A223, NewEmisData!$C:$C, $H223, NewEmisData!$D:$D, DM$2))</f>
        <v>#REF!</v>
      </c>
      <c r="DN223" s="335" t="e">
        <f>$I223*IF($G223="Pickup", SUMIFS(NewEmisData!L:L, NewEmisData!$A:$A, "Pickup", NewEmisData!$B:$B, $A223, NewEmisData!$C:$C, $H223, NewEmisData!$D:$D, DN$2), SUMIFS(NewEmisData!L:L, NewEmisData!$A:$A, "LDV", NewEmisData!$B:$B, $A223, NewEmisData!$C:$C, $H223, NewEmisData!$D:$D, DN$2))</f>
        <v>#REF!</v>
      </c>
      <c r="DO223" s="335" t="e">
        <f>$I223*IF($G223="Pickup", SUMIFS(NewEmisData!M:M, NewEmisData!$A:$A, "Pickup", NewEmisData!$B:$B, $A223, NewEmisData!$C:$C, $H223, NewEmisData!$D:$D, DO$2), SUMIFS(NewEmisData!M:M, NewEmisData!$A:$A, "LDV", NewEmisData!$B:$B, $A223, NewEmisData!$C:$C, $H223, NewEmisData!$D:$D, DO$2))</f>
        <v>#REF!</v>
      </c>
      <c r="DP223" s="335">
        <v>1.0828650179055756E-3</v>
      </c>
      <c r="DQ223" s="335" t="e">
        <f>$I223*IF($G223="Pickup", SUMIFS(NewEmisData!E:E, NewEmisData!$A:$A, "Pickup", NewEmisData!$B:$B, $A223, NewEmisData!$C:$C, $H223, NewEmisData!$D:$D, DQ$2), SUMIFS(NewEmisData!E:E, NewEmisData!$A:$A, "LDV", NewEmisData!$B:$B, $A223, NewEmisData!$C:$C, $H223, NewEmisData!$D:$D, DQ$2))</f>
        <v>#REF!</v>
      </c>
      <c r="DR223" s="335" t="e">
        <f>$I223*IF($G223="Pickup", SUMIFS(NewEmisData!F:F, NewEmisData!$A:$A, "Pickup", NewEmisData!$B:$B, $A223, NewEmisData!$C:$C, $H223, NewEmisData!$D:$D, DR$2), SUMIFS(NewEmisData!F:F, NewEmisData!$A:$A, "LDV", NewEmisData!$B:$B, $A223, NewEmisData!$C:$C, $H223, NewEmisData!$D:$D, DR$2))</f>
        <v>#REF!</v>
      </c>
      <c r="DS223" s="335" t="e">
        <f>$I223*IF($G223="Pickup", SUMIFS(NewEmisData!G:G, NewEmisData!$A:$A, "Pickup", NewEmisData!$B:$B, $A223, NewEmisData!$C:$C, $H223, NewEmisData!$D:$D, DS$2), SUMIFS(NewEmisData!G:G, NewEmisData!$A:$A, "LDV", NewEmisData!$B:$B, $A223, NewEmisData!$C:$C, $H223, NewEmisData!$D:$D, DS$2))</f>
        <v>#REF!</v>
      </c>
      <c r="DT223" s="335" t="e">
        <f>$I223*IF($G223="Pickup", SUMIFS(NewEmisData!H:H, NewEmisData!$A:$A, "Pickup", NewEmisData!$B:$B, $A223, NewEmisData!$C:$C, $H223, NewEmisData!$D:$D, DT$2), SUMIFS(NewEmisData!H:H, NewEmisData!$A:$A, "LDV", NewEmisData!$B:$B, $A223, NewEmisData!$C:$C, $H223, NewEmisData!$D:$D, DT$2))</f>
        <v>#REF!</v>
      </c>
      <c r="DU223" s="335" t="e">
        <f>$I223*IF($G223="Pickup", SUMIFS(NewEmisData!I:I, NewEmisData!$A:$A, "Pickup", NewEmisData!$B:$B, $A223, NewEmisData!$C:$C, $H223, NewEmisData!$D:$D, DU$2), SUMIFS(NewEmisData!I:I, NewEmisData!$A:$A, "LDV", NewEmisData!$B:$B, $A223, NewEmisData!$C:$C, $H223, NewEmisData!$D:$D, DU$2))</f>
        <v>#REF!</v>
      </c>
      <c r="DV223" s="335" t="e">
        <f>$I223*IF($G223="Pickup", SUMIFS(NewEmisData!J:J, NewEmisData!$A:$A, "Pickup", NewEmisData!$B:$B, $A223, NewEmisData!$C:$C, $H223, NewEmisData!$D:$D, DV$2), SUMIFS(NewEmisData!J:J, NewEmisData!$A:$A, "LDV", NewEmisData!$B:$B, $A223, NewEmisData!$C:$C, $H223, NewEmisData!$D:$D, DV$2))</f>
        <v>#REF!</v>
      </c>
      <c r="DW223" s="335" t="e">
        <f>$I223*IF($G223="Pickup", SUMIFS(NewEmisData!K:K, NewEmisData!$A:$A, "Pickup", NewEmisData!$B:$B, $A223, NewEmisData!$C:$C, $H223, NewEmisData!$D:$D, DW$2), SUMIFS(NewEmisData!K:K, NewEmisData!$A:$A, "LDV", NewEmisData!$B:$B, $A223, NewEmisData!$C:$C, $H223, NewEmisData!$D:$D, DW$2))</f>
        <v>#REF!</v>
      </c>
      <c r="DX223" s="335" t="e">
        <f>$I223*IF($G223="Pickup", SUMIFS(NewEmisData!L:L, NewEmisData!$A:$A, "Pickup", NewEmisData!$B:$B, $A223, NewEmisData!$C:$C, $H223, NewEmisData!$D:$D, DX$2), SUMIFS(NewEmisData!L:L, NewEmisData!$A:$A, "LDV", NewEmisData!$B:$B, $A223, NewEmisData!$C:$C, $H223, NewEmisData!$D:$D, DX$2))</f>
        <v>#REF!</v>
      </c>
      <c r="DY223" s="335" t="e">
        <f>$I223*IF($G223="Pickup", SUMIFS(NewEmisData!M:M, NewEmisData!$A:$A, "Pickup", NewEmisData!$B:$B, $A223, NewEmisData!$C:$C, $H223, NewEmisData!$D:$D, DY$2), SUMIFS(NewEmisData!M:M, NewEmisData!$A:$A, "LDV", NewEmisData!$B:$B, $A223, NewEmisData!$C:$C, $H223, NewEmisData!$D:$D, DY$2))</f>
        <v>#REF!</v>
      </c>
      <c r="DZ223" s="335">
        <v>7.8746316832232609E-3</v>
      </c>
      <c r="EA223" s="335" t="e">
        <f t="shared" si="350"/>
        <v>#REF!</v>
      </c>
      <c r="EB223" s="335" t="e">
        <f t="shared" si="351"/>
        <v>#REF!</v>
      </c>
      <c r="EC223" s="335" t="e">
        <f t="shared" si="352"/>
        <v>#REF!</v>
      </c>
      <c r="ED223" s="335" t="e">
        <f t="shared" si="353"/>
        <v>#REF!</v>
      </c>
      <c r="EE223" s="335" t="e">
        <f t="shared" si="354"/>
        <v>#REF!</v>
      </c>
      <c r="EF223" s="335" t="e">
        <f t="shared" si="355"/>
        <v>#REF!</v>
      </c>
      <c r="EG223" s="335" t="e">
        <f t="shared" si="356"/>
        <v>#REF!</v>
      </c>
      <c r="EH223" s="335" t="e">
        <f t="shared" si="357"/>
        <v>#REF!</v>
      </c>
      <c r="EI223" s="335" t="e">
        <f t="shared" si="358"/>
        <v>#REF!</v>
      </c>
      <c r="EJ223" s="335">
        <f t="shared" si="359"/>
        <v>0.14336953689602605</v>
      </c>
      <c r="EK223" s="335" t="e">
        <f t="shared" si="360"/>
        <v>#REF!</v>
      </c>
      <c r="EL223" s="335" t="e">
        <f t="shared" si="361"/>
        <v>#REF!</v>
      </c>
      <c r="EM223" s="335" t="e">
        <f t="shared" si="362"/>
        <v>#REF!</v>
      </c>
      <c r="EN223" s="335" t="e">
        <f t="shared" si="363"/>
        <v>#REF!</v>
      </c>
      <c r="EO223" s="335" t="e">
        <f t="shared" si="364"/>
        <v>#REF!</v>
      </c>
      <c r="EP223" s="335" t="e">
        <f t="shared" si="365"/>
        <v>#REF!</v>
      </c>
      <c r="EQ223" s="335" t="e">
        <f t="shared" si="366"/>
        <v>#REF!</v>
      </c>
      <c r="ER223" s="335" t="e">
        <f t="shared" si="367"/>
        <v>#REF!</v>
      </c>
      <c r="ES223" s="335" t="e">
        <f t="shared" si="368"/>
        <v>#REF!</v>
      </c>
      <c r="ET223" s="335">
        <f t="shared" si="369"/>
        <v>4.01225359617393E-2</v>
      </c>
      <c r="EU223" s="335" t="e">
        <f t="shared" si="370"/>
        <v>#REF!</v>
      </c>
      <c r="EV223" s="335" t="e">
        <f t="shared" si="371"/>
        <v>#REF!</v>
      </c>
      <c r="EW223" s="335" t="e">
        <f t="shared" si="372"/>
        <v>#REF!</v>
      </c>
      <c r="EX223" s="335" t="e">
        <f t="shared" si="373"/>
        <v>#REF!</v>
      </c>
      <c r="EY223" s="335" t="e">
        <f t="shared" si="374"/>
        <v>#REF!</v>
      </c>
      <c r="EZ223" s="335" t="e">
        <f t="shared" si="375"/>
        <v>#REF!</v>
      </c>
      <c r="FA223" s="335" t="e">
        <f t="shared" si="376"/>
        <v>#REF!</v>
      </c>
      <c r="FB223" s="335" t="e">
        <f t="shared" si="377"/>
        <v>#REF!</v>
      </c>
      <c r="FC223" s="335" t="e">
        <f t="shared" si="378"/>
        <v>#REF!</v>
      </c>
      <c r="FD223" s="335">
        <f t="shared" si="379"/>
        <v>1.3799697283318666E-3</v>
      </c>
      <c r="FE223" s="335" t="e">
        <f t="shared" si="380"/>
        <v>#REF!</v>
      </c>
      <c r="FF223" s="335" t="e">
        <f t="shared" si="381"/>
        <v>#REF!</v>
      </c>
      <c r="FG223" s="335" t="e">
        <f t="shared" si="382"/>
        <v>#REF!</v>
      </c>
      <c r="FH223" s="335" t="e">
        <f t="shared" si="383"/>
        <v>#REF!</v>
      </c>
      <c r="FI223" s="335" t="e">
        <f t="shared" si="384"/>
        <v>#REF!</v>
      </c>
      <c r="FJ223" s="335" t="e">
        <f t="shared" si="385"/>
        <v>#REF!</v>
      </c>
      <c r="FK223" s="335" t="e">
        <f t="shared" si="386"/>
        <v>#REF!</v>
      </c>
      <c r="FL223" s="335" t="e">
        <f t="shared" si="387"/>
        <v>#REF!</v>
      </c>
      <c r="FM223" s="335" t="e">
        <f t="shared" si="388"/>
        <v>#REF!</v>
      </c>
      <c r="FN223" s="335">
        <f t="shared" si="389"/>
        <v>2.3295164715406345E-2</v>
      </c>
      <c r="FO223" s="335" t="e">
        <f t="shared" si="390"/>
        <v>#REF!</v>
      </c>
      <c r="FP223" s="335" t="e">
        <f t="shared" si="391"/>
        <v>#REF!</v>
      </c>
      <c r="FQ223" s="335" t="e">
        <f t="shared" si="392"/>
        <v>#REF!</v>
      </c>
      <c r="FR223" s="335" t="e">
        <f t="shared" si="393"/>
        <v>#REF!</v>
      </c>
      <c r="FS223" s="335" t="e">
        <f t="shared" si="394"/>
        <v>#REF!</v>
      </c>
      <c r="FT223" s="335" t="e">
        <f t="shared" si="395"/>
        <v>#REF!</v>
      </c>
      <c r="FU223" s="335" t="e">
        <f t="shared" si="396"/>
        <v>#REF!</v>
      </c>
      <c r="FV223" s="335" t="e">
        <f t="shared" si="397"/>
        <v>#REF!</v>
      </c>
      <c r="FW223" s="335" t="e">
        <f t="shared" si="398"/>
        <v>#REF!</v>
      </c>
      <c r="FX223" s="335">
        <f t="shared" si="399"/>
        <v>4.8263708394384892E-3</v>
      </c>
    </row>
    <row r="224" spans="1:180" x14ac:dyDescent="0.2">
      <c r="A224" s="305" t="str">
        <f>_xlfn.CONCAT(IF(LEFT(TRIM(A223),1)="*", "*R", "R"), 1+RIGHT(TRIM(A223),1))</f>
        <v>R6</v>
      </c>
      <c r="B224" s="305" t="str">
        <f t="shared" si="416"/>
        <v>TLMCELC300</v>
      </c>
      <c r="C224" s="305" t="str">
        <f t="shared" si="417"/>
        <v>TL.ELC.MC.300</v>
      </c>
      <c r="D224" s="301" t="str">
        <f t="shared" si="418"/>
        <v>bn-vmt, bn-vmt/a</v>
      </c>
      <c r="E224" s="301" t="str">
        <f t="shared" si="419"/>
        <v>TRNELC</v>
      </c>
      <c r="F224" s="301" t="str">
        <f t="shared" si="420"/>
        <v>TL</v>
      </c>
      <c r="G224" s="315" t="s">
        <v>815</v>
      </c>
      <c r="H224" s="315" t="s">
        <v>36</v>
      </c>
      <c r="I224" s="321" t="e">
        <f>#REF!</f>
        <v>#REF!</v>
      </c>
      <c r="J224" s="315" t="str">
        <f t="shared" si="400"/>
        <v>Compact car-ELC</v>
      </c>
      <c r="K224" s="335" t="e">
        <f>$I224*IF($G224="Pickup", SUMIFS(NewEmisData!E:E, NewEmisData!$A:$A, "Pickup", NewEmisData!$B:$B, $A224, NewEmisData!$C:$C, $H224, NewEmisData!$D:$D, K$2), SUMIFS(NewEmisData!E:E, NewEmisData!$A:$A, "LDV", NewEmisData!$B:$B, $A224, NewEmisData!$C:$C, $H224, NewEmisData!$D:$D, K$2))</f>
        <v>#REF!</v>
      </c>
      <c r="L224" s="335" t="e">
        <f>$I224*IF($G224="Pickup", SUMIFS(NewEmisData!F:F, NewEmisData!$A:$A, "Pickup", NewEmisData!$B:$B, $A224, NewEmisData!$C:$C, $H224, NewEmisData!$D:$D, L$2), SUMIFS(NewEmisData!F:F, NewEmisData!$A:$A, "LDV", NewEmisData!$B:$B, $A224, NewEmisData!$C:$C, $H224, NewEmisData!$D:$D, L$2))</f>
        <v>#REF!</v>
      </c>
      <c r="M224" s="335" t="e">
        <f>$I224*IF($G224="Pickup", SUMIFS(NewEmisData!G:G, NewEmisData!$A:$A, "Pickup", NewEmisData!$B:$B, $A224, NewEmisData!$C:$C, $H224, NewEmisData!$D:$D, M$2), SUMIFS(NewEmisData!G:G, NewEmisData!$A:$A, "LDV", NewEmisData!$B:$B, $A224, NewEmisData!$C:$C, $H224, NewEmisData!$D:$D, M$2))</f>
        <v>#REF!</v>
      </c>
      <c r="N224" s="335" t="e">
        <f>$I224*IF($G224="Pickup", SUMIFS(NewEmisData!H:H, NewEmisData!$A:$A, "Pickup", NewEmisData!$B:$B, $A224, NewEmisData!$C:$C, $H224, NewEmisData!$D:$D, N$2), SUMIFS(NewEmisData!H:H, NewEmisData!$A:$A, "LDV", NewEmisData!$B:$B, $A224, NewEmisData!$C:$C, $H224, NewEmisData!$D:$D, N$2))</f>
        <v>#REF!</v>
      </c>
      <c r="O224" s="335" t="e">
        <f>$I224*IF($G224="Pickup", SUMIFS(NewEmisData!I:I, NewEmisData!$A:$A, "Pickup", NewEmisData!$B:$B, $A224, NewEmisData!$C:$C, $H224, NewEmisData!$D:$D, O$2), SUMIFS(NewEmisData!I:I, NewEmisData!$A:$A, "LDV", NewEmisData!$B:$B, $A224, NewEmisData!$C:$C, $H224, NewEmisData!$D:$D, O$2))</f>
        <v>#REF!</v>
      </c>
      <c r="P224" s="335" t="e">
        <f>$I224*IF($G224="Pickup", SUMIFS(NewEmisData!J:J, NewEmisData!$A:$A, "Pickup", NewEmisData!$B:$B, $A224, NewEmisData!$C:$C, $H224, NewEmisData!$D:$D, P$2), SUMIFS(NewEmisData!J:J, NewEmisData!$A:$A, "LDV", NewEmisData!$B:$B, $A224, NewEmisData!$C:$C, $H224, NewEmisData!$D:$D, P$2))</f>
        <v>#REF!</v>
      </c>
      <c r="Q224" s="335" t="e">
        <f>$I224*IF($G224="Pickup", SUMIFS(NewEmisData!K:K, NewEmisData!$A:$A, "Pickup", NewEmisData!$B:$B, $A224, NewEmisData!$C:$C, $H224, NewEmisData!$D:$D, Q$2), SUMIFS(NewEmisData!K:K, NewEmisData!$A:$A, "LDV", NewEmisData!$B:$B, $A224, NewEmisData!$C:$C, $H224, NewEmisData!$D:$D, Q$2))</f>
        <v>#REF!</v>
      </c>
      <c r="R224" s="335" t="e">
        <f>$I224*IF($G224="Pickup", SUMIFS(NewEmisData!L:L, NewEmisData!$A:$A, "Pickup", NewEmisData!$B:$B, $A224, NewEmisData!$C:$C, $H224, NewEmisData!$D:$D, R$2), SUMIFS(NewEmisData!L:L, NewEmisData!$A:$A, "LDV", NewEmisData!$B:$B, $A224, NewEmisData!$C:$C, $H224, NewEmisData!$D:$D, R$2))</f>
        <v>#REF!</v>
      </c>
      <c r="S224" s="335" t="e">
        <f>$I224*IF($G224="Pickup", SUMIFS(NewEmisData!M:M, NewEmisData!$A:$A, "Pickup", NewEmisData!$B:$B, $A224, NewEmisData!$C:$C, $H224, NewEmisData!$D:$D, S$2), SUMIFS(NewEmisData!M:M, NewEmisData!$A:$A, "LDV", NewEmisData!$B:$B, $A224, NewEmisData!$C:$C, $H224, NewEmisData!$D:$D, S$2))</f>
        <v>#REF!</v>
      </c>
      <c r="T224" s="335">
        <v>0.14336953689602605</v>
      </c>
      <c r="U224" s="335" t="e">
        <f>$I224*IF($G224="Pickup", SUMIFS(NewEmisData!E:E, NewEmisData!$A:$A, "Pickup", NewEmisData!$B:$B, $A224, NewEmisData!$C:$C, $H224, NewEmisData!$D:$D, U$2), SUMIFS(NewEmisData!E:E, NewEmisData!$A:$A, "LDV", NewEmisData!$B:$B, $A224, NewEmisData!$C:$C, $H224, NewEmisData!$D:$D, U$2))</f>
        <v>#REF!</v>
      </c>
      <c r="V224" s="335" t="e">
        <f>$I224*IF($G224="Pickup", SUMIFS(NewEmisData!F:F, NewEmisData!$A:$A, "Pickup", NewEmisData!$B:$B, $A224, NewEmisData!$C:$C, $H224, NewEmisData!$D:$D, V$2), SUMIFS(NewEmisData!F:F, NewEmisData!$A:$A, "LDV", NewEmisData!$B:$B, $A224, NewEmisData!$C:$C, $H224, NewEmisData!$D:$D, V$2))</f>
        <v>#REF!</v>
      </c>
      <c r="W224" s="335" t="e">
        <f>$I224*IF($G224="Pickup", SUMIFS(NewEmisData!G:G, NewEmisData!$A:$A, "Pickup", NewEmisData!$B:$B, $A224, NewEmisData!$C:$C, $H224, NewEmisData!$D:$D, W$2), SUMIFS(NewEmisData!G:G, NewEmisData!$A:$A, "LDV", NewEmisData!$B:$B, $A224, NewEmisData!$C:$C, $H224, NewEmisData!$D:$D, W$2))</f>
        <v>#REF!</v>
      </c>
      <c r="X224" s="335" t="e">
        <f>$I224*IF($G224="Pickup", SUMIFS(NewEmisData!H:H, NewEmisData!$A:$A, "Pickup", NewEmisData!$B:$B, $A224, NewEmisData!$C:$C, $H224, NewEmisData!$D:$D, X$2), SUMIFS(NewEmisData!H:H, NewEmisData!$A:$A, "LDV", NewEmisData!$B:$B, $A224, NewEmisData!$C:$C, $H224, NewEmisData!$D:$D, X$2))</f>
        <v>#REF!</v>
      </c>
      <c r="Y224" s="335" t="e">
        <f>$I224*IF($G224="Pickup", SUMIFS(NewEmisData!I:I, NewEmisData!$A:$A, "Pickup", NewEmisData!$B:$B, $A224, NewEmisData!$C:$C, $H224, NewEmisData!$D:$D, Y$2), SUMIFS(NewEmisData!I:I, NewEmisData!$A:$A, "LDV", NewEmisData!$B:$B, $A224, NewEmisData!$C:$C, $H224, NewEmisData!$D:$D, Y$2))</f>
        <v>#REF!</v>
      </c>
      <c r="Z224" s="335" t="e">
        <f>$I224*IF($G224="Pickup", SUMIFS(NewEmisData!J:J, NewEmisData!$A:$A, "Pickup", NewEmisData!$B:$B, $A224, NewEmisData!$C:$C, $H224, NewEmisData!$D:$D, Z$2), SUMIFS(NewEmisData!J:J, NewEmisData!$A:$A, "LDV", NewEmisData!$B:$B, $A224, NewEmisData!$C:$C, $H224, NewEmisData!$D:$D, Z$2))</f>
        <v>#REF!</v>
      </c>
      <c r="AA224" s="335" t="e">
        <f>$I224*IF($G224="Pickup", SUMIFS(NewEmisData!K:K, NewEmisData!$A:$A, "Pickup", NewEmisData!$B:$B, $A224, NewEmisData!$C:$C, $H224, NewEmisData!$D:$D, AA$2), SUMIFS(NewEmisData!K:K, NewEmisData!$A:$A, "LDV", NewEmisData!$B:$B, $A224, NewEmisData!$C:$C, $H224, NewEmisData!$D:$D, AA$2))</f>
        <v>#REF!</v>
      </c>
      <c r="AB224" s="335" t="e">
        <f>$I224*IF($G224="Pickup", SUMIFS(NewEmisData!L:L, NewEmisData!$A:$A, "Pickup", NewEmisData!$B:$B, $A224, NewEmisData!$C:$C, $H224, NewEmisData!$D:$D, AB$2), SUMIFS(NewEmisData!L:L, NewEmisData!$A:$A, "LDV", NewEmisData!$B:$B, $A224, NewEmisData!$C:$C, $H224, NewEmisData!$D:$D, AB$2))</f>
        <v>#REF!</v>
      </c>
      <c r="AC224" s="335" t="e">
        <f>$I224*IF($G224="Pickup", SUMIFS(NewEmisData!M:M, NewEmisData!$A:$A, "Pickup", NewEmisData!$B:$B, $A224, NewEmisData!$C:$C, $H224, NewEmisData!$D:$D, AC$2), SUMIFS(NewEmisData!M:M, NewEmisData!$A:$A, "LDV", NewEmisData!$B:$B, $A224, NewEmisData!$C:$C, $H224, NewEmisData!$D:$D, AC$2))</f>
        <v>#REF!</v>
      </c>
      <c r="AD224" s="335">
        <v>4.01225359617393E-2</v>
      </c>
      <c r="AE224" s="335" t="e">
        <f>$I224*IF($G224="Pickup", SUMIFS(NewEmisData!E:E, NewEmisData!$A:$A, "Pickup", NewEmisData!$B:$B, $A224, NewEmisData!$C:$C, $H224, NewEmisData!$D:$D, AE$2), SUMIFS(NewEmisData!E:E, NewEmisData!$A:$A, "LDV", NewEmisData!$B:$B, $A224, NewEmisData!$C:$C, $H224, NewEmisData!$D:$D, AE$2))</f>
        <v>#REF!</v>
      </c>
      <c r="AF224" s="335" t="e">
        <f>$I224*IF($G224="Pickup", SUMIFS(NewEmisData!F:F, NewEmisData!$A:$A, "Pickup", NewEmisData!$B:$B, $A224, NewEmisData!$C:$C, $H224, NewEmisData!$D:$D, AF$2), SUMIFS(NewEmisData!F:F, NewEmisData!$A:$A, "LDV", NewEmisData!$B:$B, $A224, NewEmisData!$C:$C, $H224, NewEmisData!$D:$D, AF$2))</f>
        <v>#REF!</v>
      </c>
      <c r="AG224" s="335" t="e">
        <f>$I224*IF($G224="Pickup", SUMIFS(NewEmisData!G:G, NewEmisData!$A:$A, "Pickup", NewEmisData!$B:$B, $A224, NewEmisData!$C:$C, $H224, NewEmisData!$D:$D, AG$2), SUMIFS(NewEmisData!G:G, NewEmisData!$A:$A, "LDV", NewEmisData!$B:$B, $A224, NewEmisData!$C:$C, $H224, NewEmisData!$D:$D, AG$2))</f>
        <v>#REF!</v>
      </c>
      <c r="AH224" s="335" t="e">
        <f>$I224*IF($G224="Pickup", SUMIFS(NewEmisData!H:H, NewEmisData!$A:$A, "Pickup", NewEmisData!$B:$B, $A224, NewEmisData!$C:$C, $H224, NewEmisData!$D:$D, AH$2), SUMIFS(NewEmisData!H:H, NewEmisData!$A:$A, "LDV", NewEmisData!$B:$B, $A224, NewEmisData!$C:$C, $H224, NewEmisData!$D:$D, AH$2))</f>
        <v>#REF!</v>
      </c>
      <c r="AI224" s="335" t="e">
        <f>$I224*IF($G224="Pickup", SUMIFS(NewEmisData!I:I, NewEmisData!$A:$A, "Pickup", NewEmisData!$B:$B, $A224, NewEmisData!$C:$C, $H224, NewEmisData!$D:$D, AI$2), SUMIFS(NewEmisData!I:I, NewEmisData!$A:$A, "LDV", NewEmisData!$B:$B, $A224, NewEmisData!$C:$C, $H224, NewEmisData!$D:$D, AI$2))</f>
        <v>#REF!</v>
      </c>
      <c r="AJ224" s="335" t="e">
        <f>$I224*IF($G224="Pickup", SUMIFS(NewEmisData!J:J, NewEmisData!$A:$A, "Pickup", NewEmisData!$B:$B, $A224, NewEmisData!$C:$C, $H224, NewEmisData!$D:$D, AJ$2), SUMIFS(NewEmisData!J:J, NewEmisData!$A:$A, "LDV", NewEmisData!$B:$B, $A224, NewEmisData!$C:$C, $H224, NewEmisData!$D:$D, AJ$2))</f>
        <v>#REF!</v>
      </c>
      <c r="AK224" s="335" t="e">
        <f>$I224*IF($G224="Pickup", SUMIFS(NewEmisData!K:K, NewEmisData!$A:$A, "Pickup", NewEmisData!$B:$B, $A224, NewEmisData!$C:$C, $H224, NewEmisData!$D:$D, AK$2), SUMIFS(NewEmisData!K:K, NewEmisData!$A:$A, "LDV", NewEmisData!$B:$B, $A224, NewEmisData!$C:$C, $H224, NewEmisData!$D:$D, AK$2))</f>
        <v>#REF!</v>
      </c>
      <c r="AL224" s="335" t="e">
        <f>$I224*IF($G224="Pickup", SUMIFS(NewEmisData!L:L, NewEmisData!$A:$A, "Pickup", NewEmisData!$B:$B, $A224, NewEmisData!$C:$C, $H224, NewEmisData!$D:$D, AL$2), SUMIFS(NewEmisData!L:L, NewEmisData!$A:$A, "LDV", NewEmisData!$B:$B, $A224, NewEmisData!$C:$C, $H224, NewEmisData!$D:$D, AL$2))</f>
        <v>#REF!</v>
      </c>
      <c r="AM224" s="335" t="e">
        <f>$I224*IF($G224="Pickup", SUMIFS(NewEmisData!M:M, NewEmisData!$A:$A, "Pickup", NewEmisData!$B:$B, $A224, NewEmisData!$C:$C, $H224, NewEmisData!$D:$D, AM$2), SUMIFS(NewEmisData!M:M, NewEmisData!$A:$A, "LDV", NewEmisData!$B:$B, $A224, NewEmisData!$C:$C, $H224, NewEmisData!$D:$D, AM$2))</f>
        <v>#REF!</v>
      </c>
      <c r="AN224" s="335">
        <v>1.3799697283318666E-3</v>
      </c>
      <c r="AO224" s="335" t="e">
        <f>$I224*IF($G224="Pickup", SUMIFS(NewEmisData!E:E, NewEmisData!$A:$A, "Pickup", NewEmisData!$B:$B, $A224, NewEmisData!$C:$C, $H224, NewEmisData!$D:$D, AO$2), SUMIFS(NewEmisData!E:E, NewEmisData!$A:$A, "LDV", NewEmisData!$B:$B, $A224, NewEmisData!$C:$C, $H224, NewEmisData!$D:$D, AO$2))</f>
        <v>#REF!</v>
      </c>
      <c r="AP224" s="335" t="e">
        <f>$I224*IF($G224="Pickup", SUMIFS(NewEmisData!F:F, NewEmisData!$A:$A, "Pickup", NewEmisData!$B:$B, $A224, NewEmisData!$C:$C, $H224, NewEmisData!$D:$D, AP$2), SUMIFS(NewEmisData!F:F, NewEmisData!$A:$A, "LDV", NewEmisData!$B:$B, $A224, NewEmisData!$C:$C, $H224, NewEmisData!$D:$D, AP$2))</f>
        <v>#REF!</v>
      </c>
      <c r="AQ224" s="335" t="e">
        <f>$I224*IF($G224="Pickup", SUMIFS(NewEmisData!G:G, NewEmisData!$A:$A, "Pickup", NewEmisData!$B:$B, $A224, NewEmisData!$C:$C, $H224, NewEmisData!$D:$D, AQ$2), SUMIFS(NewEmisData!G:G, NewEmisData!$A:$A, "LDV", NewEmisData!$B:$B, $A224, NewEmisData!$C:$C, $H224, NewEmisData!$D:$D, AQ$2))</f>
        <v>#REF!</v>
      </c>
      <c r="AR224" s="335" t="e">
        <f>$I224*IF($G224="Pickup", SUMIFS(NewEmisData!H:H, NewEmisData!$A:$A, "Pickup", NewEmisData!$B:$B, $A224, NewEmisData!$C:$C, $H224, NewEmisData!$D:$D, AR$2), SUMIFS(NewEmisData!H:H, NewEmisData!$A:$A, "LDV", NewEmisData!$B:$B, $A224, NewEmisData!$C:$C, $H224, NewEmisData!$D:$D, AR$2))</f>
        <v>#REF!</v>
      </c>
      <c r="AS224" s="335" t="e">
        <f>$I224*IF($G224="Pickup", SUMIFS(NewEmisData!I:I, NewEmisData!$A:$A, "Pickup", NewEmisData!$B:$B, $A224, NewEmisData!$C:$C, $H224, NewEmisData!$D:$D, AS$2), SUMIFS(NewEmisData!I:I, NewEmisData!$A:$A, "LDV", NewEmisData!$B:$B, $A224, NewEmisData!$C:$C, $H224, NewEmisData!$D:$D, AS$2))</f>
        <v>#REF!</v>
      </c>
      <c r="AT224" s="335" t="e">
        <f>$I224*IF($G224="Pickup", SUMIFS(NewEmisData!J:J, NewEmisData!$A:$A, "Pickup", NewEmisData!$B:$B, $A224, NewEmisData!$C:$C, $H224, NewEmisData!$D:$D, AT$2), SUMIFS(NewEmisData!J:J, NewEmisData!$A:$A, "LDV", NewEmisData!$B:$B, $A224, NewEmisData!$C:$C, $H224, NewEmisData!$D:$D, AT$2))</f>
        <v>#REF!</v>
      </c>
      <c r="AU224" s="335" t="e">
        <f>$I224*IF($G224="Pickup", SUMIFS(NewEmisData!K:K, NewEmisData!$A:$A, "Pickup", NewEmisData!$B:$B, $A224, NewEmisData!$C:$C, $H224, NewEmisData!$D:$D, AU$2), SUMIFS(NewEmisData!K:K, NewEmisData!$A:$A, "LDV", NewEmisData!$B:$B, $A224, NewEmisData!$C:$C, $H224, NewEmisData!$D:$D, AU$2))</f>
        <v>#REF!</v>
      </c>
      <c r="AV224" s="335" t="e">
        <f>$I224*IF($G224="Pickup", SUMIFS(NewEmisData!L:L, NewEmisData!$A:$A, "Pickup", NewEmisData!$B:$B, $A224, NewEmisData!$C:$C, $H224, NewEmisData!$D:$D, AV$2), SUMIFS(NewEmisData!L:L, NewEmisData!$A:$A, "LDV", NewEmisData!$B:$B, $A224, NewEmisData!$C:$C, $H224, NewEmisData!$D:$D, AV$2))</f>
        <v>#REF!</v>
      </c>
      <c r="AW224" s="335" t="e">
        <f>$I224*IF($G224="Pickup", SUMIFS(NewEmisData!M:M, NewEmisData!$A:$A, "Pickup", NewEmisData!$B:$B, $A224, NewEmisData!$C:$C, $H224, NewEmisData!$D:$D, AW$2), SUMIFS(NewEmisData!M:M, NewEmisData!$A:$A, "LDV", NewEmisData!$B:$B, $A224, NewEmisData!$C:$C, $H224, NewEmisData!$D:$D, AW$2))</f>
        <v>#REF!</v>
      </c>
      <c r="AX224" s="335">
        <v>2.3295164715406345E-2</v>
      </c>
      <c r="AY224" s="335" t="e">
        <f>$I224*IF($G224="Pickup", SUMIFS(NewEmisData!E:E, NewEmisData!$A:$A, "Pickup", NewEmisData!$B:$B, $A224, NewEmisData!$C:$C, $H224, NewEmisData!$D:$D, AY$2), SUMIFS(NewEmisData!E:E, NewEmisData!$A:$A, "LDV", NewEmisData!$B:$B, $A224, NewEmisData!$C:$C, $H224, NewEmisData!$D:$D, AY$2))</f>
        <v>#REF!</v>
      </c>
      <c r="AZ224" s="335" t="e">
        <f>$I224*IF($G224="Pickup", SUMIFS(NewEmisData!F:F, NewEmisData!$A:$A, "Pickup", NewEmisData!$B:$B, $A224, NewEmisData!$C:$C, $H224, NewEmisData!$D:$D, AZ$2), SUMIFS(NewEmisData!F:F, NewEmisData!$A:$A, "LDV", NewEmisData!$B:$B, $A224, NewEmisData!$C:$C, $H224, NewEmisData!$D:$D, AZ$2))</f>
        <v>#REF!</v>
      </c>
      <c r="BA224" s="335" t="e">
        <f>$I224*IF($G224="Pickup", SUMIFS(NewEmisData!G:G, NewEmisData!$A:$A, "Pickup", NewEmisData!$B:$B, $A224, NewEmisData!$C:$C, $H224, NewEmisData!$D:$D, BA$2), SUMIFS(NewEmisData!G:G, NewEmisData!$A:$A, "LDV", NewEmisData!$B:$B, $A224, NewEmisData!$C:$C, $H224, NewEmisData!$D:$D, BA$2))</f>
        <v>#REF!</v>
      </c>
      <c r="BB224" s="335" t="e">
        <f>$I224*IF($G224="Pickup", SUMIFS(NewEmisData!H:H, NewEmisData!$A:$A, "Pickup", NewEmisData!$B:$B, $A224, NewEmisData!$C:$C, $H224, NewEmisData!$D:$D, BB$2), SUMIFS(NewEmisData!H:H, NewEmisData!$A:$A, "LDV", NewEmisData!$B:$B, $A224, NewEmisData!$C:$C, $H224, NewEmisData!$D:$D, BB$2))</f>
        <v>#REF!</v>
      </c>
      <c r="BC224" s="335" t="e">
        <f>$I224*IF($G224="Pickup", SUMIFS(NewEmisData!I:I, NewEmisData!$A:$A, "Pickup", NewEmisData!$B:$B, $A224, NewEmisData!$C:$C, $H224, NewEmisData!$D:$D, BC$2), SUMIFS(NewEmisData!I:I, NewEmisData!$A:$A, "LDV", NewEmisData!$B:$B, $A224, NewEmisData!$C:$C, $H224, NewEmisData!$D:$D, BC$2))</f>
        <v>#REF!</v>
      </c>
      <c r="BD224" s="335" t="e">
        <f>$I224*IF($G224="Pickup", SUMIFS(NewEmisData!J:J, NewEmisData!$A:$A, "Pickup", NewEmisData!$B:$B, $A224, NewEmisData!$C:$C, $H224, NewEmisData!$D:$D, BD$2), SUMIFS(NewEmisData!J:J, NewEmisData!$A:$A, "LDV", NewEmisData!$B:$B, $A224, NewEmisData!$C:$C, $H224, NewEmisData!$D:$D, BD$2))</f>
        <v>#REF!</v>
      </c>
      <c r="BE224" s="335" t="e">
        <f>$I224*IF($G224="Pickup", SUMIFS(NewEmisData!K:K, NewEmisData!$A:$A, "Pickup", NewEmisData!$B:$B, $A224, NewEmisData!$C:$C, $H224, NewEmisData!$D:$D, BE$2), SUMIFS(NewEmisData!K:K, NewEmisData!$A:$A, "LDV", NewEmisData!$B:$B, $A224, NewEmisData!$C:$C, $H224, NewEmisData!$D:$D, BE$2))</f>
        <v>#REF!</v>
      </c>
      <c r="BF224" s="335" t="e">
        <f>$I224*IF($G224="Pickup", SUMIFS(NewEmisData!L:L, NewEmisData!$A:$A, "Pickup", NewEmisData!$B:$B, $A224, NewEmisData!$C:$C, $H224, NewEmisData!$D:$D, BF$2), SUMIFS(NewEmisData!L:L, NewEmisData!$A:$A, "LDV", NewEmisData!$B:$B, $A224, NewEmisData!$C:$C, $H224, NewEmisData!$D:$D, BF$2))</f>
        <v>#REF!</v>
      </c>
      <c r="BG224" s="335" t="e">
        <f>$I224*IF($G224="Pickup", SUMIFS(NewEmisData!M:M, NewEmisData!$A:$A, "Pickup", NewEmisData!$B:$B, $A224, NewEmisData!$C:$C, $H224, NewEmisData!$D:$D, BG$2), SUMIFS(NewEmisData!M:M, NewEmisData!$A:$A, "LDV", NewEmisData!$B:$B, $A224, NewEmisData!$C:$C, $H224, NewEmisData!$D:$D, BG$2))</f>
        <v>#REF!</v>
      </c>
      <c r="BH224" s="335">
        <v>4.8263708394384892E-3</v>
      </c>
      <c r="BI224" s="335" t="e">
        <f>$I224*IF($G224="Pickup", SUMIFS(NewEmisData!E:E, NewEmisData!$A:$A, "Pickup", NewEmisData!$B:$B, $A224, NewEmisData!$C:$C, $H224, NewEmisData!$D:$D, BI$2), SUMIFS(NewEmisData!E:E, NewEmisData!$A:$A, "LDV", NewEmisData!$B:$B, $A224, NewEmisData!$C:$C, $H224, NewEmisData!$D:$D, BI$2))</f>
        <v>#REF!</v>
      </c>
      <c r="BJ224" s="335" t="e">
        <f>$I224*IF($G224="Pickup", SUMIFS(NewEmisData!F:F, NewEmisData!$A:$A, "Pickup", NewEmisData!$B:$B, $A224, NewEmisData!$C:$C, $H224, NewEmisData!$D:$D, BJ$2), SUMIFS(NewEmisData!F:F, NewEmisData!$A:$A, "LDV", NewEmisData!$B:$B, $A224, NewEmisData!$C:$C, $H224, NewEmisData!$D:$D, BJ$2))</f>
        <v>#REF!</v>
      </c>
      <c r="BK224" s="335" t="e">
        <f>$I224*IF($G224="Pickup", SUMIFS(NewEmisData!G:G, NewEmisData!$A:$A, "Pickup", NewEmisData!$B:$B, $A224, NewEmisData!$C:$C, $H224, NewEmisData!$D:$D, BK$2), SUMIFS(NewEmisData!G:G, NewEmisData!$A:$A, "LDV", NewEmisData!$B:$B, $A224, NewEmisData!$C:$C, $H224, NewEmisData!$D:$D, BK$2))</f>
        <v>#REF!</v>
      </c>
      <c r="BL224" s="335" t="e">
        <f>$I224*IF($G224="Pickup", SUMIFS(NewEmisData!H:H, NewEmisData!$A:$A, "Pickup", NewEmisData!$B:$B, $A224, NewEmisData!$C:$C, $H224, NewEmisData!$D:$D, BL$2), SUMIFS(NewEmisData!H:H, NewEmisData!$A:$A, "LDV", NewEmisData!$B:$B, $A224, NewEmisData!$C:$C, $H224, NewEmisData!$D:$D, BL$2))</f>
        <v>#REF!</v>
      </c>
      <c r="BM224" s="335" t="e">
        <f>$I224*IF($G224="Pickup", SUMIFS(NewEmisData!I:I, NewEmisData!$A:$A, "Pickup", NewEmisData!$B:$B, $A224, NewEmisData!$C:$C, $H224, NewEmisData!$D:$D, BM$2), SUMIFS(NewEmisData!I:I, NewEmisData!$A:$A, "LDV", NewEmisData!$B:$B, $A224, NewEmisData!$C:$C, $H224, NewEmisData!$D:$D, BM$2))</f>
        <v>#REF!</v>
      </c>
      <c r="BN224" s="335" t="e">
        <f>$I224*IF($G224="Pickup", SUMIFS(NewEmisData!J:J, NewEmisData!$A:$A, "Pickup", NewEmisData!$B:$B, $A224, NewEmisData!$C:$C, $H224, NewEmisData!$D:$D, BN$2), SUMIFS(NewEmisData!J:J, NewEmisData!$A:$A, "LDV", NewEmisData!$B:$B, $A224, NewEmisData!$C:$C, $H224, NewEmisData!$D:$D, BN$2))</f>
        <v>#REF!</v>
      </c>
      <c r="BO224" s="335" t="e">
        <f>$I224*IF($G224="Pickup", SUMIFS(NewEmisData!K:K, NewEmisData!$A:$A, "Pickup", NewEmisData!$B:$B, $A224, NewEmisData!$C:$C, $H224, NewEmisData!$D:$D, BO$2), SUMIFS(NewEmisData!K:K, NewEmisData!$A:$A, "LDV", NewEmisData!$B:$B, $A224, NewEmisData!$C:$C, $H224, NewEmisData!$D:$D, BO$2))</f>
        <v>#REF!</v>
      </c>
      <c r="BP224" s="335" t="e">
        <f>$I224*IF($G224="Pickup", SUMIFS(NewEmisData!L:L, NewEmisData!$A:$A, "Pickup", NewEmisData!$B:$B, $A224, NewEmisData!$C:$C, $H224, NewEmisData!$D:$D, BP$2), SUMIFS(NewEmisData!L:L, NewEmisData!$A:$A, "LDV", NewEmisData!$B:$B, $A224, NewEmisData!$C:$C, $H224, NewEmisData!$D:$D, BP$2))</f>
        <v>#REF!</v>
      </c>
      <c r="BQ224" s="335" t="e">
        <f>$I224*IF($G224="Pickup", SUMIFS(NewEmisData!M:M, NewEmisData!$A:$A, "Pickup", NewEmisData!$B:$B, $A224, NewEmisData!$C:$C, $H224, NewEmisData!$D:$D, BQ$2), SUMIFS(NewEmisData!M:M, NewEmisData!$A:$A, "LDV", NewEmisData!$B:$B, $A224, NewEmisData!$C:$C, $H224, NewEmisData!$D:$D, BQ$2))</f>
        <v>#REF!</v>
      </c>
      <c r="BR224" s="335">
        <v>0.95682212972652436</v>
      </c>
      <c r="BS224" s="335" t="e">
        <f>$I224*IF($G224="Pickup", SUMIFS(NewEmisData!E:E, NewEmisData!$A:$A, "Pickup", NewEmisData!$B:$B, $A224, NewEmisData!$C:$C, $H224, NewEmisData!$D:$D, BS$2), SUMIFS(NewEmisData!E:E, NewEmisData!$A:$A, "LDV", NewEmisData!$B:$B, $A224, NewEmisData!$C:$C, $H224, NewEmisData!$D:$D, BS$2))</f>
        <v>#REF!</v>
      </c>
      <c r="BT224" s="335" t="e">
        <f>$I224*IF($G224="Pickup", SUMIFS(NewEmisData!F:F, NewEmisData!$A:$A, "Pickup", NewEmisData!$B:$B, $A224, NewEmisData!$C:$C, $H224, NewEmisData!$D:$D, BT$2), SUMIFS(NewEmisData!F:F, NewEmisData!$A:$A, "LDV", NewEmisData!$B:$B, $A224, NewEmisData!$C:$C, $H224, NewEmisData!$D:$D, BT$2))</f>
        <v>#REF!</v>
      </c>
      <c r="BU224" s="335" t="e">
        <f>$I224*IF($G224="Pickup", SUMIFS(NewEmisData!G:G, NewEmisData!$A:$A, "Pickup", NewEmisData!$B:$B, $A224, NewEmisData!$C:$C, $H224, NewEmisData!$D:$D, BU$2), SUMIFS(NewEmisData!G:G, NewEmisData!$A:$A, "LDV", NewEmisData!$B:$B, $A224, NewEmisData!$C:$C, $H224, NewEmisData!$D:$D, BU$2))</f>
        <v>#REF!</v>
      </c>
      <c r="BV224" s="335" t="e">
        <f>$I224*IF($G224="Pickup", SUMIFS(NewEmisData!H:H, NewEmisData!$A:$A, "Pickup", NewEmisData!$B:$B, $A224, NewEmisData!$C:$C, $H224, NewEmisData!$D:$D, BV$2), SUMIFS(NewEmisData!H:H, NewEmisData!$A:$A, "LDV", NewEmisData!$B:$B, $A224, NewEmisData!$C:$C, $H224, NewEmisData!$D:$D, BV$2))</f>
        <v>#REF!</v>
      </c>
      <c r="BW224" s="335" t="e">
        <f>$I224*IF($G224="Pickup", SUMIFS(NewEmisData!I:I, NewEmisData!$A:$A, "Pickup", NewEmisData!$B:$B, $A224, NewEmisData!$C:$C, $H224, NewEmisData!$D:$D, BW$2), SUMIFS(NewEmisData!I:I, NewEmisData!$A:$A, "LDV", NewEmisData!$B:$B, $A224, NewEmisData!$C:$C, $H224, NewEmisData!$D:$D, BW$2))</f>
        <v>#REF!</v>
      </c>
      <c r="BX224" s="335" t="e">
        <f>$I224*IF($G224="Pickup", SUMIFS(NewEmisData!J:J, NewEmisData!$A:$A, "Pickup", NewEmisData!$B:$B, $A224, NewEmisData!$C:$C, $H224, NewEmisData!$D:$D, BX$2), SUMIFS(NewEmisData!J:J, NewEmisData!$A:$A, "LDV", NewEmisData!$B:$B, $A224, NewEmisData!$C:$C, $H224, NewEmisData!$D:$D, BX$2))</f>
        <v>#REF!</v>
      </c>
      <c r="BY224" s="335" t="e">
        <f>$I224*IF($G224="Pickup", SUMIFS(NewEmisData!K:K, NewEmisData!$A:$A, "Pickup", NewEmisData!$B:$B, $A224, NewEmisData!$C:$C, $H224, NewEmisData!$D:$D, BY$2), SUMIFS(NewEmisData!K:K, NewEmisData!$A:$A, "LDV", NewEmisData!$B:$B, $A224, NewEmisData!$C:$C, $H224, NewEmisData!$D:$D, BY$2))</f>
        <v>#REF!</v>
      </c>
      <c r="BZ224" s="335" t="e">
        <f>$I224*IF($G224="Pickup", SUMIFS(NewEmisData!L:L, NewEmisData!$A:$A, "Pickup", NewEmisData!$B:$B, $A224, NewEmisData!$C:$C, $H224, NewEmisData!$D:$D, BZ$2), SUMIFS(NewEmisData!L:L, NewEmisData!$A:$A, "LDV", NewEmisData!$B:$B, $A224, NewEmisData!$C:$C, $H224, NewEmisData!$D:$D, BZ$2))</f>
        <v>#REF!</v>
      </c>
      <c r="CA224" s="335" t="e">
        <f>$I224*IF($G224="Pickup", SUMIFS(NewEmisData!M:M, NewEmisData!$A:$A, "Pickup", NewEmisData!$B:$B, $A224, NewEmisData!$C:$C, $H224, NewEmisData!$D:$D, CA$2), SUMIFS(NewEmisData!M:M, NewEmisData!$A:$A, "LDV", NewEmisData!$B:$B, $A224, NewEmisData!$C:$C, $H224, NewEmisData!$D:$D, CA$2))</f>
        <v>#REF!</v>
      </c>
      <c r="CB224" s="335">
        <v>4.7127440169935142E-2</v>
      </c>
      <c r="CC224" s="335" t="e">
        <f>$I224*IF($G224="Pickup", SUMIFS(NewEmisData!E:E, NewEmisData!$A:$A, "Pickup", NewEmisData!$B:$B, $A224, NewEmisData!$C:$C, $H224, NewEmisData!$D:$D, CC$2), SUMIFS(NewEmisData!E:E, NewEmisData!$A:$A, "LDV", NewEmisData!$B:$B, $A224, NewEmisData!$C:$C, $H224, NewEmisData!$D:$D, CC$2))</f>
        <v>#REF!</v>
      </c>
      <c r="CD224" s="335" t="e">
        <f>$I224*IF($G224="Pickup", SUMIFS(NewEmisData!F:F, NewEmisData!$A:$A, "Pickup", NewEmisData!$B:$B, $A224, NewEmisData!$C:$C, $H224, NewEmisData!$D:$D, CD$2), SUMIFS(NewEmisData!F:F, NewEmisData!$A:$A, "LDV", NewEmisData!$B:$B, $A224, NewEmisData!$C:$C, $H224, NewEmisData!$D:$D, CD$2))</f>
        <v>#REF!</v>
      </c>
      <c r="CE224" s="335" t="e">
        <f>$I224*IF($G224="Pickup", SUMIFS(NewEmisData!G:G, NewEmisData!$A:$A, "Pickup", NewEmisData!$B:$B, $A224, NewEmisData!$C:$C, $H224, NewEmisData!$D:$D, CE$2), SUMIFS(NewEmisData!G:G, NewEmisData!$A:$A, "LDV", NewEmisData!$B:$B, $A224, NewEmisData!$C:$C, $H224, NewEmisData!$D:$D, CE$2))</f>
        <v>#REF!</v>
      </c>
      <c r="CF224" s="335" t="e">
        <f>$I224*IF($G224="Pickup", SUMIFS(NewEmisData!H:H, NewEmisData!$A:$A, "Pickup", NewEmisData!$B:$B, $A224, NewEmisData!$C:$C, $H224, NewEmisData!$D:$D, CF$2), SUMIFS(NewEmisData!H:H, NewEmisData!$A:$A, "LDV", NewEmisData!$B:$B, $A224, NewEmisData!$C:$C, $H224, NewEmisData!$D:$D, CF$2))</f>
        <v>#REF!</v>
      </c>
      <c r="CG224" s="335" t="e">
        <f>$I224*IF($G224="Pickup", SUMIFS(NewEmisData!I:I, NewEmisData!$A:$A, "Pickup", NewEmisData!$B:$B, $A224, NewEmisData!$C:$C, $H224, NewEmisData!$D:$D, CG$2), SUMIFS(NewEmisData!I:I, NewEmisData!$A:$A, "LDV", NewEmisData!$B:$B, $A224, NewEmisData!$C:$C, $H224, NewEmisData!$D:$D, CG$2))</f>
        <v>#REF!</v>
      </c>
      <c r="CH224" s="335" t="e">
        <f>$I224*IF($G224="Pickup", SUMIFS(NewEmisData!J:J, NewEmisData!$A:$A, "Pickup", NewEmisData!$B:$B, $A224, NewEmisData!$C:$C, $H224, NewEmisData!$D:$D, CH$2), SUMIFS(NewEmisData!J:J, NewEmisData!$A:$A, "LDV", NewEmisData!$B:$B, $A224, NewEmisData!$C:$C, $H224, NewEmisData!$D:$D, CH$2))</f>
        <v>#REF!</v>
      </c>
      <c r="CI224" s="335" t="e">
        <f>$I224*IF($G224="Pickup", SUMIFS(NewEmisData!K:K, NewEmisData!$A:$A, "Pickup", NewEmisData!$B:$B, $A224, NewEmisData!$C:$C, $H224, NewEmisData!$D:$D, CI$2), SUMIFS(NewEmisData!K:K, NewEmisData!$A:$A, "LDV", NewEmisData!$B:$B, $A224, NewEmisData!$C:$C, $H224, NewEmisData!$D:$D, CI$2))</f>
        <v>#REF!</v>
      </c>
      <c r="CJ224" s="335" t="e">
        <f>$I224*IF($G224="Pickup", SUMIFS(NewEmisData!L:L, NewEmisData!$A:$A, "Pickup", NewEmisData!$B:$B, $A224, NewEmisData!$C:$C, $H224, NewEmisData!$D:$D, CJ$2), SUMIFS(NewEmisData!L:L, NewEmisData!$A:$A, "LDV", NewEmisData!$B:$B, $A224, NewEmisData!$C:$C, $H224, NewEmisData!$D:$D, CJ$2))</f>
        <v>#REF!</v>
      </c>
      <c r="CK224" s="335" t="e">
        <f>$I224*IF($G224="Pickup", SUMIFS(NewEmisData!M:M, NewEmisData!$A:$A, "Pickup", NewEmisData!$B:$B, $A224, NewEmisData!$C:$C, $H224, NewEmisData!$D:$D, CK$2), SUMIFS(NewEmisData!M:M, NewEmisData!$A:$A, "LDV", NewEmisData!$B:$B, $A224, NewEmisData!$C:$C, $H224, NewEmisData!$D:$D, CK$2))</f>
        <v>#REF!</v>
      </c>
      <c r="CL224" s="335">
        <v>1.4592568900010336E-2</v>
      </c>
      <c r="CM224" s="335" t="e">
        <f>$I224*IF($G224="Pickup", SUMIFS(NewEmisData!E:E, NewEmisData!$A:$A, "Pickup", NewEmisData!$B:$B, $A224, NewEmisData!$C:$C, $H224, NewEmisData!$D:$D, CM$2), SUMIFS(NewEmisData!E:E, NewEmisData!$A:$A, "LDV", NewEmisData!$B:$B, $A224, NewEmisData!$C:$C, $H224, NewEmisData!$D:$D, CM$2))</f>
        <v>#REF!</v>
      </c>
      <c r="CN224" s="335" t="e">
        <f>$I224*IF($G224="Pickup", SUMIFS(NewEmisData!F:F, NewEmisData!$A:$A, "Pickup", NewEmisData!$B:$B, $A224, NewEmisData!$C:$C, $H224, NewEmisData!$D:$D, CN$2), SUMIFS(NewEmisData!F:F, NewEmisData!$A:$A, "LDV", NewEmisData!$B:$B, $A224, NewEmisData!$C:$C, $H224, NewEmisData!$D:$D, CN$2))</f>
        <v>#REF!</v>
      </c>
      <c r="CO224" s="335" t="e">
        <f>$I224*IF($G224="Pickup", SUMIFS(NewEmisData!G:G, NewEmisData!$A:$A, "Pickup", NewEmisData!$B:$B, $A224, NewEmisData!$C:$C, $H224, NewEmisData!$D:$D, CO$2), SUMIFS(NewEmisData!G:G, NewEmisData!$A:$A, "LDV", NewEmisData!$B:$B, $A224, NewEmisData!$C:$C, $H224, NewEmisData!$D:$D, CO$2))</f>
        <v>#REF!</v>
      </c>
      <c r="CP224" s="335" t="e">
        <f>$I224*IF($G224="Pickup", SUMIFS(NewEmisData!H:H, NewEmisData!$A:$A, "Pickup", NewEmisData!$B:$B, $A224, NewEmisData!$C:$C, $H224, NewEmisData!$D:$D, CP$2), SUMIFS(NewEmisData!H:H, NewEmisData!$A:$A, "LDV", NewEmisData!$B:$B, $A224, NewEmisData!$C:$C, $H224, NewEmisData!$D:$D, CP$2))</f>
        <v>#REF!</v>
      </c>
      <c r="CQ224" s="335" t="e">
        <f>$I224*IF($G224="Pickup", SUMIFS(NewEmisData!I:I, NewEmisData!$A:$A, "Pickup", NewEmisData!$B:$B, $A224, NewEmisData!$C:$C, $H224, NewEmisData!$D:$D, CQ$2), SUMIFS(NewEmisData!I:I, NewEmisData!$A:$A, "LDV", NewEmisData!$B:$B, $A224, NewEmisData!$C:$C, $H224, NewEmisData!$D:$D, CQ$2))</f>
        <v>#REF!</v>
      </c>
      <c r="CR224" s="335" t="e">
        <f>$I224*IF($G224="Pickup", SUMIFS(NewEmisData!J:J, NewEmisData!$A:$A, "Pickup", NewEmisData!$B:$B, $A224, NewEmisData!$C:$C, $H224, NewEmisData!$D:$D, CR$2), SUMIFS(NewEmisData!J:J, NewEmisData!$A:$A, "LDV", NewEmisData!$B:$B, $A224, NewEmisData!$C:$C, $H224, NewEmisData!$D:$D, CR$2))</f>
        <v>#REF!</v>
      </c>
      <c r="CS224" s="335" t="e">
        <f>$I224*IF($G224="Pickup", SUMIFS(NewEmisData!K:K, NewEmisData!$A:$A, "Pickup", NewEmisData!$B:$B, $A224, NewEmisData!$C:$C, $H224, NewEmisData!$D:$D, CS$2), SUMIFS(NewEmisData!K:K, NewEmisData!$A:$A, "LDV", NewEmisData!$B:$B, $A224, NewEmisData!$C:$C, $H224, NewEmisData!$D:$D, CS$2))</f>
        <v>#REF!</v>
      </c>
      <c r="CT224" s="335" t="e">
        <f>$I224*IF($G224="Pickup", SUMIFS(NewEmisData!L:L, NewEmisData!$A:$A, "Pickup", NewEmisData!$B:$B, $A224, NewEmisData!$C:$C, $H224, NewEmisData!$D:$D, CT$2), SUMIFS(NewEmisData!L:L, NewEmisData!$A:$A, "LDV", NewEmisData!$B:$B, $A224, NewEmisData!$C:$C, $H224, NewEmisData!$D:$D, CT$2))</f>
        <v>#REF!</v>
      </c>
      <c r="CU224" s="335" t="e">
        <f>$I224*IF($G224="Pickup", SUMIFS(NewEmisData!M:M, NewEmisData!$A:$A, "Pickup", NewEmisData!$B:$B, $A224, NewEmisData!$C:$C, $H224, NewEmisData!$D:$D, CU$2), SUMIFS(NewEmisData!M:M, NewEmisData!$A:$A, "LDV", NewEmisData!$B:$B, $A224, NewEmisData!$C:$C, $H224, NewEmisData!$D:$D, CU$2))</f>
        <v>#REF!</v>
      </c>
      <c r="CV224" s="335">
        <v>3.6424305937100541E-3</v>
      </c>
      <c r="CW224" s="335">
        <v>1.6495616543674638E-3</v>
      </c>
      <c r="CX224" s="335">
        <v>1.3771323682384652E-3</v>
      </c>
      <c r="CY224" s="335">
        <v>1.1218799996977164E-3</v>
      </c>
      <c r="CZ224" s="335">
        <v>9.3882274988462962E-4</v>
      </c>
      <c r="DA224" s="335">
        <v>7.0864667693252615E-4</v>
      </c>
      <c r="DB224" s="335">
        <v>5.5896478064144581E-4</v>
      </c>
      <c r="DC224" s="335">
        <v>5.369555954011716E-4</v>
      </c>
      <c r="DD224" s="335">
        <v>5.3079635256475001E-4</v>
      </c>
      <c r="DE224" s="335">
        <v>5.2997055724210993E-4</v>
      </c>
      <c r="DF224" s="335">
        <v>5.2997055724210993E-4</v>
      </c>
      <c r="DG224" s="335" t="e">
        <f>$I224*IF($G224="Pickup", SUMIFS(NewEmisData!E:E, NewEmisData!$A:$A, "Pickup", NewEmisData!$B:$B, $A224, NewEmisData!$C:$C, $H224, NewEmisData!$D:$D, DG$2), SUMIFS(NewEmisData!E:E, NewEmisData!$A:$A, "LDV", NewEmisData!$B:$B, $A224, NewEmisData!$C:$C, $H224, NewEmisData!$D:$D, DG$2))</f>
        <v>#REF!</v>
      </c>
      <c r="DH224" s="335" t="e">
        <f>$I224*IF($G224="Pickup", SUMIFS(NewEmisData!F:F, NewEmisData!$A:$A, "Pickup", NewEmisData!$B:$B, $A224, NewEmisData!$C:$C, $H224, NewEmisData!$D:$D, DH$2), SUMIFS(NewEmisData!F:F, NewEmisData!$A:$A, "LDV", NewEmisData!$B:$B, $A224, NewEmisData!$C:$C, $H224, NewEmisData!$D:$D, DH$2))</f>
        <v>#REF!</v>
      </c>
      <c r="DI224" s="335" t="e">
        <f>$I224*IF($G224="Pickup", SUMIFS(NewEmisData!G:G, NewEmisData!$A:$A, "Pickup", NewEmisData!$B:$B, $A224, NewEmisData!$C:$C, $H224, NewEmisData!$D:$D, DI$2), SUMIFS(NewEmisData!G:G, NewEmisData!$A:$A, "LDV", NewEmisData!$B:$B, $A224, NewEmisData!$C:$C, $H224, NewEmisData!$D:$D, DI$2))</f>
        <v>#REF!</v>
      </c>
      <c r="DJ224" s="335" t="e">
        <f>$I224*IF($G224="Pickup", SUMIFS(NewEmisData!H:H, NewEmisData!$A:$A, "Pickup", NewEmisData!$B:$B, $A224, NewEmisData!$C:$C, $H224, NewEmisData!$D:$D, DJ$2), SUMIFS(NewEmisData!H:H, NewEmisData!$A:$A, "LDV", NewEmisData!$B:$B, $A224, NewEmisData!$C:$C, $H224, NewEmisData!$D:$D, DJ$2))</f>
        <v>#REF!</v>
      </c>
      <c r="DK224" s="335" t="e">
        <f>$I224*IF($G224="Pickup", SUMIFS(NewEmisData!I:I, NewEmisData!$A:$A, "Pickup", NewEmisData!$B:$B, $A224, NewEmisData!$C:$C, $H224, NewEmisData!$D:$D, DK$2), SUMIFS(NewEmisData!I:I, NewEmisData!$A:$A, "LDV", NewEmisData!$B:$B, $A224, NewEmisData!$C:$C, $H224, NewEmisData!$D:$D, DK$2))</f>
        <v>#REF!</v>
      </c>
      <c r="DL224" s="335" t="e">
        <f>$I224*IF($G224="Pickup", SUMIFS(NewEmisData!J:J, NewEmisData!$A:$A, "Pickup", NewEmisData!$B:$B, $A224, NewEmisData!$C:$C, $H224, NewEmisData!$D:$D, DL$2), SUMIFS(NewEmisData!J:J, NewEmisData!$A:$A, "LDV", NewEmisData!$B:$B, $A224, NewEmisData!$C:$C, $H224, NewEmisData!$D:$D, DL$2))</f>
        <v>#REF!</v>
      </c>
      <c r="DM224" s="335" t="e">
        <f>$I224*IF($G224="Pickup", SUMIFS(NewEmisData!K:K, NewEmisData!$A:$A, "Pickup", NewEmisData!$B:$B, $A224, NewEmisData!$C:$C, $H224, NewEmisData!$D:$D, DM$2), SUMIFS(NewEmisData!K:K, NewEmisData!$A:$A, "LDV", NewEmisData!$B:$B, $A224, NewEmisData!$C:$C, $H224, NewEmisData!$D:$D, DM$2))</f>
        <v>#REF!</v>
      </c>
      <c r="DN224" s="335" t="e">
        <f>$I224*IF($G224="Pickup", SUMIFS(NewEmisData!L:L, NewEmisData!$A:$A, "Pickup", NewEmisData!$B:$B, $A224, NewEmisData!$C:$C, $H224, NewEmisData!$D:$D, DN$2), SUMIFS(NewEmisData!L:L, NewEmisData!$A:$A, "LDV", NewEmisData!$B:$B, $A224, NewEmisData!$C:$C, $H224, NewEmisData!$D:$D, DN$2))</f>
        <v>#REF!</v>
      </c>
      <c r="DO224" s="335" t="e">
        <f>$I224*IF($G224="Pickup", SUMIFS(NewEmisData!M:M, NewEmisData!$A:$A, "Pickup", NewEmisData!$B:$B, $A224, NewEmisData!$C:$C, $H224, NewEmisData!$D:$D, DO$2), SUMIFS(NewEmisData!M:M, NewEmisData!$A:$A, "LDV", NewEmisData!$B:$B, $A224, NewEmisData!$C:$C, $H224, NewEmisData!$D:$D, DO$2))</f>
        <v>#REF!</v>
      </c>
      <c r="DP224" s="335">
        <v>1.0828650179055756E-3</v>
      </c>
      <c r="DQ224" s="335" t="e">
        <f>$I224*IF($G224="Pickup", SUMIFS(NewEmisData!E:E, NewEmisData!$A:$A, "Pickup", NewEmisData!$B:$B, $A224, NewEmisData!$C:$C, $H224, NewEmisData!$D:$D, DQ$2), SUMIFS(NewEmisData!E:E, NewEmisData!$A:$A, "LDV", NewEmisData!$B:$B, $A224, NewEmisData!$C:$C, $H224, NewEmisData!$D:$D, DQ$2))</f>
        <v>#REF!</v>
      </c>
      <c r="DR224" s="335" t="e">
        <f>$I224*IF($G224="Pickup", SUMIFS(NewEmisData!F:F, NewEmisData!$A:$A, "Pickup", NewEmisData!$B:$B, $A224, NewEmisData!$C:$C, $H224, NewEmisData!$D:$D, DR$2), SUMIFS(NewEmisData!F:F, NewEmisData!$A:$A, "LDV", NewEmisData!$B:$B, $A224, NewEmisData!$C:$C, $H224, NewEmisData!$D:$D, DR$2))</f>
        <v>#REF!</v>
      </c>
      <c r="DS224" s="335" t="e">
        <f>$I224*IF($G224="Pickup", SUMIFS(NewEmisData!G:G, NewEmisData!$A:$A, "Pickup", NewEmisData!$B:$B, $A224, NewEmisData!$C:$C, $H224, NewEmisData!$D:$D, DS$2), SUMIFS(NewEmisData!G:G, NewEmisData!$A:$A, "LDV", NewEmisData!$B:$B, $A224, NewEmisData!$C:$C, $H224, NewEmisData!$D:$D, DS$2))</f>
        <v>#REF!</v>
      </c>
      <c r="DT224" s="335" t="e">
        <f>$I224*IF($G224="Pickup", SUMIFS(NewEmisData!H:H, NewEmisData!$A:$A, "Pickup", NewEmisData!$B:$B, $A224, NewEmisData!$C:$C, $H224, NewEmisData!$D:$D, DT$2), SUMIFS(NewEmisData!H:H, NewEmisData!$A:$A, "LDV", NewEmisData!$B:$B, $A224, NewEmisData!$C:$C, $H224, NewEmisData!$D:$D, DT$2))</f>
        <v>#REF!</v>
      </c>
      <c r="DU224" s="335" t="e">
        <f>$I224*IF($G224="Pickup", SUMIFS(NewEmisData!I:I, NewEmisData!$A:$A, "Pickup", NewEmisData!$B:$B, $A224, NewEmisData!$C:$C, $H224, NewEmisData!$D:$D, DU$2), SUMIFS(NewEmisData!I:I, NewEmisData!$A:$A, "LDV", NewEmisData!$B:$B, $A224, NewEmisData!$C:$C, $H224, NewEmisData!$D:$D, DU$2))</f>
        <v>#REF!</v>
      </c>
      <c r="DV224" s="335" t="e">
        <f>$I224*IF($G224="Pickup", SUMIFS(NewEmisData!J:J, NewEmisData!$A:$A, "Pickup", NewEmisData!$B:$B, $A224, NewEmisData!$C:$C, $H224, NewEmisData!$D:$D, DV$2), SUMIFS(NewEmisData!J:J, NewEmisData!$A:$A, "LDV", NewEmisData!$B:$B, $A224, NewEmisData!$C:$C, $H224, NewEmisData!$D:$D, DV$2))</f>
        <v>#REF!</v>
      </c>
      <c r="DW224" s="335" t="e">
        <f>$I224*IF($G224="Pickup", SUMIFS(NewEmisData!K:K, NewEmisData!$A:$A, "Pickup", NewEmisData!$B:$B, $A224, NewEmisData!$C:$C, $H224, NewEmisData!$D:$D, DW$2), SUMIFS(NewEmisData!K:K, NewEmisData!$A:$A, "LDV", NewEmisData!$B:$B, $A224, NewEmisData!$C:$C, $H224, NewEmisData!$D:$D, DW$2))</f>
        <v>#REF!</v>
      </c>
      <c r="DX224" s="335" t="e">
        <f>$I224*IF($G224="Pickup", SUMIFS(NewEmisData!L:L, NewEmisData!$A:$A, "Pickup", NewEmisData!$B:$B, $A224, NewEmisData!$C:$C, $H224, NewEmisData!$D:$D, DX$2), SUMIFS(NewEmisData!L:L, NewEmisData!$A:$A, "LDV", NewEmisData!$B:$B, $A224, NewEmisData!$C:$C, $H224, NewEmisData!$D:$D, DX$2))</f>
        <v>#REF!</v>
      </c>
      <c r="DY224" s="335" t="e">
        <f>$I224*IF($G224="Pickup", SUMIFS(NewEmisData!M:M, NewEmisData!$A:$A, "Pickup", NewEmisData!$B:$B, $A224, NewEmisData!$C:$C, $H224, NewEmisData!$D:$D, DY$2), SUMIFS(NewEmisData!M:M, NewEmisData!$A:$A, "LDV", NewEmisData!$B:$B, $A224, NewEmisData!$C:$C, $H224, NewEmisData!$D:$D, DY$2))</f>
        <v>#REF!</v>
      </c>
      <c r="DZ224" s="335">
        <v>7.8746316832232609E-3</v>
      </c>
      <c r="EA224" s="335" t="e">
        <f t="shared" si="350"/>
        <v>#REF!</v>
      </c>
      <c r="EB224" s="335" t="e">
        <f t="shared" si="351"/>
        <v>#REF!</v>
      </c>
      <c r="EC224" s="335" t="e">
        <f t="shared" si="352"/>
        <v>#REF!</v>
      </c>
      <c r="ED224" s="335" t="e">
        <f t="shared" si="353"/>
        <v>#REF!</v>
      </c>
      <c r="EE224" s="335" t="e">
        <f t="shared" si="354"/>
        <v>#REF!</v>
      </c>
      <c r="EF224" s="335" t="e">
        <f t="shared" si="355"/>
        <v>#REF!</v>
      </c>
      <c r="EG224" s="335" t="e">
        <f t="shared" si="356"/>
        <v>#REF!</v>
      </c>
      <c r="EH224" s="335" t="e">
        <f t="shared" si="357"/>
        <v>#REF!</v>
      </c>
      <c r="EI224" s="335" t="e">
        <f t="shared" si="358"/>
        <v>#REF!</v>
      </c>
      <c r="EJ224" s="335">
        <f t="shared" si="359"/>
        <v>0.14336953689602605</v>
      </c>
      <c r="EK224" s="335" t="e">
        <f t="shared" si="360"/>
        <v>#REF!</v>
      </c>
      <c r="EL224" s="335" t="e">
        <f t="shared" si="361"/>
        <v>#REF!</v>
      </c>
      <c r="EM224" s="335" t="e">
        <f t="shared" si="362"/>
        <v>#REF!</v>
      </c>
      <c r="EN224" s="335" t="e">
        <f t="shared" si="363"/>
        <v>#REF!</v>
      </c>
      <c r="EO224" s="335" t="e">
        <f t="shared" si="364"/>
        <v>#REF!</v>
      </c>
      <c r="EP224" s="335" t="e">
        <f t="shared" si="365"/>
        <v>#REF!</v>
      </c>
      <c r="EQ224" s="335" t="e">
        <f t="shared" si="366"/>
        <v>#REF!</v>
      </c>
      <c r="ER224" s="335" t="e">
        <f t="shared" si="367"/>
        <v>#REF!</v>
      </c>
      <c r="ES224" s="335" t="e">
        <f t="shared" si="368"/>
        <v>#REF!</v>
      </c>
      <c r="ET224" s="335">
        <f t="shared" si="369"/>
        <v>4.01225359617393E-2</v>
      </c>
      <c r="EU224" s="335" t="e">
        <f t="shared" si="370"/>
        <v>#REF!</v>
      </c>
      <c r="EV224" s="335" t="e">
        <f t="shared" si="371"/>
        <v>#REF!</v>
      </c>
      <c r="EW224" s="335" t="e">
        <f t="shared" si="372"/>
        <v>#REF!</v>
      </c>
      <c r="EX224" s="335" t="e">
        <f t="shared" si="373"/>
        <v>#REF!</v>
      </c>
      <c r="EY224" s="335" t="e">
        <f t="shared" si="374"/>
        <v>#REF!</v>
      </c>
      <c r="EZ224" s="335" t="e">
        <f t="shared" si="375"/>
        <v>#REF!</v>
      </c>
      <c r="FA224" s="335" t="e">
        <f t="shared" si="376"/>
        <v>#REF!</v>
      </c>
      <c r="FB224" s="335" t="e">
        <f t="shared" si="377"/>
        <v>#REF!</v>
      </c>
      <c r="FC224" s="335" t="e">
        <f t="shared" si="378"/>
        <v>#REF!</v>
      </c>
      <c r="FD224" s="335">
        <f t="shared" si="379"/>
        <v>1.3799697283318666E-3</v>
      </c>
      <c r="FE224" s="335" t="e">
        <f t="shared" si="380"/>
        <v>#REF!</v>
      </c>
      <c r="FF224" s="335" t="e">
        <f t="shared" si="381"/>
        <v>#REF!</v>
      </c>
      <c r="FG224" s="335" t="e">
        <f t="shared" si="382"/>
        <v>#REF!</v>
      </c>
      <c r="FH224" s="335" t="e">
        <f t="shared" si="383"/>
        <v>#REF!</v>
      </c>
      <c r="FI224" s="335" t="e">
        <f t="shared" si="384"/>
        <v>#REF!</v>
      </c>
      <c r="FJ224" s="335" t="e">
        <f t="shared" si="385"/>
        <v>#REF!</v>
      </c>
      <c r="FK224" s="335" t="e">
        <f t="shared" si="386"/>
        <v>#REF!</v>
      </c>
      <c r="FL224" s="335" t="e">
        <f t="shared" si="387"/>
        <v>#REF!</v>
      </c>
      <c r="FM224" s="335" t="e">
        <f t="shared" si="388"/>
        <v>#REF!</v>
      </c>
      <c r="FN224" s="335">
        <f t="shared" si="389"/>
        <v>2.3295164715406345E-2</v>
      </c>
      <c r="FO224" s="335" t="e">
        <f t="shared" si="390"/>
        <v>#REF!</v>
      </c>
      <c r="FP224" s="335" t="e">
        <f t="shared" si="391"/>
        <v>#REF!</v>
      </c>
      <c r="FQ224" s="335" t="e">
        <f t="shared" si="392"/>
        <v>#REF!</v>
      </c>
      <c r="FR224" s="335" t="e">
        <f t="shared" si="393"/>
        <v>#REF!</v>
      </c>
      <c r="FS224" s="335" t="e">
        <f t="shared" si="394"/>
        <v>#REF!</v>
      </c>
      <c r="FT224" s="335" t="e">
        <f t="shared" si="395"/>
        <v>#REF!</v>
      </c>
      <c r="FU224" s="335" t="e">
        <f t="shared" si="396"/>
        <v>#REF!</v>
      </c>
      <c r="FV224" s="335" t="e">
        <f t="shared" si="397"/>
        <v>#REF!</v>
      </c>
      <c r="FW224" s="335" t="e">
        <f t="shared" si="398"/>
        <v>#REF!</v>
      </c>
      <c r="FX224" s="335">
        <f t="shared" si="399"/>
        <v>4.8263708394384892E-3</v>
      </c>
    </row>
    <row r="225" spans="1:180" x14ac:dyDescent="0.2">
      <c r="A225" s="305" t="str">
        <f>IF(LEFT(TRIM(TechData_All!AJ115),1)="*", _xlfn.CONCAT("*","R2"), "R2")</f>
        <v>R2</v>
      </c>
      <c r="B225" s="305" t="str">
        <f>TechData_All!A115</f>
        <v>TLCELC300</v>
      </c>
      <c r="C225" s="305" t="str">
        <f>TechData_All!C115</f>
        <v>TL.ELC.C.300</v>
      </c>
      <c r="D225" s="301" t="str">
        <f>TechData_All!D115</f>
        <v>bn-vmt, bn-vmt/a</v>
      </c>
      <c r="E225" s="301" t="str">
        <f>TechData_All!E115</f>
        <v>TRNELC</v>
      </c>
      <c r="F225" s="301" t="s">
        <v>17</v>
      </c>
      <c r="G225" s="315" t="s">
        <v>818</v>
      </c>
      <c r="H225" s="315" t="s">
        <v>36</v>
      </c>
      <c r="I225" s="321" t="e">
        <f>#REF!</f>
        <v>#REF!</v>
      </c>
      <c r="J225" s="315" t="str">
        <f t="shared" si="400"/>
        <v>Full size car-ELC</v>
      </c>
      <c r="K225" s="335" t="e">
        <f>$I225*IF($G225="Pickup", SUMIFS(NewEmisData!E:E, NewEmisData!$A:$A, "Pickup", NewEmisData!$B:$B, $A225, NewEmisData!$C:$C, $H225, NewEmisData!$D:$D, K$2), SUMIFS(NewEmisData!E:E, NewEmisData!$A:$A, "LDV", NewEmisData!$B:$B, $A225, NewEmisData!$C:$C, $H225, NewEmisData!$D:$D, K$2))</f>
        <v>#REF!</v>
      </c>
      <c r="L225" s="335" t="e">
        <f>$I225*IF($G225="Pickup", SUMIFS(NewEmisData!F:F, NewEmisData!$A:$A, "Pickup", NewEmisData!$B:$B, $A225, NewEmisData!$C:$C, $H225, NewEmisData!$D:$D, L$2), SUMIFS(NewEmisData!F:F, NewEmisData!$A:$A, "LDV", NewEmisData!$B:$B, $A225, NewEmisData!$C:$C, $H225, NewEmisData!$D:$D, L$2))</f>
        <v>#REF!</v>
      </c>
      <c r="M225" s="335" t="e">
        <f>$I225*IF($G225="Pickup", SUMIFS(NewEmisData!G:G, NewEmisData!$A:$A, "Pickup", NewEmisData!$B:$B, $A225, NewEmisData!$C:$C, $H225, NewEmisData!$D:$D, M$2), SUMIFS(NewEmisData!G:G, NewEmisData!$A:$A, "LDV", NewEmisData!$B:$B, $A225, NewEmisData!$C:$C, $H225, NewEmisData!$D:$D, M$2))</f>
        <v>#REF!</v>
      </c>
      <c r="N225" s="335" t="e">
        <f>$I225*IF($G225="Pickup", SUMIFS(NewEmisData!H:H, NewEmisData!$A:$A, "Pickup", NewEmisData!$B:$B, $A225, NewEmisData!$C:$C, $H225, NewEmisData!$D:$D, N$2), SUMIFS(NewEmisData!H:H, NewEmisData!$A:$A, "LDV", NewEmisData!$B:$B, $A225, NewEmisData!$C:$C, $H225, NewEmisData!$D:$D, N$2))</f>
        <v>#REF!</v>
      </c>
      <c r="O225" s="335" t="e">
        <f>$I225*IF($G225="Pickup", SUMIFS(NewEmisData!I:I, NewEmisData!$A:$A, "Pickup", NewEmisData!$B:$B, $A225, NewEmisData!$C:$C, $H225, NewEmisData!$D:$D, O$2), SUMIFS(NewEmisData!I:I, NewEmisData!$A:$A, "LDV", NewEmisData!$B:$B, $A225, NewEmisData!$C:$C, $H225, NewEmisData!$D:$D, O$2))</f>
        <v>#REF!</v>
      </c>
      <c r="P225" s="335" t="e">
        <f>$I225*IF($G225="Pickup", SUMIFS(NewEmisData!J:J, NewEmisData!$A:$A, "Pickup", NewEmisData!$B:$B, $A225, NewEmisData!$C:$C, $H225, NewEmisData!$D:$D, P$2), SUMIFS(NewEmisData!J:J, NewEmisData!$A:$A, "LDV", NewEmisData!$B:$B, $A225, NewEmisData!$C:$C, $H225, NewEmisData!$D:$D, P$2))</f>
        <v>#REF!</v>
      </c>
      <c r="Q225" s="335" t="e">
        <f>$I225*IF($G225="Pickup", SUMIFS(NewEmisData!K:K, NewEmisData!$A:$A, "Pickup", NewEmisData!$B:$B, $A225, NewEmisData!$C:$C, $H225, NewEmisData!$D:$D, Q$2), SUMIFS(NewEmisData!K:K, NewEmisData!$A:$A, "LDV", NewEmisData!$B:$B, $A225, NewEmisData!$C:$C, $H225, NewEmisData!$D:$D, Q$2))</f>
        <v>#REF!</v>
      </c>
      <c r="R225" s="335" t="e">
        <f>$I225*IF($G225="Pickup", SUMIFS(NewEmisData!L:L, NewEmisData!$A:$A, "Pickup", NewEmisData!$B:$B, $A225, NewEmisData!$C:$C, $H225, NewEmisData!$D:$D, R$2), SUMIFS(NewEmisData!L:L, NewEmisData!$A:$A, "LDV", NewEmisData!$B:$B, $A225, NewEmisData!$C:$C, $H225, NewEmisData!$D:$D, R$2))</f>
        <v>#REF!</v>
      </c>
      <c r="S225" s="335" t="e">
        <f>$I225*IF($G225="Pickup", SUMIFS(NewEmisData!M:M, NewEmisData!$A:$A, "Pickup", NewEmisData!$B:$B, $A225, NewEmisData!$C:$C, $H225, NewEmisData!$D:$D, S$2), SUMIFS(NewEmisData!M:M, NewEmisData!$A:$A, "LDV", NewEmisData!$B:$B, $A225, NewEmisData!$C:$C, $H225, NewEmisData!$D:$D, S$2))</f>
        <v>#REF!</v>
      </c>
      <c r="T225" s="335">
        <v>0.14336953689602605</v>
      </c>
      <c r="U225" s="335" t="e">
        <f>$I225*IF($G225="Pickup", SUMIFS(NewEmisData!E:E, NewEmisData!$A:$A, "Pickup", NewEmisData!$B:$B, $A225, NewEmisData!$C:$C, $H225, NewEmisData!$D:$D, U$2), SUMIFS(NewEmisData!E:E, NewEmisData!$A:$A, "LDV", NewEmisData!$B:$B, $A225, NewEmisData!$C:$C, $H225, NewEmisData!$D:$D, U$2))</f>
        <v>#REF!</v>
      </c>
      <c r="V225" s="335" t="e">
        <f>$I225*IF($G225="Pickup", SUMIFS(NewEmisData!F:F, NewEmisData!$A:$A, "Pickup", NewEmisData!$B:$B, $A225, NewEmisData!$C:$C, $H225, NewEmisData!$D:$D, V$2), SUMIFS(NewEmisData!F:F, NewEmisData!$A:$A, "LDV", NewEmisData!$B:$B, $A225, NewEmisData!$C:$C, $H225, NewEmisData!$D:$D, V$2))</f>
        <v>#REF!</v>
      </c>
      <c r="W225" s="335" t="e">
        <f>$I225*IF($G225="Pickup", SUMIFS(NewEmisData!G:G, NewEmisData!$A:$A, "Pickup", NewEmisData!$B:$B, $A225, NewEmisData!$C:$C, $H225, NewEmisData!$D:$D, W$2), SUMIFS(NewEmisData!G:G, NewEmisData!$A:$A, "LDV", NewEmisData!$B:$B, $A225, NewEmisData!$C:$C, $H225, NewEmisData!$D:$D, W$2))</f>
        <v>#REF!</v>
      </c>
      <c r="X225" s="335" t="e">
        <f>$I225*IF($G225="Pickup", SUMIFS(NewEmisData!H:H, NewEmisData!$A:$A, "Pickup", NewEmisData!$B:$B, $A225, NewEmisData!$C:$C, $H225, NewEmisData!$D:$D, X$2), SUMIFS(NewEmisData!H:H, NewEmisData!$A:$A, "LDV", NewEmisData!$B:$B, $A225, NewEmisData!$C:$C, $H225, NewEmisData!$D:$D, X$2))</f>
        <v>#REF!</v>
      </c>
      <c r="Y225" s="335" t="e">
        <f>$I225*IF($G225="Pickup", SUMIFS(NewEmisData!I:I, NewEmisData!$A:$A, "Pickup", NewEmisData!$B:$B, $A225, NewEmisData!$C:$C, $H225, NewEmisData!$D:$D, Y$2), SUMIFS(NewEmisData!I:I, NewEmisData!$A:$A, "LDV", NewEmisData!$B:$B, $A225, NewEmisData!$C:$C, $H225, NewEmisData!$D:$D, Y$2))</f>
        <v>#REF!</v>
      </c>
      <c r="Z225" s="335" t="e">
        <f>$I225*IF($G225="Pickup", SUMIFS(NewEmisData!J:J, NewEmisData!$A:$A, "Pickup", NewEmisData!$B:$B, $A225, NewEmisData!$C:$C, $H225, NewEmisData!$D:$D, Z$2), SUMIFS(NewEmisData!J:J, NewEmisData!$A:$A, "LDV", NewEmisData!$B:$B, $A225, NewEmisData!$C:$C, $H225, NewEmisData!$D:$D, Z$2))</f>
        <v>#REF!</v>
      </c>
      <c r="AA225" s="335" t="e">
        <f>$I225*IF($G225="Pickup", SUMIFS(NewEmisData!K:K, NewEmisData!$A:$A, "Pickup", NewEmisData!$B:$B, $A225, NewEmisData!$C:$C, $H225, NewEmisData!$D:$D, AA$2), SUMIFS(NewEmisData!K:K, NewEmisData!$A:$A, "LDV", NewEmisData!$B:$B, $A225, NewEmisData!$C:$C, $H225, NewEmisData!$D:$D, AA$2))</f>
        <v>#REF!</v>
      </c>
      <c r="AB225" s="335" t="e">
        <f>$I225*IF($G225="Pickup", SUMIFS(NewEmisData!L:L, NewEmisData!$A:$A, "Pickup", NewEmisData!$B:$B, $A225, NewEmisData!$C:$C, $H225, NewEmisData!$D:$D, AB$2), SUMIFS(NewEmisData!L:L, NewEmisData!$A:$A, "LDV", NewEmisData!$B:$B, $A225, NewEmisData!$C:$C, $H225, NewEmisData!$D:$D, AB$2))</f>
        <v>#REF!</v>
      </c>
      <c r="AC225" s="335" t="e">
        <f>$I225*IF($G225="Pickup", SUMIFS(NewEmisData!M:M, NewEmisData!$A:$A, "Pickup", NewEmisData!$B:$B, $A225, NewEmisData!$C:$C, $H225, NewEmisData!$D:$D, AC$2), SUMIFS(NewEmisData!M:M, NewEmisData!$A:$A, "LDV", NewEmisData!$B:$B, $A225, NewEmisData!$C:$C, $H225, NewEmisData!$D:$D, AC$2))</f>
        <v>#REF!</v>
      </c>
      <c r="AD225" s="335">
        <v>4.01225359617393E-2</v>
      </c>
      <c r="AE225" s="335" t="e">
        <f>$I225*IF($G225="Pickup", SUMIFS(NewEmisData!E:E, NewEmisData!$A:$A, "Pickup", NewEmisData!$B:$B, $A225, NewEmisData!$C:$C, $H225, NewEmisData!$D:$D, AE$2), SUMIFS(NewEmisData!E:E, NewEmisData!$A:$A, "LDV", NewEmisData!$B:$B, $A225, NewEmisData!$C:$C, $H225, NewEmisData!$D:$D, AE$2))</f>
        <v>#REF!</v>
      </c>
      <c r="AF225" s="335" t="e">
        <f>$I225*IF($G225="Pickup", SUMIFS(NewEmisData!F:F, NewEmisData!$A:$A, "Pickup", NewEmisData!$B:$B, $A225, NewEmisData!$C:$C, $H225, NewEmisData!$D:$D, AF$2), SUMIFS(NewEmisData!F:F, NewEmisData!$A:$A, "LDV", NewEmisData!$B:$B, $A225, NewEmisData!$C:$C, $H225, NewEmisData!$D:$D, AF$2))</f>
        <v>#REF!</v>
      </c>
      <c r="AG225" s="335" t="e">
        <f>$I225*IF($G225="Pickup", SUMIFS(NewEmisData!G:G, NewEmisData!$A:$A, "Pickup", NewEmisData!$B:$B, $A225, NewEmisData!$C:$C, $H225, NewEmisData!$D:$D, AG$2), SUMIFS(NewEmisData!G:G, NewEmisData!$A:$A, "LDV", NewEmisData!$B:$B, $A225, NewEmisData!$C:$C, $H225, NewEmisData!$D:$D, AG$2))</f>
        <v>#REF!</v>
      </c>
      <c r="AH225" s="335" t="e">
        <f>$I225*IF($G225="Pickup", SUMIFS(NewEmisData!H:H, NewEmisData!$A:$A, "Pickup", NewEmisData!$B:$B, $A225, NewEmisData!$C:$C, $H225, NewEmisData!$D:$D, AH$2), SUMIFS(NewEmisData!H:H, NewEmisData!$A:$A, "LDV", NewEmisData!$B:$B, $A225, NewEmisData!$C:$C, $H225, NewEmisData!$D:$D, AH$2))</f>
        <v>#REF!</v>
      </c>
      <c r="AI225" s="335" t="e">
        <f>$I225*IF($G225="Pickup", SUMIFS(NewEmisData!I:I, NewEmisData!$A:$A, "Pickup", NewEmisData!$B:$B, $A225, NewEmisData!$C:$C, $H225, NewEmisData!$D:$D, AI$2), SUMIFS(NewEmisData!I:I, NewEmisData!$A:$A, "LDV", NewEmisData!$B:$B, $A225, NewEmisData!$C:$C, $H225, NewEmisData!$D:$D, AI$2))</f>
        <v>#REF!</v>
      </c>
      <c r="AJ225" s="335" t="e">
        <f>$I225*IF($G225="Pickup", SUMIFS(NewEmisData!J:J, NewEmisData!$A:$A, "Pickup", NewEmisData!$B:$B, $A225, NewEmisData!$C:$C, $H225, NewEmisData!$D:$D, AJ$2), SUMIFS(NewEmisData!J:J, NewEmisData!$A:$A, "LDV", NewEmisData!$B:$B, $A225, NewEmisData!$C:$C, $H225, NewEmisData!$D:$D, AJ$2))</f>
        <v>#REF!</v>
      </c>
      <c r="AK225" s="335" t="e">
        <f>$I225*IF($G225="Pickup", SUMIFS(NewEmisData!K:K, NewEmisData!$A:$A, "Pickup", NewEmisData!$B:$B, $A225, NewEmisData!$C:$C, $H225, NewEmisData!$D:$D, AK$2), SUMIFS(NewEmisData!K:K, NewEmisData!$A:$A, "LDV", NewEmisData!$B:$B, $A225, NewEmisData!$C:$C, $H225, NewEmisData!$D:$D, AK$2))</f>
        <v>#REF!</v>
      </c>
      <c r="AL225" s="335" t="e">
        <f>$I225*IF($G225="Pickup", SUMIFS(NewEmisData!L:L, NewEmisData!$A:$A, "Pickup", NewEmisData!$B:$B, $A225, NewEmisData!$C:$C, $H225, NewEmisData!$D:$D, AL$2), SUMIFS(NewEmisData!L:L, NewEmisData!$A:$A, "LDV", NewEmisData!$B:$B, $A225, NewEmisData!$C:$C, $H225, NewEmisData!$D:$D, AL$2))</f>
        <v>#REF!</v>
      </c>
      <c r="AM225" s="335" t="e">
        <f>$I225*IF($G225="Pickup", SUMIFS(NewEmisData!M:M, NewEmisData!$A:$A, "Pickup", NewEmisData!$B:$B, $A225, NewEmisData!$C:$C, $H225, NewEmisData!$D:$D, AM$2), SUMIFS(NewEmisData!M:M, NewEmisData!$A:$A, "LDV", NewEmisData!$B:$B, $A225, NewEmisData!$C:$C, $H225, NewEmisData!$D:$D, AM$2))</f>
        <v>#REF!</v>
      </c>
      <c r="AN225" s="335">
        <v>1.3799697283318666E-3</v>
      </c>
      <c r="AO225" s="335" t="e">
        <f>$I225*IF($G225="Pickup", SUMIFS(NewEmisData!E:E, NewEmisData!$A:$A, "Pickup", NewEmisData!$B:$B, $A225, NewEmisData!$C:$C, $H225, NewEmisData!$D:$D, AO$2), SUMIFS(NewEmisData!E:E, NewEmisData!$A:$A, "LDV", NewEmisData!$B:$B, $A225, NewEmisData!$C:$C, $H225, NewEmisData!$D:$D, AO$2))</f>
        <v>#REF!</v>
      </c>
      <c r="AP225" s="335" t="e">
        <f>$I225*IF($G225="Pickup", SUMIFS(NewEmisData!F:F, NewEmisData!$A:$A, "Pickup", NewEmisData!$B:$B, $A225, NewEmisData!$C:$C, $H225, NewEmisData!$D:$D, AP$2), SUMIFS(NewEmisData!F:F, NewEmisData!$A:$A, "LDV", NewEmisData!$B:$B, $A225, NewEmisData!$C:$C, $H225, NewEmisData!$D:$D, AP$2))</f>
        <v>#REF!</v>
      </c>
      <c r="AQ225" s="335" t="e">
        <f>$I225*IF($G225="Pickup", SUMIFS(NewEmisData!G:G, NewEmisData!$A:$A, "Pickup", NewEmisData!$B:$B, $A225, NewEmisData!$C:$C, $H225, NewEmisData!$D:$D, AQ$2), SUMIFS(NewEmisData!G:G, NewEmisData!$A:$A, "LDV", NewEmisData!$B:$B, $A225, NewEmisData!$C:$C, $H225, NewEmisData!$D:$D, AQ$2))</f>
        <v>#REF!</v>
      </c>
      <c r="AR225" s="335" t="e">
        <f>$I225*IF($G225="Pickup", SUMIFS(NewEmisData!H:H, NewEmisData!$A:$A, "Pickup", NewEmisData!$B:$B, $A225, NewEmisData!$C:$C, $H225, NewEmisData!$D:$D, AR$2), SUMIFS(NewEmisData!H:H, NewEmisData!$A:$A, "LDV", NewEmisData!$B:$B, $A225, NewEmisData!$C:$C, $H225, NewEmisData!$D:$D, AR$2))</f>
        <v>#REF!</v>
      </c>
      <c r="AS225" s="335" t="e">
        <f>$I225*IF($G225="Pickup", SUMIFS(NewEmisData!I:I, NewEmisData!$A:$A, "Pickup", NewEmisData!$B:$B, $A225, NewEmisData!$C:$C, $H225, NewEmisData!$D:$D, AS$2), SUMIFS(NewEmisData!I:I, NewEmisData!$A:$A, "LDV", NewEmisData!$B:$B, $A225, NewEmisData!$C:$C, $H225, NewEmisData!$D:$D, AS$2))</f>
        <v>#REF!</v>
      </c>
      <c r="AT225" s="335" t="e">
        <f>$I225*IF($G225="Pickup", SUMIFS(NewEmisData!J:J, NewEmisData!$A:$A, "Pickup", NewEmisData!$B:$B, $A225, NewEmisData!$C:$C, $H225, NewEmisData!$D:$D, AT$2), SUMIFS(NewEmisData!J:J, NewEmisData!$A:$A, "LDV", NewEmisData!$B:$B, $A225, NewEmisData!$C:$C, $H225, NewEmisData!$D:$D, AT$2))</f>
        <v>#REF!</v>
      </c>
      <c r="AU225" s="335" t="e">
        <f>$I225*IF($G225="Pickup", SUMIFS(NewEmisData!K:K, NewEmisData!$A:$A, "Pickup", NewEmisData!$B:$B, $A225, NewEmisData!$C:$C, $H225, NewEmisData!$D:$D, AU$2), SUMIFS(NewEmisData!K:K, NewEmisData!$A:$A, "LDV", NewEmisData!$B:$B, $A225, NewEmisData!$C:$C, $H225, NewEmisData!$D:$D, AU$2))</f>
        <v>#REF!</v>
      </c>
      <c r="AV225" s="335" t="e">
        <f>$I225*IF($G225="Pickup", SUMIFS(NewEmisData!L:L, NewEmisData!$A:$A, "Pickup", NewEmisData!$B:$B, $A225, NewEmisData!$C:$C, $H225, NewEmisData!$D:$D, AV$2), SUMIFS(NewEmisData!L:L, NewEmisData!$A:$A, "LDV", NewEmisData!$B:$B, $A225, NewEmisData!$C:$C, $H225, NewEmisData!$D:$D, AV$2))</f>
        <v>#REF!</v>
      </c>
      <c r="AW225" s="335" t="e">
        <f>$I225*IF($G225="Pickup", SUMIFS(NewEmisData!M:M, NewEmisData!$A:$A, "Pickup", NewEmisData!$B:$B, $A225, NewEmisData!$C:$C, $H225, NewEmisData!$D:$D, AW$2), SUMIFS(NewEmisData!M:M, NewEmisData!$A:$A, "LDV", NewEmisData!$B:$B, $A225, NewEmisData!$C:$C, $H225, NewEmisData!$D:$D, AW$2))</f>
        <v>#REF!</v>
      </c>
      <c r="AX225" s="335">
        <v>2.3295164715406345E-2</v>
      </c>
      <c r="AY225" s="335" t="e">
        <f>$I225*IF($G225="Pickup", SUMIFS(NewEmisData!E:E, NewEmisData!$A:$A, "Pickup", NewEmisData!$B:$B, $A225, NewEmisData!$C:$C, $H225, NewEmisData!$D:$D, AY$2), SUMIFS(NewEmisData!E:E, NewEmisData!$A:$A, "LDV", NewEmisData!$B:$B, $A225, NewEmisData!$C:$C, $H225, NewEmisData!$D:$D, AY$2))</f>
        <v>#REF!</v>
      </c>
      <c r="AZ225" s="335" t="e">
        <f>$I225*IF($G225="Pickup", SUMIFS(NewEmisData!F:F, NewEmisData!$A:$A, "Pickup", NewEmisData!$B:$B, $A225, NewEmisData!$C:$C, $H225, NewEmisData!$D:$D, AZ$2), SUMIFS(NewEmisData!F:F, NewEmisData!$A:$A, "LDV", NewEmisData!$B:$B, $A225, NewEmisData!$C:$C, $H225, NewEmisData!$D:$D, AZ$2))</f>
        <v>#REF!</v>
      </c>
      <c r="BA225" s="335" t="e">
        <f>$I225*IF($G225="Pickup", SUMIFS(NewEmisData!G:G, NewEmisData!$A:$A, "Pickup", NewEmisData!$B:$B, $A225, NewEmisData!$C:$C, $H225, NewEmisData!$D:$D, BA$2), SUMIFS(NewEmisData!G:G, NewEmisData!$A:$A, "LDV", NewEmisData!$B:$B, $A225, NewEmisData!$C:$C, $H225, NewEmisData!$D:$D, BA$2))</f>
        <v>#REF!</v>
      </c>
      <c r="BB225" s="335" t="e">
        <f>$I225*IF($G225="Pickup", SUMIFS(NewEmisData!H:H, NewEmisData!$A:$A, "Pickup", NewEmisData!$B:$B, $A225, NewEmisData!$C:$C, $H225, NewEmisData!$D:$D, BB$2), SUMIFS(NewEmisData!H:H, NewEmisData!$A:$A, "LDV", NewEmisData!$B:$B, $A225, NewEmisData!$C:$C, $H225, NewEmisData!$D:$D, BB$2))</f>
        <v>#REF!</v>
      </c>
      <c r="BC225" s="335" t="e">
        <f>$I225*IF($G225="Pickup", SUMIFS(NewEmisData!I:I, NewEmisData!$A:$A, "Pickup", NewEmisData!$B:$B, $A225, NewEmisData!$C:$C, $H225, NewEmisData!$D:$D, BC$2), SUMIFS(NewEmisData!I:I, NewEmisData!$A:$A, "LDV", NewEmisData!$B:$B, $A225, NewEmisData!$C:$C, $H225, NewEmisData!$D:$D, BC$2))</f>
        <v>#REF!</v>
      </c>
      <c r="BD225" s="335" t="e">
        <f>$I225*IF($G225="Pickup", SUMIFS(NewEmisData!J:J, NewEmisData!$A:$A, "Pickup", NewEmisData!$B:$B, $A225, NewEmisData!$C:$C, $H225, NewEmisData!$D:$D, BD$2), SUMIFS(NewEmisData!J:J, NewEmisData!$A:$A, "LDV", NewEmisData!$B:$B, $A225, NewEmisData!$C:$C, $H225, NewEmisData!$D:$D, BD$2))</f>
        <v>#REF!</v>
      </c>
      <c r="BE225" s="335" t="e">
        <f>$I225*IF($G225="Pickup", SUMIFS(NewEmisData!K:K, NewEmisData!$A:$A, "Pickup", NewEmisData!$B:$B, $A225, NewEmisData!$C:$C, $H225, NewEmisData!$D:$D, BE$2), SUMIFS(NewEmisData!K:K, NewEmisData!$A:$A, "LDV", NewEmisData!$B:$B, $A225, NewEmisData!$C:$C, $H225, NewEmisData!$D:$D, BE$2))</f>
        <v>#REF!</v>
      </c>
      <c r="BF225" s="335" t="e">
        <f>$I225*IF($G225="Pickup", SUMIFS(NewEmisData!L:L, NewEmisData!$A:$A, "Pickup", NewEmisData!$B:$B, $A225, NewEmisData!$C:$C, $H225, NewEmisData!$D:$D, BF$2), SUMIFS(NewEmisData!L:L, NewEmisData!$A:$A, "LDV", NewEmisData!$B:$B, $A225, NewEmisData!$C:$C, $H225, NewEmisData!$D:$D, BF$2))</f>
        <v>#REF!</v>
      </c>
      <c r="BG225" s="335" t="e">
        <f>$I225*IF($G225="Pickup", SUMIFS(NewEmisData!M:M, NewEmisData!$A:$A, "Pickup", NewEmisData!$B:$B, $A225, NewEmisData!$C:$C, $H225, NewEmisData!$D:$D, BG$2), SUMIFS(NewEmisData!M:M, NewEmisData!$A:$A, "LDV", NewEmisData!$B:$B, $A225, NewEmisData!$C:$C, $H225, NewEmisData!$D:$D, BG$2))</f>
        <v>#REF!</v>
      </c>
      <c r="BH225" s="335">
        <v>4.8263708394384892E-3</v>
      </c>
      <c r="BI225" s="335" t="e">
        <f>$I225*IF($G225="Pickup", SUMIFS(NewEmisData!E:E, NewEmisData!$A:$A, "Pickup", NewEmisData!$B:$B, $A225, NewEmisData!$C:$C, $H225, NewEmisData!$D:$D, BI$2), SUMIFS(NewEmisData!E:E, NewEmisData!$A:$A, "LDV", NewEmisData!$B:$B, $A225, NewEmisData!$C:$C, $H225, NewEmisData!$D:$D, BI$2))</f>
        <v>#REF!</v>
      </c>
      <c r="BJ225" s="335" t="e">
        <f>$I225*IF($G225="Pickup", SUMIFS(NewEmisData!F:F, NewEmisData!$A:$A, "Pickup", NewEmisData!$B:$B, $A225, NewEmisData!$C:$C, $H225, NewEmisData!$D:$D, BJ$2), SUMIFS(NewEmisData!F:F, NewEmisData!$A:$A, "LDV", NewEmisData!$B:$B, $A225, NewEmisData!$C:$C, $H225, NewEmisData!$D:$D, BJ$2))</f>
        <v>#REF!</v>
      </c>
      <c r="BK225" s="335" t="e">
        <f>$I225*IF($G225="Pickup", SUMIFS(NewEmisData!G:G, NewEmisData!$A:$A, "Pickup", NewEmisData!$B:$B, $A225, NewEmisData!$C:$C, $H225, NewEmisData!$D:$D, BK$2), SUMIFS(NewEmisData!G:G, NewEmisData!$A:$A, "LDV", NewEmisData!$B:$B, $A225, NewEmisData!$C:$C, $H225, NewEmisData!$D:$D, BK$2))</f>
        <v>#REF!</v>
      </c>
      <c r="BL225" s="335" t="e">
        <f>$I225*IF($G225="Pickup", SUMIFS(NewEmisData!H:H, NewEmisData!$A:$A, "Pickup", NewEmisData!$B:$B, $A225, NewEmisData!$C:$C, $H225, NewEmisData!$D:$D, BL$2), SUMIFS(NewEmisData!H:H, NewEmisData!$A:$A, "LDV", NewEmisData!$B:$B, $A225, NewEmisData!$C:$C, $H225, NewEmisData!$D:$D, BL$2))</f>
        <v>#REF!</v>
      </c>
      <c r="BM225" s="335" t="e">
        <f>$I225*IF($G225="Pickup", SUMIFS(NewEmisData!I:I, NewEmisData!$A:$A, "Pickup", NewEmisData!$B:$B, $A225, NewEmisData!$C:$C, $H225, NewEmisData!$D:$D, BM$2), SUMIFS(NewEmisData!I:I, NewEmisData!$A:$A, "LDV", NewEmisData!$B:$B, $A225, NewEmisData!$C:$C, $H225, NewEmisData!$D:$D, BM$2))</f>
        <v>#REF!</v>
      </c>
      <c r="BN225" s="335" t="e">
        <f>$I225*IF($G225="Pickup", SUMIFS(NewEmisData!J:J, NewEmisData!$A:$A, "Pickup", NewEmisData!$B:$B, $A225, NewEmisData!$C:$C, $H225, NewEmisData!$D:$D, BN$2), SUMIFS(NewEmisData!J:J, NewEmisData!$A:$A, "LDV", NewEmisData!$B:$B, $A225, NewEmisData!$C:$C, $H225, NewEmisData!$D:$D, BN$2))</f>
        <v>#REF!</v>
      </c>
      <c r="BO225" s="335" t="e">
        <f>$I225*IF($G225="Pickup", SUMIFS(NewEmisData!K:K, NewEmisData!$A:$A, "Pickup", NewEmisData!$B:$B, $A225, NewEmisData!$C:$C, $H225, NewEmisData!$D:$D, BO$2), SUMIFS(NewEmisData!K:K, NewEmisData!$A:$A, "LDV", NewEmisData!$B:$B, $A225, NewEmisData!$C:$C, $H225, NewEmisData!$D:$D, BO$2))</f>
        <v>#REF!</v>
      </c>
      <c r="BP225" s="335" t="e">
        <f>$I225*IF($G225="Pickup", SUMIFS(NewEmisData!L:L, NewEmisData!$A:$A, "Pickup", NewEmisData!$B:$B, $A225, NewEmisData!$C:$C, $H225, NewEmisData!$D:$D, BP$2), SUMIFS(NewEmisData!L:L, NewEmisData!$A:$A, "LDV", NewEmisData!$B:$B, $A225, NewEmisData!$C:$C, $H225, NewEmisData!$D:$D, BP$2))</f>
        <v>#REF!</v>
      </c>
      <c r="BQ225" s="335" t="e">
        <f>$I225*IF($G225="Pickup", SUMIFS(NewEmisData!M:M, NewEmisData!$A:$A, "Pickup", NewEmisData!$B:$B, $A225, NewEmisData!$C:$C, $H225, NewEmisData!$D:$D, BQ$2), SUMIFS(NewEmisData!M:M, NewEmisData!$A:$A, "LDV", NewEmisData!$B:$B, $A225, NewEmisData!$C:$C, $H225, NewEmisData!$D:$D, BQ$2))</f>
        <v>#REF!</v>
      </c>
      <c r="BR225" s="335">
        <v>0.95682212972652436</v>
      </c>
      <c r="BS225" s="335" t="e">
        <f>$I225*IF($G225="Pickup", SUMIFS(NewEmisData!E:E, NewEmisData!$A:$A, "Pickup", NewEmisData!$B:$B, $A225, NewEmisData!$C:$C, $H225, NewEmisData!$D:$D, BS$2), SUMIFS(NewEmisData!E:E, NewEmisData!$A:$A, "LDV", NewEmisData!$B:$B, $A225, NewEmisData!$C:$C, $H225, NewEmisData!$D:$D, BS$2))</f>
        <v>#REF!</v>
      </c>
      <c r="BT225" s="335" t="e">
        <f>$I225*IF($G225="Pickup", SUMIFS(NewEmisData!F:F, NewEmisData!$A:$A, "Pickup", NewEmisData!$B:$B, $A225, NewEmisData!$C:$C, $H225, NewEmisData!$D:$D, BT$2), SUMIFS(NewEmisData!F:F, NewEmisData!$A:$A, "LDV", NewEmisData!$B:$B, $A225, NewEmisData!$C:$C, $H225, NewEmisData!$D:$D, BT$2))</f>
        <v>#REF!</v>
      </c>
      <c r="BU225" s="335" t="e">
        <f>$I225*IF($G225="Pickup", SUMIFS(NewEmisData!G:G, NewEmisData!$A:$A, "Pickup", NewEmisData!$B:$B, $A225, NewEmisData!$C:$C, $H225, NewEmisData!$D:$D, BU$2), SUMIFS(NewEmisData!G:G, NewEmisData!$A:$A, "LDV", NewEmisData!$B:$B, $A225, NewEmisData!$C:$C, $H225, NewEmisData!$D:$D, BU$2))</f>
        <v>#REF!</v>
      </c>
      <c r="BV225" s="335" t="e">
        <f>$I225*IF($G225="Pickup", SUMIFS(NewEmisData!H:H, NewEmisData!$A:$A, "Pickup", NewEmisData!$B:$B, $A225, NewEmisData!$C:$C, $H225, NewEmisData!$D:$D, BV$2), SUMIFS(NewEmisData!H:H, NewEmisData!$A:$A, "LDV", NewEmisData!$B:$B, $A225, NewEmisData!$C:$C, $H225, NewEmisData!$D:$D, BV$2))</f>
        <v>#REF!</v>
      </c>
      <c r="BW225" s="335" t="e">
        <f>$I225*IF($G225="Pickup", SUMIFS(NewEmisData!I:I, NewEmisData!$A:$A, "Pickup", NewEmisData!$B:$B, $A225, NewEmisData!$C:$C, $H225, NewEmisData!$D:$D, BW$2), SUMIFS(NewEmisData!I:I, NewEmisData!$A:$A, "LDV", NewEmisData!$B:$B, $A225, NewEmisData!$C:$C, $H225, NewEmisData!$D:$D, BW$2))</f>
        <v>#REF!</v>
      </c>
      <c r="BX225" s="335" t="e">
        <f>$I225*IF($G225="Pickup", SUMIFS(NewEmisData!J:J, NewEmisData!$A:$A, "Pickup", NewEmisData!$B:$B, $A225, NewEmisData!$C:$C, $H225, NewEmisData!$D:$D, BX$2), SUMIFS(NewEmisData!J:J, NewEmisData!$A:$A, "LDV", NewEmisData!$B:$B, $A225, NewEmisData!$C:$C, $H225, NewEmisData!$D:$D, BX$2))</f>
        <v>#REF!</v>
      </c>
      <c r="BY225" s="335" t="e">
        <f>$I225*IF($G225="Pickup", SUMIFS(NewEmisData!K:K, NewEmisData!$A:$A, "Pickup", NewEmisData!$B:$B, $A225, NewEmisData!$C:$C, $H225, NewEmisData!$D:$D, BY$2), SUMIFS(NewEmisData!K:K, NewEmisData!$A:$A, "LDV", NewEmisData!$B:$B, $A225, NewEmisData!$C:$C, $H225, NewEmisData!$D:$D, BY$2))</f>
        <v>#REF!</v>
      </c>
      <c r="BZ225" s="335" t="e">
        <f>$I225*IF($G225="Pickup", SUMIFS(NewEmisData!L:L, NewEmisData!$A:$A, "Pickup", NewEmisData!$B:$B, $A225, NewEmisData!$C:$C, $H225, NewEmisData!$D:$D, BZ$2), SUMIFS(NewEmisData!L:L, NewEmisData!$A:$A, "LDV", NewEmisData!$B:$B, $A225, NewEmisData!$C:$C, $H225, NewEmisData!$D:$D, BZ$2))</f>
        <v>#REF!</v>
      </c>
      <c r="CA225" s="335" t="e">
        <f>$I225*IF($G225="Pickup", SUMIFS(NewEmisData!M:M, NewEmisData!$A:$A, "Pickup", NewEmisData!$B:$B, $A225, NewEmisData!$C:$C, $H225, NewEmisData!$D:$D, CA$2), SUMIFS(NewEmisData!M:M, NewEmisData!$A:$A, "LDV", NewEmisData!$B:$B, $A225, NewEmisData!$C:$C, $H225, NewEmisData!$D:$D, CA$2))</f>
        <v>#REF!</v>
      </c>
      <c r="CB225" s="335">
        <v>4.7127440169935142E-2</v>
      </c>
      <c r="CC225" s="335" t="e">
        <f>$I225*IF($G225="Pickup", SUMIFS(NewEmisData!E:E, NewEmisData!$A:$A, "Pickup", NewEmisData!$B:$B, $A225, NewEmisData!$C:$C, $H225, NewEmisData!$D:$D, CC$2), SUMIFS(NewEmisData!E:E, NewEmisData!$A:$A, "LDV", NewEmisData!$B:$B, $A225, NewEmisData!$C:$C, $H225, NewEmisData!$D:$D, CC$2))</f>
        <v>#REF!</v>
      </c>
      <c r="CD225" s="335" t="e">
        <f>$I225*IF($G225="Pickup", SUMIFS(NewEmisData!F:F, NewEmisData!$A:$A, "Pickup", NewEmisData!$B:$B, $A225, NewEmisData!$C:$C, $H225, NewEmisData!$D:$D, CD$2), SUMIFS(NewEmisData!F:F, NewEmisData!$A:$A, "LDV", NewEmisData!$B:$B, $A225, NewEmisData!$C:$C, $H225, NewEmisData!$D:$D, CD$2))</f>
        <v>#REF!</v>
      </c>
      <c r="CE225" s="335" t="e">
        <f>$I225*IF($G225="Pickup", SUMIFS(NewEmisData!G:G, NewEmisData!$A:$A, "Pickup", NewEmisData!$B:$B, $A225, NewEmisData!$C:$C, $H225, NewEmisData!$D:$D, CE$2), SUMIFS(NewEmisData!G:G, NewEmisData!$A:$A, "LDV", NewEmisData!$B:$B, $A225, NewEmisData!$C:$C, $H225, NewEmisData!$D:$D, CE$2))</f>
        <v>#REF!</v>
      </c>
      <c r="CF225" s="335" t="e">
        <f>$I225*IF($G225="Pickup", SUMIFS(NewEmisData!H:H, NewEmisData!$A:$A, "Pickup", NewEmisData!$B:$B, $A225, NewEmisData!$C:$C, $H225, NewEmisData!$D:$D, CF$2), SUMIFS(NewEmisData!H:H, NewEmisData!$A:$A, "LDV", NewEmisData!$B:$B, $A225, NewEmisData!$C:$C, $H225, NewEmisData!$D:$D, CF$2))</f>
        <v>#REF!</v>
      </c>
      <c r="CG225" s="335" t="e">
        <f>$I225*IF($G225="Pickup", SUMIFS(NewEmisData!I:I, NewEmisData!$A:$A, "Pickup", NewEmisData!$B:$B, $A225, NewEmisData!$C:$C, $H225, NewEmisData!$D:$D, CG$2), SUMIFS(NewEmisData!I:I, NewEmisData!$A:$A, "LDV", NewEmisData!$B:$B, $A225, NewEmisData!$C:$C, $H225, NewEmisData!$D:$D, CG$2))</f>
        <v>#REF!</v>
      </c>
      <c r="CH225" s="335" t="e">
        <f>$I225*IF($G225="Pickup", SUMIFS(NewEmisData!J:J, NewEmisData!$A:$A, "Pickup", NewEmisData!$B:$B, $A225, NewEmisData!$C:$C, $H225, NewEmisData!$D:$D, CH$2), SUMIFS(NewEmisData!J:J, NewEmisData!$A:$A, "LDV", NewEmisData!$B:$B, $A225, NewEmisData!$C:$C, $H225, NewEmisData!$D:$D, CH$2))</f>
        <v>#REF!</v>
      </c>
      <c r="CI225" s="335" t="e">
        <f>$I225*IF($G225="Pickup", SUMIFS(NewEmisData!K:K, NewEmisData!$A:$A, "Pickup", NewEmisData!$B:$B, $A225, NewEmisData!$C:$C, $H225, NewEmisData!$D:$D, CI$2), SUMIFS(NewEmisData!K:K, NewEmisData!$A:$A, "LDV", NewEmisData!$B:$B, $A225, NewEmisData!$C:$C, $H225, NewEmisData!$D:$D, CI$2))</f>
        <v>#REF!</v>
      </c>
      <c r="CJ225" s="335" t="e">
        <f>$I225*IF($G225="Pickup", SUMIFS(NewEmisData!L:L, NewEmisData!$A:$A, "Pickup", NewEmisData!$B:$B, $A225, NewEmisData!$C:$C, $H225, NewEmisData!$D:$D, CJ$2), SUMIFS(NewEmisData!L:L, NewEmisData!$A:$A, "LDV", NewEmisData!$B:$B, $A225, NewEmisData!$C:$C, $H225, NewEmisData!$D:$D, CJ$2))</f>
        <v>#REF!</v>
      </c>
      <c r="CK225" s="335" t="e">
        <f>$I225*IF($G225="Pickup", SUMIFS(NewEmisData!M:M, NewEmisData!$A:$A, "Pickup", NewEmisData!$B:$B, $A225, NewEmisData!$C:$C, $H225, NewEmisData!$D:$D, CK$2), SUMIFS(NewEmisData!M:M, NewEmisData!$A:$A, "LDV", NewEmisData!$B:$B, $A225, NewEmisData!$C:$C, $H225, NewEmisData!$D:$D, CK$2))</f>
        <v>#REF!</v>
      </c>
      <c r="CL225" s="335">
        <v>1.4592568900010336E-2</v>
      </c>
      <c r="CM225" s="335" t="e">
        <f>$I225*IF($G225="Pickup", SUMIFS(NewEmisData!E:E, NewEmisData!$A:$A, "Pickup", NewEmisData!$B:$B, $A225, NewEmisData!$C:$C, $H225, NewEmisData!$D:$D, CM$2), SUMIFS(NewEmisData!E:E, NewEmisData!$A:$A, "LDV", NewEmisData!$B:$B, $A225, NewEmisData!$C:$C, $H225, NewEmisData!$D:$D, CM$2))</f>
        <v>#REF!</v>
      </c>
      <c r="CN225" s="335" t="e">
        <f>$I225*IF($G225="Pickup", SUMIFS(NewEmisData!F:F, NewEmisData!$A:$A, "Pickup", NewEmisData!$B:$B, $A225, NewEmisData!$C:$C, $H225, NewEmisData!$D:$D, CN$2), SUMIFS(NewEmisData!F:F, NewEmisData!$A:$A, "LDV", NewEmisData!$B:$B, $A225, NewEmisData!$C:$C, $H225, NewEmisData!$D:$D, CN$2))</f>
        <v>#REF!</v>
      </c>
      <c r="CO225" s="335" t="e">
        <f>$I225*IF($G225="Pickup", SUMIFS(NewEmisData!G:G, NewEmisData!$A:$A, "Pickup", NewEmisData!$B:$B, $A225, NewEmisData!$C:$C, $H225, NewEmisData!$D:$D, CO$2), SUMIFS(NewEmisData!G:G, NewEmisData!$A:$A, "LDV", NewEmisData!$B:$B, $A225, NewEmisData!$C:$C, $H225, NewEmisData!$D:$D, CO$2))</f>
        <v>#REF!</v>
      </c>
      <c r="CP225" s="335" t="e">
        <f>$I225*IF($G225="Pickup", SUMIFS(NewEmisData!H:H, NewEmisData!$A:$A, "Pickup", NewEmisData!$B:$B, $A225, NewEmisData!$C:$C, $H225, NewEmisData!$D:$D, CP$2), SUMIFS(NewEmisData!H:H, NewEmisData!$A:$A, "LDV", NewEmisData!$B:$B, $A225, NewEmisData!$C:$C, $H225, NewEmisData!$D:$D, CP$2))</f>
        <v>#REF!</v>
      </c>
      <c r="CQ225" s="335" t="e">
        <f>$I225*IF($G225="Pickup", SUMIFS(NewEmisData!I:I, NewEmisData!$A:$A, "Pickup", NewEmisData!$B:$B, $A225, NewEmisData!$C:$C, $H225, NewEmisData!$D:$D, CQ$2), SUMIFS(NewEmisData!I:I, NewEmisData!$A:$A, "LDV", NewEmisData!$B:$B, $A225, NewEmisData!$C:$C, $H225, NewEmisData!$D:$D, CQ$2))</f>
        <v>#REF!</v>
      </c>
      <c r="CR225" s="335" t="e">
        <f>$I225*IF($G225="Pickup", SUMIFS(NewEmisData!J:J, NewEmisData!$A:$A, "Pickup", NewEmisData!$B:$B, $A225, NewEmisData!$C:$C, $H225, NewEmisData!$D:$D, CR$2), SUMIFS(NewEmisData!J:J, NewEmisData!$A:$A, "LDV", NewEmisData!$B:$B, $A225, NewEmisData!$C:$C, $H225, NewEmisData!$D:$D, CR$2))</f>
        <v>#REF!</v>
      </c>
      <c r="CS225" s="335" t="e">
        <f>$I225*IF($G225="Pickup", SUMIFS(NewEmisData!K:K, NewEmisData!$A:$A, "Pickup", NewEmisData!$B:$B, $A225, NewEmisData!$C:$C, $H225, NewEmisData!$D:$D, CS$2), SUMIFS(NewEmisData!K:K, NewEmisData!$A:$A, "LDV", NewEmisData!$B:$B, $A225, NewEmisData!$C:$C, $H225, NewEmisData!$D:$D, CS$2))</f>
        <v>#REF!</v>
      </c>
      <c r="CT225" s="335" t="e">
        <f>$I225*IF($G225="Pickup", SUMIFS(NewEmisData!L:L, NewEmisData!$A:$A, "Pickup", NewEmisData!$B:$B, $A225, NewEmisData!$C:$C, $H225, NewEmisData!$D:$D, CT$2), SUMIFS(NewEmisData!L:L, NewEmisData!$A:$A, "LDV", NewEmisData!$B:$B, $A225, NewEmisData!$C:$C, $H225, NewEmisData!$D:$D, CT$2))</f>
        <v>#REF!</v>
      </c>
      <c r="CU225" s="335" t="e">
        <f>$I225*IF($G225="Pickup", SUMIFS(NewEmisData!M:M, NewEmisData!$A:$A, "Pickup", NewEmisData!$B:$B, $A225, NewEmisData!$C:$C, $H225, NewEmisData!$D:$D, CU$2), SUMIFS(NewEmisData!M:M, NewEmisData!$A:$A, "LDV", NewEmisData!$B:$B, $A225, NewEmisData!$C:$C, $H225, NewEmisData!$D:$D, CU$2))</f>
        <v>#REF!</v>
      </c>
      <c r="CV225" s="335">
        <v>3.6424305937100541E-3</v>
      </c>
      <c r="CW225" s="335">
        <v>1.6495616543674638E-3</v>
      </c>
      <c r="CX225" s="335">
        <v>1.3771323682384652E-3</v>
      </c>
      <c r="CY225" s="335">
        <v>1.1218799996977164E-3</v>
      </c>
      <c r="CZ225" s="335">
        <v>9.3882274988462962E-4</v>
      </c>
      <c r="DA225" s="335">
        <v>7.0864667693252615E-4</v>
      </c>
      <c r="DB225" s="335">
        <v>5.5896478064144581E-4</v>
      </c>
      <c r="DC225" s="335">
        <v>5.369555954011716E-4</v>
      </c>
      <c r="DD225" s="335">
        <v>5.3079635256475001E-4</v>
      </c>
      <c r="DE225" s="335">
        <v>5.2997055724210993E-4</v>
      </c>
      <c r="DF225" s="335">
        <v>5.2997055724210993E-4</v>
      </c>
      <c r="DG225" s="335" t="e">
        <f>$I225*IF($G225="Pickup", SUMIFS(NewEmisData!E:E, NewEmisData!$A:$A, "Pickup", NewEmisData!$B:$B, $A225, NewEmisData!$C:$C, $H225, NewEmisData!$D:$D, DG$2), SUMIFS(NewEmisData!E:E, NewEmisData!$A:$A, "LDV", NewEmisData!$B:$B, $A225, NewEmisData!$C:$C, $H225, NewEmisData!$D:$D, DG$2))</f>
        <v>#REF!</v>
      </c>
      <c r="DH225" s="335" t="e">
        <f>$I225*IF($G225="Pickup", SUMIFS(NewEmisData!F:F, NewEmisData!$A:$A, "Pickup", NewEmisData!$B:$B, $A225, NewEmisData!$C:$C, $H225, NewEmisData!$D:$D, DH$2), SUMIFS(NewEmisData!F:F, NewEmisData!$A:$A, "LDV", NewEmisData!$B:$B, $A225, NewEmisData!$C:$C, $H225, NewEmisData!$D:$D, DH$2))</f>
        <v>#REF!</v>
      </c>
      <c r="DI225" s="335" t="e">
        <f>$I225*IF($G225="Pickup", SUMIFS(NewEmisData!G:G, NewEmisData!$A:$A, "Pickup", NewEmisData!$B:$B, $A225, NewEmisData!$C:$C, $H225, NewEmisData!$D:$D, DI$2), SUMIFS(NewEmisData!G:G, NewEmisData!$A:$A, "LDV", NewEmisData!$B:$B, $A225, NewEmisData!$C:$C, $H225, NewEmisData!$D:$D, DI$2))</f>
        <v>#REF!</v>
      </c>
      <c r="DJ225" s="335" t="e">
        <f>$I225*IF($G225="Pickup", SUMIFS(NewEmisData!H:H, NewEmisData!$A:$A, "Pickup", NewEmisData!$B:$B, $A225, NewEmisData!$C:$C, $H225, NewEmisData!$D:$D, DJ$2), SUMIFS(NewEmisData!H:H, NewEmisData!$A:$A, "LDV", NewEmisData!$B:$B, $A225, NewEmisData!$C:$C, $H225, NewEmisData!$D:$D, DJ$2))</f>
        <v>#REF!</v>
      </c>
      <c r="DK225" s="335" t="e">
        <f>$I225*IF($G225="Pickup", SUMIFS(NewEmisData!I:I, NewEmisData!$A:$A, "Pickup", NewEmisData!$B:$B, $A225, NewEmisData!$C:$C, $H225, NewEmisData!$D:$D, DK$2), SUMIFS(NewEmisData!I:I, NewEmisData!$A:$A, "LDV", NewEmisData!$B:$B, $A225, NewEmisData!$C:$C, $H225, NewEmisData!$D:$D, DK$2))</f>
        <v>#REF!</v>
      </c>
      <c r="DL225" s="335" t="e">
        <f>$I225*IF($G225="Pickup", SUMIFS(NewEmisData!J:J, NewEmisData!$A:$A, "Pickup", NewEmisData!$B:$B, $A225, NewEmisData!$C:$C, $H225, NewEmisData!$D:$D, DL$2), SUMIFS(NewEmisData!J:J, NewEmisData!$A:$A, "LDV", NewEmisData!$B:$B, $A225, NewEmisData!$C:$C, $H225, NewEmisData!$D:$D, DL$2))</f>
        <v>#REF!</v>
      </c>
      <c r="DM225" s="335" t="e">
        <f>$I225*IF($G225="Pickup", SUMIFS(NewEmisData!K:K, NewEmisData!$A:$A, "Pickup", NewEmisData!$B:$B, $A225, NewEmisData!$C:$C, $H225, NewEmisData!$D:$D, DM$2), SUMIFS(NewEmisData!K:K, NewEmisData!$A:$A, "LDV", NewEmisData!$B:$B, $A225, NewEmisData!$C:$C, $H225, NewEmisData!$D:$D, DM$2))</f>
        <v>#REF!</v>
      </c>
      <c r="DN225" s="335" t="e">
        <f>$I225*IF($G225="Pickup", SUMIFS(NewEmisData!L:L, NewEmisData!$A:$A, "Pickup", NewEmisData!$B:$B, $A225, NewEmisData!$C:$C, $H225, NewEmisData!$D:$D, DN$2), SUMIFS(NewEmisData!L:L, NewEmisData!$A:$A, "LDV", NewEmisData!$B:$B, $A225, NewEmisData!$C:$C, $H225, NewEmisData!$D:$D, DN$2))</f>
        <v>#REF!</v>
      </c>
      <c r="DO225" s="335" t="e">
        <f>$I225*IF($G225="Pickup", SUMIFS(NewEmisData!M:M, NewEmisData!$A:$A, "Pickup", NewEmisData!$B:$B, $A225, NewEmisData!$C:$C, $H225, NewEmisData!$D:$D, DO$2), SUMIFS(NewEmisData!M:M, NewEmisData!$A:$A, "LDV", NewEmisData!$B:$B, $A225, NewEmisData!$C:$C, $H225, NewEmisData!$D:$D, DO$2))</f>
        <v>#REF!</v>
      </c>
      <c r="DP225" s="335">
        <v>1.0828650179055756E-3</v>
      </c>
      <c r="DQ225" s="335" t="e">
        <f>$I225*IF($G225="Pickup", SUMIFS(NewEmisData!E:E, NewEmisData!$A:$A, "Pickup", NewEmisData!$B:$B, $A225, NewEmisData!$C:$C, $H225, NewEmisData!$D:$D, DQ$2), SUMIFS(NewEmisData!E:E, NewEmisData!$A:$A, "LDV", NewEmisData!$B:$B, $A225, NewEmisData!$C:$C, $H225, NewEmisData!$D:$D, DQ$2))</f>
        <v>#REF!</v>
      </c>
      <c r="DR225" s="335" t="e">
        <f>$I225*IF($G225="Pickup", SUMIFS(NewEmisData!F:F, NewEmisData!$A:$A, "Pickup", NewEmisData!$B:$B, $A225, NewEmisData!$C:$C, $H225, NewEmisData!$D:$D, DR$2), SUMIFS(NewEmisData!F:F, NewEmisData!$A:$A, "LDV", NewEmisData!$B:$B, $A225, NewEmisData!$C:$C, $H225, NewEmisData!$D:$D, DR$2))</f>
        <v>#REF!</v>
      </c>
      <c r="DS225" s="335" t="e">
        <f>$I225*IF($G225="Pickup", SUMIFS(NewEmisData!G:G, NewEmisData!$A:$A, "Pickup", NewEmisData!$B:$B, $A225, NewEmisData!$C:$C, $H225, NewEmisData!$D:$D, DS$2), SUMIFS(NewEmisData!G:G, NewEmisData!$A:$A, "LDV", NewEmisData!$B:$B, $A225, NewEmisData!$C:$C, $H225, NewEmisData!$D:$D, DS$2))</f>
        <v>#REF!</v>
      </c>
      <c r="DT225" s="335" t="e">
        <f>$I225*IF($G225="Pickup", SUMIFS(NewEmisData!H:H, NewEmisData!$A:$A, "Pickup", NewEmisData!$B:$B, $A225, NewEmisData!$C:$C, $H225, NewEmisData!$D:$D, DT$2), SUMIFS(NewEmisData!H:H, NewEmisData!$A:$A, "LDV", NewEmisData!$B:$B, $A225, NewEmisData!$C:$C, $H225, NewEmisData!$D:$D, DT$2))</f>
        <v>#REF!</v>
      </c>
      <c r="DU225" s="335" t="e">
        <f>$I225*IF($G225="Pickup", SUMIFS(NewEmisData!I:I, NewEmisData!$A:$A, "Pickup", NewEmisData!$B:$B, $A225, NewEmisData!$C:$C, $H225, NewEmisData!$D:$D, DU$2), SUMIFS(NewEmisData!I:I, NewEmisData!$A:$A, "LDV", NewEmisData!$B:$B, $A225, NewEmisData!$C:$C, $H225, NewEmisData!$D:$D, DU$2))</f>
        <v>#REF!</v>
      </c>
      <c r="DV225" s="335" t="e">
        <f>$I225*IF($G225="Pickup", SUMIFS(NewEmisData!J:J, NewEmisData!$A:$A, "Pickup", NewEmisData!$B:$B, $A225, NewEmisData!$C:$C, $H225, NewEmisData!$D:$D, DV$2), SUMIFS(NewEmisData!J:J, NewEmisData!$A:$A, "LDV", NewEmisData!$B:$B, $A225, NewEmisData!$C:$C, $H225, NewEmisData!$D:$D, DV$2))</f>
        <v>#REF!</v>
      </c>
      <c r="DW225" s="335" t="e">
        <f>$I225*IF($G225="Pickup", SUMIFS(NewEmisData!K:K, NewEmisData!$A:$A, "Pickup", NewEmisData!$B:$B, $A225, NewEmisData!$C:$C, $H225, NewEmisData!$D:$D, DW$2), SUMIFS(NewEmisData!K:K, NewEmisData!$A:$A, "LDV", NewEmisData!$B:$B, $A225, NewEmisData!$C:$C, $H225, NewEmisData!$D:$D, DW$2))</f>
        <v>#REF!</v>
      </c>
      <c r="DX225" s="335" t="e">
        <f>$I225*IF($G225="Pickup", SUMIFS(NewEmisData!L:L, NewEmisData!$A:$A, "Pickup", NewEmisData!$B:$B, $A225, NewEmisData!$C:$C, $H225, NewEmisData!$D:$D, DX$2), SUMIFS(NewEmisData!L:L, NewEmisData!$A:$A, "LDV", NewEmisData!$B:$B, $A225, NewEmisData!$C:$C, $H225, NewEmisData!$D:$D, DX$2))</f>
        <v>#REF!</v>
      </c>
      <c r="DY225" s="335" t="e">
        <f>$I225*IF($G225="Pickup", SUMIFS(NewEmisData!M:M, NewEmisData!$A:$A, "Pickup", NewEmisData!$B:$B, $A225, NewEmisData!$C:$C, $H225, NewEmisData!$D:$D, DY$2), SUMIFS(NewEmisData!M:M, NewEmisData!$A:$A, "LDV", NewEmisData!$B:$B, $A225, NewEmisData!$C:$C, $H225, NewEmisData!$D:$D, DY$2))</f>
        <v>#REF!</v>
      </c>
      <c r="DZ225" s="335">
        <v>7.8746316832232609E-3</v>
      </c>
      <c r="EA225" s="335" t="e">
        <f t="shared" si="350"/>
        <v>#REF!</v>
      </c>
      <c r="EB225" s="335" t="e">
        <f t="shared" si="351"/>
        <v>#REF!</v>
      </c>
      <c r="EC225" s="335" t="e">
        <f t="shared" si="352"/>
        <v>#REF!</v>
      </c>
      <c r="ED225" s="335" t="e">
        <f t="shared" si="353"/>
        <v>#REF!</v>
      </c>
      <c r="EE225" s="335" t="e">
        <f t="shared" si="354"/>
        <v>#REF!</v>
      </c>
      <c r="EF225" s="335" t="e">
        <f t="shared" si="355"/>
        <v>#REF!</v>
      </c>
      <c r="EG225" s="335" t="e">
        <f t="shared" si="356"/>
        <v>#REF!</v>
      </c>
      <c r="EH225" s="335" t="e">
        <f t="shared" si="357"/>
        <v>#REF!</v>
      </c>
      <c r="EI225" s="335" t="e">
        <f t="shared" si="358"/>
        <v>#REF!</v>
      </c>
      <c r="EJ225" s="335">
        <f t="shared" si="359"/>
        <v>0.14336953689602605</v>
      </c>
      <c r="EK225" s="335" t="e">
        <f t="shared" si="360"/>
        <v>#REF!</v>
      </c>
      <c r="EL225" s="335" t="e">
        <f t="shared" si="361"/>
        <v>#REF!</v>
      </c>
      <c r="EM225" s="335" t="e">
        <f t="shared" si="362"/>
        <v>#REF!</v>
      </c>
      <c r="EN225" s="335" t="e">
        <f t="shared" si="363"/>
        <v>#REF!</v>
      </c>
      <c r="EO225" s="335" t="e">
        <f t="shared" si="364"/>
        <v>#REF!</v>
      </c>
      <c r="EP225" s="335" t="e">
        <f t="shared" si="365"/>
        <v>#REF!</v>
      </c>
      <c r="EQ225" s="335" t="e">
        <f t="shared" si="366"/>
        <v>#REF!</v>
      </c>
      <c r="ER225" s="335" t="e">
        <f t="shared" si="367"/>
        <v>#REF!</v>
      </c>
      <c r="ES225" s="335" t="e">
        <f t="shared" si="368"/>
        <v>#REF!</v>
      </c>
      <c r="ET225" s="335">
        <f t="shared" si="369"/>
        <v>4.01225359617393E-2</v>
      </c>
      <c r="EU225" s="335" t="e">
        <f t="shared" si="370"/>
        <v>#REF!</v>
      </c>
      <c r="EV225" s="335" t="e">
        <f t="shared" si="371"/>
        <v>#REF!</v>
      </c>
      <c r="EW225" s="335" t="e">
        <f t="shared" si="372"/>
        <v>#REF!</v>
      </c>
      <c r="EX225" s="335" t="e">
        <f t="shared" si="373"/>
        <v>#REF!</v>
      </c>
      <c r="EY225" s="335" t="e">
        <f t="shared" si="374"/>
        <v>#REF!</v>
      </c>
      <c r="EZ225" s="335" t="e">
        <f t="shared" si="375"/>
        <v>#REF!</v>
      </c>
      <c r="FA225" s="335" t="e">
        <f t="shared" si="376"/>
        <v>#REF!</v>
      </c>
      <c r="FB225" s="335" t="e">
        <f t="shared" si="377"/>
        <v>#REF!</v>
      </c>
      <c r="FC225" s="335" t="e">
        <f t="shared" si="378"/>
        <v>#REF!</v>
      </c>
      <c r="FD225" s="335">
        <f t="shared" si="379"/>
        <v>1.3799697283318666E-3</v>
      </c>
      <c r="FE225" s="335" t="e">
        <f t="shared" si="380"/>
        <v>#REF!</v>
      </c>
      <c r="FF225" s="335" t="e">
        <f t="shared" si="381"/>
        <v>#REF!</v>
      </c>
      <c r="FG225" s="335" t="e">
        <f t="shared" si="382"/>
        <v>#REF!</v>
      </c>
      <c r="FH225" s="335" t="e">
        <f t="shared" si="383"/>
        <v>#REF!</v>
      </c>
      <c r="FI225" s="335" t="e">
        <f t="shared" si="384"/>
        <v>#REF!</v>
      </c>
      <c r="FJ225" s="335" t="e">
        <f t="shared" si="385"/>
        <v>#REF!</v>
      </c>
      <c r="FK225" s="335" t="e">
        <f t="shared" si="386"/>
        <v>#REF!</v>
      </c>
      <c r="FL225" s="335" t="e">
        <f t="shared" si="387"/>
        <v>#REF!</v>
      </c>
      <c r="FM225" s="335" t="e">
        <f t="shared" si="388"/>
        <v>#REF!</v>
      </c>
      <c r="FN225" s="335">
        <f t="shared" si="389"/>
        <v>2.3295164715406345E-2</v>
      </c>
      <c r="FO225" s="335" t="e">
        <f t="shared" si="390"/>
        <v>#REF!</v>
      </c>
      <c r="FP225" s="335" t="e">
        <f t="shared" si="391"/>
        <v>#REF!</v>
      </c>
      <c r="FQ225" s="335" t="e">
        <f t="shared" si="392"/>
        <v>#REF!</v>
      </c>
      <c r="FR225" s="335" t="e">
        <f t="shared" si="393"/>
        <v>#REF!</v>
      </c>
      <c r="FS225" s="335" t="e">
        <f t="shared" si="394"/>
        <v>#REF!</v>
      </c>
      <c r="FT225" s="335" t="e">
        <f t="shared" si="395"/>
        <v>#REF!</v>
      </c>
      <c r="FU225" s="335" t="e">
        <f t="shared" si="396"/>
        <v>#REF!</v>
      </c>
      <c r="FV225" s="335" t="e">
        <f t="shared" si="397"/>
        <v>#REF!</v>
      </c>
      <c r="FW225" s="335" t="e">
        <f t="shared" si="398"/>
        <v>#REF!</v>
      </c>
      <c r="FX225" s="335">
        <f t="shared" si="399"/>
        <v>4.8263708394384892E-3</v>
      </c>
    </row>
    <row r="226" spans="1:180" x14ac:dyDescent="0.2">
      <c r="A226" s="305" t="str">
        <f>_xlfn.CONCAT(IF(LEFT(TRIM(A225),1)="*", "*R", "R"), 1+RIGHT(TRIM(A225),1))</f>
        <v>R3</v>
      </c>
      <c r="B226" s="305" t="str">
        <f t="shared" ref="B226:B229" si="421">B225</f>
        <v>TLCELC300</v>
      </c>
      <c r="C226" s="305" t="str">
        <f t="shared" ref="C226:C229" si="422">C225</f>
        <v>TL.ELC.C.300</v>
      </c>
      <c r="D226" s="301" t="str">
        <f t="shared" ref="D226:D229" si="423">D225</f>
        <v>bn-vmt, bn-vmt/a</v>
      </c>
      <c r="E226" s="301" t="str">
        <f t="shared" ref="E226:E229" si="424">E225</f>
        <v>TRNELC</v>
      </c>
      <c r="F226" s="301" t="str">
        <f t="shared" ref="F226:F229" si="425">F225</f>
        <v>TL</v>
      </c>
      <c r="G226" s="315" t="s">
        <v>818</v>
      </c>
      <c r="H226" s="315" t="s">
        <v>36</v>
      </c>
      <c r="I226" s="321" t="e">
        <f>#REF!</f>
        <v>#REF!</v>
      </c>
      <c r="J226" s="315" t="str">
        <f t="shared" si="400"/>
        <v>Full size car-ELC</v>
      </c>
      <c r="K226" s="335" t="e">
        <f>$I226*IF($G226="Pickup", SUMIFS(NewEmisData!E:E, NewEmisData!$A:$A, "Pickup", NewEmisData!$B:$B, $A226, NewEmisData!$C:$C, $H226, NewEmisData!$D:$D, K$2), SUMIFS(NewEmisData!E:E, NewEmisData!$A:$A, "LDV", NewEmisData!$B:$B, $A226, NewEmisData!$C:$C, $H226, NewEmisData!$D:$D, K$2))</f>
        <v>#REF!</v>
      </c>
      <c r="L226" s="335" t="e">
        <f>$I226*IF($G226="Pickup", SUMIFS(NewEmisData!F:F, NewEmisData!$A:$A, "Pickup", NewEmisData!$B:$B, $A226, NewEmisData!$C:$C, $H226, NewEmisData!$D:$D, L$2), SUMIFS(NewEmisData!F:F, NewEmisData!$A:$A, "LDV", NewEmisData!$B:$B, $A226, NewEmisData!$C:$C, $H226, NewEmisData!$D:$D, L$2))</f>
        <v>#REF!</v>
      </c>
      <c r="M226" s="335" t="e">
        <f>$I226*IF($G226="Pickup", SUMIFS(NewEmisData!G:G, NewEmisData!$A:$A, "Pickup", NewEmisData!$B:$B, $A226, NewEmisData!$C:$C, $H226, NewEmisData!$D:$D, M$2), SUMIFS(NewEmisData!G:G, NewEmisData!$A:$A, "LDV", NewEmisData!$B:$B, $A226, NewEmisData!$C:$C, $H226, NewEmisData!$D:$D, M$2))</f>
        <v>#REF!</v>
      </c>
      <c r="N226" s="335" t="e">
        <f>$I226*IF($G226="Pickup", SUMIFS(NewEmisData!H:H, NewEmisData!$A:$A, "Pickup", NewEmisData!$B:$B, $A226, NewEmisData!$C:$C, $H226, NewEmisData!$D:$D, N$2), SUMIFS(NewEmisData!H:H, NewEmisData!$A:$A, "LDV", NewEmisData!$B:$B, $A226, NewEmisData!$C:$C, $H226, NewEmisData!$D:$D, N$2))</f>
        <v>#REF!</v>
      </c>
      <c r="O226" s="335" t="e">
        <f>$I226*IF($G226="Pickup", SUMIFS(NewEmisData!I:I, NewEmisData!$A:$A, "Pickup", NewEmisData!$B:$B, $A226, NewEmisData!$C:$C, $H226, NewEmisData!$D:$D, O$2), SUMIFS(NewEmisData!I:I, NewEmisData!$A:$A, "LDV", NewEmisData!$B:$B, $A226, NewEmisData!$C:$C, $H226, NewEmisData!$D:$D, O$2))</f>
        <v>#REF!</v>
      </c>
      <c r="P226" s="335" t="e">
        <f>$I226*IF($G226="Pickup", SUMIFS(NewEmisData!J:J, NewEmisData!$A:$A, "Pickup", NewEmisData!$B:$B, $A226, NewEmisData!$C:$C, $H226, NewEmisData!$D:$D, P$2), SUMIFS(NewEmisData!J:J, NewEmisData!$A:$A, "LDV", NewEmisData!$B:$B, $A226, NewEmisData!$C:$C, $H226, NewEmisData!$D:$D, P$2))</f>
        <v>#REF!</v>
      </c>
      <c r="Q226" s="335" t="e">
        <f>$I226*IF($G226="Pickup", SUMIFS(NewEmisData!K:K, NewEmisData!$A:$A, "Pickup", NewEmisData!$B:$B, $A226, NewEmisData!$C:$C, $H226, NewEmisData!$D:$D, Q$2), SUMIFS(NewEmisData!K:K, NewEmisData!$A:$A, "LDV", NewEmisData!$B:$B, $A226, NewEmisData!$C:$C, $H226, NewEmisData!$D:$D, Q$2))</f>
        <v>#REF!</v>
      </c>
      <c r="R226" s="335" t="e">
        <f>$I226*IF($G226="Pickup", SUMIFS(NewEmisData!L:L, NewEmisData!$A:$A, "Pickup", NewEmisData!$B:$B, $A226, NewEmisData!$C:$C, $H226, NewEmisData!$D:$D, R$2), SUMIFS(NewEmisData!L:L, NewEmisData!$A:$A, "LDV", NewEmisData!$B:$B, $A226, NewEmisData!$C:$C, $H226, NewEmisData!$D:$D, R$2))</f>
        <v>#REF!</v>
      </c>
      <c r="S226" s="335" t="e">
        <f>$I226*IF($G226="Pickup", SUMIFS(NewEmisData!M:M, NewEmisData!$A:$A, "Pickup", NewEmisData!$B:$B, $A226, NewEmisData!$C:$C, $H226, NewEmisData!$D:$D, S$2), SUMIFS(NewEmisData!M:M, NewEmisData!$A:$A, "LDV", NewEmisData!$B:$B, $A226, NewEmisData!$C:$C, $H226, NewEmisData!$D:$D, S$2))</f>
        <v>#REF!</v>
      </c>
      <c r="T226" s="335">
        <v>0.14336953689602605</v>
      </c>
      <c r="U226" s="335" t="e">
        <f>$I226*IF($G226="Pickup", SUMIFS(NewEmisData!E:E, NewEmisData!$A:$A, "Pickup", NewEmisData!$B:$B, $A226, NewEmisData!$C:$C, $H226, NewEmisData!$D:$D, U$2), SUMIFS(NewEmisData!E:E, NewEmisData!$A:$A, "LDV", NewEmisData!$B:$B, $A226, NewEmisData!$C:$C, $H226, NewEmisData!$D:$D, U$2))</f>
        <v>#REF!</v>
      </c>
      <c r="V226" s="335" t="e">
        <f>$I226*IF($G226="Pickup", SUMIFS(NewEmisData!F:F, NewEmisData!$A:$A, "Pickup", NewEmisData!$B:$B, $A226, NewEmisData!$C:$C, $H226, NewEmisData!$D:$D, V$2), SUMIFS(NewEmisData!F:F, NewEmisData!$A:$A, "LDV", NewEmisData!$B:$B, $A226, NewEmisData!$C:$C, $H226, NewEmisData!$D:$D, V$2))</f>
        <v>#REF!</v>
      </c>
      <c r="W226" s="335" t="e">
        <f>$I226*IF($G226="Pickup", SUMIFS(NewEmisData!G:G, NewEmisData!$A:$A, "Pickup", NewEmisData!$B:$B, $A226, NewEmisData!$C:$C, $H226, NewEmisData!$D:$D, W$2), SUMIFS(NewEmisData!G:G, NewEmisData!$A:$A, "LDV", NewEmisData!$B:$B, $A226, NewEmisData!$C:$C, $H226, NewEmisData!$D:$D, W$2))</f>
        <v>#REF!</v>
      </c>
      <c r="X226" s="335" t="e">
        <f>$I226*IF($G226="Pickup", SUMIFS(NewEmisData!H:H, NewEmisData!$A:$A, "Pickup", NewEmisData!$B:$B, $A226, NewEmisData!$C:$C, $H226, NewEmisData!$D:$D, X$2), SUMIFS(NewEmisData!H:H, NewEmisData!$A:$A, "LDV", NewEmisData!$B:$B, $A226, NewEmisData!$C:$C, $H226, NewEmisData!$D:$D, X$2))</f>
        <v>#REF!</v>
      </c>
      <c r="Y226" s="335" t="e">
        <f>$I226*IF($G226="Pickup", SUMIFS(NewEmisData!I:I, NewEmisData!$A:$A, "Pickup", NewEmisData!$B:$B, $A226, NewEmisData!$C:$C, $H226, NewEmisData!$D:$D, Y$2), SUMIFS(NewEmisData!I:I, NewEmisData!$A:$A, "LDV", NewEmisData!$B:$B, $A226, NewEmisData!$C:$C, $H226, NewEmisData!$D:$D, Y$2))</f>
        <v>#REF!</v>
      </c>
      <c r="Z226" s="335" t="e">
        <f>$I226*IF($G226="Pickup", SUMIFS(NewEmisData!J:J, NewEmisData!$A:$A, "Pickup", NewEmisData!$B:$B, $A226, NewEmisData!$C:$C, $H226, NewEmisData!$D:$D, Z$2), SUMIFS(NewEmisData!J:J, NewEmisData!$A:$A, "LDV", NewEmisData!$B:$B, $A226, NewEmisData!$C:$C, $H226, NewEmisData!$D:$D, Z$2))</f>
        <v>#REF!</v>
      </c>
      <c r="AA226" s="335" t="e">
        <f>$I226*IF($G226="Pickup", SUMIFS(NewEmisData!K:K, NewEmisData!$A:$A, "Pickup", NewEmisData!$B:$B, $A226, NewEmisData!$C:$C, $H226, NewEmisData!$D:$D, AA$2), SUMIFS(NewEmisData!K:K, NewEmisData!$A:$A, "LDV", NewEmisData!$B:$B, $A226, NewEmisData!$C:$C, $H226, NewEmisData!$D:$D, AA$2))</f>
        <v>#REF!</v>
      </c>
      <c r="AB226" s="335" t="e">
        <f>$I226*IF($G226="Pickup", SUMIFS(NewEmisData!L:L, NewEmisData!$A:$A, "Pickup", NewEmisData!$B:$B, $A226, NewEmisData!$C:$C, $H226, NewEmisData!$D:$D, AB$2), SUMIFS(NewEmisData!L:L, NewEmisData!$A:$A, "LDV", NewEmisData!$B:$B, $A226, NewEmisData!$C:$C, $H226, NewEmisData!$D:$D, AB$2))</f>
        <v>#REF!</v>
      </c>
      <c r="AC226" s="335" t="e">
        <f>$I226*IF($G226="Pickup", SUMIFS(NewEmisData!M:M, NewEmisData!$A:$A, "Pickup", NewEmisData!$B:$B, $A226, NewEmisData!$C:$C, $H226, NewEmisData!$D:$D, AC$2), SUMIFS(NewEmisData!M:M, NewEmisData!$A:$A, "LDV", NewEmisData!$B:$B, $A226, NewEmisData!$C:$C, $H226, NewEmisData!$D:$D, AC$2))</f>
        <v>#REF!</v>
      </c>
      <c r="AD226" s="335">
        <v>4.01225359617393E-2</v>
      </c>
      <c r="AE226" s="335" t="e">
        <f>$I226*IF($G226="Pickup", SUMIFS(NewEmisData!E:E, NewEmisData!$A:$A, "Pickup", NewEmisData!$B:$B, $A226, NewEmisData!$C:$C, $H226, NewEmisData!$D:$D, AE$2), SUMIFS(NewEmisData!E:E, NewEmisData!$A:$A, "LDV", NewEmisData!$B:$B, $A226, NewEmisData!$C:$C, $H226, NewEmisData!$D:$D, AE$2))</f>
        <v>#REF!</v>
      </c>
      <c r="AF226" s="335" t="e">
        <f>$I226*IF($G226="Pickup", SUMIFS(NewEmisData!F:F, NewEmisData!$A:$A, "Pickup", NewEmisData!$B:$B, $A226, NewEmisData!$C:$C, $H226, NewEmisData!$D:$D, AF$2), SUMIFS(NewEmisData!F:F, NewEmisData!$A:$A, "LDV", NewEmisData!$B:$B, $A226, NewEmisData!$C:$C, $H226, NewEmisData!$D:$D, AF$2))</f>
        <v>#REF!</v>
      </c>
      <c r="AG226" s="335" t="e">
        <f>$I226*IF($G226="Pickup", SUMIFS(NewEmisData!G:G, NewEmisData!$A:$A, "Pickup", NewEmisData!$B:$B, $A226, NewEmisData!$C:$C, $H226, NewEmisData!$D:$D, AG$2), SUMIFS(NewEmisData!G:G, NewEmisData!$A:$A, "LDV", NewEmisData!$B:$B, $A226, NewEmisData!$C:$C, $H226, NewEmisData!$D:$D, AG$2))</f>
        <v>#REF!</v>
      </c>
      <c r="AH226" s="335" t="e">
        <f>$I226*IF($G226="Pickup", SUMIFS(NewEmisData!H:H, NewEmisData!$A:$A, "Pickup", NewEmisData!$B:$B, $A226, NewEmisData!$C:$C, $H226, NewEmisData!$D:$D, AH$2), SUMIFS(NewEmisData!H:H, NewEmisData!$A:$A, "LDV", NewEmisData!$B:$B, $A226, NewEmisData!$C:$C, $H226, NewEmisData!$D:$D, AH$2))</f>
        <v>#REF!</v>
      </c>
      <c r="AI226" s="335" t="e">
        <f>$I226*IF($G226="Pickup", SUMIFS(NewEmisData!I:I, NewEmisData!$A:$A, "Pickup", NewEmisData!$B:$B, $A226, NewEmisData!$C:$C, $H226, NewEmisData!$D:$D, AI$2), SUMIFS(NewEmisData!I:I, NewEmisData!$A:$A, "LDV", NewEmisData!$B:$B, $A226, NewEmisData!$C:$C, $H226, NewEmisData!$D:$D, AI$2))</f>
        <v>#REF!</v>
      </c>
      <c r="AJ226" s="335" t="e">
        <f>$I226*IF($G226="Pickup", SUMIFS(NewEmisData!J:J, NewEmisData!$A:$A, "Pickup", NewEmisData!$B:$B, $A226, NewEmisData!$C:$C, $H226, NewEmisData!$D:$D, AJ$2), SUMIFS(NewEmisData!J:J, NewEmisData!$A:$A, "LDV", NewEmisData!$B:$B, $A226, NewEmisData!$C:$C, $H226, NewEmisData!$D:$D, AJ$2))</f>
        <v>#REF!</v>
      </c>
      <c r="AK226" s="335" t="e">
        <f>$I226*IF($G226="Pickup", SUMIFS(NewEmisData!K:K, NewEmisData!$A:$A, "Pickup", NewEmisData!$B:$B, $A226, NewEmisData!$C:$C, $H226, NewEmisData!$D:$D, AK$2), SUMIFS(NewEmisData!K:K, NewEmisData!$A:$A, "LDV", NewEmisData!$B:$B, $A226, NewEmisData!$C:$C, $H226, NewEmisData!$D:$D, AK$2))</f>
        <v>#REF!</v>
      </c>
      <c r="AL226" s="335" t="e">
        <f>$I226*IF($G226="Pickup", SUMIFS(NewEmisData!L:L, NewEmisData!$A:$A, "Pickup", NewEmisData!$B:$B, $A226, NewEmisData!$C:$C, $H226, NewEmisData!$D:$D, AL$2), SUMIFS(NewEmisData!L:L, NewEmisData!$A:$A, "LDV", NewEmisData!$B:$B, $A226, NewEmisData!$C:$C, $H226, NewEmisData!$D:$D, AL$2))</f>
        <v>#REF!</v>
      </c>
      <c r="AM226" s="335" t="e">
        <f>$I226*IF($G226="Pickup", SUMIFS(NewEmisData!M:M, NewEmisData!$A:$A, "Pickup", NewEmisData!$B:$B, $A226, NewEmisData!$C:$C, $H226, NewEmisData!$D:$D, AM$2), SUMIFS(NewEmisData!M:M, NewEmisData!$A:$A, "LDV", NewEmisData!$B:$B, $A226, NewEmisData!$C:$C, $H226, NewEmisData!$D:$D, AM$2))</f>
        <v>#REF!</v>
      </c>
      <c r="AN226" s="335">
        <v>1.3799697283318666E-3</v>
      </c>
      <c r="AO226" s="335" t="e">
        <f>$I226*IF($G226="Pickup", SUMIFS(NewEmisData!E:E, NewEmisData!$A:$A, "Pickup", NewEmisData!$B:$B, $A226, NewEmisData!$C:$C, $H226, NewEmisData!$D:$D, AO$2), SUMIFS(NewEmisData!E:E, NewEmisData!$A:$A, "LDV", NewEmisData!$B:$B, $A226, NewEmisData!$C:$C, $H226, NewEmisData!$D:$D, AO$2))</f>
        <v>#REF!</v>
      </c>
      <c r="AP226" s="335" t="e">
        <f>$I226*IF($G226="Pickup", SUMIFS(NewEmisData!F:F, NewEmisData!$A:$A, "Pickup", NewEmisData!$B:$B, $A226, NewEmisData!$C:$C, $H226, NewEmisData!$D:$D, AP$2), SUMIFS(NewEmisData!F:F, NewEmisData!$A:$A, "LDV", NewEmisData!$B:$B, $A226, NewEmisData!$C:$C, $H226, NewEmisData!$D:$D, AP$2))</f>
        <v>#REF!</v>
      </c>
      <c r="AQ226" s="335" t="e">
        <f>$I226*IF($G226="Pickup", SUMIFS(NewEmisData!G:G, NewEmisData!$A:$A, "Pickup", NewEmisData!$B:$B, $A226, NewEmisData!$C:$C, $H226, NewEmisData!$D:$D, AQ$2), SUMIFS(NewEmisData!G:G, NewEmisData!$A:$A, "LDV", NewEmisData!$B:$B, $A226, NewEmisData!$C:$C, $H226, NewEmisData!$D:$D, AQ$2))</f>
        <v>#REF!</v>
      </c>
      <c r="AR226" s="335" t="e">
        <f>$I226*IF($G226="Pickup", SUMIFS(NewEmisData!H:H, NewEmisData!$A:$A, "Pickup", NewEmisData!$B:$B, $A226, NewEmisData!$C:$C, $H226, NewEmisData!$D:$D, AR$2), SUMIFS(NewEmisData!H:H, NewEmisData!$A:$A, "LDV", NewEmisData!$B:$B, $A226, NewEmisData!$C:$C, $H226, NewEmisData!$D:$D, AR$2))</f>
        <v>#REF!</v>
      </c>
      <c r="AS226" s="335" t="e">
        <f>$I226*IF($G226="Pickup", SUMIFS(NewEmisData!I:I, NewEmisData!$A:$A, "Pickup", NewEmisData!$B:$B, $A226, NewEmisData!$C:$C, $H226, NewEmisData!$D:$D, AS$2), SUMIFS(NewEmisData!I:I, NewEmisData!$A:$A, "LDV", NewEmisData!$B:$B, $A226, NewEmisData!$C:$C, $H226, NewEmisData!$D:$D, AS$2))</f>
        <v>#REF!</v>
      </c>
      <c r="AT226" s="335" t="e">
        <f>$I226*IF($G226="Pickup", SUMIFS(NewEmisData!J:J, NewEmisData!$A:$A, "Pickup", NewEmisData!$B:$B, $A226, NewEmisData!$C:$C, $H226, NewEmisData!$D:$D, AT$2), SUMIFS(NewEmisData!J:J, NewEmisData!$A:$A, "LDV", NewEmisData!$B:$B, $A226, NewEmisData!$C:$C, $H226, NewEmisData!$D:$D, AT$2))</f>
        <v>#REF!</v>
      </c>
      <c r="AU226" s="335" t="e">
        <f>$I226*IF($G226="Pickup", SUMIFS(NewEmisData!K:K, NewEmisData!$A:$A, "Pickup", NewEmisData!$B:$B, $A226, NewEmisData!$C:$C, $H226, NewEmisData!$D:$D, AU$2), SUMIFS(NewEmisData!K:K, NewEmisData!$A:$A, "LDV", NewEmisData!$B:$B, $A226, NewEmisData!$C:$C, $H226, NewEmisData!$D:$D, AU$2))</f>
        <v>#REF!</v>
      </c>
      <c r="AV226" s="335" t="e">
        <f>$I226*IF($G226="Pickup", SUMIFS(NewEmisData!L:L, NewEmisData!$A:$A, "Pickup", NewEmisData!$B:$B, $A226, NewEmisData!$C:$C, $H226, NewEmisData!$D:$D, AV$2), SUMIFS(NewEmisData!L:L, NewEmisData!$A:$A, "LDV", NewEmisData!$B:$B, $A226, NewEmisData!$C:$C, $H226, NewEmisData!$D:$D, AV$2))</f>
        <v>#REF!</v>
      </c>
      <c r="AW226" s="335" t="e">
        <f>$I226*IF($G226="Pickup", SUMIFS(NewEmisData!M:M, NewEmisData!$A:$A, "Pickup", NewEmisData!$B:$B, $A226, NewEmisData!$C:$C, $H226, NewEmisData!$D:$D, AW$2), SUMIFS(NewEmisData!M:M, NewEmisData!$A:$A, "LDV", NewEmisData!$B:$B, $A226, NewEmisData!$C:$C, $H226, NewEmisData!$D:$D, AW$2))</f>
        <v>#REF!</v>
      </c>
      <c r="AX226" s="335">
        <v>2.3295164715406345E-2</v>
      </c>
      <c r="AY226" s="335" t="e">
        <f>$I226*IF($G226="Pickup", SUMIFS(NewEmisData!E:E, NewEmisData!$A:$A, "Pickup", NewEmisData!$B:$B, $A226, NewEmisData!$C:$C, $H226, NewEmisData!$D:$D, AY$2), SUMIFS(NewEmisData!E:E, NewEmisData!$A:$A, "LDV", NewEmisData!$B:$B, $A226, NewEmisData!$C:$C, $H226, NewEmisData!$D:$D, AY$2))</f>
        <v>#REF!</v>
      </c>
      <c r="AZ226" s="335" t="e">
        <f>$I226*IF($G226="Pickup", SUMIFS(NewEmisData!F:F, NewEmisData!$A:$A, "Pickup", NewEmisData!$B:$B, $A226, NewEmisData!$C:$C, $H226, NewEmisData!$D:$D, AZ$2), SUMIFS(NewEmisData!F:F, NewEmisData!$A:$A, "LDV", NewEmisData!$B:$B, $A226, NewEmisData!$C:$C, $H226, NewEmisData!$D:$D, AZ$2))</f>
        <v>#REF!</v>
      </c>
      <c r="BA226" s="335" t="e">
        <f>$I226*IF($G226="Pickup", SUMIFS(NewEmisData!G:G, NewEmisData!$A:$A, "Pickup", NewEmisData!$B:$B, $A226, NewEmisData!$C:$C, $H226, NewEmisData!$D:$D, BA$2), SUMIFS(NewEmisData!G:G, NewEmisData!$A:$A, "LDV", NewEmisData!$B:$B, $A226, NewEmisData!$C:$C, $H226, NewEmisData!$D:$D, BA$2))</f>
        <v>#REF!</v>
      </c>
      <c r="BB226" s="335" t="e">
        <f>$I226*IF($G226="Pickup", SUMIFS(NewEmisData!H:H, NewEmisData!$A:$A, "Pickup", NewEmisData!$B:$B, $A226, NewEmisData!$C:$C, $H226, NewEmisData!$D:$D, BB$2), SUMIFS(NewEmisData!H:H, NewEmisData!$A:$A, "LDV", NewEmisData!$B:$B, $A226, NewEmisData!$C:$C, $H226, NewEmisData!$D:$D, BB$2))</f>
        <v>#REF!</v>
      </c>
      <c r="BC226" s="335" t="e">
        <f>$I226*IF($G226="Pickup", SUMIFS(NewEmisData!I:I, NewEmisData!$A:$A, "Pickup", NewEmisData!$B:$B, $A226, NewEmisData!$C:$C, $H226, NewEmisData!$D:$D, BC$2), SUMIFS(NewEmisData!I:I, NewEmisData!$A:$A, "LDV", NewEmisData!$B:$B, $A226, NewEmisData!$C:$C, $H226, NewEmisData!$D:$D, BC$2))</f>
        <v>#REF!</v>
      </c>
      <c r="BD226" s="335" t="e">
        <f>$I226*IF($G226="Pickup", SUMIFS(NewEmisData!J:J, NewEmisData!$A:$A, "Pickup", NewEmisData!$B:$B, $A226, NewEmisData!$C:$C, $H226, NewEmisData!$D:$D, BD$2), SUMIFS(NewEmisData!J:J, NewEmisData!$A:$A, "LDV", NewEmisData!$B:$B, $A226, NewEmisData!$C:$C, $H226, NewEmisData!$D:$D, BD$2))</f>
        <v>#REF!</v>
      </c>
      <c r="BE226" s="335" t="e">
        <f>$I226*IF($G226="Pickup", SUMIFS(NewEmisData!K:K, NewEmisData!$A:$A, "Pickup", NewEmisData!$B:$B, $A226, NewEmisData!$C:$C, $H226, NewEmisData!$D:$D, BE$2), SUMIFS(NewEmisData!K:K, NewEmisData!$A:$A, "LDV", NewEmisData!$B:$B, $A226, NewEmisData!$C:$C, $H226, NewEmisData!$D:$D, BE$2))</f>
        <v>#REF!</v>
      </c>
      <c r="BF226" s="335" t="e">
        <f>$I226*IF($G226="Pickup", SUMIFS(NewEmisData!L:L, NewEmisData!$A:$A, "Pickup", NewEmisData!$B:$B, $A226, NewEmisData!$C:$C, $H226, NewEmisData!$D:$D, BF$2), SUMIFS(NewEmisData!L:L, NewEmisData!$A:$A, "LDV", NewEmisData!$B:$B, $A226, NewEmisData!$C:$C, $H226, NewEmisData!$D:$D, BF$2))</f>
        <v>#REF!</v>
      </c>
      <c r="BG226" s="335" t="e">
        <f>$I226*IF($G226="Pickup", SUMIFS(NewEmisData!M:M, NewEmisData!$A:$A, "Pickup", NewEmisData!$B:$B, $A226, NewEmisData!$C:$C, $H226, NewEmisData!$D:$D, BG$2), SUMIFS(NewEmisData!M:M, NewEmisData!$A:$A, "LDV", NewEmisData!$B:$B, $A226, NewEmisData!$C:$C, $H226, NewEmisData!$D:$D, BG$2))</f>
        <v>#REF!</v>
      </c>
      <c r="BH226" s="335">
        <v>4.8263708394384892E-3</v>
      </c>
      <c r="BI226" s="335" t="e">
        <f>$I226*IF($G226="Pickup", SUMIFS(NewEmisData!E:E, NewEmisData!$A:$A, "Pickup", NewEmisData!$B:$B, $A226, NewEmisData!$C:$C, $H226, NewEmisData!$D:$D, BI$2), SUMIFS(NewEmisData!E:E, NewEmisData!$A:$A, "LDV", NewEmisData!$B:$B, $A226, NewEmisData!$C:$C, $H226, NewEmisData!$D:$D, BI$2))</f>
        <v>#REF!</v>
      </c>
      <c r="BJ226" s="335" t="e">
        <f>$I226*IF($G226="Pickup", SUMIFS(NewEmisData!F:F, NewEmisData!$A:$A, "Pickup", NewEmisData!$B:$B, $A226, NewEmisData!$C:$C, $H226, NewEmisData!$D:$D, BJ$2), SUMIFS(NewEmisData!F:F, NewEmisData!$A:$A, "LDV", NewEmisData!$B:$B, $A226, NewEmisData!$C:$C, $H226, NewEmisData!$D:$D, BJ$2))</f>
        <v>#REF!</v>
      </c>
      <c r="BK226" s="335" t="e">
        <f>$I226*IF($G226="Pickup", SUMIFS(NewEmisData!G:G, NewEmisData!$A:$A, "Pickup", NewEmisData!$B:$B, $A226, NewEmisData!$C:$C, $H226, NewEmisData!$D:$D, BK$2), SUMIFS(NewEmisData!G:G, NewEmisData!$A:$A, "LDV", NewEmisData!$B:$B, $A226, NewEmisData!$C:$C, $H226, NewEmisData!$D:$D, BK$2))</f>
        <v>#REF!</v>
      </c>
      <c r="BL226" s="335" t="e">
        <f>$I226*IF($G226="Pickup", SUMIFS(NewEmisData!H:H, NewEmisData!$A:$A, "Pickup", NewEmisData!$B:$B, $A226, NewEmisData!$C:$C, $H226, NewEmisData!$D:$D, BL$2), SUMIFS(NewEmisData!H:H, NewEmisData!$A:$A, "LDV", NewEmisData!$B:$B, $A226, NewEmisData!$C:$C, $H226, NewEmisData!$D:$D, BL$2))</f>
        <v>#REF!</v>
      </c>
      <c r="BM226" s="335" t="e">
        <f>$I226*IF($G226="Pickup", SUMIFS(NewEmisData!I:I, NewEmisData!$A:$A, "Pickup", NewEmisData!$B:$B, $A226, NewEmisData!$C:$C, $H226, NewEmisData!$D:$D, BM$2), SUMIFS(NewEmisData!I:I, NewEmisData!$A:$A, "LDV", NewEmisData!$B:$B, $A226, NewEmisData!$C:$C, $H226, NewEmisData!$D:$D, BM$2))</f>
        <v>#REF!</v>
      </c>
      <c r="BN226" s="335" t="e">
        <f>$I226*IF($G226="Pickup", SUMIFS(NewEmisData!J:J, NewEmisData!$A:$A, "Pickup", NewEmisData!$B:$B, $A226, NewEmisData!$C:$C, $H226, NewEmisData!$D:$D, BN$2), SUMIFS(NewEmisData!J:J, NewEmisData!$A:$A, "LDV", NewEmisData!$B:$B, $A226, NewEmisData!$C:$C, $H226, NewEmisData!$D:$D, BN$2))</f>
        <v>#REF!</v>
      </c>
      <c r="BO226" s="335" t="e">
        <f>$I226*IF($G226="Pickup", SUMIFS(NewEmisData!K:K, NewEmisData!$A:$A, "Pickup", NewEmisData!$B:$B, $A226, NewEmisData!$C:$C, $H226, NewEmisData!$D:$D, BO$2), SUMIFS(NewEmisData!K:K, NewEmisData!$A:$A, "LDV", NewEmisData!$B:$B, $A226, NewEmisData!$C:$C, $H226, NewEmisData!$D:$D, BO$2))</f>
        <v>#REF!</v>
      </c>
      <c r="BP226" s="335" t="e">
        <f>$I226*IF($G226="Pickup", SUMIFS(NewEmisData!L:L, NewEmisData!$A:$A, "Pickup", NewEmisData!$B:$B, $A226, NewEmisData!$C:$C, $H226, NewEmisData!$D:$D, BP$2), SUMIFS(NewEmisData!L:L, NewEmisData!$A:$A, "LDV", NewEmisData!$B:$B, $A226, NewEmisData!$C:$C, $H226, NewEmisData!$D:$D, BP$2))</f>
        <v>#REF!</v>
      </c>
      <c r="BQ226" s="335" t="e">
        <f>$I226*IF($G226="Pickup", SUMIFS(NewEmisData!M:M, NewEmisData!$A:$A, "Pickup", NewEmisData!$B:$B, $A226, NewEmisData!$C:$C, $H226, NewEmisData!$D:$D, BQ$2), SUMIFS(NewEmisData!M:M, NewEmisData!$A:$A, "LDV", NewEmisData!$B:$B, $A226, NewEmisData!$C:$C, $H226, NewEmisData!$D:$D, BQ$2))</f>
        <v>#REF!</v>
      </c>
      <c r="BR226" s="335">
        <v>0.95682212972652436</v>
      </c>
      <c r="BS226" s="335" t="e">
        <f>$I226*IF($G226="Pickup", SUMIFS(NewEmisData!E:E, NewEmisData!$A:$A, "Pickup", NewEmisData!$B:$B, $A226, NewEmisData!$C:$C, $H226, NewEmisData!$D:$D, BS$2), SUMIFS(NewEmisData!E:E, NewEmisData!$A:$A, "LDV", NewEmisData!$B:$B, $A226, NewEmisData!$C:$C, $H226, NewEmisData!$D:$D, BS$2))</f>
        <v>#REF!</v>
      </c>
      <c r="BT226" s="335" t="e">
        <f>$I226*IF($G226="Pickup", SUMIFS(NewEmisData!F:F, NewEmisData!$A:$A, "Pickup", NewEmisData!$B:$B, $A226, NewEmisData!$C:$C, $H226, NewEmisData!$D:$D, BT$2), SUMIFS(NewEmisData!F:F, NewEmisData!$A:$A, "LDV", NewEmisData!$B:$B, $A226, NewEmisData!$C:$C, $H226, NewEmisData!$D:$D, BT$2))</f>
        <v>#REF!</v>
      </c>
      <c r="BU226" s="335" t="e">
        <f>$I226*IF($G226="Pickup", SUMIFS(NewEmisData!G:G, NewEmisData!$A:$A, "Pickup", NewEmisData!$B:$B, $A226, NewEmisData!$C:$C, $H226, NewEmisData!$D:$D, BU$2), SUMIFS(NewEmisData!G:G, NewEmisData!$A:$A, "LDV", NewEmisData!$B:$B, $A226, NewEmisData!$C:$C, $H226, NewEmisData!$D:$D, BU$2))</f>
        <v>#REF!</v>
      </c>
      <c r="BV226" s="335" t="e">
        <f>$I226*IF($G226="Pickup", SUMIFS(NewEmisData!H:H, NewEmisData!$A:$A, "Pickup", NewEmisData!$B:$B, $A226, NewEmisData!$C:$C, $H226, NewEmisData!$D:$D, BV$2), SUMIFS(NewEmisData!H:H, NewEmisData!$A:$A, "LDV", NewEmisData!$B:$B, $A226, NewEmisData!$C:$C, $H226, NewEmisData!$D:$D, BV$2))</f>
        <v>#REF!</v>
      </c>
      <c r="BW226" s="335" t="e">
        <f>$I226*IF($G226="Pickup", SUMIFS(NewEmisData!I:I, NewEmisData!$A:$A, "Pickup", NewEmisData!$B:$B, $A226, NewEmisData!$C:$C, $H226, NewEmisData!$D:$D, BW$2), SUMIFS(NewEmisData!I:I, NewEmisData!$A:$A, "LDV", NewEmisData!$B:$B, $A226, NewEmisData!$C:$C, $H226, NewEmisData!$D:$D, BW$2))</f>
        <v>#REF!</v>
      </c>
      <c r="BX226" s="335" t="e">
        <f>$I226*IF($G226="Pickup", SUMIFS(NewEmisData!J:J, NewEmisData!$A:$A, "Pickup", NewEmisData!$B:$B, $A226, NewEmisData!$C:$C, $H226, NewEmisData!$D:$D, BX$2), SUMIFS(NewEmisData!J:J, NewEmisData!$A:$A, "LDV", NewEmisData!$B:$B, $A226, NewEmisData!$C:$C, $H226, NewEmisData!$D:$D, BX$2))</f>
        <v>#REF!</v>
      </c>
      <c r="BY226" s="335" t="e">
        <f>$I226*IF($G226="Pickup", SUMIFS(NewEmisData!K:K, NewEmisData!$A:$A, "Pickup", NewEmisData!$B:$B, $A226, NewEmisData!$C:$C, $H226, NewEmisData!$D:$D, BY$2), SUMIFS(NewEmisData!K:K, NewEmisData!$A:$A, "LDV", NewEmisData!$B:$B, $A226, NewEmisData!$C:$C, $H226, NewEmisData!$D:$D, BY$2))</f>
        <v>#REF!</v>
      </c>
      <c r="BZ226" s="335" t="e">
        <f>$I226*IF($G226="Pickup", SUMIFS(NewEmisData!L:L, NewEmisData!$A:$A, "Pickup", NewEmisData!$B:$B, $A226, NewEmisData!$C:$C, $H226, NewEmisData!$D:$D, BZ$2), SUMIFS(NewEmisData!L:L, NewEmisData!$A:$A, "LDV", NewEmisData!$B:$B, $A226, NewEmisData!$C:$C, $H226, NewEmisData!$D:$D, BZ$2))</f>
        <v>#REF!</v>
      </c>
      <c r="CA226" s="335" t="e">
        <f>$I226*IF($G226="Pickup", SUMIFS(NewEmisData!M:M, NewEmisData!$A:$A, "Pickup", NewEmisData!$B:$B, $A226, NewEmisData!$C:$C, $H226, NewEmisData!$D:$D, CA$2), SUMIFS(NewEmisData!M:M, NewEmisData!$A:$A, "LDV", NewEmisData!$B:$B, $A226, NewEmisData!$C:$C, $H226, NewEmisData!$D:$D, CA$2))</f>
        <v>#REF!</v>
      </c>
      <c r="CB226" s="335">
        <v>4.7127440169935142E-2</v>
      </c>
      <c r="CC226" s="335" t="e">
        <f>$I226*IF($G226="Pickup", SUMIFS(NewEmisData!E:E, NewEmisData!$A:$A, "Pickup", NewEmisData!$B:$B, $A226, NewEmisData!$C:$C, $H226, NewEmisData!$D:$D, CC$2), SUMIFS(NewEmisData!E:E, NewEmisData!$A:$A, "LDV", NewEmisData!$B:$B, $A226, NewEmisData!$C:$C, $H226, NewEmisData!$D:$D, CC$2))</f>
        <v>#REF!</v>
      </c>
      <c r="CD226" s="335" t="e">
        <f>$I226*IF($G226="Pickup", SUMIFS(NewEmisData!F:F, NewEmisData!$A:$A, "Pickup", NewEmisData!$B:$B, $A226, NewEmisData!$C:$C, $H226, NewEmisData!$D:$D, CD$2), SUMIFS(NewEmisData!F:F, NewEmisData!$A:$A, "LDV", NewEmisData!$B:$B, $A226, NewEmisData!$C:$C, $H226, NewEmisData!$D:$D, CD$2))</f>
        <v>#REF!</v>
      </c>
      <c r="CE226" s="335" t="e">
        <f>$I226*IF($G226="Pickup", SUMIFS(NewEmisData!G:G, NewEmisData!$A:$A, "Pickup", NewEmisData!$B:$B, $A226, NewEmisData!$C:$C, $H226, NewEmisData!$D:$D, CE$2), SUMIFS(NewEmisData!G:G, NewEmisData!$A:$A, "LDV", NewEmisData!$B:$B, $A226, NewEmisData!$C:$C, $H226, NewEmisData!$D:$D, CE$2))</f>
        <v>#REF!</v>
      </c>
      <c r="CF226" s="335" t="e">
        <f>$I226*IF($G226="Pickup", SUMIFS(NewEmisData!H:H, NewEmisData!$A:$A, "Pickup", NewEmisData!$B:$B, $A226, NewEmisData!$C:$C, $H226, NewEmisData!$D:$D, CF$2), SUMIFS(NewEmisData!H:H, NewEmisData!$A:$A, "LDV", NewEmisData!$B:$B, $A226, NewEmisData!$C:$C, $H226, NewEmisData!$D:$D, CF$2))</f>
        <v>#REF!</v>
      </c>
      <c r="CG226" s="335" t="e">
        <f>$I226*IF($G226="Pickup", SUMIFS(NewEmisData!I:I, NewEmisData!$A:$A, "Pickup", NewEmisData!$B:$B, $A226, NewEmisData!$C:$C, $H226, NewEmisData!$D:$D, CG$2), SUMIFS(NewEmisData!I:I, NewEmisData!$A:$A, "LDV", NewEmisData!$B:$B, $A226, NewEmisData!$C:$C, $H226, NewEmisData!$D:$D, CG$2))</f>
        <v>#REF!</v>
      </c>
      <c r="CH226" s="335" t="e">
        <f>$I226*IF($G226="Pickup", SUMIFS(NewEmisData!J:J, NewEmisData!$A:$A, "Pickup", NewEmisData!$B:$B, $A226, NewEmisData!$C:$C, $H226, NewEmisData!$D:$D, CH$2), SUMIFS(NewEmisData!J:J, NewEmisData!$A:$A, "LDV", NewEmisData!$B:$B, $A226, NewEmisData!$C:$C, $H226, NewEmisData!$D:$D, CH$2))</f>
        <v>#REF!</v>
      </c>
      <c r="CI226" s="335" t="e">
        <f>$I226*IF($G226="Pickup", SUMIFS(NewEmisData!K:K, NewEmisData!$A:$A, "Pickup", NewEmisData!$B:$B, $A226, NewEmisData!$C:$C, $H226, NewEmisData!$D:$D, CI$2), SUMIFS(NewEmisData!K:K, NewEmisData!$A:$A, "LDV", NewEmisData!$B:$B, $A226, NewEmisData!$C:$C, $H226, NewEmisData!$D:$D, CI$2))</f>
        <v>#REF!</v>
      </c>
      <c r="CJ226" s="335" t="e">
        <f>$I226*IF($G226="Pickup", SUMIFS(NewEmisData!L:L, NewEmisData!$A:$A, "Pickup", NewEmisData!$B:$B, $A226, NewEmisData!$C:$C, $H226, NewEmisData!$D:$D, CJ$2), SUMIFS(NewEmisData!L:L, NewEmisData!$A:$A, "LDV", NewEmisData!$B:$B, $A226, NewEmisData!$C:$C, $H226, NewEmisData!$D:$D, CJ$2))</f>
        <v>#REF!</v>
      </c>
      <c r="CK226" s="335" t="e">
        <f>$I226*IF($G226="Pickup", SUMIFS(NewEmisData!M:M, NewEmisData!$A:$A, "Pickup", NewEmisData!$B:$B, $A226, NewEmisData!$C:$C, $H226, NewEmisData!$D:$D, CK$2), SUMIFS(NewEmisData!M:M, NewEmisData!$A:$A, "LDV", NewEmisData!$B:$B, $A226, NewEmisData!$C:$C, $H226, NewEmisData!$D:$D, CK$2))</f>
        <v>#REF!</v>
      </c>
      <c r="CL226" s="335">
        <v>1.4592568900010336E-2</v>
      </c>
      <c r="CM226" s="335" t="e">
        <f>$I226*IF($G226="Pickup", SUMIFS(NewEmisData!E:E, NewEmisData!$A:$A, "Pickup", NewEmisData!$B:$B, $A226, NewEmisData!$C:$C, $H226, NewEmisData!$D:$D, CM$2), SUMIFS(NewEmisData!E:E, NewEmisData!$A:$A, "LDV", NewEmisData!$B:$B, $A226, NewEmisData!$C:$C, $H226, NewEmisData!$D:$D, CM$2))</f>
        <v>#REF!</v>
      </c>
      <c r="CN226" s="335" t="e">
        <f>$I226*IF($G226="Pickup", SUMIFS(NewEmisData!F:F, NewEmisData!$A:$A, "Pickup", NewEmisData!$B:$B, $A226, NewEmisData!$C:$C, $H226, NewEmisData!$D:$D, CN$2), SUMIFS(NewEmisData!F:F, NewEmisData!$A:$A, "LDV", NewEmisData!$B:$B, $A226, NewEmisData!$C:$C, $H226, NewEmisData!$D:$D, CN$2))</f>
        <v>#REF!</v>
      </c>
      <c r="CO226" s="335" t="e">
        <f>$I226*IF($G226="Pickup", SUMIFS(NewEmisData!G:G, NewEmisData!$A:$A, "Pickup", NewEmisData!$B:$B, $A226, NewEmisData!$C:$C, $H226, NewEmisData!$D:$D, CO$2), SUMIFS(NewEmisData!G:G, NewEmisData!$A:$A, "LDV", NewEmisData!$B:$B, $A226, NewEmisData!$C:$C, $H226, NewEmisData!$D:$D, CO$2))</f>
        <v>#REF!</v>
      </c>
      <c r="CP226" s="335" t="e">
        <f>$I226*IF($G226="Pickup", SUMIFS(NewEmisData!H:H, NewEmisData!$A:$A, "Pickup", NewEmisData!$B:$B, $A226, NewEmisData!$C:$C, $H226, NewEmisData!$D:$D, CP$2), SUMIFS(NewEmisData!H:H, NewEmisData!$A:$A, "LDV", NewEmisData!$B:$B, $A226, NewEmisData!$C:$C, $H226, NewEmisData!$D:$D, CP$2))</f>
        <v>#REF!</v>
      </c>
      <c r="CQ226" s="335" t="e">
        <f>$I226*IF($G226="Pickup", SUMIFS(NewEmisData!I:I, NewEmisData!$A:$A, "Pickup", NewEmisData!$B:$B, $A226, NewEmisData!$C:$C, $H226, NewEmisData!$D:$D, CQ$2), SUMIFS(NewEmisData!I:I, NewEmisData!$A:$A, "LDV", NewEmisData!$B:$B, $A226, NewEmisData!$C:$C, $H226, NewEmisData!$D:$D, CQ$2))</f>
        <v>#REF!</v>
      </c>
      <c r="CR226" s="335" t="e">
        <f>$I226*IF($G226="Pickup", SUMIFS(NewEmisData!J:J, NewEmisData!$A:$A, "Pickup", NewEmisData!$B:$B, $A226, NewEmisData!$C:$C, $H226, NewEmisData!$D:$D, CR$2), SUMIFS(NewEmisData!J:J, NewEmisData!$A:$A, "LDV", NewEmisData!$B:$B, $A226, NewEmisData!$C:$C, $H226, NewEmisData!$D:$D, CR$2))</f>
        <v>#REF!</v>
      </c>
      <c r="CS226" s="335" t="e">
        <f>$I226*IF($G226="Pickup", SUMIFS(NewEmisData!K:K, NewEmisData!$A:$A, "Pickup", NewEmisData!$B:$B, $A226, NewEmisData!$C:$C, $H226, NewEmisData!$D:$D, CS$2), SUMIFS(NewEmisData!K:K, NewEmisData!$A:$A, "LDV", NewEmisData!$B:$B, $A226, NewEmisData!$C:$C, $H226, NewEmisData!$D:$D, CS$2))</f>
        <v>#REF!</v>
      </c>
      <c r="CT226" s="335" t="e">
        <f>$I226*IF($G226="Pickup", SUMIFS(NewEmisData!L:L, NewEmisData!$A:$A, "Pickup", NewEmisData!$B:$B, $A226, NewEmisData!$C:$C, $H226, NewEmisData!$D:$D, CT$2), SUMIFS(NewEmisData!L:L, NewEmisData!$A:$A, "LDV", NewEmisData!$B:$B, $A226, NewEmisData!$C:$C, $H226, NewEmisData!$D:$D, CT$2))</f>
        <v>#REF!</v>
      </c>
      <c r="CU226" s="335" t="e">
        <f>$I226*IF($G226="Pickup", SUMIFS(NewEmisData!M:M, NewEmisData!$A:$A, "Pickup", NewEmisData!$B:$B, $A226, NewEmisData!$C:$C, $H226, NewEmisData!$D:$D, CU$2), SUMIFS(NewEmisData!M:M, NewEmisData!$A:$A, "LDV", NewEmisData!$B:$B, $A226, NewEmisData!$C:$C, $H226, NewEmisData!$D:$D, CU$2))</f>
        <v>#REF!</v>
      </c>
      <c r="CV226" s="335">
        <v>3.6424305937100541E-3</v>
      </c>
      <c r="CW226" s="335">
        <v>1.6495616543674638E-3</v>
      </c>
      <c r="CX226" s="335">
        <v>1.3771323682384652E-3</v>
      </c>
      <c r="CY226" s="335">
        <v>1.1218799996977164E-3</v>
      </c>
      <c r="CZ226" s="335">
        <v>9.3882274988462962E-4</v>
      </c>
      <c r="DA226" s="335">
        <v>7.0864667693252615E-4</v>
      </c>
      <c r="DB226" s="335">
        <v>5.5896478064144581E-4</v>
      </c>
      <c r="DC226" s="335">
        <v>5.369555954011716E-4</v>
      </c>
      <c r="DD226" s="335">
        <v>5.3079635256475001E-4</v>
      </c>
      <c r="DE226" s="335">
        <v>5.2997055724210993E-4</v>
      </c>
      <c r="DF226" s="335">
        <v>5.2997055724210993E-4</v>
      </c>
      <c r="DG226" s="335" t="e">
        <f>$I226*IF($G226="Pickup", SUMIFS(NewEmisData!E:E, NewEmisData!$A:$A, "Pickup", NewEmisData!$B:$B, $A226, NewEmisData!$C:$C, $H226, NewEmisData!$D:$D, DG$2), SUMIFS(NewEmisData!E:E, NewEmisData!$A:$A, "LDV", NewEmisData!$B:$B, $A226, NewEmisData!$C:$C, $H226, NewEmisData!$D:$D, DG$2))</f>
        <v>#REF!</v>
      </c>
      <c r="DH226" s="335" t="e">
        <f>$I226*IF($G226="Pickup", SUMIFS(NewEmisData!F:F, NewEmisData!$A:$A, "Pickup", NewEmisData!$B:$B, $A226, NewEmisData!$C:$C, $H226, NewEmisData!$D:$D, DH$2), SUMIFS(NewEmisData!F:F, NewEmisData!$A:$A, "LDV", NewEmisData!$B:$B, $A226, NewEmisData!$C:$C, $H226, NewEmisData!$D:$D, DH$2))</f>
        <v>#REF!</v>
      </c>
      <c r="DI226" s="335" t="e">
        <f>$I226*IF($G226="Pickup", SUMIFS(NewEmisData!G:G, NewEmisData!$A:$A, "Pickup", NewEmisData!$B:$B, $A226, NewEmisData!$C:$C, $H226, NewEmisData!$D:$D, DI$2), SUMIFS(NewEmisData!G:G, NewEmisData!$A:$A, "LDV", NewEmisData!$B:$B, $A226, NewEmisData!$C:$C, $H226, NewEmisData!$D:$D, DI$2))</f>
        <v>#REF!</v>
      </c>
      <c r="DJ226" s="335" t="e">
        <f>$I226*IF($G226="Pickup", SUMIFS(NewEmisData!H:H, NewEmisData!$A:$A, "Pickup", NewEmisData!$B:$B, $A226, NewEmisData!$C:$C, $H226, NewEmisData!$D:$D, DJ$2), SUMIFS(NewEmisData!H:H, NewEmisData!$A:$A, "LDV", NewEmisData!$B:$B, $A226, NewEmisData!$C:$C, $H226, NewEmisData!$D:$D, DJ$2))</f>
        <v>#REF!</v>
      </c>
      <c r="DK226" s="335" t="e">
        <f>$I226*IF($G226="Pickup", SUMIFS(NewEmisData!I:I, NewEmisData!$A:$A, "Pickup", NewEmisData!$B:$B, $A226, NewEmisData!$C:$C, $H226, NewEmisData!$D:$D, DK$2), SUMIFS(NewEmisData!I:I, NewEmisData!$A:$A, "LDV", NewEmisData!$B:$B, $A226, NewEmisData!$C:$C, $H226, NewEmisData!$D:$D, DK$2))</f>
        <v>#REF!</v>
      </c>
      <c r="DL226" s="335" t="e">
        <f>$I226*IF($G226="Pickup", SUMIFS(NewEmisData!J:J, NewEmisData!$A:$A, "Pickup", NewEmisData!$B:$B, $A226, NewEmisData!$C:$C, $H226, NewEmisData!$D:$D, DL$2), SUMIFS(NewEmisData!J:J, NewEmisData!$A:$A, "LDV", NewEmisData!$B:$B, $A226, NewEmisData!$C:$C, $H226, NewEmisData!$D:$D, DL$2))</f>
        <v>#REF!</v>
      </c>
      <c r="DM226" s="335" t="e">
        <f>$I226*IF($G226="Pickup", SUMIFS(NewEmisData!K:K, NewEmisData!$A:$A, "Pickup", NewEmisData!$B:$B, $A226, NewEmisData!$C:$C, $H226, NewEmisData!$D:$D, DM$2), SUMIFS(NewEmisData!K:K, NewEmisData!$A:$A, "LDV", NewEmisData!$B:$B, $A226, NewEmisData!$C:$C, $H226, NewEmisData!$D:$D, DM$2))</f>
        <v>#REF!</v>
      </c>
      <c r="DN226" s="335" t="e">
        <f>$I226*IF($G226="Pickup", SUMIFS(NewEmisData!L:L, NewEmisData!$A:$A, "Pickup", NewEmisData!$B:$B, $A226, NewEmisData!$C:$C, $H226, NewEmisData!$D:$D, DN$2), SUMIFS(NewEmisData!L:L, NewEmisData!$A:$A, "LDV", NewEmisData!$B:$B, $A226, NewEmisData!$C:$C, $H226, NewEmisData!$D:$D, DN$2))</f>
        <v>#REF!</v>
      </c>
      <c r="DO226" s="335" t="e">
        <f>$I226*IF($G226="Pickup", SUMIFS(NewEmisData!M:M, NewEmisData!$A:$A, "Pickup", NewEmisData!$B:$B, $A226, NewEmisData!$C:$C, $H226, NewEmisData!$D:$D, DO$2), SUMIFS(NewEmisData!M:M, NewEmisData!$A:$A, "LDV", NewEmisData!$B:$B, $A226, NewEmisData!$C:$C, $H226, NewEmisData!$D:$D, DO$2))</f>
        <v>#REF!</v>
      </c>
      <c r="DP226" s="335">
        <v>1.0828650179055756E-3</v>
      </c>
      <c r="DQ226" s="335" t="e">
        <f>$I226*IF($G226="Pickup", SUMIFS(NewEmisData!E:E, NewEmisData!$A:$A, "Pickup", NewEmisData!$B:$B, $A226, NewEmisData!$C:$C, $H226, NewEmisData!$D:$D, DQ$2), SUMIFS(NewEmisData!E:E, NewEmisData!$A:$A, "LDV", NewEmisData!$B:$B, $A226, NewEmisData!$C:$C, $H226, NewEmisData!$D:$D, DQ$2))</f>
        <v>#REF!</v>
      </c>
      <c r="DR226" s="335" t="e">
        <f>$I226*IF($G226="Pickup", SUMIFS(NewEmisData!F:F, NewEmisData!$A:$A, "Pickup", NewEmisData!$B:$B, $A226, NewEmisData!$C:$C, $H226, NewEmisData!$D:$D, DR$2), SUMIFS(NewEmisData!F:F, NewEmisData!$A:$A, "LDV", NewEmisData!$B:$B, $A226, NewEmisData!$C:$C, $H226, NewEmisData!$D:$D, DR$2))</f>
        <v>#REF!</v>
      </c>
      <c r="DS226" s="335" t="e">
        <f>$I226*IF($G226="Pickup", SUMIFS(NewEmisData!G:G, NewEmisData!$A:$A, "Pickup", NewEmisData!$B:$B, $A226, NewEmisData!$C:$C, $H226, NewEmisData!$D:$D, DS$2), SUMIFS(NewEmisData!G:G, NewEmisData!$A:$A, "LDV", NewEmisData!$B:$B, $A226, NewEmisData!$C:$C, $H226, NewEmisData!$D:$D, DS$2))</f>
        <v>#REF!</v>
      </c>
      <c r="DT226" s="335" t="e">
        <f>$I226*IF($G226="Pickup", SUMIFS(NewEmisData!H:H, NewEmisData!$A:$A, "Pickup", NewEmisData!$B:$B, $A226, NewEmisData!$C:$C, $H226, NewEmisData!$D:$D, DT$2), SUMIFS(NewEmisData!H:H, NewEmisData!$A:$A, "LDV", NewEmisData!$B:$B, $A226, NewEmisData!$C:$C, $H226, NewEmisData!$D:$D, DT$2))</f>
        <v>#REF!</v>
      </c>
      <c r="DU226" s="335" t="e">
        <f>$I226*IF($G226="Pickup", SUMIFS(NewEmisData!I:I, NewEmisData!$A:$A, "Pickup", NewEmisData!$B:$B, $A226, NewEmisData!$C:$C, $H226, NewEmisData!$D:$D, DU$2), SUMIFS(NewEmisData!I:I, NewEmisData!$A:$A, "LDV", NewEmisData!$B:$B, $A226, NewEmisData!$C:$C, $H226, NewEmisData!$D:$D, DU$2))</f>
        <v>#REF!</v>
      </c>
      <c r="DV226" s="335" t="e">
        <f>$I226*IF($G226="Pickup", SUMIFS(NewEmisData!J:J, NewEmisData!$A:$A, "Pickup", NewEmisData!$B:$B, $A226, NewEmisData!$C:$C, $H226, NewEmisData!$D:$D, DV$2), SUMIFS(NewEmisData!J:J, NewEmisData!$A:$A, "LDV", NewEmisData!$B:$B, $A226, NewEmisData!$C:$C, $H226, NewEmisData!$D:$D, DV$2))</f>
        <v>#REF!</v>
      </c>
      <c r="DW226" s="335" t="e">
        <f>$I226*IF($G226="Pickup", SUMIFS(NewEmisData!K:K, NewEmisData!$A:$A, "Pickup", NewEmisData!$B:$B, $A226, NewEmisData!$C:$C, $H226, NewEmisData!$D:$D, DW$2), SUMIFS(NewEmisData!K:K, NewEmisData!$A:$A, "LDV", NewEmisData!$B:$B, $A226, NewEmisData!$C:$C, $H226, NewEmisData!$D:$D, DW$2))</f>
        <v>#REF!</v>
      </c>
      <c r="DX226" s="335" t="e">
        <f>$I226*IF($G226="Pickup", SUMIFS(NewEmisData!L:L, NewEmisData!$A:$A, "Pickup", NewEmisData!$B:$B, $A226, NewEmisData!$C:$C, $H226, NewEmisData!$D:$D, DX$2), SUMIFS(NewEmisData!L:L, NewEmisData!$A:$A, "LDV", NewEmisData!$B:$B, $A226, NewEmisData!$C:$C, $H226, NewEmisData!$D:$D, DX$2))</f>
        <v>#REF!</v>
      </c>
      <c r="DY226" s="335" t="e">
        <f>$I226*IF($G226="Pickup", SUMIFS(NewEmisData!M:M, NewEmisData!$A:$A, "Pickup", NewEmisData!$B:$B, $A226, NewEmisData!$C:$C, $H226, NewEmisData!$D:$D, DY$2), SUMIFS(NewEmisData!M:M, NewEmisData!$A:$A, "LDV", NewEmisData!$B:$B, $A226, NewEmisData!$C:$C, $H226, NewEmisData!$D:$D, DY$2))</f>
        <v>#REF!</v>
      </c>
      <c r="DZ226" s="335">
        <v>7.8746316832232609E-3</v>
      </c>
      <c r="EA226" s="335" t="e">
        <f t="shared" si="350"/>
        <v>#REF!</v>
      </c>
      <c r="EB226" s="335" t="e">
        <f t="shared" si="351"/>
        <v>#REF!</v>
      </c>
      <c r="EC226" s="335" t="e">
        <f t="shared" si="352"/>
        <v>#REF!</v>
      </c>
      <c r="ED226" s="335" t="e">
        <f t="shared" si="353"/>
        <v>#REF!</v>
      </c>
      <c r="EE226" s="335" t="e">
        <f t="shared" si="354"/>
        <v>#REF!</v>
      </c>
      <c r="EF226" s="335" t="e">
        <f t="shared" si="355"/>
        <v>#REF!</v>
      </c>
      <c r="EG226" s="335" t="e">
        <f t="shared" si="356"/>
        <v>#REF!</v>
      </c>
      <c r="EH226" s="335" t="e">
        <f t="shared" si="357"/>
        <v>#REF!</v>
      </c>
      <c r="EI226" s="335" t="e">
        <f t="shared" si="358"/>
        <v>#REF!</v>
      </c>
      <c r="EJ226" s="335">
        <f t="shared" si="359"/>
        <v>0.14336953689602605</v>
      </c>
      <c r="EK226" s="335" t="e">
        <f t="shared" si="360"/>
        <v>#REF!</v>
      </c>
      <c r="EL226" s="335" t="e">
        <f t="shared" si="361"/>
        <v>#REF!</v>
      </c>
      <c r="EM226" s="335" t="e">
        <f t="shared" si="362"/>
        <v>#REF!</v>
      </c>
      <c r="EN226" s="335" t="e">
        <f t="shared" si="363"/>
        <v>#REF!</v>
      </c>
      <c r="EO226" s="335" t="e">
        <f t="shared" si="364"/>
        <v>#REF!</v>
      </c>
      <c r="EP226" s="335" t="e">
        <f t="shared" si="365"/>
        <v>#REF!</v>
      </c>
      <c r="EQ226" s="335" t="e">
        <f t="shared" si="366"/>
        <v>#REF!</v>
      </c>
      <c r="ER226" s="335" t="e">
        <f t="shared" si="367"/>
        <v>#REF!</v>
      </c>
      <c r="ES226" s="335" t="e">
        <f t="shared" si="368"/>
        <v>#REF!</v>
      </c>
      <c r="ET226" s="335">
        <f t="shared" si="369"/>
        <v>4.01225359617393E-2</v>
      </c>
      <c r="EU226" s="335" t="e">
        <f t="shared" si="370"/>
        <v>#REF!</v>
      </c>
      <c r="EV226" s="335" t="e">
        <f t="shared" si="371"/>
        <v>#REF!</v>
      </c>
      <c r="EW226" s="335" t="e">
        <f t="shared" si="372"/>
        <v>#REF!</v>
      </c>
      <c r="EX226" s="335" t="e">
        <f t="shared" si="373"/>
        <v>#REF!</v>
      </c>
      <c r="EY226" s="335" t="e">
        <f t="shared" si="374"/>
        <v>#REF!</v>
      </c>
      <c r="EZ226" s="335" t="e">
        <f t="shared" si="375"/>
        <v>#REF!</v>
      </c>
      <c r="FA226" s="335" t="e">
        <f t="shared" si="376"/>
        <v>#REF!</v>
      </c>
      <c r="FB226" s="335" t="e">
        <f t="shared" si="377"/>
        <v>#REF!</v>
      </c>
      <c r="FC226" s="335" t="e">
        <f t="shared" si="378"/>
        <v>#REF!</v>
      </c>
      <c r="FD226" s="335">
        <f t="shared" si="379"/>
        <v>1.3799697283318666E-3</v>
      </c>
      <c r="FE226" s="335" t="e">
        <f t="shared" si="380"/>
        <v>#REF!</v>
      </c>
      <c r="FF226" s="335" t="e">
        <f t="shared" si="381"/>
        <v>#REF!</v>
      </c>
      <c r="FG226" s="335" t="e">
        <f t="shared" si="382"/>
        <v>#REF!</v>
      </c>
      <c r="FH226" s="335" t="e">
        <f t="shared" si="383"/>
        <v>#REF!</v>
      </c>
      <c r="FI226" s="335" t="e">
        <f t="shared" si="384"/>
        <v>#REF!</v>
      </c>
      <c r="FJ226" s="335" t="e">
        <f t="shared" si="385"/>
        <v>#REF!</v>
      </c>
      <c r="FK226" s="335" t="e">
        <f t="shared" si="386"/>
        <v>#REF!</v>
      </c>
      <c r="FL226" s="335" t="e">
        <f t="shared" si="387"/>
        <v>#REF!</v>
      </c>
      <c r="FM226" s="335" t="e">
        <f t="shared" si="388"/>
        <v>#REF!</v>
      </c>
      <c r="FN226" s="335">
        <f t="shared" si="389"/>
        <v>2.3295164715406345E-2</v>
      </c>
      <c r="FO226" s="335" t="e">
        <f t="shared" si="390"/>
        <v>#REF!</v>
      </c>
      <c r="FP226" s="335" t="e">
        <f t="shared" si="391"/>
        <v>#REF!</v>
      </c>
      <c r="FQ226" s="335" t="e">
        <f t="shared" si="392"/>
        <v>#REF!</v>
      </c>
      <c r="FR226" s="335" t="e">
        <f t="shared" si="393"/>
        <v>#REF!</v>
      </c>
      <c r="FS226" s="335" t="e">
        <f t="shared" si="394"/>
        <v>#REF!</v>
      </c>
      <c r="FT226" s="335" t="e">
        <f t="shared" si="395"/>
        <v>#REF!</v>
      </c>
      <c r="FU226" s="335" t="e">
        <f t="shared" si="396"/>
        <v>#REF!</v>
      </c>
      <c r="FV226" s="335" t="e">
        <f t="shared" si="397"/>
        <v>#REF!</v>
      </c>
      <c r="FW226" s="335" t="e">
        <f t="shared" si="398"/>
        <v>#REF!</v>
      </c>
      <c r="FX226" s="335">
        <f t="shared" si="399"/>
        <v>4.8263708394384892E-3</v>
      </c>
    </row>
    <row r="227" spans="1:180" x14ac:dyDescent="0.2">
      <c r="A227" s="305" t="str">
        <f>_xlfn.CONCAT(IF(LEFT(TRIM(A226),1)="*", "*R", "R"), 1+RIGHT(TRIM(A226),1))</f>
        <v>R4</v>
      </c>
      <c r="B227" s="305" t="str">
        <f t="shared" si="421"/>
        <v>TLCELC300</v>
      </c>
      <c r="C227" s="305" t="str">
        <f t="shared" si="422"/>
        <v>TL.ELC.C.300</v>
      </c>
      <c r="D227" s="301" t="str">
        <f t="shared" si="423"/>
        <v>bn-vmt, bn-vmt/a</v>
      </c>
      <c r="E227" s="301" t="str">
        <f t="shared" si="424"/>
        <v>TRNELC</v>
      </c>
      <c r="F227" s="301" t="str">
        <f t="shared" si="425"/>
        <v>TL</v>
      </c>
      <c r="G227" s="315" t="s">
        <v>818</v>
      </c>
      <c r="H227" s="315" t="s">
        <v>36</v>
      </c>
      <c r="I227" s="321" t="e">
        <f>#REF!</f>
        <v>#REF!</v>
      </c>
      <c r="J227" s="315" t="str">
        <f t="shared" si="400"/>
        <v>Full size car-ELC</v>
      </c>
      <c r="K227" s="335" t="e">
        <f>$I227*IF($G227="Pickup", SUMIFS(NewEmisData!E:E, NewEmisData!$A:$A, "Pickup", NewEmisData!$B:$B, $A227, NewEmisData!$C:$C, $H227, NewEmisData!$D:$D, K$2), SUMIFS(NewEmisData!E:E, NewEmisData!$A:$A, "LDV", NewEmisData!$B:$B, $A227, NewEmisData!$C:$C, $H227, NewEmisData!$D:$D, K$2))</f>
        <v>#REF!</v>
      </c>
      <c r="L227" s="335" t="e">
        <f>$I227*IF($G227="Pickup", SUMIFS(NewEmisData!F:F, NewEmisData!$A:$A, "Pickup", NewEmisData!$B:$B, $A227, NewEmisData!$C:$C, $H227, NewEmisData!$D:$D, L$2), SUMIFS(NewEmisData!F:F, NewEmisData!$A:$A, "LDV", NewEmisData!$B:$B, $A227, NewEmisData!$C:$C, $H227, NewEmisData!$D:$D, L$2))</f>
        <v>#REF!</v>
      </c>
      <c r="M227" s="335" t="e">
        <f>$I227*IF($G227="Pickup", SUMIFS(NewEmisData!G:G, NewEmisData!$A:$A, "Pickup", NewEmisData!$B:$B, $A227, NewEmisData!$C:$C, $H227, NewEmisData!$D:$D, M$2), SUMIFS(NewEmisData!G:G, NewEmisData!$A:$A, "LDV", NewEmisData!$B:$B, $A227, NewEmisData!$C:$C, $H227, NewEmisData!$D:$D, M$2))</f>
        <v>#REF!</v>
      </c>
      <c r="N227" s="335" t="e">
        <f>$I227*IF($G227="Pickup", SUMIFS(NewEmisData!H:H, NewEmisData!$A:$A, "Pickup", NewEmisData!$B:$B, $A227, NewEmisData!$C:$C, $H227, NewEmisData!$D:$D, N$2), SUMIFS(NewEmisData!H:H, NewEmisData!$A:$A, "LDV", NewEmisData!$B:$B, $A227, NewEmisData!$C:$C, $H227, NewEmisData!$D:$D, N$2))</f>
        <v>#REF!</v>
      </c>
      <c r="O227" s="335" t="e">
        <f>$I227*IF($G227="Pickup", SUMIFS(NewEmisData!I:I, NewEmisData!$A:$A, "Pickup", NewEmisData!$B:$B, $A227, NewEmisData!$C:$C, $H227, NewEmisData!$D:$D, O$2), SUMIFS(NewEmisData!I:I, NewEmisData!$A:$A, "LDV", NewEmisData!$B:$B, $A227, NewEmisData!$C:$C, $H227, NewEmisData!$D:$D, O$2))</f>
        <v>#REF!</v>
      </c>
      <c r="P227" s="335" t="e">
        <f>$I227*IF($G227="Pickup", SUMIFS(NewEmisData!J:J, NewEmisData!$A:$A, "Pickup", NewEmisData!$B:$B, $A227, NewEmisData!$C:$C, $H227, NewEmisData!$D:$D, P$2), SUMIFS(NewEmisData!J:J, NewEmisData!$A:$A, "LDV", NewEmisData!$B:$B, $A227, NewEmisData!$C:$C, $H227, NewEmisData!$D:$D, P$2))</f>
        <v>#REF!</v>
      </c>
      <c r="Q227" s="335" t="e">
        <f>$I227*IF($G227="Pickup", SUMIFS(NewEmisData!K:K, NewEmisData!$A:$A, "Pickup", NewEmisData!$B:$B, $A227, NewEmisData!$C:$C, $H227, NewEmisData!$D:$D, Q$2), SUMIFS(NewEmisData!K:K, NewEmisData!$A:$A, "LDV", NewEmisData!$B:$B, $A227, NewEmisData!$C:$C, $H227, NewEmisData!$D:$D, Q$2))</f>
        <v>#REF!</v>
      </c>
      <c r="R227" s="335" t="e">
        <f>$I227*IF($G227="Pickup", SUMIFS(NewEmisData!L:L, NewEmisData!$A:$A, "Pickup", NewEmisData!$B:$B, $A227, NewEmisData!$C:$C, $H227, NewEmisData!$D:$D, R$2), SUMIFS(NewEmisData!L:L, NewEmisData!$A:$A, "LDV", NewEmisData!$B:$B, $A227, NewEmisData!$C:$C, $H227, NewEmisData!$D:$D, R$2))</f>
        <v>#REF!</v>
      </c>
      <c r="S227" s="335" t="e">
        <f>$I227*IF($G227="Pickup", SUMIFS(NewEmisData!M:M, NewEmisData!$A:$A, "Pickup", NewEmisData!$B:$B, $A227, NewEmisData!$C:$C, $H227, NewEmisData!$D:$D, S$2), SUMIFS(NewEmisData!M:M, NewEmisData!$A:$A, "LDV", NewEmisData!$B:$B, $A227, NewEmisData!$C:$C, $H227, NewEmisData!$D:$D, S$2))</f>
        <v>#REF!</v>
      </c>
      <c r="T227" s="335">
        <v>0.14336953689602605</v>
      </c>
      <c r="U227" s="335" t="e">
        <f>$I227*IF($G227="Pickup", SUMIFS(NewEmisData!E:E, NewEmisData!$A:$A, "Pickup", NewEmisData!$B:$B, $A227, NewEmisData!$C:$C, $H227, NewEmisData!$D:$D, U$2), SUMIFS(NewEmisData!E:E, NewEmisData!$A:$A, "LDV", NewEmisData!$B:$B, $A227, NewEmisData!$C:$C, $H227, NewEmisData!$D:$D, U$2))</f>
        <v>#REF!</v>
      </c>
      <c r="V227" s="335" t="e">
        <f>$I227*IF($G227="Pickup", SUMIFS(NewEmisData!F:F, NewEmisData!$A:$A, "Pickup", NewEmisData!$B:$B, $A227, NewEmisData!$C:$C, $H227, NewEmisData!$D:$D, V$2), SUMIFS(NewEmisData!F:F, NewEmisData!$A:$A, "LDV", NewEmisData!$B:$B, $A227, NewEmisData!$C:$C, $H227, NewEmisData!$D:$D, V$2))</f>
        <v>#REF!</v>
      </c>
      <c r="W227" s="335" t="e">
        <f>$I227*IF($G227="Pickup", SUMIFS(NewEmisData!G:G, NewEmisData!$A:$A, "Pickup", NewEmisData!$B:$B, $A227, NewEmisData!$C:$C, $H227, NewEmisData!$D:$D, W$2), SUMIFS(NewEmisData!G:G, NewEmisData!$A:$A, "LDV", NewEmisData!$B:$B, $A227, NewEmisData!$C:$C, $H227, NewEmisData!$D:$D, W$2))</f>
        <v>#REF!</v>
      </c>
      <c r="X227" s="335" t="e">
        <f>$I227*IF($G227="Pickup", SUMIFS(NewEmisData!H:H, NewEmisData!$A:$A, "Pickup", NewEmisData!$B:$B, $A227, NewEmisData!$C:$C, $H227, NewEmisData!$D:$D, X$2), SUMIFS(NewEmisData!H:H, NewEmisData!$A:$A, "LDV", NewEmisData!$B:$B, $A227, NewEmisData!$C:$C, $H227, NewEmisData!$D:$D, X$2))</f>
        <v>#REF!</v>
      </c>
      <c r="Y227" s="335" t="e">
        <f>$I227*IF($G227="Pickup", SUMIFS(NewEmisData!I:I, NewEmisData!$A:$A, "Pickup", NewEmisData!$B:$B, $A227, NewEmisData!$C:$C, $H227, NewEmisData!$D:$D, Y$2), SUMIFS(NewEmisData!I:I, NewEmisData!$A:$A, "LDV", NewEmisData!$B:$B, $A227, NewEmisData!$C:$C, $H227, NewEmisData!$D:$D, Y$2))</f>
        <v>#REF!</v>
      </c>
      <c r="Z227" s="335" t="e">
        <f>$I227*IF($G227="Pickup", SUMIFS(NewEmisData!J:J, NewEmisData!$A:$A, "Pickup", NewEmisData!$B:$B, $A227, NewEmisData!$C:$C, $H227, NewEmisData!$D:$D, Z$2), SUMIFS(NewEmisData!J:J, NewEmisData!$A:$A, "LDV", NewEmisData!$B:$B, $A227, NewEmisData!$C:$C, $H227, NewEmisData!$D:$D, Z$2))</f>
        <v>#REF!</v>
      </c>
      <c r="AA227" s="335" t="e">
        <f>$I227*IF($G227="Pickup", SUMIFS(NewEmisData!K:K, NewEmisData!$A:$A, "Pickup", NewEmisData!$B:$B, $A227, NewEmisData!$C:$C, $H227, NewEmisData!$D:$D, AA$2), SUMIFS(NewEmisData!K:K, NewEmisData!$A:$A, "LDV", NewEmisData!$B:$B, $A227, NewEmisData!$C:$C, $H227, NewEmisData!$D:$D, AA$2))</f>
        <v>#REF!</v>
      </c>
      <c r="AB227" s="335" t="e">
        <f>$I227*IF($G227="Pickup", SUMIFS(NewEmisData!L:L, NewEmisData!$A:$A, "Pickup", NewEmisData!$B:$B, $A227, NewEmisData!$C:$C, $H227, NewEmisData!$D:$D, AB$2), SUMIFS(NewEmisData!L:L, NewEmisData!$A:$A, "LDV", NewEmisData!$B:$B, $A227, NewEmisData!$C:$C, $H227, NewEmisData!$D:$D, AB$2))</f>
        <v>#REF!</v>
      </c>
      <c r="AC227" s="335" t="e">
        <f>$I227*IF($G227="Pickup", SUMIFS(NewEmisData!M:M, NewEmisData!$A:$A, "Pickup", NewEmisData!$B:$B, $A227, NewEmisData!$C:$C, $H227, NewEmisData!$D:$D, AC$2), SUMIFS(NewEmisData!M:M, NewEmisData!$A:$A, "LDV", NewEmisData!$B:$B, $A227, NewEmisData!$C:$C, $H227, NewEmisData!$D:$D, AC$2))</f>
        <v>#REF!</v>
      </c>
      <c r="AD227" s="335">
        <v>4.01225359617393E-2</v>
      </c>
      <c r="AE227" s="335" t="e">
        <f>$I227*IF($G227="Pickup", SUMIFS(NewEmisData!E:E, NewEmisData!$A:$A, "Pickup", NewEmisData!$B:$B, $A227, NewEmisData!$C:$C, $H227, NewEmisData!$D:$D, AE$2), SUMIFS(NewEmisData!E:E, NewEmisData!$A:$A, "LDV", NewEmisData!$B:$B, $A227, NewEmisData!$C:$C, $H227, NewEmisData!$D:$D, AE$2))</f>
        <v>#REF!</v>
      </c>
      <c r="AF227" s="335" t="e">
        <f>$I227*IF($G227="Pickup", SUMIFS(NewEmisData!F:F, NewEmisData!$A:$A, "Pickup", NewEmisData!$B:$B, $A227, NewEmisData!$C:$C, $H227, NewEmisData!$D:$D, AF$2), SUMIFS(NewEmisData!F:F, NewEmisData!$A:$A, "LDV", NewEmisData!$B:$B, $A227, NewEmisData!$C:$C, $H227, NewEmisData!$D:$D, AF$2))</f>
        <v>#REF!</v>
      </c>
      <c r="AG227" s="335" t="e">
        <f>$I227*IF($G227="Pickup", SUMIFS(NewEmisData!G:G, NewEmisData!$A:$A, "Pickup", NewEmisData!$B:$B, $A227, NewEmisData!$C:$C, $H227, NewEmisData!$D:$D, AG$2), SUMIFS(NewEmisData!G:G, NewEmisData!$A:$A, "LDV", NewEmisData!$B:$B, $A227, NewEmisData!$C:$C, $H227, NewEmisData!$D:$D, AG$2))</f>
        <v>#REF!</v>
      </c>
      <c r="AH227" s="335" t="e">
        <f>$I227*IF($G227="Pickup", SUMIFS(NewEmisData!H:H, NewEmisData!$A:$A, "Pickup", NewEmisData!$B:$B, $A227, NewEmisData!$C:$C, $H227, NewEmisData!$D:$D, AH$2), SUMIFS(NewEmisData!H:H, NewEmisData!$A:$A, "LDV", NewEmisData!$B:$B, $A227, NewEmisData!$C:$C, $H227, NewEmisData!$D:$D, AH$2))</f>
        <v>#REF!</v>
      </c>
      <c r="AI227" s="335" t="e">
        <f>$I227*IF($G227="Pickup", SUMIFS(NewEmisData!I:I, NewEmisData!$A:$A, "Pickup", NewEmisData!$B:$B, $A227, NewEmisData!$C:$C, $H227, NewEmisData!$D:$D, AI$2), SUMIFS(NewEmisData!I:I, NewEmisData!$A:$A, "LDV", NewEmisData!$B:$B, $A227, NewEmisData!$C:$C, $H227, NewEmisData!$D:$D, AI$2))</f>
        <v>#REF!</v>
      </c>
      <c r="AJ227" s="335" t="e">
        <f>$I227*IF($G227="Pickup", SUMIFS(NewEmisData!J:J, NewEmisData!$A:$A, "Pickup", NewEmisData!$B:$B, $A227, NewEmisData!$C:$C, $H227, NewEmisData!$D:$D, AJ$2), SUMIFS(NewEmisData!J:J, NewEmisData!$A:$A, "LDV", NewEmisData!$B:$B, $A227, NewEmisData!$C:$C, $H227, NewEmisData!$D:$D, AJ$2))</f>
        <v>#REF!</v>
      </c>
      <c r="AK227" s="335" t="e">
        <f>$I227*IF($G227="Pickup", SUMIFS(NewEmisData!K:K, NewEmisData!$A:$A, "Pickup", NewEmisData!$B:$B, $A227, NewEmisData!$C:$C, $H227, NewEmisData!$D:$D, AK$2), SUMIFS(NewEmisData!K:K, NewEmisData!$A:$A, "LDV", NewEmisData!$B:$B, $A227, NewEmisData!$C:$C, $H227, NewEmisData!$D:$D, AK$2))</f>
        <v>#REF!</v>
      </c>
      <c r="AL227" s="335" t="e">
        <f>$I227*IF($G227="Pickup", SUMIFS(NewEmisData!L:L, NewEmisData!$A:$A, "Pickup", NewEmisData!$B:$B, $A227, NewEmisData!$C:$C, $H227, NewEmisData!$D:$D, AL$2), SUMIFS(NewEmisData!L:L, NewEmisData!$A:$A, "LDV", NewEmisData!$B:$B, $A227, NewEmisData!$C:$C, $H227, NewEmisData!$D:$D, AL$2))</f>
        <v>#REF!</v>
      </c>
      <c r="AM227" s="335" t="e">
        <f>$I227*IF($G227="Pickup", SUMIFS(NewEmisData!M:M, NewEmisData!$A:$A, "Pickup", NewEmisData!$B:$B, $A227, NewEmisData!$C:$C, $H227, NewEmisData!$D:$D, AM$2), SUMIFS(NewEmisData!M:M, NewEmisData!$A:$A, "LDV", NewEmisData!$B:$B, $A227, NewEmisData!$C:$C, $H227, NewEmisData!$D:$D, AM$2))</f>
        <v>#REF!</v>
      </c>
      <c r="AN227" s="335">
        <v>1.3799697283318666E-3</v>
      </c>
      <c r="AO227" s="335" t="e">
        <f>$I227*IF($G227="Pickup", SUMIFS(NewEmisData!E:E, NewEmisData!$A:$A, "Pickup", NewEmisData!$B:$B, $A227, NewEmisData!$C:$C, $H227, NewEmisData!$D:$D, AO$2), SUMIFS(NewEmisData!E:E, NewEmisData!$A:$A, "LDV", NewEmisData!$B:$B, $A227, NewEmisData!$C:$C, $H227, NewEmisData!$D:$D, AO$2))</f>
        <v>#REF!</v>
      </c>
      <c r="AP227" s="335" t="e">
        <f>$I227*IF($G227="Pickup", SUMIFS(NewEmisData!F:F, NewEmisData!$A:$A, "Pickup", NewEmisData!$B:$B, $A227, NewEmisData!$C:$C, $H227, NewEmisData!$D:$D, AP$2), SUMIFS(NewEmisData!F:F, NewEmisData!$A:$A, "LDV", NewEmisData!$B:$B, $A227, NewEmisData!$C:$C, $H227, NewEmisData!$D:$D, AP$2))</f>
        <v>#REF!</v>
      </c>
      <c r="AQ227" s="335" t="e">
        <f>$I227*IF($G227="Pickup", SUMIFS(NewEmisData!G:G, NewEmisData!$A:$A, "Pickup", NewEmisData!$B:$B, $A227, NewEmisData!$C:$C, $H227, NewEmisData!$D:$D, AQ$2), SUMIFS(NewEmisData!G:G, NewEmisData!$A:$A, "LDV", NewEmisData!$B:$B, $A227, NewEmisData!$C:$C, $H227, NewEmisData!$D:$D, AQ$2))</f>
        <v>#REF!</v>
      </c>
      <c r="AR227" s="335" t="e">
        <f>$I227*IF($G227="Pickup", SUMIFS(NewEmisData!H:H, NewEmisData!$A:$A, "Pickup", NewEmisData!$B:$B, $A227, NewEmisData!$C:$C, $H227, NewEmisData!$D:$D, AR$2), SUMIFS(NewEmisData!H:H, NewEmisData!$A:$A, "LDV", NewEmisData!$B:$B, $A227, NewEmisData!$C:$C, $H227, NewEmisData!$D:$D, AR$2))</f>
        <v>#REF!</v>
      </c>
      <c r="AS227" s="335" t="e">
        <f>$I227*IF($G227="Pickup", SUMIFS(NewEmisData!I:I, NewEmisData!$A:$A, "Pickup", NewEmisData!$B:$B, $A227, NewEmisData!$C:$C, $H227, NewEmisData!$D:$D, AS$2), SUMIFS(NewEmisData!I:I, NewEmisData!$A:$A, "LDV", NewEmisData!$B:$B, $A227, NewEmisData!$C:$C, $H227, NewEmisData!$D:$D, AS$2))</f>
        <v>#REF!</v>
      </c>
      <c r="AT227" s="335" t="e">
        <f>$I227*IF($G227="Pickup", SUMIFS(NewEmisData!J:J, NewEmisData!$A:$A, "Pickup", NewEmisData!$B:$B, $A227, NewEmisData!$C:$C, $H227, NewEmisData!$D:$D, AT$2), SUMIFS(NewEmisData!J:J, NewEmisData!$A:$A, "LDV", NewEmisData!$B:$B, $A227, NewEmisData!$C:$C, $H227, NewEmisData!$D:$D, AT$2))</f>
        <v>#REF!</v>
      </c>
      <c r="AU227" s="335" t="e">
        <f>$I227*IF($G227="Pickup", SUMIFS(NewEmisData!K:K, NewEmisData!$A:$A, "Pickup", NewEmisData!$B:$B, $A227, NewEmisData!$C:$C, $H227, NewEmisData!$D:$D, AU$2), SUMIFS(NewEmisData!K:K, NewEmisData!$A:$A, "LDV", NewEmisData!$B:$B, $A227, NewEmisData!$C:$C, $H227, NewEmisData!$D:$D, AU$2))</f>
        <v>#REF!</v>
      </c>
      <c r="AV227" s="335" t="e">
        <f>$I227*IF($G227="Pickup", SUMIFS(NewEmisData!L:L, NewEmisData!$A:$A, "Pickup", NewEmisData!$B:$B, $A227, NewEmisData!$C:$C, $H227, NewEmisData!$D:$D, AV$2), SUMIFS(NewEmisData!L:L, NewEmisData!$A:$A, "LDV", NewEmisData!$B:$B, $A227, NewEmisData!$C:$C, $H227, NewEmisData!$D:$D, AV$2))</f>
        <v>#REF!</v>
      </c>
      <c r="AW227" s="335" t="e">
        <f>$I227*IF($G227="Pickup", SUMIFS(NewEmisData!M:M, NewEmisData!$A:$A, "Pickup", NewEmisData!$B:$B, $A227, NewEmisData!$C:$C, $H227, NewEmisData!$D:$D, AW$2), SUMIFS(NewEmisData!M:M, NewEmisData!$A:$A, "LDV", NewEmisData!$B:$B, $A227, NewEmisData!$C:$C, $H227, NewEmisData!$D:$D, AW$2))</f>
        <v>#REF!</v>
      </c>
      <c r="AX227" s="335">
        <v>2.3295164715406345E-2</v>
      </c>
      <c r="AY227" s="335" t="e">
        <f>$I227*IF($G227="Pickup", SUMIFS(NewEmisData!E:E, NewEmisData!$A:$A, "Pickup", NewEmisData!$B:$B, $A227, NewEmisData!$C:$C, $H227, NewEmisData!$D:$D, AY$2), SUMIFS(NewEmisData!E:E, NewEmisData!$A:$A, "LDV", NewEmisData!$B:$B, $A227, NewEmisData!$C:$C, $H227, NewEmisData!$D:$D, AY$2))</f>
        <v>#REF!</v>
      </c>
      <c r="AZ227" s="335" t="e">
        <f>$I227*IF($G227="Pickup", SUMIFS(NewEmisData!F:F, NewEmisData!$A:$A, "Pickup", NewEmisData!$B:$B, $A227, NewEmisData!$C:$C, $H227, NewEmisData!$D:$D, AZ$2), SUMIFS(NewEmisData!F:F, NewEmisData!$A:$A, "LDV", NewEmisData!$B:$B, $A227, NewEmisData!$C:$C, $H227, NewEmisData!$D:$D, AZ$2))</f>
        <v>#REF!</v>
      </c>
      <c r="BA227" s="335" t="e">
        <f>$I227*IF($G227="Pickup", SUMIFS(NewEmisData!G:G, NewEmisData!$A:$A, "Pickup", NewEmisData!$B:$B, $A227, NewEmisData!$C:$C, $H227, NewEmisData!$D:$D, BA$2), SUMIFS(NewEmisData!G:G, NewEmisData!$A:$A, "LDV", NewEmisData!$B:$B, $A227, NewEmisData!$C:$C, $H227, NewEmisData!$D:$D, BA$2))</f>
        <v>#REF!</v>
      </c>
      <c r="BB227" s="335" t="e">
        <f>$I227*IF($G227="Pickup", SUMIFS(NewEmisData!H:H, NewEmisData!$A:$A, "Pickup", NewEmisData!$B:$B, $A227, NewEmisData!$C:$C, $H227, NewEmisData!$D:$D, BB$2), SUMIFS(NewEmisData!H:H, NewEmisData!$A:$A, "LDV", NewEmisData!$B:$B, $A227, NewEmisData!$C:$C, $H227, NewEmisData!$D:$D, BB$2))</f>
        <v>#REF!</v>
      </c>
      <c r="BC227" s="335" t="e">
        <f>$I227*IF($G227="Pickup", SUMIFS(NewEmisData!I:I, NewEmisData!$A:$A, "Pickup", NewEmisData!$B:$B, $A227, NewEmisData!$C:$C, $H227, NewEmisData!$D:$D, BC$2), SUMIFS(NewEmisData!I:I, NewEmisData!$A:$A, "LDV", NewEmisData!$B:$B, $A227, NewEmisData!$C:$C, $H227, NewEmisData!$D:$D, BC$2))</f>
        <v>#REF!</v>
      </c>
      <c r="BD227" s="335" t="e">
        <f>$I227*IF($G227="Pickup", SUMIFS(NewEmisData!J:J, NewEmisData!$A:$A, "Pickup", NewEmisData!$B:$B, $A227, NewEmisData!$C:$C, $H227, NewEmisData!$D:$D, BD$2), SUMIFS(NewEmisData!J:J, NewEmisData!$A:$A, "LDV", NewEmisData!$B:$B, $A227, NewEmisData!$C:$C, $H227, NewEmisData!$D:$D, BD$2))</f>
        <v>#REF!</v>
      </c>
      <c r="BE227" s="335" t="e">
        <f>$I227*IF($G227="Pickup", SUMIFS(NewEmisData!K:K, NewEmisData!$A:$A, "Pickup", NewEmisData!$B:$B, $A227, NewEmisData!$C:$C, $H227, NewEmisData!$D:$D, BE$2), SUMIFS(NewEmisData!K:K, NewEmisData!$A:$A, "LDV", NewEmisData!$B:$B, $A227, NewEmisData!$C:$C, $H227, NewEmisData!$D:$D, BE$2))</f>
        <v>#REF!</v>
      </c>
      <c r="BF227" s="335" t="e">
        <f>$I227*IF($G227="Pickup", SUMIFS(NewEmisData!L:L, NewEmisData!$A:$A, "Pickup", NewEmisData!$B:$B, $A227, NewEmisData!$C:$C, $H227, NewEmisData!$D:$D, BF$2), SUMIFS(NewEmisData!L:L, NewEmisData!$A:$A, "LDV", NewEmisData!$B:$B, $A227, NewEmisData!$C:$C, $H227, NewEmisData!$D:$D, BF$2))</f>
        <v>#REF!</v>
      </c>
      <c r="BG227" s="335" t="e">
        <f>$I227*IF($G227="Pickup", SUMIFS(NewEmisData!M:M, NewEmisData!$A:$A, "Pickup", NewEmisData!$B:$B, $A227, NewEmisData!$C:$C, $H227, NewEmisData!$D:$D, BG$2), SUMIFS(NewEmisData!M:M, NewEmisData!$A:$A, "LDV", NewEmisData!$B:$B, $A227, NewEmisData!$C:$C, $H227, NewEmisData!$D:$D, BG$2))</f>
        <v>#REF!</v>
      </c>
      <c r="BH227" s="335">
        <v>4.8263708394384892E-3</v>
      </c>
      <c r="BI227" s="335" t="e">
        <f>$I227*IF($G227="Pickup", SUMIFS(NewEmisData!E:E, NewEmisData!$A:$A, "Pickup", NewEmisData!$B:$B, $A227, NewEmisData!$C:$C, $H227, NewEmisData!$D:$D, BI$2), SUMIFS(NewEmisData!E:E, NewEmisData!$A:$A, "LDV", NewEmisData!$B:$B, $A227, NewEmisData!$C:$C, $H227, NewEmisData!$D:$D, BI$2))</f>
        <v>#REF!</v>
      </c>
      <c r="BJ227" s="335" t="e">
        <f>$I227*IF($G227="Pickup", SUMIFS(NewEmisData!F:F, NewEmisData!$A:$A, "Pickup", NewEmisData!$B:$B, $A227, NewEmisData!$C:$C, $H227, NewEmisData!$D:$D, BJ$2), SUMIFS(NewEmisData!F:F, NewEmisData!$A:$A, "LDV", NewEmisData!$B:$B, $A227, NewEmisData!$C:$C, $H227, NewEmisData!$D:$D, BJ$2))</f>
        <v>#REF!</v>
      </c>
      <c r="BK227" s="335" t="e">
        <f>$I227*IF($G227="Pickup", SUMIFS(NewEmisData!G:G, NewEmisData!$A:$A, "Pickup", NewEmisData!$B:$B, $A227, NewEmisData!$C:$C, $H227, NewEmisData!$D:$D, BK$2), SUMIFS(NewEmisData!G:G, NewEmisData!$A:$A, "LDV", NewEmisData!$B:$B, $A227, NewEmisData!$C:$C, $H227, NewEmisData!$D:$D, BK$2))</f>
        <v>#REF!</v>
      </c>
      <c r="BL227" s="335" t="e">
        <f>$I227*IF($G227="Pickup", SUMIFS(NewEmisData!H:H, NewEmisData!$A:$A, "Pickup", NewEmisData!$B:$B, $A227, NewEmisData!$C:$C, $H227, NewEmisData!$D:$D, BL$2), SUMIFS(NewEmisData!H:H, NewEmisData!$A:$A, "LDV", NewEmisData!$B:$B, $A227, NewEmisData!$C:$C, $H227, NewEmisData!$D:$D, BL$2))</f>
        <v>#REF!</v>
      </c>
      <c r="BM227" s="335" t="e">
        <f>$I227*IF($G227="Pickup", SUMIFS(NewEmisData!I:I, NewEmisData!$A:$A, "Pickup", NewEmisData!$B:$B, $A227, NewEmisData!$C:$C, $H227, NewEmisData!$D:$D, BM$2), SUMIFS(NewEmisData!I:I, NewEmisData!$A:$A, "LDV", NewEmisData!$B:$B, $A227, NewEmisData!$C:$C, $H227, NewEmisData!$D:$D, BM$2))</f>
        <v>#REF!</v>
      </c>
      <c r="BN227" s="335" t="e">
        <f>$I227*IF($G227="Pickup", SUMIFS(NewEmisData!J:J, NewEmisData!$A:$A, "Pickup", NewEmisData!$B:$B, $A227, NewEmisData!$C:$C, $H227, NewEmisData!$D:$D, BN$2), SUMIFS(NewEmisData!J:J, NewEmisData!$A:$A, "LDV", NewEmisData!$B:$B, $A227, NewEmisData!$C:$C, $H227, NewEmisData!$D:$D, BN$2))</f>
        <v>#REF!</v>
      </c>
      <c r="BO227" s="335" t="e">
        <f>$I227*IF($G227="Pickup", SUMIFS(NewEmisData!K:K, NewEmisData!$A:$A, "Pickup", NewEmisData!$B:$B, $A227, NewEmisData!$C:$C, $H227, NewEmisData!$D:$D, BO$2), SUMIFS(NewEmisData!K:K, NewEmisData!$A:$A, "LDV", NewEmisData!$B:$B, $A227, NewEmisData!$C:$C, $H227, NewEmisData!$D:$D, BO$2))</f>
        <v>#REF!</v>
      </c>
      <c r="BP227" s="335" t="e">
        <f>$I227*IF($G227="Pickup", SUMIFS(NewEmisData!L:L, NewEmisData!$A:$A, "Pickup", NewEmisData!$B:$B, $A227, NewEmisData!$C:$C, $H227, NewEmisData!$D:$D, BP$2), SUMIFS(NewEmisData!L:L, NewEmisData!$A:$A, "LDV", NewEmisData!$B:$B, $A227, NewEmisData!$C:$C, $H227, NewEmisData!$D:$D, BP$2))</f>
        <v>#REF!</v>
      </c>
      <c r="BQ227" s="335" t="e">
        <f>$I227*IF($G227="Pickup", SUMIFS(NewEmisData!M:M, NewEmisData!$A:$A, "Pickup", NewEmisData!$B:$B, $A227, NewEmisData!$C:$C, $H227, NewEmisData!$D:$D, BQ$2), SUMIFS(NewEmisData!M:M, NewEmisData!$A:$A, "LDV", NewEmisData!$B:$B, $A227, NewEmisData!$C:$C, $H227, NewEmisData!$D:$D, BQ$2))</f>
        <v>#REF!</v>
      </c>
      <c r="BR227" s="335">
        <v>0.95682212972652436</v>
      </c>
      <c r="BS227" s="335" t="e">
        <f>$I227*IF($G227="Pickup", SUMIFS(NewEmisData!E:E, NewEmisData!$A:$A, "Pickup", NewEmisData!$B:$B, $A227, NewEmisData!$C:$C, $H227, NewEmisData!$D:$D, BS$2), SUMIFS(NewEmisData!E:E, NewEmisData!$A:$A, "LDV", NewEmisData!$B:$B, $A227, NewEmisData!$C:$C, $H227, NewEmisData!$D:$D, BS$2))</f>
        <v>#REF!</v>
      </c>
      <c r="BT227" s="335" t="e">
        <f>$I227*IF($G227="Pickup", SUMIFS(NewEmisData!F:F, NewEmisData!$A:$A, "Pickup", NewEmisData!$B:$B, $A227, NewEmisData!$C:$C, $H227, NewEmisData!$D:$D, BT$2), SUMIFS(NewEmisData!F:F, NewEmisData!$A:$A, "LDV", NewEmisData!$B:$B, $A227, NewEmisData!$C:$C, $H227, NewEmisData!$D:$D, BT$2))</f>
        <v>#REF!</v>
      </c>
      <c r="BU227" s="335" t="e">
        <f>$I227*IF($G227="Pickup", SUMIFS(NewEmisData!G:G, NewEmisData!$A:$A, "Pickup", NewEmisData!$B:$B, $A227, NewEmisData!$C:$C, $H227, NewEmisData!$D:$D, BU$2), SUMIFS(NewEmisData!G:G, NewEmisData!$A:$A, "LDV", NewEmisData!$B:$B, $A227, NewEmisData!$C:$C, $H227, NewEmisData!$D:$D, BU$2))</f>
        <v>#REF!</v>
      </c>
      <c r="BV227" s="335" t="e">
        <f>$I227*IF($G227="Pickup", SUMIFS(NewEmisData!H:H, NewEmisData!$A:$A, "Pickup", NewEmisData!$B:$B, $A227, NewEmisData!$C:$C, $H227, NewEmisData!$D:$D, BV$2), SUMIFS(NewEmisData!H:H, NewEmisData!$A:$A, "LDV", NewEmisData!$B:$B, $A227, NewEmisData!$C:$C, $H227, NewEmisData!$D:$D, BV$2))</f>
        <v>#REF!</v>
      </c>
      <c r="BW227" s="335" t="e">
        <f>$I227*IF($G227="Pickup", SUMIFS(NewEmisData!I:I, NewEmisData!$A:$A, "Pickup", NewEmisData!$B:$B, $A227, NewEmisData!$C:$C, $H227, NewEmisData!$D:$D, BW$2), SUMIFS(NewEmisData!I:I, NewEmisData!$A:$A, "LDV", NewEmisData!$B:$B, $A227, NewEmisData!$C:$C, $H227, NewEmisData!$D:$D, BW$2))</f>
        <v>#REF!</v>
      </c>
      <c r="BX227" s="335" t="e">
        <f>$I227*IF($G227="Pickup", SUMIFS(NewEmisData!J:J, NewEmisData!$A:$A, "Pickup", NewEmisData!$B:$B, $A227, NewEmisData!$C:$C, $H227, NewEmisData!$D:$D, BX$2), SUMIFS(NewEmisData!J:J, NewEmisData!$A:$A, "LDV", NewEmisData!$B:$B, $A227, NewEmisData!$C:$C, $H227, NewEmisData!$D:$D, BX$2))</f>
        <v>#REF!</v>
      </c>
      <c r="BY227" s="335" t="e">
        <f>$I227*IF($G227="Pickup", SUMIFS(NewEmisData!K:K, NewEmisData!$A:$A, "Pickup", NewEmisData!$B:$B, $A227, NewEmisData!$C:$C, $H227, NewEmisData!$D:$D, BY$2), SUMIFS(NewEmisData!K:K, NewEmisData!$A:$A, "LDV", NewEmisData!$B:$B, $A227, NewEmisData!$C:$C, $H227, NewEmisData!$D:$D, BY$2))</f>
        <v>#REF!</v>
      </c>
      <c r="BZ227" s="335" t="e">
        <f>$I227*IF($G227="Pickup", SUMIFS(NewEmisData!L:L, NewEmisData!$A:$A, "Pickup", NewEmisData!$B:$B, $A227, NewEmisData!$C:$C, $H227, NewEmisData!$D:$D, BZ$2), SUMIFS(NewEmisData!L:L, NewEmisData!$A:$A, "LDV", NewEmisData!$B:$B, $A227, NewEmisData!$C:$C, $H227, NewEmisData!$D:$D, BZ$2))</f>
        <v>#REF!</v>
      </c>
      <c r="CA227" s="335" t="e">
        <f>$I227*IF($G227="Pickup", SUMIFS(NewEmisData!M:M, NewEmisData!$A:$A, "Pickup", NewEmisData!$B:$B, $A227, NewEmisData!$C:$C, $H227, NewEmisData!$D:$D, CA$2), SUMIFS(NewEmisData!M:M, NewEmisData!$A:$A, "LDV", NewEmisData!$B:$B, $A227, NewEmisData!$C:$C, $H227, NewEmisData!$D:$D, CA$2))</f>
        <v>#REF!</v>
      </c>
      <c r="CB227" s="335">
        <v>4.7127440169935142E-2</v>
      </c>
      <c r="CC227" s="335" t="e">
        <f>$I227*IF($G227="Pickup", SUMIFS(NewEmisData!E:E, NewEmisData!$A:$A, "Pickup", NewEmisData!$B:$B, $A227, NewEmisData!$C:$C, $H227, NewEmisData!$D:$D, CC$2), SUMIFS(NewEmisData!E:E, NewEmisData!$A:$A, "LDV", NewEmisData!$B:$B, $A227, NewEmisData!$C:$C, $H227, NewEmisData!$D:$D, CC$2))</f>
        <v>#REF!</v>
      </c>
      <c r="CD227" s="335" t="e">
        <f>$I227*IF($G227="Pickup", SUMIFS(NewEmisData!F:F, NewEmisData!$A:$A, "Pickup", NewEmisData!$B:$B, $A227, NewEmisData!$C:$C, $H227, NewEmisData!$D:$D, CD$2), SUMIFS(NewEmisData!F:F, NewEmisData!$A:$A, "LDV", NewEmisData!$B:$B, $A227, NewEmisData!$C:$C, $H227, NewEmisData!$D:$D, CD$2))</f>
        <v>#REF!</v>
      </c>
      <c r="CE227" s="335" t="e">
        <f>$I227*IF($G227="Pickup", SUMIFS(NewEmisData!G:G, NewEmisData!$A:$A, "Pickup", NewEmisData!$B:$B, $A227, NewEmisData!$C:$C, $H227, NewEmisData!$D:$D, CE$2), SUMIFS(NewEmisData!G:G, NewEmisData!$A:$A, "LDV", NewEmisData!$B:$B, $A227, NewEmisData!$C:$C, $H227, NewEmisData!$D:$D, CE$2))</f>
        <v>#REF!</v>
      </c>
      <c r="CF227" s="335" t="e">
        <f>$I227*IF($G227="Pickup", SUMIFS(NewEmisData!H:H, NewEmisData!$A:$A, "Pickup", NewEmisData!$B:$B, $A227, NewEmisData!$C:$C, $H227, NewEmisData!$D:$D, CF$2), SUMIFS(NewEmisData!H:H, NewEmisData!$A:$A, "LDV", NewEmisData!$B:$B, $A227, NewEmisData!$C:$C, $H227, NewEmisData!$D:$D, CF$2))</f>
        <v>#REF!</v>
      </c>
      <c r="CG227" s="335" t="e">
        <f>$I227*IF($G227="Pickup", SUMIFS(NewEmisData!I:I, NewEmisData!$A:$A, "Pickup", NewEmisData!$B:$B, $A227, NewEmisData!$C:$C, $H227, NewEmisData!$D:$D, CG$2), SUMIFS(NewEmisData!I:I, NewEmisData!$A:$A, "LDV", NewEmisData!$B:$B, $A227, NewEmisData!$C:$C, $H227, NewEmisData!$D:$D, CG$2))</f>
        <v>#REF!</v>
      </c>
      <c r="CH227" s="335" t="e">
        <f>$I227*IF($G227="Pickup", SUMIFS(NewEmisData!J:J, NewEmisData!$A:$A, "Pickup", NewEmisData!$B:$B, $A227, NewEmisData!$C:$C, $H227, NewEmisData!$D:$D, CH$2), SUMIFS(NewEmisData!J:J, NewEmisData!$A:$A, "LDV", NewEmisData!$B:$B, $A227, NewEmisData!$C:$C, $H227, NewEmisData!$D:$D, CH$2))</f>
        <v>#REF!</v>
      </c>
      <c r="CI227" s="335" t="e">
        <f>$I227*IF($G227="Pickup", SUMIFS(NewEmisData!K:K, NewEmisData!$A:$A, "Pickup", NewEmisData!$B:$B, $A227, NewEmisData!$C:$C, $H227, NewEmisData!$D:$D, CI$2), SUMIFS(NewEmisData!K:K, NewEmisData!$A:$A, "LDV", NewEmisData!$B:$B, $A227, NewEmisData!$C:$C, $H227, NewEmisData!$D:$D, CI$2))</f>
        <v>#REF!</v>
      </c>
      <c r="CJ227" s="335" t="e">
        <f>$I227*IF($G227="Pickup", SUMIFS(NewEmisData!L:L, NewEmisData!$A:$A, "Pickup", NewEmisData!$B:$B, $A227, NewEmisData!$C:$C, $H227, NewEmisData!$D:$D, CJ$2), SUMIFS(NewEmisData!L:L, NewEmisData!$A:$A, "LDV", NewEmisData!$B:$B, $A227, NewEmisData!$C:$C, $H227, NewEmisData!$D:$D, CJ$2))</f>
        <v>#REF!</v>
      </c>
      <c r="CK227" s="335" t="e">
        <f>$I227*IF($G227="Pickup", SUMIFS(NewEmisData!M:M, NewEmisData!$A:$A, "Pickup", NewEmisData!$B:$B, $A227, NewEmisData!$C:$C, $H227, NewEmisData!$D:$D, CK$2), SUMIFS(NewEmisData!M:M, NewEmisData!$A:$A, "LDV", NewEmisData!$B:$B, $A227, NewEmisData!$C:$C, $H227, NewEmisData!$D:$D, CK$2))</f>
        <v>#REF!</v>
      </c>
      <c r="CL227" s="335">
        <v>1.4592568900010336E-2</v>
      </c>
      <c r="CM227" s="335" t="e">
        <f>$I227*IF($G227="Pickup", SUMIFS(NewEmisData!E:E, NewEmisData!$A:$A, "Pickup", NewEmisData!$B:$B, $A227, NewEmisData!$C:$C, $H227, NewEmisData!$D:$D, CM$2), SUMIFS(NewEmisData!E:E, NewEmisData!$A:$A, "LDV", NewEmisData!$B:$B, $A227, NewEmisData!$C:$C, $H227, NewEmisData!$D:$D, CM$2))</f>
        <v>#REF!</v>
      </c>
      <c r="CN227" s="335" t="e">
        <f>$I227*IF($G227="Pickup", SUMIFS(NewEmisData!F:F, NewEmisData!$A:$A, "Pickup", NewEmisData!$B:$B, $A227, NewEmisData!$C:$C, $H227, NewEmisData!$D:$D, CN$2), SUMIFS(NewEmisData!F:F, NewEmisData!$A:$A, "LDV", NewEmisData!$B:$B, $A227, NewEmisData!$C:$C, $H227, NewEmisData!$D:$D, CN$2))</f>
        <v>#REF!</v>
      </c>
      <c r="CO227" s="335" t="e">
        <f>$I227*IF($G227="Pickup", SUMIFS(NewEmisData!G:G, NewEmisData!$A:$A, "Pickup", NewEmisData!$B:$B, $A227, NewEmisData!$C:$C, $H227, NewEmisData!$D:$D, CO$2), SUMIFS(NewEmisData!G:G, NewEmisData!$A:$A, "LDV", NewEmisData!$B:$B, $A227, NewEmisData!$C:$C, $H227, NewEmisData!$D:$D, CO$2))</f>
        <v>#REF!</v>
      </c>
      <c r="CP227" s="335" t="e">
        <f>$I227*IF($G227="Pickup", SUMIFS(NewEmisData!H:H, NewEmisData!$A:$A, "Pickup", NewEmisData!$B:$B, $A227, NewEmisData!$C:$C, $H227, NewEmisData!$D:$D, CP$2), SUMIFS(NewEmisData!H:H, NewEmisData!$A:$A, "LDV", NewEmisData!$B:$B, $A227, NewEmisData!$C:$C, $H227, NewEmisData!$D:$D, CP$2))</f>
        <v>#REF!</v>
      </c>
      <c r="CQ227" s="335" t="e">
        <f>$I227*IF($G227="Pickup", SUMIFS(NewEmisData!I:I, NewEmisData!$A:$A, "Pickup", NewEmisData!$B:$B, $A227, NewEmisData!$C:$C, $H227, NewEmisData!$D:$D, CQ$2), SUMIFS(NewEmisData!I:I, NewEmisData!$A:$A, "LDV", NewEmisData!$B:$B, $A227, NewEmisData!$C:$C, $H227, NewEmisData!$D:$D, CQ$2))</f>
        <v>#REF!</v>
      </c>
      <c r="CR227" s="335" t="e">
        <f>$I227*IF($G227="Pickup", SUMIFS(NewEmisData!J:J, NewEmisData!$A:$A, "Pickup", NewEmisData!$B:$B, $A227, NewEmisData!$C:$C, $H227, NewEmisData!$D:$D, CR$2), SUMIFS(NewEmisData!J:J, NewEmisData!$A:$A, "LDV", NewEmisData!$B:$B, $A227, NewEmisData!$C:$C, $H227, NewEmisData!$D:$D, CR$2))</f>
        <v>#REF!</v>
      </c>
      <c r="CS227" s="335" t="e">
        <f>$I227*IF($G227="Pickup", SUMIFS(NewEmisData!K:K, NewEmisData!$A:$A, "Pickup", NewEmisData!$B:$B, $A227, NewEmisData!$C:$C, $H227, NewEmisData!$D:$D, CS$2), SUMIFS(NewEmisData!K:K, NewEmisData!$A:$A, "LDV", NewEmisData!$B:$B, $A227, NewEmisData!$C:$C, $H227, NewEmisData!$D:$D, CS$2))</f>
        <v>#REF!</v>
      </c>
      <c r="CT227" s="335" t="e">
        <f>$I227*IF($G227="Pickup", SUMIFS(NewEmisData!L:L, NewEmisData!$A:$A, "Pickup", NewEmisData!$B:$B, $A227, NewEmisData!$C:$C, $H227, NewEmisData!$D:$D, CT$2), SUMIFS(NewEmisData!L:L, NewEmisData!$A:$A, "LDV", NewEmisData!$B:$B, $A227, NewEmisData!$C:$C, $H227, NewEmisData!$D:$D, CT$2))</f>
        <v>#REF!</v>
      </c>
      <c r="CU227" s="335" t="e">
        <f>$I227*IF($G227="Pickup", SUMIFS(NewEmisData!M:M, NewEmisData!$A:$A, "Pickup", NewEmisData!$B:$B, $A227, NewEmisData!$C:$C, $H227, NewEmisData!$D:$D, CU$2), SUMIFS(NewEmisData!M:M, NewEmisData!$A:$A, "LDV", NewEmisData!$B:$B, $A227, NewEmisData!$C:$C, $H227, NewEmisData!$D:$D, CU$2))</f>
        <v>#REF!</v>
      </c>
      <c r="CV227" s="335">
        <v>3.6424305937100541E-3</v>
      </c>
      <c r="CW227" s="335">
        <v>1.6495616543674638E-3</v>
      </c>
      <c r="CX227" s="335">
        <v>1.3771323682384652E-3</v>
      </c>
      <c r="CY227" s="335">
        <v>1.1218799996977164E-3</v>
      </c>
      <c r="CZ227" s="335">
        <v>9.3882274988462962E-4</v>
      </c>
      <c r="DA227" s="335">
        <v>7.0864667693252615E-4</v>
      </c>
      <c r="DB227" s="335">
        <v>5.5896478064144581E-4</v>
      </c>
      <c r="DC227" s="335">
        <v>5.369555954011716E-4</v>
      </c>
      <c r="DD227" s="335">
        <v>5.3079635256475001E-4</v>
      </c>
      <c r="DE227" s="335">
        <v>5.2997055724210993E-4</v>
      </c>
      <c r="DF227" s="335">
        <v>5.2997055724210993E-4</v>
      </c>
      <c r="DG227" s="335" t="e">
        <f>$I227*IF($G227="Pickup", SUMIFS(NewEmisData!E:E, NewEmisData!$A:$A, "Pickup", NewEmisData!$B:$B, $A227, NewEmisData!$C:$C, $H227, NewEmisData!$D:$D, DG$2), SUMIFS(NewEmisData!E:E, NewEmisData!$A:$A, "LDV", NewEmisData!$B:$B, $A227, NewEmisData!$C:$C, $H227, NewEmisData!$D:$D, DG$2))</f>
        <v>#REF!</v>
      </c>
      <c r="DH227" s="335" t="e">
        <f>$I227*IF($G227="Pickup", SUMIFS(NewEmisData!F:F, NewEmisData!$A:$A, "Pickup", NewEmisData!$B:$B, $A227, NewEmisData!$C:$C, $H227, NewEmisData!$D:$D, DH$2), SUMIFS(NewEmisData!F:F, NewEmisData!$A:$A, "LDV", NewEmisData!$B:$B, $A227, NewEmisData!$C:$C, $H227, NewEmisData!$D:$D, DH$2))</f>
        <v>#REF!</v>
      </c>
      <c r="DI227" s="335" t="e">
        <f>$I227*IF($G227="Pickup", SUMIFS(NewEmisData!G:G, NewEmisData!$A:$A, "Pickup", NewEmisData!$B:$B, $A227, NewEmisData!$C:$C, $H227, NewEmisData!$D:$D, DI$2), SUMIFS(NewEmisData!G:G, NewEmisData!$A:$A, "LDV", NewEmisData!$B:$B, $A227, NewEmisData!$C:$C, $H227, NewEmisData!$D:$D, DI$2))</f>
        <v>#REF!</v>
      </c>
      <c r="DJ227" s="335" t="e">
        <f>$I227*IF($G227="Pickup", SUMIFS(NewEmisData!H:H, NewEmisData!$A:$A, "Pickup", NewEmisData!$B:$B, $A227, NewEmisData!$C:$C, $H227, NewEmisData!$D:$D, DJ$2), SUMIFS(NewEmisData!H:H, NewEmisData!$A:$A, "LDV", NewEmisData!$B:$B, $A227, NewEmisData!$C:$C, $H227, NewEmisData!$D:$D, DJ$2))</f>
        <v>#REF!</v>
      </c>
      <c r="DK227" s="335" t="e">
        <f>$I227*IF($G227="Pickup", SUMIFS(NewEmisData!I:I, NewEmisData!$A:$A, "Pickup", NewEmisData!$B:$B, $A227, NewEmisData!$C:$C, $H227, NewEmisData!$D:$D, DK$2), SUMIFS(NewEmisData!I:I, NewEmisData!$A:$A, "LDV", NewEmisData!$B:$B, $A227, NewEmisData!$C:$C, $H227, NewEmisData!$D:$D, DK$2))</f>
        <v>#REF!</v>
      </c>
      <c r="DL227" s="335" t="e">
        <f>$I227*IF($G227="Pickup", SUMIFS(NewEmisData!J:J, NewEmisData!$A:$A, "Pickup", NewEmisData!$B:$B, $A227, NewEmisData!$C:$C, $H227, NewEmisData!$D:$D, DL$2), SUMIFS(NewEmisData!J:J, NewEmisData!$A:$A, "LDV", NewEmisData!$B:$B, $A227, NewEmisData!$C:$C, $H227, NewEmisData!$D:$D, DL$2))</f>
        <v>#REF!</v>
      </c>
      <c r="DM227" s="335" t="e">
        <f>$I227*IF($G227="Pickup", SUMIFS(NewEmisData!K:K, NewEmisData!$A:$A, "Pickup", NewEmisData!$B:$B, $A227, NewEmisData!$C:$C, $H227, NewEmisData!$D:$D, DM$2), SUMIFS(NewEmisData!K:K, NewEmisData!$A:$A, "LDV", NewEmisData!$B:$B, $A227, NewEmisData!$C:$C, $H227, NewEmisData!$D:$D, DM$2))</f>
        <v>#REF!</v>
      </c>
      <c r="DN227" s="335" t="e">
        <f>$I227*IF($G227="Pickup", SUMIFS(NewEmisData!L:L, NewEmisData!$A:$A, "Pickup", NewEmisData!$B:$B, $A227, NewEmisData!$C:$C, $H227, NewEmisData!$D:$D, DN$2), SUMIFS(NewEmisData!L:L, NewEmisData!$A:$A, "LDV", NewEmisData!$B:$B, $A227, NewEmisData!$C:$C, $H227, NewEmisData!$D:$D, DN$2))</f>
        <v>#REF!</v>
      </c>
      <c r="DO227" s="335" t="e">
        <f>$I227*IF($G227="Pickup", SUMIFS(NewEmisData!M:M, NewEmisData!$A:$A, "Pickup", NewEmisData!$B:$B, $A227, NewEmisData!$C:$C, $H227, NewEmisData!$D:$D, DO$2), SUMIFS(NewEmisData!M:M, NewEmisData!$A:$A, "LDV", NewEmisData!$B:$B, $A227, NewEmisData!$C:$C, $H227, NewEmisData!$D:$D, DO$2))</f>
        <v>#REF!</v>
      </c>
      <c r="DP227" s="335">
        <v>1.0828650179055756E-3</v>
      </c>
      <c r="DQ227" s="335" t="e">
        <f>$I227*IF($G227="Pickup", SUMIFS(NewEmisData!E:E, NewEmisData!$A:$A, "Pickup", NewEmisData!$B:$B, $A227, NewEmisData!$C:$C, $H227, NewEmisData!$D:$D, DQ$2), SUMIFS(NewEmisData!E:E, NewEmisData!$A:$A, "LDV", NewEmisData!$B:$B, $A227, NewEmisData!$C:$C, $H227, NewEmisData!$D:$D, DQ$2))</f>
        <v>#REF!</v>
      </c>
      <c r="DR227" s="335" t="e">
        <f>$I227*IF($G227="Pickup", SUMIFS(NewEmisData!F:F, NewEmisData!$A:$A, "Pickup", NewEmisData!$B:$B, $A227, NewEmisData!$C:$C, $H227, NewEmisData!$D:$D, DR$2), SUMIFS(NewEmisData!F:F, NewEmisData!$A:$A, "LDV", NewEmisData!$B:$B, $A227, NewEmisData!$C:$C, $H227, NewEmisData!$D:$D, DR$2))</f>
        <v>#REF!</v>
      </c>
      <c r="DS227" s="335" t="e">
        <f>$I227*IF($G227="Pickup", SUMIFS(NewEmisData!G:G, NewEmisData!$A:$A, "Pickup", NewEmisData!$B:$B, $A227, NewEmisData!$C:$C, $H227, NewEmisData!$D:$D, DS$2), SUMIFS(NewEmisData!G:G, NewEmisData!$A:$A, "LDV", NewEmisData!$B:$B, $A227, NewEmisData!$C:$C, $H227, NewEmisData!$D:$D, DS$2))</f>
        <v>#REF!</v>
      </c>
      <c r="DT227" s="335" t="e">
        <f>$I227*IF($G227="Pickup", SUMIFS(NewEmisData!H:H, NewEmisData!$A:$A, "Pickup", NewEmisData!$B:$B, $A227, NewEmisData!$C:$C, $H227, NewEmisData!$D:$D, DT$2), SUMIFS(NewEmisData!H:H, NewEmisData!$A:$A, "LDV", NewEmisData!$B:$B, $A227, NewEmisData!$C:$C, $H227, NewEmisData!$D:$D, DT$2))</f>
        <v>#REF!</v>
      </c>
      <c r="DU227" s="335" t="e">
        <f>$I227*IF($G227="Pickup", SUMIFS(NewEmisData!I:I, NewEmisData!$A:$A, "Pickup", NewEmisData!$B:$B, $A227, NewEmisData!$C:$C, $H227, NewEmisData!$D:$D, DU$2), SUMIFS(NewEmisData!I:I, NewEmisData!$A:$A, "LDV", NewEmisData!$B:$B, $A227, NewEmisData!$C:$C, $H227, NewEmisData!$D:$D, DU$2))</f>
        <v>#REF!</v>
      </c>
      <c r="DV227" s="335" t="e">
        <f>$I227*IF($G227="Pickup", SUMIFS(NewEmisData!J:J, NewEmisData!$A:$A, "Pickup", NewEmisData!$B:$B, $A227, NewEmisData!$C:$C, $H227, NewEmisData!$D:$D, DV$2), SUMIFS(NewEmisData!J:J, NewEmisData!$A:$A, "LDV", NewEmisData!$B:$B, $A227, NewEmisData!$C:$C, $H227, NewEmisData!$D:$D, DV$2))</f>
        <v>#REF!</v>
      </c>
      <c r="DW227" s="335" t="e">
        <f>$I227*IF($G227="Pickup", SUMIFS(NewEmisData!K:K, NewEmisData!$A:$A, "Pickup", NewEmisData!$B:$B, $A227, NewEmisData!$C:$C, $H227, NewEmisData!$D:$D, DW$2), SUMIFS(NewEmisData!K:K, NewEmisData!$A:$A, "LDV", NewEmisData!$B:$B, $A227, NewEmisData!$C:$C, $H227, NewEmisData!$D:$D, DW$2))</f>
        <v>#REF!</v>
      </c>
      <c r="DX227" s="335" t="e">
        <f>$I227*IF($G227="Pickup", SUMIFS(NewEmisData!L:L, NewEmisData!$A:$A, "Pickup", NewEmisData!$B:$B, $A227, NewEmisData!$C:$C, $H227, NewEmisData!$D:$D, DX$2), SUMIFS(NewEmisData!L:L, NewEmisData!$A:$A, "LDV", NewEmisData!$B:$B, $A227, NewEmisData!$C:$C, $H227, NewEmisData!$D:$D, DX$2))</f>
        <v>#REF!</v>
      </c>
      <c r="DY227" s="335" t="e">
        <f>$I227*IF($G227="Pickup", SUMIFS(NewEmisData!M:M, NewEmisData!$A:$A, "Pickup", NewEmisData!$B:$B, $A227, NewEmisData!$C:$C, $H227, NewEmisData!$D:$D, DY$2), SUMIFS(NewEmisData!M:M, NewEmisData!$A:$A, "LDV", NewEmisData!$B:$B, $A227, NewEmisData!$C:$C, $H227, NewEmisData!$D:$D, DY$2))</f>
        <v>#REF!</v>
      </c>
      <c r="DZ227" s="335">
        <v>7.8746316832232609E-3</v>
      </c>
      <c r="EA227" s="335" t="e">
        <f t="shared" si="350"/>
        <v>#REF!</v>
      </c>
      <c r="EB227" s="335" t="e">
        <f t="shared" si="351"/>
        <v>#REF!</v>
      </c>
      <c r="EC227" s="335" t="e">
        <f t="shared" si="352"/>
        <v>#REF!</v>
      </c>
      <c r="ED227" s="335" t="e">
        <f t="shared" si="353"/>
        <v>#REF!</v>
      </c>
      <c r="EE227" s="335" t="e">
        <f t="shared" si="354"/>
        <v>#REF!</v>
      </c>
      <c r="EF227" s="335" t="e">
        <f t="shared" si="355"/>
        <v>#REF!</v>
      </c>
      <c r="EG227" s="335" t="e">
        <f t="shared" si="356"/>
        <v>#REF!</v>
      </c>
      <c r="EH227" s="335" t="e">
        <f t="shared" si="357"/>
        <v>#REF!</v>
      </c>
      <c r="EI227" s="335" t="e">
        <f t="shared" si="358"/>
        <v>#REF!</v>
      </c>
      <c r="EJ227" s="335">
        <f t="shared" si="359"/>
        <v>0.14336953689602605</v>
      </c>
      <c r="EK227" s="335" t="e">
        <f t="shared" si="360"/>
        <v>#REF!</v>
      </c>
      <c r="EL227" s="335" t="e">
        <f t="shared" si="361"/>
        <v>#REF!</v>
      </c>
      <c r="EM227" s="335" t="e">
        <f t="shared" si="362"/>
        <v>#REF!</v>
      </c>
      <c r="EN227" s="335" t="e">
        <f t="shared" si="363"/>
        <v>#REF!</v>
      </c>
      <c r="EO227" s="335" t="e">
        <f t="shared" si="364"/>
        <v>#REF!</v>
      </c>
      <c r="EP227" s="335" t="e">
        <f t="shared" si="365"/>
        <v>#REF!</v>
      </c>
      <c r="EQ227" s="335" t="e">
        <f t="shared" si="366"/>
        <v>#REF!</v>
      </c>
      <c r="ER227" s="335" t="e">
        <f t="shared" si="367"/>
        <v>#REF!</v>
      </c>
      <c r="ES227" s="335" t="e">
        <f t="shared" si="368"/>
        <v>#REF!</v>
      </c>
      <c r="ET227" s="335">
        <f t="shared" si="369"/>
        <v>4.01225359617393E-2</v>
      </c>
      <c r="EU227" s="335" t="e">
        <f t="shared" si="370"/>
        <v>#REF!</v>
      </c>
      <c r="EV227" s="335" t="e">
        <f t="shared" si="371"/>
        <v>#REF!</v>
      </c>
      <c r="EW227" s="335" t="e">
        <f t="shared" si="372"/>
        <v>#REF!</v>
      </c>
      <c r="EX227" s="335" t="e">
        <f t="shared" si="373"/>
        <v>#REF!</v>
      </c>
      <c r="EY227" s="335" t="e">
        <f t="shared" si="374"/>
        <v>#REF!</v>
      </c>
      <c r="EZ227" s="335" t="e">
        <f t="shared" si="375"/>
        <v>#REF!</v>
      </c>
      <c r="FA227" s="335" t="e">
        <f t="shared" si="376"/>
        <v>#REF!</v>
      </c>
      <c r="FB227" s="335" t="e">
        <f t="shared" si="377"/>
        <v>#REF!</v>
      </c>
      <c r="FC227" s="335" t="e">
        <f t="shared" si="378"/>
        <v>#REF!</v>
      </c>
      <c r="FD227" s="335">
        <f t="shared" si="379"/>
        <v>1.3799697283318666E-3</v>
      </c>
      <c r="FE227" s="335" t="e">
        <f t="shared" si="380"/>
        <v>#REF!</v>
      </c>
      <c r="FF227" s="335" t="e">
        <f t="shared" si="381"/>
        <v>#REF!</v>
      </c>
      <c r="FG227" s="335" t="e">
        <f t="shared" si="382"/>
        <v>#REF!</v>
      </c>
      <c r="FH227" s="335" t="e">
        <f t="shared" si="383"/>
        <v>#REF!</v>
      </c>
      <c r="FI227" s="335" t="e">
        <f t="shared" si="384"/>
        <v>#REF!</v>
      </c>
      <c r="FJ227" s="335" t="e">
        <f t="shared" si="385"/>
        <v>#REF!</v>
      </c>
      <c r="FK227" s="335" t="e">
        <f t="shared" si="386"/>
        <v>#REF!</v>
      </c>
      <c r="FL227" s="335" t="e">
        <f t="shared" si="387"/>
        <v>#REF!</v>
      </c>
      <c r="FM227" s="335" t="e">
        <f t="shared" si="388"/>
        <v>#REF!</v>
      </c>
      <c r="FN227" s="335">
        <f t="shared" si="389"/>
        <v>2.3295164715406345E-2</v>
      </c>
      <c r="FO227" s="335" t="e">
        <f t="shared" si="390"/>
        <v>#REF!</v>
      </c>
      <c r="FP227" s="335" t="e">
        <f t="shared" si="391"/>
        <v>#REF!</v>
      </c>
      <c r="FQ227" s="335" t="e">
        <f t="shared" si="392"/>
        <v>#REF!</v>
      </c>
      <c r="FR227" s="335" t="e">
        <f t="shared" si="393"/>
        <v>#REF!</v>
      </c>
      <c r="FS227" s="335" t="e">
        <f t="shared" si="394"/>
        <v>#REF!</v>
      </c>
      <c r="FT227" s="335" t="e">
        <f t="shared" si="395"/>
        <v>#REF!</v>
      </c>
      <c r="FU227" s="335" t="e">
        <f t="shared" si="396"/>
        <v>#REF!</v>
      </c>
      <c r="FV227" s="335" t="e">
        <f t="shared" si="397"/>
        <v>#REF!</v>
      </c>
      <c r="FW227" s="335" t="e">
        <f t="shared" si="398"/>
        <v>#REF!</v>
      </c>
      <c r="FX227" s="335">
        <f t="shared" si="399"/>
        <v>4.8263708394384892E-3</v>
      </c>
    </row>
    <row r="228" spans="1:180" x14ac:dyDescent="0.2">
      <c r="A228" s="305" t="str">
        <f>_xlfn.CONCAT(IF(LEFT(TRIM(A227),1)="*", "*R", "R"), 1+RIGHT(TRIM(A227),1))</f>
        <v>R5</v>
      </c>
      <c r="B228" s="305" t="str">
        <f t="shared" si="421"/>
        <v>TLCELC300</v>
      </c>
      <c r="C228" s="305" t="str">
        <f t="shared" si="422"/>
        <v>TL.ELC.C.300</v>
      </c>
      <c r="D228" s="301" t="str">
        <f t="shared" si="423"/>
        <v>bn-vmt, bn-vmt/a</v>
      </c>
      <c r="E228" s="301" t="str">
        <f t="shared" si="424"/>
        <v>TRNELC</v>
      </c>
      <c r="F228" s="301" t="str">
        <f t="shared" si="425"/>
        <v>TL</v>
      </c>
      <c r="G228" s="315" t="s">
        <v>818</v>
      </c>
      <c r="H228" s="315" t="s">
        <v>36</v>
      </c>
      <c r="I228" s="321" t="e">
        <f>#REF!</f>
        <v>#REF!</v>
      </c>
      <c r="J228" s="315" t="str">
        <f t="shared" si="400"/>
        <v>Full size car-ELC</v>
      </c>
      <c r="K228" s="335" t="e">
        <f>$I228*IF($G228="Pickup", SUMIFS(NewEmisData!E:E, NewEmisData!$A:$A, "Pickup", NewEmisData!$B:$B, $A228, NewEmisData!$C:$C, $H228, NewEmisData!$D:$D, K$2), SUMIFS(NewEmisData!E:E, NewEmisData!$A:$A, "LDV", NewEmisData!$B:$B, $A228, NewEmisData!$C:$C, $H228, NewEmisData!$D:$D, K$2))</f>
        <v>#REF!</v>
      </c>
      <c r="L228" s="335" t="e">
        <f>$I228*IF($G228="Pickup", SUMIFS(NewEmisData!F:F, NewEmisData!$A:$A, "Pickup", NewEmisData!$B:$B, $A228, NewEmisData!$C:$C, $H228, NewEmisData!$D:$D, L$2), SUMIFS(NewEmisData!F:F, NewEmisData!$A:$A, "LDV", NewEmisData!$B:$B, $A228, NewEmisData!$C:$C, $H228, NewEmisData!$D:$D, L$2))</f>
        <v>#REF!</v>
      </c>
      <c r="M228" s="335" t="e">
        <f>$I228*IF($G228="Pickup", SUMIFS(NewEmisData!G:G, NewEmisData!$A:$A, "Pickup", NewEmisData!$B:$B, $A228, NewEmisData!$C:$C, $H228, NewEmisData!$D:$D, M$2), SUMIFS(NewEmisData!G:G, NewEmisData!$A:$A, "LDV", NewEmisData!$B:$B, $A228, NewEmisData!$C:$C, $H228, NewEmisData!$D:$D, M$2))</f>
        <v>#REF!</v>
      </c>
      <c r="N228" s="335" t="e">
        <f>$I228*IF($G228="Pickup", SUMIFS(NewEmisData!H:H, NewEmisData!$A:$A, "Pickup", NewEmisData!$B:$B, $A228, NewEmisData!$C:$C, $H228, NewEmisData!$D:$D, N$2), SUMIFS(NewEmisData!H:H, NewEmisData!$A:$A, "LDV", NewEmisData!$B:$B, $A228, NewEmisData!$C:$C, $H228, NewEmisData!$D:$D, N$2))</f>
        <v>#REF!</v>
      </c>
      <c r="O228" s="335" t="e">
        <f>$I228*IF($G228="Pickup", SUMIFS(NewEmisData!I:I, NewEmisData!$A:$A, "Pickup", NewEmisData!$B:$B, $A228, NewEmisData!$C:$C, $H228, NewEmisData!$D:$D, O$2), SUMIFS(NewEmisData!I:I, NewEmisData!$A:$A, "LDV", NewEmisData!$B:$B, $A228, NewEmisData!$C:$C, $H228, NewEmisData!$D:$D, O$2))</f>
        <v>#REF!</v>
      </c>
      <c r="P228" s="335" t="e">
        <f>$I228*IF($G228="Pickup", SUMIFS(NewEmisData!J:J, NewEmisData!$A:$A, "Pickup", NewEmisData!$B:$B, $A228, NewEmisData!$C:$C, $H228, NewEmisData!$D:$D, P$2), SUMIFS(NewEmisData!J:J, NewEmisData!$A:$A, "LDV", NewEmisData!$B:$B, $A228, NewEmisData!$C:$C, $H228, NewEmisData!$D:$D, P$2))</f>
        <v>#REF!</v>
      </c>
      <c r="Q228" s="335" t="e">
        <f>$I228*IF($G228="Pickup", SUMIFS(NewEmisData!K:K, NewEmisData!$A:$A, "Pickup", NewEmisData!$B:$B, $A228, NewEmisData!$C:$C, $H228, NewEmisData!$D:$D, Q$2), SUMIFS(NewEmisData!K:K, NewEmisData!$A:$A, "LDV", NewEmisData!$B:$B, $A228, NewEmisData!$C:$C, $H228, NewEmisData!$D:$D, Q$2))</f>
        <v>#REF!</v>
      </c>
      <c r="R228" s="335" t="e">
        <f>$I228*IF($G228="Pickup", SUMIFS(NewEmisData!L:L, NewEmisData!$A:$A, "Pickup", NewEmisData!$B:$B, $A228, NewEmisData!$C:$C, $H228, NewEmisData!$D:$D, R$2), SUMIFS(NewEmisData!L:L, NewEmisData!$A:$A, "LDV", NewEmisData!$B:$B, $A228, NewEmisData!$C:$C, $H228, NewEmisData!$D:$D, R$2))</f>
        <v>#REF!</v>
      </c>
      <c r="S228" s="335" t="e">
        <f>$I228*IF($G228="Pickup", SUMIFS(NewEmisData!M:M, NewEmisData!$A:$A, "Pickup", NewEmisData!$B:$B, $A228, NewEmisData!$C:$C, $H228, NewEmisData!$D:$D, S$2), SUMIFS(NewEmisData!M:M, NewEmisData!$A:$A, "LDV", NewEmisData!$B:$B, $A228, NewEmisData!$C:$C, $H228, NewEmisData!$D:$D, S$2))</f>
        <v>#REF!</v>
      </c>
      <c r="T228" s="335">
        <v>0.14336953689602605</v>
      </c>
      <c r="U228" s="335" t="e">
        <f>$I228*IF($G228="Pickup", SUMIFS(NewEmisData!E:E, NewEmisData!$A:$A, "Pickup", NewEmisData!$B:$B, $A228, NewEmisData!$C:$C, $H228, NewEmisData!$D:$D, U$2), SUMIFS(NewEmisData!E:E, NewEmisData!$A:$A, "LDV", NewEmisData!$B:$B, $A228, NewEmisData!$C:$C, $H228, NewEmisData!$D:$D, U$2))</f>
        <v>#REF!</v>
      </c>
      <c r="V228" s="335" t="e">
        <f>$I228*IF($G228="Pickup", SUMIFS(NewEmisData!F:F, NewEmisData!$A:$A, "Pickup", NewEmisData!$B:$B, $A228, NewEmisData!$C:$C, $H228, NewEmisData!$D:$D, V$2), SUMIFS(NewEmisData!F:F, NewEmisData!$A:$A, "LDV", NewEmisData!$B:$B, $A228, NewEmisData!$C:$C, $H228, NewEmisData!$D:$D, V$2))</f>
        <v>#REF!</v>
      </c>
      <c r="W228" s="335" t="e">
        <f>$I228*IF($G228="Pickup", SUMIFS(NewEmisData!G:G, NewEmisData!$A:$A, "Pickup", NewEmisData!$B:$B, $A228, NewEmisData!$C:$C, $H228, NewEmisData!$D:$D, W$2), SUMIFS(NewEmisData!G:G, NewEmisData!$A:$A, "LDV", NewEmisData!$B:$B, $A228, NewEmisData!$C:$C, $H228, NewEmisData!$D:$D, W$2))</f>
        <v>#REF!</v>
      </c>
      <c r="X228" s="335" t="e">
        <f>$I228*IF($G228="Pickup", SUMIFS(NewEmisData!H:H, NewEmisData!$A:$A, "Pickup", NewEmisData!$B:$B, $A228, NewEmisData!$C:$C, $H228, NewEmisData!$D:$D, X$2), SUMIFS(NewEmisData!H:H, NewEmisData!$A:$A, "LDV", NewEmisData!$B:$B, $A228, NewEmisData!$C:$C, $H228, NewEmisData!$D:$D, X$2))</f>
        <v>#REF!</v>
      </c>
      <c r="Y228" s="335" t="e">
        <f>$I228*IF($G228="Pickup", SUMIFS(NewEmisData!I:I, NewEmisData!$A:$A, "Pickup", NewEmisData!$B:$B, $A228, NewEmisData!$C:$C, $H228, NewEmisData!$D:$D, Y$2), SUMIFS(NewEmisData!I:I, NewEmisData!$A:$A, "LDV", NewEmisData!$B:$B, $A228, NewEmisData!$C:$C, $H228, NewEmisData!$D:$D, Y$2))</f>
        <v>#REF!</v>
      </c>
      <c r="Z228" s="335" t="e">
        <f>$I228*IF($G228="Pickup", SUMIFS(NewEmisData!J:J, NewEmisData!$A:$A, "Pickup", NewEmisData!$B:$B, $A228, NewEmisData!$C:$C, $H228, NewEmisData!$D:$D, Z$2), SUMIFS(NewEmisData!J:J, NewEmisData!$A:$A, "LDV", NewEmisData!$B:$B, $A228, NewEmisData!$C:$C, $H228, NewEmisData!$D:$D, Z$2))</f>
        <v>#REF!</v>
      </c>
      <c r="AA228" s="335" t="e">
        <f>$I228*IF($G228="Pickup", SUMIFS(NewEmisData!K:K, NewEmisData!$A:$A, "Pickup", NewEmisData!$B:$B, $A228, NewEmisData!$C:$C, $H228, NewEmisData!$D:$D, AA$2), SUMIFS(NewEmisData!K:K, NewEmisData!$A:$A, "LDV", NewEmisData!$B:$B, $A228, NewEmisData!$C:$C, $H228, NewEmisData!$D:$D, AA$2))</f>
        <v>#REF!</v>
      </c>
      <c r="AB228" s="335" t="e">
        <f>$I228*IF($G228="Pickup", SUMIFS(NewEmisData!L:L, NewEmisData!$A:$A, "Pickup", NewEmisData!$B:$B, $A228, NewEmisData!$C:$C, $H228, NewEmisData!$D:$D, AB$2), SUMIFS(NewEmisData!L:L, NewEmisData!$A:$A, "LDV", NewEmisData!$B:$B, $A228, NewEmisData!$C:$C, $H228, NewEmisData!$D:$D, AB$2))</f>
        <v>#REF!</v>
      </c>
      <c r="AC228" s="335" t="e">
        <f>$I228*IF($G228="Pickup", SUMIFS(NewEmisData!M:M, NewEmisData!$A:$A, "Pickup", NewEmisData!$B:$B, $A228, NewEmisData!$C:$C, $H228, NewEmisData!$D:$D, AC$2), SUMIFS(NewEmisData!M:M, NewEmisData!$A:$A, "LDV", NewEmisData!$B:$B, $A228, NewEmisData!$C:$C, $H228, NewEmisData!$D:$D, AC$2))</f>
        <v>#REF!</v>
      </c>
      <c r="AD228" s="335">
        <v>4.01225359617393E-2</v>
      </c>
      <c r="AE228" s="335" t="e">
        <f>$I228*IF($G228="Pickup", SUMIFS(NewEmisData!E:E, NewEmisData!$A:$A, "Pickup", NewEmisData!$B:$B, $A228, NewEmisData!$C:$C, $H228, NewEmisData!$D:$D, AE$2), SUMIFS(NewEmisData!E:E, NewEmisData!$A:$A, "LDV", NewEmisData!$B:$B, $A228, NewEmisData!$C:$C, $H228, NewEmisData!$D:$D, AE$2))</f>
        <v>#REF!</v>
      </c>
      <c r="AF228" s="335" t="e">
        <f>$I228*IF($G228="Pickup", SUMIFS(NewEmisData!F:F, NewEmisData!$A:$A, "Pickup", NewEmisData!$B:$B, $A228, NewEmisData!$C:$C, $H228, NewEmisData!$D:$D, AF$2), SUMIFS(NewEmisData!F:F, NewEmisData!$A:$A, "LDV", NewEmisData!$B:$B, $A228, NewEmisData!$C:$C, $H228, NewEmisData!$D:$D, AF$2))</f>
        <v>#REF!</v>
      </c>
      <c r="AG228" s="335" t="e">
        <f>$I228*IF($G228="Pickup", SUMIFS(NewEmisData!G:G, NewEmisData!$A:$A, "Pickup", NewEmisData!$B:$B, $A228, NewEmisData!$C:$C, $H228, NewEmisData!$D:$D, AG$2), SUMIFS(NewEmisData!G:G, NewEmisData!$A:$A, "LDV", NewEmisData!$B:$B, $A228, NewEmisData!$C:$C, $H228, NewEmisData!$D:$D, AG$2))</f>
        <v>#REF!</v>
      </c>
      <c r="AH228" s="335" t="e">
        <f>$I228*IF($G228="Pickup", SUMIFS(NewEmisData!H:H, NewEmisData!$A:$A, "Pickup", NewEmisData!$B:$B, $A228, NewEmisData!$C:$C, $H228, NewEmisData!$D:$D, AH$2), SUMIFS(NewEmisData!H:H, NewEmisData!$A:$A, "LDV", NewEmisData!$B:$B, $A228, NewEmisData!$C:$C, $H228, NewEmisData!$D:$D, AH$2))</f>
        <v>#REF!</v>
      </c>
      <c r="AI228" s="335" t="e">
        <f>$I228*IF($G228="Pickup", SUMIFS(NewEmisData!I:I, NewEmisData!$A:$A, "Pickup", NewEmisData!$B:$B, $A228, NewEmisData!$C:$C, $H228, NewEmisData!$D:$D, AI$2), SUMIFS(NewEmisData!I:I, NewEmisData!$A:$A, "LDV", NewEmisData!$B:$B, $A228, NewEmisData!$C:$C, $H228, NewEmisData!$D:$D, AI$2))</f>
        <v>#REF!</v>
      </c>
      <c r="AJ228" s="335" t="e">
        <f>$I228*IF($G228="Pickup", SUMIFS(NewEmisData!J:J, NewEmisData!$A:$A, "Pickup", NewEmisData!$B:$B, $A228, NewEmisData!$C:$C, $H228, NewEmisData!$D:$D, AJ$2), SUMIFS(NewEmisData!J:J, NewEmisData!$A:$A, "LDV", NewEmisData!$B:$B, $A228, NewEmisData!$C:$C, $H228, NewEmisData!$D:$D, AJ$2))</f>
        <v>#REF!</v>
      </c>
      <c r="AK228" s="335" t="e">
        <f>$I228*IF($G228="Pickup", SUMIFS(NewEmisData!K:K, NewEmisData!$A:$A, "Pickup", NewEmisData!$B:$B, $A228, NewEmisData!$C:$C, $H228, NewEmisData!$D:$D, AK$2), SUMIFS(NewEmisData!K:K, NewEmisData!$A:$A, "LDV", NewEmisData!$B:$B, $A228, NewEmisData!$C:$C, $H228, NewEmisData!$D:$D, AK$2))</f>
        <v>#REF!</v>
      </c>
      <c r="AL228" s="335" t="e">
        <f>$I228*IF($G228="Pickup", SUMIFS(NewEmisData!L:L, NewEmisData!$A:$A, "Pickup", NewEmisData!$B:$B, $A228, NewEmisData!$C:$C, $H228, NewEmisData!$D:$D, AL$2), SUMIFS(NewEmisData!L:L, NewEmisData!$A:$A, "LDV", NewEmisData!$B:$B, $A228, NewEmisData!$C:$C, $H228, NewEmisData!$D:$D, AL$2))</f>
        <v>#REF!</v>
      </c>
      <c r="AM228" s="335" t="e">
        <f>$I228*IF($G228="Pickup", SUMIFS(NewEmisData!M:M, NewEmisData!$A:$A, "Pickup", NewEmisData!$B:$B, $A228, NewEmisData!$C:$C, $H228, NewEmisData!$D:$D, AM$2), SUMIFS(NewEmisData!M:M, NewEmisData!$A:$A, "LDV", NewEmisData!$B:$B, $A228, NewEmisData!$C:$C, $H228, NewEmisData!$D:$D, AM$2))</f>
        <v>#REF!</v>
      </c>
      <c r="AN228" s="335">
        <v>1.3799697283318666E-3</v>
      </c>
      <c r="AO228" s="335" t="e">
        <f>$I228*IF($G228="Pickup", SUMIFS(NewEmisData!E:E, NewEmisData!$A:$A, "Pickup", NewEmisData!$B:$B, $A228, NewEmisData!$C:$C, $H228, NewEmisData!$D:$D, AO$2), SUMIFS(NewEmisData!E:E, NewEmisData!$A:$A, "LDV", NewEmisData!$B:$B, $A228, NewEmisData!$C:$C, $H228, NewEmisData!$D:$D, AO$2))</f>
        <v>#REF!</v>
      </c>
      <c r="AP228" s="335" t="e">
        <f>$I228*IF($G228="Pickup", SUMIFS(NewEmisData!F:F, NewEmisData!$A:$A, "Pickup", NewEmisData!$B:$B, $A228, NewEmisData!$C:$C, $H228, NewEmisData!$D:$D, AP$2), SUMIFS(NewEmisData!F:F, NewEmisData!$A:$A, "LDV", NewEmisData!$B:$B, $A228, NewEmisData!$C:$C, $H228, NewEmisData!$D:$D, AP$2))</f>
        <v>#REF!</v>
      </c>
      <c r="AQ228" s="335" t="e">
        <f>$I228*IF($G228="Pickup", SUMIFS(NewEmisData!G:G, NewEmisData!$A:$A, "Pickup", NewEmisData!$B:$B, $A228, NewEmisData!$C:$C, $H228, NewEmisData!$D:$D, AQ$2), SUMIFS(NewEmisData!G:G, NewEmisData!$A:$A, "LDV", NewEmisData!$B:$B, $A228, NewEmisData!$C:$C, $H228, NewEmisData!$D:$D, AQ$2))</f>
        <v>#REF!</v>
      </c>
      <c r="AR228" s="335" t="e">
        <f>$I228*IF($G228="Pickup", SUMIFS(NewEmisData!H:H, NewEmisData!$A:$A, "Pickup", NewEmisData!$B:$B, $A228, NewEmisData!$C:$C, $H228, NewEmisData!$D:$D, AR$2), SUMIFS(NewEmisData!H:H, NewEmisData!$A:$A, "LDV", NewEmisData!$B:$B, $A228, NewEmisData!$C:$C, $H228, NewEmisData!$D:$D, AR$2))</f>
        <v>#REF!</v>
      </c>
      <c r="AS228" s="335" t="e">
        <f>$I228*IF($G228="Pickup", SUMIFS(NewEmisData!I:I, NewEmisData!$A:$A, "Pickup", NewEmisData!$B:$B, $A228, NewEmisData!$C:$C, $H228, NewEmisData!$D:$D, AS$2), SUMIFS(NewEmisData!I:I, NewEmisData!$A:$A, "LDV", NewEmisData!$B:$B, $A228, NewEmisData!$C:$C, $H228, NewEmisData!$D:$D, AS$2))</f>
        <v>#REF!</v>
      </c>
      <c r="AT228" s="335" t="e">
        <f>$I228*IF($G228="Pickup", SUMIFS(NewEmisData!J:J, NewEmisData!$A:$A, "Pickup", NewEmisData!$B:$B, $A228, NewEmisData!$C:$C, $H228, NewEmisData!$D:$D, AT$2), SUMIFS(NewEmisData!J:J, NewEmisData!$A:$A, "LDV", NewEmisData!$B:$B, $A228, NewEmisData!$C:$C, $H228, NewEmisData!$D:$D, AT$2))</f>
        <v>#REF!</v>
      </c>
      <c r="AU228" s="335" t="e">
        <f>$I228*IF($G228="Pickup", SUMIFS(NewEmisData!K:K, NewEmisData!$A:$A, "Pickup", NewEmisData!$B:$B, $A228, NewEmisData!$C:$C, $H228, NewEmisData!$D:$D, AU$2), SUMIFS(NewEmisData!K:K, NewEmisData!$A:$A, "LDV", NewEmisData!$B:$B, $A228, NewEmisData!$C:$C, $H228, NewEmisData!$D:$D, AU$2))</f>
        <v>#REF!</v>
      </c>
      <c r="AV228" s="335" t="e">
        <f>$I228*IF($G228="Pickup", SUMIFS(NewEmisData!L:L, NewEmisData!$A:$A, "Pickup", NewEmisData!$B:$B, $A228, NewEmisData!$C:$C, $H228, NewEmisData!$D:$D, AV$2), SUMIFS(NewEmisData!L:L, NewEmisData!$A:$A, "LDV", NewEmisData!$B:$B, $A228, NewEmisData!$C:$C, $H228, NewEmisData!$D:$D, AV$2))</f>
        <v>#REF!</v>
      </c>
      <c r="AW228" s="335" t="e">
        <f>$I228*IF($G228="Pickup", SUMIFS(NewEmisData!M:M, NewEmisData!$A:$A, "Pickup", NewEmisData!$B:$B, $A228, NewEmisData!$C:$C, $H228, NewEmisData!$D:$D, AW$2), SUMIFS(NewEmisData!M:M, NewEmisData!$A:$A, "LDV", NewEmisData!$B:$B, $A228, NewEmisData!$C:$C, $H228, NewEmisData!$D:$D, AW$2))</f>
        <v>#REF!</v>
      </c>
      <c r="AX228" s="335">
        <v>2.3295164715406345E-2</v>
      </c>
      <c r="AY228" s="335" t="e">
        <f>$I228*IF($G228="Pickup", SUMIFS(NewEmisData!E:E, NewEmisData!$A:$A, "Pickup", NewEmisData!$B:$B, $A228, NewEmisData!$C:$C, $H228, NewEmisData!$D:$D, AY$2), SUMIFS(NewEmisData!E:E, NewEmisData!$A:$A, "LDV", NewEmisData!$B:$B, $A228, NewEmisData!$C:$C, $H228, NewEmisData!$D:$D, AY$2))</f>
        <v>#REF!</v>
      </c>
      <c r="AZ228" s="335" t="e">
        <f>$I228*IF($G228="Pickup", SUMIFS(NewEmisData!F:F, NewEmisData!$A:$A, "Pickup", NewEmisData!$B:$B, $A228, NewEmisData!$C:$C, $H228, NewEmisData!$D:$D, AZ$2), SUMIFS(NewEmisData!F:F, NewEmisData!$A:$A, "LDV", NewEmisData!$B:$B, $A228, NewEmisData!$C:$C, $H228, NewEmisData!$D:$D, AZ$2))</f>
        <v>#REF!</v>
      </c>
      <c r="BA228" s="335" t="e">
        <f>$I228*IF($G228="Pickup", SUMIFS(NewEmisData!G:G, NewEmisData!$A:$A, "Pickup", NewEmisData!$B:$B, $A228, NewEmisData!$C:$C, $H228, NewEmisData!$D:$D, BA$2), SUMIFS(NewEmisData!G:G, NewEmisData!$A:$A, "LDV", NewEmisData!$B:$B, $A228, NewEmisData!$C:$C, $H228, NewEmisData!$D:$D, BA$2))</f>
        <v>#REF!</v>
      </c>
      <c r="BB228" s="335" t="e">
        <f>$I228*IF($G228="Pickup", SUMIFS(NewEmisData!H:H, NewEmisData!$A:$A, "Pickup", NewEmisData!$B:$B, $A228, NewEmisData!$C:$C, $H228, NewEmisData!$D:$D, BB$2), SUMIFS(NewEmisData!H:H, NewEmisData!$A:$A, "LDV", NewEmisData!$B:$B, $A228, NewEmisData!$C:$C, $H228, NewEmisData!$D:$D, BB$2))</f>
        <v>#REF!</v>
      </c>
      <c r="BC228" s="335" t="e">
        <f>$I228*IF($G228="Pickup", SUMIFS(NewEmisData!I:I, NewEmisData!$A:$A, "Pickup", NewEmisData!$B:$B, $A228, NewEmisData!$C:$C, $H228, NewEmisData!$D:$D, BC$2), SUMIFS(NewEmisData!I:I, NewEmisData!$A:$A, "LDV", NewEmisData!$B:$B, $A228, NewEmisData!$C:$C, $H228, NewEmisData!$D:$D, BC$2))</f>
        <v>#REF!</v>
      </c>
      <c r="BD228" s="335" t="e">
        <f>$I228*IF($G228="Pickup", SUMIFS(NewEmisData!J:J, NewEmisData!$A:$A, "Pickup", NewEmisData!$B:$B, $A228, NewEmisData!$C:$C, $H228, NewEmisData!$D:$D, BD$2), SUMIFS(NewEmisData!J:J, NewEmisData!$A:$A, "LDV", NewEmisData!$B:$B, $A228, NewEmisData!$C:$C, $H228, NewEmisData!$D:$D, BD$2))</f>
        <v>#REF!</v>
      </c>
      <c r="BE228" s="335" t="e">
        <f>$I228*IF($G228="Pickup", SUMIFS(NewEmisData!K:K, NewEmisData!$A:$A, "Pickup", NewEmisData!$B:$B, $A228, NewEmisData!$C:$C, $H228, NewEmisData!$D:$D, BE$2), SUMIFS(NewEmisData!K:K, NewEmisData!$A:$A, "LDV", NewEmisData!$B:$B, $A228, NewEmisData!$C:$C, $H228, NewEmisData!$D:$D, BE$2))</f>
        <v>#REF!</v>
      </c>
      <c r="BF228" s="335" t="e">
        <f>$I228*IF($G228="Pickup", SUMIFS(NewEmisData!L:L, NewEmisData!$A:$A, "Pickup", NewEmisData!$B:$B, $A228, NewEmisData!$C:$C, $H228, NewEmisData!$D:$D, BF$2), SUMIFS(NewEmisData!L:L, NewEmisData!$A:$A, "LDV", NewEmisData!$B:$B, $A228, NewEmisData!$C:$C, $H228, NewEmisData!$D:$D, BF$2))</f>
        <v>#REF!</v>
      </c>
      <c r="BG228" s="335" t="e">
        <f>$I228*IF($G228="Pickup", SUMIFS(NewEmisData!M:M, NewEmisData!$A:$A, "Pickup", NewEmisData!$B:$B, $A228, NewEmisData!$C:$C, $H228, NewEmisData!$D:$D, BG$2), SUMIFS(NewEmisData!M:M, NewEmisData!$A:$A, "LDV", NewEmisData!$B:$B, $A228, NewEmisData!$C:$C, $H228, NewEmisData!$D:$D, BG$2))</f>
        <v>#REF!</v>
      </c>
      <c r="BH228" s="335">
        <v>4.8263708394384892E-3</v>
      </c>
      <c r="BI228" s="335" t="e">
        <f>$I228*IF($G228="Pickup", SUMIFS(NewEmisData!E:E, NewEmisData!$A:$A, "Pickup", NewEmisData!$B:$B, $A228, NewEmisData!$C:$C, $H228, NewEmisData!$D:$D, BI$2), SUMIFS(NewEmisData!E:E, NewEmisData!$A:$A, "LDV", NewEmisData!$B:$B, $A228, NewEmisData!$C:$C, $H228, NewEmisData!$D:$D, BI$2))</f>
        <v>#REF!</v>
      </c>
      <c r="BJ228" s="335" t="e">
        <f>$I228*IF($G228="Pickup", SUMIFS(NewEmisData!F:F, NewEmisData!$A:$A, "Pickup", NewEmisData!$B:$B, $A228, NewEmisData!$C:$C, $H228, NewEmisData!$D:$D, BJ$2), SUMIFS(NewEmisData!F:F, NewEmisData!$A:$A, "LDV", NewEmisData!$B:$B, $A228, NewEmisData!$C:$C, $H228, NewEmisData!$D:$D, BJ$2))</f>
        <v>#REF!</v>
      </c>
      <c r="BK228" s="335" t="e">
        <f>$I228*IF($G228="Pickup", SUMIFS(NewEmisData!G:G, NewEmisData!$A:$A, "Pickup", NewEmisData!$B:$B, $A228, NewEmisData!$C:$C, $H228, NewEmisData!$D:$D, BK$2), SUMIFS(NewEmisData!G:G, NewEmisData!$A:$A, "LDV", NewEmisData!$B:$B, $A228, NewEmisData!$C:$C, $H228, NewEmisData!$D:$D, BK$2))</f>
        <v>#REF!</v>
      </c>
      <c r="BL228" s="335" t="e">
        <f>$I228*IF($G228="Pickup", SUMIFS(NewEmisData!H:H, NewEmisData!$A:$A, "Pickup", NewEmisData!$B:$B, $A228, NewEmisData!$C:$C, $H228, NewEmisData!$D:$D, BL$2), SUMIFS(NewEmisData!H:H, NewEmisData!$A:$A, "LDV", NewEmisData!$B:$B, $A228, NewEmisData!$C:$C, $H228, NewEmisData!$D:$D, BL$2))</f>
        <v>#REF!</v>
      </c>
      <c r="BM228" s="335" t="e">
        <f>$I228*IF($G228="Pickup", SUMIFS(NewEmisData!I:I, NewEmisData!$A:$A, "Pickup", NewEmisData!$B:$B, $A228, NewEmisData!$C:$C, $H228, NewEmisData!$D:$D, BM$2), SUMIFS(NewEmisData!I:I, NewEmisData!$A:$A, "LDV", NewEmisData!$B:$B, $A228, NewEmisData!$C:$C, $H228, NewEmisData!$D:$D, BM$2))</f>
        <v>#REF!</v>
      </c>
      <c r="BN228" s="335" t="e">
        <f>$I228*IF($G228="Pickup", SUMIFS(NewEmisData!J:J, NewEmisData!$A:$A, "Pickup", NewEmisData!$B:$B, $A228, NewEmisData!$C:$C, $H228, NewEmisData!$D:$D, BN$2), SUMIFS(NewEmisData!J:J, NewEmisData!$A:$A, "LDV", NewEmisData!$B:$B, $A228, NewEmisData!$C:$C, $H228, NewEmisData!$D:$D, BN$2))</f>
        <v>#REF!</v>
      </c>
      <c r="BO228" s="335" t="e">
        <f>$I228*IF($G228="Pickup", SUMIFS(NewEmisData!K:K, NewEmisData!$A:$A, "Pickup", NewEmisData!$B:$B, $A228, NewEmisData!$C:$C, $H228, NewEmisData!$D:$D, BO$2), SUMIFS(NewEmisData!K:K, NewEmisData!$A:$A, "LDV", NewEmisData!$B:$B, $A228, NewEmisData!$C:$C, $H228, NewEmisData!$D:$D, BO$2))</f>
        <v>#REF!</v>
      </c>
      <c r="BP228" s="335" t="e">
        <f>$I228*IF($G228="Pickup", SUMIFS(NewEmisData!L:L, NewEmisData!$A:$A, "Pickup", NewEmisData!$B:$B, $A228, NewEmisData!$C:$C, $H228, NewEmisData!$D:$D, BP$2), SUMIFS(NewEmisData!L:L, NewEmisData!$A:$A, "LDV", NewEmisData!$B:$B, $A228, NewEmisData!$C:$C, $H228, NewEmisData!$D:$D, BP$2))</f>
        <v>#REF!</v>
      </c>
      <c r="BQ228" s="335" t="e">
        <f>$I228*IF($G228="Pickup", SUMIFS(NewEmisData!M:M, NewEmisData!$A:$A, "Pickup", NewEmisData!$B:$B, $A228, NewEmisData!$C:$C, $H228, NewEmisData!$D:$D, BQ$2), SUMIFS(NewEmisData!M:M, NewEmisData!$A:$A, "LDV", NewEmisData!$B:$B, $A228, NewEmisData!$C:$C, $H228, NewEmisData!$D:$D, BQ$2))</f>
        <v>#REF!</v>
      </c>
      <c r="BR228" s="335">
        <v>0.95682212972652436</v>
      </c>
      <c r="BS228" s="335" t="e">
        <f>$I228*IF($G228="Pickup", SUMIFS(NewEmisData!E:E, NewEmisData!$A:$A, "Pickup", NewEmisData!$B:$B, $A228, NewEmisData!$C:$C, $H228, NewEmisData!$D:$D, BS$2), SUMIFS(NewEmisData!E:E, NewEmisData!$A:$A, "LDV", NewEmisData!$B:$B, $A228, NewEmisData!$C:$C, $H228, NewEmisData!$D:$D, BS$2))</f>
        <v>#REF!</v>
      </c>
      <c r="BT228" s="335" t="e">
        <f>$I228*IF($G228="Pickup", SUMIFS(NewEmisData!F:F, NewEmisData!$A:$A, "Pickup", NewEmisData!$B:$B, $A228, NewEmisData!$C:$C, $H228, NewEmisData!$D:$D, BT$2), SUMIFS(NewEmisData!F:F, NewEmisData!$A:$A, "LDV", NewEmisData!$B:$B, $A228, NewEmisData!$C:$C, $H228, NewEmisData!$D:$D, BT$2))</f>
        <v>#REF!</v>
      </c>
      <c r="BU228" s="335" t="e">
        <f>$I228*IF($G228="Pickup", SUMIFS(NewEmisData!G:G, NewEmisData!$A:$A, "Pickup", NewEmisData!$B:$B, $A228, NewEmisData!$C:$C, $H228, NewEmisData!$D:$D, BU$2), SUMIFS(NewEmisData!G:G, NewEmisData!$A:$A, "LDV", NewEmisData!$B:$B, $A228, NewEmisData!$C:$C, $H228, NewEmisData!$D:$D, BU$2))</f>
        <v>#REF!</v>
      </c>
      <c r="BV228" s="335" t="e">
        <f>$I228*IF($G228="Pickup", SUMIFS(NewEmisData!H:H, NewEmisData!$A:$A, "Pickup", NewEmisData!$B:$B, $A228, NewEmisData!$C:$C, $H228, NewEmisData!$D:$D, BV$2), SUMIFS(NewEmisData!H:H, NewEmisData!$A:$A, "LDV", NewEmisData!$B:$B, $A228, NewEmisData!$C:$C, $H228, NewEmisData!$D:$D, BV$2))</f>
        <v>#REF!</v>
      </c>
      <c r="BW228" s="335" t="e">
        <f>$I228*IF($G228="Pickup", SUMIFS(NewEmisData!I:I, NewEmisData!$A:$A, "Pickup", NewEmisData!$B:$B, $A228, NewEmisData!$C:$C, $H228, NewEmisData!$D:$D, BW$2), SUMIFS(NewEmisData!I:I, NewEmisData!$A:$A, "LDV", NewEmisData!$B:$B, $A228, NewEmisData!$C:$C, $H228, NewEmisData!$D:$D, BW$2))</f>
        <v>#REF!</v>
      </c>
      <c r="BX228" s="335" t="e">
        <f>$I228*IF($G228="Pickup", SUMIFS(NewEmisData!J:J, NewEmisData!$A:$A, "Pickup", NewEmisData!$B:$B, $A228, NewEmisData!$C:$C, $H228, NewEmisData!$D:$D, BX$2), SUMIFS(NewEmisData!J:J, NewEmisData!$A:$A, "LDV", NewEmisData!$B:$B, $A228, NewEmisData!$C:$C, $H228, NewEmisData!$D:$D, BX$2))</f>
        <v>#REF!</v>
      </c>
      <c r="BY228" s="335" t="e">
        <f>$I228*IF($G228="Pickup", SUMIFS(NewEmisData!K:K, NewEmisData!$A:$A, "Pickup", NewEmisData!$B:$B, $A228, NewEmisData!$C:$C, $H228, NewEmisData!$D:$D, BY$2), SUMIFS(NewEmisData!K:K, NewEmisData!$A:$A, "LDV", NewEmisData!$B:$B, $A228, NewEmisData!$C:$C, $H228, NewEmisData!$D:$D, BY$2))</f>
        <v>#REF!</v>
      </c>
      <c r="BZ228" s="335" t="e">
        <f>$I228*IF($G228="Pickup", SUMIFS(NewEmisData!L:L, NewEmisData!$A:$A, "Pickup", NewEmisData!$B:$B, $A228, NewEmisData!$C:$C, $H228, NewEmisData!$D:$D, BZ$2), SUMIFS(NewEmisData!L:L, NewEmisData!$A:$A, "LDV", NewEmisData!$B:$B, $A228, NewEmisData!$C:$C, $H228, NewEmisData!$D:$D, BZ$2))</f>
        <v>#REF!</v>
      </c>
      <c r="CA228" s="335" t="e">
        <f>$I228*IF($G228="Pickup", SUMIFS(NewEmisData!M:M, NewEmisData!$A:$A, "Pickup", NewEmisData!$B:$B, $A228, NewEmisData!$C:$C, $H228, NewEmisData!$D:$D, CA$2), SUMIFS(NewEmisData!M:M, NewEmisData!$A:$A, "LDV", NewEmisData!$B:$B, $A228, NewEmisData!$C:$C, $H228, NewEmisData!$D:$D, CA$2))</f>
        <v>#REF!</v>
      </c>
      <c r="CB228" s="335">
        <v>4.7127440169935142E-2</v>
      </c>
      <c r="CC228" s="335" t="e">
        <f>$I228*IF($G228="Pickup", SUMIFS(NewEmisData!E:E, NewEmisData!$A:$A, "Pickup", NewEmisData!$B:$B, $A228, NewEmisData!$C:$C, $H228, NewEmisData!$D:$D, CC$2), SUMIFS(NewEmisData!E:E, NewEmisData!$A:$A, "LDV", NewEmisData!$B:$B, $A228, NewEmisData!$C:$C, $H228, NewEmisData!$D:$D, CC$2))</f>
        <v>#REF!</v>
      </c>
      <c r="CD228" s="335" t="e">
        <f>$I228*IF($G228="Pickup", SUMIFS(NewEmisData!F:F, NewEmisData!$A:$A, "Pickup", NewEmisData!$B:$B, $A228, NewEmisData!$C:$C, $H228, NewEmisData!$D:$D, CD$2), SUMIFS(NewEmisData!F:F, NewEmisData!$A:$A, "LDV", NewEmisData!$B:$B, $A228, NewEmisData!$C:$C, $H228, NewEmisData!$D:$D, CD$2))</f>
        <v>#REF!</v>
      </c>
      <c r="CE228" s="335" t="e">
        <f>$I228*IF($G228="Pickup", SUMIFS(NewEmisData!G:G, NewEmisData!$A:$A, "Pickup", NewEmisData!$B:$B, $A228, NewEmisData!$C:$C, $H228, NewEmisData!$D:$D, CE$2), SUMIFS(NewEmisData!G:G, NewEmisData!$A:$A, "LDV", NewEmisData!$B:$B, $A228, NewEmisData!$C:$C, $H228, NewEmisData!$D:$D, CE$2))</f>
        <v>#REF!</v>
      </c>
      <c r="CF228" s="335" t="e">
        <f>$I228*IF($G228="Pickup", SUMIFS(NewEmisData!H:H, NewEmisData!$A:$A, "Pickup", NewEmisData!$B:$B, $A228, NewEmisData!$C:$C, $H228, NewEmisData!$D:$D, CF$2), SUMIFS(NewEmisData!H:H, NewEmisData!$A:$A, "LDV", NewEmisData!$B:$B, $A228, NewEmisData!$C:$C, $H228, NewEmisData!$D:$D, CF$2))</f>
        <v>#REF!</v>
      </c>
      <c r="CG228" s="335" t="e">
        <f>$I228*IF($G228="Pickup", SUMIFS(NewEmisData!I:I, NewEmisData!$A:$A, "Pickup", NewEmisData!$B:$B, $A228, NewEmisData!$C:$C, $H228, NewEmisData!$D:$D, CG$2), SUMIFS(NewEmisData!I:I, NewEmisData!$A:$A, "LDV", NewEmisData!$B:$B, $A228, NewEmisData!$C:$C, $H228, NewEmisData!$D:$D, CG$2))</f>
        <v>#REF!</v>
      </c>
      <c r="CH228" s="335" t="e">
        <f>$I228*IF($G228="Pickup", SUMIFS(NewEmisData!J:J, NewEmisData!$A:$A, "Pickup", NewEmisData!$B:$B, $A228, NewEmisData!$C:$C, $H228, NewEmisData!$D:$D, CH$2), SUMIFS(NewEmisData!J:J, NewEmisData!$A:$A, "LDV", NewEmisData!$B:$B, $A228, NewEmisData!$C:$C, $H228, NewEmisData!$D:$D, CH$2))</f>
        <v>#REF!</v>
      </c>
      <c r="CI228" s="335" t="e">
        <f>$I228*IF($G228="Pickup", SUMIFS(NewEmisData!K:K, NewEmisData!$A:$A, "Pickup", NewEmisData!$B:$B, $A228, NewEmisData!$C:$C, $H228, NewEmisData!$D:$D, CI$2), SUMIFS(NewEmisData!K:K, NewEmisData!$A:$A, "LDV", NewEmisData!$B:$B, $A228, NewEmisData!$C:$C, $H228, NewEmisData!$D:$D, CI$2))</f>
        <v>#REF!</v>
      </c>
      <c r="CJ228" s="335" t="e">
        <f>$I228*IF($G228="Pickup", SUMIFS(NewEmisData!L:L, NewEmisData!$A:$A, "Pickup", NewEmisData!$B:$B, $A228, NewEmisData!$C:$C, $H228, NewEmisData!$D:$D, CJ$2), SUMIFS(NewEmisData!L:L, NewEmisData!$A:$A, "LDV", NewEmisData!$B:$B, $A228, NewEmisData!$C:$C, $H228, NewEmisData!$D:$D, CJ$2))</f>
        <v>#REF!</v>
      </c>
      <c r="CK228" s="335" t="e">
        <f>$I228*IF($G228="Pickup", SUMIFS(NewEmisData!M:M, NewEmisData!$A:$A, "Pickup", NewEmisData!$B:$B, $A228, NewEmisData!$C:$C, $H228, NewEmisData!$D:$D, CK$2), SUMIFS(NewEmisData!M:M, NewEmisData!$A:$A, "LDV", NewEmisData!$B:$B, $A228, NewEmisData!$C:$C, $H228, NewEmisData!$D:$D, CK$2))</f>
        <v>#REF!</v>
      </c>
      <c r="CL228" s="335">
        <v>1.4592568900010336E-2</v>
      </c>
      <c r="CM228" s="335" t="e">
        <f>$I228*IF($G228="Pickup", SUMIFS(NewEmisData!E:E, NewEmisData!$A:$A, "Pickup", NewEmisData!$B:$B, $A228, NewEmisData!$C:$C, $H228, NewEmisData!$D:$D, CM$2), SUMIFS(NewEmisData!E:E, NewEmisData!$A:$A, "LDV", NewEmisData!$B:$B, $A228, NewEmisData!$C:$C, $H228, NewEmisData!$D:$D, CM$2))</f>
        <v>#REF!</v>
      </c>
      <c r="CN228" s="335" t="e">
        <f>$I228*IF($G228="Pickup", SUMIFS(NewEmisData!F:F, NewEmisData!$A:$A, "Pickup", NewEmisData!$B:$B, $A228, NewEmisData!$C:$C, $H228, NewEmisData!$D:$D, CN$2), SUMIFS(NewEmisData!F:F, NewEmisData!$A:$A, "LDV", NewEmisData!$B:$B, $A228, NewEmisData!$C:$C, $H228, NewEmisData!$D:$D, CN$2))</f>
        <v>#REF!</v>
      </c>
      <c r="CO228" s="335" t="e">
        <f>$I228*IF($G228="Pickup", SUMIFS(NewEmisData!G:G, NewEmisData!$A:$A, "Pickup", NewEmisData!$B:$B, $A228, NewEmisData!$C:$C, $H228, NewEmisData!$D:$D, CO$2), SUMIFS(NewEmisData!G:G, NewEmisData!$A:$A, "LDV", NewEmisData!$B:$B, $A228, NewEmisData!$C:$C, $H228, NewEmisData!$D:$D, CO$2))</f>
        <v>#REF!</v>
      </c>
      <c r="CP228" s="335" t="e">
        <f>$I228*IF($G228="Pickup", SUMIFS(NewEmisData!H:H, NewEmisData!$A:$A, "Pickup", NewEmisData!$B:$B, $A228, NewEmisData!$C:$C, $H228, NewEmisData!$D:$D, CP$2), SUMIFS(NewEmisData!H:H, NewEmisData!$A:$A, "LDV", NewEmisData!$B:$B, $A228, NewEmisData!$C:$C, $H228, NewEmisData!$D:$D, CP$2))</f>
        <v>#REF!</v>
      </c>
      <c r="CQ228" s="335" t="e">
        <f>$I228*IF($G228="Pickup", SUMIFS(NewEmisData!I:I, NewEmisData!$A:$A, "Pickup", NewEmisData!$B:$B, $A228, NewEmisData!$C:$C, $H228, NewEmisData!$D:$D, CQ$2), SUMIFS(NewEmisData!I:I, NewEmisData!$A:$A, "LDV", NewEmisData!$B:$B, $A228, NewEmisData!$C:$C, $H228, NewEmisData!$D:$D, CQ$2))</f>
        <v>#REF!</v>
      </c>
      <c r="CR228" s="335" t="e">
        <f>$I228*IF($G228="Pickup", SUMIFS(NewEmisData!J:J, NewEmisData!$A:$A, "Pickup", NewEmisData!$B:$B, $A228, NewEmisData!$C:$C, $H228, NewEmisData!$D:$D, CR$2), SUMIFS(NewEmisData!J:J, NewEmisData!$A:$A, "LDV", NewEmisData!$B:$B, $A228, NewEmisData!$C:$C, $H228, NewEmisData!$D:$D, CR$2))</f>
        <v>#REF!</v>
      </c>
      <c r="CS228" s="335" t="e">
        <f>$I228*IF($G228="Pickup", SUMIFS(NewEmisData!K:K, NewEmisData!$A:$A, "Pickup", NewEmisData!$B:$B, $A228, NewEmisData!$C:$C, $H228, NewEmisData!$D:$D, CS$2), SUMIFS(NewEmisData!K:K, NewEmisData!$A:$A, "LDV", NewEmisData!$B:$B, $A228, NewEmisData!$C:$C, $H228, NewEmisData!$D:$D, CS$2))</f>
        <v>#REF!</v>
      </c>
      <c r="CT228" s="335" t="e">
        <f>$I228*IF($G228="Pickup", SUMIFS(NewEmisData!L:L, NewEmisData!$A:$A, "Pickup", NewEmisData!$B:$B, $A228, NewEmisData!$C:$C, $H228, NewEmisData!$D:$D, CT$2), SUMIFS(NewEmisData!L:L, NewEmisData!$A:$A, "LDV", NewEmisData!$B:$B, $A228, NewEmisData!$C:$C, $H228, NewEmisData!$D:$D, CT$2))</f>
        <v>#REF!</v>
      </c>
      <c r="CU228" s="335" t="e">
        <f>$I228*IF($G228="Pickup", SUMIFS(NewEmisData!M:M, NewEmisData!$A:$A, "Pickup", NewEmisData!$B:$B, $A228, NewEmisData!$C:$C, $H228, NewEmisData!$D:$D, CU$2), SUMIFS(NewEmisData!M:M, NewEmisData!$A:$A, "LDV", NewEmisData!$B:$B, $A228, NewEmisData!$C:$C, $H228, NewEmisData!$D:$D, CU$2))</f>
        <v>#REF!</v>
      </c>
      <c r="CV228" s="335">
        <v>3.6424305937100541E-3</v>
      </c>
      <c r="CW228" s="335">
        <v>1.6495616543674638E-3</v>
      </c>
      <c r="CX228" s="335">
        <v>1.3771323682384652E-3</v>
      </c>
      <c r="CY228" s="335">
        <v>1.1218799996977164E-3</v>
      </c>
      <c r="CZ228" s="335">
        <v>9.3882274988462962E-4</v>
      </c>
      <c r="DA228" s="335">
        <v>7.0864667693252615E-4</v>
      </c>
      <c r="DB228" s="335">
        <v>5.5896478064144581E-4</v>
      </c>
      <c r="DC228" s="335">
        <v>5.369555954011716E-4</v>
      </c>
      <c r="DD228" s="335">
        <v>5.3079635256475001E-4</v>
      </c>
      <c r="DE228" s="335">
        <v>5.2997055724210993E-4</v>
      </c>
      <c r="DF228" s="335">
        <v>5.2997055724210993E-4</v>
      </c>
      <c r="DG228" s="335" t="e">
        <f>$I228*IF($G228="Pickup", SUMIFS(NewEmisData!E:E, NewEmisData!$A:$A, "Pickup", NewEmisData!$B:$B, $A228, NewEmisData!$C:$C, $H228, NewEmisData!$D:$D, DG$2), SUMIFS(NewEmisData!E:E, NewEmisData!$A:$A, "LDV", NewEmisData!$B:$B, $A228, NewEmisData!$C:$C, $H228, NewEmisData!$D:$D, DG$2))</f>
        <v>#REF!</v>
      </c>
      <c r="DH228" s="335" t="e">
        <f>$I228*IF($G228="Pickup", SUMIFS(NewEmisData!F:F, NewEmisData!$A:$A, "Pickup", NewEmisData!$B:$B, $A228, NewEmisData!$C:$C, $H228, NewEmisData!$D:$D, DH$2), SUMIFS(NewEmisData!F:F, NewEmisData!$A:$A, "LDV", NewEmisData!$B:$B, $A228, NewEmisData!$C:$C, $H228, NewEmisData!$D:$D, DH$2))</f>
        <v>#REF!</v>
      </c>
      <c r="DI228" s="335" t="e">
        <f>$I228*IF($G228="Pickup", SUMIFS(NewEmisData!G:G, NewEmisData!$A:$A, "Pickup", NewEmisData!$B:$B, $A228, NewEmisData!$C:$C, $H228, NewEmisData!$D:$D, DI$2), SUMIFS(NewEmisData!G:G, NewEmisData!$A:$A, "LDV", NewEmisData!$B:$B, $A228, NewEmisData!$C:$C, $H228, NewEmisData!$D:$D, DI$2))</f>
        <v>#REF!</v>
      </c>
      <c r="DJ228" s="335" t="e">
        <f>$I228*IF($G228="Pickup", SUMIFS(NewEmisData!H:H, NewEmisData!$A:$A, "Pickup", NewEmisData!$B:$B, $A228, NewEmisData!$C:$C, $H228, NewEmisData!$D:$D, DJ$2), SUMIFS(NewEmisData!H:H, NewEmisData!$A:$A, "LDV", NewEmisData!$B:$B, $A228, NewEmisData!$C:$C, $H228, NewEmisData!$D:$D, DJ$2))</f>
        <v>#REF!</v>
      </c>
      <c r="DK228" s="335" t="e">
        <f>$I228*IF($G228="Pickup", SUMIFS(NewEmisData!I:I, NewEmisData!$A:$A, "Pickup", NewEmisData!$B:$B, $A228, NewEmisData!$C:$C, $H228, NewEmisData!$D:$D, DK$2), SUMIFS(NewEmisData!I:I, NewEmisData!$A:$A, "LDV", NewEmisData!$B:$B, $A228, NewEmisData!$C:$C, $H228, NewEmisData!$D:$D, DK$2))</f>
        <v>#REF!</v>
      </c>
      <c r="DL228" s="335" t="e">
        <f>$I228*IF($G228="Pickup", SUMIFS(NewEmisData!J:J, NewEmisData!$A:$A, "Pickup", NewEmisData!$B:$B, $A228, NewEmisData!$C:$C, $H228, NewEmisData!$D:$D, DL$2), SUMIFS(NewEmisData!J:J, NewEmisData!$A:$A, "LDV", NewEmisData!$B:$B, $A228, NewEmisData!$C:$C, $H228, NewEmisData!$D:$D, DL$2))</f>
        <v>#REF!</v>
      </c>
      <c r="DM228" s="335" t="e">
        <f>$I228*IF($G228="Pickup", SUMIFS(NewEmisData!K:K, NewEmisData!$A:$A, "Pickup", NewEmisData!$B:$B, $A228, NewEmisData!$C:$C, $H228, NewEmisData!$D:$D, DM$2), SUMIFS(NewEmisData!K:K, NewEmisData!$A:$A, "LDV", NewEmisData!$B:$B, $A228, NewEmisData!$C:$C, $H228, NewEmisData!$D:$D, DM$2))</f>
        <v>#REF!</v>
      </c>
      <c r="DN228" s="335" t="e">
        <f>$I228*IF($G228="Pickup", SUMIFS(NewEmisData!L:L, NewEmisData!$A:$A, "Pickup", NewEmisData!$B:$B, $A228, NewEmisData!$C:$C, $H228, NewEmisData!$D:$D, DN$2), SUMIFS(NewEmisData!L:L, NewEmisData!$A:$A, "LDV", NewEmisData!$B:$B, $A228, NewEmisData!$C:$C, $H228, NewEmisData!$D:$D, DN$2))</f>
        <v>#REF!</v>
      </c>
      <c r="DO228" s="335" t="e">
        <f>$I228*IF($G228="Pickup", SUMIFS(NewEmisData!M:M, NewEmisData!$A:$A, "Pickup", NewEmisData!$B:$B, $A228, NewEmisData!$C:$C, $H228, NewEmisData!$D:$D, DO$2), SUMIFS(NewEmisData!M:M, NewEmisData!$A:$A, "LDV", NewEmisData!$B:$B, $A228, NewEmisData!$C:$C, $H228, NewEmisData!$D:$D, DO$2))</f>
        <v>#REF!</v>
      </c>
      <c r="DP228" s="335">
        <v>1.0828650179055756E-3</v>
      </c>
      <c r="DQ228" s="335" t="e">
        <f>$I228*IF($G228="Pickup", SUMIFS(NewEmisData!E:E, NewEmisData!$A:$A, "Pickup", NewEmisData!$B:$B, $A228, NewEmisData!$C:$C, $H228, NewEmisData!$D:$D, DQ$2), SUMIFS(NewEmisData!E:E, NewEmisData!$A:$A, "LDV", NewEmisData!$B:$B, $A228, NewEmisData!$C:$C, $H228, NewEmisData!$D:$D, DQ$2))</f>
        <v>#REF!</v>
      </c>
      <c r="DR228" s="335" t="e">
        <f>$I228*IF($G228="Pickup", SUMIFS(NewEmisData!F:F, NewEmisData!$A:$A, "Pickup", NewEmisData!$B:$B, $A228, NewEmisData!$C:$C, $H228, NewEmisData!$D:$D, DR$2), SUMIFS(NewEmisData!F:F, NewEmisData!$A:$A, "LDV", NewEmisData!$B:$B, $A228, NewEmisData!$C:$C, $H228, NewEmisData!$D:$D, DR$2))</f>
        <v>#REF!</v>
      </c>
      <c r="DS228" s="335" t="e">
        <f>$I228*IF($G228="Pickup", SUMIFS(NewEmisData!G:G, NewEmisData!$A:$A, "Pickup", NewEmisData!$B:$B, $A228, NewEmisData!$C:$C, $H228, NewEmisData!$D:$D, DS$2), SUMIFS(NewEmisData!G:G, NewEmisData!$A:$A, "LDV", NewEmisData!$B:$B, $A228, NewEmisData!$C:$C, $H228, NewEmisData!$D:$D, DS$2))</f>
        <v>#REF!</v>
      </c>
      <c r="DT228" s="335" t="e">
        <f>$I228*IF($G228="Pickup", SUMIFS(NewEmisData!H:H, NewEmisData!$A:$A, "Pickup", NewEmisData!$B:$B, $A228, NewEmisData!$C:$C, $H228, NewEmisData!$D:$D, DT$2), SUMIFS(NewEmisData!H:H, NewEmisData!$A:$A, "LDV", NewEmisData!$B:$B, $A228, NewEmisData!$C:$C, $H228, NewEmisData!$D:$D, DT$2))</f>
        <v>#REF!</v>
      </c>
      <c r="DU228" s="335" t="e">
        <f>$I228*IF($G228="Pickup", SUMIFS(NewEmisData!I:I, NewEmisData!$A:$A, "Pickup", NewEmisData!$B:$B, $A228, NewEmisData!$C:$C, $H228, NewEmisData!$D:$D, DU$2), SUMIFS(NewEmisData!I:I, NewEmisData!$A:$A, "LDV", NewEmisData!$B:$B, $A228, NewEmisData!$C:$C, $H228, NewEmisData!$D:$D, DU$2))</f>
        <v>#REF!</v>
      </c>
      <c r="DV228" s="335" t="e">
        <f>$I228*IF($G228="Pickup", SUMIFS(NewEmisData!J:J, NewEmisData!$A:$A, "Pickup", NewEmisData!$B:$B, $A228, NewEmisData!$C:$C, $H228, NewEmisData!$D:$D, DV$2), SUMIFS(NewEmisData!J:J, NewEmisData!$A:$A, "LDV", NewEmisData!$B:$B, $A228, NewEmisData!$C:$C, $H228, NewEmisData!$D:$D, DV$2))</f>
        <v>#REF!</v>
      </c>
      <c r="DW228" s="335" t="e">
        <f>$I228*IF($G228="Pickup", SUMIFS(NewEmisData!K:K, NewEmisData!$A:$A, "Pickup", NewEmisData!$B:$B, $A228, NewEmisData!$C:$C, $H228, NewEmisData!$D:$D, DW$2), SUMIFS(NewEmisData!K:K, NewEmisData!$A:$A, "LDV", NewEmisData!$B:$B, $A228, NewEmisData!$C:$C, $H228, NewEmisData!$D:$D, DW$2))</f>
        <v>#REF!</v>
      </c>
      <c r="DX228" s="335" t="e">
        <f>$I228*IF($G228="Pickup", SUMIFS(NewEmisData!L:L, NewEmisData!$A:$A, "Pickup", NewEmisData!$B:$B, $A228, NewEmisData!$C:$C, $H228, NewEmisData!$D:$D, DX$2), SUMIFS(NewEmisData!L:L, NewEmisData!$A:$A, "LDV", NewEmisData!$B:$B, $A228, NewEmisData!$C:$C, $H228, NewEmisData!$D:$D, DX$2))</f>
        <v>#REF!</v>
      </c>
      <c r="DY228" s="335" t="e">
        <f>$I228*IF($G228="Pickup", SUMIFS(NewEmisData!M:M, NewEmisData!$A:$A, "Pickup", NewEmisData!$B:$B, $A228, NewEmisData!$C:$C, $H228, NewEmisData!$D:$D, DY$2), SUMIFS(NewEmisData!M:M, NewEmisData!$A:$A, "LDV", NewEmisData!$B:$B, $A228, NewEmisData!$C:$C, $H228, NewEmisData!$D:$D, DY$2))</f>
        <v>#REF!</v>
      </c>
      <c r="DZ228" s="335">
        <v>7.8746316832232609E-3</v>
      </c>
      <c r="EA228" s="335" t="e">
        <f t="shared" si="350"/>
        <v>#REF!</v>
      </c>
      <c r="EB228" s="335" t="e">
        <f t="shared" si="351"/>
        <v>#REF!</v>
      </c>
      <c r="EC228" s="335" t="e">
        <f t="shared" si="352"/>
        <v>#REF!</v>
      </c>
      <c r="ED228" s="335" t="e">
        <f t="shared" si="353"/>
        <v>#REF!</v>
      </c>
      <c r="EE228" s="335" t="e">
        <f t="shared" si="354"/>
        <v>#REF!</v>
      </c>
      <c r="EF228" s="335" t="e">
        <f t="shared" si="355"/>
        <v>#REF!</v>
      </c>
      <c r="EG228" s="335" t="e">
        <f t="shared" si="356"/>
        <v>#REF!</v>
      </c>
      <c r="EH228" s="335" t="e">
        <f t="shared" si="357"/>
        <v>#REF!</v>
      </c>
      <c r="EI228" s="335" t="e">
        <f t="shared" si="358"/>
        <v>#REF!</v>
      </c>
      <c r="EJ228" s="335">
        <f t="shared" si="359"/>
        <v>0.14336953689602605</v>
      </c>
      <c r="EK228" s="335" t="e">
        <f t="shared" si="360"/>
        <v>#REF!</v>
      </c>
      <c r="EL228" s="335" t="e">
        <f t="shared" si="361"/>
        <v>#REF!</v>
      </c>
      <c r="EM228" s="335" t="e">
        <f t="shared" si="362"/>
        <v>#REF!</v>
      </c>
      <c r="EN228" s="335" t="e">
        <f t="shared" si="363"/>
        <v>#REF!</v>
      </c>
      <c r="EO228" s="335" t="e">
        <f t="shared" si="364"/>
        <v>#REF!</v>
      </c>
      <c r="EP228" s="335" t="e">
        <f t="shared" si="365"/>
        <v>#REF!</v>
      </c>
      <c r="EQ228" s="335" t="e">
        <f t="shared" si="366"/>
        <v>#REF!</v>
      </c>
      <c r="ER228" s="335" t="e">
        <f t="shared" si="367"/>
        <v>#REF!</v>
      </c>
      <c r="ES228" s="335" t="e">
        <f t="shared" si="368"/>
        <v>#REF!</v>
      </c>
      <c r="ET228" s="335">
        <f t="shared" si="369"/>
        <v>4.01225359617393E-2</v>
      </c>
      <c r="EU228" s="335" t="e">
        <f t="shared" si="370"/>
        <v>#REF!</v>
      </c>
      <c r="EV228" s="335" t="e">
        <f t="shared" si="371"/>
        <v>#REF!</v>
      </c>
      <c r="EW228" s="335" t="e">
        <f t="shared" si="372"/>
        <v>#REF!</v>
      </c>
      <c r="EX228" s="335" t="e">
        <f t="shared" si="373"/>
        <v>#REF!</v>
      </c>
      <c r="EY228" s="335" t="e">
        <f t="shared" si="374"/>
        <v>#REF!</v>
      </c>
      <c r="EZ228" s="335" t="e">
        <f t="shared" si="375"/>
        <v>#REF!</v>
      </c>
      <c r="FA228" s="335" t="e">
        <f t="shared" si="376"/>
        <v>#REF!</v>
      </c>
      <c r="FB228" s="335" t="e">
        <f t="shared" si="377"/>
        <v>#REF!</v>
      </c>
      <c r="FC228" s="335" t="e">
        <f t="shared" si="378"/>
        <v>#REF!</v>
      </c>
      <c r="FD228" s="335">
        <f t="shared" si="379"/>
        <v>1.3799697283318666E-3</v>
      </c>
      <c r="FE228" s="335" t="e">
        <f t="shared" si="380"/>
        <v>#REF!</v>
      </c>
      <c r="FF228" s="335" t="e">
        <f t="shared" si="381"/>
        <v>#REF!</v>
      </c>
      <c r="FG228" s="335" t="e">
        <f t="shared" si="382"/>
        <v>#REF!</v>
      </c>
      <c r="FH228" s="335" t="e">
        <f t="shared" si="383"/>
        <v>#REF!</v>
      </c>
      <c r="FI228" s="335" t="e">
        <f t="shared" si="384"/>
        <v>#REF!</v>
      </c>
      <c r="FJ228" s="335" t="e">
        <f t="shared" si="385"/>
        <v>#REF!</v>
      </c>
      <c r="FK228" s="335" t="e">
        <f t="shared" si="386"/>
        <v>#REF!</v>
      </c>
      <c r="FL228" s="335" t="e">
        <f t="shared" si="387"/>
        <v>#REF!</v>
      </c>
      <c r="FM228" s="335" t="e">
        <f t="shared" si="388"/>
        <v>#REF!</v>
      </c>
      <c r="FN228" s="335">
        <f t="shared" si="389"/>
        <v>2.3295164715406345E-2</v>
      </c>
      <c r="FO228" s="335" t="e">
        <f t="shared" si="390"/>
        <v>#REF!</v>
      </c>
      <c r="FP228" s="335" t="e">
        <f t="shared" si="391"/>
        <v>#REF!</v>
      </c>
      <c r="FQ228" s="335" t="e">
        <f t="shared" si="392"/>
        <v>#REF!</v>
      </c>
      <c r="FR228" s="335" t="e">
        <f t="shared" si="393"/>
        <v>#REF!</v>
      </c>
      <c r="FS228" s="335" t="e">
        <f t="shared" si="394"/>
        <v>#REF!</v>
      </c>
      <c r="FT228" s="335" t="e">
        <f t="shared" si="395"/>
        <v>#REF!</v>
      </c>
      <c r="FU228" s="335" t="e">
        <f t="shared" si="396"/>
        <v>#REF!</v>
      </c>
      <c r="FV228" s="335" t="e">
        <f t="shared" si="397"/>
        <v>#REF!</v>
      </c>
      <c r="FW228" s="335" t="e">
        <f t="shared" si="398"/>
        <v>#REF!</v>
      </c>
      <c r="FX228" s="335">
        <f t="shared" si="399"/>
        <v>4.8263708394384892E-3</v>
      </c>
    </row>
    <row r="229" spans="1:180" x14ac:dyDescent="0.2">
      <c r="A229" s="305" t="str">
        <f>_xlfn.CONCAT(IF(LEFT(TRIM(A228),1)="*", "*R", "R"), 1+RIGHT(TRIM(A228),1))</f>
        <v>R6</v>
      </c>
      <c r="B229" s="305" t="str">
        <f t="shared" si="421"/>
        <v>TLCELC300</v>
      </c>
      <c r="C229" s="305" t="str">
        <f t="shared" si="422"/>
        <v>TL.ELC.C.300</v>
      </c>
      <c r="D229" s="301" t="str">
        <f t="shared" si="423"/>
        <v>bn-vmt, bn-vmt/a</v>
      </c>
      <c r="E229" s="301" t="str">
        <f t="shared" si="424"/>
        <v>TRNELC</v>
      </c>
      <c r="F229" s="301" t="str">
        <f t="shared" si="425"/>
        <v>TL</v>
      </c>
      <c r="G229" s="315" t="s">
        <v>818</v>
      </c>
      <c r="H229" s="315" t="s">
        <v>36</v>
      </c>
      <c r="I229" s="321" t="e">
        <f>#REF!</f>
        <v>#REF!</v>
      </c>
      <c r="J229" s="315" t="str">
        <f t="shared" si="400"/>
        <v>Full size car-ELC</v>
      </c>
      <c r="K229" s="335" t="e">
        <f>$I229*IF($G229="Pickup", SUMIFS(NewEmisData!E:E, NewEmisData!$A:$A, "Pickup", NewEmisData!$B:$B, $A229, NewEmisData!$C:$C, $H229, NewEmisData!$D:$D, K$2), SUMIFS(NewEmisData!E:E, NewEmisData!$A:$A, "LDV", NewEmisData!$B:$B, $A229, NewEmisData!$C:$C, $H229, NewEmisData!$D:$D, K$2))</f>
        <v>#REF!</v>
      </c>
      <c r="L229" s="335" t="e">
        <f>$I229*IF($G229="Pickup", SUMIFS(NewEmisData!F:F, NewEmisData!$A:$A, "Pickup", NewEmisData!$B:$B, $A229, NewEmisData!$C:$C, $H229, NewEmisData!$D:$D, L$2), SUMIFS(NewEmisData!F:F, NewEmisData!$A:$A, "LDV", NewEmisData!$B:$B, $A229, NewEmisData!$C:$C, $H229, NewEmisData!$D:$D, L$2))</f>
        <v>#REF!</v>
      </c>
      <c r="M229" s="335" t="e">
        <f>$I229*IF($G229="Pickup", SUMIFS(NewEmisData!G:G, NewEmisData!$A:$A, "Pickup", NewEmisData!$B:$B, $A229, NewEmisData!$C:$C, $H229, NewEmisData!$D:$D, M$2), SUMIFS(NewEmisData!G:G, NewEmisData!$A:$A, "LDV", NewEmisData!$B:$B, $A229, NewEmisData!$C:$C, $H229, NewEmisData!$D:$D, M$2))</f>
        <v>#REF!</v>
      </c>
      <c r="N229" s="335" t="e">
        <f>$I229*IF($G229="Pickup", SUMIFS(NewEmisData!H:H, NewEmisData!$A:$A, "Pickup", NewEmisData!$B:$B, $A229, NewEmisData!$C:$C, $H229, NewEmisData!$D:$D, N$2), SUMIFS(NewEmisData!H:H, NewEmisData!$A:$A, "LDV", NewEmisData!$B:$B, $A229, NewEmisData!$C:$C, $H229, NewEmisData!$D:$D, N$2))</f>
        <v>#REF!</v>
      </c>
      <c r="O229" s="335" t="e">
        <f>$I229*IF($G229="Pickup", SUMIFS(NewEmisData!I:I, NewEmisData!$A:$A, "Pickup", NewEmisData!$B:$B, $A229, NewEmisData!$C:$C, $H229, NewEmisData!$D:$D, O$2), SUMIFS(NewEmisData!I:I, NewEmisData!$A:$A, "LDV", NewEmisData!$B:$B, $A229, NewEmisData!$C:$C, $H229, NewEmisData!$D:$D, O$2))</f>
        <v>#REF!</v>
      </c>
      <c r="P229" s="335" t="e">
        <f>$I229*IF($G229="Pickup", SUMIFS(NewEmisData!J:J, NewEmisData!$A:$A, "Pickup", NewEmisData!$B:$B, $A229, NewEmisData!$C:$C, $H229, NewEmisData!$D:$D, P$2), SUMIFS(NewEmisData!J:J, NewEmisData!$A:$A, "LDV", NewEmisData!$B:$B, $A229, NewEmisData!$C:$C, $H229, NewEmisData!$D:$D, P$2))</f>
        <v>#REF!</v>
      </c>
      <c r="Q229" s="335" t="e">
        <f>$I229*IF($G229="Pickup", SUMIFS(NewEmisData!K:K, NewEmisData!$A:$A, "Pickup", NewEmisData!$B:$B, $A229, NewEmisData!$C:$C, $H229, NewEmisData!$D:$D, Q$2), SUMIFS(NewEmisData!K:K, NewEmisData!$A:$A, "LDV", NewEmisData!$B:$B, $A229, NewEmisData!$C:$C, $H229, NewEmisData!$D:$D, Q$2))</f>
        <v>#REF!</v>
      </c>
      <c r="R229" s="335" t="e">
        <f>$I229*IF($G229="Pickup", SUMIFS(NewEmisData!L:L, NewEmisData!$A:$A, "Pickup", NewEmisData!$B:$B, $A229, NewEmisData!$C:$C, $H229, NewEmisData!$D:$D, R$2), SUMIFS(NewEmisData!L:L, NewEmisData!$A:$A, "LDV", NewEmisData!$B:$B, $A229, NewEmisData!$C:$C, $H229, NewEmisData!$D:$D, R$2))</f>
        <v>#REF!</v>
      </c>
      <c r="S229" s="335" t="e">
        <f>$I229*IF($G229="Pickup", SUMIFS(NewEmisData!M:M, NewEmisData!$A:$A, "Pickup", NewEmisData!$B:$B, $A229, NewEmisData!$C:$C, $H229, NewEmisData!$D:$D, S$2), SUMIFS(NewEmisData!M:M, NewEmisData!$A:$A, "LDV", NewEmisData!$B:$B, $A229, NewEmisData!$C:$C, $H229, NewEmisData!$D:$D, S$2))</f>
        <v>#REF!</v>
      </c>
      <c r="T229" s="335">
        <v>0.14336953689602605</v>
      </c>
      <c r="U229" s="335" t="e">
        <f>$I229*IF($G229="Pickup", SUMIFS(NewEmisData!E:E, NewEmisData!$A:$A, "Pickup", NewEmisData!$B:$B, $A229, NewEmisData!$C:$C, $H229, NewEmisData!$D:$D, U$2), SUMIFS(NewEmisData!E:E, NewEmisData!$A:$A, "LDV", NewEmisData!$B:$B, $A229, NewEmisData!$C:$C, $H229, NewEmisData!$D:$D, U$2))</f>
        <v>#REF!</v>
      </c>
      <c r="V229" s="335" t="e">
        <f>$I229*IF($G229="Pickup", SUMIFS(NewEmisData!F:F, NewEmisData!$A:$A, "Pickup", NewEmisData!$B:$B, $A229, NewEmisData!$C:$C, $H229, NewEmisData!$D:$D, V$2), SUMIFS(NewEmisData!F:F, NewEmisData!$A:$A, "LDV", NewEmisData!$B:$B, $A229, NewEmisData!$C:$C, $H229, NewEmisData!$D:$D, V$2))</f>
        <v>#REF!</v>
      </c>
      <c r="W229" s="335" t="e">
        <f>$I229*IF($G229="Pickup", SUMIFS(NewEmisData!G:G, NewEmisData!$A:$A, "Pickup", NewEmisData!$B:$B, $A229, NewEmisData!$C:$C, $H229, NewEmisData!$D:$D, W$2), SUMIFS(NewEmisData!G:G, NewEmisData!$A:$A, "LDV", NewEmisData!$B:$B, $A229, NewEmisData!$C:$C, $H229, NewEmisData!$D:$D, W$2))</f>
        <v>#REF!</v>
      </c>
      <c r="X229" s="335" t="e">
        <f>$I229*IF($G229="Pickup", SUMIFS(NewEmisData!H:H, NewEmisData!$A:$A, "Pickup", NewEmisData!$B:$B, $A229, NewEmisData!$C:$C, $H229, NewEmisData!$D:$D, X$2), SUMIFS(NewEmisData!H:H, NewEmisData!$A:$A, "LDV", NewEmisData!$B:$B, $A229, NewEmisData!$C:$C, $H229, NewEmisData!$D:$D, X$2))</f>
        <v>#REF!</v>
      </c>
      <c r="Y229" s="335" t="e">
        <f>$I229*IF($G229="Pickup", SUMIFS(NewEmisData!I:I, NewEmisData!$A:$A, "Pickup", NewEmisData!$B:$B, $A229, NewEmisData!$C:$C, $H229, NewEmisData!$D:$D, Y$2), SUMIFS(NewEmisData!I:I, NewEmisData!$A:$A, "LDV", NewEmisData!$B:$B, $A229, NewEmisData!$C:$C, $H229, NewEmisData!$D:$D, Y$2))</f>
        <v>#REF!</v>
      </c>
      <c r="Z229" s="335" t="e">
        <f>$I229*IF($G229="Pickup", SUMIFS(NewEmisData!J:J, NewEmisData!$A:$A, "Pickup", NewEmisData!$B:$B, $A229, NewEmisData!$C:$C, $H229, NewEmisData!$D:$D, Z$2), SUMIFS(NewEmisData!J:J, NewEmisData!$A:$A, "LDV", NewEmisData!$B:$B, $A229, NewEmisData!$C:$C, $H229, NewEmisData!$D:$D, Z$2))</f>
        <v>#REF!</v>
      </c>
      <c r="AA229" s="335" t="e">
        <f>$I229*IF($G229="Pickup", SUMIFS(NewEmisData!K:K, NewEmisData!$A:$A, "Pickup", NewEmisData!$B:$B, $A229, NewEmisData!$C:$C, $H229, NewEmisData!$D:$D, AA$2), SUMIFS(NewEmisData!K:K, NewEmisData!$A:$A, "LDV", NewEmisData!$B:$B, $A229, NewEmisData!$C:$C, $H229, NewEmisData!$D:$D, AA$2))</f>
        <v>#REF!</v>
      </c>
      <c r="AB229" s="335" t="e">
        <f>$I229*IF($G229="Pickup", SUMIFS(NewEmisData!L:L, NewEmisData!$A:$A, "Pickup", NewEmisData!$B:$B, $A229, NewEmisData!$C:$C, $H229, NewEmisData!$D:$D, AB$2), SUMIFS(NewEmisData!L:L, NewEmisData!$A:$A, "LDV", NewEmisData!$B:$B, $A229, NewEmisData!$C:$C, $H229, NewEmisData!$D:$D, AB$2))</f>
        <v>#REF!</v>
      </c>
      <c r="AC229" s="335" t="e">
        <f>$I229*IF($G229="Pickup", SUMIFS(NewEmisData!M:M, NewEmisData!$A:$A, "Pickup", NewEmisData!$B:$B, $A229, NewEmisData!$C:$C, $H229, NewEmisData!$D:$D, AC$2), SUMIFS(NewEmisData!M:M, NewEmisData!$A:$A, "LDV", NewEmisData!$B:$B, $A229, NewEmisData!$C:$C, $H229, NewEmisData!$D:$D, AC$2))</f>
        <v>#REF!</v>
      </c>
      <c r="AD229" s="335">
        <v>4.01225359617393E-2</v>
      </c>
      <c r="AE229" s="335" t="e">
        <f>$I229*IF($G229="Pickup", SUMIFS(NewEmisData!E:E, NewEmisData!$A:$A, "Pickup", NewEmisData!$B:$B, $A229, NewEmisData!$C:$C, $H229, NewEmisData!$D:$D, AE$2), SUMIFS(NewEmisData!E:E, NewEmisData!$A:$A, "LDV", NewEmisData!$B:$B, $A229, NewEmisData!$C:$C, $H229, NewEmisData!$D:$D, AE$2))</f>
        <v>#REF!</v>
      </c>
      <c r="AF229" s="335" t="e">
        <f>$I229*IF($G229="Pickup", SUMIFS(NewEmisData!F:F, NewEmisData!$A:$A, "Pickup", NewEmisData!$B:$B, $A229, NewEmisData!$C:$C, $H229, NewEmisData!$D:$D, AF$2), SUMIFS(NewEmisData!F:F, NewEmisData!$A:$A, "LDV", NewEmisData!$B:$B, $A229, NewEmisData!$C:$C, $H229, NewEmisData!$D:$D, AF$2))</f>
        <v>#REF!</v>
      </c>
      <c r="AG229" s="335" t="e">
        <f>$I229*IF($G229="Pickup", SUMIFS(NewEmisData!G:G, NewEmisData!$A:$A, "Pickup", NewEmisData!$B:$B, $A229, NewEmisData!$C:$C, $H229, NewEmisData!$D:$D, AG$2), SUMIFS(NewEmisData!G:G, NewEmisData!$A:$A, "LDV", NewEmisData!$B:$B, $A229, NewEmisData!$C:$C, $H229, NewEmisData!$D:$D, AG$2))</f>
        <v>#REF!</v>
      </c>
      <c r="AH229" s="335" t="e">
        <f>$I229*IF($G229="Pickup", SUMIFS(NewEmisData!H:H, NewEmisData!$A:$A, "Pickup", NewEmisData!$B:$B, $A229, NewEmisData!$C:$C, $H229, NewEmisData!$D:$D, AH$2), SUMIFS(NewEmisData!H:H, NewEmisData!$A:$A, "LDV", NewEmisData!$B:$B, $A229, NewEmisData!$C:$C, $H229, NewEmisData!$D:$D, AH$2))</f>
        <v>#REF!</v>
      </c>
      <c r="AI229" s="335" t="e">
        <f>$I229*IF($G229="Pickup", SUMIFS(NewEmisData!I:I, NewEmisData!$A:$A, "Pickup", NewEmisData!$B:$B, $A229, NewEmisData!$C:$C, $H229, NewEmisData!$D:$D, AI$2), SUMIFS(NewEmisData!I:I, NewEmisData!$A:$A, "LDV", NewEmisData!$B:$B, $A229, NewEmisData!$C:$C, $H229, NewEmisData!$D:$D, AI$2))</f>
        <v>#REF!</v>
      </c>
      <c r="AJ229" s="335" t="e">
        <f>$I229*IF($G229="Pickup", SUMIFS(NewEmisData!J:J, NewEmisData!$A:$A, "Pickup", NewEmisData!$B:$B, $A229, NewEmisData!$C:$C, $H229, NewEmisData!$D:$D, AJ$2), SUMIFS(NewEmisData!J:J, NewEmisData!$A:$A, "LDV", NewEmisData!$B:$B, $A229, NewEmisData!$C:$C, $H229, NewEmisData!$D:$D, AJ$2))</f>
        <v>#REF!</v>
      </c>
      <c r="AK229" s="335" t="e">
        <f>$I229*IF($G229="Pickup", SUMIFS(NewEmisData!K:K, NewEmisData!$A:$A, "Pickup", NewEmisData!$B:$B, $A229, NewEmisData!$C:$C, $H229, NewEmisData!$D:$D, AK$2), SUMIFS(NewEmisData!K:K, NewEmisData!$A:$A, "LDV", NewEmisData!$B:$B, $A229, NewEmisData!$C:$C, $H229, NewEmisData!$D:$D, AK$2))</f>
        <v>#REF!</v>
      </c>
      <c r="AL229" s="335" t="e">
        <f>$I229*IF($G229="Pickup", SUMIFS(NewEmisData!L:L, NewEmisData!$A:$A, "Pickup", NewEmisData!$B:$B, $A229, NewEmisData!$C:$C, $H229, NewEmisData!$D:$D, AL$2), SUMIFS(NewEmisData!L:L, NewEmisData!$A:$A, "LDV", NewEmisData!$B:$B, $A229, NewEmisData!$C:$C, $H229, NewEmisData!$D:$D, AL$2))</f>
        <v>#REF!</v>
      </c>
      <c r="AM229" s="335" t="e">
        <f>$I229*IF($G229="Pickup", SUMIFS(NewEmisData!M:M, NewEmisData!$A:$A, "Pickup", NewEmisData!$B:$B, $A229, NewEmisData!$C:$C, $H229, NewEmisData!$D:$D, AM$2), SUMIFS(NewEmisData!M:M, NewEmisData!$A:$A, "LDV", NewEmisData!$B:$B, $A229, NewEmisData!$C:$C, $H229, NewEmisData!$D:$D, AM$2))</f>
        <v>#REF!</v>
      </c>
      <c r="AN229" s="335">
        <v>1.3799697283318666E-3</v>
      </c>
      <c r="AO229" s="335" t="e">
        <f>$I229*IF($G229="Pickup", SUMIFS(NewEmisData!E:E, NewEmisData!$A:$A, "Pickup", NewEmisData!$B:$B, $A229, NewEmisData!$C:$C, $H229, NewEmisData!$D:$D, AO$2), SUMIFS(NewEmisData!E:E, NewEmisData!$A:$A, "LDV", NewEmisData!$B:$B, $A229, NewEmisData!$C:$C, $H229, NewEmisData!$D:$D, AO$2))</f>
        <v>#REF!</v>
      </c>
      <c r="AP229" s="335" t="e">
        <f>$I229*IF($G229="Pickup", SUMIFS(NewEmisData!F:F, NewEmisData!$A:$A, "Pickup", NewEmisData!$B:$B, $A229, NewEmisData!$C:$C, $H229, NewEmisData!$D:$D, AP$2), SUMIFS(NewEmisData!F:F, NewEmisData!$A:$A, "LDV", NewEmisData!$B:$B, $A229, NewEmisData!$C:$C, $H229, NewEmisData!$D:$D, AP$2))</f>
        <v>#REF!</v>
      </c>
      <c r="AQ229" s="335" t="e">
        <f>$I229*IF($G229="Pickup", SUMIFS(NewEmisData!G:G, NewEmisData!$A:$A, "Pickup", NewEmisData!$B:$B, $A229, NewEmisData!$C:$C, $H229, NewEmisData!$D:$D, AQ$2), SUMIFS(NewEmisData!G:G, NewEmisData!$A:$A, "LDV", NewEmisData!$B:$B, $A229, NewEmisData!$C:$C, $H229, NewEmisData!$D:$D, AQ$2))</f>
        <v>#REF!</v>
      </c>
      <c r="AR229" s="335" t="e">
        <f>$I229*IF($G229="Pickup", SUMIFS(NewEmisData!H:H, NewEmisData!$A:$A, "Pickup", NewEmisData!$B:$B, $A229, NewEmisData!$C:$C, $H229, NewEmisData!$D:$D, AR$2), SUMIFS(NewEmisData!H:H, NewEmisData!$A:$A, "LDV", NewEmisData!$B:$B, $A229, NewEmisData!$C:$C, $H229, NewEmisData!$D:$D, AR$2))</f>
        <v>#REF!</v>
      </c>
      <c r="AS229" s="335" t="e">
        <f>$I229*IF($G229="Pickup", SUMIFS(NewEmisData!I:I, NewEmisData!$A:$A, "Pickup", NewEmisData!$B:$B, $A229, NewEmisData!$C:$C, $H229, NewEmisData!$D:$D, AS$2), SUMIFS(NewEmisData!I:I, NewEmisData!$A:$A, "LDV", NewEmisData!$B:$B, $A229, NewEmisData!$C:$C, $H229, NewEmisData!$D:$D, AS$2))</f>
        <v>#REF!</v>
      </c>
      <c r="AT229" s="335" t="e">
        <f>$I229*IF($G229="Pickup", SUMIFS(NewEmisData!J:J, NewEmisData!$A:$A, "Pickup", NewEmisData!$B:$B, $A229, NewEmisData!$C:$C, $H229, NewEmisData!$D:$D, AT$2), SUMIFS(NewEmisData!J:J, NewEmisData!$A:$A, "LDV", NewEmisData!$B:$B, $A229, NewEmisData!$C:$C, $H229, NewEmisData!$D:$D, AT$2))</f>
        <v>#REF!</v>
      </c>
      <c r="AU229" s="335" t="e">
        <f>$I229*IF($G229="Pickup", SUMIFS(NewEmisData!K:K, NewEmisData!$A:$A, "Pickup", NewEmisData!$B:$B, $A229, NewEmisData!$C:$C, $H229, NewEmisData!$D:$D, AU$2), SUMIFS(NewEmisData!K:K, NewEmisData!$A:$A, "LDV", NewEmisData!$B:$B, $A229, NewEmisData!$C:$C, $H229, NewEmisData!$D:$D, AU$2))</f>
        <v>#REF!</v>
      </c>
      <c r="AV229" s="335" t="e">
        <f>$I229*IF($G229="Pickup", SUMIFS(NewEmisData!L:L, NewEmisData!$A:$A, "Pickup", NewEmisData!$B:$B, $A229, NewEmisData!$C:$C, $H229, NewEmisData!$D:$D, AV$2), SUMIFS(NewEmisData!L:L, NewEmisData!$A:$A, "LDV", NewEmisData!$B:$B, $A229, NewEmisData!$C:$C, $H229, NewEmisData!$D:$D, AV$2))</f>
        <v>#REF!</v>
      </c>
      <c r="AW229" s="335" t="e">
        <f>$I229*IF($G229="Pickup", SUMIFS(NewEmisData!M:M, NewEmisData!$A:$A, "Pickup", NewEmisData!$B:$B, $A229, NewEmisData!$C:$C, $H229, NewEmisData!$D:$D, AW$2), SUMIFS(NewEmisData!M:M, NewEmisData!$A:$A, "LDV", NewEmisData!$B:$B, $A229, NewEmisData!$C:$C, $H229, NewEmisData!$D:$D, AW$2))</f>
        <v>#REF!</v>
      </c>
      <c r="AX229" s="335">
        <v>2.3295164715406345E-2</v>
      </c>
      <c r="AY229" s="335" t="e">
        <f>$I229*IF($G229="Pickup", SUMIFS(NewEmisData!E:E, NewEmisData!$A:$A, "Pickup", NewEmisData!$B:$B, $A229, NewEmisData!$C:$C, $H229, NewEmisData!$D:$D, AY$2), SUMIFS(NewEmisData!E:E, NewEmisData!$A:$A, "LDV", NewEmisData!$B:$B, $A229, NewEmisData!$C:$C, $H229, NewEmisData!$D:$D, AY$2))</f>
        <v>#REF!</v>
      </c>
      <c r="AZ229" s="335" t="e">
        <f>$I229*IF($G229="Pickup", SUMIFS(NewEmisData!F:F, NewEmisData!$A:$A, "Pickup", NewEmisData!$B:$B, $A229, NewEmisData!$C:$C, $H229, NewEmisData!$D:$D, AZ$2), SUMIFS(NewEmisData!F:F, NewEmisData!$A:$A, "LDV", NewEmisData!$B:$B, $A229, NewEmisData!$C:$C, $H229, NewEmisData!$D:$D, AZ$2))</f>
        <v>#REF!</v>
      </c>
      <c r="BA229" s="335" t="e">
        <f>$I229*IF($G229="Pickup", SUMIFS(NewEmisData!G:G, NewEmisData!$A:$A, "Pickup", NewEmisData!$B:$B, $A229, NewEmisData!$C:$C, $H229, NewEmisData!$D:$D, BA$2), SUMIFS(NewEmisData!G:G, NewEmisData!$A:$A, "LDV", NewEmisData!$B:$B, $A229, NewEmisData!$C:$C, $H229, NewEmisData!$D:$D, BA$2))</f>
        <v>#REF!</v>
      </c>
      <c r="BB229" s="335" t="e">
        <f>$I229*IF($G229="Pickup", SUMIFS(NewEmisData!H:H, NewEmisData!$A:$A, "Pickup", NewEmisData!$B:$B, $A229, NewEmisData!$C:$C, $H229, NewEmisData!$D:$D, BB$2), SUMIFS(NewEmisData!H:H, NewEmisData!$A:$A, "LDV", NewEmisData!$B:$B, $A229, NewEmisData!$C:$C, $H229, NewEmisData!$D:$D, BB$2))</f>
        <v>#REF!</v>
      </c>
      <c r="BC229" s="335" t="e">
        <f>$I229*IF($G229="Pickup", SUMIFS(NewEmisData!I:I, NewEmisData!$A:$A, "Pickup", NewEmisData!$B:$B, $A229, NewEmisData!$C:$C, $H229, NewEmisData!$D:$D, BC$2), SUMIFS(NewEmisData!I:I, NewEmisData!$A:$A, "LDV", NewEmisData!$B:$B, $A229, NewEmisData!$C:$C, $H229, NewEmisData!$D:$D, BC$2))</f>
        <v>#REF!</v>
      </c>
      <c r="BD229" s="335" t="e">
        <f>$I229*IF($G229="Pickup", SUMIFS(NewEmisData!J:J, NewEmisData!$A:$A, "Pickup", NewEmisData!$B:$B, $A229, NewEmisData!$C:$C, $H229, NewEmisData!$D:$D, BD$2), SUMIFS(NewEmisData!J:J, NewEmisData!$A:$A, "LDV", NewEmisData!$B:$B, $A229, NewEmisData!$C:$C, $H229, NewEmisData!$D:$D, BD$2))</f>
        <v>#REF!</v>
      </c>
      <c r="BE229" s="335" t="e">
        <f>$I229*IF($G229="Pickup", SUMIFS(NewEmisData!K:K, NewEmisData!$A:$A, "Pickup", NewEmisData!$B:$B, $A229, NewEmisData!$C:$C, $H229, NewEmisData!$D:$D, BE$2), SUMIFS(NewEmisData!K:K, NewEmisData!$A:$A, "LDV", NewEmisData!$B:$B, $A229, NewEmisData!$C:$C, $H229, NewEmisData!$D:$D, BE$2))</f>
        <v>#REF!</v>
      </c>
      <c r="BF229" s="335" t="e">
        <f>$I229*IF($G229="Pickup", SUMIFS(NewEmisData!L:L, NewEmisData!$A:$A, "Pickup", NewEmisData!$B:$B, $A229, NewEmisData!$C:$C, $H229, NewEmisData!$D:$D, BF$2), SUMIFS(NewEmisData!L:L, NewEmisData!$A:$A, "LDV", NewEmisData!$B:$B, $A229, NewEmisData!$C:$C, $H229, NewEmisData!$D:$D, BF$2))</f>
        <v>#REF!</v>
      </c>
      <c r="BG229" s="335" t="e">
        <f>$I229*IF($G229="Pickup", SUMIFS(NewEmisData!M:M, NewEmisData!$A:$A, "Pickup", NewEmisData!$B:$B, $A229, NewEmisData!$C:$C, $H229, NewEmisData!$D:$D, BG$2), SUMIFS(NewEmisData!M:M, NewEmisData!$A:$A, "LDV", NewEmisData!$B:$B, $A229, NewEmisData!$C:$C, $H229, NewEmisData!$D:$D, BG$2))</f>
        <v>#REF!</v>
      </c>
      <c r="BH229" s="335">
        <v>4.8263708394384892E-3</v>
      </c>
      <c r="BI229" s="335" t="e">
        <f>$I229*IF($G229="Pickup", SUMIFS(NewEmisData!E:E, NewEmisData!$A:$A, "Pickup", NewEmisData!$B:$B, $A229, NewEmisData!$C:$C, $H229, NewEmisData!$D:$D, BI$2), SUMIFS(NewEmisData!E:E, NewEmisData!$A:$A, "LDV", NewEmisData!$B:$B, $A229, NewEmisData!$C:$C, $H229, NewEmisData!$D:$D, BI$2))</f>
        <v>#REF!</v>
      </c>
      <c r="BJ229" s="335" t="e">
        <f>$I229*IF($G229="Pickup", SUMIFS(NewEmisData!F:F, NewEmisData!$A:$A, "Pickup", NewEmisData!$B:$B, $A229, NewEmisData!$C:$C, $H229, NewEmisData!$D:$D, BJ$2), SUMIFS(NewEmisData!F:F, NewEmisData!$A:$A, "LDV", NewEmisData!$B:$B, $A229, NewEmisData!$C:$C, $H229, NewEmisData!$D:$D, BJ$2))</f>
        <v>#REF!</v>
      </c>
      <c r="BK229" s="335" t="e">
        <f>$I229*IF($G229="Pickup", SUMIFS(NewEmisData!G:G, NewEmisData!$A:$A, "Pickup", NewEmisData!$B:$B, $A229, NewEmisData!$C:$C, $H229, NewEmisData!$D:$D, BK$2), SUMIFS(NewEmisData!G:G, NewEmisData!$A:$A, "LDV", NewEmisData!$B:$B, $A229, NewEmisData!$C:$C, $H229, NewEmisData!$D:$D, BK$2))</f>
        <v>#REF!</v>
      </c>
      <c r="BL229" s="335" t="e">
        <f>$I229*IF($G229="Pickup", SUMIFS(NewEmisData!H:H, NewEmisData!$A:$A, "Pickup", NewEmisData!$B:$B, $A229, NewEmisData!$C:$C, $H229, NewEmisData!$D:$D, BL$2), SUMIFS(NewEmisData!H:H, NewEmisData!$A:$A, "LDV", NewEmisData!$B:$B, $A229, NewEmisData!$C:$C, $H229, NewEmisData!$D:$D, BL$2))</f>
        <v>#REF!</v>
      </c>
      <c r="BM229" s="335" t="e">
        <f>$I229*IF($G229="Pickup", SUMIFS(NewEmisData!I:I, NewEmisData!$A:$A, "Pickup", NewEmisData!$B:$B, $A229, NewEmisData!$C:$C, $H229, NewEmisData!$D:$D, BM$2), SUMIFS(NewEmisData!I:I, NewEmisData!$A:$A, "LDV", NewEmisData!$B:$B, $A229, NewEmisData!$C:$C, $H229, NewEmisData!$D:$D, BM$2))</f>
        <v>#REF!</v>
      </c>
      <c r="BN229" s="335" t="e">
        <f>$I229*IF($G229="Pickup", SUMIFS(NewEmisData!J:J, NewEmisData!$A:$A, "Pickup", NewEmisData!$B:$B, $A229, NewEmisData!$C:$C, $H229, NewEmisData!$D:$D, BN$2), SUMIFS(NewEmisData!J:J, NewEmisData!$A:$A, "LDV", NewEmisData!$B:$B, $A229, NewEmisData!$C:$C, $H229, NewEmisData!$D:$D, BN$2))</f>
        <v>#REF!</v>
      </c>
      <c r="BO229" s="335" t="e">
        <f>$I229*IF($G229="Pickup", SUMIFS(NewEmisData!K:K, NewEmisData!$A:$A, "Pickup", NewEmisData!$B:$B, $A229, NewEmisData!$C:$C, $H229, NewEmisData!$D:$D, BO$2), SUMIFS(NewEmisData!K:K, NewEmisData!$A:$A, "LDV", NewEmisData!$B:$B, $A229, NewEmisData!$C:$C, $H229, NewEmisData!$D:$D, BO$2))</f>
        <v>#REF!</v>
      </c>
      <c r="BP229" s="335" t="e">
        <f>$I229*IF($G229="Pickup", SUMIFS(NewEmisData!L:L, NewEmisData!$A:$A, "Pickup", NewEmisData!$B:$B, $A229, NewEmisData!$C:$C, $H229, NewEmisData!$D:$D, BP$2), SUMIFS(NewEmisData!L:L, NewEmisData!$A:$A, "LDV", NewEmisData!$B:$B, $A229, NewEmisData!$C:$C, $H229, NewEmisData!$D:$D, BP$2))</f>
        <v>#REF!</v>
      </c>
      <c r="BQ229" s="335" t="e">
        <f>$I229*IF($G229="Pickup", SUMIFS(NewEmisData!M:M, NewEmisData!$A:$A, "Pickup", NewEmisData!$B:$B, $A229, NewEmisData!$C:$C, $H229, NewEmisData!$D:$D, BQ$2), SUMIFS(NewEmisData!M:M, NewEmisData!$A:$A, "LDV", NewEmisData!$B:$B, $A229, NewEmisData!$C:$C, $H229, NewEmisData!$D:$D, BQ$2))</f>
        <v>#REF!</v>
      </c>
      <c r="BR229" s="335">
        <v>0.95682212972652436</v>
      </c>
      <c r="BS229" s="335" t="e">
        <f>$I229*IF($G229="Pickup", SUMIFS(NewEmisData!E:E, NewEmisData!$A:$A, "Pickup", NewEmisData!$B:$B, $A229, NewEmisData!$C:$C, $H229, NewEmisData!$D:$D, BS$2), SUMIFS(NewEmisData!E:E, NewEmisData!$A:$A, "LDV", NewEmisData!$B:$B, $A229, NewEmisData!$C:$C, $H229, NewEmisData!$D:$D, BS$2))</f>
        <v>#REF!</v>
      </c>
      <c r="BT229" s="335" t="e">
        <f>$I229*IF($G229="Pickup", SUMIFS(NewEmisData!F:F, NewEmisData!$A:$A, "Pickup", NewEmisData!$B:$B, $A229, NewEmisData!$C:$C, $H229, NewEmisData!$D:$D, BT$2), SUMIFS(NewEmisData!F:F, NewEmisData!$A:$A, "LDV", NewEmisData!$B:$B, $A229, NewEmisData!$C:$C, $H229, NewEmisData!$D:$D, BT$2))</f>
        <v>#REF!</v>
      </c>
      <c r="BU229" s="335" t="e">
        <f>$I229*IF($G229="Pickup", SUMIFS(NewEmisData!G:G, NewEmisData!$A:$A, "Pickup", NewEmisData!$B:$B, $A229, NewEmisData!$C:$C, $H229, NewEmisData!$D:$D, BU$2), SUMIFS(NewEmisData!G:G, NewEmisData!$A:$A, "LDV", NewEmisData!$B:$B, $A229, NewEmisData!$C:$C, $H229, NewEmisData!$D:$D, BU$2))</f>
        <v>#REF!</v>
      </c>
      <c r="BV229" s="335" t="e">
        <f>$I229*IF($G229="Pickup", SUMIFS(NewEmisData!H:H, NewEmisData!$A:$A, "Pickup", NewEmisData!$B:$B, $A229, NewEmisData!$C:$C, $H229, NewEmisData!$D:$D, BV$2), SUMIFS(NewEmisData!H:H, NewEmisData!$A:$A, "LDV", NewEmisData!$B:$B, $A229, NewEmisData!$C:$C, $H229, NewEmisData!$D:$D, BV$2))</f>
        <v>#REF!</v>
      </c>
      <c r="BW229" s="335" t="e">
        <f>$I229*IF($G229="Pickup", SUMIFS(NewEmisData!I:I, NewEmisData!$A:$A, "Pickup", NewEmisData!$B:$B, $A229, NewEmisData!$C:$C, $H229, NewEmisData!$D:$D, BW$2), SUMIFS(NewEmisData!I:I, NewEmisData!$A:$A, "LDV", NewEmisData!$B:$B, $A229, NewEmisData!$C:$C, $H229, NewEmisData!$D:$D, BW$2))</f>
        <v>#REF!</v>
      </c>
      <c r="BX229" s="335" t="e">
        <f>$I229*IF($G229="Pickup", SUMIFS(NewEmisData!J:J, NewEmisData!$A:$A, "Pickup", NewEmisData!$B:$B, $A229, NewEmisData!$C:$C, $H229, NewEmisData!$D:$D, BX$2), SUMIFS(NewEmisData!J:J, NewEmisData!$A:$A, "LDV", NewEmisData!$B:$B, $A229, NewEmisData!$C:$C, $H229, NewEmisData!$D:$D, BX$2))</f>
        <v>#REF!</v>
      </c>
      <c r="BY229" s="335" t="e">
        <f>$I229*IF($G229="Pickup", SUMIFS(NewEmisData!K:K, NewEmisData!$A:$A, "Pickup", NewEmisData!$B:$B, $A229, NewEmisData!$C:$C, $H229, NewEmisData!$D:$D, BY$2), SUMIFS(NewEmisData!K:K, NewEmisData!$A:$A, "LDV", NewEmisData!$B:$B, $A229, NewEmisData!$C:$C, $H229, NewEmisData!$D:$D, BY$2))</f>
        <v>#REF!</v>
      </c>
      <c r="BZ229" s="335" t="e">
        <f>$I229*IF($G229="Pickup", SUMIFS(NewEmisData!L:L, NewEmisData!$A:$A, "Pickup", NewEmisData!$B:$B, $A229, NewEmisData!$C:$C, $H229, NewEmisData!$D:$D, BZ$2), SUMIFS(NewEmisData!L:L, NewEmisData!$A:$A, "LDV", NewEmisData!$B:$B, $A229, NewEmisData!$C:$C, $H229, NewEmisData!$D:$D, BZ$2))</f>
        <v>#REF!</v>
      </c>
      <c r="CA229" s="335" t="e">
        <f>$I229*IF($G229="Pickup", SUMIFS(NewEmisData!M:M, NewEmisData!$A:$A, "Pickup", NewEmisData!$B:$B, $A229, NewEmisData!$C:$C, $H229, NewEmisData!$D:$D, CA$2), SUMIFS(NewEmisData!M:M, NewEmisData!$A:$A, "LDV", NewEmisData!$B:$B, $A229, NewEmisData!$C:$C, $H229, NewEmisData!$D:$D, CA$2))</f>
        <v>#REF!</v>
      </c>
      <c r="CB229" s="335">
        <v>4.7127440169935142E-2</v>
      </c>
      <c r="CC229" s="335" t="e">
        <f>$I229*IF($G229="Pickup", SUMIFS(NewEmisData!E:E, NewEmisData!$A:$A, "Pickup", NewEmisData!$B:$B, $A229, NewEmisData!$C:$C, $H229, NewEmisData!$D:$D, CC$2), SUMIFS(NewEmisData!E:E, NewEmisData!$A:$A, "LDV", NewEmisData!$B:$B, $A229, NewEmisData!$C:$C, $H229, NewEmisData!$D:$D, CC$2))</f>
        <v>#REF!</v>
      </c>
      <c r="CD229" s="335" t="e">
        <f>$I229*IF($G229="Pickup", SUMIFS(NewEmisData!F:F, NewEmisData!$A:$A, "Pickup", NewEmisData!$B:$B, $A229, NewEmisData!$C:$C, $H229, NewEmisData!$D:$D, CD$2), SUMIFS(NewEmisData!F:F, NewEmisData!$A:$A, "LDV", NewEmisData!$B:$B, $A229, NewEmisData!$C:$C, $H229, NewEmisData!$D:$D, CD$2))</f>
        <v>#REF!</v>
      </c>
      <c r="CE229" s="335" t="e">
        <f>$I229*IF($G229="Pickup", SUMIFS(NewEmisData!G:G, NewEmisData!$A:$A, "Pickup", NewEmisData!$B:$B, $A229, NewEmisData!$C:$C, $H229, NewEmisData!$D:$D, CE$2), SUMIFS(NewEmisData!G:G, NewEmisData!$A:$A, "LDV", NewEmisData!$B:$B, $A229, NewEmisData!$C:$C, $H229, NewEmisData!$D:$D, CE$2))</f>
        <v>#REF!</v>
      </c>
      <c r="CF229" s="335" t="e">
        <f>$I229*IF($G229="Pickup", SUMIFS(NewEmisData!H:H, NewEmisData!$A:$A, "Pickup", NewEmisData!$B:$B, $A229, NewEmisData!$C:$C, $H229, NewEmisData!$D:$D, CF$2), SUMIFS(NewEmisData!H:H, NewEmisData!$A:$A, "LDV", NewEmisData!$B:$B, $A229, NewEmisData!$C:$C, $H229, NewEmisData!$D:$D, CF$2))</f>
        <v>#REF!</v>
      </c>
      <c r="CG229" s="335" t="e">
        <f>$I229*IF($G229="Pickup", SUMIFS(NewEmisData!I:I, NewEmisData!$A:$A, "Pickup", NewEmisData!$B:$B, $A229, NewEmisData!$C:$C, $H229, NewEmisData!$D:$D, CG$2), SUMIFS(NewEmisData!I:I, NewEmisData!$A:$A, "LDV", NewEmisData!$B:$B, $A229, NewEmisData!$C:$C, $H229, NewEmisData!$D:$D, CG$2))</f>
        <v>#REF!</v>
      </c>
      <c r="CH229" s="335" t="e">
        <f>$I229*IF($G229="Pickup", SUMIFS(NewEmisData!J:J, NewEmisData!$A:$A, "Pickup", NewEmisData!$B:$B, $A229, NewEmisData!$C:$C, $H229, NewEmisData!$D:$D, CH$2), SUMIFS(NewEmisData!J:J, NewEmisData!$A:$A, "LDV", NewEmisData!$B:$B, $A229, NewEmisData!$C:$C, $H229, NewEmisData!$D:$D, CH$2))</f>
        <v>#REF!</v>
      </c>
      <c r="CI229" s="335" t="e">
        <f>$I229*IF($G229="Pickup", SUMIFS(NewEmisData!K:K, NewEmisData!$A:$A, "Pickup", NewEmisData!$B:$B, $A229, NewEmisData!$C:$C, $H229, NewEmisData!$D:$D, CI$2), SUMIFS(NewEmisData!K:K, NewEmisData!$A:$A, "LDV", NewEmisData!$B:$B, $A229, NewEmisData!$C:$C, $H229, NewEmisData!$D:$D, CI$2))</f>
        <v>#REF!</v>
      </c>
      <c r="CJ229" s="335" t="e">
        <f>$I229*IF($G229="Pickup", SUMIFS(NewEmisData!L:L, NewEmisData!$A:$A, "Pickup", NewEmisData!$B:$B, $A229, NewEmisData!$C:$C, $H229, NewEmisData!$D:$D, CJ$2), SUMIFS(NewEmisData!L:L, NewEmisData!$A:$A, "LDV", NewEmisData!$B:$B, $A229, NewEmisData!$C:$C, $H229, NewEmisData!$D:$D, CJ$2))</f>
        <v>#REF!</v>
      </c>
      <c r="CK229" s="335" t="e">
        <f>$I229*IF($G229="Pickup", SUMIFS(NewEmisData!M:M, NewEmisData!$A:$A, "Pickup", NewEmisData!$B:$B, $A229, NewEmisData!$C:$C, $H229, NewEmisData!$D:$D, CK$2), SUMIFS(NewEmisData!M:M, NewEmisData!$A:$A, "LDV", NewEmisData!$B:$B, $A229, NewEmisData!$C:$C, $H229, NewEmisData!$D:$D, CK$2))</f>
        <v>#REF!</v>
      </c>
      <c r="CL229" s="335">
        <v>1.4592568900010336E-2</v>
      </c>
      <c r="CM229" s="335" t="e">
        <f>$I229*IF($G229="Pickup", SUMIFS(NewEmisData!E:E, NewEmisData!$A:$A, "Pickup", NewEmisData!$B:$B, $A229, NewEmisData!$C:$C, $H229, NewEmisData!$D:$D, CM$2), SUMIFS(NewEmisData!E:E, NewEmisData!$A:$A, "LDV", NewEmisData!$B:$B, $A229, NewEmisData!$C:$C, $H229, NewEmisData!$D:$D, CM$2))</f>
        <v>#REF!</v>
      </c>
      <c r="CN229" s="335" t="e">
        <f>$I229*IF($G229="Pickup", SUMIFS(NewEmisData!F:F, NewEmisData!$A:$A, "Pickup", NewEmisData!$B:$B, $A229, NewEmisData!$C:$C, $H229, NewEmisData!$D:$D, CN$2), SUMIFS(NewEmisData!F:F, NewEmisData!$A:$A, "LDV", NewEmisData!$B:$B, $A229, NewEmisData!$C:$C, $H229, NewEmisData!$D:$D, CN$2))</f>
        <v>#REF!</v>
      </c>
      <c r="CO229" s="335" t="e">
        <f>$I229*IF($G229="Pickup", SUMIFS(NewEmisData!G:G, NewEmisData!$A:$A, "Pickup", NewEmisData!$B:$B, $A229, NewEmisData!$C:$C, $H229, NewEmisData!$D:$D, CO$2), SUMIFS(NewEmisData!G:G, NewEmisData!$A:$A, "LDV", NewEmisData!$B:$B, $A229, NewEmisData!$C:$C, $H229, NewEmisData!$D:$D, CO$2))</f>
        <v>#REF!</v>
      </c>
      <c r="CP229" s="335" t="e">
        <f>$I229*IF($G229="Pickup", SUMIFS(NewEmisData!H:H, NewEmisData!$A:$A, "Pickup", NewEmisData!$B:$B, $A229, NewEmisData!$C:$C, $H229, NewEmisData!$D:$D, CP$2), SUMIFS(NewEmisData!H:H, NewEmisData!$A:$A, "LDV", NewEmisData!$B:$B, $A229, NewEmisData!$C:$C, $H229, NewEmisData!$D:$D, CP$2))</f>
        <v>#REF!</v>
      </c>
      <c r="CQ229" s="335" t="e">
        <f>$I229*IF($G229="Pickup", SUMIFS(NewEmisData!I:I, NewEmisData!$A:$A, "Pickup", NewEmisData!$B:$B, $A229, NewEmisData!$C:$C, $H229, NewEmisData!$D:$D, CQ$2), SUMIFS(NewEmisData!I:I, NewEmisData!$A:$A, "LDV", NewEmisData!$B:$B, $A229, NewEmisData!$C:$C, $H229, NewEmisData!$D:$D, CQ$2))</f>
        <v>#REF!</v>
      </c>
      <c r="CR229" s="335" t="e">
        <f>$I229*IF($G229="Pickup", SUMIFS(NewEmisData!J:J, NewEmisData!$A:$A, "Pickup", NewEmisData!$B:$B, $A229, NewEmisData!$C:$C, $H229, NewEmisData!$D:$D, CR$2), SUMIFS(NewEmisData!J:J, NewEmisData!$A:$A, "LDV", NewEmisData!$B:$B, $A229, NewEmisData!$C:$C, $H229, NewEmisData!$D:$D, CR$2))</f>
        <v>#REF!</v>
      </c>
      <c r="CS229" s="335" t="e">
        <f>$I229*IF($G229="Pickup", SUMIFS(NewEmisData!K:K, NewEmisData!$A:$A, "Pickup", NewEmisData!$B:$B, $A229, NewEmisData!$C:$C, $H229, NewEmisData!$D:$D, CS$2), SUMIFS(NewEmisData!K:K, NewEmisData!$A:$A, "LDV", NewEmisData!$B:$B, $A229, NewEmisData!$C:$C, $H229, NewEmisData!$D:$D, CS$2))</f>
        <v>#REF!</v>
      </c>
      <c r="CT229" s="335" t="e">
        <f>$I229*IF($G229="Pickup", SUMIFS(NewEmisData!L:L, NewEmisData!$A:$A, "Pickup", NewEmisData!$B:$B, $A229, NewEmisData!$C:$C, $H229, NewEmisData!$D:$D, CT$2), SUMIFS(NewEmisData!L:L, NewEmisData!$A:$A, "LDV", NewEmisData!$B:$B, $A229, NewEmisData!$C:$C, $H229, NewEmisData!$D:$D, CT$2))</f>
        <v>#REF!</v>
      </c>
      <c r="CU229" s="335" t="e">
        <f>$I229*IF($G229="Pickup", SUMIFS(NewEmisData!M:M, NewEmisData!$A:$A, "Pickup", NewEmisData!$B:$B, $A229, NewEmisData!$C:$C, $H229, NewEmisData!$D:$D, CU$2), SUMIFS(NewEmisData!M:M, NewEmisData!$A:$A, "LDV", NewEmisData!$B:$B, $A229, NewEmisData!$C:$C, $H229, NewEmisData!$D:$D, CU$2))</f>
        <v>#REF!</v>
      </c>
      <c r="CV229" s="335">
        <v>3.6424305937100541E-3</v>
      </c>
      <c r="CW229" s="335">
        <v>1.6495616543674638E-3</v>
      </c>
      <c r="CX229" s="335">
        <v>1.3771323682384652E-3</v>
      </c>
      <c r="CY229" s="335">
        <v>1.1218799996977164E-3</v>
      </c>
      <c r="CZ229" s="335">
        <v>9.3882274988462962E-4</v>
      </c>
      <c r="DA229" s="335">
        <v>7.0864667693252615E-4</v>
      </c>
      <c r="DB229" s="335">
        <v>5.5896478064144581E-4</v>
      </c>
      <c r="DC229" s="335">
        <v>5.369555954011716E-4</v>
      </c>
      <c r="DD229" s="335">
        <v>5.3079635256475001E-4</v>
      </c>
      <c r="DE229" s="335">
        <v>5.2997055724210993E-4</v>
      </c>
      <c r="DF229" s="335">
        <v>5.2997055724210993E-4</v>
      </c>
      <c r="DG229" s="335" t="e">
        <f>$I229*IF($G229="Pickup", SUMIFS(NewEmisData!E:E, NewEmisData!$A:$A, "Pickup", NewEmisData!$B:$B, $A229, NewEmisData!$C:$C, $H229, NewEmisData!$D:$D, DG$2), SUMIFS(NewEmisData!E:E, NewEmisData!$A:$A, "LDV", NewEmisData!$B:$B, $A229, NewEmisData!$C:$C, $H229, NewEmisData!$D:$D, DG$2))</f>
        <v>#REF!</v>
      </c>
      <c r="DH229" s="335" t="e">
        <f>$I229*IF($G229="Pickup", SUMIFS(NewEmisData!F:F, NewEmisData!$A:$A, "Pickup", NewEmisData!$B:$B, $A229, NewEmisData!$C:$C, $H229, NewEmisData!$D:$D, DH$2), SUMIFS(NewEmisData!F:F, NewEmisData!$A:$A, "LDV", NewEmisData!$B:$B, $A229, NewEmisData!$C:$C, $H229, NewEmisData!$D:$D, DH$2))</f>
        <v>#REF!</v>
      </c>
      <c r="DI229" s="335" t="e">
        <f>$I229*IF($G229="Pickup", SUMIFS(NewEmisData!G:G, NewEmisData!$A:$A, "Pickup", NewEmisData!$B:$B, $A229, NewEmisData!$C:$C, $H229, NewEmisData!$D:$D, DI$2), SUMIFS(NewEmisData!G:G, NewEmisData!$A:$A, "LDV", NewEmisData!$B:$B, $A229, NewEmisData!$C:$C, $H229, NewEmisData!$D:$D, DI$2))</f>
        <v>#REF!</v>
      </c>
      <c r="DJ229" s="335" t="e">
        <f>$I229*IF($G229="Pickup", SUMIFS(NewEmisData!H:H, NewEmisData!$A:$A, "Pickup", NewEmisData!$B:$B, $A229, NewEmisData!$C:$C, $H229, NewEmisData!$D:$D, DJ$2), SUMIFS(NewEmisData!H:H, NewEmisData!$A:$A, "LDV", NewEmisData!$B:$B, $A229, NewEmisData!$C:$C, $H229, NewEmisData!$D:$D, DJ$2))</f>
        <v>#REF!</v>
      </c>
      <c r="DK229" s="335" t="e">
        <f>$I229*IF($G229="Pickup", SUMIFS(NewEmisData!I:I, NewEmisData!$A:$A, "Pickup", NewEmisData!$B:$B, $A229, NewEmisData!$C:$C, $H229, NewEmisData!$D:$D, DK$2), SUMIFS(NewEmisData!I:I, NewEmisData!$A:$A, "LDV", NewEmisData!$B:$B, $A229, NewEmisData!$C:$C, $H229, NewEmisData!$D:$D, DK$2))</f>
        <v>#REF!</v>
      </c>
      <c r="DL229" s="335" t="e">
        <f>$I229*IF($G229="Pickup", SUMIFS(NewEmisData!J:J, NewEmisData!$A:$A, "Pickup", NewEmisData!$B:$B, $A229, NewEmisData!$C:$C, $H229, NewEmisData!$D:$D, DL$2), SUMIFS(NewEmisData!J:J, NewEmisData!$A:$A, "LDV", NewEmisData!$B:$B, $A229, NewEmisData!$C:$C, $H229, NewEmisData!$D:$D, DL$2))</f>
        <v>#REF!</v>
      </c>
      <c r="DM229" s="335" t="e">
        <f>$I229*IF($G229="Pickup", SUMIFS(NewEmisData!K:K, NewEmisData!$A:$A, "Pickup", NewEmisData!$B:$B, $A229, NewEmisData!$C:$C, $H229, NewEmisData!$D:$D, DM$2), SUMIFS(NewEmisData!K:K, NewEmisData!$A:$A, "LDV", NewEmisData!$B:$B, $A229, NewEmisData!$C:$C, $H229, NewEmisData!$D:$D, DM$2))</f>
        <v>#REF!</v>
      </c>
      <c r="DN229" s="335" t="e">
        <f>$I229*IF($G229="Pickup", SUMIFS(NewEmisData!L:L, NewEmisData!$A:$A, "Pickup", NewEmisData!$B:$B, $A229, NewEmisData!$C:$C, $H229, NewEmisData!$D:$D, DN$2), SUMIFS(NewEmisData!L:L, NewEmisData!$A:$A, "LDV", NewEmisData!$B:$B, $A229, NewEmisData!$C:$C, $H229, NewEmisData!$D:$D, DN$2))</f>
        <v>#REF!</v>
      </c>
      <c r="DO229" s="335" t="e">
        <f>$I229*IF($G229="Pickup", SUMIFS(NewEmisData!M:M, NewEmisData!$A:$A, "Pickup", NewEmisData!$B:$B, $A229, NewEmisData!$C:$C, $H229, NewEmisData!$D:$D, DO$2), SUMIFS(NewEmisData!M:M, NewEmisData!$A:$A, "LDV", NewEmisData!$B:$B, $A229, NewEmisData!$C:$C, $H229, NewEmisData!$D:$D, DO$2))</f>
        <v>#REF!</v>
      </c>
      <c r="DP229" s="335">
        <v>1.0828650179055756E-3</v>
      </c>
      <c r="DQ229" s="335" t="e">
        <f>$I229*IF($G229="Pickup", SUMIFS(NewEmisData!E:E, NewEmisData!$A:$A, "Pickup", NewEmisData!$B:$B, $A229, NewEmisData!$C:$C, $H229, NewEmisData!$D:$D, DQ$2), SUMIFS(NewEmisData!E:E, NewEmisData!$A:$A, "LDV", NewEmisData!$B:$B, $A229, NewEmisData!$C:$C, $H229, NewEmisData!$D:$D, DQ$2))</f>
        <v>#REF!</v>
      </c>
      <c r="DR229" s="335" t="e">
        <f>$I229*IF($G229="Pickup", SUMIFS(NewEmisData!F:F, NewEmisData!$A:$A, "Pickup", NewEmisData!$B:$B, $A229, NewEmisData!$C:$C, $H229, NewEmisData!$D:$D, DR$2), SUMIFS(NewEmisData!F:F, NewEmisData!$A:$A, "LDV", NewEmisData!$B:$B, $A229, NewEmisData!$C:$C, $H229, NewEmisData!$D:$D, DR$2))</f>
        <v>#REF!</v>
      </c>
      <c r="DS229" s="335" t="e">
        <f>$I229*IF($G229="Pickup", SUMIFS(NewEmisData!G:G, NewEmisData!$A:$A, "Pickup", NewEmisData!$B:$B, $A229, NewEmisData!$C:$C, $H229, NewEmisData!$D:$D, DS$2), SUMIFS(NewEmisData!G:G, NewEmisData!$A:$A, "LDV", NewEmisData!$B:$B, $A229, NewEmisData!$C:$C, $H229, NewEmisData!$D:$D, DS$2))</f>
        <v>#REF!</v>
      </c>
      <c r="DT229" s="335" t="e">
        <f>$I229*IF($G229="Pickup", SUMIFS(NewEmisData!H:H, NewEmisData!$A:$A, "Pickup", NewEmisData!$B:$B, $A229, NewEmisData!$C:$C, $H229, NewEmisData!$D:$D, DT$2), SUMIFS(NewEmisData!H:H, NewEmisData!$A:$A, "LDV", NewEmisData!$B:$B, $A229, NewEmisData!$C:$C, $H229, NewEmisData!$D:$D, DT$2))</f>
        <v>#REF!</v>
      </c>
      <c r="DU229" s="335" t="e">
        <f>$I229*IF($G229="Pickup", SUMIFS(NewEmisData!I:I, NewEmisData!$A:$A, "Pickup", NewEmisData!$B:$B, $A229, NewEmisData!$C:$C, $H229, NewEmisData!$D:$D, DU$2), SUMIFS(NewEmisData!I:I, NewEmisData!$A:$A, "LDV", NewEmisData!$B:$B, $A229, NewEmisData!$C:$C, $H229, NewEmisData!$D:$D, DU$2))</f>
        <v>#REF!</v>
      </c>
      <c r="DV229" s="335" t="e">
        <f>$I229*IF($G229="Pickup", SUMIFS(NewEmisData!J:J, NewEmisData!$A:$A, "Pickup", NewEmisData!$B:$B, $A229, NewEmisData!$C:$C, $H229, NewEmisData!$D:$D, DV$2), SUMIFS(NewEmisData!J:J, NewEmisData!$A:$A, "LDV", NewEmisData!$B:$B, $A229, NewEmisData!$C:$C, $H229, NewEmisData!$D:$D, DV$2))</f>
        <v>#REF!</v>
      </c>
      <c r="DW229" s="335" t="e">
        <f>$I229*IF($G229="Pickup", SUMIFS(NewEmisData!K:K, NewEmisData!$A:$A, "Pickup", NewEmisData!$B:$B, $A229, NewEmisData!$C:$C, $H229, NewEmisData!$D:$D, DW$2), SUMIFS(NewEmisData!K:K, NewEmisData!$A:$A, "LDV", NewEmisData!$B:$B, $A229, NewEmisData!$C:$C, $H229, NewEmisData!$D:$D, DW$2))</f>
        <v>#REF!</v>
      </c>
      <c r="DX229" s="335" t="e">
        <f>$I229*IF($G229="Pickup", SUMIFS(NewEmisData!L:L, NewEmisData!$A:$A, "Pickup", NewEmisData!$B:$B, $A229, NewEmisData!$C:$C, $H229, NewEmisData!$D:$D, DX$2), SUMIFS(NewEmisData!L:L, NewEmisData!$A:$A, "LDV", NewEmisData!$B:$B, $A229, NewEmisData!$C:$C, $H229, NewEmisData!$D:$D, DX$2))</f>
        <v>#REF!</v>
      </c>
      <c r="DY229" s="335" t="e">
        <f>$I229*IF($G229="Pickup", SUMIFS(NewEmisData!M:M, NewEmisData!$A:$A, "Pickup", NewEmisData!$B:$B, $A229, NewEmisData!$C:$C, $H229, NewEmisData!$D:$D, DY$2), SUMIFS(NewEmisData!M:M, NewEmisData!$A:$A, "LDV", NewEmisData!$B:$B, $A229, NewEmisData!$C:$C, $H229, NewEmisData!$D:$D, DY$2))</f>
        <v>#REF!</v>
      </c>
      <c r="DZ229" s="335">
        <v>7.8746316832232609E-3</v>
      </c>
      <c r="EA229" s="335" t="e">
        <f t="shared" si="350"/>
        <v>#REF!</v>
      </c>
      <c r="EB229" s="335" t="e">
        <f t="shared" si="351"/>
        <v>#REF!</v>
      </c>
      <c r="EC229" s="335" t="e">
        <f t="shared" si="352"/>
        <v>#REF!</v>
      </c>
      <c r="ED229" s="335" t="e">
        <f t="shared" si="353"/>
        <v>#REF!</v>
      </c>
      <c r="EE229" s="335" t="e">
        <f t="shared" si="354"/>
        <v>#REF!</v>
      </c>
      <c r="EF229" s="335" t="e">
        <f t="shared" si="355"/>
        <v>#REF!</v>
      </c>
      <c r="EG229" s="335" t="e">
        <f t="shared" si="356"/>
        <v>#REF!</v>
      </c>
      <c r="EH229" s="335" t="e">
        <f t="shared" si="357"/>
        <v>#REF!</v>
      </c>
      <c r="EI229" s="335" t="e">
        <f t="shared" si="358"/>
        <v>#REF!</v>
      </c>
      <c r="EJ229" s="335">
        <f t="shared" si="359"/>
        <v>0.14336953689602605</v>
      </c>
      <c r="EK229" s="335" t="e">
        <f t="shared" si="360"/>
        <v>#REF!</v>
      </c>
      <c r="EL229" s="335" t="e">
        <f t="shared" si="361"/>
        <v>#REF!</v>
      </c>
      <c r="EM229" s="335" t="e">
        <f t="shared" si="362"/>
        <v>#REF!</v>
      </c>
      <c r="EN229" s="335" t="e">
        <f t="shared" si="363"/>
        <v>#REF!</v>
      </c>
      <c r="EO229" s="335" t="e">
        <f t="shared" si="364"/>
        <v>#REF!</v>
      </c>
      <c r="EP229" s="335" t="e">
        <f t="shared" si="365"/>
        <v>#REF!</v>
      </c>
      <c r="EQ229" s="335" t="e">
        <f t="shared" si="366"/>
        <v>#REF!</v>
      </c>
      <c r="ER229" s="335" t="e">
        <f t="shared" si="367"/>
        <v>#REF!</v>
      </c>
      <c r="ES229" s="335" t="e">
        <f t="shared" si="368"/>
        <v>#REF!</v>
      </c>
      <c r="ET229" s="335">
        <f t="shared" si="369"/>
        <v>4.01225359617393E-2</v>
      </c>
      <c r="EU229" s="335" t="e">
        <f t="shared" si="370"/>
        <v>#REF!</v>
      </c>
      <c r="EV229" s="335" t="e">
        <f t="shared" si="371"/>
        <v>#REF!</v>
      </c>
      <c r="EW229" s="335" t="e">
        <f t="shared" si="372"/>
        <v>#REF!</v>
      </c>
      <c r="EX229" s="335" t="e">
        <f t="shared" si="373"/>
        <v>#REF!</v>
      </c>
      <c r="EY229" s="335" t="e">
        <f t="shared" si="374"/>
        <v>#REF!</v>
      </c>
      <c r="EZ229" s="335" t="e">
        <f t="shared" si="375"/>
        <v>#REF!</v>
      </c>
      <c r="FA229" s="335" t="e">
        <f t="shared" si="376"/>
        <v>#REF!</v>
      </c>
      <c r="FB229" s="335" t="e">
        <f t="shared" si="377"/>
        <v>#REF!</v>
      </c>
      <c r="FC229" s="335" t="e">
        <f t="shared" si="378"/>
        <v>#REF!</v>
      </c>
      <c r="FD229" s="335">
        <f t="shared" si="379"/>
        <v>1.3799697283318666E-3</v>
      </c>
      <c r="FE229" s="335" t="e">
        <f t="shared" si="380"/>
        <v>#REF!</v>
      </c>
      <c r="FF229" s="335" t="e">
        <f t="shared" si="381"/>
        <v>#REF!</v>
      </c>
      <c r="FG229" s="335" t="e">
        <f t="shared" si="382"/>
        <v>#REF!</v>
      </c>
      <c r="FH229" s="335" t="e">
        <f t="shared" si="383"/>
        <v>#REF!</v>
      </c>
      <c r="FI229" s="335" t="e">
        <f t="shared" si="384"/>
        <v>#REF!</v>
      </c>
      <c r="FJ229" s="335" t="e">
        <f t="shared" si="385"/>
        <v>#REF!</v>
      </c>
      <c r="FK229" s="335" t="e">
        <f t="shared" si="386"/>
        <v>#REF!</v>
      </c>
      <c r="FL229" s="335" t="e">
        <f t="shared" si="387"/>
        <v>#REF!</v>
      </c>
      <c r="FM229" s="335" t="e">
        <f t="shared" si="388"/>
        <v>#REF!</v>
      </c>
      <c r="FN229" s="335">
        <f t="shared" si="389"/>
        <v>2.3295164715406345E-2</v>
      </c>
      <c r="FO229" s="335" t="e">
        <f t="shared" si="390"/>
        <v>#REF!</v>
      </c>
      <c r="FP229" s="335" t="e">
        <f t="shared" si="391"/>
        <v>#REF!</v>
      </c>
      <c r="FQ229" s="335" t="e">
        <f t="shared" si="392"/>
        <v>#REF!</v>
      </c>
      <c r="FR229" s="335" t="e">
        <f t="shared" si="393"/>
        <v>#REF!</v>
      </c>
      <c r="FS229" s="335" t="e">
        <f t="shared" si="394"/>
        <v>#REF!</v>
      </c>
      <c r="FT229" s="335" t="e">
        <f t="shared" si="395"/>
        <v>#REF!</v>
      </c>
      <c r="FU229" s="335" t="e">
        <f t="shared" si="396"/>
        <v>#REF!</v>
      </c>
      <c r="FV229" s="335" t="e">
        <f t="shared" si="397"/>
        <v>#REF!</v>
      </c>
      <c r="FW229" s="335" t="e">
        <f t="shared" si="398"/>
        <v>#REF!</v>
      </c>
      <c r="FX229" s="335">
        <f t="shared" si="399"/>
        <v>4.8263708394384892E-3</v>
      </c>
    </row>
    <row r="230" spans="1:180" x14ac:dyDescent="0.2">
      <c r="A230" s="305" t="str">
        <f>IF(LEFT(TRIM(TechData_All!AJ116),1)="*", _xlfn.CONCAT("*","R2"), "R2")</f>
        <v>R2</v>
      </c>
      <c r="B230" s="305" t="str">
        <f>TechData_All!A116</f>
        <v>TLFELC300</v>
      </c>
      <c r="C230" s="305" t="str">
        <f>TechData_All!C116</f>
        <v>TL.ELC.F.300</v>
      </c>
      <c r="D230" s="301" t="str">
        <f>TechData_All!D116</f>
        <v>bn-vmt, bn-vmt/a</v>
      </c>
      <c r="E230" s="301" t="str">
        <f>TechData_All!E116</f>
        <v>TRNELC</v>
      </c>
      <c r="F230" s="301" t="s">
        <v>17</v>
      </c>
      <c r="G230" s="315" t="s">
        <v>820</v>
      </c>
      <c r="H230" s="315" t="s">
        <v>36</v>
      </c>
      <c r="I230" s="321" t="e">
        <f>#REF!</f>
        <v>#REF!</v>
      </c>
      <c r="J230" s="315" t="str">
        <f t="shared" si="400"/>
        <v>Pickup-ELC</v>
      </c>
      <c r="K230" s="335" t="e">
        <f>$I230*IF($G230="Pickup", SUMIFS(NewEmisData!E:E, NewEmisData!$A:$A, "Pickup", NewEmisData!$B:$B, $A230, NewEmisData!$C:$C, $H230, NewEmisData!$D:$D, K$2), SUMIFS(NewEmisData!E:E, NewEmisData!$A:$A, "LDV", NewEmisData!$B:$B, $A230, NewEmisData!$C:$C, $H230, NewEmisData!$D:$D, K$2))</f>
        <v>#REF!</v>
      </c>
      <c r="L230" s="335" t="e">
        <f>$I230*IF($G230="Pickup", SUMIFS(NewEmisData!F:F, NewEmisData!$A:$A, "Pickup", NewEmisData!$B:$B, $A230, NewEmisData!$C:$C, $H230, NewEmisData!$D:$D, L$2), SUMIFS(NewEmisData!F:F, NewEmisData!$A:$A, "LDV", NewEmisData!$B:$B, $A230, NewEmisData!$C:$C, $H230, NewEmisData!$D:$D, L$2))</f>
        <v>#REF!</v>
      </c>
      <c r="M230" s="335" t="e">
        <f>$I230*IF($G230="Pickup", SUMIFS(NewEmisData!G:G, NewEmisData!$A:$A, "Pickup", NewEmisData!$B:$B, $A230, NewEmisData!$C:$C, $H230, NewEmisData!$D:$D, M$2), SUMIFS(NewEmisData!G:G, NewEmisData!$A:$A, "LDV", NewEmisData!$B:$B, $A230, NewEmisData!$C:$C, $H230, NewEmisData!$D:$D, M$2))</f>
        <v>#REF!</v>
      </c>
      <c r="N230" s="335" t="e">
        <f>$I230*IF($G230="Pickup", SUMIFS(NewEmisData!H:H, NewEmisData!$A:$A, "Pickup", NewEmisData!$B:$B, $A230, NewEmisData!$C:$C, $H230, NewEmisData!$D:$D, N$2), SUMIFS(NewEmisData!H:H, NewEmisData!$A:$A, "LDV", NewEmisData!$B:$B, $A230, NewEmisData!$C:$C, $H230, NewEmisData!$D:$D, N$2))</f>
        <v>#REF!</v>
      </c>
      <c r="O230" s="335" t="e">
        <f>$I230*IF($G230="Pickup", SUMIFS(NewEmisData!I:I, NewEmisData!$A:$A, "Pickup", NewEmisData!$B:$B, $A230, NewEmisData!$C:$C, $H230, NewEmisData!$D:$D, O$2), SUMIFS(NewEmisData!I:I, NewEmisData!$A:$A, "LDV", NewEmisData!$B:$B, $A230, NewEmisData!$C:$C, $H230, NewEmisData!$D:$D, O$2))</f>
        <v>#REF!</v>
      </c>
      <c r="P230" s="335" t="e">
        <f>$I230*IF($G230="Pickup", SUMIFS(NewEmisData!J:J, NewEmisData!$A:$A, "Pickup", NewEmisData!$B:$B, $A230, NewEmisData!$C:$C, $H230, NewEmisData!$D:$D, P$2), SUMIFS(NewEmisData!J:J, NewEmisData!$A:$A, "LDV", NewEmisData!$B:$B, $A230, NewEmisData!$C:$C, $H230, NewEmisData!$D:$D, P$2))</f>
        <v>#REF!</v>
      </c>
      <c r="Q230" s="335" t="e">
        <f>$I230*IF($G230="Pickup", SUMIFS(NewEmisData!K:K, NewEmisData!$A:$A, "Pickup", NewEmisData!$B:$B, $A230, NewEmisData!$C:$C, $H230, NewEmisData!$D:$D, Q$2), SUMIFS(NewEmisData!K:K, NewEmisData!$A:$A, "LDV", NewEmisData!$B:$B, $A230, NewEmisData!$C:$C, $H230, NewEmisData!$D:$D, Q$2))</f>
        <v>#REF!</v>
      </c>
      <c r="R230" s="335" t="e">
        <f>$I230*IF($G230="Pickup", SUMIFS(NewEmisData!L:L, NewEmisData!$A:$A, "Pickup", NewEmisData!$B:$B, $A230, NewEmisData!$C:$C, $H230, NewEmisData!$D:$D, R$2), SUMIFS(NewEmisData!L:L, NewEmisData!$A:$A, "LDV", NewEmisData!$B:$B, $A230, NewEmisData!$C:$C, $H230, NewEmisData!$D:$D, R$2))</f>
        <v>#REF!</v>
      </c>
      <c r="S230" s="335" t="e">
        <f>$I230*IF($G230="Pickup", SUMIFS(NewEmisData!M:M, NewEmisData!$A:$A, "Pickup", NewEmisData!$B:$B, $A230, NewEmisData!$C:$C, $H230, NewEmisData!$D:$D, S$2), SUMIFS(NewEmisData!M:M, NewEmisData!$A:$A, "LDV", NewEmisData!$B:$B, $A230, NewEmisData!$C:$C, $H230, NewEmisData!$D:$D, S$2))</f>
        <v>#REF!</v>
      </c>
      <c r="T230" s="335">
        <v>0.18630521230514296</v>
      </c>
      <c r="U230" s="335" t="e">
        <f>$I230*IF($G230="Pickup", SUMIFS(NewEmisData!E:E, NewEmisData!$A:$A, "Pickup", NewEmisData!$B:$B, $A230, NewEmisData!$C:$C, $H230, NewEmisData!$D:$D, U$2), SUMIFS(NewEmisData!E:E, NewEmisData!$A:$A, "LDV", NewEmisData!$B:$B, $A230, NewEmisData!$C:$C, $H230, NewEmisData!$D:$D, U$2))</f>
        <v>#REF!</v>
      </c>
      <c r="V230" s="335" t="e">
        <f>$I230*IF($G230="Pickup", SUMIFS(NewEmisData!F:F, NewEmisData!$A:$A, "Pickup", NewEmisData!$B:$B, $A230, NewEmisData!$C:$C, $H230, NewEmisData!$D:$D, V$2), SUMIFS(NewEmisData!F:F, NewEmisData!$A:$A, "LDV", NewEmisData!$B:$B, $A230, NewEmisData!$C:$C, $H230, NewEmisData!$D:$D, V$2))</f>
        <v>#REF!</v>
      </c>
      <c r="W230" s="335" t="e">
        <f>$I230*IF($G230="Pickup", SUMIFS(NewEmisData!G:G, NewEmisData!$A:$A, "Pickup", NewEmisData!$B:$B, $A230, NewEmisData!$C:$C, $H230, NewEmisData!$D:$D, W$2), SUMIFS(NewEmisData!G:G, NewEmisData!$A:$A, "LDV", NewEmisData!$B:$B, $A230, NewEmisData!$C:$C, $H230, NewEmisData!$D:$D, W$2))</f>
        <v>#REF!</v>
      </c>
      <c r="X230" s="335" t="e">
        <f>$I230*IF($G230="Pickup", SUMIFS(NewEmisData!H:H, NewEmisData!$A:$A, "Pickup", NewEmisData!$B:$B, $A230, NewEmisData!$C:$C, $H230, NewEmisData!$D:$D, X$2), SUMIFS(NewEmisData!H:H, NewEmisData!$A:$A, "LDV", NewEmisData!$B:$B, $A230, NewEmisData!$C:$C, $H230, NewEmisData!$D:$D, X$2))</f>
        <v>#REF!</v>
      </c>
      <c r="Y230" s="335" t="e">
        <f>$I230*IF($G230="Pickup", SUMIFS(NewEmisData!I:I, NewEmisData!$A:$A, "Pickup", NewEmisData!$B:$B, $A230, NewEmisData!$C:$C, $H230, NewEmisData!$D:$D, Y$2), SUMIFS(NewEmisData!I:I, NewEmisData!$A:$A, "LDV", NewEmisData!$B:$B, $A230, NewEmisData!$C:$C, $H230, NewEmisData!$D:$D, Y$2))</f>
        <v>#REF!</v>
      </c>
      <c r="Z230" s="335" t="e">
        <f>$I230*IF($G230="Pickup", SUMIFS(NewEmisData!J:J, NewEmisData!$A:$A, "Pickup", NewEmisData!$B:$B, $A230, NewEmisData!$C:$C, $H230, NewEmisData!$D:$D, Z$2), SUMIFS(NewEmisData!J:J, NewEmisData!$A:$A, "LDV", NewEmisData!$B:$B, $A230, NewEmisData!$C:$C, $H230, NewEmisData!$D:$D, Z$2))</f>
        <v>#REF!</v>
      </c>
      <c r="AA230" s="335" t="e">
        <f>$I230*IF($G230="Pickup", SUMIFS(NewEmisData!K:K, NewEmisData!$A:$A, "Pickup", NewEmisData!$B:$B, $A230, NewEmisData!$C:$C, $H230, NewEmisData!$D:$D, AA$2), SUMIFS(NewEmisData!K:K, NewEmisData!$A:$A, "LDV", NewEmisData!$B:$B, $A230, NewEmisData!$C:$C, $H230, NewEmisData!$D:$D, AA$2))</f>
        <v>#REF!</v>
      </c>
      <c r="AB230" s="335" t="e">
        <f>$I230*IF($G230="Pickup", SUMIFS(NewEmisData!L:L, NewEmisData!$A:$A, "Pickup", NewEmisData!$B:$B, $A230, NewEmisData!$C:$C, $H230, NewEmisData!$D:$D, AB$2), SUMIFS(NewEmisData!L:L, NewEmisData!$A:$A, "LDV", NewEmisData!$B:$B, $A230, NewEmisData!$C:$C, $H230, NewEmisData!$D:$D, AB$2))</f>
        <v>#REF!</v>
      </c>
      <c r="AC230" s="335" t="e">
        <f>$I230*IF($G230="Pickup", SUMIFS(NewEmisData!M:M, NewEmisData!$A:$A, "Pickup", NewEmisData!$B:$B, $A230, NewEmisData!$C:$C, $H230, NewEmisData!$D:$D, AC$2), SUMIFS(NewEmisData!M:M, NewEmisData!$A:$A, "LDV", NewEmisData!$B:$B, $A230, NewEmisData!$C:$C, $H230, NewEmisData!$D:$D, AC$2))</f>
        <v>#REF!</v>
      </c>
      <c r="AD230" s="335">
        <v>4.1400383479619739E-2</v>
      </c>
      <c r="AE230" s="335" t="e">
        <f>$I230*IF($G230="Pickup", SUMIFS(NewEmisData!E:E, NewEmisData!$A:$A, "Pickup", NewEmisData!$B:$B, $A230, NewEmisData!$C:$C, $H230, NewEmisData!$D:$D, AE$2), SUMIFS(NewEmisData!E:E, NewEmisData!$A:$A, "LDV", NewEmisData!$B:$B, $A230, NewEmisData!$C:$C, $H230, NewEmisData!$D:$D, AE$2))</f>
        <v>#REF!</v>
      </c>
      <c r="AF230" s="335" t="e">
        <f>$I230*IF($G230="Pickup", SUMIFS(NewEmisData!F:F, NewEmisData!$A:$A, "Pickup", NewEmisData!$B:$B, $A230, NewEmisData!$C:$C, $H230, NewEmisData!$D:$D, AF$2), SUMIFS(NewEmisData!F:F, NewEmisData!$A:$A, "LDV", NewEmisData!$B:$B, $A230, NewEmisData!$C:$C, $H230, NewEmisData!$D:$D, AF$2))</f>
        <v>#REF!</v>
      </c>
      <c r="AG230" s="335" t="e">
        <f>$I230*IF($G230="Pickup", SUMIFS(NewEmisData!G:G, NewEmisData!$A:$A, "Pickup", NewEmisData!$B:$B, $A230, NewEmisData!$C:$C, $H230, NewEmisData!$D:$D, AG$2), SUMIFS(NewEmisData!G:G, NewEmisData!$A:$A, "LDV", NewEmisData!$B:$B, $A230, NewEmisData!$C:$C, $H230, NewEmisData!$D:$D, AG$2))</f>
        <v>#REF!</v>
      </c>
      <c r="AH230" s="335" t="e">
        <f>$I230*IF($G230="Pickup", SUMIFS(NewEmisData!H:H, NewEmisData!$A:$A, "Pickup", NewEmisData!$B:$B, $A230, NewEmisData!$C:$C, $H230, NewEmisData!$D:$D, AH$2), SUMIFS(NewEmisData!H:H, NewEmisData!$A:$A, "LDV", NewEmisData!$B:$B, $A230, NewEmisData!$C:$C, $H230, NewEmisData!$D:$D, AH$2))</f>
        <v>#REF!</v>
      </c>
      <c r="AI230" s="335" t="e">
        <f>$I230*IF($G230="Pickup", SUMIFS(NewEmisData!I:I, NewEmisData!$A:$A, "Pickup", NewEmisData!$B:$B, $A230, NewEmisData!$C:$C, $H230, NewEmisData!$D:$D, AI$2), SUMIFS(NewEmisData!I:I, NewEmisData!$A:$A, "LDV", NewEmisData!$B:$B, $A230, NewEmisData!$C:$C, $H230, NewEmisData!$D:$D, AI$2))</f>
        <v>#REF!</v>
      </c>
      <c r="AJ230" s="335" t="e">
        <f>$I230*IF($G230="Pickup", SUMIFS(NewEmisData!J:J, NewEmisData!$A:$A, "Pickup", NewEmisData!$B:$B, $A230, NewEmisData!$C:$C, $H230, NewEmisData!$D:$D, AJ$2), SUMIFS(NewEmisData!J:J, NewEmisData!$A:$A, "LDV", NewEmisData!$B:$B, $A230, NewEmisData!$C:$C, $H230, NewEmisData!$D:$D, AJ$2))</f>
        <v>#REF!</v>
      </c>
      <c r="AK230" s="335" t="e">
        <f>$I230*IF($G230="Pickup", SUMIFS(NewEmisData!K:K, NewEmisData!$A:$A, "Pickup", NewEmisData!$B:$B, $A230, NewEmisData!$C:$C, $H230, NewEmisData!$D:$D, AK$2), SUMIFS(NewEmisData!K:K, NewEmisData!$A:$A, "LDV", NewEmisData!$B:$B, $A230, NewEmisData!$C:$C, $H230, NewEmisData!$D:$D, AK$2))</f>
        <v>#REF!</v>
      </c>
      <c r="AL230" s="335" t="e">
        <f>$I230*IF($G230="Pickup", SUMIFS(NewEmisData!L:L, NewEmisData!$A:$A, "Pickup", NewEmisData!$B:$B, $A230, NewEmisData!$C:$C, $H230, NewEmisData!$D:$D, AL$2), SUMIFS(NewEmisData!L:L, NewEmisData!$A:$A, "LDV", NewEmisData!$B:$B, $A230, NewEmisData!$C:$C, $H230, NewEmisData!$D:$D, AL$2))</f>
        <v>#REF!</v>
      </c>
      <c r="AM230" s="335" t="e">
        <f>$I230*IF($G230="Pickup", SUMIFS(NewEmisData!M:M, NewEmisData!$A:$A, "Pickup", NewEmisData!$B:$B, $A230, NewEmisData!$C:$C, $H230, NewEmisData!$D:$D, AM$2), SUMIFS(NewEmisData!M:M, NewEmisData!$A:$A, "LDV", NewEmisData!$B:$B, $A230, NewEmisData!$C:$C, $H230, NewEmisData!$D:$D, AM$2))</f>
        <v>#REF!</v>
      </c>
      <c r="AN230" s="335">
        <v>1.7932369531470629E-3</v>
      </c>
      <c r="AO230" s="335" t="e">
        <f>$I230*IF($G230="Pickup", SUMIFS(NewEmisData!E:E, NewEmisData!$A:$A, "Pickup", NewEmisData!$B:$B, $A230, NewEmisData!$C:$C, $H230, NewEmisData!$D:$D, AO$2), SUMIFS(NewEmisData!E:E, NewEmisData!$A:$A, "LDV", NewEmisData!$B:$B, $A230, NewEmisData!$C:$C, $H230, NewEmisData!$D:$D, AO$2))</f>
        <v>#REF!</v>
      </c>
      <c r="AP230" s="335" t="e">
        <f>$I230*IF($G230="Pickup", SUMIFS(NewEmisData!F:F, NewEmisData!$A:$A, "Pickup", NewEmisData!$B:$B, $A230, NewEmisData!$C:$C, $H230, NewEmisData!$D:$D, AP$2), SUMIFS(NewEmisData!F:F, NewEmisData!$A:$A, "LDV", NewEmisData!$B:$B, $A230, NewEmisData!$C:$C, $H230, NewEmisData!$D:$D, AP$2))</f>
        <v>#REF!</v>
      </c>
      <c r="AQ230" s="335" t="e">
        <f>$I230*IF($G230="Pickup", SUMIFS(NewEmisData!G:G, NewEmisData!$A:$A, "Pickup", NewEmisData!$B:$B, $A230, NewEmisData!$C:$C, $H230, NewEmisData!$D:$D, AQ$2), SUMIFS(NewEmisData!G:G, NewEmisData!$A:$A, "LDV", NewEmisData!$B:$B, $A230, NewEmisData!$C:$C, $H230, NewEmisData!$D:$D, AQ$2))</f>
        <v>#REF!</v>
      </c>
      <c r="AR230" s="335" t="e">
        <f>$I230*IF($G230="Pickup", SUMIFS(NewEmisData!H:H, NewEmisData!$A:$A, "Pickup", NewEmisData!$B:$B, $A230, NewEmisData!$C:$C, $H230, NewEmisData!$D:$D, AR$2), SUMIFS(NewEmisData!H:H, NewEmisData!$A:$A, "LDV", NewEmisData!$B:$B, $A230, NewEmisData!$C:$C, $H230, NewEmisData!$D:$D, AR$2))</f>
        <v>#REF!</v>
      </c>
      <c r="AS230" s="335" t="e">
        <f>$I230*IF($G230="Pickup", SUMIFS(NewEmisData!I:I, NewEmisData!$A:$A, "Pickup", NewEmisData!$B:$B, $A230, NewEmisData!$C:$C, $H230, NewEmisData!$D:$D, AS$2), SUMIFS(NewEmisData!I:I, NewEmisData!$A:$A, "LDV", NewEmisData!$B:$B, $A230, NewEmisData!$C:$C, $H230, NewEmisData!$D:$D, AS$2))</f>
        <v>#REF!</v>
      </c>
      <c r="AT230" s="335" t="e">
        <f>$I230*IF($G230="Pickup", SUMIFS(NewEmisData!J:J, NewEmisData!$A:$A, "Pickup", NewEmisData!$B:$B, $A230, NewEmisData!$C:$C, $H230, NewEmisData!$D:$D, AT$2), SUMIFS(NewEmisData!J:J, NewEmisData!$A:$A, "LDV", NewEmisData!$B:$B, $A230, NewEmisData!$C:$C, $H230, NewEmisData!$D:$D, AT$2))</f>
        <v>#REF!</v>
      </c>
      <c r="AU230" s="335" t="e">
        <f>$I230*IF($G230="Pickup", SUMIFS(NewEmisData!K:K, NewEmisData!$A:$A, "Pickup", NewEmisData!$B:$B, $A230, NewEmisData!$C:$C, $H230, NewEmisData!$D:$D, AU$2), SUMIFS(NewEmisData!K:K, NewEmisData!$A:$A, "LDV", NewEmisData!$B:$B, $A230, NewEmisData!$C:$C, $H230, NewEmisData!$D:$D, AU$2))</f>
        <v>#REF!</v>
      </c>
      <c r="AV230" s="335" t="e">
        <f>$I230*IF($G230="Pickup", SUMIFS(NewEmisData!L:L, NewEmisData!$A:$A, "Pickup", NewEmisData!$B:$B, $A230, NewEmisData!$C:$C, $H230, NewEmisData!$D:$D, AV$2), SUMIFS(NewEmisData!L:L, NewEmisData!$A:$A, "LDV", NewEmisData!$B:$B, $A230, NewEmisData!$C:$C, $H230, NewEmisData!$D:$D, AV$2))</f>
        <v>#REF!</v>
      </c>
      <c r="AW230" s="335" t="e">
        <f>$I230*IF($G230="Pickup", SUMIFS(NewEmisData!M:M, NewEmisData!$A:$A, "Pickup", NewEmisData!$B:$B, $A230, NewEmisData!$C:$C, $H230, NewEmisData!$D:$D, AW$2), SUMIFS(NewEmisData!M:M, NewEmisData!$A:$A, "LDV", NewEmisData!$B:$B, $A230, NewEmisData!$C:$C, $H230, NewEmisData!$D:$D, AW$2))</f>
        <v>#REF!</v>
      </c>
      <c r="AX230" s="335">
        <v>3.3449762373957422E-2</v>
      </c>
      <c r="AY230" s="335" t="e">
        <f>$I230*IF($G230="Pickup", SUMIFS(NewEmisData!E:E, NewEmisData!$A:$A, "Pickup", NewEmisData!$B:$B, $A230, NewEmisData!$C:$C, $H230, NewEmisData!$D:$D, AY$2), SUMIFS(NewEmisData!E:E, NewEmisData!$A:$A, "LDV", NewEmisData!$B:$B, $A230, NewEmisData!$C:$C, $H230, NewEmisData!$D:$D, AY$2))</f>
        <v>#REF!</v>
      </c>
      <c r="AZ230" s="335" t="e">
        <f>$I230*IF($G230="Pickup", SUMIFS(NewEmisData!F:F, NewEmisData!$A:$A, "Pickup", NewEmisData!$B:$B, $A230, NewEmisData!$C:$C, $H230, NewEmisData!$D:$D, AZ$2), SUMIFS(NewEmisData!F:F, NewEmisData!$A:$A, "LDV", NewEmisData!$B:$B, $A230, NewEmisData!$C:$C, $H230, NewEmisData!$D:$D, AZ$2))</f>
        <v>#REF!</v>
      </c>
      <c r="BA230" s="335" t="e">
        <f>$I230*IF($G230="Pickup", SUMIFS(NewEmisData!G:G, NewEmisData!$A:$A, "Pickup", NewEmisData!$B:$B, $A230, NewEmisData!$C:$C, $H230, NewEmisData!$D:$D, BA$2), SUMIFS(NewEmisData!G:G, NewEmisData!$A:$A, "LDV", NewEmisData!$B:$B, $A230, NewEmisData!$C:$C, $H230, NewEmisData!$D:$D, BA$2))</f>
        <v>#REF!</v>
      </c>
      <c r="BB230" s="335" t="e">
        <f>$I230*IF($G230="Pickup", SUMIFS(NewEmisData!H:H, NewEmisData!$A:$A, "Pickup", NewEmisData!$B:$B, $A230, NewEmisData!$C:$C, $H230, NewEmisData!$D:$D, BB$2), SUMIFS(NewEmisData!H:H, NewEmisData!$A:$A, "LDV", NewEmisData!$B:$B, $A230, NewEmisData!$C:$C, $H230, NewEmisData!$D:$D, BB$2))</f>
        <v>#REF!</v>
      </c>
      <c r="BC230" s="335" t="e">
        <f>$I230*IF($G230="Pickup", SUMIFS(NewEmisData!I:I, NewEmisData!$A:$A, "Pickup", NewEmisData!$B:$B, $A230, NewEmisData!$C:$C, $H230, NewEmisData!$D:$D, BC$2), SUMIFS(NewEmisData!I:I, NewEmisData!$A:$A, "LDV", NewEmisData!$B:$B, $A230, NewEmisData!$C:$C, $H230, NewEmisData!$D:$D, BC$2))</f>
        <v>#REF!</v>
      </c>
      <c r="BD230" s="335" t="e">
        <f>$I230*IF($G230="Pickup", SUMIFS(NewEmisData!J:J, NewEmisData!$A:$A, "Pickup", NewEmisData!$B:$B, $A230, NewEmisData!$C:$C, $H230, NewEmisData!$D:$D, BD$2), SUMIFS(NewEmisData!J:J, NewEmisData!$A:$A, "LDV", NewEmisData!$B:$B, $A230, NewEmisData!$C:$C, $H230, NewEmisData!$D:$D, BD$2))</f>
        <v>#REF!</v>
      </c>
      <c r="BE230" s="335" t="e">
        <f>$I230*IF($G230="Pickup", SUMIFS(NewEmisData!K:K, NewEmisData!$A:$A, "Pickup", NewEmisData!$B:$B, $A230, NewEmisData!$C:$C, $H230, NewEmisData!$D:$D, BE$2), SUMIFS(NewEmisData!K:K, NewEmisData!$A:$A, "LDV", NewEmisData!$B:$B, $A230, NewEmisData!$C:$C, $H230, NewEmisData!$D:$D, BE$2))</f>
        <v>#REF!</v>
      </c>
      <c r="BF230" s="335" t="e">
        <f>$I230*IF($G230="Pickup", SUMIFS(NewEmisData!L:L, NewEmisData!$A:$A, "Pickup", NewEmisData!$B:$B, $A230, NewEmisData!$C:$C, $H230, NewEmisData!$D:$D, BF$2), SUMIFS(NewEmisData!L:L, NewEmisData!$A:$A, "LDV", NewEmisData!$B:$B, $A230, NewEmisData!$C:$C, $H230, NewEmisData!$D:$D, BF$2))</f>
        <v>#REF!</v>
      </c>
      <c r="BG230" s="335" t="e">
        <f>$I230*IF($G230="Pickup", SUMIFS(NewEmisData!M:M, NewEmisData!$A:$A, "Pickup", NewEmisData!$B:$B, $A230, NewEmisData!$C:$C, $H230, NewEmisData!$D:$D, BG$2), SUMIFS(NewEmisData!M:M, NewEmisData!$A:$A, "LDV", NewEmisData!$B:$B, $A230, NewEmisData!$C:$C, $H230, NewEmisData!$D:$D, BG$2))</f>
        <v>#REF!</v>
      </c>
      <c r="BH230" s="335">
        <v>6.7379974655566981E-3</v>
      </c>
      <c r="BI230" s="335" t="e">
        <f>$I230*IF($G230="Pickup", SUMIFS(NewEmisData!E:E, NewEmisData!$A:$A, "Pickup", NewEmisData!$B:$B, $A230, NewEmisData!$C:$C, $H230, NewEmisData!$D:$D, BI$2), SUMIFS(NewEmisData!E:E, NewEmisData!$A:$A, "LDV", NewEmisData!$B:$B, $A230, NewEmisData!$C:$C, $H230, NewEmisData!$D:$D, BI$2))</f>
        <v>#REF!</v>
      </c>
      <c r="BJ230" s="335" t="e">
        <f>$I230*IF($G230="Pickup", SUMIFS(NewEmisData!F:F, NewEmisData!$A:$A, "Pickup", NewEmisData!$B:$B, $A230, NewEmisData!$C:$C, $H230, NewEmisData!$D:$D, BJ$2), SUMIFS(NewEmisData!F:F, NewEmisData!$A:$A, "LDV", NewEmisData!$B:$B, $A230, NewEmisData!$C:$C, $H230, NewEmisData!$D:$D, BJ$2))</f>
        <v>#REF!</v>
      </c>
      <c r="BK230" s="335" t="e">
        <f>$I230*IF($G230="Pickup", SUMIFS(NewEmisData!G:G, NewEmisData!$A:$A, "Pickup", NewEmisData!$B:$B, $A230, NewEmisData!$C:$C, $H230, NewEmisData!$D:$D, BK$2), SUMIFS(NewEmisData!G:G, NewEmisData!$A:$A, "LDV", NewEmisData!$B:$B, $A230, NewEmisData!$C:$C, $H230, NewEmisData!$D:$D, BK$2))</f>
        <v>#REF!</v>
      </c>
      <c r="BL230" s="335" t="e">
        <f>$I230*IF($G230="Pickup", SUMIFS(NewEmisData!H:H, NewEmisData!$A:$A, "Pickup", NewEmisData!$B:$B, $A230, NewEmisData!$C:$C, $H230, NewEmisData!$D:$D, BL$2), SUMIFS(NewEmisData!H:H, NewEmisData!$A:$A, "LDV", NewEmisData!$B:$B, $A230, NewEmisData!$C:$C, $H230, NewEmisData!$D:$D, BL$2))</f>
        <v>#REF!</v>
      </c>
      <c r="BM230" s="335" t="e">
        <f>$I230*IF($G230="Pickup", SUMIFS(NewEmisData!I:I, NewEmisData!$A:$A, "Pickup", NewEmisData!$B:$B, $A230, NewEmisData!$C:$C, $H230, NewEmisData!$D:$D, BM$2), SUMIFS(NewEmisData!I:I, NewEmisData!$A:$A, "LDV", NewEmisData!$B:$B, $A230, NewEmisData!$C:$C, $H230, NewEmisData!$D:$D, BM$2))</f>
        <v>#REF!</v>
      </c>
      <c r="BN230" s="335" t="e">
        <f>$I230*IF($G230="Pickup", SUMIFS(NewEmisData!J:J, NewEmisData!$A:$A, "Pickup", NewEmisData!$B:$B, $A230, NewEmisData!$C:$C, $H230, NewEmisData!$D:$D, BN$2), SUMIFS(NewEmisData!J:J, NewEmisData!$A:$A, "LDV", NewEmisData!$B:$B, $A230, NewEmisData!$C:$C, $H230, NewEmisData!$D:$D, BN$2))</f>
        <v>#REF!</v>
      </c>
      <c r="BO230" s="335" t="e">
        <f>$I230*IF($G230="Pickup", SUMIFS(NewEmisData!K:K, NewEmisData!$A:$A, "Pickup", NewEmisData!$B:$B, $A230, NewEmisData!$C:$C, $H230, NewEmisData!$D:$D, BO$2), SUMIFS(NewEmisData!K:K, NewEmisData!$A:$A, "LDV", NewEmisData!$B:$B, $A230, NewEmisData!$C:$C, $H230, NewEmisData!$D:$D, BO$2))</f>
        <v>#REF!</v>
      </c>
      <c r="BP230" s="335" t="e">
        <f>$I230*IF($G230="Pickup", SUMIFS(NewEmisData!L:L, NewEmisData!$A:$A, "Pickup", NewEmisData!$B:$B, $A230, NewEmisData!$C:$C, $H230, NewEmisData!$D:$D, BP$2), SUMIFS(NewEmisData!L:L, NewEmisData!$A:$A, "LDV", NewEmisData!$B:$B, $A230, NewEmisData!$C:$C, $H230, NewEmisData!$D:$D, BP$2))</f>
        <v>#REF!</v>
      </c>
      <c r="BQ230" s="335" t="e">
        <f>$I230*IF($G230="Pickup", SUMIFS(NewEmisData!M:M, NewEmisData!$A:$A, "Pickup", NewEmisData!$B:$B, $A230, NewEmisData!$C:$C, $H230, NewEmisData!$D:$D, BQ$2), SUMIFS(NewEmisData!M:M, NewEmisData!$A:$A, "LDV", NewEmisData!$B:$B, $A230, NewEmisData!$C:$C, $H230, NewEmisData!$D:$D, BQ$2))</f>
        <v>#REF!</v>
      </c>
      <c r="BR230" s="335">
        <v>0.9864641678386572</v>
      </c>
      <c r="BS230" s="335" t="e">
        <f>$I230*IF($G230="Pickup", SUMIFS(NewEmisData!E:E, NewEmisData!$A:$A, "Pickup", NewEmisData!$B:$B, $A230, NewEmisData!$C:$C, $H230, NewEmisData!$D:$D, BS$2), SUMIFS(NewEmisData!E:E, NewEmisData!$A:$A, "LDV", NewEmisData!$B:$B, $A230, NewEmisData!$C:$C, $H230, NewEmisData!$D:$D, BS$2))</f>
        <v>#REF!</v>
      </c>
      <c r="BT230" s="335" t="e">
        <f>$I230*IF($G230="Pickup", SUMIFS(NewEmisData!F:F, NewEmisData!$A:$A, "Pickup", NewEmisData!$B:$B, $A230, NewEmisData!$C:$C, $H230, NewEmisData!$D:$D, BT$2), SUMIFS(NewEmisData!F:F, NewEmisData!$A:$A, "LDV", NewEmisData!$B:$B, $A230, NewEmisData!$C:$C, $H230, NewEmisData!$D:$D, BT$2))</f>
        <v>#REF!</v>
      </c>
      <c r="BU230" s="335" t="e">
        <f>$I230*IF($G230="Pickup", SUMIFS(NewEmisData!G:G, NewEmisData!$A:$A, "Pickup", NewEmisData!$B:$B, $A230, NewEmisData!$C:$C, $H230, NewEmisData!$D:$D, BU$2), SUMIFS(NewEmisData!G:G, NewEmisData!$A:$A, "LDV", NewEmisData!$B:$B, $A230, NewEmisData!$C:$C, $H230, NewEmisData!$D:$D, BU$2))</f>
        <v>#REF!</v>
      </c>
      <c r="BV230" s="335" t="e">
        <f>$I230*IF($G230="Pickup", SUMIFS(NewEmisData!H:H, NewEmisData!$A:$A, "Pickup", NewEmisData!$B:$B, $A230, NewEmisData!$C:$C, $H230, NewEmisData!$D:$D, BV$2), SUMIFS(NewEmisData!H:H, NewEmisData!$A:$A, "LDV", NewEmisData!$B:$B, $A230, NewEmisData!$C:$C, $H230, NewEmisData!$D:$D, BV$2))</f>
        <v>#REF!</v>
      </c>
      <c r="BW230" s="335" t="e">
        <f>$I230*IF($G230="Pickup", SUMIFS(NewEmisData!I:I, NewEmisData!$A:$A, "Pickup", NewEmisData!$B:$B, $A230, NewEmisData!$C:$C, $H230, NewEmisData!$D:$D, BW$2), SUMIFS(NewEmisData!I:I, NewEmisData!$A:$A, "LDV", NewEmisData!$B:$B, $A230, NewEmisData!$C:$C, $H230, NewEmisData!$D:$D, BW$2))</f>
        <v>#REF!</v>
      </c>
      <c r="BX230" s="335" t="e">
        <f>$I230*IF($G230="Pickup", SUMIFS(NewEmisData!J:J, NewEmisData!$A:$A, "Pickup", NewEmisData!$B:$B, $A230, NewEmisData!$C:$C, $H230, NewEmisData!$D:$D, BX$2), SUMIFS(NewEmisData!J:J, NewEmisData!$A:$A, "LDV", NewEmisData!$B:$B, $A230, NewEmisData!$C:$C, $H230, NewEmisData!$D:$D, BX$2))</f>
        <v>#REF!</v>
      </c>
      <c r="BY230" s="335" t="e">
        <f>$I230*IF($G230="Pickup", SUMIFS(NewEmisData!K:K, NewEmisData!$A:$A, "Pickup", NewEmisData!$B:$B, $A230, NewEmisData!$C:$C, $H230, NewEmisData!$D:$D, BY$2), SUMIFS(NewEmisData!K:K, NewEmisData!$A:$A, "LDV", NewEmisData!$B:$B, $A230, NewEmisData!$C:$C, $H230, NewEmisData!$D:$D, BY$2))</f>
        <v>#REF!</v>
      </c>
      <c r="BZ230" s="335" t="e">
        <f>$I230*IF($G230="Pickup", SUMIFS(NewEmisData!L:L, NewEmisData!$A:$A, "Pickup", NewEmisData!$B:$B, $A230, NewEmisData!$C:$C, $H230, NewEmisData!$D:$D, BZ$2), SUMIFS(NewEmisData!L:L, NewEmisData!$A:$A, "LDV", NewEmisData!$B:$B, $A230, NewEmisData!$C:$C, $H230, NewEmisData!$D:$D, BZ$2))</f>
        <v>#REF!</v>
      </c>
      <c r="CA230" s="335" t="e">
        <f>$I230*IF($G230="Pickup", SUMIFS(NewEmisData!M:M, NewEmisData!$A:$A, "Pickup", NewEmisData!$B:$B, $A230, NewEmisData!$C:$C, $H230, NewEmisData!$D:$D, CA$2), SUMIFS(NewEmisData!M:M, NewEmisData!$A:$A, "LDV", NewEmisData!$B:$B, $A230, NewEmisData!$C:$C, $H230, NewEmisData!$D:$D, CA$2))</f>
        <v>#REF!</v>
      </c>
      <c r="CB230" s="335">
        <v>4.2418574417464452E-2</v>
      </c>
      <c r="CC230" s="335" t="e">
        <f>$I230*IF($G230="Pickup", SUMIFS(NewEmisData!E:E, NewEmisData!$A:$A, "Pickup", NewEmisData!$B:$B, $A230, NewEmisData!$C:$C, $H230, NewEmisData!$D:$D, CC$2), SUMIFS(NewEmisData!E:E, NewEmisData!$A:$A, "LDV", NewEmisData!$B:$B, $A230, NewEmisData!$C:$C, $H230, NewEmisData!$D:$D, CC$2))</f>
        <v>#REF!</v>
      </c>
      <c r="CD230" s="335" t="e">
        <f>$I230*IF($G230="Pickup", SUMIFS(NewEmisData!F:F, NewEmisData!$A:$A, "Pickup", NewEmisData!$B:$B, $A230, NewEmisData!$C:$C, $H230, NewEmisData!$D:$D, CD$2), SUMIFS(NewEmisData!F:F, NewEmisData!$A:$A, "LDV", NewEmisData!$B:$B, $A230, NewEmisData!$C:$C, $H230, NewEmisData!$D:$D, CD$2))</f>
        <v>#REF!</v>
      </c>
      <c r="CE230" s="335" t="e">
        <f>$I230*IF($G230="Pickup", SUMIFS(NewEmisData!G:G, NewEmisData!$A:$A, "Pickup", NewEmisData!$B:$B, $A230, NewEmisData!$C:$C, $H230, NewEmisData!$D:$D, CE$2), SUMIFS(NewEmisData!G:G, NewEmisData!$A:$A, "LDV", NewEmisData!$B:$B, $A230, NewEmisData!$C:$C, $H230, NewEmisData!$D:$D, CE$2))</f>
        <v>#REF!</v>
      </c>
      <c r="CF230" s="335" t="e">
        <f>$I230*IF($G230="Pickup", SUMIFS(NewEmisData!H:H, NewEmisData!$A:$A, "Pickup", NewEmisData!$B:$B, $A230, NewEmisData!$C:$C, $H230, NewEmisData!$D:$D, CF$2), SUMIFS(NewEmisData!H:H, NewEmisData!$A:$A, "LDV", NewEmisData!$B:$B, $A230, NewEmisData!$C:$C, $H230, NewEmisData!$D:$D, CF$2))</f>
        <v>#REF!</v>
      </c>
      <c r="CG230" s="335" t="e">
        <f>$I230*IF($G230="Pickup", SUMIFS(NewEmisData!I:I, NewEmisData!$A:$A, "Pickup", NewEmisData!$B:$B, $A230, NewEmisData!$C:$C, $H230, NewEmisData!$D:$D, CG$2), SUMIFS(NewEmisData!I:I, NewEmisData!$A:$A, "LDV", NewEmisData!$B:$B, $A230, NewEmisData!$C:$C, $H230, NewEmisData!$D:$D, CG$2))</f>
        <v>#REF!</v>
      </c>
      <c r="CH230" s="335" t="e">
        <f>$I230*IF($G230="Pickup", SUMIFS(NewEmisData!J:J, NewEmisData!$A:$A, "Pickup", NewEmisData!$B:$B, $A230, NewEmisData!$C:$C, $H230, NewEmisData!$D:$D, CH$2), SUMIFS(NewEmisData!J:J, NewEmisData!$A:$A, "LDV", NewEmisData!$B:$B, $A230, NewEmisData!$C:$C, $H230, NewEmisData!$D:$D, CH$2))</f>
        <v>#REF!</v>
      </c>
      <c r="CI230" s="335" t="e">
        <f>$I230*IF($G230="Pickup", SUMIFS(NewEmisData!K:K, NewEmisData!$A:$A, "Pickup", NewEmisData!$B:$B, $A230, NewEmisData!$C:$C, $H230, NewEmisData!$D:$D, CI$2), SUMIFS(NewEmisData!K:K, NewEmisData!$A:$A, "LDV", NewEmisData!$B:$B, $A230, NewEmisData!$C:$C, $H230, NewEmisData!$D:$D, CI$2))</f>
        <v>#REF!</v>
      </c>
      <c r="CJ230" s="335" t="e">
        <f>$I230*IF($G230="Pickup", SUMIFS(NewEmisData!L:L, NewEmisData!$A:$A, "Pickup", NewEmisData!$B:$B, $A230, NewEmisData!$C:$C, $H230, NewEmisData!$D:$D, CJ$2), SUMIFS(NewEmisData!L:L, NewEmisData!$A:$A, "LDV", NewEmisData!$B:$B, $A230, NewEmisData!$C:$C, $H230, NewEmisData!$D:$D, CJ$2))</f>
        <v>#REF!</v>
      </c>
      <c r="CK230" s="335" t="e">
        <f>$I230*IF($G230="Pickup", SUMIFS(NewEmisData!M:M, NewEmisData!$A:$A, "Pickup", NewEmisData!$B:$B, $A230, NewEmisData!$C:$C, $H230, NewEmisData!$D:$D, CK$2), SUMIFS(NewEmisData!M:M, NewEmisData!$A:$A, "LDV", NewEmisData!$B:$B, $A230, NewEmisData!$C:$C, $H230, NewEmisData!$D:$D, CK$2))</f>
        <v>#REF!</v>
      </c>
      <c r="CL230" s="335">
        <v>1.534212041318854E-2</v>
      </c>
      <c r="CM230" s="335" t="e">
        <f>$I230*IF($G230="Pickup", SUMIFS(NewEmisData!E:E, NewEmisData!$A:$A, "Pickup", NewEmisData!$B:$B, $A230, NewEmisData!$C:$C, $H230, NewEmisData!$D:$D, CM$2), SUMIFS(NewEmisData!E:E, NewEmisData!$A:$A, "LDV", NewEmisData!$B:$B, $A230, NewEmisData!$C:$C, $H230, NewEmisData!$D:$D, CM$2))</f>
        <v>#REF!</v>
      </c>
      <c r="CN230" s="335" t="e">
        <f>$I230*IF($G230="Pickup", SUMIFS(NewEmisData!F:F, NewEmisData!$A:$A, "Pickup", NewEmisData!$B:$B, $A230, NewEmisData!$C:$C, $H230, NewEmisData!$D:$D, CN$2), SUMIFS(NewEmisData!F:F, NewEmisData!$A:$A, "LDV", NewEmisData!$B:$B, $A230, NewEmisData!$C:$C, $H230, NewEmisData!$D:$D, CN$2))</f>
        <v>#REF!</v>
      </c>
      <c r="CO230" s="335" t="e">
        <f>$I230*IF($G230="Pickup", SUMIFS(NewEmisData!G:G, NewEmisData!$A:$A, "Pickup", NewEmisData!$B:$B, $A230, NewEmisData!$C:$C, $H230, NewEmisData!$D:$D, CO$2), SUMIFS(NewEmisData!G:G, NewEmisData!$A:$A, "LDV", NewEmisData!$B:$B, $A230, NewEmisData!$C:$C, $H230, NewEmisData!$D:$D, CO$2))</f>
        <v>#REF!</v>
      </c>
      <c r="CP230" s="335" t="e">
        <f>$I230*IF($G230="Pickup", SUMIFS(NewEmisData!H:H, NewEmisData!$A:$A, "Pickup", NewEmisData!$B:$B, $A230, NewEmisData!$C:$C, $H230, NewEmisData!$D:$D, CP$2), SUMIFS(NewEmisData!H:H, NewEmisData!$A:$A, "LDV", NewEmisData!$B:$B, $A230, NewEmisData!$C:$C, $H230, NewEmisData!$D:$D, CP$2))</f>
        <v>#REF!</v>
      </c>
      <c r="CQ230" s="335" t="e">
        <f>$I230*IF($G230="Pickup", SUMIFS(NewEmisData!I:I, NewEmisData!$A:$A, "Pickup", NewEmisData!$B:$B, $A230, NewEmisData!$C:$C, $H230, NewEmisData!$D:$D, CQ$2), SUMIFS(NewEmisData!I:I, NewEmisData!$A:$A, "LDV", NewEmisData!$B:$B, $A230, NewEmisData!$C:$C, $H230, NewEmisData!$D:$D, CQ$2))</f>
        <v>#REF!</v>
      </c>
      <c r="CR230" s="335" t="e">
        <f>$I230*IF($G230="Pickup", SUMIFS(NewEmisData!J:J, NewEmisData!$A:$A, "Pickup", NewEmisData!$B:$B, $A230, NewEmisData!$C:$C, $H230, NewEmisData!$D:$D, CR$2), SUMIFS(NewEmisData!J:J, NewEmisData!$A:$A, "LDV", NewEmisData!$B:$B, $A230, NewEmisData!$C:$C, $H230, NewEmisData!$D:$D, CR$2))</f>
        <v>#REF!</v>
      </c>
      <c r="CS230" s="335" t="e">
        <f>$I230*IF($G230="Pickup", SUMIFS(NewEmisData!K:K, NewEmisData!$A:$A, "Pickup", NewEmisData!$B:$B, $A230, NewEmisData!$C:$C, $H230, NewEmisData!$D:$D, CS$2), SUMIFS(NewEmisData!K:K, NewEmisData!$A:$A, "LDV", NewEmisData!$B:$B, $A230, NewEmisData!$C:$C, $H230, NewEmisData!$D:$D, CS$2))</f>
        <v>#REF!</v>
      </c>
      <c r="CT230" s="335" t="e">
        <f>$I230*IF($G230="Pickup", SUMIFS(NewEmisData!L:L, NewEmisData!$A:$A, "Pickup", NewEmisData!$B:$B, $A230, NewEmisData!$C:$C, $H230, NewEmisData!$D:$D, CT$2), SUMIFS(NewEmisData!L:L, NewEmisData!$A:$A, "LDV", NewEmisData!$B:$B, $A230, NewEmisData!$C:$C, $H230, NewEmisData!$D:$D, CT$2))</f>
        <v>#REF!</v>
      </c>
      <c r="CU230" s="335" t="e">
        <f>$I230*IF($G230="Pickup", SUMIFS(NewEmisData!M:M, NewEmisData!$A:$A, "Pickup", NewEmisData!$B:$B, $A230, NewEmisData!$C:$C, $H230, NewEmisData!$D:$D, CU$2), SUMIFS(NewEmisData!M:M, NewEmisData!$A:$A, "LDV", NewEmisData!$B:$B, $A230, NewEmisData!$C:$C, $H230, NewEmisData!$D:$D, CU$2))</f>
        <v>#REF!</v>
      </c>
      <c r="CV230" s="335">
        <v>4.7566497296473616E-3</v>
      </c>
      <c r="CW230" s="335">
        <v>2.2916065704373795E-3</v>
      </c>
      <c r="CX230" s="335">
        <v>1.8746702166884215E-3</v>
      </c>
      <c r="CY230" s="335">
        <v>1.5173254739063334E-3</v>
      </c>
      <c r="CZ230" s="335">
        <v>1.2796299371776378E-3</v>
      </c>
      <c r="DA230" s="335">
        <v>9.7820221375331286E-4</v>
      </c>
      <c r="DB230" s="335">
        <v>7.6885754354862003E-4</v>
      </c>
      <c r="DC230" s="335">
        <v>7.4349846546621222E-4</v>
      </c>
      <c r="DD230" s="335">
        <v>7.2935869112507378E-4</v>
      </c>
      <c r="DE230" s="335">
        <v>7.2476795409733496E-4</v>
      </c>
      <c r="DF230" s="335">
        <v>7.2476795409733496E-4</v>
      </c>
      <c r="DG230" s="335" t="e">
        <f>$I230*IF($G230="Pickup", SUMIFS(NewEmisData!E:E, NewEmisData!$A:$A, "Pickup", NewEmisData!$B:$B, $A230, NewEmisData!$C:$C, $H230, NewEmisData!$D:$D, DG$2), SUMIFS(NewEmisData!E:E, NewEmisData!$A:$A, "LDV", NewEmisData!$B:$B, $A230, NewEmisData!$C:$C, $H230, NewEmisData!$D:$D, DG$2))</f>
        <v>#REF!</v>
      </c>
      <c r="DH230" s="335" t="e">
        <f>$I230*IF($G230="Pickup", SUMIFS(NewEmisData!F:F, NewEmisData!$A:$A, "Pickup", NewEmisData!$B:$B, $A230, NewEmisData!$C:$C, $H230, NewEmisData!$D:$D, DH$2), SUMIFS(NewEmisData!F:F, NewEmisData!$A:$A, "LDV", NewEmisData!$B:$B, $A230, NewEmisData!$C:$C, $H230, NewEmisData!$D:$D, DH$2))</f>
        <v>#REF!</v>
      </c>
      <c r="DI230" s="335" t="e">
        <f>$I230*IF($G230="Pickup", SUMIFS(NewEmisData!G:G, NewEmisData!$A:$A, "Pickup", NewEmisData!$B:$B, $A230, NewEmisData!$C:$C, $H230, NewEmisData!$D:$D, DI$2), SUMIFS(NewEmisData!G:G, NewEmisData!$A:$A, "LDV", NewEmisData!$B:$B, $A230, NewEmisData!$C:$C, $H230, NewEmisData!$D:$D, DI$2))</f>
        <v>#REF!</v>
      </c>
      <c r="DJ230" s="335" t="e">
        <f>$I230*IF($G230="Pickup", SUMIFS(NewEmisData!H:H, NewEmisData!$A:$A, "Pickup", NewEmisData!$B:$B, $A230, NewEmisData!$C:$C, $H230, NewEmisData!$D:$D, DJ$2), SUMIFS(NewEmisData!H:H, NewEmisData!$A:$A, "LDV", NewEmisData!$B:$B, $A230, NewEmisData!$C:$C, $H230, NewEmisData!$D:$D, DJ$2))</f>
        <v>#REF!</v>
      </c>
      <c r="DK230" s="335" t="e">
        <f>$I230*IF($G230="Pickup", SUMIFS(NewEmisData!I:I, NewEmisData!$A:$A, "Pickup", NewEmisData!$B:$B, $A230, NewEmisData!$C:$C, $H230, NewEmisData!$D:$D, DK$2), SUMIFS(NewEmisData!I:I, NewEmisData!$A:$A, "LDV", NewEmisData!$B:$B, $A230, NewEmisData!$C:$C, $H230, NewEmisData!$D:$D, DK$2))</f>
        <v>#REF!</v>
      </c>
      <c r="DL230" s="335" t="e">
        <f>$I230*IF($G230="Pickup", SUMIFS(NewEmisData!J:J, NewEmisData!$A:$A, "Pickup", NewEmisData!$B:$B, $A230, NewEmisData!$C:$C, $H230, NewEmisData!$D:$D, DL$2), SUMIFS(NewEmisData!J:J, NewEmisData!$A:$A, "LDV", NewEmisData!$B:$B, $A230, NewEmisData!$C:$C, $H230, NewEmisData!$D:$D, DL$2))</f>
        <v>#REF!</v>
      </c>
      <c r="DM230" s="335" t="e">
        <f>$I230*IF($G230="Pickup", SUMIFS(NewEmisData!K:K, NewEmisData!$A:$A, "Pickup", NewEmisData!$B:$B, $A230, NewEmisData!$C:$C, $H230, NewEmisData!$D:$D, DM$2), SUMIFS(NewEmisData!K:K, NewEmisData!$A:$A, "LDV", NewEmisData!$B:$B, $A230, NewEmisData!$C:$C, $H230, NewEmisData!$D:$D, DM$2))</f>
        <v>#REF!</v>
      </c>
      <c r="DN230" s="335" t="e">
        <f>$I230*IF($G230="Pickup", SUMIFS(NewEmisData!L:L, NewEmisData!$A:$A, "Pickup", NewEmisData!$B:$B, $A230, NewEmisData!$C:$C, $H230, NewEmisData!$D:$D, DN$2), SUMIFS(NewEmisData!L:L, NewEmisData!$A:$A, "LDV", NewEmisData!$B:$B, $A230, NewEmisData!$C:$C, $H230, NewEmisData!$D:$D, DN$2))</f>
        <v>#REF!</v>
      </c>
      <c r="DO230" s="335" t="e">
        <f>$I230*IF($G230="Pickup", SUMIFS(NewEmisData!M:M, NewEmisData!$A:$A, "Pickup", NewEmisData!$B:$B, $A230, NewEmisData!$C:$C, $H230, NewEmisData!$D:$D, DO$2), SUMIFS(NewEmisData!M:M, NewEmisData!$A:$A, "LDV", NewEmisData!$B:$B, $A230, NewEmisData!$C:$C, $H230, NewEmisData!$D:$D, DO$2))</f>
        <v>#REF!</v>
      </c>
      <c r="DP230" s="335">
        <v>1.4765708749962382E-3</v>
      </c>
      <c r="DQ230" s="335" t="e">
        <f>$I230*IF($G230="Pickup", SUMIFS(NewEmisData!E:E, NewEmisData!$A:$A, "Pickup", NewEmisData!$B:$B, $A230, NewEmisData!$C:$C, $H230, NewEmisData!$D:$D, DQ$2), SUMIFS(NewEmisData!E:E, NewEmisData!$A:$A, "LDV", NewEmisData!$B:$B, $A230, NewEmisData!$C:$C, $H230, NewEmisData!$D:$D, DQ$2))</f>
        <v>#REF!</v>
      </c>
      <c r="DR230" s="335" t="e">
        <f>$I230*IF($G230="Pickup", SUMIFS(NewEmisData!F:F, NewEmisData!$A:$A, "Pickup", NewEmisData!$B:$B, $A230, NewEmisData!$C:$C, $H230, NewEmisData!$D:$D, DR$2), SUMIFS(NewEmisData!F:F, NewEmisData!$A:$A, "LDV", NewEmisData!$B:$B, $A230, NewEmisData!$C:$C, $H230, NewEmisData!$D:$D, DR$2))</f>
        <v>#REF!</v>
      </c>
      <c r="DS230" s="335" t="e">
        <f>$I230*IF($G230="Pickup", SUMIFS(NewEmisData!G:G, NewEmisData!$A:$A, "Pickup", NewEmisData!$B:$B, $A230, NewEmisData!$C:$C, $H230, NewEmisData!$D:$D, DS$2), SUMIFS(NewEmisData!G:G, NewEmisData!$A:$A, "LDV", NewEmisData!$B:$B, $A230, NewEmisData!$C:$C, $H230, NewEmisData!$D:$D, DS$2))</f>
        <v>#REF!</v>
      </c>
      <c r="DT230" s="335" t="e">
        <f>$I230*IF($G230="Pickup", SUMIFS(NewEmisData!H:H, NewEmisData!$A:$A, "Pickup", NewEmisData!$B:$B, $A230, NewEmisData!$C:$C, $H230, NewEmisData!$D:$D, DT$2), SUMIFS(NewEmisData!H:H, NewEmisData!$A:$A, "LDV", NewEmisData!$B:$B, $A230, NewEmisData!$C:$C, $H230, NewEmisData!$D:$D, DT$2))</f>
        <v>#REF!</v>
      </c>
      <c r="DU230" s="335" t="e">
        <f>$I230*IF($G230="Pickup", SUMIFS(NewEmisData!I:I, NewEmisData!$A:$A, "Pickup", NewEmisData!$B:$B, $A230, NewEmisData!$C:$C, $H230, NewEmisData!$D:$D, DU$2), SUMIFS(NewEmisData!I:I, NewEmisData!$A:$A, "LDV", NewEmisData!$B:$B, $A230, NewEmisData!$C:$C, $H230, NewEmisData!$D:$D, DU$2))</f>
        <v>#REF!</v>
      </c>
      <c r="DV230" s="335" t="e">
        <f>$I230*IF($G230="Pickup", SUMIFS(NewEmisData!J:J, NewEmisData!$A:$A, "Pickup", NewEmisData!$B:$B, $A230, NewEmisData!$C:$C, $H230, NewEmisData!$D:$D, DV$2), SUMIFS(NewEmisData!J:J, NewEmisData!$A:$A, "LDV", NewEmisData!$B:$B, $A230, NewEmisData!$C:$C, $H230, NewEmisData!$D:$D, DV$2))</f>
        <v>#REF!</v>
      </c>
      <c r="DW230" s="335" t="e">
        <f>$I230*IF($G230="Pickup", SUMIFS(NewEmisData!K:K, NewEmisData!$A:$A, "Pickup", NewEmisData!$B:$B, $A230, NewEmisData!$C:$C, $H230, NewEmisData!$D:$D, DW$2), SUMIFS(NewEmisData!K:K, NewEmisData!$A:$A, "LDV", NewEmisData!$B:$B, $A230, NewEmisData!$C:$C, $H230, NewEmisData!$D:$D, DW$2))</f>
        <v>#REF!</v>
      </c>
      <c r="DX230" s="335" t="e">
        <f>$I230*IF($G230="Pickup", SUMIFS(NewEmisData!L:L, NewEmisData!$A:$A, "Pickup", NewEmisData!$B:$B, $A230, NewEmisData!$C:$C, $H230, NewEmisData!$D:$D, DX$2), SUMIFS(NewEmisData!L:L, NewEmisData!$A:$A, "LDV", NewEmisData!$B:$B, $A230, NewEmisData!$C:$C, $H230, NewEmisData!$D:$D, DX$2))</f>
        <v>#REF!</v>
      </c>
      <c r="DY230" s="335" t="e">
        <f>$I230*IF($G230="Pickup", SUMIFS(NewEmisData!M:M, NewEmisData!$A:$A, "Pickup", NewEmisData!$B:$B, $A230, NewEmisData!$C:$C, $H230, NewEmisData!$D:$D, DY$2), SUMIFS(NewEmisData!M:M, NewEmisData!$A:$A, "LDV", NewEmisData!$B:$B, $A230, NewEmisData!$C:$C, $H230, NewEmisData!$D:$D, DY$2))</f>
        <v>#REF!</v>
      </c>
      <c r="DZ230" s="335">
        <v>7.3384033848373159E-3</v>
      </c>
      <c r="EA230" s="335" t="e">
        <f t="shared" si="350"/>
        <v>#REF!</v>
      </c>
      <c r="EB230" s="335" t="e">
        <f t="shared" si="351"/>
        <v>#REF!</v>
      </c>
      <c r="EC230" s="335" t="e">
        <f t="shared" si="352"/>
        <v>#REF!</v>
      </c>
      <c r="ED230" s="335" t="e">
        <f t="shared" si="353"/>
        <v>#REF!</v>
      </c>
      <c r="EE230" s="335" t="e">
        <f t="shared" si="354"/>
        <v>#REF!</v>
      </c>
      <c r="EF230" s="335" t="e">
        <f t="shared" si="355"/>
        <v>#REF!</v>
      </c>
      <c r="EG230" s="335" t="e">
        <f t="shared" si="356"/>
        <v>#REF!</v>
      </c>
      <c r="EH230" s="335" t="e">
        <f t="shared" si="357"/>
        <v>#REF!</v>
      </c>
      <c r="EI230" s="335" t="e">
        <f t="shared" si="358"/>
        <v>#REF!</v>
      </c>
      <c r="EJ230" s="335">
        <f t="shared" si="359"/>
        <v>0.18630521230514296</v>
      </c>
      <c r="EK230" s="335" t="e">
        <f t="shared" si="360"/>
        <v>#REF!</v>
      </c>
      <c r="EL230" s="335" t="e">
        <f t="shared" si="361"/>
        <v>#REF!</v>
      </c>
      <c r="EM230" s="335" t="e">
        <f t="shared" si="362"/>
        <v>#REF!</v>
      </c>
      <c r="EN230" s="335" t="e">
        <f t="shared" si="363"/>
        <v>#REF!</v>
      </c>
      <c r="EO230" s="335" t="e">
        <f t="shared" si="364"/>
        <v>#REF!</v>
      </c>
      <c r="EP230" s="335" t="e">
        <f t="shared" si="365"/>
        <v>#REF!</v>
      </c>
      <c r="EQ230" s="335" t="e">
        <f t="shared" si="366"/>
        <v>#REF!</v>
      </c>
      <c r="ER230" s="335" t="e">
        <f t="shared" si="367"/>
        <v>#REF!</v>
      </c>
      <c r="ES230" s="335" t="e">
        <f t="shared" si="368"/>
        <v>#REF!</v>
      </c>
      <c r="ET230" s="335">
        <f t="shared" si="369"/>
        <v>4.1400383479619739E-2</v>
      </c>
      <c r="EU230" s="335" t="e">
        <f t="shared" si="370"/>
        <v>#REF!</v>
      </c>
      <c r="EV230" s="335" t="e">
        <f t="shared" si="371"/>
        <v>#REF!</v>
      </c>
      <c r="EW230" s="335" t="e">
        <f t="shared" si="372"/>
        <v>#REF!</v>
      </c>
      <c r="EX230" s="335" t="e">
        <f t="shared" si="373"/>
        <v>#REF!</v>
      </c>
      <c r="EY230" s="335" t="e">
        <f t="shared" si="374"/>
        <v>#REF!</v>
      </c>
      <c r="EZ230" s="335" t="e">
        <f t="shared" si="375"/>
        <v>#REF!</v>
      </c>
      <c r="FA230" s="335" t="e">
        <f t="shared" si="376"/>
        <v>#REF!</v>
      </c>
      <c r="FB230" s="335" t="e">
        <f t="shared" si="377"/>
        <v>#REF!</v>
      </c>
      <c r="FC230" s="335" t="e">
        <f t="shared" si="378"/>
        <v>#REF!</v>
      </c>
      <c r="FD230" s="335">
        <f t="shared" si="379"/>
        <v>1.7932369531470629E-3</v>
      </c>
      <c r="FE230" s="335" t="e">
        <f t="shared" si="380"/>
        <v>#REF!</v>
      </c>
      <c r="FF230" s="335" t="e">
        <f t="shared" si="381"/>
        <v>#REF!</v>
      </c>
      <c r="FG230" s="335" t="e">
        <f t="shared" si="382"/>
        <v>#REF!</v>
      </c>
      <c r="FH230" s="335" t="e">
        <f t="shared" si="383"/>
        <v>#REF!</v>
      </c>
      <c r="FI230" s="335" t="e">
        <f t="shared" si="384"/>
        <v>#REF!</v>
      </c>
      <c r="FJ230" s="335" t="e">
        <f t="shared" si="385"/>
        <v>#REF!</v>
      </c>
      <c r="FK230" s="335" t="e">
        <f t="shared" si="386"/>
        <v>#REF!</v>
      </c>
      <c r="FL230" s="335" t="e">
        <f t="shared" si="387"/>
        <v>#REF!</v>
      </c>
      <c r="FM230" s="335" t="e">
        <f t="shared" si="388"/>
        <v>#REF!</v>
      </c>
      <c r="FN230" s="335">
        <f t="shared" si="389"/>
        <v>3.3449762373957422E-2</v>
      </c>
      <c r="FO230" s="335" t="e">
        <f t="shared" si="390"/>
        <v>#REF!</v>
      </c>
      <c r="FP230" s="335" t="e">
        <f t="shared" si="391"/>
        <v>#REF!</v>
      </c>
      <c r="FQ230" s="335" t="e">
        <f t="shared" si="392"/>
        <v>#REF!</v>
      </c>
      <c r="FR230" s="335" t="e">
        <f t="shared" si="393"/>
        <v>#REF!</v>
      </c>
      <c r="FS230" s="335" t="e">
        <f t="shared" si="394"/>
        <v>#REF!</v>
      </c>
      <c r="FT230" s="335" t="e">
        <f t="shared" si="395"/>
        <v>#REF!</v>
      </c>
      <c r="FU230" s="335" t="e">
        <f t="shared" si="396"/>
        <v>#REF!</v>
      </c>
      <c r="FV230" s="335" t="e">
        <f t="shared" si="397"/>
        <v>#REF!</v>
      </c>
      <c r="FW230" s="335" t="e">
        <f t="shared" si="398"/>
        <v>#REF!</v>
      </c>
      <c r="FX230" s="335">
        <f t="shared" si="399"/>
        <v>6.7379974655566981E-3</v>
      </c>
    </row>
    <row r="231" spans="1:180" x14ac:dyDescent="0.2">
      <c r="A231" s="305" t="str">
        <f>_xlfn.CONCAT(IF(LEFT(TRIM(A230),1)="*", "*R", "R"), 1+RIGHT(TRIM(A230),1))</f>
        <v>R3</v>
      </c>
      <c r="B231" s="305" t="str">
        <f t="shared" ref="B231:B234" si="426">B230</f>
        <v>TLFELC300</v>
      </c>
      <c r="C231" s="305" t="str">
        <f t="shared" ref="C231:C234" si="427">C230</f>
        <v>TL.ELC.F.300</v>
      </c>
      <c r="D231" s="301" t="str">
        <f t="shared" ref="D231:D234" si="428">D230</f>
        <v>bn-vmt, bn-vmt/a</v>
      </c>
      <c r="E231" s="301" t="str">
        <f t="shared" ref="E231:E234" si="429">E230</f>
        <v>TRNELC</v>
      </c>
      <c r="F231" s="301" t="str">
        <f t="shared" ref="F231:F234" si="430">F230</f>
        <v>TL</v>
      </c>
      <c r="G231" s="315" t="s">
        <v>820</v>
      </c>
      <c r="H231" s="315" t="s">
        <v>36</v>
      </c>
      <c r="I231" s="321" t="e">
        <f>#REF!</f>
        <v>#REF!</v>
      </c>
      <c r="J231" s="315" t="str">
        <f t="shared" si="400"/>
        <v>Pickup-ELC</v>
      </c>
      <c r="K231" s="335" t="e">
        <f>$I231*IF($G231="Pickup", SUMIFS(NewEmisData!E:E, NewEmisData!$A:$A, "Pickup", NewEmisData!$B:$B, $A231, NewEmisData!$C:$C, $H231, NewEmisData!$D:$D, K$2), SUMIFS(NewEmisData!E:E, NewEmisData!$A:$A, "LDV", NewEmisData!$B:$B, $A231, NewEmisData!$C:$C, $H231, NewEmisData!$D:$D, K$2))</f>
        <v>#REF!</v>
      </c>
      <c r="L231" s="335" t="e">
        <f>$I231*IF($G231="Pickup", SUMIFS(NewEmisData!F:F, NewEmisData!$A:$A, "Pickup", NewEmisData!$B:$B, $A231, NewEmisData!$C:$C, $H231, NewEmisData!$D:$D, L$2), SUMIFS(NewEmisData!F:F, NewEmisData!$A:$A, "LDV", NewEmisData!$B:$B, $A231, NewEmisData!$C:$C, $H231, NewEmisData!$D:$D, L$2))</f>
        <v>#REF!</v>
      </c>
      <c r="M231" s="335" t="e">
        <f>$I231*IF($G231="Pickup", SUMIFS(NewEmisData!G:G, NewEmisData!$A:$A, "Pickup", NewEmisData!$B:$B, $A231, NewEmisData!$C:$C, $H231, NewEmisData!$D:$D, M$2), SUMIFS(NewEmisData!G:G, NewEmisData!$A:$A, "LDV", NewEmisData!$B:$B, $A231, NewEmisData!$C:$C, $H231, NewEmisData!$D:$D, M$2))</f>
        <v>#REF!</v>
      </c>
      <c r="N231" s="335" t="e">
        <f>$I231*IF($G231="Pickup", SUMIFS(NewEmisData!H:H, NewEmisData!$A:$A, "Pickup", NewEmisData!$B:$B, $A231, NewEmisData!$C:$C, $H231, NewEmisData!$D:$D, N$2), SUMIFS(NewEmisData!H:H, NewEmisData!$A:$A, "LDV", NewEmisData!$B:$B, $A231, NewEmisData!$C:$C, $H231, NewEmisData!$D:$D, N$2))</f>
        <v>#REF!</v>
      </c>
      <c r="O231" s="335" t="e">
        <f>$I231*IF($G231="Pickup", SUMIFS(NewEmisData!I:I, NewEmisData!$A:$A, "Pickup", NewEmisData!$B:$B, $A231, NewEmisData!$C:$C, $H231, NewEmisData!$D:$D, O$2), SUMIFS(NewEmisData!I:I, NewEmisData!$A:$A, "LDV", NewEmisData!$B:$B, $A231, NewEmisData!$C:$C, $H231, NewEmisData!$D:$D, O$2))</f>
        <v>#REF!</v>
      </c>
      <c r="P231" s="335" t="e">
        <f>$I231*IF($G231="Pickup", SUMIFS(NewEmisData!J:J, NewEmisData!$A:$A, "Pickup", NewEmisData!$B:$B, $A231, NewEmisData!$C:$C, $H231, NewEmisData!$D:$D, P$2), SUMIFS(NewEmisData!J:J, NewEmisData!$A:$A, "LDV", NewEmisData!$B:$B, $A231, NewEmisData!$C:$C, $H231, NewEmisData!$D:$D, P$2))</f>
        <v>#REF!</v>
      </c>
      <c r="Q231" s="335" t="e">
        <f>$I231*IF($G231="Pickup", SUMIFS(NewEmisData!K:K, NewEmisData!$A:$A, "Pickup", NewEmisData!$B:$B, $A231, NewEmisData!$C:$C, $H231, NewEmisData!$D:$D, Q$2), SUMIFS(NewEmisData!K:K, NewEmisData!$A:$A, "LDV", NewEmisData!$B:$B, $A231, NewEmisData!$C:$C, $H231, NewEmisData!$D:$D, Q$2))</f>
        <v>#REF!</v>
      </c>
      <c r="R231" s="335" t="e">
        <f>$I231*IF($G231="Pickup", SUMIFS(NewEmisData!L:L, NewEmisData!$A:$A, "Pickup", NewEmisData!$B:$B, $A231, NewEmisData!$C:$C, $H231, NewEmisData!$D:$D, R$2), SUMIFS(NewEmisData!L:L, NewEmisData!$A:$A, "LDV", NewEmisData!$B:$B, $A231, NewEmisData!$C:$C, $H231, NewEmisData!$D:$D, R$2))</f>
        <v>#REF!</v>
      </c>
      <c r="S231" s="335" t="e">
        <f>$I231*IF($G231="Pickup", SUMIFS(NewEmisData!M:M, NewEmisData!$A:$A, "Pickup", NewEmisData!$B:$B, $A231, NewEmisData!$C:$C, $H231, NewEmisData!$D:$D, S$2), SUMIFS(NewEmisData!M:M, NewEmisData!$A:$A, "LDV", NewEmisData!$B:$B, $A231, NewEmisData!$C:$C, $H231, NewEmisData!$D:$D, S$2))</f>
        <v>#REF!</v>
      </c>
      <c r="T231" s="335">
        <v>0.18630521230514296</v>
      </c>
      <c r="U231" s="335" t="e">
        <f>$I231*IF($G231="Pickup", SUMIFS(NewEmisData!E:E, NewEmisData!$A:$A, "Pickup", NewEmisData!$B:$B, $A231, NewEmisData!$C:$C, $H231, NewEmisData!$D:$D, U$2), SUMIFS(NewEmisData!E:E, NewEmisData!$A:$A, "LDV", NewEmisData!$B:$B, $A231, NewEmisData!$C:$C, $H231, NewEmisData!$D:$D, U$2))</f>
        <v>#REF!</v>
      </c>
      <c r="V231" s="335" t="e">
        <f>$I231*IF($G231="Pickup", SUMIFS(NewEmisData!F:F, NewEmisData!$A:$A, "Pickup", NewEmisData!$B:$B, $A231, NewEmisData!$C:$C, $H231, NewEmisData!$D:$D, V$2), SUMIFS(NewEmisData!F:F, NewEmisData!$A:$A, "LDV", NewEmisData!$B:$B, $A231, NewEmisData!$C:$C, $H231, NewEmisData!$D:$D, V$2))</f>
        <v>#REF!</v>
      </c>
      <c r="W231" s="335" t="e">
        <f>$I231*IF($G231="Pickup", SUMIFS(NewEmisData!G:G, NewEmisData!$A:$A, "Pickup", NewEmisData!$B:$B, $A231, NewEmisData!$C:$C, $H231, NewEmisData!$D:$D, W$2), SUMIFS(NewEmisData!G:G, NewEmisData!$A:$A, "LDV", NewEmisData!$B:$B, $A231, NewEmisData!$C:$C, $H231, NewEmisData!$D:$D, W$2))</f>
        <v>#REF!</v>
      </c>
      <c r="X231" s="335" t="e">
        <f>$I231*IF($G231="Pickup", SUMIFS(NewEmisData!H:H, NewEmisData!$A:$A, "Pickup", NewEmisData!$B:$B, $A231, NewEmisData!$C:$C, $H231, NewEmisData!$D:$D, X$2), SUMIFS(NewEmisData!H:H, NewEmisData!$A:$A, "LDV", NewEmisData!$B:$B, $A231, NewEmisData!$C:$C, $H231, NewEmisData!$D:$D, X$2))</f>
        <v>#REF!</v>
      </c>
      <c r="Y231" s="335" t="e">
        <f>$I231*IF($G231="Pickup", SUMIFS(NewEmisData!I:I, NewEmisData!$A:$A, "Pickup", NewEmisData!$B:$B, $A231, NewEmisData!$C:$C, $H231, NewEmisData!$D:$D, Y$2), SUMIFS(NewEmisData!I:I, NewEmisData!$A:$A, "LDV", NewEmisData!$B:$B, $A231, NewEmisData!$C:$C, $H231, NewEmisData!$D:$D, Y$2))</f>
        <v>#REF!</v>
      </c>
      <c r="Z231" s="335" t="e">
        <f>$I231*IF($G231="Pickup", SUMIFS(NewEmisData!J:J, NewEmisData!$A:$A, "Pickup", NewEmisData!$B:$B, $A231, NewEmisData!$C:$C, $H231, NewEmisData!$D:$D, Z$2), SUMIFS(NewEmisData!J:J, NewEmisData!$A:$A, "LDV", NewEmisData!$B:$B, $A231, NewEmisData!$C:$C, $H231, NewEmisData!$D:$D, Z$2))</f>
        <v>#REF!</v>
      </c>
      <c r="AA231" s="335" t="e">
        <f>$I231*IF($G231="Pickup", SUMIFS(NewEmisData!K:K, NewEmisData!$A:$A, "Pickup", NewEmisData!$B:$B, $A231, NewEmisData!$C:$C, $H231, NewEmisData!$D:$D, AA$2), SUMIFS(NewEmisData!K:K, NewEmisData!$A:$A, "LDV", NewEmisData!$B:$B, $A231, NewEmisData!$C:$C, $H231, NewEmisData!$D:$D, AA$2))</f>
        <v>#REF!</v>
      </c>
      <c r="AB231" s="335" t="e">
        <f>$I231*IF($G231="Pickup", SUMIFS(NewEmisData!L:L, NewEmisData!$A:$A, "Pickup", NewEmisData!$B:$B, $A231, NewEmisData!$C:$C, $H231, NewEmisData!$D:$D, AB$2), SUMIFS(NewEmisData!L:L, NewEmisData!$A:$A, "LDV", NewEmisData!$B:$B, $A231, NewEmisData!$C:$C, $H231, NewEmisData!$D:$D, AB$2))</f>
        <v>#REF!</v>
      </c>
      <c r="AC231" s="335" t="e">
        <f>$I231*IF($G231="Pickup", SUMIFS(NewEmisData!M:M, NewEmisData!$A:$A, "Pickup", NewEmisData!$B:$B, $A231, NewEmisData!$C:$C, $H231, NewEmisData!$D:$D, AC$2), SUMIFS(NewEmisData!M:M, NewEmisData!$A:$A, "LDV", NewEmisData!$B:$B, $A231, NewEmisData!$C:$C, $H231, NewEmisData!$D:$D, AC$2))</f>
        <v>#REF!</v>
      </c>
      <c r="AD231" s="335">
        <v>4.1400383479619739E-2</v>
      </c>
      <c r="AE231" s="335" t="e">
        <f>$I231*IF($G231="Pickup", SUMIFS(NewEmisData!E:E, NewEmisData!$A:$A, "Pickup", NewEmisData!$B:$B, $A231, NewEmisData!$C:$C, $H231, NewEmisData!$D:$D, AE$2), SUMIFS(NewEmisData!E:E, NewEmisData!$A:$A, "LDV", NewEmisData!$B:$B, $A231, NewEmisData!$C:$C, $H231, NewEmisData!$D:$D, AE$2))</f>
        <v>#REF!</v>
      </c>
      <c r="AF231" s="335" t="e">
        <f>$I231*IF($G231="Pickup", SUMIFS(NewEmisData!F:F, NewEmisData!$A:$A, "Pickup", NewEmisData!$B:$B, $A231, NewEmisData!$C:$C, $H231, NewEmisData!$D:$D, AF$2), SUMIFS(NewEmisData!F:F, NewEmisData!$A:$A, "LDV", NewEmisData!$B:$B, $A231, NewEmisData!$C:$C, $H231, NewEmisData!$D:$D, AF$2))</f>
        <v>#REF!</v>
      </c>
      <c r="AG231" s="335" t="e">
        <f>$I231*IF($G231="Pickup", SUMIFS(NewEmisData!G:G, NewEmisData!$A:$A, "Pickup", NewEmisData!$B:$B, $A231, NewEmisData!$C:$C, $H231, NewEmisData!$D:$D, AG$2), SUMIFS(NewEmisData!G:G, NewEmisData!$A:$A, "LDV", NewEmisData!$B:$B, $A231, NewEmisData!$C:$C, $H231, NewEmisData!$D:$D, AG$2))</f>
        <v>#REF!</v>
      </c>
      <c r="AH231" s="335" t="e">
        <f>$I231*IF($G231="Pickup", SUMIFS(NewEmisData!H:H, NewEmisData!$A:$A, "Pickup", NewEmisData!$B:$B, $A231, NewEmisData!$C:$C, $H231, NewEmisData!$D:$D, AH$2), SUMIFS(NewEmisData!H:H, NewEmisData!$A:$A, "LDV", NewEmisData!$B:$B, $A231, NewEmisData!$C:$C, $H231, NewEmisData!$D:$D, AH$2))</f>
        <v>#REF!</v>
      </c>
      <c r="AI231" s="335" t="e">
        <f>$I231*IF($G231="Pickup", SUMIFS(NewEmisData!I:I, NewEmisData!$A:$A, "Pickup", NewEmisData!$B:$B, $A231, NewEmisData!$C:$C, $H231, NewEmisData!$D:$D, AI$2), SUMIFS(NewEmisData!I:I, NewEmisData!$A:$A, "LDV", NewEmisData!$B:$B, $A231, NewEmisData!$C:$C, $H231, NewEmisData!$D:$D, AI$2))</f>
        <v>#REF!</v>
      </c>
      <c r="AJ231" s="335" t="e">
        <f>$I231*IF($G231="Pickup", SUMIFS(NewEmisData!J:J, NewEmisData!$A:$A, "Pickup", NewEmisData!$B:$B, $A231, NewEmisData!$C:$C, $H231, NewEmisData!$D:$D, AJ$2), SUMIFS(NewEmisData!J:J, NewEmisData!$A:$A, "LDV", NewEmisData!$B:$B, $A231, NewEmisData!$C:$C, $H231, NewEmisData!$D:$D, AJ$2))</f>
        <v>#REF!</v>
      </c>
      <c r="AK231" s="335" t="e">
        <f>$I231*IF($G231="Pickup", SUMIFS(NewEmisData!K:K, NewEmisData!$A:$A, "Pickup", NewEmisData!$B:$B, $A231, NewEmisData!$C:$C, $H231, NewEmisData!$D:$D, AK$2), SUMIFS(NewEmisData!K:K, NewEmisData!$A:$A, "LDV", NewEmisData!$B:$B, $A231, NewEmisData!$C:$C, $H231, NewEmisData!$D:$D, AK$2))</f>
        <v>#REF!</v>
      </c>
      <c r="AL231" s="335" t="e">
        <f>$I231*IF($G231="Pickup", SUMIFS(NewEmisData!L:L, NewEmisData!$A:$A, "Pickup", NewEmisData!$B:$B, $A231, NewEmisData!$C:$C, $H231, NewEmisData!$D:$D, AL$2), SUMIFS(NewEmisData!L:L, NewEmisData!$A:$A, "LDV", NewEmisData!$B:$B, $A231, NewEmisData!$C:$C, $H231, NewEmisData!$D:$D, AL$2))</f>
        <v>#REF!</v>
      </c>
      <c r="AM231" s="335" t="e">
        <f>$I231*IF($G231="Pickup", SUMIFS(NewEmisData!M:M, NewEmisData!$A:$A, "Pickup", NewEmisData!$B:$B, $A231, NewEmisData!$C:$C, $H231, NewEmisData!$D:$D, AM$2), SUMIFS(NewEmisData!M:M, NewEmisData!$A:$A, "LDV", NewEmisData!$B:$B, $A231, NewEmisData!$C:$C, $H231, NewEmisData!$D:$D, AM$2))</f>
        <v>#REF!</v>
      </c>
      <c r="AN231" s="335">
        <v>1.7932369531470629E-3</v>
      </c>
      <c r="AO231" s="335" t="e">
        <f>$I231*IF($G231="Pickup", SUMIFS(NewEmisData!E:E, NewEmisData!$A:$A, "Pickup", NewEmisData!$B:$B, $A231, NewEmisData!$C:$C, $H231, NewEmisData!$D:$D, AO$2), SUMIFS(NewEmisData!E:E, NewEmisData!$A:$A, "LDV", NewEmisData!$B:$B, $A231, NewEmisData!$C:$C, $H231, NewEmisData!$D:$D, AO$2))</f>
        <v>#REF!</v>
      </c>
      <c r="AP231" s="335" t="e">
        <f>$I231*IF($G231="Pickup", SUMIFS(NewEmisData!F:F, NewEmisData!$A:$A, "Pickup", NewEmisData!$B:$B, $A231, NewEmisData!$C:$C, $H231, NewEmisData!$D:$D, AP$2), SUMIFS(NewEmisData!F:F, NewEmisData!$A:$A, "LDV", NewEmisData!$B:$B, $A231, NewEmisData!$C:$C, $H231, NewEmisData!$D:$D, AP$2))</f>
        <v>#REF!</v>
      </c>
      <c r="AQ231" s="335" t="e">
        <f>$I231*IF($G231="Pickup", SUMIFS(NewEmisData!G:G, NewEmisData!$A:$A, "Pickup", NewEmisData!$B:$B, $A231, NewEmisData!$C:$C, $H231, NewEmisData!$D:$D, AQ$2), SUMIFS(NewEmisData!G:G, NewEmisData!$A:$A, "LDV", NewEmisData!$B:$B, $A231, NewEmisData!$C:$C, $H231, NewEmisData!$D:$D, AQ$2))</f>
        <v>#REF!</v>
      </c>
      <c r="AR231" s="335" t="e">
        <f>$I231*IF($G231="Pickup", SUMIFS(NewEmisData!H:H, NewEmisData!$A:$A, "Pickup", NewEmisData!$B:$B, $A231, NewEmisData!$C:$C, $H231, NewEmisData!$D:$D, AR$2), SUMIFS(NewEmisData!H:H, NewEmisData!$A:$A, "LDV", NewEmisData!$B:$B, $A231, NewEmisData!$C:$C, $H231, NewEmisData!$D:$D, AR$2))</f>
        <v>#REF!</v>
      </c>
      <c r="AS231" s="335" t="e">
        <f>$I231*IF($G231="Pickup", SUMIFS(NewEmisData!I:I, NewEmisData!$A:$A, "Pickup", NewEmisData!$B:$B, $A231, NewEmisData!$C:$C, $H231, NewEmisData!$D:$D, AS$2), SUMIFS(NewEmisData!I:I, NewEmisData!$A:$A, "LDV", NewEmisData!$B:$B, $A231, NewEmisData!$C:$C, $H231, NewEmisData!$D:$D, AS$2))</f>
        <v>#REF!</v>
      </c>
      <c r="AT231" s="335" t="e">
        <f>$I231*IF($G231="Pickup", SUMIFS(NewEmisData!J:J, NewEmisData!$A:$A, "Pickup", NewEmisData!$B:$B, $A231, NewEmisData!$C:$C, $H231, NewEmisData!$D:$D, AT$2), SUMIFS(NewEmisData!J:J, NewEmisData!$A:$A, "LDV", NewEmisData!$B:$B, $A231, NewEmisData!$C:$C, $H231, NewEmisData!$D:$D, AT$2))</f>
        <v>#REF!</v>
      </c>
      <c r="AU231" s="335" t="e">
        <f>$I231*IF($G231="Pickup", SUMIFS(NewEmisData!K:K, NewEmisData!$A:$A, "Pickup", NewEmisData!$B:$B, $A231, NewEmisData!$C:$C, $H231, NewEmisData!$D:$D, AU$2), SUMIFS(NewEmisData!K:K, NewEmisData!$A:$A, "LDV", NewEmisData!$B:$B, $A231, NewEmisData!$C:$C, $H231, NewEmisData!$D:$D, AU$2))</f>
        <v>#REF!</v>
      </c>
      <c r="AV231" s="335" t="e">
        <f>$I231*IF($G231="Pickup", SUMIFS(NewEmisData!L:L, NewEmisData!$A:$A, "Pickup", NewEmisData!$B:$B, $A231, NewEmisData!$C:$C, $H231, NewEmisData!$D:$D, AV$2), SUMIFS(NewEmisData!L:L, NewEmisData!$A:$A, "LDV", NewEmisData!$B:$B, $A231, NewEmisData!$C:$C, $H231, NewEmisData!$D:$D, AV$2))</f>
        <v>#REF!</v>
      </c>
      <c r="AW231" s="335" t="e">
        <f>$I231*IF($G231="Pickup", SUMIFS(NewEmisData!M:M, NewEmisData!$A:$A, "Pickup", NewEmisData!$B:$B, $A231, NewEmisData!$C:$C, $H231, NewEmisData!$D:$D, AW$2), SUMIFS(NewEmisData!M:M, NewEmisData!$A:$A, "LDV", NewEmisData!$B:$B, $A231, NewEmisData!$C:$C, $H231, NewEmisData!$D:$D, AW$2))</f>
        <v>#REF!</v>
      </c>
      <c r="AX231" s="335">
        <v>3.3449762373957422E-2</v>
      </c>
      <c r="AY231" s="335" t="e">
        <f>$I231*IF($G231="Pickup", SUMIFS(NewEmisData!E:E, NewEmisData!$A:$A, "Pickup", NewEmisData!$B:$B, $A231, NewEmisData!$C:$C, $H231, NewEmisData!$D:$D, AY$2), SUMIFS(NewEmisData!E:E, NewEmisData!$A:$A, "LDV", NewEmisData!$B:$B, $A231, NewEmisData!$C:$C, $H231, NewEmisData!$D:$D, AY$2))</f>
        <v>#REF!</v>
      </c>
      <c r="AZ231" s="335" t="e">
        <f>$I231*IF($G231="Pickup", SUMIFS(NewEmisData!F:F, NewEmisData!$A:$A, "Pickup", NewEmisData!$B:$B, $A231, NewEmisData!$C:$C, $H231, NewEmisData!$D:$D, AZ$2), SUMIFS(NewEmisData!F:F, NewEmisData!$A:$A, "LDV", NewEmisData!$B:$B, $A231, NewEmisData!$C:$C, $H231, NewEmisData!$D:$D, AZ$2))</f>
        <v>#REF!</v>
      </c>
      <c r="BA231" s="335" t="e">
        <f>$I231*IF($G231="Pickup", SUMIFS(NewEmisData!G:G, NewEmisData!$A:$A, "Pickup", NewEmisData!$B:$B, $A231, NewEmisData!$C:$C, $H231, NewEmisData!$D:$D, BA$2), SUMIFS(NewEmisData!G:G, NewEmisData!$A:$A, "LDV", NewEmisData!$B:$B, $A231, NewEmisData!$C:$C, $H231, NewEmisData!$D:$D, BA$2))</f>
        <v>#REF!</v>
      </c>
      <c r="BB231" s="335" t="e">
        <f>$I231*IF($G231="Pickup", SUMIFS(NewEmisData!H:H, NewEmisData!$A:$A, "Pickup", NewEmisData!$B:$B, $A231, NewEmisData!$C:$C, $H231, NewEmisData!$D:$D, BB$2), SUMIFS(NewEmisData!H:H, NewEmisData!$A:$A, "LDV", NewEmisData!$B:$B, $A231, NewEmisData!$C:$C, $H231, NewEmisData!$D:$D, BB$2))</f>
        <v>#REF!</v>
      </c>
      <c r="BC231" s="335" t="e">
        <f>$I231*IF($G231="Pickup", SUMIFS(NewEmisData!I:I, NewEmisData!$A:$A, "Pickup", NewEmisData!$B:$B, $A231, NewEmisData!$C:$C, $H231, NewEmisData!$D:$D, BC$2), SUMIFS(NewEmisData!I:I, NewEmisData!$A:$A, "LDV", NewEmisData!$B:$B, $A231, NewEmisData!$C:$C, $H231, NewEmisData!$D:$D, BC$2))</f>
        <v>#REF!</v>
      </c>
      <c r="BD231" s="335" t="e">
        <f>$I231*IF($G231="Pickup", SUMIFS(NewEmisData!J:J, NewEmisData!$A:$A, "Pickup", NewEmisData!$B:$B, $A231, NewEmisData!$C:$C, $H231, NewEmisData!$D:$D, BD$2), SUMIFS(NewEmisData!J:J, NewEmisData!$A:$A, "LDV", NewEmisData!$B:$B, $A231, NewEmisData!$C:$C, $H231, NewEmisData!$D:$D, BD$2))</f>
        <v>#REF!</v>
      </c>
      <c r="BE231" s="335" t="e">
        <f>$I231*IF($G231="Pickup", SUMIFS(NewEmisData!K:K, NewEmisData!$A:$A, "Pickup", NewEmisData!$B:$B, $A231, NewEmisData!$C:$C, $H231, NewEmisData!$D:$D, BE$2), SUMIFS(NewEmisData!K:K, NewEmisData!$A:$A, "LDV", NewEmisData!$B:$B, $A231, NewEmisData!$C:$C, $H231, NewEmisData!$D:$D, BE$2))</f>
        <v>#REF!</v>
      </c>
      <c r="BF231" s="335" t="e">
        <f>$I231*IF($G231="Pickup", SUMIFS(NewEmisData!L:L, NewEmisData!$A:$A, "Pickup", NewEmisData!$B:$B, $A231, NewEmisData!$C:$C, $H231, NewEmisData!$D:$D, BF$2), SUMIFS(NewEmisData!L:L, NewEmisData!$A:$A, "LDV", NewEmisData!$B:$B, $A231, NewEmisData!$C:$C, $H231, NewEmisData!$D:$D, BF$2))</f>
        <v>#REF!</v>
      </c>
      <c r="BG231" s="335" t="e">
        <f>$I231*IF($G231="Pickup", SUMIFS(NewEmisData!M:M, NewEmisData!$A:$A, "Pickup", NewEmisData!$B:$B, $A231, NewEmisData!$C:$C, $H231, NewEmisData!$D:$D, BG$2), SUMIFS(NewEmisData!M:M, NewEmisData!$A:$A, "LDV", NewEmisData!$B:$B, $A231, NewEmisData!$C:$C, $H231, NewEmisData!$D:$D, BG$2))</f>
        <v>#REF!</v>
      </c>
      <c r="BH231" s="335">
        <v>6.7379974655566981E-3</v>
      </c>
      <c r="BI231" s="335" t="e">
        <f>$I231*IF($G231="Pickup", SUMIFS(NewEmisData!E:E, NewEmisData!$A:$A, "Pickup", NewEmisData!$B:$B, $A231, NewEmisData!$C:$C, $H231, NewEmisData!$D:$D, BI$2), SUMIFS(NewEmisData!E:E, NewEmisData!$A:$A, "LDV", NewEmisData!$B:$B, $A231, NewEmisData!$C:$C, $H231, NewEmisData!$D:$D, BI$2))</f>
        <v>#REF!</v>
      </c>
      <c r="BJ231" s="335" t="e">
        <f>$I231*IF($G231="Pickup", SUMIFS(NewEmisData!F:F, NewEmisData!$A:$A, "Pickup", NewEmisData!$B:$B, $A231, NewEmisData!$C:$C, $H231, NewEmisData!$D:$D, BJ$2), SUMIFS(NewEmisData!F:F, NewEmisData!$A:$A, "LDV", NewEmisData!$B:$B, $A231, NewEmisData!$C:$C, $H231, NewEmisData!$D:$D, BJ$2))</f>
        <v>#REF!</v>
      </c>
      <c r="BK231" s="335" t="e">
        <f>$I231*IF($G231="Pickup", SUMIFS(NewEmisData!G:G, NewEmisData!$A:$A, "Pickup", NewEmisData!$B:$B, $A231, NewEmisData!$C:$C, $H231, NewEmisData!$D:$D, BK$2), SUMIFS(NewEmisData!G:G, NewEmisData!$A:$A, "LDV", NewEmisData!$B:$B, $A231, NewEmisData!$C:$C, $H231, NewEmisData!$D:$D, BK$2))</f>
        <v>#REF!</v>
      </c>
      <c r="BL231" s="335" t="e">
        <f>$I231*IF($G231="Pickup", SUMIFS(NewEmisData!H:H, NewEmisData!$A:$A, "Pickup", NewEmisData!$B:$B, $A231, NewEmisData!$C:$C, $H231, NewEmisData!$D:$D, BL$2), SUMIFS(NewEmisData!H:H, NewEmisData!$A:$A, "LDV", NewEmisData!$B:$B, $A231, NewEmisData!$C:$C, $H231, NewEmisData!$D:$D, BL$2))</f>
        <v>#REF!</v>
      </c>
      <c r="BM231" s="335" t="e">
        <f>$I231*IF($G231="Pickup", SUMIFS(NewEmisData!I:I, NewEmisData!$A:$A, "Pickup", NewEmisData!$B:$B, $A231, NewEmisData!$C:$C, $H231, NewEmisData!$D:$D, BM$2), SUMIFS(NewEmisData!I:I, NewEmisData!$A:$A, "LDV", NewEmisData!$B:$B, $A231, NewEmisData!$C:$C, $H231, NewEmisData!$D:$D, BM$2))</f>
        <v>#REF!</v>
      </c>
      <c r="BN231" s="335" t="e">
        <f>$I231*IF($G231="Pickup", SUMIFS(NewEmisData!J:J, NewEmisData!$A:$A, "Pickup", NewEmisData!$B:$B, $A231, NewEmisData!$C:$C, $H231, NewEmisData!$D:$D, BN$2), SUMIFS(NewEmisData!J:J, NewEmisData!$A:$A, "LDV", NewEmisData!$B:$B, $A231, NewEmisData!$C:$C, $H231, NewEmisData!$D:$D, BN$2))</f>
        <v>#REF!</v>
      </c>
      <c r="BO231" s="335" t="e">
        <f>$I231*IF($G231="Pickup", SUMIFS(NewEmisData!K:K, NewEmisData!$A:$A, "Pickup", NewEmisData!$B:$B, $A231, NewEmisData!$C:$C, $H231, NewEmisData!$D:$D, BO$2), SUMIFS(NewEmisData!K:K, NewEmisData!$A:$A, "LDV", NewEmisData!$B:$B, $A231, NewEmisData!$C:$C, $H231, NewEmisData!$D:$D, BO$2))</f>
        <v>#REF!</v>
      </c>
      <c r="BP231" s="335" t="e">
        <f>$I231*IF($G231="Pickup", SUMIFS(NewEmisData!L:L, NewEmisData!$A:$A, "Pickup", NewEmisData!$B:$B, $A231, NewEmisData!$C:$C, $H231, NewEmisData!$D:$D, BP$2), SUMIFS(NewEmisData!L:L, NewEmisData!$A:$A, "LDV", NewEmisData!$B:$B, $A231, NewEmisData!$C:$C, $H231, NewEmisData!$D:$D, BP$2))</f>
        <v>#REF!</v>
      </c>
      <c r="BQ231" s="335" t="e">
        <f>$I231*IF($G231="Pickup", SUMIFS(NewEmisData!M:M, NewEmisData!$A:$A, "Pickup", NewEmisData!$B:$B, $A231, NewEmisData!$C:$C, $H231, NewEmisData!$D:$D, BQ$2), SUMIFS(NewEmisData!M:M, NewEmisData!$A:$A, "LDV", NewEmisData!$B:$B, $A231, NewEmisData!$C:$C, $H231, NewEmisData!$D:$D, BQ$2))</f>
        <v>#REF!</v>
      </c>
      <c r="BR231" s="335">
        <v>0.9864641678386572</v>
      </c>
      <c r="BS231" s="335" t="e">
        <f>$I231*IF($G231="Pickup", SUMIFS(NewEmisData!E:E, NewEmisData!$A:$A, "Pickup", NewEmisData!$B:$B, $A231, NewEmisData!$C:$C, $H231, NewEmisData!$D:$D, BS$2), SUMIFS(NewEmisData!E:E, NewEmisData!$A:$A, "LDV", NewEmisData!$B:$B, $A231, NewEmisData!$C:$C, $H231, NewEmisData!$D:$D, BS$2))</f>
        <v>#REF!</v>
      </c>
      <c r="BT231" s="335" t="e">
        <f>$I231*IF($G231="Pickup", SUMIFS(NewEmisData!F:F, NewEmisData!$A:$A, "Pickup", NewEmisData!$B:$B, $A231, NewEmisData!$C:$C, $H231, NewEmisData!$D:$D, BT$2), SUMIFS(NewEmisData!F:F, NewEmisData!$A:$A, "LDV", NewEmisData!$B:$B, $A231, NewEmisData!$C:$C, $H231, NewEmisData!$D:$D, BT$2))</f>
        <v>#REF!</v>
      </c>
      <c r="BU231" s="335" t="e">
        <f>$I231*IF($G231="Pickup", SUMIFS(NewEmisData!G:G, NewEmisData!$A:$A, "Pickup", NewEmisData!$B:$B, $A231, NewEmisData!$C:$C, $H231, NewEmisData!$D:$D, BU$2), SUMIFS(NewEmisData!G:G, NewEmisData!$A:$A, "LDV", NewEmisData!$B:$B, $A231, NewEmisData!$C:$C, $H231, NewEmisData!$D:$D, BU$2))</f>
        <v>#REF!</v>
      </c>
      <c r="BV231" s="335" t="e">
        <f>$I231*IF($G231="Pickup", SUMIFS(NewEmisData!H:H, NewEmisData!$A:$A, "Pickup", NewEmisData!$B:$B, $A231, NewEmisData!$C:$C, $H231, NewEmisData!$D:$D, BV$2), SUMIFS(NewEmisData!H:H, NewEmisData!$A:$A, "LDV", NewEmisData!$B:$B, $A231, NewEmisData!$C:$C, $H231, NewEmisData!$D:$D, BV$2))</f>
        <v>#REF!</v>
      </c>
      <c r="BW231" s="335" t="e">
        <f>$I231*IF($G231="Pickup", SUMIFS(NewEmisData!I:I, NewEmisData!$A:$A, "Pickup", NewEmisData!$B:$B, $A231, NewEmisData!$C:$C, $H231, NewEmisData!$D:$D, BW$2), SUMIFS(NewEmisData!I:I, NewEmisData!$A:$A, "LDV", NewEmisData!$B:$B, $A231, NewEmisData!$C:$C, $H231, NewEmisData!$D:$D, BW$2))</f>
        <v>#REF!</v>
      </c>
      <c r="BX231" s="335" t="e">
        <f>$I231*IF($G231="Pickup", SUMIFS(NewEmisData!J:J, NewEmisData!$A:$A, "Pickup", NewEmisData!$B:$B, $A231, NewEmisData!$C:$C, $H231, NewEmisData!$D:$D, BX$2), SUMIFS(NewEmisData!J:J, NewEmisData!$A:$A, "LDV", NewEmisData!$B:$B, $A231, NewEmisData!$C:$C, $H231, NewEmisData!$D:$D, BX$2))</f>
        <v>#REF!</v>
      </c>
      <c r="BY231" s="335" t="e">
        <f>$I231*IF($G231="Pickup", SUMIFS(NewEmisData!K:K, NewEmisData!$A:$A, "Pickup", NewEmisData!$B:$B, $A231, NewEmisData!$C:$C, $H231, NewEmisData!$D:$D, BY$2), SUMIFS(NewEmisData!K:K, NewEmisData!$A:$A, "LDV", NewEmisData!$B:$B, $A231, NewEmisData!$C:$C, $H231, NewEmisData!$D:$D, BY$2))</f>
        <v>#REF!</v>
      </c>
      <c r="BZ231" s="335" t="e">
        <f>$I231*IF($G231="Pickup", SUMIFS(NewEmisData!L:L, NewEmisData!$A:$A, "Pickup", NewEmisData!$B:$B, $A231, NewEmisData!$C:$C, $H231, NewEmisData!$D:$D, BZ$2), SUMIFS(NewEmisData!L:L, NewEmisData!$A:$A, "LDV", NewEmisData!$B:$B, $A231, NewEmisData!$C:$C, $H231, NewEmisData!$D:$D, BZ$2))</f>
        <v>#REF!</v>
      </c>
      <c r="CA231" s="335" t="e">
        <f>$I231*IF($G231="Pickup", SUMIFS(NewEmisData!M:M, NewEmisData!$A:$A, "Pickup", NewEmisData!$B:$B, $A231, NewEmisData!$C:$C, $H231, NewEmisData!$D:$D, CA$2), SUMIFS(NewEmisData!M:M, NewEmisData!$A:$A, "LDV", NewEmisData!$B:$B, $A231, NewEmisData!$C:$C, $H231, NewEmisData!$D:$D, CA$2))</f>
        <v>#REF!</v>
      </c>
      <c r="CB231" s="335">
        <v>4.2418574417464452E-2</v>
      </c>
      <c r="CC231" s="335" t="e">
        <f>$I231*IF($G231="Pickup", SUMIFS(NewEmisData!E:E, NewEmisData!$A:$A, "Pickup", NewEmisData!$B:$B, $A231, NewEmisData!$C:$C, $H231, NewEmisData!$D:$D, CC$2), SUMIFS(NewEmisData!E:E, NewEmisData!$A:$A, "LDV", NewEmisData!$B:$B, $A231, NewEmisData!$C:$C, $H231, NewEmisData!$D:$D, CC$2))</f>
        <v>#REF!</v>
      </c>
      <c r="CD231" s="335" t="e">
        <f>$I231*IF($G231="Pickup", SUMIFS(NewEmisData!F:F, NewEmisData!$A:$A, "Pickup", NewEmisData!$B:$B, $A231, NewEmisData!$C:$C, $H231, NewEmisData!$D:$D, CD$2), SUMIFS(NewEmisData!F:F, NewEmisData!$A:$A, "LDV", NewEmisData!$B:$B, $A231, NewEmisData!$C:$C, $H231, NewEmisData!$D:$D, CD$2))</f>
        <v>#REF!</v>
      </c>
      <c r="CE231" s="335" t="e">
        <f>$I231*IF($G231="Pickup", SUMIFS(NewEmisData!G:G, NewEmisData!$A:$A, "Pickup", NewEmisData!$B:$B, $A231, NewEmisData!$C:$C, $H231, NewEmisData!$D:$D, CE$2), SUMIFS(NewEmisData!G:G, NewEmisData!$A:$A, "LDV", NewEmisData!$B:$B, $A231, NewEmisData!$C:$C, $H231, NewEmisData!$D:$D, CE$2))</f>
        <v>#REF!</v>
      </c>
      <c r="CF231" s="335" t="e">
        <f>$I231*IF($G231="Pickup", SUMIFS(NewEmisData!H:H, NewEmisData!$A:$A, "Pickup", NewEmisData!$B:$B, $A231, NewEmisData!$C:$C, $H231, NewEmisData!$D:$D, CF$2), SUMIFS(NewEmisData!H:H, NewEmisData!$A:$A, "LDV", NewEmisData!$B:$B, $A231, NewEmisData!$C:$C, $H231, NewEmisData!$D:$D, CF$2))</f>
        <v>#REF!</v>
      </c>
      <c r="CG231" s="335" t="e">
        <f>$I231*IF($G231="Pickup", SUMIFS(NewEmisData!I:I, NewEmisData!$A:$A, "Pickup", NewEmisData!$B:$B, $A231, NewEmisData!$C:$C, $H231, NewEmisData!$D:$D, CG$2), SUMIFS(NewEmisData!I:I, NewEmisData!$A:$A, "LDV", NewEmisData!$B:$B, $A231, NewEmisData!$C:$C, $H231, NewEmisData!$D:$D, CG$2))</f>
        <v>#REF!</v>
      </c>
      <c r="CH231" s="335" t="e">
        <f>$I231*IF($G231="Pickup", SUMIFS(NewEmisData!J:J, NewEmisData!$A:$A, "Pickup", NewEmisData!$B:$B, $A231, NewEmisData!$C:$C, $H231, NewEmisData!$D:$D, CH$2), SUMIFS(NewEmisData!J:J, NewEmisData!$A:$A, "LDV", NewEmisData!$B:$B, $A231, NewEmisData!$C:$C, $H231, NewEmisData!$D:$D, CH$2))</f>
        <v>#REF!</v>
      </c>
      <c r="CI231" s="335" t="e">
        <f>$I231*IF($G231="Pickup", SUMIFS(NewEmisData!K:K, NewEmisData!$A:$A, "Pickup", NewEmisData!$B:$B, $A231, NewEmisData!$C:$C, $H231, NewEmisData!$D:$D, CI$2), SUMIFS(NewEmisData!K:K, NewEmisData!$A:$A, "LDV", NewEmisData!$B:$B, $A231, NewEmisData!$C:$C, $H231, NewEmisData!$D:$D, CI$2))</f>
        <v>#REF!</v>
      </c>
      <c r="CJ231" s="335" t="e">
        <f>$I231*IF($G231="Pickup", SUMIFS(NewEmisData!L:L, NewEmisData!$A:$A, "Pickup", NewEmisData!$B:$B, $A231, NewEmisData!$C:$C, $H231, NewEmisData!$D:$D, CJ$2), SUMIFS(NewEmisData!L:L, NewEmisData!$A:$A, "LDV", NewEmisData!$B:$B, $A231, NewEmisData!$C:$C, $H231, NewEmisData!$D:$D, CJ$2))</f>
        <v>#REF!</v>
      </c>
      <c r="CK231" s="335" t="e">
        <f>$I231*IF($G231="Pickup", SUMIFS(NewEmisData!M:M, NewEmisData!$A:$A, "Pickup", NewEmisData!$B:$B, $A231, NewEmisData!$C:$C, $H231, NewEmisData!$D:$D, CK$2), SUMIFS(NewEmisData!M:M, NewEmisData!$A:$A, "LDV", NewEmisData!$B:$B, $A231, NewEmisData!$C:$C, $H231, NewEmisData!$D:$D, CK$2))</f>
        <v>#REF!</v>
      </c>
      <c r="CL231" s="335">
        <v>1.534212041318854E-2</v>
      </c>
      <c r="CM231" s="335" t="e">
        <f>$I231*IF($G231="Pickup", SUMIFS(NewEmisData!E:E, NewEmisData!$A:$A, "Pickup", NewEmisData!$B:$B, $A231, NewEmisData!$C:$C, $H231, NewEmisData!$D:$D, CM$2), SUMIFS(NewEmisData!E:E, NewEmisData!$A:$A, "LDV", NewEmisData!$B:$B, $A231, NewEmisData!$C:$C, $H231, NewEmisData!$D:$D, CM$2))</f>
        <v>#REF!</v>
      </c>
      <c r="CN231" s="335" t="e">
        <f>$I231*IF($G231="Pickup", SUMIFS(NewEmisData!F:F, NewEmisData!$A:$A, "Pickup", NewEmisData!$B:$B, $A231, NewEmisData!$C:$C, $H231, NewEmisData!$D:$D, CN$2), SUMIFS(NewEmisData!F:F, NewEmisData!$A:$A, "LDV", NewEmisData!$B:$B, $A231, NewEmisData!$C:$C, $H231, NewEmisData!$D:$D, CN$2))</f>
        <v>#REF!</v>
      </c>
      <c r="CO231" s="335" t="e">
        <f>$I231*IF($G231="Pickup", SUMIFS(NewEmisData!G:G, NewEmisData!$A:$A, "Pickup", NewEmisData!$B:$B, $A231, NewEmisData!$C:$C, $H231, NewEmisData!$D:$D, CO$2), SUMIFS(NewEmisData!G:G, NewEmisData!$A:$A, "LDV", NewEmisData!$B:$B, $A231, NewEmisData!$C:$C, $H231, NewEmisData!$D:$D, CO$2))</f>
        <v>#REF!</v>
      </c>
      <c r="CP231" s="335" t="e">
        <f>$I231*IF($G231="Pickup", SUMIFS(NewEmisData!H:H, NewEmisData!$A:$A, "Pickup", NewEmisData!$B:$B, $A231, NewEmisData!$C:$C, $H231, NewEmisData!$D:$D, CP$2), SUMIFS(NewEmisData!H:H, NewEmisData!$A:$A, "LDV", NewEmisData!$B:$B, $A231, NewEmisData!$C:$C, $H231, NewEmisData!$D:$D, CP$2))</f>
        <v>#REF!</v>
      </c>
      <c r="CQ231" s="335" t="e">
        <f>$I231*IF($G231="Pickup", SUMIFS(NewEmisData!I:I, NewEmisData!$A:$A, "Pickup", NewEmisData!$B:$B, $A231, NewEmisData!$C:$C, $H231, NewEmisData!$D:$D, CQ$2), SUMIFS(NewEmisData!I:I, NewEmisData!$A:$A, "LDV", NewEmisData!$B:$B, $A231, NewEmisData!$C:$C, $H231, NewEmisData!$D:$D, CQ$2))</f>
        <v>#REF!</v>
      </c>
      <c r="CR231" s="335" t="e">
        <f>$I231*IF($G231="Pickup", SUMIFS(NewEmisData!J:J, NewEmisData!$A:$A, "Pickup", NewEmisData!$B:$B, $A231, NewEmisData!$C:$C, $H231, NewEmisData!$D:$D, CR$2), SUMIFS(NewEmisData!J:J, NewEmisData!$A:$A, "LDV", NewEmisData!$B:$B, $A231, NewEmisData!$C:$C, $H231, NewEmisData!$D:$D, CR$2))</f>
        <v>#REF!</v>
      </c>
      <c r="CS231" s="335" t="e">
        <f>$I231*IF($G231="Pickup", SUMIFS(NewEmisData!K:K, NewEmisData!$A:$A, "Pickup", NewEmisData!$B:$B, $A231, NewEmisData!$C:$C, $H231, NewEmisData!$D:$D, CS$2), SUMIFS(NewEmisData!K:K, NewEmisData!$A:$A, "LDV", NewEmisData!$B:$B, $A231, NewEmisData!$C:$C, $H231, NewEmisData!$D:$D, CS$2))</f>
        <v>#REF!</v>
      </c>
      <c r="CT231" s="335" t="e">
        <f>$I231*IF($G231="Pickup", SUMIFS(NewEmisData!L:L, NewEmisData!$A:$A, "Pickup", NewEmisData!$B:$B, $A231, NewEmisData!$C:$C, $H231, NewEmisData!$D:$D, CT$2), SUMIFS(NewEmisData!L:L, NewEmisData!$A:$A, "LDV", NewEmisData!$B:$B, $A231, NewEmisData!$C:$C, $H231, NewEmisData!$D:$D, CT$2))</f>
        <v>#REF!</v>
      </c>
      <c r="CU231" s="335" t="e">
        <f>$I231*IF($G231="Pickup", SUMIFS(NewEmisData!M:M, NewEmisData!$A:$A, "Pickup", NewEmisData!$B:$B, $A231, NewEmisData!$C:$C, $H231, NewEmisData!$D:$D, CU$2), SUMIFS(NewEmisData!M:M, NewEmisData!$A:$A, "LDV", NewEmisData!$B:$B, $A231, NewEmisData!$C:$C, $H231, NewEmisData!$D:$D, CU$2))</f>
        <v>#REF!</v>
      </c>
      <c r="CV231" s="335">
        <v>4.7566497296473616E-3</v>
      </c>
      <c r="CW231" s="335">
        <v>2.2916065704373795E-3</v>
      </c>
      <c r="CX231" s="335">
        <v>1.8746702166884215E-3</v>
      </c>
      <c r="CY231" s="335">
        <v>1.5173254739063334E-3</v>
      </c>
      <c r="CZ231" s="335">
        <v>1.2796299371776378E-3</v>
      </c>
      <c r="DA231" s="335">
        <v>9.7820221375331286E-4</v>
      </c>
      <c r="DB231" s="335">
        <v>7.6885754354862003E-4</v>
      </c>
      <c r="DC231" s="335">
        <v>7.4349846546621222E-4</v>
      </c>
      <c r="DD231" s="335">
        <v>7.2935869112507378E-4</v>
      </c>
      <c r="DE231" s="335">
        <v>7.2476795409733496E-4</v>
      </c>
      <c r="DF231" s="335">
        <v>7.2476795409733496E-4</v>
      </c>
      <c r="DG231" s="335" t="e">
        <f>$I231*IF($G231="Pickup", SUMIFS(NewEmisData!E:E, NewEmisData!$A:$A, "Pickup", NewEmisData!$B:$B, $A231, NewEmisData!$C:$C, $H231, NewEmisData!$D:$D, DG$2), SUMIFS(NewEmisData!E:E, NewEmisData!$A:$A, "LDV", NewEmisData!$B:$B, $A231, NewEmisData!$C:$C, $H231, NewEmisData!$D:$D, DG$2))</f>
        <v>#REF!</v>
      </c>
      <c r="DH231" s="335" t="e">
        <f>$I231*IF($G231="Pickup", SUMIFS(NewEmisData!F:F, NewEmisData!$A:$A, "Pickup", NewEmisData!$B:$B, $A231, NewEmisData!$C:$C, $H231, NewEmisData!$D:$D, DH$2), SUMIFS(NewEmisData!F:F, NewEmisData!$A:$A, "LDV", NewEmisData!$B:$B, $A231, NewEmisData!$C:$C, $H231, NewEmisData!$D:$D, DH$2))</f>
        <v>#REF!</v>
      </c>
      <c r="DI231" s="335" t="e">
        <f>$I231*IF($G231="Pickup", SUMIFS(NewEmisData!G:G, NewEmisData!$A:$A, "Pickup", NewEmisData!$B:$B, $A231, NewEmisData!$C:$C, $H231, NewEmisData!$D:$D, DI$2), SUMIFS(NewEmisData!G:G, NewEmisData!$A:$A, "LDV", NewEmisData!$B:$B, $A231, NewEmisData!$C:$C, $H231, NewEmisData!$D:$D, DI$2))</f>
        <v>#REF!</v>
      </c>
      <c r="DJ231" s="335" t="e">
        <f>$I231*IF($G231="Pickup", SUMIFS(NewEmisData!H:H, NewEmisData!$A:$A, "Pickup", NewEmisData!$B:$B, $A231, NewEmisData!$C:$C, $H231, NewEmisData!$D:$D, DJ$2), SUMIFS(NewEmisData!H:H, NewEmisData!$A:$A, "LDV", NewEmisData!$B:$B, $A231, NewEmisData!$C:$C, $H231, NewEmisData!$D:$D, DJ$2))</f>
        <v>#REF!</v>
      </c>
      <c r="DK231" s="335" t="e">
        <f>$I231*IF($G231="Pickup", SUMIFS(NewEmisData!I:I, NewEmisData!$A:$A, "Pickup", NewEmisData!$B:$B, $A231, NewEmisData!$C:$C, $H231, NewEmisData!$D:$D, DK$2), SUMIFS(NewEmisData!I:I, NewEmisData!$A:$A, "LDV", NewEmisData!$B:$B, $A231, NewEmisData!$C:$C, $H231, NewEmisData!$D:$D, DK$2))</f>
        <v>#REF!</v>
      </c>
      <c r="DL231" s="335" t="e">
        <f>$I231*IF($G231="Pickup", SUMIFS(NewEmisData!J:J, NewEmisData!$A:$A, "Pickup", NewEmisData!$B:$B, $A231, NewEmisData!$C:$C, $H231, NewEmisData!$D:$D, DL$2), SUMIFS(NewEmisData!J:J, NewEmisData!$A:$A, "LDV", NewEmisData!$B:$B, $A231, NewEmisData!$C:$C, $H231, NewEmisData!$D:$D, DL$2))</f>
        <v>#REF!</v>
      </c>
      <c r="DM231" s="335" t="e">
        <f>$I231*IF($G231="Pickup", SUMIFS(NewEmisData!K:K, NewEmisData!$A:$A, "Pickup", NewEmisData!$B:$B, $A231, NewEmisData!$C:$C, $H231, NewEmisData!$D:$D, DM$2), SUMIFS(NewEmisData!K:K, NewEmisData!$A:$A, "LDV", NewEmisData!$B:$B, $A231, NewEmisData!$C:$C, $H231, NewEmisData!$D:$D, DM$2))</f>
        <v>#REF!</v>
      </c>
      <c r="DN231" s="335" t="e">
        <f>$I231*IF($G231="Pickup", SUMIFS(NewEmisData!L:L, NewEmisData!$A:$A, "Pickup", NewEmisData!$B:$B, $A231, NewEmisData!$C:$C, $H231, NewEmisData!$D:$D, DN$2), SUMIFS(NewEmisData!L:L, NewEmisData!$A:$A, "LDV", NewEmisData!$B:$B, $A231, NewEmisData!$C:$C, $H231, NewEmisData!$D:$D, DN$2))</f>
        <v>#REF!</v>
      </c>
      <c r="DO231" s="335" t="e">
        <f>$I231*IF($G231="Pickup", SUMIFS(NewEmisData!M:M, NewEmisData!$A:$A, "Pickup", NewEmisData!$B:$B, $A231, NewEmisData!$C:$C, $H231, NewEmisData!$D:$D, DO$2), SUMIFS(NewEmisData!M:M, NewEmisData!$A:$A, "LDV", NewEmisData!$B:$B, $A231, NewEmisData!$C:$C, $H231, NewEmisData!$D:$D, DO$2))</f>
        <v>#REF!</v>
      </c>
      <c r="DP231" s="335">
        <v>1.4765708749962382E-3</v>
      </c>
      <c r="DQ231" s="335" t="e">
        <f>$I231*IF($G231="Pickup", SUMIFS(NewEmisData!E:E, NewEmisData!$A:$A, "Pickup", NewEmisData!$B:$B, $A231, NewEmisData!$C:$C, $H231, NewEmisData!$D:$D, DQ$2), SUMIFS(NewEmisData!E:E, NewEmisData!$A:$A, "LDV", NewEmisData!$B:$B, $A231, NewEmisData!$C:$C, $H231, NewEmisData!$D:$D, DQ$2))</f>
        <v>#REF!</v>
      </c>
      <c r="DR231" s="335" t="e">
        <f>$I231*IF($G231="Pickup", SUMIFS(NewEmisData!F:F, NewEmisData!$A:$A, "Pickup", NewEmisData!$B:$B, $A231, NewEmisData!$C:$C, $H231, NewEmisData!$D:$D, DR$2), SUMIFS(NewEmisData!F:F, NewEmisData!$A:$A, "LDV", NewEmisData!$B:$B, $A231, NewEmisData!$C:$C, $H231, NewEmisData!$D:$D, DR$2))</f>
        <v>#REF!</v>
      </c>
      <c r="DS231" s="335" t="e">
        <f>$I231*IF($G231="Pickup", SUMIFS(NewEmisData!G:G, NewEmisData!$A:$A, "Pickup", NewEmisData!$B:$B, $A231, NewEmisData!$C:$C, $H231, NewEmisData!$D:$D, DS$2), SUMIFS(NewEmisData!G:G, NewEmisData!$A:$A, "LDV", NewEmisData!$B:$B, $A231, NewEmisData!$C:$C, $H231, NewEmisData!$D:$D, DS$2))</f>
        <v>#REF!</v>
      </c>
      <c r="DT231" s="335" t="e">
        <f>$I231*IF($G231="Pickup", SUMIFS(NewEmisData!H:H, NewEmisData!$A:$A, "Pickup", NewEmisData!$B:$B, $A231, NewEmisData!$C:$C, $H231, NewEmisData!$D:$D, DT$2), SUMIFS(NewEmisData!H:H, NewEmisData!$A:$A, "LDV", NewEmisData!$B:$B, $A231, NewEmisData!$C:$C, $H231, NewEmisData!$D:$D, DT$2))</f>
        <v>#REF!</v>
      </c>
      <c r="DU231" s="335" t="e">
        <f>$I231*IF($G231="Pickup", SUMIFS(NewEmisData!I:I, NewEmisData!$A:$A, "Pickup", NewEmisData!$B:$B, $A231, NewEmisData!$C:$C, $H231, NewEmisData!$D:$D, DU$2), SUMIFS(NewEmisData!I:I, NewEmisData!$A:$A, "LDV", NewEmisData!$B:$B, $A231, NewEmisData!$C:$C, $H231, NewEmisData!$D:$D, DU$2))</f>
        <v>#REF!</v>
      </c>
      <c r="DV231" s="335" t="e">
        <f>$I231*IF($G231="Pickup", SUMIFS(NewEmisData!J:J, NewEmisData!$A:$A, "Pickup", NewEmisData!$B:$B, $A231, NewEmisData!$C:$C, $H231, NewEmisData!$D:$D, DV$2), SUMIFS(NewEmisData!J:J, NewEmisData!$A:$A, "LDV", NewEmisData!$B:$B, $A231, NewEmisData!$C:$C, $H231, NewEmisData!$D:$D, DV$2))</f>
        <v>#REF!</v>
      </c>
      <c r="DW231" s="335" t="e">
        <f>$I231*IF($G231="Pickup", SUMIFS(NewEmisData!K:K, NewEmisData!$A:$A, "Pickup", NewEmisData!$B:$B, $A231, NewEmisData!$C:$C, $H231, NewEmisData!$D:$D, DW$2), SUMIFS(NewEmisData!K:K, NewEmisData!$A:$A, "LDV", NewEmisData!$B:$B, $A231, NewEmisData!$C:$C, $H231, NewEmisData!$D:$D, DW$2))</f>
        <v>#REF!</v>
      </c>
      <c r="DX231" s="335" t="e">
        <f>$I231*IF($G231="Pickup", SUMIFS(NewEmisData!L:L, NewEmisData!$A:$A, "Pickup", NewEmisData!$B:$B, $A231, NewEmisData!$C:$C, $H231, NewEmisData!$D:$D, DX$2), SUMIFS(NewEmisData!L:L, NewEmisData!$A:$A, "LDV", NewEmisData!$B:$B, $A231, NewEmisData!$C:$C, $H231, NewEmisData!$D:$D, DX$2))</f>
        <v>#REF!</v>
      </c>
      <c r="DY231" s="335" t="e">
        <f>$I231*IF($G231="Pickup", SUMIFS(NewEmisData!M:M, NewEmisData!$A:$A, "Pickup", NewEmisData!$B:$B, $A231, NewEmisData!$C:$C, $H231, NewEmisData!$D:$D, DY$2), SUMIFS(NewEmisData!M:M, NewEmisData!$A:$A, "LDV", NewEmisData!$B:$B, $A231, NewEmisData!$C:$C, $H231, NewEmisData!$D:$D, DY$2))</f>
        <v>#REF!</v>
      </c>
      <c r="DZ231" s="335">
        <v>7.3384033848373159E-3</v>
      </c>
      <c r="EA231" s="335" t="e">
        <f t="shared" si="350"/>
        <v>#REF!</v>
      </c>
      <c r="EB231" s="335" t="e">
        <f t="shared" si="351"/>
        <v>#REF!</v>
      </c>
      <c r="EC231" s="335" t="e">
        <f t="shared" si="352"/>
        <v>#REF!</v>
      </c>
      <c r="ED231" s="335" t="e">
        <f t="shared" si="353"/>
        <v>#REF!</v>
      </c>
      <c r="EE231" s="335" t="e">
        <f t="shared" si="354"/>
        <v>#REF!</v>
      </c>
      <c r="EF231" s="335" t="e">
        <f t="shared" si="355"/>
        <v>#REF!</v>
      </c>
      <c r="EG231" s="335" t="e">
        <f t="shared" si="356"/>
        <v>#REF!</v>
      </c>
      <c r="EH231" s="335" t="e">
        <f t="shared" si="357"/>
        <v>#REF!</v>
      </c>
      <c r="EI231" s="335" t="e">
        <f t="shared" si="358"/>
        <v>#REF!</v>
      </c>
      <c r="EJ231" s="335">
        <f t="shared" si="359"/>
        <v>0.18630521230514296</v>
      </c>
      <c r="EK231" s="335" t="e">
        <f t="shared" si="360"/>
        <v>#REF!</v>
      </c>
      <c r="EL231" s="335" t="e">
        <f t="shared" si="361"/>
        <v>#REF!</v>
      </c>
      <c r="EM231" s="335" t="e">
        <f t="shared" si="362"/>
        <v>#REF!</v>
      </c>
      <c r="EN231" s="335" t="e">
        <f t="shared" si="363"/>
        <v>#REF!</v>
      </c>
      <c r="EO231" s="335" t="e">
        <f t="shared" si="364"/>
        <v>#REF!</v>
      </c>
      <c r="EP231" s="335" t="e">
        <f t="shared" si="365"/>
        <v>#REF!</v>
      </c>
      <c r="EQ231" s="335" t="e">
        <f t="shared" si="366"/>
        <v>#REF!</v>
      </c>
      <c r="ER231" s="335" t="e">
        <f t="shared" si="367"/>
        <v>#REF!</v>
      </c>
      <c r="ES231" s="335" t="e">
        <f t="shared" si="368"/>
        <v>#REF!</v>
      </c>
      <c r="ET231" s="335">
        <f t="shared" si="369"/>
        <v>4.1400383479619739E-2</v>
      </c>
      <c r="EU231" s="335" t="e">
        <f t="shared" si="370"/>
        <v>#REF!</v>
      </c>
      <c r="EV231" s="335" t="e">
        <f t="shared" si="371"/>
        <v>#REF!</v>
      </c>
      <c r="EW231" s="335" t="e">
        <f t="shared" si="372"/>
        <v>#REF!</v>
      </c>
      <c r="EX231" s="335" t="e">
        <f t="shared" si="373"/>
        <v>#REF!</v>
      </c>
      <c r="EY231" s="335" t="e">
        <f t="shared" si="374"/>
        <v>#REF!</v>
      </c>
      <c r="EZ231" s="335" t="e">
        <f t="shared" si="375"/>
        <v>#REF!</v>
      </c>
      <c r="FA231" s="335" t="e">
        <f t="shared" si="376"/>
        <v>#REF!</v>
      </c>
      <c r="FB231" s="335" t="e">
        <f t="shared" si="377"/>
        <v>#REF!</v>
      </c>
      <c r="FC231" s="335" t="e">
        <f t="shared" si="378"/>
        <v>#REF!</v>
      </c>
      <c r="FD231" s="335">
        <f t="shared" si="379"/>
        <v>1.7932369531470629E-3</v>
      </c>
      <c r="FE231" s="335" t="e">
        <f t="shared" si="380"/>
        <v>#REF!</v>
      </c>
      <c r="FF231" s="335" t="e">
        <f t="shared" si="381"/>
        <v>#REF!</v>
      </c>
      <c r="FG231" s="335" t="e">
        <f t="shared" si="382"/>
        <v>#REF!</v>
      </c>
      <c r="FH231" s="335" t="e">
        <f t="shared" si="383"/>
        <v>#REF!</v>
      </c>
      <c r="FI231" s="335" t="e">
        <f t="shared" si="384"/>
        <v>#REF!</v>
      </c>
      <c r="FJ231" s="335" t="e">
        <f t="shared" si="385"/>
        <v>#REF!</v>
      </c>
      <c r="FK231" s="335" t="e">
        <f t="shared" si="386"/>
        <v>#REF!</v>
      </c>
      <c r="FL231" s="335" t="e">
        <f t="shared" si="387"/>
        <v>#REF!</v>
      </c>
      <c r="FM231" s="335" t="e">
        <f t="shared" si="388"/>
        <v>#REF!</v>
      </c>
      <c r="FN231" s="335">
        <f t="shared" si="389"/>
        <v>3.3449762373957422E-2</v>
      </c>
      <c r="FO231" s="335" t="e">
        <f t="shared" si="390"/>
        <v>#REF!</v>
      </c>
      <c r="FP231" s="335" t="e">
        <f t="shared" si="391"/>
        <v>#REF!</v>
      </c>
      <c r="FQ231" s="335" t="e">
        <f t="shared" si="392"/>
        <v>#REF!</v>
      </c>
      <c r="FR231" s="335" t="e">
        <f t="shared" si="393"/>
        <v>#REF!</v>
      </c>
      <c r="FS231" s="335" t="e">
        <f t="shared" si="394"/>
        <v>#REF!</v>
      </c>
      <c r="FT231" s="335" t="e">
        <f t="shared" si="395"/>
        <v>#REF!</v>
      </c>
      <c r="FU231" s="335" t="e">
        <f t="shared" si="396"/>
        <v>#REF!</v>
      </c>
      <c r="FV231" s="335" t="e">
        <f t="shared" si="397"/>
        <v>#REF!</v>
      </c>
      <c r="FW231" s="335" t="e">
        <f t="shared" si="398"/>
        <v>#REF!</v>
      </c>
      <c r="FX231" s="335">
        <f t="shared" si="399"/>
        <v>6.7379974655566981E-3</v>
      </c>
    </row>
    <row r="232" spans="1:180" x14ac:dyDescent="0.2">
      <c r="A232" s="305" t="str">
        <f>_xlfn.CONCAT(IF(LEFT(TRIM(A231),1)="*", "*R", "R"), 1+RIGHT(TRIM(A231),1))</f>
        <v>R4</v>
      </c>
      <c r="B232" s="305" t="str">
        <f t="shared" si="426"/>
        <v>TLFELC300</v>
      </c>
      <c r="C232" s="305" t="str">
        <f t="shared" si="427"/>
        <v>TL.ELC.F.300</v>
      </c>
      <c r="D232" s="301" t="str">
        <f t="shared" si="428"/>
        <v>bn-vmt, bn-vmt/a</v>
      </c>
      <c r="E232" s="301" t="str">
        <f t="shared" si="429"/>
        <v>TRNELC</v>
      </c>
      <c r="F232" s="301" t="str">
        <f t="shared" si="430"/>
        <v>TL</v>
      </c>
      <c r="G232" s="315" t="s">
        <v>820</v>
      </c>
      <c r="H232" s="315" t="s">
        <v>36</v>
      </c>
      <c r="I232" s="321" t="e">
        <f>#REF!</f>
        <v>#REF!</v>
      </c>
      <c r="J232" s="315" t="str">
        <f t="shared" si="400"/>
        <v>Pickup-ELC</v>
      </c>
      <c r="K232" s="335" t="e">
        <f>$I232*IF($G232="Pickup", SUMIFS(NewEmisData!E:E, NewEmisData!$A:$A, "Pickup", NewEmisData!$B:$B, $A232, NewEmisData!$C:$C, $H232, NewEmisData!$D:$D, K$2), SUMIFS(NewEmisData!E:E, NewEmisData!$A:$A, "LDV", NewEmisData!$B:$B, $A232, NewEmisData!$C:$C, $H232, NewEmisData!$D:$D, K$2))</f>
        <v>#REF!</v>
      </c>
      <c r="L232" s="335" t="e">
        <f>$I232*IF($G232="Pickup", SUMIFS(NewEmisData!F:F, NewEmisData!$A:$A, "Pickup", NewEmisData!$B:$B, $A232, NewEmisData!$C:$C, $H232, NewEmisData!$D:$D, L$2), SUMIFS(NewEmisData!F:F, NewEmisData!$A:$A, "LDV", NewEmisData!$B:$B, $A232, NewEmisData!$C:$C, $H232, NewEmisData!$D:$D, L$2))</f>
        <v>#REF!</v>
      </c>
      <c r="M232" s="335" t="e">
        <f>$I232*IF($G232="Pickup", SUMIFS(NewEmisData!G:G, NewEmisData!$A:$A, "Pickup", NewEmisData!$B:$B, $A232, NewEmisData!$C:$C, $H232, NewEmisData!$D:$D, M$2), SUMIFS(NewEmisData!G:G, NewEmisData!$A:$A, "LDV", NewEmisData!$B:$B, $A232, NewEmisData!$C:$C, $H232, NewEmisData!$D:$D, M$2))</f>
        <v>#REF!</v>
      </c>
      <c r="N232" s="335" t="e">
        <f>$I232*IF($G232="Pickup", SUMIFS(NewEmisData!H:H, NewEmisData!$A:$A, "Pickup", NewEmisData!$B:$B, $A232, NewEmisData!$C:$C, $H232, NewEmisData!$D:$D, N$2), SUMIFS(NewEmisData!H:H, NewEmisData!$A:$A, "LDV", NewEmisData!$B:$B, $A232, NewEmisData!$C:$C, $H232, NewEmisData!$D:$D, N$2))</f>
        <v>#REF!</v>
      </c>
      <c r="O232" s="335" t="e">
        <f>$I232*IF($G232="Pickup", SUMIFS(NewEmisData!I:I, NewEmisData!$A:$A, "Pickup", NewEmisData!$B:$B, $A232, NewEmisData!$C:$C, $H232, NewEmisData!$D:$D, O$2), SUMIFS(NewEmisData!I:I, NewEmisData!$A:$A, "LDV", NewEmisData!$B:$B, $A232, NewEmisData!$C:$C, $H232, NewEmisData!$D:$D, O$2))</f>
        <v>#REF!</v>
      </c>
      <c r="P232" s="335" t="e">
        <f>$I232*IF($G232="Pickup", SUMIFS(NewEmisData!J:J, NewEmisData!$A:$A, "Pickup", NewEmisData!$B:$B, $A232, NewEmisData!$C:$C, $H232, NewEmisData!$D:$D, P$2), SUMIFS(NewEmisData!J:J, NewEmisData!$A:$A, "LDV", NewEmisData!$B:$B, $A232, NewEmisData!$C:$C, $H232, NewEmisData!$D:$D, P$2))</f>
        <v>#REF!</v>
      </c>
      <c r="Q232" s="335" t="e">
        <f>$I232*IF($G232="Pickup", SUMIFS(NewEmisData!K:K, NewEmisData!$A:$A, "Pickup", NewEmisData!$B:$B, $A232, NewEmisData!$C:$C, $H232, NewEmisData!$D:$D, Q$2), SUMIFS(NewEmisData!K:K, NewEmisData!$A:$A, "LDV", NewEmisData!$B:$B, $A232, NewEmisData!$C:$C, $H232, NewEmisData!$D:$D, Q$2))</f>
        <v>#REF!</v>
      </c>
      <c r="R232" s="335" t="e">
        <f>$I232*IF($G232="Pickup", SUMIFS(NewEmisData!L:L, NewEmisData!$A:$A, "Pickup", NewEmisData!$B:$B, $A232, NewEmisData!$C:$C, $H232, NewEmisData!$D:$D, R$2), SUMIFS(NewEmisData!L:L, NewEmisData!$A:$A, "LDV", NewEmisData!$B:$B, $A232, NewEmisData!$C:$C, $H232, NewEmisData!$D:$D, R$2))</f>
        <v>#REF!</v>
      </c>
      <c r="S232" s="335" t="e">
        <f>$I232*IF($G232="Pickup", SUMIFS(NewEmisData!M:M, NewEmisData!$A:$A, "Pickup", NewEmisData!$B:$B, $A232, NewEmisData!$C:$C, $H232, NewEmisData!$D:$D, S$2), SUMIFS(NewEmisData!M:M, NewEmisData!$A:$A, "LDV", NewEmisData!$B:$B, $A232, NewEmisData!$C:$C, $H232, NewEmisData!$D:$D, S$2))</f>
        <v>#REF!</v>
      </c>
      <c r="T232" s="335">
        <v>0.18630521230514296</v>
      </c>
      <c r="U232" s="335" t="e">
        <f>$I232*IF($G232="Pickup", SUMIFS(NewEmisData!E:E, NewEmisData!$A:$A, "Pickup", NewEmisData!$B:$B, $A232, NewEmisData!$C:$C, $H232, NewEmisData!$D:$D, U$2), SUMIFS(NewEmisData!E:E, NewEmisData!$A:$A, "LDV", NewEmisData!$B:$B, $A232, NewEmisData!$C:$C, $H232, NewEmisData!$D:$D, U$2))</f>
        <v>#REF!</v>
      </c>
      <c r="V232" s="335" t="e">
        <f>$I232*IF($G232="Pickup", SUMIFS(NewEmisData!F:F, NewEmisData!$A:$A, "Pickup", NewEmisData!$B:$B, $A232, NewEmisData!$C:$C, $H232, NewEmisData!$D:$D, V$2), SUMIFS(NewEmisData!F:F, NewEmisData!$A:$A, "LDV", NewEmisData!$B:$B, $A232, NewEmisData!$C:$C, $H232, NewEmisData!$D:$D, V$2))</f>
        <v>#REF!</v>
      </c>
      <c r="W232" s="335" t="e">
        <f>$I232*IF($G232="Pickup", SUMIFS(NewEmisData!G:G, NewEmisData!$A:$A, "Pickup", NewEmisData!$B:$B, $A232, NewEmisData!$C:$C, $H232, NewEmisData!$D:$D, W$2), SUMIFS(NewEmisData!G:G, NewEmisData!$A:$A, "LDV", NewEmisData!$B:$B, $A232, NewEmisData!$C:$C, $H232, NewEmisData!$D:$D, W$2))</f>
        <v>#REF!</v>
      </c>
      <c r="X232" s="335" t="e">
        <f>$I232*IF($G232="Pickup", SUMIFS(NewEmisData!H:H, NewEmisData!$A:$A, "Pickup", NewEmisData!$B:$B, $A232, NewEmisData!$C:$C, $H232, NewEmisData!$D:$D, X$2), SUMIFS(NewEmisData!H:H, NewEmisData!$A:$A, "LDV", NewEmisData!$B:$B, $A232, NewEmisData!$C:$C, $H232, NewEmisData!$D:$D, X$2))</f>
        <v>#REF!</v>
      </c>
      <c r="Y232" s="335" t="e">
        <f>$I232*IF($G232="Pickup", SUMIFS(NewEmisData!I:I, NewEmisData!$A:$A, "Pickup", NewEmisData!$B:$B, $A232, NewEmisData!$C:$C, $H232, NewEmisData!$D:$D, Y$2), SUMIFS(NewEmisData!I:I, NewEmisData!$A:$A, "LDV", NewEmisData!$B:$B, $A232, NewEmisData!$C:$C, $H232, NewEmisData!$D:$D, Y$2))</f>
        <v>#REF!</v>
      </c>
      <c r="Z232" s="335" t="e">
        <f>$I232*IF($G232="Pickup", SUMIFS(NewEmisData!J:J, NewEmisData!$A:$A, "Pickup", NewEmisData!$B:$B, $A232, NewEmisData!$C:$C, $H232, NewEmisData!$D:$D, Z$2), SUMIFS(NewEmisData!J:J, NewEmisData!$A:$A, "LDV", NewEmisData!$B:$B, $A232, NewEmisData!$C:$C, $H232, NewEmisData!$D:$D, Z$2))</f>
        <v>#REF!</v>
      </c>
      <c r="AA232" s="335" t="e">
        <f>$I232*IF($G232="Pickup", SUMIFS(NewEmisData!K:K, NewEmisData!$A:$A, "Pickup", NewEmisData!$B:$B, $A232, NewEmisData!$C:$C, $H232, NewEmisData!$D:$D, AA$2), SUMIFS(NewEmisData!K:K, NewEmisData!$A:$A, "LDV", NewEmisData!$B:$B, $A232, NewEmisData!$C:$C, $H232, NewEmisData!$D:$D, AA$2))</f>
        <v>#REF!</v>
      </c>
      <c r="AB232" s="335" t="e">
        <f>$I232*IF($G232="Pickup", SUMIFS(NewEmisData!L:L, NewEmisData!$A:$A, "Pickup", NewEmisData!$B:$B, $A232, NewEmisData!$C:$C, $H232, NewEmisData!$D:$D, AB$2), SUMIFS(NewEmisData!L:L, NewEmisData!$A:$A, "LDV", NewEmisData!$B:$B, $A232, NewEmisData!$C:$C, $H232, NewEmisData!$D:$D, AB$2))</f>
        <v>#REF!</v>
      </c>
      <c r="AC232" s="335" t="e">
        <f>$I232*IF($G232="Pickup", SUMIFS(NewEmisData!M:M, NewEmisData!$A:$A, "Pickup", NewEmisData!$B:$B, $A232, NewEmisData!$C:$C, $H232, NewEmisData!$D:$D, AC$2), SUMIFS(NewEmisData!M:M, NewEmisData!$A:$A, "LDV", NewEmisData!$B:$B, $A232, NewEmisData!$C:$C, $H232, NewEmisData!$D:$D, AC$2))</f>
        <v>#REF!</v>
      </c>
      <c r="AD232" s="335">
        <v>4.1400383479619739E-2</v>
      </c>
      <c r="AE232" s="335" t="e">
        <f>$I232*IF($G232="Pickup", SUMIFS(NewEmisData!E:E, NewEmisData!$A:$A, "Pickup", NewEmisData!$B:$B, $A232, NewEmisData!$C:$C, $H232, NewEmisData!$D:$D, AE$2), SUMIFS(NewEmisData!E:E, NewEmisData!$A:$A, "LDV", NewEmisData!$B:$B, $A232, NewEmisData!$C:$C, $H232, NewEmisData!$D:$D, AE$2))</f>
        <v>#REF!</v>
      </c>
      <c r="AF232" s="335" t="e">
        <f>$I232*IF($G232="Pickup", SUMIFS(NewEmisData!F:F, NewEmisData!$A:$A, "Pickup", NewEmisData!$B:$B, $A232, NewEmisData!$C:$C, $H232, NewEmisData!$D:$D, AF$2), SUMIFS(NewEmisData!F:F, NewEmisData!$A:$A, "LDV", NewEmisData!$B:$B, $A232, NewEmisData!$C:$C, $H232, NewEmisData!$D:$D, AF$2))</f>
        <v>#REF!</v>
      </c>
      <c r="AG232" s="335" t="e">
        <f>$I232*IF($G232="Pickup", SUMIFS(NewEmisData!G:G, NewEmisData!$A:$A, "Pickup", NewEmisData!$B:$B, $A232, NewEmisData!$C:$C, $H232, NewEmisData!$D:$D, AG$2), SUMIFS(NewEmisData!G:G, NewEmisData!$A:$A, "LDV", NewEmisData!$B:$B, $A232, NewEmisData!$C:$C, $H232, NewEmisData!$D:$D, AG$2))</f>
        <v>#REF!</v>
      </c>
      <c r="AH232" s="335" t="e">
        <f>$I232*IF($G232="Pickup", SUMIFS(NewEmisData!H:H, NewEmisData!$A:$A, "Pickup", NewEmisData!$B:$B, $A232, NewEmisData!$C:$C, $H232, NewEmisData!$D:$D, AH$2), SUMIFS(NewEmisData!H:H, NewEmisData!$A:$A, "LDV", NewEmisData!$B:$B, $A232, NewEmisData!$C:$C, $H232, NewEmisData!$D:$D, AH$2))</f>
        <v>#REF!</v>
      </c>
      <c r="AI232" s="335" t="e">
        <f>$I232*IF($G232="Pickup", SUMIFS(NewEmisData!I:I, NewEmisData!$A:$A, "Pickup", NewEmisData!$B:$B, $A232, NewEmisData!$C:$C, $H232, NewEmisData!$D:$D, AI$2), SUMIFS(NewEmisData!I:I, NewEmisData!$A:$A, "LDV", NewEmisData!$B:$B, $A232, NewEmisData!$C:$C, $H232, NewEmisData!$D:$D, AI$2))</f>
        <v>#REF!</v>
      </c>
      <c r="AJ232" s="335" t="e">
        <f>$I232*IF($G232="Pickup", SUMIFS(NewEmisData!J:J, NewEmisData!$A:$A, "Pickup", NewEmisData!$B:$B, $A232, NewEmisData!$C:$C, $H232, NewEmisData!$D:$D, AJ$2), SUMIFS(NewEmisData!J:J, NewEmisData!$A:$A, "LDV", NewEmisData!$B:$B, $A232, NewEmisData!$C:$C, $H232, NewEmisData!$D:$D, AJ$2))</f>
        <v>#REF!</v>
      </c>
      <c r="AK232" s="335" t="e">
        <f>$I232*IF($G232="Pickup", SUMIFS(NewEmisData!K:K, NewEmisData!$A:$A, "Pickup", NewEmisData!$B:$B, $A232, NewEmisData!$C:$C, $H232, NewEmisData!$D:$D, AK$2), SUMIFS(NewEmisData!K:K, NewEmisData!$A:$A, "LDV", NewEmisData!$B:$B, $A232, NewEmisData!$C:$C, $H232, NewEmisData!$D:$D, AK$2))</f>
        <v>#REF!</v>
      </c>
      <c r="AL232" s="335" t="e">
        <f>$I232*IF($G232="Pickup", SUMIFS(NewEmisData!L:L, NewEmisData!$A:$A, "Pickup", NewEmisData!$B:$B, $A232, NewEmisData!$C:$C, $H232, NewEmisData!$D:$D, AL$2), SUMIFS(NewEmisData!L:L, NewEmisData!$A:$A, "LDV", NewEmisData!$B:$B, $A232, NewEmisData!$C:$C, $H232, NewEmisData!$D:$D, AL$2))</f>
        <v>#REF!</v>
      </c>
      <c r="AM232" s="335" t="e">
        <f>$I232*IF($G232="Pickup", SUMIFS(NewEmisData!M:M, NewEmisData!$A:$A, "Pickup", NewEmisData!$B:$B, $A232, NewEmisData!$C:$C, $H232, NewEmisData!$D:$D, AM$2), SUMIFS(NewEmisData!M:M, NewEmisData!$A:$A, "LDV", NewEmisData!$B:$B, $A232, NewEmisData!$C:$C, $H232, NewEmisData!$D:$D, AM$2))</f>
        <v>#REF!</v>
      </c>
      <c r="AN232" s="335">
        <v>1.7932369531470629E-3</v>
      </c>
      <c r="AO232" s="335" t="e">
        <f>$I232*IF($G232="Pickup", SUMIFS(NewEmisData!E:E, NewEmisData!$A:$A, "Pickup", NewEmisData!$B:$B, $A232, NewEmisData!$C:$C, $H232, NewEmisData!$D:$D, AO$2), SUMIFS(NewEmisData!E:E, NewEmisData!$A:$A, "LDV", NewEmisData!$B:$B, $A232, NewEmisData!$C:$C, $H232, NewEmisData!$D:$D, AO$2))</f>
        <v>#REF!</v>
      </c>
      <c r="AP232" s="335" t="e">
        <f>$I232*IF($G232="Pickup", SUMIFS(NewEmisData!F:F, NewEmisData!$A:$A, "Pickup", NewEmisData!$B:$B, $A232, NewEmisData!$C:$C, $H232, NewEmisData!$D:$D, AP$2), SUMIFS(NewEmisData!F:F, NewEmisData!$A:$A, "LDV", NewEmisData!$B:$B, $A232, NewEmisData!$C:$C, $H232, NewEmisData!$D:$D, AP$2))</f>
        <v>#REF!</v>
      </c>
      <c r="AQ232" s="335" t="e">
        <f>$I232*IF($G232="Pickup", SUMIFS(NewEmisData!G:G, NewEmisData!$A:$A, "Pickup", NewEmisData!$B:$B, $A232, NewEmisData!$C:$C, $H232, NewEmisData!$D:$D, AQ$2), SUMIFS(NewEmisData!G:G, NewEmisData!$A:$A, "LDV", NewEmisData!$B:$B, $A232, NewEmisData!$C:$C, $H232, NewEmisData!$D:$D, AQ$2))</f>
        <v>#REF!</v>
      </c>
      <c r="AR232" s="335" t="e">
        <f>$I232*IF($G232="Pickup", SUMIFS(NewEmisData!H:H, NewEmisData!$A:$A, "Pickup", NewEmisData!$B:$B, $A232, NewEmisData!$C:$C, $H232, NewEmisData!$D:$D, AR$2), SUMIFS(NewEmisData!H:H, NewEmisData!$A:$A, "LDV", NewEmisData!$B:$B, $A232, NewEmisData!$C:$C, $H232, NewEmisData!$D:$D, AR$2))</f>
        <v>#REF!</v>
      </c>
      <c r="AS232" s="335" t="e">
        <f>$I232*IF($G232="Pickup", SUMIFS(NewEmisData!I:I, NewEmisData!$A:$A, "Pickup", NewEmisData!$B:$B, $A232, NewEmisData!$C:$C, $H232, NewEmisData!$D:$D, AS$2), SUMIFS(NewEmisData!I:I, NewEmisData!$A:$A, "LDV", NewEmisData!$B:$B, $A232, NewEmisData!$C:$C, $H232, NewEmisData!$D:$D, AS$2))</f>
        <v>#REF!</v>
      </c>
      <c r="AT232" s="335" t="e">
        <f>$I232*IF($G232="Pickup", SUMIFS(NewEmisData!J:J, NewEmisData!$A:$A, "Pickup", NewEmisData!$B:$B, $A232, NewEmisData!$C:$C, $H232, NewEmisData!$D:$D, AT$2), SUMIFS(NewEmisData!J:J, NewEmisData!$A:$A, "LDV", NewEmisData!$B:$B, $A232, NewEmisData!$C:$C, $H232, NewEmisData!$D:$D, AT$2))</f>
        <v>#REF!</v>
      </c>
      <c r="AU232" s="335" t="e">
        <f>$I232*IF($G232="Pickup", SUMIFS(NewEmisData!K:K, NewEmisData!$A:$A, "Pickup", NewEmisData!$B:$B, $A232, NewEmisData!$C:$C, $H232, NewEmisData!$D:$D, AU$2), SUMIFS(NewEmisData!K:K, NewEmisData!$A:$A, "LDV", NewEmisData!$B:$B, $A232, NewEmisData!$C:$C, $H232, NewEmisData!$D:$D, AU$2))</f>
        <v>#REF!</v>
      </c>
      <c r="AV232" s="335" t="e">
        <f>$I232*IF($G232="Pickup", SUMIFS(NewEmisData!L:L, NewEmisData!$A:$A, "Pickup", NewEmisData!$B:$B, $A232, NewEmisData!$C:$C, $H232, NewEmisData!$D:$D, AV$2), SUMIFS(NewEmisData!L:L, NewEmisData!$A:$A, "LDV", NewEmisData!$B:$B, $A232, NewEmisData!$C:$C, $H232, NewEmisData!$D:$D, AV$2))</f>
        <v>#REF!</v>
      </c>
      <c r="AW232" s="335" t="e">
        <f>$I232*IF($G232="Pickup", SUMIFS(NewEmisData!M:M, NewEmisData!$A:$A, "Pickup", NewEmisData!$B:$B, $A232, NewEmisData!$C:$C, $H232, NewEmisData!$D:$D, AW$2), SUMIFS(NewEmisData!M:M, NewEmisData!$A:$A, "LDV", NewEmisData!$B:$B, $A232, NewEmisData!$C:$C, $H232, NewEmisData!$D:$D, AW$2))</f>
        <v>#REF!</v>
      </c>
      <c r="AX232" s="335">
        <v>3.3449762373957422E-2</v>
      </c>
      <c r="AY232" s="335" t="e">
        <f>$I232*IF($G232="Pickup", SUMIFS(NewEmisData!E:E, NewEmisData!$A:$A, "Pickup", NewEmisData!$B:$B, $A232, NewEmisData!$C:$C, $H232, NewEmisData!$D:$D, AY$2), SUMIFS(NewEmisData!E:E, NewEmisData!$A:$A, "LDV", NewEmisData!$B:$B, $A232, NewEmisData!$C:$C, $H232, NewEmisData!$D:$D, AY$2))</f>
        <v>#REF!</v>
      </c>
      <c r="AZ232" s="335" t="e">
        <f>$I232*IF($G232="Pickup", SUMIFS(NewEmisData!F:F, NewEmisData!$A:$A, "Pickup", NewEmisData!$B:$B, $A232, NewEmisData!$C:$C, $H232, NewEmisData!$D:$D, AZ$2), SUMIFS(NewEmisData!F:F, NewEmisData!$A:$A, "LDV", NewEmisData!$B:$B, $A232, NewEmisData!$C:$C, $H232, NewEmisData!$D:$D, AZ$2))</f>
        <v>#REF!</v>
      </c>
      <c r="BA232" s="335" t="e">
        <f>$I232*IF($G232="Pickup", SUMIFS(NewEmisData!G:G, NewEmisData!$A:$A, "Pickup", NewEmisData!$B:$B, $A232, NewEmisData!$C:$C, $H232, NewEmisData!$D:$D, BA$2), SUMIFS(NewEmisData!G:G, NewEmisData!$A:$A, "LDV", NewEmisData!$B:$B, $A232, NewEmisData!$C:$C, $H232, NewEmisData!$D:$D, BA$2))</f>
        <v>#REF!</v>
      </c>
      <c r="BB232" s="335" t="e">
        <f>$I232*IF($G232="Pickup", SUMIFS(NewEmisData!H:H, NewEmisData!$A:$A, "Pickup", NewEmisData!$B:$B, $A232, NewEmisData!$C:$C, $H232, NewEmisData!$D:$D, BB$2), SUMIFS(NewEmisData!H:H, NewEmisData!$A:$A, "LDV", NewEmisData!$B:$B, $A232, NewEmisData!$C:$C, $H232, NewEmisData!$D:$D, BB$2))</f>
        <v>#REF!</v>
      </c>
      <c r="BC232" s="335" t="e">
        <f>$I232*IF($G232="Pickup", SUMIFS(NewEmisData!I:I, NewEmisData!$A:$A, "Pickup", NewEmisData!$B:$B, $A232, NewEmisData!$C:$C, $H232, NewEmisData!$D:$D, BC$2), SUMIFS(NewEmisData!I:I, NewEmisData!$A:$A, "LDV", NewEmisData!$B:$B, $A232, NewEmisData!$C:$C, $H232, NewEmisData!$D:$D, BC$2))</f>
        <v>#REF!</v>
      </c>
      <c r="BD232" s="335" t="e">
        <f>$I232*IF($G232="Pickup", SUMIFS(NewEmisData!J:J, NewEmisData!$A:$A, "Pickup", NewEmisData!$B:$B, $A232, NewEmisData!$C:$C, $H232, NewEmisData!$D:$D, BD$2), SUMIFS(NewEmisData!J:J, NewEmisData!$A:$A, "LDV", NewEmisData!$B:$B, $A232, NewEmisData!$C:$C, $H232, NewEmisData!$D:$D, BD$2))</f>
        <v>#REF!</v>
      </c>
      <c r="BE232" s="335" t="e">
        <f>$I232*IF($G232="Pickup", SUMIFS(NewEmisData!K:K, NewEmisData!$A:$A, "Pickup", NewEmisData!$B:$B, $A232, NewEmisData!$C:$C, $H232, NewEmisData!$D:$D, BE$2), SUMIFS(NewEmisData!K:K, NewEmisData!$A:$A, "LDV", NewEmisData!$B:$B, $A232, NewEmisData!$C:$C, $H232, NewEmisData!$D:$D, BE$2))</f>
        <v>#REF!</v>
      </c>
      <c r="BF232" s="335" t="e">
        <f>$I232*IF($G232="Pickup", SUMIFS(NewEmisData!L:L, NewEmisData!$A:$A, "Pickup", NewEmisData!$B:$B, $A232, NewEmisData!$C:$C, $H232, NewEmisData!$D:$D, BF$2), SUMIFS(NewEmisData!L:L, NewEmisData!$A:$A, "LDV", NewEmisData!$B:$B, $A232, NewEmisData!$C:$C, $H232, NewEmisData!$D:$D, BF$2))</f>
        <v>#REF!</v>
      </c>
      <c r="BG232" s="335" t="e">
        <f>$I232*IF($G232="Pickup", SUMIFS(NewEmisData!M:M, NewEmisData!$A:$A, "Pickup", NewEmisData!$B:$B, $A232, NewEmisData!$C:$C, $H232, NewEmisData!$D:$D, BG$2), SUMIFS(NewEmisData!M:M, NewEmisData!$A:$A, "LDV", NewEmisData!$B:$B, $A232, NewEmisData!$C:$C, $H232, NewEmisData!$D:$D, BG$2))</f>
        <v>#REF!</v>
      </c>
      <c r="BH232" s="335">
        <v>6.7379974655566981E-3</v>
      </c>
      <c r="BI232" s="335" t="e">
        <f>$I232*IF($G232="Pickup", SUMIFS(NewEmisData!E:E, NewEmisData!$A:$A, "Pickup", NewEmisData!$B:$B, $A232, NewEmisData!$C:$C, $H232, NewEmisData!$D:$D, BI$2), SUMIFS(NewEmisData!E:E, NewEmisData!$A:$A, "LDV", NewEmisData!$B:$B, $A232, NewEmisData!$C:$C, $H232, NewEmisData!$D:$D, BI$2))</f>
        <v>#REF!</v>
      </c>
      <c r="BJ232" s="335" t="e">
        <f>$I232*IF($G232="Pickup", SUMIFS(NewEmisData!F:F, NewEmisData!$A:$A, "Pickup", NewEmisData!$B:$B, $A232, NewEmisData!$C:$C, $H232, NewEmisData!$D:$D, BJ$2), SUMIFS(NewEmisData!F:F, NewEmisData!$A:$A, "LDV", NewEmisData!$B:$B, $A232, NewEmisData!$C:$C, $H232, NewEmisData!$D:$D, BJ$2))</f>
        <v>#REF!</v>
      </c>
      <c r="BK232" s="335" t="e">
        <f>$I232*IF($G232="Pickup", SUMIFS(NewEmisData!G:G, NewEmisData!$A:$A, "Pickup", NewEmisData!$B:$B, $A232, NewEmisData!$C:$C, $H232, NewEmisData!$D:$D, BK$2), SUMIFS(NewEmisData!G:G, NewEmisData!$A:$A, "LDV", NewEmisData!$B:$B, $A232, NewEmisData!$C:$C, $H232, NewEmisData!$D:$D, BK$2))</f>
        <v>#REF!</v>
      </c>
      <c r="BL232" s="335" t="e">
        <f>$I232*IF($G232="Pickup", SUMIFS(NewEmisData!H:H, NewEmisData!$A:$A, "Pickup", NewEmisData!$B:$B, $A232, NewEmisData!$C:$C, $H232, NewEmisData!$D:$D, BL$2), SUMIFS(NewEmisData!H:H, NewEmisData!$A:$A, "LDV", NewEmisData!$B:$B, $A232, NewEmisData!$C:$C, $H232, NewEmisData!$D:$D, BL$2))</f>
        <v>#REF!</v>
      </c>
      <c r="BM232" s="335" t="e">
        <f>$I232*IF($G232="Pickup", SUMIFS(NewEmisData!I:I, NewEmisData!$A:$A, "Pickup", NewEmisData!$B:$B, $A232, NewEmisData!$C:$C, $H232, NewEmisData!$D:$D, BM$2), SUMIFS(NewEmisData!I:I, NewEmisData!$A:$A, "LDV", NewEmisData!$B:$B, $A232, NewEmisData!$C:$C, $H232, NewEmisData!$D:$D, BM$2))</f>
        <v>#REF!</v>
      </c>
      <c r="BN232" s="335" t="e">
        <f>$I232*IF($G232="Pickup", SUMIFS(NewEmisData!J:J, NewEmisData!$A:$A, "Pickup", NewEmisData!$B:$B, $A232, NewEmisData!$C:$C, $H232, NewEmisData!$D:$D, BN$2), SUMIFS(NewEmisData!J:J, NewEmisData!$A:$A, "LDV", NewEmisData!$B:$B, $A232, NewEmisData!$C:$C, $H232, NewEmisData!$D:$D, BN$2))</f>
        <v>#REF!</v>
      </c>
      <c r="BO232" s="335" t="e">
        <f>$I232*IF($G232="Pickup", SUMIFS(NewEmisData!K:K, NewEmisData!$A:$A, "Pickup", NewEmisData!$B:$B, $A232, NewEmisData!$C:$C, $H232, NewEmisData!$D:$D, BO$2), SUMIFS(NewEmisData!K:K, NewEmisData!$A:$A, "LDV", NewEmisData!$B:$B, $A232, NewEmisData!$C:$C, $H232, NewEmisData!$D:$D, BO$2))</f>
        <v>#REF!</v>
      </c>
      <c r="BP232" s="335" t="e">
        <f>$I232*IF($G232="Pickup", SUMIFS(NewEmisData!L:L, NewEmisData!$A:$A, "Pickup", NewEmisData!$B:$B, $A232, NewEmisData!$C:$C, $H232, NewEmisData!$D:$D, BP$2), SUMIFS(NewEmisData!L:L, NewEmisData!$A:$A, "LDV", NewEmisData!$B:$B, $A232, NewEmisData!$C:$C, $H232, NewEmisData!$D:$D, BP$2))</f>
        <v>#REF!</v>
      </c>
      <c r="BQ232" s="335" t="e">
        <f>$I232*IF($G232="Pickup", SUMIFS(NewEmisData!M:M, NewEmisData!$A:$A, "Pickup", NewEmisData!$B:$B, $A232, NewEmisData!$C:$C, $H232, NewEmisData!$D:$D, BQ$2), SUMIFS(NewEmisData!M:M, NewEmisData!$A:$A, "LDV", NewEmisData!$B:$B, $A232, NewEmisData!$C:$C, $H232, NewEmisData!$D:$D, BQ$2))</f>
        <v>#REF!</v>
      </c>
      <c r="BR232" s="335">
        <v>0.9864641678386572</v>
      </c>
      <c r="BS232" s="335" t="e">
        <f>$I232*IF($G232="Pickup", SUMIFS(NewEmisData!E:E, NewEmisData!$A:$A, "Pickup", NewEmisData!$B:$B, $A232, NewEmisData!$C:$C, $H232, NewEmisData!$D:$D, BS$2), SUMIFS(NewEmisData!E:E, NewEmisData!$A:$A, "LDV", NewEmisData!$B:$B, $A232, NewEmisData!$C:$C, $H232, NewEmisData!$D:$D, BS$2))</f>
        <v>#REF!</v>
      </c>
      <c r="BT232" s="335" t="e">
        <f>$I232*IF($G232="Pickup", SUMIFS(NewEmisData!F:F, NewEmisData!$A:$A, "Pickup", NewEmisData!$B:$B, $A232, NewEmisData!$C:$C, $H232, NewEmisData!$D:$D, BT$2), SUMIFS(NewEmisData!F:F, NewEmisData!$A:$A, "LDV", NewEmisData!$B:$B, $A232, NewEmisData!$C:$C, $H232, NewEmisData!$D:$D, BT$2))</f>
        <v>#REF!</v>
      </c>
      <c r="BU232" s="335" t="e">
        <f>$I232*IF($G232="Pickup", SUMIFS(NewEmisData!G:G, NewEmisData!$A:$A, "Pickup", NewEmisData!$B:$B, $A232, NewEmisData!$C:$C, $H232, NewEmisData!$D:$D, BU$2), SUMIFS(NewEmisData!G:G, NewEmisData!$A:$A, "LDV", NewEmisData!$B:$B, $A232, NewEmisData!$C:$C, $H232, NewEmisData!$D:$D, BU$2))</f>
        <v>#REF!</v>
      </c>
      <c r="BV232" s="335" t="e">
        <f>$I232*IF($G232="Pickup", SUMIFS(NewEmisData!H:H, NewEmisData!$A:$A, "Pickup", NewEmisData!$B:$B, $A232, NewEmisData!$C:$C, $H232, NewEmisData!$D:$D, BV$2), SUMIFS(NewEmisData!H:H, NewEmisData!$A:$A, "LDV", NewEmisData!$B:$B, $A232, NewEmisData!$C:$C, $H232, NewEmisData!$D:$D, BV$2))</f>
        <v>#REF!</v>
      </c>
      <c r="BW232" s="335" t="e">
        <f>$I232*IF($G232="Pickup", SUMIFS(NewEmisData!I:I, NewEmisData!$A:$A, "Pickup", NewEmisData!$B:$B, $A232, NewEmisData!$C:$C, $H232, NewEmisData!$D:$D, BW$2), SUMIFS(NewEmisData!I:I, NewEmisData!$A:$A, "LDV", NewEmisData!$B:$B, $A232, NewEmisData!$C:$C, $H232, NewEmisData!$D:$D, BW$2))</f>
        <v>#REF!</v>
      </c>
      <c r="BX232" s="335" t="e">
        <f>$I232*IF($G232="Pickup", SUMIFS(NewEmisData!J:J, NewEmisData!$A:$A, "Pickup", NewEmisData!$B:$B, $A232, NewEmisData!$C:$C, $H232, NewEmisData!$D:$D, BX$2), SUMIFS(NewEmisData!J:J, NewEmisData!$A:$A, "LDV", NewEmisData!$B:$B, $A232, NewEmisData!$C:$C, $H232, NewEmisData!$D:$D, BX$2))</f>
        <v>#REF!</v>
      </c>
      <c r="BY232" s="335" t="e">
        <f>$I232*IF($G232="Pickup", SUMIFS(NewEmisData!K:K, NewEmisData!$A:$A, "Pickup", NewEmisData!$B:$B, $A232, NewEmisData!$C:$C, $H232, NewEmisData!$D:$D, BY$2), SUMIFS(NewEmisData!K:K, NewEmisData!$A:$A, "LDV", NewEmisData!$B:$B, $A232, NewEmisData!$C:$C, $H232, NewEmisData!$D:$D, BY$2))</f>
        <v>#REF!</v>
      </c>
      <c r="BZ232" s="335" t="e">
        <f>$I232*IF($G232="Pickup", SUMIFS(NewEmisData!L:L, NewEmisData!$A:$A, "Pickup", NewEmisData!$B:$B, $A232, NewEmisData!$C:$C, $H232, NewEmisData!$D:$D, BZ$2), SUMIFS(NewEmisData!L:L, NewEmisData!$A:$A, "LDV", NewEmisData!$B:$B, $A232, NewEmisData!$C:$C, $H232, NewEmisData!$D:$D, BZ$2))</f>
        <v>#REF!</v>
      </c>
      <c r="CA232" s="335" t="e">
        <f>$I232*IF($G232="Pickup", SUMIFS(NewEmisData!M:M, NewEmisData!$A:$A, "Pickup", NewEmisData!$B:$B, $A232, NewEmisData!$C:$C, $H232, NewEmisData!$D:$D, CA$2), SUMIFS(NewEmisData!M:M, NewEmisData!$A:$A, "LDV", NewEmisData!$B:$B, $A232, NewEmisData!$C:$C, $H232, NewEmisData!$D:$D, CA$2))</f>
        <v>#REF!</v>
      </c>
      <c r="CB232" s="335">
        <v>4.2418574417464452E-2</v>
      </c>
      <c r="CC232" s="335" t="e">
        <f>$I232*IF($G232="Pickup", SUMIFS(NewEmisData!E:E, NewEmisData!$A:$A, "Pickup", NewEmisData!$B:$B, $A232, NewEmisData!$C:$C, $H232, NewEmisData!$D:$D, CC$2), SUMIFS(NewEmisData!E:E, NewEmisData!$A:$A, "LDV", NewEmisData!$B:$B, $A232, NewEmisData!$C:$C, $H232, NewEmisData!$D:$D, CC$2))</f>
        <v>#REF!</v>
      </c>
      <c r="CD232" s="335" t="e">
        <f>$I232*IF($G232="Pickup", SUMIFS(NewEmisData!F:F, NewEmisData!$A:$A, "Pickup", NewEmisData!$B:$B, $A232, NewEmisData!$C:$C, $H232, NewEmisData!$D:$D, CD$2), SUMIFS(NewEmisData!F:F, NewEmisData!$A:$A, "LDV", NewEmisData!$B:$B, $A232, NewEmisData!$C:$C, $H232, NewEmisData!$D:$D, CD$2))</f>
        <v>#REF!</v>
      </c>
      <c r="CE232" s="335" t="e">
        <f>$I232*IF($G232="Pickup", SUMIFS(NewEmisData!G:G, NewEmisData!$A:$A, "Pickup", NewEmisData!$B:$B, $A232, NewEmisData!$C:$C, $H232, NewEmisData!$D:$D, CE$2), SUMIFS(NewEmisData!G:G, NewEmisData!$A:$A, "LDV", NewEmisData!$B:$B, $A232, NewEmisData!$C:$C, $H232, NewEmisData!$D:$D, CE$2))</f>
        <v>#REF!</v>
      </c>
      <c r="CF232" s="335" t="e">
        <f>$I232*IF($G232="Pickup", SUMIFS(NewEmisData!H:H, NewEmisData!$A:$A, "Pickup", NewEmisData!$B:$B, $A232, NewEmisData!$C:$C, $H232, NewEmisData!$D:$D, CF$2), SUMIFS(NewEmisData!H:H, NewEmisData!$A:$A, "LDV", NewEmisData!$B:$B, $A232, NewEmisData!$C:$C, $H232, NewEmisData!$D:$D, CF$2))</f>
        <v>#REF!</v>
      </c>
      <c r="CG232" s="335" t="e">
        <f>$I232*IF($G232="Pickup", SUMIFS(NewEmisData!I:I, NewEmisData!$A:$A, "Pickup", NewEmisData!$B:$B, $A232, NewEmisData!$C:$C, $H232, NewEmisData!$D:$D, CG$2), SUMIFS(NewEmisData!I:I, NewEmisData!$A:$A, "LDV", NewEmisData!$B:$B, $A232, NewEmisData!$C:$C, $H232, NewEmisData!$D:$D, CG$2))</f>
        <v>#REF!</v>
      </c>
      <c r="CH232" s="335" t="e">
        <f>$I232*IF($G232="Pickup", SUMIFS(NewEmisData!J:J, NewEmisData!$A:$A, "Pickup", NewEmisData!$B:$B, $A232, NewEmisData!$C:$C, $H232, NewEmisData!$D:$D, CH$2), SUMIFS(NewEmisData!J:J, NewEmisData!$A:$A, "LDV", NewEmisData!$B:$B, $A232, NewEmisData!$C:$C, $H232, NewEmisData!$D:$D, CH$2))</f>
        <v>#REF!</v>
      </c>
      <c r="CI232" s="335" t="e">
        <f>$I232*IF($G232="Pickup", SUMIFS(NewEmisData!K:K, NewEmisData!$A:$A, "Pickup", NewEmisData!$B:$B, $A232, NewEmisData!$C:$C, $H232, NewEmisData!$D:$D, CI$2), SUMIFS(NewEmisData!K:K, NewEmisData!$A:$A, "LDV", NewEmisData!$B:$B, $A232, NewEmisData!$C:$C, $H232, NewEmisData!$D:$D, CI$2))</f>
        <v>#REF!</v>
      </c>
      <c r="CJ232" s="335" t="e">
        <f>$I232*IF($G232="Pickup", SUMIFS(NewEmisData!L:L, NewEmisData!$A:$A, "Pickup", NewEmisData!$B:$B, $A232, NewEmisData!$C:$C, $H232, NewEmisData!$D:$D, CJ$2), SUMIFS(NewEmisData!L:L, NewEmisData!$A:$A, "LDV", NewEmisData!$B:$B, $A232, NewEmisData!$C:$C, $H232, NewEmisData!$D:$D, CJ$2))</f>
        <v>#REF!</v>
      </c>
      <c r="CK232" s="335" t="e">
        <f>$I232*IF($G232="Pickup", SUMIFS(NewEmisData!M:M, NewEmisData!$A:$A, "Pickup", NewEmisData!$B:$B, $A232, NewEmisData!$C:$C, $H232, NewEmisData!$D:$D, CK$2), SUMIFS(NewEmisData!M:M, NewEmisData!$A:$A, "LDV", NewEmisData!$B:$B, $A232, NewEmisData!$C:$C, $H232, NewEmisData!$D:$D, CK$2))</f>
        <v>#REF!</v>
      </c>
      <c r="CL232" s="335">
        <v>1.534212041318854E-2</v>
      </c>
      <c r="CM232" s="335" t="e">
        <f>$I232*IF($G232="Pickup", SUMIFS(NewEmisData!E:E, NewEmisData!$A:$A, "Pickup", NewEmisData!$B:$B, $A232, NewEmisData!$C:$C, $H232, NewEmisData!$D:$D, CM$2), SUMIFS(NewEmisData!E:E, NewEmisData!$A:$A, "LDV", NewEmisData!$B:$B, $A232, NewEmisData!$C:$C, $H232, NewEmisData!$D:$D, CM$2))</f>
        <v>#REF!</v>
      </c>
      <c r="CN232" s="335" t="e">
        <f>$I232*IF($G232="Pickup", SUMIFS(NewEmisData!F:F, NewEmisData!$A:$A, "Pickup", NewEmisData!$B:$B, $A232, NewEmisData!$C:$C, $H232, NewEmisData!$D:$D, CN$2), SUMIFS(NewEmisData!F:F, NewEmisData!$A:$A, "LDV", NewEmisData!$B:$B, $A232, NewEmisData!$C:$C, $H232, NewEmisData!$D:$D, CN$2))</f>
        <v>#REF!</v>
      </c>
      <c r="CO232" s="335" t="e">
        <f>$I232*IF($G232="Pickup", SUMIFS(NewEmisData!G:G, NewEmisData!$A:$A, "Pickup", NewEmisData!$B:$B, $A232, NewEmisData!$C:$C, $H232, NewEmisData!$D:$D, CO$2), SUMIFS(NewEmisData!G:G, NewEmisData!$A:$A, "LDV", NewEmisData!$B:$B, $A232, NewEmisData!$C:$C, $H232, NewEmisData!$D:$D, CO$2))</f>
        <v>#REF!</v>
      </c>
      <c r="CP232" s="335" t="e">
        <f>$I232*IF($G232="Pickup", SUMIFS(NewEmisData!H:H, NewEmisData!$A:$A, "Pickup", NewEmisData!$B:$B, $A232, NewEmisData!$C:$C, $H232, NewEmisData!$D:$D, CP$2), SUMIFS(NewEmisData!H:H, NewEmisData!$A:$A, "LDV", NewEmisData!$B:$B, $A232, NewEmisData!$C:$C, $H232, NewEmisData!$D:$D, CP$2))</f>
        <v>#REF!</v>
      </c>
      <c r="CQ232" s="335" t="e">
        <f>$I232*IF($G232="Pickup", SUMIFS(NewEmisData!I:I, NewEmisData!$A:$A, "Pickup", NewEmisData!$B:$B, $A232, NewEmisData!$C:$C, $H232, NewEmisData!$D:$D, CQ$2), SUMIFS(NewEmisData!I:I, NewEmisData!$A:$A, "LDV", NewEmisData!$B:$B, $A232, NewEmisData!$C:$C, $H232, NewEmisData!$D:$D, CQ$2))</f>
        <v>#REF!</v>
      </c>
      <c r="CR232" s="335" t="e">
        <f>$I232*IF($G232="Pickup", SUMIFS(NewEmisData!J:J, NewEmisData!$A:$A, "Pickup", NewEmisData!$B:$B, $A232, NewEmisData!$C:$C, $H232, NewEmisData!$D:$D, CR$2), SUMIFS(NewEmisData!J:J, NewEmisData!$A:$A, "LDV", NewEmisData!$B:$B, $A232, NewEmisData!$C:$C, $H232, NewEmisData!$D:$D, CR$2))</f>
        <v>#REF!</v>
      </c>
      <c r="CS232" s="335" t="e">
        <f>$I232*IF($G232="Pickup", SUMIFS(NewEmisData!K:K, NewEmisData!$A:$A, "Pickup", NewEmisData!$B:$B, $A232, NewEmisData!$C:$C, $H232, NewEmisData!$D:$D, CS$2), SUMIFS(NewEmisData!K:K, NewEmisData!$A:$A, "LDV", NewEmisData!$B:$B, $A232, NewEmisData!$C:$C, $H232, NewEmisData!$D:$D, CS$2))</f>
        <v>#REF!</v>
      </c>
      <c r="CT232" s="335" t="e">
        <f>$I232*IF($G232="Pickup", SUMIFS(NewEmisData!L:L, NewEmisData!$A:$A, "Pickup", NewEmisData!$B:$B, $A232, NewEmisData!$C:$C, $H232, NewEmisData!$D:$D, CT$2), SUMIFS(NewEmisData!L:L, NewEmisData!$A:$A, "LDV", NewEmisData!$B:$B, $A232, NewEmisData!$C:$C, $H232, NewEmisData!$D:$D, CT$2))</f>
        <v>#REF!</v>
      </c>
      <c r="CU232" s="335" t="e">
        <f>$I232*IF($G232="Pickup", SUMIFS(NewEmisData!M:M, NewEmisData!$A:$A, "Pickup", NewEmisData!$B:$B, $A232, NewEmisData!$C:$C, $H232, NewEmisData!$D:$D, CU$2), SUMIFS(NewEmisData!M:M, NewEmisData!$A:$A, "LDV", NewEmisData!$B:$B, $A232, NewEmisData!$C:$C, $H232, NewEmisData!$D:$D, CU$2))</f>
        <v>#REF!</v>
      </c>
      <c r="CV232" s="335">
        <v>4.7566497296473616E-3</v>
      </c>
      <c r="CW232" s="335">
        <v>2.2916065704373795E-3</v>
      </c>
      <c r="CX232" s="335">
        <v>1.8746702166884215E-3</v>
      </c>
      <c r="CY232" s="335">
        <v>1.5173254739063334E-3</v>
      </c>
      <c r="CZ232" s="335">
        <v>1.2796299371776378E-3</v>
      </c>
      <c r="DA232" s="335">
        <v>9.7820221375331286E-4</v>
      </c>
      <c r="DB232" s="335">
        <v>7.6885754354862003E-4</v>
      </c>
      <c r="DC232" s="335">
        <v>7.4349846546621222E-4</v>
      </c>
      <c r="DD232" s="335">
        <v>7.2935869112507378E-4</v>
      </c>
      <c r="DE232" s="335">
        <v>7.2476795409733496E-4</v>
      </c>
      <c r="DF232" s="335">
        <v>7.2476795409733496E-4</v>
      </c>
      <c r="DG232" s="335" t="e">
        <f>$I232*IF($G232="Pickup", SUMIFS(NewEmisData!E:E, NewEmisData!$A:$A, "Pickup", NewEmisData!$B:$B, $A232, NewEmisData!$C:$C, $H232, NewEmisData!$D:$D, DG$2), SUMIFS(NewEmisData!E:E, NewEmisData!$A:$A, "LDV", NewEmisData!$B:$B, $A232, NewEmisData!$C:$C, $H232, NewEmisData!$D:$D, DG$2))</f>
        <v>#REF!</v>
      </c>
      <c r="DH232" s="335" t="e">
        <f>$I232*IF($G232="Pickup", SUMIFS(NewEmisData!F:F, NewEmisData!$A:$A, "Pickup", NewEmisData!$B:$B, $A232, NewEmisData!$C:$C, $H232, NewEmisData!$D:$D, DH$2), SUMIFS(NewEmisData!F:F, NewEmisData!$A:$A, "LDV", NewEmisData!$B:$B, $A232, NewEmisData!$C:$C, $H232, NewEmisData!$D:$D, DH$2))</f>
        <v>#REF!</v>
      </c>
      <c r="DI232" s="335" t="e">
        <f>$I232*IF($G232="Pickup", SUMIFS(NewEmisData!G:G, NewEmisData!$A:$A, "Pickup", NewEmisData!$B:$B, $A232, NewEmisData!$C:$C, $H232, NewEmisData!$D:$D, DI$2), SUMIFS(NewEmisData!G:G, NewEmisData!$A:$A, "LDV", NewEmisData!$B:$B, $A232, NewEmisData!$C:$C, $H232, NewEmisData!$D:$D, DI$2))</f>
        <v>#REF!</v>
      </c>
      <c r="DJ232" s="335" t="e">
        <f>$I232*IF($G232="Pickup", SUMIFS(NewEmisData!H:H, NewEmisData!$A:$A, "Pickup", NewEmisData!$B:$B, $A232, NewEmisData!$C:$C, $H232, NewEmisData!$D:$D, DJ$2), SUMIFS(NewEmisData!H:H, NewEmisData!$A:$A, "LDV", NewEmisData!$B:$B, $A232, NewEmisData!$C:$C, $H232, NewEmisData!$D:$D, DJ$2))</f>
        <v>#REF!</v>
      </c>
      <c r="DK232" s="335" t="e">
        <f>$I232*IF($G232="Pickup", SUMIFS(NewEmisData!I:I, NewEmisData!$A:$A, "Pickup", NewEmisData!$B:$B, $A232, NewEmisData!$C:$C, $H232, NewEmisData!$D:$D, DK$2), SUMIFS(NewEmisData!I:I, NewEmisData!$A:$A, "LDV", NewEmisData!$B:$B, $A232, NewEmisData!$C:$C, $H232, NewEmisData!$D:$D, DK$2))</f>
        <v>#REF!</v>
      </c>
      <c r="DL232" s="335" t="e">
        <f>$I232*IF($G232="Pickup", SUMIFS(NewEmisData!J:J, NewEmisData!$A:$A, "Pickup", NewEmisData!$B:$B, $A232, NewEmisData!$C:$C, $H232, NewEmisData!$D:$D, DL$2), SUMIFS(NewEmisData!J:J, NewEmisData!$A:$A, "LDV", NewEmisData!$B:$B, $A232, NewEmisData!$C:$C, $H232, NewEmisData!$D:$D, DL$2))</f>
        <v>#REF!</v>
      </c>
      <c r="DM232" s="335" t="e">
        <f>$I232*IF($G232="Pickup", SUMIFS(NewEmisData!K:K, NewEmisData!$A:$A, "Pickup", NewEmisData!$B:$B, $A232, NewEmisData!$C:$C, $H232, NewEmisData!$D:$D, DM$2), SUMIFS(NewEmisData!K:K, NewEmisData!$A:$A, "LDV", NewEmisData!$B:$B, $A232, NewEmisData!$C:$C, $H232, NewEmisData!$D:$D, DM$2))</f>
        <v>#REF!</v>
      </c>
      <c r="DN232" s="335" t="e">
        <f>$I232*IF($G232="Pickup", SUMIFS(NewEmisData!L:L, NewEmisData!$A:$A, "Pickup", NewEmisData!$B:$B, $A232, NewEmisData!$C:$C, $H232, NewEmisData!$D:$D, DN$2), SUMIFS(NewEmisData!L:L, NewEmisData!$A:$A, "LDV", NewEmisData!$B:$B, $A232, NewEmisData!$C:$C, $H232, NewEmisData!$D:$D, DN$2))</f>
        <v>#REF!</v>
      </c>
      <c r="DO232" s="335" t="e">
        <f>$I232*IF($G232="Pickup", SUMIFS(NewEmisData!M:M, NewEmisData!$A:$A, "Pickup", NewEmisData!$B:$B, $A232, NewEmisData!$C:$C, $H232, NewEmisData!$D:$D, DO$2), SUMIFS(NewEmisData!M:M, NewEmisData!$A:$A, "LDV", NewEmisData!$B:$B, $A232, NewEmisData!$C:$C, $H232, NewEmisData!$D:$D, DO$2))</f>
        <v>#REF!</v>
      </c>
      <c r="DP232" s="335">
        <v>1.4765708749962382E-3</v>
      </c>
      <c r="DQ232" s="335" t="e">
        <f>$I232*IF($G232="Pickup", SUMIFS(NewEmisData!E:E, NewEmisData!$A:$A, "Pickup", NewEmisData!$B:$B, $A232, NewEmisData!$C:$C, $H232, NewEmisData!$D:$D, DQ$2), SUMIFS(NewEmisData!E:E, NewEmisData!$A:$A, "LDV", NewEmisData!$B:$B, $A232, NewEmisData!$C:$C, $H232, NewEmisData!$D:$D, DQ$2))</f>
        <v>#REF!</v>
      </c>
      <c r="DR232" s="335" t="e">
        <f>$I232*IF($G232="Pickup", SUMIFS(NewEmisData!F:F, NewEmisData!$A:$A, "Pickup", NewEmisData!$B:$B, $A232, NewEmisData!$C:$C, $H232, NewEmisData!$D:$D, DR$2), SUMIFS(NewEmisData!F:F, NewEmisData!$A:$A, "LDV", NewEmisData!$B:$B, $A232, NewEmisData!$C:$C, $H232, NewEmisData!$D:$D, DR$2))</f>
        <v>#REF!</v>
      </c>
      <c r="DS232" s="335" t="e">
        <f>$I232*IF($G232="Pickup", SUMIFS(NewEmisData!G:G, NewEmisData!$A:$A, "Pickup", NewEmisData!$B:$B, $A232, NewEmisData!$C:$C, $H232, NewEmisData!$D:$D, DS$2), SUMIFS(NewEmisData!G:G, NewEmisData!$A:$A, "LDV", NewEmisData!$B:$B, $A232, NewEmisData!$C:$C, $H232, NewEmisData!$D:$D, DS$2))</f>
        <v>#REF!</v>
      </c>
      <c r="DT232" s="335" t="e">
        <f>$I232*IF($G232="Pickup", SUMIFS(NewEmisData!H:H, NewEmisData!$A:$A, "Pickup", NewEmisData!$B:$B, $A232, NewEmisData!$C:$C, $H232, NewEmisData!$D:$D, DT$2), SUMIFS(NewEmisData!H:H, NewEmisData!$A:$A, "LDV", NewEmisData!$B:$B, $A232, NewEmisData!$C:$C, $H232, NewEmisData!$D:$D, DT$2))</f>
        <v>#REF!</v>
      </c>
      <c r="DU232" s="335" t="e">
        <f>$I232*IF($G232="Pickup", SUMIFS(NewEmisData!I:I, NewEmisData!$A:$A, "Pickup", NewEmisData!$B:$B, $A232, NewEmisData!$C:$C, $H232, NewEmisData!$D:$D, DU$2), SUMIFS(NewEmisData!I:I, NewEmisData!$A:$A, "LDV", NewEmisData!$B:$B, $A232, NewEmisData!$C:$C, $H232, NewEmisData!$D:$D, DU$2))</f>
        <v>#REF!</v>
      </c>
      <c r="DV232" s="335" t="e">
        <f>$I232*IF($G232="Pickup", SUMIFS(NewEmisData!J:J, NewEmisData!$A:$A, "Pickup", NewEmisData!$B:$B, $A232, NewEmisData!$C:$C, $H232, NewEmisData!$D:$D, DV$2), SUMIFS(NewEmisData!J:J, NewEmisData!$A:$A, "LDV", NewEmisData!$B:$B, $A232, NewEmisData!$C:$C, $H232, NewEmisData!$D:$D, DV$2))</f>
        <v>#REF!</v>
      </c>
      <c r="DW232" s="335" t="e">
        <f>$I232*IF($G232="Pickup", SUMIFS(NewEmisData!K:K, NewEmisData!$A:$A, "Pickup", NewEmisData!$B:$B, $A232, NewEmisData!$C:$C, $H232, NewEmisData!$D:$D, DW$2), SUMIFS(NewEmisData!K:K, NewEmisData!$A:$A, "LDV", NewEmisData!$B:$B, $A232, NewEmisData!$C:$C, $H232, NewEmisData!$D:$D, DW$2))</f>
        <v>#REF!</v>
      </c>
      <c r="DX232" s="335" t="e">
        <f>$I232*IF($G232="Pickup", SUMIFS(NewEmisData!L:L, NewEmisData!$A:$A, "Pickup", NewEmisData!$B:$B, $A232, NewEmisData!$C:$C, $H232, NewEmisData!$D:$D, DX$2), SUMIFS(NewEmisData!L:L, NewEmisData!$A:$A, "LDV", NewEmisData!$B:$B, $A232, NewEmisData!$C:$C, $H232, NewEmisData!$D:$D, DX$2))</f>
        <v>#REF!</v>
      </c>
      <c r="DY232" s="335" t="e">
        <f>$I232*IF($G232="Pickup", SUMIFS(NewEmisData!M:M, NewEmisData!$A:$A, "Pickup", NewEmisData!$B:$B, $A232, NewEmisData!$C:$C, $H232, NewEmisData!$D:$D, DY$2), SUMIFS(NewEmisData!M:M, NewEmisData!$A:$A, "LDV", NewEmisData!$B:$B, $A232, NewEmisData!$C:$C, $H232, NewEmisData!$D:$D, DY$2))</f>
        <v>#REF!</v>
      </c>
      <c r="DZ232" s="335">
        <v>7.3384033848373159E-3</v>
      </c>
      <c r="EA232" s="335" t="e">
        <f t="shared" si="350"/>
        <v>#REF!</v>
      </c>
      <c r="EB232" s="335" t="e">
        <f t="shared" si="351"/>
        <v>#REF!</v>
      </c>
      <c r="EC232" s="335" t="e">
        <f t="shared" si="352"/>
        <v>#REF!</v>
      </c>
      <c r="ED232" s="335" t="e">
        <f t="shared" si="353"/>
        <v>#REF!</v>
      </c>
      <c r="EE232" s="335" t="e">
        <f t="shared" si="354"/>
        <v>#REF!</v>
      </c>
      <c r="EF232" s="335" t="e">
        <f t="shared" si="355"/>
        <v>#REF!</v>
      </c>
      <c r="EG232" s="335" t="e">
        <f t="shared" si="356"/>
        <v>#REF!</v>
      </c>
      <c r="EH232" s="335" t="e">
        <f t="shared" si="357"/>
        <v>#REF!</v>
      </c>
      <c r="EI232" s="335" t="e">
        <f t="shared" si="358"/>
        <v>#REF!</v>
      </c>
      <c r="EJ232" s="335">
        <f t="shared" si="359"/>
        <v>0.18630521230514296</v>
      </c>
      <c r="EK232" s="335" t="e">
        <f t="shared" si="360"/>
        <v>#REF!</v>
      </c>
      <c r="EL232" s="335" t="e">
        <f t="shared" si="361"/>
        <v>#REF!</v>
      </c>
      <c r="EM232" s="335" t="e">
        <f t="shared" si="362"/>
        <v>#REF!</v>
      </c>
      <c r="EN232" s="335" t="e">
        <f t="shared" si="363"/>
        <v>#REF!</v>
      </c>
      <c r="EO232" s="335" t="e">
        <f t="shared" si="364"/>
        <v>#REF!</v>
      </c>
      <c r="EP232" s="335" t="e">
        <f t="shared" si="365"/>
        <v>#REF!</v>
      </c>
      <c r="EQ232" s="335" t="e">
        <f t="shared" si="366"/>
        <v>#REF!</v>
      </c>
      <c r="ER232" s="335" t="e">
        <f t="shared" si="367"/>
        <v>#REF!</v>
      </c>
      <c r="ES232" s="335" t="e">
        <f t="shared" si="368"/>
        <v>#REF!</v>
      </c>
      <c r="ET232" s="335">
        <f t="shared" si="369"/>
        <v>4.1400383479619739E-2</v>
      </c>
      <c r="EU232" s="335" t="e">
        <f t="shared" si="370"/>
        <v>#REF!</v>
      </c>
      <c r="EV232" s="335" t="e">
        <f t="shared" si="371"/>
        <v>#REF!</v>
      </c>
      <c r="EW232" s="335" t="e">
        <f t="shared" si="372"/>
        <v>#REF!</v>
      </c>
      <c r="EX232" s="335" t="e">
        <f t="shared" si="373"/>
        <v>#REF!</v>
      </c>
      <c r="EY232" s="335" t="e">
        <f t="shared" si="374"/>
        <v>#REF!</v>
      </c>
      <c r="EZ232" s="335" t="e">
        <f t="shared" si="375"/>
        <v>#REF!</v>
      </c>
      <c r="FA232" s="335" t="e">
        <f t="shared" si="376"/>
        <v>#REF!</v>
      </c>
      <c r="FB232" s="335" t="e">
        <f t="shared" si="377"/>
        <v>#REF!</v>
      </c>
      <c r="FC232" s="335" t="e">
        <f t="shared" si="378"/>
        <v>#REF!</v>
      </c>
      <c r="FD232" s="335">
        <f t="shared" si="379"/>
        <v>1.7932369531470629E-3</v>
      </c>
      <c r="FE232" s="335" t="e">
        <f t="shared" si="380"/>
        <v>#REF!</v>
      </c>
      <c r="FF232" s="335" t="e">
        <f t="shared" si="381"/>
        <v>#REF!</v>
      </c>
      <c r="FG232" s="335" t="e">
        <f t="shared" si="382"/>
        <v>#REF!</v>
      </c>
      <c r="FH232" s="335" t="e">
        <f t="shared" si="383"/>
        <v>#REF!</v>
      </c>
      <c r="FI232" s="335" t="e">
        <f t="shared" si="384"/>
        <v>#REF!</v>
      </c>
      <c r="FJ232" s="335" t="e">
        <f t="shared" si="385"/>
        <v>#REF!</v>
      </c>
      <c r="FK232" s="335" t="e">
        <f t="shared" si="386"/>
        <v>#REF!</v>
      </c>
      <c r="FL232" s="335" t="e">
        <f t="shared" si="387"/>
        <v>#REF!</v>
      </c>
      <c r="FM232" s="335" t="e">
        <f t="shared" si="388"/>
        <v>#REF!</v>
      </c>
      <c r="FN232" s="335">
        <f t="shared" si="389"/>
        <v>3.3449762373957422E-2</v>
      </c>
      <c r="FO232" s="335" t="e">
        <f t="shared" si="390"/>
        <v>#REF!</v>
      </c>
      <c r="FP232" s="335" t="e">
        <f t="shared" si="391"/>
        <v>#REF!</v>
      </c>
      <c r="FQ232" s="335" t="e">
        <f t="shared" si="392"/>
        <v>#REF!</v>
      </c>
      <c r="FR232" s="335" t="e">
        <f t="shared" si="393"/>
        <v>#REF!</v>
      </c>
      <c r="FS232" s="335" t="e">
        <f t="shared" si="394"/>
        <v>#REF!</v>
      </c>
      <c r="FT232" s="335" t="e">
        <f t="shared" si="395"/>
        <v>#REF!</v>
      </c>
      <c r="FU232" s="335" t="e">
        <f t="shared" si="396"/>
        <v>#REF!</v>
      </c>
      <c r="FV232" s="335" t="e">
        <f t="shared" si="397"/>
        <v>#REF!</v>
      </c>
      <c r="FW232" s="335" t="e">
        <f t="shared" si="398"/>
        <v>#REF!</v>
      </c>
      <c r="FX232" s="335">
        <f t="shared" si="399"/>
        <v>6.7379974655566981E-3</v>
      </c>
    </row>
    <row r="233" spans="1:180" x14ac:dyDescent="0.2">
      <c r="A233" s="305" t="str">
        <f>_xlfn.CONCAT(IF(LEFT(TRIM(A232),1)="*", "*R", "R"), 1+RIGHT(TRIM(A232),1))</f>
        <v>R5</v>
      </c>
      <c r="B233" s="305" t="str">
        <f t="shared" si="426"/>
        <v>TLFELC300</v>
      </c>
      <c r="C233" s="305" t="str">
        <f t="shared" si="427"/>
        <v>TL.ELC.F.300</v>
      </c>
      <c r="D233" s="301" t="str">
        <f t="shared" si="428"/>
        <v>bn-vmt, bn-vmt/a</v>
      </c>
      <c r="E233" s="301" t="str">
        <f t="shared" si="429"/>
        <v>TRNELC</v>
      </c>
      <c r="F233" s="301" t="str">
        <f t="shared" si="430"/>
        <v>TL</v>
      </c>
      <c r="G233" s="315" t="s">
        <v>820</v>
      </c>
      <c r="H233" s="315" t="s">
        <v>36</v>
      </c>
      <c r="I233" s="321" t="e">
        <f>#REF!</f>
        <v>#REF!</v>
      </c>
      <c r="J233" s="315" t="str">
        <f t="shared" si="400"/>
        <v>Pickup-ELC</v>
      </c>
      <c r="K233" s="335" t="e">
        <f>$I233*IF($G233="Pickup", SUMIFS(NewEmisData!E:E, NewEmisData!$A:$A, "Pickup", NewEmisData!$B:$B, $A233, NewEmisData!$C:$C, $H233, NewEmisData!$D:$D, K$2), SUMIFS(NewEmisData!E:E, NewEmisData!$A:$A, "LDV", NewEmisData!$B:$B, $A233, NewEmisData!$C:$C, $H233, NewEmisData!$D:$D, K$2))</f>
        <v>#REF!</v>
      </c>
      <c r="L233" s="335" t="e">
        <f>$I233*IF($G233="Pickup", SUMIFS(NewEmisData!F:F, NewEmisData!$A:$A, "Pickup", NewEmisData!$B:$B, $A233, NewEmisData!$C:$C, $H233, NewEmisData!$D:$D, L$2), SUMIFS(NewEmisData!F:F, NewEmisData!$A:$A, "LDV", NewEmisData!$B:$B, $A233, NewEmisData!$C:$C, $H233, NewEmisData!$D:$D, L$2))</f>
        <v>#REF!</v>
      </c>
      <c r="M233" s="335" t="e">
        <f>$I233*IF($G233="Pickup", SUMIFS(NewEmisData!G:G, NewEmisData!$A:$A, "Pickup", NewEmisData!$B:$B, $A233, NewEmisData!$C:$C, $H233, NewEmisData!$D:$D, M$2), SUMIFS(NewEmisData!G:G, NewEmisData!$A:$A, "LDV", NewEmisData!$B:$B, $A233, NewEmisData!$C:$C, $H233, NewEmisData!$D:$D, M$2))</f>
        <v>#REF!</v>
      </c>
      <c r="N233" s="335" t="e">
        <f>$I233*IF($G233="Pickup", SUMIFS(NewEmisData!H:H, NewEmisData!$A:$A, "Pickup", NewEmisData!$B:$B, $A233, NewEmisData!$C:$C, $H233, NewEmisData!$D:$D, N$2), SUMIFS(NewEmisData!H:H, NewEmisData!$A:$A, "LDV", NewEmisData!$B:$B, $A233, NewEmisData!$C:$C, $H233, NewEmisData!$D:$D, N$2))</f>
        <v>#REF!</v>
      </c>
      <c r="O233" s="335" t="e">
        <f>$I233*IF($G233="Pickup", SUMIFS(NewEmisData!I:I, NewEmisData!$A:$A, "Pickup", NewEmisData!$B:$B, $A233, NewEmisData!$C:$C, $H233, NewEmisData!$D:$D, O$2), SUMIFS(NewEmisData!I:I, NewEmisData!$A:$A, "LDV", NewEmisData!$B:$B, $A233, NewEmisData!$C:$C, $H233, NewEmisData!$D:$D, O$2))</f>
        <v>#REF!</v>
      </c>
      <c r="P233" s="335" t="e">
        <f>$I233*IF($G233="Pickup", SUMIFS(NewEmisData!J:J, NewEmisData!$A:$A, "Pickup", NewEmisData!$B:$B, $A233, NewEmisData!$C:$C, $H233, NewEmisData!$D:$D, P$2), SUMIFS(NewEmisData!J:J, NewEmisData!$A:$A, "LDV", NewEmisData!$B:$B, $A233, NewEmisData!$C:$C, $H233, NewEmisData!$D:$D, P$2))</f>
        <v>#REF!</v>
      </c>
      <c r="Q233" s="335" t="e">
        <f>$I233*IF($G233="Pickup", SUMIFS(NewEmisData!K:K, NewEmisData!$A:$A, "Pickup", NewEmisData!$B:$B, $A233, NewEmisData!$C:$C, $H233, NewEmisData!$D:$D, Q$2), SUMIFS(NewEmisData!K:K, NewEmisData!$A:$A, "LDV", NewEmisData!$B:$B, $A233, NewEmisData!$C:$C, $H233, NewEmisData!$D:$D, Q$2))</f>
        <v>#REF!</v>
      </c>
      <c r="R233" s="335" t="e">
        <f>$I233*IF($G233="Pickup", SUMIFS(NewEmisData!L:L, NewEmisData!$A:$A, "Pickup", NewEmisData!$B:$B, $A233, NewEmisData!$C:$C, $H233, NewEmisData!$D:$D, R$2), SUMIFS(NewEmisData!L:L, NewEmisData!$A:$A, "LDV", NewEmisData!$B:$B, $A233, NewEmisData!$C:$C, $H233, NewEmisData!$D:$D, R$2))</f>
        <v>#REF!</v>
      </c>
      <c r="S233" s="335" t="e">
        <f>$I233*IF($G233="Pickup", SUMIFS(NewEmisData!M:M, NewEmisData!$A:$A, "Pickup", NewEmisData!$B:$B, $A233, NewEmisData!$C:$C, $H233, NewEmisData!$D:$D, S$2), SUMIFS(NewEmisData!M:M, NewEmisData!$A:$A, "LDV", NewEmisData!$B:$B, $A233, NewEmisData!$C:$C, $H233, NewEmisData!$D:$D, S$2))</f>
        <v>#REF!</v>
      </c>
      <c r="T233" s="335">
        <v>0.18630521230514296</v>
      </c>
      <c r="U233" s="335" t="e">
        <f>$I233*IF($G233="Pickup", SUMIFS(NewEmisData!E:E, NewEmisData!$A:$A, "Pickup", NewEmisData!$B:$B, $A233, NewEmisData!$C:$C, $H233, NewEmisData!$D:$D, U$2), SUMIFS(NewEmisData!E:E, NewEmisData!$A:$A, "LDV", NewEmisData!$B:$B, $A233, NewEmisData!$C:$C, $H233, NewEmisData!$D:$D, U$2))</f>
        <v>#REF!</v>
      </c>
      <c r="V233" s="335" t="e">
        <f>$I233*IF($G233="Pickup", SUMIFS(NewEmisData!F:F, NewEmisData!$A:$A, "Pickup", NewEmisData!$B:$B, $A233, NewEmisData!$C:$C, $H233, NewEmisData!$D:$D, V$2), SUMIFS(NewEmisData!F:F, NewEmisData!$A:$A, "LDV", NewEmisData!$B:$B, $A233, NewEmisData!$C:$C, $H233, NewEmisData!$D:$D, V$2))</f>
        <v>#REF!</v>
      </c>
      <c r="W233" s="335" t="e">
        <f>$I233*IF($G233="Pickup", SUMIFS(NewEmisData!G:G, NewEmisData!$A:$A, "Pickup", NewEmisData!$B:$B, $A233, NewEmisData!$C:$C, $H233, NewEmisData!$D:$D, W$2), SUMIFS(NewEmisData!G:G, NewEmisData!$A:$A, "LDV", NewEmisData!$B:$B, $A233, NewEmisData!$C:$C, $H233, NewEmisData!$D:$D, W$2))</f>
        <v>#REF!</v>
      </c>
      <c r="X233" s="335" t="e">
        <f>$I233*IF($G233="Pickup", SUMIFS(NewEmisData!H:H, NewEmisData!$A:$A, "Pickup", NewEmisData!$B:$B, $A233, NewEmisData!$C:$C, $H233, NewEmisData!$D:$D, X$2), SUMIFS(NewEmisData!H:H, NewEmisData!$A:$A, "LDV", NewEmisData!$B:$B, $A233, NewEmisData!$C:$C, $H233, NewEmisData!$D:$D, X$2))</f>
        <v>#REF!</v>
      </c>
      <c r="Y233" s="335" t="e">
        <f>$I233*IF($G233="Pickup", SUMIFS(NewEmisData!I:I, NewEmisData!$A:$A, "Pickup", NewEmisData!$B:$B, $A233, NewEmisData!$C:$C, $H233, NewEmisData!$D:$D, Y$2), SUMIFS(NewEmisData!I:I, NewEmisData!$A:$A, "LDV", NewEmisData!$B:$B, $A233, NewEmisData!$C:$C, $H233, NewEmisData!$D:$D, Y$2))</f>
        <v>#REF!</v>
      </c>
      <c r="Z233" s="335" t="e">
        <f>$I233*IF($G233="Pickup", SUMIFS(NewEmisData!J:J, NewEmisData!$A:$A, "Pickup", NewEmisData!$B:$B, $A233, NewEmisData!$C:$C, $H233, NewEmisData!$D:$D, Z$2), SUMIFS(NewEmisData!J:J, NewEmisData!$A:$A, "LDV", NewEmisData!$B:$B, $A233, NewEmisData!$C:$C, $H233, NewEmisData!$D:$D, Z$2))</f>
        <v>#REF!</v>
      </c>
      <c r="AA233" s="335" t="e">
        <f>$I233*IF($G233="Pickup", SUMIFS(NewEmisData!K:K, NewEmisData!$A:$A, "Pickup", NewEmisData!$B:$B, $A233, NewEmisData!$C:$C, $H233, NewEmisData!$D:$D, AA$2), SUMIFS(NewEmisData!K:K, NewEmisData!$A:$A, "LDV", NewEmisData!$B:$B, $A233, NewEmisData!$C:$C, $H233, NewEmisData!$D:$D, AA$2))</f>
        <v>#REF!</v>
      </c>
      <c r="AB233" s="335" t="e">
        <f>$I233*IF($G233="Pickup", SUMIFS(NewEmisData!L:L, NewEmisData!$A:$A, "Pickup", NewEmisData!$B:$B, $A233, NewEmisData!$C:$C, $H233, NewEmisData!$D:$D, AB$2), SUMIFS(NewEmisData!L:L, NewEmisData!$A:$A, "LDV", NewEmisData!$B:$B, $A233, NewEmisData!$C:$C, $H233, NewEmisData!$D:$D, AB$2))</f>
        <v>#REF!</v>
      </c>
      <c r="AC233" s="335" t="e">
        <f>$I233*IF($G233="Pickup", SUMIFS(NewEmisData!M:M, NewEmisData!$A:$A, "Pickup", NewEmisData!$B:$B, $A233, NewEmisData!$C:$C, $H233, NewEmisData!$D:$D, AC$2), SUMIFS(NewEmisData!M:M, NewEmisData!$A:$A, "LDV", NewEmisData!$B:$B, $A233, NewEmisData!$C:$C, $H233, NewEmisData!$D:$D, AC$2))</f>
        <v>#REF!</v>
      </c>
      <c r="AD233" s="335">
        <v>4.1400383479619739E-2</v>
      </c>
      <c r="AE233" s="335" t="e">
        <f>$I233*IF($G233="Pickup", SUMIFS(NewEmisData!E:E, NewEmisData!$A:$A, "Pickup", NewEmisData!$B:$B, $A233, NewEmisData!$C:$C, $H233, NewEmisData!$D:$D, AE$2), SUMIFS(NewEmisData!E:E, NewEmisData!$A:$A, "LDV", NewEmisData!$B:$B, $A233, NewEmisData!$C:$C, $H233, NewEmisData!$D:$D, AE$2))</f>
        <v>#REF!</v>
      </c>
      <c r="AF233" s="335" t="e">
        <f>$I233*IF($G233="Pickup", SUMIFS(NewEmisData!F:F, NewEmisData!$A:$A, "Pickup", NewEmisData!$B:$B, $A233, NewEmisData!$C:$C, $H233, NewEmisData!$D:$D, AF$2), SUMIFS(NewEmisData!F:F, NewEmisData!$A:$A, "LDV", NewEmisData!$B:$B, $A233, NewEmisData!$C:$C, $H233, NewEmisData!$D:$D, AF$2))</f>
        <v>#REF!</v>
      </c>
      <c r="AG233" s="335" t="e">
        <f>$I233*IF($G233="Pickup", SUMIFS(NewEmisData!G:G, NewEmisData!$A:$A, "Pickup", NewEmisData!$B:$B, $A233, NewEmisData!$C:$C, $H233, NewEmisData!$D:$D, AG$2), SUMIFS(NewEmisData!G:G, NewEmisData!$A:$A, "LDV", NewEmisData!$B:$B, $A233, NewEmisData!$C:$C, $H233, NewEmisData!$D:$D, AG$2))</f>
        <v>#REF!</v>
      </c>
      <c r="AH233" s="335" t="e">
        <f>$I233*IF($G233="Pickup", SUMIFS(NewEmisData!H:H, NewEmisData!$A:$A, "Pickup", NewEmisData!$B:$B, $A233, NewEmisData!$C:$C, $H233, NewEmisData!$D:$D, AH$2), SUMIFS(NewEmisData!H:H, NewEmisData!$A:$A, "LDV", NewEmisData!$B:$B, $A233, NewEmisData!$C:$C, $H233, NewEmisData!$D:$D, AH$2))</f>
        <v>#REF!</v>
      </c>
      <c r="AI233" s="335" t="e">
        <f>$I233*IF($G233="Pickup", SUMIFS(NewEmisData!I:I, NewEmisData!$A:$A, "Pickup", NewEmisData!$B:$B, $A233, NewEmisData!$C:$C, $H233, NewEmisData!$D:$D, AI$2), SUMIFS(NewEmisData!I:I, NewEmisData!$A:$A, "LDV", NewEmisData!$B:$B, $A233, NewEmisData!$C:$C, $H233, NewEmisData!$D:$D, AI$2))</f>
        <v>#REF!</v>
      </c>
      <c r="AJ233" s="335" t="e">
        <f>$I233*IF($G233="Pickup", SUMIFS(NewEmisData!J:J, NewEmisData!$A:$A, "Pickup", NewEmisData!$B:$B, $A233, NewEmisData!$C:$C, $H233, NewEmisData!$D:$D, AJ$2), SUMIFS(NewEmisData!J:J, NewEmisData!$A:$A, "LDV", NewEmisData!$B:$B, $A233, NewEmisData!$C:$C, $H233, NewEmisData!$D:$D, AJ$2))</f>
        <v>#REF!</v>
      </c>
      <c r="AK233" s="335" t="e">
        <f>$I233*IF($G233="Pickup", SUMIFS(NewEmisData!K:K, NewEmisData!$A:$A, "Pickup", NewEmisData!$B:$B, $A233, NewEmisData!$C:$C, $H233, NewEmisData!$D:$D, AK$2), SUMIFS(NewEmisData!K:K, NewEmisData!$A:$A, "LDV", NewEmisData!$B:$B, $A233, NewEmisData!$C:$C, $H233, NewEmisData!$D:$D, AK$2))</f>
        <v>#REF!</v>
      </c>
      <c r="AL233" s="335" t="e">
        <f>$I233*IF($G233="Pickup", SUMIFS(NewEmisData!L:L, NewEmisData!$A:$A, "Pickup", NewEmisData!$B:$B, $A233, NewEmisData!$C:$C, $H233, NewEmisData!$D:$D, AL$2), SUMIFS(NewEmisData!L:L, NewEmisData!$A:$A, "LDV", NewEmisData!$B:$B, $A233, NewEmisData!$C:$C, $H233, NewEmisData!$D:$D, AL$2))</f>
        <v>#REF!</v>
      </c>
      <c r="AM233" s="335" t="e">
        <f>$I233*IF($G233="Pickup", SUMIFS(NewEmisData!M:M, NewEmisData!$A:$A, "Pickup", NewEmisData!$B:$B, $A233, NewEmisData!$C:$C, $H233, NewEmisData!$D:$D, AM$2), SUMIFS(NewEmisData!M:M, NewEmisData!$A:$A, "LDV", NewEmisData!$B:$B, $A233, NewEmisData!$C:$C, $H233, NewEmisData!$D:$D, AM$2))</f>
        <v>#REF!</v>
      </c>
      <c r="AN233" s="335">
        <v>1.7932369531470629E-3</v>
      </c>
      <c r="AO233" s="335" t="e">
        <f>$I233*IF($G233="Pickup", SUMIFS(NewEmisData!E:E, NewEmisData!$A:$A, "Pickup", NewEmisData!$B:$B, $A233, NewEmisData!$C:$C, $H233, NewEmisData!$D:$D, AO$2), SUMIFS(NewEmisData!E:E, NewEmisData!$A:$A, "LDV", NewEmisData!$B:$B, $A233, NewEmisData!$C:$C, $H233, NewEmisData!$D:$D, AO$2))</f>
        <v>#REF!</v>
      </c>
      <c r="AP233" s="335" t="e">
        <f>$I233*IF($G233="Pickup", SUMIFS(NewEmisData!F:F, NewEmisData!$A:$A, "Pickup", NewEmisData!$B:$B, $A233, NewEmisData!$C:$C, $H233, NewEmisData!$D:$D, AP$2), SUMIFS(NewEmisData!F:F, NewEmisData!$A:$A, "LDV", NewEmisData!$B:$B, $A233, NewEmisData!$C:$C, $H233, NewEmisData!$D:$D, AP$2))</f>
        <v>#REF!</v>
      </c>
      <c r="AQ233" s="335" t="e">
        <f>$I233*IF($G233="Pickup", SUMIFS(NewEmisData!G:G, NewEmisData!$A:$A, "Pickup", NewEmisData!$B:$B, $A233, NewEmisData!$C:$C, $H233, NewEmisData!$D:$D, AQ$2), SUMIFS(NewEmisData!G:G, NewEmisData!$A:$A, "LDV", NewEmisData!$B:$B, $A233, NewEmisData!$C:$C, $H233, NewEmisData!$D:$D, AQ$2))</f>
        <v>#REF!</v>
      </c>
      <c r="AR233" s="335" t="e">
        <f>$I233*IF($G233="Pickup", SUMIFS(NewEmisData!H:H, NewEmisData!$A:$A, "Pickup", NewEmisData!$B:$B, $A233, NewEmisData!$C:$C, $H233, NewEmisData!$D:$D, AR$2), SUMIFS(NewEmisData!H:H, NewEmisData!$A:$A, "LDV", NewEmisData!$B:$B, $A233, NewEmisData!$C:$C, $H233, NewEmisData!$D:$D, AR$2))</f>
        <v>#REF!</v>
      </c>
      <c r="AS233" s="335" t="e">
        <f>$I233*IF($G233="Pickup", SUMIFS(NewEmisData!I:I, NewEmisData!$A:$A, "Pickup", NewEmisData!$B:$B, $A233, NewEmisData!$C:$C, $H233, NewEmisData!$D:$D, AS$2), SUMIFS(NewEmisData!I:I, NewEmisData!$A:$A, "LDV", NewEmisData!$B:$B, $A233, NewEmisData!$C:$C, $H233, NewEmisData!$D:$D, AS$2))</f>
        <v>#REF!</v>
      </c>
      <c r="AT233" s="335" t="e">
        <f>$I233*IF($G233="Pickup", SUMIFS(NewEmisData!J:J, NewEmisData!$A:$A, "Pickup", NewEmisData!$B:$B, $A233, NewEmisData!$C:$C, $H233, NewEmisData!$D:$D, AT$2), SUMIFS(NewEmisData!J:J, NewEmisData!$A:$A, "LDV", NewEmisData!$B:$B, $A233, NewEmisData!$C:$C, $H233, NewEmisData!$D:$D, AT$2))</f>
        <v>#REF!</v>
      </c>
      <c r="AU233" s="335" t="e">
        <f>$I233*IF($G233="Pickup", SUMIFS(NewEmisData!K:K, NewEmisData!$A:$A, "Pickup", NewEmisData!$B:$B, $A233, NewEmisData!$C:$C, $H233, NewEmisData!$D:$D, AU$2), SUMIFS(NewEmisData!K:K, NewEmisData!$A:$A, "LDV", NewEmisData!$B:$B, $A233, NewEmisData!$C:$C, $H233, NewEmisData!$D:$D, AU$2))</f>
        <v>#REF!</v>
      </c>
      <c r="AV233" s="335" t="e">
        <f>$I233*IF($G233="Pickup", SUMIFS(NewEmisData!L:L, NewEmisData!$A:$A, "Pickup", NewEmisData!$B:$B, $A233, NewEmisData!$C:$C, $H233, NewEmisData!$D:$D, AV$2), SUMIFS(NewEmisData!L:L, NewEmisData!$A:$A, "LDV", NewEmisData!$B:$B, $A233, NewEmisData!$C:$C, $H233, NewEmisData!$D:$D, AV$2))</f>
        <v>#REF!</v>
      </c>
      <c r="AW233" s="335" t="e">
        <f>$I233*IF($G233="Pickup", SUMIFS(NewEmisData!M:M, NewEmisData!$A:$A, "Pickup", NewEmisData!$B:$B, $A233, NewEmisData!$C:$C, $H233, NewEmisData!$D:$D, AW$2), SUMIFS(NewEmisData!M:M, NewEmisData!$A:$A, "LDV", NewEmisData!$B:$B, $A233, NewEmisData!$C:$C, $H233, NewEmisData!$D:$D, AW$2))</f>
        <v>#REF!</v>
      </c>
      <c r="AX233" s="335">
        <v>3.3449762373957422E-2</v>
      </c>
      <c r="AY233" s="335" t="e">
        <f>$I233*IF($G233="Pickup", SUMIFS(NewEmisData!E:E, NewEmisData!$A:$A, "Pickup", NewEmisData!$B:$B, $A233, NewEmisData!$C:$C, $H233, NewEmisData!$D:$D, AY$2), SUMIFS(NewEmisData!E:E, NewEmisData!$A:$A, "LDV", NewEmisData!$B:$B, $A233, NewEmisData!$C:$C, $H233, NewEmisData!$D:$D, AY$2))</f>
        <v>#REF!</v>
      </c>
      <c r="AZ233" s="335" t="e">
        <f>$I233*IF($G233="Pickup", SUMIFS(NewEmisData!F:F, NewEmisData!$A:$A, "Pickup", NewEmisData!$B:$B, $A233, NewEmisData!$C:$C, $H233, NewEmisData!$D:$D, AZ$2), SUMIFS(NewEmisData!F:F, NewEmisData!$A:$A, "LDV", NewEmisData!$B:$B, $A233, NewEmisData!$C:$C, $H233, NewEmisData!$D:$D, AZ$2))</f>
        <v>#REF!</v>
      </c>
      <c r="BA233" s="335" t="e">
        <f>$I233*IF($G233="Pickup", SUMIFS(NewEmisData!G:G, NewEmisData!$A:$A, "Pickup", NewEmisData!$B:$B, $A233, NewEmisData!$C:$C, $H233, NewEmisData!$D:$D, BA$2), SUMIFS(NewEmisData!G:G, NewEmisData!$A:$A, "LDV", NewEmisData!$B:$B, $A233, NewEmisData!$C:$C, $H233, NewEmisData!$D:$D, BA$2))</f>
        <v>#REF!</v>
      </c>
      <c r="BB233" s="335" t="e">
        <f>$I233*IF($G233="Pickup", SUMIFS(NewEmisData!H:H, NewEmisData!$A:$A, "Pickup", NewEmisData!$B:$B, $A233, NewEmisData!$C:$C, $H233, NewEmisData!$D:$D, BB$2), SUMIFS(NewEmisData!H:H, NewEmisData!$A:$A, "LDV", NewEmisData!$B:$B, $A233, NewEmisData!$C:$C, $H233, NewEmisData!$D:$D, BB$2))</f>
        <v>#REF!</v>
      </c>
      <c r="BC233" s="335" t="e">
        <f>$I233*IF($G233="Pickup", SUMIFS(NewEmisData!I:I, NewEmisData!$A:$A, "Pickup", NewEmisData!$B:$B, $A233, NewEmisData!$C:$C, $H233, NewEmisData!$D:$D, BC$2), SUMIFS(NewEmisData!I:I, NewEmisData!$A:$A, "LDV", NewEmisData!$B:$B, $A233, NewEmisData!$C:$C, $H233, NewEmisData!$D:$D, BC$2))</f>
        <v>#REF!</v>
      </c>
      <c r="BD233" s="335" t="e">
        <f>$I233*IF($G233="Pickup", SUMIFS(NewEmisData!J:J, NewEmisData!$A:$A, "Pickup", NewEmisData!$B:$B, $A233, NewEmisData!$C:$C, $H233, NewEmisData!$D:$D, BD$2), SUMIFS(NewEmisData!J:J, NewEmisData!$A:$A, "LDV", NewEmisData!$B:$B, $A233, NewEmisData!$C:$C, $H233, NewEmisData!$D:$D, BD$2))</f>
        <v>#REF!</v>
      </c>
      <c r="BE233" s="335" t="e">
        <f>$I233*IF($G233="Pickup", SUMIFS(NewEmisData!K:K, NewEmisData!$A:$A, "Pickup", NewEmisData!$B:$B, $A233, NewEmisData!$C:$C, $H233, NewEmisData!$D:$D, BE$2), SUMIFS(NewEmisData!K:K, NewEmisData!$A:$A, "LDV", NewEmisData!$B:$B, $A233, NewEmisData!$C:$C, $H233, NewEmisData!$D:$D, BE$2))</f>
        <v>#REF!</v>
      </c>
      <c r="BF233" s="335" t="e">
        <f>$I233*IF($G233="Pickup", SUMIFS(NewEmisData!L:L, NewEmisData!$A:$A, "Pickup", NewEmisData!$B:$B, $A233, NewEmisData!$C:$C, $H233, NewEmisData!$D:$D, BF$2), SUMIFS(NewEmisData!L:L, NewEmisData!$A:$A, "LDV", NewEmisData!$B:$B, $A233, NewEmisData!$C:$C, $H233, NewEmisData!$D:$D, BF$2))</f>
        <v>#REF!</v>
      </c>
      <c r="BG233" s="335" t="e">
        <f>$I233*IF($G233="Pickup", SUMIFS(NewEmisData!M:M, NewEmisData!$A:$A, "Pickup", NewEmisData!$B:$B, $A233, NewEmisData!$C:$C, $H233, NewEmisData!$D:$D, BG$2), SUMIFS(NewEmisData!M:M, NewEmisData!$A:$A, "LDV", NewEmisData!$B:$B, $A233, NewEmisData!$C:$C, $H233, NewEmisData!$D:$D, BG$2))</f>
        <v>#REF!</v>
      </c>
      <c r="BH233" s="335">
        <v>6.7379974655566981E-3</v>
      </c>
      <c r="BI233" s="335" t="e">
        <f>$I233*IF($G233="Pickup", SUMIFS(NewEmisData!E:E, NewEmisData!$A:$A, "Pickup", NewEmisData!$B:$B, $A233, NewEmisData!$C:$C, $H233, NewEmisData!$D:$D, BI$2), SUMIFS(NewEmisData!E:E, NewEmisData!$A:$A, "LDV", NewEmisData!$B:$B, $A233, NewEmisData!$C:$C, $H233, NewEmisData!$D:$D, BI$2))</f>
        <v>#REF!</v>
      </c>
      <c r="BJ233" s="335" t="e">
        <f>$I233*IF($G233="Pickup", SUMIFS(NewEmisData!F:F, NewEmisData!$A:$A, "Pickup", NewEmisData!$B:$B, $A233, NewEmisData!$C:$C, $H233, NewEmisData!$D:$D, BJ$2), SUMIFS(NewEmisData!F:F, NewEmisData!$A:$A, "LDV", NewEmisData!$B:$B, $A233, NewEmisData!$C:$C, $H233, NewEmisData!$D:$D, BJ$2))</f>
        <v>#REF!</v>
      </c>
      <c r="BK233" s="335" t="e">
        <f>$I233*IF($G233="Pickup", SUMIFS(NewEmisData!G:G, NewEmisData!$A:$A, "Pickup", NewEmisData!$B:$B, $A233, NewEmisData!$C:$C, $H233, NewEmisData!$D:$D, BK$2), SUMIFS(NewEmisData!G:G, NewEmisData!$A:$A, "LDV", NewEmisData!$B:$B, $A233, NewEmisData!$C:$C, $H233, NewEmisData!$D:$D, BK$2))</f>
        <v>#REF!</v>
      </c>
      <c r="BL233" s="335" t="e">
        <f>$I233*IF($G233="Pickup", SUMIFS(NewEmisData!H:H, NewEmisData!$A:$A, "Pickup", NewEmisData!$B:$B, $A233, NewEmisData!$C:$C, $H233, NewEmisData!$D:$D, BL$2), SUMIFS(NewEmisData!H:H, NewEmisData!$A:$A, "LDV", NewEmisData!$B:$B, $A233, NewEmisData!$C:$C, $H233, NewEmisData!$D:$D, BL$2))</f>
        <v>#REF!</v>
      </c>
      <c r="BM233" s="335" t="e">
        <f>$I233*IF($G233="Pickup", SUMIFS(NewEmisData!I:I, NewEmisData!$A:$A, "Pickup", NewEmisData!$B:$B, $A233, NewEmisData!$C:$C, $H233, NewEmisData!$D:$D, BM$2), SUMIFS(NewEmisData!I:I, NewEmisData!$A:$A, "LDV", NewEmisData!$B:$B, $A233, NewEmisData!$C:$C, $H233, NewEmisData!$D:$D, BM$2))</f>
        <v>#REF!</v>
      </c>
      <c r="BN233" s="335" t="e">
        <f>$I233*IF($G233="Pickup", SUMIFS(NewEmisData!J:J, NewEmisData!$A:$A, "Pickup", NewEmisData!$B:$B, $A233, NewEmisData!$C:$C, $H233, NewEmisData!$D:$D, BN$2), SUMIFS(NewEmisData!J:J, NewEmisData!$A:$A, "LDV", NewEmisData!$B:$B, $A233, NewEmisData!$C:$C, $H233, NewEmisData!$D:$D, BN$2))</f>
        <v>#REF!</v>
      </c>
      <c r="BO233" s="335" t="e">
        <f>$I233*IF($G233="Pickup", SUMIFS(NewEmisData!K:K, NewEmisData!$A:$A, "Pickup", NewEmisData!$B:$B, $A233, NewEmisData!$C:$C, $H233, NewEmisData!$D:$D, BO$2), SUMIFS(NewEmisData!K:K, NewEmisData!$A:$A, "LDV", NewEmisData!$B:$B, $A233, NewEmisData!$C:$C, $H233, NewEmisData!$D:$D, BO$2))</f>
        <v>#REF!</v>
      </c>
      <c r="BP233" s="335" t="e">
        <f>$I233*IF($G233="Pickup", SUMIFS(NewEmisData!L:L, NewEmisData!$A:$A, "Pickup", NewEmisData!$B:$B, $A233, NewEmisData!$C:$C, $H233, NewEmisData!$D:$D, BP$2), SUMIFS(NewEmisData!L:L, NewEmisData!$A:$A, "LDV", NewEmisData!$B:$B, $A233, NewEmisData!$C:$C, $H233, NewEmisData!$D:$D, BP$2))</f>
        <v>#REF!</v>
      </c>
      <c r="BQ233" s="335" t="e">
        <f>$I233*IF($G233="Pickup", SUMIFS(NewEmisData!M:M, NewEmisData!$A:$A, "Pickup", NewEmisData!$B:$B, $A233, NewEmisData!$C:$C, $H233, NewEmisData!$D:$D, BQ$2), SUMIFS(NewEmisData!M:M, NewEmisData!$A:$A, "LDV", NewEmisData!$B:$B, $A233, NewEmisData!$C:$C, $H233, NewEmisData!$D:$D, BQ$2))</f>
        <v>#REF!</v>
      </c>
      <c r="BR233" s="335">
        <v>0.9864641678386572</v>
      </c>
      <c r="BS233" s="335" t="e">
        <f>$I233*IF($G233="Pickup", SUMIFS(NewEmisData!E:E, NewEmisData!$A:$A, "Pickup", NewEmisData!$B:$B, $A233, NewEmisData!$C:$C, $H233, NewEmisData!$D:$D, BS$2), SUMIFS(NewEmisData!E:E, NewEmisData!$A:$A, "LDV", NewEmisData!$B:$B, $A233, NewEmisData!$C:$C, $H233, NewEmisData!$D:$D, BS$2))</f>
        <v>#REF!</v>
      </c>
      <c r="BT233" s="335" t="e">
        <f>$I233*IF($G233="Pickup", SUMIFS(NewEmisData!F:F, NewEmisData!$A:$A, "Pickup", NewEmisData!$B:$B, $A233, NewEmisData!$C:$C, $H233, NewEmisData!$D:$D, BT$2), SUMIFS(NewEmisData!F:F, NewEmisData!$A:$A, "LDV", NewEmisData!$B:$B, $A233, NewEmisData!$C:$C, $H233, NewEmisData!$D:$D, BT$2))</f>
        <v>#REF!</v>
      </c>
      <c r="BU233" s="335" t="e">
        <f>$I233*IF($G233="Pickup", SUMIFS(NewEmisData!G:G, NewEmisData!$A:$A, "Pickup", NewEmisData!$B:$B, $A233, NewEmisData!$C:$C, $H233, NewEmisData!$D:$D, BU$2), SUMIFS(NewEmisData!G:G, NewEmisData!$A:$A, "LDV", NewEmisData!$B:$B, $A233, NewEmisData!$C:$C, $H233, NewEmisData!$D:$D, BU$2))</f>
        <v>#REF!</v>
      </c>
      <c r="BV233" s="335" t="e">
        <f>$I233*IF($G233="Pickup", SUMIFS(NewEmisData!H:H, NewEmisData!$A:$A, "Pickup", NewEmisData!$B:$B, $A233, NewEmisData!$C:$C, $H233, NewEmisData!$D:$D, BV$2), SUMIFS(NewEmisData!H:H, NewEmisData!$A:$A, "LDV", NewEmisData!$B:$B, $A233, NewEmisData!$C:$C, $H233, NewEmisData!$D:$D, BV$2))</f>
        <v>#REF!</v>
      </c>
      <c r="BW233" s="335" t="e">
        <f>$I233*IF($G233="Pickup", SUMIFS(NewEmisData!I:I, NewEmisData!$A:$A, "Pickup", NewEmisData!$B:$B, $A233, NewEmisData!$C:$C, $H233, NewEmisData!$D:$D, BW$2), SUMIFS(NewEmisData!I:I, NewEmisData!$A:$A, "LDV", NewEmisData!$B:$B, $A233, NewEmisData!$C:$C, $H233, NewEmisData!$D:$D, BW$2))</f>
        <v>#REF!</v>
      </c>
      <c r="BX233" s="335" t="e">
        <f>$I233*IF($G233="Pickup", SUMIFS(NewEmisData!J:J, NewEmisData!$A:$A, "Pickup", NewEmisData!$B:$B, $A233, NewEmisData!$C:$C, $H233, NewEmisData!$D:$D, BX$2), SUMIFS(NewEmisData!J:J, NewEmisData!$A:$A, "LDV", NewEmisData!$B:$B, $A233, NewEmisData!$C:$C, $H233, NewEmisData!$D:$D, BX$2))</f>
        <v>#REF!</v>
      </c>
      <c r="BY233" s="335" t="e">
        <f>$I233*IF($G233="Pickup", SUMIFS(NewEmisData!K:K, NewEmisData!$A:$A, "Pickup", NewEmisData!$B:$B, $A233, NewEmisData!$C:$C, $H233, NewEmisData!$D:$D, BY$2), SUMIFS(NewEmisData!K:K, NewEmisData!$A:$A, "LDV", NewEmisData!$B:$B, $A233, NewEmisData!$C:$C, $H233, NewEmisData!$D:$D, BY$2))</f>
        <v>#REF!</v>
      </c>
      <c r="BZ233" s="335" t="e">
        <f>$I233*IF($G233="Pickup", SUMIFS(NewEmisData!L:L, NewEmisData!$A:$A, "Pickup", NewEmisData!$B:$B, $A233, NewEmisData!$C:$C, $H233, NewEmisData!$D:$D, BZ$2), SUMIFS(NewEmisData!L:L, NewEmisData!$A:$A, "LDV", NewEmisData!$B:$B, $A233, NewEmisData!$C:$C, $H233, NewEmisData!$D:$D, BZ$2))</f>
        <v>#REF!</v>
      </c>
      <c r="CA233" s="335" t="e">
        <f>$I233*IF($G233="Pickup", SUMIFS(NewEmisData!M:M, NewEmisData!$A:$A, "Pickup", NewEmisData!$B:$B, $A233, NewEmisData!$C:$C, $H233, NewEmisData!$D:$D, CA$2), SUMIFS(NewEmisData!M:M, NewEmisData!$A:$A, "LDV", NewEmisData!$B:$B, $A233, NewEmisData!$C:$C, $H233, NewEmisData!$D:$D, CA$2))</f>
        <v>#REF!</v>
      </c>
      <c r="CB233" s="335">
        <v>4.2418574417464452E-2</v>
      </c>
      <c r="CC233" s="335" t="e">
        <f>$I233*IF($G233="Pickup", SUMIFS(NewEmisData!E:E, NewEmisData!$A:$A, "Pickup", NewEmisData!$B:$B, $A233, NewEmisData!$C:$C, $H233, NewEmisData!$D:$D, CC$2), SUMIFS(NewEmisData!E:E, NewEmisData!$A:$A, "LDV", NewEmisData!$B:$B, $A233, NewEmisData!$C:$C, $H233, NewEmisData!$D:$D, CC$2))</f>
        <v>#REF!</v>
      </c>
      <c r="CD233" s="335" t="e">
        <f>$I233*IF($G233="Pickup", SUMIFS(NewEmisData!F:F, NewEmisData!$A:$A, "Pickup", NewEmisData!$B:$B, $A233, NewEmisData!$C:$C, $H233, NewEmisData!$D:$D, CD$2), SUMIFS(NewEmisData!F:F, NewEmisData!$A:$A, "LDV", NewEmisData!$B:$B, $A233, NewEmisData!$C:$C, $H233, NewEmisData!$D:$D, CD$2))</f>
        <v>#REF!</v>
      </c>
      <c r="CE233" s="335" t="e">
        <f>$I233*IF($G233="Pickup", SUMIFS(NewEmisData!G:G, NewEmisData!$A:$A, "Pickup", NewEmisData!$B:$B, $A233, NewEmisData!$C:$C, $H233, NewEmisData!$D:$D, CE$2), SUMIFS(NewEmisData!G:G, NewEmisData!$A:$A, "LDV", NewEmisData!$B:$B, $A233, NewEmisData!$C:$C, $H233, NewEmisData!$D:$D, CE$2))</f>
        <v>#REF!</v>
      </c>
      <c r="CF233" s="335" t="e">
        <f>$I233*IF($G233="Pickup", SUMIFS(NewEmisData!H:H, NewEmisData!$A:$A, "Pickup", NewEmisData!$B:$B, $A233, NewEmisData!$C:$C, $H233, NewEmisData!$D:$D, CF$2), SUMIFS(NewEmisData!H:H, NewEmisData!$A:$A, "LDV", NewEmisData!$B:$B, $A233, NewEmisData!$C:$C, $H233, NewEmisData!$D:$D, CF$2))</f>
        <v>#REF!</v>
      </c>
      <c r="CG233" s="335" t="e">
        <f>$I233*IF($G233="Pickup", SUMIFS(NewEmisData!I:I, NewEmisData!$A:$A, "Pickup", NewEmisData!$B:$B, $A233, NewEmisData!$C:$C, $H233, NewEmisData!$D:$D, CG$2), SUMIFS(NewEmisData!I:I, NewEmisData!$A:$A, "LDV", NewEmisData!$B:$B, $A233, NewEmisData!$C:$C, $H233, NewEmisData!$D:$D, CG$2))</f>
        <v>#REF!</v>
      </c>
      <c r="CH233" s="335" t="e">
        <f>$I233*IF($G233="Pickup", SUMIFS(NewEmisData!J:J, NewEmisData!$A:$A, "Pickup", NewEmisData!$B:$B, $A233, NewEmisData!$C:$C, $H233, NewEmisData!$D:$D, CH$2), SUMIFS(NewEmisData!J:J, NewEmisData!$A:$A, "LDV", NewEmisData!$B:$B, $A233, NewEmisData!$C:$C, $H233, NewEmisData!$D:$D, CH$2))</f>
        <v>#REF!</v>
      </c>
      <c r="CI233" s="335" t="e">
        <f>$I233*IF($G233="Pickup", SUMIFS(NewEmisData!K:K, NewEmisData!$A:$A, "Pickup", NewEmisData!$B:$B, $A233, NewEmisData!$C:$C, $H233, NewEmisData!$D:$D, CI$2), SUMIFS(NewEmisData!K:K, NewEmisData!$A:$A, "LDV", NewEmisData!$B:$B, $A233, NewEmisData!$C:$C, $H233, NewEmisData!$D:$D, CI$2))</f>
        <v>#REF!</v>
      </c>
      <c r="CJ233" s="335" t="e">
        <f>$I233*IF($G233="Pickup", SUMIFS(NewEmisData!L:L, NewEmisData!$A:$A, "Pickup", NewEmisData!$B:$B, $A233, NewEmisData!$C:$C, $H233, NewEmisData!$D:$D, CJ$2), SUMIFS(NewEmisData!L:L, NewEmisData!$A:$A, "LDV", NewEmisData!$B:$B, $A233, NewEmisData!$C:$C, $H233, NewEmisData!$D:$D, CJ$2))</f>
        <v>#REF!</v>
      </c>
      <c r="CK233" s="335" t="e">
        <f>$I233*IF($G233="Pickup", SUMIFS(NewEmisData!M:M, NewEmisData!$A:$A, "Pickup", NewEmisData!$B:$B, $A233, NewEmisData!$C:$C, $H233, NewEmisData!$D:$D, CK$2), SUMIFS(NewEmisData!M:M, NewEmisData!$A:$A, "LDV", NewEmisData!$B:$B, $A233, NewEmisData!$C:$C, $H233, NewEmisData!$D:$D, CK$2))</f>
        <v>#REF!</v>
      </c>
      <c r="CL233" s="335">
        <v>1.534212041318854E-2</v>
      </c>
      <c r="CM233" s="335" t="e">
        <f>$I233*IF($G233="Pickup", SUMIFS(NewEmisData!E:E, NewEmisData!$A:$A, "Pickup", NewEmisData!$B:$B, $A233, NewEmisData!$C:$C, $H233, NewEmisData!$D:$D, CM$2), SUMIFS(NewEmisData!E:E, NewEmisData!$A:$A, "LDV", NewEmisData!$B:$B, $A233, NewEmisData!$C:$C, $H233, NewEmisData!$D:$D, CM$2))</f>
        <v>#REF!</v>
      </c>
      <c r="CN233" s="335" t="e">
        <f>$I233*IF($G233="Pickup", SUMIFS(NewEmisData!F:F, NewEmisData!$A:$A, "Pickup", NewEmisData!$B:$B, $A233, NewEmisData!$C:$C, $H233, NewEmisData!$D:$D, CN$2), SUMIFS(NewEmisData!F:F, NewEmisData!$A:$A, "LDV", NewEmisData!$B:$B, $A233, NewEmisData!$C:$C, $H233, NewEmisData!$D:$D, CN$2))</f>
        <v>#REF!</v>
      </c>
      <c r="CO233" s="335" t="e">
        <f>$I233*IF($G233="Pickup", SUMIFS(NewEmisData!G:G, NewEmisData!$A:$A, "Pickup", NewEmisData!$B:$B, $A233, NewEmisData!$C:$C, $H233, NewEmisData!$D:$D, CO$2), SUMIFS(NewEmisData!G:G, NewEmisData!$A:$A, "LDV", NewEmisData!$B:$B, $A233, NewEmisData!$C:$C, $H233, NewEmisData!$D:$D, CO$2))</f>
        <v>#REF!</v>
      </c>
      <c r="CP233" s="335" t="e">
        <f>$I233*IF($G233="Pickup", SUMIFS(NewEmisData!H:H, NewEmisData!$A:$A, "Pickup", NewEmisData!$B:$B, $A233, NewEmisData!$C:$C, $H233, NewEmisData!$D:$D, CP$2), SUMIFS(NewEmisData!H:H, NewEmisData!$A:$A, "LDV", NewEmisData!$B:$B, $A233, NewEmisData!$C:$C, $H233, NewEmisData!$D:$D, CP$2))</f>
        <v>#REF!</v>
      </c>
      <c r="CQ233" s="335" t="e">
        <f>$I233*IF($G233="Pickup", SUMIFS(NewEmisData!I:I, NewEmisData!$A:$A, "Pickup", NewEmisData!$B:$B, $A233, NewEmisData!$C:$C, $H233, NewEmisData!$D:$D, CQ$2), SUMIFS(NewEmisData!I:I, NewEmisData!$A:$A, "LDV", NewEmisData!$B:$B, $A233, NewEmisData!$C:$C, $H233, NewEmisData!$D:$D, CQ$2))</f>
        <v>#REF!</v>
      </c>
      <c r="CR233" s="335" t="e">
        <f>$I233*IF($G233="Pickup", SUMIFS(NewEmisData!J:J, NewEmisData!$A:$A, "Pickup", NewEmisData!$B:$B, $A233, NewEmisData!$C:$C, $H233, NewEmisData!$D:$D, CR$2), SUMIFS(NewEmisData!J:J, NewEmisData!$A:$A, "LDV", NewEmisData!$B:$B, $A233, NewEmisData!$C:$C, $H233, NewEmisData!$D:$D, CR$2))</f>
        <v>#REF!</v>
      </c>
      <c r="CS233" s="335" t="e">
        <f>$I233*IF($G233="Pickup", SUMIFS(NewEmisData!K:K, NewEmisData!$A:$A, "Pickup", NewEmisData!$B:$B, $A233, NewEmisData!$C:$C, $H233, NewEmisData!$D:$D, CS$2), SUMIFS(NewEmisData!K:K, NewEmisData!$A:$A, "LDV", NewEmisData!$B:$B, $A233, NewEmisData!$C:$C, $H233, NewEmisData!$D:$D, CS$2))</f>
        <v>#REF!</v>
      </c>
      <c r="CT233" s="335" t="e">
        <f>$I233*IF($G233="Pickup", SUMIFS(NewEmisData!L:L, NewEmisData!$A:$A, "Pickup", NewEmisData!$B:$B, $A233, NewEmisData!$C:$C, $H233, NewEmisData!$D:$D, CT$2), SUMIFS(NewEmisData!L:L, NewEmisData!$A:$A, "LDV", NewEmisData!$B:$B, $A233, NewEmisData!$C:$C, $H233, NewEmisData!$D:$D, CT$2))</f>
        <v>#REF!</v>
      </c>
      <c r="CU233" s="335" t="e">
        <f>$I233*IF($G233="Pickup", SUMIFS(NewEmisData!M:M, NewEmisData!$A:$A, "Pickup", NewEmisData!$B:$B, $A233, NewEmisData!$C:$C, $H233, NewEmisData!$D:$D, CU$2), SUMIFS(NewEmisData!M:M, NewEmisData!$A:$A, "LDV", NewEmisData!$B:$B, $A233, NewEmisData!$C:$C, $H233, NewEmisData!$D:$D, CU$2))</f>
        <v>#REF!</v>
      </c>
      <c r="CV233" s="335">
        <v>4.7566497296473616E-3</v>
      </c>
      <c r="CW233" s="335">
        <v>2.2916065704373795E-3</v>
      </c>
      <c r="CX233" s="335">
        <v>1.8746702166884215E-3</v>
      </c>
      <c r="CY233" s="335">
        <v>1.5173254739063334E-3</v>
      </c>
      <c r="CZ233" s="335">
        <v>1.2796299371776378E-3</v>
      </c>
      <c r="DA233" s="335">
        <v>9.7820221375331286E-4</v>
      </c>
      <c r="DB233" s="335">
        <v>7.6885754354862003E-4</v>
      </c>
      <c r="DC233" s="335">
        <v>7.4349846546621222E-4</v>
      </c>
      <c r="DD233" s="335">
        <v>7.2935869112507378E-4</v>
      </c>
      <c r="DE233" s="335">
        <v>7.2476795409733496E-4</v>
      </c>
      <c r="DF233" s="335">
        <v>7.2476795409733496E-4</v>
      </c>
      <c r="DG233" s="335" t="e">
        <f>$I233*IF($G233="Pickup", SUMIFS(NewEmisData!E:E, NewEmisData!$A:$A, "Pickup", NewEmisData!$B:$B, $A233, NewEmisData!$C:$C, $H233, NewEmisData!$D:$D, DG$2), SUMIFS(NewEmisData!E:E, NewEmisData!$A:$A, "LDV", NewEmisData!$B:$B, $A233, NewEmisData!$C:$C, $H233, NewEmisData!$D:$D, DG$2))</f>
        <v>#REF!</v>
      </c>
      <c r="DH233" s="335" t="e">
        <f>$I233*IF($G233="Pickup", SUMIFS(NewEmisData!F:F, NewEmisData!$A:$A, "Pickup", NewEmisData!$B:$B, $A233, NewEmisData!$C:$C, $H233, NewEmisData!$D:$D, DH$2), SUMIFS(NewEmisData!F:F, NewEmisData!$A:$A, "LDV", NewEmisData!$B:$B, $A233, NewEmisData!$C:$C, $H233, NewEmisData!$D:$D, DH$2))</f>
        <v>#REF!</v>
      </c>
      <c r="DI233" s="335" t="e">
        <f>$I233*IF($G233="Pickup", SUMIFS(NewEmisData!G:G, NewEmisData!$A:$A, "Pickup", NewEmisData!$B:$B, $A233, NewEmisData!$C:$C, $H233, NewEmisData!$D:$D, DI$2), SUMIFS(NewEmisData!G:G, NewEmisData!$A:$A, "LDV", NewEmisData!$B:$B, $A233, NewEmisData!$C:$C, $H233, NewEmisData!$D:$D, DI$2))</f>
        <v>#REF!</v>
      </c>
      <c r="DJ233" s="335" t="e">
        <f>$I233*IF($G233="Pickup", SUMIFS(NewEmisData!H:H, NewEmisData!$A:$A, "Pickup", NewEmisData!$B:$B, $A233, NewEmisData!$C:$C, $H233, NewEmisData!$D:$D, DJ$2), SUMIFS(NewEmisData!H:H, NewEmisData!$A:$A, "LDV", NewEmisData!$B:$B, $A233, NewEmisData!$C:$C, $H233, NewEmisData!$D:$D, DJ$2))</f>
        <v>#REF!</v>
      </c>
      <c r="DK233" s="335" t="e">
        <f>$I233*IF($G233="Pickup", SUMIFS(NewEmisData!I:I, NewEmisData!$A:$A, "Pickup", NewEmisData!$B:$B, $A233, NewEmisData!$C:$C, $H233, NewEmisData!$D:$D, DK$2), SUMIFS(NewEmisData!I:I, NewEmisData!$A:$A, "LDV", NewEmisData!$B:$B, $A233, NewEmisData!$C:$C, $H233, NewEmisData!$D:$D, DK$2))</f>
        <v>#REF!</v>
      </c>
      <c r="DL233" s="335" t="e">
        <f>$I233*IF($G233="Pickup", SUMIFS(NewEmisData!J:J, NewEmisData!$A:$A, "Pickup", NewEmisData!$B:$B, $A233, NewEmisData!$C:$C, $H233, NewEmisData!$D:$D, DL$2), SUMIFS(NewEmisData!J:J, NewEmisData!$A:$A, "LDV", NewEmisData!$B:$B, $A233, NewEmisData!$C:$C, $H233, NewEmisData!$D:$D, DL$2))</f>
        <v>#REF!</v>
      </c>
      <c r="DM233" s="335" t="e">
        <f>$I233*IF($G233="Pickup", SUMIFS(NewEmisData!K:K, NewEmisData!$A:$A, "Pickup", NewEmisData!$B:$B, $A233, NewEmisData!$C:$C, $H233, NewEmisData!$D:$D, DM$2), SUMIFS(NewEmisData!K:K, NewEmisData!$A:$A, "LDV", NewEmisData!$B:$B, $A233, NewEmisData!$C:$C, $H233, NewEmisData!$D:$D, DM$2))</f>
        <v>#REF!</v>
      </c>
      <c r="DN233" s="335" t="e">
        <f>$I233*IF($G233="Pickup", SUMIFS(NewEmisData!L:L, NewEmisData!$A:$A, "Pickup", NewEmisData!$B:$B, $A233, NewEmisData!$C:$C, $H233, NewEmisData!$D:$D, DN$2), SUMIFS(NewEmisData!L:L, NewEmisData!$A:$A, "LDV", NewEmisData!$B:$B, $A233, NewEmisData!$C:$C, $H233, NewEmisData!$D:$D, DN$2))</f>
        <v>#REF!</v>
      </c>
      <c r="DO233" s="335" t="e">
        <f>$I233*IF($G233="Pickup", SUMIFS(NewEmisData!M:M, NewEmisData!$A:$A, "Pickup", NewEmisData!$B:$B, $A233, NewEmisData!$C:$C, $H233, NewEmisData!$D:$D, DO$2), SUMIFS(NewEmisData!M:M, NewEmisData!$A:$A, "LDV", NewEmisData!$B:$B, $A233, NewEmisData!$C:$C, $H233, NewEmisData!$D:$D, DO$2))</f>
        <v>#REF!</v>
      </c>
      <c r="DP233" s="335">
        <v>1.4765708749962382E-3</v>
      </c>
      <c r="DQ233" s="335" t="e">
        <f>$I233*IF($G233="Pickup", SUMIFS(NewEmisData!E:E, NewEmisData!$A:$A, "Pickup", NewEmisData!$B:$B, $A233, NewEmisData!$C:$C, $H233, NewEmisData!$D:$D, DQ$2), SUMIFS(NewEmisData!E:E, NewEmisData!$A:$A, "LDV", NewEmisData!$B:$B, $A233, NewEmisData!$C:$C, $H233, NewEmisData!$D:$D, DQ$2))</f>
        <v>#REF!</v>
      </c>
      <c r="DR233" s="335" t="e">
        <f>$I233*IF($G233="Pickup", SUMIFS(NewEmisData!F:F, NewEmisData!$A:$A, "Pickup", NewEmisData!$B:$B, $A233, NewEmisData!$C:$C, $H233, NewEmisData!$D:$D, DR$2), SUMIFS(NewEmisData!F:F, NewEmisData!$A:$A, "LDV", NewEmisData!$B:$B, $A233, NewEmisData!$C:$C, $H233, NewEmisData!$D:$D, DR$2))</f>
        <v>#REF!</v>
      </c>
      <c r="DS233" s="335" t="e">
        <f>$I233*IF($G233="Pickup", SUMIFS(NewEmisData!G:G, NewEmisData!$A:$A, "Pickup", NewEmisData!$B:$B, $A233, NewEmisData!$C:$C, $H233, NewEmisData!$D:$D, DS$2), SUMIFS(NewEmisData!G:G, NewEmisData!$A:$A, "LDV", NewEmisData!$B:$B, $A233, NewEmisData!$C:$C, $H233, NewEmisData!$D:$D, DS$2))</f>
        <v>#REF!</v>
      </c>
      <c r="DT233" s="335" t="e">
        <f>$I233*IF($G233="Pickup", SUMIFS(NewEmisData!H:H, NewEmisData!$A:$A, "Pickup", NewEmisData!$B:$B, $A233, NewEmisData!$C:$C, $H233, NewEmisData!$D:$D, DT$2), SUMIFS(NewEmisData!H:H, NewEmisData!$A:$A, "LDV", NewEmisData!$B:$B, $A233, NewEmisData!$C:$C, $H233, NewEmisData!$D:$D, DT$2))</f>
        <v>#REF!</v>
      </c>
      <c r="DU233" s="335" t="e">
        <f>$I233*IF($G233="Pickup", SUMIFS(NewEmisData!I:I, NewEmisData!$A:$A, "Pickup", NewEmisData!$B:$B, $A233, NewEmisData!$C:$C, $H233, NewEmisData!$D:$D, DU$2), SUMIFS(NewEmisData!I:I, NewEmisData!$A:$A, "LDV", NewEmisData!$B:$B, $A233, NewEmisData!$C:$C, $H233, NewEmisData!$D:$D, DU$2))</f>
        <v>#REF!</v>
      </c>
      <c r="DV233" s="335" t="e">
        <f>$I233*IF($G233="Pickup", SUMIFS(NewEmisData!J:J, NewEmisData!$A:$A, "Pickup", NewEmisData!$B:$B, $A233, NewEmisData!$C:$C, $H233, NewEmisData!$D:$D, DV$2), SUMIFS(NewEmisData!J:J, NewEmisData!$A:$A, "LDV", NewEmisData!$B:$B, $A233, NewEmisData!$C:$C, $H233, NewEmisData!$D:$D, DV$2))</f>
        <v>#REF!</v>
      </c>
      <c r="DW233" s="335" t="e">
        <f>$I233*IF($G233="Pickup", SUMIFS(NewEmisData!K:K, NewEmisData!$A:$A, "Pickup", NewEmisData!$B:$B, $A233, NewEmisData!$C:$C, $H233, NewEmisData!$D:$D, DW$2), SUMIFS(NewEmisData!K:K, NewEmisData!$A:$A, "LDV", NewEmisData!$B:$B, $A233, NewEmisData!$C:$C, $H233, NewEmisData!$D:$D, DW$2))</f>
        <v>#REF!</v>
      </c>
      <c r="DX233" s="335" t="e">
        <f>$I233*IF($G233="Pickup", SUMIFS(NewEmisData!L:L, NewEmisData!$A:$A, "Pickup", NewEmisData!$B:$B, $A233, NewEmisData!$C:$C, $H233, NewEmisData!$D:$D, DX$2), SUMIFS(NewEmisData!L:L, NewEmisData!$A:$A, "LDV", NewEmisData!$B:$B, $A233, NewEmisData!$C:$C, $H233, NewEmisData!$D:$D, DX$2))</f>
        <v>#REF!</v>
      </c>
      <c r="DY233" s="335" t="e">
        <f>$I233*IF($G233="Pickup", SUMIFS(NewEmisData!M:M, NewEmisData!$A:$A, "Pickup", NewEmisData!$B:$B, $A233, NewEmisData!$C:$C, $H233, NewEmisData!$D:$D, DY$2), SUMIFS(NewEmisData!M:M, NewEmisData!$A:$A, "LDV", NewEmisData!$B:$B, $A233, NewEmisData!$C:$C, $H233, NewEmisData!$D:$D, DY$2))</f>
        <v>#REF!</v>
      </c>
      <c r="DZ233" s="335">
        <v>7.3384033848373159E-3</v>
      </c>
      <c r="EA233" s="335" t="e">
        <f t="shared" si="350"/>
        <v>#REF!</v>
      </c>
      <c r="EB233" s="335" t="e">
        <f t="shared" si="351"/>
        <v>#REF!</v>
      </c>
      <c r="EC233" s="335" t="e">
        <f t="shared" si="352"/>
        <v>#REF!</v>
      </c>
      <c r="ED233" s="335" t="e">
        <f t="shared" si="353"/>
        <v>#REF!</v>
      </c>
      <c r="EE233" s="335" t="e">
        <f t="shared" si="354"/>
        <v>#REF!</v>
      </c>
      <c r="EF233" s="335" t="e">
        <f t="shared" si="355"/>
        <v>#REF!</v>
      </c>
      <c r="EG233" s="335" t="e">
        <f t="shared" si="356"/>
        <v>#REF!</v>
      </c>
      <c r="EH233" s="335" t="e">
        <f t="shared" si="357"/>
        <v>#REF!</v>
      </c>
      <c r="EI233" s="335" t="e">
        <f t="shared" si="358"/>
        <v>#REF!</v>
      </c>
      <c r="EJ233" s="335">
        <f t="shared" si="359"/>
        <v>0.18630521230514296</v>
      </c>
      <c r="EK233" s="335" t="e">
        <f t="shared" si="360"/>
        <v>#REF!</v>
      </c>
      <c r="EL233" s="335" t="e">
        <f t="shared" si="361"/>
        <v>#REF!</v>
      </c>
      <c r="EM233" s="335" t="e">
        <f t="shared" si="362"/>
        <v>#REF!</v>
      </c>
      <c r="EN233" s="335" t="e">
        <f t="shared" si="363"/>
        <v>#REF!</v>
      </c>
      <c r="EO233" s="335" t="e">
        <f t="shared" si="364"/>
        <v>#REF!</v>
      </c>
      <c r="EP233" s="335" t="e">
        <f t="shared" si="365"/>
        <v>#REF!</v>
      </c>
      <c r="EQ233" s="335" t="e">
        <f t="shared" si="366"/>
        <v>#REF!</v>
      </c>
      <c r="ER233" s="335" t="e">
        <f t="shared" si="367"/>
        <v>#REF!</v>
      </c>
      <c r="ES233" s="335" t="e">
        <f t="shared" si="368"/>
        <v>#REF!</v>
      </c>
      <c r="ET233" s="335">
        <f t="shared" si="369"/>
        <v>4.1400383479619739E-2</v>
      </c>
      <c r="EU233" s="335" t="e">
        <f t="shared" si="370"/>
        <v>#REF!</v>
      </c>
      <c r="EV233" s="335" t="e">
        <f t="shared" si="371"/>
        <v>#REF!</v>
      </c>
      <c r="EW233" s="335" t="e">
        <f t="shared" si="372"/>
        <v>#REF!</v>
      </c>
      <c r="EX233" s="335" t="e">
        <f t="shared" si="373"/>
        <v>#REF!</v>
      </c>
      <c r="EY233" s="335" t="e">
        <f t="shared" si="374"/>
        <v>#REF!</v>
      </c>
      <c r="EZ233" s="335" t="e">
        <f t="shared" si="375"/>
        <v>#REF!</v>
      </c>
      <c r="FA233" s="335" t="e">
        <f t="shared" si="376"/>
        <v>#REF!</v>
      </c>
      <c r="FB233" s="335" t="e">
        <f t="shared" si="377"/>
        <v>#REF!</v>
      </c>
      <c r="FC233" s="335" t="e">
        <f t="shared" si="378"/>
        <v>#REF!</v>
      </c>
      <c r="FD233" s="335">
        <f t="shared" si="379"/>
        <v>1.7932369531470629E-3</v>
      </c>
      <c r="FE233" s="335" t="e">
        <f t="shared" si="380"/>
        <v>#REF!</v>
      </c>
      <c r="FF233" s="335" t="e">
        <f t="shared" si="381"/>
        <v>#REF!</v>
      </c>
      <c r="FG233" s="335" t="e">
        <f t="shared" si="382"/>
        <v>#REF!</v>
      </c>
      <c r="FH233" s="335" t="e">
        <f t="shared" si="383"/>
        <v>#REF!</v>
      </c>
      <c r="FI233" s="335" t="e">
        <f t="shared" si="384"/>
        <v>#REF!</v>
      </c>
      <c r="FJ233" s="335" t="e">
        <f t="shared" si="385"/>
        <v>#REF!</v>
      </c>
      <c r="FK233" s="335" t="e">
        <f t="shared" si="386"/>
        <v>#REF!</v>
      </c>
      <c r="FL233" s="335" t="e">
        <f t="shared" si="387"/>
        <v>#REF!</v>
      </c>
      <c r="FM233" s="335" t="e">
        <f t="shared" si="388"/>
        <v>#REF!</v>
      </c>
      <c r="FN233" s="335">
        <f t="shared" si="389"/>
        <v>3.3449762373957422E-2</v>
      </c>
      <c r="FO233" s="335" t="e">
        <f t="shared" si="390"/>
        <v>#REF!</v>
      </c>
      <c r="FP233" s="335" t="e">
        <f t="shared" si="391"/>
        <v>#REF!</v>
      </c>
      <c r="FQ233" s="335" t="e">
        <f t="shared" si="392"/>
        <v>#REF!</v>
      </c>
      <c r="FR233" s="335" t="e">
        <f t="shared" si="393"/>
        <v>#REF!</v>
      </c>
      <c r="FS233" s="335" t="e">
        <f t="shared" si="394"/>
        <v>#REF!</v>
      </c>
      <c r="FT233" s="335" t="e">
        <f t="shared" si="395"/>
        <v>#REF!</v>
      </c>
      <c r="FU233" s="335" t="e">
        <f t="shared" si="396"/>
        <v>#REF!</v>
      </c>
      <c r="FV233" s="335" t="e">
        <f t="shared" si="397"/>
        <v>#REF!</v>
      </c>
      <c r="FW233" s="335" t="e">
        <f t="shared" si="398"/>
        <v>#REF!</v>
      </c>
      <c r="FX233" s="335">
        <f t="shared" si="399"/>
        <v>6.7379974655566981E-3</v>
      </c>
    </row>
    <row r="234" spans="1:180" x14ac:dyDescent="0.2">
      <c r="A234" s="305" t="str">
        <f>_xlfn.CONCAT(IF(LEFT(TRIM(A233),1)="*", "*R", "R"), 1+RIGHT(TRIM(A233),1))</f>
        <v>R6</v>
      </c>
      <c r="B234" s="305" t="str">
        <f t="shared" si="426"/>
        <v>TLFELC300</v>
      </c>
      <c r="C234" s="305" t="str">
        <f t="shared" si="427"/>
        <v>TL.ELC.F.300</v>
      </c>
      <c r="D234" s="301" t="str">
        <f t="shared" si="428"/>
        <v>bn-vmt, bn-vmt/a</v>
      </c>
      <c r="E234" s="301" t="str">
        <f t="shared" si="429"/>
        <v>TRNELC</v>
      </c>
      <c r="F234" s="301" t="str">
        <f t="shared" si="430"/>
        <v>TL</v>
      </c>
      <c r="G234" s="315" t="s">
        <v>820</v>
      </c>
      <c r="H234" s="315" t="s">
        <v>36</v>
      </c>
      <c r="I234" s="321" t="e">
        <f>#REF!</f>
        <v>#REF!</v>
      </c>
      <c r="J234" s="315" t="str">
        <f t="shared" si="400"/>
        <v>Pickup-ELC</v>
      </c>
      <c r="K234" s="335" t="e">
        <f>$I234*IF($G234="Pickup", SUMIFS(NewEmisData!E:E, NewEmisData!$A:$A, "Pickup", NewEmisData!$B:$B, $A234, NewEmisData!$C:$C, $H234, NewEmisData!$D:$D, K$2), SUMIFS(NewEmisData!E:E, NewEmisData!$A:$A, "LDV", NewEmisData!$B:$B, $A234, NewEmisData!$C:$C, $H234, NewEmisData!$D:$D, K$2))</f>
        <v>#REF!</v>
      </c>
      <c r="L234" s="335" t="e">
        <f>$I234*IF($G234="Pickup", SUMIFS(NewEmisData!F:F, NewEmisData!$A:$A, "Pickup", NewEmisData!$B:$B, $A234, NewEmisData!$C:$C, $H234, NewEmisData!$D:$D, L$2), SUMIFS(NewEmisData!F:F, NewEmisData!$A:$A, "LDV", NewEmisData!$B:$B, $A234, NewEmisData!$C:$C, $H234, NewEmisData!$D:$D, L$2))</f>
        <v>#REF!</v>
      </c>
      <c r="M234" s="335" t="e">
        <f>$I234*IF($G234="Pickup", SUMIFS(NewEmisData!G:G, NewEmisData!$A:$A, "Pickup", NewEmisData!$B:$B, $A234, NewEmisData!$C:$C, $H234, NewEmisData!$D:$D, M$2), SUMIFS(NewEmisData!G:G, NewEmisData!$A:$A, "LDV", NewEmisData!$B:$B, $A234, NewEmisData!$C:$C, $H234, NewEmisData!$D:$D, M$2))</f>
        <v>#REF!</v>
      </c>
      <c r="N234" s="335" t="e">
        <f>$I234*IF($G234="Pickup", SUMIFS(NewEmisData!H:H, NewEmisData!$A:$A, "Pickup", NewEmisData!$B:$B, $A234, NewEmisData!$C:$C, $H234, NewEmisData!$D:$D, N$2), SUMIFS(NewEmisData!H:H, NewEmisData!$A:$A, "LDV", NewEmisData!$B:$B, $A234, NewEmisData!$C:$C, $H234, NewEmisData!$D:$D, N$2))</f>
        <v>#REF!</v>
      </c>
      <c r="O234" s="335" t="e">
        <f>$I234*IF($G234="Pickup", SUMIFS(NewEmisData!I:I, NewEmisData!$A:$A, "Pickup", NewEmisData!$B:$B, $A234, NewEmisData!$C:$C, $H234, NewEmisData!$D:$D, O$2), SUMIFS(NewEmisData!I:I, NewEmisData!$A:$A, "LDV", NewEmisData!$B:$B, $A234, NewEmisData!$C:$C, $H234, NewEmisData!$D:$D, O$2))</f>
        <v>#REF!</v>
      </c>
      <c r="P234" s="335" t="e">
        <f>$I234*IF($G234="Pickup", SUMIFS(NewEmisData!J:J, NewEmisData!$A:$A, "Pickup", NewEmisData!$B:$B, $A234, NewEmisData!$C:$C, $H234, NewEmisData!$D:$D, P$2), SUMIFS(NewEmisData!J:J, NewEmisData!$A:$A, "LDV", NewEmisData!$B:$B, $A234, NewEmisData!$C:$C, $H234, NewEmisData!$D:$D, P$2))</f>
        <v>#REF!</v>
      </c>
      <c r="Q234" s="335" t="e">
        <f>$I234*IF($G234="Pickup", SUMIFS(NewEmisData!K:K, NewEmisData!$A:$A, "Pickup", NewEmisData!$B:$B, $A234, NewEmisData!$C:$C, $H234, NewEmisData!$D:$D, Q$2), SUMIFS(NewEmisData!K:K, NewEmisData!$A:$A, "LDV", NewEmisData!$B:$B, $A234, NewEmisData!$C:$C, $H234, NewEmisData!$D:$D, Q$2))</f>
        <v>#REF!</v>
      </c>
      <c r="R234" s="335" t="e">
        <f>$I234*IF($G234="Pickup", SUMIFS(NewEmisData!L:L, NewEmisData!$A:$A, "Pickup", NewEmisData!$B:$B, $A234, NewEmisData!$C:$C, $H234, NewEmisData!$D:$D, R$2), SUMIFS(NewEmisData!L:L, NewEmisData!$A:$A, "LDV", NewEmisData!$B:$B, $A234, NewEmisData!$C:$C, $H234, NewEmisData!$D:$D, R$2))</f>
        <v>#REF!</v>
      </c>
      <c r="S234" s="335" t="e">
        <f>$I234*IF($G234="Pickup", SUMIFS(NewEmisData!M:M, NewEmisData!$A:$A, "Pickup", NewEmisData!$B:$B, $A234, NewEmisData!$C:$C, $H234, NewEmisData!$D:$D, S$2), SUMIFS(NewEmisData!M:M, NewEmisData!$A:$A, "LDV", NewEmisData!$B:$B, $A234, NewEmisData!$C:$C, $H234, NewEmisData!$D:$D, S$2))</f>
        <v>#REF!</v>
      </c>
      <c r="T234" s="335">
        <v>0.18630521230514296</v>
      </c>
      <c r="U234" s="335" t="e">
        <f>$I234*IF($G234="Pickup", SUMIFS(NewEmisData!E:E, NewEmisData!$A:$A, "Pickup", NewEmisData!$B:$B, $A234, NewEmisData!$C:$C, $H234, NewEmisData!$D:$D, U$2), SUMIFS(NewEmisData!E:E, NewEmisData!$A:$A, "LDV", NewEmisData!$B:$B, $A234, NewEmisData!$C:$C, $H234, NewEmisData!$D:$D, U$2))</f>
        <v>#REF!</v>
      </c>
      <c r="V234" s="335" t="e">
        <f>$I234*IF($G234="Pickup", SUMIFS(NewEmisData!F:F, NewEmisData!$A:$A, "Pickup", NewEmisData!$B:$B, $A234, NewEmisData!$C:$C, $H234, NewEmisData!$D:$D, V$2), SUMIFS(NewEmisData!F:F, NewEmisData!$A:$A, "LDV", NewEmisData!$B:$B, $A234, NewEmisData!$C:$C, $H234, NewEmisData!$D:$D, V$2))</f>
        <v>#REF!</v>
      </c>
      <c r="W234" s="335" t="e">
        <f>$I234*IF($G234="Pickup", SUMIFS(NewEmisData!G:G, NewEmisData!$A:$A, "Pickup", NewEmisData!$B:$B, $A234, NewEmisData!$C:$C, $H234, NewEmisData!$D:$D, W$2), SUMIFS(NewEmisData!G:G, NewEmisData!$A:$A, "LDV", NewEmisData!$B:$B, $A234, NewEmisData!$C:$C, $H234, NewEmisData!$D:$D, W$2))</f>
        <v>#REF!</v>
      </c>
      <c r="X234" s="335" t="e">
        <f>$I234*IF($G234="Pickup", SUMIFS(NewEmisData!H:H, NewEmisData!$A:$A, "Pickup", NewEmisData!$B:$B, $A234, NewEmisData!$C:$C, $H234, NewEmisData!$D:$D, X$2), SUMIFS(NewEmisData!H:H, NewEmisData!$A:$A, "LDV", NewEmisData!$B:$B, $A234, NewEmisData!$C:$C, $H234, NewEmisData!$D:$D, X$2))</f>
        <v>#REF!</v>
      </c>
      <c r="Y234" s="335" t="e">
        <f>$I234*IF($G234="Pickup", SUMIFS(NewEmisData!I:I, NewEmisData!$A:$A, "Pickup", NewEmisData!$B:$B, $A234, NewEmisData!$C:$C, $H234, NewEmisData!$D:$D, Y$2), SUMIFS(NewEmisData!I:I, NewEmisData!$A:$A, "LDV", NewEmisData!$B:$B, $A234, NewEmisData!$C:$C, $H234, NewEmisData!$D:$D, Y$2))</f>
        <v>#REF!</v>
      </c>
      <c r="Z234" s="335" t="e">
        <f>$I234*IF($G234="Pickup", SUMIFS(NewEmisData!J:J, NewEmisData!$A:$A, "Pickup", NewEmisData!$B:$B, $A234, NewEmisData!$C:$C, $H234, NewEmisData!$D:$D, Z$2), SUMIFS(NewEmisData!J:J, NewEmisData!$A:$A, "LDV", NewEmisData!$B:$B, $A234, NewEmisData!$C:$C, $H234, NewEmisData!$D:$D, Z$2))</f>
        <v>#REF!</v>
      </c>
      <c r="AA234" s="335" t="e">
        <f>$I234*IF($G234="Pickup", SUMIFS(NewEmisData!K:K, NewEmisData!$A:$A, "Pickup", NewEmisData!$B:$B, $A234, NewEmisData!$C:$C, $H234, NewEmisData!$D:$D, AA$2), SUMIFS(NewEmisData!K:K, NewEmisData!$A:$A, "LDV", NewEmisData!$B:$B, $A234, NewEmisData!$C:$C, $H234, NewEmisData!$D:$D, AA$2))</f>
        <v>#REF!</v>
      </c>
      <c r="AB234" s="335" t="e">
        <f>$I234*IF($G234="Pickup", SUMIFS(NewEmisData!L:L, NewEmisData!$A:$A, "Pickup", NewEmisData!$B:$B, $A234, NewEmisData!$C:$C, $H234, NewEmisData!$D:$D, AB$2), SUMIFS(NewEmisData!L:L, NewEmisData!$A:$A, "LDV", NewEmisData!$B:$B, $A234, NewEmisData!$C:$C, $H234, NewEmisData!$D:$D, AB$2))</f>
        <v>#REF!</v>
      </c>
      <c r="AC234" s="335" t="e">
        <f>$I234*IF($G234="Pickup", SUMIFS(NewEmisData!M:M, NewEmisData!$A:$A, "Pickup", NewEmisData!$B:$B, $A234, NewEmisData!$C:$C, $H234, NewEmisData!$D:$D, AC$2), SUMIFS(NewEmisData!M:M, NewEmisData!$A:$A, "LDV", NewEmisData!$B:$B, $A234, NewEmisData!$C:$C, $H234, NewEmisData!$D:$D, AC$2))</f>
        <v>#REF!</v>
      </c>
      <c r="AD234" s="335">
        <v>4.1400383479619739E-2</v>
      </c>
      <c r="AE234" s="335" t="e">
        <f>$I234*IF($G234="Pickup", SUMIFS(NewEmisData!E:E, NewEmisData!$A:$A, "Pickup", NewEmisData!$B:$B, $A234, NewEmisData!$C:$C, $H234, NewEmisData!$D:$D, AE$2), SUMIFS(NewEmisData!E:E, NewEmisData!$A:$A, "LDV", NewEmisData!$B:$B, $A234, NewEmisData!$C:$C, $H234, NewEmisData!$D:$D, AE$2))</f>
        <v>#REF!</v>
      </c>
      <c r="AF234" s="335" t="e">
        <f>$I234*IF($G234="Pickup", SUMIFS(NewEmisData!F:F, NewEmisData!$A:$A, "Pickup", NewEmisData!$B:$B, $A234, NewEmisData!$C:$C, $H234, NewEmisData!$D:$D, AF$2), SUMIFS(NewEmisData!F:F, NewEmisData!$A:$A, "LDV", NewEmisData!$B:$B, $A234, NewEmisData!$C:$C, $H234, NewEmisData!$D:$D, AF$2))</f>
        <v>#REF!</v>
      </c>
      <c r="AG234" s="335" t="e">
        <f>$I234*IF($G234="Pickup", SUMIFS(NewEmisData!G:G, NewEmisData!$A:$A, "Pickup", NewEmisData!$B:$B, $A234, NewEmisData!$C:$C, $H234, NewEmisData!$D:$D, AG$2), SUMIFS(NewEmisData!G:G, NewEmisData!$A:$A, "LDV", NewEmisData!$B:$B, $A234, NewEmisData!$C:$C, $H234, NewEmisData!$D:$D, AG$2))</f>
        <v>#REF!</v>
      </c>
      <c r="AH234" s="335" t="e">
        <f>$I234*IF($G234="Pickup", SUMIFS(NewEmisData!H:H, NewEmisData!$A:$A, "Pickup", NewEmisData!$B:$B, $A234, NewEmisData!$C:$C, $H234, NewEmisData!$D:$D, AH$2), SUMIFS(NewEmisData!H:H, NewEmisData!$A:$A, "LDV", NewEmisData!$B:$B, $A234, NewEmisData!$C:$C, $H234, NewEmisData!$D:$D, AH$2))</f>
        <v>#REF!</v>
      </c>
      <c r="AI234" s="335" t="e">
        <f>$I234*IF($G234="Pickup", SUMIFS(NewEmisData!I:I, NewEmisData!$A:$A, "Pickup", NewEmisData!$B:$B, $A234, NewEmisData!$C:$C, $H234, NewEmisData!$D:$D, AI$2), SUMIFS(NewEmisData!I:I, NewEmisData!$A:$A, "LDV", NewEmisData!$B:$B, $A234, NewEmisData!$C:$C, $H234, NewEmisData!$D:$D, AI$2))</f>
        <v>#REF!</v>
      </c>
      <c r="AJ234" s="335" t="e">
        <f>$I234*IF($G234="Pickup", SUMIFS(NewEmisData!J:J, NewEmisData!$A:$A, "Pickup", NewEmisData!$B:$B, $A234, NewEmisData!$C:$C, $H234, NewEmisData!$D:$D, AJ$2), SUMIFS(NewEmisData!J:J, NewEmisData!$A:$A, "LDV", NewEmisData!$B:$B, $A234, NewEmisData!$C:$C, $H234, NewEmisData!$D:$D, AJ$2))</f>
        <v>#REF!</v>
      </c>
      <c r="AK234" s="335" t="e">
        <f>$I234*IF($G234="Pickup", SUMIFS(NewEmisData!K:K, NewEmisData!$A:$A, "Pickup", NewEmisData!$B:$B, $A234, NewEmisData!$C:$C, $H234, NewEmisData!$D:$D, AK$2), SUMIFS(NewEmisData!K:K, NewEmisData!$A:$A, "LDV", NewEmisData!$B:$B, $A234, NewEmisData!$C:$C, $H234, NewEmisData!$D:$D, AK$2))</f>
        <v>#REF!</v>
      </c>
      <c r="AL234" s="335" t="e">
        <f>$I234*IF($G234="Pickup", SUMIFS(NewEmisData!L:L, NewEmisData!$A:$A, "Pickup", NewEmisData!$B:$B, $A234, NewEmisData!$C:$C, $H234, NewEmisData!$D:$D, AL$2), SUMIFS(NewEmisData!L:L, NewEmisData!$A:$A, "LDV", NewEmisData!$B:$B, $A234, NewEmisData!$C:$C, $H234, NewEmisData!$D:$D, AL$2))</f>
        <v>#REF!</v>
      </c>
      <c r="AM234" s="335" t="e">
        <f>$I234*IF($G234="Pickup", SUMIFS(NewEmisData!M:M, NewEmisData!$A:$A, "Pickup", NewEmisData!$B:$B, $A234, NewEmisData!$C:$C, $H234, NewEmisData!$D:$D, AM$2), SUMIFS(NewEmisData!M:M, NewEmisData!$A:$A, "LDV", NewEmisData!$B:$B, $A234, NewEmisData!$C:$C, $H234, NewEmisData!$D:$D, AM$2))</f>
        <v>#REF!</v>
      </c>
      <c r="AN234" s="335">
        <v>1.7932369531470629E-3</v>
      </c>
      <c r="AO234" s="335" t="e">
        <f>$I234*IF($G234="Pickup", SUMIFS(NewEmisData!E:E, NewEmisData!$A:$A, "Pickup", NewEmisData!$B:$B, $A234, NewEmisData!$C:$C, $H234, NewEmisData!$D:$D, AO$2), SUMIFS(NewEmisData!E:E, NewEmisData!$A:$A, "LDV", NewEmisData!$B:$B, $A234, NewEmisData!$C:$C, $H234, NewEmisData!$D:$D, AO$2))</f>
        <v>#REF!</v>
      </c>
      <c r="AP234" s="335" t="e">
        <f>$I234*IF($G234="Pickup", SUMIFS(NewEmisData!F:F, NewEmisData!$A:$A, "Pickup", NewEmisData!$B:$B, $A234, NewEmisData!$C:$C, $H234, NewEmisData!$D:$D, AP$2), SUMIFS(NewEmisData!F:F, NewEmisData!$A:$A, "LDV", NewEmisData!$B:$B, $A234, NewEmisData!$C:$C, $H234, NewEmisData!$D:$D, AP$2))</f>
        <v>#REF!</v>
      </c>
      <c r="AQ234" s="335" t="e">
        <f>$I234*IF($G234="Pickup", SUMIFS(NewEmisData!G:G, NewEmisData!$A:$A, "Pickup", NewEmisData!$B:$B, $A234, NewEmisData!$C:$C, $H234, NewEmisData!$D:$D, AQ$2), SUMIFS(NewEmisData!G:G, NewEmisData!$A:$A, "LDV", NewEmisData!$B:$B, $A234, NewEmisData!$C:$C, $H234, NewEmisData!$D:$D, AQ$2))</f>
        <v>#REF!</v>
      </c>
      <c r="AR234" s="335" t="e">
        <f>$I234*IF($G234="Pickup", SUMIFS(NewEmisData!H:H, NewEmisData!$A:$A, "Pickup", NewEmisData!$B:$B, $A234, NewEmisData!$C:$C, $H234, NewEmisData!$D:$D, AR$2), SUMIFS(NewEmisData!H:H, NewEmisData!$A:$A, "LDV", NewEmisData!$B:$B, $A234, NewEmisData!$C:$C, $H234, NewEmisData!$D:$D, AR$2))</f>
        <v>#REF!</v>
      </c>
      <c r="AS234" s="335" t="e">
        <f>$I234*IF($G234="Pickup", SUMIFS(NewEmisData!I:I, NewEmisData!$A:$A, "Pickup", NewEmisData!$B:$B, $A234, NewEmisData!$C:$C, $H234, NewEmisData!$D:$D, AS$2), SUMIFS(NewEmisData!I:I, NewEmisData!$A:$A, "LDV", NewEmisData!$B:$B, $A234, NewEmisData!$C:$C, $H234, NewEmisData!$D:$D, AS$2))</f>
        <v>#REF!</v>
      </c>
      <c r="AT234" s="335" t="e">
        <f>$I234*IF($G234="Pickup", SUMIFS(NewEmisData!J:J, NewEmisData!$A:$A, "Pickup", NewEmisData!$B:$B, $A234, NewEmisData!$C:$C, $H234, NewEmisData!$D:$D, AT$2), SUMIFS(NewEmisData!J:J, NewEmisData!$A:$A, "LDV", NewEmisData!$B:$B, $A234, NewEmisData!$C:$C, $H234, NewEmisData!$D:$D, AT$2))</f>
        <v>#REF!</v>
      </c>
      <c r="AU234" s="335" t="e">
        <f>$I234*IF($G234="Pickup", SUMIFS(NewEmisData!K:K, NewEmisData!$A:$A, "Pickup", NewEmisData!$B:$B, $A234, NewEmisData!$C:$C, $H234, NewEmisData!$D:$D, AU$2), SUMIFS(NewEmisData!K:K, NewEmisData!$A:$A, "LDV", NewEmisData!$B:$B, $A234, NewEmisData!$C:$C, $H234, NewEmisData!$D:$D, AU$2))</f>
        <v>#REF!</v>
      </c>
      <c r="AV234" s="335" t="e">
        <f>$I234*IF($G234="Pickup", SUMIFS(NewEmisData!L:L, NewEmisData!$A:$A, "Pickup", NewEmisData!$B:$B, $A234, NewEmisData!$C:$C, $H234, NewEmisData!$D:$D, AV$2), SUMIFS(NewEmisData!L:L, NewEmisData!$A:$A, "LDV", NewEmisData!$B:$B, $A234, NewEmisData!$C:$C, $H234, NewEmisData!$D:$D, AV$2))</f>
        <v>#REF!</v>
      </c>
      <c r="AW234" s="335" t="e">
        <f>$I234*IF($G234="Pickup", SUMIFS(NewEmisData!M:M, NewEmisData!$A:$A, "Pickup", NewEmisData!$B:$B, $A234, NewEmisData!$C:$C, $H234, NewEmisData!$D:$D, AW$2), SUMIFS(NewEmisData!M:M, NewEmisData!$A:$A, "LDV", NewEmisData!$B:$B, $A234, NewEmisData!$C:$C, $H234, NewEmisData!$D:$D, AW$2))</f>
        <v>#REF!</v>
      </c>
      <c r="AX234" s="335">
        <v>3.3449762373957422E-2</v>
      </c>
      <c r="AY234" s="335" t="e">
        <f>$I234*IF($G234="Pickup", SUMIFS(NewEmisData!E:E, NewEmisData!$A:$A, "Pickup", NewEmisData!$B:$B, $A234, NewEmisData!$C:$C, $H234, NewEmisData!$D:$D, AY$2), SUMIFS(NewEmisData!E:E, NewEmisData!$A:$A, "LDV", NewEmisData!$B:$B, $A234, NewEmisData!$C:$C, $H234, NewEmisData!$D:$D, AY$2))</f>
        <v>#REF!</v>
      </c>
      <c r="AZ234" s="335" t="e">
        <f>$I234*IF($G234="Pickup", SUMIFS(NewEmisData!F:F, NewEmisData!$A:$A, "Pickup", NewEmisData!$B:$B, $A234, NewEmisData!$C:$C, $H234, NewEmisData!$D:$D, AZ$2), SUMIFS(NewEmisData!F:F, NewEmisData!$A:$A, "LDV", NewEmisData!$B:$B, $A234, NewEmisData!$C:$C, $H234, NewEmisData!$D:$D, AZ$2))</f>
        <v>#REF!</v>
      </c>
      <c r="BA234" s="335" t="e">
        <f>$I234*IF($G234="Pickup", SUMIFS(NewEmisData!G:G, NewEmisData!$A:$A, "Pickup", NewEmisData!$B:$B, $A234, NewEmisData!$C:$C, $H234, NewEmisData!$D:$D, BA$2), SUMIFS(NewEmisData!G:G, NewEmisData!$A:$A, "LDV", NewEmisData!$B:$B, $A234, NewEmisData!$C:$C, $H234, NewEmisData!$D:$D, BA$2))</f>
        <v>#REF!</v>
      </c>
      <c r="BB234" s="335" t="e">
        <f>$I234*IF($G234="Pickup", SUMIFS(NewEmisData!H:H, NewEmisData!$A:$A, "Pickup", NewEmisData!$B:$B, $A234, NewEmisData!$C:$C, $H234, NewEmisData!$D:$D, BB$2), SUMIFS(NewEmisData!H:H, NewEmisData!$A:$A, "LDV", NewEmisData!$B:$B, $A234, NewEmisData!$C:$C, $H234, NewEmisData!$D:$D, BB$2))</f>
        <v>#REF!</v>
      </c>
      <c r="BC234" s="335" t="e">
        <f>$I234*IF($G234="Pickup", SUMIFS(NewEmisData!I:I, NewEmisData!$A:$A, "Pickup", NewEmisData!$B:$B, $A234, NewEmisData!$C:$C, $H234, NewEmisData!$D:$D, BC$2), SUMIFS(NewEmisData!I:I, NewEmisData!$A:$A, "LDV", NewEmisData!$B:$B, $A234, NewEmisData!$C:$C, $H234, NewEmisData!$D:$D, BC$2))</f>
        <v>#REF!</v>
      </c>
      <c r="BD234" s="335" t="e">
        <f>$I234*IF($G234="Pickup", SUMIFS(NewEmisData!J:J, NewEmisData!$A:$A, "Pickup", NewEmisData!$B:$B, $A234, NewEmisData!$C:$C, $H234, NewEmisData!$D:$D, BD$2), SUMIFS(NewEmisData!J:J, NewEmisData!$A:$A, "LDV", NewEmisData!$B:$B, $A234, NewEmisData!$C:$C, $H234, NewEmisData!$D:$D, BD$2))</f>
        <v>#REF!</v>
      </c>
      <c r="BE234" s="335" t="e">
        <f>$I234*IF($G234="Pickup", SUMIFS(NewEmisData!K:K, NewEmisData!$A:$A, "Pickup", NewEmisData!$B:$B, $A234, NewEmisData!$C:$C, $H234, NewEmisData!$D:$D, BE$2), SUMIFS(NewEmisData!K:K, NewEmisData!$A:$A, "LDV", NewEmisData!$B:$B, $A234, NewEmisData!$C:$C, $H234, NewEmisData!$D:$D, BE$2))</f>
        <v>#REF!</v>
      </c>
      <c r="BF234" s="335" t="e">
        <f>$I234*IF($G234="Pickup", SUMIFS(NewEmisData!L:L, NewEmisData!$A:$A, "Pickup", NewEmisData!$B:$B, $A234, NewEmisData!$C:$C, $H234, NewEmisData!$D:$D, BF$2), SUMIFS(NewEmisData!L:L, NewEmisData!$A:$A, "LDV", NewEmisData!$B:$B, $A234, NewEmisData!$C:$C, $H234, NewEmisData!$D:$D, BF$2))</f>
        <v>#REF!</v>
      </c>
      <c r="BG234" s="335" t="e">
        <f>$I234*IF($G234="Pickup", SUMIFS(NewEmisData!M:M, NewEmisData!$A:$A, "Pickup", NewEmisData!$B:$B, $A234, NewEmisData!$C:$C, $H234, NewEmisData!$D:$D, BG$2), SUMIFS(NewEmisData!M:M, NewEmisData!$A:$A, "LDV", NewEmisData!$B:$B, $A234, NewEmisData!$C:$C, $H234, NewEmisData!$D:$D, BG$2))</f>
        <v>#REF!</v>
      </c>
      <c r="BH234" s="335">
        <v>6.7379974655566981E-3</v>
      </c>
      <c r="BI234" s="335" t="e">
        <f>$I234*IF($G234="Pickup", SUMIFS(NewEmisData!E:E, NewEmisData!$A:$A, "Pickup", NewEmisData!$B:$B, $A234, NewEmisData!$C:$C, $H234, NewEmisData!$D:$D, BI$2), SUMIFS(NewEmisData!E:E, NewEmisData!$A:$A, "LDV", NewEmisData!$B:$B, $A234, NewEmisData!$C:$C, $H234, NewEmisData!$D:$D, BI$2))</f>
        <v>#REF!</v>
      </c>
      <c r="BJ234" s="335" t="e">
        <f>$I234*IF($G234="Pickup", SUMIFS(NewEmisData!F:F, NewEmisData!$A:$A, "Pickup", NewEmisData!$B:$B, $A234, NewEmisData!$C:$C, $H234, NewEmisData!$D:$D, BJ$2), SUMIFS(NewEmisData!F:F, NewEmisData!$A:$A, "LDV", NewEmisData!$B:$B, $A234, NewEmisData!$C:$C, $H234, NewEmisData!$D:$D, BJ$2))</f>
        <v>#REF!</v>
      </c>
      <c r="BK234" s="335" t="e">
        <f>$I234*IF($G234="Pickup", SUMIFS(NewEmisData!G:G, NewEmisData!$A:$A, "Pickup", NewEmisData!$B:$B, $A234, NewEmisData!$C:$C, $H234, NewEmisData!$D:$D, BK$2), SUMIFS(NewEmisData!G:G, NewEmisData!$A:$A, "LDV", NewEmisData!$B:$B, $A234, NewEmisData!$C:$C, $H234, NewEmisData!$D:$D, BK$2))</f>
        <v>#REF!</v>
      </c>
      <c r="BL234" s="335" t="e">
        <f>$I234*IF($G234="Pickup", SUMIFS(NewEmisData!H:H, NewEmisData!$A:$A, "Pickup", NewEmisData!$B:$B, $A234, NewEmisData!$C:$C, $H234, NewEmisData!$D:$D, BL$2), SUMIFS(NewEmisData!H:H, NewEmisData!$A:$A, "LDV", NewEmisData!$B:$B, $A234, NewEmisData!$C:$C, $H234, NewEmisData!$D:$D, BL$2))</f>
        <v>#REF!</v>
      </c>
      <c r="BM234" s="335" t="e">
        <f>$I234*IF($G234="Pickup", SUMIFS(NewEmisData!I:I, NewEmisData!$A:$A, "Pickup", NewEmisData!$B:$B, $A234, NewEmisData!$C:$C, $H234, NewEmisData!$D:$D, BM$2), SUMIFS(NewEmisData!I:I, NewEmisData!$A:$A, "LDV", NewEmisData!$B:$B, $A234, NewEmisData!$C:$C, $H234, NewEmisData!$D:$D, BM$2))</f>
        <v>#REF!</v>
      </c>
      <c r="BN234" s="335" t="e">
        <f>$I234*IF($G234="Pickup", SUMIFS(NewEmisData!J:J, NewEmisData!$A:$A, "Pickup", NewEmisData!$B:$B, $A234, NewEmisData!$C:$C, $H234, NewEmisData!$D:$D, BN$2), SUMIFS(NewEmisData!J:J, NewEmisData!$A:$A, "LDV", NewEmisData!$B:$B, $A234, NewEmisData!$C:$C, $H234, NewEmisData!$D:$D, BN$2))</f>
        <v>#REF!</v>
      </c>
      <c r="BO234" s="335" t="e">
        <f>$I234*IF($G234="Pickup", SUMIFS(NewEmisData!K:K, NewEmisData!$A:$A, "Pickup", NewEmisData!$B:$B, $A234, NewEmisData!$C:$C, $H234, NewEmisData!$D:$D, BO$2), SUMIFS(NewEmisData!K:K, NewEmisData!$A:$A, "LDV", NewEmisData!$B:$B, $A234, NewEmisData!$C:$C, $H234, NewEmisData!$D:$D, BO$2))</f>
        <v>#REF!</v>
      </c>
      <c r="BP234" s="335" t="e">
        <f>$I234*IF($G234="Pickup", SUMIFS(NewEmisData!L:L, NewEmisData!$A:$A, "Pickup", NewEmisData!$B:$B, $A234, NewEmisData!$C:$C, $H234, NewEmisData!$D:$D, BP$2), SUMIFS(NewEmisData!L:L, NewEmisData!$A:$A, "LDV", NewEmisData!$B:$B, $A234, NewEmisData!$C:$C, $H234, NewEmisData!$D:$D, BP$2))</f>
        <v>#REF!</v>
      </c>
      <c r="BQ234" s="335" t="e">
        <f>$I234*IF($G234="Pickup", SUMIFS(NewEmisData!M:M, NewEmisData!$A:$A, "Pickup", NewEmisData!$B:$B, $A234, NewEmisData!$C:$C, $H234, NewEmisData!$D:$D, BQ$2), SUMIFS(NewEmisData!M:M, NewEmisData!$A:$A, "LDV", NewEmisData!$B:$B, $A234, NewEmisData!$C:$C, $H234, NewEmisData!$D:$D, BQ$2))</f>
        <v>#REF!</v>
      </c>
      <c r="BR234" s="335">
        <v>0.9864641678386572</v>
      </c>
      <c r="BS234" s="335" t="e">
        <f>$I234*IF($G234="Pickup", SUMIFS(NewEmisData!E:E, NewEmisData!$A:$A, "Pickup", NewEmisData!$B:$B, $A234, NewEmisData!$C:$C, $H234, NewEmisData!$D:$D, BS$2), SUMIFS(NewEmisData!E:E, NewEmisData!$A:$A, "LDV", NewEmisData!$B:$B, $A234, NewEmisData!$C:$C, $H234, NewEmisData!$D:$D, BS$2))</f>
        <v>#REF!</v>
      </c>
      <c r="BT234" s="335" t="e">
        <f>$I234*IF($G234="Pickup", SUMIFS(NewEmisData!F:F, NewEmisData!$A:$A, "Pickup", NewEmisData!$B:$B, $A234, NewEmisData!$C:$C, $H234, NewEmisData!$D:$D, BT$2), SUMIFS(NewEmisData!F:F, NewEmisData!$A:$A, "LDV", NewEmisData!$B:$B, $A234, NewEmisData!$C:$C, $H234, NewEmisData!$D:$D, BT$2))</f>
        <v>#REF!</v>
      </c>
      <c r="BU234" s="335" t="e">
        <f>$I234*IF($G234="Pickup", SUMIFS(NewEmisData!G:G, NewEmisData!$A:$A, "Pickup", NewEmisData!$B:$B, $A234, NewEmisData!$C:$C, $H234, NewEmisData!$D:$D, BU$2), SUMIFS(NewEmisData!G:G, NewEmisData!$A:$A, "LDV", NewEmisData!$B:$B, $A234, NewEmisData!$C:$C, $H234, NewEmisData!$D:$D, BU$2))</f>
        <v>#REF!</v>
      </c>
      <c r="BV234" s="335" t="e">
        <f>$I234*IF($G234="Pickup", SUMIFS(NewEmisData!H:H, NewEmisData!$A:$A, "Pickup", NewEmisData!$B:$B, $A234, NewEmisData!$C:$C, $H234, NewEmisData!$D:$D, BV$2), SUMIFS(NewEmisData!H:H, NewEmisData!$A:$A, "LDV", NewEmisData!$B:$B, $A234, NewEmisData!$C:$C, $H234, NewEmisData!$D:$D, BV$2))</f>
        <v>#REF!</v>
      </c>
      <c r="BW234" s="335" t="e">
        <f>$I234*IF($G234="Pickup", SUMIFS(NewEmisData!I:I, NewEmisData!$A:$A, "Pickup", NewEmisData!$B:$B, $A234, NewEmisData!$C:$C, $H234, NewEmisData!$D:$D, BW$2), SUMIFS(NewEmisData!I:I, NewEmisData!$A:$A, "LDV", NewEmisData!$B:$B, $A234, NewEmisData!$C:$C, $H234, NewEmisData!$D:$D, BW$2))</f>
        <v>#REF!</v>
      </c>
      <c r="BX234" s="335" t="e">
        <f>$I234*IF($G234="Pickup", SUMIFS(NewEmisData!J:J, NewEmisData!$A:$A, "Pickup", NewEmisData!$B:$B, $A234, NewEmisData!$C:$C, $H234, NewEmisData!$D:$D, BX$2), SUMIFS(NewEmisData!J:J, NewEmisData!$A:$A, "LDV", NewEmisData!$B:$B, $A234, NewEmisData!$C:$C, $H234, NewEmisData!$D:$D, BX$2))</f>
        <v>#REF!</v>
      </c>
      <c r="BY234" s="335" t="e">
        <f>$I234*IF($G234="Pickup", SUMIFS(NewEmisData!K:K, NewEmisData!$A:$A, "Pickup", NewEmisData!$B:$B, $A234, NewEmisData!$C:$C, $H234, NewEmisData!$D:$D, BY$2), SUMIFS(NewEmisData!K:K, NewEmisData!$A:$A, "LDV", NewEmisData!$B:$B, $A234, NewEmisData!$C:$C, $H234, NewEmisData!$D:$D, BY$2))</f>
        <v>#REF!</v>
      </c>
      <c r="BZ234" s="335" t="e">
        <f>$I234*IF($G234="Pickup", SUMIFS(NewEmisData!L:L, NewEmisData!$A:$A, "Pickup", NewEmisData!$B:$B, $A234, NewEmisData!$C:$C, $H234, NewEmisData!$D:$D, BZ$2), SUMIFS(NewEmisData!L:L, NewEmisData!$A:$A, "LDV", NewEmisData!$B:$B, $A234, NewEmisData!$C:$C, $H234, NewEmisData!$D:$D, BZ$2))</f>
        <v>#REF!</v>
      </c>
      <c r="CA234" s="335" t="e">
        <f>$I234*IF($G234="Pickup", SUMIFS(NewEmisData!M:M, NewEmisData!$A:$A, "Pickup", NewEmisData!$B:$B, $A234, NewEmisData!$C:$C, $H234, NewEmisData!$D:$D, CA$2), SUMIFS(NewEmisData!M:M, NewEmisData!$A:$A, "LDV", NewEmisData!$B:$B, $A234, NewEmisData!$C:$C, $H234, NewEmisData!$D:$D, CA$2))</f>
        <v>#REF!</v>
      </c>
      <c r="CB234" s="335">
        <v>4.2418574417464452E-2</v>
      </c>
      <c r="CC234" s="335" t="e">
        <f>$I234*IF($G234="Pickup", SUMIFS(NewEmisData!E:E, NewEmisData!$A:$A, "Pickup", NewEmisData!$B:$B, $A234, NewEmisData!$C:$C, $H234, NewEmisData!$D:$D, CC$2), SUMIFS(NewEmisData!E:E, NewEmisData!$A:$A, "LDV", NewEmisData!$B:$B, $A234, NewEmisData!$C:$C, $H234, NewEmisData!$D:$D, CC$2))</f>
        <v>#REF!</v>
      </c>
      <c r="CD234" s="335" t="e">
        <f>$I234*IF($G234="Pickup", SUMIFS(NewEmisData!F:F, NewEmisData!$A:$A, "Pickup", NewEmisData!$B:$B, $A234, NewEmisData!$C:$C, $H234, NewEmisData!$D:$D, CD$2), SUMIFS(NewEmisData!F:F, NewEmisData!$A:$A, "LDV", NewEmisData!$B:$B, $A234, NewEmisData!$C:$C, $H234, NewEmisData!$D:$D, CD$2))</f>
        <v>#REF!</v>
      </c>
      <c r="CE234" s="335" t="e">
        <f>$I234*IF($G234="Pickup", SUMIFS(NewEmisData!G:G, NewEmisData!$A:$A, "Pickup", NewEmisData!$B:$B, $A234, NewEmisData!$C:$C, $H234, NewEmisData!$D:$D, CE$2), SUMIFS(NewEmisData!G:G, NewEmisData!$A:$A, "LDV", NewEmisData!$B:$B, $A234, NewEmisData!$C:$C, $H234, NewEmisData!$D:$D, CE$2))</f>
        <v>#REF!</v>
      </c>
      <c r="CF234" s="335" t="e">
        <f>$I234*IF($G234="Pickup", SUMIFS(NewEmisData!H:H, NewEmisData!$A:$A, "Pickup", NewEmisData!$B:$B, $A234, NewEmisData!$C:$C, $H234, NewEmisData!$D:$D, CF$2), SUMIFS(NewEmisData!H:H, NewEmisData!$A:$A, "LDV", NewEmisData!$B:$B, $A234, NewEmisData!$C:$C, $H234, NewEmisData!$D:$D, CF$2))</f>
        <v>#REF!</v>
      </c>
      <c r="CG234" s="335" t="e">
        <f>$I234*IF($G234="Pickup", SUMIFS(NewEmisData!I:I, NewEmisData!$A:$A, "Pickup", NewEmisData!$B:$B, $A234, NewEmisData!$C:$C, $H234, NewEmisData!$D:$D, CG$2), SUMIFS(NewEmisData!I:I, NewEmisData!$A:$A, "LDV", NewEmisData!$B:$B, $A234, NewEmisData!$C:$C, $H234, NewEmisData!$D:$D, CG$2))</f>
        <v>#REF!</v>
      </c>
      <c r="CH234" s="335" t="e">
        <f>$I234*IF($G234="Pickup", SUMIFS(NewEmisData!J:J, NewEmisData!$A:$A, "Pickup", NewEmisData!$B:$B, $A234, NewEmisData!$C:$C, $H234, NewEmisData!$D:$D, CH$2), SUMIFS(NewEmisData!J:J, NewEmisData!$A:$A, "LDV", NewEmisData!$B:$B, $A234, NewEmisData!$C:$C, $H234, NewEmisData!$D:$D, CH$2))</f>
        <v>#REF!</v>
      </c>
      <c r="CI234" s="335" t="e">
        <f>$I234*IF($G234="Pickup", SUMIFS(NewEmisData!K:K, NewEmisData!$A:$A, "Pickup", NewEmisData!$B:$B, $A234, NewEmisData!$C:$C, $H234, NewEmisData!$D:$D, CI$2), SUMIFS(NewEmisData!K:K, NewEmisData!$A:$A, "LDV", NewEmisData!$B:$B, $A234, NewEmisData!$C:$C, $H234, NewEmisData!$D:$D, CI$2))</f>
        <v>#REF!</v>
      </c>
      <c r="CJ234" s="335" t="e">
        <f>$I234*IF($G234="Pickup", SUMIFS(NewEmisData!L:L, NewEmisData!$A:$A, "Pickup", NewEmisData!$B:$B, $A234, NewEmisData!$C:$C, $H234, NewEmisData!$D:$D, CJ$2), SUMIFS(NewEmisData!L:L, NewEmisData!$A:$A, "LDV", NewEmisData!$B:$B, $A234, NewEmisData!$C:$C, $H234, NewEmisData!$D:$D, CJ$2))</f>
        <v>#REF!</v>
      </c>
      <c r="CK234" s="335" t="e">
        <f>$I234*IF($G234="Pickup", SUMIFS(NewEmisData!M:M, NewEmisData!$A:$A, "Pickup", NewEmisData!$B:$B, $A234, NewEmisData!$C:$C, $H234, NewEmisData!$D:$D, CK$2), SUMIFS(NewEmisData!M:M, NewEmisData!$A:$A, "LDV", NewEmisData!$B:$B, $A234, NewEmisData!$C:$C, $H234, NewEmisData!$D:$D, CK$2))</f>
        <v>#REF!</v>
      </c>
      <c r="CL234" s="335">
        <v>1.534212041318854E-2</v>
      </c>
      <c r="CM234" s="335" t="e">
        <f>$I234*IF($G234="Pickup", SUMIFS(NewEmisData!E:E, NewEmisData!$A:$A, "Pickup", NewEmisData!$B:$B, $A234, NewEmisData!$C:$C, $H234, NewEmisData!$D:$D, CM$2), SUMIFS(NewEmisData!E:E, NewEmisData!$A:$A, "LDV", NewEmisData!$B:$B, $A234, NewEmisData!$C:$C, $H234, NewEmisData!$D:$D, CM$2))</f>
        <v>#REF!</v>
      </c>
      <c r="CN234" s="335" t="e">
        <f>$I234*IF($G234="Pickup", SUMIFS(NewEmisData!F:F, NewEmisData!$A:$A, "Pickup", NewEmisData!$B:$B, $A234, NewEmisData!$C:$C, $H234, NewEmisData!$D:$D, CN$2), SUMIFS(NewEmisData!F:F, NewEmisData!$A:$A, "LDV", NewEmisData!$B:$B, $A234, NewEmisData!$C:$C, $H234, NewEmisData!$D:$D, CN$2))</f>
        <v>#REF!</v>
      </c>
      <c r="CO234" s="335" t="e">
        <f>$I234*IF($G234="Pickup", SUMIFS(NewEmisData!G:G, NewEmisData!$A:$A, "Pickup", NewEmisData!$B:$B, $A234, NewEmisData!$C:$C, $H234, NewEmisData!$D:$D, CO$2), SUMIFS(NewEmisData!G:G, NewEmisData!$A:$A, "LDV", NewEmisData!$B:$B, $A234, NewEmisData!$C:$C, $H234, NewEmisData!$D:$D, CO$2))</f>
        <v>#REF!</v>
      </c>
      <c r="CP234" s="335" t="e">
        <f>$I234*IF($G234="Pickup", SUMIFS(NewEmisData!H:H, NewEmisData!$A:$A, "Pickup", NewEmisData!$B:$B, $A234, NewEmisData!$C:$C, $H234, NewEmisData!$D:$D, CP$2), SUMIFS(NewEmisData!H:H, NewEmisData!$A:$A, "LDV", NewEmisData!$B:$B, $A234, NewEmisData!$C:$C, $H234, NewEmisData!$D:$D, CP$2))</f>
        <v>#REF!</v>
      </c>
      <c r="CQ234" s="335" t="e">
        <f>$I234*IF($G234="Pickup", SUMIFS(NewEmisData!I:I, NewEmisData!$A:$A, "Pickup", NewEmisData!$B:$B, $A234, NewEmisData!$C:$C, $H234, NewEmisData!$D:$D, CQ$2), SUMIFS(NewEmisData!I:I, NewEmisData!$A:$A, "LDV", NewEmisData!$B:$B, $A234, NewEmisData!$C:$C, $H234, NewEmisData!$D:$D, CQ$2))</f>
        <v>#REF!</v>
      </c>
      <c r="CR234" s="335" t="e">
        <f>$I234*IF($G234="Pickup", SUMIFS(NewEmisData!J:J, NewEmisData!$A:$A, "Pickup", NewEmisData!$B:$B, $A234, NewEmisData!$C:$C, $H234, NewEmisData!$D:$D, CR$2), SUMIFS(NewEmisData!J:J, NewEmisData!$A:$A, "LDV", NewEmisData!$B:$B, $A234, NewEmisData!$C:$C, $H234, NewEmisData!$D:$D, CR$2))</f>
        <v>#REF!</v>
      </c>
      <c r="CS234" s="335" t="e">
        <f>$I234*IF($G234="Pickup", SUMIFS(NewEmisData!K:K, NewEmisData!$A:$A, "Pickup", NewEmisData!$B:$B, $A234, NewEmisData!$C:$C, $H234, NewEmisData!$D:$D, CS$2), SUMIFS(NewEmisData!K:K, NewEmisData!$A:$A, "LDV", NewEmisData!$B:$B, $A234, NewEmisData!$C:$C, $H234, NewEmisData!$D:$D, CS$2))</f>
        <v>#REF!</v>
      </c>
      <c r="CT234" s="335" t="e">
        <f>$I234*IF($G234="Pickup", SUMIFS(NewEmisData!L:L, NewEmisData!$A:$A, "Pickup", NewEmisData!$B:$B, $A234, NewEmisData!$C:$C, $H234, NewEmisData!$D:$D, CT$2), SUMIFS(NewEmisData!L:L, NewEmisData!$A:$A, "LDV", NewEmisData!$B:$B, $A234, NewEmisData!$C:$C, $H234, NewEmisData!$D:$D, CT$2))</f>
        <v>#REF!</v>
      </c>
      <c r="CU234" s="335" t="e">
        <f>$I234*IF($G234="Pickup", SUMIFS(NewEmisData!M:M, NewEmisData!$A:$A, "Pickup", NewEmisData!$B:$B, $A234, NewEmisData!$C:$C, $H234, NewEmisData!$D:$D, CU$2), SUMIFS(NewEmisData!M:M, NewEmisData!$A:$A, "LDV", NewEmisData!$B:$B, $A234, NewEmisData!$C:$C, $H234, NewEmisData!$D:$D, CU$2))</f>
        <v>#REF!</v>
      </c>
      <c r="CV234" s="335">
        <v>4.7566497296473616E-3</v>
      </c>
      <c r="CW234" s="335">
        <v>2.2916065704373795E-3</v>
      </c>
      <c r="CX234" s="335">
        <v>1.8746702166884215E-3</v>
      </c>
      <c r="CY234" s="335">
        <v>1.5173254739063334E-3</v>
      </c>
      <c r="CZ234" s="335">
        <v>1.2796299371776378E-3</v>
      </c>
      <c r="DA234" s="335">
        <v>9.7820221375331286E-4</v>
      </c>
      <c r="DB234" s="335">
        <v>7.6885754354862003E-4</v>
      </c>
      <c r="DC234" s="335">
        <v>7.4349846546621222E-4</v>
      </c>
      <c r="DD234" s="335">
        <v>7.2935869112507378E-4</v>
      </c>
      <c r="DE234" s="335">
        <v>7.2476795409733496E-4</v>
      </c>
      <c r="DF234" s="335">
        <v>7.2476795409733496E-4</v>
      </c>
      <c r="DG234" s="335" t="e">
        <f>$I234*IF($G234="Pickup", SUMIFS(NewEmisData!E:E, NewEmisData!$A:$A, "Pickup", NewEmisData!$B:$B, $A234, NewEmisData!$C:$C, $H234, NewEmisData!$D:$D, DG$2), SUMIFS(NewEmisData!E:E, NewEmisData!$A:$A, "LDV", NewEmisData!$B:$B, $A234, NewEmisData!$C:$C, $H234, NewEmisData!$D:$D, DG$2))</f>
        <v>#REF!</v>
      </c>
      <c r="DH234" s="335" t="e">
        <f>$I234*IF($G234="Pickup", SUMIFS(NewEmisData!F:F, NewEmisData!$A:$A, "Pickup", NewEmisData!$B:$B, $A234, NewEmisData!$C:$C, $H234, NewEmisData!$D:$D, DH$2), SUMIFS(NewEmisData!F:F, NewEmisData!$A:$A, "LDV", NewEmisData!$B:$B, $A234, NewEmisData!$C:$C, $H234, NewEmisData!$D:$D, DH$2))</f>
        <v>#REF!</v>
      </c>
      <c r="DI234" s="335" t="e">
        <f>$I234*IF($G234="Pickup", SUMIFS(NewEmisData!G:G, NewEmisData!$A:$A, "Pickup", NewEmisData!$B:$B, $A234, NewEmisData!$C:$C, $H234, NewEmisData!$D:$D, DI$2), SUMIFS(NewEmisData!G:G, NewEmisData!$A:$A, "LDV", NewEmisData!$B:$B, $A234, NewEmisData!$C:$C, $H234, NewEmisData!$D:$D, DI$2))</f>
        <v>#REF!</v>
      </c>
      <c r="DJ234" s="335" t="e">
        <f>$I234*IF($G234="Pickup", SUMIFS(NewEmisData!H:H, NewEmisData!$A:$A, "Pickup", NewEmisData!$B:$B, $A234, NewEmisData!$C:$C, $H234, NewEmisData!$D:$D, DJ$2), SUMIFS(NewEmisData!H:H, NewEmisData!$A:$A, "LDV", NewEmisData!$B:$B, $A234, NewEmisData!$C:$C, $H234, NewEmisData!$D:$D, DJ$2))</f>
        <v>#REF!</v>
      </c>
      <c r="DK234" s="335" t="e">
        <f>$I234*IF($G234="Pickup", SUMIFS(NewEmisData!I:I, NewEmisData!$A:$A, "Pickup", NewEmisData!$B:$B, $A234, NewEmisData!$C:$C, $H234, NewEmisData!$D:$D, DK$2), SUMIFS(NewEmisData!I:I, NewEmisData!$A:$A, "LDV", NewEmisData!$B:$B, $A234, NewEmisData!$C:$C, $H234, NewEmisData!$D:$D, DK$2))</f>
        <v>#REF!</v>
      </c>
      <c r="DL234" s="335" t="e">
        <f>$I234*IF($G234="Pickup", SUMIFS(NewEmisData!J:J, NewEmisData!$A:$A, "Pickup", NewEmisData!$B:$B, $A234, NewEmisData!$C:$C, $H234, NewEmisData!$D:$D, DL$2), SUMIFS(NewEmisData!J:J, NewEmisData!$A:$A, "LDV", NewEmisData!$B:$B, $A234, NewEmisData!$C:$C, $H234, NewEmisData!$D:$D, DL$2))</f>
        <v>#REF!</v>
      </c>
      <c r="DM234" s="335" t="e">
        <f>$I234*IF($G234="Pickup", SUMIFS(NewEmisData!K:K, NewEmisData!$A:$A, "Pickup", NewEmisData!$B:$B, $A234, NewEmisData!$C:$C, $H234, NewEmisData!$D:$D, DM$2), SUMIFS(NewEmisData!K:K, NewEmisData!$A:$A, "LDV", NewEmisData!$B:$B, $A234, NewEmisData!$C:$C, $H234, NewEmisData!$D:$D, DM$2))</f>
        <v>#REF!</v>
      </c>
      <c r="DN234" s="335" t="e">
        <f>$I234*IF($G234="Pickup", SUMIFS(NewEmisData!L:L, NewEmisData!$A:$A, "Pickup", NewEmisData!$B:$B, $A234, NewEmisData!$C:$C, $H234, NewEmisData!$D:$D, DN$2), SUMIFS(NewEmisData!L:L, NewEmisData!$A:$A, "LDV", NewEmisData!$B:$B, $A234, NewEmisData!$C:$C, $H234, NewEmisData!$D:$D, DN$2))</f>
        <v>#REF!</v>
      </c>
      <c r="DO234" s="335" t="e">
        <f>$I234*IF($G234="Pickup", SUMIFS(NewEmisData!M:M, NewEmisData!$A:$A, "Pickup", NewEmisData!$B:$B, $A234, NewEmisData!$C:$C, $H234, NewEmisData!$D:$D, DO$2), SUMIFS(NewEmisData!M:M, NewEmisData!$A:$A, "LDV", NewEmisData!$B:$B, $A234, NewEmisData!$C:$C, $H234, NewEmisData!$D:$D, DO$2))</f>
        <v>#REF!</v>
      </c>
      <c r="DP234" s="335">
        <v>1.4765708749962382E-3</v>
      </c>
      <c r="DQ234" s="335" t="e">
        <f>$I234*IF($G234="Pickup", SUMIFS(NewEmisData!E:E, NewEmisData!$A:$A, "Pickup", NewEmisData!$B:$B, $A234, NewEmisData!$C:$C, $H234, NewEmisData!$D:$D, DQ$2), SUMIFS(NewEmisData!E:E, NewEmisData!$A:$A, "LDV", NewEmisData!$B:$B, $A234, NewEmisData!$C:$C, $H234, NewEmisData!$D:$D, DQ$2))</f>
        <v>#REF!</v>
      </c>
      <c r="DR234" s="335" t="e">
        <f>$I234*IF($G234="Pickup", SUMIFS(NewEmisData!F:F, NewEmisData!$A:$A, "Pickup", NewEmisData!$B:$B, $A234, NewEmisData!$C:$C, $H234, NewEmisData!$D:$D, DR$2), SUMIFS(NewEmisData!F:F, NewEmisData!$A:$A, "LDV", NewEmisData!$B:$B, $A234, NewEmisData!$C:$C, $H234, NewEmisData!$D:$D, DR$2))</f>
        <v>#REF!</v>
      </c>
      <c r="DS234" s="335" t="e">
        <f>$I234*IF($G234="Pickup", SUMIFS(NewEmisData!G:G, NewEmisData!$A:$A, "Pickup", NewEmisData!$B:$B, $A234, NewEmisData!$C:$C, $H234, NewEmisData!$D:$D, DS$2), SUMIFS(NewEmisData!G:G, NewEmisData!$A:$A, "LDV", NewEmisData!$B:$B, $A234, NewEmisData!$C:$C, $H234, NewEmisData!$D:$D, DS$2))</f>
        <v>#REF!</v>
      </c>
      <c r="DT234" s="335" t="e">
        <f>$I234*IF($G234="Pickup", SUMIFS(NewEmisData!H:H, NewEmisData!$A:$A, "Pickup", NewEmisData!$B:$B, $A234, NewEmisData!$C:$C, $H234, NewEmisData!$D:$D, DT$2), SUMIFS(NewEmisData!H:H, NewEmisData!$A:$A, "LDV", NewEmisData!$B:$B, $A234, NewEmisData!$C:$C, $H234, NewEmisData!$D:$D, DT$2))</f>
        <v>#REF!</v>
      </c>
      <c r="DU234" s="335" t="e">
        <f>$I234*IF($G234="Pickup", SUMIFS(NewEmisData!I:I, NewEmisData!$A:$A, "Pickup", NewEmisData!$B:$B, $A234, NewEmisData!$C:$C, $H234, NewEmisData!$D:$D, DU$2), SUMIFS(NewEmisData!I:I, NewEmisData!$A:$A, "LDV", NewEmisData!$B:$B, $A234, NewEmisData!$C:$C, $H234, NewEmisData!$D:$D, DU$2))</f>
        <v>#REF!</v>
      </c>
      <c r="DV234" s="335" t="e">
        <f>$I234*IF($G234="Pickup", SUMIFS(NewEmisData!J:J, NewEmisData!$A:$A, "Pickup", NewEmisData!$B:$B, $A234, NewEmisData!$C:$C, $H234, NewEmisData!$D:$D, DV$2), SUMIFS(NewEmisData!J:J, NewEmisData!$A:$A, "LDV", NewEmisData!$B:$B, $A234, NewEmisData!$C:$C, $H234, NewEmisData!$D:$D, DV$2))</f>
        <v>#REF!</v>
      </c>
      <c r="DW234" s="335" t="e">
        <f>$I234*IF($G234="Pickup", SUMIFS(NewEmisData!K:K, NewEmisData!$A:$A, "Pickup", NewEmisData!$B:$B, $A234, NewEmisData!$C:$C, $H234, NewEmisData!$D:$D, DW$2), SUMIFS(NewEmisData!K:K, NewEmisData!$A:$A, "LDV", NewEmisData!$B:$B, $A234, NewEmisData!$C:$C, $H234, NewEmisData!$D:$D, DW$2))</f>
        <v>#REF!</v>
      </c>
      <c r="DX234" s="335" t="e">
        <f>$I234*IF($G234="Pickup", SUMIFS(NewEmisData!L:L, NewEmisData!$A:$A, "Pickup", NewEmisData!$B:$B, $A234, NewEmisData!$C:$C, $H234, NewEmisData!$D:$D, DX$2), SUMIFS(NewEmisData!L:L, NewEmisData!$A:$A, "LDV", NewEmisData!$B:$B, $A234, NewEmisData!$C:$C, $H234, NewEmisData!$D:$D, DX$2))</f>
        <v>#REF!</v>
      </c>
      <c r="DY234" s="335" t="e">
        <f>$I234*IF($G234="Pickup", SUMIFS(NewEmisData!M:M, NewEmisData!$A:$A, "Pickup", NewEmisData!$B:$B, $A234, NewEmisData!$C:$C, $H234, NewEmisData!$D:$D, DY$2), SUMIFS(NewEmisData!M:M, NewEmisData!$A:$A, "LDV", NewEmisData!$B:$B, $A234, NewEmisData!$C:$C, $H234, NewEmisData!$D:$D, DY$2))</f>
        <v>#REF!</v>
      </c>
      <c r="DZ234" s="335">
        <v>7.3384033848373159E-3</v>
      </c>
      <c r="EA234" s="335" t="e">
        <f t="shared" si="350"/>
        <v>#REF!</v>
      </c>
      <c r="EB234" s="335" t="e">
        <f t="shared" si="351"/>
        <v>#REF!</v>
      </c>
      <c r="EC234" s="335" t="e">
        <f t="shared" si="352"/>
        <v>#REF!</v>
      </c>
      <c r="ED234" s="335" t="e">
        <f t="shared" si="353"/>
        <v>#REF!</v>
      </c>
      <c r="EE234" s="335" t="e">
        <f t="shared" si="354"/>
        <v>#REF!</v>
      </c>
      <c r="EF234" s="335" t="e">
        <f t="shared" si="355"/>
        <v>#REF!</v>
      </c>
      <c r="EG234" s="335" t="e">
        <f t="shared" si="356"/>
        <v>#REF!</v>
      </c>
      <c r="EH234" s="335" t="e">
        <f t="shared" si="357"/>
        <v>#REF!</v>
      </c>
      <c r="EI234" s="335" t="e">
        <f t="shared" si="358"/>
        <v>#REF!</v>
      </c>
      <c r="EJ234" s="335">
        <f t="shared" si="359"/>
        <v>0.18630521230514296</v>
      </c>
      <c r="EK234" s="335" t="e">
        <f t="shared" si="360"/>
        <v>#REF!</v>
      </c>
      <c r="EL234" s="335" t="e">
        <f t="shared" si="361"/>
        <v>#REF!</v>
      </c>
      <c r="EM234" s="335" t="e">
        <f t="shared" si="362"/>
        <v>#REF!</v>
      </c>
      <c r="EN234" s="335" t="e">
        <f t="shared" si="363"/>
        <v>#REF!</v>
      </c>
      <c r="EO234" s="335" t="e">
        <f t="shared" si="364"/>
        <v>#REF!</v>
      </c>
      <c r="EP234" s="335" t="e">
        <f t="shared" si="365"/>
        <v>#REF!</v>
      </c>
      <c r="EQ234" s="335" t="e">
        <f t="shared" si="366"/>
        <v>#REF!</v>
      </c>
      <c r="ER234" s="335" t="e">
        <f t="shared" si="367"/>
        <v>#REF!</v>
      </c>
      <c r="ES234" s="335" t="e">
        <f t="shared" si="368"/>
        <v>#REF!</v>
      </c>
      <c r="ET234" s="335">
        <f t="shared" si="369"/>
        <v>4.1400383479619739E-2</v>
      </c>
      <c r="EU234" s="335" t="e">
        <f t="shared" si="370"/>
        <v>#REF!</v>
      </c>
      <c r="EV234" s="335" t="e">
        <f t="shared" si="371"/>
        <v>#REF!</v>
      </c>
      <c r="EW234" s="335" t="e">
        <f t="shared" si="372"/>
        <v>#REF!</v>
      </c>
      <c r="EX234" s="335" t="e">
        <f t="shared" si="373"/>
        <v>#REF!</v>
      </c>
      <c r="EY234" s="335" t="e">
        <f t="shared" si="374"/>
        <v>#REF!</v>
      </c>
      <c r="EZ234" s="335" t="e">
        <f t="shared" si="375"/>
        <v>#REF!</v>
      </c>
      <c r="FA234" s="335" t="e">
        <f t="shared" si="376"/>
        <v>#REF!</v>
      </c>
      <c r="FB234" s="335" t="e">
        <f t="shared" si="377"/>
        <v>#REF!</v>
      </c>
      <c r="FC234" s="335" t="e">
        <f t="shared" si="378"/>
        <v>#REF!</v>
      </c>
      <c r="FD234" s="335">
        <f t="shared" si="379"/>
        <v>1.7932369531470629E-3</v>
      </c>
      <c r="FE234" s="335" t="e">
        <f t="shared" si="380"/>
        <v>#REF!</v>
      </c>
      <c r="FF234" s="335" t="e">
        <f t="shared" si="381"/>
        <v>#REF!</v>
      </c>
      <c r="FG234" s="335" t="e">
        <f t="shared" si="382"/>
        <v>#REF!</v>
      </c>
      <c r="FH234" s="335" t="e">
        <f t="shared" si="383"/>
        <v>#REF!</v>
      </c>
      <c r="FI234" s="335" t="e">
        <f t="shared" si="384"/>
        <v>#REF!</v>
      </c>
      <c r="FJ234" s="335" t="e">
        <f t="shared" si="385"/>
        <v>#REF!</v>
      </c>
      <c r="FK234" s="335" t="e">
        <f t="shared" si="386"/>
        <v>#REF!</v>
      </c>
      <c r="FL234" s="335" t="e">
        <f t="shared" si="387"/>
        <v>#REF!</v>
      </c>
      <c r="FM234" s="335" t="e">
        <f t="shared" si="388"/>
        <v>#REF!</v>
      </c>
      <c r="FN234" s="335">
        <f t="shared" si="389"/>
        <v>3.3449762373957422E-2</v>
      </c>
      <c r="FO234" s="335" t="e">
        <f t="shared" si="390"/>
        <v>#REF!</v>
      </c>
      <c r="FP234" s="335" t="e">
        <f t="shared" si="391"/>
        <v>#REF!</v>
      </c>
      <c r="FQ234" s="335" t="e">
        <f t="shared" si="392"/>
        <v>#REF!</v>
      </c>
      <c r="FR234" s="335" t="e">
        <f t="shared" si="393"/>
        <v>#REF!</v>
      </c>
      <c r="FS234" s="335" t="e">
        <f t="shared" si="394"/>
        <v>#REF!</v>
      </c>
      <c r="FT234" s="335" t="e">
        <f t="shared" si="395"/>
        <v>#REF!</v>
      </c>
      <c r="FU234" s="335" t="e">
        <f t="shared" si="396"/>
        <v>#REF!</v>
      </c>
      <c r="FV234" s="335" t="e">
        <f t="shared" si="397"/>
        <v>#REF!</v>
      </c>
      <c r="FW234" s="335" t="e">
        <f t="shared" si="398"/>
        <v>#REF!</v>
      </c>
      <c r="FX234" s="335">
        <f t="shared" si="399"/>
        <v>6.7379974655566981E-3</v>
      </c>
    </row>
    <row r="235" spans="1:180" x14ac:dyDescent="0.2">
      <c r="A235" s="305" t="str">
        <f>IF(LEFT(TRIM(TechData_All!AJ117),1)="*", _xlfn.CONCAT("*","R2"), "R2")</f>
        <v>R2</v>
      </c>
      <c r="B235" s="305" t="str">
        <f>TechData_All!A117</f>
        <v>TLSSELC300</v>
      </c>
      <c r="C235" s="305" t="str">
        <f>TechData_All!C117</f>
        <v>TL.ELC.SS.300</v>
      </c>
      <c r="D235" s="301" t="str">
        <f>TechData_All!D117</f>
        <v>bn-vmt, bn-vmt/a</v>
      </c>
      <c r="E235" s="301" t="str">
        <f>TechData_All!E117</f>
        <v>TRNELC</v>
      </c>
      <c r="F235" s="301" t="s">
        <v>17</v>
      </c>
      <c r="G235" s="315" t="s">
        <v>819</v>
      </c>
      <c r="H235" s="315" t="s">
        <v>36</v>
      </c>
      <c r="I235" s="321" t="e">
        <f>#REF!</f>
        <v>#REF!</v>
      </c>
      <c r="J235" s="315" t="str">
        <f t="shared" si="400"/>
        <v>Minivan-ELC</v>
      </c>
      <c r="K235" s="335" t="e">
        <f>$I235*IF($G235="Pickup", SUMIFS(NewEmisData!E:E, NewEmisData!$A:$A, "Pickup", NewEmisData!$B:$B, $A235, NewEmisData!$C:$C, $H235, NewEmisData!$D:$D, K$2), SUMIFS(NewEmisData!E:E, NewEmisData!$A:$A, "LDV", NewEmisData!$B:$B, $A235, NewEmisData!$C:$C, $H235, NewEmisData!$D:$D, K$2))</f>
        <v>#REF!</v>
      </c>
      <c r="L235" s="335" t="e">
        <f>$I235*IF($G235="Pickup", SUMIFS(NewEmisData!F:F, NewEmisData!$A:$A, "Pickup", NewEmisData!$B:$B, $A235, NewEmisData!$C:$C, $H235, NewEmisData!$D:$D, L$2), SUMIFS(NewEmisData!F:F, NewEmisData!$A:$A, "LDV", NewEmisData!$B:$B, $A235, NewEmisData!$C:$C, $H235, NewEmisData!$D:$D, L$2))</f>
        <v>#REF!</v>
      </c>
      <c r="M235" s="335" t="e">
        <f>$I235*IF($G235="Pickup", SUMIFS(NewEmisData!G:G, NewEmisData!$A:$A, "Pickup", NewEmisData!$B:$B, $A235, NewEmisData!$C:$C, $H235, NewEmisData!$D:$D, M$2), SUMIFS(NewEmisData!G:G, NewEmisData!$A:$A, "LDV", NewEmisData!$B:$B, $A235, NewEmisData!$C:$C, $H235, NewEmisData!$D:$D, M$2))</f>
        <v>#REF!</v>
      </c>
      <c r="N235" s="335" t="e">
        <f>$I235*IF($G235="Pickup", SUMIFS(NewEmisData!H:H, NewEmisData!$A:$A, "Pickup", NewEmisData!$B:$B, $A235, NewEmisData!$C:$C, $H235, NewEmisData!$D:$D, N$2), SUMIFS(NewEmisData!H:H, NewEmisData!$A:$A, "LDV", NewEmisData!$B:$B, $A235, NewEmisData!$C:$C, $H235, NewEmisData!$D:$D, N$2))</f>
        <v>#REF!</v>
      </c>
      <c r="O235" s="335" t="e">
        <f>$I235*IF($G235="Pickup", SUMIFS(NewEmisData!I:I, NewEmisData!$A:$A, "Pickup", NewEmisData!$B:$B, $A235, NewEmisData!$C:$C, $H235, NewEmisData!$D:$D, O$2), SUMIFS(NewEmisData!I:I, NewEmisData!$A:$A, "LDV", NewEmisData!$B:$B, $A235, NewEmisData!$C:$C, $H235, NewEmisData!$D:$D, O$2))</f>
        <v>#REF!</v>
      </c>
      <c r="P235" s="335" t="e">
        <f>$I235*IF($G235="Pickup", SUMIFS(NewEmisData!J:J, NewEmisData!$A:$A, "Pickup", NewEmisData!$B:$B, $A235, NewEmisData!$C:$C, $H235, NewEmisData!$D:$D, P$2), SUMIFS(NewEmisData!J:J, NewEmisData!$A:$A, "LDV", NewEmisData!$B:$B, $A235, NewEmisData!$C:$C, $H235, NewEmisData!$D:$D, P$2))</f>
        <v>#REF!</v>
      </c>
      <c r="Q235" s="335" t="e">
        <f>$I235*IF($G235="Pickup", SUMIFS(NewEmisData!K:K, NewEmisData!$A:$A, "Pickup", NewEmisData!$B:$B, $A235, NewEmisData!$C:$C, $H235, NewEmisData!$D:$D, Q$2), SUMIFS(NewEmisData!K:K, NewEmisData!$A:$A, "LDV", NewEmisData!$B:$B, $A235, NewEmisData!$C:$C, $H235, NewEmisData!$D:$D, Q$2))</f>
        <v>#REF!</v>
      </c>
      <c r="R235" s="335" t="e">
        <f>$I235*IF($G235="Pickup", SUMIFS(NewEmisData!L:L, NewEmisData!$A:$A, "Pickup", NewEmisData!$B:$B, $A235, NewEmisData!$C:$C, $H235, NewEmisData!$D:$D, R$2), SUMIFS(NewEmisData!L:L, NewEmisData!$A:$A, "LDV", NewEmisData!$B:$B, $A235, NewEmisData!$C:$C, $H235, NewEmisData!$D:$D, R$2))</f>
        <v>#REF!</v>
      </c>
      <c r="S235" s="335" t="e">
        <f>$I235*IF($G235="Pickup", SUMIFS(NewEmisData!M:M, NewEmisData!$A:$A, "Pickup", NewEmisData!$B:$B, $A235, NewEmisData!$C:$C, $H235, NewEmisData!$D:$D, S$2), SUMIFS(NewEmisData!M:M, NewEmisData!$A:$A, "LDV", NewEmisData!$B:$B, $A235, NewEmisData!$C:$C, $H235, NewEmisData!$D:$D, S$2))</f>
        <v>#REF!</v>
      </c>
      <c r="T235" s="335">
        <v>0.18630521230514296</v>
      </c>
      <c r="U235" s="335" t="e">
        <f>$I235*IF($G235="Pickup", SUMIFS(NewEmisData!E:E, NewEmisData!$A:$A, "Pickup", NewEmisData!$B:$B, $A235, NewEmisData!$C:$C, $H235, NewEmisData!$D:$D, U$2), SUMIFS(NewEmisData!E:E, NewEmisData!$A:$A, "LDV", NewEmisData!$B:$B, $A235, NewEmisData!$C:$C, $H235, NewEmisData!$D:$D, U$2))</f>
        <v>#REF!</v>
      </c>
      <c r="V235" s="335" t="e">
        <f>$I235*IF($G235="Pickup", SUMIFS(NewEmisData!F:F, NewEmisData!$A:$A, "Pickup", NewEmisData!$B:$B, $A235, NewEmisData!$C:$C, $H235, NewEmisData!$D:$D, V$2), SUMIFS(NewEmisData!F:F, NewEmisData!$A:$A, "LDV", NewEmisData!$B:$B, $A235, NewEmisData!$C:$C, $H235, NewEmisData!$D:$D, V$2))</f>
        <v>#REF!</v>
      </c>
      <c r="W235" s="335" t="e">
        <f>$I235*IF($G235="Pickup", SUMIFS(NewEmisData!G:G, NewEmisData!$A:$A, "Pickup", NewEmisData!$B:$B, $A235, NewEmisData!$C:$C, $H235, NewEmisData!$D:$D, W$2), SUMIFS(NewEmisData!G:G, NewEmisData!$A:$A, "LDV", NewEmisData!$B:$B, $A235, NewEmisData!$C:$C, $H235, NewEmisData!$D:$D, W$2))</f>
        <v>#REF!</v>
      </c>
      <c r="X235" s="335" t="e">
        <f>$I235*IF($G235="Pickup", SUMIFS(NewEmisData!H:H, NewEmisData!$A:$A, "Pickup", NewEmisData!$B:$B, $A235, NewEmisData!$C:$C, $H235, NewEmisData!$D:$D, X$2), SUMIFS(NewEmisData!H:H, NewEmisData!$A:$A, "LDV", NewEmisData!$B:$B, $A235, NewEmisData!$C:$C, $H235, NewEmisData!$D:$D, X$2))</f>
        <v>#REF!</v>
      </c>
      <c r="Y235" s="335" t="e">
        <f>$I235*IF($G235="Pickup", SUMIFS(NewEmisData!I:I, NewEmisData!$A:$A, "Pickup", NewEmisData!$B:$B, $A235, NewEmisData!$C:$C, $H235, NewEmisData!$D:$D, Y$2), SUMIFS(NewEmisData!I:I, NewEmisData!$A:$A, "LDV", NewEmisData!$B:$B, $A235, NewEmisData!$C:$C, $H235, NewEmisData!$D:$D, Y$2))</f>
        <v>#REF!</v>
      </c>
      <c r="Z235" s="335" t="e">
        <f>$I235*IF($G235="Pickup", SUMIFS(NewEmisData!J:J, NewEmisData!$A:$A, "Pickup", NewEmisData!$B:$B, $A235, NewEmisData!$C:$C, $H235, NewEmisData!$D:$D, Z$2), SUMIFS(NewEmisData!J:J, NewEmisData!$A:$A, "LDV", NewEmisData!$B:$B, $A235, NewEmisData!$C:$C, $H235, NewEmisData!$D:$D, Z$2))</f>
        <v>#REF!</v>
      </c>
      <c r="AA235" s="335" t="e">
        <f>$I235*IF($G235="Pickup", SUMIFS(NewEmisData!K:K, NewEmisData!$A:$A, "Pickup", NewEmisData!$B:$B, $A235, NewEmisData!$C:$C, $H235, NewEmisData!$D:$D, AA$2), SUMIFS(NewEmisData!K:K, NewEmisData!$A:$A, "LDV", NewEmisData!$B:$B, $A235, NewEmisData!$C:$C, $H235, NewEmisData!$D:$D, AA$2))</f>
        <v>#REF!</v>
      </c>
      <c r="AB235" s="335" t="e">
        <f>$I235*IF($G235="Pickup", SUMIFS(NewEmisData!L:L, NewEmisData!$A:$A, "Pickup", NewEmisData!$B:$B, $A235, NewEmisData!$C:$C, $H235, NewEmisData!$D:$D, AB$2), SUMIFS(NewEmisData!L:L, NewEmisData!$A:$A, "LDV", NewEmisData!$B:$B, $A235, NewEmisData!$C:$C, $H235, NewEmisData!$D:$D, AB$2))</f>
        <v>#REF!</v>
      </c>
      <c r="AC235" s="335" t="e">
        <f>$I235*IF($G235="Pickup", SUMIFS(NewEmisData!M:M, NewEmisData!$A:$A, "Pickup", NewEmisData!$B:$B, $A235, NewEmisData!$C:$C, $H235, NewEmisData!$D:$D, AC$2), SUMIFS(NewEmisData!M:M, NewEmisData!$A:$A, "LDV", NewEmisData!$B:$B, $A235, NewEmisData!$C:$C, $H235, NewEmisData!$D:$D, AC$2))</f>
        <v>#REF!</v>
      </c>
      <c r="AD235" s="335">
        <v>4.1400383479619739E-2</v>
      </c>
      <c r="AE235" s="335" t="e">
        <f>$I235*IF($G235="Pickup", SUMIFS(NewEmisData!E:E, NewEmisData!$A:$A, "Pickup", NewEmisData!$B:$B, $A235, NewEmisData!$C:$C, $H235, NewEmisData!$D:$D, AE$2), SUMIFS(NewEmisData!E:E, NewEmisData!$A:$A, "LDV", NewEmisData!$B:$B, $A235, NewEmisData!$C:$C, $H235, NewEmisData!$D:$D, AE$2))</f>
        <v>#REF!</v>
      </c>
      <c r="AF235" s="335" t="e">
        <f>$I235*IF($G235="Pickup", SUMIFS(NewEmisData!F:F, NewEmisData!$A:$A, "Pickup", NewEmisData!$B:$B, $A235, NewEmisData!$C:$C, $H235, NewEmisData!$D:$D, AF$2), SUMIFS(NewEmisData!F:F, NewEmisData!$A:$A, "LDV", NewEmisData!$B:$B, $A235, NewEmisData!$C:$C, $H235, NewEmisData!$D:$D, AF$2))</f>
        <v>#REF!</v>
      </c>
      <c r="AG235" s="335" t="e">
        <f>$I235*IF($G235="Pickup", SUMIFS(NewEmisData!G:G, NewEmisData!$A:$A, "Pickup", NewEmisData!$B:$B, $A235, NewEmisData!$C:$C, $H235, NewEmisData!$D:$D, AG$2), SUMIFS(NewEmisData!G:G, NewEmisData!$A:$A, "LDV", NewEmisData!$B:$B, $A235, NewEmisData!$C:$C, $H235, NewEmisData!$D:$D, AG$2))</f>
        <v>#REF!</v>
      </c>
      <c r="AH235" s="335" t="e">
        <f>$I235*IF($G235="Pickup", SUMIFS(NewEmisData!H:H, NewEmisData!$A:$A, "Pickup", NewEmisData!$B:$B, $A235, NewEmisData!$C:$C, $H235, NewEmisData!$D:$D, AH$2), SUMIFS(NewEmisData!H:H, NewEmisData!$A:$A, "LDV", NewEmisData!$B:$B, $A235, NewEmisData!$C:$C, $H235, NewEmisData!$D:$D, AH$2))</f>
        <v>#REF!</v>
      </c>
      <c r="AI235" s="335" t="e">
        <f>$I235*IF($G235="Pickup", SUMIFS(NewEmisData!I:I, NewEmisData!$A:$A, "Pickup", NewEmisData!$B:$B, $A235, NewEmisData!$C:$C, $H235, NewEmisData!$D:$D, AI$2), SUMIFS(NewEmisData!I:I, NewEmisData!$A:$A, "LDV", NewEmisData!$B:$B, $A235, NewEmisData!$C:$C, $H235, NewEmisData!$D:$D, AI$2))</f>
        <v>#REF!</v>
      </c>
      <c r="AJ235" s="335" t="e">
        <f>$I235*IF($G235="Pickup", SUMIFS(NewEmisData!J:J, NewEmisData!$A:$A, "Pickup", NewEmisData!$B:$B, $A235, NewEmisData!$C:$C, $H235, NewEmisData!$D:$D, AJ$2), SUMIFS(NewEmisData!J:J, NewEmisData!$A:$A, "LDV", NewEmisData!$B:$B, $A235, NewEmisData!$C:$C, $H235, NewEmisData!$D:$D, AJ$2))</f>
        <v>#REF!</v>
      </c>
      <c r="AK235" s="335" t="e">
        <f>$I235*IF($G235="Pickup", SUMIFS(NewEmisData!K:K, NewEmisData!$A:$A, "Pickup", NewEmisData!$B:$B, $A235, NewEmisData!$C:$C, $H235, NewEmisData!$D:$D, AK$2), SUMIFS(NewEmisData!K:K, NewEmisData!$A:$A, "LDV", NewEmisData!$B:$B, $A235, NewEmisData!$C:$C, $H235, NewEmisData!$D:$D, AK$2))</f>
        <v>#REF!</v>
      </c>
      <c r="AL235" s="335" t="e">
        <f>$I235*IF($G235="Pickup", SUMIFS(NewEmisData!L:L, NewEmisData!$A:$A, "Pickup", NewEmisData!$B:$B, $A235, NewEmisData!$C:$C, $H235, NewEmisData!$D:$D, AL$2), SUMIFS(NewEmisData!L:L, NewEmisData!$A:$A, "LDV", NewEmisData!$B:$B, $A235, NewEmisData!$C:$C, $H235, NewEmisData!$D:$D, AL$2))</f>
        <v>#REF!</v>
      </c>
      <c r="AM235" s="335" t="e">
        <f>$I235*IF($G235="Pickup", SUMIFS(NewEmisData!M:M, NewEmisData!$A:$A, "Pickup", NewEmisData!$B:$B, $A235, NewEmisData!$C:$C, $H235, NewEmisData!$D:$D, AM$2), SUMIFS(NewEmisData!M:M, NewEmisData!$A:$A, "LDV", NewEmisData!$B:$B, $A235, NewEmisData!$C:$C, $H235, NewEmisData!$D:$D, AM$2))</f>
        <v>#REF!</v>
      </c>
      <c r="AN235" s="335">
        <v>1.7932369531470629E-3</v>
      </c>
      <c r="AO235" s="335" t="e">
        <f>$I235*IF($G235="Pickup", SUMIFS(NewEmisData!E:E, NewEmisData!$A:$A, "Pickup", NewEmisData!$B:$B, $A235, NewEmisData!$C:$C, $H235, NewEmisData!$D:$D, AO$2), SUMIFS(NewEmisData!E:E, NewEmisData!$A:$A, "LDV", NewEmisData!$B:$B, $A235, NewEmisData!$C:$C, $H235, NewEmisData!$D:$D, AO$2))</f>
        <v>#REF!</v>
      </c>
      <c r="AP235" s="335" t="e">
        <f>$I235*IF($G235="Pickup", SUMIFS(NewEmisData!F:F, NewEmisData!$A:$A, "Pickup", NewEmisData!$B:$B, $A235, NewEmisData!$C:$C, $H235, NewEmisData!$D:$D, AP$2), SUMIFS(NewEmisData!F:F, NewEmisData!$A:$A, "LDV", NewEmisData!$B:$B, $A235, NewEmisData!$C:$C, $H235, NewEmisData!$D:$D, AP$2))</f>
        <v>#REF!</v>
      </c>
      <c r="AQ235" s="335" t="e">
        <f>$I235*IF($G235="Pickup", SUMIFS(NewEmisData!G:G, NewEmisData!$A:$A, "Pickup", NewEmisData!$B:$B, $A235, NewEmisData!$C:$C, $H235, NewEmisData!$D:$D, AQ$2), SUMIFS(NewEmisData!G:G, NewEmisData!$A:$A, "LDV", NewEmisData!$B:$B, $A235, NewEmisData!$C:$C, $H235, NewEmisData!$D:$D, AQ$2))</f>
        <v>#REF!</v>
      </c>
      <c r="AR235" s="335" t="e">
        <f>$I235*IF($G235="Pickup", SUMIFS(NewEmisData!H:H, NewEmisData!$A:$A, "Pickup", NewEmisData!$B:$B, $A235, NewEmisData!$C:$C, $H235, NewEmisData!$D:$D, AR$2), SUMIFS(NewEmisData!H:H, NewEmisData!$A:$A, "LDV", NewEmisData!$B:$B, $A235, NewEmisData!$C:$C, $H235, NewEmisData!$D:$D, AR$2))</f>
        <v>#REF!</v>
      </c>
      <c r="AS235" s="335" t="e">
        <f>$I235*IF($G235="Pickup", SUMIFS(NewEmisData!I:I, NewEmisData!$A:$A, "Pickup", NewEmisData!$B:$B, $A235, NewEmisData!$C:$C, $H235, NewEmisData!$D:$D, AS$2), SUMIFS(NewEmisData!I:I, NewEmisData!$A:$A, "LDV", NewEmisData!$B:$B, $A235, NewEmisData!$C:$C, $H235, NewEmisData!$D:$D, AS$2))</f>
        <v>#REF!</v>
      </c>
      <c r="AT235" s="335" t="e">
        <f>$I235*IF($G235="Pickup", SUMIFS(NewEmisData!J:J, NewEmisData!$A:$A, "Pickup", NewEmisData!$B:$B, $A235, NewEmisData!$C:$C, $H235, NewEmisData!$D:$D, AT$2), SUMIFS(NewEmisData!J:J, NewEmisData!$A:$A, "LDV", NewEmisData!$B:$B, $A235, NewEmisData!$C:$C, $H235, NewEmisData!$D:$D, AT$2))</f>
        <v>#REF!</v>
      </c>
      <c r="AU235" s="335" t="e">
        <f>$I235*IF($G235="Pickup", SUMIFS(NewEmisData!K:K, NewEmisData!$A:$A, "Pickup", NewEmisData!$B:$B, $A235, NewEmisData!$C:$C, $H235, NewEmisData!$D:$D, AU$2), SUMIFS(NewEmisData!K:K, NewEmisData!$A:$A, "LDV", NewEmisData!$B:$B, $A235, NewEmisData!$C:$C, $H235, NewEmisData!$D:$D, AU$2))</f>
        <v>#REF!</v>
      </c>
      <c r="AV235" s="335" t="e">
        <f>$I235*IF($G235="Pickup", SUMIFS(NewEmisData!L:L, NewEmisData!$A:$A, "Pickup", NewEmisData!$B:$B, $A235, NewEmisData!$C:$C, $H235, NewEmisData!$D:$D, AV$2), SUMIFS(NewEmisData!L:L, NewEmisData!$A:$A, "LDV", NewEmisData!$B:$B, $A235, NewEmisData!$C:$C, $H235, NewEmisData!$D:$D, AV$2))</f>
        <v>#REF!</v>
      </c>
      <c r="AW235" s="335" t="e">
        <f>$I235*IF($G235="Pickup", SUMIFS(NewEmisData!M:M, NewEmisData!$A:$A, "Pickup", NewEmisData!$B:$B, $A235, NewEmisData!$C:$C, $H235, NewEmisData!$D:$D, AW$2), SUMIFS(NewEmisData!M:M, NewEmisData!$A:$A, "LDV", NewEmisData!$B:$B, $A235, NewEmisData!$C:$C, $H235, NewEmisData!$D:$D, AW$2))</f>
        <v>#REF!</v>
      </c>
      <c r="AX235" s="335">
        <v>3.3449762373957422E-2</v>
      </c>
      <c r="AY235" s="335" t="e">
        <f>$I235*IF($G235="Pickup", SUMIFS(NewEmisData!E:E, NewEmisData!$A:$A, "Pickup", NewEmisData!$B:$B, $A235, NewEmisData!$C:$C, $H235, NewEmisData!$D:$D, AY$2), SUMIFS(NewEmisData!E:E, NewEmisData!$A:$A, "LDV", NewEmisData!$B:$B, $A235, NewEmisData!$C:$C, $H235, NewEmisData!$D:$D, AY$2))</f>
        <v>#REF!</v>
      </c>
      <c r="AZ235" s="335" t="e">
        <f>$I235*IF($G235="Pickup", SUMIFS(NewEmisData!F:F, NewEmisData!$A:$A, "Pickup", NewEmisData!$B:$B, $A235, NewEmisData!$C:$C, $H235, NewEmisData!$D:$D, AZ$2), SUMIFS(NewEmisData!F:F, NewEmisData!$A:$A, "LDV", NewEmisData!$B:$B, $A235, NewEmisData!$C:$C, $H235, NewEmisData!$D:$D, AZ$2))</f>
        <v>#REF!</v>
      </c>
      <c r="BA235" s="335" t="e">
        <f>$I235*IF($G235="Pickup", SUMIFS(NewEmisData!G:G, NewEmisData!$A:$A, "Pickup", NewEmisData!$B:$B, $A235, NewEmisData!$C:$C, $H235, NewEmisData!$D:$D, BA$2), SUMIFS(NewEmisData!G:G, NewEmisData!$A:$A, "LDV", NewEmisData!$B:$B, $A235, NewEmisData!$C:$C, $H235, NewEmisData!$D:$D, BA$2))</f>
        <v>#REF!</v>
      </c>
      <c r="BB235" s="335" t="e">
        <f>$I235*IF($G235="Pickup", SUMIFS(NewEmisData!H:H, NewEmisData!$A:$A, "Pickup", NewEmisData!$B:$B, $A235, NewEmisData!$C:$C, $H235, NewEmisData!$D:$D, BB$2), SUMIFS(NewEmisData!H:H, NewEmisData!$A:$A, "LDV", NewEmisData!$B:$B, $A235, NewEmisData!$C:$C, $H235, NewEmisData!$D:$D, BB$2))</f>
        <v>#REF!</v>
      </c>
      <c r="BC235" s="335" t="e">
        <f>$I235*IF($G235="Pickup", SUMIFS(NewEmisData!I:I, NewEmisData!$A:$A, "Pickup", NewEmisData!$B:$B, $A235, NewEmisData!$C:$C, $H235, NewEmisData!$D:$D, BC$2), SUMIFS(NewEmisData!I:I, NewEmisData!$A:$A, "LDV", NewEmisData!$B:$B, $A235, NewEmisData!$C:$C, $H235, NewEmisData!$D:$D, BC$2))</f>
        <v>#REF!</v>
      </c>
      <c r="BD235" s="335" t="e">
        <f>$I235*IF($G235="Pickup", SUMIFS(NewEmisData!J:J, NewEmisData!$A:$A, "Pickup", NewEmisData!$B:$B, $A235, NewEmisData!$C:$C, $H235, NewEmisData!$D:$D, BD$2), SUMIFS(NewEmisData!J:J, NewEmisData!$A:$A, "LDV", NewEmisData!$B:$B, $A235, NewEmisData!$C:$C, $H235, NewEmisData!$D:$D, BD$2))</f>
        <v>#REF!</v>
      </c>
      <c r="BE235" s="335" t="e">
        <f>$I235*IF($G235="Pickup", SUMIFS(NewEmisData!K:K, NewEmisData!$A:$A, "Pickup", NewEmisData!$B:$B, $A235, NewEmisData!$C:$C, $H235, NewEmisData!$D:$D, BE$2), SUMIFS(NewEmisData!K:K, NewEmisData!$A:$A, "LDV", NewEmisData!$B:$B, $A235, NewEmisData!$C:$C, $H235, NewEmisData!$D:$D, BE$2))</f>
        <v>#REF!</v>
      </c>
      <c r="BF235" s="335" t="e">
        <f>$I235*IF($G235="Pickup", SUMIFS(NewEmisData!L:L, NewEmisData!$A:$A, "Pickup", NewEmisData!$B:$B, $A235, NewEmisData!$C:$C, $H235, NewEmisData!$D:$D, BF$2), SUMIFS(NewEmisData!L:L, NewEmisData!$A:$A, "LDV", NewEmisData!$B:$B, $A235, NewEmisData!$C:$C, $H235, NewEmisData!$D:$D, BF$2))</f>
        <v>#REF!</v>
      </c>
      <c r="BG235" s="335" t="e">
        <f>$I235*IF($G235="Pickup", SUMIFS(NewEmisData!M:M, NewEmisData!$A:$A, "Pickup", NewEmisData!$B:$B, $A235, NewEmisData!$C:$C, $H235, NewEmisData!$D:$D, BG$2), SUMIFS(NewEmisData!M:M, NewEmisData!$A:$A, "LDV", NewEmisData!$B:$B, $A235, NewEmisData!$C:$C, $H235, NewEmisData!$D:$D, BG$2))</f>
        <v>#REF!</v>
      </c>
      <c r="BH235" s="335">
        <v>6.7379974655566981E-3</v>
      </c>
      <c r="BI235" s="335" t="e">
        <f>$I235*IF($G235="Pickup", SUMIFS(NewEmisData!E:E, NewEmisData!$A:$A, "Pickup", NewEmisData!$B:$B, $A235, NewEmisData!$C:$C, $H235, NewEmisData!$D:$D, BI$2), SUMIFS(NewEmisData!E:E, NewEmisData!$A:$A, "LDV", NewEmisData!$B:$B, $A235, NewEmisData!$C:$C, $H235, NewEmisData!$D:$D, BI$2))</f>
        <v>#REF!</v>
      </c>
      <c r="BJ235" s="335" t="e">
        <f>$I235*IF($G235="Pickup", SUMIFS(NewEmisData!F:F, NewEmisData!$A:$A, "Pickup", NewEmisData!$B:$B, $A235, NewEmisData!$C:$C, $H235, NewEmisData!$D:$D, BJ$2), SUMIFS(NewEmisData!F:F, NewEmisData!$A:$A, "LDV", NewEmisData!$B:$B, $A235, NewEmisData!$C:$C, $H235, NewEmisData!$D:$D, BJ$2))</f>
        <v>#REF!</v>
      </c>
      <c r="BK235" s="335" t="e">
        <f>$I235*IF($G235="Pickup", SUMIFS(NewEmisData!G:G, NewEmisData!$A:$A, "Pickup", NewEmisData!$B:$B, $A235, NewEmisData!$C:$C, $H235, NewEmisData!$D:$D, BK$2), SUMIFS(NewEmisData!G:G, NewEmisData!$A:$A, "LDV", NewEmisData!$B:$B, $A235, NewEmisData!$C:$C, $H235, NewEmisData!$D:$D, BK$2))</f>
        <v>#REF!</v>
      </c>
      <c r="BL235" s="335" t="e">
        <f>$I235*IF($G235="Pickup", SUMIFS(NewEmisData!H:H, NewEmisData!$A:$A, "Pickup", NewEmisData!$B:$B, $A235, NewEmisData!$C:$C, $H235, NewEmisData!$D:$D, BL$2), SUMIFS(NewEmisData!H:H, NewEmisData!$A:$A, "LDV", NewEmisData!$B:$B, $A235, NewEmisData!$C:$C, $H235, NewEmisData!$D:$D, BL$2))</f>
        <v>#REF!</v>
      </c>
      <c r="BM235" s="335" t="e">
        <f>$I235*IF($G235="Pickup", SUMIFS(NewEmisData!I:I, NewEmisData!$A:$A, "Pickup", NewEmisData!$B:$B, $A235, NewEmisData!$C:$C, $H235, NewEmisData!$D:$D, BM$2), SUMIFS(NewEmisData!I:I, NewEmisData!$A:$A, "LDV", NewEmisData!$B:$B, $A235, NewEmisData!$C:$C, $H235, NewEmisData!$D:$D, BM$2))</f>
        <v>#REF!</v>
      </c>
      <c r="BN235" s="335" t="e">
        <f>$I235*IF($G235="Pickup", SUMIFS(NewEmisData!J:J, NewEmisData!$A:$A, "Pickup", NewEmisData!$B:$B, $A235, NewEmisData!$C:$C, $H235, NewEmisData!$D:$D, BN$2), SUMIFS(NewEmisData!J:J, NewEmisData!$A:$A, "LDV", NewEmisData!$B:$B, $A235, NewEmisData!$C:$C, $H235, NewEmisData!$D:$D, BN$2))</f>
        <v>#REF!</v>
      </c>
      <c r="BO235" s="335" t="e">
        <f>$I235*IF($G235="Pickup", SUMIFS(NewEmisData!K:K, NewEmisData!$A:$A, "Pickup", NewEmisData!$B:$B, $A235, NewEmisData!$C:$C, $H235, NewEmisData!$D:$D, BO$2), SUMIFS(NewEmisData!K:K, NewEmisData!$A:$A, "LDV", NewEmisData!$B:$B, $A235, NewEmisData!$C:$C, $H235, NewEmisData!$D:$D, BO$2))</f>
        <v>#REF!</v>
      </c>
      <c r="BP235" s="335" t="e">
        <f>$I235*IF($G235="Pickup", SUMIFS(NewEmisData!L:L, NewEmisData!$A:$A, "Pickup", NewEmisData!$B:$B, $A235, NewEmisData!$C:$C, $H235, NewEmisData!$D:$D, BP$2), SUMIFS(NewEmisData!L:L, NewEmisData!$A:$A, "LDV", NewEmisData!$B:$B, $A235, NewEmisData!$C:$C, $H235, NewEmisData!$D:$D, BP$2))</f>
        <v>#REF!</v>
      </c>
      <c r="BQ235" s="335" t="e">
        <f>$I235*IF($G235="Pickup", SUMIFS(NewEmisData!M:M, NewEmisData!$A:$A, "Pickup", NewEmisData!$B:$B, $A235, NewEmisData!$C:$C, $H235, NewEmisData!$D:$D, BQ$2), SUMIFS(NewEmisData!M:M, NewEmisData!$A:$A, "LDV", NewEmisData!$B:$B, $A235, NewEmisData!$C:$C, $H235, NewEmisData!$D:$D, BQ$2))</f>
        <v>#REF!</v>
      </c>
      <c r="BR235" s="335">
        <v>0.9864641678386572</v>
      </c>
      <c r="BS235" s="335" t="e">
        <f>$I235*IF($G235="Pickup", SUMIFS(NewEmisData!E:E, NewEmisData!$A:$A, "Pickup", NewEmisData!$B:$B, $A235, NewEmisData!$C:$C, $H235, NewEmisData!$D:$D, BS$2), SUMIFS(NewEmisData!E:E, NewEmisData!$A:$A, "LDV", NewEmisData!$B:$B, $A235, NewEmisData!$C:$C, $H235, NewEmisData!$D:$D, BS$2))</f>
        <v>#REF!</v>
      </c>
      <c r="BT235" s="335" t="e">
        <f>$I235*IF($G235="Pickup", SUMIFS(NewEmisData!F:F, NewEmisData!$A:$A, "Pickup", NewEmisData!$B:$B, $A235, NewEmisData!$C:$C, $H235, NewEmisData!$D:$D, BT$2), SUMIFS(NewEmisData!F:F, NewEmisData!$A:$A, "LDV", NewEmisData!$B:$B, $A235, NewEmisData!$C:$C, $H235, NewEmisData!$D:$D, BT$2))</f>
        <v>#REF!</v>
      </c>
      <c r="BU235" s="335" t="e">
        <f>$I235*IF($G235="Pickup", SUMIFS(NewEmisData!G:G, NewEmisData!$A:$A, "Pickup", NewEmisData!$B:$B, $A235, NewEmisData!$C:$C, $H235, NewEmisData!$D:$D, BU$2), SUMIFS(NewEmisData!G:G, NewEmisData!$A:$A, "LDV", NewEmisData!$B:$B, $A235, NewEmisData!$C:$C, $H235, NewEmisData!$D:$D, BU$2))</f>
        <v>#REF!</v>
      </c>
      <c r="BV235" s="335" t="e">
        <f>$I235*IF($G235="Pickup", SUMIFS(NewEmisData!H:H, NewEmisData!$A:$A, "Pickup", NewEmisData!$B:$B, $A235, NewEmisData!$C:$C, $H235, NewEmisData!$D:$D, BV$2), SUMIFS(NewEmisData!H:H, NewEmisData!$A:$A, "LDV", NewEmisData!$B:$B, $A235, NewEmisData!$C:$C, $H235, NewEmisData!$D:$D, BV$2))</f>
        <v>#REF!</v>
      </c>
      <c r="BW235" s="335" t="e">
        <f>$I235*IF($G235="Pickup", SUMIFS(NewEmisData!I:I, NewEmisData!$A:$A, "Pickup", NewEmisData!$B:$B, $A235, NewEmisData!$C:$C, $H235, NewEmisData!$D:$D, BW$2), SUMIFS(NewEmisData!I:I, NewEmisData!$A:$A, "LDV", NewEmisData!$B:$B, $A235, NewEmisData!$C:$C, $H235, NewEmisData!$D:$D, BW$2))</f>
        <v>#REF!</v>
      </c>
      <c r="BX235" s="335" t="e">
        <f>$I235*IF($G235="Pickup", SUMIFS(NewEmisData!J:J, NewEmisData!$A:$A, "Pickup", NewEmisData!$B:$B, $A235, NewEmisData!$C:$C, $H235, NewEmisData!$D:$D, BX$2), SUMIFS(NewEmisData!J:J, NewEmisData!$A:$A, "LDV", NewEmisData!$B:$B, $A235, NewEmisData!$C:$C, $H235, NewEmisData!$D:$D, BX$2))</f>
        <v>#REF!</v>
      </c>
      <c r="BY235" s="335" t="e">
        <f>$I235*IF($G235="Pickup", SUMIFS(NewEmisData!K:K, NewEmisData!$A:$A, "Pickup", NewEmisData!$B:$B, $A235, NewEmisData!$C:$C, $H235, NewEmisData!$D:$D, BY$2), SUMIFS(NewEmisData!K:K, NewEmisData!$A:$A, "LDV", NewEmisData!$B:$B, $A235, NewEmisData!$C:$C, $H235, NewEmisData!$D:$D, BY$2))</f>
        <v>#REF!</v>
      </c>
      <c r="BZ235" s="335" t="e">
        <f>$I235*IF($G235="Pickup", SUMIFS(NewEmisData!L:L, NewEmisData!$A:$A, "Pickup", NewEmisData!$B:$B, $A235, NewEmisData!$C:$C, $H235, NewEmisData!$D:$D, BZ$2), SUMIFS(NewEmisData!L:L, NewEmisData!$A:$A, "LDV", NewEmisData!$B:$B, $A235, NewEmisData!$C:$C, $H235, NewEmisData!$D:$D, BZ$2))</f>
        <v>#REF!</v>
      </c>
      <c r="CA235" s="335" t="e">
        <f>$I235*IF($G235="Pickup", SUMIFS(NewEmisData!M:M, NewEmisData!$A:$A, "Pickup", NewEmisData!$B:$B, $A235, NewEmisData!$C:$C, $H235, NewEmisData!$D:$D, CA$2), SUMIFS(NewEmisData!M:M, NewEmisData!$A:$A, "LDV", NewEmisData!$B:$B, $A235, NewEmisData!$C:$C, $H235, NewEmisData!$D:$D, CA$2))</f>
        <v>#REF!</v>
      </c>
      <c r="CB235" s="335">
        <v>4.2418574417464452E-2</v>
      </c>
      <c r="CC235" s="335" t="e">
        <f>$I235*IF($G235="Pickup", SUMIFS(NewEmisData!E:E, NewEmisData!$A:$A, "Pickup", NewEmisData!$B:$B, $A235, NewEmisData!$C:$C, $H235, NewEmisData!$D:$D, CC$2), SUMIFS(NewEmisData!E:E, NewEmisData!$A:$A, "LDV", NewEmisData!$B:$B, $A235, NewEmisData!$C:$C, $H235, NewEmisData!$D:$D, CC$2))</f>
        <v>#REF!</v>
      </c>
      <c r="CD235" s="335" t="e">
        <f>$I235*IF($G235="Pickup", SUMIFS(NewEmisData!F:F, NewEmisData!$A:$A, "Pickup", NewEmisData!$B:$B, $A235, NewEmisData!$C:$C, $H235, NewEmisData!$D:$D, CD$2), SUMIFS(NewEmisData!F:F, NewEmisData!$A:$A, "LDV", NewEmisData!$B:$B, $A235, NewEmisData!$C:$C, $H235, NewEmisData!$D:$D, CD$2))</f>
        <v>#REF!</v>
      </c>
      <c r="CE235" s="335" t="e">
        <f>$I235*IF($G235="Pickup", SUMIFS(NewEmisData!G:G, NewEmisData!$A:$A, "Pickup", NewEmisData!$B:$B, $A235, NewEmisData!$C:$C, $H235, NewEmisData!$D:$D, CE$2), SUMIFS(NewEmisData!G:G, NewEmisData!$A:$A, "LDV", NewEmisData!$B:$B, $A235, NewEmisData!$C:$C, $H235, NewEmisData!$D:$D, CE$2))</f>
        <v>#REF!</v>
      </c>
      <c r="CF235" s="335" t="e">
        <f>$I235*IF($G235="Pickup", SUMIFS(NewEmisData!H:H, NewEmisData!$A:$A, "Pickup", NewEmisData!$B:$B, $A235, NewEmisData!$C:$C, $H235, NewEmisData!$D:$D, CF$2), SUMIFS(NewEmisData!H:H, NewEmisData!$A:$A, "LDV", NewEmisData!$B:$B, $A235, NewEmisData!$C:$C, $H235, NewEmisData!$D:$D, CF$2))</f>
        <v>#REF!</v>
      </c>
      <c r="CG235" s="335" t="e">
        <f>$I235*IF($G235="Pickup", SUMIFS(NewEmisData!I:I, NewEmisData!$A:$A, "Pickup", NewEmisData!$B:$B, $A235, NewEmisData!$C:$C, $H235, NewEmisData!$D:$D, CG$2), SUMIFS(NewEmisData!I:I, NewEmisData!$A:$A, "LDV", NewEmisData!$B:$B, $A235, NewEmisData!$C:$C, $H235, NewEmisData!$D:$D, CG$2))</f>
        <v>#REF!</v>
      </c>
      <c r="CH235" s="335" t="e">
        <f>$I235*IF($G235="Pickup", SUMIFS(NewEmisData!J:J, NewEmisData!$A:$A, "Pickup", NewEmisData!$B:$B, $A235, NewEmisData!$C:$C, $H235, NewEmisData!$D:$D, CH$2), SUMIFS(NewEmisData!J:J, NewEmisData!$A:$A, "LDV", NewEmisData!$B:$B, $A235, NewEmisData!$C:$C, $H235, NewEmisData!$D:$D, CH$2))</f>
        <v>#REF!</v>
      </c>
      <c r="CI235" s="335" t="e">
        <f>$I235*IF($G235="Pickup", SUMIFS(NewEmisData!K:K, NewEmisData!$A:$A, "Pickup", NewEmisData!$B:$B, $A235, NewEmisData!$C:$C, $H235, NewEmisData!$D:$D, CI$2), SUMIFS(NewEmisData!K:K, NewEmisData!$A:$A, "LDV", NewEmisData!$B:$B, $A235, NewEmisData!$C:$C, $H235, NewEmisData!$D:$D, CI$2))</f>
        <v>#REF!</v>
      </c>
      <c r="CJ235" s="335" t="e">
        <f>$I235*IF($G235="Pickup", SUMIFS(NewEmisData!L:L, NewEmisData!$A:$A, "Pickup", NewEmisData!$B:$B, $A235, NewEmisData!$C:$C, $H235, NewEmisData!$D:$D, CJ$2), SUMIFS(NewEmisData!L:L, NewEmisData!$A:$A, "LDV", NewEmisData!$B:$B, $A235, NewEmisData!$C:$C, $H235, NewEmisData!$D:$D, CJ$2))</f>
        <v>#REF!</v>
      </c>
      <c r="CK235" s="335" t="e">
        <f>$I235*IF($G235="Pickup", SUMIFS(NewEmisData!M:M, NewEmisData!$A:$A, "Pickup", NewEmisData!$B:$B, $A235, NewEmisData!$C:$C, $H235, NewEmisData!$D:$D, CK$2), SUMIFS(NewEmisData!M:M, NewEmisData!$A:$A, "LDV", NewEmisData!$B:$B, $A235, NewEmisData!$C:$C, $H235, NewEmisData!$D:$D, CK$2))</f>
        <v>#REF!</v>
      </c>
      <c r="CL235" s="335">
        <v>1.534212041318854E-2</v>
      </c>
      <c r="CM235" s="335" t="e">
        <f>$I235*IF($G235="Pickup", SUMIFS(NewEmisData!E:E, NewEmisData!$A:$A, "Pickup", NewEmisData!$B:$B, $A235, NewEmisData!$C:$C, $H235, NewEmisData!$D:$D, CM$2), SUMIFS(NewEmisData!E:E, NewEmisData!$A:$A, "LDV", NewEmisData!$B:$B, $A235, NewEmisData!$C:$C, $H235, NewEmisData!$D:$D, CM$2))</f>
        <v>#REF!</v>
      </c>
      <c r="CN235" s="335" t="e">
        <f>$I235*IF($G235="Pickup", SUMIFS(NewEmisData!F:F, NewEmisData!$A:$A, "Pickup", NewEmisData!$B:$B, $A235, NewEmisData!$C:$C, $H235, NewEmisData!$D:$D, CN$2), SUMIFS(NewEmisData!F:F, NewEmisData!$A:$A, "LDV", NewEmisData!$B:$B, $A235, NewEmisData!$C:$C, $H235, NewEmisData!$D:$D, CN$2))</f>
        <v>#REF!</v>
      </c>
      <c r="CO235" s="335" t="e">
        <f>$I235*IF($G235="Pickup", SUMIFS(NewEmisData!G:G, NewEmisData!$A:$A, "Pickup", NewEmisData!$B:$B, $A235, NewEmisData!$C:$C, $H235, NewEmisData!$D:$D, CO$2), SUMIFS(NewEmisData!G:G, NewEmisData!$A:$A, "LDV", NewEmisData!$B:$B, $A235, NewEmisData!$C:$C, $H235, NewEmisData!$D:$D, CO$2))</f>
        <v>#REF!</v>
      </c>
      <c r="CP235" s="335" t="e">
        <f>$I235*IF($G235="Pickup", SUMIFS(NewEmisData!H:H, NewEmisData!$A:$A, "Pickup", NewEmisData!$B:$B, $A235, NewEmisData!$C:$C, $H235, NewEmisData!$D:$D, CP$2), SUMIFS(NewEmisData!H:H, NewEmisData!$A:$A, "LDV", NewEmisData!$B:$B, $A235, NewEmisData!$C:$C, $H235, NewEmisData!$D:$D, CP$2))</f>
        <v>#REF!</v>
      </c>
      <c r="CQ235" s="335" t="e">
        <f>$I235*IF($G235="Pickup", SUMIFS(NewEmisData!I:I, NewEmisData!$A:$A, "Pickup", NewEmisData!$B:$B, $A235, NewEmisData!$C:$C, $H235, NewEmisData!$D:$D, CQ$2), SUMIFS(NewEmisData!I:I, NewEmisData!$A:$A, "LDV", NewEmisData!$B:$B, $A235, NewEmisData!$C:$C, $H235, NewEmisData!$D:$D, CQ$2))</f>
        <v>#REF!</v>
      </c>
      <c r="CR235" s="335" t="e">
        <f>$I235*IF($G235="Pickup", SUMIFS(NewEmisData!J:J, NewEmisData!$A:$A, "Pickup", NewEmisData!$B:$B, $A235, NewEmisData!$C:$C, $H235, NewEmisData!$D:$D, CR$2), SUMIFS(NewEmisData!J:J, NewEmisData!$A:$A, "LDV", NewEmisData!$B:$B, $A235, NewEmisData!$C:$C, $H235, NewEmisData!$D:$D, CR$2))</f>
        <v>#REF!</v>
      </c>
      <c r="CS235" s="335" t="e">
        <f>$I235*IF($G235="Pickup", SUMIFS(NewEmisData!K:K, NewEmisData!$A:$A, "Pickup", NewEmisData!$B:$B, $A235, NewEmisData!$C:$C, $H235, NewEmisData!$D:$D, CS$2), SUMIFS(NewEmisData!K:K, NewEmisData!$A:$A, "LDV", NewEmisData!$B:$B, $A235, NewEmisData!$C:$C, $H235, NewEmisData!$D:$D, CS$2))</f>
        <v>#REF!</v>
      </c>
      <c r="CT235" s="335" t="e">
        <f>$I235*IF($G235="Pickup", SUMIFS(NewEmisData!L:L, NewEmisData!$A:$A, "Pickup", NewEmisData!$B:$B, $A235, NewEmisData!$C:$C, $H235, NewEmisData!$D:$D, CT$2), SUMIFS(NewEmisData!L:L, NewEmisData!$A:$A, "LDV", NewEmisData!$B:$B, $A235, NewEmisData!$C:$C, $H235, NewEmisData!$D:$D, CT$2))</f>
        <v>#REF!</v>
      </c>
      <c r="CU235" s="335" t="e">
        <f>$I235*IF($G235="Pickup", SUMIFS(NewEmisData!M:M, NewEmisData!$A:$A, "Pickup", NewEmisData!$B:$B, $A235, NewEmisData!$C:$C, $H235, NewEmisData!$D:$D, CU$2), SUMIFS(NewEmisData!M:M, NewEmisData!$A:$A, "LDV", NewEmisData!$B:$B, $A235, NewEmisData!$C:$C, $H235, NewEmisData!$D:$D, CU$2))</f>
        <v>#REF!</v>
      </c>
      <c r="CV235" s="335">
        <v>4.7566497296473616E-3</v>
      </c>
      <c r="CW235" s="335">
        <v>2.2916065704373795E-3</v>
      </c>
      <c r="CX235" s="335">
        <v>1.8746702166884215E-3</v>
      </c>
      <c r="CY235" s="335">
        <v>1.5173254739063334E-3</v>
      </c>
      <c r="CZ235" s="335">
        <v>1.2796299371776378E-3</v>
      </c>
      <c r="DA235" s="335">
        <v>9.7820221375331286E-4</v>
      </c>
      <c r="DB235" s="335">
        <v>7.6885754354862003E-4</v>
      </c>
      <c r="DC235" s="335">
        <v>7.4349846546621222E-4</v>
      </c>
      <c r="DD235" s="335">
        <v>7.2935869112507378E-4</v>
      </c>
      <c r="DE235" s="335">
        <v>7.2476795409733496E-4</v>
      </c>
      <c r="DF235" s="335">
        <v>7.2476795409733496E-4</v>
      </c>
      <c r="DG235" s="335" t="e">
        <f>$I235*IF($G235="Pickup", SUMIFS(NewEmisData!E:E, NewEmisData!$A:$A, "Pickup", NewEmisData!$B:$B, $A235, NewEmisData!$C:$C, $H235, NewEmisData!$D:$D, DG$2), SUMIFS(NewEmisData!E:E, NewEmisData!$A:$A, "LDV", NewEmisData!$B:$B, $A235, NewEmisData!$C:$C, $H235, NewEmisData!$D:$D, DG$2))</f>
        <v>#REF!</v>
      </c>
      <c r="DH235" s="335" t="e">
        <f>$I235*IF($G235="Pickup", SUMIFS(NewEmisData!F:F, NewEmisData!$A:$A, "Pickup", NewEmisData!$B:$B, $A235, NewEmisData!$C:$C, $H235, NewEmisData!$D:$D, DH$2), SUMIFS(NewEmisData!F:F, NewEmisData!$A:$A, "LDV", NewEmisData!$B:$B, $A235, NewEmisData!$C:$C, $H235, NewEmisData!$D:$D, DH$2))</f>
        <v>#REF!</v>
      </c>
      <c r="DI235" s="335" t="e">
        <f>$I235*IF($G235="Pickup", SUMIFS(NewEmisData!G:G, NewEmisData!$A:$A, "Pickup", NewEmisData!$B:$B, $A235, NewEmisData!$C:$C, $H235, NewEmisData!$D:$D, DI$2), SUMIFS(NewEmisData!G:G, NewEmisData!$A:$A, "LDV", NewEmisData!$B:$B, $A235, NewEmisData!$C:$C, $H235, NewEmisData!$D:$D, DI$2))</f>
        <v>#REF!</v>
      </c>
      <c r="DJ235" s="335" t="e">
        <f>$I235*IF($G235="Pickup", SUMIFS(NewEmisData!H:H, NewEmisData!$A:$A, "Pickup", NewEmisData!$B:$B, $A235, NewEmisData!$C:$C, $H235, NewEmisData!$D:$D, DJ$2), SUMIFS(NewEmisData!H:H, NewEmisData!$A:$A, "LDV", NewEmisData!$B:$B, $A235, NewEmisData!$C:$C, $H235, NewEmisData!$D:$D, DJ$2))</f>
        <v>#REF!</v>
      </c>
      <c r="DK235" s="335" t="e">
        <f>$I235*IF($G235="Pickup", SUMIFS(NewEmisData!I:I, NewEmisData!$A:$A, "Pickup", NewEmisData!$B:$B, $A235, NewEmisData!$C:$C, $H235, NewEmisData!$D:$D, DK$2), SUMIFS(NewEmisData!I:I, NewEmisData!$A:$A, "LDV", NewEmisData!$B:$B, $A235, NewEmisData!$C:$C, $H235, NewEmisData!$D:$D, DK$2))</f>
        <v>#REF!</v>
      </c>
      <c r="DL235" s="335" t="e">
        <f>$I235*IF($G235="Pickup", SUMIFS(NewEmisData!J:J, NewEmisData!$A:$A, "Pickup", NewEmisData!$B:$B, $A235, NewEmisData!$C:$C, $H235, NewEmisData!$D:$D, DL$2), SUMIFS(NewEmisData!J:J, NewEmisData!$A:$A, "LDV", NewEmisData!$B:$B, $A235, NewEmisData!$C:$C, $H235, NewEmisData!$D:$D, DL$2))</f>
        <v>#REF!</v>
      </c>
      <c r="DM235" s="335" t="e">
        <f>$I235*IF($G235="Pickup", SUMIFS(NewEmisData!K:K, NewEmisData!$A:$A, "Pickup", NewEmisData!$B:$B, $A235, NewEmisData!$C:$C, $H235, NewEmisData!$D:$D, DM$2), SUMIFS(NewEmisData!K:K, NewEmisData!$A:$A, "LDV", NewEmisData!$B:$B, $A235, NewEmisData!$C:$C, $H235, NewEmisData!$D:$D, DM$2))</f>
        <v>#REF!</v>
      </c>
      <c r="DN235" s="335" t="e">
        <f>$I235*IF($G235="Pickup", SUMIFS(NewEmisData!L:L, NewEmisData!$A:$A, "Pickup", NewEmisData!$B:$B, $A235, NewEmisData!$C:$C, $H235, NewEmisData!$D:$D, DN$2), SUMIFS(NewEmisData!L:L, NewEmisData!$A:$A, "LDV", NewEmisData!$B:$B, $A235, NewEmisData!$C:$C, $H235, NewEmisData!$D:$D, DN$2))</f>
        <v>#REF!</v>
      </c>
      <c r="DO235" s="335" t="e">
        <f>$I235*IF($G235="Pickup", SUMIFS(NewEmisData!M:M, NewEmisData!$A:$A, "Pickup", NewEmisData!$B:$B, $A235, NewEmisData!$C:$C, $H235, NewEmisData!$D:$D, DO$2), SUMIFS(NewEmisData!M:M, NewEmisData!$A:$A, "LDV", NewEmisData!$B:$B, $A235, NewEmisData!$C:$C, $H235, NewEmisData!$D:$D, DO$2))</f>
        <v>#REF!</v>
      </c>
      <c r="DP235" s="335">
        <v>1.4765708749962382E-3</v>
      </c>
      <c r="DQ235" s="335" t="e">
        <f>$I235*IF($G235="Pickup", SUMIFS(NewEmisData!E:E, NewEmisData!$A:$A, "Pickup", NewEmisData!$B:$B, $A235, NewEmisData!$C:$C, $H235, NewEmisData!$D:$D, DQ$2), SUMIFS(NewEmisData!E:E, NewEmisData!$A:$A, "LDV", NewEmisData!$B:$B, $A235, NewEmisData!$C:$C, $H235, NewEmisData!$D:$D, DQ$2))</f>
        <v>#REF!</v>
      </c>
      <c r="DR235" s="335" t="e">
        <f>$I235*IF($G235="Pickup", SUMIFS(NewEmisData!F:F, NewEmisData!$A:$A, "Pickup", NewEmisData!$B:$B, $A235, NewEmisData!$C:$C, $H235, NewEmisData!$D:$D, DR$2), SUMIFS(NewEmisData!F:F, NewEmisData!$A:$A, "LDV", NewEmisData!$B:$B, $A235, NewEmisData!$C:$C, $H235, NewEmisData!$D:$D, DR$2))</f>
        <v>#REF!</v>
      </c>
      <c r="DS235" s="335" t="e">
        <f>$I235*IF($G235="Pickup", SUMIFS(NewEmisData!G:G, NewEmisData!$A:$A, "Pickup", NewEmisData!$B:$B, $A235, NewEmisData!$C:$C, $H235, NewEmisData!$D:$D, DS$2), SUMIFS(NewEmisData!G:G, NewEmisData!$A:$A, "LDV", NewEmisData!$B:$B, $A235, NewEmisData!$C:$C, $H235, NewEmisData!$D:$D, DS$2))</f>
        <v>#REF!</v>
      </c>
      <c r="DT235" s="335" t="e">
        <f>$I235*IF($G235="Pickup", SUMIFS(NewEmisData!H:H, NewEmisData!$A:$A, "Pickup", NewEmisData!$B:$B, $A235, NewEmisData!$C:$C, $H235, NewEmisData!$D:$D, DT$2), SUMIFS(NewEmisData!H:H, NewEmisData!$A:$A, "LDV", NewEmisData!$B:$B, $A235, NewEmisData!$C:$C, $H235, NewEmisData!$D:$D, DT$2))</f>
        <v>#REF!</v>
      </c>
      <c r="DU235" s="335" t="e">
        <f>$I235*IF($G235="Pickup", SUMIFS(NewEmisData!I:I, NewEmisData!$A:$A, "Pickup", NewEmisData!$B:$B, $A235, NewEmisData!$C:$C, $H235, NewEmisData!$D:$D, DU$2), SUMIFS(NewEmisData!I:I, NewEmisData!$A:$A, "LDV", NewEmisData!$B:$B, $A235, NewEmisData!$C:$C, $H235, NewEmisData!$D:$D, DU$2))</f>
        <v>#REF!</v>
      </c>
      <c r="DV235" s="335" t="e">
        <f>$I235*IF($G235="Pickup", SUMIFS(NewEmisData!J:J, NewEmisData!$A:$A, "Pickup", NewEmisData!$B:$B, $A235, NewEmisData!$C:$C, $H235, NewEmisData!$D:$D, DV$2), SUMIFS(NewEmisData!J:J, NewEmisData!$A:$A, "LDV", NewEmisData!$B:$B, $A235, NewEmisData!$C:$C, $H235, NewEmisData!$D:$D, DV$2))</f>
        <v>#REF!</v>
      </c>
      <c r="DW235" s="335" t="e">
        <f>$I235*IF($G235="Pickup", SUMIFS(NewEmisData!K:K, NewEmisData!$A:$A, "Pickup", NewEmisData!$B:$B, $A235, NewEmisData!$C:$C, $H235, NewEmisData!$D:$D, DW$2), SUMIFS(NewEmisData!K:K, NewEmisData!$A:$A, "LDV", NewEmisData!$B:$B, $A235, NewEmisData!$C:$C, $H235, NewEmisData!$D:$D, DW$2))</f>
        <v>#REF!</v>
      </c>
      <c r="DX235" s="335" t="e">
        <f>$I235*IF($G235="Pickup", SUMIFS(NewEmisData!L:L, NewEmisData!$A:$A, "Pickup", NewEmisData!$B:$B, $A235, NewEmisData!$C:$C, $H235, NewEmisData!$D:$D, DX$2), SUMIFS(NewEmisData!L:L, NewEmisData!$A:$A, "LDV", NewEmisData!$B:$B, $A235, NewEmisData!$C:$C, $H235, NewEmisData!$D:$D, DX$2))</f>
        <v>#REF!</v>
      </c>
      <c r="DY235" s="335" t="e">
        <f>$I235*IF($G235="Pickup", SUMIFS(NewEmisData!M:M, NewEmisData!$A:$A, "Pickup", NewEmisData!$B:$B, $A235, NewEmisData!$C:$C, $H235, NewEmisData!$D:$D, DY$2), SUMIFS(NewEmisData!M:M, NewEmisData!$A:$A, "LDV", NewEmisData!$B:$B, $A235, NewEmisData!$C:$C, $H235, NewEmisData!$D:$D, DY$2))</f>
        <v>#REF!</v>
      </c>
      <c r="DZ235" s="335">
        <v>7.3384033848373159E-3</v>
      </c>
      <c r="EA235" s="335" t="e">
        <f t="shared" si="350"/>
        <v>#REF!</v>
      </c>
      <c r="EB235" s="335" t="e">
        <f t="shared" si="351"/>
        <v>#REF!</v>
      </c>
      <c r="EC235" s="335" t="e">
        <f t="shared" si="352"/>
        <v>#REF!</v>
      </c>
      <c r="ED235" s="335" t="e">
        <f t="shared" si="353"/>
        <v>#REF!</v>
      </c>
      <c r="EE235" s="335" t="e">
        <f t="shared" si="354"/>
        <v>#REF!</v>
      </c>
      <c r="EF235" s="335" t="e">
        <f t="shared" si="355"/>
        <v>#REF!</v>
      </c>
      <c r="EG235" s="335" t="e">
        <f t="shared" si="356"/>
        <v>#REF!</v>
      </c>
      <c r="EH235" s="335" t="e">
        <f t="shared" si="357"/>
        <v>#REF!</v>
      </c>
      <c r="EI235" s="335" t="e">
        <f t="shared" si="358"/>
        <v>#REF!</v>
      </c>
      <c r="EJ235" s="335">
        <f t="shared" si="359"/>
        <v>0.18630521230514296</v>
      </c>
      <c r="EK235" s="335" t="e">
        <f t="shared" si="360"/>
        <v>#REF!</v>
      </c>
      <c r="EL235" s="335" t="e">
        <f t="shared" si="361"/>
        <v>#REF!</v>
      </c>
      <c r="EM235" s="335" t="e">
        <f t="shared" si="362"/>
        <v>#REF!</v>
      </c>
      <c r="EN235" s="335" t="e">
        <f t="shared" si="363"/>
        <v>#REF!</v>
      </c>
      <c r="EO235" s="335" t="e">
        <f t="shared" si="364"/>
        <v>#REF!</v>
      </c>
      <c r="EP235" s="335" t="e">
        <f t="shared" si="365"/>
        <v>#REF!</v>
      </c>
      <c r="EQ235" s="335" t="e">
        <f t="shared" si="366"/>
        <v>#REF!</v>
      </c>
      <c r="ER235" s="335" t="e">
        <f t="shared" si="367"/>
        <v>#REF!</v>
      </c>
      <c r="ES235" s="335" t="e">
        <f t="shared" si="368"/>
        <v>#REF!</v>
      </c>
      <c r="ET235" s="335">
        <f t="shared" si="369"/>
        <v>4.1400383479619739E-2</v>
      </c>
      <c r="EU235" s="335" t="e">
        <f t="shared" si="370"/>
        <v>#REF!</v>
      </c>
      <c r="EV235" s="335" t="e">
        <f t="shared" si="371"/>
        <v>#REF!</v>
      </c>
      <c r="EW235" s="335" t="e">
        <f t="shared" si="372"/>
        <v>#REF!</v>
      </c>
      <c r="EX235" s="335" t="e">
        <f t="shared" si="373"/>
        <v>#REF!</v>
      </c>
      <c r="EY235" s="335" t="e">
        <f t="shared" si="374"/>
        <v>#REF!</v>
      </c>
      <c r="EZ235" s="335" t="e">
        <f t="shared" si="375"/>
        <v>#REF!</v>
      </c>
      <c r="FA235" s="335" t="e">
        <f t="shared" si="376"/>
        <v>#REF!</v>
      </c>
      <c r="FB235" s="335" t="e">
        <f t="shared" si="377"/>
        <v>#REF!</v>
      </c>
      <c r="FC235" s="335" t="e">
        <f t="shared" si="378"/>
        <v>#REF!</v>
      </c>
      <c r="FD235" s="335">
        <f t="shared" si="379"/>
        <v>1.7932369531470629E-3</v>
      </c>
      <c r="FE235" s="335" t="e">
        <f t="shared" si="380"/>
        <v>#REF!</v>
      </c>
      <c r="FF235" s="335" t="e">
        <f t="shared" si="381"/>
        <v>#REF!</v>
      </c>
      <c r="FG235" s="335" t="e">
        <f t="shared" si="382"/>
        <v>#REF!</v>
      </c>
      <c r="FH235" s="335" t="e">
        <f t="shared" si="383"/>
        <v>#REF!</v>
      </c>
      <c r="FI235" s="335" t="e">
        <f t="shared" si="384"/>
        <v>#REF!</v>
      </c>
      <c r="FJ235" s="335" t="e">
        <f t="shared" si="385"/>
        <v>#REF!</v>
      </c>
      <c r="FK235" s="335" t="e">
        <f t="shared" si="386"/>
        <v>#REF!</v>
      </c>
      <c r="FL235" s="335" t="e">
        <f t="shared" si="387"/>
        <v>#REF!</v>
      </c>
      <c r="FM235" s="335" t="e">
        <f t="shared" si="388"/>
        <v>#REF!</v>
      </c>
      <c r="FN235" s="335">
        <f t="shared" si="389"/>
        <v>3.3449762373957422E-2</v>
      </c>
      <c r="FO235" s="335" t="e">
        <f t="shared" si="390"/>
        <v>#REF!</v>
      </c>
      <c r="FP235" s="335" t="e">
        <f t="shared" si="391"/>
        <v>#REF!</v>
      </c>
      <c r="FQ235" s="335" t="e">
        <f t="shared" si="392"/>
        <v>#REF!</v>
      </c>
      <c r="FR235" s="335" t="e">
        <f t="shared" si="393"/>
        <v>#REF!</v>
      </c>
      <c r="FS235" s="335" t="e">
        <f t="shared" si="394"/>
        <v>#REF!</v>
      </c>
      <c r="FT235" s="335" t="e">
        <f t="shared" si="395"/>
        <v>#REF!</v>
      </c>
      <c r="FU235" s="335" t="e">
        <f t="shared" si="396"/>
        <v>#REF!</v>
      </c>
      <c r="FV235" s="335" t="e">
        <f t="shared" si="397"/>
        <v>#REF!</v>
      </c>
      <c r="FW235" s="335" t="e">
        <f t="shared" si="398"/>
        <v>#REF!</v>
      </c>
      <c r="FX235" s="335">
        <f t="shared" si="399"/>
        <v>6.7379974655566981E-3</v>
      </c>
    </row>
    <row r="236" spans="1:180" x14ac:dyDescent="0.2">
      <c r="A236" s="305" t="str">
        <f>_xlfn.CONCAT(IF(LEFT(TRIM(A235),1)="*", "*R", "R"), 1+RIGHT(TRIM(A235),1))</f>
        <v>R3</v>
      </c>
      <c r="B236" s="305" t="str">
        <f t="shared" ref="B236:B239" si="431">B235</f>
        <v>TLSSELC300</v>
      </c>
      <c r="C236" s="305" t="str">
        <f t="shared" ref="C236:C239" si="432">C235</f>
        <v>TL.ELC.SS.300</v>
      </c>
      <c r="D236" s="301" t="str">
        <f t="shared" ref="D236:D239" si="433">D235</f>
        <v>bn-vmt, bn-vmt/a</v>
      </c>
      <c r="E236" s="301" t="str">
        <f t="shared" ref="E236:E239" si="434">E235</f>
        <v>TRNELC</v>
      </c>
      <c r="F236" s="301" t="str">
        <f t="shared" ref="F236:F239" si="435">F235</f>
        <v>TL</v>
      </c>
      <c r="G236" s="315" t="s">
        <v>819</v>
      </c>
      <c r="H236" s="315" t="s">
        <v>36</v>
      </c>
      <c r="I236" s="321" t="e">
        <f>#REF!</f>
        <v>#REF!</v>
      </c>
      <c r="J236" s="315" t="str">
        <f t="shared" si="400"/>
        <v>Minivan-ELC</v>
      </c>
      <c r="K236" s="335" t="e">
        <f>$I236*IF($G236="Pickup", SUMIFS(NewEmisData!E:E, NewEmisData!$A:$A, "Pickup", NewEmisData!$B:$B, $A236, NewEmisData!$C:$C, $H236, NewEmisData!$D:$D, K$2), SUMIFS(NewEmisData!E:E, NewEmisData!$A:$A, "LDV", NewEmisData!$B:$B, $A236, NewEmisData!$C:$C, $H236, NewEmisData!$D:$D, K$2))</f>
        <v>#REF!</v>
      </c>
      <c r="L236" s="335" t="e">
        <f>$I236*IF($G236="Pickup", SUMIFS(NewEmisData!F:F, NewEmisData!$A:$A, "Pickup", NewEmisData!$B:$B, $A236, NewEmisData!$C:$C, $H236, NewEmisData!$D:$D, L$2), SUMIFS(NewEmisData!F:F, NewEmisData!$A:$A, "LDV", NewEmisData!$B:$B, $A236, NewEmisData!$C:$C, $H236, NewEmisData!$D:$D, L$2))</f>
        <v>#REF!</v>
      </c>
      <c r="M236" s="335" t="e">
        <f>$I236*IF($G236="Pickup", SUMIFS(NewEmisData!G:G, NewEmisData!$A:$A, "Pickup", NewEmisData!$B:$B, $A236, NewEmisData!$C:$C, $H236, NewEmisData!$D:$D, M$2), SUMIFS(NewEmisData!G:G, NewEmisData!$A:$A, "LDV", NewEmisData!$B:$B, $A236, NewEmisData!$C:$C, $H236, NewEmisData!$D:$D, M$2))</f>
        <v>#REF!</v>
      </c>
      <c r="N236" s="335" t="e">
        <f>$I236*IF($G236="Pickup", SUMIFS(NewEmisData!H:H, NewEmisData!$A:$A, "Pickup", NewEmisData!$B:$B, $A236, NewEmisData!$C:$C, $H236, NewEmisData!$D:$D, N$2), SUMIFS(NewEmisData!H:H, NewEmisData!$A:$A, "LDV", NewEmisData!$B:$B, $A236, NewEmisData!$C:$C, $H236, NewEmisData!$D:$D, N$2))</f>
        <v>#REF!</v>
      </c>
      <c r="O236" s="335" t="e">
        <f>$I236*IF($G236="Pickup", SUMIFS(NewEmisData!I:I, NewEmisData!$A:$A, "Pickup", NewEmisData!$B:$B, $A236, NewEmisData!$C:$C, $H236, NewEmisData!$D:$D, O$2), SUMIFS(NewEmisData!I:I, NewEmisData!$A:$A, "LDV", NewEmisData!$B:$B, $A236, NewEmisData!$C:$C, $H236, NewEmisData!$D:$D, O$2))</f>
        <v>#REF!</v>
      </c>
      <c r="P236" s="335" t="e">
        <f>$I236*IF($G236="Pickup", SUMIFS(NewEmisData!J:J, NewEmisData!$A:$A, "Pickup", NewEmisData!$B:$B, $A236, NewEmisData!$C:$C, $H236, NewEmisData!$D:$D, P$2), SUMIFS(NewEmisData!J:J, NewEmisData!$A:$A, "LDV", NewEmisData!$B:$B, $A236, NewEmisData!$C:$C, $H236, NewEmisData!$D:$D, P$2))</f>
        <v>#REF!</v>
      </c>
      <c r="Q236" s="335" t="e">
        <f>$I236*IF($G236="Pickup", SUMIFS(NewEmisData!K:K, NewEmisData!$A:$A, "Pickup", NewEmisData!$B:$B, $A236, NewEmisData!$C:$C, $H236, NewEmisData!$D:$D, Q$2), SUMIFS(NewEmisData!K:K, NewEmisData!$A:$A, "LDV", NewEmisData!$B:$B, $A236, NewEmisData!$C:$C, $H236, NewEmisData!$D:$D, Q$2))</f>
        <v>#REF!</v>
      </c>
      <c r="R236" s="335" t="e">
        <f>$I236*IF($G236="Pickup", SUMIFS(NewEmisData!L:L, NewEmisData!$A:$A, "Pickup", NewEmisData!$B:$B, $A236, NewEmisData!$C:$C, $H236, NewEmisData!$D:$D, R$2), SUMIFS(NewEmisData!L:L, NewEmisData!$A:$A, "LDV", NewEmisData!$B:$B, $A236, NewEmisData!$C:$C, $H236, NewEmisData!$D:$D, R$2))</f>
        <v>#REF!</v>
      </c>
      <c r="S236" s="335" t="e">
        <f>$I236*IF($G236="Pickup", SUMIFS(NewEmisData!M:M, NewEmisData!$A:$A, "Pickup", NewEmisData!$B:$B, $A236, NewEmisData!$C:$C, $H236, NewEmisData!$D:$D, S$2), SUMIFS(NewEmisData!M:M, NewEmisData!$A:$A, "LDV", NewEmisData!$B:$B, $A236, NewEmisData!$C:$C, $H236, NewEmisData!$D:$D, S$2))</f>
        <v>#REF!</v>
      </c>
      <c r="T236" s="335">
        <v>0.18630521230514296</v>
      </c>
      <c r="U236" s="335" t="e">
        <f>$I236*IF($G236="Pickup", SUMIFS(NewEmisData!E:E, NewEmisData!$A:$A, "Pickup", NewEmisData!$B:$B, $A236, NewEmisData!$C:$C, $H236, NewEmisData!$D:$D, U$2), SUMIFS(NewEmisData!E:E, NewEmisData!$A:$A, "LDV", NewEmisData!$B:$B, $A236, NewEmisData!$C:$C, $H236, NewEmisData!$D:$D, U$2))</f>
        <v>#REF!</v>
      </c>
      <c r="V236" s="335" t="e">
        <f>$I236*IF($G236="Pickup", SUMIFS(NewEmisData!F:F, NewEmisData!$A:$A, "Pickup", NewEmisData!$B:$B, $A236, NewEmisData!$C:$C, $H236, NewEmisData!$D:$D, V$2), SUMIFS(NewEmisData!F:F, NewEmisData!$A:$A, "LDV", NewEmisData!$B:$B, $A236, NewEmisData!$C:$C, $H236, NewEmisData!$D:$D, V$2))</f>
        <v>#REF!</v>
      </c>
      <c r="W236" s="335" t="e">
        <f>$I236*IF($G236="Pickup", SUMIFS(NewEmisData!G:G, NewEmisData!$A:$A, "Pickup", NewEmisData!$B:$B, $A236, NewEmisData!$C:$C, $H236, NewEmisData!$D:$D, W$2), SUMIFS(NewEmisData!G:G, NewEmisData!$A:$A, "LDV", NewEmisData!$B:$B, $A236, NewEmisData!$C:$C, $H236, NewEmisData!$D:$D, W$2))</f>
        <v>#REF!</v>
      </c>
      <c r="X236" s="335" t="e">
        <f>$I236*IF($G236="Pickup", SUMIFS(NewEmisData!H:H, NewEmisData!$A:$A, "Pickup", NewEmisData!$B:$B, $A236, NewEmisData!$C:$C, $H236, NewEmisData!$D:$D, X$2), SUMIFS(NewEmisData!H:H, NewEmisData!$A:$A, "LDV", NewEmisData!$B:$B, $A236, NewEmisData!$C:$C, $H236, NewEmisData!$D:$D, X$2))</f>
        <v>#REF!</v>
      </c>
      <c r="Y236" s="335" t="e">
        <f>$I236*IF($G236="Pickup", SUMIFS(NewEmisData!I:I, NewEmisData!$A:$A, "Pickup", NewEmisData!$B:$B, $A236, NewEmisData!$C:$C, $H236, NewEmisData!$D:$D, Y$2), SUMIFS(NewEmisData!I:I, NewEmisData!$A:$A, "LDV", NewEmisData!$B:$B, $A236, NewEmisData!$C:$C, $H236, NewEmisData!$D:$D, Y$2))</f>
        <v>#REF!</v>
      </c>
      <c r="Z236" s="335" t="e">
        <f>$I236*IF($G236="Pickup", SUMIFS(NewEmisData!J:J, NewEmisData!$A:$A, "Pickup", NewEmisData!$B:$B, $A236, NewEmisData!$C:$C, $H236, NewEmisData!$D:$D, Z$2), SUMIFS(NewEmisData!J:J, NewEmisData!$A:$A, "LDV", NewEmisData!$B:$B, $A236, NewEmisData!$C:$C, $H236, NewEmisData!$D:$D, Z$2))</f>
        <v>#REF!</v>
      </c>
      <c r="AA236" s="335" t="e">
        <f>$I236*IF($G236="Pickup", SUMIFS(NewEmisData!K:K, NewEmisData!$A:$A, "Pickup", NewEmisData!$B:$B, $A236, NewEmisData!$C:$C, $H236, NewEmisData!$D:$D, AA$2), SUMIFS(NewEmisData!K:K, NewEmisData!$A:$A, "LDV", NewEmisData!$B:$B, $A236, NewEmisData!$C:$C, $H236, NewEmisData!$D:$D, AA$2))</f>
        <v>#REF!</v>
      </c>
      <c r="AB236" s="335" t="e">
        <f>$I236*IF($G236="Pickup", SUMIFS(NewEmisData!L:L, NewEmisData!$A:$A, "Pickup", NewEmisData!$B:$B, $A236, NewEmisData!$C:$C, $H236, NewEmisData!$D:$D, AB$2), SUMIFS(NewEmisData!L:L, NewEmisData!$A:$A, "LDV", NewEmisData!$B:$B, $A236, NewEmisData!$C:$C, $H236, NewEmisData!$D:$D, AB$2))</f>
        <v>#REF!</v>
      </c>
      <c r="AC236" s="335" t="e">
        <f>$I236*IF($G236="Pickup", SUMIFS(NewEmisData!M:M, NewEmisData!$A:$A, "Pickup", NewEmisData!$B:$B, $A236, NewEmisData!$C:$C, $H236, NewEmisData!$D:$D, AC$2), SUMIFS(NewEmisData!M:M, NewEmisData!$A:$A, "LDV", NewEmisData!$B:$B, $A236, NewEmisData!$C:$C, $H236, NewEmisData!$D:$D, AC$2))</f>
        <v>#REF!</v>
      </c>
      <c r="AD236" s="335">
        <v>4.1400383479619739E-2</v>
      </c>
      <c r="AE236" s="335" t="e">
        <f>$I236*IF($G236="Pickup", SUMIFS(NewEmisData!E:E, NewEmisData!$A:$A, "Pickup", NewEmisData!$B:$B, $A236, NewEmisData!$C:$C, $H236, NewEmisData!$D:$D, AE$2), SUMIFS(NewEmisData!E:E, NewEmisData!$A:$A, "LDV", NewEmisData!$B:$B, $A236, NewEmisData!$C:$C, $H236, NewEmisData!$D:$D, AE$2))</f>
        <v>#REF!</v>
      </c>
      <c r="AF236" s="335" t="e">
        <f>$I236*IF($G236="Pickup", SUMIFS(NewEmisData!F:F, NewEmisData!$A:$A, "Pickup", NewEmisData!$B:$B, $A236, NewEmisData!$C:$C, $H236, NewEmisData!$D:$D, AF$2), SUMIFS(NewEmisData!F:F, NewEmisData!$A:$A, "LDV", NewEmisData!$B:$B, $A236, NewEmisData!$C:$C, $H236, NewEmisData!$D:$D, AF$2))</f>
        <v>#REF!</v>
      </c>
      <c r="AG236" s="335" t="e">
        <f>$I236*IF($G236="Pickup", SUMIFS(NewEmisData!G:G, NewEmisData!$A:$A, "Pickup", NewEmisData!$B:$B, $A236, NewEmisData!$C:$C, $H236, NewEmisData!$D:$D, AG$2), SUMIFS(NewEmisData!G:G, NewEmisData!$A:$A, "LDV", NewEmisData!$B:$B, $A236, NewEmisData!$C:$C, $H236, NewEmisData!$D:$D, AG$2))</f>
        <v>#REF!</v>
      </c>
      <c r="AH236" s="335" t="e">
        <f>$I236*IF($G236="Pickup", SUMIFS(NewEmisData!H:H, NewEmisData!$A:$A, "Pickup", NewEmisData!$B:$B, $A236, NewEmisData!$C:$C, $H236, NewEmisData!$D:$D, AH$2), SUMIFS(NewEmisData!H:H, NewEmisData!$A:$A, "LDV", NewEmisData!$B:$B, $A236, NewEmisData!$C:$C, $H236, NewEmisData!$D:$D, AH$2))</f>
        <v>#REF!</v>
      </c>
      <c r="AI236" s="335" t="e">
        <f>$I236*IF($G236="Pickup", SUMIFS(NewEmisData!I:I, NewEmisData!$A:$A, "Pickup", NewEmisData!$B:$B, $A236, NewEmisData!$C:$C, $H236, NewEmisData!$D:$D, AI$2), SUMIFS(NewEmisData!I:I, NewEmisData!$A:$A, "LDV", NewEmisData!$B:$B, $A236, NewEmisData!$C:$C, $H236, NewEmisData!$D:$D, AI$2))</f>
        <v>#REF!</v>
      </c>
      <c r="AJ236" s="335" t="e">
        <f>$I236*IF($G236="Pickup", SUMIFS(NewEmisData!J:J, NewEmisData!$A:$A, "Pickup", NewEmisData!$B:$B, $A236, NewEmisData!$C:$C, $H236, NewEmisData!$D:$D, AJ$2), SUMIFS(NewEmisData!J:J, NewEmisData!$A:$A, "LDV", NewEmisData!$B:$B, $A236, NewEmisData!$C:$C, $H236, NewEmisData!$D:$D, AJ$2))</f>
        <v>#REF!</v>
      </c>
      <c r="AK236" s="335" t="e">
        <f>$I236*IF($G236="Pickup", SUMIFS(NewEmisData!K:K, NewEmisData!$A:$A, "Pickup", NewEmisData!$B:$B, $A236, NewEmisData!$C:$C, $H236, NewEmisData!$D:$D, AK$2), SUMIFS(NewEmisData!K:K, NewEmisData!$A:$A, "LDV", NewEmisData!$B:$B, $A236, NewEmisData!$C:$C, $H236, NewEmisData!$D:$D, AK$2))</f>
        <v>#REF!</v>
      </c>
      <c r="AL236" s="335" t="e">
        <f>$I236*IF($G236="Pickup", SUMIFS(NewEmisData!L:L, NewEmisData!$A:$A, "Pickup", NewEmisData!$B:$B, $A236, NewEmisData!$C:$C, $H236, NewEmisData!$D:$D, AL$2), SUMIFS(NewEmisData!L:L, NewEmisData!$A:$A, "LDV", NewEmisData!$B:$B, $A236, NewEmisData!$C:$C, $H236, NewEmisData!$D:$D, AL$2))</f>
        <v>#REF!</v>
      </c>
      <c r="AM236" s="335" t="e">
        <f>$I236*IF($G236="Pickup", SUMIFS(NewEmisData!M:M, NewEmisData!$A:$A, "Pickup", NewEmisData!$B:$B, $A236, NewEmisData!$C:$C, $H236, NewEmisData!$D:$D, AM$2), SUMIFS(NewEmisData!M:M, NewEmisData!$A:$A, "LDV", NewEmisData!$B:$B, $A236, NewEmisData!$C:$C, $H236, NewEmisData!$D:$D, AM$2))</f>
        <v>#REF!</v>
      </c>
      <c r="AN236" s="335">
        <v>1.7932369531470629E-3</v>
      </c>
      <c r="AO236" s="335" t="e">
        <f>$I236*IF($G236="Pickup", SUMIFS(NewEmisData!E:E, NewEmisData!$A:$A, "Pickup", NewEmisData!$B:$B, $A236, NewEmisData!$C:$C, $H236, NewEmisData!$D:$D, AO$2), SUMIFS(NewEmisData!E:E, NewEmisData!$A:$A, "LDV", NewEmisData!$B:$B, $A236, NewEmisData!$C:$C, $H236, NewEmisData!$D:$D, AO$2))</f>
        <v>#REF!</v>
      </c>
      <c r="AP236" s="335" t="e">
        <f>$I236*IF($G236="Pickup", SUMIFS(NewEmisData!F:F, NewEmisData!$A:$A, "Pickup", NewEmisData!$B:$B, $A236, NewEmisData!$C:$C, $H236, NewEmisData!$D:$D, AP$2), SUMIFS(NewEmisData!F:F, NewEmisData!$A:$A, "LDV", NewEmisData!$B:$B, $A236, NewEmisData!$C:$C, $H236, NewEmisData!$D:$D, AP$2))</f>
        <v>#REF!</v>
      </c>
      <c r="AQ236" s="335" t="e">
        <f>$I236*IF($G236="Pickup", SUMIFS(NewEmisData!G:G, NewEmisData!$A:$A, "Pickup", NewEmisData!$B:$B, $A236, NewEmisData!$C:$C, $H236, NewEmisData!$D:$D, AQ$2), SUMIFS(NewEmisData!G:G, NewEmisData!$A:$A, "LDV", NewEmisData!$B:$B, $A236, NewEmisData!$C:$C, $H236, NewEmisData!$D:$D, AQ$2))</f>
        <v>#REF!</v>
      </c>
      <c r="AR236" s="335" t="e">
        <f>$I236*IF($G236="Pickup", SUMIFS(NewEmisData!H:H, NewEmisData!$A:$A, "Pickup", NewEmisData!$B:$B, $A236, NewEmisData!$C:$C, $H236, NewEmisData!$D:$D, AR$2), SUMIFS(NewEmisData!H:H, NewEmisData!$A:$A, "LDV", NewEmisData!$B:$B, $A236, NewEmisData!$C:$C, $H236, NewEmisData!$D:$D, AR$2))</f>
        <v>#REF!</v>
      </c>
      <c r="AS236" s="335" t="e">
        <f>$I236*IF($G236="Pickup", SUMIFS(NewEmisData!I:I, NewEmisData!$A:$A, "Pickup", NewEmisData!$B:$B, $A236, NewEmisData!$C:$C, $H236, NewEmisData!$D:$D, AS$2), SUMIFS(NewEmisData!I:I, NewEmisData!$A:$A, "LDV", NewEmisData!$B:$B, $A236, NewEmisData!$C:$C, $H236, NewEmisData!$D:$D, AS$2))</f>
        <v>#REF!</v>
      </c>
      <c r="AT236" s="335" t="e">
        <f>$I236*IF($G236="Pickup", SUMIFS(NewEmisData!J:J, NewEmisData!$A:$A, "Pickup", NewEmisData!$B:$B, $A236, NewEmisData!$C:$C, $H236, NewEmisData!$D:$D, AT$2), SUMIFS(NewEmisData!J:J, NewEmisData!$A:$A, "LDV", NewEmisData!$B:$B, $A236, NewEmisData!$C:$C, $H236, NewEmisData!$D:$D, AT$2))</f>
        <v>#REF!</v>
      </c>
      <c r="AU236" s="335" t="e">
        <f>$I236*IF($G236="Pickup", SUMIFS(NewEmisData!K:K, NewEmisData!$A:$A, "Pickup", NewEmisData!$B:$B, $A236, NewEmisData!$C:$C, $H236, NewEmisData!$D:$D, AU$2), SUMIFS(NewEmisData!K:K, NewEmisData!$A:$A, "LDV", NewEmisData!$B:$B, $A236, NewEmisData!$C:$C, $H236, NewEmisData!$D:$D, AU$2))</f>
        <v>#REF!</v>
      </c>
      <c r="AV236" s="335" t="e">
        <f>$I236*IF($G236="Pickup", SUMIFS(NewEmisData!L:L, NewEmisData!$A:$A, "Pickup", NewEmisData!$B:$B, $A236, NewEmisData!$C:$C, $H236, NewEmisData!$D:$D, AV$2), SUMIFS(NewEmisData!L:L, NewEmisData!$A:$A, "LDV", NewEmisData!$B:$B, $A236, NewEmisData!$C:$C, $H236, NewEmisData!$D:$D, AV$2))</f>
        <v>#REF!</v>
      </c>
      <c r="AW236" s="335" t="e">
        <f>$I236*IF($G236="Pickup", SUMIFS(NewEmisData!M:M, NewEmisData!$A:$A, "Pickup", NewEmisData!$B:$B, $A236, NewEmisData!$C:$C, $H236, NewEmisData!$D:$D, AW$2), SUMIFS(NewEmisData!M:M, NewEmisData!$A:$A, "LDV", NewEmisData!$B:$B, $A236, NewEmisData!$C:$C, $H236, NewEmisData!$D:$D, AW$2))</f>
        <v>#REF!</v>
      </c>
      <c r="AX236" s="335">
        <v>3.3449762373957422E-2</v>
      </c>
      <c r="AY236" s="335" t="e">
        <f>$I236*IF($G236="Pickup", SUMIFS(NewEmisData!E:E, NewEmisData!$A:$A, "Pickup", NewEmisData!$B:$B, $A236, NewEmisData!$C:$C, $H236, NewEmisData!$D:$D, AY$2), SUMIFS(NewEmisData!E:E, NewEmisData!$A:$A, "LDV", NewEmisData!$B:$B, $A236, NewEmisData!$C:$C, $H236, NewEmisData!$D:$D, AY$2))</f>
        <v>#REF!</v>
      </c>
      <c r="AZ236" s="335" t="e">
        <f>$I236*IF($G236="Pickup", SUMIFS(NewEmisData!F:F, NewEmisData!$A:$A, "Pickup", NewEmisData!$B:$B, $A236, NewEmisData!$C:$C, $H236, NewEmisData!$D:$D, AZ$2), SUMIFS(NewEmisData!F:F, NewEmisData!$A:$A, "LDV", NewEmisData!$B:$B, $A236, NewEmisData!$C:$C, $H236, NewEmisData!$D:$D, AZ$2))</f>
        <v>#REF!</v>
      </c>
      <c r="BA236" s="335" t="e">
        <f>$I236*IF($G236="Pickup", SUMIFS(NewEmisData!G:G, NewEmisData!$A:$A, "Pickup", NewEmisData!$B:$B, $A236, NewEmisData!$C:$C, $H236, NewEmisData!$D:$D, BA$2), SUMIFS(NewEmisData!G:G, NewEmisData!$A:$A, "LDV", NewEmisData!$B:$B, $A236, NewEmisData!$C:$C, $H236, NewEmisData!$D:$D, BA$2))</f>
        <v>#REF!</v>
      </c>
      <c r="BB236" s="335" t="e">
        <f>$I236*IF($G236="Pickup", SUMIFS(NewEmisData!H:H, NewEmisData!$A:$A, "Pickup", NewEmisData!$B:$B, $A236, NewEmisData!$C:$C, $H236, NewEmisData!$D:$D, BB$2), SUMIFS(NewEmisData!H:H, NewEmisData!$A:$A, "LDV", NewEmisData!$B:$B, $A236, NewEmisData!$C:$C, $H236, NewEmisData!$D:$D, BB$2))</f>
        <v>#REF!</v>
      </c>
      <c r="BC236" s="335" t="e">
        <f>$I236*IF($G236="Pickup", SUMIFS(NewEmisData!I:I, NewEmisData!$A:$A, "Pickup", NewEmisData!$B:$B, $A236, NewEmisData!$C:$C, $H236, NewEmisData!$D:$D, BC$2), SUMIFS(NewEmisData!I:I, NewEmisData!$A:$A, "LDV", NewEmisData!$B:$B, $A236, NewEmisData!$C:$C, $H236, NewEmisData!$D:$D, BC$2))</f>
        <v>#REF!</v>
      </c>
      <c r="BD236" s="335" t="e">
        <f>$I236*IF($G236="Pickup", SUMIFS(NewEmisData!J:J, NewEmisData!$A:$A, "Pickup", NewEmisData!$B:$B, $A236, NewEmisData!$C:$C, $H236, NewEmisData!$D:$D, BD$2), SUMIFS(NewEmisData!J:J, NewEmisData!$A:$A, "LDV", NewEmisData!$B:$B, $A236, NewEmisData!$C:$C, $H236, NewEmisData!$D:$D, BD$2))</f>
        <v>#REF!</v>
      </c>
      <c r="BE236" s="335" t="e">
        <f>$I236*IF($G236="Pickup", SUMIFS(NewEmisData!K:K, NewEmisData!$A:$A, "Pickup", NewEmisData!$B:$B, $A236, NewEmisData!$C:$C, $H236, NewEmisData!$D:$D, BE$2), SUMIFS(NewEmisData!K:K, NewEmisData!$A:$A, "LDV", NewEmisData!$B:$B, $A236, NewEmisData!$C:$C, $H236, NewEmisData!$D:$D, BE$2))</f>
        <v>#REF!</v>
      </c>
      <c r="BF236" s="335" t="e">
        <f>$I236*IF($G236="Pickup", SUMIFS(NewEmisData!L:L, NewEmisData!$A:$A, "Pickup", NewEmisData!$B:$B, $A236, NewEmisData!$C:$C, $H236, NewEmisData!$D:$D, BF$2), SUMIFS(NewEmisData!L:L, NewEmisData!$A:$A, "LDV", NewEmisData!$B:$B, $A236, NewEmisData!$C:$C, $H236, NewEmisData!$D:$D, BF$2))</f>
        <v>#REF!</v>
      </c>
      <c r="BG236" s="335" t="e">
        <f>$I236*IF($G236="Pickup", SUMIFS(NewEmisData!M:M, NewEmisData!$A:$A, "Pickup", NewEmisData!$B:$B, $A236, NewEmisData!$C:$C, $H236, NewEmisData!$D:$D, BG$2), SUMIFS(NewEmisData!M:M, NewEmisData!$A:$A, "LDV", NewEmisData!$B:$B, $A236, NewEmisData!$C:$C, $H236, NewEmisData!$D:$D, BG$2))</f>
        <v>#REF!</v>
      </c>
      <c r="BH236" s="335">
        <v>6.7379974655566981E-3</v>
      </c>
      <c r="BI236" s="335" t="e">
        <f>$I236*IF($G236="Pickup", SUMIFS(NewEmisData!E:E, NewEmisData!$A:$A, "Pickup", NewEmisData!$B:$B, $A236, NewEmisData!$C:$C, $H236, NewEmisData!$D:$D, BI$2), SUMIFS(NewEmisData!E:E, NewEmisData!$A:$A, "LDV", NewEmisData!$B:$B, $A236, NewEmisData!$C:$C, $H236, NewEmisData!$D:$D, BI$2))</f>
        <v>#REF!</v>
      </c>
      <c r="BJ236" s="335" t="e">
        <f>$I236*IF($G236="Pickup", SUMIFS(NewEmisData!F:F, NewEmisData!$A:$A, "Pickup", NewEmisData!$B:$B, $A236, NewEmisData!$C:$C, $H236, NewEmisData!$D:$D, BJ$2), SUMIFS(NewEmisData!F:F, NewEmisData!$A:$A, "LDV", NewEmisData!$B:$B, $A236, NewEmisData!$C:$C, $H236, NewEmisData!$D:$D, BJ$2))</f>
        <v>#REF!</v>
      </c>
      <c r="BK236" s="335" t="e">
        <f>$I236*IF($G236="Pickup", SUMIFS(NewEmisData!G:G, NewEmisData!$A:$A, "Pickup", NewEmisData!$B:$B, $A236, NewEmisData!$C:$C, $H236, NewEmisData!$D:$D, BK$2), SUMIFS(NewEmisData!G:G, NewEmisData!$A:$A, "LDV", NewEmisData!$B:$B, $A236, NewEmisData!$C:$C, $H236, NewEmisData!$D:$D, BK$2))</f>
        <v>#REF!</v>
      </c>
      <c r="BL236" s="335" t="e">
        <f>$I236*IF($G236="Pickup", SUMIFS(NewEmisData!H:H, NewEmisData!$A:$A, "Pickup", NewEmisData!$B:$B, $A236, NewEmisData!$C:$C, $H236, NewEmisData!$D:$D, BL$2), SUMIFS(NewEmisData!H:H, NewEmisData!$A:$A, "LDV", NewEmisData!$B:$B, $A236, NewEmisData!$C:$C, $H236, NewEmisData!$D:$D, BL$2))</f>
        <v>#REF!</v>
      </c>
      <c r="BM236" s="335" t="e">
        <f>$I236*IF($G236="Pickup", SUMIFS(NewEmisData!I:I, NewEmisData!$A:$A, "Pickup", NewEmisData!$B:$B, $A236, NewEmisData!$C:$C, $H236, NewEmisData!$D:$D, BM$2), SUMIFS(NewEmisData!I:I, NewEmisData!$A:$A, "LDV", NewEmisData!$B:$B, $A236, NewEmisData!$C:$C, $H236, NewEmisData!$D:$D, BM$2))</f>
        <v>#REF!</v>
      </c>
      <c r="BN236" s="335" t="e">
        <f>$I236*IF($G236="Pickup", SUMIFS(NewEmisData!J:J, NewEmisData!$A:$A, "Pickup", NewEmisData!$B:$B, $A236, NewEmisData!$C:$C, $H236, NewEmisData!$D:$D, BN$2), SUMIFS(NewEmisData!J:J, NewEmisData!$A:$A, "LDV", NewEmisData!$B:$B, $A236, NewEmisData!$C:$C, $H236, NewEmisData!$D:$D, BN$2))</f>
        <v>#REF!</v>
      </c>
      <c r="BO236" s="335" t="e">
        <f>$I236*IF($G236="Pickup", SUMIFS(NewEmisData!K:K, NewEmisData!$A:$A, "Pickup", NewEmisData!$B:$B, $A236, NewEmisData!$C:$C, $H236, NewEmisData!$D:$D, BO$2), SUMIFS(NewEmisData!K:K, NewEmisData!$A:$A, "LDV", NewEmisData!$B:$B, $A236, NewEmisData!$C:$C, $H236, NewEmisData!$D:$D, BO$2))</f>
        <v>#REF!</v>
      </c>
      <c r="BP236" s="335" t="e">
        <f>$I236*IF($G236="Pickup", SUMIFS(NewEmisData!L:L, NewEmisData!$A:$A, "Pickup", NewEmisData!$B:$B, $A236, NewEmisData!$C:$C, $H236, NewEmisData!$D:$D, BP$2), SUMIFS(NewEmisData!L:L, NewEmisData!$A:$A, "LDV", NewEmisData!$B:$B, $A236, NewEmisData!$C:$C, $H236, NewEmisData!$D:$D, BP$2))</f>
        <v>#REF!</v>
      </c>
      <c r="BQ236" s="335" t="e">
        <f>$I236*IF($G236="Pickup", SUMIFS(NewEmisData!M:M, NewEmisData!$A:$A, "Pickup", NewEmisData!$B:$B, $A236, NewEmisData!$C:$C, $H236, NewEmisData!$D:$D, BQ$2), SUMIFS(NewEmisData!M:M, NewEmisData!$A:$A, "LDV", NewEmisData!$B:$B, $A236, NewEmisData!$C:$C, $H236, NewEmisData!$D:$D, BQ$2))</f>
        <v>#REF!</v>
      </c>
      <c r="BR236" s="335">
        <v>0.9864641678386572</v>
      </c>
      <c r="BS236" s="335" t="e">
        <f>$I236*IF($G236="Pickup", SUMIFS(NewEmisData!E:E, NewEmisData!$A:$A, "Pickup", NewEmisData!$B:$B, $A236, NewEmisData!$C:$C, $H236, NewEmisData!$D:$D, BS$2), SUMIFS(NewEmisData!E:E, NewEmisData!$A:$A, "LDV", NewEmisData!$B:$B, $A236, NewEmisData!$C:$C, $H236, NewEmisData!$D:$D, BS$2))</f>
        <v>#REF!</v>
      </c>
      <c r="BT236" s="335" t="e">
        <f>$I236*IF($G236="Pickup", SUMIFS(NewEmisData!F:F, NewEmisData!$A:$A, "Pickup", NewEmisData!$B:$B, $A236, NewEmisData!$C:$C, $H236, NewEmisData!$D:$D, BT$2), SUMIFS(NewEmisData!F:F, NewEmisData!$A:$A, "LDV", NewEmisData!$B:$B, $A236, NewEmisData!$C:$C, $H236, NewEmisData!$D:$D, BT$2))</f>
        <v>#REF!</v>
      </c>
      <c r="BU236" s="335" t="e">
        <f>$I236*IF($G236="Pickup", SUMIFS(NewEmisData!G:G, NewEmisData!$A:$A, "Pickup", NewEmisData!$B:$B, $A236, NewEmisData!$C:$C, $H236, NewEmisData!$D:$D, BU$2), SUMIFS(NewEmisData!G:G, NewEmisData!$A:$A, "LDV", NewEmisData!$B:$B, $A236, NewEmisData!$C:$C, $H236, NewEmisData!$D:$D, BU$2))</f>
        <v>#REF!</v>
      </c>
      <c r="BV236" s="335" t="e">
        <f>$I236*IF($G236="Pickup", SUMIFS(NewEmisData!H:H, NewEmisData!$A:$A, "Pickup", NewEmisData!$B:$B, $A236, NewEmisData!$C:$C, $H236, NewEmisData!$D:$D, BV$2), SUMIFS(NewEmisData!H:H, NewEmisData!$A:$A, "LDV", NewEmisData!$B:$B, $A236, NewEmisData!$C:$C, $H236, NewEmisData!$D:$D, BV$2))</f>
        <v>#REF!</v>
      </c>
      <c r="BW236" s="335" t="e">
        <f>$I236*IF($G236="Pickup", SUMIFS(NewEmisData!I:I, NewEmisData!$A:$A, "Pickup", NewEmisData!$B:$B, $A236, NewEmisData!$C:$C, $H236, NewEmisData!$D:$D, BW$2), SUMIFS(NewEmisData!I:I, NewEmisData!$A:$A, "LDV", NewEmisData!$B:$B, $A236, NewEmisData!$C:$C, $H236, NewEmisData!$D:$D, BW$2))</f>
        <v>#REF!</v>
      </c>
      <c r="BX236" s="335" t="e">
        <f>$I236*IF($G236="Pickup", SUMIFS(NewEmisData!J:J, NewEmisData!$A:$A, "Pickup", NewEmisData!$B:$B, $A236, NewEmisData!$C:$C, $H236, NewEmisData!$D:$D, BX$2), SUMIFS(NewEmisData!J:J, NewEmisData!$A:$A, "LDV", NewEmisData!$B:$B, $A236, NewEmisData!$C:$C, $H236, NewEmisData!$D:$D, BX$2))</f>
        <v>#REF!</v>
      </c>
      <c r="BY236" s="335" t="e">
        <f>$I236*IF($G236="Pickup", SUMIFS(NewEmisData!K:K, NewEmisData!$A:$A, "Pickup", NewEmisData!$B:$B, $A236, NewEmisData!$C:$C, $H236, NewEmisData!$D:$D, BY$2), SUMIFS(NewEmisData!K:K, NewEmisData!$A:$A, "LDV", NewEmisData!$B:$B, $A236, NewEmisData!$C:$C, $H236, NewEmisData!$D:$D, BY$2))</f>
        <v>#REF!</v>
      </c>
      <c r="BZ236" s="335" t="e">
        <f>$I236*IF($G236="Pickup", SUMIFS(NewEmisData!L:L, NewEmisData!$A:$A, "Pickup", NewEmisData!$B:$B, $A236, NewEmisData!$C:$C, $H236, NewEmisData!$D:$D, BZ$2), SUMIFS(NewEmisData!L:L, NewEmisData!$A:$A, "LDV", NewEmisData!$B:$B, $A236, NewEmisData!$C:$C, $H236, NewEmisData!$D:$D, BZ$2))</f>
        <v>#REF!</v>
      </c>
      <c r="CA236" s="335" t="e">
        <f>$I236*IF($G236="Pickup", SUMIFS(NewEmisData!M:M, NewEmisData!$A:$A, "Pickup", NewEmisData!$B:$B, $A236, NewEmisData!$C:$C, $H236, NewEmisData!$D:$D, CA$2), SUMIFS(NewEmisData!M:M, NewEmisData!$A:$A, "LDV", NewEmisData!$B:$B, $A236, NewEmisData!$C:$C, $H236, NewEmisData!$D:$D, CA$2))</f>
        <v>#REF!</v>
      </c>
      <c r="CB236" s="335">
        <v>4.2418574417464452E-2</v>
      </c>
      <c r="CC236" s="335" t="e">
        <f>$I236*IF($G236="Pickup", SUMIFS(NewEmisData!E:E, NewEmisData!$A:$A, "Pickup", NewEmisData!$B:$B, $A236, NewEmisData!$C:$C, $H236, NewEmisData!$D:$D, CC$2), SUMIFS(NewEmisData!E:E, NewEmisData!$A:$A, "LDV", NewEmisData!$B:$B, $A236, NewEmisData!$C:$C, $H236, NewEmisData!$D:$D, CC$2))</f>
        <v>#REF!</v>
      </c>
      <c r="CD236" s="335" t="e">
        <f>$I236*IF($G236="Pickup", SUMIFS(NewEmisData!F:F, NewEmisData!$A:$A, "Pickup", NewEmisData!$B:$B, $A236, NewEmisData!$C:$C, $H236, NewEmisData!$D:$D, CD$2), SUMIFS(NewEmisData!F:F, NewEmisData!$A:$A, "LDV", NewEmisData!$B:$B, $A236, NewEmisData!$C:$C, $H236, NewEmisData!$D:$D, CD$2))</f>
        <v>#REF!</v>
      </c>
      <c r="CE236" s="335" t="e">
        <f>$I236*IF($G236="Pickup", SUMIFS(NewEmisData!G:G, NewEmisData!$A:$A, "Pickup", NewEmisData!$B:$B, $A236, NewEmisData!$C:$C, $H236, NewEmisData!$D:$D, CE$2), SUMIFS(NewEmisData!G:G, NewEmisData!$A:$A, "LDV", NewEmisData!$B:$B, $A236, NewEmisData!$C:$C, $H236, NewEmisData!$D:$D, CE$2))</f>
        <v>#REF!</v>
      </c>
      <c r="CF236" s="335" t="e">
        <f>$I236*IF($G236="Pickup", SUMIFS(NewEmisData!H:H, NewEmisData!$A:$A, "Pickup", NewEmisData!$B:$B, $A236, NewEmisData!$C:$C, $H236, NewEmisData!$D:$D, CF$2), SUMIFS(NewEmisData!H:H, NewEmisData!$A:$A, "LDV", NewEmisData!$B:$B, $A236, NewEmisData!$C:$C, $H236, NewEmisData!$D:$D, CF$2))</f>
        <v>#REF!</v>
      </c>
      <c r="CG236" s="335" t="e">
        <f>$I236*IF($G236="Pickup", SUMIFS(NewEmisData!I:I, NewEmisData!$A:$A, "Pickup", NewEmisData!$B:$B, $A236, NewEmisData!$C:$C, $H236, NewEmisData!$D:$D, CG$2), SUMIFS(NewEmisData!I:I, NewEmisData!$A:$A, "LDV", NewEmisData!$B:$B, $A236, NewEmisData!$C:$C, $H236, NewEmisData!$D:$D, CG$2))</f>
        <v>#REF!</v>
      </c>
      <c r="CH236" s="335" t="e">
        <f>$I236*IF($G236="Pickup", SUMIFS(NewEmisData!J:J, NewEmisData!$A:$A, "Pickup", NewEmisData!$B:$B, $A236, NewEmisData!$C:$C, $H236, NewEmisData!$D:$D, CH$2), SUMIFS(NewEmisData!J:J, NewEmisData!$A:$A, "LDV", NewEmisData!$B:$B, $A236, NewEmisData!$C:$C, $H236, NewEmisData!$D:$D, CH$2))</f>
        <v>#REF!</v>
      </c>
      <c r="CI236" s="335" t="e">
        <f>$I236*IF($G236="Pickup", SUMIFS(NewEmisData!K:K, NewEmisData!$A:$A, "Pickup", NewEmisData!$B:$B, $A236, NewEmisData!$C:$C, $H236, NewEmisData!$D:$D, CI$2), SUMIFS(NewEmisData!K:K, NewEmisData!$A:$A, "LDV", NewEmisData!$B:$B, $A236, NewEmisData!$C:$C, $H236, NewEmisData!$D:$D, CI$2))</f>
        <v>#REF!</v>
      </c>
      <c r="CJ236" s="335" t="e">
        <f>$I236*IF($G236="Pickup", SUMIFS(NewEmisData!L:L, NewEmisData!$A:$A, "Pickup", NewEmisData!$B:$B, $A236, NewEmisData!$C:$C, $H236, NewEmisData!$D:$D, CJ$2), SUMIFS(NewEmisData!L:L, NewEmisData!$A:$A, "LDV", NewEmisData!$B:$B, $A236, NewEmisData!$C:$C, $H236, NewEmisData!$D:$D, CJ$2))</f>
        <v>#REF!</v>
      </c>
      <c r="CK236" s="335" t="e">
        <f>$I236*IF($G236="Pickup", SUMIFS(NewEmisData!M:M, NewEmisData!$A:$A, "Pickup", NewEmisData!$B:$B, $A236, NewEmisData!$C:$C, $H236, NewEmisData!$D:$D, CK$2), SUMIFS(NewEmisData!M:M, NewEmisData!$A:$A, "LDV", NewEmisData!$B:$B, $A236, NewEmisData!$C:$C, $H236, NewEmisData!$D:$D, CK$2))</f>
        <v>#REF!</v>
      </c>
      <c r="CL236" s="335">
        <v>1.534212041318854E-2</v>
      </c>
      <c r="CM236" s="335" t="e">
        <f>$I236*IF($G236="Pickup", SUMIFS(NewEmisData!E:E, NewEmisData!$A:$A, "Pickup", NewEmisData!$B:$B, $A236, NewEmisData!$C:$C, $H236, NewEmisData!$D:$D, CM$2), SUMIFS(NewEmisData!E:E, NewEmisData!$A:$A, "LDV", NewEmisData!$B:$B, $A236, NewEmisData!$C:$C, $H236, NewEmisData!$D:$D, CM$2))</f>
        <v>#REF!</v>
      </c>
      <c r="CN236" s="335" t="e">
        <f>$I236*IF($G236="Pickup", SUMIFS(NewEmisData!F:F, NewEmisData!$A:$A, "Pickup", NewEmisData!$B:$B, $A236, NewEmisData!$C:$C, $H236, NewEmisData!$D:$D, CN$2), SUMIFS(NewEmisData!F:F, NewEmisData!$A:$A, "LDV", NewEmisData!$B:$B, $A236, NewEmisData!$C:$C, $H236, NewEmisData!$D:$D, CN$2))</f>
        <v>#REF!</v>
      </c>
      <c r="CO236" s="335" t="e">
        <f>$I236*IF($G236="Pickup", SUMIFS(NewEmisData!G:G, NewEmisData!$A:$A, "Pickup", NewEmisData!$B:$B, $A236, NewEmisData!$C:$C, $H236, NewEmisData!$D:$D, CO$2), SUMIFS(NewEmisData!G:G, NewEmisData!$A:$A, "LDV", NewEmisData!$B:$B, $A236, NewEmisData!$C:$C, $H236, NewEmisData!$D:$D, CO$2))</f>
        <v>#REF!</v>
      </c>
      <c r="CP236" s="335" t="e">
        <f>$I236*IF($G236="Pickup", SUMIFS(NewEmisData!H:H, NewEmisData!$A:$A, "Pickup", NewEmisData!$B:$B, $A236, NewEmisData!$C:$C, $H236, NewEmisData!$D:$D, CP$2), SUMIFS(NewEmisData!H:H, NewEmisData!$A:$A, "LDV", NewEmisData!$B:$B, $A236, NewEmisData!$C:$C, $H236, NewEmisData!$D:$D, CP$2))</f>
        <v>#REF!</v>
      </c>
      <c r="CQ236" s="335" t="e">
        <f>$I236*IF($G236="Pickup", SUMIFS(NewEmisData!I:I, NewEmisData!$A:$A, "Pickup", NewEmisData!$B:$B, $A236, NewEmisData!$C:$C, $H236, NewEmisData!$D:$D, CQ$2), SUMIFS(NewEmisData!I:I, NewEmisData!$A:$A, "LDV", NewEmisData!$B:$B, $A236, NewEmisData!$C:$C, $H236, NewEmisData!$D:$D, CQ$2))</f>
        <v>#REF!</v>
      </c>
      <c r="CR236" s="335" t="e">
        <f>$I236*IF($G236="Pickup", SUMIFS(NewEmisData!J:J, NewEmisData!$A:$A, "Pickup", NewEmisData!$B:$B, $A236, NewEmisData!$C:$C, $H236, NewEmisData!$D:$D, CR$2), SUMIFS(NewEmisData!J:J, NewEmisData!$A:$A, "LDV", NewEmisData!$B:$B, $A236, NewEmisData!$C:$C, $H236, NewEmisData!$D:$D, CR$2))</f>
        <v>#REF!</v>
      </c>
      <c r="CS236" s="335" t="e">
        <f>$I236*IF($G236="Pickup", SUMIFS(NewEmisData!K:K, NewEmisData!$A:$A, "Pickup", NewEmisData!$B:$B, $A236, NewEmisData!$C:$C, $H236, NewEmisData!$D:$D, CS$2), SUMIFS(NewEmisData!K:K, NewEmisData!$A:$A, "LDV", NewEmisData!$B:$B, $A236, NewEmisData!$C:$C, $H236, NewEmisData!$D:$D, CS$2))</f>
        <v>#REF!</v>
      </c>
      <c r="CT236" s="335" t="e">
        <f>$I236*IF($G236="Pickup", SUMIFS(NewEmisData!L:L, NewEmisData!$A:$A, "Pickup", NewEmisData!$B:$B, $A236, NewEmisData!$C:$C, $H236, NewEmisData!$D:$D, CT$2), SUMIFS(NewEmisData!L:L, NewEmisData!$A:$A, "LDV", NewEmisData!$B:$B, $A236, NewEmisData!$C:$C, $H236, NewEmisData!$D:$D, CT$2))</f>
        <v>#REF!</v>
      </c>
      <c r="CU236" s="335" t="e">
        <f>$I236*IF($G236="Pickup", SUMIFS(NewEmisData!M:M, NewEmisData!$A:$A, "Pickup", NewEmisData!$B:$B, $A236, NewEmisData!$C:$C, $H236, NewEmisData!$D:$D, CU$2), SUMIFS(NewEmisData!M:M, NewEmisData!$A:$A, "LDV", NewEmisData!$B:$B, $A236, NewEmisData!$C:$C, $H236, NewEmisData!$D:$D, CU$2))</f>
        <v>#REF!</v>
      </c>
      <c r="CV236" s="335">
        <v>4.7566497296473616E-3</v>
      </c>
      <c r="CW236" s="335">
        <v>2.2916065704373795E-3</v>
      </c>
      <c r="CX236" s="335">
        <v>1.8746702166884215E-3</v>
      </c>
      <c r="CY236" s="335">
        <v>1.5173254739063334E-3</v>
      </c>
      <c r="CZ236" s="335">
        <v>1.2796299371776378E-3</v>
      </c>
      <c r="DA236" s="335">
        <v>9.7820221375331286E-4</v>
      </c>
      <c r="DB236" s="335">
        <v>7.6885754354862003E-4</v>
      </c>
      <c r="DC236" s="335">
        <v>7.4349846546621222E-4</v>
      </c>
      <c r="DD236" s="335">
        <v>7.2935869112507378E-4</v>
      </c>
      <c r="DE236" s="335">
        <v>7.2476795409733496E-4</v>
      </c>
      <c r="DF236" s="335">
        <v>7.2476795409733496E-4</v>
      </c>
      <c r="DG236" s="335" t="e">
        <f>$I236*IF($G236="Pickup", SUMIFS(NewEmisData!E:E, NewEmisData!$A:$A, "Pickup", NewEmisData!$B:$B, $A236, NewEmisData!$C:$C, $H236, NewEmisData!$D:$D, DG$2), SUMIFS(NewEmisData!E:E, NewEmisData!$A:$A, "LDV", NewEmisData!$B:$B, $A236, NewEmisData!$C:$C, $H236, NewEmisData!$D:$D, DG$2))</f>
        <v>#REF!</v>
      </c>
      <c r="DH236" s="335" t="e">
        <f>$I236*IF($G236="Pickup", SUMIFS(NewEmisData!F:F, NewEmisData!$A:$A, "Pickup", NewEmisData!$B:$B, $A236, NewEmisData!$C:$C, $H236, NewEmisData!$D:$D, DH$2), SUMIFS(NewEmisData!F:F, NewEmisData!$A:$A, "LDV", NewEmisData!$B:$B, $A236, NewEmisData!$C:$C, $H236, NewEmisData!$D:$D, DH$2))</f>
        <v>#REF!</v>
      </c>
      <c r="DI236" s="335" t="e">
        <f>$I236*IF($G236="Pickup", SUMIFS(NewEmisData!G:G, NewEmisData!$A:$A, "Pickup", NewEmisData!$B:$B, $A236, NewEmisData!$C:$C, $H236, NewEmisData!$D:$D, DI$2), SUMIFS(NewEmisData!G:G, NewEmisData!$A:$A, "LDV", NewEmisData!$B:$B, $A236, NewEmisData!$C:$C, $H236, NewEmisData!$D:$D, DI$2))</f>
        <v>#REF!</v>
      </c>
      <c r="DJ236" s="335" t="e">
        <f>$I236*IF($G236="Pickup", SUMIFS(NewEmisData!H:H, NewEmisData!$A:$A, "Pickup", NewEmisData!$B:$B, $A236, NewEmisData!$C:$C, $H236, NewEmisData!$D:$D, DJ$2), SUMIFS(NewEmisData!H:H, NewEmisData!$A:$A, "LDV", NewEmisData!$B:$B, $A236, NewEmisData!$C:$C, $H236, NewEmisData!$D:$D, DJ$2))</f>
        <v>#REF!</v>
      </c>
      <c r="DK236" s="335" t="e">
        <f>$I236*IF($G236="Pickup", SUMIFS(NewEmisData!I:I, NewEmisData!$A:$A, "Pickup", NewEmisData!$B:$B, $A236, NewEmisData!$C:$C, $H236, NewEmisData!$D:$D, DK$2), SUMIFS(NewEmisData!I:I, NewEmisData!$A:$A, "LDV", NewEmisData!$B:$B, $A236, NewEmisData!$C:$C, $H236, NewEmisData!$D:$D, DK$2))</f>
        <v>#REF!</v>
      </c>
      <c r="DL236" s="335" t="e">
        <f>$I236*IF($G236="Pickup", SUMIFS(NewEmisData!J:J, NewEmisData!$A:$A, "Pickup", NewEmisData!$B:$B, $A236, NewEmisData!$C:$C, $H236, NewEmisData!$D:$D, DL$2), SUMIFS(NewEmisData!J:J, NewEmisData!$A:$A, "LDV", NewEmisData!$B:$B, $A236, NewEmisData!$C:$C, $H236, NewEmisData!$D:$D, DL$2))</f>
        <v>#REF!</v>
      </c>
      <c r="DM236" s="335" t="e">
        <f>$I236*IF($G236="Pickup", SUMIFS(NewEmisData!K:K, NewEmisData!$A:$A, "Pickup", NewEmisData!$B:$B, $A236, NewEmisData!$C:$C, $H236, NewEmisData!$D:$D, DM$2), SUMIFS(NewEmisData!K:K, NewEmisData!$A:$A, "LDV", NewEmisData!$B:$B, $A236, NewEmisData!$C:$C, $H236, NewEmisData!$D:$D, DM$2))</f>
        <v>#REF!</v>
      </c>
      <c r="DN236" s="335" t="e">
        <f>$I236*IF($G236="Pickup", SUMIFS(NewEmisData!L:L, NewEmisData!$A:$A, "Pickup", NewEmisData!$B:$B, $A236, NewEmisData!$C:$C, $H236, NewEmisData!$D:$D, DN$2), SUMIFS(NewEmisData!L:L, NewEmisData!$A:$A, "LDV", NewEmisData!$B:$B, $A236, NewEmisData!$C:$C, $H236, NewEmisData!$D:$D, DN$2))</f>
        <v>#REF!</v>
      </c>
      <c r="DO236" s="335" t="e">
        <f>$I236*IF($G236="Pickup", SUMIFS(NewEmisData!M:M, NewEmisData!$A:$A, "Pickup", NewEmisData!$B:$B, $A236, NewEmisData!$C:$C, $H236, NewEmisData!$D:$D, DO$2), SUMIFS(NewEmisData!M:M, NewEmisData!$A:$A, "LDV", NewEmisData!$B:$B, $A236, NewEmisData!$C:$C, $H236, NewEmisData!$D:$D, DO$2))</f>
        <v>#REF!</v>
      </c>
      <c r="DP236" s="335">
        <v>1.4765708749962382E-3</v>
      </c>
      <c r="DQ236" s="335" t="e">
        <f>$I236*IF($G236="Pickup", SUMIFS(NewEmisData!E:E, NewEmisData!$A:$A, "Pickup", NewEmisData!$B:$B, $A236, NewEmisData!$C:$C, $H236, NewEmisData!$D:$D, DQ$2), SUMIFS(NewEmisData!E:E, NewEmisData!$A:$A, "LDV", NewEmisData!$B:$B, $A236, NewEmisData!$C:$C, $H236, NewEmisData!$D:$D, DQ$2))</f>
        <v>#REF!</v>
      </c>
      <c r="DR236" s="335" t="e">
        <f>$I236*IF($G236="Pickup", SUMIFS(NewEmisData!F:F, NewEmisData!$A:$A, "Pickup", NewEmisData!$B:$B, $A236, NewEmisData!$C:$C, $H236, NewEmisData!$D:$D, DR$2), SUMIFS(NewEmisData!F:F, NewEmisData!$A:$A, "LDV", NewEmisData!$B:$B, $A236, NewEmisData!$C:$C, $H236, NewEmisData!$D:$D, DR$2))</f>
        <v>#REF!</v>
      </c>
      <c r="DS236" s="335" t="e">
        <f>$I236*IF($G236="Pickup", SUMIFS(NewEmisData!G:G, NewEmisData!$A:$A, "Pickup", NewEmisData!$B:$B, $A236, NewEmisData!$C:$C, $H236, NewEmisData!$D:$D, DS$2), SUMIFS(NewEmisData!G:G, NewEmisData!$A:$A, "LDV", NewEmisData!$B:$B, $A236, NewEmisData!$C:$C, $H236, NewEmisData!$D:$D, DS$2))</f>
        <v>#REF!</v>
      </c>
      <c r="DT236" s="335" t="e">
        <f>$I236*IF($G236="Pickup", SUMIFS(NewEmisData!H:H, NewEmisData!$A:$A, "Pickup", NewEmisData!$B:$B, $A236, NewEmisData!$C:$C, $H236, NewEmisData!$D:$D, DT$2), SUMIFS(NewEmisData!H:H, NewEmisData!$A:$A, "LDV", NewEmisData!$B:$B, $A236, NewEmisData!$C:$C, $H236, NewEmisData!$D:$D, DT$2))</f>
        <v>#REF!</v>
      </c>
      <c r="DU236" s="335" t="e">
        <f>$I236*IF($G236="Pickup", SUMIFS(NewEmisData!I:I, NewEmisData!$A:$A, "Pickup", NewEmisData!$B:$B, $A236, NewEmisData!$C:$C, $H236, NewEmisData!$D:$D, DU$2), SUMIFS(NewEmisData!I:I, NewEmisData!$A:$A, "LDV", NewEmisData!$B:$B, $A236, NewEmisData!$C:$C, $H236, NewEmisData!$D:$D, DU$2))</f>
        <v>#REF!</v>
      </c>
      <c r="DV236" s="335" t="e">
        <f>$I236*IF($G236="Pickup", SUMIFS(NewEmisData!J:J, NewEmisData!$A:$A, "Pickup", NewEmisData!$B:$B, $A236, NewEmisData!$C:$C, $H236, NewEmisData!$D:$D, DV$2), SUMIFS(NewEmisData!J:J, NewEmisData!$A:$A, "LDV", NewEmisData!$B:$B, $A236, NewEmisData!$C:$C, $H236, NewEmisData!$D:$D, DV$2))</f>
        <v>#REF!</v>
      </c>
      <c r="DW236" s="335" t="e">
        <f>$I236*IF($G236="Pickup", SUMIFS(NewEmisData!K:K, NewEmisData!$A:$A, "Pickup", NewEmisData!$B:$B, $A236, NewEmisData!$C:$C, $H236, NewEmisData!$D:$D, DW$2), SUMIFS(NewEmisData!K:K, NewEmisData!$A:$A, "LDV", NewEmisData!$B:$B, $A236, NewEmisData!$C:$C, $H236, NewEmisData!$D:$D, DW$2))</f>
        <v>#REF!</v>
      </c>
      <c r="DX236" s="335" t="e">
        <f>$I236*IF($G236="Pickup", SUMIFS(NewEmisData!L:L, NewEmisData!$A:$A, "Pickup", NewEmisData!$B:$B, $A236, NewEmisData!$C:$C, $H236, NewEmisData!$D:$D, DX$2), SUMIFS(NewEmisData!L:L, NewEmisData!$A:$A, "LDV", NewEmisData!$B:$B, $A236, NewEmisData!$C:$C, $H236, NewEmisData!$D:$D, DX$2))</f>
        <v>#REF!</v>
      </c>
      <c r="DY236" s="335" t="e">
        <f>$I236*IF($G236="Pickup", SUMIFS(NewEmisData!M:M, NewEmisData!$A:$A, "Pickup", NewEmisData!$B:$B, $A236, NewEmisData!$C:$C, $H236, NewEmisData!$D:$D, DY$2), SUMIFS(NewEmisData!M:M, NewEmisData!$A:$A, "LDV", NewEmisData!$B:$B, $A236, NewEmisData!$C:$C, $H236, NewEmisData!$D:$D, DY$2))</f>
        <v>#REF!</v>
      </c>
      <c r="DZ236" s="335">
        <v>7.3384033848373159E-3</v>
      </c>
      <c r="EA236" s="335" t="e">
        <f t="shared" si="350"/>
        <v>#REF!</v>
      </c>
      <c r="EB236" s="335" t="e">
        <f t="shared" si="351"/>
        <v>#REF!</v>
      </c>
      <c r="EC236" s="335" t="e">
        <f t="shared" si="352"/>
        <v>#REF!</v>
      </c>
      <c r="ED236" s="335" t="e">
        <f t="shared" si="353"/>
        <v>#REF!</v>
      </c>
      <c r="EE236" s="335" t="e">
        <f t="shared" si="354"/>
        <v>#REF!</v>
      </c>
      <c r="EF236" s="335" t="e">
        <f t="shared" si="355"/>
        <v>#REF!</v>
      </c>
      <c r="EG236" s="335" t="e">
        <f t="shared" si="356"/>
        <v>#REF!</v>
      </c>
      <c r="EH236" s="335" t="e">
        <f t="shared" si="357"/>
        <v>#REF!</v>
      </c>
      <c r="EI236" s="335" t="e">
        <f t="shared" si="358"/>
        <v>#REF!</v>
      </c>
      <c r="EJ236" s="335">
        <f t="shared" si="359"/>
        <v>0.18630521230514296</v>
      </c>
      <c r="EK236" s="335" t="e">
        <f t="shared" si="360"/>
        <v>#REF!</v>
      </c>
      <c r="EL236" s="335" t="e">
        <f t="shared" si="361"/>
        <v>#REF!</v>
      </c>
      <c r="EM236" s="335" t="e">
        <f t="shared" si="362"/>
        <v>#REF!</v>
      </c>
      <c r="EN236" s="335" t="e">
        <f t="shared" si="363"/>
        <v>#REF!</v>
      </c>
      <c r="EO236" s="335" t="e">
        <f t="shared" si="364"/>
        <v>#REF!</v>
      </c>
      <c r="EP236" s="335" t="e">
        <f t="shared" si="365"/>
        <v>#REF!</v>
      </c>
      <c r="EQ236" s="335" t="e">
        <f t="shared" si="366"/>
        <v>#REF!</v>
      </c>
      <c r="ER236" s="335" t="e">
        <f t="shared" si="367"/>
        <v>#REF!</v>
      </c>
      <c r="ES236" s="335" t="e">
        <f t="shared" si="368"/>
        <v>#REF!</v>
      </c>
      <c r="ET236" s="335">
        <f t="shared" si="369"/>
        <v>4.1400383479619739E-2</v>
      </c>
      <c r="EU236" s="335" t="e">
        <f t="shared" si="370"/>
        <v>#REF!</v>
      </c>
      <c r="EV236" s="335" t="e">
        <f t="shared" si="371"/>
        <v>#REF!</v>
      </c>
      <c r="EW236" s="335" t="e">
        <f t="shared" si="372"/>
        <v>#REF!</v>
      </c>
      <c r="EX236" s="335" t="e">
        <f t="shared" si="373"/>
        <v>#REF!</v>
      </c>
      <c r="EY236" s="335" t="e">
        <f t="shared" si="374"/>
        <v>#REF!</v>
      </c>
      <c r="EZ236" s="335" t="e">
        <f t="shared" si="375"/>
        <v>#REF!</v>
      </c>
      <c r="FA236" s="335" t="e">
        <f t="shared" si="376"/>
        <v>#REF!</v>
      </c>
      <c r="FB236" s="335" t="e">
        <f t="shared" si="377"/>
        <v>#REF!</v>
      </c>
      <c r="FC236" s="335" t="e">
        <f t="shared" si="378"/>
        <v>#REF!</v>
      </c>
      <c r="FD236" s="335">
        <f t="shared" si="379"/>
        <v>1.7932369531470629E-3</v>
      </c>
      <c r="FE236" s="335" t="e">
        <f t="shared" si="380"/>
        <v>#REF!</v>
      </c>
      <c r="FF236" s="335" t="e">
        <f t="shared" si="381"/>
        <v>#REF!</v>
      </c>
      <c r="FG236" s="335" t="e">
        <f t="shared" si="382"/>
        <v>#REF!</v>
      </c>
      <c r="FH236" s="335" t="e">
        <f t="shared" si="383"/>
        <v>#REF!</v>
      </c>
      <c r="FI236" s="335" t="e">
        <f t="shared" si="384"/>
        <v>#REF!</v>
      </c>
      <c r="FJ236" s="335" t="e">
        <f t="shared" si="385"/>
        <v>#REF!</v>
      </c>
      <c r="FK236" s="335" t="e">
        <f t="shared" si="386"/>
        <v>#REF!</v>
      </c>
      <c r="FL236" s="335" t="e">
        <f t="shared" si="387"/>
        <v>#REF!</v>
      </c>
      <c r="FM236" s="335" t="e">
        <f t="shared" si="388"/>
        <v>#REF!</v>
      </c>
      <c r="FN236" s="335">
        <f t="shared" si="389"/>
        <v>3.3449762373957422E-2</v>
      </c>
      <c r="FO236" s="335" t="e">
        <f t="shared" si="390"/>
        <v>#REF!</v>
      </c>
      <c r="FP236" s="335" t="e">
        <f t="shared" si="391"/>
        <v>#REF!</v>
      </c>
      <c r="FQ236" s="335" t="e">
        <f t="shared" si="392"/>
        <v>#REF!</v>
      </c>
      <c r="FR236" s="335" t="e">
        <f t="shared" si="393"/>
        <v>#REF!</v>
      </c>
      <c r="FS236" s="335" t="e">
        <f t="shared" si="394"/>
        <v>#REF!</v>
      </c>
      <c r="FT236" s="335" t="e">
        <f t="shared" si="395"/>
        <v>#REF!</v>
      </c>
      <c r="FU236" s="335" t="e">
        <f t="shared" si="396"/>
        <v>#REF!</v>
      </c>
      <c r="FV236" s="335" t="e">
        <f t="shared" si="397"/>
        <v>#REF!</v>
      </c>
      <c r="FW236" s="335" t="e">
        <f t="shared" si="398"/>
        <v>#REF!</v>
      </c>
      <c r="FX236" s="335">
        <f t="shared" si="399"/>
        <v>6.7379974655566981E-3</v>
      </c>
    </row>
    <row r="237" spans="1:180" x14ac:dyDescent="0.2">
      <c r="A237" s="305" t="str">
        <f>_xlfn.CONCAT(IF(LEFT(TRIM(A236),1)="*", "*R", "R"), 1+RIGHT(TRIM(A236),1))</f>
        <v>R4</v>
      </c>
      <c r="B237" s="305" t="str">
        <f t="shared" si="431"/>
        <v>TLSSELC300</v>
      </c>
      <c r="C237" s="305" t="str">
        <f t="shared" si="432"/>
        <v>TL.ELC.SS.300</v>
      </c>
      <c r="D237" s="301" t="str">
        <f t="shared" si="433"/>
        <v>bn-vmt, bn-vmt/a</v>
      </c>
      <c r="E237" s="301" t="str">
        <f t="shared" si="434"/>
        <v>TRNELC</v>
      </c>
      <c r="F237" s="301" t="str">
        <f t="shared" si="435"/>
        <v>TL</v>
      </c>
      <c r="G237" s="315" t="s">
        <v>819</v>
      </c>
      <c r="H237" s="315" t="s">
        <v>36</v>
      </c>
      <c r="I237" s="321" t="e">
        <f>#REF!</f>
        <v>#REF!</v>
      </c>
      <c r="J237" s="315" t="str">
        <f t="shared" si="400"/>
        <v>Minivan-ELC</v>
      </c>
      <c r="K237" s="335" t="e">
        <f>$I237*IF($G237="Pickup", SUMIFS(NewEmisData!E:E, NewEmisData!$A:$A, "Pickup", NewEmisData!$B:$B, $A237, NewEmisData!$C:$C, $H237, NewEmisData!$D:$D, K$2), SUMIFS(NewEmisData!E:E, NewEmisData!$A:$A, "LDV", NewEmisData!$B:$B, $A237, NewEmisData!$C:$C, $H237, NewEmisData!$D:$D, K$2))</f>
        <v>#REF!</v>
      </c>
      <c r="L237" s="335" t="e">
        <f>$I237*IF($G237="Pickup", SUMIFS(NewEmisData!F:F, NewEmisData!$A:$A, "Pickup", NewEmisData!$B:$B, $A237, NewEmisData!$C:$C, $H237, NewEmisData!$D:$D, L$2), SUMIFS(NewEmisData!F:F, NewEmisData!$A:$A, "LDV", NewEmisData!$B:$B, $A237, NewEmisData!$C:$C, $H237, NewEmisData!$D:$D, L$2))</f>
        <v>#REF!</v>
      </c>
      <c r="M237" s="335" t="e">
        <f>$I237*IF($G237="Pickup", SUMIFS(NewEmisData!G:G, NewEmisData!$A:$A, "Pickup", NewEmisData!$B:$B, $A237, NewEmisData!$C:$C, $H237, NewEmisData!$D:$D, M$2), SUMIFS(NewEmisData!G:G, NewEmisData!$A:$A, "LDV", NewEmisData!$B:$B, $A237, NewEmisData!$C:$C, $H237, NewEmisData!$D:$D, M$2))</f>
        <v>#REF!</v>
      </c>
      <c r="N237" s="335" t="e">
        <f>$I237*IF($G237="Pickup", SUMIFS(NewEmisData!H:H, NewEmisData!$A:$A, "Pickup", NewEmisData!$B:$B, $A237, NewEmisData!$C:$C, $H237, NewEmisData!$D:$D, N$2), SUMIFS(NewEmisData!H:H, NewEmisData!$A:$A, "LDV", NewEmisData!$B:$B, $A237, NewEmisData!$C:$C, $H237, NewEmisData!$D:$D, N$2))</f>
        <v>#REF!</v>
      </c>
      <c r="O237" s="335" t="e">
        <f>$I237*IF($G237="Pickup", SUMIFS(NewEmisData!I:I, NewEmisData!$A:$A, "Pickup", NewEmisData!$B:$B, $A237, NewEmisData!$C:$C, $H237, NewEmisData!$D:$D, O$2), SUMIFS(NewEmisData!I:I, NewEmisData!$A:$A, "LDV", NewEmisData!$B:$B, $A237, NewEmisData!$C:$C, $H237, NewEmisData!$D:$D, O$2))</f>
        <v>#REF!</v>
      </c>
      <c r="P237" s="335" t="e">
        <f>$I237*IF($G237="Pickup", SUMIFS(NewEmisData!J:J, NewEmisData!$A:$A, "Pickup", NewEmisData!$B:$B, $A237, NewEmisData!$C:$C, $H237, NewEmisData!$D:$D, P$2), SUMIFS(NewEmisData!J:J, NewEmisData!$A:$A, "LDV", NewEmisData!$B:$B, $A237, NewEmisData!$C:$C, $H237, NewEmisData!$D:$D, P$2))</f>
        <v>#REF!</v>
      </c>
      <c r="Q237" s="335" t="e">
        <f>$I237*IF($G237="Pickup", SUMIFS(NewEmisData!K:K, NewEmisData!$A:$A, "Pickup", NewEmisData!$B:$B, $A237, NewEmisData!$C:$C, $H237, NewEmisData!$D:$D, Q$2), SUMIFS(NewEmisData!K:K, NewEmisData!$A:$A, "LDV", NewEmisData!$B:$B, $A237, NewEmisData!$C:$C, $H237, NewEmisData!$D:$D, Q$2))</f>
        <v>#REF!</v>
      </c>
      <c r="R237" s="335" t="e">
        <f>$I237*IF($G237="Pickup", SUMIFS(NewEmisData!L:L, NewEmisData!$A:$A, "Pickup", NewEmisData!$B:$B, $A237, NewEmisData!$C:$C, $H237, NewEmisData!$D:$D, R$2), SUMIFS(NewEmisData!L:L, NewEmisData!$A:$A, "LDV", NewEmisData!$B:$B, $A237, NewEmisData!$C:$C, $H237, NewEmisData!$D:$D, R$2))</f>
        <v>#REF!</v>
      </c>
      <c r="S237" s="335" t="e">
        <f>$I237*IF($G237="Pickup", SUMIFS(NewEmisData!M:M, NewEmisData!$A:$A, "Pickup", NewEmisData!$B:$B, $A237, NewEmisData!$C:$C, $H237, NewEmisData!$D:$D, S$2), SUMIFS(NewEmisData!M:M, NewEmisData!$A:$A, "LDV", NewEmisData!$B:$B, $A237, NewEmisData!$C:$C, $H237, NewEmisData!$D:$D, S$2))</f>
        <v>#REF!</v>
      </c>
      <c r="T237" s="335">
        <v>0.18630521230514296</v>
      </c>
      <c r="U237" s="335" t="e">
        <f>$I237*IF($G237="Pickup", SUMIFS(NewEmisData!E:E, NewEmisData!$A:$A, "Pickup", NewEmisData!$B:$B, $A237, NewEmisData!$C:$C, $H237, NewEmisData!$D:$D, U$2), SUMIFS(NewEmisData!E:E, NewEmisData!$A:$A, "LDV", NewEmisData!$B:$B, $A237, NewEmisData!$C:$C, $H237, NewEmisData!$D:$D, U$2))</f>
        <v>#REF!</v>
      </c>
      <c r="V237" s="335" t="e">
        <f>$I237*IF($G237="Pickup", SUMIFS(NewEmisData!F:F, NewEmisData!$A:$A, "Pickup", NewEmisData!$B:$B, $A237, NewEmisData!$C:$C, $H237, NewEmisData!$D:$D, V$2), SUMIFS(NewEmisData!F:F, NewEmisData!$A:$A, "LDV", NewEmisData!$B:$B, $A237, NewEmisData!$C:$C, $H237, NewEmisData!$D:$D, V$2))</f>
        <v>#REF!</v>
      </c>
      <c r="W237" s="335" t="e">
        <f>$I237*IF($G237="Pickup", SUMIFS(NewEmisData!G:G, NewEmisData!$A:$A, "Pickup", NewEmisData!$B:$B, $A237, NewEmisData!$C:$C, $H237, NewEmisData!$D:$D, W$2), SUMIFS(NewEmisData!G:G, NewEmisData!$A:$A, "LDV", NewEmisData!$B:$B, $A237, NewEmisData!$C:$C, $H237, NewEmisData!$D:$D, W$2))</f>
        <v>#REF!</v>
      </c>
      <c r="X237" s="335" t="e">
        <f>$I237*IF($G237="Pickup", SUMIFS(NewEmisData!H:H, NewEmisData!$A:$A, "Pickup", NewEmisData!$B:$B, $A237, NewEmisData!$C:$C, $H237, NewEmisData!$D:$D, X$2), SUMIFS(NewEmisData!H:H, NewEmisData!$A:$A, "LDV", NewEmisData!$B:$B, $A237, NewEmisData!$C:$C, $H237, NewEmisData!$D:$D, X$2))</f>
        <v>#REF!</v>
      </c>
      <c r="Y237" s="335" t="e">
        <f>$I237*IF($G237="Pickup", SUMIFS(NewEmisData!I:I, NewEmisData!$A:$A, "Pickup", NewEmisData!$B:$B, $A237, NewEmisData!$C:$C, $H237, NewEmisData!$D:$D, Y$2), SUMIFS(NewEmisData!I:I, NewEmisData!$A:$A, "LDV", NewEmisData!$B:$B, $A237, NewEmisData!$C:$C, $H237, NewEmisData!$D:$D, Y$2))</f>
        <v>#REF!</v>
      </c>
      <c r="Z237" s="335" t="e">
        <f>$I237*IF($G237="Pickup", SUMIFS(NewEmisData!J:J, NewEmisData!$A:$A, "Pickup", NewEmisData!$B:$B, $A237, NewEmisData!$C:$C, $H237, NewEmisData!$D:$D, Z$2), SUMIFS(NewEmisData!J:J, NewEmisData!$A:$A, "LDV", NewEmisData!$B:$B, $A237, NewEmisData!$C:$C, $H237, NewEmisData!$D:$D, Z$2))</f>
        <v>#REF!</v>
      </c>
      <c r="AA237" s="335" t="e">
        <f>$I237*IF($G237="Pickup", SUMIFS(NewEmisData!K:K, NewEmisData!$A:$A, "Pickup", NewEmisData!$B:$B, $A237, NewEmisData!$C:$C, $H237, NewEmisData!$D:$D, AA$2), SUMIFS(NewEmisData!K:K, NewEmisData!$A:$A, "LDV", NewEmisData!$B:$B, $A237, NewEmisData!$C:$C, $H237, NewEmisData!$D:$D, AA$2))</f>
        <v>#REF!</v>
      </c>
      <c r="AB237" s="335" t="e">
        <f>$I237*IF($G237="Pickup", SUMIFS(NewEmisData!L:L, NewEmisData!$A:$A, "Pickup", NewEmisData!$B:$B, $A237, NewEmisData!$C:$C, $H237, NewEmisData!$D:$D, AB$2), SUMIFS(NewEmisData!L:L, NewEmisData!$A:$A, "LDV", NewEmisData!$B:$B, $A237, NewEmisData!$C:$C, $H237, NewEmisData!$D:$D, AB$2))</f>
        <v>#REF!</v>
      </c>
      <c r="AC237" s="335" t="e">
        <f>$I237*IF($G237="Pickup", SUMIFS(NewEmisData!M:M, NewEmisData!$A:$A, "Pickup", NewEmisData!$B:$B, $A237, NewEmisData!$C:$C, $H237, NewEmisData!$D:$D, AC$2), SUMIFS(NewEmisData!M:M, NewEmisData!$A:$A, "LDV", NewEmisData!$B:$B, $A237, NewEmisData!$C:$C, $H237, NewEmisData!$D:$D, AC$2))</f>
        <v>#REF!</v>
      </c>
      <c r="AD237" s="335">
        <v>4.1400383479619739E-2</v>
      </c>
      <c r="AE237" s="335" t="e">
        <f>$I237*IF($G237="Pickup", SUMIFS(NewEmisData!E:E, NewEmisData!$A:$A, "Pickup", NewEmisData!$B:$B, $A237, NewEmisData!$C:$C, $H237, NewEmisData!$D:$D, AE$2), SUMIFS(NewEmisData!E:E, NewEmisData!$A:$A, "LDV", NewEmisData!$B:$B, $A237, NewEmisData!$C:$C, $H237, NewEmisData!$D:$D, AE$2))</f>
        <v>#REF!</v>
      </c>
      <c r="AF237" s="335" t="e">
        <f>$I237*IF($G237="Pickup", SUMIFS(NewEmisData!F:F, NewEmisData!$A:$A, "Pickup", NewEmisData!$B:$B, $A237, NewEmisData!$C:$C, $H237, NewEmisData!$D:$D, AF$2), SUMIFS(NewEmisData!F:F, NewEmisData!$A:$A, "LDV", NewEmisData!$B:$B, $A237, NewEmisData!$C:$C, $H237, NewEmisData!$D:$D, AF$2))</f>
        <v>#REF!</v>
      </c>
      <c r="AG237" s="335" t="e">
        <f>$I237*IF($G237="Pickup", SUMIFS(NewEmisData!G:G, NewEmisData!$A:$A, "Pickup", NewEmisData!$B:$B, $A237, NewEmisData!$C:$C, $H237, NewEmisData!$D:$D, AG$2), SUMIFS(NewEmisData!G:G, NewEmisData!$A:$A, "LDV", NewEmisData!$B:$B, $A237, NewEmisData!$C:$C, $H237, NewEmisData!$D:$D, AG$2))</f>
        <v>#REF!</v>
      </c>
      <c r="AH237" s="335" t="e">
        <f>$I237*IF($G237="Pickup", SUMIFS(NewEmisData!H:H, NewEmisData!$A:$A, "Pickup", NewEmisData!$B:$B, $A237, NewEmisData!$C:$C, $H237, NewEmisData!$D:$D, AH$2), SUMIFS(NewEmisData!H:H, NewEmisData!$A:$A, "LDV", NewEmisData!$B:$B, $A237, NewEmisData!$C:$C, $H237, NewEmisData!$D:$D, AH$2))</f>
        <v>#REF!</v>
      </c>
      <c r="AI237" s="335" t="e">
        <f>$I237*IF($G237="Pickup", SUMIFS(NewEmisData!I:I, NewEmisData!$A:$A, "Pickup", NewEmisData!$B:$B, $A237, NewEmisData!$C:$C, $H237, NewEmisData!$D:$D, AI$2), SUMIFS(NewEmisData!I:I, NewEmisData!$A:$A, "LDV", NewEmisData!$B:$B, $A237, NewEmisData!$C:$C, $H237, NewEmisData!$D:$D, AI$2))</f>
        <v>#REF!</v>
      </c>
      <c r="AJ237" s="335" t="e">
        <f>$I237*IF($G237="Pickup", SUMIFS(NewEmisData!J:J, NewEmisData!$A:$A, "Pickup", NewEmisData!$B:$B, $A237, NewEmisData!$C:$C, $H237, NewEmisData!$D:$D, AJ$2), SUMIFS(NewEmisData!J:J, NewEmisData!$A:$A, "LDV", NewEmisData!$B:$B, $A237, NewEmisData!$C:$C, $H237, NewEmisData!$D:$D, AJ$2))</f>
        <v>#REF!</v>
      </c>
      <c r="AK237" s="335" t="e">
        <f>$I237*IF($G237="Pickup", SUMIFS(NewEmisData!K:K, NewEmisData!$A:$A, "Pickup", NewEmisData!$B:$B, $A237, NewEmisData!$C:$C, $H237, NewEmisData!$D:$D, AK$2), SUMIFS(NewEmisData!K:K, NewEmisData!$A:$A, "LDV", NewEmisData!$B:$B, $A237, NewEmisData!$C:$C, $H237, NewEmisData!$D:$D, AK$2))</f>
        <v>#REF!</v>
      </c>
      <c r="AL237" s="335" t="e">
        <f>$I237*IF($G237="Pickup", SUMIFS(NewEmisData!L:L, NewEmisData!$A:$A, "Pickup", NewEmisData!$B:$B, $A237, NewEmisData!$C:$C, $H237, NewEmisData!$D:$D, AL$2), SUMIFS(NewEmisData!L:L, NewEmisData!$A:$A, "LDV", NewEmisData!$B:$B, $A237, NewEmisData!$C:$C, $H237, NewEmisData!$D:$D, AL$2))</f>
        <v>#REF!</v>
      </c>
      <c r="AM237" s="335" t="e">
        <f>$I237*IF($G237="Pickup", SUMIFS(NewEmisData!M:M, NewEmisData!$A:$A, "Pickup", NewEmisData!$B:$B, $A237, NewEmisData!$C:$C, $H237, NewEmisData!$D:$D, AM$2), SUMIFS(NewEmisData!M:M, NewEmisData!$A:$A, "LDV", NewEmisData!$B:$B, $A237, NewEmisData!$C:$C, $H237, NewEmisData!$D:$D, AM$2))</f>
        <v>#REF!</v>
      </c>
      <c r="AN237" s="335">
        <v>1.7932369531470629E-3</v>
      </c>
      <c r="AO237" s="335" t="e">
        <f>$I237*IF($G237="Pickup", SUMIFS(NewEmisData!E:E, NewEmisData!$A:$A, "Pickup", NewEmisData!$B:$B, $A237, NewEmisData!$C:$C, $H237, NewEmisData!$D:$D, AO$2), SUMIFS(NewEmisData!E:E, NewEmisData!$A:$A, "LDV", NewEmisData!$B:$B, $A237, NewEmisData!$C:$C, $H237, NewEmisData!$D:$D, AO$2))</f>
        <v>#REF!</v>
      </c>
      <c r="AP237" s="335" t="e">
        <f>$I237*IF($G237="Pickup", SUMIFS(NewEmisData!F:F, NewEmisData!$A:$A, "Pickup", NewEmisData!$B:$B, $A237, NewEmisData!$C:$C, $H237, NewEmisData!$D:$D, AP$2), SUMIFS(NewEmisData!F:F, NewEmisData!$A:$A, "LDV", NewEmisData!$B:$B, $A237, NewEmisData!$C:$C, $H237, NewEmisData!$D:$D, AP$2))</f>
        <v>#REF!</v>
      </c>
      <c r="AQ237" s="335" t="e">
        <f>$I237*IF($G237="Pickup", SUMIFS(NewEmisData!G:G, NewEmisData!$A:$A, "Pickup", NewEmisData!$B:$B, $A237, NewEmisData!$C:$C, $H237, NewEmisData!$D:$D, AQ$2), SUMIFS(NewEmisData!G:G, NewEmisData!$A:$A, "LDV", NewEmisData!$B:$B, $A237, NewEmisData!$C:$C, $H237, NewEmisData!$D:$D, AQ$2))</f>
        <v>#REF!</v>
      </c>
      <c r="AR237" s="335" t="e">
        <f>$I237*IF($G237="Pickup", SUMIFS(NewEmisData!H:H, NewEmisData!$A:$A, "Pickup", NewEmisData!$B:$B, $A237, NewEmisData!$C:$C, $H237, NewEmisData!$D:$D, AR$2), SUMIFS(NewEmisData!H:H, NewEmisData!$A:$A, "LDV", NewEmisData!$B:$B, $A237, NewEmisData!$C:$C, $H237, NewEmisData!$D:$D, AR$2))</f>
        <v>#REF!</v>
      </c>
      <c r="AS237" s="335" t="e">
        <f>$I237*IF($G237="Pickup", SUMIFS(NewEmisData!I:I, NewEmisData!$A:$A, "Pickup", NewEmisData!$B:$B, $A237, NewEmisData!$C:$C, $H237, NewEmisData!$D:$D, AS$2), SUMIFS(NewEmisData!I:I, NewEmisData!$A:$A, "LDV", NewEmisData!$B:$B, $A237, NewEmisData!$C:$C, $H237, NewEmisData!$D:$D, AS$2))</f>
        <v>#REF!</v>
      </c>
      <c r="AT237" s="335" t="e">
        <f>$I237*IF($G237="Pickup", SUMIFS(NewEmisData!J:J, NewEmisData!$A:$A, "Pickup", NewEmisData!$B:$B, $A237, NewEmisData!$C:$C, $H237, NewEmisData!$D:$D, AT$2), SUMIFS(NewEmisData!J:J, NewEmisData!$A:$A, "LDV", NewEmisData!$B:$B, $A237, NewEmisData!$C:$C, $H237, NewEmisData!$D:$D, AT$2))</f>
        <v>#REF!</v>
      </c>
      <c r="AU237" s="335" t="e">
        <f>$I237*IF($G237="Pickup", SUMIFS(NewEmisData!K:K, NewEmisData!$A:$A, "Pickup", NewEmisData!$B:$B, $A237, NewEmisData!$C:$C, $H237, NewEmisData!$D:$D, AU$2), SUMIFS(NewEmisData!K:K, NewEmisData!$A:$A, "LDV", NewEmisData!$B:$B, $A237, NewEmisData!$C:$C, $H237, NewEmisData!$D:$D, AU$2))</f>
        <v>#REF!</v>
      </c>
      <c r="AV237" s="335" t="e">
        <f>$I237*IF($G237="Pickup", SUMIFS(NewEmisData!L:L, NewEmisData!$A:$A, "Pickup", NewEmisData!$B:$B, $A237, NewEmisData!$C:$C, $H237, NewEmisData!$D:$D, AV$2), SUMIFS(NewEmisData!L:L, NewEmisData!$A:$A, "LDV", NewEmisData!$B:$B, $A237, NewEmisData!$C:$C, $H237, NewEmisData!$D:$D, AV$2))</f>
        <v>#REF!</v>
      </c>
      <c r="AW237" s="335" t="e">
        <f>$I237*IF($G237="Pickup", SUMIFS(NewEmisData!M:M, NewEmisData!$A:$A, "Pickup", NewEmisData!$B:$B, $A237, NewEmisData!$C:$C, $H237, NewEmisData!$D:$D, AW$2), SUMIFS(NewEmisData!M:M, NewEmisData!$A:$A, "LDV", NewEmisData!$B:$B, $A237, NewEmisData!$C:$C, $H237, NewEmisData!$D:$D, AW$2))</f>
        <v>#REF!</v>
      </c>
      <c r="AX237" s="335">
        <v>3.3449762373957422E-2</v>
      </c>
      <c r="AY237" s="335" t="e">
        <f>$I237*IF($G237="Pickup", SUMIFS(NewEmisData!E:E, NewEmisData!$A:$A, "Pickup", NewEmisData!$B:$B, $A237, NewEmisData!$C:$C, $H237, NewEmisData!$D:$D, AY$2), SUMIFS(NewEmisData!E:E, NewEmisData!$A:$A, "LDV", NewEmisData!$B:$B, $A237, NewEmisData!$C:$C, $H237, NewEmisData!$D:$D, AY$2))</f>
        <v>#REF!</v>
      </c>
      <c r="AZ237" s="335" t="e">
        <f>$I237*IF($G237="Pickup", SUMIFS(NewEmisData!F:F, NewEmisData!$A:$A, "Pickup", NewEmisData!$B:$B, $A237, NewEmisData!$C:$C, $H237, NewEmisData!$D:$D, AZ$2), SUMIFS(NewEmisData!F:F, NewEmisData!$A:$A, "LDV", NewEmisData!$B:$B, $A237, NewEmisData!$C:$C, $H237, NewEmisData!$D:$D, AZ$2))</f>
        <v>#REF!</v>
      </c>
      <c r="BA237" s="335" t="e">
        <f>$I237*IF($G237="Pickup", SUMIFS(NewEmisData!G:G, NewEmisData!$A:$A, "Pickup", NewEmisData!$B:$B, $A237, NewEmisData!$C:$C, $H237, NewEmisData!$D:$D, BA$2), SUMIFS(NewEmisData!G:G, NewEmisData!$A:$A, "LDV", NewEmisData!$B:$B, $A237, NewEmisData!$C:$C, $H237, NewEmisData!$D:$D, BA$2))</f>
        <v>#REF!</v>
      </c>
      <c r="BB237" s="335" t="e">
        <f>$I237*IF($G237="Pickup", SUMIFS(NewEmisData!H:H, NewEmisData!$A:$A, "Pickup", NewEmisData!$B:$B, $A237, NewEmisData!$C:$C, $H237, NewEmisData!$D:$D, BB$2), SUMIFS(NewEmisData!H:H, NewEmisData!$A:$A, "LDV", NewEmisData!$B:$B, $A237, NewEmisData!$C:$C, $H237, NewEmisData!$D:$D, BB$2))</f>
        <v>#REF!</v>
      </c>
      <c r="BC237" s="335" t="e">
        <f>$I237*IF($G237="Pickup", SUMIFS(NewEmisData!I:I, NewEmisData!$A:$A, "Pickup", NewEmisData!$B:$B, $A237, NewEmisData!$C:$C, $H237, NewEmisData!$D:$D, BC$2), SUMIFS(NewEmisData!I:I, NewEmisData!$A:$A, "LDV", NewEmisData!$B:$B, $A237, NewEmisData!$C:$C, $H237, NewEmisData!$D:$D, BC$2))</f>
        <v>#REF!</v>
      </c>
      <c r="BD237" s="335" t="e">
        <f>$I237*IF($G237="Pickup", SUMIFS(NewEmisData!J:J, NewEmisData!$A:$A, "Pickup", NewEmisData!$B:$B, $A237, NewEmisData!$C:$C, $H237, NewEmisData!$D:$D, BD$2), SUMIFS(NewEmisData!J:J, NewEmisData!$A:$A, "LDV", NewEmisData!$B:$B, $A237, NewEmisData!$C:$C, $H237, NewEmisData!$D:$D, BD$2))</f>
        <v>#REF!</v>
      </c>
      <c r="BE237" s="335" t="e">
        <f>$I237*IF($G237="Pickup", SUMIFS(NewEmisData!K:K, NewEmisData!$A:$A, "Pickup", NewEmisData!$B:$B, $A237, NewEmisData!$C:$C, $H237, NewEmisData!$D:$D, BE$2), SUMIFS(NewEmisData!K:K, NewEmisData!$A:$A, "LDV", NewEmisData!$B:$B, $A237, NewEmisData!$C:$C, $H237, NewEmisData!$D:$D, BE$2))</f>
        <v>#REF!</v>
      </c>
      <c r="BF237" s="335" t="e">
        <f>$I237*IF($G237="Pickup", SUMIFS(NewEmisData!L:L, NewEmisData!$A:$A, "Pickup", NewEmisData!$B:$B, $A237, NewEmisData!$C:$C, $H237, NewEmisData!$D:$D, BF$2), SUMIFS(NewEmisData!L:L, NewEmisData!$A:$A, "LDV", NewEmisData!$B:$B, $A237, NewEmisData!$C:$C, $H237, NewEmisData!$D:$D, BF$2))</f>
        <v>#REF!</v>
      </c>
      <c r="BG237" s="335" t="e">
        <f>$I237*IF($G237="Pickup", SUMIFS(NewEmisData!M:M, NewEmisData!$A:$A, "Pickup", NewEmisData!$B:$B, $A237, NewEmisData!$C:$C, $H237, NewEmisData!$D:$D, BG$2), SUMIFS(NewEmisData!M:M, NewEmisData!$A:$A, "LDV", NewEmisData!$B:$B, $A237, NewEmisData!$C:$C, $H237, NewEmisData!$D:$D, BG$2))</f>
        <v>#REF!</v>
      </c>
      <c r="BH237" s="335">
        <v>6.7379974655566981E-3</v>
      </c>
      <c r="BI237" s="335" t="e">
        <f>$I237*IF($G237="Pickup", SUMIFS(NewEmisData!E:E, NewEmisData!$A:$A, "Pickup", NewEmisData!$B:$B, $A237, NewEmisData!$C:$C, $H237, NewEmisData!$D:$D, BI$2), SUMIFS(NewEmisData!E:E, NewEmisData!$A:$A, "LDV", NewEmisData!$B:$B, $A237, NewEmisData!$C:$C, $H237, NewEmisData!$D:$D, BI$2))</f>
        <v>#REF!</v>
      </c>
      <c r="BJ237" s="335" t="e">
        <f>$I237*IF($G237="Pickup", SUMIFS(NewEmisData!F:F, NewEmisData!$A:$A, "Pickup", NewEmisData!$B:$B, $A237, NewEmisData!$C:$C, $H237, NewEmisData!$D:$D, BJ$2), SUMIFS(NewEmisData!F:F, NewEmisData!$A:$A, "LDV", NewEmisData!$B:$B, $A237, NewEmisData!$C:$C, $H237, NewEmisData!$D:$D, BJ$2))</f>
        <v>#REF!</v>
      </c>
      <c r="BK237" s="335" t="e">
        <f>$I237*IF($G237="Pickup", SUMIFS(NewEmisData!G:G, NewEmisData!$A:$A, "Pickup", NewEmisData!$B:$B, $A237, NewEmisData!$C:$C, $H237, NewEmisData!$D:$D, BK$2), SUMIFS(NewEmisData!G:G, NewEmisData!$A:$A, "LDV", NewEmisData!$B:$B, $A237, NewEmisData!$C:$C, $H237, NewEmisData!$D:$D, BK$2))</f>
        <v>#REF!</v>
      </c>
      <c r="BL237" s="335" t="e">
        <f>$I237*IF($G237="Pickup", SUMIFS(NewEmisData!H:H, NewEmisData!$A:$A, "Pickup", NewEmisData!$B:$B, $A237, NewEmisData!$C:$C, $H237, NewEmisData!$D:$D, BL$2), SUMIFS(NewEmisData!H:H, NewEmisData!$A:$A, "LDV", NewEmisData!$B:$B, $A237, NewEmisData!$C:$C, $H237, NewEmisData!$D:$D, BL$2))</f>
        <v>#REF!</v>
      </c>
      <c r="BM237" s="335" t="e">
        <f>$I237*IF($G237="Pickup", SUMIFS(NewEmisData!I:I, NewEmisData!$A:$A, "Pickup", NewEmisData!$B:$B, $A237, NewEmisData!$C:$C, $H237, NewEmisData!$D:$D, BM$2), SUMIFS(NewEmisData!I:I, NewEmisData!$A:$A, "LDV", NewEmisData!$B:$B, $A237, NewEmisData!$C:$C, $H237, NewEmisData!$D:$D, BM$2))</f>
        <v>#REF!</v>
      </c>
      <c r="BN237" s="335" t="e">
        <f>$I237*IF($G237="Pickup", SUMIFS(NewEmisData!J:J, NewEmisData!$A:$A, "Pickup", NewEmisData!$B:$B, $A237, NewEmisData!$C:$C, $H237, NewEmisData!$D:$D, BN$2), SUMIFS(NewEmisData!J:J, NewEmisData!$A:$A, "LDV", NewEmisData!$B:$B, $A237, NewEmisData!$C:$C, $H237, NewEmisData!$D:$D, BN$2))</f>
        <v>#REF!</v>
      </c>
      <c r="BO237" s="335" t="e">
        <f>$I237*IF($G237="Pickup", SUMIFS(NewEmisData!K:K, NewEmisData!$A:$A, "Pickup", NewEmisData!$B:$B, $A237, NewEmisData!$C:$C, $H237, NewEmisData!$D:$D, BO$2), SUMIFS(NewEmisData!K:K, NewEmisData!$A:$A, "LDV", NewEmisData!$B:$B, $A237, NewEmisData!$C:$C, $H237, NewEmisData!$D:$D, BO$2))</f>
        <v>#REF!</v>
      </c>
      <c r="BP237" s="335" t="e">
        <f>$I237*IF($G237="Pickup", SUMIFS(NewEmisData!L:L, NewEmisData!$A:$A, "Pickup", NewEmisData!$B:$B, $A237, NewEmisData!$C:$C, $H237, NewEmisData!$D:$D, BP$2), SUMIFS(NewEmisData!L:L, NewEmisData!$A:$A, "LDV", NewEmisData!$B:$B, $A237, NewEmisData!$C:$C, $H237, NewEmisData!$D:$D, BP$2))</f>
        <v>#REF!</v>
      </c>
      <c r="BQ237" s="335" t="e">
        <f>$I237*IF($G237="Pickup", SUMIFS(NewEmisData!M:M, NewEmisData!$A:$A, "Pickup", NewEmisData!$B:$B, $A237, NewEmisData!$C:$C, $H237, NewEmisData!$D:$D, BQ$2), SUMIFS(NewEmisData!M:M, NewEmisData!$A:$A, "LDV", NewEmisData!$B:$B, $A237, NewEmisData!$C:$C, $H237, NewEmisData!$D:$D, BQ$2))</f>
        <v>#REF!</v>
      </c>
      <c r="BR237" s="335">
        <v>0.9864641678386572</v>
      </c>
      <c r="BS237" s="335" t="e">
        <f>$I237*IF($G237="Pickup", SUMIFS(NewEmisData!E:E, NewEmisData!$A:$A, "Pickup", NewEmisData!$B:$B, $A237, NewEmisData!$C:$C, $H237, NewEmisData!$D:$D, BS$2), SUMIFS(NewEmisData!E:E, NewEmisData!$A:$A, "LDV", NewEmisData!$B:$B, $A237, NewEmisData!$C:$C, $H237, NewEmisData!$D:$D, BS$2))</f>
        <v>#REF!</v>
      </c>
      <c r="BT237" s="335" t="e">
        <f>$I237*IF($G237="Pickup", SUMIFS(NewEmisData!F:F, NewEmisData!$A:$A, "Pickup", NewEmisData!$B:$B, $A237, NewEmisData!$C:$C, $H237, NewEmisData!$D:$D, BT$2), SUMIFS(NewEmisData!F:F, NewEmisData!$A:$A, "LDV", NewEmisData!$B:$B, $A237, NewEmisData!$C:$C, $H237, NewEmisData!$D:$D, BT$2))</f>
        <v>#REF!</v>
      </c>
      <c r="BU237" s="335" t="e">
        <f>$I237*IF($G237="Pickup", SUMIFS(NewEmisData!G:G, NewEmisData!$A:$A, "Pickup", NewEmisData!$B:$B, $A237, NewEmisData!$C:$C, $H237, NewEmisData!$D:$D, BU$2), SUMIFS(NewEmisData!G:G, NewEmisData!$A:$A, "LDV", NewEmisData!$B:$B, $A237, NewEmisData!$C:$C, $H237, NewEmisData!$D:$D, BU$2))</f>
        <v>#REF!</v>
      </c>
      <c r="BV237" s="335" t="e">
        <f>$I237*IF($G237="Pickup", SUMIFS(NewEmisData!H:H, NewEmisData!$A:$A, "Pickup", NewEmisData!$B:$B, $A237, NewEmisData!$C:$C, $H237, NewEmisData!$D:$D, BV$2), SUMIFS(NewEmisData!H:H, NewEmisData!$A:$A, "LDV", NewEmisData!$B:$B, $A237, NewEmisData!$C:$C, $H237, NewEmisData!$D:$D, BV$2))</f>
        <v>#REF!</v>
      </c>
      <c r="BW237" s="335" t="e">
        <f>$I237*IF($G237="Pickup", SUMIFS(NewEmisData!I:I, NewEmisData!$A:$A, "Pickup", NewEmisData!$B:$B, $A237, NewEmisData!$C:$C, $H237, NewEmisData!$D:$D, BW$2), SUMIFS(NewEmisData!I:I, NewEmisData!$A:$A, "LDV", NewEmisData!$B:$B, $A237, NewEmisData!$C:$C, $H237, NewEmisData!$D:$D, BW$2))</f>
        <v>#REF!</v>
      </c>
      <c r="BX237" s="335" t="e">
        <f>$I237*IF($G237="Pickup", SUMIFS(NewEmisData!J:J, NewEmisData!$A:$A, "Pickup", NewEmisData!$B:$B, $A237, NewEmisData!$C:$C, $H237, NewEmisData!$D:$D, BX$2), SUMIFS(NewEmisData!J:J, NewEmisData!$A:$A, "LDV", NewEmisData!$B:$B, $A237, NewEmisData!$C:$C, $H237, NewEmisData!$D:$D, BX$2))</f>
        <v>#REF!</v>
      </c>
      <c r="BY237" s="335" t="e">
        <f>$I237*IF($G237="Pickup", SUMIFS(NewEmisData!K:K, NewEmisData!$A:$A, "Pickup", NewEmisData!$B:$B, $A237, NewEmisData!$C:$C, $H237, NewEmisData!$D:$D, BY$2), SUMIFS(NewEmisData!K:K, NewEmisData!$A:$A, "LDV", NewEmisData!$B:$B, $A237, NewEmisData!$C:$C, $H237, NewEmisData!$D:$D, BY$2))</f>
        <v>#REF!</v>
      </c>
      <c r="BZ237" s="335" t="e">
        <f>$I237*IF($G237="Pickup", SUMIFS(NewEmisData!L:L, NewEmisData!$A:$A, "Pickup", NewEmisData!$B:$B, $A237, NewEmisData!$C:$C, $H237, NewEmisData!$D:$D, BZ$2), SUMIFS(NewEmisData!L:L, NewEmisData!$A:$A, "LDV", NewEmisData!$B:$B, $A237, NewEmisData!$C:$C, $H237, NewEmisData!$D:$D, BZ$2))</f>
        <v>#REF!</v>
      </c>
      <c r="CA237" s="335" t="e">
        <f>$I237*IF($G237="Pickup", SUMIFS(NewEmisData!M:M, NewEmisData!$A:$A, "Pickup", NewEmisData!$B:$B, $A237, NewEmisData!$C:$C, $H237, NewEmisData!$D:$D, CA$2), SUMIFS(NewEmisData!M:M, NewEmisData!$A:$A, "LDV", NewEmisData!$B:$B, $A237, NewEmisData!$C:$C, $H237, NewEmisData!$D:$D, CA$2))</f>
        <v>#REF!</v>
      </c>
      <c r="CB237" s="335">
        <v>4.2418574417464452E-2</v>
      </c>
      <c r="CC237" s="335" t="e">
        <f>$I237*IF($G237="Pickup", SUMIFS(NewEmisData!E:E, NewEmisData!$A:$A, "Pickup", NewEmisData!$B:$B, $A237, NewEmisData!$C:$C, $H237, NewEmisData!$D:$D, CC$2), SUMIFS(NewEmisData!E:E, NewEmisData!$A:$A, "LDV", NewEmisData!$B:$B, $A237, NewEmisData!$C:$C, $H237, NewEmisData!$D:$D, CC$2))</f>
        <v>#REF!</v>
      </c>
      <c r="CD237" s="335" t="e">
        <f>$I237*IF($G237="Pickup", SUMIFS(NewEmisData!F:F, NewEmisData!$A:$A, "Pickup", NewEmisData!$B:$B, $A237, NewEmisData!$C:$C, $H237, NewEmisData!$D:$D, CD$2), SUMIFS(NewEmisData!F:F, NewEmisData!$A:$A, "LDV", NewEmisData!$B:$B, $A237, NewEmisData!$C:$C, $H237, NewEmisData!$D:$D, CD$2))</f>
        <v>#REF!</v>
      </c>
      <c r="CE237" s="335" t="e">
        <f>$I237*IF($G237="Pickup", SUMIFS(NewEmisData!G:G, NewEmisData!$A:$A, "Pickup", NewEmisData!$B:$B, $A237, NewEmisData!$C:$C, $H237, NewEmisData!$D:$D, CE$2), SUMIFS(NewEmisData!G:G, NewEmisData!$A:$A, "LDV", NewEmisData!$B:$B, $A237, NewEmisData!$C:$C, $H237, NewEmisData!$D:$D, CE$2))</f>
        <v>#REF!</v>
      </c>
      <c r="CF237" s="335" t="e">
        <f>$I237*IF($G237="Pickup", SUMIFS(NewEmisData!H:H, NewEmisData!$A:$A, "Pickup", NewEmisData!$B:$B, $A237, NewEmisData!$C:$C, $H237, NewEmisData!$D:$D, CF$2), SUMIFS(NewEmisData!H:H, NewEmisData!$A:$A, "LDV", NewEmisData!$B:$B, $A237, NewEmisData!$C:$C, $H237, NewEmisData!$D:$D, CF$2))</f>
        <v>#REF!</v>
      </c>
      <c r="CG237" s="335" t="e">
        <f>$I237*IF($G237="Pickup", SUMIFS(NewEmisData!I:I, NewEmisData!$A:$A, "Pickup", NewEmisData!$B:$B, $A237, NewEmisData!$C:$C, $H237, NewEmisData!$D:$D, CG$2), SUMIFS(NewEmisData!I:I, NewEmisData!$A:$A, "LDV", NewEmisData!$B:$B, $A237, NewEmisData!$C:$C, $H237, NewEmisData!$D:$D, CG$2))</f>
        <v>#REF!</v>
      </c>
      <c r="CH237" s="335" t="e">
        <f>$I237*IF($G237="Pickup", SUMIFS(NewEmisData!J:J, NewEmisData!$A:$A, "Pickup", NewEmisData!$B:$B, $A237, NewEmisData!$C:$C, $H237, NewEmisData!$D:$D, CH$2), SUMIFS(NewEmisData!J:J, NewEmisData!$A:$A, "LDV", NewEmisData!$B:$B, $A237, NewEmisData!$C:$C, $H237, NewEmisData!$D:$D, CH$2))</f>
        <v>#REF!</v>
      </c>
      <c r="CI237" s="335" t="e">
        <f>$I237*IF($G237="Pickup", SUMIFS(NewEmisData!K:K, NewEmisData!$A:$A, "Pickup", NewEmisData!$B:$B, $A237, NewEmisData!$C:$C, $H237, NewEmisData!$D:$D, CI$2), SUMIFS(NewEmisData!K:K, NewEmisData!$A:$A, "LDV", NewEmisData!$B:$B, $A237, NewEmisData!$C:$C, $H237, NewEmisData!$D:$D, CI$2))</f>
        <v>#REF!</v>
      </c>
      <c r="CJ237" s="335" t="e">
        <f>$I237*IF($G237="Pickup", SUMIFS(NewEmisData!L:L, NewEmisData!$A:$A, "Pickup", NewEmisData!$B:$B, $A237, NewEmisData!$C:$C, $H237, NewEmisData!$D:$D, CJ$2), SUMIFS(NewEmisData!L:L, NewEmisData!$A:$A, "LDV", NewEmisData!$B:$B, $A237, NewEmisData!$C:$C, $H237, NewEmisData!$D:$D, CJ$2))</f>
        <v>#REF!</v>
      </c>
      <c r="CK237" s="335" t="e">
        <f>$I237*IF($G237="Pickup", SUMIFS(NewEmisData!M:M, NewEmisData!$A:$A, "Pickup", NewEmisData!$B:$B, $A237, NewEmisData!$C:$C, $H237, NewEmisData!$D:$D, CK$2), SUMIFS(NewEmisData!M:M, NewEmisData!$A:$A, "LDV", NewEmisData!$B:$B, $A237, NewEmisData!$C:$C, $H237, NewEmisData!$D:$D, CK$2))</f>
        <v>#REF!</v>
      </c>
      <c r="CL237" s="335">
        <v>1.534212041318854E-2</v>
      </c>
      <c r="CM237" s="335" t="e">
        <f>$I237*IF($G237="Pickup", SUMIFS(NewEmisData!E:E, NewEmisData!$A:$A, "Pickup", NewEmisData!$B:$B, $A237, NewEmisData!$C:$C, $H237, NewEmisData!$D:$D, CM$2), SUMIFS(NewEmisData!E:E, NewEmisData!$A:$A, "LDV", NewEmisData!$B:$B, $A237, NewEmisData!$C:$C, $H237, NewEmisData!$D:$D, CM$2))</f>
        <v>#REF!</v>
      </c>
      <c r="CN237" s="335" t="e">
        <f>$I237*IF($G237="Pickup", SUMIFS(NewEmisData!F:F, NewEmisData!$A:$A, "Pickup", NewEmisData!$B:$B, $A237, NewEmisData!$C:$C, $H237, NewEmisData!$D:$D, CN$2), SUMIFS(NewEmisData!F:F, NewEmisData!$A:$A, "LDV", NewEmisData!$B:$B, $A237, NewEmisData!$C:$C, $H237, NewEmisData!$D:$D, CN$2))</f>
        <v>#REF!</v>
      </c>
      <c r="CO237" s="335" t="e">
        <f>$I237*IF($G237="Pickup", SUMIFS(NewEmisData!G:G, NewEmisData!$A:$A, "Pickup", NewEmisData!$B:$B, $A237, NewEmisData!$C:$C, $H237, NewEmisData!$D:$D, CO$2), SUMIFS(NewEmisData!G:G, NewEmisData!$A:$A, "LDV", NewEmisData!$B:$B, $A237, NewEmisData!$C:$C, $H237, NewEmisData!$D:$D, CO$2))</f>
        <v>#REF!</v>
      </c>
      <c r="CP237" s="335" t="e">
        <f>$I237*IF($G237="Pickup", SUMIFS(NewEmisData!H:H, NewEmisData!$A:$A, "Pickup", NewEmisData!$B:$B, $A237, NewEmisData!$C:$C, $H237, NewEmisData!$D:$D, CP$2), SUMIFS(NewEmisData!H:H, NewEmisData!$A:$A, "LDV", NewEmisData!$B:$B, $A237, NewEmisData!$C:$C, $H237, NewEmisData!$D:$D, CP$2))</f>
        <v>#REF!</v>
      </c>
      <c r="CQ237" s="335" t="e">
        <f>$I237*IF($G237="Pickup", SUMIFS(NewEmisData!I:I, NewEmisData!$A:$A, "Pickup", NewEmisData!$B:$B, $A237, NewEmisData!$C:$C, $H237, NewEmisData!$D:$D, CQ$2), SUMIFS(NewEmisData!I:I, NewEmisData!$A:$A, "LDV", NewEmisData!$B:$B, $A237, NewEmisData!$C:$C, $H237, NewEmisData!$D:$D, CQ$2))</f>
        <v>#REF!</v>
      </c>
      <c r="CR237" s="335" t="e">
        <f>$I237*IF($G237="Pickup", SUMIFS(NewEmisData!J:J, NewEmisData!$A:$A, "Pickup", NewEmisData!$B:$B, $A237, NewEmisData!$C:$C, $H237, NewEmisData!$D:$D, CR$2), SUMIFS(NewEmisData!J:J, NewEmisData!$A:$A, "LDV", NewEmisData!$B:$B, $A237, NewEmisData!$C:$C, $H237, NewEmisData!$D:$D, CR$2))</f>
        <v>#REF!</v>
      </c>
      <c r="CS237" s="335" t="e">
        <f>$I237*IF($G237="Pickup", SUMIFS(NewEmisData!K:K, NewEmisData!$A:$A, "Pickup", NewEmisData!$B:$B, $A237, NewEmisData!$C:$C, $H237, NewEmisData!$D:$D, CS$2), SUMIFS(NewEmisData!K:K, NewEmisData!$A:$A, "LDV", NewEmisData!$B:$B, $A237, NewEmisData!$C:$C, $H237, NewEmisData!$D:$D, CS$2))</f>
        <v>#REF!</v>
      </c>
      <c r="CT237" s="335" t="e">
        <f>$I237*IF($G237="Pickup", SUMIFS(NewEmisData!L:L, NewEmisData!$A:$A, "Pickup", NewEmisData!$B:$B, $A237, NewEmisData!$C:$C, $H237, NewEmisData!$D:$D, CT$2), SUMIFS(NewEmisData!L:L, NewEmisData!$A:$A, "LDV", NewEmisData!$B:$B, $A237, NewEmisData!$C:$C, $H237, NewEmisData!$D:$D, CT$2))</f>
        <v>#REF!</v>
      </c>
      <c r="CU237" s="335" t="e">
        <f>$I237*IF($G237="Pickup", SUMIFS(NewEmisData!M:M, NewEmisData!$A:$A, "Pickup", NewEmisData!$B:$B, $A237, NewEmisData!$C:$C, $H237, NewEmisData!$D:$D, CU$2), SUMIFS(NewEmisData!M:M, NewEmisData!$A:$A, "LDV", NewEmisData!$B:$B, $A237, NewEmisData!$C:$C, $H237, NewEmisData!$D:$D, CU$2))</f>
        <v>#REF!</v>
      </c>
      <c r="CV237" s="335">
        <v>4.7566497296473616E-3</v>
      </c>
      <c r="CW237" s="335">
        <v>2.2916065704373795E-3</v>
      </c>
      <c r="CX237" s="335">
        <v>1.8746702166884215E-3</v>
      </c>
      <c r="CY237" s="335">
        <v>1.5173254739063334E-3</v>
      </c>
      <c r="CZ237" s="335">
        <v>1.2796299371776378E-3</v>
      </c>
      <c r="DA237" s="335">
        <v>9.7820221375331286E-4</v>
      </c>
      <c r="DB237" s="335">
        <v>7.6885754354862003E-4</v>
      </c>
      <c r="DC237" s="335">
        <v>7.4349846546621222E-4</v>
      </c>
      <c r="DD237" s="335">
        <v>7.2935869112507378E-4</v>
      </c>
      <c r="DE237" s="335">
        <v>7.2476795409733496E-4</v>
      </c>
      <c r="DF237" s="335">
        <v>7.2476795409733496E-4</v>
      </c>
      <c r="DG237" s="335" t="e">
        <f>$I237*IF($G237="Pickup", SUMIFS(NewEmisData!E:E, NewEmisData!$A:$A, "Pickup", NewEmisData!$B:$B, $A237, NewEmisData!$C:$C, $H237, NewEmisData!$D:$D, DG$2), SUMIFS(NewEmisData!E:E, NewEmisData!$A:$A, "LDV", NewEmisData!$B:$B, $A237, NewEmisData!$C:$C, $H237, NewEmisData!$D:$D, DG$2))</f>
        <v>#REF!</v>
      </c>
      <c r="DH237" s="335" t="e">
        <f>$I237*IF($G237="Pickup", SUMIFS(NewEmisData!F:F, NewEmisData!$A:$A, "Pickup", NewEmisData!$B:$B, $A237, NewEmisData!$C:$C, $H237, NewEmisData!$D:$D, DH$2), SUMIFS(NewEmisData!F:F, NewEmisData!$A:$A, "LDV", NewEmisData!$B:$B, $A237, NewEmisData!$C:$C, $H237, NewEmisData!$D:$D, DH$2))</f>
        <v>#REF!</v>
      </c>
      <c r="DI237" s="335" t="e">
        <f>$I237*IF($G237="Pickup", SUMIFS(NewEmisData!G:G, NewEmisData!$A:$A, "Pickup", NewEmisData!$B:$B, $A237, NewEmisData!$C:$C, $H237, NewEmisData!$D:$D, DI$2), SUMIFS(NewEmisData!G:G, NewEmisData!$A:$A, "LDV", NewEmisData!$B:$B, $A237, NewEmisData!$C:$C, $H237, NewEmisData!$D:$D, DI$2))</f>
        <v>#REF!</v>
      </c>
      <c r="DJ237" s="335" t="e">
        <f>$I237*IF($G237="Pickup", SUMIFS(NewEmisData!H:H, NewEmisData!$A:$A, "Pickup", NewEmisData!$B:$B, $A237, NewEmisData!$C:$C, $H237, NewEmisData!$D:$D, DJ$2), SUMIFS(NewEmisData!H:H, NewEmisData!$A:$A, "LDV", NewEmisData!$B:$B, $A237, NewEmisData!$C:$C, $H237, NewEmisData!$D:$D, DJ$2))</f>
        <v>#REF!</v>
      </c>
      <c r="DK237" s="335" t="e">
        <f>$I237*IF($G237="Pickup", SUMIFS(NewEmisData!I:I, NewEmisData!$A:$A, "Pickup", NewEmisData!$B:$B, $A237, NewEmisData!$C:$C, $H237, NewEmisData!$D:$D, DK$2), SUMIFS(NewEmisData!I:I, NewEmisData!$A:$A, "LDV", NewEmisData!$B:$B, $A237, NewEmisData!$C:$C, $H237, NewEmisData!$D:$D, DK$2))</f>
        <v>#REF!</v>
      </c>
      <c r="DL237" s="335" t="e">
        <f>$I237*IF($G237="Pickup", SUMIFS(NewEmisData!J:J, NewEmisData!$A:$A, "Pickup", NewEmisData!$B:$B, $A237, NewEmisData!$C:$C, $H237, NewEmisData!$D:$D, DL$2), SUMIFS(NewEmisData!J:J, NewEmisData!$A:$A, "LDV", NewEmisData!$B:$B, $A237, NewEmisData!$C:$C, $H237, NewEmisData!$D:$D, DL$2))</f>
        <v>#REF!</v>
      </c>
      <c r="DM237" s="335" t="e">
        <f>$I237*IF($G237="Pickup", SUMIFS(NewEmisData!K:K, NewEmisData!$A:$A, "Pickup", NewEmisData!$B:$B, $A237, NewEmisData!$C:$C, $H237, NewEmisData!$D:$D, DM$2), SUMIFS(NewEmisData!K:K, NewEmisData!$A:$A, "LDV", NewEmisData!$B:$B, $A237, NewEmisData!$C:$C, $H237, NewEmisData!$D:$D, DM$2))</f>
        <v>#REF!</v>
      </c>
      <c r="DN237" s="335" t="e">
        <f>$I237*IF($G237="Pickup", SUMIFS(NewEmisData!L:L, NewEmisData!$A:$A, "Pickup", NewEmisData!$B:$B, $A237, NewEmisData!$C:$C, $H237, NewEmisData!$D:$D, DN$2), SUMIFS(NewEmisData!L:L, NewEmisData!$A:$A, "LDV", NewEmisData!$B:$B, $A237, NewEmisData!$C:$C, $H237, NewEmisData!$D:$D, DN$2))</f>
        <v>#REF!</v>
      </c>
      <c r="DO237" s="335" t="e">
        <f>$I237*IF($G237="Pickup", SUMIFS(NewEmisData!M:M, NewEmisData!$A:$A, "Pickup", NewEmisData!$B:$B, $A237, NewEmisData!$C:$C, $H237, NewEmisData!$D:$D, DO$2), SUMIFS(NewEmisData!M:M, NewEmisData!$A:$A, "LDV", NewEmisData!$B:$B, $A237, NewEmisData!$C:$C, $H237, NewEmisData!$D:$D, DO$2))</f>
        <v>#REF!</v>
      </c>
      <c r="DP237" s="335">
        <v>1.4765708749962382E-3</v>
      </c>
      <c r="DQ237" s="335" t="e">
        <f>$I237*IF($G237="Pickup", SUMIFS(NewEmisData!E:E, NewEmisData!$A:$A, "Pickup", NewEmisData!$B:$B, $A237, NewEmisData!$C:$C, $H237, NewEmisData!$D:$D, DQ$2), SUMIFS(NewEmisData!E:E, NewEmisData!$A:$A, "LDV", NewEmisData!$B:$B, $A237, NewEmisData!$C:$C, $H237, NewEmisData!$D:$D, DQ$2))</f>
        <v>#REF!</v>
      </c>
      <c r="DR237" s="335" t="e">
        <f>$I237*IF($G237="Pickup", SUMIFS(NewEmisData!F:F, NewEmisData!$A:$A, "Pickup", NewEmisData!$B:$B, $A237, NewEmisData!$C:$C, $H237, NewEmisData!$D:$D, DR$2), SUMIFS(NewEmisData!F:F, NewEmisData!$A:$A, "LDV", NewEmisData!$B:$B, $A237, NewEmisData!$C:$C, $H237, NewEmisData!$D:$D, DR$2))</f>
        <v>#REF!</v>
      </c>
      <c r="DS237" s="335" t="e">
        <f>$I237*IF($G237="Pickup", SUMIFS(NewEmisData!G:G, NewEmisData!$A:$A, "Pickup", NewEmisData!$B:$B, $A237, NewEmisData!$C:$C, $H237, NewEmisData!$D:$D, DS$2), SUMIFS(NewEmisData!G:G, NewEmisData!$A:$A, "LDV", NewEmisData!$B:$B, $A237, NewEmisData!$C:$C, $H237, NewEmisData!$D:$D, DS$2))</f>
        <v>#REF!</v>
      </c>
      <c r="DT237" s="335" t="e">
        <f>$I237*IF($G237="Pickup", SUMIFS(NewEmisData!H:H, NewEmisData!$A:$A, "Pickup", NewEmisData!$B:$B, $A237, NewEmisData!$C:$C, $H237, NewEmisData!$D:$D, DT$2), SUMIFS(NewEmisData!H:H, NewEmisData!$A:$A, "LDV", NewEmisData!$B:$B, $A237, NewEmisData!$C:$C, $H237, NewEmisData!$D:$D, DT$2))</f>
        <v>#REF!</v>
      </c>
      <c r="DU237" s="335" t="e">
        <f>$I237*IF($G237="Pickup", SUMIFS(NewEmisData!I:I, NewEmisData!$A:$A, "Pickup", NewEmisData!$B:$B, $A237, NewEmisData!$C:$C, $H237, NewEmisData!$D:$D, DU$2), SUMIFS(NewEmisData!I:I, NewEmisData!$A:$A, "LDV", NewEmisData!$B:$B, $A237, NewEmisData!$C:$C, $H237, NewEmisData!$D:$D, DU$2))</f>
        <v>#REF!</v>
      </c>
      <c r="DV237" s="335" t="e">
        <f>$I237*IF($G237="Pickup", SUMIFS(NewEmisData!J:J, NewEmisData!$A:$A, "Pickup", NewEmisData!$B:$B, $A237, NewEmisData!$C:$C, $H237, NewEmisData!$D:$D, DV$2), SUMIFS(NewEmisData!J:J, NewEmisData!$A:$A, "LDV", NewEmisData!$B:$B, $A237, NewEmisData!$C:$C, $H237, NewEmisData!$D:$D, DV$2))</f>
        <v>#REF!</v>
      </c>
      <c r="DW237" s="335" t="e">
        <f>$I237*IF($G237="Pickup", SUMIFS(NewEmisData!K:K, NewEmisData!$A:$A, "Pickup", NewEmisData!$B:$B, $A237, NewEmisData!$C:$C, $H237, NewEmisData!$D:$D, DW$2), SUMIFS(NewEmisData!K:K, NewEmisData!$A:$A, "LDV", NewEmisData!$B:$B, $A237, NewEmisData!$C:$C, $H237, NewEmisData!$D:$D, DW$2))</f>
        <v>#REF!</v>
      </c>
      <c r="DX237" s="335" t="e">
        <f>$I237*IF($G237="Pickup", SUMIFS(NewEmisData!L:L, NewEmisData!$A:$A, "Pickup", NewEmisData!$B:$B, $A237, NewEmisData!$C:$C, $H237, NewEmisData!$D:$D, DX$2), SUMIFS(NewEmisData!L:L, NewEmisData!$A:$A, "LDV", NewEmisData!$B:$B, $A237, NewEmisData!$C:$C, $H237, NewEmisData!$D:$D, DX$2))</f>
        <v>#REF!</v>
      </c>
      <c r="DY237" s="335" t="e">
        <f>$I237*IF($G237="Pickup", SUMIFS(NewEmisData!M:M, NewEmisData!$A:$A, "Pickup", NewEmisData!$B:$B, $A237, NewEmisData!$C:$C, $H237, NewEmisData!$D:$D, DY$2), SUMIFS(NewEmisData!M:M, NewEmisData!$A:$A, "LDV", NewEmisData!$B:$B, $A237, NewEmisData!$C:$C, $H237, NewEmisData!$D:$D, DY$2))</f>
        <v>#REF!</v>
      </c>
      <c r="DZ237" s="335">
        <v>7.3384033848373159E-3</v>
      </c>
      <c r="EA237" s="335" t="e">
        <f t="shared" si="350"/>
        <v>#REF!</v>
      </c>
      <c r="EB237" s="335" t="e">
        <f t="shared" si="351"/>
        <v>#REF!</v>
      </c>
      <c r="EC237" s="335" t="e">
        <f t="shared" si="352"/>
        <v>#REF!</v>
      </c>
      <c r="ED237" s="335" t="e">
        <f t="shared" si="353"/>
        <v>#REF!</v>
      </c>
      <c r="EE237" s="335" t="e">
        <f t="shared" si="354"/>
        <v>#REF!</v>
      </c>
      <c r="EF237" s="335" t="e">
        <f t="shared" si="355"/>
        <v>#REF!</v>
      </c>
      <c r="EG237" s="335" t="e">
        <f t="shared" si="356"/>
        <v>#REF!</v>
      </c>
      <c r="EH237" s="335" t="e">
        <f t="shared" si="357"/>
        <v>#REF!</v>
      </c>
      <c r="EI237" s="335" t="e">
        <f t="shared" si="358"/>
        <v>#REF!</v>
      </c>
      <c r="EJ237" s="335">
        <f t="shared" si="359"/>
        <v>0.18630521230514296</v>
      </c>
      <c r="EK237" s="335" t="e">
        <f t="shared" si="360"/>
        <v>#REF!</v>
      </c>
      <c r="EL237" s="335" t="e">
        <f t="shared" si="361"/>
        <v>#REF!</v>
      </c>
      <c r="EM237" s="335" t="e">
        <f t="shared" si="362"/>
        <v>#REF!</v>
      </c>
      <c r="EN237" s="335" t="e">
        <f t="shared" si="363"/>
        <v>#REF!</v>
      </c>
      <c r="EO237" s="335" t="e">
        <f t="shared" si="364"/>
        <v>#REF!</v>
      </c>
      <c r="EP237" s="335" t="e">
        <f t="shared" si="365"/>
        <v>#REF!</v>
      </c>
      <c r="EQ237" s="335" t="e">
        <f t="shared" si="366"/>
        <v>#REF!</v>
      </c>
      <c r="ER237" s="335" t="e">
        <f t="shared" si="367"/>
        <v>#REF!</v>
      </c>
      <c r="ES237" s="335" t="e">
        <f t="shared" si="368"/>
        <v>#REF!</v>
      </c>
      <c r="ET237" s="335">
        <f t="shared" si="369"/>
        <v>4.1400383479619739E-2</v>
      </c>
      <c r="EU237" s="335" t="e">
        <f t="shared" si="370"/>
        <v>#REF!</v>
      </c>
      <c r="EV237" s="335" t="e">
        <f t="shared" si="371"/>
        <v>#REF!</v>
      </c>
      <c r="EW237" s="335" t="e">
        <f t="shared" si="372"/>
        <v>#REF!</v>
      </c>
      <c r="EX237" s="335" t="e">
        <f t="shared" si="373"/>
        <v>#REF!</v>
      </c>
      <c r="EY237" s="335" t="e">
        <f t="shared" si="374"/>
        <v>#REF!</v>
      </c>
      <c r="EZ237" s="335" t="e">
        <f t="shared" si="375"/>
        <v>#REF!</v>
      </c>
      <c r="FA237" s="335" t="e">
        <f t="shared" si="376"/>
        <v>#REF!</v>
      </c>
      <c r="FB237" s="335" t="e">
        <f t="shared" si="377"/>
        <v>#REF!</v>
      </c>
      <c r="FC237" s="335" t="e">
        <f t="shared" si="378"/>
        <v>#REF!</v>
      </c>
      <c r="FD237" s="335">
        <f t="shared" si="379"/>
        <v>1.7932369531470629E-3</v>
      </c>
      <c r="FE237" s="335" t="e">
        <f t="shared" si="380"/>
        <v>#REF!</v>
      </c>
      <c r="FF237" s="335" t="e">
        <f t="shared" si="381"/>
        <v>#REF!</v>
      </c>
      <c r="FG237" s="335" t="e">
        <f t="shared" si="382"/>
        <v>#REF!</v>
      </c>
      <c r="FH237" s="335" t="e">
        <f t="shared" si="383"/>
        <v>#REF!</v>
      </c>
      <c r="FI237" s="335" t="e">
        <f t="shared" si="384"/>
        <v>#REF!</v>
      </c>
      <c r="FJ237" s="335" t="e">
        <f t="shared" si="385"/>
        <v>#REF!</v>
      </c>
      <c r="FK237" s="335" t="e">
        <f t="shared" si="386"/>
        <v>#REF!</v>
      </c>
      <c r="FL237" s="335" t="e">
        <f t="shared" si="387"/>
        <v>#REF!</v>
      </c>
      <c r="FM237" s="335" t="e">
        <f t="shared" si="388"/>
        <v>#REF!</v>
      </c>
      <c r="FN237" s="335">
        <f t="shared" si="389"/>
        <v>3.3449762373957422E-2</v>
      </c>
      <c r="FO237" s="335" t="e">
        <f t="shared" si="390"/>
        <v>#REF!</v>
      </c>
      <c r="FP237" s="335" t="e">
        <f t="shared" si="391"/>
        <v>#REF!</v>
      </c>
      <c r="FQ237" s="335" t="e">
        <f t="shared" si="392"/>
        <v>#REF!</v>
      </c>
      <c r="FR237" s="335" t="e">
        <f t="shared" si="393"/>
        <v>#REF!</v>
      </c>
      <c r="FS237" s="335" t="e">
        <f t="shared" si="394"/>
        <v>#REF!</v>
      </c>
      <c r="FT237" s="335" t="e">
        <f t="shared" si="395"/>
        <v>#REF!</v>
      </c>
      <c r="FU237" s="335" t="e">
        <f t="shared" si="396"/>
        <v>#REF!</v>
      </c>
      <c r="FV237" s="335" t="e">
        <f t="shared" si="397"/>
        <v>#REF!</v>
      </c>
      <c r="FW237" s="335" t="e">
        <f t="shared" si="398"/>
        <v>#REF!</v>
      </c>
      <c r="FX237" s="335">
        <f t="shared" si="399"/>
        <v>6.7379974655566981E-3</v>
      </c>
    </row>
    <row r="238" spans="1:180" x14ac:dyDescent="0.2">
      <c r="A238" s="305" t="str">
        <f>_xlfn.CONCAT(IF(LEFT(TRIM(A237),1)="*", "*R", "R"), 1+RIGHT(TRIM(A237),1))</f>
        <v>R5</v>
      </c>
      <c r="B238" s="305" t="str">
        <f t="shared" si="431"/>
        <v>TLSSELC300</v>
      </c>
      <c r="C238" s="305" t="str">
        <f t="shared" si="432"/>
        <v>TL.ELC.SS.300</v>
      </c>
      <c r="D238" s="301" t="str">
        <f t="shared" si="433"/>
        <v>bn-vmt, bn-vmt/a</v>
      </c>
      <c r="E238" s="301" t="str">
        <f t="shared" si="434"/>
        <v>TRNELC</v>
      </c>
      <c r="F238" s="301" t="str">
        <f t="shared" si="435"/>
        <v>TL</v>
      </c>
      <c r="G238" s="315" t="s">
        <v>819</v>
      </c>
      <c r="H238" s="315" t="s">
        <v>36</v>
      </c>
      <c r="I238" s="321" t="e">
        <f>#REF!</f>
        <v>#REF!</v>
      </c>
      <c r="J238" s="315" t="str">
        <f t="shared" si="400"/>
        <v>Minivan-ELC</v>
      </c>
      <c r="K238" s="335" t="e">
        <f>$I238*IF($G238="Pickup", SUMIFS(NewEmisData!E:E, NewEmisData!$A:$A, "Pickup", NewEmisData!$B:$B, $A238, NewEmisData!$C:$C, $H238, NewEmisData!$D:$D, K$2), SUMIFS(NewEmisData!E:E, NewEmisData!$A:$A, "LDV", NewEmisData!$B:$B, $A238, NewEmisData!$C:$C, $H238, NewEmisData!$D:$D, K$2))</f>
        <v>#REF!</v>
      </c>
      <c r="L238" s="335" t="e">
        <f>$I238*IF($G238="Pickup", SUMIFS(NewEmisData!F:F, NewEmisData!$A:$A, "Pickup", NewEmisData!$B:$B, $A238, NewEmisData!$C:$C, $H238, NewEmisData!$D:$D, L$2), SUMIFS(NewEmisData!F:F, NewEmisData!$A:$A, "LDV", NewEmisData!$B:$B, $A238, NewEmisData!$C:$C, $H238, NewEmisData!$D:$D, L$2))</f>
        <v>#REF!</v>
      </c>
      <c r="M238" s="335" t="e">
        <f>$I238*IF($G238="Pickup", SUMIFS(NewEmisData!G:G, NewEmisData!$A:$A, "Pickup", NewEmisData!$B:$B, $A238, NewEmisData!$C:$C, $H238, NewEmisData!$D:$D, M$2), SUMIFS(NewEmisData!G:G, NewEmisData!$A:$A, "LDV", NewEmisData!$B:$B, $A238, NewEmisData!$C:$C, $H238, NewEmisData!$D:$D, M$2))</f>
        <v>#REF!</v>
      </c>
      <c r="N238" s="335" t="e">
        <f>$I238*IF($G238="Pickup", SUMIFS(NewEmisData!H:H, NewEmisData!$A:$A, "Pickup", NewEmisData!$B:$B, $A238, NewEmisData!$C:$C, $H238, NewEmisData!$D:$D, N$2), SUMIFS(NewEmisData!H:H, NewEmisData!$A:$A, "LDV", NewEmisData!$B:$B, $A238, NewEmisData!$C:$C, $H238, NewEmisData!$D:$D, N$2))</f>
        <v>#REF!</v>
      </c>
      <c r="O238" s="335" t="e">
        <f>$I238*IF($G238="Pickup", SUMIFS(NewEmisData!I:I, NewEmisData!$A:$A, "Pickup", NewEmisData!$B:$B, $A238, NewEmisData!$C:$C, $H238, NewEmisData!$D:$D, O$2), SUMIFS(NewEmisData!I:I, NewEmisData!$A:$A, "LDV", NewEmisData!$B:$B, $A238, NewEmisData!$C:$C, $H238, NewEmisData!$D:$D, O$2))</f>
        <v>#REF!</v>
      </c>
      <c r="P238" s="335" t="e">
        <f>$I238*IF($G238="Pickup", SUMIFS(NewEmisData!J:J, NewEmisData!$A:$A, "Pickup", NewEmisData!$B:$B, $A238, NewEmisData!$C:$C, $H238, NewEmisData!$D:$D, P$2), SUMIFS(NewEmisData!J:J, NewEmisData!$A:$A, "LDV", NewEmisData!$B:$B, $A238, NewEmisData!$C:$C, $H238, NewEmisData!$D:$D, P$2))</f>
        <v>#REF!</v>
      </c>
      <c r="Q238" s="335" t="e">
        <f>$I238*IF($G238="Pickup", SUMIFS(NewEmisData!K:K, NewEmisData!$A:$A, "Pickup", NewEmisData!$B:$B, $A238, NewEmisData!$C:$C, $H238, NewEmisData!$D:$D, Q$2), SUMIFS(NewEmisData!K:K, NewEmisData!$A:$A, "LDV", NewEmisData!$B:$B, $A238, NewEmisData!$C:$C, $H238, NewEmisData!$D:$D, Q$2))</f>
        <v>#REF!</v>
      </c>
      <c r="R238" s="335" t="e">
        <f>$I238*IF($G238="Pickup", SUMIFS(NewEmisData!L:L, NewEmisData!$A:$A, "Pickup", NewEmisData!$B:$B, $A238, NewEmisData!$C:$C, $H238, NewEmisData!$D:$D, R$2), SUMIFS(NewEmisData!L:L, NewEmisData!$A:$A, "LDV", NewEmisData!$B:$B, $A238, NewEmisData!$C:$C, $H238, NewEmisData!$D:$D, R$2))</f>
        <v>#REF!</v>
      </c>
      <c r="S238" s="335" t="e">
        <f>$I238*IF($G238="Pickup", SUMIFS(NewEmisData!M:M, NewEmisData!$A:$A, "Pickup", NewEmisData!$B:$B, $A238, NewEmisData!$C:$C, $H238, NewEmisData!$D:$D, S$2), SUMIFS(NewEmisData!M:M, NewEmisData!$A:$A, "LDV", NewEmisData!$B:$B, $A238, NewEmisData!$C:$C, $H238, NewEmisData!$D:$D, S$2))</f>
        <v>#REF!</v>
      </c>
      <c r="T238" s="335">
        <v>0.18630521230514296</v>
      </c>
      <c r="U238" s="335" t="e">
        <f>$I238*IF($G238="Pickup", SUMIFS(NewEmisData!E:E, NewEmisData!$A:$A, "Pickup", NewEmisData!$B:$B, $A238, NewEmisData!$C:$C, $H238, NewEmisData!$D:$D, U$2), SUMIFS(NewEmisData!E:E, NewEmisData!$A:$A, "LDV", NewEmisData!$B:$B, $A238, NewEmisData!$C:$C, $H238, NewEmisData!$D:$D, U$2))</f>
        <v>#REF!</v>
      </c>
      <c r="V238" s="335" t="e">
        <f>$I238*IF($G238="Pickup", SUMIFS(NewEmisData!F:F, NewEmisData!$A:$A, "Pickup", NewEmisData!$B:$B, $A238, NewEmisData!$C:$C, $H238, NewEmisData!$D:$D, V$2), SUMIFS(NewEmisData!F:F, NewEmisData!$A:$A, "LDV", NewEmisData!$B:$B, $A238, NewEmisData!$C:$C, $H238, NewEmisData!$D:$D, V$2))</f>
        <v>#REF!</v>
      </c>
      <c r="W238" s="335" t="e">
        <f>$I238*IF($G238="Pickup", SUMIFS(NewEmisData!G:G, NewEmisData!$A:$A, "Pickup", NewEmisData!$B:$B, $A238, NewEmisData!$C:$C, $H238, NewEmisData!$D:$D, W$2), SUMIFS(NewEmisData!G:G, NewEmisData!$A:$A, "LDV", NewEmisData!$B:$B, $A238, NewEmisData!$C:$C, $H238, NewEmisData!$D:$D, W$2))</f>
        <v>#REF!</v>
      </c>
      <c r="X238" s="335" t="e">
        <f>$I238*IF($G238="Pickup", SUMIFS(NewEmisData!H:H, NewEmisData!$A:$A, "Pickup", NewEmisData!$B:$B, $A238, NewEmisData!$C:$C, $H238, NewEmisData!$D:$D, X$2), SUMIFS(NewEmisData!H:H, NewEmisData!$A:$A, "LDV", NewEmisData!$B:$B, $A238, NewEmisData!$C:$C, $H238, NewEmisData!$D:$D, X$2))</f>
        <v>#REF!</v>
      </c>
      <c r="Y238" s="335" t="e">
        <f>$I238*IF($G238="Pickup", SUMIFS(NewEmisData!I:I, NewEmisData!$A:$A, "Pickup", NewEmisData!$B:$B, $A238, NewEmisData!$C:$C, $H238, NewEmisData!$D:$D, Y$2), SUMIFS(NewEmisData!I:I, NewEmisData!$A:$A, "LDV", NewEmisData!$B:$B, $A238, NewEmisData!$C:$C, $H238, NewEmisData!$D:$D, Y$2))</f>
        <v>#REF!</v>
      </c>
      <c r="Z238" s="335" t="e">
        <f>$I238*IF($G238="Pickup", SUMIFS(NewEmisData!J:J, NewEmisData!$A:$A, "Pickup", NewEmisData!$B:$B, $A238, NewEmisData!$C:$C, $H238, NewEmisData!$D:$D, Z$2), SUMIFS(NewEmisData!J:J, NewEmisData!$A:$A, "LDV", NewEmisData!$B:$B, $A238, NewEmisData!$C:$C, $H238, NewEmisData!$D:$D, Z$2))</f>
        <v>#REF!</v>
      </c>
      <c r="AA238" s="335" t="e">
        <f>$I238*IF($G238="Pickup", SUMIFS(NewEmisData!K:K, NewEmisData!$A:$A, "Pickup", NewEmisData!$B:$B, $A238, NewEmisData!$C:$C, $H238, NewEmisData!$D:$D, AA$2), SUMIFS(NewEmisData!K:K, NewEmisData!$A:$A, "LDV", NewEmisData!$B:$B, $A238, NewEmisData!$C:$C, $H238, NewEmisData!$D:$D, AA$2))</f>
        <v>#REF!</v>
      </c>
      <c r="AB238" s="335" t="e">
        <f>$I238*IF($G238="Pickup", SUMIFS(NewEmisData!L:L, NewEmisData!$A:$A, "Pickup", NewEmisData!$B:$B, $A238, NewEmisData!$C:$C, $H238, NewEmisData!$D:$D, AB$2), SUMIFS(NewEmisData!L:L, NewEmisData!$A:$A, "LDV", NewEmisData!$B:$B, $A238, NewEmisData!$C:$C, $H238, NewEmisData!$D:$D, AB$2))</f>
        <v>#REF!</v>
      </c>
      <c r="AC238" s="335" t="e">
        <f>$I238*IF($G238="Pickup", SUMIFS(NewEmisData!M:M, NewEmisData!$A:$A, "Pickup", NewEmisData!$B:$B, $A238, NewEmisData!$C:$C, $H238, NewEmisData!$D:$D, AC$2), SUMIFS(NewEmisData!M:M, NewEmisData!$A:$A, "LDV", NewEmisData!$B:$B, $A238, NewEmisData!$C:$C, $H238, NewEmisData!$D:$D, AC$2))</f>
        <v>#REF!</v>
      </c>
      <c r="AD238" s="335">
        <v>4.1400383479619739E-2</v>
      </c>
      <c r="AE238" s="335" t="e">
        <f>$I238*IF($G238="Pickup", SUMIFS(NewEmisData!E:E, NewEmisData!$A:$A, "Pickup", NewEmisData!$B:$B, $A238, NewEmisData!$C:$C, $H238, NewEmisData!$D:$D, AE$2), SUMIFS(NewEmisData!E:E, NewEmisData!$A:$A, "LDV", NewEmisData!$B:$B, $A238, NewEmisData!$C:$C, $H238, NewEmisData!$D:$D, AE$2))</f>
        <v>#REF!</v>
      </c>
      <c r="AF238" s="335" t="e">
        <f>$I238*IF($G238="Pickup", SUMIFS(NewEmisData!F:F, NewEmisData!$A:$A, "Pickup", NewEmisData!$B:$B, $A238, NewEmisData!$C:$C, $H238, NewEmisData!$D:$D, AF$2), SUMIFS(NewEmisData!F:F, NewEmisData!$A:$A, "LDV", NewEmisData!$B:$B, $A238, NewEmisData!$C:$C, $H238, NewEmisData!$D:$D, AF$2))</f>
        <v>#REF!</v>
      </c>
      <c r="AG238" s="335" t="e">
        <f>$I238*IF($G238="Pickup", SUMIFS(NewEmisData!G:G, NewEmisData!$A:$A, "Pickup", NewEmisData!$B:$B, $A238, NewEmisData!$C:$C, $H238, NewEmisData!$D:$D, AG$2), SUMIFS(NewEmisData!G:G, NewEmisData!$A:$A, "LDV", NewEmisData!$B:$B, $A238, NewEmisData!$C:$C, $H238, NewEmisData!$D:$D, AG$2))</f>
        <v>#REF!</v>
      </c>
      <c r="AH238" s="335" t="e">
        <f>$I238*IF($G238="Pickup", SUMIFS(NewEmisData!H:H, NewEmisData!$A:$A, "Pickup", NewEmisData!$B:$B, $A238, NewEmisData!$C:$C, $H238, NewEmisData!$D:$D, AH$2), SUMIFS(NewEmisData!H:H, NewEmisData!$A:$A, "LDV", NewEmisData!$B:$B, $A238, NewEmisData!$C:$C, $H238, NewEmisData!$D:$D, AH$2))</f>
        <v>#REF!</v>
      </c>
      <c r="AI238" s="335" t="e">
        <f>$I238*IF($G238="Pickup", SUMIFS(NewEmisData!I:I, NewEmisData!$A:$A, "Pickup", NewEmisData!$B:$B, $A238, NewEmisData!$C:$C, $H238, NewEmisData!$D:$D, AI$2), SUMIFS(NewEmisData!I:I, NewEmisData!$A:$A, "LDV", NewEmisData!$B:$B, $A238, NewEmisData!$C:$C, $H238, NewEmisData!$D:$D, AI$2))</f>
        <v>#REF!</v>
      </c>
      <c r="AJ238" s="335" t="e">
        <f>$I238*IF($G238="Pickup", SUMIFS(NewEmisData!J:J, NewEmisData!$A:$A, "Pickup", NewEmisData!$B:$B, $A238, NewEmisData!$C:$C, $H238, NewEmisData!$D:$D, AJ$2), SUMIFS(NewEmisData!J:J, NewEmisData!$A:$A, "LDV", NewEmisData!$B:$B, $A238, NewEmisData!$C:$C, $H238, NewEmisData!$D:$D, AJ$2))</f>
        <v>#REF!</v>
      </c>
      <c r="AK238" s="335" t="e">
        <f>$I238*IF($G238="Pickup", SUMIFS(NewEmisData!K:K, NewEmisData!$A:$A, "Pickup", NewEmisData!$B:$B, $A238, NewEmisData!$C:$C, $H238, NewEmisData!$D:$D, AK$2), SUMIFS(NewEmisData!K:K, NewEmisData!$A:$A, "LDV", NewEmisData!$B:$B, $A238, NewEmisData!$C:$C, $H238, NewEmisData!$D:$D, AK$2))</f>
        <v>#REF!</v>
      </c>
      <c r="AL238" s="335" t="e">
        <f>$I238*IF($G238="Pickup", SUMIFS(NewEmisData!L:L, NewEmisData!$A:$A, "Pickup", NewEmisData!$B:$B, $A238, NewEmisData!$C:$C, $H238, NewEmisData!$D:$D, AL$2), SUMIFS(NewEmisData!L:L, NewEmisData!$A:$A, "LDV", NewEmisData!$B:$B, $A238, NewEmisData!$C:$C, $H238, NewEmisData!$D:$D, AL$2))</f>
        <v>#REF!</v>
      </c>
      <c r="AM238" s="335" t="e">
        <f>$I238*IF($G238="Pickup", SUMIFS(NewEmisData!M:M, NewEmisData!$A:$A, "Pickup", NewEmisData!$B:$B, $A238, NewEmisData!$C:$C, $H238, NewEmisData!$D:$D, AM$2), SUMIFS(NewEmisData!M:M, NewEmisData!$A:$A, "LDV", NewEmisData!$B:$B, $A238, NewEmisData!$C:$C, $H238, NewEmisData!$D:$D, AM$2))</f>
        <v>#REF!</v>
      </c>
      <c r="AN238" s="335">
        <v>1.7932369531470629E-3</v>
      </c>
      <c r="AO238" s="335" t="e">
        <f>$I238*IF($G238="Pickup", SUMIFS(NewEmisData!E:E, NewEmisData!$A:$A, "Pickup", NewEmisData!$B:$B, $A238, NewEmisData!$C:$C, $H238, NewEmisData!$D:$D, AO$2), SUMIFS(NewEmisData!E:E, NewEmisData!$A:$A, "LDV", NewEmisData!$B:$B, $A238, NewEmisData!$C:$C, $H238, NewEmisData!$D:$D, AO$2))</f>
        <v>#REF!</v>
      </c>
      <c r="AP238" s="335" t="e">
        <f>$I238*IF($G238="Pickup", SUMIFS(NewEmisData!F:F, NewEmisData!$A:$A, "Pickup", NewEmisData!$B:$B, $A238, NewEmisData!$C:$C, $H238, NewEmisData!$D:$D, AP$2), SUMIFS(NewEmisData!F:F, NewEmisData!$A:$A, "LDV", NewEmisData!$B:$B, $A238, NewEmisData!$C:$C, $H238, NewEmisData!$D:$D, AP$2))</f>
        <v>#REF!</v>
      </c>
      <c r="AQ238" s="335" t="e">
        <f>$I238*IF($G238="Pickup", SUMIFS(NewEmisData!G:G, NewEmisData!$A:$A, "Pickup", NewEmisData!$B:$B, $A238, NewEmisData!$C:$C, $H238, NewEmisData!$D:$D, AQ$2), SUMIFS(NewEmisData!G:G, NewEmisData!$A:$A, "LDV", NewEmisData!$B:$B, $A238, NewEmisData!$C:$C, $H238, NewEmisData!$D:$D, AQ$2))</f>
        <v>#REF!</v>
      </c>
      <c r="AR238" s="335" t="e">
        <f>$I238*IF($G238="Pickup", SUMIFS(NewEmisData!H:H, NewEmisData!$A:$A, "Pickup", NewEmisData!$B:$B, $A238, NewEmisData!$C:$C, $H238, NewEmisData!$D:$D, AR$2), SUMIFS(NewEmisData!H:H, NewEmisData!$A:$A, "LDV", NewEmisData!$B:$B, $A238, NewEmisData!$C:$C, $H238, NewEmisData!$D:$D, AR$2))</f>
        <v>#REF!</v>
      </c>
      <c r="AS238" s="335" t="e">
        <f>$I238*IF($G238="Pickup", SUMIFS(NewEmisData!I:I, NewEmisData!$A:$A, "Pickup", NewEmisData!$B:$B, $A238, NewEmisData!$C:$C, $H238, NewEmisData!$D:$D, AS$2), SUMIFS(NewEmisData!I:I, NewEmisData!$A:$A, "LDV", NewEmisData!$B:$B, $A238, NewEmisData!$C:$C, $H238, NewEmisData!$D:$D, AS$2))</f>
        <v>#REF!</v>
      </c>
      <c r="AT238" s="335" t="e">
        <f>$I238*IF($G238="Pickup", SUMIFS(NewEmisData!J:J, NewEmisData!$A:$A, "Pickup", NewEmisData!$B:$B, $A238, NewEmisData!$C:$C, $H238, NewEmisData!$D:$D, AT$2), SUMIFS(NewEmisData!J:J, NewEmisData!$A:$A, "LDV", NewEmisData!$B:$B, $A238, NewEmisData!$C:$C, $H238, NewEmisData!$D:$D, AT$2))</f>
        <v>#REF!</v>
      </c>
      <c r="AU238" s="335" t="e">
        <f>$I238*IF($G238="Pickup", SUMIFS(NewEmisData!K:K, NewEmisData!$A:$A, "Pickup", NewEmisData!$B:$B, $A238, NewEmisData!$C:$C, $H238, NewEmisData!$D:$D, AU$2), SUMIFS(NewEmisData!K:K, NewEmisData!$A:$A, "LDV", NewEmisData!$B:$B, $A238, NewEmisData!$C:$C, $H238, NewEmisData!$D:$D, AU$2))</f>
        <v>#REF!</v>
      </c>
      <c r="AV238" s="335" t="e">
        <f>$I238*IF($G238="Pickup", SUMIFS(NewEmisData!L:L, NewEmisData!$A:$A, "Pickup", NewEmisData!$B:$B, $A238, NewEmisData!$C:$C, $H238, NewEmisData!$D:$D, AV$2), SUMIFS(NewEmisData!L:L, NewEmisData!$A:$A, "LDV", NewEmisData!$B:$B, $A238, NewEmisData!$C:$C, $H238, NewEmisData!$D:$D, AV$2))</f>
        <v>#REF!</v>
      </c>
      <c r="AW238" s="335" t="e">
        <f>$I238*IF($G238="Pickup", SUMIFS(NewEmisData!M:M, NewEmisData!$A:$A, "Pickup", NewEmisData!$B:$B, $A238, NewEmisData!$C:$C, $H238, NewEmisData!$D:$D, AW$2), SUMIFS(NewEmisData!M:M, NewEmisData!$A:$A, "LDV", NewEmisData!$B:$B, $A238, NewEmisData!$C:$C, $H238, NewEmisData!$D:$D, AW$2))</f>
        <v>#REF!</v>
      </c>
      <c r="AX238" s="335">
        <v>3.3449762373957422E-2</v>
      </c>
      <c r="AY238" s="335" t="e">
        <f>$I238*IF($G238="Pickup", SUMIFS(NewEmisData!E:E, NewEmisData!$A:$A, "Pickup", NewEmisData!$B:$B, $A238, NewEmisData!$C:$C, $H238, NewEmisData!$D:$D, AY$2), SUMIFS(NewEmisData!E:E, NewEmisData!$A:$A, "LDV", NewEmisData!$B:$B, $A238, NewEmisData!$C:$C, $H238, NewEmisData!$D:$D, AY$2))</f>
        <v>#REF!</v>
      </c>
      <c r="AZ238" s="335" t="e">
        <f>$I238*IF($G238="Pickup", SUMIFS(NewEmisData!F:F, NewEmisData!$A:$A, "Pickup", NewEmisData!$B:$B, $A238, NewEmisData!$C:$C, $H238, NewEmisData!$D:$D, AZ$2), SUMIFS(NewEmisData!F:F, NewEmisData!$A:$A, "LDV", NewEmisData!$B:$B, $A238, NewEmisData!$C:$C, $H238, NewEmisData!$D:$D, AZ$2))</f>
        <v>#REF!</v>
      </c>
      <c r="BA238" s="335" t="e">
        <f>$I238*IF($G238="Pickup", SUMIFS(NewEmisData!G:G, NewEmisData!$A:$A, "Pickup", NewEmisData!$B:$B, $A238, NewEmisData!$C:$C, $H238, NewEmisData!$D:$D, BA$2), SUMIFS(NewEmisData!G:G, NewEmisData!$A:$A, "LDV", NewEmisData!$B:$B, $A238, NewEmisData!$C:$C, $H238, NewEmisData!$D:$D, BA$2))</f>
        <v>#REF!</v>
      </c>
      <c r="BB238" s="335" t="e">
        <f>$I238*IF($G238="Pickup", SUMIFS(NewEmisData!H:H, NewEmisData!$A:$A, "Pickup", NewEmisData!$B:$B, $A238, NewEmisData!$C:$C, $H238, NewEmisData!$D:$D, BB$2), SUMIFS(NewEmisData!H:H, NewEmisData!$A:$A, "LDV", NewEmisData!$B:$B, $A238, NewEmisData!$C:$C, $H238, NewEmisData!$D:$D, BB$2))</f>
        <v>#REF!</v>
      </c>
      <c r="BC238" s="335" t="e">
        <f>$I238*IF($G238="Pickup", SUMIFS(NewEmisData!I:I, NewEmisData!$A:$A, "Pickup", NewEmisData!$B:$B, $A238, NewEmisData!$C:$C, $H238, NewEmisData!$D:$D, BC$2), SUMIFS(NewEmisData!I:I, NewEmisData!$A:$A, "LDV", NewEmisData!$B:$B, $A238, NewEmisData!$C:$C, $H238, NewEmisData!$D:$D, BC$2))</f>
        <v>#REF!</v>
      </c>
      <c r="BD238" s="335" t="e">
        <f>$I238*IF($G238="Pickup", SUMIFS(NewEmisData!J:J, NewEmisData!$A:$A, "Pickup", NewEmisData!$B:$B, $A238, NewEmisData!$C:$C, $H238, NewEmisData!$D:$D, BD$2), SUMIFS(NewEmisData!J:J, NewEmisData!$A:$A, "LDV", NewEmisData!$B:$B, $A238, NewEmisData!$C:$C, $H238, NewEmisData!$D:$D, BD$2))</f>
        <v>#REF!</v>
      </c>
      <c r="BE238" s="335" t="e">
        <f>$I238*IF($G238="Pickup", SUMIFS(NewEmisData!K:K, NewEmisData!$A:$A, "Pickup", NewEmisData!$B:$B, $A238, NewEmisData!$C:$C, $H238, NewEmisData!$D:$D, BE$2), SUMIFS(NewEmisData!K:K, NewEmisData!$A:$A, "LDV", NewEmisData!$B:$B, $A238, NewEmisData!$C:$C, $H238, NewEmisData!$D:$D, BE$2))</f>
        <v>#REF!</v>
      </c>
      <c r="BF238" s="335" t="e">
        <f>$I238*IF($G238="Pickup", SUMIFS(NewEmisData!L:L, NewEmisData!$A:$A, "Pickup", NewEmisData!$B:$B, $A238, NewEmisData!$C:$C, $H238, NewEmisData!$D:$D, BF$2), SUMIFS(NewEmisData!L:L, NewEmisData!$A:$A, "LDV", NewEmisData!$B:$B, $A238, NewEmisData!$C:$C, $H238, NewEmisData!$D:$D, BF$2))</f>
        <v>#REF!</v>
      </c>
      <c r="BG238" s="335" t="e">
        <f>$I238*IF($G238="Pickup", SUMIFS(NewEmisData!M:M, NewEmisData!$A:$A, "Pickup", NewEmisData!$B:$B, $A238, NewEmisData!$C:$C, $H238, NewEmisData!$D:$D, BG$2), SUMIFS(NewEmisData!M:M, NewEmisData!$A:$A, "LDV", NewEmisData!$B:$B, $A238, NewEmisData!$C:$C, $H238, NewEmisData!$D:$D, BG$2))</f>
        <v>#REF!</v>
      </c>
      <c r="BH238" s="335">
        <v>6.7379974655566981E-3</v>
      </c>
      <c r="BI238" s="335" t="e">
        <f>$I238*IF($G238="Pickup", SUMIFS(NewEmisData!E:E, NewEmisData!$A:$A, "Pickup", NewEmisData!$B:$B, $A238, NewEmisData!$C:$C, $H238, NewEmisData!$D:$D, BI$2), SUMIFS(NewEmisData!E:E, NewEmisData!$A:$A, "LDV", NewEmisData!$B:$B, $A238, NewEmisData!$C:$C, $H238, NewEmisData!$D:$D, BI$2))</f>
        <v>#REF!</v>
      </c>
      <c r="BJ238" s="335" t="e">
        <f>$I238*IF($G238="Pickup", SUMIFS(NewEmisData!F:F, NewEmisData!$A:$A, "Pickup", NewEmisData!$B:$B, $A238, NewEmisData!$C:$C, $H238, NewEmisData!$D:$D, BJ$2), SUMIFS(NewEmisData!F:F, NewEmisData!$A:$A, "LDV", NewEmisData!$B:$B, $A238, NewEmisData!$C:$C, $H238, NewEmisData!$D:$D, BJ$2))</f>
        <v>#REF!</v>
      </c>
      <c r="BK238" s="335" t="e">
        <f>$I238*IF($G238="Pickup", SUMIFS(NewEmisData!G:G, NewEmisData!$A:$A, "Pickup", NewEmisData!$B:$B, $A238, NewEmisData!$C:$C, $H238, NewEmisData!$D:$D, BK$2), SUMIFS(NewEmisData!G:G, NewEmisData!$A:$A, "LDV", NewEmisData!$B:$B, $A238, NewEmisData!$C:$C, $H238, NewEmisData!$D:$D, BK$2))</f>
        <v>#REF!</v>
      </c>
      <c r="BL238" s="335" t="e">
        <f>$I238*IF($G238="Pickup", SUMIFS(NewEmisData!H:H, NewEmisData!$A:$A, "Pickup", NewEmisData!$B:$B, $A238, NewEmisData!$C:$C, $H238, NewEmisData!$D:$D, BL$2), SUMIFS(NewEmisData!H:H, NewEmisData!$A:$A, "LDV", NewEmisData!$B:$B, $A238, NewEmisData!$C:$C, $H238, NewEmisData!$D:$D, BL$2))</f>
        <v>#REF!</v>
      </c>
      <c r="BM238" s="335" t="e">
        <f>$I238*IF($G238="Pickup", SUMIFS(NewEmisData!I:I, NewEmisData!$A:$A, "Pickup", NewEmisData!$B:$B, $A238, NewEmisData!$C:$C, $H238, NewEmisData!$D:$D, BM$2), SUMIFS(NewEmisData!I:I, NewEmisData!$A:$A, "LDV", NewEmisData!$B:$B, $A238, NewEmisData!$C:$C, $H238, NewEmisData!$D:$D, BM$2))</f>
        <v>#REF!</v>
      </c>
      <c r="BN238" s="335" t="e">
        <f>$I238*IF($G238="Pickup", SUMIFS(NewEmisData!J:J, NewEmisData!$A:$A, "Pickup", NewEmisData!$B:$B, $A238, NewEmisData!$C:$C, $H238, NewEmisData!$D:$D, BN$2), SUMIFS(NewEmisData!J:J, NewEmisData!$A:$A, "LDV", NewEmisData!$B:$B, $A238, NewEmisData!$C:$C, $H238, NewEmisData!$D:$D, BN$2))</f>
        <v>#REF!</v>
      </c>
      <c r="BO238" s="335" t="e">
        <f>$I238*IF($G238="Pickup", SUMIFS(NewEmisData!K:K, NewEmisData!$A:$A, "Pickup", NewEmisData!$B:$B, $A238, NewEmisData!$C:$C, $H238, NewEmisData!$D:$D, BO$2), SUMIFS(NewEmisData!K:K, NewEmisData!$A:$A, "LDV", NewEmisData!$B:$B, $A238, NewEmisData!$C:$C, $H238, NewEmisData!$D:$D, BO$2))</f>
        <v>#REF!</v>
      </c>
      <c r="BP238" s="335" t="e">
        <f>$I238*IF($G238="Pickup", SUMIFS(NewEmisData!L:L, NewEmisData!$A:$A, "Pickup", NewEmisData!$B:$B, $A238, NewEmisData!$C:$C, $H238, NewEmisData!$D:$D, BP$2), SUMIFS(NewEmisData!L:L, NewEmisData!$A:$A, "LDV", NewEmisData!$B:$B, $A238, NewEmisData!$C:$C, $H238, NewEmisData!$D:$D, BP$2))</f>
        <v>#REF!</v>
      </c>
      <c r="BQ238" s="335" t="e">
        <f>$I238*IF($G238="Pickup", SUMIFS(NewEmisData!M:M, NewEmisData!$A:$A, "Pickup", NewEmisData!$B:$B, $A238, NewEmisData!$C:$C, $H238, NewEmisData!$D:$D, BQ$2), SUMIFS(NewEmisData!M:M, NewEmisData!$A:$A, "LDV", NewEmisData!$B:$B, $A238, NewEmisData!$C:$C, $H238, NewEmisData!$D:$D, BQ$2))</f>
        <v>#REF!</v>
      </c>
      <c r="BR238" s="335">
        <v>0.9864641678386572</v>
      </c>
      <c r="BS238" s="335" t="e">
        <f>$I238*IF($G238="Pickup", SUMIFS(NewEmisData!E:E, NewEmisData!$A:$A, "Pickup", NewEmisData!$B:$B, $A238, NewEmisData!$C:$C, $H238, NewEmisData!$D:$D, BS$2), SUMIFS(NewEmisData!E:E, NewEmisData!$A:$A, "LDV", NewEmisData!$B:$B, $A238, NewEmisData!$C:$C, $H238, NewEmisData!$D:$D, BS$2))</f>
        <v>#REF!</v>
      </c>
      <c r="BT238" s="335" t="e">
        <f>$I238*IF($G238="Pickup", SUMIFS(NewEmisData!F:F, NewEmisData!$A:$A, "Pickup", NewEmisData!$B:$B, $A238, NewEmisData!$C:$C, $H238, NewEmisData!$D:$D, BT$2), SUMIFS(NewEmisData!F:F, NewEmisData!$A:$A, "LDV", NewEmisData!$B:$B, $A238, NewEmisData!$C:$C, $H238, NewEmisData!$D:$D, BT$2))</f>
        <v>#REF!</v>
      </c>
      <c r="BU238" s="335" t="e">
        <f>$I238*IF($G238="Pickup", SUMIFS(NewEmisData!G:G, NewEmisData!$A:$A, "Pickup", NewEmisData!$B:$B, $A238, NewEmisData!$C:$C, $H238, NewEmisData!$D:$D, BU$2), SUMIFS(NewEmisData!G:G, NewEmisData!$A:$A, "LDV", NewEmisData!$B:$B, $A238, NewEmisData!$C:$C, $H238, NewEmisData!$D:$D, BU$2))</f>
        <v>#REF!</v>
      </c>
      <c r="BV238" s="335" t="e">
        <f>$I238*IF($G238="Pickup", SUMIFS(NewEmisData!H:H, NewEmisData!$A:$A, "Pickup", NewEmisData!$B:$B, $A238, NewEmisData!$C:$C, $H238, NewEmisData!$D:$D, BV$2), SUMIFS(NewEmisData!H:H, NewEmisData!$A:$A, "LDV", NewEmisData!$B:$B, $A238, NewEmisData!$C:$C, $H238, NewEmisData!$D:$D, BV$2))</f>
        <v>#REF!</v>
      </c>
      <c r="BW238" s="335" t="e">
        <f>$I238*IF($G238="Pickup", SUMIFS(NewEmisData!I:I, NewEmisData!$A:$A, "Pickup", NewEmisData!$B:$B, $A238, NewEmisData!$C:$C, $H238, NewEmisData!$D:$D, BW$2), SUMIFS(NewEmisData!I:I, NewEmisData!$A:$A, "LDV", NewEmisData!$B:$B, $A238, NewEmisData!$C:$C, $H238, NewEmisData!$D:$D, BW$2))</f>
        <v>#REF!</v>
      </c>
      <c r="BX238" s="335" t="e">
        <f>$I238*IF($G238="Pickup", SUMIFS(NewEmisData!J:J, NewEmisData!$A:$A, "Pickup", NewEmisData!$B:$B, $A238, NewEmisData!$C:$C, $H238, NewEmisData!$D:$D, BX$2), SUMIFS(NewEmisData!J:J, NewEmisData!$A:$A, "LDV", NewEmisData!$B:$B, $A238, NewEmisData!$C:$C, $H238, NewEmisData!$D:$D, BX$2))</f>
        <v>#REF!</v>
      </c>
      <c r="BY238" s="335" t="e">
        <f>$I238*IF($G238="Pickup", SUMIFS(NewEmisData!K:K, NewEmisData!$A:$A, "Pickup", NewEmisData!$B:$B, $A238, NewEmisData!$C:$C, $H238, NewEmisData!$D:$D, BY$2), SUMIFS(NewEmisData!K:K, NewEmisData!$A:$A, "LDV", NewEmisData!$B:$B, $A238, NewEmisData!$C:$C, $H238, NewEmisData!$D:$D, BY$2))</f>
        <v>#REF!</v>
      </c>
      <c r="BZ238" s="335" t="e">
        <f>$I238*IF($G238="Pickup", SUMIFS(NewEmisData!L:L, NewEmisData!$A:$A, "Pickup", NewEmisData!$B:$B, $A238, NewEmisData!$C:$C, $H238, NewEmisData!$D:$D, BZ$2), SUMIFS(NewEmisData!L:L, NewEmisData!$A:$A, "LDV", NewEmisData!$B:$B, $A238, NewEmisData!$C:$C, $H238, NewEmisData!$D:$D, BZ$2))</f>
        <v>#REF!</v>
      </c>
      <c r="CA238" s="335" t="e">
        <f>$I238*IF($G238="Pickup", SUMIFS(NewEmisData!M:M, NewEmisData!$A:$A, "Pickup", NewEmisData!$B:$B, $A238, NewEmisData!$C:$C, $H238, NewEmisData!$D:$D, CA$2), SUMIFS(NewEmisData!M:M, NewEmisData!$A:$A, "LDV", NewEmisData!$B:$B, $A238, NewEmisData!$C:$C, $H238, NewEmisData!$D:$D, CA$2))</f>
        <v>#REF!</v>
      </c>
      <c r="CB238" s="335">
        <v>4.2418574417464452E-2</v>
      </c>
      <c r="CC238" s="335" t="e">
        <f>$I238*IF($G238="Pickup", SUMIFS(NewEmisData!E:E, NewEmisData!$A:$A, "Pickup", NewEmisData!$B:$B, $A238, NewEmisData!$C:$C, $H238, NewEmisData!$D:$D, CC$2), SUMIFS(NewEmisData!E:E, NewEmisData!$A:$A, "LDV", NewEmisData!$B:$B, $A238, NewEmisData!$C:$C, $H238, NewEmisData!$D:$D, CC$2))</f>
        <v>#REF!</v>
      </c>
      <c r="CD238" s="335" t="e">
        <f>$I238*IF($G238="Pickup", SUMIFS(NewEmisData!F:F, NewEmisData!$A:$A, "Pickup", NewEmisData!$B:$B, $A238, NewEmisData!$C:$C, $H238, NewEmisData!$D:$D, CD$2), SUMIFS(NewEmisData!F:F, NewEmisData!$A:$A, "LDV", NewEmisData!$B:$B, $A238, NewEmisData!$C:$C, $H238, NewEmisData!$D:$D, CD$2))</f>
        <v>#REF!</v>
      </c>
      <c r="CE238" s="335" t="e">
        <f>$I238*IF($G238="Pickup", SUMIFS(NewEmisData!G:G, NewEmisData!$A:$A, "Pickup", NewEmisData!$B:$B, $A238, NewEmisData!$C:$C, $H238, NewEmisData!$D:$D, CE$2), SUMIFS(NewEmisData!G:G, NewEmisData!$A:$A, "LDV", NewEmisData!$B:$B, $A238, NewEmisData!$C:$C, $H238, NewEmisData!$D:$D, CE$2))</f>
        <v>#REF!</v>
      </c>
      <c r="CF238" s="335" t="e">
        <f>$I238*IF($G238="Pickup", SUMIFS(NewEmisData!H:H, NewEmisData!$A:$A, "Pickup", NewEmisData!$B:$B, $A238, NewEmisData!$C:$C, $H238, NewEmisData!$D:$D, CF$2), SUMIFS(NewEmisData!H:H, NewEmisData!$A:$A, "LDV", NewEmisData!$B:$B, $A238, NewEmisData!$C:$C, $H238, NewEmisData!$D:$D, CF$2))</f>
        <v>#REF!</v>
      </c>
      <c r="CG238" s="335" t="e">
        <f>$I238*IF($G238="Pickup", SUMIFS(NewEmisData!I:I, NewEmisData!$A:$A, "Pickup", NewEmisData!$B:$B, $A238, NewEmisData!$C:$C, $H238, NewEmisData!$D:$D, CG$2), SUMIFS(NewEmisData!I:I, NewEmisData!$A:$A, "LDV", NewEmisData!$B:$B, $A238, NewEmisData!$C:$C, $H238, NewEmisData!$D:$D, CG$2))</f>
        <v>#REF!</v>
      </c>
      <c r="CH238" s="335" t="e">
        <f>$I238*IF($G238="Pickup", SUMIFS(NewEmisData!J:J, NewEmisData!$A:$A, "Pickup", NewEmisData!$B:$B, $A238, NewEmisData!$C:$C, $H238, NewEmisData!$D:$D, CH$2), SUMIFS(NewEmisData!J:J, NewEmisData!$A:$A, "LDV", NewEmisData!$B:$B, $A238, NewEmisData!$C:$C, $H238, NewEmisData!$D:$D, CH$2))</f>
        <v>#REF!</v>
      </c>
      <c r="CI238" s="335" t="e">
        <f>$I238*IF($G238="Pickup", SUMIFS(NewEmisData!K:K, NewEmisData!$A:$A, "Pickup", NewEmisData!$B:$B, $A238, NewEmisData!$C:$C, $H238, NewEmisData!$D:$D, CI$2), SUMIFS(NewEmisData!K:K, NewEmisData!$A:$A, "LDV", NewEmisData!$B:$B, $A238, NewEmisData!$C:$C, $H238, NewEmisData!$D:$D, CI$2))</f>
        <v>#REF!</v>
      </c>
      <c r="CJ238" s="335" t="e">
        <f>$I238*IF($G238="Pickup", SUMIFS(NewEmisData!L:L, NewEmisData!$A:$A, "Pickup", NewEmisData!$B:$B, $A238, NewEmisData!$C:$C, $H238, NewEmisData!$D:$D, CJ$2), SUMIFS(NewEmisData!L:L, NewEmisData!$A:$A, "LDV", NewEmisData!$B:$B, $A238, NewEmisData!$C:$C, $H238, NewEmisData!$D:$D, CJ$2))</f>
        <v>#REF!</v>
      </c>
      <c r="CK238" s="335" t="e">
        <f>$I238*IF($G238="Pickup", SUMIFS(NewEmisData!M:M, NewEmisData!$A:$A, "Pickup", NewEmisData!$B:$B, $A238, NewEmisData!$C:$C, $H238, NewEmisData!$D:$D, CK$2), SUMIFS(NewEmisData!M:M, NewEmisData!$A:$A, "LDV", NewEmisData!$B:$B, $A238, NewEmisData!$C:$C, $H238, NewEmisData!$D:$D, CK$2))</f>
        <v>#REF!</v>
      </c>
      <c r="CL238" s="335">
        <v>1.534212041318854E-2</v>
      </c>
      <c r="CM238" s="335" t="e">
        <f>$I238*IF($G238="Pickup", SUMIFS(NewEmisData!E:E, NewEmisData!$A:$A, "Pickup", NewEmisData!$B:$B, $A238, NewEmisData!$C:$C, $H238, NewEmisData!$D:$D, CM$2), SUMIFS(NewEmisData!E:E, NewEmisData!$A:$A, "LDV", NewEmisData!$B:$B, $A238, NewEmisData!$C:$C, $H238, NewEmisData!$D:$D, CM$2))</f>
        <v>#REF!</v>
      </c>
      <c r="CN238" s="335" t="e">
        <f>$I238*IF($G238="Pickup", SUMIFS(NewEmisData!F:F, NewEmisData!$A:$A, "Pickup", NewEmisData!$B:$B, $A238, NewEmisData!$C:$C, $H238, NewEmisData!$D:$D, CN$2), SUMIFS(NewEmisData!F:F, NewEmisData!$A:$A, "LDV", NewEmisData!$B:$B, $A238, NewEmisData!$C:$C, $H238, NewEmisData!$D:$D, CN$2))</f>
        <v>#REF!</v>
      </c>
      <c r="CO238" s="335" t="e">
        <f>$I238*IF($G238="Pickup", SUMIFS(NewEmisData!G:G, NewEmisData!$A:$A, "Pickup", NewEmisData!$B:$B, $A238, NewEmisData!$C:$C, $H238, NewEmisData!$D:$D, CO$2), SUMIFS(NewEmisData!G:G, NewEmisData!$A:$A, "LDV", NewEmisData!$B:$B, $A238, NewEmisData!$C:$C, $H238, NewEmisData!$D:$D, CO$2))</f>
        <v>#REF!</v>
      </c>
      <c r="CP238" s="335" t="e">
        <f>$I238*IF($G238="Pickup", SUMIFS(NewEmisData!H:H, NewEmisData!$A:$A, "Pickup", NewEmisData!$B:$B, $A238, NewEmisData!$C:$C, $H238, NewEmisData!$D:$D, CP$2), SUMIFS(NewEmisData!H:H, NewEmisData!$A:$A, "LDV", NewEmisData!$B:$B, $A238, NewEmisData!$C:$C, $H238, NewEmisData!$D:$D, CP$2))</f>
        <v>#REF!</v>
      </c>
      <c r="CQ238" s="335" t="e">
        <f>$I238*IF($G238="Pickup", SUMIFS(NewEmisData!I:I, NewEmisData!$A:$A, "Pickup", NewEmisData!$B:$B, $A238, NewEmisData!$C:$C, $H238, NewEmisData!$D:$D, CQ$2), SUMIFS(NewEmisData!I:I, NewEmisData!$A:$A, "LDV", NewEmisData!$B:$B, $A238, NewEmisData!$C:$C, $H238, NewEmisData!$D:$D, CQ$2))</f>
        <v>#REF!</v>
      </c>
      <c r="CR238" s="335" t="e">
        <f>$I238*IF($G238="Pickup", SUMIFS(NewEmisData!J:J, NewEmisData!$A:$A, "Pickup", NewEmisData!$B:$B, $A238, NewEmisData!$C:$C, $H238, NewEmisData!$D:$D, CR$2), SUMIFS(NewEmisData!J:J, NewEmisData!$A:$A, "LDV", NewEmisData!$B:$B, $A238, NewEmisData!$C:$C, $H238, NewEmisData!$D:$D, CR$2))</f>
        <v>#REF!</v>
      </c>
      <c r="CS238" s="335" t="e">
        <f>$I238*IF($G238="Pickup", SUMIFS(NewEmisData!K:K, NewEmisData!$A:$A, "Pickup", NewEmisData!$B:$B, $A238, NewEmisData!$C:$C, $H238, NewEmisData!$D:$D, CS$2), SUMIFS(NewEmisData!K:K, NewEmisData!$A:$A, "LDV", NewEmisData!$B:$B, $A238, NewEmisData!$C:$C, $H238, NewEmisData!$D:$D, CS$2))</f>
        <v>#REF!</v>
      </c>
      <c r="CT238" s="335" t="e">
        <f>$I238*IF($G238="Pickup", SUMIFS(NewEmisData!L:L, NewEmisData!$A:$A, "Pickup", NewEmisData!$B:$B, $A238, NewEmisData!$C:$C, $H238, NewEmisData!$D:$D, CT$2), SUMIFS(NewEmisData!L:L, NewEmisData!$A:$A, "LDV", NewEmisData!$B:$B, $A238, NewEmisData!$C:$C, $H238, NewEmisData!$D:$D, CT$2))</f>
        <v>#REF!</v>
      </c>
      <c r="CU238" s="335" t="e">
        <f>$I238*IF($G238="Pickup", SUMIFS(NewEmisData!M:M, NewEmisData!$A:$A, "Pickup", NewEmisData!$B:$B, $A238, NewEmisData!$C:$C, $H238, NewEmisData!$D:$D, CU$2), SUMIFS(NewEmisData!M:M, NewEmisData!$A:$A, "LDV", NewEmisData!$B:$B, $A238, NewEmisData!$C:$C, $H238, NewEmisData!$D:$D, CU$2))</f>
        <v>#REF!</v>
      </c>
      <c r="CV238" s="335">
        <v>4.7566497296473616E-3</v>
      </c>
      <c r="CW238" s="335">
        <v>2.2916065704373795E-3</v>
      </c>
      <c r="CX238" s="335">
        <v>1.8746702166884215E-3</v>
      </c>
      <c r="CY238" s="335">
        <v>1.5173254739063334E-3</v>
      </c>
      <c r="CZ238" s="335">
        <v>1.2796299371776378E-3</v>
      </c>
      <c r="DA238" s="335">
        <v>9.7820221375331286E-4</v>
      </c>
      <c r="DB238" s="335">
        <v>7.6885754354862003E-4</v>
      </c>
      <c r="DC238" s="335">
        <v>7.4349846546621222E-4</v>
      </c>
      <c r="DD238" s="335">
        <v>7.2935869112507378E-4</v>
      </c>
      <c r="DE238" s="335">
        <v>7.2476795409733496E-4</v>
      </c>
      <c r="DF238" s="335">
        <v>7.2476795409733496E-4</v>
      </c>
      <c r="DG238" s="335" t="e">
        <f>$I238*IF($G238="Pickup", SUMIFS(NewEmisData!E:E, NewEmisData!$A:$A, "Pickup", NewEmisData!$B:$B, $A238, NewEmisData!$C:$C, $H238, NewEmisData!$D:$D, DG$2), SUMIFS(NewEmisData!E:E, NewEmisData!$A:$A, "LDV", NewEmisData!$B:$B, $A238, NewEmisData!$C:$C, $H238, NewEmisData!$D:$D, DG$2))</f>
        <v>#REF!</v>
      </c>
      <c r="DH238" s="335" t="e">
        <f>$I238*IF($G238="Pickup", SUMIFS(NewEmisData!F:F, NewEmisData!$A:$A, "Pickup", NewEmisData!$B:$B, $A238, NewEmisData!$C:$C, $H238, NewEmisData!$D:$D, DH$2), SUMIFS(NewEmisData!F:F, NewEmisData!$A:$A, "LDV", NewEmisData!$B:$B, $A238, NewEmisData!$C:$C, $H238, NewEmisData!$D:$D, DH$2))</f>
        <v>#REF!</v>
      </c>
      <c r="DI238" s="335" t="e">
        <f>$I238*IF($G238="Pickup", SUMIFS(NewEmisData!G:G, NewEmisData!$A:$A, "Pickup", NewEmisData!$B:$B, $A238, NewEmisData!$C:$C, $H238, NewEmisData!$D:$D, DI$2), SUMIFS(NewEmisData!G:G, NewEmisData!$A:$A, "LDV", NewEmisData!$B:$B, $A238, NewEmisData!$C:$C, $H238, NewEmisData!$D:$D, DI$2))</f>
        <v>#REF!</v>
      </c>
      <c r="DJ238" s="335" t="e">
        <f>$I238*IF($G238="Pickup", SUMIFS(NewEmisData!H:H, NewEmisData!$A:$A, "Pickup", NewEmisData!$B:$B, $A238, NewEmisData!$C:$C, $H238, NewEmisData!$D:$D, DJ$2), SUMIFS(NewEmisData!H:H, NewEmisData!$A:$A, "LDV", NewEmisData!$B:$B, $A238, NewEmisData!$C:$C, $H238, NewEmisData!$D:$D, DJ$2))</f>
        <v>#REF!</v>
      </c>
      <c r="DK238" s="335" t="e">
        <f>$I238*IF($G238="Pickup", SUMIFS(NewEmisData!I:I, NewEmisData!$A:$A, "Pickup", NewEmisData!$B:$B, $A238, NewEmisData!$C:$C, $H238, NewEmisData!$D:$D, DK$2), SUMIFS(NewEmisData!I:I, NewEmisData!$A:$A, "LDV", NewEmisData!$B:$B, $A238, NewEmisData!$C:$C, $H238, NewEmisData!$D:$D, DK$2))</f>
        <v>#REF!</v>
      </c>
      <c r="DL238" s="335" t="e">
        <f>$I238*IF($G238="Pickup", SUMIFS(NewEmisData!J:J, NewEmisData!$A:$A, "Pickup", NewEmisData!$B:$B, $A238, NewEmisData!$C:$C, $H238, NewEmisData!$D:$D, DL$2), SUMIFS(NewEmisData!J:J, NewEmisData!$A:$A, "LDV", NewEmisData!$B:$B, $A238, NewEmisData!$C:$C, $H238, NewEmisData!$D:$D, DL$2))</f>
        <v>#REF!</v>
      </c>
      <c r="DM238" s="335" t="e">
        <f>$I238*IF($G238="Pickup", SUMIFS(NewEmisData!K:K, NewEmisData!$A:$A, "Pickup", NewEmisData!$B:$B, $A238, NewEmisData!$C:$C, $H238, NewEmisData!$D:$D, DM$2), SUMIFS(NewEmisData!K:K, NewEmisData!$A:$A, "LDV", NewEmisData!$B:$B, $A238, NewEmisData!$C:$C, $H238, NewEmisData!$D:$D, DM$2))</f>
        <v>#REF!</v>
      </c>
      <c r="DN238" s="335" t="e">
        <f>$I238*IF($G238="Pickup", SUMIFS(NewEmisData!L:L, NewEmisData!$A:$A, "Pickup", NewEmisData!$B:$B, $A238, NewEmisData!$C:$C, $H238, NewEmisData!$D:$D, DN$2), SUMIFS(NewEmisData!L:L, NewEmisData!$A:$A, "LDV", NewEmisData!$B:$B, $A238, NewEmisData!$C:$C, $H238, NewEmisData!$D:$D, DN$2))</f>
        <v>#REF!</v>
      </c>
      <c r="DO238" s="335" t="e">
        <f>$I238*IF($G238="Pickup", SUMIFS(NewEmisData!M:M, NewEmisData!$A:$A, "Pickup", NewEmisData!$B:$B, $A238, NewEmisData!$C:$C, $H238, NewEmisData!$D:$D, DO$2), SUMIFS(NewEmisData!M:M, NewEmisData!$A:$A, "LDV", NewEmisData!$B:$B, $A238, NewEmisData!$C:$C, $H238, NewEmisData!$D:$D, DO$2))</f>
        <v>#REF!</v>
      </c>
      <c r="DP238" s="335">
        <v>1.4765708749962382E-3</v>
      </c>
      <c r="DQ238" s="335" t="e">
        <f>$I238*IF($G238="Pickup", SUMIFS(NewEmisData!E:E, NewEmisData!$A:$A, "Pickup", NewEmisData!$B:$B, $A238, NewEmisData!$C:$C, $H238, NewEmisData!$D:$D, DQ$2), SUMIFS(NewEmisData!E:E, NewEmisData!$A:$A, "LDV", NewEmisData!$B:$B, $A238, NewEmisData!$C:$C, $H238, NewEmisData!$D:$D, DQ$2))</f>
        <v>#REF!</v>
      </c>
      <c r="DR238" s="335" t="e">
        <f>$I238*IF($G238="Pickup", SUMIFS(NewEmisData!F:F, NewEmisData!$A:$A, "Pickup", NewEmisData!$B:$B, $A238, NewEmisData!$C:$C, $H238, NewEmisData!$D:$D, DR$2), SUMIFS(NewEmisData!F:F, NewEmisData!$A:$A, "LDV", NewEmisData!$B:$B, $A238, NewEmisData!$C:$C, $H238, NewEmisData!$D:$D, DR$2))</f>
        <v>#REF!</v>
      </c>
      <c r="DS238" s="335" t="e">
        <f>$I238*IF($G238="Pickup", SUMIFS(NewEmisData!G:G, NewEmisData!$A:$A, "Pickup", NewEmisData!$B:$B, $A238, NewEmisData!$C:$C, $H238, NewEmisData!$D:$D, DS$2), SUMIFS(NewEmisData!G:G, NewEmisData!$A:$A, "LDV", NewEmisData!$B:$B, $A238, NewEmisData!$C:$C, $H238, NewEmisData!$D:$D, DS$2))</f>
        <v>#REF!</v>
      </c>
      <c r="DT238" s="335" t="e">
        <f>$I238*IF($G238="Pickup", SUMIFS(NewEmisData!H:H, NewEmisData!$A:$A, "Pickup", NewEmisData!$B:$B, $A238, NewEmisData!$C:$C, $H238, NewEmisData!$D:$D, DT$2), SUMIFS(NewEmisData!H:H, NewEmisData!$A:$A, "LDV", NewEmisData!$B:$B, $A238, NewEmisData!$C:$C, $H238, NewEmisData!$D:$D, DT$2))</f>
        <v>#REF!</v>
      </c>
      <c r="DU238" s="335" t="e">
        <f>$I238*IF($G238="Pickup", SUMIFS(NewEmisData!I:I, NewEmisData!$A:$A, "Pickup", NewEmisData!$B:$B, $A238, NewEmisData!$C:$C, $H238, NewEmisData!$D:$D, DU$2), SUMIFS(NewEmisData!I:I, NewEmisData!$A:$A, "LDV", NewEmisData!$B:$B, $A238, NewEmisData!$C:$C, $H238, NewEmisData!$D:$D, DU$2))</f>
        <v>#REF!</v>
      </c>
      <c r="DV238" s="335" t="e">
        <f>$I238*IF($G238="Pickup", SUMIFS(NewEmisData!J:J, NewEmisData!$A:$A, "Pickup", NewEmisData!$B:$B, $A238, NewEmisData!$C:$C, $H238, NewEmisData!$D:$D, DV$2), SUMIFS(NewEmisData!J:J, NewEmisData!$A:$A, "LDV", NewEmisData!$B:$B, $A238, NewEmisData!$C:$C, $H238, NewEmisData!$D:$D, DV$2))</f>
        <v>#REF!</v>
      </c>
      <c r="DW238" s="335" t="e">
        <f>$I238*IF($G238="Pickup", SUMIFS(NewEmisData!K:K, NewEmisData!$A:$A, "Pickup", NewEmisData!$B:$B, $A238, NewEmisData!$C:$C, $H238, NewEmisData!$D:$D, DW$2), SUMIFS(NewEmisData!K:K, NewEmisData!$A:$A, "LDV", NewEmisData!$B:$B, $A238, NewEmisData!$C:$C, $H238, NewEmisData!$D:$D, DW$2))</f>
        <v>#REF!</v>
      </c>
      <c r="DX238" s="335" t="e">
        <f>$I238*IF($G238="Pickup", SUMIFS(NewEmisData!L:L, NewEmisData!$A:$A, "Pickup", NewEmisData!$B:$B, $A238, NewEmisData!$C:$C, $H238, NewEmisData!$D:$D, DX$2), SUMIFS(NewEmisData!L:L, NewEmisData!$A:$A, "LDV", NewEmisData!$B:$B, $A238, NewEmisData!$C:$C, $H238, NewEmisData!$D:$D, DX$2))</f>
        <v>#REF!</v>
      </c>
      <c r="DY238" s="335" t="e">
        <f>$I238*IF($G238="Pickup", SUMIFS(NewEmisData!M:M, NewEmisData!$A:$A, "Pickup", NewEmisData!$B:$B, $A238, NewEmisData!$C:$C, $H238, NewEmisData!$D:$D, DY$2), SUMIFS(NewEmisData!M:M, NewEmisData!$A:$A, "LDV", NewEmisData!$B:$B, $A238, NewEmisData!$C:$C, $H238, NewEmisData!$D:$D, DY$2))</f>
        <v>#REF!</v>
      </c>
      <c r="DZ238" s="335">
        <v>7.3384033848373159E-3</v>
      </c>
      <c r="EA238" s="335" t="e">
        <f t="shared" si="350"/>
        <v>#REF!</v>
      </c>
      <c r="EB238" s="335" t="e">
        <f t="shared" si="351"/>
        <v>#REF!</v>
      </c>
      <c r="EC238" s="335" t="e">
        <f t="shared" si="352"/>
        <v>#REF!</v>
      </c>
      <c r="ED238" s="335" t="e">
        <f t="shared" si="353"/>
        <v>#REF!</v>
      </c>
      <c r="EE238" s="335" t="e">
        <f t="shared" si="354"/>
        <v>#REF!</v>
      </c>
      <c r="EF238" s="335" t="e">
        <f t="shared" si="355"/>
        <v>#REF!</v>
      </c>
      <c r="EG238" s="335" t="e">
        <f t="shared" si="356"/>
        <v>#REF!</v>
      </c>
      <c r="EH238" s="335" t="e">
        <f t="shared" si="357"/>
        <v>#REF!</v>
      </c>
      <c r="EI238" s="335" t="e">
        <f t="shared" si="358"/>
        <v>#REF!</v>
      </c>
      <c r="EJ238" s="335">
        <f t="shared" si="359"/>
        <v>0.18630521230514296</v>
      </c>
      <c r="EK238" s="335" t="e">
        <f t="shared" si="360"/>
        <v>#REF!</v>
      </c>
      <c r="EL238" s="335" t="e">
        <f t="shared" si="361"/>
        <v>#REF!</v>
      </c>
      <c r="EM238" s="335" t="e">
        <f t="shared" si="362"/>
        <v>#REF!</v>
      </c>
      <c r="EN238" s="335" t="e">
        <f t="shared" si="363"/>
        <v>#REF!</v>
      </c>
      <c r="EO238" s="335" t="e">
        <f t="shared" si="364"/>
        <v>#REF!</v>
      </c>
      <c r="EP238" s="335" t="e">
        <f t="shared" si="365"/>
        <v>#REF!</v>
      </c>
      <c r="EQ238" s="335" t="e">
        <f t="shared" si="366"/>
        <v>#REF!</v>
      </c>
      <c r="ER238" s="335" t="e">
        <f t="shared" si="367"/>
        <v>#REF!</v>
      </c>
      <c r="ES238" s="335" t="e">
        <f t="shared" si="368"/>
        <v>#REF!</v>
      </c>
      <c r="ET238" s="335">
        <f t="shared" si="369"/>
        <v>4.1400383479619739E-2</v>
      </c>
      <c r="EU238" s="335" t="e">
        <f t="shared" si="370"/>
        <v>#REF!</v>
      </c>
      <c r="EV238" s="335" t="e">
        <f t="shared" si="371"/>
        <v>#REF!</v>
      </c>
      <c r="EW238" s="335" t="e">
        <f t="shared" si="372"/>
        <v>#REF!</v>
      </c>
      <c r="EX238" s="335" t="e">
        <f t="shared" si="373"/>
        <v>#REF!</v>
      </c>
      <c r="EY238" s="335" t="e">
        <f t="shared" si="374"/>
        <v>#REF!</v>
      </c>
      <c r="EZ238" s="335" t="e">
        <f t="shared" si="375"/>
        <v>#REF!</v>
      </c>
      <c r="FA238" s="335" t="e">
        <f t="shared" si="376"/>
        <v>#REF!</v>
      </c>
      <c r="FB238" s="335" t="e">
        <f t="shared" si="377"/>
        <v>#REF!</v>
      </c>
      <c r="FC238" s="335" t="e">
        <f t="shared" si="378"/>
        <v>#REF!</v>
      </c>
      <c r="FD238" s="335">
        <f t="shared" si="379"/>
        <v>1.7932369531470629E-3</v>
      </c>
      <c r="FE238" s="335" t="e">
        <f t="shared" si="380"/>
        <v>#REF!</v>
      </c>
      <c r="FF238" s="335" t="e">
        <f t="shared" si="381"/>
        <v>#REF!</v>
      </c>
      <c r="FG238" s="335" t="e">
        <f t="shared" si="382"/>
        <v>#REF!</v>
      </c>
      <c r="FH238" s="335" t="e">
        <f t="shared" si="383"/>
        <v>#REF!</v>
      </c>
      <c r="FI238" s="335" t="e">
        <f t="shared" si="384"/>
        <v>#REF!</v>
      </c>
      <c r="FJ238" s="335" t="e">
        <f t="shared" si="385"/>
        <v>#REF!</v>
      </c>
      <c r="FK238" s="335" t="e">
        <f t="shared" si="386"/>
        <v>#REF!</v>
      </c>
      <c r="FL238" s="335" t="e">
        <f t="shared" si="387"/>
        <v>#REF!</v>
      </c>
      <c r="FM238" s="335" t="e">
        <f t="shared" si="388"/>
        <v>#REF!</v>
      </c>
      <c r="FN238" s="335">
        <f t="shared" si="389"/>
        <v>3.3449762373957422E-2</v>
      </c>
      <c r="FO238" s="335" t="e">
        <f t="shared" si="390"/>
        <v>#REF!</v>
      </c>
      <c r="FP238" s="335" t="e">
        <f t="shared" si="391"/>
        <v>#REF!</v>
      </c>
      <c r="FQ238" s="335" t="e">
        <f t="shared" si="392"/>
        <v>#REF!</v>
      </c>
      <c r="FR238" s="335" t="e">
        <f t="shared" si="393"/>
        <v>#REF!</v>
      </c>
      <c r="FS238" s="335" t="e">
        <f t="shared" si="394"/>
        <v>#REF!</v>
      </c>
      <c r="FT238" s="335" t="e">
        <f t="shared" si="395"/>
        <v>#REF!</v>
      </c>
      <c r="FU238" s="335" t="e">
        <f t="shared" si="396"/>
        <v>#REF!</v>
      </c>
      <c r="FV238" s="335" t="e">
        <f t="shared" si="397"/>
        <v>#REF!</v>
      </c>
      <c r="FW238" s="335" t="e">
        <f t="shared" si="398"/>
        <v>#REF!</v>
      </c>
      <c r="FX238" s="335">
        <f t="shared" si="399"/>
        <v>6.7379974655566981E-3</v>
      </c>
    </row>
    <row r="239" spans="1:180" x14ac:dyDescent="0.2">
      <c r="A239" s="305" t="str">
        <f>_xlfn.CONCAT(IF(LEFT(TRIM(A238),1)="*", "*R", "R"), 1+RIGHT(TRIM(A238),1))</f>
        <v>R6</v>
      </c>
      <c r="B239" s="305" t="str">
        <f t="shared" si="431"/>
        <v>TLSSELC300</v>
      </c>
      <c r="C239" s="305" t="str">
        <f t="shared" si="432"/>
        <v>TL.ELC.SS.300</v>
      </c>
      <c r="D239" s="301" t="str">
        <f t="shared" si="433"/>
        <v>bn-vmt, bn-vmt/a</v>
      </c>
      <c r="E239" s="301" t="str">
        <f t="shared" si="434"/>
        <v>TRNELC</v>
      </c>
      <c r="F239" s="301" t="str">
        <f t="shared" si="435"/>
        <v>TL</v>
      </c>
      <c r="G239" s="315" t="s">
        <v>819</v>
      </c>
      <c r="H239" s="315" t="s">
        <v>36</v>
      </c>
      <c r="I239" s="321" t="e">
        <f>#REF!</f>
        <v>#REF!</v>
      </c>
      <c r="J239" s="315" t="str">
        <f t="shared" si="400"/>
        <v>Minivan-ELC</v>
      </c>
      <c r="K239" s="335" t="e">
        <f>$I239*IF($G239="Pickup", SUMIFS(NewEmisData!E:E, NewEmisData!$A:$A, "Pickup", NewEmisData!$B:$B, $A239, NewEmisData!$C:$C, $H239, NewEmisData!$D:$D, K$2), SUMIFS(NewEmisData!E:E, NewEmisData!$A:$A, "LDV", NewEmisData!$B:$B, $A239, NewEmisData!$C:$C, $H239, NewEmisData!$D:$D, K$2))</f>
        <v>#REF!</v>
      </c>
      <c r="L239" s="335" t="e">
        <f>$I239*IF($G239="Pickup", SUMIFS(NewEmisData!F:F, NewEmisData!$A:$A, "Pickup", NewEmisData!$B:$B, $A239, NewEmisData!$C:$C, $H239, NewEmisData!$D:$D, L$2), SUMIFS(NewEmisData!F:F, NewEmisData!$A:$A, "LDV", NewEmisData!$B:$B, $A239, NewEmisData!$C:$C, $H239, NewEmisData!$D:$D, L$2))</f>
        <v>#REF!</v>
      </c>
      <c r="M239" s="335" t="e">
        <f>$I239*IF($G239="Pickup", SUMIFS(NewEmisData!G:G, NewEmisData!$A:$A, "Pickup", NewEmisData!$B:$B, $A239, NewEmisData!$C:$C, $H239, NewEmisData!$D:$D, M$2), SUMIFS(NewEmisData!G:G, NewEmisData!$A:$A, "LDV", NewEmisData!$B:$B, $A239, NewEmisData!$C:$C, $H239, NewEmisData!$D:$D, M$2))</f>
        <v>#REF!</v>
      </c>
      <c r="N239" s="335" t="e">
        <f>$I239*IF($G239="Pickup", SUMIFS(NewEmisData!H:H, NewEmisData!$A:$A, "Pickup", NewEmisData!$B:$B, $A239, NewEmisData!$C:$C, $H239, NewEmisData!$D:$D, N$2), SUMIFS(NewEmisData!H:H, NewEmisData!$A:$A, "LDV", NewEmisData!$B:$B, $A239, NewEmisData!$C:$C, $H239, NewEmisData!$D:$D, N$2))</f>
        <v>#REF!</v>
      </c>
      <c r="O239" s="335" t="e">
        <f>$I239*IF($G239="Pickup", SUMIFS(NewEmisData!I:I, NewEmisData!$A:$A, "Pickup", NewEmisData!$B:$B, $A239, NewEmisData!$C:$C, $H239, NewEmisData!$D:$D, O$2), SUMIFS(NewEmisData!I:I, NewEmisData!$A:$A, "LDV", NewEmisData!$B:$B, $A239, NewEmisData!$C:$C, $H239, NewEmisData!$D:$D, O$2))</f>
        <v>#REF!</v>
      </c>
      <c r="P239" s="335" t="e">
        <f>$I239*IF($G239="Pickup", SUMIFS(NewEmisData!J:J, NewEmisData!$A:$A, "Pickup", NewEmisData!$B:$B, $A239, NewEmisData!$C:$C, $H239, NewEmisData!$D:$D, P$2), SUMIFS(NewEmisData!J:J, NewEmisData!$A:$A, "LDV", NewEmisData!$B:$B, $A239, NewEmisData!$C:$C, $H239, NewEmisData!$D:$D, P$2))</f>
        <v>#REF!</v>
      </c>
      <c r="Q239" s="335" t="e">
        <f>$I239*IF($G239="Pickup", SUMIFS(NewEmisData!K:K, NewEmisData!$A:$A, "Pickup", NewEmisData!$B:$B, $A239, NewEmisData!$C:$C, $H239, NewEmisData!$D:$D, Q$2), SUMIFS(NewEmisData!K:K, NewEmisData!$A:$A, "LDV", NewEmisData!$B:$B, $A239, NewEmisData!$C:$C, $H239, NewEmisData!$D:$D, Q$2))</f>
        <v>#REF!</v>
      </c>
      <c r="R239" s="335" t="e">
        <f>$I239*IF($G239="Pickup", SUMIFS(NewEmisData!L:L, NewEmisData!$A:$A, "Pickup", NewEmisData!$B:$B, $A239, NewEmisData!$C:$C, $H239, NewEmisData!$D:$D, R$2), SUMIFS(NewEmisData!L:L, NewEmisData!$A:$A, "LDV", NewEmisData!$B:$B, $A239, NewEmisData!$C:$C, $H239, NewEmisData!$D:$D, R$2))</f>
        <v>#REF!</v>
      </c>
      <c r="S239" s="335" t="e">
        <f>$I239*IF($G239="Pickup", SUMIFS(NewEmisData!M:M, NewEmisData!$A:$A, "Pickup", NewEmisData!$B:$B, $A239, NewEmisData!$C:$C, $H239, NewEmisData!$D:$D, S$2), SUMIFS(NewEmisData!M:M, NewEmisData!$A:$A, "LDV", NewEmisData!$B:$B, $A239, NewEmisData!$C:$C, $H239, NewEmisData!$D:$D, S$2))</f>
        <v>#REF!</v>
      </c>
      <c r="T239" s="335">
        <v>0.18630521230514296</v>
      </c>
      <c r="U239" s="335" t="e">
        <f>$I239*IF($G239="Pickup", SUMIFS(NewEmisData!E:E, NewEmisData!$A:$A, "Pickup", NewEmisData!$B:$B, $A239, NewEmisData!$C:$C, $H239, NewEmisData!$D:$D, U$2), SUMIFS(NewEmisData!E:E, NewEmisData!$A:$A, "LDV", NewEmisData!$B:$B, $A239, NewEmisData!$C:$C, $H239, NewEmisData!$D:$D, U$2))</f>
        <v>#REF!</v>
      </c>
      <c r="V239" s="335" t="e">
        <f>$I239*IF($G239="Pickup", SUMIFS(NewEmisData!F:F, NewEmisData!$A:$A, "Pickup", NewEmisData!$B:$B, $A239, NewEmisData!$C:$C, $H239, NewEmisData!$D:$D, V$2), SUMIFS(NewEmisData!F:F, NewEmisData!$A:$A, "LDV", NewEmisData!$B:$B, $A239, NewEmisData!$C:$C, $H239, NewEmisData!$D:$D, V$2))</f>
        <v>#REF!</v>
      </c>
      <c r="W239" s="335" t="e">
        <f>$I239*IF($G239="Pickup", SUMIFS(NewEmisData!G:G, NewEmisData!$A:$A, "Pickup", NewEmisData!$B:$B, $A239, NewEmisData!$C:$C, $H239, NewEmisData!$D:$D, W$2), SUMIFS(NewEmisData!G:G, NewEmisData!$A:$A, "LDV", NewEmisData!$B:$B, $A239, NewEmisData!$C:$C, $H239, NewEmisData!$D:$D, W$2))</f>
        <v>#REF!</v>
      </c>
      <c r="X239" s="335" t="e">
        <f>$I239*IF($G239="Pickup", SUMIFS(NewEmisData!H:H, NewEmisData!$A:$A, "Pickup", NewEmisData!$B:$B, $A239, NewEmisData!$C:$C, $H239, NewEmisData!$D:$D, X$2), SUMIFS(NewEmisData!H:H, NewEmisData!$A:$A, "LDV", NewEmisData!$B:$B, $A239, NewEmisData!$C:$C, $H239, NewEmisData!$D:$D, X$2))</f>
        <v>#REF!</v>
      </c>
      <c r="Y239" s="335" t="e">
        <f>$I239*IF($G239="Pickup", SUMIFS(NewEmisData!I:I, NewEmisData!$A:$A, "Pickup", NewEmisData!$B:$B, $A239, NewEmisData!$C:$C, $H239, NewEmisData!$D:$D, Y$2), SUMIFS(NewEmisData!I:I, NewEmisData!$A:$A, "LDV", NewEmisData!$B:$B, $A239, NewEmisData!$C:$C, $H239, NewEmisData!$D:$D, Y$2))</f>
        <v>#REF!</v>
      </c>
      <c r="Z239" s="335" t="e">
        <f>$I239*IF($G239="Pickup", SUMIFS(NewEmisData!J:J, NewEmisData!$A:$A, "Pickup", NewEmisData!$B:$B, $A239, NewEmisData!$C:$C, $H239, NewEmisData!$D:$D, Z$2), SUMIFS(NewEmisData!J:J, NewEmisData!$A:$A, "LDV", NewEmisData!$B:$B, $A239, NewEmisData!$C:$C, $H239, NewEmisData!$D:$D, Z$2))</f>
        <v>#REF!</v>
      </c>
      <c r="AA239" s="335" t="e">
        <f>$I239*IF($G239="Pickup", SUMIFS(NewEmisData!K:K, NewEmisData!$A:$A, "Pickup", NewEmisData!$B:$B, $A239, NewEmisData!$C:$C, $H239, NewEmisData!$D:$D, AA$2), SUMIFS(NewEmisData!K:K, NewEmisData!$A:$A, "LDV", NewEmisData!$B:$B, $A239, NewEmisData!$C:$C, $H239, NewEmisData!$D:$D, AA$2))</f>
        <v>#REF!</v>
      </c>
      <c r="AB239" s="335" t="e">
        <f>$I239*IF($G239="Pickup", SUMIFS(NewEmisData!L:L, NewEmisData!$A:$A, "Pickup", NewEmisData!$B:$B, $A239, NewEmisData!$C:$C, $H239, NewEmisData!$D:$D, AB$2), SUMIFS(NewEmisData!L:L, NewEmisData!$A:$A, "LDV", NewEmisData!$B:$B, $A239, NewEmisData!$C:$C, $H239, NewEmisData!$D:$D, AB$2))</f>
        <v>#REF!</v>
      </c>
      <c r="AC239" s="335" t="e">
        <f>$I239*IF($G239="Pickup", SUMIFS(NewEmisData!M:M, NewEmisData!$A:$A, "Pickup", NewEmisData!$B:$B, $A239, NewEmisData!$C:$C, $H239, NewEmisData!$D:$D, AC$2), SUMIFS(NewEmisData!M:M, NewEmisData!$A:$A, "LDV", NewEmisData!$B:$B, $A239, NewEmisData!$C:$C, $H239, NewEmisData!$D:$D, AC$2))</f>
        <v>#REF!</v>
      </c>
      <c r="AD239" s="335">
        <v>4.1400383479619739E-2</v>
      </c>
      <c r="AE239" s="335" t="e">
        <f>$I239*IF($G239="Pickup", SUMIFS(NewEmisData!E:E, NewEmisData!$A:$A, "Pickup", NewEmisData!$B:$B, $A239, NewEmisData!$C:$C, $H239, NewEmisData!$D:$D, AE$2), SUMIFS(NewEmisData!E:E, NewEmisData!$A:$A, "LDV", NewEmisData!$B:$B, $A239, NewEmisData!$C:$C, $H239, NewEmisData!$D:$D, AE$2))</f>
        <v>#REF!</v>
      </c>
      <c r="AF239" s="335" t="e">
        <f>$I239*IF($G239="Pickup", SUMIFS(NewEmisData!F:F, NewEmisData!$A:$A, "Pickup", NewEmisData!$B:$B, $A239, NewEmisData!$C:$C, $H239, NewEmisData!$D:$D, AF$2), SUMIFS(NewEmisData!F:F, NewEmisData!$A:$A, "LDV", NewEmisData!$B:$B, $A239, NewEmisData!$C:$C, $H239, NewEmisData!$D:$D, AF$2))</f>
        <v>#REF!</v>
      </c>
      <c r="AG239" s="335" t="e">
        <f>$I239*IF($G239="Pickup", SUMIFS(NewEmisData!G:G, NewEmisData!$A:$A, "Pickup", NewEmisData!$B:$B, $A239, NewEmisData!$C:$C, $H239, NewEmisData!$D:$D, AG$2), SUMIFS(NewEmisData!G:G, NewEmisData!$A:$A, "LDV", NewEmisData!$B:$B, $A239, NewEmisData!$C:$C, $H239, NewEmisData!$D:$D, AG$2))</f>
        <v>#REF!</v>
      </c>
      <c r="AH239" s="335" t="e">
        <f>$I239*IF($G239="Pickup", SUMIFS(NewEmisData!H:H, NewEmisData!$A:$A, "Pickup", NewEmisData!$B:$B, $A239, NewEmisData!$C:$C, $H239, NewEmisData!$D:$D, AH$2), SUMIFS(NewEmisData!H:H, NewEmisData!$A:$A, "LDV", NewEmisData!$B:$B, $A239, NewEmisData!$C:$C, $H239, NewEmisData!$D:$D, AH$2))</f>
        <v>#REF!</v>
      </c>
      <c r="AI239" s="335" t="e">
        <f>$I239*IF($G239="Pickup", SUMIFS(NewEmisData!I:I, NewEmisData!$A:$A, "Pickup", NewEmisData!$B:$B, $A239, NewEmisData!$C:$C, $H239, NewEmisData!$D:$D, AI$2), SUMIFS(NewEmisData!I:I, NewEmisData!$A:$A, "LDV", NewEmisData!$B:$B, $A239, NewEmisData!$C:$C, $H239, NewEmisData!$D:$D, AI$2))</f>
        <v>#REF!</v>
      </c>
      <c r="AJ239" s="335" t="e">
        <f>$I239*IF($G239="Pickup", SUMIFS(NewEmisData!J:J, NewEmisData!$A:$A, "Pickup", NewEmisData!$B:$B, $A239, NewEmisData!$C:$C, $H239, NewEmisData!$D:$D, AJ$2), SUMIFS(NewEmisData!J:J, NewEmisData!$A:$A, "LDV", NewEmisData!$B:$B, $A239, NewEmisData!$C:$C, $H239, NewEmisData!$D:$D, AJ$2))</f>
        <v>#REF!</v>
      </c>
      <c r="AK239" s="335" t="e">
        <f>$I239*IF($G239="Pickup", SUMIFS(NewEmisData!K:K, NewEmisData!$A:$A, "Pickup", NewEmisData!$B:$B, $A239, NewEmisData!$C:$C, $H239, NewEmisData!$D:$D, AK$2), SUMIFS(NewEmisData!K:K, NewEmisData!$A:$A, "LDV", NewEmisData!$B:$B, $A239, NewEmisData!$C:$C, $H239, NewEmisData!$D:$D, AK$2))</f>
        <v>#REF!</v>
      </c>
      <c r="AL239" s="335" t="e">
        <f>$I239*IF($G239="Pickup", SUMIFS(NewEmisData!L:L, NewEmisData!$A:$A, "Pickup", NewEmisData!$B:$B, $A239, NewEmisData!$C:$C, $H239, NewEmisData!$D:$D, AL$2), SUMIFS(NewEmisData!L:L, NewEmisData!$A:$A, "LDV", NewEmisData!$B:$B, $A239, NewEmisData!$C:$C, $H239, NewEmisData!$D:$D, AL$2))</f>
        <v>#REF!</v>
      </c>
      <c r="AM239" s="335" t="e">
        <f>$I239*IF($G239="Pickup", SUMIFS(NewEmisData!M:M, NewEmisData!$A:$A, "Pickup", NewEmisData!$B:$B, $A239, NewEmisData!$C:$C, $H239, NewEmisData!$D:$D, AM$2), SUMIFS(NewEmisData!M:M, NewEmisData!$A:$A, "LDV", NewEmisData!$B:$B, $A239, NewEmisData!$C:$C, $H239, NewEmisData!$D:$D, AM$2))</f>
        <v>#REF!</v>
      </c>
      <c r="AN239" s="335">
        <v>1.7932369531470629E-3</v>
      </c>
      <c r="AO239" s="335" t="e">
        <f>$I239*IF($G239="Pickup", SUMIFS(NewEmisData!E:E, NewEmisData!$A:$A, "Pickup", NewEmisData!$B:$B, $A239, NewEmisData!$C:$C, $H239, NewEmisData!$D:$D, AO$2), SUMIFS(NewEmisData!E:E, NewEmisData!$A:$A, "LDV", NewEmisData!$B:$B, $A239, NewEmisData!$C:$C, $H239, NewEmisData!$D:$D, AO$2))</f>
        <v>#REF!</v>
      </c>
      <c r="AP239" s="335" t="e">
        <f>$I239*IF($G239="Pickup", SUMIFS(NewEmisData!F:F, NewEmisData!$A:$A, "Pickup", NewEmisData!$B:$B, $A239, NewEmisData!$C:$C, $H239, NewEmisData!$D:$D, AP$2), SUMIFS(NewEmisData!F:F, NewEmisData!$A:$A, "LDV", NewEmisData!$B:$B, $A239, NewEmisData!$C:$C, $H239, NewEmisData!$D:$D, AP$2))</f>
        <v>#REF!</v>
      </c>
      <c r="AQ239" s="335" t="e">
        <f>$I239*IF($G239="Pickup", SUMIFS(NewEmisData!G:G, NewEmisData!$A:$A, "Pickup", NewEmisData!$B:$B, $A239, NewEmisData!$C:$C, $H239, NewEmisData!$D:$D, AQ$2), SUMIFS(NewEmisData!G:G, NewEmisData!$A:$A, "LDV", NewEmisData!$B:$B, $A239, NewEmisData!$C:$C, $H239, NewEmisData!$D:$D, AQ$2))</f>
        <v>#REF!</v>
      </c>
      <c r="AR239" s="335" t="e">
        <f>$I239*IF($G239="Pickup", SUMIFS(NewEmisData!H:H, NewEmisData!$A:$A, "Pickup", NewEmisData!$B:$B, $A239, NewEmisData!$C:$C, $H239, NewEmisData!$D:$D, AR$2), SUMIFS(NewEmisData!H:H, NewEmisData!$A:$A, "LDV", NewEmisData!$B:$B, $A239, NewEmisData!$C:$C, $H239, NewEmisData!$D:$D, AR$2))</f>
        <v>#REF!</v>
      </c>
      <c r="AS239" s="335" t="e">
        <f>$I239*IF($G239="Pickup", SUMIFS(NewEmisData!I:I, NewEmisData!$A:$A, "Pickup", NewEmisData!$B:$B, $A239, NewEmisData!$C:$C, $H239, NewEmisData!$D:$D, AS$2), SUMIFS(NewEmisData!I:I, NewEmisData!$A:$A, "LDV", NewEmisData!$B:$B, $A239, NewEmisData!$C:$C, $H239, NewEmisData!$D:$D, AS$2))</f>
        <v>#REF!</v>
      </c>
      <c r="AT239" s="335" t="e">
        <f>$I239*IF($G239="Pickup", SUMIFS(NewEmisData!J:J, NewEmisData!$A:$A, "Pickup", NewEmisData!$B:$B, $A239, NewEmisData!$C:$C, $H239, NewEmisData!$D:$D, AT$2), SUMIFS(NewEmisData!J:J, NewEmisData!$A:$A, "LDV", NewEmisData!$B:$B, $A239, NewEmisData!$C:$C, $H239, NewEmisData!$D:$D, AT$2))</f>
        <v>#REF!</v>
      </c>
      <c r="AU239" s="335" t="e">
        <f>$I239*IF($G239="Pickup", SUMIFS(NewEmisData!K:K, NewEmisData!$A:$A, "Pickup", NewEmisData!$B:$B, $A239, NewEmisData!$C:$C, $H239, NewEmisData!$D:$D, AU$2), SUMIFS(NewEmisData!K:K, NewEmisData!$A:$A, "LDV", NewEmisData!$B:$B, $A239, NewEmisData!$C:$C, $H239, NewEmisData!$D:$D, AU$2))</f>
        <v>#REF!</v>
      </c>
      <c r="AV239" s="335" t="e">
        <f>$I239*IF($G239="Pickup", SUMIFS(NewEmisData!L:L, NewEmisData!$A:$A, "Pickup", NewEmisData!$B:$B, $A239, NewEmisData!$C:$C, $H239, NewEmisData!$D:$D, AV$2), SUMIFS(NewEmisData!L:L, NewEmisData!$A:$A, "LDV", NewEmisData!$B:$B, $A239, NewEmisData!$C:$C, $H239, NewEmisData!$D:$D, AV$2))</f>
        <v>#REF!</v>
      </c>
      <c r="AW239" s="335" t="e">
        <f>$I239*IF($G239="Pickup", SUMIFS(NewEmisData!M:M, NewEmisData!$A:$A, "Pickup", NewEmisData!$B:$B, $A239, NewEmisData!$C:$C, $H239, NewEmisData!$D:$D, AW$2), SUMIFS(NewEmisData!M:M, NewEmisData!$A:$A, "LDV", NewEmisData!$B:$B, $A239, NewEmisData!$C:$C, $H239, NewEmisData!$D:$D, AW$2))</f>
        <v>#REF!</v>
      </c>
      <c r="AX239" s="335">
        <v>3.3449762373957422E-2</v>
      </c>
      <c r="AY239" s="335" t="e">
        <f>$I239*IF($G239="Pickup", SUMIFS(NewEmisData!E:E, NewEmisData!$A:$A, "Pickup", NewEmisData!$B:$B, $A239, NewEmisData!$C:$C, $H239, NewEmisData!$D:$D, AY$2), SUMIFS(NewEmisData!E:E, NewEmisData!$A:$A, "LDV", NewEmisData!$B:$B, $A239, NewEmisData!$C:$C, $H239, NewEmisData!$D:$D, AY$2))</f>
        <v>#REF!</v>
      </c>
      <c r="AZ239" s="335" t="e">
        <f>$I239*IF($G239="Pickup", SUMIFS(NewEmisData!F:F, NewEmisData!$A:$A, "Pickup", NewEmisData!$B:$B, $A239, NewEmisData!$C:$C, $H239, NewEmisData!$D:$D, AZ$2), SUMIFS(NewEmisData!F:F, NewEmisData!$A:$A, "LDV", NewEmisData!$B:$B, $A239, NewEmisData!$C:$C, $H239, NewEmisData!$D:$D, AZ$2))</f>
        <v>#REF!</v>
      </c>
      <c r="BA239" s="335" t="e">
        <f>$I239*IF($G239="Pickup", SUMIFS(NewEmisData!G:G, NewEmisData!$A:$A, "Pickup", NewEmisData!$B:$B, $A239, NewEmisData!$C:$C, $H239, NewEmisData!$D:$D, BA$2), SUMIFS(NewEmisData!G:G, NewEmisData!$A:$A, "LDV", NewEmisData!$B:$B, $A239, NewEmisData!$C:$C, $H239, NewEmisData!$D:$D, BA$2))</f>
        <v>#REF!</v>
      </c>
      <c r="BB239" s="335" t="e">
        <f>$I239*IF($G239="Pickup", SUMIFS(NewEmisData!H:H, NewEmisData!$A:$A, "Pickup", NewEmisData!$B:$B, $A239, NewEmisData!$C:$C, $H239, NewEmisData!$D:$D, BB$2), SUMIFS(NewEmisData!H:H, NewEmisData!$A:$A, "LDV", NewEmisData!$B:$B, $A239, NewEmisData!$C:$C, $H239, NewEmisData!$D:$D, BB$2))</f>
        <v>#REF!</v>
      </c>
      <c r="BC239" s="335" t="e">
        <f>$I239*IF($G239="Pickup", SUMIFS(NewEmisData!I:I, NewEmisData!$A:$A, "Pickup", NewEmisData!$B:$B, $A239, NewEmisData!$C:$C, $H239, NewEmisData!$D:$D, BC$2), SUMIFS(NewEmisData!I:I, NewEmisData!$A:$A, "LDV", NewEmisData!$B:$B, $A239, NewEmisData!$C:$C, $H239, NewEmisData!$D:$D, BC$2))</f>
        <v>#REF!</v>
      </c>
      <c r="BD239" s="335" t="e">
        <f>$I239*IF($G239="Pickup", SUMIFS(NewEmisData!J:J, NewEmisData!$A:$A, "Pickup", NewEmisData!$B:$B, $A239, NewEmisData!$C:$C, $H239, NewEmisData!$D:$D, BD$2), SUMIFS(NewEmisData!J:J, NewEmisData!$A:$A, "LDV", NewEmisData!$B:$B, $A239, NewEmisData!$C:$C, $H239, NewEmisData!$D:$D, BD$2))</f>
        <v>#REF!</v>
      </c>
      <c r="BE239" s="335" t="e">
        <f>$I239*IF($G239="Pickup", SUMIFS(NewEmisData!K:K, NewEmisData!$A:$A, "Pickup", NewEmisData!$B:$B, $A239, NewEmisData!$C:$C, $H239, NewEmisData!$D:$D, BE$2), SUMIFS(NewEmisData!K:K, NewEmisData!$A:$A, "LDV", NewEmisData!$B:$B, $A239, NewEmisData!$C:$C, $H239, NewEmisData!$D:$D, BE$2))</f>
        <v>#REF!</v>
      </c>
      <c r="BF239" s="335" t="e">
        <f>$I239*IF($G239="Pickup", SUMIFS(NewEmisData!L:L, NewEmisData!$A:$A, "Pickup", NewEmisData!$B:$B, $A239, NewEmisData!$C:$C, $H239, NewEmisData!$D:$D, BF$2), SUMIFS(NewEmisData!L:L, NewEmisData!$A:$A, "LDV", NewEmisData!$B:$B, $A239, NewEmisData!$C:$C, $H239, NewEmisData!$D:$D, BF$2))</f>
        <v>#REF!</v>
      </c>
      <c r="BG239" s="335" t="e">
        <f>$I239*IF($G239="Pickup", SUMIFS(NewEmisData!M:M, NewEmisData!$A:$A, "Pickup", NewEmisData!$B:$B, $A239, NewEmisData!$C:$C, $H239, NewEmisData!$D:$D, BG$2), SUMIFS(NewEmisData!M:M, NewEmisData!$A:$A, "LDV", NewEmisData!$B:$B, $A239, NewEmisData!$C:$C, $H239, NewEmisData!$D:$D, BG$2))</f>
        <v>#REF!</v>
      </c>
      <c r="BH239" s="335">
        <v>6.7379974655566981E-3</v>
      </c>
      <c r="BI239" s="335" t="e">
        <f>$I239*IF($G239="Pickup", SUMIFS(NewEmisData!E:E, NewEmisData!$A:$A, "Pickup", NewEmisData!$B:$B, $A239, NewEmisData!$C:$C, $H239, NewEmisData!$D:$D, BI$2), SUMIFS(NewEmisData!E:E, NewEmisData!$A:$A, "LDV", NewEmisData!$B:$B, $A239, NewEmisData!$C:$C, $H239, NewEmisData!$D:$D, BI$2))</f>
        <v>#REF!</v>
      </c>
      <c r="BJ239" s="335" t="e">
        <f>$I239*IF($G239="Pickup", SUMIFS(NewEmisData!F:F, NewEmisData!$A:$A, "Pickup", NewEmisData!$B:$B, $A239, NewEmisData!$C:$C, $H239, NewEmisData!$D:$D, BJ$2), SUMIFS(NewEmisData!F:F, NewEmisData!$A:$A, "LDV", NewEmisData!$B:$B, $A239, NewEmisData!$C:$C, $H239, NewEmisData!$D:$D, BJ$2))</f>
        <v>#REF!</v>
      </c>
      <c r="BK239" s="335" t="e">
        <f>$I239*IF($G239="Pickup", SUMIFS(NewEmisData!G:G, NewEmisData!$A:$A, "Pickup", NewEmisData!$B:$B, $A239, NewEmisData!$C:$C, $H239, NewEmisData!$D:$D, BK$2), SUMIFS(NewEmisData!G:G, NewEmisData!$A:$A, "LDV", NewEmisData!$B:$B, $A239, NewEmisData!$C:$C, $H239, NewEmisData!$D:$D, BK$2))</f>
        <v>#REF!</v>
      </c>
      <c r="BL239" s="335" t="e">
        <f>$I239*IF($G239="Pickup", SUMIFS(NewEmisData!H:H, NewEmisData!$A:$A, "Pickup", NewEmisData!$B:$B, $A239, NewEmisData!$C:$C, $H239, NewEmisData!$D:$D, BL$2), SUMIFS(NewEmisData!H:H, NewEmisData!$A:$A, "LDV", NewEmisData!$B:$B, $A239, NewEmisData!$C:$C, $H239, NewEmisData!$D:$D, BL$2))</f>
        <v>#REF!</v>
      </c>
      <c r="BM239" s="335" t="e">
        <f>$I239*IF($G239="Pickup", SUMIFS(NewEmisData!I:I, NewEmisData!$A:$A, "Pickup", NewEmisData!$B:$B, $A239, NewEmisData!$C:$C, $H239, NewEmisData!$D:$D, BM$2), SUMIFS(NewEmisData!I:I, NewEmisData!$A:$A, "LDV", NewEmisData!$B:$B, $A239, NewEmisData!$C:$C, $H239, NewEmisData!$D:$D, BM$2))</f>
        <v>#REF!</v>
      </c>
      <c r="BN239" s="335" t="e">
        <f>$I239*IF($G239="Pickup", SUMIFS(NewEmisData!J:J, NewEmisData!$A:$A, "Pickup", NewEmisData!$B:$B, $A239, NewEmisData!$C:$C, $H239, NewEmisData!$D:$D, BN$2), SUMIFS(NewEmisData!J:J, NewEmisData!$A:$A, "LDV", NewEmisData!$B:$B, $A239, NewEmisData!$C:$C, $H239, NewEmisData!$D:$D, BN$2))</f>
        <v>#REF!</v>
      </c>
      <c r="BO239" s="335" t="e">
        <f>$I239*IF($G239="Pickup", SUMIFS(NewEmisData!K:K, NewEmisData!$A:$A, "Pickup", NewEmisData!$B:$B, $A239, NewEmisData!$C:$C, $H239, NewEmisData!$D:$D, BO$2), SUMIFS(NewEmisData!K:K, NewEmisData!$A:$A, "LDV", NewEmisData!$B:$B, $A239, NewEmisData!$C:$C, $H239, NewEmisData!$D:$D, BO$2))</f>
        <v>#REF!</v>
      </c>
      <c r="BP239" s="335" t="e">
        <f>$I239*IF($G239="Pickup", SUMIFS(NewEmisData!L:L, NewEmisData!$A:$A, "Pickup", NewEmisData!$B:$B, $A239, NewEmisData!$C:$C, $H239, NewEmisData!$D:$D, BP$2), SUMIFS(NewEmisData!L:L, NewEmisData!$A:$A, "LDV", NewEmisData!$B:$B, $A239, NewEmisData!$C:$C, $H239, NewEmisData!$D:$D, BP$2))</f>
        <v>#REF!</v>
      </c>
      <c r="BQ239" s="335" t="e">
        <f>$I239*IF($G239="Pickup", SUMIFS(NewEmisData!M:M, NewEmisData!$A:$A, "Pickup", NewEmisData!$B:$B, $A239, NewEmisData!$C:$C, $H239, NewEmisData!$D:$D, BQ$2), SUMIFS(NewEmisData!M:M, NewEmisData!$A:$A, "LDV", NewEmisData!$B:$B, $A239, NewEmisData!$C:$C, $H239, NewEmisData!$D:$D, BQ$2))</f>
        <v>#REF!</v>
      </c>
      <c r="BR239" s="335">
        <v>0.9864641678386572</v>
      </c>
      <c r="BS239" s="335" t="e">
        <f>$I239*IF($G239="Pickup", SUMIFS(NewEmisData!E:E, NewEmisData!$A:$A, "Pickup", NewEmisData!$B:$B, $A239, NewEmisData!$C:$C, $H239, NewEmisData!$D:$D, BS$2), SUMIFS(NewEmisData!E:E, NewEmisData!$A:$A, "LDV", NewEmisData!$B:$B, $A239, NewEmisData!$C:$C, $H239, NewEmisData!$D:$D, BS$2))</f>
        <v>#REF!</v>
      </c>
      <c r="BT239" s="335" t="e">
        <f>$I239*IF($G239="Pickup", SUMIFS(NewEmisData!F:F, NewEmisData!$A:$A, "Pickup", NewEmisData!$B:$B, $A239, NewEmisData!$C:$C, $H239, NewEmisData!$D:$D, BT$2), SUMIFS(NewEmisData!F:F, NewEmisData!$A:$A, "LDV", NewEmisData!$B:$B, $A239, NewEmisData!$C:$C, $H239, NewEmisData!$D:$D, BT$2))</f>
        <v>#REF!</v>
      </c>
      <c r="BU239" s="335" t="e">
        <f>$I239*IF($G239="Pickup", SUMIFS(NewEmisData!G:G, NewEmisData!$A:$A, "Pickup", NewEmisData!$B:$B, $A239, NewEmisData!$C:$C, $H239, NewEmisData!$D:$D, BU$2), SUMIFS(NewEmisData!G:G, NewEmisData!$A:$A, "LDV", NewEmisData!$B:$B, $A239, NewEmisData!$C:$C, $H239, NewEmisData!$D:$D, BU$2))</f>
        <v>#REF!</v>
      </c>
      <c r="BV239" s="335" t="e">
        <f>$I239*IF($G239="Pickup", SUMIFS(NewEmisData!H:H, NewEmisData!$A:$A, "Pickup", NewEmisData!$B:$B, $A239, NewEmisData!$C:$C, $H239, NewEmisData!$D:$D, BV$2), SUMIFS(NewEmisData!H:H, NewEmisData!$A:$A, "LDV", NewEmisData!$B:$B, $A239, NewEmisData!$C:$C, $H239, NewEmisData!$D:$D, BV$2))</f>
        <v>#REF!</v>
      </c>
      <c r="BW239" s="335" t="e">
        <f>$I239*IF($G239="Pickup", SUMIFS(NewEmisData!I:I, NewEmisData!$A:$A, "Pickup", NewEmisData!$B:$B, $A239, NewEmisData!$C:$C, $H239, NewEmisData!$D:$D, BW$2), SUMIFS(NewEmisData!I:I, NewEmisData!$A:$A, "LDV", NewEmisData!$B:$B, $A239, NewEmisData!$C:$C, $H239, NewEmisData!$D:$D, BW$2))</f>
        <v>#REF!</v>
      </c>
      <c r="BX239" s="335" t="e">
        <f>$I239*IF($G239="Pickup", SUMIFS(NewEmisData!J:J, NewEmisData!$A:$A, "Pickup", NewEmisData!$B:$B, $A239, NewEmisData!$C:$C, $H239, NewEmisData!$D:$D, BX$2), SUMIFS(NewEmisData!J:J, NewEmisData!$A:$A, "LDV", NewEmisData!$B:$B, $A239, NewEmisData!$C:$C, $H239, NewEmisData!$D:$D, BX$2))</f>
        <v>#REF!</v>
      </c>
      <c r="BY239" s="335" t="e">
        <f>$I239*IF($G239="Pickup", SUMIFS(NewEmisData!K:K, NewEmisData!$A:$A, "Pickup", NewEmisData!$B:$B, $A239, NewEmisData!$C:$C, $H239, NewEmisData!$D:$D, BY$2), SUMIFS(NewEmisData!K:K, NewEmisData!$A:$A, "LDV", NewEmisData!$B:$B, $A239, NewEmisData!$C:$C, $H239, NewEmisData!$D:$D, BY$2))</f>
        <v>#REF!</v>
      </c>
      <c r="BZ239" s="335" t="e">
        <f>$I239*IF($G239="Pickup", SUMIFS(NewEmisData!L:L, NewEmisData!$A:$A, "Pickup", NewEmisData!$B:$B, $A239, NewEmisData!$C:$C, $H239, NewEmisData!$D:$D, BZ$2), SUMIFS(NewEmisData!L:L, NewEmisData!$A:$A, "LDV", NewEmisData!$B:$B, $A239, NewEmisData!$C:$C, $H239, NewEmisData!$D:$D, BZ$2))</f>
        <v>#REF!</v>
      </c>
      <c r="CA239" s="335" t="e">
        <f>$I239*IF($G239="Pickup", SUMIFS(NewEmisData!M:M, NewEmisData!$A:$A, "Pickup", NewEmisData!$B:$B, $A239, NewEmisData!$C:$C, $H239, NewEmisData!$D:$D, CA$2), SUMIFS(NewEmisData!M:M, NewEmisData!$A:$A, "LDV", NewEmisData!$B:$B, $A239, NewEmisData!$C:$C, $H239, NewEmisData!$D:$D, CA$2))</f>
        <v>#REF!</v>
      </c>
      <c r="CB239" s="335">
        <v>4.2418574417464452E-2</v>
      </c>
      <c r="CC239" s="335" t="e">
        <f>$I239*IF($G239="Pickup", SUMIFS(NewEmisData!E:E, NewEmisData!$A:$A, "Pickup", NewEmisData!$B:$B, $A239, NewEmisData!$C:$C, $H239, NewEmisData!$D:$D, CC$2), SUMIFS(NewEmisData!E:E, NewEmisData!$A:$A, "LDV", NewEmisData!$B:$B, $A239, NewEmisData!$C:$C, $H239, NewEmisData!$D:$D, CC$2))</f>
        <v>#REF!</v>
      </c>
      <c r="CD239" s="335" t="e">
        <f>$I239*IF($G239="Pickup", SUMIFS(NewEmisData!F:F, NewEmisData!$A:$A, "Pickup", NewEmisData!$B:$B, $A239, NewEmisData!$C:$C, $H239, NewEmisData!$D:$D, CD$2), SUMIFS(NewEmisData!F:F, NewEmisData!$A:$A, "LDV", NewEmisData!$B:$B, $A239, NewEmisData!$C:$C, $H239, NewEmisData!$D:$D, CD$2))</f>
        <v>#REF!</v>
      </c>
      <c r="CE239" s="335" t="e">
        <f>$I239*IF($G239="Pickup", SUMIFS(NewEmisData!G:G, NewEmisData!$A:$A, "Pickup", NewEmisData!$B:$B, $A239, NewEmisData!$C:$C, $H239, NewEmisData!$D:$D, CE$2), SUMIFS(NewEmisData!G:G, NewEmisData!$A:$A, "LDV", NewEmisData!$B:$B, $A239, NewEmisData!$C:$C, $H239, NewEmisData!$D:$D, CE$2))</f>
        <v>#REF!</v>
      </c>
      <c r="CF239" s="335" t="e">
        <f>$I239*IF($G239="Pickup", SUMIFS(NewEmisData!H:H, NewEmisData!$A:$A, "Pickup", NewEmisData!$B:$B, $A239, NewEmisData!$C:$C, $H239, NewEmisData!$D:$D, CF$2), SUMIFS(NewEmisData!H:H, NewEmisData!$A:$A, "LDV", NewEmisData!$B:$B, $A239, NewEmisData!$C:$C, $H239, NewEmisData!$D:$D, CF$2))</f>
        <v>#REF!</v>
      </c>
      <c r="CG239" s="335" t="e">
        <f>$I239*IF($G239="Pickup", SUMIFS(NewEmisData!I:I, NewEmisData!$A:$A, "Pickup", NewEmisData!$B:$B, $A239, NewEmisData!$C:$C, $H239, NewEmisData!$D:$D, CG$2), SUMIFS(NewEmisData!I:I, NewEmisData!$A:$A, "LDV", NewEmisData!$B:$B, $A239, NewEmisData!$C:$C, $H239, NewEmisData!$D:$D, CG$2))</f>
        <v>#REF!</v>
      </c>
      <c r="CH239" s="335" t="e">
        <f>$I239*IF($G239="Pickup", SUMIFS(NewEmisData!J:J, NewEmisData!$A:$A, "Pickup", NewEmisData!$B:$B, $A239, NewEmisData!$C:$C, $H239, NewEmisData!$D:$D, CH$2), SUMIFS(NewEmisData!J:J, NewEmisData!$A:$A, "LDV", NewEmisData!$B:$B, $A239, NewEmisData!$C:$C, $H239, NewEmisData!$D:$D, CH$2))</f>
        <v>#REF!</v>
      </c>
      <c r="CI239" s="335" t="e">
        <f>$I239*IF($G239="Pickup", SUMIFS(NewEmisData!K:K, NewEmisData!$A:$A, "Pickup", NewEmisData!$B:$B, $A239, NewEmisData!$C:$C, $H239, NewEmisData!$D:$D, CI$2), SUMIFS(NewEmisData!K:K, NewEmisData!$A:$A, "LDV", NewEmisData!$B:$B, $A239, NewEmisData!$C:$C, $H239, NewEmisData!$D:$D, CI$2))</f>
        <v>#REF!</v>
      </c>
      <c r="CJ239" s="335" t="e">
        <f>$I239*IF($G239="Pickup", SUMIFS(NewEmisData!L:L, NewEmisData!$A:$A, "Pickup", NewEmisData!$B:$B, $A239, NewEmisData!$C:$C, $H239, NewEmisData!$D:$D, CJ$2), SUMIFS(NewEmisData!L:L, NewEmisData!$A:$A, "LDV", NewEmisData!$B:$B, $A239, NewEmisData!$C:$C, $H239, NewEmisData!$D:$D, CJ$2))</f>
        <v>#REF!</v>
      </c>
      <c r="CK239" s="335" t="e">
        <f>$I239*IF($G239="Pickup", SUMIFS(NewEmisData!M:M, NewEmisData!$A:$A, "Pickup", NewEmisData!$B:$B, $A239, NewEmisData!$C:$C, $H239, NewEmisData!$D:$D, CK$2), SUMIFS(NewEmisData!M:M, NewEmisData!$A:$A, "LDV", NewEmisData!$B:$B, $A239, NewEmisData!$C:$C, $H239, NewEmisData!$D:$D, CK$2))</f>
        <v>#REF!</v>
      </c>
      <c r="CL239" s="335">
        <v>1.534212041318854E-2</v>
      </c>
      <c r="CM239" s="335" t="e">
        <f>$I239*IF($G239="Pickup", SUMIFS(NewEmisData!E:E, NewEmisData!$A:$A, "Pickup", NewEmisData!$B:$B, $A239, NewEmisData!$C:$C, $H239, NewEmisData!$D:$D, CM$2), SUMIFS(NewEmisData!E:E, NewEmisData!$A:$A, "LDV", NewEmisData!$B:$B, $A239, NewEmisData!$C:$C, $H239, NewEmisData!$D:$D, CM$2))</f>
        <v>#REF!</v>
      </c>
      <c r="CN239" s="335" t="e">
        <f>$I239*IF($G239="Pickup", SUMIFS(NewEmisData!F:F, NewEmisData!$A:$A, "Pickup", NewEmisData!$B:$B, $A239, NewEmisData!$C:$C, $H239, NewEmisData!$D:$D, CN$2), SUMIFS(NewEmisData!F:F, NewEmisData!$A:$A, "LDV", NewEmisData!$B:$B, $A239, NewEmisData!$C:$C, $H239, NewEmisData!$D:$D, CN$2))</f>
        <v>#REF!</v>
      </c>
      <c r="CO239" s="335" t="e">
        <f>$I239*IF($G239="Pickup", SUMIFS(NewEmisData!G:G, NewEmisData!$A:$A, "Pickup", NewEmisData!$B:$B, $A239, NewEmisData!$C:$C, $H239, NewEmisData!$D:$D, CO$2), SUMIFS(NewEmisData!G:G, NewEmisData!$A:$A, "LDV", NewEmisData!$B:$B, $A239, NewEmisData!$C:$C, $H239, NewEmisData!$D:$D, CO$2))</f>
        <v>#REF!</v>
      </c>
      <c r="CP239" s="335" t="e">
        <f>$I239*IF($G239="Pickup", SUMIFS(NewEmisData!H:H, NewEmisData!$A:$A, "Pickup", NewEmisData!$B:$B, $A239, NewEmisData!$C:$C, $H239, NewEmisData!$D:$D, CP$2), SUMIFS(NewEmisData!H:H, NewEmisData!$A:$A, "LDV", NewEmisData!$B:$B, $A239, NewEmisData!$C:$C, $H239, NewEmisData!$D:$D, CP$2))</f>
        <v>#REF!</v>
      </c>
      <c r="CQ239" s="335" t="e">
        <f>$I239*IF($G239="Pickup", SUMIFS(NewEmisData!I:I, NewEmisData!$A:$A, "Pickup", NewEmisData!$B:$B, $A239, NewEmisData!$C:$C, $H239, NewEmisData!$D:$D, CQ$2), SUMIFS(NewEmisData!I:I, NewEmisData!$A:$A, "LDV", NewEmisData!$B:$B, $A239, NewEmisData!$C:$C, $H239, NewEmisData!$D:$D, CQ$2))</f>
        <v>#REF!</v>
      </c>
      <c r="CR239" s="335" t="e">
        <f>$I239*IF($G239="Pickup", SUMIFS(NewEmisData!J:J, NewEmisData!$A:$A, "Pickup", NewEmisData!$B:$B, $A239, NewEmisData!$C:$C, $H239, NewEmisData!$D:$D, CR$2), SUMIFS(NewEmisData!J:J, NewEmisData!$A:$A, "LDV", NewEmisData!$B:$B, $A239, NewEmisData!$C:$C, $H239, NewEmisData!$D:$D, CR$2))</f>
        <v>#REF!</v>
      </c>
      <c r="CS239" s="335" t="e">
        <f>$I239*IF($G239="Pickup", SUMIFS(NewEmisData!K:K, NewEmisData!$A:$A, "Pickup", NewEmisData!$B:$B, $A239, NewEmisData!$C:$C, $H239, NewEmisData!$D:$D, CS$2), SUMIFS(NewEmisData!K:K, NewEmisData!$A:$A, "LDV", NewEmisData!$B:$B, $A239, NewEmisData!$C:$C, $H239, NewEmisData!$D:$D, CS$2))</f>
        <v>#REF!</v>
      </c>
      <c r="CT239" s="335" t="e">
        <f>$I239*IF($G239="Pickup", SUMIFS(NewEmisData!L:L, NewEmisData!$A:$A, "Pickup", NewEmisData!$B:$B, $A239, NewEmisData!$C:$C, $H239, NewEmisData!$D:$D, CT$2), SUMIFS(NewEmisData!L:L, NewEmisData!$A:$A, "LDV", NewEmisData!$B:$B, $A239, NewEmisData!$C:$C, $H239, NewEmisData!$D:$D, CT$2))</f>
        <v>#REF!</v>
      </c>
      <c r="CU239" s="335" t="e">
        <f>$I239*IF($G239="Pickup", SUMIFS(NewEmisData!M:M, NewEmisData!$A:$A, "Pickup", NewEmisData!$B:$B, $A239, NewEmisData!$C:$C, $H239, NewEmisData!$D:$D, CU$2), SUMIFS(NewEmisData!M:M, NewEmisData!$A:$A, "LDV", NewEmisData!$B:$B, $A239, NewEmisData!$C:$C, $H239, NewEmisData!$D:$D, CU$2))</f>
        <v>#REF!</v>
      </c>
      <c r="CV239" s="335">
        <v>4.7566497296473616E-3</v>
      </c>
      <c r="CW239" s="335">
        <v>2.2916065704373795E-3</v>
      </c>
      <c r="CX239" s="335">
        <v>1.8746702166884215E-3</v>
      </c>
      <c r="CY239" s="335">
        <v>1.5173254739063334E-3</v>
      </c>
      <c r="CZ239" s="335">
        <v>1.2796299371776378E-3</v>
      </c>
      <c r="DA239" s="335">
        <v>9.7820221375331286E-4</v>
      </c>
      <c r="DB239" s="335">
        <v>7.6885754354862003E-4</v>
      </c>
      <c r="DC239" s="335">
        <v>7.4349846546621222E-4</v>
      </c>
      <c r="DD239" s="335">
        <v>7.2935869112507378E-4</v>
      </c>
      <c r="DE239" s="335">
        <v>7.2476795409733496E-4</v>
      </c>
      <c r="DF239" s="335">
        <v>7.2476795409733496E-4</v>
      </c>
      <c r="DG239" s="335" t="e">
        <f>$I239*IF($G239="Pickup", SUMIFS(NewEmisData!E:E, NewEmisData!$A:$A, "Pickup", NewEmisData!$B:$B, $A239, NewEmisData!$C:$C, $H239, NewEmisData!$D:$D, DG$2), SUMIFS(NewEmisData!E:E, NewEmisData!$A:$A, "LDV", NewEmisData!$B:$B, $A239, NewEmisData!$C:$C, $H239, NewEmisData!$D:$D, DG$2))</f>
        <v>#REF!</v>
      </c>
      <c r="DH239" s="335" t="e">
        <f>$I239*IF($G239="Pickup", SUMIFS(NewEmisData!F:F, NewEmisData!$A:$A, "Pickup", NewEmisData!$B:$B, $A239, NewEmisData!$C:$C, $H239, NewEmisData!$D:$D, DH$2), SUMIFS(NewEmisData!F:F, NewEmisData!$A:$A, "LDV", NewEmisData!$B:$B, $A239, NewEmisData!$C:$C, $H239, NewEmisData!$D:$D, DH$2))</f>
        <v>#REF!</v>
      </c>
      <c r="DI239" s="335" t="e">
        <f>$I239*IF($G239="Pickup", SUMIFS(NewEmisData!G:G, NewEmisData!$A:$A, "Pickup", NewEmisData!$B:$B, $A239, NewEmisData!$C:$C, $H239, NewEmisData!$D:$D, DI$2), SUMIFS(NewEmisData!G:G, NewEmisData!$A:$A, "LDV", NewEmisData!$B:$B, $A239, NewEmisData!$C:$C, $H239, NewEmisData!$D:$D, DI$2))</f>
        <v>#REF!</v>
      </c>
      <c r="DJ239" s="335" t="e">
        <f>$I239*IF($G239="Pickup", SUMIFS(NewEmisData!H:H, NewEmisData!$A:$A, "Pickup", NewEmisData!$B:$B, $A239, NewEmisData!$C:$C, $H239, NewEmisData!$D:$D, DJ$2), SUMIFS(NewEmisData!H:H, NewEmisData!$A:$A, "LDV", NewEmisData!$B:$B, $A239, NewEmisData!$C:$C, $H239, NewEmisData!$D:$D, DJ$2))</f>
        <v>#REF!</v>
      </c>
      <c r="DK239" s="335" t="e">
        <f>$I239*IF($G239="Pickup", SUMIFS(NewEmisData!I:I, NewEmisData!$A:$A, "Pickup", NewEmisData!$B:$B, $A239, NewEmisData!$C:$C, $H239, NewEmisData!$D:$D, DK$2), SUMIFS(NewEmisData!I:I, NewEmisData!$A:$A, "LDV", NewEmisData!$B:$B, $A239, NewEmisData!$C:$C, $H239, NewEmisData!$D:$D, DK$2))</f>
        <v>#REF!</v>
      </c>
      <c r="DL239" s="335" t="e">
        <f>$I239*IF($G239="Pickup", SUMIFS(NewEmisData!J:J, NewEmisData!$A:$A, "Pickup", NewEmisData!$B:$B, $A239, NewEmisData!$C:$C, $H239, NewEmisData!$D:$D, DL$2), SUMIFS(NewEmisData!J:J, NewEmisData!$A:$A, "LDV", NewEmisData!$B:$B, $A239, NewEmisData!$C:$C, $H239, NewEmisData!$D:$D, DL$2))</f>
        <v>#REF!</v>
      </c>
      <c r="DM239" s="335" t="e">
        <f>$I239*IF($G239="Pickup", SUMIFS(NewEmisData!K:K, NewEmisData!$A:$A, "Pickup", NewEmisData!$B:$B, $A239, NewEmisData!$C:$C, $H239, NewEmisData!$D:$D, DM$2), SUMIFS(NewEmisData!K:K, NewEmisData!$A:$A, "LDV", NewEmisData!$B:$B, $A239, NewEmisData!$C:$C, $H239, NewEmisData!$D:$D, DM$2))</f>
        <v>#REF!</v>
      </c>
      <c r="DN239" s="335" t="e">
        <f>$I239*IF($G239="Pickup", SUMIFS(NewEmisData!L:L, NewEmisData!$A:$A, "Pickup", NewEmisData!$B:$B, $A239, NewEmisData!$C:$C, $H239, NewEmisData!$D:$D, DN$2), SUMIFS(NewEmisData!L:L, NewEmisData!$A:$A, "LDV", NewEmisData!$B:$B, $A239, NewEmisData!$C:$C, $H239, NewEmisData!$D:$D, DN$2))</f>
        <v>#REF!</v>
      </c>
      <c r="DO239" s="335" t="e">
        <f>$I239*IF($G239="Pickup", SUMIFS(NewEmisData!M:M, NewEmisData!$A:$A, "Pickup", NewEmisData!$B:$B, $A239, NewEmisData!$C:$C, $H239, NewEmisData!$D:$D, DO$2), SUMIFS(NewEmisData!M:M, NewEmisData!$A:$A, "LDV", NewEmisData!$B:$B, $A239, NewEmisData!$C:$C, $H239, NewEmisData!$D:$D, DO$2))</f>
        <v>#REF!</v>
      </c>
      <c r="DP239" s="335">
        <v>1.4765708749962382E-3</v>
      </c>
      <c r="DQ239" s="335" t="e">
        <f>$I239*IF($G239="Pickup", SUMIFS(NewEmisData!E:E, NewEmisData!$A:$A, "Pickup", NewEmisData!$B:$B, $A239, NewEmisData!$C:$C, $H239, NewEmisData!$D:$D, DQ$2), SUMIFS(NewEmisData!E:E, NewEmisData!$A:$A, "LDV", NewEmisData!$B:$B, $A239, NewEmisData!$C:$C, $H239, NewEmisData!$D:$D, DQ$2))</f>
        <v>#REF!</v>
      </c>
      <c r="DR239" s="335" t="e">
        <f>$I239*IF($G239="Pickup", SUMIFS(NewEmisData!F:F, NewEmisData!$A:$A, "Pickup", NewEmisData!$B:$B, $A239, NewEmisData!$C:$C, $H239, NewEmisData!$D:$D, DR$2), SUMIFS(NewEmisData!F:F, NewEmisData!$A:$A, "LDV", NewEmisData!$B:$B, $A239, NewEmisData!$C:$C, $H239, NewEmisData!$D:$D, DR$2))</f>
        <v>#REF!</v>
      </c>
      <c r="DS239" s="335" t="e">
        <f>$I239*IF($G239="Pickup", SUMIFS(NewEmisData!G:G, NewEmisData!$A:$A, "Pickup", NewEmisData!$B:$B, $A239, NewEmisData!$C:$C, $H239, NewEmisData!$D:$D, DS$2), SUMIFS(NewEmisData!G:G, NewEmisData!$A:$A, "LDV", NewEmisData!$B:$B, $A239, NewEmisData!$C:$C, $H239, NewEmisData!$D:$D, DS$2))</f>
        <v>#REF!</v>
      </c>
      <c r="DT239" s="335" t="e">
        <f>$I239*IF($G239="Pickup", SUMIFS(NewEmisData!H:H, NewEmisData!$A:$A, "Pickup", NewEmisData!$B:$B, $A239, NewEmisData!$C:$C, $H239, NewEmisData!$D:$D, DT$2), SUMIFS(NewEmisData!H:H, NewEmisData!$A:$A, "LDV", NewEmisData!$B:$B, $A239, NewEmisData!$C:$C, $H239, NewEmisData!$D:$D, DT$2))</f>
        <v>#REF!</v>
      </c>
      <c r="DU239" s="335" t="e">
        <f>$I239*IF($G239="Pickup", SUMIFS(NewEmisData!I:I, NewEmisData!$A:$A, "Pickup", NewEmisData!$B:$B, $A239, NewEmisData!$C:$C, $H239, NewEmisData!$D:$D, DU$2), SUMIFS(NewEmisData!I:I, NewEmisData!$A:$A, "LDV", NewEmisData!$B:$B, $A239, NewEmisData!$C:$C, $H239, NewEmisData!$D:$D, DU$2))</f>
        <v>#REF!</v>
      </c>
      <c r="DV239" s="335" t="e">
        <f>$I239*IF($G239="Pickup", SUMIFS(NewEmisData!J:J, NewEmisData!$A:$A, "Pickup", NewEmisData!$B:$B, $A239, NewEmisData!$C:$C, $H239, NewEmisData!$D:$D, DV$2), SUMIFS(NewEmisData!J:J, NewEmisData!$A:$A, "LDV", NewEmisData!$B:$B, $A239, NewEmisData!$C:$C, $H239, NewEmisData!$D:$D, DV$2))</f>
        <v>#REF!</v>
      </c>
      <c r="DW239" s="335" t="e">
        <f>$I239*IF($G239="Pickup", SUMIFS(NewEmisData!K:K, NewEmisData!$A:$A, "Pickup", NewEmisData!$B:$B, $A239, NewEmisData!$C:$C, $H239, NewEmisData!$D:$D, DW$2), SUMIFS(NewEmisData!K:K, NewEmisData!$A:$A, "LDV", NewEmisData!$B:$B, $A239, NewEmisData!$C:$C, $H239, NewEmisData!$D:$D, DW$2))</f>
        <v>#REF!</v>
      </c>
      <c r="DX239" s="335" t="e">
        <f>$I239*IF($G239="Pickup", SUMIFS(NewEmisData!L:L, NewEmisData!$A:$A, "Pickup", NewEmisData!$B:$B, $A239, NewEmisData!$C:$C, $H239, NewEmisData!$D:$D, DX$2), SUMIFS(NewEmisData!L:L, NewEmisData!$A:$A, "LDV", NewEmisData!$B:$B, $A239, NewEmisData!$C:$C, $H239, NewEmisData!$D:$D, DX$2))</f>
        <v>#REF!</v>
      </c>
      <c r="DY239" s="335" t="e">
        <f>$I239*IF($G239="Pickup", SUMIFS(NewEmisData!M:M, NewEmisData!$A:$A, "Pickup", NewEmisData!$B:$B, $A239, NewEmisData!$C:$C, $H239, NewEmisData!$D:$D, DY$2), SUMIFS(NewEmisData!M:M, NewEmisData!$A:$A, "LDV", NewEmisData!$B:$B, $A239, NewEmisData!$C:$C, $H239, NewEmisData!$D:$D, DY$2))</f>
        <v>#REF!</v>
      </c>
      <c r="DZ239" s="335">
        <v>7.3384033848373159E-3</v>
      </c>
      <c r="EA239" s="335" t="e">
        <f t="shared" si="350"/>
        <v>#REF!</v>
      </c>
      <c r="EB239" s="335" t="e">
        <f t="shared" si="351"/>
        <v>#REF!</v>
      </c>
      <c r="EC239" s="335" t="e">
        <f t="shared" si="352"/>
        <v>#REF!</v>
      </c>
      <c r="ED239" s="335" t="e">
        <f t="shared" si="353"/>
        <v>#REF!</v>
      </c>
      <c r="EE239" s="335" t="e">
        <f t="shared" si="354"/>
        <v>#REF!</v>
      </c>
      <c r="EF239" s="335" t="e">
        <f t="shared" si="355"/>
        <v>#REF!</v>
      </c>
      <c r="EG239" s="335" t="e">
        <f t="shared" si="356"/>
        <v>#REF!</v>
      </c>
      <c r="EH239" s="335" t="e">
        <f t="shared" si="357"/>
        <v>#REF!</v>
      </c>
      <c r="EI239" s="335" t="e">
        <f t="shared" si="358"/>
        <v>#REF!</v>
      </c>
      <c r="EJ239" s="335">
        <f t="shared" si="359"/>
        <v>0.18630521230514296</v>
      </c>
      <c r="EK239" s="335" t="e">
        <f t="shared" si="360"/>
        <v>#REF!</v>
      </c>
      <c r="EL239" s="335" t="e">
        <f t="shared" si="361"/>
        <v>#REF!</v>
      </c>
      <c r="EM239" s="335" t="e">
        <f t="shared" si="362"/>
        <v>#REF!</v>
      </c>
      <c r="EN239" s="335" t="e">
        <f t="shared" si="363"/>
        <v>#REF!</v>
      </c>
      <c r="EO239" s="335" t="e">
        <f t="shared" si="364"/>
        <v>#REF!</v>
      </c>
      <c r="EP239" s="335" t="e">
        <f t="shared" si="365"/>
        <v>#REF!</v>
      </c>
      <c r="EQ239" s="335" t="e">
        <f t="shared" si="366"/>
        <v>#REF!</v>
      </c>
      <c r="ER239" s="335" t="e">
        <f t="shared" si="367"/>
        <v>#REF!</v>
      </c>
      <c r="ES239" s="335" t="e">
        <f t="shared" si="368"/>
        <v>#REF!</v>
      </c>
      <c r="ET239" s="335">
        <f t="shared" si="369"/>
        <v>4.1400383479619739E-2</v>
      </c>
      <c r="EU239" s="335" t="e">
        <f t="shared" si="370"/>
        <v>#REF!</v>
      </c>
      <c r="EV239" s="335" t="e">
        <f t="shared" si="371"/>
        <v>#REF!</v>
      </c>
      <c r="EW239" s="335" t="e">
        <f t="shared" si="372"/>
        <v>#REF!</v>
      </c>
      <c r="EX239" s="335" t="e">
        <f t="shared" si="373"/>
        <v>#REF!</v>
      </c>
      <c r="EY239" s="335" t="e">
        <f t="shared" si="374"/>
        <v>#REF!</v>
      </c>
      <c r="EZ239" s="335" t="e">
        <f t="shared" si="375"/>
        <v>#REF!</v>
      </c>
      <c r="FA239" s="335" t="e">
        <f t="shared" si="376"/>
        <v>#REF!</v>
      </c>
      <c r="FB239" s="335" t="e">
        <f t="shared" si="377"/>
        <v>#REF!</v>
      </c>
      <c r="FC239" s="335" t="e">
        <f t="shared" si="378"/>
        <v>#REF!</v>
      </c>
      <c r="FD239" s="335">
        <f t="shared" si="379"/>
        <v>1.7932369531470629E-3</v>
      </c>
      <c r="FE239" s="335" t="e">
        <f t="shared" si="380"/>
        <v>#REF!</v>
      </c>
      <c r="FF239" s="335" t="e">
        <f t="shared" si="381"/>
        <v>#REF!</v>
      </c>
      <c r="FG239" s="335" t="e">
        <f t="shared" si="382"/>
        <v>#REF!</v>
      </c>
      <c r="FH239" s="335" t="e">
        <f t="shared" si="383"/>
        <v>#REF!</v>
      </c>
      <c r="FI239" s="335" t="e">
        <f t="shared" si="384"/>
        <v>#REF!</v>
      </c>
      <c r="FJ239" s="335" t="e">
        <f t="shared" si="385"/>
        <v>#REF!</v>
      </c>
      <c r="FK239" s="335" t="e">
        <f t="shared" si="386"/>
        <v>#REF!</v>
      </c>
      <c r="FL239" s="335" t="e">
        <f t="shared" si="387"/>
        <v>#REF!</v>
      </c>
      <c r="FM239" s="335" t="e">
        <f t="shared" si="388"/>
        <v>#REF!</v>
      </c>
      <c r="FN239" s="335">
        <f t="shared" si="389"/>
        <v>3.3449762373957422E-2</v>
      </c>
      <c r="FO239" s="335" t="e">
        <f t="shared" si="390"/>
        <v>#REF!</v>
      </c>
      <c r="FP239" s="335" t="e">
        <f t="shared" si="391"/>
        <v>#REF!</v>
      </c>
      <c r="FQ239" s="335" t="e">
        <f t="shared" si="392"/>
        <v>#REF!</v>
      </c>
      <c r="FR239" s="335" t="e">
        <f t="shared" si="393"/>
        <v>#REF!</v>
      </c>
      <c r="FS239" s="335" t="e">
        <f t="shared" si="394"/>
        <v>#REF!</v>
      </c>
      <c r="FT239" s="335" t="e">
        <f t="shared" si="395"/>
        <v>#REF!</v>
      </c>
      <c r="FU239" s="335" t="e">
        <f t="shared" si="396"/>
        <v>#REF!</v>
      </c>
      <c r="FV239" s="335" t="e">
        <f t="shared" si="397"/>
        <v>#REF!</v>
      </c>
      <c r="FW239" s="335" t="e">
        <f t="shared" si="398"/>
        <v>#REF!</v>
      </c>
      <c r="FX239" s="335">
        <f t="shared" si="399"/>
        <v>6.7379974655566981E-3</v>
      </c>
    </row>
    <row r="240" spans="1:180" x14ac:dyDescent="0.2">
      <c r="A240" s="305" t="str">
        <f>IF(LEFT(TRIM(TechData_All!AJ118),1)="*", _xlfn.CONCAT("*","R2"), "R2")</f>
        <v>R2</v>
      </c>
      <c r="B240" s="305" t="str">
        <f>TechData_All!A118</f>
        <v>TLLSELC300</v>
      </c>
      <c r="C240" s="305" t="str">
        <f>TechData_All!C118</f>
        <v>TL.ELC.LS.300</v>
      </c>
      <c r="D240" s="301" t="str">
        <f>TechData_All!D118</f>
        <v>bn-vmt, bn-vmt/a</v>
      </c>
      <c r="E240" s="301" t="str">
        <f>TechData_All!E118</f>
        <v>TRNELC</v>
      </c>
      <c r="F240" s="301" t="s">
        <v>17</v>
      </c>
      <c r="G240" s="315" t="s">
        <v>822</v>
      </c>
      <c r="H240" s="315" t="s">
        <v>36</v>
      </c>
      <c r="I240" s="321" t="e">
        <f>#REF!</f>
        <v>#REF!</v>
      </c>
      <c r="J240" s="315" t="str">
        <f t="shared" si="400"/>
        <v>Large SUV-ELC</v>
      </c>
      <c r="K240" s="335" t="e">
        <f>$I240*IF($G240="Pickup", SUMIFS(NewEmisData!E:E, NewEmisData!$A:$A, "Pickup", NewEmisData!$B:$B, $A240, NewEmisData!$C:$C, $H240, NewEmisData!$D:$D, K$2), SUMIFS(NewEmisData!E:E, NewEmisData!$A:$A, "LDV", NewEmisData!$B:$B, $A240, NewEmisData!$C:$C, $H240, NewEmisData!$D:$D, K$2))</f>
        <v>#REF!</v>
      </c>
      <c r="L240" s="335" t="e">
        <f>$I240*IF($G240="Pickup", SUMIFS(NewEmisData!F:F, NewEmisData!$A:$A, "Pickup", NewEmisData!$B:$B, $A240, NewEmisData!$C:$C, $H240, NewEmisData!$D:$D, L$2), SUMIFS(NewEmisData!F:F, NewEmisData!$A:$A, "LDV", NewEmisData!$B:$B, $A240, NewEmisData!$C:$C, $H240, NewEmisData!$D:$D, L$2))</f>
        <v>#REF!</v>
      </c>
      <c r="M240" s="335" t="e">
        <f>$I240*IF($G240="Pickup", SUMIFS(NewEmisData!G:G, NewEmisData!$A:$A, "Pickup", NewEmisData!$B:$B, $A240, NewEmisData!$C:$C, $H240, NewEmisData!$D:$D, M$2), SUMIFS(NewEmisData!G:G, NewEmisData!$A:$A, "LDV", NewEmisData!$B:$B, $A240, NewEmisData!$C:$C, $H240, NewEmisData!$D:$D, M$2))</f>
        <v>#REF!</v>
      </c>
      <c r="N240" s="335" t="e">
        <f>$I240*IF($G240="Pickup", SUMIFS(NewEmisData!H:H, NewEmisData!$A:$A, "Pickup", NewEmisData!$B:$B, $A240, NewEmisData!$C:$C, $H240, NewEmisData!$D:$D, N$2), SUMIFS(NewEmisData!H:H, NewEmisData!$A:$A, "LDV", NewEmisData!$B:$B, $A240, NewEmisData!$C:$C, $H240, NewEmisData!$D:$D, N$2))</f>
        <v>#REF!</v>
      </c>
      <c r="O240" s="335" t="e">
        <f>$I240*IF($G240="Pickup", SUMIFS(NewEmisData!I:I, NewEmisData!$A:$A, "Pickup", NewEmisData!$B:$B, $A240, NewEmisData!$C:$C, $H240, NewEmisData!$D:$D, O$2), SUMIFS(NewEmisData!I:I, NewEmisData!$A:$A, "LDV", NewEmisData!$B:$B, $A240, NewEmisData!$C:$C, $H240, NewEmisData!$D:$D, O$2))</f>
        <v>#REF!</v>
      </c>
      <c r="P240" s="335" t="e">
        <f>$I240*IF($G240="Pickup", SUMIFS(NewEmisData!J:J, NewEmisData!$A:$A, "Pickup", NewEmisData!$B:$B, $A240, NewEmisData!$C:$C, $H240, NewEmisData!$D:$D, P$2), SUMIFS(NewEmisData!J:J, NewEmisData!$A:$A, "LDV", NewEmisData!$B:$B, $A240, NewEmisData!$C:$C, $H240, NewEmisData!$D:$D, P$2))</f>
        <v>#REF!</v>
      </c>
      <c r="Q240" s="335" t="e">
        <f>$I240*IF($G240="Pickup", SUMIFS(NewEmisData!K:K, NewEmisData!$A:$A, "Pickup", NewEmisData!$B:$B, $A240, NewEmisData!$C:$C, $H240, NewEmisData!$D:$D, Q$2), SUMIFS(NewEmisData!K:K, NewEmisData!$A:$A, "LDV", NewEmisData!$B:$B, $A240, NewEmisData!$C:$C, $H240, NewEmisData!$D:$D, Q$2))</f>
        <v>#REF!</v>
      </c>
      <c r="R240" s="335" t="e">
        <f>$I240*IF($G240="Pickup", SUMIFS(NewEmisData!L:L, NewEmisData!$A:$A, "Pickup", NewEmisData!$B:$B, $A240, NewEmisData!$C:$C, $H240, NewEmisData!$D:$D, R$2), SUMIFS(NewEmisData!L:L, NewEmisData!$A:$A, "LDV", NewEmisData!$B:$B, $A240, NewEmisData!$C:$C, $H240, NewEmisData!$D:$D, R$2))</f>
        <v>#REF!</v>
      </c>
      <c r="S240" s="335" t="e">
        <f>$I240*IF($G240="Pickup", SUMIFS(NewEmisData!M:M, NewEmisData!$A:$A, "Pickup", NewEmisData!$B:$B, $A240, NewEmisData!$C:$C, $H240, NewEmisData!$D:$D, S$2), SUMIFS(NewEmisData!M:M, NewEmisData!$A:$A, "LDV", NewEmisData!$B:$B, $A240, NewEmisData!$C:$C, $H240, NewEmisData!$D:$D, S$2))</f>
        <v>#REF!</v>
      </c>
      <c r="T240" s="335">
        <v>0.18630521230514296</v>
      </c>
      <c r="U240" s="335" t="e">
        <f>$I240*IF($G240="Pickup", SUMIFS(NewEmisData!E:E, NewEmisData!$A:$A, "Pickup", NewEmisData!$B:$B, $A240, NewEmisData!$C:$C, $H240, NewEmisData!$D:$D, U$2), SUMIFS(NewEmisData!E:E, NewEmisData!$A:$A, "LDV", NewEmisData!$B:$B, $A240, NewEmisData!$C:$C, $H240, NewEmisData!$D:$D, U$2))</f>
        <v>#REF!</v>
      </c>
      <c r="V240" s="335" t="e">
        <f>$I240*IF($G240="Pickup", SUMIFS(NewEmisData!F:F, NewEmisData!$A:$A, "Pickup", NewEmisData!$B:$B, $A240, NewEmisData!$C:$C, $H240, NewEmisData!$D:$D, V$2), SUMIFS(NewEmisData!F:F, NewEmisData!$A:$A, "LDV", NewEmisData!$B:$B, $A240, NewEmisData!$C:$C, $H240, NewEmisData!$D:$D, V$2))</f>
        <v>#REF!</v>
      </c>
      <c r="W240" s="335" t="e">
        <f>$I240*IF($G240="Pickup", SUMIFS(NewEmisData!G:G, NewEmisData!$A:$A, "Pickup", NewEmisData!$B:$B, $A240, NewEmisData!$C:$C, $H240, NewEmisData!$D:$D, W$2), SUMIFS(NewEmisData!G:G, NewEmisData!$A:$A, "LDV", NewEmisData!$B:$B, $A240, NewEmisData!$C:$C, $H240, NewEmisData!$D:$D, W$2))</f>
        <v>#REF!</v>
      </c>
      <c r="X240" s="335" t="e">
        <f>$I240*IF($G240="Pickup", SUMIFS(NewEmisData!H:H, NewEmisData!$A:$A, "Pickup", NewEmisData!$B:$B, $A240, NewEmisData!$C:$C, $H240, NewEmisData!$D:$D, X$2), SUMIFS(NewEmisData!H:H, NewEmisData!$A:$A, "LDV", NewEmisData!$B:$B, $A240, NewEmisData!$C:$C, $H240, NewEmisData!$D:$D, X$2))</f>
        <v>#REF!</v>
      </c>
      <c r="Y240" s="335" t="e">
        <f>$I240*IF($G240="Pickup", SUMIFS(NewEmisData!I:I, NewEmisData!$A:$A, "Pickup", NewEmisData!$B:$B, $A240, NewEmisData!$C:$C, $H240, NewEmisData!$D:$D, Y$2), SUMIFS(NewEmisData!I:I, NewEmisData!$A:$A, "LDV", NewEmisData!$B:$B, $A240, NewEmisData!$C:$C, $H240, NewEmisData!$D:$D, Y$2))</f>
        <v>#REF!</v>
      </c>
      <c r="Z240" s="335" t="e">
        <f>$I240*IF($G240="Pickup", SUMIFS(NewEmisData!J:J, NewEmisData!$A:$A, "Pickup", NewEmisData!$B:$B, $A240, NewEmisData!$C:$C, $H240, NewEmisData!$D:$D, Z$2), SUMIFS(NewEmisData!J:J, NewEmisData!$A:$A, "LDV", NewEmisData!$B:$B, $A240, NewEmisData!$C:$C, $H240, NewEmisData!$D:$D, Z$2))</f>
        <v>#REF!</v>
      </c>
      <c r="AA240" s="335" t="e">
        <f>$I240*IF($G240="Pickup", SUMIFS(NewEmisData!K:K, NewEmisData!$A:$A, "Pickup", NewEmisData!$B:$B, $A240, NewEmisData!$C:$C, $H240, NewEmisData!$D:$D, AA$2), SUMIFS(NewEmisData!K:K, NewEmisData!$A:$A, "LDV", NewEmisData!$B:$B, $A240, NewEmisData!$C:$C, $H240, NewEmisData!$D:$D, AA$2))</f>
        <v>#REF!</v>
      </c>
      <c r="AB240" s="335" t="e">
        <f>$I240*IF($G240="Pickup", SUMIFS(NewEmisData!L:L, NewEmisData!$A:$A, "Pickup", NewEmisData!$B:$B, $A240, NewEmisData!$C:$C, $H240, NewEmisData!$D:$D, AB$2), SUMIFS(NewEmisData!L:L, NewEmisData!$A:$A, "LDV", NewEmisData!$B:$B, $A240, NewEmisData!$C:$C, $H240, NewEmisData!$D:$D, AB$2))</f>
        <v>#REF!</v>
      </c>
      <c r="AC240" s="335" t="e">
        <f>$I240*IF($G240="Pickup", SUMIFS(NewEmisData!M:M, NewEmisData!$A:$A, "Pickup", NewEmisData!$B:$B, $A240, NewEmisData!$C:$C, $H240, NewEmisData!$D:$D, AC$2), SUMIFS(NewEmisData!M:M, NewEmisData!$A:$A, "LDV", NewEmisData!$B:$B, $A240, NewEmisData!$C:$C, $H240, NewEmisData!$D:$D, AC$2))</f>
        <v>#REF!</v>
      </c>
      <c r="AD240" s="335">
        <v>4.1400383479619739E-2</v>
      </c>
      <c r="AE240" s="335" t="e">
        <f>$I240*IF($G240="Pickup", SUMIFS(NewEmisData!E:E, NewEmisData!$A:$A, "Pickup", NewEmisData!$B:$B, $A240, NewEmisData!$C:$C, $H240, NewEmisData!$D:$D, AE$2), SUMIFS(NewEmisData!E:E, NewEmisData!$A:$A, "LDV", NewEmisData!$B:$B, $A240, NewEmisData!$C:$C, $H240, NewEmisData!$D:$D, AE$2))</f>
        <v>#REF!</v>
      </c>
      <c r="AF240" s="335" t="e">
        <f>$I240*IF($G240="Pickup", SUMIFS(NewEmisData!F:F, NewEmisData!$A:$A, "Pickup", NewEmisData!$B:$B, $A240, NewEmisData!$C:$C, $H240, NewEmisData!$D:$D, AF$2), SUMIFS(NewEmisData!F:F, NewEmisData!$A:$A, "LDV", NewEmisData!$B:$B, $A240, NewEmisData!$C:$C, $H240, NewEmisData!$D:$D, AF$2))</f>
        <v>#REF!</v>
      </c>
      <c r="AG240" s="335" t="e">
        <f>$I240*IF($G240="Pickup", SUMIFS(NewEmisData!G:G, NewEmisData!$A:$A, "Pickup", NewEmisData!$B:$B, $A240, NewEmisData!$C:$C, $H240, NewEmisData!$D:$D, AG$2), SUMIFS(NewEmisData!G:G, NewEmisData!$A:$A, "LDV", NewEmisData!$B:$B, $A240, NewEmisData!$C:$C, $H240, NewEmisData!$D:$D, AG$2))</f>
        <v>#REF!</v>
      </c>
      <c r="AH240" s="335" t="e">
        <f>$I240*IF($G240="Pickup", SUMIFS(NewEmisData!H:H, NewEmisData!$A:$A, "Pickup", NewEmisData!$B:$B, $A240, NewEmisData!$C:$C, $H240, NewEmisData!$D:$D, AH$2), SUMIFS(NewEmisData!H:H, NewEmisData!$A:$A, "LDV", NewEmisData!$B:$B, $A240, NewEmisData!$C:$C, $H240, NewEmisData!$D:$D, AH$2))</f>
        <v>#REF!</v>
      </c>
      <c r="AI240" s="335" t="e">
        <f>$I240*IF($G240="Pickup", SUMIFS(NewEmisData!I:I, NewEmisData!$A:$A, "Pickup", NewEmisData!$B:$B, $A240, NewEmisData!$C:$C, $H240, NewEmisData!$D:$D, AI$2), SUMIFS(NewEmisData!I:I, NewEmisData!$A:$A, "LDV", NewEmisData!$B:$B, $A240, NewEmisData!$C:$C, $H240, NewEmisData!$D:$D, AI$2))</f>
        <v>#REF!</v>
      </c>
      <c r="AJ240" s="335" t="e">
        <f>$I240*IF($G240="Pickup", SUMIFS(NewEmisData!J:J, NewEmisData!$A:$A, "Pickup", NewEmisData!$B:$B, $A240, NewEmisData!$C:$C, $H240, NewEmisData!$D:$D, AJ$2), SUMIFS(NewEmisData!J:J, NewEmisData!$A:$A, "LDV", NewEmisData!$B:$B, $A240, NewEmisData!$C:$C, $H240, NewEmisData!$D:$D, AJ$2))</f>
        <v>#REF!</v>
      </c>
      <c r="AK240" s="335" t="e">
        <f>$I240*IF($G240="Pickup", SUMIFS(NewEmisData!K:K, NewEmisData!$A:$A, "Pickup", NewEmisData!$B:$B, $A240, NewEmisData!$C:$C, $H240, NewEmisData!$D:$D, AK$2), SUMIFS(NewEmisData!K:K, NewEmisData!$A:$A, "LDV", NewEmisData!$B:$B, $A240, NewEmisData!$C:$C, $H240, NewEmisData!$D:$D, AK$2))</f>
        <v>#REF!</v>
      </c>
      <c r="AL240" s="335" t="e">
        <f>$I240*IF($G240="Pickup", SUMIFS(NewEmisData!L:L, NewEmisData!$A:$A, "Pickup", NewEmisData!$B:$B, $A240, NewEmisData!$C:$C, $H240, NewEmisData!$D:$D, AL$2), SUMIFS(NewEmisData!L:L, NewEmisData!$A:$A, "LDV", NewEmisData!$B:$B, $A240, NewEmisData!$C:$C, $H240, NewEmisData!$D:$D, AL$2))</f>
        <v>#REF!</v>
      </c>
      <c r="AM240" s="335" t="e">
        <f>$I240*IF($G240="Pickup", SUMIFS(NewEmisData!M:M, NewEmisData!$A:$A, "Pickup", NewEmisData!$B:$B, $A240, NewEmisData!$C:$C, $H240, NewEmisData!$D:$D, AM$2), SUMIFS(NewEmisData!M:M, NewEmisData!$A:$A, "LDV", NewEmisData!$B:$B, $A240, NewEmisData!$C:$C, $H240, NewEmisData!$D:$D, AM$2))</f>
        <v>#REF!</v>
      </c>
      <c r="AN240" s="335">
        <v>1.7932369531470629E-3</v>
      </c>
      <c r="AO240" s="335" t="e">
        <f>$I240*IF($G240="Pickup", SUMIFS(NewEmisData!E:E, NewEmisData!$A:$A, "Pickup", NewEmisData!$B:$B, $A240, NewEmisData!$C:$C, $H240, NewEmisData!$D:$D, AO$2), SUMIFS(NewEmisData!E:E, NewEmisData!$A:$A, "LDV", NewEmisData!$B:$B, $A240, NewEmisData!$C:$C, $H240, NewEmisData!$D:$D, AO$2))</f>
        <v>#REF!</v>
      </c>
      <c r="AP240" s="335" t="e">
        <f>$I240*IF($G240="Pickup", SUMIFS(NewEmisData!F:F, NewEmisData!$A:$A, "Pickup", NewEmisData!$B:$B, $A240, NewEmisData!$C:$C, $H240, NewEmisData!$D:$D, AP$2), SUMIFS(NewEmisData!F:F, NewEmisData!$A:$A, "LDV", NewEmisData!$B:$B, $A240, NewEmisData!$C:$C, $H240, NewEmisData!$D:$D, AP$2))</f>
        <v>#REF!</v>
      </c>
      <c r="AQ240" s="335" t="e">
        <f>$I240*IF($G240="Pickup", SUMIFS(NewEmisData!G:G, NewEmisData!$A:$A, "Pickup", NewEmisData!$B:$B, $A240, NewEmisData!$C:$C, $H240, NewEmisData!$D:$D, AQ$2), SUMIFS(NewEmisData!G:G, NewEmisData!$A:$A, "LDV", NewEmisData!$B:$B, $A240, NewEmisData!$C:$C, $H240, NewEmisData!$D:$D, AQ$2))</f>
        <v>#REF!</v>
      </c>
      <c r="AR240" s="335" t="e">
        <f>$I240*IF($G240="Pickup", SUMIFS(NewEmisData!H:H, NewEmisData!$A:$A, "Pickup", NewEmisData!$B:$B, $A240, NewEmisData!$C:$C, $H240, NewEmisData!$D:$D, AR$2), SUMIFS(NewEmisData!H:H, NewEmisData!$A:$A, "LDV", NewEmisData!$B:$B, $A240, NewEmisData!$C:$C, $H240, NewEmisData!$D:$D, AR$2))</f>
        <v>#REF!</v>
      </c>
      <c r="AS240" s="335" t="e">
        <f>$I240*IF($G240="Pickup", SUMIFS(NewEmisData!I:I, NewEmisData!$A:$A, "Pickup", NewEmisData!$B:$B, $A240, NewEmisData!$C:$C, $H240, NewEmisData!$D:$D, AS$2), SUMIFS(NewEmisData!I:I, NewEmisData!$A:$A, "LDV", NewEmisData!$B:$B, $A240, NewEmisData!$C:$C, $H240, NewEmisData!$D:$D, AS$2))</f>
        <v>#REF!</v>
      </c>
      <c r="AT240" s="335" t="e">
        <f>$I240*IF($G240="Pickup", SUMIFS(NewEmisData!J:J, NewEmisData!$A:$A, "Pickup", NewEmisData!$B:$B, $A240, NewEmisData!$C:$C, $H240, NewEmisData!$D:$D, AT$2), SUMIFS(NewEmisData!J:J, NewEmisData!$A:$A, "LDV", NewEmisData!$B:$B, $A240, NewEmisData!$C:$C, $H240, NewEmisData!$D:$D, AT$2))</f>
        <v>#REF!</v>
      </c>
      <c r="AU240" s="335" t="e">
        <f>$I240*IF($G240="Pickup", SUMIFS(NewEmisData!K:K, NewEmisData!$A:$A, "Pickup", NewEmisData!$B:$B, $A240, NewEmisData!$C:$C, $H240, NewEmisData!$D:$D, AU$2), SUMIFS(NewEmisData!K:K, NewEmisData!$A:$A, "LDV", NewEmisData!$B:$B, $A240, NewEmisData!$C:$C, $H240, NewEmisData!$D:$D, AU$2))</f>
        <v>#REF!</v>
      </c>
      <c r="AV240" s="335" t="e">
        <f>$I240*IF($G240="Pickup", SUMIFS(NewEmisData!L:L, NewEmisData!$A:$A, "Pickup", NewEmisData!$B:$B, $A240, NewEmisData!$C:$C, $H240, NewEmisData!$D:$D, AV$2), SUMIFS(NewEmisData!L:L, NewEmisData!$A:$A, "LDV", NewEmisData!$B:$B, $A240, NewEmisData!$C:$C, $H240, NewEmisData!$D:$D, AV$2))</f>
        <v>#REF!</v>
      </c>
      <c r="AW240" s="335" t="e">
        <f>$I240*IF($G240="Pickup", SUMIFS(NewEmisData!M:M, NewEmisData!$A:$A, "Pickup", NewEmisData!$B:$B, $A240, NewEmisData!$C:$C, $H240, NewEmisData!$D:$D, AW$2), SUMIFS(NewEmisData!M:M, NewEmisData!$A:$A, "LDV", NewEmisData!$B:$B, $A240, NewEmisData!$C:$C, $H240, NewEmisData!$D:$D, AW$2))</f>
        <v>#REF!</v>
      </c>
      <c r="AX240" s="335">
        <v>3.3449762373957422E-2</v>
      </c>
      <c r="AY240" s="335" t="e">
        <f>$I240*IF($G240="Pickup", SUMIFS(NewEmisData!E:E, NewEmisData!$A:$A, "Pickup", NewEmisData!$B:$B, $A240, NewEmisData!$C:$C, $H240, NewEmisData!$D:$D, AY$2), SUMIFS(NewEmisData!E:E, NewEmisData!$A:$A, "LDV", NewEmisData!$B:$B, $A240, NewEmisData!$C:$C, $H240, NewEmisData!$D:$D, AY$2))</f>
        <v>#REF!</v>
      </c>
      <c r="AZ240" s="335" t="e">
        <f>$I240*IF($G240="Pickup", SUMIFS(NewEmisData!F:F, NewEmisData!$A:$A, "Pickup", NewEmisData!$B:$B, $A240, NewEmisData!$C:$C, $H240, NewEmisData!$D:$D, AZ$2), SUMIFS(NewEmisData!F:F, NewEmisData!$A:$A, "LDV", NewEmisData!$B:$B, $A240, NewEmisData!$C:$C, $H240, NewEmisData!$D:$D, AZ$2))</f>
        <v>#REF!</v>
      </c>
      <c r="BA240" s="335" t="e">
        <f>$I240*IF($G240="Pickup", SUMIFS(NewEmisData!G:G, NewEmisData!$A:$A, "Pickup", NewEmisData!$B:$B, $A240, NewEmisData!$C:$C, $H240, NewEmisData!$D:$D, BA$2), SUMIFS(NewEmisData!G:G, NewEmisData!$A:$A, "LDV", NewEmisData!$B:$B, $A240, NewEmisData!$C:$C, $H240, NewEmisData!$D:$D, BA$2))</f>
        <v>#REF!</v>
      </c>
      <c r="BB240" s="335" t="e">
        <f>$I240*IF($G240="Pickup", SUMIFS(NewEmisData!H:H, NewEmisData!$A:$A, "Pickup", NewEmisData!$B:$B, $A240, NewEmisData!$C:$C, $H240, NewEmisData!$D:$D, BB$2), SUMIFS(NewEmisData!H:H, NewEmisData!$A:$A, "LDV", NewEmisData!$B:$B, $A240, NewEmisData!$C:$C, $H240, NewEmisData!$D:$D, BB$2))</f>
        <v>#REF!</v>
      </c>
      <c r="BC240" s="335" t="e">
        <f>$I240*IF($G240="Pickup", SUMIFS(NewEmisData!I:I, NewEmisData!$A:$A, "Pickup", NewEmisData!$B:$B, $A240, NewEmisData!$C:$C, $H240, NewEmisData!$D:$D, BC$2), SUMIFS(NewEmisData!I:I, NewEmisData!$A:$A, "LDV", NewEmisData!$B:$B, $A240, NewEmisData!$C:$C, $H240, NewEmisData!$D:$D, BC$2))</f>
        <v>#REF!</v>
      </c>
      <c r="BD240" s="335" t="e">
        <f>$I240*IF($G240="Pickup", SUMIFS(NewEmisData!J:J, NewEmisData!$A:$A, "Pickup", NewEmisData!$B:$B, $A240, NewEmisData!$C:$C, $H240, NewEmisData!$D:$D, BD$2), SUMIFS(NewEmisData!J:J, NewEmisData!$A:$A, "LDV", NewEmisData!$B:$B, $A240, NewEmisData!$C:$C, $H240, NewEmisData!$D:$D, BD$2))</f>
        <v>#REF!</v>
      </c>
      <c r="BE240" s="335" t="e">
        <f>$I240*IF($G240="Pickup", SUMIFS(NewEmisData!K:K, NewEmisData!$A:$A, "Pickup", NewEmisData!$B:$B, $A240, NewEmisData!$C:$C, $H240, NewEmisData!$D:$D, BE$2), SUMIFS(NewEmisData!K:K, NewEmisData!$A:$A, "LDV", NewEmisData!$B:$B, $A240, NewEmisData!$C:$C, $H240, NewEmisData!$D:$D, BE$2))</f>
        <v>#REF!</v>
      </c>
      <c r="BF240" s="335" t="e">
        <f>$I240*IF($G240="Pickup", SUMIFS(NewEmisData!L:L, NewEmisData!$A:$A, "Pickup", NewEmisData!$B:$B, $A240, NewEmisData!$C:$C, $H240, NewEmisData!$D:$D, BF$2), SUMIFS(NewEmisData!L:L, NewEmisData!$A:$A, "LDV", NewEmisData!$B:$B, $A240, NewEmisData!$C:$C, $H240, NewEmisData!$D:$D, BF$2))</f>
        <v>#REF!</v>
      </c>
      <c r="BG240" s="335" t="e">
        <f>$I240*IF($G240="Pickup", SUMIFS(NewEmisData!M:M, NewEmisData!$A:$A, "Pickup", NewEmisData!$B:$B, $A240, NewEmisData!$C:$C, $H240, NewEmisData!$D:$D, BG$2), SUMIFS(NewEmisData!M:M, NewEmisData!$A:$A, "LDV", NewEmisData!$B:$B, $A240, NewEmisData!$C:$C, $H240, NewEmisData!$D:$D, BG$2))</f>
        <v>#REF!</v>
      </c>
      <c r="BH240" s="335">
        <v>6.7379974655566981E-3</v>
      </c>
      <c r="BI240" s="335" t="e">
        <f>$I240*IF($G240="Pickup", SUMIFS(NewEmisData!E:E, NewEmisData!$A:$A, "Pickup", NewEmisData!$B:$B, $A240, NewEmisData!$C:$C, $H240, NewEmisData!$D:$D, BI$2), SUMIFS(NewEmisData!E:E, NewEmisData!$A:$A, "LDV", NewEmisData!$B:$B, $A240, NewEmisData!$C:$C, $H240, NewEmisData!$D:$D, BI$2))</f>
        <v>#REF!</v>
      </c>
      <c r="BJ240" s="335" t="e">
        <f>$I240*IF($G240="Pickup", SUMIFS(NewEmisData!F:F, NewEmisData!$A:$A, "Pickup", NewEmisData!$B:$B, $A240, NewEmisData!$C:$C, $H240, NewEmisData!$D:$D, BJ$2), SUMIFS(NewEmisData!F:F, NewEmisData!$A:$A, "LDV", NewEmisData!$B:$B, $A240, NewEmisData!$C:$C, $H240, NewEmisData!$D:$D, BJ$2))</f>
        <v>#REF!</v>
      </c>
      <c r="BK240" s="335" t="e">
        <f>$I240*IF($G240="Pickup", SUMIFS(NewEmisData!G:G, NewEmisData!$A:$A, "Pickup", NewEmisData!$B:$B, $A240, NewEmisData!$C:$C, $H240, NewEmisData!$D:$D, BK$2), SUMIFS(NewEmisData!G:G, NewEmisData!$A:$A, "LDV", NewEmisData!$B:$B, $A240, NewEmisData!$C:$C, $H240, NewEmisData!$D:$D, BK$2))</f>
        <v>#REF!</v>
      </c>
      <c r="BL240" s="335" t="e">
        <f>$I240*IF($G240="Pickup", SUMIFS(NewEmisData!H:H, NewEmisData!$A:$A, "Pickup", NewEmisData!$B:$B, $A240, NewEmisData!$C:$C, $H240, NewEmisData!$D:$D, BL$2), SUMIFS(NewEmisData!H:H, NewEmisData!$A:$A, "LDV", NewEmisData!$B:$B, $A240, NewEmisData!$C:$C, $H240, NewEmisData!$D:$D, BL$2))</f>
        <v>#REF!</v>
      </c>
      <c r="BM240" s="335" t="e">
        <f>$I240*IF($G240="Pickup", SUMIFS(NewEmisData!I:I, NewEmisData!$A:$A, "Pickup", NewEmisData!$B:$B, $A240, NewEmisData!$C:$C, $H240, NewEmisData!$D:$D, BM$2), SUMIFS(NewEmisData!I:I, NewEmisData!$A:$A, "LDV", NewEmisData!$B:$B, $A240, NewEmisData!$C:$C, $H240, NewEmisData!$D:$D, BM$2))</f>
        <v>#REF!</v>
      </c>
      <c r="BN240" s="335" t="e">
        <f>$I240*IF($G240="Pickup", SUMIFS(NewEmisData!J:J, NewEmisData!$A:$A, "Pickup", NewEmisData!$B:$B, $A240, NewEmisData!$C:$C, $H240, NewEmisData!$D:$D, BN$2), SUMIFS(NewEmisData!J:J, NewEmisData!$A:$A, "LDV", NewEmisData!$B:$B, $A240, NewEmisData!$C:$C, $H240, NewEmisData!$D:$D, BN$2))</f>
        <v>#REF!</v>
      </c>
      <c r="BO240" s="335" t="e">
        <f>$I240*IF($G240="Pickup", SUMIFS(NewEmisData!K:K, NewEmisData!$A:$A, "Pickup", NewEmisData!$B:$B, $A240, NewEmisData!$C:$C, $H240, NewEmisData!$D:$D, BO$2), SUMIFS(NewEmisData!K:K, NewEmisData!$A:$A, "LDV", NewEmisData!$B:$B, $A240, NewEmisData!$C:$C, $H240, NewEmisData!$D:$D, BO$2))</f>
        <v>#REF!</v>
      </c>
      <c r="BP240" s="335" t="e">
        <f>$I240*IF($G240="Pickup", SUMIFS(NewEmisData!L:L, NewEmisData!$A:$A, "Pickup", NewEmisData!$B:$B, $A240, NewEmisData!$C:$C, $H240, NewEmisData!$D:$D, BP$2), SUMIFS(NewEmisData!L:L, NewEmisData!$A:$A, "LDV", NewEmisData!$B:$B, $A240, NewEmisData!$C:$C, $H240, NewEmisData!$D:$D, BP$2))</f>
        <v>#REF!</v>
      </c>
      <c r="BQ240" s="335" t="e">
        <f>$I240*IF($G240="Pickup", SUMIFS(NewEmisData!M:M, NewEmisData!$A:$A, "Pickup", NewEmisData!$B:$B, $A240, NewEmisData!$C:$C, $H240, NewEmisData!$D:$D, BQ$2), SUMIFS(NewEmisData!M:M, NewEmisData!$A:$A, "LDV", NewEmisData!$B:$B, $A240, NewEmisData!$C:$C, $H240, NewEmisData!$D:$D, BQ$2))</f>
        <v>#REF!</v>
      </c>
      <c r="BR240" s="335">
        <v>0.9864641678386572</v>
      </c>
      <c r="BS240" s="335" t="e">
        <f>$I240*IF($G240="Pickup", SUMIFS(NewEmisData!E:E, NewEmisData!$A:$A, "Pickup", NewEmisData!$B:$B, $A240, NewEmisData!$C:$C, $H240, NewEmisData!$D:$D, BS$2), SUMIFS(NewEmisData!E:E, NewEmisData!$A:$A, "LDV", NewEmisData!$B:$B, $A240, NewEmisData!$C:$C, $H240, NewEmisData!$D:$D, BS$2))</f>
        <v>#REF!</v>
      </c>
      <c r="BT240" s="335" t="e">
        <f>$I240*IF($G240="Pickup", SUMIFS(NewEmisData!F:F, NewEmisData!$A:$A, "Pickup", NewEmisData!$B:$B, $A240, NewEmisData!$C:$C, $H240, NewEmisData!$D:$D, BT$2), SUMIFS(NewEmisData!F:F, NewEmisData!$A:$A, "LDV", NewEmisData!$B:$B, $A240, NewEmisData!$C:$C, $H240, NewEmisData!$D:$D, BT$2))</f>
        <v>#REF!</v>
      </c>
      <c r="BU240" s="335" t="e">
        <f>$I240*IF($G240="Pickup", SUMIFS(NewEmisData!G:G, NewEmisData!$A:$A, "Pickup", NewEmisData!$B:$B, $A240, NewEmisData!$C:$C, $H240, NewEmisData!$D:$D, BU$2), SUMIFS(NewEmisData!G:G, NewEmisData!$A:$A, "LDV", NewEmisData!$B:$B, $A240, NewEmisData!$C:$C, $H240, NewEmisData!$D:$D, BU$2))</f>
        <v>#REF!</v>
      </c>
      <c r="BV240" s="335" t="e">
        <f>$I240*IF($G240="Pickup", SUMIFS(NewEmisData!H:H, NewEmisData!$A:$A, "Pickup", NewEmisData!$B:$B, $A240, NewEmisData!$C:$C, $H240, NewEmisData!$D:$D, BV$2), SUMIFS(NewEmisData!H:H, NewEmisData!$A:$A, "LDV", NewEmisData!$B:$B, $A240, NewEmisData!$C:$C, $H240, NewEmisData!$D:$D, BV$2))</f>
        <v>#REF!</v>
      </c>
      <c r="BW240" s="335" t="e">
        <f>$I240*IF($G240="Pickup", SUMIFS(NewEmisData!I:I, NewEmisData!$A:$A, "Pickup", NewEmisData!$B:$B, $A240, NewEmisData!$C:$C, $H240, NewEmisData!$D:$D, BW$2), SUMIFS(NewEmisData!I:I, NewEmisData!$A:$A, "LDV", NewEmisData!$B:$B, $A240, NewEmisData!$C:$C, $H240, NewEmisData!$D:$D, BW$2))</f>
        <v>#REF!</v>
      </c>
      <c r="BX240" s="335" t="e">
        <f>$I240*IF($G240="Pickup", SUMIFS(NewEmisData!J:J, NewEmisData!$A:$A, "Pickup", NewEmisData!$B:$B, $A240, NewEmisData!$C:$C, $H240, NewEmisData!$D:$D, BX$2), SUMIFS(NewEmisData!J:J, NewEmisData!$A:$A, "LDV", NewEmisData!$B:$B, $A240, NewEmisData!$C:$C, $H240, NewEmisData!$D:$D, BX$2))</f>
        <v>#REF!</v>
      </c>
      <c r="BY240" s="335" t="e">
        <f>$I240*IF($G240="Pickup", SUMIFS(NewEmisData!K:K, NewEmisData!$A:$A, "Pickup", NewEmisData!$B:$B, $A240, NewEmisData!$C:$C, $H240, NewEmisData!$D:$D, BY$2), SUMIFS(NewEmisData!K:K, NewEmisData!$A:$A, "LDV", NewEmisData!$B:$B, $A240, NewEmisData!$C:$C, $H240, NewEmisData!$D:$D, BY$2))</f>
        <v>#REF!</v>
      </c>
      <c r="BZ240" s="335" t="e">
        <f>$I240*IF($G240="Pickup", SUMIFS(NewEmisData!L:L, NewEmisData!$A:$A, "Pickup", NewEmisData!$B:$B, $A240, NewEmisData!$C:$C, $H240, NewEmisData!$D:$D, BZ$2), SUMIFS(NewEmisData!L:L, NewEmisData!$A:$A, "LDV", NewEmisData!$B:$B, $A240, NewEmisData!$C:$C, $H240, NewEmisData!$D:$D, BZ$2))</f>
        <v>#REF!</v>
      </c>
      <c r="CA240" s="335" t="e">
        <f>$I240*IF($G240="Pickup", SUMIFS(NewEmisData!M:M, NewEmisData!$A:$A, "Pickup", NewEmisData!$B:$B, $A240, NewEmisData!$C:$C, $H240, NewEmisData!$D:$D, CA$2), SUMIFS(NewEmisData!M:M, NewEmisData!$A:$A, "LDV", NewEmisData!$B:$B, $A240, NewEmisData!$C:$C, $H240, NewEmisData!$D:$D, CA$2))</f>
        <v>#REF!</v>
      </c>
      <c r="CB240" s="335">
        <v>4.2418574417464452E-2</v>
      </c>
      <c r="CC240" s="335" t="e">
        <f>$I240*IF($G240="Pickup", SUMIFS(NewEmisData!E:E, NewEmisData!$A:$A, "Pickup", NewEmisData!$B:$B, $A240, NewEmisData!$C:$C, $H240, NewEmisData!$D:$D, CC$2), SUMIFS(NewEmisData!E:E, NewEmisData!$A:$A, "LDV", NewEmisData!$B:$B, $A240, NewEmisData!$C:$C, $H240, NewEmisData!$D:$D, CC$2))</f>
        <v>#REF!</v>
      </c>
      <c r="CD240" s="335" t="e">
        <f>$I240*IF($G240="Pickup", SUMIFS(NewEmisData!F:F, NewEmisData!$A:$A, "Pickup", NewEmisData!$B:$B, $A240, NewEmisData!$C:$C, $H240, NewEmisData!$D:$D, CD$2), SUMIFS(NewEmisData!F:F, NewEmisData!$A:$A, "LDV", NewEmisData!$B:$B, $A240, NewEmisData!$C:$C, $H240, NewEmisData!$D:$D, CD$2))</f>
        <v>#REF!</v>
      </c>
      <c r="CE240" s="335" t="e">
        <f>$I240*IF($G240="Pickup", SUMIFS(NewEmisData!G:G, NewEmisData!$A:$A, "Pickup", NewEmisData!$B:$B, $A240, NewEmisData!$C:$C, $H240, NewEmisData!$D:$D, CE$2), SUMIFS(NewEmisData!G:G, NewEmisData!$A:$A, "LDV", NewEmisData!$B:$B, $A240, NewEmisData!$C:$C, $H240, NewEmisData!$D:$D, CE$2))</f>
        <v>#REF!</v>
      </c>
      <c r="CF240" s="335" t="e">
        <f>$I240*IF($G240="Pickup", SUMIFS(NewEmisData!H:H, NewEmisData!$A:$A, "Pickup", NewEmisData!$B:$B, $A240, NewEmisData!$C:$C, $H240, NewEmisData!$D:$D, CF$2), SUMIFS(NewEmisData!H:H, NewEmisData!$A:$A, "LDV", NewEmisData!$B:$B, $A240, NewEmisData!$C:$C, $H240, NewEmisData!$D:$D, CF$2))</f>
        <v>#REF!</v>
      </c>
      <c r="CG240" s="335" t="e">
        <f>$I240*IF($G240="Pickup", SUMIFS(NewEmisData!I:I, NewEmisData!$A:$A, "Pickup", NewEmisData!$B:$B, $A240, NewEmisData!$C:$C, $H240, NewEmisData!$D:$D, CG$2), SUMIFS(NewEmisData!I:I, NewEmisData!$A:$A, "LDV", NewEmisData!$B:$B, $A240, NewEmisData!$C:$C, $H240, NewEmisData!$D:$D, CG$2))</f>
        <v>#REF!</v>
      </c>
      <c r="CH240" s="335" t="e">
        <f>$I240*IF($G240="Pickup", SUMIFS(NewEmisData!J:J, NewEmisData!$A:$A, "Pickup", NewEmisData!$B:$B, $A240, NewEmisData!$C:$C, $H240, NewEmisData!$D:$D, CH$2), SUMIFS(NewEmisData!J:J, NewEmisData!$A:$A, "LDV", NewEmisData!$B:$B, $A240, NewEmisData!$C:$C, $H240, NewEmisData!$D:$D, CH$2))</f>
        <v>#REF!</v>
      </c>
      <c r="CI240" s="335" t="e">
        <f>$I240*IF($G240="Pickup", SUMIFS(NewEmisData!K:K, NewEmisData!$A:$A, "Pickup", NewEmisData!$B:$B, $A240, NewEmisData!$C:$C, $H240, NewEmisData!$D:$D, CI$2), SUMIFS(NewEmisData!K:K, NewEmisData!$A:$A, "LDV", NewEmisData!$B:$B, $A240, NewEmisData!$C:$C, $H240, NewEmisData!$D:$D, CI$2))</f>
        <v>#REF!</v>
      </c>
      <c r="CJ240" s="335" t="e">
        <f>$I240*IF($G240="Pickup", SUMIFS(NewEmisData!L:L, NewEmisData!$A:$A, "Pickup", NewEmisData!$B:$B, $A240, NewEmisData!$C:$C, $H240, NewEmisData!$D:$D, CJ$2), SUMIFS(NewEmisData!L:L, NewEmisData!$A:$A, "LDV", NewEmisData!$B:$B, $A240, NewEmisData!$C:$C, $H240, NewEmisData!$D:$D, CJ$2))</f>
        <v>#REF!</v>
      </c>
      <c r="CK240" s="335" t="e">
        <f>$I240*IF($G240="Pickup", SUMIFS(NewEmisData!M:M, NewEmisData!$A:$A, "Pickup", NewEmisData!$B:$B, $A240, NewEmisData!$C:$C, $H240, NewEmisData!$D:$D, CK$2), SUMIFS(NewEmisData!M:M, NewEmisData!$A:$A, "LDV", NewEmisData!$B:$B, $A240, NewEmisData!$C:$C, $H240, NewEmisData!$D:$D, CK$2))</f>
        <v>#REF!</v>
      </c>
      <c r="CL240" s="335">
        <v>1.534212041318854E-2</v>
      </c>
      <c r="CM240" s="335" t="e">
        <f>$I240*IF($G240="Pickup", SUMIFS(NewEmisData!E:E, NewEmisData!$A:$A, "Pickup", NewEmisData!$B:$B, $A240, NewEmisData!$C:$C, $H240, NewEmisData!$D:$D, CM$2), SUMIFS(NewEmisData!E:E, NewEmisData!$A:$A, "LDV", NewEmisData!$B:$B, $A240, NewEmisData!$C:$C, $H240, NewEmisData!$D:$D, CM$2))</f>
        <v>#REF!</v>
      </c>
      <c r="CN240" s="335" t="e">
        <f>$I240*IF($G240="Pickup", SUMIFS(NewEmisData!F:F, NewEmisData!$A:$A, "Pickup", NewEmisData!$B:$B, $A240, NewEmisData!$C:$C, $H240, NewEmisData!$D:$D, CN$2), SUMIFS(NewEmisData!F:F, NewEmisData!$A:$A, "LDV", NewEmisData!$B:$B, $A240, NewEmisData!$C:$C, $H240, NewEmisData!$D:$D, CN$2))</f>
        <v>#REF!</v>
      </c>
      <c r="CO240" s="335" t="e">
        <f>$I240*IF($G240="Pickup", SUMIFS(NewEmisData!G:G, NewEmisData!$A:$A, "Pickup", NewEmisData!$B:$B, $A240, NewEmisData!$C:$C, $H240, NewEmisData!$D:$D, CO$2), SUMIFS(NewEmisData!G:G, NewEmisData!$A:$A, "LDV", NewEmisData!$B:$B, $A240, NewEmisData!$C:$C, $H240, NewEmisData!$D:$D, CO$2))</f>
        <v>#REF!</v>
      </c>
      <c r="CP240" s="335" t="e">
        <f>$I240*IF($G240="Pickup", SUMIFS(NewEmisData!H:H, NewEmisData!$A:$A, "Pickup", NewEmisData!$B:$B, $A240, NewEmisData!$C:$C, $H240, NewEmisData!$D:$D, CP$2), SUMIFS(NewEmisData!H:H, NewEmisData!$A:$A, "LDV", NewEmisData!$B:$B, $A240, NewEmisData!$C:$C, $H240, NewEmisData!$D:$D, CP$2))</f>
        <v>#REF!</v>
      </c>
      <c r="CQ240" s="335" t="e">
        <f>$I240*IF($G240="Pickup", SUMIFS(NewEmisData!I:I, NewEmisData!$A:$A, "Pickup", NewEmisData!$B:$B, $A240, NewEmisData!$C:$C, $H240, NewEmisData!$D:$D, CQ$2), SUMIFS(NewEmisData!I:I, NewEmisData!$A:$A, "LDV", NewEmisData!$B:$B, $A240, NewEmisData!$C:$C, $H240, NewEmisData!$D:$D, CQ$2))</f>
        <v>#REF!</v>
      </c>
      <c r="CR240" s="335" t="e">
        <f>$I240*IF($G240="Pickup", SUMIFS(NewEmisData!J:J, NewEmisData!$A:$A, "Pickup", NewEmisData!$B:$B, $A240, NewEmisData!$C:$C, $H240, NewEmisData!$D:$D, CR$2), SUMIFS(NewEmisData!J:J, NewEmisData!$A:$A, "LDV", NewEmisData!$B:$B, $A240, NewEmisData!$C:$C, $H240, NewEmisData!$D:$D, CR$2))</f>
        <v>#REF!</v>
      </c>
      <c r="CS240" s="335" t="e">
        <f>$I240*IF($G240="Pickup", SUMIFS(NewEmisData!K:K, NewEmisData!$A:$A, "Pickup", NewEmisData!$B:$B, $A240, NewEmisData!$C:$C, $H240, NewEmisData!$D:$D, CS$2), SUMIFS(NewEmisData!K:K, NewEmisData!$A:$A, "LDV", NewEmisData!$B:$B, $A240, NewEmisData!$C:$C, $H240, NewEmisData!$D:$D, CS$2))</f>
        <v>#REF!</v>
      </c>
      <c r="CT240" s="335" t="e">
        <f>$I240*IF($G240="Pickup", SUMIFS(NewEmisData!L:L, NewEmisData!$A:$A, "Pickup", NewEmisData!$B:$B, $A240, NewEmisData!$C:$C, $H240, NewEmisData!$D:$D, CT$2), SUMIFS(NewEmisData!L:L, NewEmisData!$A:$A, "LDV", NewEmisData!$B:$B, $A240, NewEmisData!$C:$C, $H240, NewEmisData!$D:$D, CT$2))</f>
        <v>#REF!</v>
      </c>
      <c r="CU240" s="335" t="e">
        <f>$I240*IF($G240="Pickup", SUMIFS(NewEmisData!M:M, NewEmisData!$A:$A, "Pickup", NewEmisData!$B:$B, $A240, NewEmisData!$C:$C, $H240, NewEmisData!$D:$D, CU$2), SUMIFS(NewEmisData!M:M, NewEmisData!$A:$A, "LDV", NewEmisData!$B:$B, $A240, NewEmisData!$C:$C, $H240, NewEmisData!$D:$D, CU$2))</f>
        <v>#REF!</v>
      </c>
      <c r="CV240" s="335">
        <v>4.7566497296473616E-3</v>
      </c>
      <c r="CW240" s="335">
        <v>2.2916065704373795E-3</v>
      </c>
      <c r="CX240" s="335">
        <v>1.8746702166884215E-3</v>
      </c>
      <c r="CY240" s="335">
        <v>1.5173254739063334E-3</v>
      </c>
      <c r="CZ240" s="335">
        <v>1.2796299371776378E-3</v>
      </c>
      <c r="DA240" s="335">
        <v>9.7820221375331286E-4</v>
      </c>
      <c r="DB240" s="335">
        <v>7.6885754354862003E-4</v>
      </c>
      <c r="DC240" s="335">
        <v>7.4349846546621222E-4</v>
      </c>
      <c r="DD240" s="335">
        <v>7.2935869112507378E-4</v>
      </c>
      <c r="DE240" s="335">
        <v>7.2476795409733496E-4</v>
      </c>
      <c r="DF240" s="335">
        <v>7.2476795409733496E-4</v>
      </c>
      <c r="DG240" s="335" t="e">
        <f>$I240*IF($G240="Pickup", SUMIFS(NewEmisData!E:E, NewEmisData!$A:$A, "Pickup", NewEmisData!$B:$B, $A240, NewEmisData!$C:$C, $H240, NewEmisData!$D:$D, DG$2), SUMIFS(NewEmisData!E:E, NewEmisData!$A:$A, "LDV", NewEmisData!$B:$B, $A240, NewEmisData!$C:$C, $H240, NewEmisData!$D:$D, DG$2))</f>
        <v>#REF!</v>
      </c>
      <c r="DH240" s="335" t="e">
        <f>$I240*IF($G240="Pickup", SUMIFS(NewEmisData!F:F, NewEmisData!$A:$A, "Pickup", NewEmisData!$B:$B, $A240, NewEmisData!$C:$C, $H240, NewEmisData!$D:$D, DH$2), SUMIFS(NewEmisData!F:F, NewEmisData!$A:$A, "LDV", NewEmisData!$B:$B, $A240, NewEmisData!$C:$C, $H240, NewEmisData!$D:$D, DH$2))</f>
        <v>#REF!</v>
      </c>
      <c r="DI240" s="335" t="e">
        <f>$I240*IF($G240="Pickup", SUMIFS(NewEmisData!G:G, NewEmisData!$A:$A, "Pickup", NewEmisData!$B:$B, $A240, NewEmisData!$C:$C, $H240, NewEmisData!$D:$D, DI$2), SUMIFS(NewEmisData!G:G, NewEmisData!$A:$A, "LDV", NewEmisData!$B:$B, $A240, NewEmisData!$C:$C, $H240, NewEmisData!$D:$D, DI$2))</f>
        <v>#REF!</v>
      </c>
      <c r="DJ240" s="335" t="e">
        <f>$I240*IF($G240="Pickup", SUMIFS(NewEmisData!H:H, NewEmisData!$A:$A, "Pickup", NewEmisData!$B:$B, $A240, NewEmisData!$C:$C, $H240, NewEmisData!$D:$D, DJ$2), SUMIFS(NewEmisData!H:H, NewEmisData!$A:$A, "LDV", NewEmisData!$B:$B, $A240, NewEmisData!$C:$C, $H240, NewEmisData!$D:$D, DJ$2))</f>
        <v>#REF!</v>
      </c>
      <c r="DK240" s="335" t="e">
        <f>$I240*IF($G240="Pickup", SUMIFS(NewEmisData!I:I, NewEmisData!$A:$A, "Pickup", NewEmisData!$B:$B, $A240, NewEmisData!$C:$C, $H240, NewEmisData!$D:$D, DK$2), SUMIFS(NewEmisData!I:I, NewEmisData!$A:$A, "LDV", NewEmisData!$B:$B, $A240, NewEmisData!$C:$C, $H240, NewEmisData!$D:$D, DK$2))</f>
        <v>#REF!</v>
      </c>
      <c r="DL240" s="335" t="e">
        <f>$I240*IF($G240="Pickup", SUMIFS(NewEmisData!J:J, NewEmisData!$A:$A, "Pickup", NewEmisData!$B:$B, $A240, NewEmisData!$C:$C, $H240, NewEmisData!$D:$D, DL$2), SUMIFS(NewEmisData!J:J, NewEmisData!$A:$A, "LDV", NewEmisData!$B:$B, $A240, NewEmisData!$C:$C, $H240, NewEmisData!$D:$D, DL$2))</f>
        <v>#REF!</v>
      </c>
      <c r="DM240" s="335" t="e">
        <f>$I240*IF($G240="Pickup", SUMIFS(NewEmisData!K:K, NewEmisData!$A:$A, "Pickup", NewEmisData!$B:$B, $A240, NewEmisData!$C:$C, $H240, NewEmisData!$D:$D, DM$2), SUMIFS(NewEmisData!K:K, NewEmisData!$A:$A, "LDV", NewEmisData!$B:$B, $A240, NewEmisData!$C:$C, $H240, NewEmisData!$D:$D, DM$2))</f>
        <v>#REF!</v>
      </c>
      <c r="DN240" s="335" t="e">
        <f>$I240*IF($G240="Pickup", SUMIFS(NewEmisData!L:L, NewEmisData!$A:$A, "Pickup", NewEmisData!$B:$B, $A240, NewEmisData!$C:$C, $H240, NewEmisData!$D:$D, DN$2), SUMIFS(NewEmisData!L:L, NewEmisData!$A:$A, "LDV", NewEmisData!$B:$B, $A240, NewEmisData!$C:$C, $H240, NewEmisData!$D:$D, DN$2))</f>
        <v>#REF!</v>
      </c>
      <c r="DO240" s="335" t="e">
        <f>$I240*IF($G240="Pickup", SUMIFS(NewEmisData!M:M, NewEmisData!$A:$A, "Pickup", NewEmisData!$B:$B, $A240, NewEmisData!$C:$C, $H240, NewEmisData!$D:$D, DO$2), SUMIFS(NewEmisData!M:M, NewEmisData!$A:$A, "LDV", NewEmisData!$B:$B, $A240, NewEmisData!$C:$C, $H240, NewEmisData!$D:$D, DO$2))</f>
        <v>#REF!</v>
      </c>
      <c r="DP240" s="335">
        <v>1.4765708749962382E-3</v>
      </c>
      <c r="DQ240" s="335" t="e">
        <f>$I240*IF($G240="Pickup", SUMIFS(NewEmisData!E:E, NewEmisData!$A:$A, "Pickup", NewEmisData!$B:$B, $A240, NewEmisData!$C:$C, $H240, NewEmisData!$D:$D, DQ$2), SUMIFS(NewEmisData!E:E, NewEmisData!$A:$A, "LDV", NewEmisData!$B:$B, $A240, NewEmisData!$C:$C, $H240, NewEmisData!$D:$D, DQ$2))</f>
        <v>#REF!</v>
      </c>
      <c r="DR240" s="335" t="e">
        <f>$I240*IF($G240="Pickup", SUMIFS(NewEmisData!F:F, NewEmisData!$A:$A, "Pickup", NewEmisData!$B:$B, $A240, NewEmisData!$C:$C, $H240, NewEmisData!$D:$D, DR$2), SUMIFS(NewEmisData!F:F, NewEmisData!$A:$A, "LDV", NewEmisData!$B:$B, $A240, NewEmisData!$C:$C, $H240, NewEmisData!$D:$D, DR$2))</f>
        <v>#REF!</v>
      </c>
      <c r="DS240" s="335" t="e">
        <f>$I240*IF($G240="Pickup", SUMIFS(NewEmisData!G:G, NewEmisData!$A:$A, "Pickup", NewEmisData!$B:$B, $A240, NewEmisData!$C:$C, $H240, NewEmisData!$D:$D, DS$2), SUMIFS(NewEmisData!G:G, NewEmisData!$A:$A, "LDV", NewEmisData!$B:$B, $A240, NewEmisData!$C:$C, $H240, NewEmisData!$D:$D, DS$2))</f>
        <v>#REF!</v>
      </c>
      <c r="DT240" s="335" t="e">
        <f>$I240*IF($G240="Pickup", SUMIFS(NewEmisData!H:H, NewEmisData!$A:$A, "Pickup", NewEmisData!$B:$B, $A240, NewEmisData!$C:$C, $H240, NewEmisData!$D:$D, DT$2), SUMIFS(NewEmisData!H:H, NewEmisData!$A:$A, "LDV", NewEmisData!$B:$B, $A240, NewEmisData!$C:$C, $H240, NewEmisData!$D:$D, DT$2))</f>
        <v>#REF!</v>
      </c>
      <c r="DU240" s="335" t="e">
        <f>$I240*IF($G240="Pickup", SUMIFS(NewEmisData!I:I, NewEmisData!$A:$A, "Pickup", NewEmisData!$B:$B, $A240, NewEmisData!$C:$C, $H240, NewEmisData!$D:$D, DU$2), SUMIFS(NewEmisData!I:I, NewEmisData!$A:$A, "LDV", NewEmisData!$B:$B, $A240, NewEmisData!$C:$C, $H240, NewEmisData!$D:$D, DU$2))</f>
        <v>#REF!</v>
      </c>
      <c r="DV240" s="335" t="e">
        <f>$I240*IF($G240="Pickup", SUMIFS(NewEmisData!J:J, NewEmisData!$A:$A, "Pickup", NewEmisData!$B:$B, $A240, NewEmisData!$C:$C, $H240, NewEmisData!$D:$D, DV$2), SUMIFS(NewEmisData!J:J, NewEmisData!$A:$A, "LDV", NewEmisData!$B:$B, $A240, NewEmisData!$C:$C, $H240, NewEmisData!$D:$D, DV$2))</f>
        <v>#REF!</v>
      </c>
      <c r="DW240" s="335" t="e">
        <f>$I240*IF($G240="Pickup", SUMIFS(NewEmisData!K:K, NewEmisData!$A:$A, "Pickup", NewEmisData!$B:$B, $A240, NewEmisData!$C:$C, $H240, NewEmisData!$D:$D, DW$2), SUMIFS(NewEmisData!K:K, NewEmisData!$A:$A, "LDV", NewEmisData!$B:$B, $A240, NewEmisData!$C:$C, $H240, NewEmisData!$D:$D, DW$2))</f>
        <v>#REF!</v>
      </c>
      <c r="DX240" s="335" t="e">
        <f>$I240*IF($G240="Pickup", SUMIFS(NewEmisData!L:L, NewEmisData!$A:$A, "Pickup", NewEmisData!$B:$B, $A240, NewEmisData!$C:$C, $H240, NewEmisData!$D:$D, DX$2), SUMIFS(NewEmisData!L:L, NewEmisData!$A:$A, "LDV", NewEmisData!$B:$B, $A240, NewEmisData!$C:$C, $H240, NewEmisData!$D:$D, DX$2))</f>
        <v>#REF!</v>
      </c>
      <c r="DY240" s="335" t="e">
        <f>$I240*IF($G240="Pickup", SUMIFS(NewEmisData!M:M, NewEmisData!$A:$A, "Pickup", NewEmisData!$B:$B, $A240, NewEmisData!$C:$C, $H240, NewEmisData!$D:$D, DY$2), SUMIFS(NewEmisData!M:M, NewEmisData!$A:$A, "LDV", NewEmisData!$B:$B, $A240, NewEmisData!$C:$C, $H240, NewEmisData!$D:$D, DY$2))</f>
        <v>#REF!</v>
      </c>
      <c r="DZ240" s="335">
        <v>7.3384033848373159E-3</v>
      </c>
      <c r="EA240" s="335" t="e">
        <f t="shared" si="350"/>
        <v>#REF!</v>
      </c>
      <c r="EB240" s="335" t="e">
        <f t="shared" si="351"/>
        <v>#REF!</v>
      </c>
      <c r="EC240" s="335" t="e">
        <f t="shared" si="352"/>
        <v>#REF!</v>
      </c>
      <c r="ED240" s="335" t="e">
        <f t="shared" si="353"/>
        <v>#REF!</v>
      </c>
      <c r="EE240" s="335" t="e">
        <f t="shared" si="354"/>
        <v>#REF!</v>
      </c>
      <c r="EF240" s="335" t="e">
        <f t="shared" si="355"/>
        <v>#REF!</v>
      </c>
      <c r="EG240" s="335" t="e">
        <f t="shared" si="356"/>
        <v>#REF!</v>
      </c>
      <c r="EH240" s="335" t="e">
        <f t="shared" si="357"/>
        <v>#REF!</v>
      </c>
      <c r="EI240" s="335" t="e">
        <f t="shared" si="358"/>
        <v>#REF!</v>
      </c>
      <c r="EJ240" s="335">
        <f t="shared" si="359"/>
        <v>0.18630521230514296</v>
      </c>
      <c r="EK240" s="335" t="e">
        <f t="shared" si="360"/>
        <v>#REF!</v>
      </c>
      <c r="EL240" s="335" t="e">
        <f t="shared" si="361"/>
        <v>#REF!</v>
      </c>
      <c r="EM240" s="335" t="e">
        <f t="shared" si="362"/>
        <v>#REF!</v>
      </c>
      <c r="EN240" s="335" t="e">
        <f t="shared" si="363"/>
        <v>#REF!</v>
      </c>
      <c r="EO240" s="335" t="e">
        <f t="shared" si="364"/>
        <v>#REF!</v>
      </c>
      <c r="EP240" s="335" t="e">
        <f t="shared" si="365"/>
        <v>#REF!</v>
      </c>
      <c r="EQ240" s="335" t="e">
        <f t="shared" si="366"/>
        <v>#REF!</v>
      </c>
      <c r="ER240" s="335" t="e">
        <f t="shared" si="367"/>
        <v>#REF!</v>
      </c>
      <c r="ES240" s="335" t="e">
        <f t="shared" si="368"/>
        <v>#REF!</v>
      </c>
      <c r="ET240" s="335">
        <f t="shared" si="369"/>
        <v>4.1400383479619739E-2</v>
      </c>
      <c r="EU240" s="335" t="e">
        <f t="shared" si="370"/>
        <v>#REF!</v>
      </c>
      <c r="EV240" s="335" t="e">
        <f t="shared" si="371"/>
        <v>#REF!</v>
      </c>
      <c r="EW240" s="335" t="e">
        <f t="shared" si="372"/>
        <v>#REF!</v>
      </c>
      <c r="EX240" s="335" t="e">
        <f t="shared" si="373"/>
        <v>#REF!</v>
      </c>
      <c r="EY240" s="335" t="e">
        <f t="shared" si="374"/>
        <v>#REF!</v>
      </c>
      <c r="EZ240" s="335" t="e">
        <f t="shared" si="375"/>
        <v>#REF!</v>
      </c>
      <c r="FA240" s="335" t="e">
        <f t="shared" si="376"/>
        <v>#REF!</v>
      </c>
      <c r="FB240" s="335" t="e">
        <f t="shared" si="377"/>
        <v>#REF!</v>
      </c>
      <c r="FC240" s="335" t="e">
        <f t="shared" si="378"/>
        <v>#REF!</v>
      </c>
      <c r="FD240" s="335">
        <f t="shared" si="379"/>
        <v>1.7932369531470629E-3</v>
      </c>
      <c r="FE240" s="335" t="e">
        <f t="shared" si="380"/>
        <v>#REF!</v>
      </c>
      <c r="FF240" s="335" t="e">
        <f t="shared" si="381"/>
        <v>#REF!</v>
      </c>
      <c r="FG240" s="335" t="e">
        <f t="shared" si="382"/>
        <v>#REF!</v>
      </c>
      <c r="FH240" s="335" t="e">
        <f t="shared" si="383"/>
        <v>#REF!</v>
      </c>
      <c r="FI240" s="335" t="e">
        <f t="shared" si="384"/>
        <v>#REF!</v>
      </c>
      <c r="FJ240" s="335" t="e">
        <f t="shared" si="385"/>
        <v>#REF!</v>
      </c>
      <c r="FK240" s="335" t="e">
        <f t="shared" si="386"/>
        <v>#REF!</v>
      </c>
      <c r="FL240" s="335" t="e">
        <f t="shared" si="387"/>
        <v>#REF!</v>
      </c>
      <c r="FM240" s="335" t="e">
        <f t="shared" si="388"/>
        <v>#REF!</v>
      </c>
      <c r="FN240" s="335">
        <f t="shared" si="389"/>
        <v>3.3449762373957422E-2</v>
      </c>
      <c r="FO240" s="335" t="e">
        <f t="shared" si="390"/>
        <v>#REF!</v>
      </c>
      <c r="FP240" s="335" t="e">
        <f t="shared" si="391"/>
        <v>#REF!</v>
      </c>
      <c r="FQ240" s="335" t="e">
        <f t="shared" si="392"/>
        <v>#REF!</v>
      </c>
      <c r="FR240" s="335" t="e">
        <f t="shared" si="393"/>
        <v>#REF!</v>
      </c>
      <c r="FS240" s="335" t="e">
        <f t="shared" si="394"/>
        <v>#REF!</v>
      </c>
      <c r="FT240" s="335" t="e">
        <f t="shared" si="395"/>
        <v>#REF!</v>
      </c>
      <c r="FU240" s="335" t="e">
        <f t="shared" si="396"/>
        <v>#REF!</v>
      </c>
      <c r="FV240" s="335" t="e">
        <f t="shared" si="397"/>
        <v>#REF!</v>
      </c>
      <c r="FW240" s="335" t="e">
        <f t="shared" si="398"/>
        <v>#REF!</v>
      </c>
      <c r="FX240" s="335">
        <f t="shared" si="399"/>
        <v>6.7379974655566981E-3</v>
      </c>
    </row>
    <row r="241" spans="1:180" x14ac:dyDescent="0.2">
      <c r="A241" s="305" t="str">
        <f>_xlfn.CONCAT(IF(LEFT(TRIM(A240),1)="*", "*R", "R"), 1+RIGHT(TRIM(A240),1))</f>
        <v>R3</v>
      </c>
      <c r="B241" s="305" t="str">
        <f t="shared" ref="B241:B244" si="436">B240</f>
        <v>TLLSELC300</v>
      </c>
      <c r="C241" s="305" t="str">
        <f t="shared" ref="C241:C244" si="437">C240</f>
        <v>TL.ELC.LS.300</v>
      </c>
      <c r="D241" s="301" t="str">
        <f t="shared" ref="D241:D244" si="438">D240</f>
        <v>bn-vmt, bn-vmt/a</v>
      </c>
      <c r="E241" s="301" t="str">
        <f t="shared" ref="E241:E244" si="439">E240</f>
        <v>TRNELC</v>
      </c>
      <c r="F241" s="301" t="str">
        <f t="shared" ref="F241:F244" si="440">F240</f>
        <v>TL</v>
      </c>
      <c r="G241" s="315" t="s">
        <v>822</v>
      </c>
      <c r="H241" s="315" t="s">
        <v>36</v>
      </c>
      <c r="I241" s="321" t="e">
        <f>#REF!</f>
        <v>#REF!</v>
      </c>
      <c r="J241" s="315" t="str">
        <f t="shared" si="400"/>
        <v>Large SUV-ELC</v>
      </c>
      <c r="K241" s="335" t="e">
        <f>$I241*IF($G241="Pickup", SUMIFS(NewEmisData!E:E, NewEmisData!$A:$A, "Pickup", NewEmisData!$B:$B, $A241, NewEmisData!$C:$C, $H241, NewEmisData!$D:$D, K$2), SUMIFS(NewEmisData!E:E, NewEmisData!$A:$A, "LDV", NewEmisData!$B:$B, $A241, NewEmisData!$C:$C, $H241, NewEmisData!$D:$D, K$2))</f>
        <v>#REF!</v>
      </c>
      <c r="L241" s="335" t="e">
        <f>$I241*IF($G241="Pickup", SUMIFS(NewEmisData!F:F, NewEmisData!$A:$A, "Pickup", NewEmisData!$B:$B, $A241, NewEmisData!$C:$C, $H241, NewEmisData!$D:$D, L$2), SUMIFS(NewEmisData!F:F, NewEmisData!$A:$A, "LDV", NewEmisData!$B:$B, $A241, NewEmisData!$C:$C, $H241, NewEmisData!$D:$D, L$2))</f>
        <v>#REF!</v>
      </c>
      <c r="M241" s="335" t="e">
        <f>$I241*IF($G241="Pickup", SUMIFS(NewEmisData!G:G, NewEmisData!$A:$A, "Pickup", NewEmisData!$B:$B, $A241, NewEmisData!$C:$C, $H241, NewEmisData!$D:$D, M$2), SUMIFS(NewEmisData!G:G, NewEmisData!$A:$A, "LDV", NewEmisData!$B:$B, $A241, NewEmisData!$C:$C, $H241, NewEmisData!$D:$D, M$2))</f>
        <v>#REF!</v>
      </c>
      <c r="N241" s="335" t="e">
        <f>$I241*IF($G241="Pickup", SUMIFS(NewEmisData!H:H, NewEmisData!$A:$A, "Pickup", NewEmisData!$B:$B, $A241, NewEmisData!$C:$C, $H241, NewEmisData!$D:$D, N$2), SUMIFS(NewEmisData!H:H, NewEmisData!$A:$A, "LDV", NewEmisData!$B:$B, $A241, NewEmisData!$C:$C, $H241, NewEmisData!$D:$D, N$2))</f>
        <v>#REF!</v>
      </c>
      <c r="O241" s="335" t="e">
        <f>$I241*IF($G241="Pickup", SUMIFS(NewEmisData!I:I, NewEmisData!$A:$A, "Pickup", NewEmisData!$B:$B, $A241, NewEmisData!$C:$C, $H241, NewEmisData!$D:$D, O$2), SUMIFS(NewEmisData!I:I, NewEmisData!$A:$A, "LDV", NewEmisData!$B:$B, $A241, NewEmisData!$C:$C, $H241, NewEmisData!$D:$D, O$2))</f>
        <v>#REF!</v>
      </c>
      <c r="P241" s="335" t="e">
        <f>$I241*IF($G241="Pickup", SUMIFS(NewEmisData!J:J, NewEmisData!$A:$A, "Pickup", NewEmisData!$B:$B, $A241, NewEmisData!$C:$C, $H241, NewEmisData!$D:$D, P$2), SUMIFS(NewEmisData!J:J, NewEmisData!$A:$A, "LDV", NewEmisData!$B:$B, $A241, NewEmisData!$C:$C, $H241, NewEmisData!$D:$D, P$2))</f>
        <v>#REF!</v>
      </c>
      <c r="Q241" s="335" t="e">
        <f>$I241*IF($G241="Pickup", SUMIFS(NewEmisData!K:K, NewEmisData!$A:$A, "Pickup", NewEmisData!$B:$B, $A241, NewEmisData!$C:$C, $H241, NewEmisData!$D:$D, Q$2), SUMIFS(NewEmisData!K:K, NewEmisData!$A:$A, "LDV", NewEmisData!$B:$B, $A241, NewEmisData!$C:$C, $H241, NewEmisData!$D:$D, Q$2))</f>
        <v>#REF!</v>
      </c>
      <c r="R241" s="335" t="e">
        <f>$I241*IF($G241="Pickup", SUMIFS(NewEmisData!L:L, NewEmisData!$A:$A, "Pickup", NewEmisData!$B:$B, $A241, NewEmisData!$C:$C, $H241, NewEmisData!$D:$D, R$2), SUMIFS(NewEmisData!L:L, NewEmisData!$A:$A, "LDV", NewEmisData!$B:$B, $A241, NewEmisData!$C:$C, $H241, NewEmisData!$D:$D, R$2))</f>
        <v>#REF!</v>
      </c>
      <c r="S241" s="335" t="e">
        <f>$I241*IF($G241="Pickup", SUMIFS(NewEmisData!M:M, NewEmisData!$A:$A, "Pickup", NewEmisData!$B:$B, $A241, NewEmisData!$C:$C, $H241, NewEmisData!$D:$D, S$2), SUMIFS(NewEmisData!M:M, NewEmisData!$A:$A, "LDV", NewEmisData!$B:$B, $A241, NewEmisData!$C:$C, $H241, NewEmisData!$D:$D, S$2))</f>
        <v>#REF!</v>
      </c>
      <c r="T241" s="335">
        <v>0.18630521230514296</v>
      </c>
      <c r="U241" s="335" t="e">
        <f>$I241*IF($G241="Pickup", SUMIFS(NewEmisData!E:E, NewEmisData!$A:$A, "Pickup", NewEmisData!$B:$B, $A241, NewEmisData!$C:$C, $H241, NewEmisData!$D:$D, U$2), SUMIFS(NewEmisData!E:E, NewEmisData!$A:$A, "LDV", NewEmisData!$B:$B, $A241, NewEmisData!$C:$C, $H241, NewEmisData!$D:$D, U$2))</f>
        <v>#REF!</v>
      </c>
      <c r="V241" s="335" t="e">
        <f>$I241*IF($G241="Pickup", SUMIFS(NewEmisData!F:F, NewEmisData!$A:$A, "Pickup", NewEmisData!$B:$B, $A241, NewEmisData!$C:$C, $H241, NewEmisData!$D:$D, V$2), SUMIFS(NewEmisData!F:F, NewEmisData!$A:$A, "LDV", NewEmisData!$B:$B, $A241, NewEmisData!$C:$C, $H241, NewEmisData!$D:$D, V$2))</f>
        <v>#REF!</v>
      </c>
      <c r="W241" s="335" t="e">
        <f>$I241*IF($G241="Pickup", SUMIFS(NewEmisData!G:G, NewEmisData!$A:$A, "Pickup", NewEmisData!$B:$B, $A241, NewEmisData!$C:$C, $H241, NewEmisData!$D:$D, W$2), SUMIFS(NewEmisData!G:G, NewEmisData!$A:$A, "LDV", NewEmisData!$B:$B, $A241, NewEmisData!$C:$C, $H241, NewEmisData!$D:$D, W$2))</f>
        <v>#REF!</v>
      </c>
      <c r="X241" s="335" t="e">
        <f>$I241*IF($G241="Pickup", SUMIFS(NewEmisData!H:H, NewEmisData!$A:$A, "Pickup", NewEmisData!$B:$B, $A241, NewEmisData!$C:$C, $H241, NewEmisData!$D:$D, X$2), SUMIFS(NewEmisData!H:H, NewEmisData!$A:$A, "LDV", NewEmisData!$B:$B, $A241, NewEmisData!$C:$C, $H241, NewEmisData!$D:$D, X$2))</f>
        <v>#REF!</v>
      </c>
      <c r="Y241" s="335" t="e">
        <f>$I241*IF($G241="Pickup", SUMIFS(NewEmisData!I:I, NewEmisData!$A:$A, "Pickup", NewEmisData!$B:$B, $A241, NewEmisData!$C:$C, $H241, NewEmisData!$D:$D, Y$2), SUMIFS(NewEmisData!I:I, NewEmisData!$A:$A, "LDV", NewEmisData!$B:$B, $A241, NewEmisData!$C:$C, $H241, NewEmisData!$D:$D, Y$2))</f>
        <v>#REF!</v>
      </c>
      <c r="Z241" s="335" t="e">
        <f>$I241*IF($G241="Pickup", SUMIFS(NewEmisData!J:J, NewEmisData!$A:$A, "Pickup", NewEmisData!$B:$B, $A241, NewEmisData!$C:$C, $H241, NewEmisData!$D:$D, Z$2), SUMIFS(NewEmisData!J:J, NewEmisData!$A:$A, "LDV", NewEmisData!$B:$B, $A241, NewEmisData!$C:$C, $H241, NewEmisData!$D:$D, Z$2))</f>
        <v>#REF!</v>
      </c>
      <c r="AA241" s="335" t="e">
        <f>$I241*IF($G241="Pickup", SUMIFS(NewEmisData!K:K, NewEmisData!$A:$A, "Pickup", NewEmisData!$B:$B, $A241, NewEmisData!$C:$C, $H241, NewEmisData!$D:$D, AA$2), SUMIFS(NewEmisData!K:K, NewEmisData!$A:$A, "LDV", NewEmisData!$B:$B, $A241, NewEmisData!$C:$C, $H241, NewEmisData!$D:$D, AA$2))</f>
        <v>#REF!</v>
      </c>
      <c r="AB241" s="335" t="e">
        <f>$I241*IF($G241="Pickup", SUMIFS(NewEmisData!L:L, NewEmisData!$A:$A, "Pickup", NewEmisData!$B:$B, $A241, NewEmisData!$C:$C, $H241, NewEmisData!$D:$D, AB$2), SUMIFS(NewEmisData!L:L, NewEmisData!$A:$A, "LDV", NewEmisData!$B:$B, $A241, NewEmisData!$C:$C, $H241, NewEmisData!$D:$D, AB$2))</f>
        <v>#REF!</v>
      </c>
      <c r="AC241" s="335" t="e">
        <f>$I241*IF($G241="Pickup", SUMIFS(NewEmisData!M:M, NewEmisData!$A:$A, "Pickup", NewEmisData!$B:$B, $A241, NewEmisData!$C:$C, $H241, NewEmisData!$D:$D, AC$2), SUMIFS(NewEmisData!M:M, NewEmisData!$A:$A, "LDV", NewEmisData!$B:$B, $A241, NewEmisData!$C:$C, $H241, NewEmisData!$D:$D, AC$2))</f>
        <v>#REF!</v>
      </c>
      <c r="AD241" s="335">
        <v>4.1400383479619739E-2</v>
      </c>
      <c r="AE241" s="335" t="e">
        <f>$I241*IF($G241="Pickup", SUMIFS(NewEmisData!E:E, NewEmisData!$A:$A, "Pickup", NewEmisData!$B:$B, $A241, NewEmisData!$C:$C, $H241, NewEmisData!$D:$D, AE$2), SUMIFS(NewEmisData!E:E, NewEmisData!$A:$A, "LDV", NewEmisData!$B:$B, $A241, NewEmisData!$C:$C, $H241, NewEmisData!$D:$D, AE$2))</f>
        <v>#REF!</v>
      </c>
      <c r="AF241" s="335" t="e">
        <f>$I241*IF($G241="Pickup", SUMIFS(NewEmisData!F:F, NewEmisData!$A:$A, "Pickup", NewEmisData!$B:$B, $A241, NewEmisData!$C:$C, $H241, NewEmisData!$D:$D, AF$2), SUMIFS(NewEmisData!F:F, NewEmisData!$A:$A, "LDV", NewEmisData!$B:$B, $A241, NewEmisData!$C:$C, $H241, NewEmisData!$D:$D, AF$2))</f>
        <v>#REF!</v>
      </c>
      <c r="AG241" s="335" t="e">
        <f>$I241*IF($G241="Pickup", SUMIFS(NewEmisData!G:G, NewEmisData!$A:$A, "Pickup", NewEmisData!$B:$B, $A241, NewEmisData!$C:$C, $H241, NewEmisData!$D:$D, AG$2), SUMIFS(NewEmisData!G:G, NewEmisData!$A:$A, "LDV", NewEmisData!$B:$B, $A241, NewEmisData!$C:$C, $H241, NewEmisData!$D:$D, AG$2))</f>
        <v>#REF!</v>
      </c>
      <c r="AH241" s="335" t="e">
        <f>$I241*IF($G241="Pickup", SUMIFS(NewEmisData!H:H, NewEmisData!$A:$A, "Pickup", NewEmisData!$B:$B, $A241, NewEmisData!$C:$C, $H241, NewEmisData!$D:$D, AH$2), SUMIFS(NewEmisData!H:H, NewEmisData!$A:$A, "LDV", NewEmisData!$B:$B, $A241, NewEmisData!$C:$C, $H241, NewEmisData!$D:$D, AH$2))</f>
        <v>#REF!</v>
      </c>
      <c r="AI241" s="335" t="e">
        <f>$I241*IF($G241="Pickup", SUMIFS(NewEmisData!I:I, NewEmisData!$A:$A, "Pickup", NewEmisData!$B:$B, $A241, NewEmisData!$C:$C, $H241, NewEmisData!$D:$D, AI$2), SUMIFS(NewEmisData!I:I, NewEmisData!$A:$A, "LDV", NewEmisData!$B:$B, $A241, NewEmisData!$C:$C, $H241, NewEmisData!$D:$D, AI$2))</f>
        <v>#REF!</v>
      </c>
      <c r="AJ241" s="335" t="e">
        <f>$I241*IF($G241="Pickup", SUMIFS(NewEmisData!J:J, NewEmisData!$A:$A, "Pickup", NewEmisData!$B:$B, $A241, NewEmisData!$C:$C, $H241, NewEmisData!$D:$D, AJ$2), SUMIFS(NewEmisData!J:J, NewEmisData!$A:$A, "LDV", NewEmisData!$B:$B, $A241, NewEmisData!$C:$C, $H241, NewEmisData!$D:$D, AJ$2))</f>
        <v>#REF!</v>
      </c>
      <c r="AK241" s="335" t="e">
        <f>$I241*IF($G241="Pickup", SUMIFS(NewEmisData!K:K, NewEmisData!$A:$A, "Pickup", NewEmisData!$B:$B, $A241, NewEmisData!$C:$C, $H241, NewEmisData!$D:$D, AK$2), SUMIFS(NewEmisData!K:K, NewEmisData!$A:$A, "LDV", NewEmisData!$B:$B, $A241, NewEmisData!$C:$C, $H241, NewEmisData!$D:$D, AK$2))</f>
        <v>#REF!</v>
      </c>
      <c r="AL241" s="335" t="e">
        <f>$I241*IF($G241="Pickup", SUMIFS(NewEmisData!L:L, NewEmisData!$A:$A, "Pickup", NewEmisData!$B:$B, $A241, NewEmisData!$C:$C, $H241, NewEmisData!$D:$D, AL$2), SUMIFS(NewEmisData!L:L, NewEmisData!$A:$A, "LDV", NewEmisData!$B:$B, $A241, NewEmisData!$C:$C, $H241, NewEmisData!$D:$D, AL$2))</f>
        <v>#REF!</v>
      </c>
      <c r="AM241" s="335" t="e">
        <f>$I241*IF($G241="Pickup", SUMIFS(NewEmisData!M:M, NewEmisData!$A:$A, "Pickup", NewEmisData!$B:$B, $A241, NewEmisData!$C:$C, $H241, NewEmisData!$D:$D, AM$2), SUMIFS(NewEmisData!M:M, NewEmisData!$A:$A, "LDV", NewEmisData!$B:$B, $A241, NewEmisData!$C:$C, $H241, NewEmisData!$D:$D, AM$2))</f>
        <v>#REF!</v>
      </c>
      <c r="AN241" s="335">
        <v>1.7932369531470629E-3</v>
      </c>
      <c r="AO241" s="335" t="e">
        <f>$I241*IF($G241="Pickup", SUMIFS(NewEmisData!E:E, NewEmisData!$A:$A, "Pickup", NewEmisData!$B:$B, $A241, NewEmisData!$C:$C, $H241, NewEmisData!$D:$D, AO$2), SUMIFS(NewEmisData!E:E, NewEmisData!$A:$A, "LDV", NewEmisData!$B:$B, $A241, NewEmisData!$C:$C, $H241, NewEmisData!$D:$D, AO$2))</f>
        <v>#REF!</v>
      </c>
      <c r="AP241" s="335" t="e">
        <f>$I241*IF($G241="Pickup", SUMIFS(NewEmisData!F:F, NewEmisData!$A:$A, "Pickup", NewEmisData!$B:$B, $A241, NewEmisData!$C:$C, $H241, NewEmisData!$D:$D, AP$2), SUMIFS(NewEmisData!F:F, NewEmisData!$A:$A, "LDV", NewEmisData!$B:$B, $A241, NewEmisData!$C:$C, $H241, NewEmisData!$D:$D, AP$2))</f>
        <v>#REF!</v>
      </c>
      <c r="AQ241" s="335" t="e">
        <f>$I241*IF($G241="Pickup", SUMIFS(NewEmisData!G:G, NewEmisData!$A:$A, "Pickup", NewEmisData!$B:$B, $A241, NewEmisData!$C:$C, $H241, NewEmisData!$D:$D, AQ$2), SUMIFS(NewEmisData!G:G, NewEmisData!$A:$A, "LDV", NewEmisData!$B:$B, $A241, NewEmisData!$C:$C, $H241, NewEmisData!$D:$D, AQ$2))</f>
        <v>#REF!</v>
      </c>
      <c r="AR241" s="335" t="e">
        <f>$I241*IF($G241="Pickup", SUMIFS(NewEmisData!H:H, NewEmisData!$A:$A, "Pickup", NewEmisData!$B:$B, $A241, NewEmisData!$C:$C, $H241, NewEmisData!$D:$D, AR$2), SUMIFS(NewEmisData!H:H, NewEmisData!$A:$A, "LDV", NewEmisData!$B:$B, $A241, NewEmisData!$C:$C, $H241, NewEmisData!$D:$D, AR$2))</f>
        <v>#REF!</v>
      </c>
      <c r="AS241" s="335" t="e">
        <f>$I241*IF($G241="Pickup", SUMIFS(NewEmisData!I:I, NewEmisData!$A:$A, "Pickup", NewEmisData!$B:$B, $A241, NewEmisData!$C:$C, $H241, NewEmisData!$D:$D, AS$2), SUMIFS(NewEmisData!I:I, NewEmisData!$A:$A, "LDV", NewEmisData!$B:$B, $A241, NewEmisData!$C:$C, $H241, NewEmisData!$D:$D, AS$2))</f>
        <v>#REF!</v>
      </c>
      <c r="AT241" s="335" t="e">
        <f>$I241*IF($G241="Pickup", SUMIFS(NewEmisData!J:J, NewEmisData!$A:$A, "Pickup", NewEmisData!$B:$B, $A241, NewEmisData!$C:$C, $H241, NewEmisData!$D:$D, AT$2), SUMIFS(NewEmisData!J:J, NewEmisData!$A:$A, "LDV", NewEmisData!$B:$B, $A241, NewEmisData!$C:$C, $H241, NewEmisData!$D:$D, AT$2))</f>
        <v>#REF!</v>
      </c>
      <c r="AU241" s="335" t="e">
        <f>$I241*IF($G241="Pickup", SUMIFS(NewEmisData!K:K, NewEmisData!$A:$A, "Pickup", NewEmisData!$B:$B, $A241, NewEmisData!$C:$C, $H241, NewEmisData!$D:$D, AU$2), SUMIFS(NewEmisData!K:K, NewEmisData!$A:$A, "LDV", NewEmisData!$B:$B, $A241, NewEmisData!$C:$C, $H241, NewEmisData!$D:$D, AU$2))</f>
        <v>#REF!</v>
      </c>
      <c r="AV241" s="335" t="e">
        <f>$I241*IF($G241="Pickup", SUMIFS(NewEmisData!L:L, NewEmisData!$A:$A, "Pickup", NewEmisData!$B:$B, $A241, NewEmisData!$C:$C, $H241, NewEmisData!$D:$D, AV$2), SUMIFS(NewEmisData!L:L, NewEmisData!$A:$A, "LDV", NewEmisData!$B:$B, $A241, NewEmisData!$C:$C, $H241, NewEmisData!$D:$D, AV$2))</f>
        <v>#REF!</v>
      </c>
      <c r="AW241" s="335" t="e">
        <f>$I241*IF($G241="Pickup", SUMIFS(NewEmisData!M:M, NewEmisData!$A:$A, "Pickup", NewEmisData!$B:$B, $A241, NewEmisData!$C:$C, $H241, NewEmisData!$D:$D, AW$2), SUMIFS(NewEmisData!M:M, NewEmisData!$A:$A, "LDV", NewEmisData!$B:$B, $A241, NewEmisData!$C:$C, $H241, NewEmisData!$D:$D, AW$2))</f>
        <v>#REF!</v>
      </c>
      <c r="AX241" s="335">
        <v>3.3449762373957422E-2</v>
      </c>
      <c r="AY241" s="335" t="e">
        <f>$I241*IF($G241="Pickup", SUMIFS(NewEmisData!E:E, NewEmisData!$A:$A, "Pickup", NewEmisData!$B:$B, $A241, NewEmisData!$C:$C, $H241, NewEmisData!$D:$D, AY$2), SUMIFS(NewEmisData!E:E, NewEmisData!$A:$A, "LDV", NewEmisData!$B:$B, $A241, NewEmisData!$C:$C, $H241, NewEmisData!$D:$D, AY$2))</f>
        <v>#REF!</v>
      </c>
      <c r="AZ241" s="335" t="e">
        <f>$I241*IF($G241="Pickup", SUMIFS(NewEmisData!F:F, NewEmisData!$A:$A, "Pickup", NewEmisData!$B:$B, $A241, NewEmisData!$C:$C, $H241, NewEmisData!$D:$D, AZ$2), SUMIFS(NewEmisData!F:F, NewEmisData!$A:$A, "LDV", NewEmisData!$B:$B, $A241, NewEmisData!$C:$C, $H241, NewEmisData!$D:$D, AZ$2))</f>
        <v>#REF!</v>
      </c>
      <c r="BA241" s="335" t="e">
        <f>$I241*IF($G241="Pickup", SUMIFS(NewEmisData!G:G, NewEmisData!$A:$A, "Pickup", NewEmisData!$B:$B, $A241, NewEmisData!$C:$C, $H241, NewEmisData!$D:$D, BA$2), SUMIFS(NewEmisData!G:G, NewEmisData!$A:$A, "LDV", NewEmisData!$B:$B, $A241, NewEmisData!$C:$C, $H241, NewEmisData!$D:$D, BA$2))</f>
        <v>#REF!</v>
      </c>
      <c r="BB241" s="335" t="e">
        <f>$I241*IF($G241="Pickup", SUMIFS(NewEmisData!H:H, NewEmisData!$A:$A, "Pickup", NewEmisData!$B:$B, $A241, NewEmisData!$C:$C, $H241, NewEmisData!$D:$D, BB$2), SUMIFS(NewEmisData!H:H, NewEmisData!$A:$A, "LDV", NewEmisData!$B:$B, $A241, NewEmisData!$C:$C, $H241, NewEmisData!$D:$D, BB$2))</f>
        <v>#REF!</v>
      </c>
      <c r="BC241" s="335" t="e">
        <f>$I241*IF($G241="Pickup", SUMIFS(NewEmisData!I:I, NewEmisData!$A:$A, "Pickup", NewEmisData!$B:$B, $A241, NewEmisData!$C:$C, $H241, NewEmisData!$D:$D, BC$2), SUMIFS(NewEmisData!I:I, NewEmisData!$A:$A, "LDV", NewEmisData!$B:$B, $A241, NewEmisData!$C:$C, $H241, NewEmisData!$D:$D, BC$2))</f>
        <v>#REF!</v>
      </c>
      <c r="BD241" s="335" t="e">
        <f>$I241*IF($G241="Pickup", SUMIFS(NewEmisData!J:J, NewEmisData!$A:$A, "Pickup", NewEmisData!$B:$B, $A241, NewEmisData!$C:$C, $H241, NewEmisData!$D:$D, BD$2), SUMIFS(NewEmisData!J:J, NewEmisData!$A:$A, "LDV", NewEmisData!$B:$B, $A241, NewEmisData!$C:$C, $H241, NewEmisData!$D:$D, BD$2))</f>
        <v>#REF!</v>
      </c>
      <c r="BE241" s="335" t="e">
        <f>$I241*IF($G241="Pickup", SUMIFS(NewEmisData!K:K, NewEmisData!$A:$A, "Pickup", NewEmisData!$B:$B, $A241, NewEmisData!$C:$C, $H241, NewEmisData!$D:$D, BE$2), SUMIFS(NewEmisData!K:K, NewEmisData!$A:$A, "LDV", NewEmisData!$B:$B, $A241, NewEmisData!$C:$C, $H241, NewEmisData!$D:$D, BE$2))</f>
        <v>#REF!</v>
      </c>
      <c r="BF241" s="335" t="e">
        <f>$I241*IF($G241="Pickup", SUMIFS(NewEmisData!L:L, NewEmisData!$A:$A, "Pickup", NewEmisData!$B:$B, $A241, NewEmisData!$C:$C, $H241, NewEmisData!$D:$D, BF$2), SUMIFS(NewEmisData!L:L, NewEmisData!$A:$A, "LDV", NewEmisData!$B:$B, $A241, NewEmisData!$C:$C, $H241, NewEmisData!$D:$D, BF$2))</f>
        <v>#REF!</v>
      </c>
      <c r="BG241" s="335" t="e">
        <f>$I241*IF($G241="Pickup", SUMIFS(NewEmisData!M:M, NewEmisData!$A:$A, "Pickup", NewEmisData!$B:$B, $A241, NewEmisData!$C:$C, $H241, NewEmisData!$D:$D, BG$2), SUMIFS(NewEmisData!M:M, NewEmisData!$A:$A, "LDV", NewEmisData!$B:$B, $A241, NewEmisData!$C:$C, $H241, NewEmisData!$D:$D, BG$2))</f>
        <v>#REF!</v>
      </c>
      <c r="BH241" s="335">
        <v>6.7379974655566981E-3</v>
      </c>
      <c r="BI241" s="335" t="e">
        <f>$I241*IF($G241="Pickup", SUMIFS(NewEmisData!E:E, NewEmisData!$A:$A, "Pickup", NewEmisData!$B:$B, $A241, NewEmisData!$C:$C, $H241, NewEmisData!$D:$D, BI$2), SUMIFS(NewEmisData!E:E, NewEmisData!$A:$A, "LDV", NewEmisData!$B:$B, $A241, NewEmisData!$C:$C, $H241, NewEmisData!$D:$D, BI$2))</f>
        <v>#REF!</v>
      </c>
      <c r="BJ241" s="335" t="e">
        <f>$I241*IF($G241="Pickup", SUMIFS(NewEmisData!F:F, NewEmisData!$A:$A, "Pickup", NewEmisData!$B:$B, $A241, NewEmisData!$C:$C, $H241, NewEmisData!$D:$D, BJ$2), SUMIFS(NewEmisData!F:F, NewEmisData!$A:$A, "LDV", NewEmisData!$B:$B, $A241, NewEmisData!$C:$C, $H241, NewEmisData!$D:$D, BJ$2))</f>
        <v>#REF!</v>
      </c>
      <c r="BK241" s="335" t="e">
        <f>$I241*IF($G241="Pickup", SUMIFS(NewEmisData!G:G, NewEmisData!$A:$A, "Pickup", NewEmisData!$B:$B, $A241, NewEmisData!$C:$C, $H241, NewEmisData!$D:$D, BK$2), SUMIFS(NewEmisData!G:G, NewEmisData!$A:$A, "LDV", NewEmisData!$B:$B, $A241, NewEmisData!$C:$C, $H241, NewEmisData!$D:$D, BK$2))</f>
        <v>#REF!</v>
      </c>
      <c r="BL241" s="335" t="e">
        <f>$I241*IF($G241="Pickup", SUMIFS(NewEmisData!H:H, NewEmisData!$A:$A, "Pickup", NewEmisData!$B:$B, $A241, NewEmisData!$C:$C, $H241, NewEmisData!$D:$D, BL$2), SUMIFS(NewEmisData!H:H, NewEmisData!$A:$A, "LDV", NewEmisData!$B:$B, $A241, NewEmisData!$C:$C, $H241, NewEmisData!$D:$D, BL$2))</f>
        <v>#REF!</v>
      </c>
      <c r="BM241" s="335" t="e">
        <f>$I241*IF($G241="Pickup", SUMIFS(NewEmisData!I:I, NewEmisData!$A:$A, "Pickup", NewEmisData!$B:$B, $A241, NewEmisData!$C:$C, $H241, NewEmisData!$D:$D, BM$2), SUMIFS(NewEmisData!I:I, NewEmisData!$A:$A, "LDV", NewEmisData!$B:$B, $A241, NewEmisData!$C:$C, $H241, NewEmisData!$D:$D, BM$2))</f>
        <v>#REF!</v>
      </c>
      <c r="BN241" s="335" t="e">
        <f>$I241*IF($G241="Pickup", SUMIFS(NewEmisData!J:J, NewEmisData!$A:$A, "Pickup", NewEmisData!$B:$B, $A241, NewEmisData!$C:$C, $H241, NewEmisData!$D:$D, BN$2), SUMIFS(NewEmisData!J:J, NewEmisData!$A:$A, "LDV", NewEmisData!$B:$B, $A241, NewEmisData!$C:$C, $H241, NewEmisData!$D:$D, BN$2))</f>
        <v>#REF!</v>
      </c>
      <c r="BO241" s="335" t="e">
        <f>$I241*IF($G241="Pickup", SUMIFS(NewEmisData!K:K, NewEmisData!$A:$A, "Pickup", NewEmisData!$B:$B, $A241, NewEmisData!$C:$C, $H241, NewEmisData!$D:$D, BO$2), SUMIFS(NewEmisData!K:K, NewEmisData!$A:$A, "LDV", NewEmisData!$B:$B, $A241, NewEmisData!$C:$C, $H241, NewEmisData!$D:$D, BO$2))</f>
        <v>#REF!</v>
      </c>
      <c r="BP241" s="335" t="e">
        <f>$I241*IF($G241="Pickup", SUMIFS(NewEmisData!L:L, NewEmisData!$A:$A, "Pickup", NewEmisData!$B:$B, $A241, NewEmisData!$C:$C, $H241, NewEmisData!$D:$D, BP$2), SUMIFS(NewEmisData!L:L, NewEmisData!$A:$A, "LDV", NewEmisData!$B:$B, $A241, NewEmisData!$C:$C, $H241, NewEmisData!$D:$D, BP$2))</f>
        <v>#REF!</v>
      </c>
      <c r="BQ241" s="335" t="e">
        <f>$I241*IF($G241="Pickup", SUMIFS(NewEmisData!M:M, NewEmisData!$A:$A, "Pickup", NewEmisData!$B:$B, $A241, NewEmisData!$C:$C, $H241, NewEmisData!$D:$D, BQ$2), SUMIFS(NewEmisData!M:M, NewEmisData!$A:$A, "LDV", NewEmisData!$B:$B, $A241, NewEmisData!$C:$C, $H241, NewEmisData!$D:$D, BQ$2))</f>
        <v>#REF!</v>
      </c>
      <c r="BR241" s="335">
        <v>0.9864641678386572</v>
      </c>
      <c r="BS241" s="335" t="e">
        <f>$I241*IF($G241="Pickup", SUMIFS(NewEmisData!E:E, NewEmisData!$A:$A, "Pickup", NewEmisData!$B:$B, $A241, NewEmisData!$C:$C, $H241, NewEmisData!$D:$D, BS$2), SUMIFS(NewEmisData!E:E, NewEmisData!$A:$A, "LDV", NewEmisData!$B:$B, $A241, NewEmisData!$C:$C, $H241, NewEmisData!$D:$D, BS$2))</f>
        <v>#REF!</v>
      </c>
      <c r="BT241" s="335" t="e">
        <f>$I241*IF($G241="Pickup", SUMIFS(NewEmisData!F:F, NewEmisData!$A:$A, "Pickup", NewEmisData!$B:$B, $A241, NewEmisData!$C:$C, $H241, NewEmisData!$D:$D, BT$2), SUMIFS(NewEmisData!F:F, NewEmisData!$A:$A, "LDV", NewEmisData!$B:$B, $A241, NewEmisData!$C:$C, $H241, NewEmisData!$D:$D, BT$2))</f>
        <v>#REF!</v>
      </c>
      <c r="BU241" s="335" t="e">
        <f>$I241*IF($G241="Pickup", SUMIFS(NewEmisData!G:G, NewEmisData!$A:$A, "Pickup", NewEmisData!$B:$B, $A241, NewEmisData!$C:$C, $H241, NewEmisData!$D:$D, BU$2), SUMIFS(NewEmisData!G:G, NewEmisData!$A:$A, "LDV", NewEmisData!$B:$B, $A241, NewEmisData!$C:$C, $H241, NewEmisData!$D:$D, BU$2))</f>
        <v>#REF!</v>
      </c>
      <c r="BV241" s="335" t="e">
        <f>$I241*IF($G241="Pickup", SUMIFS(NewEmisData!H:H, NewEmisData!$A:$A, "Pickup", NewEmisData!$B:$B, $A241, NewEmisData!$C:$C, $H241, NewEmisData!$D:$D, BV$2), SUMIFS(NewEmisData!H:H, NewEmisData!$A:$A, "LDV", NewEmisData!$B:$B, $A241, NewEmisData!$C:$C, $H241, NewEmisData!$D:$D, BV$2))</f>
        <v>#REF!</v>
      </c>
      <c r="BW241" s="335" t="e">
        <f>$I241*IF($G241="Pickup", SUMIFS(NewEmisData!I:I, NewEmisData!$A:$A, "Pickup", NewEmisData!$B:$B, $A241, NewEmisData!$C:$C, $H241, NewEmisData!$D:$D, BW$2), SUMIFS(NewEmisData!I:I, NewEmisData!$A:$A, "LDV", NewEmisData!$B:$B, $A241, NewEmisData!$C:$C, $H241, NewEmisData!$D:$D, BW$2))</f>
        <v>#REF!</v>
      </c>
      <c r="BX241" s="335" t="e">
        <f>$I241*IF($G241="Pickup", SUMIFS(NewEmisData!J:J, NewEmisData!$A:$A, "Pickup", NewEmisData!$B:$B, $A241, NewEmisData!$C:$C, $H241, NewEmisData!$D:$D, BX$2), SUMIFS(NewEmisData!J:J, NewEmisData!$A:$A, "LDV", NewEmisData!$B:$B, $A241, NewEmisData!$C:$C, $H241, NewEmisData!$D:$D, BX$2))</f>
        <v>#REF!</v>
      </c>
      <c r="BY241" s="335" t="e">
        <f>$I241*IF($G241="Pickup", SUMIFS(NewEmisData!K:K, NewEmisData!$A:$A, "Pickup", NewEmisData!$B:$B, $A241, NewEmisData!$C:$C, $H241, NewEmisData!$D:$D, BY$2), SUMIFS(NewEmisData!K:K, NewEmisData!$A:$A, "LDV", NewEmisData!$B:$B, $A241, NewEmisData!$C:$C, $H241, NewEmisData!$D:$D, BY$2))</f>
        <v>#REF!</v>
      </c>
      <c r="BZ241" s="335" t="e">
        <f>$I241*IF($G241="Pickup", SUMIFS(NewEmisData!L:L, NewEmisData!$A:$A, "Pickup", NewEmisData!$B:$B, $A241, NewEmisData!$C:$C, $H241, NewEmisData!$D:$D, BZ$2), SUMIFS(NewEmisData!L:L, NewEmisData!$A:$A, "LDV", NewEmisData!$B:$B, $A241, NewEmisData!$C:$C, $H241, NewEmisData!$D:$D, BZ$2))</f>
        <v>#REF!</v>
      </c>
      <c r="CA241" s="335" t="e">
        <f>$I241*IF($G241="Pickup", SUMIFS(NewEmisData!M:M, NewEmisData!$A:$A, "Pickup", NewEmisData!$B:$B, $A241, NewEmisData!$C:$C, $H241, NewEmisData!$D:$D, CA$2), SUMIFS(NewEmisData!M:M, NewEmisData!$A:$A, "LDV", NewEmisData!$B:$B, $A241, NewEmisData!$C:$C, $H241, NewEmisData!$D:$D, CA$2))</f>
        <v>#REF!</v>
      </c>
      <c r="CB241" s="335">
        <v>4.2418574417464452E-2</v>
      </c>
      <c r="CC241" s="335" t="e">
        <f>$I241*IF($G241="Pickup", SUMIFS(NewEmisData!E:E, NewEmisData!$A:$A, "Pickup", NewEmisData!$B:$B, $A241, NewEmisData!$C:$C, $H241, NewEmisData!$D:$D, CC$2), SUMIFS(NewEmisData!E:E, NewEmisData!$A:$A, "LDV", NewEmisData!$B:$B, $A241, NewEmisData!$C:$C, $H241, NewEmisData!$D:$D, CC$2))</f>
        <v>#REF!</v>
      </c>
      <c r="CD241" s="335" t="e">
        <f>$I241*IF($G241="Pickup", SUMIFS(NewEmisData!F:F, NewEmisData!$A:$A, "Pickup", NewEmisData!$B:$B, $A241, NewEmisData!$C:$C, $H241, NewEmisData!$D:$D, CD$2), SUMIFS(NewEmisData!F:F, NewEmisData!$A:$A, "LDV", NewEmisData!$B:$B, $A241, NewEmisData!$C:$C, $H241, NewEmisData!$D:$D, CD$2))</f>
        <v>#REF!</v>
      </c>
      <c r="CE241" s="335" t="e">
        <f>$I241*IF($G241="Pickup", SUMIFS(NewEmisData!G:G, NewEmisData!$A:$A, "Pickup", NewEmisData!$B:$B, $A241, NewEmisData!$C:$C, $H241, NewEmisData!$D:$D, CE$2), SUMIFS(NewEmisData!G:G, NewEmisData!$A:$A, "LDV", NewEmisData!$B:$B, $A241, NewEmisData!$C:$C, $H241, NewEmisData!$D:$D, CE$2))</f>
        <v>#REF!</v>
      </c>
      <c r="CF241" s="335" t="e">
        <f>$I241*IF($G241="Pickup", SUMIFS(NewEmisData!H:H, NewEmisData!$A:$A, "Pickup", NewEmisData!$B:$B, $A241, NewEmisData!$C:$C, $H241, NewEmisData!$D:$D, CF$2), SUMIFS(NewEmisData!H:H, NewEmisData!$A:$A, "LDV", NewEmisData!$B:$B, $A241, NewEmisData!$C:$C, $H241, NewEmisData!$D:$D, CF$2))</f>
        <v>#REF!</v>
      </c>
      <c r="CG241" s="335" t="e">
        <f>$I241*IF($G241="Pickup", SUMIFS(NewEmisData!I:I, NewEmisData!$A:$A, "Pickup", NewEmisData!$B:$B, $A241, NewEmisData!$C:$C, $H241, NewEmisData!$D:$D, CG$2), SUMIFS(NewEmisData!I:I, NewEmisData!$A:$A, "LDV", NewEmisData!$B:$B, $A241, NewEmisData!$C:$C, $H241, NewEmisData!$D:$D, CG$2))</f>
        <v>#REF!</v>
      </c>
      <c r="CH241" s="335" t="e">
        <f>$I241*IF($G241="Pickup", SUMIFS(NewEmisData!J:J, NewEmisData!$A:$A, "Pickup", NewEmisData!$B:$B, $A241, NewEmisData!$C:$C, $H241, NewEmisData!$D:$D, CH$2), SUMIFS(NewEmisData!J:J, NewEmisData!$A:$A, "LDV", NewEmisData!$B:$B, $A241, NewEmisData!$C:$C, $H241, NewEmisData!$D:$D, CH$2))</f>
        <v>#REF!</v>
      </c>
      <c r="CI241" s="335" t="e">
        <f>$I241*IF($G241="Pickup", SUMIFS(NewEmisData!K:K, NewEmisData!$A:$A, "Pickup", NewEmisData!$B:$B, $A241, NewEmisData!$C:$C, $H241, NewEmisData!$D:$D, CI$2), SUMIFS(NewEmisData!K:K, NewEmisData!$A:$A, "LDV", NewEmisData!$B:$B, $A241, NewEmisData!$C:$C, $H241, NewEmisData!$D:$D, CI$2))</f>
        <v>#REF!</v>
      </c>
      <c r="CJ241" s="335" t="e">
        <f>$I241*IF($G241="Pickup", SUMIFS(NewEmisData!L:L, NewEmisData!$A:$A, "Pickup", NewEmisData!$B:$B, $A241, NewEmisData!$C:$C, $H241, NewEmisData!$D:$D, CJ$2), SUMIFS(NewEmisData!L:L, NewEmisData!$A:$A, "LDV", NewEmisData!$B:$B, $A241, NewEmisData!$C:$C, $H241, NewEmisData!$D:$D, CJ$2))</f>
        <v>#REF!</v>
      </c>
      <c r="CK241" s="335" t="e">
        <f>$I241*IF($G241="Pickup", SUMIFS(NewEmisData!M:M, NewEmisData!$A:$A, "Pickup", NewEmisData!$B:$B, $A241, NewEmisData!$C:$C, $H241, NewEmisData!$D:$D, CK$2), SUMIFS(NewEmisData!M:M, NewEmisData!$A:$A, "LDV", NewEmisData!$B:$B, $A241, NewEmisData!$C:$C, $H241, NewEmisData!$D:$D, CK$2))</f>
        <v>#REF!</v>
      </c>
      <c r="CL241" s="335">
        <v>1.534212041318854E-2</v>
      </c>
      <c r="CM241" s="335" t="e">
        <f>$I241*IF($G241="Pickup", SUMIFS(NewEmisData!E:E, NewEmisData!$A:$A, "Pickup", NewEmisData!$B:$B, $A241, NewEmisData!$C:$C, $H241, NewEmisData!$D:$D, CM$2), SUMIFS(NewEmisData!E:E, NewEmisData!$A:$A, "LDV", NewEmisData!$B:$B, $A241, NewEmisData!$C:$C, $H241, NewEmisData!$D:$D, CM$2))</f>
        <v>#REF!</v>
      </c>
      <c r="CN241" s="335" t="e">
        <f>$I241*IF($G241="Pickup", SUMIFS(NewEmisData!F:F, NewEmisData!$A:$A, "Pickup", NewEmisData!$B:$B, $A241, NewEmisData!$C:$C, $H241, NewEmisData!$D:$D, CN$2), SUMIFS(NewEmisData!F:F, NewEmisData!$A:$A, "LDV", NewEmisData!$B:$B, $A241, NewEmisData!$C:$C, $H241, NewEmisData!$D:$D, CN$2))</f>
        <v>#REF!</v>
      </c>
      <c r="CO241" s="335" t="e">
        <f>$I241*IF($G241="Pickup", SUMIFS(NewEmisData!G:G, NewEmisData!$A:$A, "Pickup", NewEmisData!$B:$B, $A241, NewEmisData!$C:$C, $H241, NewEmisData!$D:$D, CO$2), SUMIFS(NewEmisData!G:G, NewEmisData!$A:$A, "LDV", NewEmisData!$B:$B, $A241, NewEmisData!$C:$C, $H241, NewEmisData!$D:$D, CO$2))</f>
        <v>#REF!</v>
      </c>
      <c r="CP241" s="335" t="e">
        <f>$I241*IF($G241="Pickup", SUMIFS(NewEmisData!H:H, NewEmisData!$A:$A, "Pickup", NewEmisData!$B:$B, $A241, NewEmisData!$C:$C, $H241, NewEmisData!$D:$D, CP$2), SUMIFS(NewEmisData!H:H, NewEmisData!$A:$A, "LDV", NewEmisData!$B:$B, $A241, NewEmisData!$C:$C, $H241, NewEmisData!$D:$D, CP$2))</f>
        <v>#REF!</v>
      </c>
      <c r="CQ241" s="335" t="e">
        <f>$I241*IF($G241="Pickup", SUMIFS(NewEmisData!I:I, NewEmisData!$A:$A, "Pickup", NewEmisData!$B:$B, $A241, NewEmisData!$C:$C, $H241, NewEmisData!$D:$D, CQ$2), SUMIFS(NewEmisData!I:I, NewEmisData!$A:$A, "LDV", NewEmisData!$B:$B, $A241, NewEmisData!$C:$C, $H241, NewEmisData!$D:$D, CQ$2))</f>
        <v>#REF!</v>
      </c>
      <c r="CR241" s="335" t="e">
        <f>$I241*IF($G241="Pickup", SUMIFS(NewEmisData!J:J, NewEmisData!$A:$A, "Pickup", NewEmisData!$B:$B, $A241, NewEmisData!$C:$C, $H241, NewEmisData!$D:$D, CR$2), SUMIFS(NewEmisData!J:J, NewEmisData!$A:$A, "LDV", NewEmisData!$B:$B, $A241, NewEmisData!$C:$C, $H241, NewEmisData!$D:$D, CR$2))</f>
        <v>#REF!</v>
      </c>
      <c r="CS241" s="335" t="e">
        <f>$I241*IF($G241="Pickup", SUMIFS(NewEmisData!K:K, NewEmisData!$A:$A, "Pickup", NewEmisData!$B:$B, $A241, NewEmisData!$C:$C, $H241, NewEmisData!$D:$D, CS$2), SUMIFS(NewEmisData!K:K, NewEmisData!$A:$A, "LDV", NewEmisData!$B:$B, $A241, NewEmisData!$C:$C, $H241, NewEmisData!$D:$D, CS$2))</f>
        <v>#REF!</v>
      </c>
      <c r="CT241" s="335" t="e">
        <f>$I241*IF($G241="Pickup", SUMIFS(NewEmisData!L:L, NewEmisData!$A:$A, "Pickup", NewEmisData!$B:$B, $A241, NewEmisData!$C:$C, $H241, NewEmisData!$D:$D, CT$2), SUMIFS(NewEmisData!L:L, NewEmisData!$A:$A, "LDV", NewEmisData!$B:$B, $A241, NewEmisData!$C:$C, $H241, NewEmisData!$D:$D, CT$2))</f>
        <v>#REF!</v>
      </c>
      <c r="CU241" s="335" t="e">
        <f>$I241*IF($G241="Pickup", SUMIFS(NewEmisData!M:M, NewEmisData!$A:$A, "Pickup", NewEmisData!$B:$B, $A241, NewEmisData!$C:$C, $H241, NewEmisData!$D:$D, CU$2), SUMIFS(NewEmisData!M:M, NewEmisData!$A:$A, "LDV", NewEmisData!$B:$B, $A241, NewEmisData!$C:$C, $H241, NewEmisData!$D:$D, CU$2))</f>
        <v>#REF!</v>
      </c>
      <c r="CV241" s="335">
        <v>4.7566497296473616E-3</v>
      </c>
      <c r="CW241" s="335">
        <v>2.2916065704373795E-3</v>
      </c>
      <c r="CX241" s="335">
        <v>1.8746702166884215E-3</v>
      </c>
      <c r="CY241" s="335">
        <v>1.5173254739063334E-3</v>
      </c>
      <c r="CZ241" s="335">
        <v>1.2796299371776378E-3</v>
      </c>
      <c r="DA241" s="335">
        <v>9.7820221375331286E-4</v>
      </c>
      <c r="DB241" s="335">
        <v>7.6885754354862003E-4</v>
      </c>
      <c r="DC241" s="335">
        <v>7.4349846546621222E-4</v>
      </c>
      <c r="DD241" s="335">
        <v>7.2935869112507378E-4</v>
      </c>
      <c r="DE241" s="335">
        <v>7.2476795409733496E-4</v>
      </c>
      <c r="DF241" s="335">
        <v>7.2476795409733496E-4</v>
      </c>
      <c r="DG241" s="335" t="e">
        <f>$I241*IF($G241="Pickup", SUMIFS(NewEmisData!E:E, NewEmisData!$A:$A, "Pickup", NewEmisData!$B:$B, $A241, NewEmisData!$C:$C, $H241, NewEmisData!$D:$D, DG$2), SUMIFS(NewEmisData!E:E, NewEmisData!$A:$A, "LDV", NewEmisData!$B:$B, $A241, NewEmisData!$C:$C, $H241, NewEmisData!$D:$D, DG$2))</f>
        <v>#REF!</v>
      </c>
      <c r="DH241" s="335" t="e">
        <f>$I241*IF($G241="Pickup", SUMIFS(NewEmisData!F:F, NewEmisData!$A:$A, "Pickup", NewEmisData!$B:$B, $A241, NewEmisData!$C:$C, $H241, NewEmisData!$D:$D, DH$2), SUMIFS(NewEmisData!F:F, NewEmisData!$A:$A, "LDV", NewEmisData!$B:$B, $A241, NewEmisData!$C:$C, $H241, NewEmisData!$D:$D, DH$2))</f>
        <v>#REF!</v>
      </c>
      <c r="DI241" s="335" t="e">
        <f>$I241*IF($G241="Pickup", SUMIFS(NewEmisData!G:G, NewEmisData!$A:$A, "Pickup", NewEmisData!$B:$B, $A241, NewEmisData!$C:$C, $H241, NewEmisData!$D:$D, DI$2), SUMIFS(NewEmisData!G:G, NewEmisData!$A:$A, "LDV", NewEmisData!$B:$B, $A241, NewEmisData!$C:$C, $H241, NewEmisData!$D:$D, DI$2))</f>
        <v>#REF!</v>
      </c>
      <c r="DJ241" s="335" t="e">
        <f>$I241*IF($G241="Pickup", SUMIFS(NewEmisData!H:H, NewEmisData!$A:$A, "Pickup", NewEmisData!$B:$B, $A241, NewEmisData!$C:$C, $H241, NewEmisData!$D:$D, DJ$2), SUMIFS(NewEmisData!H:H, NewEmisData!$A:$A, "LDV", NewEmisData!$B:$B, $A241, NewEmisData!$C:$C, $H241, NewEmisData!$D:$D, DJ$2))</f>
        <v>#REF!</v>
      </c>
      <c r="DK241" s="335" t="e">
        <f>$I241*IF($G241="Pickup", SUMIFS(NewEmisData!I:I, NewEmisData!$A:$A, "Pickup", NewEmisData!$B:$B, $A241, NewEmisData!$C:$C, $H241, NewEmisData!$D:$D, DK$2), SUMIFS(NewEmisData!I:I, NewEmisData!$A:$A, "LDV", NewEmisData!$B:$B, $A241, NewEmisData!$C:$C, $H241, NewEmisData!$D:$D, DK$2))</f>
        <v>#REF!</v>
      </c>
      <c r="DL241" s="335" t="e">
        <f>$I241*IF($G241="Pickup", SUMIFS(NewEmisData!J:J, NewEmisData!$A:$A, "Pickup", NewEmisData!$B:$B, $A241, NewEmisData!$C:$C, $H241, NewEmisData!$D:$D, DL$2), SUMIFS(NewEmisData!J:J, NewEmisData!$A:$A, "LDV", NewEmisData!$B:$B, $A241, NewEmisData!$C:$C, $H241, NewEmisData!$D:$D, DL$2))</f>
        <v>#REF!</v>
      </c>
      <c r="DM241" s="335" t="e">
        <f>$I241*IF($G241="Pickup", SUMIFS(NewEmisData!K:K, NewEmisData!$A:$A, "Pickup", NewEmisData!$B:$B, $A241, NewEmisData!$C:$C, $H241, NewEmisData!$D:$D, DM$2), SUMIFS(NewEmisData!K:K, NewEmisData!$A:$A, "LDV", NewEmisData!$B:$B, $A241, NewEmisData!$C:$C, $H241, NewEmisData!$D:$D, DM$2))</f>
        <v>#REF!</v>
      </c>
      <c r="DN241" s="335" t="e">
        <f>$I241*IF($G241="Pickup", SUMIFS(NewEmisData!L:L, NewEmisData!$A:$A, "Pickup", NewEmisData!$B:$B, $A241, NewEmisData!$C:$C, $H241, NewEmisData!$D:$D, DN$2), SUMIFS(NewEmisData!L:L, NewEmisData!$A:$A, "LDV", NewEmisData!$B:$B, $A241, NewEmisData!$C:$C, $H241, NewEmisData!$D:$D, DN$2))</f>
        <v>#REF!</v>
      </c>
      <c r="DO241" s="335" t="e">
        <f>$I241*IF($G241="Pickup", SUMIFS(NewEmisData!M:M, NewEmisData!$A:$A, "Pickup", NewEmisData!$B:$B, $A241, NewEmisData!$C:$C, $H241, NewEmisData!$D:$D, DO$2), SUMIFS(NewEmisData!M:M, NewEmisData!$A:$A, "LDV", NewEmisData!$B:$B, $A241, NewEmisData!$C:$C, $H241, NewEmisData!$D:$D, DO$2))</f>
        <v>#REF!</v>
      </c>
      <c r="DP241" s="335">
        <v>1.4765708749962382E-3</v>
      </c>
      <c r="DQ241" s="335" t="e">
        <f>$I241*IF($G241="Pickup", SUMIFS(NewEmisData!E:E, NewEmisData!$A:$A, "Pickup", NewEmisData!$B:$B, $A241, NewEmisData!$C:$C, $H241, NewEmisData!$D:$D, DQ$2), SUMIFS(NewEmisData!E:E, NewEmisData!$A:$A, "LDV", NewEmisData!$B:$B, $A241, NewEmisData!$C:$C, $H241, NewEmisData!$D:$D, DQ$2))</f>
        <v>#REF!</v>
      </c>
      <c r="DR241" s="335" t="e">
        <f>$I241*IF($G241="Pickup", SUMIFS(NewEmisData!F:F, NewEmisData!$A:$A, "Pickup", NewEmisData!$B:$B, $A241, NewEmisData!$C:$C, $H241, NewEmisData!$D:$D, DR$2), SUMIFS(NewEmisData!F:F, NewEmisData!$A:$A, "LDV", NewEmisData!$B:$B, $A241, NewEmisData!$C:$C, $H241, NewEmisData!$D:$D, DR$2))</f>
        <v>#REF!</v>
      </c>
      <c r="DS241" s="335" t="e">
        <f>$I241*IF($G241="Pickup", SUMIFS(NewEmisData!G:G, NewEmisData!$A:$A, "Pickup", NewEmisData!$B:$B, $A241, NewEmisData!$C:$C, $H241, NewEmisData!$D:$D, DS$2), SUMIFS(NewEmisData!G:G, NewEmisData!$A:$A, "LDV", NewEmisData!$B:$B, $A241, NewEmisData!$C:$C, $H241, NewEmisData!$D:$D, DS$2))</f>
        <v>#REF!</v>
      </c>
      <c r="DT241" s="335" t="e">
        <f>$I241*IF($G241="Pickup", SUMIFS(NewEmisData!H:H, NewEmisData!$A:$A, "Pickup", NewEmisData!$B:$B, $A241, NewEmisData!$C:$C, $H241, NewEmisData!$D:$D, DT$2), SUMIFS(NewEmisData!H:H, NewEmisData!$A:$A, "LDV", NewEmisData!$B:$B, $A241, NewEmisData!$C:$C, $H241, NewEmisData!$D:$D, DT$2))</f>
        <v>#REF!</v>
      </c>
      <c r="DU241" s="335" t="e">
        <f>$I241*IF($G241="Pickup", SUMIFS(NewEmisData!I:I, NewEmisData!$A:$A, "Pickup", NewEmisData!$B:$B, $A241, NewEmisData!$C:$C, $H241, NewEmisData!$D:$D, DU$2), SUMIFS(NewEmisData!I:I, NewEmisData!$A:$A, "LDV", NewEmisData!$B:$B, $A241, NewEmisData!$C:$C, $H241, NewEmisData!$D:$D, DU$2))</f>
        <v>#REF!</v>
      </c>
      <c r="DV241" s="335" t="e">
        <f>$I241*IF($G241="Pickup", SUMIFS(NewEmisData!J:J, NewEmisData!$A:$A, "Pickup", NewEmisData!$B:$B, $A241, NewEmisData!$C:$C, $H241, NewEmisData!$D:$D, DV$2), SUMIFS(NewEmisData!J:J, NewEmisData!$A:$A, "LDV", NewEmisData!$B:$B, $A241, NewEmisData!$C:$C, $H241, NewEmisData!$D:$D, DV$2))</f>
        <v>#REF!</v>
      </c>
      <c r="DW241" s="335" t="e">
        <f>$I241*IF($G241="Pickup", SUMIFS(NewEmisData!K:K, NewEmisData!$A:$A, "Pickup", NewEmisData!$B:$B, $A241, NewEmisData!$C:$C, $H241, NewEmisData!$D:$D, DW$2), SUMIFS(NewEmisData!K:K, NewEmisData!$A:$A, "LDV", NewEmisData!$B:$B, $A241, NewEmisData!$C:$C, $H241, NewEmisData!$D:$D, DW$2))</f>
        <v>#REF!</v>
      </c>
      <c r="DX241" s="335" t="e">
        <f>$I241*IF($G241="Pickup", SUMIFS(NewEmisData!L:L, NewEmisData!$A:$A, "Pickup", NewEmisData!$B:$B, $A241, NewEmisData!$C:$C, $H241, NewEmisData!$D:$D, DX$2), SUMIFS(NewEmisData!L:L, NewEmisData!$A:$A, "LDV", NewEmisData!$B:$B, $A241, NewEmisData!$C:$C, $H241, NewEmisData!$D:$D, DX$2))</f>
        <v>#REF!</v>
      </c>
      <c r="DY241" s="335" t="e">
        <f>$I241*IF($G241="Pickup", SUMIFS(NewEmisData!M:M, NewEmisData!$A:$A, "Pickup", NewEmisData!$B:$B, $A241, NewEmisData!$C:$C, $H241, NewEmisData!$D:$D, DY$2), SUMIFS(NewEmisData!M:M, NewEmisData!$A:$A, "LDV", NewEmisData!$B:$B, $A241, NewEmisData!$C:$C, $H241, NewEmisData!$D:$D, DY$2))</f>
        <v>#REF!</v>
      </c>
      <c r="DZ241" s="335">
        <v>7.3384033848373159E-3</v>
      </c>
      <c r="EA241" s="335" t="e">
        <f t="shared" si="350"/>
        <v>#REF!</v>
      </c>
      <c r="EB241" s="335" t="e">
        <f t="shared" si="351"/>
        <v>#REF!</v>
      </c>
      <c r="EC241" s="335" t="e">
        <f t="shared" si="352"/>
        <v>#REF!</v>
      </c>
      <c r="ED241" s="335" t="e">
        <f t="shared" si="353"/>
        <v>#REF!</v>
      </c>
      <c r="EE241" s="335" t="e">
        <f t="shared" si="354"/>
        <v>#REF!</v>
      </c>
      <c r="EF241" s="335" t="e">
        <f t="shared" si="355"/>
        <v>#REF!</v>
      </c>
      <c r="EG241" s="335" t="e">
        <f t="shared" si="356"/>
        <v>#REF!</v>
      </c>
      <c r="EH241" s="335" t="e">
        <f t="shared" si="357"/>
        <v>#REF!</v>
      </c>
      <c r="EI241" s="335" t="e">
        <f t="shared" si="358"/>
        <v>#REF!</v>
      </c>
      <c r="EJ241" s="335">
        <f t="shared" si="359"/>
        <v>0.18630521230514296</v>
      </c>
      <c r="EK241" s="335" t="e">
        <f t="shared" si="360"/>
        <v>#REF!</v>
      </c>
      <c r="EL241" s="335" t="e">
        <f t="shared" si="361"/>
        <v>#REF!</v>
      </c>
      <c r="EM241" s="335" t="e">
        <f t="shared" si="362"/>
        <v>#REF!</v>
      </c>
      <c r="EN241" s="335" t="e">
        <f t="shared" si="363"/>
        <v>#REF!</v>
      </c>
      <c r="EO241" s="335" t="e">
        <f t="shared" si="364"/>
        <v>#REF!</v>
      </c>
      <c r="EP241" s="335" t="e">
        <f t="shared" si="365"/>
        <v>#REF!</v>
      </c>
      <c r="EQ241" s="335" t="e">
        <f t="shared" si="366"/>
        <v>#REF!</v>
      </c>
      <c r="ER241" s="335" t="e">
        <f t="shared" si="367"/>
        <v>#REF!</v>
      </c>
      <c r="ES241" s="335" t="e">
        <f t="shared" si="368"/>
        <v>#REF!</v>
      </c>
      <c r="ET241" s="335">
        <f t="shared" si="369"/>
        <v>4.1400383479619739E-2</v>
      </c>
      <c r="EU241" s="335" t="e">
        <f t="shared" si="370"/>
        <v>#REF!</v>
      </c>
      <c r="EV241" s="335" t="e">
        <f t="shared" si="371"/>
        <v>#REF!</v>
      </c>
      <c r="EW241" s="335" t="e">
        <f t="shared" si="372"/>
        <v>#REF!</v>
      </c>
      <c r="EX241" s="335" t="e">
        <f t="shared" si="373"/>
        <v>#REF!</v>
      </c>
      <c r="EY241" s="335" t="e">
        <f t="shared" si="374"/>
        <v>#REF!</v>
      </c>
      <c r="EZ241" s="335" t="e">
        <f t="shared" si="375"/>
        <v>#REF!</v>
      </c>
      <c r="FA241" s="335" t="e">
        <f t="shared" si="376"/>
        <v>#REF!</v>
      </c>
      <c r="FB241" s="335" t="e">
        <f t="shared" si="377"/>
        <v>#REF!</v>
      </c>
      <c r="FC241" s="335" t="e">
        <f t="shared" si="378"/>
        <v>#REF!</v>
      </c>
      <c r="FD241" s="335">
        <f t="shared" si="379"/>
        <v>1.7932369531470629E-3</v>
      </c>
      <c r="FE241" s="335" t="e">
        <f t="shared" si="380"/>
        <v>#REF!</v>
      </c>
      <c r="FF241" s="335" t="e">
        <f t="shared" si="381"/>
        <v>#REF!</v>
      </c>
      <c r="FG241" s="335" t="e">
        <f t="shared" si="382"/>
        <v>#REF!</v>
      </c>
      <c r="FH241" s="335" t="e">
        <f t="shared" si="383"/>
        <v>#REF!</v>
      </c>
      <c r="FI241" s="335" t="e">
        <f t="shared" si="384"/>
        <v>#REF!</v>
      </c>
      <c r="FJ241" s="335" t="e">
        <f t="shared" si="385"/>
        <v>#REF!</v>
      </c>
      <c r="FK241" s="335" t="e">
        <f t="shared" si="386"/>
        <v>#REF!</v>
      </c>
      <c r="FL241" s="335" t="e">
        <f t="shared" si="387"/>
        <v>#REF!</v>
      </c>
      <c r="FM241" s="335" t="e">
        <f t="shared" si="388"/>
        <v>#REF!</v>
      </c>
      <c r="FN241" s="335">
        <f t="shared" si="389"/>
        <v>3.3449762373957422E-2</v>
      </c>
      <c r="FO241" s="335" t="e">
        <f t="shared" si="390"/>
        <v>#REF!</v>
      </c>
      <c r="FP241" s="335" t="e">
        <f t="shared" si="391"/>
        <v>#REF!</v>
      </c>
      <c r="FQ241" s="335" t="e">
        <f t="shared" si="392"/>
        <v>#REF!</v>
      </c>
      <c r="FR241" s="335" t="e">
        <f t="shared" si="393"/>
        <v>#REF!</v>
      </c>
      <c r="FS241" s="335" t="e">
        <f t="shared" si="394"/>
        <v>#REF!</v>
      </c>
      <c r="FT241" s="335" t="e">
        <f t="shared" si="395"/>
        <v>#REF!</v>
      </c>
      <c r="FU241" s="335" t="e">
        <f t="shared" si="396"/>
        <v>#REF!</v>
      </c>
      <c r="FV241" s="335" t="e">
        <f t="shared" si="397"/>
        <v>#REF!</v>
      </c>
      <c r="FW241" s="335" t="e">
        <f t="shared" si="398"/>
        <v>#REF!</v>
      </c>
      <c r="FX241" s="335">
        <f t="shared" si="399"/>
        <v>6.7379974655566981E-3</v>
      </c>
    </row>
    <row r="242" spans="1:180" x14ac:dyDescent="0.2">
      <c r="A242" s="305" t="str">
        <f>_xlfn.CONCAT(IF(LEFT(TRIM(A241),1)="*", "*R", "R"), 1+RIGHT(TRIM(A241),1))</f>
        <v>R4</v>
      </c>
      <c r="B242" s="305" t="str">
        <f t="shared" si="436"/>
        <v>TLLSELC300</v>
      </c>
      <c r="C242" s="305" t="str">
        <f t="shared" si="437"/>
        <v>TL.ELC.LS.300</v>
      </c>
      <c r="D242" s="301" t="str">
        <f t="shared" si="438"/>
        <v>bn-vmt, bn-vmt/a</v>
      </c>
      <c r="E242" s="301" t="str">
        <f t="shared" si="439"/>
        <v>TRNELC</v>
      </c>
      <c r="F242" s="301" t="str">
        <f t="shared" si="440"/>
        <v>TL</v>
      </c>
      <c r="G242" s="315" t="s">
        <v>822</v>
      </c>
      <c r="H242" s="315" t="s">
        <v>36</v>
      </c>
      <c r="I242" s="321" t="e">
        <f>#REF!</f>
        <v>#REF!</v>
      </c>
      <c r="J242" s="315" t="str">
        <f t="shared" si="400"/>
        <v>Large SUV-ELC</v>
      </c>
      <c r="K242" s="335" t="e">
        <f>$I242*IF($G242="Pickup", SUMIFS(NewEmisData!E:E, NewEmisData!$A:$A, "Pickup", NewEmisData!$B:$B, $A242, NewEmisData!$C:$C, $H242, NewEmisData!$D:$D, K$2), SUMIFS(NewEmisData!E:E, NewEmisData!$A:$A, "LDV", NewEmisData!$B:$B, $A242, NewEmisData!$C:$C, $H242, NewEmisData!$D:$D, K$2))</f>
        <v>#REF!</v>
      </c>
      <c r="L242" s="335" t="e">
        <f>$I242*IF($G242="Pickup", SUMIFS(NewEmisData!F:F, NewEmisData!$A:$A, "Pickup", NewEmisData!$B:$B, $A242, NewEmisData!$C:$C, $H242, NewEmisData!$D:$D, L$2), SUMIFS(NewEmisData!F:F, NewEmisData!$A:$A, "LDV", NewEmisData!$B:$B, $A242, NewEmisData!$C:$C, $H242, NewEmisData!$D:$D, L$2))</f>
        <v>#REF!</v>
      </c>
      <c r="M242" s="335" t="e">
        <f>$I242*IF($G242="Pickup", SUMIFS(NewEmisData!G:G, NewEmisData!$A:$A, "Pickup", NewEmisData!$B:$B, $A242, NewEmisData!$C:$C, $H242, NewEmisData!$D:$D, M$2), SUMIFS(NewEmisData!G:G, NewEmisData!$A:$A, "LDV", NewEmisData!$B:$B, $A242, NewEmisData!$C:$C, $H242, NewEmisData!$D:$D, M$2))</f>
        <v>#REF!</v>
      </c>
      <c r="N242" s="335" t="e">
        <f>$I242*IF($G242="Pickup", SUMIFS(NewEmisData!H:H, NewEmisData!$A:$A, "Pickup", NewEmisData!$B:$B, $A242, NewEmisData!$C:$C, $H242, NewEmisData!$D:$D, N$2), SUMIFS(NewEmisData!H:H, NewEmisData!$A:$A, "LDV", NewEmisData!$B:$B, $A242, NewEmisData!$C:$C, $H242, NewEmisData!$D:$D, N$2))</f>
        <v>#REF!</v>
      </c>
      <c r="O242" s="335" t="e">
        <f>$I242*IF($G242="Pickup", SUMIFS(NewEmisData!I:I, NewEmisData!$A:$A, "Pickup", NewEmisData!$B:$B, $A242, NewEmisData!$C:$C, $H242, NewEmisData!$D:$D, O$2), SUMIFS(NewEmisData!I:I, NewEmisData!$A:$A, "LDV", NewEmisData!$B:$B, $A242, NewEmisData!$C:$C, $H242, NewEmisData!$D:$D, O$2))</f>
        <v>#REF!</v>
      </c>
      <c r="P242" s="335" t="e">
        <f>$I242*IF($G242="Pickup", SUMIFS(NewEmisData!J:J, NewEmisData!$A:$A, "Pickup", NewEmisData!$B:$B, $A242, NewEmisData!$C:$C, $H242, NewEmisData!$D:$D, P$2), SUMIFS(NewEmisData!J:J, NewEmisData!$A:$A, "LDV", NewEmisData!$B:$B, $A242, NewEmisData!$C:$C, $H242, NewEmisData!$D:$D, P$2))</f>
        <v>#REF!</v>
      </c>
      <c r="Q242" s="335" t="e">
        <f>$I242*IF($G242="Pickup", SUMIFS(NewEmisData!K:K, NewEmisData!$A:$A, "Pickup", NewEmisData!$B:$B, $A242, NewEmisData!$C:$C, $H242, NewEmisData!$D:$D, Q$2), SUMIFS(NewEmisData!K:K, NewEmisData!$A:$A, "LDV", NewEmisData!$B:$B, $A242, NewEmisData!$C:$C, $H242, NewEmisData!$D:$D, Q$2))</f>
        <v>#REF!</v>
      </c>
      <c r="R242" s="335" t="e">
        <f>$I242*IF($G242="Pickup", SUMIFS(NewEmisData!L:L, NewEmisData!$A:$A, "Pickup", NewEmisData!$B:$B, $A242, NewEmisData!$C:$C, $H242, NewEmisData!$D:$D, R$2), SUMIFS(NewEmisData!L:L, NewEmisData!$A:$A, "LDV", NewEmisData!$B:$B, $A242, NewEmisData!$C:$C, $H242, NewEmisData!$D:$D, R$2))</f>
        <v>#REF!</v>
      </c>
      <c r="S242" s="335" t="e">
        <f>$I242*IF($G242="Pickup", SUMIFS(NewEmisData!M:M, NewEmisData!$A:$A, "Pickup", NewEmisData!$B:$B, $A242, NewEmisData!$C:$C, $H242, NewEmisData!$D:$D, S$2), SUMIFS(NewEmisData!M:M, NewEmisData!$A:$A, "LDV", NewEmisData!$B:$B, $A242, NewEmisData!$C:$C, $H242, NewEmisData!$D:$D, S$2))</f>
        <v>#REF!</v>
      </c>
      <c r="T242" s="335">
        <v>0.18630521230514296</v>
      </c>
      <c r="U242" s="335" t="e">
        <f>$I242*IF($G242="Pickup", SUMIFS(NewEmisData!E:E, NewEmisData!$A:$A, "Pickup", NewEmisData!$B:$B, $A242, NewEmisData!$C:$C, $H242, NewEmisData!$D:$D, U$2), SUMIFS(NewEmisData!E:E, NewEmisData!$A:$A, "LDV", NewEmisData!$B:$B, $A242, NewEmisData!$C:$C, $H242, NewEmisData!$D:$D, U$2))</f>
        <v>#REF!</v>
      </c>
      <c r="V242" s="335" t="e">
        <f>$I242*IF($G242="Pickup", SUMIFS(NewEmisData!F:F, NewEmisData!$A:$A, "Pickup", NewEmisData!$B:$B, $A242, NewEmisData!$C:$C, $H242, NewEmisData!$D:$D, V$2), SUMIFS(NewEmisData!F:F, NewEmisData!$A:$A, "LDV", NewEmisData!$B:$B, $A242, NewEmisData!$C:$C, $H242, NewEmisData!$D:$D, V$2))</f>
        <v>#REF!</v>
      </c>
      <c r="W242" s="335" t="e">
        <f>$I242*IF($G242="Pickup", SUMIFS(NewEmisData!G:G, NewEmisData!$A:$A, "Pickup", NewEmisData!$B:$B, $A242, NewEmisData!$C:$C, $H242, NewEmisData!$D:$D, W$2), SUMIFS(NewEmisData!G:G, NewEmisData!$A:$A, "LDV", NewEmisData!$B:$B, $A242, NewEmisData!$C:$C, $H242, NewEmisData!$D:$D, W$2))</f>
        <v>#REF!</v>
      </c>
      <c r="X242" s="335" t="e">
        <f>$I242*IF($G242="Pickup", SUMIFS(NewEmisData!H:H, NewEmisData!$A:$A, "Pickup", NewEmisData!$B:$B, $A242, NewEmisData!$C:$C, $H242, NewEmisData!$D:$D, X$2), SUMIFS(NewEmisData!H:H, NewEmisData!$A:$A, "LDV", NewEmisData!$B:$B, $A242, NewEmisData!$C:$C, $H242, NewEmisData!$D:$D, X$2))</f>
        <v>#REF!</v>
      </c>
      <c r="Y242" s="335" t="e">
        <f>$I242*IF($G242="Pickup", SUMIFS(NewEmisData!I:I, NewEmisData!$A:$A, "Pickup", NewEmisData!$B:$B, $A242, NewEmisData!$C:$C, $H242, NewEmisData!$D:$D, Y$2), SUMIFS(NewEmisData!I:I, NewEmisData!$A:$A, "LDV", NewEmisData!$B:$B, $A242, NewEmisData!$C:$C, $H242, NewEmisData!$D:$D, Y$2))</f>
        <v>#REF!</v>
      </c>
      <c r="Z242" s="335" t="e">
        <f>$I242*IF($G242="Pickup", SUMIFS(NewEmisData!J:J, NewEmisData!$A:$A, "Pickup", NewEmisData!$B:$B, $A242, NewEmisData!$C:$C, $H242, NewEmisData!$D:$D, Z$2), SUMIFS(NewEmisData!J:J, NewEmisData!$A:$A, "LDV", NewEmisData!$B:$B, $A242, NewEmisData!$C:$C, $H242, NewEmisData!$D:$D, Z$2))</f>
        <v>#REF!</v>
      </c>
      <c r="AA242" s="335" t="e">
        <f>$I242*IF($G242="Pickup", SUMIFS(NewEmisData!K:K, NewEmisData!$A:$A, "Pickup", NewEmisData!$B:$B, $A242, NewEmisData!$C:$C, $H242, NewEmisData!$D:$D, AA$2), SUMIFS(NewEmisData!K:K, NewEmisData!$A:$A, "LDV", NewEmisData!$B:$B, $A242, NewEmisData!$C:$C, $H242, NewEmisData!$D:$D, AA$2))</f>
        <v>#REF!</v>
      </c>
      <c r="AB242" s="335" t="e">
        <f>$I242*IF($G242="Pickup", SUMIFS(NewEmisData!L:L, NewEmisData!$A:$A, "Pickup", NewEmisData!$B:$B, $A242, NewEmisData!$C:$C, $H242, NewEmisData!$D:$D, AB$2), SUMIFS(NewEmisData!L:L, NewEmisData!$A:$A, "LDV", NewEmisData!$B:$B, $A242, NewEmisData!$C:$C, $H242, NewEmisData!$D:$D, AB$2))</f>
        <v>#REF!</v>
      </c>
      <c r="AC242" s="335" t="e">
        <f>$I242*IF($G242="Pickup", SUMIFS(NewEmisData!M:M, NewEmisData!$A:$A, "Pickup", NewEmisData!$B:$B, $A242, NewEmisData!$C:$C, $H242, NewEmisData!$D:$D, AC$2), SUMIFS(NewEmisData!M:M, NewEmisData!$A:$A, "LDV", NewEmisData!$B:$B, $A242, NewEmisData!$C:$C, $H242, NewEmisData!$D:$D, AC$2))</f>
        <v>#REF!</v>
      </c>
      <c r="AD242" s="335">
        <v>4.1400383479619739E-2</v>
      </c>
      <c r="AE242" s="335" t="e">
        <f>$I242*IF($G242="Pickup", SUMIFS(NewEmisData!E:E, NewEmisData!$A:$A, "Pickup", NewEmisData!$B:$B, $A242, NewEmisData!$C:$C, $H242, NewEmisData!$D:$D, AE$2), SUMIFS(NewEmisData!E:E, NewEmisData!$A:$A, "LDV", NewEmisData!$B:$B, $A242, NewEmisData!$C:$C, $H242, NewEmisData!$D:$D, AE$2))</f>
        <v>#REF!</v>
      </c>
      <c r="AF242" s="335" t="e">
        <f>$I242*IF($G242="Pickup", SUMIFS(NewEmisData!F:F, NewEmisData!$A:$A, "Pickup", NewEmisData!$B:$B, $A242, NewEmisData!$C:$C, $H242, NewEmisData!$D:$D, AF$2), SUMIFS(NewEmisData!F:F, NewEmisData!$A:$A, "LDV", NewEmisData!$B:$B, $A242, NewEmisData!$C:$C, $H242, NewEmisData!$D:$D, AF$2))</f>
        <v>#REF!</v>
      </c>
      <c r="AG242" s="335" t="e">
        <f>$I242*IF($G242="Pickup", SUMIFS(NewEmisData!G:G, NewEmisData!$A:$A, "Pickup", NewEmisData!$B:$B, $A242, NewEmisData!$C:$C, $H242, NewEmisData!$D:$D, AG$2), SUMIFS(NewEmisData!G:G, NewEmisData!$A:$A, "LDV", NewEmisData!$B:$B, $A242, NewEmisData!$C:$C, $H242, NewEmisData!$D:$D, AG$2))</f>
        <v>#REF!</v>
      </c>
      <c r="AH242" s="335" t="e">
        <f>$I242*IF($G242="Pickup", SUMIFS(NewEmisData!H:H, NewEmisData!$A:$A, "Pickup", NewEmisData!$B:$B, $A242, NewEmisData!$C:$C, $H242, NewEmisData!$D:$D, AH$2), SUMIFS(NewEmisData!H:H, NewEmisData!$A:$A, "LDV", NewEmisData!$B:$B, $A242, NewEmisData!$C:$C, $H242, NewEmisData!$D:$D, AH$2))</f>
        <v>#REF!</v>
      </c>
      <c r="AI242" s="335" t="e">
        <f>$I242*IF($G242="Pickup", SUMIFS(NewEmisData!I:I, NewEmisData!$A:$A, "Pickup", NewEmisData!$B:$B, $A242, NewEmisData!$C:$C, $H242, NewEmisData!$D:$D, AI$2), SUMIFS(NewEmisData!I:I, NewEmisData!$A:$A, "LDV", NewEmisData!$B:$B, $A242, NewEmisData!$C:$C, $H242, NewEmisData!$D:$D, AI$2))</f>
        <v>#REF!</v>
      </c>
      <c r="AJ242" s="335" t="e">
        <f>$I242*IF($G242="Pickup", SUMIFS(NewEmisData!J:J, NewEmisData!$A:$A, "Pickup", NewEmisData!$B:$B, $A242, NewEmisData!$C:$C, $H242, NewEmisData!$D:$D, AJ$2), SUMIFS(NewEmisData!J:J, NewEmisData!$A:$A, "LDV", NewEmisData!$B:$B, $A242, NewEmisData!$C:$C, $H242, NewEmisData!$D:$D, AJ$2))</f>
        <v>#REF!</v>
      </c>
      <c r="AK242" s="335" t="e">
        <f>$I242*IF($G242="Pickup", SUMIFS(NewEmisData!K:K, NewEmisData!$A:$A, "Pickup", NewEmisData!$B:$B, $A242, NewEmisData!$C:$C, $H242, NewEmisData!$D:$D, AK$2), SUMIFS(NewEmisData!K:K, NewEmisData!$A:$A, "LDV", NewEmisData!$B:$B, $A242, NewEmisData!$C:$C, $H242, NewEmisData!$D:$D, AK$2))</f>
        <v>#REF!</v>
      </c>
      <c r="AL242" s="335" t="e">
        <f>$I242*IF($G242="Pickup", SUMIFS(NewEmisData!L:L, NewEmisData!$A:$A, "Pickup", NewEmisData!$B:$B, $A242, NewEmisData!$C:$C, $H242, NewEmisData!$D:$D, AL$2), SUMIFS(NewEmisData!L:L, NewEmisData!$A:$A, "LDV", NewEmisData!$B:$B, $A242, NewEmisData!$C:$C, $H242, NewEmisData!$D:$D, AL$2))</f>
        <v>#REF!</v>
      </c>
      <c r="AM242" s="335" t="e">
        <f>$I242*IF($G242="Pickup", SUMIFS(NewEmisData!M:M, NewEmisData!$A:$A, "Pickup", NewEmisData!$B:$B, $A242, NewEmisData!$C:$C, $H242, NewEmisData!$D:$D, AM$2), SUMIFS(NewEmisData!M:M, NewEmisData!$A:$A, "LDV", NewEmisData!$B:$B, $A242, NewEmisData!$C:$C, $H242, NewEmisData!$D:$D, AM$2))</f>
        <v>#REF!</v>
      </c>
      <c r="AN242" s="335">
        <v>1.7932369531470629E-3</v>
      </c>
      <c r="AO242" s="335" t="e">
        <f>$I242*IF($G242="Pickup", SUMIFS(NewEmisData!E:E, NewEmisData!$A:$A, "Pickup", NewEmisData!$B:$B, $A242, NewEmisData!$C:$C, $H242, NewEmisData!$D:$D, AO$2), SUMIFS(NewEmisData!E:E, NewEmisData!$A:$A, "LDV", NewEmisData!$B:$B, $A242, NewEmisData!$C:$C, $H242, NewEmisData!$D:$D, AO$2))</f>
        <v>#REF!</v>
      </c>
      <c r="AP242" s="335" t="e">
        <f>$I242*IF($G242="Pickup", SUMIFS(NewEmisData!F:F, NewEmisData!$A:$A, "Pickup", NewEmisData!$B:$B, $A242, NewEmisData!$C:$C, $H242, NewEmisData!$D:$D, AP$2), SUMIFS(NewEmisData!F:F, NewEmisData!$A:$A, "LDV", NewEmisData!$B:$B, $A242, NewEmisData!$C:$C, $H242, NewEmisData!$D:$D, AP$2))</f>
        <v>#REF!</v>
      </c>
      <c r="AQ242" s="335" t="e">
        <f>$I242*IF($G242="Pickup", SUMIFS(NewEmisData!G:G, NewEmisData!$A:$A, "Pickup", NewEmisData!$B:$B, $A242, NewEmisData!$C:$C, $H242, NewEmisData!$D:$D, AQ$2), SUMIFS(NewEmisData!G:G, NewEmisData!$A:$A, "LDV", NewEmisData!$B:$B, $A242, NewEmisData!$C:$C, $H242, NewEmisData!$D:$D, AQ$2))</f>
        <v>#REF!</v>
      </c>
      <c r="AR242" s="335" t="e">
        <f>$I242*IF($G242="Pickup", SUMIFS(NewEmisData!H:H, NewEmisData!$A:$A, "Pickup", NewEmisData!$B:$B, $A242, NewEmisData!$C:$C, $H242, NewEmisData!$D:$D, AR$2), SUMIFS(NewEmisData!H:H, NewEmisData!$A:$A, "LDV", NewEmisData!$B:$B, $A242, NewEmisData!$C:$C, $H242, NewEmisData!$D:$D, AR$2))</f>
        <v>#REF!</v>
      </c>
      <c r="AS242" s="335" t="e">
        <f>$I242*IF($G242="Pickup", SUMIFS(NewEmisData!I:I, NewEmisData!$A:$A, "Pickup", NewEmisData!$B:$B, $A242, NewEmisData!$C:$C, $H242, NewEmisData!$D:$D, AS$2), SUMIFS(NewEmisData!I:I, NewEmisData!$A:$A, "LDV", NewEmisData!$B:$B, $A242, NewEmisData!$C:$C, $H242, NewEmisData!$D:$D, AS$2))</f>
        <v>#REF!</v>
      </c>
      <c r="AT242" s="335" t="e">
        <f>$I242*IF($G242="Pickup", SUMIFS(NewEmisData!J:J, NewEmisData!$A:$A, "Pickup", NewEmisData!$B:$B, $A242, NewEmisData!$C:$C, $H242, NewEmisData!$D:$D, AT$2), SUMIFS(NewEmisData!J:J, NewEmisData!$A:$A, "LDV", NewEmisData!$B:$B, $A242, NewEmisData!$C:$C, $H242, NewEmisData!$D:$D, AT$2))</f>
        <v>#REF!</v>
      </c>
      <c r="AU242" s="335" t="e">
        <f>$I242*IF($G242="Pickup", SUMIFS(NewEmisData!K:K, NewEmisData!$A:$A, "Pickup", NewEmisData!$B:$B, $A242, NewEmisData!$C:$C, $H242, NewEmisData!$D:$D, AU$2), SUMIFS(NewEmisData!K:K, NewEmisData!$A:$A, "LDV", NewEmisData!$B:$B, $A242, NewEmisData!$C:$C, $H242, NewEmisData!$D:$D, AU$2))</f>
        <v>#REF!</v>
      </c>
      <c r="AV242" s="335" t="e">
        <f>$I242*IF($G242="Pickup", SUMIFS(NewEmisData!L:L, NewEmisData!$A:$A, "Pickup", NewEmisData!$B:$B, $A242, NewEmisData!$C:$C, $H242, NewEmisData!$D:$D, AV$2), SUMIFS(NewEmisData!L:L, NewEmisData!$A:$A, "LDV", NewEmisData!$B:$B, $A242, NewEmisData!$C:$C, $H242, NewEmisData!$D:$D, AV$2))</f>
        <v>#REF!</v>
      </c>
      <c r="AW242" s="335" t="e">
        <f>$I242*IF($G242="Pickup", SUMIFS(NewEmisData!M:M, NewEmisData!$A:$A, "Pickup", NewEmisData!$B:$B, $A242, NewEmisData!$C:$C, $H242, NewEmisData!$D:$D, AW$2), SUMIFS(NewEmisData!M:M, NewEmisData!$A:$A, "LDV", NewEmisData!$B:$B, $A242, NewEmisData!$C:$C, $H242, NewEmisData!$D:$D, AW$2))</f>
        <v>#REF!</v>
      </c>
      <c r="AX242" s="335">
        <v>3.3449762373957422E-2</v>
      </c>
      <c r="AY242" s="335" t="e">
        <f>$I242*IF($G242="Pickup", SUMIFS(NewEmisData!E:E, NewEmisData!$A:$A, "Pickup", NewEmisData!$B:$B, $A242, NewEmisData!$C:$C, $H242, NewEmisData!$D:$D, AY$2), SUMIFS(NewEmisData!E:E, NewEmisData!$A:$A, "LDV", NewEmisData!$B:$B, $A242, NewEmisData!$C:$C, $H242, NewEmisData!$D:$D, AY$2))</f>
        <v>#REF!</v>
      </c>
      <c r="AZ242" s="335" t="e">
        <f>$I242*IF($G242="Pickup", SUMIFS(NewEmisData!F:F, NewEmisData!$A:$A, "Pickup", NewEmisData!$B:$B, $A242, NewEmisData!$C:$C, $H242, NewEmisData!$D:$D, AZ$2), SUMIFS(NewEmisData!F:F, NewEmisData!$A:$A, "LDV", NewEmisData!$B:$B, $A242, NewEmisData!$C:$C, $H242, NewEmisData!$D:$D, AZ$2))</f>
        <v>#REF!</v>
      </c>
      <c r="BA242" s="335" t="e">
        <f>$I242*IF($G242="Pickup", SUMIFS(NewEmisData!G:G, NewEmisData!$A:$A, "Pickup", NewEmisData!$B:$B, $A242, NewEmisData!$C:$C, $H242, NewEmisData!$D:$D, BA$2), SUMIFS(NewEmisData!G:G, NewEmisData!$A:$A, "LDV", NewEmisData!$B:$B, $A242, NewEmisData!$C:$C, $H242, NewEmisData!$D:$D, BA$2))</f>
        <v>#REF!</v>
      </c>
      <c r="BB242" s="335" t="e">
        <f>$I242*IF($G242="Pickup", SUMIFS(NewEmisData!H:H, NewEmisData!$A:$A, "Pickup", NewEmisData!$B:$B, $A242, NewEmisData!$C:$C, $H242, NewEmisData!$D:$D, BB$2), SUMIFS(NewEmisData!H:H, NewEmisData!$A:$A, "LDV", NewEmisData!$B:$B, $A242, NewEmisData!$C:$C, $H242, NewEmisData!$D:$D, BB$2))</f>
        <v>#REF!</v>
      </c>
      <c r="BC242" s="335" t="e">
        <f>$I242*IF($G242="Pickup", SUMIFS(NewEmisData!I:I, NewEmisData!$A:$A, "Pickup", NewEmisData!$B:$B, $A242, NewEmisData!$C:$C, $H242, NewEmisData!$D:$D, BC$2), SUMIFS(NewEmisData!I:I, NewEmisData!$A:$A, "LDV", NewEmisData!$B:$B, $A242, NewEmisData!$C:$C, $H242, NewEmisData!$D:$D, BC$2))</f>
        <v>#REF!</v>
      </c>
      <c r="BD242" s="335" t="e">
        <f>$I242*IF($G242="Pickup", SUMIFS(NewEmisData!J:J, NewEmisData!$A:$A, "Pickup", NewEmisData!$B:$B, $A242, NewEmisData!$C:$C, $H242, NewEmisData!$D:$D, BD$2), SUMIFS(NewEmisData!J:J, NewEmisData!$A:$A, "LDV", NewEmisData!$B:$B, $A242, NewEmisData!$C:$C, $H242, NewEmisData!$D:$D, BD$2))</f>
        <v>#REF!</v>
      </c>
      <c r="BE242" s="335" t="e">
        <f>$I242*IF($G242="Pickup", SUMIFS(NewEmisData!K:K, NewEmisData!$A:$A, "Pickup", NewEmisData!$B:$B, $A242, NewEmisData!$C:$C, $H242, NewEmisData!$D:$D, BE$2), SUMIFS(NewEmisData!K:K, NewEmisData!$A:$A, "LDV", NewEmisData!$B:$B, $A242, NewEmisData!$C:$C, $H242, NewEmisData!$D:$D, BE$2))</f>
        <v>#REF!</v>
      </c>
      <c r="BF242" s="335" t="e">
        <f>$I242*IF($G242="Pickup", SUMIFS(NewEmisData!L:L, NewEmisData!$A:$A, "Pickup", NewEmisData!$B:$B, $A242, NewEmisData!$C:$C, $H242, NewEmisData!$D:$D, BF$2), SUMIFS(NewEmisData!L:L, NewEmisData!$A:$A, "LDV", NewEmisData!$B:$B, $A242, NewEmisData!$C:$C, $H242, NewEmisData!$D:$D, BF$2))</f>
        <v>#REF!</v>
      </c>
      <c r="BG242" s="335" t="e">
        <f>$I242*IF($G242="Pickup", SUMIFS(NewEmisData!M:M, NewEmisData!$A:$A, "Pickup", NewEmisData!$B:$B, $A242, NewEmisData!$C:$C, $H242, NewEmisData!$D:$D, BG$2), SUMIFS(NewEmisData!M:M, NewEmisData!$A:$A, "LDV", NewEmisData!$B:$B, $A242, NewEmisData!$C:$C, $H242, NewEmisData!$D:$D, BG$2))</f>
        <v>#REF!</v>
      </c>
      <c r="BH242" s="335">
        <v>6.7379974655566981E-3</v>
      </c>
      <c r="BI242" s="335" t="e">
        <f>$I242*IF($G242="Pickup", SUMIFS(NewEmisData!E:E, NewEmisData!$A:$A, "Pickup", NewEmisData!$B:$B, $A242, NewEmisData!$C:$C, $H242, NewEmisData!$D:$D, BI$2), SUMIFS(NewEmisData!E:E, NewEmisData!$A:$A, "LDV", NewEmisData!$B:$B, $A242, NewEmisData!$C:$C, $H242, NewEmisData!$D:$D, BI$2))</f>
        <v>#REF!</v>
      </c>
      <c r="BJ242" s="335" t="e">
        <f>$I242*IF($G242="Pickup", SUMIFS(NewEmisData!F:F, NewEmisData!$A:$A, "Pickup", NewEmisData!$B:$B, $A242, NewEmisData!$C:$C, $H242, NewEmisData!$D:$D, BJ$2), SUMIFS(NewEmisData!F:F, NewEmisData!$A:$A, "LDV", NewEmisData!$B:$B, $A242, NewEmisData!$C:$C, $H242, NewEmisData!$D:$D, BJ$2))</f>
        <v>#REF!</v>
      </c>
      <c r="BK242" s="335" t="e">
        <f>$I242*IF($G242="Pickup", SUMIFS(NewEmisData!G:G, NewEmisData!$A:$A, "Pickup", NewEmisData!$B:$B, $A242, NewEmisData!$C:$C, $H242, NewEmisData!$D:$D, BK$2), SUMIFS(NewEmisData!G:G, NewEmisData!$A:$A, "LDV", NewEmisData!$B:$B, $A242, NewEmisData!$C:$C, $H242, NewEmisData!$D:$D, BK$2))</f>
        <v>#REF!</v>
      </c>
      <c r="BL242" s="335" t="e">
        <f>$I242*IF($G242="Pickup", SUMIFS(NewEmisData!H:H, NewEmisData!$A:$A, "Pickup", NewEmisData!$B:$B, $A242, NewEmisData!$C:$C, $H242, NewEmisData!$D:$D, BL$2), SUMIFS(NewEmisData!H:H, NewEmisData!$A:$A, "LDV", NewEmisData!$B:$B, $A242, NewEmisData!$C:$C, $H242, NewEmisData!$D:$D, BL$2))</f>
        <v>#REF!</v>
      </c>
      <c r="BM242" s="335" t="e">
        <f>$I242*IF($G242="Pickup", SUMIFS(NewEmisData!I:I, NewEmisData!$A:$A, "Pickup", NewEmisData!$B:$B, $A242, NewEmisData!$C:$C, $H242, NewEmisData!$D:$D, BM$2), SUMIFS(NewEmisData!I:I, NewEmisData!$A:$A, "LDV", NewEmisData!$B:$B, $A242, NewEmisData!$C:$C, $H242, NewEmisData!$D:$D, BM$2))</f>
        <v>#REF!</v>
      </c>
      <c r="BN242" s="335" t="e">
        <f>$I242*IF($G242="Pickup", SUMIFS(NewEmisData!J:J, NewEmisData!$A:$A, "Pickup", NewEmisData!$B:$B, $A242, NewEmisData!$C:$C, $H242, NewEmisData!$D:$D, BN$2), SUMIFS(NewEmisData!J:J, NewEmisData!$A:$A, "LDV", NewEmisData!$B:$B, $A242, NewEmisData!$C:$C, $H242, NewEmisData!$D:$D, BN$2))</f>
        <v>#REF!</v>
      </c>
      <c r="BO242" s="335" t="e">
        <f>$I242*IF($G242="Pickup", SUMIFS(NewEmisData!K:K, NewEmisData!$A:$A, "Pickup", NewEmisData!$B:$B, $A242, NewEmisData!$C:$C, $H242, NewEmisData!$D:$D, BO$2), SUMIFS(NewEmisData!K:K, NewEmisData!$A:$A, "LDV", NewEmisData!$B:$B, $A242, NewEmisData!$C:$C, $H242, NewEmisData!$D:$D, BO$2))</f>
        <v>#REF!</v>
      </c>
      <c r="BP242" s="335" t="e">
        <f>$I242*IF($G242="Pickup", SUMIFS(NewEmisData!L:L, NewEmisData!$A:$A, "Pickup", NewEmisData!$B:$B, $A242, NewEmisData!$C:$C, $H242, NewEmisData!$D:$D, BP$2), SUMIFS(NewEmisData!L:L, NewEmisData!$A:$A, "LDV", NewEmisData!$B:$B, $A242, NewEmisData!$C:$C, $H242, NewEmisData!$D:$D, BP$2))</f>
        <v>#REF!</v>
      </c>
      <c r="BQ242" s="335" t="e">
        <f>$I242*IF($G242="Pickup", SUMIFS(NewEmisData!M:M, NewEmisData!$A:$A, "Pickup", NewEmisData!$B:$B, $A242, NewEmisData!$C:$C, $H242, NewEmisData!$D:$D, BQ$2), SUMIFS(NewEmisData!M:M, NewEmisData!$A:$A, "LDV", NewEmisData!$B:$B, $A242, NewEmisData!$C:$C, $H242, NewEmisData!$D:$D, BQ$2))</f>
        <v>#REF!</v>
      </c>
      <c r="BR242" s="335">
        <v>0.9864641678386572</v>
      </c>
      <c r="BS242" s="335" t="e">
        <f>$I242*IF($G242="Pickup", SUMIFS(NewEmisData!E:E, NewEmisData!$A:$A, "Pickup", NewEmisData!$B:$B, $A242, NewEmisData!$C:$C, $H242, NewEmisData!$D:$D, BS$2), SUMIFS(NewEmisData!E:E, NewEmisData!$A:$A, "LDV", NewEmisData!$B:$B, $A242, NewEmisData!$C:$C, $H242, NewEmisData!$D:$D, BS$2))</f>
        <v>#REF!</v>
      </c>
      <c r="BT242" s="335" t="e">
        <f>$I242*IF($G242="Pickup", SUMIFS(NewEmisData!F:F, NewEmisData!$A:$A, "Pickup", NewEmisData!$B:$B, $A242, NewEmisData!$C:$C, $H242, NewEmisData!$D:$D, BT$2), SUMIFS(NewEmisData!F:F, NewEmisData!$A:$A, "LDV", NewEmisData!$B:$B, $A242, NewEmisData!$C:$C, $H242, NewEmisData!$D:$D, BT$2))</f>
        <v>#REF!</v>
      </c>
      <c r="BU242" s="335" t="e">
        <f>$I242*IF($G242="Pickup", SUMIFS(NewEmisData!G:G, NewEmisData!$A:$A, "Pickup", NewEmisData!$B:$B, $A242, NewEmisData!$C:$C, $H242, NewEmisData!$D:$D, BU$2), SUMIFS(NewEmisData!G:G, NewEmisData!$A:$A, "LDV", NewEmisData!$B:$B, $A242, NewEmisData!$C:$C, $H242, NewEmisData!$D:$D, BU$2))</f>
        <v>#REF!</v>
      </c>
      <c r="BV242" s="335" t="e">
        <f>$I242*IF($G242="Pickup", SUMIFS(NewEmisData!H:H, NewEmisData!$A:$A, "Pickup", NewEmisData!$B:$B, $A242, NewEmisData!$C:$C, $H242, NewEmisData!$D:$D, BV$2), SUMIFS(NewEmisData!H:H, NewEmisData!$A:$A, "LDV", NewEmisData!$B:$B, $A242, NewEmisData!$C:$C, $H242, NewEmisData!$D:$D, BV$2))</f>
        <v>#REF!</v>
      </c>
      <c r="BW242" s="335" t="e">
        <f>$I242*IF($G242="Pickup", SUMIFS(NewEmisData!I:I, NewEmisData!$A:$A, "Pickup", NewEmisData!$B:$B, $A242, NewEmisData!$C:$C, $H242, NewEmisData!$D:$D, BW$2), SUMIFS(NewEmisData!I:I, NewEmisData!$A:$A, "LDV", NewEmisData!$B:$B, $A242, NewEmisData!$C:$C, $H242, NewEmisData!$D:$D, BW$2))</f>
        <v>#REF!</v>
      </c>
      <c r="BX242" s="335" t="e">
        <f>$I242*IF($G242="Pickup", SUMIFS(NewEmisData!J:J, NewEmisData!$A:$A, "Pickup", NewEmisData!$B:$B, $A242, NewEmisData!$C:$C, $H242, NewEmisData!$D:$D, BX$2), SUMIFS(NewEmisData!J:J, NewEmisData!$A:$A, "LDV", NewEmisData!$B:$B, $A242, NewEmisData!$C:$C, $H242, NewEmisData!$D:$D, BX$2))</f>
        <v>#REF!</v>
      </c>
      <c r="BY242" s="335" t="e">
        <f>$I242*IF($G242="Pickup", SUMIFS(NewEmisData!K:K, NewEmisData!$A:$A, "Pickup", NewEmisData!$B:$B, $A242, NewEmisData!$C:$C, $H242, NewEmisData!$D:$D, BY$2), SUMIFS(NewEmisData!K:K, NewEmisData!$A:$A, "LDV", NewEmisData!$B:$B, $A242, NewEmisData!$C:$C, $H242, NewEmisData!$D:$D, BY$2))</f>
        <v>#REF!</v>
      </c>
      <c r="BZ242" s="335" t="e">
        <f>$I242*IF($G242="Pickup", SUMIFS(NewEmisData!L:L, NewEmisData!$A:$A, "Pickup", NewEmisData!$B:$B, $A242, NewEmisData!$C:$C, $H242, NewEmisData!$D:$D, BZ$2), SUMIFS(NewEmisData!L:L, NewEmisData!$A:$A, "LDV", NewEmisData!$B:$B, $A242, NewEmisData!$C:$C, $H242, NewEmisData!$D:$D, BZ$2))</f>
        <v>#REF!</v>
      </c>
      <c r="CA242" s="335" t="e">
        <f>$I242*IF($G242="Pickup", SUMIFS(NewEmisData!M:M, NewEmisData!$A:$A, "Pickup", NewEmisData!$B:$B, $A242, NewEmisData!$C:$C, $H242, NewEmisData!$D:$D, CA$2), SUMIFS(NewEmisData!M:M, NewEmisData!$A:$A, "LDV", NewEmisData!$B:$B, $A242, NewEmisData!$C:$C, $H242, NewEmisData!$D:$D, CA$2))</f>
        <v>#REF!</v>
      </c>
      <c r="CB242" s="335">
        <v>4.2418574417464452E-2</v>
      </c>
      <c r="CC242" s="335" t="e">
        <f>$I242*IF($G242="Pickup", SUMIFS(NewEmisData!E:E, NewEmisData!$A:$A, "Pickup", NewEmisData!$B:$B, $A242, NewEmisData!$C:$C, $H242, NewEmisData!$D:$D, CC$2), SUMIFS(NewEmisData!E:E, NewEmisData!$A:$A, "LDV", NewEmisData!$B:$B, $A242, NewEmisData!$C:$C, $H242, NewEmisData!$D:$D, CC$2))</f>
        <v>#REF!</v>
      </c>
      <c r="CD242" s="335" t="e">
        <f>$I242*IF($G242="Pickup", SUMIFS(NewEmisData!F:F, NewEmisData!$A:$A, "Pickup", NewEmisData!$B:$B, $A242, NewEmisData!$C:$C, $H242, NewEmisData!$D:$D, CD$2), SUMIFS(NewEmisData!F:F, NewEmisData!$A:$A, "LDV", NewEmisData!$B:$B, $A242, NewEmisData!$C:$C, $H242, NewEmisData!$D:$D, CD$2))</f>
        <v>#REF!</v>
      </c>
      <c r="CE242" s="335" t="e">
        <f>$I242*IF($G242="Pickup", SUMIFS(NewEmisData!G:G, NewEmisData!$A:$A, "Pickup", NewEmisData!$B:$B, $A242, NewEmisData!$C:$C, $H242, NewEmisData!$D:$D, CE$2), SUMIFS(NewEmisData!G:G, NewEmisData!$A:$A, "LDV", NewEmisData!$B:$B, $A242, NewEmisData!$C:$C, $H242, NewEmisData!$D:$D, CE$2))</f>
        <v>#REF!</v>
      </c>
      <c r="CF242" s="335" t="e">
        <f>$I242*IF($G242="Pickup", SUMIFS(NewEmisData!H:H, NewEmisData!$A:$A, "Pickup", NewEmisData!$B:$B, $A242, NewEmisData!$C:$C, $H242, NewEmisData!$D:$D, CF$2), SUMIFS(NewEmisData!H:H, NewEmisData!$A:$A, "LDV", NewEmisData!$B:$B, $A242, NewEmisData!$C:$C, $H242, NewEmisData!$D:$D, CF$2))</f>
        <v>#REF!</v>
      </c>
      <c r="CG242" s="335" t="e">
        <f>$I242*IF($G242="Pickup", SUMIFS(NewEmisData!I:I, NewEmisData!$A:$A, "Pickup", NewEmisData!$B:$B, $A242, NewEmisData!$C:$C, $H242, NewEmisData!$D:$D, CG$2), SUMIFS(NewEmisData!I:I, NewEmisData!$A:$A, "LDV", NewEmisData!$B:$B, $A242, NewEmisData!$C:$C, $H242, NewEmisData!$D:$D, CG$2))</f>
        <v>#REF!</v>
      </c>
      <c r="CH242" s="335" t="e">
        <f>$I242*IF($G242="Pickup", SUMIFS(NewEmisData!J:J, NewEmisData!$A:$A, "Pickup", NewEmisData!$B:$B, $A242, NewEmisData!$C:$C, $H242, NewEmisData!$D:$D, CH$2), SUMIFS(NewEmisData!J:J, NewEmisData!$A:$A, "LDV", NewEmisData!$B:$B, $A242, NewEmisData!$C:$C, $H242, NewEmisData!$D:$D, CH$2))</f>
        <v>#REF!</v>
      </c>
      <c r="CI242" s="335" t="e">
        <f>$I242*IF($G242="Pickup", SUMIFS(NewEmisData!K:K, NewEmisData!$A:$A, "Pickup", NewEmisData!$B:$B, $A242, NewEmisData!$C:$C, $H242, NewEmisData!$D:$D, CI$2), SUMIFS(NewEmisData!K:K, NewEmisData!$A:$A, "LDV", NewEmisData!$B:$B, $A242, NewEmisData!$C:$C, $H242, NewEmisData!$D:$D, CI$2))</f>
        <v>#REF!</v>
      </c>
      <c r="CJ242" s="335" t="e">
        <f>$I242*IF($G242="Pickup", SUMIFS(NewEmisData!L:L, NewEmisData!$A:$A, "Pickup", NewEmisData!$B:$B, $A242, NewEmisData!$C:$C, $H242, NewEmisData!$D:$D, CJ$2), SUMIFS(NewEmisData!L:L, NewEmisData!$A:$A, "LDV", NewEmisData!$B:$B, $A242, NewEmisData!$C:$C, $H242, NewEmisData!$D:$D, CJ$2))</f>
        <v>#REF!</v>
      </c>
      <c r="CK242" s="335" t="e">
        <f>$I242*IF($G242="Pickup", SUMIFS(NewEmisData!M:M, NewEmisData!$A:$A, "Pickup", NewEmisData!$B:$B, $A242, NewEmisData!$C:$C, $H242, NewEmisData!$D:$D, CK$2), SUMIFS(NewEmisData!M:M, NewEmisData!$A:$A, "LDV", NewEmisData!$B:$B, $A242, NewEmisData!$C:$C, $H242, NewEmisData!$D:$D, CK$2))</f>
        <v>#REF!</v>
      </c>
      <c r="CL242" s="335">
        <v>1.534212041318854E-2</v>
      </c>
      <c r="CM242" s="335" t="e">
        <f>$I242*IF($G242="Pickup", SUMIFS(NewEmisData!E:E, NewEmisData!$A:$A, "Pickup", NewEmisData!$B:$B, $A242, NewEmisData!$C:$C, $H242, NewEmisData!$D:$D, CM$2), SUMIFS(NewEmisData!E:E, NewEmisData!$A:$A, "LDV", NewEmisData!$B:$B, $A242, NewEmisData!$C:$C, $H242, NewEmisData!$D:$D, CM$2))</f>
        <v>#REF!</v>
      </c>
      <c r="CN242" s="335" t="e">
        <f>$I242*IF($G242="Pickup", SUMIFS(NewEmisData!F:F, NewEmisData!$A:$A, "Pickup", NewEmisData!$B:$B, $A242, NewEmisData!$C:$C, $H242, NewEmisData!$D:$D, CN$2), SUMIFS(NewEmisData!F:F, NewEmisData!$A:$A, "LDV", NewEmisData!$B:$B, $A242, NewEmisData!$C:$C, $H242, NewEmisData!$D:$D, CN$2))</f>
        <v>#REF!</v>
      </c>
      <c r="CO242" s="335" t="e">
        <f>$I242*IF($G242="Pickup", SUMIFS(NewEmisData!G:G, NewEmisData!$A:$A, "Pickup", NewEmisData!$B:$B, $A242, NewEmisData!$C:$C, $H242, NewEmisData!$D:$D, CO$2), SUMIFS(NewEmisData!G:G, NewEmisData!$A:$A, "LDV", NewEmisData!$B:$B, $A242, NewEmisData!$C:$C, $H242, NewEmisData!$D:$D, CO$2))</f>
        <v>#REF!</v>
      </c>
      <c r="CP242" s="335" t="e">
        <f>$I242*IF($G242="Pickup", SUMIFS(NewEmisData!H:H, NewEmisData!$A:$A, "Pickup", NewEmisData!$B:$B, $A242, NewEmisData!$C:$C, $H242, NewEmisData!$D:$D, CP$2), SUMIFS(NewEmisData!H:H, NewEmisData!$A:$A, "LDV", NewEmisData!$B:$B, $A242, NewEmisData!$C:$C, $H242, NewEmisData!$D:$D, CP$2))</f>
        <v>#REF!</v>
      </c>
      <c r="CQ242" s="335" t="e">
        <f>$I242*IF($G242="Pickup", SUMIFS(NewEmisData!I:I, NewEmisData!$A:$A, "Pickup", NewEmisData!$B:$B, $A242, NewEmisData!$C:$C, $H242, NewEmisData!$D:$D, CQ$2), SUMIFS(NewEmisData!I:I, NewEmisData!$A:$A, "LDV", NewEmisData!$B:$B, $A242, NewEmisData!$C:$C, $H242, NewEmisData!$D:$D, CQ$2))</f>
        <v>#REF!</v>
      </c>
      <c r="CR242" s="335" t="e">
        <f>$I242*IF($G242="Pickup", SUMIFS(NewEmisData!J:J, NewEmisData!$A:$A, "Pickup", NewEmisData!$B:$B, $A242, NewEmisData!$C:$C, $H242, NewEmisData!$D:$D, CR$2), SUMIFS(NewEmisData!J:J, NewEmisData!$A:$A, "LDV", NewEmisData!$B:$B, $A242, NewEmisData!$C:$C, $H242, NewEmisData!$D:$D, CR$2))</f>
        <v>#REF!</v>
      </c>
      <c r="CS242" s="335" t="e">
        <f>$I242*IF($G242="Pickup", SUMIFS(NewEmisData!K:K, NewEmisData!$A:$A, "Pickup", NewEmisData!$B:$B, $A242, NewEmisData!$C:$C, $H242, NewEmisData!$D:$D, CS$2), SUMIFS(NewEmisData!K:K, NewEmisData!$A:$A, "LDV", NewEmisData!$B:$B, $A242, NewEmisData!$C:$C, $H242, NewEmisData!$D:$D, CS$2))</f>
        <v>#REF!</v>
      </c>
      <c r="CT242" s="335" t="e">
        <f>$I242*IF($G242="Pickup", SUMIFS(NewEmisData!L:L, NewEmisData!$A:$A, "Pickup", NewEmisData!$B:$B, $A242, NewEmisData!$C:$C, $H242, NewEmisData!$D:$D, CT$2), SUMIFS(NewEmisData!L:L, NewEmisData!$A:$A, "LDV", NewEmisData!$B:$B, $A242, NewEmisData!$C:$C, $H242, NewEmisData!$D:$D, CT$2))</f>
        <v>#REF!</v>
      </c>
      <c r="CU242" s="335" t="e">
        <f>$I242*IF($G242="Pickup", SUMIFS(NewEmisData!M:M, NewEmisData!$A:$A, "Pickup", NewEmisData!$B:$B, $A242, NewEmisData!$C:$C, $H242, NewEmisData!$D:$D, CU$2), SUMIFS(NewEmisData!M:M, NewEmisData!$A:$A, "LDV", NewEmisData!$B:$B, $A242, NewEmisData!$C:$C, $H242, NewEmisData!$D:$D, CU$2))</f>
        <v>#REF!</v>
      </c>
      <c r="CV242" s="335">
        <v>4.7566497296473616E-3</v>
      </c>
      <c r="CW242" s="335">
        <v>2.2916065704373795E-3</v>
      </c>
      <c r="CX242" s="335">
        <v>1.8746702166884215E-3</v>
      </c>
      <c r="CY242" s="335">
        <v>1.5173254739063334E-3</v>
      </c>
      <c r="CZ242" s="335">
        <v>1.2796299371776378E-3</v>
      </c>
      <c r="DA242" s="335">
        <v>9.7820221375331286E-4</v>
      </c>
      <c r="DB242" s="335">
        <v>7.6885754354862003E-4</v>
      </c>
      <c r="DC242" s="335">
        <v>7.4349846546621222E-4</v>
      </c>
      <c r="DD242" s="335">
        <v>7.2935869112507378E-4</v>
      </c>
      <c r="DE242" s="335">
        <v>7.2476795409733496E-4</v>
      </c>
      <c r="DF242" s="335">
        <v>7.2476795409733496E-4</v>
      </c>
      <c r="DG242" s="335" t="e">
        <f>$I242*IF($G242="Pickup", SUMIFS(NewEmisData!E:E, NewEmisData!$A:$A, "Pickup", NewEmisData!$B:$B, $A242, NewEmisData!$C:$C, $H242, NewEmisData!$D:$D, DG$2), SUMIFS(NewEmisData!E:E, NewEmisData!$A:$A, "LDV", NewEmisData!$B:$B, $A242, NewEmisData!$C:$C, $H242, NewEmisData!$D:$D, DG$2))</f>
        <v>#REF!</v>
      </c>
      <c r="DH242" s="335" t="e">
        <f>$I242*IF($G242="Pickup", SUMIFS(NewEmisData!F:F, NewEmisData!$A:$A, "Pickup", NewEmisData!$B:$B, $A242, NewEmisData!$C:$C, $H242, NewEmisData!$D:$D, DH$2), SUMIFS(NewEmisData!F:F, NewEmisData!$A:$A, "LDV", NewEmisData!$B:$B, $A242, NewEmisData!$C:$C, $H242, NewEmisData!$D:$D, DH$2))</f>
        <v>#REF!</v>
      </c>
      <c r="DI242" s="335" t="e">
        <f>$I242*IF($G242="Pickup", SUMIFS(NewEmisData!G:G, NewEmisData!$A:$A, "Pickup", NewEmisData!$B:$B, $A242, NewEmisData!$C:$C, $H242, NewEmisData!$D:$D, DI$2), SUMIFS(NewEmisData!G:G, NewEmisData!$A:$A, "LDV", NewEmisData!$B:$B, $A242, NewEmisData!$C:$C, $H242, NewEmisData!$D:$D, DI$2))</f>
        <v>#REF!</v>
      </c>
      <c r="DJ242" s="335" t="e">
        <f>$I242*IF($G242="Pickup", SUMIFS(NewEmisData!H:H, NewEmisData!$A:$A, "Pickup", NewEmisData!$B:$B, $A242, NewEmisData!$C:$C, $H242, NewEmisData!$D:$D, DJ$2), SUMIFS(NewEmisData!H:H, NewEmisData!$A:$A, "LDV", NewEmisData!$B:$B, $A242, NewEmisData!$C:$C, $H242, NewEmisData!$D:$D, DJ$2))</f>
        <v>#REF!</v>
      </c>
      <c r="DK242" s="335" t="e">
        <f>$I242*IF($G242="Pickup", SUMIFS(NewEmisData!I:I, NewEmisData!$A:$A, "Pickup", NewEmisData!$B:$B, $A242, NewEmisData!$C:$C, $H242, NewEmisData!$D:$D, DK$2), SUMIFS(NewEmisData!I:I, NewEmisData!$A:$A, "LDV", NewEmisData!$B:$B, $A242, NewEmisData!$C:$C, $H242, NewEmisData!$D:$D, DK$2))</f>
        <v>#REF!</v>
      </c>
      <c r="DL242" s="335" t="e">
        <f>$I242*IF($G242="Pickup", SUMIFS(NewEmisData!J:J, NewEmisData!$A:$A, "Pickup", NewEmisData!$B:$B, $A242, NewEmisData!$C:$C, $H242, NewEmisData!$D:$D, DL$2), SUMIFS(NewEmisData!J:J, NewEmisData!$A:$A, "LDV", NewEmisData!$B:$B, $A242, NewEmisData!$C:$C, $H242, NewEmisData!$D:$D, DL$2))</f>
        <v>#REF!</v>
      </c>
      <c r="DM242" s="335" t="e">
        <f>$I242*IF($G242="Pickup", SUMIFS(NewEmisData!K:K, NewEmisData!$A:$A, "Pickup", NewEmisData!$B:$B, $A242, NewEmisData!$C:$C, $H242, NewEmisData!$D:$D, DM$2), SUMIFS(NewEmisData!K:K, NewEmisData!$A:$A, "LDV", NewEmisData!$B:$B, $A242, NewEmisData!$C:$C, $H242, NewEmisData!$D:$D, DM$2))</f>
        <v>#REF!</v>
      </c>
      <c r="DN242" s="335" t="e">
        <f>$I242*IF($G242="Pickup", SUMIFS(NewEmisData!L:L, NewEmisData!$A:$A, "Pickup", NewEmisData!$B:$B, $A242, NewEmisData!$C:$C, $H242, NewEmisData!$D:$D, DN$2), SUMIFS(NewEmisData!L:L, NewEmisData!$A:$A, "LDV", NewEmisData!$B:$B, $A242, NewEmisData!$C:$C, $H242, NewEmisData!$D:$D, DN$2))</f>
        <v>#REF!</v>
      </c>
      <c r="DO242" s="335" t="e">
        <f>$I242*IF($G242="Pickup", SUMIFS(NewEmisData!M:M, NewEmisData!$A:$A, "Pickup", NewEmisData!$B:$B, $A242, NewEmisData!$C:$C, $H242, NewEmisData!$D:$D, DO$2), SUMIFS(NewEmisData!M:M, NewEmisData!$A:$A, "LDV", NewEmisData!$B:$B, $A242, NewEmisData!$C:$C, $H242, NewEmisData!$D:$D, DO$2))</f>
        <v>#REF!</v>
      </c>
      <c r="DP242" s="335">
        <v>1.4765708749962382E-3</v>
      </c>
      <c r="DQ242" s="335" t="e">
        <f>$I242*IF($G242="Pickup", SUMIFS(NewEmisData!E:E, NewEmisData!$A:$A, "Pickup", NewEmisData!$B:$B, $A242, NewEmisData!$C:$C, $H242, NewEmisData!$D:$D, DQ$2), SUMIFS(NewEmisData!E:E, NewEmisData!$A:$A, "LDV", NewEmisData!$B:$B, $A242, NewEmisData!$C:$C, $H242, NewEmisData!$D:$D, DQ$2))</f>
        <v>#REF!</v>
      </c>
      <c r="DR242" s="335" t="e">
        <f>$I242*IF($G242="Pickup", SUMIFS(NewEmisData!F:F, NewEmisData!$A:$A, "Pickup", NewEmisData!$B:$B, $A242, NewEmisData!$C:$C, $H242, NewEmisData!$D:$D, DR$2), SUMIFS(NewEmisData!F:F, NewEmisData!$A:$A, "LDV", NewEmisData!$B:$B, $A242, NewEmisData!$C:$C, $H242, NewEmisData!$D:$D, DR$2))</f>
        <v>#REF!</v>
      </c>
      <c r="DS242" s="335" t="e">
        <f>$I242*IF($G242="Pickup", SUMIFS(NewEmisData!G:G, NewEmisData!$A:$A, "Pickup", NewEmisData!$B:$B, $A242, NewEmisData!$C:$C, $H242, NewEmisData!$D:$D, DS$2), SUMIFS(NewEmisData!G:G, NewEmisData!$A:$A, "LDV", NewEmisData!$B:$B, $A242, NewEmisData!$C:$C, $H242, NewEmisData!$D:$D, DS$2))</f>
        <v>#REF!</v>
      </c>
      <c r="DT242" s="335" t="e">
        <f>$I242*IF($G242="Pickup", SUMIFS(NewEmisData!H:H, NewEmisData!$A:$A, "Pickup", NewEmisData!$B:$B, $A242, NewEmisData!$C:$C, $H242, NewEmisData!$D:$D, DT$2), SUMIFS(NewEmisData!H:H, NewEmisData!$A:$A, "LDV", NewEmisData!$B:$B, $A242, NewEmisData!$C:$C, $H242, NewEmisData!$D:$D, DT$2))</f>
        <v>#REF!</v>
      </c>
      <c r="DU242" s="335" t="e">
        <f>$I242*IF($G242="Pickup", SUMIFS(NewEmisData!I:I, NewEmisData!$A:$A, "Pickup", NewEmisData!$B:$B, $A242, NewEmisData!$C:$C, $H242, NewEmisData!$D:$D, DU$2), SUMIFS(NewEmisData!I:I, NewEmisData!$A:$A, "LDV", NewEmisData!$B:$B, $A242, NewEmisData!$C:$C, $H242, NewEmisData!$D:$D, DU$2))</f>
        <v>#REF!</v>
      </c>
      <c r="DV242" s="335" t="e">
        <f>$I242*IF($G242="Pickup", SUMIFS(NewEmisData!J:J, NewEmisData!$A:$A, "Pickup", NewEmisData!$B:$B, $A242, NewEmisData!$C:$C, $H242, NewEmisData!$D:$D, DV$2), SUMIFS(NewEmisData!J:J, NewEmisData!$A:$A, "LDV", NewEmisData!$B:$B, $A242, NewEmisData!$C:$C, $H242, NewEmisData!$D:$D, DV$2))</f>
        <v>#REF!</v>
      </c>
      <c r="DW242" s="335" t="e">
        <f>$I242*IF($G242="Pickup", SUMIFS(NewEmisData!K:K, NewEmisData!$A:$A, "Pickup", NewEmisData!$B:$B, $A242, NewEmisData!$C:$C, $H242, NewEmisData!$D:$D, DW$2), SUMIFS(NewEmisData!K:K, NewEmisData!$A:$A, "LDV", NewEmisData!$B:$B, $A242, NewEmisData!$C:$C, $H242, NewEmisData!$D:$D, DW$2))</f>
        <v>#REF!</v>
      </c>
      <c r="DX242" s="335" t="e">
        <f>$I242*IF($G242="Pickup", SUMIFS(NewEmisData!L:L, NewEmisData!$A:$A, "Pickup", NewEmisData!$B:$B, $A242, NewEmisData!$C:$C, $H242, NewEmisData!$D:$D, DX$2), SUMIFS(NewEmisData!L:L, NewEmisData!$A:$A, "LDV", NewEmisData!$B:$B, $A242, NewEmisData!$C:$C, $H242, NewEmisData!$D:$D, DX$2))</f>
        <v>#REF!</v>
      </c>
      <c r="DY242" s="335" t="e">
        <f>$I242*IF($G242="Pickup", SUMIFS(NewEmisData!M:M, NewEmisData!$A:$A, "Pickup", NewEmisData!$B:$B, $A242, NewEmisData!$C:$C, $H242, NewEmisData!$D:$D, DY$2), SUMIFS(NewEmisData!M:M, NewEmisData!$A:$A, "LDV", NewEmisData!$B:$B, $A242, NewEmisData!$C:$C, $H242, NewEmisData!$D:$D, DY$2))</f>
        <v>#REF!</v>
      </c>
      <c r="DZ242" s="335">
        <v>7.3384033848373159E-3</v>
      </c>
      <c r="EA242" s="335" t="e">
        <f t="shared" si="350"/>
        <v>#REF!</v>
      </c>
      <c r="EB242" s="335" t="e">
        <f t="shared" si="351"/>
        <v>#REF!</v>
      </c>
      <c r="EC242" s="335" t="e">
        <f t="shared" si="352"/>
        <v>#REF!</v>
      </c>
      <c r="ED242" s="335" t="e">
        <f t="shared" si="353"/>
        <v>#REF!</v>
      </c>
      <c r="EE242" s="335" t="e">
        <f t="shared" si="354"/>
        <v>#REF!</v>
      </c>
      <c r="EF242" s="335" t="e">
        <f t="shared" si="355"/>
        <v>#REF!</v>
      </c>
      <c r="EG242" s="335" t="e">
        <f t="shared" si="356"/>
        <v>#REF!</v>
      </c>
      <c r="EH242" s="335" t="e">
        <f t="shared" si="357"/>
        <v>#REF!</v>
      </c>
      <c r="EI242" s="335" t="e">
        <f t="shared" si="358"/>
        <v>#REF!</v>
      </c>
      <c r="EJ242" s="335">
        <f t="shared" si="359"/>
        <v>0.18630521230514296</v>
      </c>
      <c r="EK242" s="335" t="e">
        <f t="shared" si="360"/>
        <v>#REF!</v>
      </c>
      <c r="EL242" s="335" t="e">
        <f t="shared" si="361"/>
        <v>#REF!</v>
      </c>
      <c r="EM242" s="335" t="e">
        <f t="shared" si="362"/>
        <v>#REF!</v>
      </c>
      <c r="EN242" s="335" t="e">
        <f t="shared" si="363"/>
        <v>#REF!</v>
      </c>
      <c r="EO242" s="335" t="e">
        <f t="shared" si="364"/>
        <v>#REF!</v>
      </c>
      <c r="EP242" s="335" t="e">
        <f t="shared" si="365"/>
        <v>#REF!</v>
      </c>
      <c r="EQ242" s="335" t="e">
        <f t="shared" si="366"/>
        <v>#REF!</v>
      </c>
      <c r="ER242" s="335" t="e">
        <f t="shared" si="367"/>
        <v>#REF!</v>
      </c>
      <c r="ES242" s="335" t="e">
        <f t="shared" si="368"/>
        <v>#REF!</v>
      </c>
      <c r="ET242" s="335">
        <f t="shared" si="369"/>
        <v>4.1400383479619739E-2</v>
      </c>
      <c r="EU242" s="335" t="e">
        <f t="shared" si="370"/>
        <v>#REF!</v>
      </c>
      <c r="EV242" s="335" t="e">
        <f t="shared" si="371"/>
        <v>#REF!</v>
      </c>
      <c r="EW242" s="335" t="e">
        <f t="shared" si="372"/>
        <v>#REF!</v>
      </c>
      <c r="EX242" s="335" t="e">
        <f t="shared" si="373"/>
        <v>#REF!</v>
      </c>
      <c r="EY242" s="335" t="e">
        <f t="shared" si="374"/>
        <v>#REF!</v>
      </c>
      <c r="EZ242" s="335" t="e">
        <f t="shared" si="375"/>
        <v>#REF!</v>
      </c>
      <c r="FA242" s="335" t="e">
        <f t="shared" si="376"/>
        <v>#REF!</v>
      </c>
      <c r="FB242" s="335" t="e">
        <f t="shared" si="377"/>
        <v>#REF!</v>
      </c>
      <c r="FC242" s="335" t="e">
        <f t="shared" si="378"/>
        <v>#REF!</v>
      </c>
      <c r="FD242" s="335">
        <f t="shared" si="379"/>
        <v>1.7932369531470629E-3</v>
      </c>
      <c r="FE242" s="335" t="e">
        <f t="shared" si="380"/>
        <v>#REF!</v>
      </c>
      <c r="FF242" s="335" t="e">
        <f t="shared" si="381"/>
        <v>#REF!</v>
      </c>
      <c r="FG242" s="335" t="e">
        <f t="shared" si="382"/>
        <v>#REF!</v>
      </c>
      <c r="FH242" s="335" t="e">
        <f t="shared" si="383"/>
        <v>#REF!</v>
      </c>
      <c r="FI242" s="335" t="e">
        <f t="shared" si="384"/>
        <v>#REF!</v>
      </c>
      <c r="FJ242" s="335" t="e">
        <f t="shared" si="385"/>
        <v>#REF!</v>
      </c>
      <c r="FK242" s="335" t="e">
        <f t="shared" si="386"/>
        <v>#REF!</v>
      </c>
      <c r="FL242" s="335" t="e">
        <f t="shared" si="387"/>
        <v>#REF!</v>
      </c>
      <c r="FM242" s="335" t="e">
        <f t="shared" si="388"/>
        <v>#REF!</v>
      </c>
      <c r="FN242" s="335">
        <f t="shared" si="389"/>
        <v>3.3449762373957422E-2</v>
      </c>
      <c r="FO242" s="335" t="e">
        <f t="shared" si="390"/>
        <v>#REF!</v>
      </c>
      <c r="FP242" s="335" t="e">
        <f t="shared" si="391"/>
        <v>#REF!</v>
      </c>
      <c r="FQ242" s="335" t="e">
        <f t="shared" si="392"/>
        <v>#REF!</v>
      </c>
      <c r="FR242" s="335" t="e">
        <f t="shared" si="393"/>
        <v>#REF!</v>
      </c>
      <c r="FS242" s="335" t="e">
        <f t="shared" si="394"/>
        <v>#REF!</v>
      </c>
      <c r="FT242" s="335" t="e">
        <f t="shared" si="395"/>
        <v>#REF!</v>
      </c>
      <c r="FU242" s="335" t="e">
        <f t="shared" si="396"/>
        <v>#REF!</v>
      </c>
      <c r="FV242" s="335" t="e">
        <f t="shared" si="397"/>
        <v>#REF!</v>
      </c>
      <c r="FW242" s="335" t="e">
        <f t="shared" si="398"/>
        <v>#REF!</v>
      </c>
      <c r="FX242" s="335">
        <f t="shared" si="399"/>
        <v>6.7379974655566981E-3</v>
      </c>
    </row>
    <row r="243" spans="1:180" x14ac:dyDescent="0.2">
      <c r="A243" s="305" t="str">
        <f>_xlfn.CONCAT(IF(LEFT(TRIM(A242),1)="*", "*R", "R"), 1+RIGHT(TRIM(A242),1))</f>
        <v>R5</v>
      </c>
      <c r="B243" s="305" t="str">
        <f t="shared" si="436"/>
        <v>TLLSELC300</v>
      </c>
      <c r="C243" s="305" t="str">
        <f t="shared" si="437"/>
        <v>TL.ELC.LS.300</v>
      </c>
      <c r="D243" s="301" t="str">
        <f t="shared" si="438"/>
        <v>bn-vmt, bn-vmt/a</v>
      </c>
      <c r="E243" s="301" t="str">
        <f t="shared" si="439"/>
        <v>TRNELC</v>
      </c>
      <c r="F243" s="301" t="str">
        <f t="shared" si="440"/>
        <v>TL</v>
      </c>
      <c r="G243" s="315" t="s">
        <v>822</v>
      </c>
      <c r="H243" s="315" t="s">
        <v>36</v>
      </c>
      <c r="I243" s="321" t="e">
        <f>#REF!</f>
        <v>#REF!</v>
      </c>
      <c r="J243" s="315" t="str">
        <f t="shared" si="400"/>
        <v>Large SUV-ELC</v>
      </c>
      <c r="K243" s="335" t="e">
        <f>$I243*IF($G243="Pickup", SUMIFS(NewEmisData!E:E, NewEmisData!$A:$A, "Pickup", NewEmisData!$B:$B, $A243, NewEmisData!$C:$C, $H243, NewEmisData!$D:$D, K$2), SUMIFS(NewEmisData!E:E, NewEmisData!$A:$A, "LDV", NewEmisData!$B:$B, $A243, NewEmisData!$C:$C, $H243, NewEmisData!$D:$D, K$2))</f>
        <v>#REF!</v>
      </c>
      <c r="L243" s="335" t="e">
        <f>$I243*IF($G243="Pickup", SUMIFS(NewEmisData!F:F, NewEmisData!$A:$A, "Pickup", NewEmisData!$B:$B, $A243, NewEmisData!$C:$C, $H243, NewEmisData!$D:$D, L$2), SUMIFS(NewEmisData!F:F, NewEmisData!$A:$A, "LDV", NewEmisData!$B:$B, $A243, NewEmisData!$C:$C, $H243, NewEmisData!$D:$D, L$2))</f>
        <v>#REF!</v>
      </c>
      <c r="M243" s="335" t="e">
        <f>$I243*IF($G243="Pickup", SUMIFS(NewEmisData!G:G, NewEmisData!$A:$A, "Pickup", NewEmisData!$B:$B, $A243, NewEmisData!$C:$C, $H243, NewEmisData!$D:$D, M$2), SUMIFS(NewEmisData!G:G, NewEmisData!$A:$A, "LDV", NewEmisData!$B:$B, $A243, NewEmisData!$C:$C, $H243, NewEmisData!$D:$D, M$2))</f>
        <v>#REF!</v>
      </c>
      <c r="N243" s="335" t="e">
        <f>$I243*IF($G243="Pickup", SUMIFS(NewEmisData!H:H, NewEmisData!$A:$A, "Pickup", NewEmisData!$B:$B, $A243, NewEmisData!$C:$C, $H243, NewEmisData!$D:$D, N$2), SUMIFS(NewEmisData!H:H, NewEmisData!$A:$A, "LDV", NewEmisData!$B:$B, $A243, NewEmisData!$C:$C, $H243, NewEmisData!$D:$D, N$2))</f>
        <v>#REF!</v>
      </c>
      <c r="O243" s="335" t="e">
        <f>$I243*IF($G243="Pickup", SUMIFS(NewEmisData!I:I, NewEmisData!$A:$A, "Pickup", NewEmisData!$B:$B, $A243, NewEmisData!$C:$C, $H243, NewEmisData!$D:$D, O$2), SUMIFS(NewEmisData!I:I, NewEmisData!$A:$A, "LDV", NewEmisData!$B:$B, $A243, NewEmisData!$C:$C, $H243, NewEmisData!$D:$D, O$2))</f>
        <v>#REF!</v>
      </c>
      <c r="P243" s="335" t="e">
        <f>$I243*IF($G243="Pickup", SUMIFS(NewEmisData!J:J, NewEmisData!$A:$A, "Pickup", NewEmisData!$B:$B, $A243, NewEmisData!$C:$C, $H243, NewEmisData!$D:$D, P$2), SUMIFS(NewEmisData!J:J, NewEmisData!$A:$A, "LDV", NewEmisData!$B:$B, $A243, NewEmisData!$C:$C, $H243, NewEmisData!$D:$D, P$2))</f>
        <v>#REF!</v>
      </c>
      <c r="Q243" s="335" t="e">
        <f>$I243*IF($G243="Pickup", SUMIFS(NewEmisData!K:K, NewEmisData!$A:$A, "Pickup", NewEmisData!$B:$B, $A243, NewEmisData!$C:$C, $H243, NewEmisData!$D:$D, Q$2), SUMIFS(NewEmisData!K:K, NewEmisData!$A:$A, "LDV", NewEmisData!$B:$B, $A243, NewEmisData!$C:$C, $H243, NewEmisData!$D:$D, Q$2))</f>
        <v>#REF!</v>
      </c>
      <c r="R243" s="335" t="e">
        <f>$I243*IF($G243="Pickup", SUMIFS(NewEmisData!L:L, NewEmisData!$A:$A, "Pickup", NewEmisData!$B:$B, $A243, NewEmisData!$C:$C, $H243, NewEmisData!$D:$D, R$2), SUMIFS(NewEmisData!L:L, NewEmisData!$A:$A, "LDV", NewEmisData!$B:$B, $A243, NewEmisData!$C:$C, $H243, NewEmisData!$D:$D, R$2))</f>
        <v>#REF!</v>
      </c>
      <c r="S243" s="335" t="e">
        <f>$I243*IF($G243="Pickup", SUMIFS(NewEmisData!M:M, NewEmisData!$A:$A, "Pickup", NewEmisData!$B:$B, $A243, NewEmisData!$C:$C, $H243, NewEmisData!$D:$D, S$2), SUMIFS(NewEmisData!M:M, NewEmisData!$A:$A, "LDV", NewEmisData!$B:$B, $A243, NewEmisData!$C:$C, $H243, NewEmisData!$D:$D, S$2))</f>
        <v>#REF!</v>
      </c>
      <c r="T243" s="335">
        <v>0.18630521230514296</v>
      </c>
      <c r="U243" s="335" t="e">
        <f>$I243*IF($G243="Pickup", SUMIFS(NewEmisData!E:E, NewEmisData!$A:$A, "Pickup", NewEmisData!$B:$B, $A243, NewEmisData!$C:$C, $H243, NewEmisData!$D:$D, U$2), SUMIFS(NewEmisData!E:E, NewEmisData!$A:$A, "LDV", NewEmisData!$B:$B, $A243, NewEmisData!$C:$C, $H243, NewEmisData!$D:$D, U$2))</f>
        <v>#REF!</v>
      </c>
      <c r="V243" s="335" t="e">
        <f>$I243*IF($G243="Pickup", SUMIFS(NewEmisData!F:F, NewEmisData!$A:$A, "Pickup", NewEmisData!$B:$B, $A243, NewEmisData!$C:$C, $H243, NewEmisData!$D:$D, V$2), SUMIFS(NewEmisData!F:F, NewEmisData!$A:$A, "LDV", NewEmisData!$B:$B, $A243, NewEmisData!$C:$C, $H243, NewEmisData!$D:$D, V$2))</f>
        <v>#REF!</v>
      </c>
      <c r="W243" s="335" t="e">
        <f>$I243*IF($G243="Pickup", SUMIFS(NewEmisData!G:G, NewEmisData!$A:$A, "Pickup", NewEmisData!$B:$B, $A243, NewEmisData!$C:$C, $H243, NewEmisData!$D:$D, W$2), SUMIFS(NewEmisData!G:G, NewEmisData!$A:$A, "LDV", NewEmisData!$B:$B, $A243, NewEmisData!$C:$C, $H243, NewEmisData!$D:$D, W$2))</f>
        <v>#REF!</v>
      </c>
      <c r="X243" s="335" t="e">
        <f>$I243*IF($G243="Pickup", SUMIFS(NewEmisData!H:H, NewEmisData!$A:$A, "Pickup", NewEmisData!$B:$B, $A243, NewEmisData!$C:$C, $H243, NewEmisData!$D:$D, X$2), SUMIFS(NewEmisData!H:H, NewEmisData!$A:$A, "LDV", NewEmisData!$B:$B, $A243, NewEmisData!$C:$C, $H243, NewEmisData!$D:$D, X$2))</f>
        <v>#REF!</v>
      </c>
      <c r="Y243" s="335" t="e">
        <f>$I243*IF($G243="Pickup", SUMIFS(NewEmisData!I:I, NewEmisData!$A:$A, "Pickup", NewEmisData!$B:$B, $A243, NewEmisData!$C:$C, $H243, NewEmisData!$D:$D, Y$2), SUMIFS(NewEmisData!I:I, NewEmisData!$A:$A, "LDV", NewEmisData!$B:$B, $A243, NewEmisData!$C:$C, $H243, NewEmisData!$D:$D, Y$2))</f>
        <v>#REF!</v>
      </c>
      <c r="Z243" s="335" t="e">
        <f>$I243*IF($G243="Pickup", SUMIFS(NewEmisData!J:J, NewEmisData!$A:$A, "Pickup", NewEmisData!$B:$B, $A243, NewEmisData!$C:$C, $H243, NewEmisData!$D:$D, Z$2), SUMIFS(NewEmisData!J:J, NewEmisData!$A:$A, "LDV", NewEmisData!$B:$B, $A243, NewEmisData!$C:$C, $H243, NewEmisData!$D:$D, Z$2))</f>
        <v>#REF!</v>
      </c>
      <c r="AA243" s="335" t="e">
        <f>$I243*IF($G243="Pickup", SUMIFS(NewEmisData!K:K, NewEmisData!$A:$A, "Pickup", NewEmisData!$B:$B, $A243, NewEmisData!$C:$C, $H243, NewEmisData!$D:$D, AA$2), SUMIFS(NewEmisData!K:K, NewEmisData!$A:$A, "LDV", NewEmisData!$B:$B, $A243, NewEmisData!$C:$C, $H243, NewEmisData!$D:$D, AA$2))</f>
        <v>#REF!</v>
      </c>
      <c r="AB243" s="335" t="e">
        <f>$I243*IF($G243="Pickup", SUMIFS(NewEmisData!L:L, NewEmisData!$A:$A, "Pickup", NewEmisData!$B:$B, $A243, NewEmisData!$C:$C, $H243, NewEmisData!$D:$D, AB$2), SUMIFS(NewEmisData!L:L, NewEmisData!$A:$A, "LDV", NewEmisData!$B:$B, $A243, NewEmisData!$C:$C, $H243, NewEmisData!$D:$D, AB$2))</f>
        <v>#REF!</v>
      </c>
      <c r="AC243" s="335" t="e">
        <f>$I243*IF($G243="Pickup", SUMIFS(NewEmisData!M:M, NewEmisData!$A:$A, "Pickup", NewEmisData!$B:$B, $A243, NewEmisData!$C:$C, $H243, NewEmisData!$D:$D, AC$2), SUMIFS(NewEmisData!M:M, NewEmisData!$A:$A, "LDV", NewEmisData!$B:$B, $A243, NewEmisData!$C:$C, $H243, NewEmisData!$D:$D, AC$2))</f>
        <v>#REF!</v>
      </c>
      <c r="AD243" s="335">
        <v>4.1400383479619739E-2</v>
      </c>
      <c r="AE243" s="335" t="e">
        <f>$I243*IF($G243="Pickup", SUMIFS(NewEmisData!E:E, NewEmisData!$A:$A, "Pickup", NewEmisData!$B:$B, $A243, NewEmisData!$C:$C, $H243, NewEmisData!$D:$D, AE$2), SUMIFS(NewEmisData!E:E, NewEmisData!$A:$A, "LDV", NewEmisData!$B:$B, $A243, NewEmisData!$C:$C, $H243, NewEmisData!$D:$D, AE$2))</f>
        <v>#REF!</v>
      </c>
      <c r="AF243" s="335" t="e">
        <f>$I243*IF($G243="Pickup", SUMIFS(NewEmisData!F:F, NewEmisData!$A:$A, "Pickup", NewEmisData!$B:$B, $A243, NewEmisData!$C:$C, $H243, NewEmisData!$D:$D, AF$2), SUMIFS(NewEmisData!F:F, NewEmisData!$A:$A, "LDV", NewEmisData!$B:$B, $A243, NewEmisData!$C:$C, $H243, NewEmisData!$D:$D, AF$2))</f>
        <v>#REF!</v>
      </c>
      <c r="AG243" s="335" t="e">
        <f>$I243*IF($G243="Pickup", SUMIFS(NewEmisData!G:G, NewEmisData!$A:$A, "Pickup", NewEmisData!$B:$B, $A243, NewEmisData!$C:$C, $H243, NewEmisData!$D:$D, AG$2), SUMIFS(NewEmisData!G:G, NewEmisData!$A:$A, "LDV", NewEmisData!$B:$B, $A243, NewEmisData!$C:$C, $H243, NewEmisData!$D:$D, AG$2))</f>
        <v>#REF!</v>
      </c>
      <c r="AH243" s="335" t="e">
        <f>$I243*IF($G243="Pickup", SUMIFS(NewEmisData!H:H, NewEmisData!$A:$A, "Pickup", NewEmisData!$B:$B, $A243, NewEmisData!$C:$C, $H243, NewEmisData!$D:$D, AH$2), SUMIFS(NewEmisData!H:H, NewEmisData!$A:$A, "LDV", NewEmisData!$B:$B, $A243, NewEmisData!$C:$C, $H243, NewEmisData!$D:$D, AH$2))</f>
        <v>#REF!</v>
      </c>
      <c r="AI243" s="335" t="e">
        <f>$I243*IF($G243="Pickup", SUMIFS(NewEmisData!I:I, NewEmisData!$A:$A, "Pickup", NewEmisData!$B:$B, $A243, NewEmisData!$C:$C, $H243, NewEmisData!$D:$D, AI$2), SUMIFS(NewEmisData!I:I, NewEmisData!$A:$A, "LDV", NewEmisData!$B:$B, $A243, NewEmisData!$C:$C, $H243, NewEmisData!$D:$D, AI$2))</f>
        <v>#REF!</v>
      </c>
      <c r="AJ243" s="335" t="e">
        <f>$I243*IF($G243="Pickup", SUMIFS(NewEmisData!J:J, NewEmisData!$A:$A, "Pickup", NewEmisData!$B:$B, $A243, NewEmisData!$C:$C, $H243, NewEmisData!$D:$D, AJ$2), SUMIFS(NewEmisData!J:J, NewEmisData!$A:$A, "LDV", NewEmisData!$B:$B, $A243, NewEmisData!$C:$C, $H243, NewEmisData!$D:$D, AJ$2))</f>
        <v>#REF!</v>
      </c>
      <c r="AK243" s="335" t="e">
        <f>$I243*IF($G243="Pickup", SUMIFS(NewEmisData!K:K, NewEmisData!$A:$A, "Pickup", NewEmisData!$B:$B, $A243, NewEmisData!$C:$C, $H243, NewEmisData!$D:$D, AK$2), SUMIFS(NewEmisData!K:K, NewEmisData!$A:$A, "LDV", NewEmisData!$B:$B, $A243, NewEmisData!$C:$C, $H243, NewEmisData!$D:$D, AK$2))</f>
        <v>#REF!</v>
      </c>
      <c r="AL243" s="335" t="e">
        <f>$I243*IF($G243="Pickup", SUMIFS(NewEmisData!L:L, NewEmisData!$A:$A, "Pickup", NewEmisData!$B:$B, $A243, NewEmisData!$C:$C, $H243, NewEmisData!$D:$D, AL$2), SUMIFS(NewEmisData!L:L, NewEmisData!$A:$A, "LDV", NewEmisData!$B:$B, $A243, NewEmisData!$C:$C, $H243, NewEmisData!$D:$D, AL$2))</f>
        <v>#REF!</v>
      </c>
      <c r="AM243" s="335" t="e">
        <f>$I243*IF($G243="Pickup", SUMIFS(NewEmisData!M:M, NewEmisData!$A:$A, "Pickup", NewEmisData!$B:$B, $A243, NewEmisData!$C:$C, $H243, NewEmisData!$D:$D, AM$2), SUMIFS(NewEmisData!M:M, NewEmisData!$A:$A, "LDV", NewEmisData!$B:$B, $A243, NewEmisData!$C:$C, $H243, NewEmisData!$D:$D, AM$2))</f>
        <v>#REF!</v>
      </c>
      <c r="AN243" s="335">
        <v>1.7932369531470629E-3</v>
      </c>
      <c r="AO243" s="335" t="e">
        <f>$I243*IF($G243="Pickup", SUMIFS(NewEmisData!E:E, NewEmisData!$A:$A, "Pickup", NewEmisData!$B:$B, $A243, NewEmisData!$C:$C, $H243, NewEmisData!$D:$D, AO$2), SUMIFS(NewEmisData!E:E, NewEmisData!$A:$A, "LDV", NewEmisData!$B:$B, $A243, NewEmisData!$C:$C, $H243, NewEmisData!$D:$D, AO$2))</f>
        <v>#REF!</v>
      </c>
      <c r="AP243" s="335" t="e">
        <f>$I243*IF($G243="Pickup", SUMIFS(NewEmisData!F:F, NewEmisData!$A:$A, "Pickup", NewEmisData!$B:$B, $A243, NewEmisData!$C:$C, $H243, NewEmisData!$D:$D, AP$2), SUMIFS(NewEmisData!F:F, NewEmisData!$A:$A, "LDV", NewEmisData!$B:$B, $A243, NewEmisData!$C:$C, $H243, NewEmisData!$D:$D, AP$2))</f>
        <v>#REF!</v>
      </c>
      <c r="AQ243" s="335" t="e">
        <f>$I243*IF($G243="Pickup", SUMIFS(NewEmisData!G:G, NewEmisData!$A:$A, "Pickup", NewEmisData!$B:$B, $A243, NewEmisData!$C:$C, $H243, NewEmisData!$D:$D, AQ$2), SUMIFS(NewEmisData!G:G, NewEmisData!$A:$A, "LDV", NewEmisData!$B:$B, $A243, NewEmisData!$C:$C, $H243, NewEmisData!$D:$D, AQ$2))</f>
        <v>#REF!</v>
      </c>
      <c r="AR243" s="335" t="e">
        <f>$I243*IF($G243="Pickup", SUMIFS(NewEmisData!H:H, NewEmisData!$A:$A, "Pickup", NewEmisData!$B:$B, $A243, NewEmisData!$C:$C, $H243, NewEmisData!$D:$D, AR$2), SUMIFS(NewEmisData!H:H, NewEmisData!$A:$A, "LDV", NewEmisData!$B:$B, $A243, NewEmisData!$C:$C, $H243, NewEmisData!$D:$D, AR$2))</f>
        <v>#REF!</v>
      </c>
      <c r="AS243" s="335" t="e">
        <f>$I243*IF($G243="Pickup", SUMIFS(NewEmisData!I:I, NewEmisData!$A:$A, "Pickup", NewEmisData!$B:$B, $A243, NewEmisData!$C:$C, $H243, NewEmisData!$D:$D, AS$2), SUMIFS(NewEmisData!I:I, NewEmisData!$A:$A, "LDV", NewEmisData!$B:$B, $A243, NewEmisData!$C:$C, $H243, NewEmisData!$D:$D, AS$2))</f>
        <v>#REF!</v>
      </c>
      <c r="AT243" s="335" t="e">
        <f>$I243*IF($G243="Pickup", SUMIFS(NewEmisData!J:J, NewEmisData!$A:$A, "Pickup", NewEmisData!$B:$B, $A243, NewEmisData!$C:$C, $H243, NewEmisData!$D:$D, AT$2), SUMIFS(NewEmisData!J:J, NewEmisData!$A:$A, "LDV", NewEmisData!$B:$B, $A243, NewEmisData!$C:$C, $H243, NewEmisData!$D:$D, AT$2))</f>
        <v>#REF!</v>
      </c>
      <c r="AU243" s="335" t="e">
        <f>$I243*IF($G243="Pickup", SUMIFS(NewEmisData!K:K, NewEmisData!$A:$A, "Pickup", NewEmisData!$B:$B, $A243, NewEmisData!$C:$C, $H243, NewEmisData!$D:$D, AU$2), SUMIFS(NewEmisData!K:K, NewEmisData!$A:$A, "LDV", NewEmisData!$B:$B, $A243, NewEmisData!$C:$C, $H243, NewEmisData!$D:$D, AU$2))</f>
        <v>#REF!</v>
      </c>
      <c r="AV243" s="335" t="e">
        <f>$I243*IF($G243="Pickup", SUMIFS(NewEmisData!L:L, NewEmisData!$A:$A, "Pickup", NewEmisData!$B:$B, $A243, NewEmisData!$C:$C, $H243, NewEmisData!$D:$D, AV$2), SUMIFS(NewEmisData!L:L, NewEmisData!$A:$A, "LDV", NewEmisData!$B:$B, $A243, NewEmisData!$C:$C, $H243, NewEmisData!$D:$D, AV$2))</f>
        <v>#REF!</v>
      </c>
      <c r="AW243" s="335" t="e">
        <f>$I243*IF($G243="Pickup", SUMIFS(NewEmisData!M:M, NewEmisData!$A:$A, "Pickup", NewEmisData!$B:$B, $A243, NewEmisData!$C:$C, $H243, NewEmisData!$D:$D, AW$2), SUMIFS(NewEmisData!M:M, NewEmisData!$A:$A, "LDV", NewEmisData!$B:$B, $A243, NewEmisData!$C:$C, $H243, NewEmisData!$D:$D, AW$2))</f>
        <v>#REF!</v>
      </c>
      <c r="AX243" s="335">
        <v>3.3449762373957422E-2</v>
      </c>
      <c r="AY243" s="335" t="e">
        <f>$I243*IF($G243="Pickup", SUMIFS(NewEmisData!E:E, NewEmisData!$A:$A, "Pickup", NewEmisData!$B:$B, $A243, NewEmisData!$C:$C, $H243, NewEmisData!$D:$D, AY$2), SUMIFS(NewEmisData!E:E, NewEmisData!$A:$A, "LDV", NewEmisData!$B:$B, $A243, NewEmisData!$C:$C, $H243, NewEmisData!$D:$D, AY$2))</f>
        <v>#REF!</v>
      </c>
      <c r="AZ243" s="335" t="e">
        <f>$I243*IF($G243="Pickup", SUMIFS(NewEmisData!F:F, NewEmisData!$A:$A, "Pickup", NewEmisData!$B:$B, $A243, NewEmisData!$C:$C, $H243, NewEmisData!$D:$D, AZ$2), SUMIFS(NewEmisData!F:F, NewEmisData!$A:$A, "LDV", NewEmisData!$B:$B, $A243, NewEmisData!$C:$C, $H243, NewEmisData!$D:$D, AZ$2))</f>
        <v>#REF!</v>
      </c>
      <c r="BA243" s="335" t="e">
        <f>$I243*IF($G243="Pickup", SUMIFS(NewEmisData!G:G, NewEmisData!$A:$A, "Pickup", NewEmisData!$B:$B, $A243, NewEmisData!$C:$C, $H243, NewEmisData!$D:$D, BA$2), SUMIFS(NewEmisData!G:G, NewEmisData!$A:$A, "LDV", NewEmisData!$B:$B, $A243, NewEmisData!$C:$C, $H243, NewEmisData!$D:$D, BA$2))</f>
        <v>#REF!</v>
      </c>
      <c r="BB243" s="335" t="e">
        <f>$I243*IF($G243="Pickup", SUMIFS(NewEmisData!H:H, NewEmisData!$A:$A, "Pickup", NewEmisData!$B:$B, $A243, NewEmisData!$C:$C, $H243, NewEmisData!$D:$D, BB$2), SUMIFS(NewEmisData!H:H, NewEmisData!$A:$A, "LDV", NewEmisData!$B:$B, $A243, NewEmisData!$C:$C, $H243, NewEmisData!$D:$D, BB$2))</f>
        <v>#REF!</v>
      </c>
      <c r="BC243" s="335" t="e">
        <f>$I243*IF($G243="Pickup", SUMIFS(NewEmisData!I:I, NewEmisData!$A:$A, "Pickup", NewEmisData!$B:$B, $A243, NewEmisData!$C:$C, $H243, NewEmisData!$D:$D, BC$2), SUMIFS(NewEmisData!I:I, NewEmisData!$A:$A, "LDV", NewEmisData!$B:$B, $A243, NewEmisData!$C:$C, $H243, NewEmisData!$D:$D, BC$2))</f>
        <v>#REF!</v>
      </c>
      <c r="BD243" s="335" t="e">
        <f>$I243*IF($G243="Pickup", SUMIFS(NewEmisData!J:J, NewEmisData!$A:$A, "Pickup", NewEmisData!$B:$B, $A243, NewEmisData!$C:$C, $H243, NewEmisData!$D:$D, BD$2), SUMIFS(NewEmisData!J:J, NewEmisData!$A:$A, "LDV", NewEmisData!$B:$B, $A243, NewEmisData!$C:$C, $H243, NewEmisData!$D:$D, BD$2))</f>
        <v>#REF!</v>
      </c>
      <c r="BE243" s="335" t="e">
        <f>$I243*IF($G243="Pickup", SUMIFS(NewEmisData!K:K, NewEmisData!$A:$A, "Pickup", NewEmisData!$B:$B, $A243, NewEmisData!$C:$C, $H243, NewEmisData!$D:$D, BE$2), SUMIFS(NewEmisData!K:K, NewEmisData!$A:$A, "LDV", NewEmisData!$B:$B, $A243, NewEmisData!$C:$C, $H243, NewEmisData!$D:$D, BE$2))</f>
        <v>#REF!</v>
      </c>
      <c r="BF243" s="335" t="e">
        <f>$I243*IF($G243="Pickup", SUMIFS(NewEmisData!L:L, NewEmisData!$A:$A, "Pickup", NewEmisData!$B:$B, $A243, NewEmisData!$C:$C, $H243, NewEmisData!$D:$D, BF$2), SUMIFS(NewEmisData!L:L, NewEmisData!$A:$A, "LDV", NewEmisData!$B:$B, $A243, NewEmisData!$C:$C, $H243, NewEmisData!$D:$D, BF$2))</f>
        <v>#REF!</v>
      </c>
      <c r="BG243" s="335" t="e">
        <f>$I243*IF($G243="Pickup", SUMIFS(NewEmisData!M:M, NewEmisData!$A:$A, "Pickup", NewEmisData!$B:$B, $A243, NewEmisData!$C:$C, $H243, NewEmisData!$D:$D, BG$2), SUMIFS(NewEmisData!M:M, NewEmisData!$A:$A, "LDV", NewEmisData!$B:$B, $A243, NewEmisData!$C:$C, $H243, NewEmisData!$D:$D, BG$2))</f>
        <v>#REF!</v>
      </c>
      <c r="BH243" s="335">
        <v>6.7379974655566981E-3</v>
      </c>
      <c r="BI243" s="335" t="e">
        <f>$I243*IF($G243="Pickup", SUMIFS(NewEmisData!E:E, NewEmisData!$A:$A, "Pickup", NewEmisData!$B:$B, $A243, NewEmisData!$C:$C, $H243, NewEmisData!$D:$D, BI$2), SUMIFS(NewEmisData!E:E, NewEmisData!$A:$A, "LDV", NewEmisData!$B:$B, $A243, NewEmisData!$C:$C, $H243, NewEmisData!$D:$D, BI$2))</f>
        <v>#REF!</v>
      </c>
      <c r="BJ243" s="335" t="e">
        <f>$I243*IF($G243="Pickup", SUMIFS(NewEmisData!F:F, NewEmisData!$A:$A, "Pickup", NewEmisData!$B:$B, $A243, NewEmisData!$C:$C, $H243, NewEmisData!$D:$D, BJ$2), SUMIFS(NewEmisData!F:F, NewEmisData!$A:$A, "LDV", NewEmisData!$B:$B, $A243, NewEmisData!$C:$C, $H243, NewEmisData!$D:$D, BJ$2))</f>
        <v>#REF!</v>
      </c>
      <c r="BK243" s="335" t="e">
        <f>$I243*IF($G243="Pickup", SUMIFS(NewEmisData!G:G, NewEmisData!$A:$A, "Pickup", NewEmisData!$B:$B, $A243, NewEmisData!$C:$C, $H243, NewEmisData!$D:$D, BK$2), SUMIFS(NewEmisData!G:G, NewEmisData!$A:$A, "LDV", NewEmisData!$B:$B, $A243, NewEmisData!$C:$C, $H243, NewEmisData!$D:$D, BK$2))</f>
        <v>#REF!</v>
      </c>
      <c r="BL243" s="335" t="e">
        <f>$I243*IF($G243="Pickup", SUMIFS(NewEmisData!H:H, NewEmisData!$A:$A, "Pickup", NewEmisData!$B:$B, $A243, NewEmisData!$C:$C, $H243, NewEmisData!$D:$D, BL$2), SUMIFS(NewEmisData!H:H, NewEmisData!$A:$A, "LDV", NewEmisData!$B:$B, $A243, NewEmisData!$C:$C, $H243, NewEmisData!$D:$D, BL$2))</f>
        <v>#REF!</v>
      </c>
      <c r="BM243" s="335" t="e">
        <f>$I243*IF($G243="Pickup", SUMIFS(NewEmisData!I:I, NewEmisData!$A:$A, "Pickup", NewEmisData!$B:$B, $A243, NewEmisData!$C:$C, $H243, NewEmisData!$D:$D, BM$2), SUMIFS(NewEmisData!I:I, NewEmisData!$A:$A, "LDV", NewEmisData!$B:$B, $A243, NewEmisData!$C:$C, $H243, NewEmisData!$D:$D, BM$2))</f>
        <v>#REF!</v>
      </c>
      <c r="BN243" s="335" t="e">
        <f>$I243*IF($G243="Pickup", SUMIFS(NewEmisData!J:J, NewEmisData!$A:$A, "Pickup", NewEmisData!$B:$B, $A243, NewEmisData!$C:$C, $H243, NewEmisData!$D:$D, BN$2), SUMIFS(NewEmisData!J:J, NewEmisData!$A:$A, "LDV", NewEmisData!$B:$B, $A243, NewEmisData!$C:$C, $H243, NewEmisData!$D:$D, BN$2))</f>
        <v>#REF!</v>
      </c>
      <c r="BO243" s="335" t="e">
        <f>$I243*IF($G243="Pickup", SUMIFS(NewEmisData!K:K, NewEmisData!$A:$A, "Pickup", NewEmisData!$B:$B, $A243, NewEmisData!$C:$C, $H243, NewEmisData!$D:$D, BO$2), SUMIFS(NewEmisData!K:K, NewEmisData!$A:$A, "LDV", NewEmisData!$B:$B, $A243, NewEmisData!$C:$C, $H243, NewEmisData!$D:$D, BO$2))</f>
        <v>#REF!</v>
      </c>
      <c r="BP243" s="335" t="e">
        <f>$I243*IF($G243="Pickup", SUMIFS(NewEmisData!L:L, NewEmisData!$A:$A, "Pickup", NewEmisData!$B:$B, $A243, NewEmisData!$C:$C, $H243, NewEmisData!$D:$D, BP$2), SUMIFS(NewEmisData!L:L, NewEmisData!$A:$A, "LDV", NewEmisData!$B:$B, $A243, NewEmisData!$C:$C, $H243, NewEmisData!$D:$D, BP$2))</f>
        <v>#REF!</v>
      </c>
      <c r="BQ243" s="335" t="e">
        <f>$I243*IF($G243="Pickup", SUMIFS(NewEmisData!M:M, NewEmisData!$A:$A, "Pickup", NewEmisData!$B:$B, $A243, NewEmisData!$C:$C, $H243, NewEmisData!$D:$D, BQ$2), SUMIFS(NewEmisData!M:M, NewEmisData!$A:$A, "LDV", NewEmisData!$B:$B, $A243, NewEmisData!$C:$C, $H243, NewEmisData!$D:$D, BQ$2))</f>
        <v>#REF!</v>
      </c>
      <c r="BR243" s="335">
        <v>0.9864641678386572</v>
      </c>
      <c r="BS243" s="335" t="e">
        <f>$I243*IF($G243="Pickup", SUMIFS(NewEmisData!E:E, NewEmisData!$A:$A, "Pickup", NewEmisData!$B:$B, $A243, NewEmisData!$C:$C, $H243, NewEmisData!$D:$D, BS$2), SUMIFS(NewEmisData!E:E, NewEmisData!$A:$A, "LDV", NewEmisData!$B:$B, $A243, NewEmisData!$C:$C, $H243, NewEmisData!$D:$D, BS$2))</f>
        <v>#REF!</v>
      </c>
      <c r="BT243" s="335" t="e">
        <f>$I243*IF($G243="Pickup", SUMIFS(NewEmisData!F:F, NewEmisData!$A:$A, "Pickup", NewEmisData!$B:$B, $A243, NewEmisData!$C:$C, $H243, NewEmisData!$D:$D, BT$2), SUMIFS(NewEmisData!F:F, NewEmisData!$A:$A, "LDV", NewEmisData!$B:$B, $A243, NewEmisData!$C:$C, $H243, NewEmisData!$D:$D, BT$2))</f>
        <v>#REF!</v>
      </c>
      <c r="BU243" s="335" t="e">
        <f>$I243*IF($G243="Pickup", SUMIFS(NewEmisData!G:G, NewEmisData!$A:$A, "Pickup", NewEmisData!$B:$B, $A243, NewEmisData!$C:$C, $H243, NewEmisData!$D:$D, BU$2), SUMIFS(NewEmisData!G:G, NewEmisData!$A:$A, "LDV", NewEmisData!$B:$B, $A243, NewEmisData!$C:$C, $H243, NewEmisData!$D:$D, BU$2))</f>
        <v>#REF!</v>
      </c>
      <c r="BV243" s="335" t="e">
        <f>$I243*IF($G243="Pickup", SUMIFS(NewEmisData!H:H, NewEmisData!$A:$A, "Pickup", NewEmisData!$B:$B, $A243, NewEmisData!$C:$C, $H243, NewEmisData!$D:$D, BV$2), SUMIFS(NewEmisData!H:H, NewEmisData!$A:$A, "LDV", NewEmisData!$B:$B, $A243, NewEmisData!$C:$C, $H243, NewEmisData!$D:$D, BV$2))</f>
        <v>#REF!</v>
      </c>
      <c r="BW243" s="335" t="e">
        <f>$I243*IF($G243="Pickup", SUMIFS(NewEmisData!I:I, NewEmisData!$A:$A, "Pickup", NewEmisData!$B:$B, $A243, NewEmisData!$C:$C, $H243, NewEmisData!$D:$D, BW$2), SUMIFS(NewEmisData!I:I, NewEmisData!$A:$A, "LDV", NewEmisData!$B:$B, $A243, NewEmisData!$C:$C, $H243, NewEmisData!$D:$D, BW$2))</f>
        <v>#REF!</v>
      </c>
      <c r="BX243" s="335" t="e">
        <f>$I243*IF($G243="Pickup", SUMIFS(NewEmisData!J:J, NewEmisData!$A:$A, "Pickup", NewEmisData!$B:$B, $A243, NewEmisData!$C:$C, $H243, NewEmisData!$D:$D, BX$2), SUMIFS(NewEmisData!J:J, NewEmisData!$A:$A, "LDV", NewEmisData!$B:$B, $A243, NewEmisData!$C:$C, $H243, NewEmisData!$D:$D, BX$2))</f>
        <v>#REF!</v>
      </c>
      <c r="BY243" s="335" t="e">
        <f>$I243*IF($G243="Pickup", SUMIFS(NewEmisData!K:K, NewEmisData!$A:$A, "Pickup", NewEmisData!$B:$B, $A243, NewEmisData!$C:$C, $H243, NewEmisData!$D:$D, BY$2), SUMIFS(NewEmisData!K:K, NewEmisData!$A:$A, "LDV", NewEmisData!$B:$B, $A243, NewEmisData!$C:$C, $H243, NewEmisData!$D:$D, BY$2))</f>
        <v>#REF!</v>
      </c>
      <c r="BZ243" s="335" t="e">
        <f>$I243*IF($G243="Pickup", SUMIFS(NewEmisData!L:L, NewEmisData!$A:$A, "Pickup", NewEmisData!$B:$B, $A243, NewEmisData!$C:$C, $H243, NewEmisData!$D:$D, BZ$2), SUMIFS(NewEmisData!L:L, NewEmisData!$A:$A, "LDV", NewEmisData!$B:$B, $A243, NewEmisData!$C:$C, $H243, NewEmisData!$D:$D, BZ$2))</f>
        <v>#REF!</v>
      </c>
      <c r="CA243" s="335" t="e">
        <f>$I243*IF($G243="Pickup", SUMIFS(NewEmisData!M:M, NewEmisData!$A:$A, "Pickup", NewEmisData!$B:$B, $A243, NewEmisData!$C:$C, $H243, NewEmisData!$D:$D, CA$2), SUMIFS(NewEmisData!M:M, NewEmisData!$A:$A, "LDV", NewEmisData!$B:$B, $A243, NewEmisData!$C:$C, $H243, NewEmisData!$D:$D, CA$2))</f>
        <v>#REF!</v>
      </c>
      <c r="CB243" s="335">
        <v>4.2418574417464452E-2</v>
      </c>
      <c r="CC243" s="335" t="e">
        <f>$I243*IF($G243="Pickup", SUMIFS(NewEmisData!E:E, NewEmisData!$A:$A, "Pickup", NewEmisData!$B:$B, $A243, NewEmisData!$C:$C, $H243, NewEmisData!$D:$D, CC$2), SUMIFS(NewEmisData!E:E, NewEmisData!$A:$A, "LDV", NewEmisData!$B:$B, $A243, NewEmisData!$C:$C, $H243, NewEmisData!$D:$D, CC$2))</f>
        <v>#REF!</v>
      </c>
      <c r="CD243" s="335" t="e">
        <f>$I243*IF($G243="Pickup", SUMIFS(NewEmisData!F:F, NewEmisData!$A:$A, "Pickup", NewEmisData!$B:$B, $A243, NewEmisData!$C:$C, $H243, NewEmisData!$D:$D, CD$2), SUMIFS(NewEmisData!F:F, NewEmisData!$A:$A, "LDV", NewEmisData!$B:$B, $A243, NewEmisData!$C:$C, $H243, NewEmisData!$D:$D, CD$2))</f>
        <v>#REF!</v>
      </c>
      <c r="CE243" s="335" t="e">
        <f>$I243*IF($G243="Pickup", SUMIFS(NewEmisData!G:G, NewEmisData!$A:$A, "Pickup", NewEmisData!$B:$B, $A243, NewEmisData!$C:$C, $H243, NewEmisData!$D:$D, CE$2), SUMIFS(NewEmisData!G:G, NewEmisData!$A:$A, "LDV", NewEmisData!$B:$B, $A243, NewEmisData!$C:$C, $H243, NewEmisData!$D:$D, CE$2))</f>
        <v>#REF!</v>
      </c>
      <c r="CF243" s="335" t="e">
        <f>$I243*IF($G243="Pickup", SUMIFS(NewEmisData!H:H, NewEmisData!$A:$A, "Pickup", NewEmisData!$B:$B, $A243, NewEmisData!$C:$C, $H243, NewEmisData!$D:$D, CF$2), SUMIFS(NewEmisData!H:H, NewEmisData!$A:$A, "LDV", NewEmisData!$B:$B, $A243, NewEmisData!$C:$C, $H243, NewEmisData!$D:$D, CF$2))</f>
        <v>#REF!</v>
      </c>
      <c r="CG243" s="335" t="e">
        <f>$I243*IF($G243="Pickup", SUMIFS(NewEmisData!I:I, NewEmisData!$A:$A, "Pickup", NewEmisData!$B:$B, $A243, NewEmisData!$C:$C, $H243, NewEmisData!$D:$D, CG$2), SUMIFS(NewEmisData!I:I, NewEmisData!$A:$A, "LDV", NewEmisData!$B:$B, $A243, NewEmisData!$C:$C, $H243, NewEmisData!$D:$D, CG$2))</f>
        <v>#REF!</v>
      </c>
      <c r="CH243" s="335" t="e">
        <f>$I243*IF($G243="Pickup", SUMIFS(NewEmisData!J:J, NewEmisData!$A:$A, "Pickup", NewEmisData!$B:$B, $A243, NewEmisData!$C:$C, $H243, NewEmisData!$D:$D, CH$2), SUMIFS(NewEmisData!J:J, NewEmisData!$A:$A, "LDV", NewEmisData!$B:$B, $A243, NewEmisData!$C:$C, $H243, NewEmisData!$D:$D, CH$2))</f>
        <v>#REF!</v>
      </c>
      <c r="CI243" s="335" t="e">
        <f>$I243*IF($G243="Pickup", SUMIFS(NewEmisData!K:K, NewEmisData!$A:$A, "Pickup", NewEmisData!$B:$B, $A243, NewEmisData!$C:$C, $H243, NewEmisData!$D:$D, CI$2), SUMIFS(NewEmisData!K:K, NewEmisData!$A:$A, "LDV", NewEmisData!$B:$B, $A243, NewEmisData!$C:$C, $H243, NewEmisData!$D:$D, CI$2))</f>
        <v>#REF!</v>
      </c>
      <c r="CJ243" s="335" t="e">
        <f>$I243*IF($G243="Pickup", SUMIFS(NewEmisData!L:L, NewEmisData!$A:$A, "Pickup", NewEmisData!$B:$B, $A243, NewEmisData!$C:$C, $H243, NewEmisData!$D:$D, CJ$2), SUMIFS(NewEmisData!L:L, NewEmisData!$A:$A, "LDV", NewEmisData!$B:$B, $A243, NewEmisData!$C:$C, $H243, NewEmisData!$D:$D, CJ$2))</f>
        <v>#REF!</v>
      </c>
      <c r="CK243" s="335" t="e">
        <f>$I243*IF($G243="Pickup", SUMIFS(NewEmisData!M:M, NewEmisData!$A:$A, "Pickup", NewEmisData!$B:$B, $A243, NewEmisData!$C:$C, $H243, NewEmisData!$D:$D, CK$2), SUMIFS(NewEmisData!M:M, NewEmisData!$A:$A, "LDV", NewEmisData!$B:$B, $A243, NewEmisData!$C:$C, $H243, NewEmisData!$D:$D, CK$2))</f>
        <v>#REF!</v>
      </c>
      <c r="CL243" s="335">
        <v>1.534212041318854E-2</v>
      </c>
      <c r="CM243" s="335" t="e">
        <f>$I243*IF($G243="Pickup", SUMIFS(NewEmisData!E:E, NewEmisData!$A:$A, "Pickup", NewEmisData!$B:$B, $A243, NewEmisData!$C:$C, $H243, NewEmisData!$D:$D, CM$2), SUMIFS(NewEmisData!E:E, NewEmisData!$A:$A, "LDV", NewEmisData!$B:$B, $A243, NewEmisData!$C:$C, $H243, NewEmisData!$D:$D, CM$2))</f>
        <v>#REF!</v>
      </c>
      <c r="CN243" s="335" t="e">
        <f>$I243*IF($G243="Pickup", SUMIFS(NewEmisData!F:F, NewEmisData!$A:$A, "Pickup", NewEmisData!$B:$B, $A243, NewEmisData!$C:$C, $H243, NewEmisData!$D:$D, CN$2), SUMIFS(NewEmisData!F:F, NewEmisData!$A:$A, "LDV", NewEmisData!$B:$B, $A243, NewEmisData!$C:$C, $H243, NewEmisData!$D:$D, CN$2))</f>
        <v>#REF!</v>
      </c>
      <c r="CO243" s="335" t="e">
        <f>$I243*IF($G243="Pickup", SUMIFS(NewEmisData!G:G, NewEmisData!$A:$A, "Pickup", NewEmisData!$B:$B, $A243, NewEmisData!$C:$C, $H243, NewEmisData!$D:$D, CO$2), SUMIFS(NewEmisData!G:G, NewEmisData!$A:$A, "LDV", NewEmisData!$B:$B, $A243, NewEmisData!$C:$C, $H243, NewEmisData!$D:$D, CO$2))</f>
        <v>#REF!</v>
      </c>
      <c r="CP243" s="335" t="e">
        <f>$I243*IF($G243="Pickup", SUMIFS(NewEmisData!H:H, NewEmisData!$A:$A, "Pickup", NewEmisData!$B:$B, $A243, NewEmisData!$C:$C, $H243, NewEmisData!$D:$D, CP$2), SUMIFS(NewEmisData!H:H, NewEmisData!$A:$A, "LDV", NewEmisData!$B:$B, $A243, NewEmisData!$C:$C, $H243, NewEmisData!$D:$D, CP$2))</f>
        <v>#REF!</v>
      </c>
      <c r="CQ243" s="335" t="e">
        <f>$I243*IF($G243="Pickup", SUMIFS(NewEmisData!I:I, NewEmisData!$A:$A, "Pickup", NewEmisData!$B:$B, $A243, NewEmisData!$C:$C, $H243, NewEmisData!$D:$D, CQ$2), SUMIFS(NewEmisData!I:I, NewEmisData!$A:$A, "LDV", NewEmisData!$B:$B, $A243, NewEmisData!$C:$C, $H243, NewEmisData!$D:$D, CQ$2))</f>
        <v>#REF!</v>
      </c>
      <c r="CR243" s="335" t="e">
        <f>$I243*IF($G243="Pickup", SUMIFS(NewEmisData!J:J, NewEmisData!$A:$A, "Pickup", NewEmisData!$B:$B, $A243, NewEmisData!$C:$C, $H243, NewEmisData!$D:$D, CR$2), SUMIFS(NewEmisData!J:J, NewEmisData!$A:$A, "LDV", NewEmisData!$B:$B, $A243, NewEmisData!$C:$C, $H243, NewEmisData!$D:$D, CR$2))</f>
        <v>#REF!</v>
      </c>
      <c r="CS243" s="335" t="e">
        <f>$I243*IF($G243="Pickup", SUMIFS(NewEmisData!K:K, NewEmisData!$A:$A, "Pickup", NewEmisData!$B:$B, $A243, NewEmisData!$C:$C, $H243, NewEmisData!$D:$D, CS$2), SUMIFS(NewEmisData!K:K, NewEmisData!$A:$A, "LDV", NewEmisData!$B:$B, $A243, NewEmisData!$C:$C, $H243, NewEmisData!$D:$D, CS$2))</f>
        <v>#REF!</v>
      </c>
      <c r="CT243" s="335" t="e">
        <f>$I243*IF($G243="Pickup", SUMIFS(NewEmisData!L:L, NewEmisData!$A:$A, "Pickup", NewEmisData!$B:$B, $A243, NewEmisData!$C:$C, $H243, NewEmisData!$D:$D, CT$2), SUMIFS(NewEmisData!L:L, NewEmisData!$A:$A, "LDV", NewEmisData!$B:$B, $A243, NewEmisData!$C:$C, $H243, NewEmisData!$D:$D, CT$2))</f>
        <v>#REF!</v>
      </c>
      <c r="CU243" s="335" t="e">
        <f>$I243*IF($G243="Pickup", SUMIFS(NewEmisData!M:M, NewEmisData!$A:$A, "Pickup", NewEmisData!$B:$B, $A243, NewEmisData!$C:$C, $H243, NewEmisData!$D:$D, CU$2), SUMIFS(NewEmisData!M:M, NewEmisData!$A:$A, "LDV", NewEmisData!$B:$B, $A243, NewEmisData!$C:$C, $H243, NewEmisData!$D:$D, CU$2))</f>
        <v>#REF!</v>
      </c>
      <c r="CV243" s="335">
        <v>4.7566497296473616E-3</v>
      </c>
      <c r="CW243" s="335">
        <v>2.2916065704373795E-3</v>
      </c>
      <c r="CX243" s="335">
        <v>1.8746702166884215E-3</v>
      </c>
      <c r="CY243" s="335">
        <v>1.5173254739063334E-3</v>
      </c>
      <c r="CZ243" s="335">
        <v>1.2796299371776378E-3</v>
      </c>
      <c r="DA243" s="335">
        <v>9.7820221375331286E-4</v>
      </c>
      <c r="DB243" s="335">
        <v>7.6885754354862003E-4</v>
      </c>
      <c r="DC243" s="335">
        <v>7.4349846546621222E-4</v>
      </c>
      <c r="DD243" s="335">
        <v>7.2935869112507378E-4</v>
      </c>
      <c r="DE243" s="335">
        <v>7.2476795409733496E-4</v>
      </c>
      <c r="DF243" s="335">
        <v>7.2476795409733496E-4</v>
      </c>
      <c r="DG243" s="335" t="e">
        <f>$I243*IF($G243="Pickup", SUMIFS(NewEmisData!E:E, NewEmisData!$A:$A, "Pickup", NewEmisData!$B:$B, $A243, NewEmisData!$C:$C, $H243, NewEmisData!$D:$D, DG$2), SUMIFS(NewEmisData!E:E, NewEmisData!$A:$A, "LDV", NewEmisData!$B:$B, $A243, NewEmisData!$C:$C, $H243, NewEmisData!$D:$D, DG$2))</f>
        <v>#REF!</v>
      </c>
      <c r="DH243" s="335" t="e">
        <f>$I243*IF($G243="Pickup", SUMIFS(NewEmisData!F:F, NewEmisData!$A:$A, "Pickup", NewEmisData!$B:$B, $A243, NewEmisData!$C:$C, $H243, NewEmisData!$D:$D, DH$2), SUMIFS(NewEmisData!F:F, NewEmisData!$A:$A, "LDV", NewEmisData!$B:$B, $A243, NewEmisData!$C:$C, $H243, NewEmisData!$D:$D, DH$2))</f>
        <v>#REF!</v>
      </c>
      <c r="DI243" s="335" t="e">
        <f>$I243*IF($G243="Pickup", SUMIFS(NewEmisData!G:G, NewEmisData!$A:$A, "Pickup", NewEmisData!$B:$B, $A243, NewEmisData!$C:$C, $H243, NewEmisData!$D:$D, DI$2), SUMIFS(NewEmisData!G:G, NewEmisData!$A:$A, "LDV", NewEmisData!$B:$B, $A243, NewEmisData!$C:$C, $H243, NewEmisData!$D:$D, DI$2))</f>
        <v>#REF!</v>
      </c>
      <c r="DJ243" s="335" t="e">
        <f>$I243*IF($G243="Pickup", SUMIFS(NewEmisData!H:H, NewEmisData!$A:$A, "Pickup", NewEmisData!$B:$B, $A243, NewEmisData!$C:$C, $H243, NewEmisData!$D:$D, DJ$2), SUMIFS(NewEmisData!H:H, NewEmisData!$A:$A, "LDV", NewEmisData!$B:$B, $A243, NewEmisData!$C:$C, $H243, NewEmisData!$D:$D, DJ$2))</f>
        <v>#REF!</v>
      </c>
      <c r="DK243" s="335" t="e">
        <f>$I243*IF($G243="Pickup", SUMIFS(NewEmisData!I:I, NewEmisData!$A:$A, "Pickup", NewEmisData!$B:$B, $A243, NewEmisData!$C:$C, $H243, NewEmisData!$D:$D, DK$2), SUMIFS(NewEmisData!I:I, NewEmisData!$A:$A, "LDV", NewEmisData!$B:$B, $A243, NewEmisData!$C:$C, $H243, NewEmisData!$D:$D, DK$2))</f>
        <v>#REF!</v>
      </c>
      <c r="DL243" s="335" t="e">
        <f>$I243*IF($G243="Pickup", SUMIFS(NewEmisData!J:J, NewEmisData!$A:$A, "Pickup", NewEmisData!$B:$B, $A243, NewEmisData!$C:$C, $H243, NewEmisData!$D:$D, DL$2), SUMIFS(NewEmisData!J:J, NewEmisData!$A:$A, "LDV", NewEmisData!$B:$B, $A243, NewEmisData!$C:$C, $H243, NewEmisData!$D:$D, DL$2))</f>
        <v>#REF!</v>
      </c>
      <c r="DM243" s="335" t="e">
        <f>$I243*IF($G243="Pickup", SUMIFS(NewEmisData!K:K, NewEmisData!$A:$A, "Pickup", NewEmisData!$B:$B, $A243, NewEmisData!$C:$C, $H243, NewEmisData!$D:$D, DM$2), SUMIFS(NewEmisData!K:K, NewEmisData!$A:$A, "LDV", NewEmisData!$B:$B, $A243, NewEmisData!$C:$C, $H243, NewEmisData!$D:$D, DM$2))</f>
        <v>#REF!</v>
      </c>
      <c r="DN243" s="335" t="e">
        <f>$I243*IF($G243="Pickup", SUMIFS(NewEmisData!L:L, NewEmisData!$A:$A, "Pickup", NewEmisData!$B:$B, $A243, NewEmisData!$C:$C, $H243, NewEmisData!$D:$D, DN$2), SUMIFS(NewEmisData!L:L, NewEmisData!$A:$A, "LDV", NewEmisData!$B:$B, $A243, NewEmisData!$C:$C, $H243, NewEmisData!$D:$D, DN$2))</f>
        <v>#REF!</v>
      </c>
      <c r="DO243" s="335" t="e">
        <f>$I243*IF($G243="Pickup", SUMIFS(NewEmisData!M:M, NewEmisData!$A:$A, "Pickup", NewEmisData!$B:$B, $A243, NewEmisData!$C:$C, $H243, NewEmisData!$D:$D, DO$2), SUMIFS(NewEmisData!M:M, NewEmisData!$A:$A, "LDV", NewEmisData!$B:$B, $A243, NewEmisData!$C:$C, $H243, NewEmisData!$D:$D, DO$2))</f>
        <v>#REF!</v>
      </c>
      <c r="DP243" s="335">
        <v>1.4765708749962382E-3</v>
      </c>
      <c r="DQ243" s="335" t="e">
        <f>$I243*IF($G243="Pickup", SUMIFS(NewEmisData!E:E, NewEmisData!$A:$A, "Pickup", NewEmisData!$B:$B, $A243, NewEmisData!$C:$C, $H243, NewEmisData!$D:$D, DQ$2), SUMIFS(NewEmisData!E:E, NewEmisData!$A:$A, "LDV", NewEmisData!$B:$B, $A243, NewEmisData!$C:$C, $H243, NewEmisData!$D:$D, DQ$2))</f>
        <v>#REF!</v>
      </c>
      <c r="DR243" s="335" t="e">
        <f>$I243*IF($G243="Pickup", SUMIFS(NewEmisData!F:F, NewEmisData!$A:$A, "Pickup", NewEmisData!$B:$B, $A243, NewEmisData!$C:$C, $H243, NewEmisData!$D:$D, DR$2), SUMIFS(NewEmisData!F:F, NewEmisData!$A:$A, "LDV", NewEmisData!$B:$B, $A243, NewEmisData!$C:$C, $H243, NewEmisData!$D:$D, DR$2))</f>
        <v>#REF!</v>
      </c>
      <c r="DS243" s="335" t="e">
        <f>$I243*IF($G243="Pickup", SUMIFS(NewEmisData!G:G, NewEmisData!$A:$A, "Pickup", NewEmisData!$B:$B, $A243, NewEmisData!$C:$C, $H243, NewEmisData!$D:$D, DS$2), SUMIFS(NewEmisData!G:G, NewEmisData!$A:$A, "LDV", NewEmisData!$B:$B, $A243, NewEmisData!$C:$C, $H243, NewEmisData!$D:$D, DS$2))</f>
        <v>#REF!</v>
      </c>
      <c r="DT243" s="335" t="e">
        <f>$I243*IF($G243="Pickup", SUMIFS(NewEmisData!H:H, NewEmisData!$A:$A, "Pickup", NewEmisData!$B:$B, $A243, NewEmisData!$C:$C, $H243, NewEmisData!$D:$D, DT$2), SUMIFS(NewEmisData!H:H, NewEmisData!$A:$A, "LDV", NewEmisData!$B:$B, $A243, NewEmisData!$C:$C, $H243, NewEmisData!$D:$D, DT$2))</f>
        <v>#REF!</v>
      </c>
      <c r="DU243" s="335" t="e">
        <f>$I243*IF($G243="Pickup", SUMIFS(NewEmisData!I:I, NewEmisData!$A:$A, "Pickup", NewEmisData!$B:$B, $A243, NewEmisData!$C:$C, $H243, NewEmisData!$D:$D, DU$2), SUMIFS(NewEmisData!I:I, NewEmisData!$A:$A, "LDV", NewEmisData!$B:$B, $A243, NewEmisData!$C:$C, $H243, NewEmisData!$D:$D, DU$2))</f>
        <v>#REF!</v>
      </c>
      <c r="DV243" s="335" t="e">
        <f>$I243*IF($G243="Pickup", SUMIFS(NewEmisData!J:J, NewEmisData!$A:$A, "Pickup", NewEmisData!$B:$B, $A243, NewEmisData!$C:$C, $H243, NewEmisData!$D:$D, DV$2), SUMIFS(NewEmisData!J:J, NewEmisData!$A:$A, "LDV", NewEmisData!$B:$B, $A243, NewEmisData!$C:$C, $H243, NewEmisData!$D:$D, DV$2))</f>
        <v>#REF!</v>
      </c>
      <c r="DW243" s="335" t="e">
        <f>$I243*IF($G243="Pickup", SUMIFS(NewEmisData!K:K, NewEmisData!$A:$A, "Pickup", NewEmisData!$B:$B, $A243, NewEmisData!$C:$C, $H243, NewEmisData!$D:$D, DW$2), SUMIFS(NewEmisData!K:K, NewEmisData!$A:$A, "LDV", NewEmisData!$B:$B, $A243, NewEmisData!$C:$C, $H243, NewEmisData!$D:$D, DW$2))</f>
        <v>#REF!</v>
      </c>
      <c r="DX243" s="335" t="e">
        <f>$I243*IF($G243="Pickup", SUMIFS(NewEmisData!L:L, NewEmisData!$A:$A, "Pickup", NewEmisData!$B:$B, $A243, NewEmisData!$C:$C, $H243, NewEmisData!$D:$D, DX$2), SUMIFS(NewEmisData!L:L, NewEmisData!$A:$A, "LDV", NewEmisData!$B:$B, $A243, NewEmisData!$C:$C, $H243, NewEmisData!$D:$D, DX$2))</f>
        <v>#REF!</v>
      </c>
      <c r="DY243" s="335" t="e">
        <f>$I243*IF($G243="Pickup", SUMIFS(NewEmisData!M:M, NewEmisData!$A:$A, "Pickup", NewEmisData!$B:$B, $A243, NewEmisData!$C:$C, $H243, NewEmisData!$D:$D, DY$2), SUMIFS(NewEmisData!M:M, NewEmisData!$A:$A, "LDV", NewEmisData!$B:$B, $A243, NewEmisData!$C:$C, $H243, NewEmisData!$D:$D, DY$2))</f>
        <v>#REF!</v>
      </c>
      <c r="DZ243" s="335">
        <v>7.3384033848373159E-3</v>
      </c>
      <c r="EA243" s="335" t="e">
        <f t="shared" si="350"/>
        <v>#REF!</v>
      </c>
      <c r="EB243" s="335" t="e">
        <f t="shared" si="351"/>
        <v>#REF!</v>
      </c>
      <c r="EC243" s="335" t="e">
        <f t="shared" si="352"/>
        <v>#REF!</v>
      </c>
      <c r="ED243" s="335" t="e">
        <f t="shared" si="353"/>
        <v>#REF!</v>
      </c>
      <c r="EE243" s="335" t="e">
        <f t="shared" si="354"/>
        <v>#REF!</v>
      </c>
      <c r="EF243" s="335" t="e">
        <f t="shared" si="355"/>
        <v>#REF!</v>
      </c>
      <c r="EG243" s="335" t="e">
        <f t="shared" si="356"/>
        <v>#REF!</v>
      </c>
      <c r="EH243" s="335" t="e">
        <f t="shared" si="357"/>
        <v>#REF!</v>
      </c>
      <c r="EI243" s="335" t="e">
        <f t="shared" si="358"/>
        <v>#REF!</v>
      </c>
      <c r="EJ243" s="335">
        <f t="shared" si="359"/>
        <v>0.18630521230514296</v>
      </c>
      <c r="EK243" s="335" t="e">
        <f t="shared" si="360"/>
        <v>#REF!</v>
      </c>
      <c r="EL243" s="335" t="e">
        <f t="shared" si="361"/>
        <v>#REF!</v>
      </c>
      <c r="EM243" s="335" t="e">
        <f t="shared" si="362"/>
        <v>#REF!</v>
      </c>
      <c r="EN243" s="335" t="e">
        <f t="shared" si="363"/>
        <v>#REF!</v>
      </c>
      <c r="EO243" s="335" t="e">
        <f t="shared" si="364"/>
        <v>#REF!</v>
      </c>
      <c r="EP243" s="335" t="e">
        <f t="shared" si="365"/>
        <v>#REF!</v>
      </c>
      <c r="EQ243" s="335" t="e">
        <f t="shared" si="366"/>
        <v>#REF!</v>
      </c>
      <c r="ER243" s="335" t="e">
        <f t="shared" si="367"/>
        <v>#REF!</v>
      </c>
      <c r="ES243" s="335" t="e">
        <f t="shared" si="368"/>
        <v>#REF!</v>
      </c>
      <c r="ET243" s="335">
        <f t="shared" si="369"/>
        <v>4.1400383479619739E-2</v>
      </c>
      <c r="EU243" s="335" t="e">
        <f t="shared" si="370"/>
        <v>#REF!</v>
      </c>
      <c r="EV243" s="335" t="e">
        <f t="shared" si="371"/>
        <v>#REF!</v>
      </c>
      <c r="EW243" s="335" t="e">
        <f t="shared" si="372"/>
        <v>#REF!</v>
      </c>
      <c r="EX243" s="335" t="e">
        <f t="shared" si="373"/>
        <v>#REF!</v>
      </c>
      <c r="EY243" s="335" t="e">
        <f t="shared" si="374"/>
        <v>#REF!</v>
      </c>
      <c r="EZ243" s="335" t="e">
        <f t="shared" si="375"/>
        <v>#REF!</v>
      </c>
      <c r="FA243" s="335" t="e">
        <f t="shared" si="376"/>
        <v>#REF!</v>
      </c>
      <c r="FB243" s="335" t="e">
        <f t="shared" si="377"/>
        <v>#REF!</v>
      </c>
      <c r="FC243" s="335" t="e">
        <f t="shared" si="378"/>
        <v>#REF!</v>
      </c>
      <c r="FD243" s="335">
        <f t="shared" si="379"/>
        <v>1.7932369531470629E-3</v>
      </c>
      <c r="FE243" s="335" t="e">
        <f t="shared" si="380"/>
        <v>#REF!</v>
      </c>
      <c r="FF243" s="335" t="e">
        <f t="shared" si="381"/>
        <v>#REF!</v>
      </c>
      <c r="FG243" s="335" t="e">
        <f t="shared" si="382"/>
        <v>#REF!</v>
      </c>
      <c r="FH243" s="335" t="e">
        <f t="shared" si="383"/>
        <v>#REF!</v>
      </c>
      <c r="FI243" s="335" t="e">
        <f t="shared" si="384"/>
        <v>#REF!</v>
      </c>
      <c r="FJ243" s="335" t="e">
        <f t="shared" si="385"/>
        <v>#REF!</v>
      </c>
      <c r="FK243" s="335" t="e">
        <f t="shared" si="386"/>
        <v>#REF!</v>
      </c>
      <c r="FL243" s="335" t="e">
        <f t="shared" si="387"/>
        <v>#REF!</v>
      </c>
      <c r="FM243" s="335" t="e">
        <f t="shared" si="388"/>
        <v>#REF!</v>
      </c>
      <c r="FN243" s="335">
        <f t="shared" si="389"/>
        <v>3.3449762373957422E-2</v>
      </c>
      <c r="FO243" s="335" t="e">
        <f t="shared" si="390"/>
        <v>#REF!</v>
      </c>
      <c r="FP243" s="335" t="e">
        <f t="shared" si="391"/>
        <v>#REF!</v>
      </c>
      <c r="FQ243" s="335" t="e">
        <f t="shared" si="392"/>
        <v>#REF!</v>
      </c>
      <c r="FR243" s="335" t="e">
        <f t="shared" si="393"/>
        <v>#REF!</v>
      </c>
      <c r="FS243" s="335" t="e">
        <f t="shared" si="394"/>
        <v>#REF!</v>
      </c>
      <c r="FT243" s="335" t="e">
        <f t="shared" si="395"/>
        <v>#REF!</v>
      </c>
      <c r="FU243" s="335" t="e">
        <f t="shared" si="396"/>
        <v>#REF!</v>
      </c>
      <c r="FV243" s="335" t="e">
        <f t="shared" si="397"/>
        <v>#REF!</v>
      </c>
      <c r="FW243" s="335" t="e">
        <f t="shared" si="398"/>
        <v>#REF!</v>
      </c>
      <c r="FX243" s="335">
        <f t="shared" si="399"/>
        <v>6.7379974655566981E-3</v>
      </c>
    </row>
    <row r="244" spans="1:180" x14ac:dyDescent="0.2">
      <c r="A244" s="305" t="str">
        <f>_xlfn.CONCAT(IF(LEFT(TRIM(A243),1)="*", "*R", "R"), 1+RIGHT(TRIM(A243),1))</f>
        <v>R6</v>
      </c>
      <c r="B244" s="305" t="str">
        <f t="shared" si="436"/>
        <v>TLLSELC300</v>
      </c>
      <c r="C244" s="305" t="str">
        <f t="shared" si="437"/>
        <v>TL.ELC.LS.300</v>
      </c>
      <c r="D244" s="301" t="str">
        <f t="shared" si="438"/>
        <v>bn-vmt, bn-vmt/a</v>
      </c>
      <c r="E244" s="301" t="str">
        <f t="shared" si="439"/>
        <v>TRNELC</v>
      </c>
      <c r="F244" s="301" t="str">
        <f t="shared" si="440"/>
        <v>TL</v>
      </c>
      <c r="G244" s="315" t="s">
        <v>822</v>
      </c>
      <c r="H244" s="315" t="s">
        <v>36</v>
      </c>
      <c r="I244" s="321" t="e">
        <f>#REF!</f>
        <v>#REF!</v>
      </c>
      <c r="J244" s="315" t="str">
        <f t="shared" si="400"/>
        <v>Large SUV-ELC</v>
      </c>
      <c r="K244" s="335" t="e">
        <f>$I244*IF($G244="Pickup", SUMIFS(NewEmisData!E:E, NewEmisData!$A:$A, "Pickup", NewEmisData!$B:$B, $A244, NewEmisData!$C:$C, $H244, NewEmisData!$D:$D, K$2), SUMIFS(NewEmisData!E:E, NewEmisData!$A:$A, "LDV", NewEmisData!$B:$B, $A244, NewEmisData!$C:$C, $H244, NewEmisData!$D:$D, K$2))</f>
        <v>#REF!</v>
      </c>
      <c r="L244" s="335" t="e">
        <f>$I244*IF($G244="Pickup", SUMIFS(NewEmisData!F:F, NewEmisData!$A:$A, "Pickup", NewEmisData!$B:$B, $A244, NewEmisData!$C:$C, $H244, NewEmisData!$D:$D, L$2), SUMIFS(NewEmisData!F:F, NewEmisData!$A:$A, "LDV", NewEmisData!$B:$B, $A244, NewEmisData!$C:$C, $H244, NewEmisData!$D:$D, L$2))</f>
        <v>#REF!</v>
      </c>
      <c r="M244" s="335" t="e">
        <f>$I244*IF($G244="Pickup", SUMIFS(NewEmisData!G:G, NewEmisData!$A:$A, "Pickup", NewEmisData!$B:$B, $A244, NewEmisData!$C:$C, $H244, NewEmisData!$D:$D, M$2), SUMIFS(NewEmisData!G:G, NewEmisData!$A:$A, "LDV", NewEmisData!$B:$B, $A244, NewEmisData!$C:$C, $H244, NewEmisData!$D:$D, M$2))</f>
        <v>#REF!</v>
      </c>
      <c r="N244" s="335" t="e">
        <f>$I244*IF($G244="Pickup", SUMIFS(NewEmisData!H:H, NewEmisData!$A:$A, "Pickup", NewEmisData!$B:$B, $A244, NewEmisData!$C:$C, $H244, NewEmisData!$D:$D, N$2), SUMIFS(NewEmisData!H:H, NewEmisData!$A:$A, "LDV", NewEmisData!$B:$B, $A244, NewEmisData!$C:$C, $H244, NewEmisData!$D:$D, N$2))</f>
        <v>#REF!</v>
      </c>
      <c r="O244" s="335" t="e">
        <f>$I244*IF($G244="Pickup", SUMIFS(NewEmisData!I:I, NewEmisData!$A:$A, "Pickup", NewEmisData!$B:$B, $A244, NewEmisData!$C:$C, $H244, NewEmisData!$D:$D, O$2), SUMIFS(NewEmisData!I:I, NewEmisData!$A:$A, "LDV", NewEmisData!$B:$B, $A244, NewEmisData!$C:$C, $H244, NewEmisData!$D:$D, O$2))</f>
        <v>#REF!</v>
      </c>
      <c r="P244" s="335" t="e">
        <f>$I244*IF($G244="Pickup", SUMIFS(NewEmisData!J:J, NewEmisData!$A:$A, "Pickup", NewEmisData!$B:$B, $A244, NewEmisData!$C:$C, $H244, NewEmisData!$D:$D, P$2), SUMIFS(NewEmisData!J:J, NewEmisData!$A:$A, "LDV", NewEmisData!$B:$B, $A244, NewEmisData!$C:$C, $H244, NewEmisData!$D:$D, P$2))</f>
        <v>#REF!</v>
      </c>
      <c r="Q244" s="335" t="e">
        <f>$I244*IF($G244="Pickup", SUMIFS(NewEmisData!K:K, NewEmisData!$A:$A, "Pickup", NewEmisData!$B:$B, $A244, NewEmisData!$C:$C, $H244, NewEmisData!$D:$D, Q$2), SUMIFS(NewEmisData!K:K, NewEmisData!$A:$A, "LDV", NewEmisData!$B:$B, $A244, NewEmisData!$C:$C, $H244, NewEmisData!$D:$D, Q$2))</f>
        <v>#REF!</v>
      </c>
      <c r="R244" s="335" t="e">
        <f>$I244*IF($G244="Pickup", SUMIFS(NewEmisData!L:L, NewEmisData!$A:$A, "Pickup", NewEmisData!$B:$B, $A244, NewEmisData!$C:$C, $H244, NewEmisData!$D:$D, R$2), SUMIFS(NewEmisData!L:L, NewEmisData!$A:$A, "LDV", NewEmisData!$B:$B, $A244, NewEmisData!$C:$C, $H244, NewEmisData!$D:$D, R$2))</f>
        <v>#REF!</v>
      </c>
      <c r="S244" s="335" t="e">
        <f>$I244*IF($G244="Pickup", SUMIFS(NewEmisData!M:M, NewEmisData!$A:$A, "Pickup", NewEmisData!$B:$B, $A244, NewEmisData!$C:$C, $H244, NewEmisData!$D:$D, S$2), SUMIFS(NewEmisData!M:M, NewEmisData!$A:$A, "LDV", NewEmisData!$B:$B, $A244, NewEmisData!$C:$C, $H244, NewEmisData!$D:$D, S$2))</f>
        <v>#REF!</v>
      </c>
      <c r="T244" s="335">
        <v>0.18630521230514296</v>
      </c>
      <c r="U244" s="335" t="e">
        <f>$I244*IF($G244="Pickup", SUMIFS(NewEmisData!E:E, NewEmisData!$A:$A, "Pickup", NewEmisData!$B:$B, $A244, NewEmisData!$C:$C, $H244, NewEmisData!$D:$D, U$2), SUMIFS(NewEmisData!E:E, NewEmisData!$A:$A, "LDV", NewEmisData!$B:$B, $A244, NewEmisData!$C:$C, $H244, NewEmisData!$D:$D, U$2))</f>
        <v>#REF!</v>
      </c>
      <c r="V244" s="335" t="e">
        <f>$I244*IF($G244="Pickup", SUMIFS(NewEmisData!F:F, NewEmisData!$A:$A, "Pickup", NewEmisData!$B:$B, $A244, NewEmisData!$C:$C, $H244, NewEmisData!$D:$D, V$2), SUMIFS(NewEmisData!F:F, NewEmisData!$A:$A, "LDV", NewEmisData!$B:$B, $A244, NewEmisData!$C:$C, $H244, NewEmisData!$D:$D, V$2))</f>
        <v>#REF!</v>
      </c>
      <c r="W244" s="335" t="e">
        <f>$I244*IF($G244="Pickup", SUMIFS(NewEmisData!G:G, NewEmisData!$A:$A, "Pickup", NewEmisData!$B:$B, $A244, NewEmisData!$C:$C, $H244, NewEmisData!$D:$D, W$2), SUMIFS(NewEmisData!G:G, NewEmisData!$A:$A, "LDV", NewEmisData!$B:$B, $A244, NewEmisData!$C:$C, $H244, NewEmisData!$D:$D, W$2))</f>
        <v>#REF!</v>
      </c>
      <c r="X244" s="335" t="e">
        <f>$I244*IF($G244="Pickup", SUMIFS(NewEmisData!H:H, NewEmisData!$A:$A, "Pickup", NewEmisData!$B:$B, $A244, NewEmisData!$C:$C, $H244, NewEmisData!$D:$D, X$2), SUMIFS(NewEmisData!H:H, NewEmisData!$A:$A, "LDV", NewEmisData!$B:$B, $A244, NewEmisData!$C:$C, $H244, NewEmisData!$D:$D, X$2))</f>
        <v>#REF!</v>
      </c>
      <c r="Y244" s="335" t="e">
        <f>$I244*IF($G244="Pickup", SUMIFS(NewEmisData!I:I, NewEmisData!$A:$A, "Pickup", NewEmisData!$B:$B, $A244, NewEmisData!$C:$C, $H244, NewEmisData!$D:$D, Y$2), SUMIFS(NewEmisData!I:I, NewEmisData!$A:$A, "LDV", NewEmisData!$B:$B, $A244, NewEmisData!$C:$C, $H244, NewEmisData!$D:$D, Y$2))</f>
        <v>#REF!</v>
      </c>
      <c r="Z244" s="335" t="e">
        <f>$I244*IF($G244="Pickup", SUMIFS(NewEmisData!J:J, NewEmisData!$A:$A, "Pickup", NewEmisData!$B:$B, $A244, NewEmisData!$C:$C, $H244, NewEmisData!$D:$D, Z$2), SUMIFS(NewEmisData!J:J, NewEmisData!$A:$A, "LDV", NewEmisData!$B:$B, $A244, NewEmisData!$C:$C, $H244, NewEmisData!$D:$D, Z$2))</f>
        <v>#REF!</v>
      </c>
      <c r="AA244" s="335" t="e">
        <f>$I244*IF($G244="Pickup", SUMIFS(NewEmisData!K:K, NewEmisData!$A:$A, "Pickup", NewEmisData!$B:$B, $A244, NewEmisData!$C:$C, $H244, NewEmisData!$D:$D, AA$2), SUMIFS(NewEmisData!K:K, NewEmisData!$A:$A, "LDV", NewEmisData!$B:$B, $A244, NewEmisData!$C:$C, $H244, NewEmisData!$D:$D, AA$2))</f>
        <v>#REF!</v>
      </c>
      <c r="AB244" s="335" t="e">
        <f>$I244*IF($G244="Pickup", SUMIFS(NewEmisData!L:L, NewEmisData!$A:$A, "Pickup", NewEmisData!$B:$B, $A244, NewEmisData!$C:$C, $H244, NewEmisData!$D:$D, AB$2), SUMIFS(NewEmisData!L:L, NewEmisData!$A:$A, "LDV", NewEmisData!$B:$B, $A244, NewEmisData!$C:$C, $H244, NewEmisData!$D:$D, AB$2))</f>
        <v>#REF!</v>
      </c>
      <c r="AC244" s="335" t="e">
        <f>$I244*IF($G244="Pickup", SUMIFS(NewEmisData!M:M, NewEmisData!$A:$A, "Pickup", NewEmisData!$B:$B, $A244, NewEmisData!$C:$C, $H244, NewEmisData!$D:$D, AC$2), SUMIFS(NewEmisData!M:M, NewEmisData!$A:$A, "LDV", NewEmisData!$B:$B, $A244, NewEmisData!$C:$C, $H244, NewEmisData!$D:$D, AC$2))</f>
        <v>#REF!</v>
      </c>
      <c r="AD244" s="335">
        <v>4.1400383479619739E-2</v>
      </c>
      <c r="AE244" s="335" t="e">
        <f>$I244*IF($G244="Pickup", SUMIFS(NewEmisData!E:E, NewEmisData!$A:$A, "Pickup", NewEmisData!$B:$B, $A244, NewEmisData!$C:$C, $H244, NewEmisData!$D:$D, AE$2), SUMIFS(NewEmisData!E:E, NewEmisData!$A:$A, "LDV", NewEmisData!$B:$B, $A244, NewEmisData!$C:$C, $H244, NewEmisData!$D:$D, AE$2))</f>
        <v>#REF!</v>
      </c>
      <c r="AF244" s="335" t="e">
        <f>$I244*IF($G244="Pickup", SUMIFS(NewEmisData!F:F, NewEmisData!$A:$A, "Pickup", NewEmisData!$B:$B, $A244, NewEmisData!$C:$C, $H244, NewEmisData!$D:$D, AF$2), SUMIFS(NewEmisData!F:F, NewEmisData!$A:$A, "LDV", NewEmisData!$B:$B, $A244, NewEmisData!$C:$C, $H244, NewEmisData!$D:$D, AF$2))</f>
        <v>#REF!</v>
      </c>
      <c r="AG244" s="335" t="e">
        <f>$I244*IF($G244="Pickup", SUMIFS(NewEmisData!G:G, NewEmisData!$A:$A, "Pickup", NewEmisData!$B:$B, $A244, NewEmisData!$C:$C, $H244, NewEmisData!$D:$D, AG$2), SUMIFS(NewEmisData!G:G, NewEmisData!$A:$A, "LDV", NewEmisData!$B:$B, $A244, NewEmisData!$C:$C, $H244, NewEmisData!$D:$D, AG$2))</f>
        <v>#REF!</v>
      </c>
      <c r="AH244" s="335" t="e">
        <f>$I244*IF($G244="Pickup", SUMIFS(NewEmisData!H:H, NewEmisData!$A:$A, "Pickup", NewEmisData!$B:$B, $A244, NewEmisData!$C:$C, $H244, NewEmisData!$D:$D, AH$2), SUMIFS(NewEmisData!H:H, NewEmisData!$A:$A, "LDV", NewEmisData!$B:$B, $A244, NewEmisData!$C:$C, $H244, NewEmisData!$D:$D, AH$2))</f>
        <v>#REF!</v>
      </c>
      <c r="AI244" s="335" t="e">
        <f>$I244*IF($G244="Pickup", SUMIFS(NewEmisData!I:I, NewEmisData!$A:$A, "Pickup", NewEmisData!$B:$B, $A244, NewEmisData!$C:$C, $H244, NewEmisData!$D:$D, AI$2), SUMIFS(NewEmisData!I:I, NewEmisData!$A:$A, "LDV", NewEmisData!$B:$B, $A244, NewEmisData!$C:$C, $H244, NewEmisData!$D:$D, AI$2))</f>
        <v>#REF!</v>
      </c>
      <c r="AJ244" s="335" t="e">
        <f>$I244*IF($G244="Pickup", SUMIFS(NewEmisData!J:J, NewEmisData!$A:$A, "Pickup", NewEmisData!$B:$B, $A244, NewEmisData!$C:$C, $H244, NewEmisData!$D:$D, AJ$2), SUMIFS(NewEmisData!J:J, NewEmisData!$A:$A, "LDV", NewEmisData!$B:$B, $A244, NewEmisData!$C:$C, $H244, NewEmisData!$D:$D, AJ$2))</f>
        <v>#REF!</v>
      </c>
      <c r="AK244" s="335" t="e">
        <f>$I244*IF($G244="Pickup", SUMIFS(NewEmisData!K:K, NewEmisData!$A:$A, "Pickup", NewEmisData!$B:$B, $A244, NewEmisData!$C:$C, $H244, NewEmisData!$D:$D, AK$2), SUMIFS(NewEmisData!K:K, NewEmisData!$A:$A, "LDV", NewEmisData!$B:$B, $A244, NewEmisData!$C:$C, $H244, NewEmisData!$D:$D, AK$2))</f>
        <v>#REF!</v>
      </c>
      <c r="AL244" s="335" t="e">
        <f>$I244*IF($G244="Pickup", SUMIFS(NewEmisData!L:L, NewEmisData!$A:$A, "Pickup", NewEmisData!$B:$B, $A244, NewEmisData!$C:$C, $H244, NewEmisData!$D:$D, AL$2), SUMIFS(NewEmisData!L:L, NewEmisData!$A:$A, "LDV", NewEmisData!$B:$B, $A244, NewEmisData!$C:$C, $H244, NewEmisData!$D:$D, AL$2))</f>
        <v>#REF!</v>
      </c>
      <c r="AM244" s="335" t="e">
        <f>$I244*IF($G244="Pickup", SUMIFS(NewEmisData!M:M, NewEmisData!$A:$A, "Pickup", NewEmisData!$B:$B, $A244, NewEmisData!$C:$C, $H244, NewEmisData!$D:$D, AM$2), SUMIFS(NewEmisData!M:M, NewEmisData!$A:$A, "LDV", NewEmisData!$B:$B, $A244, NewEmisData!$C:$C, $H244, NewEmisData!$D:$D, AM$2))</f>
        <v>#REF!</v>
      </c>
      <c r="AN244" s="335">
        <v>1.7932369531470629E-3</v>
      </c>
      <c r="AO244" s="335" t="e">
        <f>$I244*IF($G244="Pickup", SUMIFS(NewEmisData!E:E, NewEmisData!$A:$A, "Pickup", NewEmisData!$B:$B, $A244, NewEmisData!$C:$C, $H244, NewEmisData!$D:$D, AO$2), SUMIFS(NewEmisData!E:E, NewEmisData!$A:$A, "LDV", NewEmisData!$B:$B, $A244, NewEmisData!$C:$C, $H244, NewEmisData!$D:$D, AO$2))</f>
        <v>#REF!</v>
      </c>
      <c r="AP244" s="335" t="e">
        <f>$I244*IF($G244="Pickup", SUMIFS(NewEmisData!F:F, NewEmisData!$A:$A, "Pickup", NewEmisData!$B:$B, $A244, NewEmisData!$C:$C, $H244, NewEmisData!$D:$D, AP$2), SUMIFS(NewEmisData!F:F, NewEmisData!$A:$A, "LDV", NewEmisData!$B:$B, $A244, NewEmisData!$C:$C, $H244, NewEmisData!$D:$D, AP$2))</f>
        <v>#REF!</v>
      </c>
      <c r="AQ244" s="335" t="e">
        <f>$I244*IF($G244="Pickup", SUMIFS(NewEmisData!G:G, NewEmisData!$A:$A, "Pickup", NewEmisData!$B:$B, $A244, NewEmisData!$C:$C, $H244, NewEmisData!$D:$D, AQ$2), SUMIFS(NewEmisData!G:G, NewEmisData!$A:$A, "LDV", NewEmisData!$B:$B, $A244, NewEmisData!$C:$C, $H244, NewEmisData!$D:$D, AQ$2))</f>
        <v>#REF!</v>
      </c>
      <c r="AR244" s="335" t="e">
        <f>$I244*IF($G244="Pickup", SUMIFS(NewEmisData!H:H, NewEmisData!$A:$A, "Pickup", NewEmisData!$B:$B, $A244, NewEmisData!$C:$C, $H244, NewEmisData!$D:$D, AR$2), SUMIFS(NewEmisData!H:H, NewEmisData!$A:$A, "LDV", NewEmisData!$B:$B, $A244, NewEmisData!$C:$C, $H244, NewEmisData!$D:$D, AR$2))</f>
        <v>#REF!</v>
      </c>
      <c r="AS244" s="335" t="e">
        <f>$I244*IF($G244="Pickup", SUMIFS(NewEmisData!I:I, NewEmisData!$A:$A, "Pickup", NewEmisData!$B:$B, $A244, NewEmisData!$C:$C, $H244, NewEmisData!$D:$D, AS$2), SUMIFS(NewEmisData!I:I, NewEmisData!$A:$A, "LDV", NewEmisData!$B:$B, $A244, NewEmisData!$C:$C, $H244, NewEmisData!$D:$D, AS$2))</f>
        <v>#REF!</v>
      </c>
      <c r="AT244" s="335" t="e">
        <f>$I244*IF($G244="Pickup", SUMIFS(NewEmisData!J:J, NewEmisData!$A:$A, "Pickup", NewEmisData!$B:$B, $A244, NewEmisData!$C:$C, $H244, NewEmisData!$D:$D, AT$2), SUMIFS(NewEmisData!J:J, NewEmisData!$A:$A, "LDV", NewEmisData!$B:$B, $A244, NewEmisData!$C:$C, $H244, NewEmisData!$D:$D, AT$2))</f>
        <v>#REF!</v>
      </c>
      <c r="AU244" s="335" t="e">
        <f>$I244*IF($G244="Pickup", SUMIFS(NewEmisData!K:K, NewEmisData!$A:$A, "Pickup", NewEmisData!$B:$B, $A244, NewEmisData!$C:$C, $H244, NewEmisData!$D:$D, AU$2), SUMIFS(NewEmisData!K:K, NewEmisData!$A:$A, "LDV", NewEmisData!$B:$B, $A244, NewEmisData!$C:$C, $H244, NewEmisData!$D:$D, AU$2))</f>
        <v>#REF!</v>
      </c>
      <c r="AV244" s="335" t="e">
        <f>$I244*IF($G244="Pickup", SUMIFS(NewEmisData!L:L, NewEmisData!$A:$A, "Pickup", NewEmisData!$B:$B, $A244, NewEmisData!$C:$C, $H244, NewEmisData!$D:$D, AV$2), SUMIFS(NewEmisData!L:L, NewEmisData!$A:$A, "LDV", NewEmisData!$B:$B, $A244, NewEmisData!$C:$C, $H244, NewEmisData!$D:$D, AV$2))</f>
        <v>#REF!</v>
      </c>
      <c r="AW244" s="335" t="e">
        <f>$I244*IF($G244="Pickup", SUMIFS(NewEmisData!M:M, NewEmisData!$A:$A, "Pickup", NewEmisData!$B:$B, $A244, NewEmisData!$C:$C, $H244, NewEmisData!$D:$D, AW$2), SUMIFS(NewEmisData!M:M, NewEmisData!$A:$A, "LDV", NewEmisData!$B:$B, $A244, NewEmisData!$C:$C, $H244, NewEmisData!$D:$D, AW$2))</f>
        <v>#REF!</v>
      </c>
      <c r="AX244" s="335">
        <v>3.3449762373957422E-2</v>
      </c>
      <c r="AY244" s="335" t="e">
        <f>$I244*IF($G244="Pickup", SUMIFS(NewEmisData!E:E, NewEmisData!$A:$A, "Pickup", NewEmisData!$B:$B, $A244, NewEmisData!$C:$C, $H244, NewEmisData!$D:$D, AY$2), SUMIFS(NewEmisData!E:E, NewEmisData!$A:$A, "LDV", NewEmisData!$B:$B, $A244, NewEmisData!$C:$C, $H244, NewEmisData!$D:$D, AY$2))</f>
        <v>#REF!</v>
      </c>
      <c r="AZ244" s="335" t="e">
        <f>$I244*IF($G244="Pickup", SUMIFS(NewEmisData!F:F, NewEmisData!$A:$A, "Pickup", NewEmisData!$B:$B, $A244, NewEmisData!$C:$C, $H244, NewEmisData!$D:$D, AZ$2), SUMIFS(NewEmisData!F:F, NewEmisData!$A:$A, "LDV", NewEmisData!$B:$B, $A244, NewEmisData!$C:$C, $H244, NewEmisData!$D:$D, AZ$2))</f>
        <v>#REF!</v>
      </c>
      <c r="BA244" s="335" t="e">
        <f>$I244*IF($G244="Pickup", SUMIFS(NewEmisData!G:G, NewEmisData!$A:$A, "Pickup", NewEmisData!$B:$B, $A244, NewEmisData!$C:$C, $H244, NewEmisData!$D:$D, BA$2), SUMIFS(NewEmisData!G:G, NewEmisData!$A:$A, "LDV", NewEmisData!$B:$B, $A244, NewEmisData!$C:$C, $H244, NewEmisData!$D:$D, BA$2))</f>
        <v>#REF!</v>
      </c>
      <c r="BB244" s="335" t="e">
        <f>$I244*IF($G244="Pickup", SUMIFS(NewEmisData!H:H, NewEmisData!$A:$A, "Pickup", NewEmisData!$B:$B, $A244, NewEmisData!$C:$C, $H244, NewEmisData!$D:$D, BB$2), SUMIFS(NewEmisData!H:H, NewEmisData!$A:$A, "LDV", NewEmisData!$B:$B, $A244, NewEmisData!$C:$C, $H244, NewEmisData!$D:$D, BB$2))</f>
        <v>#REF!</v>
      </c>
      <c r="BC244" s="335" t="e">
        <f>$I244*IF($G244="Pickup", SUMIFS(NewEmisData!I:I, NewEmisData!$A:$A, "Pickup", NewEmisData!$B:$B, $A244, NewEmisData!$C:$C, $H244, NewEmisData!$D:$D, BC$2), SUMIFS(NewEmisData!I:I, NewEmisData!$A:$A, "LDV", NewEmisData!$B:$B, $A244, NewEmisData!$C:$C, $H244, NewEmisData!$D:$D, BC$2))</f>
        <v>#REF!</v>
      </c>
      <c r="BD244" s="335" t="e">
        <f>$I244*IF($G244="Pickup", SUMIFS(NewEmisData!J:J, NewEmisData!$A:$A, "Pickup", NewEmisData!$B:$B, $A244, NewEmisData!$C:$C, $H244, NewEmisData!$D:$D, BD$2), SUMIFS(NewEmisData!J:J, NewEmisData!$A:$A, "LDV", NewEmisData!$B:$B, $A244, NewEmisData!$C:$C, $H244, NewEmisData!$D:$D, BD$2))</f>
        <v>#REF!</v>
      </c>
      <c r="BE244" s="335" t="e">
        <f>$I244*IF($G244="Pickup", SUMIFS(NewEmisData!K:K, NewEmisData!$A:$A, "Pickup", NewEmisData!$B:$B, $A244, NewEmisData!$C:$C, $H244, NewEmisData!$D:$D, BE$2), SUMIFS(NewEmisData!K:K, NewEmisData!$A:$A, "LDV", NewEmisData!$B:$B, $A244, NewEmisData!$C:$C, $H244, NewEmisData!$D:$D, BE$2))</f>
        <v>#REF!</v>
      </c>
      <c r="BF244" s="335" t="e">
        <f>$I244*IF($G244="Pickup", SUMIFS(NewEmisData!L:L, NewEmisData!$A:$A, "Pickup", NewEmisData!$B:$B, $A244, NewEmisData!$C:$C, $H244, NewEmisData!$D:$D, BF$2), SUMIFS(NewEmisData!L:L, NewEmisData!$A:$A, "LDV", NewEmisData!$B:$B, $A244, NewEmisData!$C:$C, $H244, NewEmisData!$D:$D, BF$2))</f>
        <v>#REF!</v>
      </c>
      <c r="BG244" s="335" t="e">
        <f>$I244*IF($G244="Pickup", SUMIFS(NewEmisData!M:M, NewEmisData!$A:$A, "Pickup", NewEmisData!$B:$B, $A244, NewEmisData!$C:$C, $H244, NewEmisData!$D:$D, BG$2), SUMIFS(NewEmisData!M:M, NewEmisData!$A:$A, "LDV", NewEmisData!$B:$B, $A244, NewEmisData!$C:$C, $H244, NewEmisData!$D:$D, BG$2))</f>
        <v>#REF!</v>
      </c>
      <c r="BH244" s="335">
        <v>6.7379974655566981E-3</v>
      </c>
      <c r="BI244" s="335" t="e">
        <f>$I244*IF($G244="Pickup", SUMIFS(NewEmisData!E:E, NewEmisData!$A:$A, "Pickup", NewEmisData!$B:$B, $A244, NewEmisData!$C:$C, $H244, NewEmisData!$D:$D, BI$2), SUMIFS(NewEmisData!E:E, NewEmisData!$A:$A, "LDV", NewEmisData!$B:$B, $A244, NewEmisData!$C:$C, $H244, NewEmisData!$D:$D, BI$2))</f>
        <v>#REF!</v>
      </c>
      <c r="BJ244" s="335" t="e">
        <f>$I244*IF($G244="Pickup", SUMIFS(NewEmisData!F:F, NewEmisData!$A:$A, "Pickup", NewEmisData!$B:$B, $A244, NewEmisData!$C:$C, $H244, NewEmisData!$D:$D, BJ$2), SUMIFS(NewEmisData!F:F, NewEmisData!$A:$A, "LDV", NewEmisData!$B:$B, $A244, NewEmisData!$C:$C, $H244, NewEmisData!$D:$D, BJ$2))</f>
        <v>#REF!</v>
      </c>
      <c r="BK244" s="335" t="e">
        <f>$I244*IF($G244="Pickup", SUMIFS(NewEmisData!G:G, NewEmisData!$A:$A, "Pickup", NewEmisData!$B:$B, $A244, NewEmisData!$C:$C, $H244, NewEmisData!$D:$D, BK$2), SUMIFS(NewEmisData!G:G, NewEmisData!$A:$A, "LDV", NewEmisData!$B:$B, $A244, NewEmisData!$C:$C, $H244, NewEmisData!$D:$D, BK$2))</f>
        <v>#REF!</v>
      </c>
      <c r="BL244" s="335" t="e">
        <f>$I244*IF($G244="Pickup", SUMIFS(NewEmisData!H:H, NewEmisData!$A:$A, "Pickup", NewEmisData!$B:$B, $A244, NewEmisData!$C:$C, $H244, NewEmisData!$D:$D, BL$2), SUMIFS(NewEmisData!H:H, NewEmisData!$A:$A, "LDV", NewEmisData!$B:$B, $A244, NewEmisData!$C:$C, $H244, NewEmisData!$D:$D, BL$2))</f>
        <v>#REF!</v>
      </c>
      <c r="BM244" s="335" t="e">
        <f>$I244*IF($G244="Pickup", SUMIFS(NewEmisData!I:I, NewEmisData!$A:$A, "Pickup", NewEmisData!$B:$B, $A244, NewEmisData!$C:$C, $H244, NewEmisData!$D:$D, BM$2), SUMIFS(NewEmisData!I:I, NewEmisData!$A:$A, "LDV", NewEmisData!$B:$B, $A244, NewEmisData!$C:$C, $H244, NewEmisData!$D:$D, BM$2))</f>
        <v>#REF!</v>
      </c>
      <c r="BN244" s="335" t="e">
        <f>$I244*IF($G244="Pickup", SUMIFS(NewEmisData!J:J, NewEmisData!$A:$A, "Pickup", NewEmisData!$B:$B, $A244, NewEmisData!$C:$C, $H244, NewEmisData!$D:$D, BN$2), SUMIFS(NewEmisData!J:J, NewEmisData!$A:$A, "LDV", NewEmisData!$B:$B, $A244, NewEmisData!$C:$C, $H244, NewEmisData!$D:$D, BN$2))</f>
        <v>#REF!</v>
      </c>
      <c r="BO244" s="335" t="e">
        <f>$I244*IF($G244="Pickup", SUMIFS(NewEmisData!K:K, NewEmisData!$A:$A, "Pickup", NewEmisData!$B:$B, $A244, NewEmisData!$C:$C, $H244, NewEmisData!$D:$D, BO$2), SUMIFS(NewEmisData!K:K, NewEmisData!$A:$A, "LDV", NewEmisData!$B:$B, $A244, NewEmisData!$C:$C, $H244, NewEmisData!$D:$D, BO$2))</f>
        <v>#REF!</v>
      </c>
      <c r="BP244" s="335" t="e">
        <f>$I244*IF($G244="Pickup", SUMIFS(NewEmisData!L:L, NewEmisData!$A:$A, "Pickup", NewEmisData!$B:$B, $A244, NewEmisData!$C:$C, $H244, NewEmisData!$D:$D, BP$2), SUMIFS(NewEmisData!L:L, NewEmisData!$A:$A, "LDV", NewEmisData!$B:$B, $A244, NewEmisData!$C:$C, $H244, NewEmisData!$D:$D, BP$2))</f>
        <v>#REF!</v>
      </c>
      <c r="BQ244" s="335" t="e">
        <f>$I244*IF($G244="Pickup", SUMIFS(NewEmisData!M:M, NewEmisData!$A:$A, "Pickup", NewEmisData!$B:$B, $A244, NewEmisData!$C:$C, $H244, NewEmisData!$D:$D, BQ$2), SUMIFS(NewEmisData!M:M, NewEmisData!$A:$A, "LDV", NewEmisData!$B:$B, $A244, NewEmisData!$C:$C, $H244, NewEmisData!$D:$D, BQ$2))</f>
        <v>#REF!</v>
      </c>
      <c r="BR244" s="335">
        <v>0.9864641678386572</v>
      </c>
      <c r="BS244" s="335" t="e">
        <f>$I244*IF($G244="Pickup", SUMIFS(NewEmisData!E:E, NewEmisData!$A:$A, "Pickup", NewEmisData!$B:$B, $A244, NewEmisData!$C:$C, $H244, NewEmisData!$D:$D, BS$2), SUMIFS(NewEmisData!E:E, NewEmisData!$A:$A, "LDV", NewEmisData!$B:$B, $A244, NewEmisData!$C:$C, $H244, NewEmisData!$D:$D, BS$2))</f>
        <v>#REF!</v>
      </c>
      <c r="BT244" s="335" t="e">
        <f>$I244*IF($G244="Pickup", SUMIFS(NewEmisData!F:F, NewEmisData!$A:$A, "Pickup", NewEmisData!$B:$B, $A244, NewEmisData!$C:$C, $H244, NewEmisData!$D:$D, BT$2), SUMIFS(NewEmisData!F:F, NewEmisData!$A:$A, "LDV", NewEmisData!$B:$B, $A244, NewEmisData!$C:$C, $H244, NewEmisData!$D:$D, BT$2))</f>
        <v>#REF!</v>
      </c>
      <c r="BU244" s="335" t="e">
        <f>$I244*IF($G244="Pickup", SUMIFS(NewEmisData!G:G, NewEmisData!$A:$A, "Pickup", NewEmisData!$B:$B, $A244, NewEmisData!$C:$C, $H244, NewEmisData!$D:$D, BU$2), SUMIFS(NewEmisData!G:G, NewEmisData!$A:$A, "LDV", NewEmisData!$B:$B, $A244, NewEmisData!$C:$C, $H244, NewEmisData!$D:$D, BU$2))</f>
        <v>#REF!</v>
      </c>
      <c r="BV244" s="335" t="e">
        <f>$I244*IF($G244="Pickup", SUMIFS(NewEmisData!H:H, NewEmisData!$A:$A, "Pickup", NewEmisData!$B:$B, $A244, NewEmisData!$C:$C, $H244, NewEmisData!$D:$D, BV$2), SUMIFS(NewEmisData!H:H, NewEmisData!$A:$A, "LDV", NewEmisData!$B:$B, $A244, NewEmisData!$C:$C, $H244, NewEmisData!$D:$D, BV$2))</f>
        <v>#REF!</v>
      </c>
      <c r="BW244" s="335" t="e">
        <f>$I244*IF($G244="Pickup", SUMIFS(NewEmisData!I:I, NewEmisData!$A:$A, "Pickup", NewEmisData!$B:$B, $A244, NewEmisData!$C:$C, $H244, NewEmisData!$D:$D, BW$2), SUMIFS(NewEmisData!I:I, NewEmisData!$A:$A, "LDV", NewEmisData!$B:$B, $A244, NewEmisData!$C:$C, $H244, NewEmisData!$D:$D, BW$2))</f>
        <v>#REF!</v>
      </c>
      <c r="BX244" s="335" t="e">
        <f>$I244*IF($G244="Pickup", SUMIFS(NewEmisData!J:J, NewEmisData!$A:$A, "Pickup", NewEmisData!$B:$B, $A244, NewEmisData!$C:$C, $H244, NewEmisData!$D:$D, BX$2), SUMIFS(NewEmisData!J:J, NewEmisData!$A:$A, "LDV", NewEmisData!$B:$B, $A244, NewEmisData!$C:$C, $H244, NewEmisData!$D:$D, BX$2))</f>
        <v>#REF!</v>
      </c>
      <c r="BY244" s="335" t="e">
        <f>$I244*IF($G244="Pickup", SUMIFS(NewEmisData!K:K, NewEmisData!$A:$A, "Pickup", NewEmisData!$B:$B, $A244, NewEmisData!$C:$C, $H244, NewEmisData!$D:$D, BY$2), SUMIFS(NewEmisData!K:K, NewEmisData!$A:$A, "LDV", NewEmisData!$B:$B, $A244, NewEmisData!$C:$C, $H244, NewEmisData!$D:$D, BY$2))</f>
        <v>#REF!</v>
      </c>
      <c r="BZ244" s="335" t="e">
        <f>$I244*IF($G244="Pickup", SUMIFS(NewEmisData!L:L, NewEmisData!$A:$A, "Pickup", NewEmisData!$B:$B, $A244, NewEmisData!$C:$C, $H244, NewEmisData!$D:$D, BZ$2), SUMIFS(NewEmisData!L:L, NewEmisData!$A:$A, "LDV", NewEmisData!$B:$B, $A244, NewEmisData!$C:$C, $H244, NewEmisData!$D:$D, BZ$2))</f>
        <v>#REF!</v>
      </c>
      <c r="CA244" s="335" t="e">
        <f>$I244*IF($G244="Pickup", SUMIFS(NewEmisData!M:M, NewEmisData!$A:$A, "Pickup", NewEmisData!$B:$B, $A244, NewEmisData!$C:$C, $H244, NewEmisData!$D:$D, CA$2), SUMIFS(NewEmisData!M:M, NewEmisData!$A:$A, "LDV", NewEmisData!$B:$B, $A244, NewEmisData!$C:$C, $H244, NewEmisData!$D:$D, CA$2))</f>
        <v>#REF!</v>
      </c>
      <c r="CB244" s="335">
        <v>4.2418574417464452E-2</v>
      </c>
      <c r="CC244" s="335" t="e">
        <f>$I244*IF($G244="Pickup", SUMIFS(NewEmisData!E:E, NewEmisData!$A:$A, "Pickup", NewEmisData!$B:$B, $A244, NewEmisData!$C:$C, $H244, NewEmisData!$D:$D, CC$2), SUMIFS(NewEmisData!E:E, NewEmisData!$A:$A, "LDV", NewEmisData!$B:$B, $A244, NewEmisData!$C:$C, $H244, NewEmisData!$D:$D, CC$2))</f>
        <v>#REF!</v>
      </c>
      <c r="CD244" s="335" t="e">
        <f>$I244*IF($G244="Pickup", SUMIFS(NewEmisData!F:F, NewEmisData!$A:$A, "Pickup", NewEmisData!$B:$B, $A244, NewEmisData!$C:$C, $H244, NewEmisData!$D:$D, CD$2), SUMIFS(NewEmisData!F:F, NewEmisData!$A:$A, "LDV", NewEmisData!$B:$B, $A244, NewEmisData!$C:$C, $H244, NewEmisData!$D:$D, CD$2))</f>
        <v>#REF!</v>
      </c>
      <c r="CE244" s="335" t="e">
        <f>$I244*IF($G244="Pickup", SUMIFS(NewEmisData!G:G, NewEmisData!$A:$A, "Pickup", NewEmisData!$B:$B, $A244, NewEmisData!$C:$C, $H244, NewEmisData!$D:$D, CE$2), SUMIFS(NewEmisData!G:G, NewEmisData!$A:$A, "LDV", NewEmisData!$B:$B, $A244, NewEmisData!$C:$C, $H244, NewEmisData!$D:$D, CE$2))</f>
        <v>#REF!</v>
      </c>
      <c r="CF244" s="335" t="e">
        <f>$I244*IF($G244="Pickup", SUMIFS(NewEmisData!H:H, NewEmisData!$A:$A, "Pickup", NewEmisData!$B:$B, $A244, NewEmisData!$C:$C, $H244, NewEmisData!$D:$D, CF$2), SUMIFS(NewEmisData!H:H, NewEmisData!$A:$A, "LDV", NewEmisData!$B:$B, $A244, NewEmisData!$C:$C, $H244, NewEmisData!$D:$D, CF$2))</f>
        <v>#REF!</v>
      </c>
      <c r="CG244" s="335" t="e">
        <f>$I244*IF($G244="Pickup", SUMIFS(NewEmisData!I:I, NewEmisData!$A:$A, "Pickup", NewEmisData!$B:$B, $A244, NewEmisData!$C:$C, $H244, NewEmisData!$D:$D, CG$2), SUMIFS(NewEmisData!I:I, NewEmisData!$A:$A, "LDV", NewEmisData!$B:$B, $A244, NewEmisData!$C:$C, $H244, NewEmisData!$D:$D, CG$2))</f>
        <v>#REF!</v>
      </c>
      <c r="CH244" s="335" t="e">
        <f>$I244*IF($G244="Pickup", SUMIFS(NewEmisData!J:J, NewEmisData!$A:$A, "Pickup", NewEmisData!$B:$B, $A244, NewEmisData!$C:$C, $H244, NewEmisData!$D:$D, CH$2), SUMIFS(NewEmisData!J:J, NewEmisData!$A:$A, "LDV", NewEmisData!$B:$B, $A244, NewEmisData!$C:$C, $H244, NewEmisData!$D:$D, CH$2))</f>
        <v>#REF!</v>
      </c>
      <c r="CI244" s="335" t="e">
        <f>$I244*IF($G244="Pickup", SUMIFS(NewEmisData!K:K, NewEmisData!$A:$A, "Pickup", NewEmisData!$B:$B, $A244, NewEmisData!$C:$C, $H244, NewEmisData!$D:$D, CI$2), SUMIFS(NewEmisData!K:K, NewEmisData!$A:$A, "LDV", NewEmisData!$B:$B, $A244, NewEmisData!$C:$C, $H244, NewEmisData!$D:$D, CI$2))</f>
        <v>#REF!</v>
      </c>
      <c r="CJ244" s="335" t="e">
        <f>$I244*IF($G244="Pickup", SUMIFS(NewEmisData!L:L, NewEmisData!$A:$A, "Pickup", NewEmisData!$B:$B, $A244, NewEmisData!$C:$C, $H244, NewEmisData!$D:$D, CJ$2), SUMIFS(NewEmisData!L:L, NewEmisData!$A:$A, "LDV", NewEmisData!$B:$B, $A244, NewEmisData!$C:$C, $H244, NewEmisData!$D:$D, CJ$2))</f>
        <v>#REF!</v>
      </c>
      <c r="CK244" s="335" t="e">
        <f>$I244*IF($G244="Pickup", SUMIFS(NewEmisData!M:M, NewEmisData!$A:$A, "Pickup", NewEmisData!$B:$B, $A244, NewEmisData!$C:$C, $H244, NewEmisData!$D:$D, CK$2), SUMIFS(NewEmisData!M:M, NewEmisData!$A:$A, "LDV", NewEmisData!$B:$B, $A244, NewEmisData!$C:$C, $H244, NewEmisData!$D:$D, CK$2))</f>
        <v>#REF!</v>
      </c>
      <c r="CL244" s="335">
        <v>1.534212041318854E-2</v>
      </c>
      <c r="CM244" s="335" t="e">
        <f>$I244*IF($G244="Pickup", SUMIFS(NewEmisData!E:E, NewEmisData!$A:$A, "Pickup", NewEmisData!$B:$B, $A244, NewEmisData!$C:$C, $H244, NewEmisData!$D:$D, CM$2), SUMIFS(NewEmisData!E:E, NewEmisData!$A:$A, "LDV", NewEmisData!$B:$B, $A244, NewEmisData!$C:$C, $H244, NewEmisData!$D:$D, CM$2))</f>
        <v>#REF!</v>
      </c>
      <c r="CN244" s="335" t="e">
        <f>$I244*IF($G244="Pickup", SUMIFS(NewEmisData!F:F, NewEmisData!$A:$A, "Pickup", NewEmisData!$B:$B, $A244, NewEmisData!$C:$C, $H244, NewEmisData!$D:$D, CN$2), SUMIFS(NewEmisData!F:F, NewEmisData!$A:$A, "LDV", NewEmisData!$B:$B, $A244, NewEmisData!$C:$C, $H244, NewEmisData!$D:$D, CN$2))</f>
        <v>#REF!</v>
      </c>
      <c r="CO244" s="335" t="e">
        <f>$I244*IF($G244="Pickup", SUMIFS(NewEmisData!G:G, NewEmisData!$A:$A, "Pickup", NewEmisData!$B:$B, $A244, NewEmisData!$C:$C, $H244, NewEmisData!$D:$D, CO$2), SUMIFS(NewEmisData!G:G, NewEmisData!$A:$A, "LDV", NewEmisData!$B:$B, $A244, NewEmisData!$C:$C, $H244, NewEmisData!$D:$D, CO$2))</f>
        <v>#REF!</v>
      </c>
      <c r="CP244" s="335" t="e">
        <f>$I244*IF($G244="Pickup", SUMIFS(NewEmisData!H:H, NewEmisData!$A:$A, "Pickup", NewEmisData!$B:$B, $A244, NewEmisData!$C:$C, $H244, NewEmisData!$D:$D, CP$2), SUMIFS(NewEmisData!H:H, NewEmisData!$A:$A, "LDV", NewEmisData!$B:$B, $A244, NewEmisData!$C:$C, $H244, NewEmisData!$D:$D, CP$2))</f>
        <v>#REF!</v>
      </c>
      <c r="CQ244" s="335" t="e">
        <f>$I244*IF($G244="Pickup", SUMIFS(NewEmisData!I:I, NewEmisData!$A:$A, "Pickup", NewEmisData!$B:$B, $A244, NewEmisData!$C:$C, $H244, NewEmisData!$D:$D, CQ$2), SUMIFS(NewEmisData!I:I, NewEmisData!$A:$A, "LDV", NewEmisData!$B:$B, $A244, NewEmisData!$C:$C, $H244, NewEmisData!$D:$D, CQ$2))</f>
        <v>#REF!</v>
      </c>
      <c r="CR244" s="335" t="e">
        <f>$I244*IF($G244="Pickup", SUMIFS(NewEmisData!J:J, NewEmisData!$A:$A, "Pickup", NewEmisData!$B:$B, $A244, NewEmisData!$C:$C, $H244, NewEmisData!$D:$D, CR$2), SUMIFS(NewEmisData!J:J, NewEmisData!$A:$A, "LDV", NewEmisData!$B:$B, $A244, NewEmisData!$C:$C, $H244, NewEmisData!$D:$D, CR$2))</f>
        <v>#REF!</v>
      </c>
      <c r="CS244" s="335" t="e">
        <f>$I244*IF($G244="Pickup", SUMIFS(NewEmisData!K:K, NewEmisData!$A:$A, "Pickup", NewEmisData!$B:$B, $A244, NewEmisData!$C:$C, $H244, NewEmisData!$D:$D, CS$2), SUMIFS(NewEmisData!K:K, NewEmisData!$A:$A, "LDV", NewEmisData!$B:$B, $A244, NewEmisData!$C:$C, $H244, NewEmisData!$D:$D, CS$2))</f>
        <v>#REF!</v>
      </c>
      <c r="CT244" s="335" t="e">
        <f>$I244*IF($G244="Pickup", SUMIFS(NewEmisData!L:L, NewEmisData!$A:$A, "Pickup", NewEmisData!$B:$B, $A244, NewEmisData!$C:$C, $H244, NewEmisData!$D:$D, CT$2), SUMIFS(NewEmisData!L:L, NewEmisData!$A:$A, "LDV", NewEmisData!$B:$B, $A244, NewEmisData!$C:$C, $H244, NewEmisData!$D:$D, CT$2))</f>
        <v>#REF!</v>
      </c>
      <c r="CU244" s="335" t="e">
        <f>$I244*IF($G244="Pickup", SUMIFS(NewEmisData!M:M, NewEmisData!$A:$A, "Pickup", NewEmisData!$B:$B, $A244, NewEmisData!$C:$C, $H244, NewEmisData!$D:$D, CU$2), SUMIFS(NewEmisData!M:M, NewEmisData!$A:$A, "LDV", NewEmisData!$B:$B, $A244, NewEmisData!$C:$C, $H244, NewEmisData!$D:$D, CU$2))</f>
        <v>#REF!</v>
      </c>
      <c r="CV244" s="335">
        <v>4.7566497296473616E-3</v>
      </c>
      <c r="CW244" s="335">
        <v>2.2916065704373795E-3</v>
      </c>
      <c r="CX244" s="335">
        <v>1.8746702166884215E-3</v>
      </c>
      <c r="CY244" s="335">
        <v>1.5173254739063334E-3</v>
      </c>
      <c r="CZ244" s="335">
        <v>1.2796299371776378E-3</v>
      </c>
      <c r="DA244" s="335">
        <v>9.7820221375331286E-4</v>
      </c>
      <c r="DB244" s="335">
        <v>7.6885754354862003E-4</v>
      </c>
      <c r="DC244" s="335">
        <v>7.4349846546621222E-4</v>
      </c>
      <c r="DD244" s="335">
        <v>7.2935869112507378E-4</v>
      </c>
      <c r="DE244" s="335">
        <v>7.2476795409733496E-4</v>
      </c>
      <c r="DF244" s="335">
        <v>7.2476795409733496E-4</v>
      </c>
      <c r="DG244" s="335" t="e">
        <f>$I244*IF($G244="Pickup", SUMIFS(NewEmisData!E:E, NewEmisData!$A:$A, "Pickup", NewEmisData!$B:$B, $A244, NewEmisData!$C:$C, $H244, NewEmisData!$D:$D, DG$2), SUMIFS(NewEmisData!E:E, NewEmisData!$A:$A, "LDV", NewEmisData!$B:$B, $A244, NewEmisData!$C:$C, $H244, NewEmisData!$D:$D, DG$2))</f>
        <v>#REF!</v>
      </c>
      <c r="DH244" s="335" t="e">
        <f>$I244*IF($G244="Pickup", SUMIFS(NewEmisData!F:F, NewEmisData!$A:$A, "Pickup", NewEmisData!$B:$B, $A244, NewEmisData!$C:$C, $H244, NewEmisData!$D:$D, DH$2), SUMIFS(NewEmisData!F:F, NewEmisData!$A:$A, "LDV", NewEmisData!$B:$B, $A244, NewEmisData!$C:$C, $H244, NewEmisData!$D:$D, DH$2))</f>
        <v>#REF!</v>
      </c>
      <c r="DI244" s="335" t="e">
        <f>$I244*IF($G244="Pickup", SUMIFS(NewEmisData!G:G, NewEmisData!$A:$A, "Pickup", NewEmisData!$B:$B, $A244, NewEmisData!$C:$C, $H244, NewEmisData!$D:$D, DI$2), SUMIFS(NewEmisData!G:G, NewEmisData!$A:$A, "LDV", NewEmisData!$B:$B, $A244, NewEmisData!$C:$C, $H244, NewEmisData!$D:$D, DI$2))</f>
        <v>#REF!</v>
      </c>
      <c r="DJ244" s="335" t="e">
        <f>$I244*IF($G244="Pickup", SUMIFS(NewEmisData!H:H, NewEmisData!$A:$A, "Pickup", NewEmisData!$B:$B, $A244, NewEmisData!$C:$C, $H244, NewEmisData!$D:$D, DJ$2), SUMIFS(NewEmisData!H:H, NewEmisData!$A:$A, "LDV", NewEmisData!$B:$B, $A244, NewEmisData!$C:$C, $H244, NewEmisData!$D:$D, DJ$2))</f>
        <v>#REF!</v>
      </c>
      <c r="DK244" s="335" t="e">
        <f>$I244*IF($G244="Pickup", SUMIFS(NewEmisData!I:I, NewEmisData!$A:$A, "Pickup", NewEmisData!$B:$B, $A244, NewEmisData!$C:$C, $H244, NewEmisData!$D:$D, DK$2), SUMIFS(NewEmisData!I:I, NewEmisData!$A:$A, "LDV", NewEmisData!$B:$B, $A244, NewEmisData!$C:$C, $H244, NewEmisData!$D:$D, DK$2))</f>
        <v>#REF!</v>
      </c>
      <c r="DL244" s="335" t="e">
        <f>$I244*IF($G244="Pickup", SUMIFS(NewEmisData!J:J, NewEmisData!$A:$A, "Pickup", NewEmisData!$B:$B, $A244, NewEmisData!$C:$C, $H244, NewEmisData!$D:$D, DL$2), SUMIFS(NewEmisData!J:J, NewEmisData!$A:$A, "LDV", NewEmisData!$B:$B, $A244, NewEmisData!$C:$C, $H244, NewEmisData!$D:$D, DL$2))</f>
        <v>#REF!</v>
      </c>
      <c r="DM244" s="335" t="e">
        <f>$I244*IF($G244="Pickup", SUMIFS(NewEmisData!K:K, NewEmisData!$A:$A, "Pickup", NewEmisData!$B:$B, $A244, NewEmisData!$C:$C, $H244, NewEmisData!$D:$D, DM$2), SUMIFS(NewEmisData!K:K, NewEmisData!$A:$A, "LDV", NewEmisData!$B:$B, $A244, NewEmisData!$C:$C, $H244, NewEmisData!$D:$D, DM$2))</f>
        <v>#REF!</v>
      </c>
      <c r="DN244" s="335" t="e">
        <f>$I244*IF($G244="Pickup", SUMIFS(NewEmisData!L:L, NewEmisData!$A:$A, "Pickup", NewEmisData!$B:$B, $A244, NewEmisData!$C:$C, $H244, NewEmisData!$D:$D, DN$2), SUMIFS(NewEmisData!L:L, NewEmisData!$A:$A, "LDV", NewEmisData!$B:$B, $A244, NewEmisData!$C:$C, $H244, NewEmisData!$D:$D, DN$2))</f>
        <v>#REF!</v>
      </c>
      <c r="DO244" s="335" t="e">
        <f>$I244*IF($G244="Pickup", SUMIFS(NewEmisData!M:M, NewEmisData!$A:$A, "Pickup", NewEmisData!$B:$B, $A244, NewEmisData!$C:$C, $H244, NewEmisData!$D:$D, DO$2), SUMIFS(NewEmisData!M:M, NewEmisData!$A:$A, "LDV", NewEmisData!$B:$B, $A244, NewEmisData!$C:$C, $H244, NewEmisData!$D:$D, DO$2))</f>
        <v>#REF!</v>
      </c>
      <c r="DP244" s="335">
        <v>1.4765708749962382E-3</v>
      </c>
      <c r="DQ244" s="335" t="e">
        <f>$I244*IF($G244="Pickup", SUMIFS(NewEmisData!E:E, NewEmisData!$A:$A, "Pickup", NewEmisData!$B:$B, $A244, NewEmisData!$C:$C, $H244, NewEmisData!$D:$D, DQ$2), SUMIFS(NewEmisData!E:E, NewEmisData!$A:$A, "LDV", NewEmisData!$B:$B, $A244, NewEmisData!$C:$C, $H244, NewEmisData!$D:$D, DQ$2))</f>
        <v>#REF!</v>
      </c>
      <c r="DR244" s="335" t="e">
        <f>$I244*IF($G244="Pickup", SUMIFS(NewEmisData!F:F, NewEmisData!$A:$A, "Pickup", NewEmisData!$B:$B, $A244, NewEmisData!$C:$C, $H244, NewEmisData!$D:$D, DR$2), SUMIFS(NewEmisData!F:F, NewEmisData!$A:$A, "LDV", NewEmisData!$B:$B, $A244, NewEmisData!$C:$C, $H244, NewEmisData!$D:$D, DR$2))</f>
        <v>#REF!</v>
      </c>
      <c r="DS244" s="335" t="e">
        <f>$I244*IF($G244="Pickup", SUMIFS(NewEmisData!G:G, NewEmisData!$A:$A, "Pickup", NewEmisData!$B:$B, $A244, NewEmisData!$C:$C, $H244, NewEmisData!$D:$D, DS$2), SUMIFS(NewEmisData!G:G, NewEmisData!$A:$A, "LDV", NewEmisData!$B:$B, $A244, NewEmisData!$C:$C, $H244, NewEmisData!$D:$D, DS$2))</f>
        <v>#REF!</v>
      </c>
      <c r="DT244" s="335" t="e">
        <f>$I244*IF($G244="Pickup", SUMIFS(NewEmisData!H:H, NewEmisData!$A:$A, "Pickup", NewEmisData!$B:$B, $A244, NewEmisData!$C:$C, $H244, NewEmisData!$D:$D, DT$2), SUMIFS(NewEmisData!H:H, NewEmisData!$A:$A, "LDV", NewEmisData!$B:$B, $A244, NewEmisData!$C:$C, $H244, NewEmisData!$D:$D, DT$2))</f>
        <v>#REF!</v>
      </c>
      <c r="DU244" s="335" t="e">
        <f>$I244*IF($G244="Pickup", SUMIFS(NewEmisData!I:I, NewEmisData!$A:$A, "Pickup", NewEmisData!$B:$B, $A244, NewEmisData!$C:$C, $H244, NewEmisData!$D:$D, DU$2), SUMIFS(NewEmisData!I:I, NewEmisData!$A:$A, "LDV", NewEmisData!$B:$B, $A244, NewEmisData!$C:$C, $H244, NewEmisData!$D:$D, DU$2))</f>
        <v>#REF!</v>
      </c>
      <c r="DV244" s="335" t="e">
        <f>$I244*IF($G244="Pickup", SUMIFS(NewEmisData!J:J, NewEmisData!$A:$A, "Pickup", NewEmisData!$B:$B, $A244, NewEmisData!$C:$C, $H244, NewEmisData!$D:$D, DV$2), SUMIFS(NewEmisData!J:J, NewEmisData!$A:$A, "LDV", NewEmisData!$B:$B, $A244, NewEmisData!$C:$C, $H244, NewEmisData!$D:$D, DV$2))</f>
        <v>#REF!</v>
      </c>
      <c r="DW244" s="335" t="e">
        <f>$I244*IF($G244="Pickup", SUMIFS(NewEmisData!K:K, NewEmisData!$A:$A, "Pickup", NewEmisData!$B:$B, $A244, NewEmisData!$C:$C, $H244, NewEmisData!$D:$D, DW$2), SUMIFS(NewEmisData!K:K, NewEmisData!$A:$A, "LDV", NewEmisData!$B:$B, $A244, NewEmisData!$C:$C, $H244, NewEmisData!$D:$D, DW$2))</f>
        <v>#REF!</v>
      </c>
      <c r="DX244" s="335" t="e">
        <f>$I244*IF($G244="Pickup", SUMIFS(NewEmisData!L:L, NewEmisData!$A:$A, "Pickup", NewEmisData!$B:$B, $A244, NewEmisData!$C:$C, $H244, NewEmisData!$D:$D, DX$2), SUMIFS(NewEmisData!L:L, NewEmisData!$A:$A, "LDV", NewEmisData!$B:$B, $A244, NewEmisData!$C:$C, $H244, NewEmisData!$D:$D, DX$2))</f>
        <v>#REF!</v>
      </c>
      <c r="DY244" s="335" t="e">
        <f>$I244*IF($G244="Pickup", SUMIFS(NewEmisData!M:M, NewEmisData!$A:$A, "Pickup", NewEmisData!$B:$B, $A244, NewEmisData!$C:$C, $H244, NewEmisData!$D:$D, DY$2), SUMIFS(NewEmisData!M:M, NewEmisData!$A:$A, "LDV", NewEmisData!$B:$B, $A244, NewEmisData!$C:$C, $H244, NewEmisData!$D:$D, DY$2))</f>
        <v>#REF!</v>
      </c>
      <c r="DZ244" s="335">
        <v>7.3384033848373159E-3</v>
      </c>
      <c r="EA244" s="335" t="e">
        <f t="shared" si="350"/>
        <v>#REF!</v>
      </c>
      <c r="EB244" s="335" t="e">
        <f t="shared" si="351"/>
        <v>#REF!</v>
      </c>
      <c r="EC244" s="335" t="e">
        <f t="shared" si="352"/>
        <v>#REF!</v>
      </c>
      <c r="ED244" s="335" t="e">
        <f t="shared" si="353"/>
        <v>#REF!</v>
      </c>
      <c r="EE244" s="335" t="e">
        <f t="shared" si="354"/>
        <v>#REF!</v>
      </c>
      <c r="EF244" s="335" t="e">
        <f t="shared" si="355"/>
        <v>#REF!</v>
      </c>
      <c r="EG244" s="335" t="e">
        <f t="shared" si="356"/>
        <v>#REF!</v>
      </c>
      <c r="EH244" s="335" t="e">
        <f t="shared" si="357"/>
        <v>#REF!</v>
      </c>
      <c r="EI244" s="335" t="e">
        <f t="shared" si="358"/>
        <v>#REF!</v>
      </c>
      <c r="EJ244" s="335">
        <f t="shared" si="359"/>
        <v>0.18630521230514296</v>
      </c>
      <c r="EK244" s="335" t="e">
        <f t="shared" si="360"/>
        <v>#REF!</v>
      </c>
      <c r="EL244" s="335" t="e">
        <f t="shared" si="361"/>
        <v>#REF!</v>
      </c>
      <c r="EM244" s="335" t="e">
        <f t="shared" si="362"/>
        <v>#REF!</v>
      </c>
      <c r="EN244" s="335" t="e">
        <f t="shared" si="363"/>
        <v>#REF!</v>
      </c>
      <c r="EO244" s="335" t="e">
        <f t="shared" si="364"/>
        <v>#REF!</v>
      </c>
      <c r="EP244" s="335" t="e">
        <f t="shared" si="365"/>
        <v>#REF!</v>
      </c>
      <c r="EQ244" s="335" t="e">
        <f t="shared" si="366"/>
        <v>#REF!</v>
      </c>
      <c r="ER244" s="335" t="e">
        <f t="shared" si="367"/>
        <v>#REF!</v>
      </c>
      <c r="ES244" s="335" t="e">
        <f t="shared" si="368"/>
        <v>#REF!</v>
      </c>
      <c r="ET244" s="335">
        <f t="shared" si="369"/>
        <v>4.1400383479619739E-2</v>
      </c>
      <c r="EU244" s="335" t="e">
        <f t="shared" si="370"/>
        <v>#REF!</v>
      </c>
      <c r="EV244" s="335" t="e">
        <f t="shared" si="371"/>
        <v>#REF!</v>
      </c>
      <c r="EW244" s="335" t="e">
        <f t="shared" si="372"/>
        <v>#REF!</v>
      </c>
      <c r="EX244" s="335" t="e">
        <f t="shared" si="373"/>
        <v>#REF!</v>
      </c>
      <c r="EY244" s="335" t="e">
        <f t="shared" si="374"/>
        <v>#REF!</v>
      </c>
      <c r="EZ244" s="335" t="e">
        <f t="shared" si="375"/>
        <v>#REF!</v>
      </c>
      <c r="FA244" s="335" t="e">
        <f t="shared" si="376"/>
        <v>#REF!</v>
      </c>
      <c r="FB244" s="335" t="e">
        <f t="shared" si="377"/>
        <v>#REF!</v>
      </c>
      <c r="FC244" s="335" t="e">
        <f t="shared" si="378"/>
        <v>#REF!</v>
      </c>
      <c r="FD244" s="335">
        <f t="shared" si="379"/>
        <v>1.7932369531470629E-3</v>
      </c>
      <c r="FE244" s="335" t="e">
        <f t="shared" si="380"/>
        <v>#REF!</v>
      </c>
      <c r="FF244" s="335" t="e">
        <f t="shared" si="381"/>
        <v>#REF!</v>
      </c>
      <c r="FG244" s="335" t="e">
        <f t="shared" si="382"/>
        <v>#REF!</v>
      </c>
      <c r="FH244" s="335" t="e">
        <f t="shared" si="383"/>
        <v>#REF!</v>
      </c>
      <c r="FI244" s="335" t="e">
        <f t="shared" si="384"/>
        <v>#REF!</v>
      </c>
      <c r="FJ244" s="335" t="e">
        <f t="shared" si="385"/>
        <v>#REF!</v>
      </c>
      <c r="FK244" s="335" t="e">
        <f t="shared" si="386"/>
        <v>#REF!</v>
      </c>
      <c r="FL244" s="335" t="e">
        <f t="shared" si="387"/>
        <v>#REF!</v>
      </c>
      <c r="FM244" s="335" t="e">
        <f t="shared" si="388"/>
        <v>#REF!</v>
      </c>
      <c r="FN244" s="335">
        <f t="shared" si="389"/>
        <v>3.3449762373957422E-2</v>
      </c>
      <c r="FO244" s="335" t="e">
        <f t="shared" si="390"/>
        <v>#REF!</v>
      </c>
      <c r="FP244" s="335" t="e">
        <f t="shared" si="391"/>
        <v>#REF!</v>
      </c>
      <c r="FQ244" s="335" t="e">
        <f t="shared" si="392"/>
        <v>#REF!</v>
      </c>
      <c r="FR244" s="335" t="e">
        <f t="shared" si="393"/>
        <v>#REF!</v>
      </c>
      <c r="FS244" s="335" t="e">
        <f t="shared" si="394"/>
        <v>#REF!</v>
      </c>
      <c r="FT244" s="335" t="e">
        <f t="shared" si="395"/>
        <v>#REF!</v>
      </c>
      <c r="FU244" s="335" t="e">
        <f t="shared" si="396"/>
        <v>#REF!</v>
      </c>
      <c r="FV244" s="335" t="e">
        <f t="shared" si="397"/>
        <v>#REF!</v>
      </c>
      <c r="FW244" s="335" t="e">
        <f t="shared" si="398"/>
        <v>#REF!</v>
      </c>
      <c r="FX244" s="335">
        <f t="shared" si="399"/>
        <v>6.7379974655566981E-3</v>
      </c>
    </row>
    <row r="245" spans="1:180" x14ac:dyDescent="0.2">
      <c r="A245" s="305" t="str">
        <f>IF(LEFT(TRIM(TechData_All!AJ23),1)="*", _xlfn.CONCAT("*","R2"), "R2")</f>
        <v>R2</v>
      </c>
      <c r="B245" s="305" t="str">
        <f>TechData_All!A23</f>
        <v>TLCGPHEV10</v>
      </c>
      <c r="C245" s="305" t="str">
        <f>TechData_All!C23</f>
        <v>TL.GSL.C.PHEV.2011</v>
      </c>
      <c r="D245" s="301" t="str">
        <f>TechData_All!D23</f>
        <v>bn-vmt, bn-vmt/a</v>
      </c>
      <c r="E245" s="301" t="str">
        <f>TechData_All!E23</f>
        <v>TLGSL</v>
      </c>
      <c r="F245" s="301" t="s">
        <v>17</v>
      </c>
      <c r="G245" s="315" t="s">
        <v>815</v>
      </c>
      <c r="H245" s="315" t="s">
        <v>814</v>
      </c>
      <c r="I245" s="321" t="e">
        <f>#REF!</f>
        <v>#REF!</v>
      </c>
      <c r="J245" s="315" t="str">
        <f t="shared" si="400"/>
        <v>Compact car-GSL</v>
      </c>
      <c r="K245" s="335" t="e">
        <f>$I245*IF($G245="Pickup", SUMIFS(NewEmisData!E:E, NewEmisData!$A:$A, "Pickup", NewEmisData!$B:$B, $A245, NewEmisData!$C:$C, $H245, NewEmisData!$D:$D, K$2), SUMIFS(NewEmisData!E:E, NewEmisData!$A:$A, "LDV", NewEmisData!$B:$B, $A245, NewEmisData!$C:$C, $H245, NewEmisData!$D:$D, K$2))</f>
        <v>#REF!</v>
      </c>
      <c r="L245" s="335" t="e">
        <f>$I245*IF($G245="Pickup", SUMIFS(NewEmisData!F:F, NewEmisData!$A:$A, "Pickup", NewEmisData!$B:$B, $A245, NewEmisData!$C:$C, $H245, NewEmisData!$D:$D, L$2), SUMIFS(NewEmisData!F:F, NewEmisData!$A:$A, "LDV", NewEmisData!$B:$B, $A245, NewEmisData!$C:$C, $H245, NewEmisData!$D:$D, L$2))</f>
        <v>#REF!</v>
      </c>
      <c r="M245" s="335" t="e">
        <f>$I245*IF($G245="Pickup", SUMIFS(NewEmisData!G:G, NewEmisData!$A:$A, "Pickup", NewEmisData!$B:$B, $A245, NewEmisData!$C:$C, $H245, NewEmisData!$D:$D, M$2), SUMIFS(NewEmisData!G:G, NewEmisData!$A:$A, "LDV", NewEmisData!$B:$B, $A245, NewEmisData!$C:$C, $H245, NewEmisData!$D:$D, M$2))</f>
        <v>#REF!</v>
      </c>
      <c r="N245" s="335" t="e">
        <f>$I245*IF($G245="Pickup", SUMIFS(NewEmisData!H:H, NewEmisData!$A:$A, "Pickup", NewEmisData!$B:$B, $A245, NewEmisData!$C:$C, $H245, NewEmisData!$D:$D, N$2), SUMIFS(NewEmisData!H:H, NewEmisData!$A:$A, "LDV", NewEmisData!$B:$B, $A245, NewEmisData!$C:$C, $H245, NewEmisData!$D:$D, N$2))</f>
        <v>#REF!</v>
      </c>
      <c r="O245" s="335" t="e">
        <f>$I245*IF($G245="Pickup", SUMIFS(NewEmisData!I:I, NewEmisData!$A:$A, "Pickup", NewEmisData!$B:$B, $A245, NewEmisData!$C:$C, $H245, NewEmisData!$D:$D, O$2), SUMIFS(NewEmisData!I:I, NewEmisData!$A:$A, "LDV", NewEmisData!$B:$B, $A245, NewEmisData!$C:$C, $H245, NewEmisData!$D:$D, O$2))</f>
        <v>#REF!</v>
      </c>
      <c r="P245" s="335" t="e">
        <f>$I245*IF($G245="Pickup", SUMIFS(NewEmisData!J:J, NewEmisData!$A:$A, "Pickup", NewEmisData!$B:$B, $A245, NewEmisData!$C:$C, $H245, NewEmisData!$D:$D, P$2), SUMIFS(NewEmisData!J:J, NewEmisData!$A:$A, "LDV", NewEmisData!$B:$B, $A245, NewEmisData!$C:$C, $H245, NewEmisData!$D:$D, P$2))</f>
        <v>#REF!</v>
      </c>
      <c r="Q245" s="335" t="e">
        <f>$I245*IF($G245="Pickup", SUMIFS(NewEmisData!K:K, NewEmisData!$A:$A, "Pickup", NewEmisData!$B:$B, $A245, NewEmisData!$C:$C, $H245, NewEmisData!$D:$D, Q$2), SUMIFS(NewEmisData!K:K, NewEmisData!$A:$A, "LDV", NewEmisData!$B:$B, $A245, NewEmisData!$C:$C, $H245, NewEmisData!$D:$D, Q$2))</f>
        <v>#REF!</v>
      </c>
      <c r="R245" s="335" t="e">
        <f>$I245*IF($G245="Pickup", SUMIFS(NewEmisData!L:L, NewEmisData!$A:$A, "Pickup", NewEmisData!$B:$B, $A245, NewEmisData!$C:$C, $H245, NewEmisData!$D:$D, R$2), SUMIFS(NewEmisData!L:L, NewEmisData!$A:$A, "LDV", NewEmisData!$B:$B, $A245, NewEmisData!$C:$C, $H245, NewEmisData!$D:$D, R$2))</f>
        <v>#REF!</v>
      </c>
      <c r="S245" s="335" t="e">
        <f>$I245*IF($G245="Pickup", SUMIFS(NewEmisData!M:M, NewEmisData!$A:$A, "Pickup", NewEmisData!$B:$B, $A245, NewEmisData!$C:$C, $H245, NewEmisData!$D:$D, S$2), SUMIFS(NewEmisData!M:M, NewEmisData!$A:$A, "LDV", NewEmisData!$B:$B, $A245, NewEmisData!$C:$C, $H245, NewEmisData!$D:$D, S$2))</f>
        <v>#REF!</v>
      </c>
      <c r="T245" s="335">
        <v>0.10346204629432069</v>
      </c>
      <c r="U245" s="335" t="e">
        <f>$I245*IF($G245="Pickup", SUMIFS(NewEmisData!E:E, NewEmisData!$A:$A, "Pickup", NewEmisData!$B:$B, $A245, NewEmisData!$C:$C, $H245, NewEmisData!$D:$D, U$2), SUMIFS(NewEmisData!E:E, NewEmisData!$A:$A, "LDV", NewEmisData!$B:$B, $A245, NewEmisData!$C:$C, $H245, NewEmisData!$D:$D, U$2))</f>
        <v>#REF!</v>
      </c>
      <c r="V245" s="335" t="e">
        <f>$I245*IF($G245="Pickup", SUMIFS(NewEmisData!F:F, NewEmisData!$A:$A, "Pickup", NewEmisData!$B:$B, $A245, NewEmisData!$C:$C, $H245, NewEmisData!$D:$D, V$2), SUMIFS(NewEmisData!F:F, NewEmisData!$A:$A, "LDV", NewEmisData!$B:$B, $A245, NewEmisData!$C:$C, $H245, NewEmisData!$D:$D, V$2))</f>
        <v>#REF!</v>
      </c>
      <c r="W245" s="335" t="e">
        <f>$I245*IF($G245="Pickup", SUMIFS(NewEmisData!G:G, NewEmisData!$A:$A, "Pickup", NewEmisData!$B:$B, $A245, NewEmisData!$C:$C, $H245, NewEmisData!$D:$D, W$2), SUMIFS(NewEmisData!G:G, NewEmisData!$A:$A, "LDV", NewEmisData!$B:$B, $A245, NewEmisData!$C:$C, $H245, NewEmisData!$D:$D, W$2))</f>
        <v>#REF!</v>
      </c>
      <c r="X245" s="335" t="e">
        <f>$I245*IF($G245="Pickup", SUMIFS(NewEmisData!H:H, NewEmisData!$A:$A, "Pickup", NewEmisData!$B:$B, $A245, NewEmisData!$C:$C, $H245, NewEmisData!$D:$D, X$2), SUMIFS(NewEmisData!H:H, NewEmisData!$A:$A, "LDV", NewEmisData!$B:$B, $A245, NewEmisData!$C:$C, $H245, NewEmisData!$D:$D, X$2))</f>
        <v>#REF!</v>
      </c>
      <c r="Y245" s="335" t="e">
        <f>$I245*IF($G245="Pickup", SUMIFS(NewEmisData!I:I, NewEmisData!$A:$A, "Pickup", NewEmisData!$B:$B, $A245, NewEmisData!$C:$C, $H245, NewEmisData!$D:$D, Y$2), SUMIFS(NewEmisData!I:I, NewEmisData!$A:$A, "LDV", NewEmisData!$B:$B, $A245, NewEmisData!$C:$C, $H245, NewEmisData!$D:$D, Y$2))</f>
        <v>#REF!</v>
      </c>
      <c r="Z245" s="335" t="e">
        <f>$I245*IF($G245="Pickup", SUMIFS(NewEmisData!J:J, NewEmisData!$A:$A, "Pickup", NewEmisData!$B:$B, $A245, NewEmisData!$C:$C, $H245, NewEmisData!$D:$D, Z$2), SUMIFS(NewEmisData!J:J, NewEmisData!$A:$A, "LDV", NewEmisData!$B:$B, $A245, NewEmisData!$C:$C, $H245, NewEmisData!$D:$D, Z$2))</f>
        <v>#REF!</v>
      </c>
      <c r="AA245" s="335" t="e">
        <f>$I245*IF($G245="Pickup", SUMIFS(NewEmisData!K:K, NewEmisData!$A:$A, "Pickup", NewEmisData!$B:$B, $A245, NewEmisData!$C:$C, $H245, NewEmisData!$D:$D, AA$2), SUMIFS(NewEmisData!K:K, NewEmisData!$A:$A, "LDV", NewEmisData!$B:$B, $A245, NewEmisData!$C:$C, $H245, NewEmisData!$D:$D, AA$2))</f>
        <v>#REF!</v>
      </c>
      <c r="AB245" s="335" t="e">
        <f>$I245*IF($G245="Pickup", SUMIFS(NewEmisData!L:L, NewEmisData!$A:$A, "Pickup", NewEmisData!$B:$B, $A245, NewEmisData!$C:$C, $H245, NewEmisData!$D:$D, AB$2), SUMIFS(NewEmisData!L:L, NewEmisData!$A:$A, "LDV", NewEmisData!$B:$B, $A245, NewEmisData!$C:$C, $H245, NewEmisData!$D:$D, AB$2))</f>
        <v>#REF!</v>
      </c>
      <c r="AC245" s="335" t="e">
        <f>$I245*IF($G245="Pickup", SUMIFS(NewEmisData!M:M, NewEmisData!$A:$A, "Pickup", NewEmisData!$B:$B, $A245, NewEmisData!$C:$C, $H245, NewEmisData!$D:$D, AC$2), SUMIFS(NewEmisData!M:M, NewEmisData!$A:$A, "LDV", NewEmisData!$B:$B, $A245, NewEmisData!$C:$C, $H245, NewEmisData!$D:$D, AC$2))</f>
        <v>#REF!</v>
      </c>
      <c r="AD245" s="335">
        <v>2.7793532763781534E-2</v>
      </c>
      <c r="AE245" s="335" t="e">
        <f>$I245*IF($G245="Pickup", SUMIFS(NewEmisData!E:E, NewEmisData!$A:$A, "Pickup", NewEmisData!$B:$B, $A245, NewEmisData!$C:$C, $H245, NewEmisData!$D:$D, AE$2), SUMIFS(NewEmisData!E:E, NewEmisData!$A:$A, "LDV", NewEmisData!$B:$B, $A245, NewEmisData!$C:$C, $H245, NewEmisData!$D:$D, AE$2))</f>
        <v>#REF!</v>
      </c>
      <c r="AF245" s="335" t="e">
        <f>$I245*IF($G245="Pickup", SUMIFS(NewEmisData!F:F, NewEmisData!$A:$A, "Pickup", NewEmisData!$B:$B, $A245, NewEmisData!$C:$C, $H245, NewEmisData!$D:$D, AF$2), SUMIFS(NewEmisData!F:F, NewEmisData!$A:$A, "LDV", NewEmisData!$B:$B, $A245, NewEmisData!$C:$C, $H245, NewEmisData!$D:$D, AF$2))</f>
        <v>#REF!</v>
      </c>
      <c r="AG245" s="335" t="e">
        <f>$I245*IF($G245="Pickup", SUMIFS(NewEmisData!G:G, NewEmisData!$A:$A, "Pickup", NewEmisData!$B:$B, $A245, NewEmisData!$C:$C, $H245, NewEmisData!$D:$D, AG$2), SUMIFS(NewEmisData!G:G, NewEmisData!$A:$A, "LDV", NewEmisData!$B:$B, $A245, NewEmisData!$C:$C, $H245, NewEmisData!$D:$D, AG$2))</f>
        <v>#REF!</v>
      </c>
      <c r="AH245" s="335" t="e">
        <f>$I245*IF($G245="Pickup", SUMIFS(NewEmisData!H:H, NewEmisData!$A:$A, "Pickup", NewEmisData!$B:$B, $A245, NewEmisData!$C:$C, $H245, NewEmisData!$D:$D, AH$2), SUMIFS(NewEmisData!H:H, NewEmisData!$A:$A, "LDV", NewEmisData!$B:$B, $A245, NewEmisData!$C:$C, $H245, NewEmisData!$D:$D, AH$2))</f>
        <v>#REF!</v>
      </c>
      <c r="AI245" s="335" t="e">
        <f>$I245*IF($G245="Pickup", SUMIFS(NewEmisData!I:I, NewEmisData!$A:$A, "Pickup", NewEmisData!$B:$B, $A245, NewEmisData!$C:$C, $H245, NewEmisData!$D:$D, AI$2), SUMIFS(NewEmisData!I:I, NewEmisData!$A:$A, "LDV", NewEmisData!$B:$B, $A245, NewEmisData!$C:$C, $H245, NewEmisData!$D:$D, AI$2))</f>
        <v>#REF!</v>
      </c>
      <c r="AJ245" s="335" t="e">
        <f>$I245*IF($G245="Pickup", SUMIFS(NewEmisData!J:J, NewEmisData!$A:$A, "Pickup", NewEmisData!$B:$B, $A245, NewEmisData!$C:$C, $H245, NewEmisData!$D:$D, AJ$2), SUMIFS(NewEmisData!J:J, NewEmisData!$A:$A, "LDV", NewEmisData!$B:$B, $A245, NewEmisData!$C:$C, $H245, NewEmisData!$D:$D, AJ$2))</f>
        <v>#REF!</v>
      </c>
      <c r="AK245" s="335" t="e">
        <f>$I245*IF($G245="Pickup", SUMIFS(NewEmisData!K:K, NewEmisData!$A:$A, "Pickup", NewEmisData!$B:$B, $A245, NewEmisData!$C:$C, $H245, NewEmisData!$D:$D, AK$2), SUMIFS(NewEmisData!K:K, NewEmisData!$A:$A, "LDV", NewEmisData!$B:$B, $A245, NewEmisData!$C:$C, $H245, NewEmisData!$D:$D, AK$2))</f>
        <v>#REF!</v>
      </c>
      <c r="AL245" s="335" t="e">
        <f>$I245*IF($G245="Pickup", SUMIFS(NewEmisData!L:L, NewEmisData!$A:$A, "Pickup", NewEmisData!$B:$B, $A245, NewEmisData!$C:$C, $H245, NewEmisData!$D:$D, AL$2), SUMIFS(NewEmisData!L:L, NewEmisData!$A:$A, "LDV", NewEmisData!$B:$B, $A245, NewEmisData!$C:$C, $H245, NewEmisData!$D:$D, AL$2))</f>
        <v>#REF!</v>
      </c>
      <c r="AM245" s="335" t="e">
        <f>$I245*IF($G245="Pickup", SUMIFS(NewEmisData!M:M, NewEmisData!$A:$A, "Pickup", NewEmisData!$B:$B, $A245, NewEmisData!$C:$C, $H245, NewEmisData!$D:$D, AM$2), SUMIFS(NewEmisData!M:M, NewEmisData!$A:$A, "LDV", NewEmisData!$B:$B, $A245, NewEmisData!$C:$C, $H245, NewEmisData!$D:$D, AM$2))</f>
        <v>#REF!</v>
      </c>
      <c r="AN245" s="335">
        <v>6.5209922294522864E-4</v>
      </c>
      <c r="AO245" s="335" t="e">
        <f>$I245*IF($G245="Pickup", SUMIFS(NewEmisData!E:E, NewEmisData!$A:$A, "Pickup", NewEmisData!$B:$B, $A245, NewEmisData!$C:$C, $H245, NewEmisData!$D:$D, AO$2), SUMIFS(NewEmisData!E:E, NewEmisData!$A:$A, "LDV", NewEmisData!$B:$B, $A245, NewEmisData!$C:$C, $H245, NewEmisData!$D:$D, AO$2))</f>
        <v>#REF!</v>
      </c>
      <c r="AP245" s="335" t="e">
        <f>$I245*IF($G245="Pickup", SUMIFS(NewEmisData!F:F, NewEmisData!$A:$A, "Pickup", NewEmisData!$B:$B, $A245, NewEmisData!$C:$C, $H245, NewEmisData!$D:$D, AP$2), SUMIFS(NewEmisData!F:F, NewEmisData!$A:$A, "LDV", NewEmisData!$B:$B, $A245, NewEmisData!$C:$C, $H245, NewEmisData!$D:$D, AP$2))</f>
        <v>#REF!</v>
      </c>
      <c r="AQ245" s="335" t="e">
        <f>$I245*IF($G245="Pickup", SUMIFS(NewEmisData!G:G, NewEmisData!$A:$A, "Pickup", NewEmisData!$B:$B, $A245, NewEmisData!$C:$C, $H245, NewEmisData!$D:$D, AQ$2), SUMIFS(NewEmisData!G:G, NewEmisData!$A:$A, "LDV", NewEmisData!$B:$B, $A245, NewEmisData!$C:$C, $H245, NewEmisData!$D:$D, AQ$2))</f>
        <v>#REF!</v>
      </c>
      <c r="AR245" s="335" t="e">
        <f>$I245*IF($G245="Pickup", SUMIFS(NewEmisData!H:H, NewEmisData!$A:$A, "Pickup", NewEmisData!$B:$B, $A245, NewEmisData!$C:$C, $H245, NewEmisData!$D:$D, AR$2), SUMIFS(NewEmisData!H:H, NewEmisData!$A:$A, "LDV", NewEmisData!$B:$B, $A245, NewEmisData!$C:$C, $H245, NewEmisData!$D:$D, AR$2))</f>
        <v>#REF!</v>
      </c>
      <c r="AS245" s="335" t="e">
        <f>$I245*IF($G245="Pickup", SUMIFS(NewEmisData!I:I, NewEmisData!$A:$A, "Pickup", NewEmisData!$B:$B, $A245, NewEmisData!$C:$C, $H245, NewEmisData!$D:$D, AS$2), SUMIFS(NewEmisData!I:I, NewEmisData!$A:$A, "LDV", NewEmisData!$B:$B, $A245, NewEmisData!$C:$C, $H245, NewEmisData!$D:$D, AS$2))</f>
        <v>#REF!</v>
      </c>
      <c r="AT245" s="335" t="e">
        <f>$I245*IF($G245="Pickup", SUMIFS(NewEmisData!J:J, NewEmisData!$A:$A, "Pickup", NewEmisData!$B:$B, $A245, NewEmisData!$C:$C, $H245, NewEmisData!$D:$D, AT$2), SUMIFS(NewEmisData!J:J, NewEmisData!$A:$A, "LDV", NewEmisData!$B:$B, $A245, NewEmisData!$C:$C, $H245, NewEmisData!$D:$D, AT$2))</f>
        <v>#REF!</v>
      </c>
      <c r="AU245" s="335" t="e">
        <f>$I245*IF($G245="Pickup", SUMIFS(NewEmisData!K:K, NewEmisData!$A:$A, "Pickup", NewEmisData!$B:$B, $A245, NewEmisData!$C:$C, $H245, NewEmisData!$D:$D, AU$2), SUMIFS(NewEmisData!K:K, NewEmisData!$A:$A, "LDV", NewEmisData!$B:$B, $A245, NewEmisData!$C:$C, $H245, NewEmisData!$D:$D, AU$2))</f>
        <v>#REF!</v>
      </c>
      <c r="AV245" s="335" t="e">
        <f>$I245*IF($G245="Pickup", SUMIFS(NewEmisData!L:L, NewEmisData!$A:$A, "Pickup", NewEmisData!$B:$B, $A245, NewEmisData!$C:$C, $H245, NewEmisData!$D:$D, AV$2), SUMIFS(NewEmisData!L:L, NewEmisData!$A:$A, "LDV", NewEmisData!$B:$B, $A245, NewEmisData!$C:$C, $H245, NewEmisData!$D:$D, AV$2))</f>
        <v>#REF!</v>
      </c>
      <c r="AW245" s="335" t="e">
        <f>$I245*IF($G245="Pickup", SUMIFS(NewEmisData!M:M, NewEmisData!$A:$A, "Pickup", NewEmisData!$B:$B, $A245, NewEmisData!$C:$C, $H245, NewEmisData!$D:$D, AW$2), SUMIFS(NewEmisData!M:M, NewEmisData!$A:$A, "LDV", NewEmisData!$B:$B, $A245, NewEmisData!$C:$C, $H245, NewEmisData!$D:$D, AW$2))</f>
        <v>#REF!</v>
      </c>
      <c r="AX245" s="335">
        <v>1.6474269461833946E-2</v>
      </c>
      <c r="AY245" s="335" t="e">
        <f>$I245*IF($G245="Pickup", SUMIFS(NewEmisData!E:E, NewEmisData!$A:$A, "Pickup", NewEmisData!$B:$B, $A245, NewEmisData!$C:$C, $H245, NewEmisData!$D:$D, AY$2), SUMIFS(NewEmisData!E:E, NewEmisData!$A:$A, "LDV", NewEmisData!$B:$B, $A245, NewEmisData!$C:$C, $H245, NewEmisData!$D:$D, AY$2))</f>
        <v>#REF!</v>
      </c>
      <c r="AZ245" s="335" t="e">
        <f>$I245*IF($G245="Pickup", SUMIFS(NewEmisData!F:F, NewEmisData!$A:$A, "Pickup", NewEmisData!$B:$B, $A245, NewEmisData!$C:$C, $H245, NewEmisData!$D:$D, AZ$2), SUMIFS(NewEmisData!F:F, NewEmisData!$A:$A, "LDV", NewEmisData!$B:$B, $A245, NewEmisData!$C:$C, $H245, NewEmisData!$D:$D, AZ$2))</f>
        <v>#REF!</v>
      </c>
      <c r="BA245" s="335" t="e">
        <f>$I245*IF($G245="Pickup", SUMIFS(NewEmisData!G:G, NewEmisData!$A:$A, "Pickup", NewEmisData!$B:$B, $A245, NewEmisData!$C:$C, $H245, NewEmisData!$D:$D, BA$2), SUMIFS(NewEmisData!G:G, NewEmisData!$A:$A, "LDV", NewEmisData!$B:$B, $A245, NewEmisData!$C:$C, $H245, NewEmisData!$D:$D, BA$2))</f>
        <v>#REF!</v>
      </c>
      <c r="BB245" s="335" t="e">
        <f>$I245*IF($G245="Pickup", SUMIFS(NewEmisData!H:H, NewEmisData!$A:$A, "Pickup", NewEmisData!$B:$B, $A245, NewEmisData!$C:$C, $H245, NewEmisData!$D:$D, BB$2), SUMIFS(NewEmisData!H:H, NewEmisData!$A:$A, "LDV", NewEmisData!$B:$B, $A245, NewEmisData!$C:$C, $H245, NewEmisData!$D:$D, BB$2))</f>
        <v>#REF!</v>
      </c>
      <c r="BC245" s="335" t="e">
        <f>$I245*IF($G245="Pickup", SUMIFS(NewEmisData!I:I, NewEmisData!$A:$A, "Pickup", NewEmisData!$B:$B, $A245, NewEmisData!$C:$C, $H245, NewEmisData!$D:$D, BC$2), SUMIFS(NewEmisData!I:I, NewEmisData!$A:$A, "LDV", NewEmisData!$B:$B, $A245, NewEmisData!$C:$C, $H245, NewEmisData!$D:$D, BC$2))</f>
        <v>#REF!</v>
      </c>
      <c r="BD245" s="335" t="e">
        <f>$I245*IF($G245="Pickup", SUMIFS(NewEmisData!J:J, NewEmisData!$A:$A, "Pickup", NewEmisData!$B:$B, $A245, NewEmisData!$C:$C, $H245, NewEmisData!$D:$D, BD$2), SUMIFS(NewEmisData!J:J, NewEmisData!$A:$A, "LDV", NewEmisData!$B:$B, $A245, NewEmisData!$C:$C, $H245, NewEmisData!$D:$D, BD$2))</f>
        <v>#REF!</v>
      </c>
      <c r="BE245" s="335" t="e">
        <f>$I245*IF($G245="Pickup", SUMIFS(NewEmisData!K:K, NewEmisData!$A:$A, "Pickup", NewEmisData!$B:$B, $A245, NewEmisData!$C:$C, $H245, NewEmisData!$D:$D, BE$2), SUMIFS(NewEmisData!K:K, NewEmisData!$A:$A, "LDV", NewEmisData!$B:$B, $A245, NewEmisData!$C:$C, $H245, NewEmisData!$D:$D, BE$2))</f>
        <v>#REF!</v>
      </c>
      <c r="BF245" s="335" t="e">
        <f>$I245*IF($G245="Pickup", SUMIFS(NewEmisData!L:L, NewEmisData!$A:$A, "Pickup", NewEmisData!$B:$B, $A245, NewEmisData!$C:$C, $H245, NewEmisData!$D:$D, BF$2), SUMIFS(NewEmisData!L:L, NewEmisData!$A:$A, "LDV", NewEmisData!$B:$B, $A245, NewEmisData!$C:$C, $H245, NewEmisData!$D:$D, BF$2))</f>
        <v>#REF!</v>
      </c>
      <c r="BG245" s="335" t="e">
        <f>$I245*IF($G245="Pickup", SUMIFS(NewEmisData!M:M, NewEmisData!$A:$A, "Pickup", NewEmisData!$B:$B, $A245, NewEmisData!$C:$C, $H245, NewEmisData!$D:$D, BG$2), SUMIFS(NewEmisData!M:M, NewEmisData!$A:$A, "LDV", NewEmisData!$B:$B, $A245, NewEmisData!$C:$C, $H245, NewEmisData!$D:$D, BG$2))</f>
        <v>#REF!</v>
      </c>
      <c r="BH245" s="335">
        <v>3.3013063031130216E-3</v>
      </c>
      <c r="BI245" s="335" t="e">
        <f>$I245*IF($G245="Pickup", SUMIFS(NewEmisData!E:E, NewEmisData!$A:$A, "Pickup", NewEmisData!$B:$B, $A245, NewEmisData!$C:$C, $H245, NewEmisData!$D:$D, BI$2), SUMIFS(NewEmisData!E:E, NewEmisData!$A:$A, "LDV", NewEmisData!$B:$B, $A245, NewEmisData!$C:$C, $H245, NewEmisData!$D:$D, BI$2))</f>
        <v>#REF!</v>
      </c>
      <c r="BJ245" s="335" t="e">
        <f>$I245*IF($G245="Pickup", SUMIFS(NewEmisData!F:F, NewEmisData!$A:$A, "Pickup", NewEmisData!$B:$B, $A245, NewEmisData!$C:$C, $H245, NewEmisData!$D:$D, BJ$2), SUMIFS(NewEmisData!F:F, NewEmisData!$A:$A, "LDV", NewEmisData!$B:$B, $A245, NewEmisData!$C:$C, $H245, NewEmisData!$D:$D, BJ$2))</f>
        <v>#REF!</v>
      </c>
      <c r="BK245" s="335" t="e">
        <f>$I245*IF($G245="Pickup", SUMIFS(NewEmisData!G:G, NewEmisData!$A:$A, "Pickup", NewEmisData!$B:$B, $A245, NewEmisData!$C:$C, $H245, NewEmisData!$D:$D, BK$2), SUMIFS(NewEmisData!G:G, NewEmisData!$A:$A, "LDV", NewEmisData!$B:$B, $A245, NewEmisData!$C:$C, $H245, NewEmisData!$D:$D, BK$2))</f>
        <v>#REF!</v>
      </c>
      <c r="BL245" s="335" t="e">
        <f>$I245*IF($G245="Pickup", SUMIFS(NewEmisData!H:H, NewEmisData!$A:$A, "Pickup", NewEmisData!$B:$B, $A245, NewEmisData!$C:$C, $H245, NewEmisData!$D:$D, BL$2), SUMIFS(NewEmisData!H:H, NewEmisData!$A:$A, "LDV", NewEmisData!$B:$B, $A245, NewEmisData!$C:$C, $H245, NewEmisData!$D:$D, BL$2))</f>
        <v>#REF!</v>
      </c>
      <c r="BM245" s="335" t="e">
        <f>$I245*IF($G245="Pickup", SUMIFS(NewEmisData!I:I, NewEmisData!$A:$A, "Pickup", NewEmisData!$B:$B, $A245, NewEmisData!$C:$C, $H245, NewEmisData!$D:$D, BM$2), SUMIFS(NewEmisData!I:I, NewEmisData!$A:$A, "LDV", NewEmisData!$B:$B, $A245, NewEmisData!$C:$C, $H245, NewEmisData!$D:$D, BM$2))</f>
        <v>#REF!</v>
      </c>
      <c r="BN245" s="335" t="e">
        <f>$I245*IF($G245="Pickup", SUMIFS(NewEmisData!J:J, NewEmisData!$A:$A, "Pickup", NewEmisData!$B:$B, $A245, NewEmisData!$C:$C, $H245, NewEmisData!$D:$D, BN$2), SUMIFS(NewEmisData!J:J, NewEmisData!$A:$A, "LDV", NewEmisData!$B:$B, $A245, NewEmisData!$C:$C, $H245, NewEmisData!$D:$D, BN$2))</f>
        <v>#REF!</v>
      </c>
      <c r="BO245" s="335" t="e">
        <f>$I245*IF($G245="Pickup", SUMIFS(NewEmisData!K:K, NewEmisData!$A:$A, "Pickup", NewEmisData!$B:$B, $A245, NewEmisData!$C:$C, $H245, NewEmisData!$D:$D, BO$2), SUMIFS(NewEmisData!K:K, NewEmisData!$A:$A, "LDV", NewEmisData!$B:$B, $A245, NewEmisData!$C:$C, $H245, NewEmisData!$D:$D, BO$2))</f>
        <v>#REF!</v>
      </c>
      <c r="BP245" s="335" t="e">
        <f>$I245*IF($G245="Pickup", SUMIFS(NewEmisData!L:L, NewEmisData!$A:$A, "Pickup", NewEmisData!$B:$B, $A245, NewEmisData!$C:$C, $H245, NewEmisData!$D:$D, BP$2), SUMIFS(NewEmisData!L:L, NewEmisData!$A:$A, "LDV", NewEmisData!$B:$B, $A245, NewEmisData!$C:$C, $H245, NewEmisData!$D:$D, BP$2))</f>
        <v>#REF!</v>
      </c>
      <c r="BQ245" s="335" t="e">
        <f>$I245*IF($G245="Pickup", SUMIFS(NewEmisData!M:M, NewEmisData!$A:$A, "Pickup", NewEmisData!$B:$B, $A245, NewEmisData!$C:$C, $H245, NewEmisData!$D:$D, BQ$2), SUMIFS(NewEmisData!M:M, NewEmisData!$A:$A, "LDV", NewEmisData!$B:$B, $A245, NewEmisData!$C:$C, $H245, NewEmisData!$D:$D, BQ$2))</f>
        <v>#REF!</v>
      </c>
      <c r="BR245" s="335">
        <v>0.78110008391107422</v>
      </c>
      <c r="BS245" s="335" t="e">
        <f>$I245*IF($G245="Pickup", SUMIFS(NewEmisData!E:E, NewEmisData!$A:$A, "Pickup", NewEmisData!$B:$B, $A245, NewEmisData!$C:$C, $H245, NewEmisData!$D:$D, BS$2), SUMIFS(NewEmisData!E:E, NewEmisData!$A:$A, "LDV", NewEmisData!$B:$B, $A245, NewEmisData!$C:$C, $H245, NewEmisData!$D:$D, BS$2))</f>
        <v>#REF!</v>
      </c>
      <c r="BT245" s="335" t="e">
        <f>$I245*IF($G245="Pickup", SUMIFS(NewEmisData!F:F, NewEmisData!$A:$A, "Pickup", NewEmisData!$B:$B, $A245, NewEmisData!$C:$C, $H245, NewEmisData!$D:$D, BT$2), SUMIFS(NewEmisData!F:F, NewEmisData!$A:$A, "LDV", NewEmisData!$B:$B, $A245, NewEmisData!$C:$C, $H245, NewEmisData!$D:$D, BT$2))</f>
        <v>#REF!</v>
      </c>
      <c r="BU245" s="335" t="e">
        <f>$I245*IF($G245="Pickup", SUMIFS(NewEmisData!G:G, NewEmisData!$A:$A, "Pickup", NewEmisData!$B:$B, $A245, NewEmisData!$C:$C, $H245, NewEmisData!$D:$D, BU$2), SUMIFS(NewEmisData!G:G, NewEmisData!$A:$A, "LDV", NewEmisData!$B:$B, $A245, NewEmisData!$C:$C, $H245, NewEmisData!$D:$D, BU$2))</f>
        <v>#REF!</v>
      </c>
      <c r="BV245" s="335" t="e">
        <f>$I245*IF($G245="Pickup", SUMIFS(NewEmisData!H:H, NewEmisData!$A:$A, "Pickup", NewEmisData!$B:$B, $A245, NewEmisData!$C:$C, $H245, NewEmisData!$D:$D, BV$2), SUMIFS(NewEmisData!H:H, NewEmisData!$A:$A, "LDV", NewEmisData!$B:$B, $A245, NewEmisData!$C:$C, $H245, NewEmisData!$D:$D, BV$2))</f>
        <v>#REF!</v>
      </c>
      <c r="BW245" s="335" t="e">
        <f>$I245*IF($G245="Pickup", SUMIFS(NewEmisData!I:I, NewEmisData!$A:$A, "Pickup", NewEmisData!$B:$B, $A245, NewEmisData!$C:$C, $H245, NewEmisData!$D:$D, BW$2), SUMIFS(NewEmisData!I:I, NewEmisData!$A:$A, "LDV", NewEmisData!$B:$B, $A245, NewEmisData!$C:$C, $H245, NewEmisData!$D:$D, BW$2))</f>
        <v>#REF!</v>
      </c>
      <c r="BX245" s="335" t="e">
        <f>$I245*IF($G245="Pickup", SUMIFS(NewEmisData!J:J, NewEmisData!$A:$A, "Pickup", NewEmisData!$B:$B, $A245, NewEmisData!$C:$C, $H245, NewEmisData!$D:$D, BX$2), SUMIFS(NewEmisData!J:J, NewEmisData!$A:$A, "LDV", NewEmisData!$B:$B, $A245, NewEmisData!$C:$C, $H245, NewEmisData!$D:$D, BX$2))</f>
        <v>#REF!</v>
      </c>
      <c r="BY245" s="335" t="e">
        <f>$I245*IF($G245="Pickup", SUMIFS(NewEmisData!K:K, NewEmisData!$A:$A, "Pickup", NewEmisData!$B:$B, $A245, NewEmisData!$C:$C, $H245, NewEmisData!$D:$D, BY$2), SUMIFS(NewEmisData!K:K, NewEmisData!$A:$A, "LDV", NewEmisData!$B:$B, $A245, NewEmisData!$C:$C, $H245, NewEmisData!$D:$D, BY$2))</f>
        <v>#REF!</v>
      </c>
      <c r="BZ245" s="335" t="e">
        <f>$I245*IF($G245="Pickup", SUMIFS(NewEmisData!L:L, NewEmisData!$A:$A, "Pickup", NewEmisData!$B:$B, $A245, NewEmisData!$C:$C, $H245, NewEmisData!$D:$D, BZ$2), SUMIFS(NewEmisData!L:L, NewEmisData!$A:$A, "LDV", NewEmisData!$B:$B, $A245, NewEmisData!$C:$C, $H245, NewEmisData!$D:$D, BZ$2))</f>
        <v>#REF!</v>
      </c>
      <c r="CA245" s="335" t="e">
        <f>$I245*IF($G245="Pickup", SUMIFS(NewEmisData!M:M, NewEmisData!$A:$A, "Pickup", NewEmisData!$B:$B, $A245, NewEmisData!$C:$C, $H245, NewEmisData!$D:$D, CA$2), SUMIFS(NewEmisData!M:M, NewEmisData!$A:$A, "LDV", NewEmisData!$B:$B, $A245, NewEmisData!$C:$C, $H245, NewEmisData!$D:$D, CA$2))</f>
        <v>#REF!</v>
      </c>
      <c r="CB245" s="335">
        <v>5.6479234488476554E-2</v>
      </c>
      <c r="CC245" s="335" t="e">
        <f>$I245*IF($G245="Pickup", SUMIFS(NewEmisData!E:E, NewEmisData!$A:$A, "Pickup", NewEmisData!$B:$B, $A245, NewEmisData!$C:$C, $H245, NewEmisData!$D:$D, CC$2), SUMIFS(NewEmisData!E:E, NewEmisData!$A:$A, "LDV", NewEmisData!$B:$B, $A245, NewEmisData!$C:$C, $H245, NewEmisData!$D:$D, CC$2))</f>
        <v>#REF!</v>
      </c>
      <c r="CD245" s="335" t="e">
        <f>$I245*IF($G245="Pickup", SUMIFS(NewEmisData!F:F, NewEmisData!$A:$A, "Pickup", NewEmisData!$B:$B, $A245, NewEmisData!$C:$C, $H245, NewEmisData!$D:$D, CD$2), SUMIFS(NewEmisData!F:F, NewEmisData!$A:$A, "LDV", NewEmisData!$B:$B, $A245, NewEmisData!$C:$C, $H245, NewEmisData!$D:$D, CD$2))</f>
        <v>#REF!</v>
      </c>
      <c r="CE245" s="335" t="e">
        <f>$I245*IF($G245="Pickup", SUMIFS(NewEmisData!G:G, NewEmisData!$A:$A, "Pickup", NewEmisData!$B:$B, $A245, NewEmisData!$C:$C, $H245, NewEmisData!$D:$D, CE$2), SUMIFS(NewEmisData!G:G, NewEmisData!$A:$A, "LDV", NewEmisData!$B:$B, $A245, NewEmisData!$C:$C, $H245, NewEmisData!$D:$D, CE$2))</f>
        <v>#REF!</v>
      </c>
      <c r="CF245" s="335" t="e">
        <f>$I245*IF($G245="Pickup", SUMIFS(NewEmisData!H:H, NewEmisData!$A:$A, "Pickup", NewEmisData!$B:$B, $A245, NewEmisData!$C:$C, $H245, NewEmisData!$D:$D, CF$2), SUMIFS(NewEmisData!H:H, NewEmisData!$A:$A, "LDV", NewEmisData!$B:$B, $A245, NewEmisData!$C:$C, $H245, NewEmisData!$D:$D, CF$2))</f>
        <v>#REF!</v>
      </c>
      <c r="CG245" s="335" t="e">
        <f>$I245*IF($G245="Pickup", SUMIFS(NewEmisData!I:I, NewEmisData!$A:$A, "Pickup", NewEmisData!$B:$B, $A245, NewEmisData!$C:$C, $H245, NewEmisData!$D:$D, CG$2), SUMIFS(NewEmisData!I:I, NewEmisData!$A:$A, "LDV", NewEmisData!$B:$B, $A245, NewEmisData!$C:$C, $H245, NewEmisData!$D:$D, CG$2))</f>
        <v>#REF!</v>
      </c>
      <c r="CH245" s="335" t="e">
        <f>$I245*IF($G245="Pickup", SUMIFS(NewEmisData!J:J, NewEmisData!$A:$A, "Pickup", NewEmisData!$B:$B, $A245, NewEmisData!$C:$C, $H245, NewEmisData!$D:$D, CH$2), SUMIFS(NewEmisData!J:J, NewEmisData!$A:$A, "LDV", NewEmisData!$B:$B, $A245, NewEmisData!$C:$C, $H245, NewEmisData!$D:$D, CH$2))</f>
        <v>#REF!</v>
      </c>
      <c r="CI245" s="335" t="e">
        <f>$I245*IF($G245="Pickup", SUMIFS(NewEmisData!K:K, NewEmisData!$A:$A, "Pickup", NewEmisData!$B:$B, $A245, NewEmisData!$C:$C, $H245, NewEmisData!$D:$D, CI$2), SUMIFS(NewEmisData!K:K, NewEmisData!$A:$A, "LDV", NewEmisData!$B:$B, $A245, NewEmisData!$C:$C, $H245, NewEmisData!$D:$D, CI$2))</f>
        <v>#REF!</v>
      </c>
      <c r="CJ245" s="335" t="e">
        <f>$I245*IF($G245="Pickup", SUMIFS(NewEmisData!L:L, NewEmisData!$A:$A, "Pickup", NewEmisData!$B:$B, $A245, NewEmisData!$C:$C, $H245, NewEmisData!$D:$D, CJ$2), SUMIFS(NewEmisData!L:L, NewEmisData!$A:$A, "LDV", NewEmisData!$B:$B, $A245, NewEmisData!$C:$C, $H245, NewEmisData!$D:$D, CJ$2))</f>
        <v>#REF!</v>
      </c>
      <c r="CK245" s="335" t="e">
        <f>$I245*IF($G245="Pickup", SUMIFS(NewEmisData!M:M, NewEmisData!$A:$A, "Pickup", NewEmisData!$B:$B, $A245, NewEmisData!$C:$C, $H245, NewEmisData!$D:$D, CK$2), SUMIFS(NewEmisData!M:M, NewEmisData!$A:$A, "LDV", NewEmisData!$B:$B, $A245, NewEmisData!$C:$C, $H245, NewEmisData!$D:$D, CK$2))</f>
        <v>#REF!</v>
      </c>
      <c r="CL245" s="335">
        <v>1.0423274623124838E-2</v>
      </c>
      <c r="CM245" s="335" t="e">
        <f>$I245*IF($G245="Pickup", SUMIFS(NewEmisData!E:E, NewEmisData!$A:$A, "Pickup", NewEmisData!$B:$B, $A245, NewEmisData!$C:$C, $H245, NewEmisData!$D:$D, CM$2), SUMIFS(NewEmisData!E:E, NewEmisData!$A:$A, "LDV", NewEmisData!$B:$B, $A245, NewEmisData!$C:$C, $H245, NewEmisData!$D:$D, CM$2))</f>
        <v>#REF!</v>
      </c>
      <c r="CN245" s="335" t="e">
        <f>$I245*IF($G245="Pickup", SUMIFS(NewEmisData!F:F, NewEmisData!$A:$A, "Pickup", NewEmisData!$B:$B, $A245, NewEmisData!$C:$C, $H245, NewEmisData!$D:$D, CN$2), SUMIFS(NewEmisData!F:F, NewEmisData!$A:$A, "LDV", NewEmisData!$B:$B, $A245, NewEmisData!$C:$C, $H245, NewEmisData!$D:$D, CN$2))</f>
        <v>#REF!</v>
      </c>
      <c r="CO245" s="335" t="e">
        <f>$I245*IF($G245="Pickup", SUMIFS(NewEmisData!G:G, NewEmisData!$A:$A, "Pickup", NewEmisData!$B:$B, $A245, NewEmisData!$C:$C, $H245, NewEmisData!$D:$D, CO$2), SUMIFS(NewEmisData!G:G, NewEmisData!$A:$A, "LDV", NewEmisData!$B:$B, $A245, NewEmisData!$C:$C, $H245, NewEmisData!$D:$D, CO$2))</f>
        <v>#REF!</v>
      </c>
      <c r="CP245" s="335" t="e">
        <f>$I245*IF($G245="Pickup", SUMIFS(NewEmisData!H:H, NewEmisData!$A:$A, "Pickup", NewEmisData!$B:$B, $A245, NewEmisData!$C:$C, $H245, NewEmisData!$D:$D, CP$2), SUMIFS(NewEmisData!H:H, NewEmisData!$A:$A, "LDV", NewEmisData!$B:$B, $A245, NewEmisData!$C:$C, $H245, NewEmisData!$D:$D, CP$2))</f>
        <v>#REF!</v>
      </c>
      <c r="CQ245" s="335" t="e">
        <f>$I245*IF($G245="Pickup", SUMIFS(NewEmisData!I:I, NewEmisData!$A:$A, "Pickup", NewEmisData!$B:$B, $A245, NewEmisData!$C:$C, $H245, NewEmisData!$D:$D, CQ$2), SUMIFS(NewEmisData!I:I, NewEmisData!$A:$A, "LDV", NewEmisData!$B:$B, $A245, NewEmisData!$C:$C, $H245, NewEmisData!$D:$D, CQ$2))</f>
        <v>#REF!</v>
      </c>
      <c r="CR245" s="335" t="e">
        <f>$I245*IF($G245="Pickup", SUMIFS(NewEmisData!J:J, NewEmisData!$A:$A, "Pickup", NewEmisData!$B:$B, $A245, NewEmisData!$C:$C, $H245, NewEmisData!$D:$D, CR$2), SUMIFS(NewEmisData!J:J, NewEmisData!$A:$A, "LDV", NewEmisData!$B:$B, $A245, NewEmisData!$C:$C, $H245, NewEmisData!$D:$D, CR$2))</f>
        <v>#REF!</v>
      </c>
      <c r="CS245" s="335" t="e">
        <f>$I245*IF($G245="Pickup", SUMIFS(NewEmisData!K:K, NewEmisData!$A:$A, "Pickup", NewEmisData!$B:$B, $A245, NewEmisData!$C:$C, $H245, NewEmisData!$D:$D, CS$2), SUMIFS(NewEmisData!K:K, NewEmisData!$A:$A, "LDV", NewEmisData!$B:$B, $A245, NewEmisData!$C:$C, $H245, NewEmisData!$D:$D, CS$2))</f>
        <v>#REF!</v>
      </c>
      <c r="CT245" s="335" t="e">
        <f>$I245*IF($G245="Pickup", SUMIFS(NewEmisData!L:L, NewEmisData!$A:$A, "Pickup", NewEmisData!$B:$B, $A245, NewEmisData!$C:$C, $H245, NewEmisData!$D:$D, CT$2), SUMIFS(NewEmisData!L:L, NewEmisData!$A:$A, "LDV", NewEmisData!$B:$B, $A245, NewEmisData!$C:$C, $H245, NewEmisData!$D:$D, CT$2))</f>
        <v>#REF!</v>
      </c>
      <c r="CU245" s="335" t="e">
        <f>$I245*IF($G245="Pickup", SUMIFS(NewEmisData!M:M, NewEmisData!$A:$A, "Pickup", NewEmisData!$B:$B, $A245, NewEmisData!$C:$C, $H245, NewEmisData!$D:$D, CU$2), SUMIFS(NewEmisData!M:M, NewEmisData!$A:$A, "LDV", NewEmisData!$B:$B, $A245, NewEmisData!$C:$C, $H245, NewEmisData!$D:$D, CU$2))</f>
        <v>#REF!</v>
      </c>
      <c r="CV245" s="335">
        <v>2.6015343970621305E-3</v>
      </c>
      <c r="CW245" s="335">
        <v>1.5224023337560854E-3</v>
      </c>
      <c r="CX245" s="335">
        <v>9.4329543603841103E-4</v>
      </c>
      <c r="CY245" s="335">
        <v>7.7851342427622471E-4</v>
      </c>
      <c r="CZ245" s="335">
        <v>6.216091708061191E-4</v>
      </c>
      <c r="DA245" s="335">
        <v>4.626125933140988E-4</v>
      </c>
      <c r="DB245" s="335">
        <v>3.6154728298012467E-4</v>
      </c>
      <c r="DC245" s="335">
        <v>3.4470353435303938E-4</v>
      </c>
      <c r="DD245" s="335">
        <v>3.4220742143079865E-4</v>
      </c>
      <c r="DE245" s="335">
        <v>3.4317308698443046E-4</v>
      </c>
      <c r="DF245" s="335">
        <v>3.4317308698443046E-4</v>
      </c>
      <c r="DG245" s="335" t="e">
        <f>$I245*IF($G245="Pickup", SUMIFS(NewEmisData!E:E, NewEmisData!$A:$A, "Pickup", NewEmisData!$B:$B, $A245, NewEmisData!$C:$C, $H245, NewEmisData!$D:$D, DG$2), SUMIFS(NewEmisData!E:E, NewEmisData!$A:$A, "LDV", NewEmisData!$B:$B, $A245, NewEmisData!$C:$C, $H245, NewEmisData!$D:$D, DG$2))</f>
        <v>#REF!</v>
      </c>
      <c r="DH245" s="335" t="e">
        <f>$I245*IF($G245="Pickup", SUMIFS(NewEmisData!F:F, NewEmisData!$A:$A, "Pickup", NewEmisData!$B:$B, $A245, NewEmisData!$C:$C, $H245, NewEmisData!$D:$D, DH$2), SUMIFS(NewEmisData!F:F, NewEmisData!$A:$A, "LDV", NewEmisData!$B:$B, $A245, NewEmisData!$C:$C, $H245, NewEmisData!$D:$D, DH$2))</f>
        <v>#REF!</v>
      </c>
      <c r="DI245" s="335" t="e">
        <f>$I245*IF($G245="Pickup", SUMIFS(NewEmisData!G:G, NewEmisData!$A:$A, "Pickup", NewEmisData!$B:$B, $A245, NewEmisData!$C:$C, $H245, NewEmisData!$D:$D, DI$2), SUMIFS(NewEmisData!G:G, NewEmisData!$A:$A, "LDV", NewEmisData!$B:$B, $A245, NewEmisData!$C:$C, $H245, NewEmisData!$D:$D, DI$2))</f>
        <v>#REF!</v>
      </c>
      <c r="DJ245" s="335" t="e">
        <f>$I245*IF($G245="Pickup", SUMIFS(NewEmisData!H:H, NewEmisData!$A:$A, "Pickup", NewEmisData!$B:$B, $A245, NewEmisData!$C:$C, $H245, NewEmisData!$D:$D, DJ$2), SUMIFS(NewEmisData!H:H, NewEmisData!$A:$A, "LDV", NewEmisData!$B:$B, $A245, NewEmisData!$C:$C, $H245, NewEmisData!$D:$D, DJ$2))</f>
        <v>#REF!</v>
      </c>
      <c r="DK245" s="335" t="e">
        <f>$I245*IF($G245="Pickup", SUMIFS(NewEmisData!I:I, NewEmisData!$A:$A, "Pickup", NewEmisData!$B:$B, $A245, NewEmisData!$C:$C, $H245, NewEmisData!$D:$D, DK$2), SUMIFS(NewEmisData!I:I, NewEmisData!$A:$A, "LDV", NewEmisData!$B:$B, $A245, NewEmisData!$C:$C, $H245, NewEmisData!$D:$D, DK$2))</f>
        <v>#REF!</v>
      </c>
      <c r="DL245" s="335" t="e">
        <f>$I245*IF($G245="Pickup", SUMIFS(NewEmisData!J:J, NewEmisData!$A:$A, "Pickup", NewEmisData!$B:$B, $A245, NewEmisData!$C:$C, $H245, NewEmisData!$D:$D, DL$2), SUMIFS(NewEmisData!J:J, NewEmisData!$A:$A, "LDV", NewEmisData!$B:$B, $A245, NewEmisData!$C:$C, $H245, NewEmisData!$D:$D, DL$2))</f>
        <v>#REF!</v>
      </c>
      <c r="DM245" s="335" t="e">
        <f>$I245*IF($G245="Pickup", SUMIFS(NewEmisData!K:K, NewEmisData!$A:$A, "Pickup", NewEmisData!$B:$B, $A245, NewEmisData!$C:$C, $H245, NewEmisData!$D:$D, DM$2), SUMIFS(NewEmisData!K:K, NewEmisData!$A:$A, "LDV", NewEmisData!$B:$B, $A245, NewEmisData!$C:$C, $H245, NewEmisData!$D:$D, DM$2))</f>
        <v>#REF!</v>
      </c>
      <c r="DN245" s="335" t="e">
        <f>$I245*IF($G245="Pickup", SUMIFS(NewEmisData!L:L, NewEmisData!$A:$A, "Pickup", NewEmisData!$B:$B, $A245, NewEmisData!$C:$C, $H245, NewEmisData!$D:$D, DN$2), SUMIFS(NewEmisData!L:L, NewEmisData!$A:$A, "LDV", NewEmisData!$B:$B, $A245, NewEmisData!$C:$C, $H245, NewEmisData!$D:$D, DN$2))</f>
        <v>#REF!</v>
      </c>
      <c r="DO245" s="335" t="e">
        <f>$I245*IF($G245="Pickup", SUMIFS(NewEmisData!M:M, NewEmisData!$A:$A, "Pickup", NewEmisData!$B:$B, $A245, NewEmisData!$C:$C, $H245, NewEmisData!$D:$D, DO$2), SUMIFS(NewEmisData!M:M, NewEmisData!$A:$A, "LDV", NewEmisData!$B:$B, $A245, NewEmisData!$C:$C, $H245, NewEmisData!$D:$D, DO$2))</f>
        <v>#REF!</v>
      </c>
      <c r="DP245" s="335">
        <v>6.9343788732754389E-4</v>
      </c>
      <c r="DQ245" s="335" t="e">
        <f>$I245*IF($G245="Pickup", SUMIFS(NewEmisData!E:E, NewEmisData!$A:$A, "Pickup", NewEmisData!$B:$B, $A245, NewEmisData!$C:$C, $H245, NewEmisData!$D:$D, DQ$2), SUMIFS(NewEmisData!E:E, NewEmisData!$A:$A, "LDV", NewEmisData!$B:$B, $A245, NewEmisData!$C:$C, $H245, NewEmisData!$D:$D, DQ$2))</f>
        <v>#REF!</v>
      </c>
      <c r="DR245" s="335" t="e">
        <f>$I245*IF($G245="Pickup", SUMIFS(NewEmisData!F:F, NewEmisData!$A:$A, "Pickup", NewEmisData!$B:$B, $A245, NewEmisData!$C:$C, $H245, NewEmisData!$D:$D, DR$2), SUMIFS(NewEmisData!F:F, NewEmisData!$A:$A, "LDV", NewEmisData!$B:$B, $A245, NewEmisData!$C:$C, $H245, NewEmisData!$D:$D, DR$2))</f>
        <v>#REF!</v>
      </c>
      <c r="DS245" s="335" t="e">
        <f>$I245*IF($G245="Pickup", SUMIFS(NewEmisData!G:G, NewEmisData!$A:$A, "Pickup", NewEmisData!$B:$B, $A245, NewEmisData!$C:$C, $H245, NewEmisData!$D:$D, DS$2), SUMIFS(NewEmisData!G:G, NewEmisData!$A:$A, "LDV", NewEmisData!$B:$B, $A245, NewEmisData!$C:$C, $H245, NewEmisData!$D:$D, DS$2))</f>
        <v>#REF!</v>
      </c>
      <c r="DT245" s="335" t="e">
        <f>$I245*IF($G245="Pickup", SUMIFS(NewEmisData!H:H, NewEmisData!$A:$A, "Pickup", NewEmisData!$B:$B, $A245, NewEmisData!$C:$C, $H245, NewEmisData!$D:$D, DT$2), SUMIFS(NewEmisData!H:H, NewEmisData!$A:$A, "LDV", NewEmisData!$B:$B, $A245, NewEmisData!$C:$C, $H245, NewEmisData!$D:$D, DT$2))</f>
        <v>#REF!</v>
      </c>
      <c r="DU245" s="335" t="e">
        <f>$I245*IF($G245="Pickup", SUMIFS(NewEmisData!I:I, NewEmisData!$A:$A, "Pickup", NewEmisData!$B:$B, $A245, NewEmisData!$C:$C, $H245, NewEmisData!$D:$D, DU$2), SUMIFS(NewEmisData!I:I, NewEmisData!$A:$A, "LDV", NewEmisData!$B:$B, $A245, NewEmisData!$C:$C, $H245, NewEmisData!$D:$D, DU$2))</f>
        <v>#REF!</v>
      </c>
      <c r="DV245" s="335" t="e">
        <f>$I245*IF($G245="Pickup", SUMIFS(NewEmisData!J:J, NewEmisData!$A:$A, "Pickup", NewEmisData!$B:$B, $A245, NewEmisData!$C:$C, $H245, NewEmisData!$D:$D, DV$2), SUMIFS(NewEmisData!J:J, NewEmisData!$A:$A, "LDV", NewEmisData!$B:$B, $A245, NewEmisData!$C:$C, $H245, NewEmisData!$D:$D, DV$2))</f>
        <v>#REF!</v>
      </c>
      <c r="DW245" s="335" t="e">
        <f>$I245*IF($G245="Pickup", SUMIFS(NewEmisData!K:K, NewEmisData!$A:$A, "Pickup", NewEmisData!$B:$B, $A245, NewEmisData!$C:$C, $H245, NewEmisData!$D:$D, DW$2), SUMIFS(NewEmisData!K:K, NewEmisData!$A:$A, "LDV", NewEmisData!$B:$B, $A245, NewEmisData!$C:$C, $H245, NewEmisData!$D:$D, DW$2))</f>
        <v>#REF!</v>
      </c>
      <c r="DX245" s="335" t="e">
        <f>$I245*IF($G245="Pickup", SUMIFS(NewEmisData!L:L, NewEmisData!$A:$A, "Pickup", NewEmisData!$B:$B, $A245, NewEmisData!$C:$C, $H245, NewEmisData!$D:$D, DX$2), SUMIFS(NewEmisData!L:L, NewEmisData!$A:$A, "LDV", NewEmisData!$B:$B, $A245, NewEmisData!$C:$C, $H245, NewEmisData!$D:$D, DX$2))</f>
        <v>#REF!</v>
      </c>
      <c r="DY245" s="335" t="e">
        <f>$I245*IF($G245="Pickup", SUMIFS(NewEmisData!M:M, NewEmisData!$A:$A, "Pickup", NewEmisData!$B:$B, $A245, NewEmisData!$C:$C, $H245, NewEmisData!$D:$D, DY$2), SUMIFS(NewEmisData!M:M, NewEmisData!$A:$A, "LDV", NewEmisData!$B:$B, $A245, NewEmisData!$C:$C, $H245, NewEmisData!$D:$D, DY$2))</f>
        <v>#REF!</v>
      </c>
      <c r="DZ245" s="335">
        <v>2.1675286540927263E-3</v>
      </c>
      <c r="EA245" s="335" t="e">
        <f t="shared" si="350"/>
        <v>#REF!</v>
      </c>
      <c r="EB245" s="335" t="e">
        <f t="shared" si="351"/>
        <v>#REF!</v>
      </c>
      <c r="EC245" s="335" t="e">
        <f t="shared" si="352"/>
        <v>#REF!</v>
      </c>
      <c r="ED245" s="335" t="e">
        <f t="shared" si="353"/>
        <v>#REF!</v>
      </c>
      <c r="EE245" s="335" t="e">
        <f t="shared" si="354"/>
        <v>#REF!</v>
      </c>
      <c r="EF245" s="335" t="e">
        <f t="shared" si="355"/>
        <v>#REF!</v>
      </c>
      <c r="EG245" s="335" t="e">
        <f t="shared" si="356"/>
        <v>#REF!</v>
      </c>
      <c r="EH245" s="335" t="e">
        <f t="shared" si="357"/>
        <v>#REF!</v>
      </c>
      <c r="EI245" s="335" t="e">
        <f t="shared" si="358"/>
        <v>#REF!</v>
      </c>
      <c r="EJ245" s="335">
        <f t="shared" si="359"/>
        <v>0.10346204629432069</v>
      </c>
      <c r="EK245" s="335" t="e">
        <f t="shared" si="360"/>
        <v>#REF!</v>
      </c>
      <c r="EL245" s="335" t="e">
        <f t="shared" si="361"/>
        <v>#REF!</v>
      </c>
      <c r="EM245" s="335" t="e">
        <f t="shared" si="362"/>
        <v>#REF!</v>
      </c>
      <c r="EN245" s="335" t="e">
        <f t="shared" si="363"/>
        <v>#REF!</v>
      </c>
      <c r="EO245" s="335" t="e">
        <f t="shared" si="364"/>
        <v>#REF!</v>
      </c>
      <c r="EP245" s="335" t="e">
        <f t="shared" si="365"/>
        <v>#REF!</v>
      </c>
      <c r="EQ245" s="335" t="e">
        <f t="shared" si="366"/>
        <v>#REF!</v>
      </c>
      <c r="ER245" s="335" t="e">
        <f t="shared" si="367"/>
        <v>#REF!</v>
      </c>
      <c r="ES245" s="335" t="e">
        <f t="shared" si="368"/>
        <v>#REF!</v>
      </c>
      <c r="ET245" s="335">
        <f t="shared" si="369"/>
        <v>2.7793532763781534E-2</v>
      </c>
      <c r="EU245" s="335" t="e">
        <f t="shared" si="370"/>
        <v>#REF!</v>
      </c>
      <c r="EV245" s="335" t="e">
        <f t="shared" si="371"/>
        <v>#REF!</v>
      </c>
      <c r="EW245" s="335" t="e">
        <f t="shared" si="372"/>
        <v>#REF!</v>
      </c>
      <c r="EX245" s="335" t="e">
        <f t="shared" si="373"/>
        <v>#REF!</v>
      </c>
      <c r="EY245" s="335" t="e">
        <f t="shared" si="374"/>
        <v>#REF!</v>
      </c>
      <c r="EZ245" s="335" t="e">
        <f t="shared" si="375"/>
        <v>#REF!</v>
      </c>
      <c r="FA245" s="335" t="e">
        <f t="shared" si="376"/>
        <v>#REF!</v>
      </c>
      <c r="FB245" s="335" t="e">
        <f t="shared" si="377"/>
        <v>#REF!</v>
      </c>
      <c r="FC245" s="335" t="e">
        <f t="shared" si="378"/>
        <v>#REF!</v>
      </c>
      <c r="FD245" s="335">
        <f t="shared" si="379"/>
        <v>6.5209922294522864E-4</v>
      </c>
      <c r="FE245" s="335" t="e">
        <f t="shared" si="380"/>
        <v>#REF!</v>
      </c>
      <c r="FF245" s="335" t="e">
        <f t="shared" si="381"/>
        <v>#REF!</v>
      </c>
      <c r="FG245" s="335" t="e">
        <f t="shared" si="382"/>
        <v>#REF!</v>
      </c>
      <c r="FH245" s="335" t="e">
        <f t="shared" si="383"/>
        <v>#REF!</v>
      </c>
      <c r="FI245" s="335" t="e">
        <f t="shared" si="384"/>
        <v>#REF!</v>
      </c>
      <c r="FJ245" s="335" t="e">
        <f t="shared" si="385"/>
        <v>#REF!</v>
      </c>
      <c r="FK245" s="335" t="e">
        <f t="shared" si="386"/>
        <v>#REF!</v>
      </c>
      <c r="FL245" s="335" t="e">
        <f t="shared" si="387"/>
        <v>#REF!</v>
      </c>
      <c r="FM245" s="335" t="e">
        <f t="shared" si="388"/>
        <v>#REF!</v>
      </c>
      <c r="FN245" s="335">
        <f t="shared" si="389"/>
        <v>1.6474269461833946E-2</v>
      </c>
      <c r="FO245" s="335" t="e">
        <f t="shared" si="390"/>
        <v>#REF!</v>
      </c>
      <c r="FP245" s="335" t="e">
        <f t="shared" si="391"/>
        <v>#REF!</v>
      </c>
      <c r="FQ245" s="335" t="e">
        <f t="shared" si="392"/>
        <v>#REF!</v>
      </c>
      <c r="FR245" s="335" t="e">
        <f t="shared" si="393"/>
        <v>#REF!</v>
      </c>
      <c r="FS245" s="335" t="e">
        <f t="shared" si="394"/>
        <v>#REF!</v>
      </c>
      <c r="FT245" s="335" t="e">
        <f t="shared" si="395"/>
        <v>#REF!</v>
      </c>
      <c r="FU245" s="335" t="e">
        <f t="shared" si="396"/>
        <v>#REF!</v>
      </c>
      <c r="FV245" s="335" t="e">
        <f t="shared" si="397"/>
        <v>#REF!</v>
      </c>
      <c r="FW245" s="335" t="e">
        <f t="shared" si="398"/>
        <v>#REF!</v>
      </c>
      <c r="FX245" s="335">
        <f t="shared" si="399"/>
        <v>3.3013063031130216E-3</v>
      </c>
    </row>
    <row r="246" spans="1:180" x14ac:dyDescent="0.2">
      <c r="A246" s="305" t="str">
        <f>_xlfn.CONCAT(IF(LEFT(TRIM(A245),1)="*", "*R", "R"), 1+RIGHT(TRIM(A245),1))</f>
        <v>R3</v>
      </c>
      <c r="B246" s="305" t="str">
        <f t="shared" ref="B246:B249" si="441">B245</f>
        <v>TLCGPHEV10</v>
      </c>
      <c r="C246" s="305" t="str">
        <f t="shared" ref="C246:C249" si="442">C245</f>
        <v>TL.GSL.C.PHEV.2011</v>
      </c>
      <c r="D246" s="301" t="str">
        <f t="shared" ref="D246:D249" si="443">D245</f>
        <v>bn-vmt, bn-vmt/a</v>
      </c>
      <c r="E246" s="301" t="str">
        <f t="shared" ref="E246:E249" si="444">E245</f>
        <v>TLGSL</v>
      </c>
      <c r="F246" s="301" t="str">
        <f t="shared" ref="F246:F249" si="445">F245</f>
        <v>TL</v>
      </c>
      <c r="G246" s="315" t="s">
        <v>815</v>
      </c>
      <c r="H246" s="315" t="s">
        <v>814</v>
      </c>
      <c r="I246" s="321" t="e">
        <f>#REF!</f>
        <v>#REF!</v>
      </c>
      <c r="J246" s="315" t="str">
        <f t="shared" si="400"/>
        <v>Compact car-GSL</v>
      </c>
      <c r="K246" s="335" t="e">
        <f>$I246*IF($G246="Pickup", SUMIFS(NewEmisData!E:E, NewEmisData!$A:$A, "Pickup", NewEmisData!$B:$B, $A246, NewEmisData!$C:$C, $H246, NewEmisData!$D:$D, K$2), SUMIFS(NewEmisData!E:E, NewEmisData!$A:$A, "LDV", NewEmisData!$B:$B, $A246, NewEmisData!$C:$C, $H246, NewEmisData!$D:$D, K$2))</f>
        <v>#REF!</v>
      </c>
      <c r="L246" s="335" t="e">
        <f>$I246*IF($G246="Pickup", SUMIFS(NewEmisData!F:F, NewEmisData!$A:$A, "Pickup", NewEmisData!$B:$B, $A246, NewEmisData!$C:$C, $H246, NewEmisData!$D:$D, L$2), SUMIFS(NewEmisData!F:F, NewEmisData!$A:$A, "LDV", NewEmisData!$B:$B, $A246, NewEmisData!$C:$C, $H246, NewEmisData!$D:$D, L$2))</f>
        <v>#REF!</v>
      </c>
      <c r="M246" s="335" t="e">
        <f>$I246*IF($G246="Pickup", SUMIFS(NewEmisData!G:G, NewEmisData!$A:$A, "Pickup", NewEmisData!$B:$B, $A246, NewEmisData!$C:$C, $H246, NewEmisData!$D:$D, M$2), SUMIFS(NewEmisData!G:G, NewEmisData!$A:$A, "LDV", NewEmisData!$B:$B, $A246, NewEmisData!$C:$C, $H246, NewEmisData!$D:$D, M$2))</f>
        <v>#REF!</v>
      </c>
      <c r="N246" s="335" t="e">
        <f>$I246*IF($G246="Pickup", SUMIFS(NewEmisData!H:H, NewEmisData!$A:$A, "Pickup", NewEmisData!$B:$B, $A246, NewEmisData!$C:$C, $H246, NewEmisData!$D:$D, N$2), SUMIFS(NewEmisData!H:H, NewEmisData!$A:$A, "LDV", NewEmisData!$B:$B, $A246, NewEmisData!$C:$C, $H246, NewEmisData!$D:$D, N$2))</f>
        <v>#REF!</v>
      </c>
      <c r="O246" s="335" t="e">
        <f>$I246*IF($G246="Pickup", SUMIFS(NewEmisData!I:I, NewEmisData!$A:$A, "Pickup", NewEmisData!$B:$B, $A246, NewEmisData!$C:$C, $H246, NewEmisData!$D:$D, O$2), SUMIFS(NewEmisData!I:I, NewEmisData!$A:$A, "LDV", NewEmisData!$B:$B, $A246, NewEmisData!$C:$C, $H246, NewEmisData!$D:$D, O$2))</f>
        <v>#REF!</v>
      </c>
      <c r="P246" s="335" t="e">
        <f>$I246*IF($G246="Pickup", SUMIFS(NewEmisData!J:J, NewEmisData!$A:$A, "Pickup", NewEmisData!$B:$B, $A246, NewEmisData!$C:$C, $H246, NewEmisData!$D:$D, P$2), SUMIFS(NewEmisData!J:J, NewEmisData!$A:$A, "LDV", NewEmisData!$B:$B, $A246, NewEmisData!$C:$C, $H246, NewEmisData!$D:$D, P$2))</f>
        <v>#REF!</v>
      </c>
      <c r="Q246" s="335" t="e">
        <f>$I246*IF($G246="Pickup", SUMIFS(NewEmisData!K:K, NewEmisData!$A:$A, "Pickup", NewEmisData!$B:$B, $A246, NewEmisData!$C:$C, $H246, NewEmisData!$D:$D, Q$2), SUMIFS(NewEmisData!K:K, NewEmisData!$A:$A, "LDV", NewEmisData!$B:$B, $A246, NewEmisData!$C:$C, $H246, NewEmisData!$D:$D, Q$2))</f>
        <v>#REF!</v>
      </c>
      <c r="R246" s="335" t="e">
        <f>$I246*IF($G246="Pickup", SUMIFS(NewEmisData!L:L, NewEmisData!$A:$A, "Pickup", NewEmisData!$B:$B, $A246, NewEmisData!$C:$C, $H246, NewEmisData!$D:$D, R$2), SUMIFS(NewEmisData!L:L, NewEmisData!$A:$A, "LDV", NewEmisData!$B:$B, $A246, NewEmisData!$C:$C, $H246, NewEmisData!$D:$D, R$2))</f>
        <v>#REF!</v>
      </c>
      <c r="S246" s="335" t="e">
        <f>$I246*IF($G246="Pickup", SUMIFS(NewEmisData!M:M, NewEmisData!$A:$A, "Pickup", NewEmisData!$B:$B, $A246, NewEmisData!$C:$C, $H246, NewEmisData!$D:$D, S$2), SUMIFS(NewEmisData!M:M, NewEmisData!$A:$A, "LDV", NewEmisData!$B:$B, $A246, NewEmisData!$C:$C, $H246, NewEmisData!$D:$D, S$2))</f>
        <v>#REF!</v>
      </c>
      <c r="T246" s="335">
        <v>0.10346204629432069</v>
      </c>
      <c r="U246" s="335" t="e">
        <f>$I246*IF($G246="Pickup", SUMIFS(NewEmisData!E:E, NewEmisData!$A:$A, "Pickup", NewEmisData!$B:$B, $A246, NewEmisData!$C:$C, $H246, NewEmisData!$D:$D, U$2), SUMIFS(NewEmisData!E:E, NewEmisData!$A:$A, "LDV", NewEmisData!$B:$B, $A246, NewEmisData!$C:$C, $H246, NewEmisData!$D:$D, U$2))</f>
        <v>#REF!</v>
      </c>
      <c r="V246" s="335" t="e">
        <f>$I246*IF($G246="Pickup", SUMIFS(NewEmisData!F:F, NewEmisData!$A:$A, "Pickup", NewEmisData!$B:$B, $A246, NewEmisData!$C:$C, $H246, NewEmisData!$D:$D, V$2), SUMIFS(NewEmisData!F:F, NewEmisData!$A:$A, "LDV", NewEmisData!$B:$B, $A246, NewEmisData!$C:$C, $H246, NewEmisData!$D:$D, V$2))</f>
        <v>#REF!</v>
      </c>
      <c r="W246" s="335" t="e">
        <f>$I246*IF($G246="Pickup", SUMIFS(NewEmisData!G:G, NewEmisData!$A:$A, "Pickup", NewEmisData!$B:$B, $A246, NewEmisData!$C:$C, $H246, NewEmisData!$D:$D, W$2), SUMIFS(NewEmisData!G:G, NewEmisData!$A:$A, "LDV", NewEmisData!$B:$B, $A246, NewEmisData!$C:$C, $H246, NewEmisData!$D:$D, W$2))</f>
        <v>#REF!</v>
      </c>
      <c r="X246" s="335" t="e">
        <f>$I246*IF($G246="Pickup", SUMIFS(NewEmisData!H:H, NewEmisData!$A:$A, "Pickup", NewEmisData!$B:$B, $A246, NewEmisData!$C:$C, $H246, NewEmisData!$D:$D, X$2), SUMIFS(NewEmisData!H:H, NewEmisData!$A:$A, "LDV", NewEmisData!$B:$B, $A246, NewEmisData!$C:$C, $H246, NewEmisData!$D:$D, X$2))</f>
        <v>#REF!</v>
      </c>
      <c r="Y246" s="335" t="e">
        <f>$I246*IF($G246="Pickup", SUMIFS(NewEmisData!I:I, NewEmisData!$A:$A, "Pickup", NewEmisData!$B:$B, $A246, NewEmisData!$C:$C, $H246, NewEmisData!$D:$D, Y$2), SUMIFS(NewEmisData!I:I, NewEmisData!$A:$A, "LDV", NewEmisData!$B:$B, $A246, NewEmisData!$C:$C, $H246, NewEmisData!$D:$D, Y$2))</f>
        <v>#REF!</v>
      </c>
      <c r="Z246" s="335" t="e">
        <f>$I246*IF($G246="Pickup", SUMIFS(NewEmisData!J:J, NewEmisData!$A:$A, "Pickup", NewEmisData!$B:$B, $A246, NewEmisData!$C:$C, $H246, NewEmisData!$D:$D, Z$2), SUMIFS(NewEmisData!J:J, NewEmisData!$A:$A, "LDV", NewEmisData!$B:$B, $A246, NewEmisData!$C:$C, $H246, NewEmisData!$D:$D, Z$2))</f>
        <v>#REF!</v>
      </c>
      <c r="AA246" s="335" t="e">
        <f>$I246*IF($G246="Pickup", SUMIFS(NewEmisData!K:K, NewEmisData!$A:$A, "Pickup", NewEmisData!$B:$B, $A246, NewEmisData!$C:$C, $H246, NewEmisData!$D:$D, AA$2), SUMIFS(NewEmisData!K:K, NewEmisData!$A:$A, "LDV", NewEmisData!$B:$B, $A246, NewEmisData!$C:$C, $H246, NewEmisData!$D:$D, AA$2))</f>
        <v>#REF!</v>
      </c>
      <c r="AB246" s="335" t="e">
        <f>$I246*IF($G246="Pickup", SUMIFS(NewEmisData!L:L, NewEmisData!$A:$A, "Pickup", NewEmisData!$B:$B, $A246, NewEmisData!$C:$C, $H246, NewEmisData!$D:$D, AB$2), SUMIFS(NewEmisData!L:L, NewEmisData!$A:$A, "LDV", NewEmisData!$B:$B, $A246, NewEmisData!$C:$C, $H246, NewEmisData!$D:$D, AB$2))</f>
        <v>#REF!</v>
      </c>
      <c r="AC246" s="335" t="e">
        <f>$I246*IF($G246="Pickup", SUMIFS(NewEmisData!M:M, NewEmisData!$A:$A, "Pickup", NewEmisData!$B:$B, $A246, NewEmisData!$C:$C, $H246, NewEmisData!$D:$D, AC$2), SUMIFS(NewEmisData!M:M, NewEmisData!$A:$A, "LDV", NewEmisData!$B:$B, $A246, NewEmisData!$C:$C, $H246, NewEmisData!$D:$D, AC$2))</f>
        <v>#REF!</v>
      </c>
      <c r="AD246" s="335">
        <v>2.7793532763781534E-2</v>
      </c>
      <c r="AE246" s="335" t="e">
        <f>$I246*IF($G246="Pickup", SUMIFS(NewEmisData!E:E, NewEmisData!$A:$A, "Pickup", NewEmisData!$B:$B, $A246, NewEmisData!$C:$C, $H246, NewEmisData!$D:$D, AE$2), SUMIFS(NewEmisData!E:E, NewEmisData!$A:$A, "LDV", NewEmisData!$B:$B, $A246, NewEmisData!$C:$C, $H246, NewEmisData!$D:$D, AE$2))</f>
        <v>#REF!</v>
      </c>
      <c r="AF246" s="335" t="e">
        <f>$I246*IF($G246="Pickup", SUMIFS(NewEmisData!F:F, NewEmisData!$A:$A, "Pickup", NewEmisData!$B:$B, $A246, NewEmisData!$C:$C, $H246, NewEmisData!$D:$D, AF$2), SUMIFS(NewEmisData!F:F, NewEmisData!$A:$A, "LDV", NewEmisData!$B:$B, $A246, NewEmisData!$C:$C, $H246, NewEmisData!$D:$D, AF$2))</f>
        <v>#REF!</v>
      </c>
      <c r="AG246" s="335" t="e">
        <f>$I246*IF($G246="Pickup", SUMIFS(NewEmisData!G:G, NewEmisData!$A:$A, "Pickup", NewEmisData!$B:$B, $A246, NewEmisData!$C:$C, $H246, NewEmisData!$D:$D, AG$2), SUMIFS(NewEmisData!G:G, NewEmisData!$A:$A, "LDV", NewEmisData!$B:$B, $A246, NewEmisData!$C:$C, $H246, NewEmisData!$D:$D, AG$2))</f>
        <v>#REF!</v>
      </c>
      <c r="AH246" s="335" t="e">
        <f>$I246*IF($G246="Pickup", SUMIFS(NewEmisData!H:H, NewEmisData!$A:$A, "Pickup", NewEmisData!$B:$B, $A246, NewEmisData!$C:$C, $H246, NewEmisData!$D:$D, AH$2), SUMIFS(NewEmisData!H:H, NewEmisData!$A:$A, "LDV", NewEmisData!$B:$B, $A246, NewEmisData!$C:$C, $H246, NewEmisData!$D:$D, AH$2))</f>
        <v>#REF!</v>
      </c>
      <c r="AI246" s="335" t="e">
        <f>$I246*IF($G246="Pickup", SUMIFS(NewEmisData!I:I, NewEmisData!$A:$A, "Pickup", NewEmisData!$B:$B, $A246, NewEmisData!$C:$C, $H246, NewEmisData!$D:$D, AI$2), SUMIFS(NewEmisData!I:I, NewEmisData!$A:$A, "LDV", NewEmisData!$B:$B, $A246, NewEmisData!$C:$C, $H246, NewEmisData!$D:$D, AI$2))</f>
        <v>#REF!</v>
      </c>
      <c r="AJ246" s="335" t="e">
        <f>$I246*IF($G246="Pickup", SUMIFS(NewEmisData!J:J, NewEmisData!$A:$A, "Pickup", NewEmisData!$B:$B, $A246, NewEmisData!$C:$C, $H246, NewEmisData!$D:$D, AJ$2), SUMIFS(NewEmisData!J:J, NewEmisData!$A:$A, "LDV", NewEmisData!$B:$B, $A246, NewEmisData!$C:$C, $H246, NewEmisData!$D:$D, AJ$2))</f>
        <v>#REF!</v>
      </c>
      <c r="AK246" s="335" t="e">
        <f>$I246*IF($G246="Pickup", SUMIFS(NewEmisData!K:K, NewEmisData!$A:$A, "Pickup", NewEmisData!$B:$B, $A246, NewEmisData!$C:$C, $H246, NewEmisData!$D:$D, AK$2), SUMIFS(NewEmisData!K:K, NewEmisData!$A:$A, "LDV", NewEmisData!$B:$B, $A246, NewEmisData!$C:$C, $H246, NewEmisData!$D:$D, AK$2))</f>
        <v>#REF!</v>
      </c>
      <c r="AL246" s="335" t="e">
        <f>$I246*IF($G246="Pickup", SUMIFS(NewEmisData!L:L, NewEmisData!$A:$A, "Pickup", NewEmisData!$B:$B, $A246, NewEmisData!$C:$C, $H246, NewEmisData!$D:$D, AL$2), SUMIFS(NewEmisData!L:L, NewEmisData!$A:$A, "LDV", NewEmisData!$B:$B, $A246, NewEmisData!$C:$C, $H246, NewEmisData!$D:$D, AL$2))</f>
        <v>#REF!</v>
      </c>
      <c r="AM246" s="335" t="e">
        <f>$I246*IF($G246="Pickup", SUMIFS(NewEmisData!M:M, NewEmisData!$A:$A, "Pickup", NewEmisData!$B:$B, $A246, NewEmisData!$C:$C, $H246, NewEmisData!$D:$D, AM$2), SUMIFS(NewEmisData!M:M, NewEmisData!$A:$A, "LDV", NewEmisData!$B:$B, $A246, NewEmisData!$C:$C, $H246, NewEmisData!$D:$D, AM$2))</f>
        <v>#REF!</v>
      </c>
      <c r="AN246" s="335">
        <v>6.5209922294522864E-4</v>
      </c>
      <c r="AO246" s="335" t="e">
        <f>$I246*IF($G246="Pickup", SUMIFS(NewEmisData!E:E, NewEmisData!$A:$A, "Pickup", NewEmisData!$B:$B, $A246, NewEmisData!$C:$C, $H246, NewEmisData!$D:$D, AO$2), SUMIFS(NewEmisData!E:E, NewEmisData!$A:$A, "LDV", NewEmisData!$B:$B, $A246, NewEmisData!$C:$C, $H246, NewEmisData!$D:$D, AO$2))</f>
        <v>#REF!</v>
      </c>
      <c r="AP246" s="335" t="e">
        <f>$I246*IF($G246="Pickup", SUMIFS(NewEmisData!F:F, NewEmisData!$A:$A, "Pickup", NewEmisData!$B:$B, $A246, NewEmisData!$C:$C, $H246, NewEmisData!$D:$D, AP$2), SUMIFS(NewEmisData!F:F, NewEmisData!$A:$A, "LDV", NewEmisData!$B:$B, $A246, NewEmisData!$C:$C, $H246, NewEmisData!$D:$D, AP$2))</f>
        <v>#REF!</v>
      </c>
      <c r="AQ246" s="335" t="e">
        <f>$I246*IF($G246="Pickup", SUMIFS(NewEmisData!G:G, NewEmisData!$A:$A, "Pickup", NewEmisData!$B:$B, $A246, NewEmisData!$C:$C, $H246, NewEmisData!$D:$D, AQ$2), SUMIFS(NewEmisData!G:G, NewEmisData!$A:$A, "LDV", NewEmisData!$B:$B, $A246, NewEmisData!$C:$C, $H246, NewEmisData!$D:$D, AQ$2))</f>
        <v>#REF!</v>
      </c>
      <c r="AR246" s="335" t="e">
        <f>$I246*IF($G246="Pickup", SUMIFS(NewEmisData!H:H, NewEmisData!$A:$A, "Pickup", NewEmisData!$B:$B, $A246, NewEmisData!$C:$C, $H246, NewEmisData!$D:$D, AR$2), SUMIFS(NewEmisData!H:H, NewEmisData!$A:$A, "LDV", NewEmisData!$B:$B, $A246, NewEmisData!$C:$C, $H246, NewEmisData!$D:$D, AR$2))</f>
        <v>#REF!</v>
      </c>
      <c r="AS246" s="335" t="e">
        <f>$I246*IF($G246="Pickup", SUMIFS(NewEmisData!I:I, NewEmisData!$A:$A, "Pickup", NewEmisData!$B:$B, $A246, NewEmisData!$C:$C, $H246, NewEmisData!$D:$D, AS$2), SUMIFS(NewEmisData!I:I, NewEmisData!$A:$A, "LDV", NewEmisData!$B:$B, $A246, NewEmisData!$C:$C, $H246, NewEmisData!$D:$D, AS$2))</f>
        <v>#REF!</v>
      </c>
      <c r="AT246" s="335" t="e">
        <f>$I246*IF($G246="Pickup", SUMIFS(NewEmisData!J:J, NewEmisData!$A:$A, "Pickup", NewEmisData!$B:$B, $A246, NewEmisData!$C:$C, $H246, NewEmisData!$D:$D, AT$2), SUMIFS(NewEmisData!J:J, NewEmisData!$A:$A, "LDV", NewEmisData!$B:$B, $A246, NewEmisData!$C:$C, $H246, NewEmisData!$D:$D, AT$2))</f>
        <v>#REF!</v>
      </c>
      <c r="AU246" s="335" t="e">
        <f>$I246*IF($G246="Pickup", SUMIFS(NewEmisData!K:K, NewEmisData!$A:$A, "Pickup", NewEmisData!$B:$B, $A246, NewEmisData!$C:$C, $H246, NewEmisData!$D:$D, AU$2), SUMIFS(NewEmisData!K:K, NewEmisData!$A:$A, "LDV", NewEmisData!$B:$B, $A246, NewEmisData!$C:$C, $H246, NewEmisData!$D:$D, AU$2))</f>
        <v>#REF!</v>
      </c>
      <c r="AV246" s="335" t="e">
        <f>$I246*IF($G246="Pickup", SUMIFS(NewEmisData!L:L, NewEmisData!$A:$A, "Pickup", NewEmisData!$B:$B, $A246, NewEmisData!$C:$C, $H246, NewEmisData!$D:$D, AV$2), SUMIFS(NewEmisData!L:L, NewEmisData!$A:$A, "LDV", NewEmisData!$B:$B, $A246, NewEmisData!$C:$C, $H246, NewEmisData!$D:$D, AV$2))</f>
        <v>#REF!</v>
      </c>
      <c r="AW246" s="335" t="e">
        <f>$I246*IF($G246="Pickup", SUMIFS(NewEmisData!M:M, NewEmisData!$A:$A, "Pickup", NewEmisData!$B:$B, $A246, NewEmisData!$C:$C, $H246, NewEmisData!$D:$D, AW$2), SUMIFS(NewEmisData!M:M, NewEmisData!$A:$A, "LDV", NewEmisData!$B:$B, $A246, NewEmisData!$C:$C, $H246, NewEmisData!$D:$D, AW$2))</f>
        <v>#REF!</v>
      </c>
      <c r="AX246" s="335">
        <v>1.6474269461833946E-2</v>
      </c>
      <c r="AY246" s="335" t="e">
        <f>$I246*IF($G246="Pickup", SUMIFS(NewEmisData!E:E, NewEmisData!$A:$A, "Pickup", NewEmisData!$B:$B, $A246, NewEmisData!$C:$C, $H246, NewEmisData!$D:$D, AY$2), SUMIFS(NewEmisData!E:E, NewEmisData!$A:$A, "LDV", NewEmisData!$B:$B, $A246, NewEmisData!$C:$C, $H246, NewEmisData!$D:$D, AY$2))</f>
        <v>#REF!</v>
      </c>
      <c r="AZ246" s="335" t="e">
        <f>$I246*IF($G246="Pickup", SUMIFS(NewEmisData!F:F, NewEmisData!$A:$A, "Pickup", NewEmisData!$B:$B, $A246, NewEmisData!$C:$C, $H246, NewEmisData!$D:$D, AZ$2), SUMIFS(NewEmisData!F:F, NewEmisData!$A:$A, "LDV", NewEmisData!$B:$B, $A246, NewEmisData!$C:$C, $H246, NewEmisData!$D:$D, AZ$2))</f>
        <v>#REF!</v>
      </c>
      <c r="BA246" s="335" t="e">
        <f>$I246*IF($G246="Pickup", SUMIFS(NewEmisData!G:G, NewEmisData!$A:$A, "Pickup", NewEmisData!$B:$B, $A246, NewEmisData!$C:$C, $H246, NewEmisData!$D:$D, BA$2), SUMIFS(NewEmisData!G:G, NewEmisData!$A:$A, "LDV", NewEmisData!$B:$B, $A246, NewEmisData!$C:$C, $H246, NewEmisData!$D:$D, BA$2))</f>
        <v>#REF!</v>
      </c>
      <c r="BB246" s="335" t="e">
        <f>$I246*IF($G246="Pickup", SUMIFS(NewEmisData!H:H, NewEmisData!$A:$A, "Pickup", NewEmisData!$B:$B, $A246, NewEmisData!$C:$C, $H246, NewEmisData!$D:$D, BB$2), SUMIFS(NewEmisData!H:H, NewEmisData!$A:$A, "LDV", NewEmisData!$B:$B, $A246, NewEmisData!$C:$C, $H246, NewEmisData!$D:$D, BB$2))</f>
        <v>#REF!</v>
      </c>
      <c r="BC246" s="335" t="e">
        <f>$I246*IF($G246="Pickup", SUMIFS(NewEmisData!I:I, NewEmisData!$A:$A, "Pickup", NewEmisData!$B:$B, $A246, NewEmisData!$C:$C, $H246, NewEmisData!$D:$D, BC$2), SUMIFS(NewEmisData!I:I, NewEmisData!$A:$A, "LDV", NewEmisData!$B:$B, $A246, NewEmisData!$C:$C, $H246, NewEmisData!$D:$D, BC$2))</f>
        <v>#REF!</v>
      </c>
      <c r="BD246" s="335" t="e">
        <f>$I246*IF($G246="Pickup", SUMIFS(NewEmisData!J:J, NewEmisData!$A:$A, "Pickup", NewEmisData!$B:$B, $A246, NewEmisData!$C:$C, $H246, NewEmisData!$D:$D, BD$2), SUMIFS(NewEmisData!J:J, NewEmisData!$A:$A, "LDV", NewEmisData!$B:$B, $A246, NewEmisData!$C:$C, $H246, NewEmisData!$D:$D, BD$2))</f>
        <v>#REF!</v>
      </c>
      <c r="BE246" s="335" t="e">
        <f>$I246*IF($G246="Pickup", SUMIFS(NewEmisData!K:K, NewEmisData!$A:$A, "Pickup", NewEmisData!$B:$B, $A246, NewEmisData!$C:$C, $H246, NewEmisData!$D:$D, BE$2), SUMIFS(NewEmisData!K:K, NewEmisData!$A:$A, "LDV", NewEmisData!$B:$B, $A246, NewEmisData!$C:$C, $H246, NewEmisData!$D:$D, BE$2))</f>
        <v>#REF!</v>
      </c>
      <c r="BF246" s="335" t="e">
        <f>$I246*IF($G246="Pickup", SUMIFS(NewEmisData!L:L, NewEmisData!$A:$A, "Pickup", NewEmisData!$B:$B, $A246, NewEmisData!$C:$C, $H246, NewEmisData!$D:$D, BF$2), SUMIFS(NewEmisData!L:L, NewEmisData!$A:$A, "LDV", NewEmisData!$B:$B, $A246, NewEmisData!$C:$C, $H246, NewEmisData!$D:$D, BF$2))</f>
        <v>#REF!</v>
      </c>
      <c r="BG246" s="335" t="e">
        <f>$I246*IF($G246="Pickup", SUMIFS(NewEmisData!M:M, NewEmisData!$A:$A, "Pickup", NewEmisData!$B:$B, $A246, NewEmisData!$C:$C, $H246, NewEmisData!$D:$D, BG$2), SUMIFS(NewEmisData!M:M, NewEmisData!$A:$A, "LDV", NewEmisData!$B:$B, $A246, NewEmisData!$C:$C, $H246, NewEmisData!$D:$D, BG$2))</f>
        <v>#REF!</v>
      </c>
      <c r="BH246" s="335">
        <v>3.3013063031130216E-3</v>
      </c>
      <c r="BI246" s="335" t="e">
        <f>$I246*IF($G246="Pickup", SUMIFS(NewEmisData!E:E, NewEmisData!$A:$A, "Pickup", NewEmisData!$B:$B, $A246, NewEmisData!$C:$C, $H246, NewEmisData!$D:$D, BI$2), SUMIFS(NewEmisData!E:E, NewEmisData!$A:$A, "LDV", NewEmisData!$B:$B, $A246, NewEmisData!$C:$C, $H246, NewEmisData!$D:$D, BI$2))</f>
        <v>#REF!</v>
      </c>
      <c r="BJ246" s="335" t="e">
        <f>$I246*IF($G246="Pickup", SUMIFS(NewEmisData!F:F, NewEmisData!$A:$A, "Pickup", NewEmisData!$B:$B, $A246, NewEmisData!$C:$C, $H246, NewEmisData!$D:$D, BJ$2), SUMIFS(NewEmisData!F:F, NewEmisData!$A:$A, "LDV", NewEmisData!$B:$B, $A246, NewEmisData!$C:$C, $H246, NewEmisData!$D:$D, BJ$2))</f>
        <v>#REF!</v>
      </c>
      <c r="BK246" s="335" t="e">
        <f>$I246*IF($G246="Pickup", SUMIFS(NewEmisData!G:G, NewEmisData!$A:$A, "Pickup", NewEmisData!$B:$B, $A246, NewEmisData!$C:$C, $H246, NewEmisData!$D:$D, BK$2), SUMIFS(NewEmisData!G:G, NewEmisData!$A:$A, "LDV", NewEmisData!$B:$B, $A246, NewEmisData!$C:$C, $H246, NewEmisData!$D:$D, BK$2))</f>
        <v>#REF!</v>
      </c>
      <c r="BL246" s="335" t="e">
        <f>$I246*IF($G246="Pickup", SUMIFS(NewEmisData!H:H, NewEmisData!$A:$A, "Pickup", NewEmisData!$B:$B, $A246, NewEmisData!$C:$C, $H246, NewEmisData!$D:$D, BL$2), SUMIFS(NewEmisData!H:H, NewEmisData!$A:$A, "LDV", NewEmisData!$B:$B, $A246, NewEmisData!$C:$C, $H246, NewEmisData!$D:$D, BL$2))</f>
        <v>#REF!</v>
      </c>
      <c r="BM246" s="335" t="e">
        <f>$I246*IF($G246="Pickup", SUMIFS(NewEmisData!I:I, NewEmisData!$A:$A, "Pickup", NewEmisData!$B:$B, $A246, NewEmisData!$C:$C, $H246, NewEmisData!$D:$D, BM$2), SUMIFS(NewEmisData!I:I, NewEmisData!$A:$A, "LDV", NewEmisData!$B:$B, $A246, NewEmisData!$C:$C, $H246, NewEmisData!$D:$D, BM$2))</f>
        <v>#REF!</v>
      </c>
      <c r="BN246" s="335" t="e">
        <f>$I246*IF($G246="Pickup", SUMIFS(NewEmisData!J:J, NewEmisData!$A:$A, "Pickup", NewEmisData!$B:$B, $A246, NewEmisData!$C:$C, $H246, NewEmisData!$D:$D, BN$2), SUMIFS(NewEmisData!J:J, NewEmisData!$A:$A, "LDV", NewEmisData!$B:$B, $A246, NewEmisData!$C:$C, $H246, NewEmisData!$D:$D, BN$2))</f>
        <v>#REF!</v>
      </c>
      <c r="BO246" s="335" t="e">
        <f>$I246*IF($G246="Pickup", SUMIFS(NewEmisData!K:K, NewEmisData!$A:$A, "Pickup", NewEmisData!$B:$B, $A246, NewEmisData!$C:$C, $H246, NewEmisData!$D:$D, BO$2), SUMIFS(NewEmisData!K:K, NewEmisData!$A:$A, "LDV", NewEmisData!$B:$B, $A246, NewEmisData!$C:$C, $H246, NewEmisData!$D:$D, BO$2))</f>
        <v>#REF!</v>
      </c>
      <c r="BP246" s="335" t="e">
        <f>$I246*IF($G246="Pickup", SUMIFS(NewEmisData!L:L, NewEmisData!$A:$A, "Pickup", NewEmisData!$B:$B, $A246, NewEmisData!$C:$C, $H246, NewEmisData!$D:$D, BP$2), SUMIFS(NewEmisData!L:L, NewEmisData!$A:$A, "LDV", NewEmisData!$B:$B, $A246, NewEmisData!$C:$C, $H246, NewEmisData!$D:$D, BP$2))</f>
        <v>#REF!</v>
      </c>
      <c r="BQ246" s="335" t="e">
        <f>$I246*IF($G246="Pickup", SUMIFS(NewEmisData!M:M, NewEmisData!$A:$A, "Pickup", NewEmisData!$B:$B, $A246, NewEmisData!$C:$C, $H246, NewEmisData!$D:$D, BQ$2), SUMIFS(NewEmisData!M:M, NewEmisData!$A:$A, "LDV", NewEmisData!$B:$B, $A246, NewEmisData!$C:$C, $H246, NewEmisData!$D:$D, BQ$2))</f>
        <v>#REF!</v>
      </c>
      <c r="BR246" s="335">
        <v>0.78110008391107422</v>
      </c>
      <c r="BS246" s="335" t="e">
        <f>$I246*IF($G246="Pickup", SUMIFS(NewEmisData!E:E, NewEmisData!$A:$A, "Pickup", NewEmisData!$B:$B, $A246, NewEmisData!$C:$C, $H246, NewEmisData!$D:$D, BS$2), SUMIFS(NewEmisData!E:E, NewEmisData!$A:$A, "LDV", NewEmisData!$B:$B, $A246, NewEmisData!$C:$C, $H246, NewEmisData!$D:$D, BS$2))</f>
        <v>#REF!</v>
      </c>
      <c r="BT246" s="335" t="e">
        <f>$I246*IF($G246="Pickup", SUMIFS(NewEmisData!F:F, NewEmisData!$A:$A, "Pickup", NewEmisData!$B:$B, $A246, NewEmisData!$C:$C, $H246, NewEmisData!$D:$D, BT$2), SUMIFS(NewEmisData!F:F, NewEmisData!$A:$A, "LDV", NewEmisData!$B:$B, $A246, NewEmisData!$C:$C, $H246, NewEmisData!$D:$D, BT$2))</f>
        <v>#REF!</v>
      </c>
      <c r="BU246" s="335" t="e">
        <f>$I246*IF($G246="Pickup", SUMIFS(NewEmisData!G:G, NewEmisData!$A:$A, "Pickup", NewEmisData!$B:$B, $A246, NewEmisData!$C:$C, $H246, NewEmisData!$D:$D, BU$2), SUMIFS(NewEmisData!G:G, NewEmisData!$A:$A, "LDV", NewEmisData!$B:$B, $A246, NewEmisData!$C:$C, $H246, NewEmisData!$D:$D, BU$2))</f>
        <v>#REF!</v>
      </c>
      <c r="BV246" s="335" t="e">
        <f>$I246*IF($G246="Pickup", SUMIFS(NewEmisData!H:H, NewEmisData!$A:$A, "Pickup", NewEmisData!$B:$B, $A246, NewEmisData!$C:$C, $H246, NewEmisData!$D:$D, BV$2), SUMIFS(NewEmisData!H:H, NewEmisData!$A:$A, "LDV", NewEmisData!$B:$B, $A246, NewEmisData!$C:$C, $H246, NewEmisData!$D:$D, BV$2))</f>
        <v>#REF!</v>
      </c>
      <c r="BW246" s="335" t="e">
        <f>$I246*IF($G246="Pickup", SUMIFS(NewEmisData!I:I, NewEmisData!$A:$A, "Pickup", NewEmisData!$B:$B, $A246, NewEmisData!$C:$C, $H246, NewEmisData!$D:$D, BW$2), SUMIFS(NewEmisData!I:I, NewEmisData!$A:$A, "LDV", NewEmisData!$B:$B, $A246, NewEmisData!$C:$C, $H246, NewEmisData!$D:$D, BW$2))</f>
        <v>#REF!</v>
      </c>
      <c r="BX246" s="335" t="e">
        <f>$I246*IF($G246="Pickup", SUMIFS(NewEmisData!J:J, NewEmisData!$A:$A, "Pickup", NewEmisData!$B:$B, $A246, NewEmisData!$C:$C, $H246, NewEmisData!$D:$D, BX$2), SUMIFS(NewEmisData!J:J, NewEmisData!$A:$A, "LDV", NewEmisData!$B:$B, $A246, NewEmisData!$C:$C, $H246, NewEmisData!$D:$D, BX$2))</f>
        <v>#REF!</v>
      </c>
      <c r="BY246" s="335" t="e">
        <f>$I246*IF($G246="Pickup", SUMIFS(NewEmisData!K:K, NewEmisData!$A:$A, "Pickup", NewEmisData!$B:$B, $A246, NewEmisData!$C:$C, $H246, NewEmisData!$D:$D, BY$2), SUMIFS(NewEmisData!K:K, NewEmisData!$A:$A, "LDV", NewEmisData!$B:$B, $A246, NewEmisData!$C:$C, $H246, NewEmisData!$D:$D, BY$2))</f>
        <v>#REF!</v>
      </c>
      <c r="BZ246" s="335" t="e">
        <f>$I246*IF($G246="Pickup", SUMIFS(NewEmisData!L:L, NewEmisData!$A:$A, "Pickup", NewEmisData!$B:$B, $A246, NewEmisData!$C:$C, $H246, NewEmisData!$D:$D, BZ$2), SUMIFS(NewEmisData!L:L, NewEmisData!$A:$A, "LDV", NewEmisData!$B:$B, $A246, NewEmisData!$C:$C, $H246, NewEmisData!$D:$D, BZ$2))</f>
        <v>#REF!</v>
      </c>
      <c r="CA246" s="335" t="e">
        <f>$I246*IF($G246="Pickup", SUMIFS(NewEmisData!M:M, NewEmisData!$A:$A, "Pickup", NewEmisData!$B:$B, $A246, NewEmisData!$C:$C, $H246, NewEmisData!$D:$D, CA$2), SUMIFS(NewEmisData!M:M, NewEmisData!$A:$A, "LDV", NewEmisData!$B:$B, $A246, NewEmisData!$C:$C, $H246, NewEmisData!$D:$D, CA$2))</f>
        <v>#REF!</v>
      </c>
      <c r="CB246" s="335">
        <v>5.6479234488476554E-2</v>
      </c>
      <c r="CC246" s="335" t="e">
        <f>$I246*IF($G246="Pickup", SUMIFS(NewEmisData!E:E, NewEmisData!$A:$A, "Pickup", NewEmisData!$B:$B, $A246, NewEmisData!$C:$C, $H246, NewEmisData!$D:$D, CC$2), SUMIFS(NewEmisData!E:E, NewEmisData!$A:$A, "LDV", NewEmisData!$B:$B, $A246, NewEmisData!$C:$C, $H246, NewEmisData!$D:$D, CC$2))</f>
        <v>#REF!</v>
      </c>
      <c r="CD246" s="335" t="e">
        <f>$I246*IF($G246="Pickup", SUMIFS(NewEmisData!F:F, NewEmisData!$A:$A, "Pickup", NewEmisData!$B:$B, $A246, NewEmisData!$C:$C, $H246, NewEmisData!$D:$D, CD$2), SUMIFS(NewEmisData!F:F, NewEmisData!$A:$A, "LDV", NewEmisData!$B:$B, $A246, NewEmisData!$C:$C, $H246, NewEmisData!$D:$D, CD$2))</f>
        <v>#REF!</v>
      </c>
      <c r="CE246" s="335" t="e">
        <f>$I246*IF($G246="Pickup", SUMIFS(NewEmisData!G:G, NewEmisData!$A:$A, "Pickup", NewEmisData!$B:$B, $A246, NewEmisData!$C:$C, $H246, NewEmisData!$D:$D, CE$2), SUMIFS(NewEmisData!G:G, NewEmisData!$A:$A, "LDV", NewEmisData!$B:$B, $A246, NewEmisData!$C:$C, $H246, NewEmisData!$D:$D, CE$2))</f>
        <v>#REF!</v>
      </c>
      <c r="CF246" s="335" t="e">
        <f>$I246*IF($G246="Pickup", SUMIFS(NewEmisData!H:H, NewEmisData!$A:$A, "Pickup", NewEmisData!$B:$B, $A246, NewEmisData!$C:$C, $H246, NewEmisData!$D:$D, CF$2), SUMIFS(NewEmisData!H:H, NewEmisData!$A:$A, "LDV", NewEmisData!$B:$B, $A246, NewEmisData!$C:$C, $H246, NewEmisData!$D:$D, CF$2))</f>
        <v>#REF!</v>
      </c>
      <c r="CG246" s="335" t="e">
        <f>$I246*IF($G246="Pickup", SUMIFS(NewEmisData!I:I, NewEmisData!$A:$A, "Pickup", NewEmisData!$B:$B, $A246, NewEmisData!$C:$C, $H246, NewEmisData!$D:$D, CG$2), SUMIFS(NewEmisData!I:I, NewEmisData!$A:$A, "LDV", NewEmisData!$B:$B, $A246, NewEmisData!$C:$C, $H246, NewEmisData!$D:$D, CG$2))</f>
        <v>#REF!</v>
      </c>
      <c r="CH246" s="335" t="e">
        <f>$I246*IF($G246="Pickup", SUMIFS(NewEmisData!J:J, NewEmisData!$A:$A, "Pickup", NewEmisData!$B:$B, $A246, NewEmisData!$C:$C, $H246, NewEmisData!$D:$D, CH$2), SUMIFS(NewEmisData!J:J, NewEmisData!$A:$A, "LDV", NewEmisData!$B:$B, $A246, NewEmisData!$C:$C, $H246, NewEmisData!$D:$D, CH$2))</f>
        <v>#REF!</v>
      </c>
      <c r="CI246" s="335" t="e">
        <f>$I246*IF($G246="Pickup", SUMIFS(NewEmisData!K:K, NewEmisData!$A:$A, "Pickup", NewEmisData!$B:$B, $A246, NewEmisData!$C:$C, $H246, NewEmisData!$D:$D, CI$2), SUMIFS(NewEmisData!K:K, NewEmisData!$A:$A, "LDV", NewEmisData!$B:$B, $A246, NewEmisData!$C:$C, $H246, NewEmisData!$D:$D, CI$2))</f>
        <v>#REF!</v>
      </c>
      <c r="CJ246" s="335" t="e">
        <f>$I246*IF($G246="Pickup", SUMIFS(NewEmisData!L:L, NewEmisData!$A:$A, "Pickup", NewEmisData!$B:$B, $A246, NewEmisData!$C:$C, $H246, NewEmisData!$D:$D, CJ$2), SUMIFS(NewEmisData!L:L, NewEmisData!$A:$A, "LDV", NewEmisData!$B:$B, $A246, NewEmisData!$C:$C, $H246, NewEmisData!$D:$D, CJ$2))</f>
        <v>#REF!</v>
      </c>
      <c r="CK246" s="335" t="e">
        <f>$I246*IF($G246="Pickup", SUMIFS(NewEmisData!M:M, NewEmisData!$A:$A, "Pickup", NewEmisData!$B:$B, $A246, NewEmisData!$C:$C, $H246, NewEmisData!$D:$D, CK$2), SUMIFS(NewEmisData!M:M, NewEmisData!$A:$A, "LDV", NewEmisData!$B:$B, $A246, NewEmisData!$C:$C, $H246, NewEmisData!$D:$D, CK$2))</f>
        <v>#REF!</v>
      </c>
      <c r="CL246" s="335">
        <v>1.0423274623124838E-2</v>
      </c>
      <c r="CM246" s="335" t="e">
        <f>$I246*IF($G246="Pickup", SUMIFS(NewEmisData!E:E, NewEmisData!$A:$A, "Pickup", NewEmisData!$B:$B, $A246, NewEmisData!$C:$C, $H246, NewEmisData!$D:$D, CM$2), SUMIFS(NewEmisData!E:E, NewEmisData!$A:$A, "LDV", NewEmisData!$B:$B, $A246, NewEmisData!$C:$C, $H246, NewEmisData!$D:$D, CM$2))</f>
        <v>#REF!</v>
      </c>
      <c r="CN246" s="335" t="e">
        <f>$I246*IF($G246="Pickup", SUMIFS(NewEmisData!F:F, NewEmisData!$A:$A, "Pickup", NewEmisData!$B:$B, $A246, NewEmisData!$C:$C, $H246, NewEmisData!$D:$D, CN$2), SUMIFS(NewEmisData!F:F, NewEmisData!$A:$A, "LDV", NewEmisData!$B:$B, $A246, NewEmisData!$C:$C, $H246, NewEmisData!$D:$D, CN$2))</f>
        <v>#REF!</v>
      </c>
      <c r="CO246" s="335" t="e">
        <f>$I246*IF($G246="Pickup", SUMIFS(NewEmisData!G:G, NewEmisData!$A:$A, "Pickup", NewEmisData!$B:$B, $A246, NewEmisData!$C:$C, $H246, NewEmisData!$D:$D, CO$2), SUMIFS(NewEmisData!G:G, NewEmisData!$A:$A, "LDV", NewEmisData!$B:$B, $A246, NewEmisData!$C:$C, $H246, NewEmisData!$D:$D, CO$2))</f>
        <v>#REF!</v>
      </c>
      <c r="CP246" s="335" t="e">
        <f>$I246*IF($G246="Pickup", SUMIFS(NewEmisData!H:H, NewEmisData!$A:$A, "Pickup", NewEmisData!$B:$B, $A246, NewEmisData!$C:$C, $H246, NewEmisData!$D:$D, CP$2), SUMIFS(NewEmisData!H:H, NewEmisData!$A:$A, "LDV", NewEmisData!$B:$B, $A246, NewEmisData!$C:$C, $H246, NewEmisData!$D:$D, CP$2))</f>
        <v>#REF!</v>
      </c>
      <c r="CQ246" s="335" t="e">
        <f>$I246*IF($G246="Pickup", SUMIFS(NewEmisData!I:I, NewEmisData!$A:$A, "Pickup", NewEmisData!$B:$B, $A246, NewEmisData!$C:$C, $H246, NewEmisData!$D:$D, CQ$2), SUMIFS(NewEmisData!I:I, NewEmisData!$A:$A, "LDV", NewEmisData!$B:$B, $A246, NewEmisData!$C:$C, $H246, NewEmisData!$D:$D, CQ$2))</f>
        <v>#REF!</v>
      </c>
      <c r="CR246" s="335" t="e">
        <f>$I246*IF($G246="Pickup", SUMIFS(NewEmisData!J:J, NewEmisData!$A:$A, "Pickup", NewEmisData!$B:$B, $A246, NewEmisData!$C:$C, $H246, NewEmisData!$D:$D, CR$2), SUMIFS(NewEmisData!J:J, NewEmisData!$A:$A, "LDV", NewEmisData!$B:$B, $A246, NewEmisData!$C:$C, $H246, NewEmisData!$D:$D, CR$2))</f>
        <v>#REF!</v>
      </c>
      <c r="CS246" s="335" t="e">
        <f>$I246*IF($G246="Pickup", SUMIFS(NewEmisData!K:K, NewEmisData!$A:$A, "Pickup", NewEmisData!$B:$B, $A246, NewEmisData!$C:$C, $H246, NewEmisData!$D:$D, CS$2), SUMIFS(NewEmisData!K:K, NewEmisData!$A:$A, "LDV", NewEmisData!$B:$B, $A246, NewEmisData!$C:$C, $H246, NewEmisData!$D:$D, CS$2))</f>
        <v>#REF!</v>
      </c>
      <c r="CT246" s="335" t="e">
        <f>$I246*IF($G246="Pickup", SUMIFS(NewEmisData!L:L, NewEmisData!$A:$A, "Pickup", NewEmisData!$B:$B, $A246, NewEmisData!$C:$C, $H246, NewEmisData!$D:$D, CT$2), SUMIFS(NewEmisData!L:L, NewEmisData!$A:$A, "LDV", NewEmisData!$B:$B, $A246, NewEmisData!$C:$C, $H246, NewEmisData!$D:$D, CT$2))</f>
        <v>#REF!</v>
      </c>
      <c r="CU246" s="335" t="e">
        <f>$I246*IF($G246="Pickup", SUMIFS(NewEmisData!M:M, NewEmisData!$A:$A, "Pickup", NewEmisData!$B:$B, $A246, NewEmisData!$C:$C, $H246, NewEmisData!$D:$D, CU$2), SUMIFS(NewEmisData!M:M, NewEmisData!$A:$A, "LDV", NewEmisData!$B:$B, $A246, NewEmisData!$C:$C, $H246, NewEmisData!$D:$D, CU$2))</f>
        <v>#REF!</v>
      </c>
      <c r="CV246" s="335">
        <v>2.6015343970621305E-3</v>
      </c>
      <c r="CW246" s="335">
        <v>1.5224023337560854E-3</v>
      </c>
      <c r="CX246" s="335">
        <v>9.4329543603841103E-4</v>
      </c>
      <c r="CY246" s="335">
        <v>7.7851342427622471E-4</v>
      </c>
      <c r="CZ246" s="335">
        <v>6.216091708061191E-4</v>
      </c>
      <c r="DA246" s="335">
        <v>4.626125933140988E-4</v>
      </c>
      <c r="DB246" s="335">
        <v>3.6154728298012467E-4</v>
      </c>
      <c r="DC246" s="335">
        <v>3.4470353435303938E-4</v>
      </c>
      <c r="DD246" s="335">
        <v>3.4220742143079865E-4</v>
      </c>
      <c r="DE246" s="335">
        <v>3.4317308698443046E-4</v>
      </c>
      <c r="DF246" s="335">
        <v>3.4317308698443046E-4</v>
      </c>
      <c r="DG246" s="335" t="e">
        <f>$I246*IF($G246="Pickup", SUMIFS(NewEmisData!E:E, NewEmisData!$A:$A, "Pickup", NewEmisData!$B:$B, $A246, NewEmisData!$C:$C, $H246, NewEmisData!$D:$D, DG$2), SUMIFS(NewEmisData!E:E, NewEmisData!$A:$A, "LDV", NewEmisData!$B:$B, $A246, NewEmisData!$C:$C, $H246, NewEmisData!$D:$D, DG$2))</f>
        <v>#REF!</v>
      </c>
      <c r="DH246" s="335" t="e">
        <f>$I246*IF($G246="Pickup", SUMIFS(NewEmisData!F:F, NewEmisData!$A:$A, "Pickup", NewEmisData!$B:$B, $A246, NewEmisData!$C:$C, $H246, NewEmisData!$D:$D, DH$2), SUMIFS(NewEmisData!F:F, NewEmisData!$A:$A, "LDV", NewEmisData!$B:$B, $A246, NewEmisData!$C:$C, $H246, NewEmisData!$D:$D, DH$2))</f>
        <v>#REF!</v>
      </c>
      <c r="DI246" s="335" t="e">
        <f>$I246*IF($G246="Pickup", SUMIFS(NewEmisData!G:G, NewEmisData!$A:$A, "Pickup", NewEmisData!$B:$B, $A246, NewEmisData!$C:$C, $H246, NewEmisData!$D:$D, DI$2), SUMIFS(NewEmisData!G:G, NewEmisData!$A:$A, "LDV", NewEmisData!$B:$B, $A246, NewEmisData!$C:$C, $H246, NewEmisData!$D:$D, DI$2))</f>
        <v>#REF!</v>
      </c>
      <c r="DJ246" s="335" t="e">
        <f>$I246*IF($G246="Pickup", SUMIFS(NewEmisData!H:H, NewEmisData!$A:$A, "Pickup", NewEmisData!$B:$B, $A246, NewEmisData!$C:$C, $H246, NewEmisData!$D:$D, DJ$2), SUMIFS(NewEmisData!H:H, NewEmisData!$A:$A, "LDV", NewEmisData!$B:$B, $A246, NewEmisData!$C:$C, $H246, NewEmisData!$D:$D, DJ$2))</f>
        <v>#REF!</v>
      </c>
      <c r="DK246" s="335" t="e">
        <f>$I246*IF($G246="Pickup", SUMIFS(NewEmisData!I:I, NewEmisData!$A:$A, "Pickup", NewEmisData!$B:$B, $A246, NewEmisData!$C:$C, $H246, NewEmisData!$D:$D, DK$2), SUMIFS(NewEmisData!I:I, NewEmisData!$A:$A, "LDV", NewEmisData!$B:$B, $A246, NewEmisData!$C:$C, $H246, NewEmisData!$D:$D, DK$2))</f>
        <v>#REF!</v>
      </c>
      <c r="DL246" s="335" t="e">
        <f>$I246*IF($G246="Pickup", SUMIFS(NewEmisData!J:J, NewEmisData!$A:$A, "Pickup", NewEmisData!$B:$B, $A246, NewEmisData!$C:$C, $H246, NewEmisData!$D:$D, DL$2), SUMIFS(NewEmisData!J:J, NewEmisData!$A:$A, "LDV", NewEmisData!$B:$B, $A246, NewEmisData!$C:$C, $H246, NewEmisData!$D:$D, DL$2))</f>
        <v>#REF!</v>
      </c>
      <c r="DM246" s="335" t="e">
        <f>$I246*IF($G246="Pickup", SUMIFS(NewEmisData!K:K, NewEmisData!$A:$A, "Pickup", NewEmisData!$B:$B, $A246, NewEmisData!$C:$C, $H246, NewEmisData!$D:$D, DM$2), SUMIFS(NewEmisData!K:K, NewEmisData!$A:$A, "LDV", NewEmisData!$B:$B, $A246, NewEmisData!$C:$C, $H246, NewEmisData!$D:$D, DM$2))</f>
        <v>#REF!</v>
      </c>
      <c r="DN246" s="335" t="e">
        <f>$I246*IF($G246="Pickup", SUMIFS(NewEmisData!L:L, NewEmisData!$A:$A, "Pickup", NewEmisData!$B:$B, $A246, NewEmisData!$C:$C, $H246, NewEmisData!$D:$D, DN$2), SUMIFS(NewEmisData!L:L, NewEmisData!$A:$A, "LDV", NewEmisData!$B:$B, $A246, NewEmisData!$C:$C, $H246, NewEmisData!$D:$D, DN$2))</f>
        <v>#REF!</v>
      </c>
      <c r="DO246" s="335" t="e">
        <f>$I246*IF($G246="Pickup", SUMIFS(NewEmisData!M:M, NewEmisData!$A:$A, "Pickup", NewEmisData!$B:$B, $A246, NewEmisData!$C:$C, $H246, NewEmisData!$D:$D, DO$2), SUMIFS(NewEmisData!M:M, NewEmisData!$A:$A, "LDV", NewEmisData!$B:$B, $A246, NewEmisData!$C:$C, $H246, NewEmisData!$D:$D, DO$2))</f>
        <v>#REF!</v>
      </c>
      <c r="DP246" s="335">
        <v>6.9343788732754389E-4</v>
      </c>
      <c r="DQ246" s="335" t="e">
        <f>$I246*IF($G246="Pickup", SUMIFS(NewEmisData!E:E, NewEmisData!$A:$A, "Pickup", NewEmisData!$B:$B, $A246, NewEmisData!$C:$C, $H246, NewEmisData!$D:$D, DQ$2), SUMIFS(NewEmisData!E:E, NewEmisData!$A:$A, "LDV", NewEmisData!$B:$B, $A246, NewEmisData!$C:$C, $H246, NewEmisData!$D:$D, DQ$2))</f>
        <v>#REF!</v>
      </c>
      <c r="DR246" s="335" t="e">
        <f>$I246*IF($G246="Pickup", SUMIFS(NewEmisData!F:F, NewEmisData!$A:$A, "Pickup", NewEmisData!$B:$B, $A246, NewEmisData!$C:$C, $H246, NewEmisData!$D:$D, DR$2), SUMIFS(NewEmisData!F:F, NewEmisData!$A:$A, "LDV", NewEmisData!$B:$B, $A246, NewEmisData!$C:$C, $H246, NewEmisData!$D:$D, DR$2))</f>
        <v>#REF!</v>
      </c>
      <c r="DS246" s="335" t="e">
        <f>$I246*IF($G246="Pickup", SUMIFS(NewEmisData!G:G, NewEmisData!$A:$A, "Pickup", NewEmisData!$B:$B, $A246, NewEmisData!$C:$C, $H246, NewEmisData!$D:$D, DS$2), SUMIFS(NewEmisData!G:G, NewEmisData!$A:$A, "LDV", NewEmisData!$B:$B, $A246, NewEmisData!$C:$C, $H246, NewEmisData!$D:$D, DS$2))</f>
        <v>#REF!</v>
      </c>
      <c r="DT246" s="335" t="e">
        <f>$I246*IF($G246="Pickup", SUMIFS(NewEmisData!H:H, NewEmisData!$A:$A, "Pickup", NewEmisData!$B:$B, $A246, NewEmisData!$C:$C, $H246, NewEmisData!$D:$D, DT$2), SUMIFS(NewEmisData!H:H, NewEmisData!$A:$A, "LDV", NewEmisData!$B:$B, $A246, NewEmisData!$C:$C, $H246, NewEmisData!$D:$D, DT$2))</f>
        <v>#REF!</v>
      </c>
      <c r="DU246" s="335" t="e">
        <f>$I246*IF($G246="Pickup", SUMIFS(NewEmisData!I:I, NewEmisData!$A:$A, "Pickup", NewEmisData!$B:$B, $A246, NewEmisData!$C:$C, $H246, NewEmisData!$D:$D, DU$2), SUMIFS(NewEmisData!I:I, NewEmisData!$A:$A, "LDV", NewEmisData!$B:$B, $A246, NewEmisData!$C:$C, $H246, NewEmisData!$D:$D, DU$2))</f>
        <v>#REF!</v>
      </c>
      <c r="DV246" s="335" t="e">
        <f>$I246*IF($G246="Pickup", SUMIFS(NewEmisData!J:J, NewEmisData!$A:$A, "Pickup", NewEmisData!$B:$B, $A246, NewEmisData!$C:$C, $H246, NewEmisData!$D:$D, DV$2), SUMIFS(NewEmisData!J:J, NewEmisData!$A:$A, "LDV", NewEmisData!$B:$B, $A246, NewEmisData!$C:$C, $H246, NewEmisData!$D:$D, DV$2))</f>
        <v>#REF!</v>
      </c>
      <c r="DW246" s="335" t="e">
        <f>$I246*IF($G246="Pickup", SUMIFS(NewEmisData!K:K, NewEmisData!$A:$A, "Pickup", NewEmisData!$B:$B, $A246, NewEmisData!$C:$C, $H246, NewEmisData!$D:$D, DW$2), SUMIFS(NewEmisData!K:K, NewEmisData!$A:$A, "LDV", NewEmisData!$B:$B, $A246, NewEmisData!$C:$C, $H246, NewEmisData!$D:$D, DW$2))</f>
        <v>#REF!</v>
      </c>
      <c r="DX246" s="335" t="e">
        <f>$I246*IF($G246="Pickup", SUMIFS(NewEmisData!L:L, NewEmisData!$A:$A, "Pickup", NewEmisData!$B:$B, $A246, NewEmisData!$C:$C, $H246, NewEmisData!$D:$D, DX$2), SUMIFS(NewEmisData!L:L, NewEmisData!$A:$A, "LDV", NewEmisData!$B:$B, $A246, NewEmisData!$C:$C, $H246, NewEmisData!$D:$D, DX$2))</f>
        <v>#REF!</v>
      </c>
      <c r="DY246" s="335" t="e">
        <f>$I246*IF($G246="Pickup", SUMIFS(NewEmisData!M:M, NewEmisData!$A:$A, "Pickup", NewEmisData!$B:$B, $A246, NewEmisData!$C:$C, $H246, NewEmisData!$D:$D, DY$2), SUMIFS(NewEmisData!M:M, NewEmisData!$A:$A, "LDV", NewEmisData!$B:$B, $A246, NewEmisData!$C:$C, $H246, NewEmisData!$D:$D, DY$2))</f>
        <v>#REF!</v>
      </c>
      <c r="DZ246" s="335">
        <v>2.1675286540927263E-3</v>
      </c>
      <c r="EA246" s="335" t="e">
        <f t="shared" si="350"/>
        <v>#REF!</v>
      </c>
      <c r="EB246" s="335" t="e">
        <f t="shared" si="351"/>
        <v>#REF!</v>
      </c>
      <c r="EC246" s="335" t="e">
        <f t="shared" si="352"/>
        <v>#REF!</v>
      </c>
      <c r="ED246" s="335" t="e">
        <f t="shared" si="353"/>
        <v>#REF!</v>
      </c>
      <c r="EE246" s="335" t="e">
        <f t="shared" si="354"/>
        <v>#REF!</v>
      </c>
      <c r="EF246" s="335" t="e">
        <f t="shared" si="355"/>
        <v>#REF!</v>
      </c>
      <c r="EG246" s="335" t="e">
        <f t="shared" si="356"/>
        <v>#REF!</v>
      </c>
      <c r="EH246" s="335" t="e">
        <f t="shared" si="357"/>
        <v>#REF!</v>
      </c>
      <c r="EI246" s="335" t="e">
        <f t="shared" si="358"/>
        <v>#REF!</v>
      </c>
      <c r="EJ246" s="335">
        <f t="shared" si="359"/>
        <v>0.10346204629432069</v>
      </c>
      <c r="EK246" s="335" t="e">
        <f t="shared" si="360"/>
        <v>#REF!</v>
      </c>
      <c r="EL246" s="335" t="e">
        <f t="shared" si="361"/>
        <v>#REF!</v>
      </c>
      <c r="EM246" s="335" t="e">
        <f t="shared" si="362"/>
        <v>#REF!</v>
      </c>
      <c r="EN246" s="335" t="e">
        <f t="shared" si="363"/>
        <v>#REF!</v>
      </c>
      <c r="EO246" s="335" t="e">
        <f t="shared" si="364"/>
        <v>#REF!</v>
      </c>
      <c r="EP246" s="335" t="e">
        <f t="shared" si="365"/>
        <v>#REF!</v>
      </c>
      <c r="EQ246" s="335" t="e">
        <f t="shared" si="366"/>
        <v>#REF!</v>
      </c>
      <c r="ER246" s="335" t="e">
        <f t="shared" si="367"/>
        <v>#REF!</v>
      </c>
      <c r="ES246" s="335" t="e">
        <f t="shared" si="368"/>
        <v>#REF!</v>
      </c>
      <c r="ET246" s="335">
        <f t="shared" si="369"/>
        <v>2.7793532763781534E-2</v>
      </c>
      <c r="EU246" s="335" t="e">
        <f t="shared" si="370"/>
        <v>#REF!</v>
      </c>
      <c r="EV246" s="335" t="e">
        <f t="shared" si="371"/>
        <v>#REF!</v>
      </c>
      <c r="EW246" s="335" t="e">
        <f t="shared" si="372"/>
        <v>#REF!</v>
      </c>
      <c r="EX246" s="335" t="e">
        <f t="shared" si="373"/>
        <v>#REF!</v>
      </c>
      <c r="EY246" s="335" t="e">
        <f t="shared" si="374"/>
        <v>#REF!</v>
      </c>
      <c r="EZ246" s="335" t="e">
        <f t="shared" si="375"/>
        <v>#REF!</v>
      </c>
      <c r="FA246" s="335" t="e">
        <f t="shared" si="376"/>
        <v>#REF!</v>
      </c>
      <c r="FB246" s="335" t="e">
        <f t="shared" si="377"/>
        <v>#REF!</v>
      </c>
      <c r="FC246" s="335" t="e">
        <f t="shared" si="378"/>
        <v>#REF!</v>
      </c>
      <c r="FD246" s="335">
        <f t="shared" si="379"/>
        <v>6.5209922294522864E-4</v>
      </c>
      <c r="FE246" s="335" t="e">
        <f t="shared" si="380"/>
        <v>#REF!</v>
      </c>
      <c r="FF246" s="335" t="e">
        <f t="shared" si="381"/>
        <v>#REF!</v>
      </c>
      <c r="FG246" s="335" t="e">
        <f t="shared" si="382"/>
        <v>#REF!</v>
      </c>
      <c r="FH246" s="335" t="e">
        <f t="shared" si="383"/>
        <v>#REF!</v>
      </c>
      <c r="FI246" s="335" t="e">
        <f t="shared" si="384"/>
        <v>#REF!</v>
      </c>
      <c r="FJ246" s="335" t="e">
        <f t="shared" si="385"/>
        <v>#REF!</v>
      </c>
      <c r="FK246" s="335" t="e">
        <f t="shared" si="386"/>
        <v>#REF!</v>
      </c>
      <c r="FL246" s="335" t="e">
        <f t="shared" si="387"/>
        <v>#REF!</v>
      </c>
      <c r="FM246" s="335" t="e">
        <f t="shared" si="388"/>
        <v>#REF!</v>
      </c>
      <c r="FN246" s="335">
        <f t="shared" si="389"/>
        <v>1.6474269461833946E-2</v>
      </c>
      <c r="FO246" s="335" t="e">
        <f t="shared" si="390"/>
        <v>#REF!</v>
      </c>
      <c r="FP246" s="335" t="e">
        <f t="shared" si="391"/>
        <v>#REF!</v>
      </c>
      <c r="FQ246" s="335" t="e">
        <f t="shared" si="392"/>
        <v>#REF!</v>
      </c>
      <c r="FR246" s="335" t="e">
        <f t="shared" si="393"/>
        <v>#REF!</v>
      </c>
      <c r="FS246" s="335" t="e">
        <f t="shared" si="394"/>
        <v>#REF!</v>
      </c>
      <c r="FT246" s="335" t="e">
        <f t="shared" si="395"/>
        <v>#REF!</v>
      </c>
      <c r="FU246" s="335" t="e">
        <f t="shared" si="396"/>
        <v>#REF!</v>
      </c>
      <c r="FV246" s="335" t="e">
        <f t="shared" si="397"/>
        <v>#REF!</v>
      </c>
      <c r="FW246" s="335" t="e">
        <f t="shared" si="398"/>
        <v>#REF!</v>
      </c>
      <c r="FX246" s="335">
        <f t="shared" si="399"/>
        <v>3.3013063031130216E-3</v>
      </c>
    </row>
    <row r="247" spans="1:180" x14ac:dyDescent="0.2">
      <c r="A247" s="305" t="str">
        <f>_xlfn.CONCAT(IF(LEFT(TRIM(A246),1)="*", "*R", "R"), 1+RIGHT(TRIM(A246),1))</f>
        <v>R4</v>
      </c>
      <c r="B247" s="305" t="str">
        <f t="shared" si="441"/>
        <v>TLCGPHEV10</v>
      </c>
      <c r="C247" s="305" t="str">
        <f t="shared" si="442"/>
        <v>TL.GSL.C.PHEV.2011</v>
      </c>
      <c r="D247" s="301" t="str">
        <f t="shared" si="443"/>
        <v>bn-vmt, bn-vmt/a</v>
      </c>
      <c r="E247" s="301" t="str">
        <f t="shared" si="444"/>
        <v>TLGSL</v>
      </c>
      <c r="F247" s="301" t="str">
        <f t="shared" si="445"/>
        <v>TL</v>
      </c>
      <c r="G247" s="315" t="s">
        <v>815</v>
      </c>
      <c r="H247" s="315" t="s">
        <v>814</v>
      </c>
      <c r="I247" s="321" t="e">
        <f>#REF!</f>
        <v>#REF!</v>
      </c>
      <c r="J247" s="315" t="str">
        <f t="shared" si="400"/>
        <v>Compact car-GSL</v>
      </c>
      <c r="K247" s="335" t="e">
        <f>$I247*IF($G247="Pickup", SUMIFS(NewEmisData!E:E, NewEmisData!$A:$A, "Pickup", NewEmisData!$B:$B, $A247, NewEmisData!$C:$C, $H247, NewEmisData!$D:$D, K$2), SUMIFS(NewEmisData!E:E, NewEmisData!$A:$A, "LDV", NewEmisData!$B:$B, $A247, NewEmisData!$C:$C, $H247, NewEmisData!$D:$D, K$2))</f>
        <v>#REF!</v>
      </c>
      <c r="L247" s="335" t="e">
        <f>$I247*IF($G247="Pickup", SUMIFS(NewEmisData!F:F, NewEmisData!$A:$A, "Pickup", NewEmisData!$B:$B, $A247, NewEmisData!$C:$C, $H247, NewEmisData!$D:$D, L$2), SUMIFS(NewEmisData!F:F, NewEmisData!$A:$A, "LDV", NewEmisData!$B:$B, $A247, NewEmisData!$C:$C, $H247, NewEmisData!$D:$D, L$2))</f>
        <v>#REF!</v>
      </c>
      <c r="M247" s="335" t="e">
        <f>$I247*IF($G247="Pickup", SUMIFS(NewEmisData!G:G, NewEmisData!$A:$A, "Pickup", NewEmisData!$B:$B, $A247, NewEmisData!$C:$C, $H247, NewEmisData!$D:$D, M$2), SUMIFS(NewEmisData!G:G, NewEmisData!$A:$A, "LDV", NewEmisData!$B:$B, $A247, NewEmisData!$C:$C, $H247, NewEmisData!$D:$D, M$2))</f>
        <v>#REF!</v>
      </c>
      <c r="N247" s="335" t="e">
        <f>$I247*IF($G247="Pickup", SUMIFS(NewEmisData!H:H, NewEmisData!$A:$A, "Pickup", NewEmisData!$B:$B, $A247, NewEmisData!$C:$C, $H247, NewEmisData!$D:$D, N$2), SUMIFS(NewEmisData!H:H, NewEmisData!$A:$A, "LDV", NewEmisData!$B:$B, $A247, NewEmisData!$C:$C, $H247, NewEmisData!$D:$D, N$2))</f>
        <v>#REF!</v>
      </c>
      <c r="O247" s="335" t="e">
        <f>$I247*IF($G247="Pickup", SUMIFS(NewEmisData!I:I, NewEmisData!$A:$A, "Pickup", NewEmisData!$B:$B, $A247, NewEmisData!$C:$C, $H247, NewEmisData!$D:$D, O$2), SUMIFS(NewEmisData!I:I, NewEmisData!$A:$A, "LDV", NewEmisData!$B:$B, $A247, NewEmisData!$C:$C, $H247, NewEmisData!$D:$D, O$2))</f>
        <v>#REF!</v>
      </c>
      <c r="P247" s="335" t="e">
        <f>$I247*IF($G247="Pickup", SUMIFS(NewEmisData!J:J, NewEmisData!$A:$A, "Pickup", NewEmisData!$B:$B, $A247, NewEmisData!$C:$C, $H247, NewEmisData!$D:$D, P$2), SUMIFS(NewEmisData!J:J, NewEmisData!$A:$A, "LDV", NewEmisData!$B:$B, $A247, NewEmisData!$C:$C, $H247, NewEmisData!$D:$D, P$2))</f>
        <v>#REF!</v>
      </c>
      <c r="Q247" s="335" t="e">
        <f>$I247*IF($G247="Pickup", SUMIFS(NewEmisData!K:K, NewEmisData!$A:$A, "Pickup", NewEmisData!$B:$B, $A247, NewEmisData!$C:$C, $H247, NewEmisData!$D:$D, Q$2), SUMIFS(NewEmisData!K:K, NewEmisData!$A:$A, "LDV", NewEmisData!$B:$B, $A247, NewEmisData!$C:$C, $H247, NewEmisData!$D:$D, Q$2))</f>
        <v>#REF!</v>
      </c>
      <c r="R247" s="335" t="e">
        <f>$I247*IF($G247="Pickup", SUMIFS(NewEmisData!L:L, NewEmisData!$A:$A, "Pickup", NewEmisData!$B:$B, $A247, NewEmisData!$C:$C, $H247, NewEmisData!$D:$D, R$2), SUMIFS(NewEmisData!L:L, NewEmisData!$A:$A, "LDV", NewEmisData!$B:$B, $A247, NewEmisData!$C:$C, $H247, NewEmisData!$D:$D, R$2))</f>
        <v>#REF!</v>
      </c>
      <c r="S247" s="335" t="e">
        <f>$I247*IF($G247="Pickup", SUMIFS(NewEmisData!M:M, NewEmisData!$A:$A, "Pickup", NewEmisData!$B:$B, $A247, NewEmisData!$C:$C, $H247, NewEmisData!$D:$D, S$2), SUMIFS(NewEmisData!M:M, NewEmisData!$A:$A, "LDV", NewEmisData!$B:$B, $A247, NewEmisData!$C:$C, $H247, NewEmisData!$D:$D, S$2))</f>
        <v>#REF!</v>
      </c>
      <c r="T247" s="335">
        <v>0.10346204629432069</v>
      </c>
      <c r="U247" s="335" t="e">
        <f>$I247*IF($G247="Pickup", SUMIFS(NewEmisData!E:E, NewEmisData!$A:$A, "Pickup", NewEmisData!$B:$B, $A247, NewEmisData!$C:$C, $H247, NewEmisData!$D:$D, U$2), SUMIFS(NewEmisData!E:E, NewEmisData!$A:$A, "LDV", NewEmisData!$B:$B, $A247, NewEmisData!$C:$C, $H247, NewEmisData!$D:$D, U$2))</f>
        <v>#REF!</v>
      </c>
      <c r="V247" s="335" t="e">
        <f>$I247*IF($G247="Pickup", SUMIFS(NewEmisData!F:F, NewEmisData!$A:$A, "Pickup", NewEmisData!$B:$B, $A247, NewEmisData!$C:$C, $H247, NewEmisData!$D:$D, V$2), SUMIFS(NewEmisData!F:F, NewEmisData!$A:$A, "LDV", NewEmisData!$B:$B, $A247, NewEmisData!$C:$C, $H247, NewEmisData!$D:$D, V$2))</f>
        <v>#REF!</v>
      </c>
      <c r="W247" s="335" t="e">
        <f>$I247*IF($G247="Pickup", SUMIFS(NewEmisData!G:G, NewEmisData!$A:$A, "Pickup", NewEmisData!$B:$B, $A247, NewEmisData!$C:$C, $H247, NewEmisData!$D:$D, W$2), SUMIFS(NewEmisData!G:G, NewEmisData!$A:$A, "LDV", NewEmisData!$B:$B, $A247, NewEmisData!$C:$C, $H247, NewEmisData!$D:$D, W$2))</f>
        <v>#REF!</v>
      </c>
      <c r="X247" s="335" t="e">
        <f>$I247*IF($G247="Pickup", SUMIFS(NewEmisData!H:H, NewEmisData!$A:$A, "Pickup", NewEmisData!$B:$B, $A247, NewEmisData!$C:$C, $H247, NewEmisData!$D:$D, X$2), SUMIFS(NewEmisData!H:H, NewEmisData!$A:$A, "LDV", NewEmisData!$B:$B, $A247, NewEmisData!$C:$C, $H247, NewEmisData!$D:$D, X$2))</f>
        <v>#REF!</v>
      </c>
      <c r="Y247" s="335" t="e">
        <f>$I247*IF($G247="Pickup", SUMIFS(NewEmisData!I:I, NewEmisData!$A:$A, "Pickup", NewEmisData!$B:$B, $A247, NewEmisData!$C:$C, $H247, NewEmisData!$D:$D, Y$2), SUMIFS(NewEmisData!I:I, NewEmisData!$A:$A, "LDV", NewEmisData!$B:$B, $A247, NewEmisData!$C:$C, $H247, NewEmisData!$D:$D, Y$2))</f>
        <v>#REF!</v>
      </c>
      <c r="Z247" s="335" t="e">
        <f>$I247*IF($G247="Pickup", SUMIFS(NewEmisData!J:J, NewEmisData!$A:$A, "Pickup", NewEmisData!$B:$B, $A247, NewEmisData!$C:$C, $H247, NewEmisData!$D:$D, Z$2), SUMIFS(NewEmisData!J:J, NewEmisData!$A:$A, "LDV", NewEmisData!$B:$B, $A247, NewEmisData!$C:$C, $H247, NewEmisData!$D:$D, Z$2))</f>
        <v>#REF!</v>
      </c>
      <c r="AA247" s="335" t="e">
        <f>$I247*IF($G247="Pickup", SUMIFS(NewEmisData!K:K, NewEmisData!$A:$A, "Pickup", NewEmisData!$B:$B, $A247, NewEmisData!$C:$C, $H247, NewEmisData!$D:$D, AA$2), SUMIFS(NewEmisData!K:K, NewEmisData!$A:$A, "LDV", NewEmisData!$B:$B, $A247, NewEmisData!$C:$C, $H247, NewEmisData!$D:$D, AA$2))</f>
        <v>#REF!</v>
      </c>
      <c r="AB247" s="335" t="e">
        <f>$I247*IF($G247="Pickup", SUMIFS(NewEmisData!L:L, NewEmisData!$A:$A, "Pickup", NewEmisData!$B:$B, $A247, NewEmisData!$C:$C, $H247, NewEmisData!$D:$D, AB$2), SUMIFS(NewEmisData!L:L, NewEmisData!$A:$A, "LDV", NewEmisData!$B:$B, $A247, NewEmisData!$C:$C, $H247, NewEmisData!$D:$D, AB$2))</f>
        <v>#REF!</v>
      </c>
      <c r="AC247" s="335" t="e">
        <f>$I247*IF($G247="Pickup", SUMIFS(NewEmisData!M:M, NewEmisData!$A:$A, "Pickup", NewEmisData!$B:$B, $A247, NewEmisData!$C:$C, $H247, NewEmisData!$D:$D, AC$2), SUMIFS(NewEmisData!M:M, NewEmisData!$A:$A, "LDV", NewEmisData!$B:$B, $A247, NewEmisData!$C:$C, $H247, NewEmisData!$D:$D, AC$2))</f>
        <v>#REF!</v>
      </c>
      <c r="AD247" s="335">
        <v>2.7793532763781534E-2</v>
      </c>
      <c r="AE247" s="335" t="e">
        <f>$I247*IF($G247="Pickup", SUMIFS(NewEmisData!E:E, NewEmisData!$A:$A, "Pickup", NewEmisData!$B:$B, $A247, NewEmisData!$C:$C, $H247, NewEmisData!$D:$D, AE$2), SUMIFS(NewEmisData!E:E, NewEmisData!$A:$A, "LDV", NewEmisData!$B:$B, $A247, NewEmisData!$C:$C, $H247, NewEmisData!$D:$D, AE$2))</f>
        <v>#REF!</v>
      </c>
      <c r="AF247" s="335" t="e">
        <f>$I247*IF($G247="Pickup", SUMIFS(NewEmisData!F:F, NewEmisData!$A:$A, "Pickup", NewEmisData!$B:$B, $A247, NewEmisData!$C:$C, $H247, NewEmisData!$D:$D, AF$2), SUMIFS(NewEmisData!F:F, NewEmisData!$A:$A, "LDV", NewEmisData!$B:$B, $A247, NewEmisData!$C:$C, $H247, NewEmisData!$D:$D, AF$2))</f>
        <v>#REF!</v>
      </c>
      <c r="AG247" s="335" t="e">
        <f>$I247*IF($G247="Pickup", SUMIFS(NewEmisData!G:G, NewEmisData!$A:$A, "Pickup", NewEmisData!$B:$B, $A247, NewEmisData!$C:$C, $H247, NewEmisData!$D:$D, AG$2), SUMIFS(NewEmisData!G:G, NewEmisData!$A:$A, "LDV", NewEmisData!$B:$B, $A247, NewEmisData!$C:$C, $H247, NewEmisData!$D:$D, AG$2))</f>
        <v>#REF!</v>
      </c>
      <c r="AH247" s="335" t="e">
        <f>$I247*IF($G247="Pickup", SUMIFS(NewEmisData!H:H, NewEmisData!$A:$A, "Pickup", NewEmisData!$B:$B, $A247, NewEmisData!$C:$C, $H247, NewEmisData!$D:$D, AH$2), SUMIFS(NewEmisData!H:H, NewEmisData!$A:$A, "LDV", NewEmisData!$B:$B, $A247, NewEmisData!$C:$C, $H247, NewEmisData!$D:$D, AH$2))</f>
        <v>#REF!</v>
      </c>
      <c r="AI247" s="335" t="e">
        <f>$I247*IF($G247="Pickup", SUMIFS(NewEmisData!I:I, NewEmisData!$A:$A, "Pickup", NewEmisData!$B:$B, $A247, NewEmisData!$C:$C, $H247, NewEmisData!$D:$D, AI$2), SUMIFS(NewEmisData!I:I, NewEmisData!$A:$A, "LDV", NewEmisData!$B:$B, $A247, NewEmisData!$C:$C, $H247, NewEmisData!$D:$D, AI$2))</f>
        <v>#REF!</v>
      </c>
      <c r="AJ247" s="335" t="e">
        <f>$I247*IF($G247="Pickup", SUMIFS(NewEmisData!J:J, NewEmisData!$A:$A, "Pickup", NewEmisData!$B:$B, $A247, NewEmisData!$C:$C, $H247, NewEmisData!$D:$D, AJ$2), SUMIFS(NewEmisData!J:J, NewEmisData!$A:$A, "LDV", NewEmisData!$B:$B, $A247, NewEmisData!$C:$C, $H247, NewEmisData!$D:$D, AJ$2))</f>
        <v>#REF!</v>
      </c>
      <c r="AK247" s="335" t="e">
        <f>$I247*IF($G247="Pickup", SUMIFS(NewEmisData!K:K, NewEmisData!$A:$A, "Pickup", NewEmisData!$B:$B, $A247, NewEmisData!$C:$C, $H247, NewEmisData!$D:$D, AK$2), SUMIFS(NewEmisData!K:K, NewEmisData!$A:$A, "LDV", NewEmisData!$B:$B, $A247, NewEmisData!$C:$C, $H247, NewEmisData!$D:$D, AK$2))</f>
        <v>#REF!</v>
      </c>
      <c r="AL247" s="335" t="e">
        <f>$I247*IF($G247="Pickup", SUMIFS(NewEmisData!L:L, NewEmisData!$A:$A, "Pickup", NewEmisData!$B:$B, $A247, NewEmisData!$C:$C, $H247, NewEmisData!$D:$D, AL$2), SUMIFS(NewEmisData!L:L, NewEmisData!$A:$A, "LDV", NewEmisData!$B:$B, $A247, NewEmisData!$C:$C, $H247, NewEmisData!$D:$D, AL$2))</f>
        <v>#REF!</v>
      </c>
      <c r="AM247" s="335" t="e">
        <f>$I247*IF($G247="Pickup", SUMIFS(NewEmisData!M:M, NewEmisData!$A:$A, "Pickup", NewEmisData!$B:$B, $A247, NewEmisData!$C:$C, $H247, NewEmisData!$D:$D, AM$2), SUMIFS(NewEmisData!M:M, NewEmisData!$A:$A, "LDV", NewEmisData!$B:$B, $A247, NewEmisData!$C:$C, $H247, NewEmisData!$D:$D, AM$2))</f>
        <v>#REF!</v>
      </c>
      <c r="AN247" s="335">
        <v>6.5209922294522864E-4</v>
      </c>
      <c r="AO247" s="335" t="e">
        <f>$I247*IF($G247="Pickup", SUMIFS(NewEmisData!E:E, NewEmisData!$A:$A, "Pickup", NewEmisData!$B:$B, $A247, NewEmisData!$C:$C, $H247, NewEmisData!$D:$D, AO$2), SUMIFS(NewEmisData!E:E, NewEmisData!$A:$A, "LDV", NewEmisData!$B:$B, $A247, NewEmisData!$C:$C, $H247, NewEmisData!$D:$D, AO$2))</f>
        <v>#REF!</v>
      </c>
      <c r="AP247" s="335" t="e">
        <f>$I247*IF($G247="Pickup", SUMIFS(NewEmisData!F:F, NewEmisData!$A:$A, "Pickup", NewEmisData!$B:$B, $A247, NewEmisData!$C:$C, $H247, NewEmisData!$D:$D, AP$2), SUMIFS(NewEmisData!F:F, NewEmisData!$A:$A, "LDV", NewEmisData!$B:$B, $A247, NewEmisData!$C:$C, $H247, NewEmisData!$D:$D, AP$2))</f>
        <v>#REF!</v>
      </c>
      <c r="AQ247" s="335" t="e">
        <f>$I247*IF($G247="Pickup", SUMIFS(NewEmisData!G:G, NewEmisData!$A:$A, "Pickup", NewEmisData!$B:$B, $A247, NewEmisData!$C:$C, $H247, NewEmisData!$D:$D, AQ$2), SUMIFS(NewEmisData!G:G, NewEmisData!$A:$A, "LDV", NewEmisData!$B:$B, $A247, NewEmisData!$C:$C, $H247, NewEmisData!$D:$D, AQ$2))</f>
        <v>#REF!</v>
      </c>
      <c r="AR247" s="335" t="e">
        <f>$I247*IF($G247="Pickup", SUMIFS(NewEmisData!H:H, NewEmisData!$A:$A, "Pickup", NewEmisData!$B:$B, $A247, NewEmisData!$C:$C, $H247, NewEmisData!$D:$D, AR$2), SUMIFS(NewEmisData!H:H, NewEmisData!$A:$A, "LDV", NewEmisData!$B:$B, $A247, NewEmisData!$C:$C, $H247, NewEmisData!$D:$D, AR$2))</f>
        <v>#REF!</v>
      </c>
      <c r="AS247" s="335" t="e">
        <f>$I247*IF($G247="Pickup", SUMIFS(NewEmisData!I:I, NewEmisData!$A:$A, "Pickup", NewEmisData!$B:$B, $A247, NewEmisData!$C:$C, $H247, NewEmisData!$D:$D, AS$2), SUMIFS(NewEmisData!I:I, NewEmisData!$A:$A, "LDV", NewEmisData!$B:$B, $A247, NewEmisData!$C:$C, $H247, NewEmisData!$D:$D, AS$2))</f>
        <v>#REF!</v>
      </c>
      <c r="AT247" s="335" t="e">
        <f>$I247*IF($G247="Pickup", SUMIFS(NewEmisData!J:J, NewEmisData!$A:$A, "Pickup", NewEmisData!$B:$B, $A247, NewEmisData!$C:$C, $H247, NewEmisData!$D:$D, AT$2), SUMIFS(NewEmisData!J:J, NewEmisData!$A:$A, "LDV", NewEmisData!$B:$B, $A247, NewEmisData!$C:$C, $H247, NewEmisData!$D:$D, AT$2))</f>
        <v>#REF!</v>
      </c>
      <c r="AU247" s="335" t="e">
        <f>$I247*IF($G247="Pickup", SUMIFS(NewEmisData!K:K, NewEmisData!$A:$A, "Pickup", NewEmisData!$B:$B, $A247, NewEmisData!$C:$C, $H247, NewEmisData!$D:$D, AU$2), SUMIFS(NewEmisData!K:K, NewEmisData!$A:$A, "LDV", NewEmisData!$B:$B, $A247, NewEmisData!$C:$C, $H247, NewEmisData!$D:$D, AU$2))</f>
        <v>#REF!</v>
      </c>
      <c r="AV247" s="335" t="e">
        <f>$I247*IF($G247="Pickup", SUMIFS(NewEmisData!L:L, NewEmisData!$A:$A, "Pickup", NewEmisData!$B:$B, $A247, NewEmisData!$C:$C, $H247, NewEmisData!$D:$D, AV$2), SUMIFS(NewEmisData!L:L, NewEmisData!$A:$A, "LDV", NewEmisData!$B:$B, $A247, NewEmisData!$C:$C, $H247, NewEmisData!$D:$D, AV$2))</f>
        <v>#REF!</v>
      </c>
      <c r="AW247" s="335" t="e">
        <f>$I247*IF($G247="Pickup", SUMIFS(NewEmisData!M:M, NewEmisData!$A:$A, "Pickup", NewEmisData!$B:$B, $A247, NewEmisData!$C:$C, $H247, NewEmisData!$D:$D, AW$2), SUMIFS(NewEmisData!M:M, NewEmisData!$A:$A, "LDV", NewEmisData!$B:$B, $A247, NewEmisData!$C:$C, $H247, NewEmisData!$D:$D, AW$2))</f>
        <v>#REF!</v>
      </c>
      <c r="AX247" s="335">
        <v>1.6474269461833946E-2</v>
      </c>
      <c r="AY247" s="335" t="e">
        <f>$I247*IF($G247="Pickup", SUMIFS(NewEmisData!E:E, NewEmisData!$A:$A, "Pickup", NewEmisData!$B:$B, $A247, NewEmisData!$C:$C, $H247, NewEmisData!$D:$D, AY$2), SUMIFS(NewEmisData!E:E, NewEmisData!$A:$A, "LDV", NewEmisData!$B:$B, $A247, NewEmisData!$C:$C, $H247, NewEmisData!$D:$D, AY$2))</f>
        <v>#REF!</v>
      </c>
      <c r="AZ247" s="335" t="e">
        <f>$I247*IF($G247="Pickup", SUMIFS(NewEmisData!F:F, NewEmisData!$A:$A, "Pickup", NewEmisData!$B:$B, $A247, NewEmisData!$C:$C, $H247, NewEmisData!$D:$D, AZ$2), SUMIFS(NewEmisData!F:F, NewEmisData!$A:$A, "LDV", NewEmisData!$B:$B, $A247, NewEmisData!$C:$C, $H247, NewEmisData!$D:$D, AZ$2))</f>
        <v>#REF!</v>
      </c>
      <c r="BA247" s="335" t="e">
        <f>$I247*IF($G247="Pickup", SUMIFS(NewEmisData!G:G, NewEmisData!$A:$A, "Pickup", NewEmisData!$B:$B, $A247, NewEmisData!$C:$C, $H247, NewEmisData!$D:$D, BA$2), SUMIFS(NewEmisData!G:G, NewEmisData!$A:$A, "LDV", NewEmisData!$B:$B, $A247, NewEmisData!$C:$C, $H247, NewEmisData!$D:$D, BA$2))</f>
        <v>#REF!</v>
      </c>
      <c r="BB247" s="335" t="e">
        <f>$I247*IF($G247="Pickup", SUMIFS(NewEmisData!H:H, NewEmisData!$A:$A, "Pickup", NewEmisData!$B:$B, $A247, NewEmisData!$C:$C, $H247, NewEmisData!$D:$D, BB$2), SUMIFS(NewEmisData!H:H, NewEmisData!$A:$A, "LDV", NewEmisData!$B:$B, $A247, NewEmisData!$C:$C, $H247, NewEmisData!$D:$D, BB$2))</f>
        <v>#REF!</v>
      </c>
      <c r="BC247" s="335" t="e">
        <f>$I247*IF($G247="Pickup", SUMIFS(NewEmisData!I:I, NewEmisData!$A:$A, "Pickup", NewEmisData!$B:$B, $A247, NewEmisData!$C:$C, $H247, NewEmisData!$D:$D, BC$2), SUMIFS(NewEmisData!I:I, NewEmisData!$A:$A, "LDV", NewEmisData!$B:$B, $A247, NewEmisData!$C:$C, $H247, NewEmisData!$D:$D, BC$2))</f>
        <v>#REF!</v>
      </c>
      <c r="BD247" s="335" t="e">
        <f>$I247*IF($G247="Pickup", SUMIFS(NewEmisData!J:J, NewEmisData!$A:$A, "Pickup", NewEmisData!$B:$B, $A247, NewEmisData!$C:$C, $H247, NewEmisData!$D:$D, BD$2), SUMIFS(NewEmisData!J:J, NewEmisData!$A:$A, "LDV", NewEmisData!$B:$B, $A247, NewEmisData!$C:$C, $H247, NewEmisData!$D:$D, BD$2))</f>
        <v>#REF!</v>
      </c>
      <c r="BE247" s="335" t="e">
        <f>$I247*IF($G247="Pickup", SUMIFS(NewEmisData!K:K, NewEmisData!$A:$A, "Pickup", NewEmisData!$B:$B, $A247, NewEmisData!$C:$C, $H247, NewEmisData!$D:$D, BE$2), SUMIFS(NewEmisData!K:K, NewEmisData!$A:$A, "LDV", NewEmisData!$B:$B, $A247, NewEmisData!$C:$C, $H247, NewEmisData!$D:$D, BE$2))</f>
        <v>#REF!</v>
      </c>
      <c r="BF247" s="335" t="e">
        <f>$I247*IF($G247="Pickup", SUMIFS(NewEmisData!L:L, NewEmisData!$A:$A, "Pickup", NewEmisData!$B:$B, $A247, NewEmisData!$C:$C, $H247, NewEmisData!$D:$D, BF$2), SUMIFS(NewEmisData!L:L, NewEmisData!$A:$A, "LDV", NewEmisData!$B:$B, $A247, NewEmisData!$C:$C, $H247, NewEmisData!$D:$D, BF$2))</f>
        <v>#REF!</v>
      </c>
      <c r="BG247" s="335" t="e">
        <f>$I247*IF($G247="Pickup", SUMIFS(NewEmisData!M:M, NewEmisData!$A:$A, "Pickup", NewEmisData!$B:$B, $A247, NewEmisData!$C:$C, $H247, NewEmisData!$D:$D, BG$2), SUMIFS(NewEmisData!M:M, NewEmisData!$A:$A, "LDV", NewEmisData!$B:$B, $A247, NewEmisData!$C:$C, $H247, NewEmisData!$D:$D, BG$2))</f>
        <v>#REF!</v>
      </c>
      <c r="BH247" s="335">
        <v>3.3013063031130216E-3</v>
      </c>
      <c r="BI247" s="335" t="e">
        <f>$I247*IF($G247="Pickup", SUMIFS(NewEmisData!E:E, NewEmisData!$A:$A, "Pickup", NewEmisData!$B:$B, $A247, NewEmisData!$C:$C, $H247, NewEmisData!$D:$D, BI$2), SUMIFS(NewEmisData!E:E, NewEmisData!$A:$A, "LDV", NewEmisData!$B:$B, $A247, NewEmisData!$C:$C, $H247, NewEmisData!$D:$D, BI$2))</f>
        <v>#REF!</v>
      </c>
      <c r="BJ247" s="335" t="e">
        <f>$I247*IF($G247="Pickup", SUMIFS(NewEmisData!F:F, NewEmisData!$A:$A, "Pickup", NewEmisData!$B:$B, $A247, NewEmisData!$C:$C, $H247, NewEmisData!$D:$D, BJ$2), SUMIFS(NewEmisData!F:F, NewEmisData!$A:$A, "LDV", NewEmisData!$B:$B, $A247, NewEmisData!$C:$C, $H247, NewEmisData!$D:$D, BJ$2))</f>
        <v>#REF!</v>
      </c>
      <c r="BK247" s="335" t="e">
        <f>$I247*IF($G247="Pickup", SUMIFS(NewEmisData!G:G, NewEmisData!$A:$A, "Pickup", NewEmisData!$B:$B, $A247, NewEmisData!$C:$C, $H247, NewEmisData!$D:$D, BK$2), SUMIFS(NewEmisData!G:G, NewEmisData!$A:$A, "LDV", NewEmisData!$B:$B, $A247, NewEmisData!$C:$C, $H247, NewEmisData!$D:$D, BK$2))</f>
        <v>#REF!</v>
      </c>
      <c r="BL247" s="335" t="e">
        <f>$I247*IF($G247="Pickup", SUMIFS(NewEmisData!H:H, NewEmisData!$A:$A, "Pickup", NewEmisData!$B:$B, $A247, NewEmisData!$C:$C, $H247, NewEmisData!$D:$D, BL$2), SUMIFS(NewEmisData!H:H, NewEmisData!$A:$A, "LDV", NewEmisData!$B:$B, $A247, NewEmisData!$C:$C, $H247, NewEmisData!$D:$D, BL$2))</f>
        <v>#REF!</v>
      </c>
      <c r="BM247" s="335" t="e">
        <f>$I247*IF($G247="Pickup", SUMIFS(NewEmisData!I:I, NewEmisData!$A:$A, "Pickup", NewEmisData!$B:$B, $A247, NewEmisData!$C:$C, $H247, NewEmisData!$D:$D, BM$2), SUMIFS(NewEmisData!I:I, NewEmisData!$A:$A, "LDV", NewEmisData!$B:$B, $A247, NewEmisData!$C:$C, $H247, NewEmisData!$D:$D, BM$2))</f>
        <v>#REF!</v>
      </c>
      <c r="BN247" s="335" t="e">
        <f>$I247*IF($G247="Pickup", SUMIFS(NewEmisData!J:J, NewEmisData!$A:$A, "Pickup", NewEmisData!$B:$B, $A247, NewEmisData!$C:$C, $H247, NewEmisData!$D:$D, BN$2), SUMIFS(NewEmisData!J:J, NewEmisData!$A:$A, "LDV", NewEmisData!$B:$B, $A247, NewEmisData!$C:$C, $H247, NewEmisData!$D:$D, BN$2))</f>
        <v>#REF!</v>
      </c>
      <c r="BO247" s="335" t="e">
        <f>$I247*IF($G247="Pickup", SUMIFS(NewEmisData!K:K, NewEmisData!$A:$A, "Pickup", NewEmisData!$B:$B, $A247, NewEmisData!$C:$C, $H247, NewEmisData!$D:$D, BO$2), SUMIFS(NewEmisData!K:K, NewEmisData!$A:$A, "LDV", NewEmisData!$B:$B, $A247, NewEmisData!$C:$C, $H247, NewEmisData!$D:$D, BO$2))</f>
        <v>#REF!</v>
      </c>
      <c r="BP247" s="335" t="e">
        <f>$I247*IF($G247="Pickup", SUMIFS(NewEmisData!L:L, NewEmisData!$A:$A, "Pickup", NewEmisData!$B:$B, $A247, NewEmisData!$C:$C, $H247, NewEmisData!$D:$D, BP$2), SUMIFS(NewEmisData!L:L, NewEmisData!$A:$A, "LDV", NewEmisData!$B:$B, $A247, NewEmisData!$C:$C, $H247, NewEmisData!$D:$D, BP$2))</f>
        <v>#REF!</v>
      </c>
      <c r="BQ247" s="335" t="e">
        <f>$I247*IF($G247="Pickup", SUMIFS(NewEmisData!M:M, NewEmisData!$A:$A, "Pickup", NewEmisData!$B:$B, $A247, NewEmisData!$C:$C, $H247, NewEmisData!$D:$D, BQ$2), SUMIFS(NewEmisData!M:M, NewEmisData!$A:$A, "LDV", NewEmisData!$B:$B, $A247, NewEmisData!$C:$C, $H247, NewEmisData!$D:$D, BQ$2))</f>
        <v>#REF!</v>
      </c>
      <c r="BR247" s="335">
        <v>0.78110008391107422</v>
      </c>
      <c r="BS247" s="335" t="e">
        <f>$I247*IF($G247="Pickup", SUMIFS(NewEmisData!E:E, NewEmisData!$A:$A, "Pickup", NewEmisData!$B:$B, $A247, NewEmisData!$C:$C, $H247, NewEmisData!$D:$D, BS$2), SUMIFS(NewEmisData!E:E, NewEmisData!$A:$A, "LDV", NewEmisData!$B:$B, $A247, NewEmisData!$C:$C, $H247, NewEmisData!$D:$D, BS$2))</f>
        <v>#REF!</v>
      </c>
      <c r="BT247" s="335" t="e">
        <f>$I247*IF($G247="Pickup", SUMIFS(NewEmisData!F:F, NewEmisData!$A:$A, "Pickup", NewEmisData!$B:$B, $A247, NewEmisData!$C:$C, $H247, NewEmisData!$D:$D, BT$2), SUMIFS(NewEmisData!F:F, NewEmisData!$A:$A, "LDV", NewEmisData!$B:$B, $A247, NewEmisData!$C:$C, $H247, NewEmisData!$D:$D, BT$2))</f>
        <v>#REF!</v>
      </c>
      <c r="BU247" s="335" t="e">
        <f>$I247*IF($G247="Pickup", SUMIFS(NewEmisData!G:G, NewEmisData!$A:$A, "Pickup", NewEmisData!$B:$B, $A247, NewEmisData!$C:$C, $H247, NewEmisData!$D:$D, BU$2), SUMIFS(NewEmisData!G:G, NewEmisData!$A:$A, "LDV", NewEmisData!$B:$B, $A247, NewEmisData!$C:$C, $H247, NewEmisData!$D:$D, BU$2))</f>
        <v>#REF!</v>
      </c>
      <c r="BV247" s="335" t="e">
        <f>$I247*IF($G247="Pickup", SUMIFS(NewEmisData!H:H, NewEmisData!$A:$A, "Pickup", NewEmisData!$B:$B, $A247, NewEmisData!$C:$C, $H247, NewEmisData!$D:$D, BV$2), SUMIFS(NewEmisData!H:H, NewEmisData!$A:$A, "LDV", NewEmisData!$B:$B, $A247, NewEmisData!$C:$C, $H247, NewEmisData!$D:$D, BV$2))</f>
        <v>#REF!</v>
      </c>
      <c r="BW247" s="335" t="e">
        <f>$I247*IF($G247="Pickup", SUMIFS(NewEmisData!I:I, NewEmisData!$A:$A, "Pickup", NewEmisData!$B:$B, $A247, NewEmisData!$C:$C, $H247, NewEmisData!$D:$D, BW$2), SUMIFS(NewEmisData!I:I, NewEmisData!$A:$A, "LDV", NewEmisData!$B:$B, $A247, NewEmisData!$C:$C, $H247, NewEmisData!$D:$D, BW$2))</f>
        <v>#REF!</v>
      </c>
      <c r="BX247" s="335" t="e">
        <f>$I247*IF($G247="Pickup", SUMIFS(NewEmisData!J:J, NewEmisData!$A:$A, "Pickup", NewEmisData!$B:$B, $A247, NewEmisData!$C:$C, $H247, NewEmisData!$D:$D, BX$2), SUMIFS(NewEmisData!J:J, NewEmisData!$A:$A, "LDV", NewEmisData!$B:$B, $A247, NewEmisData!$C:$C, $H247, NewEmisData!$D:$D, BX$2))</f>
        <v>#REF!</v>
      </c>
      <c r="BY247" s="335" t="e">
        <f>$I247*IF($G247="Pickup", SUMIFS(NewEmisData!K:K, NewEmisData!$A:$A, "Pickup", NewEmisData!$B:$B, $A247, NewEmisData!$C:$C, $H247, NewEmisData!$D:$D, BY$2), SUMIFS(NewEmisData!K:K, NewEmisData!$A:$A, "LDV", NewEmisData!$B:$B, $A247, NewEmisData!$C:$C, $H247, NewEmisData!$D:$D, BY$2))</f>
        <v>#REF!</v>
      </c>
      <c r="BZ247" s="335" t="e">
        <f>$I247*IF($G247="Pickup", SUMIFS(NewEmisData!L:L, NewEmisData!$A:$A, "Pickup", NewEmisData!$B:$B, $A247, NewEmisData!$C:$C, $H247, NewEmisData!$D:$D, BZ$2), SUMIFS(NewEmisData!L:L, NewEmisData!$A:$A, "LDV", NewEmisData!$B:$B, $A247, NewEmisData!$C:$C, $H247, NewEmisData!$D:$D, BZ$2))</f>
        <v>#REF!</v>
      </c>
      <c r="CA247" s="335" t="e">
        <f>$I247*IF($G247="Pickup", SUMIFS(NewEmisData!M:M, NewEmisData!$A:$A, "Pickup", NewEmisData!$B:$B, $A247, NewEmisData!$C:$C, $H247, NewEmisData!$D:$D, CA$2), SUMIFS(NewEmisData!M:M, NewEmisData!$A:$A, "LDV", NewEmisData!$B:$B, $A247, NewEmisData!$C:$C, $H247, NewEmisData!$D:$D, CA$2))</f>
        <v>#REF!</v>
      </c>
      <c r="CB247" s="335">
        <v>5.6479234488476554E-2</v>
      </c>
      <c r="CC247" s="335" t="e">
        <f>$I247*IF($G247="Pickup", SUMIFS(NewEmisData!E:E, NewEmisData!$A:$A, "Pickup", NewEmisData!$B:$B, $A247, NewEmisData!$C:$C, $H247, NewEmisData!$D:$D, CC$2), SUMIFS(NewEmisData!E:E, NewEmisData!$A:$A, "LDV", NewEmisData!$B:$B, $A247, NewEmisData!$C:$C, $H247, NewEmisData!$D:$D, CC$2))</f>
        <v>#REF!</v>
      </c>
      <c r="CD247" s="335" t="e">
        <f>$I247*IF($G247="Pickup", SUMIFS(NewEmisData!F:F, NewEmisData!$A:$A, "Pickup", NewEmisData!$B:$B, $A247, NewEmisData!$C:$C, $H247, NewEmisData!$D:$D, CD$2), SUMIFS(NewEmisData!F:F, NewEmisData!$A:$A, "LDV", NewEmisData!$B:$B, $A247, NewEmisData!$C:$C, $H247, NewEmisData!$D:$D, CD$2))</f>
        <v>#REF!</v>
      </c>
      <c r="CE247" s="335" t="e">
        <f>$I247*IF($G247="Pickup", SUMIFS(NewEmisData!G:G, NewEmisData!$A:$A, "Pickup", NewEmisData!$B:$B, $A247, NewEmisData!$C:$C, $H247, NewEmisData!$D:$D, CE$2), SUMIFS(NewEmisData!G:G, NewEmisData!$A:$A, "LDV", NewEmisData!$B:$B, $A247, NewEmisData!$C:$C, $H247, NewEmisData!$D:$D, CE$2))</f>
        <v>#REF!</v>
      </c>
      <c r="CF247" s="335" t="e">
        <f>$I247*IF($G247="Pickup", SUMIFS(NewEmisData!H:H, NewEmisData!$A:$A, "Pickup", NewEmisData!$B:$B, $A247, NewEmisData!$C:$C, $H247, NewEmisData!$D:$D, CF$2), SUMIFS(NewEmisData!H:H, NewEmisData!$A:$A, "LDV", NewEmisData!$B:$B, $A247, NewEmisData!$C:$C, $H247, NewEmisData!$D:$D, CF$2))</f>
        <v>#REF!</v>
      </c>
      <c r="CG247" s="335" t="e">
        <f>$I247*IF($G247="Pickup", SUMIFS(NewEmisData!I:I, NewEmisData!$A:$A, "Pickup", NewEmisData!$B:$B, $A247, NewEmisData!$C:$C, $H247, NewEmisData!$D:$D, CG$2), SUMIFS(NewEmisData!I:I, NewEmisData!$A:$A, "LDV", NewEmisData!$B:$B, $A247, NewEmisData!$C:$C, $H247, NewEmisData!$D:$D, CG$2))</f>
        <v>#REF!</v>
      </c>
      <c r="CH247" s="335" t="e">
        <f>$I247*IF($G247="Pickup", SUMIFS(NewEmisData!J:J, NewEmisData!$A:$A, "Pickup", NewEmisData!$B:$B, $A247, NewEmisData!$C:$C, $H247, NewEmisData!$D:$D, CH$2), SUMIFS(NewEmisData!J:J, NewEmisData!$A:$A, "LDV", NewEmisData!$B:$B, $A247, NewEmisData!$C:$C, $H247, NewEmisData!$D:$D, CH$2))</f>
        <v>#REF!</v>
      </c>
      <c r="CI247" s="335" t="e">
        <f>$I247*IF($G247="Pickup", SUMIFS(NewEmisData!K:K, NewEmisData!$A:$A, "Pickup", NewEmisData!$B:$B, $A247, NewEmisData!$C:$C, $H247, NewEmisData!$D:$D, CI$2), SUMIFS(NewEmisData!K:K, NewEmisData!$A:$A, "LDV", NewEmisData!$B:$B, $A247, NewEmisData!$C:$C, $H247, NewEmisData!$D:$D, CI$2))</f>
        <v>#REF!</v>
      </c>
      <c r="CJ247" s="335" t="e">
        <f>$I247*IF($G247="Pickup", SUMIFS(NewEmisData!L:L, NewEmisData!$A:$A, "Pickup", NewEmisData!$B:$B, $A247, NewEmisData!$C:$C, $H247, NewEmisData!$D:$D, CJ$2), SUMIFS(NewEmisData!L:L, NewEmisData!$A:$A, "LDV", NewEmisData!$B:$B, $A247, NewEmisData!$C:$C, $H247, NewEmisData!$D:$D, CJ$2))</f>
        <v>#REF!</v>
      </c>
      <c r="CK247" s="335" t="e">
        <f>$I247*IF($G247="Pickup", SUMIFS(NewEmisData!M:M, NewEmisData!$A:$A, "Pickup", NewEmisData!$B:$B, $A247, NewEmisData!$C:$C, $H247, NewEmisData!$D:$D, CK$2), SUMIFS(NewEmisData!M:M, NewEmisData!$A:$A, "LDV", NewEmisData!$B:$B, $A247, NewEmisData!$C:$C, $H247, NewEmisData!$D:$D, CK$2))</f>
        <v>#REF!</v>
      </c>
      <c r="CL247" s="335">
        <v>1.0423274623124838E-2</v>
      </c>
      <c r="CM247" s="335" t="e">
        <f>$I247*IF($G247="Pickup", SUMIFS(NewEmisData!E:E, NewEmisData!$A:$A, "Pickup", NewEmisData!$B:$B, $A247, NewEmisData!$C:$C, $H247, NewEmisData!$D:$D, CM$2), SUMIFS(NewEmisData!E:E, NewEmisData!$A:$A, "LDV", NewEmisData!$B:$B, $A247, NewEmisData!$C:$C, $H247, NewEmisData!$D:$D, CM$2))</f>
        <v>#REF!</v>
      </c>
      <c r="CN247" s="335" t="e">
        <f>$I247*IF($G247="Pickup", SUMIFS(NewEmisData!F:F, NewEmisData!$A:$A, "Pickup", NewEmisData!$B:$B, $A247, NewEmisData!$C:$C, $H247, NewEmisData!$D:$D, CN$2), SUMIFS(NewEmisData!F:F, NewEmisData!$A:$A, "LDV", NewEmisData!$B:$B, $A247, NewEmisData!$C:$C, $H247, NewEmisData!$D:$D, CN$2))</f>
        <v>#REF!</v>
      </c>
      <c r="CO247" s="335" t="e">
        <f>$I247*IF($G247="Pickup", SUMIFS(NewEmisData!G:G, NewEmisData!$A:$A, "Pickup", NewEmisData!$B:$B, $A247, NewEmisData!$C:$C, $H247, NewEmisData!$D:$D, CO$2), SUMIFS(NewEmisData!G:G, NewEmisData!$A:$A, "LDV", NewEmisData!$B:$B, $A247, NewEmisData!$C:$C, $H247, NewEmisData!$D:$D, CO$2))</f>
        <v>#REF!</v>
      </c>
      <c r="CP247" s="335" t="e">
        <f>$I247*IF($G247="Pickup", SUMIFS(NewEmisData!H:H, NewEmisData!$A:$A, "Pickup", NewEmisData!$B:$B, $A247, NewEmisData!$C:$C, $H247, NewEmisData!$D:$D, CP$2), SUMIFS(NewEmisData!H:H, NewEmisData!$A:$A, "LDV", NewEmisData!$B:$B, $A247, NewEmisData!$C:$C, $H247, NewEmisData!$D:$D, CP$2))</f>
        <v>#REF!</v>
      </c>
      <c r="CQ247" s="335" t="e">
        <f>$I247*IF($G247="Pickup", SUMIFS(NewEmisData!I:I, NewEmisData!$A:$A, "Pickup", NewEmisData!$B:$B, $A247, NewEmisData!$C:$C, $H247, NewEmisData!$D:$D, CQ$2), SUMIFS(NewEmisData!I:I, NewEmisData!$A:$A, "LDV", NewEmisData!$B:$B, $A247, NewEmisData!$C:$C, $H247, NewEmisData!$D:$D, CQ$2))</f>
        <v>#REF!</v>
      </c>
      <c r="CR247" s="335" t="e">
        <f>$I247*IF($G247="Pickup", SUMIFS(NewEmisData!J:J, NewEmisData!$A:$A, "Pickup", NewEmisData!$B:$B, $A247, NewEmisData!$C:$C, $H247, NewEmisData!$D:$D, CR$2), SUMIFS(NewEmisData!J:J, NewEmisData!$A:$A, "LDV", NewEmisData!$B:$B, $A247, NewEmisData!$C:$C, $H247, NewEmisData!$D:$D, CR$2))</f>
        <v>#REF!</v>
      </c>
      <c r="CS247" s="335" t="e">
        <f>$I247*IF($G247="Pickup", SUMIFS(NewEmisData!K:K, NewEmisData!$A:$A, "Pickup", NewEmisData!$B:$B, $A247, NewEmisData!$C:$C, $H247, NewEmisData!$D:$D, CS$2), SUMIFS(NewEmisData!K:K, NewEmisData!$A:$A, "LDV", NewEmisData!$B:$B, $A247, NewEmisData!$C:$C, $H247, NewEmisData!$D:$D, CS$2))</f>
        <v>#REF!</v>
      </c>
      <c r="CT247" s="335" t="e">
        <f>$I247*IF($G247="Pickup", SUMIFS(NewEmisData!L:L, NewEmisData!$A:$A, "Pickup", NewEmisData!$B:$B, $A247, NewEmisData!$C:$C, $H247, NewEmisData!$D:$D, CT$2), SUMIFS(NewEmisData!L:L, NewEmisData!$A:$A, "LDV", NewEmisData!$B:$B, $A247, NewEmisData!$C:$C, $H247, NewEmisData!$D:$D, CT$2))</f>
        <v>#REF!</v>
      </c>
      <c r="CU247" s="335" t="e">
        <f>$I247*IF($G247="Pickup", SUMIFS(NewEmisData!M:M, NewEmisData!$A:$A, "Pickup", NewEmisData!$B:$B, $A247, NewEmisData!$C:$C, $H247, NewEmisData!$D:$D, CU$2), SUMIFS(NewEmisData!M:M, NewEmisData!$A:$A, "LDV", NewEmisData!$B:$B, $A247, NewEmisData!$C:$C, $H247, NewEmisData!$D:$D, CU$2))</f>
        <v>#REF!</v>
      </c>
      <c r="CV247" s="335">
        <v>2.6015343970621305E-3</v>
      </c>
      <c r="CW247" s="335">
        <v>1.5224023337560854E-3</v>
      </c>
      <c r="CX247" s="335">
        <v>9.4329543603841103E-4</v>
      </c>
      <c r="CY247" s="335">
        <v>7.7851342427622471E-4</v>
      </c>
      <c r="CZ247" s="335">
        <v>6.216091708061191E-4</v>
      </c>
      <c r="DA247" s="335">
        <v>4.626125933140988E-4</v>
      </c>
      <c r="DB247" s="335">
        <v>3.6154728298012467E-4</v>
      </c>
      <c r="DC247" s="335">
        <v>3.4470353435303938E-4</v>
      </c>
      <c r="DD247" s="335">
        <v>3.4220742143079865E-4</v>
      </c>
      <c r="DE247" s="335">
        <v>3.4317308698443046E-4</v>
      </c>
      <c r="DF247" s="335">
        <v>3.4317308698443046E-4</v>
      </c>
      <c r="DG247" s="335" t="e">
        <f>$I247*IF($G247="Pickup", SUMIFS(NewEmisData!E:E, NewEmisData!$A:$A, "Pickup", NewEmisData!$B:$B, $A247, NewEmisData!$C:$C, $H247, NewEmisData!$D:$D, DG$2), SUMIFS(NewEmisData!E:E, NewEmisData!$A:$A, "LDV", NewEmisData!$B:$B, $A247, NewEmisData!$C:$C, $H247, NewEmisData!$D:$D, DG$2))</f>
        <v>#REF!</v>
      </c>
      <c r="DH247" s="335" t="e">
        <f>$I247*IF($G247="Pickup", SUMIFS(NewEmisData!F:F, NewEmisData!$A:$A, "Pickup", NewEmisData!$B:$B, $A247, NewEmisData!$C:$C, $H247, NewEmisData!$D:$D, DH$2), SUMIFS(NewEmisData!F:F, NewEmisData!$A:$A, "LDV", NewEmisData!$B:$B, $A247, NewEmisData!$C:$C, $H247, NewEmisData!$D:$D, DH$2))</f>
        <v>#REF!</v>
      </c>
      <c r="DI247" s="335" t="e">
        <f>$I247*IF($G247="Pickup", SUMIFS(NewEmisData!G:G, NewEmisData!$A:$A, "Pickup", NewEmisData!$B:$B, $A247, NewEmisData!$C:$C, $H247, NewEmisData!$D:$D, DI$2), SUMIFS(NewEmisData!G:G, NewEmisData!$A:$A, "LDV", NewEmisData!$B:$B, $A247, NewEmisData!$C:$C, $H247, NewEmisData!$D:$D, DI$2))</f>
        <v>#REF!</v>
      </c>
      <c r="DJ247" s="335" t="e">
        <f>$I247*IF($G247="Pickup", SUMIFS(NewEmisData!H:H, NewEmisData!$A:$A, "Pickup", NewEmisData!$B:$B, $A247, NewEmisData!$C:$C, $H247, NewEmisData!$D:$D, DJ$2), SUMIFS(NewEmisData!H:H, NewEmisData!$A:$A, "LDV", NewEmisData!$B:$B, $A247, NewEmisData!$C:$C, $H247, NewEmisData!$D:$D, DJ$2))</f>
        <v>#REF!</v>
      </c>
      <c r="DK247" s="335" t="e">
        <f>$I247*IF($G247="Pickup", SUMIFS(NewEmisData!I:I, NewEmisData!$A:$A, "Pickup", NewEmisData!$B:$B, $A247, NewEmisData!$C:$C, $H247, NewEmisData!$D:$D, DK$2), SUMIFS(NewEmisData!I:I, NewEmisData!$A:$A, "LDV", NewEmisData!$B:$B, $A247, NewEmisData!$C:$C, $H247, NewEmisData!$D:$D, DK$2))</f>
        <v>#REF!</v>
      </c>
      <c r="DL247" s="335" t="e">
        <f>$I247*IF($G247="Pickup", SUMIFS(NewEmisData!J:J, NewEmisData!$A:$A, "Pickup", NewEmisData!$B:$B, $A247, NewEmisData!$C:$C, $H247, NewEmisData!$D:$D, DL$2), SUMIFS(NewEmisData!J:J, NewEmisData!$A:$A, "LDV", NewEmisData!$B:$B, $A247, NewEmisData!$C:$C, $H247, NewEmisData!$D:$D, DL$2))</f>
        <v>#REF!</v>
      </c>
      <c r="DM247" s="335" t="e">
        <f>$I247*IF($G247="Pickup", SUMIFS(NewEmisData!K:K, NewEmisData!$A:$A, "Pickup", NewEmisData!$B:$B, $A247, NewEmisData!$C:$C, $H247, NewEmisData!$D:$D, DM$2), SUMIFS(NewEmisData!K:K, NewEmisData!$A:$A, "LDV", NewEmisData!$B:$B, $A247, NewEmisData!$C:$C, $H247, NewEmisData!$D:$D, DM$2))</f>
        <v>#REF!</v>
      </c>
      <c r="DN247" s="335" t="e">
        <f>$I247*IF($G247="Pickup", SUMIFS(NewEmisData!L:L, NewEmisData!$A:$A, "Pickup", NewEmisData!$B:$B, $A247, NewEmisData!$C:$C, $H247, NewEmisData!$D:$D, DN$2), SUMIFS(NewEmisData!L:L, NewEmisData!$A:$A, "LDV", NewEmisData!$B:$B, $A247, NewEmisData!$C:$C, $H247, NewEmisData!$D:$D, DN$2))</f>
        <v>#REF!</v>
      </c>
      <c r="DO247" s="335" t="e">
        <f>$I247*IF($G247="Pickup", SUMIFS(NewEmisData!M:M, NewEmisData!$A:$A, "Pickup", NewEmisData!$B:$B, $A247, NewEmisData!$C:$C, $H247, NewEmisData!$D:$D, DO$2), SUMIFS(NewEmisData!M:M, NewEmisData!$A:$A, "LDV", NewEmisData!$B:$B, $A247, NewEmisData!$C:$C, $H247, NewEmisData!$D:$D, DO$2))</f>
        <v>#REF!</v>
      </c>
      <c r="DP247" s="335">
        <v>6.9343788732754389E-4</v>
      </c>
      <c r="DQ247" s="335" t="e">
        <f>$I247*IF($G247="Pickup", SUMIFS(NewEmisData!E:E, NewEmisData!$A:$A, "Pickup", NewEmisData!$B:$B, $A247, NewEmisData!$C:$C, $H247, NewEmisData!$D:$D, DQ$2), SUMIFS(NewEmisData!E:E, NewEmisData!$A:$A, "LDV", NewEmisData!$B:$B, $A247, NewEmisData!$C:$C, $H247, NewEmisData!$D:$D, DQ$2))</f>
        <v>#REF!</v>
      </c>
      <c r="DR247" s="335" t="e">
        <f>$I247*IF($G247="Pickup", SUMIFS(NewEmisData!F:F, NewEmisData!$A:$A, "Pickup", NewEmisData!$B:$B, $A247, NewEmisData!$C:$C, $H247, NewEmisData!$D:$D, DR$2), SUMIFS(NewEmisData!F:F, NewEmisData!$A:$A, "LDV", NewEmisData!$B:$B, $A247, NewEmisData!$C:$C, $H247, NewEmisData!$D:$D, DR$2))</f>
        <v>#REF!</v>
      </c>
      <c r="DS247" s="335" t="e">
        <f>$I247*IF($G247="Pickup", SUMIFS(NewEmisData!G:G, NewEmisData!$A:$A, "Pickup", NewEmisData!$B:$B, $A247, NewEmisData!$C:$C, $H247, NewEmisData!$D:$D, DS$2), SUMIFS(NewEmisData!G:G, NewEmisData!$A:$A, "LDV", NewEmisData!$B:$B, $A247, NewEmisData!$C:$C, $H247, NewEmisData!$D:$D, DS$2))</f>
        <v>#REF!</v>
      </c>
      <c r="DT247" s="335" t="e">
        <f>$I247*IF($G247="Pickup", SUMIFS(NewEmisData!H:H, NewEmisData!$A:$A, "Pickup", NewEmisData!$B:$B, $A247, NewEmisData!$C:$C, $H247, NewEmisData!$D:$D, DT$2), SUMIFS(NewEmisData!H:H, NewEmisData!$A:$A, "LDV", NewEmisData!$B:$B, $A247, NewEmisData!$C:$C, $H247, NewEmisData!$D:$D, DT$2))</f>
        <v>#REF!</v>
      </c>
      <c r="DU247" s="335" t="e">
        <f>$I247*IF($G247="Pickup", SUMIFS(NewEmisData!I:I, NewEmisData!$A:$A, "Pickup", NewEmisData!$B:$B, $A247, NewEmisData!$C:$C, $H247, NewEmisData!$D:$D, DU$2), SUMIFS(NewEmisData!I:I, NewEmisData!$A:$A, "LDV", NewEmisData!$B:$B, $A247, NewEmisData!$C:$C, $H247, NewEmisData!$D:$D, DU$2))</f>
        <v>#REF!</v>
      </c>
      <c r="DV247" s="335" t="e">
        <f>$I247*IF($G247="Pickup", SUMIFS(NewEmisData!J:J, NewEmisData!$A:$A, "Pickup", NewEmisData!$B:$B, $A247, NewEmisData!$C:$C, $H247, NewEmisData!$D:$D, DV$2), SUMIFS(NewEmisData!J:J, NewEmisData!$A:$A, "LDV", NewEmisData!$B:$B, $A247, NewEmisData!$C:$C, $H247, NewEmisData!$D:$D, DV$2))</f>
        <v>#REF!</v>
      </c>
      <c r="DW247" s="335" t="e">
        <f>$I247*IF($G247="Pickup", SUMIFS(NewEmisData!K:K, NewEmisData!$A:$A, "Pickup", NewEmisData!$B:$B, $A247, NewEmisData!$C:$C, $H247, NewEmisData!$D:$D, DW$2), SUMIFS(NewEmisData!K:K, NewEmisData!$A:$A, "LDV", NewEmisData!$B:$B, $A247, NewEmisData!$C:$C, $H247, NewEmisData!$D:$D, DW$2))</f>
        <v>#REF!</v>
      </c>
      <c r="DX247" s="335" t="e">
        <f>$I247*IF($G247="Pickup", SUMIFS(NewEmisData!L:L, NewEmisData!$A:$A, "Pickup", NewEmisData!$B:$B, $A247, NewEmisData!$C:$C, $H247, NewEmisData!$D:$D, DX$2), SUMIFS(NewEmisData!L:L, NewEmisData!$A:$A, "LDV", NewEmisData!$B:$B, $A247, NewEmisData!$C:$C, $H247, NewEmisData!$D:$D, DX$2))</f>
        <v>#REF!</v>
      </c>
      <c r="DY247" s="335" t="e">
        <f>$I247*IF($G247="Pickup", SUMIFS(NewEmisData!M:M, NewEmisData!$A:$A, "Pickup", NewEmisData!$B:$B, $A247, NewEmisData!$C:$C, $H247, NewEmisData!$D:$D, DY$2), SUMIFS(NewEmisData!M:M, NewEmisData!$A:$A, "LDV", NewEmisData!$B:$B, $A247, NewEmisData!$C:$C, $H247, NewEmisData!$D:$D, DY$2))</f>
        <v>#REF!</v>
      </c>
      <c r="DZ247" s="335">
        <v>2.1675286540927263E-3</v>
      </c>
      <c r="EA247" s="335" t="e">
        <f t="shared" si="350"/>
        <v>#REF!</v>
      </c>
      <c r="EB247" s="335" t="e">
        <f t="shared" si="351"/>
        <v>#REF!</v>
      </c>
      <c r="EC247" s="335" t="e">
        <f t="shared" si="352"/>
        <v>#REF!</v>
      </c>
      <c r="ED247" s="335" t="e">
        <f t="shared" si="353"/>
        <v>#REF!</v>
      </c>
      <c r="EE247" s="335" t="e">
        <f t="shared" si="354"/>
        <v>#REF!</v>
      </c>
      <c r="EF247" s="335" t="e">
        <f t="shared" si="355"/>
        <v>#REF!</v>
      </c>
      <c r="EG247" s="335" t="e">
        <f t="shared" si="356"/>
        <v>#REF!</v>
      </c>
      <c r="EH247" s="335" t="e">
        <f t="shared" si="357"/>
        <v>#REF!</v>
      </c>
      <c r="EI247" s="335" t="e">
        <f t="shared" si="358"/>
        <v>#REF!</v>
      </c>
      <c r="EJ247" s="335">
        <f t="shared" si="359"/>
        <v>0.10346204629432069</v>
      </c>
      <c r="EK247" s="335" t="e">
        <f t="shared" si="360"/>
        <v>#REF!</v>
      </c>
      <c r="EL247" s="335" t="e">
        <f t="shared" si="361"/>
        <v>#REF!</v>
      </c>
      <c r="EM247" s="335" t="e">
        <f t="shared" si="362"/>
        <v>#REF!</v>
      </c>
      <c r="EN247" s="335" t="e">
        <f t="shared" si="363"/>
        <v>#REF!</v>
      </c>
      <c r="EO247" s="335" t="e">
        <f t="shared" si="364"/>
        <v>#REF!</v>
      </c>
      <c r="EP247" s="335" t="e">
        <f t="shared" si="365"/>
        <v>#REF!</v>
      </c>
      <c r="EQ247" s="335" t="e">
        <f t="shared" si="366"/>
        <v>#REF!</v>
      </c>
      <c r="ER247" s="335" t="e">
        <f t="shared" si="367"/>
        <v>#REF!</v>
      </c>
      <c r="ES247" s="335" t="e">
        <f t="shared" si="368"/>
        <v>#REF!</v>
      </c>
      <c r="ET247" s="335">
        <f t="shared" si="369"/>
        <v>2.7793532763781534E-2</v>
      </c>
      <c r="EU247" s="335" t="e">
        <f t="shared" si="370"/>
        <v>#REF!</v>
      </c>
      <c r="EV247" s="335" t="e">
        <f t="shared" si="371"/>
        <v>#REF!</v>
      </c>
      <c r="EW247" s="335" t="e">
        <f t="shared" si="372"/>
        <v>#REF!</v>
      </c>
      <c r="EX247" s="335" t="e">
        <f t="shared" si="373"/>
        <v>#REF!</v>
      </c>
      <c r="EY247" s="335" t="e">
        <f t="shared" si="374"/>
        <v>#REF!</v>
      </c>
      <c r="EZ247" s="335" t="e">
        <f t="shared" si="375"/>
        <v>#REF!</v>
      </c>
      <c r="FA247" s="335" t="e">
        <f t="shared" si="376"/>
        <v>#REF!</v>
      </c>
      <c r="FB247" s="335" t="e">
        <f t="shared" si="377"/>
        <v>#REF!</v>
      </c>
      <c r="FC247" s="335" t="e">
        <f t="shared" si="378"/>
        <v>#REF!</v>
      </c>
      <c r="FD247" s="335">
        <f t="shared" si="379"/>
        <v>6.5209922294522864E-4</v>
      </c>
      <c r="FE247" s="335" t="e">
        <f t="shared" si="380"/>
        <v>#REF!</v>
      </c>
      <c r="FF247" s="335" t="e">
        <f t="shared" si="381"/>
        <v>#REF!</v>
      </c>
      <c r="FG247" s="335" t="e">
        <f t="shared" si="382"/>
        <v>#REF!</v>
      </c>
      <c r="FH247" s="335" t="e">
        <f t="shared" si="383"/>
        <v>#REF!</v>
      </c>
      <c r="FI247" s="335" t="e">
        <f t="shared" si="384"/>
        <v>#REF!</v>
      </c>
      <c r="FJ247" s="335" t="e">
        <f t="shared" si="385"/>
        <v>#REF!</v>
      </c>
      <c r="FK247" s="335" t="e">
        <f t="shared" si="386"/>
        <v>#REF!</v>
      </c>
      <c r="FL247" s="335" t="e">
        <f t="shared" si="387"/>
        <v>#REF!</v>
      </c>
      <c r="FM247" s="335" t="e">
        <f t="shared" si="388"/>
        <v>#REF!</v>
      </c>
      <c r="FN247" s="335">
        <f t="shared" si="389"/>
        <v>1.6474269461833946E-2</v>
      </c>
      <c r="FO247" s="335" t="e">
        <f t="shared" si="390"/>
        <v>#REF!</v>
      </c>
      <c r="FP247" s="335" t="e">
        <f t="shared" si="391"/>
        <v>#REF!</v>
      </c>
      <c r="FQ247" s="335" t="e">
        <f t="shared" si="392"/>
        <v>#REF!</v>
      </c>
      <c r="FR247" s="335" t="e">
        <f t="shared" si="393"/>
        <v>#REF!</v>
      </c>
      <c r="FS247" s="335" t="e">
        <f t="shared" si="394"/>
        <v>#REF!</v>
      </c>
      <c r="FT247" s="335" t="e">
        <f t="shared" si="395"/>
        <v>#REF!</v>
      </c>
      <c r="FU247" s="335" t="e">
        <f t="shared" si="396"/>
        <v>#REF!</v>
      </c>
      <c r="FV247" s="335" t="e">
        <f t="shared" si="397"/>
        <v>#REF!</v>
      </c>
      <c r="FW247" s="335" t="e">
        <f t="shared" si="398"/>
        <v>#REF!</v>
      </c>
      <c r="FX247" s="335">
        <f t="shared" si="399"/>
        <v>3.3013063031130216E-3</v>
      </c>
    </row>
    <row r="248" spans="1:180" x14ac:dyDescent="0.2">
      <c r="A248" s="305" t="str">
        <f>_xlfn.CONCAT(IF(LEFT(TRIM(A247),1)="*", "*R", "R"), 1+RIGHT(TRIM(A247),1))</f>
        <v>R5</v>
      </c>
      <c r="B248" s="305" t="str">
        <f t="shared" si="441"/>
        <v>TLCGPHEV10</v>
      </c>
      <c r="C248" s="305" t="str">
        <f t="shared" si="442"/>
        <v>TL.GSL.C.PHEV.2011</v>
      </c>
      <c r="D248" s="301" t="str">
        <f t="shared" si="443"/>
        <v>bn-vmt, bn-vmt/a</v>
      </c>
      <c r="E248" s="301" t="str">
        <f t="shared" si="444"/>
        <v>TLGSL</v>
      </c>
      <c r="F248" s="301" t="str">
        <f t="shared" si="445"/>
        <v>TL</v>
      </c>
      <c r="G248" s="315" t="s">
        <v>815</v>
      </c>
      <c r="H248" s="315" t="s">
        <v>814</v>
      </c>
      <c r="I248" s="321" t="e">
        <f>#REF!</f>
        <v>#REF!</v>
      </c>
      <c r="J248" s="315" t="str">
        <f t="shared" si="400"/>
        <v>Compact car-GSL</v>
      </c>
      <c r="K248" s="335" t="e">
        <f>$I248*IF($G248="Pickup", SUMIFS(NewEmisData!E:E, NewEmisData!$A:$A, "Pickup", NewEmisData!$B:$B, $A248, NewEmisData!$C:$C, $H248, NewEmisData!$D:$D, K$2), SUMIFS(NewEmisData!E:E, NewEmisData!$A:$A, "LDV", NewEmisData!$B:$B, $A248, NewEmisData!$C:$C, $H248, NewEmisData!$D:$D, K$2))</f>
        <v>#REF!</v>
      </c>
      <c r="L248" s="335" t="e">
        <f>$I248*IF($G248="Pickup", SUMIFS(NewEmisData!F:F, NewEmisData!$A:$A, "Pickup", NewEmisData!$B:$B, $A248, NewEmisData!$C:$C, $H248, NewEmisData!$D:$D, L$2), SUMIFS(NewEmisData!F:F, NewEmisData!$A:$A, "LDV", NewEmisData!$B:$B, $A248, NewEmisData!$C:$C, $H248, NewEmisData!$D:$D, L$2))</f>
        <v>#REF!</v>
      </c>
      <c r="M248" s="335" t="e">
        <f>$I248*IF($G248="Pickup", SUMIFS(NewEmisData!G:G, NewEmisData!$A:$A, "Pickup", NewEmisData!$B:$B, $A248, NewEmisData!$C:$C, $H248, NewEmisData!$D:$D, M$2), SUMIFS(NewEmisData!G:G, NewEmisData!$A:$A, "LDV", NewEmisData!$B:$B, $A248, NewEmisData!$C:$C, $H248, NewEmisData!$D:$D, M$2))</f>
        <v>#REF!</v>
      </c>
      <c r="N248" s="335" t="e">
        <f>$I248*IF($G248="Pickup", SUMIFS(NewEmisData!H:H, NewEmisData!$A:$A, "Pickup", NewEmisData!$B:$B, $A248, NewEmisData!$C:$C, $H248, NewEmisData!$D:$D, N$2), SUMIFS(NewEmisData!H:H, NewEmisData!$A:$A, "LDV", NewEmisData!$B:$B, $A248, NewEmisData!$C:$C, $H248, NewEmisData!$D:$D, N$2))</f>
        <v>#REF!</v>
      </c>
      <c r="O248" s="335" t="e">
        <f>$I248*IF($G248="Pickup", SUMIFS(NewEmisData!I:I, NewEmisData!$A:$A, "Pickup", NewEmisData!$B:$B, $A248, NewEmisData!$C:$C, $H248, NewEmisData!$D:$D, O$2), SUMIFS(NewEmisData!I:I, NewEmisData!$A:$A, "LDV", NewEmisData!$B:$B, $A248, NewEmisData!$C:$C, $H248, NewEmisData!$D:$D, O$2))</f>
        <v>#REF!</v>
      </c>
      <c r="P248" s="335" t="e">
        <f>$I248*IF($G248="Pickup", SUMIFS(NewEmisData!J:J, NewEmisData!$A:$A, "Pickup", NewEmisData!$B:$B, $A248, NewEmisData!$C:$C, $H248, NewEmisData!$D:$D, P$2), SUMIFS(NewEmisData!J:J, NewEmisData!$A:$A, "LDV", NewEmisData!$B:$B, $A248, NewEmisData!$C:$C, $H248, NewEmisData!$D:$D, P$2))</f>
        <v>#REF!</v>
      </c>
      <c r="Q248" s="335" t="e">
        <f>$I248*IF($G248="Pickup", SUMIFS(NewEmisData!K:K, NewEmisData!$A:$A, "Pickup", NewEmisData!$B:$B, $A248, NewEmisData!$C:$C, $H248, NewEmisData!$D:$D, Q$2), SUMIFS(NewEmisData!K:K, NewEmisData!$A:$A, "LDV", NewEmisData!$B:$B, $A248, NewEmisData!$C:$C, $H248, NewEmisData!$D:$D, Q$2))</f>
        <v>#REF!</v>
      </c>
      <c r="R248" s="335" t="e">
        <f>$I248*IF($G248="Pickup", SUMIFS(NewEmisData!L:L, NewEmisData!$A:$A, "Pickup", NewEmisData!$B:$B, $A248, NewEmisData!$C:$C, $H248, NewEmisData!$D:$D, R$2), SUMIFS(NewEmisData!L:L, NewEmisData!$A:$A, "LDV", NewEmisData!$B:$B, $A248, NewEmisData!$C:$C, $H248, NewEmisData!$D:$D, R$2))</f>
        <v>#REF!</v>
      </c>
      <c r="S248" s="335" t="e">
        <f>$I248*IF($G248="Pickup", SUMIFS(NewEmisData!M:M, NewEmisData!$A:$A, "Pickup", NewEmisData!$B:$B, $A248, NewEmisData!$C:$C, $H248, NewEmisData!$D:$D, S$2), SUMIFS(NewEmisData!M:M, NewEmisData!$A:$A, "LDV", NewEmisData!$B:$B, $A248, NewEmisData!$C:$C, $H248, NewEmisData!$D:$D, S$2))</f>
        <v>#REF!</v>
      </c>
      <c r="T248" s="335">
        <v>0.10346204629432069</v>
      </c>
      <c r="U248" s="335" t="e">
        <f>$I248*IF($G248="Pickup", SUMIFS(NewEmisData!E:E, NewEmisData!$A:$A, "Pickup", NewEmisData!$B:$B, $A248, NewEmisData!$C:$C, $H248, NewEmisData!$D:$D, U$2), SUMIFS(NewEmisData!E:E, NewEmisData!$A:$A, "LDV", NewEmisData!$B:$B, $A248, NewEmisData!$C:$C, $H248, NewEmisData!$D:$D, U$2))</f>
        <v>#REF!</v>
      </c>
      <c r="V248" s="335" t="e">
        <f>$I248*IF($G248="Pickup", SUMIFS(NewEmisData!F:F, NewEmisData!$A:$A, "Pickup", NewEmisData!$B:$B, $A248, NewEmisData!$C:$C, $H248, NewEmisData!$D:$D, V$2), SUMIFS(NewEmisData!F:F, NewEmisData!$A:$A, "LDV", NewEmisData!$B:$B, $A248, NewEmisData!$C:$C, $H248, NewEmisData!$D:$D, V$2))</f>
        <v>#REF!</v>
      </c>
      <c r="W248" s="335" t="e">
        <f>$I248*IF($G248="Pickup", SUMIFS(NewEmisData!G:G, NewEmisData!$A:$A, "Pickup", NewEmisData!$B:$B, $A248, NewEmisData!$C:$C, $H248, NewEmisData!$D:$D, W$2), SUMIFS(NewEmisData!G:G, NewEmisData!$A:$A, "LDV", NewEmisData!$B:$B, $A248, NewEmisData!$C:$C, $H248, NewEmisData!$D:$D, W$2))</f>
        <v>#REF!</v>
      </c>
      <c r="X248" s="335" t="e">
        <f>$I248*IF($G248="Pickup", SUMIFS(NewEmisData!H:H, NewEmisData!$A:$A, "Pickup", NewEmisData!$B:$B, $A248, NewEmisData!$C:$C, $H248, NewEmisData!$D:$D, X$2), SUMIFS(NewEmisData!H:H, NewEmisData!$A:$A, "LDV", NewEmisData!$B:$B, $A248, NewEmisData!$C:$C, $H248, NewEmisData!$D:$D, X$2))</f>
        <v>#REF!</v>
      </c>
      <c r="Y248" s="335" t="e">
        <f>$I248*IF($G248="Pickup", SUMIFS(NewEmisData!I:I, NewEmisData!$A:$A, "Pickup", NewEmisData!$B:$B, $A248, NewEmisData!$C:$C, $H248, NewEmisData!$D:$D, Y$2), SUMIFS(NewEmisData!I:I, NewEmisData!$A:$A, "LDV", NewEmisData!$B:$B, $A248, NewEmisData!$C:$C, $H248, NewEmisData!$D:$D, Y$2))</f>
        <v>#REF!</v>
      </c>
      <c r="Z248" s="335" t="e">
        <f>$I248*IF($G248="Pickup", SUMIFS(NewEmisData!J:J, NewEmisData!$A:$A, "Pickup", NewEmisData!$B:$B, $A248, NewEmisData!$C:$C, $H248, NewEmisData!$D:$D, Z$2), SUMIFS(NewEmisData!J:J, NewEmisData!$A:$A, "LDV", NewEmisData!$B:$B, $A248, NewEmisData!$C:$C, $H248, NewEmisData!$D:$D, Z$2))</f>
        <v>#REF!</v>
      </c>
      <c r="AA248" s="335" t="e">
        <f>$I248*IF($G248="Pickup", SUMIFS(NewEmisData!K:K, NewEmisData!$A:$A, "Pickup", NewEmisData!$B:$B, $A248, NewEmisData!$C:$C, $H248, NewEmisData!$D:$D, AA$2), SUMIFS(NewEmisData!K:K, NewEmisData!$A:$A, "LDV", NewEmisData!$B:$B, $A248, NewEmisData!$C:$C, $H248, NewEmisData!$D:$D, AA$2))</f>
        <v>#REF!</v>
      </c>
      <c r="AB248" s="335" t="e">
        <f>$I248*IF($G248="Pickup", SUMIFS(NewEmisData!L:L, NewEmisData!$A:$A, "Pickup", NewEmisData!$B:$B, $A248, NewEmisData!$C:$C, $H248, NewEmisData!$D:$D, AB$2), SUMIFS(NewEmisData!L:L, NewEmisData!$A:$A, "LDV", NewEmisData!$B:$B, $A248, NewEmisData!$C:$C, $H248, NewEmisData!$D:$D, AB$2))</f>
        <v>#REF!</v>
      </c>
      <c r="AC248" s="335" t="e">
        <f>$I248*IF($G248="Pickup", SUMIFS(NewEmisData!M:M, NewEmisData!$A:$A, "Pickup", NewEmisData!$B:$B, $A248, NewEmisData!$C:$C, $H248, NewEmisData!$D:$D, AC$2), SUMIFS(NewEmisData!M:M, NewEmisData!$A:$A, "LDV", NewEmisData!$B:$B, $A248, NewEmisData!$C:$C, $H248, NewEmisData!$D:$D, AC$2))</f>
        <v>#REF!</v>
      </c>
      <c r="AD248" s="335">
        <v>2.7793532763781534E-2</v>
      </c>
      <c r="AE248" s="335" t="e">
        <f>$I248*IF($G248="Pickup", SUMIFS(NewEmisData!E:E, NewEmisData!$A:$A, "Pickup", NewEmisData!$B:$B, $A248, NewEmisData!$C:$C, $H248, NewEmisData!$D:$D, AE$2), SUMIFS(NewEmisData!E:E, NewEmisData!$A:$A, "LDV", NewEmisData!$B:$B, $A248, NewEmisData!$C:$C, $H248, NewEmisData!$D:$D, AE$2))</f>
        <v>#REF!</v>
      </c>
      <c r="AF248" s="335" t="e">
        <f>$I248*IF($G248="Pickup", SUMIFS(NewEmisData!F:F, NewEmisData!$A:$A, "Pickup", NewEmisData!$B:$B, $A248, NewEmisData!$C:$C, $H248, NewEmisData!$D:$D, AF$2), SUMIFS(NewEmisData!F:F, NewEmisData!$A:$A, "LDV", NewEmisData!$B:$B, $A248, NewEmisData!$C:$C, $H248, NewEmisData!$D:$D, AF$2))</f>
        <v>#REF!</v>
      </c>
      <c r="AG248" s="335" t="e">
        <f>$I248*IF($G248="Pickup", SUMIFS(NewEmisData!G:G, NewEmisData!$A:$A, "Pickup", NewEmisData!$B:$B, $A248, NewEmisData!$C:$C, $H248, NewEmisData!$D:$D, AG$2), SUMIFS(NewEmisData!G:G, NewEmisData!$A:$A, "LDV", NewEmisData!$B:$B, $A248, NewEmisData!$C:$C, $H248, NewEmisData!$D:$D, AG$2))</f>
        <v>#REF!</v>
      </c>
      <c r="AH248" s="335" t="e">
        <f>$I248*IF($G248="Pickup", SUMIFS(NewEmisData!H:H, NewEmisData!$A:$A, "Pickup", NewEmisData!$B:$B, $A248, NewEmisData!$C:$C, $H248, NewEmisData!$D:$D, AH$2), SUMIFS(NewEmisData!H:H, NewEmisData!$A:$A, "LDV", NewEmisData!$B:$B, $A248, NewEmisData!$C:$C, $H248, NewEmisData!$D:$D, AH$2))</f>
        <v>#REF!</v>
      </c>
      <c r="AI248" s="335" t="e">
        <f>$I248*IF($G248="Pickup", SUMIFS(NewEmisData!I:I, NewEmisData!$A:$A, "Pickup", NewEmisData!$B:$B, $A248, NewEmisData!$C:$C, $H248, NewEmisData!$D:$D, AI$2), SUMIFS(NewEmisData!I:I, NewEmisData!$A:$A, "LDV", NewEmisData!$B:$B, $A248, NewEmisData!$C:$C, $H248, NewEmisData!$D:$D, AI$2))</f>
        <v>#REF!</v>
      </c>
      <c r="AJ248" s="335" t="e">
        <f>$I248*IF($G248="Pickup", SUMIFS(NewEmisData!J:J, NewEmisData!$A:$A, "Pickup", NewEmisData!$B:$B, $A248, NewEmisData!$C:$C, $H248, NewEmisData!$D:$D, AJ$2), SUMIFS(NewEmisData!J:J, NewEmisData!$A:$A, "LDV", NewEmisData!$B:$B, $A248, NewEmisData!$C:$C, $H248, NewEmisData!$D:$D, AJ$2))</f>
        <v>#REF!</v>
      </c>
      <c r="AK248" s="335" t="e">
        <f>$I248*IF($G248="Pickup", SUMIFS(NewEmisData!K:K, NewEmisData!$A:$A, "Pickup", NewEmisData!$B:$B, $A248, NewEmisData!$C:$C, $H248, NewEmisData!$D:$D, AK$2), SUMIFS(NewEmisData!K:K, NewEmisData!$A:$A, "LDV", NewEmisData!$B:$B, $A248, NewEmisData!$C:$C, $H248, NewEmisData!$D:$D, AK$2))</f>
        <v>#REF!</v>
      </c>
      <c r="AL248" s="335" t="e">
        <f>$I248*IF($G248="Pickup", SUMIFS(NewEmisData!L:L, NewEmisData!$A:$A, "Pickup", NewEmisData!$B:$B, $A248, NewEmisData!$C:$C, $H248, NewEmisData!$D:$D, AL$2), SUMIFS(NewEmisData!L:L, NewEmisData!$A:$A, "LDV", NewEmisData!$B:$B, $A248, NewEmisData!$C:$C, $H248, NewEmisData!$D:$D, AL$2))</f>
        <v>#REF!</v>
      </c>
      <c r="AM248" s="335" t="e">
        <f>$I248*IF($G248="Pickup", SUMIFS(NewEmisData!M:M, NewEmisData!$A:$A, "Pickup", NewEmisData!$B:$B, $A248, NewEmisData!$C:$C, $H248, NewEmisData!$D:$D, AM$2), SUMIFS(NewEmisData!M:M, NewEmisData!$A:$A, "LDV", NewEmisData!$B:$B, $A248, NewEmisData!$C:$C, $H248, NewEmisData!$D:$D, AM$2))</f>
        <v>#REF!</v>
      </c>
      <c r="AN248" s="335">
        <v>6.5209922294522864E-4</v>
      </c>
      <c r="AO248" s="335" t="e">
        <f>$I248*IF($G248="Pickup", SUMIFS(NewEmisData!E:E, NewEmisData!$A:$A, "Pickup", NewEmisData!$B:$B, $A248, NewEmisData!$C:$C, $H248, NewEmisData!$D:$D, AO$2), SUMIFS(NewEmisData!E:E, NewEmisData!$A:$A, "LDV", NewEmisData!$B:$B, $A248, NewEmisData!$C:$C, $H248, NewEmisData!$D:$D, AO$2))</f>
        <v>#REF!</v>
      </c>
      <c r="AP248" s="335" t="e">
        <f>$I248*IF($G248="Pickup", SUMIFS(NewEmisData!F:F, NewEmisData!$A:$A, "Pickup", NewEmisData!$B:$B, $A248, NewEmisData!$C:$C, $H248, NewEmisData!$D:$D, AP$2), SUMIFS(NewEmisData!F:F, NewEmisData!$A:$A, "LDV", NewEmisData!$B:$B, $A248, NewEmisData!$C:$C, $H248, NewEmisData!$D:$D, AP$2))</f>
        <v>#REF!</v>
      </c>
      <c r="AQ248" s="335" t="e">
        <f>$I248*IF($G248="Pickup", SUMIFS(NewEmisData!G:G, NewEmisData!$A:$A, "Pickup", NewEmisData!$B:$B, $A248, NewEmisData!$C:$C, $H248, NewEmisData!$D:$D, AQ$2), SUMIFS(NewEmisData!G:G, NewEmisData!$A:$A, "LDV", NewEmisData!$B:$B, $A248, NewEmisData!$C:$C, $H248, NewEmisData!$D:$D, AQ$2))</f>
        <v>#REF!</v>
      </c>
      <c r="AR248" s="335" t="e">
        <f>$I248*IF($G248="Pickup", SUMIFS(NewEmisData!H:H, NewEmisData!$A:$A, "Pickup", NewEmisData!$B:$B, $A248, NewEmisData!$C:$C, $H248, NewEmisData!$D:$D, AR$2), SUMIFS(NewEmisData!H:H, NewEmisData!$A:$A, "LDV", NewEmisData!$B:$B, $A248, NewEmisData!$C:$C, $H248, NewEmisData!$D:$D, AR$2))</f>
        <v>#REF!</v>
      </c>
      <c r="AS248" s="335" t="e">
        <f>$I248*IF($G248="Pickup", SUMIFS(NewEmisData!I:I, NewEmisData!$A:$A, "Pickup", NewEmisData!$B:$B, $A248, NewEmisData!$C:$C, $H248, NewEmisData!$D:$D, AS$2), SUMIFS(NewEmisData!I:I, NewEmisData!$A:$A, "LDV", NewEmisData!$B:$B, $A248, NewEmisData!$C:$C, $H248, NewEmisData!$D:$D, AS$2))</f>
        <v>#REF!</v>
      </c>
      <c r="AT248" s="335" t="e">
        <f>$I248*IF($G248="Pickup", SUMIFS(NewEmisData!J:J, NewEmisData!$A:$A, "Pickup", NewEmisData!$B:$B, $A248, NewEmisData!$C:$C, $H248, NewEmisData!$D:$D, AT$2), SUMIFS(NewEmisData!J:J, NewEmisData!$A:$A, "LDV", NewEmisData!$B:$B, $A248, NewEmisData!$C:$C, $H248, NewEmisData!$D:$D, AT$2))</f>
        <v>#REF!</v>
      </c>
      <c r="AU248" s="335" t="e">
        <f>$I248*IF($G248="Pickup", SUMIFS(NewEmisData!K:K, NewEmisData!$A:$A, "Pickup", NewEmisData!$B:$B, $A248, NewEmisData!$C:$C, $H248, NewEmisData!$D:$D, AU$2), SUMIFS(NewEmisData!K:K, NewEmisData!$A:$A, "LDV", NewEmisData!$B:$B, $A248, NewEmisData!$C:$C, $H248, NewEmisData!$D:$D, AU$2))</f>
        <v>#REF!</v>
      </c>
      <c r="AV248" s="335" t="e">
        <f>$I248*IF($G248="Pickup", SUMIFS(NewEmisData!L:L, NewEmisData!$A:$A, "Pickup", NewEmisData!$B:$B, $A248, NewEmisData!$C:$C, $H248, NewEmisData!$D:$D, AV$2), SUMIFS(NewEmisData!L:L, NewEmisData!$A:$A, "LDV", NewEmisData!$B:$B, $A248, NewEmisData!$C:$C, $H248, NewEmisData!$D:$D, AV$2))</f>
        <v>#REF!</v>
      </c>
      <c r="AW248" s="335" t="e">
        <f>$I248*IF($G248="Pickup", SUMIFS(NewEmisData!M:M, NewEmisData!$A:$A, "Pickup", NewEmisData!$B:$B, $A248, NewEmisData!$C:$C, $H248, NewEmisData!$D:$D, AW$2), SUMIFS(NewEmisData!M:M, NewEmisData!$A:$A, "LDV", NewEmisData!$B:$B, $A248, NewEmisData!$C:$C, $H248, NewEmisData!$D:$D, AW$2))</f>
        <v>#REF!</v>
      </c>
      <c r="AX248" s="335">
        <v>1.6474269461833946E-2</v>
      </c>
      <c r="AY248" s="335" t="e">
        <f>$I248*IF($G248="Pickup", SUMIFS(NewEmisData!E:E, NewEmisData!$A:$A, "Pickup", NewEmisData!$B:$B, $A248, NewEmisData!$C:$C, $H248, NewEmisData!$D:$D, AY$2), SUMIFS(NewEmisData!E:E, NewEmisData!$A:$A, "LDV", NewEmisData!$B:$B, $A248, NewEmisData!$C:$C, $H248, NewEmisData!$D:$D, AY$2))</f>
        <v>#REF!</v>
      </c>
      <c r="AZ248" s="335" t="e">
        <f>$I248*IF($G248="Pickup", SUMIFS(NewEmisData!F:F, NewEmisData!$A:$A, "Pickup", NewEmisData!$B:$B, $A248, NewEmisData!$C:$C, $H248, NewEmisData!$D:$D, AZ$2), SUMIFS(NewEmisData!F:F, NewEmisData!$A:$A, "LDV", NewEmisData!$B:$B, $A248, NewEmisData!$C:$C, $H248, NewEmisData!$D:$D, AZ$2))</f>
        <v>#REF!</v>
      </c>
      <c r="BA248" s="335" t="e">
        <f>$I248*IF($G248="Pickup", SUMIFS(NewEmisData!G:G, NewEmisData!$A:$A, "Pickup", NewEmisData!$B:$B, $A248, NewEmisData!$C:$C, $H248, NewEmisData!$D:$D, BA$2), SUMIFS(NewEmisData!G:G, NewEmisData!$A:$A, "LDV", NewEmisData!$B:$B, $A248, NewEmisData!$C:$C, $H248, NewEmisData!$D:$D, BA$2))</f>
        <v>#REF!</v>
      </c>
      <c r="BB248" s="335" t="e">
        <f>$I248*IF($G248="Pickup", SUMIFS(NewEmisData!H:H, NewEmisData!$A:$A, "Pickup", NewEmisData!$B:$B, $A248, NewEmisData!$C:$C, $H248, NewEmisData!$D:$D, BB$2), SUMIFS(NewEmisData!H:H, NewEmisData!$A:$A, "LDV", NewEmisData!$B:$B, $A248, NewEmisData!$C:$C, $H248, NewEmisData!$D:$D, BB$2))</f>
        <v>#REF!</v>
      </c>
      <c r="BC248" s="335" t="e">
        <f>$I248*IF($G248="Pickup", SUMIFS(NewEmisData!I:I, NewEmisData!$A:$A, "Pickup", NewEmisData!$B:$B, $A248, NewEmisData!$C:$C, $H248, NewEmisData!$D:$D, BC$2), SUMIFS(NewEmisData!I:I, NewEmisData!$A:$A, "LDV", NewEmisData!$B:$B, $A248, NewEmisData!$C:$C, $H248, NewEmisData!$D:$D, BC$2))</f>
        <v>#REF!</v>
      </c>
      <c r="BD248" s="335" t="e">
        <f>$I248*IF($G248="Pickup", SUMIFS(NewEmisData!J:J, NewEmisData!$A:$A, "Pickup", NewEmisData!$B:$B, $A248, NewEmisData!$C:$C, $H248, NewEmisData!$D:$D, BD$2), SUMIFS(NewEmisData!J:J, NewEmisData!$A:$A, "LDV", NewEmisData!$B:$B, $A248, NewEmisData!$C:$C, $H248, NewEmisData!$D:$D, BD$2))</f>
        <v>#REF!</v>
      </c>
      <c r="BE248" s="335" t="e">
        <f>$I248*IF($G248="Pickup", SUMIFS(NewEmisData!K:K, NewEmisData!$A:$A, "Pickup", NewEmisData!$B:$B, $A248, NewEmisData!$C:$C, $H248, NewEmisData!$D:$D, BE$2), SUMIFS(NewEmisData!K:K, NewEmisData!$A:$A, "LDV", NewEmisData!$B:$B, $A248, NewEmisData!$C:$C, $H248, NewEmisData!$D:$D, BE$2))</f>
        <v>#REF!</v>
      </c>
      <c r="BF248" s="335" t="e">
        <f>$I248*IF($G248="Pickup", SUMIFS(NewEmisData!L:L, NewEmisData!$A:$A, "Pickup", NewEmisData!$B:$B, $A248, NewEmisData!$C:$C, $H248, NewEmisData!$D:$D, BF$2), SUMIFS(NewEmisData!L:L, NewEmisData!$A:$A, "LDV", NewEmisData!$B:$B, $A248, NewEmisData!$C:$C, $H248, NewEmisData!$D:$D, BF$2))</f>
        <v>#REF!</v>
      </c>
      <c r="BG248" s="335" t="e">
        <f>$I248*IF($G248="Pickup", SUMIFS(NewEmisData!M:M, NewEmisData!$A:$A, "Pickup", NewEmisData!$B:$B, $A248, NewEmisData!$C:$C, $H248, NewEmisData!$D:$D, BG$2), SUMIFS(NewEmisData!M:M, NewEmisData!$A:$A, "LDV", NewEmisData!$B:$B, $A248, NewEmisData!$C:$C, $H248, NewEmisData!$D:$D, BG$2))</f>
        <v>#REF!</v>
      </c>
      <c r="BH248" s="335">
        <v>3.3013063031130216E-3</v>
      </c>
      <c r="BI248" s="335" t="e">
        <f>$I248*IF($G248="Pickup", SUMIFS(NewEmisData!E:E, NewEmisData!$A:$A, "Pickup", NewEmisData!$B:$B, $A248, NewEmisData!$C:$C, $H248, NewEmisData!$D:$D, BI$2), SUMIFS(NewEmisData!E:E, NewEmisData!$A:$A, "LDV", NewEmisData!$B:$B, $A248, NewEmisData!$C:$C, $H248, NewEmisData!$D:$D, BI$2))</f>
        <v>#REF!</v>
      </c>
      <c r="BJ248" s="335" t="e">
        <f>$I248*IF($G248="Pickup", SUMIFS(NewEmisData!F:F, NewEmisData!$A:$A, "Pickup", NewEmisData!$B:$B, $A248, NewEmisData!$C:$C, $H248, NewEmisData!$D:$D, BJ$2), SUMIFS(NewEmisData!F:F, NewEmisData!$A:$A, "LDV", NewEmisData!$B:$B, $A248, NewEmisData!$C:$C, $H248, NewEmisData!$D:$D, BJ$2))</f>
        <v>#REF!</v>
      </c>
      <c r="BK248" s="335" t="e">
        <f>$I248*IF($G248="Pickup", SUMIFS(NewEmisData!G:G, NewEmisData!$A:$A, "Pickup", NewEmisData!$B:$B, $A248, NewEmisData!$C:$C, $H248, NewEmisData!$D:$D, BK$2), SUMIFS(NewEmisData!G:G, NewEmisData!$A:$A, "LDV", NewEmisData!$B:$B, $A248, NewEmisData!$C:$C, $H248, NewEmisData!$D:$D, BK$2))</f>
        <v>#REF!</v>
      </c>
      <c r="BL248" s="335" t="e">
        <f>$I248*IF($G248="Pickup", SUMIFS(NewEmisData!H:H, NewEmisData!$A:$A, "Pickup", NewEmisData!$B:$B, $A248, NewEmisData!$C:$C, $H248, NewEmisData!$D:$D, BL$2), SUMIFS(NewEmisData!H:H, NewEmisData!$A:$A, "LDV", NewEmisData!$B:$B, $A248, NewEmisData!$C:$C, $H248, NewEmisData!$D:$D, BL$2))</f>
        <v>#REF!</v>
      </c>
      <c r="BM248" s="335" t="e">
        <f>$I248*IF($G248="Pickup", SUMIFS(NewEmisData!I:I, NewEmisData!$A:$A, "Pickup", NewEmisData!$B:$B, $A248, NewEmisData!$C:$C, $H248, NewEmisData!$D:$D, BM$2), SUMIFS(NewEmisData!I:I, NewEmisData!$A:$A, "LDV", NewEmisData!$B:$B, $A248, NewEmisData!$C:$C, $H248, NewEmisData!$D:$D, BM$2))</f>
        <v>#REF!</v>
      </c>
      <c r="BN248" s="335" t="e">
        <f>$I248*IF($G248="Pickup", SUMIFS(NewEmisData!J:J, NewEmisData!$A:$A, "Pickup", NewEmisData!$B:$B, $A248, NewEmisData!$C:$C, $H248, NewEmisData!$D:$D, BN$2), SUMIFS(NewEmisData!J:J, NewEmisData!$A:$A, "LDV", NewEmisData!$B:$B, $A248, NewEmisData!$C:$C, $H248, NewEmisData!$D:$D, BN$2))</f>
        <v>#REF!</v>
      </c>
      <c r="BO248" s="335" t="e">
        <f>$I248*IF($G248="Pickup", SUMIFS(NewEmisData!K:K, NewEmisData!$A:$A, "Pickup", NewEmisData!$B:$B, $A248, NewEmisData!$C:$C, $H248, NewEmisData!$D:$D, BO$2), SUMIFS(NewEmisData!K:K, NewEmisData!$A:$A, "LDV", NewEmisData!$B:$B, $A248, NewEmisData!$C:$C, $H248, NewEmisData!$D:$D, BO$2))</f>
        <v>#REF!</v>
      </c>
      <c r="BP248" s="335" t="e">
        <f>$I248*IF($G248="Pickup", SUMIFS(NewEmisData!L:L, NewEmisData!$A:$A, "Pickup", NewEmisData!$B:$B, $A248, NewEmisData!$C:$C, $H248, NewEmisData!$D:$D, BP$2), SUMIFS(NewEmisData!L:L, NewEmisData!$A:$A, "LDV", NewEmisData!$B:$B, $A248, NewEmisData!$C:$C, $H248, NewEmisData!$D:$D, BP$2))</f>
        <v>#REF!</v>
      </c>
      <c r="BQ248" s="335" t="e">
        <f>$I248*IF($G248="Pickup", SUMIFS(NewEmisData!M:M, NewEmisData!$A:$A, "Pickup", NewEmisData!$B:$B, $A248, NewEmisData!$C:$C, $H248, NewEmisData!$D:$D, BQ$2), SUMIFS(NewEmisData!M:M, NewEmisData!$A:$A, "LDV", NewEmisData!$B:$B, $A248, NewEmisData!$C:$C, $H248, NewEmisData!$D:$D, BQ$2))</f>
        <v>#REF!</v>
      </c>
      <c r="BR248" s="335">
        <v>0.78110008391107422</v>
      </c>
      <c r="BS248" s="335" t="e">
        <f>$I248*IF($G248="Pickup", SUMIFS(NewEmisData!E:E, NewEmisData!$A:$A, "Pickup", NewEmisData!$B:$B, $A248, NewEmisData!$C:$C, $H248, NewEmisData!$D:$D, BS$2), SUMIFS(NewEmisData!E:E, NewEmisData!$A:$A, "LDV", NewEmisData!$B:$B, $A248, NewEmisData!$C:$C, $H248, NewEmisData!$D:$D, BS$2))</f>
        <v>#REF!</v>
      </c>
      <c r="BT248" s="335" t="e">
        <f>$I248*IF($G248="Pickup", SUMIFS(NewEmisData!F:F, NewEmisData!$A:$A, "Pickup", NewEmisData!$B:$B, $A248, NewEmisData!$C:$C, $H248, NewEmisData!$D:$D, BT$2), SUMIFS(NewEmisData!F:F, NewEmisData!$A:$A, "LDV", NewEmisData!$B:$B, $A248, NewEmisData!$C:$C, $H248, NewEmisData!$D:$D, BT$2))</f>
        <v>#REF!</v>
      </c>
      <c r="BU248" s="335" t="e">
        <f>$I248*IF($G248="Pickup", SUMIFS(NewEmisData!G:G, NewEmisData!$A:$A, "Pickup", NewEmisData!$B:$B, $A248, NewEmisData!$C:$C, $H248, NewEmisData!$D:$D, BU$2), SUMIFS(NewEmisData!G:G, NewEmisData!$A:$A, "LDV", NewEmisData!$B:$B, $A248, NewEmisData!$C:$C, $H248, NewEmisData!$D:$D, BU$2))</f>
        <v>#REF!</v>
      </c>
      <c r="BV248" s="335" t="e">
        <f>$I248*IF($G248="Pickup", SUMIFS(NewEmisData!H:H, NewEmisData!$A:$A, "Pickup", NewEmisData!$B:$B, $A248, NewEmisData!$C:$C, $H248, NewEmisData!$D:$D, BV$2), SUMIFS(NewEmisData!H:H, NewEmisData!$A:$A, "LDV", NewEmisData!$B:$B, $A248, NewEmisData!$C:$C, $H248, NewEmisData!$D:$D, BV$2))</f>
        <v>#REF!</v>
      </c>
      <c r="BW248" s="335" t="e">
        <f>$I248*IF($G248="Pickup", SUMIFS(NewEmisData!I:I, NewEmisData!$A:$A, "Pickup", NewEmisData!$B:$B, $A248, NewEmisData!$C:$C, $H248, NewEmisData!$D:$D, BW$2), SUMIFS(NewEmisData!I:I, NewEmisData!$A:$A, "LDV", NewEmisData!$B:$B, $A248, NewEmisData!$C:$C, $H248, NewEmisData!$D:$D, BW$2))</f>
        <v>#REF!</v>
      </c>
      <c r="BX248" s="335" t="e">
        <f>$I248*IF($G248="Pickup", SUMIFS(NewEmisData!J:J, NewEmisData!$A:$A, "Pickup", NewEmisData!$B:$B, $A248, NewEmisData!$C:$C, $H248, NewEmisData!$D:$D, BX$2), SUMIFS(NewEmisData!J:J, NewEmisData!$A:$A, "LDV", NewEmisData!$B:$B, $A248, NewEmisData!$C:$C, $H248, NewEmisData!$D:$D, BX$2))</f>
        <v>#REF!</v>
      </c>
      <c r="BY248" s="335" t="e">
        <f>$I248*IF($G248="Pickup", SUMIFS(NewEmisData!K:K, NewEmisData!$A:$A, "Pickup", NewEmisData!$B:$B, $A248, NewEmisData!$C:$C, $H248, NewEmisData!$D:$D, BY$2), SUMIFS(NewEmisData!K:K, NewEmisData!$A:$A, "LDV", NewEmisData!$B:$B, $A248, NewEmisData!$C:$C, $H248, NewEmisData!$D:$D, BY$2))</f>
        <v>#REF!</v>
      </c>
      <c r="BZ248" s="335" t="e">
        <f>$I248*IF($G248="Pickup", SUMIFS(NewEmisData!L:L, NewEmisData!$A:$A, "Pickup", NewEmisData!$B:$B, $A248, NewEmisData!$C:$C, $H248, NewEmisData!$D:$D, BZ$2), SUMIFS(NewEmisData!L:L, NewEmisData!$A:$A, "LDV", NewEmisData!$B:$B, $A248, NewEmisData!$C:$C, $H248, NewEmisData!$D:$D, BZ$2))</f>
        <v>#REF!</v>
      </c>
      <c r="CA248" s="335" t="e">
        <f>$I248*IF($G248="Pickup", SUMIFS(NewEmisData!M:M, NewEmisData!$A:$A, "Pickup", NewEmisData!$B:$B, $A248, NewEmisData!$C:$C, $H248, NewEmisData!$D:$D, CA$2), SUMIFS(NewEmisData!M:M, NewEmisData!$A:$A, "LDV", NewEmisData!$B:$B, $A248, NewEmisData!$C:$C, $H248, NewEmisData!$D:$D, CA$2))</f>
        <v>#REF!</v>
      </c>
      <c r="CB248" s="335">
        <v>5.6479234488476554E-2</v>
      </c>
      <c r="CC248" s="335" t="e">
        <f>$I248*IF($G248="Pickup", SUMIFS(NewEmisData!E:E, NewEmisData!$A:$A, "Pickup", NewEmisData!$B:$B, $A248, NewEmisData!$C:$C, $H248, NewEmisData!$D:$D, CC$2), SUMIFS(NewEmisData!E:E, NewEmisData!$A:$A, "LDV", NewEmisData!$B:$B, $A248, NewEmisData!$C:$C, $H248, NewEmisData!$D:$D, CC$2))</f>
        <v>#REF!</v>
      </c>
      <c r="CD248" s="335" t="e">
        <f>$I248*IF($G248="Pickup", SUMIFS(NewEmisData!F:F, NewEmisData!$A:$A, "Pickup", NewEmisData!$B:$B, $A248, NewEmisData!$C:$C, $H248, NewEmisData!$D:$D, CD$2), SUMIFS(NewEmisData!F:F, NewEmisData!$A:$A, "LDV", NewEmisData!$B:$B, $A248, NewEmisData!$C:$C, $H248, NewEmisData!$D:$D, CD$2))</f>
        <v>#REF!</v>
      </c>
      <c r="CE248" s="335" t="e">
        <f>$I248*IF($G248="Pickup", SUMIFS(NewEmisData!G:G, NewEmisData!$A:$A, "Pickup", NewEmisData!$B:$B, $A248, NewEmisData!$C:$C, $H248, NewEmisData!$D:$D, CE$2), SUMIFS(NewEmisData!G:G, NewEmisData!$A:$A, "LDV", NewEmisData!$B:$B, $A248, NewEmisData!$C:$C, $H248, NewEmisData!$D:$D, CE$2))</f>
        <v>#REF!</v>
      </c>
      <c r="CF248" s="335" t="e">
        <f>$I248*IF($G248="Pickup", SUMIFS(NewEmisData!H:H, NewEmisData!$A:$A, "Pickup", NewEmisData!$B:$B, $A248, NewEmisData!$C:$C, $H248, NewEmisData!$D:$D, CF$2), SUMIFS(NewEmisData!H:H, NewEmisData!$A:$A, "LDV", NewEmisData!$B:$B, $A248, NewEmisData!$C:$C, $H248, NewEmisData!$D:$D, CF$2))</f>
        <v>#REF!</v>
      </c>
      <c r="CG248" s="335" t="e">
        <f>$I248*IF($G248="Pickup", SUMIFS(NewEmisData!I:I, NewEmisData!$A:$A, "Pickup", NewEmisData!$B:$B, $A248, NewEmisData!$C:$C, $H248, NewEmisData!$D:$D, CG$2), SUMIFS(NewEmisData!I:I, NewEmisData!$A:$A, "LDV", NewEmisData!$B:$B, $A248, NewEmisData!$C:$C, $H248, NewEmisData!$D:$D, CG$2))</f>
        <v>#REF!</v>
      </c>
      <c r="CH248" s="335" t="e">
        <f>$I248*IF($G248="Pickup", SUMIFS(NewEmisData!J:J, NewEmisData!$A:$A, "Pickup", NewEmisData!$B:$B, $A248, NewEmisData!$C:$C, $H248, NewEmisData!$D:$D, CH$2), SUMIFS(NewEmisData!J:J, NewEmisData!$A:$A, "LDV", NewEmisData!$B:$B, $A248, NewEmisData!$C:$C, $H248, NewEmisData!$D:$D, CH$2))</f>
        <v>#REF!</v>
      </c>
      <c r="CI248" s="335" t="e">
        <f>$I248*IF($G248="Pickup", SUMIFS(NewEmisData!K:K, NewEmisData!$A:$A, "Pickup", NewEmisData!$B:$B, $A248, NewEmisData!$C:$C, $H248, NewEmisData!$D:$D, CI$2), SUMIFS(NewEmisData!K:K, NewEmisData!$A:$A, "LDV", NewEmisData!$B:$B, $A248, NewEmisData!$C:$C, $H248, NewEmisData!$D:$D, CI$2))</f>
        <v>#REF!</v>
      </c>
      <c r="CJ248" s="335" t="e">
        <f>$I248*IF($G248="Pickup", SUMIFS(NewEmisData!L:L, NewEmisData!$A:$A, "Pickup", NewEmisData!$B:$B, $A248, NewEmisData!$C:$C, $H248, NewEmisData!$D:$D, CJ$2), SUMIFS(NewEmisData!L:L, NewEmisData!$A:$A, "LDV", NewEmisData!$B:$B, $A248, NewEmisData!$C:$C, $H248, NewEmisData!$D:$D, CJ$2))</f>
        <v>#REF!</v>
      </c>
      <c r="CK248" s="335" t="e">
        <f>$I248*IF($G248="Pickup", SUMIFS(NewEmisData!M:M, NewEmisData!$A:$A, "Pickup", NewEmisData!$B:$B, $A248, NewEmisData!$C:$C, $H248, NewEmisData!$D:$D, CK$2), SUMIFS(NewEmisData!M:M, NewEmisData!$A:$A, "LDV", NewEmisData!$B:$B, $A248, NewEmisData!$C:$C, $H248, NewEmisData!$D:$D, CK$2))</f>
        <v>#REF!</v>
      </c>
      <c r="CL248" s="335">
        <v>1.0423274623124838E-2</v>
      </c>
      <c r="CM248" s="335" t="e">
        <f>$I248*IF($G248="Pickup", SUMIFS(NewEmisData!E:E, NewEmisData!$A:$A, "Pickup", NewEmisData!$B:$B, $A248, NewEmisData!$C:$C, $H248, NewEmisData!$D:$D, CM$2), SUMIFS(NewEmisData!E:E, NewEmisData!$A:$A, "LDV", NewEmisData!$B:$B, $A248, NewEmisData!$C:$C, $H248, NewEmisData!$D:$D, CM$2))</f>
        <v>#REF!</v>
      </c>
      <c r="CN248" s="335" t="e">
        <f>$I248*IF($G248="Pickup", SUMIFS(NewEmisData!F:F, NewEmisData!$A:$A, "Pickup", NewEmisData!$B:$B, $A248, NewEmisData!$C:$C, $H248, NewEmisData!$D:$D, CN$2), SUMIFS(NewEmisData!F:F, NewEmisData!$A:$A, "LDV", NewEmisData!$B:$B, $A248, NewEmisData!$C:$C, $H248, NewEmisData!$D:$D, CN$2))</f>
        <v>#REF!</v>
      </c>
      <c r="CO248" s="335" t="e">
        <f>$I248*IF($G248="Pickup", SUMIFS(NewEmisData!G:G, NewEmisData!$A:$A, "Pickup", NewEmisData!$B:$B, $A248, NewEmisData!$C:$C, $H248, NewEmisData!$D:$D, CO$2), SUMIFS(NewEmisData!G:G, NewEmisData!$A:$A, "LDV", NewEmisData!$B:$B, $A248, NewEmisData!$C:$C, $H248, NewEmisData!$D:$D, CO$2))</f>
        <v>#REF!</v>
      </c>
      <c r="CP248" s="335" t="e">
        <f>$I248*IF($G248="Pickup", SUMIFS(NewEmisData!H:H, NewEmisData!$A:$A, "Pickup", NewEmisData!$B:$B, $A248, NewEmisData!$C:$C, $H248, NewEmisData!$D:$D, CP$2), SUMIFS(NewEmisData!H:H, NewEmisData!$A:$A, "LDV", NewEmisData!$B:$B, $A248, NewEmisData!$C:$C, $H248, NewEmisData!$D:$D, CP$2))</f>
        <v>#REF!</v>
      </c>
      <c r="CQ248" s="335" t="e">
        <f>$I248*IF($G248="Pickup", SUMIFS(NewEmisData!I:I, NewEmisData!$A:$A, "Pickup", NewEmisData!$B:$B, $A248, NewEmisData!$C:$C, $H248, NewEmisData!$D:$D, CQ$2), SUMIFS(NewEmisData!I:I, NewEmisData!$A:$A, "LDV", NewEmisData!$B:$B, $A248, NewEmisData!$C:$C, $H248, NewEmisData!$D:$D, CQ$2))</f>
        <v>#REF!</v>
      </c>
      <c r="CR248" s="335" t="e">
        <f>$I248*IF($G248="Pickup", SUMIFS(NewEmisData!J:J, NewEmisData!$A:$A, "Pickup", NewEmisData!$B:$B, $A248, NewEmisData!$C:$C, $H248, NewEmisData!$D:$D, CR$2), SUMIFS(NewEmisData!J:J, NewEmisData!$A:$A, "LDV", NewEmisData!$B:$B, $A248, NewEmisData!$C:$C, $H248, NewEmisData!$D:$D, CR$2))</f>
        <v>#REF!</v>
      </c>
      <c r="CS248" s="335" t="e">
        <f>$I248*IF($G248="Pickup", SUMIFS(NewEmisData!K:K, NewEmisData!$A:$A, "Pickup", NewEmisData!$B:$B, $A248, NewEmisData!$C:$C, $H248, NewEmisData!$D:$D, CS$2), SUMIFS(NewEmisData!K:K, NewEmisData!$A:$A, "LDV", NewEmisData!$B:$B, $A248, NewEmisData!$C:$C, $H248, NewEmisData!$D:$D, CS$2))</f>
        <v>#REF!</v>
      </c>
      <c r="CT248" s="335" t="e">
        <f>$I248*IF($G248="Pickup", SUMIFS(NewEmisData!L:L, NewEmisData!$A:$A, "Pickup", NewEmisData!$B:$B, $A248, NewEmisData!$C:$C, $H248, NewEmisData!$D:$D, CT$2), SUMIFS(NewEmisData!L:L, NewEmisData!$A:$A, "LDV", NewEmisData!$B:$B, $A248, NewEmisData!$C:$C, $H248, NewEmisData!$D:$D, CT$2))</f>
        <v>#REF!</v>
      </c>
      <c r="CU248" s="335" t="e">
        <f>$I248*IF($G248="Pickup", SUMIFS(NewEmisData!M:M, NewEmisData!$A:$A, "Pickup", NewEmisData!$B:$B, $A248, NewEmisData!$C:$C, $H248, NewEmisData!$D:$D, CU$2), SUMIFS(NewEmisData!M:M, NewEmisData!$A:$A, "LDV", NewEmisData!$B:$B, $A248, NewEmisData!$C:$C, $H248, NewEmisData!$D:$D, CU$2))</f>
        <v>#REF!</v>
      </c>
      <c r="CV248" s="335">
        <v>2.6015343970621305E-3</v>
      </c>
      <c r="CW248" s="335">
        <v>1.5224023337560854E-3</v>
      </c>
      <c r="CX248" s="335">
        <v>9.4329543603841103E-4</v>
      </c>
      <c r="CY248" s="335">
        <v>7.7851342427622471E-4</v>
      </c>
      <c r="CZ248" s="335">
        <v>6.216091708061191E-4</v>
      </c>
      <c r="DA248" s="335">
        <v>4.626125933140988E-4</v>
      </c>
      <c r="DB248" s="335">
        <v>3.6154728298012467E-4</v>
      </c>
      <c r="DC248" s="335">
        <v>3.4470353435303938E-4</v>
      </c>
      <c r="DD248" s="335">
        <v>3.4220742143079865E-4</v>
      </c>
      <c r="DE248" s="335">
        <v>3.4317308698443046E-4</v>
      </c>
      <c r="DF248" s="335">
        <v>3.4317308698443046E-4</v>
      </c>
      <c r="DG248" s="335" t="e">
        <f>$I248*IF($G248="Pickup", SUMIFS(NewEmisData!E:E, NewEmisData!$A:$A, "Pickup", NewEmisData!$B:$B, $A248, NewEmisData!$C:$C, $H248, NewEmisData!$D:$D, DG$2), SUMIFS(NewEmisData!E:E, NewEmisData!$A:$A, "LDV", NewEmisData!$B:$B, $A248, NewEmisData!$C:$C, $H248, NewEmisData!$D:$D, DG$2))</f>
        <v>#REF!</v>
      </c>
      <c r="DH248" s="335" t="e">
        <f>$I248*IF($G248="Pickup", SUMIFS(NewEmisData!F:F, NewEmisData!$A:$A, "Pickup", NewEmisData!$B:$B, $A248, NewEmisData!$C:$C, $H248, NewEmisData!$D:$D, DH$2), SUMIFS(NewEmisData!F:F, NewEmisData!$A:$A, "LDV", NewEmisData!$B:$B, $A248, NewEmisData!$C:$C, $H248, NewEmisData!$D:$D, DH$2))</f>
        <v>#REF!</v>
      </c>
      <c r="DI248" s="335" t="e">
        <f>$I248*IF($G248="Pickup", SUMIFS(NewEmisData!G:G, NewEmisData!$A:$A, "Pickup", NewEmisData!$B:$B, $A248, NewEmisData!$C:$C, $H248, NewEmisData!$D:$D, DI$2), SUMIFS(NewEmisData!G:G, NewEmisData!$A:$A, "LDV", NewEmisData!$B:$B, $A248, NewEmisData!$C:$C, $H248, NewEmisData!$D:$D, DI$2))</f>
        <v>#REF!</v>
      </c>
      <c r="DJ248" s="335" t="e">
        <f>$I248*IF($G248="Pickup", SUMIFS(NewEmisData!H:H, NewEmisData!$A:$A, "Pickup", NewEmisData!$B:$B, $A248, NewEmisData!$C:$C, $H248, NewEmisData!$D:$D, DJ$2), SUMIFS(NewEmisData!H:H, NewEmisData!$A:$A, "LDV", NewEmisData!$B:$B, $A248, NewEmisData!$C:$C, $H248, NewEmisData!$D:$D, DJ$2))</f>
        <v>#REF!</v>
      </c>
      <c r="DK248" s="335" t="e">
        <f>$I248*IF($G248="Pickup", SUMIFS(NewEmisData!I:I, NewEmisData!$A:$A, "Pickup", NewEmisData!$B:$B, $A248, NewEmisData!$C:$C, $H248, NewEmisData!$D:$D, DK$2), SUMIFS(NewEmisData!I:I, NewEmisData!$A:$A, "LDV", NewEmisData!$B:$B, $A248, NewEmisData!$C:$C, $H248, NewEmisData!$D:$D, DK$2))</f>
        <v>#REF!</v>
      </c>
      <c r="DL248" s="335" t="e">
        <f>$I248*IF($G248="Pickup", SUMIFS(NewEmisData!J:J, NewEmisData!$A:$A, "Pickup", NewEmisData!$B:$B, $A248, NewEmisData!$C:$C, $H248, NewEmisData!$D:$D, DL$2), SUMIFS(NewEmisData!J:J, NewEmisData!$A:$A, "LDV", NewEmisData!$B:$B, $A248, NewEmisData!$C:$C, $H248, NewEmisData!$D:$D, DL$2))</f>
        <v>#REF!</v>
      </c>
      <c r="DM248" s="335" t="e">
        <f>$I248*IF($G248="Pickup", SUMIFS(NewEmisData!K:K, NewEmisData!$A:$A, "Pickup", NewEmisData!$B:$B, $A248, NewEmisData!$C:$C, $H248, NewEmisData!$D:$D, DM$2), SUMIFS(NewEmisData!K:K, NewEmisData!$A:$A, "LDV", NewEmisData!$B:$B, $A248, NewEmisData!$C:$C, $H248, NewEmisData!$D:$D, DM$2))</f>
        <v>#REF!</v>
      </c>
      <c r="DN248" s="335" t="e">
        <f>$I248*IF($G248="Pickup", SUMIFS(NewEmisData!L:L, NewEmisData!$A:$A, "Pickup", NewEmisData!$B:$B, $A248, NewEmisData!$C:$C, $H248, NewEmisData!$D:$D, DN$2), SUMIFS(NewEmisData!L:L, NewEmisData!$A:$A, "LDV", NewEmisData!$B:$B, $A248, NewEmisData!$C:$C, $H248, NewEmisData!$D:$D, DN$2))</f>
        <v>#REF!</v>
      </c>
      <c r="DO248" s="335" t="e">
        <f>$I248*IF($G248="Pickup", SUMIFS(NewEmisData!M:M, NewEmisData!$A:$A, "Pickup", NewEmisData!$B:$B, $A248, NewEmisData!$C:$C, $H248, NewEmisData!$D:$D, DO$2), SUMIFS(NewEmisData!M:M, NewEmisData!$A:$A, "LDV", NewEmisData!$B:$B, $A248, NewEmisData!$C:$C, $H248, NewEmisData!$D:$D, DO$2))</f>
        <v>#REF!</v>
      </c>
      <c r="DP248" s="335">
        <v>6.9343788732754389E-4</v>
      </c>
      <c r="DQ248" s="335" t="e">
        <f>$I248*IF($G248="Pickup", SUMIFS(NewEmisData!E:E, NewEmisData!$A:$A, "Pickup", NewEmisData!$B:$B, $A248, NewEmisData!$C:$C, $H248, NewEmisData!$D:$D, DQ$2), SUMIFS(NewEmisData!E:E, NewEmisData!$A:$A, "LDV", NewEmisData!$B:$B, $A248, NewEmisData!$C:$C, $H248, NewEmisData!$D:$D, DQ$2))</f>
        <v>#REF!</v>
      </c>
      <c r="DR248" s="335" t="e">
        <f>$I248*IF($G248="Pickup", SUMIFS(NewEmisData!F:F, NewEmisData!$A:$A, "Pickup", NewEmisData!$B:$B, $A248, NewEmisData!$C:$C, $H248, NewEmisData!$D:$D, DR$2), SUMIFS(NewEmisData!F:F, NewEmisData!$A:$A, "LDV", NewEmisData!$B:$B, $A248, NewEmisData!$C:$C, $H248, NewEmisData!$D:$D, DR$2))</f>
        <v>#REF!</v>
      </c>
      <c r="DS248" s="335" t="e">
        <f>$I248*IF($G248="Pickup", SUMIFS(NewEmisData!G:G, NewEmisData!$A:$A, "Pickup", NewEmisData!$B:$B, $A248, NewEmisData!$C:$C, $H248, NewEmisData!$D:$D, DS$2), SUMIFS(NewEmisData!G:G, NewEmisData!$A:$A, "LDV", NewEmisData!$B:$B, $A248, NewEmisData!$C:$C, $H248, NewEmisData!$D:$D, DS$2))</f>
        <v>#REF!</v>
      </c>
      <c r="DT248" s="335" t="e">
        <f>$I248*IF($G248="Pickup", SUMIFS(NewEmisData!H:H, NewEmisData!$A:$A, "Pickup", NewEmisData!$B:$B, $A248, NewEmisData!$C:$C, $H248, NewEmisData!$D:$D, DT$2), SUMIFS(NewEmisData!H:H, NewEmisData!$A:$A, "LDV", NewEmisData!$B:$B, $A248, NewEmisData!$C:$C, $H248, NewEmisData!$D:$D, DT$2))</f>
        <v>#REF!</v>
      </c>
      <c r="DU248" s="335" t="e">
        <f>$I248*IF($G248="Pickup", SUMIFS(NewEmisData!I:I, NewEmisData!$A:$A, "Pickup", NewEmisData!$B:$B, $A248, NewEmisData!$C:$C, $H248, NewEmisData!$D:$D, DU$2), SUMIFS(NewEmisData!I:I, NewEmisData!$A:$A, "LDV", NewEmisData!$B:$B, $A248, NewEmisData!$C:$C, $H248, NewEmisData!$D:$D, DU$2))</f>
        <v>#REF!</v>
      </c>
      <c r="DV248" s="335" t="e">
        <f>$I248*IF($G248="Pickup", SUMIFS(NewEmisData!J:J, NewEmisData!$A:$A, "Pickup", NewEmisData!$B:$B, $A248, NewEmisData!$C:$C, $H248, NewEmisData!$D:$D, DV$2), SUMIFS(NewEmisData!J:J, NewEmisData!$A:$A, "LDV", NewEmisData!$B:$B, $A248, NewEmisData!$C:$C, $H248, NewEmisData!$D:$D, DV$2))</f>
        <v>#REF!</v>
      </c>
      <c r="DW248" s="335" t="e">
        <f>$I248*IF($G248="Pickup", SUMIFS(NewEmisData!K:K, NewEmisData!$A:$A, "Pickup", NewEmisData!$B:$B, $A248, NewEmisData!$C:$C, $H248, NewEmisData!$D:$D, DW$2), SUMIFS(NewEmisData!K:K, NewEmisData!$A:$A, "LDV", NewEmisData!$B:$B, $A248, NewEmisData!$C:$C, $H248, NewEmisData!$D:$D, DW$2))</f>
        <v>#REF!</v>
      </c>
      <c r="DX248" s="335" t="e">
        <f>$I248*IF($G248="Pickup", SUMIFS(NewEmisData!L:L, NewEmisData!$A:$A, "Pickup", NewEmisData!$B:$B, $A248, NewEmisData!$C:$C, $H248, NewEmisData!$D:$D, DX$2), SUMIFS(NewEmisData!L:L, NewEmisData!$A:$A, "LDV", NewEmisData!$B:$B, $A248, NewEmisData!$C:$C, $H248, NewEmisData!$D:$D, DX$2))</f>
        <v>#REF!</v>
      </c>
      <c r="DY248" s="335" t="e">
        <f>$I248*IF($G248="Pickup", SUMIFS(NewEmisData!M:M, NewEmisData!$A:$A, "Pickup", NewEmisData!$B:$B, $A248, NewEmisData!$C:$C, $H248, NewEmisData!$D:$D, DY$2), SUMIFS(NewEmisData!M:M, NewEmisData!$A:$A, "LDV", NewEmisData!$B:$B, $A248, NewEmisData!$C:$C, $H248, NewEmisData!$D:$D, DY$2))</f>
        <v>#REF!</v>
      </c>
      <c r="DZ248" s="335">
        <v>2.1675286540927263E-3</v>
      </c>
      <c r="EA248" s="335" t="e">
        <f t="shared" si="350"/>
        <v>#REF!</v>
      </c>
      <c r="EB248" s="335" t="e">
        <f t="shared" si="351"/>
        <v>#REF!</v>
      </c>
      <c r="EC248" s="335" t="e">
        <f t="shared" si="352"/>
        <v>#REF!</v>
      </c>
      <c r="ED248" s="335" t="e">
        <f t="shared" si="353"/>
        <v>#REF!</v>
      </c>
      <c r="EE248" s="335" t="e">
        <f t="shared" si="354"/>
        <v>#REF!</v>
      </c>
      <c r="EF248" s="335" t="e">
        <f t="shared" si="355"/>
        <v>#REF!</v>
      </c>
      <c r="EG248" s="335" t="e">
        <f t="shared" si="356"/>
        <v>#REF!</v>
      </c>
      <c r="EH248" s="335" t="e">
        <f t="shared" si="357"/>
        <v>#REF!</v>
      </c>
      <c r="EI248" s="335" t="e">
        <f t="shared" si="358"/>
        <v>#REF!</v>
      </c>
      <c r="EJ248" s="335">
        <f t="shared" si="359"/>
        <v>0.10346204629432069</v>
      </c>
      <c r="EK248" s="335" t="e">
        <f t="shared" si="360"/>
        <v>#REF!</v>
      </c>
      <c r="EL248" s="335" t="e">
        <f t="shared" si="361"/>
        <v>#REF!</v>
      </c>
      <c r="EM248" s="335" t="e">
        <f t="shared" si="362"/>
        <v>#REF!</v>
      </c>
      <c r="EN248" s="335" t="e">
        <f t="shared" si="363"/>
        <v>#REF!</v>
      </c>
      <c r="EO248" s="335" t="e">
        <f t="shared" si="364"/>
        <v>#REF!</v>
      </c>
      <c r="EP248" s="335" t="e">
        <f t="shared" si="365"/>
        <v>#REF!</v>
      </c>
      <c r="EQ248" s="335" t="e">
        <f t="shared" si="366"/>
        <v>#REF!</v>
      </c>
      <c r="ER248" s="335" t="e">
        <f t="shared" si="367"/>
        <v>#REF!</v>
      </c>
      <c r="ES248" s="335" t="e">
        <f t="shared" si="368"/>
        <v>#REF!</v>
      </c>
      <c r="ET248" s="335">
        <f t="shared" si="369"/>
        <v>2.7793532763781534E-2</v>
      </c>
      <c r="EU248" s="335" t="e">
        <f t="shared" si="370"/>
        <v>#REF!</v>
      </c>
      <c r="EV248" s="335" t="e">
        <f t="shared" si="371"/>
        <v>#REF!</v>
      </c>
      <c r="EW248" s="335" t="e">
        <f t="shared" si="372"/>
        <v>#REF!</v>
      </c>
      <c r="EX248" s="335" t="e">
        <f t="shared" si="373"/>
        <v>#REF!</v>
      </c>
      <c r="EY248" s="335" t="e">
        <f t="shared" si="374"/>
        <v>#REF!</v>
      </c>
      <c r="EZ248" s="335" t="e">
        <f t="shared" si="375"/>
        <v>#REF!</v>
      </c>
      <c r="FA248" s="335" t="e">
        <f t="shared" si="376"/>
        <v>#REF!</v>
      </c>
      <c r="FB248" s="335" t="e">
        <f t="shared" si="377"/>
        <v>#REF!</v>
      </c>
      <c r="FC248" s="335" t="e">
        <f t="shared" si="378"/>
        <v>#REF!</v>
      </c>
      <c r="FD248" s="335">
        <f t="shared" si="379"/>
        <v>6.5209922294522864E-4</v>
      </c>
      <c r="FE248" s="335" t="e">
        <f t="shared" si="380"/>
        <v>#REF!</v>
      </c>
      <c r="FF248" s="335" t="e">
        <f t="shared" si="381"/>
        <v>#REF!</v>
      </c>
      <c r="FG248" s="335" t="e">
        <f t="shared" si="382"/>
        <v>#REF!</v>
      </c>
      <c r="FH248" s="335" t="e">
        <f t="shared" si="383"/>
        <v>#REF!</v>
      </c>
      <c r="FI248" s="335" t="e">
        <f t="shared" si="384"/>
        <v>#REF!</v>
      </c>
      <c r="FJ248" s="335" t="e">
        <f t="shared" si="385"/>
        <v>#REF!</v>
      </c>
      <c r="FK248" s="335" t="e">
        <f t="shared" si="386"/>
        <v>#REF!</v>
      </c>
      <c r="FL248" s="335" t="e">
        <f t="shared" si="387"/>
        <v>#REF!</v>
      </c>
      <c r="FM248" s="335" t="e">
        <f t="shared" si="388"/>
        <v>#REF!</v>
      </c>
      <c r="FN248" s="335">
        <f t="shared" si="389"/>
        <v>1.6474269461833946E-2</v>
      </c>
      <c r="FO248" s="335" t="e">
        <f t="shared" si="390"/>
        <v>#REF!</v>
      </c>
      <c r="FP248" s="335" t="e">
        <f t="shared" si="391"/>
        <v>#REF!</v>
      </c>
      <c r="FQ248" s="335" t="e">
        <f t="shared" si="392"/>
        <v>#REF!</v>
      </c>
      <c r="FR248" s="335" t="e">
        <f t="shared" si="393"/>
        <v>#REF!</v>
      </c>
      <c r="FS248" s="335" t="e">
        <f t="shared" si="394"/>
        <v>#REF!</v>
      </c>
      <c r="FT248" s="335" t="e">
        <f t="shared" si="395"/>
        <v>#REF!</v>
      </c>
      <c r="FU248" s="335" t="e">
        <f t="shared" si="396"/>
        <v>#REF!</v>
      </c>
      <c r="FV248" s="335" t="e">
        <f t="shared" si="397"/>
        <v>#REF!</v>
      </c>
      <c r="FW248" s="335" t="e">
        <f t="shared" si="398"/>
        <v>#REF!</v>
      </c>
      <c r="FX248" s="335">
        <f t="shared" si="399"/>
        <v>3.3013063031130216E-3</v>
      </c>
    </row>
    <row r="249" spans="1:180" x14ac:dyDescent="0.2">
      <c r="A249" s="305" t="str">
        <f>_xlfn.CONCAT(IF(LEFT(TRIM(A248),1)="*", "*R", "R"), 1+RIGHT(TRIM(A248),1))</f>
        <v>R6</v>
      </c>
      <c r="B249" s="305" t="str">
        <f t="shared" si="441"/>
        <v>TLCGPHEV10</v>
      </c>
      <c r="C249" s="305" t="str">
        <f t="shared" si="442"/>
        <v>TL.GSL.C.PHEV.2011</v>
      </c>
      <c r="D249" s="301" t="str">
        <f t="shared" si="443"/>
        <v>bn-vmt, bn-vmt/a</v>
      </c>
      <c r="E249" s="301" t="str">
        <f t="shared" si="444"/>
        <v>TLGSL</v>
      </c>
      <c r="F249" s="301" t="str">
        <f t="shared" si="445"/>
        <v>TL</v>
      </c>
      <c r="G249" s="315" t="s">
        <v>815</v>
      </c>
      <c r="H249" s="315" t="s">
        <v>814</v>
      </c>
      <c r="I249" s="321" t="e">
        <f>#REF!</f>
        <v>#REF!</v>
      </c>
      <c r="J249" s="315" t="str">
        <f t="shared" si="400"/>
        <v>Compact car-GSL</v>
      </c>
      <c r="K249" s="335" t="e">
        <f>$I249*IF($G249="Pickup", SUMIFS(NewEmisData!E:E, NewEmisData!$A:$A, "Pickup", NewEmisData!$B:$B, $A249, NewEmisData!$C:$C, $H249, NewEmisData!$D:$D, K$2), SUMIFS(NewEmisData!E:E, NewEmisData!$A:$A, "LDV", NewEmisData!$B:$B, $A249, NewEmisData!$C:$C, $H249, NewEmisData!$D:$D, K$2))</f>
        <v>#REF!</v>
      </c>
      <c r="L249" s="335" t="e">
        <f>$I249*IF($G249="Pickup", SUMIFS(NewEmisData!F:F, NewEmisData!$A:$A, "Pickup", NewEmisData!$B:$B, $A249, NewEmisData!$C:$C, $H249, NewEmisData!$D:$D, L$2), SUMIFS(NewEmisData!F:F, NewEmisData!$A:$A, "LDV", NewEmisData!$B:$B, $A249, NewEmisData!$C:$C, $H249, NewEmisData!$D:$D, L$2))</f>
        <v>#REF!</v>
      </c>
      <c r="M249" s="335" t="e">
        <f>$I249*IF($G249="Pickup", SUMIFS(NewEmisData!G:G, NewEmisData!$A:$A, "Pickup", NewEmisData!$B:$B, $A249, NewEmisData!$C:$C, $H249, NewEmisData!$D:$D, M$2), SUMIFS(NewEmisData!G:G, NewEmisData!$A:$A, "LDV", NewEmisData!$B:$B, $A249, NewEmisData!$C:$C, $H249, NewEmisData!$D:$D, M$2))</f>
        <v>#REF!</v>
      </c>
      <c r="N249" s="335" t="e">
        <f>$I249*IF($G249="Pickup", SUMIFS(NewEmisData!H:H, NewEmisData!$A:$A, "Pickup", NewEmisData!$B:$B, $A249, NewEmisData!$C:$C, $H249, NewEmisData!$D:$D, N$2), SUMIFS(NewEmisData!H:H, NewEmisData!$A:$A, "LDV", NewEmisData!$B:$B, $A249, NewEmisData!$C:$C, $H249, NewEmisData!$D:$D, N$2))</f>
        <v>#REF!</v>
      </c>
      <c r="O249" s="335" t="e">
        <f>$I249*IF($G249="Pickup", SUMIFS(NewEmisData!I:I, NewEmisData!$A:$A, "Pickup", NewEmisData!$B:$B, $A249, NewEmisData!$C:$C, $H249, NewEmisData!$D:$D, O$2), SUMIFS(NewEmisData!I:I, NewEmisData!$A:$A, "LDV", NewEmisData!$B:$B, $A249, NewEmisData!$C:$C, $H249, NewEmisData!$D:$D, O$2))</f>
        <v>#REF!</v>
      </c>
      <c r="P249" s="335" t="e">
        <f>$I249*IF($G249="Pickup", SUMIFS(NewEmisData!J:J, NewEmisData!$A:$A, "Pickup", NewEmisData!$B:$B, $A249, NewEmisData!$C:$C, $H249, NewEmisData!$D:$D, P$2), SUMIFS(NewEmisData!J:J, NewEmisData!$A:$A, "LDV", NewEmisData!$B:$B, $A249, NewEmisData!$C:$C, $H249, NewEmisData!$D:$D, P$2))</f>
        <v>#REF!</v>
      </c>
      <c r="Q249" s="335" t="e">
        <f>$I249*IF($G249="Pickup", SUMIFS(NewEmisData!K:K, NewEmisData!$A:$A, "Pickup", NewEmisData!$B:$B, $A249, NewEmisData!$C:$C, $H249, NewEmisData!$D:$D, Q$2), SUMIFS(NewEmisData!K:K, NewEmisData!$A:$A, "LDV", NewEmisData!$B:$B, $A249, NewEmisData!$C:$C, $H249, NewEmisData!$D:$D, Q$2))</f>
        <v>#REF!</v>
      </c>
      <c r="R249" s="335" t="e">
        <f>$I249*IF($G249="Pickup", SUMIFS(NewEmisData!L:L, NewEmisData!$A:$A, "Pickup", NewEmisData!$B:$B, $A249, NewEmisData!$C:$C, $H249, NewEmisData!$D:$D, R$2), SUMIFS(NewEmisData!L:L, NewEmisData!$A:$A, "LDV", NewEmisData!$B:$B, $A249, NewEmisData!$C:$C, $H249, NewEmisData!$D:$D, R$2))</f>
        <v>#REF!</v>
      </c>
      <c r="S249" s="335" t="e">
        <f>$I249*IF($G249="Pickup", SUMIFS(NewEmisData!M:M, NewEmisData!$A:$A, "Pickup", NewEmisData!$B:$B, $A249, NewEmisData!$C:$C, $H249, NewEmisData!$D:$D, S$2), SUMIFS(NewEmisData!M:M, NewEmisData!$A:$A, "LDV", NewEmisData!$B:$B, $A249, NewEmisData!$C:$C, $H249, NewEmisData!$D:$D, S$2))</f>
        <v>#REF!</v>
      </c>
      <c r="T249" s="335">
        <v>0.10346204629432069</v>
      </c>
      <c r="U249" s="335" t="e">
        <f>$I249*IF($G249="Pickup", SUMIFS(NewEmisData!E:E, NewEmisData!$A:$A, "Pickup", NewEmisData!$B:$B, $A249, NewEmisData!$C:$C, $H249, NewEmisData!$D:$D, U$2), SUMIFS(NewEmisData!E:E, NewEmisData!$A:$A, "LDV", NewEmisData!$B:$B, $A249, NewEmisData!$C:$C, $H249, NewEmisData!$D:$D, U$2))</f>
        <v>#REF!</v>
      </c>
      <c r="V249" s="335" t="e">
        <f>$I249*IF($G249="Pickup", SUMIFS(NewEmisData!F:F, NewEmisData!$A:$A, "Pickup", NewEmisData!$B:$B, $A249, NewEmisData!$C:$C, $H249, NewEmisData!$D:$D, V$2), SUMIFS(NewEmisData!F:F, NewEmisData!$A:$A, "LDV", NewEmisData!$B:$B, $A249, NewEmisData!$C:$C, $H249, NewEmisData!$D:$D, V$2))</f>
        <v>#REF!</v>
      </c>
      <c r="W249" s="335" t="e">
        <f>$I249*IF($G249="Pickup", SUMIFS(NewEmisData!G:G, NewEmisData!$A:$A, "Pickup", NewEmisData!$B:$B, $A249, NewEmisData!$C:$C, $H249, NewEmisData!$D:$D, W$2), SUMIFS(NewEmisData!G:G, NewEmisData!$A:$A, "LDV", NewEmisData!$B:$B, $A249, NewEmisData!$C:$C, $H249, NewEmisData!$D:$D, W$2))</f>
        <v>#REF!</v>
      </c>
      <c r="X249" s="335" t="e">
        <f>$I249*IF($G249="Pickup", SUMIFS(NewEmisData!H:H, NewEmisData!$A:$A, "Pickup", NewEmisData!$B:$B, $A249, NewEmisData!$C:$C, $H249, NewEmisData!$D:$D, X$2), SUMIFS(NewEmisData!H:H, NewEmisData!$A:$A, "LDV", NewEmisData!$B:$B, $A249, NewEmisData!$C:$C, $H249, NewEmisData!$D:$D, X$2))</f>
        <v>#REF!</v>
      </c>
      <c r="Y249" s="335" t="e">
        <f>$I249*IF($G249="Pickup", SUMIFS(NewEmisData!I:I, NewEmisData!$A:$A, "Pickup", NewEmisData!$B:$B, $A249, NewEmisData!$C:$C, $H249, NewEmisData!$D:$D, Y$2), SUMIFS(NewEmisData!I:I, NewEmisData!$A:$A, "LDV", NewEmisData!$B:$B, $A249, NewEmisData!$C:$C, $H249, NewEmisData!$D:$D, Y$2))</f>
        <v>#REF!</v>
      </c>
      <c r="Z249" s="335" t="e">
        <f>$I249*IF($G249="Pickup", SUMIFS(NewEmisData!J:J, NewEmisData!$A:$A, "Pickup", NewEmisData!$B:$B, $A249, NewEmisData!$C:$C, $H249, NewEmisData!$D:$D, Z$2), SUMIFS(NewEmisData!J:J, NewEmisData!$A:$A, "LDV", NewEmisData!$B:$B, $A249, NewEmisData!$C:$C, $H249, NewEmisData!$D:$D, Z$2))</f>
        <v>#REF!</v>
      </c>
      <c r="AA249" s="335" t="e">
        <f>$I249*IF($G249="Pickup", SUMIFS(NewEmisData!K:K, NewEmisData!$A:$A, "Pickup", NewEmisData!$B:$B, $A249, NewEmisData!$C:$C, $H249, NewEmisData!$D:$D, AA$2), SUMIFS(NewEmisData!K:K, NewEmisData!$A:$A, "LDV", NewEmisData!$B:$B, $A249, NewEmisData!$C:$C, $H249, NewEmisData!$D:$D, AA$2))</f>
        <v>#REF!</v>
      </c>
      <c r="AB249" s="335" t="e">
        <f>$I249*IF($G249="Pickup", SUMIFS(NewEmisData!L:L, NewEmisData!$A:$A, "Pickup", NewEmisData!$B:$B, $A249, NewEmisData!$C:$C, $H249, NewEmisData!$D:$D, AB$2), SUMIFS(NewEmisData!L:L, NewEmisData!$A:$A, "LDV", NewEmisData!$B:$B, $A249, NewEmisData!$C:$C, $H249, NewEmisData!$D:$D, AB$2))</f>
        <v>#REF!</v>
      </c>
      <c r="AC249" s="335" t="e">
        <f>$I249*IF($G249="Pickup", SUMIFS(NewEmisData!M:M, NewEmisData!$A:$A, "Pickup", NewEmisData!$B:$B, $A249, NewEmisData!$C:$C, $H249, NewEmisData!$D:$D, AC$2), SUMIFS(NewEmisData!M:M, NewEmisData!$A:$A, "LDV", NewEmisData!$B:$B, $A249, NewEmisData!$C:$C, $H249, NewEmisData!$D:$D, AC$2))</f>
        <v>#REF!</v>
      </c>
      <c r="AD249" s="335">
        <v>2.7793532763781534E-2</v>
      </c>
      <c r="AE249" s="335" t="e">
        <f>$I249*IF($G249="Pickup", SUMIFS(NewEmisData!E:E, NewEmisData!$A:$A, "Pickup", NewEmisData!$B:$B, $A249, NewEmisData!$C:$C, $H249, NewEmisData!$D:$D, AE$2), SUMIFS(NewEmisData!E:E, NewEmisData!$A:$A, "LDV", NewEmisData!$B:$B, $A249, NewEmisData!$C:$C, $H249, NewEmisData!$D:$D, AE$2))</f>
        <v>#REF!</v>
      </c>
      <c r="AF249" s="335" t="e">
        <f>$I249*IF($G249="Pickup", SUMIFS(NewEmisData!F:F, NewEmisData!$A:$A, "Pickup", NewEmisData!$B:$B, $A249, NewEmisData!$C:$C, $H249, NewEmisData!$D:$D, AF$2), SUMIFS(NewEmisData!F:F, NewEmisData!$A:$A, "LDV", NewEmisData!$B:$B, $A249, NewEmisData!$C:$C, $H249, NewEmisData!$D:$D, AF$2))</f>
        <v>#REF!</v>
      </c>
      <c r="AG249" s="335" t="e">
        <f>$I249*IF($G249="Pickup", SUMIFS(NewEmisData!G:G, NewEmisData!$A:$A, "Pickup", NewEmisData!$B:$B, $A249, NewEmisData!$C:$C, $H249, NewEmisData!$D:$D, AG$2), SUMIFS(NewEmisData!G:G, NewEmisData!$A:$A, "LDV", NewEmisData!$B:$B, $A249, NewEmisData!$C:$C, $H249, NewEmisData!$D:$D, AG$2))</f>
        <v>#REF!</v>
      </c>
      <c r="AH249" s="335" t="e">
        <f>$I249*IF($G249="Pickup", SUMIFS(NewEmisData!H:H, NewEmisData!$A:$A, "Pickup", NewEmisData!$B:$B, $A249, NewEmisData!$C:$C, $H249, NewEmisData!$D:$D, AH$2), SUMIFS(NewEmisData!H:H, NewEmisData!$A:$A, "LDV", NewEmisData!$B:$B, $A249, NewEmisData!$C:$C, $H249, NewEmisData!$D:$D, AH$2))</f>
        <v>#REF!</v>
      </c>
      <c r="AI249" s="335" t="e">
        <f>$I249*IF($G249="Pickup", SUMIFS(NewEmisData!I:I, NewEmisData!$A:$A, "Pickup", NewEmisData!$B:$B, $A249, NewEmisData!$C:$C, $H249, NewEmisData!$D:$D, AI$2), SUMIFS(NewEmisData!I:I, NewEmisData!$A:$A, "LDV", NewEmisData!$B:$B, $A249, NewEmisData!$C:$C, $H249, NewEmisData!$D:$D, AI$2))</f>
        <v>#REF!</v>
      </c>
      <c r="AJ249" s="335" t="e">
        <f>$I249*IF($G249="Pickup", SUMIFS(NewEmisData!J:J, NewEmisData!$A:$A, "Pickup", NewEmisData!$B:$B, $A249, NewEmisData!$C:$C, $H249, NewEmisData!$D:$D, AJ$2), SUMIFS(NewEmisData!J:J, NewEmisData!$A:$A, "LDV", NewEmisData!$B:$B, $A249, NewEmisData!$C:$C, $H249, NewEmisData!$D:$D, AJ$2))</f>
        <v>#REF!</v>
      </c>
      <c r="AK249" s="335" t="e">
        <f>$I249*IF($G249="Pickup", SUMIFS(NewEmisData!K:K, NewEmisData!$A:$A, "Pickup", NewEmisData!$B:$B, $A249, NewEmisData!$C:$C, $H249, NewEmisData!$D:$D, AK$2), SUMIFS(NewEmisData!K:K, NewEmisData!$A:$A, "LDV", NewEmisData!$B:$B, $A249, NewEmisData!$C:$C, $H249, NewEmisData!$D:$D, AK$2))</f>
        <v>#REF!</v>
      </c>
      <c r="AL249" s="335" t="e">
        <f>$I249*IF($G249="Pickup", SUMIFS(NewEmisData!L:L, NewEmisData!$A:$A, "Pickup", NewEmisData!$B:$B, $A249, NewEmisData!$C:$C, $H249, NewEmisData!$D:$D, AL$2), SUMIFS(NewEmisData!L:L, NewEmisData!$A:$A, "LDV", NewEmisData!$B:$B, $A249, NewEmisData!$C:$C, $H249, NewEmisData!$D:$D, AL$2))</f>
        <v>#REF!</v>
      </c>
      <c r="AM249" s="335" t="e">
        <f>$I249*IF($G249="Pickup", SUMIFS(NewEmisData!M:M, NewEmisData!$A:$A, "Pickup", NewEmisData!$B:$B, $A249, NewEmisData!$C:$C, $H249, NewEmisData!$D:$D, AM$2), SUMIFS(NewEmisData!M:M, NewEmisData!$A:$A, "LDV", NewEmisData!$B:$B, $A249, NewEmisData!$C:$C, $H249, NewEmisData!$D:$D, AM$2))</f>
        <v>#REF!</v>
      </c>
      <c r="AN249" s="335">
        <v>6.5209922294522864E-4</v>
      </c>
      <c r="AO249" s="335" t="e">
        <f>$I249*IF($G249="Pickup", SUMIFS(NewEmisData!E:E, NewEmisData!$A:$A, "Pickup", NewEmisData!$B:$B, $A249, NewEmisData!$C:$C, $H249, NewEmisData!$D:$D, AO$2), SUMIFS(NewEmisData!E:E, NewEmisData!$A:$A, "LDV", NewEmisData!$B:$B, $A249, NewEmisData!$C:$C, $H249, NewEmisData!$D:$D, AO$2))</f>
        <v>#REF!</v>
      </c>
      <c r="AP249" s="335" t="e">
        <f>$I249*IF($G249="Pickup", SUMIFS(NewEmisData!F:F, NewEmisData!$A:$A, "Pickup", NewEmisData!$B:$B, $A249, NewEmisData!$C:$C, $H249, NewEmisData!$D:$D, AP$2), SUMIFS(NewEmisData!F:F, NewEmisData!$A:$A, "LDV", NewEmisData!$B:$B, $A249, NewEmisData!$C:$C, $H249, NewEmisData!$D:$D, AP$2))</f>
        <v>#REF!</v>
      </c>
      <c r="AQ249" s="335" t="e">
        <f>$I249*IF($G249="Pickup", SUMIFS(NewEmisData!G:G, NewEmisData!$A:$A, "Pickup", NewEmisData!$B:$B, $A249, NewEmisData!$C:$C, $H249, NewEmisData!$D:$D, AQ$2), SUMIFS(NewEmisData!G:G, NewEmisData!$A:$A, "LDV", NewEmisData!$B:$B, $A249, NewEmisData!$C:$C, $H249, NewEmisData!$D:$D, AQ$2))</f>
        <v>#REF!</v>
      </c>
      <c r="AR249" s="335" t="e">
        <f>$I249*IF($G249="Pickup", SUMIFS(NewEmisData!H:H, NewEmisData!$A:$A, "Pickup", NewEmisData!$B:$B, $A249, NewEmisData!$C:$C, $H249, NewEmisData!$D:$D, AR$2), SUMIFS(NewEmisData!H:H, NewEmisData!$A:$A, "LDV", NewEmisData!$B:$B, $A249, NewEmisData!$C:$C, $H249, NewEmisData!$D:$D, AR$2))</f>
        <v>#REF!</v>
      </c>
      <c r="AS249" s="335" t="e">
        <f>$I249*IF($G249="Pickup", SUMIFS(NewEmisData!I:I, NewEmisData!$A:$A, "Pickup", NewEmisData!$B:$B, $A249, NewEmisData!$C:$C, $H249, NewEmisData!$D:$D, AS$2), SUMIFS(NewEmisData!I:I, NewEmisData!$A:$A, "LDV", NewEmisData!$B:$B, $A249, NewEmisData!$C:$C, $H249, NewEmisData!$D:$D, AS$2))</f>
        <v>#REF!</v>
      </c>
      <c r="AT249" s="335" t="e">
        <f>$I249*IF($G249="Pickup", SUMIFS(NewEmisData!J:J, NewEmisData!$A:$A, "Pickup", NewEmisData!$B:$B, $A249, NewEmisData!$C:$C, $H249, NewEmisData!$D:$D, AT$2), SUMIFS(NewEmisData!J:J, NewEmisData!$A:$A, "LDV", NewEmisData!$B:$B, $A249, NewEmisData!$C:$C, $H249, NewEmisData!$D:$D, AT$2))</f>
        <v>#REF!</v>
      </c>
      <c r="AU249" s="335" t="e">
        <f>$I249*IF($G249="Pickup", SUMIFS(NewEmisData!K:K, NewEmisData!$A:$A, "Pickup", NewEmisData!$B:$B, $A249, NewEmisData!$C:$C, $H249, NewEmisData!$D:$D, AU$2), SUMIFS(NewEmisData!K:K, NewEmisData!$A:$A, "LDV", NewEmisData!$B:$B, $A249, NewEmisData!$C:$C, $H249, NewEmisData!$D:$D, AU$2))</f>
        <v>#REF!</v>
      </c>
      <c r="AV249" s="335" t="e">
        <f>$I249*IF($G249="Pickup", SUMIFS(NewEmisData!L:L, NewEmisData!$A:$A, "Pickup", NewEmisData!$B:$B, $A249, NewEmisData!$C:$C, $H249, NewEmisData!$D:$D, AV$2), SUMIFS(NewEmisData!L:L, NewEmisData!$A:$A, "LDV", NewEmisData!$B:$B, $A249, NewEmisData!$C:$C, $H249, NewEmisData!$D:$D, AV$2))</f>
        <v>#REF!</v>
      </c>
      <c r="AW249" s="335" t="e">
        <f>$I249*IF($G249="Pickup", SUMIFS(NewEmisData!M:M, NewEmisData!$A:$A, "Pickup", NewEmisData!$B:$B, $A249, NewEmisData!$C:$C, $H249, NewEmisData!$D:$D, AW$2), SUMIFS(NewEmisData!M:M, NewEmisData!$A:$A, "LDV", NewEmisData!$B:$B, $A249, NewEmisData!$C:$C, $H249, NewEmisData!$D:$D, AW$2))</f>
        <v>#REF!</v>
      </c>
      <c r="AX249" s="335">
        <v>1.6474269461833946E-2</v>
      </c>
      <c r="AY249" s="335" t="e">
        <f>$I249*IF($G249="Pickup", SUMIFS(NewEmisData!E:E, NewEmisData!$A:$A, "Pickup", NewEmisData!$B:$B, $A249, NewEmisData!$C:$C, $H249, NewEmisData!$D:$D, AY$2), SUMIFS(NewEmisData!E:E, NewEmisData!$A:$A, "LDV", NewEmisData!$B:$B, $A249, NewEmisData!$C:$C, $H249, NewEmisData!$D:$D, AY$2))</f>
        <v>#REF!</v>
      </c>
      <c r="AZ249" s="335" t="e">
        <f>$I249*IF($G249="Pickup", SUMIFS(NewEmisData!F:F, NewEmisData!$A:$A, "Pickup", NewEmisData!$B:$B, $A249, NewEmisData!$C:$C, $H249, NewEmisData!$D:$D, AZ$2), SUMIFS(NewEmisData!F:F, NewEmisData!$A:$A, "LDV", NewEmisData!$B:$B, $A249, NewEmisData!$C:$C, $H249, NewEmisData!$D:$D, AZ$2))</f>
        <v>#REF!</v>
      </c>
      <c r="BA249" s="335" t="e">
        <f>$I249*IF($G249="Pickup", SUMIFS(NewEmisData!G:G, NewEmisData!$A:$A, "Pickup", NewEmisData!$B:$B, $A249, NewEmisData!$C:$C, $H249, NewEmisData!$D:$D, BA$2), SUMIFS(NewEmisData!G:G, NewEmisData!$A:$A, "LDV", NewEmisData!$B:$B, $A249, NewEmisData!$C:$C, $H249, NewEmisData!$D:$D, BA$2))</f>
        <v>#REF!</v>
      </c>
      <c r="BB249" s="335" t="e">
        <f>$I249*IF($G249="Pickup", SUMIFS(NewEmisData!H:H, NewEmisData!$A:$A, "Pickup", NewEmisData!$B:$B, $A249, NewEmisData!$C:$C, $H249, NewEmisData!$D:$D, BB$2), SUMIFS(NewEmisData!H:H, NewEmisData!$A:$A, "LDV", NewEmisData!$B:$B, $A249, NewEmisData!$C:$C, $H249, NewEmisData!$D:$D, BB$2))</f>
        <v>#REF!</v>
      </c>
      <c r="BC249" s="335" t="e">
        <f>$I249*IF($G249="Pickup", SUMIFS(NewEmisData!I:I, NewEmisData!$A:$A, "Pickup", NewEmisData!$B:$B, $A249, NewEmisData!$C:$C, $H249, NewEmisData!$D:$D, BC$2), SUMIFS(NewEmisData!I:I, NewEmisData!$A:$A, "LDV", NewEmisData!$B:$B, $A249, NewEmisData!$C:$C, $H249, NewEmisData!$D:$D, BC$2))</f>
        <v>#REF!</v>
      </c>
      <c r="BD249" s="335" t="e">
        <f>$I249*IF($G249="Pickup", SUMIFS(NewEmisData!J:J, NewEmisData!$A:$A, "Pickup", NewEmisData!$B:$B, $A249, NewEmisData!$C:$C, $H249, NewEmisData!$D:$D, BD$2), SUMIFS(NewEmisData!J:J, NewEmisData!$A:$A, "LDV", NewEmisData!$B:$B, $A249, NewEmisData!$C:$C, $H249, NewEmisData!$D:$D, BD$2))</f>
        <v>#REF!</v>
      </c>
      <c r="BE249" s="335" t="e">
        <f>$I249*IF($G249="Pickup", SUMIFS(NewEmisData!K:K, NewEmisData!$A:$A, "Pickup", NewEmisData!$B:$B, $A249, NewEmisData!$C:$C, $H249, NewEmisData!$D:$D, BE$2), SUMIFS(NewEmisData!K:K, NewEmisData!$A:$A, "LDV", NewEmisData!$B:$B, $A249, NewEmisData!$C:$C, $H249, NewEmisData!$D:$D, BE$2))</f>
        <v>#REF!</v>
      </c>
      <c r="BF249" s="335" t="e">
        <f>$I249*IF($G249="Pickup", SUMIFS(NewEmisData!L:L, NewEmisData!$A:$A, "Pickup", NewEmisData!$B:$B, $A249, NewEmisData!$C:$C, $H249, NewEmisData!$D:$D, BF$2), SUMIFS(NewEmisData!L:L, NewEmisData!$A:$A, "LDV", NewEmisData!$B:$B, $A249, NewEmisData!$C:$C, $H249, NewEmisData!$D:$D, BF$2))</f>
        <v>#REF!</v>
      </c>
      <c r="BG249" s="335" t="e">
        <f>$I249*IF($G249="Pickup", SUMIFS(NewEmisData!M:M, NewEmisData!$A:$A, "Pickup", NewEmisData!$B:$B, $A249, NewEmisData!$C:$C, $H249, NewEmisData!$D:$D, BG$2), SUMIFS(NewEmisData!M:M, NewEmisData!$A:$A, "LDV", NewEmisData!$B:$B, $A249, NewEmisData!$C:$C, $H249, NewEmisData!$D:$D, BG$2))</f>
        <v>#REF!</v>
      </c>
      <c r="BH249" s="335">
        <v>3.3013063031130216E-3</v>
      </c>
      <c r="BI249" s="335" t="e">
        <f>$I249*IF($G249="Pickup", SUMIFS(NewEmisData!E:E, NewEmisData!$A:$A, "Pickup", NewEmisData!$B:$B, $A249, NewEmisData!$C:$C, $H249, NewEmisData!$D:$D, BI$2), SUMIFS(NewEmisData!E:E, NewEmisData!$A:$A, "LDV", NewEmisData!$B:$B, $A249, NewEmisData!$C:$C, $H249, NewEmisData!$D:$D, BI$2))</f>
        <v>#REF!</v>
      </c>
      <c r="BJ249" s="335" t="e">
        <f>$I249*IF($G249="Pickup", SUMIFS(NewEmisData!F:F, NewEmisData!$A:$A, "Pickup", NewEmisData!$B:$B, $A249, NewEmisData!$C:$C, $H249, NewEmisData!$D:$D, BJ$2), SUMIFS(NewEmisData!F:F, NewEmisData!$A:$A, "LDV", NewEmisData!$B:$B, $A249, NewEmisData!$C:$C, $H249, NewEmisData!$D:$D, BJ$2))</f>
        <v>#REF!</v>
      </c>
      <c r="BK249" s="335" t="e">
        <f>$I249*IF($G249="Pickup", SUMIFS(NewEmisData!G:G, NewEmisData!$A:$A, "Pickup", NewEmisData!$B:$B, $A249, NewEmisData!$C:$C, $H249, NewEmisData!$D:$D, BK$2), SUMIFS(NewEmisData!G:G, NewEmisData!$A:$A, "LDV", NewEmisData!$B:$B, $A249, NewEmisData!$C:$C, $H249, NewEmisData!$D:$D, BK$2))</f>
        <v>#REF!</v>
      </c>
      <c r="BL249" s="335" t="e">
        <f>$I249*IF($G249="Pickup", SUMIFS(NewEmisData!H:H, NewEmisData!$A:$A, "Pickup", NewEmisData!$B:$B, $A249, NewEmisData!$C:$C, $H249, NewEmisData!$D:$D, BL$2), SUMIFS(NewEmisData!H:H, NewEmisData!$A:$A, "LDV", NewEmisData!$B:$B, $A249, NewEmisData!$C:$C, $H249, NewEmisData!$D:$D, BL$2))</f>
        <v>#REF!</v>
      </c>
      <c r="BM249" s="335" t="e">
        <f>$I249*IF($G249="Pickup", SUMIFS(NewEmisData!I:I, NewEmisData!$A:$A, "Pickup", NewEmisData!$B:$B, $A249, NewEmisData!$C:$C, $H249, NewEmisData!$D:$D, BM$2), SUMIFS(NewEmisData!I:I, NewEmisData!$A:$A, "LDV", NewEmisData!$B:$B, $A249, NewEmisData!$C:$C, $H249, NewEmisData!$D:$D, BM$2))</f>
        <v>#REF!</v>
      </c>
      <c r="BN249" s="335" t="e">
        <f>$I249*IF($G249="Pickup", SUMIFS(NewEmisData!J:J, NewEmisData!$A:$A, "Pickup", NewEmisData!$B:$B, $A249, NewEmisData!$C:$C, $H249, NewEmisData!$D:$D, BN$2), SUMIFS(NewEmisData!J:J, NewEmisData!$A:$A, "LDV", NewEmisData!$B:$B, $A249, NewEmisData!$C:$C, $H249, NewEmisData!$D:$D, BN$2))</f>
        <v>#REF!</v>
      </c>
      <c r="BO249" s="335" t="e">
        <f>$I249*IF($G249="Pickup", SUMIFS(NewEmisData!K:K, NewEmisData!$A:$A, "Pickup", NewEmisData!$B:$B, $A249, NewEmisData!$C:$C, $H249, NewEmisData!$D:$D, BO$2), SUMIFS(NewEmisData!K:K, NewEmisData!$A:$A, "LDV", NewEmisData!$B:$B, $A249, NewEmisData!$C:$C, $H249, NewEmisData!$D:$D, BO$2))</f>
        <v>#REF!</v>
      </c>
      <c r="BP249" s="335" t="e">
        <f>$I249*IF($G249="Pickup", SUMIFS(NewEmisData!L:L, NewEmisData!$A:$A, "Pickup", NewEmisData!$B:$B, $A249, NewEmisData!$C:$C, $H249, NewEmisData!$D:$D, BP$2), SUMIFS(NewEmisData!L:L, NewEmisData!$A:$A, "LDV", NewEmisData!$B:$B, $A249, NewEmisData!$C:$C, $H249, NewEmisData!$D:$D, BP$2))</f>
        <v>#REF!</v>
      </c>
      <c r="BQ249" s="335" t="e">
        <f>$I249*IF($G249="Pickup", SUMIFS(NewEmisData!M:M, NewEmisData!$A:$A, "Pickup", NewEmisData!$B:$B, $A249, NewEmisData!$C:$C, $H249, NewEmisData!$D:$D, BQ$2), SUMIFS(NewEmisData!M:M, NewEmisData!$A:$A, "LDV", NewEmisData!$B:$B, $A249, NewEmisData!$C:$C, $H249, NewEmisData!$D:$D, BQ$2))</f>
        <v>#REF!</v>
      </c>
      <c r="BR249" s="335">
        <v>0.78110008391107422</v>
      </c>
      <c r="BS249" s="335" t="e">
        <f>$I249*IF($G249="Pickup", SUMIFS(NewEmisData!E:E, NewEmisData!$A:$A, "Pickup", NewEmisData!$B:$B, $A249, NewEmisData!$C:$C, $H249, NewEmisData!$D:$D, BS$2), SUMIFS(NewEmisData!E:E, NewEmisData!$A:$A, "LDV", NewEmisData!$B:$B, $A249, NewEmisData!$C:$C, $H249, NewEmisData!$D:$D, BS$2))</f>
        <v>#REF!</v>
      </c>
      <c r="BT249" s="335" t="e">
        <f>$I249*IF($G249="Pickup", SUMIFS(NewEmisData!F:F, NewEmisData!$A:$A, "Pickup", NewEmisData!$B:$B, $A249, NewEmisData!$C:$C, $H249, NewEmisData!$D:$D, BT$2), SUMIFS(NewEmisData!F:F, NewEmisData!$A:$A, "LDV", NewEmisData!$B:$B, $A249, NewEmisData!$C:$C, $H249, NewEmisData!$D:$D, BT$2))</f>
        <v>#REF!</v>
      </c>
      <c r="BU249" s="335" t="e">
        <f>$I249*IF($G249="Pickup", SUMIFS(NewEmisData!G:G, NewEmisData!$A:$A, "Pickup", NewEmisData!$B:$B, $A249, NewEmisData!$C:$C, $H249, NewEmisData!$D:$D, BU$2), SUMIFS(NewEmisData!G:G, NewEmisData!$A:$A, "LDV", NewEmisData!$B:$B, $A249, NewEmisData!$C:$C, $H249, NewEmisData!$D:$D, BU$2))</f>
        <v>#REF!</v>
      </c>
      <c r="BV249" s="335" t="e">
        <f>$I249*IF($G249="Pickup", SUMIFS(NewEmisData!H:H, NewEmisData!$A:$A, "Pickup", NewEmisData!$B:$B, $A249, NewEmisData!$C:$C, $H249, NewEmisData!$D:$D, BV$2), SUMIFS(NewEmisData!H:H, NewEmisData!$A:$A, "LDV", NewEmisData!$B:$B, $A249, NewEmisData!$C:$C, $H249, NewEmisData!$D:$D, BV$2))</f>
        <v>#REF!</v>
      </c>
      <c r="BW249" s="335" t="e">
        <f>$I249*IF($G249="Pickup", SUMIFS(NewEmisData!I:I, NewEmisData!$A:$A, "Pickup", NewEmisData!$B:$B, $A249, NewEmisData!$C:$C, $H249, NewEmisData!$D:$D, BW$2), SUMIFS(NewEmisData!I:I, NewEmisData!$A:$A, "LDV", NewEmisData!$B:$B, $A249, NewEmisData!$C:$C, $H249, NewEmisData!$D:$D, BW$2))</f>
        <v>#REF!</v>
      </c>
      <c r="BX249" s="335" t="e">
        <f>$I249*IF($G249="Pickup", SUMIFS(NewEmisData!J:J, NewEmisData!$A:$A, "Pickup", NewEmisData!$B:$B, $A249, NewEmisData!$C:$C, $H249, NewEmisData!$D:$D, BX$2), SUMIFS(NewEmisData!J:J, NewEmisData!$A:$A, "LDV", NewEmisData!$B:$B, $A249, NewEmisData!$C:$C, $H249, NewEmisData!$D:$D, BX$2))</f>
        <v>#REF!</v>
      </c>
      <c r="BY249" s="335" t="e">
        <f>$I249*IF($G249="Pickup", SUMIFS(NewEmisData!K:K, NewEmisData!$A:$A, "Pickup", NewEmisData!$B:$B, $A249, NewEmisData!$C:$C, $H249, NewEmisData!$D:$D, BY$2), SUMIFS(NewEmisData!K:K, NewEmisData!$A:$A, "LDV", NewEmisData!$B:$B, $A249, NewEmisData!$C:$C, $H249, NewEmisData!$D:$D, BY$2))</f>
        <v>#REF!</v>
      </c>
      <c r="BZ249" s="335" t="e">
        <f>$I249*IF($G249="Pickup", SUMIFS(NewEmisData!L:L, NewEmisData!$A:$A, "Pickup", NewEmisData!$B:$B, $A249, NewEmisData!$C:$C, $H249, NewEmisData!$D:$D, BZ$2), SUMIFS(NewEmisData!L:L, NewEmisData!$A:$A, "LDV", NewEmisData!$B:$B, $A249, NewEmisData!$C:$C, $H249, NewEmisData!$D:$D, BZ$2))</f>
        <v>#REF!</v>
      </c>
      <c r="CA249" s="335" t="e">
        <f>$I249*IF($G249="Pickup", SUMIFS(NewEmisData!M:M, NewEmisData!$A:$A, "Pickup", NewEmisData!$B:$B, $A249, NewEmisData!$C:$C, $H249, NewEmisData!$D:$D, CA$2), SUMIFS(NewEmisData!M:M, NewEmisData!$A:$A, "LDV", NewEmisData!$B:$B, $A249, NewEmisData!$C:$C, $H249, NewEmisData!$D:$D, CA$2))</f>
        <v>#REF!</v>
      </c>
      <c r="CB249" s="335">
        <v>5.6479234488476554E-2</v>
      </c>
      <c r="CC249" s="335" t="e">
        <f>$I249*IF($G249="Pickup", SUMIFS(NewEmisData!E:E, NewEmisData!$A:$A, "Pickup", NewEmisData!$B:$B, $A249, NewEmisData!$C:$C, $H249, NewEmisData!$D:$D, CC$2), SUMIFS(NewEmisData!E:E, NewEmisData!$A:$A, "LDV", NewEmisData!$B:$B, $A249, NewEmisData!$C:$C, $H249, NewEmisData!$D:$D, CC$2))</f>
        <v>#REF!</v>
      </c>
      <c r="CD249" s="335" t="e">
        <f>$I249*IF($G249="Pickup", SUMIFS(NewEmisData!F:F, NewEmisData!$A:$A, "Pickup", NewEmisData!$B:$B, $A249, NewEmisData!$C:$C, $H249, NewEmisData!$D:$D, CD$2), SUMIFS(NewEmisData!F:F, NewEmisData!$A:$A, "LDV", NewEmisData!$B:$B, $A249, NewEmisData!$C:$C, $H249, NewEmisData!$D:$D, CD$2))</f>
        <v>#REF!</v>
      </c>
      <c r="CE249" s="335" t="e">
        <f>$I249*IF($G249="Pickup", SUMIFS(NewEmisData!G:G, NewEmisData!$A:$A, "Pickup", NewEmisData!$B:$B, $A249, NewEmisData!$C:$C, $H249, NewEmisData!$D:$D, CE$2), SUMIFS(NewEmisData!G:G, NewEmisData!$A:$A, "LDV", NewEmisData!$B:$B, $A249, NewEmisData!$C:$C, $H249, NewEmisData!$D:$D, CE$2))</f>
        <v>#REF!</v>
      </c>
      <c r="CF249" s="335" t="e">
        <f>$I249*IF($G249="Pickup", SUMIFS(NewEmisData!H:H, NewEmisData!$A:$A, "Pickup", NewEmisData!$B:$B, $A249, NewEmisData!$C:$C, $H249, NewEmisData!$D:$D, CF$2), SUMIFS(NewEmisData!H:H, NewEmisData!$A:$A, "LDV", NewEmisData!$B:$B, $A249, NewEmisData!$C:$C, $H249, NewEmisData!$D:$D, CF$2))</f>
        <v>#REF!</v>
      </c>
      <c r="CG249" s="335" t="e">
        <f>$I249*IF($G249="Pickup", SUMIFS(NewEmisData!I:I, NewEmisData!$A:$A, "Pickup", NewEmisData!$B:$B, $A249, NewEmisData!$C:$C, $H249, NewEmisData!$D:$D, CG$2), SUMIFS(NewEmisData!I:I, NewEmisData!$A:$A, "LDV", NewEmisData!$B:$B, $A249, NewEmisData!$C:$C, $H249, NewEmisData!$D:$D, CG$2))</f>
        <v>#REF!</v>
      </c>
      <c r="CH249" s="335" t="e">
        <f>$I249*IF($G249="Pickup", SUMIFS(NewEmisData!J:J, NewEmisData!$A:$A, "Pickup", NewEmisData!$B:$B, $A249, NewEmisData!$C:$C, $H249, NewEmisData!$D:$D, CH$2), SUMIFS(NewEmisData!J:J, NewEmisData!$A:$A, "LDV", NewEmisData!$B:$B, $A249, NewEmisData!$C:$C, $H249, NewEmisData!$D:$D, CH$2))</f>
        <v>#REF!</v>
      </c>
      <c r="CI249" s="335" t="e">
        <f>$I249*IF($G249="Pickup", SUMIFS(NewEmisData!K:K, NewEmisData!$A:$A, "Pickup", NewEmisData!$B:$B, $A249, NewEmisData!$C:$C, $H249, NewEmisData!$D:$D, CI$2), SUMIFS(NewEmisData!K:K, NewEmisData!$A:$A, "LDV", NewEmisData!$B:$B, $A249, NewEmisData!$C:$C, $H249, NewEmisData!$D:$D, CI$2))</f>
        <v>#REF!</v>
      </c>
      <c r="CJ249" s="335" t="e">
        <f>$I249*IF($G249="Pickup", SUMIFS(NewEmisData!L:L, NewEmisData!$A:$A, "Pickup", NewEmisData!$B:$B, $A249, NewEmisData!$C:$C, $H249, NewEmisData!$D:$D, CJ$2), SUMIFS(NewEmisData!L:L, NewEmisData!$A:$A, "LDV", NewEmisData!$B:$B, $A249, NewEmisData!$C:$C, $H249, NewEmisData!$D:$D, CJ$2))</f>
        <v>#REF!</v>
      </c>
      <c r="CK249" s="335" t="e">
        <f>$I249*IF($G249="Pickup", SUMIFS(NewEmisData!M:M, NewEmisData!$A:$A, "Pickup", NewEmisData!$B:$B, $A249, NewEmisData!$C:$C, $H249, NewEmisData!$D:$D, CK$2), SUMIFS(NewEmisData!M:M, NewEmisData!$A:$A, "LDV", NewEmisData!$B:$B, $A249, NewEmisData!$C:$C, $H249, NewEmisData!$D:$D, CK$2))</f>
        <v>#REF!</v>
      </c>
      <c r="CL249" s="335">
        <v>1.0423274623124838E-2</v>
      </c>
      <c r="CM249" s="335" t="e">
        <f>$I249*IF($G249="Pickup", SUMIFS(NewEmisData!E:E, NewEmisData!$A:$A, "Pickup", NewEmisData!$B:$B, $A249, NewEmisData!$C:$C, $H249, NewEmisData!$D:$D, CM$2), SUMIFS(NewEmisData!E:E, NewEmisData!$A:$A, "LDV", NewEmisData!$B:$B, $A249, NewEmisData!$C:$C, $H249, NewEmisData!$D:$D, CM$2))</f>
        <v>#REF!</v>
      </c>
      <c r="CN249" s="335" t="e">
        <f>$I249*IF($G249="Pickup", SUMIFS(NewEmisData!F:F, NewEmisData!$A:$A, "Pickup", NewEmisData!$B:$B, $A249, NewEmisData!$C:$C, $H249, NewEmisData!$D:$D, CN$2), SUMIFS(NewEmisData!F:F, NewEmisData!$A:$A, "LDV", NewEmisData!$B:$B, $A249, NewEmisData!$C:$C, $H249, NewEmisData!$D:$D, CN$2))</f>
        <v>#REF!</v>
      </c>
      <c r="CO249" s="335" t="e">
        <f>$I249*IF($G249="Pickup", SUMIFS(NewEmisData!G:G, NewEmisData!$A:$A, "Pickup", NewEmisData!$B:$B, $A249, NewEmisData!$C:$C, $H249, NewEmisData!$D:$D, CO$2), SUMIFS(NewEmisData!G:G, NewEmisData!$A:$A, "LDV", NewEmisData!$B:$B, $A249, NewEmisData!$C:$C, $H249, NewEmisData!$D:$D, CO$2))</f>
        <v>#REF!</v>
      </c>
      <c r="CP249" s="335" t="e">
        <f>$I249*IF($G249="Pickup", SUMIFS(NewEmisData!H:H, NewEmisData!$A:$A, "Pickup", NewEmisData!$B:$B, $A249, NewEmisData!$C:$C, $H249, NewEmisData!$D:$D, CP$2), SUMIFS(NewEmisData!H:H, NewEmisData!$A:$A, "LDV", NewEmisData!$B:$B, $A249, NewEmisData!$C:$C, $H249, NewEmisData!$D:$D, CP$2))</f>
        <v>#REF!</v>
      </c>
      <c r="CQ249" s="335" t="e">
        <f>$I249*IF($G249="Pickup", SUMIFS(NewEmisData!I:I, NewEmisData!$A:$A, "Pickup", NewEmisData!$B:$B, $A249, NewEmisData!$C:$C, $H249, NewEmisData!$D:$D, CQ$2), SUMIFS(NewEmisData!I:I, NewEmisData!$A:$A, "LDV", NewEmisData!$B:$B, $A249, NewEmisData!$C:$C, $H249, NewEmisData!$D:$D, CQ$2))</f>
        <v>#REF!</v>
      </c>
      <c r="CR249" s="335" t="e">
        <f>$I249*IF($G249="Pickup", SUMIFS(NewEmisData!J:J, NewEmisData!$A:$A, "Pickup", NewEmisData!$B:$B, $A249, NewEmisData!$C:$C, $H249, NewEmisData!$D:$D, CR$2), SUMIFS(NewEmisData!J:J, NewEmisData!$A:$A, "LDV", NewEmisData!$B:$B, $A249, NewEmisData!$C:$C, $H249, NewEmisData!$D:$D, CR$2))</f>
        <v>#REF!</v>
      </c>
      <c r="CS249" s="335" t="e">
        <f>$I249*IF($G249="Pickup", SUMIFS(NewEmisData!K:K, NewEmisData!$A:$A, "Pickup", NewEmisData!$B:$B, $A249, NewEmisData!$C:$C, $H249, NewEmisData!$D:$D, CS$2), SUMIFS(NewEmisData!K:K, NewEmisData!$A:$A, "LDV", NewEmisData!$B:$B, $A249, NewEmisData!$C:$C, $H249, NewEmisData!$D:$D, CS$2))</f>
        <v>#REF!</v>
      </c>
      <c r="CT249" s="335" t="e">
        <f>$I249*IF($G249="Pickup", SUMIFS(NewEmisData!L:L, NewEmisData!$A:$A, "Pickup", NewEmisData!$B:$B, $A249, NewEmisData!$C:$C, $H249, NewEmisData!$D:$D, CT$2), SUMIFS(NewEmisData!L:L, NewEmisData!$A:$A, "LDV", NewEmisData!$B:$B, $A249, NewEmisData!$C:$C, $H249, NewEmisData!$D:$D, CT$2))</f>
        <v>#REF!</v>
      </c>
      <c r="CU249" s="335" t="e">
        <f>$I249*IF($G249="Pickup", SUMIFS(NewEmisData!M:M, NewEmisData!$A:$A, "Pickup", NewEmisData!$B:$B, $A249, NewEmisData!$C:$C, $H249, NewEmisData!$D:$D, CU$2), SUMIFS(NewEmisData!M:M, NewEmisData!$A:$A, "LDV", NewEmisData!$B:$B, $A249, NewEmisData!$C:$C, $H249, NewEmisData!$D:$D, CU$2))</f>
        <v>#REF!</v>
      </c>
      <c r="CV249" s="335">
        <v>2.6015343970621305E-3</v>
      </c>
      <c r="CW249" s="335">
        <v>1.5224023337560854E-3</v>
      </c>
      <c r="CX249" s="335">
        <v>9.4329543603841103E-4</v>
      </c>
      <c r="CY249" s="335">
        <v>7.7851342427622471E-4</v>
      </c>
      <c r="CZ249" s="335">
        <v>6.216091708061191E-4</v>
      </c>
      <c r="DA249" s="335">
        <v>4.626125933140988E-4</v>
      </c>
      <c r="DB249" s="335">
        <v>3.6154728298012467E-4</v>
      </c>
      <c r="DC249" s="335">
        <v>3.4470353435303938E-4</v>
      </c>
      <c r="DD249" s="335">
        <v>3.4220742143079865E-4</v>
      </c>
      <c r="DE249" s="335">
        <v>3.4317308698443046E-4</v>
      </c>
      <c r="DF249" s="335">
        <v>3.4317308698443046E-4</v>
      </c>
      <c r="DG249" s="335" t="e">
        <f>$I249*IF($G249="Pickup", SUMIFS(NewEmisData!E:E, NewEmisData!$A:$A, "Pickup", NewEmisData!$B:$B, $A249, NewEmisData!$C:$C, $H249, NewEmisData!$D:$D, DG$2), SUMIFS(NewEmisData!E:E, NewEmisData!$A:$A, "LDV", NewEmisData!$B:$B, $A249, NewEmisData!$C:$C, $H249, NewEmisData!$D:$D, DG$2))</f>
        <v>#REF!</v>
      </c>
      <c r="DH249" s="335" t="e">
        <f>$I249*IF($G249="Pickup", SUMIFS(NewEmisData!F:F, NewEmisData!$A:$A, "Pickup", NewEmisData!$B:$B, $A249, NewEmisData!$C:$C, $H249, NewEmisData!$D:$D, DH$2), SUMIFS(NewEmisData!F:F, NewEmisData!$A:$A, "LDV", NewEmisData!$B:$B, $A249, NewEmisData!$C:$C, $H249, NewEmisData!$D:$D, DH$2))</f>
        <v>#REF!</v>
      </c>
      <c r="DI249" s="335" t="e">
        <f>$I249*IF($G249="Pickup", SUMIFS(NewEmisData!G:G, NewEmisData!$A:$A, "Pickup", NewEmisData!$B:$B, $A249, NewEmisData!$C:$C, $H249, NewEmisData!$D:$D, DI$2), SUMIFS(NewEmisData!G:G, NewEmisData!$A:$A, "LDV", NewEmisData!$B:$B, $A249, NewEmisData!$C:$C, $H249, NewEmisData!$D:$D, DI$2))</f>
        <v>#REF!</v>
      </c>
      <c r="DJ249" s="335" t="e">
        <f>$I249*IF($G249="Pickup", SUMIFS(NewEmisData!H:H, NewEmisData!$A:$A, "Pickup", NewEmisData!$B:$B, $A249, NewEmisData!$C:$C, $H249, NewEmisData!$D:$D, DJ$2), SUMIFS(NewEmisData!H:H, NewEmisData!$A:$A, "LDV", NewEmisData!$B:$B, $A249, NewEmisData!$C:$C, $H249, NewEmisData!$D:$D, DJ$2))</f>
        <v>#REF!</v>
      </c>
      <c r="DK249" s="335" t="e">
        <f>$I249*IF($G249="Pickup", SUMIFS(NewEmisData!I:I, NewEmisData!$A:$A, "Pickup", NewEmisData!$B:$B, $A249, NewEmisData!$C:$C, $H249, NewEmisData!$D:$D, DK$2), SUMIFS(NewEmisData!I:I, NewEmisData!$A:$A, "LDV", NewEmisData!$B:$B, $A249, NewEmisData!$C:$C, $H249, NewEmisData!$D:$D, DK$2))</f>
        <v>#REF!</v>
      </c>
      <c r="DL249" s="335" t="e">
        <f>$I249*IF($G249="Pickup", SUMIFS(NewEmisData!J:J, NewEmisData!$A:$A, "Pickup", NewEmisData!$B:$B, $A249, NewEmisData!$C:$C, $H249, NewEmisData!$D:$D, DL$2), SUMIFS(NewEmisData!J:J, NewEmisData!$A:$A, "LDV", NewEmisData!$B:$B, $A249, NewEmisData!$C:$C, $H249, NewEmisData!$D:$D, DL$2))</f>
        <v>#REF!</v>
      </c>
      <c r="DM249" s="335" t="e">
        <f>$I249*IF($G249="Pickup", SUMIFS(NewEmisData!K:K, NewEmisData!$A:$A, "Pickup", NewEmisData!$B:$B, $A249, NewEmisData!$C:$C, $H249, NewEmisData!$D:$D, DM$2), SUMIFS(NewEmisData!K:K, NewEmisData!$A:$A, "LDV", NewEmisData!$B:$B, $A249, NewEmisData!$C:$C, $H249, NewEmisData!$D:$D, DM$2))</f>
        <v>#REF!</v>
      </c>
      <c r="DN249" s="335" t="e">
        <f>$I249*IF($G249="Pickup", SUMIFS(NewEmisData!L:L, NewEmisData!$A:$A, "Pickup", NewEmisData!$B:$B, $A249, NewEmisData!$C:$C, $H249, NewEmisData!$D:$D, DN$2), SUMIFS(NewEmisData!L:L, NewEmisData!$A:$A, "LDV", NewEmisData!$B:$B, $A249, NewEmisData!$C:$C, $H249, NewEmisData!$D:$D, DN$2))</f>
        <v>#REF!</v>
      </c>
      <c r="DO249" s="335" t="e">
        <f>$I249*IF($G249="Pickup", SUMIFS(NewEmisData!M:M, NewEmisData!$A:$A, "Pickup", NewEmisData!$B:$B, $A249, NewEmisData!$C:$C, $H249, NewEmisData!$D:$D, DO$2), SUMIFS(NewEmisData!M:M, NewEmisData!$A:$A, "LDV", NewEmisData!$B:$B, $A249, NewEmisData!$C:$C, $H249, NewEmisData!$D:$D, DO$2))</f>
        <v>#REF!</v>
      </c>
      <c r="DP249" s="335">
        <v>6.9343788732754389E-4</v>
      </c>
      <c r="DQ249" s="335" t="e">
        <f>$I249*IF($G249="Pickup", SUMIFS(NewEmisData!E:E, NewEmisData!$A:$A, "Pickup", NewEmisData!$B:$B, $A249, NewEmisData!$C:$C, $H249, NewEmisData!$D:$D, DQ$2), SUMIFS(NewEmisData!E:E, NewEmisData!$A:$A, "LDV", NewEmisData!$B:$B, $A249, NewEmisData!$C:$C, $H249, NewEmisData!$D:$D, DQ$2))</f>
        <v>#REF!</v>
      </c>
      <c r="DR249" s="335" t="e">
        <f>$I249*IF($G249="Pickup", SUMIFS(NewEmisData!F:F, NewEmisData!$A:$A, "Pickup", NewEmisData!$B:$B, $A249, NewEmisData!$C:$C, $H249, NewEmisData!$D:$D, DR$2), SUMIFS(NewEmisData!F:F, NewEmisData!$A:$A, "LDV", NewEmisData!$B:$B, $A249, NewEmisData!$C:$C, $H249, NewEmisData!$D:$D, DR$2))</f>
        <v>#REF!</v>
      </c>
      <c r="DS249" s="335" t="e">
        <f>$I249*IF($G249="Pickup", SUMIFS(NewEmisData!G:G, NewEmisData!$A:$A, "Pickup", NewEmisData!$B:$B, $A249, NewEmisData!$C:$C, $H249, NewEmisData!$D:$D, DS$2), SUMIFS(NewEmisData!G:G, NewEmisData!$A:$A, "LDV", NewEmisData!$B:$B, $A249, NewEmisData!$C:$C, $H249, NewEmisData!$D:$D, DS$2))</f>
        <v>#REF!</v>
      </c>
      <c r="DT249" s="335" t="e">
        <f>$I249*IF($G249="Pickup", SUMIFS(NewEmisData!H:H, NewEmisData!$A:$A, "Pickup", NewEmisData!$B:$B, $A249, NewEmisData!$C:$C, $H249, NewEmisData!$D:$D, DT$2), SUMIFS(NewEmisData!H:H, NewEmisData!$A:$A, "LDV", NewEmisData!$B:$B, $A249, NewEmisData!$C:$C, $H249, NewEmisData!$D:$D, DT$2))</f>
        <v>#REF!</v>
      </c>
      <c r="DU249" s="335" t="e">
        <f>$I249*IF($G249="Pickup", SUMIFS(NewEmisData!I:I, NewEmisData!$A:$A, "Pickup", NewEmisData!$B:$B, $A249, NewEmisData!$C:$C, $H249, NewEmisData!$D:$D, DU$2), SUMIFS(NewEmisData!I:I, NewEmisData!$A:$A, "LDV", NewEmisData!$B:$B, $A249, NewEmisData!$C:$C, $H249, NewEmisData!$D:$D, DU$2))</f>
        <v>#REF!</v>
      </c>
      <c r="DV249" s="335" t="e">
        <f>$I249*IF($G249="Pickup", SUMIFS(NewEmisData!J:J, NewEmisData!$A:$A, "Pickup", NewEmisData!$B:$B, $A249, NewEmisData!$C:$C, $H249, NewEmisData!$D:$D, DV$2), SUMIFS(NewEmisData!J:J, NewEmisData!$A:$A, "LDV", NewEmisData!$B:$B, $A249, NewEmisData!$C:$C, $H249, NewEmisData!$D:$D, DV$2))</f>
        <v>#REF!</v>
      </c>
      <c r="DW249" s="335" t="e">
        <f>$I249*IF($G249="Pickup", SUMIFS(NewEmisData!K:K, NewEmisData!$A:$A, "Pickup", NewEmisData!$B:$B, $A249, NewEmisData!$C:$C, $H249, NewEmisData!$D:$D, DW$2), SUMIFS(NewEmisData!K:K, NewEmisData!$A:$A, "LDV", NewEmisData!$B:$B, $A249, NewEmisData!$C:$C, $H249, NewEmisData!$D:$D, DW$2))</f>
        <v>#REF!</v>
      </c>
      <c r="DX249" s="335" t="e">
        <f>$I249*IF($G249="Pickup", SUMIFS(NewEmisData!L:L, NewEmisData!$A:$A, "Pickup", NewEmisData!$B:$B, $A249, NewEmisData!$C:$C, $H249, NewEmisData!$D:$D, DX$2), SUMIFS(NewEmisData!L:L, NewEmisData!$A:$A, "LDV", NewEmisData!$B:$B, $A249, NewEmisData!$C:$C, $H249, NewEmisData!$D:$D, DX$2))</f>
        <v>#REF!</v>
      </c>
      <c r="DY249" s="335" t="e">
        <f>$I249*IF($G249="Pickup", SUMIFS(NewEmisData!M:M, NewEmisData!$A:$A, "Pickup", NewEmisData!$B:$B, $A249, NewEmisData!$C:$C, $H249, NewEmisData!$D:$D, DY$2), SUMIFS(NewEmisData!M:M, NewEmisData!$A:$A, "LDV", NewEmisData!$B:$B, $A249, NewEmisData!$C:$C, $H249, NewEmisData!$D:$D, DY$2))</f>
        <v>#REF!</v>
      </c>
      <c r="DZ249" s="335">
        <v>2.1675286540927263E-3</v>
      </c>
      <c r="EA249" s="335" t="e">
        <f t="shared" si="350"/>
        <v>#REF!</v>
      </c>
      <c r="EB249" s="335" t="e">
        <f t="shared" si="351"/>
        <v>#REF!</v>
      </c>
      <c r="EC249" s="335" t="e">
        <f t="shared" si="352"/>
        <v>#REF!</v>
      </c>
      <c r="ED249" s="335" t="e">
        <f t="shared" si="353"/>
        <v>#REF!</v>
      </c>
      <c r="EE249" s="335" t="e">
        <f t="shared" si="354"/>
        <v>#REF!</v>
      </c>
      <c r="EF249" s="335" t="e">
        <f t="shared" si="355"/>
        <v>#REF!</v>
      </c>
      <c r="EG249" s="335" t="e">
        <f t="shared" si="356"/>
        <v>#REF!</v>
      </c>
      <c r="EH249" s="335" t="e">
        <f t="shared" si="357"/>
        <v>#REF!</v>
      </c>
      <c r="EI249" s="335" t="e">
        <f t="shared" si="358"/>
        <v>#REF!</v>
      </c>
      <c r="EJ249" s="335">
        <f t="shared" si="359"/>
        <v>0.10346204629432069</v>
      </c>
      <c r="EK249" s="335" t="e">
        <f t="shared" si="360"/>
        <v>#REF!</v>
      </c>
      <c r="EL249" s="335" t="e">
        <f t="shared" si="361"/>
        <v>#REF!</v>
      </c>
      <c r="EM249" s="335" t="e">
        <f t="shared" si="362"/>
        <v>#REF!</v>
      </c>
      <c r="EN249" s="335" t="e">
        <f t="shared" si="363"/>
        <v>#REF!</v>
      </c>
      <c r="EO249" s="335" t="e">
        <f t="shared" si="364"/>
        <v>#REF!</v>
      </c>
      <c r="EP249" s="335" t="e">
        <f t="shared" si="365"/>
        <v>#REF!</v>
      </c>
      <c r="EQ249" s="335" t="e">
        <f t="shared" si="366"/>
        <v>#REF!</v>
      </c>
      <c r="ER249" s="335" t="e">
        <f t="shared" si="367"/>
        <v>#REF!</v>
      </c>
      <c r="ES249" s="335" t="e">
        <f t="shared" si="368"/>
        <v>#REF!</v>
      </c>
      <c r="ET249" s="335">
        <f t="shared" si="369"/>
        <v>2.7793532763781534E-2</v>
      </c>
      <c r="EU249" s="335" t="e">
        <f t="shared" si="370"/>
        <v>#REF!</v>
      </c>
      <c r="EV249" s="335" t="e">
        <f t="shared" si="371"/>
        <v>#REF!</v>
      </c>
      <c r="EW249" s="335" t="e">
        <f t="shared" si="372"/>
        <v>#REF!</v>
      </c>
      <c r="EX249" s="335" t="e">
        <f t="shared" si="373"/>
        <v>#REF!</v>
      </c>
      <c r="EY249" s="335" t="e">
        <f t="shared" si="374"/>
        <v>#REF!</v>
      </c>
      <c r="EZ249" s="335" t="e">
        <f t="shared" si="375"/>
        <v>#REF!</v>
      </c>
      <c r="FA249" s="335" t="e">
        <f t="shared" si="376"/>
        <v>#REF!</v>
      </c>
      <c r="FB249" s="335" t="e">
        <f t="shared" si="377"/>
        <v>#REF!</v>
      </c>
      <c r="FC249" s="335" t="e">
        <f t="shared" si="378"/>
        <v>#REF!</v>
      </c>
      <c r="FD249" s="335">
        <f t="shared" si="379"/>
        <v>6.5209922294522864E-4</v>
      </c>
      <c r="FE249" s="335" t="e">
        <f t="shared" si="380"/>
        <v>#REF!</v>
      </c>
      <c r="FF249" s="335" t="e">
        <f t="shared" si="381"/>
        <v>#REF!</v>
      </c>
      <c r="FG249" s="335" t="e">
        <f t="shared" si="382"/>
        <v>#REF!</v>
      </c>
      <c r="FH249" s="335" t="e">
        <f t="shared" si="383"/>
        <v>#REF!</v>
      </c>
      <c r="FI249" s="335" t="e">
        <f t="shared" si="384"/>
        <v>#REF!</v>
      </c>
      <c r="FJ249" s="335" t="e">
        <f t="shared" si="385"/>
        <v>#REF!</v>
      </c>
      <c r="FK249" s="335" t="e">
        <f t="shared" si="386"/>
        <v>#REF!</v>
      </c>
      <c r="FL249" s="335" t="e">
        <f t="shared" si="387"/>
        <v>#REF!</v>
      </c>
      <c r="FM249" s="335" t="e">
        <f t="shared" si="388"/>
        <v>#REF!</v>
      </c>
      <c r="FN249" s="335">
        <f t="shared" si="389"/>
        <v>1.6474269461833946E-2</v>
      </c>
      <c r="FO249" s="335" t="e">
        <f t="shared" si="390"/>
        <v>#REF!</v>
      </c>
      <c r="FP249" s="335" t="e">
        <f t="shared" si="391"/>
        <v>#REF!</v>
      </c>
      <c r="FQ249" s="335" t="e">
        <f t="shared" si="392"/>
        <v>#REF!</v>
      </c>
      <c r="FR249" s="335" t="e">
        <f t="shared" si="393"/>
        <v>#REF!</v>
      </c>
      <c r="FS249" s="335" t="e">
        <f t="shared" si="394"/>
        <v>#REF!</v>
      </c>
      <c r="FT249" s="335" t="e">
        <f t="shared" si="395"/>
        <v>#REF!</v>
      </c>
      <c r="FU249" s="335" t="e">
        <f t="shared" si="396"/>
        <v>#REF!</v>
      </c>
      <c r="FV249" s="335" t="e">
        <f t="shared" si="397"/>
        <v>#REF!</v>
      </c>
      <c r="FW249" s="335" t="e">
        <f t="shared" si="398"/>
        <v>#REF!</v>
      </c>
      <c r="FX249" s="335">
        <f t="shared" si="399"/>
        <v>3.3013063031130216E-3</v>
      </c>
    </row>
    <row r="250" spans="1:180" x14ac:dyDescent="0.2">
      <c r="A250" s="305" t="str">
        <f>IF(LEFT(TRIM(TechData_All!AJ37),1)="*", _xlfn.CONCAT("*","R2"), "R2")</f>
        <v>R2</v>
      </c>
      <c r="B250" s="305" t="str">
        <f>TechData_All!A37</f>
        <v>TLFGPHEV10</v>
      </c>
      <c r="C250" s="305" t="str">
        <f>TechData_All!C37</f>
        <v>TL.GSL.F.PHEV.2011</v>
      </c>
      <c r="D250" s="301" t="str">
        <f>TechData_All!D37</f>
        <v>bn-vmt, bn-vmt/a</v>
      </c>
      <c r="E250" s="301" t="str">
        <f>TechData_All!E37</f>
        <v>TLGSL</v>
      </c>
      <c r="F250" s="301" t="str">
        <f>TechData_All!F39</f>
        <v>TL</v>
      </c>
      <c r="G250" s="315" t="s">
        <v>818</v>
      </c>
      <c r="H250" s="315" t="s">
        <v>814</v>
      </c>
      <c r="I250" s="321" t="e">
        <f>#REF!</f>
        <v>#REF!</v>
      </c>
      <c r="J250" s="315" t="str">
        <f t="shared" si="400"/>
        <v>Full size car-GSL</v>
      </c>
      <c r="K250" s="335" t="e">
        <f>$I250*IF($G250="Pickup", SUMIFS(NewEmisData!E:E, NewEmisData!$A:$A, "Pickup", NewEmisData!$B:$B, $A250, NewEmisData!$C:$C, $H250, NewEmisData!$D:$D, K$2), SUMIFS(NewEmisData!E:E, NewEmisData!$A:$A, "LDV", NewEmisData!$B:$B, $A250, NewEmisData!$C:$C, $H250, NewEmisData!$D:$D, K$2))</f>
        <v>#REF!</v>
      </c>
      <c r="L250" s="335" t="e">
        <f>$I250*IF($G250="Pickup", SUMIFS(NewEmisData!F:F, NewEmisData!$A:$A, "Pickup", NewEmisData!$B:$B, $A250, NewEmisData!$C:$C, $H250, NewEmisData!$D:$D, L$2), SUMIFS(NewEmisData!F:F, NewEmisData!$A:$A, "LDV", NewEmisData!$B:$B, $A250, NewEmisData!$C:$C, $H250, NewEmisData!$D:$D, L$2))</f>
        <v>#REF!</v>
      </c>
      <c r="M250" s="335" t="e">
        <f>$I250*IF($G250="Pickup", SUMIFS(NewEmisData!G:G, NewEmisData!$A:$A, "Pickup", NewEmisData!$B:$B, $A250, NewEmisData!$C:$C, $H250, NewEmisData!$D:$D, M$2), SUMIFS(NewEmisData!G:G, NewEmisData!$A:$A, "LDV", NewEmisData!$B:$B, $A250, NewEmisData!$C:$C, $H250, NewEmisData!$D:$D, M$2))</f>
        <v>#REF!</v>
      </c>
      <c r="N250" s="335" t="e">
        <f>$I250*IF($G250="Pickup", SUMIFS(NewEmisData!H:H, NewEmisData!$A:$A, "Pickup", NewEmisData!$B:$B, $A250, NewEmisData!$C:$C, $H250, NewEmisData!$D:$D, N$2), SUMIFS(NewEmisData!H:H, NewEmisData!$A:$A, "LDV", NewEmisData!$B:$B, $A250, NewEmisData!$C:$C, $H250, NewEmisData!$D:$D, N$2))</f>
        <v>#REF!</v>
      </c>
      <c r="O250" s="335" t="e">
        <f>$I250*IF($G250="Pickup", SUMIFS(NewEmisData!I:I, NewEmisData!$A:$A, "Pickup", NewEmisData!$B:$B, $A250, NewEmisData!$C:$C, $H250, NewEmisData!$D:$D, O$2), SUMIFS(NewEmisData!I:I, NewEmisData!$A:$A, "LDV", NewEmisData!$B:$B, $A250, NewEmisData!$C:$C, $H250, NewEmisData!$D:$D, O$2))</f>
        <v>#REF!</v>
      </c>
      <c r="P250" s="335" t="e">
        <f>$I250*IF($G250="Pickup", SUMIFS(NewEmisData!J:J, NewEmisData!$A:$A, "Pickup", NewEmisData!$B:$B, $A250, NewEmisData!$C:$C, $H250, NewEmisData!$D:$D, P$2), SUMIFS(NewEmisData!J:J, NewEmisData!$A:$A, "LDV", NewEmisData!$B:$B, $A250, NewEmisData!$C:$C, $H250, NewEmisData!$D:$D, P$2))</f>
        <v>#REF!</v>
      </c>
      <c r="Q250" s="335" t="e">
        <f>$I250*IF($G250="Pickup", SUMIFS(NewEmisData!K:K, NewEmisData!$A:$A, "Pickup", NewEmisData!$B:$B, $A250, NewEmisData!$C:$C, $H250, NewEmisData!$D:$D, Q$2), SUMIFS(NewEmisData!K:K, NewEmisData!$A:$A, "LDV", NewEmisData!$B:$B, $A250, NewEmisData!$C:$C, $H250, NewEmisData!$D:$D, Q$2))</f>
        <v>#REF!</v>
      </c>
      <c r="R250" s="335" t="e">
        <f>$I250*IF($G250="Pickup", SUMIFS(NewEmisData!L:L, NewEmisData!$A:$A, "Pickup", NewEmisData!$B:$B, $A250, NewEmisData!$C:$C, $H250, NewEmisData!$D:$D, R$2), SUMIFS(NewEmisData!L:L, NewEmisData!$A:$A, "LDV", NewEmisData!$B:$B, $A250, NewEmisData!$C:$C, $H250, NewEmisData!$D:$D, R$2))</f>
        <v>#REF!</v>
      </c>
      <c r="S250" s="335" t="e">
        <f>$I250*IF($G250="Pickup", SUMIFS(NewEmisData!M:M, NewEmisData!$A:$A, "Pickup", NewEmisData!$B:$B, $A250, NewEmisData!$C:$C, $H250, NewEmisData!$D:$D, S$2), SUMIFS(NewEmisData!M:M, NewEmisData!$A:$A, "LDV", NewEmisData!$B:$B, $A250, NewEmisData!$C:$C, $H250, NewEmisData!$D:$D, S$2))</f>
        <v>#REF!</v>
      </c>
      <c r="T250" s="335">
        <v>0.10346204629432069</v>
      </c>
      <c r="U250" s="335" t="e">
        <f>$I250*IF($G250="Pickup", SUMIFS(NewEmisData!E:E, NewEmisData!$A:$A, "Pickup", NewEmisData!$B:$B, $A250, NewEmisData!$C:$C, $H250, NewEmisData!$D:$D, U$2), SUMIFS(NewEmisData!E:E, NewEmisData!$A:$A, "LDV", NewEmisData!$B:$B, $A250, NewEmisData!$C:$C, $H250, NewEmisData!$D:$D, U$2))</f>
        <v>#REF!</v>
      </c>
      <c r="V250" s="335" t="e">
        <f>$I250*IF($G250="Pickup", SUMIFS(NewEmisData!F:F, NewEmisData!$A:$A, "Pickup", NewEmisData!$B:$B, $A250, NewEmisData!$C:$C, $H250, NewEmisData!$D:$D, V$2), SUMIFS(NewEmisData!F:F, NewEmisData!$A:$A, "LDV", NewEmisData!$B:$B, $A250, NewEmisData!$C:$C, $H250, NewEmisData!$D:$D, V$2))</f>
        <v>#REF!</v>
      </c>
      <c r="W250" s="335" t="e">
        <f>$I250*IF($G250="Pickup", SUMIFS(NewEmisData!G:G, NewEmisData!$A:$A, "Pickup", NewEmisData!$B:$B, $A250, NewEmisData!$C:$C, $H250, NewEmisData!$D:$D, W$2), SUMIFS(NewEmisData!G:G, NewEmisData!$A:$A, "LDV", NewEmisData!$B:$B, $A250, NewEmisData!$C:$C, $H250, NewEmisData!$D:$D, W$2))</f>
        <v>#REF!</v>
      </c>
      <c r="X250" s="335" t="e">
        <f>$I250*IF($G250="Pickup", SUMIFS(NewEmisData!H:H, NewEmisData!$A:$A, "Pickup", NewEmisData!$B:$B, $A250, NewEmisData!$C:$C, $H250, NewEmisData!$D:$D, X$2), SUMIFS(NewEmisData!H:H, NewEmisData!$A:$A, "LDV", NewEmisData!$B:$B, $A250, NewEmisData!$C:$C, $H250, NewEmisData!$D:$D, X$2))</f>
        <v>#REF!</v>
      </c>
      <c r="Y250" s="335" t="e">
        <f>$I250*IF($G250="Pickup", SUMIFS(NewEmisData!I:I, NewEmisData!$A:$A, "Pickup", NewEmisData!$B:$B, $A250, NewEmisData!$C:$C, $H250, NewEmisData!$D:$D, Y$2), SUMIFS(NewEmisData!I:I, NewEmisData!$A:$A, "LDV", NewEmisData!$B:$B, $A250, NewEmisData!$C:$C, $H250, NewEmisData!$D:$D, Y$2))</f>
        <v>#REF!</v>
      </c>
      <c r="Z250" s="335" t="e">
        <f>$I250*IF($G250="Pickup", SUMIFS(NewEmisData!J:J, NewEmisData!$A:$A, "Pickup", NewEmisData!$B:$B, $A250, NewEmisData!$C:$C, $H250, NewEmisData!$D:$D, Z$2), SUMIFS(NewEmisData!J:J, NewEmisData!$A:$A, "LDV", NewEmisData!$B:$B, $A250, NewEmisData!$C:$C, $H250, NewEmisData!$D:$D, Z$2))</f>
        <v>#REF!</v>
      </c>
      <c r="AA250" s="335" t="e">
        <f>$I250*IF($G250="Pickup", SUMIFS(NewEmisData!K:K, NewEmisData!$A:$A, "Pickup", NewEmisData!$B:$B, $A250, NewEmisData!$C:$C, $H250, NewEmisData!$D:$D, AA$2), SUMIFS(NewEmisData!K:K, NewEmisData!$A:$A, "LDV", NewEmisData!$B:$B, $A250, NewEmisData!$C:$C, $H250, NewEmisData!$D:$D, AA$2))</f>
        <v>#REF!</v>
      </c>
      <c r="AB250" s="335" t="e">
        <f>$I250*IF($G250="Pickup", SUMIFS(NewEmisData!L:L, NewEmisData!$A:$A, "Pickup", NewEmisData!$B:$B, $A250, NewEmisData!$C:$C, $H250, NewEmisData!$D:$D, AB$2), SUMIFS(NewEmisData!L:L, NewEmisData!$A:$A, "LDV", NewEmisData!$B:$B, $A250, NewEmisData!$C:$C, $H250, NewEmisData!$D:$D, AB$2))</f>
        <v>#REF!</v>
      </c>
      <c r="AC250" s="335" t="e">
        <f>$I250*IF($G250="Pickup", SUMIFS(NewEmisData!M:M, NewEmisData!$A:$A, "Pickup", NewEmisData!$B:$B, $A250, NewEmisData!$C:$C, $H250, NewEmisData!$D:$D, AC$2), SUMIFS(NewEmisData!M:M, NewEmisData!$A:$A, "LDV", NewEmisData!$B:$B, $A250, NewEmisData!$C:$C, $H250, NewEmisData!$D:$D, AC$2))</f>
        <v>#REF!</v>
      </c>
      <c r="AD250" s="335">
        <v>2.7793532763781534E-2</v>
      </c>
      <c r="AE250" s="335" t="e">
        <f>$I250*IF($G250="Pickup", SUMIFS(NewEmisData!E:E, NewEmisData!$A:$A, "Pickup", NewEmisData!$B:$B, $A250, NewEmisData!$C:$C, $H250, NewEmisData!$D:$D, AE$2), SUMIFS(NewEmisData!E:E, NewEmisData!$A:$A, "LDV", NewEmisData!$B:$B, $A250, NewEmisData!$C:$C, $H250, NewEmisData!$D:$D, AE$2))</f>
        <v>#REF!</v>
      </c>
      <c r="AF250" s="335" t="e">
        <f>$I250*IF($G250="Pickup", SUMIFS(NewEmisData!F:F, NewEmisData!$A:$A, "Pickup", NewEmisData!$B:$B, $A250, NewEmisData!$C:$C, $H250, NewEmisData!$D:$D, AF$2), SUMIFS(NewEmisData!F:F, NewEmisData!$A:$A, "LDV", NewEmisData!$B:$B, $A250, NewEmisData!$C:$C, $H250, NewEmisData!$D:$D, AF$2))</f>
        <v>#REF!</v>
      </c>
      <c r="AG250" s="335" t="e">
        <f>$I250*IF($G250="Pickup", SUMIFS(NewEmisData!G:G, NewEmisData!$A:$A, "Pickup", NewEmisData!$B:$B, $A250, NewEmisData!$C:$C, $H250, NewEmisData!$D:$D, AG$2), SUMIFS(NewEmisData!G:G, NewEmisData!$A:$A, "LDV", NewEmisData!$B:$B, $A250, NewEmisData!$C:$C, $H250, NewEmisData!$D:$D, AG$2))</f>
        <v>#REF!</v>
      </c>
      <c r="AH250" s="335" t="e">
        <f>$I250*IF($G250="Pickup", SUMIFS(NewEmisData!H:H, NewEmisData!$A:$A, "Pickup", NewEmisData!$B:$B, $A250, NewEmisData!$C:$C, $H250, NewEmisData!$D:$D, AH$2), SUMIFS(NewEmisData!H:H, NewEmisData!$A:$A, "LDV", NewEmisData!$B:$B, $A250, NewEmisData!$C:$C, $H250, NewEmisData!$D:$D, AH$2))</f>
        <v>#REF!</v>
      </c>
      <c r="AI250" s="335" t="e">
        <f>$I250*IF($G250="Pickup", SUMIFS(NewEmisData!I:I, NewEmisData!$A:$A, "Pickup", NewEmisData!$B:$B, $A250, NewEmisData!$C:$C, $H250, NewEmisData!$D:$D, AI$2), SUMIFS(NewEmisData!I:I, NewEmisData!$A:$A, "LDV", NewEmisData!$B:$B, $A250, NewEmisData!$C:$C, $H250, NewEmisData!$D:$D, AI$2))</f>
        <v>#REF!</v>
      </c>
      <c r="AJ250" s="335" t="e">
        <f>$I250*IF($G250="Pickup", SUMIFS(NewEmisData!J:J, NewEmisData!$A:$A, "Pickup", NewEmisData!$B:$B, $A250, NewEmisData!$C:$C, $H250, NewEmisData!$D:$D, AJ$2), SUMIFS(NewEmisData!J:J, NewEmisData!$A:$A, "LDV", NewEmisData!$B:$B, $A250, NewEmisData!$C:$C, $H250, NewEmisData!$D:$D, AJ$2))</f>
        <v>#REF!</v>
      </c>
      <c r="AK250" s="335" t="e">
        <f>$I250*IF($G250="Pickup", SUMIFS(NewEmisData!K:K, NewEmisData!$A:$A, "Pickup", NewEmisData!$B:$B, $A250, NewEmisData!$C:$C, $H250, NewEmisData!$D:$D, AK$2), SUMIFS(NewEmisData!K:K, NewEmisData!$A:$A, "LDV", NewEmisData!$B:$B, $A250, NewEmisData!$C:$C, $H250, NewEmisData!$D:$D, AK$2))</f>
        <v>#REF!</v>
      </c>
      <c r="AL250" s="335" t="e">
        <f>$I250*IF($G250="Pickup", SUMIFS(NewEmisData!L:L, NewEmisData!$A:$A, "Pickup", NewEmisData!$B:$B, $A250, NewEmisData!$C:$C, $H250, NewEmisData!$D:$D, AL$2), SUMIFS(NewEmisData!L:L, NewEmisData!$A:$A, "LDV", NewEmisData!$B:$B, $A250, NewEmisData!$C:$C, $H250, NewEmisData!$D:$D, AL$2))</f>
        <v>#REF!</v>
      </c>
      <c r="AM250" s="335" t="e">
        <f>$I250*IF($G250="Pickup", SUMIFS(NewEmisData!M:M, NewEmisData!$A:$A, "Pickup", NewEmisData!$B:$B, $A250, NewEmisData!$C:$C, $H250, NewEmisData!$D:$D, AM$2), SUMIFS(NewEmisData!M:M, NewEmisData!$A:$A, "LDV", NewEmisData!$B:$B, $A250, NewEmisData!$C:$C, $H250, NewEmisData!$D:$D, AM$2))</f>
        <v>#REF!</v>
      </c>
      <c r="AN250" s="335">
        <v>6.5209922294522864E-4</v>
      </c>
      <c r="AO250" s="335" t="e">
        <f>$I250*IF($G250="Pickup", SUMIFS(NewEmisData!E:E, NewEmisData!$A:$A, "Pickup", NewEmisData!$B:$B, $A250, NewEmisData!$C:$C, $H250, NewEmisData!$D:$D, AO$2), SUMIFS(NewEmisData!E:E, NewEmisData!$A:$A, "LDV", NewEmisData!$B:$B, $A250, NewEmisData!$C:$C, $H250, NewEmisData!$D:$D, AO$2))</f>
        <v>#REF!</v>
      </c>
      <c r="AP250" s="335" t="e">
        <f>$I250*IF($G250="Pickup", SUMIFS(NewEmisData!F:F, NewEmisData!$A:$A, "Pickup", NewEmisData!$B:$B, $A250, NewEmisData!$C:$C, $H250, NewEmisData!$D:$D, AP$2), SUMIFS(NewEmisData!F:F, NewEmisData!$A:$A, "LDV", NewEmisData!$B:$B, $A250, NewEmisData!$C:$C, $H250, NewEmisData!$D:$D, AP$2))</f>
        <v>#REF!</v>
      </c>
      <c r="AQ250" s="335" t="e">
        <f>$I250*IF($G250="Pickup", SUMIFS(NewEmisData!G:G, NewEmisData!$A:$A, "Pickup", NewEmisData!$B:$B, $A250, NewEmisData!$C:$C, $H250, NewEmisData!$D:$D, AQ$2), SUMIFS(NewEmisData!G:G, NewEmisData!$A:$A, "LDV", NewEmisData!$B:$B, $A250, NewEmisData!$C:$C, $H250, NewEmisData!$D:$D, AQ$2))</f>
        <v>#REF!</v>
      </c>
      <c r="AR250" s="335" t="e">
        <f>$I250*IF($G250="Pickup", SUMIFS(NewEmisData!H:H, NewEmisData!$A:$A, "Pickup", NewEmisData!$B:$B, $A250, NewEmisData!$C:$C, $H250, NewEmisData!$D:$D, AR$2), SUMIFS(NewEmisData!H:H, NewEmisData!$A:$A, "LDV", NewEmisData!$B:$B, $A250, NewEmisData!$C:$C, $H250, NewEmisData!$D:$D, AR$2))</f>
        <v>#REF!</v>
      </c>
      <c r="AS250" s="335" t="e">
        <f>$I250*IF($G250="Pickup", SUMIFS(NewEmisData!I:I, NewEmisData!$A:$A, "Pickup", NewEmisData!$B:$B, $A250, NewEmisData!$C:$C, $H250, NewEmisData!$D:$D, AS$2), SUMIFS(NewEmisData!I:I, NewEmisData!$A:$A, "LDV", NewEmisData!$B:$B, $A250, NewEmisData!$C:$C, $H250, NewEmisData!$D:$D, AS$2))</f>
        <v>#REF!</v>
      </c>
      <c r="AT250" s="335" t="e">
        <f>$I250*IF($G250="Pickup", SUMIFS(NewEmisData!J:J, NewEmisData!$A:$A, "Pickup", NewEmisData!$B:$B, $A250, NewEmisData!$C:$C, $H250, NewEmisData!$D:$D, AT$2), SUMIFS(NewEmisData!J:J, NewEmisData!$A:$A, "LDV", NewEmisData!$B:$B, $A250, NewEmisData!$C:$C, $H250, NewEmisData!$D:$D, AT$2))</f>
        <v>#REF!</v>
      </c>
      <c r="AU250" s="335" t="e">
        <f>$I250*IF($G250="Pickup", SUMIFS(NewEmisData!K:K, NewEmisData!$A:$A, "Pickup", NewEmisData!$B:$B, $A250, NewEmisData!$C:$C, $H250, NewEmisData!$D:$D, AU$2), SUMIFS(NewEmisData!K:K, NewEmisData!$A:$A, "LDV", NewEmisData!$B:$B, $A250, NewEmisData!$C:$C, $H250, NewEmisData!$D:$D, AU$2))</f>
        <v>#REF!</v>
      </c>
      <c r="AV250" s="335" t="e">
        <f>$I250*IF($G250="Pickup", SUMIFS(NewEmisData!L:L, NewEmisData!$A:$A, "Pickup", NewEmisData!$B:$B, $A250, NewEmisData!$C:$C, $H250, NewEmisData!$D:$D, AV$2), SUMIFS(NewEmisData!L:L, NewEmisData!$A:$A, "LDV", NewEmisData!$B:$B, $A250, NewEmisData!$C:$C, $H250, NewEmisData!$D:$D, AV$2))</f>
        <v>#REF!</v>
      </c>
      <c r="AW250" s="335" t="e">
        <f>$I250*IF($G250="Pickup", SUMIFS(NewEmisData!M:M, NewEmisData!$A:$A, "Pickup", NewEmisData!$B:$B, $A250, NewEmisData!$C:$C, $H250, NewEmisData!$D:$D, AW$2), SUMIFS(NewEmisData!M:M, NewEmisData!$A:$A, "LDV", NewEmisData!$B:$B, $A250, NewEmisData!$C:$C, $H250, NewEmisData!$D:$D, AW$2))</f>
        <v>#REF!</v>
      </c>
      <c r="AX250" s="335">
        <v>1.6474269461833946E-2</v>
      </c>
      <c r="AY250" s="335" t="e">
        <f>$I250*IF($G250="Pickup", SUMIFS(NewEmisData!E:E, NewEmisData!$A:$A, "Pickup", NewEmisData!$B:$B, $A250, NewEmisData!$C:$C, $H250, NewEmisData!$D:$D, AY$2), SUMIFS(NewEmisData!E:E, NewEmisData!$A:$A, "LDV", NewEmisData!$B:$B, $A250, NewEmisData!$C:$C, $H250, NewEmisData!$D:$D, AY$2))</f>
        <v>#REF!</v>
      </c>
      <c r="AZ250" s="335" t="e">
        <f>$I250*IF($G250="Pickup", SUMIFS(NewEmisData!F:F, NewEmisData!$A:$A, "Pickup", NewEmisData!$B:$B, $A250, NewEmisData!$C:$C, $H250, NewEmisData!$D:$D, AZ$2), SUMIFS(NewEmisData!F:F, NewEmisData!$A:$A, "LDV", NewEmisData!$B:$B, $A250, NewEmisData!$C:$C, $H250, NewEmisData!$D:$D, AZ$2))</f>
        <v>#REF!</v>
      </c>
      <c r="BA250" s="335" t="e">
        <f>$I250*IF($G250="Pickup", SUMIFS(NewEmisData!G:G, NewEmisData!$A:$A, "Pickup", NewEmisData!$B:$B, $A250, NewEmisData!$C:$C, $H250, NewEmisData!$D:$D, BA$2), SUMIFS(NewEmisData!G:G, NewEmisData!$A:$A, "LDV", NewEmisData!$B:$B, $A250, NewEmisData!$C:$C, $H250, NewEmisData!$D:$D, BA$2))</f>
        <v>#REF!</v>
      </c>
      <c r="BB250" s="335" t="e">
        <f>$I250*IF($G250="Pickup", SUMIFS(NewEmisData!H:H, NewEmisData!$A:$A, "Pickup", NewEmisData!$B:$B, $A250, NewEmisData!$C:$C, $H250, NewEmisData!$D:$D, BB$2), SUMIFS(NewEmisData!H:H, NewEmisData!$A:$A, "LDV", NewEmisData!$B:$B, $A250, NewEmisData!$C:$C, $H250, NewEmisData!$D:$D, BB$2))</f>
        <v>#REF!</v>
      </c>
      <c r="BC250" s="335" t="e">
        <f>$I250*IF($G250="Pickup", SUMIFS(NewEmisData!I:I, NewEmisData!$A:$A, "Pickup", NewEmisData!$B:$B, $A250, NewEmisData!$C:$C, $H250, NewEmisData!$D:$D, BC$2), SUMIFS(NewEmisData!I:I, NewEmisData!$A:$A, "LDV", NewEmisData!$B:$B, $A250, NewEmisData!$C:$C, $H250, NewEmisData!$D:$D, BC$2))</f>
        <v>#REF!</v>
      </c>
      <c r="BD250" s="335" t="e">
        <f>$I250*IF($G250="Pickup", SUMIFS(NewEmisData!J:J, NewEmisData!$A:$A, "Pickup", NewEmisData!$B:$B, $A250, NewEmisData!$C:$C, $H250, NewEmisData!$D:$D, BD$2), SUMIFS(NewEmisData!J:J, NewEmisData!$A:$A, "LDV", NewEmisData!$B:$B, $A250, NewEmisData!$C:$C, $H250, NewEmisData!$D:$D, BD$2))</f>
        <v>#REF!</v>
      </c>
      <c r="BE250" s="335" t="e">
        <f>$I250*IF($G250="Pickup", SUMIFS(NewEmisData!K:K, NewEmisData!$A:$A, "Pickup", NewEmisData!$B:$B, $A250, NewEmisData!$C:$C, $H250, NewEmisData!$D:$D, BE$2), SUMIFS(NewEmisData!K:K, NewEmisData!$A:$A, "LDV", NewEmisData!$B:$B, $A250, NewEmisData!$C:$C, $H250, NewEmisData!$D:$D, BE$2))</f>
        <v>#REF!</v>
      </c>
      <c r="BF250" s="335" t="e">
        <f>$I250*IF($G250="Pickup", SUMIFS(NewEmisData!L:L, NewEmisData!$A:$A, "Pickup", NewEmisData!$B:$B, $A250, NewEmisData!$C:$C, $H250, NewEmisData!$D:$D, BF$2), SUMIFS(NewEmisData!L:L, NewEmisData!$A:$A, "LDV", NewEmisData!$B:$B, $A250, NewEmisData!$C:$C, $H250, NewEmisData!$D:$D, BF$2))</f>
        <v>#REF!</v>
      </c>
      <c r="BG250" s="335" t="e">
        <f>$I250*IF($G250="Pickup", SUMIFS(NewEmisData!M:M, NewEmisData!$A:$A, "Pickup", NewEmisData!$B:$B, $A250, NewEmisData!$C:$C, $H250, NewEmisData!$D:$D, BG$2), SUMIFS(NewEmisData!M:M, NewEmisData!$A:$A, "LDV", NewEmisData!$B:$B, $A250, NewEmisData!$C:$C, $H250, NewEmisData!$D:$D, BG$2))</f>
        <v>#REF!</v>
      </c>
      <c r="BH250" s="335">
        <v>3.3013063031130216E-3</v>
      </c>
      <c r="BI250" s="335" t="e">
        <f>$I250*IF($G250="Pickup", SUMIFS(NewEmisData!E:E, NewEmisData!$A:$A, "Pickup", NewEmisData!$B:$B, $A250, NewEmisData!$C:$C, $H250, NewEmisData!$D:$D, BI$2), SUMIFS(NewEmisData!E:E, NewEmisData!$A:$A, "LDV", NewEmisData!$B:$B, $A250, NewEmisData!$C:$C, $H250, NewEmisData!$D:$D, BI$2))</f>
        <v>#REF!</v>
      </c>
      <c r="BJ250" s="335" t="e">
        <f>$I250*IF($G250="Pickup", SUMIFS(NewEmisData!F:F, NewEmisData!$A:$A, "Pickup", NewEmisData!$B:$B, $A250, NewEmisData!$C:$C, $H250, NewEmisData!$D:$D, BJ$2), SUMIFS(NewEmisData!F:F, NewEmisData!$A:$A, "LDV", NewEmisData!$B:$B, $A250, NewEmisData!$C:$C, $H250, NewEmisData!$D:$D, BJ$2))</f>
        <v>#REF!</v>
      </c>
      <c r="BK250" s="335" t="e">
        <f>$I250*IF($G250="Pickup", SUMIFS(NewEmisData!G:G, NewEmisData!$A:$A, "Pickup", NewEmisData!$B:$B, $A250, NewEmisData!$C:$C, $H250, NewEmisData!$D:$D, BK$2), SUMIFS(NewEmisData!G:G, NewEmisData!$A:$A, "LDV", NewEmisData!$B:$B, $A250, NewEmisData!$C:$C, $H250, NewEmisData!$D:$D, BK$2))</f>
        <v>#REF!</v>
      </c>
      <c r="BL250" s="335" t="e">
        <f>$I250*IF($G250="Pickup", SUMIFS(NewEmisData!H:H, NewEmisData!$A:$A, "Pickup", NewEmisData!$B:$B, $A250, NewEmisData!$C:$C, $H250, NewEmisData!$D:$D, BL$2), SUMIFS(NewEmisData!H:H, NewEmisData!$A:$A, "LDV", NewEmisData!$B:$B, $A250, NewEmisData!$C:$C, $H250, NewEmisData!$D:$D, BL$2))</f>
        <v>#REF!</v>
      </c>
      <c r="BM250" s="335" t="e">
        <f>$I250*IF($G250="Pickup", SUMIFS(NewEmisData!I:I, NewEmisData!$A:$A, "Pickup", NewEmisData!$B:$B, $A250, NewEmisData!$C:$C, $H250, NewEmisData!$D:$D, BM$2), SUMIFS(NewEmisData!I:I, NewEmisData!$A:$A, "LDV", NewEmisData!$B:$B, $A250, NewEmisData!$C:$C, $H250, NewEmisData!$D:$D, BM$2))</f>
        <v>#REF!</v>
      </c>
      <c r="BN250" s="335" t="e">
        <f>$I250*IF($G250="Pickup", SUMIFS(NewEmisData!J:J, NewEmisData!$A:$A, "Pickup", NewEmisData!$B:$B, $A250, NewEmisData!$C:$C, $H250, NewEmisData!$D:$D, BN$2), SUMIFS(NewEmisData!J:J, NewEmisData!$A:$A, "LDV", NewEmisData!$B:$B, $A250, NewEmisData!$C:$C, $H250, NewEmisData!$D:$D, BN$2))</f>
        <v>#REF!</v>
      </c>
      <c r="BO250" s="335" t="e">
        <f>$I250*IF($G250="Pickup", SUMIFS(NewEmisData!K:K, NewEmisData!$A:$A, "Pickup", NewEmisData!$B:$B, $A250, NewEmisData!$C:$C, $H250, NewEmisData!$D:$D, BO$2), SUMIFS(NewEmisData!K:K, NewEmisData!$A:$A, "LDV", NewEmisData!$B:$B, $A250, NewEmisData!$C:$C, $H250, NewEmisData!$D:$D, BO$2))</f>
        <v>#REF!</v>
      </c>
      <c r="BP250" s="335" t="e">
        <f>$I250*IF($G250="Pickup", SUMIFS(NewEmisData!L:L, NewEmisData!$A:$A, "Pickup", NewEmisData!$B:$B, $A250, NewEmisData!$C:$C, $H250, NewEmisData!$D:$D, BP$2), SUMIFS(NewEmisData!L:L, NewEmisData!$A:$A, "LDV", NewEmisData!$B:$B, $A250, NewEmisData!$C:$C, $H250, NewEmisData!$D:$D, BP$2))</f>
        <v>#REF!</v>
      </c>
      <c r="BQ250" s="335" t="e">
        <f>$I250*IF($G250="Pickup", SUMIFS(NewEmisData!M:M, NewEmisData!$A:$A, "Pickup", NewEmisData!$B:$B, $A250, NewEmisData!$C:$C, $H250, NewEmisData!$D:$D, BQ$2), SUMIFS(NewEmisData!M:M, NewEmisData!$A:$A, "LDV", NewEmisData!$B:$B, $A250, NewEmisData!$C:$C, $H250, NewEmisData!$D:$D, BQ$2))</f>
        <v>#REF!</v>
      </c>
      <c r="BR250" s="335">
        <v>0.78110008391107422</v>
      </c>
      <c r="BS250" s="335" t="e">
        <f>$I250*IF($G250="Pickup", SUMIFS(NewEmisData!E:E, NewEmisData!$A:$A, "Pickup", NewEmisData!$B:$B, $A250, NewEmisData!$C:$C, $H250, NewEmisData!$D:$D, BS$2), SUMIFS(NewEmisData!E:E, NewEmisData!$A:$A, "LDV", NewEmisData!$B:$B, $A250, NewEmisData!$C:$C, $H250, NewEmisData!$D:$D, BS$2))</f>
        <v>#REF!</v>
      </c>
      <c r="BT250" s="335" t="e">
        <f>$I250*IF($G250="Pickup", SUMIFS(NewEmisData!F:F, NewEmisData!$A:$A, "Pickup", NewEmisData!$B:$B, $A250, NewEmisData!$C:$C, $H250, NewEmisData!$D:$D, BT$2), SUMIFS(NewEmisData!F:F, NewEmisData!$A:$A, "LDV", NewEmisData!$B:$B, $A250, NewEmisData!$C:$C, $H250, NewEmisData!$D:$D, BT$2))</f>
        <v>#REF!</v>
      </c>
      <c r="BU250" s="335" t="e">
        <f>$I250*IF($G250="Pickup", SUMIFS(NewEmisData!G:G, NewEmisData!$A:$A, "Pickup", NewEmisData!$B:$B, $A250, NewEmisData!$C:$C, $H250, NewEmisData!$D:$D, BU$2), SUMIFS(NewEmisData!G:G, NewEmisData!$A:$A, "LDV", NewEmisData!$B:$B, $A250, NewEmisData!$C:$C, $H250, NewEmisData!$D:$D, BU$2))</f>
        <v>#REF!</v>
      </c>
      <c r="BV250" s="335" t="e">
        <f>$I250*IF($G250="Pickup", SUMIFS(NewEmisData!H:H, NewEmisData!$A:$A, "Pickup", NewEmisData!$B:$B, $A250, NewEmisData!$C:$C, $H250, NewEmisData!$D:$D, BV$2), SUMIFS(NewEmisData!H:H, NewEmisData!$A:$A, "LDV", NewEmisData!$B:$B, $A250, NewEmisData!$C:$C, $H250, NewEmisData!$D:$D, BV$2))</f>
        <v>#REF!</v>
      </c>
      <c r="BW250" s="335" t="e">
        <f>$I250*IF($G250="Pickup", SUMIFS(NewEmisData!I:I, NewEmisData!$A:$A, "Pickup", NewEmisData!$B:$B, $A250, NewEmisData!$C:$C, $H250, NewEmisData!$D:$D, BW$2), SUMIFS(NewEmisData!I:I, NewEmisData!$A:$A, "LDV", NewEmisData!$B:$B, $A250, NewEmisData!$C:$C, $H250, NewEmisData!$D:$D, BW$2))</f>
        <v>#REF!</v>
      </c>
      <c r="BX250" s="335" t="e">
        <f>$I250*IF($G250="Pickup", SUMIFS(NewEmisData!J:J, NewEmisData!$A:$A, "Pickup", NewEmisData!$B:$B, $A250, NewEmisData!$C:$C, $H250, NewEmisData!$D:$D, BX$2), SUMIFS(NewEmisData!J:J, NewEmisData!$A:$A, "LDV", NewEmisData!$B:$B, $A250, NewEmisData!$C:$C, $H250, NewEmisData!$D:$D, BX$2))</f>
        <v>#REF!</v>
      </c>
      <c r="BY250" s="335" t="e">
        <f>$I250*IF($G250="Pickup", SUMIFS(NewEmisData!K:K, NewEmisData!$A:$A, "Pickup", NewEmisData!$B:$B, $A250, NewEmisData!$C:$C, $H250, NewEmisData!$D:$D, BY$2), SUMIFS(NewEmisData!K:K, NewEmisData!$A:$A, "LDV", NewEmisData!$B:$B, $A250, NewEmisData!$C:$C, $H250, NewEmisData!$D:$D, BY$2))</f>
        <v>#REF!</v>
      </c>
      <c r="BZ250" s="335" t="e">
        <f>$I250*IF($G250="Pickup", SUMIFS(NewEmisData!L:L, NewEmisData!$A:$A, "Pickup", NewEmisData!$B:$B, $A250, NewEmisData!$C:$C, $H250, NewEmisData!$D:$D, BZ$2), SUMIFS(NewEmisData!L:L, NewEmisData!$A:$A, "LDV", NewEmisData!$B:$B, $A250, NewEmisData!$C:$C, $H250, NewEmisData!$D:$D, BZ$2))</f>
        <v>#REF!</v>
      </c>
      <c r="CA250" s="335" t="e">
        <f>$I250*IF($G250="Pickup", SUMIFS(NewEmisData!M:M, NewEmisData!$A:$A, "Pickup", NewEmisData!$B:$B, $A250, NewEmisData!$C:$C, $H250, NewEmisData!$D:$D, CA$2), SUMIFS(NewEmisData!M:M, NewEmisData!$A:$A, "LDV", NewEmisData!$B:$B, $A250, NewEmisData!$C:$C, $H250, NewEmisData!$D:$D, CA$2))</f>
        <v>#REF!</v>
      </c>
      <c r="CB250" s="335">
        <v>5.6479234488476554E-2</v>
      </c>
      <c r="CC250" s="335" t="e">
        <f>$I250*IF($G250="Pickup", SUMIFS(NewEmisData!E:E, NewEmisData!$A:$A, "Pickup", NewEmisData!$B:$B, $A250, NewEmisData!$C:$C, $H250, NewEmisData!$D:$D, CC$2), SUMIFS(NewEmisData!E:E, NewEmisData!$A:$A, "LDV", NewEmisData!$B:$B, $A250, NewEmisData!$C:$C, $H250, NewEmisData!$D:$D, CC$2))</f>
        <v>#REF!</v>
      </c>
      <c r="CD250" s="335" t="e">
        <f>$I250*IF($G250="Pickup", SUMIFS(NewEmisData!F:F, NewEmisData!$A:$A, "Pickup", NewEmisData!$B:$B, $A250, NewEmisData!$C:$C, $H250, NewEmisData!$D:$D, CD$2), SUMIFS(NewEmisData!F:F, NewEmisData!$A:$A, "LDV", NewEmisData!$B:$B, $A250, NewEmisData!$C:$C, $H250, NewEmisData!$D:$D, CD$2))</f>
        <v>#REF!</v>
      </c>
      <c r="CE250" s="335" t="e">
        <f>$I250*IF($G250="Pickup", SUMIFS(NewEmisData!G:G, NewEmisData!$A:$A, "Pickup", NewEmisData!$B:$B, $A250, NewEmisData!$C:$C, $H250, NewEmisData!$D:$D, CE$2), SUMIFS(NewEmisData!G:G, NewEmisData!$A:$A, "LDV", NewEmisData!$B:$B, $A250, NewEmisData!$C:$C, $H250, NewEmisData!$D:$D, CE$2))</f>
        <v>#REF!</v>
      </c>
      <c r="CF250" s="335" t="e">
        <f>$I250*IF($G250="Pickup", SUMIFS(NewEmisData!H:H, NewEmisData!$A:$A, "Pickup", NewEmisData!$B:$B, $A250, NewEmisData!$C:$C, $H250, NewEmisData!$D:$D, CF$2), SUMIFS(NewEmisData!H:H, NewEmisData!$A:$A, "LDV", NewEmisData!$B:$B, $A250, NewEmisData!$C:$C, $H250, NewEmisData!$D:$D, CF$2))</f>
        <v>#REF!</v>
      </c>
      <c r="CG250" s="335" t="e">
        <f>$I250*IF($G250="Pickup", SUMIFS(NewEmisData!I:I, NewEmisData!$A:$A, "Pickup", NewEmisData!$B:$B, $A250, NewEmisData!$C:$C, $H250, NewEmisData!$D:$D, CG$2), SUMIFS(NewEmisData!I:I, NewEmisData!$A:$A, "LDV", NewEmisData!$B:$B, $A250, NewEmisData!$C:$C, $H250, NewEmisData!$D:$D, CG$2))</f>
        <v>#REF!</v>
      </c>
      <c r="CH250" s="335" t="e">
        <f>$I250*IF($G250="Pickup", SUMIFS(NewEmisData!J:J, NewEmisData!$A:$A, "Pickup", NewEmisData!$B:$B, $A250, NewEmisData!$C:$C, $H250, NewEmisData!$D:$D, CH$2), SUMIFS(NewEmisData!J:J, NewEmisData!$A:$A, "LDV", NewEmisData!$B:$B, $A250, NewEmisData!$C:$C, $H250, NewEmisData!$D:$D, CH$2))</f>
        <v>#REF!</v>
      </c>
      <c r="CI250" s="335" t="e">
        <f>$I250*IF($G250="Pickup", SUMIFS(NewEmisData!K:K, NewEmisData!$A:$A, "Pickup", NewEmisData!$B:$B, $A250, NewEmisData!$C:$C, $H250, NewEmisData!$D:$D, CI$2), SUMIFS(NewEmisData!K:K, NewEmisData!$A:$A, "LDV", NewEmisData!$B:$B, $A250, NewEmisData!$C:$C, $H250, NewEmisData!$D:$D, CI$2))</f>
        <v>#REF!</v>
      </c>
      <c r="CJ250" s="335" t="e">
        <f>$I250*IF($G250="Pickup", SUMIFS(NewEmisData!L:L, NewEmisData!$A:$A, "Pickup", NewEmisData!$B:$B, $A250, NewEmisData!$C:$C, $H250, NewEmisData!$D:$D, CJ$2), SUMIFS(NewEmisData!L:L, NewEmisData!$A:$A, "LDV", NewEmisData!$B:$B, $A250, NewEmisData!$C:$C, $H250, NewEmisData!$D:$D, CJ$2))</f>
        <v>#REF!</v>
      </c>
      <c r="CK250" s="335" t="e">
        <f>$I250*IF($G250="Pickup", SUMIFS(NewEmisData!M:M, NewEmisData!$A:$A, "Pickup", NewEmisData!$B:$B, $A250, NewEmisData!$C:$C, $H250, NewEmisData!$D:$D, CK$2), SUMIFS(NewEmisData!M:M, NewEmisData!$A:$A, "LDV", NewEmisData!$B:$B, $A250, NewEmisData!$C:$C, $H250, NewEmisData!$D:$D, CK$2))</f>
        <v>#REF!</v>
      </c>
      <c r="CL250" s="335">
        <v>1.0423274623124838E-2</v>
      </c>
      <c r="CM250" s="335" t="e">
        <f>$I250*IF($G250="Pickup", SUMIFS(NewEmisData!E:E, NewEmisData!$A:$A, "Pickup", NewEmisData!$B:$B, $A250, NewEmisData!$C:$C, $H250, NewEmisData!$D:$D, CM$2), SUMIFS(NewEmisData!E:E, NewEmisData!$A:$A, "LDV", NewEmisData!$B:$B, $A250, NewEmisData!$C:$C, $H250, NewEmisData!$D:$D, CM$2))</f>
        <v>#REF!</v>
      </c>
      <c r="CN250" s="335" t="e">
        <f>$I250*IF($G250="Pickup", SUMIFS(NewEmisData!F:F, NewEmisData!$A:$A, "Pickup", NewEmisData!$B:$B, $A250, NewEmisData!$C:$C, $H250, NewEmisData!$D:$D, CN$2), SUMIFS(NewEmisData!F:F, NewEmisData!$A:$A, "LDV", NewEmisData!$B:$B, $A250, NewEmisData!$C:$C, $H250, NewEmisData!$D:$D, CN$2))</f>
        <v>#REF!</v>
      </c>
      <c r="CO250" s="335" t="e">
        <f>$I250*IF($G250="Pickup", SUMIFS(NewEmisData!G:G, NewEmisData!$A:$A, "Pickup", NewEmisData!$B:$B, $A250, NewEmisData!$C:$C, $H250, NewEmisData!$D:$D, CO$2), SUMIFS(NewEmisData!G:G, NewEmisData!$A:$A, "LDV", NewEmisData!$B:$B, $A250, NewEmisData!$C:$C, $H250, NewEmisData!$D:$D, CO$2))</f>
        <v>#REF!</v>
      </c>
      <c r="CP250" s="335" t="e">
        <f>$I250*IF($G250="Pickup", SUMIFS(NewEmisData!H:H, NewEmisData!$A:$A, "Pickup", NewEmisData!$B:$B, $A250, NewEmisData!$C:$C, $H250, NewEmisData!$D:$D, CP$2), SUMIFS(NewEmisData!H:H, NewEmisData!$A:$A, "LDV", NewEmisData!$B:$B, $A250, NewEmisData!$C:$C, $H250, NewEmisData!$D:$D, CP$2))</f>
        <v>#REF!</v>
      </c>
      <c r="CQ250" s="335" t="e">
        <f>$I250*IF($G250="Pickup", SUMIFS(NewEmisData!I:I, NewEmisData!$A:$A, "Pickup", NewEmisData!$B:$B, $A250, NewEmisData!$C:$C, $H250, NewEmisData!$D:$D, CQ$2), SUMIFS(NewEmisData!I:I, NewEmisData!$A:$A, "LDV", NewEmisData!$B:$B, $A250, NewEmisData!$C:$C, $H250, NewEmisData!$D:$D, CQ$2))</f>
        <v>#REF!</v>
      </c>
      <c r="CR250" s="335" t="e">
        <f>$I250*IF($G250="Pickup", SUMIFS(NewEmisData!J:J, NewEmisData!$A:$A, "Pickup", NewEmisData!$B:$B, $A250, NewEmisData!$C:$C, $H250, NewEmisData!$D:$D, CR$2), SUMIFS(NewEmisData!J:J, NewEmisData!$A:$A, "LDV", NewEmisData!$B:$B, $A250, NewEmisData!$C:$C, $H250, NewEmisData!$D:$D, CR$2))</f>
        <v>#REF!</v>
      </c>
      <c r="CS250" s="335" t="e">
        <f>$I250*IF($G250="Pickup", SUMIFS(NewEmisData!K:K, NewEmisData!$A:$A, "Pickup", NewEmisData!$B:$B, $A250, NewEmisData!$C:$C, $H250, NewEmisData!$D:$D, CS$2), SUMIFS(NewEmisData!K:K, NewEmisData!$A:$A, "LDV", NewEmisData!$B:$B, $A250, NewEmisData!$C:$C, $H250, NewEmisData!$D:$D, CS$2))</f>
        <v>#REF!</v>
      </c>
      <c r="CT250" s="335" t="e">
        <f>$I250*IF($G250="Pickup", SUMIFS(NewEmisData!L:L, NewEmisData!$A:$A, "Pickup", NewEmisData!$B:$B, $A250, NewEmisData!$C:$C, $H250, NewEmisData!$D:$D, CT$2), SUMIFS(NewEmisData!L:L, NewEmisData!$A:$A, "LDV", NewEmisData!$B:$B, $A250, NewEmisData!$C:$C, $H250, NewEmisData!$D:$D, CT$2))</f>
        <v>#REF!</v>
      </c>
      <c r="CU250" s="335" t="e">
        <f>$I250*IF($G250="Pickup", SUMIFS(NewEmisData!M:M, NewEmisData!$A:$A, "Pickup", NewEmisData!$B:$B, $A250, NewEmisData!$C:$C, $H250, NewEmisData!$D:$D, CU$2), SUMIFS(NewEmisData!M:M, NewEmisData!$A:$A, "LDV", NewEmisData!$B:$B, $A250, NewEmisData!$C:$C, $H250, NewEmisData!$D:$D, CU$2))</f>
        <v>#REF!</v>
      </c>
      <c r="CV250" s="335">
        <v>2.6015343970621305E-3</v>
      </c>
      <c r="CW250" s="335">
        <v>1.5224023337560854E-3</v>
      </c>
      <c r="CX250" s="335">
        <v>9.4329543603841103E-4</v>
      </c>
      <c r="CY250" s="335">
        <v>7.7851342427622471E-4</v>
      </c>
      <c r="CZ250" s="335">
        <v>6.216091708061191E-4</v>
      </c>
      <c r="DA250" s="335">
        <v>4.626125933140988E-4</v>
      </c>
      <c r="DB250" s="335">
        <v>3.6154728298012467E-4</v>
      </c>
      <c r="DC250" s="335">
        <v>3.4470353435303938E-4</v>
      </c>
      <c r="DD250" s="335">
        <v>3.4220742143079865E-4</v>
      </c>
      <c r="DE250" s="335">
        <v>3.4317308698443046E-4</v>
      </c>
      <c r="DF250" s="335">
        <v>3.4317308698443046E-4</v>
      </c>
      <c r="DG250" s="335" t="e">
        <f>$I250*IF($G250="Pickup", SUMIFS(NewEmisData!E:E, NewEmisData!$A:$A, "Pickup", NewEmisData!$B:$B, $A250, NewEmisData!$C:$C, $H250, NewEmisData!$D:$D, DG$2), SUMIFS(NewEmisData!E:E, NewEmisData!$A:$A, "LDV", NewEmisData!$B:$B, $A250, NewEmisData!$C:$C, $H250, NewEmisData!$D:$D, DG$2))</f>
        <v>#REF!</v>
      </c>
      <c r="DH250" s="335" t="e">
        <f>$I250*IF($G250="Pickup", SUMIFS(NewEmisData!F:F, NewEmisData!$A:$A, "Pickup", NewEmisData!$B:$B, $A250, NewEmisData!$C:$C, $H250, NewEmisData!$D:$D, DH$2), SUMIFS(NewEmisData!F:F, NewEmisData!$A:$A, "LDV", NewEmisData!$B:$B, $A250, NewEmisData!$C:$C, $H250, NewEmisData!$D:$D, DH$2))</f>
        <v>#REF!</v>
      </c>
      <c r="DI250" s="335" t="e">
        <f>$I250*IF($G250="Pickup", SUMIFS(NewEmisData!G:G, NewEmisData!$A:$A, "Pickup", NewEmisData!$B:$B, $A250, NewEmisData!$C:$C, $H250, NewEmisData!$D:$D, DI$2), SUMIFS(NewEmisData!G:G, NewEmisData!$A:$A, "LDV", NewEmisData!$B:$B, $A250, NewEmisData!$C:$C, $H250, NewEmisData!$D:$D, DI$2))</f>
        <v>#REF!</v>
      </c>
      <c r="DJ250" s="335" t="e">
        <f>$I250*IF($G250="Pickup", SUMIFS(NewEmisData!H:H, NewEmisData!$A:$A, "Pickup", NewEmisData!$B:$B, $A250, NewEmisData!$C:$C, $H250, NewEmisData!$D:$D, DJ$2), SUMIFS(NewEmisData!H:H, NewEmisData!$A:$A, "LDV", NewEmisData!$B:$B, $A250, NewEmisData!$C:$C, $H250, NewEmisData!$D:$D, DJ$2))</f>
        <v>#REF!</v>
      </c>
      <c r="DK250" s="335" t="e">
        <f>$I250*IF($G250="Pickup", SUMIFS(NewEmisData!I:I, NewEmisData!$A:$A, "Pickup", NewEmisData!$B:$B, $A250, NewEmisData!$C:$C, $H250, NewEmisData!$D:$D, DK$2), SUMIFS(NewEmisData!I:I, NewEmisData!$A:$A, "LDV", NewEmisData!$B:$B, $A250, NewEmisData!$C:$C, $H250, NewEmisData!$D:$D, DK$2))</f>
        <v>#REF!</v>
      </c>
      <c r="DL250" s="335" t="e">
        <f>$I250*IF($G250="Pickup", SUMIFS(NewEmisData!J:J, NewEmisData!$A:$A, "Pickup", NewEmisData!$B:$B, $A250, NewEmisData!$C:$C, $H250, NewEmisData!$D:$D, DL$2), SUMIFS(NewEmisData!J:J, NewEmisData!$A:$A, "LDV", NewEmisData!$B:$B, $A250, NewEmisData!$C:$C, $H250, NewEmisData!$D:$D, DL$2))</f>
        <v>#REF!</v>
      </c>
      <c r="DM250" s="335" t="e">
        <f>$I250*IF($G250="Pickup", SUMIFS(NewEmisData!K:K, NewEmisData!$A:$A, "Pickup", NewEmisData!$B:$B, $A250, NewEmisData!$C:$C, $H250, NewEmisData!$D:$D, DM$2), SUMIFS(NewEmisData!K:K, NewEmisData!$A:$A, "LDV", NewEmisData!$B:$B, $A250, NewEmisData!$C:$C, $H250, NewEmisData!$D:$D, DM$2))</f>
        <v>#REF!</v>
      </c>
      <c r="DN250" s="335" t="e">
        <f>$I250*IF($G250="Pickup", SUMIFS(NewEmisData!L:L, NewEmisData!$A:$A, "Pickup", NewEmisData!$B:$B, $A250, NewEmisData!$C:$C, $H250, NewEmisData!$D:$D, DN$2), SUMIFS(NewEmisData!L:L, NewEmisData!$A:$A, "LDV", NewEmisData!$B:$B, $A250, NewEmisData!$C:$C, $H250, NewEmisData!$D:$D, DN$2))</f>
        <v>#REF!</v>
      </c>
      <c r="DO250" s="335" t="e">
        <f>$I250*IF($G250="Pickup", SUMIFS(NewEmisData!M:M, NewEmisData!$A:$A, "Pickup", NewEmisData!$B:$B, $A250, NewEmisData!$C:$C, $H250, NewEmisData!$D:$D, DO$2), SUMIFS(NewEmisData!M:M, NewEmisData!$A:$A, "LDV", NewEmisData!$B:$B, $A250, NewEmisData!$C:$C, $H250, NewEmisData!$D:$D, DO$2))</f>
        <v>#REF!</v>
      </c>
      <c r="DP250" s="335">
        <v>6.9343788732754389E-4</v>
      </c>
      <c r="DQ250" s="335" t="e">
        <f>$I250*IF($G250="Pickup", SUMIFS(NewEmisData!E:E, NewEmisData!$A:$A, "Pickup", NewEmisData!$B:$B, $A250, NewEmisData!$C:$C, $H250, NewEmisData!$D:$D, DQ$2), SUMIFS(NewEmisData!E:E, NewEmisData!$A:$A, "LDV", NewEmisData!$B:$B, $A250, NewEmisData!$C:$C, $H250, NewEmisData!$D:$D, DQ$2))</f>
        <v>#REF!</v>
      </c>
      <c r="DR250" s="335" t="e">
        <f>$I250*IF($G250="Pickup", SUMIFS(NewEmisData!F:F, NewEmisData!$A:$A, "Pickup", NewEmisData!$B:$B, $A250, NewEmisData!$C:$C, $H250, NewEmisData!$D:$D, DR$2), SUMIFS(NewEmisData!F:F, NewEmisData!$A:$A, "LDV", NewEmisData!$B:$B, $A250, NewEmisData!$C:$C, $H250, NewEmisData!$D:$D, DR$2))</f>
        <v>#REF!</v>
      </c>
      <c r="DS250" s="335" t="e">
        <f>$I250*IF($G250="Pickup", SUMIFS(NewEmisData!G:G, NewEmisData!$A:$A, "Pickup", NewEmisData!$B:$B, $A250, NewEmisData!$C:$C, $H250, NewEmisData!$D:$D, DS$2), SUMIFS(NewEmisData!G:G, NewEmisData!$A:$A, "LDV", NewEmisData!$B:$B, $A250, NewEmisData!$C:$C, $H250, NewEmisData!$D:$D, DS$2))</f>
        <v>#REF!</v>
      </c>
      <c r="DT250" s="335" t="e">
        <f>$I250*IF($G250="Pickup", SUMIFS(NewEmisData!H:H, NewEmisData!$A:$A, "Pickup", NewEmisData!$B:$B, $A250, NewEmisData!$C:$C, $H250, NewEmisData!$D:$D, DT$2), SUMIFS(NewEmisData!H:H, NewEmisData!$A:$A, "LDV", NewEmisData!$B:$B, $A250, NewEmisData!$C:$C, $H250, NewEmisData!$D:$D, DT$2))</f>
        <v>#REF!</v>
      </c>
      <c r="DU250" s="335" t="e">
        <f>$I250*IF($G250="Pickup", SUMIFS(NewEmisData!I:I, NewEmisData!$A:$A, "Pickup", NewEmisData!$B:$B, $A250, NewEmisData!$C:$C, $H250, NewEmisData!$D:$D, DU$2), SUMIFS(NewEmisData!I:I, NewEmisData!$A:$A, "LDV", NewEmisData!$B:$B, $A250, NewEmisData!$C:$C, $H250, NewEmisData!$D:$D, DU$2))</f>
        <v>#REF!</v>
      </c>
      <c r="DV250" s="335" t="e">
        <f>$I250*IF($G250="Pickup", SUMIFS(NewEmisData!J:J, NewEmisData!$A:$A, "Pickup", NewEmisData!$B:$B, $A250, NewEmisData!$C:$C, $H250, NewEmisData!$D:$D, DV$2), SUMIFS(NewEmisData!J:J, NewEmisData!$A:$A, "LDV", NewEmisData!$B:$B, $A250, NewEmisData!$C:$C, $H250, NewEmisData!$D:$D, DV$2))</f>
        <v>#REF!</v>
      </c>
      <c r="DW250" s="335" t="e">
        <f>$I250*IF($G250="Pickup", SUMIFS(NewEmisData!K:K, NewEmisData!$A:$A, "Pickup", NewEmisData!$B:$B, $A250, NewEmisData!$C:$C, $H250, NewEmisData!$D:$D, DW$2), SUMIFS(NewEmisData!K:K, NewEmisData!$A:$A, "LDV", NewEmisData!$B:$B, $A250, NewEmisData!$C:$C, $H250, NewEmisData!$D:$D, DW$2))</f>
        <v>#REF!</v>
      </c>
      <c r="DX250" s="335" t="e">
        <f>$I250*IF($G250="Pickup", SUMIFS(NewEmisData!L:L, NewEmisData!$A:$A, "Pickup", NewEmisData!$B:$B, $A250, NewEmisData!$C:$C, $H250, NewEmisData!$D:$D, DX$2), SUMIFS(NewEmisData!L:L, NewEmisData!$A:$A, "LDV", NewEmisData!$B:$B, $A250, NewEmisData!$C:$C, $H250, NewEmisData!$D:$D, DX$2))</f>
        <v>#REF!</v>
      </c>
      <c r="DY250" s="335" t="e">
        <f>$I250*IF($G250="Pickup", SUMIFS(NewEmisData!M:M, NewEmisData!$A:$A, "Pickup", NewEmisData!$B:$B, $A250, NewEmisData!$C:$C, $H250, NewEmisData!$D:$D, DY$2), SUMIFS(NewEmisData!M:M, NewEmisData!$A:$A, "LDV", NewEmisData!$B:$B, $A250, NewEmisData!$C:$C, $H250, NewEmisData!$D:$D, DY$2))</f>
        <v>#REF!</v>
      </c>
      <c r="DZ250" s="335">
        <v>2.1675286540927263E-3</v>
      </c>
      <c r="EA250" s="335" t="e">
        <f t="shared" si="350"/>
        <v>#REF!</v>
      </c>
      <c r="EB250" s="335" t="e">
        <f t="shared" si="351"/>
        <v>#REF!</v>
      </c>
      <c r="EC250" s="335" t="e">
        <f t="shared" si="352"/>
        <v>#REF!</v>
      </c>
      <c r="ED250" s="335" t="e">
        <f t="shared" si="353"/>
        <v>#REF!</v>
      </c>
      <c r="EE250" s="335" t="e">
        <f t="shared" si="354"/>
        <v>#REF!</v>
      </c>
      <c r="EF250" s="335" t="e">
        <f t="shared" si="355"/>
        <v>#REF!</v>
      </c>
      <c r="EG250" s="335" t="e">
        <f t="shared" si="356"/>
        <v>#REF!</v>
      </c>
      <c r="EH250" s="335" t="e">
        <f t="shared" si="357"/>
        <v>#REF!</v>
      </c>
      <c r="EI250" s="335" t="e">
        <f t="shared" si="358"/>
        <v>#REF!</v>
      </c>
      <c r="EJ250" s="335">
        <f t="shared" si="359"/>
        <v>0.10346204629432069</v>
      </c>
      <c r="EK250" s="335" t="e">
        <f t="shared" si="360"/>
        <v>#REF!</v>
      </c>
      <c r="EL250" s="335" t="e">
        <f t="shared" si="361"/>
        <v>#REF!</v>
      </c>
      <c r="EM250" s="335" t="e">
        <f t="shared" si="362"/>
        <v>#REF!</v>
      </c>
      <c r="EN250" s="335" t="e">
        <f t="shared" si="363"/>
        <v>#REF!</v>
      </c>
      <c r="EO250" s="335" t="e">
        <f t="shared" si="364"/>
        <v>#REF!</v>
      </c>
      <c r="EP250" s="335" t="e">
        <f t="shared" si="365"/>
        <v>#REF!</v>
      </c>
      <c r="EQ250" s="335" t="e">
        <f t="shared" si="366"/>
        <v>#REF!</v>
      </c>
      <c r="ER250" s="335" t="e">
        <f t="shared" si="367"/>
        <v>#REF!</v>
      </c>
      <c r="ES250" s="335" t="e">
        <f t="shared" si="368"/>
        <v>#REF!</v>
      </c>
      <c r="ET250" s="335">
        <f t="shared" si="369"/>
        <v>2.7793532763781534E-2</v>
      </c>
      <c r="EU250" s="335" t="e">
        <f t="shared" si="370"/>
        <v>#REF!</v>
      </c>
      <c r="EV250" s="335" t="e">
        <f t="shared" si="371"/>
        <v>#REF!</v>
      </c>
      <c r="EW250" s="335" t="e">
        <f t="shared" si="372"/>
        <v>#REF!</v>
      </c>
      <c r="EX250" s="335" t="e">
        <f t="shared" si="373"/>
        <v>#REF!</v>
      </c>
      <c r="EY250" s="335" t="e">
        <f t="shared" si="374"/>
        <v>#REF!</v>
      </c>
      <c r="EZ250" s="335" t="e">
        <f t="shared" si="375"/>
        <v>#REF!</v>
      </c>
      <c r="FA250" s="335" t="e">
        <f t="shared" si="376"/>
        <v>#REF!</v>
      </c>
      <c r="FB250" s="335" t="e">
        <f t="shared" si="377"/>
        <v>#REF!</v>
      </c>
      <c r="FC250" s="335" t="e">
        <f t="shared" si="378"/>
        <v>#REF!</v>
      </c>
      <c r="FD250" s="335">
        <f t="shared" si="379"/>
        <v>6.5209922294522864E-4</v>
      </c>
      <c r="FE250" s="335" t="e">
        <f t="shared" si="380"/>
        <v>#REF!</v>
      </c>
      <c r="FF250" s="335" t="e">
        <f t="shared" si="381"/>
        <v>#REF!</v>
      </c>
      <c r="FG250" s="335" t="e">
        <f t="shared" si="382"/>
        <v>#REF!</v>
      </c>
      <c r="FH250" s="335" t="e">
        <f t="shared" si="383"/>
        <v>#REF!</v>
      </c>
      <c r="FI250" s="335" t="e">
        <f t="shared" si="384"/>
        <v>#REF!</v>
      </c>
      <c r="FJ250" s="335" t="e">
        <f t="shared" si="385"/>
        <v>#REF!</v>
      </c>
      <c r="FK250" s="335" t="e">
        <f t="shared" si="386"/>
        <v>#REF!</v>
      </c>
      <c r="FL250" s="335" t="e">
        <f t="shared" si="387"/>
        <v>#REF!</v>
      </c>
      <c r="FM250" s="335" t="e">
        <f t="shared" si="388"/>
        <v>#REF!</v>
      </c>
      <c r="FN250" s="335">
        <f t="shared" si="389"/>
        <v>1.6474269461833946E-2</v>
      </c>
      <c r="FO250" s="335" t="e">
        <f t="shared" si="390"/>
        <v>#REF!</v>
      </c>
      <c r="FP250" s="335" t="e">
        <f t="shared" si="391"/>
        <v>#REF!</v>
      </c>
      <c r="FQ250" s="335" t="e">
        <f t="shared" si="392"/>
        <v>#REF!</v>
      </c>
      <c r="FR250" s="335" t="e">
        <f t="shared" si="393"/>
        <v>#REF!</v>
      </c>
      <c r="FS250" s="335" t="e">
        <f t="shared" si="394"/>
        <v>#REF!</v>
      </c>
      <c r="FT250" s="335" t="e">
        <f t="shared" si="395"/>
        <v>#REF!</v>
      </c>
      <c r="FU250" s="335" t="e">
        <f t="shared" si="396"/>
        <v>#REF!</v>
      </c>
      <c r="FV250" s="335" t="e">
        <f t="shared" si="397"/>
        <v>#REF!</v>
      </c>
      <c r="FW250" s="335" t="e">
        <f t="shared" si="398"/>
        <v>#REF!</v>
      </c>
      <c r="FX250" s="335">
        <f t="shared" si="399"/>
        <v>3.3013063031130216E-3</v>
      </c>
    </row>
    <row r="251" spans="1:180" x14ac:dyDescent="0.2">
      <c r="A251" s="305" t="str">
        <f>_xlfn.CONCAT(IF(LEFT(TRIM(A250),1)="*", "*R", "R"), 1+RIGHT(TRIM(A250),1))</f>
        <v>R3</v>
      </c>
      <c r="B251" s="305" t="str">
        <f t="shared" ref="B251:B254" si="446">B250</f>
        <v>TLFGPHEV10</v>
      </c>
      <c r="C251" s="305" t="str">
        <f t="shared" ref="C251:C254" si="447">C250</f>
        <v>TL.GSL.F.PHEV.2011</v>
      </c>
      <c r="D251" s="301" t="str">
        <f t="shared" ref="D251:D254" si="448">D250</f>
        <v>bn-vmt, bn-vmt/a</v>
      </c>
      <c r="E251" s="301" t="str">
        <f t="shared" ref="E251:E254" si="449">E250</f>
        <v>TLGSL</v>
      </c>
      <c r="F251" s="301" t="str">
        <f t="shared" ref="F251:F254" si="450">F250</f>
        <v>TL</v>
      </c>
      <c r="G251" s="315" t="s">
        <v>818</v>
      </c>
      <c r="H251" s="315" t="s">
        <v>814</v>
      </c>
      <c r="I251" s="321" t="e">
        <f>#REF!</f>
        <v>#REF!</v>
      </c>
      <c r="J251" s="315" t="str">
        <f t="shared" si="400"/>
        <v>Full size car-GSL</v>
      </c>
      <c r="K251" s="335" t="e">
        <f>$I251*IF($G251="Pickup", SUMIFS(NewEmisData!E:E, NewEmisData!$A:$A, "Pickup", NewEmisData!$B:$B, $A251, NewEmisData!$C:$C, $H251, NewEmisData!$D:$D, K$2), SUMIFS(NewEmisData!E:E, NewEmisData!$A:$A, "LDV", NewEmisData!$B:$B, $A251, NewEmisData!$C:$C, $H251, NewEmisData!$D:$D, K$2))</f>
        <v>#REF!</v>
      </c>
      <c r="L251" s="335" t="e">
        <f>$I251*IF($G251="Pickup", SUMIFS(NewEmisData!F:F, NewEmisData!$A:$A, "Pickup", NewEmisData!$B:$B, $A251, NewEmisData!$C:$C, $H251, NewEmisData!$D:$D, L$2), SUMIFS(NewEmisData!F:F, NewEmisData!$A:$A, "LDV", NewEmisData!$B:$B, $A251, NewEmisData!$C:$C, $H251, NewEmisData!$D:$D, L$2))</f>
        <v>#REF!</v>
      </c>
      <c r="M251" s="335" t="e">
        <f>$I251*IF($G251="Pickup", SUMIFS(NewEmisData!G:G, NewEmisData!$A:$A, "Pickup", NewEmisData!$B:$B, $A251, NewEmisData!$C:$C, $H251, NewEmisData!$D:$D, M$2), SUMIFS(NewEmisData!G:G, NewEmisData!$A:$A, "LDV", NewEmisData!$B:$B, $A251, NewEmisData!$C:$C, $H251, NewEmisData!$D:$D, M$2))</f>
        <v>#REF!</v>
      </c>
      <c r="N251" s="335" t="e">
        <f>$I251*IF($G251="Pickup", SUMIFS(NewEmisData!H:H, NewEmisData!$A:$A, "Pickup", NewEmisData!$B:$B, $A251, NewEmisData!$C:$C, $H251, NewEmisData!$D:$D, N$2), SUMIFS(NewEmisData!H:H, NewEmisData!$A:$A, "LDV", NewEmisData!$B:$B, $A251, NewEmisData!$C:$C, $H251, NewEmisData!$D:$D, N$2))</f>
        <v>#REF!</v>
      </c>
      <c r="O251" s="335" t="e">
        <f>$I251*IF($G251="Pickup", SUMIFS(NewEmisData!I:I, NewEmisData!$A:$A, "Pickup", NewEmisData!$B:$B, $A251, NewEmisData!$C:$C, $H251, NewEmisData!$D:$D, O$2), SUMIFS(NewEmisData!I:I, NewEmisData!$A:$A, "LDV", NewEmisData!$B:$B, $A251, NewEmisData!$C:$C, $H251, NewEmisData!$D:$D, O$2))</f>
        <v>#REF!</v>
      </c>
      <c r="P251" s="335" t="e">
        <f>$I251*IF($G251="Pickup", SUMIFS(NewEmisData!J:J, NewEmisData!$A:$A, "Pickup", NewEmisData!$B:$B, $A251, NewEmisData!$C:$C, $H251, NewEmisData!$D:$D, P$2), SUMIFS(NewEmisData!J:J, NewEmisData!$A:$A, "LDV", NewEmisData!$B:$B, $A251, NewEmisData!$C:$C, $H251, NewEmisData!$D:$D, P$2))</f>
        <v>#REF!</v>
      </c>
      <c r="Q251" s="335" t="e">
        <f>$I251*IF($G251="Pickup", SUMIFS(NewEmisData!K:K, NewEmisData!$A:$A, "Pickup", NewEmisData!$B:$B, $A251, NewEmisData!$C:$C, $H251, NewEmisData!$D:$D, Q$2), SUMIFS(NewEmisData!K:K, NewEmisData!$A:$A, "LDV", NewEmisData!$B:$B, $A251, NewEmisData!$C:$C, $H251, NewEmisData!$D:$D, Q$2))</f>
        <v>#REF!</v>
      </c>
      <c r="R251" s="335" t="e">
        <f>$I251*IF($G251="Pickup", SUMIFS(NewEmisData!L:L, NewEmisData!$A:$A, "Pickup", NewEmisData!$B:$B, $A251, NewEmisData!$C:$C, $H251, NewEmisData!$D:$D, R$2), SUMIFS(NewEmisData!L:L, NewEmisData!$A:$A, "LDV", NewEmisData!$B:$B, $A251, NewEmisData!$C:$C, $H251, NewEmisData!$D:$D, R$2))</f>
        <v>#REF!</v>
      </c>
      <c r="S251" s="335" t="e">
        <f>$I251*IF($G251="Pickup", SUMIFS(NewEmisData!M:M, NewEmisData!$A:$A, "Pickup", NewEmisData!$B:$B, $A251, NewEmisData!$C:$C, $H251, NewEmisData!$D:$D, S$2), SUMIFS(NewEmisData!M:M, NewEmisData!$A:$A, "LDV", NewEmisData!$B:$B, $A251, NewEmisData!$C:$C, $H251, NewEmisData!$D:$D, S$2))</f>
        <v>#REF!</v>
      </c>
      <c r="T251" s="335">
        <v>0.10346204629432069</v>
      </c>
      <c r="U251" s="335" t="e">
        <f>$I251*IF($G251="Pickup", SUMIFS(NewEmisData!E:E, NewEmisData!$A:$A, "Pickup", NewEmisData!$B:$B, $A251, NewEmisData!$C:$C, $H251, NewEmisData!$D:$D, U$2), SUMIFS(NewEmisData!E:E, NewEmisData!$A:$A, "LDV", NewEmisData!$B:$B, $A251, NewEmisData!$C:$C, $H251, NewEmisData!$D:$D, U$2))</f>
        <v>#REF!</v>
      </c>
      <c r="V251" s="335" t="e">
        <f>$I251*IF($G251="Pickup", SUMIFS(NewEmisData!F:F, NewEmisData!$A:$A, "Pickup", NewEmisData!$B:$B, $A251, NewEmisData!$C:$C, $H251, NewEmisData!$D:$D, V$2), SUMIFS(NewEmisData!F:F, NewEmisData!$A:$A, "LDV", NewEmisData!$B:$B, $A251, NewEmisData!$C:$C, $H251, NewEmisData!$D:$D, V$2))</f>
        <v>#REF!</v>
      </c>
      <c r="W251" s="335" t="e">
        <f>$I251*IF($G251="Pickup", SUMIFS(NewEmisData!G:G, NewEmisData!$A:$A, "Pickup", NewEmisData!$B:$B, $A251, NewEmisData!$C:$C, $H251, NewEmisData!$D:$D, W$2), SUMIFS(NewEmisData!G:G, NewEmisData!$A:$A, "LDV", NewEmisData!$B:$B, $A251, NewEmisData!$C:$C, $H251, NewEmisData!$D:$D, W$2))</f>
        <v>#REF!</v>
      </c>
      <c r="X251" s="335" t="e">
        <f>$I251*IF($G251="Pickup", SUMIFS(NewEmisData!H:H, NewEmisData!$A:$A, "Pickup", NewEmisData!$B:$B, $A251, NewEmisData!$C:$C, $H251, NewEmisData!$D:$D, X$2), SUMIFS(NewEmisData!H:H, NewEmisData!$A:$A, "LDV", NewEmisData!$B:$B, $A251, NewEmisData!$C:$C, $H251, NewEmisData!$D:$D, X$2))</f>
        <v>#REF!</v>
      </c>
      <c r="Y251" s="335" t="e">
        <f>$I251*IF($G251="Pickup", SUMIFS(NewEmisData!I:I, NewEmisData!$A:$A, "Pickup", NewEmisData!$B:$B, $A251, NewEmisData!$C:$C, $H251, NewEmisData!$D:$D, Y$2), SUMIFS(NewEmisData!I:I, NewEmisData!$A:$A, "LDV", NewEmisData!$B:$B, $A251, NewEmisData!$C:$C, $H251, NewEmisData!$D:$D, Y$2))</f>
        <v>#REF!</v>
      </c>
      <c r="Z251" s="335" t="e">
        <f>$I251*IF($G251="Pickup", SUMIFS(NewEmisData!J:J, NewEmisData!$A:$A, "Pickup", NewEmisData!$B:$B, $A251, NewEmisData!$C:$C, $H251, NewEmisData!$D:$D, Z$2), SUMIFS(NewEmisData!J:J, NewEmisData!$A:$A, "LDV", NewEmisData!$B:$B, $A251, NewEmisData!$C:$C, $H251, NewEmisData!$D:$D, Z$2))</f>
        <v>#REF!</v>
      </c>
      <c r="AA251" s="335" t="e">
        <f>$I251*IF($G251="Pickup", SUMIFS(NewEmisData!K:K, NewEmisData!$A:$A, "Pickup", NewEmisData!$B:$B, $A251, NewEmisData!$C:$C, $H251, NewEmisData!$D:$D, AA$2), SUMIFS(NewEmisData!K:K, NewEmisData!$A:$A, "LDV", NewEmisData!$B:$B, $A251, NewEmisData!$C:$C, $H251, NewEmisData!$D:$D, AA$2))</f>
        <v>#REF!</v>
      </c>
      <c r="AB251" s="335" t="e">
        <f>$I251*IF($G251="Pickup", SUMIFS(NewEmisData!L:L, NewEmisData!$A:$A, "Pickup", NewEmisData!$B:$B, $A251, NewEmisData!$C:$C, $H251, NewEmisData!$D:$D, AB$2), SUMIFS(NewEmisData!L:L, NewEmisData!$A:$A, "LDV", NewEmisData!$B:$B, $A251, NewEmisData!$C:$C, $H251, NewEmisData!$D:$D, AB$2))</f>
        <v>#REF!</v>
      </c>
      <c r="AC251" s="335" t="e">
        <f>$I251*IF($G251="Pickup", SUMIFS(NewEmisData!M:M, NewEmisData!$A:$A, "Pickup", NewEmisData!$B:$B, $A251, NewEmisData!$C:$C, $H251, NewEmisData!$D:$D, AC$2), SUMIFS(NewEmisData!M:M, NewEmisData!$A:$A, "LDV", NewEmisData!$B:$B, $A251, NewEmisData!$C:$C, $H251, NewEmisData!$D:$D, AC$2))</f>
        <v>#REF!</v>
      </c>
      <c r="AD251" s="335">
        <v>2.7793532763781534E-2</v>
      </c>
      <c r="AE251" s="335" t="e">
        <f>$I251*IF($G251="Pickup", SUMIFS(NewEmisData!E:E, NewEmisData!$A:$A, "Pickup", NewEmisData!$B:$B, $A251, NewEmisData!$C:$C, $H251, NewEmisData!$D:$D, AE$2), SUMIFS(NewEmisData!E:E, NewEmisData!$A:$A, "LDV", NewEmisData!$B:$B, $A251, NewEmisData!$C:$C, $H251, NewEmisData!$D:$D, AE$2))</f>
        <v>#REF!</v>
      </c>
      <c r="AF251" s="335" t="e">
        <f>$I251*IF($G251="Pickup", SUMIFS(NewEmisData!F:F, NewEmisData!$A:$A, "Pickup", NewEmisData!$B:$B, $A251, NewEmisData!$C:$C, $H251, NewEmisData!$D:$D, AF$2), SUMIFS(NewEmisData!F:F, NewEmisData!$A:$A, "LDV", NewEmisData!$B:$B, $A251, NewEmisData!$C:$C, $H251, NewEmisData!$D:$D, AF$2))</f>
        <v>#REF!</v>
      </c>
      <c r="AG251" s="335" t="e">
        <f>$I251*IF($G251="Pickup", SUMIFS(NewEmisData!G:G, NewEmisData!$A:$A, "Pickup", NewEmisData!$B:$B, $A251, NewEmisData!$C:$C, $H251, NewEmisData!$D:$D, AG$2), SUMIFS(NewEmisData!G:G, NewEmisData!$A:$A, "LDV", NewEmisData!$B:$B, $A251, NewEmisData!$C:$C, $H251, NewEmisData!$D:$D, AG$2))</f>
        <v>#REF!</v>
      </c>
      <c r="AH251" s="335" t="e">
        <f>$I251*IF($G251="Pickup", SUMIFS(NewEmisData!H:H, NewEmisData!$A:$A, "Pickup", NewEmisData!$B:$B, $A251, NewEmisData!$C:$C, $H251, NewEmisData!$D:$D, AH$2), SUMIFS(NewEmisData!H:H, NewEmisData!$A:$A, "LDV", NewEmisData!$B:$B, $A251, NewEmisData!$C:$C, $H251, NewEmisData!$D:$D, AH$2))</f>
        <v>#REF!</v>
      </c>
      <c r="AI251" s="335" t="e">
        <f>$I251*IF($G251="Pickup", SUMIFS(NewEmisData!I:I, NewEmisData!$A:$A, "Pickup", NewEmisData!$B:$B, $A251, NewEmisData!$C:$C, $H251, NewEmisData!$D:$D, AI$2), SUMIFS(NewEmisData!I:I, NewEmisData!$A:$A, "LDV", NewEmisData!$B:$B, $A251, NewEmisData!$C:$C, $H251, NewEmisData!$D:$D, AI$2))</f>
        <v>#REF!</v>
      </c>
      <c r="AJ251" s="335" t="e">
        <f>$I251*IF($G251="Pickup", SUMIFS(NewEmisData!J:J, NewEmisData!$A:$A, "Pickup", NewEmisData!$B:$B, $A251, NewEmisData!$C:$C, $H251, NewEmisData!$D:$D, AJ$2), SUMIFS(NewEmisData!J:J, NewEmisData!$A:$A, "LDV", NewEmisData!$B:$B, $A251, NewEmisData!$C:$C, $H251, NewEmisData!$D:$D, AJ$2))</f>
        <v>#REF!</v>
      </c>
      <c r="AK251" s="335" t="e">
        <f>$I251*IF($G251="Pickup", SUMIFS(NewEmisData!K:K, NewEmisData!$A:$A, "Pickup", NewEmisData!$B:$B, $A251, NewEmisData!$C:$C, $H251, NewEmisData!$D:$D, AK$2), SUMIFS(NewEmisData!K:K, NewEmisData!$A:$A, "LDV", NewEmisData!$B:$B, $A251, NewEmisData!$C:$C, $H251, NewEmisData!$D:$D, AK$2))</f>
        <v>#REF!</v>
      </c>
      <c r="AL251" s="335" t="e">
        <f>$I251*IF($G251="Pickup", SUMIFS(NewEmisData!L:L, NewEmisData!$A:$A, "Pickup", NewEmisData!$B:$B, $A251, NewEmisData!$C:$C, $H251, NewEmisData!$D:$D, AL$2), SUMIFS(NewEmisData!L:L, NewEmisData!$A:$A, "LDV", NewEmisData!$B:$B, $A251, NewEmisData!$C:$C, $H251, NewEmisData!$D:$D, AL$2))</f>
        <v>#REF!</v>
      </c>
      <c r="AM251" s="335" t="e">
        <f>$I251*IF($G251="Pickup", SUMIFS(NewEmisData!M:M, NewEmisData!$A:$A, "Pickup", NewEmisData!$B:$B, $A251, NewEmisData!$C:$C, $H251, NewEmisData!$D:$D, AM$2), SUMIFS(NewEmisData!M:M, NewEmisData!$A:$A, "LDV", NewEmisData!$B:$B, $A251, NewEmisData!$C:$C, $H251, NewEmisData!$D:$D, AM$2))</f>
        <v>#REF!</v>
      </c>
      <c r="AN251" s="335">
        <v>6.5209922294522864E-4</v>
      </c>
      <c r="AO251" s="335" t="e">
        <f>$I251*IF($G251="Pickup", SUMIFS(NewEmisData!E:E, NewEmisData!$A:$A, "Pickup", NewEmisData!$B:$B, $A251, NewEmisData!$C:$C, $H251, NewEmisData!$D:$D, AO$2), SUMIFS(NewEmisData!E:E, NewEmisData!$A:$A, "LDV", NewEmisData!$B:$B, $A251, NewEmisData!$C:$C, $H251, NewEmisData!$D:$D, AO$2))</f>
        <v>#REF!</v>
      </c>
      <c r="AP251" s="335" t="e">
        <f>$I251*IF($G251="Pickup", SUMIFS(NewEmisData!F:F, NewEmisData!$A:$A, "Pickup", NewEmisData!$B:$B, $A251, NewEmisData!$C:$C, $H251, NewEmisData!$D:$D, AP$2), SUMIFS(NewEmisData!F:F, NewEmisData!$A:$A, "LDV", NewEmisData!$B:$B, $A251, NewEmisData!$C:$C, $H251, NewEmisData!$D:$D, AP$2))</f>
        <v>#REF!</v>
      </c>
      <c r="AQ251" s="335" t="e">
        <f>$I251*IF($G251="Pickup", SUMIFS(NewEmisData!G:G, NewEmisData!$A:$A, "Pickup", NewEmisData!$B:$B, $A251, NewEmisData!$C:$C, $H251, NewEmisData!$D:$D, AQ$2), SUMIFS(NewEmisData!G:G, NewEmisData!$A:$A, "LDV", NewEmisData!$B:$B, $A251, NewEmisData!$C:$C, $H251, NewEmisData!$D:$D, AQ$2))</f>
        <v>#REF!</v>
      </c>
      <c r="AR251" s="335" t="e">
        <f>$I251*IF($G251="Pickup", SUMIFS(NewEmisData!H:H, NewEmisData!$A:$A, "Pickup", NewEmisData!$B:$B, $A251, NewEmisData!$C:$C, $H251, NewEmisData!$D:$D, AR$2), SUMIFS(NewEmisData!H:H, NewEmisData!$A:$A, "LDV", NewEmisData!$B:$B, $A251, NewEmisData!$C:$C, $H251, NewEmisData!$D:$D, AR$2))</f>
        <v>#REF!</v>
      </c>
      <c r="AS251" s="335" t="e">
        <f>$I251*IF($G251="Pickup", SUMIFS(NewEmisData!I:I, NewEmisData!$A:$A, "Pickup", NewEmisData!$B:$B, $A251, NewEmisData!$C:$C, $H251, NewEmisData!$D:$D, AS$2), SUMIFS(NewEmisData!I:I, NewEmisData!$A:$A, "LDV", NewEmisData!$B:$B, $A251, NewEmisData!$C:$C, $H251, NewEmisData!$D:$D, AS$2))</f>
        <v>#REF!</v>
      </c>
      <c r="AT251" s="335" t="e">
        <f>$I251*IF($G251="Pickup", SUMIFS(NewEmisData!J:J, NewEmisData!$A:$A, "Pickup", NewEmisData!$B:$B, $A251, NewEmisData!$C:$C, $H251, NewEmisData!$D:$D, AT$2), SUMIFS(NewEmisData!J:J, NewEmisData!$A:$A, "LDV", NewEmisData!$B:$B, $A251, NewEmisData!$C:$C, $H251, NewEmisData!$D:$D, AT$2))</f>
        <v>#REF!</v>
      </c>
      <c r="AU251" s="335" t="e">
        <f>$I251*IF($G251="Pickup", SUMIFS(NewEmisData!K:K, NewEmisData!$A:$A, "Pickup", NewEmisData!$B:$B, $A251, NewEmisData!$C:$C, $H251, NewEmisData!$D:$D, AU$2), SUMIFS(NewEmisData!K:K, NewEmisData!$A:$A, "LDV", NewEmisData!$B:$B, $A251, NewEmisData!$C:$C, $H251, NewEmisData!$D:$D, AU$2))</f>
        <v>#REF!</v>
      </c>
      <c r="AV251" s="335" t="e">
        <f>$I251*IF($G251="Pickup", SUMIFS(NewEmisData!L:L, NewEmisData!$A:$A, "Pickup", NewEmisData!$B:$B, $A251, NewEmisData!$C:$C, $H251, NewEmisData!$D:$D, AV$2), SUMIFS(NewEmisData!L:L, NewEmisData!$A:$A, "LDV", NewEmisData!$B:$B, $A251, NewEmisData!$C:$C, $H251, NewEmisData!$D:$D, AV$2))</f>
        <v>#REF!</v>
      </c>
      <c r="AW251" s="335" t="e">
        <f>$I251*IF($G251="Pickup", SUMIFS(NewEmisData!M:M, NewEmisData!$A:$A, "Pickup", NewEmisData!$B:$B, $A251, NewEmisData!$C:$C, $H251, NewEmisData!$D:$D, AW$2), SUMIFS(NewEmisData!M:M, NewEmisData!$A:$A, "LDV", NewEmisData!$B:$B, $A251, NewEmisData!$C:$C, $H251, NewEmisData!$D:$D, AW$2))</f>
        <v>#REF!</v>
      </c>
      <c r="AX251" s="335">
        <v>1.6474269461833946E-2</v>
      </c>
      <c r="AY251" s="335" t="e">
        <f>$I251*IF($G251="Pickup", SUMIFS(NewEmisData!E:E, NewEmisData!$A:$A, "Pickup", NewEmisData!$B:$B, $A251, NewEmisData!$C:$C, $H251, NewEmisData!$D:$D, AY$2), SUMIFS(NewEmisData!E:E, NewEmisData!$A:$A, "LDV", NewEmisData!$B:$B, $A251, NewEmisData!$C:$C, $H251, NewEmisData!$D:$D, AY$2))</f>
        <v>#REF!</v>
      </c>
      <c r="AZ251" s="335" t="e">
        <f>$I251*IF($G251="Pickup", SUMIFS(NewEmisData!F:F, NewEmisData!$A:$A, "Pickup", NewEmisData!$B:$B, $A251, NewEmisData!$C:$C, $H251, NewEmisData!$D:$D, AZ$2), SUMIFS(NewEmisData!F:F, NewEmisData!$A:$A, "LDV", NewEmisData!$B:$B, $A251, NewEmisData!$C:$C, $H251, NewEmisData!$D:$D, AZ$2))</f>
        <v>#REF!</v>
      </c>
      <c r="BA251" s="335" t="e">
        <f>$I251*IF($G251="Pickup", SUMIFS(NewEmisData!G:G, NewEmisData!$A:$A, "Pickup", NewEmisData!$B:$B, $A251, NewEmisData!$C:$C, $H251, NewEmisData!$D:$D, BA$2), SUMIFS(NewEmisData!G:G, NewEmisData!$A:$A, "LDV", NewEmisData!$B:$B, $A251, NewEmisData!$C:$C, $H251, NewEmisData!$D:$D, BA$2))</f>
        <v>#REF!</v>
      </c>
      <c r="BB251" s="335" t="e">
        <f>$I251*IF($G251="Pickup", SUMIFS(NewEmisData!H:H, NewEmisData!$A:$A, "Pickup", NewEmisData!$B:$B, $A251, NewEmisData!$C:$C, $H251, NewEmisData!$D:$D, BB$2), SUMIFS(NewEmisData!H:H, NewEmisData!$A:$A, "LDV", NewEmisData!$B:$B, $A251, NewEmisData!$C:$C, $H251, NewEmisData!$D:$D, BB$2))</f>
        <v>#REF!</v>
      </c>
      <c r="BC251" s="335" t="e">
        <f>$I251*IF($G251="Pickup", SUMIFS(NewEmisData!I:I, NewEmisData!$A:$A, "Pickup", NewEmisData!$B:$B, $A251, NewEmisData!$C:$C, $H251, NewEmisData!$D:$D, BC$2), SUMIFS(NewEmisData!I:I, NewEmisData!$A:$A, "LDV", NewEmisData!$B:$B, $A251, NewEmisData!$C:$C, $H251, NewEmisData!$D:$D, BC$2))</f>
        <v>#REF!</v>
      </c>
      <c r="BD251" s="335" t="e">
        <f>$I251*IF($G251="Pickup", SUMIFS(NewEmisData!J:J, NewEmisData!$A:$A, "Pickup", NewEmisData!$B:$B, $A251, NewEmisData!$C:$C, $H251, NewEmisData!$D:$D, BD$2), SUMIFS(NewEmisData!J:J, NewEmisData!$A:$A, "LDV", NewEmisData!$B:$B, $A251, NewEmisData!$C:$C, $H251, NewEmisData!$D:$D, BD$2))</f>
        <v>#REF!</v>
      </c>
      <c r="BE251" s="335" t="e">
        <f>$I251*IF($G251="Pickup", SUMIFS(NewEmisData!K:K, NewEmisData!$A:$A, "Pickup", NewEmisData!$B:$B, $A251, NewEmisData!$C:$C, $H251, NewEmisData!$D:$D, BE$2), SUMIFS(NewEmisData!K:K, NewEmisData!$A:$A, "LDV", NewEmisData!$B:$B, $A251, NewEmisData!$C:$C, $H251, NewEmisData!$D:$D, BE$2))</f>
        <v>#REF!</v>
      </c>
      <c r="BF251" s="335" t="e">
        <f>$I251*IF($G251="Pickup", SUMIFS(NewEmisData!L:L, NewEmisData!$A:$A, "Pickup", NewEmisData!$B:$B, $A251, NewEmisData!$C:$C, $H251, NewEmisData!$D:$D, BF$2), SUMIFS(NewEmisData!L:L, NewEmisData!$A:$A, "LDV", NewEmisData!$B:$B, $A251, NewEmisData!$C:$C, $H251, NewEmisData!$D:$D, BF$2))</f>
        <v>#REF!</v>
      </c>
      <c r="BG251" s="335" t="e">
        <f>$I251*IF($G251="Pickup", SUMIFS(NewEmisData!M:M, NewEmisData!$A:$A, "Pickup", NewEmisData!$B:$B, $A251, NewEmisData!$C:$C, $H251, NewEmisData!$D:$D, BG$2), SUMIFS(NewEmisData!M:M, NewEmisData!$A:$A, "LDV", NewEmisData!$B:$B, $A251, NewEmisData!$C:$C, $H251, NewEmisData!$D:$D, BG$2))</f>
        <v>#REF!</v>
      </c>
      <c r="BH251" s="335">
        <v>3.3013063031130216E-3</v>
      </c>
      <c r="BI251" s="335" t="e">
        <f>$I251*IF($G251="Pickup", SUMIFS(NewEmisData!E:E, NewEmisData!$A:$A, "Pickup", NewEmisData!$B:$B, $A251, NewEmisData!$C:$C, $H251, NewEmisData!$D:$D, BI$2), SUMIFS(NewEmisData!E:E, NewEmisData!$A:$A, "LDV", NewEmisData!$B:$B, $A251, NewEmisData!$C:$C, $H251, NewEmisData!$D:$D, BI$2))</f>
        <v>#REF!</v>
      </c>
      <c r="BJ251" s="335" t="e">
        <f>$I251*IF($G251="Pickup", SUMIFS(NewEmisData!F:F, NewEmisData!$A:$A, "Pickup", NewEmisData!$B:$B, $A251, NewEmisData!$C:$C, $H251, NewEmisData!$D:$D, BJ$2), SUMIFS(NewEmisData!F:F, NewEmisData!$A:$A, "LDV", NewEmisData!$B:$B, $A251, NewEmisData!$C:$C, $H251, NewEmisData!$D:$D, BJ$2))</f>
        <v>#REF!</v>
      </c>
      <c r="BK251" s="335" t="e">
        <f>$I251*IF($G251="Pickup", SUMIFS(NewEmisData!G:G, NewEmisData!$A:$A, "Pickup", NewEmisData!$B:$B, $A251, NewEmisData!$C:$C, $H251, NewEmisData!$D:$D, BK$2), SUMIFS(NewEmisData!G:G, NewEmisData!$A:$A, "LDV", NewEmisData!$B:$B, $A251, NewEmisData!$C:$C, $H251, NewEmisData!$D:$D, BK$2))</f>
        <v>#REF!</v>
      </c>
      <c r="BL251" s="335" t="e">
        <f>$I251*IF($G251="Pickup", SUMIFS(NewEmisData!H:H, NewEmisData!$A:$A, "Pickup", NewEmisData!$B:$B, $A251, NewEmisData!$C:$C, $H251, NewEmisData!$D:$D, BL$2), SUMIFS(NewEmisData!H:H, NewEmisData!$A:$A, "LDV", NewEmisData!$B:$B, $A251, NewEmisData!$C:$C, $H251, NewEmisData!$D:$D, BL$2))</f>
        <v>#REF!</v>
      </c>
      <c r="BM251" s="335" t="e">
        <f>$I251*IF($G251="Pickup", SUMIFS(NewEmisData!I:I, NewEmisData!$A:$A, "Pickup", NewEmisData!$B:$B, $A251, NewEmisData!$C:$C, $H251, NewEmisData!$D:$D, BM$2), SUMIFS(NewEmisData!I:I, NewEmisData!$A:$A, "LDV", NewEmisData!$B:$B, $A251, NewEmisData!$C:$C, $H251, NewEmisData!$D:$D, BM$2))</f>
        <v>#REF!</v>
      </c>
      <c r="BN251" s="335" t="e">
        <f>$I251*IF($G251="Pickup", SUMIFS(NewEmisData!J:J, NewEmisData!$A:$A, "Pickup", NewEmisData!$B:$B, $A251, NewEmisData!$C:$C, $H251, NewEmisData!$D:$D, BN$2), SUMIFS(NewEmisData!J:J, NewEmisData!$A:$A, "LDV", NewEmisData!$B:$B, $A251, NewEmisData!$C:$C, $H251, NewEmisData!$D:$D, BN$2))</f>
        <v>#REF!</v>
      </c>
      <c r="BO251" s="335" t="e">
        <f>$I251*IF($G251="Pickup", SUMIFS(NewEmisData!K:K, NewEmisData!$A:$A, "Pickup", NewEmisData!$B:$B, $A251, NewEmisData!$C:$C, $H251, NewEmisData!$D:$D, BO$2), SUMIFS(NewEmisData!K:K, NewEmisData!$A:$A, "LDV", NewEmisData!$B:$B, $A251, NewEmisData!$C:$C, $H251, NewEmisData!$D:$D, BO$2))</f>
        <v>#REF!</v>
      </c>
      <c r="BP251" s="335" t="e">
        <f>$I251*IF($G251="Pickup", SUMIFS(NewEmisData!L:L, NewEmisData!$A:$A, "Pickup", NewEmisData!$B:$B, $A251, NewEmisData!$C:$C, $H251, NewEmisData!$D:$D, BP$2), SUMIFS(NewEmisData!L:L, NewEmisData!$A:$A, "LDV", NewEmisData!$B:$B, $A251, NewEmisData!$C:$C, $H251, NewEmisData!$D:$D, BP$2))</f>
        <v>#REF!</v>
      </c>
      <c r="BQ251" s="335" t="e">
        <f>$I251*IF($G251="Pickup", SUMIFS(NewEmisData!M:M, NewEmisData!$A:$A, "Pickup", NewEmisData!$B:$B, $A251, NewEmisData!$C:$C, $H251, NewEmisData!$D:$D, BQ$2), SUMIFS(NewEmisData!M:M, NewEmisData!$A:$A, "LDV", NewEmisData!$B:$B, $A251, NewEmisData!$C:$C, $H251, NewEmisData!$D:$D, BQ$2))</f>
        <v>#REF!</v>
      </c>
      <c r="BR251" s="335">
        <v>0.78110008391107422</v>
      </c>
      <c r="BS251" s="335" t="e">
        <f>$I251*IF($G251="Pickup", SUMIFS(NewEmisData!E:E, NewEmisData!$A:$A, "Pickup", NewEmisData!$B:$B, $A251, NewEmisData!$C:$C, $H251, NewEmisData!$D:$D, BS$2), SUMIFS(NewEmisData!E:E, NewEmisData!$A:$A, "LDV", NewEmisData!$B:$B, $A251, NewEmisData!$C:$C, $H251, NewEmisData!$D:$D, BS$2))</f>
        <v>#REF!</v>
      </c>
      <c r="BT251" s="335" t="e">
        <f>$I251*IF($G251="Pickup", SUMIFS(NewEmisData!F:F, NewEmisData!$A:$A, "Pickup", NewEmisData!$B:$B, $A251, NewEmisData!$C:$C, $H251, NewEmisData!$D:$D, BT$2), SUMIFS(NewEmisData!F:F, NewEmisData!$A:$A, "LDV", NewEmisData!$B:$B, $A251, NewEmisData!$C:$C, $H251, NewEmisData!$D:$D, BT$2))</f>
        <v>#REF!</v>
      </c>
      <c r="BU251" s="335" t="e">
        <f>$I251*IF($G251="Pickup", SUMIFS(NewEmisData!G:G, NewEmisData!$A:$A, "Pickup", NewEmisData!$B:$B, $A251, NewEmisData!$C:$C, $H251, NewEmisData!$D:$D, BU$2), SUMIFS(NewEmisData!G:G, NewEmisData!$A:$A, "LDV", NewEmisData!$B:$B, $A251, NewEmisData!$C:$C, $H251, NewEmisData!$D:$D, BU$2))</f>
        <v>#REF!</v>
      </c>
      <c r="BV251" s="335" t="e">
        <f>$I251*IF($G251="Pickup", SUMIFS(NewEmisData!H:H, NewEmisData!$A:$A, "Pickup", NewEmisData!$B:$B, $A251, NewEmisData!$C:$C, $H251, NewEmisData!$D:$D, BV$2), SUMIFS(NewEmisData!H:H, NewEmisData!$A:$A, "LDV", NewEmisData!$B:$B, $A251, NewEmisData!$C:$C, $H251, NewEmisData!$D:$D, BV$2))</f>
        <v>#REF!</v>
      </c>
      <c r="BW251" s="335" t="e">
        <f>$I251*IF($G251="Pickup", SUMIFS(NewEmisData!I:I, NewEmisData!$A:$A, "Pickup", NewEmisData!$B:$B, $A251, NewEmisData!$C:$C, $H251, NewEmisData!$D:$D, BW$2), SUMIFS(NewEmisData!I:I, NewEmisData!$A:$A, "LDV", NewEmisData!$B:$B, $A251, NewEmisData!$C:$C, $H251, NewEmisData!$D:$D, BW$2))</f>
        <v>#REF!</v>
      </c>
      <c r="BX251" s="335" t="e">
        <f>$I251*IF($G251="Pickup", SUMIFS(NewEmisData!J:J, NewEmisData!$A:$A, "Pickup", NewEmisData!$B:$B, $A251, NewEmisData!$C:$C, $H251, NewEmisData!$D:$D, BX$2), SUMIFS(NewEmisData!J:J, NewEmisData!$A:$A, "LDV", NewEmisData!$B:$B, $A251, NewEmisData!$C:$C, $H251, NewEmisData!$D:$D, BX$2))</f>
        <v>#REF!</v>
      </c>
      <c r="BY251" s="335" t="e">
        <f>$I251*IF($G251="Pickup", SUMIFS(NewEmisData!K:K, NewEmisData!$A:$A, "Pickup", NewEmisData!$B:$B, $A251, NewEmisData!$C:$C, $H251, NewEmisData!$D:$D, BY$2), SUMIFS(NewEmisData!K:K, NewEmisData!$A:$A, "LDV", NewEmisData!$B:$B, $A251, NewEmisData!$C:$C, $H251, NewEmisData!$D:$D, BY$2))</f>
        <v>#REF!</v>
      </c>
      <c r="BZ251" s="335" t="e">
        <f>$I251*IF($G251="Pickup", SUMIFS(NewEmisData!L:L, NewEmisData!$A:$A, "Pickup", NewEmisData!$B:$B, $A251, NewEmisData!$C:$C, $H251, NewEmisData!$D:$D, BZ$2), SUMIFS(NewEmisData!L:L, NewEmisData!$A:$A, "LDV", NewEmisData!$B:$B, $A251, NewEmisData!$C:$C, $H251, NewEmisData!$D:$D, BZ$2))</f>
        <v>#REF!</v>
      </c>
      <c r="CA251" s="335" t="e">
        <f>$I251*IF($G251="Pickup", SUMIFS(NewEmisData!M:M, NewEmisData!$A:$A, "Pickup", NewEmisData!$B:$B, $A251, NewEmisData!$C:$C, $H251, NewEmisData!$D:$D, CA$2), SUMIFS(NewEmisData!M:M, NewEmisData!$A:$A, "LDV", NewEmisData!$B:$B, $A251, NewEmisData!$C:$C, $H251, NewEmisData!$D:$D, CA$2))</f>
        <v>#REF!</v>
      </c>
      <c r="CB251" s="335">
        <v>5.6479234488476554E-2</v>
      </c>
      <c r="CC251" s="335" t="e">
        <f>$I251*IF($G251="Pickup", SUMIFS(NewEmisData!E:E, NewEmisData!$A:$A, "Pickup", NewEmisData!$B:$B, $A251, NewEmisData!$C:$C, $H251, NewEmisData!$D:$D, CC$2), SUMIFS(NewEmisData!E:E, NewEmisData!$A:$A, "LDV", NewEmisData!$B:$B, $A251, NewEmisData!$C:$C, $H251, NewEmisData!$D:$D, CC$2))</f>
        <v>#REF!</v>
      </c>
      <c r="CD251" s="335" t="e">
        <f>$I251*IF($G251="Pickup", SUMIFS(NewEmisData!F:F, NewEmisData!$A:$A, "Pickup", NewEmisData!$B:$B, $A251, NewEmisData!$C:$C, $H251, NewEmisData!$D:$D, CD$2), SUMIFS(NewEmisData!F:F, NewEmisData!$A:$A, "LDV", NewEmisData!$B:$B, $A251, NewEmisData!$C:$C, $H251, NewEmisData!$D:$D, CD$2))</f>
        <v>#REF!</v>
      </c>
      <c r="CE251" s="335" t="e">
        <f>$I251*IF($G251="Pickup", SUMIFS(NewEmisData!G:G, NewEmisData!$A:$A, "Pickup", NewEmisData!$B:$B, $A251, NewEmisData!$C:$C, $H251, NewEmisData!$D:$D, CE$2), SUMIFS(NewEmisData!G:G, NewEmisData!$A:$A, "LDV", NewEmisData!$B:$B, $A251, NewEmisData!$C:$C, $H251, NewEmisData!$D:$D, CE$2))</f>
        <v>#REF!</v>
      </c>
      <c r="CF251" s="335" t="e">
        <f>$I251*IF($G251="Pickup", SUMIFS(NewEmisData!H:H, NewEmisData!$A:$A, "Pickup", NewEmisData!$B:$B, $A251, NewEmisData!$C:$C, $H251, NewEmisData!$D:$D, CF$2), SUMIFS(NewEmisData!H:H, NewEmisData!$A:$A, "LDV", NewEmisData!$B:$B, $A251, NewEmisData!$C:$C, $H251, NewEmisData!$D:$D, CF$2))</f>
        <v>#REF!</v>
      </c>
      <c r="CG251" s="335" t="e">
        <f>$I251*IF($G251="Pickup", SUMIFS(NewEmisData!I:I, NewEmisData!$A:$A, "Pickup", NewEmisData!$B:$B, $A251, NewEmisData!$C:$C, $H251, NewEmisData!$D:$D, CG$2), SUMIFS(NewEmisData!I:I, NewEmisData!$A:$A, "LDV", NewEmisData!$B:$B, $A251, NewEmisData!$C:$C, $H251, NewEmisData!$D:$D, CG$2))</f>
        <v>#REF!</v>
      </c>
      <c r="CH251" s="335" t="e">
        <f>$I251*IF($G251="Pickup", SUMIFS(NewEmisData!J:J, NewEmisData!$A:$A, "Pickup", NewEmisData!$B:$B, $A251, NewEmisData!$C:$C, $H251, NewEmisData!$D:$D, CH$2), SUMIFS(NewEmisData!J:J, NewEmisData!$A:$A, "LDV", NewEmisData!$B:$B, $A251, NewEmisData!$C:$C, $H251, NewEmisData!$D:$D, CH$2))</f>
        <v>#REF!</v>
      </c>
      <c r="CI251" s="335" t="e">
        <f>$I251*IF($G251="Pickup", SUMIFS(NewEmisData!K:K, NewEmisData!$A:$A, "Pickup", NewEmisData!$B:$B, $A251, NewEmisData!$C:$C, $H251, NewEmisData!$D:$D, CI$2), SUMIFS(NewEmisData!K:K, NewEmisData!$A:$A, "LDV", NewEmisData!$B:$B, $A251, NewEmisData!$C:$C, $H251, NewEmisData!$D:$D, CI$2))</f>
        <v>#REF!</v>
      </c>
      <c r="CJ251" s="335" t="e">
        <f>$I251*IF($G251="Pickup", SUMIFS(NewEmisData!L:L, NewEmisData!$A:$A, "Pickup", NewEmisData!$B:$B, $A251, NewEmisData!$C:$C, $H251, NewEmisData!$D:$D, CJ$2), SUMIFS(NewEmisData!L:L, NewEmisData!$A:$A, "LDV", NewEmisData!$B:$B, $A251, NewEmisData!$C:$C, $H251, NewEmisData!$D:$D, CJ$2))</f>
        <v>#REF!</v>
      </c>
      <c r="CK251" s="335" t="e">
        <f>$I251*IF($G251="Pickup", SUMIFS(NewEmisData!M:M, NewEmisData!$A:$A, "Pickup", NewEmisData!$B:$B, $A251, NewEmisData!$C:$C, $H251, NewEmisData!$D:$D, CK$2), SUMIFS(NewEmisData!M:M, NewEmisData!$A:$A, "LDV", NewEmisData!$B:$B, $A251, NewEmisData!$C:$C, $H251, NewEmisData!$D:$D, CK$2))</f>
        <v>#REF!</v>
      </c>
      <c r="CL251" s="335">
        <v>1.0423274623124838E-2</v>
      </c>
      <c r="CM251" s="335" t="e">
        <f>$I251*IF($G251="Pickup", SUMIFS(NewEmisData!E:E, NewEmisData!$A:$A, "Pickup", NewEmisData!$B:$B, $A251, NewEmisData!$C:$C, $H251, NewEmisData!$D:$D, CM$2), SUMIFS(NewEmisData!E:E, NewEmisData!$A:$A, "LDV", NewEmisData!$B:$B, $A251, NewEmisData!$C:$C, $H251, NewEmisData!$D:$D, CM$2))</f>
        <v>#REF!</v>
      </c>
      <c r="CN251" s="335" t="e">
        <f>$I251*IF($G251="Pickup", SUMIFS(NewEmisData!F:F, NewEmisData!$A:$A, "Pickup", NewEmisData!$B:$B, $A251, NewEmisData!$C:$C, $H251, NewEmisData!$D:$D, CN$2), SUMIFS(NewEmisData!F:F, NewEmisData!$A:$A, "LDV", NewEmisData!$B:$B, $A251, NewEmisData!$C:$C, $H251, NewEmisData!$D:$D, CN$2))</f>
        <v>#REF!</v>
      </c>
      <c r="CO251" s="335" t="e">
        <f>$I251*IF($G251="Pickup", SUMIFS(NewEmisData!G:G, NewEmisData!$A:$A, "Pickup", NewEmisData!$B:$B, $A251, NewEmisData!$C:$C, $H251, NewEmisData!$D:$D, CO$2), SUMIFS(NewEmisData!G:G, NewEmisData!$A:$A, "LDV", NewEmisData!$B:$B, $A251, NewEmisData!$C:$C, $H251, NewEmisData!$D:$D, CO$2))</f>
        <v>#REF!</v>
      </c>
      <c r="CP251" s="335" t="e">
        <f>$I251*IF($G251="Pickup", SUMIFS(NewEmisData!H:H, NewEmisData!$A:$A, "Pickup", NewEmisData!$B:$B, $A251, NewEmisData!$C:$C, $H251, NewEmisData!$D:$D, CP$2), SUMIFS(NewEmisData!H:H, NewEmisData!$A:$A, "LDV", NewEmisData!$B:$B, $A251, NewEmisData!$C:$C, $H251, NewEmisData!$D:$D, CP$2))</f>
        <v>#REF!</v>
      </c>
      <c r="CQ251" s="335" t="e">
        <f>$I251*IF($G251="Pickup", SUMIFS(NewEmisData!I:I, NewEmisData!$A:$A, "Pickup", NewEmisData!$B:$B, $A251, NewEmisData!$C:$C, $H251, NewEmisData!$D:$D, CQ$2), SUMIFS(NewEmisData!I:I, NewEmisData!$A:$A, "LDV", NewEmisData!$B:$B, $A251, NewEmisData!$C:$C, $H251, NewEmisData!$D:$D, CQ$2))</f>
        <v>#REF!</v>
      </c>
      <c r="CR251" s="335" t="e">
        <f>$I251*IF($G251="Pickup", SUMIFS(NewEmisData!J:J, NewEmisData!$A:$A, "Pickup", NewEmisData!$B:$B, $A251, NewEmisData!$C:$C, $H251, NewEmisData!$D:$D, CR$2), SUMIFS(NewEmisData!J:J, NewEmisData!$A:$A, "LDV", NewEmisData!$B:$B, $A251, NewEmisData!$C:$C, $H251, NewEmisData!$D:$D, CR$2))</f>
        <v>#REF!</v>
      </c>
      <c r="CS251" s="335" t="e">
        <f>$I251*IF($G251="Pickup", SUMIFS(NewEmisData!K:K, NewEmisData!$A:$A, "Pickup", NewEmisData!$B:$B, $A251, NewEmisData!$C:$C, $H251, NewEmisData!$D:$D, CS$2), SUMIFS(NewEmisData!K:K, NewEmisData!$A:$A, "LDV", NewEmisData!$B:$B, $A251, NewEmisData!$C:$C, $H251, NewEmisData!$D:$D, CS$2))</f>
        <v>#REF!</v>
      </c>
      <c r="CT251" s="335" t="e">
        <f>$I251*IF($G251="Pickup", SUMIFS(NewEmisData!L:L, NewEmisData!$A:$A, "Pickup", NewEmisData!$B:$B, $A251, NewEmisData!$C:$C, $H251, NewEmisData!$D:$D, CT$2), SUMIFS(NewEmisData!L:L, NewEmisData!$A:$A, "LDV", NewEmisData!$B:$B, $A251, NewEmisData!$C:$C, $H251, NewEmisData!$D:$D, CT$2))</f>
        <v>#REF!</v>
      </c>
      <c r="CU251" s="335" t="e">
        <f>$I251*IF($G251="Pickup", SUMIFS(NewEmisData!M:M, NewEmisData!$A:$A, "Pickup", NewEmisData!$B:$B, $A251, NewEmisData!$C:$C, $H251, NewEmisData!$D:$D, CU$2), SUMIFS(NewEmisData!M:M, NewEmisData!$A:$A, "LDV", NewEmisData!$B:$B, $A251, NewEmisData!$C:$C, $H251, NewEmisData!$D:$D, CU$2))</f>
        <v>#REF!</v>
      </c>
      <c r="CV251" s="335">
        <v>2.6015343970621305E-3</v>
      </c>
      <c r="CW251" s="335">
        <v>1.5224023337560854E-3</v>
      </c>
      <c r="CX251" s="335">
        <v>9.4329543603841103E-4</v>
      </c>
      <c r="CY251" s="335">
        <v>7.7851342427622471E-4</v>
      </c>
      <c r="CZ251" s="335">
        <v>6.216091708061191E-4</v>
      </c>
      <c r="DA251" s="335">
        <v>4.626125933140988E-4</v>
      </c>
      <c r="DB251" s="335">
        <v>3.6154728298012467E-4</v>
      </c>
      <c r="DC251" s="335">
        <v>3.4470353435303938E-4</v>
      </c>
      <c r="DD251" s="335">
        <v>3.4220742143079865E-4</v>
      </c>
      <c r="DE251" s="335">
        <v>3.4317308698443046E-4</v>
      </c>
      <c r="DF251" s="335">
        <v>3.4317308698443046E-4</v>
      </c>
      <c r="DG251" s="335" t="e">
        <f>$I251*IF($G251="Pickup", SUMIFS(NewEmisData!E:E, NewEmisData!$A:$A, "Pickup", NewEmisData!$B:$B, $A251, NewEmisData!$C:$C, $H251, NewEmisData!$D:$D, DG$2), SUMIFS(NewEmisData!E:E, NewEmisData!$A:$A, "LDV", NewEmisData!$B:$B, $A251, NewEmisData!$C:$C, $H251, NewEmisData!$D:$D, DG$2))</f>
        <v>#REF!</v>
      </c>
      <c r="DH251" s="335" t="e">
        <f>$I251*IF($G251="Pickup", SUMIFS(NewEmisData!F:F, NewEmisData!$A:$A, "Pickup", NewEmisData!$B:$B, $A251, NewEmisData!$C:$C, $H251, NewEmisData!$D:$D, DH$2), SUMIFS(NewEmisData!F:F, NewEmisData!$A:$A, "LDV", NewEmisData!$B:$B, $A251, NewEmisData!$C:$C, $H251, NewEmisData!$D:$D, DH$2))</f>
        <v>#REF!</v>
      </c>
      <c r="DI251" s="335" t="e">
        <f>$I251*IF($G251="Pickup", SUMIFS(NewEmisData!G:G, NewEmisData!$A:$A, "Pickup", NewEmisData!$B:$B, $A251, NewEmisData!$C:$C, $H251, NewEmisData!$D:$D, DI$2), SUMIFS(NewEmisData!G:G, NewEmisData!$A:$A, "LDV", NewEmisData!$B:$B, $A251, NewEmisData!$C:$C, $H251, NewEmisData!$D:$D, DI$2))</f>
        <v>#REF!</v>
      </c>
      <c r="DJ251" s="335" t="e">
        <f>$I251*IF($G251="Pickup", SUMIFS(NewEmisData!H:H, NewEmisData!$A:$A, "Pickup", NewEmisData!$B:$B, $A251, NewEmisData!$C:$C, $H251, NewEmisData!$D:$D, DJ$2), SUMIFS(NewEmisData!H:H, NewEmisData!$A:$A, "LDV", NewEmisData!$B:$B, $A251, NewEmisData!$C:$C, $H251, NewEmisData!$D:$D, DJ$2))</f>
        <v>#REF!</v>
      </c>
      <c r="DK251" s="335" t="e">
        <f>$I251*IF($G251="Pickup", SUMIFS(NewEmisData!I:I, NewEmisData!$A:$A, "Pickup", NewEmisData!$B:$B, $A251, NewEmisData!$C:$C, $H251, NewEmisData!$D:$D, DK$2), SUMIFS(NewEmisData!I:I, NewEmisData!$A:$A, "LDV", NewEmisData!$B:$B, $A251, NewEmisData!$C:$C, $H251, NewEmisData!$D:$D, DK$2))</f>
        <v>#REF!</v>
      </c>
      <c r="DL251" s="335" t="e">
        <f>$I251*IF($G251="Pickup", SUMIFS(NewEmisData!J:J, NewEmisData!$A:$A, "Pickup", NewEmisData!$B:$B, $A251, NewEmisData!$C:$C, $H251, NewEmisData!$D:$D, DL$2), SUMIFS(NewEmisData!J:J, NewEmisData!$A:$A, "LDV", NewEmisData!$B:$B, $A251, NewEmisData!$C:$C, $H251, NewEmisData!$D:$D, DL$2))</f>
        <v>#REF!</v>
      </c>
      <c r="DM251" s="335" t="e">
        <f>$I251*IF($G251="Pickup", SUMIFS(NewEmisData!K:K, NewEmisData!$A:$A, "Pickup", NewEmisData!$B:$B, $A251, NewEmisData!$C:$C, $H251, NewEmisData!$D:$D, DM$2), SUMIFS(NewEmisData!K:K, NewEmisData!$A:$A, "LDV", NewEmisData!$B:$B, $A251, NewEmisData!$C:$C, $H251, NewEmisData!$D:$D, DM$2))</f>
        <v>#REF!</v>
      </c>
      <c r="DN251" s="335" t="e">
        <f>$I251*IF($G251="Pickup", SUMIFS(NewEmisData!L:L, NewEmisData!$A:$A, "Pickup", NewEmisData!$B:$B, $A251, NewEmisData!$C:$C, $H251, NewEmisData!$D:$D, DN$2), SUMIFS(NewEmisData!L:L, NewEmisData!$A:$A, "LDV", NewEmisData!$B:$B, $A251, NewEmisData!$C:$C, $H251, NewEmisData!$D:$D, DN$2))</f>
        <v>#REF!</v>
      </c>
      <c r="DO251" s="335" t="e">
        <f>$I251*IF($G251="Pickup", SUMIFS(NewEmisData!M:M, NewEmisData!$A:$A, "Pickup", NewEmisData!$B:$B, $A251, NewEmisData!$C:$C, $H251, NewEmisData!$D:$D, DO$2), SUMIFS(NewEmisData!M:M, NewEmisData!$A:$A, "LDV", NewEmisData!$B:$B, $A251, NewEmisData!$C:$C, $H251, NewEmisData!$D:$D, DO$2))</f>
        <v>#REF!</v>
      </c>
      <c r="DP251" s="335">
        <v>6.9343788732754389E-4</v>
      </c>
      <c r="DQ251" s="335" t="e">
        <f>$I251*IF($G251="Pickup", SUMIFS(NewEmisData!E:E, NewEmisData!$A:$A, "Pickup", NewEmisData!$B:$B, $A251, NewEmisData!$C:$C, $H251, NewEmisData!$D:$D, DQ$2), SUMIFS(NewEmisData!E:E, NewEmisData!$A:$A, "LDV", NewEmisData!$B:$B, $A251, NewEmisData!$C:$C, $H251, NewEmisData!$D:$D, DQ$2))</f>
        <v>#REF!</v>
      </c>
      <c r="DR251" s="335" t="e">
        <f>$I251*IF($G251="Pickup", SUMIFS(NewEmisData!F:F, NewEmisData!$A:$A, "Pickup", NewEmisData!$B:$B, $A251, NewEmisData!$C:$C, $H251, NewEmisData!$D:$D, DR$2), SUMIFS(NewEmisData!F:F, NewEmisData!$A:$A, "LDV", NewEmisData!$B:$B, $A251, NewEmisData!$C:$C, $H251, NewEmisData!$D:$D, DR$2))</f>
        <v>#REF!</v>
      </c>
      <c r="DS251" s="335" t="e">
        <f>$I251*IF($G251="Pickup", SUMIFS(NewEmisData!G:G, NewEmisData!$A:$A, "Pickup", NewEmisData!$B:$B, $A251, NewEmisData!$C:$C, $H251, NewEmisData!$D:$D, DS$2), SUMIFS(NewEmisData!G:G, NewEmisData!$A:$A, "LDV", NewEmisData!$B:$B, $A251, NewEmisData!$C:$C, $H251, NewEmisData!$D:$D, DS$2))</f>
        <v>#REF!</v>
      </c>
      <c r="DT251" s="335" t="e">
        <f>$I251*IF($G251="Pickup", SUMIFS(NewEmisData!H:H, NewEmisData!$A:$A, "Pickup", NewEmisData!$B:$B, $A251, NewEmisData!$C:$C, $H251, NewEmisData!$D:$D, DT$2), SUMIFS(NewEmisData!H:H, NewEmisData!$A:$A, "LDV", NewEmisData!$B:$B, $A251, NewEmisData!$C:$C, $H251, NewEmisData!$D:$D, DT$2))</f>
        <v>#REF!</v>
      </c>
      <c r="DU251" s="335" t="e">
        <f>$I251*IF($G251="Pickup", SUMIFS(NewEmisData!I:I, NewEmisData!$A:$A, "Pickup", NewEmisData!$B:$B, $A251, NewEmisData!$C:$C, $H251, NewEmisData!$D:$D, DU$2), SUMIFS(NewEmisData!I:I, NewEmisData!$A:$A, "LDV", NewEmisData!$B:$B, $A251, NewEmisData!$C:$C, $H251, NewEmisData!$D:$D, DU$2))</f>
        <v>#REF!</v>
      </c>
      <c r="DV251" s="335" t="e">
        <f>$I251*IF($G251="Pickup", SUMIFS(NewEmisData!J:J, NewEmisData!$A:$A, "Pickup", NewEmisData!$B:$B, $A251, NewEmisData!$C:$C, $H251, NewEmisData!$D:$D, DV$2), SUMIFS(NewEmisData!J:J, NewEmisData!$A:$A, "LDV", NewEmisData!$B:$B, $A251, NewEmisData!$C:$C, $H251, NewEmisData!$D:$D, DV$2))</f>
        <v>#REF!</v>
      </c>
      <c r="DW251" s="335" t="e">
        <f>$I251*IF($G251="Pickup", SUMIFS(NewEmisData!K:K, NewEmisData!$A:$A, "Pickup", NewEmisData!$B:$B, $A251, NewEmisData!$C:$C, $H251, NewEmisData!$D:$D, DW$2), SUMIFS(NewEmisData!K:K, NewEmisData!$A:$A, "LDV", NewEmisData!$B:$B, $A251, NewEmisData!$C:$C, $H251, NewEmisData!$D:$D, DW$2))</f>
        <v>#REF!</v>
      </c>
      <c r="DX251" s="335" t="e">
        <f>$I251*IF($G251="Pickup", SUMIFS(NewEmisData!L:L, NewEmisData!$A:$A, "Pickup", NewEmisData!$B:$B, $A251, NewEmisData!$C:$C, $H251, NewEmisData!$D:$D, DX$2), SUMIFS(NewEmisData!L:L, NewEmisData!$A:$A, "LDV", NewEmisData!$B:$B, $A251, NewEmisData!$C:$C, $H251, NewEmisData!$D:$D, DX$2))</f>
        <v>#REF!</v>
      </c>
      <c r="DY251" s="335" t="e">
        <f>$I251*IF($G251="Pickup", SUMIFS(NewEmisData!M:M, NewEmisData!$A:$A, "Pickup", NewEmisData!$B:$B, $A251, NewEmisData!$C:$C, $H251, NewEmisData!$D:$D, DY$2), SUMIFS(NewEmisData!M:M, NewEmisData!$A:$A, "LDV", NewEmisData!$B:$B, $A251, NewEmisData!$C:$C, $H251, NewEmisData!$D:$D, DY$2))</f>
        <v>#REF!</v>
      </c>
      <c r="DZ251" s="335">
        <v>2.1675286540927263E-3</v>
      </c>
      <c r="EA251" s="335" t="e">
        <f t="shared" si="350"/>
        <v>#REF!</v>
      </c>
      <c r="EB251" s="335" t="e">
        <f t="shared" si="351"/>
        <v>#REF!</v>
      </c>
      <c r="EC251" s="335" t="e">
        <f t="shared" si="352"/>
        <v>#REF!</v>
      </c>
      <c r="ED251" s="335" t="e">
        <f t="shared" si="353"/>
        <v>#REF!</v>
      </c>
      <c r="EE251" s="335" t="e">
        <f t="shared" si="354"/>
        <v>#REF!</v>
      </c>
      <c r="EF251" s="335" t="e">
        <f t="shared" si="355"/>
        <v>#REF!</v>
      </c>
      <c r="EG251" s="335" t="e">
        <f t="shared" si="356"/>
        <v>#REF!</v>
      </c>
      <c r="EH251" s="335" t="e">
        <f t="shared" si="357"/>
        <v>#REF!</v>
      </c>
      <c r="EI251" s="335" t="e">
        <f t="shared" si="358"/>
        <v>#REF!</v>
      </c>
      <c r="EJ251" s="335">
        <f t="shared" si="359"/>
        <v>0.10346204629432069</v>
      </c>
      <c r="EK251" s="335" t="e">
        <f t="shared" si="360"/>
        <v>#REF!</v>
      </c>
      <c r="EL251" s="335" t="e">
        <f t="shared" si="361"/>
        <v>#REF!</v>
      </c>
      <c r="EM251" s="335" t="e">
        <f t="shared" si="362"/>
        <v>#REF!</v>
      </c>
      <c r="EN251" s="335" t="e">
        <f t="shared" si="363"/>
        <v>#REF!</v>
      </c>
      <c r="EO251" s="335" t="e">
        <f t="shared" si="364"/>
        <v>#REF!</v>
      </c>
      <c r="EP251" s="335" t="e">
        <f t="shared" si="365"/>
        <v>#REF!</v>
      </c>
      <c r="EQ251" s="335" t="e">
        <f t="shared" si="366"/>
        <v>#REF!</v>
      </c>
      <c r="ER251" s="335" t="e">
        <f t="shared" si="367"/>
        <v>#REF!</v>
      </c>
      <c r="ES251" s="335" t="e">
        <f t="shared" si="368"/>
        <v>#REF!</v>
      </c>
      <c r="ET251" s="335">
        <f t="shared" si="369"/>
        <v>2.7793532763781534E-2</v>
      </c>
      <c r="EU251" s="335" t="e">
        <f t="shared" si="370"/>
        <v>#REF!</v>
      </c>
      <c r="EV251" s="335" t="e">
        <f t="shared" si="371"/>
        <v>#REF!</v>
      </c>
      <c r="EW251" s="335" t="e">
        <f t="shared" si="372"/>
        <v>#REF!</v>
      </c>
      <c r="EX251" s="335" t="e">
        <f t="shared" si="373"/>
        <v>#REF!</v>
      </c>
      <c r="EY251" s="335" t="e">
        <f t="shared" si="374"/>
        <v>#REF!</v>
      </c>
      <c r="EZ251" s="335" t="e">
        <f t="shared" si="375"/>
        <v>#REF!</v>
      </c>
      <c r="FA251" s="335" t="e">
        <f t="shared" si="376"/>
        <v>#REF!</v>
      </c>
      <c r="FB251" s="335" t="e">
        <f t="shared" si="377"/>
        <v>#REF!</v>
      </c>
      <c r="FC251" s="335" t="e">
        <f t="shared" si="378"/>
        <v>#REF!</v>
      </c>
      <c r="FD251" s="335">
        <f t="shared" si="379"/>
        <v>6.5209922294522864E-4</v>
      </c>
      <c r="FE251" s="335" t="e">
        <f t="shared" si="380"/>
        <v>#REF!</v>
      </c>
      <c r="FF251" s="335" t="e">
        <f t="shared" si="381"/>
        <v>#REF!</v>
      </c>
      <c r="FG251" s="335" t="e">
        <f t="shared" si="382"/>
        <v>#REF!</v>
      </c>
      <c r="FH251" s="335" t="e">
        <f t="shared" si="383"/>
        <v>#REF!</v>
      </c>
      <c r="FI251" s="335" t="e">
        <f t="shared" si="384"/>
        <v>#REF!</v>
      </c>
      <c r="FJ251" s="335" t="e">
        <f t="shared" si="385"/>
        <v>#REF!</v>
      </c>
      <c r="FK251" s="335" t="e">
        <f t="shared" si="386"/>
        <v>#REF!</v>
      </c>
      <c r="FL251" s="335" t="e">
        <f t="shared" si="387"/>
        <v>#REF!</v>
      </c>
      <c r="FM251" s="335" t="e">
        <f t="shared" si="388"/>
        <v>#REF!</v>
      </c>
      <c r="FN251" s="335">
        <f t="shared" si="389"/>
        <v>1.6474269461833946E-2</v>
      </c>
      <c r="FO251" s="335" t="e">
        <f t="shared" si="390"/>
        <v>#REF!</v>
      </c>
      <c r="FP251" s="335" t="e">
        <f t="shared" si="391"/>
        <v>#REF!</v>
      </c>
      <c r="FQ251" s="335" t="e">
        <f t="shared" si="392"/>
        <v>#REF!</v>
      </c>
      <c r="FR251" s="335" t="e">
        <f t="shared" si="393"/>
        <v>#REF!</v>
      </c>
      <c r="FS251" s="335" t="e">
        <f t="shared" si="394"/>
        <v>#REF!</v>
      </c>
      <c r="FT251" s="335" t="e">
        <f t="shared" si="395"/>
        <v>#REF!</v>
      </c>
      <c r="FU251" s="335" t="e">
        <f t="shared" si="396"/>
        <v>#REF!</v>
      </c>
      <c r="FV251" s="335" t="e">
        <f t="shared" si="397"/>
        <v>#REF!</v>
      </c>
      <c r="FW251" s="335" t="e">
        <f t="shared" si="398"/>
        <v>#REF!</v>
      </c>
      <c r="FX251" s="335">
        <f t="shared" si="399"/>
        <v>3.3013063031130216E-3</v>
      </c>
    </row>
    <row r="252" spans="1:180" x14ac:dyDescent="0.2">
      <c r="A252" s="305" t="str">
        <f>_xlfn.CONCAT(IF(LEFT(TRIM(A251),1)="*", "*R", "R"), 1+RIGHT(TRIM(A251),1))</f>
        <v>R4</v>
      </c>
      <c r="B252" s="305" t="str">
        <f t="shared" si="446"/>
        <v>TLFGPHEV10</v>
      </c>
      <c r="C252" s="305" t="str">
        <f t="shared" si="447"/>
        <v>TL.GSL.F.PHEV.2011</v>
      </c>
      <c r="D252" s="301" t="str">
        <f t="shared" si="448"/>
        <v>bn-vmt, bn-vmt/a</v>
      </c>
      <c r="E252" s="301" t="str">
        <f t="shared" si="449"/>
        <v>TLGSL</v>
      </c>
      <c r="F252" s="301" t="str">
        <f t="shared" si="450"/>
        <v>TL</v>
      </c>
      <c r="G252" s="315" t="s">
        <v>818</v>
      </c>
      <c r="H252" s="315" t="s">
        <v>814</v>
      </c>
      <c r="I252" s="321" t="e">
        <f>#REF!</f>
        <v>#REF!</v>
      </c>
      <c r="J252" s="315" t="str">
        <f t="shared" si="400"/>
        <v>Full size car-GSL</v>
      </c>
      <c r="K252" s="335" t="e">
        <f>$I252*IF($G252="Pickup", SUMIFS(NewEmisData!E:E, NewEmisData!$A:$A, "Pickup", NewEmisData!$B:$B, $A252, NewEmisData!$C:$C, $H252, NewEmisData!$D:$D, K$2), SUMIFS(NewEmisData!E:E, NewEmisData!$A:$A, "LDV", NewEmisData!$B:$B, $A252, NewEmisData!$C:$C, $H252, NewEmisData!$D:$D, K$2))</f>
        <v>#REF!</v>
      </c>
      <c r="L252" s="335" t="e">
        <f>$I252*IF($G252="Pickup", SUMIFS(NewEmisData!F:F, NewEmisData!$A:$A, "Pickup", NewEmisData!$B:$B, $A252, NewEmisData!$C:$C, $H252, NewEmisData!$D:$D, L$2), SUMIFS(NewEmisData!F:F, NewEmisData!$A:$A, "LDV", NewEmisData!$B:$B, $A252, NewEmisData!$C:$C, $H252, NewEmisData!$D:$D, L$2))</f>
        <v>#REF!</v>
      </c>
      <c r="M252" s="335" t="e">
        <f>$I252*IF($G252="Pickup", SUMIFS(NewEmisData!G:G, NewEmisData!$A:$A, "Pickup", NewEmisData!$B:$B, $A252, NewEmisData!$C:$C, $H252, NewEmisData!$D:$D, M$2), SUMIFS(NewEmisData!G:G, NewEmisData!$A:$A, "LDV", NewEmisData!$B:$B, $A252, NewEmisData!$C:$C, $H252, NewEmisData!$D:$D, M$2))</f>
        <v>#REF!</v>
      </c>
      <c r="N252" s="335" t="e">
        <f>$I252*IF($G252="Pickup", SUMIFS(NewEmisData!H:H, NewEmisData!$A:$A, "Pickup", NewEmisData!$B:$B, $A252, NewEmisData!$C:$C, $H252, NewEmisData!$D:$D, N$2), SUMIFS(NewEmisData!H:H, NewEmisData!$A:$A, "LDV", NewEmisData!$B:$B, $A252, NewEmisData!$C:$C, $H252, NewEmisData!$D:$D, N$2))</f>
        <v>#REF!</v>
      </c>
      <c r="O252" s="335" t="e">
        <f>$I252*IF($G252="Pickup", SUMIFS(NewEmisData!I:I, NewEmisData!$A:$A, "Pickup", NewEmisData!$B:$B, $A252, NewEmisData!$C:$C, $H252, NewEmisData!$D:$D, O$2), SUMIFS(NewEmisData!I:I, NewEmisData!$A:$A, "LDV", NewEmisData!$B:$B, $A252, NewEmisData!$C:$C, $H252, NewEmisData!$D:$D, O$2))</f>
        <v>#REF!</v>
      </c>
      <c r="P252" s="335" t="e">
        <f>$I252*IF($G252="Pickup", SUMIFS(NewEmisData!J:J, NewEmisData!$A:$A, "Pickup", NewEmisData!$B:$B, $A252, NewEmisData!$C:$C, $H252, NewEmisData!$D:$D, P$2), SUMIFS(NewEmisData!J:J, NewEmisData!$A:$A, "LDV", NewEmisData!$B:$B, $A252, NewEmisData!$C:$C, $H252, NewEmisData!$D:$D, P$2))</f>
        <v>#REF!</v>
      </c>
      <c r="Q252" s="335" t="e">
        <f>$I252*IF($G252="Pickup", SUMIFS(NewEmisData!K:K, NewEmisData!$A:$A, "Pickup", NewEmisData!$B:$B, $A252, NewEmisData!$C:$C, $H252, NewEmisData!$D:$D, Q$2), SUMIFS(NewEmisData!K:K, NewEmisData!$A:$A, "LDV", NewEmisData!$B:$B, $A252, NewEmisData!$C:$C, $H252, NewEmisData!$D:$D, Q$2))</f>
        <v>#REF!</v>
      </c>
      <c r="R252" s="335" t="e">
        <f>$I252*IF($G252="Pickup", SUMIFS(NewEmisData!L:L, NewEmisData!$A:$A, "Pickup", NewEmisData!$B:$B, $A252, NewEmisData!$C:$C, $H252, NewEmisData!$D:$D, R$2), SUMIFS(NewEmisData!L:L, NewEmisData!$A:$A, "LDV", NewEmisData!$B:$B, $A252, NewEmisData!$C:$C, $H252, NewEmisData!$D:$D, R$2))</f>
        <v>#REF!</v>
      </c>
      <c r="S252" s="335" t="e">
        <f>$I252*IF($G252="Pickup", SUMIFS(NewEmisData!M:M, NewEmisData!$A:$A, "Pickup", NewEmisData!$B:$B, $A252, NewEmisData!$C:$C, $H252, NewEmisData!$D:$D, S$2), SUMIFS(NewEmisData!M:M, NewEmisData!$A:$A, "LDV", NewEmisData!$B:$B, $A252, NewEmisData!$C:$C, $H252, NewEmisData!$D:$D, S$2))</f>
        <v>#REF!</v>
      </c>
      <c r="T252" s="335">
        <v>0.10346204629432069</v>
      </c>
      <c r="U252" s="335" t="e">
        <f>$I252*IF($G252="Pickup", SUMIFS(NewEmisData!E:E, NewEmisData!$A:$A, "Pickup", NewEmisData!$B:$B, $A252, NewEmisData!$C:$C, $H252, NewEmisData!$D:$D, U$2), SUMIFS(NewEmisData!E:E, NewEmisData!$A:$A, "LDV", NewEmisData!$B:$B, $A252, NewEmisData!$C:$C, $H252, NewEmisData!$D:$D, U$2))</f>
        <v>#REF!</v>
      </c>
      <c r="V252" s="335" t="e">
        <f>$I252*IF($G252="Pickup", SUMIFS(NewEmisData!F:F, NewEmisData!$A:$A, "Pickup", NewEmisData!$B:$B, $A252, NewEmisData!$C:$C, $H252, NewEmisData!$D:$D, V$2), SUMIFS(NewEmisData!F:F, NewEmisData!$A:$A, "LDV", NewEmisData!$B:$B, $A252, NewEmisData!$C:$C, $H252, NewEmisData!$D:$D, V$2))</f>
        <v>#REF!</v>
      </c>
      <c r="W252" s="335" t="e">
        <f>$I252*IF($G252="Pickup", SUMIFS(NewEmisData!G:G, NewEmisData!$A:$A, "Pickup", NewEmisData!$B:$B, $A252, NewEmisData!$C:$C, $H252, NewEmisData!$D:$D, W$2), SUMIFS(NewEmisData!G:G, NewEmisData!$A:$A, "LDV", NewEmisData!$B:$B, $A252, NewEmisData!$C:$C, $H252, NewEmisData!$D:$D, W$2))</f>
        <v>#REF!</v>
      </c>
      <c r="X252" s="335" t="e">
        <f>$I252*IF($G252="Pickup", SUMIFS(NewEmisData!H:H, NewEmisData!$A:$A, "Pickup", NewEmisData!$B:$B, $A252, NewEmisData!$C:$C, $H252, NewEmisData!$D:$D, X$2), SUMIFS(NewEmisData!H:H, NewEmisData!$A:$A, "LDV", NewEmisData!$B:$B, $A252, NewEmisData!$C:$C, $H252, NewEmisData!$D:$D, X$2))</f>
        <v>#REF!</v>
      </c>
      <c r="Y252" s="335" t="e">
        <f>$I252*IF($G252="Pickup", SUMIFS(NewEmisData!I:I, NewEmisData!$A:$A, "Pickup", NewEmisData!$B:$B, $A252, NewEmisData!$C:$C, $H252, NewEmisData!$D:$D, Y$2), SUMIFS(NewEmisData!I:I, NewEmisData!$A:$A, "LDV", NewEmisData!$B:$B, $A252, NewEmisData!$C:$C, $H252, NewEmisData!$D:$D, Y$2))</f>
        <v>#REF!</v>
      </c>
      <c r="Z252" s="335" t="e">
        <f>$I252*IF($G252="Pickup", SUMIFS(NewEmisData!J:J, NewEmisData!$A:$A, "Pickup", NewEmisData!$B:$B, $A252, NewEmisData!$C:$C, $H252, NewEmisData!$D:$D, Z$2), SUMIFS(NewEmisData!J:J, NewEmisData!$A:$A, "LDV", NewEmisData!$B:$B, $A252, NewEmisData!$C:$C, $H252, NewEmisData!$D:$D, Z$2))</f>
        <v>#REF!</v>
      </c>
      <c r="AA252" s="335" t="e">
        <f>$I252*IF($G252="Pickup", SUMIFS(NewEmisData!K:K, NewEmisData!$A:$A, "Pickup", NewEmisData!$B:$B, $A252, NewEmisData!$C:$C, $H252, NewEmisData!$D:$D, AA$2), SUMIFS(NewEmisData!K:K, NewEmisData!$A:$A, "LDV", NewEmisData!$B:$B, $A252, NewEmisData!$C:$C, $H252, NewEmisData!$D:$D, AA$2))</f>
        <v>#REF!</v>
      </c>
      <c r="AB252" s="335" t="e">
        <f>$I252*IF($G252="Pickup", SUMIFS(NewEmisData!L:L, NewEmisData!$A:$A, "Pickup", NewEmisData!$B:$B, $A252, NewEmisData!$C:$C, $H252, NewEmisData!$D:$D, AB$2), SUMIFS(NewEmisData!L:L, NewEmisData!$A:$A, "LDV", NewEmisData!$B:$B, $A252, NewEmisData!$C:$C, $H252, NewEmisData!$D:$D, AB$2))</f>
        <v>#REF!</v>
      </c>
      <c r="AC252" s="335" t="e">
        <f>$I252*IF($G252="Pickup", SUMIFS(NewEmisData!M:M, NewEmisData!$A:$A, "Pickup", NewEmisData!$B:$B, $A252, NewEmisData!$C:$C, $H252, NewEmisData!$D:$D, AC$2), SUMIFS(NewEmisData!M:M, NewEmisData!$A:$A, "LDV", NewEmisData!$B:$B, $A252, NewEmisData!$C:$C, $H252, NewEmisData!$D:$D, AC$2))</f>
        <v>#REF!</v>
      </c>
      <c r="AD252" s="335">
        <v>2.7793532763781534E-2</v>
      </c>
      <c r="AE252" s="335" t="e">
        <f>$I252*IF($G252="Pickup", SUMIFS(NewEmisData!E:E, NewEmisData!$A:$A, "Pickup", NewEmisData!$B:$B, $A252, NewEmisData!$C:$C, $H252, NewEmisData!$D:$D, AE$2), SUMIFS(NewEmisData!E:E, NewEmisData!$A:$A, "LDV", NewEmisData!$B:$B, $A252, NewEmisData!$C:$C, $H252, NewEmisData!$D:$D, AE$2))</f>
        <v>#REF!</v>
      </c>
      <c r="AF252" s="335" t="e">
        <f>$I252*IF($G252="Pickup", SUMIFS(NewEmisData!F:F, NewEmisData!$A:$A, "Pickup", NewEmisData!$B:$B, $A252, NewEmisData!$C:$C, $H252, NewEmisData!$D:$D, AF$2), SUMIFS(NewEmisData!F:F, NewEmisData!$A:$A, "LDV", NewEmisData!$B:$B, $A252, NewEmisData!$C:$C, $H252, NewEmisData!$D:$D, AF$2))</f>
        <v>#REF!</v>
      </c>
      <c r="AG252" s="335" t="e">
        <f>$I252*IF($G252="Pickup", SUMIFS(NewEmisData!G:G, NewEmisData!$A:$A, "Pickup", NewEmisData!$B:$B, $A252, NewEmisData!$C:$C, $H252, NewEmisData!$D:$D, AG$2), SUMIFS(NewEmisData!G:G, NewEmisData!$A:$A, "LDV", NewEmisData!$B:$B, $A252, NewEmisData!$C:$C, $H252, NewEmisData!$D:$D, AG$2))</f>
        <v>#REF!</v>
      </c>
      <c r="AH252" s="335" t="e">
        <f>$I252*IF($G252="Pickup", SUMIFS(NewEmisData!H:H, NewEmisData!$A:$A, "Pickup", NewEmisData!$B:$B, $A252, NewEmisData!$C:$C, $H252, NewEmisData!$D:$D, AH$2), SUMIFS(NewEmisData!H:H, NewEmisData!$A:$A, "LDV", NewEmisData!$B:$B, $A252, NewEmisData!$C:$C, $H252, NewEmisData!$D:$D, AH$2))</f>
        <v>#REF!</v>
      </c>
      <c r="AI252" s="335" t="e">
        <f>$I252*IF($G252="Pickup", SUMIFS(NewEmisData!I:I, NewEmisData!$A:$A, "Pickup", NewEmisData!$B:$B, $A252, NewEmisData!$C:$C, $H252, NewEmisData!$D:$D, AI$2), SUMIFS(NewEmisData!I:I, NewEmisData!$A:$A, "LDV", NewEmisData!$B:$B, $A252, NewEmisData!$C:$C, $H252, NewEmisData!$D:$D, AI$2))</f>
        <v>#REF!</v>
      </c>
      <c r="AJ252" s="335" t="e">
        <f>$I252*IF($G252="Pickup", SUMIFS(NewEmisData!J:J, NewEmisData!$A:$A, "Pickup", NewEmisData!$B:$B, $A252, NewEmisData!$C:$C, $H252, NewEmisData!$D:$D, AJ$2), SUMIFS(NewEmisData!J:J, NewEmisData!$A:$A, "LDV", NewEmisData!$B:$B, $A252, NewEmisData!$C:$C, $H252, NewEmisData!$D:$D, AJ$2))</f>
        <v>#REF!</v>
      </c>
      <c r="AK252" s="335" t="e">
        <f>$I252*IF($G252="Pickup", SUMIFS(NewEmisData!K:K, NewEmisData!$A:$A, "Pickup", NewEmisData!$B:$B, $A252, NewEmisData!$C:$C, $H252, NewEmisData!$D:$D, AK$2), SUMIFS(NewEmisData!K:K, NewEmisData!$A:$A, "LDV", NewEmisData!$B:$B, $A252, NewEmisData!$C:$C, $H252, NewEmisData!$D:$D, AK$2))</f>
        <v>#REF!</v>
      </c>
      <c r="AL252" s="335" t="e">
        <f>$I252*IF($G252="Pickup", SUMIFS(NewEmisData!L:L, NewEmisData!$A:$A, "Pickup", NewEmisData!$B:$B, $A252, NewEmisData!$C:$C, $H252, NewEmisData!$D:$D, AL$2), SUMIFS(NewEmisData!L:L, NewEmisData!$A:$A, "LDV", NewEmisData!$B:$B, $A252, NewEmisData!$C:$C, $H252, NewEmisData!$D:$D, AL$2))</f>
        <v>#REF!</v>
      </c>
      <c r="AM252" s="335" t="e">
        <f>$I252*IF($G252="Pickup", SUMIFS(NewEmisData!M:M, NewEmisData!$A:$A, "Pickup", NewEmisData!$B:$B, $A252, NewEmisData!$C:$C, $H252, NewEmisData!$D:$D, AM$2), SUMIFS(NewEmisData!M:M, NewEmisData!$A:$A, "LDV", NewEmisData!$B:$B, $A252, NewEmisData!$C:$C, $H252, NewEmisData!$D:$D, AM$2))</f>
        <v>#REF!</v>
      </c>
      <c r="AN252" s="335">
        <v>6.5209922294522864E-4</v>
      </c>
      <c r="AO252" s="335" t="e">
        <f>$I252*IF($G252="Pickup", SUMIFS(NewEmisData!E:E, NewEmisData!$A:$A, "Pickup", NewEmisData!$B:$B, $A252, NewEmisData!$C:$C, $H252, NewEmisData!$D:$D, AO$2), SUMIFS(NewEmisData!E:E, NewEmisData!$A:$A, "LDV", NewEmisData!$B:$B, $A252, NewEmisData!$C:$C, $H252, NewEmisData!$D:$D, AO$2))</f>
        <v>#REF!</v>
      </c>
      <c r="AP252" s="335" t="e">
        <f>$I252*IF($G252="Pickup", SUMIFS(NewEmisData!F:F, NewEmisData!$A:$A, "Pickup", NewEmisData!$B:$B, $A252, NewEmisData!$C:$C, $H252, NewEmisData!$D:$D, AP$2), SUMIFS(NewEmisData!F:F, NewEmisData!$A:$A, "LDV", NewEmisData!$B:$B, $A252, NewEmisData!$C:$C, $H252, NewEmisData!$D:$D, AP$2))</f>
        <v>#REF!</v>
      </c>
      <c r="AQ252" s="335" t="e">
        <f>$I252*IF($G252="Pickup", SUMIFS(NewEmisData!G:G, NewEmisData!$A:$A, "Pickup", NewEmisData!$B:$B, $A252, NewEmisData!$C:$C, $H252, NewEmisData!$D:$D, AQ$2), SUMIFS(NewEmisData!G:G, NewEmisData!$A:$A, "LDV", NewEmisData!$B:$B, $A252, NewEmisData!$C:$C, $H252, NewEmisData!$D:$D, AQ$2))</f>
        <v>#REF!</v>
      </c>
      <c r="AR252" s="335" t="e">
        <f>$I252*IF($G252="Pickup", SUMIFS(NewEmisData!H:H, NewEmisData!$A:$A, "Pickup", NewEmisData!$B:$B, $A252, NewEmisData!$C:$C, $H252, NewEmisData!$D:$D, AR$2), SUMIFS(NewEmisData!H:H, NewEmisData!$A:$A, "LDV", NewEmisData!$B:$B, $A252, NewEmisData!$C:$C, $H252, NewEmisData!$D:$D, AR$2))</f>
        <v>#REF!</v>
      </c>
      <c r="AS252" s="335" t="e">
        <f>$I252*IF($G252="Pickup", SUMIFS(NewEmisData!I:I, NewEmisData!$A:$A, "Pickup", NewEmisData!$B:$B, $A252, NewEmisData!$C:$C, $H252, NewEmisData!$D:$D, AS$2), SUMIFS(NewEmisData!I:I, NewEmisData!$A:$A, "LDV", NewEmisData!$B:$B, $A252, NewEmisData!$C:$C, $H252, NewEmisData!$D:$D, AS$2))</f>
        <v>#REF!</v>
      </c>
      <c r="AT252" s="335" t="e">
        <f>$I252*IF($G252="Pickup", SUMIFS(NewEmisData!J:J, NewEmisData!$A:$A, "Pickup", NewEmisData!$B:$B, $A252, NewEmisData!$C:$C, $H252, NewEmisData!$D:$D, AT$2), SUMIFS(NewEmisData!J:J, NewEmisData!$A:$A, "LDV", NewEmisData!$B:$B, $A252, NewEmisData!$C:$C, $H252, NewEmisData!$D:$D, AT$2))</f>
        <v>#REF!</v>
      </c>
      <c r="AU252" s="335" t="e">
        <f>$I252*IF($G252="Pickup", SUMIFS(NewEmisData!K:K, NewEmisData!$A:$A, "Pickup", NewEmisData!$B:$B, $A252, NewEmisData!$C:$C, $H252, NewEmisData!$D:$D, AU$2), SUMIFS(NewEmisData!K:K, NewEmisData!$A:$A, "LDV", NewEmisData!$B:$B, $A252, NewEmisData!$C:$C, $H252, NewEmisData!$D:$D, AU$2))</f>
        <v>#REF!</v>
      </c>
      <c r="AV252" s="335" t="e">
        <f>$I252*IF($G252="Pickup", SUMIFS(NewEmisData!L:L, NewEmisData!$A:$A, "Pickup", NewEmisData!$B:$B, $A252, NewEmisData!$C:$C, $H252, NewEmisData!$D:$D, AV$2), SUMIFS(NewEmisData!L:L, NewEmisData!$A:$A, "LDV", NewEmisData!$B:$B, $A252, NewEmisData!$C:$C, $H252, NewEmisData!$D:$D, AV$2))</f>
        <v>#REF!</v>
      </c>
      <c r="AW252" s="335" t="e">
        <f>$I252*IF($G252="Pickup", SUMIFS(NewEmisData!M:M, NewEmisData!$A:$A, "Pickup", NewEmisData!$B:$B, $A252, NewEmisData!$C:$C, $H252, NewEmisData!$D:$D, AW$2), SUMIFS(NewEmisData!M:M, NewEmisData!$A:$A, "LDV", NewEmisData!$B:$B, $A252, NewEmisData!$C:$C, $H252, NewEmisData!$D:$D, AW$2))</f>
        <v>#REF!</v>
      </c>
      <c r="AX252" s="335">
        <v>1.6474269461833946E-2</v>
      </c>
      <c r="AY252" s="335" t="e">
        <f>$I252*IF($G252="Pickup", SUMIFS(NewEmisData!E:E, NewEmisData!$A:$A, "Pickup", NewEmisData!$B:$B, $A252, NewEmisData!$C:$C, $H252, NewEmisData!$D:$D, AY$2), SUMIFS(NewEmisData!E:E, NewEmisData!$A:$A, "LDV", NewEmisData!$B:$B, $A252, NewEmisData!$C:$C, $H252, NewEmisData!$D:$D, AY$2))</f>
        <v>#REF!</v>
      </c>
      <c r="AZ252" s="335" t="e">
        <f>$I252*IF($G252="Pickup", SUMIFS(NewEmisData!F:F, NewEmisData!$A:$A, "Pickup", NewEmisData!$B:$B, $A252, NewEmisData!$C:$C, $H252, NewEmisData!$D:$D, AZ$2), SUMIFS(NewEmisData!F:F, NewEmisData!$A:$A, "LDV", NewEmisData!$B:$B, $A252, NewEmisData!$C:$C, $H252, NewEmisData!$D:$D, AZ$2))</f>
        <v>#REF!</v>
      </c>
      <c r="BA252" s="335" t="e">
        <f>$I252*IF($G252="Pickup", SUMIFS(NewEmisData!G:G, NewEmisData!$A:$A, "Pickup", NewEmisData!$B:$B, $A252, NewEmisData!$C:$C, $H252, NewEmisData!$D:$D, BA$2), SUMIFS(NewEmisData!G:G, NewEmisData!$A:$A, "LDV", NewEmisData!$B:$B, $A252, NewEmisData!$C:$C, $H252, NewEmisData!$D:$D, BA$2))</f>
        <v>#REF!</v>
      </c>
      <c r="BB252" s="335" t="e">
        <f>$I252*IF($G252="Pickup", SUMIFS(NewEmisData!H:H, NewEmisData!$A:$A, "Pickup", NewEmisData!$B:$B, $A252, NewEmisData!$C:$C, $H252, NewEmisData!$D:$D, BB$2), SUMIFS(NewEmisData!H:H, NewEmisData!$A:$A, "LDV", NewEmisData!$B:$B, $A252, NewEmisData!$C:$C, $H252, NewEmisData!$D:$D, BB$2))</f>
        <v>#REF!</v>
      </c>
      <c r="BC252" s="335" t="e">
        <f>$I252*IF($G252="Pickup", SUMIFS(NewEmisData!I:I, NewEmisData!$A:$A, "Pickup", NewEmisData!$B:$B, $A252, NewEmisData!$C:$C, $H252, NewEmisData!$D:$D, BC$2), SUMIFS(NewEmisData!I:I, NewEmisData!$A:$A, "LDV", NewEmisData!$B:$B, $A252, NewEmisData!$C:$C, $H252, NewEmisData!$D:$D, BC$2))</f>
        <v>#REF!</v>
      </c>
      <c r="BD252" s="335" t="e">
        <f>$I252*IF($G252="Pickup", SUMIFS(NewEmisData!J:J, NewEmisData!$A:$A, "Pickup", NewEmisData!$B:$B, $A252, NewEmisData!$C:$C, $H252, NewEmisData!$D:$D, BD$2), SUMIFS(NewEmisData!J:J, NewEmisData!$A:$A, "LDV", NewEmisData!$B:$B, $A252, NewEmisData!$C:$C, $H252, NewEmisData!$D:$D, BD$2))</f>
        <v>#REF!</v>
      </c>
      <c r="BE252" s="335" t="e">
        <f>$I252*IF($G252="Pickup", SUMIFS(NewEmisData!K:K, NewEmisData!$A:$A, "Pickup", NewEmisData!$B:$B, $A252, NewEmisData!$C:$C, $H252, NewEmisData!$D:$D, BE$2), SUMIFS(NewEmisData!K:K, NewEmisData!$A:$A, "LDV", NewEmisData!$B:$B, $A252, NewEmisData!$C:$C, $H252, NewEmisData!$D:$D, BE$2))</f>
        <v>#REF!</v>
      </c>
      <c r="BF252" s="335" t="e">
        <f>$I252*IF($G252="Pickup", SUMIFS(NewEmisData!L:L, NewEmisData!$A:$A, "Pickup", NewEmisData!$B:$B, $A252, NewEmisData!$C:$C, $H252, NewEmisData!$D:$D, BF$2), SUMIFS(NewEmisData!L:L, NewEmisData!$A:$A, "LDV", NewEmisData!$B:$B, $A252, NewEmisData!$C:$C, $H252, NewEmisData!$D:$D, BF$2))</f>
        <v>#REF!</v>
      </c>
      <c r="BG252" s="335" t="e">
        <f>$I252*IF($G252="Pickup", SUMIFS(NewEmisData!M:M, NewEmisData!$A:$A, "Pickup", NewEmisData!$B:$B, $A252, NewEmisData!$C:$C, $H252, NewEmisData!$D:$D, BG$2), SUMIFS(NewEmisData!M:M, NewEmisData!$A:$A, "LDV", NewEmisData!$B:$B, $A252, NewEmisData!$C:$C, $H252, NewEmisData!$D:$D, BG$2))</f>
        <v>#REF!</v>
      </c>
      <c r="BH252" s="335">
        <v>3.3013063031130216E-3</v>
      </c>
      <c r="BI252" s="335" t="e">
        <f>$I252*IF($G252="Pickup", SUMIFS(NewEmisData!E:E, NewEmisData!$A:$A, "Pickup", NewEmisData!$B:$B, $A252, NewEmisData!$C:$C, $H252, NewEmisData!$D:$D, BI$2), SUMIFS(NewEmisData!E:E, NewEmisData!$A:$A, "LDV", NewEmisData!$B:$B, $A252, NewEmisData!$C:$C, $H252, NewEmisData!$D:$D, BI$2))</f>
        <v>#REF!</v>
      </c>
      <c r="BJ252" s="335" t="e">
        <f>$I252*IF($G252="Pickup", SUMIFS(NewEmisData!F:F, NewEmisData!$A:$A, "Pickup", NewEmisData!$B:$B, $A252, NewEmisData!$C:$C, $H252, NewEmisData!$D:$D, BJ$2), SUMIFS(NewEmisData!F:F, NewEmisData!$A:$A, "LDV", NewEmisData!$B:$B, $A252, NewEmisData!$C:$C, $H252, NewEmisData!$D:$D, BJ$2))</f>
        <v>#REF!</v>
      </c>
      <c r="BK252" s="335" t="e">
        <f>$I252*IF($G252="Pickup", SUMIFS(NewEmisData!G:G, NewEmisData!$A:$A, "Pickup", NewEmisData!$B:$B, $A252, NewEmisData!$C:$C, $H252, NewEmisData!$D:$D, BK$2), SUMIFS(NewEmisData!G:G, NewEmisData!$A:$A, "LDV", NewEmisData!$B:$B, $A252, NewEmisData!$C:$C, $H252, NewEmisData!$D:$D, BK$2))</f>
        <v>#REF!</v>
      </c>
      <c r="BL252" s="335" t="e">
        <f>$I252*IF($G252="Pickup", SUMIFS(NewEmisData!H:H, NewEmisData!$A:$A, "Pickup", NewEmisData!$B:$B, $A252, NewEmisData!$C:$C, $H252, NewEmisData!$D:$D, BL$2), SUMIFS(NewEmisData!H:H, NewEmisData!$A:$A, "LDV", NewEmisData!$B:$B, $A252, NewEmisData!$C:$C, $H252, NewEmisData!$D:$D, BL$2))</f>
        <v>#REF!</v>
      </c>
      <c r="BM252" s="335" t="e">
        <f>$I252*IF($G252="Pickup", SUMIFS(NewEmisData!I:I, NewEmisData!$A:$A, "Pickup", NewEmisData!$B:$B, $A252, NewEmisData!$C:$C, $H252, NewEmisData!$D:$D, BM$2), SUMIFS(NewEmisData!I:I, NewEmisData!$A:$A, "LDV", NewEmisData!$B:$B, $A252, NewEmisData!$C:$C, $H252, NewEmisData!$D:$D, BM$2))</f>
        <v>#REF!</v>
      </c>
      <c r="BN252" s="335" t="e">
        <f>$I252*IF($G252="Pickup", SUMIFS(NewEmisData!J:J, NewEmisData!$A:$A, "Pickup", NewEmisData!$B:$B, $A252, NewEmisData!$C:$C, $H252, NewEmisData!$D:$D, BN$2), SUMIFS(NewEmisData!J:J, NewEmisData!$A:$A, "LDV", NewEmisData!$B:$B, $A252, NewEmisData!$C:$C, $H252, NewEmisData!$D:$D, BN$2))</f>
        <v>#REF!</v>
      </c>
      <c r="BO252" s="335" t="e">
        <f>$I252*IF($G252="Pickup", SUMIFS(NewEmisData!K:K, NewEmisData!$A:$A, "Pickup", NewEmisData!$B:$B, $A252, NewEmisData!$C:$C, $H252, NewEmisData!$D:$D, BO$2), SUMIFS(NewEmisData!K:K, NewEmisData!$A:$A, "LDV", NewEmisData!$B:$B, $A252, NewEmisData!$C:$C, $H252, NewEmisData!$D:$D, BO$2))</f>
        <v>#REF!</v>
      </c>
      <c r="BP252" s="335" t="e">
        <f>$I252*IF($G252="Pickup", SUMIFS(NewEmisData!L:L, NewEmisData!$A:$A, "Pickup", NewEmisData!$B:$B, $A252, NewEmisData!$C:$C, $H252, NewEmisData!$D:$D, BP$2), SUMIFS(NewEmisData!L:L, NewEmisData!$A:$A, "LDV", NewEmisData!$B:$B, $A252, NewEmisData!$C:$C, $H252, NewEmisData!$D:$D, BP$2))</f>
        <v>#REF!</v>
      </c>
      <c r="BQ252" s="335" t="e">
        <f>$I252*IF($G252="Pickup", SUMIFS(NewEmisData!M:M, NewEmisData!$A:$A, "Pickup", NewEmisData!$B:$B, $A252, NewEmisData!$C:$C, $H252, NewEmisData!$D:$D, BQ$2), SUMIFS(NewEmisData!M:M, NewEmisData!$A:$A, "LDV", NewEmisData!$B:$B, $A252, NewEmisData!$C:$C, $H252, NewEmisData!$D:$D, BQ$2))</f>
        <v>#REF!</v>
      </c>
      <c r="BR252" s="335">
        <v>0.78110008391107422</v>
      </c>
      <c r="BS252" s="335" t="e">
        <f>$I252*IF($G252="Pickup", SUMIFS(NewEmisData!E:E, NewEmisData!$A:$A, "Pickup", NewEmisData!$B:$B, $A252, NewEmisData!$C:$C, $H252, NewEmisData!$D:$D, BS$2), SUMIFS(NewEmisData!E:E, NewEmisData!$A:$A, "LDV", NewEmisData!$B:$B, $A252, NewEmisData!$C:$C, $H252, NewEmisData!$D:$D, BS$2))</f>
        <v>#REF!</v>
      </c>
      <c r="BT252" s="335" t="e">
        <f>$I252*IF($G252="Pickup", SUMIFS(NewEmisData!F:F, NewEmisData!$A:$A, "Pickup", NewEmisData!$B:$B, $A252, NewEmisData!$C:$C, $H252, NewEmisData!$D:$D, BT$2), SUMIFS(NewEmisData!F:F, NewEmisData!$A:$A, "LDV", NewEmisData!$B:$B, $A252, NewEmisData!$C:$C, $H252, NewEmisData!$D:$D, BT$2))</f>
        <v>#REF!</v>
      </c>
      <c r="BU252" s="335" t="e">
        <f>$I252*IF($G252="Pickup", SUMIFS(NewEmisData!G:G, NewEmisData!$A:$A, "Pickup", NewEmisData!$B:$B, $A252, NewEmisData!$C:$C, $H252, NewEmisData!$D:$D, BU$2), SUMIFS(NewEmisData!G:G, NewEmisData!$A:$A, "LDV", NewEmisData!$B:$B, $A252, NewEmisData!$C:$C, $H252, NewEmisData!$D:$D, BU$2))</f>
        <v>#REF!</v>
      </c>
      <c r="BV252" s="335" t="e">
        <f>$I252*IF($G252="Pickup", SUMIFS(NewEmisData!H:H, NewEmisData!$A:$A, "Pickup", NewEmisData!$B:$B, $A252, NewEmisData!$C:$C, $H252, NewEmisData!$D:$D, BV$2), SUMIFS(NewEmisData!H:H, NewEmisData!$A:$A, "LDV", NewEmisData!$B:$B, $A252, NewEmisData!$C:$C, $H252, NewEmisData!$D:$D, BV$2))</f>
        <v>#REF!</v>
      </c>
      <c r="BW252" s="335" t="e">
        <f>$I252*IF($G252="Pickup", SUMIFS(NewEmisData!I:I, NewEmisData!$A:$A, "Pickup", NewEmisData!$B:$B, $A252, NewEmisData!$C:$C, $H252, NewEmisData!$D:$D, BW$2), SUMIFS(NewEmisData!I:I, NewEmisData!$A:$A, "LDV", NewEmisData!$B:$B, $A252, NewEmisData!$C:$C, $H252, NewEmisData!$D:$D, BW$2))</f>
        <v>#REF!</v>
      </c>
      <c r="BX252" s="335" t="e">
        <f>$I252*IF($G252="Pickup", SUMIFS(NewEmisData!J:J, NewEmisData!$A:$A, "Pickup", NewEmisData!$B:$B, $A252, NewEmisData!$C:$C, $H252, NewEmisData!$D:$D, BX$2), SUMIFS(NewEmisData!J:J, NewEmisData!$A:$A, "LDV", NewEmisData!$B:$B, $A252, NewEmisData!$C:$C, $H252, NewEmisData!$D:$D, BX$2))</f>
        <v>#REF!</v>
      </c>
      <c r="BY252" s="335" t="e">
        <f>$I252*IF($G252="Pickup", SUMIFS(NewEmisData!K:K, NewEmisData!$A:$A, "Pickup", NewEmisData!$B:$B, $A252, NewEmisData!$C:$C, $H252, NewEmisData!$D:$D, BY$2), SUMIFS(NewEmisData!K:K, NewEmisData!$A:$A, "LDV", NewEmisData!$B:$B, $A252, NewEmisData!$C:$C, $H252, NewEmisData!$D:$D, BY$2))</f>
        <v>#REF!</v>
      </c>
      <c r="BZ252" s="335" t="e">
        <f>$I252*IF($G252="Pickup", SUMIFS(NewEmisData!L:L, NewEmisData!$A:$A, "Pickup", NewEmisData!$B:$B, $A252, NewEmisData!$C:$C, $H252, NewEmisData!$D:$D, BZ$2), SUMIFS(NewEmisData!L:L, NewEmisData!$A:$A, "LDV", NewEmisData!$B:$B, $A252, NewEmisData!$C:$C, $H252, NewEmisData!$D:$D, BZ$2))</f>
        <v>#REF!</v>
      </c>
      <c r="CA252" s="335" t="e">
        <f>$I252*IF($G252="Pickup", SUMIFS(NewEmisData!M:M, NewEmisData!$A:$A, "Pickup", NewEmisData!$B:$B, $A252, NewEmisData!$C:$C, $H252, NewEmisData!$D:$D, CA$2), SUMIFS(NewEmisData!M:M, NewEmisData!$A:$A, "LDV", NewEmisData!$B:$B, $A252, NewEmisData!$C:$C, $H252, NewEmisData!$D:$D, CA$2))</f>
        <v>#REF!</v>
      </c>
      <c r="CB252" s="335">
        <v>5.6479234488476554E-2</v>
      </c>
      <c r="CC252" s="335" t="e">
        <f>$I252*IF($G252="Pickup", SUMIFS(NewEmisData!E:E, NewEmisData!$A:$A, "Pickup", NewEmisData!$B:$B, $A252, NewEmisData!$C:$C, $H252, NewEmisData!$D:$D, CC$2), SUMIFS(NewEmisData!E:E, NewEmisData!$A:$A, "LDV", NewEmisData!$B:$B, $A252, NewEmisData!$C:$C, $H252, NewEmisData!$D:$D, CC$2))</f>
        <v>#REF!</v>
      </c>
      <c r="CD252" s="335" t="e">
        <f>$I252*IF($G252="Pickup", SUMIFS(NewEmisData!F:F, NewEmisData!$A:$A, "Pickup", NewEmisData!$B:$B, $A252, NewEmisData!$C:$C, $H252, NewEmisData!$D:$D, CD$2), SUMIFS(NewEmisData!F:F, NewEmisData!$A:$A, "LDV", NewEmisData!$B:$B, $A252, NewEmisData!$C:$C, $H252, NewEmisData!$D:$D, CD$2))</f>
        <v>#REF!</v>
      </c>
      <c r="CE252" s="335" t="e">
        <f>$I252*IF($G252="Pickup", SUMIFS(NewEmisData!G:G, NewEmisData!$A:$A, "Pickup", NewEmisData!$B:$B, $A252, NewEmisData!$C:$C, $H252, NewEmisData!$D:$D, CE$2), SUMIFS(NewEmisData!G:G, NewEmisData!$A:$A, "LDV", NewEmisData!$B:$B, $A252, NewEmisData!$C:$C, $H252, NewEmisData!$D:$D, CE$2))</f>
        <v>#REF!</v>
      </c>
      <c r="CF252" s="335" t="e">
        <f>$I252*IF($G252="Pickup", SUMIFS(NewEmisData!H:H, NewEmisData!$A:$A, "Pickup", NewEmisData!$B:$B, $A252, NewEmisData!$C:$C, $H252, NewEmisData!$D:$D, CF$2), SUMIFS(NewEmisData!H:H, NewEmisData!$A:$A, "LDV", NewEmisData!$B:$B, $A252, NewEmisData!$C:$C, $H252, NewEmisData!$D:$D, CF$2))</f>
        <v>#REF!</v>
      </c>
      <c r="CG252" s="335" t="e">
        <f>$I252*IF($G252="Pickup", SUMIFS(NewEmisData!I:I, NewEmisData!$A:$A, "Pickup", NewEmisData!$B:$B, $A252, NewEmisData!$C:$C, $H252, NewEmisData!$D:$D, CG$2), SUMIFS(NewEmisData!I:I, NewEmisData!$A:$A, "LDV", NewEmisData!$B:$B, $A252, NewEmisData!$C:$C, $H252, NewEmisData!$D:$D, CG$2))</f>
        <v>#REF!</v>
      </c>
      <c r="CH252" s="335" t="e">
        <f>$I252*IF($G252="Pickup", SUMIFS(NewEmisData!J:J, NewEmisData!$A:$A, "Pickup", NewEmisData!$B:$B, $A252, NewEmisData!$C:$C, $H252, NewEmisData!$D:$D, CH$2), SUMIFS(NewEmisData!J:J, NewEmisData!$A:$A, "LDV", NewEmisData!$B:$B, $A252, NewEmisData!$C:$C, $H252, NewEmisData!$D:$D, CH$2))</f>
        <v>#REF!</v>
      </c>
      <c r="CI252" s="335" t="e">
        <f>$I252*IF($G252="Pickup", SUMIFS(NewEmisData!K:K, NewEmisData!$A:$A, "Pickup", NewEmisData!$B:$B, $A252, NewEmisData!$C:$C, $H252, NewEmisData!$D:$D, CI$2), SUMIFS(NewEmisData!K:K, NewEmisData!$A:$A, "LDV", NewEmisData!$B:$B, $A252, NewEmisData!$C:$C, $H252, NewEmisData!$D:$D, CI$2))</f>
        <v>#REF!</v>
      </c>
      <c r="CJ252" s="335" t="e">
        <f>$I252*IF($G252="Pickup", SUMIFS(NewEmisData!L:L, NewEmisData!$A:$A, "Pickup", NewEmisData!$B:$B, $A252, NewEmisData!$C:$C, $H252, NewEmisData!$D:$D, CJ$2), SUMIFS(NewEmisData!L:L, NewEmisData!$A:$A, "LDV", NewEmisData!$B:$B, $A252, NewEmisData!$C:$C, $H252, NewEmisData!$D:$D, CJ$2))</f>
        <v>#REF!</v>
      </c>
      <c r="CK252" s="335" t="e">
        <f>$I252*IF($G252="Pickup", SUMIFS(NewEmisData!M:M, NewEmisData!$A:$A, "Pickup", NewEmisData!$B:$B, $A252, NewEmisData!$C:$C, $H252, NewEmisData!$D:$D, CK$2), SUMIFS(NewEmisData!M:M, NewEmisData!$A:$A, "LDV", NewEmisData!$B:$B, $A252, NewEmisData!$C:$C, $H252, NewEmisData!$D:$D, CK$2))</f>
        <v>#REF!</v>
      </c>
      <c r="CL252" s="335">
        <v>1.0423274623124838E-2</v>
      </c>
      <c r="CM252" s="335" t="e">
        <f>$I252*IF($G252="Pickup", SUMIFS(NewEmisData!E:E, NewEmisData!$A:$A, "Pickup", NewEmisData!$B:$B, $A252, NewEmisData!$C:$C, $H252, NewEmisData!$D:$D, CM$2), SUMIFS(NewEmisData!E:E, NewEmisData!$A:$A, "LDV", NewEmisData!$B:$B, $A252, NewEmisData!$C:$C, $H252, NewEmisData!$D:$D, CM$2))</f>
        <v>#REF!</v>
      </c>
      <c r="CN252" s="335" t="e">
        <f>$I252*IF($G252="Pickup", SUMIFS(NewEmisData!F:F, NewEmisData!$A:$A, "Pickup", NewEmisData!$B:$B, $A252, NewEmisData!$C:$C, $H252, NewEmisData!$D:$D, CN$2), SUMIFS(NewEmisData!F:F, NewEmisData!$A:$A, "LDV", NewEmisData!$B:$B, $A252, NewEmisData!$C:$C, $H252, NewEmisData!$D:$D, CN$2))</f>
        <v>#REF!</v>
      </c>
      <c r="CO252" s="335" t="e">
        <f>$I252*IF($G252="Pickup", SUMIFS(NewEmisData!G:G, NewEmisData!$A:$A, "Pickup", NewEmisData!$B:$B, $A252, NewEmisData!$C:$C, $H252, NewEmisData!$D:$D, CO$2), SUMIFS(NewEmisData!G:G, NewEmisData!$A:$A, "LDV", NewEmisData!$B:$B, $A252, NewEmisData!$C:$C, $H252, NewEmisData!$D:$D, CO$2))</f>
        <v>#REF!</v>
      </c>
      <c r="CP252" s="335" t="e">
        <f>$I252*IF($G252="Pickup", SUMIFS(NewEmisData!H:H, NewEmisData!$A:$A, "Pickup", NewEmisData!$B:$B, $A252, NewEmisData!$C:$C, $H252, NewEmisData!$D:$D, CP$2), SUMIFS(NewEmisData!H:H, NewEmisData!$A:$A, "LDV", NewEmisData!$B:$B, $A252, NewEmisData!$C:$C, $H252, NewEmisData!$D:$D, CP$2))</f>
        <v>#REF!</v>
      </c>
      <c r="CQ252" s="335" t="e">
        <f>$I252*IF($G252="Pickup", SUMIFS(NewEmisData!I:I, NewEmisData!$A:$A, "Pickup", NewEmisData!$B:$B, $A252, NewEmisData!$C:$C, $H252, NewEmisData!$D:$D, CQ$2), SUMIFS(NewEmisData!I:I, NewEmisData!$A:$A, "LDV", NewEmisData!$B:$B, $A252, NewEmisData!$C:$C, $H252, NewEmisData!$D:$D, CQ$2))</f>
        <v>#REF!</v>
      </c>
      <c r="CR252" s="335" t="e">
        <f>$I252*IF($G252="Pickup", SUMIFS(NewEmisData!J:J, NewEmisData!$A:$A, "Pickup", NewEmisData!$B:$B, $A252, NewEmisData!$C:$C, $H252, NewEmisData!$D:$D, CR$2), SUMIFS(NewEmisData!J:J, NewEmisData!$A:$A, "LDV", NewEmisData!$B:$B, $A252, NewEmisData!$C:$C, $H252, NewEmisData!$D:$D, CR$2))</f>
        <v>#REF!</v>
      </c>
      <c r="CS252" s="335" t="e">
        <f>$I252*IF($G252="Pickup", SUMIFS(NewEmisData!K:K, NewEmisData!$A:$A, "Pickup", NewEmisData!$B:$B, $A252, NewEmisData!$C:$C, $H252, NewEmisData!$D:$D, CS$2), SUMIFS(NewEmisData!K:K, NewEmisData!$A:$A, "LDV", NewEmisData!$B:$B, $A252, NewEmisData!$C:$C, $H252, NewEmisData!$D:$D, CS$2))</f>
        <v>#REF!</v>
      </c>
      <c r="CT252" s="335" t="e">
        <f>$I252*IF($G252="Pickup", SUMIFS(NewEmisData!L:L, NewEmisData!$A:$A, "Pickup", NewEmisData!$B:$B, $A252, NewEmisData!$C:$C, $H252, NewEmisData!$D:$D, CT$2), SUMIFS(NewEmisData!L:L, NewEmisData!$A:$A, "LDV", NewEmisData!$B:$B, $A252, NewEmisData!$C:$C, $H252, NewEmisData!$D:$D, CT$2))</f>
        <v>#REF!</v>
      </c>
      <c r="CU252" s="335" t="e">
        <f>$I252*IF($G252="Pickup", SUMIFS(NewEmisData!M:M, NewEmisData!$A:$A, "Pickup", NewEmisData!$B:$B, $A252, NewEmisData!$C:$C, $H252, NewEmisData!$D:$D, CU$2), SUMIFS(NewEmisData!M:M, NewEmisData!$A:$A, "LDV", NewEmisData!$B:$B, $A252, NewEmisData!$C:$C, $H252, NewEmisData!$D:$D, CU$2))</f>
        <v>#REF!</v>
      </c>
      <c r="CV252" s="335">
        <v>2.6015343970621305E-3</v>
      </c>
      <c r="CW252" s="335">
        <v>1.5224023337560854E-3</v>
      </c>
      <c r="CX252" s="335">
        <v>9.4329543603841103E-4</v>
      </c>
      <c r="CY252" s="335">
        <v>7.7851342427622471E-4</v>
      </c>
      <c r="CZ252" s="335">
        <v>6.216091708061191E-4</v>
      </c>
      <c r="DA252" s="335">
        <v>4.626125933140988E-4</v>
      </c>
      <c r="DB252" s="335">
        <v>3.6154728298012467E-4</v>
      </c>
      <c r="DC252" s="335">
        <v>3.4470353435303938E-4</v>
      </c>
      <c r="DD252" s="335">
        <v>3.4220742143079865E-4</v>
      </c>
      <c r="DE252" s="335">
        <v>3.4317308698443046E-4</v>
      </c>
      <c r="DF252" s="335">
        <v>3.4317308698443046E-4</v>
      </c>
      <c r="DG252" s="335" t="e">
        <f>$I252*IF($G252="Pickup", SUMIFS(NewEmisData!E:E, NewEmisData!$A:$A, "Pickup", NewEmisData!$B:$B, $A252, NewEmisData!$C:$C, $H252, NewEmisData!$D:$D, DG$2), SUMIFS(NewEmisData!E:E, NewEmisData!$A:$A, "LDV", NewEmisData!$B:$B, $A252, NewEmisData!$C:$C, $H252, NewEmisData!$D:$D, DG$2))</f>
        <v>#REF!</v>
      </c>
      <c r="DH252" s="335" t="e">
        <f>$I252*IF($G252="Pickup", SUMIFS(NewEmisData!F:F, NewEmisData!$A:$A, "Pickup", NewEmisData!$B:$B, $A252, NewEmisData!$C:$C, $H252, NewEmisData!$D:$D, DH$2), SUMIFS(NewEmisData!F:F, NewEmisData!$A:$A, "LDV", NewEmisData!$B:$B, $A252, NewEmisData!$C:$C, $H252, NewEmisData!$D:$D, DH$2))</f>
        <v>#REF!</v>
      </c>
      <c r="DI252" s="335" t="e">
        <f>$I252*IF($G252="Pickup", SUMIFS(NewEmisData!G:G, NewEmisData!$A:$A, "Pickup", NewEmisData!$B:$B, $A252, NewEmisData!$C:$C, $H252, NewEmisData!$D:$D, DI$2), SUMIFS(NewEmisData!G:G, NewEmisData!$A:$A, "LDV", NewEmisData!$B:$B, $A252, NewEmisData!$C:$C, $H252, NewEmisData!$D:$D, DI$2))</f>
        <v>#REF!</v>
      </c>
      <c r="DJ252" s="335" t="e">
        <f>$I252*IF($G252="Pickup", SUMIFS(NewEmisData!H:H, NewEmisData!$A:$A, "Pickup", NewEmisData!$B:$B, $A252, NewEmisData!$C:$C, $H252, NewEmisData!$D:$D, DJ$2), SUMIFS(NewEmisData!H:H, NewEmisData!$A:$A, "LDV", NewEmisData!$B:$B, $A252, NewEmisData!$C:$C, $H252, NewEmisData!$D:$D, DJ$2))</f>
        <v>#REF!</v>
      </c>
      <c r="DK252" s="335" t="e">
        <f>$I252*IF($G252="Pickup", SUMIFS(NewEmisData!I:I, NewEmisData!$A:$A, "Pickup", NewEmisData!$B:$B, $A252, NewEmisData!$C:$C, $H252, NewEmisData!$D:$D, DK$2), SUMIFS(NewEmisData!I:I, NewEmisData!$A:$A, "LDV", NewEmisData!$B:$B, $A252, NewEmisData!$C:$C, $H252, NewEmisData!$D:$D, DK$2))</f>
        <v>#REF!</v>
      </c>
      <c r="DL252" s="335" t="e">
        <f>$I252*IF($G252="Pickup", SUMIFS(NewEmisData!J:J, NewEmisData!$A:$A, "Pickup", NewEmisData!$B:$B, $A252, NewEmisData!$C:$C, $H252, NewEmisData!$D:$D, DL$2), SUMIFS(NewEmisData!J:J, NewEmisData!$A:$A, "LDV", NewEmisData!$B:$B, $A252, NewEmisData!$C:$C, $H252, NewEmisData!$D:$D, DL$2))</f>
        <v>#REF!</v>
      </c>
      <c r="DM252" s="335" t="e">
        <f>$I252*IF($G252="Pickup", SUMIFS(NewEmisData!K:K, NewEmisData!$A:$A, "Pickup", NewEmisData!$B:$B, $A252, NewEmisData!$C:$C, $H252, NewEmisData!$D:$D, DM$2), SUMIFS(NewEmisData!K:K, NewEmisData!$A:$A, "LDV", NewEmisData!$B:$B, $A252, NewEmisData!$C:$C, $H252, NewEmisData!$D:$D, DM$2))</f>
        <v>#REF!</v>
      </c>
      <c r="DN252" s="335" t="e">
        <f>$I252*IF($G252="Pickup", SUMIFS(NewEmisData!L:L, NewEmisData!$A:$A, "Pickup", NewEmisData!$B:$B, $A252, NewEmisData!$C:$C, $H252, NewEmisData!$D:$D, DN$2), SUMIFS(NewEmisData!L:L, NewEmisData!$A:$A, "LDV", NewEmisData!$B:$B, $A252, NewEmisData!$C:$C, $H252, NewEmisData!$D:$D, DN$2))</f>
        <v>#REF!</v>
      </c>
      <c r="DO252" s="335" t="e">
        <f>$I252*IF($G252="Pickup", SUMIFS(NewEmisData!M:M, NewEmisData!$A:$A, "Pickup", NewEmisData!$B:$B, $A252, NewEmisData!$C:$C, $H252, NewEmisData!$D:$D, DO$2), SUMIFS(NewEmisData!M:M, NewEmisData!$A:$A, "LDV", NewEmisData!$B:$B, $A252, NewEmisData!$C:$C, $H252, NewEmisData!$D:$D, DO$2))</f>
        <v>#REF!</v>
      </c>
      <c r="DP252" s="335">
        <v>6.9343788732754389E-4</v>
      </c>
      <c r="DQ252" s="335" t="e">
        <f>$I252*IF($G252="Pickup", SUMIFS(NewEmisData!E:E, NewEmisData!$A:$A, "Pickup", NewEmisData!$B:$B, $A252, NewEmisData!$C:$C, $H252, NewEmisData!$D:$D, DQ$2), SUMIFS(NewEmisData!E:E, NewEmisData!$A:$A, "LDV", NewEmisData!$B:$B, $A252, NewEmisData!$C:$C, $H252, NewEmisData!$D:$D, DQ$2))</f>
        <v>#REF!</v>
      </c>
      <c r="DR252" s="335" t="e">
        <f>$I252*IF($G252="Pickup", SUMIFS(NewEmisData!F:F, NewEmisData!$A:$A, "Pickup", NewEmisData!$B:$B, $A252, NewEmisData!$C:$C, $H252, NewEmisData!$D:$D, DR$2), SUMIFS(NewEmisData!F:F, NewEmisData!$A:$A, "LDV", NewEmisData!$B:$B, $A252, NewEmisData!$C:$C, $H252, NewEmisData!$D:$D, DR$2))</f>
        <v>#REF!</v>
      </c>
      <c r="DS252" s="335" t="e">
        <f>$I252*IF($G252="Pickup", SUMIFS(NewEmisData!G:G, NewEmisData!$A:$A, "Pickup", NewEmisData!$B:$B, $A252, NewEmisData!$C:$C, $H252, NewEmisData!$D:$D, DS$2), SUMIFS(NewEmisData!G:G, NewEmisData!$A:$A, "LDV", NewEmisData!$B:$B, $A252, NewEmisData!$C:$C, $H252, NewEmisData!$D:$D, DS$2))</f>
        <v>#REF!</v>
      </c>
      <c r="DT252" s="335" t="e">
        <f>$I252*IF($G252="Pickup", SUMIFS(NewEmisData!H:H, NewEmisData!$A:$A, "Pickup", NewEmisData!$B:$B, $A252, NewEmisData!$C:$C, $H252, NewEmisData!$D:$D, DT$2), SUMIFS(NewEmisData!H:H, NewEmisData!$A:$A, "LDV", NewEmisData!$B:$B, $A252, NewEmisData!$C:$C, $H252, NewEmisData!$D:$D, DT$2))</f>
        <v>#REF!</v>
      </c>
      <c r="DU252" s="335" t="e">
        <f>$I252*IF($G252="Pickup", SUMIFS(NewEmisData!I:I, NewEmisData!$A:$A, "Pickup", NewEmisData!$B:$B, $A252, NewEmisData!$C:$C, $H252, NewEmisData!$D:$D, DU$2), SUMIFS(NewEmisData!I:I, NewEmisData!$A:$A, "LDV", NewEmisData!$B:$B, $A252, NewEmisData!$C:$C, $H252, NewEmisData!$D:$D, DU$2))</f>
        <v>#REF!</v>
      </c>
      <c r="DV252" s="335" t="e">
        <f>$I252*IF($G252="Pickup", SUMIFS(NewEmisData!J:J, NewEmisData!$A:$A, "Pickup", NewEmisData!$B:$B, $A252, NewEmisData!$C:$C, $H252, NewEmisData!$D:$D, DV$2), SUMIFS(NewEmisData!J:J, NewEmisData!$A:$A, "LDV", NewEmisData!$B:$B, $A252, NewEmisData!$C:$C, $H252, NewEmisData!$D:$D, DV$2))</f>
        <v>#REF!</v>
      </c>
      <c r="DW252" s="335" t="e">
        <f>$I252*IF($G252="Pickup", SUMIFS(NewEmisData!K:K, NewEmisData!$A:$A, "Pickup", NewEmisData!$B:$B, $A252, NewEmisData!$C:$C, $H252, NewEmisData!$D:$D, DW$2), SUMIFS(NewEmisData!K:K, NewEmisData!$A:$A, "LDV", NewEmisData!$B:$B, $A252, NewEmisData!$C:$C, $H252, NewEmisData!$D:$D, DW$2))</f>
        <v>#REF!</v>
      </c>
      <c r="DX252" s="335" t="e">
        <f>$I252*IF($G252="Pickup", SUMIFS(NewEmisData!L:L, NewEmisData!$A:$A, "Pickup", NewEmisData!$B:$B, $A252, NewEmisData!$C:$C, $H252, NewEmisData!$D:$D, DX$2), SUMIFS(NewEmisData!L:L, NewEmisData!$A:$A, "LDV", NewEmisData!$B:$B, $A252, NewEmisData!$C:$C, $H252, NewEmisData!$D:$D, DX$2))</f>
        <v>#REF!</v>
      </c>
      <c r="DY252" s="335" t="e">
        <f>$I252*IF($G252="Pickup", SUMIFS(NewEmisData!M:M, NewEmisData!$A:$A, "Pickup", NewEmisData!$B:$B, $A252, NewEmisData!$C:$C, $H252, NewEmisData!$D:$D, DY$2), SUMIFS(NewEmisData!M:M, NewEmisData!$A:$A, "LDV", NewEmisData!$B:$B, $A252, NewEmisData!$C:$C, $H252, NewEmisData!$D:$D, DY$2))</f>
        <v>#REF!</v>
      </c>
      <c r="DZ252" s="335">
        <v>2.1675286540927263E-3</v>
      </c>
      <c r="EA252" s="335" t="e">
        <f t="shared" si="350"/>
        <v>#REF!</v>
      </c>
      <c r="EB252" s="335" t="e">
        <f t="shared" si="351"/>
        <v>#REF!</v>
      </c>
      <c r="EC252" s="335" t="e">
        <f t="shared" si="352"/>
        <v>#REF!</v>
      </c>
      <c r="ED252" s="335" t="e">
        <f t="shared" si="353"/>
        <v>#REF!</v>
      </c>
      <c r="EE252" s="335" t="e">
        <f t="shared" si="354"/>
        <v>#REF!</v>
      </c>
      <c r="EF252" s="335" t="e">
        <f t="shared" si="355"/>
        <v>#REF!</v>
      </c>
      <c r="EG252" s="335" t="e">
        <f t="shared" si="356"/>
        <v>#REF!</v>
      </c>
      <c r="EH252" s="335" t="e">
        <f t="shared" si="357"/>
        <v>#REF!</v>
      </c>
      <c r="EI252" s="335" t="e">
        <f t="shared" si="358"/>
        <v>#REF!</v>
      </c>
      <c r="EJ252" s="335">
        <f t="shared" si="359"/>
        <v>0.10346204629432069</v>
      </c>
      <c r="EK252" s="335" t="e">
        <f t="shared" si="360"/>
        <v>#REF!</v>
      </c>
      <c r="EL252" s="335" t="e">
        <f t="shared" si="361"/>
        <v>#REF!</v>
      </c>
      <c r="EM252" s="335" t="e">
        <f t="shared" si="362"/>
        <v>#REF!</v>
      </c>
      <c r="EN252" s="335" t="e">
        <f t="shared" si="363"/>
        <v>#REF!</v>
      </c>
      <c r="EO252" s="335" t="e">
        <f t="shared" si="364"/>
        <v>#REF!</v>
      </c>
      <c r="EP252" s="335" t="e">
        <f t="shared" si="365"/>
        <v>#REF!</v>
      </c>
      <c r="EQ252" s="335" t="e">
        <f t="shared" si="366"/>
        <v>#REF!</v>
      </c>
      <c r="ER252" s="335" t="e">
        <f t="shared" si="367"/>
        <v>#REF!</v>
      </c>
      <c r="ES252" s="335" t="e">
        <f t="shared" si="368"/>
        <v>#REF!</v>
      </c>
      <c r="ET252" s="335">
        <f t="shared" si="369"/>
        <v>2.7793532763781534E-2</v>
      </c>
      <c r="EU252" s="335" t="e">
        <f t="shared" si="370"/>
        <v>#REF!</v>
      </c>
      <c r="EV252" s="335" t="e">
        <f t="shared" si="371"/>
        <v>#REF!</v>
      </c>
      <c r="EW252" s="335" t="e">
        <f t="shared" si="372"/>
        <v>#REF!</v>
      </c>
      <c r="EX252" s="335" t="e">
        <f t="shared" si="373"/>
        <v>#REF!</v>
      </c>
      <c r="EY252" s="335" t="e">
        <f t="shared" si="374"/>
        <v>#REF!</v>
      </c>
      <c r="EZ252" s="335" t="e">
        <f t="shared" si="375"/>
        <v>#REF!</v>
      </c>
      <c r="FA252" s="335" t="e">
        <f t="shared" si="376"/>
        <v>#REF!</v>
      </c>
      <c r="FB252" s="335" t="e">
        <f t="shared" si="377"/>
        <v>#REF!</v>
      </c>
      <c r="FC252" s="335" t="e">
        <f t="shared" si="378"/>
        <v>#REF!</v>
      </c>
      <c r="FD252" s="335">
        <f t="shared" si="379"/>
        <v>6.5209922294522864E-4</v>
      </c>
      <c r="FE252" s="335" t="e">
        <f t="shared" si="380"/>
        <v>#REF!</v>
      </c>
      <c r="FF252" s="335" t="e">
        <f t="shared" si="381"/>
        <v>#REF!</v>
      </c>
      <c r="FG252" s="335" t="e">
        <f t="shared" si="382"/>
        <v>#REF!</v>
      </c>
      <c r="FH252" s="335" t="e">
        <f t="shared" si="383"/>
        <v>#REF!</v>
      </c>
      <c r="FI252" s="335" t="e">
        <f t="shared" si="384"/>
        <v>#REF!</v>
      </c>
      <c r="FJ252" s="335" t="e">
        <f t="shared" si="385"/>
        <v>#REF!</v>
      </c>
      <c r="FK252" s="335" t="e">
        <f t="shared" si="386"/>
        <v>#REF!</v>
      </c>
      <c r="FL252" s="335" t="e">
        <f t="shared" si="387"/>
        <v>#REF!</v>
      </c>
      <c r="FM252" s="335" t="e">
        <f t="shared" si="388"/>
        <v>#REF!</v>
      </c>
      <c r="FN252" s="335">
        <f t="shared" si="389"/>
        <v>1.6474269461833946E-2</v>
      </c>
      <c r="FO252" s="335" t="e">
        <f t="shared" si="390"/>
        <v>#REF!</v>
      </c>
      <c r="FP252" s="335" t="e">
        <f t="shared" si="391"/>
        <v>#REF!</v>
      </c>
      <c r="FQ252" s="335" t="e">
        <f t="shared" si="392"/>
        <v>#REF!</v>
      </c>
      <c r="FR252" s="335" t="e">
        <f t="shared" si="393"/>
        <v>#REF!</v>
      </c>
      <c r="FS252" s="335" t="e">
        <f t="shared" si="394"/>
        <v>#REF!</v>
      </c>
      <c r="FT252" s="335" t="e">
        <f t="shared" si="395"/>
        <v>#REF!</v>
      </c>
      <c r="FU252" s="335" t="e">
        <f t="shared" si="396"/>
        <v>#REF!</v>
      </c>
      <c r="FV252" s="335" t="e">
        <f t="shared" si="397"/>
        <v>#REF!</v>
      </c>
      <c r="FW252" s="335" t="e">
        <f t="shared" si="398"/>
        <v>#REF!</v>
      </c>
      <c r="FX252" s="335">
        <f t="shared" si="399"/>
        <v>3.3013063031130216E-3</v>
      </c>
    </row>
    <row r="253" spans="1:180" x14ac:dyDescent="0.2">
      <c r="A253" s="305" t="str">
        <f>_xlfn.CONCAT(IF(LEFT(TRIM(A252),1)="*", "*R", "R"), 1+RIGHT(TRIM(A252),1))</f>
        <v>R5</v>
      </c>
      <c r="B253" s="305" t="str">
        <f t="shared" si="446"/>
        <v>TLFGPHEV10</v>
      </c>
      <c r="C253" s="305" t="str">
        <f t="shared" si="447"/>
        <v>TL.GSL.F.PHEV.2011</v>
      </c>
      <c r="D253" s="301" t="str">
        <f t="shared" si="448"/>
        <v>bn-vmt, bn-vmt/a</v>
      </c>
      <c r="E253" s="301" t="str">
        <f t="shared" si="449"/>
        <v>TLGSL</v>
      </c>
      <c r="F253" s="301" t="str">
        <f t="shared" si="450"/>
        <v>TL</v>
      </c>
      <c r="G253" s="315" t="s">
        <v>818</v>
      </c>
      <c r="H253" s="315" t="s">
        <v>814</v>
      </c>
      <c r="I253" s="321" t="e">
        <f>#REF!</f>
        <v>#REF!</v>
      </c>
      <c r="J253" s="315" t="str">
        <f t="shared" si="400"/>
        <v>Full size car-GSL</v>
      </c>
      <c r="K253" s="335" t="e">
        <f>$I253*IF($G253="Pickup", SUMIFS(NewEmisData!E:E, NewEmisData!$A:$A, "Pickup", NewEmisData!$B:$B, $A253, NewEmisData!$C:$C, $H253, NewEmisData!$D:$D, K$2), SUMIFS(NewEmisData!E:E, NewEmisData!$A:$A, "LDV", NewEmisData!$B:$B, $A253, NewEmisData!$C:$C, $H253, NewEmisData!$D:$D, K$2))</f>
        <v>#REF!</v>
      </c>
      <c r="L253" s="335" t="e">
        <f>$I253*IF($G253="Pickup", SUMIFS(NewEmisData!F:F, NewEmisData!$A:$A, "Pickup", NewEmisData!$B:$B, $A253, NewEmisData!$C:$C, $H253, NewEmisData!$D:$D, L$2), SUMIFS(NewEmisData!F:F, NewEmisData!$A:$A, "LDV", NewEmisData!$B:$B, $A253, NewEmisData!$C:$C, $H253, NewEmisData!$D:$D, L$2))</f>
        <v>#REF!</v>
      </c>
      <c r="M253" s="335" t="e">
        <f>$I253*IF($G253="Pickup", SUMIFS(NewEmisData!G:G, NewEmisData!$A:$A, "Pickup", NewEmisData!$B:$B, $A253, NewEmisData!$C:$C, $H253, NewEmisData!$D:$D, M$2), SUMIFS(NewEmisData!G:G, NewEmisData!$A:$A, "LDV", NewEmisData!$B:$B, $A253, NewEmisData!$C:$C, $H253, NewEmisData!$D:$D, M$2))</f>
        <v>#REF!</v>
      </c>
      <c r="N253" s="335" t="e">
        <f>$I253*IF($G253="Pickup", SUMIFS(NewEmisData!H:H, NewEmisData!$A:$A, "Pickup", NewEmisData!$B:$B, $A253, NewEmisData!$C:$C, $H253, NewEmisData!$D:$D, N$2), SUMIFS(NewEmisData!H:H, NewEmisData!$A:$A, "LDV", NewEmisData!$B:$B, $A253, NewEmisData!$C:$C, $H253, NewEmisData!$D:$D, N$2))</f>
        <v>#REF!</v>
      </c>
      <c r="O253" s="335" t="e">
        <f>$I253*IF($G253="Pickup", SUMIFS(NewEmisData!I:I, NewEmisData!$A:$A, "Pickup", NewEmisData!$B:$B, $A253, NewEmisData!$C:$C, $H253, NewEmisData!$D:$D, O$2), SUMIFS(NewEmisData!I:I, NewEmisData!$A:$A, "LDV", NewEmisData!$B:$B, $A253, NewEmisData!$C:$C, $H253, NewEmisData!$D:$D, O$2))</f>
        <v>#REF!</v>
      </c>
      <c r="P253" s="335" t="e">
        <f>$I253*IF($G253="Pickup", SUMIFS(NewEmisData!J:J, NewEmisData!$A:$A, "Pickup", NewEmisData!$B:$B, $A253, NewEmisData!$C:$C, $H253, NewEmisData!$D:$D, P$2), SUMIFS(NewEmisData!J:J, NewEmisData!$A:$A, "LDV", NewEmisData!$B:$B, $A253, NewEmisData!$C:$C, $H253, NewEmisData!$D:$D, P$2))</f>
        <v>#REF!</v>
      </c>
      <c r="Q253" s="335" t="e">
        <f>$I253*IF($G253="Pickup", SUMIFS(NewEmisData!K:K, NewEmisData!$A:$A, "Pickup", NewEmisData!$B:$B, $A253, NewEmisData!$C:$C, $H253, NewEmisData!$D:$D, Q$2), SUMIFS(NewEmisData!K:K, NewEmisData!$A:$A, "LDV", NewEmisData!$B:$B, $A253, NewEmisData!$C:$C, $H253, NewEmisData!$D:$D, Q$2))</f>
        <v>#REF!</v>
      </c>
      <c r="R253" s="335" t="e">
        <f>$I253*IF($G253="Pickup", SUMIFS(NewEmisData!L:L, NewEmisData!$A:$A, "Pickup", NewEmisData!$B:$B, $A253, NewEmisData!$C:$C, $H253, NewEmisData!$D:$D, R$2), SUMIFS(NewEmisData!L:L, NewEmisData!$A:$A, "LDV", NewEmisData!$B:$B, $A253, NewEmisData!$C:$C, $H253, NewEmisData!$D:$D, R$2))</f>
        <v>#REF!</v>
      </c>
      <c r="S253" s="335" t="e">
        <f>$I253*IF($G253="Pickup", SUMIFS(NewEmisData!M:M, NewEmisData!$A:$A, "Pickup", NewEmisData!$B:$B, $A253, NewEmisData!$C:$C, $H253, NewEmisData!$D:$D, S$2), SUMIFS(NewEmisData!M:M, NewEmisData!$A:$A, "LDV", NewEmisData!$B:$B, $A253, NewEmisData!$C:$C, $H253, NewEmisData!$D:$D, S$2))</f>
        <v>#REF!</v>
      </c>
      <c r="T253" s="335">
        <v>0.10346204629432069</v>
      </c>
      <c r="U253" s="335" t="e">
        <f>$I253*IF($G253="Pickup", SUMIFS(NewEmisData!E:E, NewEmisData!$A:$A, "Pickup", NewEmisData!$B:$B, $A253, NewEmisData!$C:$C, $H253, NewEmisData!$D:$D, U$2), SUMIFS(NewEmisData!E:E, NewEmisData!$A:$A, "LDV", NewEmisData!$B:$B, $A253, NewEmisData!$C:$C, $H253, NewEmisData!$D:$D, U$2))</f>
        <v>#REF!</v>
      </c>
      <c r="V253" s="335" t="e">
        <f>$I253*IF($G253="Pickup", SUMIFS(NewEmisData!F:F, NewEmisData!$A:$A, "Pickup", NewEmisData!$B:$B, $A253, NewEmisData!$C:$C, $H253, NewEmisData!$D:$D, V$2), SUMIFS(NewEmisData!F:F, NewEmisData!$A:$A, "LDV", NewEmisData!$B:$B, $A253, NewEmisData!$C:$C, $H253, NewEmisData!$D:$D, V$2))</f>
        <v>#REF!</v>
      </c>
      <c r="W253" s="335" t="e">
        <f>$I253*IF($G253="Pickup", SUMIFS(NewEmisData!G:G, NewEmisData!$A:$A, "Pickup", NewEmisData!$B:$B, $A253, NewEmisData!$C:$C, $H253, NewEmisData!$D:$D, W$2), SUMIFS(NewEmisData!G:G, NewEmisData!$A:$A, "LDV", NewEmisData!$B:$B, $A253, NewEmisData!$C:$C, $H253, NewEmisData!$D:$D, W$2))</f>
        <v>#REF!</v>
      </c>
      <c r="X253" s="335" t="e">
        <f>$I253*IF($G253="Pickup", SUMIFS(NewEmisData!H:H, NewEmisData!$A:$A, "Pickup", NewEmisData!$B:$B, $A253, NewEmisData!$C:$C, $H253, NewEmisData!$D:$D, X$2), SUMIFS(NewEmisData!H:H, NewEmisData!$A:$A, "LDV", NewEmisData!$B:$B, $A253, NewEmisData!$C:$C, $H253, NewEmisData!$D:$D, X$2))</f>
        <v>#REF!</v>
      </c>
      <c r="Y253" s="335" t="e">
        <f>$I253*IF($G253="Pickup", SUMIFS(NewEmisData!I:I, NewEmisData!$A:$A, "Pickup", NewEmisData!$B:$B, $A253, NewEmisData!$C:$C, $H253, NewEmisData!$D:$D, Y$2), SUMIFS(NewEmisData!I:I, NewEmisData!$A:$A, "LDV", NewEmisData!$B:$B, $A253, NewEmisData!$C:$C, $H253, NewEmisData!$D:$D, Y$2))</f>
        <v>#REF!</v>
      </c>
      <c r="Z253" s="335" t="e">
        <f>$I253*IF($G253="Pickup", SUMIFS(NewEmisData!J:J, NewEmisData!$A:$A, "Pickup", NewEmisData!$B:$B, $A253, NewEmisData!$C:$C, $H253, NewEmisData!$D:$D, Z$2), SUMIFS(NewEmisData!J:J, NewEmisData!$A:$A, "LDV", NewEmisData!$B:$B, $A253, NewEmisData!$C:$C, $H253, NewEmisData!$D:$D, Z$2))</f>
        <v>#REF!</v>
      </c>
      <c r="AA253" s="335" t="e">
        <f>$I253*IF($G253="Pickup", SUMIFS(NewEmisData!K:K, NewEmisData!$A:$A, "Pickup", NewEmisData!$B:$B, $A253, NewEmisData!$C:$C, $H253, NewEmisData!$D:$D, AA$2), SUMIFS(NewEmisData!K:K, NewEmisData!$A:$A, "LDV", NewEmisData!$B:$B, $A253, NewEmisData!$C:$C, $H253, NewEmisData!$D:$D, AA$2))</f>
        <v>#REF!</v>
      </c>
      <c r="AB253" s="335" t="e">
        <f>$I253*IF($G253="Pickup", SUMIFS(NewEmisData!L:L, NewEmisData!$A:$A, "Pickup", NewEmisData!$B:$B, $A253, NewEmisData!$C:$C, $H253, NewEmisData!$D:$D, AB$2), SUMIFS(NewEmisData!L:L, NewEmisData!$A:$A, "LDV", NewEmisData!$B:$B, $A253, NewEmisData!$C:$C, $H253, NewEmisData!$D:$D, AB$2))</f>
        <v>#REF!</v>
      </c>
      <c r="AC253" s="335" t="e">
        <f>$I253*IF($G253="Pickup", SUMIFS(NewEmisData!M:M, NewEmisData!$A:$A, "Pickup", NewEmisData!$B:$B, $A253, NewEmisData!$C:$C, $H253, NewEmisData!$D:$D, AC$2), SUMIFS(NewEmisData!M:M, NewEmisData!$A:$A, "LDV", NewEmisData!$B:$B, $A253, NewEmisData!$C:$C, $H253, NewEmisData!$D:$D, AC$2))</f>
        <v>#REF!</v>
      </c>
      <c r="AD253" s="335">
        <v>2.7793532763781534E-2</v>
      </c>
      <c r="AE253" s="335" t="e">
        <f>$I253*IF($G253="Pickup", SUMIFS(NewEmisData!E:E, NewEmisData!$A:$A, "Pickup", NewEmisData!$B:$B, $A253, NewEmisData!$C:$C, $H253, NewEmisData!$D:$D, AE$2), SUMIFS(NewEmisData!E:E, NewEmisData!$A:$A, "LDV", NewEmisData!$B:$B, $A253, NewEmisData!$C:$C, $H253, NewEmisData!$D:$D, AE$2))</f>
        <v>#REF!</v>
      </c>
      <c r="AF253" s="335" t="e">
        <f>$I253*IF($G253="Pickup", SUMIFS(NewEmisData!F:F, NewEmisData!$A:$A, "Pickup", NewEmisData!$B:$B, $A253, NewEmisData!$C:$C, $H253, NewEmisData!$D:$D, AF$2), SUMIFS(NewEmisData!F:F, NewEmisData!$A:$A, "LDV", NewEmisData!$B:$B, $A253, NewEmisData!$C:$C, $H253, NewEmisData!$D:$D, AF$2))</f>
        <v>#REF!</v>
      </c>
      <c r="AG253" s="335" t="e">
        <f>$I253*IF($G253="Pickup", SUMIFS(NewEmisData!G:G, NewEmisData!$A:$A, "Pickup", NewEmisData!$B:$B, $A253, NewEmisData!$C:$C, $H253, NewEmisData!$D:$D, AG$2), SUMIFS(NewEmisData!G:G, NewEmisData!$A:$A, "LDV", NewEmisData!$B:$B, $A253, NewEmisData!$C:$C, $H253, NewEmisData!$D:$D, AG$2))</f>
        <v>#REF!</v>
      </c>
      <c r="AH253" s="335" t="e">
        <f>$I253*IF($G253="Pickup", SUMIFS(NewEmisData!H:H, NewEmisData!$A:$A, "Pickup", NewEmisData!$B:$B, $A253, NewEmisData!$C:$C, $H253, NewEmisData!$D:$D, AH$2), SUMIFS(NewEmisData!H:H, NewEmisData!$A:$A, "LDV", NewEmisData!$B:$B, $A253, NewEmisData!$C:$C, $H253, NewEmisData!$D:$D, AH$2))</f>
        <v>#REF!</v>
      </c>
      <c r="AI253" s="335" t="e">
        <f>$I253*IF($G253="Pickup", SUMIFS(NewEmisData!I:I, NewEmisData!$A:$A, "Pickup", NewEmisData!$B:$B, $A253, NewEmisData!$C:$C, $H253, NewEmisData!$D:$D, AI$2), SUMIFS(NewEmisData!I:I, NewEmisData!$A:$A, "LDV", NewEmisData!$B:$B, $A253, NewEmisData!$C:$C, $H253, NewEmisData!$D:$D, AI$2))</f>
        <v>#REF!</v>
      </c>
      <c r="AJ253" s="335" t="e">
        <f>$I253*IF($G253="Pickup", SUMIFS(NewEmisData!J:J, NewEmisData!$A:$A, "Pickup", NewEmisData!$B:$B, $A253, NewEmisData!$C:$C, $H253, NewEmisData!$D:$D, AJ$2), SUMIFS(NewEmisData!J:J, NewEmisData!$A:$A, "LDV", NewEmisData!$B:$B, $A253, NewEmisData!$C:$C, $H253, NewEmisData!$D:$D, AJ$2))</f>
        <v>#REF!</v>
      </c>
      <c r="AK253" s="335" t="e">
        <f>$I253*IF($G253="Pickup", SUMIFS(NewEmisData!K:K, NewEmisData!$A:$A, "Pickup", NewEmisData!$B:$B, $A253, NewEmisData!$C:$C, $H253, NewEmisData!$D:$D, AK$2), SUMIFS(NewEmisData!K:K, NewEmisData!$A:$A, "LDV", NewEmisData!$B:$B, $A253, NewEmisData!$C:$C, $H253, NewEmisData!$D:$D, AK$2))</f>
        <v>#REF!</v>
      </c>
      <c r="AL253" s="335" t="e">
        <f>$I253*IF($G253="Pickup", SUMIFS(NewEmisData!L:L, NewEmisData!$A:$A, "Pickup", NewEmisData!$B:$B, $A253, NewEmisData!$C:$C, $H253, NewEmisData!$D:$D, AL$2), SUMIFS(NewEmisData!L:L, NewEmisData!$A:$A, "LDV", NewEmisData!$B:$B, $A253, NewEmisData!$C:$C, $H253, NewEmisData!$D:$D, AL$2))</f>
        <v>#REF!</v>
      </c>
      <c r="AM253" s="335" t="e">
        <f>$I253*IF($G253="Pickup", SUMIFS(NewEmisData!M:M, NewEmisData!$A:$A, "Pickup", NewEmisData!$B:$B, $A253, NewEmisData!$C:$C, $H253, NewEmisData!$D:$D, AM$2), SUMIFS(NewEmisData!M:M, NewEmisData!$A:$A, "LDV", NewEmisData!$B:$B, $A253, NewEmisData!$C:$C, $H253, NewEmisData!$D:$D, AM$2))</f>
        <v>#REF!</v>
      </c>
      <c r="AN253" s="335">
        <v>6.5209922294522864E-4</v>
      </c>
      <c r="AO253" s="335" t="e">
        <f>$I253*IF($G253="Pickup", SUMIFS(NewEmisData!E:E, NewEmisData!$A:$A, "Pickup", NewEmisData!$B:$B, $A253, NewEmisData!$C:$C, $H253, NewEmisData!$D:$D, AO$2), SUMIFS(NewEmisData!E:E, NewEmisData!$A:$A, "LDV", NewEmisData!$B:$B, $A253, NewEmisData!$C:$C, $H253, NewEmisData!$D:$D, AO$2))</f>
        <v>#REF!</v>
      </c>
      <c r="AP253" s="335" t="e">
        <f>$I253*IF($G253="Pickup", SUMIFS(NewEmisData!F:F, NewEmisData!$A:$A, "Pickup", NewEmisData!$B:$B, $A253, NewEmisData!$C:$C, $H253, NewEmisData!$D:$D, AP$2), SUMIFS(NewEmisData!F:F, NewEmisData!$A:$A, "LDV", NewEmisData!$B:$B, $A253, NewEmisData!$C:$C, $H253, NewEmisData!$D:$D, AP$2))</f>
        <v>#REF!</v>
      </c>
      <c r="AQ253" s="335" t="e">
        <f>$I253*IF($G253="Pickup", SUMIFS(NewEmisData!G:G, NewEmisData!$A:$A, "Pickup", NewEmisData!$B:$B, $A253, NewEmisData!$C:$C, $H253, NewEmisData!$D:$D, AQ$2), SUMIFS(NewEmisData!G:G, NewEmisData!$A:$A, "LDV", NewEmisData!$B:$B, $A253, NewEmisData!$C:$C, $H253, NewEmisData!$D:$D, AQ$2))</f>
        <v>#REF!</v>
      </c>
      <c r="AR253" s="335" t="e">
        <f>$I253*IF($G253="Pickup", SUMIFS(NewEmisData!H:H, NewEmisData!$A:$A, "Pickup", NewEmisData!$B:$B, $A253, NewEmisData!$C:$C, $H253, NewEmisData!$D:$D, AR$2), SUMIFS(NewEmisData!H:H, NewEmisData!$A:$A, "LDV", NewEmisData!$B:$B, $A253, NewEmisData!$C:$C, $H253, NewEmisData!$D:$D, AR$2))</f>
        <v>#REF!</v>
      </c>
      <c r="AS253" s="335" t="e">
        <f>$I253*IF($G253="Pickup", SUMIFS(NewEmisData!I:I, NewEmisData!$A:$A, "Pickup", NewEmisData!$B:$B, $A253, NewEmisData!$C:$C, $H253, NewEmisData!$D:$D, AS$2), SUMIFS(NewEmisData!I:I, NewEmisData!$A:$A, "LDV", NewEmisData!$B:$B, $A253, NewEmisData!$C:$C, $H253, NewEmisData!$D:$D, AS$2))</f>
        <v>#REF!</v>
      </c>
      <c r="AT253" s="335" t="e">
        <f>$I253*IF($G253="Pickup", SUMIFS(NewEmisData!J:J, NewEmisData!$A:$A, "Pickup", NewEmisData!$B:$B, $A253, NewEmisData!$C:$C, $H253, NewEmisData!$D:$D, AT$2), SUMIFS(NewEmisData!J:J, NewEmisData!$A:$A, "LDV", NewEmisData!$B:$B, $A253, NewEmisData!$C:$C, $H253, NewEmisData!$D:$D, AT$2))</f>
        <v>#REF!</v>
      </c>
      <c r="AU253" s="335" t="e">
        <f>$I253*IF($G253="Pickup", SUMIFS(NewEmisData!K:K, NewEmisData!$A:$A, "Pickup", NewEmisData!$B:$B, $A253, NewEmisData!$C:$C, $H253, NewEmisData!$D:$D, AU$2), SUMIFS(NewEmisData!K:K, NewEmisData!$A:$A, "LDV", NewEmisData!$B:$B, $A253, NewEmisData!$C:$C, $H253, NewEmisData!$D:$D, AU$2))</f>
        <v>#REF!</v>
      </c>
      <c r="AV253" s="335" t="e">
        <f>$I253*IF($G253="Pickup", SUMIFS(NewEmisData!L:L, NewEmisData!$A:$A, "Pickup", NewEmisData!$B:$B, $A253, NewEmisData!$C:$C, $H253, NewEmisData!$D:$D, AV$2), SUMIFS(NewEmisData!L:L, NewEmisData!$A:$A, "LDV", NewEmisData!$B:$B, $A253, NewEmisData!$C:$C, $H253, NewEmisData!$D:$D, AV$2))</f>
        <v>#REF!</v>
      </c>
      <c r="AW253" s="335" t="e">
        <f>$I253*IF($G253="Pickup", SUMIFS(NewEmisData!M:M, NewEmisData!$A:$A, "Pickup", NewEmisData!$B:$B, $A253, NewEmisData!$C:$C, $H253, NewEmisData!$D:$D, AW$2), SUMIFS(NewEmisData!M:M, NewEmisData!$A:$A, "LDV", NewEmisData!$B:$B, $A253, NewEmisData!$C:$C, $H253, NewEmisData!$D:$D, AW$2))</f>
        <v>#REF!</v>
      </c>
      <c r="AX253" s="335">
        <v>1.6474269461833946E-2</v>
      </c>
      <c r="AY253" s="335" t="e">
        <f>$I253*IF($G253="Pickup", SUMIFS(NewEmisData!E:E, NewEmisData!$A:$A, "Pickup", NewEmisData!$B:$B, $A253, NewEmisData!$C:$C, $H253, NewEmisData!$D:$D, AY$2), SUMIFS(NewEmisData!E:E, NewEmisData!$A:$A, "LDV", NewEmisData!$B:$B, $A253, NewEmisData!$C:$C, $H253, NewEmisData!$D:$D, AY$2))</f>
        <v>#REF!</v>
      </c>
      <c r="AZ253" s="335" t="e">
        <f>$I253*IF($G253="Pickup", SUMIFS(NewEmisData!F:F, NewEmisData!$A:$A, "Pickup", NewEmisData!$B:$B, $A253, NewEmisData!$C:$C, $H253, NewEmisData!$D:$D, AZ$2), SUMIFS(NewEmisData!F:F, NewEmisData!$A:$A, "LDV", NewEmisData!$B:$B, $A253, NewEmisData!$C:$C, $H253, NewEmisData!$D:$D, AZ$2))</f>
        <v>#REF!</v>
      </c>
      <c r="BA253" s="335" t="e">
        <f>$I253*IF($G253="Pickup", SUMIFS(NewEmisData!G:G, NewEmisData!$A:$A, "Pickup", NewEmisData!$B:$B, $A253, NewEmisData!$C:$C, $H253, NewEmisData!$D:$D, BA$2), SUMIFS(NewEmisData!G:G, NewEmisData!$A:$A, "LDV", NewEmisData!$B:$B, $A253, NewEmisData!$C:$C, $H253, NewEmisData!$D:$D, BA$2))</f>
        <v>#REF!</v>
      </c>
      <c r="BB253" s="335" t="e">
        <f>$I253*IF($G253="Pickup", SUMIFS(NewEmisData!H:H, NewEmisData!$A:$A, "Pickup", NewEmisData!$B:$B, $A253, NewEmisData!$C:$C, $H253, NewEmisData!$D:$D, BB$2), SUMIFS(NewEmisData!H:H, NewEmisData!$A:$A, "LDV", NewEmisData!$B:$B, $A253, NewEmisData!$C:$C, $H253, NewEmisData!$D:$D, BB$2))</f>
        <v>#REF!</v>
      </c>
      <c r="BC253" s="335" t="e">
        <f>$I253*IF($G253="Pickup", SUMIFS(NewEmisData!I:I, NewEmisData!$A:$A, "Pickup", NewEmisData!$B:$B, $A253, NewEmisData!$C:$C, $H253, NewEmisData!$D:$D, BC$2), SUMIFS(NewEmisData!I:I, NewEmisData!$A:$A, "LDV", NewEmisData!$B:$B, $A253, NewEmisData!$C:$C, $H253, NewEmisData!$D:$D, BC$2))</f>
        <v>#REF!</v>
      </c>
      <c r="BD253" s="335" t="e">
        <f>$I253*IF($G253="Pickup", SUMIFS(NewEmisData!J:J, NewEmisData!$A:$A, "Pickup", NewEmisData!$B:$B, $A253, NewEmisData!$C:$C, $H253, NewEmisData!$D:$D, BD$2), SUMIFS(NewEmisData!J:J, NewEmisData!$A:$A, "LDV", NewEmisData!$B:$B, $A253, NewEmisData!$C:$C, $H253, NewEmisData!$D:$D, BD$2))</f>
        <v>#REF!</v>
      </c>
      <c r="BE253" s="335" t="e">
        <f>$I253*IF($G253="Pickup", SUMIFS(NewEmisData!K:K, NewEmisData!$A:$A, "Pickup", NewEmisData!$B:$B, $A253, NewEmisData!$C:$C, $H253, NewEmisData!$D:$D, BE$2), SUMIFS(NewEmisData!K:K, NewEmisData!$A:$A, "LDV", NewEmisData!$B:$B, $A253, NewEmisData!$C:$C, $H253, NewEmisData!$D:$D, BE$2))</f>
        <v>#REF!</v>
      </c>
      <c r="BF253" s="335" t="e">
        <f>$I253*IF($G253="Pickup", SUMIFS(NewEmisData!L:L, NewEmisData!$A:$A, "Pickup", NewEmisData!$B:$B, $A253, NewEmisData!$C:$C, $H253, NewEmisData!$D:$D, BF$2), SUMIFS(NewEmisData!L:L, NewEmisData!$A:$A, "LDV", NewEmisData!$B:$B, $A253, NewEmisData!$C:$C, $H253, NewEmisData!$D:$D, BF$2))</f>
        <v>#REF!</v>
      </c>
      <c r="BG253" s="335" t="e">
        <f>$I253*IF($G253="Pickup", SUMIFS(NewEmisData!M:M, NewEmisData!$A:$A, "Pickup", NewEmisData!$B:$B, $A253, NewEmisData!$C:$C, $H253, NewEmisData!$D:$D, BG$2), SUMIFS(NewEmisData!M:M, NewEmisData!$A:$A, "LDV", NewEmisData!$B:$B, $A253, NewEmisData!$C:$C, $H253, NewEmisData!$D:$D, BG$2))</f>
        <v>#REF!</v>
      </c>
      <c r="BH253" s="335">
        <v>3.3013063031130216E-3</v>
      </c>
      <c r="BI253" s="335" t="e">
        <f>$I253*IF($G253="Pickup", SUMIFS(NewEmisData!E:E, NewEmisData!$A:$A, "Pickup", NewEmisData!$B:$B, $A253, NewEmisData!$C:$C, $H253, NewEmisData!$D:$D, BI$2), SUMIFS(NewEmisData!E:E, NewEmisData!$A:$A, "LDV", NewEmisData!$B:$B, $A253, NewEmisData!$C:$C, $H253, NewEmisData!$D:$D, BI$2))</f>
        <v>#REF!</v>
      </c>
      <c r="BJ253" s="335" t="e">
        <f>$I253*IF($G253="Pickup", SUMIFS(NewEmisData!F:F, NewEmisData!$A:$A, "Pickup", NewEmisData!$B:$B, $A253, NewEmisData!$C:$C, $H253, NewEmisData!$D:$D, BJ$2), SUMIFS(NewEmisData!F:F, NewEmisData!$A:$A, "LDV", NewEmisData!$B:$B, $A253, NewEmisData!$C:$C, $H253, NewEmisData!$D:$D, BJ$2))</f>
        <v>#REF!</v>
      </c>
      <c r="BK253" s="335" t="e">
        <f>$I253*IF($G253="Pickup", SUMIFS(NewEmisData!G:G, NewEmisData!$A:$A, "Pickup", NewEmisData!$B:$B, $A253, NewEmisData!$C:$C, $H253, NewEmisData!$D:$D, BK$2), SUMIFS(NewEmisData!G:G, NewEmisData!$A:$A, "LDV", NewEmisData!$B:$B, $A253, NewEmisData!$C:$C, $H253, NewEmisData!$D:$D, BK$2))</f>
        <v>#REF!</v>
      </c>
      <c r="BL253" s="335" t="e">
        <f>$I253*IF($G253="Pickup", SUMIFS(NewEmisData!H:H, NewEmisData!$A:$A, "Pickup", NewEmisData!$B:$B, $A253, NewEmisData!$C:$C, $H253, NewEmisData!$D:$D, BL$2), SUMIFS(NewEmisData!H:H, NewEmisData!$A:$A, "LDV", NewEmisData!$B:$B, $A253, NewEmisData!$C:$C, $H253, NewEmisData!$D:$D, BL$2))</f>
        <v>#REF!</v>
      </c>
      <c r="BM253" s="335" t="e">
        <f>$I253*IF($G253="Pickup", SUMIFS(NewEmisData!I:I, NewEmisData!$A:$A, "Pickup", NewEmisData!$B:$B, $A253, NewEmisData!$C:$C, $H253, NewEmisData!$D:$D, BM$2), SUMIFS(NewEmisData!I:I, NewEmisData!$A:$A, "LDV", NewEmisData!$B:$B, $A253, NewEmisData!$C:$C, $H253, NewEmisData!$D:$D, BM$2))</f>
        <v>#REF!</v>
      </c>
      <c r="BN253" s="335" t="e">
        <f>$I253*IF($G253="Pickup", SUMIFS(NewEmisData!J:J, NewEmisData!$A:$A, "Pickup", NewEmisData!$B:$B, $A253, NewEmisData!$C:$C, $H253, NewEmisData!$D:$D, BN$2), SUMIFS(NewEmisData!J:J, NewEmisData!$A:$A, "LDV", NewEmisData!$B:$B, $A253, NewEmisData!$C:$C, $H253, NewEmisData!$D:$D, BN$2))</f>
        <v>#REF!</v>
      </c>
      <c r="BO253" s="335" t="e">
        <f>$I253*IF($G253="Pickup", SUMIFS(NewEmisData!K:K, NewEmisData!$A:$A, "Pickup", NewEmisData!$B:$B, $A253, NewEmisData!$C:$C, $H253, NewEmisData!$D:$D, BO$2), SUMIFS(NewEmisData!K:K, NewEmisData!$A:$A, "LDV", NewEmisData!$B:$B, $A253, NewEmisData!$C:$C, $H253, NewEmisData!$D:$D, BO$2))</f>
        <v>#REF!</v>
      </c>
      <c r="BP253" s="335" t="e">
        <f>$I253*IF($G253="Pickup", SUMIFS(NewEmisData!L:L, NewEmisData!$A:$A, "Pickup", NewEmisData!$B:$B, $A253, NewEmisData!$C:$C, $H253, NewEmisData!$D:$D, BP$2), SUMIFS(NewEmisData!L:L, NewEmisData!$A:$A, "LDV", NewEmisData!$B:$B, $A253, NewEmisData!$C:$C, $H253, NewEmisData!$D:$D, BP$2))</f>
        <v>#REF!</v>
      </c>
      <c r="BQ253" s="335" t="e">
        <f>$I253*IF($G253="Pickup", SUMIFS(NewEmisData!M:M, NewEmisData!$A:$A, "Pickup", NewEmisData!$B:$B, $A253, NewEmisData!$C:$C, $H253, NewEmisData!$D:$D, BQ$2), SUMIFS(NewEmisData!M:M, NewEmisData!$A:$A, "LDV", NewEmisData!$B:$B, $A253, NewEmisData!$C:$C, $H253, NewEmisData!$D:$D, BQ$2))</f>
        <v>#REF!</v>
      </c>
      <c r="BR253" s="335">
        <v>0.78110008391107422</v>
      </c>
      <c r="BS253" s="335" t="e">
        <f>$I253*IF($G253="Pickup", SUMIFS(NewEmisData!E:E, NewEmisData!$A:$A, "Pickup", NewEmisData!$B:$B, $A253, NewEmisData!$C:$C, $H253, NewEmisData!$D:$D, BS$2), SUMIFS(NewEmisData!E:E, NewEmisData!$A:$A, "LDV", NewEmisData!$B:$B, $A253, NewEmisData!$C:$C, $H253, NewEmisData!$D:$D, BS$2))</f>
        <v>#REF!</v>
      </c>
      <c r="BT253" s="335" t="e">
        <f>$I253*IF($G253="Pickup", SUMIFS(NewEmisData!F:F, NewEmisData!$A:$A, "Pickup", NewEmisData!$B:$B, $A253, NewEmisData!$C:$C, $H253, NewEmisData!$D:$D, BT$2), SUMIFS(NewEmisData!F:F, NewEmisData!$A:$A, "LDV", NewEmisData!$B:$B, $A253, NewEmisData!$C:$C, $H253, NewEmisData!$D:$D, BT$2))</f>
        <v>#REF!</v>
      </c>
      <c r="BU253" s="335" t="e">
        <f>$I253*IF($G253="Pickup", SUMIFS(NewEmisData!G:G, NewEmisData!$A:$A, "Pickup", NewEmisData!$B:$B, $A253, NewEmisData!$C:$C, $H253, NewEmisData!$D:$D, BU$2), SUMIFS(NewEmisData!G:G, NewEmisData!$A:$A, "LDV", NewEmisData!$B:$B, $A253, NewEmisData!$C:$C, $H253, NewEmisData!$D:$D, BU$2))</f>
        <v>#REF!</v>
      </c>
      <c r="BV253" s="335" t="e">
        <f>$I253*IF($G253="Pickup", SUMIFS(NewEmisData!H:H, NewEmisData!$A:$A, "Pickup", NewEmisData!$B:$B, $A253, NewEmisData!$C:$C, $H253, NewEmisData!$D:$D, BV$2), SUMIFS(NewEmisData!H:H, NewEmisData!$A:$A, "LDV", NewEmisData!$B:$B, $A253, NewEmisData!$C:$C, $H253, NewEmisData!$D:$D, BV$2))</f>
        <v>#REF!</v>
      </c>
      <c r="BW253" s="335" t="e">
        <f>$I253*IF($G253="Pickup", SUMIFS(NewEmisData!I:I, NewEmisData!$A:$A, "Pickup", NewEmisData!$B:$B, $A253, NewEmisData!$C:$C, $H253, NewEmisData!$D:$D, BW$2), SUMIFS(NewEmisData!I:I, NewEmisData!$A:$A, "LDV", NewEmisData!$B:$B, $A253, NewEmisData!$C:$C, $H253, NewEmisData!$D:$D, BW$2))</f>
        <v>#REF!</v>
      </c>
      <c r="BX253" s="335" t="e">
        <f>$I253*IF($G253="Pickup", SUMIFS(NewEmisData!J:J, NewEmisData!$A:$A, "Pickup", NewEmisData!$B:$B, $A253, NewEmisData!$C:$C, $H253, NewEmisData!$D:$D, BX$2), SUMIFS(NewEmisData!J:J, NewEmisData!$A:$A, "LDV", NewEmisData!$B:$B, $A253, NewEmisData!$C:$C, $H253, NewEmisData!$D:$D, BX$2))</f>
        <v>#REF!</v>
      </c>
      <c r="BY253" s="335" t="e">
        <f>$I253*IF($G253="Pickup", SUMIFS(NewEmisData!K:K, NewEmisData!$A:$A, "Pickup", NewEmisData!$B:$B, $A253, NewEmisData!$C:$C, $H253, NewEmisData!$D:$D, BY$2), SUMIFS(NewEmisData!K:K, NewEmisData!$A:$A, "LDV", NewEmisData!$B:$B, $A253, NewEmisData!$C:$C, $H253, NewEmisData!$D:$D, BY$2))</f>
        <v>#REF!</v>
      </c>
      <c r="BZ253" s="335" t="e">
        <f>$I253*IF($G253="Pickup", SUMIFS(NewEmisData!L:L, NewEmisData!$A:$A, "Pickup", NewEmisData!$B:$B, $A253, NewEmisData!$C:$C, $H253, NewEmisData!$D:$D, BZ$2), SUMIFS(NewEmisData!L:L, NewEmisData!$A:$A, "LDV", NewEmisData!$B:$B, $A253, NewEmisData!$C:$C, $H253, NewEmisData!$D:$D, BZ$2))</f>
        <v>#REF!</v>
      </c>
      <c r="CA253" s="335" t="e">
        <f>$I253*IF($G253="Pickup", SUMIFS(NewEmisData!M:M, NewEmisData!$A:$A, "Pickup", NewEmisData!$B:$B, $A253, NewEmisData!$C:$C, $H253, NewEmisData!$D:$D, CA$2), SUMIFS(NewEmisData!M:M, NewEmisData!$A:$A, "LDV", NewEmisData!$B:$B, $A253, NewEmisData!$C:$C, $H253, NewEmisData!$D:$D, CA$2))</f>
        <v>#REF!</v>
      </c>
      <c r="CB253" s="335">
        <v>5.6479234488476554E-2</v>
      </c>
      <c r="CC253" s="335" t="e">
        <f>$I253*IF($G253="Pickup", SUMIFS(NewEmisData!E:E, NewEmisData!$A:$A, "Pickup", NewEmisData!$B:$B, $A253, NewEmisData!$C:$C, $H253, NewEmisData!$D:$D, CC$2), SUMIFS(NewEmisData!E:E, NewEmisData!$A:$A, "LDV", NewEmisData!$B:$B, $A253, NewEmisData!$C:$C, $H253, NewEmisData!$D:$D, CC$2))</f>
        <v>#REF!</v>
      </c>
      <c r="CD253" s="335" t="e">
        <f>$I253*IF($G253="Pickup", SUMIFS(NewEmisData!F:F, NewEmisData!$A:$A, "Pickup", NewEmisData!$B:$B, $A253, NewEmisData!$C:$C, $H253, NewEmisData!$D:$D, CD$2), SUMIFS(NewEmisData!F:F, NewEmisData!$A:$A, "LDV", NewEmisData!$B:$B, $A253, NewEmisData!$C:$C, $H253, NewEmisData!$D:$D, CD$2))</f>
        <v>#REF!</v>
      </c>
      <c r="CE253" s="335" t="e">
        <f>$I253*IF($G253="Pickup", SUMIFS(NewEmisData!G:G, NewEmisData!$A:$A, "Pickup", NewEmisData!$B:$B, $A253, NewEmisData!$C:$C, $H253, NewEmisData!$D:$D, CE$2), SUMIFS(NewEmisData!G:G, NewEmisData!$A:$A, "LDV", NewEmisData!$B:$B, $A253, NewEmisData!$C:$C, $H253, NewEmisData!$D:$D, CE$2))</f>
        <v>#REF!</v>
      </c>
      <c r="CF253" s="335" t="e">
        <f>$I253*IF($G253="Pickup", SUMIFS(NewEmisData!H:H, NewEmisData!$A:$A, "Pickup", NewEmisData!$B:$B, $A253, NewEmisData!$C:$C, $H253, NewEmisData!$D:$D, CF$2), SUMIFS(NewEmisData!H:H, NewEmisData!$A:$A, "LDV", NewEmisData!$B:$B, $A253, NewEmisData!$C:$C, $H253, NewEmisData!$D:$D, CF$2))</f>
        <v>#REF!</v>
      </c>
      <c r="CG253" s="335" t="e">
        <f>$I253*IF($G253="Pickup", SUMIFS(NewEmisData!I:I, NewEmisData!$A:$A, "Pickup", NewEmisData!$B:$B, $A253, NewEmisData!$C:$C, $H253, NewEmisData!$D:$D, CG$2), SUMIFS(NewEmisData!I:I, NewEmisData!$A:$A, "LDV", NewEmisData!$B:$B, $A253, NewEmisData!$C:$C, $H253, NewEmisData!$D:$D, CG$2))</f>
        <v>#REF!</v>
      </c>
      <c r="CH253" s="335" t="e">
        <f>$I253*IF($G253="Pickup", SUMIFS(NewEmisData!J:J, NewEmisData!$A:$A, "Pickup", NewEmisData!$B:$B, $A253, NewEmisData!$C:$C, $H253, NewEmisData!$D:$D, CH$2), SUMIFS(NewEmisData!J:J, NewEmisData!$A:$A, "LDV", NewEmisData!$B:$B, $A253, NewEmisData!$C:$C, $H253, NewEmisData!$D:$D, CH$2))</f>
        <v>#REF!</v>
      </c>
      <c r="CI253" s="335" t="e">
        <f>$I253*IF($G253="Pickup", SUMIFS(NewEmisData!K:K, NewEmisData!$A:$A, "Pickup", NewEmisData!$B:$B, $A253, NewEmisData!$C:$C, $H253, NewEmisData!$D:$D, CI$2), SUMIFS(NewEmisData!K:K, NewEmisData!$A:$A, "LDV", NewEmisData!$B:$B, $A253, NewEmisData!$C:$C, $H253, NewEmisData!$D:$D, CI$2))</f>
        <v>#REF!</v>
      </c>
      <c r="CJ253" s="335" t="e">
        <f>$I253*IF($G253="Pickup", SUMIFS(NewEmisData!L:L, NewEmisData!$A:$A, "Pickup", NewEmisData!$B:$B, $A253, NewEmisData!$C:$C, $H253, NewEmisData!$D:$D, CJ$2), SUMIFS(NewEmisData!L:L, NewEmisData!$A:$A, "LDV", NewEmisData!$B:$B, $A253, NewEmisData!$C:$C, $H253, NewEmisData!$D:$D, CJ$2))</f>
        <v>#REF!</v>
      </c>
      <c r="CK253" s="335" t="e">
        <f>$I253*IF($G253="Pickup", SUMIFS(NewEmisData!M:M, NewEmisData!$A:$A, "Pickup", NewEmisData!$B:$B, $A253, NewEmisData!$C:$C, $H253, NewEmisData!$D:$D, CK$2), SUMIFS(NewEmisData!M:M, NewEmisData!$A:$A, "LDV", NewEmisData!$B:$B, $A253, NewEmisData!$C:$C, $H253, NewEmisData!$D:$D, CK$2))</f>
        <v>#REF!</v>
      </c>
      <c r="CL253" s="335">
        <v>1.0423274623124838E-2</v>
      </c>
      <c r="CM253" s="335" t="e">
        <f>$I253*IF($G253="Pickup", SUMIFS(NewEmisData!E:E, NewEmisData!$A:$A, "Pickup", NewEmisData!$B:$B, $A253, NewEmisData!$C:$C, $H253, NewEmisData!$D:$D, CM$2), SUMIFS(NewEmisData!E:E, NewEmisData!$A:$A, "LDV", NewEmisData!$B:$B, $A253, NewEmisData!$C:$C, $H253, NewEmisData!$D:$D, CM$2))</f>
        <v>#REF!</v>
      </c>
      <c r="CN253" s="335" t="e">
        <f>$I253*IF($G253="Pickup", SUMIFS(NewEmisData!F:F, NewEmisData!$A:$A, "Pickup", NewEmisData!$B:$B, $A253, NewEmisData!$C:$C, $H253, NewEmisData!$D:$D, CN$2), SUMIFS(NewEmisData!F:F, NewEmisData!$A:$A, "LDV", NewEmisData!$B:$B, $A253, NewEmisData!$C:$C, $H253, NewEmisData!$D:$D, CN$2))</f>
        <v>#REF!</v>
      </c>
      <c r="CO253" s="335" t="e">
        <f>$I253*IF($G253="Pickup", SUMIFS(NewEmisData!G:G, NewEmisData!$A:$A, "Pickup", NewEmisData!$B:$B, $A253, NewEmisData!$C:$C, $H253, NewEmisData!$D:$D, CO$2), SUMIFS(NewEmisData!G:G, NewEmisData!$A:$A, "LDV", NewEmisData!$B:$B, $A253, NewEmisData!$C:$C, $H253, NewEmisData!$D:$D, CO$2))</f>
        <v>#REF!</v>
      </c>
      <c r="CP253" s="335" t="e">
        <f>$I253*IF($G253="Pickup", SUMIFS(NewEmisData!H:H, NewEmisData!$A:$A, "Pickup", NewEmisData!$B:$B, $A253, NewEmisData!$C:$C, $H253, NewEmisData!$D:$D, CP$2), SUMIFS(NewEmisData!H:H, NewEmisData!$A:$A, "LDV", NewEmisData!$B:$B, $A253, NewEmisData!$C:$C, $H253, NewEmisData!$D:$D, CP$2))</f>
        <v>#REF!</v>
      </c>
      <c r="CQ253" s="335" t="e">
        <f>$I253*IF($G253="Pickup", SUMIFS(NewEmisData!I:I, NewEmisData!$A:$A, "Pickup", NewEmisData!$B:$B, $A253, NewEmisData!$C:$C, $H253, NewEmisData!$D:$D, CQ$2), SUMIFS(NewEmisData!I:I, NewEmisData!$A:$A, "LDV", NewEmisData!$B:$B, $A253, NewEmisData!$C:$C, $H253, NewEmisData!$D:$D, CQ$2))</f>
        <v>#REF!</v>
      </c>
      <c r="CR253" s="335" t="e">
        <f>$I253*IF($G253="Pickup", SUMIFS(NewEmisData!J:J, NewEmisData!$A:$A, "Pickup", NewEmisData!$B:$B, $A253, NewEmisData!$C:$C, $H253, NewEmisData!$D:$D, CR$2), SUMIFS(NewEmisData!J:J, NewEmisData!$A:$A, "LDV", NewEmisData!$B:$B, $A253, NewEmisData!$C:$C, $H253, NewEmisData!$D:$D, CR$2))</f>
        <v>#REF!</v>
      </c>
      <c r="CS253" s="335" t="e">
        <f>$I253*IF($G253="Pickup", SUMIFS(NewEmisData!K:K, NewEmisData!$A:$A, "Pickup", NewEmisData!$B:$B, $A253, NewEmisData!$C:$C, $H253, NewEmisData!$D:$D, CS$2), SUMIFS(NewEmisData!K:K, NewEmisData!$A:$A, "LDV", NewEmisData!$B:$B, $A253, NewEmisData!$C:$C, $H253, NewEmisData!$D:$D, CS$2))</f>
        <v>#REF!</v>
      </c>
      <c r="CT253" s="335" t="e">
        <f>$I253*IF($G253="Pickup", SUMIFS(NewEmisData!L:L, NewEmisData!$A:$A, "Pickup", NewEmisData!$B:$B, $A253, NewEmisData!$C:$C, $H253, NewEmisData!$D:$D, CT$2), SUMIFS(NewEmisData!L:L, NewEmisData!$A:$A, "LDV", NewEmisData!$B:$B, $A253, NewEmisData!$C:$C, $H253, NewEmisData!$D:$D, CT$2))</f>
        <v>#REF!</v>
      </c>
      <c r="CU253" s="335" t="e">
        <f>$I253*IF($G253="Pickup", SUMIFS(NewEmisData!M:M, NewEmisData!$A:$A, "Pickup", NewEmisData!$B:$B, $A253, NewEmisData!$C:$C, $H253, NewEmisData!$D:$D, CU$2), SUMIFS(NewEmisData!M:M, NewEmisData!$A:$A, "LDV", NewEmisData!$B:$B, $A253, NewEmisData!$C:$C, $H253, NewEmisData!$D:$D, CU$2))</f>
        <v>#REF!</v>
      </c>
      <c r="CV253" s="335">
        <v>2.6015343970621305E-3</v>
      </c>
      <c r="CW253" s="335">
        <v>1.5224023337560854E-3</v>
      </c>
      <c r="CX253" s="335">
        <v>9.4329543603841103E-4</v>
      </c>
      <c r="CY253" s="335">
        <v>7.7851342427622471E-4</v>
      </c>
      <c r="CZ253" s="335">
        <v>6.216091708061191E-4</v>
      </c>
      <c r="DA253" s="335">
        <v>4.626125933140988E-4</v>
      </c>
      <c r="DB253" s="335">
        <v>3.6154728298012467E-4</v>
      </c>
      <c r="DC253" s="335">
        <v>3.4470353435303938E-4</v>
      </c>
      <c r="DD253" s="335">
        <v>3.4220742143079865E-4</v>
      </c>
      <c r="DE253" s="335">
        <v>3.4317308698443046E-4</v>
      </c>
      <c r="DF253" s="335">
        <v>3.4317308698443046E-4</v>
      </c>
      <c r="DG253" s="335" t="e">
        <f>$I253*IF($G253="Pickup", SUMIFS(NewEmisData!E:E, NewEmisData!$A:$A, "Pickup", NewEmisData!$B:$B, $A253, NewEmisData!$C:$C, $H253, NewEmisData!$D:$D, DG$2), SUMIFS(NewEmisData!E:E, NewEmisData!$A:$A, "LDV", NewEmisData!$B:$B, $A253, NewEmisData!$C:$C, $H253, NewEmisData!$D:$D, DG$2))</f>
        <v>#REF!</v>
      </c>
      <c r="DH253" s="335" t="e">
        <f>$I253*IF($G253="Pickup", SUMIFS(NewEmisData!F:F, NewEmisData!$A:$A, "Pickup", NewEmisData!$B:$B, $A253, NewEmisData!$C:$C, $H253, NewEmisData!$D:$D, DH$2), SUMIFS(NewEmisData!F:F, NewEmisData!$A:$A, "LDV", NewEmisData!$B:$B, $A253, NewEmisData!$C:$C, $H253, NewEmisData!$D:$D, DH$2))</f>
        <v>#REF!</v>
      </c>
      <c r="DI253" s="335" t="e">
        <f>$I253*IF($G253="Pickup", SUMIFS(NewEmisData!G:G, NewEmisData!$A:$A, "Pickup", NewEmisData!$B:$B, $A253, NewEmisData!$C:$C, $H253, NewEmisData!$D:$D, DI$2), SUMIFS(NewEmisData!G:G, NewEmisData!$A:$A, "LDV", NewEmisData!$B:$B, $A253, NewEmisData!$C:$C, $H253, NewEmisData!$D:$D, DI$2))</f>
        <v>#REF!</v>
      </c>
      <c r="DJ253" s="335" t="e">
        <f>$I253*IF($G253="Pickup", SUMIFS(NewEmisData!H:H, NewEmisData!$A:$A, "Pickup", NewEmisData!$B:$B, $A253, NewEmisData!$C:$C, $H253, NewEmisData!$D:$D, DJ$2), SUMIFS(NewEmisData!H:H, NewEmisData!$A:$A, "LDV", NewEmisData!$B:$B, $A253, NewEmisData!$C:$C, $H253, NewEmisData!$D:$D, DJ$2))</f>
        <v>#REF!</v>
      </c>
      <c r="DK253" s="335" t="e">
        <f>$I253*IF($G253="Pickup", SUMIFS(NewEmisData!I:I, NewEmisData!$A:$A, "Pickup", NewEmisData!$B:$B, $A253, NewEmisData!$C:$C, $H253, NewEmisData!$D:$D, DK$2), SUMIFS(NewEmisData!I:I, NewEmisData!$A:$A, "LDV", NewEmisData!$B:$B, $A253, NewEmisData!$C:$C, $H253, NewEmisData!$D:$D, DK$2))</f>
        <v>#REF!</v>
      </c>
      <c r="DL253" s="335" t="e">
        <f>$I253*IF($G253="Pickup", SUMIFS(NewEmisData!J:J, NewEmisData!$A:$A, "Pickup", NewEmisData!$B:$B, $A253, NewEmisData!$C:$C, $H253, NewEmisData!$D:$D, DL$2), SUMIFS(NewEmisData!J:J, NewEmisData!$A:$A, "LDV", NewEmisData!$B:$B, $A253, NewEmisData!$C:$C, $H253, NewEmisData!$D:$D, DL$2))</f>
        <v>#REF!</v>
      </c>
      <c r="DM253" s="335" t="e">
        <f>$I253*IF($G253="Pickup", SUMIFS(NewEmisData!K:K, NewEmisData!$A:$A, "Pickup", NewEmisData!$B:$B, $A253, NewEmisData!$C:$C, $H253, NewEmisData!$D:$D, DM$2), SUMIFS(NewEmisData!K:K, NewEmisData!$A:$A, "LDV", NewEmisData!$B:$B, $A253, NewEmisData!$C:$C, $H253, NewEmisData!$D:$D, DM$2))</f>
        <v>#REF!</v>
      </c>
      <c r="DN253" s="335" t="e">
        <f>$I253*IF($G253="Pickup", SUMIFS(NewEmisData!L:L, NewEmisData!$A:$A, "Pickup", NewEmisData!$B:$B, $A253, NewEmisData!$C:$C, $H253, NewEmisData!$D:$D, DN$2), SUMIFS(NewEmisData!L:L, NewEmisData!$A:$A, "LDV", NewEmisData!$B:$B, $A253, NewEmisData!$C:$C, $H253, NewEmisData!$D:$D, DN$2))</f>
        <v>#REF!</v>
      </c>
      <c r="DO253" s="335" t="e">
        <f>$I253*IF($G253="Pickup", SUMIFS(NewEmisData!M:M, NewEmisData!$A:$A, "Pickup", NewEmisData!$B:$B, $A253, NewEmisData!$C:$C, $H253, NewEmisData!$D:$D, DO$2), SUMIFS(NewEmisData!M:M, NewEmisData!$A:$A, "LDV", NewEmisData!$B:$B, $A253, NewEmisData!$C:$C, $H253, NewEmisData!$D:$D, DO$2))</f>
        <v>#REF!</v>
      </c>
      <c r="DP253" s="335">
        <v>6.9343788732754389E-4</v>
      </c>
      <c r="DQ253" s="335" t="e">
        <f>$I253*IF($G253="Pickup", SUMIFS(NewEmisData!E:E, NewEmisData!$A:$A, "Pickup", NewEmisData!$B:$B, $A253, NewEmisData!$C:$C, $H253, NewEmisData!$D:$D, DQ$2), SUMIFS(NewEmisData!E:E, NewEmisData!$A:$A, "LDV", NewEmisData!$B:$B, $A253, NewEmisData!$C:$C, $H253, NewEmisData!$D:$D, DQ$2))</f>
        <v>#REF!</v>
      </c>
      <c r="DR253" s="335" t="e">
        <f>$I253*IF($G253="Pickup", SUMIFS(NewEmisData!F:F, NewEmisData!$A:$A, "Pickup", NewEmisData!$B:$B, $A253, NewEmisData!$C:$C, $H253, NewEmisData!$D:$D, DR$2), SUMIFS(NewEmisData!F:F, NewEmisData!$A:$A, "LDV", NewEmisData!$B:$B, $A253, NewEmisData!$C:$C, $H253, NewEmisData!$D:$D, DR$2))</f>
        <v>#REF!</v>
      </c>
      <c r="DS253" s="335" t="e">
        <f>$I253*IF($G253="Pickup", SUMIFS(NewEmisData!G:G, NewEmisData!$A:$A, "Pickup", NewEmisData!$B:$B, $A253, NewEmisData!$C:$C, $H253, NewEmisData!$D:$D, DS$2), SUMIFS(NewEmisData!G:G, NewEmisData!$A:$A, "LDV", NewEmisData!$B:$B, $A253, NewEmisData!$C:$C, $H253, NewEmisData!$D:$D, DS$2))</f>
        <v>#REF!</v>
      </c>
      <c r="DT253" s="335" t="e">
        <f>$I253*IF($G253="Pickup", SUMIFS(NewEmisData!H:H, NewEmisData!$A:$A, "Pickup", NewEmisData!$B:$B, $A253, NewEmisData!$C:$C, $H253, NewEmisData!$D:$D, DT$2), SUMIFS(NewEmisData!H:H, NewEmisData!$A:$A, "LDV", NewEmisData!$B:$B, $A253, NewEmisData!$C:$C, $H253, NewEmisData!$D:$D, DT$2))</f>
        <v>#REF!</v>
      </c>
      <c r="DU253" s="335" t="e">
        <f>$I253*IF($G253="Pickup", SUMIFS(NewEmisData!I:I, NewEmisData!$A:$A, "Pickup", NewEmisData!$B:$B, $A253, NewEmisData!$C:$C, $H253, NewEmisData!$D:$D, DU$2), SUMIFS(NewEmisData!I:I, NewEmisData!$A:$A, "LDV", NewEmisData!$B:$B, $A253, NewEmisData!$C:$C, $H253, NewEmisData!$D:$D, DU$2))</f>
        <v>#REF!</v>
      </c>
      <c r="DV253" s="335" t="e">
        <f>$I253*IF($G253="Pickup", SUMIFS(NewEmisData!J:J, NewEmisData!$A:$A, "Pickup", NewEmisData!$B:$B, $A253, NewEmisData!$C:$C, $H253, NewEmisData!$D:$D, DV$2), SUMIFS(NewEmisData!J:J, NewEmisData!$A:$A, "LDV", NewEmisData!$B:$B, $A253, NewEmisData!$C:$C, $H253, NewEmisData!$D:$D, DV$2))</f>
        <v>#REF!</v>
      </c>
      <c r="DW253" s="335" t="e">
        <f>$I253*IF($G253="Pickup", SUMIFS(NewEmisData!K:K, NewEmisData!$A:$A, "Pickup", NewEmisData!$B:$B, $A253, NewEmisData!$C:$C, $H253, NewEmisData!$D:$D, DW$2), SUMIFS(NewEmisData!K:K, NewEmisData!$A:$A, "LDV", NewEmisData!$B:$B, $A253, NewEmisData!$C:$C, $H253, NewEmisData!$D:$D, DW$2))</f>
        <v>#REF!</v>
      </c>
      <c r="DX253" s="335" t="e">
        <f>$I253*IF($G253="Pickup", SUMIFS(NewEmisData!L:L, NewEmisData!$A:$A, "Pickup", NewEmisData!$B:$B, $A253, NewEmisData!$C:$C, $H253, NewEmisData!$D:$D, DX$2), SUMIFS(NewEmisData!L:L, NewEmisData!$A:$A, "LDV", NewEmisData!$B:$B, $A253, NewEmisData!$C:$C, $H253, NewEmisData!$D:$D, DX$2))</f>
        <v>#REF!</v>
      </c>
      <c r="DY253" s="335" t="e">
        <f>$I253*IF($G253="Pickup", SUMIFS(NewEmisData!M:M, NewEmisData!$A:$A, "Pickup", NewEmisData!$B:$B, $A253, NewEmisData!$C:$C, $H253, NewEmisData!$D:$D, DY$2), SUMIFS(NewEmisData!M:M, NewEmisData!$A:$A, "LDV", NewEmisData!$B:$B, $A253, NewEmisData!$C:$C, $H253, NewEmisData!$D:$D, DY$2))</f>
        <v>#REF!</v>
      </c>
      <c r="DZ253" s="335">
        <v>2.1675286540927263E-3</v>
      </c>
      <c r="EA253" s="335" t="e">
        <f t="shared" si="350"/>
        <v>#REF!</v>
      </c>
      <c r="EB253" s="335" t="e">
        <f t="shared" si="351"/>
        <v>#REF!</v>
      </c>
      <c r="EC253" s="335" t="e">
        <f t="shared" si="352"/>
        <v>#REF!</v>
      </c>
      <c r="ED253" s="335" t="e">
        <f t="shared" si="353"/>
        <v>#REF!</v>
      </c>
      <c r="EE253" s="335" t="e">
        <f t="shared" si="354"/>
        <v>#REF!</v>
      </c>
      <c r="EF253" s="335" t="e">
        <f t="shared" si="355"/>
        <v>#REF!</v>
      </c>
      <c r="EG253" s="335" t="e">
        <f t="shared" si="356"/>
        <v>#REF!</v>
      </c>
      <c r="EH253" s="335" t="e">
        <f t="shared" si="357"/>
        <v>#REF!</v>
      </c>
      <c r="EI253" s="335" t="e">
        <f t="shared" si="358"/>
        <v>#REF!</v>
      </c>
      <c r="EJ253" s="335">
        <f t="shared" si="359"/>
        <v>0.10346204629432069</v>
      </c>
      <c r="EK253" s="335" t="e">
        <f t="shared" si="360"/>
        <v>#REF!</v>
      </c>
      <c r="EL253" s="335" t="e">
        <f t="shared" si="361"/>
        <v>#REF!</v>
      </c>
      <c r="EM253" s="335" t="e">
        <f t="shared" si="362"/>
        <v>#REF!</v>
      </c>
      <c r="EN253" s="335" t="e">
        <f t="shared" si="363"/>
        <v>#REF!</v>
      </c>
      <c r="EO253" s="335" t="e">
        <f t="shared" si="364"/>
        <v>#REF!</v>
      </c>
      <c r="EP253" s="335" t="e">
        <f t="shared" si="365"/>
        <v>#REF!</v>
      </c>
      <c r="EQ253" s="335" t="e">
        <f t="shared" si="366"/>
        <v>#REF!</v>
      </c>
      <c r="ER253" s="335" t="e">
        <f t="shared" si="367"/>
        <v>#REF!</v>
      </c>
      <c r="ES253" s="335" t="e">
        <f t="shared" si="368"/>
        <v>#REF!</v>
      </c>
      <c r="ET253" s="335">
        <f t="shared" si="369"/>
        <v>2.7793532763781534E-2</v>
      </c>
      <c r="EU253" s="335" t="e">
        <f t="shared" si="370"/>
        <v>#REF!</v>
      </c>
      <c r="EV253" s="335" t="e">
        <f t="shared" si="371"/>
        <v>#REF!</v>
      </c>
      <c r="EW253" s="335" t="e">
        <f t="shared" si="372"/>
        <v>#REF!</v>
      </c>
      <c r="EX253" s="335" t="e">
        <f t="shared" si="373"/>
        <v>#REF!</v>
      </c>
      <c r="EY253" s="335" t="e">
        <f t="shared" si="374"/>
        <v>#REF!</v>
      </c>
      <c r="EZ253" s="335" t="e">
        <f t="shared" si="375"/>
        <v>#REF!</v>
      </c>
      <c r="FA253" s="335" t="e">
        <f t="shared" si="376"/>
        <v>#REF!</v>
      </c>
      <c r="FB253" s="335" t="e">
        <f t="shared" si="377"/>
        <v>#REF!</v>
      </c>
      <c r="FC253" s="335" t="e">
        <f t="shared" si="378"/>
        <v>#REF!</v>
      </c>
      <c r="FD253" s="335">
        <f t="shared" si="379"/>
        <v>6.5209922294522864E-4</v>
      </c>
      <c r="FE253" s="335" t="e">
        <f t="shared" si="380"/>
        <v>#REF!</v>
      </c>
      <c r="FF253" s="335" t="e">
        <f t="shared" si="381"/>
        <v>#REF!</v>
      </c>
      <c r="FG253" s="335" t="e">
        <f t="shared" si="382"/>
        <v>#REF!</v>
      </c>
      <c r="FH253" s="335" t="e">
        <f t="shared" si="383"/>
        <v>#REF!</v>
      </c>
      <c r="FI253" s="335" t="e">
        <f t="shared" si="384"/>
        <v>#REF!</v>
      </c>
      <c r="FJ253" s="335" t="e">
        <f t="shared" si="385"/>
        <v>#REF!</v>
      </c>
      <c r="FK253" s="335" t="e">
        <f t="shared" si="386"/>
        <v>#REF!</v>
      </c>
      <c r="FL253" s="335" t="e">
        <f t="shared" si="387"/>
        <v>#REF!</v>
      </c>
      <c r="FM253" s="335" t="e">
        <f t="shared" si="388"/>
        <v>#REF!</v>
      </c>
      <c r="FN253" s="335">
        <f t="shared" si="389"/>
        <v>1.6474269461833946E-2</v>
      </c>
      <c r="FO253" s="335" t="e">
        <f t="shared" si="390"/>
        <v>#REF!</v>
      </c>
      <c r="FP253" s="335" t="e">
        <f t="shared" si="391"/>
        <v>#REF!</v>
      </c>
      <c r="FQ253" s="335" t="e">
        <f t="shared" si="392"/>
        <v>#REF!</v>
      </c>
      <c r="FR253" s="335" t="e">
        <f t="shared" si="393"/>
        <v>#REF!</v>
      </c>
      <c r="FS253" s="335" t="e">
        <f t="shared" si="394"/>
        <v>#REF!</v>
      </c>
      <c r="FT253" s="335" t="e">
        <f t="shared" si="395"/>
        <v>#REF!</v>
      </c>
      <c r="FU253" s="335" t="e">
        <f t="shared" si="396"/>
        <v>#REF!</v>
      </c>
      <c r="FV253" s="335" t="e">
        <f t="shared" si="397"/>
        <v>#REF!</v>
      </c>
      <c r="FW253" s="335" t="e">
        <f t="shared" si="398"/>
        <v>#REF!</v>
      </c>
      <c r="FX253" s="335">
        <f t="shared" si="399"/>
        <v>3.3013063031130216E-3</v>
      </c>
    </row>
    <row r="254" spans="1:180" x14ac:dyDescent="0.2">
      <c r="A254" s="305" t="str">
        <f>_xlfn.CONCAT(IF(LEFT(TRIM(A253),1)="*", "*R", "R"), 1+RIGHT(TRIM(A253),1))</f>
        <v>R6</v>
      </c>
      <c r="B254" s="305" t="str">
        <f t="shared" si="446"/>
        <v>TLFGPHEV10</v>
      </c>
      <c r="C254" s="305" t="str">
        <f t="shared" si="447"/>
        <v>TL.GSL.F.PHEV.2011</v>
      </c>
      <c r="D254" s="301" t="str">
        <f t="shared" si="448"/>
        <v>bn-vmt, bn-vmt/a</v>
      </c>
      <c r="E254" s="301" t="str">
        <f t="shared" si="449"/>
        <v>TLGSL</v>
      </c>
      <c r="F254" s="301" t="str">
        <f t="shared" si="450"/>
        <v>TL</v>
      </c>
      <c r="G254" s="315" t="s">
        <v>818</v>
      </c>
      <c r="H254" s="315" t="s">
        <v>814</v>
      </c>
      <c r="I254" s="321" t="e">
        <f>#REF!</f>
        <v>#REF!</v>
      </c>
      <c r="J254" s="315" t="str">
        <f t="shared" si="400"/>
        <v>Full size car-GSL</v>
      </c>
      <c r="K254" s="335" t="e">
        <f>$I254*IF($G254="Pickup", SUMIFS(NewEmisData!E:E, NewEmisData!$A:$A, "Pickup", NewEmisData!$B:$B, $A254, NewEmisData!$C:$C, $H254, NewEmisData!$D:$D, K$2), SUMIFS(NewEmisData!E:E, NewEmisData!$A:$A, "LDV", NewEmisData!$B:$B, $A254, NewEmisData!$C:$C, $H254, NewEmisData!$D:$D, K$2))</f>
        <v>#REF!</v>
      </c>
      <c r="L254" s="335" t="e">
        <f>$I254*IF($G254="Pickup", SUMIFS(NewEmisData!F:F, NewEmisData!$A:$A, "Pickup", NewEmisData!$B:$B, $A254, NewEmisData!$C:$C, $H254, NewEmisData!$D:$D, L$2), SUMIFS(NewEmisData!F:F, NewEmisData!$A:$A, "LDV", NewEmisData!$B:$B, $A254, NewEmisData!$C:$C, $H254, NewEmisData!$D:$D, L$2))</f>
        <v>#REF!</v>
      </c>
      <c r="M254" s="335" t="e">
        <f>$I254*IF($G254="Pickup", SUMIFS(NewEmisData!G:G, NewEmisData!$A:$A, "Pickup", NewEmisData!$B:$B, $A254, NewEmisData!$C:$C, $H254, NewEmisData!$D:$D, M$2), SUMIFS(NewEmisData!G:G, NewEmisData!$A:$A, "LDV", NewEmisData!$B:$B, $A254, NewEmisData!$C:$C, $H254, NewEmisData!$D:$D, M$2))</f>
        <v>#REF!</v>
      </c>
      <c r="N254" s="335" t="e">
        <f>$I254*IF($G254="Pickup", SUMIFS(NewEmisData!H:H, NewEmisData!$A:$A, "Pickup", NewEmisData!$B:$B, $A254, NewEmisData!$C:$C, $H254, NewEmisData!$D:$D, N$2), SUMIFS(NewEmisData!H:H, NewEmisData!$A:$A, "LDV", NewEmisData!$B:$B, $A254, NewEmisData!$C:$C, $H254, NewEmisData!$D:$D, N$2))</f>
        <v>#REF!</v>
      </c>
      <c r="O254" s="335" t="e">
        <f>$I254*IF($G254="Pickup", SUMIFS(NewEmisData!I:I, NewEmisData!$A:$A, "Pickup", NewEmisData!$B:$B, $A254, NewEmisData!$C:$C, $H254, NewEmisData!$D:$D, O$2), SUMIFS(NewEmisData!I:I, NewEmisData!$A:$A, "LDV", NewEmisData!$B:$B, $A254, NewEmisData!$C:$C, $H254, NewEmisData!$D:$D, O$2))</f>
        <v>#REF!</v>
      </c>
      <c r="P254" s="335" t="e">
        <f>$I254*IF($G254="Pickup", SUMIFS(NewEmisData!J:J, NewEmisData!$A:$A, "Pickup", NewEmisData!$B:$B, $A254, NewEmisData!$C:$C, $H254, NewEmisData!$D:$D, P$2), SUMIFS(NewEmisData!J:J, NewEmisData!$A:$A, "LDV", NewEmisData!$B:$B, $A254, NewEmisData!$C:$C, $H254, NewEmisData!$D:$D, P$2))</f>
        <v>#REF!</v>
      </c>
      <c r="Q254" s="335" t="e">
        <f>$I254*IF($G254="Pickup", SUMIFS(NewEmisData!K:K, NewEmisData!$A:$A, "Pickup", NewEmisData!$B:$B, $A254, NewEmisData!$C:$C, $H254, NewEmisData!$D:$D, Q$2), SUMIFS(NewEmisData!K:K, NewEmisData!$A:$A, "LDV", NewEmisData!$B:$B, $A254, NewEmisData!$C:$C, $H254, NewEmisData!$D:$D, Q$2))</f>
        <v>#REF!</v>
      </c>
      <c r="R254" s="335" t="e">
        <f>$I254*IF($G254="Pickup", SUMIFS(NewEmisData!L:L, NewEmisData!$A:$A, "Pickup", NewEmisData!$B:$B, $A254, NewEmisData!$C:$C, $H254, NewEmisData!$D:$D, R$2), SUMIFS(NewEmisData!L:L, NewEmisData!$A:$A, "LDV", NewEmisData!$B:$B, $A254, NewEmisData!$C:$C, $H254, NewEmisData!$D:$D, R$2))</f>
        <v>#REF!</v>
      </c>
      <c r="S254" s="335" t="e">
        <f>$I254*IF($G254="Pickup", SUMIFS(NewEmisData!M:M, NewEmisData!$A:$A, "Pickup", NewEmisData!$B:$B, $A254, NewEmisData!$C:$C, $H254, NewEmisData!$D:$D, S$2), SUMIFS(NewEmisData!M:M, NewEmisData!$A:$A, "LDV", NewEmisData!$B:$B, $A254, NewEmisData!$C:$C, $H254, NewEmisData!$D:$D, S$2))</f>
        <v>#REF!</v>
      </c>
      <c r="T254" s="335">
        <v>0.10346204629432069</v>
      </c>
      <c r="U254" s="335" t="e">
        <f>$I254*IF($G254="Pickup", SUMIFS(NewEmisData!E:E, NewEmisData!$A:$A, "Pickup", NewEmisData!$B:$B, $A254, NewEmisData!$C:$C, $H254, NewEmisData!$D:$D, U$2), SUMIFS(NewEmisData!E:E, NewEmisData!$A:$A, "LDV", NewEmisData!$B:$B, $A254, NewEmisData!$C:$C, $H254, NewEmisData!$D:$D, U$2))</f>
        <v>#REF!</v>
      </c>
      <c r="V254" s="335" t="e">
        <f>$I254*IF($G254="Pickup", SUMIFS(NewEmisData!F:F, NewEmisData!$A:$A, "Pickup", NewEmisData!$B:$B, $A254, NewEmisData!$C:$C, $H254, NewEmisData!$D:$D, V$2), SUMIFS(NewEmisData!F:F, NewEmisData!$A:$A, "LDV", NewEmisData!$B:$B, $A254, NewEmisData!$C:$C, $H254, NewEmisData!$D:$D, V$2))</f>
        <v>#REF!</v>
      </c>
      <c r="W254" s="335" t="e">
        <f>$I254*IF($G254="Pickup", SUMIFS(NewEmisData!G:G, NewEmisData!$A:$A, "Pickup", NewEmisData!$B:$B, $A254, NewEmisData!$C:$C, $H254, NewEmisData!$D:$D, W$2), SUMIFS(NewEmisData!G:G, NewEmisData!$A:$A, "LDV", NewEmisData!$B:$B, $A254, NewEmisData!$C:$C, $H254, NewEmisData!$D:$D, W$2))</f>
        <v>#REF!</v>
      </c>
      <c r="X254" s="335" t="e">
        <f>$I254*IF($G254="Pickup", SUMIFS(NewEmisData!H:H, NewEmisData!$A:$A, "Pickup", NewEmisData!$B:$B, $A254, NewEmisData!$C:$C, $H254, NewEmisData!$D:$D, X$2), SUMIFS(NewEmisData!H:H, NewEmisData!$A:$A, "LDV", NewEmisData!$B:$B, $A254, NewEmisData!$C:$C, $H254, NewEmisData!$D:$D, X$2))</f>
        <v>#REF!</v>
      </c>
      <c r="Y254" s="335" t="e">
        <f>$I254*IF($G254="Pickup", SUMIFS(NewEmisData!I:I, NewEmisData!$A:$A, "Pickup", NewEmisData!$B:$B, $A254, NewEmisData!$C:$C, $H254, NewEmisData!$D:$D, Y$2), SUMIFS(NewEmisData!I:I, NewEmisData!$A:$A, "LDV", NewEmisData!$B:$B, $A254, NewEmisData!$C:$C, $H254, NewEmisData!$D:$D, Y$2))</f>
        <v>#REF!</v>
      </c>
      <c r="Z254" s="335" t="e">
        <f>$I254*IF($G254="Pickup", SUMIFS(NewEmisData!J:J, NewEmisData!$A:$A, "Pickup", NewEmisData!$B:$B, $A254, NewEmisData!$C:$C, $H254, NewEmisData!$D:$D, Z$2), SUMIFS(NewEmisData!J:J, NewEmisData!$A:$A, "LDV", NewEmisData!$B:$B, $A254, NewEmisData!$C:$C, $H254, NewEmisData!$D:$D, Z$2))</f>
        <v>#REF!</v>
      </c>
      <c r="AA254" s="335" t="e">
        <f>$I254*IF($G254="Pickup", SUMIFS(NewEmisData!K:K, NewEmisData!$A:$A, "Pickup", NewEmisData!$B:$B, $A254, NewEmisData!$C:$C, $H254, NewEmisData!$D:$D, AA$2), SUMIFS(NewEmisData!K:K, NewEmisData!$A:$A, "LDV", NewEmisData!$B:$B, $A254, NewEmisData!$C:$C, $H254, NewEmisData!$D:$D, AA$2))</f>
        <v>#REF!</v>
      </c>
      <c r="AB254" s="335" t="e">
        <f>$I254*IF($G254="Pickup", SUMIFS(NewEmisData!L:L, NewEmisData!$A:$A, "Pickup", NewEmisData!$B:$B, $A254, NewEmisData!$C:$C, $H254, NewEmisData!$D:$D, AB$2), SUMIFS(NewEmisData!L:L, NewEmisData!$A:$A, "LDV", NewEmisData!$B:$B, $A254, NewEmisData!$C:$C, $H254, NewEmisData!$D:$D, AB$2))</f>
        <v>#REF!</v>
      </c>
      <c r="AC254" s="335" t="e">
        <f>$I254*IF($G254="Pickup", SUMIFS(NewEmisData!M:M, NewEmisData!$A:$A, "Pickup", NewEmisData!$B:$B, $A254, NewEmisData!$C:$C, $H254, NewEmisData!$D:$D, AC$2), SUMIFS(NewEmisData!M:M, NewEmisData!$A:$A, "LDV", NewEmisData!$B:$B, $A254, NewEmisData!$C:$C, $H254, NewEmisData!$D:$D, AC$2))</f>
        <v>#REF!</v>
      </c>
      <c r="AD254" s="335">
        <v>2.7793532763781534E-2</v>
      </c>
      <c r="AE254" s="335" t="e">
        <f>$I254*IF($G254="Pickup", SUMIFS(NewEmisData!E:E, NewEmisData!$A:$A, "Pickup", NewEmisData!$B:$B, $A254, NewEmisData!$C:$C, $H254, NewEmisData!$D:$D, AE$2), SUMIFS(NewEmisData!E:E, NewEmisData!$A:$A, "LDV", NewEmisData!$B:$B, $A254, NewEmisData!$C:$C, $H254, NewEmisData!$D:$D, AE$2))</f>
        <v>#REF!</v>
      </c>
      <c r="AF254" s="335" t="e">
        <f>$I254*IF($G254="Pickup", SUMIFS(NewEmisData!F:F, NewEmisData!$A:$A, "Pickup", NewEmisData!$B:$B, $A254, NewEmisData!$C:$C, $H254, NewEmisData!$D:$D, AF$2), SUMIFS(NewEmisData!F:F, NewEmisData!$A:$A, "LDV", NewEmisData!$B:$B, $A254, NewEmisData!$C:$C, $H254, NewEmisData!$D:$D, AF$2))</f>
        <v>#REF!</v>
      </c>
      <c r="AG254" s="335" t="e">
        <f>$I254*IF($G254="Pickup", SUMIFS(NewEmisData!G:G, NewEmisData!$A:$A, "Pickup", NewEmisData!$B:$B, $A254, NewEmisData!$C:$C, $H254, NewEmisData!$D:$D, AG$2), SUMIFS(NewEmisData!G:G, NewEmisData!$A:$A, "LDV", NewEmisData!$B:$B, $A254, NewEmisData!$C:$C, $H254, NewEmisData!$D:$D, AG$2))</f>
        <v>#REF!</v>
      </c>
      <c r="AH254" s="335" t="e">
        <f>$I254*IF($G254="Pickup", SUMIFS(NewEmisData!H:H, NewEmisData!$A:$A, "Pickup", NewEmisData!$B:$B, $A254, NewEmisData!$C:$C, $H254, NewEmisData!$D:$D, AH$2), SUMIFS(NewEmisData!H:H, NewEmisData!$A:$A, "LDV", NewEmisData!$B:$B, $A254, NewEmisData!$C:$C, $H254, NewEmisData!$D:$D, AH$2))</f>
        <v>#REF!</v>
      </c>
      <c r="AI254" s="335" t="e">
        <f>$I254*IF($G254="Pickup", SUMIFS(NewEmisData!I:I, NewEmisData!$A:$A, "Pickup", NewEmisData!$B:$B, $A254, NewEmisData!$C:$C, $H254, NewEmisData!$D:$D, AI$2), SUMIFS(NewEmisData!I:I, NewEmisData!$A:$A, "LDV", NewEmisData!$B:$B, $A254, NewEmisData!$C:$C, $H254, NewEmisData!$D:$D, AI$2))</f>
        <v>#REF!</v>
      </c>
      <c r="AJ254" s="335" t="e">
        <f>$I254*IF($G254="Pickup", SUMIFS(NewEmisData!J:J, NewEmisData!$A:$A, "Pickup", NewEmisData!$B:$B, $A254, NewEmisData!$C:$C, $H254, NewEmisData!$D:$D, AJ$2), SUMIFS(NewEmisData!J:J, NewEmisData!$A:$A, "LDV", NewEmisData!$B:$B, $A254, NewEmisData!$C:$C, $H254, NewEmisData!$D:$D, AJ$2))</f>
        <v>#REF!</v>
      </c>
      <c r="AK254" s="335" t="e">
        <f>$I254*IF($G254="Pickup", SUMIFS(NewEmisData!K:K, NewEmisData!$A:$A, "Pickup", NewEmisData!$B:$B, $A254, NewEmisData!$C:$C, $H254, NewEmisData!$D:$D, AK$2), SUMIFS(NewEmisData!K:K, NewEmisData!$A:$A, "LDV", NewEmisData!$B:$B, $A254, NewEmisData!$C:$C, $H254, NewEmisData!$D:$D, AK$2))</f>
        <v>#REF!</v>
      </c>
      <c r="AL254" s="335" t="e">
        <f>$I254*IF($G254="Pickup", SUMIFS(NewEmisData!L:L, NewEmisData!$A:$A, "Pickup", NewEmisData!$B:$B, $A254, NewEmisData!$C:$C, $H254, NewEmisData!$D:$D, AL$2), SUMIFS(NewEmisData!L:L, NewEmisData!$A:$A, "LDV", NewEmisData!$B:$B, $A254, NewEmisData!$C:$C, $H254, NewEmisData!$D:$D, AL$2))</f>
        <v>#REF!</v>
      </c>
      <c r="AM254" s="335" t="e">
        <f>$I254*IF($G254="Pickup", SUMIFS(NewEmisData!M:M, NewEmisData!$A:$A, "Pickup", NewEmisData!$B:$B, $A254, NewEmisData!$C:$C, $H254, NewEmisData!$D:$D, AM$2), SUMIFS(NewEmisData!M:M, NewEmisData!$A:$A, "LDV", NewEmisData!$B:$B, $A254, NewEmisData!$C:$C, $H254, NewEmisData!$D:$D, AM$2))</f>
        <v>#REF!</v>
      </c>
      <c r="AN254" s="335">
        <v>6.5209922294522864E-4</v>
      </c>
      <c r="AO254" s="335" t="e">
        <f>$I254*IF($G254="Pickup", SUMIFS(NewEmisData!E:E, NewEmisData!$A:$A, "Pickup", NewEmisData!$B:$B, $A254, NewEmisData!$C:$C, $H254, NewEmisData!$D:$D, AO$2), SUMIFS(NewEmisData!E:E, NewEmisData!$A:$A, "LDV", NewEmisData!$B:$B, $A254, NewEmisData!$C:$C, $H254, NewEmisData!$D:$D, AO$2))</f>
        <v>#REF!</v>
      </c>
      <c r="AP254" s="335" t="e">
        <f>$I254*IF($G254="Pickup", SUMIFS(NewEmisData!F:F, NewEmisData!$A:$A, "Pickup", NewEmisData!$B:$B, $A254, NewEmisData!$C:$C, $H254, NewEmisData!$D:$D, AP$2), SUMIFS(NewEmisData!F:F, NewEmisData!$A:$A, "LDV", NewEmisData!$B:$B, $A254, NewEmisData!$C:$C, $H254, NewEmisData!$D:$D, AP$2))</f>
        <v>#REF!</v>
      </c>
      <c r="AQ254" s="335" t="e">
        <f>$I254*IF($G254="Pickup", SUMIFS(NewEmisData!G:G, NewEmisData!$A:$A, "Pickup", NewEmisData!$B:$B, $A254, NewEmisData!$C:$C, $H254, NewEmisData!$D:$D, AQ$2), SUMIFS(NewEmisData!G:G, NewEmisData!$A:$A, "LDV", NewEmisData!$B:$B, $A254, NewEmisData!$C:$C, $H254, NewEmisData!$D:$D, AQ$2))</f>
        <v>#REF!</v>
      </c>
      <c r="AR254" s="335" t="e">
        <f>$I254*IF($G254="Pickup", SUMIFS(NewEmisData!H:H, NewEmisData!$A:$A, "Pickup", NewEmisData!$B:$B, $A254, NewEmisData!$C:$C, $H254, NewEmisData!$D:$D, AR$2), SUMIFS(NewEmisData!H:H, NewEmisData!$A:$A, "LDV", NewEmisData!$B:$B, $A254, NewEmisData!$C:$C, $H254, NewEmisData!$D:$D, AR$2))</f>
        <v>#REF!</v>
      </c>
      <c r="AS254" s="335" t="e">
        <f>$I254*IF($G254="Pickup", SUMIFS(NewEmisData!I:I, NewEmisData!$A:$A, "Pickup", NewEmisData!$B:$B, $A254, NewEmisData!$C:$C, $H254, NewEmisData!$D:$D, AS$2), SUMIFS(NewEmisData!I:I, NewEmisData!$A:$A, "LDV", NewEmisData!$B:$B, $A254, NewEmisData!$C:$C, $H254, NewEmisData!$D:$D, AS$2))</f>
        <v>#REF!</v>
      </c>
      <c r="AT254" s="335" t="e">
        <f>$I254*IF($G254="Pickup", SUMIFS(NewEmisData!J:J, NewEmisData!$A:$A, "Pickup", NewEmisData!$B:$B, $A254, NewEmisData!$C:$C, $H254, NewEmisData!$D:$D, AT$2), SUMIFS(NewEmisData!J:J, NewEmisData!$A:$A, "LDV", NewEmisData!$B:$B, $A254, NewEmisData!$C:$C, $H254, NewEmisData!$D:$D, AT$2))</f>
        <v>#REF!</v>
      </c>
      <c r="AU254" s="335" t="e">
        <f>$I254*IF($G254="Pickup", SUMIFS(NewEmisData!K:K, NewEmisData!$A:$A, "Pickup", NewEmisData!$B:$B, $A254, NewEmisData!$C:$C, $H254, NewEmisData!$D:$D, AU$2), SUMIFS(NewEmisData!K:K, NewEmisData!$A:$A, "LDV", NewEmisData!$B:$B, $A254, NewEmisData!$C:$C, $H254, NewEmisData!$D:$D, AU$2))</f>
        <v>#REF!</v>
      </c>
      <c r="AV254" s="335" t="e">
        <f>$I254*IF($G254="Pickup", SUMIFS(NewEmisData!L:L, NewEmisData!$A:$A, "Pickup", NewEmisData!$B:$B, $A254, NewEmisData!$C:$C, $H254, NewEmisData!$D:$D, AV$2), SUMIFS(NewEmisData!L:L, NewEmisData!$A:$A, "LDV", NewEmisData!$B:$B, $A254, NewEmisData!$C:$C, $H254, NewEmisData!$D:$D, AV$2))</f>
        <v>#REF!</v>
      </c>
      <c r="AW254" s="335" t="e">
        <f>$I254*IF($G254="Pickup", SUMIFS(NewEmisData!M:M, NewEmisData!$A:$A, "Pickup", NewEmisData!$B:$B, $A254, NewEmisData!$C:$C, $H254, NewEmisData!$D:$D, AW$2), SUMIFS(NewEmisData!M:M, NewEmisData!$A:$A, "LDV", NewEmisData!$B:$B, $A254, NewEmisData!$C:$C, $H254, NewEmisData!$D:$D, AW$2))</f>
        <v>#REF!</v>
      </c>
      <c r="AX254" s="335">
        <v>1.6474269461833946E-2</v>
      </c>
      <c r="AY254" s="335" t="e">
        <f>$I254*IF($G254="Pickup", SUMIFS(NewEmisData!E:E, NewEmisData!$A:$A, "Pickup", NewEmisData!$B:$B, $A254, NewEmisData!$C:$C, $H254, NewEmisData!$D:$D, AY$2), SUMIFS(NewEmisData!E:E, NewEmisData!$A:$A, "LDV", NewEmisData!$B:$B, $A254, NewEmisData!$C:$C, $H254, NewEmisData!$D:$D, AY$2))</f>
        <v>#REF!</v>
      </c>
      <c r="AZ254" s="335" t="e">
        <f>$I254*IF($G254="Pickup", SUMIFS(NewEmisData!F:F, NewEmisData!$A:$A, "Pickup", NewEmisData!$B:$B, $A254, NewEmisData!$C:$C, $H254, NewEmisData!$D:$D, AZ$2), SUMIFS(NewEmisData!F:F, NewEmisData!$A:$A, "LDV", NewEmisData!$B:$B, $A254, NewEmisData!$C:$C, $H254, NewEmisData!$D:$D, AZ$2))</f>
        <v>#REF!</v>
      </c>
      <c r="BA254" s="335" t="e">
        <f>$I254*IF($G254="Pickup", SUMIFS(NewEmisData!G:G, NewEmisData!$A:$A, "Pickup", NewEmisData!$B:$B, $A254, NewEmisData!$C:$C, $H254, NewEmisData!$D:$D, BA$2), SUMIFS(NewEmisData!G:G, NewEmisData!$A:$A, "LDV", NewEmisData!$B:$B, $A254, NewEmisData!$C:$C, $H254, NewEmisData!$D:$D, BA$2))</f>
        <v>#REF!</v>
      </c>
      <c r="BB254" s="335" t="e">
        <f>$I254*IF($G254="Pickup", SUMIFS(NewEmisData!H:H, NewEmisData!$A:$A, "Pickup", NewEmisData!$B:$B, $A254, NewEmisData!$C:$C, $H254, NewEmisData!$D:$D, BB$2), SUMIFS(NewEmisData!H:H, NewEmisData!$A:$A, "LDV", NewEmisData!$B:$B, $A254, NewEmisData!$C:$C, $H254, NewEmisData!$D:$D, BB$2))</f>
        <v>#REF!</v>
      </c>
      <c r="BC254" s="335" t="e">
        <f>$I254*IF($G254="Pickup", SUMIFS(NewEmisData!I:I, NewEmisData!$A:$A, "Pickup", NewEmisData!$B:$B, $A254, NewEmisData!$C:$C, $H254, NewEmisData!$D:$D, BC$2), SUMIFS(NewEmisData!I:I, NewEmisData!$A:$A, "LDV", NewEmisData!$B:$B, $A254, NewEmisData!$C:$C, $H254, NewEmisData!$D:$D, BC$2))</f>
        <v>#REF!</v>
      </c>
      <c r="BD254" s="335" t="e">
        <f>$I254*IF($G254="Pickup", SUMIFS(NewEmisData!J:J, NewEmisData!$A:$A, "Pickup", NewEmisData!$B:$B, $A254, NewEmisData!$C:$C, $H254, NewEmisData!$D:$D, BD$2), SUMIFS(NewEmisData!J:J, NewEmisData!$A:$A, "LDV", NewEmisData!$B:$B, $A254, NewEmisData!$C:$C, $H254, NewEmisData!$D:$D, BD$2))</f>
        <v>#REF!</v>
      </c>
      <c r="BE254" s="335" t="e">
        <f>$I254*IF($G254="Pickup", SUMIFS(NewEmisData!K:K, NewEmisData!$A:$A, "Pickup", NewEmisData!$B:$B, $A254, NewEmisData!$C:$C, $H254, NewEmisData!$D:$D, BE$2), SUMIFS(NewEmisData!K:K, NewEmisData!$A:$A, "LDV", NewEmisData!$B:$B, $A254, NewEmisData!$C:$C, $H254, NewEmisData!$D:$D, BE$2))</f>
        <v>#REF!</v>
      </c>
      <c r="BF254" s="335" t="e">
        <f>$I254*IF($G254="Pickup", SUMIFS(NewEmisData!L:L, NewEmisData!$A:$A, "Pickup", NewEmisData!$B:$B, $A254, NewEmisData!$C:$C, $H254, NewEmisData!$D:$D, BF$2), SUMIFS(NewEmisData!L:L, NewEmisData!$A:$A, "LDV", NewEmisData!$B:$B, $A254, NewEmisData!$C:$C, $H254, NewEmisData!$D:$D, BF$2))</f>
        <v>#REF!</v>
      </c>
      <c r="BG254" s="335" t="e">
        <f>$I254*IF($G254="Pickup", SUMIFS(NewEmisData!M:M, NewEmisData!$A:$A, "Pickup", NewEmisData!$B:$B, $A254, NewEmisData!$C:$C, $H254, NewEmisData!$D:$D, BG$2), SUMIFS(NewEmisData!M:M, NewEmisData!$A:$A, "LDV", NewEmisData!$B:$B, $A254, NewEmisData!$C:$C, $H254, NewEmisData!$D:$D, BG$2))</f>
        <v>#REF!</v>
      </c>
      <c r="BH254" s="335">
        <v>3.3013063031130216E-3</v>
      </c>
      <c r="BI254" s="335" t="e">
        <f>$I254*IF($G254="Pickup", SUMIFS(NewEmisData!E:E, NewEmisData!$A:$A, "Pickup", NewEmisData!$B:$B, $A254, NewEmisData!$C:$C, $H254, NewEmisData!$D:$D, BI$2), SUMIFS(NewEmisData!E:E, NewEmisData!$A:$A, "LDV", NewEmisData!$B:$B, $A254, NewEmisData!$C:$C, $H254, NewEmisData!$D:$D, BI$2))</f>
        <v>#REF!</v>
      </c>
      <c r="BJ254" s="335" t="e">
        <f>$I254*IF($G254="Pickup", SUMIFS(NewEmisData!F:F, NewEmisData!$A:$A, "Pickup", NewEmisData!$B:$B, $A254, NewEmisData!$C:$C, $H254, NewEmisData!$D:$D, BJ$2), SUMIFS(NewEmisData!F:F, NewEmisData!$A:$A, "LDV", NewEmisData!$B:$B, $A254, NewEmisData!$C:$C, $H254, NewEmisData!$D:$D, BJ$2))</f>
        <v>#REF!</v>
      </c>
      <c r="BK254" s="335" t="e">
        <f>$I254*IF($G254="Pickup", SUMIFS(NewEmisData!G:G, NewEmisData!$A:$A, "Pickup", NewEmisData!$B:$B, $A254, NewEmisData!$C:$C, $H254, NewEmisData!$D:$D, BK$2), SUMIFS(NewEmisData!G:G, NewEmisData!$A:$A, "LDV", NewEmisData!$B:$B, $A254, NewEmisData!$C:$C, $H254, NewEmisData!$D:$D, BK$2))</f>
        <v>#REF!</v>
      </c>
      <c r="BL254" s="335" t="e">
        <f>$I254*IF($G254="Pickup", SUMIFS(NewEmisData!H:H, NewEmisData!$A:$A, "Pickup", NewEmisData!$B:$B, $A254, NewEmisData!$C:$C, $H254, NewEmisData!$D:$D, BL$2), SUMIFS(NewEmisData!H:H, NewEmisData!$A:$A, "LDV", NewEmisData!$B:$B, $A254, NewEmisData!$C:$C, $H254, NewEmisData!$D:$D, BL$2))</f>
        <v>#REF!</v>
      </c>
      <c r="BM254" s="335" t="e">
        <f>$I254*IF($G254="Pickup", SUMIFS(NewEmisData!I:I, NewEmisData!$A:$A, "Pickup", NewEmisData!$B:$B, $A254, NewEmisData!$C:$C, $H254, NewEmisData!$D:$D, BM$2), SUMIFS(NewEmisData!I:I, NewEmisData!$A:$A, "LDV", NewEmisData!$B:$B, $A254, NewEmisData!$C:$C, $H254, NewEmisData!$D:$D, BM$2))</f>
        <v>#REF!</v>
      </c>
      <c r="BN254" s="335" t="e">
        <f>$I254*IF($G254="Pickup", SUMIFS(NewEmisData!J:J, NewEmisData!$A:$A, "Pickup", NewEmisData!$B:$B, $A254, NewEmisData!$C:$C, $H254, NewEmisData!$D:$D, BN$2), SUMIFS(NewEmisData!J:J, NewEmisData!$A:$A, "LDV", NewEmisData!$B:$B, $A254, NewEmisData!$C:$C, $H254, NewEmisData!$D:$D, BN$2))</f>
        <v>#REF!</v>
      </c>
      <c r="BO254" s="335" t="e">
        <f>$I254*IF($G254="Pickup", SUMIFS(NewEmisData!K:K, NewEmisData!$A:$A, "Pickup", NewEmisData!$B:$B, $A254, NewEmisData!$C:$C, $H254, NewEmisData!$D:$D, BO$2), SUMIFS(NewEmisData!K:K, NewEmisData!$A:$A, "LDV", NewEmisData!$B:$B, $A254, NewEmisData!$C:$C, $H254, NewEmisData!$D:$D, BO$2))</f>
        <v>#REF!</v>
      </c>
      <c r="BP254" s="335" t="e">
        <f>$I254*IF($G254="Pickup", SUMIFS(NewEmisData!L:L, NewEmisData!$A:$A, "Pickup", NewEmisData!$B:$B, $A254, NewEmisData!$C:$C, $H254, NewEmisData!$D:$D, BP$2), SUMIFS(NewEmisData!L:L, NewEmisData!$A:$A, "LDV", NewEmisData!$B:$B, $A254, NewEmisData!$C:$C, $H254, NewEmisData!$D:$D, BP$2))</f>
        <v>#REF!</v>
      </c>
      <c r="BQ254" s="335" t="e">
        <f>$I254*IF($G254="Pickup", SUMIFS(NewEmisData!M:M, NewEmisData!$A:$A, "Pickup", NewEmisData!$B:$B, $A254, NewEmisData!$C:$C, $H254, NewEmisData!$D:$D, BQ$2), SUMIFS(NewEmisData!M:M, NewEmisData!$A:$A, "LDV", NewEmisData!$B:$B, $A254, NewEmisData!$C:$C, $H254, NewEmisData!$D:$D, BQ$2))</f>
        <v>#REF!</v>
      </c>
      <c r="BR254" s="335">
        <v>0.78110008391107422</v>
      </c>
      <c r="BS254" s="335" t="e">
        <f>$I254*IF($G254="Pickup", SUMIFS(NewEmisData!E:E, NewEmisData!$A:$A, "Pickup", NewEmisData!$B:$B, $A254, NewEmisData!$C:$C, $H254, NewEmisData!$D:$D, BS$2), SUMIFS(NewEmisData!E:E, NewEmisData!$A:$A, "LDV", NewEmisData!$B:$B, $A254, NewEmisData!$C:$C, $H254, NewEmisData!$D:$D, BS$2))</f>
        <v>#REF!</v>
      </c>
      <c r="BT254" s="335" t="e">
        <f>$I254*IF($G254="Pickup", SUMIFS(NewEmisData!F:F, NewEmisData!$A:$A, "Pickup", NewEmisData!$B:$B, $A254, NewEmisData!$C:$C, $H254, NewEmisData!$D:$D, BT$2), SUMIFS(NewEmisData!F:F, NewEmisData!$A:$A, "LDV", NewEmisData!$B:$B, $A254, NewEmisData!$C:$C, $H254, NewEmisData!$D:$D, BT$2))</f>
        <v>#REF!</v>
      </c>
      <c r="BU254" s="335" t="e">
        <f>$I254*IF($G254="Pickup", SUMIFS(NewEmisData!G:G, NewEmisData!$A:$A, "Pickup", NewEmisData!$B:$B, $A254, NewEmisData!$C:$C, $H254, NewEmisData!$D:$D, BU$2), SUMIFS(NewEmisData!G:G, NewEmisData!$A:$A, "LDV", NewEmisData!$B:$B, $A254, NewEmisData!$C:$C, $H254, NewEmisData!$D:$D, BU$2))</f>
        <v>#REF!</v>
      </c>
      <c r="BV254" s="335" t="e">
        <f>$I254*IF($G254="Pickup", SUMIFS(NewEmisData!H:H, NewEmisData!$A:$A, "Pickup", NewEmisData!$B:$B, $A254, NewEmisData!$C:$C, $H254, NewEmisData!$D:$D, BV$2), SUMIFS(NewEmisData!H:H, NewEmisData!$A:$A, "LDV", NewEmisData!$B:$B, $A254, NewEmisData!$C:$C, $H254, NewEmisData!$D:$D, BV$2))</f>
        <v>#REF!</v>
      </c>
      <c r="BW254" s="335" t="e">
        <f>$I254*IF($G254="Pickup", SUMIFS(NewEmisData!I:I, NewEmisData!$A:$A, "Pickup", NewEmisData!$B:$B, $A254, NewEmisData!$C:$C, $H254, NewEmisData!$D:$D, BW$2), SUMIFS(NewEmisData!I:I, NewEmisData!$A:$A, "LDV", NewEmisData!$B:$B, $A254, NewEmisData!$C:$C, $H254, NewEmisData!$D:$D, BW$2))</f>
        <v>#REF!</v>
      </c>
      <c r="BX254" s="335" t="e">
        <f>$I254*IF($G254="Pickup", SUMIFS(NewEmisData!J:J, NewEmisData!$A:$A, "Pickup", NewEmisData!$B:$B, $A254, NewEmisData!$C:$C, $H254, NewEmisData!$D:$D, BX$2), SUMIFS(NewEmisData!J:J, NewEmisData!$A:$A, "LDV", NewEmisData!$B:$B, $A254, NewEmisData!$C:$C, $H254, NewEmisData!$D:$D, BX$2))</f>
        <v>#REF!</v>
      </c>
      <c r="BY254" s="335" t="e">
        <f>$I254*IF($G254="Pickup", SUMIFS(NewEmisData!K:K, NewEmisData!$A:$A, "Pickup", NewEmisData!$B:$B, $A254, NewEmisData!$C:$C, $H254, NewEmisData!$D:$D, BY$2), SUMIFS(NewEmisData!K:K, NewEmisData!$A:$A, "LDV", NewEmisData!$B:$B, $A254, NewEmisData!$C:$C, $H254, NewEmisData!$D:$D, BY$2))</f>
        <v>#REF!</v>
      </c>
      <c r="BZ254" s="335" t="e">
        <f>$I254*IF($G254="Pickup", SUMIFS(NewEmisData!L:L, NewEmisData!$A:$A, "Pickup", NewEmisData!$B:$B, $A254, NewEmisData!$C:$C, $H254, NewEmisData!$D:$D, BZ$2), SUMIFS(NewEmisData!L:L, NewEmisData!$A:$A, "LDV", NewEmisData!$B:$B, $A254, NewEmisData!$C:$C, $H254, NewEmisData!$D:$D, BZ$2))</f>
        <v>#REF!</v>
      </c>
      <c r="CA254" s="335" t="e">
        <f>$I254*IF($G254="Pickup", SUMIFS(NewEmisData!M:M, NewEmisData!$A:$A, "Pickup", NewEmisData!$B:$B, $A254, NewEmisData!$C:$C, $H254, NewEmisData!$D:$D, CA$2), SUMIFS(NewEmisData!M:M, NewEmisData!$A:$A, "LDV", NewEmisData!$B:$B, $A254, NewEmisData!$C:$C, $H254, NewEmisData!$D:$D, CA$2))</f>
        <v>#REF!</v>
      </c>
      <c r="CB254" s="335">
        <v>5.6479234488476554E-2</v>
      </c>
      <c r="CC254" s="335" t="e">
        <f>$I254*IF($G254="Pickup", SUMIFS(NewEmisData!E:E, NewEmisData!$A:$A, "Pickup", NewEmisData!$B:$B, $A254, NewEmisData!$C:$C, $H254, NewEmisData!$D:$D, CC$2), SUMIFS(NewEmisData!E:E, NewEmisData!$A:$A, "LDV", NewEmisData!$B:$B, $A254, NewEmisData!$C:$C, $H254, NewEmisData!$D:$D, CC$2))</f>
        <v>#REF!</v>
      </c>
      <c r="CD254" s="335" t="e">
        <f>$I254*IF($G254="Pickup", SUMIFS(NewEmisData!F:F, NewEmisData!$A:$A, "Pickup", NewEmisData!$B:$B, $A254, NewEmisData!$C:$C, $H254, NewEmisData!$D:$D, CD$2), SUMIFS(NewEmisData!F:F, NewEmisData!$A:$A, "LDV", NewEmisData!$B:$B, $A254, NewEmisData!$C:$C, $H254, NewEmisData!$D:$D, CD$2))</f>
        <v>#REF!</v>
      </c>
      <c r="CE254" s="335" t="e">
        <f>$I254*IF($G254="Pickup", SUMIFS(NewEmisData!G:G, NewEmisData!$A:$A, "Pickup", NewEmisData!$B:$B, $A254, NewEmisData!$C:$C, $H254, NewEmisData!$D:$D, CE$2), SUMIFS(NewEmisData!G:G, NewEmisData!$A:$A, "LDV", NewEmisData!$B:$B, $A254, NewEmisData!$C:$C, $H254, NewEmisData!$D:$D, CE$2))</f>
        <v>#REF!</v>
      </c>
      <c r="CF254" s="335" t="e">
        <f>$I254*IF($G254="Pickup", SUMIFS(NewEmisData!H:H, NewEmisData!$A:$A, "Pickup", NewEmisData!$B:$B, $A254, NewEmisData!$C:$C, $H254, NewEmisData!$D:$D, CF$2), SUMIFS(NewEmisData!H:H, NewEmisData!$A:$A, "LDV", NewEmisData!$B:$B, $A254, NewEmisData!$C:$C, $H254, NewEmisData!$D:$D, CF$2))</f>
        <v>#REF!</v>
      </c>
      <c r="CG254" s="335" t="e">
        <f>$I254*IF($G254="Pickup", SUMIFS(NewEmisData!I:I, NewEmisData!$A:$A, "Pickup", NewEmisData!$B:$B, $A254, NewEmisData!$C:$C, $H254, NewEmisData!$D:$D, CG$2), SUMIFS(NewEmisData!I:I, NewEmisData!$A:$A, "LDV", NewEmisData!$B:$B, $A254, NewEmisData!$C:$C, $H254, NewEmisData!$D:$D, CG$2))</f>
        <v>#REF!</v>
      </c>
      <c r="CH254" s="335" t="e">
        <f>$I254*IF($G254="Pickup", SUMIFS(NewEmisData!J:J, NewEmisData!$A:$A, "Pickup", NewEmisData!$B:$B, $A254, NewEmisData!$C:$C, $H254, NewEmisData!$D:$D, CH$2), SUMIFS(NewEmisData!J:J, NewEmisData!$A:$A, "LDV", NewEmisData!$B:$B, $A254, NewEmisData!$C:$C, $H254, NewEmisData!$D:$D, CH$2))</f>
        <v>#REF!</v>
      </c>
      <c r="CI254" s="335" t="e">
        <f>$I254*IF($G254="Pickup", SUMIFS(NewEmisData!K:K, NewEmisData!$A:$A, "Pickup", NewEmisData!$B:$B, $A254, NewEmisData!$C:$C, $H254, NewEmisData!$D:$D, CI$2), SUMIFS(NewEmisData!K:K, NewEmisData!$A:$A, "LDV", NewEmisData!$B:$B, $A254, NewEmisData!$C:$C, $H254, NewEmisData!$D:$D, CI$2))</f>
        <v>#REF!</v>
      </c>
      <c r="CJ254" s="335" t="e">
        <f>$I254*IF($G254="Pickup", SUMIFS(NewEmisData!L:L, NewEmisData!$A:$A, "Pickup", NewEmisData!$B:$B, $A254, NewEmisData!$C:$C, $H254, NewEmisData!$D:$D, CJ$2), SUMIFS(NewEmisData!L:L, NewEmisData!$A:$A, "LDV", NewEmisData!$B:$B, $A254, NewEmisData!$C:$C, $H254, NewEmisData!$D:$D, CJ$2))</f>
        <v>#REF!</v>
      </c>
      <c r="CK254" s="335" t="e">
        <f>$I254*IF($G254="Pickup", SUMIFS(NewEmisData!M:M, NewEmisData!$A:$A, "Pickup", NewEmisData!$B:$B, $A254, NewEmisData!$C:$C, $H254, NewEmisData!$D:$D, CK$2), SUMIFS(NewEmisData!M:M, NewEmisData!$A:$A, "LDV", NewEmisData!$B:$B, $A254, NewEmisData!$C:$C, $H254, NewEmisData!$D:$D, CK$2))</f>
        <v>#REF!</v>
      </c>
      <c r="CL254" s="335">
        <v>1.0423274623124838E-2</v>
      </c>
      <c r="CM254" s="335" t="e">
        <f>$I254*IF($G254="Pickup", SUMIFS(NewEmisData!E:E, NewEmisData!$A:$A, "Pickup", NewEmisData!$B:$B, $A254, NewEmisData!$C:$C, $H254, NewEmisData!$D:$D, CM$2), SUMIFS(NewEmisData!E:E, NewEmisData!$A:$A, "LDV", NewEmisData!$B:$B, $A254, NewEmisData!$C:$C, $H254, NewEmisData!$D:$D, CM$2))</f>
        <v>#REF!</v>
      </c>
      <c r="CN254" s="335" t="e">
        <f>$I254*IF($G254="Pickup", SUMIFS(NewEmisData!F:F, NewEmisData!$A:$A, "Pickup", NewEmisData!$B:$B, $A254, NewEmisData!$C:$C, $H254, NewEmisData!$D:$D, CN$2), SUMIFS(NewEmisData!F:F, NewEmisData!$A:$A, "LDV", NewEmisData!$B:$B, $A254, NewEmisData!$C:$C, $H254, NewEmisData!$D:$D, CN$2))</f>
        <v>#REF!</v>
      </c>
      <c r="CO254" s="335" t="e">
        <f>$I254*IF($G254="Pickup", SUMIFS(NewEmisData!G:G, NewEmisData!$A:$A, "Pickup", NewEmisData!$B:$B, $A254, NewEmisData!$C:$C, $H254, NewEmisData!$D:$D, CO$2), SUMIFS(NewEmisData!G:G, NewEmisData!$A:$A, "LDV", NewEmisData!$B:$B, $A254, NewEmisData!$C:$C, $H254, NewEmisData!$D:$D, CO$2))</f>
        <v>#REF!</v>
      </c>
      <c r="CP254" s="335" t="e">
        <f>$I254*IF($G254="Pickup", SUMIFS(NewEmisData!H:H, NewEmisData!$A:$A, "Pickup", NewEmisData!$B:$B, $A254, NewEmisData!$C:$C, $H254, NewEmisData!$D:$D, CP$2), SUMIFS(NewEmisData!H:H, NewEmisData!$A:$A, "LDV", NewEmisData!$B:$B, $A254, NewEmisData!$C:$C, $H254, NewEmisData!$D:$D, CP$2))</f>
        <v>#REF!</v>
      </c>
      <c r="CQ254" s="335" t="e">
        <f>$I254*IF($G254="Pickup", SUMIFS(NewEmisData!I:I, NewEmisData!$A:$A, "Pickup", NewEmisData!$B:$B, $A254, NewEmisData!$C:$C, $H254, NewEmisData!$D:$D, CQ$2), SUMIFS(NewEmisData!I:I, NewEmisData!$A:$A, "LDV", NewEmisData!$B:$B, $A254, NewEmisData!$C:$C, $H254, NewEmisData!$D:$D, CQ$2))</f>
        <v>#REF!</v>
      </c>
      <c r="CR254" s="335" t="e">
        <f>$I254*IF($G254="Pickup", SUMIFS(NewEmisData!J:J, NewEmisData!$A:$A, "Pickup", NewEmisData!$B:$B, $A254, NewEmisData!$C:$C, $H254, NewEmisData!$D:$D, CR$2), SUMIFS(NewEmisData!J:J, NewEmisData!$A:$A, "LDV", NewEmisData!$B:$B, $A254, NewEmisData!$C:$C, $H254, NewEmisData!$D:$D, CR$2))</f>
        <v>#REF!</v>
      </c>
      <c r="CS254" s="335" t="e">
        <f>$I254*IF($G254="Pickup", SUMIFS(NewEmisData!K:K, NewEmisData!$A:$A, "Pickup", NewEmisData!$B:$B, $A254, NewEmisData!$C:$C, $H254, NewEmisData!$D:$D, CS$2), SUMIFS(NewEmisData!K:K, NewEmisData!$A:$A, "LDV", NewEmisData!$B:$B, $A254, NewEmisData!$C:$C, $H254, NewEmisData!$D:$D, CS$2))</f>
        <v>#REF!</v>
      </c>
      <c r="CT254" s="335" t="e">
        <f>$I254*IF($G254="Pickup", SUMIFS(NewEmisData!L:L, NewEmisData!$A:$A, "Pickup", NewEmisData!$B:$B, $A254, NewEmisData!$C:$C, $H254, NewEmisData!$D:$D, CT$2), SUMIFS(NewEmisData!L:L, NewEmisData!$A:$A, "LDV", NewEmisData!$B:$B, $A254, NewEmisData!$C:$C, $H254, NewEmisData!$D:$D, CT$2))</f>
        <v>#REF!</v>
      </c>
      <c r="CU254" s="335" t="e">
        <f>$I254*IF($G254="Pickup", SUMIFS(NewEmisData!M:M, NewEmisData!$A:$A, "Pickup", NewEmisData!$B:$B, $A254, NewEmisData!$C:$C, $H254, NewEmisData!$D:$D, CU$2), SUMIFS(NewEmisData!M:M, NewEmisData!$A:$A, "LDV", NewEmisData!$B:$B, $A254, NewEmisData!$C:$C, $H254, NewEmisData!$D:$D, CU$2))</f>
        <v>#REF!</v>
      </c>
      <c r="CV254" s="335">
        <v>2.6015343970621305E-3</v>
      </c>
      <c r="CW254" s="335">
        <v>1.5224023337560854E-3</v>
      </c>
      <c r="CX254" s="335">
        <v>9.4329543603841103E-4</v>
      </c>
      <c r="CY254" s="335">
        <v>7.7851342427622471E-4</v>
      </c>
      <c r="CZ254" s="335">
        <v>6.216091708061191E-4</v>
      </c>
      <c r="DA254" s="335">
        <v>4.626125933140988E-4</v>
      </c>
      <c r="DB254" s="335">
        <v>3.6154728298012467E-4</v>
      </c>
      <c r="DC254" s="335">
        <v>3.4470353435303938E-4</v>
      </c>
      <c r="DD254" s="335">
        <v>3.4220742143079865E-4</v>
      </c>
      <c r="DE254" s="335">
        <v>3.4317308698443046E-4</v>
      </c>
      <c r="DF254" s="335">
        <v>3.4317308698443046E-4</v>
      </c>
      <c r="DG254" s="335" t="e">
        <f>$I254*IF($G254="Pickup", SUMIFS(NewEmisData!E:E, NewEmisData!$A:$A, "Pickup", NewEmisData!$B:$B, $A254, NewEmisData!$C:$C, $H254, NewEmisData!$D:$D, DG$2), SUMIFS(NewEmisData!E:E, NewEmisData!$A:$A, "LDV", NewEmisData!$B:$B, $A254, NewEmisData!$C:$C, $H254, NewEmisData!$D:$D, DG$2))</f>
        <v>#REF!</v>
      </c>
      <c r="DH254" s="335" t="e">
        <f>$I254*IF($G254="Pickup", SUMIFS(NewEmisData!F:F, NewEmisData!$A:$A, "Pickup", NewEmisData!$B:$B, $A254, NewEmisData!$C:$C, $H254, NewEmisData!$D:$D, DH$2), SUMIFS(NewEmisData!F:F, NewEmisData!$A:$A, "LDV", NewEmisData!$B:$B, $A254, NewEmisData!$C:$C, $H254, NewEmisData!$D:$D, DH$2))</f>
        <v>#REF!</v>
      </c>
      <c r="DI254" s="335" t="e">
        <f>$I254*IF($G254="Pickup", SUMIFS(NewEmisData!G:G, NewEmisData!$A:$A, "Pickup", NewEmisData!$B:$B, $A254, NewEmisData!$C:$C, $H254, NewEmisData!$D:$D, DI$2), SUMIFS(NewEmisData!G:G, NewEmisData!$A:$A, "LDV", NewEmisData!$B:$B, $A254, NewEmisData!$C:$C, $H254, NewEmisData!$D:$D, DI$2))</f>
        <v>#REF!</v>
      </c>
      <c r="DJ254" s="335" t="e">
        <f>$I254*IF($G254="Pickup", SUMIFS(NewEmisData!H:H, NewEmisData!$A:$A, "Pickup", NewEmisData!$B:$B, $A254, NewEmisData!$C:$C, $H254, NewEmisData!$D:$D, DJ$2), SUMIFS(NewEmisData!H:H, NewEmisData!$A:$A, "LDV", NewEmisData!$B:$B, $A254, NewEmisData!$C:$C, $H254, NewEmisData!$D:$D, DJ$2))</f>
        <v>#REF!</v>
      </c>
      <c r="DK254" s="335" t="e">
        <f>$I254*IF($G254="Pickup", SUMIFS(NewEmisData!I:I, NewEmisData!$A:$A, "Pickup", NewEmisData!$B:$B, $A254, NewEmisData!$C:$C, $H254, NewEmisData!$D:$D, DK$2), SUMIFS(NewEmisData!I:I, NewEmisData!$A:$A, "LDV", NewEmisData!$B:$B, $A254, NewEmisData!$C:$C, $H254, NewEmisData!$D:$D, DK$2))</f>
        <v>#REF!</v>
      </c>
      <c r="DL254" s="335" t="e">
        <f>$I254*IF($G254="Pickup", SUMIFS(NewEmisData!J:J, NewEmisData!$A:$A, "Pickup", NewEmisData!$B:$B, $A254, NewEmisData!$C:$C, $H254, NewEmisData!$D:$D, DL$2), SUMIFS(NewEmisData!J:J, NewEmisData!$A:$A, "LDV", NewEmisData!$B:$B, $A254, NewEmisData!$C:$C, $H254, NewEmisData!$D:$D, DL$2))</f>
        <v>#REF!</v>
      </c>
      <c r="DM254" s="335" t="e">
        <f>$I254*IF($G254="Pickup", SUMIFS(NewEmisData!K:K, NewEmisData!$A:$A, "Pickup", NewEmisData!$B:$B, $A254, NewEmisData!$C:$C, $H254, NewEmisData!$D:$D, DM$2), SUMIFS(NewEmisData!K:K, NewEmisData!$A:$A, "LDV", NewEmisData!$B:$B, $A254, NewEmisData!$C:$C, $H254, NewEmisData!$D:$D, DM$2))</f>
        <v>#REF!</v>
      </c>
      <c r="DN254" s="335" t="e">
        <f>$I254*IF($G254="Pickup", SUMIFS(NewEmisData!L:L, NewEmisData!$A:$A, "Pickup", NewEmisData!$B:$B, $A254, NewEmisData!$C:$C, $H254, NewEmisData!$D:$D, DN$2), SUMIFS(NewEmisData!L:L, NewEmisData!$A:$A, "LDV", NewEmisData!$B:$B, $A254, NewEmisData!$C:$C, $H254, NewEmisData!$D:$D, DN$2))</f>
        <v>#REF!</v>
      </c>
      <c r="DO254" s="335" t="e">
        <f>$I254*IF($G254="Pickup", SUMIFS(NewEmisData!M:M, NewEmisData!$A:$A, "Pickup", NewEmisData!$B:$B, $A254, NewEmisData!$C:$C, $H254, NewEmisData!$D:$D, DO$2), SUMIFS(NewEmisData!M:M, NewEmisData!$A:$A, "LDV", NewEmisData!$B:$B, $A254, NewEmisData!$C:$C, $H254, NewEmisData!$D:$D, DO$2))</f>
        <v>#REF!</v>
      </c>
      <c r="DP254" s="335">
        <v>6.9343788732754389E-4</v>
      </c>
      <c r="DQ254" s="335" t="e">
        <f>$I254*IF($G254="Pickup", SUMIFS(NewEmisData!E:E, NewEmisData!$A:$A, "Pickup", NewEmisData!$B:$B, $A254, NewEmisData!$C:$C, $H254, NewEmisData!$D:$D, DQ$2), SUMIFS(NewEmisData!E:E, NewEmisData!$A:$A, "LDV", NewEmisData!$B:$B, $A254, NewEmisData!$C:$C, $H254, NewEmisData!$D:$D, DQ$2))</f>
        <v>#REF!</v>
      </c>
      <c r="DR254" s="335" t="e">
        <f>$I254*IF($G254="Pickup", SUMIFS(NewEmisData!F:F, NewEmisData!$A:$A, "Pickup", NewEmisData!$B:$B, $A254, NewEmisData!$C:$C, $H254, NewEmisData!$D:$D, DR$2), SUMIFS(NewEmisData!F:F, NewEmisData!$A:$A, "LDV", NewEmisData!$B:$B, $A254, NewEmisData!$C:$C, $H254, NewEmisData!$D:$D, DR$2))</f>
        <v>#REF!</v>
      </c>
      <c r="DS254" s="335" t="e">
        <f>$I254*IF($G254="Pickup", SUMIFS(NewEmisData!G:G, NewEmisData!$A:$A, "Pickup", NewEmisData!$B:$B, $A254, NewEmisData!$C:$C, $H254, NewEmisData!$D:$D, DS$2), SUMIFS(NewEmisData!G:G, NewEmisData!$A:$A, "LDV", NewEmisData!$B:$B, $A254, NewEmisData!$C:$C, $H254, NewEmisData!$D:$D, DS$2))</f>
        <v>#REF!</v>
      </c>
      <c r="DT254" s="335" t="e">
        <f>$I254*IF($G254="Pickup", SUMIFS(NewEmisData!H:H, NewEmisData!$A:$A, "Pickup", NewEmisData!$B:$B, $A254, NewEmisData!$C:$C, $H254, NewEmisData!$D:$D, DT$2), SUMIFS(NewEmisData!H:H, NewEmisData!$A:$A, "LDV", NewEmisData!$B:$B, $A254, NewEmisData!$C:$C, $H254, NewEmisData!$D:$D, DT$2))</f>
        <v>#REF!</v>
      </c>
      <c r="DU254" s="335" t="e">
        <f>$I254*IF($G254="Pickup", SUMIFS(NewEmisData!I:I, NewEmisData!$A:$A, "Pickup", NewEmisData!$B:$B, $A254, NewEmisData!$C:$C, $H254, NewEmisData!$D:$D, DU$2), SUMIFS(NewEmisData!I:I, NewEmisData!$A:$A, "LDV", NewEmisData!$B:$B, $A254, NewEmisData!$C:$C, $H254, NewEmisData!$D:$D, DU$2))</f>
        <v>#REF!</v>
      </c>
      <c r="DV254" s="335" t="e">
        <f>$I254*IF($G254="Pickup", SUMIFS(NewEmisData!J:J, NewEmisData!$A:$A, "Pickup", NewEmisData!$B:$B, $A254, NewEmisData!$C:$C, $H254, NewEmisData!$D:$D, DV$2), SUMIFS(NewEmisData!J:J, NewEmisData!$A:$A, "LDV", NewEmisData!$B:$B, $A254, NewEmisData!$C:$C, $H254, NewEmisData!$D:$D, DV$2))</f>
        <v>#REF!</v>
      </c>
      <c r="DW254" s="335" t="e">
        <f>$I254*IF($G254="Pickup", SUMIFS(NewEmisData!K:K, NewEmisData!$A:$A, "Pickup", NewEmisData!$B:$B, $A254, NewEmisData!$C:$C, $H254, NewEmisData!$D:$D, DW$2), SUMIFS(NewEmisData!K:K, NewEmisData!$A:$A, "LDV", NewEmisData!$B:$B, $A254, NewEmisData!$C:$C, $H254, NewEmisData!$D:$D, DW$2))</f>
        <v>#REF!</v>
      </c>
      <c r="DX254" s="335" t="e">
        <f>$I254*IF($G254="Pickup", SUMIFS(NewEmisData!L:L, NewEmisData!$A:$A, "Pickup", NewEmisData!$B:$B, $A254, NewEmisData!$C:$C, $H254, NewEmisData!$D:$D, DX$2), SUMIFS(NewEmisData!L:L, NewEmisData!$A:$A, "LDV", NewEmisData!$B:$B, $A254, NewEmisData!$C:$C, $H254, NewEmisData!$D:$D, DX$2))</f>
        <v>#REF!</v>
      </c>
      <c r="DY254" s="335" t="e">
        <f>$I254*IF($G254="Pickup", SUMIFS(NewEmisData!M:M, NewEmisData!$A:$A, "Pickup", NewEmisData!$B:$B, $A254, NewEmisData!$C:$C, $H254, NewEmisData!$D:$D, DY$2), SUMIFS(NewEmisData!M:M, NewEmisData!$A:$A, "LDV", NewEmisData!$B:$B, $A254, NewEmisData!$C:$C, $H254, NewEmisData!$D:$D, DY$2))</f>
        <v>#REF!</v>
      </c>
      <c r="DZ254" s="335">
        <v>2.1675286540927263E-3</v>
      </c>
      <c r="EA254" s="335" t="e">
        <f t="shared" si="350"/>
        <v>#REF!</v>
      </c>
      <c r="EB254" s="335" t="e">
        <f t="shared" si="351"/>
        <v>#REF!</v>
      </c>
      <c r="EC254" s="335" t="e">
        <f t="shared" si="352"/>
        <v>#REF!</v>
      </c>
      <c r="ED254" s="335" t="e">
        <f t="shared" si="353"/>
        <v>#REF!</v>
      </c>
      <c r="EE254" s="335" t="e">
        <f t="shared" si="354"/>
        <v>#REF!</v>
      </c>
      <c r="EF254" s="335" t="e">
        <f t="shared" si="355"/>
        <v>#REF!</v>
      </c>
      <c r="EG254" s="335" t="e">
        <f t="shared" si="356"/>
        <v>#REF!</v>
      </c>
      <c r="EH254" s="335" t="e">
        <f t="shared" si="357"/>
        <v>#REF!</v>
      </c>
      <c r="EI254" s="335" t="e">
        <f t="shared" si="358"/>
        <v>#REF!</v>
      </c>
      <c r="EJ254" s="335">
        <f t="shared" si="359"/>
        <v>0.10346204629432069</v>
      </c>
      <c r="EK254" s="335" t="e">
        <f t="shared" si="360"/>
        <v>#REF!</v>
      </c>
      <c r="EL254" s="335" t="e">
        <f t="shared" si="361"/>
        <v>#REF!</v>
      </c>
      <c r="EM254" s="335" t="e">
        <f t="shared" si="362"/>
        <v>#REF!</v>
      </c>
      <c r="EN254" s="335" t="e">
        <f t="shared" si="363"/>
        <v>#REF!</v>
      </c>
      <c r="EO254" s="335" t="e">
        <f t="shared" si="364"/>
        <v>#REF!</v>
      </c>
      <c r="EP254" s="335" t="e">
        <f t="shared" si="365"/>
        <v>#REF!</v>
      </c>
      <c r="EQ254" s="335" t="e">
        <f t="shared" si="366"/>
        <v>#REF!</v>
      </c>
      <c r="ER254" s="335" t="e">
        <f t="shared" si="367"/>
        <v>#REF!</v>
      </c>
      <c r="ES254" s="335" t="e">
        <f t="shared" si="368"/>
        <v>#REF!</v>
      </c>
      <c r="ET254" s="335">
        <f t="shared" si="369"/>
        <v>2.7793532763781534E-2</v>
      </c>
      <c r="EU254" s="335" t="e">
        <f t="shared" si="370"/>
        <v>#REF!</v>
      </c>
      <c r="EV254" s="335" t="e">
        <f t="shared" si="371"/>
        <v>#REF!</v>
      </c>
      <c r="EW254" s="335" t="e">
        <f t="shared" si="372"/>
        <v>#REF!</v>
      </c>
      <c r="EX254" s="335" t="e">
        <f t="shared" si="373"/>
        <v>#REF!</v>
      </c>
      <c r="EY254" s="335" t="e">
        <f t="shared" si="374"/>
        <v>#REF!</v>
      </c>
      <c r="EZ254" s="335" t="e">
        <f t="shared" si="375"/>
        <v>#REF!</v>
      </c>
      <c r="FA254" s="335" t="e">
        <f t="shared" si="376"/>
        <v>#REF!</v>
      </c>
      <c r="FB254" s="335" t="e">
        <f t="shared" si="377"/>
        <v>#REF!</v>
      </c>
      <c r="FC254" s="335" t="e">
        <f t="shared" si="378"/>
        <v>#REF!</v>
      </c>
      <c r="FD254" s="335">
        <f t="shared" si="379"/>
        <v>6.5209922294522864E-4</v>
      </c>
      <c r="FE254" s="335" t="e">
        <f t="shared" si="380"/>
        <v>#REF!</v>
      </c>
      <c r="FF254" s="335" t="e">
        <f t="shared" si="381"/>
        <v>#REF!</v>
      </c>
      <c r="FG254" s="335" t="e">
        <f t="shared" si="382"/>
        <v>#REF!</v>
      </c>
      <c r="FH254" s="335" t="e">
        <f t="shared" si="383"/>
        <v>#REF!</v>
      </c>
      <c r="FI254" s="335" t="e">
        <f t="shared" si="384"/>
        <v>#REF!</v>
      </c>
      <c r="FJ254" s="335" t="e">
        <f t="shared" si="385"/>
        <v>#REF!</v>
      </c>
      <c r="FK254" s="335" t="e">
        <f t="shared" si="386"/>
        <v>#REF!</v>
      </c>
      <c r="FL254" s="335" t="e">
        <f t="shared" si="387"/>
        <v>#REF!</v>
      </c>
      <c r="FM254" s="335" t="e">
        <f t="shared" si="388"/>
        <v>#REF!</v>
      </c>
      <c r="FN254" s="335">
        <f t="shared" si="389"/>
        <v>1.6474269461833946E-2</v>
      </c>
      <c r="FO254" s="335" t="e">
        <f t="shared" si="390"/>
        <v>#REF!</v>
      </c>
      <c r="FP254" s="335" t="e">
        <f t="shared" si="391"/>
        <v>#REF!</v>
      </c>
      <c r="FQ254" s="335" t="e">
        <f t="shared" si="392"/>
        <v>#REF!</v>
      </c>
      <c r="FR254" s="335" t="e">
        <f t="shared" si="393"/>
        <v>#REF!</v>
      </c>
      <c r="FS254" s="335" t="e">
        <f t="shared" si="394"/>
        <v>#REF!</v>
      </c>
      <c r="FT254" s="335" t="e">
        <f t="shared" si="395"/>
        <v>#REF!</v>
      </c>
      <c r="FU254" s="335" t="e">
        <f t="shared" si="396"/>
        <v>#REF!</v>
      </c>
      <c r="FV254" s="335" t="e">
        <f t="shared" si="397"/>
        <v>#REF!</v>
      </c>
      <c r="FW254" s="335" t="e">
        <f t="shared" si="398"/>
        <v>#REF!</v>
      </c>
      <c r="FX254" s="335">
        <f t="shared" si="399"/>
        <v>3.3013063031130216E-3</v>
      </c>
    </row>
    <row r="255" spans="1:180" x14ac:dyDescent="0.2">
      <c r="A255" s="305" t="str">
        <f>IF(LEFT(TRIM(TechData_All!AJ52),1)="*", _xlfn.CONCAT("*","R2"), "R2")</f>
        <v>R2</v>
      </c>
      <c r="B255" s="305" t="str">
        <f>TechData_All!A52</f>
        <v>TLVGPHEV10</v>
      </c>
      <c r="C255" s="305" t="str">
        <f>TechData_All!C52</f>
        <v>TL.GSL.M.PHEV.2011</v>
      </c>
      <c r="D255" s="301" t="str">
        <f>TechData_All!D52</f>
        <v>bn-vmt, bn-vmt/a</v>
      </c>
      <c r="E255" s="301" t="str">
        <f>TechData_All!E52</f>
        <v>TLGSL</v>
      </c>
      <c r="F255" s="301" t="s">
        <v>17</v>
      </c>
      <c r="G255" s="315" t="s">
        <v>819</v>
      </c>
      <c r="H255" s="315" t="s">
        <v>814</v>
      </c>
      <c r="I255" s="321" t="e">
        <f>#REF!</f>
        <v>#REF!</v>
      </c>
      <c r="J255" s="315" t="str">
        <f t="shared" si="400"/>
        <v>Minivan-GSL</v>
      </c>
      <c r="K255" s="335" t="e">
        <f>$I255*IF($G255="Pickup", SUMIFS(NewEmisData!E:E, NewEmisData!$A:$A, "Pickup", NewEmisData!$B:$B, $A255, NewEmisData!$C:$C, $H255, NewEmisData!$D:$D, K$2), SUMIFS(NewEmisData!E:E, NewEmisData!$A:$A, "LDV", NewEmisData!$B:$B, $A255, NewEmisData!$C:$C, $H255, NewEmisData!$D:$D, K$2))</f>
        <v>#REF!</v>
      </c>
      <c r="L255" s="335" t="e">
        <f>$I255*IF($G255="Pickup", SUMIFS(NewEmisData!F:F, NewEmisData!$A:$A, "Pickup", NewEmisData!$B:$B, $A255, NewEmisData!$C:$C, $H255, NewEmisData!$D:$D, L$2), SUMIFS(NewEmisData!F:F, NewEmisData!$A:$A, "LDV", NewEmisData!$B:$B, $A255, NewEmisData!$C:$C, $H255, NewEmisData!$D:$D, L$2))</f>
        <v>#REF!</v>
      </c>
      <c r="M255" s="335" t="e">
        <f>$I255*IF($G255="Pickup", SUMIFS(NewEmisData!G:G, NewEmisData!$A:$A, "Pickup", NewEmisData!$B:$B, $A255, NewEmisData!$C:$C, $H255, NewEmisData!$D:$D, M$2), SUMIFS(NewEmisData!G:G, NewEmisData!$A:$A, "LDV", NewEmisData!$B:$B, $A255, NewEmisData!$C:$C, $H255, NewEmisData!$D:$D, M$2))</f>
        <v>#REF!</v>
      </c>
      <c r="N255" s="335" t="e">
        <f>$I255*IF($G255="Pickup", SUMIFS(NewEmisData!H:H, NewEmisData!$A:$A, "Pickup", NewEmisData!$B:$B, $A255, NewEmisData!$C:$C, $H255, NewEmisData!$D:$D, N$2), SUMIFS(NewEmisData!H:H, NewEmisData!$A:$A, "LDV", NewEmisData!$B:$B, $A255, NewEmisData!$C:$C, $H255, NewEmisData!$D:$D, N$2))</f>
        <v>#REF!</v>
      </c>
      <c r="O255" s="335" t="e">
        <f>$I255*IF($G255="Pickup", SUMIFS(NewEmisData!I:I, NewEmisData!$A:$A, "Pickup", NewEmisData!$B:$B, $A255, NewEmisData!$C:$C, $H255, NewEmisData!$D:$D, O$2), SUMIFS(NewEmisData!I:I, NewEmisData!$A:$A, "LDV", NewEmisData!$B:$B, $A255, NewEmisData!$C:$C, $H255, NewEmisData!$D:$D, O$2))</f>
        <v>#REF!</v>
      </c>
      <c r="P255" s="335" t="e">
        <f>$I255*IF($G255="Pickup", SUMIFS(NewEmisData!J:J, NewEmisData!$A:$A, "Pickup", NewEmisData!$B:$B, $A255, NewEmisData!$C:$C, $H255, NewEmisData!$D:$D, P$2), SUMIFS(NewEmisData!J:J, NewEmisData!$A:$A, "LDV", NewEmisData!$B:$B, $A255, NewEmisData!$C:$C, $H255, NewEmisData!$D:$D, P$2))</f>
        <v>#REF!</v>
      </c>
      <c r="Q255" s="335" t="e">
        <f>$I255*IF($G255="Pickup", SUMIFS(NewEmisData!K:K, NewEmisData!$A:$A, "Pickup", NewEmisData!$B:$B, $A255, NewEmisData!$C:$C, $H255, NewEmisData!$D:$D, Q$2), SUMIFS(NewEmisData!K:K, NewEmisData!$A:$A, "LDV", NewEmisData!$B:$B, $A255, NewEmisData!$C:$C, $H255, NewEmisData!$D:$D, Q$2))</f>
        <v>#REF!</v>
      </c>
      <c r="R255" s="335" t="e">
        <f>$I255*IF($G255="Pickup", SUMIFS(NewEmisData!L:L, NewEmisData!$A:$A, "Pickup", NewEmisData!$B:$B, $A255, NewEmisData!$C:$C, $H255, NewEmisData!$D:$D, R$2), SUMIFS(NewEmisData!L:L, NewEmisData!$A:$A, "LDV", NewEmisData!$B:$B, $A255, NewEmisData!$C:$C, $H255, NewEmisData!$D:$D, R$2))</f>
        <v>#REF!</v>
      </c>
      <c r="S255" s="335" t="e">
        <f>$I255*IF($G255="Pickup", SUMIFS(NewEmisData!M:M, NewEmisData!$A:$A, "Pickup", NewEmisData!$B:$B, $A255, NewEmisData!$C:$C, $H255, NewEmisData!$D:$D, S$2), SUMIFS(NewEmisData!M:M, NewEmisData!$A:$A, "LDV", NewEmisData!$B:$B, $A255, NewEmisData!$C:$C, $H255, NewEmisData!$D:$D, S$2))</f>
        <v>#REF!</v>
      </c>
      <c r="T255" s="335">
        <v>0.13836109032518704</v>
      </c>
      <c r="U255" s="335" t="e">
        <f>$I255*IF($G255="Pickup", SUMIFS(NewEmisData!E:E, NewEmisData!$A:$A, "Pickup", NewEmisData!$B:$B, $A255, NewEmisData!$C:$C, $H255, NewEmisData!$D:$D, U$2), SUMIFS(NewEmisData!E:E, NewEmisData!$A:$A, "LDV", NewEmisData!$B:$B, $A255, NewEmisData!$C:$C, $H255, NewEmisData!$D:$D, U$2))</f>
        <v>#REF!</v>
      </c>
      <c r="V255" s="335" t="e">
        <f>$I255*IF($G255="Pickup", SUMIFS(NewEmisData!F:F, NewEmisData!$A:$A, "Pickup", NewEmisData!$B:$B, $A255, NewEmisData!$C:$C, $H255, NewEmisData!$D:$D, V$2), SUMIFS(NewEmisData!F:F, NewEmisData!$A:$A, "LDV", NewEmisData!$B:$B, $A255, NewEmisData!$C:$C, $H255, NewEmisData!$D:$D, V$2))</f>
        <v>#REF!</v>
      </c>
      <c r="W255" s="335" t="e">
        <f>$I255*IF($G255="Pickup", SUMIFS(NewEmisData!G:G, NewEmisData!$A:$A, "Pickup", NewEmisData!$B:$B, $A255, NewEmisData!$C:$C, $H255, NewEmisData!$D:$D, W$2), SUMIFS(NewEmisData!G:G, NewEmisData!$A:$A, "LDV", NewEmisData!$B:$B, $A255, NewEmisData!$C:$C, $H255, NewEmisData!$D:$D, W$2))</f>
        <v>#REF!</v>
      </c>
      <c r="X255" s="335" t="e">
        <f>$I255*IF($G255="Pickup", SUMIFS(NewEmisData!H:H, NewEmisData!$A:$A, "Pickup", NewEmisData!$B:$B, $A255, NewEmisData!$C:$C, $H255, NewEmisData!$D:$D, X$2), SUMIFS(NewEmisData!H:H, NewEmisData!$A:$A, "LDV", NewEmisData!$B:$B, $A255, NewEmisData!$C:$C, $H255, NewEmisData!$D:$D, X$2))</f>
        <v>#REF!</v>
      </c>
      <c r="Y255" s="335" t="e">
        <f>$I255*IF($G255="Pickup", SUMIFS(NewEmisData!I:I, NewEmisData!$A:$A, "Pickup", NewEmisData!$B:$B, $A255, NewEmisData!$C:$C, $H255, NewEmisData!$D:$D, Y$2), SUMIFS(NewEmisData!I:I, NewEmisData!$A:$A, "LDV", NewEmisData!$B:$B, $A255, NewEmisData!$C:$C, $H255, NewEmisData!$D:$D, Y$2))</f>
        <v>#REF!</v>
      </c>
      <c r="Z255" s="335" t="e">
        <f>$I255*IF($G255="Pickup", SUMIFS(NewEmisData!J:J, NewEmisData!$A:$A, "Pickup", NewEmisData!$B:$B, $A255, NewEmisData!$C:$C, $H255, NewEmisData!$D:$D, Z$2), SUMIFS(NewEmisData!J:J, NewEmisData!$A:$A, "LDV", NewEmisData!$B:$B, $A255, NewEmisData!$C:$C, $H255, NewEmisData!$D:$D, Z$2))</f>
        <v>#REF!</v>
      </c>
      <c r="AA255" s="335" t="e">
        <f>$I255*IF($G255="Pickup", SUMIFS(NewEmisData!K:K, NewEmisData!$A:$A, "Pickup", NewEmisData!$B:$B, $A255, NewEmisData!$C:$C, $H255, NewEmisData!$D:$D, AA$2), SUMIFS(NewEmisData!K:K, NewEmisData!$A:$A, "LDV", NewEmisData!$B:$B, $A255, NewEmisData!$C:$C, $H255, NewEmisData!$D:$D, AA$2))</f>
        <v>#REF!</v>
      </c>
      <c r="AB255" s="335" t="e">
        <f>$I255*IF($G255="Pickup", SUMIFS(NewEmisData!L:L, NewEmisData!$A:$A, "Pickup", NewEmisData!$B:$B, $A255, NewEmisData!$C:$C, $H255, NewEmisData!$D:$D, AB$2), SUMIFS(NewEmisData!L:L, NewEmisData!$A:$A, "LDV", NewEmisData!$B:$B, $A255, NewEmisData!$C:$C, $H255, NewEmisData!$D:$D, AB$2))</f>
        <v>#REF!</v>
      </c>
      <c r="AC255" s="335" t="e">
        <f>$I255*IF($G255="Pickup", SUMIFS(NewEmisData!M:M, NewEmisData!$A:$A, "Pickup", NewEmisData!$B:$B, $A255, NewEmisData!$C:$C, $H255, NewEmisData!$D:$D, AC$2), SUMIFS(NewEmisData!M:M, NewEmisData!$A:$A, "LDV", NewEmisData!$B:$B, $A255, NewEmisData!$C:$C, $H255, NewEmisData!$D:$D, AC$2))</f>
        <v>#REF!</v>
      </c>
      <c r="AD255" s="335">
        <v>3.0994232344238398E-2</v>
      </c>
      <c r="AE255" s="335" t="e">
        <f>$I255*IF($G255="Pickup", SUMIFS(NewEmisData!E:E, NewEmisData!$A:$A, "Pickup", NewEmisData!$B:$B, $A255, NewEmisData!$C:$C, $H255, NewEmisData!$D:$D, AE$2), SUMIFS(NewEmisData!E:E, NewEmisData!$A:$A, "LDV", NewEmisData!$B:$B, $A255, NewEmisData!$C:$C, $H255, NewEmisData!$D:$D, AE$2))</f>
        <v>#REF!</v>
      </c>
      <c r="AF255" s="335" t="e">
        <f>$I255*IF($G255="Pickup", SUMIFS(NewEmisData!F:F, NewEmisData!$A:$A, "Pickup", NewEmisData!$B:$B, $A255, NewEmisData!$C:$C, $H255, NewEmisData!$D:$D, AF$2), SUMIFS(NewEmisData!F:F, NewEmisData!$A:$A, "LDV", NewEmisData!$B:$B, $A255, NewEmisData!$C:$C, $H255, NewEmisData!$D:$D, AF$2))</f>
        <v>#REF!</v>
      </c>
      <c r="AG255" s="335" t="e">
        <f>$I255*IF($G255="Pickup", SUMIFS(NewEmisData!G:G, NewEmisData!$A:$A, "Pickup", NewEmisData!$B:$B, $A255, NewEmisData!$C:$C, $H255, NewEmisData!$D:$D, AG$2), SUMIFS(NewEmisData!G:G, NewEmisData!$A:$A, "LDV", NewEmisData!$B:$B, $A255, NewEmisData!$C:$C, $H255, NewEmisData!$D:$D, AG$2))</f>
        <v>#REF!</v>
      </c>
      <c r="AH255" s="335" t="e">
        <f>$I255*IF($G255="Pickup", SUMIFS(NewEmisData!H:H, NewEmisData!$A:$A, "Pickup", NewEmisData!$B:$B, $A255, NewEmisData!$C:$C, $H255, NewEmisData!$D:$D, AH$2), SUMIFS(NewEmisData!H:H, NewEmisData!$A:$A, "LDV", NewEmisData!$B:$B, $A255, NewEmisData!$C:$C, $H255, NewEmisData!$D:$D, AH$2))</f>
        <v>#REF!</v>
      </c>
      <c r="AI255" s="335" t="e">
        <f>$I255*IF($G255="Pickup", SUMIFS(NewEmisData!I:I, NewEmisData!$A:$A, "Pickup", NewEmisData!$B:$B, $A255, NewEmisData!$C:$C, $H255, NewEmisData!$D:$D, AI$2), SUMIFS(NewEmisData!I:I, NewEmisData!$A:$A, "LDV", NewEmisData!$B:$B, $A255, NewEmisData!$C:$C, $H255, NewEmisData!$D:$D, AI$2))</f>
        <v>#REF!</v>
      </c>
      <c r="AJ255" s="335" t="e">
        <f>$I255*IF($G255="Pickup", SUMIFS(NewEmisData!J:J, NewEmisData!$A:$A, "Pickup", NewEmisData!$B:$B, $A255, NewEmisData!$C:$C, $H255, NewEmisData!$D:$D, AJ$2), SUMIFS(NewEmisData!J:J, NewEmisData!$A:$A, "LDV", NewEmisData!$B:$B, $A255, NewEmisData!$C:$C, $H255, NewEmisData!$D:$D, AJ$2))</f>
        <v>#REF!</v>
      </c>
      <c r="AK255" s="335" t="e">
        <f>$I255*IF($G255="Pickup", SUMIFS(NewEmisData!K:K, NewEmisData!$A:$A, "Pickup", NewEmisData!$B:$B, $A255, NewEmisData!$C:$C, $H255, NewEmisData!$D:$D, AK$2), SUMIFS(NewEmisData!K:K, NewEmisData!$A:$A, "LDV", NewEmisData!$B:$B, $A255, NewEmisData!$C:$C, $H255, NewEmisData!$D:$D, AK$2))</f>
        <v>#REF!</v>
      </c>
      <c r="AL255" s="335" t="e">
        <f>$I255*IF($G255="Pickup", SUMIFS(NewEmisData!L:L, NewEmisData!$A:$A, "Pickup", NewEmisData!$B:$B, $A255, NewEmisData!$C:$C, $H255, NewEmisData!$D:$D, AL$2), SUMIFS(NewEmisData!L:L, NewEmisData!$A:$A, "LDV", NewEmisData!$B:$B, $A255, NewEmisData!$C:$C, $H255, NewEmisData!$D:$D, AL$2))</f>
        <v>#REF!</v>
      </c>
      <c r="AM255" s="335" t="e">
        <f>$I255*IF($G255="Pickup", SUMIFS(NewEmisData!M:M, NewEmisData!$A:$A, "Pickup", NewEmisData!$B:$B, $A255, NewEmisData!$C:$C, $H255, NewEmisData!$D:$D, AM$2), SUMIFS(NewEmisData!M:M, NewEmisData!$A:$A, "LDV", NewEmisData!$B:$B, $A255, NewEmisData!$C:$C, $H255, NewEmisData!$D:$D, AM$2))</f>
        <v>#REF!</v>
      </c>
      <c r="AN255" s="335">
        <v>8.721041711244389E-4</v>
      </c>
      <c r="AO255" s="335" t="e">
        <f>$I255*IF($G255="Pickup", SUMIFS(NewEmisData!E:E, NewEmisData!$A:$A, "Pickup", NewEmisData!$B:$B, $A255, NewEmisData!$C:$C, $H255, NewEmisData!$D:$D, AO$2), SUMIFS(NewEmisData!E:E, NewEmisData!$A:$A, "LDV", NewEmisData!$B:$B, $A255, NewEmisData!$C:$C, $H255, NewEmisData!$D:$D, AO$2))</f>
        <v>#REF!</v>
      </c>
      <c r="AP255" s="335" t="e">
        <f>$I255*IF($G255="Pickup", SUMIFS(NewEmisData!F:F, NewEmisData!$A:$A, "Pickup", NewEmisData!$B:$B, $A255, NewEmisData!$C:$C, $H255, NewEmisData!$D:$D, AP$2), SUMIFS(NewEmisData!F:F, NewEmisData!$A:$A, "LDV", NewEmisData!$B:$B, $A255, NewEmisData!$C:$C, $H255, NewEmisData!$D:$D, AP$2))</f>
        <v>#REF!</v>
      </c>
      <c r="AQ255" s="335" t="e">
        <f>$I255*IF($G255="Pickup", SUMIFS(NewEmisData!G:G, NewEmisData!$A:$A, "Pickup", NewEmisData!$B:$B, $A255, NewEmisData!$C:$C, $H255, NewEmisData!$D:$D, AQ$2), SUMIFS(NewEmisData!G:G, NewEmisData!$A:$A, "LDV", NewEmisData!$B:$B, $A255, NewEmisData!$C:$C, $H255, NewEmisData!$D:$D, AQ$2))</f>
        <v>#REF!</v>
      </c>
      <c r="AR255" s="335" t="e">
        <f>$I255*IF($G255="Pickup", SUMIFS(NewEmisData!H:H, NewEmisData!$A:$A, "Pickup", NewEmisData!$B:$B, $A255, NewEmisData!$C:$C, $H255, NewEmisData!$D:$D, AR$2), SUMIFS(NewEmisData!H:H, NewEmisData!$A:$A, "LDV", NewEmisData!$B:$B, $A255, NewEmisData!$C:$C, $H255, NewEmisData!$D:$D, AR$2))</f>
        <v>#REF!</v>
      </c>
      <c r="AS255" s="335" t="e">
        <f>$I255*IF($G255="Pickup", SUMIFS(NewEmisData!I:I, NewEmisData!$A:$A, "Pickup", NewEmisData!$B:$B, $A255, NewEmisData!$C:$C, $H255, NewEmisData!$D:$D, AS$2), SUMIFS(NewEmisData!I:I, NewEmisData!$A:$A, "LDV", NewEmisData!$B:$B, $A255, NewEmisData!$C:$C, $H255, NewEmisData!$D:$D, AS$2))</f>
        <v>#REF!</v>
      </c>
      <c r="AT255" s="335" t="e">
        <f>$I255*IF($G255="Pickup", SUMIFS(NewEmisData!J:J, NewEmisData!$A:$A, "Pickup", NewEmisData!$B:$B, $A255, NewEmisData!$C:$C, $H255, NewEmisData!$D:$D, AT$2), SUMIFS(NewEmisData!J:J, NewEmisData!$A:$A, "LDV", NewEmisData!$B:$B, $A255, NewEmisData!$C:$C, $H255, NewEmisData!$D:$D, AT$2))</f>
        <v>#REF!</v>
      </c>
      <c r="AU255" s="335" t="e">
        <f>$I255*IF($G255="Pickup", SUMIFS(NewEmisData!K:K, NewEmisData!$A:$A, "Pickup", NewEmisData!$B:$B, $A255, NewEmisData!$C:$C, $H255, NewEmisData!$D:$D, AU$2), SUMIFS(NewEmisData!K:K, NewEmisData!$A:$A, "LDV", NewEmisData!$B:$B, $A255, NewEmisData!$C:$C, $H255, NewEmisData!$D:$D, AU$2))</f>
        <v>#REF!</v>
      </c>
      <c r="AV255" s="335" t="e">
        <f>$I255*IF($G255="Pickup", SUMIFS(NewEmisData!L:L, NewEmisData!$A:$A, "Pickup", NewEmisData!$B:$B, $A255, NewEmisData!$C:$C, $H255, NewEmisData!$D:$D, AV$2), SUMIFS(NewEmisData!L:L, NewEmisData!$A:$A, "LDV", NewEmisData!$B:$B, $A255, NewEmisData!$C:$C, $H255, NewEmisData!$D:$D, AV$2))</f>
        <v>#REF!</v>
      </c>
      <c r="AW255" s="335" t="e">
        <f>$I255*IF($G255="Pickup", SUMIFS(NewEmisData!M:M, NewEmisData!$A:$A, "Pickup", NewEmisData!$B:$B, $A255, NewEmisData!$C:$C, $H255, NewEmisData!$D:$D, AW$2), SUMIFS(NewEmisData!M:M, NewEmisData!$A:$A, "LDV", NewEmisData!$B:$B, $A255, NewEmisData!$C:$C, $H255, NewEmisData!$D:$D, AW$2))</f>
        <v>#REF!</v>
      </c>
      <c r="AX255" s="335">
        <v>2.3814683166549375E-2</v>
      </c>
      <c r="AY255" s="335" t="e">
        <f>$I255*IF($G255="Pickup", SUMIFS(NewEmisData!E:E, NewEmisData!$A:$A, "Pickup", NewEmisData!$B:$B, $A255, NewEmisData!$C:$C, $H255, NewEmisData!$D:$D, AY$2), SUMIFS(NewEmisData!E:E, NewEmisData!$A:$A, "LDV", NewEmisData!$B:$B, $A255, NewEmisData!$C:$C, $H255, NewEmisData!$D:$D, AY$2))</f>
        <v>#REF!</v>
      </c>
      <c r="AZ255" s="335" t="e">
        <f>$I255*IF($G255="Pickup", SUMIFS(NewEmisData!F:F, NewEmisData!$A:$A, "Pickup", NewEmisData!$B:$B, $A255, NewEmisData!$C:$C, $H255, NewEmisData!$D:$D, AZ$2), SUMIFS(NewEmisData!F:F, NewEmisData!$A:$A, "LDV", NewEmisData!$B:$B, $A255, NewEmisData!$C:$C, $H255, NewEmisData!$D:$D, AZ$2))</f>
        <v>#REF!</v>
      </c>
      <c r="BA255" s="335" t="e">
        <f>$I255*IF($G255="Pickup", SUMIFS(NewEmisData!G:G, NewEmisData!$A:$A, "Pickup", NewEmisData!$B:$B, $A255, NewEmisData!$C:$C, $H255, NewEmisData!$D:$D, BA$2), SUMIFS(NewEmisData!G:G, NewEmisData!$A:$A, "LDV", NewEmisData!$B:$B, $A255, NewEmisData!$C:$C, $H255, NewEmisData!$D:$D, BA$2))</f>
        <v>#REF!</v>
      </c>
      <c r="BB255" s="335" t="e">
        <f>$I255*IF($G255="Pickup", SUMIFS(NewEmisData!H:H, NewEmisData!$A:$A, "Pickup", NewEmisData!$B:$B, $A255, NewEmisData!$C:$C, $H255, NewEmisData!$D:$D, BB$2), SUMIFS(NewEmisData!H:H, NewEmisData!$A:$A, "LDV", NewEmisData!$B:$B, $A255, NewEmisData!$C:$C, $H255, NewEmisData!$D:$D, BB$2))</f>
        <v>#REF!</v>
      </c>
      <c r="BC255" s="335" t="e">
        <f>$I255*IF($G255="Pickup", SUMIFS(NewEmisData!I:I, NewEmisData!$A:$A, "Pickup", NewEmisData!$B:$B, $A255, NewEmisData!$C:$C, $H255, NewEmisData!$D:$D, BC$2), SUMIFS(NewEmisData!I:I, NewEmisData!$A:$A, "LDV", NewEmisData!$B:$B, $A255, NewEmisData!$C:$C, $H255, NewEmisData!$D:$D, BC$2))</f>
        <v>#REF!</v>
      </c>
      <c r="BD255" s="335" t="e">
        <f>$I255*IF($G255="Pickup", SUMIFS(NewEmisData!J:J, NewEmisData!$A:$A, "Pickup", NewEmisData!$B:$B, $A255, NewEmisData!$C:$C, $H255, NewEmisData!$D:$D, BD$2), SUMIFS(NewEmisData!J:J, NewEmisData!$A:$A, "LDV", NewEmisData!$B:$B, $A255, NewEmisData!$C:$C, $H255, NewEmisData!$D:$D, BD$2))</f>
        <v>#REF!</v>
      </c>
      <c r="BE255" s="335" t="e">
        <f>$I255*IF($G255="Pickup", SUMIFS(NewEmisData!K:K, NewEmisData!$A:$A, "Pickup", NewEmisData!$B:$B, $A255, NewEmisData!$C:$C, $H255, NewEmisData!$D:$D, BE$2), SUMIFS(NewEmisData!K:K, NewEmisData!$A:$A, "LDV", NewEmisData!$B:$B, $A255, NewEmisData!$C:$C, $H255, NewEmisData!$D:$D, BE$2))</f>
        <v>#REF!</v>
      </c>
      <c r="BF255" s="335" t="e">
        <f>$I255*IF($G255="Pickup", SUMIFS(NewEmisData!L:L, NewEmisData!$A:$A, "Pickup", NewEmisData!$B:$B, $A255, NewEmisData!$C:$C, $H255, NewEmisData!$D:$D, BF$2), SUMIFS(NewEmisData!L:L, NewEmisData!$A:$A, "LDV", NewEmisData!$B:$B, $A255, NewEmisData!$C:$C, $H255, NewEmisData!$D:$D, BF$2))</f>
        <v>#REF!</v>
      </c>
      <c r="BG255" s="335" t="e">
        <f>$I255*IF($G255="Pickup", SUMIFS(NewEmisData!M:M, NewEmisData!$A:$A, "Pickup", NewEmisData!$B:$B, $A255, NewEmisData!$C:$C, $H255, NewEmisData!$D:$D, BG$2), SUMIFS(NewEmisData!M:M, NewEmisData!$A:$A, "LDV", NewEmisData!$B:$B, $A255, NewEmisData!$C:$C, $H255, NewEmisData!$D:$D, BG$2))</f>
        <v>#REF!</v>
      </c>
      <c r="BH255" s="335">
        <v>4.7394574957917972E-3</v>
      </c>
      <c r="BI255" s="335" t="e">
        <f>$I255*IF($G255="Pickup", SUMIFS(NewEmisData!E:E, NewEmisData!$A:$A, "Pickup", NewEmisData!$B:$B, $A255, NewEmisData!$C:$C, $H255, NewEmisData!$D:$D, BI$2), SUMIFS(NewEmisData!E:E, NewEmisData!$A:$A, "LDV", NewEmisData!$B:$B, $A255, NewEmisData!$C:$C, $H255, NewEmisData!$D:$D, BI$2))</f>
        <v>#REF!</v>
      </c>
      <c r="BJ255" s="335" t="e">
        <f>$I255*IF($G255="Pickup", SUMIFS(NewEmisData!F:F, NewEmisData!$A:$A, "Pickup", NewEmisData!$B:$B, $A255, NewEmisData!$C:$C, $H255, NewEmisData!$D:$D, BJ$2), SUMIFS(NewEmisData!F:F, NewEmisData!$A:$A, "LDV", NewEmisData!$B:$B, $A255, NewEmisData!$C:$C, $H255, NewEmisData!$D:$D, BJ$2))</f>
        <v>#REF!</v>
      </c>
      <c r="BK255" s="335" t="e">
        <f>$I255*IF($G255="Pickup", SUMIFS(NewEmisData!G:G, NewEmisData!$A:$A, "Pickup", NewEmisData!$B:$B, $A255, NewEmisData!$C:$C, $H255, NewEmisData!$D:$D, BK$2), SUMIFS(NewEmisData!G:G, NewEmisData!$A:$A, "LDV", NewEmisData!$B:$B, $A255, NewEmisData!$C:$C, $H255, NewEmisData!$D:$D, BK$2))</f>
        <v>#REF!</v>
      </c>
      <c r="BL255" s="335" t="e">
        <f>$I255*IF($G255="Pickup", SUMIFS(NewEmisData!H:H, NewEmisData!$A:$A, "Pickup", NewEmisData!$B:$B, $A255, NewEmisData!$C:$C, $H255, NewEmisData!$D:$D, BL$2), SUMIFS(NewEmisData!H:H, NewEmisData!$A:$A, "LDV", NewEmisData!$B:$B, $A255, NewEmisData!$C:$C, $H255, NewEmisData!$D:$D, BL$2))</f>
        <v>#REF!</v>
      </c>
      <c r="BM255" s="335" t="e">
        <f>$I255*IF($G255="Pickup", SUMIFS(NewEmisData!I:I, NewEmisData!$A:$A, "Pickup", NewEmisData!$B:$B, $A255, NewEmisData!$C:$C, $H255, NewEmisData!$D:$D, BM$2), SUMIFS(NewEmisData!I:I, NewEmisData!$A:$A, "LDV", NewEmisData!$B:$B, $A255, NewEmisData!$C:$C, $H255, NewEmisData!$D:$D, BM$2))</f>
        <v>#REF!</v>
      </c>
      <c r="BN255" s="335" t="e">
        <f>$I255*IF($G255="Pickup", SUMIFS(NewEmisData!J:J, NewEmisData!$A:$A, "Pickup", NewEmisData!$B:$B, $A255, NewEmisData!$C:$C, $H255, NewEmisData!$D:$D, BN$2), SUMIFS(NewEmisData!J:J, NewEmisData!$A:$A, "LDV", NewEmisData!$B:$B, $A255, NewEmisData!$C:$C, $H255, NewEmisData!$D:$D, BN$2))</f>
        <v>#REF!</v>
      </c>
      <c r="BO255" s="335" t="e">
        <f>$I255*IF($G255="Pickup", SUMIFS(NewEmisData!K:K, NewEmisData!$A:$A, "Pickup", NewEmisData!$B:$B, $A255, NewEmisData!$C:$C, $H255, NewEmisData!$D:$D, BO$2), SUMIFS(NewEmisData!K:K, NewEmisData!$A:$A, "LDV", NewEmisData!$B:$B, $A255, NewEmisData!$C:$C, $H255, NewEmisData!$D:$D, BO$2))</f>
        <v>#REF!</v>
      </c>
      <c r="BP255" s="335" t="e">
        <f>$I255*IF($G255="Pickup", SUMIFS(NewEmisData!L:L, NewEmisData!$A:$A, "Pickup", NewEmisData!$B:$B, $A255, NewEmisData!$C:$C, $H255, NewEmisData!$D:$D, BP$2), SUMIFS(NewEmisData!L:L, NewEmisData!$A:$A, "LDV", NewEmisData!$B:$B, $A255, NewEmisData!$C:$C, $H255, NewEmisData!$D:$D, BP$2))</f>
        <v>#REF!</v>
      </c>
      <c r="BQ255" s="335" t="e">
        <f>$I255*IF($G255="Pickup", SUMIFS(NewEmisData!M:M, NewEmisData!$A:$A, "Pickup", NewEmisData!$B:$B, $A255, NewEmisData!$C:$C, $H255, NewEmisData!$D:$D, BQ$2), SUMIFS(NewEmisData!M:M, NewEmisData!$A:$A, "LDV", NewEmisData!$B:$B, $A255, NewEmisData!$C:$C, $H255, NewEmisData!$D:$D, BQ$2))</f>
        <v>#REF!</v>
      </c>
      <c r="BR255" s="335">
        <v>0.82941469149152458</v>
      </c>
      <c r="BS255" s="335" t="e">
        <f>$I255*IF($G255="Pickup", SUMIFS(NewEmisData!E:E, NewEmisData!$A:$A, "Pickup", NewEmisData!$B:$B, $A255, NewEmisData!$C:$C, $H255, NewEmisData!$D:$D, BS$2), SUMIFS(NewEmisData!E:E, NewEmisData!$A:$A, "LDV", NewEmisData!$B:$B, $A255, NewEmisData!$C:$C, $H255, NewEmisData!$D:$D, BS$2))</f>
        <v>#REF!</v>
      </c>
      <c r="BT255" s="335" t="e">
        <f>$I255*IF($G255="Pickup", SUMIFS(NewEmisData!F:F, NewEmisData!$A:$A, "Pickup", NewEmisData!$B:$B, $A255, NewEmisData!$C:$C, $H255, NewEmisData!$D:$D, BT$2), SUMIFS(NewEmisData!F:F, NewEmisData!$A:$A, "LDV", NewEmisData!$B:$B, $A255, NewEmisData!$C:$C, $H255, NewEmisData!$D:$D, BT$2))</f>
        <v>#REF!</v>
      </c>
      <c r="BU255" s="335" t="e">
        <f>$I255*IF($G255="Pickup", SUMIFS(NewEmisData!G:G, NewEmisData!$A:$A, "Pickup", NewEmisData!$B:$B, $A255, NewEmisData!$C:$C, $H255, NewEmisData!$D:$D, BU$2), SUMIFS(NewEmisData!G:G, NewEmisData!$A:$A, "LDV", NewEmisData!$B:$B, $A255, NewEmisData!$C:$C, $H255, NewEmisData!$D:$D, BU$2))</f>
        <v>#REF!</v>
      </c>
      <c r="BV255" s="335" t="e">
        <f>$I255*IF($G255="Pickup", SUMIFS(NewEmisData!H:H, NewEmisData!$A:$A, "Pickup", NewEmisData!$B:$B, $A255, NewEmisData!$C:$C, $H255, NewEmisData!$D:$D, BV$2), SUMIFS(NewEmisData!H:H, NewEmisData!$A:$A, "LDV", NewEmisData!$B:$B, $A255, NewEmisData!$C:$C, $H255, NewEmisData!$D:$D, BV$2))</f>
        <v>#REF!</v>
      </c>
      <c r="BW255" s="335" t="e">
        <f>$I255*IF($G255="Pickup", SUMIFS(NewEmisData!I:I, NewEmisData!$A:$A, "Pickup", NewEmisData!$B:$B, $A255, NewEmisData!$C:$C, $H255, NewEmisData!$D:$D, BW$2), SUMIFS(NewEmisData!I:I, NewEmisData!$A:$A, "LDV", NewEmisData!$B:$B, $A255, NewEmisData!$C:$C, $H255, NewEmisData!$D:$D, BW$2))</f>
        <v>#REF!</v>
      </c>
      <c r="BX255" s="335" t="e">
        <f>$I255*IF($G255="Pickup", SUMIFS(NewEmisData!J:J, NewEmisData!$A:$A, "Pickup", NewEmisData!$B:$B, $A255, NewEmisData!$C:$C, $H255, NewEmisData!$D:$D, BX$2), SUMIFS(NewEmisData!J:J, NewEmisData!$A:$A, "LDV", NewEmisData!$B:$B, $A255, NewEmisData!$C:$C, $H255, NewEmisData!$D:$D, BX$2))</f>
        <v>#REF!</v>
      </c>
      <c r="BY255" s="335" t="e">
        <f>$I255*IF($G255="Pickup", SUMIFS(NewEmisData!K:K, NewEmisData!$A:$A, "Pickup", NewEmisData!$B:$B, $A255, NewEmisData!$C:$C, $H255, NewEmisData!$D:$D, BY$2), SUMIFS(NewEmisData!K:K, NewEmisData!$A:$A, "LDV", NewEmisData!$B:$B, $A255, NewEmisData!$C:$C, $H255, NewEmisData!$D:$D, BY$2))</f>
        <v>#REF!</v>
      </c>
      <c r="BZ255" s="335" t="e">
        <f>$I255*IF($G255="Pickup", SUMIFS(NewEmisData!L:L, NewEmisData!$A:$A, "Pickup", NewEmisData!$B:$B, $A255, NewEmisData!$C:$C, $H255, NewEmisData!$D:$D, BZ$2), SUMIFS(NewEmisData!L:L, NewEmisData!$A:$A, "LDV", NewEmisData!$B:$B, $A255, NewEmisData!$C:$C, $H255, NewEmisData!$D:$D, BZ$2))</f>
        <v>#REF!</v>
      </c>
      <c r="CA255" s="335" t="e">
        <f>$I255*IF($G255="Pickup", SUMIFS(NewEmisData!M:M, NewEmisData!$A:$A, "Pickup", NewEmisData!$B:$B, $A255, NewEmisData!$C:$C, $H255, NewEmisData!$D:$D, CA$2), SUMIFS(NewEmisData!M:M, NewEmisData!$A:$A, "LDV", NewEmisData!$B:$B, $A255, NewEmisData!$C:$C, $H255, NewEmisData!$D:$D, CA$2))</f>
        <v>#REF!</v>
      </c>
      <c r="CB255" s="335">
        <v>5.2865609411460256E-2</v>
      </c>
      <c r="CC255" s="335" t="e">
        <f>$I255*IF($G255="Pickup", SUMIFS(NewEmisData!E:E, NewEmisData!$A:$A, "Pickup", NewEmisData!$B:$B, $A255, NewEmisData!$C:$C, $H255, NewEmisData!$D:$D, CC$2), SUMIFS(NewEmisData!E:E, NewEmisData!$A:$A, "LDV", NewEmisData!$B:$B, $A255, NewEmisData!$C:$C, $H255, NewEmisData!$D:$D, CC$2))</f>
        <v>#REF!</v>
      </c>
      <c r="CD255" s="335" t="e">
        <f>$I255*IF($G255="Pickup", SUMIFS(NewEmisData!F:F, NewEmisData!$A:$A, "Pickup", NewEmisData!$B:$B, $A255, NewEmisData!$C:$C, $H255, NewEmisData!$D:$D, CD$2), SUMIFS(NewEmisData!F:F, NewEmisData!$A:$A, "LDV", NewEmisData!$B:$B, $A255, NewEmisData!$C:$C, $H255, NewEmisData!$D:$D, CD$2))</f>
        <v>#REF!</v>
      </c>
      <c r="CE255" s="335" t="e">
        <f>$I255*IF($G255="Pickup", SUMIFS(NewEmisData!G:G, NewEmisData!$A:$A, "Pickup", NewEmisData!$B:$B, $A255, NewEmisData!$C:$C, $H255, NewEmisData!$D:$D, CE$2), SUMIFS(NewEmisData!G:G, NewEmisData!$A:$A, "LDV", NewEmisData!$B:$B, $A255, NewEmisData!$C:$C, $H255, NewEmisData!$D:$D, CE$2))</f>
        <v>#REF!</v>
      </c>
      <c r="CF255" s="335" t="e">
        <f>$I255*IF($G255="Pickup", SUMIFS(NewEmisData!H:H, NewEmisData!$A:$A, "Pickup", NewEmisData!$B:$B, $A255, NewEmisData!$C:$C, $H255, NewEmisData!$D:$D, CF$2), SUMIFS(NewEmisData!H:H, NewEmisData!$A:$A, "LDV", NewEmisData!$B:$B, $A255, NewEmisData!$C:$C, $H255, NewEmisData!$D:$D, CF$2))</f>
        <v>#REF!</v>
      </c>
      <c r="CG255" s="335" t="e">
        <f>$I255*IF($G255="Pickup", SUMIFS(NewEmisData!I:I, NewEmisData!$A:$A, "Pickup", NewEmisData!$B:$B, $A255, NewEmisData!$C:$C, $H255, NewEmisData!$D:$D, CG$2), SUMIFS(NewEmisData!I:I, NewEmisData!$A:$A, "LDV", NewEmisData!$B:$B, $A255, NewEmisData!$C:$C, $H255, NewEmisData!$D:$D, CG$2))</f>
        <v>#REF!</v>
      </c>
      <c r="CH255" s="335" t="e">
        <f>$I255*IF($G255="Pickup", SUMIFS(NewEmisData!J:J, NewEmisData!$A:$A, "Pickup", NewEmisData!$B:$B, $A255, NewEmisData!$C:$C, $H255, NewEmisData!$D:$D, CH$2), SUMIFS(NewEmisData!J:J, NewEmisData!$A:$A, "LDV", NewEmisData!$B:$B, $A255, NewEmisData!$C:$C, $H255, NewEmisData!$D:$D, CH$2))</f>
        <v>#REF!</v>
      </c>
      <c r="CI255" s="335" t="e">
        <f>$I255*IF($G255="Pickup", SUMIFS(NewEmisData!K:K, NewEmisData!$A:$A, "Pickup", NewEmisData!$B:$B, $A255, NewEmisData!$C:$C, $H255, NewEmisData!$D:$D, CI$2), SUMIFS(NewEmisData!K:K, NewEmisData!$A:$A, "LDV", NewEmisData!$B:$B, $A255, NewEmisData!$C:$C, $H255, NewEmisData!$D:$D, CI$2))</f>
        <v>#REF!</v>
      </c>
      <c r="CJ255" s="335" t="e">
        <f>$I255*IF($G255="Pickup", SUMIFS(NewEmisData!L:L, NewEmisData!$A:$A, "Pickup", NewEmisData!$B:$B, $A255, NewEmisData!$C:$C, $H255, NewEmisData!$D:$D, CJ$2), SUMIFS(NewEmisData!L:L, NewEmisData!$A:$A, "LDV", NewEmisData!$B:$B, $A255, NewEmisData!$C:$C, $H255, NewEmisData!$D:$D, CJ$2))</f>
        <v>#REF!</v>
      </c>
      <c r="CK255" s="335" t="e">
        <f>$I255*IF($G255="Pickup", SUMIFS(NewEmisData!M:M, NewEmisData!$A:$A, "Pickup", NewEmisData!$B:$B, $A255, NewEmisData!$C:$C, $H255, NewEmisData!$D:$D, CK$2), SUMIFS(NewEmisData!M:M, NewEmisData!$A:$A, "LDV", NewEmisData!$B:$B, $A255, NewEmisData!$C:$C, $H255, NewEmisData!$D:$D, CK$2))</f>
        <v>#REF!</v>
      </c>
      <c r="CL255" s="335">
        <v>1.1440535322699103E-2</v>
      </c>
      <c r="CM255" s="335" t="e">
        <f>$I255*IF($G255="Pickup", SUMIFS(NewEmisData!E:E, NewEmisData!$A:$A, "Pickup", NewEmisData!$B:$B, $A255, NewEmisData!$C:$C, $H255, NewEmisData!$D:$D, CM$2), SUMIFS(NewEmisData!E:E, NewEmisData!$A:$A, "LDV", NewEmisData!$B:$B, $A255, NewEmisData!$C:$C, $H255, NewEmisData!$D:$D, CM$2))</f>
        <v>#REF!</v>
      </c>
      <c r="CN255" s="335" t="e">
        <f>$I255*IF($G255="Pickup", SUMIFS(NewEmisData!F:F, NewEmisData!$A:$A, "Pickup", NewEmisData!$B:$B, $A255, NewEmisData!$C:$C, $H255, NewEmisData!$D:$D, CN$2), SUMIFS(NewEmisData!F:F, NewEmisData!$A:$A, "LDV", NewEmisData!$B:$B, $A255, NewEmisData!$C:$C, $H255, NewEmisData!$D:$D, CN$2))</f>
        <v>#REF!</v>
      </c>
      <c r="CO255" s="335" t="e">
        <f>$I255*IF($G255="Pickup", SUMIFS(NewEmisData!G:G, NewEmisData!$A:$A, "Pickup", NewEmisData!$B:$B, $A255, NewEmisData!$C:$C, $H255, NewEmisData!$D:$D, CO$2), SUMIFS(NewEmisData!G:G, NewEmisData!$A:$A, "LDV", NewEmisData!$B:$B, $A255, NewEmisData!$C:$C, $H255, NewEmisData!$D:$D, CO$2))</f>
        <v>#REF!</v>
      </c>
      <c r="CP255" s="335" t="e">
        <f>$I255*IF($G255="Pickup", SUMIFS(NewEmisData!H:H, NewEmisData!$A:$A, "Pickup", NewEmisData!$B:$B, $A255, NewEmisData!$C:$C, $H255, NewEmisData!$D:$D, CP$2), SUMIFS(NewEmisData!H:H, NewEmisData!$A:$A, "LDV", NewEmisData!$B:$B, $A255, NewEmisData!$C:$C, $H255, NewEmisData!$D:$D, CP$2))</f>
        <v>#REF!</v>
      </c>
      <c r="CQ255" s="335" t="e">
        <f>$I255*IF($G255="Pickup", SUMIFS(NewEmisData!I:I, NewEmisData!$A:$A, "Pickup", NewEmisData!$B:$B, $A255, NewEmisData!$C:$C, $H255, NewEmisData!$D:$D, CQ$2), SUMIFS(NewEmisData!I:I, NewEmisData!$A:$A, "LDV", NewEmisData!$B:$B, $A255, NewEmisData!$C:$C, $H255, NewEmisData!$D:$D, CQ$2))</f>
        <v>#REF!</v>
      </c>
      <c r="CR255" s="335" t="e">
        <f>$I255*IF($G255="Pickup", SUMIFS(NewEmisData!J:J, NewEmisData!$A:$A, "Pickup", NewEmisData!$B:$B, $A255, NewEmisData!$C:$C, $H255, NewEmisData!$D:$D, CR$2), SUMIFS(NewEmisData!J:J, NewEmisData!$A:$A, "LDV", NewEmisData!$B:$B, $A255, NewEmisData!$C:$C, $H255, NewEmisData!$D:$D, CR$2))</f>
        <v>#REF!</v>
      </c>
      <c r="CS255" s="335" t="e">
        <f>$I255*IF($G255="Pickup", SUMIFS(NewEmisData!K:K, NewEmisData!$A:$A, "Pickup", NewEmisData!$B:$B, $A255, NewEmisData!$C:$C, $H255, NewEmisData!$D:$D, CS$2), SUMIFS(NewEmisData!K:K, NewEmisData!$A:$A, "LDV", NewEmisData!$B:$B, $A255, NewEmisData!$C:$C, $H255, NewEmisData!$D:$D, CS$2))</f>
        <v>#REF!</v>
      </c>
      <c r="CT255" s="335" t="e">
        <f>$I255*IF($G255="Pickup", SUMIFS(NewEmisData!L:L, NewEmisData!$A:$A, "Pickup", NewEmisData!$B:$B, $A255, NewEmisData!$C:$C, $H255, NewEmisData!$D:$D, CT$2), SUMIFS(NewEmisData!L:L, NewEmisData!$A:$A, "LDV", NewEmisData!$B:$B, $A255, NewEmisData!$C:$C, $H255, NewEmisData!$D:$D, CT$2))</f>
        <v>#REF!</v>
      </c>
      <c r="CU255" s="335" t="e">
        <f>$I255*IF($G255="Pickup", SUMIFS(NewEmisData!M:M, NewEmisData!$A:$A, "Pickup", NewEmisData!$B:$B, $A255, NewEmisData!$C:$C, $H255, NewEmisData!$D:$D, CU$2), SUMIFS(NewEmisData!M:M, NewEmisData!$A:$A, "LDV", NewEmisData!$B:$B, $A255, NewEmisData!$C:$C, $H255, NewEmisData!$D:$D, CU$2))</f>
        <v>#REF!</v>
      </c>
      <c r="CV255" s="335">
        <v>3.4867004504617778E-3</v>
      </c>
      <c r="CW255" s="335">
        <v>2.0249052327630532E-3</v>
      </c>
      <c r="CX255" s="335">
        <v>1.2515175419379996E-3</v>
      </c>
      <c r="CY255" s="335">
        <v>1.0575607201709759E-3</v>
      </c>
      <c r="CZ255" s="335">
        <v>8.7449898437846874E-4</v>
      </c>
      <c r="DA255" s="335">
        <v>6.702434983476605E-4</v>
      </c>
      <c r="DB255" s="335">
        <v>5.2768845581713188E-4</v>
      </c>
      <c r="DC255" s="335">
        <v>5.0661137800280724E-4</v>
      </c>
      <c r="DD255" s="335">
        <v>5.0015797705022446E-4</v>
      </c>
      <c r="DE255" s="335">
        <v>4.9930391000349583E-4</v>
      </c>
      <c r="DF255" s="335">
        <v>4.9930391000349583E-4</v>
      </c>
      <c r="DG255" s="335" t="e">
        <f>$I255*IF($G255="Pickup", SUMIFS(NewEmisData!E:E, NewEmisData!$A:$A, "Pickup", NewEmisData!$B:$B, $A255, NewEmisData!$C:$C, $H255, NewEmisData!$D:$D, DG$2), SUMIFS(NewEmisData!E:E, NewEmisData!$A:$A, "LDV", NewEmisData!$B:$B, $A255, NewEmisData!$C:$C, $H255, NewEmisData!$D:$D, DG$2))</f>
        <v>#REF!</v>
      </c>
      <c r="DH255" s="335" t="e">
        <f>$I255*IF($G255="Pickup", SUMIFS(NewEmisData!F:F, NewEmisData!$A:$A, "Pickup", NewEmisData!$B:$B, $A255, NewEmisData!$C:$C, $H255, NewEmisData!$D:$D, DH$2), SUMIFS(NewEmisData!F:F, NewEmisData!$A:$A, "LDV", NewEmisData!$B:$B, $A255, NewEmisData!$C:$C, $H255, NewEmisData!$D:$D, DH$2))</f>
        <v>#REF!</v>
      </c>
      <c r="DI255" s="335" t="e">
        <f>$I255*IF($G255="Pickup", SUMIFS(NewEmisData!G:G, NewEmisData!$A:$A, "Pickup", NewEmisData!$B:$B, $A255, NewEmisData!$C:$C, $H255, NewEmisData!$D:$D, DI$2), SUMIFS(NewEmisData!G:G, NewEmisData!$A:$A, "LDV", NewEmisData!$B:$B, $A255, NewEmisData!$C:$C, $H255, NewEmisData!$D:$D, DI$2))</f>
        <v>#REF!</v>
      </c>
      <c r="DJ255" s="335" t="e">
        <f>$I255*IF($G255="Pickup", SUMIFS(NewEmisData!H:H, NewEmisData!$A:$A, "Pickup", NewEmisData!$B:$B, $A255, NewEmisData!$C:$C, $H255, NewEmisData!$D:$D, DJ$2), SUMIFS(NewEmisData!H:H, NewEmisData!$A:$A, "LDV", NewEmisData!$B:$B, $A255, NewEmisData!$C:$C, $H255, NewEmisData!$D:$D, DJ$2))</f>
        <v>#REF!</v>
      </c>
      <c r="DK255" s="335" t="e">
        <f>$I255*IF($G255="Pickup", SUMIFS(NewEmisData!I:I, NewEmisData!$A:$A, "Pickup", NewEmisData!$B:$B, $A255, NewEmisData!$C:$C, $H255, NewEmisData!$D:$D, DK$2), SUMIFS(NewEmisData!I:I, NewEmisData!$A:$A, "LDV", NewEmisData!$B:$B, $A255, NewEmisData!$C:$C, $H255, NewEmisData!$D:$D, DK$2))</f>
        <v>#REF!</v>
      </c>
      <c r="DL255" s="335" t="e">
        <f>$I255*IF($G255="Pickup", SUMIFS(NewEmisData!J:J, NewEmisData!$A:$A, "Pickup", NewEmisData!$B:$B, $A255, NewEmisData!$C:$C, $H255, NewEmisData!$D:$D, DL$2), SUMIFS(NewEmisData!J:J, NewEmisData!$A:$A, "LDV", NewEmisData!$B:$B, $A255, NewEmisData!$C:$C, $H255, NewEmisData!$D:$D, DL$2))</f>
        <v>#REF!</v>
      </c>
      <c r="DM255" s="335" t="e">
        <f>$I255*IF($G255="Pickup", SUMIFS(NewEmisData!K:K, NewEmisData!$A:$A, "Pickup", NewEmisData!$B:$B, $A255, NewEmisData!$C:$C, $H255, NewEmisData!$D:$D, DM$2), SUMIFS(NewEmisData!K:K, NewEmisData!$A:$A, "LDV", NewEmisData!$B:$B, $A255, NewEmisData!$C:$C, $H255, NewEmisData!$D:$D, DM$2))</f>
        <v>#REF!</v>
      </c>
      <c r="DN255" s="335" t="e">
        <f>$I255*IF($G255="Pickup", SUMIFS(NewEmisData!L:L, NewEmisData!$A:$A, "Pickup", NewEmisData!$B:$B, $A255, NewEmisData!$C:$C, $H255, NewEmisData!$D:$D, DN$2), SUMIFS(NewEmisData!L:L, NewEmisData!$A:$A, "LDV", NewEmisData!$B:$B, $A255, NewEmisData!$C:$C, $H255, NewEmisData!$D:$D, DN$2))</f>
        <v>#REF!</v>
      </c>
      <c r="DO255" s="335" t="e">
        <f>$I255*IF($G255="Pickup", SUMIFS(NewEmisData!M:M, NewEmisData!$A:$A, "Pickup", NewEmisData!$B:$B, $A255, NewEmisData!$C:$C, $H255, NewEmisData!$D:$D, DO$2), SUMIFS(NewEmisData!M:M, NewEmisData!$A:$A, "LDV", NewEmisData!$B:$B, $A255, NewEmisData!$C:$C, $H255, NewEmisData!$D:$D, DO$2))</f>
        <v>#REF!</v>
      </c>
      <c r="DP255" s="335">
        <v>1.011564885515141E-3</v>
      </c>
      <c r="DQ255" s="335" t="e">
        <f>$I255*IF($G255="Pickup", SUMIFS(NewEmisData!E:E, NewEmisData!$A:$A, "Pickup", NewEmisData!$B:$B, $A255, NewEmisData!$C:$C, $H255, NewEmisData!$D:$D, DQ$2), SUMIFS(NewEmisData!E:E, NewEmisData!$A:$A, "LDV", NewEmisData!$B:$B, $A255, NewEmisData!$C:$C, $H255, NewEmisData!$D:$D, DQ$2))</f>
        <v>#REF!</v>
      </c>
      <c r="DR255" s="335" t="e">
        <f>$I255*IF($G255="Pickup", SUMIFS(NewEmisData!F:F, NewEmisData!$A:$A, "Pickup", NewEmisData!$B:$B, $A255, NewEmisData!$C:$C, $H255, NewEmisData!$D:$D, DR$2), SUMIFS(NewEmisData!F:F, NewEmisData!$A:$A, "LDV", NewEmisData!$B:$B, $A255, NewEmisData!$C:$C, $H255, NewEmisData!$D:$D, DR$2))</f>
        <v>#REF!</v>
      </c>
      <c r="DS255" s="335" t="e">
        <f>$I255*IF($G255="Pickup", SUMIFS(NewEmisData!G:G, NewEmisData!$A:$A, "Pickup", NewEmisData!$B:$B, $A255, NewEmisData!$C:$C, $H255, NewEmisData!$D:$D, DS$2), SUMIFS(NewEmisData!G:G, NewEmisData!$A:$A, "LDV", NewEmisData!$B:$B, $A255, NewEmisData!$C:$C, $H255, NewEmisData!$D:$D, DS$2))</f>
        <v>#REF!</v>
      </c>
      <c r="DT255" s="335" t="e">
        <f>$I255*IF($G255="Pickup", SUMIFS(NewEmisData!H:H, NewEmisData!$A:$A, "Pickup", NewEmisData!$B:$B, $A255, NewEmisData!$C:$C, $H255, NewEmisData!$D:$D, DT$2), SUMIFS(NewEmisData!H:H, NewEmisData!$A:$A, "LDV", NewEmisData!$B:$B, $A255, NewEmisData!$C:$C, $H255, NewEmisData!$D:$D, DT$2))</f>
        <v>#REF!</v>
      </c>
      <c r="DU255" s="335" t="e">
        <f>$I255*IF($G255="Pickup", SUMIFS(NewEmisData!I:I, NewEmisData!$A:$A, "Pickup", NewEmisData!$B:$B, $A255, NewEmisData!$C:$C, $H255, NewEmisData!$D:$D, DU$2), SUMIFS(NewEmisData!I:I, NewEmisData!$A:$A, "LDV", NewEmisData!$B:$B, $A255, NewEmisData!$C:$C, $H255, NewEmisData!$D:$D, DU$2))</f>
        <v>#REF!</v>
      </c>
      <c r="DV255" s="335" t="e">
        <f>$I255*IF($G255="Pickup", SUMIFS(NewEmisData!J:J, NewEmisData!$A:$A, "Pickup", NewEmisData!$B:$B, $A255, NewEmisData!$C:$C, $H255, NewEmisData!$D:$D, DV$2), SUMIFS(NewEmisData!J:J, NewEmisData!$A:$A, "LDV", NewEmisData!$B:$B, $A255, NewEmisData!$C:$C, $H255, NewEmisData!$D:$D, DV$2))</f>
        <v>#REF!</v>
      </c>
      <c r="DW255" s="335" t="e">
        <f>$I255*IF($G255="Pickup", SUMIFS(NewEmisData!K:K, NewEmisData!$A:$A, "Pickup", NewEmisData!$B:$B, $A255, NewEmisData!$C:$C, $H255, NewEmisData!$D:$D, DW$2), SUMIFS(NewEmisData!K:K, NewEmisData!$A:$A, "LDV", NewEmisData!$B:$B, $A255, NewEmisData!$C:$C, $H255, NewEmisData!$D:$D, DW$2))</f>
        <v>#REF!</v>
      </c>
      <c r="DX255" s="335" t="e">
        <f>$I255*IF($G255="Pickup", SUMIFS(NewEmisData!L:L, NewEmisData!$A:$A, "Pickup", NewEmisData!$B:$B, $A255, NewEmisData!$C:$C, $H255, NewEmisData!$D:$D, DX$2), SUMIFS(NewEmisData!L:L, NewEmisData!$A:$A, "LDV", NewEmisData!$B:$B, $A255, NewEmisData!$C:$C, $H255, NewEmisData!$D:$D, DX$2))</f>
        <v>#REF!</v>
      </c>
      <c r="DY255" s="335" t="e">
        <f>$I255*IF($G255="Pickup", SUMIFS(NewEmisData!M:M, NewEmisData!$A:$A, "Pickup", NewEmisData!$B:$B, $A255, NewEmisData!$C:$C, $H255, NewEmisData!$D:$D, DY$2), SUMIFS(NewEmisData!M:M, NewEmisData!$A:$A, "LDV", NewEmisData!$B:$B, $A255, NewEmisData!$C:$C, $H255, NewEmisData!$D:$D, DY$2))</f>
        <v>#REF!</v>
      </c>
      <c r="DZ255" s="335">
        <v>2.7972448214542505E-3</v>
      </c>
      <c r="EA255" s="335" t="e">
        <f t="shared" si="350"/>
        <v>#REF!</v>
      </c>
      <c r="EB255" s="335" t="e">
        <f t="shared" si="351"/>
        <v>#REF!</v>
      </c>
      <c r="EC255" s="335" t="e">
        <f t="shared" si="352"/>
        <v>#REF!</v>
      </c>
      <c r="ED255" s="335" t="e">
        <f t="shared" si="353"/>
        <v>#REF!</v>
      </c>
      <c r="EE255" s="335" t="e">
        <f t="shared" si="354"/>
        <v>#REF!</v>
      </c>
      <c r="EF255" s="335" t="e">
        <f t="shared" si="355"/>
        <v>#REF!</v>
      </c>
      <c r="EG255" s="335" t="e">
        <f t="shared" si="356"/>
        <v>#REF!</v>
      </c>
      <c r="EH255" s="335" t="e">
        <f t="shared" si="357"/>
        <v>#REF!</v>
      </c>
      <c r="EI255" s="335" t="e">
        <f t="shared" si="358"/>
        <v>#REF!</v>
      </c>
      <c r="EJ255" s="335">
        <f t="shared" si="359"/>
        <v>0.13836109032518704</v>
      </c>
      <c r="EK255" s="335" t="e">
        <f t="shared" si="360"/>
        <v>#REF!</v>
      </c>
      <c r="EL255" s="335" t="e">
        <f t="shared" si="361"/>
        <v>#REF!</v>
      </c>
      <c r="EM255" s="335" t="e">
        <f t="shared" si="362"/>
        <v>#REF!</v>
      </c>
      <c r="EN255" s="335" t="e">
        <f t="shared" si="363"/>
        <v>#REF!</v>
      </c>
      <c r="EO255" s="335" t="e">
        <f t="shared" si="364"/>
        <v>#REF!</v>
      </c>
      <c r="EP255" s="335" t="e">
        <f t="shared" si="365"/>
        <v>#REF!</v>
      </c>
      <c r="EQ255" s="335" t="e">
        <f t="shared" si="366"/>
        <v>#REF!</v>
      </c>
      <c r="ER255" s="335" t="e">
        <f t="shared" si="367"/>
        <v>#REF!</v>
      </c>
      <c r="ES255" s="335" t="e">
        <f t="shared" si="368"/>
        <v>#REF!</v>
      </c>
      <c r="ET255" s="335">
        <f t="shared" si="369"/>
        <v>3.0994232344238398E-2</v>
      </c>
      <c r="EU255" s="335" t="e">
        <f t="shared" si="370"/>
        <v>#REF!</v>
      </c>
      <c r="EV255" s="335" t="e">
        <f t="shared" si="371"/>
        <v>#REF!</v>
      </c>
      <c r="EW255" s="335" t="e">
        <f t="shared" si="372"/>
        <v>#REF!</v>
      </c>
      <c r="EX255" s="335" t="e">
        <f t="shared" si="373"/>
        <v>#REF!</v>
      </c>
      <c r="EY255" s="335" t="e">
        <f t="shared" si="374"/>
        <v>#REF!</v>
      </c>
      <c r="EZ255" s="335" t="e">
        <f t="shared" si="375"/>
        <v>#REF!</v>
      </c>
      <c r="FA255" s="335" t="e">
        <f t="shared" si="376"/>
        <v>#REF!</v>
      </c>
      <c r="FB255" s="335" t="e">
        <f t="shared" si="377"/>
        <v>#REF!</v>
      </c>
      <c r="FC255" s="335" t="e">
        <f t="shared" si="378"/>
        <v>#REF!</v>
      </c>
      <c r="FD255" s="335">
        <f t="shared" si="379"/>
        <v>8.721041711244389E-4</v>
      </c>
      <c r="FE255" s="335" t="e">
        <f t="shared" si="380"/>
        <v>#REF!</v>
      </c>
      <c r="FF255" s="335" t="e">
        <f t="shared" si="381"/>
        <v>#REF!</v>
      </c>
      <c r="FG255" s="335" t="e">
        <f t="shared" si="382"/>
        <v>#REF!</v>
      </c>
      <c r="FH255" s="335" t="e">
        <f t="shared" si="383"/>
        <v>#REF!</v>
      </c>
      <c r="FI255" s="335" t="e">
        <f t="shared" si="384"/>
        <v>#REF!</v>
      </c>
      <c r="FJ255" s="335" t="e">
        <f t="shared" si="385"/>
        <v>#REF!</v>
      </c>
      <c r="FK255" s="335" t="e">
        <f t="shared" si="386"/>
        <v>#REF!</v>
      </c>
      <c r="FL255" s="335" t="e">
        <f t="shared" si="387"/>
        <v>#REF!</v>
      </c>
      <c r="FM255" s="335" t="e">
        <f t="shared" si="388"/>
        <v>#REF!</v>
      </c>
      <c r="FN255" s="335">
        <f t="shared" si="389"/>
        <v>2.3814683166549375E-2</v>
      </c>
      <c r="FO255" s="335" t="e">
        <f t="shared" si="390"/>
        <v>#REF!</v>
      </c>
      <c r="FP255" s="335" t="e">
        <f t="shared" si="391"/>
        <v>#REF!</v>
      </c>
      <c r="FQ255" s="335" t="e">
        <f t="shared" si="392"/>
        <v>#REF!</v>
      </c>
      <c r="FR255" s="335" t="e">
        <f t="shared" si="393"/>
        <v>#REF!</v>
      </c>
      <c r="FS255" s="335" t="e">
        <f t="shared" si="394"/>
        <v>#REF!</v>
      </c>
      <c r="FT255" s="335" t="e">
        <f t="shared" si="395"/>
        <v>#REF!</v>
      </c>
      <c r="FU255" s="335" t="e">
        <f t="shared" si="396"/>
        <v>#REF!</v>
      </c>
      <c r="FV255" s="335" t="e">
        <f t="shared" si="397"/>
        <v>#REF!</v>
      </c>
      <c r="FW255" s="335" t="e">
        <f t="shared" si="398"/>
        <v>#REF!</v>
      </c>
      <c r="FX255" s="335">
        <f t="shared" si="399"/>
        <v>4.7394574957917972E-3</v>
      </c>
    </row>
    <row r="256" spans="1:180" x14ac:dyDescent="0.2">
      <c r="A256" s="305" t="str">
        <f>_xlfn.CONCAT(IF(LEFT(TRIM(A255),1)="*", "*R", "R"), 1+RIGHT(TRIM(A255),1))</f>
        <v>R3</v>
      </c>
      <c r="B256" s="305" t="str">
        <f t="shared" ref="B256:B259" si="451">B255</f>
        <v>TLVGPHEV10</v>
      </c>
      <c r="C256" s="305" t="str">
        <f t="shared" ref="C256:C259" si="452">C255</f>
        <v>TL.GSL.M.PHEV.2011</v>
      </c>
      <c r="D256" s="301" t="str">
        <f t="shared" ref="D256:D259" si="453">D255</f>
        <v>bn-vmt, bn-vmt/a</v>
      </c>
      <c r="E256" s="301" t="str">
        <f t="shared" ref="E256:E259" si="454">E255</f>
        <v>TLGSL</v>
      </c>
      <c r="F256" s="301" t="str">
        <f t="shared" ref="F256:F259" si="455">F255</f>
        <v>TL</v>
      </c>
      <c r="G256" s="315" t="s">
        <v>819</v>
      </c>
      <c r="H256" s="315" t="s">
        <v>814</v>
      </c>
      <c r="I256" s="321" t="e">
        <f>#REF!</f>
        <v>#REF!</v>
      </c>
      <c r="J256" s="315" t="str">
        <f t="shared" si="400"/>
        <v>Minivan-GSL</v>
      </c>
      <c r="K256" s="335" t="e">
        <f>$I256*IF($G256="Pickup", SUMIFS(NewEmisData!E:E, NewEmisData!$A:$A, "Pickup", NewEmisData!$B:$B, $A256, NewEmisData!$C:$C, $H256, NewEmisData!$D:$D, K$2), SUMIFS(NewEmisData!E:E, NewEmisData!$A:$A, "LDV", NewEmisData!$B:$B, $A256, NewEmisData!$C:$C, $H256, NewEmisData!$D:$D, K$2))</f>
        <v>#REF!</v>
      </c>
      <c r="L256" s="335" t="e">
        <f>$I256*IF($G256="Pickup", SUMIFS(NewEmisData!F:F, NewEmisData!$A:$A, "Pickup", NewEmisData!$B:$B, $A256, NewEmisData!$C:$C, $H256, NewEmisData!$D:$D, L$2), SUMIFS(NewEmisData!F:F, NewEmisData!$A:$A, "LDV", NewEmisData!$B:$B, $A256, NewEmisData!$C:$C, $H256, NewEmisData!$D:$D, L$2))</f>
        <v>#REF!</v>
      </c>
      <c r="M256" s="335" t="e">
        <f>$I256*IF($G256="Pickup", SUMIFS(NewEmisData!G:G, NewEmisData!$A:$A, "Pickup", NewEmisData!$B:$B, $A256, NewEmisData!$C:$C, $H256, NewEmisData!$D:$D, M$2), SUMIFS(NewEmisData!G:G, NewEmisData!$A:$A, "LDV", NewEmisData!$B:$B, $A256, NewEmisData!$C:$C, $H256, NewEmisData!$D:$D, M$2))</f>
        <v>#REF!</v>
      </c>
      <c r="N256" s="335" t="e">
        <f>$I256*IF($G256="Pickup", SUMIFS(NewEmisData!H:H, NewEmisData!$A:$A, "Pickup", NewEmisData!$B:$B, $A256, NewEmisData!$C:$C, $H256, NewEmisData!$D:$D, N$2), SUMIFS(NewEmisData!H:H, NewEmisData!$A:$A, "LDV", NewEmisData!$B:$B, $A256, NewEmisData!$C:$C, $H256, NewEmisData!$D:$D, N$2))</f>
        <v>#REF!</v>
      </c>
      <c r="O256" s="335" t="e">
        <f>$I256*IF($G256="Pickup", SUMIFS(NewEmisData!I:I, NewEmisData!$A:$A, "Pickup", NewEmisData!$B:$B, $A256, NewEmisData!$C:$C, $H256, NewEmisData!$D:$D, O$2), SUMIFS(NewEmisData!I:I, NewEmisData!$A:$A, "LDV", NewEmisData!$B:$B, $A256, NewEmisData!$C:$C, $H256, NewEmisData!$D:$D, O$2))</f>
        <v>#REF!</v>
      </c>
      <c r="P256" s="335" t="e">
        <f>$I256*IF($G256="Pickup", SUMIFS(NewEmisData!J:J, NewEmisData!$A:$A, "Pickup", NewEmisData!$B:$B, $A256, NewEmisData!$C:$C, $H256, NewEmisData!$D:$D, P$2), SUMIFS(NewEmisData!J:J, NewEmisData!$A:$A, "LDV", NewEmisData!$B:$B, $A256, NewEmisData!$C:$C, $H256, NewEmisData!$D:$D, P$2))</f>
        <v>#REF!</v>
      </c>
      <c r="Q256" s="335" t="e">
        <f>$I256*IF($G256="Pickup", SUMIFS(NewEmisData!K:K, NewEmisData!$A:$A, "Pickup", NewEmisData!$B:$B, $A256, NewEmisData!$C:$C, $H256, NewEmisData!$D:$D, Q$2), SUMIFS(NewEmisData!K:K, NewEmisData!$A:$A, "LDV", NewEmisData!$B:$B, $A256, NewEmisData!$C:$C, $H256, NewEmisData!$D:$D, Q$2))</f>
        <v>#REF!</v>
      </c>
      <c r="R256" s="335" t="e">
        <f>$I256*IF($G256="Pickup", SUMIFS(NewEmisData!L:L, NewEmisData!$A:$A, "Pickup", NewEmisData!$B:$B, $A256, NewEmisData!$C:$C, $H256, NewEmisData!$D:$D, R$2), SUMIFS(NewEmisData!L:L, NewEmisData!$A:$A, "LDV", NewEmisData!$B:$B, $A256, NewEmisData!$C:$C, $H256, NewEmisData!$D:$D, R$2))</f>
        <v>#REF!</v>
      </c>
      <c r="S256" s="335" t="e">
        <f>$I256*IF($G256="Pickup", SUMIFS(NewEmisData!M:M, NewEmisData!$A:$A, "Pickup", NewEmisData!$B:$B, $A256, NewEmisData!$C:$C, $H256, NewEmisData!$D:$D, S$2), SUMIFS(NewEmisData!M:M, NewEmisData!$A:$A, "LDV", NewEmisData!$B:$B, $A256, NewEmisData!$C:$C, $H256, NewEmisData!$D:$D, S$2))</f>
        <v>#REF!</v>
      </c>
      <c r="T256" s="335">
        <v>0.13836109032518704</v>
      </c>
      <c r="U256" s="335" t="e">
        <f>$I256*IF($G256="Pickup", SUMIFS(NewEmisData!E:E, NewEmisData!$A:$A, "Pickup", NewEmisData!$B:$B, $A256, NewEmisData!$C:$C, $H256, NewEmisData!$D:$D, U$2), SUMIFS(NewEmisData!E:E, NewEmisData!$A:$A, "LDV", NewEmisData!$B:$B, $A256, NewEmisData!$C:$C, $H256, NewEmisData!$D:$D, U$2))</f>
        <v>#REF!</v>
      </c>
      <c r="V256" s="335" t="e">
        <f>$I256*IF($G256="Pickup", SUMIFS(NewEmisData!F:F, NewEmisData!$A:$A, "Pickup", NewEmisData!$B:$B, $A256, NewEmisData!$C:$C, $H256, NewEmisData!$D:$D, V$2), SUMIFS(NewEmisData!F:F, NewEmisData!$A:$A, "LDV", NewEmisData!$B:$B, $A256, NewEmisData!$C:$C, $H256, NewEmisData!$D:$D, V$2))</f>
        <v>#REF!</v>
      </c>
      <c r="W256" s="335" t="e">
        <f>$I256*IF($G256="Pickup", SUMIFS(NewEmisData!G:G, NewEmisData!$A:$A, "Pickup", NewEmisData!$B:$B, $A256, NewEmisData!$C:$C, $H256, NewEmisData!$D:$D, W$2), SUMIFS(NewEmisData!G:G, NewEmisData!$A:$A, "LDV", NewEmisData!$B:$B, $A256, NewEmisData!$C:$C, $H256, NewEmisData!$D:$D, W$2))</f>
        <v>#REF!</v>
      </c>
      <c r="X256" s="335" t="e">
        <f>$I256*IF($G256="Pickup", SUMIFS(NewEmisData!H:H, NewEmisData!$A:$A, "Pickup", NewEmisData!$B:$B, $A256, NewEmisData!$C:$C, $H256, NewEmisData!$D:$D, X$2), SUMIFS(NewEmisData!H:H, NewEmisData!$A:$A, "LDV", NewEmisData!$B:$B, $A256, NewEmisData!$C:$C, $H256, NewEmisData!$D:$D, X$2))</f>
        <v>#REF!</v>
      </c>
      <c r="Y256" s="335" t="e">
        <f>$I256*IF($G256="Pickup", SUMIFS(NewEmisData!I:I, NewEmisData!$A:$A, "Pickup", NewEmisData!$B:$B, $A256, NewEmisData!$C:$C, $H256, NewEmisData!$D:$D, Y$2), SUMIFS(NewEmisData!I:I, NewEmisData!$A:$A, "LDV", NewEmisData!$B:$B, $A256, NewEmisData!$C:$C, $H256, NewEmisData!$D:$D, Y$2))</f>
        <v>#REF!</v>
      </c>
      <c r="Z256" s="335" t="e">
        <f>$I256*IF($G256="Pickup", SUMIFS(NewEmisData!J:J, NewEmisData!$A:$A, "Pickup", NewEmisData!$B:$B, $A256, NewEmisData!$C:$C, $H256, NewEmisData!$D:$D, Z$2), SUMIFS(NewEmisData!J:J, NewEmisData!$A:$A, "LDV", NewEmisData!$B:$B, $A256, NewEmisData!$C:$C, $H256, NewEmisData!$D:$D, Z$2))</f>
        <v>#REF!</v>
      </c>
      <c r="AA256" s="335" t="e">
        <f>$I256*IF($G256="Pickup", SUMIFS(NewEmisData!K:K, NewEmisData!$A:$A, "Pickup", NewEmisData!$B:$B, $A256, NewEmisData!$C:$C, $H256, NewEmisData!$D:$D, AA$2), SUMIFS(NewEmisData!K:K, NewEmisData!$A:$A, "LDV", NewEmisData!$B:$B, $A256, NewEmisData!$C:$C, $H256, NewEmisData!$D:$D, AA$2))</f>
        <v>#REF!</v>
      </c>
      <c r="AB256" s="335" t="e">
        <f>$I256*IF($G256="Pickup", SUMIFS(NewEmisData!L:L, NewEmisData!$A:$A, "Pickup", NewEmisData!$B:$B, $A256, NewEmisData!$C:$C, $H256, NewEmisData!$D:$D, AB$2), SUMIFS(NewEmisData!L:L, NewEmisData!$A:$A, "LDV", NewEmisData!$B:$B, $A256, NewEmisData!$C:$C, $H256, NewEmisData!$D:$D, AB$2))</f>
        <v>#REF!</v>
      </c>
      <c r="AC256" s="335" t="e">
        <f>$I256*IF($G256="Pickup", SUMIFS(NewEmisData!M:M, NewEmisData!$A:$A, "Pickup", NewEmisData!$B:$B, $A256, NewEmisData!$C:$C, $H256, NewEmisData!$D:$D, AC$2), SUMIFS(NewEmisData!M:M, NewEmisData!$A:$A, "LDV", NewEmisData!$B:$B, $A256, NewEmisData!$C:$C, $H256, NewEmisData!$D:$D, AC$2))</f>
        <v>#REF!</v>
      </c>
      <c r="AD256" s="335">
        <v>3.0994232344238398E-2</v>
      </c>
      <c r="AE256" s="335" t="e">
        <f>$I256*IF($G256="Pickup", SUMIFS(NewEmisData!E:E, NewEmisData!$A:$A, "Pickup", NewEmisData!$B:$B, $A256, NewEmisData!$C:$C, $H256, NewEmisData!$D:$D, AE$2), SUMIFS(NewEmisData!E:E, NewEmisData!$A:$A, "LDV", NewEmisData!$B:$B, $A256, NewEmisData!$C:$C, $H256, NewEmisData!$D:$D, AE$2))</f>
        <v>#REF!</v>
      </c>
      <c r="AF256" s="335" t="e">
        <f>$I256*IF($G256="Pickup", SUMIFS(NewEmisData!F:F, NewEmisData!$A:$A, "Pickup", NewEmisData!$B:$B, $A256, NewEmisData!$C:$C, $H256, NewEmisData!$D:$D, AF$2), SUMIFS(NewEmisData!F:F, NewEmisData!$A:$A, "LDV", NewEmisData!$B:$B, $A256, NewEmisData!$C:$C, $H256, NewEmisData!$D:$D, AF$2))</f>
        <v>#REF!</v>
      </c>
      <c r="AG256" s="335" t="e">
        <f>$I256*IF($G256="Pickup", SUMIFS(NewEmisData!G:G, NewEmisData!$A:$A, "Pickup", NewEmisData!$B:$B, $A256, NewEmisData!$C:$C, $H256, NewEmisData!$D:$D, AG$2), SUMIFS(NewEmisData!G:G, NewEmisData!$A:$A, "LDV", NewEmisData!$B:$B, $A256, NewEmisData!$C:$C, $H256, NewEmisData!$D:$D, AG$2))</f>
        <v>#REF!</v>
      </c>
      <c r="AH256" s="335" t="e">
        <f>$I256*IF($G256="Pickup", SUMIFS(NewEmisData!H:H, NewEmisData!$A:$A, "Pickup", NewEmisData!$B:$B, $A256, NewEmisData!$C:$C, $H256, NewEmisData!$D:$D, AH$2), SUMIFS(NewEmisData!H:H, NewEmisData!$A:$A, "LDV", NewEmisData!$B:$B, $A256, NewEmisData!$C:$C, $H256, NewEmisData!$D:$D, AH$2))</f>
        <v>#REF!</v>
      </c>
      <c r="AI256" s="335" t="e">
        <f>$I256*IF($G256="Pickup", SUMIFS(NewEmisData!I:I, NewEmisData!$A:$A, "Pickup", NewEmisData!$B:$B, $A256, NewEmisData!$C:$C, $H256, NewEmisData!$D:$D, AI$2), SUMIFS(NewEmisData!I:I, NewEmisData!$A:$A, "LDV", NewEmisData!$B:$B, $A256, NewEmisData!$C:$C, $H256, NewEmisData!$D:$D, AI$2))</f>
        <v>#REF!</v>
      </c>
      <c r="AJ256" s="335" t="e">
        <f>$I256*IF($G256="Pickup", SUMIFS(NewEmisData!J:J, NewEmisData!$A:$A, "Pickup", NewEmisData!$B:$B, $A256, NewEmisData!$C:$C, $H256, NewEmisData!$D:$D, AJ$2), SUMIFS(NewEmisData!J:J, NewEmisData!$A:$A, "LDV", NewEmisData!$B:$B, $A256, NewEmisData!$C:$C, $H256, NewEmisData!$D:$D, AJ$2))</f>
        <v>#REF!</v>
      </c>
      <c r="AK256" s="335" t="e">
        <f>$I256*IF($G256="Pickup", SUMIFS(NewEmisData!K:K, NewEmisData!$A:$A, "Pickup", NewEmisData!$B:$B, $A256, NewEmisData!$C:$C, $H256, NewEmisData!$D:$D, AK$2), SUMIFS(NewEmisData!K:K, NewEmisData!$A:$A, "LDV", NewEmisData!$B:$B, $A256, NewEmisData!$C:$C, $H256, NewEmisData!$D:$D, AK$2))</f>
        <v>#REF!</v>
      </c>
      <c r="AL256" s="335" t="e">
        <f>$I256*IF($G256="Pickup", SUMIFS(NewEmisData!L:L, NewEmisData!$A:$A, "Pickup", NewEmisData!$B:$B, $A256, NewEmisData!$C:$C, $H256, NewEmisData!$D:$D, AL$2), SUMIFS(NewEmisData!L:L, NewEmisData!$A:$A, "LDV", NewEmisData!$B:$B, $A256, NewEmisData!$C:$C, $H256, NewEmisData!$D:$D, AL$2))</f>
        <v>#REF!</v>
      </c>
      <c r="AM256" s="335" t="e">
        <f>$I256*IF($G256="Pickup", SUMIFS(NewEmisData!M:M, NewEmisData!$A:$A, "Pickup", NewEmisData!$B:$B, $A256, NewEmisData!$C:$C, $H256, NewEmisData!$D:$D, AM$2), SUMIFS(NewEmisData!M:M, NewEmisData!$A:$A, "LDV", NewEmisData!$B:$B, $A256, NewEmisData!$C:$C, $H256, NewEmisData!$D:$D, AM$2))</f>
        <v>#REF!</v>
      </c>
      <c r="AN256" s="335">
        <v>8.721041711244389E-4</v>
      </c>
      <c r="AO256" s="335" t="e">
        <f>$I256*IF($G256="Pickup", SUMIFS(NewEmisData!E:E, NewEmisData!$A:$A, "Pickup", NewEmisData!$B:$B, $A256, NewEmisData!$C:$C, $H256, NewEmisData!$D:$D, AO$2), SUMIFS(NewEmisData!E:E, NewEmisData!$A:$A, "LDV", NewEmisData!$B:$B, $A256, NewEmisData!$C:$C, $H256, NewEmisData!$D:$D, AO$2))</f>
        <v>#REF!</v>
      </c>
      <c r="AP256" s="335" t="e">
        <f>$I256*IF($G256="Pickup", SUMIFS(NewEmisData!F:F, NewEmisData!$A:$A, "Pickup", NewEmisData!$B:$B, $A256, NewEmisData!$C:$C, $H256, NewEmisData!$D:$D, AP$2), SUMIFS(NewEmisData!F:F, NewEmisData!$A:$A, "LDV", NewEmisData!$B:$B, $A256, NewEmisData!$C:$C, $H256, NewEmisData!$D:$D, AP$2))</f>
        <v>#REF!</v>
      </c>
      <c r="AQ256" s="335" t="e">
        <f>$I256*IF($G256="Pickup", SUMIFS(NewEmisData!G:G, NewEmisData!$A:$A, "Pickup", NewEmisData!$B:$B, $A256, NewEmisData!$C:$C, $H256, NewEmisData!$D:$D, AQ$2), SUMIFS(NewEmisData!G:G, NewEmisData!$A:$A, "LDV", NewEmisData!$B:$B, $A256, NewEmisData!$C:$C, $H256, NewEmisData!$D:$D, AQ$2))</f>
        <v>#REF!</v>
      </c>
      <c r="AR256" s="335" t="e">
        <f>$I256*IF($G256="Pickup", SUMIFS(NewEmisData!H:H, NewEmisData!$A:$A, "Pickup", NewEmisData!$B:$B, $A256, NewEmisData!$C:$C, $H256, NewEmisData!$D:$D, AR$2), SUMIFS(NewEmisData!H:H, NewEmisData!$A:$A, "LDV", NewEmisData!$B:$B, $A256, NewEmisData!$C:$C, $H256, NewEmisData!$D:$D, AR$2))</f>
        <v>#REF!</v>
      </c>
      <c r="AS256" s="335" t="e">
        <f>$I256*IF($G256="Pickup", SUMIFS(NewEmisData!I:I, NewEmisData!$A:$A, "Pickup", NewEmisData!$B:$B, $A256, NewEmisData!$C:$C, $H256, NewEmisData!$D:$D, AS$2), SUMIFS(NewEmisData!I:I, NewEmisData!$A:$A, "LDV", NewEmisData!$B:$B, $A256, NewEmisData!$C:$C, $H256, NewEmisData!$D:$D, AS$2))</f>
        <v>#REF!</v>
      </c>
      <c r="AT256" s="335" t="e">
        <f>$I256*IF($G256="Pickup", SUMIFS(NewEmisData!J:J, NewEmisData!$A:$A, "Pickup", NewEmisData!$B:$B, $A256, NewEmisData!$C:$C, $H256, NewEmisData!$D:$D, AT$2), SUMIFS(NewEmisData!J:J, NewEmisData!$A:$A, "LDV", NewEmisData!$B:$B, $A256, NewEmisData!$C:$C, $H256, NewEmisData!$D:$D, AT$2))</f>
        <v>#REF!</v>
      </c>
      <c r="AU256" s="335" t="e">
        <f>$I256*IF($G256="Pickup", SUMIFS(NewEmisData!K:K, NewEmisData!$A:$A, "Pickup", NewEmisData!$B:$B, $A256, NewEmisData!$C:$C, $H256, NewEmisData!$D:$D, AU$2), SUMIFS(NewEmisData!K:K, NewEmisData!$A:$A, "LDV", NewEmisData!$B:$B, $A256, NewEmisData!$C:$C, $H256, NewEmisData!$D:$D, AU$2))</f>
        <v>#REF!</v>
      </c>
      <c r="AV256" s="335" t="e">
        <f>$I256*IF($G256="Pickup", SUMIFS(NewEmisData!L:L, NewEmisData!$A:$A, "Pickup", NewEmisData!$B:$B, $A256, NewEmisData!$C:$C, $H256, NewEmisData!$D:$D, AV$2), SUMIFS(NewEmisData!L:L, NewEmisData!$A:$A, "LDV", NewEmisData!$B:$B, $A256, NewEmisData!$C:$C, $H256, NewEmisData!$D:$D, AV$2))</f>
        <v>#REF!</v>
      </c>
      <c r="AW256" s="335" t="e">
        <f>$I256*IF($G256="Pickup", SUMIFS(NewEmisData!M:M, NewEmisData!$A:$A, "Pickup", NewEmisData!$B:$B, $A256, NewEmisData!$C:$C, $H256, NewEmisData!$D:$D, AW$2), SUMIFS(NewEmisData!M:M, NewEmisData!$A:$A, "LDV", NewEmisData!$B:$B, $A256, NewEmisData!$C:$C, $H256, NewEmisData!$D:$D, AW$2))</f>
        <v>#REF!</v>
      </c>
      <c r="AX256" s="335">
        <v>2.3814683166549375E-2</v>
      </c>
      <c r="AY256" s="335" t="e">
        <f>$I256*IF($G256="Pickup", SUMIFS(NewEmisData!E:E, NewEmisData!$A:$A, "Pickup", NewEmisData!$B:$B, $A256, NewEmisData!$C:$C, $H256, NewEmisData!$D:$D, AY$2), SUMIFS(NewEmisData!E:E, NewEmisData!$A:$A, "LDV", NewEmisData!$B:$B, $A256, NewEmisData!$C:$C, $H256, NewEmisData!$D:$D, AY$2))</f>
        <v>#REF!</v>
      </c>
      <c r="AZ256" s="335" t="e">
        <f>$I256*IF($G256="Pickup", SUMIFS(NewEmisData!F:F, NewEmisData!$A:$A, "Pickup", NewEmisData!$B:$B, $A256, NewEmisData!$C:$C, $H256, NewEmisData!$D:$D, AZ$2), SUMIFS(NewEmisData!F:F, NewEmisData!$A:$A, "LDV", NewEmisData!$B:$B, $A256, NewEmisData!$C:$C, $H256, NewEmisData!$D:$D, AZ$2))</f>
        <v>#REF!</v>
      </c>
      <c r="BA256" s="335" t="e">
        <f>$I256*IF($G256="Pickup", SUMIFS(NewEmisData!G:G, NewEmisData!$A:$A, "Pickup", NewEmisData!$B:$B, $A256, NewEmisData!$C:$C, $H256, NewEmisData!$D:$D, BA$2), SUMIFS(NewEmisData!G:G, NewEmisData!$A:$A, "LDV", NewEmisData!$B:$B, $A256, NewEmisData!$C:$C, $H256, NewEmisData!$D:$D, BA$2))</f>
        <v>#REF!</v>
      </c>
      <c r="BB256" s="335" t="e">
        <f>$I256*IF($G256="Pickup", SUMIFS(NewEmisData!H:H, NewEmisData!$A:$A, "Pickup", NewEmisData!$B:$B, $A256, NewEmisData!$C:$C, $H256, NewEmisData!$D:$D, BB$2), SUMIFS(NewEmisData!H:H, NewEmisData!$A:$A, "LDV", NewEmisData!$B:$B, $A256, NewEmisData!$C:$C, $H256, NewEmisData!$D:$D, BB$2))</f>
        <v>#REF!</v>
      </c>
      <c r="BC256" s="335" t="e">
        <f>$I256*IF($G256="Pickup", SUMIFS(NewEmisData!I:I, NewEmisData!$A:$A, "Pickup", NewEmisData!$B:$B, $A256, NewEmisData!$C:$C, $H256, NewEmisData!$D:$D, BC$2), SUMIFS(NewEmisData!I:I, NewEmisData!$A:$A, "LDV", NewEmisData!$B:$B, $A256, NewEmisData!$C:$C, $H256, NewEmisData!$D:$D, BC$2))</f>
        <v>#REF!</v>
      </c>
      <c r="BD256" s="335" t="e">
        <f>$I256*IF($G256="Pickup", SUMIFS(NewEmisData!J:J, NewEmisData!$A:$A, "Pickup", NewEmisData!$B:$B, $A256, NewEmisData!$C:$C, $H256, NewEmisData!$D:$D, BD$2), SUMIFS(NewEmisData!J:J, NewEmisData!$A:$A, "LDV", NewEmisData!$B:$B, $A256, NewEmisData!$C:$C, $H256, NewEmisData!$D:$D, BD$2))</f>
        <v>#REF!</v>
      </c>
      <c r="BE256" s="335" t="e">
        <f>$I256*IF($G256="Pickup", SUMIFS(NewEmisData!K:K, NewEmisData!$A:$A, "Pickup", NewEmisData!$B:$B, $A256, NewEmisData!$C:$C, $H256, NewEmisData!$D:$D, BE$2), SUMIFS(NewEmisData!K:K, NewEmisData!$A:$A, "LDV", NewEmisData!$B:$B, $A256, NewEmisData!$C:$C, $H256, NewEmisData!$D:$D, BE$2))</f>
        <v>#REF!</v>
      </c>
      <c r="BF256" s="335" t="e">
        <f>$I256*IF($G256="Pickup", SUMIFS(NewEmisData!L:L, NewEmisData!$A:$A, "Pickup", NewEmisData!$B:$B, $A256, NewEmisData!$C:$C, $H256, NewEmisData!$D:$D, BF$2), SUMIFS(NewEmisData!L:L, NewEmisData!$A:$A, "LDV", NewEmisData!$B:$B, $A256, NewEmisData!$C:$C, $H256, NewEmisData!$D:$D, BF$2))</f>
        <v>#REF!</v>
      </c>
      <c r="BG256" s="335" t="e">
        <f>$I256*IF($G256="Pickup", SUMIFS(NewEmisData!M:M, NewEmisData!$A:$A, "Pickup", NewEmisData!$B:$B, $A256, NewEmisData!$C:$C, $H256, NewEmisData!$D:$D, BG$2), SUMIFS(NewEmisData!M:M, NewEmisData!$A:$A, "LDV", NewEmisData!$B:$B, $A256, NewEmisData!$C:$C, $H256, NewEmisData!$D:$D, BG$2))</f>
        <v>#REF!</v>
      </c>
      <c r="BH256" s="335">
        <v>4.7394574957917972E-3</v>
      </c>
      <c r="BI256" s="335" t="e">
        <f>$I256*IF($G256="Pickup", SUMIFS(NewEmisData!E:E, NewEmisData!$A:$A, "Pickup", NewEmisData!$B:$B, $A256, NewEmisData!$C:$C, $H256, NewEmisData!$D:$D, BI$2), SUMIFS(NewEmisData!E:E, NewEmisData!$A:$A, "LDV", NewEmisData!$B:$B, $A256, NewEmisData!$C:$C, $H256, NewEmisData!$D:$D, BI$2))</f>
        <v>#REF!</v>
      </c>
      <c r="BJ256" s="335" t="e">
        <f>$I256*IF($G256="Pickup", SUMIFS(NewEmisData!F:F, NewEmisData!$A:$A, "Pickup", NewEmisData!$B:$B, $A256, NewEmisData!$C:$C, $H256, NewEmisData!$D:$D, BJ$2), SUMIFS(NewEmisData!F:F, NewEmisData!$A:$A, "LDV", NewEmisData!$B:$B, $A256, NewEmisData!$C:$C, $H256, NewEmisData!$D:$D, BJ$2))</f>
        <v>#REF!</v>
      </c>
      <c r="BK256" s="335" t="e">
        <f>$I256*IF($G256="Pickup", SUMIFS(NewEmisData!G:G, NewEmisData!$A:$A, "Pickup", NewEmisData!$B:$B, $A256, NewEmisData!$C:$C, $H256, NewEmisData!$D:$D, BK$2), SUMIFS(NewEmisData!G:G, NewEmisData!$A:$A, "LDV", NewEmisData!$B:$B, $A256, NewEmisData!$C:$C, $H256, NewEmisData!$D:$D, BK$2))</f>
        <v>#REF!</v>
      </c>
      <c r="BL256" s="335" t="e">
        <f>$I256*IF($G256="Pickup", SUMIFS(NewEmisData!H:H, NewEmisData!$A:$A, "Pickup", NewEmisData!$B:$B, $A256, NewEmisData!$C:$C, $H256, NewEmisData!$D:$D, BL$2), SUMIFS(NewEmisData!H:H, NewEmisData!$A:$A, "LDV", NewEmisData!$B:$B, $A256, NewEmisData!$C:$C, $H256, NewEmisData!$D:$D, BL$2))</f>
        <v>#REF!</v>
      </c>
      <c r="BM256" s="335" t="e">
        <f>$I256*IF($G256="Pickup", SUMIFS(NewEmisData!I:I, NewEmisData!$A:$A, "Pickup", NewEmisData!$B:$B, $A256, NewEmisData!$C:$C, $H256, NewEmisData!$D:$D, BM$2), SUMIFS(NewEmisData!I:I, NewEmisData!$A:$A, "LDV", NewEmisData!$B:$B, $A256, NewEmisData!$C:$C, $H256, NewEmisData!$D:$D, BM$2))</f>
        <v>#REF!</v>
      </c>
      <c r="BN256" s="335" t="e">
        <f>$I256*IF($G256="Pickup", SUMIFS(NewEmisData!J:J, NewEmisData!$A:$A, "Pickup", NewEmisData!$B:$B, $A256, NewEmisData!$C:$C, $H256, NewEmisData!$D:$D, BN$2), SUMIFS(NewEmisData!J:J, NewEmisData!$A:$A, "LDV", NewEmisData!$B:$B, $A256, NewEmisData!$C:$C, $H256, NewEmisData!$D:$D, BN$2))</f>
        <v>#REF!</v>
      </c>
      <c r="BO256" s="335" t="e">
        <f>$I256*IF($G256="Pickup", SUMIFS(NewEmisData!K:K, NewEmisData!$A:$A, "Pickup", NewEmisData!$B:$B, $A256, NewEmisData!$C:$C, $H256, NewEmisData!$D:$D, BO$2), SUMIFS(NewEmisData!K:K, NewEmisData!$A:$A, "LDV", NewEmisData!$B:$B, $A256, NewEmisData!$C:$C, $H256, NewEmisData!$D:$D, BO$2))</f>
        <v>#REF!</v>
      </c>
      <c r="BP256" s="335" t="e">
        <f>$I256*IF($G256="Pickup", SUMIFS(NewEmisData!L:L, NewEmisData!$A:$A, "Pickup", NewEmisData!$B:$B, $A256, NewEmisData!$C:$C, $H256, NewEmisData!$D:$D, BP$2), SUMIFS(NewEmisData!L:L, NewEmisData!$A:$A, "LDV", NewEmisData!$B:$B, $A256, NewEmisData!$C:$C, $H256, NewEmisData!$D:$D, BP$2))</f>
        <v>#REF!</v>
      </c>
      <c r="BQ256" s="335" t="e">
        <f>$I256*IF($G256="Pickup", SUMIFS(NewEmisData!M:M, NewEmisData!$A:$A, "Pickup", NewEmisData!$B:$B, $A256, NewEmisData!$C:$C, $H256, NewEmisData!$D:$D, BQ$2), SUMIFS(NewEmisData!M:M, NewEmisData!$A:$A, "LDV", NewEmisData!$B:$B, $A256, NewEmisData!$C:$C, $H256, NewEmisData!$D:$D, BQ$2))</f>
        <v>#REF!</v>
      </c>
      <c r="BR256" s="335">
        <v>0.82941469149152458</v>
      </c>
      <c r="BS256" s="335" t="e">
        <f>$I256*IF($G256="Pickup", SUMIFS(NewEmisData!E:E, NewEmisData!$A:$A, "Pickup", NewEmisData!$B:$B, $A256, NewEmisData!$C:$C, $H256, NewEmisData!$D:$D, BS$2), SUMIFS(NewEmisData!E:E, NewEmisData!$A:$A, "LDV", NewEmisData!$B:$B, $A256, NewEmisData!$C:$C, $H256, NewEmisData!$D:$D, BS$2))</f>
        <v>#REF!</v>
      </c>
      <c r="BT256" s="335" t="e">
        <f>$I256*IF($G256="Pickup", SUMIFS(NewEmisData!F:F, NewEmisData!$A:$A, "Pickup", NewEmisData!$B:$B, $A256, NewEmisData!$C:$C, $H256, NewEmisData!$D:$D, BT$2), SUMIFS(NewEmisData!F:F, NewEmisData!$A:$A, "LDV", NewEmisData!$B:$B, $A256, NewEmisData!$C:$C, $H256, NewEmisData!$D:$D, BT$2))</f>
        <v>#REF!</v>
      </c>
      <c r="BU256" s="335" t="e">
        <f>$I256*IF($G256="Pickup", SUMIFS(NewEmisData!G:G, NewEmisData!$A:$A, "Pickup", NewEmisData!$B:$B, $A256, NewEmisData!$C:$C, $H256, NewEmisData!$D:$D, BU$2), SUMIFS(NewEmisData!G:G, NewEmisData!$A:$A, "LDV", NewEmisData!$B:$B, $A256, NewEmisData!$C:$C, $H256, NewEmisData!$D:$D, BU$2))</f>
        <v>#REF!</v>
      </c>
      <c r="BV256" s="335" t="e">
        <f>$I256*IF($G256="Pickup", SUMIFS(NewEmisData!H:H, NewEmisData!$A:$A, "Pickup", NewEmisData!$B:$B, $A256, NewEmisData!$C:$C, $H256, NewEmisData!$D:$D, BV$2), SUMIFS(NewEmisData!H:H, NewEmisData!$A:$A, "LDV", NewEmisData!$B:$B, $A256, NewEmisData!$C:$C, $H256, NewEmisData!$D:$D, BV$2))</f>
        <v>#REF!</v>
      </c>
      <c r="BW256" s="335" t="e">
        <f>$I256*IF($G256="Pickup", SUMIFS(NewEmisData!I:I, NewEmisData!$A:$A, "Pickup", NewEmisData!$B:$B, $A256, NewEmisData!$C:$C, $H256, NewEmisData!$D:$D, BW$2), SUMIFS(NewEmisData!I:I, NewEmisData!$A:$A, "LDV", NewEmisData!$B:$B, $A256, NewEmisData!$C:$C, $H256, NewEmisData!$D:$D, BW$2))</f>
        <v>#REF!</v>
      </c>
      <c r="BX256" s="335" t="e">
        <f>$I256*IF($G256="Pickup", SUMIFS(NewEmisData!J:J, NewEmisData!$A:$A, "Pickup", NewEmisData!$B:$B, $A256, NewEmisData!$C:$C, $H256, NewEmisData!$D:$D, BX$2), SUMIFS(NewEmisData!J:J, NewEmisData!$A:$A, "LDV", NewEmisData!$B:$B, $A256, NewEmisData!$C:$C, $H256, NewEmisData!$D:$D, BX$2))</f>
        <v>#REF!</v>
      </c>
      <c r="BY256" s="335" t="e">
        <f>$I256*IF($G256="Pickup", SUMIFS(NewEmisData!K:K, NewEmisData!$A:$A, "Pickup", NewEmisData!$B:$B, $A256, NewEmisData!$C:$C, $H256, NewEmisData!$D:$D, BY$2), SUMIFS(NewEmisData!K:K, NewEmisData!$A:$A, "LDV", NewEmisData!$B:$B, $A256, NewEmisData!$C:$C, $H256, NewEmisData!$D:$D, BY$2))</f>
        <v>#REF!</v>
      </c>
      <c r="BZ256" s="335" t="e">
        <f>$I256*IF($G256="Pickup", SUMIFS(NewEmisData!L:L, NewEmisData!$A:$A, "Pickup", NewEmisData!$B:$B, $A256, NewEmisData!$C:$C, $H256, NewEmisData!$D:$D, BZ$2), SUMIFS(NewEmisData!L:L, NewEmisData!$A:$A, "LDV", NewEmisData!$B:$B, $A256, NewEmisData!$C:$C, $H256, NewEmisData!$D:$D, BZ$2))</f>
        <v>#REF!</v>
      </c>
      <c r="CA256" s="335" t="e">
        <f>$I256*IF($G256="Pickup", SUMIFS(NewEmisData!M:M, NewEmisData!$A:$A, "Pickup", NewEmisData!$B:$B, $A256, NewEmisData!$C:$C, $H256, NewEmisData!$D:$D, CA$2), SUMIFS(NewEmisData!M:M, NewEmisData!$A:$A, "LDV", NewEmisData!$B:$B, $A256, NewEmisData!$C:$C, $H256, NewEmisData!$D:$D, CA$2))</f>
        <v>#REF!</v>
      </c>
      <c r="CB256" s="335">
        <v>5.2865609411460256E-2</v>
      </c>
      <c r="CC256" s="335" t="e">
        <f>$I256*IF($G256="Pickup", SUMIFS(NewEmisData!E:E, NewEmisData!$A:$A, "Pickup", NewEmisData!$B:$B, $A256, NewEmisData!$C:$C, $H256, NewEmisData!$D:$D, CC$2), SUMIFS(NewEmisData!E:E, NewEmisData!$A:$A, "LDV", NewEmisData!$B:$B, $A256, NewEmisData!$C:$C, $H256, NewEmisData!$D:$D, CC$2))</f>
        <v>#REF!</v>
      </c>
      <c r="CD256" s="335" t="e">
        <f>$I256*IF($G256="Pickup", SUMIFS(NewEmisData!F:F, NewEmisData!$A:$A, "Pickup", NewEmisData!$B:$B, $A256, NewEmisData!$C:$C, $H256, NewEmisData!$D:$D, CD$2), SUMIFS(NewEmisData!F:F, NewEmisData!$A:$A, "LDV", NewEmisData!$B:$B, $A256, NewEmisData!$C:$C, $H256, NewEmisData!$D:$D, CD$2))</f>
        <v>#REF!</v>
      </c>
      <c r="CE256" s="335" t="e">
        <f>$I256*IF($G256="Pickup", SUMIFS(NewEmisData!G:G, NewEmisData!$A:$A, "Pickup", NewEmisData!$B:$B, $A256, NewEmisData!$C:$C, $H256, NewEmisData!$D:$D, CE$2), SUMIFS(NewEmisData!G:G, NewEmisData!$A:$A, "LDV", NewEmisData!$B:$B, $A256, NewEmisData!$C:$C, $H256, NewEmisData!$D:$D, CE$2))</f>
        <v>#REF!</v>
      </c>
      <c r="CF256" s="335" t="e">
        <f>$I256*IF($G256="Pickup", SUMIFS(NewEmisData!H:H, NewEmisData!$A:$A, "Pickup", NewEmisData!$B:$B, $A256, NewEmisData!$C:$C, $H256, NewEmisData!$D:$D, CF$2), SUMIFS(NewEmisData!H:H, NewEmisData!$A:$A, "LDV", NewEmisData!$B:$B, $A256, NewEmisData!$C:$C, $H256, NewEmisData!$D:$D, CF$2))</f>
        <v>#REF!</v>
      </c>
      <c r="CG256" s="335" t="e">
        <f>$I256*IF($G256="Pickup", SUMIFS(NewEmisData!I:I, NewEmisData!$A:$A, "Pickup", NewEmisData!$B:$B, $A256, NewEmisData!$C:$C, $H256, NewEmisData!$D:$D, CG$2), SUMIFS(NewEmisData!I:I, NewEmisData!$A:$A, "LDV", NewEmisData!$B:$B, $A256, NewEmisData!$C:$C, $H256, NewEmisData!$D:$D, CG$2))</f>
        <v>#REF!</v>
      </c>
      <c r="CH256" s="335" t="e">
        <f>$I256*IF($G256="Pickup", SUMIFS(NewEmisData!J:J, NewEmisData!$A:$A, "Pickup", NewEmisData!$B:$B, $A256, NewEmisData!$C:$C, $H256, NewEmisData!$D:$D, CH$2), SUMIFS(NewEmisData!J:J, NewEmisData!$A:$A, "LDV", NewEmisData!$B:$B, $A256, NewEmisData!$C:$C, $H256, NewEmisData!$D:$D, CH$2))</f>
        <v>#REF!</v>
      </c>
      <c r="CI256" s="335" t="e">
        <f>$I256*IF($G256="Pickup", SUMIFS(NewEmisData!K:K, NewEmisData!$A:$A, "Pickup", NewEmisData!$B:$B, $A256, NewEmisData!$C:$C, $H256, NewEmisData!$D:$D, CI$2), SUMIFS(NewEmisData!K:K, NewEmisData!$A:$A, "LDV", NewEmisData!$B:$B, $A256, NewEmisData!$C:$C, $H256, NewEmisData!$D:$D, CI$2))</f>
        <v>#REF!</v>
      </c>
      <c r="CJ256" s="335" t="e">
        <f>$I256*IF($G256="Pickup", SUMIFS(NewEmisData!L:L, NewEmisData!$A:$A, "Pickup", NewEmisData!$B:$B, $A256, NewEmisData!$C:$C, $H256, NewEmisData!$D:$D, CJ$2), SUMIFS(NewEmisData!L:L, NewEmisData!$A:$A, "LDV", NewEmisData!$B:$B, $A256, NewEmisData!$C:$C, $H256, NewEmisData!$D:$D, CJ$2))</f>
        <v>#REF!</v>
      </c>
      <c r="CK256" s="335" t="e">
        <f>$I256*IF($G256="Pickup", SUMIFS(NewEmisData!M:M, NewEmisData!$A:$A, "Pickup", NewEmisData!$B:$B, $A256, NewEmisData!$C:$C, $H256, NewEmisData!$D:$D, CK$2), SUMIFS(NewEmisData!M:M, NewEmisData!$A:$A, "LDV", NewEmisData!$B:$B, $A256, NewEmisData!$C:$C, $H256, NewEmisData!$D:$D, CK$2))</f>
        <v>#REF!</v>
      </c>
      <c r="CL256" s="335">
        <v>1.1440535322699103E-2</v>
      </c>
      <c r="CM256" s="335" t="e">
        <f>$I256*IF($G256="Pickup", SUMIFS(NewEmisData!E:E, NewEmisData!$A:$A, "Pickup", NewEmisData!$B:$B, $A256, NewEmisData!$C:$C, $H256, NewEmisData!$D:$D, CM$2), SUMIFS(NewEmisData!E:E, NewEmisData!$A:$A, "LDV", NewEmisData!$B:$B, $A256, NewEmisData!$C:$C, $H256, NewEmisData!$D:$D, CM$2))</f>
        <v>#REF!</v>
      </c>
      <c r="CN256" s="335" t="e">
        <f>$I256*IF($G256="Pickup", SUMIFS(NewEmisData!F:F, NewEmisData!$A:$A, "Pickup", NewEmisData!$B:$B, $A256, NewEmisData!$C:$C, $H256, NewEmisData!$D:$D, CN$2), SUMIFS(NewEmisData!F:F, NewEmisData!$A:$A, "LDV", NewEmisData!$B:$B, $A256, NewEmisData!$C:$C, $H256, NewEmisData!$D:$D, CN$2))</f>
        <v>#REF!</v>
      </c>
      <c r="CO256" s="335" t="e">
        <f>$I256*IF($G256="Pickup", SUMIFS(NewEmisData!G:G, NewEmisData!$A:$A, "Pickup", NewEmisData!$B:$B, $A256, NewEmisData!$C:$C, $H256, NewEmisData!$D:$D, CO$2), SUMIFS(NewEmisData!G:G, NewEmisData!$A:$A, "LDV", NewEmisData!$B:$B, $A256, NewEmisData!$C:$C, $H256, NewEmisData!$D:$D, CO$2))</f>
        <v>#REF!</v>
      </c>
      <c r="CP256" s="335" t="e">
        <f>$I256*IF($G256="Pickup", SUMIFS(NewEmisData!H:H, NewEmisData!$A:$A, "Pickup", NewEmisData!$B:$B, $A256, NewEmisData!$C:$C, $H256, NewEmisData!$D:$D, CP$2), SUMIFS(NewEmisData!H:H, NewEmisData!$A:$A, "LDV", NewEmisData!$B:$B, $A256, NewEmisData!$C:$C, $H256, NewEmisData!$D:$D, CP$2))</f>
        <v>#REF!</v>
      </c>
      <c r="CQ256" s="335" t="e">
        <f>$I256*IF($G256="Pickup", SUMIFS(NewEmisData!I:I, NewEmisData!$A:$A, "Pickup", NewEmisData!$B:$B, $A256, NewEmisData!$C:$C, $H256, NewEmisData!$D:$D, CQ$2), SUMIFS(NewEmisData!I:I, NewEmisData!$A:$A, "LDV", NewEmisData!$B:$B, $A256, NewEmisData!$C:$C, $H256, NewEmisData!$D:$D, CQ$2))</f>
        <v>#REF!</v>
      </c>
      <c r="CR256" s="335" t="e">
        <f>$I256*IF($G256="Pickup", SUMIFS(NewEmisData!J:J, NewEmisData!$A:$A, "Pickup", NewEmisData!$B:$B, $A256, NewEmisData!$C:$C, $H256, NewEmisData!$D:$D, CR$2), SUMIFS(NewEmisData!J:J, NewEmisData!$A:$A, "LDV", NewEmisData!$B:$B, $A256, NewEmisData!$C:$C, $H256, NewEmisData!$D:$D, CR$2))</f>
        <v>#REF!</v>
      </c>
      <c r="CS256" s="335" t="e">
        <f>$I256*IF($G256="Pickup", SUMIFS(NewEmisData!K:K, NewEmisData!$A:$A, "Pickup", NewEmisData!$B:$B, $A256, NewEmisData!$C:$C, $H256, NewEmisData!$D:$D, CS$2), SUMIFS(NewEmisData!K:K, NewEmisData!$A:$A, "LDV", NewEmisData!$B:$B, $A256, NewEmisData!$C:$C, $H256, NewEmisData!$D:$D, CS$2))</f>
        <v>#REF!</v>
      </c>
      <c r="CT256" s="335" t="e">
        <f>$I256*IF($G256="Pickup", SUMIFS(NewEmisData!L:L, NewEmisData!$A:$A, "Pickup", NewEmisData!$B:$B, $A256, NewEmisData!$C:$C, $H256, NewEmisData!$D:$D, CT$2), SUMIFS(NewEmisData!L:L, NewEmisData!$A:$A, "LDV", NewEmisData!$B:$B, $A256, NewEmisData!$C:$C, $H256, NewEmisData!$D:$D, CT$2))</f>
        <v>#REF!</v>
      </c>
      <c r="CU256" s="335" t="e">
        <f>$I256*IF($G256="Pickup", SUMIFS(NewEmisData!M:M, NewEmisData!$A:$A, "Pickup", NewEmisData!$B:$B, $A256, NewEmisData!$C:$C, $H256, NewEmisData!$D:$D, CU$2), SUMIFS(NewEmisData!M:M, NewEmisData!$A:$A, "LDV", NewEmisData!$B:$B, $A256, NewEmisData!$C:$C, $H256, NewEmisData!$D:$D, CU$2))</f>
        <v>#REF!</v>
      </c>
      <c r="CV256" s="335">
        <v>3.4867004504617778E-3</v>
      </c>
      <c r="CW256" s="335">
        <v>2.0249052327630532E-3</v>
      </c>
      <c r="CX256" s="335">
        <v>1.2515175419379996E-3</v>
      </c>
      <c r="CY256" s="335">
        <v>1.0575607201709759E-3</v>
      </c>
      <c r="CZ256" s="335">
        <v>8.7449898437846874E-4</v>
      </c>
      <c r="DA256" s="335">
        <v>6.702434983476605E-4</v>
      </c>
      <c r="DB256" s="335">
        <v>5.2768845581713188E-4</v>
      </c>
      <c r="DC256" s="335">
        <v>5.0661137800280724E-4</v>
      </c>
      <c r="DD256" s="335">
        <v>5.0015797705022446E-4</v>
      </c>
      <c r="DE256" s="335">
        <v>4.9930391000349583E-4</v>
      </c>
      <c r="DF256" s="335">
        <v>4.9930391000349583E-4</v>
      </c>
      <c r="DG256" s="335" t="e">
        <f>$I256*IF($G256="Pickup", SUMIFS(NewEmisData!E:E, NewEmisData!$A:$A, "Pickup", NewEmisData!$B:$B, $A256, NewEmisData!$C:$C, $H256, NewEmisData!$D:$D, DG$2), SUMIFS(NewEmisData!E:E, NewEmisData!$A:$A, "LDV", NewEmisData!$B:$B, $A256, NewEmisData!$C:$C, $H256, NewEmisData!$D:$D, DG$2))</f>
        <v>#REF!</v>
      </c>
      <c r="DH256" s="335" t="e">
        <f>$I256*IF($G256="Pickup", SUMIFS(NewEmisData!F:F, NewEmisData!$A:$A, "Pickup", NewEmisData!$B:$B, $A256, NewEmisData!$C:$C, $H256, NewEmisData!$D:$D, DH$2), SUMIFS(NewEmisData!F:F, NewEmisData!$A:$A, "LDV", NewEmisData!$B:$B, $A256, NewEmisData!$C:$C, $H256, NewEmisData!$D:$D, DH$2))</f>
        <v>#REF!</v>
      </c>
      <c r="DI256" s="335" t="e">
        <f>$I256*IF($G256="Pickup", SUMIFS(NewEmisData!G:G, NewEmisData!$A:$A, "Pickup", NewEmisData!$B:$B, $A256, NewEmisData!$C:$C, $H256, NewEmisData!$D:$D, DI$2), SUMIFS(NewEmisData!G:G, NewEmisData!$A:$A, "LDV", NewEmisData!$B:$B, $A256, NewEmisData!$C:$C, $H256, NewEmisData!$D:$D, DI$2))</f>
        <v>#REF!</v>
      </c>
      <c r="DJ256" s="335" t="e">
        <f>$I256*IF($G256="Pickup", SUMIFS(NewEmisData!H:H, NewEmisData!$A:$A, "Pickup", NewEmisData!$B:$B, $A256, NewEmisData!$C:$C, $H256, NewEmisData!$D:$D, DJ$2), SUMIFS(NewEmisData!H:H, NewEmisData!$A:$A, "LDV", NewEmisData!$B:$B, $A256, NewEmisData!$C:$C, $H256, NewEmisData!$D:$D, DJ$2))</f>
        <v>#REF!</v>
      </c>
      <c r="DK256" s="335" t="e">
        <f>$I256*IF($G256="Pickup", SUMIFS(NewEmisData!I:I, NewEmisData!$A:$A, "Pickup", NewEmisData!$B:$B, $A256, NewEmisData!$C:$C, $H256, NewEmisData!$D:$D, DK$2), SUMIFS(NewEmisData!I:I, NewEmisData!$A:$A, "LDV", NewEmisData!$B:$B, $A256, NewEmisData!$C:$C, $H256, NewEmisData!$D:$D, DK$2))</f>
        <v>#REF!</v>
      </c>
      <c r="DL256" s="335" t="e">
        <f>$I256*IF($G256="Pickup", SUMIFS(NewEmisData!J:J, NewEmisData!$A:$A, "Pickup", NewEmisData!$B:$B, $A256, NewEmisData!$C:$C, $H256, NewEmisData!$D:$D, DL$2), SUMIFS(NewEmisData!J:J, NewEmisData!$A:$A, "LDV", NewEmisData!$B:$B, $A256, NewEmisData!$C:$C, $H256, NewEmisData!$D:$D, DL$2))</f>
        <v>#REF!</v>
      </c>
      <c r="DM256" s="335" t="e">
        <f>$I256*IF($G256="Pickup", SUMIFS(NewEmisData!K:K, NewEmisData!$A:$A, "Pickup", NewEmisData!$B:$B, $A256, NewEmisData!$C:$C, $H256, NewEmisData!$D:$D, DM$2), SUMIFS(NewEmisData!K:K, NewEmisData!$A:$A, "LDV", NewEmisData!$B:$B, $A256, NewEmisData!$C:$C, $H256, NewEmisData!$D:$D, DM$2))</f>
        <v>#REF!</v>
      </c>
      <c r="DN256" s="335" t="e">
        <f>$I256*IF($G256="Pickup", SUMIFS(NewEmisData!L:L, NewEmisData!$A:$A, "Pickup", NewEmisData!$B:$B, $A256, NewEmisData!$C:$C, $H256, NewEmisData!$D:$D, DN$2), SUMIFS(NewEmisData!L:L, NewEmisData!$A:$A, "LDV", NewEmisData!$B:$B, $A256, NewEmisData!$C:$C, $H256, NewEmisData!$D:$D, DN$2))</f>
        <v>#REF!</v>
      </c>
      <c r="DO256" s="335" t="e">
        <f>$I256*IF($G256="Pickup", SUMIFS(NewEmisData!M:M, NewEmisData!$A:$A, "Pickup", NewEmisData!$B:$B, $A256, NewEmisData!$C:$C, $H256, NewEmisData!$D:$D, DO$2), SUMIFS(NewEmisData!M:M, NewEmisData!$A:$A, "LDV", NewEmisData!$B:$B, $A256, NewEmisData!$C:$C, $H256, NewEmisData!$D:$D, DO$2))</f>
        <v>#REF!</v>
      </c>
      <c r="DP256" s="335">
        <v>1.011564885515141E-3</v>
      </c>
      <c r="DQ256" s="335" t="e">
        <f>$I256*IF($G256="Pickup", SUMIFS(NewEmisData!E:E, NewEmisData!$A:$A, "Pickup", NewEmisData!$B:$B, $A256, NewEmisData!$C:$C, $H256, NewEmisData!$D:$D, DQ$2), SUMIFS(NewEmisData!E:E, NewEmisData!$A:$A, "LDV", NewEmisData!$B:$B, $A256, NewEmisData!$C:$C, $H256, NewEmisData!$D:$D, DQ$2))</f>
        <v>#REF!</v>
      </c>
      <c r="DR256" s="335" t="e">
        <f>$I256*IF($G256="Pickup", SUMIFS(NewEmisData!F:F, NewEmisData!$A:$A, "Pickup", NewEmisData!$B:$B, $A256, NewEmisData!$C:$C, $H256, NewEmisData!$D:$D, DR$2), SUMIFS(NewEmisData!F:F, NewEmisData!$A:$A, "LDV", NewEmisData!$B:$B, $A256, NewEmisData!$C:$C, $H256, NewEmisData!$D:$D, DR$2))</f>
        <v>#REF!</v>
      </c>
      <c r="DS256" s="335" t="e">
        <f>$I256*IF($G256="Pickup", SUMIFS(NewEmisData!G:G, NewEmisData!$A:$A, "Pickup", NewEmisData!$B:$B, $A256, NewEmisData!$C:$C, $H256, NewEmisData!$D:$D, DS$2), SUMIFS(NewEmisData!G:G, NewEmisData!$A:$A, "LDV", NewEmisData!$B:$B, $A256, NewEmisData!$C:$C, $H256, NewEmisData!$D:$D, DS$2))</f>
        <v>#REF!</v>
      </c>
      <c r="DT256" s="335" t="e">
        <f>$I256*IF($G256="Pickup", SUMIFS(NewEmisData!H:H, NewEmisData!$A:$A, "Pickup", NewEmisData!$B:$B, $A256, NewEmisData!$C:$C, $H256, NewEmisData!$D:$D, DT$2), SUMIFS(NewEmisData!H:H, NewEmisData!$A:$A, "LDV", NewEmisData!$B:$B, $A256, NewEmisData!$C:$C, $H256, NewEmisData!$D:$D, DT$2))</f>
        <v>#REF!</v>
      </c>
      <c r="DU256" s="335" t="e">
        <f>$I256*IF($G256="Pickup", SUMIFS(NewEmisData!I:I, NewEmisData!$A:$A, "Pickup", NewEmisData!$B:$B, $A256, NewEmisData!$C:$C, $H256, NewEmisData!$D:$D, DU$2), SUMIFS(NewEmisData!I:I, NewEmisData!$A:$A, "LDV", NewEmisData!$B:$B, $A256, NewEmisData!$C:$C, $H256, NewEmisData!$D:$D, DU$2))</f>
        <v>#REF!</v>
      </c>
      <c r="DV256" s="335" t="e">
        <f>$I256*IF($G256="Pickup", SUMIFS(NewEmisData!J:J, NewEmisData!$A:$A, "Pickup", NewEmisData!$B:$B, $A256, NewEmisData!$C:$C, $H256, NewEmisData!$D:$D, DV$2), SUMIFS(NewEmisData!J:J, NewEmisData!$A:$A, "LDV", NewEmisData!$B:$B, $A256, NewEmisData!$C:$C, $H256, NewEmisData!$D:$D, DV$2))</f>
        <v>#REF!</v>
      </c>
      <c r="DW256" s="335" t="e">
        <f>$I256*IF($G256="Pickup", SUMIFS(NewEmisData!K:K, NewEmisData!$A:$A, "Pickup", NewEmisData!$B:$B, $A256, NewEmisData!$C:$C, $H256, NewEmisData!$D:$D, DW$2), SUMIFS(NewEmisData!K:K, NewEmisData!$A:$A, "LDV", NewEmisData!$B:$B, $A256, NewEmisData!$C:$C, $H256, NewEmisData!$D:$D, DW$2))</f>
        <v>#REF!</v>
      </c>
      <c r="DX256" s="335" t="e">
        <f>$I256*IF($G256="Pickup", SUMIFS(NewEmisData!L:L, NewEmisData!$A:$A, "Pickup", NewEmisData!$B:$B, $A256, NewEmisData!$C:$C, $H256, NewEmisData!$D:$D, DX$2), SUMIFS(NewEmisData!L:L, NewEmisData!$A:$A, "LDV", NewEmisData!$B:$B, $A256, NewEmisData!$C:$C, $H256, NewEmisData!$D:$D, DX$2))</f>
        <v>#REF!</v>
      </c>
      <c r="DY256" s="335" t="e">
        <f>$I256*IF($G256="Pickup", SUMIFS(NewEmisData!M:M, NewEmisData!$A:$A, "Pickup", NewEmisData!$B:$B, $A256, NewEmisData!$C:$C, $H256, NewEmisData!$D:$D, DY$2), SUMIFS(NewEmisData!M:M, NewEmisData!$A:$A, "LDV", NewEmisData!$B:$B, $A256, NewEmisData!$C:$C, $H256, NewEmisData!$D:$D, DY$2))</f>
        <v>#REF!</v>
      </c>
      <c r="DZ256" s="335">
        <v>2.7972448214542505E-3</v>
      </c>
      <c r="EA256" s="335" t="e">
        <f t="shared" si="350"/>
        <v>#REF!</v>
      </c>
      <c r="EB256" s="335" t="e">
        <f t="shared" si="351"/>
        <v>#REF!</v>
      </c>
      <c r="EC256" s="335" t="e">
        <f t="shared" si="352"/>
        <v>#REF!</v>
      </c>
      <c r="ED256" s="335" t="e">
        <f t="shared" si="353"/>
        <v>#REF!</v>
      </c>
      <c r="EE256" s="335" t="e">
        <f t="shared" si="354"/>
        <v>#REF!</v>
      </c>
      <c r="EF256" s="335" t="e">
        <f t="shared" si="355"/>
        <v>#REF!</v>
      </c>
      <c r="EG256" s="335" t="e">
        <f t="shared" si="356"/>
        <v>#REF!</v>
      </c>
      <c r="EH256" s="335" t="e">
        <f t="shared" si="357"/>
        <v>#REF!</v>
      </c>
      <c r="EI256" s="335" t="e">
        <f t="shared" si="358"/>
        <v>#REF!</v>
      </c>
      <c r="EJ256" s="335">
        <f t="shared" si="359"/>
        <v>0.13836109032518704</v>
      </c>
      <c r="EK256" s="335" t="e">
        <f t="shared" si="360"/>
        <v>#REF!</v>
      </c>
      <c r="EL256" s="335" t="e">
        <f t="shared" si="361"/>
        <v>#REF!</v>
      </c>
      <c r="EM256" s="335" t="e">
        <f t="shared" si="362"/>
        <v>#REF!</v>
      </c>
      <c r="EN256" s="335" t="e">
        <f t="shared" si="363"/>
        <v>#REF!</v>
      </c>
      <c r="EO256" s="335" t="e">
        <f t="shared" si="364"/>
        <v>#REF!</v>
      </c>
      <c r="EP256" s="335" t="e">
        <f t="shared" si="365"/>
        <v>#REF!</v>
      </c>
      <c r="EQ256" s="335" t="e">
        <f t="shared" si="366"/>
        <v>#REF!</v>
      </c>
      <c r="ER256" s="335" t="e">
        <f t="shared" si="367"/>
        <v>#REF!</v>
      </c>
      <c r="ES256" s="335" t="e">
        <f t="shared" si="368"/>
        <v>#REF!</v>
      </c>
      <c r="ET256" s="335">
        <f t="shared" si="369"/>
        <v>3.0994232344238398E-2</v>
      </c>
      <c r="EU256" s="335" t="e">
        <f t="shared" si="370"/>
        <v>#REF!</v>
      </c>
      <c r="EV256" s="335" t="e">
        <f t="shared" si="371"/>
        <v>#REF!</v>
      </c>
      <c r="EW256" s="335" t="e">
        <f t="shared" si="372"/>
        <v>#REF!</v>
      </c>
      <c r="EX256" s="335" t="e">
        <f t="shared" si="373"/>
        <v>#REF!</v>
      </c>
      <c r="EY256" s="335" t="e">
        <f t="shared" si="374"/>
        <v>#REF!</v>
      </c>
      <c r="EZ256" s="335" t="e">
        <f t="shared" si="375"/>
        <v>#REF!</v>
      </c>
      <c r="FA256" s="335" t="e">
        <f t="shared" si="376"/>
        <v>#REF!</v>
      </c>
      <c r="FB256" s="335" t="e">
        <f t="shared" si="377"/>
        <v>#REF!</v>
      </c>
      <c r="FC256" s="335" t="e">
        <f t="shared" si="378"/>
        <v>#REF!</v>
      </c>
      <c r="FD256" s="335">
        <f t="shared" si="379"/>
        <v>8.721041711244389E-4</v>
      </c>
      <c r="FE256" s="335" t="e">
        <f t="shared" si="380"/>
        <v>#REF!</v>
      </c>
      <c r="FF256" s="335" t="e">
        <f t="shared" si="381"/>
        <v>#REF!</v>
      </c>
      <c r="FG256" s="335" t="e">
        <f t="shared" si="382"/>
        <v>#REF!</v>
      </c>
      <c r="FH256" s="335" t="e">
        <f t="shared" si="383"/>
        <v>#REF!</v>
      </c>
      <c r="FI256" s="335" t="e">
        <f t="shared" si="384"/>
        <v>#REF!</v>
      </c>
      <c r="FJ256" s="335" t="e">
        <f t="shared" si="385"/>
        <v>#REF!</v>
      </c>
      <c r="FK256" s="335" t="e">
        <f t="shared" si="386"/>
        <v>#REF!</v>
      </c>
      <c r="FL256" s="335" t="e">
        <f t="shared" si="387"/>
        <v>#REF!</v>
      </c>
      <c r="FM256" s="335" t="e">
        <f t="shared" si="388"/>
        <v>#REF!</v>
      </c>
      <c r="FN256" s="335">
        <f t="shared" si="389"/>
        <v>2.3814683166549375E-2</v>
      </c>
      <c r="FO256" s="335" t="e">
        <f t="shared" si="390"/>
        <v>#REF!</v>
      </c>
      <c r="FP256" s="335" t="e">
        <f t="shared" si="391"/>
        <v>#REF!</v>
      </c>
      <c r="FQ256" s="335" t="e">
        <f t="shared" si="392"/>
        <v>#REF!</v>
      </c>
      <c r="FR256" s="335" t="e">
        <f t="shared" si="393"/>
        <v>#REF!</v>
      </c>
      <c r="FS256" s="335" t="e">
        <f t="shared" si="394"/>
        <v>#REF!</v>
      </c>
      <c r="FT256" s="335" t="e">
        <f t="shared" si="395"/>
        <v>#REF!</v>
      </c>
      <c r="FU256" s="335" t="e">
        <f t="shared" si="396"/>
        <v>#REF!</v>
      </c>
      <c r="FV256" s="335" t="e">
        <f t="shared" si="397"/>
        <v>#REF!</v>
      </c>
      <c r="FW256" s="335" t="e">
        <f t="shared" si="398"/>
        <v>#REF!</v>
      </c>
      <c r="FX256" s="335">
        <f t="shared" si="399"/>
        <v>4.7394574957917972E-3</v>
      </c>
    </row>
    <row r="257" spans="1:180" x14ac:dyDescent="0.2">
      <c r="A257" s="305" t="str">
        <f>_xlfn.CONCAT(IF(LEFT(TRIM(A256),1)="*", "*R", "R"), 1+RIGHT(TRIM(A256),1))</f>
        <v>R4</v>
      </c>
      <c r="B257" s="305" t="str">
        <f t="shared" si="451"/>
        <v>TLVGPHEV10</v>
      </c>
      <c r="C257" s="305" t="str">
        <f t="shared" si="452"/>
        <v>TL.GSL.M.PHEV.2011</v>
      </c>
      <c r="D257" s="301" t="str">
        <f t="shared" si="453"/>
        <v>bn-vmt, bn-vmt/a</v>
      </c>
      <c r="E257" s="301" t="str">
        <f t="shared" si="454"/>
        <v>TLGSL</v>
      </c>
      <c r="F257" s="301" t="str">
        <f t="shared" si="455"/>
        <v>TL</v>
      </c>
      <c r="G257" s="315" t="s">
        <v>819</v>
      </c>
      <c r="H257" s="315" t="s">
        <v>814</v>
      </c>
      <c r="I257" s="321" t="e">
        <f>#REF!</f>
        <v>#REF!</v>
      </c>
      <c r="J257" s="315" t="str">
        <f t="shared" si="400"/>
        <v>Minivan-GSL</v>
      </c>
      <c r="K257" s="335" t="e">
        <f>$I257*IF($G257="Pickup", SUMIFS(NewEmisData!E:E, NewEmisData!$A:$A, "Pickup", NewEmisData!$B:$B, $A257, NewEmisData!$C:$C, $H257, NewEmisData!$D:$D, K$2), SUMIFS(NewEmisData!E:E, NewEmisData!$A:$A, "LDV", NewEmisData!$B:$B, $A257, NewEmisData!$C:$C, $H257, NewEmisData!$D:$D, K$2))</f>
        <v>#REF!</v>
      </c>
      <c r="L257" s="335" t="e">
        <f>$I257*IF($G257="Pickup", SUMIFS(NewEmisData!F:F, NewEmisData!$A:$A, "Pickup", NewEmisData!$B:$B, $A257, NewEmisData!$C:$C, $H257, NewEmisData!$D:$D, L$2), SUMIFS(NewEmisData!F:F, NewEmisData!$A:$A, "LDV", NewEmisData!$B:$B, $A257, NewEmisData!$C:$C, $H257, NewEmisData!$D:$D, L$2))</f>
        <v>#REF!</v>
      </c>
      <c r="M257" s="335" t="e">
        <f>$I257*IF($G257="Pickup", SUMIFS(NewEmisData!G:G, NewEmisData!$A:$A, "Pickup", NewEmisData!$B:$B, $A257, NewEmisData!$C:$C, $H257, NewEmisData!$D:$D, M$2), SUMIFS(NewEmisData!G:G, NewEmisData!$A:$A, "LDV", NewEmisData!$B:$B, $A257, NewEmisData!$C:$C, $H257, NewEmisData!$D:$D, M$2))</f>
        <v>#REF!</v>
      </c>
      <c r="N257" s="335" t="e">
        <f>$I257*IF($G257="Pickup", SUMIFS(NewEmisData!H:H, NewEmisData!$A:$A, "Pickup", NewEmisData!$B:$B, $A257, NewEmisData!$C:$C, $H257, NewEmisData!$D:$D, N$2), SUMIFS(NewEmisData!H:H, NewEmisData!$A:$A, "LDV", NewEmisData!$B:$B, $A257, NewEmisData!$C:$C, $H257, NewEmisData!$D:$D, N$2))</f>
        <v>#REF!</v>
      </c>
      <c r="O257" s="335" t="e">
        <f>$I257*IF($G257="Pickup", SUMIFS(NewEmisData!I:I, NewEmisData!$A:$A, "Pickup", NewEmisData!$B:$B, $A257, NewEmisData!$C:$C, $H257, NewEmisData!$D:$D, O$2), SUMIFS(NewEmisData!I:I, NewEmisData!$A:$A, "LDV", NewEmisData!$B:$B, $A257, NewEmisData!$C:$C, $H257, NewEmisData!$D:$D, O$2))</f>
        <v>#REF!</v>
      </c>
      <c r="P257" s="335" t="e">
        <f>$I257*IF($G257="Pickup", SUMIFS(NewEmisData!J:J, NewEmisData!$A:$A, "Pickup", NewEmisData!$B:$B, $A257, NewEmisData!$C:$C, $H257, NewEmisData!$D:$D, P$2), SUMIFS(NewEmisData!J:J, NewEmisData!$A:$A, "LDV", NewEmisData!$B:$B, $A257, NewEmisData!$C:$C, $H257, NewEmisData!$D:$D, P$2))</f>
        <v>#REF!</v>
      </c>
      <c r="Q257" s="335" t="e">
        <f>$I257*IF($G257="Pickup", SUMIFS(NewEmisData!K:K, NewEmisData!$A:$A, "Pickup", NewEmisData!$B:$B, $A257, NewEmisData!$C:$C, $H257, NewEmisData!$D:$D, Q$2), SUMIFS(NewEmisData!K:K, NewEmisData!$A:$A, "LDV", NewEmisData!$B:$B, $A257, NewEmisData!$C:$C, $H257, NewEmisData!$D:$D, Q$2))</f>
        <v>#REF!</v>
      </c>
      <c r="R257" s="335" t="e">
        <f>$I257*IF($G257="Pickup", SUMIFS(NewEmisData!L:L, NewEmisData!$A:$A, "Pickup", NewEmisData!$B:$B, $A257, NewEmisData!$C:$C, $H257, NewEmisData!$D:$D, R$2), SUMIFS(NewEmisData!L:L, NewEmisData!$A:$A, "LDV", NewEmisData!$B:$B, $A257, NewEmisData!$C:$C, $H257, NewEmisData!$D:$D, R$2))</f>
        <v>#REF!</v>
      </c>
      <c r="S257" s="335" t="e">
        <f>$I257*IF($G257="Pickup", SUMIFS(NewEmisData!M:M, NewEmisData!$A:$A, "Pickup", NewEmisData!$B:$B, $A257, NewEmisData!$C:$C, $H257, NewEmisData!$D:$D, S$2), SUMIFS(NewEmisData!M:M, NewEmisData!$A:$A, "LDV", NewEmisData!$B:$B, $A257, NewEmisData!$C:$C, $H257, NewEmisData!$D:$D, S$2))</f>
        <v>#REF!</v>
      </c>
      <c r="T257" s="335">
        <v>0.13836109032518704</v>
      </c>
      <c r="U257" s="335" t="e">
        <f>$I257*IF($G257="Pickup", SUMIFS(NewEmisData!E:E, NewEmisData!$A:$A, "Pickup", NewEmisData!$B:$B, $A257, NewEmisData!$C:$C, $H257, NewEmisData!$D:$D, U$2), SUMIFS(NewEmisData!E:E, NewEmisData!$A:$A, "LDV", NewEmisData!$B:$B, $A257, NewEmisData!$C:$C, $H257, NewEmisData!$D:$D, U$2))</f>
        <v>#REF!</v>
      </c>
      <c r="V257" s="335" t="e">
        <f>$I257*IF($G257="Pickup", SUMIFS(NewEmisData!F:F, NewEmisData!$A:$A, "Pickup", NewEmisData!$B:$B, $A257, NewEmisData!$C:$C, $H257, NewEmisData!$D:$D, V$2), SUMIFS(NewEmisData!F:F, NewEmisData!$A:$A, "LDV", NewEmisData!$B:$B, $A257, NewEmisData!$C:$C, $H257, NewEmisData!$D:$D, V$2))</f>
        <v>#REF!</v>
      </c>
      <c r="W257" s="335" t="e">
        <f>$I257*IF($G257="Pickup", SUMIFS(NewEmisData!G:G, NewEmisData!$A:$A, "Pickup", NewEmisData!$B:$B, $A257, NewEmisData!$C:$C, $H257, NewEmisData!$D:$D, W$2), SUMIFS(NewEmisData!G:G, NewEmisData!$A:$A, "LDV", NewEmisData!$B:$B, $A257, NewEmisData!$C:$C, $H257, NewEmisData!$D:$D, W$2))</f>
        <v>#REF!</v>
      </c>
      <c r="X257" s="335" t="e">
        <f>$I257*IF($G257="Pickup", SUMIFS(NewEmisData!H:H, NewEmisData!$A:$A, "Pickup", NewEmisData!$B:$B, $A257, NewEmisData!$C:$C, $H257, NewEmisData!$D:$D, X$2), SUMIFS(NewEmisData!H:H, NewEmisData!$A:$A, "LDV", NewEmisData!$B:$B, $A257, NewEmisData!$C:$C, $H257, NewEmisData!$D:$D, X$2))</f>
        <v>#REF!</v>
      </c>
      <c r="Y257" s="335" t="e">
        <f>$I257*IF($G257="Pickup", SUMIFS(NewEmisData!I:I, NewEmisData!$A:$A, "Pickup", NewEmisData!$B:$B, $A257, NewEmisData!$C:$C, $H257, NewEmisData!$D:$D, Y$2), SUMIFS(NewEmisData!I:I, NewEmisData!$A:$A, "LDV", NewEmisData!$B:$B, $A257, NewEmisData!$C:$C, $H257, NewEmisData!$D:$D, Y$2))</f>
        <v>#REF!</v>
      </c>
      <c r="Z257" s="335" t="e">
        <f>$I257*IF($G257="Pickup", SUMIFS(NewEmisData!J:J, NewEmisData!$A:$A, "Pickup", NewEmisData!$B:$B, $A257, NewEmisData!$C:$C, $H257, NewEmisData!$D:$D, Z$2), SUMIFS(NewEmisData!J:J, NewEmisData!$A:$A, "LDV", NewEmisData!$B:$B, $A257, NewEmisData!$C:$C, $H257, NewEmisData!$D:$D, Z$2))</f>
        <v>#REF!</v>
      </c>
      <c r="AA257" s="335" t="e">
        <f>$I257*IF($G257="Pickup", SUMIFS(NewEmisData!K:K, NewEmisData!$A:$A, "Pickup", NewEmisData!$B:$B, $A257, NewEmisData!$C:$C, $H257, NewEmisData!$D:$D, AA$2), SUMIFS(NewEmisData!K:K, NewEmisData!$A:$A, "LDV", NewEmisData!$B:$B, $A257, NewEmisData!$C:$C, $H257, NewEmisData!$D:$D, AA$2))</f>
        <v>#REF!</v>
      </c>
      <c r="AB257" s="335" t="e">
        <f>$I257*IF($G257="Pickup", SUMIFS(NewEmisData!L:L, NewEmisData!$A:$A, "Pickup", NewEmisData!$B:$B, $A257, NewEmisData!$C:$C, $H257, NewEmisData!$D:$D, AB$2), SUMIFS(NewEmisData!L:L, NewEmisData!$A:$A, "LDV", NewEmisData!$B:$B, $A257, NewEmisData!$C:$C, $H257, NewEmisData!$D:$D, AB$2))</f>
        <v>#REF!</v>
      </c>
      <c r="AC257" s="335" t="e">
        <f>$I257*IF($G257="Pickup", SUMIFS(NewEmisData!M:M, NewEmisData!$A:$A, "Pickup", NewEmisData!$B:$B, $A257, NewEmisData!$C:$C, $H257, NewEmisData!$D:$D, AC$2), SUMIFS(NewEmisData!M:M, NewEmisData!$A:$A, "LDV", NewEmisData!$B:$B, $A257, NewEmisData!$C:$C, $H257, NewEmisData!$D:$D, AC$2))</f>
        <v>#REF!</v>
      </c>
      <c r="AD257" s="335">
        <v>3.0994232344238398E-2</v>
      </c>
      <c r="AE257" s="335" t="e">
        <f>$I257*IF($G257="Pickup", SUMIFS(NewEmisData!E:E, NewEmisData!$A:$A, "Pickup", NewEmisData!$B:$B, $A257, NewEmisData!$C:$C, $H257, NewEmisData!$D:$D, AE$2), SUMIFS(NewEmisData!E:E, NewEmisData!$A:$A, "LDV", NewEmisData!$B:$B, $A257, NewEmisData!$C:$C, $H257, NewEmisData!$D:$D, AE$2))</f>
        <v>#REF!</v>
      </c>
      <c r="AF257" s="335" t="e">
        <f>$I257*IF($G257="Pickup", SUMIFS(NewEmisData!F:F, NewEmisData!$A:$A, "Pickup", NewEmisData!$B:$B, $A257, NewEmisData!$C:$C, $H257, NewEmisData!$D:$D, AF$2), SUMIFS(NewEmisData!F:F, NewEmisData!$A:$A, "LDV", NewEmisData!$B:$B, $A257, NewEmisData!$C:$C, $H257, NewEmisData!$D:$D, AF$2))</f>
        <v>#REF!</v>
      </c>
      <c r="AG257" s="335" t="e">
        <f>$I257*IF($G257="Pickup", SUMIFS(NewEmisData!G:G, NewEmisData!$A:$A, "Pickup", NewEmisData!$B:$B, $A257, NewEmisData!$C:$C, $H257, NewEmisData!$D:$D, AG$2), SUMIFS(NewEmisData!G:G, NewEmisData!$A:$A, "LDV", NewEmisData!$B:$B, $A257, NewEmisData!$C:$C, $H257, NewEmisData!$D:$D, AG$2))</f>
        <v>#REF!</v>
      </c>
      <c r="AH257" s="335" t="e">
        <f>$I257*IF($G257="Pickup", SUMIFS(NewEmisData!H:H, NewEmisData!$A:$A, "Pickup", NewEmisData!$B:$B, $A257, NewEmisData!$C:$C, $H257, NewEmisData!$D:$D, AH$2), SUMIFS(NewEmisData!H:H, NewEmisData!$A:$A, "LDV", NewEmisData!$B:$B, $A257, NewEmisData!$C:$C, $H257, NewEmisData!$D:$D, AH$2))</f>
        <v>#REF!</v>
      </c>
      <c r="AI257" s="335" t="e">
        <f>$I257*IF($G257="Pickup", SUMIFS(NewEmisData!I:I, NewEmisData!$A:$A, "Pickup", NewEmisData!$B:$B, $A257, NewEmisData!$C:$C, $H257, NewEmisData!$D:$D, AI$2), SUMIFS(NewEmisData!I:I, NewEmisData!$A:$A, "LDV", NewEmisData!$B:$B, $A257, NewEmisData!$C:$C, $H257, NewEmisData!$D:$D, AI$2))</f>
        <v>#REF!</v>
      </c>
      <c r="AJ257" s="335" t="e">
        <f>$I257*IF($G257="Pickup", SUMIFS(NewEmisData!J:J, NewEmisData!$A:$A, "Pickup", NewEmisData!$B:$B, $A257, NewEmisData!$C:$C, $H257, NewEmisData!$D:$D, AJ$2), SUMIFS(NewEmisData!J:J, NewEmisData!$A:$A, "LDV", NewEmisData!$B:$B, $A257, NewEmisData!$C:$C, $H257, NewEmisData!$D:$D, AJ$2))</f>
        <v>#REF!</v>
      </c>
      <c r="AK257" s="335" t="e">
        <f>$I257*IF($G257="Pickup", SUMIFS(NewEmisData!K:K, NewEmisData!$A:$A, "Pickup", NewEmisData!$B:$B, $A257, NewEmisData!$C:$C, $H257, NewEmisData!$D:$D, AK$2), SUMIFS(NewEmisData!K:K, NewEmisData!$A:$A, "LDV", NewEmisData!$B:$B, $A257, NewEmisData!$C:$C, $H257, NewEmisData!$D:$D, AK$2))</f>
        <v>#REF!</v>
      </c>
      <c r="AL257" s="335" t="e">
        <f>$I257*IF($G257="Pickup", SUMIFS(NewEmisData!L:L, NewEmisData!$A:$A, "Pickup", NewEmisData!$B:$B, $A257, NewEmisData!$C:$C, $H257, NewEmisData!$D:$D, AL$2), SUMIFS(NewEmisData!L:L, NewEmisData!$A:$A, "LDV", NewEmisData!$B:$B, $A257, NewEmisData!$C:$C, $H257, NewEmisData!$D:$D, AL$2))</f>
        <v>#REF!</v>
      </c>
      <c r="AM257" s="335" t="e">
        <f>$I257*IF($G257="Pickup", SUMIFS(NewEmisData!M:M, NewEmisData!$A:$A, "Pickup", NewEmisData!$B:$B, $A257, NewEmisData!$C:$C, $H257, NewEmisData!$D:$D, AM$2), SUMIFS(NewEmisData!M:M, NewEmisData!$A:$A, "LDV", NewEmisData!$B:$B, $A257, NewEmisData!$C:$C, $H257, NewEmisData!$D:$D, AM$2))</f>
        <v>#REF!</v>
      </c>
      <c r="AN257" s="335">
        <v>8.721041711244389E-4</v>
      </c>
      <c r="AO257" s="335" t="e">
        <f>$I257*IF($G257="Pickup", SUMIFS(NewEmisData!E:E, NewEmisData!$A:$A, "Pickup", NewEmisData!$B:$B, $A257, NewEmisData!$C:$C, $H257, NewEmisData!$D:$D, AO$2), SUMIFS(NewEmisData!E:E, NewEmisData!$A:$A, "LDV", NewEmisData!$B:$B, $A257, NewEmisData!$C:$C, $H257, NewEmisData!$D:$D, AO$2))</f>
        <v>#REF!</v>
      </c>
      <c r="AP257" s="335" t="e">
        <f>$I257*IF($G257="Pickup", SUMIFS(NewEmisData!F:F, NewEmisData!$A:$A, "Pickup", NewEmisData!$B:$B, $A257, NewEmisData!$C:$C, $H257, NewEmisData!$D:$D, AP$2), SUMIFS(NewEmisData!F:F, NewEmisData!$A:$A, "LDV", NewEmisData!$B:$B, $A257, NewEmisData!$C:$C, $H257, NewEmisData!$D:$D, AP$2))</f>
        <v>#REF!</v>
      </c>
      <c r="AQ257" s="335" t="e">
        <f>$I257*IF($G257="Pickup", SUMIFS(NewEmisData!G:G, NewEmisData!$A:$A, "Pickup", NewEmisData!$B:$B, $A257, NewEmisData!$C:$C, $H257, NewEmisData!$D:$D, AQ$2), SUMIFS(NewEmisData!G:G, NewEmisData!$A:$A, "LDV", NewEmisData!$B:$B, $A257, NewEmisData!$C:$C, $H257, NewEmisData!$D:$D, AQ$2))</f>
        <v>#REF!</v>
      </c>
      <c r="AR257" s="335" t="e">
        <f>$I257*IF($G257="Pickup", SUMIFS(NewEmisData!H:H, NewEmisData!$A:$A, "Pickup", NewEmisData!$B:$B, $A257, NewEmisData!$C:$C, $H257, NewEmisData!$D:$D, AR$2), SUMIFS(NewEmisData!H:H, NewEmisData!$A:$A, "LDV", NewEmisData!$B:$B, $A257, NewEmisData!$C:$C, $H257, NewEmisData!$D:$D, AR$2))</f>
        <v>#REF!</v>
      </c>
      <c r="AS257" s="335" t="e">
        <f>$I257*IF($G257="Pickup", SUMIFS(NewEmisData!I:I, NewEmisData!$A:$A, "Pickup", NewEmisData!$B:$B, $A257, NewEmisData!$C:$C, $H257, NewEmisData!$D:$D, AS$2), SUMIFS(NewEmisData!I:I, NewEmisData!$A:$A, "LDV", NewEmisData!$B:$B, $A257, NewEmisData!$C:$C, $H257, NewEmisData!$D:$D, AS$2))</f>
        <v>#REF!</v>
      </c>
      <c r="AT257" s="335" t="e">
        <f>$I257*IF($G257="Pickup", SUMIFS(NewEmisData!J:J, NewEmisData!$A:$A, "Pickup", NewEmisData!$B:$B, $A257, NewEmisData!$C:$C, $H257, NewEmisData!$D:$D, AT$2), SUMIFS(NewEmisData!J:J, NewEmisData!$A:$A, "LDV", NewEmisData!$B:$B, $A257, NewEmisData!$C:$C, $H257, NewEmisData!$D:$D, AT$2))</f>
        <v>#REF!</v>
      </c>
      <c r="AU257" s="335" t="e">
        <f>$I257*IF($G257="Pickup", SUMIFS(NewEmisData!K:K, NewEmisData!$A:$A, "Pickup", NewEmisData!$B:$B, $A257, NewEmisData!$C:$C, $H257, NewEmisData!$D:$D, AU$2), SUMIFS(NewEmisData!K:K, NewEmisData!$A:$A, "LDV", NewEmisData!$B:$B, $A257, NewEmisData!$C:$C, $H257, NewEmisData!$D:$D, AU$2))</f>
        <v>#REF!</v>
      </c>
      <c r="AV257" s="335" t="e">
        <f>$I257*IF($G257="Pickup", SUMIFS(NewEmisData!L:L, NewEmisData!$A:$A, "Pickup", NewEmisData!$B:$B, $A257, NewEmisData!$C:$C, $H257, NewEmisData!$D:$D, AV$2), SUMIFS(NewEmisData!L:L, NewEmisData!$A:$A, "LDV", NewEmisData!$B:$B, $A257, NewEmisData!$C:$C, $H257, NewEmisData!$D:$D, AV$2))</f>
        <v>#REF!</v>
      </c>
      <c r="AW257" s="335" t="e">
        <f>$I257*IF($G257="Pickup", SUMIFS(NewEmisData!M:M, NewEmisData!$A:$A, "Pickup", NewEmisData!$B:$B, $A257, NewEmisData!$C:$C, $H257, NewEmisData!$D:$D, AW$2), SUMIFS(NewEmisData!M:M, NewEmisData!$A:$A, "LDV", NewEmisData!$B:$B, $A257, NewEmisData!$C:$C, $H257, NewEmisData!$D:$D, AW$2))</f>
        <v>#REF!</v>
      </c>
      <c r="AX257" s="335">
        <v>2.3814683166549375E-2</v>
      </c>
      <c r="AY257" s="335" t="e">
        <f>$I257*IF($G257="Pickup", SUMIFS(NewEmisData!E:E, NewEmisData!$A:$A, "Pickup", NewEmisData!$B:$B, $A257, NewEmisData!$C:$C, $H257, NewEmisData!$D:$D, AY$2), SUMIFS(NewEmisData!E:E, NewEmisData!$A:$A, "LDV", NewEmisData!$B:$B, $A257, NewEmisData!$C:$C, $H257, NewEmisData!$D:$D, AY$2))</f>
        <v>#REF!</v>
      </c>
      <c r="AZ257" s="335" t="e">
        <f>$I257*IF($G257="Pickup", SUMIFS(NewEmisData!F:F, NewEmisData!$A:$A, "Pickup", NewEmisData!$B:$B, $A257, NewEmisData!$C:$C, $H257, NewEmisData!$D:$D, AZ$2), SUMIFS(NewEmisData!F:F, NewEmisData!$A:$A, "LDV", NewEmisData!$B:$B, $A257, NewEmisData!$C:$C, $H257, NewEmisData!$D:$D, AZ$2))</f>
        <v>#REF!</v>
      </c>
      <c r="BA257" s="335" t="e">
        <f>$I257*IF($G257="Pickup", SUMIFS(NewEmisData!G:G, NewEmisData!$A:$A, "Pickup", NewEmisData!$B:$B, $A257, NewEmisData!$C:$C, $H257, NewEmisData!$D:$D, BA$2), SUMIFS(NewEmisData!G:G, NewEmisData!$A:$A, "LDV", NewEmisData!$B:$B, $A257, NewEmisData!$C:$C, $H257, NewEmisData!$D:$D, BA$2))</f>
        <v>#REF!</v>
      </c>
      <c r="BB257" s="335" t="e">
        <f>$I257*IF($G257="Pickup", SUMIFS(NewEmisData!H:H, NewEmisData!$A:$A, "Pickup", NewEmisData!$B:$B, $A257, NewEmisData!$C:$C, $H257, NewEmisData!$D:$D, BB$2), SUMIFS(NewEmisData!H:H, NewEmisData!$A:$A, "LDV", NewEmisData!$B:$B, $A257, NewEmisData!$C:$C, $H257, NewEmisData!$D:$D, BB$2))</f>
        <v>#REF!</v>
      </c>
      <c r="BC257" s="335" t="e">
        <f>$I257*IF($G257="Pickup", SUMIFS(NewEmisData!I:I, NewEmisData!$A:$A, "Pickup", NewEmisData!$B:$B, $A257, NewEmisData!$C:$C, $H257, NewEmisData!$D:$D, BC$2), SUMIFS(NewEmisData!I:I, NewEmisData!$A:$A, "LDV", NewEmisData!$B:$B, $A257, NewEmisData!$C:$C, $H257, NewEmisData!$D:$D, BC$2))</f>
        <v>#REF!</v>
      </c>
      <c r="BD257" s="335" t="e">
        <f>$I257*IF($G257="Pickup", SUMIFS(NewEmisData!J:J, NewEmisData!$A:$A, "Pickup", NewEmisData!$B:$B, $A257, NewEmisData!$C:$C, $H257, NewEmisData!$D:$D, BD$2), SUMIFS(NewEmisData!J:J, NewEmisData!$A:$A, "LDV", NewEmisData!$B:$B, $A257, NewEmisData!$C:$C, $H257, NewEmisData!$D:$D, BD$2))</f>
        <v>#REF!</v>
      </c>
      <c r="BE257" s="335" t="e">
        <f>$I257*IF($G257="Pickup", SUMIFS(NewEmisData!K:K, NewEmisData!$A:$A, "Pickup", NewEmisData!$B:$B, $A257, NewEmisData!$C:$C, $H257, NewEmisData!$D:$D, BE$2), SUMIFS(NewEmisData!K:K, NewEmisData!$A:$A, "LDV", NewEmisData!$B:$B, $A257, NewEmisData!$C:$C, $H257, NewEmisData!$D:$D, BE$2))</f>
        <v>#REF!</v>
      </c>
      <c r="BF257" s="335" t="e">
        <f>$I257*IF($G257="Pickup", SUMIFS(NewEmisData!L:L, NewEmisData!$A:$A, "Pickup", NewEmisData!$B:$B, $A257, NewEmisData!$C:$C, $H257, NewEmisData!$D:$D, BF$2), SUMIFS(NewEmisData!L:L, NewEmisData!$A:$A, "LDV", NewEmisData!$B:$B, $A257, NewEmisData!$C:$C, $H257, NewEmisData!$D:$D, BF$2))</f>
        <v>#REF!</v>
      </c>
      <c r="BG257" s="335" t="e">
        <f>$I257*IF($G257="Pickup", SUMIFS(NewEmisData!M:M, NewEmisData!$A:$A, "Pickup", NewEmisData!$B:$B, $A257, NewEmisData!$C:$C, $H257, NewEmisData!$D:$D, BG$2), SUMIFS(NewEmisData!M:M, NewEmisData!$A:$A, "LDV", NewEmisData!$B:$B, $A257, NewEmisData!$C:$C, $H257, NewEmisData!$D:$D, BG$2))</f>
        <v>#REF!</v>
      </c>
      <c r="BH257" s="335">
        <v>4.7394574957917972E-3</v>
      </c>
      <c r="BI257" s="335" t="e">
        <f>$I257*IF($G257="Pickup", SUMIFS(NewEmisData!E:E, NewEmisData!$A:$A, "Pickup", NewEmisData!$B:$B, $A257, NewEmisData!$C:$C, $H257, NewEmisData!$D:$D, BI$2), SUMIFS(NewEmisData!E:E, NewEmisData!$A:$A, "LDV", NewEmisData!$B:$B, $A257, NewEmisData!$C:$C, $H257, NewEmisData!$D:$D, BI$2))</f>
        <v>#REF!</v>
      </c>
      <c r="BJ257" s="335" t="e">
        <f>$I257*IF($G257="Pickup", SUMIFS(NewEmisData!F:F, NewEmisData!$A:$A, "Pickup", NewEmisData!$B:$B, $A257, NewEmisData!$C:$C, $H257, NewEmisData!$D:$D, BJ$2), SUMIFS(NewEmisData!F:F, NewEmisData!$A:$A, "LDV", NewEmisData!$B:$B, $A257, NewEmisData!$C:$C, $H257, NewEmisData!$D:$D, BJ$2))</f>
        <v>#REF!</v>
      </c>
      <c r="BK257" s="335" t="e">
        <f>$I257*IF($G257="Pickup", SUMIFS(NewEmisData!G:G, NewEmisData!$A:$A, "Pickup", NewEmisData!$B:$B, $A257, NewEmisData!$C:$C, $H257, NewEmisData!$D:$D, BK$2), SUMIFS(NewEmisData!G:G, NewEmisData!$A:$A, "LDV", NewEmisData!$B:$B, $A257, NewEmisData!$C:$C, $H257, NewEmisData!$D:$D, BK$2))</f>
        <v>#REF!</v>
      </c>
      <c r="BL257" s="335" t="e">
        <f>$I257*IF($G257="Pickup", SUMIFS(NewEmisData!H:H, NewEmisData!$A:$A, "Pickup", NewEmisData!$B:$B, $A257, NewEmisData!$C:$C, $H257, NewEmisData!$D:$D, BL$2), SUMIFS(NewEmisData!H:H, NewEmisData!$A:$A, "LDV", NewEmisData!$B:$B, $A257, NewEmisData!$C:$C, $H257, NewEmisData!$D:$D, BL$2))</f>
        <v>#REF!</v>
      </c>
      <c r="BM257" s="335" t="e">
        <f>$I257*IF($G257="Pickup", SUMIFS(NewEmisData!I:I, NewEmisData!$A:$A, "Pickup", NewEmisData!$B:$B, $A257, NewEmisData!$C:$C, $H257, NewEmisData!$D:$D, BM$2), SUMIFS(NewEmisData!I:I, NewEmisData!$A:$A, "LDV", NewEmisData!$B:$B, $A257, NewEmisData!$C:$C, $H257, NewEmisData!$D:$D, BM$2))</f>
        <v>#REF!</v>
      </c>
      <c r="BN257" s="335" t="e">
        <f>$I257*IF($G257="Pickup", SUMIFS(NewEmisData!J:J, NewEmisData!$A:$A, "Pickup", NewEmisData!$B:$B, $A257, NewEmisData!$C:$C, $H257, NewEmisData!$D:$D, BN$2), SUMIFS(NewEmisData!J:J, NewEmisData!$A:$A, "LDV", NewEmisData!$B:$B, $A257, NewEmisData!$C:$C, $H257, NewEmisData!$D:$D, BN$2))</f>
        <v>#REF!</v>
      </c>
      <c r="BO257" s="335" t="e">
        <f>$I257*IF($G257="Pickup", SUMIFS(NewEmisData!K:K, NewEmisData!$A:$A, "Pickup", NewEmisData!$B:$B, $A257, NewEmisData!$C:$C, $H257, NewEmisData!$D:$D, BO$2), SUMIFS(NewEmisData!K:K, NewEmisData!$A:$A, "LDV", NewEmisData!$B:$B, $A257, NewEmisData!$C:$C, $H257, NewEmisData!$D:$D, BO$2))</f>
        <v>#REF!</v>
      </c>
      <c r="BP257" s="335" t="e">
        <f>$I257*IF($G257="Pickup", SUMIFS(NewEmisData!L:L, NewEmisData!$A:$A, "Pickup", NewEmisData!$B:$B, $A257, NewEmisData!$C:$C, $H257, NewEmisData!$D:$D, BP$2), SUMIFS(NewEmisData!L:L, NewEmisData!$A:$A, "LDV", NewEmisData!$B:$B, $A257, NewEmisData!$C:$C, $H257, NewEmisData!$D:$D, BP$2))</f>
        <v>#REF!</v>
      </c>
      <c r="BQ257" s="335" t="e">
        <f>$I257*IF($G257="Pickup", SUMIFS(NewEmisData!M:M, NewEmisData!$A:$A, "Pickup", NewEmisData!$B:$B, $A257, NewEmisData!$C:$C, $H257, NewEmisData!$D:$D, BQ$2), SUMIFS(NewEmisData!M:M, NewEmisData!$A:$A, "LDV", NewEmisData!$B:$B, $A257, NewEmisData!$C:$C, $H257, NewEmisData!$D:$D, BQ$2))</f>
        <v>#REF!</v>
      </c>
      <c r="BR257" s="335">
        <v>0.82941469149152458</v>
      </c>
      <c r="BS257" s="335" t="e">
        <f>$I257*IF($G257="Pickup", SUMIFS(NewEmisData!E:E, NewEmisData!$A:$A, "Pickup", NewEmisData!$B:$B, $A257, NewEmisData!$C:$C, $H257, NewEmisData!$D:$D, BS$2), SUMIFS(NewEmisData!E:E, NewEmisData!$A:$A, "LDV", NewEmisData!$B:$B, $A257, NewEmisData!$C:$C, $H257, NewEmisData!$D:$D, BS$2))</f>
        <v>#REF!</v>
      </c>
      <c r="BT257" s="335" t="e">
        <f>$I257*IF($G257="Pickup", SUMIFS(NewEmisData!F:F, NewEmisData!$A:$A, "Pickup", NewEmisData!$B:$B, $A257, NewEmisData!$C:$C, $H257, NewEmisData!$D:$D, BT$2), SUMIFS(NewEmisData!F:F, NewEmisData!$A:$A, "LDV", NewEmisData!$B:$B, $A257, NewEmisData!$C:$C, $H257, NewEmisData!$D:$D, BT$2))</f>
        <v>#REF!</v>
      </c>
      <c r="BU257" s="335" t="e">
        <f>$I257*IF($G257="Pickup", SUMIFS(NewEmisData!G:G, NewEmisData!$A:$A, "Pickup", NewEmisData!$B:$B, $A257, NewEmisData!$C:$C, $H257, NewEmisData!$D:$D, BU$2), SUMIFS(NewEmisData!G:G, NewEmisData!$A:$A, "LDV", NewEmisData!$B:$B, $A257, NewEmisData!$C:$C, $H257, NewEmisData!$D:$D, BU$2))</f>
        <v>#REF!</v>
      </c>
      <c r="BV257" s="335" t="e">
        <f>$I257*IF($G257="Pickup", SUMIFS(NewEmisData!H:H, NewEmisData!$A:$A, "Pickup", NewEmisData!$B:$B, $A257, NewEmisData!$C:$C, $H257, NewEmisData!$D:$D, BV$2), SUMIFS(NewEmisData!H:H, NewEmisData!$A:$A, "LDV", NewEmisData!$B:$B, $A257, NewEmisData!$C:$C, $H257, NewEmisData!$D:$D, BV$2))</f>
        <v>#REF!</v>
      </c>
      <c r="BW257" s="335" t="e">
        <f>$I257*IF($G257="Pickup", SUMIFS(NewEmisData!I:I, NewEmisData!$A:$A, "Pickup", NewEmisData!$B:$B, $A257, NewEmisData!$C:$C, $H257, NewEmisData!$D:$D, BW$2), SUMIFS(NewEmisData!I:I, NewEmisData!$A:$A, "LDV", NewEmisData!$B:$B, $A257, NewEmisData!$C:$C, $H257, NewEmisData!$D:$D, BW$2))</f>
        <v>#REF!</v>
      </c>
      <c r="BX257" s="335" t="e">
        <f>$I257*IF($G257="Pickup", SUMIFS(NewEmisData!J:J, NewEmisData!$A:$A, "Pickup", NewEmisData!$B:$B, $A257, NewEmisData!$C:$C, $H257, NewEmisData!$D:$D, BX$2), SUMIFS(NewEmisData!J:J, NewEmisData!$A:$A, "LDV", NewEmisData!$B:$B, $A257, NewEmisData!$C:$C, $H257, NewEmisData!$D:$D, BX$2))</f>
        <v>#REF!</v>
      </c>
      <c r="BY257" s="335" t="e">
        <f>$I257*IF($G257="Pickup", SUMIFS(NewEmisData!K:K, NewEmisData!$A:$A, "Pickup", NewEmisData!$B:$B, $A257, NewEmisData!$C:$C, $H257, NewEmisData!$D:$D, BY$2), SUMIFS(NewEmisData!K:K, NewEmisData!$A:$A, "LDV", NewEmisData!$B:$B, $A257, NewEmisData!$C:$C, $H257, NewEmisData!$D:$D, BY$2))</f>
        <v>#REF!</v>
      </c>
      <c r="BZ257" s="335" t="e">
        <f>$I257*IF($G257="Pickup", SUMIFS(NewEmisData!L:L, NewEmisData!$A:$A, "Pickup", NewEmisData!$B:$B, $A257, NewEmisData!$C:$C, $H257, NewEmisData!$D:$D, BZ$2), SUMIFS(NewEmisData!L:L, NewEmisData!$A:$A, "LDV", NewEmisData!$B:$B, $A257, NewEmisData!$C:$C, $H257, NewEmisData!$D:$D, BZ$2))</f>
        <v>#REF!</v>
      </c>
      <c r="CA257" s="335" t="e">
        <f>$I257*IF($G257="Pickup", SUMIFS(NewEmisData!M:M, NewEmisData!$A:$A, "Pickup", NewEmisData!$B:$B, $A257, NewEmisData!$C:$C, $H257, NewEmisData!$D:$D, CA$2), SUMIFS(NewEmisData!M:M, NewEmisData!$A:$A, "LDV", NewEmisData!$B:$B, $A257, NewEmisData!$C:$C, $H257, NewEmisData!$D:$D, CA$2))</f>
        <v>#REF!</v>
      </c>
      <c r="CB257" s="335">
        <v>5.2865609411460256E-2</v>
      </c>
      <c r="CC257" s="335" t="e">
        <f>$I257*IF($G257="Pickup", SUMIFS(NewEmisData!E:E, NewEmisData!$A:$A, "Pickup", NewEmisData!$B:$B, $A257, NewEmisData!$C:$C, $H257, NewEmisData!$D:$D, CC$2), SUMIFS(NewEmisData!E:E, NewEmisData!$A:$A, "LDV", NewEmisData!$B:$B, $A257, NewEmisData!$C:$C, $H257, NewEmisData!$D:$D, CC$2))</f>
        <v>#REF!</v>
      </c>
      <c r="CD257" s="335" t="e">
        <f>$I257*IF($G257="Pickup", SUMIFS(NewEmisData!F:F, NewEmisData!$A:$A, "Pickup", NewEmisData!$B:$B, $A257, NewEmisData!$C:$C, $H257, NewEmisData!$D:$D, CD$2), SUMIFS(NewEmisData!F:F, NewEmisData!$A:$A, "LDV", NewEmisData!$B:$B, $A257, NewEmisData!$C:$C, $H257, NewEmisData!$D:$D, CD$2))</f>
        <v>#REF!</v>
      </c>
      <c r="CE257" s="335" t="e">
        <f>$I257*IF($G257="Pickup", SUMIFS(NewEmisData!G:G, NewEmisData!$A:$A, "Pickup", NewEmisData!$B:$B, $A257, NewEmisData!$C:$C, $H257, NewEmisData!$D:$D, CE$2), SUMIFS(NewEmisData!G:G, NewEmisData!$A:$A, "LDV", NewEmisData!$B:$B, $A257, NewEmisData!$C:$C, $H257, NewEmisData!$D:$D, CE$2))</f>
        <v>#REF!</v>
      </c>
      <c r="CF257" s="335" t="e">
        <f>$I257*IF($G257="Pickup", SUMIFS(NewEmisData!H:H, NewEmisData!$A:$A, "Pickup", NewEmisData!$B:$B, $A257, NewEmisData!$C:$C, $H257, NewEmisData!$D:$D, CF$2), SUMIFS(NewEmisData!H:H, NewEmisData!$A:$A, "LDV", NewEmisData!$B:$B, $A257, NewEmisData!$C:$C, $H257, NewEmisData!$D:$D, CF$2))</f>
        <v>#REF!</v>
      </c>
      <c r="CG257" s="335" t="e">
        <f>$I257*IF($G257="Pickup", SUMIFS(NewEmisData!I:I, NewEmisData!$A:$A, "Pickup", NewEmisData!$B:$B, $A257, NewEmisData!$C:$C, $H257, NewEmisData!$D:$D, CG$2), SUMIFS(NewEmisData!I:I, NewEmisData!$A:$A, "LDV", NewEmisData!$B:$B, $A257, NewEmisData!$C:$C, $H257, NewEmisData!$D:$D, CG$2))</f>
        <v>#REF!</v>
      </c>
      <c r="CH257" s="335" t="e">
        <f>$I257*IF($G257="Pickup", SUMIFS(NewEmisData!J:J, NewEmisData!$A:$A, "Pickup", NewEmisData!$B:$B, $A257, NewEmisData!$C:$C, $H257, NewEmisData!$D:$D, CH$2), SUMIFS(NewEmisData!J:J, NewEmisData!$A:$A, "LDV", NewEmisData!$B:$B, $A257, NewEmisData!$C:$C, $H257, NewEmisData!$D:$D, CH$2))</f>
        <v>#REF!</v>
      </c>
      <c r="CI257" s="335" t="e">
        <f>$I257*IF($G257="Pickup", SUMIFS(NewEmisData!K:K, NewEmisData!$A:$A, "Pickup", NewEmisData!$B:$B, $A257, NewEmisData!$C:$C, $H257, NewEmisData!$D:$D, CI$2), SUMIFS(NewEmisData!K:K, NewEmisData!$A:$A, "LDV", NewEmisData!$B:$B, $A257, NewEmisData!$C:$C, $H257, NewEmisData!$D:$D, CI$2))</f>
        <v>#REF!</v>
      </c>
      <c r="CJ257" s="335" t="e">
        <f>$I257*IF($G257="Pickup", SUMIFS(NewEmisData!L:L, NewEmisData!$A:$A, "Pickup", NewEmisData!$B:$B, $A257, NewEmisData!$C:$C, $H257, NewEmisData!$D:$D, CJ$2), SUMIFS(NewEmisData!L:L, NewEmisData!$A:$A, "LDV", NewEmisData!$B:$B, $A257, NewEmisData!$C:$C, $H257, NewEmisData!$D:$D, CJ$2))</f>
        <v>#REF!</v>
      </c>
      <c r="CK257" s="335" t="e">
        <f>$I257*IF($G257="Pickup", SUMIFS(NewEmisData!M:M, NewEmisData!$A:$A, "Pickup", NewEmisData!$B:$B, $A257, NewEmisData!$C:$C, $H257, NewEmisData!$D:$D, CK$2), SUMIFS(NewEmisData!M:M, NewEmisData!$A:$A, "LDV", NewEmisData!$B:$B, $A257, NewEmisData!$C:$C, $H257, NewEmisData!$D:$D, CK$2))</f>
        <v>#REF!</v>
      </c>
      <c r="CL257" s="335">
        <v>1.1440535322699103E-2</v>
      </c>
      <c r="CM257" s="335" t="e">
        <f>$I257*IF($G257="Pickup", SUMIFS(NewEmisData!E:E, NewEmisData!$A:$A, "Pickup", NewEmisData!$B:$B, $A257, NewEmisData!$C:$C, $H257, NewEmisData!$D:$D, CM$2), SUMIFS(NewEmisData!E:E, NewEmisData!$A:$A, "LDV", NewEmisData!$B:$B, $A257, NewEmisData!$C:$C, $H257, NewEmisData!$D:$D, CM$2))</f>
        <v>#REF!</v>
      </c>
      <c r="CN257" s="335" t="e">
        <f>$I257*IF($G257="Pickup", SUMIFS(NewEmisData!F:F, NewEmisData!$A:$A, "Pickup", NewEmisData!$B:$B, $A257, NewEmisData!$C:$C, $H257, NewEmisData!$D:$D, CN$2), SUMIFS(NewEmisData!F:F, NewEmisData!$A:$A, "LDV", NewEmisData!$B:$B, $A257, NewEmisData!$C:$C, $H257, NewEmisData!$D:$D, CN$2))</f>
        <v>#REF!</v>
      </c>
      <c r="CO257" s="335" t="e">
        <f>$I257*IF($G257="Pickup", SUMIFS(NewEmisData!G:G, NewEmisData!$A:$A, "Pickup", NewEmisData!$B:$B, $A257, NewEmisData!$C:$C, $H257, NewEmisData!$D:$D, CO$2), SUMIFS(NewEmisData!G:G, NewEmisData!$A:$A, "LDV", NewEmisData!$B:$B, $A257, NewEmisData!$C:$C, $H257, NewEmisData!$D:$D, CO$2))</f>
        <v>#REF!</v>
      </c>
      <c r="CP257" s="335" t="e">
        <f>$I257*IF($G257="Pickup", SUMIFS(NewEmisData!H:H, NewEmisData!$A:$A, "Pickup", NewEmisData!$B:$B, $A257, NewEmisData!$C:$C, $H257, NewEmisData!$D:$D, CP$2), SUMIFS(NewEmisData!H:H, NewEmisData!$A:$A, "LDV", NewEmisData!$B:$B, $A257, NewEmisData!$C:$C, $H257, NewEmisData!$D:$D, CP$2))</f>
        <v>#REF!</v>
      </c>
      <c r="CQ257" s="335" t="e">
        <f>$I257*IF($G257="Pickup", SUMIFS(NewEmisData!I:I, NewEmisData!$A:$A, "Pickup", NewEmisData!$B:$B, $A257, NewEmisData!$C:$C, $H257, NewEmisData!$D:$D, CQ$2), SUMIFS(NewEmisData!I:I, NewEmisData!$A:$A, "LDV", NewEmisData!$B:$B, $A257, NewEmisData!$C:$C, $H257, NewEmisData!$D:$D, CQ$2))</f>
        <v>#REF!</v>
      </c>
      <c r="CR257" s="335" t="e">
        <f>$I257*IF($G257="Pickup", SUMIFS(NewEmisData!J:J, NewEmisData!$A:$A, "Pickup", NewEmisData!$B:$B, $A257, NewEmisData!$C:$C, $H257, NewEmisData!$D:$D, CR$2), SUMIFS(NewEmisData!J:J, NewEmisData!$A:$A, "LDV", NewEmisData!$B:$B, $A257, NewEmisData!$C:$C, $H257, NewEmisData!$D:$D, CR$2))</f>
        <v>#REF!</v>
      </c>
      <c r="CS257" s="335" t="e">
        <f>$I257*IF($G257="Pickup", SUMIFS(NewEmisData!K:K, NewEmisData!$A:$A, "Pickup", NewEmisData!$B:$B, $A257, NewEmisData!$C:$C, $H257, NewEmisData!$D:$D, CS$2), SUMIFS(NewEmisData!K:K, NewEmisData!$A:$A, "LDV", NewEmisData!$B:$B, $A257, NewEmisData!$C:$C, $H257, NewEmisData!$D:$D, CS$2))</f>
        <v>#REF!</v>
      </c>
      <c r="CT257" s="335" t="e">
        <f>$I257*IF($G257="Pickup", SUMIFS(NewEmisData!L:L, NewEmisData!$A:$A, "Pickup", NewEmisData!$B:$B, $A257, NewEmisData!$C:$C, $H257, NewEmisData!$D:$D, CT$2), SUMIFS(NewEmisData!L:L, NewEmisData!$A:$A, "LDV", NewEmisData!$B:$B, $A257, NewEmisData!$C:$C, $H257, NewEmisData!$D:$D, CT$2))</f>
        <v>#REF!</v>
      </c>
      <c r="CU257" s="335" t="e">
        <f>$I257*IF($G257="Pickup", SUMIFS(NewEmisData!M:M, NewEmisData!$A:$A, "Pickup", NewEmisData!$B:$B, $A257, NewEmisData!$C:$C, $H257, NewEmisData!$D:$D, CU$2), SUMIFS(NewEmisData!M:M, NewEmisData!$A:$A, "LDV", NewEmisData!$B:$B, $A257, NewEmisData!$C:$C, $H257, NewEmisData!$D:$D, CU$2))</f>
        <v>#REF!</v>
      </c>
      <c r="CV257" s="335">
        <v>3.4867004504617778E-3</v>
      </c>
      <c r="CW257" s="335">
        <v>2.0249052327630532E-3</v>
      </c>
      <c r="CX257" s="335">
        <v>1.2515175419379996E-3</v>
      </c>
      <c r="CY257" s="335">
        <v>1.0575607201709759E-3</v>
      </c>
      <c r="CZ257" s="335">
        <v>8.7449898437846874E-4</v>
      </c>
      <c r="DA257" s="335">
        <v>6.702434983476605E-4</v>
      </c>
      <c r="DB257" s="335">
        <v>5.2768845581713188E-4</v>
      </c>
      <c r="DC257" s="335">
        <v>5.0661137800280724E-4</v>
      </c>
      <c r="DD257" s="335">
        <v>5.0015797705022446E-4</v>
      </c>
      <c r="DE257" s="335">
        <v>4.9930391000349583E-4</v>
      </c>
      <c r="DF257" s="335">
        <v>4.9930391000349583E-4</v>
      </c>
      <c r="DG257" s="335" t="e">
        <f>$I257*IF($G257="Pickup", SUMIFS(NewEmisData!E:E, NewEmisData!$A:$A, "Pickup", NewEmisData!$B:$B, $A257, NewEmisData!$C:$C, $H257, NewEmisData!$D:$D, DG$2), SUMIFS(NewEmisData!E:E, NewEmisData!$A:$A, "LDV", NewEmisData!$B:$B, $A257, NewEmisData!$C:$C, $H257, NewEmisData!$D:$D, DG$2))</f>
        <v>#REF!</v>
      </c>
      <c r="DH257" s="335" t="e">
        <f>$I257*IF($G257="Pickup", SUMIFS(NewEmisData!F:F, NewEmisData!$A:$A, "Pickup", NewEmisData!$B:$B, $A257, NewEmisData!$C:$C, $H257, NewEmisData!$D:$D, DH$2), SUMIFS(NewEmisData!F:F, NewEmisData!$A:$A, "LDV", NewEmisData!$B:$B, $A257, NewEmisData!$C:$C, $H257, NewEmisData!$D:$D, DH$2))</f>
        <v>#REF!</v>
      </c>
      <c r="DI257" s="335" t="e">
        <f>$I257*IF($G257="Pickup", SUMIFS(NewEmisData!G:G, NewEmisData!$A:$A, "Pickup", NewEmisData!$B:$B, $A257, NewEmisData!$C:$C, $H257, NewEmisData!$D:$D, DI$2), SUMIFS(NewEmisData!G:G, NewEmisData!$A:$A, "LDV", NewEmisData!$B:$B, $A257, NewEmisData!$C:$C, $H257, NewEmisData!$D:$D, DI$2))</f>
        <v>#REF!</v>
      </c>
      <c r="DJ257" s="335" t="e">
        <f>$I257*IF($G257="Pickup", SUMIFS(NewEmisData!H:H, NewEmisData!$A:$A, "Pickup", NewEmisData!$B:$B, $A257, NewEmisData!$C:$C, $H257, NewEmisData!$D:$D, DJ$2), SUMIFS(NewEmisData!H:H, NewEmisData!$A:$A, "LDV", NewEmisData!$B:$B, $A257, NewEmisData!$C:$C, $H257, NewEmisData!$D:$D, DJ$2))</f>
        <v>#REF!</v>
      </c>
      <c r="DK257" s="335" t="e">
        <f>$I257*IF($G257="Pickup", SUMIFS(NewEmisData!I:I, NewEmisData!$A:$A, "Pickup", NewEmisData!$B:$B, $A257, NewEmisData!$C:$C, $H257, NewEmisData!$D:$D, DK$2), SUMIFS(NewEmisData!I:I, NewEmisData!$A:$A, "LDV", NewEmisData!$B:$B, $A257, NewEmisData!$C:$C, $H257, NewEmisData!$D:$D, DK$2))</f>
        <v>#REF!</v>
      </c>
      <c r="DL257" s="335" t="e">
        <f>$I257*IF($G257="Pickup", SUMIFS(NewEmisData!J:J, NewEmisData!$A:$A, "Pickup", NewEmisData!$B:$B, $A257, NewEmisData!$C:$C, $H257, NewEmisData!$D:$D, DL$2), SUMIFS(NewEmisData!J:J, NewEmisData!$A:$A, "LDV", NewEmisData!$B:$B, $A257, NewEmisData!$C:$C, $H257, NewEmisData!$D:$D, DL$2))</f>
        <v>#REF!</v>
      </c>
      <c r="DM257" s="335" t="e">
        <f>$I257*IF($G257="Pickup", SUMIFS(NewEmisData!K:K, NewEmisData!$A:$A, "Pickup", NewEmisData!$B:$B, $A257, NewEmisData!$C:$C, $H257, NewEmisData!$D:$D, DM$2), SUMIFS(NewEmisData!K:K, NewEmisData!$A:$A, "LDV", NewEmisData!$B:$B, $A257, NewEmisData!$C:$C, $H257, NewEmisData!$D:$D, DM$2))</f>
        <v>#REF!</v>
      </c>
      <c r="DN257" s="335" t="e">
        <f>$I257*IF($G257="Pickup", SUMIFS(NewEmisData!L:L, NewEmisData!$A:$A, "Pickup", NewEmisData!$B:$B, $A257, NewEmisData!$C:$C, $H257, NewEmisData!$D:$D, DN$2), SUMIFS(NewEmisData!L:L, NewEmisData!$A:$A, "LDV", NewEmisData!$B:$B, $A257, NewEmisData!$C:$C, $H257, NewEmisData!$D:$D, DN$2))</f>
        <v>#REF!</v>
      </c>
      <c r="DO257" s="335" t="e">
        <f>$I257*IF($G257="Pickup", SUMIFS(NewEmisData!M:M, NewEmisData!$A:$A, "Pickup", NewEmisData!$B:$B, $A257, NewEmisData!$C:$C, $H257, NewEmisData!$D:$D, DO$2), SUMIFS(NewEmisData!M:M, NewEmisData!$A:$A, "LDV", NewEmisData!$B:$B, $A257, NewEmisData!$C:$C, $H257, NewEmisData!$D:$D, DO$2))</f>
        <v>#REF!</v>
      </c>
      <c r="DP257" s="335">
        <v>1.011564885515141E-3</v>
      </c>
      <c r="DQ257" s="335" t="e">
        <f>$I257*IF($G257="Pickup", SUMIFS(NewEmisData!E:E, NewEmisData!$A:$A, "Pickup", NewEmisData!$B:$B, $A257, NewEmisData!$C:$C, $H257, NewEmisData!$D:$D, DQ$2), SUMIFS(NewEmisData!E:E, NewEmisData!$A:$A, "LDV", NewEmisData!$B:$B, $A257, NewEmisData!$C:$C, $H257, NewEmisData!$D:$D, DQ$2))</f>
        <v>#REF!</v>
      </c>
      <c r="DR257" s="335" t="e">
        <f>$I257*IF($G257="Pickup", SUMIFS(NewEmisData!F:F, NewEmisData!$A:$A, "Pickup", NewEmisData!$B:$B, $A257, NewEmisData!$C:$C, $H257, NewEmisData!$D:$D, DR$2), SUMIFS(NewEmisData!F:F, NewEmisData!$A:$A, "LDV", NewEmisData!$B:$B, $A257, NewEmisData!$C:$C, $H257, NewEmisData!$D:$D, DR$2))</f>
        <v>#REF!</v>
      </c>
      <c r="DS257" s="335" t="e">
        <f>$I257*IF($G257="Pickup", SUMIFS(NewEmisData!G:G, NewEmisData!$A:$A, "Pickup", NewEmisData!$B:$B, $A257, NewEmisData!$C:$C, $H257, NewEmisData!$D:$D, DS$2), SUMIFS(NewEmisData!G:G, NewEmisData!$A:$A, "LDV", NewEmisData!$B:$B, $A257, NewEmisData!$C:$C, $H257, NewEmisData!$D:$D, DS$2))</f>
        <v>#REF!</v>
      </c>
      <c r="DT257" s="335" t="e">
        <f>$I257*IF($G257="Pickup", SUMIFS(NewEmisData!H:H, NewEmisData!$A:$A, "Pickup", NewEmisData!$B:$B, $A257, NewEmisData!$C:$C, $H257, NewEmisData!$D:$D, DT$2), SUMIFS(NewEmisData!H:H, NewEmisData!$A:$A, "LDV", NewEmisData!$B:$B, $A257, NewEmisData!$C:$C, $H257, NewEmisData!$D:$D, DT$2))</f>
        <v>#REF!</v>
      </c>
      <c r="DU257" s="335" t="e">
        <f>$I257*IF($G257="Pickup", SUMIFS(NewEmisData!I:I, NewEmisData!$A:$A, "Pickup", NewEmisData!$B:$B, $A257, NewEmisData!$C:$C, $H257, NewEmisData!$D:$D, DU$2), SUMIFS(NewEmisData!I:I, NewEmisData!$A:$A, "LDV", NewEmisData!$B:$B, $A257, NewEmisData!$C:$C, $H257, NewEmisData!$D:$D, DU$2))</f>
        <v>#REF!</v>
      </c>
      <c r="DV257" s="335" t="e">
        <f>$I257*IF($G257="Pickup", SUMIFS(NewEmisData!J:J, NewEmisData!$A:$A, "Pickup", NewEmisData!$B:$B, $A257, NewEmisData!$C:$C, $H257, NewEmisData!$D:$D, DV$2), SUMIFS(NewEmisData!J:J, NewEmisData!$A:$A, "LDV", NewEmisData!$B:$B, $A257, NewEmisData!$C:$C, $H257, NewEmisData!$D:$D, DV$2))</f>
        <v>#REF!</v>
      </c>
      <c r="DW257" s="335" t="e">
        <f>$I257*IF($G257="Pickup", SUMIFS(NewEmisData!K:K, NewEmisData!$A:$A, "Pickup", NewEmisData!$B:$B, $A257, NewEmisData!$C:$C, $H257, NewEmisData!$D:$D, DW$2), SUMIFS(NewEmisData!K:K, NewEmisData!$A:$A, "LDV", NewEmisData!$B:$B, $A257, NewEmisData!$C:$C, $H257, NewEmisData!$D:$D, DW$2))</f>
        <v>#REF!</v>
      </c>
      <c r="DX257" s="335" t="e">
        <f>$I257*IF($G257="Pickup", SUMIFS(NewEmisData!L:L, NewEmisData!$A:$A, "Pickup", NewEmisData!$B:$B, $A257, NewEmisData!$C:$C, $H257, NewEmisData!$D:$D, DX$2), SUMIFS(NewEmisData!L:L, NewEmisData!$A:$A, "LDV", NewEmisData!$B:$B, $A257, NewEmisData!$C:$C, $H257, NewEmisData!$D:$D, DX$2))</f>
        <v>#REF!</v>
      </c>
      <c r="DY257" s="335" t="e">
        <f>$I257*IF($G257="Pickup", SUMIFS(NewEmisData!M:M, NewEmisData!$A:$A, "Pickup", NewEmisData!$B:$B, $A257, NewEmisData!$C:$C, $H257, NewEmisData!$D:$D, DY$2), SUMIFS(NewEmisData!M:M, NewEmisData!$A:$A, "LDV", NewEmisData!$B:$B, $A257, NewEmisData!$C:$C, $H257, NewEmisData!$D:$D, DY$2))</f>
        <v>#REF!</v>
      </c>
      <c r="DZ257" s="335">
        <v>2.7972448214542505E-3</v>
      </c>
      <c r="EA257" s="335" t="e">
        <f t="shared" si="350"/>
        <v>#REF!</v>
      </c>
      <c r="EB257" s="335" t="e">
        <f t="shared" si="351"/>
        <v>#REF!</v>
      </c>
      <c r="EC257" s="335" t="e">
        <f t="shared" si="352"/>
        <v>#REF!</v>
      </c>
      <c r="ED257" s="335" t="e">
        <f t="shared" si="353"/>
        <v>#REF!</v>
      </c>
      <c r="EE257" s="335" t="e">
        <f t="shared" si="354"/>
        <v>#REF!</v>
      </c>
      <c r="EF257" s="335" t="e">
        <f t="shared" si="355"/>
        <v>#REF!</v>
      </c>
      <c r="EG257" s="335" t="e">
        <f t="shared" si="356"/>
        <v>#REF!</v>
      </c>
      <c r="EH257" s="335" t="e">
        <f t="shared" si="357"/>
        <v>#REF!</v>
      </c>
      <c r="EI257" s="335" t="e">
        <f t="shared" si="358"/>
        <v>#REF!</v>
      </c>
      <c r="EJ257" s="335">
        <f t="shared" si="359"/>
        <v>0.13836109032518704</v>
      </c>
      <c r="EK257" s="335" t="e">
        <f t="shared" si="360"/>
        <v>#REF!</v>
      </c>
      <c r="EL257" s="335" t="e">
        <f t="shared" si="361"/>
        <v>#REF!</v>
      </c>
      <c r="EM257" s="335" t="e">
        <f t="shared" si="362"/>
        <v>#REF!</v>
      </c>
      <c r="EN257" s="335" t="e">
        <f t="shared" si="363"/>
        <v>#REF!</v>
      </c>
      <c r="EO257" s="335" t="e">
        <f t="shared" si="364"/>
        <v>#REF!</v>
      </c>
      <c r="EP257" s="335" t="e">
        <f t="shared" si="365"/>
        <v>#REF!</v>
      </c>
      <c r="EQ257" s="335" t="e">
        <f t="shared" si="366"/>
        <v>#REF!</v>
      </c>
      <c r="ER257" s="335" t="e">
        <f t="shared" si="367"/>
        <v>#REF!</v>
      </c>
      <c r="ES257" s="335" t="e">
        <f t="shared" si="368"/>
        <v>#REF!</v>
      </c>
      <c r="ET257" s="335">
        <f t="shared" si="369"/>
        <v>3.0994232344238398E-2</v>
      </c>
      <c r="EU257" s="335" t="e">
        <f t="shared" si="370"/>
        <v>#REF!</v>
      </c>
      <c r="EV257" s="335" t="e">
        <f t="shared" si="371"/>
        <v>#REF!</v>
      </c>
      <c r="EW257" s="335" t="e">
        <f t="shared" si="372"/>
        <v>#REF!</v>
      </c>
      <c r="EX257" s="335" t="e">
        <f t="shared" si="373"/>
        <v>#REF!</v>
      </c>
      <c r="EY257" s="335" t="e">
        <f t="shared" si="374"/>
        <v>#REF!</v>
      </c>
      <c r="EZ257" s="335" t="e">
        <f t="shared" si="375"/>
        <v>#REF!</v>
      </c>
      <c r="FA257" s="335" t="e">
        <f t="shared" si="376"/>
        <v>#REF!</v>
      </c>
      <c r="FB257" s="335" t="e">
        <f t="shared" si="377"/>
        <v>#REF!</v>
      </c>
      <c r="FC257" s="335" t="e">
        <f t="shared" si="378"/>
        <v>#REF!</v>
      </c>
      <c r="FD257" s="335">
        <f t="shared" si="379"/>
        <v>8.721041711244389E-4</v>
      </c>
      <c r="FE257" s="335" t="e">
        <f t="shared" si="380"/>
        <v>#REF!</v>
      </c>
      <c r="FF257" s="335" t="e">
        <f t="shared" si="381"/>
        <v>#REF!</v>
      </c>
      <c r="FG257" s="335" t="e">
        <f t="shared" si="382"/>
        <v>#REF!</v>
      </c>
      <c r="FH257" s="335" t="e">
        <f t="shared" si="383"/>
        <v>#REF!</v>
      </c>
      <c r="FI257" s="335" t="e">
        <f t="shared" si="384"/>
        <v>#REF!</v>
      </c>
      <c r="FJ257" s="335" t="e">
        <f t="shared" si="385"/>
        <v>#REF!</v>
      </c>
      <c r="FK257" s="335" t="e">
        <f t="shared" si="386"/>
        <v>#REF!</v>
      </c>
      <c r="FL257" s="335" t="e">
        <f t="shared" si="387"/>
        <v>#REF!</v>
      </c>
      <c r="FM257" s="335" t="e">
        <f t="shared" si="388"/>
        <v>#REF!</v>
      </c>
      <c r="FN257" s="335">
        <f t="shared" si="389"/>
        <v>2.3814683166549375E-2</v>
      </c>
      <c r="FO257" s="335" t="e">
        <f t="shared" si="390"/>
        <v>#REF!</v>
      </c>
      <c r="FP257" s="335" t="e">
        <f t="shared" si="391"/>
        <v>#REF!</v>
      </c>
      <c r="FQ257" s="335" t="e">
        <f t="shared" si="392"/>
        <v>#REF!</v>
      </c>
      <c r="FR257" s="335" t="e">
        <f t="shared" si="393"/>
        <v>#REF!</v>
      </c>
      <c r="FS257" s="335" t="e">
        <f t="shared" si="394"/>
        <v>#REF!</v>
      </c>
      <c r="FT257" s="335" t="e">
        <f t="shared" si="395"/>
        <v>#REF!</v>
      </c>
      <c r="FU257" s="335" t="e">
        <f t="shared" si="396"/>
        <v>#REF!</v>
      </c>
      <c r="FV257" s="335" t="e">
        <f t="shared" si="397"/>
        <v>#REF!</v>
      </c>
      <c r="FW257" s="335" t="e">
        <f t="shared" si="398"/>
        <v>#REF!</v>
      </c>
      <c r="FX257" s="335">
        <f t="shared" si="399"/>
        <v>4.7394574957917972E-3</v>
      </c>
    </row>
    <row r="258" spans="1:180" x14ac:dyDescent="0.2">
      <c r="A258" s="305" t="str">
        <f>_xlfn.CONCAT(IF(LEFT(TRIM(A257),1)="*", "*R", "R"), 1+RIGHT(TRIM(A257),1))</f>
        <v>R5</v>
      </c>
      <c r="B258" s="305" t="str">
        <f t="shared" si="451"/>
        <v>TLVGPHEV10</v>
      </c>
      <c r="C258" s="305" t="str">
        <f t="shared" si="452"/>
        <v>TL.GSL.M.PHEV.2011</v>
      </c>
      <c r="D258" s="301" t="str">
        <f t="shared" si="453"/>
        <v>bn-vmt, bn-vmt/a</v>
      </c>
      <c r="E258" s="301" t="str">
        <f t="shared" si="454"/>
        <v>TLGSL</v>
      </c>
      <c r="F258" s="301" t="str">
        <f t="shared" si="455"/>
        <v>TL</v>
      </c>
      <c r="G258" s="315" t="s">
        <v>819</v>
      </c>
      <c r="H258" s="315" t="s">
        <v>814</v>
      </c>
      <c r="I258" s="321" t="e">
        <f>#REF!</f>
        <v>#REF!</v>
      </c>
      <c r="J258" s="315" t="str">
        <f t="shared" si="400"/>
        <v>Minivan-GSL</v>
      </c>
      <c r="K258" s="335" t="e">
        <f>$I258*IF($G258="Pickup", SUMIFS(NewEmisData!E:E, NewEmisData!$A:$A, "Pickup", NewEmisData!$B:$B, $A258, NewEmisData!$C:$C, $H258, NewEmisData!$D:$D, K$2), SUMIFS(NewEmisData!E:E, NewEmisData!$A:$A, "LDV", NewEmisData!$B:$B, $A258, NewEmisData!$C:$C, $H258, NewEmisData!$D:$D, K$2))</f>
        <v>#REF!</v>
      </c>
      <c r="L258" s="335" t="e">
        <f>$I258*IF($G258="Pickup", SUMIFS(NewEmisData!F:F, NewEmisData!$A:$A, "Pickup", NewEmisData!$B:$B, $A258, NewEmisData!$C:$C, $H258, NewEmisData!$D:$D, L$2), SUMIFS(NewEmisData!F:F, NewEmisData!$A:$A, "LDV", NewEmisData!$B:$B, $A258, NewEmisData!$C:$C, $H258, NewEmisData!$D:$D, L$2))</f>
        <v>#REF!</v>
      </c>
      <c r="M258" s="335" t="e">
        <f>$I258*IF($G258="Pickup", SUMIFS(NewEmisData!G:G, NewEmisData!$A:$A, "Pickup", NewEmisData!$B:$B, $A258, NewEmisData!$C:$C, $H258, NewEmisData!$D:$D, M$2), SUMIFS(NewEmisData!G:G, NewEmisData!$A:$A, "LDV", NewEmisData!$B:$B, $A258, NewEmisData!$C:$C, $H258, NewEmisData!$D:$D, M$2))</f>
        <v>#REF!</v>
      </c>
      <c r="N258" s="335" t="e">
        <f>$I258*IF($G258="Pickup", SUMIFS(NewEmisData!H:H, NewEmisData!$A:$A, "Pickup", NewEmisData!$B:$B, $A258, NewEmisData!$C:$C, $H258, NewEmisData!$D:$D, N$2), SUMIFS(NewEmisData!H:H, NewEmisData!$A:$A, "LDV", NewEmisData!$B:$B, $A258, NewEmisData!$C:$C, $H258, NewEmisData!$D:$D, N$2))</f>
        <v>#REF!</v>
      </c>
      <c r="O258" s="335" t="e">
        <f>$I258*IF($G258="Pickup", SUMIFS(NewEmisData!I:I, NewEmisData!$A:$A, "Pickup", NewEmisData!$B:$B, $A258, NewEmisData!$C:$C, $H258, NewEmisData!$D:$D, O$2), SUMIFS(NewEmisData!I:I, NewEmisData!$A:$A, "LDV", NewEmisData!$B:$B, $A258, NewEmisData!$C:$C, $H258, NewEmisData!$D:$D, O$2))</f>
        <v>#REF!</v>
      </c>
      <c r="P258" s="335" t="e">
        <f>$I258*IF($G258="Pickup", SUMIFS(NewEmisData!J:J, NewEmisData!$A:$A, "Pickup", NewEmisData!$B:$B, $A258, NewEmisData!$C:$C, $H258, NewEmisData!$D:$D, P$2), SUMIFS(NewEmisData!J:J, NewEmisData!$A:$A, "LDV", NewEmisData!$B:$B, $A258, NewEmisData!$C:$C, $H258, NewEmisData!$D:$D, P$2))</f>
        <v>#REF!</v>
      </c>
      <c r="Q258" s="335" t="e">
        <f>$I258*IF($G258="Pickup", SUMIFS(NewEmisData!K:K, NewEmisData!$A:$A, "Pickup", NewEmisData!$B:$B, $A258, NewEmisData!$C:$C, $H258, NewEmisData!$D:$D, Q$2), SUMIFS(NewEmisData!K:K, NewEmisData!$A:$A, "LDV", NewEmisData!$B:$B, $A258, NewEmisData!$C:$C, $H258, NewEmisData!$D:$D, Q$2))</f>
        <v>#REF!</v>
      </c>
      <c r="R258" s="335" t="e">
        <f>$I258*IF($G258="Pickup", SUMIFS(NewEmisData!L:L, NewEmisData!$A:$A, "Pickup", NewEmisData!$B:$B, $A258, NewEmisData!$C:$C, $H258, NewEmisData!$D:$D, R$2), SUMIFS(NewEmisData!L:L, NewEmisData!$A:$A, "LDV", NewEmisData!$B:$B, $A258, NewEmisData!$C:$C, $H258, NewEmisData!$D:$D, R$2))</f>
        <v>#REF!</v>
      </c>
      <c r="S258" s="335" t="e">
        <f>$I258*IF($G258="Pickup", SUMIFS(NewEmisData!M:M, NewEmisData!$A:$A, "Pickup", NewEmisData!$B:$B, $A258, NewEmisData!$C:$C, $H258, NewEmisData!$D:$D, S$2), SUMIFS(NewEmisData!M:M, NewEmisData!$A:$A, "LDV", NewEmisData!$B:$B, $A258, NewEmisData!$C:$C, $H258, NewEmisData!$D:$D, S$2))</f>
        <v>#REF!</v>
      </c>
      <c r="T258" s="335">
        <v>0.13836109032518704</v>
      </c>
      <c r="U258" s="335" t="e">
        <f>$I258*IF($G258="Pickup", SUMIFS(NewEmisData!E:E, NewEmisData!$A:$A, "Pickup", NewEmisData!$B:$B, $A258, NewEmisData!$C:$C, $H258, NewEmisData!$D:$D, U$2), SUMIFS(NewEmisData!E:E, NewEmisData!$A:$A, "LDV", NewEmisData!$B:$B, $A258, NewEmisData!$C:$C, $H258, NewEmisData!$D:$D, U$2))</f>
        <v>#REF!</v>
      </c>
      <c r="V258" s="335" t="e">
        <f>$I258*IF($G258="Pickup", SUMIFS(NewEmisData!F:F, NewEmisData!$A:$A, "Pickup", NewEmisData!$B:$B, $A258, NewEmisData!$C:$C, $H258, NewEmisData!$D:$D, V$2), SUMIFS(NewEmisData!F:F, NewEmisData!$A:$A, "LDV", NewEmisData!$B:$B, $A258, NewEmisData!$C:$C, $H258, NewEmisData!$D:$D, V$2))</f>
        <v>#REF!</v>
      </c>
      <c r="W258" s="335" t="e">
        <f>$I258*IF($G258="Pickup", SUMIFS(NewEmisData!G:G, NewEmisData!$A:$A, "Pickup", NewEmisData!$B:$B, $A258, NewEmisData!$C:$C, $H258, NewEmisData!$D:$D, W$2), SUMIFS(NewEmisData!G:G, NewEmisData!$A:$A, "LDV", NewEmisData!$B:$B, $A258, NewEmisData!$C:$C, $H258, NewEmisData!$D:$D, W$2))</f>
        <v>#REF!</v>
      </c>
      <c r="X258" s="335" t="e">
        <f>$I258*IF($G258="Pickup", SUMIFS(NewEmisData!H:H, NewEmisData!$A:$A, "Pickup", NewEmisData!$B:$B, $A258, NewEmisData!$C:$C, $H258, NewEmisData!$D:$D, X$2), SUMIFS(NewEmisData!H:H, NewEmisData!$A:$A, "LDV", NewEmisData!$B:$B, $A258, NewEmisData!$C:$C, $H258, NewEmisData!$D:$D, X$2))</f>
        <v>#REF!</v>
      </c>
      <c r="Y258" s="335" t="e">
        <f>$I258*IF($G258="Pickup", SUMIFS(NewEmisData!I:I, NewEmisData!$A:$A, "Pickup", NewEmisData!$B:$B, $A258, NewEmisData!$C:$C, $H258, NewEmisData!$D:$D, Y$2), SUMIFS(NewEmisData!I:I, NewEmisData!$A:$A, "LDV", NewEmisData!$B:$B, $A258, NewEmisData!$C:$C, $H258, NewEmisData!$D:$D, Y$2))</f>
        <v>#REF!</v>
      </c>
      <c r="Z258" s="335" t="e">
        <f>$I258*IF($G258="Pickup", SUMIFS(NewEmisData!J:J, NewEmisData!$A:$A, "Pickup", NewEmisData!$B:$B, $A258, NewEmisData!$C:$C, $H258, NewEmisData!$D:$D, Z$2), SUMIFS(NewEmisData!J:J, NewEmisData!$A:$A, "LDV", NewEmisData!$B:$B, $A258, NewEmisData!$C:$C, $H258, NewEmisData!$D:$D, Z$2))</f>
        <v>#REF!</v>
      </c>
      <c r="AA258" s="335" t="e">
        <f>$I258*IF($G258="Pickup", SUMIFS(NewEmisData!K:K, NewEmisData!$A:$A, "Pickup", NewEmisData!$B:$B, $A258, NewEmisData!$C:$C, $H258, NewEmisData!$D:$D, AA$2), SUMIFS(NewEmisData!K:K, NewEmisData!$A:$A, "LDV", NewEmisData!$B:$B, $A258, NewEmisData!$C:$C, $H258, NewEmisData!$D:$D, AA$2))</f>
        <v>#REF!</v>
      </c>
      <c r="AB258" s="335" t="e">
        <f>$I258*IF($G258="Pickup", SUMIFS(NewEmisData!L:L, NewEmisData!$A:$A, "Pickup", NewEmisData!$B:$B, $A258, NewEmisData!$C:$C, $H258, NewEmisData!$D:$D, AB$2), SUMIFS(NewEmisData!L:L, NewEmisData!$A:$A, "LDV", NewEmisData!$B:$B, $A258, NewEmisData!$C:$C, $H258, NewEmisData!$D:$D, AB$2))</f>
        <v>#REF!</v>
      </c>
      <c r="AC258" s="335" t="e">
        <f>$I258*IF($G258="Pickup", SUMIFS(NewEmisData!M:M, NewEmisData!$A:$A, "Pickup", NewEmisData!$B:$B, $A258, NewEmisData!$C:$C, $H258, NewEmisData!$D:$D, AC$2), SUMIFS(NewEmisData!M:M, NewEmisData!$A:$A, "LDV", NewEmisData!$B:$B, $A258, NewEmisData!$C:$C, $H258, NewEmisData!$D:$D, AC$2))</f>
        <v>#REF!</v>
      </c>
      <c r="AD258" s="335">
        <v>3.0994232344238398E-2</v>
      </c>
      <c r="AE258" s="335" t="e">
        <f>$I258*IF($G258="Pickup", SUMIFS(NewEmisData!E:E, NewEmisData!$A:$A, "Pickup", NewEmisData!$B:$B, $A258, NewEmisData!$C:$C, $H258, NewEmisData!$D:$D, AE$2), SUMIFS(NewEmisData!E:E, NewEmisData!$A:$A, "LDV", NewEmisData!$B:$B, $A258, NewEmisData!$C:$C, $H258, NewEmisData!$D:$D, AE$2))</f>
        <v>#REF!</v>
      </c>
      <c r="AF258" s="335" t="e">
        <f>$I258*IF($G258="Pickup", SUMIFS(NewEmisData!F:F, NewEmisData!$A:$A, "Pickup", NewEmisData!$B:$B, $A258, NewEmisData!$C:$C, $H258, NewEmisData!$D:$D, AF$2), SUMIFS(NewEmisData!F:F, NewEmisData!$A:$A, "LDV", NewEmisData!$B:$B, $A258, NewEmisData!$C:$C, $H258, NewEmisData!$D:$D, AF$2))</f>
        <v>#REF!</v>
      </c>
      <c r="AG258" s="335" t="e">
        <f>$I258*IF($G258="Pickup", SUMIFS(NewEmisData!G:G, NewEmisData!$A:$A, "Pickup", NewEmisData!$B:$B, $A258, NewEmisData!$C:$C, $H258, NewEmisData!$D:$D, AG$2), SUMIFS(NewEmisData!G:G, NewEmisData!$A:$A, "LDV", NewEmisData!$B:$B, $A258, NewEmisData!$C:$C, $H258, NewEmisData!$D:$D, AG$2))</f>
        <v>#REF!</v>
      </c>
      <c r="AH258" s="335" t="e">
        <f>$I258*IF($G258="Pickup", SUMIFS(NewEmisData!H:H, NewEmisData!$A:$A, "Pickup", NewEmisData!$B:$B, $A258, NewEmisData!$C:$C, $H258, NewEmisData!$D:$D, AH$2), SUMIFS(NewEmisData!H:H, NewEmisData!$A:$A, "LDV", NewEmisData!$B:$B, $A258, NewEmisData!$C:$C, $H258, NewEmisData!$D:$D, AH$2))</f>
        <v>#REF!</v>
      </c>
      <c r="AI258" s="335" t="e">
        <f>$I258*IF($G258="Pickup", SUMIFS(NewEmisData!I:I, NewEmisData!$A:$A, "Pickup", NewEmisData!$B:$B, $A258, NewEmisData!$C:$C, $H258, NewEmisData!$D:$D, AI$2), SUMIFS(NewEmisData!I:I, NewEmisData!$A:$A, "LDV", NewEmisData!$B:$B, $A258, NewEmisData!$C:$C, $H258, NewEmisData!$D:$D, AI$2))</f>
        <v>#REF!</v>
      </c>
      <c r="AJ258" s="335" t="e">
        <f>$I258*IF($G258="Pickup", SUMIFS(NewEmisData!J:J, NewEmisData!$A:$A, "Pickup", NewEmisData!$B:$B, $A258, NewEmisData!$C:$C, $H258, NewEmisData!$D:$D, AJ$2), SUMIFS(NewEmisData!J:J, NewEmisData!$A:$A, "LDV", NewEmisData!$B:$B, $A258, NewEmisData!$C:$C, $H258, NewEmisData!$D:$D, AJ$2))</f>
        <v>#REF!</v>
      </c>
      <c r="AK258" s="335" t="e">
        <f>$I258*IF($G258="Pickup", SUMIFS(NewEmisData!K:K, NewEmisData!$A:$A, "Pickup", NewEmisData!$B:$B, $A258, NewEmisData!$C:$C, $H258, NewEmisData!$D:$D, AK$2), SUMIFS(NewEmisData!K:K, NewEmisData!$A:$A, "LDV", NewEmisData!$B:$B, $A258, NewEmisData!$C:$C, $H258, NewEmisData!$D:$D, AK$2))</f>
        <v>#REF!</v>
      </c>
      <c r="AL258" s="335" t="e">
        <f>$I258*IF($G258="Pickup", SUMIFS(NewEmisData!L:L, NewEmisData!$A:$A, "Pickup", NewEmisData!$B:$B, $A258, NewEmisData!$C:$C, $H258, NewEmisData!$D:$D, AL$2), SUMIFS(NewEmisData!L:L, NewEmisData!$A:$A, "LDV", NewEmisData!$B:$B, $A258, NewEmisData!$C:$C, $H258, NewEmisData!$D:$D, AL$2))</f>
        <v>#REF!</v>
      </c>
      <c r="AM258" s="335" t="e">
        <f>$I258*IF($G258="Pickup", SUMIFS(NewEmisData!M:M, NewEmisData!$A:$A, "Pickup", NewEmisData!$B:$B, $A258, NewEmisData!$C:$C, $H258, NewEmisData!$D:$D, AM$2), SUMIFS(NewEmisData!M:M, NewEmisData!$A:$A, "LDV", NewEmisData!$B:$B, $A258, NewEmisData!$C:$C, $H258, NewEmisData!$D:$D, AM$2))</f>
        <v>#REF!</v>
      </c>
      <c r="AN258" s="335">
        <v>8.721041711244389E-4</v>
      </c>
      <c r="AO258" s="335" t="e">
        <f>$I258*IF($G258="Pickup", SUMIFS(NewEmisData!E:E, NewEmisData!$A:$A, "Pickup", NewEmisData!$B:$B, $A258, NewEmisData!$C:$C, $H258, NewEmisData!$D:$D, AO$2), SUMIFS(NewEmisData!E:E, NewEmisData!$A:$A, "LDV", NewEmisData!$B:$B, $A258, NewEmisData!$C:$C, $H258, NewEmisData!$D:$D, AO$2))</f>
        <v>#REF!</v>
      </c>
      <c r="AP258" s="335" t="e">
        <f>$I258*IF($G258="Pickup", SUMIFS(NewEmisData!F:F, NewEmisData!$A:$A, "Pickup", NewEmisData!$B:$B, $A258, NewEmisData!$C:$C, $H258, NewEmisData!$D:$D, AP$2), SUMIFS(NewEmisData!F:F, NewEmisData!$A:$A, "LDV", NewEmisData!$B:$B, $A258, NewEmisData!$C:$C, $H258, NewEmisData!$D:$D, AP$2))</f>
        <v>#REF!</v>
      </c>
      <c r="AQ258" s="335" t="e">
        <f>$I258*IF($G258="Pickup", SUMIFS(NewEmisData!G:G, NewEmisData!$A:$A, "Pickup", NewEmisData!$B:$B, $A258, NewEmisData!$C:$C, $H258, NewEmisData!$D:$D, AQ$2), SUMIFS(NewEmisData!G:G, NewEmisData!$A:$A, "LDV", NewEmisData!$B:$B, $A258, NewEmisData!$C:$C, $H258, NewEmisData!$D:$D, AQ$2))</f>
        <v>#REF!</v>
      </c>
      <c r="AR258" s="335" t="e">
        <f>$I258*IF($G258="Pickup", SUMIFS(NewEmisData!H:H, NewEmisData!$A:$A, "Pickup", NewEmisData!$B:$B, $A258, NewEmisData!$C:$C, $H258, NewEmisData!$D:$D, AR$2), SUMIFS(NewEmisData!H:H, NewEmisData!$A:$A, "LDV", NewEmisData!$B:$B, $A258, NewEmisData!$C:$C, $H258, NewEmisData!$D:$D, AR$2))</f>
        <v>#REF!</v>
      </c>
      <c r="AS258" s="335" t="e">
        <f>$I258*IF($G258="Pickup", SUMIFS(NewEmisData!I:I, NewEmisData!$A:$A, "Pickup", NewEmisData!$B:$B, $A258, NewEmisData!$C:$C, $H258, NewEmisData!$D:$D, AS$2), SUMIFS(NewEmisData!I:I, NewEmisData!$A:$A, "LDV", NewEmisData!$B:$B, $A258, NewEmisData!$C:$C, $H258, NewEmisData!$D:$D, AS$2))</f>
        <v>#REF!</v>
      </c>
      <c r="AT258" s="335" t="e">
        <f>$I258*IF($G258="Pickup", SUMIFS(NewEmisData!J:J, NewEmisData!$A:$A, "Pickup", NewEmisData!$B:$B, $A258, NewEmisData!$C:$C, $H258, NewEmisData!$D:$D, AT$2), SUMIFS(NewEmisData!J:J, NewEmisData!$A:$A, "LDV", NewEmisData!$B:$B, $A258, NewEmisData!$C:$C, $H258, NewEmisData!$D:$D, AT$2))</f>
        <v>#REF!</v>
      </c>
      <c r="AU258" s="335" t="e">
        <f>$I258*IF($G258="Pickup", SUMIFS(NewEmisData!K:K, NewEmisData!$A:$A, "Pickup", NewEmisData!$B:$B, $A258, NewEmisData!$C:$C, $H258, NewEmisData!$D:$D, AU$2), SUMIFS(NewEmisData!K:K, NewEmisData!$A:$A, "LDV", NewEmisData!$B:$B, $A258, NewEmisData!$C:$C, $H258, NewEmisData!$D:$D, AU$2))</f>
        <v>#REF!</v>
      </c>
      <c r="AV258" s="335" t="e">
        <f>$I258*IF($G258="Pickup", SUMIFS(NewEmisData!L:L, NewEmisData!$A:$A, "Pickup", NewEmisData!$B:$B, $A258, NewEmisData!$C:$C, $H258, NewEmisData!$D:$D, AV$2), SUMIFS(NewEmisData!L:L, NewEmisData!$A:$A, "LDV", NewEmisData!$B:$B, $A258, NewEmisData!$C:$C, $H258, NewEmisData!$D:$D, AV$2))</f>
        <v>#REF!</v>
      </c>
      <c r="AW258" s="335" t="e">
        <f>$I258*IF($G258="Pickup", SUMIFS(NewEmisData!M:M, NewEmisData!$A:$A, "Pickup", NewEmisData!$B:$B, $A258, NewEmisData!$C:$C, $H258, NewEmisData!$D:$D, AW$2), SUMIFS(NewEmisData!M:M, NewEmisData!$A:$A, "LDV", NewEmisData!$B:$B, $A258, NewEmisData!$C:$C, $H258, NewEmisData!$D:$D, AW$2))</f>
        <v>#REF!</v>
      </c>
      <c r="AX258" s="335">
        <v>2.3814683166549375E-2</v>
      </c>
      <c r="AY258" s="335" t="e">
        <f>$I258*IF($G258="Pickup", SUMIFS(NewEmisData!E:E, NewEmisData!$A:$A, "Pickup", NewEmisData!$B:$B, $A258, NewEmisData!$C:$C, $H258, NewEmisData!$D:$D, AY$2), SUMIFS(NewEmisData!E:E, NewEmisData!$A:$A, "LDV", NewEmisData!$B:$B, $A258, NewEmisData!$C:$C, $H258, NewEmisData!$D:$D, AY$2))</f>
        <v>#REF!</v>
      </c>
      <c r="AZ258" s="335" t="e">
        <f>$I258*IF($G258="Pickup", SUMIFS(NewEmisData!F:F, NewEmisData!$A:$A, "Pickup", NewEmisData!$B:$B, $A258, NewEmisData!$C:$C, $H258, NewEmisData!$D:$D, AZ$2), SUMIFS(NewEmisData!F:F, NewEmisData!$A:$A, "LDV", NewEmisData!$B:$B, $A258, NewEmisData!$C:$C, $H258, NewEmisData!$D:$D, AZ$2))</f>
        <v>#REF!</v>
      </c>
      <c r="BA258" s="335" t="e">
        <f>$I258*IF($G258="Pickup", SUMIFS(NewEmisData!G:G, NewEmisData!$A:$A, "Pickup", NewEmisData!$B:$B, $A258, NewEmisData!$C:$C, $H258, NewEmisData!$D:$D, BA$2), SUMIFS(NewEmisData!G:G, NewEmisData!$A:$A, "LDV", NewEmisData!$B:$B, $A258, NewEmisData!$C:$C, $H258, NewEmisData!$D:$D, BA$2))</f>
        <v>#REF!</v>
      </c>
      <c r="BB258" s="335" t="e">
        <f>$I258*IF($G258="Pickup", SUMIFS(NewEmisData!H:H, NewEmisData!$A:$A, "Pickup", NewEmisData!$B:$B, $A258, NewEmisData!$C:$C, $H258, NewEmisData!$D:$D, BB$2), SUMIFS(NewEmisData!H:H, NewEmisData!$A:$A, "LDV", NewEmisData!$B:$B, $A258, NewEmisData!$C:$C, $H258, NewEmisData!$D:$D, BB$2))</f>
        <v>#REF!</v>
      </c>
      <c r="BC258" s="335" t="e">
        <f>$I258*IF($G258="Pickup", SUMIFS(NewEmisData!I:I, NewEmisData!$A:$A, "Pickup", NewEmisData!$B:$B, $A258, NewEmisData!$C:$C, $H258, NewEmisData!$D:$D, BC$2), SUMIFS(NewEmisData!I:I, NewEmisData!$A:$A, "LDV", NewEmisData!$B:$B, $A258, NewEmisData!$C:$C, $H258, NewEmisData!$D:$D, BC$2))</f>
        <v>#REF!</v>
      </c>
      <c r="BD258" s="335" t="e">
        <f>$I258*IF($G258="Pickup", SUMIFS(NewEmisData!J:J, NewEmisData!$A:$A, "Pickup", NewEmisData!$B:$B, $A258, NewEmisData!$C:$C, $H258, NewEmisData!$D:$D, BD$2), SUMIFS(NewEmisData!J:J, NewEmisData!$A:$A, "LDV", NewEmisData!$B:$B, $A258, NewEmisData!$C:$C, $H258, NewEmisData!$D:$D, BD$2))</f>
        <v>#REF!</v>
      </c>
      <c r="BE258" s="335" t="e">
        <f>$I258*IF($G258="Pickup", SUMIFS(NewEmisData!K:K, NewEmisData!$A:$A, "Pickup", NewEmisData!$B:$B, $A258, NewEmisData!$C:$C, $H258, NewEmisData!$D:$D, BE$2), SUMIFS(NewEmisData!K:K, NewEmisData!$A:$A, "LDV", NewEmisData!$B:$B, $A258, NewEmisData!$C:$C, $H258, NewEmisData!$D:$D, BE$2))</f>
        <v>#REF!</v>
      </c>
      <c r="BF258" s="335" t="e">
        <f>$I258*IF($G258="Pickup", SUMIFS(NewEmisData!L:L, NewEmisData!$A:$A, "Pickup", NewEmisData!$B:$B, $A258, NewEmisData!$C:$C, $H258, NewEmisData!$D:$D, BF$2), SUMIFS(NewEmisData!L:L, NewEmisData!$A:$A, "LDV", NewEmisData!$B:$B, $A258, NewEmisData!$C:$C, $H258, NewEmisData!$D:$D, BF$2))</f>
        <v>#REF!</v>
      </c>
      <c r="BG258" s="335" t="e">
        <f>$I258*IF($G258="Pickup", SUMIFS(NewEmisData!M:M, NewEmisData!$A:$A, "Pickup", NewEmisData!$B:$B, $A258, NewEmisData!$C:$C, $H258, NewEmisData!$D:$D, BG$2), SUMIFS(NewEmisData!M:M, NewEmisData!$A:$A, "LDV", NewEmisData!$B:$B, $A258, NewEmisData!$C:$C, $H258, NewEmisData!$D:$D, BG$2))</f>
        <v>#REF!</v>
      </c>
      <c r="BH258" s="335">
        <v>4.7394574957917972E-3</v>
      </c>
      <c r="BI258" s="335" t="e">
        <f>$I258*IF($G258="Pickup", SUMIFS(NewEmisData!E:E, NewEmisData!$A:$A, "Pickup", NewEmisData!$B:$B, $A258, NewEmisData!$C:$C, $H258, NewEmisData!$D:$D, BI$2), SUMIFS(NewEmisData!E:E, NewEmisData!$A:$A, "LDV", NewEmisData!$B:$B, $A258, NewEmisData!$C:$C, $H258, NewEmisData!$D:$D, BI$2))</f>
        <v>#REF!</v>
      </c>
      <c r="BJ258" s="335" t="e">
        <f>$I258*IF($G258="Pickup", SUMIFS(NewEmisData!F:F, NewEmisData!$A:$A, "Pickup", NewEmisData!$B:$B, $A258, NewEmisData!$C:$C, $H258, NewEmisData!$D:$D, BJ$2), SUMIFS(NewEmisData!F:F, NewEmisData!$A:$A, "LDV", NewEmisData!$B:$B, $A258, NewEmisData!$C:$C, $H258, NewEmisData!$D:$D, BJ$2))</f>
        <v>#REF!</v>
      </c>
      <c r="BK258" s="335" t="e">
        <f>$I258*IF($G258="Pickup", SUMIFS(NewEmisData!G:G, NewEmisData!$A:$A, "Pickup", NewEmisData!$B:$B, $A258, NewEmisData!$C:$C, $H258, NewEmisData!$D:$D, BK$2), SUMIFS(NewEmisData!G:G, NewEmisData!$A:$A, "LDV", NewEmisData!$B:$B, $A258, NewEmisData!$C:$C, $H258, NewEmisData!$D:$D, BK$2))</f>
        <v>#REF!</v>
      </c>
      <c r="BL258" s="335" t="e">
        <f>$I258*IF($G258="Pickup", SUMIFS(NewEmisData!H:H, NewEmisData!$A:$A, "Pickup", NewEmisData!$B:$B, $A258, NewEmisData!$C:$C, $H258, NewEmisData!$D:$D, BL$2), SUMIFS(NewEmisData!H:H, NewEmisData!$A:$A, "LDV", NewEmisData!$B:$B, $A258, NewEmisData!$C:$C, $H258, NewEmisData!$D:$D, BL$2))</f>
        <v>#REF!</v>
      </c>
      <c r="BM258" s="335" t="e">
        <f>$I258*IF($G258="Pickup", SUMIFS(NewEmisData!I:I, NewEmisData!$A:$A, "Pickup", NewEmisData!$B:$B, $A258, NewEmisData!$C:$C, $H258, NewEmisData!$D:$D, BM$2), SUMIFS(NewEmisData!I:I, NewEmisData!$A:$A, "LDV", NewEmisData!$B:$B, $A258, NewEmisData!$C:$C, $H258, NewEmisData!$D:$D, BM$2))</f>
        <v>#REF!</v>
      </c>
      <c r="BN258" s="335" t="e">
        <f>$I258*IF($G258="Pickup", SUMIFS(NewEmisData!J:J, NewEmisData!$A:$A, "Pickup", NewEmisData!$B:$B, $A258, NewEmisData!$C:$C, $H258, NewEmisData!$D:$D, BN$2), SUMIFS(NewEmisData!J:J, NewEmisData!$A:$A, "LDV", NewEmisData!$B:$B, $A258, NewEmisData!$C:$C, $H258, NewEmisData!$D:$D, BN$2))</f>
        <v>#REF!</v>
      </c>
      <c r="BO258" s="335" t="e">
        <f>$I258*IF($G258="Pickup", SUMIFS(NewEmisData!K:K, NewEmisData!$A:$A, "Pickup", NewEmisData!$B:$B, $A258, NewEmisData!$C:$C, $H258, NewEmisData!$D:$D, BO$2), SUMIFS(NewEmisData!K:K, NewEmisData!$A:$A, "LDV", NewEmisData!$B:$B, $A258, NewEmisData!$C:$C, $H258, NewEmisData!$D:$D, BO$2))</f>
        <v>#REF!</v>
      </c>
      <c r="BP258" s="335" t="e">
        <f>$I258*IF($G258="Pickup", SUMIFS(NewEmisData!L:L, NewEmisData!$A:$A, "Pickup", NewEmisData!$B:$B, $A258, NewEmisData!$C:$C, $H258, NewEmisData!$D:$D, BP$2), SUMIFS(NewEmisData!L:L, NewEmisData!$A:$A, "LDV", NewEmisData!$B:$B, $A258, NewEmisData!$C:$C, $H258, NewEmisData!$D:$D, BP$2))</f>
        <v>#REF!</v>
      </c>
      <c r="BQ258" s="335" t="e">
        <f>$I258*IF($G258="Pickup", SUMIFS(NewEmisData!M:M, NewEmisData!$A:$A, "Pickup", NewEmisData!$B:$B, $A258, NewEmisData!$C:$C, $H258, NewEmisData!$D:$D, BQ$2), SUMIFS(NewEmisData!M:M, NewEmisData!$A:$A, "LDV", NewEmisData!$B:$B, $A258, NewEmisData!$C:$C, $H258, NewEmisData!$D:$D, BQ$2))</f>
        <v>#REF!</v>
      </c>
      <c r="BR258" s="335">
        <v>0.82941469149152458</v>
      </c>
      <c r="BS258" s="335" t="e">
        <f>$I258*IF($G258="Pickup", SUMIFS(NewEmisData!E:E, NewEmisData!$A:$A, "Pickup", NewEmisData!$B:$B, $A258, NewEmisData!$C:$C, $H258, NewEmisData!$D:$D, BS$2), SUMIFS(NewEmisData!E:E, NewEmisData!$A:$A, "LDV", NewEmisData!$B:$B, $A258, NewEmisData!$C:$C, $H258, NewEmisData!$D:$D, BS$2))</f>
        <v>#REF!</v>
      </c>
      <c r="BT258" s="335" t="e">
        <f>$I258*IF($G258="Pickup", SUMIFS(NewEmisData!F:F, NewEmisData!$A:$A, "Pickup", NewEmisData!$B:$B, $A258, NewEmisData!$C:$C, $H258, NewEmisData!$D:$D, BT$2), SUMIFS(NewEmisData!F:F, NewEmisData!$A:$A, "LDV", NewEmisData!$B:$B, $A258, NewEmisData!$C:$C, $H258, NewEmisData!$D:$D, BT$2))</f>
        <v>#REF!</v>
      </c>
      <c r="BU258" s="335" t="e">
        <f>$I258*IF($G258="Pickup", SUMIFS(NewEmisData!G:G, NewEmisData!$A:$A, "Pickup", NewEmisData!$B:$B, $A258, NewEmisData!$C:$C, $H258, NewEmisData!$D:$D, BU$2), SUMIFS(NewEmisData!G:G, NewEmisData!$A:$A, "LDV", NewEmisData!$B:$B, $A258, NewEmisData!$C:$C, $H258, NewEmisData!$D:$D, BU$2))</f>
        <v>#REF!</v>
      </c>
      <c r="BV258" s="335" t="e">
        <f>$I258*IF($G258="Pickup", SUMIFS(NewEmisData!H:H, NewEmisData!$A:$A, "Pickup", NewEmisData!$B:$B, $A258, NewEmisData!$C:$C, $H258, NewEmisData!$D:$D, BV$2), SUMIFS(NewEmisData!H:H, NewEmisData!$A:$A, "LDV", NewEmisData!$B:$B, $A258, NewEmisData!$C:$C, $H258, NewEmisData!$D:$D, BV$2))</f>
        <v>#REF!</v>
      </c>
      <c r="BW258" s="335" t="e">
        <f>$I258*IF($G258="Pickup", SUMIFS(NewEmisData!I:I, NewEmisData!$A:$A, "Pickup", NewEmisData!$B:$B, $A258, NewEmisData!$C:$C, $H258, NewEmisData!$D:$D, BW$2), SUMIFS(NewEmisData!I:I, NewEmisData!$A:$A, "LDV", NewEmisData!$B:$B, $A258, NewEmisData!$C:$C, $H258, NewEmisData!$D:$D, BW$2))</f>
        <v>#REF!</v>
      </c>
      <c r="BX258" s="335" t="e">
        <f>$I258*IF($G258="Pickup", SUMIFS(NewEmisData!J:J, NewEmisData!$A:$A, "Pickup", NewEmisData!$B:$B, $A258, NewEmisData!$C:$C, $H258, NewEmisData!$D:$D, BX$2), SUMIFS(NewEmisData!J:J, NewEmisData!$A:$A, "LDV", NewEmisData!$B:$B, $A258, NewEmisData!$C:$C, $H258, NewEmisData!$D:$D, BX$2))</f>
        <v>#REF!</v>
      </c>
      <c r="BY258" s="335" t="e">
        <f>$I258*IF($G258="Pickup", SUMIFS(NewEmisData!K:K, NewEmisData!$A:$A, "Pickup", NewEmisData!$B:$B, $A258, NewEmisData!$C:$C, $H258, NewEmisData!$D:$D, BY$2), SUMIFS(NewEmisData!K:K, NewEmisData!$A:$A, "LDV", NewEmisData!$B:$B, $A258, NewEmisData!$C:$C, $H258, NewEmisData!$D:$D, BY$2))</f>
        <v>#REF!</v>
      </c>
      <c r="BZ258" s="335" t="e">
        <f>$I258*IF($G258="Pickup", SUMIFS(NewEmisData!L:L, NewEmisData!$A:$A, "Pickup", NewEmisData!$B:$B, $A258, NewEmisData!$C:$C, $H258, NewEmisData!$D:$D, BZ$2), SUMIFS(NewEmisData!L:L, NewEmisData!$A:$A, "LDV", NewEmisData!$B:$B, $A258, NewEmisData!$C:$C, $H258, NewEmisData!$D:$D, BZ$2))</f>
        <v>#REF!</v>
      </c>
      <c r="CA258" s="335" t="e">
        <f>$I258*IF($G258="Pickup", SUMIFS(NewEmisData!M:M, NewEmisData!$A:$A, "Pickup", NewEmisData!$B:$B, $A258, NewEmisData!$C:$C, $H258, NewEmisData!$D:$D, CA$2), SUMIFS(NewEmisData!M:M, NewEmisData!$A:$A, "LDV", NewEmisData!$B:$B, $A258, NewEmisData!$C:$C, $H258, NewEmisData!$D:$D, CA$2))</f>
        <v>#REF!</v>
      </c>
      <c r="CB258" s="335">
        <v>5.2865609411460256E-2</v>
      </c>
      <c r="CC258" s="335" t="e">
        <f>$I258*IF($G258="Pickup", SUMIFS(NewEmisData!E:E, NewEmisData!$A:$A, "Pickup", NewEmisData!$B:$B, $A258, NewEmisData!$C:$C, $H258, NewEmisData!$D:$D, CC$2), SUMIFS(NewEmisData!E:E, NewEmisData!$A:$A, "LDV", NewEmisData!$B:$B, $A258, NewEmisData!$C:$C, $H258, NewEmisData!$D:$D, CC$2))</f>
        <v>#REF!</v>
      </c>
      <c r="CD258" s="335" t="e">
        <f>$I258*IF($G258="Pickup", SUMIFS(NewEmisData!F:F, NewEmisData!$A:$A, "Pickup", NewEmisData!$B:$B, $A258, NewEmisData!$C:$C, $H258, NewEmisData!$D:$D, CD$2), SUMIFS(NewEmisData!F:F, NewEmisData!$A:$A, "LDV", NewEmisData!$B:$B, $A258, NewEmisData!$C:$C, $H258, NewEmisData!$D:$D, CD$2))</f>
        <v>#REF!</v>
      </c>
      <c r="CE258" s="335" t="e">
        <f>$I258*IF($G258="Pickup", SUMIFS(NewEmisData!G:G, NewEmisData!$A:$A, "Pickup", NewEmisData!$B:$B, $A258, NewEmisData!$C:$C, $H258, NewEmisData!$D:$D, CE$2), SUMIFS(NewEmisData!G:G, NewEmisData!$A:$A, "LDV", NewEmisData!$B:$B, $A258, NewEmisData!$C:$C, $H258, NewEmisData!$D:$D, CE$2))</f>
        <v>#REF!</v>
      </c>
      <c r="CF258" s="335" t="e">
        <f>$I258*IF($G258="Pickup", SUMIFS(NewEmisData!H:H, NewEmisData!$A:$A, "Pickup", NewEmisData!$B:$B, $A258, NewEmisData!$C:$C, $H258, NewEmisData!$D:$D, CF$2), SUMIFS(NewEmisData!H:H, NewEmisData!$A:$A, "LDV", NewEmisData!$B:$B, $A258, NewEmisData!$C:$C, $H258, NewEmisData!$D:$D, CF$2))</f>
        <v>#REF!</v>
      </c>
      <c r="CG258" s="335" t="e">
        <f>$I258*IF($G258="Pickup", SUMIFS(NewEmisData!I:I, NewEmisData!$A:$A, "Pickup", NewEmisData!$B:$B, $A258, NewEmisData!$C:$C, $H258, NewEmisData!$D:$D, CG$2), SUMIFS(NewEmisData!I:I, NewEmisData!$A:$A, "LDV", NewEmisData!$B:$B, $A258, NewEmisData!$C:$C, $H258, NewEmisData!$D:$D, CG$2))</f>
        <v>#REF!</v>
      </c>
      <c r="CH258" s="335" t="e">
        <f>$I258*IF($G258="Pickup", SUMIFS(NewEmisData!J:J, NewEmisData!$A:$A, "Pickup", NewEmisData!$B:$B, $A258, NewEmisData!$C:$C, $H258, NewEmisData!$D:$D, CH$2), SUMIFS(NewEmisData!J:J, NewEmisData!$A:$A, "LDV", NewEmisData!$B:$B, $A258, NewEmisData!$C:$C, $H258, NewEmisData!$D:$D, CH$2))</f>
        <v>#REF!</v>
      </c>
      <c r="CI258" s="335" t="e">
        <f>$I258*IF($G258="Pickup", SUMIFS(NewEmisData!K:K, NewEmisData!$A:$A, "Pickup", NewEmisData!$B:$B, $A258, NewEmisData!$C:$C, $H258, NewEmisData!$D:$D, CI$2), SUMIFS(NewEmisData!K:K, NewEmisData!$A:$A, "LDV", NewEmisData!$B:$B, $A258, NewEmisData!$C:$C, $H258, NewEmisData!$D:$D, CI$2))</f>
        <v>#REF!</v>
      </c>
      <c r="CJ258" s="335" t="e">
        <f>$I258*IF($G258="Pickup", SUMIFS(NewEmisData!L:L, NewEmisData!$A:$A, "Pickup", NewEmisData!$B:$B, $A258, NewEmisData!$C:$C, $H258, NewEmisData!$D:$D, CJ$2), SUMIFS(NewEmisData!L:L, NewEmisData!$A:$A, "LDV", NewEmisData!$B:$B, $A258, NewEmisData!$C:$C, $H258, NewEmisData!$D:$D, CJ$2))</f>
        <v>#REF!</v>
      </c>
      <c r="CK258" s="335" t="e">
        <f>$I258*IF($G258="Pickup", SUMIFS(NewEmisData!M:M, NewEmisData!$A:$A, "Pickup", NewEmisData!$B:$B, $A258, NewEmisData!$C:$C, $H258, NewEmisData!$D:$D, CK$2), SUMIFS(NewEmisData!M:M, NewEmisData!$A:$A, "LDV", NewEmisData!$B:$B, $A258, NewEmisData!$C:$C, $H258, NewEmisData!$D:$D, CK$2))</f>
        <v>#REF!</v>
      </c>
      <c r="CL258" s="335">
        <v>1.1440535322699103E-2</v>
      </c>
      <c r="CM258" s="335" t="e">
        <f>$I258*IF($G258="Pickup", SUMIFS(NewEmisData!E:E, NewEmisData!$A:$A, "Pickup", NewEmisData!$B:$B, $A258, NewEmisData!$C:$C, $H258, NewEmisData!$D:$D, CM$2), SUMIFS(NewEmisData!E:E, NewEmisData!$A:$A, "LDV", NewEmisData!$B:$B, $A258, NewEmisData!$C:$C, $H258, NewEmisData!$D:$D, CM$2))</f>
        <v>#REF!</v>
      </c>
      <c r="CN258" s="335" t="e">
        <f>$I258*IF($G258="Pickup", SUMIFS(NewEmisData!F:F, NewEmisData!$A:$A, "Pickup", NewEmisData!$B:$B, $A258, NewEmisData!$C:$C, $H258, NewEmisData!$D:$D, CN$2), SUMIFS(NewEmisData!F:F, NewEmisData!$A:$A, "LDV", NewEmisData!$B:$B, $A258, NewEmisData!$C:$C, $H258, NewEmisData!$D:$D, CN$2))</f>
        <v>#REF!</v>
      </c>
      <c r="CO258" s="335" t="e">
        <f>$I258*IF($G258="Pickup", SUMIFS(NewEmisData!G:G, NewEmisData!$A:$A, "Pickup", NewEmisData!$B:$B, $A258, NewEmisData!$C:$C, $H258, NewEmisData!$D:$D, CO$2), SUMIFS(NewEmisData!G:G, NewEmisData!$A:$A, "LDV", NewEmisData!$B:$B, $A258, NewEmisData!$C:$C, $H258, NewEmisData!$D:$D, CO$2))</f>
        <v>#REF!</v>
      </c>
      <c r="CP258" s="335" t="e">
        <f>$I258*IF($G258="Pickup", SUMIFS(NewEmisData!H:H, NewEmisData!$A:$A, "Pickup", NewEmisData!$B:$B, $A258, NewEmisData!$C:$C, $H258, NewEmisData!$D:$D, CP$2), SUMIFS(NewEmisData!H:H, NewEmisData!$A:$A, "LDV", NewEmisData!$B:$B, $A258, NewEmisData!$C:$C, $H258, NewEmisData!$D:$D, CP$2))</f>
        <v>#REF!</v>
      </c>
      <c r="CQ258" s="335" t="e">
        <f>$I258*IF($G258="Pickup", SUMIFS(NewEmisData!I:I, NewEmisData!$A:$A, "Pickup", NewEmisData!$B:$B, $A258, NewEmisData!$C:$C, $H258, NewEmisData!$D:$D, CQ$2), SUMIFS(NewEmisData!I:I, NewEmisData!$A:$A, "LDV", NewEmisData!$B:$B, $A258, NewEmisData!$C:$C, $H258, NewEmisData!$D:$D, CQ$2))</f>
        <v>#REF!</v>
      </c>
      <c r="CR258" s="335" t="e">
        <f>$I258*IF($G258="Pickup", SUMIFS(NewEmisData!J:J, NewEmisData!$A:$A, "Pickup", NewEmisData!$B:$B, $A258, NewEmisData!$C:$C, $H258, NewEmisData!$D:$D, CR$2), SUMIFS(NewEmisData!J:J, NewEmisData!$A:$A, "LDV", NewEmisData!$B:$B, $A258, NewEmisData!$C:$C, $H258, NewEmisData!$D:$D, CR$2))</f>
        <v>#REF!</v>
      </c>
      <c r="CS258" s="335" t="e">
        <f>$I258*IF($G258="Pickup", SUMIFS(NewEmisData!K:K, NewEmisData!$A:$A, "Pickup", NewEmisData!$B:$B, $A258, NewEmisData!$C:$C, $H258, NewEmisData!$D:$D, CS$2), SUMIFS(NewEmisData!K:K, NewEmisData!$A:$A, "LDV", NewEmisData!$B:$B, $A258, NewEmisData!$C:$C, $H258, NewEmisData!$D:$D, CS$2))</f>
        <v>#REF!</v>
      </c>
      <c r="CT258" s="335" t="e">
        <f>$I258*IF($G258="Pickup", SUMIFS(NewEmisData!L:L, NewEmisData!$A:$A, "Pickup", NewEmisData!$B:$B, $A258, NewEmisData!$C:$C, $H258, NewEmisData!$D:$D, CT$2), SUMIFS(NewEmisData!L:L, NewEmisData!$A:$A, "LDV", NewEmisData!$B:$B, $A258, NewEmisData!$C:$C, $H258, NewEmisData!$D:$D, CT$2))</f>
        <v>#REF!</v>
      </c>
      <c r="CU258" s="335" t="e">
        <f>$I258*IF($G258="Pickup", SUMIFS(NewEmisData!M:M, NewEmisData!$A:$A, "Pickup", NewEmisData!$B:$B, $A258, NewEmisData!$C:$C, $H258, NewEmisData!$D:$D, CU$2), SUMIFS(NewEmisData!M:M, NewEmisData!$A:$A, "LDV", NewEmisData!$B:$B, $A258, NewEmisData!$C:$C, $H258, NewEmisData!$D:$D, CU$2))</f>
        <v>#REF!</v>
      </c>
      <c r="CV258" s="335">
        <v>3.4867004504617778E-3</v>
      </c>
      <c r="CW258" s="335">
        <v>2.0249052327630532E-3</v>
      </c>
      <c r="CX258" s="335">
        <v>1.2515175419379996E-3</v>
      </c>
      <c r="CY258" s="335">
        <v>1.0575607201709759E-3</v>
      </c>
      <c r="CZ258" s="335">
        <v>8.7449898437846874E-4</v>
      </c>
      <c r="DA258" s="335">
        <v>6.702434983476605E-4</v>
      </c>
      <c r="DB258" s="335">
        <v>5.2768845581713188E-4</v>
      </c>
      <c r="DC258" s="335">
        <v>5.0661137800280724E-4</v>
      </c>
      <c r="DD258" s="335">
        <v>5.0015797705022446E-4</v>
      </c>
      <c r="DE258" s="335">
        <v>4.9930391000349583E-4</v>
      </c>
      <c r="DF258" s="335">
        <v>4.9930391000349583E-4</v>
      </c>
      <c r="DG258" s="335" t="e">
        <f>$I258*IF($G258="Pickup", SUMIFS(NewEmisData!E:E, NewEmisData!$A:$A, "Pickup", NewEmisData!$B:$B, $A258, NewEmisData!$C:$C, $H258, NewEmisData!$D:$D, DG$2), SUMIFS(NewEmisData!E:E, NewEmisData!$A:$A, "LDV", NewEmisData!$B:$B, $A258, NewEmisData!$C:$C, $H258, NewEmisData!$D:$D, DG$2))</f>
        <v>#REF!</v>
      </c>
      <c r="DH258" s="335" t="e">
        <f>$I258*IF($G258="Pickup", SUMIFS(NewEmisData!F:F, NewEmisData!$A:$A, "Pickup", NewEmisData!$B:$B, $A258, NewEmisData!$C:$C, $H258, NewEmisData!$D:$D, DH$2), SUMIFS(NewEmisData!F:F, NewEmisData!$A:$A, "LDV", NewEmisData!$B:$B, $A258, NewEmisData!$C:$C, $H258, NewEmisData!$D:$D, DH$2))</f>
        <v>#REF!</v>
      </c>
      <c r="DI258" s="335" t="e">
        <f>$I258*IF($G258="Pickup", SUMIFS(NewEmisData!G:G, NewEmisData!$A:$A, "Pickup", NewEmisData!$B:$B, $A258, NewEmisData!$C:$C, $H258, NewEmisData!$D:$D, DI$2), SUMIFS(NewEmisData!G:G, NewEmisData!$A:$A, "LDV", NewEmisData!$B:$B, $A258, NewEmisData!$C:$C, $H258, NewEmisData!$D:$D, DI$2))</f>
        <v>#REF!</v>
      </c>
      <c r="DJ258" s="335" t="e">
        <f>$I258*IF($G258="Pickup", SUMIFS(NewEmisData!H:H, NewEmisData!$A:$A, "Pickup", NewEmisData!$B:$B, $A258, NewEmisData!$C:$C, $H258, NewEmisData!$D:$D, DJ$2), SUMIFS(NewEmisData!H:H, NewEmisData!$A:$A, "LDV", NewEmisData!$B:$B, $A258, NewEmisData!$C:$C, $H258, NewEmisData!$D:$D, DJ$2))</f>
        <v>#REF!</v>
      </c>
      <c r="DK258" s="335" t="e">
        <f>$I258*IF($G258="Pickup", SUMIFS(NewEmisData!I:I, NewEmisData!$A:$A, "Pickup", NewEmisData!$B:$B, $A258, NewEmisData!$C:$C, $H258, NewEmisData!$D:$D, DK$2), SUMIFS(NewEmisData!I:I, NewEmisData!$A:$A, "LDV", NewEmisData!$B:$B, $A258, NewEmisData!$C:$C, $H258, NewEmisData!$D:$D, DK$2))</f>
        <v>#REF!</v>
      </c>
      <c r="DL258" s="335" t="e">
        <f>$I258*IF($G258="Pickup", SUMIFS(NewEmisData!J:J, NewEmisData!$A:$A, "Pickup", NewEmisData!$B:$B, $A258, NewEmisData!$C:$C, $H258, NewEmisData!$D:$D, DL$2), SUMIFS(NewEmisData!J:J, NewEmisData!$A:$A, "LDV", NewEmisData!$B:$B, $A258, NewEmisData!$C:$C, $H258, NewEmisData!$D:$D, DL$2))</f>
        <v>#REF!</v>
      </c>
      <c r="DM258" s="335" t="e">
        <f>$I258*IF($G258="Pickup", SUMIFS(NewEmisData!K:K, NewEmisData!$A:$A, "Pickup", NewEmisData!$B:$B, $A258, NewEmisData!$C:$C, $H258, NewEmisData!$D:$D, DM$2), SUMIFS(NewEmisData!K:K, NewEmisData!$A:$A, "LDV", NewEmisData!$B:$B, $A258, NewEmisData!$C:$C, $H258, NewEmisData!$D:$D, DM$2))</f>
        <v>#REF!</v>
      </c>
      <c r="DN258" s="335" t="e">
        <f>$I258*IF($G258="Pickup", SUMIFS(NewEmisData!L:L, NewEmisData!$A:$A, "Pickup", NewEmisData!$B:$B, $A258, NewEmisData!$C:$C, $H258, NewEmisData!$D:$D, DN$2), SUMIFS(NewEmisData!L:L, NewEmisData!$A:$A, "LDV", NewEmisData!$B:$B, $A258, NewEmisData!$C:$C, $H258, NewEmisData!$D:$D, DN$2))</f>
        <v>#REF!</v>
      </c>
      <c r="DO258" s="335" t="e">
        <f>$I258*IF($G258="Pickup", SUMIFS(NewEmisData!M:M, NewEmisData!$A:$A, "Pickup", NewEmisData!$B:$B, $A258, NewEmisData!$C:$C, $H258, NewEmisData!$D:$D, DO$2), SUMIFS(NewEmisData!M:M, NewEmisData!$A:$A, "LDV", NewEmisData!$B:$B, $A258, NewEmisData!$C:$C, $H258, NewEmisData!$D:$D, DO$2))</f>
        <v>#REF!</v>
      </c>
      <c r="DP258" s="335">
        <v>1.011564885515141E-3</v>
      </c>
      <c r="DQ258" s="335" t="e">
        <f>$I258*IF($G258="Pickup", SUMIFS(NewEmisData!E:E, NewEmisData!$A:$A, "Pickup", NewEmisData!$B:$B, $A258, NewEmisData!$C:$C, $H258, NewEmisData!$D:$D, DQ$2), SUMIFS(NewEmisData!E:E, NewEmisData!$A:$A, "LDV", NewEmisData!$B:$B, $A258, NewEmisData!$C:$C, $H258, NewEmisData!$D:$D, DQ$2))</f>
        <v>#REF!</v>
      </c>
      <c r="DR258" s="335" t="e">
        <f>$I258*IF($G258="Pickup", SUMIFS(NewEmisData!F:F, NewEmisData!$A:$A, "Pickup", NewEmisData!$B:$B, $A258, NewEmisData!$C:$C, $H258, NewEmisData!$D:$D, DR$2), SUMIFS(NewEmisData!F:F, NewEmisData!$A:$A, "LDV", NewEmisData!$B:$B, $A258, NewEmisData!$C:$C, $H258, NewEmisData!$D:$D, DR$2))</f>
        <v>#REF!</v>
      </c>
      <c r="DS258" s="335" t="e">
        <f>$I258*IF($G258="Pickup", SUMIFS(NewEmisData!G:G, NewEmisData!$A:$A, "Pickup", NewEmisData!$B:$B, $A258, NewEmisData!$C:$C, $H258, NewEmisData!$D:$D, DS$2), SUMIFS(NewEmisData!G:G, NewEmisData!$A:$A, "LDV", NewEmisData!$B:$B, $A258, NewEmisData!$C:$C, $H258, NewEmisData!$D:$D, DS$2))</f>
        <v>#REF!</v>
      </c>
      <c r="DT258" s="335" t="e">
        <f>$I258*IF($G258="Pickup", SUMIFS(NewEmisData!H:H, NewEmisData!$A:$A, "Pickup", NewEmisData!$B:$B, $A258, NewEmisData!$C:$C, $H258, NewEmisData!$D:$D, DT$2), SUMIFS(NewEmisData!H:H, NewEmisData!$A:$A, "LDV", NewEmisData!$B:$B, $A258, NewEmisData!$C:$C, $H258, NewEmisData!$D:$D, DT$2))</f>
        <v>#REF!</v>
      </c>
      <c r="DU258" s="335" t="e">
        <f>$I258*IF($G258="Pickup", SUMIFS(NewEmisData!I:I, NewEmisData!$A:$A, "Pickup", NewEmisData!$B:$B, $A258, NewEmisData!$C:$C, $H258, NewEmisData!$D:$D, DU$2), SUMIFS(NewEmisData!I:I, NewEmisData!$A:$A, "LDV", NewEmisData!$B:$B, $A258, NewEmisData!$C:$C, $H258, NewEmisData!$D:$D, DU$2))</f>
        <v>#REF!</v>
      </c>
      <c r="DV258" s="335" t="e">
        <f>$I258*IF($G258="Pickup", SUMIFS(NewEmisData!J:J, NewEmisData!$A:$A, "Pickup", NewEmisData!$B:$B, $A258, NewEmisData!$C:$C, $H258, NewEmisData!$D:$D, DV$2), SUMIFS(NewEmisData!J:J, NewEmisData!$A:$A, "LDV", NewEmisData!$B:$B, $A258, NewEmisData!$C:$C, $H258, NewEmisData!$D:$D, DV$2))</f>
        <v>#REF!</v>
      </c>
      <c r="DW258" s="335" t="e">
        <f>$I258*IF($G258="Pickup", SUMIFS(NewEmisData!K:K, NewEmisData!$A:$A, "Pickup", NewEmisData!$B:$B, $A258, NewEmisData!$C:$C, $H258, NewEmisData!$D:$D, DW$2), SUMIFS(NewEmisData!K:K, NewEmisData!$A:$A, "LDV", NewEmisData!$B:$B, $A258, NewEmisData!$C:$C, $H258, NewEmisData!$D:$D, DW$2))</f>
        <v>#REF!</v>
      </c>
      <c r="DX258" s="335" t="e">
        <f>$I258*IF($G258="Pickup", SUMIFS(NewEmisData!L:L, NewEmisData!$A:$A, "Pickup", NewEmisData!$B:$B, $A258, NewEmisData!$C:$C, $H258, NewEmisData!$D:$D, DX$2), SUMIFS(NewEmisData!L:L, NewEmisData!$A:$A, "LDV", NewEmisData!$B:$B, $A258, NewEmisData!$C:$C, $H258, NewEmisData!$D:$D, DX$2))</f>
        <v>#REF!</v>
      </c>
      <c r="DY258" s="335" t="e">
        <f>$I258*IF($G258="Pickup", SUMIFS(NewEmisData!M:M, NewEmisData!$A:$A, "Pickup", NewEmisData!$B:$B, $A258, NewEmisData!$C:$C, $H258, NewEmisData!$D:$D, DY$2), SUMIFS(NewEmisData!M:M, NewEmisData!$A:$A, "LDV", NewEmisData!$B:$B, $A258, NewEmisData!$C:$C, $H258, NewEmisData!$D:$D, DY$2))</f>
        <v>#REF!</v>
      </c>
      <c r="DZ258" s="335">
        <v>2.7972448214542505E-3</v>
      </c>
      <c r="EA258" s="335" t="e">
        <f t="shared" si="350"/>
        <v>#REF!</v>
      </c>
      <c r="EB258" s="335" t="e">
        <f t="shared" si="351"/>
        <v>#REF!</v>
      </c>
      <c r="EC258" s="335" t="e">
        <f t="shared" si="352"/>
        <v>#REF!</v>
      </c>
      <c r="ED258" s="335" t="e">
        <f t="shared" si="353"/>
        <v>#REF!</v>
      </c>
      <c r="EE258" s="335" t="e">
        <f t="shared" si="354"/>
        <v>#REF!</v>
      </c>
      <c r="EF258" s="335" t="e">
        <f t="shared" si="355"/>
        <v>#REF!</v>
      </c>
      <c r="EG258" s="335" t="e">
        <f t="shared" si="356"/>
        <v>#REF!</v>
      </c>
      <c r="EH258" s="335" t="e">
        <f t="shared" si="357"/>
        <v>#REF!</v>
      </c>
      <c r="EI258" s="335" t="e">
        <f t="shared" si="358"/>
        <v>#REF!</v>
      </c>
      <c r="EJ258" s="335">
        <f t="shared" si="359"/>
        <v>0.13836109032518704</v>
      </c>
      <c r="EK258" s="335" t="e">
        <f t="shared" si="360"/>
        <v>#REF!</v>
      </c>
      <c r="EL258" s="335" t="e">
        <f t="shared" si="361"/>
        <v>#REF!</v>
      </c>
      <c r="EM258" s="335" t="e">
        <f t="shared" si="362"/>
        <v>#REF!</v>
      </c>
      <c r="EN258" s="335" t="e">
        <f t="shared" si="363"/>
        <v>#REF!</v>
      </c>
      <c r="EO258" s="335" t="e">
        <f t="shared" si="364"/>
        <v>#REF!</v>
      </c>
      <c r="EP258" s="335" t="e">
        <f t="shared" si="365"/>
        <v>#REF!</v>
      </c>
      <c r="EQ258" s="335" t="e">
        <f t="shared" si="366"/>
        <v>#REF!</v>
      </c>
      <c r="ER258" s="335" t="e">
        <f t="shared" si="367"/>
        <v>#REF!</v>
      </c>
      <c r="ES258" s="335" t="e">
        <f t="shared" si="368"/>
        <v>#REF!</v>
      </c>
      <c r="ET258" s="335">
        <f t="shared" si="369"/>
        <v>3.0994232344238398E-2</v>
      </c>
      <c r="EU258" s="335" t="e">
        <f t="shared" si="370"/>
        <v>#REF!</v>
      </c>
      <c r="EV258" s="335" t="e">
        <f t="shared" si="371"/>
        <v>#REF!</v>
      </c>
      <c r="EW258" s="335" t="e">
        <f t="shared" si="372"/>
        <v>#REF!</v>
      </c>
      <c r="EX258" s="335" t="e">
        <f t="shared" si="373"/>
        <v>#REF!</v>
      </c>
      <c r="EY258" s="335" t="e">
        <f t="shared" si="374"/>
        <v>#REF!</v>
      </c>
      <c r="EZ258" s="335" t="e">
        <f t="shared" si="375"/>
        <v>#REF!</v>
      </c>
      <c r="FA258" s="335" t="e">
        <f t="shared" si="376"/>
        <v>#REF!</v>
      </c>
      <c r="FB258" s="335" t="e">
        <f t="shared" si="377"/>
        <v>#REF!</v>
      </c>
      <c r="FC258" s="335" t="e">
        <f t="shared" si="378"/>
        <v>#REF!</v>
      </c>
      <c r="FD258" s="335">
        <f t="shared" si="379"/>
        <v>8.721041711244389E-4</v>
      </c>
      <c r="FE258" s="335" t="e">
        <f t="shared" si="380"/>
        <v>#REF!</v>
      </c>
      <c r="FF258" s="335" t="e">
        <f t="shared" si="381"/>
        <v>#REF!</v>
      </c>
      <c r="FG258" s="335" t="e">
        <f t="shared" si="382"/>
        <v>#REF!</v>
      </c>
      <c r="FH258" s="335" t="e">
        <f t="shared" si="383"/>
        <v>#REF!</v>
      </c>
      <c r="FI258" s="335" t="e">
        <f t="shared" si="384"/>
        <v>#REF!</v>
      </c>
      <c r="FJ258" s="335" t="e">
        <f t="shared" si="385"/>
        <v>#REF!</v>
      </c>
      <c r="FK258" s="335" t="e">
        <f t="shared" si="386"/>
        <v>#REF!</v>
      </c>
      <c r="FL258" s="335" t="e">
        <f t="shared" si="387"/>
        <v>#REF!</v>
      </c>
      <c r="FM258" s="335" t="e">
        <f t="shared" si="388"/>
        <v>#REF!</v>
      </c>
      <c r="FN258" s="335">
        <f t="shared" si="389"/>
        <v>2.3814683166549375E-2</v>
      </c>
      <c r="FO258" s="335" t="e">
        <f t="shared" si="390"/>
        <v>#REF!</v>
      </c>
      <c r="FP258" s="335" t="e">
        <f t="shared" si="391"/>
        <v>#REF!</v>
      </c>
      <c r="FQ258" s="335" t="e">
        <f t="shared" si="392"/>
        <v>#REF!</v>
      </c>
      <c r="FR258" s="335" t="e">
        <f t="shared" si="393"/>
        <v>#REF!</v>
      </c>
      <c r="FS258" s="335" t="e">
        <f t="shared" si="394"/>
        <v>#REF!</v>
      </c>
      <c r="FT258" s="335" t="e">
        <f t="shared" si="395"/>
        <v>#REF!</v>
      </c>
      <c r="FU258" s="335" t="e">
        <f t="shared" si="396"/>
        <v>#REF!</v>
      </c>
      <c r="FV258" s="335" t="e">
        <f t="shared" si="397"/>
        <v>#REF!</v>
      </c>
      <c r="FW258" s="335" t="e">
        <f t="shared" si="398"/>
        <v>#REF!</v>
      </c>
      <c r="FX258" s="335">
        <f t="shared" si="399"/>
        <v>4.7394574957917972E-3</v>
      </c>
    </row>
    <row r="259" spans="1:180" x14ac:dyDescent="0.2">
      <c r="A259" s="305" t="str">
        <f>_xlfn.CONCAT(IF(LEFT(TRIM(A258),1)="*", "*R", "R"), 1+RIGHT(TRIM(A258),1))</f>
        <v>R6</v>
      </c>
      <c r="B259" s="305" t="str">
        <f t="shared" si="451"/>
        <v>TLVGPHEV10</v>
      </c>
      <c r="C259" s="305" t="str">
        <f t="shared" si="452"/>
        <v>TL.GSL.M.PHEV.2011</v>
      </c>
      <c r="D259" s="301" t="str">
        <f t="shared" si="453"/>
        <v>bn-vmt, bn-vmt/a</v>
      </c>
      <c r="E259" s="301" t="str">
        <f t="shared" si="454"/>
        <v>TLGSL</v>
      </c>
      <c r="F259" s="301" t="str">
        <f t="shared" si="455"/>
        <v>TL</v>
      </c>
      <c r="G259" s="315" t="s">
        <v>819</v>
      </c>
      <c r="H259" s="315" t="s">
        <v>814</v>
      </c>
      <c r="I259" s="321" t="e">
        <f>#REF!</f>
        <v>#REF!</v>
      </c>
      <c r="J259" s="315" t="str">
        <f t="shared" si="400"/>
        <v>Minivan-GSL</v>
      </c>
      <c r="K259" s="335" t="e">
        <f>$I259*IF($G259="Pickup", SUMIFS(NewEmisData!E:E, NewEmisData!$A:$A, "Pickup", NewEmisData!$B:$B, $A259, NewEmisData!$C:$C, $H259, NewEmisData!$D:$D, K$2), SUMIFS(NewEmisData!E:E, NewEmisData!$A:$A, "LDV", NewEmisData!$B:$B, $A259, NewEmisData!$C:$C, $H259, NewEmisData!$D:$D, K$2))</f>
        <v>#REF!</v>
      </c>
      <c r="L259" s="335" t="e">
        <f>$I259*IF($G259="Pickup", SUMIFS(NewEmisData!F:F, NewEmisData!$A:$A, "Pickup", NewEmisData!$B:$B, $A259, NewEmisData!$C:$C, $H259, NewEmisData!$D:$D, L$2), SUMIFS(NewEmisData!F:F, NewEmisData!$A:$A, "LDV", NewEmisData!$B:$B, $A259, NewEmisData!$C:$C, $H259, NewEmisData!$D:$D, L$2))</f>
        <v>#REF!</v>
      </c>
      <c r="M259" s="335" t="e">
        <f>$I259*IF($G259="Pickup", SUMIFS(NewEmisData!G:G, NewEmisData!$A:$A, "Pickup", NewEmisData!$B:$B, $A259, NewEmisData!$C:$C, $H259, NewEmisData!$D:$D, M$2), SUMIFS(NewEmisData!G:G, NewEmisData!$A:$A, "LDV", NewEmisData!$B:$B, $A259, NewEmisData!$C:$C, $H259, NewEmisData!$D:$D, M$2))</f>
        <v>#REF!</v>
      </c>
      <c r="N259" s="335" t="e">
        <f>$I259*IF($G259="Pickup", SUMIFS(NewEmisData!H:H, NewEmisData!$A:$A, "Pickup", NewEmisData!$B:$B, $A259, NewEmisData!$C:$C, $H259, NewEmisData!$D:$D, N$2), SUMIFS(NewEmisData!H:H, NewEmisData!$A:$A, "LDV", NewEmisData!$B:$B, $A259, NewEmisData!$C:$C, $H259, NewEmisData!$D:$D, N$2))</f>
        <v>#REF!</v>
      </c>
      <c r="O259" s="335" t="e">
        <f>$I259*IF($G259="Pickup", SUMIFS(NewEmisData!I:I, NewEmisData!$A:$A, "Pickup", NewEmisData!$B:$B, $A259, NewEmisData!$C:$C, $H259, NewEmisData!$D:$D, O$2), SUMIFS(NewEmisData!I:I, NewEmisData!$A:$A, "LDV", NewEmisData!$B:$B, $A259, NewEmisData!$C:$C, $H259, NewEmisData!$D:$D, O$2))</f>
        <v>#REF!</v>
      </c>
      <c r="P259" s="335" t="e">
        <f>$I259*IF($G259="Pickup", SUMIFS(NewEmisData!J:J, NewEmisData!$A:$A, "Pickup", NewEmisData!$B:$B, $A259, NewEmisData!$C:$C, $H259, NewEmisData!$D:$D, P$2), SUMIFS(NewEmisData!J:J, NewEmisData!$A:$A, "LDV", NewEmisData!$B:$B, $A259, NewEmisData!$C:$C, $H259, NewEmisData!$D:$D, P$2))</f>
        <v>#REF!</v>
      </c>
      <c r="Q259" s="335" t="e">
        <f>$I259*IF($G259="Pickup", SUMIFS(NewEmisData!K:K, NewEmisData!$A:$A, "Pickup", NewEmisData!$B:$B, $A259, NewEmisData!$C:$C, $H259, NewEmisData!$D:$D, Q$2), SUMIFS(NewEmisData!K:K, NewEmisData!$A:$A, "LDV", NewEmisData!$B:$B, $A259, NewEmisData!$C:$C, $H259, NewEmisData!$D:$D, Q$2))</f>
        <v>#REF!</v>
      </c>
      <c r="R259" s="335" t="e">
        <f>$I259*IF($G259="Pickup", SUMIFS(NewEmisData!L:L, NewEmisData!$A:$A, "Pickup", NewEmisData!$B:$B, $A259, NewEmisData!$C:$C, $H259, NewEmisData!$D:$D, R$2), SUMIFS(NewEmisData!L:L, NewEmisData!$A:$A, "LDV", NewEmisData!$B:$B, $A259, NewEmisData!$C:$C, $H259, NewEmisData!$D:$D, R$2))</f>
        <v>#REF!</v>
      </c>
      <c r="S259" s="335" t="e">
        <f>$I259*IF($G259="Pickup", SUMIFS(NewEmisData!M:M, NewEmisData!$A:$A, "Pickup", NewEmisData!$B:$B, $A259, NewEmisData!$C:$C, $H259, NewEmisData!$D:$D, S$2), SUMIFS(NewEmisData!M:M, NewEmisData!$A:$A, "LDV", NewEmisData!$B:$B, $A259, NewEmisData!$C:$C, $H259, NewEmisData!$D:$D, S$2))</f>
        <v>#REF!</v>
      </c>
      <c r="T259" s="335">
        <v>0.13836109032518704</v>
      </c>
      <c r="U259" s="335" t="e">
        <f>$I259*IF($G259="Pickup", SUMIFS(NewEmisData!E:E, NewEmisData!$A:$A, "Pickup", NewEmisData!$B:$B, $A259, NewEmisData!$C:$C, $H259, NewEmisData!$D:$D, U$2), SUMIFS(NewEmisData!E:E, NewEmisData!$A:$A, "LDV", NewEmisData!$B:$B, $A259, NewEmisData!$C:$C, $H259, NewEmisData!$D:$D, U$2))</f>
        <v>#REF!</v>
      </c>
      <c r="V259" s="335" t="e">
        <f>$I259*IF($G259="Pickup", SUMIFS(NewEmisData!F:F, NewEmisData!$A:$A, "Pickup", NewEmisData!$B:$B, $A259, NewEmisData!$C:$C, $H259, NewEmisData!$D:$D, V$2), SUMIFS(NewEmisData!F:F, NewEmisData!$A:$A, "LDV", NewEmisData!$B:$B, $A259, NewEmisData!$C:$C, $H259, NewEmisData!$D:$D, V$2))</f>
        <v>#REF!</v>
      </c>
      <c r="W259" s="335" t="e">
        <f>$I259*IF($G259="Pickup", SUMIFS(NewEmisData!G:G, NewEmisData!$A:$A, "Pickup", NewEmisData!$B:$B, $A259, NewEmisData!$C:$C, $H259, NewEmisData!$D:$D, W$2), SUMIFS(NewEmisData!G:G, NewEmisData!$A:$A, "LDV", NewEmisData!$B:$B, $A259, NewEmisData!$C:$C, $H259, NewEmisData!$D:$D, W$2))</f>
        <v>#REF!</v>
      </c>
      <c r="X259" s="335" t="e">
        <f>$I259*IF($G259="Pickup", SUMIFS(NewEmisData!H:H, NewEmisData!$A:$A, "Pickup", NewEmisData!$B:$B, $A259, NewEmisData!$C:$C, $H259, NewEmisData!$D:$D, X$2), SUMIFS(NewEmisData!H:H, NewEmisData!$A:$A, "LDV", NewEmisData!$B:$B, $A259, NewEmisData!$C:$C, $H259, NewEmisData!$D:$D, X$2))</f>
        <v>#REF!</v>
      </c>
      <c r="Y259" s="335" t="e">
        <f>$I259*IF($G259="Pickup", SUMIFS(NewEmisData!I:I, NewEmisData!$A:$A, "Pickup", NewEmisData!$B:$B, $A259, NewEmisData!$C:$C, $H259, NewEmisData!$D:$D, Y$2), SUMIFS(NewEmisData!I:I, NewEmisData!$A:$A, "LDV", NewEmisData!$B:$B, $A259, NewEmisData!$C:$C, $H259, NewEmisData!$D:$D, Y$2))</f>
        <v>#REF!</v>
      </c>
      <c r="Z259" s="335" t="e">
        <f>$I259*IF($G259="Pickup", SUMIFS(NewEmisData!J:J, NewEmisData!$A:$A, "Pickup", NewEmisData!$B:$B, $A259, NewEmisData!$C:$C, $H259, NewEmisData!$D:$D, Z$2), SUMIFS(NewEmisData!J:J, NewEmisData!$A:$A, "LDV", NewEmisData!$B:$B, $A259, NewEmisData!$C:$C, $H259, NewEmisData!$D:$D, Z$2))</f>
        <v>#REF!</v>
      </c>
      <c r="AA259" s="335" t="e">
        <f>$I259*IF($G259="Pickup", SUMIFS(NewEmisData!K:K, NewEmisData!$A:$A, "Pickup", NewEmisData!$B:$B, $A259, NewEmisData!$C:$C, $H259, NewEmisData!$D:$D, AA$2), SUMIFS(NewEmisData!K:K, NewEmisData!$A:$A, "LDV", NewEmisData!$B:$B, $A259, NewEmisData!$C:$C, $H259, NewEmisData!$D:$D, AA$2))</f>
        <v>#REF!</v>
      </c>
      <c r="AB259" s="335" t="e">
        <f>$I259*IF($G259="Pickup", SUMIFS(NewEmisData!L:L, NewEmisData!$A:$A, "Pickup", NewEmisData!$B:$B, $A259, NewEmisData!$C:$C, $H259, NewEmisData!$D:$D, AB$2), SUMIFS(NewEmisData!L:L, NewEmisData!$A:$A, "LDV", NewEmisData!$B:$B, $A259, NewEmisData!$C:$C, $H259, NewEmisData!$D:$D, AB$2))</f>
        <v>#REF!</v>
      </c>
      <c r="AC259" s="335" t="e">
        <f>$I259*IF($G259="Pickup", SUMIFS(NewEmisData!M:M, NewEmisData!$A:$A, "Pickup", NewEmisData!$B:$B, $A259, NewEmisData!$C:$C, $H259, NewEmisData!$D:$D, AC$2), SUMIFS(NewEmisData!M:M, NewEmisData!$A:$A, "LDV", NewEmisData!$B:$B, $A259, NewEmisData!$C:$C, $H259, NewEmisData!$D:$D, AC$2))</f>
        <v>#REF!</v>
      </c>
      <c r="AD259" s="335">
        <v>3.0994232344238398E-2</v>
      </c>
      <c r="AE259" s="335" t="e">
        <f>$I259*IF($G259="Pickup", SUMIFS(NewEmisData!E:E, NewEmisData!$A:$A, "Pickup", NewEmisData!$B:$B, $A259, NewEmisData!$C:$C, $H259, NewEmisData!$D:$D, AE$2), SUMIFS(NewEmisData!E:E, NewEmisData!$A:$A, "LDV", NewEmisData!$B:$B, $A259, NewEmisData!$C:$C, $H259, NewEmisData!$D:$D, AE$2))</f>
        <v>#REF!</v>
      </c>
      <c r="AF259" s="335" t="e">
        <f>$I259*IF($G259="Pickup", SUMIFS(NewEmisData!F:F, NewEmisData!$A:$A, "Pickup", NewEmisData!$B:$B, $A259, NewEmisData!$C:$C, $H259, NewEmisData!$D:$D, AF$2), SUMIFS(NewEmisData!F:F, NewEmisData!$A:$A, "LDV", NewEmisData!$B:$B, $A259, NewEmisData!$C:$C, $H259, NewEmisData!$D:$D, AF$2))</f>
        <v>#REF!</v>
      </c>
      <c r="AG259" s="335" t="e">
        <f>$I259*IF($G259="Pickup", SUMIFS(NewEmisData!G:G, NewEmisData!$A:$A, "Pickup", NewEmisData!$B:$B, $A259, NewEmisData!$C:$C, $H259, NewEmisData!$D:$D, AG$2), SUMIFS(NewEmisData!G:G, NewEmisData!$A:$A, "LDV", NewEmisData!$B:$B, $A259, NewEmisData!$C:$C, $H259, NewEmisData!$D:$D, AG$2))</f>
        <v>#REF!</v>
      </c>
      <c r="AH259" s="335" t="e">
        <f>$I259*IF($G259="Pickup", SUMIFS(NewEmisData!H:H, NewEmisData!$A:$A, "Pickup", NewEmisData!$B:$B, $A259, NewEmisData!$C:$C, $H259, NewEmisData!$D:$D, AH$2), SUMIFS(NewEmisData!H:H, NewEmisData!$A:$A, "LDV", NewEmisData!$B:$B, $A259, NewEmisData!$C:$C, $H259, NewEmisData!$D:$D, AH$2))</f>
        <v>#REF!</v>
      </c>
      <c r="AI259" s="335" t="e">
        <f>$I259*IF($G259="Pickup", SUMIFS(NewEmisData!I:I, NewEmisData!$A:$A, "Pickup", NewEmisData!$B:$B, $A259, NewEmisData!$C:$C, $H259, NewEmisData!$D:$D, AI$2), SUMIFS(NewEmisData!I:I, NewEmisData!$A:$A, "LDV", NewEmisData!$B:$B, $A259, NewEmisData!$C:$C, $H259, NewEmisData!$D:$D, AI$2))</f>
        <v>#REF!</v>
      </c>
      <c r="AJ259" s="335" t="e">
        <f>$I259*IF($G259="Pickup", SUMIFS(NewEmisData!J:J, NewEmisData!$A:$A, "Pickup", NewEmisData!$B:$B, $A259, NewEmisData!$C:$C, $H259, NewEmisData!$D:$D, AJ$2), SUMIFS(NewEmisData!J:J, NewEmisData!$A:$A, "LDV", NewEmisData!$B:$B, $A259, NewEmisData!$C:$C, $H259, NewEmisData!$D:$D, AJ$2))</f>
        <v>#REF!</v>
      </c>
      <c r="AK259" s="335" t="e">
        <f>$I259*IF($G259="Pickup", SUMIFS(NewEmisData!K:K, NewEmisData!$A:$A, "Pickup", NewEmisData!$B:$B, $A259, NewEmisData!$C:$C, $H259, NewEmisData!$D:$D, AK$2), SUMIFS(NewEmisData!K:K, NewEmisData!$A:$A, "LDV", NewEmisData!$B:$B, $A259, NewEmisData!$C:$C, $H259, NewEmisData!$D:$D, AK$2))</f>
        <v>#REF!</v>
      </c>
      <c r="AL259" s="335" t="e">
        <f>$I259*IF($G259="Pickup", SUMIFS(NewEmisData!L:L, NewEmisData!$A:$A, "Pickup", NewEmisData!$B:$B, $A259, NewEmisData!$C:$C, $H259, NewEmisData!$D:$D, AL$2), SUMIFS(NewEmisData!L:L, NewEmisData!$A:$A, "LDV", NewEmisData!$B:$B, $A259, NewEmisData!$C:$C, $H259, NewEmisData!$D:$D, AL$2))</f>
        <v>#REF!</v>
      </c>
      <c r="AM259" s="335" t="e">
        <f>$I259*IF($G259="Pickup", SUMIFS(NewEmisData!M:M, NewEmisData!$A:$A, "Pickup", NewEmisData!$B:$B, $A259, NewEmisData!$C:$C, $H259, NewEmisData!$D:$D, AM$2), SUMIFS(NewEmisData!M:M, NewEmisData!$A:$A, "LDV", NewEmisData!$B:$B, $A259, NewEmisData!$C:$C, $H259, NewEmisData!$D:$D, AM$2))</f>
        <v>#REF!</v>
      </c>
      <c r="AN259" s="335">
        <v>8.721041711244389E-4</v>
      </c>
      <c r="AO259" s="335" t="e">
        <f>$I259*IF($G259="Pickup", SUMIFS(NewEmisData!E:E, NewEmisData!$A:$A, "Pickup", NewEmisData!$B:$B, $A259, NewEmisData!$C:$C, $H259, NewEmisData!$D:$D, AO$2), SUMIFS(NewEmisData!E:E, NewEmisData!$A:$A, "LDV", NewEmisData!$B:$B, $A259, NewEmisData!$C:$C, $H259, NewEmisData!$D:$D, AO$2))</f>
        <v>#REF!</v>
      </c>
      <c r="AP259" s="335" t="e">
        <f>$I259*IF($G259="Pickup", SUMIFS(NewEmisData!F:F, NewEmisData!$A:$A, "Pickup", NewEmisData!$B:$B, $A259, NewEmisData!$C:$C, $H259, NewEmisData!$D:$D, AP$2), SUMIFS(NewEmisData!F:F, NewEmisData!$A:$A, "LDV", NewEmisData!$B:$B, $A259, NewEmisData!$C:$C, $H259, NewEmisData!$D:$D, AP$2))</f>
        <v>#REF!</v>
      </c>
      <c r="AQ259" s="335" t="e">
        <f>$I259*IF($G259="Pickup", SUMIFS(NewEmisData!G:G, NewEmisData!$A:$A, "Pickup", NewEmisData!$B:$B, $A259, NewEmisData!$C:$C, $H259, NewEmisData!$D:$D, AQ$2), SUMIFS(NewEmisData!G:G, NewEmisData!$A:$A, "LDV", NewEmisData!$B:$B, $A259, NewEmisData!$C:$C, $H259, NewEmisData!$D:$D, AQ$2))</f>
        <v>#REF!</v>
      </c>
      <c r="AR259" s="335" t="e">
        <f>$I259*IF($G259="Pickup", SUMIFS(NewEmisData!H:H, NewEmisData!$A:$A, "Pickup", NewEmisData!$B:$B, $A259, NewEmisData!$C:$C, $H259, NewEmisData!$D:$D, AR$2), SUMIFS(NewEmisData!H:H, NewEmisData!$A:$A, "LDV", NewEmisData!$B:$B, $A259, NewEmisData!$C:$C, $H259, NewEmisData!$D:$D, AR$2))</f>
        <v>#REF!</v>
      </c>
      <c r="AS259" s="335" t="e">
        <f>$I259*IF($G259="Pickup", SUMIFS(NewEmisData!I:I, NewEmisData!$A:$A, "Pickup", NewEmisData!$B:$B, $A259, NewEmisData!$C:$C, $H259, NewEmisData!$D:$D, AS$2), SUMIFS(NewEmisData!I:I, NewEmisData!$A:$A, "LDV", NewEmisData!$B:$B, $A259, NewEmisData!$C:$C, $H259, NewEmisData!$D:$D, AS$2))</f>
        <v>#REF!</v>
      </c>
      <c r="AT259" s="335" t="e">
        <f>$I259*IF($G259="Pickup", SUMIFS(NewEmisData!J:J, NewEmisData!$A:$A, "Pickup", NewEmisData!$B:$B, $A259, NewEmisData!$C:$C, $H259, NewEmisData!$D:$D, AT$2), SUMIFS(NewEmisData!J:J, NewEmisData!$A:$A, "LDV", NewEmisData!$B:$B, $A259, NewEmisData!$C:$C, $H259, NewEmisData!$D:$D, AT$2))</f>
        <v>#REF!</v>
      </c>
      <c r="AU259" s="335" t="e">
        <f>$I259*IF($G259="Pickup", SUMIFS(NewEmisData!K:K, NewEmisData!$A:$A, "Pickup", NewEmisData!$B:$B, $A259, NewEmisData!$C:$C, $H259, NewEmisData!$D:$D, AU$2), SUMIFS(NewEmisData!K:K, NewEmisData!$A:$A, "LDV", NewEmisData!$B:$B, $A259, NewEmisData!$C:$C, $H259, NewEmisData!$D:$D, AU$2))</f>
        <v>#REF!</v>
      </c>
      <c r="AV259" s="335" t="e">
        <f>$I259*IF($G259="Pickup", SUMIFS(NewEmisData!L:L, NewEmisData!$A:$A, "Pickup", NewEmisData!$B:$B, $A259, NewEmisData!$C:$C, $H259, NewEmisData!$D:$D, AV$2), SUMIFS(NewEmisData!L:L, NewEmisData!$A:$A, "LDV", NewEmisData!$B:$B, $A259, NewEmisData!$C:$C, $H259, NewEmisData!$D:$D, AV$2))</f>
        <v>#REF!</v>
      </c>
      <c r="AW259" s="335" t="e">
        <f>$I259*IF($G259="Pickup", SUMIFS(NewEmisData!M:M, NewEmisData!$A:$A, "Pickup", NewEmisData!$B:$B, $A259, NewEmisData!$C:$C, $H259, NewEmisData!$D:$D, AW$2), SUMIFS(NewEmisData!M:M, NewEmisData!$A:$A, "LDV", NewEmisData!$B:$B, $A259, NewEmisData!$C:$C, $H259, NewEmisData!$D:$D, AW$2))</f>
        <v>#REF!</v>
      </c>
      <c r="AX259" s="335">
        <v>2.3814683166549375E-2</v>
      </c>
      <c r="AY259" s="335" t="e">
        <f>$I259*IF($G259="Pickup", SUMIFS(NewEmisData!E:E, NewEmisData!$A:$A, "Pickup", NewEmisData!$B:$B, $A259, NewEmisData!$C:$C, $H259, NewEmisData!$D:$D, AY$2), SUMIFS(NewEmisData!E:E, NewEmisData!$A:$A, "LDV", NewEmisData!$B:$B, $A259, NewEmisData!$C:$C, $H259, NewEmisData!$D:$D, AY$2))</f>
        <v>#REF!</v>
      </c>
      <c r="AZ259" s="335" t="e">
        <f>$I259*IF($G259="Pickup", SUMIFS(NewEmisData!F:F, NewEmisData!$A:$A, "Pickup", NewEmisData!$B:$B, $A259, NewEmisData!$C:$C, $H259, NewEmisData!$D:$D, AZ$2), SUMIFS(NewEmisData!F:F, NewEmisData!$A:$A, "LDV", NewEmisData!$B:$B, $A259, NewEmisData!$C:$C, $H259, NewEmisData!$D:$D, AZ$2))</f>
        <v>#REF!</v>
      </c>
      <c r="BA259" s="335" t="e">
        <f>$I259*IF($G259="Pickup", SUMIFS(NewEmisData!G:G, NewEmisData!$A:$A, "Pickup", NewEmisData!$B:$B, $A259, NewEmisData!$C:$C, $H259, NewEmisData!$D:$D, BA$2), SUMIFS(NewEmisData!G:G, NewEmisData!$A:$A, "LDV", NewEmisData!$B:$B, $A259, NewEmisData!$C:$C, $H259, NewEmisData!$D:$D, BA$2))</f>
        <v>#REF!</v>
      </c>
      <c r="BB259" s="335" t="e">
        <f>$I259*IF($G259="Pickup", SUMIFS(NewEmisData!H:H, NewEmisData!$A:$A, "Pickup", NewEmisData!$B:$B, $A259, NewEmisData!$C:$C, $H259, NewEmisData!$D:$D, BB$2), SUMIFS(NewEmisData!H:H, NewEmisData!$A:$A, "LDV", NewEmisData!$B:$B, $A259, NewEmisData!$C:$C, $H259, NewEmisData!$D:$D, BB$2))</f>
        <v>#REF!</v>
      </c>
      <c r="BC259" s="335" t="e">
        <f>$I259*IF($G259="Pickup", SUMIFS(NewEmisData!I:I, NewEmisData!$A:$A, "Pickup", NewEmisData!$B:$B, $A259, NewEmisData!$C:$C, $H259, NewEmisData!$D:$D, BC$2), SUMIFS(NewEmisData!I:I, NewEmisData!$A:$A, "LDV", NewEmisData!$B:$B, $A259, NewEmisData!$C:$C, $H259, NewEmisData!$D:$D, BC$2))</f>
        <v>#REF!</v>
      </c>
      <c r="BD259" s="335" t="e">
        <f>$I259*IF($G259="Pickup", SUMIFS(NewEmisData!J:J, NewEmisData!$A:$A, "Pickup", NewEmisData!$B:$B, $A259, NewEmisData!$C:$C, $H259, NewEmisData!$D:$D, BD$2), SUMIFS(NewEmisData!J:J, NewEmisData!$A:$A, "LDV", NewEmisData!$B:$B, $A259, NewEmisData!$C:$C, $H259, NewEmisData!$D:$D, BD$2))</f>
        <v>#REF!</v>
      </c>
      <c r="BE259" s="335" t="e">
        <f>$I259*IF($G259="Pickup", SUMIFS(NewEmisData!K:K, NewEmisData!$A:$A, "Pickup", NewEmisData!$B:$B, $A259, NewEmisData!$C:$C, $H259, NewEmisData!$D:$D, BE$2), SUMIFS(NewEmisData!K:K, NewEmisData!$A:$A, "LDV", NewEmisData!$B:$B, $A259, NewEmisData!$C:$C, $H259, NewEmisData!$D:$D, BE$2))</f>
        <v>#REF!</v>
      </c>
      <c r="BF259" s="335" t="e">
        <f>$I259*IF($G259="Pickup", SUMIFS(NewEmisData!L:L, NewEmisData!$A:$A, "Pickup", NewEmisData!$B:$B, $A259, NewEmisData!$C:$C, $H259, NewEmisData!$D:$D, BF$2), SUMIFS(NewEmisData!L:L, NewEmisData!$A:$A, "LDV", NewEmisData!$B:$B, $A259, NewEmisData!$C:$C, $H259, NewEmisData!$D:$D, BF$2))</f>
        <v>#REF!</v>
      </c>
      <c r="BG259" s="335" t="e">
        <f>$I259*IF($G259="Pickup", SUMIFS(NewEmisData!M:M, NewEmisData!$A:$A, "Pickup", NewEmisData!$B:$B, $A259, NewEmisData!$C:$C, $H259, NewEmisData!$D:$D, BG$2), SUMIFS(NewEmisData!M:M, NewEmisData!$A:$A, "LDV", NewEmisData!$B:$B, $A259, NewEmisData!$C:$C, $H259, NewEmisData!$D:$D, BG$2))</f>
        <v>#REF!</v>
      </c>
      <c r="BH259" s="335">
        <v>4.7394574957917972E-3</v>
      </c>
      <c r="BI259" s="335" t="e">
        <f>$I259*IF($G259="Pickup", SUMIFS(NewEmisData!E:E, NewEmisData!$A:$A, "Pickup", NewEmisData!$B:$B, $A259, NewEmisData!$C:$C, $H259, NewEmisData!$D:$D, BI$2), SUMIFS(NewEmisData!E:E, NewEmisData!$A:$A, "LDV", NewEmisData!$B:$B, $A259, NewEmisData!$C:$C, $H259, NewEmisData!$D:$D, BI$2))</f>
        <v>#REF!</v>
      </c>
      <c r="BJ259" s="335" t="e">
        <f>$I259*IF($G259="Pickup", SUMIFS(NewEmisData!F:F, NewEmisData!$A:$A, "Pickup", NewEmisData!$B:$B, $A259, NewEmisData!$C:$C, $H259, NewEmisData!$D:$D, BJ$2), SUMIFS(NewEmisData!F:F, NewEmisData!$A:$A, "LDV", NewEmisData!$B:$B, $A259, NewEmisData!$C:$C, $H259, NewEmisData!$D:$D, BJ$2))</f>
        <v>#REF!</v>
      </c>
      <c r="BK259" s="335" t="e">
        <f>$I259*IF($G259="Pickup", SUMIFS(NewEmisData!G:G, NewEmisData!$A:$A, "Pickup", NewEmisData!$B:$B, $A259, NewEmisData!$C:$C, $H259, NewEmisData!$D:$D, BK$2), SUMIFS(NewEmisData!G:G, NewEmisData!$A:$A, "LDV", NewEmisData!$B:$B, $A259, NewEmisData!$C:$C, $H259, NewEmisData!$D:$D, BK$2))</f>
        <v>#REF!</v>
      </c>
      <c r="BL259" s="335" t="e">
        <f>$I259*IF($G259="Pickup", SUMIFS(NewEmisData!H:H, NewEmisData!$A:$A, "Pickup", NewEmisData!$B:$B, $A259, NewEmisData!$C:$C, $H259, NewEmisData!$D:$D, BL$2), SUMIFS(NewEmisData!H:H, NewEmisData!$A:$A, "LDV", NewEmisData!$B:$B, $A259, NewEmisData!$C:$C, $H259, NewEmisData!$D:$D, BL$2))</f>
        <v>#REF!</v>
      </c>
      <c r="BM259" s="335" t="e">
        <f>$I259*IF($G259="Pickup", SUMIFS(NewEmisData!I:I, NewEmisData!$A:$A, "Pickup", NewEmisData!$B:$B, $A259, NewEmisData!$C:$C, $H259, NewEmisData!$D:$D, BM$2), SUMIFS(NewEmisData!I:I, NewEmisData!$A:$A, "LDV", NewEmisData!$B:$B, $A259, NewEmisData!$C:$C, $H259, NewEmisData!$D:$D, BM$2))</f>
        <v>#REF!</v>
      </c>
      <c r="BN259" s="335" t="e">
        <f>$I259*IF($G259="Pickup", SUMIFS(NewEmisData!J:J, NewEmisData!$A:$A, "Pickup", NewEmisData!$B:$B, $A259, NewEmisData!$C:$C, $H259, NewEmisData!$D:$D, BN$2), SUMIFS(NewEmisData!J:J, NewEmisData!$A:$A, "LDV", NewEmisData!$B:$B, $A259, NewEmisData!$C:$C, $H259, NewEmisData!$D:$D, BN$2))</f>
        <v>#REF!</v>
      </c>
      <c r="BO259" s="335" t="e">
        <f>$I259*IF($G259="Pickup", SUMIFS(NewEmisData!K:K, NewEmisData!$A:$A, "Pickup", NewEmisData!$B:$B, $A259, NewEmisData!$C:$C, $H259, NewEmisData!$D:$D, BO$2), SUMIFS(NewEmisData!K:K, NewEmisData!$A:$A, "LDV", NewEmisData!$B:$B, $A259, NewEmisData!$C:$C, $H259, NewEmisData!$D:$D, BO$2))</f>
        <v>#REF!</v>
      </c>
      <c r="BP259" s="335" t="e">
        <f>$I259*IF($G259="Pickup", SUMIFS(NewEmisData!L:L, NewEmisData!$A:$A, "Pickup", NewEmisData!$B:$B, $A259, NewEmisData!$C:$C, $H259, NewEmisData!$D:$D, BP$2), SUMIFS(NewEmisData!L:L, NewEmisData!$A:$A, "LDV", NewEmisData!$B:$B, $A259, NewEmisData!$C:$C, $H259, NewEmisData!$D:$D, BP$2))</f>
        <v>#REF!</v>
      </c>
      <c r="BQ259" s="335" t="e">
        <f>$I259*IF($G259="Pickup", SUMIFS(NewEmisData!M:M, NewEmisData!$A:$A, "Pickup", NewEmisData!$B:$B, $A259, NewEmisData!$C:$C, $H259, NewEmisData!$D:$D, BQ$2), SUMIFS(NewEmisData!M:M, NewEmisData!$A:$A, "LDV", NewEmisData!$B:$B, $A259, NewEmisData!$C:$C, $H259, NewEmisData!$D:$D, BQ$2))</f>
        <v>#REF!</v>
      </c>
      <c r="BR259" s="335">
        <v>0.82941469149152458</v>
      </c>
      <c r="BS259" s="335" t="e">
        <f>$I259*IF($G259="Pickup", SUMIFS(NewEmisData!E:E, NewEmisData!$A:$A, "Pickup", NewEmisData!$B:$B, $A259, NewEmisData!$C:$C, $H259, NewEmisData!$D:$D, BS$2), SUMIFS(NewEmisData!E:E, NewEmisData!$A:$A, "LDV", NewEmisData!$B:$B, $A259, NewEmisData!$C:$C, $H259, NewEmisData!$D:$D, BS$2))</f>
        <v>#REF!</v>
      </c>
      <c r="BT259" s="335" t="e">
        <f>$I259*IF($G259="Pickup", SUMIFS(NewEmisData!F:F, NewEmisData!$A:$A, "Pickup", NewEmisData!$B:$B, $A259, NewEmisData!$C:$C, $H259, NewEmisData!$D:$D, BT$2), SUMIFS(NewEmisData!F:F, NewEmisData!$A:$A, "LDV", NewEmisData!$B:$B, $A259, NewEmisData!$C:$C, $H259, NewEmisData!$D:$D, BT$2))</f>
        <v>#REF!</v>
      </c>
      <c r="BU259" s="335" t="e">
        <f>$I259*IF($G259="Pickup", SUMIFS(NewEmisData!G:G, NewEmisData!$A:$A, "Pickup", NewEmisData!$B:$B, $A259, NewEmisData!$C:$C, $H259, NewEmisData!$D:$D, BU$2), SUMIFS(NewEmisData!G:G, NewEmisData!$A:$A, "LDV", NewEmisData!$B:$B, $A259, NewEmisData!$C:$C, $H259, NewEmisData!$D:$D, BU$2))</f>
        <v>#REF!</v>
      </c>
      <c r="BV259" s="335" t="e">
        <f>$I259*IF($G259="Pickup", SUMIFS(NewEmisData!H:H, NewEmisData!$A:$A, "Pickup", NewEmisData!$B:$B, $A259, NewEmisData!$C:$C, $H259, NewEmisData!$D:$D, BV$2), SUMIFS(NewEmisData!H:H, NewEmisData!$A:$A, "LDV", NewEmisData!$B:$B, $A259, NewEmisData!$C:$C, $H259, NewEmisData!$D:$D, BV$2))</f>
        <v>#REF!</v>
      </c>
      <c r="BW259" s="335" t="e">
        <f>$I259*IF($G259="Pickup", SUMIFS(NewEmisData!I:I, NewEmisData!$A:$A, "Pickup", NewEmisData!$B:$B, $A259, NewEmisData!$C:$C, $H259, NewEmisData!$D:$D, BW$2), SUMIFS(NewEmisData!I:I, NewEmisData!$A:$A, "LDV", NewEmisData!$B:$B, $A259, NewEmisData!$C:$C, $H259, NewEmisData!$D:$D, BW$2))</f>
        <v>#REF!</v>
      </c>
      <c r="BX259" s="335" t="e">
        <f>$I259*IF($G259="Pickup", SUMIFS(NewEmisData!J:J, NewEmisData!$A:$A, "Pickup", NewEmisData!$B:$B, $A259, NewEmisData!$C:$C, $H259, NewEmisData!$D:$D, BX$2), SUMIFS(NewEmisData!J:J, NewEmisData!$A:$A, "LDV", NewEmisData!$B:$B, $A259, NewEmisData!$C:$C, $H259, NewEmisData!$D:$D, BX$2))</f>
        <v>#REF!</v>
      </c>
      <c r="BY259" s="335" t="e">
        <f>$I259*IF($G259="Pickup", SUMIFS(NewEmisData!K:K, NewEmisData!$A:$A, "Pickup", NewEmisData!$B:$B, $A259, NewEmisData!$C:$C, $H259, NewEmisData!$D:$D, BY$2), SUMIFS(NewEmisData!K:K, NewEmisData!$A:$A, "LDV", NewEmisData!$B:$B, $A259, NewEmisData!$C:$C, $H259, NewEmisData!$D:$D, BY$2))</f>
        <v>#REF!</v>
      </c>
      <c r="BZ259" s="335" t="e">
        <f>$I259*IF($G259="Pickup", SUMIFS(NewEmisData!L:L, NewEmisData!$A:$A, "Pickup", NewEmisData!$B:$B, $A259, NewEmisData!$C:$C, $H259, NewEmisData!$D:$D, BZ$2), SUMIFS(NewEmisData!L:L, NewEmisData!$A:$A, "LDV", NewEmisData!$B:$B, $A259, NewEmisData!$C:$C, $H259, NewEmisData!$D:$D, BZ$2))</f>
        <v>#REF!</v>
      </c>
      <c r="CA259" s="335" t="e">
        <f>$I259*IF($G259="Pickup", SUMIFS(NewEmisData!M:M, NewEmisData!$A:$A, "Pickup", NewEmisData!$B:$B, $A259, NewEmisData!$C:$C, $H259, NewEmisData!$D:$D, CA$2), SUMIFS(NewEmisData!M:M, NewEmisData!$A:$A, "LDV", NewEmisData!$B:$B, $A259, NewEmisData!$C:$C, $H259, NewEmisData!$D:$D, CA$2))</f>
        <v>#REF!</v>
      </c>
      <c r="CB259" s="335">
        <v>5.2865609411460256E-2</v>
      </c>
      <c r="CC259" s="335" t="e">
        <f>$I259*IF($G259="Pickup", SUMIFS(NewEmisData!E:E, NewEmisData!$A:$A, "Pickup", NewEmisData!$B:$B, $A259, NewEmisData!$C:$C, $H259, NewEmisData!$D:$D, CC$2), SUMIFS(NewEmisData!E:E, NewEmisData!$A:$A, "LDV", NewEmisData!$B:$B, $A259, NewEmisData!$C:$C, $H259, NewEmisData!$D:$D, CC$2))</f>
        <v>#REF!</v>
      </c>
      <c r="CD259" s="335" t="e">
        <f>$I259*IF($G259="Pickup", SUMIFS(NewEmisData!F:F, NewEmisData!$A:$A, "Pickup", NewEmisData!$B:$B, $A259, NewEmisData!$C:$C, $H259, NewEmisData!$D:$D, CD$2), SUMIFS(NewEmisData!F:F, NewEmisData!$A:$A, "LDV", NewEmisData!$B:$B, $A259, NewEmisData!$C:$C, $H259, NewEmisData!$D:$D, CD$2))</f>
        <v>#REF!</v>
      </c>
      <c r="CE259" s="335" t="e">
        <f>$I259*IF($G259="Pickup", SUMIFS(NewEmisData!G:G, NewEmisData!$A:$A, "Pickup", NewEmisData!$B:$B, $A259, NewEmisData!$C:$C, $H259, NewEmisData!$D:$D, CE$2), SUMIFS(NewEmisData!G:G, NewEmisData!$A:$A, "LDV", NewEmisData!$B:$B, $A259, NewEmisData!$C:$C, $H259, NewEmisData!$D:$D, CE$2))</f>
        <v>#REF!</v>
      </c>
      <c r="CF259" s="335" t="e">
        <f>$I259*IF($G259="Pickup", SUMIFS(NewEmisData!H:H, NewEmisData!$A:$A, "Pickup", NewEmisData!$B:$B, $A259, NewEmisData!$C:$C, $H259, NewEmisData!$D:$D, CF$2), SUMIFS(NewEmisData!H:H, NewEmisData!$A:$A, "LDV", NewEmisData!$B:$B, $A259, NewEmisData!$C:$C, $H259, NewEmisData!$D:$D, CF$2))</f>
        <v>#REF!</v>
      </c>
      <c r="CG259" s="335" t="e">
        <f>$I259*IF($G259="Pickup", SUMIFS(NewEmisData!I:I, NewEmisData!$A:$A, "Pickup", NewEmisData!$B:$B, $A259, NewEmisData!$C:$C, $H259, NewEmisData!$D:$D, CG$2), SUMIFS(NewEmisData!I:I, NewEmisData!$A:$A, "LDV", NewEmisData!$B:$B, $A259, NewEmisData!$C:$C, $H259, NewEmisData!$D:$D, CG$2))</f>
        <v>#REF!</v>
      </c>
      <c r="CH259" s="335" t="e">
        <f>$I259*IF($G259="Pickup", SUMIFS(NewEmisData!J:J, NewEmisData!$A:$A, "Pickup", NewEmisData!$B:$B, $A259, NewEmisData!$C:$C, $H259, NewEmisData!$D:$D, CH$2), SUMIFS(NewEmisData!J:J, NewEmisData!$A:$A, "LDV", NewEmisData!$B:$B, $A259, NewEmisData!$C:$C, $H259, NewEmisData!$D:$D, CH$2))</f>
        <v>#REF!</v>
      </c>
      <c r="CI259" s="335" t="e">
        <f>$I259*IF($G259="Pickup", SUMIFS(NewEmisData!K:K, NewEmisData!$A:$A, "Pickup", NewEmisData!$B:$B, $A259, NewEmisData!$C:$C, $H259, NewEmisData!$D:$D, CI$2), SUMIFS(NewEmisData!K:K, NewEmisData!$A:$A, "LDV", NewEmisData!$B:$B, $A259, NewEmisData!$C:$C, $H259, NewEmisData!$D:$D, CI$2))</f>
        <v>#REF!</v>
      </c>
      <c r="CJ259" s="335" t="e">
        <f>$I259*IF($G259="Pickup", SUMIFS(NewEmisData!L:L, NewEmisData!$A:$A, "Pickup", NewEmisData!$B:$B, $A259, NewEmisData!$C:$C, $H259, NewEmisData!$D:$D, CJ$2), SUMIFS(NewEmisData!L:L, NewEmisData!$A:$A, "LDV", NewEmisData!$B:$B, $A259, NewEmisData!$C:$C, $H259, NewEmisData!$D:$D, CJ$2))</f>
        <v>#REF!</v>
      </c>
      <c r="CK259" s="335" t="e">
        <f>$I259*IF($G259="Pickup", SUMIFS(NewEmisData!M:M, NewEmisData!$A:$A, "Pickup", NewEmisData!$B:$B, $A259, NewEmisData!$C:$C, $H259, NewEmisData!$D:$D, CK$2), SUMIFS(NewEmisData!M:M, NewEmisData!$A:$A, "LDV", NewEmisData!$B:$B, $A259, NewEmisData!$C:$C, $H259, NewEmisData!$D:$D, CK$2))</f>
        <v>#REF!</v>
      </c>
      <c r="CL259" s="335">
        <v>1.1440535322699103E-2</v>
      </c>
      <c r="CM259" s="335" t="e">
        <f>$I259*IF($G259="Pickup", SUMIFS(NewEmisData!E:E, NewEmisData!$A:$A, "Pickup", NewEmisData!$B:$B, $A259, NewEmisData!$C:$C, $H259, NewEmisData!$D:$D, CM$2), SUMIFS(NewEmisData!E:E, NewEmisData!$A:$A, "LDV", NewEmisData!$B:$B, $A259, NewEmisData!$C:$C, $H259, NewEmisData!$D:$D, CM$2))</f>
        <v>#REF!</v>
      </c>
      <c r="CN259" s="335" t="e">
        <f>$I259*IF($G259="Pickup", SUMIFS(NewEmisData!F:F, NewEmisData!$A:$A, "Pickup", NewEmisData!$B:$B, $A259, NewEmisData!$C:$C, $H259, NewEmisData!$D:$D, CN$2), SUMIFS(NewEmisData!F:F, NewEmisData!$A:$A, "LDV", NewEmisData!$B:$B, $A259, NewEmisData!$C:$C, $H259, NewEmisData!$D:$D, CN$2))</f>
        <v>#REF!</v>
      </c>
      <c r="CO259" s="335" t="e">
        <f>$I259*IF($G259="Pickup", SUMIFS(NewEmisData!G:G, NewEmisData!$A:$A, "Pickup", NewEmisData!$B:$B, $A259, NewEmisData!$C:$C, $H259, NewEmisData!$D:$D, CO$2), SUMIFS(NewEmisData!G:G, NewEmisData!$A:$A, "LDV", NewEmisData!$B:$B, $A259, NewEmisData!$C:$C, $H259, NewEmisData!$D:$D, CO$2))</f>
        <v>#REF!</v>
      </c>
      <c r="CP259" s="335" t="e">
        <f>$I259*IF($G259="Pickup", SUMIFS(NewEmisData!H:H, NewEmisData!$A:$A, "Pickup", NewEmisData!$B:$B, $A259, NewEmisData!$C:$C, $H259, NewEmisData!$D:$D, CP$2), SUMIFS(NewEmisData!H:H, NewEmisData!$A:$A, "LDV", NewEmisData!$B:$B, $A259, NewEmisData!$C:$C, $H259, NewEmisData!$D:$D, CP$2))</f>
        <v>#REF!</v>
      </c>
      <c r="CQ259" s="335" t="e">
        <f>$I259*IF($G259="Pickup", SUMIFS(NewEmisData!I:I, NewEmisData!$A:$A, "Pickup", NewEmisData!$B:$B, $A259, NewEmisData!$C:$C, $H259, NewEmisData!$D:$D, CQ$2), SUMIFS(NewEmisData!I:I, NewEmisData!$A:$A, "LDV", NewEmisData!$B:$B, $A259, NewEmisData!$C:$C, $H259, NewEmisData!$D:$D, CQ$2))</f>
        <v>#REF!</v>
      </c>
      <c r="CR259" s="335" t="e">
        <f>$I259*IF($G259="Pickup", SUMIFS(NewEmisData!J:J, NewEmisData!$A:$A, "Pickup", NewEmisData!$B:$B, $A259, NewEmisData!$C:$C, $H259, NewEmisData!$D:$D, CR$2), SUMIFS(NewEmisData!J:J, NewEmisData!$A:$A, "LDV", NewEmisData!$B:$B, $A259, NewEmisData!$C:$C, $H259, NewEmisData!$D:$D, CR$2))</f>
        <v>#REF!</v>
      </c>
      <c r="CS259" s="335" t="e">
        <f>$I259*IF($G259="Pickup", SUMIFS(NewEmisData!K:K, NewEmisData!$A:$A, "Pickup", NewEmisData!$B:$B, $A259, NewEmisData!$C:$C, $H259, NewEmisData!$D:$D, CS$2), SUMIFS(NewEmisData!K:K, NewEmisData!$A:$A, "LDV", NewEmisData!$B:$B, $A259, NewEmisData!$C:$C, $H259, NewEmisData!$D:$D, CS$2))</f>
        <v>#REF!</v>
      </c>
      <c r="CT259" s="335" t="e">
        <f>$I259*IF($G259="Pickup", SUMIFS(NewEmisData!L:L, NewEmisData!$A:$A, "Pickup", NewEmisData!$B:$B, $A259, NewEmisData!$C:$C, $H259, NewEmisData!$D:$D, CT$2), SUMIFS(NewEmisData!L:L, NewEmisData!$A:$A, "LDV", NewEmisData!$B:$B, $A259, NewEmisData!$C:$C, $H259, NewEmisData!$D:$D, CT$2))</f>
        <v>#REF!</v>
      </c>
      <c r="CU259" s="335" t="e">
        <f>$I259*IF($G259="Pickup", SUMIFS(NewEmisData!M:M, NewEmisData!$A:$A, "Pickup", NewEmisData!$B:$B, $A259, NewEmisData!$C:$C, $H259, NewEmisData!$D:$D, CU$2), SUMIFS(NewEmisData!M:M, NewEmisData!$A:$A, "LDV", NewEmisData!$B:$B, $A259, NewEmisData!$C:$C, $H259, NewEmisData!$D:$D, CU$2))</f>
        <v>#REF!</v>
      </c>
      <c r="CV259" s="335">
        <v>3.4867004504617778E-3</v>
      </c>
      <c r="CW259" s="335">
        <v>2.0249052327630532E-3</v>
      </c>
      <c r="CX259" s="335">
        <v>1.2515175419379996E-3</v>
      </c>
      <c r="CY259" s="335">
        <v>1.0575607201709759E-3</v>
      </c>
      <c r="CZ259" s="335">
        <v>8.7449898437846874E-4</v>
      </c>
      <c r="DA259" s="335">
        <v>6.702434983476605E-4</v>
      </c>
      <c r="DB259" s="335">
        <v>5.2768845581713188E-4</v>
      </c>
      <c r="DC259" s="335">
        <v>5.0661137800280724E-4</v>
      </c>
      <c r="DD259" s="335">
        <v>5.0015797705022446E-4</v>
      </c>
      <c r="DE259" s="335">
        <v>4.9930391000349583E-4</v>
      </c>
      <c r="DF259" s="335">
        <v>4.9930391000349583E-4</v>
      </c>
      <c r="DG259" s="335" t="e">
        <f>$I259*IF($G259="Pickup", SUMIFS(NewEmisData!E:E, NewEmisData!$A:$A, "Pickup", NewEmisData!$B:$B, $A259, NewEmisData!$C:$C, $H259, NewEmisData!$D:$D, DG$2), SUMIFS(NewEmisData!E:E, NewEmisData!$A:$A, "LDV", NewEmisData!$B:$B, $A259, NewEmisData!$C:$C, $H259, NewEmisData!$D:$D, DG$2))</f>
        <v>#REF!</v>
      </c>
      <c r="DH259" s="335" t="e">
        <f>$I259*IF($G259="Pickup", SUMIFS(NewEmisData!F:F, NewEmisData!$A:$A, "Pickup", NewEmisData!$B:$B, $A259, NewEmisData!$C:$C, $H259, NewEmisData!$D:$D, DH$2), SUMIFS(NewEmisData!F:F, NewEmisData!$A:$A, "LDV", NewEmisData!$B:$B, $A259, NewEmisData!$C:$C, $H259, NewEmisData!$D:$D, DH$2))</f>
        <v>#REF!</v>
      </c>
      <c r="DI259" s="335" t="e">
        <f>$I259*IF($G259="Pickup", SUMIFS(NewEmisData!G:G, NewEmisData!$A:$A, "Pickup", NewEmisData!$B:$B, $A259, NewEmisData!$C:$C, $H259, NewEmisData!$D:$D, DI$2), SUMIFS(NewEmisData!G:G, NewEmisData!$A:$A, "LDV", NewEmisData!$B:$B, $A259, NewEmisData!$C:$C, $H259, NewEmisData!$D:$D, DI$2))</f>
        <v>#REF!</v>
      </c>
      <c r="DJ259" s="335" t="e">
        <f>$I259*IF($G259="Pickup", SUMIFS(NewEmisData!H:H, NewEmisData!$A:$A, "Pickup", NewEmisData!$B:$B, $A259, NewEmisData!$C:$C, $H259, NewEmisData!$D:$D, DJ$2), SUMIFS(NewEmisData!H:H, NewEmisData!$A:$A, "LDV", NewEmisData!$B:$B, $A259, NewEmisData!$C:$C, $H259, NewEmisData!$D:$D, DJ$2))</f>
        <v>#REF!</v>
      </c>
      <c r="DK259" s="335" t="e">
        <f>$I259*IF($G259="Pickup", SUMIFS(NewEmisData!I:I, NewEmisData!$A:$A, "Pickup", NewEmisData!$B:$B, $A259, NewEmisData!$C:$C, $H259, NewEmisData!$D:$D, DK$2), SUMIFS(NewEmisData!I:I, NewEmisData!$A:$A, "LDV", NewEmisData!$B:$B, $A259, NewEmisData!$C:$C, $H259, NewEmisData!$D:$D, DK$2))</f>
        <v>#REF!</v>
      </c>
      <c r="DL259" s="335" t="e">
        <f>$I259*IF($G259="Pickup", SUMIFS(NewEmisData!J:J, NewEmisData!$A:$A, "Pickup", NewEmisData!$B:$B, $A259, NewEmisData!$C:$C, $H259, NewEmisData!$D:$D, DL$2), SUMIFS(NewEmisData!J:J, NewEmisData!$A:$A, "LDV", NewEmisData!$B:$B, $A259, NewEmisData!$C:$C, $H259, NewEmisData!$D:$D, DL$2))</f>
        <v>#REF!</v>
      </c>
      <c r="DM259" s="335" t="e">
        <f>$I259*IF($G259="Pickup", SUMIFS(NewEmisData!K:K, NewEmisData!$A:$A, "Pickup", NewEmisData!$B:$B, $A259, NewEmisData!$C:$C, $H259, NewEmisData!$D:$D, DM$2), SUMIFS(NewEmisData!K:K, NewEmisData!$A:$A, "LDV", NewEmisData!$B:$B, $A259, NewEmisData!$C:$C, $H259, NewEmisData!$D:$D, DM$2))</f>
        <v>#REF!</v>
      </c>
      <c r="DN259" s="335" t="e">
        <f>$I259*IF($G259="Pickup", SUMIFS(NewEmisData!L:L, NewEmisData!$A:$A, "Pickup", NewEmisData!$B:$B, $A259, NewEmisData!$C:$C, $H259, NewEmisData!$D:$D, DN$2), SUMIFS(NewEmisData!L:L, NewEmisData!$A:$A, "LDV", NewEmisData!$B:$B, $A259, NewEmisData!$C:$C, $H259, NewEmisData!$D:$D, DN$2))</f>
        <v>#REF!</v>
      </c>
      <c r="DO259" s="335" t="e">
        <f>$I259*IF($G259="Pickup", SUMIFS(NewEmisData!M:M, NewEmisData!$A:$A, "Pickup", NewEmisData!$B:$B, $A259, NewEmisData!$C:$C, $H259, NewEmisData!$D:$D, DO$2), SUMIFS(NewEmisData!M:M, NewEmisData!$A:$A, "LDV", NewEmisData!$B:$B, $A259, NewEmisData!$C:$C, $H259, NewEmisData!$D:$D, DO$2))</f>
        <v>#REF!</v>
      </c>
      <c r="DP259" s="335">
        <v>1.011564885515141E-3</v>
      </c>
      <c r="DQ259" s="335" t="e">
        <f>$I259*IF($G259="Pickup", SUMIFS(NewEmisData!E:E, NewEmisData!$A:$A, "Pickup", NewEmisData!$B:$B, $A259, NewEmisData!$C:$C, $H259, NewEmisData!$D:$D, DQ$2), SUMIFS(NewEmisData!E:E, NewEmisData!$A:$A, "LDV", NewEmisData!$B:$B, $A259, NewEmisData!$C:$C, $H259, NewEmisData!$D:$D, DQ$2))</f>
        <v>#REF!</v>
      </c>
      <c r="DR259" s="335" t="e">
        <f>$I259*IF($G259="Pickup", SUMIFS(NewEmisData!F:F, NewEmisData!$A:$A, "Pickup", NewEmisData!$B:$B, $A259, NewEmisData!$C:$C, $H259, NewEmisData!$D:$D, DR$2), SUMIFS(NewEmisData!F:F, NewEmisData!$A:$A, "LDV", NewEmisData!$B:$B, $A259, NewEmisData!$C:$C, $H259, NewEmisData!$D:$D, DR$2))</f>
        <v>#REF!</v>
      </c>
      <c r="DS259" s="335" t="e">
        <f>$I259*IF($G259="Pickup", SUMIFS(NewEmisData!G:G, NewEmisData!$A:$A, "Pickup", NewEmisData!$B:$B, $A259, NewEmisData!$C:$C, $H259, NewEmisData!$D:$D, DS$2), SUMIFS(NewEmisData!G:G, NewEmisData!$A:$A, "LDV", NewEmisData!$B:$B, $A259, NewEmisData!$C:$C, $H259, NewEmisData!$D:$D, DS$2))</f>
        <v>#REF!</v>
      </c>
      <c r="DT259" s="335" t="e">
        <f>$I259*IF($G259="Pickup", SUMIFS(NewEmisData!H:H, NewEmisData!$A:$A, "Pickup", NewEmisData!$B:$B, $A259, NewEmisData!$C:$C, $H259, NewEmisData!$D:$D, DT$2), SUMIFS(NewEmisData!H:H, NewEmisData!$A:$A, "LDV", NewEmisData!$B:$B, $A259, NewEmisData!$C:$C, $H259, NewEmisData!$D:$D, DT$2))</f>
        <v>#REF!</v>
      </c>
      <c r="DU259" s="335" t="e">
        <f>$I259*IF($G259="Pickup", SUMIFS(NewEmisData!I:I, NewEmisData!$A:$A, "Pickup", NewEmisData!$B:$B, $A259, NewEmisData!$C:$C, $H259, NewEmisData!$D:$D, DU$2), SUMIFS(NewEmisData!I:I, NewEmisData!$A:$A, "LDV", NewEmisData!$B:$B, $A259, NewEmisData!$C:$C, $H259, NewEmisData!$D:$D, DU$2))</f>
        <v>#REF!</v>
      </c>
      <c r="DV259" s="335" t="e">
        <f>$I259*IF($G259="Pickup", SUMIFS(NewEmisData!J:J, NewEmisData!$A:$A, "Pickup", NewEmisData!$B:$B, $A259, NewEmisData!$C:$C, $H259, NewEmisData!$D:$D, DV$2), SUMIFS(NewEmisData!J:J, NewEmisData!$A:$A, "LDV", NewEmisData!$B:$B, $A259, NewEmisData!$C:$C, $H259, NewEmisData!$D:$D, DV$2))</f>
        <v>#REF!</v>
      </c>
      <c r="DW259" s="335" t="e">
        <f>$I259*IF($G259="Pickup", SUMIFS(NewEmisData!K:K, NewEmisData!$A:$A, "Pickup", NewEmisData!$B:$B, $A259, NewEmisData!$C:$C, $H259, NewEmisData!$D:$D, DW$2), SUMIFS(NewEmisData!K:K, NewEmisData!$A:$A, "LDV", NewEmisData!$B:$B, $A259, NewEmisData!$C:$C, $H259, NewEmisData!$D:$D, DW$2))</f>
        <v>#REF!</v>
      </c>
      <c r="DX259" s="335" t="e">
        <f>$I259*IF($G259="Pickup", SUMIFS(NewEmisData!L:L, NewEmisData!$A:$A, "Pickup", NewEmisData!$B:$B, $A259, NewEmisData!$C:$C, $H259, NewEmisData!$D:$D, DX$2), SUMIFS(NewEmisData!L:L, NewEmisData!$A:$A, "LDV", NewEmisData!$B:$B, $A259, NewEmisData!$C:$C, $H259, NewEmisData!$D:$D, DX$2))</f>
        <v>#REF!</v>
      </c>
      <c r="DY259" s="335" t="e">
        <f>$I259*IF($G259="Pickup", SUMIFS(NewEmisData!M:M, NewEmisData!$A:$A, "Pickup", NewEmisData!$B:$B, $A259, NewEmisData!$C:$C, $H259, NewEmisData!$D:$D, DY$2), SUMIFS(NewEmisData!M:M, NewEmisData!$A:$A, "LDV", NewEmisData!$B:$B, $A259, NewEmisData!$C:$C, $H259, NewEmisData!$D:$D, DY$2))</f>
        <v>#REF!</v>
      </c>
      <c r="DZ259" s="335">
        <v>2.7972448214542505E-3</v>
      </c>
      <c r="EA259" s="335" t="e">
        <f t="shared" si="350"/>
        <v>#REF!</v>
      </c>
      <c r="EB259" s="335" t="e">
        <f t="shared" si="351"/>
        <v>#REF!</v>
      </c>
      <c r="EC259" s="335" t="e">
        <f t="shared" si="352"/>
        <v>#REF!</v>
      </c>
      <c r="ED259" s="335" t="e">
        <f t="shared" si="353"/>
        <v>#REF!</v>
      </c>
      <c r="EE259" s="335" t="e">
        <f t="shared" si="354"/>
        <v>#REF!</v>
      </c>
      <c r="EF259" s="335" t="e">
        <f t="shared" si="355"/>
        <v>#REF!</v>
      </c>
      <c r="EG259" s="335" t="e">
        <f t="shared" si="356"/>
        <v>#REF!</v>
      </c>
      <c r="EH259" s="335" t="e">
        <f t="shared" si="357"/>
        <v>#REF!</v>
      </c>
      <c r="EI259" s="335" t="e">
        <f t="shared" si="358"/>
        <v>#REF!</v>
      </c>
      <c r="EJ259" s="335">
        <f t="shared" si="359"/>
        <v>0.13836109032518704</v>
      </c>
      <c r="EK259" s="335" t="e">
        <f t="shared" si="360"/>
        <v>#REF!</v>
      </c>
      <c r="EL259" s="335" t="e">
        <f t="shared" si="361"/>
        <v>#REF!</v>
      </c>
      <c r="EM259" s="335" t="e">
        <f t="shared" si="362"/>
        <v>#REF!</v>
      </c>
      <c r="EN259" s="335" t="e">
        <f t="shared" si="363"/>
        <v>#REF!</v>
      </c>
      <c r="EO259" s="335" t="e">
        <f t="shared" si="364"/>
        <v>#REF!</v>
      </c>
      <c r="EP259" s="335" t="e">
        <f t="shared" si="365"/>
        <v>#REF!</v>
      </c>
      <c r="EQ259" s="335" t="e">
        <f t="shared" si="366"/>
        <v>#REF!</v>
      </c>
      <c r="ER259" s="335" t="e">
        <f t="shared" si="367"/>
        <v>#REF!</v>
      </c>
      <c r="ES259" s="335" t="e">
        <f t="shared" si="368"/>
        <v>#REF!</v>
      </c>
      <c r="ET259" s="335">
        <f t="shared" si="369"/>
        <v>3.0994232344238398E-2</v>
      </c>
      <c r="EU259" s="335" t="e">
        <f t="shared" si="370"/>
        <v>#REF!</v>
      </c>
      <c r="EV259" s="335" t="e">
        <f t="shared" si="371"/>
        <v>#REF!</v>
      </c>
      <c r="EW259" s="335" t="e">
        <f t="shared" si="372"/>
        <v>#REF!</v>
      </c>
      <c r="EX259" s="335" t="e">
        <f t="shared" si="373"/>
        <v>#REF!</v>
      </c>
      <c r="EY259" s="335" t="e">
        <f t="shared" si="374"/>
        <v>#REF!</v>
      </c>
      <c r="EZ259" s="335" t="e">
        <f t="shared" si="375"/>
        <v>#REF!</v>
      </c>
      <c r="FA259" s="335" t="e">
        <f t="shared" si="376"/>
        <v>#REF!</v>
      </c>
      <c r="FB259" s="335" t="e">
        <f t="shared" si="377"/>
        <v>#REF!</v>
      </c>
      <c r="FC259" s="335" t="e">
        <f t="shared" si="378"/>
        <v>#REF!</v>
      </c>
      <c r="FD259" s="335">
        <f t="shared" si="379"/>
        <v>8.721041711244389E-4</v>
      </c>
      <c r="FE259" s="335" t="e">
        <f t="shared" si="380"/>
        <v>#REF!</v>
      </c>
      <c r="FF259" s="335" t="e">
        <f t="shared" si="381"/>
        <v>#REF!</v>
      </c>
      <c r="FG259" s="335" t="e">
        <f t="shared" si="382"/>
        <v>#REF!</v>
      </c>
      <c r="FH259" s="335" t="e">
        <f t="shared" si="383"/>
        <v>#REF!</v>
      </c>
      <c r="FI259" s="335" t="e">
        <f t="shared" si="384"/>
        <v>#REF!</v>
      </c>
      <c r="FJ259" s="335" t="e">
        <f t="shared" si="385"/>
        <v>#REF!</v>
      </c>
      <c r="FK259" s="335" t="e">
        <f t="shared" si="386"/>
        <v>#REF!</v>
      </c>
      <c r="FL259" s="335" t="e">
        <f t="shared" si="387"/>
        <v>#REF!</v>
      </c>
      <c r="FM259" s="335" t="e">
        <f t="shared" si="388"/>
        <v>#REF!</v>
      </c>
      <c r="FN259" s="335">
        <f t="shared" si="389"/>
        <v>2.3814683166549375E-2</v>
      </c>
      <c r="FO259" s="335" t="e">
        <f t="shared" si="390"/>
        <v>#REF!</v>
      </c>
      <c r="FP259" s="335" t="e">
        <f t="shared" si="391"/>
        <v>#REF!</v>
      </c>
      <c r="FQ259" s="335" t="e">
        <f t="shared" si="392"/>
        <v>#REF!</v>
      </c>
      <c r="FR259" s="335" t="e">
        <f t="shared" si="393"/>
        <v>#REF!</v>
      </c>
      <c r="FS259" s="335" t="e">
        <f t="shared" si="394"/>
        <v>#REF!</v>
      </c>
      <c r="FT259" s="335" t="e">
        <f t="shared" si="395"/>
        <v>#REF!</v>
      </c>
      <c r="FU259" s="335" t="e">
        <f t="shared" si="396"/>
        <v>#REF!</v>
      </c>
      <c r="FV259" s="335" t="e">
        <f t="shared" si="397"/>
        <v>#REF!</v>
      </c>
      <c r="FW259" s="335" t="e">
        <f t="shared" si="398"/>
        <v>#REF!</v>
      </c>
      <c r="FX259" s="335">
        <f t="shared" si="399"/>
        <v>4.7394574957917972E-3</v>
      </c>
    </row>
    <row r="260" spans="1:180" x14ac:dyDescent="0.2">
      <c r="A260" s="305" t="str">
        <f>IF(LEFT(TRIM(TechData_All!AJ65),1)="*", _xlfn.CONCAT("*","R2"), "R2")</f>
        <v>*R2</v>
      </c>
      <c r="B260" s="305" t="str">
        <f>TechData_All!A65</f>
        <v>TLPGPHEV10</v>
      </c>
      <c r="C260" s="305" t="str">
        <f>TechData_All!C65</f>
        <v>TL.GSL.P.PHEV.2015</v>
      </c>
      <c r="D260" s="301" t="str">
        <f>TechData_All!D65</f>
        <v>bn-vmt, bn-vmt/a</v>
      </c>
      <c r="E260" s="301" t="str">
        <f>TechData_All!E65</f>
        <v>TLGSL</v>
      </c>
      <c r="F260" s="301" t="str">
        <f>TechData_All!F67</f>
        <v>TL</v>
      </c>
      <c r="G260" s="315" t="s">
        <v>820</v>
      </c>
      <c r="H260" s="315" t="s">
        <v>814</v>
      </c>
      <c r="I260" s="321" t="e">
        <f>#REF!</f>
        <v>#REF!</v>
      </c>
      <c r="J260" s="315" t="str">
        <f t="shared" si="400"/>
        <v>Pickup-GSL</v>
      </c>
      <c r="K260" s="335" t="e">
        <f>$I260*IF($G260="Pickup", SUMIFS(NewEmisData!E:E, NewEmisData!$A:$A, "Pickup", NewEmisData!$B:$B, $A260, NewEmisData!$C:$C, $H260, NewEmisData!$D:$D, K$2), SUMIFS(NewEmisData!E:E, NewEmisData!$A:$A, "LDV", NewEmisData!$B:$B, $A260, NewEmisData!$C:$C, $H260, NewEmisData!$D:$D, K$2))</f>
        <v>#REF!</v>
      </c>
      <c r="L260" s="335" t="e">
        <f>$I260*IF($G260="Pickup", SUMIFS(NewEmisData!F:F, NewEmisData!$A:$A, "Pickup", NewEmisData!$B:$B, $A260, NewEmisData!$C:$C, $H260, NewEmisData!$D:$D, L$2), SUMIFS(NewEmisData!F:F, NewEmisData!$A:$A, "LDV", NewEmisData!$B:$B, $A260, NewEmisData!$C:$C, $H260, NewEmisData!$D:$D, L$2))</f>
        <v>#REF!</v>
      </c>
      <c r="M260" s="335" t="e">
        <f>$I260*IF($G260="Pickup", SUMIFS(NewEmisData!G:G, NewEmisData!$A:$A, "Pickup", NewEmisData!$B:$B, $A260, NewEmisData!$C:$C, $H260, NewEmisData!$D:$D, M$2), SUMIFS(NewEmisData!G:G, NewEmisData!$A:$A, "LDV", NewEmisData!$B:$B, $A260, NewEmisData!$C:$C, $H260, NewEmisData!$D:$D, M$2))</f>
        <v>#REF!</v>
      </c>
      <c r="N260" s="335" t="e">
        <f>$I260*IF($G260="Pickup", SUMIFS(NewEmisData!H:H, NewEmisData!$A:$A, "Pickup", NewEmisData!$B:$B, $A260, NewEmisData!$C:$C, $H260, NewEmisData!$D:$D, N$2), SUMIFS(NewEmisData!H:H, NewEmisData!$A:$A, "LDV", NewEmisData!$B:$B, $A260, NewEmisData!$C:$C, $H260, NewEmisData!$D:$D, N$2))</f>
        <v>#REF!</v>
      </c>
      <c r="O260" s="335" t="e">
        <f>$I260*IF($G260="Pickup", SUMIFS(NewEmisData!I:I, NewEmisData!$A:$A, "Pickup", NewEmisData!$B:$B, $A260, NewEmisData!$C:$C, $H260, NewEmisData!$D:$D, O$2), SUMIFS(NewEmisData!I:I, NewEmisData!$A:$A, "LDV", NewEmisData!$B:$B, $A260, NewEmisData!$C:$C, $H260, NewEmisData!$D:$D, O$2))</f>
        <v>#REF!</v>
      </c>
      <c r="P260" s="335" t="e">
        <f>$I260*IF($G260="Pickup", SUMIFS(NewEmisData!J:J, NewEmisData!$A:$A, "Pickup", NewEmisData!$B:$B, $A260, NewEmisData!$C:$C, $H260, NewEmisData!$D:$D, P$2), SUMIFS(NewEmisData!J:J, NewEmisData!$A:$A, "LDV", NewEmisData!$B:$B, $A260, NewEmisData!$C:$C, $H260, NewEmisData!$D:$D, P$2))</f>
        <v>#REF!</v>
      </c>
      <c r="Q260" s="335" t="e">
        <f>$I260*IF($G260="Pickup", SUMIFS(NewEmisData!K:K, NewEmisData!$A:$A, "Pickup", NewEmisData!$B:$B, $A260, NewEmisData!$C:$C, $H260, NewEmisData!$D:$D, Q$2), SUMIFS(NewEmisData!K:K, NewEmisData!$A:$A, "LDV", NewEmisData!$B:$B, $A260, NewEmisData!$C:$C, $H260, NewEmisData!$D:$D, Q$2))</f>
        <v>#REF!</v>
      </c>
      <c r="R260" s="335" t="e">
        <f>$I260*IF($G260="Pickup", SUMIFS(NewEmisData!L:L, NewEmisData!$A:$A, "Pickup", NewEmisData!$B:$B, $A260, NewEmisData!$C:$C, $H260, NewEmisData!$D:$D, R$2), SUMIFS(NewEmisData!L:L, NewEmisData!$A:$A, "LDV", NewEmisData!$B:$B, $A260, NewEmisData!$C:$C, $H260, NewEmisData!$D:$D, R$2))</f>
        <v>#REF!</v>
      </c>
      <c r="S260" s="335" t="e">
        <f>$I260*IF($G260="Pickup", SUMIFS(NewEmisData!M:M, NewEmisData!$A:$A, "Pickup", NewEmisData!$B:$B, $A260, NewEmisData!$C:$C, $H260, NewEmisData!$D:$D, S$2), SUMIFS(NewEmisData!M:M, NewEmisData!$A:$A, "LDV", NewEmisData!$B:$B, $A260, NewEmisData!$C:$C, $H260, NewEmisData!$D:$D, S$2))</f>
        <v>#REF!</v>
      </c>
      <c r="T260" s="335">
        <v>0.13836109032518704</v>
      </c>
      <c r="U260" s="335" t="e">
        <f>$I260*IF($G260="Pickup", SUMIFS(NewEmisData!E:E, NewEmisData!$A:$A, "Pickup", NewEmisData!$B:$B, $A260, NewEmisData!$C:$C, $H260, NewEmisData!$D:$D, U$2), SUMIFS(NewEmisData!E:E, NewEmisData!$A:$A, "LDV", NewEmisData!$B:$B, $A260, NewEmisData!$C:$C, $H260, NewEmisData!$D:$D, U$2))</f>
        <v>#REF!</v>
      </c>
      <c r="V260" s="335" t="e">
        <f>$I260*IF($G260="Pickup", SUMIFS(NewEmisData!F:F, NewEmisData!$A:$A, "Pickup", NewEmisData!$B:$B, $A260, NewEmisData!$C:$C, $H260, NewEmisData!$D:$D, V$2), SUMIFS(NewEmisData!F:F, NewEmisData!$A:$A, "LDV", NewEmisData!$B:$B, $A260, NewEmisData!$C:$C, $H260, NewEmisData!$D:$D, V$2))</f>
        <v>#REF!</v>
      </c>
      <c r="W260" s="335" t="e">
        <f>$I260*IF($G260="Pickup", SUMIFS(NewEmisData!G:G, NewEmisData!$A:$A, "Pickup", NewEmisData!$B:$B, $A260, NewEmisData!$C:$C, $H260, NewEmisData!$D:$D, W$2), SUMIFS(NewEmisData!G:G, NewEmisData!$A:$A, "LDV", NewEmisData!$B:$B, $A260, NewEmisData!$C:$C, $H260, NewEmisData!$D:$D, W$2))</f>
        <v>#REF!</v>
      </c>
      <c r="X260" s="335" t="e">
        <f>$I260*IF($G260="Pickup", SUMIFS(NewEmisData!H:H, NewEmisData!$A:$A, "Pickup", NewEmisData!$B:$B, $A260, NewEmisData!$C:$C, $H260, NewEmisData!$D:$D, X$2), SUMIFS(NewEmisData!H:H, NewEmisData!$A:$A, "LDV", NewEmisData!$B:$B, $A260, NewEmisData!$C:$C, $H260, NewEmisData!$D:$D, X$2))</f>
        <v>#REF!</v>
      </c>
      <c r="Y260" s="335" t="e">
        <f>$I260*IF($G260="Pickup", SUMIFS(NewEmisData!I:I, NewEmisData!$A:$A, "Pickup", NewEmisData!$B:$B, $A260, NewEmisData!$C:$C, $H260, NewEmisData!$D:$D, Y$2), SUMIFS(NewEmisData!I:I, NewEmisData!$A:$A, "LDV", NewEmisData!$B:$B, $A260, NewEmisData!$C:$C, $H260, NewEmisData!$D:$D, Y$2))</f>
        <v>#REF!</v>
      </c>
      <c r="Z260" s="335" t="e">
        <f>$I260*IF($G260="Pickup", SUMIFS(NewEmisData!J:J, NewEmisData!$A:$A, "Pickup", NewEmisData!$B:$B, $A260, NewEmisData!$C:$C, $H260, NewEmisData!$D:$D, Z$2), SUMIFS(NewEmisData!J:J, NewEmisData!$A:$A, "LDV", NewEmisData!$B:$B, $A260, NewEmisData!$C:$C, $H260, NewEmisData!$D:$D, Z$2))</f>
        <v>#REF!</v>
      </c>
      <c r="AA260" s="335" t="e">
        <f>$I260*IF($G260="Pickup", SUMIFS(NewEmisData!K:K, NewEmisData!$A:$A, "Pickup", NewEmisData!$B:$B, $A260, NewEmisData!$C:$C, $H260, NewEmisData!$D:$D, AA$2), SUMIFS(NewEmisData!K:K, NewEmisData!$A:$A, "LDV", NewEmisData!$B:$B, $A260, NewEmisData!$C:$C, $H260, NewEmisData!$D:$D, AA$2))</f>
        <v>#REF!</v>
      </c>
      <c r="AB260" s="335" t="e">
        <f>$I260*IF($G260="Pickup", SUMIFS(NewEmisData!L:L, NewEmisData!$A:$A, "Pickup", NewEmisData!$B:$B, $A260, NewEmisData!$C:$C, $H260, NewEmisData!$D:$D, AB$2), SUMIFS(NewEmisData!L:L, NewEmisData!$A:$A, "LDV", NewEmisData!$B:$B, $A260, NewEmisData!$C:$C, $H260, NewEmisData!$D:$D, AB$2))</f>
        <v>#REF!</v>
      </c>
      <c r="AC260" s="335" t="e">
        <f>$I260*IF($G260="Pickup", SUMIFS(NewEmisData!M:M, NewEmisData!$A:$A, "Pickup", NewEmisData!$B:$B, $A260, NewEmisData!$C:$C, $H260, NewEmisData!$D:$D, AC$2), SUMIFS(NewEmisData!M:M, NewEmisData!$A:$A, "LDV", NewEmisData!$B:$B, $A260, NewEmisData!$C:$C, $H260, NewEmisData!$D:$D, AC$2))</f>
        <v>#REF!</v>
      </c>
      <c r="AD260" s="335">
        <v>3.0994232344238398E-2</v>
      </c>
      <c r="AE260" s="335" t="e">
        <f>$I260*IF($G260="Pickup", SUMIFS(NewEmisData!E:E, NewEmisData!$A:$A, "Pickup", NewEmisData!$B:$B, $A260, NewEmisData!$C:$C, $H260, NewEmisData!$D:$D, AE$2), SUMIFS(NewEmisData!E:E, NewEmisData!$A:$A, "LDV", NewEmisData!$B:$B, $A260, NewEmisData!$C:$C, $H260, NewEmisData!$D:$D, AE$2))</f>
        <v>#REF!</v>
      </c>
      <c r="AF260" s="335" t="e">
        <f>$I260*IF($G260="Pickup", SUMIFS(NewEmisData!F:F, NewEmisData!$A:$A, "Pickup", NewEmisData!$B:$B, $A260, NewEmisData!$C:$C, $H260, NewEmisData!$D:$D, AF$2), SUMIFS(NewEmisData!F:F, NewEmisData!$A:$A, "LDV", NewEmisData!$B:$B, $A260, NewEmisData!$C:$C, $H260, NewEmisData!$D:$D, AF$2))</f>
        <v>#REF!</v>
      </c>
      <c r="AG260" s="335" t="e">
        <f>$I260*IF($G260="Pickup", SUMIFS(NewEmisData!G:G, NewEmisData!$A:$A, "Pickup", NewEmisData!$B:$B, $A260, NewEmisData!$C:$C, $H260, NewEmisData!$D:$D, AG$2), SUMIFS(NewEmisData!G:G, NewEmisData!$A:$A, "LDV", NewEmisData!$B:$B, $A260, NewEmisData!$C:$C, $H260, NewEmisData!$D:$D, AG$2))</f>
        <v>#REF!</v>
      </c>
      <c r="AH260" s="335" t="e">
        <f>$I260*IF($G260="Pickup", SUMIFS(NewEmisData!H:H, NewEmisData!$A:$A, "Pickup", NewEmisData!$B:$B, $A260, NewEmisData!$C:$C, $H260, NewEmisData!$D:$D, AH$2), SUMIFS(NewEmisData!H:H, NewEmisData!$A:$A, "LDV", NewEmisData!$B:$B, $A260, NewEmisData!$C:$C, $H260, NewEmisData!$D:$D, AH$2))</f>
        <v>#REF!</v>
      </c>
      <c r="AI260" s="335" t="e">
        <f>$I260*IF($G260="Pickup", SUMIFS(NewEmisData!I:I, NewEmisData!$A:$A, "Pickup", NewEmisData!$B:$B, $A260, NewEmisData!$C:$C, $H260, NewEmisData!$D:$D, AI$2), SUMIFS(NewEmisData!I:I, NewEmisData!$A:$A, "LDV", NewEmisData!$B:$B, $A260, NewEmisData!$C:$C, $H260, NewEmisData!$D:$D, AI$2))</f>
        <v>#REF!</v>
      </c>
      <c r="AJ260" s="335" t="e">
        <f>$I260*IF($G260="Pickup", SUMIFS(NewEmisData!J:J, NewEmisData!$A:$A, "Pickup", NewEmisData!$B:$B, $A260, NewEmisData!$C:$C, $H260, NewEmisData!$D:$D, AJ$2), SUMIFS(NewEmisData!J:J, NewEmisData!$A:$A, "LDV", NewEmisData!$B:$B, $A260, NewEmisData!$C:$C, $H260, NewEmisData!$D:$D, AJ$2))</f>
        <v>#REF!</v>
      </c>
      <c r="AK260" s="335" t="e">
        <f>$I260*IF($G260="Pickup", SUMIFS(NewEmisData!K:K, NewEmisData!$A:$A, "Pickup", NewEmisData!$B:$B, $A260, NewEmisData!$C:$C, $H260, NewEmisData!$D:$D, AK$2), SUMIFS(NewEmisData!K:K, NewEmisData!$A:$A, "LDV", NewEmisData!$B:$B, $A260, NewEmisData!$C:$C, $H260, NewEmisData!$D:$D, AK$2))</f>
        <v>#REF!</v>
      </c>
      <c r="AL260" s="335" t="e">
        <f>$I260*IF($G260="Pickup", SUMIFS(NewEmisData!L:L, NewEmisData!$A:$A, "Pickup", NewEmisData!$B:$B, $A260, NewEmisData!$C:$C, $H260, NewEmisData!$D:$D, AL$2), SUMIFS(NewEmisData!L:L, NewEmisData!$A:$A, "LDV", NewEmisData!$B:$B, $A260, NewEmisData!$C:$C, $H260, NewEmisData!$D:$D, AL$2))</f>
        <v>#REF!</v>
      </c>
      <c r="AM260" s="335" t="e">
        <f>$I260*IF($G260="Pickup", SUMIFS(NewEmisData!M:M, NewEmisData!$A:$A, "Pickup", NewEmisData!$B:$B, $A260, NewEmisData!$C:$C, $H260, NewEmisData!$D:$D, AM$2), SUMIFS(NewEmisData!M:M, NewEmisData!$A:$A, "LDV", NewEmisData!$B:$B, $A260, NewEmisData!$C:$C, $H260, NewEmisData!$D:$D, AM$2))</f>
        <v>#REF!</v>
      </c>
      <c r="AN260" s="335">
        <v>8.721041711244389E-4</v>
      </c>
      <c r="AO260" s="335" t="e">
        <f>$I260*IF($G260="Pickup", SUMIFS(NewEmisData!E:E, NewEmisData!$A:$A, "Pickup", NewEmisData!$B:$B, $A260, NewEmisData!$C:$C, $H260, NewEmisData!$D:$D, AO$2), SUMIFS(NewEmisData!E:E, NewEmisData!$A:$A, "LDV", NewEmisData!$B:$B, $A260, NewEmisData!$C:$C, $H260, NewEmisData!$D:$D, AO$2))</f>
        <v>#REF!</v>
      </c>
      <c r="AP260" s="335" t="e">
        <f>$I260*IF($G260="Pickup", SUMIFS(NewEmisData!F:F, NewEmisData!$A:$A, "Pickup", NewEmisData!$B:$B, $A260, NewEmisData!$C:$C, $H260, NewEmisData!$D:$D, AP$2), SUMIFS(NewEmisData!F:F, NewEmisData!$A:$A, "LDV", NewEmisData!$B:$B, $A260, NewEmisData!$C:$C, $H260, NewEmisData!$D:$D, AP$2))</f>
        <v>#REF!</v>
      </c>
      <c r="AQ260" s="335" t="e">
        <f>$I260*IF($G260="Pickup", SUMIFS(NewEmisData!G:G, NewEmisData!$A:$A, "Pickup", NewEmisData!$B:$B, $A260, NewEmisData!$C:$C, $H260, NewEmisData!$D:$D, AQ$2), SUMIFS(NewEmisData!G:G, NewEmisData!$A:$A, "LDV", NewEmisData!$B:$B, $A260, NewEmisData!$C:$C, $H260, NewEmisData!$D:$D, AQ$2))</f>
        <v>#REF!</v>
      </c>
      <c r="AR260" s="335" t="e">
        <f>$I260*IF($G260="Pickup", SUMIFS(NewEmisData!H:H, NewEmisData!$A:$A, "Pickup", NewEmisData!$B:$B, $A260, NewEmisData!$C:$C, $H260, NewEmisData!$D:$D, AR$2), SUMIFS(NewEmisData!H:H, NewEmisData!$A:$A, "LDV", NewEmisData!$B:$B, $A260, NewEmisData!$C:$C, $H260, NewEmisData!$D:$D, AR$2))</f>
        <v>#REF!</v>
      </c>
      <c r="AS260" s="335" t="e">
        <f>$I260*IF($G260="Pickup", SUMIFS(NewEmisData!I:I, NewEmisData!$A:$A, "Pickup", NewEmisData!$B:$B, $A260, NewEmisData!$C:$C, $H260, NewEmisData!$D:$D, AS$2), SUMIFS(NewEmisData!I:I, NewEmisData!$A:$A, "LDV", NewEmisData!$B:$B, $A260, NewEmisData!$C:$C, $H260, NewEmisData!$D:$D, AS$2))</f>
        <v>#REF!</v>
      </c>
      <c r="AT260" s="335" t="e">
        <f>$I260*IF($G260="Pickup", SUMIFS(NewEmisData!J:J, NewEmisData!$A:$A, "Pickup", NewEmisData!$B:$B, $A260, NewEmisData!$C:$C, $H260, NewEmisData!$D:$D, AT$2), SUMIFS(NewEmisData!J:J, NewEmisData!$A:$A, "LDV", NewEmisData!$B:$B, $A260, NewEmisData!$C:$C, $H260, NewEmisData!$D:$D, AT$2))</f>
        <v>#REF!</v>
      </c>
      <c r="AU260" s="335" t="e">
        <f>$I260*IF($G260="Pickup", SUMIFS(NewEmisData!K:K, NewEmisData!$A:$A, "Pickup", NewEmisData!$B:$B, $A260, NewEmisData!$C:$C, $H260, NewEmisData!$D:$D, AU$2), SUMIFS(NewEmisData!K:K, NewEmisData!$A:$A, "LDV", NewEmisData!$B:$B, $A260, NewEmisData!$C:$C, $H260, NewEmisData!$D:$D, AU$2))</f>
        <v>#REF!</v>
      </c>
      <c r="AV260" s="335" t="e">
        <f>$I260*IF($G260="Pickup", SUMIFS(NewEmisData!L:L, NewEmisData!$A:$A, "Pickup", NewEmisData!$B:$B, $A260, NewEmisData!$C:$C, $H260, NewEmisData!$D:$D, AV$2), SUMIFS(NewEmisData!L:L, NewEmisData!$A:$A, "LDV", NewEmisData!$B:$B, $A260, NewEmisData!$C:$C, $H260, NewEmisData!$D:$D, AV$2))</f>
        <v>#REF!</v>
      </c>
      <c r="AW260" s="335" t="e">
        <f>$I260*IF($G260="Pickup", SUMIFS(NewEmisData!M:M, NewEmisData!$A:$A, "Pickup", NewEmisData!$B:$B, $A260, NewEmisData!$C:$C, $H260, NewEmisData!$D:$D, AW$2), SUMIFS(NewEmisData!M:M, NewEmisData!$A:$A, "LDV", NewEmisData!$B:$B, $A260, NewEmisData!$C:$C, $H260, NewEmisData!$D:$D, AW$2))</f>
        <v>#REF!</v>
      </c>
      <c r="AX260" s="335">
        <v>2.3814683166549375E-2</v>
      </c>
      <c r="AY260" s="335" t="e">
        <f>$I260*IF($G260="Pickup", SUMIFS(NewEmisData!E:E, NewEmisData!$A:$A, "Pickup", NewEmisData!$B:$B, $A260, NewEmisData!$C:$C, $H260, NewEmisData!$D:$D, AY$2), SUMIFS(NewEmisData!E:E, NewEmisData!$A:$A, "LDV", NewEmisData!$B:$B, $A260, NewEmisData!$C:$C, $H260, NewEmisData!$D:$D, AY$2))</f>
        <v>#REF!</v>
      </c>
      <c r="AZ260" s="335" t="e">
        <f>$I260*IF($G260="Pickup", SUMIFS(NewEmisData!F:F, NewEmisData!$A:$A, "Pickup", NewEmisData!$B:$B, $A260, NewEmisData!$C:$C, $H260, NewEmisData!$D:$D, AZ$2), SUMIFS(NewEmisData!F:F, NewEmisData!$A:$A, "LDV", NewEmisData!$B:$B, $A260, NewEmisData!$C:$C, $H260, NewEmisData!$D:$D, AZ$2))</f>
        <v>#REF!</v>
      </c>
      <c r="BA260" s="335" t="e">
        <f>$I260*IF($G260="Pickup", SUMIFS(NewEmisData!G:G, NewEmisData!$A:$A, "Pickup", NewEmisData!$B:$B, $A260, NewEmisData!$C:$C, $H260, NewEmisData!$D:$D, BA$2), SUMIFS(NewEmisData!G:G, NewEmisData!$A:$A, "LDV", NewEmisData!$B:$B, $A260, NewEmisData!$C:$C, $H260, NewEmisData!$D:$D, BA$2))</f>
        <v>#REF!</v>
      </c>
      <c r="BB260" s="335" t="e">
        <f>$I260*IF($G260="Pickup", SUMIFS(NewEmisData!H:H, NewEmisData!$A:$A, "Pickup", NewEmisData!$B:$B, $A260, NewEmisData!$C:$C, $H260, NewEmisData!$D:$D, BB$2), SUMIFS(NewEmisData!H:H, NewEmisData!$A:$A, "LDV", NewEmisData!$B:$B, $A260, NewEmisData!$C:$C, $H260, NewEmisData!$D:$D, BB$2))</f>
        <v>#REF!</v>
      </c>
      <c r="BC260" s="335" t="e">
        <f>$I260*IF($G260="Pickup", SUMIFS(NewEmisData!I:I, NewEmisData!$A:$A, "Pickup", NewEmisData!$B:$B, $A260, NewEmisData!$C:$C, $H260, NewEmisData!$D:$D, BC$2), SUMIFS(NewEmisData!I:I, NewEmisData!$A:$A, "LDV", NewEmisData!$B:$B, $A260, NewEmisData!$C:$C, $H260, NewEmisData!$D:$D, BC$2))</f>
        <v>#REF!</v>
      </c>
      <c r="BD260" s="335" t="e">
        <f>$I260*IF($G260="Pickup", SUMIFS(NewEmisData!J:J, NewEmisData!$A:$A, "Pickup", NewEmisData!$B:$B, $A260, NewEmisData!$C:$C, $H260, NewEmisData!$D:$D, BD$2), SUMIFS(NewEmisData!J:J, NewEmisData!$A:$A, "LDV", NewEmisData!$B:$B, $A260, NewEmisData!$C:$C, $H260, NewEmisData!$D:$D, BD$2))</f>
        <v>#REF!</v>
      </c>
      <c r="BE260" s="335" t="e">
        <f>$I260*IF($G260="Pickup", SUMIFS(NewEmisData!K:K, NewEmisData!$A:$A, "Pickup", NewEmisData!$B:$B, $A260, NewEmisData!$C:$C, $H260, NewEmisData!$D:$D, BE$2), SUMIFS(NewEmisData!K:K, NewEmisData!$A:$A, "LDV", NewEmisData!$B:$B, $A260, NewEmisData!$C:$C, $H260, NewEmisData!$D:$D, BE$2))</f>
        <v>#REF!</v>
      </c>
      <c r="BF260" s="335" t="e">
        <f>$I260*IF($G260="Pickup", SUMIFS(NewEmisData!L:L, NewEmisData!$A:$A, "Pickup", NewEmisData!$B:$B, $A260, NewEmisData!$C:$C, $H260, NewEmisData!$D:$D, BF$2), SUMIFS(NewEmisData!L:L, NewEmisData!$A:$A, "LDV", NewEmisData!$B:$B, $A260, NewEmisData!$C:$C, $H260, NewEmisData!$D:$D, BF$2))</f>
        <v>#REF!</v>
      </c>
      <c r="BG260" s="335" t="e">
        <f>$I260*IF($G260="Pickup", SUMIFS(NewEmisData!M:M, NewEmisData!$A:$A, "Pickup", NewEmisData!$B:$B, $A260, NewEmisData!$C:$C, $H260, NewEmisData!$D:$D, BG$2), SUMIFS(NewEmisData!M:M, NewEmisData!$A:$A, "LDV", NewEmisData!$B:$B, $A260, NewEmisData!$C:$C, $H260, NewEmisData!$D:$D, BG$2))</f>
        <v>#REF!</v>
      </c>
      <c r="BH260" s="335">
        <v>4.7394574957917972E-3</v>
      </c>
      <c r="BI260" s="335" t="e">
        <f>$I260*IF($G260="Pickup", SUMIFS(NewEmisData!E:E, NewEmisData!$A:$A, "Pickup", NewEmisData!$B:$B, $A260, NewEmisData!$C:$C, $H260, NewEmisData!$D:$D, BI$2), SUMIFS(NewEmisData!E:E, NewEmisData!$A:$A, "LDV", NewEmisData!$B:$B, $A260, NewEmisData!$C:$C, $H260, NewEmisData!$D:$D, BI$2))</f>
        <v>#REF!</v>
      </c>
      <c r="BJ260" s="335" t="e">
        <f>$I260*IF($G260="Pickup", SUMIFS(NewEmisData!F:F, NewEmisData!$A:$A, "Pickup", NewEmisData!$B:$B, $A260, NewEmisData!$C:$C, $H260, NewEmisData!$D:$D, BJ$2), SUMIFS(NewEmisData!F:F, NewEmisData!$A:$A, "LDV", NewEmisData!$B:$B, $A260, NewEmisData!$C:$C, $H260, NewEmisData!$D:$D, BJ$2))</f>
        <v>#REF!</v>
      </c>
      <c r="BK260" s="335" t="e">
        <f>$I260*IF($G260="Pickup", SUMIFS(NewEmisData!G:G, NewEmisData!$A:$A, "Pickup", NewEmisData!$B:$B, $A260, NewEmisData!$C:$C, $H260, NewEmisData!$D:$D, BK$2), SUMIFS(NewEmisData!G:G, NewEmisData!$A:$A, "LDV", NewEmisData!$B:$B, $A260, NewEmisData!$C:$C, $H260, NewEmisData!$D:$D, BK$2))</f>
        <v>#REF!</v>
      </c>
      <c r="BL260" s="335" t="e">
        <f>$I260*IF($G260="Pickup", SUMIFS(NewEmisData!H:H, NewEmisData!$A:$A, "Pickup", NewEmisData!$B:$B, $A260, NewEmisData!$C:$C, $H260, NewEmisData!$D:$D, BL$2), SUMIFS(NewEmisData!H:H, NewEmisData!$A:$A, "LDV", NewEmisData!$B:$B, $A260, NewEmisData!$C:$C, $H260, NewEmisData!$D:$D, BL$2))</f>
        <v>#REF!</v>
      </c>
      <c r="BM260" s="335" t="e">
        <f>$I260*IF($G260="Pickup", SUMIFS(NewEmisData!I:I, NewEmisData!$A:$A, "Pickup", NewEmisData!$B:$B, $A260, NewEmisData!$C:$C, $H260, NewEmisData!$D:$D, BM$2), SUMIFS(NewEmisData!I:I, NewEmisData!$A:$A, "LDV", NewEmisData!$B:$B, $A260, NewEmisData!$C:$C, $H260, NewEmisData!$D:$D, BM$2))</f>
        <v>#REF!</v>
      </c>
      <c r="BN260" s="335" t="e">
        <f>$I260*IF($G260="Pickup", SUMIFS(NewEmisData!J:J, NewEmisData!$A:$A, "Pickup", NewEmisData!$B:$B, $A260, NewEmisData!$C:$C, $H260, NewEmisData!$D:$D, BN$2), SUMIFS(NewEmisData!J:J, NewEmisData!$A:$A, "LDV", NewEmisData!$B:$B, $A260, NewEmisData!$C:$C, $H260, NewEmisData!$D:$D, BN$2))</f>
        <v>#REF!</v>
      </c>
      <c r="BO260" s="335" t="e">
        <f>$I260*IF($G260="Pickup", SUMIFS(NewEmisData!K:K, NewEmisData!$A:$A, "Pickup", NewEmisData!$B:$B, $A260, NewEmisData!$C:$C, $H260, NewEmisData!$D:$D, BO$2), SUMIFS(NewEmisData!K:K, NewEmisData!$A:$A, "LDV", NewEmisData!$B:$B, $A260, NewEmisData!$C:$C, $H260, NewEmisData!$D:$D, BO$2))</f>
        <v>#REF!</v>
      </c>
      <c r="BP260" s="335" t="e">
        <f>$I260*IF($G260="Pickup", SUMIFS(NewEmisData!L:L, NewEmisData!$A:$A, "Pickup", NewEmisData!$B:$B, $A260, NewEmisData!$C:$C, $H260, NewEmisData!$D:$D, BP$2), SUMIFS(NewEmisData!L:L, NewEmisData!$A:$A, "LDV", NewEmisData!$B:$B, $A260, NewEmisData!$C:$C, $H260, NewEmisData!$D:$D, BP$2))</f>
        <v>#REF!</v>
      </c>
      <c r="BQ260" s="335" t="e">
        <f>$I260*IF($G260="Pickup", SUMIFS(NewEmisData!M:M, NewEmisData!$A:$A, "Pickup", NewEmisData!$B:$B, $A260, NewEmisData!$C:$C, $H260, NewEmisData!$D:$D, BQ$2), SUMIFS(NewEmisData!M:M, NewEmisData!$A:$A, "LDV", NewEmisData!$B:$B, $A260, NewEmisData!$C:$C, $H260, NewEmisData!$D:$D, BQ$2))</f>
        <v>#REF!</v>
      </c>
      <c r="BR260" s="335">
        <v>0.82941469149152458</v>
      </c>
      <c r="BS260" s="335" t="e">
        <f>$I260*IF($G260="Pickup", SUMIFS(NewEmisData!E:E, NewEmisData!$A:$A, "Pickup", NewEmisData!$B:$B, $A260, NewEmisData!$C:$C, $H260, NewEmisData!$D:$D, BS$2), SUMIFS(NewEmisData!E:E, NewEmisData!$A:$A, "LDV", NewEmisData!$B:$B, $A260, NewEmisData!$C:$C, $H260, NewEmisData!$D:$D, BS$2))</f>
        <v>#REF!</v>
      </c>
      <c r="BT260" s="335" t="e">
        <f>$I260*IF($G260="Pickup", SUMIFS(NewEmisData!F:F, NewEmisData!$A:$A, "Pickup", NewEmisData!$B:$B, $A260, NewEmisData!$C:$C, $H260, NewEmisData!$D:$D, BT$2), SUMIFS(NewEmisData!F:F, NewEmisData!$A:$A, "LDV", NewEmisData!$B:$B, $A260, NewEmisData!$C:$C, $H260, NewEmisData!$D:$D, BT$2))</f>
        <v>#REF!</v>
      </c>
      <c r="BU260" s="335" t="e">
        <f>$I260*IF($G260="Pickup", SUMIFS(NewEmisData!G:G, NewEmisData!$A:$A, "Pickup", NewEmisData!$B:$B, $A260, NewEmisData!$C:$C, $H260, NewEmisData!$D:$D, BU$2), SUMIFS(NewEmisData!G:G, NewEmisData!$A:$A, "LDV", NewEmisData!$B:$B, $A260, NewEmisData!$C:$C, $H260, NewEmisData!$D:$D, BU$2))</f>
        <v>#REF!</v>
      </c>
      <c r="BV260" s="335" t="e">
        <f>$I260*IF($G260="Pickup", SUMIFS(NewEmisData!H:H, NewEmisData!$A:$A, "Pickup", NewEmisData!$B:$B, $A260, NewEmisData!$C:$C, $H260, NewEmisData!$D:$D, BV$2), SUMIFS(NewEmisData!H:H, NewEmisData!$A:$A, "LDV", NewEmisData!$B:$B, $A260, NewEmisData!$C:$C, $H260, NewEmisData!$D:$D, BV$2))</f>
        <v>#REF!</v>
      </c>
      <c r="BW260" s="335" t="e">
        <f>$I260*IF($G260="Pickup", SUMIFS(NewEmisData!I:I, NewEmisData!$A:$A, "Pickup", NewEmisData!$B:$B, $A260, NewEmisData!$C:$C, $H260, NewEmisData!$D:$D, BW$2), SUMIFS(NewEmisData!I:I, NewEmisData!$A:$A, "LDV", NewEmisData!$B:$B, $A260, NewEmisData!$C:$C, $H260, NewEmisData!$D:$D, BW$2))</f>
        <v>#REF!</v>
      </c>
      <c r="BX260" s="335" t="e">
        <f>$I260*IF($G260="Pickup", SUMIFS(NewEmisData!J:J, NewEmisData!$A:$A, "Pickup", NewEmisData!$B:$B, $A260, NewEmisData!$C:$C, $H260, NewEmisData!$D:$D, BX$2), SUMIFS(NewEmisData!J:J, NewEmisData!$A:$A, "LDV", NewEmisData!$B:$B, $A260, NewEmisData!$C:$C, $H260, NewEmisData!$D:$D, BX$2))</f>
        <v>#REF!</v>
      </c>
      <c r="BY260" s="335" t="e">
        <f>$I260*IF($G260="Pickup", SUMIFS(NewEmisData!K:K, NewEmisData!$A:$A, "Pickup", NewEmisData!$B:$B, $A260, NewEmisData!$C:$C, $H260, NewEmisData!$D:$D, BY$2), SUMIFS(NewEmisData!K:K, NewEmisData!$A:$A, "LDV", NewEmisData!$B:$B, $A260, NewEmisData!$C:$C, $H260, NewEmisData!$D:$D, BY$2))</f>
        <v>#REF!</v>
      </c>
      <c r="BZ260" s="335" t="e">
        <f>$I260*IF($G260="Pickup", SUMIFS(NewEmisData!L:L, NewEmisData!$A:$A, "Pickup", NewEmisData!$B:$B, $A260, NewEmisData!$C:$C, $H260, NewEmisData!$D:$D, BZ$2), SUMIFS(NewEmisData!L:L, NewEmisData!$A:$A, "LDV", NewEmisData!$B:$B, $A260, NewEmisData!$C:$C, $H260, NewEmisData!$D:$D, BZ$2))</f>
        <v>#REF!</v>
      </c>
      <c r="CA260" s="335" t="e">
        <f>$I260*IF($G260="Pickup", SUMIFS(NewEmisData!M:M, NewEmisData!$A:$A, "Pickup", NewEmisData!$B:$B, $A260, NewEmisData!$C:$C, $H260, NewEmisData!$D:$D, CA$2), SUMIFS(NewEmisData!M:M, NewEmisData!$A:$A, "LDV", NewEmisData!$B:$B, $A260, NewEmisData!$C:$C, $H260, NewEmisData!$D:$D, CA$2))</f>
        <v>#REF!</v>
      </c>
      <c r="CB260" s="335">
        <v>5.2865609411460256E-2</v>
      </c>
      <c r="CC260" s="335" t="e">
        <f>$I260*IF($G260="Pickup", SUMIFS(NewEmisData!E:E, NewEmisData!$A:$A, "Pickup", NewEmisData!$B:$B, $A260, NewEmisData!$C:$C, $H260, NewEmisData!$D:$D, CC$2), SUMIFS(NewEmisData!E:E, NewEmisData!$A:$A, "LDV", NewEmisData!$B:$B, $A260, NewEmisData!$C:$C, $H260, NewEmisData!$D:$D, CC$2))</f>
        <v>#REF!</v>
      </c>
      <c r="CD260" s="335" t="e">
        <f>$I260*IF($G260="Pickup", SUMIFS(NewEmisData!F:F, NewEmisData!$A:$A, "Pickup", NewEmisData!$B:$B, $A260, NewEmisData!$C:$C, $H260, NewEmisData!$D:$D, CD$2), SUMIFS(NewEmisData!F:F, NewEmisData!$A:$A, "LDV", NewEmisData!$B:$B, $A260, NewEmisData!$C:$C, $H260, NewEmisData!$D:$D, CD$2))</f>
        <v>#REF!</v>
      </c>
      <c r="CE260" s="335" t="e">
        <f>$I260*IF($G260="Pickup", SUMIFS(NewEmisData!G:G, NewEmisData!$A:$A, "Pickup", NewEmisData!$B:$B, $A260, NewEmisData!$C:$C, $H260, NewEmisData!$D:$D, CE$2), SUMIFS(NewEmisData!G:G, NewEmisData!$A:$A, "LDV", NewEmisData!$B:$B, $A260, NewEmisData!$C:$C, $H260, NewEmisData!$D:$D, CE$2))</f>
        <v>#REF!</v>
      </c>
      <c r="CF260" s="335" t="e">
        <f>$I260*IF($G260="Pickup", SUMIFS(NewEmisData!H:H, NewEmisData!$A:$A, "Pickup", NewEmisData!$B:$B, $A260, NewEmisData!$C:$C, $H260, NewEmisData!$D:$D, CF$2), SUMIFS(NewEmisData!H:H, NewEmisData!$A:$A, "LDV", NewEmisData!$B:$B, $A260, NewEmisData!$C:$C, $H260, NewEmisData!$D:$D, CF$2))</f>
        <v>#REF!</v>
      </c>
      <c r="CG260" s="335" t="e">
        <f>$I260*IF($G260="Pickup", SUMIFS(NewEmisData!I:I, NewEmisData!$A:$A, "Pickup", NewEmisData!$B:$B, $A260, NewEmisData!$C:$C, $H260, NewEmisData!$D:$D, CG$2), SUMIFS(NewEmisData!I:I, NewEmisData!$A:$A, "LDV", NewEmisData!$B:$B, $A260, NewEmisData!$C:$C, $H260, NewEmisData!$D:$D, CG$2))</f>
        <v>#REF!</v>
      </c>
      <c r="CH260" s="335" t="e">
        <f>$I260*IF($G260="Pickup", SUMIFS(NewEmisData!J:J, NewEmisData!$A:$A, "Pickup", NewEmisData!$B:$B, $A260, NewEmisData!$C:$C, $H260, NewEmisData!$D:$D, CH$2), SUMIFS(NewEmisData!J:J, NewEmisData!$A:$A, "LDV", NewEmisData!$B:$B, $A260, NewEmisData!$C:$C, $H260, NewEmisData!$D:$D, CH$2))</f>
        <v>#REF!</v>
      </c>
      <c r="CI260" s="335" t="e">
        <f>$I260*IF($G260="Pickup", SUMIFS(NewEmisData!K:K, NewEmisData!$A:$A, "Pickup", NewEmisData!$B:$B, $A260, NewEmisData!$C:$C, $H260, NewEmisData!$D:$D, CI$2), SUMIFS(NewEmisData!K:K, NewEmisData!$A:$A, "LDV", NewEmisData!$B:$B, $A260, NewEmisData!$C:$C, $H260, NewEmisData!$D:$D, CI$2))</f>
        <v>#REF!</v>
      </c>
      <c r="CJ260" s="335" t="e">
        <f>$I260*IF($G260="Pickup", SUMIFS(NewEmisData!L:L, NewEmisData!$A:$A, "Pickup", NewEmisData!$B:$B, $A260, NewEmisData!$C:$C, $H260, NewEmisData!$D:$D, CJ$2), SUMIFS(NewEmisData!L:L, NewEmisData!$A:$A, "LDV", NewEmisData!$B:$B, $A260, NewEmisData!$C:$C, $H260, NewEmisData!$D:$D, CJ$2))</f>
        <v>#REF!</v>
      </c>
      <c r="CK260" s="335" t="e">
        <f>$I260*IF($G260="Pickup", SUMIFS(NewEmisData!M:M, NewEmisData!$A:$A, "Pickup", NewEmisData!$B:$B, $A260, NewEmisData!$C:$C, $H260, NewEmisData!$D:$D, CK$2), SUMIFS(NewEmisData!M:M, NewEmisData!$A:$A, "LDV", NewEmisData!$B:$B, $A260, NewEmisData!$C:$C, $H260, NewEmisData!$D:$D, CK$2))</f>
        <v>#REF!</v>
      </c>
      <c r="CL260" s="335">
        <v>1.1440535322699103E-2</v>
      </c>
      <c r="CM260" s="335" t="e">
        <f>$I260*IF($G260="Pickup", SUMIFS(NewEmisData!E:E, NewEmisData!$A:$A, "Pickup", NewEmisData!$B:$B, $A260, NewEmisData!$C:$C, $H260, NewEmisData!$D:$D, CM$2), SUMIFS(NewEmisData!E:E, NewEmisData!$A:$A, "LDV", NewEmisData!$B:$B, $A260, NewEmisData!$C:$C, $H260, NewEmisData!$D:$D, CM$2))</f>
        <v>#REF!</v>
      </c>
      <c r="CN260" s="335" t="e">
        <f>$I260*IF($G260="Pickup", SUMIFS(NewEmisData!F:F, NewEmisData!$A:$A, "Pickup", NewEmisData!$B:$B, $A260, NewEmisData!$C:$C, $H260, NewEmisData!$D:$D, CN$2), SUMIFS(NewEmisData!F:F, NewEmisData!$A:$A, "LDV", NewEmisData!$B:$B, $A260, NewEmisData!$C:$C, $H260, NewEmisData!$D:$D, CN$2))</f>
        <v>#REF!</v>
      </c>
      <c r="CO260" s="335" t="e">
        <f>$I260*IF($G260="Pickup", SUMIFS(NewEmisData!G:G, NewEmisData!$A:$A, "Pickup", NewEmisData!$B:$B, $A260, NewEmisData!$C:$C, $H260, NewEmisData!$D:$D, CO$2), SUMIFS(NewEmisData!G:G, NewEmisData!$A:$A, "LDV", NewEmisData!$B:$B, $A260, NewEmisData!$C:$C, $H260, NewEmisData!$D:$D, CO$2))</f>
        <v>#REF!</v>
      </c>
      <c r="CP260" s="335" t="e">
        <f>$I260*IF($G260="Pickup", SUMIFS(NewEmisData!H:H, NewEmisData!$A:$A, "Pickup", NewEmisData!$B:$B, $A260, NewEmisData!$C:$C, $H260, NewEmisData!$D:$D, CP$2), SUMIFS(NewEmisData!H:H, NewEmisData!$A:$A, "LDV", NewEmisData!$B:$B, $A260, NewEmisData!$C:$C, $H260, NewEmisData!$D:$D, CP$2))</f>
        <v>#REF!</v>
      </c>
      <c r="CQ260" s="335" t="e">
        <f>$I260*IF($G260="Pickup", SUMIFS(NewEmisData!I:I, NewEmisData!$A:$A, "Pickup", NewEmisData!$B:$B, $A260, NewEmisData!$C:$C, $H260, NewEmisData!$D:$D, CQ$2), SUMIFS(NewEmisData!I:I, NewEmisData!$A:$A, "LDV", NewEmisData!$B:$B, $A260, NewEmisData!$C:$C, $H260, NewEmisData!$D:$D, CQ$2))</f>
        <v>#REF!</v>
      </c>
      <c r="CR260" s="335" t="e">
        <f>$I260*IF($G260="Pickup", SUMIFS(NewEmisData!J:J, NewEmisData!$A:$A, "Pickup", NewEmisData!$B:$B, $A260, NewEmisData!$C:$C, $H260, NewEmisData!$D:$D, CR$2), SUMIFS(NewEmisData!J:J, NewEmisData!$A:$A, "LDV", NewEmisData!$B:$B, $A260, NewEmisData!$C:$C, $H260, NewEmisData!$D:$D, CR$2))</f>
        <v>#REF!</v>
      </c>
      <c r="CS260" s="335" t="e">
        <f>$I260*IF($G260="Pickup", SUMIFS(NewEmisData!K:K, NewEmisData!$A:$A, "Pickup", NewEmisData!$B:$B, $A260, NewEmisData!$C:$C, $H260, NewEmisData!$D:$D, CS$2), SUMIFS(NewEmisData!K:K, NewEmisData!$A:$A, "LDV", NewEmisData!$B:$B, $A260, NewEmisData!$C:$C, $H260, NewEmisData!$D:$D, CS$2))</f>
        <v>#REF!</v>
      </c>
      <c r="CT260" s="335" t="e">
        <f>$I260*IF($G260="Pickup", SUMIFS(NewEmisData!L:L, NewEmisData!$A:$A, "Pickup", NewEmisData!$B:$B, $A260, NewEmisData!$C:$C, $H260, NewEmisData!$D:$D, CT$2), SUMIFS(NewEmisData!L:L, NewEmisData!$A:$A, "LDV", NewEmisData!$B:$B, $A260, NewEmisData!$C:$C, $H260, NewEmisData!$D:$D, CT$2))</f>
        <v>#REF!</v>
      </c>
      <c r="CU260" s="335" t="e">
        <f>$I260*IF($G260="Pickup", SUMIFS(NewEmisData!M:M, NewEmisData!$A:$A, "Pickup", NewEmisData!$B:$B, $A260, NewEmisData!$C:$C, $H260, NewEmisData!$D:$D, CU$2), SUMIFS(NewEmisData!M:M, NewEmisData!$A:$A, "LDV", NewEmisData!$B:$B, $A260, NewEmisData!$C:$C, $H260, NewEmisData!$D:$D, CU$2))</f>
        <v>#REF!</v>
      </c>
      <c r="CV260" s="335">
        <v>3.4867004504617778E-3</v>
      </c>
      <c r="CW260" s="335">
        <v>2.0249052327630532E-3</v>
      </c>
      <c r="CX260" s="335">
        <v>1.2515175419379996E-3</v>
      </c>
      <c r="CY260" s="335">
        <v>1.0575607201709759E-3</v>
      </c>
      <c r="CZ260" s="335">
        <v>8.7449898437846874E-4</v>
      </c>
      <c r="DA260" s="335">
        <v>6.702434983476605E-4</v>
      </c>
      <c r="DB260" s="335">
        <v>5.2768845581713188E-4</v>
      </c>
      <c r="DC260" s="335">
        <v>5.0661137800280724E-4</v>
      </c>
      <c r="DD260" s="335">
        <v>5.0015797705022446E-4</v>
      </c>
      <c r="DE260" s="335">
        <v>4.9930391000349583E-4</v>
      </c>
      <c r="DF260" s="335">
        <v>4.9930391000349583E-4</v>
      </c>
      <c r="DG260" s="335" t="e">
        <f>$I260*IF($G260="Pickup", SUMIFS(NewEmisData!E:E, NewEmisData!$A:$A, "Pickup", NewEmisData!$B:$B, $A260, NewEmisData!$C:$C, $H260, NewEmisData!$D:$D, DG$2), SUMIFS(NewEmisData!E:E, NewEmisData!$A:$A, "LDV", NewEmisData!$B:$B, $A260, NewEmisData!$C:$C, $H260, NewEmisData!$D:$D, DG$2))</f>
        <v>#REF!</v>
      </c>
      <c r="DH260" s="335" t="e">
        <f>$I260*IF($G260="Pickup", SUMIFS(NewEmisData!F:F, NewEmisData!$A:$A, "Pickup", NewEmisData!$B:$B, $A260, NewEmisData!$C:$C, $H260, NewEmisData!$D:$D, DH$2), SUMIFS(NewEmisData!F:F, NewEmisData!$A:$A, "LDV", NewEmisData!$B:$B, $A260, NewEmisData!$C:$C, $H260, NewEmisData!$D:$D, DH$2))</f>
        <v>#REF!</v>
      </c>
      <c r="DI260" s="335" t="e">
        <f>$I260*IF($G260="Pickup", SUMIFS(NewEmisData!G:G, NewEmisData!$A:$A, "Pickup", NewEmisData!$B:$B, $A260, NewEmisData!$C:$C, $H260, NewEmisData!$D:$D, DI$2), SUMIFS(NewEmisData!G:G, NewEmisData!$A:$A, "LDV", NewEmisData!$B:$B, $A260, NewEmisData!$C:$C, $H260, NewEmisData!$D:$D, DI$2))</f>
        <v>#REF!</v>
      </c>
      <c r="DJ260" s="335" t="e">
        <f>$I260*IF($G260="Pickup", SUMIFS(NewEmisData!H:H, NewEmisData!$A:$A, "Pickup", NewEmisData!$B:$B, $A260, NewEmisData!$C:$C, $H260, NewEmisData!$D:$D, DJ$2), SUMIFS(NewEmisData!H:H, NewEmisData!$A:$A, "LDV", NewEmisData!$B:$B, $A260, NewEmisData!$C:$C, $H260, NewEmisData!$D:$D, DJ$2))</f>
        <v>#REF!</v>
      </c>
      <c r="DK260" s="335" t="e">
        <f>$I260*IF($G260="Pickup", SUMIFS(NewEmisData!I:I, NewEmisData!$A:$A, "Pickup", NewEmisData!$B:$B, $A260, NewEmisData!$C:$C, $H260, NewEmisData!$D:$D, DK$2), SUMIFS(NewEmisData!I:I, NewEmisData!$A:$A, "LDV", NewEmisData!$B:$B, $A260, NewEmisData!$C:$C, $H260, NewEmisData!$D:$D, DK$2))</f>
        <v>#REF!</v>
      </c>
      <c r="DL260" s="335" t="e">
        <f>$I260*IF($G260="Pickup", SUMIFS(NewEmisData!J:J, NewEmisData!$A:$A, "Pickup", NewEmisData!$B:$B, $A260, NewEmisData!$C:$C, $H260, NewEmisData!$D:$D, DL$2), SUMIFS(NewEmisData!J:J, NewEmisData!$A:$A, "LDV", NewEmisData!$B:$B, $A260, NewEmisData!$C:$C, $H260, NewEmisData!$D:$D, DL$2))</f>
        <v>#REF!</v>
      </c>
      <c r="DM260" s="335" t="e">
        <f>$I260*IF($G260="Pickup", SUMIFS(NewEmisData!K:K, NewEmisData!$A:$A, "Pickup", NewEmisData!$B:$B, $A260, NewEmisData!$C:$C, $H260, NewEmisData!$D:$D, DM$2), SUMIFS(NewEmisData!K:K, NewEmisData!$A:$A, "LDV", NewEmisData!$B:$B, $A260, NewEmisData!$C:$C, $H260, NewEmisData!$D:$D, DM$2))</f>
        <v>#REF!</v>
      </c>
      <c r="DN260" s="335" t="e">
        <f>$I260*IF($G260="Pickup", SUMIFS(NewEmisData!L:L, NewEmisData!$A:$A, "Pickup", NewEmisData!$B:$B, $A260, NewEmisData!$C:$C, $H260, NewEmisData!$D:$D, DN$2), SUMIFS(NewEmisData!L:L, NewEmisData!$A:$A, "LDV", NewEmisData!$B:$B, $A260, NewEmisData!$C:$C, $H260, NewEmisData!$D:$D, DN$2))</f>
        <v>#REF!</v>
      </c>
      <c r="DO260" s="335" t="e">
        <f>$I260*IF($G260="Pickup", SUMIFS(NewEmisData!M:M, NewEmisData!$A:$A, "Pickup", NewEmisData!$B:$B, $A260, NewEmisData!$C:$C, $H260, NewEmisData!$D:$D, DO$2), SUMIFS(NewEmisData!M:M, NewEmisData!$A:$A, "LDV", NewEmisData!$B:$B, $A260, NewEmisData!$C:$C, $H260, NewEmisData!$D:$D, DO$2))</f>
        <v>#REF!</v>
      </c>
      <c r="DP260" s="335">
        <v>1.011564885515141E-3</v>
      </c>
      <c r="DQ260" s="335" t="e">
        <f>$I260*IF($G260="Pickup", SUMIFS(NewEmisData!E:E, NewEmisData!$A:$A, "Pickup", NewEmisData!$B:$B, $A260, NewEmisData!$C:$C, $H260, NewEmisData!$D:$D, DQ$2), SUMIFS(NewEmisData!E:E, NewEmisData!$A:$A, "LDV", NewEmisData!$B:$B, $A260, NewEmisData!$C:$C, $H260, NewEmisData!$D:$D, DQ$2))</f>
        <v>#REF!</v>
      </c>
      <c r="DR260" s="335" t="e">
        <f>$I260*IF($G260="Pickup", SUMIFS(NewEmisData!F:F, NewEmisData!$A:$A, "Pickup", NewEmisData!$B:$B, $A260, NewEmisData!$C:$C, $H260, NewEmisData!$D:$D, DR$2), SUMIFS(NewEmisData!F:F, NewEmisData!$A:$A, "LDV", NewEmisData!$B:$B, $A260, NewEmisData!$C:$C, $H260, NewEmisData!$D:$D, DR$2))</f>
        <v>#REF!</v>
      </c>
      <c r="DS260" s="335" t="e">
        <f>$I260*IF($G260="Pickup", SUMIFS(NewEmisData!G:G, NewEmisData!$A:$A, "Pickup", NewEmisData!$B:$B, $A260, NewEmisData!$C:$C, $H260, NewEmisData!$D:$D, DS$2), SUMIFS(NewEmisData!G:G, NewEmisData!$A:$A, "LDV", NewEmisData!$B:$B, $A260, NewEmisData!$C:$C, $H260, NewEmisData!$D:$D, DS$2))</f>
        <v>#REF!</v>
      </c>
      <c r="DT260" s="335" t="e">
        <f>$I260*IF($G260="Pickup", SUMIFS(NewEmisData!H:H, NewEmisData!$A:$A, "Pickup", NewEmisData!$B:$B, $A260, NewEmisData!$C:$C, $H260, NewEmisData!$D:$D, DT$2), SUMIFS(NewEmisData!H:H, NewEmisData!$A:$A, "LDV", NewEmisData!$B:$B, $A260, NewEmisData!$C:$C, $H260, NewEmisData!$D:$D, DT$2))</f>
        <v>#REF!</v>
      </c>
      <c r="DU260" s="335" t="e">
        <f>$I260*IF($G260="Pickup", SUMIFS(NewEmisData!I:I, NewEmisData!$A:$A, "Pickup", NewEmisData!$B:$B, $A260, NewEmisData!$C:$C, $H260, NewEmisData!$D:$D, DU$2), SUMIFS(NewEmisData!I:I, NewEmisData!$A:$A, "LDV", NewEmisData!$B:$B, $A260, NewEmisData!$C:$C, $H260, NewEmisData!$D:$D, DU$2))</f>
        <v>#REF!</v>
      </c>
      <c r="DV260" s="335" t="e">
        <f>$I260*IF($G260="Pickup", SUMIFS(NewEmisData!J:J, NewEmisData!$A:$A, "Pickup", NewEmisData!$B:$B, $A260, NewEmisData!$C:$C, $H260, NewEmisData!$D:$D, DV$2), SUMIFS(NewEmisData!J:J, NewEmisData!$A:$A, "LDV", NewEmisData!$B:$B, $A260, NewEmisData!$C:$C, $H260, NewEmisData!$D:$D, DV$2))</f>
        <v>#REF!</v>
      </c>
      <c r="DW260" s="335" t="e">
        <f>$I260*IF($G260="Pickup", SUMIFS(NewEmisData!K:K, NewEmisData!$A:$A, "Pickup", NewEmisData!$B:$B, $A260, NewEmisData!$C:$C, $H260, NewEmisData!$D:$D, DW$2), SUMIFS(NewEmisData!K:K, NewEmisData!$A:$A, "LDV", NewEmisData!$B:$B, $A260, NewEmisData!$C:$C, $H260, NewEmisData!$D:$D, DW$2))</f>
        <v>#REF!</v>
      </c>
      <c r="DX260" s="335" t="e">
        <f>$I260*IF($G260="Pickup", SUMIFS(NewEmisData!L:L, NewEmisData!$A:$A, "Pickup", NewEmisData!$B:$B, $A260, NewEmisData!$C:$C, $H260, NewEmisData!$D:$D, DX$2), SUMIFS(NewEmisData!L:L, NewEmisData!$A:$A, "LDV", NewEmisData!$B:$B, $A260, NewEmisData!$C:$C, $H260, NewEmisData!$D:$D, DX$2))</f>
        <v>#REF!</v>
      </c>
      <c r="DY260" s="335" t="e">
        <f>$I260*IF($G260="Pickup", SUMIFS(NewEmisData!M:M, NewEmisData!$A:$A, "Pickup", NewEmisData!$B:$B, $A260, NewEmisData!$C:$C, $H260, NewEmisData!$D:$D, DY$2), SUMIFS(NewEmisData!M:M, NewEmisData!$A:$A, "LDV", NewEmisData!$B:$B, $A260, NewEmisData!$C:$C, $H260, NewEmisData!$D:$D, DY$2))</f>
        <v>#REF!</v>
      </c>
      <c r="DZ260" s="335">
        <v>2.7972448214542505E-3</v>
      </c>
      <c r="EA260" s="335" t="e">
        <f t="shared" ref="EA260:EA293" si="456">K260</f>
        <v>#REF!</v>
      </c>
      <c r="EB260" s="335" t="e">
        <f t="shared" ref="EB260:EB293" si="457">L260</f>
        <v>#REF!</v>
      </c>
      <c r="EC260" s="335" t="e">
        <f t="shared" ref="EC260:EC293" si="458">M260</f>
        <v>#REF!</v>
      </c>
      <c r="ED260" s="335" t="e">
        <f t="shared" ref="ED260:ED293" si="459">N260</f>
        <v>#REF!</v>
      </c>
      <c r="EE260" s="335" t="e">
        <f t="shared" ref="EE260:EE293" si="460">O260</f>
        <v>#REF!</v>
      </c>
      <c r="EF260" s="335" t="e">
        <f t="shared" ref="EF260:EF293" si="461">P260</f>
        <v>#REF!</v>
      </c>
      <c r="EG260" s="335" t="e">
        <f t="shared" ref="EG260:EG293" si="462">Q260</f>
        <v>#REF!</v>
      </c>
      <c r="EH260" s="335" t="e">
        <f t="shared" ref="EH260:EH293" si="463">R260</f>
        <v>#REF!</v>
      </c>
      <c r="EI260" s="335" t="e">
        <f t="shared" ref="EI260:EI293" si="464">S260</f>
        <v>#REF!</v>
      </c>
      <c r="EJ260" s="335">
        <f t="shared" ref="EJ260:EJ293" si="465">T260</f>
        <v>0.13836109032518704</v>
      </c>
      <c r="EK260" s="335" t="e">
        <f t="shared" ref="EK260:EK293" si="466">U260</f>
        <v>#REF!</v>
      </c>
      <c r="EL260" s="335" t="e">
        <f t="shared" ref="EL260:EL293" si="467">V260</f>
        <v>#REF!</v>
      </c>
      <c r="EM260" s="335" t="e">
        <f t="shared" ref="EM260:EM293" si="468">W260</f>
        <v>#REF!</v>
      </c>
      <c r="EN260" s="335" t="e">
        <f t="shared" ref="EN260:EN293" si="469">X260</f>
        <v>#REF!</v>
      </c>
      <c r="EO260" s="335" t="e">
        <f t="shared" ref="EO260:EO293" si="470">Y260</f>
        <v>#REF!</v>
      </c>
      <c r="EP260" s="335" t="e">
        <f t="shared" ref="EP260:EP293" si="471">Z260</f>
        <v>#REF!</v>
      </c>
      <c r="EQ260" s="335" t="e">
        <f t="shared" ref="EQ260:EQ293" si="472">AA260</f>
        <v>#REF!</v>
      </c>
      <c r="ER260" s="335" t="e">
        <f t="shared" ref="ER260:ER293" si="473">AB260</f>
        <v>#REF!</v>
      </c>
      <c r="ES260" s="335" t="e">
        <f t="shared" ref="ES260:ES293" si="474">AC260</f>
        <v>#REF!</v>
      </c>
      <c r="ET260" s="335">
        <f t="shared" ref="ET260:ET293" si="475">AD260</f>
        <v>3.0994232344238398E-2</v>
      </c>
      <c r="EU260" s="335" t="e">
        <f t="shared" ref="EU260:EU293" si="476">AE260</f>
        <v>#REF!</v>
      </c>
      <c r="EV260" s="335" t="e">
        <f t="shared" ref="EV260:EV293" si="477">AF260</f>
        <v>#REF!</v>
      </c>
      <c r="EW260" s="335" t="e">
        <f t="shared" ref="EW260:EW293" si="478">AG260</f>
        <v>#REF!</v>
      </c>
      <c r="EX260" s="335" t="e">
        <f t="shared" ref="EX260:EX293" si="479">AH260</f>
        <v>#REF!</v>
      </c>
      <c r="EY260" s="335" t="e">
        <f t="shared" ref="EY260:EY293" si="480">AI260</f>
        <v>#REF!</v>
      </c>
      <c r="EZ260" s="335" t="e">
        <f t="shared" ref="EZ260:EZ293" si="481">AJ260</f>
        <v>#REF!</v>
      </c>
      <c r="FA260" s="335" t="e">
        <f t="shared" ref="FA260:FA293" si="482">AK260</f>
        <v>#REF!</v>
      </c>
      <c r="FB260" s="335" t="e">
        <f t="shared" ref="FB260:FB293" si="483">AL260</f>
        <v>#REF!</v>
      </c>
      <c r="FC260" s="335" t="e">
        <f t="shared" ref="FC260:FC293" si="484">AM260</f>
        <v>#REF!</v>
      </c>
      <c r="FD260" s="335">
        <f t="shared" ref="FD260:FD293" si="485">AN260</f>
        <v>8.721041711244389E-4</v>
      </c>
      <c r="FE260" s="335" t="e">
        <f t="shared" ref="FE260:FE293" si="486">AO260</f>
        <v>#REF!</v>
      </c>
      <c r="FF260" s="335" t="e">
        <f t="shared" ref="FF260:FF293" si="487">AP260</f>
        <v>#REF!</v>
      </c>
      <c r="FG260" s="335" t="e">
        <f t="shared" ref="FG260:FG293" si="488">AQ260</f>
        <v>#REF!</v>
      </c>
      <c r="FH260" s="335" t="e">
        <f t="shared" ref="FH260:FH293" si="489">AR260</f>
        <v>#REF!</v>
      </c>
      <c r="FI260" s="335" t="e">
        <f t="shared" ref="FI260:FI293" si="490">AS260</f>
        <v>#REF!</v>
      </c>
      <c r="FJ260" s="335" t="e">
        <f t="shared" ref="FJ260:FJ293" si="491">AT260</f>
        <v>#REF!</v>
      </c>
      <c r="FK260" s="335" t="e">
        <f t="shared" ref="FK260:FK293" si="492">AU260</f>
        <v>#REF!</v>
      </c>
      <c r="FL260" s="335" t="e">
        <f t="shared" ref="FL260:FL293" si="493">AV260</f>
        <v>#REF!</v>
      </c>
      <c r="FM260" s="335" t="e">
        <f t="shared" ref="FM260:FM293" si="494">AW260</f>
        <v>#REF!</v>
      </c>
      <c r="FN260" s="335">
        <f t="shared" ref="FN260:FN293" si="495">AX260</f>
        <v>2.3814683166549375E-2</v>
      </c>
      <c r="FO260" s="335" t="e">
        <f t="shared" ref="FO260:FO293" si="496">AY260</f>
        <v>#REF!</v>
      </c>
      <c r="FP260" s="335" t="e">
        <f t="shared" ref="FP260:FP293" si="497">AZ260</f>
        <v>#REF!</v>
      </c>
      <c r="FQ260" s="335" t="e">
        <f t="shared" ref="FQ260:FQ293" si="498">BA260</f>
        <v>#REF!</v>
      </c>
      <c r="FR260" s="335" t="e">
        <f t="shared" ref="FR260:FR293" si="499">BB260</f>
        <v>#REF!</v>
      </c>
      <c r="FS260" s="335" t="e">
        <f t="shared" ref="FS260:FS293" si="500">BC260</f>
        <v>#REF!</v>
      </c>
      <c r="FT260" s="335" t="e">
        <f t="shared" ref="FT260:FT293" si="501">BD260</f>
        <v>#REF!</v>
      </c>
      <c r="FU260" s="335" t="e">
        <f t="shared" ref="FU260:FU293" si="502">BE260</f>
        <v>#REF!</v>
      </c>
      <c r="FV260" s="335" t="e">
        <f t="shared" ref="FV260:FV293" si="503">BF260</f>
        <v>#REF!</v>
      </c>
      <c r="FW260" s="335" t="e">
        <f t="shared" ref="FW260:FW293" si="504">BG260</f>
        <v>#REF!</v>
      </c>
      <c r="FX260" s="335">
        <f t="shared" ref="FX260:FX293" si="505">BH260</f>
        <v>4.7394574957917972E-3</v>
      </c>
    </row>
    <row r="261" spans="1:180" x14ac:dyDescent="0.2">
      <c r="A261" s="305" t="str">
        <f>_xlfn.CONCAT(IF(LEFT(TRIM(A260),1)="*", "*R", "R"), 1+RIGHT(TRIM(A260),1))</f>
        <v>*R3</v>
      </c>
      <c r="B261" s="305" t="str">
        <f t="shared" ref="B261:B264" si="506">B260</f>
        <v>TLPGPHEV10</v>
      </c>
      <c r="C261" s="305" t="str">
        <f t="shared" ref="C261:C264" si="507">C260</f>
        <v>TL.GSL.P.PHEV.2015</v>
      </c>
      <c r="D261" s="301" t="str">
        <f t="shared" ref="D261:D264" si="508">D260</f>
        <v>bn-vmt, bn-vmt/a</v>
      </c>
      <c r="E261" s="301" t="str">
        <f t="shared" ref="E261:E264" si="509">E260</f>
        <v>TLGSL</v>
      </c>
      <c r="F261" s="301" t="str">
        <f t="shared" ref="F261:F264" si="510">F260</f>
        <v>TL</v>
      </c>
      <c r="G261" s="315" t="s">
        <v>820</v>
      </c>
      <c r="H261" s="315" t="s">
        <v>814</v>
      </c>
      <c r="I261" s="321" t="e">
        <f>#REF!</f>
        <v>#REF!</v>
      </c>
      <c r="J261" s="315" t="str">
        <f t="shared" ref="J261:J294" si="511">CONCATENATE(G261,"-",H261)</f>
        <v>Pickup-GSL</v>
      </c>
      <c r="K261" s="335" t="e">
        <f>$I261*IF($G261="Pickup", SUMIFS(NewEmisData!E:E, NewEmisData!$A:$A, "Pickup", NewEmisData!$B:$B, $A261, NewEmisData!$C:$C, $H261, NewEmisData!$D:$D, K$2), SUMIFS(NewEmisData!E:E, NewEmisData!$A:$A, "LDV", NewEmisData!$B:$B, $A261, NewEmisData!$C:$C, $H261, NewEmisData!$D:$D, K$2))</f>
        <v>#REF!</v>
      </c>
      <c r="L261" s="335" t="e">
        <f>$I261*IF($G261="Pickup", SUMIFS(NewEmisData!F:F, NewEmisData!$A:$A, "Pickup", NewEmisData!$B:$B, $A261, NewEmisData!$C:$C, $H261, NewEmisData!$D:$D, L$2), SUMIFS(NewEmisData!F:F, NewEmisData!$A:$A, "LDV", NewEmisData!$B:$B, $A261, NewEmisData!$C:$C, $H261, NewEmisData!$D:$D, L$2))</f>
        <v>#REF!</v>
      </c>
      <c r="M261" s="335" t="e">
        <f>$I261*IF($G261="Pickup", SUMIFS(NewEmisData!G:G, NewEmisData!$A:$A, "Pickup", NewEmisData!$B:$B, $A261, NewEmisData!$C:$C, $H261, NewEmisData!$D:$D, M$2), SUMIFS(NewEmisData!G:G, NewEmisData!$A:$A, "LDV", NewEmisData!$B:$B, $A261, NewEmisData!$C:$C, $H261, NewEmisData!$D:$D, M$2))</f>
        <v>#REF!</v>
      </c>
      <c r="N261" s="335" t="e">
        <f>$I261*IF($G261="Pickup", SUMIFS(NewEmisData!H:H, NewEmisData!$A:$A, "Pickup", NewEmisData!$B:$B, $A261, NewEmisData!$C:$C, $H261, NewEmisData!$D:$D, N$2), SUMIFS(NewEmisData!H:H, NewEmisData!$A:$A, "LDV", NewEmisData!$B:$B, $A261, NewEmisData!$C:$C, $H261, NewEmisData!$D:$D, N$2))</f>
        <v>#REF!</v>
      </c>
      <c r="O261" s="335" t="e">
        <f>$I261*IF($G261="Pickup", SUMIFS(NewEmisData!I:I, NewEmisData!$A:$A, "Pickup", NewEmisData!$B:$B, $A261, NewEmisData!$C:$C, $H261, NewEmisData!$D:$D, O$2), SUMIFS(NewEmisData!I:I, NewEmisData!$A:$A, "LDV", NewEmisData!$B:$B, $A261, NewEmisData!$C:$C, $H261, NewEmisData!$D:$D, O$2))</f>
        <v>#REF!</v>
      </c>
      <c r="P261" s="335" t="e">
        <f>$I261*IF($G261="Pickup", SUMIFS(NewEmisData!J:J, NewEmisData!$A:$A, "Pickup", NewEmisData!$B:$B, $A261, NewEmisData!$C:$C, $H261, NewEmisData!$D:$D, P$2), SUMIFS(NewEmisData!J:J, NewEmisData!$A:$A, "LDV", NewEmisData!$B:$B, $A261, NewEmisData!$C:$C, $H261, NewEmisData!$D:$D, P$2))</f>
        <v>#REF!</v>
      </c>
      <c r="Q261" s="335" t="e">
        <f>$I261*IF($G261="Pickup", SUMIFS(NewEmisData!K:K, NewEmisData!$A:$A, "Pickup", NewEmisData!$B:$B, $A261, NewEmisData!$C:$C, $H261, NewEmisData!$D:$D, Q$2), SUMIFS(NewEmisData!K:K, NewEmisData!$A:$A, "LDV", NewEmisData!$B:$B, $A261, NewEmisData!$C:$C, $H261, NewEmisData!$D:$D, Q$2))</f>
        <v>#REF!</v>
      </c>
      <c r="R261" s="335" t="e">
        <f>$I261*IF($G261="Pickup", SUMIFS(NewEmisData!L:L, NewEmisData!$A:$A, "Pickup", NewEmisData!$B:$B, $A261, NewEmisData!$C:$C, $H261, NewEmisData!$D:$D, R$2), SUMIFS(NewEmisData!L:L, NewEmisData!$A:$A, "LDV", NewEmisData!$B:$B, $A261, NewEmisData!$C:$C, $H261, NewEmisData!$D:$D, R$2))</f>
        <v>#REF!</v>
      </c>
      <c r="S261" s="335" t="e">
        <f>$I261*IF($G261="Pickup", SUMIFS(NewEmisData!M:M, NewEmisData!$A:$A, "Pickup", NewEmisData!$B:$B, $A261, NewEmisData!$C:$C, $H261, NewEmisData!$D:$D, S$2), SUMIFS(NewEmisData!M:M, NewEmisData!$A:$A, "LDV", NewEmisData!$B:$B, $A261, NewEmisData!$C:$C, $H261, NewEmisData!$D:$D, S$2))</f>
        <v>#REF!</v>
      </c>
      <c r="T261" s="335">
        <v>0.13836109032518704</v>
      </c>
      <c r="U261" s="335" t="e">
        <f>$I261*IF($G261="Pickup", SUMIFS(NewEmisData!E:E, NewEmisData!$A:$A, "Pickup", NewEmisData!$B:$B, $A261, NewEmisData!$C:$C, $H261, NewEmisData!$D:$D, U$2), SUMIFS(NewEmisData!E:E, NewEmisData!$A:$A, "LDV", NewEmisData!$B:$B, $A261, NewEmisData!$C:$C, $H261, NewEmisData!$D:$D, U$2))</f>
        <v>#REF!</v>
      </c>
      <c r="V261" s="335" t="e">
        <f>$I261*IF($G261="Pickup", SUMIFS(NewEmisData!F:F, NewEmisData!$A:$A, "Pickup", NewEmisData!$B:$B, $A261, NewEmisData!$C:$C, $H261, NewEmisData!$D:$D, V$2), SUMIFS(NewEmisData!F:F, NewEmisData!$A:$A, "LDV", NewEmisData!$B:$B, $A261, NewEmisData!$C:$C, $H261, NewEmisData!$D:$D, V$2))</f>
        <v>#REF!</v>
      </c>
      <c r="W261" s="335" t="e">
        <f>$I261*IF($G261="Pickup", SUMIFS(NewEmisData!G:G, NewEmisData!$A:$A, "Pickup", NewEmisData!$B:$B, $A261, NewEmisData!$C:$C, $H261, NewEmisData!$D:$D, W$2), SUMIFS(NewEmisData!G:G, NewEmisData!$A:$A, "LDV", NewEmisData!$B:$B, $A261, NewEmisData!$C:$C, $H261, NewEmisData!$D:$D, W$2))</f>
        <v>#REF!</v>
      </c>
      <c r="X261" s="335" t="e">
        <f>$I261*IF($G261="Pickup", SUMIFS(NewEmisData!H:H, NewEmisData!$A:$A, "Pickup", NewEmisData!$B:$B, $A261, NewEmisData!$C:$C, $H261, NewEmisData!$D:$D, X$2), SUMIFS(NewEmisData!H:H, NewEmisData!$A:$A, "LDV", NewEmisData!$B:$B, $A261, NewEmisData!$C:$C, $H261, NewEmisData!$D:$D, X$2))</f>
        <v>#REF!</v>
      </c>
      <c r="Y261" s="335" t="e">
        <f>$I261*IF($G261="Pickup", SUMIFS(NewEmisData!I:I, NewEmisData!$A:$A, "Pickup", NewEmisData!$B:$B, $A261, NewEmisData!$C:$C, $H261, NewEmisData!$D:$D, Y$2), SUMIFS(NewEmisData!I:I, NewEmisData!$A:$A, "LDV", NewEmisData!$B:$B, $A261, NewEmisData!$C:$C, $H261, NewEmisData!$D:$D, Y$2))</f>
        <v>#REF!</v>
      </c>
      <c r="Z261" s="335" t="e">
        <f>$I261*IF($G261="Pickup", SUMIFS(NewEmisData!J:J, NewEmisData!$A:$A, "Pickup", NewEmisData!$B:$B, $A261, NewEmisData!$C:$C, $H261, NewEmisData!$D:$D, Z$2), SUMIFS(NewEmisData!J:J, NewEmisData!$A:$A, "LDV", NewEmisData!$B:$B, $A261, NewEmisData!$C:$C, $H261, NewEmisData!$D:$D, Z$2))</f>
        <v>#REF!</v>
      </c>
      <c r="AA261" s="335" t="e">
        <f>$I261*IF($G261="Pickup", SUMIFS(NewEmisData!K:K, NewEmisData!$A:$A, "Pickup", NewEmisData!$B:$B, $A261, NewEmisData!$C:$C, $H261, NewEmisData!$D:$D, AA$2), SUMIFS(NewEmisData!K:K, NewEmisData!$A:$A, "LDV", NewEmisData!$B:$B, $A261, NewEmisData!$C:$C, $H261, NewEmisData!$D:$D, AA$2))</f>
        <v>#REF!</v>
      </c>
      <c r="AB261" s="335" t="e">
        <f>$I261*IF($G261="Pickup", SUMIFS(NewEmisData!L:L, NewEmisData!$A:$A, "Pickup", NewEmisData!$B:$B, $A261, NewEmisData!$C:$C, $H261, NewEmisData!$D:$D, AB$2), SUMIFS(NewEmisData!L:L, NewEmisData!$A:$A, "LDV", NewEmisData!$B:$B, $A261, NewEmisData!$C:$C, $H261, NewEmisData!$D:$D, AB$2))</f>
        <v>#REF!</v>
      </c>
      <c r="AC261" s="335" t="e">
        <f>$I261*IF($G261="Pickup", SUMIFS(NewEmisData!M:M, NewEmisData!$A:$A, "Pickup", NewEmisData!$B:$B, $A261, NewEmisData!$C:$C, $H261, NewEmisData!$D:$D, AC$2), SUMIFS(NewEmisData!M:M, NewEmisData!$A:$A, "LDV", NewEmisData!$B:$B, $A261, NewEmisData!$C:$C, $H261, NewEmisData!$D:$D, AC$2))</f>
        <v>#REF!</v>
      </c>
      <c r="AD261" s="335">
        <v>3.0994232344238398E-2</v>
      </c>
      <c r="AE261" s="335" t="e">
        <f>$I261*IF($G261="Pickup", SUMIFS(NewEmisData!E:E, NewEmisData!$A:$A, "Pickup", NewEmisData!$B:$B, $A261, NewEmisData!$C:$C, $H261, NewEmisData!$D:$D, AE$2), SUMIFS(NewEmisData!E:E, NewEmisData!$A:$A, "LDV", NewEmisData!$B:$B, $A261, NewEmisData!$C:$C, $H261, NewEmisData!$D:$D, AE$2))</f>
        <v>#REF!</v>
      </c>
      <c r="AF261" s="335" t="e">
        <f>$I261*IF($G261="Pickup", SUMIFS(NewEmisData!F:F, NewEmisData!$A:$A, "Pickup", NewEmisData!$B:$B, $A261, NewEmisData!$C:$C, $H261, NewEmisData!$D:$D, AF$2), SUMIFS(NewEmisData!F:F, NewEmisData!$A:$A, "LDV", NewEmisData!$B:$B, $A261, NewEmisData!$C:$C, $H261, NewEmisData!$D:$D, AF$2))</f>
        <v>#REF!</v>
      </c>
      <c r="AG261" s="335" t="e">
        <f>$I261*IF($G261="Pickup", SUMIFS(NewEmisData!G:G, NewEmisData!$A:$A, "Pickup", NewEmisData!$B:$B, $A261, NewEmisData!$C:$C, $H261, NewEmisData!$D:$D, AG$2), SUMIFS(NewEmisData!G:G, NewEmisData!$A:$A, "LDV", NewEmisData!$B:$B, $A261, NewEmisData!$C:$C, $H261, NewEmisData!$D:$D, AG$2))</f>
        <v>#REF!</v>
      </c>
      <c r="AH261" s="335" t="e">
        <f>$I261*IF($G261="Pickup", SUMIFS(NewEmisData!H:H, NewEmisData!$A:$A, "Pickup", NewEmisData!$B:$B, $A261, NewEmisData!$C:$C, $H261, NewEmisData!$D:$D, AH$2), SUMIFS(NewEmisData!H:H, NewEmisData!$A:$A, "LDV", NewEmisData!$B:$B, $A261, NewEmisData!$C:$C, $H261, NewEmisData!$D:$D, AH$2))</f>
        <v>#REF!</v>
      </c>
      <c r="AI261" s="335" t="e">
        <f>$I261*IF($G261="Pickup", SUMIFS(NewEmisData!I:I, NewEmisData!$A:$A, "Pickup", NewEmisData!$B:$B, $A261, NewEmisData!$C:$C, $H261, NewEmisData!$D:$D, AI$2), SUMIFS(NewEmisData!I:I, NewEmisData!$A:$A, "LDV", NewEmisData!$B:$B, $A261, NewEmisData!$C:$C, $H261, NewEmisData!$D:$D, AI$2))</f>
        <v>#REF!</v>
      </c>
      <c r="AJ261" s="335" t="e">
        <f>$I261*IF($G261="Pickup", SUMIFS(NewEmisData!J:J, NewEmisData!$A:$A, "Pickup", NewEmisData!$B:$B, $A261, NewEmisData!$C:$C, $H261, NewEmisData!$D:$D, AJ$2), SUMIFS(NewEmisData!J:J, NewEmisData!$A:$A, "LDV", NewEmisData!$B:$B, $A261, NewEmisData!$C:$C, $H261, NewEmisData!$D:$D, AJ$2))</f>
        <v>#REF!</v>
      </c>
      <c r="AK261" s="335" t="e">
        <f>$I261*IF($G261="Pickup", SUMIFS(NewEmisData!K:K, NewEmisData!$A:$A, "Pickup", NewEmisData!$B:$B, $A261, NewEmisData!$C:$C, $H261, NewEmisData!$D:$D, AK$2), SUMIFS(NewEmisData!K:K, NewEmisData!$A:$A, "LDV", NewEmisData!$B:$B, $A261, NewEmisData!$C:$C, $H261, NewEmisData!$D:$D, AK$2))</f>
        <v>#REF!</v>
      </c>
      <c r="AL261" s="335" t="e">
        <f>$I261*IF($G261="Pickup", SUMIFS(NewEmisData!L:L, NewEmisData!$A:$A, "Pickup", NewEmisData!$B:$B, $A261, NewEmisData!$C:$C, $H261, NewEmisData!$D:$D, AL$2), SUMIFS(NewEmisData!L:L, NewEmisData!$A:$A, "LDV", NewEmisData!$B:$B, $A261, NewEmisData!$C:$C, $H261, NewEmisData!$D:$D, AL$2))</f>
        <v>#REF!</v>
      </c>
      <c r="AM261" s="335" t="e">
        <f>$I261*IF($G261="Pickup", SUMIFS(NewEmisData!M:M, NewEmisData!$A:$A, "Pickup", NewEmisData!$B:$B, $A261, NewEmisData!$C:$C, $H261, NewEmisData!$D:$D, AM$2), SUMIFS(NewEmisData!M:M, NewEmisData!$A:$A, "LDV", NewEmisData!$B:$B, $A261, NewEmisData!$C:$C, $H261, NewEmisData!$D:$D, AM$2))</f>
        <v>#REF!</v>
      </c>
      <c r="AN261" s="335">
        <v>8.721041711244389E-4</v>
      </c>
      <c r="AO261" s="335" t="e">
        <f>$I261*IF($G261="Pickup", SUMIFS(NewEmisData!E:E, NewEmisData!$A:$A, "Pickup", NewEmisData!$B:$B, $A261, NewEmisData!$C:$C, $H261, NewEmisData!$D:$D, AO$2), SUMIFS(NewEmisData!E:E, NewEmisData!$A:$A, "LDV", NewEmisData!$B:$B, $A261, NewEmisData!$C:$C, $H261, NewEmisData!$D:$D, AO$2))</f>
        <v>#REF!</v>
      </c>
      <c r="AP261" s="335" t="e">
        <f>$I261*IF($G261="Pickup", SUMIFS(NewEmisData!F:F, NewEmisData!$A:$A, "Pickup", NewEmisData!$B:$B, $A261, NewEmisData!$C:$C, $H261, NewEmisData!$D:$D, AP$2), SUMIFS(NewEmisData!F:F, NewEmisData!$A:$A, "LDV", NewEmisData!$B:$B, $A261, NewEmisData!$C:$C, $H261, NewEmisData!$D:$D, AP$2))</f>
        <v>#REF!</v>
      </c>
      <c r="AQ261" s="335" t="e">
        <f>$I261*IF($G261="Pickup", SUMIFS(NewEmisData!G:G, NewEmisData!$A:$A, "Pickup", NewEmisData!$B:$B, $A261, NewEmisData!$C:$C, $H261, NewEmisData!$D:$D, AQ$2), SUMIFS(NewEmisData!G:G, NewEmisData!$A:$A, "LDV", NewEmisData!$B:$B, $A261, NewEmisData!$C:$C, $H261, NewEmisData!$D:$D, AQ$2))</f>
        <v>#REF!</v>
      </c>
      <c r="AR261" s="335" t="e">
        <f>$I261*IF($G261="Pickup", SUMIFS(NewEmisData!H:H, NewEmisData!$A:$A, "Pickup", NewEmisData!$B:$B, $A261, NewEmisData!$C:$C, $H261, NewEmisData!$D:$D, AR$2), SUMIFS(NewEmisData!H:H, NewEmisData!$A:$A, "LDV", NewEmisData!$B:$B, $A261, NewEmisData!$C:$C, $H261, NewEmisData!$D:$D, AR$2))</f>
        <v>#REF!</v>
      </c>
      <c r="AS261" s="335" t="e">
        <f>$I261*IF($G261="Pickup", SUMIFS(NewEmisData!I:I, NewEmisData!$A:$A, "Pickup", NewEmisData!$B:$B, $A261, NewEmisData!$C:$C, $H261, NewEmisData!$D:$D, AS$2), SUMIFS(NewEmisData!I:I, NewEmisData!$A:$A, "LDV", NewEmisData!$B:$B, $A261, NewEmisData!$C:$C, $H261, NewEmisData!$D:$D, AS$2))</f>
        <v>#REF!</v>
      </c>
      <c r="AT261" s="335" t="e">
        <f>$I261*IF($G261="Pickup", SUMIFS(NewEmisData!J:J, NewEmisData!$A:$A, "Pickup", NewEmisData!$B:$B, $A261, NewEmisData!$C:$C, $H261, NewEmisData!$D:$D, AT$2), SUMIFS(NewEmisData!J:J, NewEmisData!$A:$A, "LDV", NewEmisData!$B:$B, $A261, NewEmisData!$C:$C, $H261, NewEmisData!$D:$D, AT$2))</f>
        <v>#REF!</v>
      </c>
      <c r="AU261" s="335" t="e">
        <f>$I261*IF($G261="Pickup", SUMIFS(NewEmisData!K:K, NewEmisData!$A:$A, "Pickup", NewEmisData!$B:$B, $A261, NewEmisData!$C:$C, $H261, NewEmisData!$D:$D, AU$2), SUMIFS(NewEmisData!K:K, NewEmisData!$A:$A, "LDV", NewEmisData!$B:$B, $A261, NewEmisData!$C:$C, $H261, NewEmisData!$D:$D, AU$2))</f>
        <v>#REF!</v>
      </c>
      <c r="AV261" s="335" t="e">
        <f>$I261*IF($G261="Pickup", SUMIFS(NewEmisData!L:L, NewEmisData!$A:$A, "Pickup", NewEmisData!$B:$B, $A261, NewEmisData!$C:$C, $H261, NewEmisData!$D:$D, AV$2), SUMIFS(NewEmisData!L:L, NewEmisData!$A:$A, "LDV", NewEmisData!$B:$B, $A261, NewEmisData!$C:$C, $H261, NewEmisData!$D:$D, AV$2))</f>
        <v>#REF!</v>
      </c>
      <c r="AW261" s="335" t="e">
        <f>$I261*IF($G261="Pickup", SUMIFS(NewEmisData!M:M, NewEmisData!$A:$A, "Pickup", NewEmisData!$B:$B, $A261, NewEmisData!$C:$C, $H261, NewEmisData!$D:$D, AW$2), SUMIFS(NewEmisData!M:M, NewEmisData!$A:$A, "LDV", NewEmisData!$B:$B, $A261, NewEmisData!$C:$C, $H261, NewEmisData!$D:$D, AW$2))</f>
        <v>#REF!</v>
      </c>
      <c r="AX261" s="335">
        <v>2.3814683166549375E-2</v>
      </c>
      <c r="AY261" s="335" t="e">
        <f>$I261*IF($G261="Pickup", SUMIFS(NewEmisData!E:E, NewEmisData!$A:$A, "Pickup", NewEmisData!$B:$B, $A261, NewEmisData!$C:$C, $H261, NewEmisData!$D:$D, AY$2), SUMIFS(NewEmisData!E:E, NewEmisData!$A:$A, "LDV", NewEmisData!$B:$B, $A261, NewEmisData!$C:$C, $H261, NewEmisData!$D:$D, AY$2))</f>
        <v>#REF!</v>
      </c>
      <c r="AZ261" s="335" t="e">
        <f>$I261*IF($G261="Pickup", SUMIFS(NewEmisData!F:F, NewEmisData!$A:$A, "Pickup", NewEmisData!$B:$B, $A261, NewEmisData!$C:$C, $H261, NewEmisData!$D:$D, AZ$2), SUMIFS(NewEmisData!F:F, NewEmisData!$A:$A, "LDV", NewEmisData!$B:$B, $A261, NewEmisData!$C:$C, $H261, NewEmisData!$D:$D, AZ$2))</f>
        <v>#REF!</v>
      </c>
      <c r="BA261" s="335" t="e">
        <f>$I261*IF($G261="Pickup", SUMIFS(NewEmisData!G:G, NewEmisData!$A:$A, "Pickup", NewEmisData!$B:$B, $A261, NewEmisData!$C:$C, $H261, NewEmisData!$D:$D, BA$2), SUMIFS(NewEmisData!G:G, NewEmisData!$A:$A, "LDV", NewEmisData!$B:$B, $A261, NewEmisData!$C:$C, $H261, NewEmisData!$D:$D, BA$2))</f>
        <v>#REF!</v>
      </c>
      <c r="BB261" s="335" t="e">
        <f>$I261*IF($G261="Pickup", SUMIFS(NewEmisData!H:H, NewEmisData!$A:$A, "Pickup", NewEmisData!$B:$B, $A261, NewEmisData!$C:$C, $H261, NewEmisData!$D:$D, BB$2), SUMIFS(NewEmisData!H:H, NewEmisData!$A:$A, "LDV", NewEmisData!$B:$B, $A261, NewEmisData!$C:$C, $H261, NewEmisData!$D:$D, BB$2))</f>
        <v>#REF!</v>
      </c>
      <c r="BC261" s="335" t="e">
        <f>$I261*IF($G261="Pickup", SUMIFS(NewEmisData!I:I, NewEmisData!$A:$A, "Pickup", NewEmisData!$B:$B, $A261, NewEmisData!$C:$C, $H261, NewEmisData!$D:$D, BC$2), SUMIFS(NewEmisData!I:I, NewEmisData!$A:$A, "LDV", NewEmisData!$B:$B, $A261, NewEmisData!$C:$C, $H261, NewEmisData!$D:$D, BC$2))</f>
        <v>#REF!</v>
      </c>
      <c r="BD261" s="335" t="e">
        <f>$I261*IF($G261="Pickup", SUMIFS(NewEmisData!J:J, NewEmisData!$A:$A, "Pickup", NewEmisData!$B:$B, $A261, NewEmisData!$C:$C, $H261, NewEmisData!$D:$D, BD$2), SUMIFS(NewEmisData!J:J, NewEmisData!$A:$A, "LDV", NewEmisData!$B:$B, $A261, NewEmisData!$C:$C, $H261, NewEmisData!$D:$D, BD$2))</f>
        <v>#REF!</v>
      </c>
      <c r="BE261" s="335" t="e">
        <f>$I261*IF($G261="Pickup", SUMIFS(NewEmisData!K:K, NewEmisData!$A:$A, "Pickup", NewEmisData!$B:$B, $A261, NewEmisData!$C:$C, $H261, NewEmisData!$D:$D, BE$2), SUMIFS(NewEmisData!K:K, NewEmisData!$A:$A, "LDV", NewEmisData!$B:$B, $A261, NewEmisData!$C:$C, $H261, NewEmisData!$D:$D, BE$2))</f>
        <v>#REF!</v>
      </c>
      <c r="BF261" s="335" t="e">
        <f>$I261*IF($G261="Pickup", SUMIFS(NewEmisData!L:L, NewEmisData!$A:$A, "Pickup", NewEmisData!$B:$B, $A261, NewEmisData!$C:$C, $H261, NewEmisData!$D:$D, BF$2), SUMIFS(NewEmisData!L:L, NewEmisData!$A:$A, "LDV", NewEmisData!$B:$B, $A261, NewEmisData!$C:$C, $H261, NewEmisData!$D:$D, BF$2))</f>
        <v>#REF!</v>
      </c>
      <c r="BG261" s="335" t="e">
        <f>$I261*IF($G261="Pickup", SUMIFS(NewEmisData!M:M, NewEmisData!$A:$A, "Pickup", NewEmisData!$B:$B, $A261, NewEmisData!$C:$C, $H261, NewEmisData!$D:$D, BG$2), SUMIFS(NewEmisData!M:M, NewEmisData!$A:$A, "LDV", NewEmisData!$B:$B, $A261, NewEmisData!$C:$C, $H261, NewEmisData!$D:$D, BG$2))</f>
        <v>#REF!</v>
      </c>
      <c r="BH261" s="335">
        <v>4.7394574957917972E-3</v>
      </c>
      <c r="BI261" s="335" t="e">
        <f>$I261*IF($G261="Pickup", SUMIFS(NewEmisData!E:E, NewEmisData!$A:$A, "Pickup", NewEmisData!$B:$B, $A261, NewEmisData!$C:$C, $H261, NewEmisData!$D:$D, BI$2), SUMIFS(NewEmisData!E:E, NewEmisData!$A:$A, "LDV", NewEmisData!$B:$B, $A261, NewEmisData!$C:$C, $H261, NewEmisData!$D:$D, BI$2))</f>
        <v>#REF!</v>
      </c>
      <c r="BJ261" s="335" t="e">
        <f>$I261*IF($G261="Pickup", SUMIFS(NewEmisData!F:F, NewEmisData!$A:$A, "Pickup", NewEmisData!$B:$B, $A261, NewEmisData!$C:$C, $H261, NewEmisData!$D:$D, BJ$2), SUMIFS(NewEmisData!F:F, NewEmisData!$A:$A, "LDV", NewEmisData!$B:$B, $A261, NewEmisData!$C:$C, $H261, NewEmisData!$D:$D, BJ$2))</f>
        <v>#REF!</v>
      </c>
      <c r="BK261" s="335" t="e">
        <f>$I261*IF($G261="Pickup", SUMIFS(NewEmisData!G:G, NewEmisData!$A:$A, "Pickup", NewEmisData!$B:$B, $A261, NewEmisData!$C:$C, $H261, NewEmisData!$D:$D, BK$2), SUMIFS(NewEmisData!G:G, NewEmisData!$A:$A, "LDV", NewEmisData!$B:$B, $A261, NewEmisData!$C:$C, $H261, NewEmisData!$D:$D, BK$2))</f>
        <v>#REF!</v>
      </c>
      <c r="BL261" s="335" t="e">
        <f>$I261*IF($G261="Pickup", SUMIFS(NewEmisData!H:H, NewEmisData!$A:$A, "Pickup", NewEmisData!$B:$B, $A261, NewEmisData!$C:$C, $H261, NewEmisData!$D:$D, BL$2), SUMIFS(NewEmisData!H:H, NewEmisData!$A:$A, "LDV", NewEmisData!$B:$B, $A261, NewEmisData!$C:$C, $H261, NewEmisData!$D:$D, BL$2))</f>
        <v>#REF!</v>
      </c>
      <c r="BM261" s="335" t="e">
        <f>$I261*IF($G261="Pickup", SUMIFS(NewEmisData!I:I, NewEmisData!$A:$A, "Pickup", NewEmisData!$B:$B, $A261, NewEmisData!$C:$C, $H261, NewEmisData!$D:$D, BM$2), SUMIFS(NewEmisData!I:I, NewEmisData!$A:$A, "LDV", NewEmisData!$B:$B, $A261, NewEmisData!$C:$C, $H261, NewEmisData!$D:$D, BM$2))</f>
        <v>#REF!</v>
      </c>
      <c r="BN261" s="335" t="e">
        <f>$I261*IF($G261="Pickup", SUMIFS(NewEmisData!J:J, NewEmisData!$A:$A, "Pickup", NewEmisData!$B:$B, $A261, NewEmisData!$C:$C, $H261, NewEmisData!$D:$D, BN$2), SUMIFS(NewEmisData!J:J, NewEmisData!$A:$A, "LDV", NewEmisData!$B:$B, $A261, NewEmisData!$C:$C, $H261, NewEmisData!$D:$D, BN$2))</f>
        <v>#REF!</v>
      </c>
      <c r="BO261" s="335" t="e">
        <f>$I261*IF($G261="Pickup", SUMIFS(NewEmisData!K:K, NewEmisData!$A:$A, "Pickup", NewEmisData!$B:$B, $A261, NewEmisData!$C:$C, $H261, NewEmisData!$D:$D, BO$2), SUMIFS(NewEmisData!K:K, NewEmisData!$A:$A, "LDV", NewEmisData!$B:$B, $A261, NewEmisData!$C:$C, $H261, NewEmisData!$D:$D, BO$2))</f>
        <v>#REF!</v>
      </c>
      <c r="BP261" s="335" t="e">
        <f>$I261*IF($G261="Pickup", SUMIFS(NewEmisData!L:L, NewEmisData!$A:$A, "Pickup", NewEmisData!$B:$B, $A261, NewEmisData!$C:$C, $H261, NewEmisData!$D:$D, BP$2), SUMIFS(NewEmisData!L:L, NewEmisData!$A:$A, "LDV", NewEmisData!$B:$B, $A261, NewEmisData!$C:$C, $H261, NewEmisData!$D:$D, BP$2))</f>
        <v>#REF!</v>
      </c>
      <c r="BQ261" s="335" t="e">
        <f>$I261*IF($G261="Pickup", SUMIFS(NewEmisData!M:M, NewEmisData!$A:$A, "Pickup", NewEmisData!$B:$B, $A261, NewEmisData!$C:$C, $H261, NewEmisData!$D:$D, BQ$2), SUMIFS(NewEmisData!M:M, NewEmisData!$A:$A, "LDV", NewEmisData!$B:$B, $A261, NewEmisData!$C:$C, $H261, NewEmisData!$D:$D, BQ$2))</f>
        <v>#REF!</v>
      </c>
      <c r="BR261" s="335">
        <v>0.82941469149152458</v>
      </c>
      <c r="BS261" s="335" t="e">
        <f>$I261*IF($G261="Pickup", SUMIFS(NewEmisData!E:E, NewEmisData!$A:$A, "Pickup", NewEmisData!$B:$B, $A261, NewEmisData!$C:$C, $H261, NewEmisData!$D:$D, BS$2), SUMIFS(NewEmisData!E:E, NewEmisData!$A:$A, "LDV", NewEmisData!$B:$B, $A261, NewEmisData!$C:$C, $H261, NewEmisData!$D:$D, BS$2))</f>
        <v>#REF!</v>
      </c>
      <c r="BT261" s="335" t="e">
        <f>$I261*IF($G261="Pickup", SUMIFS(NewEmisData!F:F, NewEmisData!$A:$A, "Pickup", NewEmisData!$B:$B, $A261, NewEmisData!$C:$C, $H261, NewEmisData!$D:$D, BT$2), SUMIFS(NewEmisData!F:F, NewEmisData!$A:$A, "LDV", NewEmisData!$B:$B, $A261, NewEmisData!$C:$C, $H261, NewEmisData!$D:$D, BT$2))</f>
        <v>#REF!</v>
      </c>
      <c r="BU261" s="335" t="e">
        <f>$I261*IF($G261="Pickup", SUMIFS(NewEmisData!G:G, NewEmisData!$A:$A, "Pickup", NewEmisData!$B:$B, $A261, NewEmisData!$C:$C, $H261, NewEmisData!$D:$D, BU$2), SUMIFS(NewEmisData!G:G, NewEmisData!$A:$A, "LDV", NewEmisData!$B:$B, $A261, NewEmisData!$C:$C, $H261, NewEmisData!$D:$D, BU$2))</f>
        <v>#REF!</v>
      </c>
      <c r="BV261" s="335" t="e">
        <f>$I261*IF($G261="Pickup", SUMIFS(NewEmisData!H:H, NewEmisData!$A:$A, "Pickup", NewEmisData!$B:$B, $A261, NewEmisData!$C:$C, $H261, NewEmisData!$D:$D, BV$2), SUMIFS(NewEmisData!H:H, NewEmisData!$A:$A, "LDV", NewEmisData!$B:$B, $A261, NewEmisData!$C:$C, $H261, NewEmisData!$D:$D, BV$2))</f>
        <v>#REF!</v>
      </c>
      <c r="BW261" s="335" t="e">
        <f>$I261*IF($G261="Pickup", SUMIFS(NewEmisData!I:I, NewEmisData!$A:$A, "Pickup", NewEmisData!$B:$B, $A261, NewEmisData!$C:$C, $H261, NewEmisData!$D:$D, BW$2), SUMIFS(NewEmisData!I:I, NewEmisData!$A:$A, "LDV", NewEmisData!$B:$B, $A261, NewEmisData!$C:$C, $H261, NewEmisData!$D:$D, BW$2))</f>
        <v>#REF!</v>
      </c>
      <c r="BX261" s="335" t="e">
        <f>$I261*IF($G261="Pickup", SUMIFS(NewEmisData!J:J, NewEmisData!$A:$A, "Pickup", NewEmisData!$B:$B, $A261, NewEmisData!$C:$C, $H261, NewEmisData!$D:$D, BX$2), SUMIFS(NewEmisData!J:J, NewEmisData!$A:$A, "LDV", NewEmisData!$B:$B, $A261, NewEmisData!$C:$C, $H261, NewEmisData!$D:$D, BX$2))</f>
        <v>#REF!</v>
      </c>
      <c r="BY261" s="335" t="e">
        <f>$I261*IF($G261="Pickup", SUMIFS(NewEmisData!K:K, NewEmisData!$A:$A, "Pickup", NewEmisData!$B:$B, $A261, NewEmisData!$C:$C, $H261, NewEmisData!$D:$D, BY$2), SUMIFS(NewEmisData!K:K, NewEmisData!$A:$A, "LDV", NewEmisData!$B:$B, $A261, NewEmisData!$C:$C, $H261, NewEmisData!$D:$D, BY$2))</f>
        <v>#REF!</v>
      </c>
      <c r="BZ261" s="335" t="e">
        <f>$I261*IF($G261="Pickup", SUMIFS(NewEmisData!L:L, NewEmisData!$A:$A, "Pickup", NewEmisData!$B:$B, $A261, NewEmisData!$C:$C, $H261, NewEmisData!$D:$D, BZ$2), SUMIFS(NewEmisData!L:L, NewEmisData!$A:$A, "LDV", NewEmisData!$B:$B, $A261, NewEmisData!$C:$C, $H261, NewEmisData!$D:$D, BZ$2))</f>
        <v>#REF!</v>
      </c>
      <c r="CA261" s="335" t="e">
        <f>$I261*IF($G261="Pickup", SUMIFS(NewEmisData!M:M, NewEmisData!$A:$A, "Pickup", NewEmisData!$B:$B, $A261, NewEmisData!$C:$C, $H261, NewEmisData!$D:$D, CA$2), SUMIFS(NewEmisData!M:M, NewEmisData!$A:$A, "LDV", NewEmisData!$B:$B, $A261, NewEmisData!$C:$C, $H261, NewEmisData!$D:$D, CA$2))</f>
        <v>#REF!</v>
      </c>
      <c r="CB261" s="335">
        <v>5.2865609411460256E-2</v>
      </c>
      <c r="CC261" s="335" t="e">
        <f>$I261*IF($G261="Pickup", SUMIFS(NewEmisData!E:E, NewEmisData!$A:$A, "Pickup", NewEmisData!$B:$B, $A261, NewEmisData!$C:$C, $H261, NewEmisData!$D:$D, CC$2), SUMIFS(NewEmisData!E:E, NewEmisData!$A:$A, "LDV", NewEmisData!$B:$B, $A261, NewEmisData!$C:$C, $H261, NewEmisData!$D:$D, CC$2))</f>
        <v>#REF!</v>
      </c>
      <c r="CD261" s="335" t="e">
        <f>$I261*IF($G261="Pickup", SUMIFS(NewEmisData!F:F, NewEmisData!$A:$A, "Pickup", NewEmisData!$B:$B, $A261, NewEmisData!$C:$C, $H261, NewEmisData!$D:$D, CD$2), SUMIFS(NewEmisData!F:F, NewEmisData!$A:$A, "LDV", NewEmisData!$B:$B, $A261, NewEmisData!$C:$C, $H261, NewEmisData!$D:$D, CD$2))</f>
        <v>#REF!</v>
      </c>
      <c r="CE261" s="335" t="e">
        <f>$I261*IF($G261="Pickup", SUMIFS(NewEmisData!G:G, NewEmisData!$A:$A, "Pickup", NewEmisData!$B:$B, $A261, NewEmisData!$C:$C, $H261, NewEmisData!$D:$D, CE$2), SUMIFS(NewEmisData!G:G, NewEmisData!$A:$A, "LDV", NewEmisData!$B:$B, $A261, NewEmisData!$C:$C, $H261, NewEmisData!$D:$D, CE$2))</f>
        <v>#REF!</v>
      </c>
      <c r="CF261" s="335" t="e">
        <f>$I261*IF($G261="Pickup", SUMIFS(NewEmisData!H:H, NewEmisData!$A:$A, "Pickup", NewEmisData!$B:$B, $A261, NewEmisData!$C:$C, $H261, NewEmisData!$D:$D, CF$2), SUMIFS(NewEmisData!H:H, NewEmisData!$A:$A, "LDV", NewEmisData!$B:$B, $A261, NewEmisData!$C:$C, $H261, NewEmisData!$D:$D, CF$2))</f>
        <v>#REF!</v>
      </c>
      <c r="CG261" s="335" t="e">
        <f>$I261*IF($G261="Pickup", SUMIFS(NewEmisData!I:I, NewEmisData!$A:$A, "Pickup", NewEmisData!$B:$B, $A261, NewEmisData!$C:$C, $H261, NewEmisData!$D:$D, CG$2), SUMIFS(NewEmisData!I:I, NewEmisData!$A:$A, "LDV", NewEmisData!$B:$B, $A261, NewEmisData!$C:$C, $H261, NewEmisData!$D:$D, CG$2))</f>
        <v>#REF!</v>
      </c>
      <c r="CH261" s="335" t="e">
        <f>$I261*IF($G261="Pickup", SUMIFS(NewEmisData!J:J, NewEmisData!$A:$A, "Pickup", NewEmisData!$B:$B, $A261, NewEmisData!$C:$C, $H261, NewEmisData!$D:$D, CH$2), SUMIFS(NewEmisData!J:J, NewEmisData!$A:$A, "LDV", NewEmisData!$B:$B, $A261, NewEmisData!$C:$C, $H261, NewEmisData!$D:$D, CH$2))</f>
        <v>#REF!</v>
      </c>
      <c r="CI261" s="335" t="e">
        <f>$I261*IF($G261="Pickup", SUMIFS(NewEmisData!K:K, NewEmisData!$A:$A, "Pickup", NewEmisData!$B:$B, $A261, NewEmisData!$C:$C, $H261, NewEmisData!$D:$D, CI$2), SUMIFS(NewEmisData!K:K, NewEmisData!$A:$A, "LDV", NewEmisData!$B:$B, $A261, NewEmisData!$C:$C, $H261, NewEmisData!$D:$D, CI$2))</f>
        <v>#REF!</v>
      </c>
      <c r="CJ261" s="335" t="e">
        <f>$I261*IF($G261="Pickup", SUMIFS(NewEmisData!L:L, NewEmisData!$A:$A, "Pickup", NewEmisData!$B:$B, $A261, NewEmisData!$C:$C, $H261, NewEmisData!$D:$D, CJ$2), SUMIFS(NewEmisData!L:L, NewEmisData!$A:$A, "LDV", NewEmisData!$B:$B, $A261, NewEmisData!$C:$C, $H261, NewEmisData!$D:$D, CJ$2))</f>
        <v>#REF!</v>
      </c>
      <c r="CK261" s="335" t="e">
        <f>$I261*IF($G261="Pickup", SUMIFS(NewEmisData!M:M, NewEmisData!$A:$A, "Pickup", NewEmisData!$B:$B, $A261, NewEmisData!$C:$C, $H261, NewEmisData!$D:$D, CK$2), SUMIFS(NewEmisData!M:M, NewEmisData!$A:$A, "LDV", NewEmisData!$B:$B, $A261, NewEmisData!$C:$C, $H261, NewEmisData!$D:$D, CK$2))</f>
        <v>#REF!</v>
      </c>
      <c r="CL261" s="335">
        <v>1.1440535322699103E-2</v>
      </c>
      <c r="CM261" s="335" t="e">
        <f>$I261*IF($G261="Pickup", SUMIFS(NewEmisData!E:E, NewEmisData!$A:$A, "Pickup", NewEmisData!$B:$B, $A261, NewEmisData!$C:$C, $H261, NewEmisData!$D:$D, CM$2), SUMIFS(NewEmisData!E:E, NewEmisData!$A:$A, "LDV", NewEmisData!$B:$B, $A261, NewEmisData!$C:$C, $H261, NewEmisData!$D:$D, CM$2))</f>
        <v>#REF!</v>
      </c>
      <c r="CN261" s="335" t="e">
        <f>$I261*IF($G261="Pickup", SUMIFS(NewEmisData!F:F, NewEmisData!$A:$A, "Pickup", NewEmisData!$B:$B, $A261, NewEmisData!$C:$C, $H261, NewEmisData!$D:$D, CN$2), SUMIFS(NewEmisData!F:F, NewEmisData!$A:$A, "LDV", NewEmisData!$B:$B, $A261, NewEmisData!$C:$C, $H261, NewEmisData!$D:$D, CN$2))</f>
        <v>#REF!</v>
      </c>
      <c r="CO261" s="335" t="e">
        <f>$I261*IF($G261="Pickup", SUMIFS(NewEmisData!G:G, NewEmisData!$A:$A, "Pickup", NewEmisData!$B:$B, $A261, NewEmisData!$C:$C, $H261, NewEmisData!$D:$D, CO$2), SUMIFS(NewEmisData!G:G, NewEmisData!$A:$A, "LDV", NewEmisData!$B:$B, $A261, NewEmisData!$C:$C, $H261, NewEmisData!$D:$D, CO$2))</f>
        <v>#REF!</v>
      </c>
      <c r="CP261" s="335" t="e">
        <f>$I261*IF($G261="Pickup", SUMIFS(NewEmisData!H:H, NewEmisData!$A:$A, "Pickup", NewEmisData!$B:$B, $A261, NewEmisData!$C:$C, $H261, NewEmisData!$D:$D, CP$2), SUMIFS(NewEmisData!H:H, NewEmisData!$A:$A, "LDV", NewEmisData!$B:$B, $A261, NewEmisData!$C:$C, $H261, NewEmisData!$D:$D, CP$2))</f>
        <v>#REF!</v>
      </c>
      <c r="CQ261" s="335" t="e">
        <f>$I261*IF($G261="Pickup", SUMIFS(NewEmisData!I:I, NewEmisData!$A:$A, "Pickup", NewEmisData!$B:$B, $A261, NewEmisData!$C:$C, $H261, NewEmisData!$D:$D, CQ$2), SUMIFS(NewEmisData!I:I, NewEmisData!$A:$A, "LDV", NewEmisData!$B:$B, $A261, NewEmisData!$C:$C, $H261, NewEmisData!$D:$D, CQ$2))</f>
        <v>#REF!</v>
      </c>
      <c r="CR261" s="335" t="e">
        <f>$I261*IF($G261="Pickup", SUMIFS(NewEmisData!J:J, NewEmisData!$A:$A, "Pickup", NewEmisData!$B:$B, $A261, NewEmisData!$C:$C, $H261, NewEmisData!$D:$D, CR$2), SUMIFS(NewEmisData!J:J, NewEmisData!$A:$A, "LDV", NewEmisData!$B:$B, $A261, NewEmisData!$C:$C, $H261, NewEmisData!$D:$D, CR$2))</f>
        <v>#REF!</v>
      </c>
      <c r="CS261" s="335" t="e">
        <f>$I261*IF($G261="Pickup", SUMIFS(NewEmisData!K:K, NewEmisData!$A:$A, "Pickup", NewEmisData!$B:$B, $A261, NewEmisData!$C:$C, $H261, NewEmisData!$D:$D, CS$2), SUMIFS(NewEmisData!K:K, NewEmisData!$A:$A, "LDV", NewEmisData!$B:$B, $A261, NewEmisData!$C:$C, $H261, NewEmisData!$D:$D, CS$2))</f>
        <v>#REF!</v>
      </c>
      <c r="CT261" s="335" t="e">
        <f>$I261*IF($G261="Pickup", SUMIFS(NewEmisData!L:L, NewEmisData!$A:$A, "Pickup", NewEmisData!$B:$B, $A261, NewEmisData!$C:$C, $H261, NewEmisData!$D:$D, CT$2), SUMIFS(NewEmisData!L:L, NewEmisData!$A:$A, "LDV", NewEmisData!$B:$B, $A261, NewEmisData!$C:$C, $H261, NewEmisData!$D:$D, CT$2))</f>
        <v>#REF!</v>
      </c>
      <c r="CU261" s="335" t="e">
        <f>$I261*IF($G261="Pickup", SUMIFS(NewEmisData!M:M, NewEmisData!$A:$A, "Pickup", NewEmisData!$B:$B, $A261, NewEmisData!$C:$C, $H261, NewEmisData!$D:$D, CU$2), SUMIFS(NewEmisData!M:M, NewEmisData!$A:$A, "LDV", NewEmisData!$B:$B, $A261, NewEmisData!$C:$C, $H261, NewEmisData!$D:$D, CU$2))</f>
        <v>#REF!</v>
      </c>
      <c r="CV261" s="335">
        <v>3.4867004504617778E-3</v>
      </c>
      <c r="CW261" s="335">
        <v>2.0249052327630532E-3</v>
      </c>
      <c r="CX261" s="335">
        <v>1.2515175419379996E-3</v>
      </c>
      <c r="CY261" s="335">
        <v>1.0575607201709759E-3</v>
      </c>
      <c r="CZ261" s="335">
        <v>8.7449898437846874E-4</v>
      </c>
      <c r="DA261" s="335">
        <v>6.702434983476605E-4</v>
      </c>
      <c r="DB261" s="335">
        <v>5.2768845581713188E-4</v>
      </c>
      <c r="DC261" s="335">
        <v>5.0661137800280724E-4</v>
      </c>
      <c r="DD261" s="335">
        <v>5.0015797705022446E-4</v>
      </c>
      <c r="DE261" s="335">
        <v>4.9930391000349583E-4</v>
      </c>
      <c r="DF261" s="335">
        <v>4.9930391000349583E-4</v>
      </c>
      <c r="DG261" s="335" t="e">
        <f>$I261*IF($G261="Pickup", SUMIFS(NewEmisData!E:E, NewEmisData!$A:$A, "Pickup", NewEmisData!$B:$B, $A261, NewEmisData!$C:$C, $H261, NewEmisData!$D:$D, DG$2), SUMIFS(NewEmisData!E:E, NewEmisData!$A:$A, "LDV", NewEmisData!$B:$B, $A261, NewEmisData!$C:$C, $H261, NewEmisData!$D:$D, DG$2))</f>
        <v>#REF!</v>
      </c>
      <c r="DH261" s="335" t="e">
        <f>$I261*IF($G261="Pickup", SUMIFS(NewEmisData!F:F, NewEmisData!$A:$A, "Pickup", NewEmisData!$B:$B, $A261, NewEmisData!$C:$C, $H261, NewEmisData!$D:$D, DH$2), SUMIFS(NewEmisData!F:F, NewEmisData!$A:$A, "LDV", NewEmisData!$B:$B, $A261, NewEmisData!$C:$C, $H261, NewEmisData!$D:$D, DH$2))</f>
        <v>#REF!</v>
      </c>
      <c r="DI261" s="335" t="e">
        <f>$I261*IF($G261="Pickup", SUMIFS(NewEmisData!G:G, NewEmisData!$A:$A, "Pickup", NewEmisData!$B:$B, $A261, NewEmisData!$C:$C, $H261, NewEmisData!$D:$D, DI$2), SUMIFS(NewEmisData!G:G, NewEmisData!$A:$A, "LDV", NewEmisData!$B:$B, $A261, NewEmisData!$C:$C, $H261, NewEmisData!$D:$D, DI$2))</f>
        <v>#REF!</v>
      </c>
      <c r="DJ261" s="335" t="e">
        <f>$I261*IF($G261="Pickup", SUMIFS(NewEmisData!H:H, NewEmisData!$A:$A, "Pickup", NewEmisData!$B:$B, $A261, NewEmisData!$C:$C, $H261, NewEmisData!$D:$D, DJ$2), SUMIFS(NewEmisData!H:H, NewEmisData!$A:$A, "LDV", NewEmisData!$B:$B, $A261, NewEmisData!$C:$C, $H261, NewEmisData!$D:$D, DJ$2))</f>
        <v>#REF!</v>
      </c>
      <c r="DK261" s="335" t="e">
        <f>$I261*IF($G261="Pickup", SUMIFS(NewEmisData!I:I, NewEmisData!$A:$A, "Pickup", NewEmisData!$B:$B, $A261, NewEmisData!$C:$C, $H261, NewEmisData!$D:$D, DK$2), SUMIFS(NewEmisData!I:I, NewEmisData!$A:$A, "LDV", NewEmisData!$B:$B, $A261, NewEmisData!$C:$C, $H261, NewEmisData!$D:$D, DK$2))</f>
        <v>#REF!</v>
      </c>
      <c r="DL261" s="335" t="e">
        <f>$I261*IF($G261="Pickup", SUMIFS(NewEmisData!J:J, NewEmisData!$A:$A, "Pickup", NewEmisData!$B:$B, $A261, NewEmisData!$C:$C, $H261, NewEmisData!$D:$D, DL$2), SUMIFS(NewEmisData!J:J, NewEmisData!$A:$A, "LDV", NewEmisData!$B:$B, $A261, NewEmisData!$C:$C, $H261, NewEmisData!$D:$D, DL$2))</f>
        <v>#REF!</v>
      </c>
      <c r="DM261" s="335" t="e">
        <f>$I261*IF($G261="Pickup", SUMIFS(NewEmisData!K:K, NewEmisData!$A:$A, "Pickup", NewEmisData!$B:$B, $A261, NewEmisData!$C:$C, $H261, NewEmisData!$D:$D, DM$2), SUMIFS(NewEmisData!K:K, NewEmisData!$A:$A, "LDV", NewEmisData!$B:$B, $A261, NewEmisData!$C:$C, $H261, NewEmisData!$D:$D, DM$2))</f>
        <v>#REF!</v>
      </c>
      <c r="DN261" s="335" t="e">
        <f>$I261*IF($G261="Pickup", SUMIFS(NewEmisData!L:L, NewEmisData!$A:$A, "Pickup", NewEmisData!$B:$B, $A261, NewEmisData!$C:$C, $H261, NewEmisData!$D:$D, DN$2), SUMIFS(NewEmisData!L:L, NewEmisData!$A:$A, "LDV", NewEmisData!$B:$B, $A261, NewEmisData!$C:$C, $H261, NewEmisData!$D:$D, DN$2))</f>
        <v>#REF!</v>
      </c>
      <c r="DO261" s="335" t="e">
        <f>$I261*IF($G261="Pickup", SUMIFS(NewEmisData!M:M, NewEmisData!$A:$A, "Pickup", NewEmisData!$B:$B, $A261, NewEmisData!$C:$C, $H261, NewEmisData!$D:$D, DO$2), SUMIFS(NewEmisData!M:M, NewEmisData!$A:$A, "LDV", NewEmisData!$B:$B, $A261, NewEmisData!$C:$C, $H261, NewEmisData!$D:$D, DO$2))</f>
        <v>#REF!</v>
      </c>
      <c r="DP261" s="335">
        <v>1.011564885515141E-3</v>
      </c>
      <c r="DQ261" s="335" t="e">
        <f>$I261*IF($G261="Pickup", SUMIFS(NewEmisData!E:E, NewEmisData!$A:$A, "Pickup", NewEmisData!$B:$B, $A261, NewEmisData!$C:$C, $H261, NewEmisData!$D:$D, DQ$2), SUMIFS(NewEmisData!E:E, NewEmisData!$A:$A, "LDV", NewEmisData!$B:$B, $A261, NewEmisData!$C:$C, $H261, NewEmisData!$D:$D, DQ$2))</f>
        <v>#REF!</v>
      </c>
      <c r="DR261" s="335" t="e">
        <f>$I261*IF($G261="Pickup", SUMIFS(NewEmisData!F:F, NewEmisData!$A:$A, "Pickup", NewEmisData!$B:$B, $A261, NewEmisData!$C:$C, $H261, NewEmisData!$D:$D, DR$2), SUMIFS(NewEmisData!F:F, NewEmisData!$A:$A, "LDV", NewEmisData!$B:$B, $A261, NewEmisData!$C:$C, $H261, NewEmisData!$D:$D, DR$2))</f>
        <v>#REF!</v>
      </c>
      <c r="DS261" s="335" t="e">
        <f>$I261*IF($G261="Pickup", SUMIFS(NewEmisData!G:G, NewEmisData!$A:$A, "Pickup", NewEmisData!$B:$B, $A261, NewEmisData!$C:$C, $H261, NewEmisData!$D:$D, DS$2), SUMIFS(NewEmisData!G:G, NewEmisData!$A:$A, "LDV", NewEmisData!$B:$B, $A261, NewEmisData!$C:$C, $H261, NewEmisData!$D:$D, DS$2))</f>
        <v>#REF!</v>
      </c>
      <c r="DT261" s="335" t="e">
        <f>$I261*IF($G261="Pickup", SUMIFS(NewEmisData!H:H, NewEmisData!$A:$A, "Pickup", NewEmisData!$B:$B, $A261, NewEmisData!$C:$C, $H261, NewEmisData!$D:$D, DT$2), SUMIFS(NewEmisData!H:H, NewEmisData!$A:$A, "LDV", NewEmisData!$B:$B, $A261, NewEmisData!$C:$C, $H261, NewEmisData!$D:$D, DT$2))</f>
        <v>#REF!</v>
      </c>
      <c r="DU261" s="335" t="e">
        <f>$I261*IF($G261="Pickup", SUMIFS(NewEmisData!I:I, NewEmisData!$A:$A, "Pickup", NewEmisData!$B:$B, $A261, NewEmisData!$C:$C, $H261, NewEmisData!$D:$D, DU$2), SUMIFS(NewEmisData!I:I, NewEmisData!$A:$A, "LDV", NewEmisData!$B:$B, $A261, NewEmisData!$C:$C, $H261, NewEmisData!$D:$D, DU$2))</f>
        <v>#REF!</v>
      </c>
      <c r="DV261" s="335" t="e">
        <f>$I261*IF($G261="Pickup", SUMIFS(NewEmisData!J:J, NewEmisData!$A:$A, "Pickup", NewEmisData!$B:$B, $A261, NewEmisData!$C:$C, $H261, NewEmisData!$D:$D, DV$2), SUMIFS(NewEmisData!J:J, NewEmisData!$A:$A, "LDV", NewEmisData!$B:$B, $A261, NewEmisData!$C:$C, $H261, NewEmisData!$D:$D, DV$2))</f>
        <v>#REF!</v>
      </c>
      <c r="DW261" s="335" t="e">
        <f>$I261*IF($G261="Pickup", SUMIFS(NewEmisData!K:K, NewEmisData!$A:$A, "Pickup", NewEmisData!$B:$B, $A261, NewEmisData!$C:$C, $H261, NewEmisData!$D:$D, DW$2), SUMIFS(NewEmisData!K:K, NewEmisData!$A:$A, "LDV", NewEmisData!$B:$B, $A261, NewEmisData!$C:$C, $H261, NewEmisData!$D:$D, DW$2))</f>
        <v>#REF!</v>
      </c>
      <c r="DX261" s="335" t="e">
        <f>$I261*IF($G261="Pickup", SUMIFS(NewEmisData!L:L, NewEmisData!$A:$A, "Pickup", NewEmisData!$B:$B, $A261, NewEmisData!$C:$C, $H261, NewEmisData!$D:$D, DX$2), SUMIFS(NewEmisData!L:L, NewEmisData!$A:$A, "LDV", NewEmisData!$B:$B, $A261, NewEmisData!$C:$C, $H261, NewEmisData!$D:$D, DX$2))</f>
        <v>#REF!</v>
      </c>
      <c r="DY261" s="335" t="e">
        <f>$I261*IF($G261="Pickup", SUMIFS(NewEmisData!M:M, NewEmisData!$A:$A, "Pickup", NewEmisData!$B:$B, $A261, NewEmisData!$C:$C, $H261, NewEmisData!$D:$D, DY$2), SUMIFS(NewEmisData!M:M, NewEmisData!$A:$A, "LDV", NewEmisData!$B:$B, $A261, NewEmisData!$C:$C, $H261, NewEmisData!$D:$D, DY$2))</f>
        <v>#REF!</v>
      </c>
      <c r="DZ261" s="335">
        <v>2.7972448214542505E-3</v>
      </c>
      <c r="EA261" s="335" t="e">
        <f t="shared" si="456"/>
        <v>#REF!</v>
      </c>
      <c r="EB261" s="335" t="e">
        <f t="shared" si="457"/>
        <v>#REF!</v>
      </c>
      <c r="EC261" s="335" t="e">
        <f t="shared" si="458"/>
        <v>#REF!</v>
      </c>
      <c r="ED261" s="335" t="e">
        <f t="shared" si="459"/>
        <v>#REF!</v>
      </c>
      <c r="EE261" s="335" t="e">
        <f t="shared" si="460"/>
        <v>#REF!</v>
      </c>
      <c r="EF261" s="335" t="e">
        <f t="shared" si="461"/>
        <v>#REF!</v>
      </c>
      <c r="EG261" s="335" t="e">
        <f t="shared" si="462"/>
        <v>#REF!</v>
      </c>
      <c r="EH261" s="335" t="e">
        <f t="shared" si="463"/>
        <v>#REF!</v>
      </c>
      <c r="EI261" s="335" t="e">
        <f t="shared" si="464"/>
        <v>#REF!</v>
      </c>
      <c r="EJ261" s="335">
        <f t="shared" si="465"/>
        <v>0.13836109032518704</v>
      </c>
      <c r="EK261" s="335" t="e">
        <f t="shared" si="466"/>
        <v>#REF!</v>
      </c>
      <c r="EL261" s="335" t="e">
        <f t="shared" si="467"/>
        <v>#REF!</v>
      </c>
      <c r="EM261" s="335" t="e">
        <f t="shared" si="468"/>
        <v>#REF!</v>
      </c>
      <c r="EN261" s="335" t="e">
        <f t="shared" si="469"/>
        <v>#REF!</v>
      </c>
      <c r="EO261" s="335" t="e">
        <f t="shared" si="470"/>
        <v>#REF!</v>
      </c>
      <c r="EP261" s="335" t="e">
        <f t="shared" si="471"/>
        <v>#REF!</v>
      </c>
      <c r="EQ261" s="335" t="e">
        <f t="shared" si="472"/>
        <v>#REF!</v>
      </c>
      <c r="ER261" s="335" t="e">
        <f t="shared" si="473"/>
        <v>#REF!</v>
      </c>
      <c r="ES261" s="335" t="e">
        <f t="shared" si="474"/>
        <v>#REF!</v>
      </c>
      <c r="ET261" s="335">
        <f t="shared" si="475"/>
        <v>3.0994232344238398E-2</v>
      </c>
      <c r="EU261" s="335" t="e">
        <f t="shared" si="476"/>
        <v>#REF!</v>
      </c>
      <c r="EV261" s="335" t="e">
        <f t="shared" si="477"/>
        <v>#REF!</v>
      </c>
      <c r="EW261" s="335" t="e">
        <f t="shared" si="478"/>
        <v>#REF!</v>
      </c>
      <c r="EX261" s="335" t="e">
        <f t="shared" si="479"/>
        <v>#REF!</v>
      </c>
      <c r="EY261" s="335" t="e">
        <f t="shared" si="480"/>
        <v>#REF!</v>
      </c>
      <c r="EZ261" s="335" t="e">
        <f t="shared" si="481"/>
        <v>#REF!</v>
      </c>
      <c r="FA261" s="335" t="e">
        <f t="shared" si="482"/>
        <v>#REF!</v>
      </c>
      <c r="FB261" s="335" t="e">
        <f t="shared" si="483"/>
        <v>#REF!</v>
      </c>
      <c r="FC261" s="335" t="e">
        <f t="shared" si="484"/>
        <v>#REF!</v>
      </c>
      <c r="FD261" s="335">
        <f t="shared" si="485"/>
        <v>8.721041711244389E-4</v>
      </c>
      <c r="FE261" s="335" t="e">
        <f t="shared" si="486"/>
        <v>#REF!</v>
      </c>
      <c r="FF261" s="335" t="e">
        <f t="shared" si="487"/>
        <v>#REF!</v>
      </c>
      <c r="FG261" s="335" t="e">
        <f t="shared" si="488"/>
        <v>#REF!</v>
      </c>
      <c r="FH261" s="335" t="e">
        <f t="shared" si="489"/>
        <v>#REF!</v>
      </c>
      <c r="FI261" s="335" t="e">
        <f t="shared" si="490"/>
        <v>#REF!</v>
      </c>
      <c r="FJ261" s="335" t="e">
        <f t="shared" si="491"/>
        <v>#REF!</v>
      </c>
      <c r="FK261" s="335" t="e">
        <f t="shared" si="492"/>
        <v>#REF!</v>
      </c>
      <c r="FL261" s="335" t="e">
        <f t="shared" si="493"/>
        <v>#REF!</v>
      </c>
      <c r="FM261" s="335" t="e">
        <f t="shared" si="494"/>
        <v>#REF!</v>
      </c>
      <c r="FN261" s="335">
        <f t="shared" si="495"/>
        <v>2.3814683166549375E-2</v>
      </c>
      <c r="FO261" s="335" t="e">
        <f t="shared" si="496"/>
        <v>#REF!</v>
      </c>
      <c r="FP261" s="335" t="e">
        <f t="shared" si="497"/>
        <v>#REF!</v>
      </c>
      <c r="FQ261" s="335" t="e">
        <f t="shared" si="498"/>
        <v>#REF!</v>
      </c>
      <c r="FR261" s="335" t="e">
        <f t="shared" si="499"/>
        <v>#REF!</v>
      </c>
      <c r="FS261" s="335" t="e">
        <f t="shared" si="500"/>
        <v>#REF!</v>
      </c>
      <c r="FT261" s="335" t="e">
        <f t="shared" si="501"/>
        <v>#REF!</v>
      </c>
      <c r="FU261" s="335" t="e">
        <f t="shared" si="502"/>
        <v>#REF!</v>
      </c>
      <c r="FV261" s="335" t="e">
        <f t="shared" si="503"/>
        <v>#REF!</v>
      </c>
      <c r="FW261" s="335" t="e">
        <f t="shared" si="504"/>
        <v>#REF!</v>
      </c>
      <c r="FX261" s="335">
        <f t="shared" si="505"/>
        <v>4.7394574957917972E-3</v>
      </c>
    </row>
    <row r="262" spans="1:180" x14ac:dyDescent="0.2">
      <c r="A262" s="305" t="str">
        <f>_xlfn.CONCAT(IF(LEFT(TRIM(A261),1)="*", "*R", "R"), 1+RIGHT(TRIM(A261),1))</f>
        <v>*R4</v>
      </c>
      <c r="B262" s="305" t="str">
        <f t="shared" si="506"/>
        <v>TLPGPHEV10</v>
      </c>
      <c r="C262" s="305" t="str">
        <f t="shared" si="507"/>
        <v>TL.GSL.P.PHEV.2015</v>
      </c>
      <c r="D262" s="301" t="str">
        <f t="shared" si="508"/>
        <v>bn-vmt, bn-vmt/a</v>
      </c>
      <c r="E262" s="301" t="str">
        <f t="shared" si="509"/>
        <v>TLGSL</v>
      </c>
      <c r="F262" s="301" t="str">
        <f t="shared" si="510"/>
        <v>TL</v>
      </c>
      <c r="G262" s="315" t="s">
        <v>820</v>
      </c>
      <c r="H262" s="315" t="s">
        <v>814</v>
      </c>
      <c r="I262" s="321" t="e">
        <f>#REF!</f>
        <v>#REF!</v>
      </c>
      <c r="J262" s="315" t="str">
        <f t="shared" si="511"/>
        <v>Pickup-GSL</v>
      </c>
      <c r="K262" s="335" t="e">
        <f>$I262*IF($G262="Pickup", SUMIFS(NewEmisData!E:E, NewEmisData!$A:$A, "Pickup", NewEmisData!$B:$B, $A262, NewEmisData!$C:$C, $H262, NewEmisData!$D:$D, K$2), SUMIFS(NewEmisData!E:E, NewEmisData!$A:$A, "LDV", NewEmisData!$B:$B, $A262, NewEmisData!$C:$C, $H262, NewEmisData!$D:$D, K$2))</f>
        <v>#REF!</v>
      </c>
      <c r="L262" s="335" t="e">
        <f>$I262*IF($G262="Pickup", SUMIFS(NewEmisData!F:F, NewEmisData!$A:$A, "Pickup", NewEmisData!$B:$B, $A262, NewEmisData!$C:$C, $H262, NewEmisData!$D:$D, L$2), SUMIFS(NewEmisData!F:F, NewEmisData!$A:$A, "LDV", NewEmisData!$B:$B, $A262, NewEmisData!$C:$C, $H262, NewEmisData!$D:$D, L$2))</f>
        <v>#REF!</v>
      </c>
      <c r="M262" s="335" t="e">
        <f>$I262*IF($G262="Pickup", SUMIFS(NewEmisData!G:G, NewEmisData!$A:$A, "Pickup", NewEmisData!$B:$B, $A262, NewEmisData!$C:$C, $H262, NewEmisData!$D:$D, M$2), SUMIFS(NewEmisData!G:G, NewEmisData!$A:$A, "LDV", NewEmisData!$B:$B, $A262, NewEmisData!$C:$C, $H262, NewEmisData!$D:$D, M$2))</f>
        <v>#REF!</v>
      </c>
      <c r="N262" s="335" t="e">
        <f>$I262*IF($G262="Pickup", SUMIFS(NewEmisData!H:H, NewEmisData!$A:$A, "Pickup", NewEmisData!$B:$B, $A262, NewEmisData!$C:$C, $H262, NewEmisData!$D:$D, N$2), SUMIFS(NewEmisData!H:H, NewEmisData!$A:$A, "LDV", NewEmisData!$B:$B, $A262, NewEmisData!$C:$C, $H262, NewEmisData!$D:$D, N$2))</f>
        <v>#REF!</v>
      </c>
      <c r="O262" s="335" t="e">
        <f>$I262*IF($G262="Pickup", SUMIFS(NewEmisData!I:I, NewEmisData!$A:$A, "Pickup", NewEmisData!$B:$B, $A262, NewEmisData!$C:$C, $H262, NewEmisData!$D:$D, O$2), SUMIFS(NewEmisData!I:I, NewEmisData!$A:$A, "LDV", NewEmisData!$B:$B, $A262, NewEmisData!$C:$C, $H262, NewEmisData!$D:$D, O$2))</f>
        <v>#REF!</v>
      </c>
      <c r="P262" s="335" t="e">
        <f>$I262*IF($G262="Pickup", SUMIFS(NewEmisData!J:J, NewEmisData!$A:$A, "Pickup", NewEmisData!$B:$B, $A262, NewEmisData!$C:$C, $H262, NewEmisData!$D:$D, P$2), SUMIFS(NewEmisData!J:J, NewEmisData!$A:$A, "LDV", NewEmisData!$B:$B, $A262, NewEmisData!$C:$C, $H262, NewEmisData!$D:$D, P$2))</f>
        <v>#REF!</v>
      </c>
      <c r="Q262" s="335" t="e">
        <f>$I262*IF($G262="Pickup", SUMIFS(NewEmisData!K:K, NewEmisData!$A:$A, "Pickup", NewEmisData!$B:$B, $A262, NewEmisData!$C:$C, $H262, NewEmisData!$D:$D, Q$2), SUMIFS(NewEmisData!K:K, NewEmisData!$A:$A, "LDV", NewEmisData!$B:$B, $A262, NewEmisData!$C:$C, $H262, NewEmisData!$D:$D, Q$2))</f>
        <v>#REF!</v>
      </c>
      <c r="R262" s="335" t="e">
        <f>$I262*IF($G262="Pickup", SUMIFS(NewEmisData!L:L, NewEmisData!$A:$A, "Pickup", NewEmisData!$B:$B, $A262, NewEmisData!$C:$C, $H262, NewEmisData!$D:$D, R$2), SUMIFS(NewEmisData!L:L, NewEmisData!$A:$A, "LDV", NewEmisData!$B:$B, $A262, NewEmisData!$C:$C, $H262, NewEmisData!$D:$D, R$2))</f>
        <v>#REF!</v>
      </c>
      <c r="S262" s="335" t="e">
        <f>$I262*IF($G262="Pickup", SUMIFS(NewEmisData!M:M, NewEmisData!$A:$A, "Pickup", NewEmisData!$B:$B, $A262, NewEmisData!$C:$C, $H262, NewEmisData!$D:$D, S$2), SUMIFS(NewEmisData!M:M, NewEmisData!$A:$A, "LDV", NewEmisData!$B:$B, $A262, NewEmisData!$C:$C, $H262, NewEmisData!$D:$D, S$2))</f>
        <v>#REF!</v>
      </c>
      <c r="T262" s="335">
        <v>0.13836109032518704</v>
      </c>
      <c r="U262" s="335" t="e">
        <f>$I262*IF($G262="Pickup", SUMIFS(NewEmisData!E:E, NewEmisData!$A:$A, "Pickup", NewEmisData!$B:$B, $A262, NewEmisData!$C:$C, $H262, NewEmisData!$D:$D, U$2), SUMIFS(NewEmisData!E:E, NewEmisData!$A:$A, "LDV", NewEmisData!$B:$B, $A262, NewEmisData!$C:$C, $H262, NewEmisData!$D:$D, U$2))</f>
        <v>#REF!</v>
      </c>
      <c r="V262" s="335" t="e">
        <f>$I262*IF($G262="Pickup", SUMIFS(NewEmisData!F:F, NewEmisData!$A:$A, "Pickup", NewEmisData!$B:$B, $A262, NewEmisData!$C:$C, $H262, NewEmisData!$D:$D, V$2), SUMIFS(NewEmisData!F:F, NewEmisData!$A:$A, "LDV", NewEmisData!$B:$B, $A262, NewEmisData!$C:$C, $H262, NewEmisData!$D:$D, V$2))</f>
        <v>#REF!</v>
      </c>
      <c r="W262" s="335" t="e">
        <f>$I262*IF($G262="Pickup", SUMIFS(NewEmisData!G:G, NewEmisData!$A:$A, "Pickup", NewEmisData!$B:$B, $A262, NewEmisData!$C:$C, $H262, NewEmisData!$D:$D, W$2), SUMIFS(NewEmisData!G:G, NewEmisData!$A:$A, "LDV", NewEmisData!$B:$B, $A262, NewEmisData!$C:$C, $H262, NewEmisData!$D:$D, W$2))</f>
        <v>#REF!</v>
      </c>
      <c r="X262" s="335" t="e">
        <f>$I262*IF($G262="Pickup", SUMIFS(NewEmisData!H:H, NewEmisData!$A:$A, "Pickup", NewEmisData!$B:$B, $A262, NewEmisData!$C:$C, $H262, NewEmisData!$D:$D, X$2), SUMIFS(NewEmisData!H:H, NewEmisData!$A:$A, "LDV", NewEmisData!$B:$B, $A262, NewEmisData!$C:$C, $H262, NewEmisData!$D:$D, X$2))</f>
        <v>#REF!</v>
      </c>
      <c r="Y262" s="335" t="e">
        <f>$I262*IF($G262="Pickup", SUMIFS(NewEmisData!I:I, NewEmisData!$A:$A, "Pickup", NewEmisData!$B:$B, $A262, NewEmisData!$C:$C, $H262, NewEmisData!$D:$D, Y$2), SUMIFS(NewEmisData!I:I, NewEmisData!$A:$A, "LDV", NewEmisData!$B:$B, $A262, NewEmisData!$C:$C, $H262, NewEmisData!$D:$D, Y$2))</f>
        <v>#REF!</v>
      </c>
      <c r="Z262" s="335" t="e">
        <f>$I262*IF($G262="Pickup", SUMIFS(NewEmisData!J:J, NewEmisData!$A:$A, "Pickup", NewEmisData!$B:$B, $A262, NewEmisData!$C:$C, $H262, NewEmisData!$D:$D, Z$2), SUMIFS(NewEmisData!J:J, NewEmisData!$A:$A, "LDV", NewEmisData!$B:$B, $A262, NewEmisData!$C:$C, $H262, NewEmisData!$D:$D, Z$2))</f>
        <v>#REF!</v>
      </c>
      <c r="AA262" s="335" t="e">
        <f>$I262*IF($G262="Pickup", SUMIFS(NewEmisData!K:K, NewEmisData!$A:$A, "Pickup", NewEmisData!$B:$B, $A262, NewEmisData!$C:$C, $H262, NewEmisData!$D:$D, AA$2), SUMIFS(NewEmisData!K:K, NewEmisData!$A:$A, "LDV", NewEmisData!$B:$B, $A262, NewEmisData!$C:$C, $H262, NewEmisData!$D:$D, AA$2))</f>
        <v>#REF!</v>
      </c>
      <c r="AB262" s="335" t="e">
        <f>$I262*IF($G262="Pickup", SUMIFS(NewEmisData!L:L, NewEmisData!$A:$A, "Pickup", NewEmisData!$B:$B, $A262, NewEmisData!$C:$C, $H262, NewEmisData!$D:$D, AB$2), SUMIFS(NewEmisData!L:L, NewEmisData!$A:$A, "LDV", NewEmisData!$B:$B, $A262, NewEmisData!$C:$C, $H262, NewEmisData!$D:$D, AB$2))</f>
        <v>#REF!</v>
      </c>
      <c r="AC262" s="335" t="e">
        <f>$I262*IF($G262="Pickup", SUMIFS(NewEmisData!M:M, NewEmisData!$A:$A, "Pickup", NewEmisData!$B:$B, $A262, NewEmisData!$C:$C, $H262, NewEmisData!$D:$D, AC$2), SUMIFS(NewEmisData!M:M, NewEmisData!$A:$A, "LDV", NewEmisData!$B:$B, $A262, NewEmisData!$C:$C, $H262, NewEmisData!$D:$D, AC$2))</f>
        <v>#REF!</v>
      </c>
      <c r="AD262" s="335">
        <v>3.0994232344238398E-2</v>
      </c>
      <c r="AE262" s="335" t="e">
        <f>$I262*IF($G262="Pickup", SUMIFS(NewEmisData!E:E, NewEmisData!$A:$A, "Pickup", NewEmisData!$B:$B, $A262, NewEmisData!$C:$C, $H262, NewEmisData!$D:$D, AE$2), SUMIFS(NewEmisData!E:E, NewEmisData!$A:$A, "LDV", NewEmisData!$B:$B, $A262, NewEmisData!$C:$C, $H262, NewEmisData!$D:$D, AE$2))</f>
        <v>#REF!</v>
      </c>
      <c r="AF262" s="335" t="e">
        <f>$I262*IF($G262="Pickup", SUMIFS(NewEmisData!F:F, NewEmisData!$A:$A, "Pickup", NewEmisData!$B:$B, $A262, NewEmisData!$C:$C, $H262, NewEmisData!$D:$D, AF$2), SUMIFS(NewEmisData!F:F, NewEmisData!$A:$A, "LDV", NewEmisData!$B:$B, $A262, NewEmisData!$C:$C, $H262, NewEmisData!$D:$D, AF$2))</f>
        <v>#REF!</v>
      </c>
      <c r="AG262" s="335" t="e">
        <f>$I262*IF($G262="Pickup", SUMIFS(NewEmisData!G:G, NewEmisData!$A:$A, "Pickup", NewEmisData!$B:$B, $A262, NewEmisData!$C:$C, $H262, NewEmisData!$D:$D, AG$2), SUMIFS(NewEmisData!G:G, NewEmisData!$A:$A, "LDV", NewEmisData!$B:$B, $A262, NewEmisData!$C:$C, $H262, NewEmisData!$D:$D, AG$2))</f>
        <v>#REF!</v>
      </c>
      <c r="AH262" s="335" t="e">
        <f>$I262*IF($G262="Pickup", SUMIFS(NewEmisData!H:H, NewEmisData!$A:$A, "Pickup", NewEmisData!$B:$B, $A262, NewEmisData!$C:$C, $H262, NewEmisData!$D:$D, AH$2), SUMIFS(NewEmisData!H:H, NewEmisData!$A:$A, "LDV", NewEmisData!$B:$B, $A262, NewEmisData!$C:$C, $H262, NewEmisData!$D:$D, AH$2))</f>
        <v>#REF!</v>
      </c>
      <c r="AI262" s="335" t="e">
        <f>$I262*IF($G262="Pickup", SUMIFS(NewEmisData!I:I, NewEmisData!$A:$A, "Pickup", NewEmisData!$B:$B, $A262, NewEmisData!$C:$C, $H262, NewEmisData!$D:$D, AI$2), SUMIFS(NewEmisData!I:I, NewEmisData!$A:$A, "LDV", NewEmisData!$B:$B, $A262, NewEmisData!$C:$C, $H262, NewEmisData!$D:$D, AI$2))</f>
        <v>#REF!</v>
      </c>
      <c r="AJ262" s="335" t="e">
        <f>$I262*IF($G262="Pickup", SUMIFS(NewEmisData!J:J, NewEmisData!$A:$A, "Pickup", NewEmisData!$B:$B, $A262, NewEmisData!$C:$C, $H262, NewEmisData!$D:$D, AJ$2), SUMIFS(NewEmisData!J:J, NewEmisData!$A:$A, "LDV", NewEmisData!$B:$B, $A262, NewEmisData!$C:$C, $H262, NewEmisData!$D:$D, AJ$2))</f>
        <v>#REF!</v>
      </c>
      <c r="AK262" s="335" t="e">
        <f>$I262*IF($G262="Pickup", SUMIFS(NewEmisData!K:K, NewEmisData!$A:$A, "Pickup", NewEmisData!$B:$B, $A262, NewEmisData!$C:$C, $H262, NewEmisData!$D:$D, AK$2), SUMIFS(NewEmisData!K:K, NewEmisData!$A:$A, "LDV", NewEmisData!$B:$B, $A262, NewEmisData!$C:$C, $H262, NewEmisData!$D:$D, AK$2))</f>
        <v>#REF!</v>
      </c>
      <c r="AL262" s="335" t="e">
        <f>$I262*IF($G262="Pickup", SUMIFS(NewEmisData!L:L, NewEmisData!$A:$A, "Pickup", NewEmisData!$B:$B, $A262, NewEmisData!$C:$C, $H262, NewEmisData!$D:$D, AL$2), SUMIFS(NewEmisData!L:L, NewEmisData!$A:$A, "LDV", NewEmisData!$B:$B, $A262, NewEmisData!$C:$C, $H262, NewEmisData!$D:$D, AL$2))</f>
        <v>#REF!</v>
      </c>
      <c r="AM262" s="335" t="e">
        <f>$I262*IF($G262="Pickup", SUMIFS(NewEmisData!M:M, NewEmisData!$A:$A, "Pickup", NewEmisData!$B:$B, $A262, NewEmisData!$C:$C, $H262, NewEmisData!$D:$D, AM$2), SUMIFS(NewEmisData!M:M, NewEmisData!$A:$A, "LDV", NewEmisData!$B:$B, $A262, NewEmisData!$C:$C, $H262, NewEmisData!$D:$D, AM$2))</f>
        <v>#REF!</v>
      </c>
      <c r="AN262" s="335">
        <v>8.721041711244389E-4</v>
      </c>
      <c r="AO262" s="335" t="e">
        <f>$I262*IF($G262="Pickup", SUMIFS(NewEmisData!E:E, NewEmisData!$A:$A, "Pickup", NewEmisData!$B:$B, $A262, NewEmisData!$C:$C, $H262, NewEmisData!$D:$D, AO$2), SUMIFS(NewEmisData!E:E, NewEmisData!$A:$A, "LDV", NewEmisData!$B:$B, $A262, NewEmisData!$C:$C, $H262, NewEmisData!$D:$D, AO$2))</f>
        <v>#REF!</v>
      </c>
      <c r="AP262" s="335" t="e">
        <f>$I262*IF($G262="Pickup", SUMIFS(NewEmisData!F:F, NewEmisData!$A:$A, "Pickup", NewEmisData!$B:$B, $A262, NewEmisData!$C:$C, $H262, NewEmisData!$D:$D, AP$2), SUMIFS(NewEmisData!F:F, NewEmisData!$A:$A, "LDV", NewEmisData!$B:$B, $A262, NewEmisData!$C:$C, $H262, NewEmisData!$D:$D, AP$2))</f>
        <v>#REF!</v>
      </c>
      <c r="AQ262" s="335" t="e">
        <f>$I262*IF($G262="Pickup", SUMIFS(NewEmisData!G:G, NewEmisData!$A:$A, "Pickup", NewEmisData!$B:$B, $A262, NewEmisData!$C:$C, $H262, NewEmisData!$D:$D, AQ$2), SUMIFS(NewEmisData!G:G, NewEmisData!$A:$A, "LDV", NewEmisData!$B:$B, $A262, NewEmisData!$C:$C, $H262, NewEmisData!$D:$D, AQ$2))</f>
        <v>#REF!</v>
      </c>
      <c r="AR262" s="335" t="e">
        <f>$I262*IF($G262="Pickup", SUMIFS(NewEmisData!H:H, NewEmisData!$A:$A, "Pickup", NewEmisData!$B:$B, $A262, NewEmisData!$C:$C, $H262, NewEmisData!$D:$D, AR$2), SUMIFS(NewEmisData!H:H, NewEmisData!$A:$A, "LDV", NewEmisData!$B:$B, $A262, NewEmisData!$C:$C, $H262, NewEmisData!$D:$D, AR$2))</f>
        <v>#REF!</v>
      </c>
      <c r="AS262" s="335" t="e">
        <f>$I262*IF($G262="Pickup", SUMIFS(NewEmisData!I:I, NewEmisData!$A:$A, "Pickup", NewEmisData!$B:$B, $A262, NewEmisData!$C:$C, $H262, NewEmisData!$D:$D, AS$2), SUMIFS(NewEmisData!I:I, NewEmisData!$A:$A, "LDV", NewEmisData!$B:$B, $A262, NewEmisData!$C:$C, $H262, NewEmisData!$D:$D, AS$2))</f>
        <v>#REF!</v>
      </c>
      <c r="AT262" s="335" t="e">
        <f>$I262*IF($G262="Pickup", SUMIFS(NewEmisData!J:J, NewEmisData!$A:$A, "Pickup", NewEmisData!$B:$B, $A262, NewEmisData!$C:$C, $H262, NewEmisData!$D:$D, AT$2), SUMIFS(NewEmisData!J:J, NewEmisData!$A:$A, "LDV", NewEmisData!$B:$B, $A262, NewEmisData!$C:$C, $H262, NewEmisData!$D:$D, AT$2))</f>
        <v>#REF!</v>
      </c>
      <c r="AU262" s="335" t="e">
        <f>$I262*IF($G262="Pickup", SUMIFS(NewEmisData!K:K, NewEmisData!$A:$A, "Pickup", NewEmisData!$B:$B, $A262, NewEmisData!$C:$C, $H262, NewEmisData!$D:$D, AU$2), SUMIFS(NewEmisData!K:K, NewEmisData!$A:$A, "LDV", NewEmisData!$B:$B, $A262, NewEmisData!$C:$C, $H262, NewEmisData!$D:$D, AU$2))</f>
        <v>#REF!</v>
      </c>
      <c r="AV262" s="335" t="e">
        <f>$I262*IF($G262="Pickup", SUMIFS(NewEmisData!L:L, NewEmisData!$A:$A, "Pickup", NewEmisData!$B:$B, $A262, NewEmisData!$C:$C, $H262, NewEmisData!$D:$D, AV$2), SUMIFS(NewEmisData!L:L, NewEmisData!$A:$A, "LDV", NewEmisData!$B:$B, $A262, NewEmisData!$C:$C, $H262, NewEmisData!$D:$D, AV$2))</f>
        <v>#REF!</v>
      </c>
      <c r="AW262" s="335" t="e">
        <f>$I262*IF($G262="Pickup", SUMIFS(NewEmisData!M:M, NewEmisData!$A:$A, "Pickup", NewEmisData!$B:$B, $A262, NewEmisData!$C:$C, $H262, NewEmisData!$D:$D, AW$2), SUMIFS(NewEmisData!M:M, NewEmisData!$A:$A, "LDV", NewEmisData!$B:$B, $A262, NewEmisData!$C:$C, $H262, NewEmisData!$D:$D, AW$2))</f>
        <v>#REF!</v>
      </c>
      <c r="AX262" s="335">
        <v>2.3814683166549375E-2</v>
      </c>
      <c r="AY262" s="335" t="e">
        <f>$I262*IF($G262="Pickup", SUMIFS(NewEmisData!E:E, NewEmisData!$A:$A, "Pickup", NewEmisData!$B:$B, $A262, NewEmisData!$C:$C, $H262, NewEmisData!$D:$D, AY$2), SUMIFS(NewEmisData!E:E, NewEmisData!$A:$A, "LDV", NewEmisData!$B:$B, $A262, NewEmisData!$C:$C, $H262, NewEmisData!$D:$D, AY$2))</f>
        <v>#REF!</v>
      </c>
      <c r="AZ262" s="335" t="e">
        <f>$I262*IF($G262="Pickup", SUMIFS(NewEmisData!F:F, NewEmisData!$A:$A, "Pickup", NewEmisData!$B:$B, $A262, NewEmisData!$C:$C, $H262, NewEmisData!$D:$D, AZ$2), SUMIFS(NewEmisData!F:F, NewEmisData!$A:$A, "LDV", NewEmisData!$B:$B, $A262, NewEmisData!$C:$C, $H262, NewEmisData!$D:$D, AZ$2))</f>
        <v>#REF!</v>
      </c>
      <c r="BA262" s="335" t="e">
        <f>$I262*IF($G262="Pickup", SUMIFS(NewEmisData!G:G, NewEmisData!$A:$A, "Pickup", NewEmisData!$B:$B, $A262, NewEmisData!$C:$C, $H262, NewEmisData!$D:$D, BA$2), SUMIFS(NewEmisData!G:G, NewEmisData!$A:$A, "LDV", NewEmisData!$B:$B, $A262, NewEmisData!$C:$C, $H262, NewEmisData!$D:$D, BA$2))</f>
        <v>#REF!</v>
      </c>
      <c r="BB262" s="335" t="e">
        <f>$I262*IF($G262="Pickup", SUMIFS(NewEmisData!H:H, NewEmisData!$A:$A, "Pickup", NewEmisData!$B:$B, $A262, NewEmisData!$C:$C, $H262, NewEmisData!$D:$D, BB$2), SUMIFS(NewEmisData!H:H, NewEmisData!$A:$A, "LDV", NewEmisData!$B:$B, $A262, NewEmisData!$C:$C, $H262, NewEmisData!$D:$D, BB$2))</f>
        <v>#REF!</v>
      </c>
      <c r="BC262" s="335" t="e">
        <f>$I262*IF($G262="Pickup", SUMIFS(NewEmisData!I:I, NewEmisData!$A:$A, "Pickup", NewEmisData!$B:$B, $A262, NewEmisData!$C:$C, $H262, NewEmisData!$D:$D, BC$2), SUMIFS(NewEmisData!I:I, NewEmisData!$A:$A, "LDV", NewEmisData!$B:$B, $A262, NewEmisData!$C:$C, $H262, NewEmisData!$D:$D, BC$2))</f>
        <v>#REF!</v>
      </c>
      <c r="BD262" s="335" t="e">
        <f>$I262*IF($G262="Pickup", SUMIFS(NewEmisData!J:J, NewEmisData!$A:$A, "Pickup", NewEmisData!$B:$B, $A262, NewEmisData!$C:$C, $H262, NewEmisData!$D:$D, BD$2), SUMIFS(NewEmisData!J:J, NewEmisData!$A:$A, "LDV", NewEmisData!$B:$B, $A262, NewEmisData!$C:$C, $H262, NewEmisData!$D:$D, BD$2))</f>
        <v>#REF!</v>
      </c>
      <c r="BE262" s="335" t="e">
        <f>$I262*IF($G262="Pickup", SUMIFS(NewEmisData!K:K, NewEmisData!$A:$A, "Pickup", NewEmisData!$B:$B, $A262, NewEmisData!$C:$C, $H262, NewEmisData!$D:$D, BE$2), SUMIFS(NewEmisData!K:K, NewEmisData!$A:$A, "LDV", NewEmisData!$B:$B, $A262, NewEmisData!$C:$C, $H262, NewEmisData!$D:$D, BE$2))</f>
        <v>#REF!</v>
      </c>
      <c r="BF262" s="335" t="e">
        <f>$I262*IF($G262="Pickup", SUMIFS(NewEmisData!L:L, NewEmisData!$A:$A, "Pickup", NewEmisData!$B:$B, $A262, NewEmisData!$C:$C, $H262, NewEmisData!$D:$D, BF$2), SUMIFS(NewEmisData!L:L, NewEmisData!$A:$A, "LDV", NewEmisData!$B:$B, $A262, NewEmisData!$C:$C, $H262, NewEmisData!$D:$D, BF$2))</f>
        <v>#REF!</v>
      </c>
      <c r="BG262" s="335" t="e">
        <f>$I262*IF($G262="Pickup", SUMIFS(NewEmisData!M:M, NewEmisData!$A:$A, "Pickup", NewEmisData!$B:$B, $A262, NewEmisData!$C:$C, $H262, NewEmisData!$D:$D, BG$2), SUMIFS(NewEmisData!M:M, NewEmisData!$A:$A, "LDV", NewEmisData!$B:$B, $A262, NewEmisData!$C:$C, $H262, NewEmisData!$D:$D, BG$2))</f>
        <v>#REF!</v>
      </c>
      <c r="BH262" s="335">
        <v>4.7394574957917972E-3</v>
      </c>
      <c r="BI262" s="335" t="e">
        <f>$I262*IF($G262="Pickup", SUMIFS(NewEmisData!E:E, NewEmisData!$A:$A, "Pickup", NewEmisData!$B:$B, $A262, NewEmisData!$C:$C, $H262, NewEmisData!$D:$D, BI$2), SUMIFS(NewEmisData!E:E, NewEmisData!$A:$A, "LDV", NewEmisData!$B:$B, $A262, NewEmisData!$C:$C, $H262, NewEmisData!$D:$D, BI$2))</f>
        <v>#REF!</v>
      </c>
      <c r="BJ262" s="335" t="e">
        <f>$I262*IF($G262="Pickup", SUMIFS(NewEmisData!F:F, NewEmisData!$A:$A, "Pickup", NewEmisData!$B:$B, $A262, NewEmisData!$C:$C, $H262, NewEmisData!$D:$D, BJ$2), SUMIFS(NewEmisData!F:F, NewEmisData!$A:$A, "LDV", NewEmisData!$B:$B, $A262, NewEmisData!$C:$C, $H262, NewEmisData!$D:$D, BJ$2))</f>
        <v>#REF!</v>
      </c>
      <c r="BK262" s="335" t="e">
        <f>$I262*IF($G262="Pickup", SUMIFS(NewEmisData!G:G, NewEmisData!$A:$A, "Pickup", NewEmisData!$B:$B, $A262, NewEmisData!$C:$C, $H262, NewEmisData!$D:$D, BK$2), SUMIFS(NewEmisData!G:G, NewEmisData!$A:$A, "LDV", NewEmisData!$B:$B, $A262, NewEmisData!$C:$C, $H262, NewEmisData!$D:$D, BK$2))</f>
        <v>#REF!</v>
      </c>
      <c r="BL262" s="335" t="e">
        <f>$I262*IF($G262="Pickup", SUMIFS(NewEmisData!H:H, NewEmisData!$A:$A, "Pickup", NewEmisData!$B:$B, $A262, NewEmisData!$C:$C, $H262, NewEmisData!$D:$D, BL$2), SUMIFS(NewEmisData!H:H, NewEmisData!$A:$A, "LDV", NewEmisData!$B:$B, $A262, NewEmisData!$C:$C, $H262, NewEmisData!$D:$D, BL$2))</f>
        <v>#REF!</v>
      </c>
      <c r="BM262" s="335" t="e">
        <f>$I262*IF($G262="Pickup", SUMIFS(NewEmisData!I:I, NewEmisData!$A:$A, "Pickup", NewEmisData!$B:$B, $A262, NewEmisData!$C:$C, $H262, NewEmisData!$D:$D, BM$2), SUMIFS(NewEmisData!I:I, NewEmisData!$A:$A, "LDV", NewEmisData!$B:$B, $A262, NewEmisData!$C:$C, $H262, NewEmisData!$D:$D, BM$2))</f>
        <v>#REF!</v>
      </c>
      <c r="BN262" s="335" t="e">
        <f>$I262*IF($G262="Pickup", SUMIFS(NewEmisData!J:J, NewEmisData!$A:$A, "Pickup", NewEmisData!$B:$B, $A262, NewEmisData!$C:$C, $H262, NewEmisData!$D:$D, BN$2), SUMIFS(NewEmisData!J:J, NewEmisData!$A:$A, "LDV", NewEmisData!$B:$B, $A262, NewEmisData!$C:$C, $H262, NewEmisData!$D:$D, BN$2))</f>
        <v>#REF!</v>
      </c>
      <c r="BO262" s="335" t="e">
        <f>$I262*IF($G262="Pickup", SUMIFS(NewEmisData!K:K, NewEmisData!$A:$A, "Pickup", NewEmisData!$B:$B, $A262, NewEmisData!$C:$C, $H262, NewEmisData!$D:$D, BO$2), SUMIFS(NewEmisData!K:K, NewEmisData!$A:$A, "LDV", NewEmisData!$B:$B, $A262, NewEmisData!$C:$C, $H262, NewEmisData!$D:$D, BO$2))</f>
        <v>#REF!</v>
      </c>
      <c r="BP262" s="335" t="e">
        <f>$I262*IF($G262="Pickup", SUMIFS(NewEmisData!L:L, NewEmisData!$A:$A, "Pickup", NewEmisData!$B:$B, $A262, NewEmisData!$C:$C, $H262, NewEmisData!$D:$D, BP$2), SUMIFS(NewEmisData!L:L, NewEmisData!$A:$A, "LDV", NewEmisData!$B:$B, $A262, NewEmisData!$C:$C, $H262, NewEmisData!$D:$D, BP$2))</f>
        <v>#REF!</v>
      </c>
      <c r="BQ262" s="335" t="e">
        <f>$I262*IF($G262="Pickup", SUMIFS(NewEmisData!M:M, NewEmisData!$A:$A, "Pickup", NewEmisData!$B:$B, $A262, NewEmisData!$C:$C, $H262, NewEmisData!$D:$D, BQ$2), SUMIFS(NewEmisData!M:M, NewEmisData!$A:$A, "LDV", NewEmisData!$B:$B, $A262, NewEmisData!$C:$C, $H262, NewEmisData!$D:$D, BQ$2))</f>
        <v>#REF!</v>
      </c>
      <c r="BR262" s="335">
        <v>0.82941469149152458</v>
      </c>
      <c r="BS262" s="335" t="e">
        <f>$I262*IF($G262="Pickup", SUMIFS(NewEmisData!E:E, NewEmisData!$A:$A, "Pickup", NewEmisData!$B:$B, $A262, NewEmisData!$C:$C, $H262, NewEmisData!$D:$D, BS$2), SUMIFS(NewEmisData!E:E, NewEmisData!$A:$A, "LDV", NewEmisData!$B:$B, $A262, NewEmisData!$C:$C, $H262, NewEmisData!$D:$D, BS$2))</f>
        <v>#REF!</v>
      </c>
      <c r="BT262" s="335" t="e">
        <f>$I262*IF($G262="Pickup", SUMIFS(NewEmisData!F:F, NewEmisData!$A:$A, "Pickup", NewEmisData!$B:$B, $A262, NewEmisData!$C:$C, $H262, NewEmisData!$D:$D, BT$2), SUMIFS(NewEmisData!F:F, NewEmisData!$A:$A, "LDV", NewEmisData!$B:$B, $A262, NewEmisData!$C:$C, $H262, NewEmisData!$D:$D, BT$2))</f>
        <v>#REF!</v>
      </c>
      <c r="BU262" s="335" t="e">
        <f>$I262*IF($G262="Pickup", SUMIFS(NewEmisData!G:G, NewEmisData!$A:$A, "Pickup", NewEmisData!$B:$B, $A262, NewEmisData!$C:$C, $H262, NewEmisData!$D:$D, BU$2), SUMIFS(NewEmisData!G:G, NewEmisData!$A:$A, "LDV", NewEmisData!$B:$B, $A262, NewEmisData!$C:$C, $H262, NewEmisData!$D:$D, BU$2))</f>
        <v>#REF!</v>
      </c>
      <c r="BV262" s="335" t="e">
        <f>$I262*IF($G262="Pickup", SUMIFS(NewEmisData!H:H, NewEmisData!$A:$A, "Pickup", NewEmisData!$B:$B, $A262, NewEmisData!$C:$C, $H262, NewEmisData!$D:$D, BV$2), SUMIFS(NewEmisData!H:H, NewEmisData!$A:$A, "LDV", NewEmisData!$B:$B, $A262, NewEmisData!$C:$C, $H262, NewEmisData!$D:$D, BV$2))</f>
        <v>#REF!</v>
      </c>
      <c r="BW262" s="335" t="e">
        <f>$I262*IF($G262="Pickup", SUMIFS(NewEmisData!I:I, NewEmisData!$A:$A, "Pickup", NewEmisData!$B:$B, $A262, NewEmisData!$C:$C, $H262, NewEmisData!$D:$D, BW$2), SUMIFS(NewEmisData!I:I, NewEmisData!$A:$A, "LDV", NewEmisData!$B:$B, $A262, NewEmisData!$C:$C, $H262, NewEmisData!$D:$D, BW$2))</f>
        <v>#REF!</v>
      </c>
      <c r="BX262" s="335" t="e">
        <f>$I262*IF($G262="Pickup", SUMIFS(NewEmisData!J:J, NewEmisData!$A:$A, "Pickup", NewEmisData!$B:$B, $A262, NewEmisData!$C:$C, $H262, NewEmisData!$D:$D, BX$2), SUMIFS(NewEmisData!J:J, NewEmisData!$A:$A, "LDV", NewEmisData!$B:$B, $A262, NewEmisData!$C:$C, $H262, NewEmisData!$D:$D, BX$2))</f>
        <v>#REF!</v>
      </c>
      <c r="BY262" s="335" t="e">
        <f>$I262*IF($G262="Pickup", SUMIFS(NewEmisData!K:K, NewEmisData!$A:$A, "Pickup", NewEmisData!$B:$B, $A262, NewEmisData!$C:$C, $H262, NewEmisData!$D:$D, BY$2), SUMIFS(NewEmisData!K:K, NewEmisData!$A:$A, "LDV", NewEmisData!$B:$B, $A262, NewEmisData!$C:$C, $H262, NewEmisData!$D:$D, BY$2))</f>
        <v>#REF!</v>
      </c>
      <c r="BZ262" s="335" t="e">
        <f>$I262*IF($G262="Pickup", SUMIFS(NewEmisData!L:L, NewEmisData!$A:$A, "Pickup", NewEmisData!$B:$B, $A262, NewEmisData!$C:$C, $H262, NewEmisData!$D:$D, BZ$2), SUMIFS(NewEmisData!L:L, NewEmisData!$A:$A, "LDV", NewEmisData!$B:$B, $A262, NewEmisData!$C:$C, $H262, NewEmisData!$D:$D, BZ$2))</f>
        <v>#REF!</v>
      </c>
      <c r="CA262" s="335" t="e">
        <f>$I262*IF($G262="Pickup", SUMIFS(NewEmisData!M:M, NewEmisData!$A:$A, "Pickup", NewEmisData!$B:$B, $A262, NewEmisData!$C:$C, $H262, NewEmisData!$D:$D, CA$2), SUMIFS(NewEmisData!M:M, NewEmisData!$A:$A, "LDV", NewEmisData!$B:$B, $A262, NewEmisData!$C:$C, $H262, NewEmisData!$D:$D, CA$2))</f>
        <v>#REF!</v>
      </c>
      <c r="CB262" s="335">
        <v>5.2865609411460256E-2</v>
      </c>
      <c r="CC262" s="335" t="e">
        <f>$I262*IF($G262="Pickup", SUMIFS(NewEmisData!E:E, NewEmisData!$A:$A, "Pickup", NewEmisData!$B:$B, $A262, NewEmisData!$C:$C, $H262, NewEmisData!$D:$D, CC$2), SUMIFS(NewEmisData!E:E, NewEmisData!$A:$A, "LDV", NewEmisData!$B:$B, $A262, NewEmisData!$C:$C, $H262, NewEmisData!$D:$D, CC$2))</f>
        <v>#REF!</v>
      </c>
      <c r="CD262" s="335" t="e">
        <f>$I262*IF($G262="Pickup", SUMIFS(NewEmisData!F:F, NewEmisData!$A:$A, "Pickup", NewEmisData!$B:$B, $A262, NewEmisData!$C:$C, $H262, NewEmisData!$D:$D, CD$2), SUMIFS(NewEmisData!F:F, NewEmisData!$A:$A, "LDV", NewEmisData!$B:$B, $A262, NewEmisData!$C:$C, $H262, NewEmisData!$D:$D, CD$2))</f>
        <v>#REF!</v>
      </c>
      <c r="CE262" s="335" t="e">
        <f>$I262*IF($G262="Pickup", SUMIFS(NewEmisData!G:G, NewEmisData!$A:$A, "Pickup", NewEmisData!$B:$B, $A262, NewEmisData!$C:$C, $H262, NewEmisData!$D:$D, CE$2), SUMIFS(NewEmisData!G:G, NewEmisData!$A:$A, "LDV", NewEmisData!$B:$B, $A262, NewEmisData!$C:$C, $H262, NewEmisData!$D:$D, CE$2))</f>
        <v>#REF!</v>
      </c>
      <c r="CF262" s="335" t="e">
        <f>$I262*IF($G262="Pickup", SUMIFS(NewEmisData!H:H, NewEmisData!$A:$A, "Pickup", NewEmisData!$B:$B, $A262, NewEmisData!$C:$C, $H262, NewEmisData!$D:$D, CF$2), SUMIFS(NewEmisData!H:H, NewEmisData!$A:$A, "LDV", NewEmisData!$B:$B, $A262, NewEmisData!$C:$C, $H262, NewEmisData!$D:$D, CF$2))</f>
        <v>#REF!</v>
      </c>
      <c r="CG262" s="335" t="e">
        <f>$I262*IF($G262="Pickup", SUMIFS(NewEmisData!I:I, NewEmisData!$A:$A, "Pickup", NewEmisData!$B:$B, $A262, NewEmisData!$C:$C, $H262, NewEmisData!$D:$D, CG$2), SUMIFS(NewEmisData!I:I, NewEmisData!$A:$A, "LDV", NewEmisData!$B:$B, $A262, NewEmisData!$C:$C, $H262, NewEmisData!$D:$D, CG$2))</f>
        <v>#REF!</v>
      </c>
      <c r="CH262" s="335" t="e">
        <f>$I262*IF($G262="Pickup", SUMIFS(NewEmisData!J:J, NewEmisData!$A:$A, "Pickup", NewEmisData!$B:$B, $A262, NewEmisData!$C:$C, $H262, NewEmisData!$D:$D, CH$2), SUMIFS(NewEmisData!J:J, NewEmisData!$A:$A, "LDV", NewEmisData!$B:$B, $A262, NewEmisData!$C:$C, $H262, NewEmisData!$D:$D, CH$2))</f>
        <v>#REF!</v>
      </c>
      <c r="CI262" s="335" t="e">
        <f>$I262*IF($G262="Pickup", SUMIFS(NewEmisData!K:K, NewEmisData!$A:$A, "Pickup", NewEmisData!$B:$B, $A262, NewEmisData!$C:$C, $H262, NewEmisData!$D:$D, CI$2), SUMIFS(NewEmisData!K:K, NewEmisData!$A:$A, "LDV", NewEmisData!$B:$B, $A262, NewEmisData!$C:$C, $H262, NewEmisData!$D:$D, CI$2))</f>
        <v>#REF!</v>
      </c>
      <c r="CJ262" s="335" t="e">
        <f>$I262*IF($G262="Pickup", SUMIFS(NewEmisData!L:L, NewEmisData!$A:$A, "Pickup", NewEmisData!$B:$B, $A262, NewEmisData!$C:$C, $H262, NewEmisData!$D:$D, CJ$2), SUMIFS(NewEmisData!L:L, NewEmisData!$A:$A, "LDV", NewEmisData!$B:$B, $A262, NewEmisData!$C:$C, $H262, NewEmisData!$D:$D, CJ$2))</f>
        <v>#REF!</v>
      </c>
      <c r="CK262" s="335" t="e">
        <f>$I262*IF($G262="Pickup", SUMIFS(NewEmisData!M:M, NewEmisData!$A:$A, "Pickup", NewEmisData!$B:$B, $A262, NewEmisData!$C:$C, $H262, NewEmisData!$D:$D, CK$2), SUMIFS(NewEmisData!M:M, NewEmisData!$A:$A, "LDV", NewEmisData!$B:$B, $A262, NewEmisData!$C:$C, $H262, NewEmisData!$D:$D, CK$2))</f>
        <v>#REF!</v>
      </c>
      <c r="CL262" s="335">
        <v>1.1440535322699103E-2</v>
      </c>
      <c r="CM262" s="335" t="e">
        <f>$I262*IF($G262="Pickup", SUMIFS(NewEmisData!E:E, NewEmisData!$A:$A, "Pickup", NewEmisData!$B:$B, $A262, NewEmisData!$C:$C, $H262, NewEmisData!$D:$D, CM$2), SUMIFS(NewEmisData!E:E, NewEmisData!$A:$A, "LDV", NewEmisData!$B:$B, $A262, NewEmisData!$C:$C, $H262, NewEmisData!$D:$D, CM$2))</f>
        <v>#REF!</v>
      </c>
      <c r="CN262" s="335" t="e">
        <f>$I262*IF($G262="Pickup", SUMIFS(NewEmisData!F:F, NewEmisData!$A:$A, "Pickup", NewEmisData!$B:$B, $A262, NewEmisData!$C:$C, $H262, NewEmisData!$D:$D, CN$2), SUMIFS(NewEmisData!F:F, NewEmisData!$A:$A, "LDV", NewEmisData!$B:$B, $A262, NewEmisData!$C:$C, $H262, NewEmisData!$D:$D, CN$2))</f>
        <v>#REF!</v>
      </c>
      <c r="CO262" s="335" t="e">
        <f>$I262*IF($G262="Pickup", SUMIFS(NewEmisData!G:G, NewEmisData!$A:$A, "Pickup", NewEmisData!$B:$B, $A262, NewEmisData!$C:$C, $H262, NewEmisData!$D:$D, CO$2), SUMIFS(NewEmisData!G:G, NewEmisData!$A:$A, "LDV", NewEmisData!$B:$B, $A262, NewEmisData!$C:$C, $H262, NewEmisData!$D:$D, CO$2))</f>
        <v>#REF!</v>
      </c>
      <c r="CP262" s="335" t="e">
        <f>$I262*IF($G262="Pickup", SUMIFS(NewEmisData!H:H, NewEmisData!$A:$A, "Pickup", NewEmisData!$B:$B, $A262, NewEmisData!$C:$C, $H262, NewEmisData!$D:$D, CP$2), SUMIFS(NewEmisData!H:H, NewEmisData!$A:$A, "LDV", NewEmisData!$B:$B, $A262, NewEmisData!$C:$C, $H262, NewEmisData!$D:$D, CP$2))</f>
        <v>#REF!</v>
      </c>
      <c r="CQ262" s="335" t="e">
        <f>$I262*IF($G262="Pickup", SUMIFS(NewEmisData!I:I, NewEmisData!$A:$A, "Pickup", NewEmisData!$B:$B, $A262, NewEmisData!$C:$C, $H262, NewEmisData!$D:$D, CQ$2), SUMIFS(NewEmisData!I:I, NewEmisData!$A:$A, "LDV", NewEmisData!$B:$B, $A262, NewEmisData!$C:$C, $H262, NewEmisData!$D:$D, CQ$2))</f>
        <v>#REF!</v>
      </c>
      <c r="CR262" s="335" t="e">
        <f>$I262*IF($G262="Pickup", SUMIFS(NewEmisData!J:J, NewEmisData!$A:$A, "Pickup", NewEmisData!$B:$B, $A262, NewEmisData!$C:$C, $H262, NewEmisData!$D:$D, CR$2), SUMIFS(NewEmisData!J:J, NewEmisData!$A:$A, "LDV", NewEmisData!$B:$B, $A262, NewEmisData!$C:$C, $H262, NewEmisData!$D:$D, CR$2))</f>
        <v>#REF!</v>
      </c>
      <c r="CS262" s="335" t="e">
        <f>$I262*IF($G262="Pickup", SUMIFS(NewEmisData!K:K, NewEmisData!$A:$A, "Pickup", NewEmisData!$B:$B, $A262, NewEmisData!$C:$C, $H262, NewEmisData!$D:$D, CS$2), SUMIFS(NewEmisData!K:K, NewEmisData!$A:$A, "LDV", NewEmisData!$B:$B, $A262, NewEmisData!$C:$C, $H262, NewEmisData!$D:$D, CS$2))</f>
        <v>#REF!</v>
      </c>
      <c r="CT262" s="335" t="e">
        <f>$I262*IF($G262="Pickup", SUMIFS(NewEmisData!L:L, NewEmisData!$A:$A, "Pickup", NewEmisData!$B:$B, $A262, NewEmisData!$C:$C, $H262, NewEmisData!$D:$D, CT$2), SUMIFS(NewEmisData!L:L, NewEmisData!$A:$A, "LDV", NewEmisData!$B:$B, $A262, NewEmisData!$C:$C, $H262, NewEmisData!$D:$D, CT$2))</f>
        <v>#REF!</v>
      </c>
      <c r="CU262" s="335" t="e">
        <f>$I262*IF($G262="Pickup", SUMIFS(NewEmisData!M:M, NewEmisData!$A:$A, "Pickup", NewEmisData!$B:$B, $A262, NewEmisData!$C:$C, $H262, NewEmisData!$D:$D, CU$2), SUMIFS(NewEmisData!M:M, NewEmisData!$A:$A, "LDV", NewEmisData!$B:$B, $A262, NewEmisData!$C:$C, $H262, NewEmisData!$D:$D, CU$2))</f>
        <v>#REF!</v>
      </c>
      <c r="CV262" s="335">
        <v>3.4867004504617778E-3</v>
      </c>
      <c r="CW262" s="335">
        <v>2.0249052327630532E-3</v>
      </c>
      <c r="CX262" s="335">
        <v>1.2515175419379996E-3</v>
      </c>
      <c r="CY262" s="335">
        <v>1.0575607201709759E-3</v>
      </c>
      <c r="CZ262" s="335">
        <v>8.7449898437846874E-4</v>
      </c>
      <c r="DA262" s="335">
        <v>6.702434983476605E-4</v>
      </c>
      <c r="DB262" s="335">
        <v>5.2768845581713188E-4</v>
      </c>
      <c r="DC262" s="335">
        <v>5.0661137800280724E-4</v>
      </c>
      <c r="DD262" s="335">
        <v>5.0015797705022446E-4</v>
      </c>
      <c r="DE262" s="335">
        <v>4.9930391000349583E-4</v>
      </c>
      <c r="DF262" s="335">
        <v>4.9930391000349583E-4</v>
      </c>
      <c r="DG262" s="335" t="e">
        <f>$I262*IF($G262="Pickup", SUMIFS(NewEmisData!E:E, NewEmisData!$A:$A, "Pickup", NewEmisData!$B:$B, $A262, NewEmisData!$C:$C, $H262, NewEmisData!$D:$D, DG$2), SUMIFS(NewEmisData!E:E, NewEmisData!$A:$A, "LDV", NewEmisData!$B:$B, $A262, NewEmisData!$C:$C, $H262, NewEmisData!$D:$D, DG$2))</f>
        <v>#REF!</v>
      </c>
      <c r="DH262" s="335" t="e">
        <f>$I262*IF($G262="Pickup", SUMIFS(NewEmisData!F:F, NewEmisData!$A:$A, "Pickup", NewEmisData!$B:$B, $A262, NewEmisData!$C:$C, $H262, NewEmisData!$D:$D, DH$2), SUMIFS(NewEmisData!F:F, NewEmisData!$A:$A, "LDV", NewEmisData!$B:$B, $A262, NewEmisData!$C:$C, $H262, NewEmisData!$D:$D, DH$2))</f>
        <v>#REF!</v>
      </c>
      <c r="DI262" s="335" t="e">
        <f>$I262*IF($G262="Pickup", SUMIFS(NewEmisData!G:G, NewEmisData!$A:$A, "Pickup", NewEmisData!$B:$B, $A262, NewEmisData!$C:$C, $H262, NewEmisData!$D:$D, DI$2), SUMIFS(NewEmisData!G:G, NewEmisData!$A:$A, "LDV", NewEmisData!$B:$B, $A262, NewEmisData!$C:$C, $H262, NewEmisData!$D:$D, DI$2))</f>
        <v>#REF!</v>
      </c>
      <c r="DJ262" s="335" t="e">
        <f>$I262*IF($G262="Pickup", SUMIFS(NewEmisData!H:H, NewEmisData!$A:$A, "Pickup", NewEmisData!$B:$B, $A262, NewEmisData!$C:$C, $H262, NewEmisData!$D:$D, DJ$2), SUMIFS(NewEmisData!H:H, NewEmisData!$A:$A, "LDV", NewEmisData!$B:$B, $A262, NewEmisData!$C:$C, $H262, NewEmisData!$D:$D, DJ$2))</f>
        <v>#REF!</v>
      </c>
      <c r="DK262" s="335" t="e">
        <f>$I262*IF($G262="Pickup", SUMIFS(NewEmisData!I:I, NewEmisData!$A:$A, "Pickup", NewEmisData!$B:$B, $A262, NewEmisData!$C:$C, $H262, NewEmisData!$D:$D, DK$2), SUMIFS(NewEmisData!I:I, NewEmisData!$A:$A, "LDV", NewEmisData!$B:$B, $A262, NewEmisData!$C:$C, $H262, NewEmisData!$D:$D, DK$2))</f>
        <v>#REF!</v>
      </c>
      <c r="DL262" s="335" t="e">
        <f>$I262*IF($G262="Pickup", SUMIFS(NewEmisData!J:J, NewEmisData!$A:$A, "Pickup", NewEmisData!$B:$B, $A262, NewEmisData!$C:$C, $H262, NewEmisData!$D:$D, DL$2), SUMIFS(NewEmisData!J:J, NewEmisData!$A:$A, "LDV", NewEmisData!$B:$B, $A262, NewEmisData!$C:$C, $H262, NewEmisData!$D:$D, DL$2))</f>
        <v>#REF!</v>
      </c>
      <c r="DM262" s="335" t="e">
        <f>$I262*IF($G262="Pickup", SUMIFS(NewEmisData!K:K, NewEmisData!$A:$A, "Pickup", NewEmisData!$B:$B, $A262, NewEmisData!$C:$C, $H262, NewEmisData!$D:$D, DM$2), SUMIFS(NewEmisData!K:K, NewEmisData!$A:$A, "LDV", NewEmisData!$B:$B, $A262, NewEmisData!$C:$C, $H262, NewEmisData!$D:$D, DM$2))</f>
        <v>#REF!</v>
      </c>
      <c r="DN262" s="335" t="e">
        <f>$I262*IF($G262="Pickup", SUMIFS(NewEmisData!L:L, NewEmisData!$A:$A, "Pickup", NewEmisData!$B:$B, $A262, NewEmisData!$C:$C, $H262, NewEmisData!$D:$D, DN$2), SUMIFS(NewEmisData!L:L, NewEmisData!$A:$A, "LDV", NewEmisData!$B:$B, $A262, NewEmisData!$C:$C, $H262, NewEmisData!$D:$D, DN$2))</f>
        <v>#REF!</v>
      </c>
      <c r="DO262" s="335" t="e">
        <f>$I262*IF($G262="Pickup", SUMIFS(NewEmisData!M:M, NewEmisData!$A:$A, "Pickup", NewEmisData!$B:$B, $A262, NewEmisData!$C:$C, $H262, NewEmisData!$D:$D, DO$2), SUMIFS(NewEmisData!M:M, NewEmisData!$A:$A, "LDV", NewEmisData!$B:$B, $A262, NewEmisData!$C:$C, $H262, NewEmisData!$D:$D, DO$2))</f>
        <v>#REF!</v>
      </c>
      <c r="DP262" s="335">
        <v>1.011564885515141E-3</v>
      </c>
      <c r="DQ262" s="335" t="e">
        <f>$I262*IF($G262="Pickup", SUMIFS(NewEmisData!E:E, NewEmisData!$A:$A, "Pickup", NewEmisData!$B:$B, $A262, NewEmisData!$C:$C, $H262, NewEmisData!$D:$D, DQ$2), SUMIFS(NewEmisData!E:E, NewEmisData!$A:$A, "LDV", NewEmisData!$B:$B, $A262, NewEmisData!$C:$C, $H262, NewEmisData!$D:$D, DQ$2))</f>
        <v>#REF!</v>
      </c>
      <c r="DR262" s="335" t="e">
        <f>$I262*IF($G262="Pickup", SUMIFS(NewEmisData!F:F, NewEmisData!$A:$A, "Pickup", NewEmisData!$B:$B, $A262, NewEmisData!$C:$C, $H262, NewEmisData!$D:$D, DR$2), SUMIFS(NewEmisData!F:F, NewEmisData!$A:$A, "LDV", NewEmisData!$B:$B, $A262, NewEmisData!$C:$C, $H262, NewEmisData!$D:$D, DR$2))</f>
        <v>#REF!</v>
      </c>
      <c r="DS262" s="335" t="e">
        <f>$I262*IF($G262="Pickup", SUMIFS(NewEmisData!G:G, NewEmisData!$A:$A, "Pickup", NewEmisData!$B:$B, $A262, NewEmisData!$C:$C, $H262, NewEmisData!$D:$D, DS$2), SUMIFS(NewEmisData!G:G, NewEmisData!$A:$A, "LDV", NewEmisData!$B:$B, $A262, NewEmisData!$C:$C, $H262, NewEmisData!$D:$D, DS$2))</f>
        <v>#REF!</v>
      </c>
      <c r="DT262" s="335" t="e">
        <f>$I262*IF($G262="Pickup", SUMIFS(NewEmisData!H:H, NewEmisData!$A:$A, "Pickup", NewEmisData!$B:$B, $A262, NewEmisData!$C:$C, $H262, NewEmisData!$D:$D, DT$2), SUMIFS(NewEmisData!H:H, NewEmisData!$A:$A, "LDV", NewEmisData!$B:$B, $A262, NewEmisData!$C:$C, $H262, NewEmisData!$D:$D, DT$2))</f>
        <v>#REF!</v>
      </c>
      <c r="DU262" s="335" t="e">
        <f>$I262*IF($G262="Pickup", SUMIFS(NewEmisData!I:I, NewEmisData!$A:$A, "Pickup", NewEmisData!$B:$B, $A262, NewEmisData!$C:$C, $H262, NewEmisData!$D:$D, DU$2), SUMIFS(NewEmisData!I:I, NewEmisData!$A:$A, "LDV", NewEmisData!$B:$B, $A262, NewEmisData!$C:$C, $H262, NewEmisData!$D:$D, DU$2))</f>
        <v>#REF!</v>
      </c>
      <c r="DV262" s="335" t="e">
        <f>$I262*IF($G262="Pickup", SUMIFS(NewEmisData!J:J, NewEmisData!$A:$A, "Pickup", NewEmisData!$B:$B, $A262, NewEmisData!$C:$C, $H262, NewEmisData!$D:$D, DV$2), SUMIFS(NewEmisData!J:J, NewEmisData!$A:$A, "LDV", NewEmisData!$B:$B, $A262, NewEmisData!$C:$C, $H262, NewEmisData!$D:$D, DV$2))</f>
        <v>#REF!</v>
      </c>
      <c r="DW262" s="335" t="e">
        <f>$I262*IF($G262="Pickup", SUMIFS(NewEmisData!K:K, NewEmisData!$A:$A, "Pickup", NewEmisData!$B:$B, $A262, NewEmisData!$C:$C, $H262, NewEmisData!$D:$D, DW$2), SUMIFS(NewEmisData!K:K, NewEmisData!$A:$A, "LDV", NewEmisData!$B:$B, $A262, NewEmisData!$C:$C, $H262, NewEmisData!$D:$D, DW$2))</f>
        <v>#REF!</v>
      </c>
      <c r="DX262" s="335" t="e">
        <f>$I262*IF($G262="Pickup", SUMIFS(NewEmisData!L:L, NewEmisData!$A:$A, "Pickup", NewEmisData!$B:$B, $A262, NewEmisData!$C:$C, $H262, NewEmisData!$D:$D, DX$2), SUMIFS(NewEmisData!L:L, NewEmisData!$A:$A, "LDV", NewEmisData!$B:$B, $A262, NewEmisData!$C:$C, $H262, NewEmisData!$D:$D, DX$2))</f>
        <v>#REF!</v>
      </c>
      <c r="DY262" s="335" t="e">
        <f>$I262*IF($G262="Pickup", SUMIFS(NewEmisData!M:M, NewEmisData!$A:$A, "Pickup", NewEmisData!$B:$B, $A262, NewEmisData!$C:$C, $H262, NewEmisData!$D:$D, DY$2), SUMIFS(NewEmisData!M:M, NewEmisData!$A:$A, "LDV", NewEmisData!$B:$B, $A262, NewEmisData!$C:$C, $H262, NewEmisData!$D:$D, DY$2))</f>
        <v>#REF!</v>
      </c>
      <c r="DZ262" s="335">
        <v>2.7972448214542505E-3</v>
      </c>
      <c r="EA262" s="335" t="e">
        <f t="shared" si="456"/>
        <v>#REF!</v>
      </c>
      <c r="EB262" s="335" t="e">
        <f t="shared" si="457"/>
        <v>#REF!</v>
      </c>
      <c r="EC262" s="335" t="e">
        <f t="shared" si="458"/>
        <v>#REF!</v>
      </c>
      <c r="ED262" s="335" t="e">
        <f t="shared" si="459"/>
        <v>#REF!</v>
      </c>
      <c r="EE262" s="335" t="e">
        <f t="shared" si="460"/>
        <v>#REF!</v>
      </c>
      <c r="EF262" s="335" t="e">
        <f t="shared" si="461"/>
        <v>#REF!</v>
      </c>
      <c r="EG262" s="335" t="e">
        <f t="shared" si="462"/>
        <v>#REF!</v>
      </c>
      <c r="EH262" s="335" t="e">
        <f t="shared" si="463"/>
        <v>#REF!</v>
      </c>
      <c r="EI262" s="335" t="e">
        <f t="shared" si="464"/>
        <v>#REF!</v>
      </c>
      <c r="EJ262" s="335">
        <f t="shared" si="465"/>
        <v>0.13836109032518704</v>
      </c>
      <c r="EK262" s="335" t="e">
        <f t="shared" si="466"/>
        <v>#REF!</v>
      </c>
      <c r="EL262" s="335" t="e">
        <f t="shared" si="467"/>
        <v>#REF!</v>
      </c>
      <c r="EM262" s="335" t="e">
        <f t="shared" si="468"/>
        <v>#REF!</v>
      </c>
      <c r="EN262" s="335" t="e">
        <f t="shared" si="469"/>
        <v>#REF!</v>
      </c>
      <c r="EO262" s="335" t="e">
        <f t="shared" si="470"/>
        <v>#REF!</v>
      </c>
      <c r="EP262" s="335" t="e">
        <f t="shared" si="471"/>
        <v>#REF!</v>
      </c>
      <c r="EQ262" s="335" t="e">
        <f t="shared" si="472"/>
        <v>#REF!</v>
      </c>
      <c r="ER262" s="335" t="e">
        <f t="shared" si="473"/>
        <v>#REF!</v>
      </c>
      <c r="ES262" s="335" t="e">
        <f t="shared" si="474"/>
        <v>#REF!</v>
      </c>
      <c r="ET262" s="335">
        <f t="shared" si="475"/>
        <v>3.0994232344238398E-2</v>
      </c>
      <c r="EU262" s="335" t="e">
        <f t="shared" si="476"/>
        <v>#REF!</v>
      </c>
      <c r="EV262" s="335" t="e">
        <f t="shared" si="477"/>
        <v>#REF!</v>
      </c>
      <c r="EW262" s="335" t="e">
        <f t="shared" si="478"/>
        <v>#REF!</v>
      </c>
      <c r="EX262" s="335" t="e">
        <f t="shared" si="479"/>
        <v>#REF!</v>
      </c>
      <c r="EY262" s="335" t="e">
        <f t="shared" si="480"/>
        <v>#REF!</v>
      </c>
      <c r="EZ262" s="335" t="e">
        <f t="shared" si="481"/>
        <v>#REF!</v>
      </c>
      <c r="FA262" s="335" t="e">
        <f t="shared" si="482"/>
        <v>#REF!</v>
      </c>
      <c r="FB262" s="335" t="e">
        <f t="shared" si="483"/>
        <v>#REF!</v>
      </c>
      <c r="FC262" s="335" t="e">
        <f t="shared" si="484"/>
        <v>#REF!</v>
      </c>
      <c r="FD262" s="335">
        <f t="shared" si="485"/>
        <v>8.721041711244389E-4</v>
      </c>
      <c r="FE262" s="335" t="e">
        <f t="shared" si="486"/>
        <v>#REF!</v>
      </c>
      <c r="FF262" s="335" t="e">
        <f t="shared" si="487"/>
        <v>#REF!</v>
      </c>
      <c r="FG262" s="335" t="e">
        <f t="shared" si="488"/>
        <v>#REF!</v>
      </c>
      <c r="FH262" s="335" t="e">
        <f t="shared" si="489"/>
        <v>#REF!</v>
      </c>
      <c r="FI262" s="335" t="e">
        <f t="shared" si="490"/>
        <v>#REF!</v>
      </c>
      <c r="FJ262" s="335" t="e">
        <f t="shared" si="491"/>
        <v>#REF!</v>
      </c>
      <c r="FK262" s="335" t="e">
        <f t="shared" si="492"/>
        <v>#REF!</v>
      </c>
      <c r="FL262" s="335" t="e">
        <f t="shared" si="493"/>
        <v>#REF!</v>
      </c>
      <c r="FM262" s="335" t="e">
        <f t="shared" si="494"/>
        <v>#REF!</v>
      </c>
      <c r="FN262" s="335">
        <f t="shared" si="495"/>
        <v>2.3814683166549375E-2</v>
      </c>
      <c r="FO262" s="335" t="e">
        <f t="shared" si="496"/>
        <v>#REF!</v>
      </c>
      <c r="FP262" s="335" t="e">
        <f t="shared" si="497"/>
        <v>#REF!</v>
      </c>
      <c r="FQ262" s="335" t="e">
        <f t="shared" si="498"/>
        <v>#REF!</v>
      </c>
      <c r="FR262" s="335" t="e">
        <f t="shared" si="499"/>
        <v>#REF!</v>
      </c>
      <c r="FS262" s="335" t="e">
        <f t="shared" si="500"/>
        <v>#REF!</v>
      </c>
      <c r="FT262" s="335" t="e">
        <f t="shared" si="501"/>
        <v>#REF!</v>
      </c>
      <c r="FU262" s="335" t="e">
        <f t="shared" si="502"/>
        <v>#REF!</v>
      </c>
      <c r="FV262" s="335" t="e">
        <f t="shared" si="503"/>
        <v>#REF!</v>
      </c>
      <c r="FW262" s="335" t="e">
        <f t="shared" si="504"/>
        <v>#REF!</v>
      </c>
      <c r="FX262" s="335">
        <f t="shared" si="505"/>
        <v>4.7394574957917972E-3</v>
      </c>
    </row>
    <row r="263" spans="1:180" x14ac:dyDescent="0.2">
      <c r="A263" s="305" t="str">
        <f>_xlfn.CONCAT(IF(LEFT(TRIM(A262),1)="*", "*R", "R"), 1+RIGHT(TRIM(A262),1))</f>
        <v>*R5</v>
      </c>
      <c r="B263" s="305" t="str">
        <f t="shared" si="506"/>
        <v>TLPGPHEV10</v>
      </c>
      <c r="C263" s="305" t="str">
        <f t="shared" si="507"/>
        <v>TL.GSL.P.PHEV.2015</v>
      </c>
      <c r="D263" s="301" t="str">
        <f t="shared" si="508"/>
        <v>bn-vmt, bn-vmt/a</v>
      </c>
      <c r="E263" s="301" t="str">
        <f t="shared" si="509"/>
        <v>TLGSL</v>
      </c>
      <c r="F263" s="301" t="str">
        <f t="shared" si="510"/>
        <v>TL</v>
      </c>
      <c r="G263" s="315" t="s">
        <v>820</v>
      </c>
      <c r="H263" s="315" t="s">
        <v>814</v>
      </c>
      <c r="I263" s="321" t="e">
        <f>#REF!</f>
        <v>#REF!</v>
      </c>
      <c r="J263" s="315" t="str">
        <f t="shared" si="511"/>
        <v>Pickup-GSL</v>
      </c>
      <c r="K263" s="335" t="e">
        <f>$I263*IF($G263="Pickup", SUMIFS(NewEmisData!E:E, NewEmisData!$A:$A, "Pickup", NewEmisData!$B:$B, $A263, NewEmisData!$C:$C, $H263, NewEmisData!$D:$D, K$2), SUMIFS(NewEmisData!E:E, NewEmisData!$A:$A, "LDV", NewEmisData!$B:$B, $A263, NewEmisData!$C:$C, $H263, NewEmisData!$D:$D, K$2))</f>
        <v>#REF!</v>
      </c>
      <c r="L263" s="335" t="e">
        <f>$I263*IF($G263="Pickup", SUMIFS(NewEmisData!F:F, NewEmisData!$A:$A, "Pickup", NewEmisData!$B:$B, $A263, NewEmisData!$C:$C, $H263, NewEmisData!$D:$D, L$2), SUMIFS(NewEmisData!F:F, NewEmisData!$A:$A, "LDV", NewEmisData!$B:$B, $A263, NewEmisData!$C:$C, $H263, NewEmisData!$D:$D, L$2))</f>
        <v>#REF!</v>
      </c>
      <c r="M263" s="335" t="e">
        <f>$I263*IF($G263="Pickup", SUMIFS(NewEmisData!G:G, NewEmisData!$A:$A, "Pickup", NewEmisData!$B:$B, $A263, NewEmisData!$C:$C, $H263, NewEmisData!$D:$D, M$2), SUMIFS(NewEmisData!G:G, NewEmisData!$A:$A, "LDV", NewEmisData!$B:$B, $A263, NewEmisData!$C:$C, $H263, NewEmisData!$D:$D, M$2))</f>
        <v>#REF!</v>
      </c>
      <c r="N263" s="335" t="e">
        <f>$I263*IF($G263="Pickup", SUMIFS(NewEmisData!H:H, NewEmisData!$A:$A, "Pickup", NewEmisData!$B:$B, $A263, NewEmisData!$C:$C, $H263, NewEmisData!$D:$D, N$2), SUMIFS(NewEmisData!H:H, NewEmisData!$A:$A, "LDV", NewEmisData!$B:$B, $A263, NewEmisData!$C:$C, $H263, NewEmisData!$D:$D, N$2))</f>
        <v>#REF!</v>
      </c>
      <c r="O263" s="335" t="e">
        <f>$I263*IF($G263="Pickup", SUMIFS(NewEmisData!I:I, NewEmisData!$A:$A, "Pickup", NewEmisData!$B:$B, $A263, NewEmisData!$C:$C, $H263, NewEmisData!$D:$D, O$2), SUMIFS(NewEmisData!I:I, NewEmisData!$A:$A, "LDV", NewEmisData!$B:$B, $A263, NewEmisData!$C:$C, $H263, NewEmisData!$D:$D, O$2))</f>
        <v>#REF!</v>
      </c>
      <c r="P263" s="335" t="e">
        <f>$I263*IF($G263="Pickup", SUMIFS(NewEmisData!J:J, NewEmisData!$A:$A, "Pickup", NewEmisData!$B:$B, $A263, NewEmisData!$C:$C, $H263, NewEmisData!$D:$D, P$2), SUMIFS(NewEmisData!J:J, NewEmisData!$A:$A, "LDV", NewEmisData!$B:$B, $A263, NewEmisData!$C:$C, $H263, NewEmisData!$D:$D, P$2))</f>
        <v>#REF!</v>
      </c>
      <c r="Q263" s="335" t="e">
        <f>$I263*IF($G263="Pickup", SUMIFS(NewEmisData!K:K, NewEmisData!$A:$A, "Pickup", NewEmisData!$B:$B, $A263, NewEmisData!$C:$C, $H263, NewEmisData!$D:$D, Q$2), SUMIFS(NewEmisData!K:K, NewEmisData!$A:$A, "LDV", NewEmisData!$B:$B, $A263, NewEmisData!$C:$C, $H263, NewEmisData!$D:$D, Q$2))</f>
        <v>#REF!</v>
      </c>
      <c r="R263" s="335" t="e">
        <f>$I263*IF($G263="Pickup", SUMIFS(NewEmisData!L:L, NewEmisData!$A:$A, "Pickup", NewEmisData!$B:$B, $A263, NewEmisData!$C:$C, $H263, NewEmisData!$D:$D, R$2), SUMIFS(NewEmisData!L:L, NewEmisData!$A:$A, "LDV", NewEmisData!$B:$B, $A263, NewEmisData!$C:$C, $H263, NewEmisData!$D:$D, R$2))</f>
        <v>#REF!</v>
      </c>
      <c r="S263" s="335" t="e">
        <f>$I263*IF($G263="Pickup", SUMIFS(NewEmisData!M:M, NewEmisData!$A:$A, "Pickup", NewEmisData!$B:$B, $A263, NewEmisData!$C:$C, $H263, NewEmisData!$D:$D, S$2), SUMIFS(NewEmisData!M:M, NewEmisData!$A:$A, "LDV", NewEmisData!$B:$B, $A263, NewEmisData!$C:$C, $H263, NewEmisData!$D:$D, S$2))</f>
        <v>#REF!</v>
      </c>
      <c r="T263" s="335">
        <v>0.13836109032518704</v>
      </c>
      <c r="U263" s="335" t="e">
        <f>$I263*IF($G263="Pickup", SUMIFS(NewEmisData!E:E, NewEmisData!$A:$A, "Pickup", NewEmisData!$B:$B, $A263, NewEmisData!$C:$C, $H263, NewEmisData!$D:$D, U$2), SUMIFS(NewEmisData!E:E, NewEmisData!$A:$A, "LDV", NewEmisData!$B:$B, $A263, NewEmisData!$C:$C, $H263, NewEmisData!$D:$D, U$2))</f>
        <v>#REF!</v>
      </c>
      <c r="V263" s="335" t="e">
        <f>$I263*IF($G263="Pickup", SUMIFS(NewEmisData!F:F, NewEmisData!$A:$A, "Pickup", NewEmisData!$B:$B, $A263, NewEmisData!$C:$C, $H263, NewEmisData!$D:$D, V$2), SUMIFS(NewEmisData!F:F, NewEmisData!$A:$A, "LDV", NewEmisData!$B:$B, $A263, NewEmisData!$C:$C, $H263, NewEmisData!$D:$D, V$2))</f>
        <v>#REF!</v>
      </c>
      <c r="W263" s="335" t="e">
        <f>$I263*IF($G263="Pickup", SUMIFS(NewEmisData!G:G, NewEmisData!$A:$A, "Pickup", NewEmisData!$B:$B, $A263, NewEmisData!$C:$C, $H263, NewEmisData!$D:$D, W$2), SUMIFS(NewEmisData!G:G, NewEmisData!$A:$A, "LDV", NewEmisData!$B:$B, $A263, NewEmisData!$C:$C, $H263, NewEmisData!$D:$D, W$2))</f>
        <v>#REF!</v>
      </c>
      <c r="X263" s="335" t="e">
        <f>$I263*IF($G263="Pickup", SUMIFS(NewEmisData!H:H, NewEmisData!$A:$A, "Pickup", NewEmisData!$B:$B, $A263, NewEmisData!$C:$C, $H263, NewEmisData!$D:$D, X$2), SUMIFS(NewEmisData!H:H, NewEmisData!$A:$A, "LDV", NewEmisData!$B:$B, $A263, NewEmisData!$C:$C, $H263, NewEmisData!$D:$D, X$2))</f>
        <v>#REF!</v>
      </c>
      <c r="Y263" s="335" t="e">
        <f>$I263*IF($G263="Pickup", SUMIFS(NewEmisData!I:I, NewEmisData!$A:$A, "Pickup", NewEmisData!$B:$B, $A263, NewEmisData!$C:$C, $H263, NewEmisData!$D:$D, Y$2), SUMIFS(NewEmisData!I:I, NewEmisData!$A:$A, "LDV", NewEmisData!$B:$B, $A263, NewEmisData!$C:$C, $H263, NewEmisData!$D:$D, Y$2))</f>
        <v>#REF!</v>
      </c>
      <c r="Z263" s="335" t="e">
        <f>$I263*IF($G263="Pickup", SUMIFS(NewEmisData!J:J, NewEmisData!$A:$A, "Pickup", NewEmisData!$B:$B, $A263, NewEmisData!$C:$C, $H263, NewEmisData!$D:$D, Z$2), SUMIFS(NewEmisData!J:J, NewEmisData!$A:$A, "LDV", NewEmisData!$B:$B, $A263, NewEmisData!$C:$C, $H263, NewEmisData!$D:$D, Z$2))</f>
        <v>#REF!</v>
      </c>
      <c r="AA263" s="335" t="e">
        <f>$I263*IF($G263="Pickup", SUMIFS(NewEmisData!K:K, NewEmisData!$A:$A, "Pickup", NewEmisData!$B:$B, $A263, NewEmisData!$C:$C, $H263, NewEmisData!$D:$D, AA$2), SUMIFS(NewEmisData!K:K, NewEmisData!$A:$A, "LDV", NewEmisData!$B:$B, $A263, NewEmisData!$C:$C, $H263, NewEmisData!$D:$D, AA$2))</f>
        <v>#REF!</v>
      </c>
      <c r="AB263" s="335" t="e">
        <f>$I263*IF($G263="Pickup", SUMIFS(NewEmisData!L:L, NewEmisData!$A:$A, "Pickup", NewEmisData!$B:$B, $A263, NewEmisData!$C:$C, $H263, NewEmisData!$D:$D, AB$2), SUMIFS(NewEmisData!L:L, NewEmisData!$A:$A, "LDV", NewEmisData!$B:$B, $A263, NewEmisData!$C:$C, $H263, NewEmisData!$D:$D, AB$2))</f>
        <v>#REF!</v>
      </c>
      <c r="AC263" s="335" t="e">
        <f>$I263*IF($G263="Pickup", SUMIFS(NewEmisData!M:M, NewEmisData!$A:$A, "Pickup", NewEmisData!$B:$B, $A263, NewEmisData!$C:$C, $H263, NewEmisData!$D:$D, AC$2), SUMIFS(NewEmisData!M:M, NewEmisData!$A:$A, "LDV", NewEmisData!$B:$B, $A263, NewEmisData!$C:$C, $H263, NewEmisData!$D:$D, AC$2))</f>
        <v>#REF!</v>
      </c>
      <c r="AD263" s="335">
        <v>3.0994232344238398E-2</v>
      </c>
      <c r="AE263" s="335" t="e">
        <f>$I263*IF($G263="Pickup", SUMIFS(NewEmisData!E:E, NewEmisData!$A:$A, "Pickup", NewEmisData!$B:$B, $A263, NewEmisData!$C:$C, $H263, NewEmisData!$D:$D, AE$2), SUMIFS(NewEmisData!E:E, NewEmisData!$A:$A, "LDV", NewEmisData!$B:$B, $A263, NewEmisData!$C:$C, $H263, NewEmisData!$D:$D, AE$2))</f>
        <v>#REF!</v>
      </c>
      <c r="AF263" s="335" t="e">
        <f>$I263*IF($G263="Pickup", SUMIFS(NewEmisData!F:F, NewEmisData!$A:$A, "Pickup", NewEmisData!$B:$B, $A263, NewEmisData!$C:$C, $H263, NewEmisData!$D:$D, AF$2), SUMIFS(NewEmisData!F:F, NewEmisData!$A:$A, "LDV", NewEmisData!$B:$B, $A263, NewEmisData!$C:$C, $H263, NewEmisData!$D:$D, AF$2))</f>
        <v>#REF!</v>
      </c>
      <c r="AG263" s="335" t="e">
        <f>$I263*IF($G263="Pickup", SUMIFS(NewEmisData!G:G, NewEmisData!$A:$A, "Pickup", NewEmisData!$B:$B, $A263, NewEmisData!$C:$C, $H263, NewEmisData!$D:$D, AG$2), SUMIFS(NewEmisData!G:G, NewEmisData!$A:$A, "LDV", NewEmisData!$B:$B, $A263, NewEmisData!$C:$C, $H263, NewEmisData!$D:$D, AG$2))</f>
        <v>#REF!</v>
      </c>
      <c r="AH263" s="335" t="e">
        <f>$I263*IF($G263="Pickup", SUMIFS(NewEmisData!H:H, NewEmisData!$A:$A, "Pickup", NewEmisData!$B:$B, $A263, NewEmisData!$C:$C, $H263, NewEmisData!$D:$D, AH$2), SUMIFS(NewEmisData!H:H, NewEmisData!$A:$A, "LDV", NewEmisData!$B:$B, $A263, NewEmisData!$C:$C, $H263, NewEmisData!$D:$D, AH$2))</f>
        <v>#REF!</v>
      </c>
      <c r="AI263" s="335" t="e">
        <f>$I263*IF($G263="Pickup", SUMIFS(NewEmisData!I:I, NewEmisData!$A:$A, "Pickup", NewEmisData!$B:$B, $A263, NewEmisData!$C:$C, $H263, NewEmisData!$D:$D, AI$2), SUMIFS(NewEmisData!I:I, NewEmisData!$A:$A, "LDV", NewEmisData!$B:$B, $A263, NewEmisData!$C:$C, $H263, NewEmisData!$D:$D, AI$2))</f>
        <v>#REF!</v>
      </c>
      <c r="AJ263" s="335" t="e">
        <f>$I263*IF($G263="Pickup", SUMIFS(NewEmisData!J:J, NewEmisData!$A:$A, "Pickup", NewEmisData!$B:$B, $A263, NewEmisData!$C:$C, $H263, NewEmisData!$D:$D, AJ$2), SUMIFS(NewEmisData!J:J, NewEmisData!$A:$A, "LDV", NewEmisData!$B:$B, $A263, NewEmisData!$C:$C, $H263, NewEmisData!$D:$D, AJ$2))</f>
        <v>#REF!</v>
      </c>
      <c r="AK263" s="335" t="e">
        <f>$I263*IF($G263="Pickup", SUMIFS(NewEmisData!K:K, NewEmisData!$A:$A, "Pickup", NewEmisData!$B:$B, $A263, NewEmisData!$C:$C, $H263, NewEmisData!$D:$D, AK$2), SUMIFS(NewEmisData!K:K, NewEmisData!$A:$A, "LDV", NewEmisData!$B:$B, $A263, NewEmisData!$C:$C, $H263, NewEmisData!$D:$D, AK$2))</f>
        <v>#REF!</v>
      </c>
      <c r="AL263" s="335" t="e">
        <f>$I263*IF($G263="Pickup", SUMIFS(NewEmisData!L:L, NewEmisData!$A:$A, "Pickup", NewEmisData!$B:$B, $A263, NewEmisData!$C:$C, $H263, NewEmisData!$D:$D, AL$2), SUMIFS(NewEmisData!L:L, NewEmisData!$A:$A, "LDV", NewEmisData!$B:$B, $A263, NewEmisData!$C:$C, $H263, NewEmisData!$D:$D, AL$2))</f>
        <v>#REF!</v>
      </c>
      <c r="AM263" s="335" t="e">
        <f>$I263*IF($G263="Pickup", SUMIFS(NewEmisData!M:M, NewEmisData!$A:$A, "Pickup", NewEmisData!$B:$B, $A263, NewEmisData!$C:$C, $H263, NewEmisData!$D:$D, AM$2), SUMIFS(NewEmisData!M:M, NewEmisData!$A:$A, "LDV", NewEmisData!$B:$B, $A263, NewEmisData!$C:$C, $H263, NewEmisData!$D:$D, AM$2))</f>
        <v>#REF!</v>
      </c>
      <c r="AN263" s="335">
        <v>8.721041711244389E-4</v>
      </c>
      <c r="AO263" s="335" t="e">
        <f>$I263*IF($G263="Pickup", SUMIFS(NewEmisData!E:E, NewEmisData!$A:$A, "Pickup", NewEmisData!$B:$B, $A263, NewEmisData!$C:$C, $H263, NewEmisData!$D:$D, AO$2), SUMIFS(NewEmisData!E:E, NewEmisData!$A:$A, "LDV", NewEmisData!$B:$B, $A263, NewEmisData!$C:$C, $H263, NewEmisData!$D:$D, AO$2))</f>
        <v>#REF!</v>
      </c>
      <c r="AP263" s="335" t="e">
        <f>$I263*IF($G263="Pickup", SUMIFS(NewEmisData!F:F, NewEmisData!$A:$A, "Pickup", NewEmisData!$B:$B, $A263, NewEmisData!$C:$C, $H263, NewEmisData!$D:$D, AP$2), SUMIFS(NewEmisData!F:F, NewEmisData!$A:$A, "LDV", NewEmisData!$B:$B, $A263, NewEmisData!$C:$C, $H263, NewEmisData!$D:$D, AP$2))</f>
        <v>#REF!</v>
      </c>
      <c r="AQ263" s="335" t="e">
        <f>$I263*IF($G263="Pickup", SUMIFS(NewEmisData!G:G, NewEmisData!$A:$A, "Pickup", NewEmisData!$B:$B, $A263, NewEmisData!$C:$C, $H263, NewEmisData!$D:$D, AQ$2), SUMIFS(NewEmisData!G:G, NewEmisData!$A:$A, "LDV", NewEmisData!$B:$B, $A263, NewEmisData!$C:$C, $H263, NewEmisData!$D:$D, AQ$2))</f>
        <v>#REF!</v>
      </c>
      <c r="AR263" s="335" t="e">
        <f>$I263*IF($G263="Pickup", SUMIFS(NewEmisData!H:H, NewEmisData!$A:$A, "Pickup", NewEmisData!$B:$B, $A263, NewEmisData!$C:$C, $H263, NewEmisData!$D:$D, AR$2), SUMIFS(NewEmisData!H:H, NewEmisData!$A:$A, "LDV", NewEmisData!$B:$B, $A263, NewEmisData!$C:$C, $H263, NewEmisData!$D:$D, AR$2))</f>
        <v>#REF!</v>
      </c>
      <c r="AS263" s="335" t="e">
        <f>$I263*IF($G263="Pickup", SUMIFS(NewEmisData!I:I, NewEmisData!$A:$A, "Pickup", NewEmisData!$B:$B, $A263, NewEmisData!$C:$C, $H263, NewEmisData!$D:$D, AS$2), SUMIFS(NewEmisData!I:I, NewEmisData!$A:$A, "LDV", NewEmisData!$B:$B, $A263, NewEmisData!$C:$C, $H263, NewEmisData!$D:$D, AS$2))</f>
        <v>#REF!</v>
      </c>
      <c r="AT263" s="335" t="e">
        <f>$I263*IF($G263="Pickup", SUMIFS(NewEmisData!J:J, NewEmisData!$A:$A, "Pickup", NewEmisData!$B:$B, $A263, NewEmisData!$C:$C, $H263, NewEmisData!$D:$D, AT$2), SUMIFS(NewEmisData!J:J, NewEmisData!$A:$A, "LDV", NewEmisData!$B:$B, $A263, NewEmisData!$C:$C, $H263, NewEmisData!$D:$D, AT$2))</f>
        <v>#REF!</v>
      </c>
      <c r="AU263" s="335" t="e">
        <f>$I263*IF($G263="Pickup", SUMIFS(NewEmisData!K:K, NewEmisData!$A:$A, "Pickup", NewEmisData!$B:$B, $A263, NewEmisData!$C:$C, $H263, NewEmisData!$D:$D, AU$2), SUMIFS(NewEmisData!K:K, NewEmisData!$A:$A, "LDV", NewEmisData!$B:$B, $A263, NewEmisData!$C:$C, $H263, NewEmisData!$D:$D, AU$2))</f>
        <v>#REF!</v>
      </c>
      <c r="AV263" s="335" t="e">
        <f>$I263*IF($G263="Pickup", SUMIFS(NewEmisData!L:L, NewEmisData!$A:$A, "Pickup", NewEmisData!$B:$B, $A263, NewEmisData!$C:$C, $H263, NewEmisData!$D:$D, AV$2), SUMIFS(NewEmisData!L:L, NewEmisData!$A:$A, "LDV", NewEmisData!$B:$B, $A263, NewEmisData!$C:$C, $H263, NewEmisData!$D:$D, AV$2))</f>
        <v>#REF!</v>
      </c>
      <c r="AW263" s="335" t="e">
        <f>$I263*IF($G263="Pickup", SUMIFS(NewEmisData!M:M, NewEmisData!$A:$A, "Pickup", NewEmisData!$B:$B, $A263, NewEmisData!$C:$C, $H263, NewEmisData!$D:$D, AW$2), SUMIFS(NewEmisData!M:M, NewEmisData!$A:$A, "LDV", NewEmisData!$B:$B, $A263, NewEmisData!$C:$C, $H263, NewEmisData!$D:$D, AW$2))</f>
        <v>#REF!</v>
      </c>
      <c r="AX263" s="335">
        <v>2.3814683166549375E-2</v>
      </c>
      <c r="AY263" s="335" t="e">
        <f>$I263*IF($G263="Pickup", SUMIFS(NewEmisData!E:E, NewEmisData!$A:$A, "Pickup", NewEmisData!$B:$B, $A263, NewEmisData!$C:$C, $H263, NewEmisData!$D:$D, AY$2), SUMIFS(NewEmisData!E:E, NewEmisData!$A:$A, "LDV", NewEmisData!$B:$B, $A263, NewEmisData!$C:$C, $H263, NewEmisData!$D:$D, AY$2))</f>
        <v>#REF!</v>
      </c>
      <c r="AZ263" s="335" t="e">
        <f>$I263*IF($G263="Pickup", SUMIFS(NewEmisData!F:F, NewEmisData!$A:$A, "Pickup", NewEmisData!$B:$B, $A263, NewEmisData!$C:$C, $H263, NewEmisData!$D:$D, AZ$2), SUMIFS(NewEmisData!F:F, NewEmisData!$A:$A, "LDV", NewEmisData!$B:$B, $A263, NewEmisData!$C:$C, $H263, NewEmisData!$D:$D, AZ$2))</f>
        <v>#REF!</v>
      </c>
      <c r="BA263" s="335" t="e">
        <f>$I263*IF($G263="Pickup", SUMIFS(NewEmisData!G:G, NewEmisData!$A:$A, "Pickup", NewEmisData!$B:$B, $A263, NewEmisData!$C:$C, $H263, NewEmisData!$D:$D, BA$2), SUMIFS(NewEmisData!G:G, NewEmisData!$A:$A, "LDV", NewEmisData!$B:$B, $A263, NewEmisData!$C:$C, $H263, NewEmisData!$D:$D, BA$2))</f>
        <v>#REF!</v>
      </c>
      <c r="BB263" s="335" t="e">
        <f>$I263*IF($G263="Pickup", SUMIFS(NewEmisData!H:H, NewEmisData!$A:$A, "Pickup", NewEmisData!$B:$B, $A263, NewEmisData!$C:$C, $H263, NewEmisData!$D:$D, BB$2), SUMIFS(NewEmisData!H:H, NewEmisData!$A:$A, "LDV", NewEmisData!$B:$B, $A263, NewEmisData!$C:$C, $H263, NewEmisData!$D:$D, BB$2))</f>
        <v>#REF!</v>
      </c>
      <c r="BC263" s="335" t="e">
        <f>$I263*IF($G263="Pickup", SUMIFS(NewEmisData!I:I, NewEmisData!$A:$A, "Pickup", NewEmisData!$B:$B, $A263, NewEmisData!$C:$C, $H263, NewEmisData!$D:$D, BC$2), SUMIFS(NewEmisData!I:I, NewEmisData!$A:$A, "LDV", NewEmisData!$B:$B, $A263, NewEmisData!$C:$C, $H263, NewEmisData!$D:$D, BC$2))</f>
        <v>#REF!</v>
      </c>
      <c r="BD263" s="335" t="e">
        <f>$I263*IF($G263="Pickup", SUMIFS(NewEmisData!J:J, NewEmisData!$A:$A, "Pickup", NewEmisData!$B:$B, $A263, NewEmisData!$C:$C, $H263, NewEmisData!$D:$D, BD$2), SUMIFS(NewEmisData!J:J, NewEmisData!$A:$A, "LDV", NewEmisData!$B:$B, $A263, NewEmisData!$C:$C, $H263, NewEmisData!$D:$D, BD$2))</f>
        <v>#REF!</v>
      </c>
      <c r="BE263" s="335" t="e">
        <f>$I263*IF($G263="Pickup", SUMIFS(NewEmisData!K:K, NewEmisData!$A:$A, "Pickup", NewEmisData!$B:$B, $A263, NewEmisData!$C:$C, $H263, NewEmisData!$D:$D, BE$2), SUMIFS(NewEmisData!K:K, NewEmisData!$A:$A, "LDV", NewEmisData!$B:$B, $A263, NewEmisData!$C:$C, $H263, NewEmisData!$D:$D, BE$2))</f>
        <v>#REF!</v>
      </c>
      <c r="BF263" s="335" t="e">
        <f>$I263*IF($G263="Pickup", SUMIFS(NewEmisData!L:L, NewEmisData!$A:$A, "Pickup", NewEmisData!$B:$B, $A263, NewEmisData!$C:$C, $H263, NewEmisData!$D:$D, BF$2), SUMIFS(NewEmisData!L:L, NewEmisData!$A:$A, "LDV", NewEmisData!$B:$B, $A263, NewEmisData!$C:$C, $H263, NewEmisData!$D:$D, BF$2))</f>
        <v>#REF!</v>
      </c>
      <c r="BG263" s="335" t="e">
        <f>$I263*IF($G263="Pickup", SUMIFS(NewEmisData!M:M, NewEmisData!$A:$A, "Pickup", NewEmisData!$B:$B, $A263, NewEmisData!$C:$C, $H263, NewEmisData!$D:$D, BG$2), SUMIFS(NewEmisData!M:M, NewEmisData!$A:$A, "LDV", NewEmisData!$B:$B, $A263, NewEmisData!$C:$C, $H263, NewEmisData!$D:$D, BG$2))</f>
        <v>#REF!</v>
      </c>
      <c r="BH263" s="335">
        <v>4.7394574957917972E-3</v>
      </c>
      <c r="BI263" s="335" t="e">
        <f>$I263*IF($G263="Pickup", SUMIFS(NewEmisData!E:E, NewEmisData!$A:$A, "Pickup", NewEmisData!$B:$B, $A263, NewEmisData!$C:$C, $H263, NewEmisData!$D:$D, BI$2), SUMIFS(NewEmisData!E:E, NewEmisData!$A:$A, "LDV", NewEmisData!$B:$B, $A263, NewEmisData!$C:$C, $H263, NewEmisData!$D:$D, BI$2))</f>
        <v>#REF!</v>
      </c>
      <c r="BJ263" s="335" t="e">
        <f>$I263*IF($G263="Pickup", SUMIFS(NewEmisData!F:F, NewEmisData!$A:$A, "Pickup", NewEmisData!$B:$B, $A263, NewEmisData!$C:$C, $H263, NewEmisData!$D:$D, BJ$2), SUMIFS(NewEmisData!F:F, NewEmisData!$A:$A, "LDV", NewEmisData!$B:$B, $A263, NewEmisData!$C:$C, $H263, NewEmisData!$D:$D, BJ$2))</f>
        <v>#REF!</v>
      </c>
      <c r="BK263" s="335" t="e">
        <f>$I263*IF($G263="Pickup", SUMIFS(NewEmisData!G:G, NewEmisData!$A:$A, "Pickup", NewEmisData!$B:$B, $A263, NewEmisData!$C:$C, $H263, NewEmisData!$D:$D, BK$2), SUMIFS(NewEmisData!G:G, NewEmisData!$A:$A, "LDV", NewEmisData!$B:$B, $A263, NewEmisData!$C:$C, $H263, NewEmisData!$D:$D, BK$2))</f>
        <v>#REF!</v>
      </c>
      <c r="BL263" s="335" t="e">
        <f>$I263*IF($G263="Pickup", SUMIFS(NewEmisData!H:H, NewEmisData!$A:$A, "Pickup", NewEmisData!$B:$B, $A263, NewEmisData!$C:$C, $H263, NewEmisData!$D:$D, BL$2), SUMIFS(NewEmisData!H:H, NewEmisData!$A:$A, "LDV", NewEmisData!$B:$B, $A263, NewEmisData!$C:$C, $H263, NewEmisData!$D:$D, BL$2))</f>
        <v>#REF!</v>
      </c>
      <c r="BM263" s="335" t="e">
        <f>$I263*IF($G263="Pickup", SUMIFS(NewEmisData!I:I, NewEmisData!$A:$A, "Pickup", NewEmisData!$B:$B, $A263, NewEmisData!$C:$C, $H263, NewEmisData!$D:$D, BM$2), SUMIFS(NewEmisData!I:I, NewEmisData!$A:$A, "LDV", NewEmisData!$B:$B, $A263, NewEmisData!$C:$C, $H263, NewEmisData!$D:$D, BM$2))</f>
        <v>#REF!</v>
      </c>
      <c r="BN263" s="335" t="e">
        <f>$I263*IF($G263="Pickup", SUMIFS(NewEmisData!J:J, NewEmisData!$A:$A, "Pickup", NewEmisData!$B:$B, $A263, NewEmisData!$C:$C, $H263, NewEmisData!$D:$D, BN$2), SUMIFS(NewEmisData!J:J, NewEmisData!$A:$A, "LDV", NewEmisData!$B:$B, $A263, NewEmisData!$C:$C, $H263, NewEmisData!$D:$D, BN$2))</f>
        <v>#REF!</v>
      </c>
      <c r="BO263" s="335" t="e">
        <f>$I263*IF($G263="Pickup", SUMIFS(NewEmisData!K:K, NewEmisData!$A:$A, "Pickup", NewEmisData!$B:$B, $A263, NewEmisData!$C:$C, $H263, NewEmisData!$D:$D, BO$2), SUMIFS(NewEmisData!K:K, NewEmisData!$A:$A, "LDV", NewEmisData!$B:$B, $A263, NewEmisData!$C:$C, $H263, NewEmisData!$D:$D, BO$2))</f>
        <v>#REF!</v>
      </c>
      <c r="BP263" s="335" t="e">
        <f>$I263*IF($G263="Pickup", SUMIFS(NewEmisData!L:L, NewEmisData!$A:$A, "Pickup", NewEmisData!$B:$B, $A263, NewEmisData!$C:$C, $H263, NewEmisData!$D:$D, BP$2), SUMIFS(NewEmisData!L:L, NewEmisData!$A:$A, "LDV", NewEmisData!$B:$B, $A263, NewEmisData!$C:$C, $H263, NewEmisData!$D:$D, BP$2))</f>
        <v>#REF!</v>
      </c>
      <c r="BQ263" s="335" t="e">
        <f>$I263*IF($G263="Pickup", SUMIFS(NewEmisData!M:M, NewEmisData!$A:$A, "Pickup", NewEmisData!$B:$B, $A263, NewEmisData!$C:$C, $H263, NewEmisData!$D:$D, BQ$2), SUMIFS(NewEmisData!M:M, NewEmisData!$A:$A, "LDV", NewEmisData!$B:$B, $A263, NewEmisData!$C:$C, $H263, NewEmisData!$D:$D, BQ$2))</f>
        <v>#REF!</v>
      </c>
      <c r="BR263" s="335">
        <v>0.82941469149152458</v>
      </c>
      <c r="BS263" s="335" t="e">
        <f>$I263*IF($G263="Pickup", SUMIFS(NewEmisData!E:E, NewEmisData!$A:$A, "Pickup", NewEmisData!$B:$B, $A263, NewEmisData!$C:$C, $H263, NewEmisData!$D:$D, BS$2), SUMIFS(NewEmisData!E:E, NewEmisData!$A:$A, "LDV", NewEmisData!$B:$B, $A263, NewEmisData!$C:$C, $H263, NewEmisData!$D:$D, BS$2))</f>
        <v>#REF!</v>
      </c>
      <c r="BT263" s="335" t="e">
        <f>$I263*IF($G263="Pickup", SUMIFS(NewEmisData!F:F, NewEmisData!$A:$A, "Pickup", NewEmisData!$B:$B, $A263, NewEmisData!$C:$C, $H263, NewEmisData!$D:$D, BT$2), SUMIFS(NewEmisData!F:F, NewEmisData!$A:$A, "LDV", NewEmisData!$B:$B, $A263, NewEmisData!$C:$C, $H263, NewEmisData!$D:$D, BT$2))</f>
        <v>#REF!</v>
      </c>
      <c r="BU263" s="335" t="e">
        <f>$I263*IF($G263="Pickup", SUMIFS(NewEmisData!G:G, NewEmisData!$A:$A, "Pickup", NewEmisData!$B:$B, $A263, NewEmisData!$C:$C, $H263, NewEmisData!$D:$D, BU$2), SUMIFS(NewEmisData!G:G, NewEmisData!$A:$A, "LDV", NewEmisData!$B:$B, $A263, NewEmisData!$C:$C, $H263, NewEmisData!$D:$D, BU$2))</f>
        <v>#REF!</v>
      </c>
      <c r="BV263" s="335" t="e">
        <f>$I263*IF($G263="Pickup", SUMIFS(NewEmisData!H:H, NewEmisData!$A:$A, "Pickup", NewEmisData!$B:$B, $A263, NewEmisData!$C:$C, $H263, NewEmisData!$D:$D, BV$2), SUMIFS(NewEmisData!H:H, NewEmisData!$A:$A, "LDV", NewEmisData!$B:$B, $A263, NewEmisData!$C:$C, $H263, NewEmisData!$D:$D, BV$2))</f>
        <v>#REF!</v>
      </c>
      <c r="BW263" s="335" t="e">
        <f>$I263*IF($G263="Pickup", SUMIFS(NewEmisData!I:I, NewEmisData!$A:$A, "Pickup", NewEmisData!$B:$B, $A263, NewEmisData!$C:$C, $H263, NewEmisData!$D:$D, BW$2), SUMIFS(NewEmisData!I:I, NewEmisData!$A:$A, "LDV", NewEmisData!$B:$B, $A263, NewEmisData!$C:$C, $H263, NewEmisData!$D:$D, BW$2))</f>
        <v>#REF!</v>
      </c>
      <c r="BX263" s="335" t="e">
        <f>$I263*IF($G263="Pickup", SUMIFS(NewEmisData!J:J, NewEmisData!$A:$A, "Pickup", NewEmisData!$B:$B, $A263, NewEmisData!$C:$C, $H263, NewEmisData!$D:$D, BX$2), SUMIFS(NewEmisData!J:J, NewEmisData!$A:$A, "LDV", NewEmisData!$B:$B, $A263, NewEmisData!$C:$C, $H263, NewEmisData!$D:$D, BX$2))</f>
        <v>#REF!</v>
      </c>
      <c r="BY263" s="335" t="e">
        <f>$I263*IF($G263="Pickup", SUMIFS(NewEmisData!K:K, NewEmisData!$A:$A, "Pickup", NewEmisData!$B:$B, $A263, NewEmisData!$C:$C, $H263, NewEmisData!$D:$D, BY$2), SUMIFS(NewEmisData!K:K, NewEmisData!$A:$A, "LDV", NewEmisData!$B:$B, $A263, NewEmisData!$C:$C, $H263, NewEmisData!$D:$D, BY$2))</f>
        <v>#REF!</v>
      </c>
      <c r="BZ263" s="335" t="e">
        <f>$I263*IF($G263="Pickup", SUMIFS(NewEmisData!L:L, NewEmisData!$A:$A, "Pickup", NewEmisData!$B:$B, $A263, NewEmisData!$C:$C, $H263, NewEmisData!$D:$D, BZ$2), SUMIFS(NewEmisData!L:L, NewEmisData!$A:$A, "LDV", NewEmisData!$B:$B, $A263, NewEmisData!$C:$C, $H263, NewEmisData!$D:$D, BZ$2))</f>
        <v>#REF!</v>
      </c>
      <c r="CA263" s="335" t="e">
        <f>$I263*IF($G263="Pickup", SUMIFS(NewEmisData!M:M, NewEmisData!$A:$A, "Pickup", NewEmisData!$B:$B, $A263, NewEmisData!$C:$C, $H263, NewEmisData!$D:$D, CA$2), SUMIFS(NewEmisData!M:M, NewEmisData!$A:$A, "LDV", NewEmisData!$B:$B, $A263, NewEmisData!$C:$C, $H263, NewEmisData!$D:$D, CA$2))</f>
        <v>#REF!</v>
      </c>
      <c r="CB263" s="335">
        <v>5.2865609411460256E-2</v>
      </c>
      <c r="CC263" s="335" t="e">
        <f>$I263*IF($G263="Pickup", SUMIFS(NewEmisData!E:E, NewEmisData!$A:$A, "Pickup", NewEmisData!$B:$B, $A263, NewEmisData!$C:$C, $H263, NewEmisData!$D:$D, CC$2), SUMIFS(NewEmisData!E:E, NewEmisData!$A:$A, "LDV", NewEmisData!$B:$B, $A263, NewEmisData!$C:$C, $H263, NewEmisData!$D:$D, CC$2))</f>
        <v>#REF!</v>
      </c>
      <c r="CD263" s="335" t="e">
        <f>$I263*IF($G263="Pickup", SUMIFS(NewEmisData!F:F, NewEmisData!$A:$A, "Pickup", NewEmisData!$B:$B, $A263, NewEmisData!$C:$C, $H263, NewEmisData!$D:$D, CD$2), SUMIFS(NewEmisData!F:F, NewEmisData!$A:$A, "LDV", NewEmisData!$B:$B, $A263, NewEmisData!$C:$C, $H263, NewEmisData!$D:$D, CD$2))</f>
        <v>#REF!</v>
      </c>
      <c r="CE263" s="335" t="e">
        <f>$I263*IF($G263="Pickup", SUMIFS(NewEmisData!G:G, NewEmisData!$A:$A, "Pickup", NewEmisData!$B:$B, $A263, NewEmisData!$C:$C, $H263, NewEmisData!$D:$D, CE$2), SUMIFS(NewEmisData!G:G, NewEmisData!$A:$A, "LDV", NewEmisData!$B:$B, $A263, NewEmisData!$C:$C, $H263, NewEmisData!$D:$D, CE$2))</f>
        <v>#REF!</v>
      </c>
      <c r="CF263" s="335" t="e">
        <f>$I263*IF($G263="Pickup", SUMIFS(NewEmisData!H:H, NewEmisData!$A:$A, "Pickup", NewEmisData!$B:$B, $A263, NewEmisData!$C:$C, $H263, NewEmisData!$D:$D, CF$2), SUMIFS(NewEmisData!H:H, NewEmisData!$A:$A, "LDV", NewEmisData!$B:$B, $A263, NewEmisData!$C:$C, $H263, NewEmisData!$D:$D, CF$2))</f>
        <v>#REF!</v>
      </c>
      <c r="CG263" s="335" t="e">
        <f>$I263*IF($G263="Pickup", SUMIFS(NewEmisData!I:I, NewEmisData!$A:$A, "Pickup", NewEmisData!$B:$B, $A263, NewEmisData!$C:$C, $H263, NewEmisData!$D:$D, CG$2), SUMIFS(NewEmisData!I:I, NewEmisData!$A:$A, "LDV", NewEmisData!$B:$B, $A263, NewEmisData!$C:$C, $H263, NewEmisData!$D:$D, CG$2))</f>
        <v>#REF!</v>
      </c>
      <c r="CH263" s="335" t="e">
        <f>$I263*IF($G263="Pickup", SUMIFS(NewEmisData!J:J, NewEmisData!$A:$A, "Pickup", NewEmisData!$B:$B, $A263, NewEmisData!$C:$C, $H263, NewEmisData!$D:$D, CH$2), SUMIFS(NewEmisData!J:J, NewEmisData!$A:$A, "LDV", NewEmisData!$B:$B, $A263, NewEmisData!$C:$C, $H263, NewEmisData!$D:$D, CH$2))</f>
        <v>#REF!</v>
      </c>
      <c r="CI263" s="335" t="e">
        <f>$I263*IF($G263="Pickup", SUMIFS(NewEmisData!K:K, NewEmisData!$A:$A, "Pickup", NewEmisData!$B:$B, $A263, NewEmisData!$C:$C, $H263, NewEmisData!$D:$D, CI$2), SUMIFS(NewEmisData!K:K, NewEmisData!$A:$A, "LDV", NewEmisData!$B:$B, $A263, NewEmisData!$C:$C, $H263, NewEmisData!$D:$D, CI$2))</f>
        <v>#REF!</v>
      </c>
      <c r="CJ263" s="335" t="e">
        <f>$I263*IF($G263="Pickup", SUMIFS(NewEmisData!L:L, NewEmisData!$A:$A, "Pickup", NewEmisData!$B:$B, $A263, NewEmisData!$C:$C, $H263, NewEmisData!$D:$D, CJ$2), SUMIFS(NewEmisData!L:L, NewEmisData!$A:$A, "LDV", NewEmisData!$B:$B, $A263, NewEmisData!$C:$C, $H263, NewEmisData!$D:$D, CJ$2))</f>
        <v>#REF!</v>
      </c>
      <c r="CK263" s="335" t="e">
        <f>$I263*IF($G263="Pickup", SUMIFS(NewEmisData!M:M, NewEmisData!$A:$A, "Pickup", NewEmisData!$B:$B, $A263, NewEmisData!$C:$C, $H263, NewEmisData!$D:$D, CK$2), SUMIFS(NewEmisData!M:M, NewEmisData!$A:$A, "LDV", NewEmisData!$B:$B, $A263, NewEmisData!$C:$C, $H263, NewEmisData!$D:$D, CK$2))</f>
        <v>#REF!</v>
      </c>
      <c r="CL263" s="335">
        <v>1.1440535322699103E-2</v>
      </c>
      <c r="CM263" s="335" t="e">
        <f>$I263*IF($G263="Pickup", SUMIFS(NewEmisData!E:E, NewEmisData!$A:$A, "Pickup", NewEmisData!$B:$B, $A263, NewEmisData!$C:$C, $H263, NewEmisData!$D:$D, CM$2), SUMIFS(NewEmisData!E:E, NewEmisData!$A:$A, "LDV", NewEmisData!$B:$B, $A263, NewEmisData!$C:$C, $H263, NewEmisData!$D:$D, CM$2))</f>
        <v>#REF!</v>
      </c>
      <c r="CN263" s="335" t="e">
        <f>$I263*IF($G263="Pickup", SUMIFS(NewEmisData!F:F, NewEmisData!$A:$A, "Pickup", NewEmisData!$B:$B, $A263, NewEmisData!$C:$C, $H263, NewEmisData!$D:$D, CN$2), SUMIFS(NewEmisData!F:F, NewEmisData!$A:$A, "LDV", NewEmisData!$B:$B, $A263, NewEmisData!$C:$C, $H263, NewEmisData!$D:$D, CN$2))</f>
        <v>#REF!</v>
      </c>
      <c r="CO263" s="335" t="e">
        <f>$I263*IF($G263="Pickup", SUMIFS(NewEmisData!G:G, NewEmisData!$A:$A, "Pickup", NewEmisData!$B:$B, $A263, NewEmisData!$C:$C, $H263, NewEmisData!$D:$D, CO$2), SUMIFS(NewEmisData!G:G, NewEmisData!$A:$A, "LDV", NewEmisData!$B:$B, $A263, NewEmisData!$C:$C, $H263, NewEmisData!$D:$D, CO$2))</f>
        <v>#REF!</v>
      </c>
      <c r="CP263" s="335" t="e">
        <f>$I263*IF($G263="Pickup", SUMIFS(NewEmisData!H:H, NewEmisData!$A:$A, "Pickup", NewEmisData!$B:$B, $A263, NewEmisData!$C:$C, $H263, NewEmisData!$D:$D, CP$2), SUMIFS(NewEmisData!H:H, NewEmisData!$A:$A, "LDV", NewEmisData!$B:$B, $A263, NewEmisData!$C:$C, $H263, NewEmisData!$D:$D, CP$2))</f>
        <v>#REF!</v>
      </c>
      <c r="CQ263" s="335" t="e">
        <f>$I263*IF($G263="Pickup", SUMIFS(NewEmisData!I:I, NewEmisData!$A:$A, "Pickup", NewEmisData!$B:$B, $A263, NewEmisData!$C:$C, $H263, NewEmisData!$D:$D, CQ$2), SUMIFS(NewEmisData!I:I, NewEmisData!$A:$A, "LDV", NewEmisData!$B:$B, $A263, NewEmisData!$C:$C, $H263, NewEmisData!$D:$D, CQ$2))</f>
        <v>#REF!</v>
      </c>
      <c r="CR263" s="335" t="e">
        <f>$I263*IF($G263="Pickup", SUMIFS(NewEmisData!J:J, NewEmisData!$A:$A, "Pickup", NewEmisData!$B:$B, $A263, NewEmisData!$C:$C, $H263, NewEmisData!$D:$D, CR$2), SUMIFS(NewEmisData!J:J, NewEmisData!$A:$A, "LDV", NewEmisData!$B:$B, $A263, NewEmisData!$C:$C, $H263, NewEmisData!$D:$D, CR$2))</f>
        <v>#REF!</v>
      </c>
      <c r="CS263" s="335" t="e">
        <f>$I263*IF($G263="Pickup", SUMIFS(NewEmisData!K:K, NewEmisData!$A:$A, "Pickup", NewEmisData!$B:$B, $A263, NewEmisData!$C:$C, $H263, NewEmisData!$D:$D, CS$2), SUMIFS(NewEmisData!K:K, NewEmisData!$A:$A, "LDV", NewEmisData!$B:$B, $A263, NewEmisData!$C:$C, $H263, NewEmisData!$D:$D, CS$2))</f>
        <v>#REF!</v>
      </c>
      <c r="CT263" s="335" t="e">
        <f>$I263*IF($G263="Pickup", SUMIFS(NewEmisData!L:L, NewEmisData!$A:$A, "Pickup", NewEmisData!$B:$B, $A263, NewEmisData!$C:$C, $H263, NewEmisData!$D:$D, CT$2), SUMIFS(NewEmisData!L:L, NewEmisData!$A:$A, "LDV", NewEmisData!$B:$B, $A263, NewEmisData!$C:$C, $H263, NewEmisData!$D:$D, CT$2))</f>
        <v>#REF!</v>
      </c>
      <c r="CU263" s="335" t="e">
        <f>$I263*IF($G263="Pickup", SUMIFS(NewEmisData!M:M, NewEmisData!$A:$A, "Pickup", NewEmisData!$B:$B, $A263, NewEmisData!$C:$C, $H263, NewEmisData!$D:$D, CU$2), SUMIFS(NewEmisData!M:M, NewEmisData!$A:$A, "LDV", NewEmisData!$B:$B, $A263, NewEmisData!$C:$C, $H263, NewEmisData!$D:$D, CU$2))</f>
        <v>#REF!</v>
      </c>
      <c r="CV263" s="335">
        <v>3.4867004504617778E-3</v>
      </c>
      <c r="CW263" s="335">
        <v>2.0249052327630532E-3</v>
      </c>
      <c r="CX263" s="335">
        <v>1.2515175419379996E-3</v>
      </c>
      <c r="CY263" s="335">
        <v>1.0575607201709759E-3</v>
      </c>
      <c r="CZ263" s="335">
        <v>8.7449898437846874E-4</v>
      </c>
      <c r="DA263" s="335">
        <v>6.702434983476605E-4</v>
      </c>
      <c r="DB263" s="335">
        <v>5.2768845581713188E-4</v>
      </c>
      <c r="DC263" s="335">
        <v>5.0661137800280724E-4</v>
      </c>
      <c r="DD263" s="335">
        <v>5.0015797705022446E-4</v>
      </c>
      <c r="DE263" s="335">
        <v>4.9930391000349583E-4</v>
      </c>
      <c r="DF263" s="335">
        <v>4.9930391000349583E-4</v>
      </c>
      <c r="DG263" s="335" t="e">
        <f>$I263*IF($G263="Pickup", SUMIFS(NewEmisData!E:E, NewEmisData!$A:$A, "Pickup", NewEmisData!$B:$B, $A263, NewEmisData!$C:$C, $H263, NewEmisData!$D:$D, DG$2), SUMIFS(NewEmisData!E:E, NewEmisData!$A:$A, "LDV", NewEmisData!$B:$B, $A263, NewEmisData!$C:$C, $H263, NewEmisData!$D:$D, DG$2))</f>
        <v>#REF!</v>
      </c>
      <c r="DH263" s="335" t="e">
        <f>$I263*IF($G263="Pickup", SUMIFS(NewEmisData!F:F, NewEmisData!$A:$A, "Pickup", NewEmisData!$B:$B, $A263, NewEmisData!$C:$C, $H263, NewEmisData!$D:$D, DH$2), SUMIFS(NewEmisData!F:F, NewEmisData!$A:$A, "LDV", NewEmisData!$B:$B, $A263, NewEmisData!$C:$C, $H263, NewEmisData!$D:$D, DH$2))</f>
        <v>#REF!</v>
      </c>
      <c r="DI263" s="335" t="e">
        <f>$I263*IF($G263="Pickup", SUMIFS(NewEmisData!G:G, NewEmisData!$A:$A, "Pickup", NewEmisData!$B:$B, $A263, NewEmisData!$C:$C, $H263, NewEmisData!$D:$D, DI$2), SUMIFS(NewEmisData!G:G, NewEmisData!$A:$A, "LDV", NewEmisData!$B:$B, $A263, NewEmisData!$C:$C, $H263, NewEmisData!$D:$D, DI$2))</f>
        <v>#REF!</v>
      </c>
      <c r="DJ263" s="335" t="e">
        <f>$I263*IF($G263="Pickup", SUMIFS(NewEmisData!H:H, NewEmisData!$A:$A, "Pickup", NewEmisData!$B:$B, $A263, NewEmisData!$C:$C, $H263, NewEmisData!$D:$D, DJ$2), SUMIFS(NewEmisData!H:H, NewEmisData!$A:$A, "LDV", NewEmisData!$B:$B, $A263, NewEmisData!$C:$C, $H263, NewEmisData!$D:$D, DJ$2))</f>
        <v>#REF!</v>
      </c>
      <c r="DK263" s="335" t="e">
        <f>$I263*IF($G263="Pickup", SUMIFS(NewEmisData!I:I, NewEmisData!$A:$A, "Pickup", NewEmisData!$B:$B, $A263, NewEmisData!$C:$C, $H263, NewEmisData!$D:$D, DK$2), SUMIFS(NewEmisData!I:I, NewEmisData!$A:$A, "LDV", NewEmisData!$B:$B, $A263, NewEmisData!$C:$C, $H263, NewEmisData!$D:$D, DK$2))</f>
        <v>#REF!</v>
      </c>
      <c r="DL263" s="335" t="e">
        <f>$I263*IF($G263="Pickup", SUMIFS(NewEmisData!J:J, NewEmisData!$A:$A, "Pickup", NewEmisData!$B:$B, $A263, NewEmisData!$C:$C, $H263, NewEmisData!$D:$D, DL$2), SUMIFS(NewEmisData!J:J, NewEmisData!$A:$A, "LDV", NewEmisData!$B:$B, $A263, NewEmisData!$C:$C, $H263, NewEmisData!$D:$D, DL$2))</f>
        <v>#REF!</v>
      </c>
      <c r="DM263" s="335" t="e">
        <f>$I263*IF($G263="Pickup", SUMIFS(NewEmisData!K:K, NewEmisData!$A:$A, "Pickup", NewEmisData!$B:$B, $A263, NewEmisData!$C:$C, $H263, NewEmisData!$D:$D, DM$2), SUMIFS(NewEmisData!K:K, NewEmisData!$A:$A, "LDV", NewEmisData!$B:$B, $A263, NewEmisData!$C:$C, $H263, NewEmisData!$D:$D, DM$2))</f>
        <v>#REF!</v>
      </c>
      <c r="DN263" s="335" t="e">
        <f>$I263*IF($G263="Pickup", SUMIFS(NewEmisData!L:L, NewEmisData!$A:$A, "Pickup", NewEmisData!$B:$B, $A263, NewEmisData!$C:$C, $H263, NewEmisData!$D:$D, DN$2), SUMIFS(NewEmisData!L:L, NewEmisData!$A:$A, "LDV", NewEmisData!$B:$B, $A263, NewEmisData!$C:$C, $H263, NewEmisData!$D:$D, DN$2))</f>
        <v>#REF!</v>
      </c>
      <c r="DO263" s="335" t="e">
        <f>$I263*IF($G263="Pickup", SUMIFS(NewEmisData!M:M, NewEmisData!$A:$A, "Pickup", NewEmisData!$B:$B, $A263, NewEmisData!$C:$C, $H263, NewEmisData!$D:$D, DO$2), SUMIFS(NewEmisData!M:M, NewEmisData!$A:$A, "LDV", NewEmisData!$B:$B, $A263, NewEmisData!$C:$C, $H263, NewEmisData!$D:$D, DO$2))</f>
        <v>#REF!</v>
      </c>
      <c r="DP263" s="335">
        <v>1.011564885515141E-3</v>
      </c>
      <c r="DQ263" s="335" t="e">
        <f>$I263*IF($G263="Pickup", SUMIFS(NewEmisData!E:E, NewEmisData!$A:$A, "Pickup", NewEmisData!$B:$B, $A263, NewEmisData!$C:$C, $H263, NewEmisData!$D:$D, DQ$2), SUMIFS(NewEmisData!E:E, NewEmisData!$A:$A, "LDV", NewEmisData!$B:$B, $A263, NewEmisData!$C:$C, $H263, NewEmisData!$D:$D, DQ$2))</f>
        <v>#REF!</v>
      </c>
      <c r="DR263" s="335" t="e">
        <f>$I263*IF($G263="Pickup", SUMIFS(NewEmisData!F:F, NewEmisData!$A:$A, "Pickup", NewEmisData!$B:$B, $A263, NewEmisData!$C:$C, $H263, NewEmisData!$D:$D, DR$2), SUMIFS(NewEmisData!F:F, NewEmisData!$A:$A, "LDV", NewEmisData!$B:$B, $A263, NewEmisData!$C:$C, $H263, NewEmisData!$D:$D, DR$2))</f>
        <v>#REF!</v>
      </c>
      <c r="DS263" s="335" t="e">
        <f>$I263*IF($G263="Pickup", SUMIFS(NewEmisData!G:G, NewEmisData!$A:$A, "Pickup", NewEmisData!$B:$B, $A263, NewEmisData!$C:$C, $H263, NewEmisData!$D:$D, DS$2), SUMIFS(NewEmisData!G:G, NewEmisData!$A:$A, "LDV", NewEmisData!$B:$B, $A263, NewEmisData!$C:$C, $H263, NewEmisData!$D:$D, DS$2))</f>
        <v>#REF!</v>
      </c>
      <c r="DT263" s="335" t="e">
        <f>$I263*IF($G263="Pickup", SUMIFS(NewEmisData!H:H, NewEmisData!$A:$A, "Pickup", NewEmisData!$B:$B, $A263, NewEmisData!$C:$C, $H263, NewEmisData!$D:$D, DT$2), SUMIFS(NewEmisData!H:H, NewEmisData!$A:$A, "LDV", NewEmisData!$B:$B, $A263, NewEmisData!$C:$C, $H263, NewEmisData!$D:$D, DT$2))</f>
        <v>#REF!</v>
      </c>
      <c r="DU263" s="335" t="e">
        <f>$I263*IF($G263="Pickup", SUMIFS(NewEmisData!I:I, NewEmisData!$A:$A, "Pickup", NewEmisData!$B:$B, $A263, NewEmisData!$C:$C, $H263, NewEmisData!$D:$D, DU$2), SUMIFS(NewEmisData!I:I, NewEmisData!$A:$A, "LDV", NewEmisData!$B:$B, $A263, NewEmisData!$C:$C, $H263, NewEmisData!$D:$D, DU$2))</f>
        <v>#REF!</v>
      </c>
      <c r="DV263" s="335" t="e">
        <f>$I263*IF($G263="Pickup", SUMIFS(NewEmisData!J:J, NewEmisData!$A:$A, "Pickup", NewEmisData!$B:$B, $A263, NewEmisData!$C:$C, $H263, NewEmisData!$D:$D, DV$2), SUMIFS(NewEmisData!J:J, NewEmisData!$A:$A, "LDV", NewEmisData!$B:$B, $A263, NewEmisData!$C:$C, $H263, NewEmisData!$D:$D, DV$2))</f>
        <v>#REF!</v>
      </c>
      <c r="DW263" s="335" t="e">
        <f>$I263*IF($G263="Pickup", SUMIFS(NewEmisData!K:K, NewEmisData!$A:$A, "Pickup", NewEmisData!$B:$B, $A263, NewEmisData!$C:$C, $H263, NewEmisData!$D:$D, DW$2), SUMIFS(NewEmisData!K:K, NewEmisData!$A:$A, "LDV", NewEmisData!$B:$B, $A263, NewEmisData!$C:$C, $H263, NewEmisData!$D:$D, DW$2))</f>
        <v>#REF!</v>
      </c>
      <c r="DX263" s="335" t="e">
        <f>$I263*IF($G263="Pickup", SUMIFS(NewEmisData!L:L, NewEmisData!$A:$A, "Pickup", NewEmisData!$B:$B, $A263, NewEmisData!$C:$C, $H263, NewEmisData!$D:$D, DX$2), SUMIFS(NewEmisData!L:L, NewEmisData!$A:$A, "LDV", NewEmisData!$B:$B, $A263, NewEmisData!$C:$C, $H263, NewEmisData!$D:$D, DX$2))</f>
        <v>#REF!</v>
      </c>
      <c r="DY263" s="335" t="e">
        <f>$I263*IF($G263="Pickup", SUMIFS(NewEmisData!M:M, NewEmisData!$A:$A, "Pickup", NewEmisData!$B:$B, $A263, NewEmisData!$C:$C, $H263, NewEmisData!$D:$D, DY$2), SUMIFS(NewEmisData!M:M, NewEmisData!$A:$A, "LDV", NewEmisData!$B:$B, $A263, NewEmisData!$C:$C, $H263, NewEmisData!$D:$D, DY$2))</f>
        <v>#REF!</v>
      </c>
      <c r="DZ263" s="335">
        <v>2.7972448214542505E-3</v>
      </c>
      <c r="EA263" s="335" t="e">
        <f t="shared" si="456"/>
        <v>#REF!</v>
      </c>
      <c r="EB263" s="335" t="e">
        <f t="shared" si="457"/>
        <v>#REF!</v>
      </c>
      <c r="EC263" s="335" t="e">
        <f t="shared" si="458"/>
        <v>#REF!</v>
      </c>
      <c r="ED263" s="335" t="e">
        <f t="shared" si="459"/>
        <v>#REF!</v>
      </c>
      <c r="EE263" s="335" t="e">
        <f t="shared" si="460"/>
        <v>#REF!</v>
      </c>
      <c r="EF263" s="335" t="e">
        <f t="shared" si="461"/>
        <v>#REF!</v>
      </c>
      <c r="EG263" s="335" t="e">
        <f t="shared" si="462"/>
        <v>#REF!</v>
      </c>
      <c r="EH263" s="335" t="e">
        <f t="shared" si="463"/>
        <v>#REF!</v>
      </c>
      <c r="EI263" s="335" t="e">
        <f t="shared" si="464"/>
        <v>#REF!</v>
      </c>
      <c r="EJ263" s="335">
        <f t="shared" si="465"/>
        <v>0.13836109032518704</v>
      </c>
      <c r="EK263" s="335" t="e">
        <f t="shared" si="466"/>
        <v>#REF!</v>
      </c>
      <c r="EL263" s="335" t="e">
        <f t="shared" si="467"/>
        <v>#REF!</v>
      </c>
      <c r="EM263" s="335" t="e">
        <f t="shared" si="468"/>
        <v>#REF!</v>
      </c>
      <c r="EN263" s="335" t="e">
        <f t="shared" si="469"/>
        <v>#REF!</v>
      </c>
      <c r="EO263" s="335" t="e">
        <f t="shared" si="470"/>
        <v>#REF!</v>
      </c>
      <c r="EP263" s="335" t="e">
        <f t="shared" si="471"/>
        <v>#REF!</v>
      </c>
      <c r="EQ263" s="335" t="e">
        <f t="shared" si="472"/>
        <v>#REF!</v>
      </c>
      <c r="ER263" s="335" t="e">
        <f t="shared" si="473"/>
        <v>#REF!</v>
      </c>
      <c r="ES263" s="335" t="e">
        <f t="shared" si="474"/>
        <v>#REF!</v>
      </c>
      <c r="ET263" s="335">
        <f t="shared" si="475"/>
        <v>3.0994232344238398E-2</v>
      </c>
      <c r="EU263" s="335" t="e">
        <f t="shared" si="476"/>
        <v>#REF!</v>
      </c>
      <c r="EV263" s="335" t="e">
        <f t="shared" si="477"/>
        <v>#REF!</v>
      </c>
      <c r="EW263" s="335" t="e">
        <f t="shared" si="478"/>
        <v>#REF!</v>
      </c>
      <c r="EX263" s="335" t="e">
        <f t="shared" si="479"/>
        <v>#REF!</v>
      </c>
      <c r="EY263" s="335" t="e">
        <f t="shared" si="480"/>
        <v>#REF!</v>
      </c>
      <c r="EZ263" s="335" t="e">
        <f t="shared" si="481"/>
        <v>#REF!</v>
      </c>
      <c r="FA263" s="335" t="e">
        <f t="shared" si="482"/>
        <v>#REF!</v>
      </c>
      <c r="FB263" s="335" t="e">
        <f t="shared" si="483"/>
        <v>#REF!</v>
      </c>
      <c r="FC263" s="335" t="e">
        <f t="shared" si="484"/>
        <v>#REF!</v>
      </c>
      <c r="FD263" s="335">
        <f t="shared" si="485"/>
        <v>8.721041711244389E-4</v>
      </c>
      <c r="FE263" s="335" t="e">
        <f t="shared" si="486"/>
        <v>#REF!</v>
      </c>
      <c r="FF263" s="335" t="e">
        <f t="shared" si="487"/>
        <v>#REF!</v>
      </c>
      <c r="FG263" s="335" t="e">
        <f t="shared" si="488"/>
        <v>#REF!</v>
      </c>
      <c r="FH263" s="335" t="e">
        <f t="shared" si="489"/>
        <v>#REF!</v>
      </c>
      <c r="FI263" s="335" t="e">
        <f t="shared" si="490"/>
        <v>#REF!</v>
      </c>
      <c r="FJ263" s="335" t="e">
        <f t="shared" si="491"/>
        <v>#REF!</v>
      </c>
      <c r="FK263" s="335" t="e">
        <f t="shared" si="492"/>
        <v>#REF!</v>
      </c>
      <c r="FL263" s="335" t="e">
        <f t="shared" si="493"/>
        <v>#REF!</v>
      </c>
      <c r="FM263" s="335" t="e">
        <f t="shared" si="494"/>
        <v>#REF!</v>
      </c>
      <c r="FN263" s="335">
        <f t="shared" si="495"/>
        <v>2.3814683166549375E-2</v>
      </c>
      <c r="FO263" s="335" t="e">
        <f t="shared" si="496"/>
        <v>#REF!</v>
      </c>
      <c r="FP263" s="335" t="e">
        <f t="shared" si="497"/>
        <v>#REF!</v>
      </c>
      <c r="FQ263" s="335" t="e">
        <f t="shared" si="498"/>
        <v>#REF!</v>
      </c>
      <c r="FR263" s="335" t="e">
        <f t="shared" si="499"/>
        <v>#REF!</v>
      </c>
      <c r="FS263" s="335" t="e">
        <f t="shared" si="500"/>
        <v>#REF!</v>
      </c>
      <c r="FT263" s="335" t="e">
        <f t="shared" si="501"/>
        <v>#REF!</v>
      </c>
      <c r="FU263" s="335" t="e">
        <f t="shared" si="502"/>
        <v>#REF!</v>
      </c>
      <c r="FV263" s="335" t="e">
        <f t="shared" si="503"/>
        <v>#REF!</v>
      </c>
      <c r="FW263" s="335" t="e">
        <f t="shared" si="504"/>
        <v>#REF!</v>
      </c>
      <c r="FX263" s="335">
        <f t="shared" si="505"/>
        <v>4.7394574957917972E-3</v>
      </c>
    </row>
    <row r="264" spans="1:180" x14ac:dyDescent="0.2">
      <c r="A264" s="305" t="str">
        <f>_xlfn.CONCAT(IF(LEFT(TRIM(A263),1)="*", "*R", "R"), 1+RIGHT(TRIM(A263),1))</f>
        <v>*R6</v>
      </c>
      <c r="B264" s="305" t="str">
        <f t="shared" si="506"/>
        <v>TLPGPHEV10</v>
      </c>
      <c r="C264" s="305" t="str">
        <f t="shared" si="507"/>
        <v>TL.GSL.P.PHEV.2015</v>
      </c>
      <c r="D264" s="301" t="str">
        <f t="shared" si="508"/>
        <v>bn-vmt, bn-vmt/a</v>
      </c>
      <c r="E264" s="301" t="str">
        <f t="shared" si="509"/>
        <v>TLGSL</v>
      </c>
      <c r="F264" s="301" t="str">
        <f t="shared" si="510"/>
        <v>TL</v>
      </c>
      <c r="G264" s="315" t="s">
        <v>820</v>
      </c>
      <c r="H264" s="315" t="s">
        <v>814</v>
      </c>
      <c r="I264" s="321" t="e">
        <f>#REF!</f>
        <v>#REF!</v>
      </c>
      <c r="J264" s="315" t="str">
        <f t="shared" si="511"/>
        <v>Pickup-GSL</v>
      </c>
      <c r="K264" s="335" t="e">
        <f>$I264*IF($G264="Pickup", SUMIFS(NewEmisData!E:E, NewEmisData!$A:$A, "Pickup", NewEmisData!$B:$B, $A264, NewEmisData!$C:$C, $H264, NewEmisData!$D:$D, K$2), SUMIFS(NewEmisData!E:E, NewEmisData!$A:$A, "LDV", NewEmisData!$B:$B, $A264, NewEmisData!$C:$C, $H264, NewEmisData!$D:$D, K$2))</f>
        <v>#REF!</v>
      </c>
      <c r="L264" s="335" t="e">
        <f>$I264*IF($G264="Pickup", SUMIFS(NewEmisData!F:F, NewEmisData!$A:$A, "Pickup", NewEmisData!$B:$B, $A264, NewEmisData!$C:$C, $H264, NewEmisData!$D:$D, L$2), SUMIFS(NewEmisData!F:F, NewEmisData!$A:$A, "LDV", NewEmisData!$B:$B, $A264, NewEmisData!$C:$C, $H264, NewEmisData!$D:$D, L$2))</f>
        <v>#REF!</v>
      </c>
      <c r="M264" s="335" t="e">
        <f>$I264*IF($G264="Pickup", SUMIFS(NewEmisData!G:G, NewEmisData!$A:$A, "Pickup", NewEmisData!$B:$B, $A264, NewEmisData!$C:$C, $H264, NewEmisData!$D:$D, M$2), SUMIFS(NewEmisData!G:G, NewEmisData!$A:$A, "LDV", NewEmisData!$B:$B, $A264, NewEmisData!$C:$C, $H264, NewEmisData!$D:$D, M$2))</f>
        <v>#REF!</v>
      </c>
      <c r="N264" s="335" t="e">
        <f>$I264*IF($G264="Pickup", SUMIFS(NewEmisData!H:H, NewEmisData!$A:$A, "Pickup", NewEmisData!$B:$B, $A264, NewEmisData!$C:$C, $H264, NewEmisData!$D:$D, N$2), SUMIFS(NewEmisData!H:H, NewEmisData!$A:$A, "LDV", NewEmisData!$B:$B, $A264, NewEmisData!$C:$C, $H264, NewEmisData!$D:$D, N$2))</f>
        <v>#REF!</v>
      </c>
      <c r="O264" s="335" t="e">
        <f>$I264*IF($G264="Pickup", SUMIFS(NewEmisData!I:I, NewEmisData!$A:$A, "Pickup", NewEmisData!$B:$B, $A264, NewEmisData!$C:$C, $H264, NewEmisData!$D:$D, O$2), SUMIFS(NewEmisData!I:I, NewEmisData!$A:$A, "LDV", NewEmisData!$B:$B, $A264, NewEmisData!$C:$C, $H264, NewEmisData!$D:$D, O$2))</f>
        <v>#REF!</v>
      </c>
      <c r="P264" s="335" t="e">
        <f>$I264*IF($G264="Pickup", SUMIFS(NewEmisData!J:J, NewEmisData!$A:$A, "Pickup", NewEmisData!$B:$B, $A264, NewEmisData!$C:$C, $H264, NewEmisData!$D:$D, P$2), SUMIFS(NewEmisData!J:J, NewEmisData!$A:$A, "LDV", NewEmisData!$B:$B, $A264, NewEmisData!$C:$C, $H264, NewEmisData!$D:$D, P$2))</f>
        <v>#REF!</v>
      </c>
      <c r="Q264" s="335" t="e">
        <f>$I264*IF($G264="Pickup", SUMIFS(NewEmisData!K:K, NewEmisData!$A:$A, "Pickup", NewEmisData!$B:$B, $A264, NewEmisData!$C:$C, $H264, NewEmisData!$D:$D, Q$2), SUMIFS(NewEmisData!K:K, NewEmisData!$A:$A, "LDV", NewEmisData!$B:$B, $A264, NewEmisData!$C:$C, $H264, NewEmisData!$D:$D, Q$2))</f>
        <v>#REF!</v>
      </c>
      <c r="R264" s="335" t="e">
        <f>$I264*IF($G264="Pickup", SUMIFS(NewEmisData!L:L, NewEmisData!$A:$A, "Pickup", NewEmisData!$B:$B, $A264, NewEmisData!$C:$C, $H264, NewEmisData!$D:$D, R$2), SUMIFS(NewEmisData!L:L, NewEmisData!$A:$A, "LDV", NewEmisData!$B:$B, $A264, NewEmisData!$C:$C, $H264, NewEmisData!$D:$D, R$2))</f>
        <v>#REF!</v>
      </c>
      <c r="S264" s="335" t="e">
        <f>$I264*IF($G264="Pickup", SUMIFS(NewEmisData!M:M, NewEmisData!$A:$A, "Pickup", NewEmisData!$B:$B, $A264, NewEmisData!$C:$C, $H264, NewEmisData!$D:$D, S$2), SUMIFS(NewEmisData!M:M, NewEmisData!$A:$A, "LDV", NewEmisData!$B:$B, $A264, NewEmisData!$C:$C, $H264, NewEmisData!$D:$D, S$2))</f>
        <v>#REF!</v>
      </c>
      <c r="T264" s="335">
        <v>0.13836109032518704</v>
      </c>
      <c r="U264" s="335" t="e">
        <f>$I264*IF($G264="Pickup", SUMIFS(NewEmisData!E:E, NewEmisData!$A:$A, "Pickup", NewEmisData!$B:$B, $A264, NewEmisData!$C:$C, $H264, NewEmisData!$D:$D, U$2), SUMIFS(NewEmisData!E:E, NewEmisData!$A:$A, "LDV", NewEmisData!$B:$B, $A264, NewEmisData!$C:$C, $H264, NewEmisData!$D:$D, U$2))</f>
        <v>#REF!</v>
      </c>
      <c r="V264" s="335" t="e">
        <f>$I264*IF($G264="Pickup", SUMIFS(NewEmisData!F:F, NewEmisData!$A:$A, "Pickup", NewEmisData!$B:$B, $A264, NewEmisData!$C:$C, $H264, NewEmisData!$D:$D, V$2), SUMIFS(NewEmisData!F:F, NewEmisData!$A:$A, "LDV", NewEmisData!$B:$B, $A264, NewEmisData!$C:$C, $H264, NewEmisData!$D:$D, V$2))</f>
        <v>#REF!</v>
      </c>
      <c r="W264" s="335" t="e">
        <f>$I264*IF($G264="Pickup", SUMIFS(NewEmisData!G:G, NewEmisData!$A:$A, "Pickup", NewEmisData!$B:$B, $A264, NewEmisData!$C:$C, $H264, NewEmisData!$D:$D, W$2), SUMIFS(NewEmisData!G:G, NewEmisData!$A:$A, "LDV", NewEmisData!$B:$B, $A264, NewEmisData!$C:$C, $H264, NewEmisData!$D:$D, W$2))</f>
        <v>#REF!</v>
      </c>
      <c r="X264" s="335" t="e">
        <f>$I264*IF($G264="Pickup", SUMIFS(NewEmisData!H:H, NewEmisData!$A:$A, "Pickup", NewEmisData!$B:$B, $A264, NewEmisData!$C:$C, $H264, NewEmisData!$D:$D, X$2), SUMIFS(NewEmisData!H:H, NewEmisData!$A:$A, "LDV", NewEmisData!$B:$B, $A264, NewEmisData!$C:$C, $H264, NewEmisData!$D:$D, X$2))</f>
        <v>#REF!</v>
      </c>
      <c r="Y264" s="335" t="e">
        <f>$I264*IF($G264="Pickup", SUMIFS(NewEmisData!I:I, NewEmisData!$A:$A, "Pickup", NewEmisData!$B:$B, $A264, NewEmisData!$C:$C, $H264, NewEmisData!$D:$D, Y$2), SUMIFS(NewEmisData!I:I, NewEmisData!$A:$A, "LDV", NewEmisData!$B:$B, $A264, NewEmisData!$C:$C, $H264, NewEmisData!$D:$D, Y$2))</f>
        <v>#REF!</v>
      </c>
      <c r="Z264" s="335" t="e">
        <f>$I264*IF($G264="Pickup", SUMIFS(NewEmisData!J:J, NewEmisData!$A:$A, "Pickup", NewEmisData!$B:$B, $A264, NewEmisData!$C:$C, $H264, NewEmisData!$D:$D, Z$2), SUMIFS(NewEmisData!J:J, NewEmisData!$A:$A, "LDV", NewEmisData!$B:$B, $A264, NewEmisData!$C:$C, $H264, NewEmisData!$D:$D, Z$2))</f>
        <v>#REF!</v>
      </c>
      <c r="AA264" s="335" t="e">
        <f>$I264*IF($G264="Pickup", SUMIFS(NewEmisData!K:K, NewEmisData!$A:$A, "Pickup", NewEmisData!$B:$B, $A264, NewEmisData!$C:$C, $H264, NewEmisData!$D:$D, AA$2), SUMIFS(NewEmisData!K:K, NewEmisData!$A:$A, "LDV", NewEmisData!$B:$B, $A264, NewEmisData!$C:$C, $H264, NewEmisData!$D:$D, AA$2))</f>
        <v>#REF!</v>
      </c>
      <c r="AB264" s="335" t="e">
        <f>$I264*IF($G264="Pickup", SUMIFS(NewEmisData!L:L, NewEmisData!$A:$A, "Pickup", NewEmisData!$B:$B, $A264, NewEmisData!$C:$C, $H264, NewEmisData!$D:$D, AB$2), SUMIFS(NewEmisData!L:L, NewEmisData!$A:$A, "LDV", NewEmisData!$B:$B, $A264, NewEmisData!$C:$C, $H264, NewEmisData!$D:$D, AB$2))</f>
        <v>#REF!</v>
      </c>
      <c r="AC264" s="335" t="e">
        <f>$I264*IF($G264="Pickup", SUMIFS(NewEmisData!M:M, NewEmisData!$A:$A, "Pickup", NewEmisData!$B:$B, $A264, NewEmisData!$C:$C, $H264, NewEmisData!$D:$D, AC$2), SUMIFS(NewEmisData!M:M, NewEmisData!$A:$A, "LDV", NewEmisData!$B:$B, $A264, NewEmisData!$C:$C, $H264, NewEmisData!$D:$D, AC$2))</f>
        <v>#REF!</v>
      </c>
      <c r="AD264" s="335">
        <v>3.0994232344238398E-2</v>
      </c>
      <c r="AE264" s="335" t="e">
        <f>$I264*IF($G264="Pickup", SUMIFS(NewEmisData!E:E, NewEmisData!$A:$A, "Pickup", NewEmisData!$B:$B, $A264, NewEmisData!$C:$C, $H264, NewEmisData!$D:$D, AE$2), SUMIFS(NewEmisData!E:E, NewEmisData!$A:$A, "LDV", NewEmisData!$B:$B, $A264, NewEmisData!$C:$C, $H264, NewEmisData!$D:$D, AE$2))</f>
        <v>#REF!</v>
      </c>
      <c r="AF264" s="335" t="e">
        <f>$I264*IF($G264="Pickup", SUMIFS(NewEmisData!F:F, NewEmisData!$A:$A, "Pickup", NewEmisData!$B:$B, $A264, NewEmisData!$C:$C, $H264, NewEmisData!$D:$D, AF$2), SUMIFS(NewEmisData!F:F, NewEmisData!$A:$A, "LDV", NewEmisData!$B:$B, $A264, NewEmisData!$C:$C, $H264, NewEmisData!$D:$D, AF$2))</f>
        <v>#REF!</v>
      </c>
      <c r="AG264" s="335" t="e">
        <f>$I264*IF($G264="Pickup", SUMIFS(NewEmisData!G:G, NewEmisData!$A:$A, "Pickup", NewEmisData!$B:$B, $A264, NewEmisData!$C:$C, $H264, NewEmisData!$D:$D, AG$2), SUMIFS(NewEmisData!G:G, NewEmisData!$A:$A, "LDV", NewEmisData!$B:$B, $A264, NewEmisData!$C:$C, $H264, NewEmisData!$D:$D, AG$2))</f>
        <v>#REF!</v>
      </c>
      <c r="AH264" s="335" t="e">
        <f>$I264*IF($G264="Pickup", SUMIFS(NewEmisData!H:H, NewEmisData!$A:$A, "Pickup", NewEmisData!$B:$B, $A264, NewEmisData!$C:$C, $H264, NewEmisData!$D:$D, AH$2), SUMIFS(NewEmisData!H:H, NewEmisData!$A:$A, "LDV", NewEmisData!$B:$B, $A264, NewEmisData!$C:$C, $H264, NewEmisData!$D:$D, AH$2))</f>
        <v>#REF!</v>
      </c>
      <c r="AI264" s="335" t="e">
        <f>$I264*IF($G264="Pickup", SUMIFS(NewEmisData!I:I, NewEmisData!$A:$A, "Pickup", NewEmisData!$B:$B, $A264, NewEmisData!$C:$C, $H264, NewEmisData!$D:$D, AI$2), SUMIFS(NewEmisData!I:I, NewEmisData!$A:$A, "LDV", NewEmisData!$B:$B, $A264, NewEmisData!$C:$C, $H264, NewEmisData!$D:$D, AI$2))</f>
        <v>#REF!</v>
      </c>
      <c r="AJ264" s="335" t="e">
        <f>$I264*IF($G264="Pickup", SUMIFS(NewEmisData!J:J, NewEmisData!$A:$A, "Pickup", NewEmisData!$B:$B, $A264, NewEmisData!$C:$C, $H264, NewEmisData!$D:$D, AJ$2), SUMIFS(NewEmisData!J:J, NewEmisData!$A:$A, "LDV", NewEmisData!$B:$B, $A264, NewEmisData!$C:$C, $H264, NewEmisData!$D:$D, AJ$2))</f>
        <v>#REF!</v>
      </c>
      <c r="AK264" s="335" t="e">
        <f>$I264*IF($G264="Pickup", SUMIFS(NewEmisData!K:K, NewEmisData!$A:$A, "Pickup", NewEmisData!$B:$B, $A264, NewEmisData!$C:$C, $H264, NewEmisData!$D:$D, AK$2), SUMIFS(NewEmisData!K:K, NewEmisData!$A:$A, "LDV", NewEmisData!$B:$B, $A264, NewEmisData!$C:$C, $H264, NewEmisData!$D:$D, AK$2))</f>
        <v>#REF!</v>
      </c>
      <c r="AL264" s="335" t="e">
        <f>$I264*IF($G264="Pickup", SUMIFS(NewEmisData!L:L, NewEmisData!$A:$A, "Pickup", NewEmisData!$B:$B, $A264, NewEmisData!$C:$C, $H264, NewEmisData!$D:$D, AL$2), SUMIFS(NewEmisData!L:L, NewEmisData!$A:$A, "LDV", NewEmisData!$B:$B, $A264, NewEmisData!$C:$C, $H264, NewEmisData!$D:$D, AL$2))</f>
        <v>#REF!</v>
      </c>
      <c r="AM264" s="335" t="e">
        <f>$I264*IF($G264="Pickup", SUMIFS(NewEmisData!M:M, NewEmisData!$A:$A, "Pickup", NewEmisData!$B:$B, $A264, NewEmisData!$C:$C, $H264, NewEmisData!$D:$D, AM$2), SUMIFS(NewEmisData!M:M, NewEmisData!$A:$A, "LDV", NewEmisData!$B:$B, $A264, NewEmisData!$C:$C, $H264, NewEmisData!$D:$D, AM$2))</f>
        <v>#REF!</v>
      </c>
      <c r="AN264" s="335">
        <v>8.721041711244389E-4</v>
      </c>
      <c r="AO264" s="335" t="e">
        <f>$I264*IF($G264="Pickup", SUMIFS(NewEmisData!E:E, NewEmisData!$A:$A, "Pickup", NewEmisData!$B:$B, $A264, NewEmisData!$C:$C, $H264, NewEmisData!$D:$D, AO$2), SUMIFS(NewEmisData!E:E, NewEmisData!$A:$A, "LDV", NewEmisData!$B:$B, $A264, NewEmisData!$C:$C, $H264, NewEmisData!$D:$D, AO$2))</f>
        <v>#REF!</v>
      </c>
      <c r="AP264" s="335" t="e">
        <f>$I264*IF($G264="Pickup", SUMIFS(NewEmisData!F:F, NewEmisData!$A:$A, "Pickup", NewEmisData!$B:$B, $A264, NewEmisData!$C:$C, $H264, NewEmisData!$D:$D, AP$2), SUMIFS(NewEmisData!F:F, NewEmisData!$A:$A, "LDV", NewEmisData!$B:$B, $A264, NewEmisData!$C:$C, $H264, NewEmisData!$D:$D, AP$2))</f>
        <v>#REF!</v>
      </c>
      <c r="AQ264" s="335" t="e">
        <f>$I264*IF($G264="Pickup", SUMIFS(NewEmisData!G:G, NewEmisData!$A:$A, "Pickup", NewEmisData!$B:$B, $A264, NewEmisData!$C:$C, $H264, NewEmisData!$D:$D, AQ$2), SUMIFS(NewEmisData!G:G, NewEmisData!$A:$A, "LDV", NewEmisData!$B:$B, $A264, NewEmisData!$C:$C, $H264, NewEmisData!$D:$D, AQ$2))</f>
        <v>#REF!</v>
      </c>
      <c r="AR264" s="335" t="e">
        <f>$I264*IF($G264="Pickup", SUMIFS(NewEmisData!H:H, NewEmisData!$A:$A, "Pickup", NewEmisData!$B:$B, $A264, NewEmisData!$C:$C, $H264, NewEmisData!$D:$D, AR$2), SUMIFS(NewEmisData!H:H, NewEmisData!$A:$A, "LDV", NewEmisData!$B:$B, $A264, NewEmisData!$C:$C, $H264, NewEmisData!$D:$D, AR$2))</f>
        <v>#REF!</v>
      </c>
      <c r="AS264" s="335" t="e">
        <f>$I264*IF($G264="Pickup", SUMIFS(NewEmisData!I:I, NewEmisData!$A:$A, "Pickup", NewEmisData!$B:$B, $A264, NewEmisData!$C:$C, $H264, NewEmisData!$D:$D, AS$2), SUMIFS(NewEmisData!I:I, NewEmisData!$A:$A, "LDV", NewEmisData!$B:$B, $A264, NewEmisData!$C:$C, $H264, NewEmisData!$D:$D, AS$2))</f>
        <v>#REF!</v>
      </c>
      <c r="AT264" s="335" t="e">
        <f>$I264*IF($G264="Pickup", SUMIFS(NewEmisData!J:J, NewEmisData!$A:$A, "Pickup", NewEmisData!$B:$B, $A264, NewEmisData!$C:$C, $H264, NewEmisData!$D:$D, AT$2), SUMIFS(NewEmisData!J:J, NewEmisData!$A:$A, "LDV", NewEmisData!$B:$B, $A264, NewEmisData!$C:$C, $H264, NewEmisData!$D:$D, AT$2))</f>
        <v>#REF!</v>
      </c>
      <c r="AU264" s="335" t="e">
        <f>$I264*IF($G264="Pickup", SUMIFS(NewEmisData!K:K, NewEmisData!$A:$A, "Pickup", NewEmisData!$B:$B, $A264, NewEmisData!$C:$C, $H264, NewEmisData!$D:$D, AU$2), SUMIFS(NewEmisData!K:K, NewEmisData!$A:$A, "LDV", NewEmisData!$B:$B, $A264, NewEmisData!$C:$C, $H264, NewEmisData!$D:$D, AU$2))</f>
        <v>#REF!</v>
      </c>
      <c r="AV264" s="335" t="e">
        <f>$I264*IF($G264="Pickup", SUMIFS(NewEmisData!L:L, NewEmisData!$A:$A, "Pickup", NewEmisData!$B:$B, $A264, NewEmisData!$C:$C, $H264, NewEmisData!$D:$D, AV$2), SUMIFS(NewEmisData!L:L, NewEmisData!$A:$A, "LDV", NewEmisData!$B:$B, $A264, NewEmisData!$C:$C, $H264, NewEmisData!$D:$D, AV$2))</f>
        <v>#REF!</v>
      </c>
      <c r="AW264" s="335" t="e">
        <f>$I264*IF($G264="Pickup", SUMIFS(NewEmisData!M:M, NewEmisData!$A:$A, "Pickup", NewEmisData!$B:$B, $A264, NewEmisData!$C:$C, $H264, NewEmisData!$D:$D, AW$2), SUMIFS(NewEmisData!M:M, NewEmisData!$A:$A, "LDV", NewEmisData!$B:$B, $A264, NewEmisData!$C:$C, $H264, NewEmisData!$D:$D, AW$2))</f>
        <v>#REF!</v>
      </c>
      <c r="AX264" s="335">
        <v>2.3814683166549375E-2</v>
      </c>
      <c r="AY264" s="335" t="e">
        <f>$I264*IF($G264="Pickup", SUMIFS(NewEmisData!E:E, NewEmisData!$A:$A, "Pickup", NewEmisData!$B:$B, $A264, NewEmisData!$C:$C, $H264, NewEmisData!$D:$D, AY$2), SUMIFS(NewEmisData!E:E, NewEmisData!$A:$A, "LDV", NewEmisData!$B:$B, $A264, NewEmisData!$C:$C, $H264, NewEmisData!$D:$D, AY$2))</f>
        <v>#REF!</v>
      </c>
      <c r="AZ264" s="335" t="e">
        <f>$I264*IF($G264="Pickup", SUMIFS(NewEmisData!F:F, NewEmisData!$A:$A, "Pickup", NewEmisData!$B:$B, $A264, NewEmisData!$C:$C, $H264, NewEmisData!$D:$D, AZ$2), SUMIFS(NewEmisData!F:F, NewEmisData!$A:$A, "LDV", NewEmisData!$B:$B, $A264, NewEmisData!$C:$C, $H264, NewEmisData!$D:$D, AZ$2))</f>
        <v>#REF!</v>
      </c>
      <c r="BA264" s="335" t="e">
        <f>$I264*IF($G264="Pickup", SUMIFS(NewEmisData!G:G, NewEmisData!$A:$A, "Pickup", NewEmisData!$B:$B, $A264, NewEmisData!$C:$C, $H264, NewEmisData!$D:$D, BA$2), SUMIFS(NewEmisData!G:G, NewEmisData!$A:$A, "LDV", NewEmisData!$B:$B, $A264, NewEmisData!$C:$C, $H264, NewEmisData!$D:$D, BA$2))</f>
        <v>#REF!</v>
      </c>
      <c r="BB264" s="335" t="e">
        <f>$I264*IF($G264="Pickup", SUMIFS(NewEmisData!H:H, NewEmisData!$A:$A, "Pickup", NewEmisData!$B:$B, $A264, NewEmisData!$C:$C, $H264, NewEmisData!$D:$D, BB$2), SUMIFS(NewEmisData!H:H, NewEmisData!$A:$A, "LDV", NewEmisData!$B:$B, $A264, NewEmisData!$C:$C, $H264, NewEmisData!$D:$D, BB$2))</f>
        <v>#REF!</v>
      </c>
      <c r="BC264" s="335" t="e">
        <f>$I264*IF($G264="Pickup", SUMIFS(NewEmisData!I:I, NewEmisData!$A:$A, "Pickup", NewEmisData!$B:$B, $A264, NewEmisData!$C:$C, $H264, NewEmisData!$D:$D, BC$2), SUMIFS(NewEmisData!I:I, NewEmisData!$A:$A, "LDV", NewEmisData!$B:$B, $A264, NewEmisData!$C:$C, $H264, NewEmisData!$D:$D, BC$2))</f>
        <v>#REF!</v>
      </c>
      <c r="BD264" s="335" t="e">
        <f>$I264*IF($G264="Pickup", SUMIFS(NewEmisData!J:J, NewEmisData!$A:$A, "Pickup", NewEmisData!$B:$B, $A264, NewEmisData!$C:$C, $H264, NewEmisData!$D:$D, BD$2), SUMIFS(NewEmisData!J:J, NewEmisData!$A:$A, "LDV", NewEmisData!$B:$B, $A264, NewEmisData!$C:$C, $H264, NewEmisData!$D:$D, BD$2))</f>
        <v>#REF!</v>
      </c>
      <c r="BE264" s="335" t="e">
        <f>$I264*IF($G264="Pickup", SUMIFS(NewEmisData!K:K, NewEmisData!$A:$A, "Pickup", NewEmisData!$B:$B, $A264, NewEmisData!$C:$C, $H264, NewEmisData!$D:$D, BE$2), SUMIFS(NewEmisData!K:K, NewEmisData!$A:$A, "LDV", NewEmisData!$B:$B, $A264, NewEmisData!$C:$C, $H264, NewEmisData!$D:$D, BE$2))</f>
        <v>#REF!</v>
      </c>
      <c r="BF264" s="335" t="e">
        <f>$I264*IF($G264="Pickup", SUMIFS(NewEmisData!L:L, NewEmisData!$A:$A, "Pickup", NewEmisData!$B:$B, $A264, NewEmisData!$C:$C, $H264, NewEmisData!$D:$D, BF$2), SUMIFS(NewEmisData!L:L, NewEmisData!$A:$A, "LDV", NewEmisData!$B:$B, $A264, NewEmisData!$C:$C, $H264, NewEmisData!$D:$D, BF$2))</f>
        <v>#REF!</v>
      </c>
      <c r="BG264" s="335" t="e">
        <f>$I264*IF($G264="Pickup", SUMIFS(NewEmisData!M:M, NewEmisData!$A:$A, "Pickup", NewEmisData!$B:$B, $A264, NewEmisData!$C:$C, $H264, NewEmisData!$D:$D, BG$2), SUMIFS(NewEmisData!M:M, NewEmisData!$A:$A, "LDV", NewEmisData!$B:$B, $A264, NewEmisData!$C:$C, $H264, NewEmisData!$D:$D, BG$2))</f>
        <v>#REF!</v>
      </c>
      <c r="BH264" s="335">
        <v>4.7394574957917972E-3</v>
      </c>
      <c r="BI264" s="335" t="e">
        <f>$I264*IF($G264="Pickup", SUMIFS(NewEmisData!E:E, NewEmisData!$A:$A, "Pickup", NewEmisData!$B:$B, $A264, NewEmisData!$C:$C, $H264, NewEmisData!$D:$D, BI$2), SUMIFS(NewEmisData!E:E, NewEmisData!$A:$A, "LDV", NewEmisData!$B:$B, $A264, NewEmisData!$C:$C, $H264, NewEmisData!$D:$D, BI$2))</f>
        <v>#REF!</v>
      </c>
      <c r="BJ264" s="335" t="e">
        <f>$I264*IF($G264="Pickup", SUMIFS(NewEmisData!F:F, NewEmisData!$A:$A, "Pickup", NewEmisData!$B:$B, $A264, NewEmisData!$C:$C, $H264, NewEmisData!$D:$D, BJ$2), SUMIFS(NewEmisData!F:F, NewEmisData!$A:$A, "LDV", NewEmisData!$B:$B, $A264, NewEmisData!$C:$C, $H264, NewEmisData!$D:$D, BJ$2))</f>
        <v>#REF!</v>
      </c>
      <c r="BK264" s="335" t="e">
        <f>$I264*IF($G264="Pickup", SUMIFS(NewEmisData!G:G, NewEmisData!$A:$A, "Pickup", NewEmisData!$B:$B, $A264, NewEmisData!$C:$C, $H264, NewEmisData!$D:$D, BK$2), SUMIFS(NewEmisData!G:G, NewEmisData!$A:$A, "LDV", NewEmisData!$B:$B, $A264, NewEmisData!$C:$C, $H264, NewEmisData!$D:$D, BK$2))</f>
        <v>#REF!</v>
      </c>
      <c r="BL264" s="335" t="e">
        <f>$I264*IF($G264="Pickup", SUMIFS(NewEmisData!H:H, NewEmisData!$A:$A, "Pickup", NewEmisData!$B:$B, $A264, NewEmisData!$C:$C, $H264, NewEmisData!$D:$D, BL$2), SUMIFS(NewEmisData!H:H, NewEmisData!$A:$A, "LDV", NewEmisData!$B:$B, $A264, NewEmisData!$C:$C, $H264, NewEmisData!$D:$D, BL$2))</f>
        <v>#REF!</v>
      </c>
      <c r="BM264" s="335" t="e">
        <f>$I264*IF($G264="Pickup", SUMIFS(NewEmisData!I:I, NewEmisData!$A:$A, "Pickup", NewEmisData!$B:$B, $A264, NewEmisData!$C:$C, $H264, NewEmisData!$D:$D, BM$2), SUMIFS(NewEmisData!I:I, NewEmisData!$A:$A, "LDV", NewEmisData!$B:$B, $A264, NewEmisData!$C:$C, $H264, NewEmisData!$D:$D, BM$2))</f>
        <v>#REF!</v>
      </c>
      <c r="BN264" s="335" t="e">
        <f>$I264*IF($G264="Pickup", SUMIFS(NewEmisData!J:J, NewEmisData!$A:$A, "Pickup", NewEmisData!$B:$B, $A264, NewEmisData!$C:$C, $H264, NewEmisData!$D:$D, BN$2), SUMIFS(NewEmisData!J:J, NewEmisData!$A:$A, "LDV", NewEmisData!$B:$B, $A264, NewEmisData!$C:$C, $H264, NewEmisData!$D:$D, BN$2))</f>
        <v>#REF!</v>
      </c>
      <c r="BO264" s="335" t="e">
        <f>$I264*IF($G264="Pickup", SUMIFS(NewEmisData!K:K, NewEmisData!$A:$A, "Pickup", NewEmisData!$B:$B, $A264, NewEmisData!$C:$C, $H264, NewEmisData!$D:$D, BO$2), SUMIFS(NewEmisData!K:K, NewEmisData!$A:$A, "LDV", NewEmisData!$B:$B, $A264, NewEmisData!$C:$C, $H264, NewEmisData!$D:$D, BO$2))</f>
        <v>#REF!</v>
      </c>
      <c r="BP264" s="335" t="e">
        <f>$I264*IF($G264="Pickup", SUMIFS(NewEmisData!L:L, NewEmisData!$A:$A, "Pickup", NewEmisData!$B:$B, $A264, NewEmisData!$C:$C, $H264, NewEmisData!$D:$D, BP$2), SUMIFS(NewEmisData!L:L, NewEmisData!$A:$A, "LDV", NewEmisData!$B:$B, $A264, NewEmisData!$C:$C, $H264, NewEmisData!$D:$D, BP$2))</f>
        <v>#REF!</v>
      </c>
      <c r="BQ264" s="335" t="e">
        <f>$I264*IF($G264="Pickup", SUMIFS(NewEmisData!M:M, NewEmisData!$A:$A, "Pickup", NewEmisData!$B:$B, $A264, NewEmisData!$C:$C, $H264, NewEmisData!$D:$D, BQ$2), SUMIFS(NewEmisData!M:M, NewEmisData!$A:$A, "LDV", NewEmisData!$B:$B, $A264, NewEmisData!$C:$C, $H264, NewEmisData!$D:$D, BQ$2))</f>
        <v>#REF!</v>
      </c>
      <c r="BR264" s="335">
        <v>0.82941469149152458</v>
      </c>
      <c r="BS264" s="335" t="e">
        <f>$I264*IF($G264="Pickup", SUMIFS(NewEmisData!E:E, NewEmisData!$A:$A, "Pickup", NewEmisData!$B:$B, $A264, NewEmisData!$C:$C, $H264, NewEmisData!$D:$D, BS$2), SUMIFS(NewEmisData!E:E, NewEmisData!$A:$A, "LDV", NewEmisData!$B:$B, $A264, NewEmisData!$C:$C, $H264, NewEmisData!$D:$D, BS$2))</f>
        <v>#REF!</v>
      </c>
      <c r="BT264" s="335" t="e">
        <f>$I264*IF($G264="Pickup", SUMIFS(NewEmisData!F:F, NewEmisData!$A:$A, "Pickup", NewEmisData!$B:$B, $A264, NewEmisData!$C:$C, $H264, NewEmisData!$D:$D, BT$2), SUMIFS(NewEmisData!F:F, NewEmisData!$A:$A, "LDV", NewEmisData!$B:$B, $A264, NewEmisData!$C:$C, $H264, NewEmisData!$D:$D, BT$2))</f>
        <v>#REF!</v>
      </c>
      <c r="BU264" s="335" t="e">
        <f>$I264*IF($G264="Pickup", SUMIFS(NewEmisData!G:G, NewEmisData!$A:$A, "Pickup", NewEmisData!$B:$B, $A264, NewEmisData!$C:$C, $H264, NewEmisData!$D:$D, BU$2), SUMIFS(NewEmisData!G:G, NewEmisData!$A:$A, "LDV", NewEmisData!$B:$B, $A264, NewEmisData!$C:$C, $H264, NewEmisData!$D:$D, BU$2))</f>
        <v>#REF!</v>
      </c>
      <c r="BV264" s="335" t="e">
        <f>$I264*IF($G264="Pickup", SUMIFS(NewEmisData!H:H, NewEmisData!$A:$A, "Pickup", NewEmisData!$B:$B, $A264, NewEmisData!$C:$C, $H264, NewEmisData!$D:$D, BV$2), SUMIFS(NewEmisData!H:H, NewEmisData!$A:$A, "LDV", NewEmisData!$B:$B, $A264, NewEmisData!$C:$C, $H264, NewEmisData!$D:$D, BV$2))</f>
        <v>#REF!</v>
      </c>
      <c r="BW264" s="335" t="e">
        <f>$I264*IF($G264="Pickup", SUMIFS(NewEmisData!I:I, NewEmisData!$A:$A, "Pickup", NewEmisData!$B:$B, $A264, NewEmisData!$C:$C, $H264, NewEmisData!$D:$D, BW$2), SUMIFS(NewEmisData!I:I, NewEmisData!$A:$A, "LDV", NewEmisData!$B:$B, $A264, NewEmisData!$C:$C, $H264, NewEmisData!$D:$D, BW$2))</f>
        <v>#REF!</v>
      </c>
      <c r="BX264" s="335" t="e">
        <f>$I264*IF($G264="Pickup", SUMIFS(NewEmisData!J:J, NewEmisData!$A:$A, "Pickup", NewEmisData!$B:$B, $A264, NewEmisData!$C:$C, $H264, NewEmisData!$D:$D, BX$2), SUMIFS(NewEmisData!J:J, NewEmisData!$A:$A, "LDV", NewEmisData!$B:$B, $A264, NewEmisData!$C:$C, $H264, NewEmisData!$D:$D, BX$2))</f>
        <v>#REF!</v>
      </c>
      <c r="BY264" s="335" t="e">
        <f>$I264*IF($G264="Pickup", SUMIFS(NewEmisData!K:K, NewEmisData!$A:$A, "Pickup", NewEmisData!$B:$B, $A264, NewEmisData!$C:$C, $H264, NewEmisData!$D:$D, BY$2), SUMIFS(NewEmisData!K:K, NewEmisData!$A:$A, "LDV", NewEmisData!$B:$B, $A264, NewEmisData!$C:$C, $H264, NewEmisData!$D:$D, BY$2))</f>
        <v>#REF!</v>
      </c>
      <c r="BZ264" s="335" t="e">
        <f>$I264*IF($G264="Pickup", SUMIFS(NewEmisData!L:L, NewEmisData!$A:$A, "Pickup", NewEmisData!$B:$B, $A264, NewEmisData!$C:$C, $H264, NewEmisData!$D:$D, BZ$2), SUMIFS(NewEmisData!L:L, NewEmisData!$A:$A, "LDV", NewEmisData!$B:$B, $A264, NewEmisData!$C:$C, $H264, NewEmisData!$D:$D, BZ$2))</f>
        <v>#REF!</v>
      </c>
      <c r="CA264" s="335" t="e">
        <f>$I264*IF($G264="Pickup", SUMIFS(NewEmisData!M:M, NewEmisData!$A:$A, "Pickup", NewEmisData!$B:$B, $A264, NewEmisData!$C:$C, $H264, NewEmisData!$D:$D, CA$2), SUMIFS(NewEmisData!M:M, NewEmisData!$A:$A, "LDV", NewEmisData!$B:$B, $A264, NewEmisData!$C:$C, $H264, NewEmisData!$D:$D, CA$2))</f>
        <v>#REF!</v>
      </c>
      <c r="CB264" s="335">
        <v>5.2865609411460256E-2</v>
      </c>
      <c r="CC264" s="335" t="e">
        <f>$I264*IF($G264="Pickup", SUMIFS(NewEmisData!E:E, NewEmisData!$A:$A, "Pickup", NewEmisData!$B:$B, $A264, NewEmisData!$C:$C, $H264, NewEmisData!$D:$D, CC$2), SUMIFS(NewEmisData!E:E, NewEmisData!$A:$A, "LDV", NewEmisData!$B:$B, $A264, NewEmisData!$C:$C, $H264, NewEmisData!$D:$D, CC$2))</f>
        <v>#REF!</v>
      </c>
      <c r="CD264" s="335" t="e">
        <f>$I264*IF($G264="Pickup", SUMIFS(NewEmisData!F:F, NewEmisData!$A:$A, "Pickup", NewEmisData!$B:$B, $A264, NewEmisData!$C:$C, $H264, NewEmisData!$D:$D, CD$2), SUMIFS(NewEmisData!F:F, NewEmisData!$A:$A, "LDV", NewEmisData!$B:$B, $A264, NewEmisData!$C:$C, $H264, NewEmisData!$D:$D, CD$2))</f>
        <v>#REF!</v>
      </c>
      <c r="CE264" s="335" t="e">
        <f>$I264*IF($G264="Pickup", SUMIFS(NewEmisData!G:G, NewEmisData!$A:$A, "Pickup", NewEmisData!$B:$B, $A264, NewEmisData!$C:$C, $H264, NewEmisData!$D:$D, CE$2), SUMIFS(NewEmisData!G:G, NewEmisData!$A:$A, "LDV", NewEmisData!$B:$B, $A264, NewEmisData!$C:$C, $H264, NewEmisData!$D:$D, CE$2))</f>
        <v>#REF!</v>
      </c>
      <c r="CF264" s="335" t="e">
        <f>$I264*IF($G264="Pickup", SUMIFS(NewEmisData!H:H, NewEmisData!$A:$A, "Pickup", NewEmisData!$B:$B, $A264, NewEmisData!$C:$C, $H264, NewEmisData!$D:$D, CF$2), SUMIFS(NewEmisData!H:H, NewEmisData!$A:$A, "LDV", NewEmisData!$B:$B, $A264, NewEmisData!$C:$C, $H264, NewEmisData!$D:$D, CF$2))</f>
        <v>#REF!</v>
      </c>
      <c r="CG264" s="335" t="e">
        <f>$I264*IF($G264="Pickup", SUMIFS(NewEmisData!I:I, NewEmisData!$A:$A, "Pickup", NewEmisData!$B:$B, $A264, NewEmisData!$C:$C, $H264, NewEmisData!$D:$D, CG$2), SUMIFS(NewEmisData!I:I, NewEmisData!$A:$A, "LDV", NewEmisData!$B:$B, $A264, NewEmisData!$C:$C, $H264, NewEmisData!$D:$D, CG$2))</f>
        <v>#REF!</v>
      </c>
      <c r="CH264" s="335" t="e">
        <f>$I264*IF($G264="Pickup", SUMIFS(NewEmisData!J:J, NewEmisData!$A:$A, "Pickup", NewEmisData!$B:$B, $A264, NewEmisData!$C:$C, $H264, NewEmisData!$D:$D, CH$2), SUMIFS(NewEmisData!J:J, NewEmisData!$A:$A, "LDV", NewEmisData!$B:$B, $A264, NewEmisData!$C:$C, $H264, NewEmisData!$D:$D, CH$2))</f>
        <v>#REF!</v>
      </c>
      <c r="CI264" s="335" t="e">
        <f>$I264*IF($G264="Pickup", SUMIFS(NewEmisData!K:K, NewEmisData!$A:$A, "Pickup", NewEmisData!$B:$B, $A264, NewEmisData!$C:$C, $H264, NewEmisData!$D:$D, CI$2), SUMIFS(NewEmisData!K:K, NewEmisData!$A:$A, "LDV", NewEmisData!$B:$B, $A264, NewEmisData!$C:$C, $H264, NewEmisData!$D:$D, CI$2))</f>
        <v>#REF!</v>
      </c>
      <c r="CJ264" s="335" t="e">
        <f>$I264*IF($G264="Pickup", SUMIFS(NewEmisData!L:L, NewEmisData!$A:$A, "Pickup", NewEmisData!$B:$B, $A264, NewEmisData!$C:$C, $H264, NewEmisData!$D:$D, CJ$2), SUMIFS(NewEmisData!L:L, NewEmisData!$A:$A, "LDV", NewEmisData!$B:$B, $A264, NewEmisData!$C:$C, $H264, NewEmisData!$D:$D, CJ$2))</f>
        <v>#REF!</v>
      </c>
      <c r="CK264" s="335" t="e">
        <f>$I264*IF($G264="Pickup", SUMIFS(NewEmisData!M:M, NewEmisData!$A:$A, "Pickup", NewEmisData!$B:$B, $A264, NewEmisData!$C:$C, $H264, NewEmisData!$D:$D, CK$2), SUMIFS(NewEmisData!M:M, NewEmisData!$A:$A, "LDV", NewEmisData!$B:$B, $A264, NewEmisData!$C:$C, $H264, NewEmisData!$D:$D, CK$2))</f>
        <v>#REF!</v>
      </c>
      <c r="CL264" s="335">
        <v>1.1440535322699103E-2</v>
      </c>
      <c r="CM264" s="335" t="e">
        <f>$I264*IF($G264="Pickup", SUMIFS(NewEmisData!E:E, NewEmisData!$A:$A, "Pickup", NewEmisData!$B:$B, $A264, NewEmisData!$C:$C, $H264, NewEmisData!$D:$D, CM$2), SUMIFS(NewEmisData!E:E, NewEmisData!$A:$A, "LDV", NewEmisData!$B:$B, $A264, NewEmisData!$C:$C, $H264, NewEmisData!$D:$D, CM$2))</f>
        <v>#REF!</v>
      </c>
      <c r="CN264" s="335" t="e">
        <f>$I264*IF($G264="Pickup", SUMIFS(NewEmisData!F:F, NewEmisData!$A:$A, "Pickup", NewEmisData!$B:$B, $A264, NewEmisData!$C:$C, $H264, NewEmisData!$D:$D, CN$2), SUMIFS(NewEmisData!F:F, NewEmisData!$A:$A, "LDV", NewEmisData!$B:$B, $A264, NewEmisData!$C:$C, $H264, NewEmisData!$D:$D, CN$2))</f>
        <v>#REF!</v>
      </c>
      <c r="CO264" s="335" t="e">
        <f>$I264*IF($G264="Pickup", SUMIFS(NewEmisData!G:G, NewEmisData!$A:$A, "Pickup", NewEmisData!$B:$B, $A264, NewEmisData!$C:$C, $H264, NewEmisData!$D:$D, CO$2), SUMIFS(NewEmisData!G:G, NewEmisData!$A:$A, "LDV", NewEmisData!$B:$B, $A264, NewEmisData!$C:$C, $H264, NewEmisData!$D:$D, CO$2))</f>
        <v>#REF!</v>
      </c>
      <c r="CP264" s="335" t="e">
        <f>$I264*IF($G264="Pickup", SUMIFS(NewEmisData!H:H, NewEmisData!$A:$A, "Pickup", NewEmisData!$B:$B, $A264, NewEmisData!$C:$C, $H264, NewEmisData!$D:$D, CP$2), SUMIFS(NewEmisData!H:H, NewEmisData!$A:$A, "LDV", NewEmisData!$B:$B, $A264, NewEmisData!$C:$C, $H264, NewEmisData!$D:$D, CP$2))</f>
        <v>#REF!</v>
      </c>
      <c r="CQ264" s="335" t="e">
        <f>$I264*IF($G264="Pickup", SUMIFS(NewEmisData!I:I, NewEmisData!$A:$A, "Pickup", NewEmisData!$B:$B, $A264, NewEmisData!$C:$C, $H264, NewEmisData!$D:$D, CQ$2), SUMIFS(NewEmisData!I:I, NewEmisData!$A:$A, "LDV", NewEmisData!$B:$B, $A264, NewEmisData!$C:$C, $H264, NewEmisData!$D:$D, CQ$2))</f>
        <v>#REF!</v>
      </c>
      <c r="CR264" s="335" t="e">
        <f>$I264*IF($G264="Pickup", SUMIFS(NewEmisData!J:J, NewEmisData!$A:$A, "Pickup", NewEmisData!$B:$B, $A264, NewEmisData!$C:$C, $H264, NewEmisData!$D:$D, CR$2), SUMIFS(NewEmisData!J:J, NewEmisData!$A:$A, "LDV", NewEmisData!$B:$B, $A264, NewEmisData!$C:$C, $H264, NewEmisData!$D:$D, CR$2))</f>
        <v>#REF!</v>
      </c>
      <c r="CS264" s="335" t="e">
        <f>$I264*IF($G264="Pickup", SUMIFS(NewEmisData!K:K, NewEmisData!$A:$A, "Pickup", NewEmisData!$B:$B, $A264, NewEmisData!$C:$C, $H264, NewEmisData!$D:$D, CS$2), SUMIFS(NewEmisData!K:K, NewEmisData!$A:$A, "LDV", NewEmisData!$B:$B, $A264, NewEmisData!$C:$C, $H264, NewEmisData!$D:$D, CS$2))</f>
        <v>#REF!</v>
      </c>
      <c r="CT264" s="335" t="e">
        <f>$I264*IF($G264="Pickup", SUMIFS(NewEmisData!L:L, NewEmisData!$A:$A, "Pickup", NewEmisData!$B:$B, $A264, NewEmisData!$C:$C, $H264, NewEmisData!$D:$D, CT$2), SUMIFS(NewEmisData!L:L, NewEmisData!$A:$A, "LDV", NewEmisData!$B:$B, $A264, NewEmisData!$C:$C, $H264, NewEmisData!$D:$D, CT$2))</f>
        <v>#REF!</v>
      </c>
      <c r="CU264" s="335" t="e">
        <f>$I264*IF($G264="Pickup", SUMIFS(NewEmisData!M:M, NewEmisData!$A:$A, "Pickup", NewEmisData!$B:$B, $A264, NewEmisData!$C:$C, $H264, NewEmisData!$D:$D, CU$2), SUMIFS(NewEmisData!M:M, NewEmisData!$A:$A, "LDV", NewEmisData!$B:$B, $A264, NewEmisData!$C:$C, $H264, NewEmisData!$D:$D, CU$2))</f>
        <v>#REF!</v>
      </c>
      <c r="CV264" s="335">
        <v>3.4867004504617778E-3</v>
      </c>
      <c r="CW264" s="335">
        <v>2.0249052327630532E-3</v>
      </c>
      <c r="CX264" s="335">
        <v>1.2515175419379996E-3</v>
      </c>
      <c r="CY264" s="335">
        <v>1.0575607201709759E-3</v>
      </c>
      <c r="CZ264" s="335">
        <v>8.7449898437846874E-4</v>
      </c>
      <c r="DA264" s="335">
        <v>6.702434983476605E-4</v>
      </c>
      <c r="DB264" s="335">
        <v>5.2768845581713188E-4</v>
      </c>
      <c r="DC264" s="335">
        <v>5.0661137800280724E-4</v>
      </c>
      <c r="DD264" s="335">
        <v>5.0015797705022446E-4</v>
      </c>
      <c r="DE264" s="335">
        <v>4.9930391000349583E-4</v>
      </c>
      <c r="DF264" s="335">
        <v>4.9930391000349583E-4</v>
      </c>
      <c r="DG264" s="335" t="e">
        <f>$I264*IF($G264="Pickup", SUMIFS(NewEmisData!E:E, NewEmisData!$A:$A, "Pickup", NewEmisData!$B:$B, $A264, NewEmisData!$C:$C, $H264, NewEmisData!$D:$D, DG$2), SUMIFS(NewEmisData!E:E, NewEmisData!$A:$A, "LDV", NewEmisData!$B:$B, $A264, NewEmisData!$C:$C, $H264, NewEmisData!$D:$D, DG$2))</f>
        <v>#REF!</v>
      </c>
      <c r="DH264" s="335" t="e">
        <f>$I264*IF($G264="Pickup", SUMIFS(NewEmisData!F:F, NewEmisData!$A:$A, "Pickup", NewEmisData!$B:$B, $A264, NewEmisData!$C:$C, $H264, NewEmisData!$D:$D, DH$2), SUMIFS(NewEmisData!F:F, NewEmisData!$A:$A, "LDV", NewEmisData!$B:$B, $A264, NewEmisData!$C:$C, $H264, NewEmisData!$D:$D, DH$2))</f>
        <v>#REF!</v>
      </c>
      <c r="DI264" s="335" t="e">
        <f>$I264*IF($G264="Pickup", SUMIFS(NewEmisData!G:G, NewEmisData!$A:$A, "Pickup", NewEmisData!$B:$B, $A264, NewEmisData!$C:$C, $H264, NewEmisData!$D:$D, DI$2), SUMIFS(NewEmisData!G:G, NewEmisData!$A:$A, "LDV", NewEmisData!$B:$B, $A264, NewEmisData!$C:$C, $H264, NewEmisData!$D:$D, DI$2))</f>
        <v>#REF!</v>
      </c>
      <c r="DJ264" s="335" t="e">
        <f>$I264*IF($G264="Pickup", SUMIFS(NewEmisData!H:H, NewEmisData!$A:$A, "Pickup", NewEmisData!$B:$B, $A264, NewEmisData!$C:$C, $H264, NewEmisData!$D:$D, DJ$2), SUMIFS(NewEmisData!H:H, NewEmisData!$A:$A, "LDV", NewEmisData!$B:$B, $A264, NewEmisData!$C:$C, $H264, NewEmisData!$D:$D, DJ$2))</f>
        <v>#REF!</v>
      </c>
      <c r="DK264" s="335" t="e">
        <f>$I264*IF($G264="Pickup", SUMIFS(NewEmisData!I:I, NewEmisData!$A:$A, "Pickup", NewEmisData!$B:$B, $A264, NewEmisData!$C:$C, $H264, NewEmisData!$D:$D, DK$2), SUMIFS(NewEmisData!I:I, NewEmisData!$A:$A, "LDV", NewEmisData!$B:$B, $A264, NewEmisData!$C:$C, $H264, NewEmisData!$D:$D, DK$2))</f>
        <v>#REF!</v>
      </c>
      <c r="DL264" s="335" t="e">
        <f>$I264*IF($G264="Pickup", SUMIFS(NewEmisData!J:J, NewEmisData!$A:$A, "Pickup", NewEmisData!$B:$B, $A264, NewEmisData!$C:$C, $H264, NewEmisData!$D:$D, DL$2), SUMIFS(NewEmisData!J:J, NewEmisData!$A:$A, "LDV", NewEmisData!$B:$B, $A264, NewEmisData!$C:$C, $H264, NewEmisData!$D:$D, DL$2))</f>
        <v>#REF!</v>
      </c>
      <c r="DM264" s="335" t="e">
        <f>$I264*IF($G264="Pickup", SUMIFS(NewEmisData!K:K, NewEmisData!$A:$A, "Pickup", NewEmisData!$B:$B, $A264, NewEmisData!$C:$C, $H264, NewEmisData!$D:$D, DM$2), SUMIFS(NewEmisData!K:K, NewEmisData!$A:$A, "LDV", NewEmisData!$B:$B, $A264, NewEmisData!$C:$C, $H264, NewEmisData!$D:$D, DM$2))</f>
        <v>#REF!</v>
      </c>
      <c r="DN264" s="335" t="e">
        <f>$I264*IF($G264="Pickup", SUMIFS(NewEmisData!L:L, NewEmisData!$A:$A, "Pickup", NewEmisData!$B:$B, $A264, NewEmisData!$C:$C, $H264, NewEmisData!$D:$D, DN$2), SUMIFS(NewEmisData!L:L, NewEmisData!$A:$A, "LDV", NewEmisData!$B:$B, $A264, NewEmisData!$C:$C, $H264, NewEmisData!$D:$D, DN$2))</f>
        <v>#REF!</v>
      </c>
      <c r="DO264" s="335" t="e">
        <f>$I264*IF($G264="Pickup", SUMIFS(NewEmisData!M:M, NewEmisData!$A:$A, "Pickup", NewEmisData!$B:$B, $A264, NewEmisData!$C:$C, $H264, NewEmisData!$D:$D, DO$2), SUMIFS(NewEmisData!M:M, NewEmisData!$A:$A, "LDV", NewEmisData!$B:$B, $A264, NewEmisData!$C:$C, $H264, NewEmisData!$D:$D, DO$2))</f>
        <v>#REF!</v>
      </c>
      <c r="DP264" s="335">
        <v>1.011564885515141E-3</v>
      </c>
      <c r="DQ264" s="335" t="e">
        <f>$I264*IF($G264="Pickup", SUMIFS(NewEmisData!E:E, NewEmisData!$A:$A, "Pickup", NewEmisData!$B:$B, $A264, NewEmisData!$C:$C, $H264, NewEmisData!$D:$D, DQ$2), SUMIFS(NewEmisData!E:E, NewEmisData!$A:$A, "LDV", NewEmisData!$B:$B, $A264, NewEmisData!$C:$C, $H264, NewEmisData!$D:$D, DQ$2))</f>
        <v>#REF!</v>
      </c>
      <c r="DR264" s="335" t="e">
        <f>$I264*IF($G264="Pickup", SUMIFS(NewEmisData!F:F, NewEmisData!$A:$A, "Pickup", NewEmisData!$B:$B, $A264, NewEmisData!$C:$C, $H264, NewEmisData!$D:$D, DR$2), SUMIFS(NewEmisData!F:F, NewEmisData!$A:$A, "LDV", NewEmisData!$B:$B, $A264, NewEmisData!$C:$C, $H264, NewEmisData!$D:$D, DR$2))</f>
        <v>#REF!</v>
      </c>
      <c r="DS264" s="335" t="e">
        <f>$I264*IF($G264="Pickup", SUMIFS(NewEmisData!G:G, NewEmisData!$A:$A, "Pickup", NewEmisData!$B:$B, $A264, NewEmisData!$C:$C, $H264, NewEmisData!$D:$D, DS$2), SUMIFS(NewEmisData!G:G, NewEmisData!$A:$A, "LDV", NewEmisData!$B:$B, $A264, NewEmisData!$C:$C, $H264, NewEmisData!$D:$D, DS$2))</f>
        <v>#REF!</v>
      </c>
      <c r="DT264" s="335" t="e">
        <f>$I264*IF($G264="Pickup", SUMIFS(NewEmisData!H:H, NewEmisData!$A:$A, "Pickup", NewEmisData!$B:$B, $A264, NewEmisData!$C:$C, $H264, NewEmisData!$D:$D, DT$2), SUMIFS(NewEmisData!H:H, NewEmisData!$A:$A, "LDV", NewEmisData!$B:$B, $A264, NewEmisData!$C:$C, $H264, NewEmisData!$D:$D, DT$2))</f>
        <v>#REF!</v>
      </c>
      <c r="DU264" s="335" t="e">
        <f>$I264*IF($G264="Pickup", SUMIFS(NewEmisData!I:I, NewEmisData!$A:$A, "Pickup", NewEmisData!$B:$B, $A264, NewEmisData!$C:$C, $H264, NewEmisData!$D:$D, DU$2), SUMIFS(NewEmisData!I:I, NewEmisData!$A:$A, "LDV", NewEmisData!$B:$B, $A264, NewEmisData!$C:$C, $H264, NewEmisData!$D:$D, DU$2))</f>
        <v>#REF!</v>
      </c>
      <c r="DV264" s="335" t="e">
        <f>$I264*IF($G264="Pickup", SUMIFS(NewEmisData!J:J, NewEmisData!$A:$A, "Pickup", NewEmisData!$B:$B, $A264, NewEmisData!$C:$C, $H264, NewEmisData!$D:$D, DV$2), SUMIFS(NewEmisData!J:J, NewEmisData!$A:$A, "LDV", NewEmisData!$B:$B, $A264, NewEmisData!$C:$C, $H264, NewEmisData!$D:$D, DV$2))</f>
        <v>#REF!</v>
      </c>
      <c r="DW264" s="335" t="e">
        <f>$I264*IF($G264="Pickup", SUMIFS(NewEmisData!K:K, NewEmisData!$A:$A, "Pickup", NewEmisData!$B:$B, $A264, NewEmisData!$C:$C, $H264, NewEmisData!$D:$D, DW$2), SUMIFS(NewEmisData!K:K, NewEmisData!$A:$A, "LDV", NewEmisData!$B:$B, $A264, NewEmisData!$C:$C, $H264, NewEmisData!$D:$D, DW$2))</f>
        <v>#REF!</v>
      </c>
      <c r="DX264" s="335" t="e">
        <f>$I264*IF($G264="Pickup", SUMIFS(NewEmisData!L:L, NewEmisData!$A:$A, "Pickup", NewEmisData!$B:$B, $A264, NewEmisData!$C:$C, $H264, NewEmisData!$D:$D, DX$2), SUMIFS(NewEmisData!L:L, NewEmisData!$A:$A, "LDV", NewEmisData!$B:$B, $A264, NewEmisData!$C:$C, $H264, NewEmisData!$D:$D, DX$2))</f>
        <v>#REF!</v>
      </c>
      <c r="DY264" s="335" t="e">
        <f>$I264*IF($G264="Pickup", SUMIFS(NewEmisData!M:M, NewEmisData!$A:$A, "Pickup", NewEmisData!$B:$B, $A264, NewEmisData!$C:$C, $H264, NewEmisData!$D:$D, DY$2), SUMIFS(NewEmisData!M:M, NewEmisData!$A:$A, "LDV", NewEmisData!$B:$B, $A264, NewEmisData!$C:$C, $H264, NewEmisData!$D:$D, DY$2))</f>
        <v>#REF!</v>
      </c>
      <c r="DZ264" s="335">
        <v>2.7972448214542505E-3</v>
      </c>
      <c r="EA264" s="335" t="e">
        <f t="shared" si="456"/>
        <v>#REF!</v>
      </c>
      <c r="EB264" s="335" t="e">
        <f t="shared" si="457"/>
        <v>#REF!</v>
      </c>
      <c r="EC264" s="335" t="e">
        <f t="shared" si="458"/>
        <v>#REF!</v>
      </c>
      <c r="ED264" s="335" t="e">
        <f t="shared" si="459"/>
        <v>#REF!</v>
      </c>
      <c r="EE264" s="335" t="e">
        <f t="shared" si="460"/>
        <v>#REF!</v>
      </c>
      <c r="EF264" s="335" t="e">
        <f t="shared" si="461"/>
        <v>#REF!</v>
      </c>
      <c r="EG264" s="335" t="e">
        <f t="shared" si="462"/>
        <v>#REF!</v>
      </c>
      <c r="EH264" s="335" t="e">
        <f t="shared" si="463"/>
        <v>#REF!</v>
      </c>
      <c r="EI264" s="335" t="e">
        <f t="shared" si="464"/>
        <v>#REF!</v>
      </c>
      <c r="EJ264" s="335">
        <f t="shared" si="465"/>
        <v>0.13836109032518704</v>
      </c>
      <c r="EK264" s="335" t="e">
        <f t="shared" si="466"/>
        <v>#REF!</v>
      </c>
      <c r="EL264" s="335" t="e">
        <f t="shared" si="467"/>
        <v>#REF!</v>
      </c>
      <c r="EM264" s="335" t="e">
        <f t="shared" si="468"/>
        <v>#REF!</v>
      </c>
      <c r="EN264" s="335" t="e">
        <f t="shared" si="469"/>
        <v>#REF!</v>
      </c>
      <c r="EO264" s="335" t="e">
        <f t="shared" si="470"/>
        <v>#REF!</v>
      </c>
      <c r="EP264" s="335" t="e">
        <f t="shared" si="471"/>
        <v>#REF!</v>
      </c>
      <c r="EQ264" s="335" t="e">
        <f t="shared" si="472"/>
        <v>#REF!</v>
      </c>
      <c r="ER264" s="335" t="e">
        <f t="shared" si="473"/>
        <v>#REF!</v>
      </c>
      <c r="ES264" s="335" t="e">
        <f t="shared" si="474"/>
        <v>#REF!</v>
      </c>
      <c r="ET264" s="335">
        <f t="shared" si="475"/>
        <v>3.0994232344238398E-2</v>
      </c>
      <c r="EU264" s="335" t="e">
        <f t="shared" si="476"/>
        <v>#REF!</v>
      </c>
      <c r="EV264" s="335" t="e">
        <f t="shared" si="477"/>
        <v>#REF!</v>
      </c>
      <c r="EW264" s="335" t="e">
        <f t="shared" si="478"/>
        <v>#REF!</v>
      </c>
      <c r="EX264" s="335" t="e">
        <f t="shared" si="479"/>
        <v>#REF!</v>
      </c>
      <c r="EY264" s="335" t="e">
        <f t="shared" si="480"/>
        <v>#REF!</v>
      </c>
      <c r="EZ264" s="335" t="e">
        <f t="shared" si="481"/>
        <v>#REF!</v>
      </c>
      <c r="FA264" s="335" t="e">
        <f t="shared" si="482"/>
        <v>#REF!</v>
      </c>
      <c r="FB264" s="335" t="e">
        <f t="shared" si="483"/>
        <v>#REF!</v>
      </c>
      <c r="FC264" s="335" t="e">
        <f t="shared" si="484"/>
        <v>#REF!</v>
      </c>
      <c r="FD264" s="335">
        <f t="shared" si="485"/>
        <v>8.721041711244389E-4</v>
      </c>
      <c r="FE264" s="335" t="e">
        <f t="shared" si="486"/>
        <v>#REF!</v>
      </c>
      <c r="FF264" s="335" t="e">
        <f t="shared" si="487"/>
        <v>#REF!</v>
      </c>
      <c r="FG264" s="335" t="e">
        <f t="shared" si="488"/>
        <v>#REF!</v>
      </c>
      <c r="FH264" s="335" t="e">
        <f t="shared" si="489"/>
        <v>#REF!</v>
      </c>
      <c r="FI264" s="335" t="e">
        <f t="shared" si="490"/>
        <v>#REF!</v>
      </c>
      <c r="FJ264" s="335" t="e">
        <f t="shared" si="491"/>
        <v>#REF!</v>
      </c>
      <c r="FK264" s="335" t="e">
        <f t="shared" si="492"/>
        <v>#REF!</v>
      </c>
      <c r="FL264" s="335" t="e">
        <f t="shared" si="493"/>
        <v>#REF!</v>
      </c>
      <c r="FM264" s="335" t="e">
        <f t="shared" si="494"/>
        <v>#REF!</v>
      </c>
      <c r="FN264" s="335">
        <f t="shared" si="495"/>
        <v>2.3814683166549375E-2</v>
      </c>
      <c r="FO264" s="335" t="e">
        <f t="shared" si="496"/>
        <v>#REF!</v>
      </c>
      <c r="FP264" s="335" t="e">
        <f t="shared" si="497"/>
        <v>#REF!</v>
      </c>
      <c r="FQ264" s="335" t="e">
        <f t="shared" si="498"/>
        <v>#REF!</v>
      </c>
      <c r="FR264" s="335" t="e">
        <f t="shared" si="499"/>
        <v>#REF!</v>
      </c>
      <c r="FS264" s="335" t="e">
        <f t="shared" si="500"/>
        <v>#REF!</v>
      </c>
      <c r="FT264" s="335" t="e">
        <f t="shared" si="501"/>
        <v>#REF!</v>
      </c>
      <c r="FU264" s="335" t="e">
        <f t="shared" si="502"/>
        <v>#REF!</v>
      </c>
      <c r="FV264" s="335" t="e">
        <f t="shared" si="503"/>
        <v>#REF!</v>
      </c>
      <c r="FW264" s="335" t="e">
        <f t="shared" si="504"/>
        <v>#REF!</v>
      </c>
      <c r="FX264" s="335">
        <f t="shared" si="505"/>
        <v>4.7394574957917972E-3</v>
      </c>
    </row>
    <row r="265" spans="1:180" x14ac:dyDescent="0.2">
      <c r="A265" s="305" t="str">
        <f>IF(LEFT(TRIM(TechData_All!AJ76),1)="*", _xlfn.CONCAT("*","R2"), "R2")</f>
        <v>R2</v>
      </c>
      <c r="B265" s="305" t="str">
        <f>TechData_All!A76</f>
        <v>TLSSGPHEV11</v>
      </c>
      <c r="C265" s="305" t="str">
        <f>TechData_All!C76</f>
        <v>TL.GSL.SS.PHEV.2011</v>
      </c>
      <c r="D265" s="301" t="str">
        <f>TechData_All!D76</f>
        <v>bn-vmt, bn-vmt/a</v>
      </c>
      <c r="E265" s="301" t="str">
        <f>TechData_All!E76</f>
        <v>TLGSL</v>
      </c>
      <c r="F265" s="301" t="s">
        <v>17</v>
      </c>
      <c r="G265" s="315" t="s">
        <v>821</v>
      </c>
      <c r="H265" s="315" t="s">
        <v>814</v>
      </c>
      <c r="I265" s="321" t="e">
        <f>#REF!</f>
        <v>#REF!</v>
      </c>
      <c r="J265" s="315" t="str">
        <f t="shared" si="511"/>
        <v>Small SUV-GSL</v>
      </c>
      <c r="K265" s="335" t="e">
        <f>$I265*IF($G265="Pickup", SUMIFS(NewEmisData!E:E, NewEmisData!$A:$A, "Pickup", NewEmisData!$B:$B, $A265, NewEmisData!$C:$C, $H265, NewEmisData!$D:$D, K$2), SUMIFS(NewEmisData!E:E, NewEmisData!$A:$A, "LDV", NewEmisData!$B:$B, $A265, NewEmisData!$C:$C, $H265, NewEmisData!$D:$D, K$2))</f>
        <v>#REF!</v>
      </c>
      <c r="L265" s="335" t="e">
        <f>$I265*IF($G265="Pickup", SUMIFS(NewEmisData!F:F, NewEmisData!$A:$A, "Pickup", NewEmisData!$B:$B, $A265, NewEmisData!$C:$C, $H265, NewEmisData!$D:$D, L$2), SUMIFS(NewEmisData!F:F, NewEmisData!$A:$A, "LDV", NewEmisData!$B:$B, $A265, NewEmisData!$C:$C, $H265, NewEmisData!$D:$D, L$2))</f>
        <v>#REF!</v>
      </c>
      <c r="M265" s="335" t="e">
        <f>$I265*IF($G265="Pickup", SUMIFS(NewEmisData!G:G, NewEmisData!$A:$A, "Pickup", NewEmisData!$B:$B, $A265, NewEmisData!$C:$C, $H265, NewEmisData!$D:$D, M$2), SUMIFS(NewEmisData!G:G, NewEmisData!$A:$A, "LDV", NewEmisData!$B:$B, $A265, NewEmisData!$C:$C, $H265, NewEmisData!$D:$D, M$2))</f>
        <v>#REF!</v>
      </c>
      <c r="N265" s="335" t="e">
        <f>$I265*IF($G265="Pickup", SUMIFS(NewEmisData!H:H, NewEmisData!$A:$A, "Pickup", NewEmisData!$B:$B, $A265, NewEmisData!$C:$C, $H265, NewEmisData!$D:$D, N$2), SUMIFS(NewEmisData!H:H, NewEmisData!$A:$A, "LDV", NewEmisData!$B:$B, $A265, NewEmisData!$C:$C, $H265, NewEmisData!$D:$D, N$2))</f>
        <v>#REF!</v>
      </c>
      <c r="O265" s="335" t="e">
        <f>$I265*IF($G265="Pickup", SUMIFS(NewEmisData!I:I, NewEmisData!$A:$A, "Pickup", NewEmisData!$B:$B, $A265, NewEmisData!$C:$C, $H265, NewEmisData!$D:$D, O$2), SUMIFS(NewEmisData!I:I, NewEmisData!$A:$A, "LDV", NewEmisData!$B:$B, $A265, NewEmisData!$C:$C, $H265, NewEmisData!$D:$D, O$2))</f>
        <v>#REF!</v>
      </c>
      <c r="P265" s="335" t="e">
        <f>$I265*IF($G265="Pickup", SUMIFS(NewEmisData!J:J, NewEmisData!$A:$A, "Pickup", NewEmisData!$B:$B, $A265, NewEmisData!$C:$C, $H265, NewEmisData!$D:$D, P$2), SUMIFS(NewEmisData!J:J, NewEmisData!$A:$A, "LDV", NewEmisData!$B:$B, $A265, NewEmisData!$C:$C, $H265, NewEmisData!$D:$D, P$2))</f>
        <v>#REF!</v>
      </c>
      <c r="Q265" s="335" t="e">
        <f>$I265*IF($G265="Pickup", SUMIFS(NewEmisData!K:K, NewEmisData!$A:$A, "Pickup", NewEmisData!$B:$B, $A265, NewEmisData!$C:$C, $H265, NewEmisData!$D:$D, Q$2), SUMIFS(NewEmisData!K:K, NewEmisData!$A:$A, "LDV", NewEmisData!$B:$B, $A265, NewEmisData!$C:$C, $H265, NewEmisData!$D:$D, Q$2))</f>
        <v>#REF!</v>
      </c>
      <c r="R265" s="335" t="e">
        <f>$I265*IF($G265="Pickup", SUMIFS(NewEmisData!L:L, NewEmisData!$A:$A, "Pickup", NewEmisData!$B:$B, $A265, NewEmisData!$C:$C, $H265, NewEmisData!$D:$D, R$2), SUMIFS(NewEmisData!L:L, NewEmisData!$A:$A, "LDV", NewEmisData!$B:$B, $A265, NewEmisData!$C:$C, $H265, NewEmisData!$D:$D, R$2))</f>
        <v>#REF!</v>
      </c>
      <c r="S265" s="335" t="e">
        <f>$I265*IF($G265="Pickup", SUMIFS(NewEmisData!M:M, NewEmisData!$A:$A, "Pickup", NewEmisData!$B:$B, $A265, NewEmisData!$C:$C, $H265, NewEmisData!$D:$D, S$2), SUMIFS(NewEmisData!M:M, NewEmisData!$A:$A, "LDV", NewEmisData!$B:$B, $A265, NewEmisData!$C:$C, $H265, NewEmisData!$D:$D, S$2))</f>
        <v>#REF!</v>
      </c>
      <c r="T265" s="335">
        <v>0.13836109032518704</v>
      </c>
      <c r="U265" s="335" t="e">
        <f>$I265*IF($G265="Pickup", SUMIFS(NewEmisData!E:E, NewEmisData!$A:$A, "Pickup", NewEmisData!$B:$B, $A265, NewEmisData!$C:$C, $H265, NewEmisData!$D:$D, U$2), SUMIFS(NewEmisData!E:E, NewEmisData!$A:$A, "LDV", NewEmisData!$B:$B, $A265, NewEmisData!$C:$C, $H265, NewEmisData!$D:$D, U$2))</f>
        <v>#REF!</v>
      </c>
      <c r="V265" s="335" t="e">
        <f>$I265*IF($G265="Pickup", SUMIFS(NewEmisData!F:F, NewEmisData!$A:$A, "Pickup", NewEmisData!$B:$B, $A265, NewEmisData!$C:$C, $H265, NewEmisData!$D:$D, V$2), SUMIFS(NewEmisData!F:F, NewEmisData!$A:$A, "LDV", NewEmisData!$B:$B, $A265, NewEmisData!$C:$C, $H265, NewEmisData!$D:$D, V$2))</f>
        <v>#REF!</v>
      </c>
      <c r="W265" s="335" t="e">
        <f>$I265*IF($G265="Pickup", SUMIFS(NewEmisData!G:G, NewEmisData!$A:$A, "Pickup", NewEmisData!$B:$B, $A265, NewEmisData!$C:$C, $H265, NewEmisData!$D:$D, W$2), SUMIFS(NewEmisData!G:G, NewEmisData!$A:$A, "LDV", NewEmisData!$B:$B, $A265, NewEmisData!$C:$C, $H265, NewEmisData!$D:$D, W$2))</f>
        <v>#REF!</v>
      </c>
      <c r="X265" s="335" t="e">
        <f>$I265*IF($G265="Pickup", SUMIFS(NewEmisData!H:H, NewEmisData!$A:$A, "Pickup", NewEmisData!$B:$B, $A265, NewEmisData!$C:$C, $H265, NewEmisData!$D:$D, X$2), SUMIFS(NewEmisData!H:H, NewEmisData!$A:$A, "LDV", NewEmisData!$B:$B, $A265, NewEmisData!$C:$C, $H265, NewEmisData!$D:$D, X$2))</f>
        <v>#REF!</v>
      </c>
      <c r="Y265" s="335" t="e">
        <f>$I265*IF($G265="Pickup", SUMIFS(NewEmisData!I:I, NewEmisData!$A:$A, "Pickup", NewEmisData!$B:$B, $A265, NewEmisData!$C:$C, $H265, NewEmisData!$D:$D, Y$2), SUMIFS(NewEmisData!I:I, NewEmisData!$A:$A, "LDV", NewEmisData!$B:$B, $A265, NewEmisData!$C:$C, $H265, NewEmisData!$D:$D, Y$2))</f>
        <v>#REF!</v>
      </c>
      <c r="Z265" s="335" t="e">
        <f>$I265*IF($G265="Pickup", SUMIFS(NewEmisData!J:J, NewEmisData!$A:$A, "Pickup", NewEmisData!$B:$B, $A265, NewEmisData!$C:$C, $H265, NewEmisData!$D:$D, Z$2), SUMIFS(NewEmisData!J:J, NewEmisData!$A:$A, "LDV", NewEmisData!$B:$B, $A265, NewEmisData!$C:$C, $H265, NewEmisData!$D:$D, Z$2))</f>
        <v>#REF!</v>
      </c>
      <c r="AA265" s="335" t="e">
        <f>$I265*IF($G265="Pickup", SUMIFS(NewEmisData!K:K, NewEmisData!$A:$A, "Pickup", NewEmisData!$B:$B, $A265, NewEmisData!$C:$C, $H265, NewEmisData!$D:$D, AA$2), SUMIFS(NewEmisData!K:K, NewEmisData!$A:$A, "LDV", NewEmisData!$B:$B, $A265, NewEmisData!$C:$C, $H265, NewEmisData!$D:$D, AA$2))</f>
        <v>#REF!</v>
      </c>
      <c r="AB265" s="335" t="e">
        <f>$I265*IF($G265="Pickup", SUMIFS(NewEmisData!L:L, NewEmisData!$A:$A, "Pickup", NewEmisData!$B:$B, $A265, NewEmisData!$C:$C, $H265, NewEmisData!$D:$D, AB$2), SUMIFS(NewEmisData!L:L, NewEmisData!$A:$A, "LDV", NewEmisData!$B:$B, $A265, NewEmisData!$C:$C, $H265, NewEmisData!$D:$D, AB$2))</f>
        <v>#REF!</v>
      </c>
      <c r="AC265" s="335" t="e">
        <f>$I265*IF($G265="Pickup", SUMIFS(NewEmisData!M:M, NewEmisData!$A:$A, "Pickup", NewEmisData!$B:$B, $A265, NewEmisData!$C:$C, $H265, NewEmisData!$D:$D, AC$2), SUMIFS(NewEmisData!M:M, NewEmisData!$A:$A, "LDV", NewEmisData!$B:$B, $A265, NewEmisData!$C:$C, $H265, NewEmisData!$D:$D, AC$2))</f>
        <v>#REF!</v>
      </c>
      <c r="AD265" s="335">
        <v>3.0994232344238398E-2</v>
      </c>
      <c r="AE265" s="335" t="e">
        <f>$I265*IF($G265="Pickup", SUMIFS(NewEmisData!E:E, NewEmisData!$A:$A, "Pickup", NewEmisData!$B:$B, $A265, NewEmisData!$C:$C, $H265, NewEmisData!$D:$D, AE$2), SUMIFS(NewEmisData!E:E, NewEmisData!$A:$A, "LDV", NewEmisData!$B:$B, $A265, NewEmisData!$C:$C, $H265, NewEmisData!$D:$D, AE$2))</f>
        <v>#REF!</v>
      </c>
      <c r="AF265" s="335" t="e">
        <f>$I265*IF($G265="Pickup", SUMIFS(NewEmisData!F:F, NewEmisData!$A:$A, "Pickup", NewEmisData!$B:$B, $A265, NewEmisData!$C:$C, $H265, NewEmisData!$D:$D, AF$2), SUMIFS(NewEmisData!F:F, NewEmisData!$A:$A, "LDV", NewEmisData!$B:$B, $A265, NewEmisData!$C:$C, $H265, NewEmisData!$D:$D, AF$2))</f>
        <v>#REF!</v>
      </c>
      <c r="AG265" s="335" t="e">
        <f>$I265*IF($G265="Pickup", SUMIFS(NewEmisData!G:G, NewEmisData!$A:$A, "Pickup", NewEmisData!$B:$B, $A265, NewEmisData!$C:$C, $H265, NewEmisData!$D:$D, AG$2), SUMIFS(NewEmisData!G:G, NewEmisData!$A:$A, "LDV", NewEmisData!$B:$B, $A265, NewEmisData!$C:$C, $H265, NewEmisData!$D:$D, AG$2))</f>
        <v>#REF!</v>
      </c>
      <c r="AH265" s="335" t="e">
        <f>$I265*IF($G265="Pickup", SUMIFS(NewEmisData!H:H, NewEmisData!$A:$A, "Pickup", NewEmisData!$B:$B, $A265, NewEmisData!$C:$C, $H265, NewEmisData!$D:$D, AH$2), SUMIFS(NewEmisData!H:H, NewEmisData!$A:$A, "LDV", NewEmisData!$B:$B, $A265, NewEmisData!$C:$C, $H265, NewEmisData!$D:$D, AH$2))</f>
        <v>#REF!</v>
      </c>
      <c r="AI265" s="335" t="e">
        <f>$I265*IF($G265="Pickup", SUMIFS(NewEmisData!I:I, NewEmisData!$A:$A, "Pickup", NewEmisData!$B:$B, $A265, NewEmisData!$C:$C, $H265, NewEmisData!$D:$D, AI$2), SUMIFS(NewEmisData!I:I, NewEmisData!$A:$A, "LDV", NewEmisData!$B:$B, $A265, NewEmisData!$C:$C, $H265, NewEmisData!$D:$D, AI$2))</f>
        <v>#REF!</v>
      </c>
      <c r="AJ265" s="335" t="e">
        <f>$I265*IF($G265="Pickup", SUMIFS(NewEmisData!J:J, NewEmisData!$A:$A, "Pickup", NewEmisData!$B:$B, $A265, NewEmisData!$C:$C, $H265, NewEmisData!$D:$D, AJ$2), SUMIFS(NewEmisData!J:J, NewEmisData!$A:$A, "LDV", NewEmisData!$B:$B, $A265, NewEmisData!$C:$C, $H265, NewEmisData!$D:$D, AJ$2))</f>
        <v>#REF!</v>
      </c>
      <c r="AK265" s="335" t="e">
        <f>$I265*IF($G265="Pickup", SUMIFS(NewEmisData!K:K, NewEmisData!$A:$A, "Pickup", NewEmisData!$B:$B, $A265, NewEmisData!$C:$C, $H265, NewEmisData!$D:$D, AK$2), SUMIFS(NewEmisData!K:K, NewEmisData!$A:$A, "LDV", NewEmisData!$B:$B, $A265, NewEmisData!$C:$C, $H265, NewEmisData!$D:$D, AK$2))</f>
        <v>#REF!</v>
      </c>
      <c r="AL265" s="335" t="e">
        <f>$I265*IF($G265="Pickup", SUMIFS(NewEmisData!L:L, NewEmisData!$A:$A, "Pickup", NewEmisData!$B:$B, $A265, NewEmisData!$C:$C, $H265, NewEmisData!$D:$D, AL$2), SUMIFS(NewEmisData!L:L, NewEmisData!$A:$A, "LDV", NewEmisData!$B:$B, $A265, NewEmisData!$C:$C, $H265, NewEmisData!$D:$D, AL$2))</f>
        <v>#REF!</v>
      </c>
      <c r="AM265" s="335" t="e">
        <f>$I265*IF($G265="Pickup", SUMIFS(NewEmisData!M:M, NewEmisData!$A:$A, "Pickup", NewEmisData!$B:$B, $A265, NewEmisData!$C:$C, $H265, NewEmisData!$D:$D, AM$2), SUMIFS(NewEmisData!M:M, NewEmisData!$A:$A, "LDV", NewEmisData!$B:$B, $A265, NewEmisData!$C:$C, $H265, NewEmisData!$D:$D, AM$2))</f>
        <v>#REF!</v>
      </c>
      <c r="AN265" s="335">
        <v>8.721041711244389E-4</v>
      </c>
      <c r="AO265" s="335" t="e">
        <f>$I265*IF($G265="Pickup", SUMIFS(NewEmisData!E:E, NewEmisData!$A:$A, "Pickup", NewEmisData!$B:$B, $A265, NewEmisData!$C:$C, $H265, NewEmisData!$D:$D, AO$2), SUMIFS(NewEmisData!E:E, NewEmisData!$A:$A, "LDV", NewEmisData!$B:$B, $A265, NewEmisData!$C:$C, $H265, NewEmisData!$D:$D, AO$2))</f>
        <v>#REF!</v>
      </c>
      <c r="AP265" s="335" t="e">
        <f>$I265*IF($G265="Pickup", SUMIFS(NewEmisData!F:F, NewEmisData!$A:$A, "Pickup", NewEmisData!$B:$B, $A265, NewEmisData!$C:$C, $H265, NewEmisData!$D:$D, AP$2), SUMIFS(NewEmisData!F:F, NewEmisData!$A:$A, "LDV", NewEmisData!$B:$B, $A265, NewEmisData!$C:$C, $H265, NewEmisData!$D:$D, AP$2))</f>
        <v>#REF!</v>
      </c>
      <c r="AQ265" s="335" t="e">
        <f>$I265*IF($G265="Pickup", SUMIFS(NewEmisData!G:G, NewEmisData!$A:$A, "Pickup", NewEmisData!$B:$B, $A265, NewEmisData!$C:$C, $H265, NewEmisData!$D:$D, AQ$2), SUMIFS(NewEmisData!G:G, NewEmisData!$A:$A, "LDV", NewEmisData!$B:$B, $A265, NewEmisData!$C:$C, $H265, NewEmisData!$D:$D, AQ$2))</f>
        <v>#REF!</v>
      </c>
      <c r="AR265" s="335" t="e">
        <f>$I265*IF($G265="Pickup", SUMIFS(NewEmisData!H:H, NewEmisData!$A:$A, "Pickup", NewEmisData!$B:$B, $A265, NewEmisData!$C:$C, $H265, NewEmisData!$D:$D, AR$2), SUMIFS(NewEmisData!H:H, NewEmisData!$A:$A, "LDV", NewEmisData!$B:$B, $A265, NewEmisData!$C:$C, $H265, NewEmisData!$D:$D, AR$2))</f>
        <v>#REF!</v>
      </c>
      <c r="AS265" s="335" t="e">
        <f>$I265*IF($G265="Pickup", SUMIFS(NewEmisData!I:I, NewEmisData!$A:$A, "Pickup", NewEmisData!$B:$B, $A265, NewEmisData!$C:$C, $H265, NewEmisData!$D:$D, AS$2), SUMIFS(NewEmisData!I:I, NewEmisData!$A:$A, "LDV", NewEmisData!$B:$B, $A265, NewEmisData!$C:$C, $H265, NewEmisData!$D:$D, AS$2))</f>
        <v>#REF!</v>
      </c>
      <c r="AT265" s="335" t="e">
        <f>$I265*IF($G265="Pickup", SUMIFS(NewEmisData!J:J, NewEmisData!$A:$A, "Pickup", NewEmisData!$B:$B, $A265, NewEmisData!$C:$C, $H265, NewEmisData!$D:$D, AT$2), SUMIFS(NewEmisData!J:J, NewEmisData!$A:$A, "LDV", NewEmisData!$B:$B, $A265, NewEmisData!$C:$C, $H265, NewEmisData!$D:$D, AT$2))</f>
        <v>#REF!</v>
      </c>
      <c r="AU265" s="335" t="e">
        <f>$I265*IF($G265="Pickup", SUMIFS(NewEmisData!K:K, NewEmisData!$A:$A, "Pickup", NewEmisData!$B:$B, $A265, NewEmisData!$C:$C, $H265, NewEmisData!$D:$D, AU$2), SUMIFS(NewEmisData!K:K, NewEmisData!$A:$A, "LDV", NewEmisData!$B:$B, $A265, NewEmisData!$C:$C, $H265, NewEmisData!$D:$D, AU$2))</f>
        <v>#REF!</v>
      </c>
      <c r="AV265" s="335" t="e">
        <f>$I265*IF($G265="Pickup", SUMIFS(NewEmisData!L:L, NewEmisData!$A:$A, "Pickup", NewEmisData!$B:$B, $A265, NewEmisData!$C:$C, $H265, NewEmisData!$D:$D, AV$2), SUMIFS(NewEmisData!L:L, NewEmisData!$A:$A, "LDV", NewEmisData!$B:$B, $A265, NewEmisData!$C:$C, $H265, NewEmisData!$D:$D, AV$2))</f>
        <v>#REF!</v>
      </c>
      <c r="AW265" s="335" t="e">
        <f>$I265*IF($G265="Pickup", SUMIFS(NewEmisData!M:M, NewEmisData!$A:$A, "Pickup", NewEmisData!$B:$B, $A265, NewEmisData!$C:$C, $H265, NewEmisData!$D:$D, AW$2), SUMIFS(NewEmisData!M:M, NewEmisData!$A:$A, "LDV", NewEmisData!$B:$B, $A265, NewEmisData!$C:$C, $H265, NewEmisData!$D:$D, AW$2))</f>
        <v>#REF!</v>
      </c>
      <c r="AX265" s="335">
        <v>2.3814683166549375E-2</v>
      </c>
      <c r="AY265" s="335" t="e">
        <f>$I265*IF($G265="Pickup", SUMIFS(NewEmisData!E:E, NewEmisData!$A:$A, "Pickup", NewEmisData!$B:$B, $A265, NewEmisData!$C:$C, $H265, NewEmisData!$D:$D, AY$2), SUMIFS(NewEmisData!E:E, NewEmisData!$A:$A, "LDV", NewEmisData!$B:$B, $A265, NewEmisData!$C:$C, $H265, NewEmisData!$D:$D, AY$2))</f>
        <v>#REF!</v>
      </c>
      <c r="AZ265" s="335" t="e">
        <f>$I265*IF($G265="Pickup", SUMIFS(NewEmisData!F:F, NewEmisData!$A:$A, "Pickup", NewEmisData!$B:$B, $A265, NewEmisData!$C:$C, $H265, NewEmisData!$D:$D, AZ$2), SUMIFS(NewEmisData!F:F, NewEmisData!$A:$A, "LDV", NewEmisData!$B:$B, $A265, NewEmisData!$C:$C, $H265, NewEmisData!$D:$D, AZ$2))</f>
        <v>#REF!</v>
      </c>
      <c r="BA265" s="335" t="e">
        <f>$I265*IF($G265="Pickup", SUMIFS(NewEmisData!G:G, NewEmisData!$A:$A, "Pickup", NewEmisData!$B:$B, $A265, NewEmisData!$C:$C, $H265, NewEmisData!$D:$D, BA$2), SUMIFS(NewEmisData!G:G, NewEmisData!$A:$A, "LDV", NewEmisData!$B:$B, $A265, NewEmisData!$C:$C, $H265, NewEmisData!$D:$D, BA$2))</f>
        <v>#REF!</v>
      </c>
      <c r="BB265" s="335" t="e">
        <f>$I265*IF($G265="Pickup", SUMIFS(NewEmisData!H:H, NewEmisData!$A:$A, "Pickup", NewEmisData!$B:$B, $A265, NewEmisData!$C:$C, $H265, NewEmisData!$D:$D, BB$2), SUMIFS(NewEmisData!H:H, NewEmisData!$A:$A, "LDV", NewEmisData!$B:$B, $A265, NewEmisData!$C:$C, $H265, NewEmisData!$D:$D, BB$2))</f>
        <v>#REF!</v>
      </c>
      <c r="BC265" s="335" t="e">
        <f>$I265*IF($G265="Pickup", SUMIFS(NewEmisData!I:I, NewEmisData!$A:$A, "Pickup", NewEmisData!$B:$B, $A265, NewEmisData!$C:$C, $H265, NewEmisData!$D:$D, BC$2), SUMIFS(NewEmisData!I:I, NewEmisData!$A:$A, "LDV", NewEmisData!$B:$B, $A265, NewEmisData!$C:$C, $H265, NewEmisData!$D:$D, BC$2))</f>
        <v>#REF!</v>
      </c>
      <c r="BD265" s="335" t="e">
        <f>$I265*IF($G265="Pickup", SUMIFS(NewEmisData!J:J, NewEmisData!$A:$A, "Pickup", NewEmisData!$B:$B, $A265, NewEmisData!$C:$C, $H265, NewEmisData!$D:$D, BD$2), SUMIFS(NewEmisData!J:J, NewEmisData!$A:$A, "LDV", NewEmisData!$B:$B, $A265, NewEmisData!$C:$C, $H265, NewEmisData!$D:$D, BD$2))</f>
        <v>#REF!</v>
      </c>
      <c r="BE265" s="335" t="e">
        <f>$I265*IF($G265="Pickup", SUMIFS(NewEmisData!K:K, NewEmisData!$A:$A, "Pickup", NewEmisData!$B:$B, $A265, NewEmisData!$C:$C, $H265, NewEmisData!$D:$D, BE$2), SUMIFS(NewEmisData!K:K, NewEmisData!$A:$A, "LDV", NewEmisData!$B:$B, $A265, NewEmisData!$C:$C, $H265, NewEmisData!$D:$D, BE$2))</f>
        <v>#REF!</v>
      </c>
      <c r="BF265" s="335" t="e">
        <f>$I265*IF($G265="Pickup", SUMIFS(NewEmisData!L:L, NewEmisData!$A:$A, "Pickup", NewEmisData!$B:$B, $A265, NewEmisData!$C:$C, $H265, NewEmisData!$D:$D, BF$2), SUMIFS(NewEmisData!L:L, NewEmisData!$A:$A, "LDV", NewEmisData!$B:$B, $A265, NewEmisData!$C:$C, $H265, NewEmisData!$D:$D, BF$2))</f>
        <v>#REF!</v>
      </c>
      <c r="BG265" s="335" t="e">
        <f>$I265*IF($G265="Pickup", SUMIFS(NewEmisData!M:M, NewEmisData!$A:$A, "Pickup", NewEmisData!$B:$B, $A265, NewEmisData!$C:$C, $H265, NewEmisData!$D:$D, BG$2), SUMIFS(NewEmisData!M:M, NewEmisData!$A:$A, "LDV", NewEmisData!$B:$B, $A265, NewEmisData!$C:$C, $H265, NewEmisData!$D:$D, BG$2))</f>
        <v>#REF!</v>
      </c>
      <c r="BH265" s="335">
        <v>4.7394574957917972E-3</v>
      </c>
      <c r="BI265" s="335" t="e">
        <f>$I265*IF($G265="Pickup", SUMIFS(NewEmisData!E:E, NewEmisData!$A:$A, "Pickup", NewEmisData!$B:$B, $A265, NewEmisData!$C:$C, $H265, NewEmisData!$D:$D, BI$2), SUMIFS(NewEmisData!E:E, NewEmisData!$A:$A, "LDV", NewEmisData!$B:$B, $A265, NewEmisData!$C:$C, $H265, NewEmisData!$D:$D, BI$2))</f>
        <v>#REF!</v>
      </c>
      <c r="BJ265" s="335" t="e">
        <f>$I265*IF($G265="Pickup", SUMIFS(NewEmisData!F:F, NewEmisData!$A:$A, "Pickup", NewEmisData!$B:$B, $A265, NewEmisData!$C:$C, $H265, NewEmisData!$D:$D, BJ$2), SUMIFS(NewEmisData!F:F, NewEmisData!$A:$A, "LDV", NewEmisData!$B:$B, $A265, NewEmisData!$C:$C, $H265, NewEmisData!$D:$D, BJ$2))</f>
        <v>#REF!</v>
      </c>
      <c r="BK265" s="335" t="e">
        <f>$I265*IF($G265="Pickup", SUMIFS(NewEmisData!G:G, NewEmisData!$A:$A, "Pickup", NewEmisData!$B:$B, $A265, NewEmisData!$C:$C, $H265, NewEmisData!$D:$D, BK$2), SUMIFS(NewEmisData!G:G, NewEmisData!$A:$A, "LDV", NewEmisData!$B:$B, $A265, NewEmisData!$C:$C, $H265, NewEmisData!$D:$D, BK$2))</f>
        <v>#REF!</v>
      </c>
      <c r="BL265" s="335" t="e">
        <f>$I265*IF($G265="Pickup", SUMIFS(NewEmisData!H:H, NewEmisData!$A:$A, "Pickup", NewEmisData!$B:$B, $A265, NewEmisData!$C:$C, $H265, NewEmisData!$D:$D, BL$2), SUMIFS(NewEmisData!H:H, NewEmisData!$A:$A, "LDV", NewEmisData!$B:$B, $A265, NewEmisData!$C:$C, $H265, NewEmisData!$D:$D, BL$2))</f>
        <v>#REF!</v>
      </c>
      <c r="BM265" s="335" t="e">
        <f>$I265*IF($G265="Pickup", SUMIFS(NewEmisData!I:I, NewEmisData!$A:$A, "Pickup", NewEmisData!$B:$B, $A265, NewEmisData!$C:$C, $H265, NewEmisData!$D:$D, BM$2), SUMIFS(NewEmisData!I:I, NewEmisData!$A:$A, "LDV", NewEmisData!$B:$B, $A265, NewEmisData!$C:$C, $H265, NewEmisData!$D:$D, BM$2))</f>
        <v>#REF!</v>
      </c>
      <c r="BN265" s="335" t="e">
        <f>$I265*IF($G265="Pickup", SUMIFS(NewEmisData!J:J, NewEmisData!$A:$A, "Pickup", NewEmisData!$B:$B, $A265, NewEmisData!$C:$C, $H265, NewEmisData!$D:$D, BN$2), SUMIFS(NewEmisData!J:J, NewEmisData!$A:$A, "LDV", NewEmisData!$B:$B, $A265, NewEmisData!$C:$C, $H265, NewEmisData!$D:$D, BN$2))</f>
        <v>#REF!</v>
      </c>
      <c r="BO265" s="335" t="e">
        <f>$I265*IF($G265="Pickup", SUMIFS(NewEmisData!K:K, NewEmisData!$A:$A, "Pickup", NewEmisData!$B:$B, $A265, NewEmisData!$C:$C, $H265, NewEmisData!$D:$D, BO$2), SUMIFS(NewEmisData!K:K, NewEmisData!$A:$A, "LDV", NewEmisData!$B:$B, $A265, NewEmisData!$C:$C, $H265, NewEmisData!$D:$D, BO$2))</f>
        <v>#REF!</v>
      </c>
      <c r="BP265" s="335" t="e">
        <f>$I265*IF($G265="Pickup", SUMIFS(NewEmisData!L:L, NewEmisData!$A:$A, "Pickup", NewEmisData!$B:$B, $A265, NewEmisData!$C:$C, $H265, NewEmisData!$D:$D, BP$2), SUMIFS(NewEmisData!L:L, NewEmisData!$A:$A, "LDV", NewEmisData!$B:$B, $A265, NewEmisData!$C:$C, $H265, NewEmisData!$D:$D, BP$2))</f>
        <v>#REF!</v>
      </c>
      <c r="BQ265" s="335" t="e">
        <f>$I265*IF($G265="Pickup", SUMIFS(NewEmisData!M:M, NewEmisData!$A:$A, "Pickup", NewEmisData!$B:$B, $A265, NewEmisData!$C:$C, $H265, NewEmisData!$D:$D, BQ$2), SUMIFS(NewEmisData!M:M, NewEmisData!$A:$A, "LDV", NewEmisData!$B:$B, $A265, NewEmisData!$C:$C, $H265, NewEmisData!$D:$D, BQ$2))</f>
        <v>#REF!</v>
      </c>
      <c r="BR265" s="335">
        <v>0.82941469149152458</v>
      </c>
      <c r="BS265" s="335" t="e">
        <f>$I265*IF($G265="Pickup", SUMIFS(NewEmisData!E:E, NewEmisData!$A:$A, "Pickup", NewEmisData!$B:$B, $A265, NewEmisData!$C:$C, $H265, NewEmisData!$D:$D, BS$2), SUMIFS(NewEmisData!E:E, NewEmisData!$A:$A, "LDV", NewEmisData!$B:$B, $A265, NewEmisData!$C:$C, $H265, NewEmisData!$D:$D, BS$2))</f>
        <v>#REF!</v>
      </c>
      <c r="BT265" s="335" t="e">
        <f>$I265*IF($G265="Pickup", SUMIFS(NewEmisData!F:F, NewEmisData!$A:$A, "Pickup", NewEmisData!$B:$B, $A265, NewEmisData!$C:$C, $H265, NewEmisData!$D:$D, BT$2), SUMIFS(NewEmisData!F:F, NewEmisData!$A:$A, "LDV", NewEmisData!$B:$B, $A265, NewEmisData!$C:$C, $H265, NewEmisData!$D:$D, BT$2))</f>
        <v>#REF!</v>
      </c>
      <c r="BU265" s="335" t="e">
        <f>$I265*IF($G265="Pickup", SUMIFS(NewEmisData!G:G, NewEmisData!$A:$A, "Pickup", NewEmisData!$B:$B, $A265, NewEmisData!$C:$C, $H265, NewEmisData!$D:$D, BU$2), SUMIFS(NewEmisData!G:G, NewEmisData!$A:$A, "LDV", NewEmisData!$B:$B, $A265, NewEmisData!$C:$C, $H265, NewEmisData!$D:$D, BU$2))</f>
        <v>#REF!</v>
      </c>
      <c r="BV265" s="335" t="e">
        <f>$I265*IF($G265="Pickup", SUMIFS(NewEmisData!H:H, NewEmisData!$A:$A, "Pickup", NewEmisData!$B:$B, $A265, NewEmisData!$C:$C, $H265, NewEmisData!$D:$D, BV$2), SUMIFS(NewEmisData!H:H, NewEmisData!$A:$A, "LDV", NewEmisData!$B:$B, $A265, NewEmisData!$C:$C, $H265, NewEmisData!$D:$D, BV$2))</f>
        <v>#REF!</v>
      </c>
      <c r="BW265" s="335" t="e">
        <f>$I265*IF($G265="Pickup", SUMIFS(NewEmisData!I:I, NewEmisData!$A:$A, "Pickup", NewEmisData!$B:$B, $A265, NewEmisData!$C:$C, $H265, NewEmisData!$D:$D, BW$2), SUMIFS(NewEmisData!I:I, NewEmisData!$A:$A, "LDV", NewEmisData!$B:$B, $A265, NewEmisData!$C:$C, $H265, NewEmisData!$D:$D, BW$2))</f>
        <v>#REF!</v>
      </c>
      <c r="BX265" s="335" t="e">
        <f>$I265*IF($G265="Pickup", SUMIFS(NewEmisData!J:J, NewEmisData!$A:$A, "Pickup", NewEmisData!$B:$B, $A265, NewEmisData!$C:$C, $H265, NewEmisData!$D:$D, BX$2), SUMIFS(NewEmisData!J:J, NewEmisData!$A:$A, "LDV", NewEmisData!$B:$B, $A265, NewEmisData!$C:$C, $H265, NewEmisData!$D:$D, BX$2))</f>
        <v>#REF!</v>
      </c>
      <c r="BY265" s="335" t="e">
        <f>$I265*IF($G265="Pickup", SUMIFS(NewEmisData!K:K, NewEmisData!$A:$A, "Pickup", NewEmisData!$B:$B, $A265, NewEmisData!$C:$C, $H265, NewEmisData!$D:$D, BY$2), SUMIFS(NewEmisData!K:K, NewEmisData!$A:$A, "LDV", NewEmisData!$B:$B, $A265, NewEmisData!$C:$C, $H265, NewEmisData!$D:$D, BY$2))</f>
        <v>#REF!</v>
      </c>
      <c r="BZ265" s="335" t="e">
        <f>$I265*IF($G265="Pickup", SUMIFS(NewEmisData!L:L, NewEmisData!$A:$A, "Pickup", NewEmisData!$B:$B, $A265, NewEmisData!$C:$C, $H265, NewEmisData!$D:$D, BZ$2), SUMIFS(NewEmisData!L:L, NewEmisData!$A:$A, "LDV", NewEmisData!$B:$B, $A265, NewEmisData!$C:$C, $H265, NewEmisData!$D:$D, BZ$2))</f>
        <v>#REF!</v>
      </c>
      <c r="CA265" s="335" t="e">
        <f>$I265*IF($G265="Pickup", SUMIFS(NewEmisData!M:M, NewEmisData!$A:$A, "Pickup", NewEmisData!$B:$B, $A265, NewEmisData!$C:$C, $H265, NewEmisData!$D:$D, CA$2), SUMIFS(NewEmisData!M:M, NewEmisData!$A:$A, "LDV", NewEmisData!$B:$B, $A265, NewEmisData!$C:$C, $H265, NewEmisData!$D:$D, CA$2))</f>
        <v>#REF!</v>
      </c>
      <c r="CB265" s="335">
        <v>5.2865609411460256E-2</v>
      </c>
      <c r="CC265" s="335" t="e">
        <f>$I265*IF($G265="Pickup", SUMIFS(NewEmisData!E:E, NewEmisData!$A:$A, "Pickup", NewEmisData!$B:$B, $A265, NewEmisData!$C:$C, $H265, NewEmisData!$D:$D, CC$2), SUMIFS(NewEmisData!E:E, NewEmisData!$A:$A, "LDV", NewEmisData!$B:$B, $A265, NewEmisData!$C:$C, $H265, NewEmisData!$D:$D, CC$2))</f>
        <v>#REF!</v>
      </c>
      <c r="CD265" s="335" t="e">
        <f>$I265*IF($G265="Pickup", SUMIFS(NewEmisData!F:F, NewEmisData!$A:$A, "Pickup", NewEmisData!$B:$B, $A265, NewEmisData!$C:$C, $H265, NewEmisData!$D:$D, CD$2), SUMIFS(NewEmisData!F:F, NewEmisData!$A:$A, "LDV", NewEmisData!$B:$B, $A265, NewEmisData!$C:$C, $H265, NewEmisData!$D:$D, CD$2))</f>
        <v>#REF!</v>
      </c>
      <c r="CE265" s="335" t="e">
        <f>$I265*IF($G265="Pickup", SUMIFS(NewEmisData!G:G, NewEmisData!$A:$A, "Pickup", NewEmisData!$B:$B, $A265, NewEmisData!$C:$C, $H265, NewEmisData!$D:$D, CE$2), SUMIFS(NewEmisData!G:G, NewEmisData!$A:$A, "LDV", NewEmisData!$B:$B, $A265, NewEmisData!$C:$C, $H265, NewEmisData!$D:$D, CE$2))</f>
        <v>#REF!</v>
      </c>
      <c r="CF265" s="335" t="e">
        <f>$I265*IF($G265="Pickup", SUMIFS(NewEmisData!H:H, NewEmisData!$A:$A, "Pickup", NewEmisData!$B:$B, $A265, NewEmisData!$C:$C, $H265, NewEmisData!$D:$D, CF$2), SUMIFS(NewEmisData!H:H, NewEmisData!$A:$A, "LDV", NewEmisData!$B:$B, $A265, NewEmisData!$C:$C, $H265, NewEmisData!$D:$D, CF$2))</f>
        <v>#REF!</v>
      </c>
      <c r="CG265" s="335" t="e">
        <f>$I265*IF($G265="Pickup", SUMIFS(NewEmisData!I:I, NewEmisData!$A:$A, "Pickup", NewEmisData!$B:$B, $A265, NewEmisData!$C:$C, $H265, NewEmisData!$D:$D, CG$2), SUMIFS(NewEmisData!I:I, NewEmisData!$A:$A, "LDV", NewEmisData!$B:$B, $A265, NewEmisData!$C:$C, $H265, NewEmisData!$D:$D, CG$2))</f>
        <v>#REF!</v>
      </c>
      <c r="CH265" s="335" t="e">
        <f>$I265*IF($G265="Pickup", SUMIFS(NewEmisData!J:J, NewEmisData!$A:$A, "Pickup", NewEmisData!$B:$B, $A265, NewEmisData!$C:$C, $H265, NewEmisData!$D:$D, CH$2), SUMIFS(NewEmisData!J:J, NewEmisData!$A:$A, "LDV", NewEmisData!$B:$B, $A265, NewEmisData!$C:$C, $H265, NewEmisData!$D:$D, CH$2))</f>
        <v>#REF!</v>
      </c>
      <c r="CI265" s="335" t="e">
        <f>$I265*IF($G265="Pickup", SUMIFS(NewEmisData!K:K, NewEmisData!$A:$A, "Pickup", NewEmisData!$B:$B, $A265, NewEmisData!$C:$C, $H265, NewEmisData!$D:$D, CI$2), SUMIFS(NewEmisData!K:K, NewEmisData!$A:$A, "LDV", NewEmisData!$B:$B, $A265, NewEmisData!$C:$C, $H265, NewEmisData!$D:$D, CI$2))</f>
        <v>#REF!</v>
      </c>
      <c r="CJ265" s="335" t="e">
        <f>$I265*IF($G265="Pickup", SUMIFS(NewEmisData!L:L, NewEmisData!$A:$A, "Pickup", NewEmisData!$B:$B, $A265, NewEmisData!$C:$C, $H265, NewEmisData!$D:$D, CJ$2), SUMIFS(NewEmisData!L:L, NewEmisData!$A:$A, "LDV", NewEmisData!$B:$B, $A265, NewEmisData!$C:$C, $H265, NewEmisData!$D:$D, CJ$2))</f>
        <v>#REF!</v>
      </c>
      <c r="CK265" s="335" t="e">
        <f>$I265*IF($G265="Pickup", SUMIFS(NewEmisData!M:M, NewEmisData!$A:$A, "Pickup", NewEmisData!$B:$B, $A265, NewEmisData!$C:$C, $H265, NewEmisData!$D:$D, CK$2), SUMIFS(NewEmisData!M:M, NewEmisData!$A:$A, "LDV", NewEmisData!$B:$B, $A265, NewEmisData!$C:$C, $H265, NewEmisData!$D:$D, CK$2))</f>
        <v>#REF!</v>
      </c>
      <c r="CL265" s="335">
        <v>1.1440535322699103E-2</v>
      </c>
      <c r="CM265" s="335" t="e">
        <f>$I265*IF($G265="Pickup", SUMIFS(NewEmisData!E:E, NewEmisData!$A:$A, "Pickup", NewEmisData!$B:$B, $A265, NewEmisData!$C:$C, $H265, NewEmisData!$D:$D, CM$2), SUMIFS(NewEmisData!E:E, NewEmisData!$A:$A, "LDV", NewEmisData!$B:$B, $A265, NewEmisData!$C:$C, $H265, NewEmisData!$D:$D, CM$2))</f>
        <v>#REF!</v>
      </c>
      <c r="CN265" s="335" t="e">
        <f>$I265*IF($G265="Pickup", SUMIFS(NewEmisData!F:F, NewEmisData!$A:$A, "Pickup", NewEmisData!$B:$B, $A265, NewEmisData!$C:$C, $H265, NewEmisData!$D:$D, CN$2), SUMIFS(NewEmisData!F:F, NewEmisData!$A:$A, "LDV", NewEmisData!$B:$B, $A265, NewEmisData!$C:$C, $H265, NewEmisData!$D:$D, CN$2))</f>
        <v>#REF!</v>
      </c>
      <c r="CO265" s="335" t="e">
        <f>$I265*IF($G265="Pickup", SUMIFS(NewEmisData!G:G, NewEmisData!$A:$A, "Pickup", NewEmisData!$B:$B, $A265, NewEmisData!$C:$C, $H265, NewEmisData!$D:$D, CO$2), SUMIFS(NewEmisData!G:G, NewEmisData!$A:$A, "LDV", NewEmisData!$B:$B, $A265, NewEmisData!$C:$C, $H265, NewEmisData!$D:$D, CO$2))</f>
        <v>#REF!</v>
      </c>
      <c r="CP265" s="335" t="e">
        <f>$I265*IF($G265="Pickup", SUMIFS(NewEmisData!H:H, NewEmisData!$A:$A, "Pickup", NewEmisData!$B:$B, $A265, NewEmisData!$C:$C, $H265, NewEmisData!$D:$D, CP$2), SUMIFS(NewEmisData!H:H, NewEmisData!$A:$A, "LDV", NewEmisData!$B:$B, $A265, NewEmisData!$C:$C, $H265, NewEmisData!$D:$D, CP$2))</f>
        <v>#REF!</v>
      </c>
      <c r="CQ265" s="335" t="e">
        <f>$I265*IF($G265="Pickup", SUMIFS(NewEmisData!I:I, NewEmisData!$A:$A, "Pickup", NewEmisData!$B:$B, $A265, NewEmisData!$C:$C, $H265, NewEmisData!$D:$D, CQ$2), SUMIFS(NewEmisData!I:I, NewEmisData!$A:$A, "LDV", NewEmisData!$B:$B, $A265, NewEmisData!$C:$C, $H265, NewEmisData!$D:$D, CQ$2))</f>
        <v>#REF!</v>
      </c>
      <c r="CR265" s="335" t="e">
        <f>$I265*IF($G265="Pickup", SUMIFS(NewEmisData!J:J, NewEmisData!$A:$A, "Pickup", NewEmisData!$B:$B, $A265, NewEmisData!$C:$C, $H265, NewEmisData!$D:$D, CR$2), SUMIFS(NewEmisData!J:J, NewEmisData!$A:$A, "LDV", NewEmisData!$B:$B, $A265, NewEmisData!$C:$C, $H265, NewEmisData!$D:$D, CR$2))</f>
        <v>#REF!</v>
      </c>
      <c r="CS265" s="335" t="e">
        <f>$I265*IF($G265="Pickup", SUMIFS(NewEmisData!K:K, NewEmisData!$A:$A, "Pickup", NewEmisData!$B:$B, $A265, NewEmisData!$C:$C, $H265, NewEmisData!$D:$D, CS$2), SUMIFS(NewEmisData!K:K, NewEmisData!$A:$A, "LDV", NewEmisData!$B:$B, $A265, NewEmisData!$C:$C, $H265, NewEmisData!$D:$D, CS$2))</f>
        <v>#REF!</v>
      </c>
      <c r="CT265" s="335" t="e">
        <f>$I265*IF($G265="Pickup", SUMIFS(NewEmisData!L:L, NewEmisData!$A:$A, "Pickup", NewEmisData!$B:$B, $A265, NewEmisData!$C:$C, $H265, NewEmisData!$D:$D, CT$2), SUMIFS(NewEmisData!L:L, NewEmisData!$A:$A, "LDV", NewEmisData!$B:$B, $A265, NewEmisData!$C:$C, $H265, NewEmisData!$D:$D, CT$2))</f>
        <v>#REF!</v>
      </c>
      <c r="CU265" s="335" t="e">
        <f>$I265*IF($G265="Pickup", SUMIFS(NewEmisData!M:M, NewEmisData!$A:$A, "Pickup", NewEmisData!$B:$B, $A265, NewEmisData!$C:$C, $H265, NewEmisData!$D:$D, CU$2), SUMIFS(NewEmisData!M:M, NewEmisData!$A:$A, "LDV", NewEmisData!$B:$B, $A265, NewEmisData!$C:$C, $H265, NewEmisData!$D:$D, CU$2))</f>
        <v>#REF!</v>
      </c>
      <c r="CV265" s="335">
        <v>3.4867004504617778E-3</v>
      </c>
      <c r="CW265" s="335">
        <v>2.0249052327630532E-3</v>
      </c>
      <c r="CX265" s="335">
        <v>1.2515175419379996E-3</v>
      </c>
      <c r="CY265" s="335">
        <v>1.0575607201709759E-3</v>
      </c>
      <c r="CZ265" s="335">
        <v>8.7449898437846874E-4</v>
      </c>
      <c r="DA265" s="335">
        <v>6.702434983476605E-4</v>
      </c>
      <c r="DB265" s="335">
        <v>5.2768845581713188E-4</v>
      </c>
      <c r="DC265" s="335">
        <v>5.0661137800280724E-4</v>
      </c>
      <c r="DD265" s="335">
        <v>5.0015797705022446E-4</v>
      </c>
      <c r="DE265" s="335">
        <v>4.9930391000349583E-4</v>
      </c>
      <c r="DF265" s="335">
        <v>4.9930391000349583E-4</v>
      </c>
      <c r="DG265" s="335" t="e">
        <f>$I265*IF($G265="Pickup", SUMIFS(NewEmisData!E:E, NewEmisData!$A:$A, "Pickup", NewEmisData!$B:$B, $A265, NewEmisData!$C:$C, $H265, NewEmisData!$D:$D, DG$2), SUMIFS(NewEmisData!E:E, NewEmisData!$A:$A, "LDV", NewEmisData!$B:$B, $A265, NewEmisData!$C:$C, $H265, NewEmisData!$D:$D, DG$2))</f>
        <v>#REF!</v>
      </c>
      <c r="DH265" s="335" t="e">
        <f>$I265*IF($G265="Pickup", SUMIFS(NewEmisData!F:F, NewEmisData!$A:$A, "Pickup", NewEmisData!$B:$B, $A265, NewEmisData!$C:$C, $H265, NewEmisData!$D:$D, DH$2), SUMIFS(NewEmisData!F:F, NewEmisData!$A:$A, "LDV", NewEmisData!$B:$B, $A265, NewEmisData!$C:$C, $H265, NewEmisData!$D:$D, DH$2))</f>
        <v>#REF!</v>
      </c>
      <c r="DI265" s="335" t="e">
        <f>$I265*IF($G265="Pickup", SUMIFS(NewEmisData!G:G, NewEmisData!$A:$A, "Pickup", NewEmisData!$B:$B, $A265, NewEmisData!$C:$C, $H265, NewEmisData!$D:$D, DI$2), SUMIFS(NewEmisData!G:G, NewEmisData!$A:$A, "LDV", NewEmisData!$B:$B, $A265, NewEmisData!$C:$C, $H265, NewEmisData!$D:$D, DI$2))</f>
        <v>#REF!</v>
      </c>
      <c r="DJ265" s="335" t="e">
        <f>$I265*IF($G265="Pickup", SUMIFS(NewEmisData!H:H, NewEmisData!$A:$A, "Pickup", NewEmisData!$B:$B, $A265, NewEmisData!$C:$C, $H265, NewEmisData!$D:$D, DJ$2), SUMIFS(NewEmisData!H:H, NewEmisData!$A:$A, "LDV", NewEmisData!$B:$B, $A265, NewEmisData!$C:$C, $H265, NewEmisData!$D:$D, DJ$2))</f>
        <v>#REF!</v>
      </c>
      <c r="DK265" s="335" t="e">
        <f>$I265*IF($G265="Pickup", SUMIFS(NewEmisData!I:I, NewEmisData!$A:$A, "Pickup", NewEmisData!$B:$B, $A265, NewEmisData!$C:$C, $H265, NewEmisData!$D:$D, DK$2), SUMIFS(NewEmisData!I:I, NewEmisData!$A:$A, "LDV", NewEmisData!$B:$B, $A265, NewEmisData!$C:$C, $H265, NewEmisData!$D:$D, DK$2))</f>
        <v>#REF!</v>
      </c>
      <c r="DL265" s="335" t="e">
        <f>$I265*IF($G265="Pickup", SUMIFS(NewEmisData!J:J, NewEmisData!$A:$A, "Pickup", NewEmisData!$B:$B, $A265, NewEmisData!$C:$C, $H265, NewEmisData!$D:$D, DL$2), SUMIFS(NewEmisData!J:J, NewEmisData!$A:$A, "LDV", NewEmisData!$B:$B, $A265, NewEmisData!$C:$C, $H265, NewEmisData!$D:$D, DL$2))</f>
        <v>#REF!</v>
      </c>
      <c r="DM265" s="335" t="e">
        <f>$I265*IF($G265="Pickup", SUMIFS(NewEmisData!K:K, NewEmisData!$A:$A, "Pickup", NewEmisData!$B:$B, $A265, NewEmisData!$C:$C, $H265, NewEmisData!$D:$D, DM$2), SUMIFS(NewEmisData!K:K, NewEmisData!$A:$A, "LDV", NewEmisData!$B:$B, $A265, NewEmisData!$C:$C, $H265, NewEmisData!$D:$D, DM$2))</f>
        <v>#REF!</v>
      </c>
      <c r="DN265" s="335" t="e">
        <f>$I265*IF($G265="Pickup", SUMIFS(NewEmisData!L:L, NewEmisData!$A:$A, "Pickup", NewEmisData!$B:$B, $A265, NewEmisData!$C:$C, $H265, NewEmisData!$D:$D, DN$2), SUMIFS(NewEmisData!L:L, NewEmisData!$A:$A, "LDV", NewEmisData!$B:$B, $A265, NewEmisData!$C:$C, $H265, NewEmisData!$D:$D, DN$2))</f>
        <v>#REF!</v>
      </c>
      <c r="DO265" s="335" t="e">
        <f>$I265*IF($G265="Pickup", SUMIFS(NewEmisData!M:M, NewEmisData!$A:$A, "Pickup", NewEmisData!$B:$B, $A265, NewEmisData!$C:$C, $H265, NewEmisData!$D:$D, DO$2), SUMIFS(NewEmisData!M:M, NewEmisData!$A:$A, "LDV", NewEmisData!$B:$B, $A265, NewEmisData!$C:$C, $H265, NewEmisData!$D:$D, DO$2))</f>
        <v>#REF!</v>
      </c>
      <c r="DP265" s="335">
        <v>1.011564885515141E-3</v>
      </c>
      <c r="DQ265" s="335" t="e">
        <f>$I265*IF($G265="Pickup", SUMIFS(NewEmisData!E:E, NewEmisData!$A:$A, "Pickup", NewEmisData!$B:$B, $A265, NewEmisData!$C:$C, $H265, NewEmisData!$D:$D, DQ$2), SUMIFS(NewEmisData!E:E, NewEmisData!$A:$A, "LDV", NewEmisData!$B:$B, $A265, NewEmisData!$C:$C, $H265, NewEmisData!$D:$D, DQ$2))</f>
        <v>#REF!</v>
      </c>
      <c r="DR265" s="335" t="e">
        <f>$I265*IF($G265="Pickup", SUMIFS(NewEmisData!F:F, NewEmisData!$A:$A, "Pickup", NewEmisData!$B:$B, $A265, NewEmisData!$C:$C, $H265, NewEmisData!$D:$D, DR$2), SUMIFS(NewEmisData!F:F, NewEmisData!$A:$A, "LDV", NewEmisData!$B:$B, $A265, NewEmisData!$C:$C, $H265, NewEmisData!$D:$D, DR$2))</f>
        <v>#REF!</v>
      </c>
      <c r="DS265" s="335" t="e">
        <f>$I265*IF($G265="Pickup", SUMIFS(NewEmisData!G:G, NewEmisData!$A:$A, "Pickup", NewEmisData!$B:$B, $A265, NewEmisData!$C:$C, $H265, NewEmisData!$D:$D, DS$2), SUMIFS(NewEmisData!G:G, NewEmisData!$A:$A, "LDV", NewEmisData!$B:$B, $A265, NewEmisData!$C:$C, $H265, NewEmisData!$D:$D, DS$2))</f>
        <v>#REF!</v>
      </c>
      <c r="DT265" s="335" t="e">
        <f>$I265*IF($G265="Pickup", SUMIFS(NewEmisData!H:H, NewEmisData!$A:$A, "Pickup", NewEmisData!$B:$B, $A265, NewEmisData!$C:$C, $H265, NewEmisData!$D:$D, DT$2), SUMIFS(NewEmisData!H:H, NewEmisData!$A:$A, "LDV", NewEmisData!$B:$B, $A265, NewEmisData!$C:$C, $H265, NewEmisData!$D:$D, DT$2))</f>
        <v>#REF!</v>
      </c>
      <c r="DU265" s="335" t="e">
        <f>$I265*IF($G265="Pickup", SUMIFS(NewEmisData!I:I, NewEmisData!$A:$A, "Pickup", NewEmisData!$B:$B, $A265, NewEmisData!$C:$C, $H265, NewEmisData!$D:$D, DU$2), SUMIFS(NewEmisData!I:I, NewEmisData!$A:$A, "LDV", NewEmisData!$B:$B, $A265, NewEmisData!$C:$C, $H265, NewEmisData!$D:$D, DU$2))</f>
        <v>#REF!</v>
      </c>
      <c r="DV265" s="335" t="e">
        <f>$I265*IF($G265="Pickup", SUMIFS(NewEmisData!J:J, NewEmisData!$A:$A, "Pickup", NewEmisData!$B:$B, $A265, NewEmisData!$C:$C, $H265, NewEmisData!$D:$D, DV$2), SUMIFS(NewEmisData!J:J, NewEmisData!$A:$A, "LDV", NewEmisData!$B:$B, $A265, NewEmisData!$C:$C, $H265, NewEmisData!$D:$D, DV$2))</f>
        <v>#REF!</v>
      </c>
      <c r="DW265" s="335" t="e">
        <f>$I265*IF($G265="Pickup", SUMIFS(NewEmisData!K:K, NewEmisData!$A:$A, "Pickup", NewEmisData!$B:$B, $A265, NewEmisData!$C:$C, $H265, NewEmisData!$D:$D, DW$2), SUMIFS(NewEmisData!K:K, NewEmisData!$A:$A, "LDV", NewEmisData!$B:$B, $A265, NewEmisData!$C:$C, $H265, NewEmisData!$D:$D, DW$2))</f>
        <v>#REF!</v>
      </c>
      <c r="DX265" s="335" t="e">
        <f>$I265*IF($G265="Pickup", SUMIFS(NewEmisData!L:L, NewEmisData!$A:$A, "Pickup", NewEmisData!$B:$B, $A265, NewEmisData!$C:$C, $H265, NewEmisData!$D:$D, DX$2), SUMIFS(NewEmisData!L:L, NewEmisData!$A:$A, "LDV", NewEmisData!$B:$B, $A265, NewEmisData!$C:$C, $H265, NewEmisData!$D:$D, DX$2))</f>
        <v>#REF!</v>
      </c>
      <c r="DY265" s="335" t="e">
        <f>$I265*IF($G265="Pickup", SUMIFS(NewEmisData!M:M, NewEmisData!$A:$A, "Pickup", NewEmisData!$B:$B, $A265, NewEmisData!$C:$C, $H265, NewEmisData!$D:$D, DY$2), SUMIFS(NewEmisData!M:M, NewEmisData!$A:$A, "LDV", NewEmisData!$B:$B, $A265, NewEmisData!$C:$C, $H265, NewEmisData!$D:$D, DY$2))</f>
        <v>#REF!</v>
      </c>
      <c r="DZ265" s="335">
        <v>2.7972448214542505E-3</v>
      </c>
      <c r="EA265" s="335" t="e">
        <f t="shared" si="456"/>
        <v>#REF!</v>
      </c>
      <c r="EB265" s="335" t="e">
        <f t="shared" si="457"/>
        <v>#REF!</v>
      </c>
      <c r="EC265" s="335" t="e">
        <f t="shared" si="458"/>
        <v>#REF!</v>
      </c>
      <c r="ED265" s="335" t="e">
        <f t="shared" si="459"/>
        <v>#REF!</v>
      </c>
      <c r="EE265" s="335" t="e">
        <f t="shared" si="460"/>
        <v>#REF!</v>
      </c>
      <c r="EF265" s="335" t="e">
        <f t="shared" si="461"/>
        <v>#REF!</v>
      </c>
      <c r="EG265" s="335" t="e">
        <f t="shared" si="462"/>
        <v>#REF!</v>
      </c>
      <c r="EH265" s="335" t="e">
        <f t="shared" si="463"/>
        <v>#REF!</v>
      </c>
      <c r="EI265" s="335" t="e">
        <f t="shared" si="464"/>
        <v>#REF!</v>
      </c>
      <c r="EJ265" s="335">
        <f t="shared" si="465"/>
        <v>0.13836109032518704</v>
      </c>
      <c r="EK265" s="335" t="e">
        <f t="shared" si="466"/>
        <v>#REF!</v>
      </c>
      <c r="EL265" s="335" t="e">
        <f t="shared" si="467"/>
        <v>#REF!</v>
      </c>
      <c r="EM265" s="335" t="e">
        <f t="shared" si="468"/>
        <v>#REF!</v>
      </c>
      <c r="EN265" s="335" t="e">
        <f t="shared" si="469"/>
        <v>#REF!</v>
      </c>
      <c r="EO265" s="335" t="e">
        <f t="shared" si="470"/>
        <v>#REF!</v>
      </c>
      <c r="EP265" s="335" t="e">
        <f t="shared" si="471"/>
        <v>#REF!</v>
      </c>
      <c r="EQ265" s="335" t="e">
        <f t="shared" si="472"/>
        <v>#REF!</v>
      </c>
      <c r="ER265" s="335" t="e">
        <f t="shared" si="473"/>
        <v>#REF!</v>
      </c>
      <c r="ES265" s="335" t="e">
        <f t="shared" si="474"/>
        <v>#REF!</v>
      </c>
      <c r="ET265" s="335">
        <f t="shared" si="475"/>
        <v>3.0994232344238398E-2</v>
      </c>
      <c r="EU265" s="335" t="e">
        <f t="shared" si="476"/>
        <v>#REF!</v>
      </c>
      <c r="EV265" s="335" t="e">
        <f t="shared" si="477"/>
        <v>#REF!</v>
      </c>
      <c r="EW265" s="335" t="e">
        <f t="shared" si="478"/>
        <v>#REF!</v>
      </c>
      <c r="EX265" s="335" t="e">
        <f t="shared" si="479"/>
        <v>#REF!</v>
      </c>
      <c r="EY265" s="335" t="e">
        <f t="shared" si="480"/>
        <v>#REF!</v>
      </c>
      <c r="EZ265" s="335" t="e">
        <f t="shared" si="481"/>
        <v>#REF!</v>
      </c>
      <c r="FA265" s="335" t="e">
        <f t="shared" si="482"/>
        <v>#REF!</v>
      </c>
      <c r="FB265" s="335" t="e">
        <f t="shared" si="483"/>
        <v>#REF!</v>
      </c>
      <c r="FC265" s="335" t="e">
        <f t="shared" si="484"/>
        <v>#REF!</v>
      </c>
      <c r="FD265" s="335">
        <f t="shared" si="485"/>
        <v>8.721041711244389E-4</v>
      </c>
      <c r="FE265" s="335" t="e">
        <f t="shared" si="486"/>
        <v>#REF!</v>
      </c>
      <c r="FF265" s="335" t="e">
        <f t="shared" si="487"/>
        <v>#REF!</v>
      </c>
      <c r="FG265" s="335" t="e">
        <f t="shared" si="488"/>
        <v>#REF!</v>
      </c>
      <c r="FH265" s="335" t="e">
        <f t="shared" si="489"/>
        <v>#REF!</v>
      </c>
      <c r="FI265" s="335" t="e">
        <f t="shared" si="490"/>
        <v>#REF!</v>
      </c>
      <c r="FJ265" s="335" t="e">
        <f t="shared" si="491"/>
        <v>#REF!</v>
      </c>
      <c r="FK265" s="335" t="e">
        <f t="shared" si="492"/>
        <v>#REF!</v>
      </c>
      <c r="FL265" s="335" t="e">
        <f t="shared" si="493"/>
        <v>#REF!</v>
      </c>
      <c r="FM265" s="335" t="e">
        <f t="shared" si="494"/>
        <v>#REF!</v>
      </c>
      <c r="FN265" s="335">
        <f t="shared" si="495"/>
        <v>2.3814683166549375E-2</v>
      </c>
      <c r="FO265" s="335" t="e">
        <f t="shared" si="496"/>
        <v>#REF!</v>
      </c>
      <c r="FP265" s="335" t="e">
        <f t="shared" si="497"/>
        <v>#REF!</v>
      </c>
      <c r="FQ265" s="335" t="e">
        <f t="shared" si="498"/>
        <v>#REF!</v>
      </c>
      <c r="FR265" s="335" t="e">
        <f t="shared" si="499"/>
        <v>#REF!</v>
      </c>
      <c r="FS265" s="335" t="e">
        <f t="shared" si="500"/>
        <v>#REF!</v>
      </c>
      <c r="FT265" s="335" t="e">
        <f t="shared" si="501"/>
        <v>#REF!</v>
      </c>
      <c r="FU265" s="335" t="e">
        <f t="shared" si="502"/>
        <v>#REF!</v>
      </c>
      <c r="FV265" s="335" t="e">
        <f t="shared" si="503"/>
        <v>#REF!</v>
      </c>
      <c r="FW265" s="335" t="e">
        <f t="shared" si="504"/>
        <v>#REF!</v>
      </c>
      <c r="FX265" s="335">
        <f t="shared" si="505"/>
        <v>4.7394574957917972E-3</v>
      </c>
    </row>
    <row r="266" spans="1:180" x14ac:dyDescent="0.2">
      <c r="A266" s="305" t="str">
        <f>_xlfn.CONCAT(IF(LEFT(TRIM(A265),1)="*", "*R", "R"), 1+RIGHT(TRIM(A265),1))</f>
        <v>R3</v>
      </c>
      <c r="B266" s="305" t="str">
        <f t="shared" ref="B266:B269" si="512">B265</f>
        <v>TLSSGPHEV11</v>
      </c>
      <c r="C266" s="305" t="str">
        <f t="shared" ref="C266:C269" si="513">C265</f>
        <v>TL.GSL.SS.PHEV.2011</v>
      </c>
      <c r="D266" s="301" t="str">
        <f t="shared" ref="D266:D269" si="514">D265</f>
        <v>bn-vmt, bn-vmt/a</v>
      </c>
      <c r="E266" s="301" t="str">
        <f t="shared" ref="E266:E269" si="515">E265</f>
        <v>TLGSL</v>
      </c>
      <c r="F266" s="301" t="str">
        <f t="shared" ref="F266:F269" si="516">F265</f>
        <v>TL</v>
      </c>
      <c r="G266" s="315" t="s">
        <v>821</v>
      </c>
      <c r="H266" s="315" t="s">
        <v>814</v>
      </c>
      <c r="I266" s="321" t="e">
        <f>#REF!</f>
        <v>#REF!</v>
      </c>
      <c r="J266" s="315" t="str">
        <f t="shared" si="511"/>
        <v>Small SUV-GSL</v>
      </c>
      <c r="K266" s="335" t="e">
        <f>$I266*IF($G266="Pickup", SUMIFS(NewEmisData!E:E, NewEmisData!$A:$A, "Pickup", NewEmisData!$B:$B, $A266, NewEmisData!$C:$C, $H266, NewEmisData!$D:$D, K$2), SUMIFS(NewEmisData!E:E, NewEmisData!$A:$A, "LDV", NewEmisData!$B:$B, $A266, NewEmisData!$C:$C, $H266, NewEmisData!$D:$D, K$2))</f>
        <v>#REF!</v>
      </c>
      <c r="L266" s="335" t="e">
        <f>$I266*IF($G266="Pickup", SUMIFS(NewEmisData!F:F, NewEmisData!$A:$A, "Pickup", NewEmisData!$B:$B, $A266, NewEmisData!$C:$C, $H266, NewEmisData!$D:$D, L$2), SUMIFS(NewEmisData!F:F, NewEmisData!$A:$A, "LDV", NewEmisData!$B:$B, $A266, NewEmisData!$C:$C, $H266, NewEmisData!$D:$D, L$2))</f>
        <v>#REF!</v>
      </c>
      <c r="M266" s="335" t="e">
        <f>$I266*IF($G266="Pickup", SUMIFS(NewEmisData!G:G, NewEmisData!$A:$A, "Pickup", NewEmisData!$B:$B, $A266, NewEmisData!$C:$C, $H266, NewEmisData!$D:$D, M$2), SUMIFS(NewEmisData!G:G, NewEmisData!$A:$A, "LDV", NewEmisData!$B:$B, $A266, NewEmisData!$C:$C, $H266, NewEmisData!$D:$D, M$2))</f>
        <v>#REF!</v>
      </c>
      <c r="N266" s="335" t="e">
        <f>$I266*IF($G266="Pickup", SUMIFS(NewEmisData!H:H, NewEmisData!$A:$A, "Pickup", NewEmisData!$B:$B, $A266, NewEmisData!$C:$C, $H266, NewEmisData!$D:$D, N$2), SUMIFS(NewEmisData!H:H, NewEmisData!$A:$A, "LDV", NewEmisData!$B:$B, $A266, NewEmisData!$C:$C, $H266, NewEmisData!$D:$D, N$2))</f>
        <v>#REF!</v>
      </c>
      <c r="O266" s="335" t="e">
        <f>$I266*IF($G266="Pickup", SUMIFS(NewEmisData!I:I, NewEmisData!$A:$A, "Pickup", NewEmisData!$B:$B, $A266, NewEmisData!$C:$C, $H266, NewEmisData!$D:$D, O$2), SUMIFS(NewEmisData!I:I, NewEmisData!$A:$A, "LDV", NewEmisData!$B:$B, $A266, NewEmisData!$C:$C, $H266, NewEmisData!$D:$D, O$2))</f>
        <v>#REF!</v>
      </c>
      <c r="P266" s="335" t="e">
        <f>$I266*IF($G266="Pickup", SUMIFS(NewEmisData!J:J, NewEmisData!$A:$A, "Pickup", NewEmisData!$B:$B, $A266, NewEmisData!$C:$C, $H266, NewEmisData!$D:$D, P$2), SUMIFS(NewEmisData!J:J, NewEmisData!$A:$A, "LDV", NewEmisData!$B:$B, $A266, NewEmisData!$C:$C, $H266, NewEmisData!$D:$D, P$2))</f>
        <v>#REF!</v>
      </c>
      <c r="Q266" s="335" t="e">
        <f>$I266*IF($G266="Pickup", SUMIFS(NewEmisData!K:K, NewEmisData!$A:$A, "Pickup", NewEmisData!$B:$B, $A266, NewEmisData!$C:$C, $H266, NewEmisData!$D:$D, Q$2), SUMIFS(NewEmisData!K:K, NewEmisData!$A:$A, "LDV", NewEmisData!$B:$B, $A266, NewEmisData!$C:$C, $H266, NewEmisData!$D:$D, Q$2))</f>
        <v>#REF!</v>
      </c>
      <c r="R266" s="335" t="e">
        <f>$I266*IF($G266="Pickup", SUMIFS(NewEmisData!L:L, NewEmisData!$A:$A, "Pickup", NewEmisData!$B:$B, $A266, NewEmisData!$C:$C, $H266, NewEmisData!$D:$D, R$2), SUMIFS(NewEmisData!L:L, NewEmisData!$A:$A, "LDV", NewEmisData!$B:$B, $A266, NewEmisData!$C:$C, $H266, NewEmisData!$D:$D, R$2))</f>
        <v>#REF!</v>
      </c>
      <c r="S266" s="335" t="e">
        <f>$I266*IF($G266="Pickup", SUMIFS(NewEmisData!M:M, NewEmisData!$A:$A, "Pickup", NewEmisData!$B:$B, $A266, NewEmisData!$C:$C, $H266, NewEmisData!$D:$D, S$2), SUMIFS(NewEmisData!M:M, NewEmisData!$A:$A, "LDV", NewEmisData!$B:$B, $A266, NewEmisData!$C:$C, $H266, NewEmisData!$D:$D, S$2))</f>
        <v>#REF!</v>
      </c>
      <c r="T266" s="335">
        <v>0.13836109032518704</v>
      </c>
      <c r="U266" s="335" t="e">
        <f>$I266*IF($G266="Pickup", SUMIFS(NewEmisData!E:E, NewEmisData!$A:$A, "Pickup", NewEmisData!$B:$B, $A266, NewEmisData!$C:$C, $H266, NewEmisData!$D:$D, U$2), SUMIFS(NewEmisData!E:E, NewEmisData!$A:$A, "LDV", NewEmisData!$B:$B, $A266, NewEmisData!$C:$C, $H266, NewEmisData!$D:$D, U$2))</f>
        <v>#REF!</v>
      </c>
      <c r="V266" s="335" t="e">
        <f>$I266*IF($G266="Pickup", SUMIFS(NewEmisData!F:F, NewEmisData!$A:$A, "Pickup", NewEmisData!$B:$B, $A266, NewEmisData!$C:$C, $H266, NewEmisData!$D:$D, V$2), SUMIFS(NewEmisData!F:F, NewEmisData!$A:$A, "LDV", NewEmisData!$B:$B, $A266, NewEmisData!$C:$C, $H266, NewEmisData!$D:$D, V$2))</f>
        <v>#REF!</v>
      </c>
      <c r="W266" s="335" t="e">
        <f>$I266*IF($G266="Pickup", SUMIFS(NewEmisData!G:G, NewEmisData!$A:$A, "Pickup", NewEmisData!$B:$B, $A266, NewEmisData!$C:$C, $H266, NewEmisData!$D:$D, W$2), SUMIFS(NewEmisData!G:G, NewEmisData!$A:$A, "LDV", NewEmisData!$B:$B, $A266, NewEmisData!$C:$C, $H266, NewEmisData!$D:$D, W$2))</f>
        <v>#REF!</v>
      </c>
      <c r="X266" s="335" t="e">
        <f>$I266*IF($G266="Pickup", SUMIFS(NewEmisData!H:H, NewEmisData!$A:$A, "Pickup", NewEmisData!$B:$B, $A266, NewEmisData!$C:$C, $H266, NewEmisData!$D:$D, X$2), SUMIFS(NewEmisData!H:H, NewEmisData!$A:$A, "LDV", NewEmisData!$B:$B, $A266, NewEmisData!$C:$C, $H266, NewEmisData!$D:$D, X$2))</f>
        <v>#REF!</v>
      </c>
      <c r="Y266" s="335" t="e">
        <f>$I266*IF($G266="Pickup", SUMIFS(NewEmisData!I:I, NewEmisData!$A:$A, "Pickup", NewEmisData!$B:$B, $A266, NewEmisData!$C:$C, $H266, NewEmisData!$D:$D, Y$2), SUMIFS(NewEmisData!I:I, NewEmisData!$A:$A, "LDV", NewEmisData!$B:$B, $A266, NewEmisData!$C:$C, $H266, NewEmisData!$D:$D, Y$2))</f>
        <v>#REF!</v>
      </c>
      <c r="Z266" s="335" t="e">
        <f>$I266*IF($G266="Pickup", SUMIFS(NewEmisData!J:J, NewEmisData!$A:$A, "Pickup", NewEmisData!$B:$B, $A266, NewEmisData!$C:$C, $H266, NewEmisData!$D:$D, Z$2), SUMIFS(NewEmisData!J:J, NewEmisData!$A:$A, "LDV", NewEmisData!$B:$B, $A266, NewEmisData!$C:$C, $H266, NewEmisData!$D:$D, Z$2))</f>
        <v>#REF!</v>
      </c>
      <c r="AA266" s="335" t="e">
        <f>$I266*IF($G266="Pickup", SUMIFS(NewEmisData!K:K, NewEmisData!$A:$A, "Pickup", NewEmisData!$B:$B, $A266, NewEmisData!$C:$C, $H266, NewEmisData!$D:$D, AA$2), SUMIFS(NewEmisData!K:K, NewEmisData!$A:$A, "LDV", NewEmisData!$B:$B, $A266, NewEmisData!$C:$C, $H266, NewEmisData!$D:$D, AA$2))</f>
        <v>#REF!</v>
      </c>
      <c r="AB266" s="335" t="e">
        <f>$I266*IF($G266="Pickup", SUMIFS(NewEmisData!L:L, NewEmisData!$A:$A, "Pickup", NewEmisData!$B:$B, $A266, NewEmisData!$C:$C, $H266, NewEmisData!$D:$D, AB$2), SUMIFS(NewEmisData!L:L, NewEmisData!$A:$A, "LDV", NewEmisData!$B:$B, $A266, NewEmisData!$C:$C, $H266, NewEmisData!$D:$D, AB$2))</f>
        <v>#REF!</v>
      </c>
      <c r="AC266" s="335" t="e">
        <f>$I266*IF($G266="Pickup", SUMIFS(NewEmisData!M:M, NewEmisData!$A:$A, "Pickup", NewEmisData!$B:$B, $A266, NewEmisData!$C:$C, $H266, NewEmisData!$D:$D, AC$2), SUMIFS(NewEmisData!M:M, NewEmisData!$A:$A, "LDV", NewEmisData!$B:$B, $A266, NewEmisData!$C:$C, $H266, NewEmisData!$D:$D, AC$2))</f>
        <v>#REF!</v>
      </c>
      <c r="AD266" s="335">
        <v>3.0994232344238398E-2</v>
      </c>
      <c r="AE266" s="335" t="e">
        <f>$I266*IF($G266="Pickup", SUMIFS(NewEmisData!E:E, NewEmisData!$A:$A, "Pickup", NewEmisData!$B:$B, $A266, NewEmisData!$C:$C, $H266, NewEmisData!$D:$D, AE$2), SUMIFS(NewEmisData!E:E, NewEmisData!$A:$A, "LDV", NewEmisData!$B:$B, $A266, NewEmisData!$C:$C, $H266, NewEmisData!$D:$D, AE$2))</f>
        <v>#REF!</v>
      </c>
      <c r="AF266" s="335" t="e">
        <f>$I266*IF($G266="Pickup", SUMIFS(NewEmisData!F:F, NewEmisData!$A:$A, "Pickup", NewEmisData!$B:$B, $A266, NewEmisData!$C:$C, $H266, NewEmisData!$D:$D, AF$2), SUMIFS(NewEmisData!F:F, NewEmisData!$A:$A, "LDV", NewEmisData!$B:$B, $A266, NewEmisData!$C:$C, $H266, NewEmisData!$D:$D, AF$2))</f>
        <v>#REF!</v>
      </c>
      <c r="AG266" s="335" t="e">
        <f>$I266*IF($G266="Pickup", SUMIFS(NewEmisData!G:G, NewEmisData!$A:$A, "Pickup", NewEmisData!$B:$B, $A266, NewEmisData!$C:$C, $H266, NewEmisData!$D:$D, AG$2), SUMIFS(NewEmisData!G:G, NewEmisData!$A:$A, "LDV", NewEmisData!$B:$B, $A266, NewEmisData!$C:$C, $H266, NewEmisData!$D:$D, AG$2))</f>
        <v>#REF!</v>
      </c>
      <c r="AH266" s="335" t="e">
        <f>$I266*IF($G266="Pickup", SUMIFS(NewEmisData!H:H, NewEmisData!$A:$A, "Pickup", NewEmisData!$B:$B, $A266, NewEmisData!$C:$C, $H266, NewEmisData!$D:$D, AH$2), SUMIFS(NewEmisData!H:H, NewEmisData!$A:$A, "LDV", NewEmisData!$B:$B, $A266, NewEmisData!$C:$C, $H266, NewEmisData!$D:$D, AH$2))</f>
        <v>#REF!</v>
      </c>
      <c r="AI266" s="335" t="e">
        <f>$I266*IF($G266="Pickup", SUMIFS(NewEmisData!I:I, NewEmisData!$A:$A, "Pickup", NewEmisData!$B:$B, $A266, NewEmisData!$C:$C, $H266, NewEmisData!$D:$D, AI$2), SUMIFS(NewEmisData!I:I, NewEmisData!$A:$A, "LDV", NewEmisData!$B:$B, $A266, NewEmisData!$C:$C, $H266, NewEmisData!$D:$D, AI$2))</f>
        <v>#REF!</v>
      </c>
      <c r="AJ266" s="335" t="e">
        <f>$I266*IF($G266="Pickup", SUMIFS(NewEmisData!J:J, NewEmisData!$A:$A, "Pickup", NewEmisData!$B:$B, $A266, NewEmisData!$C:$C, $H266, NewEmisData!$D:$D, AJ$2), SUMIFS(NewEmisData!J:J, NewEmisData!$A:$A, "LDV", NewEmisData!$B:$B, $A266, NewEmisData!$C:$C, $H266, NewEmisData!$D:$D, AJ$2))</f>
        <v>#REF!</v>
      </c>
      <c r="AK266" s="335" t="e">
        <f>$I266*IF($G266="Pickup", SUMIFS(NewEmisData!K:K, NewEmisData!$A:$A, "Pickup", NewEmisData!$B:$B, $A266, NewEmisData!$C:$C, $H266, NewEmisData!$D:$D, AK$2), SUMIFS(NewEmisData!K:K, NewEmisData!$A:$A, "LDV", NewEmisData!$B:$B, $A266, NewEmisData!$C:$C, $H266, NewEmisData!$D:$D, AK$2))</f>
        <v>#REF!</v>
      </c>
      <c r="AL266" s="335" t="e">
        <f>$I266*IF($G266="Pickup", SUMIFS(NewEmisData!L:L, NewEmisData!$A:$A, "Pickup", NewEmisData!$B:$B, $A266, NewEmisData!$C:$C, $H266, NewEmisData!$D:$D, AL$2), SUMIFS(NewEmisData!L:L, NewEmisData!$A:$A, "LDV", NewEmisData!$B:$B, $A266, NewEmisData!$C:$C, $H266, NewEmisData!$D:$D, AL$2))</f>
        <v>#REF!</v>
      </c>
      <c r="AM266" s="335" t="e">
        <f>$I266*IF($G266="Pickup", SUMIFS(NewEmisData!M:M, NewEmisData!$A:$A, "Pickup", NewEmisData!$B:$B, $A266, NewEmisData!$C:$C, $H266, NewEmisData!$D:$D, AM$2), SUMIFS(NewEmisData!M:M, NewEmisData!$A:$A, "LDV", NewEmisData!$B:$B, $A266, NewEmisData!$C:$C, $H266, NewEmisData!$D:$D, AM$2))</f>
        <v>#REF!</v>
      </c>
      <c r="AN266" s="335">
        <v>8.721041711244389E-4</v>
      </c>
      <c r="AO266" s="335" t="e">
        <f>$I266*IF($G266="Pickup", SUMIFS(NewEmisData!E:E, NewEmisData!$A:$A, "Pickup", NewEmisData!$B:$B, $A266, NewEmisData!$C:$C, $H266, NewEmisData!$D:$D, AO$2), SUMIFS(NewEmisData!E:E, NewEmisData!$A:$A, "LDV", NewEmisData!$B:$B, $A266, NewEmisData!$C:$C, $H266, NewEmisData!$D:$D, AO$2))</f>
        <v>#REF!</v>
      </c>
      <c r="AP266" s="335" t="e">
        <f>$I266*IF($G266="Pickup", SUMIFS(NewEmisData!F:F, NewEmisData!$A:$A, "Pickup", NewEmisData!$B:$B, $A266, NewEmisData!$C:$C, $H266, NewEmisData!$D:$D, AP$2), SUMIFS(NewEmisData!F:F, NewEmisData!$A:$A, "LDV", NewEmisData!$B:$B, $A266, NewEmisData!$C:$C, $H266, NewEmisData!$D:$D, AP$2))</f>
        <v>#REF!</v>
      </c>
      <c r="AQ266" s="335" t="e">
        <f>$I266*IF($G266="Pickup", SUMIFS(NewEmisData!G:G, NewEmisData!$A:$A, "Pickup", NewEmisData!$B:$B, $A266, NewEmisData!$C:$C, $H266, NewEmisData!$D:$D, AQ$2), SUMIFS(NewEmisData!G:G, NewEmisData!$A:$A, "LDV", NewEmisData!$B:$B, $A266, NewEmisData!$C:$C, $H266, NewEmisData!$D:$D, AQ$2))</f>
        <v>#REF!</v>
      </c>
      <c r="AR266" s="335" t="e">
        <f>$I266*IF($G266="Pickup", SUMIFS(NewEmisData!H:H, NewEmisData!$A:$A, "Pickup", NewEmisData!$B:$B, $A266, NewEmisData!$C:$C, $H266, NewEmisData!$D:$D, AR$2), SUMIFS(NewEmisData!H:H, NewEmisData!$A:$A, "LDV", NewEmisData!$B:$B, $A266, NewEmisData!$C:$C, $H266, NewEmisData!$D:$D, AR$2))</f>
        <v>#REF!</v>
      </c>
      <c r="AS266" s="335" t="e">
        <f>$I266*IF($G266="Pickup", SUMIFS(NewEmisData!I:I, NewEmisData!$A:$A, "Pickup", NewEmisData!$B:$B, $A266, NewEmisData!$C:$C, $H266, NewEmisData!$D:$D, AS$2), SUMIFS(NewEmisData!I:I, NewEmisData!$A:$A, "LDV", NewEmisData!$B:$B, $A266, NewEmisData!$C:$C, $H266, NewEmisData!$D:$D, AS$2))</f>
        <v>#REF!</v>
      </c>
      <c r="AT266" s="335" t="e">
        <f>$I266*IF($G266="Pickup", SUMIFS(NewEmisData!J:J, NewEmisData!$A:$A, "Pickup", NewEmisData!$B:$B, $A266, NewEmisData!$C:$C, $H266, NewEmisData!$D:$D, AT$2), SUMIFS(NewEmisData!J:J, NewEmisData!$A:$A, "LDV", NewEmisData!$B:$B, $A266, NewEmisData!$C:$C, $H266, NewEmisData!$D:$D, AT$2))</f>
        <v>#REF!</v>
      </c>
      <c r="AU266" s="335" t="e">
        <f>$I266*IF($G266="Pickup", SUMIFS(NewEmisData!K:K, NewEmisData!$A:$A, "Pickup", NewEmisData!$B:$B, $A266, NewEmisData!$C:$C, $H266, NewEmisData!$D:$D, AU$2), SUMIFS(NewEmisData!K:K, NewEmisData!$A:$A, "LDV", NewEmisData!$B:$B, $A266, NewEmisData!$C:$C, $H266, NewEmisData!$D:$D, AU$2))</f>
        <v>#REF!</v>
      </c>
      <c r="AV266" s="335" t="e">
        <f>$I266*IF($G266="Pickup", SUMIFS(NewEmisData!L:L, NewEmisData!$A:$A, "Pickup", NewEmisData!$B:$B, $A266, NewEmisData!$C:$C, $H266, NewEmisData!$D:$D, AV$2), SUMIFS(NewEmisData!L:L, NewEmisData!$A:$A, "LDV", NewEmisData!$B:$B, $A266, NewEmisData!$C:$C, $H266, NewEmisData!$D:$D, AV$2))</f>
        <v>#REF!</v>
      </c>
      <c r="AW266" s="335" t="e">
        <f>$I266*IF($G266="Pickup", SUMIFS(NewEmisData!M:M, NewEmisData!$A:$A, "Pickup", NewEmisData!$B:$B, $A266, NewEmisData!$C:$C, $H266, NewEmisData!$D:$D, AW$2), SUMIFS(NewEmisData!M:M, NewEmisData!$A:$A, "LDV", NewEmisData!$B:$B, $A266, NewEmisData!$C:$C, $H266, NewEmisData!$D:$D, AW$2))</f>
        <v>#REF!</v>
      </c>
      <c r="AX266" s="335">
        <v>2.3814683166549375E-2</v>
      </c>
      <c r="AY266" s="335" t="e">
        <f>$I266*IF($G266="Pickup", SUMIFS(NewEmisData!E:E, NewEmisData!$A:$A, "Pickup", NewEmisData!$B:$B, $A266, NewEmisData!$C:$C, $H266, NewEmisData!$D:$D, AY$2), SUMIFS(NewEmisData!E:E, NewEmisData!$A:$A, "LDV", NewEmisData!$B:$B, $A266, NewEmisData!$C:$C, $H266, NewEmisData!$D:$D, AY$2))</f>
        <v>#REF!</v>
      </c>
      <c r="AZ266" s="335" t="e">
        <f>$I266*IF($G266="Pickup", SUMIFS(NewEmisData!F:F, NewEmisData!$A:$A, "Pickup", NewEmisData!$B:$B, $A266, NewEmisData!$C:$C, $H266, NewEmisData!$D:$D, AZ$2), SUMIFS(NewEmisData!F:F, NewEmisData!$A:$A, "LDV", NewEmisData!$B:$B, $A266, NewEmisData!$C:$C, $H266, NewEmisData!$D:$D, AZ$2))</f>
        <v>#REF!</v>
      </c>
      <c r="BA266" s="335" t="e">
        <f>$I266*IF($G266="Pickup", SUMIFS(NewEmisData!G:G, NewEmisData!$A:$A, "Pickup", NewEmisData!$B:$B, $A266, NewEmisData!$C:$C, $H266, NewEmisData!$D:$D, BA$2), SUMIFS(NewEmisData!G:G, NewEmisData!$A:$A, "LDV", NewEmisData!$B:$B, $A266, NewEmisData!$C:$C, $H266, NewEmisData!$D:$D, BA$2))</f>
        <v>#REF!</v>
      </c>
      <c r="BB266" s="335" t="e">
        <f>$I266*IF($G266="Pickup", SUMIFS(NewEmisData!H:H, NewEmisData!$A:$A, "Pickup", NewEmisData!$B:$B, $A266, NewEmisData!$C:$C, $H266, NewEmisData!$D:$D, BB$2), SUMIFS(NewEmisData!H:H, NewEmisData!$A:$A, "LDV", NewEmisData!$B:$B, $A266, NewEmisData!$C:$C, $H266, NewEmisData!$D:$D, BB$2))</f>
        <v>#REF!</v>
      </c>
      <c r="BC266" s="335" t="e">
        <f>$I266*IF($G266="Pickup", SUMIFS(NewEmisData!I:I, NewEmisData!$A:$A, "Pickup", NewEmisData!$B:$B, $A266, NewEmisData!$C:$C, $H266, NewEmisData!$D:$D, BC$2), SUMIFS(NewEmisData!I:I, NewEmisData!$A:$A, "LDV", NewEmisData!$B:$B, $A266, NewEmisData!$C:$C, $H266, NewEmisData!$D:$D, BC$2))</f>
        <v>#REF!</v>
      </c>
      <c r="BD266" s="335" t="e">
        <f>$I266*IF($G266="Pickup", SUMIFS(NewEmisData!J:J, NewEmisData!$A:$A, "Pickup", NewEmisData!$B:$B, $A266, NewEmisData!$C:$C, $H266, NewEmisData!$D:$D, BD$2), SUMIFS(NewEmisData!J:J, NewEmisData!$A:$A, "LDV", NewEmisData!$B:$B, $A266, NewEmisData!$C:$C, $H266, NewEmisData!$D:$D, BD$2))</f>
        <v>#REF!</v>
      </c>
      <c r="BE266" s="335" t="e">
        <f>$I266*IF($G266="Pickup", SUMIFS(NewEmisData!K:K, NewEmisData!$A:$A, "Pickup", NewEmisData!$B:$B, $A266, NewEmisData!$C:$C, $H266, NewEmisData!$D:$D, BE$2), SUMIFS(NewEmisData!K:K, NewEmisData!$A:$A, "LDV", NewEmisData!$B:$B, $A266, NewEmisData!$C:$C, $H266, NewEmisData!$D:$D, BE$2))</f>
        <v>#REF!</v>
      </c>
      <c r="BF266" s="335" t="e">
        <f>$I266*IF($G266="Pickup", SUMIFS(NewEmisData!L:L, NewEmisData!$A:$A, "Pickup", NewEmisData!$B:$B, $A266, NewEmisData!$C:$C, $H266, NewEmisData!$D:$D, BF$2), SUMIFS(NewEmisData!L:L, NewEmisData!$A:$A, "LDV", NewEmisData!$B:$B, $A266, NewEmisData!$C:$C, $H266, NewEmisData!$D:$D, BF$2))</f>
        <v>#REF!</v>
      </c>
      <c r="BG266" s="335" t="e">
        <f>$I266*IF($G266="Pickup", SUMIFS(NewEmisData!M:M, NewEmisData!$A:$A, "Pickup", NewEmisData!$B:$B, $A266, NewEmisData!$C:$C, $H266, NewEmisData!$D:$D, BG$2), SUMIFS(NewEmisData!M:M, NewEmisData!$A:$A, "LDV", NewEmisData!$B:$B, $A266, NewEmisData!$C:$C, $H266, NewEmisData!$D:$D, BG$2))</f>
        <v>#REF!</v>
      </c>
      <c r="BH266" s="335">
        <v>4.7394574957917972E-3</v>
      </c>
      <c r="BI266" s="335" t="e">
        <f>$I266*IF($G266="Pickup", SUMIFS(NewEmisData!E:E, NewEmisData!$A:$A, "Pickup", NewEmisData!$B:$B, $A266, NewEmisData!$C:$C, $H266, NewEmisData!$D:$D, BI$2), SUMIFS(NewEmisData!E:E, NewEmisData!$A:$A, "LDV", NewEmisData!$B:$B, $A266, NewEmisData!$C:$C, $H266, NewEmisData!$D:$D, BI$2))</f>
        <v>#REF!</v>
      </c>
      <c r="BJ266" s="335" t="e">
        <f>$I266*IF($G266="Pickup", SUMIFS(NewEmisData!F:F, NewEmisData!$A:$A, "Pickup", NewEmisData!$B:$B, $A266, NewEmisData!$C:$C, $H266, NewEmisData!$D:$D, BJ$2), SUMIFS(NewEmisData!F:F, NewEmisData!$A:$A, "LDV", NewEmisData!$B:$B, $A266, NewEmisData!$C:$C, $H266, NewEmisData!$D:$D, BJ$2))</f>
        <v>#REF!</v>
      </c>
      <c r="BK266" s="335" t="e">
        <f>$I266*IF($G266="Pickup", SUMIFS(NewEmisData!G:G, NewEmisData!$A:$A, "Pickup", NewEmisData!$B:$B, $A266, NewEmisData!$C:$C, $H266, NewEmisData!$D:$D, BK$2), SUMIFS(NewEmisData!G:G, NewEmisData!$A:$A, "LDV", NewEmisData!$B:$B, $A266, NewEmisData!$C:$C, $H266, NewEmisData!$D:$D, BK$2))</f>
        <v>#REF!</v>
      </c>
      <c r="BL266" s="335" t="e">
        <f>$I266*IF($G266="Pickup", SUMIFS(NewEmisData!H:H, NewEmisData!$A:$A, "Pickup", NewEmisData!$B:$B, $A266, NewEmisData!$C:$C, $H266, NewEmisData!$D:$D, BL$2), SUMIFS(NewEmisData!H:H, NewEmisData!$A:$A, "LDV", NewEmisData!$B:$B, $A266, NewEmisData!$C:$C, $H266, NewEmisData!$D:$D, BL$2))</f>
        <v>#REF!</v>
      </c>
      <c r="BM266" s="335" t="e">
        <f>$I266*IF($G266="Pickup", SUMIFS(NewEmisData!I:I, NewEmisData!$A:$A, "Pickup", NewEmisData!$B:$B, $A266, NewEmisData!$C:$C, $H266, NewEmisData!$D:$D, BM$2), SUMIFS(NewEmisData!I:I, NewEmisData!$A:$A, "LDV", NewEmisData!$B:$B, $A266, NewEmisData!$C:$C, $H266, NewEmisData!$D:$D, BM$2))</f>
        <v>#REF!</v>
      </c>
      <c r="BN266" s="335" t="e">
        <f>$I266*IF($G266="Pickup", SUMIFS(NewEmisData!J:J, NewEmisData!$A:$A, "Pickup", NewEmisData!$B:$B, $A266, NewEmisData!$C:$C, $H266, NewEmisData!$D:$D, BN$2), SUMIFS(NewEmisData!J:J, NewEmisData!$A:$A, "LDV", NewEmisData!$B:$B, $A266, NewEmisData!$C:$C, $H266, NewEmisData!$D:$D, BN$2))</f>
        <v>#REF!</v>
      </c>
      <c r="BO266" s="335" t="e">
        <f>$I266*IF($G266="Pickup", SUMIFS(NewEmisData!K:K, NewEmisData!$A:$A, "Pickup", NewEmisData!$B:$B, $A266, NewEmisData!$C:$C, $H266, NewEmisData!$D:$D, BO$2), SUMIFS(NewEmisData!K:K, NewEmisData!$A:$A, "LDV", NewEmisData!$B:$B, $A266, NewEmisData!$C:$C, $H266, NewEmisData!$D:$D, BO$2))</f>
        <v>#REF!</v>
      </c>
      <c r="BP266" s="335" t="e">
        <f>$I266*IF($G266="Pickup", SUMIFS(NewEmisData!L:L, NewEmisData!$A:$A, "Pickup", NewEmisData!$B:$B, $A266, NewEmisData!$C:$C, $H266, NewEmisData!$D:$D, BP$2), SUMIFS(NewEmisData!L:L, NewEmisData!$A:$A, "LDV", NewEmisData!$B:$B, $A266, NewEmisData!$C:$C, $H266, NewEmisData!$D:$D, BP$2))</f>
        <v>#REF!</v>
      </c>
      <c r="BQ266" s="335" t="e">
        <f>$I266*IF($G266="Pickup", SUMIFS(NewEmisData!M:M, NewEmisData!$A:$A, "Pickup", NewEmisData!$B:$B, $A266, NewEmisData!$C:$C, $H266, NewEmisData!$D:$D, BQ$2), SUMIFS(NewEmisData!M:M, NewEmisData!$A:$A, "LDV", NewEmisData!$B:$B, $A266, NewEmisData!$C:$C, $H266, NewEmisData!$D:$D, BQ$2))</f>
        <v>#REF!</v>
      </c>
      <c r="BR266" s="335">
        <v>0.82941469149152458</v>
      </c>
      <c r="BS266" s="335" t="e">
        <f>$I266*IF($G266="Pickup", SUMIFS(NewEmisData!E:E, NewEmisData!$A:$A, "Pickup", NewEmisData!$B:$B, $A266, NewEmisData!$C:$C, $H266, NewEmisData!$D:$D, BS$2), SUMIFS(NewEmisData!E:E, NewEmisData!$A:$A, "LDV", NewEmisData!$B:$B, $A266, NewEmisData!$C:$C, $H266, NewEmisData!$D:$D, BS$2))</f>
        <v>#REF!</v>
      </c>
      <c r="BT266" s="335" t="e">
        <f>$I266*IF($G266="Pickup", SUMIFS(NewEmisData!F:F, NewEmisData!$A:$A, "Pickup", NewEmisData!$B:$B, $A266, NewEmisData!$C:$C, $H266, NewEmisData!$D:$D, BT$2), SUMIFS(NewEmisData!F:F, NewEmisData!$A:$A, "LDV", NewEmisData!$B:$B, $A266, NewEmisData!$C:$C, $H266, NewEmisData!$D:$D, BT$2))</f>
        <v>#REF!</v>
      </c>
      <c r="BU266" s="335" t="e">
        <f>$I266*IF($G266="Pickup", SUMIFS(NewEmisData!G:G, NewEmisData!$A:$A, "Pickup", NewEmisData!$B:$B, $A266, NewEmisData!$C:$C, $H266, NewEmisData!$D:$D, BU$2), SUMIFS(NewEmisData!G:G, NewEmisData!$A:$A, "LDV", NewEmisData!$B:$B, $A266, NewEmisData!$C:$C, $H266, NewEmisData!$D:$D, BU$2))</f>
        <v>#REF!</v>
      </c>
      <c r="BV266" s="335" t="e">
        <f>$I266*IF($G266="Pickup", SUMIFS(NewEmisData!H:H, NewEmisData!$A:$A, "Pickup", NewEmisData!$B:$B, $A266, NewEmisData!$C:$C, $H266, NewEmisData!$D:$D, BV$2), SUMIFS(NewEmisData!H:H, NewEmisData!$A:$A, "LDV", NewEmisData!$B:$B, $A266, NewEmisData!$C:$C, $H266, NewEmisData!$D:$D, BV$2))</f>
        <v>#REF!</v>
      </c>
      <c r="BW266" s="335" t="e">
        <f>$I266*IF($G266="Pickup", SUMIFS(NewEmisData!I:I, NewEmisData!$A:$A, "Pickup", NewEmisData!$B:$B, $A266, NewEmisData!$C:$C, $H266, NewEmisData!$D:$D, BW$2), SUMIFS(NewEmisData!I:I, NewEmisData!$A:$A, "LDV", NewEmisData!$B:$B, $A266, NewEmisData!$C:$C, $H266, NewEmisData!$D:$D, BW$2))</f>
        <v>#REF!</v>
      </c>
      <c r="BX266" s="335" t="e">
        <f>$I266*IF($G266="Pickup", SUMIFS(NewEmisData!J:J, NewEmisData!$A:$A, "Pickup", NewEmisData!$B:$B, $A266, NewEmisData!$C:$C, $H266, NewEmisData!$D:$D, BX$2), SUMIFS(NewEmisData!J:J, NewEmisData!$A:$A, "LDV", NewEmisData!$B:$B, $A266, NewEmisData!$C:$C, $H266, NewEmisData!$D:$D, BX$2))</f>
        <v>#REF!</v>
      </c>
      <c r="BY266" s="335" t="e">
        <f>$I266*IF($G266="Pickup", SUMIFS(NewEmisData!K:K, NewEmisData!$A:$A, "Pickup", NewEmisData!$B:$B, $A266, NewEmisData!$C:$C, $H266, NewEmisData!$D:$D, BY$2), SUMIFS(NewEmisData!K:K, NewEmisData!$A:$A, "LDV", NewEmisData!$B:$B, $A266, NewEmisData!$C:$C, $H266, NewEmisData!$D:$D, BY$2))</f>
        <v>#REF!</v>
      </c>
      <c r="BZ266" s="335" t="e">
        <f>$I266*IF($G266="Pickup", SUMIFS(NewEmisData!L:L, NewEmisData!$A:$A, "Pickup", NewEmisData!$B:$B, $A266, NewEmisData!$C:$C, $H266, NewEmisData!$D:$D, BZ$2), SUMIFS(NewEmisData!L:L, NewEmisData!$A:$A, "LDV", NewEmisData!$B:$B, $A266, NewEmisData!$C:$C, $H266, NewEmisData!$D:$D, BZ$2))</f>
        <v>#REF!</v>
      </c>
      <c r="CA266" s="335" t="e">
        <f>$I266*IF($G266="Pickup", SUMIFS(NewEmisData!M:M, NewEmisData!$A:$A, "Pickup", NewEmisData!$B:$B, $A266, NewEmisData!$C:$C, $H266, NewEmisData!$D:$D, CA$2), SUMIFS(NewEmisData!M:M, NewEmisData!$A:$A, "LDV", NewEmisData!$B:$B, $A266, NewEmisData!$C:$C, $H266, NewEmisData!$D:$D, CA$2))</f>
        <v>#REF!</v>
      </c>
      <c r="CB266" s="335">
        <v>5.2865609411460256E-2</v>
      </c>
      <c r="CC266" s="335" t="e">
        <f>$I266*IF($G266="Pickup", SUMIFS(NewEmisData!E:E, NewEmisData!$A:$A, "Pickup", NewEmisData!$B:$B, $A266, NewEmisData!$C:$C, $H266, NewEmisData!$D:$D, CC$2), SUMIFS(NewEmisData!E:E, NewEmisData!$A:$A, "LDV", NewEmisData!$B:$B, $A266, NewEmisData!$C:$C, $H266, NewEmisData!$D:$D, CC$2))</f>
        <v>#REF!</v>
      </c>
      <c r="CD266" s="335" t="e">
        <f>$I266*IF($G266="Pickup", SUMIFS(NewEmisData!F:F, NewEmisData!$A:$A, "Pickup", NewEmisData!$B:$B, $A266, NewEmisData!$C:$C, $H266, NewEmisData!$D:$D, CD$2), SUMIFS(NewEmisData!F:F, NewEmisData!$A:$A, "LDV", NewEmisData!$B:$B, $A266, NewEmisData!$C:$C, $H266, NewEmisData!$D:$D, CD$2))</f>
        <v>#REF!</v>
      </c>
      <c r="CE266" s="335" t="e">
        <f>$I266*IF($G266="Pickup", SUMIFS(NewEmisData!G:G, NewEmisData!$A:$A, "Pickup", NewEmisData!$B:$B, $A266, NewEmisData!$C:$C, $H266, NewEmisData!$D:$D, CE$2), SUMIFS(NewEmisData!G:G, NewEmisData!$A:$A, "LDV", NewEmisData!$B:$B, $A266, NewEmisData!$C:$C, $H266, NewEmisData!$D:$D, CE$2))</f>
        <v>#REF!</v>
      </c>
      <c r="CF266" s="335" t="e">
        <f>$I266*IF($G266="Pickup", SUMIFS(NewEmisData!H:H, NewEmisData!$A:$A, "Pickup", NewEmisData!$B:$B, $A266, NewEmisData!$C:$C, $H266, NewEmisData!$D:$D, CF$2), SUMIFS(NewEmisData!H:H, NewEmisData!$A:$A, "LDV", NewEmisData!$B:$B, $A266, NewEmisData!$C:$C, $H266, NewEmisData!$D:$D, CF$2))</f>
        <v>#REF!</v>
      </c>
      <c r="CG266" s="335" t="e">
        <f>$I266*IF($G266="Pickup", SUMIFS(NewEmisData!I:I, NewEmisData!$A:$A, "Pickup", NewEmisData!$B:$B, $A266, NewEmisData!$C:$C, $H266, NewEmisData!$D:$D, CG$2), SUMIFS(NewEmisData!I:I, NewEmisData!$A:$A, "LDV", NewEmisData!$B:$B, $A266, NewEmisData!$C:$C, $H266, NewEmisData!$D:$D, CG$2))</f>
        <v>#REF!</v>
      </c>
      <c r="CH266" s="335" t="e">
        <f>$I266*IF($G266="Pickup", SUMIFS(NewEmisData!J:J, NewEmisData!$A:$A, "Pickup", NewEmisData!$B:$B, $A266, NewEmisData!$C:$C, $H266, NewEmisData!$D:$D, CH$2), SUMIFS(NewEmisData!J:J, NewEmisData!$A:$A, "LDV", NewEmisData!$B:$B, $A266, NewEmisData!$C:$C, $H266, NewEmisData!$D:$D, CH$2))</f>
        <v>#REF!</v>
      </c>
      <c r="CI266" s="335" t="e">
        <f>$I266*IF($G266="Pickup", SUMIFS(NewEmisData!K:K, NewEmisData!$A:$A, "Pickup", NewEmisData!$B:$B, $A266, NewEmisData!$C:$C, $H266, NewEmisData!$D:$D, CI$2), SUMIFS(NewEmisData!K:K, NewEmisData!$A:$A, "LDV", NewEmisData!$B:$B, $A266, NewEmisData!$C:$C, $H266, NewEmisData!$D:$D, CI$2))</f>
        <v>#REF!</v>
      </c>
      <c r="CJ266" s="335" t="e">
        <f>$I266*IF($G266="Pickup", SUMIFS(NewEmisData!L:L, NewEmisData!$A:$A, "Pickup", NewEmisData!$B:$B, $A266, NewEmisData!$C:$C, $H266, NewEmisData!$D:$D, CJ$2), SUMIFS(NewEmisData!L:L, NewEmisData!$A:$A, "LDV", NewEmisData!$B:$B, $A266, NewEmisData!$C:$C, $H266, NewEmisData!$D:$D, CJ$2))</f>
        <v>#REF!</v>
      </c>
      <c r="CK266" s="335" t="e">
        <f>$I266*IF($G266="Pickup", SUMIFS(NewEmisData!M:M, NewEmisData!$A:$A, "Pickup", NewEmisData!$B:$B, $A266, NewEmisData!$C:$C, $H266, NewEmisData!$D:$D, CK$2), SUMIFS(NewEmisData!M:M, NewEmisData!$A:$A, "LDV", NewEmisData!$B:$B, $A266, NewEmisData!$C:$C, $H266, NewEmisData!$D:$D, CK$2))</f>
        <v>#REF!</v>
      </c>
      <c r="CL266" s="335">
        <v>1.1440535322699103E-2</v>
      </c>
      <c r="CM266" s="335" t="e">
        <f>$I266*IF($G266="Pickup", SUMIFS(NewEmisData!E:E, NewEmisData!$A:$A, "Pickup", NewEmisData!$B:$B, $A266, NewEmisData!$C:$C, $H266, NewEmisData!$D:$D, CM$2), SUMIFS(NewEmisData!E:E, NewEmisData!$A:$A, "LDV", NewEmisData!$B:$B, $A266, NewEmisData!$C:$C, $H266, NewEmisData!$D:$D, CM$2))</f>
        <v>#REF!</v>
      </c>
      <c r="CN266" s="335" t="e">
        <f>$I266*IF($G266="Pickup", SUMIFS(NewEmisData!F:F, NewEmisData!$A:$A, "Pickup", NewEmisData!$B:$B, $A266, NewEmisData!$C:$C, $H266, NewEmisData!$D:$D, CN$2), SUMIFS(NewEmisData!F:F, NewEmisData!$A:$A, "LDV", NewEmisData!$B:$B, $A266, NewEmisData!$C:$C, $H266, NewEmisData!$D:$D, CN$2))</f>
        <v>#REF!</v>
      </c>
      <c r="CO266" s="335" t="e">
        <f>$I266*IF($G266="Pickup", SUMIFS(NewEmisData!G:G, NewEmisData!$A:$A, "Pickup", NewEmisData!$B:$B, $A266, NewEmisData!$C:$C, $H266, NewEmisData!$D:$D, CO$2), SUMIFS(NewEmisData!G:G, NewEmisData!$A:$A, "LDV", NewEmisData!$B:$B, $A266, NewEmisData!$C:$C, $H266, NewEmisData!$D:$D, CO$2))</f>
        <v>#REF!</v>
      </c>
      <c r="CP266" s="335" t="e">
        <f>$I266*IF($G266="Pickup", SUMIFS(NewEmisData!H:H, NewEmisData!$A:$A, "Pickup", NewEmisData!$B:$B, $A266, NewEmisData!$C:$C, $H266, NewEmisData!$D:$D, CP$2), SUMIFS(NewEmisData!H:H, NewEmisData!$A:$A, "LDV", NewEmisData!$B:$B, $A266, NewEmisData!$C:$C, $H266, NewEmisData!$D:$D, CP$2))</f>
        <v>#REF!</v>
      </c>
      <c r="CQ266" s="335" t="e">
        <f>$I266*IF($G266="Pickup", SUMIFS(NewEmisData!I:I, NewEmisData!$A:$A, "Pickup", NewEmisData!$B:$B, $A266, NewEmisData!$C:$C, $H266, NewEmisData!$D:$D, CQ$2), SUMIFS(NewEmisData!I:I, NewEmisData!$A:$A, "LDV", NewEmisData!$B:$B, $A266, NewEmisData!$C:$C, $H266, NewEmisData!$D:$D, CQ$2))</f>
        <v>#REF!</v>
      </c>
      <c r="CR266" s="335" t="e">
        <f>$I266*IF($G266="Pickup", SUMIFS(NewEmisData!J:J, NewEmisData!$A:$A, "Pickup", NewEmisData!$B:$B, $A266, NewEmisData!$C:$C, $H266, NewEmisData!$D:$D, CR$2), SUMIFS(NewEmisData!J:J, NewEmisData!$A:$A, "LDV", NewEmisData!$B:$B, $A266, NewEmisData!$C:$C, $H266, NewEmisData!$D:$D, CR$2))</f>
        <v>#REF!</v>
      </c>
      <c r="CS266" s="335" t="e">
        <f>$I266*IF($G266="Pickup", SUMIFS(NewEmisData!K:K, NewEmisData!$A:$A, "Pickup", NewEmisData!$B:$B, $A266, NewEmisData!$C:$C, $H266, NewEmisData!$D:$D, CS$2), SUMIFS(NewEmisData!K:K, NewEmisData!$A:$A, "LDV", NewEmisData!$B:$B, $A266, NewEmisData!$C:$C, $H266, NewEmisData!$D:$D, CS$2))</f>
        <v>#REF!</v>
      </c>
      <c r="CT266" s="335" t="e">
        <f>$I266*IF($G266="Pickup", SUMIFS(NewEmisData!L:L, NewEmisData!$A:$A, "Pickup", NewEmisData!$B:$B, $A266, NewEmisData!$C:$C, $H266, NewEmisData!$D:$D, CT$2), SUMIFS(NewEmisData!L:L, NewEmisData!$A:$A, "LDV", NewEmisData!$B:$B, $A266, NewEmisData!$C:$C, $H266, NewEmisData!$D:$D, CT$2))</f>
        <v>#REF!</v>
      </c>
      <c r="CU266" s="335" t="e">
        <f>$I266*IF($G266="Pickup", SUMIFS(NewEmisData!M:M, NewEmisData!$A:$A, "Pickup", NewEmisData!$B:$B, $A266, NewEmisData!$C:$C, $H266, NewEmisData!$D:$D, CU$2), SUMIFS(NewEmisData!M:M, NewEmisData!$A:$A, "LDV", NewEmisData!$B:$B, $A266, NewEmisData!$C:$C, $H266, NewEmisData!$D:$D, CU$2))</f>
        <v>#REF!</v>
      </c>
      <c r="CV266" s="335">
        <v>3.4867004504617778E-3</v>
      </c>
      <c r="CW266" s="335">
        <v>2.0249052327630532E-3</v>
      </c>
      <c r="CX266" s="335">
        <v>1.2515175419379996E-3</v>
      </c>
      <c r="CY266" s="335">
        <v>1.0575607201709759E-3</v>
      </c>
      <c r="CZ266" s="335">
        <v>8.7449898437846874E-4</v>
      </c>
      <c r="DA266" s="335">
        <v>6.702434983476605E-4</v>
      </c>
      <c r="DB266" s="335">
        <v>5.2768845581713188E-4</v>
      </c>
      <c r="DC266" s="335">
        <v>5.0661137800280724E-4</v>
      </c>
      <c r="DD266" s="335">
        <v>5.0015797705022446E-4</v>
      </c>
      <c r="DE266" s="335">
        <v>4.9930391000349583E-4</v>
      </c>
      <c r="DF266" s="335">
        <v>4.9930391000349583E-4</v>
      </c>
      <c r="DG266" s="335" t="e">
        <f>$I266*IF($G266="Pickup", SUMIFS(NewEmisData!E:E, NewEmisData!$A:$A, "Pickup", NewEmisData!$B:$B, $A266, NewEmisData!$C:$C, $H266, NewEmisData!$D:$D, DG$2), SUMIFS(NewEmisData!E:E, NewEmisData!$A:$A, "LDV", NewEmisData!$B:$B, $A266, NewEmisData!$C:$C, $H266, NewEmisData!$D:$D, DG$2))</f>
        <v>#REF!</v>
      </c>
      <c r="DH266" s="335" t="e">
        <f>$I266*IF($G266="Pickup", SUMIFS(NewEmisData!F:F, NewEmisData!$A:$A, "Pickup", NewEmisData!$B:$B, $A266, NewEmisData!$C:$C, $H266, NewEmisData!$D:$D, DH$2), SUMIFS(NewEmisData!F:F, NewEmisData!$A:$A, "LDV", NewEmisData!$B:$B, $A266, NewEmisData!$C:$C, $H266, NewEmisData!$D:$D, DH$2))</f>
        <v>#REF!</v>
      </c>
      <c r="DI266" s="335" t="e">
        <f>$I266*IF($G266="Pickup", SUMIFS(NewEmisData!G:G, NewEmisData!$A:$A, "Pickup", NewEmisData!$B:$B, $A266, NewEmisData!$C:$C, $H266, NewEmisData!$D:$D, DI$2), SUMIFS(NewEmisData!G:G, NewEmisData!$A:$A, "LDV", NewEmisData!$B:$B, $A266, NewEmisData!$C:$C, $H266, NewEmisData!$D:$D, DI$2))</f>
        <v>#REF!</v>
      </c>
      <c r="DJ266" s="335" t="e">
        <f>$I266*IF($G266="Pickup", SUMIFS(NewEmisData!H:H, NewEmisData!$A:$A, "Pickup", NewEmisData!$B:$B, $A266, NewEmisData!$C:$C, $H266, NewEmisData!$D:$D, DJ$2), SUMIFS(NewEmisData!H:H, NewEmisData!$A:$A, "LDV", NewEmisData!$B:$B, $A266, NewEmisData!$C:$C, $H266, NewEmisData!$D:$D, DJ$2))</f>
        <v>#REF!</v>
      </c>
      <c r="DK266" s="335" t="e">
        <f>$I266*IF($G266="Pickup", SUMIFS(NewEmisData!I:I, NewEmisData!$A:$A, "Pickup", NewEmisData!$B:$B, $A266, NewEmisData!$C:$C, $H266, NewEmisData!$D:$D, DK$2), SUMIFS(NewEmisData!I:I, NewEmisData!$A:$A, "LDV", NewEmisData!$B:$B, $A266, NewEmisData!$C:$C, $H266, NewEmisData!$D:$D, DK$2))</f>
        <v>#REF!</v>
      </c>
      <c r="DL266" s="335" t="e">
        <f>$I266*IF($G266="Pickup", SUMIFS(NewEmisData!J:J, NewEmisData!$A:$A, "Pickup", NewEmisData!$B:$B, $A266, NewEmisData!$C:$C, $H266, NewEmisData!$D:$D, DL$2), SUMIFS(NewEmisData!J:J, NewEmisData!$A:$A, "LDV", NewEmisData!$B:$B, $A266, NewEmisData!$C:$C, $H266, NewEmisData!$D:$D, DL$2))</f>
        <v>#REF!</v>
      </c>
      <c r="DM266" s="335" t="e">
        <f>$I266*IF($G266="Pickup", SUMIFS(NewEmisData!K:K, NewEmisData!$A:$A, "Pickup", NewEmisData!$B:$B, $A266, NewEmisData!$C:$C, $H266, NewEmisData!$D:$D, DM$2), SUMIFS(NewEmisData!K:K, NewEmisData!$A:$A, "LDV", NewEmisData!$B:$B, $A266, NewEmisData!$C:$C, $H266, NewEmisData!$D:$D, DM$2))</f>
        <v>#REF!</v>
      </c>
      <c r="DN266" s="335" t="e">
        <f>$I266*IF($G266="Pickup", SUMIFS(NewEmisData!L:L, NewEmisData!$A:$A, "Pickup", NewEmisData!$B:$B, $A266, NewEmisData!$C:$C, $H266, NewEmisData!$D:$D, DN$2), SUMIFS(NewEmisData!L:L, NewEmisData!$A:$A, "LDV", NewEmisData!$B:$B, $A266, NewEmisData!$C:$C, $H266, NewEmisData!$D:$D, DN$2))</f>
        <v>#REF!</v>
      </c>
      <c r="DO266" s="335" t="e">
        <f>$I266*IF($G266="Pickup", SUMIFS(NewEmisData!M:M, NewEmisData!$A:$A, "Pickup", NewEmisData!$B:$B, $A266, NewEmisData!$C:$C, $H266, NewEmisData!$D:$D, DO$2), SUMIFS(NewEmisData!M:M, NewEmisData!$A:$A, "LDV", NewEmisData!$B:$B, $A266, NewEmisData!$C:$C, $H266, NewEmisData!$D:$D, DO$2))</f>
        <v>#REF!</v>
      </c>
      <c r="DP266" s="335">
        <v>1.011564885515141E-3</v>
      </c>
      <c r="DQ266" s="335" t="e">
        <f>$I266*IF($G266="Pickup", SUMIFS(NewEmisData!E:E, NewEmisData!$A:$A, "Pickup", NewEmisData!$B:$B, $A266, NewEmisData!$C:$C, $H266, NewEmisData!$D:$D, DQ$2), SUMIFS(NewEmisData!E:E, NewEmisData!$A:$A, "LDV", NewEmisData!$B:$B, $A266, NewEmisData!$C:$C, $H266, NewEmisData!$D:$D, DQ$2))</f>
        <v>#REF!</v>
      </c>
      <c r="DR266" s="335" t="e">
        <f>$I266*IF($G266="Pickup", SUMIFS(NewEmisData!F:F, NewEmisData!$A:$A, "Pickup", NewEmisData!$B:$B, $A266, NewEmisData!$C:$C, $H266, NewEmisData!$D:$D, DR$2), SUMIFS(NewEmisData!F:F, NewEmisData!$A:$A, "LDV", NewEmisData!$B:$B, $A266, NewEmisData!$C:$C, $H266, NewEmisData!$D:$D, DR$2))</f>
        <v>#REF!</v>
      </c>
      <c r="DS266" s="335" t="e">
        <f>$I266*IF($G266="Pickup", SUMIFS(NewEmisData!G:G, NewEmisData!$A:$A, "Pickup", NewEmisData!$B:$B, $A266, NewEmisData!$C:$C, $H266, NewEmisData!$D:$D, DS$2), SUMIFS(NewEmisData!G:G, NewEmisData!$A:$A, "LDV", NewEmisData!$B:$B, $A266, NewEmisData!$C:$C, $H266, NewEmisData!$D:$D, DS$2))</f>
        <v>#REF!</v>
      </c>
      <c r="DT266" s="335" t="e">
        <f>$I266*IF($G266="Pickup", SUMIFS(NewEmisData!H:H, NewEmisData!$A:$A, "Pickup", NewEmisData!$B:$B, $A266, NewEmisData!$C:$C, $H266, NewEmisData!$D:$D, DT$2), SUMIFS(NewEmisData!H:H, NewEmisData!$A:$A, "LDV", NewEmisData!$B:$B, $A266, NewEmisData!$C:$C, $H266, NewEmisData!$D:$D, DT$2))</f>
        <v>#REF!</v>
      </c>
      <c r="DU266" s="335" t="e">
        <f>$I266*IF($G266="Pickup", SUMIFS(NewEmisData!I:I, NewEmisData!$A:$A, "Pickup", NewEmisData!$B:$B, $A266, NewEmisData!$C:$C, $H266, NewEmisData!$D:$D, DU$2), SUMIFS(NewEmisData!I:I, NewEmisData!$A:$A, "LDV", NewEmisData!$B:$B, $A266, NewEmisData!$C:$C, $H266, NewEmisData!$D:$D, DU$2))</f>
        <v>#REF!</v>
      </c>
      <c r="DV266" s="335" t="e">
        <f>$I266*IF($G266="Pickup", SUMIFS(NewEmisData!J:J, NewEmisData!$A:$A, "Pickup", NewEmisData!$B:$B, $A266, NewEmisData!$C:$C, $H266, NewEmisData!$D:$D, DV$2), SUMIFS(NewEmisData!J:J, NewEmisData!$A:$A, "LDV", NewEmisData!$B:$B, $A266, NewEmisData!$C:$C, $H266, NewEmisData!$D:$D, DV$2))</f>
        <v>#REF!</v>
      </c>
      <c r="DW266" s="335" t="e">
        <f>$I266*IF($G266="Pickup", SUMIFS(NewEmisData!K:K, NewEmisData!$A:$A, "Pickup", NewEmisData!$B:$B, $A266, NewEmisData!$C:$C, $H266, NewEmisData!$D:$D, DW$2), SUMIFS(NewEmisData!K:K, NewEmisData!$A:$A, "LDV", NewEmisData!$B:$B, $A266, NewEmisData!$C:$C, $H266, NewEmisData!$D:$D, DW$2))</f>
        <v>#REF!</v>
      </c>
      <c r="DX266" s="335" t="e">
        <f>$I266*IF($G266="Pickup", SUMIFS(NewEmisData!L:L, NewEmisData!$A:$A, "Pickup", NewEmisData!$B:$B, $A266, NewEmisData!$C:$C, $H266, NewEmisData!$D:$D, DX$2), SUMIFS(NewEmisData!L:L, NewEmisData!$A:$A, "LDV", NewEmisData!$B:$B, $A266, NewEmisData!$C:$C, $H266, NewEmisData!$D:$D, DX$2))</f>
        <v>#REF!</v>
      </c>
      <c r="DY266" s="335" t="e">
        <f>$I266*IF($G266="Pickup", SUMIFS(NewEmisData!M:M, NewEmisData!$A:$A, "Pickup", NewEmisData!$B:$B, $A266, NewEmisData!$C:$C, $H266, NewEmisData!$D:$D, DY$2), SUMIFS(NewEmisData!M:M, NewEmisData!$A:$A, "LDV", NewEmisData!$B:$B, $A266, NewEmisData!$C:$C, $H266, NewEmisData!$D:$D, DY$2))</f>
        <v>#REF!</v>
      </c>
      <c r="DZ266" s="335">
        <v>2.7972448214542505E-3</v>
      </c>
      <c r="EA266" s="335" t="e">
        <f t="shared" si="456"/>
        <v>#REF!</v>
      </c>
      <c r="EB266" s="335" t="e">
        <f t="shared" si="457"/>
        <v>#REF!</v>
      </c>
      <c r="EC266" s="335" t="e">
        <f t="shared" si="458"/>
        <v>#REF!</v>
      </c>
      <c r="ED266" s="335" t="e">
        <f t="shared" si="459"/>
        <v>#REF!</v>
      </c>
      <c r="EE266" s="335" t="e">
        <f t="shared" si="460"/>
        <v>#REF!</v>
      </c>
      <c r="EF266" s="335" t="e">
        <f t="shared" si="461"/>
        <v>#REF!</v>
      </c>
      <c r="EG266" s="335" t="e">
        <f t="shared" si="462"/>
        <v>#REF!</v>
      </c>
      <c r="EH266" s="335" t="e">
        <f t="shared" si="463"/>
        <v>#REF!</v>
      </c>
      <c r="EI266" s="335" t="e">
        <f t="shared" si="464"/>
        <v>#REF!</v>
      </c>
      <c r="EJ266" s="335">
        <f t="shared" si="465"/>
        <v>0.13836109032518704</v>
      </c>
      <c r="EK266" s="335" t="e">
        <f t="shared" si="466"/>
        <v>#REF!</v>
      </c>
      <c r="EL266" s="335" t="e">
        <f t="shared" si="467"/>
        <v>#REF!</v>
      </c>
      <c r="EM266" s="335" t="e">
        <f t="shared" si="468"/>
        <v>#REF!</v>
      </c>
      <c r="EN266" s="335" t="e">
        <f t="shared" si="469"/>
        <v>#REF!</v>
      </c>
      <c r="EO266" s="335" t="e">
        <f t="shared" si="470"/>
        <v>#REF!</v>
      </c>
      <c r="EP266" s="335" t="e">
        <f t="shared" si="471"/>
        <v>#REF!</v>
      </c>
      <c r="EQ266" s="335" t="e">
        <f t="shared" si="472"/>
        <v>#REF!</v>
      </c>
      <c r="ER266" s="335" t="e">
        <f t="shared" si="473"/>
        <v>#REF!</v>
      </c>
      <c r="ES266" s="335" t="e">
        <f t="shared" si="474"/>
        <v>#REF!</v>
      </c>
      <c r="ET266" s="335">
        <f t="shared" si="475"/>
        <v>3.0994232344238398E-2</v>
      </c>
      <c r="EU266" s="335" t="e">
        <f t="shared" si="476"/>
        <v>#REF!</v>
      </c>
      <c r="EV266" s="335" t="e">
        <f t="shared" si="477"/>
        <v>#REF!</v>
      </c>
      <c r="EW266" s="335" t="e">
        <f t="shared" si="478"/>
        <v>#REF!</v>
      </c>
      <c r="EX266" s="335" t="e">
        <f t="shared" si="479"/>
        <v>#REF!</v>
      </c>
      <c r="EY266" s="335" t="e">
        <f t="shared" si="480"/>
        <v>#REF!</v>
      </c>
      <c r="EZ266" s="335" t="e">
        <f t="shared" si="481"/>
        <v>#REF!</v>
      </c>
      <c r="FA266" s="335" t="e">
        <f t="shared" si="482"/>
        <v>#REF!</v>
      </c>
      <c r="FB266" s="335" t="e">
        <f t="shared" si="483"/>
        <v>#REF!</v>
      </c>
      <c r="FC266" s="335" t="e">
        <f t="shared" si="484"/>
        <v>#REF!</v>
      </c>
      <c r="FD266" s="335">
        <f t="shared" si="485"/>
        <v>8.721041711244389E-4</v>
      </c>
      <c r="FE266" s="335" t="e">
        <f t="shared" si="486"/>
        <v>#REF!</v>
      </c>
      <c r="FF266" s="335" t="e">
        <f t="shared" si="487"/>
        <v>#REF!</v>
      </c>
      <c r="FG266" s="335" t="e">
        <f t="shared" si="488"/>
        <v>#REF!</v>
      </c>
      <c r="FH266" s="335" t="e">
        <f t="shared" si="489"/>
        <v>#REF!</v>
      </c>
      <c r="FI266" s="335" t="e">
        <f t="shared" si="490"/>
        <v>#REF!</v>
      </c>
      <c r="FJ266" s="335" t="e">
        <f t="shared" si="491"/>
        <v>#REF!</v>
      </c>
      <c r="FK266" s="335" t="e">
        <f t="shared" si="492"/>
        <v>#REF!</v>
      </c>
      <c r="FL266" s="335" t="e">
        <f t="shared" si="493"/>
        <v>#REF!</v>
      </c>
      <c r="FM266" s="335" t="e">
        <f t="shared" si="494"/>
        <v>#REF!</v>
      </c>
      <c r="FN266" s="335">
        <f t="shared" si="495"/>
        <v>2.3814683166549375E-2</v>
      </c>
      <c r="FO266" s="335" t="e">
        <f t="shared" si="496"/>
        <v>#REF!</v>
      </c>
      <c r="FP266" s="335" t="e">
        <f t="shared" si="497"/>
        <v>#REF!</v>
      </c>
      <c r="FQ266" s="335" t="e">
        <f t="shared" si="498"/>
        <v>#REF!</v>
      </c>
      <c r="FR266" s="335" t="e">
        <f t="shared" si="499"/>
        <v>#REF!</v>
      </c>
      <c r="FS266" s="335" t="e">
        <f t="shared" si="500"/>
        <v>#REF!</v>
      </c>
      <c r="FT266" s="335" t="e">
        <f t="shared" si="501"/>
        <v>#REF!</v>
      </c>
      <c r="FU266" s="335" t="e">
        <f t="shared" si="502"/>
        <v>#REF!</v>
      </c>
      <c r="FV266" s="335" t="e">
        <f t="shared" si="503"/>
        <v>#REF!</v>
      </c>
      <c r="FW266" s="335" t="e">
        <f t="shared" si="504"/>
        <v>#REF!</v>
      </c>
      <c r="FX266" s="335">
        <f t="shared" si="505"/>
        <v>4.7394574957917972E-3</v>
      </c>
    </row>
    <row r="267" spans="1:180" x14ac:dyDescent="0.2">
      <c r="A267" s="305" t="str">
        <f>_xlfn.CONCAT(IF(LEFT(TRIM(A266),1)="*", "*R", "R"), 1+RIGHT(TRIM(A266),1))</f>
        <v>R4</v>
      </c>
      <c r="B267" s="305" t="str">
        <f t="shared" si="512"/>
        <v>TLSSGPHEV11</v>
      </c>
      <c r="C267" s="305" t="str">
        <f t="shared" si="513"/>
        <v>TL.GSL.SS.PHEV.2011</v>
      </c>
      <c r="D267" s="301" t="str">
        <f t="shared" si="514"/>
        <v>bn-vmt, bn-vmt/a</v>
      </c>
      <c r="E267" s="301" t="str">
        <f t="shared" si="515"/>
        <v>TLGSL</v>
      </c>
      <c r="F267" s="301" t="str">
        <f t="shared" si="516"/>
        <v>TL</v>
      </c>
      <c r="G267" s="315" t="s">
        <v>821</v>
      </c>
      <c r="H267" s="315" t="s">
        <v>814</v>
      </c>
      <c r="I267" s="321" t="e">
        <f>#REF!</f>
        <v>#REF!</v>
      </c>
      <c r="J267" s="315" t="str">
        <f t="shared" si="511"/>
        <v>Small SUV-GSL</v>
      </c>
      <c r="K267" s="335" t="e">
        <f>$I267*IF($G267="Pickup", SUMIFS(NewEmisData!E:E, NewEmisData!$A:$A, "Pickup", NewEmisData!$B:$B, $A267, NewEmisData!$C:$C, $H267, NewEmisData!$D:$D, K$2), SUMIFS(NewEmisData!E:E, NewEmisData!$A:$A, "LDV", NewEmisData!$B:$B, $A267, NewEmisData!$C:$C, $H267, NewEmisData!$D:$D, K$2))</f>
        <v>#REF!</v>
      </c>
      <c r="L267" s="335" t="e">
        <f>$I267*IF($G267="Pickup", SUMIFS(NewEmisData!F:F, NewEmisData!$A:$A, "Pickup", NewEmisData!$B:$B, $A267, NewEmisData!$C:$C, $H267, NewEmisData!$D:$D, L$2), SUMIFS(NewEmisData!F:F, NewEmisData!$A:$A, "LDV", NewEmisData!$B:$B, $A267, NewEmisData!$C:$C, $H267, NewEmisData!$D:$D, L$2))</f>
        <v>#REF!</v>
      </c>
      <c r="M267" s="335" t="e">
        <f>$I267*IF($G267="Pickup", SUMIFS(NewEmisData!G:G, NewEmisData!$A:$A, "Pickup", NewEmisData!$B:$B, $A267, NewEmisData!$C:$C, $H267, NewEmisData!$D:$D, M$2), SUMIFS(NewEmisData!G:G, NewEmisData!$A:$A, "LDV", NewEmisData!$B:$B, $A267, NewEmisData!$C:$C, $H267, NewEmisData!$D:$D, M$2))</f>
        <v>#REF!</v>
      </c>
      <c r="N267" s="335" t="e">
        <f>$I267*IF($G267="Pickup", SUMIFS(NewEmisData!H:H, NewEmisData!$A:$A, "Pickup", NewEmisData!$B:$B, $A267, NewEmisData!$C:$C, $H267, NewEmisData!$D:$D, N$2), SUMIFS(NewEmisData!H:H, NewEmisData!$A:$A, "LDV", NewEmisData!$B:$B, $A267, NewEmisData!$C:$C, $H267, NewEmisData!$D:$D, N$2))</f>
        <v>#REF!</v>
      </c>
      <c r="O267" s="335" t="e">
        <f>$I267*IF($G267="Pickup", SUMIFS(NewEmisData!I:I, NewEmisData!$A:$A, "Pickup", NewEmisData!$B:$B, $A267, NewEmisData!$C:$C, $H267, NewEmisData!$D:$D, O$2), SUMIFS(NewEmisData!I:I, NewEmisData!$A:$A, "LDV", NewEmisData!$B:$B, $A267, NewEmisData!$C:$C, $H267, NewEmisData!$D:$D, O$2))</f>
        <v>#REF!</v>
      </c>
      <c r="P267" s="335" t="e">
        <f>$I267*IF($G267="Pickup", SUMIFS(NewEmisData!J:J, NewEmisData!$A:$A, "Pickup", NewEmisData!$B:$B, $A267, NewEmisData!$C:$C, $H267, NewEmisData!$D:$D, P$2), SUMIFS(NewEmisData!J:J, NewEmisData!$A:$A, "LDV", NewEmisData!$B:$B, $A267, NewEmisData!$C:$C, $H267, NewEmisData!$D:$D, P$2))</f>
        <v>#REF!</v>
      </c>
      <c r="Q267" s="335" t="e">
        <f>$I267*IF($G267="Pickup", SUMIFS(NewEmisData!K:K, NewEmisData!$A:$A, "Pickup", NewEmisData!$B:$B, $A267, NewEmisData!$C:$C, $H267, NewEmisData!$D:$D, Q$2), SUMIFS(NewEmisData!K:K, NewEmisData!$A:$A, "LDV", NewEmisData!$B:$B, $A267, NewEmisData!$C:$C, $H267, NewEmisData!$D:$D, Q$2))</f>
        <v>#REF!</v>
      </c>
      <c r="R267" s="335" t="e">
        <f>$I267*IF($G267="Pickup", SUMIFS(NewEmisData!L:L, NewEmisData!$A:$A, "Pickup", NewEmisData!$B:$B, $A267, NewEmisData!$C:$C, $H267, NewEmisData!$D:$D, R$2), SUMIFS(NewEmisData!L:L, NewEmisData!$A:$A, "LDV", NewEmisData!$B:$B, $A267, NewEmisData!$C:$C, $H267, NewEmisData!$D:$D, R$2))</f>
        <v>#REF!</v>
      </c>
      <c r="S267" s="335" t="e">
        <f>$I267*IF($G267="Pickup", SUMIFS(NewEmisData!M:M, NewEmisData!$A:$A, "Pickup", NewEmisData!$B:$B, $A267, NewEmisData!$C:$C, $H267, NewEmisData!$D:$D, S$2), SUMIFS(NewEmisData!M:M, NewEmisData!$A:$A, "LDV", NewEmisData!$B:$B, $A267, NewEmisData!$C:$C, $H267, NewEmisData!$D:$D, S$2))</f>
        <v>#REF!</v>
      </c>
      <c r="T267" s="335">
        <v>0.13836109032518704</v>
      </c>
      <c r="U267" s="335" t="e">
        <f>$I267*IF($G267="Pickup", SUMIFS(NewEmisData!E:E, NewEmisData!$A:$A, "Pickup", NewEmisData!$B:$B, $A267, NewEmisData!$C:$C, $H267, NewEmisData!$D:$D, U$2), SUMIFS(NewEmisData!E:E, NewEmisData!$A:$A, "LDV", NewEmisData!$B:$B, $A267, NewEmisData!$C:$C, $H267, NewEmisData!$D:$D, U$2))</f>
        <v>#REF!</v>
      </c>
      <c r="V267" s="335" t="e">
        <f>$I267*IF($G267="Pickup", SUMIFS(NewEmisData!F:F, NewEmisData!$A:$A, "Pickup", NewEmisData!$B:$B, $A267, NewEmisData!$C:$C, $H267, NewEmisData!$D:$D, V$2), SUMIFS(NewEmisData!F:F, NewEmisData!$A:$A, "LDV", NewEmisData!$B:$B, $A267, NewEmisData!$C:$C, $H267, NewEmisData!$D:$D, V$2))</f>
        <v>#REF!</v>
      </c>
      <c r="W267" s="335" t="e">
        <f>$I267*IF($G267="Pickup", SUMIFS(NewEmisData!G:G, NewEmisData!$A:$A, "Pickup", NewEmisData!$B:$B, $A267, NewEmisData!$C:$C, $H267, NewEmisData!$D:$D, W$2), SUMIFS(NewEmisData!G:G, NewEmisData!$A:$A, "LDV", NewEmisData!$B:$B, $A267, NewEmisData!$C:$C, $H267, NewEmisData!$D:$D, W$2))</f>
        <v>#REF!</v>
      </c>
      <c r="X267" s="335" t="e">
        <f>$I267*IF($G267="Pickup", SUMIFS(NewEmisData!H:H, NewEmisData!$A:$A, "Pickup", NewEmisData!$B:$B, $A267, NewEmisData!$C:$C, $H267, NewEmisData!$D:$D, X$2), SUMIFS(NewEmisData!H:H, NewEmisData!$A:$A, "LDV", NewEmisData!$B:$B, $A267, NewEmisData!$C:$C, $H267, NewEmisData!$D:$D, X$2))</f>
        <v>#REF!</v>
      </c>
      <c r="Y267" s="335" t="e">
        <f>$I267*IF($G267="Pickup", SUMIFS(NewEmisData!I:I, NewEmisData!$A:$A, "Pickup", NewEmisData!$B:$B, $A267, NewEmisData!$C:$C, $H267, NewEmisData!$D:$D, Y$2), SUMIFS(NewEmisData!I:I, NewEmisData!$A:$A, "LDV", NewEmisData!$B:$B, $A267, NewEmisData!$C:$C, $H267, NewEmisData!$D:$D, Y$2))</f>
        <v>#REF!</v>
      </c>
      <c r="Z267" s="335" t="e">
        <f>$I267*IF($G267="Pickup", SUMIFS(NewEmisData!J:J, NewEmisData!$A:$A, "Pickup", NewEmisData!$B:$B, $A267, NewEmisData!$C:$C, $H267, NewEmisData!$D:$D, Z$2), SUMIFS(NewEmisData!J:J, NewEmisData!$A:$A, "LDV", NewEmisData!$B:$B, $A267, NewEmisData!$C:$C, $H267, NewEmisData!$D:$D, Z$2))</f>
        <v>#REF!</v>
      </c>
      <c r="AA267" s="335" t="e">
        <f>$I267*IF($G267="Pickup", SUMIFS(NewEmisData!K:K, NewEmisData!$A:$A, "Pickup", NewEmisData!$B:$B, $A267, NewEmisData!$C:$C, $H267, NewEmisData!$D:$D, AA$2), SUMIFS(NewEmisData!K:K, NewEmisData!$A:$A, "LDV", NewEmisData!$B:$B, $A267, NewEmisData!$C:$C, $H267, NewEmisData!$D:$D, AA$2))</f>
        <v>#REF!</v>
      </c>
      <c r="AB267" s="335" t="e">
        <f>$I267*IF($G267="Pickup", SUMIFS(NewEmisData!L:L, NewEmisData!$A:$A, "Pickup", NewEmisData!$B:$B, $A267, NewEmisData!$C:$C, $H267, NewEmisData!$D:$D, AB$2), SUMIFS(NewEmisData!L:L, NewEmisData!$A:$A, "LDV", NewEmisData!$B:$B, $A267, NewEmisData!$C:$C, $H267, NewEmisData!$D:$D, AB$2))</f>
        <v>#REF!</v>
      </c>
      <c r="AC267" s="335" t="e">
        <f>$I267*IF($G267="Pickup", SUMIFS(NewEmisData!M:M, NewEmisData!$A:$A, "Pickup", NewEmisData!$B:$B, $A267, NewEmisData!$C:$C, $H267, NewEmisData!$D:$D, AC$2), SUMIFS(NewEmisData!M:M, NewEmisData!$A:$A, "LDV", NewEmisData!$B:$B, $A267, NewEmisData!$C:$C, $H267, NewEmisData!$D:$D, AC$2))</f>
        <v>#REF!</v>
      </c>
      <c r="AD267" s="335">
        <v>3.0994232344238398E-2</v>
      </c>
      <c r="AE267" s="335" t="e">
        <f>$I267*IF($G267="Pickup", SUMIFS(NewEmisData!E:E, NewEmisData!$A:$A, "Pickup", NewEmisData!$B:$B, $A267, NewEmisData!$C:$C, $H267, NewEmisData!$D:$D, AE$2), SUMIFS(NewEmisData!E:E, NewEmisData!$A:$A, "LDV", NewEmisData!$B:$B, $A267, NewEmisData!$C:$C, $H267, NewEmisData!$D:$D, AE$2))</f>
        <v>#REF!</v>
      </c>
      <c r="AF267" s="335" t="e">
        <f>$I267*IF($G267="Pickup", SUMIFS(NewEmisData!F:F, NewEmisData!$A:$A, "Pickup", NewEmisData!$B:$B, $A267, NewEmisData!$C:$C, $H267, NewEmisData!$D:$D, AF$2), SUMIFS(NewEmisData!F:F, NewEmisData!$A:$A, "LDV", NewEmisData!$B:$B, $A267, NewEmisData!$C:$C, $H267, NewEmisData!$D:$D, AF$2))</f>
        <v>#REF!</v>
      </c>
      <c r="AG267" s="335" t="e">
        <f>$I267*IF($G267="Pickup", SUMIFS(NewEmisData!G:G, NewEmisData!$A:$A, "Pickup", NewEmisData!$B:$B, $A267, NewEmisData!$C:$C, $H267, NewEmisData!$D:$D, AG$2), SUMIFS(NewEmisData!G:G, NewEmisData!$A:$A, "LDV", NewEmisData!$B:$B, $A267, NewEmisData!$C:$C, $H267, NewEmisData!$D:$D, AG$2))</f>
        <v>#REF!</v>
      </c>
      <c r="AH267" s="335" t="e">
        <f>$I267*IF($G267="Pickup", SUMIFS(NewEmisData!H:H, NewEmisData!$A:$A, "Pickup", NewEmisData!$B:$B, $A267, NewEmisData!$C:$C, $H267, NewEmisData!$D:$D, AH$2), SUMIFS(NewEmisData!H:H, NewEmisData!$A:$A, "LDV", NewEmisData!$B:$B, $A267, NewEmisData!$C:$C, $H267, NewEmisData!$D:$D, AH$2))</f>
        <v>#REF!</v>
      </c>
      <c r="AI267" s="335" t="e">
        <f>$I267*IF($G267="Pickup", SUMIFS(NewEmisData!I:I, NewEmisData!$A:$A, "Pickup", NewEmisData!$B:$B, $A267, NewEmisData!$C:$C, $H267, NewEmisData!$D:$D, AI$2), SUMIFS(NewEmisData!I:I, NewEmisData!$A:$A, "LDV", NewEmisData!$B:$B, $A267, NewEmisData!$C:$C, $H267, NewEmisData!$D:$D, AI$2))</f>
        <v>#REF!</v>
      </c>
      <c r="AJ267" s="335" t="e">
        <f>$I267*IF($G267="Pickup", SUMIFS(NewEmisData!J:J, NewEmisData!$A:$A, "Pickup", NewEmisData!$B:$B, $A267, NewEmisData!$C:$C, $H267, NewEmisData!$D:$D, AJ$2), SUMIFS(NewEmisData!J:J, NewEmisData!$A:$A, "LDV", NewEmisData!$B:$B, $A267, NewEmisData!$C:$C, $H267, NewEmisData!$D:$D, AJ$2))</f>
        <v>#REF!</v>
      </c>
      <c r="AK267" s="335" t="e">
        <f>$I267*IF($G267="Pickup", SUMIFS(NewEmisData!K:K, NewEmisData!$A:$A, "Pickup", NewEmisData!$B:$B, $A267, NewEmisData!$C:$C, $H267, NewEmisData!$D:$D, AK$2), SUMIFS(NewEmisData!K:K, NewEmisData!$A:$A, "LDV", NewEmisData!$B:$B, $A267, NewEmisData!$C:$C, $H267, NewEmisData!$D:$D, AK$2))</f>
        <v>#REF!</v>
      </c>
      <c r="AL267" s="335" t="e">
        <f>$I267*IF($G267="Pickup", SUMIFS(NewEmisData!L:L, NewEmisData!$A:$A, "Pickup", NewEmisData!$B:$B, $A267, NewEmisData!$C:$C, $H267, NewEmisData!$D:$D, AL$2), SUMIFS(NewEmisData!L:L, NewEmisData!$A:$A, "LDV", NewEmisData!$B:$B, $A267, NewEmisData!$C:$C, $H267, NewEmisData!$D:$D, AL$2))</f>
        <v>#REF!</v>
      </c>
      <c r="AM267" s="335" t="e">
        <f>$I267*IF($G267="Pickup", SUMIFS(NewEmisData!M:M, NewEmisData!$A:$A, "Pickup", NewEmisData!$B:$B, $A267, NewEmisData!$C:$C, $H267, NewEmisData!$D:$D, AM$2), SUMIFS(NewEmisData!M:M, NewEmisData!$A:$A, "LDV", NewEmisData!$B:$B, $A267, NewEmisData!$C:$C, $H267, NewEmisData!$D:$D, AM$2))</f>
        <v>#REF!</v>
      </c>
      <c r="AN267" s="335">
        <v>8.721041711244389E-4</v>
      </c>
      <c r="AO267" s="335" t="e">
        <f>$I267*IF($G267="Pickup", SUMIFS(NewEmisData!E:E, NewEmisData!$A:$A, "Pickup", NewEmisData!$B:$B, $A267, NewEmisData!$C:$C, $H267, NewEmisData!$D:$D, AO$2), SUMIFS(NewEmisData!E:E, NewEmisData!$A:$A, "LDV", NewEmisData!$B:$B, $A267, NewEmisData!$C:$C, $H267, NewEmisData!$D:$D, AO$2))</f>
        <v>#REF!</v>
      </c>
      <c r="AP267" s="335" t="e">
        <f>$I267*IF($G267="Pickup", SUMIFS(NewEmisData!F:F, NewEmisData!$A:$A, "Pickup", NewEmisData!$B:$B, $A267, NewEmisData!$C:$C, $H267, NewEmisData!$D:$D, AP$2), SUMIFS(NewEmisData!F:F, NewEmisData!$A:$A, "LDV", NewEmisData!$B:$B, $A267, NewEmisData!$C:$C, $H267, NewEmisData!$D:$D, AP$2))</f>
        <v>#REF!</v>
      </c>
      <c r="AQ267" s="335" t="e">
        <f>$I267*IF($G267="Pickup", SUMIFS(NewEmisData!G:G, NewEmisData!$A:$A, "Pickup", NewEmisData!$B:$B, $A267, NewEmisData!$C:$C, $H267, NewEmisData!$D:$D, AQ$2), SUMIFS(NewEmisData!G:G, NewEmisData!$A:$A, "LDV", NewEmisData!$B:$B, $A267, NewEmisData!$C:$C, $H267, NewEmisData!$D:$D, AQ$2))</f>
        <v>#REF!</v>
      </c>
      <c r="AR267" s="335" t="e">
        <f>$I267*IF($G267="Pickup", SUMIFS(NewEmisData!H:H, NewEmisData!$A:$A, "Pickup", NewEmisData!$B:$B, $A267, NewEmisData!$C:$C, $H267, NewEmisData!$D:$D, AR$2), SUMIFS(NewEmisData!H:H, NewEmisData!$A:$A, "LDV", NewEmisData!$B:$B, $A267, NewEmisData!$C:$C, $H267, NewEmisData!$D:$D, AR$2))</f>
        <v>#REF!</v>
      </c>
      <c r="AS267" s="335" t="e">
        <f>$I267*IF($G267="Pickup", SUMIFS(NewEmisData!I:I, NewEmisData!$A:$A, "Pickup", NewEmisData!$B:$B, $A267, NewEmisData!$C:$C, $H267, NewEmisData!$D:$D, AS$2), SUMIFS(NewEmisData!I:I, NewEmisData!$A:$A, "LDV", NewEmisData!$B:$B, $A267, NewEmisData!$C:$C, $H267, NewEmisData!$D:$D, AS$2))</f>
        <v>#REF!</v>
      </c>
      <c r="AT267" s="335" t="e">
        <f>$I267*IF($G267="Pickup", SUMIFS(NewEmisData!J:J, NewEmisData!$A:$A, "Pickup", NewEmisData!$B:$B, $A267, NewEmisData!$C:$C, $H267, NewEmisData!$D:$D, AT$2), SUMIFS(NewEmisData!J:J, NewEmisData!$A:$A, "LDV", NewEmisData!$B:$B, $A267, NewEmisData!$C:$C, $H267, NewEmisData!$D:$D, AT$2))</f>
        <v>#REF!</v>
      </c>
      <c r="AU267" s="335" t="e">
        <f>$I267*IF($G267="Pickup", SUMIFS(NewEmisData!K:K, NewEmisData!$A:$A, "Pickup", NewEmisData!$B:$B, $A267, NewEmisData!$C:$C, $H267, NewEmisData!$D:$D, AU$2), SUMIFS(NewEmisData!K:K, NewEmisData!$A:$A, "LDV", NewEmisData!$B:$B, $A267, NewEmisData!$C:$C, $H267, NewEmisData!$D:$D, AU$2))</f>
        <v>#REF!</v>
      </c>
      <c r="AV267" s="335" t="e">
        <f>$I267*IF($G267="Pickup", SUMIFS(NewEmisData!L:L, NewEmisData!$A:$A, "Pickup", NewEmisData!$B:$B, $A267, NewEmisData!$C:$C, $H267, NewEmisData!$D:$D, AV$2), SUMIFS(NewEmisData!L:L, NewEmisData!$A:$A, "LDV", NewEmisData!$B:$B, $A267, NewEmisData!$C:$C, $H267, NewEmisData!$D:$D, AV$2))</f>
        <v>#REF!</v>
      </c>
      <c r="AW267" s="335" t="e">
        <f>$I267*IF($G267="Pickup", SUMIFS(NewEmisData!M:M, NewEmisData!$A:$A, "Pickup", NewEmisData!$B:$B, $A267, NewEmisData!$C:$C, $H267, NewEmisData!$D:$D, AW$2), SUMIFS(NewEmisData!M:M, NewEmisData!$A:$A, "LDV", NewEmisData!$B:$B, $A267, NewEmisData!$C:$C, $H267, NewEmisData!$D:$D, AW$2))</f>
        <v>#REF!</v>
      </c>
      <c r="AX267" s="335">
        <v>2.3814683166549375E-2</v>
      </c>
      <c r="AY267" s="335" t="e">
        <f>$I267*IF($G267="Pickup", SUMIFS(NewEmisData!E:E, NewEmisData!$A:$A, "Pickup", NewEmisData!$B:$B, $A267, NewEmisData!$C:$C, $H267, NewEmisData!$D:$D, AY$2), SUMIFS(NewEmisData!E:E, NewEmisData!$A:$A, "LDV", NewEmisData!$B:$B, $A267, NewEmisData!$C:$C, $H267, NewEmisData!$D:$D, AY$2))</f>
        <v>#REF!</v>
      </c>
      <c r="AZ267" s="335" t="e">
        <f>$I267*IF($G267="Pickup", SUMIFS(NewEmisData!F:F, NewEmisData!$A:$A, "Pickup", NewEmisData!$B:$B, $A267, NewEmisData!$C:$C, $H267, NewEmisData!$D:$D, AZ$2), SUMIFS(NewEmisData!F:F, NewEmisData!$A:$A, "LDV", NewEmisData!$B:$B, $A267, NewEmisData!$C:$C, $H267, NewEmisData!$D:$D, AZ$2))</f>
        <v>#REF!</v>
      </c>
      <c r="BA267" s="335" t="e">
        <f>$I267*IF($G267="Pickup", SUMIFS(NewEmisData!G:G, NewEmisData!$A:$A, "Pickup", NewEmisData!$B:$B, $A267, NewEmisData!$C:$C, $H267, NewEmisData!$D:$D, BA$2), SUMIFS(NewEmisData!G:G, NewEmisData!$A:$A, "LDV", NewEmisData!$B:$B, $A267, NewEmisData!$C:$C, $H267, NewEmisData!$D:$D, BA$2))</f>
        <v>#REF!</v>
      </c>
      <c r="BB267" s="335" t="e">
        <f>$I267*IF($G267="Pickup", SUMIFS(NewEmisData!H:H, NewEmisData!$A:$A, "Pickup", NewEmisData!$B:$B, $A267, NewEmisData!$C:$C, $H267, NewEmisData!$D:$D, BB$2), SUMIFS(NewEmisData!H:H, NewEmisData!$A:$A, "LDV", NewEmisData!$B:$B, $A267, NewEmisData!$C:$C, $H267, NewEmisData!$D:$D, BB$2))</f>
        <v>#REF!</v>
      </c>
      <c r="BC267" s="335" t="e">
        <f>$I267*IF($G267="Pickup", SUMIFS(NewEmisData!I:I, NewEmisData!$A:$A, "Pickup", NewEmisData!$B:$B, $A267, NewEmisData!$C:$C, $H267, NewEmisData!$D:$D, BC$2), SUMIFS(NewEmisData!I:I, NewEmisData!$A:$A, "LDV", NewEmisData!$B:$B, $A267, NewEmisData!$C:$C, $H267, NewEmisData!$D:$D, BC$2))</f>
        <v>#REF!</v>
      </c>
      <c r="BD267" s="335" t="e">
        <f>$I267*IF($G267="Pickup", SUMIFS(NewEmisData!J:J, NewEmisData!$A:$A, "Pickup", NewEmisData!$B:$B, $A267, NewEmisData!$C:$C, $H267, NewEmisData!$D:$D, BD$2), SUMIFS(NewEmisData!J:J, NewEmisData!$A:$A, "LDV", NewEmisData!$B:$B, $A267, NewEmisData!$C:$C, $H267, NewEmisData!$D:$D, BD$2))</f>
        <v>#REF!</v>
      </c>
      <c r="BE267" s="335" t="e">
        <f>$I267*IF($G267="Pickup", SUMIFS(NewEmisData!K:K, NewEmisData!$A:$A, "Pickup", NewEmisData!$B:$B, $A267, NewEmisData!$C:$C, $H267, NewEmisData!$D:$D, BE$2), SUMIFS(NewEmisData!K:K, NewEmisData!$A:$A, "LDV", NewEmisData!$B:$B, $A267, NewEmisData!$C:$C, $H267, NewEmisData!$D:$D, BE$2))</f>
        <v>#REF!</v>
      </c>
      <c r="BF267" s="335" t="e">
        <f>$I267*IF($G267="Pickup", SUMIFS(NewEmisData!L:L, NewEmisData!$A:$A, "Pickup", NewEmisData!$B:$B, $A267, NewEmisData!$C:$C, $H267, NewEmisData!$D:$D, BF$2), SUMIFS(NewEmisData!L:L, NewEmisData!$A:$A, "LDV", NewEmisData!$B:$B, $A267, NewEmisData!$C:$C, $H267, NewEmisData!$D:$D, BF$2))</f>
        <v>#REF!</v>
      </c>
      <c r="BG267" s="335" t="e">
        <f>$I267*IF($G267="Pickup", SUMIFS(NewEmisData!M:M, NewEmisData!$A:$A, "Pickup", NewEmisData!$B:$B, $A267, NewEmisData!$C:$C, $H267, NewEmisData!$D:$D, BG$2), SUMIFS(NewEmisData!M:M, NewEmisData!$A:$A, "LDV", NewEmisData!$B:$B, $A267, NewEmisData!$C:$C, $H267, NewEmisData!$D:$D, BG$2))</f>
        <v>#REF!</v>
      </c>
      <c r="BH267" s="335">
        <v>4.7394574957917972E-3</v>
      </c>
      <c r="BI267" s="335" t="e">
        <f>$I267*IF($G267="Pickup", SUMIFS(NewEmisData!E:E, NewEmisData!$A:$A, "Pickup", NewEmisData!$B:$B, $A267, NewEmisData!$C:$C, $H267, NewEmisData!$D:$D, BI$2), SUMIFS(NewEmisData!E:E, NewEmisData!$A:$A, "LDV", NewEmisData!$B:$B, $A267, NewEmisData!$C:$C, $H267, NewEmisData!$D:$D, BI$2))</f>
        <v>#REF!</v>
      </c>
      <c r="BJ267" s="335" t="e">
        <f>$I267*IF($G267="Pickup", SUMIFS(NewEmisData!F:F, NewEmisData!$A:$A, "Pickup", NewEmisData!$B:$B, $A267, NewEmisData!$C:$C, $H267, NewEmisData!$D:$D, BJ$2), SUMIFS(NewEmisData!F:F, NewEmisData!$A:$A, "LDV", NewEmisData!$B:$B, $A267, NewEmisData!$C:$C, $H267, NewEmisData!$D:$D, BJ$2))</f>
        <v>#REF!</v>
      </c>
      <c r="BK267" s="335" t="e">
        <f>$I267*IF($G267="Pickup", SUMIFS(NewEmisData!G:G, NewEmisData!$A:$A, "Pickup", NewEmisData!$B:$B, $A267, NewEmisData!$C:$C, $H267, NewEmisData!$D:$D, BK$2), SUMIFS(NewEmisData!G:G, NewEmisData!$A:$A, "LDV", NewEmisData!$B:$B, $A267, NewEmisData!$C:$C, $H267, NewEmisData!$D:$D, BK$2))</f>
        <v>#REF!</v>
      </c>
      <c r="BL267" s="335" t="e">
        <f>$I267*IF($G267="Pickup", SUMIFS(NewEmisData!H:H, NewEmisData!$A:$A, "Pickup", NewEmisData!$B:$B, $A267, NewEmisData!$C:$C, $H267, NewEmisData!$D:$D, BL$2), SUMIFS(NewEmisData!H:H, NewEmisData!$A:$A, "LDV", NewEmisData!$B:$B, $A267, NewEmisData!$C:$C, $H267, NewEmisData!$D:$D, BL$2))</f>
        <v>#REF!</v>
      </c>
      <c r="BM267" s="335" t="e">
        <f>$I267*IF($G267="Pickup", SUMIFS(NewEmisData!I:I, NewEmisData!$A:$A, "Pickup", NewEmisData!$B:$B, $A267, NewEmisData!$C:$C, $H267, NewEmisData!$D:$D, BM$2), SUMIFS(NewEmisData!I:I, NewEmisData!$A:$A, "LDV", NewEmisData!$B:$B, $A267, NewEmisData!$C:$C, $H267, NewEmisData!$D:$D, BM$2))</f>
        <v>#REF!</v>
      </c>
      <c r="BN267" s="335" t="e">
        <f>$I267*IF($G267="Pickup", SUMIFS(NewEmisData!J:J, NewEmisData!$A:$A, "Pickup", NewEmisData!$B:$B, $A267, NewEmisData!$C:$C, $H267, NewEmisData!$D:$D, BN$2), SUMIFS(NewEmisData!J:J, NewEmisData!$A:$A, "LDV", NewEmisData!$B:$B, $A267, NewEmisData!$C:$C, $H267, NewEmisData!$D:$D, BN$2))</f>
        <v>#REF!</v>
      </c>
      <c r="BO267" s="335" t="e">
        <f>$I267*IF($G267="Pickup", SUMIFS(NewEmisData!K:K, NewEmisData!$A:$A, "Pickup", NewEmisData!$B:$B, $A267, NewEmisData!$C:$C, $H267, NewEmisData!$D:$D, BO$2), SUMIFS(NewEmisData!K:K, NewEmisData!$A:$A, "LDV", NewEmisData!$B:$B, $A267, NewEmisData!$C:$C, $H267, NewEmisData!$D:$D, BO$2))</f>
        <v>#REF!</v>
      </c>
      <c r="BP267" s="335" t="e">
        <f>$I267*IF($G267="Pickup", SUMIFS(NewEmisData!L:L, NewEmisData!$A:$A, "Pickup", NewEmisData!$B:$B, $A267, NewEmisData!$C:$C, $H267, NewEmisData!$D:$D, BP$2), SUMIFS(NewEmisData!L:L, NewEmisData!$A:$A, "LDV", NewEmisData!$B:$B, $A267, NewEmisData!$C:$C, $H267, NewEmisData!$D:$D, BP$2))</f>
        <v>#REF!</v>
      </c>
      <c r="BQ267" s="335" t="e">
        <f>$I267*IF($G267="Pickup", SUMIFS(NewEmisData!M:M, NewEmisData!$A:$A, "Pickup", NewEmisData!$B:$B, $A267, NewEmisData!$C:$C, $H267, NewEmisData!$D:$D, BQ$2), SUMIFS(NewEmisData!M:M, NewEmisData!$A:$A, "LDV", NewEmisData!$B:$B, $A267, NewEmisData!$C:$C, $H267, NewEmisData!$D:$D, BQ$2))</f>
        <v>#REF!</v>
      </c>
      <c r="BR267" s="335">
        <v>0.82941469149152458</v>
      </c>
      <c r="BS267" s="335" t="e">
        <f>$I267*IF($G267="Pickup", SUMIFS(NewEmisData!E:E, NewEmisData!$A:$A, "Pickup", NewEmisData!$B:$B, $A267, NewEmisData!$C:$C, $H267, NewEmisData!$D:$D, BS$2), SUMIFS(NewEmisData!E:E, NewEmisData!$A:$A, "LDV", NewEmisData!$B:$B, $A267, NewEmisData!$C:$C, $H267, NewEmisData!$D:$D, BS$2))</f>
        <v>#REF!</v>
      </c>
      <c r="BT267" s="335" t="e">
        <f>$I267*IF($G267="Pickup", SUMIFS(NewEmisData!F:F, NewEmisData!$A:$A, "Pickup", NewEmisData!$B:$B, $A267, NewEmisData!$C:$C, $H267, NewEmisData!$D:$D, BT$2), SUMIFS(NewEmisData!F:F, NewEmisData!$A:$A, "LDV", NewEmisData!$B:$B, $A267, NewEmisData!$C:$C, $H267, NewEmisData!$D:$D, BT$2))</f>
        <v>#REF!</v>
      </c>
      <c r="BU267" s="335" t="e">
        <f>$I267*IF($G267="Pickup", SUMIFS(NewEmisData!G:G, NewEmisData!$A:$A, "Pickup", NewEmisData!$B:$B, $A267, NewEmisData!$C:$C, $H267, NewEmisData!$D:$D, BU$2), SUMIFS(NewEmisData!G:G, NewEmisData!$A:$A, "LDV", NewEmisData!$B:$B, $A267, NewEmisData!$C:$C, $H267, NewEmisData!$D:$D, BU$2))</f>
        <v>#REF!</v>
      </c>
      <c r="BV267" s="335" t="e">
        <f>$I267*IF($G267="Pickup", SUMIFS(NewEmisData!H:H, NewEmisData!$A:$A, "Pickup", NewEmisData!$B:$B, $A267, NewEmisData!$C:$C, $H267, NewEmisData!$D:$D, BV$2), SUMIFS(NewEmisData!H:H, NewEmisData!$A:$A, "LDV", NewEmisData!$B:$B, $A267, NewEmisData!$C:$C, $H267, NewEmisData!$D:$D, BV$2))</f>
        <v>#REF!</v>
      </c>
      <c r="BW267" s="335" t="e">
        <f>$I267*IF($G267="Pickup", SUMIFS(NewEmisData!I:I, NewEmisData!$A:$A, "Pickup", NewEmisData!$B:$B, $A267, NewEmisData!$C:$C, $H267, NewEmisData!$D:$D, BW$2), SUMIFS(NewEmisData!I:I, NewEmisData!$A:$A, "LDV", NewEmisData!$B:$B, $A267, NewEmisData!$C:$C, $H267, NewEmisData!$D:$D, BW$2))</f>
        <v>#REF!</v>
      </c>
      <c r="BX267" s="335" t="e">
        <f>$I267*IF($G267="Pickup", SUMIFS(NewEmisData!J:J, NewEmisData!$A:$A, "Pickup", NewEmisData!$B:$B, $A267, NewEmisData!$C:$C, $H267, NewEmisData!$D:$D, BX$2), SUMIFS(NewEmisData!J:J, NewEmisData!$A:$A, "LDV", NewEmisData!$B:$B, $A267, NewEmisData!$C:$C, $H267, NewEmisData!$D:$D, BX$2))</f>
        <v>#REF!</v>
      </c>
      <c r="BY267" s="335" t="e">
        <f>$I267*IF($G267="Pickup", SUMIFS(NewEmisData!K:K, NewEmisData!$A:$A, "Pickup", NewEmisData!$B:$B, $A267, NewEmisData!$C:$C, $H267, NewEmisData!$D:$D, BY$2), SUMIFS(NewEmisData!K:K, NewEmisData!$A:$A, "LDV", NewEmisData!$B:$B, $A267, NewEmisData!$C:$C, $H267, NewEmisData!$D:$D, BY$2))</f>
        <v>#REF!</v>
      </c>
      <c r="BZ267" s="335" t="e">
        <f>$I267*IF($G267="Pickup", SUMIFS(NewEmisData!L:L, NewEmisData!$A:$A, "Pickup", NewEmisData!$B:$B, $A267, NewEmisData!$C:$C, $H267, NewEmisData!$D:$D, BZ$2), SUMIFS(NewEmisData!L:L, NewEmisData!$A:$A, "LDV", NewEmisData!$B:$B, $A267, NewEmisData!$C:$C, $H267, NewEmisData!$D:$D, BZ$2))</f>
        <v>#REF!</v>
      </c>
      <c r="CA267" s="335" t="e">
        <f>$I267*IF($G267="Pickup", SUMIFS(NewEmisData!M:M, NewEmisData!$A:$A, "Pickup", NewEmisData!$B:$B, $A267, NewEmisData!$C:$C, $H267, NewEmisData!$D:$D, CA$2), SUMIFS(NewEmisData!M:M, NewEmisData!$A:$A, "LDV", NewEmisData!$B:$B, $A267, NewEmisData!$C:$C, $H267, NewEmisData!$D:$D, CA$2))</f>
        <v>#REF!</v>
      </c>
      <c r="CB267" s="335">
        <v>5.2865609411460256E-2</v>
      </c>
      <c r="CC267" s="335" t="e">
        <f>$I267*IF($G267="Pickup", SUMIFS(NewEmisData!E:E, NewEmisData!$A:$A, "Pickup", NewEmisData!$B:$B, $A267, NewEmisData!$C:$C, $H267, NewEmisData!$D:$D, CC$2), SUMIFS(NewEmisData!E:E, NewEmisData!$A:$A, "LDV", NewEmisData!$B:$B, $A267, NewEmisData!$C:$C, $H267, NewEmisData!$D:$D, CC$2))</f>
        <v>#REF!</v>
      </c>
      <c r="CD267" s="335" t="e">
        <f>$I267*IF($G267="Pickup", SUMIFS(NewEmisData!F:F, NewEmisData!$A:$A, "Pickup", NewEmisData!$B:$B, $A267, NewEmisData!$C:$C, $H267, NewEmisData!$D:$D, CD$2), SUMIFS(NewEmisData!F:F, NewEmisData!$A:$A, "LDV", NewEmisData!$B:$B, $A267, NewEmisData!$C:$C, $H267, NewEmisData!$D:$D, CD$2))</f>
        <v>#REF!</v>
      </c>
      <c r="CE267" s="335" t="e">
        <f>$I267*IF($G267="Pickup", SUMIFS(NewEmisData!G:G, NewEmisData!$A:$A, "Pickup", NewEmisData!$B:$B, $A267, NewEmisData!$C:$C, $H267, NewEmisData!$D:$D, CE$2), SUMIFS(NewEmisData!G:G, NewEmisData!$A:$A, "LDV", NewEmisData!$B:$B, $A267, NewEmisData!$C:$C, $H267, NewEmisData!$D:$D, CE$2))</f>
        <v>#REF!</v>
      </c>
      <c r="CF267" s="335" t="e">
        <f>$I267*IF($G267="Pickup", SUMIFS(NewEmisData!H:H, NewEmisData!$A:$A, "Pickup", NewEmisData!$B:$B, $A267, NewEmisData!$C:$C, $H267, NewEmisData!$D:$D, CF$2), SUMIFS(NewEmisData!H:H, NewEmisData!$A:$A, "LDV", NewEmisData!$B:$B, $A267, NewEmisData!$C:$C, $H267, NewEmisData!$D:$D, CF$2))</f>
        <v>#REF!</v>
      </c>
      <c r="CG267" s="335" t="e">
        <f>$I267*IF($G267="Pickup", SUMIFS(NewEmisData!I:I, NewEmisData!$A:$A, "Pickup", NewEmisData!$B:$B, $A267, NewEmisData!$C:$C, $H267, NewEmisData!$D:$D, CG$2), SUMIFS(NewEmisData!I:I, NewEmisData!$A:$A, "LDV", NewEmisData!$B:$B, $A267, NewEmisData!$C:$C, $H267, NewEmisData!$D:$D, CG$2))</f>
        <v>#REF!</v>
      </c>
      <c r="CH267" s="335" t="e">
        <f>$I267*IF($G267="Pickup", SUMIFS(NewEmisData!J:J, NewEmisData!$A:$A, "Pickup", NewEmisData!$B:$B, $A267, NewEmisData!$C:$C, $H267, NewEmisData!$D:$D, CH$2), SUMIFS(NewEmisData!J:J, NewEmisData!$A:$A, "LDV", NewEmisData!$B:$B, $A267, NewEmisData!$C:$C, $H267, NewEmisData!$D:$D, CH$2))</f>
        <v>#REF!</v>
      </c>
      <c r="CI267" s="335" t="e">
        <f>$I267*IF($G267="Pickup", SUMIFS(NewEmisData!K:K, NewEmisData!$A:$A, "Pickup", NewEmisData!$B:$B, $A267, NewEmisData!$C:$C, $H267, NewEmisData!$D:$D, CI$2), SUMIFS(NewEmisData!K:K, NewEmisData!$A:$A, "LDV", NewEmisData!$B:$B, $A267, NewEmisData!$C:$C, $H267, NewEmisData!$D:$D, CI$2))</f>
        <v>#REF!</v>
      </c>
      <c r="CJ267" s="335" t="e">
        <f>$I267*IF($G267="Pickup", SUMIFS(NewEmisData!L:L, NewEmisData!$A:$A, "Pickup", NewEmisData!$B:$B, $A267, NewEmisData!$C:$C, $H267, NewEmisData!$D:$D, CJ$2), SUMIFS(NewEmisData!L:L, NewEmisData!$A:$A, "LDV", NewEmisData!$B:$B, $A267, NewEmisData!$C:$C, $H267, NewEmisData!$D:$D, CJ$2))</f>
        <v>#REF!</v>
      </c>
      <c r="CK267" s="335" t="e">
        <f>$I267*IF($G267="Pickup", SUMIFS(NewEmisData!M:M, NewEmisData!$A:$A, "Pickup", NewEmisData!$B:$B, $A267, NewEmisData!$C:$C, $H267, NewEmisData!$D:$D, CK$2), SUMIFS(NewEmisData!M:M, NewEmisData!$A:$A, "LDV", NewEmisData!$B:$B, $A267, NewEmisData!$C:$C, $H267, NewEmisData!$D:$D, CK$2))</f>
        <v>#REF!</v>
      </c>
      <c r="CL267" s="335">
        <v>1.1440535322699103E-2</v>
      </c>
      <c r="CM267" s="335" t="e">
        <f>$I267*IF($G267="Pickup", SUMIFS(NewEmisData!E:E, NewEmisData!$A:$A, "Pickup", NewEmisData!$B:$B, $A267, NewEmisData!$C:$C, $H267, NewEmisData!$D:$D, CM$2), SUMIFS(NewEmisData!E:E, NewEmisData!$A:$A, "LDV", NewEmisData!$B:$B, $A267, NewEmisData!$C:$C, $H267, NewEmisData!$D:$D, CM$2))</f>
        <v>#REF!</v>
      </c>
      <c r="CN267" s="335" t="e">
        <f>$I267*IF($G267="Pickup", SUMIFS(NewEmisData!F:F, NewEmisData!$A:$A, "Pickup", NewEmisData!$B:$B, $A267, NewEmisData!$C:$C, $H267, NewEmisData!$D:$D, CN$2), SUMIFS(NewEmisData!F:F, NewEmisData!$A:$A, "LDV", NewEmisData!$B:$B, $A267, NewEmisData!$C:$C, $H267, NewEmisData!$D:$D, CN$2))</f>
        <v>#REF!</v>
      </c>
      <c r="CO267" s="335" t="e">
        <f>$I267*IF($G267="Pickup", SUMIFS(NewEmisData!G:G, NewEmisData!$A:$A, "Pickup", NewEmisData!$B:$B, $A267, NewEmisData!$C:$C, $H267, NewEmisData!$D:$D, CO$2), SUMIFS(NewEmisData!G:G, NewEmisData!$A:$A, "LDV", NewEmisData!$B:$B, $A267, NewEmisData!$C:$C, $H267, NewEmisData!$D:$D, CO$2))</f>
        <v>#REF!</v>
      </c>
      <c r="CP267" s="335" t="e">
        <f>$I267*IF($G267="Pickup", SUMIFS(NewEmisData!H:H, NewEmisData!$A:$A, "Pickup", NewEmisData!$B:$B, $A267, NewEmisData!$C:$C, $H267, NewEmisData!$D:$D, CP$2), SUMIFS(NewEmisData!H:H, NewEmisData!$A:$A, "LDV", NewEmisData!$B:$B, $A267, NewEmisData!$C:$C, $H267, NewEmisData!$D:$D, CP$2))</f>
        <v>#REF!</v>
      </c>
      <c r="CQ267" s="335" t="e">
        <f>$I267*IF($G267="Pickup", SUMIFS(NewEmisData!I:I, NewEmisData!$A:$A, "Pickup", NewEmisData!$B:$B, $A267, NewEmisData!$C:$C, $H267, NewEmisData!$D:$D, CQ$2), SUMIFS(NewEmisData!I:I, NewEmisData!$A:$A, "LDV", NewEmisData!$B:$B, $A267, NewEmisData!$C:$C, $H267, NewEmisData!$D:$D, CQ$2))</f>
        <v>#REF!</v>
      </c>
      <c r="CR267" s="335" t="e">
        <f>$I267*IF($G267="Pickup", SUMIFS(NewEmisData!J:J, NewEmisData!$A:$A, "Pickup", NewEmisData!$B:$B, $A267, NewEmisData!$C:$C, $H267, NewEmisData!$D:$D, CR$2), SUMIFS(NewEmisData!J:J, NewEmisData!$A:$A, "LDV", NewEmisData!$B:$B, $A267, NewEmisData!$C:$C, $H267, NewEmisData!$D:$D, CR$2))</f>
        <v>#REF!</v>
      </c>
      <c r="CS267" s="335" t="e">
        <f>$I267*IF($G267="Pickup", SUMIFS(NewEmisData!K:K, NewEmisData!$A:$A, "Pickup", NewEmisData!$B:$B, $A267, NewEmisData!$C:$C, $H267, NewEmisData!$D:$D, CS$2), SUMIFS(NewEmisData!K:K, NewEmisData!$A:$A, "LDV", NewEmisData!$B:$B, $A267, NewEmisData!$C:$C, $H267, NewEmisData!$D:$D, CS$2))</f>
        <v>#REF!</v>
      </c>
      <c r="CT267" s="335" t="e">
        <f>$I267*IF($G267="Pickup", SUMIFS(NewEmisData!L:L, NewEmisData!$A:$A, "Pickup", NewEmisData!$B:$B, $A267, NewEmisData!$C:$C, $H267, NewEmisData!$D:$D, CT$2), SUMIFS(NewEmisData!L:L, NewEmisData!$A:$A, "LDV", NewEmisData!$B:$B, $A267, NewEmisData!$C:$C, $H267, NewEmisData!$D:$D, CT$2))</f>
        <v>#REF!</v>
      </c>
      <c r="CU267" s="335" t="e">
        <f>$I267*IF($G267="Pickup", SUMIFS(NewEmisData!M:M, NewEmisData!$A:$A, "Pickup", NewEmisData!$B:$B, $A267, NewEmisData!$C:$C, $H267, NewEmisData!$D:$D, CU$2), SUMIFS(NewEmisData!M:M, NewEmisData!$A:$A, "LDV", NewEmisData!$B:$B, $A267, NewEmisData!$C:$C, $H267, NewEmisData!$D:$D, CU$2))</f>
        <v>#REF!</v>
      </c>
      <c r="CV267" s="335">
        <v>3.4867004504617778E-3</v>
      </c>
      <c r="CW267" s="335">
        <v>2.0249052327630532E-3</v>
      </c>
      <c r="CX267" s="335">
        <v>1.2515175419379996E-3</v>
      </c>
      <c r="CY267" s="335">
        <v>1.0575607201709759E-3</v>
      </c>
      <c r="CZ267" s="335">
        <v>8.7449898437846874E-4</v>
      </c>
      <c r="DA267" s="335">
        <v>6.702434983476605E-4</v>
      </c>
      <c r="DB267" s="335">
        <v>5.2768845581713188E-4</v>
      </c>
      <c r="DC267" s="335">
        <v>5.0661137800280724E-4</v>
      </c>
      <c r="DD267" s="335">
        <v>5.0015797705022446E-4</v>
      </c>
      <c r="DE267" s="335">
        <v>4.9930391000349583E-4</v>
      </c>
      <c r="DF267" s="335">
        <v>4.9930391000349583E-4</v>
      </c>
      <c r="DG267" s="335" t="e">
        <f>$I267*IF($G267="Pickup", SUMIFS(NewEmisData!E:E, NewEmisData!$A:$A, "Pickup", NewEmisData!$B:$B, $A267, NewEmisData!$C:$C, $H267, NewEmisData!$D:$D, DG$2), SUMIFS(NewEmisData!E:E, NewEmisData!$A:$A, "LDV", NewEmisData!$B:$B, $A267, NewEmisData!$C:$C, $H267, NewEmisData!$D:$D, DG$2))</f>
        <v>#REF!</v>
      </c>
      <c r="DH267" s="335" t="e">
        <f>$I267*IF($G267="Pickup", SUMIFS(NewEmisData!F:F, NewEmisData!$A:$A, "Pickup", NewEmisData!$B:$B, $A267, NewEmisData!$C:$C, $H267, NewEmisData!$D:$D, DH$2), SUMIFS(NewEmisData!F:F, NewEmisData!$A:$A, "LDV", NewEmisData!$B:$B, $A267, NewEmisData!$C:$C, $H267, NewEmisData!$D:$D, DH$2))</f>
        <v>#REF!</v>
      </c>
      <c r="DI267" s="335" t="e">
        <f>$I267*IF($G267="Pickup", SUMIFS(NewEmisData!G:G, NewEmisData!$A:$A, "Pickup", NewEmisData!$B:$B, $A267, NewEmisData!$C:$C, $H267, NewEmisData!$D:$D, DI$2), SUMIFS(NewEmisData!G:G, NewEmisData!$A:$A, "LDV", NewEmisData!$B:$B, $A267, NewEmisData!$C:$C, $H267, NewEmisData!$D:$D, DI$2))</f>
        <v>#REF!</v>
      </c>
      <c r="DJ267" s="335" t="e">
        <f>$I267*IF($G267="Pickup", SUMIFS(NewEmisData!H:H, NewEmisData!$A:$A, "Pickup", NewEmisData!$B:$B, $A267, NewEmisData!$C:$C, $H267, NewEmisData!$D:$D, DJ$2), SUMIFS(NewEmisData!H:H, NewEmisData!$A:$A, "LDV", NewEmisData!$B:$B, $A267, NewEmisData!$C:$C, $H267, NewEmisData!$D:$D, DJ$2))</f>
        <v>#REF!</v>
      </c>
      <c r="DK267" s="335" t="e">
        <f>$I267*IF($G267="Pickup", SUMIFS(NewEmisData!I:I, NewEmisData!$A:$A, "Pickup", NewEmisData!$B:$B, $A267, NewEmisData!$C:$C, $H267, NewEmisData!$D:$D, DK$2), SUMIFS(NewEmisData!I:I, NewEmisData!$A:$A, "LDV", NewEmisData!$B:$B, $A267, NewEmisData!$C:$C, $H267, NewEmisData!$D:$D, DK$2))</f>
        <v>#REF!</v>
      </c>
      <c r="DL267" s="335" t="e">
        <f>$I267*IF($G267="Pickup", SUMIFS(NewEmisData!J:J, NewEmisData!$A:$A, "Pickup", NewEmisData!$B:$B, $A267, NewEmisData!$C:$C, $H267, NewEmisData!$D:$D, DL$2), SUMIFS(NewEmisData!J:J, NewEmisData!$A:$A, "LDV", NewEmisData!$B:$B, $A267, NewEmisData!$C:$C, $H267, NewEmisData!$D:$D, DL$2))</f>
        <v>#REF!</v>
      </c>
      <c r="DM267" s="335" t="e">
        <f>$I267*IF($G267="Pickup", SUMIFS(NewEmisData!K:K, NewEmisData!$A:$A, "Pickup", NewEmisData!$B:$B, $A267, NewEmisData!$C:$C, $H267, NewEmisData!$D:$D, DM$2), SUMIFS(NewEmisData!K:K, NewEmisData!$A:$A, "LDV", NewEmisData!$B:$B, $A267, NewEmisData!$C:$C, $H267, NewEmisData!$D:$D, DM$2))</f>
        <v>#REF!</v>
      </c>
      <c r="DN267" s="335" t="e">
        <f>$I267*IF($G267="Pickup", SUMIFS(NewEmisData!L:L, NewEmisData!$A:$A, "Pickup", NewEmisData!$B:$B, $A267, NewEmisData!$C:$C, $H267, NewEmisData!$D:$D, DN$2), SUMIFS(NewEmisData!L:L, NewEmisData!$A:$A, "LDV", NewEmisData!$B:$B, $A267, NewEmisData!$C:$C, $H267, NewEmisData!$D:$D, DN$2))</f>
        <v>#REF!</v>
      </c>
      <c r="DO267" s="335" t="e">
        <f>$I267*IF($G267="Pickup", SUMIFS(NewEmisData!M:M, NewEmisData!$A:$A, "Pickup", NewEmisData!$B:$B, $A267, NewEmisData!$C:$C, $H267, NewEmisData!$D:$D, DO$2), SUMIFS(NewEmisData!M:M, NewEmisData!$A:$A, "LDV", NewEmisData!$B:$B, $A267, NewEmisData!$C:$C, $H267, NewEmisData!$D:$D, DO$2))</f>
        <v>#REF!</v>
      </c>
      <c r="DP267" s="335">
        <v>1.011564885515141E-3</v>
      </c>
      <c r="DQ267" s="335" t="e">
        <f>$I267*IF($G267="Pickup", SUMIFS(NewEmisData!E:E, NewEmisData!$A:$A, "Pickup", NewEmisData!$B:$B, $A267, NewEmisData!$C:$C, $H267, NewEmisData!$D:$D, DQ$2), SUMIFS(NewEmisData!E:E, NewEmisData!$A:$A, "LDV", NewEmisData!$B:$B, $A267, NewEmisData!$C:$C, $H267, NewEmisData!$D:$D, DQ$2))</f>
        <v>#REF!</v>
      </c>
      <c r="DR267" s="335" t="e">
        <f>$I267*IF($G267="Pickup", SUMIFS(NewEmisData!F:F, NewEmisData!$A:$A, "Pickup", NewEmisData!$B:$B, $A267, NewEmisData!$C:$C, $H267, NewEmisData!$D:$D, DR$2), SUMIFS(NewEmisData!F:F, NewEmisData!$A:$A, "LDV", NewEmisData!$B:$B, $A267, NewEmisData!$C:$C, $H267, NewEmisData!$D:$D, DR$2))</f>
        <v>#REF!</v>
      </c>
      <c r="DS267" s="335" t="e">
        <f>$I267*IF($G267="Pickup", SUMIFS(NewEmisData!G:G, NewEmisData!$A:$A, "Pickup", NewEmisData!$B:$B, $A267, NewEmisData!$C:$C, $H267, NewEmisData!$D:$D, DS$2), SUMIFS(NewEmisData!G:G, NewEmisData!$A:$A, "LDV", NewEmisData!$B:$B, $A267, NewEmisData!$C:$C, $H267, NewEmisData!$D:$D, DS$2))</f>
        <v>#REF!</v>
      </c>
      <c r="DT267" s="335" t="e">
        <f>$I267*IF($G267="Pickup", SUMIFS(NewEmisData!H:H, NewEmisData!$A:$A, "Pickup", NewEmisData!$B:$B, $A267, NewEmisData!$C:$C, $H267, NewEmisData!$D:$D, DT$2), SUMIFS(NewEmisData!H:H, NewEmisData!$A:$A, "LDV", NewEmisData!$B:$B, $A267, NewEmisData!$C:$C, $H267, NewEmisData!$D:$D, DT$2))</f>
        <v>#REF!</v>
      </c>
      <c r="DU267" s="335" t="e">
        <f>$I267*IF($G267="Pickup", SUMIFS(NewEmisData!I:I, NewEmisData!$A:$A, "Pickup", NewEmisData!$B:$B, $A267, NewEmisData!$C:$C, $H267, NewEmisData!$D:$D, DU$2), SUMIFS(NewEmisData!I:I, NewEmisData!$A:$A, "LDV", NewEmisData!$B:$B, $A267, NewEmisData!$C:$C, $H267, NewEmisData!$D:$D, DU$2))</f>
        <v>#REF!</v>
      </c>
      <c r="DV267" s="335" t="e">
        <f>$I267*IF($G267="Pickup", SUMIFS(NewEmisData!J:J, NewEmisData!$A:$A, "Pickup", NewEmisData!$B:$B, $A267, NewEmisData!$C:$C, $H267, NewEmisData!$D:$D, DV$2), SUMIFS(NewEmisData!J:J, NewEmisData!$A:$A, "LDV", NewEmisData!$B:$B, $A267, NewEmisData!$C:$C, $H267, NewEmisData!$D:$D, DV$2))</f>
        <v>#REF!</v>
      </c>
      <c r="DW267" s="335" t="e">
        <f>$I267*IF($G267="Pickup", SUMIFS(NewEmisData!K:K, NewEmisData!$A:$A, "Pickup", NewEmisData!$B:$B, $A267, NewEmisData!$C:$C, $H267, NewEmisData!$D:$D, DW$2), SUMIFS(NewEmisData!K:K, NewEmisData!$A:$A, "LDV", NewEmisData!$B:$B, $A267, NewEmisData!$C:$C, $H267, NewEmisData!$D:$D, DW$2))</f>
        <v>#REF!</v>
      </c>
      <c r="DX267" s="335" t="e">
        <f>$I267*IF($G267="Pickup", SUMIFS(NewEmisData!L:L, NewEmisData!$A:$A, "Pickup", NewEmisData!$B:$B, $A267, NewEmisData!$C:$C, $H267, NewEmisData!$D:$D, DX$2), SUMIFS(NewEmisData!L:L, NewEmisData!$A:$A, "LDV", NewEmisData!$B:$B, $A267, NewEmisData!$C:$C, $H267, NewEmisData!$D:$D, DX$2))</f>
        <v>#REF!</v>
      </c>
      <c r="DY267" s="335" t="e">
        <f>$I267*IF($G267="Pickup", SUMIFS(NewEmisData!M:M, NewEmisData!$A:$A, "Pickup", NewEmisData!$B:$B, $A267, NewEmisData!$C:$C, $H267, NewEmisData!$D:$D, DY$2), SUMIFS(NewEmisData!M:M, NewEmisData!$A:$A, "LDV", NewEmisData!$B:$B, $A267, NewEmisData!$C:$C, $H267, NewEmisData!$D:$D, DY$2))</f>
        <v>#REF!</v>
      </c>
      <c r="DZ267" s="335">
        <v>2.7972448214542505E-3</v>
      </c>
      <c r="EA267" s="335" t="e">
        <f t="shared" si="456"/>
        <v>#REF!</v>
      </c>
      <c r="EB267" s="335" t="e">
        <f t="shared" si="457"/>
        <v>#REF!</v>
      </c>
      <c r="EC267" s="335" t="e">
        <f t="shared" si="458"/>
        <v>#REF!</v>
      </c>
      <c r="ED267" s="335" t="e">
        <f t="shared" si="459"/>
        <v>#REF!</v>
      </c>
      <c r="EE267" s="335" t="e">
        <f t="shared" si="460"/>
        <v>#REF!</v>
      </c>
      <c r="EF267" s="335" t="e">
        <f t="shared" si="461"/>
        <v>#REF!</v>
      </c>
      <c r="EG267" s="335" t="e">
        <f t="shared" si="462"/>
        <v>#REF!</v>
      </c>
      <c r="EH267" s="335" t="e">
        <f t="shared" si="463"/>
        <v>#REF!</v>
      </c>
      <c r="EI267" s="335" t="e">
        <f t="shared" si="464"/>
        <v>#REF!</v>
      </c>
      <c r="EJ267" s="335">
        <f t="shared" si="465"/>
        <v>0.13836109032518704</v>
      </c>
      <c r="EK267" s="335" t="e">
        <f t="shared" si="466"/>
        <v>#REF!</v>
      </c>
      <c r="EL267" s="335" t="e">
        <f t="shared" si="467"/>
        <v>#REF!</v>
      </c>
      <c r="EM267" s="335" t="e">
        <f t="shared" si="468"/>
        <v>#REF!</v>
      </c>
      <c r="EN267" s="335" t="e">
        <f t="shared" si="469"/>
        <v>#REF!</v>
      </c>
      <c r="EO267" s="335" t="e">
        <f t="shared" si="470"/>
        <v>#REF!</v>
      </c>
      <c r="EP267" s="335" t="e">
        <f t="shared" si="471"/>
        <v>#REF!</v>
      </c>
      <c r="EQ267" s="335" t="e">
        <f t="shared" si="472"/>
        <v>#REF!</v>
      </c>
      <c r="ER267" s="335" t="e">
        <f t="shared" si="473"/>
        <v>#REF!</v>
      </c>
      <c r="ES267" s="335" t="e">
        <f t="shared" si="474"/>
        <v>#REF!</v>
      </c>
      <c r="ET267" s="335">
        <f t="shared" si="475"/>
        <v>3.0994232344238398E-2</v>
      </c>
      <c r="EU267" s="335" t="e">
        <f t="shared" si="476"/>
        <v>#REF!</v>
      </c>
      <c r="EV267" s="335" t="e">
        <f t="shared" si="477"/>
        <v>#REF!</v>
      </c>
      <c r="EW267" s="335" t="e">
        <f t="shared" si="478"/>
        <v>#REF!</v>
      </c>
      <c r="EX267" s="335" t="e">
        <f t="shared" si="479"/>
        <v>#REF!</v>
      </c>
      <c r="EY267" s="335" t="e">
        <f t="shared" si="480"/>
        <v>#REF!</v>
      </c>
      <c r="EZ267" s="335" t="e">
        <f t="shared" si="481"/>
        <v>#REF!</v>
      </c>
      <c r="FA267" s="335" t="e">
        <f t="shared" si="482"/>
        <v>#REF!</v>
      </c>
      <c r="FB267" s="335" t="e">
        <f t="shared" si="483"/>
        <v>#REF!</v>
      </c>
      <c r="FC267" s="335" t="e">
        <f t="shared" si="484"/>
        <v>#REF!</v>
      </c>
      <c r="FD267" s="335">
        <f t="shared" si="485"/>
        <v>8.721041711244389E-4</v>
      </c>
      <c r="FE267" s="335" t="e">
        <f t="shared" si="486"/>
        <v>#REF!</v>
      </c>
      <c r="FF267" s="335" t="e">
        <f t="shared" si="487"/>
        <v>#REF!</v>
      </c>
      <c r="FG267" s="335" t="e">
        <f t="shared" si="488"/>
        <v>#REF!</v>
      </c>
      <c r="FH267" s="335" t="e">
        <f t="shared" si="489"/>
        <v>#REF!</v>
      </c>
      <c r="FI267" s="335" t="e">
        <f t="shared" si="490"/>
        <v>#REF!</v>
      </c>
      <c r="FJ267" s="335" t="e">
        <f t="shared" si="491"/>
        <v>#REF!</v>
      </c>
      <c r="FK267" s="335" t="e">
        <f t="shared" si="492"/>
        <v>#REF!</v>
      </c>
      <c r="FL267" s="335" t="e">
        <f t="shared" si="493"/>
        <v>#REF!</v>
      </c>
      <c r="FM267" s="335" t="e">
        <f t="shared" si="494"/>
        <v>#REF!</v>
      </c>
      <c r="FN267" s="335">
        <f t="shared" si="495"/>
        <v>2.3814683166549375E-2</v>
      </c>
      <c r="FO267" s="335" t="e">
        <f t="shared" si="496"/>
        <v>#REF!</v>
      </c>
      <c r="FP267" s="335" t="e">
        <f t="shared" si="497"/>
        <v>#REF!</v>
      </c>
      <c r="FQ267" s="335" t="e">
        <f t="shared" si="498"/>
        <v>#REF!</v>
      </c>
      <c r="FR267" s="335" t="e">
        <f t="shared" si="499"/>
        <v>#REF!</v>
      </c>
      <c r="FS267" s="335" t="e">
        <f t="shared" si="500"/>
        <v>#REF!</v>
      </c>
      <c r="FT267" s="335" t="e">
        <f t="shared" si="501"/>
        <v>#REF!</v>
      </c>
      <c r="FU267" s="335" t="e">
        <f t="shared" si="502"/>
        <v>#REF!</v>
      </c>
      <c r="FV267" s="335" t="e">
        <f t="shared" si="503"/>
        <v>#REF!</v>
      </c>
      <c r="FW267" s="335" t="e">
        <f t="shared" si="504"/>
        <v>#REF!</v>
      </c>
      <c r="FX267" s="335">
        <f t="shared" si="505"/>
        <v>4.7394574957917972E-3</v>
      </c>
    </row>
    <row r="268" spans="1:180" x14ac:dyDescent="0.2">
      <c r="A268" s="305" t="str">
        <f>_xlfn.CONCAT(IF(LEFT(TRIM(A267),1)="*", "*R", "R"), 1+RIGHT(TRIM(A267),1))</f>
        <v>R5</v>
      </c>
      <c r="B268" s="305" t="str">
        <f t="shared" si="512"/>
        <v>TLSSGPHEV11</v>
      </c>
      <c r="C268" s="305" t="str">
        <f t="shared" si="513"/>
        <v>TL.GSL.SS.PHEV.2011</v>
      </c>
      <c r="D268" s="301" t="str">
        <f t="shared" si="514"/>
        <v>bn-vmt, bn-vmt/a</v>
      </c>
      <c r="E268" s="301" t="str">
        <f t="shared" si="515"/>
        <v>TLGSL</v>
      </c>
      <c r="F268" s="301" t="str">
        <f t="shared" si="516"/>
        <v>TL</v>
      </c>
      <c r="G268" s="315" t="s">
        <v>821</v>
      </c>
      <c r="H268" s="315" t="s">
        <v>814</v>
      </c>
      <c r="I268" s="321" t="e">
        <f>#REF!</f>
        <v>#REF!</v>
      </c>
      <c r="J268" s="315" t="str">
        <f t="shared" si="511"/>
        <v>Small SUV-GSL</v>
      </c>
      <c r="K268" s="335" t="e">
        <f>$I268*IF($G268="Pickup", SUMIFS(NewEmisData!E:E, NewEmisData!$A:$A, "Pickup", NewEmisData!$B:$B, $A268, NewEmisData!$C:$C, $H268, NewEmisData!$D:$D, K$2), SUMIFS(NewEmisData!E:E, NewEmisData!$A:$A, "LDV", NewEmisData!$B:$B, $A268, NewEmisData!$C:$C, $H268, NewEmisData!$D:$D, K$2))</f>
        <v>#REF!</v>
      </c>
      <c r="L268" s="335" t="e">
        <f>$I268*IF($G268="Pickup", SUMIFS(NewEmisData!F:F, NewEmisData!$A:$A, "Pickup", NewEmisData!$B:$B, $A268, NewEmisData!$C:$C, $H268, NewEmisData!$D:$D, L$2), SUMIFS(NewEmisData!F:F, NewEmisData!$A:$A, "LDV", NewEmisData!$B:$B, $A268, NewEmisData!$C:$C, $H268, NewEmisData!$D:$D, L$2))</f>
        <v>#REF!</v>
      </c>
      <c r="M268" s="335" t="e">
        <f>$I268*IF($G268="Pickup", SUMIFS(NewEmisData!G:G, NewEmisData!$A:$A, "Pickup", NewEmisData!$B:$B, $A268, NewEmisData!$C:$C, $H268, NewEmisData!$D:$D, M$2), SUMIFS(NewEmisData!G:G, NewEmisData!$A:$A, "LDV", NewEmisData!$B:$B, $A268, NewEmisData!$C:$C, $H268, NewEmisData!$D:$D, M$2))</f>
        <v>#REF!</v>
      </c>
      <c r="N268" s="335" t="e">
        <f>$I268*IF($G268="Pickup", SUMIFS(NewEmisData!H:H, NewEmisData!$A:$A, "Pickup", NewEmisData!$B:$B, $A268, NewEmisData!$C:$C, $H268, NewEmisData!$D:$D, N$2), SUMIFS(NewEmisData!H:H, NewEmisData!$A:$A, "LDV", NewEmisData!$B:$B, $A268, NewEmisData!$C:$C, $H268, NewEmisData!$D:$D, N$2))</f>
        <v>#REF!</v>
      </c>
      <c r="O268" s="335" t="e">
        <f>$I268*IF($G268="Pickup", SUMIFS(NewEmisData!I:I, NewEmisData!$A:$A, "Pickup", NewEmisData!$B:$B, $A268, NewEmisData!$C:$C, $H268, NewEmisData!$D:$D, O$2), SUMIFS(NewEmisData!I:I, NewEmisData!$A:$A, "LDV", NewEmisData!$B:$B, $A268, NewEmisData!$C:$C, $H268, NewEmisData!$D:$D, O$2))</f>
        <v>#REF!</v>
      </c>
      <c r="P268" s="335" t="e">
        <f>$I268*IF($G268="Pickup", SUMIFS(NewEmisData!J:J, NewEmisData!$A:$A, "Pickup", NewEmisData!$B:$B, $A268, NewEmisData!$C:$C, $H268, NewEmisData!$D:$D, P$2), SUMIFS(NewEmisData!J:J, NewEmisData!$A:$A, "LDV", NewEmisData!$B:$B, $A268, NewEmisData!$C:$C, $H268, NewEmisData!$D:$D, P$2))</f>
        <v>#REF!</v>
      </c>
      <c r="Q268" s="335" t="e">
        <f>$I268*IF($G268="Pickup", SUMIFS(NewEmisData!K:K, NewEmisData!$A:$A, "Pickup", NewEmisData!$B:$B, $A268, NewEmisData!$C:$C, $H268, NewEmisData!$D:$D, Q$2), SUMIFS(NewEmisData!K:K, NewEmisData!$A:$A, "LDV", NewEmisData!$B:$B, $A268, NewEmisData!$C:$C, $H268, NewEmisData!$D:$D, Q$2))</f>
        <v>#REF!</v>
      </c>
      <c r="R268" s="335" t="e">
        <f>$I268*IF($G268="Pickup", SUMIFS(NewEmisData!L:L, NewEmisData!$A:$A, "Pickup", NewEmisData!$B:$B, $A268, NewEmisData!$C:$C, $H268, NewEmisData!$D:$D, R$2), SUMIFS(NewEmisData!L:L, NewEmisData!$A:$A, "LDV", NewEmisData!$B:$B, $A268, NewEmisData!$C:$C, $H268, NewEmisData!$D:$D, R$2))</f>
        <v>#REF!</v>
      </c>
      <c r="S268" s="335" t="e">
        <f>$I268*IF($G268="Pickup", SUMIFS(NewEmisData!M:M, NewEmisData!$A:$A, "Pickup", NewEmisData!$B:$B, $A268, NewEmisData!$C:$C, $H268, NewEmisData!$D:$D, S$2), SUMIFS(NewEmisData!M:M, NewEmisData!$A:$A, "LDV", NewEmisData!$B:$B, $A268, NewEmisData!$C:$C, $H268, NewEmisData!$D:$D, S$2))</f>
        <v>#REF!</v>
      </c>
      <c r="T268" s="335">
        <v>0.13836109032518704</v>
      </c>
      <c r="U268" s="335" t="e">
        <f>$I268*IF($G268="Pickup", SUMIFS(NewEmisData!E:E, NewEmisData!$A:$A, "Pickup", NewEmisData!$B:$B, $A268, NewEmisData!$C:$C, $H268, NewEmisData!$D:$D, U$2), SUMIFS(NewEmisData!E:E, NewEmisData!$A:$A, "LDV", NewEmisData!$B:$B, $A268, NewEmisData!$C:$C, $H268, NewEmisData!$D:$D, U$2))</f>
        <v>#REF!</v>
      </c>
      <c r="V268" s="335" t="e">
        <f>$I268*IF($G268="Pickup", SUMIFS(NewEmisData!F:F, NewEmisData!$A:$A, "Pickup", NewEmisData!$B:$B, $A268, NewEmisData!$C:$C, $H268, NewEmisData!$D:$D, V$2), SUMIFS(NewEmisData!F:F, NewEmisData!$A:$A, "LDV", NewEmisData!$B:$B, $A268, NewEmisData!$C:$C, $H268, NewEmisData!$D:$D, V$2))</f>
        <v>#REF!</v>
      </c>
      <c r="W268" s="335" t="e">
        <f>$I268*IF($G268="Pickup", SUMIFS(NewEmisData!G:G, NewEmisData!$A:$A, "Pickup", NewEmisData!$B:$B, $A268, NewEmisData!$C:$C, $H268, NewEmisData!$D:$D, W$2), SUMIFS(NewEmisData!G:G, NewEmisData!$A:$A, "LDV", NewEmisData!$B:$B, $A268, NewEmisData!$C:$C, $H268, NewEmisData!$D:$D, W$2))</f>
        <v>#REF!</v>
      </c>
      <c r="X268" s="335" t="e">
        <f>$I268*IF($G268="Pickup", SUMIFS(NewEmisData!H:H, NewEmisData!$A:$A, "Pickup", NewEmisData!$B:$B, $A268, NewEmisData!$C:$C, $H268, NewEmisData!$D:$D, X$2), SUMIFS(NewEmisData!H:H, NewEmisData!$A:$A, "LDV", NewEmisData!$B:$B, $A268, NewEmisData!$C:$C, $H268, NewEmisData!$D:$D, X$2))</f>
        <v>#REF!</v>
      </c>
      <c r="Y268" s="335" t="e">
        <f>$I268*IF($G268="Pickup", SUMIFS(NewEmisData!I:I, NewEmisData!$A:$A, "Pickup", NewEmisData!$B:$B, $A268, NewEmisData!$C:$C, $H268, NewEmisData!$D:$D, Y$2), SUMIFS(NewEmisData!I:I, NewEmisData!$A:$A, "LDV", NewEmisData!$B:$B, $A268, NewEmisData!$C:$C, $H268, NewEmisData!$D:$D, Y$2))</f>
        <v>#REF!</v>
      </c>
      <c r="Z268" s="335" t="e">
        <f>$I268*IF($G268="Pickup", SUMIFS(NewEmisData!J:J, NewEmisData!$A:$A, "Pickup", NewEmisData!$B:$B, $A268, NewEmisData!$C:$C, $H268, NewEmisData!$D:$D, Z$2), SUMIFS(NewEmisData!J:J, NewEmisData!$A:$A, "LDV", NewEmisData!$B:$B, $A268, NewEmisData!$C:$C, $H268, NewEmisData!$D:$D, Z$2))</f>
        <v>#REF!</v>
      </c>
      <c r="AA268" s="335" t="e">
        <f>$I268*IF($G268="Pickup", SUMIFS(NewEmisData!K:K, NewEmisData!$A:$A, "Pickup", NewEmisData!$B:$B, $A268, NewEmisData!$C:$C, $H268, NewEmisData!$D:$D, AA$2), SUMIFS(NewEmisData!K:K, NewEmisData!$A:$A, "LDV", NewEmisData!$B:$B, $A268, NewEmisData!$C:$C, $H268, NewEmisData!$D:$D, AA$2))</f>
        <v>#REF!</v>
      </c>
      <c r="AB268" s="335" t="e">
        <f>$I268*IF($G268="Pickup", SUMIFS(NewEmisData!L:L, NewEmisData!$A:$A, "Pickup", NewEmisData!$B:$B, $A268, NewEmisData!$C:$C, $H268, NewEmisData!$D:$D, AB$2), SUMIFS(NewEmisData!L:L, NewEmisData!$A:$A, "LDV", NewEmisData!$B:$B, $A268, NewEmisData!$C:$C, $H268, NewEmisData!$D:$D, AB$2))</f>
        <v>#REF!</v>
      </c>
      <c r="AC268" s="335" t="e">
        <f>$I268*IF($G268="Pickup", SUMIFS(NewEmisData!M:M, NewEmisData!$A:$A, "Pickup", NewEmisData!$B:$B, $A268, NewEmisData!$C:$C, $H268, NewEmisData!$D:$D, AC$2), SUMIFS(NewEmisData!M:M, NewEmisData!$A:$A, "LDV", NewEmisData!$B:$B, $A268, NewEmisData!$C:$C, $H268, NewEmisData!$D:$D, AC$2))</f>
        <v>#REF!</v>
      </c>
      <c r="AD268" s="335">
        <v>3.0994232344238398E-2</v>
      </c>
      <c r="AE268" s="335" t="e">
        <f>$I268*IF($G268="Pickup", SUMIFS(NewEmisData!E:E, NewEmisData!$A:$A, "Pickup", NewEmisData!$B:$B, $A268, NewEmisData!$C:$C, $H268, NewEmisData!$D:$D, AE$2), SUMIFS(NewEmisData!E:E, NewEmisData!$A:$A, "LDV", NewEmisData!$B:$B, $A268, NewEmisData!$C:$C, $H268, NewEmisData!$D:$D, AE$2))</f>
        <v>#REF!</v>
      </c>
      <c r="AF268" s="335" t="e">
        <f>$I268*IF($G268="Pickup", SUMIFS(NewEmisData!F:F, NewEmisData!$A:$A, "Pickup", NewEmisData!$B:$B, $A268, NewEmisData!$C:$C, $H268, NewEmisData!$D:$D, AF$2), SUMIFS(NewEmisData!F:F, NewEmisData!$A:$A, "LDV", NewEmisData!$B:$B, $A268, NewEmisData!$C:$C, $H268, NewEmisData!$D:$D, AF$2))</f>
        <v>#REF!</v>
      </c>
      <c r="AG268" s="335" t="e">
        <f>$I268*IF($G268="Pickup", SUMIFS(NewEmisData!G:G, NewEmisData!$A:$A, "Pickup", NewEmisData!$B:$B, $A268, NewEmisData!$C:$C, $H268, NewEmisData!$D:$D, AG$2), SUMIFS(NewEmisData!G:G, NewEmisData!$A:$A, "LDV", NewEmisData!$B:$B, $A268, NewEmisData!$C:$C, $H268, NewEmisData!$D:$D, AG$2))</f>
        <v>#REF!</v>
      </c>
      <c r="AH268" s="335" t="e">
        <f>$I268*IF($G268="Pickup", SUMIFS(NewEmisData!H:H, NewEmisData!$A:$A, "Pickup", NewEmisData!$B:$B, $A268, NewEmisData!$C:$C, $H268, NewEmisData!$D:$D, AH$2), SUMIFS(NewEmisData!H:H, NewEmisData!$A:$A, "LDV", NewEmisData!$B:$B, $A268, NewEmisData!$C:$C, $H268, NewEmisData!$D:$D, AH$2))</f>
        <v>#REF!</v>
      </c>
      <c r="AI268" s="335" t="e">
        <f>$I268*IF($G268="Pickup", SUMIFS(NewEmisData!I:I, NewEmisData!$A:$A, "Pickup", NewEmisData!$B:$B, $A268, NewEmisData!$C:$C, $H268, NewEmisData!$D:$D, AI$2), SUMIFS(NewEmisData!I:I, NewEmisData!$A:$A, "LDV", NewEmisData!$B:$B, $A268, NewEmisData!$C:$C, $H268, NewEmisData!$D:$D, AI$2))</f>
        <v>#REF!</v>
      </c>
      <c r="AJ268" s="335" t="e">
        <f>$I268*IF($G268="Pickup", SUMIFS(NewEmisData!J:J, NewEmisData!$A:$A, "Pickup", NewEmisData!$B:$B, $A268, NewEmisData!$C:$C, $H268, NewEmisData!$D:$D, AJ$2), SUMIFS(NewEmisData!J:J, NewEmisData!$A:$A, "LDV", NewEmisData!$B:$B, $A268, NewEmisData!$C:$C, $H268, NewEmisData!$D:$D, AJ$2))</f>
        <v>#REF!</v>
      </c>
      <c r="AK268" s="335" t="e">
        <f>$I268*IF($G268="Pickup", SUMIFS(NewEmisData!K:K, NewEmisData!$A:$A, "Pickup", NewEmisData!$B:$B, $A268, NewEmisData!$C:$C, $H268, NewEmisData!$D:$D, AK$2), SUMIFS(NewEmisData!K:K, NewEmisData!$A:$A, "LDV", NewEmisData!$B:$B, $A268, NewEmisData!$C:$C, $H268, NewEmisData!$D:$D, AK$2))</f>
        <v>#REF!</v>
      </c>
      <c r="AL268" s="335" t="e">
        <f>$I268*IF($G268="Pickup", SUMIFS(NewEmisData!L:L, NewEmisData!$A:$A, "Pickup", NewEmisData!$B:$B, $A268, NewEmisData!$C:$C, $H268, NewEmisData!$D:$D, AL$2), SUMIFS(NewEmisData!L:L, NewEmisData!$A:$A, "LDV", NewEmisData!$B:$B, $A268, NewEmisData!$C:$C, $H268, NewEmisData!$D:$D, AL$2))</f>
        <v>#REF!</v>
      </c>
      <c r="AM268" s="335" t="e">
        <f>$I268*IF($G268="Pickup", SUMIFS(NewEmisData!M:M, NewEmisData!$A:$A, "Pickup", NewEmisData!$B:$B, $A268, NewEmisData!$C:$C, $H268, NewEmisData!$D:$D, AM$2), SUMIFS(NewEmisData!M:M, NewEmisData!$A:$A, "LDV", NewEmisData!$B:$B, $A268, NewEmisData!$C:$C, $H268, NewEmisData!$D:$D, AM$2))</f>
        <v>#REF!</v>
      </c>
      <c r="AN268" s="335">
        <v>8.721041711244389E-4</v>
      </c>
      <c r="AO268" s="335" t="e">
        <f>$I268*IF($G268="Pickup", SUMIFS(NewEmisData!E:E, NewEmisData!$A:$A, "Pickup", NewEmisData!$B:$B, $A268, NewEmisData!$C:$C, $H268, NewEmisData!$D:$D, AO$2), SUMIFS(NewEmisData!E:E, NewEmisData!$A:$A, "LDV", NewEmisData!$B:$B, $A268, NewEmisData!$C:$C, $H268, NewEmisData!$D:$D, AO$2))</f>
        <v>#REF!</v>
      </c>
      <c r="AP268" s="335" t="e">
        <f>$I268*IF($G268="Pickup", SUMIFS(NewEmisData!F:F, NewEmisData!$A:$A, "Pickup", NewEmisData!$B:$B, $A268, NewEmisData!$C:$C, $H268, NewEmisData!$D:$D, AP$2), SUMIFS(NewEmisData!F:F, NewEmisData!$A:$A, "LDV", NewEmisData!$B:$B, $A268, NewEmisData!$C:$C, $H268, NewEmisData!$D:$D, AP$2))</f>
        <v>#REF!</v>
      </c>
      <c r="AQ268" s="335" t="e">
        <f>$I268*IF($G268="Pickup", SUMIFS(NewEmisData!G:G, NewEmisData!$A:$A, "Pickup", NewEmisData!$B:$B, $A268, NewEmisData!$C:$C, $H268, NewEmisData!$D:$D, AQ$2), SUMIFS(NewEmisData!G:G, NewEmisData!$A:$A, "LDV", NewEmisData!$B:$B, $A268, NewEmisData!$C:$C, $H268, NewEmisData!$D:$D, AQ$2))</f>
        <v>#REF!</v>
      </c>
      <c r="AR268" s="335" t="e">
        <f>$I268*IF($G268="Pickup", SUMIFS(NewEmisData!H:H, NewEmisData!$A:$A, "Pickup", NewEmisData!$B:$B, $A268, NewEmisData!$C:$C, $H268, NewEmisData!$D:$D, AR$2), SUMIFS(NewEmisData!H:H, NewEmisData!$A:$A, "LDV", NewEmisData!$B:$B, $A268, NewEmisData!$C:$C, $H268, NewEmisData!$D:$D, AR$2))</f>
        <v>#REF!</v>
      </c>
      <c r="AS268" s="335" t="e">
        <f>$I268*IF($G268="Pickup", SUMIFS(NewEmisData!I:I, NewEmisData!$A:$A, "Pickup", NewEmisData!$B:$B, $A268, NewEmisData!$C:$C, $H268, NewEmisData!$D:$D, AS$2), SUMIFS(NewEmisData!I:I, NewEmisData!$A:$A, "LDV", NewEmisData!$B:$B, $A268, NewEmisData!$C:$C, $H268, NewEmisData!$D:$D, AS$2))</f>
        <v>#REF!</v>
      </c>
      <c r="AT268" s="335" t="e">
        <f>$I268*IF($G268="Pickup", SUMIFS(NewEmisData!J:J, NewEmisData!$A:$A, "Pickup", NewEmisData!$B:$B, $A268, NewEmisData!$C:$C, $H268, NewEmisData!$D:$D, AT$2), SUMIFS(NewEmisData!J:J, NewEmisData!$A:$A, "LDV", NewEmisData!$B:$B, $A268, NewEmisData!$C:$C, $H268, NewEmisData!$D:$D, AT$2))</f>
        <v>#REF!</v>
      </c>
      <c r="AU268" s="335" t="e">
        <f>$I268*IF($G268="Pickup", SUMIFS(NewEmisData!K:K, NewEmisData!$A:$A, "Pickup", NewEmisData!$B:$B, $A268, NewEmisData!$C:$C, $H268, NewEmisData!$D:$D, AU$2), SUMIFS(NewEmisData!K:K, NewEmisData!$A:$A, "LDV", NewEmisData!$B:$B, $A268, NewEmisData!$C:$C, $H268, NewEmisData!$D:$D, AU$2))</f>
        <v>#REF!</v>
      </c>
      <c r="AV268" s="335" t="e">
        <f>$I268*IF($G268="Pickup", SUMIFS(NewEmisData!L:L, NewEmisData!$A:$A, "Pickup", NewEmisData!$B:$B, $A268, NewEmisData!$C:$C, $H268, NewEmisData!$D:$D, AV$2), SUMIFS(NewEmisData!L:L, NewEmisData!$A:$A, "LDV", NewEmisData!$B:$B, $A268, NewEmisData!$C:$C, $H268, NewEmisData!$D:$D, AV$2))</f>
        <v>#REF!</v>
      </c>
      <c r="AW268" s="335" t="e">
        <f>$I268*IF($G268="Pickup", SUMIFS(NewEmisData!M:M, NewEmisData!$A:$A, "Pickup", NewEmisData!$B:$B, $A268, NewEmisData!$C:$C, $H268, NewEmisData!$D:$D, AW$2), SUMIFS(NewEmisData!M:M, NewEmisData!$A:$A, "LDV", NewEmisData!$B:$B, $A268, NewEmisData!$C:$C, $H268, NewEmisData!$D:$D, AW$2))</f>
        <v>#REF!</v>
      </c>
      <c r="AX268" s="335">
        <v>2.3814683166549375E-2</v>
      </c>
      <c r="AY268" s="335" t="e">
        <f>$I268*IF($G268="Pickup", SUMIFS(NewEmisData!E:E, NewEmisData!$A:$A, "Pickup", NewEmisData!$B:$B, $A268, NewEmisData!$C:$C, $H268, NewEmisData!$D:$D, AY$2), SUMIFS(NewEmisData!E:E, NewEmisData!$A:$A, "LDV", NewEmisData!$B:$B, $A268, NewEmisData!$C:$C, $H268, NewEmisData!$D:$D, AY$2))</f>
        <v>#REF!</v>
      </c>
      <c r="AZ268" s="335" t="e">
        <f>$I268*IF($G268="Pickup", SUMIFS(NewEmisData!F:F, NewEmisData!$A:$A, "Pickup", NewEmisData!$B:$B, $A268, NewEmisData!$C:$C, $H268, NewEmisData!$D:$D, AZ$2), SUMIFS(NewEmisData!F:F, NewEmisData!$A:$A, "LDV", NewEmisData!$B:$B, $A268, NewEmisData!$C:$C, $H268, NewEmisData!$D:$D, AZ$2))</f>
        <v>#REF!</v>
      </c>
      <c r="BA268" s="335" t="e">
        <f>$I268*IF($G268="Pickup", SUMIFS(NewEmisData!G:G, NewEmisData!$A:$A, "Pickup", NewEmisData!$B:$B, $A268, NewEmisData!$C:$C, $H268, NewEmisData!$D:$D, BA$2), SUMIFS(NewEmisData!G:G, NewEmisData!$A:$A, "LDV", NewEmisData!$B:$B, $A268, NewEmisData!$C:$C, $H268, NewEmisData!$D:$D, BA$2))</f>
        <v>#REF!</v>
      </c>
      <c r="BB268" s="335" t="e">
        <f>$I268*IF($G268="Pickup", SUMIFS(NewEmisData!H:H, NewEmisData!$A:$A, "Pickup", NewEmisData!$B:$B, $A268, NewEmisData!$C:$C, $H268, NewEmisData!$D:$D, BB$2), SUMIFS(NewEmisData!H:H, NewEmisData!$A:$A, "LDV", NewEmisData!$B:$B, $A268, NewEmisData!$C:$C, $H268, NewEmisData!$D:$D, BB$2))</f>
        <v>#REF!</v>
      </c>
      <c r="BC268" s="335" t="e">
        <f>$I268*IF($G268="Pickup", SUMIFS(NewEmisData!I:I, NewEmisData!$A:$A, "Pickup", NewEmisData!$B:$B, $A268, NewEmisData!$C:$C, $H268, NewEmisData!$D:$D, BC$2), SUMIFS(NewEmisData!I:I, NewEmisData!$A:$A, "LDV", NewEmisData!$B:$B, $A268, NewEmisData!$C:$C, $H268, NewEmisData!$D:$D, BC$2))</f>
        <v>#REF!</v>
      </c>
      <c r="BD268" s="335" t="e">
        <f>$I268*IF($G268="Pickup", SUMIFS(NewEmisData!J:J, NewEmisData!$A:$A, "Pickup", NewEmisData!$B:$B, $A268, NewEmisData!$C:$C, $H268, NewEmisData!$D:$D, BD$2), SUMIFS(NewEmisData!J:J, NewEmisData!$A:$A, "LDV", NewEmisData!$B:$B, $A268, NewEmisData!$C:$C, $H268, NewEmisData!$D:$D, BD$2))</f>
        <v>#REF!</v>
      </c>
      <c r="BE268" s="335" t="e">
        <f>$I268*IF($G268="Pickup", SUMIFS(NewEmisData!K:K, NewEmisData!$A:$A, "Pickup", NewEmisData!$B:$B, $A268, NewEmisData!$C:$C, $H268, NewEmisData!$D:$D, BE$2), SUMIFS(NewEmisData!K:K, NewEmisData!$A:$A, "LDV", NewEmisData!$B:$B, $A268, NewEmisData!$C:$C, $H268, NewEmisData!$D:$D, BE$2))</f>
        <v>#REF!</v>
      </c>
      <c r="BF268" s="335" t="e">
        <f>$I268*IF($G268="Pickup", SUMIFS(NewEmisData!L:L, NewEmisData!$A:$A, "Pickup", NewEmisData!$B:$B, $A268, NewEmisData!$C:$C, $H268, NewEmisData!$D:$D, BF$2), SUMIFS(NewEmisData!L:L, NewEmisData!$A:$A, "LDV", NewEmisData!$B:$B, $A268, NewEmisData!$C:$C, $H268, NewEmisData!$D:$D, BF$2))</f>
        <v>#REF!</v>
      </c>
      <c r="BG268" s="335" t="e">
        <f>$I268*IF($G268="Pickup", SUMIFS(NewEmisData!M:M, NewEmisData!$A:$A, "Pickup", NewEmisData!$B:$B, $A268, NewEmisData!$C:$C, $H268, NewEmisData!$D:$D, BG$2), SUMIFS(NewEmisData!M:M, NewEmisData!$A:$A, "LDV", NewEmisData!$B:$B, $A268, NewEmisData!$C:$C, $H268, NewEmisData!$D:$D, BG$2))</f>
        <v>#REF!</v>
      </c>
      <c r="BH268" s="335">
        <v>4.7394574957917972E-3</v>
      </c>
      <c r="BI268" s="335" t="e">
        <f>$I268*IF($G268="Pickup", SUMIFS(NewEmisData!E:E, NewEmisData!$A:$A, "Pickup", NewEmisData!$B:$B, $A268, NewEmisData!$C:$C, $H268, NewEmisData!$D:$D, BI$2), SUMIFS(NewEmisData!E:E, NewEmisData!$A:$A, "LDV", NewEmisData!$B:$B, $A268, NewEmisData!$C:$C, $H268, NewEmisData!$D:$D, BI$2))</f>
        <v>#REF!</v>
      </c>
      <c r="BJ268" s="335" t="e">
        <f>$I268*IF($G268="Pickup", SUMIFS(NewEmisData!F:F, NewEmisData!$A:$A, "Pickup", NewEmisData!$B:$B, $A268, NewEmisData!$C:$C, $H268, NewEmisData!$D:$D, BJ$2), SUMIFS(NewEmisData!F:F, NewEmisData!$A:$A, "LDV", NewEmisData!$B:$B, $A268, NewEmisData!$C:$C, $H268, NewEmisData!$D:$D, BJ$2))</f>
        <v>#REF!</v>
      </c>
      <c r="BK268" s="335" t="e">
        <f>$I268*IF($G268="Pickup", SUMIFS(NewEmisData!G:G, NewEmisData!$A:$A, "Pickup", NewEmisData!$B:$B, $A268, NewEmisData!$C:$C, $H268, NewEmisData!$D:$D, BK$2), SUMIFS(NewEmisData!G:G, NewEmisData!$A:$A, "LDV", NewEmisData!$B:$B, $A268, NewEmisData!$C:$C, $H268, NewEmisData!$D:$D, BK$2))</f>
        <v>#REF!</v>
      </c>
      <c r="BL268" s="335" t="e">
        <f>$I268*IF($G268="Pickup", SUMIFS(NewEmisData!H:H, NewEmisData!$A:$A, "Pickup", NewEmisData!$B:$B, $A268, NewEmisData!$C:$C, $H268, NewEmisData!$D:$D, BL$2), SUMIFS(NewEmisData!H:H, NewEmisData!$A:$A, "LDV", NewEmisData!$B:$B, $A268, NewEmisData!$C:$C, $H268, NewEmisData!$D:$D, BL$2))</f>
        <v>#REF!</v>
      </c>
      <c r="BM268" s="335" t="e">
        <f>$I268*IF($G268="Pickup", SUMIFS(NewEmisData!I:I, NewEmisData!$A:$A, "Pickup", NewEmisData!$B:$B, $A268, NewEmisData!$C:$C, $H268, NewEmisData!$D:$D, BM$2), SUMIFS(NewEmisData!I:I, NewEmisData!$A:$A, "LDV", NewEmisData!$B:$B, $A268, NewEmisData!$C:$C, $H268, NewEmisData!$D:$D, BM$2))</f>
        <v>#REF!</v>
      </c>
      <c r="BN268" s="335" t="e">
        <f>$I268*IF($G268="Pickup", SUMIFS(NewEmisData!J:J, NewEmisData!$A:$A, "Pickup", NewEmisData!$B:$B, $A268, NewEmisData!$C:$C, $H268, NewEmisData!$D:$D, BN$2), SUMIFS(NewEmisData!J:J, NewEmisData!$A:$A, "LDV", NewEmisData!$B:$B, $A268, NewEmisData!$C:$C, $H268, NewEmisData!$D:$D, BN$2))</f>
        <v>#REF!</v>
      </c>
      <c r="BO268" s="335" t="e">
        <f>$I268*IF($G268="Pickup", SUMIFS(NewEmisData!K:K, NewEmisData!$A:$A, "Pickup", NewEmisData!$B:$B, $A268, NewEmisData!$C:$C, $H268, NewEmisData!$D:$D, BO$2), SUMIFS(NewEmisData!K:K, NewEmisData!$A:$A, "LDV", NewEmisData!$B:$B, $A268, NewEmisData!$C:$C, $H268, NewEmisData!$D:$D, BO$2))</f>
        <v>#REF!</v>
      </c>
      <c r="BP268" s="335" t="e">
        <f>$I268*IF($G268="Pickup", SUMIFS(NewEmisData!L:L, NewEmisData!$A:$A, "Pickup", NewEmisData!$B:$B, $A268, NewEmisData!$C:$C, $H268, NewEmisData!$D:$D, BP$2), SUMIFS(NewEmisData!L:L, NewEmisData!$A:$A, "LDV", NewEmisData!$B:$B, $A268, NewEmisData!$C:$C, $H268, NewEmisData!$D:$D, BP$2))</f>
        <v>#REF!</v>
      </c>
      <c r="BQ268" s="335" t="e">
        <f>$I268*IF($G268="Pickup", SUMIFS(NewEmisData!M:M, NewEmisData!$A:$A, "Pickup", NewEmisData!$B:$B, $A268, NewEmisData!$C:$C, $H268, NewEmisData!$D:$D, BQ$2), SUMIFS(NewEmisData!M:M, NewEmisData!$A:$A, "LDV", NewEmisData!$B:$B, $A268, NewEmisData!$C:$C, $H268, NewEmisData!$D:$D, BQ$2))</f>
        <v>#REF!</v>
      </c>
      <c r="BR268" s="335">
        <v>0.82941469149152458</v>
      </c>
      <c r="BS268" s="335" t="e">
        <f>$I268*IF($G268="Pickup", SUMIFS(NewEmisData!E:E, NewEmisData!$A:$A, "Pickup", NewEmisData!$B:$B, $A268, NewEmisData!$C:$C, $H268, NewEmisData!$D:$D, BS$2), SUMIFS(NewEmisData!E:E, NewEmisData!$A:$A, "LDV", NewEmisData!$B:$B, $A268, NewEmisData!$C:$C, $H268, NewEmisData!$D:$D, BS$2))</f>
        <v>#REF!</v>
      </c>
      <c r="BT268" s="335" t="e">
        <f>$I268*IF($G268="Pickup", SUMIFS(NewEmisData!F:F, NewEmisData!$A:$A, "Pickup", NewEmisData!$B:$B, $A268, NewEmisData!$C:$C, $H268, NewEmisData!$D:$D, BT$2), SUMIFS(NewEmisData!F:F, NewEmisData!$A:$A, "LDV", NewEmisData!$B:$B, $A268, NewEmisData!$C:$C, $H268, NewEmisData!$D:$D, BT$2))</f>
        <v>#REF!</v>
      </c>
      <c r="BU268" s="335" t="e">
        <f>$I268*IF($G268="Pickup", SUMIFS(NewEmisData!G:G, NewEmisData!$A:$A, "Pickup", NewEmisData!$B:$B, $A268, NewEmisData!$C:$C, $H268, NewEmisData!$D:$D, BU$2), SUMIFS(NewEmisData!G:G, NewEmisData!$A:$A, "LDV", NewEmisData!$B:$B, $A268, NewEmisData!$C:$C, $H268, NewEmisData!$D:$D, BU$2))</f>
        <v>#REF!</v>
      </c>
      <c r="BV268" s="335" t="e">
        <f>$I268*IF($G268="Pickup", SUMIFS(NewEmisData!H:H, NewEmisData!$A:$A, "Pickup", NewEmisData!$B:$B, $A268, NewEmisData!$C:$C, $H268, NewEmisData!$D:$D, BV$2), SUMIFS(NewEmisData!H:H, NewEmisData!$A:$A, "LDV", NewEmisData!$B:$B, $A268, NewEmisData!$C:$C, $H268, NewEmisData!$D:$D, BV$2))</f>
        <v>#REF!</v>
      </c>
      <c r="BW268" s="335" t="e">
        <f>$I268*IF($G268="Pickup", SUMIFS(NewEmisData!I:I, NewEmisData!$A:$A, "Pickup", NewEmisData!$B:$B, $A268, NewEmisData!$C:$C, $H268, NewEmisData!$D:$D, BW$2), SUMIFS(NewEmisData!I:I, NewEmisData!$A:$A, "LDV", NewEmisData!$B:$B, $A268, NewEmisData!$C:$C, $H268, NewEmisData!$D:$D, BW$2))</f>
        <v>#REF!</v>
      </c>
      <c r="BX268" s="335" t="e">
        <f>$I268*IF($G268="Pickup", SUMIFS(NewEmisData!J:J, NewEmisData!$A:$A, "Pickup", NewEmisData!$B:$B, $A268, NewEmisData!$C:$C, $H268, NewEmisData!$D:$D, BX$2), SUMIFS(NewEmisData!J:J, NewEmisData!$A:$A, "LDV", NewEmisData!$B:$B, $A268, NewEmisData!$C:$C, $H268, NewEmisData!$D:$D, BX$2))</f>
        <v>#REF!</v>
      </c>
      <c r="BY268" s="335" t="e">
        <f>$I268*IF($G268="Pickup", SUMIFS(NewEmisData!K:K, NewEmisData!$A:$A, "Pickup", NewEmisData!$B:$B, $A268, NewEmisData!$C:$C, $H268, NewEmisData!$D:$D, BY$2), SUMIFS(NewEmisData!K:K, NewEmisData!$A:$A, "LDV", NewEmisData!$B:$B, $A268, NewEmisData!$C:$C, $H268, NewEmisData!$D:$D, BY$2))</f>
        <v>#REF!</v>
      </c>
      <c r="BZ268" s="335" t="e">
        <f>$I268*IF($G268="Pickup", SUMIFS(NewEmisData!L:L, NewEmisData!$A:$A, "Pickup", NewEmisData!$B:$B, $A268, NewEmisData!$C:$C, $H268, NewEmisData!$D:$D, BZ$2), SUMIFS(NewEmisData!L:L, NewEmisData!$A:$A, "LDV", NewEmisData!$B:$B, $A268, NewEmisData!$C:$C, $H268, NewEmisData!$D:$D, BZ$2))</f>
        <v>#REF!</v>
      </c>
      <c r="CA268" s="335" t="e">
        <f>$I268*IF($G268="Pickup", SUMIFS(NewEmisData!M:M, NewEmisData!$A:$A, "Pickup", NewEmisData!$B:$B, $A268, NewEmisData!$C:$C, $H268, NewEmisData!$D:$D, CA$2), SUMIFS(NewEmisData!M:M, NewEmisData!$A:$A, "LDV", NewEmisData!$B:$B, $A268, NewEmisData!$C:$C, $H268, NewEmisData!$D:$D, CA$2))</f>
        <v>#REF!</v>
      </c>
      <c r="CB268" s="335">
        <v>5.2865609411460256E-2</v>
      </c>
      <c r="CC268" s="335" t="e">
        <f>$I268*IF($G268="Pickup", SUMIFS(NewEmisData!E:E, NewEmisData!$A:$A, "Pickup", NewEmisData!$B:$B, $A268, NewEmisData!$C:$C, $H268, NewEmisData!$D:$D, CC$2), SUMIFS(NewEmisData!E:E, NewEmisData!$A:$A, "LDV", NewEmisData!$B:$B, $A268, NewEmisData!$C:$C, $H268, NewEmisData!$D:$D, CC$2))</f>
        <v>#REF!</v>
      </c>
      <c r="CD268" s="335" t="e">
        <f>$I268*IF($G268="Pickup", SUMIFS(NewEmisData!F:F, NewEmisData!$A:$A, "Pickup", NewEmisData!$B:$B, $A268, NewEmisData!$C:$C, $H268, NewEmisData!$D:$D, CD$2), SUMIFS(NewEmisData!F:F, NewEmisData!$A:$A, "LDV", NewEmisData!$B:$B, $A268, NewEmisData!$C:$C, $H268, NewEmisData!$D:$D, CD$2))</f>
        <v>#REF!</v>
      </c>
      <c r="CE268" s="335" t="e">
        <f>$I268*IF($G268="Pickup", SUMIFS(NewEmisData!G:G, NewEmisData!$A:$A, "Pickup", NewEmisData!$B:$B, $A268, NewEmisData!$C:$C, $H268, NewEmisData!$D:$D, CE$2), SUMIFS(NewEmisData!G:G, NewEmisData!$A:$A, "LDV", NewEmisData!$B:$B, $A268, NewEmisData!$C:$C, $H268, NewEmisData!$D:$D, CE$2))</f>
        <v>#REF!</v>
      </c>
      <c r="CF268" s="335" t="e">
        <f>$I268*IF($G268="Pickup", SUMIFS(NewEmisData!H:H, NewEmisData!$A:$A, "Pickup", NewEmisData!$B:$B, $A268, NewEmisData!$C:$C, $H268, NewEmisData!$D:$D, CF$2), SUMIFS(NewEmisData!H:H, NewEmisData!$A:$A, "LDV", NewEmisData!$B:$B, $A268, NewEmisData!$C:$C, $H268, NewEmisData!$D:$D, CF$2))</f>
        <v>#REF!</v>
      </c>
      <c r="CG268" s="335" t="e">
        <f>$I268*IF($G268="Pickup", SUMIFS(NewEmisData!I:I, NewEmisData!$A:$A, "Pickup", NewEmisData!$B:$B, $A268, NewEmisData!$C:$C, $H268, NewEmisData!$D:$D, CG$2), SUMIFS(NewEmisData!I:I, NewEmisData!$A:$A, "LDV", NewEmisData!$B:$B, $A268, NewEmisData!$C:$C, $H268, NewEmisData!$D:$D, CG$2))</f>
        <v>#REF!</v>
      </c>
      <c r="CH268" s="335" t="e">
        <f>$I268*IF($G268="Pickup", SUMIFS(NewEmisData!J:J, NewEmisData!$A:$A, "Pickup", NewEmisData!$B:$B, $A268, NewEmisData!$C:$C, $H268, NewEmisData!$D:$D, CH$2), SUMIFS(NewEmisData!J:J, NewEmisData!$A:$A, "LDV", NewEmisData!$B:$B, $A268, NewEmisData!$C:$C, $H268, NewEmisData!$D:$D, CH$2))</f>
        <v>#REF!</v>
      </c>
      <c r="CI268" s="335" t="e">
        <f>$I268*IF($G268="Pickup", SUMIFS(NewEmisData!K:K, NewEmisData!$A:$A, "Pickup", NewEmisData!$B:$B, $A268, NewEmisData!$C:$C, $H268, NewEmisData!$D:$D, CI$2), SUMIFS(NewEmisData!K:K, NewEmisData!$A:$A, "LDV", NewEmisData!$B:$B, $A268, NewEmisData!$C:$C, $H268, NewEmisData!$D:$D, CI$2))</f>
        <v>#REF!</v>
      </c>
      <c r="CJ268" s="335" t="e">
        <f>$I268*IF($G268="Pickup", SUMIFS(NewEmisData!L:L, NewEmisData!$A:$A, "Pickup", NewEmisData!$B:$B, $A268, NewEmisData!$C:$C, $H268, NewEmisData!$D:$D, CJ$2), SUMIFS(NewEmisData!L:L, NewEmisData!$A:$A, "LDV", NewEmisData!$B:$B, $A268, NewEmisData!$C:$C, $H268, NewEmisData!$D:$D, CJ$2))</f>
        <v>#REF!</v>
      </c>
      <c r="CK268" s="335" t="e">
        <f>$I268*IF($G268="Pickup", SUMIFS(NewEmisData!M:M, NewEmisData!$A:$A, "Pickup", NewEmisData!$B:$B, $A268, NewEmisData!$C:$C, $H268, NewEmisData!$D:$D, CK$2), SUMIFS(NewEmisData!M:M, NewEmisData!$A:$A, "LDV", NewEmisData!$B:$B, $A268, NewEmisData!$C:$C, $H268, NewEmisData!$D:$D, CK$2))</f>
        <v>#REF!</v>
      </c>
      <c r="CL268" s="335">
        <v>1.1440535322699103E-2</v>
      </c>
      <c r="CM268" s="335" t="e">
        <f>$I268*IF($G268="Pickup", SUMIFS(NewEmisData!E:E, NewEmisData!$A:$A, "Pickup", NewEmisData!$B:$B, $A268, NewEmisData!$C:$C, $H268, NewEmisData!$D:$D, CM$2), SUMIFS(NewEmisData!E:E, NewEmisData!$A:$A, "LDV", NewEmisData!$B:$B, $A268, NewEmisData!$C:$C, $H268, NewEmisData!$D:$D, CM$2))</f>
        <v>#REF!</v>
      </c>
      <c r="CN268" s="335" t="e">
        <f>$I268*IF($G268="Pickup", SUMIFS(NewEmisData!F:F, NewEmisData!$A:$A, "Pickup", NewEmisData!$B:$B, $A268, NewEmisData!$C:$C, $H268, NewEmisData!$D:$D, CN$2), SUMIFS(NewEmisData!F:F, NewEmisData!$A:$A, "LDV", NewEmisData!$B:$B, $A268, NewEmisData!$C:$C, $H268, NewEmisData!$D:$D, CN$2))</f>
        <v>#REF!</v>
      </c>
      <c r="CO268" s="335" t="e">
        <f>$I268*IF($G268="Pickup", SUMIFS(NewEmisData!G:G, NewEmisData!$A:$A, "Pickup", NewEmisData!$B:$B, $A268, NewEmisData!$C:$C, $H268, NewEmisData!$D:$D, CO$2), SUMIFS(NewEmisData!G:G, NewEmisData!$A:$A, "LDV", NewEmisData!$B:$B, $A268, NewEmisData!$C:$C, $H268, NewEmisData!$D:$D, CO$2))</f>
        <v>#REF!</v>
      </c>
      <c r="CP268" s="335" t="e">
        <f>$I268*IF($G268="Pickup", SUMIFS(NewEmisData!H:H, NewEmisData!$A:$A, "Pickup", NewEmisData!$B:$B, $A268, NewEmisData!$C:$C, $H268, NewEmisData!$D:$D, CP$2), SUMIFS(NewEmisData!H:H, NewEmisData!$A:$A, "LDV", NewEmisData!$B:$B, $A268, NewEmisData!$C:$C, $H268, NewEmisData!$D:$D, CP$2))</f>
        <v>#REF!</v>
      </c>
      <c r="CQ268" s="335" t="e">
        <f>$I268*IF($G268="Pickup", SUMIFS(NewEmisData!I:I, NewEmisData!$A:$A, "Pickup", NewEmisData!$B:$B, $A268, NewEmisData!$C:$C, $H268, NewEmisData!$D:$D, CQ$2), SUMIFS(NewEmisData!I:I, NewEmisData!$A:$A, "LDV", NewEmisData!$B:$B, $A268, NewEmisData!$C:$C, $H268, NewEmisData!$D:$D, CQ$2))</f>
        <v>#REF!</v>
      </c>
      <c r="CR268" s="335" t="e">
        <f>$I268*IF($G268="Pickup", SUMIFS(NewEmisData!J:J, NewEmisData!$A:$A, "Pickup", NewEmisData!$B:$B, $A268, NewEmisData!$C:$C, $H268, NewEmisData!$D:$D, CR$2), SUMIFS(NewEmisData!J:J, NewEmisData!$A:$A, "LDV", NewEmisData!$B:$B, $A268, NewEmisData!$C:$C, $H268, NewEmisData!$D:$D, CR$2))</f>
        <v>#REF!</v>
      </c>
      <c r="CS268" s="335" t="e">
        <f>$I268*IF($G268="Pickup", SUMIFS(NewEmisData!K:K, NewEmisData!$A:$A, "Pickup", NewEmisData!$B:$B, $A268, NewEmisData!$C:$C, $H268, NewEmisData!$D:$D, CS$2), SUMIFS(NewEmisData!K:K, NewEmisData!$A:$A, "LDV", NewEmisData!$B:$B, $A268, NewEmisData!$C:$C, $H268, NewEmisData!$D:$D, CS$2))</f>
        <v>#REF!</v>
      </c>
      <c r="CT268" s="335" t="e">
        <f>$I268*IF($G268="Pickup", SUMIFS(NewEmisData!L:L, NewEmisData!$A:$A, "Pickup", NewEmisData!$B:$B, $A268, NewEmisData!$C:$C, $H268, NewEmisData!$D:$D, CT$2), SUMIFS(NewEmisData!L:L, NewEmisData!$A:$A, "LDV", NewEmisData!$B:$B, $A268, NewEmisData!$C:$C, $H268, NewEmisData!$D:$D, CT$2))</f>
        <v>#REF!</v>
      </c>
      <c r="CU268" s="335" t="e">
        <f>$I268*IF($G268="Pickup", SUMIFS(NewEmisData!M:M, NewEmisData!$A:$A, "Pickup", NewEmisData!$B:$B, $A268, NewEmisData!$C:$C, $H268, NewEmisData!$D:$D, CU$2), SUMIFS(NewEmisData!M:M, NewEmisData!$A:$A, "LDV", NewEmisData!$B:$B, $A268, NewEmisData!$C:$C, $H268, NewEmisData!$D:$D, CU$2))</f>
        <v>#REF!</v>
      </c>
      <c r="CV268" s="335">
        <v>3.4867004504617778E-3</v>
      </c>
      <c r="CW268" s="335">
        <v>2.0249052327630532E-3</v>
      </c>
      <c r="CX268" s="335">
        <v>1.2515175419379996E-3</v>
      </c>
      <c r="CY268" s="335">
        <v>1.0575607201709759E-3</v>
      </c>
      <c r="CZ268" s="335">
        <v>8.7449898437846874E-4</v>
      </c>
      <c r="DA268" s="335">
        <v>6.702434983476605E-4</v>
      </c>
      <c r="DB268" s="335">
        <v>5.2768845581713188E-4</v>
      </c>
      <c r="DC268" s="335">
        <v>5.0661137800280724E-4</v>
      </c>
      <c r="DD268" s="335">
        <v>5.0015797705022446E-4</v>
      </c>
      <c r="DE268" s="335">
        <v>4.9930391000349583E-4</v>
      </c>
      <c r="DF268" s="335">
        <v>4.9930391000349583E-4</v>
      </c>
      <c r="DG268" s="335" t="e">
        <f>$I268*IF($G268="Pickup", SUMIFS(NewEmisData!E:E, NewEmisData!$A:$A, "Pickup", NewEmisData!$B:$B, $A268, NewEmisData!$C:$C, $H268, NewEmisData!$D:$D, DG$2), SUMIFS(NewEmisData!E:E, NewEmisData!$A:$A, "LDV", NewEmisData!$B:$B, $A268, NewEmisData!$C:$C, $H268, NewEmisData!$D:$D, DG$2))</f>
        <v>#REF!</v>
      </c>
      <c r="DH268" s="335" t="e">
        <f>$I268*IF($G268="Pickup", SUMIFS(NewEmisData!F:F, NewEmisData!$A:$A, "Pickup", NewEmisData!$B:$B, $A268, NewEmisData!$C:$C, $H268, NewEmisData!$D:$D, DH$2), SUMIFS(NewEmisData!F:F, NewEmisData!$A:$A, "LDV", NewEmisData!$B:$B, $A268, NewEmisData!$C:$C, $H268, NewEmisData!$D:$D, DH$2))</f>
        <v>#REF!</v>
      </c>
      <c r="DI268" s="335" t="e">
        <f>$I268*IF($G268="Pickup", SUMIFS(NewEmisData!G:G, NewEmisData!$A:$A, "Pickup", NewEmisData!$B:$B, $A268, NewEmisData!$C:$C, $H268, NewEmisData!$D:$D, DI$2), SUMIFS(NewEmisData!G:G, NewEmisData!$A:$A, "LDV", NewEmisData!$B:$B, $A268, NewEmisData!$C:$C, $H268, NewEmisData!$D:$D, DI$2))</f>
        <v>#REF!</v>
      </c>
      <c r="DJ268" s="335" t="e">
        <f>$I268*IF($G268="Pickup", SUMIFS(NewEmisData!H:H, NewEmisData!$A:$A, "Pickup", NewEmisData!$B:$B, $A268, NewEmisData!$C:$C, $H268, NewEmisData!$D:$D, DJ$2), SUMIFS(NewEmisData!H:H, NewEmisData!$A:$A, "LDV", NewEmisData!$B:$B, $A268, NewEmisData!$C:$C, $H268, NewEmisData!$D:$D, DJ$2))</f>
        <v>#REF!</v>
      </c>
      <c r="DK268" s="335" t="e">
        <f>$I268*IF($G268="Pickup", SUMIFS(NewEmisData!I:I, NewEmisData!$A:$A, "Pickup", NewEmisData!$B:$B, $A268, NewEmisData!$C:$C, $H268, NewEmisData!$D:$D, DK$2), SUMIFS(NewEmisData!I:I, NewEmisData!$A:$A, "LDV", NewEmisData!$B:$B, $A268, NewEmisData!$C:$C, $H268, NewEmisData!$D:$D, DK$2))</f>
        <v>#REF!</v>
      </c>
      <c r="DL268" s="335" t="e">
        <f>$I268*IF($G268="Pickup", SUMIFS(NewEmisData!J:J, NewEmisData!$A:$A, "Pickup", NewEmisData!$B:$B, $A268, NewEmisData!$C:$C, $H268, NewEmisData!$D:$D, DL$2), SUMIFS(NewEmisData!J:J, NewEmisData!$A:$A, "LDV", NewEmisData!$B:$B, $A268, NewEmisData!$C:$C, $H268, NewEmisData!$D:$D, DL$2))</f>
        <v>#REF!</v>
      </c>
      <c r="DM268" s="335" t="e">
        <f>$I268*IF($G268="Pickup", SUMIFS(NewEmisData!K:K, NewEmisData!$A:$A, "Pickup", NewEmisData!$B:$B, $A268, NewEmisData!$C:$C, $H268, NewEmisData!$D:$D, DM$2), SUMIFS(NewEmisData!K:K, NewEmisData!$A:$A, "LDV", NewEmisData!$B:$B, $A268, NewEmisData!$C:$C, $H268, NewEmisData!$D:$D, DM$2))</f>
        <v>#REF!</v>
      </c>
      <c r="DN268" s="335" t="e">
        <f>$I268*IF($G268="Pickup", SUMIFS(NewEmisData!L:L, NewEmisData!$A:$A, "Pickup", NewEmisData!$B:$B, $A268, NewEmisData!$C:$C, $H268, NewEmisData!$D:$D, DN$2), SUMIFS(NewEmisData!L:L, NewEmisData!$A:$A, "LDV", NewEmisData!$B:$B, $A268, NewEmisData!$C:$C, $H268, NewEmisData!$D:$D, DN$2))</f>
        <v>#REF!</v>
      </c>
      <c r="DO268" s="335" t="e">
        <f>$I268*IF($G268="Pickup", SUMIFS(NewEmisData!M:M, NewEmisData!$A:$A, "Pickup", NewEmisData!$B:$B, $A268, NewEmisData!$C:$C, $H268, NewEmisData!$D:$D, DO$2), SUMIFS(NewEmisData!M:M, NewEmisData!$A:$A, "LDV", NewEmisData!$B:$B, $A268, NewEmisData!$C:$C, $H268, NewEmisData!$D:$D, DO$2))</f>
        <v>#REF!</v>
      </c>
      <c r="DP268" s="335">
        <v>1.011564885515141E-3</v>
      </c>
      <c r="DQ268" s="335" t="e">
        <f>$I268*IF($G268="Pickup", SUMIFS(NewEmisData!E:E, NewEmisData!$A:$A, "Pickup", NewEmisData!$B:$B, $A268, NewEmisData!$C:$C, $H268, NewEmisData!$D:$D, DQ$2), SUMIFS(NewEmisData!E:E, NewEmisData!$A:$A, "LDV", NewEmisData!$B:$B, $A268, NewEmisData!$C:$C, $H268, NewEmisData!$D:$D, DQ$2))</f>
        <v>#REF!</v>
      </c>
      <c r="DR268" s="335" t="e">
        <f>$I268*IF($G268="Pickup", SUMIFS(NewEmisData!F:F, NewEmisData!$A:$A, "Pickup", NewEmisData!$B:$B, $A268, NewEmisData!$C:$C, $H268, NewEmisData!$D:$D, DR$2), SUMIFS(NewEmisData!F:F, NewEmisData!$A:$A, "LDV", NewEmisData!$B:$B, $A268, NewEmisData!$C:$C, $H268, NewEmisData!$D:$D, DR$2))</f>
        <v>#REF!</v>
      </c>
      <c r="DS268" s="335" t="e">
        <f>$I268*IF($G268="Pickup", SUMIFS(NewEmisData!G:G, NewEmisData!$A:$A, "Pickup", NewEmisData!$B:$B, $A268, NewEmisData!$C:$C, $H268, NewEmisData!$D:$D, DS$2), SUMIFS(NewEmisData!G:G, NewEmisData!$A:$A, "LDV", NewEmisData!$B:$B, $A268, NewEmisData!$C:$C, $H268, NewEmisData!$D:$D, DS$2))</f>
        <v>#REF!</v>
      </c>
      <c r="DT268" s="335" t="e">
        <f>$I268*IF($G268="Pickup", SUMIFS(NewEmisData!H:H, NewEmisData!$A:$A, "Pickup", NewEmisData!$B:$B, $A268, NewEmisData!$C:$C, $H268, NewEmisData!$D:$D, DT$2), SUMIFS(NewEmisData!H:H, NewEmisData!$A:$A, "LDV", NewEmisData!$B:$B, $A268, NewEmisData!$C:$C, $H268, NewEmisData!$D:$D, DT$2))</f>
        <v>#REF!</v>
      </c>
      <c r="DU268" s="335" t="e">
        <f>$I268*IF($G268="Pickup", SUMIFS(NewEmisData!I:I, NewEmisData!$A:$A, "Pickup", NewEmisData!$B:$B, $A268, NewEmisData!$C:$C, $H268, NewEmisData!$D:$D, DU$2), SUMIFS(NewEmisData!I:I, NewEmisData!$A:$A, "LDV", NewEmisData!$B:$B, $A268, NewEmisData!$C:$C, $H268, NewEmisData!$D:$D, DU$2))</f>
        <v>#REF!</v>
      </c>
      <c r="DV268" s="335" t="e">
        <f>$I268*IF($G268="Pickup", SUMIFS(NewEmisData!J:J, NewEmisData!$A:$A, "Pickup", NewEmisData!$B:$B, $A268, NewEmisData!$C:$C, $H268, NewEmisData!$D:$D, DV$2), SUMIFS(NewEmisData!J:J, NewEmisData!$A:$A, "LDV", NewEmisData!$B:$B, $A268, NewEmisData!$C:$C, $H268, NewEmisData!$D:$D, DV$2))</f>
        <v>#REF!</v>
      </c>
      <c r="DW268" s="335" t="e">
        <f>$I268*IF($G268="Pickup", SUMIFS(NewEmisData!K:K, NewEmisData!$A:$A, "Pickup", NewEmisData!$B:$B, $A268, NewEmisData!$C:$C, $H268, NewEmisData!$D:$D, DW$2), SUMIFS(NewEmisData!K:K, NewEmisData!$A:$A, "LDV", NewEmisData!$B:$B, $A268, NewEmisData!$C:$C, $H268, NewEmisData!$D:$D, DW$2))</f>
        <v>#REF!</v>
      </c>
      <c r="DX268" s="335" t="e">
        <f>$I268*IF($G268="Pickup", SUMIFS(NewEmisData!L:L, NewEmisData!$A:$A, "Pickup", NewEmisData!$B:$B, $A268, NewEmisData!$C:$C, $H268, NewEmisData!$D:$D, DX$2), SUMIFS(NewEmisData!L:L, NewEmisData!$A:$A, "LDV", NewEmisData!$B:$B, $A268, NewEmisData!$C:$C, $H268, NewEmisData!$D:$D, DX$2))</f>
        <v>#REF!</v>
      </c>
      <c r="DY268" s="335" t="e">
        <f>$I268*IF($G268="Pickup", SUMIFS(NewEmisData!M:M, NewEmisData!$A:$A, "Pickup", NewEmisData!$B:$B, $A268, NewEmisData!$C:$C, $H268, NewEmisData!$D:$D, DY$2), SUMIFS(NewEmisData!M:M, NewEmisData!$A:$A, "LDV", NewEmisData!$B:$B, $A268, NewEmisData!$C:$C, $H268, NewEmisData!$D:$D, DY$2))</f>
        <v>#REF!</v>
      </c>
      <c r="DZ268" s="335">
        <v>2.7972448214542505E-3</v>
      </c>
      <c r="EA268" s="335" t="e">
        <f t="shared" si="456"/>
        <v>#REF!</v>
      </c>
      <c r="EB268" s="335" t="e">
        <f t="shared" si="457"/>
        <v>#REF!</v>
      </c>
      <c r="EC268" s="335" t="e">
        <f t="shared" si="458"/>
        <v>#REF!</v>
      </c>
      <c r="ED268" s="335" t="e">
        <f t="shared" si="459"/>
        <v>#REF!</v>
      </c>
      <c r="EE268" s="335" t="e">
        <f t="shared" si="460"/>
        <v>#REF!</v>
      </c>
      <c r="EF268" s="335" t="e">
        <f t="shared" si="461"/>
        <v>#REF!</v>
      </c>
      <c r="EG268" s="335" t="e">
        <f t="shared" si="462"/>
        <v>#REF!</v>
      </c>
      <c r="EH268" s="335" t="e">
        <f t="shared" si="463"/>
        <v>#REF!</v>
      </c>
      <c r="EI268" s="335" t="e">
        <f t="shared" si="464"/>
        <v>#REF!</v>
      </c>
      <c r="EJ268" s="335">
        <f t="shared" si="465"/>
        <v>0.13836109032518704</v>
      </c>
      <c r="EK268" s="335" t="e">
        <f t="shared" si="466"/>
        <v>#REF!</v>
      </c>
      <c r="EL268" s="335" t="e">
        <f t="shared" si="467"/>
        <v>#REF!</v>
      </c>
      <c r="EM268" s="335" t="e">
        <f t="shared" si="468"/>
        <v>#REF!</v>
      </c>
      <c r="EN268" s="335" t="e">
        <f t="shared" si="469"/>
        <v>#REF!</v>
      </c>
      <c r="EO268" s="335" t="e">
        <f t="shared" si="470"/>
        <v>#REF!</v>
      </c>
      <c r="EP268" s="335" t="e">
        <f t="shared" si="471"/>
        <v>#REF!</v>
      </c>
      <c r="EQ268" s="335" t="e">
        <f t="shared" si="472"/>
        <v>#REF!</v>
      </c>
      <c r="ER268" s="335" t="e">
        <f t="shared" si="473"/>
        <v>#REF!</v>
      </c>
      <c r="ES268" s="335" t="e">
        <f t="shared" si="474"/>
        <v>#REF!</v>
      </c>
      <c r="ET268" s="335">
        <f t="shared" si="475"/>
        <v>3.0994232344238398E-2</v>
      </c>
      <c r="EU268" s="335" t="e">
        <f t="shared" si="476"/>
        <v>#REF!</v>
      </c>
      <c r="EV268" s="335" t="e">
        <f t="shared" si="477"/>
        <v>#REF!</v>
      </c>
      <c r="EW268" s="335" t="e">
        <f t="shared" si="478"/>
        <v>#REF!</v>
      </c>
      <c r="EX268" s="335" t="e">
        <f t="shared" si="479"/>
        <v>#REF!</v>
      </c>
      <c r="EY268" s="335" t="e">
        <f t="shared" si="480"/>
        <v>#REF!</v>
      </c>
      <c r="EZ268" s="335" t="e">
        <f t="shared" si="481"/>
        <v>#REF!</v>
      </c>
      <c r="FA268" s="335" t="e">
        <f t="shared" si="482"/>
        <v>#REF!</v>
      </c>
      <c r="FB268" s="335" t="e">
        <f t="shared" si="483"/>
        <v>#REF!</v>
      </c>
      <c r="FC268" s="335" t="e">
        <f t="shared" si="484"/>
        <v>#REF!</v>
      </c>
      <c r="FD268" s="335">
        <f t="shared" si="485"/>
        <v>8.721041711244389E-4</v>
      </c>
      <c r="FE268" s="335" t="e">
        <f t="shared" si="486"/>
        <v>#REF!</v>
      </c>
      <c r="FF268" s="335" t="e">
        <f t="shared" si="487"/>
        <v>#REF!</v>
      </c>
      <c r="FG268" s="335" t="e">
        <f t="shared" si="488"/>
        <v>#REF!</v>
      </c>
      <c r="FH268" s="335" t="e">
        <f t="shared" si="489"/>
        <v>#REF!</v>
      </c>
      <c r="FI268" s="335" t="e">
        <f t="shared" si="490"/>
        <v>#REF!</v>
      </c>
      <c r="FJ268" s="335" t="e">
        <f t="shared" si="491"/>
        <v>#REF!</v>
      </c>
      <c r="FK268" s="335" t="e">
        <f t="shared" si="492"/>
        <v>#REF!</v>
      </c>
      <c r="FL268" s="335" t="e">
        <f t="shared" si="493"/>
        <v>#REF!</v>
      </c>
      <c r="FM268" s="335" t="e">
        <f t="shared" si="494"/>
        <v>#REF!</v>
      </c>
      <c r="FN268" s="335">
        <f t="shared" si="495"/>
        <v>2.3814683166549375E-2</v>
      </c>
      <c r="FO268" s="335" t="e">
        <f t="shared" si="496"/>
        <v>#REF!</v>
      </c>
      <c r="FP268" s="335" t="e">
        <f t="shared" si="497"/>
        <v>#REF!</v>
      </c>
      <c r="FQ268" s="335" t="e">
        <f t="shared" si="498"/>
        <v>#REF!</v>
      </c>
      <c r="FR268" s="335" t="e">
        <f t="shared" si="499"/>
        <v>#REF!</v>
      </c>
      <c r="FS268" s="335" t="e">
        <f t="shared" si="500"/>
        <v>#REF!</v>
      </c>
      <c r="FT268" s="335" t="e">
        <f t="shared" si="501"/>
        <v>#REF!</v>
      </c>
      <c r="FU268" s="335" t="e">
        <f t="shared" si="502"/>
        <v>#REF!</v>
      </c>
      <c r="FV268" s="335" t="e">
        <f t="shared" si="503"/>
        <v>#REF!</v>
      </c>
      <c r="FW268" s="335" t="e">
        <f t="shared" si="504"/>
        <v>#REF!</v>
      </c>
      <c r="FX268" s="335">
        <f t="shared" si="505"/>
        <v>4.7394574957917972E-3</v>
      </c>
    </row>
    <row r="269" spans="1:180" x14ac:dyDescent="0.2">
      <c r="A269" s="305" t="str">
        <f>_xlfn.CONCAT(IF(LEFT(TRIM(A268),1)="*", "*R", "R"), 1+RIGHT(TRIM(A268),1))</f>
        <v>R6</v>
      </c>
      <c r="B269" s="305" t="str">
        <f t="shared" si="512"/>
        <v>TLSSGPHEV11</v>
      </c>
      <c r="C269" s="305" t="str">
        <f t="shared" si="513"/>
        <v>TL.GSL.SS.PHEV.2011</v>
      </c>
      <c r="D269" s="301" t="str">
        <f t="shared" si="514"/>
        <v>bn-vmt, bn-vmt/a</v>
      </c>
      <c r="E269" s="301" t="str">
        <f t="shared" si="515"/>
        <v>TLGSL</v>
      </c>
      <c r="F269" s="301" t="str">
        <f t="shared" si="516"/>
        <v>TL</v>
      </c>
      <c r="G269" s="315" t="s">
        <v>821</v>
      </c>
      <c r="H269" s="315" t="s">
        <v>814</v>
      </c>
      <c r="I269" s="321" t="e">
        <f>#REF!</f>
        <v>#REF!</v>
      </c>
      <c r="J269" s="315" t="str">
        <f t="shared" si="511"/>
        <v>Small SUV-GSL</v>
      </c>
      <c r="K269" s="335" t="e">
        <f>$I269*IF($G269="Pickup", SUMIFS(NewEmisData!E:E, NewEmisData!$A:$A, "Pickup", NewEmisData!$B:$B, $A269, NewEmisData!$C:$C, $H269, NewEmisData!$D:$D, K$2), SUMIFS(NewEmisData!E:E, NewEmisData!$A:$A, "LDV", NewEmisData!$B:$B, $A269, NewEmisData!$C:$C, $H269, NewEmisData!$D:$D, K$2))</f>
        <v>#REF!</v>
      </c>
      <c r="L269" s="335" t="e">
        <f>$I269*IF($G269="Pickup", SUMIFS(NewEmisData!F:F, NewEmisData!$A:$A, "Pickup", NewEmisData!$B:$B, $A269, NewEmisData!$C:$C, $H269, NewEmisData!$D:$D, L$2), SUMIFS(NewEmisData!F:F, NewEmisData!$A:$A, "LDV", NewEmisData!$B:$B, $A269, NewEmisData!$C:$C, $H269, NewEmisData!$D:$D, L$2))</f>
        <v>#REF!</v>
      </c>
      <c r="M269" s="335" t="e">
        <f>$I269*IF($G269="Pickup", SUMIFS(NewEmisData!G:G, NewEmisData!$A:$A, "Pickup", NewEmisData!$B:$B, $A269, NewEmisData!$C:$C, $H269, NewEmisData!$D:$D, M$2), SUMIFS(NewEmisData!G:G, NewEmisData!$A:$A, "LDV", NewEmisData!$B:$B, $A269, NewEmisData!$C:$C, $H269, NewEmisData!$D:$D, M$2))</f>
        <v>#REF!</v>
      </c>
      <c r="N269" s="335" t="e">
        <f>$I269*IF($G269="Pickup", SUMIFS(NewEmisData!H:H, NewEmisData!$A:$A, "Pickup", NewEmisData!$B:$B, $A269, NewEmisData!$C:$C, $H269, NewEmisData!$D:$D, N$2), SUMIFS(NewEmisData!H:H, NewEmisData!$A:$A, "LDV", NewEmisData!$B:$B, $A269, NewEmisData!$C:$C, $H269, NewEmisData!$D:$D, N$2))</f>
        <v>#REF!</v>
      </c>
      <c r="O269" s="335" t="e">
        <f>$I269*IF($G269="Pickup", SUMIFS(NewEmisData!I:I, NewEmisData!$A:$A, "Pickup", NewEmisData!$B:$B, $A269, NewEmisData!$C:$C, $H269, NewEmisData!$D:$D, O$2), SUMIFS(NewEmisData!I:I, NewEmisData!$A:$A, "LDV", NewEmisData!$B:$B, $A269, NewEmisData!$C:$C, $H269, NewEmisData!$D:$D, O$2))</f>
        <v>#REF!</v>
      </c>
      <c r="P269" s="335" t="e">
        <f>$I269*IF($G269="Pickup", SUMIFS(NewEmisData!J:J, NewEmisData!$A:$A, "Pickup", NewEmisData!$B:$B, $A269, NewEmisData!$C:$C, $H269, NewEmisData!$D:$D, P$2), SUMIFS(NewEmisData!J:J, NewEmisData!$A:$A, "LDV", NewEmisData!$B:$B, $A269, NewEmisData!$C:$C, $H269, NewEmisData!$D:$D, P$2))</f>
        <v>#REF!</v>
      </c>
      <c r="Q269" s="335" t="e">
        <f>$I269*IF($G269="Pickup", SUMIFS(NewEmisData!K:K, NewEmisData!$A:$A, "Pickup", NewEmisData!$B:$B, $A269, NewEmisData!$C:$C, $H269, NewEmisData!$D:$D, Q$2), SUMIFS(NewEmisData!K:K, NewEmisData!$A:$A, "LDV", NewEmisData!$B:$B, $A269, NewEmisData!$C:$C, $H269, NewEmisData!$D:$D, Q$2))</f>
        <v>#REF!</v>
      </c>
      <c r="R269" s="335" t="e">
        <f>$I269*IF($G269="Pickup", SUMIFS(NewEmisData!L:L, NewEmisData!$A:$A, "Pickup", NewEmisData!$B:$B, $A269, NewEmisData!$C:$C, $H269, NewEmisData!$D:$D, R$2), SUMIFS(NewEmisData!L:L, NewEmisData!$A:$A, "LDV", NewEmisData!$B:$B, $A269, NewEmisData!$C:$C, $H269, NewEmisData!$D:$D, R$2))</f>
        <v>#REF!</v>
      </c>
      <c r="S269" s="335" t="e">
        <f>$I269*IF($G269="Pickup", SUMIFS(NewEmisData!M:M, NewEmisData!$A:$A, "Pickup", NewEmisData!$B:$B, $A269, NewEmisData!$C:$C, $H269, NewEmisData!$D:$D, S$2), SUMIFS(NewEmisData!M:M, NewEmisData!$A:$A, "LDV", NewEmisData!$B:$B, $A269, NewEmisData!$C:$C, $H269, NewEmisData!$D:$D, S$2))</f>
        <v>#REF!</v>
      </c>
      <c r="T269" s="335">
        <v>0.13836109032518704</v>
      </c>
      <c r="U269" s="335" t="e">
        <f>$I269*IF($G269="Pickup", SUMIFS(NewEmisData!E:E, NewEmisData!$A:$A, "Pickup", NewEmisData!$B:$B, $A269, NewEmisData!$C:$C, $H269, NewEmisData!$D:$D, U$2), SUMIFS(NewEmisData!E:E, NewEmisData!$A:$A, "LDV", NewEmisData!$B:$B, $A269, NewEmisData!$C:$C, $H269, NewEmisData!$D:$D, U$2))</f>
        <v>#REF!</v>
      </c>
      <c r="V269" s="335" t="e">
        <f>$I269*IF($G269="Pickup", SUMIFS(NewEmisData!F:F, NewEmisData!$A:$A, "Pickup", NewEmisData!$B:$B, $A269, NewEmisData!$C:$C, $H269, NewEmisData!$D:$D, V$2), SUMIFS(NewEmisData!F:F, NewEmisData!$A:$A, "LDV", NewEmisData!$B:$B, $A269, NewEmisData!$C:$C, $H269, NewEmisData!$D:$D, V$2))</f>
        <v>#REF!</v>
      </c>
      <c r="W269" s="335" t="e">
        <f>$I269*IF($G269="Pickup", SUMIFS(NewEmisData!G:G, NewEmisData!$A:$A, "Pickup", NewEmisData!$B:$B, $A269, NewEmisData!$C:$C, $H269, NewEmisData!$D:$D, W$2), SUMIFS(NewEmisData!G:G, NewEmisData!$A:$A, "LDV", NewEmisData!$B:$B, $A269, NewEmisData!$C:$C, $H269, NewEmisData!$D:$D, W$2))</f>
        <v>#REF!</v>
      </c>
      <c r="X269" s="335" t="e">
        <f>$I269*IF($G269="Pickup", SUMIFS(NewEmisData!H:H, NewEmisData!$A:$A, "Pickup", NewEmisData!$B:$B, $A269, NewEmisData!$C:$C, $H269, NewEmisData!$D:$D, X$2), SUMIFS(NewEmisData!H:H, NewEmisData!$A:$A, "LDV", NewEmisData!$B:$B, $A269, NewEmisData!$C:$C, $H269, NewEmisData!$D:$D, X$2))</f>
        <v>#REF!</v>
      </c>
      <c r="Y269" s="335" t="e">
        <f>$I269*IF($G269="Pickup", SUMIFS(NewEmisData!I:I, NewEmisData!$A:$A, "Pickup", NewEmisData!$B:$B, $A269, NewEmisData!$C:$C, $H269, NewEmisData!$D:$D, Y$2), SUMIFS(NewEmisData!I:I, NewEmisData!$A:$A, "LDV", NewEmisData!$B:$B, $A269, NewEmisData!$C:$C, $H269, NewEmisData!$D:$D, Y$2))</f>
        <v>#REF!</v>
      </c>
      <c r="Z269" s="335" t="e">
        <f>$I269*IF($G269="Pickup", SUMIFS(NewEmisData!J:J, NewEmisData!$A:$A, "Pickup", NewEmisData!$B:$B, $A269, NewEmisData!$C:$C, $H269, NewEmisData!$D:$D, Z$2), SUMIFS(NewEmisData!J:J, NewEmisData!$A:$A, "LDV", NewEmisData!$B:$B, $A269, NewEmisData!$C:$C, $H269, NewEmisData!$D:$D, Z$2))</f>
        <v>#REF!</v>
      </c>
      <c r="AA269" s="335" t="e">
        <f>$I269*IF($G269="Pickup", SUMIFS(NewEmisData!K:K, NewEmisData!$A:$A, "Pickup", NewEmisData!$B:$B, $A269, NewEmisData!$C:$C, $H269, NewEmisData!$D:$D, AA$2), SUMIFS(NewEmisData!K:K, NewEmisData!$A:$A, "LDV", NewEmisData!$B:$B, $A269, NewEmisData!$C:$C, $H269, NewEmisData!$D:$D, AA$2))</f>
        <v>#REF!</v>
      </c>
      <c r="AB269" s="335" t="e">
        <f>$I269*IF($G269="Pickup", SUMIFS(NewEmisData!L:L, NewEmisData!$A:$A, "Pickup", NewEmisData!$B:$B, $A269, NewEmisData!$C:$C, $H269, NewEmisData!$D:$D, AB$2), SUMIFS(NewEmisData!L:L, NewEmisData!$A:$A, "LDV", NewEmisData!$B:$B, $A269, NewEmisData!$C:$C, $H269, NewEmisData!$D:$D, AB$2))</f>
        <v>#REF!</v>
      </c>
      <c r="AC269" s="335" t="e">
        <f>$I269*IF($G269="Pickup", SUMIFS(NewEmisData!M:M, NewEmisData!$A:$A, "Pickup", NewEmisData!$B:$B, $A269, NewEmisData!$C:$C, $H269, NewEmisData!$D:$D, AC$2), SUMIFS(NewEmisData!M:M, NewEmisData!$A:$A, "LDV", NewEmisData!$B:$B, $A269, NewEmisData!$C:$C, $H269, NewEmisData!$D:$D, AC$2))</f>
        <v>#REF!</v>
      </c>
      <c r="AD269" s="335">
        <v>3.0994232344238398E-2</v>
      </c>
      <c r="AE269" s="335" t="e">
        <f>$I269*IF($G269="Pickup", SUMIFS(NewEmisData!E:E, NewEmisData!$A:$A, "Pickup", NewEmisData!$B:$B, $A269, NewEmisData!$C:$C, $H269, NewEmisData!$D:$D, AE$2), SUMIFS(NewEmisData!E:E, NewEmisData!$A:$A, "LDV", NewEmisData!$B:$B, $A269, NewEmisData!$C:$C, $H269, NewEmisData!$D:$D, AE$2))</f>
        <v>#REF!</v>
      </c>
      <c r="AF269" s="335" t="e">
        <f>$I269*IF($G269="Pickup", SUMIFS(NewEmisData!F:F, NewEmisData!$A:$A, "Pickup", NewEmisData!$B:$B, $A269, NewEmisData!$C:$C, $H269, NewEmisData!$D:$D, AF$2), SUMIFS(NewEmisData!F:F, NewEmisData!$A:$A, "LDV", NewEmisData!$B:$B, $A269, NewEmisData!$C:$C, $H269, NewEmisData!$D:$D, AF$2))</f>
        <v>#REF!</v>
      </c>
      <c r="AG269" s="335" t="e">
        <f>$I269*IF($G269="Pickup", SUMIFS(NewEmisData!G:G, NewEmisData!$A:$A, "Pickup", NewEmisData!$B:$B, $A269, NewEmisData!$C:$C, $H269, NewEmisData!$D:$D, AG$2), SUMIFS(NewEmisData!G:G, NewEmisData!$A:$A, "LDV", NewEmisData!$B:$B, $A269, NewEmisData!$C:$C, $H269, NewEmisData!$D:$D, AG$2))</f>
        <v>#REF!</v>
      </c>
      <c r="AH269" s="335" t="e">
        <f>$I269*IF($G269="Pickup", SUMIFS(NewEmisData!H:H, NewEmisData!$A:$A, "Pickup", NewEmisData!$B:$B, $A269, NewEmisData!$C:$C, $H269, NewEmisData!$D:$D, AH$2), SUMIFS(NewEmisData!H:H, NewEmisData!$A:$A, "LDV", NewEmisData!$B:$B, $A269, NewEmisData!$C:$C, $H269, NewEmisData!$D:$D, AH$2))</f>
        <v>#REF!</v>
      </c>
      <c r="AI269" s="335" t="e">
        <f>$I269*IF($G269="Pickup", SUMIFS(NewEmisData!I:I, NewEmisData!$A:$A, "Pickup", NewEmisData!$B:$B, $A269, NewEmisData!$C:$C, $H269, NewEmisData!$D:$D, AI$2), SUMIFS(NewEmisData!I:I, NewEmisData!$A:$A, "LDV", NewEmisData!$B:$B, $A269, NewEmisData!$C:$C, $H269, NewEmisData!$D:$D, AI$2))</f>
        <v>#REF!</v>
      </c>
      <c r="AJ269" s="335" t="e">
        <f>$I269*IF($G269="Pickup", SUMIFS(NewEmisData!J:J, NewEmisData!$A:$A, "Pickup", NewEmisData!$B:$B, $A269, NewEmisData!$C:$C, $H269, NewEmisData!$D:$D, AJ$2), SUMIFS(NewEmisData!J:J, NewEmisData!$A:$A, "LDV", NewEmisData!$B:$B, $A269, NewEmisData!$C:$C, $H269, NewEmisData!$D:$D, AJ$2))</f>
        <v>#REF!</v>
      </c>
      <c r="AK269" s="335" t="e">
        <f>$I269*IF($G269="Pickup", SUMIFS(NewEmisData!K:K, NewEmisData!$A:$A, "Pickup", NewEmisData!$B:$B, $A269, NewEmisData!$C:$C, $H269, NewEmisData!$D:$D, AK$2), SUMIFS(NewEmisData!K:K, NewEmisData!$A:$A, "LDV", NewEmisData!$B:$B, $A269, NewEmisData!$C:$C, $H269, NewEmisData!$D:$D, AK$2))</f>
        <v>#REF!</v>
      </c>
      <c r="AL269" s="335" t="e">
        <f>$I269*IF($G269="Pickup", SUMIFS(NewEmisData!L:L, NewEmisData!$A:$A, "Pickup", NewEmisData!$B:$B, $A269, NewEmisData!$C:$C, $H269, NewEmisData!$D:$D, AL$2), SUMIFS(NewEmisData!L:L, NewEmisData!$A:$A, "LDV", NewEmisData!$B:$B, $A269, NewEmisData!$C:$C, $H269, NewEmisData!$D:$D, AL$2))</f>
        <v>#REF!</v>
      </c>
      <c r="AM269" s="335" t="e">
        <f>$I269*IF($G269="Pickup", SUMIFS(NewEmisData!M:M, NewEmisData!$A:$A, "Pickup", NewEmisData!$B:$B, $A269, NewEmisData!$C:$C, $H269, NewEmisData!$D:$D, AM$2), SUMIFS(NewEmisData!M:M, NewEmisData!$A:$A, "LDV", NewEmisData!$B:$B, $A269, NewEmisData!$C:$C, $H269, NewEmisData!$D:$D, AM$2))</f>
        <v>#REF!</v>
      </c>
      <c r="AN269" s="335">
        <v>8.721041711244389E-4</v>
      </c>
      <c r="AO269" s="335" t="e">
        <f>$I269*IF($G269="Pickup", SUMIFS(NewEmisData!E:E, NewEmisData!$A:$A, "Pickup", NewEmisData!$B:$B, $A269, NewEmisData!$C:$C, $H269, NewEmisData!$D:$D, AO$2), SUMIFS(NewEmisData!E:E, NewEmisData!$A:$A, "LDV", NewEmisData!$B:$B, $A269, NewEmisData!$C:$C, $H269, NewEmisData!$D:$D, AO$2))</f>
        <v>#REF!</v>
      </c>
      <c r="AP269" s="335" t="e">
        <f>$I269*IF($G269="Pickup", SUMIFS(NewEmisData!F:F, NewEmisData!$A:$A, "Pickup", NewEmisData!$B:$B, $A269, NewEmisData!$C:$C, $H269, NewEmisData!$D:$D, AP$2), SUMIFS(NewEmisData!F:F, NewEmisData!$A:$A, "LDV", NewEmisData!$B:$B, $A269, NewEmisData!$C:$C, $H269, NewEmisData!$D:$D, AP$2))</f>
        <v>#REF!</v>
      </c>
      <c r="AQ269" s="335" t="e">
        <f>$I269*IF($G269="Pickup", SUMIFS(NewEmisData!G:G, NewEmisData!$A:$A, "Pickup", NewEmisData!$B:$B, $A269, NewEmisData!$C:$C, $H269, NewEmisData!$D:$D, AQ$2), SUMIFS(NewEmisData!G:G, NewEmisData!$A:$A, "LDV", NewEmisData!$B:$B, $A269, NewEmisData!$C:$C, $H269, NewEmisData!$D:$D, AQ$2))</f>
        <v>#REF!</v>
      </c>
      <c r="AR269" s="335" t="e">
        <f>$I269*IF($G269="Pickup", SUMIFS(NewEmisData!H:H, NewEmisData!$A:$A, "Pickup", NewEmisData!$B:$B, $A269, NewEmisData!$C:$C, $H269, NewEmisData!$D:$D, AR$2), SUMIFS(NewEmisData!H:H, NewEmisData!$A:$A, "LDV", NewEmisData!$B:$B, $A269, NewEmisData!$C:$C, $H269, NewEmisData!$D:$D, AR$2))</f>
        <v>#REF!</v>
      </c>
      <c r="AS269" s="335" t="e">
        <f>$I269*IF($G269="Pickup", SUMIFS(NewEmisData!I:I, NewEmisData!$A:$A, "Pickup", NewEmisData!$B:$B, $A269, NewEmisData!$C:$C, $H269, NewEmisData!$D:$D, AS$2), SUMIFS(NewEmisData!I:I, NewEmisData!$A:$A, "LDV", NewEmisData!$B:$B, $A269, NewEmisData!$C:$C, $H269, NewEmisData!$D:$D, AS$2))</f>
        <v>#REF!</v>
      </c>
      <c r="AT269" s="335" t="e">
        <f>$I269*IF($G269="Pickup", SUMIFS(NewEmisData!J:J, NewEmisData!$A:$A, "Pickup", NewEmisData!$B:$B, $A269, NewEmisData!$C:$C, $H269, NewEmisData!$D:$D, AT$2), SUMIFS(NewEmisData!J:J, NewEmisData!$A:$A, "LDV", NewEmisData!$B:$B, $A269, NewEmisData!$C:$C, $H269, NewEmisData!$D:$D, AT$2))</f>
        <v>#REF!</v>
      </c>
      <c r="AU269" s="335" t="e">
        <f>$I269*IF($G269="Pickup", SUMIFS(NewEmisData!K:K, NewEmisData!$A:$A, "Pickup", NewEmisData!$B:$B, $A269, NewEmisData!$C:$C, $H269, NewEmisData!$D:$D, AU$2), SUMIFS(NewEmisData!K:K, NewEmisData!$A:$A, "LDV", NewEmisData!$B:$B, $A269, NewEmisData!$C:$C, $H269, NewEmisData!$D:$D, AU$2))</f>
        <v>#REF!</v>
      </c>
      <c r="AV269" s="335" t="e">
        <f>$I269*IF($G269="Pickup", SUMIFS(NewEmisData!L:L, NewEmisData!$A:$A, "Pickup", NewEmisData!$B:$B, $A269, NewEmisData!$C:$C, $H269, NewEmisData!$D:$D, AV$2), SUMIFS(NewEmisData!L:L, NewEmisData!$A:$A, "LDV", NewEmisData!$B:$B, $A269, NewEmisData!$C:$C, $H269, NewEmisData!$D:$D, AV$2))</f>
        <v>#REF!</v>
      </c>
      <c r="AW269" s="335" t="e">
        <f>$I269*IF($G269="Pickup", SUMIFS(NewEmisData!M:M, NewEmisData!$A:$A, "Pickup", NewEmisData!$B:$B, $A269, NewEmisData!$C:$C, $H269, NewEmisData!$D:$D, AW$2), SUMIFS(NewEmisData!M:M, NewEmisData!$A:$A, "LDV", NewEmisData!$B:$B, $A269, NewEmisData!$C:$C, $H269, NewEmisData!$D:$D, AW$2))</f>
        <v>#REF!</v>
      </c>
      <c r="AX269" s="335">
        <v>2.3814683166549375E-2</v>
      </c>
      <c r="AY269" s="335" t="e">
        <f>$I269*IF($G269="Pickup", SUMIFS(NewEmisData!E:E, NewEmisData!$A:$A, "Pickup", NewEmisData!$B:$B, $A269, NewEmisData!$C:$C, $H269, NewEmisData!$D:$D, AY$2), SUMIFS(NewEmisData!E:E, NewEmisData!$A:$A, "LDV", NewEmisData!$B:$B, $A269, NewEmisData!$C:$C, $H269, NewEmisData!$D:$D, AY$2))</f>
        <v>#REF!</v>
      </c>
      <c r="AZ269" s="335" t="e">
        <f>$I269*IF($G269="Pickup", SUMIFS(NewEmisData!F:F, NewEmisData!$A:$A, "Pickup", NewEmisData!$B:$B, $A269, NewEmisData!$C:$C, $H269, NewEmisData!$D:$D, AZ$2), SUMIFS(NewEmisData!F:F, NewEmisData!$A:$A, "LDV", NewEmisData!$B:$B, $A269, NewEmisData!$C:$C, $H269, NewEmisData!$D:$D, AZ$2))</f>
        <v>#REF!</v>
      </c>
      <c r="BA269" s="335" t="e">
        <f>$I269*IF($G269="Pickup", SUMIFS(NewEmisData!G:G, NewEmisData!$A:$A, "Pickup", NewEmisData!$B:$B, $A269, NewEmisData!$C:$C, $H269, NewEmisData!$D:$D, BA$2), SUMIFS(NewEmisData!G:G, NewEmisData!$A:$A, "LDV", NewEmisData!$B:$B, $A269, NewEmisData!$C:$C, $H269, NewEmisData!$D:$D, BA$2))</f>
        <v>#REF!</v>
      </c>
      <c r="BB269" s="335" t="e">
        <f>$I269*IF($G269="Pickup", SUMIFS(NewEmisData!H:H, NewEmisData!$A:$A, "Pickup", NewEmisData!$B:$B, $A269, NewEmisData!$C:$C, $H269, NewEmisData!$D:$D, BB$2), SUMIFS(NewEmisData!H:H, NewEmisData!$A:$A, "LDV", NewEmisData!$B:$B, $A269, NewEmisData!$C:$C, $H269, NewEmisData!$D:$D, BB$2))</f>
        <v>#REF!</v>
      </c>
      <c r="BC269" s="335" t="e">
        <f>$I269*IF($G269="Pickup", SUMIFS(NewEmisData!I:I, NewEmisData!$A:$A, "Pickup", NewEmisData!$B:$B, $A269, NewEmisData!$C:$C, $H269, NewEmisData!$D:$D, BC$2), SUMIFS(NewEmisData!I:I, NewEmisData!$A:$A, "LDV", NewEmisData!$B:$B, $A269, NewEmisData!$C:$C, $H269, NewEmisData!$D:$D, BC$2))</f>
        <v>#REF!</v>
      </c>
      <c r="BD269" s="335" t="e">
        <f>$I269*IF($G269="Pickup", SUMIFS(NewEmisData!J:J, NewEmisData!$A:$A, "Pickup", NewEmisData!$B:$B, $A269, NewEmisData!$C:$C, $H269, NewEmisData!$D:$D, BD$2), SUMIFS(NewEmisData!J:J, NewEmisData!$A:$A, "LDV", NewEmisData!$B:$B, $A269, NewEmisData!$C:$C, $H269, NewEmisData!$D:$D, BD$2))</f>
        <v>#REF!</v>
      </c>
      <c r="BE269" s="335" t="e">
        <f>$I269*IF($G269="Pickup", SUMIFS(NewEmisData!K:K, NewEmisData!$A:$A, "Pickup", NewEmisData!$B:$B, $A269, NewEmisData!$C:$C, $H269, NewEmisData!$D:$D, BE$2), SUMIFS(NewEmisData!K:K, NewEmisData!$A:$A, "LDV", NewEmisData!$B:$B, $A269, NewEmisData!$C:$C, $H269, NewEmisData!$D:$D, BE$2))</f>
        <v>#REF!</v>
      </c>
      <c r="BF269" s="335" t="e">
        <f>$I269*IF($G269="Pickup", SUMIFS(NewEmisData!L:L, NewEmisData!$A:$A, "Pickup", NewEmisData!$B:$B, $A269, NewEmisData!$C:$C, $H269, NewEmisData!$D:$D, BF$2), SUMIFS(NewEmisData!L:L, NewEmisData!$A:$A, "LDV", NewEmisData!$B:$B, $A269, NewEmisData!$C:$C, $H269, NewEmisData!$D:$D, BF$2))</f>
        <v>#REF!</v>
      </c>
      <c r="BG269" s="335" t="e">
        <f>$I269*IF($G269="Pickup", SUMIFS(NewEmisData!M:M, NewEmisData!$A:$A, "Pickup", NewEmisData!$B:$B, $A269, NewEmisData!$C:$C, $H269, NewEmisData!$D:$D, BG$2), SUMIFS(NewEmisData!M:M, NewEmisData!$A:$A, "LDV", NewEmisData!$B:$B, $A269, NewEmisData!$C:$C, $H269, NewEmisData!$D:$D, BG$2))</f>
        <v>#REF!</v>
      </c>
      <c r="BH269" s="335">
        <v>4.7394574957917972E-3</v>
      </c>
      <c r="BI269" s="335" t="e">
        <f>$I269*IF($G269="Pickup", SUMIFS(NewEmisData!E:E, NewEmisData!$A:$A, "Pickup", NewEmisData!$B:$B, $A269, NewEmisData!$C:$C, $H269, NewEmisData!$D:$D, BI$2), SUMIFS(NewEmisData!E:E, NewEmisData!$A:$A, "LDV", NewEmisData!$B:$B, $A269, NewEmisData!$C:$C, $H269, NewEmisData!$D:$D, BI$2))</f>
        <v>#REF!</v>
      </c>
      <c r="BJ269" s="335" t="e">
        <f>$I269*IF($G269="Pickup", SUMIFS(NewEmisData!F:F, NewEmisData!$A:$A, "Pickup", NewEmisData!$B:$B, $A269, NewEmisData!$C:$C, $H269, NewEmisData!$D:$D, BJ$2), SUMIFS(NewEmisData!F:F, NewEmisData!$A:$A, "LDV", NewEmisData!$B:$B, $A269, NewEmisData!$C:$C, $H269, NewEmisData!$D:$D, BJ$2))</f>
        <v>#REF!</v>
      </c>
      <c r="BK269" s="335" t="e">
        <f>$I269*IF($G269="Pickup", SUMIFS(NewEmisData!G:G, NewEmisData!$A:$A, "Pickup", NewEmisData!$B:$B, $A269, NewEmisData!$C:$C, $H269, NewEmisData!$D:$D, BK$2), SUMIFS(NewEmisData!G:G, NewEmisData!$A:$A, "LDV", NewEmisData!$B:$B, $A269, NewEmisData!$C:$C, $H269, NewEmisData!$D:$D, BK$2))</f>
        <v>#REF!</v>
      </c>
      <c r="BL269" s="335" t="e">
        <f>$I269*IF($G269="Pickup", SUMIFS(NewEmisData!H:H, NewEmisData!$A:$A, "Pickup", NewEmisData!$B:$B, $A269, NewEmisData!$C:$C, $H269, NewEmisData!$D:$D, BL$2), SUMIFS(NewEmisData!H:H, NewEmisData!$A:$A, "LDV", NewEmisData!$B:$B, $A269, NewEmisData!$C:$C, $H269, NewEmisData!$D:$D, BL$2))</f>
        <v>#REF!</v>
      </c>
      <c r="BM269" s="335" t="e">
        <f>$I269*IF($G269="Pickup", SUMIFS(NewEmisData!I:I, NewEmisData!$A:$A, "Pickup", NewEmisData!$B:$B, $A269, NewEmisData!$C:$C, $H269, NewEmisData!$D:$D, BM$2), SUMIFS(NewEmisData!I:I, NewEmisData!$A:$A, "LDV", NewEmisData!$B:$B, $A269, NewEmisData!$C:$C, $H269, NewEmisData!$D:$D, BM$2))</f>
        <v>#REF!</v>
      </c>
      <c r="BN269" s="335" t="e">
        <f>$I269*IF($G269="Pickup", SUMIFS(NewEmisData!J:J, NewEmisData!$A:$A, "Pickup", NewEmisData!$B:$B, $A269, NewEmisData!$C:$C, $H269, NewEmisData!$D:$D, BN$2), SUMIFS(NewEmisData!J:J, NewEmisData!$A:$A, "LDV", NewEmisData!$B:$B, $A269, NewEmisData!$C:$C, $H269, NewEmisData!$D:$D, BN$2))</f>
        <v>#REF!</v>
      </c>
      <c r="BO269" s="335" t="e">
        <f>$I269*IF($G269="Pickup", SUMIFS(NewEmisData!K:K, NewEmisData!$A:$A, "Pickup", NewEmisData!$B:$B, $A269, NewEmisData!$C:$C, $H269, NewEmisData!$D:$D, BO$2), SUMIFS(NewEmisData!K:K, NewEmisData!$A:$A, "LDV", NewEmisData!$B:$B, $A269, NewEmisData!$C:$C, $H269, NewEmisData!$D:$D, BO$2))</f>
        <v>#REF!</v>
      </c>
      <c r="BP269" s="335" t="e">
        <f>$I269*IF($G269="Pickup", SUMIFS(NewEmisData!L:L, NewEmisData!$A:$A, "Pickup", NewEmisData!$B:$B, $A269, NewEmisData!$C:$C, $H269, NewEmisData!$D:$D, BP$2), SUMIFS(NewEmisData!L:L, NewEmisData!$A:$A, "LDV", NewEmisData!$B:$B, $A269, NewEmisData!$C:$C, $H269, NewEmisData!$D:$D, BP$2))</f>
        <v>#REF!</v>
      </c>
      <c r="BQ269" s="335" t="e">
        <f>$I269*IF($G269="Pickup", SUMIFS(NewEmisData!M:M, NewEmisData!$A:$A, "Pickup", NewEmisData!$B:$B, $A269, NewEmisData!$C:$C, $H269, NewEmisData!$D:$D, BQ$2), SUMIFS(NewEmisData!M:M, NewEmisData!$A:$A, "LDV", NewEmisData!$B:$B, $A269, NewEmisData!$C:$C, $H269, NewEmisData!$D:$D, BQ$2))</f>
        <v>#REF!</v>
      </c>
      <c r="BR269" s="335">
        <v>0.82941469149152458</v>
      </c>
      <c r="BS269" s="335" t="e">
        <f>$I269*IF($G269="Pickup", SUMIFS(NewEmisData!E:E, NewEmisData!$A:$A, "Pickup", NewEmisData!$B:$B, $A269, NewEmisData!$C:$C, $H269, NewEmisData!$D:$D, BS$2), SUMIFS(NewEmisData!E:E, NewEmisData!$A:$A, "LDV", NewEmisData!$B:$B, $A269, NewEmisData!$C:$C, $H269, NewEmisData!$D:$D, BS$2))</f>
        <v>#REF!</v>
      </c>
      <c r="BT269" s="335" t="e">
        <f>$I269*IF($G269="Pickup", SUMIFS(NewEmisData!F:F, NewEmisData!$A:$A, "Pickup", NewEmisData!$B:$B, $A269, NewEmisData!$C:$C, $H269, NewEmisData!$D:$D, BT$2), SUMIFS(NewEmisData!F:F, NewEmisData!$A:$A, "LDV", NewEmisData!$B:$B, $A269, NewEmisData!$C:$C, $H269, NewEmisData!$D:$D, BT$2))</f>
        <v>#REF!</v>
      </c>
      <c r="BU269" s="335" t="e">
        <f>$I269*IF($G269="Pickup", SUMIFS(NewEmisData!G:G, NewEmisData!$A:$A, "Pickup", NewEmisData!$B:$B, $A269, NewEmisData!$C:$C, $H269, NewEmisData!$D:$D, BU$2), SUMIFS(NewEmisData!G:G, NewEmisData!$A:$A, "LDV", NewEmisData!$B:$B, $A269, NewEmisData!$C:$C, $H269, NewEmisData!$D:$D, BU$2))</f>
        <v>#REF!</v>
      </c>
      <c r="BV269" s="335" t="e">
        <f>$I269*IF($G269="Pickup", SUMIFS(NewEmisData!H:H, NewEmisData!$A:$A, "Pickup", NewEmisData!$B:$B, $A269, NewEmisData!$C:$C, $H269, NewEmisData!$D:$D, BV$2), SUMIFS(NewEmisData!H:H, NewEmisData!$A:$A, "LDV", NewEmisData!$B:$B, $A269, NewEmisData!$C:$C, $H269, NewEmisData!$D:$D, BV$2))</f>
        <v>#REF!</v>
      </c>
      <c r="BW269" s="335" t="e">
        <f>$I269*IF($G269="Pickup", SUMIFS(NewEmisData!I:I, NewEmisData!$A:$A, "Pickup", NewEmisData!$B:$B, $A269, NewEmisData!$C:$C, $H269, NewEmisData!$D:$D, BW$2), SUMIFS(NewEmisData!I:I, NewEmisData!$A:$A, "LDV", NewEmisData!$B:$B, $A269, NewEmisData!$C:$C, $H269, NewEmisData!$D:$D, BW$2))</f>
        <v>#REF!</v>
      </c>
      <c r="BX269" s="335" t="e">
        <f>$I269*IF($G269="Pickup", SUMIFS(NewEmisData!J:J, NewEmisData!$A:$A, "Pickup", NewEmisData!$B:$B, $A269, NewEmisData!$C:$C, $H269, NewEmisData!$D:$D, BX$2), SUMIFS(NewEmisData!J:J, NewEmisData!$A:$A, "LDV", NewEmisData!$B:$B, $A269, NewEmisData!$C:$C, $H269, NewEmisData!$D:$D, BX$2))</f>
        <v>#REF!</v>
      </c>
      <c r="BY269" s="335" t="e">
        <f>$I269*IF($G269="Pickup", SUMIFS(NewEmisData!K:K, NewEmisData!$A:$A, "Pickup", NewEmisData!$B:$B, $A269, NewEmisData!$C:$C, $H269, NewEmisData!$D:$D, BY$2), SUMIFS(NewEmisData!K:K, NewEmisData!$A:$A, "LDV", NewEmisData!$B:$B, $A269, NewEmisData!$C:$C, $H269, NewEmisData!$D:$D, BY$2))</f>
        <v>#REF!</v>
      </c>
      <c r="BZ269" s="335" t="e">
        <f>$I269*IF($G269="Pickup", SUMIFS(NewEmisData!L:L, NewEmisData!$A:$A, "Pickup", NewEmisData!$B:$B, $A269, NewEmisData!$C:$C, $H269, NewEmisData!$D:$D, BZ$2), SUMIFS(NewEmisData!L:L, NewEmisData!$A:$A, "LDV", NewEmisData!$B:$B, $A269, NewEmisData!$C:$C, $H269, NewEmisData!$D:$D, BZ$2))</f>
        <v>#REF!</v>
      </c>
      <c r="CA269" s="335" t="e">
        <f>$I269*IF($G269="Pickup", SUMIFS(NewEmisData!M:M, NewEmisData!$A:$A, "Pickup", NewEmisData!$B:$B, $A269, NewEmisData!$C:$C, $H269, NewEmisData!$D:$D, CA$2), SUMIFS(NewEmisData!M:M, NewEmisData!$A:$A, "LDV", NewEmisData!$B:$B, $A269, NewEmisData!$C:$C, $H269, NewEmisData!$D:$D, CA$2))</f>
        <v>#REF!</v>
      </c>
      <c r="CB269" s="335">
        <v>5.2865609411460256E-2</v>
      </c>
      <c r="CC269" s="335" t="e">
        <f>$I269*IF($G269="Pickup", SUMIFS(NewEmisData!E:E, NewEmisData!$A:$A, "Pickup", NewEmisData!$B:$B, $A269, NewEmisData!$C:$C, $H269, NewEmisData!$D:$D, CC$2), SUMIFS(NewEmisData!E:E, NewEmisData!$A:$A, "LDV", NewEmisData!$B:$B, $A269, NewEmisData!$C:$C, $H269, NewEmisData!$D:$D, CC$2))</f>
        <v>#REF!</v>
      </c>
      <c r="CD269" s="335" t="e">
        <f>$I269*IF($G269="Pickup", SUMIFS(NewEmisData!F:F, NewEmisData!$A:$A, "Pickup", NewEmisData!$B:$B, $A269, NewEmisData!$C:$C, $H269, NewEmisData!$D:$D, CD$2), SUMIFS(NewEmisData!F:F, NewEmisData!$A:$A, "LDV", NewEmisData!$B:$B, $A269, NewEmisData!$C:$C, $H269, NewEmisData!$D:$D, CD$2))</f>
        <v>#REF!</v>
      </c>
      <c r="CE269" s="335" t="e">
        <f>$I269*IF($G269="Pickup", SUMIFS(NewEmisData!G:G, NewEmisData!$A:$A, "Pickup", NewEmisData!$B:$B, $A269, NewEmisData!$C:$C, $H269, NewEmisData!$D:$D, CE$2), SUMIFS(NewEmisData!G:G, NewEmisData!$A:$A, "LDV", NewEmisData!$B:$B, $A269, NewEmisData!$C:$C, $H269, NewEmisData!$D:$D, CE$2))</f>
        <v>#REF!</v>
      </c>
      <c r="CF269" s="335" t="e">
        <f>$I269*IF($G269="Pickup", SUMIFS(NewEmisData!H:H, NewEmisData!$A:$A, "Pickup", NewEmisData!$B:$B, $A269, NewEmisData!$C:$C, $H269, NewEmisData!$D:$D, CF$2), SUMIFS(NewEmisData!H:H, NewEmisData!$A:$A, "LDV", NewEmisData!$B:$B, $A269, NewEmisData!$C:$C, $H269, NewEmisData!$D:$D, CF$2))</f>
        <v>#REF!</v>
      </c>
      <c r="CG269" s="335" t="e">
        <f>$I269*IF($G269="Pickup", SUMIFS(NewEmisData!I:I, NewEmisData!$A:$A, "Pickup", NewEmisData!$B:$B, $A269, NewEmisData!$C:$C, $H269, NewEmisData!$D:$D, CG$2), SUMIFS(NewEmisData!I:I, NewEmisData!$A:$A, "LDV", NewEmisData!$B:$B, $A269, NewEmisData!$C:$C, $H269, NewEmisData!$D:$D, CG$2))</f>
        <v>#REF!</v>
      </c>
      <c r="CH269" s="335" t="e">
        <f>$I269*IF($G269="Pickup", SUMIFS(NewEmisData!J:J, NewEmisData!$A:$A, "Pickup", NewEmisData!$B:$B, $A269, NewEmisData!$C:$C, $H269, NewEmisData!$D:$D, CH$2), SUMIFS(NewEmisData!J:J, NewEmisData!$A:$A, "LDV", NewEmisData!$B:$B, $A269, NewEmisData!$C:$C, $H269, NewEmisData!$D:$D, CH$2))</f>
        <v>#REF!</v>
      </c>
      <c r="CI269" s="335" t="e">
        <f>$I269*IF($G269="Pickup", SUMIFS(NewEmisData!K:K, NewEmisData!$A:$A, "Pickup", NewEmisData!$B:$B, $A269, NewEmisData!$C:$C, $H269, NewEmisData!$D:$D, CI$2), SUMIFS(NewEmisData!K:K, NewEmisData!$A:$A, "LDV", NewEmisData!$B:$B, $A269, NewEmisData!$C:$C, $H269, NewEmisData!$D:$D, CI$2))</f>
        <v>#REF!</v>
      </c>
      <c r="CJ269" s="335" t="e">
        <f>$I269*IF($G269="Pickup", SUMIFS(NewEmisData!L:L, NewEmisData!$A:$A, "Pickup", NewEmisData!$B:$B, $A269, NewEmisData!$C:$C, $H269, NewEmisData!$D:$D, CJ$2), SUMIFS(NewEmisData!L:L, NewEmisData!$A:$A, "LDV", NewEmisData!$B:$B, $A269, NewEmisData!$C:$C, $H269, NewEmisData!$D:$D, CJ$2))</f>
        <v>#REF!</v>
      </c>
      <c r="CK269" s="335" t="e">
        <f>$I269*IF($G269="Pickup", SUMIFS(NewEmisData!M:M, NewEmisData!$A:$A, "Pickup", NewEmisData!$B:$B, $A269, NewEmisData!$C:$C, $H269, NewEmisData!$D:$D, CK$2), SUMIFS(NewEmisData!M:M, NewEmisData!$A:$A, "LDV", NewEmisData!$B:$B, $A269, NewEmisData!$C:$C, $H269, NewEmisData!$D:$D, CK$2))</f>
        <v>#REF!</v>
      </c>
      <c r="CL269" s="335">
        <v>1.1440535322699103E-2</v>
      </c>
      <c r="CM269" s="335" t="e">
        <f>$I269*IF($G269="Pickup", SUMIFS(NewEmisData!E:E, NewEmisData!$A:$A, "Pickup", NewEmisData!$B:$B, $A269, NewEmisData!$C:$C, $H269, NewEmisData!$D:$D, CM$2), SUMIFS(NewEmisData!E:E, NewEmisData!$A:$A, "LDV", NewEmisData!$B:$B, $A269, NewEmisData!$C:$C, $H269, NewEmisData!$D:$D, CM$2))</f>
        <v>#REF!</v>
      </c>
      <c r="CN269" s="335" t="e">
        <f>$I269*IF($G269="Pickup", SUMIFS(NewEmisData!F:F, NewEmisData!$A:$A, "Pickup", NewEmisData!$B:$B, $A269, NewEmisData!$C:$C, $H269, NewEmisData!$D:$D, CN$2), SUMIFS(NewEmisData!F:F, NewEmisData!$A:$A, "LDV", NewEmisData!$B:$B, $A269, NewEmisData!$C:$C, $H269, NewEmisData!$D:$D, CN$2))</f>
        <v>#REF!</v>
      </c>
      <c r="CO269" s="335" t="e">
        <f>$I269*IF($G269="Pickup", SUMIFS(NewEmisData!G:G, NewEmisData!$A:$A, "Pickup", NewEmisData!$B:$B, $A269, NewEmisData!$C:$C, $H269, NewEmisData!$D:$D, CO$2), SUMIFS(NewEmisData!G:G, NewEmisData!$A:$A, "LDV", NewEmisData!$B:$B, $A269, NewEmisData!$C:$C, $H269, NewEmisData!$D:$D, CO$2))</f>
        <v>#REF!</v>
      </c>
      <c r="CP269" s="335" t="e">
        <f>$I269*IF($G269="Pickup", SUMIFS(NewEmisData!H:H, NewEmisData!$A:$A, "Pickup", NewEmisData!$B:$B, $A269, NewEmisData!$C:$C, $H269, NewEmisData!$D:$D, CP$2), SUMIFS(NewEmisData!H:H, NewEmisData!$A:$A, "LDV", NewEmisData!$B:$B, $A269, NewEmisData!$C:$C, $H269, NewEmisData!$D:$D, CP$2))</f>
        <v>#REF!</v>
      </c>
      <c r="CQ269" s="335" t="e">
        <f>$I269*IF($G269="Pickup", SUMIFS(NewEmisData!I:I, NewEmisData!$A:$A, "Pickup", NewEmisData!$B:$B, $A269, NewEmisData!$C:$C, $H269, NewEmisData!$D:$D, CQ$2), SUMIFS(NewEmisData!I:I, NewEmisData!$A:$A, "LDV", NewEmisData!$B:$B, $A269, NewEmisData!$C:$C, $H269, NewEmisData!$D:$D, CQ$2))</f>
        <v>#REF!</v>
      </c>
      <c r="CR269" s="335" t="e">
        <f>$I269*IF($G269="Pickup", SUMIFS(NewEmisData!J:J, NewEmisData!$A:$A, "Pickup", NewEmisData!$B:$B, $A269, NewEmisData!$C:$C, $H269, NewEmisData!$D:$D, CR$2), SUMIFS(NewEmisData!J:J, NewEmisData!$A:$A, "LDV", NewEmisData!$B:$B, $A269, NewEmisData!$C:$C, $H269, NewEmisData!$D:$D, CR$2))</f>
        <v>#REF!</v>
      </c>
      <c r="CS269" s="335" t="e">
        <f>$I269*IF($G269="Pickup", SUMIFS(NewEmisData!K:K, NewEmisData!$A:$A, "Pickup", NewEmisData!$B:$B, $A269, NewEmisData!$C:$C, $H269, NewEmisData!$D:$D, CS$2), SUMIFS(NewEmisData!K:K, NewEmisData!$A:$A, "LDV", NewEmisData!$B:$B, $A269, NewEmisData!$C:$C, $H269, NewEmisData!$D:$D, CS$2))</f>
        <v>#REF!</v>
      </c>
      <c r="CT269" s="335" t="e">
        <f>$I269*IF($G269="Pickup", SUMIFS(NewEmisData!L:L, NewEmisData!$A:$A, "Pickup", NewEmisData!$B:$B, $A269, NewEmisData!$C:$C, $H269, NewEmisData!$D:$D, CT$2), SUMIFS(NewEmisData!L:L, NewEmisData!$A:$A, "LDV", NewEmisData!$B:$B, $A269, NewEmisData!$C:$C, $H269, NewEmisData!$D:$D, CT$2))</f>
        <v>#REF!</v>
      </c>
      <c r="CU269" s="335" t="e">
        <f>$I269*IF($G269="Pickup", SUMIFS(NewEmisData!M:M, NewEmisData!$A:$A, "Pickup", NewEmisData!$B:$B, $A269, NewEmisData!$C:$C, $H269, NewEmisData!$D:$D, CU$2), SUMIFS(NewEmisData!M:M, NewEmisData!$A:$A, "LDV", NewEmisData!$B:$B, $A269, NewEmisData!$C:$C, $H269, NewEmisData!$D:$D, CU$2))</f>
        <v>#REF!</v>
      </c>
      <c r="CV269" s="335">
        <v>3.4867004504617778E-3</v>
      </c>
      <c r="CW269" s="335">
        <v>2.0249052327630532E-3</v>
      </c>
      <c r="CX269" s="335">
        <v>1.2515175419379996E-3</v>
      </c>
      <c r="CY269" s="335">
        <v>1.0575607201709759E-3</v>
      </c>
      <c r="CZ269" s="335">
        <v>8.7449898437846874E-4</v>
      </c>
      <c r="DA269" s="335">
        <v>6.702434983476605E-4</v>
      </c>
      <c r="DB269" s="335">
        <v>5.2768845581713188E-4</v>
      </c>
      <c r="DC269" s="335">
        <v>5.0661137800280724E-4</v>
      </c>
      <c r="DD269" s="335">
        <v>5.0015797705022446E-4</v>
      </c>
      <c r="DE269" s="335">
        <v>4.9930391000349583E-4</v>
      </c>
      <c r="DF269" s="335">
        <v>4.9930391000349583E-4</v>
      </c>
      <c r="DG269" s="335" t="e">
        <f>$I269*IF($G269="Pickup", SUMIFS(NewEmisData!E:E, NewEmisData!$A:$A, "Pickup", NewEmisData!$B:$B, $A269, NewEmisData!$C:$C, $H269, NewEmisData!$D:$D, DG$2), SUMIFS(NewEmisData!E:E, NewEmisData!$A:$A, "LDV", NewEmisData!$B:$B, $A269, NewEmisData!$C:$C, $H269, NewEmisData!$D:$D, DG$2))</f>
        <v>#REF!</v>
      </c>
      <c r="DH269" s="335" t="e">
        <f>$I269*IF($G269="Pickup", SUMIFS(NewEmisData!F:F, NewEmisData!$A:$A, "Pickup", NewEmisData!$B:$B, $A269, NewEmisData!$C:$C, $H269, NewEmisData!$D:$D, DH$2), SUMIFS(NewEmisData!F:F, NewEmisData!$A:$A, "LDV", NewEmisData!$B:$B, $A269, NewEmisData!$C:$C, $H269, NewEmisData!$D:$D, DH$2))</f>
        <v>#REF!</v>
      </c>
      <c r="DI269" s="335" t="e">
        <f>$I269*IF($G269="Pickup", SUMIFS(NewEmisData!G:G, NewEmisData!$A:$A, "Pickup", NewEmisData!$B:$B, $A269, NewEmisData!$C:$C, $H269, NewEmisData!$D:$D, DI$2), SUMIFS(NewEmisData!G:G, NewEmisData!$A:$A, "LDV", NewEmisData!$B:$B, $A269, NewEmisData!$C:$C, $H269, NewEmisData!$D:$D, DI$2))</f>
        <v>#REF!</v>
      </c>
      <c r="DJ269" s="335" t="e">
        <f>$I269*IF($G269="Pickup", SUMIFS(NewEmisData!H:H, NewEmisData!$A:$A, "Pickup", NewEmisData!$B:$B, $A269, NewEmisData!$C:$C, $H269, NewEmisData!$D:$D, DJ$2), SUMIFS(NewEmisData!H:H, NewEmisData!$A:$A, "LDV", NewEmisData!$B:$B, $A269, NewEmisData!$C:$C, $H269, NewEmisData!$D:$D, DJ$2))</f>
        <v>#REF!</v>
      </c>
      <c r="DK269" s="335" t="e">
        <f>$I269*IF($G269="Pickup", SUMIFS(NewEmisData!I:I, NewEmisData!$A:$A, "Pickup", NewEmisData!$B:$B, $A269, NewEmisData!$C:$C, $H269, NewEmisData!$D:$D, DK$2), SUMIFS(NewEmisData!I:I, NewEmisData!$A:$A, "LDV", NewEmisData!$B:$B, $A269, NewEmisData!$C:$C, $H269, NewEmisData!$D:$D, DK$2))</f>
        <v>#REF!</v>
      </c>
      <c r="DL269" s="335" t="e">
        <f>$I269*IF($G269="Pickup", SUMIFS(NewEmisData!J:J, NewEmisData!$A:$A, "Pickup", NewEmisData!$B:$B, $A269, NewEmisData!$C:$C, $H269, NewEmisData!$D:$D, DL$2), SUMIFS(NewEmisData!J:J, NewEmisData!$A:$A, "LDV", NewEmisData!$B:$B, $A269, NewEmisData!$C:$C, $H269, NewEmisData!$D:$D, DL$2))</f>
        <v>#REF!</v>
      </c>
      <c r="DM269" s="335" t="e">
        <f>$I269*IF($G269="Pickup", SUMIFS(NewEmisData!K:K, NewEmisData!$A:$A, "Pickup", NewEmisData!$B:$B, $A269, NewEmisData!$C:$C, $H269, NewEmisData!$D:$D, DM$2), SUMIFS(NewEmisData!K:K, NewEmisData!$A:$A, "LDV", NewEmisData!$B:$B, $A269, NewEmisData!$C:$C, $H269, NewEmisData!$D:$D, DM$2))</f>
        <v>#REF!</v>
      </c>
      <c r="DN269" s="335" t="e">
        <f>$I269*IF($G269="Pickup", SUMIFS(NewEmisData!L:L, NewEmisData!$A:$A, "Pickup", NewEmisData!$B:$B, $A269, NewEmisData!$C:$C, $H269, NewEmisData!$D:$D, DN$2), SUMIFS(NewEmisData!L:L, NewEmisData!$A:$A, "LDV", NewEmisData!$B:$B, $A269, NewEmisData!$C:$C, $H269, NewEmisData!$D:$D, DN$2))</f>
        <v>#REF!</v>
      </c>
      <c r="DO269" s="335" t="e">
        <f>$I269*IF($G269="Pickup", SUMIFS(NewEmisData!M:M, NewEmisData!$A:$A, "Pickup", NewEmisData!$B:$B, $A269, NewEmisData!$C:$C, $H269, NewEmisData!$D:$D, DO$2), SUMIFS(NewEmisData!M:M, NewEmisData!$A:$A, "LDV", NewEmisData!$B:$B, $A269, NewEmisData!$C:$C, $H269, NewEmisData!$D:$D, DO$2))</f>
        <v>#REF!</v>
      </c>
      <c r="DP269" s="335">
        <v>1.011564885515141E-3</v>
      </c>
      <c r="DQ269" s="335" t="e">
        <f>$I269*IF($G269="Pickup", SUMIFS(NewEmisData!E:E, NewEmisData!$A:$A, "Pickup", NewEmisData!$B:$B, $A269, NewEmisData!$C:$C, $H269, NewEmisData!$D:$D, DQ$2), SUMIFS(NewEmisData!E:E, NewEmisData!$A:$A, "LDV", NewEmisData!$B:$B, $A269, NewEmisData!$C:$C, $H269, NewEmisData!$D:$D, DQ$2))</f>
        <v>#REF!</v>
      </c>
      <c r="DR269" s="335" t="e">
        <f>$I269*IF($G269="Pickup", SUMIFS(NewEmisData!F:F, NewEmisData!$A:$A, "Pickup", NewEmisData!$B:$B, $A269, NewEmisData!$C:$C, $H269, NewEmisData!$D:$D, DR$2), SUMIFS(NewEmisData!F:F, NewEmisData!$A:$A, "LDV", NewEmisData!$B:$B, $A269, NewEmisData!$C:$C, $H269, NewEmisData!$D:$D, DR$2))</f>
        <v>#REF!</v>
      </c>
      <c r="DS269" s="335" t="e">
        <f>$I269*IF($G269="Pickup", SUMIFS(NewEmisData!G:G, NewEmisData!$A:$A, "Pickup", NewEmisData!$B:$B, $A269, NewEmisData!$C:$C, $H269, NewEmisData!$D:$D, DS$2), SUMIFS(NewEmisData!G:G, NewEmisData!$A:$A, "LDV", NewEmisData!$B:$B, $A269, NewEmisData!$C:$C, $H269, NewEmisData!$D:$D, DS$2))</f>
        <v>#REF!</v>
      </c>
      <c r="DT269" s="335" t="e">
        <f>$I269*IF($G269="Pickup", SUMIFS(NewEmisData!H:H, NewEmisData!$A:$A, "Pickup", NewEmisData!$B:$B, $A269, NewEmisData!$C:$C, $H269, NewEmisData!$D:$D, DT$2), SUMIFS(NewEmisData!H:H, NewEmisData!$A:$A, "LDV", NewEmisData!$B:$B, $A269, NewEmisData!$C:$C, $H269, NewEmisData!$D:$D, DT$2))</f>
        <v>#REF!</v>
      </c>
      <c r="DU269" s="335" t="e">
        <f>$I269*IF($G269="Pickup", SUMIFS(NewEmisData!I:I, NewEmisData!$A:$A, "Pickup", NewEmisData!$B:$B, $A269, NewEmisData!$C:$C, $H269, NewEmisData!$D:$D, DU$2), SUMIFS(NewEmisData!I:I, NewEmisData!$A:$A, "LDV", NewEmisData!$B:$B, $A269, NewEmisData!$C:$C, $H269, NewEmisData!$D:$D, DU$2))</f>
        <v>#REF!</v>
      </c>
      <c r="DV269" s="335" t="e">
        <f>$I269*IF($G269="Pickup", SUMIFS(NewEmisData!J:J, NewEmisData!$A:$A, "Pickup", NewEmisData!$B:$B, $A269, NewEmisData!$C:$C, $H269, NewEmisData!$D:$D, DV$2), SUMIFS(NewEmisData!J:J, NewEmisData!$A:$A, "LDV", NewEmisData!$B:$B, $A269, NewEmisData!$C:$C, $H269, NewEmisData!$D:$D, DV$2))</f>
        <v>#REF!</v>
      </c>
      <c r="DW269" s="335" t="e">
        <f>$I269*IF($G269="Pickup", SUMIFS(NewEmisData!K:K, NewEmisData!$A:$A, "Pickup", NewEmisData!$B:$B, $A269, NewEmisData!$C:$C, $H269, NewEmisData!$D:$D, DW$2), SUMIFS(NewEmisData!K:K, NewEmisData!$A:$A, "LDV", NewEmisData!$B:$B, $A269, NewEmisData!$C:$C, $H269, NewEmisData!$D:$D, DW$2))</f>
        <v>#REF!</v>
      </c>
      <c r="DX269" s="335" t="e">
        <f>$I269*IF($G269="Pickup", SUMIFS(NewEmisData!L:L, NewEmisData!$A:$A, "Pickup", NewEmisData!$B:$B, $A269, NewEmisData!$C:$C, $H269, NewEmisData!$D:$D, DX$2), SUMIFS(NewEmisData!L:L, NewEmisData!$A:$A, "LDV", NewEmisData!$B:$B, $A269, NewEmisData!$C:$C, $H269, NewEmisData!$D:$D, DX$2))</f>
        <v>#REF!</v>
      </c>
      <c r="DY269" s="335" t="e">
        <f>$I269*IF($G269="Pickup", SUMIFS(NewEmisData!M:M, NewEmisData!$A:$A, "Pickup", NewEmisData!$B:$B, $A269, NewEmisData!$C:$C, $H269, NewEmisData!$D:$D, DY$2), SUMIFS(NewEmisData!M:M, NewEmisData!$A:$A, "LDV", NewEmisData!$B:$B, $A269, NewEmisData!$C:$C, $H269, NewEmisData!$D:$D, DY$2))</f>
        <v>#REF!</v>
      </c>
      <c r="DZ269" s="335">
        <v>2.7972448214542505E-3</v>
      </c>
      <c r="EA269" s="335" t="e">
        <f t="shared" si="456"/>
        <v>#REF!</v>
      </c>
      <c r="EB269" s="335" t="e">
        <f t="shared" si="457"/>
        <v>#REF!</v>
      </c>
      <c r="EC269" s="335" t="e">
        <f t="shared" si="458"/>
        <v>#REF!</v>
      </c>
      <c r="ED269" s="335" t="e">
        <f t="shared" si="459"/>
        <v>#REF!</v>
      </c>
      <c r="EE269" s="335" t="e">
        <f t="shared" si="460"/>
        <v>#REF!</v>
      </c>
      <c r="EF269" s="335" t="e">
        <f t="shared" si="461"/>
        <v>#REF!</v>
      </c>
      <c r="EG269" s="335" t="e">
        <f t="shared" si="462"/>
        <v>#REF!</v>
      </c>
      <c r="EH269" s="335" t="e">
        <f t="shared" si="463"/>
        <v>#REF!</v>
      </c>
      <c r="EI269" s="335" t="e">
        <f t="shared" si="464"/>
        <v>#REF!</v>
      </c>
      <c r="EJ269" s="335">
        <f t="shared" si="465"/>
        <v>0.13836109032518704</v>
      </c>
      <c r="EK269" s="335" t="e">
        <f t="shared" si="466"/>
        <v>#REF!</v>
      </c>
      <c r="EL269" s="335" t="e">
        <f t="shared" si="467"/>
        <v>#REF!</v>
      </c>
      <c r="EM269" s="335" t="e">
        <f t="shared" si="468"/>
        <v>#REF!</v>
      </c>
      <c r="EN269" s="335" t="e">
        <f t="shared" si="469"/>
        <v>#REF!</v>
      </c>
      <c r="EO269" s="335" t="e">
        <f t="shared" si="470"/>
        <v>#REF!</v>
      </c>
      <c r="EP269" s="335" t="e">
        <f t="shared" si="471"/>
        <v>#REF!</v>
      </c>
      <c r="EQ269" s="335" t="e">
        <f t="shared" si="472"/>
        <v>#REF!</v>
      </c>
      <c r="ER269" s="335" t="e">
        <f t="shared" si="473"/>
        <v>#REF!</v>
      </c>
      <c r="ES269" s="335" t="e">
        <f t="shared" si="474"/>
        <v>#REF!</v>
      </c>
      <c r="ET269" s="335">
        <f t="shared" si="475"/>
        <v>3.0994232344238398E-2</v>
      </c>
      <c r="EU269" s="335" t="e">
        <f t="shared" si="476"/>
        <v>#REF!</v>
      </c>
      <c r="EV269" s="335" t="e">
        <f t="shared" si="477"/>
        <v>#REF!</v>
      </c>
      <c r="EW269" s="335" t="e">
        <f t="shared" si="478"/>
        <v>#REF!</v>
      </c>
      <c r="EX269" s="335" t="e">
        <f t="shared" si="479"/>
        <v>#REF!</v>
      </c>
      <c r="EY269" s="335" t="e">
        <f t="shared" si="480"/>
        <v>#REF!</v>
      </c>
      <c r="EZ269" s="335" t="e">
        <f t="shared" si="481"/>
        <v>#REF!</v>
      </c>
      <c r="FA269" s="335" t="e">
        <f t="shared" si="482"/>
        <v>#REF!</v>
      </c>
      <c r="FB269" s="335" t="e">
        <f t="shared" si="483"/>
        <v>#REF!</v>
      </c>
      <c r="FC269" s="335" t="e">
        <f t="shared" si="484"/>
        <v>#REF!</v>
      </c>
      <c r="FD269" s="335">
        <f t="shared" si="485"/>
        <v>8.721041711244389E-4</v>
      </c>
      <c r="FE269" s="335" t="e">
        <f t="shared" si="486"/>
        <v>#REF!</v>
      </c>
      <c r="FF269" s="335" t="e">
        <f t="shared" si="487"/>
        <v>#REF!</v>
      </c>
      <c r="FG269" s="335" t="e">
        <f t="shared" si="488"/>
        <v>#REF!</v>
      </c>
      <c r="FH269" s="335" t="e">
        <f t="shared" si="489"/>
        <v>#REF!</v>
      </c>
      <c r="FI269" s="335" t="e">
        <f t="shared" si="490"/>
        <v>#REF!</v>
      </c>
      <c r="FJ269" s="335" t="e">
        <f t="shared" si="491"/>
        <v>#REF!</v>
      </c>
      <c r="FK269" s="335" t="e">
        <f t="shared" si="492"/>
        <v>#REF!</v>
      </c>
      <c r="FL269" s="335" t="e">
        <f t="shared" si="493"/>
        <v>#REF!</v>
      </c>
      <c r="FM269" s="335" t="e">
        <f t="shared" si="494"/>
        <v>#REF!</v>
      </c>
      <c r="FN269" s="335">
        <f t="shared" si="495"/>
        <v>2.3814683166549375E-2</v>
      </c>
      <c r="FO269" s="335" t="e">
        <f t="shared" si="496"/>
        <v>#REF!</v>
      </c>
      <c r="FP269" s="335" t="e">
        <f t="shared" si="497"/>
        <v>#REF!</v>
      </c>
      <c r="FQ269" s="335" t="e">
        <f t="shared" si="498"/>
        <v>#REF!</v>
      </c>
      <c r="FR269" s="335" t="e">
        <f t="shared" si="499"/>
        <v>#REF!</v>
      </c>
      <c r="FS269" s="335" t="e">
        <f t="shared" si="500"/>
        <v>#REF!</v>
      </c>
      <c r="FT269" s="335" t="e">
        <f t="shared" si="501"/>
        <v>#REF!</v>
      </c>
      <c r="FU269" s="335" t="e">
        <f t="shared" si="502"/>
        <v>#REF!</v>
      </c>
      <c r="FV269" s="335" t="e">
        <f t="shared" si="503"/>
        <v>#REF!</v>
      </c>
      <c r="FW269" s="335" t="e">
        <f t="shared" si="504"/>
        <v>#REF!</v>
      </c>
      <c r="FX269" s="335">
        <f t="shared" si="505"/>
        <v>4.7394574957917972E-3</v>
      </c>
    </row>
    <row r="270" spans="1:180" x14ac:dyDescent="0.2">
      <c r="A270" s="305" t="str">
        <f>IF(LEFT(TRIM(TechData_All!AJ87),1)="*", _xlfn.CONCAT("*","R2"), "R2")</f>
        <v>*R2</v>
      </c>
      <c r="B270" s="305" t="str">
        <f>TechData_All!A87</f>
        <v>TLLSPHVG11</v>
      </c>
      <c r="C270" s="305" t="str">
        <f>TechData_All!C87</f>
        <v>TL.GSL.LS.PHEV.2011</v>
      </c>
      <c r="D270" s="301" t="str">
        <f>TechData_All!D87</f>
        <v>bn-vmt, bn-vmt/a</v>
      </c>
      <c r="E270" s="301" t="str">
        <f>TechData_All!E87</f>
        <v>TLGSL</v>
      </c>
      <c r="F270" s="301" t="s">
        <v>17</v>
      </c>
      <c r="G270" s="315" t="s">
        <v>822</v>
      </c>
      <c r="H270" s="315" t="s">
        <v>814</v>
      </c>
      <c r="I270" s="321" t="e">
        <f>#REF!</f>
        <v>#REF!</v>
      </c>
      <c r="J270" s="315" t="str">
        <f t="shared" si="511"/>
        <v>Large SUV-GSL</v>
      </c>
      <c r="K270" s="335" t="e">
        <f>$I270*IF($G270="Pickup", SUMIFS(NewEmisData!E:E, NewEmisData!$A:$A, "Pickup", NewEmisData!$B:$B, $A270, NewEmisData!$C:$C, $H270, NewEmisData!$D:$D, K$2), SUMIFS(NewEmisData!E:E, NewEmisData!$A:$A, "LDV", NewEmisData!$B:$B, $A270, NewEmisData!$C:$C, $H270, NewEmisData!$D:$D, K$2))</f>
        <v>#REF!</v>
      </c>
      <c r="L270" s="335" t="e">
        <f>$I270*IF($G270="Pickup", SUMIFS(NewEmisData!F:F, NewEmisData!$A:$A, "Pickup", NewEmisData!$B:$B, $A270, NewEmisData!$C:$C, $H270, NewEmisData!$D:$D, L$2), SUMIFS(NewEmisData!F:F, NewEmisData!$A:$A, "LDV", NewEmisData!$B:$B, $A270, NewEmisData!$C:$C, $H270, NewEmisData!$D:$D, L$2))</f>
        <v>#REF!</v>
      </c>
      <c r="M270" s="335" t="e">
        <f>$I270*IF($G270="Pickup", SUMIFS(NewEmisData!G:G, NewEmisData!$A:$A, "Pickup", NewEmisData!$B:$B, $A270, NewEmisData!$C:$C, $H270, NewEmisData!$D:$D, M$2), SUMIFS(NewEmisData!G:G, NewEmisData!$A:$A, "LDV", NewEmisData!$B:$B, $A270, NewEmisData!$C:$C, $H270, NewEmisData!$D:$D, M$2))</f>
        <v>#REF!</v>
      </c>
      <c r="N270" s="335" t="e">
        <f>$I270*IF($G270="Pickup", SUMIFS(NewEmisData!H:H, NewEmisData!$A:$A, "Pickup", NewEmisData!$B:$B, $A270, NewEmisData!$C:$C, $H270, NewEmisData!$D:$D, N$2), SUMIFS(NewEmisData!H:H, NewEmisData!$A:$A, "LDV", NewEmisData!$B:$B, $A270, NewEmisData!$C:$C, $H270, NewEmisData!$D:$D, N$2))</f>
        <v>#REF!</v>
      </c>
      <c r="O270" s="335" t="e">
        <f>$I270*IF($G270="Pickup", SUMIFS(NewEmisData!I:I, NewEmisData!$A:$A, "Pickup", NewEmisData!$B:$B, $A270, NewEmisData!$C:$C, $H270, NewEmisData!$D:$D, O$2), SUMIFS(NewEmisData!I:I, NewEmisData!$A:$A, "LDV", NewEmisData!$B:$B, $A270, NewEmisData!$C:$C, $H270, NewEmisData!$D:$D, O$2))</f>
        <v>#REF!</v>
      </c>
      <c r="P270" s="335" t="e">
        <f>$I270*IF($G270="Pickup", SUMIFS(NewEmisData!J:J, NewEmisData!$A:$A, "Pickup", NewEmisData!$B:$B, $A270, NewEmisData!$C:$C, $H270, NewEmisData!$D:$D, P$2), SUMIFS(NewEmisData!J:J, NewEmisData!$A:$A, "LDV", NewEmisData!$B:$B, $A270, NewEmisData!$C:$C, $H270, NewEmisData!$D:$D, P$2))</f>
        <v>#REF!</v>
      </c>
      <c r="Q270" s="335" t="e">
        <f>$I270*IF($G270="Pickup", SUMIFS(NewEmisData!K:K, NewEmisData!$A:$A, "Pickup", NewEmisData!$B:$B, $A270, NewEmisData!$C:$C, $H270, NewEmisData!$D:$D, Q$2), SUMIFS(NewEmisData!K:K, NewEmisData!$A:$A, "LDV", NewEmisData!$B:$B, $A270, NewEmisData!$C:$C, $H270, NewEmisData!$D:$D, Q$2))</f>
        <v>#REF!</v>
      </c>
      <c r="R270" s="335" t="e">
        <f>$I270*IF($G270="Pickup", SUMIFS(NewEmisData!L:L, NewEmisData!$A:$A, "Pickup", NewEmisData!$B:$B, $A270, NewEmisData!$C:$C, $H270, NewEmisData!$D:$D, R$2), SUMIFS(NewEmisData!L:L, NewEmisData!$A:$A, "LDV", NewEmisData!$B:$B, $A270, NewEmisData!$C:$C, $H270, NewEmisData!$D:$D, R$2))</f>
        <v>#REF!</v>
      </c>
      <c r="S270" s="335" t="e">
        <f>$I270*IF($G270="Pickup", SUMIFS(NewEmisData!M:M, NewEmisData!$A:$A, "Pickup", NewEmisData!$B:$B, $A270, NewEmisData!$C:$C, $H270, NewEmisData!$D:$D, S$2), SUMIFS(NewEmisData!M:M, NewEmisData!$A:$A, "LDV", NewEmisData!$B:$B, $A270, NewEmisData!$C:$C, $H270, NewEmisData!$D:$D, S$2))</f>
        <v>#REF!</v>
      </c>
      <c r="T270" s="335">
        <v>0.13836109032518704</v>
      </c>
      <c r="U270" s="335" t="e">
        <f>$I270*IF($G270="Pickup", SUMIFS(NewEmisData!E:E, NewEmisData!$A:$A, "Pickup", NewEmisData!$B:$B, $A270, NewEmisData!$C:$C, $H270, NewEmisData!$D:$D, U$2), SUMIFS(NewEmisData!E:E, NewEmisData!$A:$A, "LDV", NewEmisData!$B:$B, $A270, NewEmisData!$C:$C, $H270, NewEmisData!$D:$D, U$2))</f>
        <v>#REF!</v>
      </c>
      <c r="V270" s="335" t="e">
        <f>$I270*IF($G270="Pickup", SUMIFS(NewEmisData!F:F, NewEmisData!$A:$A, "Pickup", NewEmisData!$B:$B, $A270, NewEmisData!$C:$C, $H270, NewEmisData!$D:$D, V$2), SUMIFS(NewEmisData!F:F, NewEmisData!$A:$A, "LDV", NewEmisData!$B:$B, $A270, NewEmisData!$C:$C, $H270, NewEmisData!$D:$D, V$2))</f>
        <v>#REF!</v>
      </c>
      <c r="W270" s="335" t="e">
        <f>$I270*IF($G270="Pickup", SUMIFS(NewEmisData!G:G, NewEmisData!$A:$A, "Pickup", NewEmisData!$B:$B, $A270, NewEmisData!$C:$C, $H270, NewEmisData!$D:$D, W$2), SUMIFS(NewEmisData!G:G, NewEmisData!$A:$A, "LDV", NewEmisData!$B:$B, $A270, NewEmisData!$C:$C, $H270, NewEmisData!$D:$D, W$2))</f>
        <v>#REF!</v>
      </c>
      <c r="X270" s="335" t="e">
        <f>$I270*IF($G270="Pickup", SUMIFS(NewEmisData!H:H, NewEmisData!$A:$A, "Pickup", NewEmisData!$B:$B, $A270, NewEmisData!$C:$C, $H270, NewEmisData!$D:$D, X$2), SUMIFS(NewEmisData!H:H, NewEmisData!$A:$A, "LDV", NewEmisData!$B:$B, $A270, NewEmisData!$C:$C, $H270, NewEmisData!$D:$D, X$2))</f>
        <v>#REF!</v>
      </c>
      <c r="Y270" s="335" t="e">
        <f>$I270*IF($G270="Pickup", SUMIFS(NewEmisData!I:I, NewEmisData!$A:$A, "Pickup", NewEmisData!$B:$B, $A270, NewEmisData!$C:$C, $H270, NewEmisData!$D:$D, Y$2), SUMIFS(NewEmisData!I:I, NewEmisData!$A:$A, "LDV", NewEmisData!$B:$B, $A270, NewEmisData!$C:$C, $H270, NewEmisData!$D:$D, Y$2))</f>
        <v>#REF!</v>
      </c>
      <c r="Z270" s="335" t="e">
        <f>$I270*IF($G270="Pickup", SUMIFS(NewEmisData!J:J, NewEmisData!$A:$A, "Pickup", NewEmisData!$B:$B, $A270, NewEmisData!$C:$C, $H270, NewEmisData!$D:$D, Z$2), SUMIFS(NewEmisData!J:J, NewEmisData!$A:$A, "LDV", NewEmisData!$B:$B, $A270, NewEmisData!$C:$C, $H270, NewEmisData!$D:$D, Z$2))</f>
        <v>#REF!</v>
      </c>
      <c r="AA270" s="335" t="e">
        <f>$I270*IF($G270="Pickup", SUMIFS(NewEmisData!K:K, NewEmisData!$A:$A, "Pickup", NewEmisData!$B:$B, $A270, NewEmisData!$C:$C, $H270, NewEmisData!$D:$D, AA$2), SUMIFS(NewEmisData!K:K, NewEmisData!$A:$A, "LDV", NewEmisData!$B:$B, $A270, NewEmisData!$C:$C, $H270, NewEmisData!$D:$D, AA$2))</f>
        <v>#REF!</v>
      </c>
      <c r="AB270" s="335" t="e">
        <f>$I270*IF($G270="Pickup", SUMIFS(NewEmisData!L:L, NewEmisData!$A:$A, "Pickup", NewEmisData!$B:$B, $A270, NewEmisData!$C:$C, $H270, NewEmisData!$D:$D, AB$2), SUMIFS(NewEmisData!L:L, NewEmisData!$A:$A, "LDV", NewEmisData!$B:$B, $A270, NewEmisData!$C:$C, $H270, NewEmisData!$D:$D, AB$2))</f>
        <v>#REF!</v>
      </c>
      <c r="AC270" s="335" t="e">
        <f>$I270*IF($G270="Pickup", SUMIFS(NewEmisData!M:M, NewEmisData!$A:$A, "Pickup", NewEmisData!$B:$B, $A270, NewEmisData!$C:$C, $H270, NewEmisData!$D:$D, AC$2), SUMIFS(NewEmisData!M:M, NewEmisData!$A:$A, "LDV", NewEmisData!$B:$B, $A270, NewEmisData!$C:$C, $H270, NewEmisData!$D:$D, AC$2))</f>
        <v>#REF!</v>
      </c>
      <c r="AD270" s="335">
        <v>3.0994232344238398E-2</v>
      </c>
      <c r="AE270" s="335" t="e">
        <f>$I270*IF($G270="Pickup", SUMIFS(NewEmisData!E:E, NewEmisData!$A:$A, "Pickup", NewEmisData!$B:$B, $A270, NewEmisData!$C:$C, $H270, NewEmisData!$D:$D, AE$2), SUMIFS(NewEmisData!E:E, NewEmisData!$A:$A, "LDV", NewEmisData!$B:$B, $A270, NewEmisData!$C:$C, $H270, NewEmisData!$D:$D, AE$2))</f>
        <v>#REF!</v>
      </c>
      <c r="AF270" s="335" t="e">
        <f>$I270*IF($G270="Pickup", SUMIFS(NewEmisData!F:F, NewEmisData!$A:$A, "Pickup", NewEmisData!$B:$B, $A270, NewEmisData!$C:$C, $H270, NewEmisData!$D:$D, AF$2), SUMIFS(NewEmisData!F:F, NewEmisData!$A:$A, "LDV", NewEmisData!$B:$B, $A270, NewEmisData!$C:$C, $H270, NewEmisData!$D:$D, AF$2))</f>
        <v>#REF!</v>
      </c>
      <c r="AG270" s="335" t="e">
        <f>$I270*IF($G270="Pickup", SUMIFS(NewEmisData!G:G, NewEmisData!$A:$A, "Pickup", NewEmisData!$B:$B, $A270, NewEmisData!$C:$C, $H270, NewEmisData!$D:$D, AG$2), SUMIFS(NewEmisData!G:G, NewEmisData!$A:$A, "LDV", NewEmisData!$B:$B, $A270, NewEmisData!$C:$C, $H270, NewEmisData!$D:$D, AG$2))</f>
        <v>#REF!</v>
      </c>
      <c r="AH270" s="335" t="e">
        <f>$I270*IF($G270="Pickup", SUMIFS(NewEmisData!H:H, NewEmisData!$A:$A, "Pickup", NewEmisData!$B:$B, $A270, NewEmisData!$C:$C, $H270, NewEmisData!$D:$D, AH$2), SUMIFS(NewEmisData!H:H, NewEmisData!$A:$A, "LDV", NewEmisData!$B:$B, $A270, NewEmisData!$C:$C, $H270, NewEmisData!$D:$D, AH$2))</f>
        <v>#REF!</v>
      </c>
      <c r="AI270" s="335" t="e">
        <f>$I270*IF($G270="Pickup", SUMIFS(NewEmisData!I:I, NewEmisData!$A:$A, "Pickup", NewEmisData!$B:$B, $A270, NewEmisData!$C:$C, $H270, NewEmisData!$D:$D, AI$2), SUMIFS(NewEmisData!I:I, NewEmisData!$A:$A, "LDV", NewEmisData!$B:$B, $A270, NewEmisData!$C:$C, $H270, NewEmisData!$D:$D, AI$2))</f>
        <v>#REF!</v>
      </c>
      <c r="AJ270" s="335" t="e">
        <f>$I270*IF($G270="Pickup", SUMIFS(NewEmisData!J:J, NewEmisData!$A:$A, "Pickup", NewEmisData!$B:$B, $A270, NewEmisData!$C:$C, $H270, NewEmisData!$D:$D, AJ$2), SUMIFS(NewEmisData!J:J, NewEmisData!$A:$A, "LDV", NewEmisData!$B:$B, $A270, NewEmisData!$C:$C, $H270, NewEmisData!$D:$D, AJ$2))</f>
        <v>#REF!</v>
      </c>
      <c r="AK270" s="335" t="e">
        <f>$I270*IF($G270="Pickup", SUMIFS(NewEmisData!K:K, NewEmisData!$A:$A, "Pickup", NewEmisData!$B:$B, $A270, NewEmisData!$C:$C, $H270, NewEmisData!$D:$D, AK$2), SUMIFS(NewEmisData!K:K, NewEmisData!$A:$A, "LDV", NewEmisData!$B:$B, $A270, NewEmisData!$C:$C, $H270, NewEmisData!$D:$D, AK$2))</f>
        <v>#REF!</v>
      </c>
      <c r="AL270" s="335" t="e">
        <f>$I270*IF($G270="Pickup", SUMIFS(NewEmisData!L:L, NewEmisData!$A:$A, "Pickup", NewEmisData!$B:$B, $A270, NewEmisData!$C:$C, $H270, NewEmisData!$D:$D, AL$2), SUMIFS(NewEmisData!L:L, NewEmisData!$A:$A, "LDV", NewEmisData!$B:$B, $A270, NewEmisData!$C:$C, $H270, NewEmisData!$D:$D, AL$2))</f>
        <v>#REF!</v>
      </c>
      <c r="AM270" s="335" t="e">
        <f>$I270*IF($G270="Pickup", SUMIFS(NewEmisData!M:M, NewEmisData!$A:$A, "Pickup", NewEmisData!$B:$B, $A270, NewEmisData!$C:$C, $H270, NewEmisData!$D:$D, AM$2), SUMIFS(NewEmisData!M:M, NewEmisData!$A:$A, "LDV", NewEmisData!$B:$B, $A270, NewEmisData!$C:$C, $H270, NewEmisData!$D:$D, AM$2))</f>
        <v>#REF!</v>
      </c>
      <c r="AN270" s="335">
        <v>8.721041711244389E-4</v>
      </c>
      <c r="AO270" s="335" t="e">
        <f>$I270*IF($G270="Pickup", SUMIFS(NewEmisData!E:E, NewEmisData!$A:$A, "Pickup", NewEmisData!$B:$B, $A270, NewEmisData!$C:$C, $H270, NewEmisData!$D:$D, AO$2), SUMIFS(NewEmisData!E:E, NewEmisData!$A:$A, "LDV", NewEmisData!$B:$B, $A270, NewEmisData!$C:$C, $H270, NewEmisData!$D:$D, AO$2))</f>
        <v>#REF!</v>
      </c>
      <c r="AP270" s="335" t="e">
        <f>$I270*IF($G270="Pickup", SUMIFS(NewEmisData!F:F, NewEmisData!$A:$A, "Pickup", NewEmisData!$B:$B, $A270, NewEmisData!$C:$C, $H270, NewEmisData!$D:$D, AP$2), SUMIFS(NewEmisData!F:F, NewEmisData!$A:$A, "LDV", NewEmisData!$B:$B, $A270, NewEmisData!$C:$C, $H270, NewEmisData!$D:$D, AP$2))</f>
        <v>#REF!</v>
      </c>
      <c r="AQ270" s="335" t="e">
        <f>$I270*IF($G270="Pickup", SUMIFS(NewEmisData!G:G, NewEmisData!$A:$A, "Pickup", NewEmisData!$B:$B, $A270, NewEmisData!$C:$C, $H270, NewEmisData!$D:$D, AQ$2), SUMIFS(NewEmisData!G:G, NewEmisData!$A:$A, "LDV", NewEmisData!$B:$B, $A270, NewEmisData!$C:$C, $H270, NewEmisData!$D:$D, AQ$2))</f>
        <v>#REF!</v>
      </c>
      <c r="AR270" s="335" t="e">
        <f>$I270*IF($G270="Pickup", SUMIFS(NewEmisData!H:H, NewEmisData!$A:$A, "Pickup", NewEmisData!$B:$B, $A270, NewEmisData!$C:$C, $H270, NewEmisData!$D:$D, AR$2), SUMIFS(NewEmisData!H:H, NewEmisData!$A:$A, "LDV", NewEmisData!$B:$B, $A270, NewEmisData!$C:$C, $H270, NewEmisData!$D:$D, AR$2))</f>
        <v>#REF!</v>
      </c>
      <c r="AS270" s="335" t="e">
        <f>$I270*IF($G270="Pickup", SUMIFS(NewEmisData!I:I, NewEmisData!$A:$A, "Pickup", NewEmisData!$B:$B, $A270, NewEmisData!$C:$C, $H270, NewEmisData!$D:$D, AS$2), SUMIFS(NewEmisData!I:I, NewEmisData!$A:$A, "LDV", NewEmisData!$B:$B, $A270, NewEmisData!$C:$C, $H270, NewEmisData!$D:$D, AS$2))</f>
        <v>#REF!</v>
      </c>
      <c r="AT270" s="335" t="e">
        <f>$I270*IF($G270="Pickup", SUMIFS(NewEmisData!J:J, NewEmisData!$A:$A, "Pickup", NewEmisData!$B:$B, $A270, NewEmisData!$C:$C, $H270, NewEmisData!$D:$D, AT$2), SUMIFS(NewEmisData!J:J, NewEmisData!$A:$A, "LDV", NewEmisData!$B:$B, $A270, NewEmisData!$C:$C, $H270, NewEmisData!$D:$D, AT$2))</f>
        <v>#REF!</v>
      </c>
      <c r="AU270" s="335" t="e">
        <f>$I270*IF($G270="Pickup", SUMIFS(NewEmisData!K:K, NewEmisData!$A:$A, "Pickup", NewEmisData!$B:$B, $A270, NewEmisData!$C:$C, $H270, NewEmisData!$D:$D, AU$2), SUMIFS(NewEmisData!K:K, NewEmisData!$A:$A, "LDV", NewEmisData!$B:$B, $A270, NewEmisData!$C:$C, $H270, NewEmisData!$D:$D, AU$2))</f>
        <v>#REF!</v>
      </c>
      <c r="AV270" s="335" t="e">
        <f>$I270*IF($G270="Pickup", SUMIFS(NewEmisData!L:L, NewEmisData!$A:$A, "Pickup", NewEmisData!$B:$B, $A270, NewEmisData!$C:$C, $H270, NewEmisData!$D:$D, AV$2), SUMIFS(NewEmisData!L:L, NewEmisData!$A:$A, "LDV", NewEmisData!$B:$B, $A270, NewEmisData!$C:$C, $H270, NewEmisData!$D:$D, AV$2))</f>
        <v>#REF!</v>
      </c>
      <c r="AW270" s="335" t="e">
        <f>$I270*IF($G270="Pickup", SUMIFS(NewEmisData!M:M, NewEmisData!$A:$A, "Pickup", NewEmisData!$B:$B, $A270, NewEmisData!$C:$C, $H270, NewEmisData!$D:$D, AW$2), SUMIFS(NewEmisData!M:M, NewEmisData!$A:$A, "LDV", NewEmisData!$B:$B, $A270, NewEmisData!$C:$C, $H270, NewEmisData!$D:$D, AW$2))</f>
        <v>#REF!</v>
      </c>
      <c r="AX270" s="335">
        <v>2.3814683166549375E-2</v>
      </c>
      <c r="AY270" s="335" t="e">
        <f>$I270*IF($G270="Pickup", SUMIFS(NewEmisData!E:E, NewEmisData!$A:$A, "Pickup", NewEmisData!$B:$B, $A270, NewEmisData!$C:$C, $H270, NewEmisData!$D:$D, AY$2), SUMIFS(NewEmisData!E:E, NewEmisData!$A:$A, "LDV", NewEmisData!$B:$B, $A270, NewEmisData!$C:$C, $H270, NewEmisData!$D:$D, AY$2))</f>
        <v>#REF!</v>
      </c>
      <c r="AZ270" s="335" t="e">
        <f>$I270*IF($G270="Pickup", SUMIFS(NewEmisData!F:F, NewEmisData!$A:$A, "Pickup", NewEmisData!$B:$B, $A270, NewEmisData!$C:$C, $H270, NewEmisData!$D:$D, AZ$2), SUMIFS(NewEmisData!F:F, NewEmisData!$A:$A, "LDV", NewEmisData!$B:$B, $A270, NewEmisData!$C:$C, $H270, NewEmisData!$D:$D, AZ$2))</f>
        <v>#REF!</v>
      </c>
      <c r="BA270" s="335" t="e">
        <f>$I270*IF($G270="Pickup", SUMIFS(NewEmisData!G:G, NewEmisData!$A:$A, "Pickup", NewEmisData!$B:$B, $A270, NewEmisData!$C:$C, $H270, NewEmisData!$D:$D, BA$2), SUMIFS(NewEmisData!G:G, NewEmisData!$A:$A, "LDV", NewEmisData!$B:$B, $A270, NewEmisData!$C:$C, $H270, NewEmisData!$D:$D, BA$2))</f>
        <v>#REF!</v>
      </c>
      <c r="BB270" s="335" t="e">
        <f>$I270*IF($G270="Pickup", SUMIFS(NewEmisData!H:H, NewEmisData!$A:$A, "Pickup", NewEmisData!$B:$B, $A270, NewEmisData!$C:$C, $H270, NewEmisData!$D:$D, BB$2), SUMIFS(NewEmisData!H:H, NewEmisData!$A:$A, "LDV", NewEmisData!$B:$B, $A270, NewEmisData!$C:$C, $H270, NewEmisData!$D:$D, BB$2))</f>
        <v>#REF!</v>
      </c>
      <c r="BC270" s="335" t="e">
        <f>$I270*IF($G270="Pickup", SUMIFS(NewEmisData!I:I, NewEmisData!$A:$A, "Pickup", NewEmisData!$B:$B, $A270, NewEmisData!$C:$C, $H270, NewEmisData!$D:$D, BC$2), SUMIFS(NewEmisData!I:I, NewEmisData!$A:$A, "LDV", NewEmisData!$B:$B, $A270, NewEmisData!$C:$C, $H270, NewEmisData!$D:$D, BC$2))</f>
        <v>#REF!</v>
      </c>
      <c r="BD270" s="335" t="e">
        <f>$I270*IF($G270="Pickup", SUMIFS(NewEmisData!J:J, NewEmisData!$A:$A, "Pickup", NewEmisData!$B:$B, $A270, NewEmisData!$C:$C, $H270, NewEmisData!$D:$D, BD$2), SUMIFS(NewEmisData!J:J, NewEmisData!$A:$A, "LDV", NewEmisData!$B:$B, $A270, NewEmisData!$C:$C, $H270, NewEmisData!$D:$D, BD$2))</f>
        <v>#REF!</v>
      </c>
      <c r="BE270" s="335" t="e">
        <f>$I270*IF($G270="Pickup", SUMIFS(NewEmisData!K:K, NewEmisData!$A:$A, "Pickup", NewEmisData!$B:$B, $A270, NewEmisData!$C:$C, $H270, NewEmisData!$D:$D, BE$2), SUMIFS(NewEmisData!K:K, NewEmisData!$A:$A, "LDV", NewEmisData!$B:$B, $A270, NewEmisData!$C:$C, $H270, NewEmisData!$D:$D, BE$2))</f>
        <v>#REF!</v>
      </c>
      <c r="BF270" s="335" t="e">
        <f>$I270*IF($G270="Pickup", SUMIFS(NewEmisData!L:L, NewEmisData!$A:$A, "Pickup", NewEmisData!$B:$B, $A270, NewEmisData!$C:$C, $H270, NewEmisData!$D:$D, BF$2), SUMIFS(NewEmisData!L:L, NewEmisData!$A:$A, "LDV", NewEmisData!$B:$B, $A270, NewEmisData!$C:$C, $H270, NewEmisData!$D:$D, BF$2))</f>
        <v>#REF!</v>
      </c>
      <c r="BG270" s="335" t="e">
        <f>$I270*IF($G270="Pickup", SUMIFS(NewEmisData!M:M, NewEmisData!$A:$A, "Pickup", NewEmisData!$B:$B, $A270, NewEmisData!$C:$C, $H270, NewEmisData!$D:$D, BG$2), SUMIFS(NewEmisData!M:M, NewEmisData!$A:$A, "LDV", NewEmisData!$B:$B, $A270, NewEmisData!$C:$C, $H270, NewEmisData!$D:$D, BG$2))</f>
        <v>#REF!</v>
      </c>
      <c r="BH270" s="335">
        <v>4.7394574957917972E-3</v>
      </c>
      <c r="BI270" s="335" t="e">
        <f>$I270*IF($G270="Pickup", SUMIFS(NewEmisData!E:E, NewEmisData!$A:$A, "Pickup", NewEmisData!$B:$B, $A270, NewEmisData!$C:$C, $H270, NewEmisData!$D:$D, BI$2), SUMIFS(NewEmisData!E:E, NewEmisData!$A:$A, "LDV", NewEmisData!$B:$B, $A270, NewEmisData!$C:$C, $H270, NewEmisData!$D:$D, BI$2))</f>
        <v>#REF!</v>
      </c>
      <c r="BJ270" s="335" t="e">
        <f>$I270*IF($G270="Pickup", SUMIFS(NewEmisData!F:F, NewEmisData!$A:$A, "Pickup", NewEmisData!$B:$B, $A270, NewEmisData!$C:$C, $H270, NewEmisData!$D:$D, BJ$2), SUMIFS(NewEmisData!F:F, NewEmisData!$A:$A, "LDV", NewEmisData!$B:$B, $A270, NewEmisData!$C:$C, $H270, NewEmisData!$D:$D, BJ$2))</f>
        <v>#REF!</v>
      </c>
      <c r="BK270" s="335" t="e">
        <f>$I270*IF($G270="Pickup", SUMIFS(NewEmisData!G:G, NewEmisData!$A:$A, "Pickup", NewEmisData!$B:$B, $A270, NewEmisData!$C:$C, $H270, NewEmisData!$D:$D, BK$2), SUMIFS(NewEmisData!G:G, NewEmisData!$A:$A, "LDV", NewEmisData!$B:$B, $A270, NewEmisData!$C:$C, $H270, NewEmisData!$D:$D, BK$2))</f>
        <v>#REF!</v>
      </c>
      <c r="BL270" s="335" t="e">
        <f>$I270*IF($G270="Pickup", SUMIFS(NewEmisData!H:H, NewEmisData!$A:$A, "Pickup", NewEmisData!$B:$B, $A270, NewEmisData!$C:$C, $H270, NewEmisData!$D:$D, BL$2), SUMIFS(NewEmisData!H:H, NewEmisData!$A:$A, "LDV", NewEmisData!$B:$B, $A270, NewEmisData!$C:$C, $H270, NewEmisData!$D:$D, BL$2))</f>
        <v>#REF!</v>
      </c>
      <c r="BM270" s="335" t="e">
        <f>$I270*IF($G270="Pickup", SUMIFS(NewEmisData!I:I, NewEmisData!$A:$A, "Pickup", NewEmisData!$B:$B, $A270, NewEmisData!$C:$C, $H270, NewEmisData!$D:$D, BM$2), SUMIFS(NewEmisData!I:I, NewEmisData!$A:$A, "LDV", NewEmisData!$B:$B, $A270, NewEmisData!$C:$C, $H270, NewEmisData!$D:$D, BM$2))</f>
        <v>#REF!</v>
      </c>
      <c r="BN270" s="335" t="e">
        <f>$I270*IF($G270="Pickup", SUMIFS(NewEmisData!J:J, NewEmisData!$A:$A, "Pickup", NewEmisData!$B:$B, $A270, NewEmisData!$C:$C, $H270, NewEmisData!$D:$D, BN$2), SUMIFS(NewEmisData!J:J, NewEmisData!$A:$A, "LDV", NewEmisData!$B:$B, $A270, NewEmisData!$C:$C, $H270, NewEmisData!$D:$D, BN$2))</f>
        <v>#REF!</v>
      </c>
      <c r="BO270" s="335" t="e">
        <f>$I270*IF($G270="Pickup", SUMIFS(NewEmisData!K:K, NewEmisData!$A:$A, "Pickup", NewEmisData!$B:$B, $A270, NewEmisData!$C:$C, $H270, NewEmisData!$D:$D, BO$2), SUMIFS(NewEmisData!K:K, NewEmisData!$A:$A, "LDV", NewEmisData!$B:$B, $A270, NewEmisData!$C:$C, $H270, NewEmisData!$D:$D, BO$2))</f>
        <v>#REF!</v>
      </c>
      <c r="BP270" s="335" t="e">
        <f>$I270*IF($G270="Pickup", SUMIFS(NewEmisData!L:L, NewEmisData!$A:$A, "Pickup", NewEmisData!$B:$B, $A270, NewEmisData!$C:$C, $H270, NewEmisData!$D:$D, BP$2), SUMIFS(NewEmisData!L:L, NewEmisData!$A:$A, "LDV", NewEmisData!$B:$B, $A270, NewEmisData!$C:$C, $H270, NewEmisData!$D:$D, BP$2))</f>
        <v>#REF!</v>
      </c>
      <c r="BQ270" s="335" t="e">
        <f>$I270*IF($G270="Pickup", SUMIFS(NewEmisData!M:M, NewEmisData!$A:$A, "Pickup", NewEmisData!$B:$B, $A270, NewEmisData!$C:$C, $H270, NewEmisData!$D:$D, BQ$2), SUMIFS(NewEmisData!M:M, NewEmisData!$A:$A, "LDV", NewEmisData!$B:$B, $A270, NewEmisData!$C:$C, $H270, NewEmisData!$D:$D, BQ$2))</f>
        <v>#REF!</v>
      </c>
      <c r="BR270" s="335">
        <v>0.82941469149152458</v>
      </c>
      <c r="BS270" s="335" t="e">
        <f>$I270*IF($G270="Pickup", SUMIFS(NewEmisData!E:E, NewEmisData!$A:$A, "Pickup", NewEmisData!$B:$B, $A270, NewEmisData!$C:$C, $H270, NewEmisData!$D:$D, BS$2), SUMIFS(NewEmisData!E:E, NewEmisData!$A:$A, "LDV", NewEmisData!$B:$B, $A270, NewEmisData!$C:$C, $H270, NewEmisData!$D:$D, BS$2))</f>
        <v>#REF!</v>
      </c>
      <c r="BT270" s="335" t="e">
        <f>$I270*IF($G270="Pickup", SUMIFS(NewEmisData!F:F, NewEmisData!$A:$A, "Pickup", NewEmisData!$B:$B, $A270, NewEmisData!$C:$C, $H270, NewEmisData!$D:$D, BT$2), SUMIFS(NewEmisData!F:F, NewEmisData!$A:$A, "LDV", NewEmisData!$B:$B, $A270, NewEmisData!$C:$C, $H270, NewEmisData!$D:$D, BT$2))</f>
        <v>#REF!</v>
      </c>
      <c r="BU270" s="335" t="e">
        <f>$I270*IF($G270="Pickup", SUMIFS(NewEmisData!G:G, NewEmisData!$A:$A, "Pickup", NewEmisData!$B:$B, $A270, NewEmisData!$C:$C, $H270, NewEmisData!$D:$D, BU$2), SUMIFS(NewEmisData!G:G, NewEmisData!$A:$A, "LDV", NewEmisData!$B:$B, $A270, NewEmisData!$C:$C, $H270, NewEmisData!$D:$D, BU$2))</f>
        <v>#REF!</v>
      </c>
      <c r="BV270" s="335" t="e">
        <f>$I270*IF($G270="Pickup", SUMIFS(NewEmisData!H:H, NewEmisData!$A:$A, "Pickup", NewEmisData!$B:$B, $A270, NewEmisData!$C:$C, $H270, NewEmisData!$D:$D, BV$2), SUMIFS(NewEmisData!H:H, NewEmisData!$A:$A, "LDV", NewEmisData!$B:$B, $A270, NewEmisData!$C:$C, $H270, NewEmisData!$D:$D, BV$2))</f>
        <v>#REF!</v>
      </c>
      <c r="BW270" s="335" t="e">
        <f>$I270*IF($G270="Pickup", SUMIFS(NewEmisData!I:I, NewEmisData!$A:$A, "Pickup", NewEmisData!$B:$B, $A270, NewEmisData!$C:$C, $H270, NewEmisData!$D:$D, BW$2), SUMIFS(NewEmisData!I:I, NewEmisData!$A:$A, "LDV", NewEmisData!$B:$B, $A270, NewEmisData!$C:$C, $H270, NewEmisData!$D:$D, BW$2))</f>
        <v>#REF!</v>
      </c>
      <c r="BX270" s="335" t="e">
        <f>$I270*IF($G270="Pickup", SUMIFS(NewEmisData!J:J, NewEmisData!$A:$A, "Pickup", NewEmisData!$B:$B, $A270, NewEmisData!$C:$C, $H270, NewEmisData!$D:$D, BX$2), SUMIFS(NewEmisData!J:J, NewEmisData!$A:$A, "LDV", NewEmisData!$B:$B, $A270, NewEmisData!$C:$C, $H270, NewEmisData!$D:$D, BX$2))</f>
        <v>#REF!</v>
      </c>
      <c r="BY270" s="335" t="e">
        <f>$I270*IF($G270="Pickup", SUMIFS(NewEmisData!K:K, NewEmisData!$A:$A, "Pickup", NewEmisData!$B:$B, $A270, NewEmisData!$C:$C, $H270, NewEmisData!$D:$D, BY$2), SUMIFS(NewEmisData!K:K, NewEmisData!$A:$A, "LDV", NewEmisData!$B:$B, $A270, NewEmisData!$C:$C, $H270, NewEmisData!$D:$D, BY$2))</f>
        <v>#REF!</v>
      </c>
      <c r="BZ270" s="335" t="e">
        <f>$I270*IF($G270="Pickup", SUMIFS(NewEmisData!L:L, NewEmisData!$A:$A, "Pickup", NewEmisData!$B:$B, $A270, NewEmisData!$C:$C, $H270, NewEmisData!$D:$D, BZ$2), SUMIFS(NewEmisData!L:L, NewEmisData!$A:$A, "LDV", NewEmisData!$B:$B, $A270, NewEmisData!$C:$C, $H270, NewEmisData!$D:$D, BZ$2))</f>
        <v>#REF!</v>
      </c>
      <c r="CA270" s="335" t="e">
        <f>$I270*IF($G270="Pickup", SUMIFS(NewEmisData!M:M, NewEmisData!$A:$A, "Pickup", NewEmisData!$B:$B, $A270, NewEmisData!$C:$C, $H270, NewEmisData!$D:$D, CA$2), SUMIFS(NewEmisData!M:M, NewEmisData!$A:$A, "LDV", NewEmisData!$B:$B, $A270, NewEmisData!$C:$C, $H270, NewEmisData!$D:$D, CA$2))</f>
        <v>#REF!</v>
      </c>
      <c r="CB270" s="335">
        <v>5.2865609411460256E-2</v>
      </c>
      <c r="CC270" s="335" t="e">
        <f>$I270*IF($G270="Pickup", SUMIFS(NewEmisData!E:E, NewEmisData!$A:$A, "Pickup", NewEmisData!$B:$B, $A270, NewEmisData!$C:$C, $H270, NewEmisData!$D:$D, CC$2), SUMIFS(NewEmisData!E:E, NewEmisData!$A:$A, "LDV", NewEmisData!$B:$B, $A270, NewEmisData!$C:$C, $H270, NewEmisData!$D:$D, CC$2))</f>
        <v>#REF!</v>
      </c>
      <c r="CD270" s="335" t="e">
        <f>$I270*IF($G270="Pickup", SUMIFS(NewEmisData!F:F, NewEmisData!$A:$A, "Pickup", NewEmisData!$B:$B, $A270, NewEmisData!$C:$C, $H270, NewEmisData!$D:$D, CD$2), SUMIFS(NewEmisData!F:F, NewEmisData!$A:$A, "LDV", NewEmisData!$B:$B, $A270, NewEmisData!$C:$C, $H270, NewEmisData!$D:$D, CD$2))</f>
        <v>#REF!</v>
      </c>
      <c r="CE270" s="335" t="e">
        <f>$I270*IF($G270="Pickup", SUMIFS(NewEmisData!G:G, NewEmisData!$A:$A, "Pickup", NewEmisData!$B:$B, $A270, NewEmisData!$C:$C, $H270, NewEmisData!$D:$D, CE$2), SUMIFS(NewEmisData!G:G, NewEmisData!$A:$A, "LDV", NewEmisData!$B:$B, $A270, NewEmisData!$C:$C, $H270, NewEmisData!$D:$D, CE$2))</f>
        <v>#REF!</v>
      </c>
      <c r="CF270" s="335" t="e">
        <f>$I270*IF($G270="Pickup", SUMIFS(NewEmisData!H:H, NewEmisData!$A:$A, "Pickup", NewEmisData!$B:$B, $A270, NewEmisData!$C:$C, $H270, NewEmisData!$D:$D, CF$2), SUMIFS(NewEmisData!H:H, NewEmisData!$A:$A, "LDV", NewEmisData!$B:$B, $A270, NewEmisData!$C:$C, $H270, NewEmisData!$D:$D, CF$2))</f>
        <v>#REF!</v>
      </c>
      <c r="CG270" s="335" t="e">
        <f>$I270*IF($G270="Pickup", SUMIFS(NewEmisData!I:I, NewEmisData!$A:$A, "Pickup", NewEmisData!$B:$B, $A270, NewEmisData!$C:$C, $H270, NewEmisData!$D:$D, CG$2), SUMIFS(NewEmisData!I:I, NewEmisData!$A:$A, "LDV", NewEmisData!$B:$B, $A270, NewEmisData!$C:$C, $H270, NewEmisData!$D:$D, CG$2))</f>
        <v>#REF!</v>
      </c>
      <c r="CH270" s="335" t="e">
        <f>$I270*IF($G270="Pickup", SUMIFS(NewEmisData!J:J, NewEmisData!$A:$A, "Pickup", NewEmisData!$B:$B, $A270, NewEmisData!$C:$C, $H270, NewEmisData!$D:$D, CH$2), SUMIFS(NewEmisData!J:J, NewEmisData!$A:$A, "LDV", NewEmisData!$B:$B, $A270, NewEmisData!$C:$C, $H270, NewEmisData!$D:$D, CH$2))</f>
        <v>#REF!</v>
      </c>
      <c r="CI270" s="335" t="e">
        <f>$I270*IF($G270="Pickup", SUMIFS(NewEmisData!K:K, NewEmisData!$A:$A, "Pickup", NewEmisData!$B:$B, $A270, NewEmisData!$C:$C, $H270, NewEmisData!$D:$D, CI$2), SUMIFS(NewEmisData!K:K, NewEmisData!$A:$A, "LDV", NewEmisData!$B:$B, $A270, NewEmisData!$C:$C, $H270, NewEmisData!$D:$D, CI$2))</f>
        <v>#REF!</v>
      </c>
      <c r="CJ270" s="335" t="e">
        <f>$I270*IF($G270="Pickup", SUMIFS(NewEmisData!L:L, NewEmisData!$A:$A, "Pickup", NewEmisData!$B:$B, $A270, NewEmisData!$C:$C, $H270, NewEmisData!$D:$D, CJ$2), SUMIFS(NewEmisData!L:L, NewEmisData!$A:$A, "LDV", NewEmisData!$B:$B, $A270, NewEmisData!$C:$C, $H270, NewEmisData!$D:$D, CJ$2))</f>
        <v>#REF!</v>
      </c>
      <c r="CK270" s="335" t="e">
        <f>$I270*IF($G270="Pickup", SUMIFS(NewEmisData!M:M, NewEmisData!$A:$A, "Pickup", NewEmisData!$B:$B, $A270, NewEmisData!$C:$C, $H270, NewEmisData!$D:$D, CK$2), SUMIFS(NewEmisData!M:M, NewEmisData!$A:$A, "LDV", NewEmisData!$B:$B, $A270, NewEmisData!$C:$C, $H270, NewEmisData!$D:$D, CK$2))</f>
        <v>#REF!</v>
      </c>
      <c r="CL270" s="335">
        <v>1.1440535322699103E-2</v>
      </c>
      <c r="CM270" s="335" t="e">
        <f>$I270*IF($G270="Pickup", SUMIFS(NewEmisData!E:E, NewEmisData!$A:$A, "Pickup", NewEmisData!$B:$B, $A270, NewEmisData!$C:$C, $H270, NewEmisData!$D:$D, CM$2), SUMIFS(NewEmisData!E:E, NewEmisData!$A:$A, "LDV", NewEmisData!$B:$B, $A270, NewEmisData!$C:$C, $H270, NewEmisData!$D:$D, CM$2))</f>
        <v>#REF!</v>
      </c>
      <c r="CN270" s="335" t="e">
        <f>$I270*IF($G270="Pickup", SUMIFS(NewEmisData!F:F, NewEmisData!$A:$A, "Pickup", NewEmisData!$B:$B, $A270, NewEmisData!$C:$C, $H270, NewEmisData!$D:$D, CN$2), SUMIFS(NewEmisData!F:F, NewEmisData!$A:$A, "LDV", NewEmisData!$B:$B, $A270, NewEmisData!$C:$C, $H270, NewEmisData!$D:$D, CN$2))</f>
        <v>#REF!</v>
      </c>
      <c r="CO270" s="335" t="e">
        <f>$I270*IF($G270="Pickup", SUMIFS(NewEmisData!G:G, NewEmisData!$A:$A, "Pickup", NewEmisData!$B:$B, $A270, NewEmisData!$C:$C, $H270, NewEmisData!$D:$D, CO$2), SUMIFS(NewEmisData!G:G, NewEmisData!$A:$A, "LDV", NewEmisData!$B:$B, $A270, NewEmisData!$C:$C, $H270, NewEmisData!$D:$D, CO$2))</f>
        <v>#REF!</v>
      </c>
      <c r="CP270" s="335" t="e">
        <f>$I270*IF($G270="Pickup", SUMIFS(NewEmisData!H:H, NewEmisData!$A:$A, "Pickup", NewEmisData!$B:$B, $A270, NewEmisData!$C:$C, $H270, NewEmisData!$D:$D, CP$2), SUMIFS(NewEmisData!H:H, NewEmisData!$A:$A, "LDV", NewEmisData!$B:$B, $A270, NewEmisData!$C:$C, $H270, NewEmisData!$D:$D, CP$2))</f>
        <v>#REF!</v>
      </c>
      <c r="CQ270" s="335" t="e">
        <f>$I270*IF($G270="Pickup", SUMIFS(NewEmisData!I:I, NewEmisData!$A:$A, "Pickup", NewEmisData!$B:$B, $A270, NewEmisData!$C:$C, $H270, NewEmisData!$D:$D, CQ$2), SUMIFS(NewEmisData!I:I, NewEmisData!$A:$A, "LDV", NewEmisData!$B:$B, $A270, NewEmisData!$C:$C, $H270, NewEmisData!$D:$D, CQ$2))</f>
        <v>#REF!</v>
      </c>
      <c r="CR270" s="335" t="e">
        <f>$I270*IF($G270="Pickup", SUMIFS(NewEmisData!J:J, NewEmisData!$A:$A, "Pickup", NewEmisData!$B:$B, $A270, NewEmisData!$C:$C, $H270, NewEmisData!$D:$D, CR$2), SUMIFS(NewEmisData!J:J, NewEmisData!$A:$A, "LDV", NewEmisData!$B:$B, $A270, NewEmisData!$C:$C, $H270, NewEmisData!$D:$D, CR$2))</f>
        <v>#REF!</v>
      </c>
      <c r="CS270" s="335" t="e">
        <f>$I270*IF($G270="Pickup", SUMIFS(NewEmisData!K:K, NewEmisData!$A:$A, "Pickup", NewEmisData!$B:$B, $A270, NewEmisData!$C:$C, $H270, NewEmisData!$D:$D, CS$2), SUMIFS(NewEmisData!K:K, NewEmisData!$A:$A, "LDV", NewEmisData!$B:$B, $A270, NewEmisData!$C:$C, $H270, NewEmisData!$D:$D, CS$2))</f>
        <v>#REF!</v>
      </c>
      <c r="CT270" s="335" t="e">
        <f>$I270*IF($G270="Pickup", SUMIFS(NewEmisData!L:L, NewEmisData!$A:$A, "Pickup", NewEmisData!$B:$B, $A270, NewEmisData!$C:$C, $H270, NewEmisData!$D:$D, CT$2), SUMIFS(NewEmisData!L:L, NewEmisData!$A:$A, "LDV", NewEmisData!$B:$B, $A270, NewEmisData!$C:$C, $H270, NewEmisData!$D:$D, CT$2))</f>
        <v>#REF!</v>
      </c>
      <c r="CU270" s="335" t="e">
        <f>$I270*IF($G270="Pickup", SUMIFS(NewEmisData!M:M, NewEmisData!$A:$A, "Pickup", NewEmisData!$B:$B, $A270, NewEmisData!$C:$C, $H270, NewEmisData!$D:$D, CU$2), SUMIFS(NewEmisData!M:M, NewEmisData!$A:$A, "LDV", NewEmisData!$B:$B, $A270, NewEmisData!$C:$C, $H270, NewEmisData!$D:$D, CU$2))</f>
        <v>#REF!</v>
      </c>
      <c r="CV270" s="335">
        <v>3.4867004504617778E-3</v>
      </c>
      <c r="CW270" s="335">
        <v>2.0249052327630532E-3</v>
      </c>
      <c r="CX270" s="335">
        <v>1.2515175419379996E-3</v>
      </c>
      <c r="CY270" s="335">
        <v>1.0575607201709759E-3</v>
      </c>
      <c r="CZ270" s="335">
        <v>8.7449898437846874E-4</v>
      </c>
      <c r="DA270" s="335">
        <v>6.702434983476605E-4</v>
      </c>
      <c r="DB270" s="335">
        <v>5.2768845581713188E-4</v>
      </c>
      <c r="DC270" s="335">
        <v>5.0661137800280724E-4</v>
      </c>
      <c r="DD270" s="335">
        <v>5.0015797705022446E-4</v>
      </c>
      <c r="DE270" s="335">
        <v>4.9930391000349583E-4</v>
      </c>
      <c r="DF270" s="335">
        <v>4.9930391000349583E-4</v>
      </c>
      <c r="DG270" s="335" t="e">
        <f>$I270*IF($G270="Pickup", SUMIFS(NewEmisData!E:E, NewEmisData!$A:$A, "Pickup", NewEmisData!$B:$B, $A270, NewEmisData!$C:$C, $H270, NewEmisData!$D:$D, DG$2), SUMIFS(NewEmisData!E:E, NewEmisData!$A:$A, "LDV", NewEmisData!$B:$B, $A270, NewEmisData!$C:$C, $H270, NewEmisData!$D:$D, DG$2))</f>
        <v>#REF!</v>
      </c>
      <c r="DH270" s="335" t="e">
        <f>$I270*IF($G270="Pickup", SUMIFS(NewEmisData!F:F, NewEmisData!$A:$A, "Pickup", NewEmisData!$B:$B, $A270, NewEmisData!$C:$C, $H270, NewEmisData!$D:$D, DH$2), SUMIFS(NewEmisData!F:F, NewEmisData!$A:$A, "LDV", NewEmisData!$B:$B, $A270, NewEmisData!$C:$C, $H270, NewEmisData!$D:$D, DH$2))</f>
        <v>#REF!</v>
      </c>
      <c r="DI270" s="335" t="e">
        <f>$I270*IF($G270="Pickup", SUMIFS(NewEmisData!G:G, NewEmisData!$A:$A, "Pickup", NewEmisData!$B:$B, $A270, NewEmisData!$C:$C, $H270, NewEmisData!$D:$D, DI$2), SUMIFS(NewEmisData!G:G, NewEmisData!$A:$A, "LDV", NewEmisData!$B:$B, $A270, NewEmisData!$C:$C, $H270, NewEmisData!$D:$D, DI$2))</f>
        <v>#REF!</v>
      </c>
      <c r="DJ270" s="335" t="e">
        <f>$I270*IF($G270="Pickup", SUMIFS(NewEmisData!H:H, NewEmisData!$A:$A, "Pickup", NewEmisData!$B:$B, $A270, NewEmisData!$C:$C, $H270, NewEmisData!$D:$D, DJ$2), SUMIFS(NewEmisData!H:H, NewEmisData!$A:$A, "LDV", NewEmisData!$B:$B, $A270, NewEmisData!$C:$C, $H270, NewEmisData!$D:$D, DJ$2))</f>
        <v>#REF!</v>
      </c>
      <c r="DK270" s="335" t="e">
        <f>$I270*IF($G270="Pickup", SUMIFS(NewEmisData!I:I, NewEmisData!$A:$A, "Pickup", NewEmisData!$B:$B, $A270, NewEmisData!$C:$C, $H270, NewEmisData!$D:$D, DK$2), SUMIFS(NewEmisData!I:I, NewEmisData!$A:$A, "LDV", NewEmisData!$B:$B, $A270, NewEmisData!$C:$C, $H270, NewEmisData!$D:$D, DK$2))</f>
        <v>#REF!</v>
      </c>
      <c r="DL270" s="335" t="e">
        <f>$I270*IF($G270="Pickup", SUMIFS(NewEmisData!J:J, NewEmisData!$A:$A, "Pickup", NewEmisData!$B:$B, $A270, NewEmisData!$C:$C, $H270, NewEmisData!$D:$D, DL$2), SUMIFS(NewEmisData!J:J, NewEmisData!$A:$A, "LDV", NewEmisData!$B:$B, $A270, NewEmisData!$C:$C, $H270, NewEmisData!$D:$D, DL$2))</f>
        <v>#REF!</v>
      </c>
      <c r="DM270" s="335" t="e">
        <f>$I270*IF($G270="Pickup", SUMIFS(NewEmisData!K:K, NewEmisData!$A:$A, "Pickup", NewEmisData!$B:$B, $A270, NewEmisData!$C:$C, $H270, NewEmisData!$D:$D, DM$2), SUMIFS(NewEmisData!K:K, NewEmisData!$A:$A, "LDV", NewEmisData!$B:$B, $A270, NewEmisData!$C:$C, $H270, NewEmisData!$D:$D, DM$2))</f>
        <v>#REF!</v>
      </c>
      <c r="DN270" s="335" t="e">
        <f>$I270*IF($G270="Pickup", SUMIFS(NewEmisData!L:L, NewEmisData!$A:$A, "Pickup", NewEmisData!$B:$B, $A270, NewEmisData!$C:$C, $H270, NewEmisData!$D:$D, DN$2), SUMIFS(NewEmisData!L:L, NewEmisData!$A:$A, "LDV", NewEmisData!$B:$B, $A270, NewEmisData!$C:$C, $H270, NewEmisData!$D:$D, DN$2))</f>
        <v>#REF!</v>
      </c>
      <c r="DO270" s="335" t="e">
        <f>$I270*IF($G270="Pickup", SUMIFS(NewEmisData!M:M, NewEmisData!$A:$A, "Pickup", NewEmisData!$B:$B, $A270, NewEmisData!$C:$C, $H270, NewEmisData!$D:$D, DO$2), SUMIFS(NewEmisData!M:M, NewEmisData!$A:$A, "LDV", NewEmisData!$B:$B, $A270, NewEmisData!$C:$C, $H270, NewEmisData!$D:$D, DO$2))</f>
        <v>#REF!</v>
      </c>
      <c r="DP270" s="335">
        <v>1.011564885515141E-3</v>
      </c>
      <c r="DQ270" s="335" t="e">
        <f>$I270*IF($G270="Pickup", SUMIFS(NewEmisData!E:E, NewEmisData!$A:$A, "Pickup", NewEmisData!$B:$B, $A270, NewEmisData!$C:$C, $H270, NewEmisData!$D:$D, DQ$2), SUMIFS(NewEmisData!E:E, NewEmisData!$A:$A, "LDV", NewEmisData!$B:$B, $A270, NewEmisData!$C:$C, $H270, NewEmisData!$D:$D, DQ$2))</f>
        <v>#REF!</v>
      </c>
      <c r="DR270" s="335" t="e">
        <f>$I270*IF($G270="Pickup", SUMIFS(NewEmisData!F:F, NewEmisData!$A:$A, "Pickup", NewEmisData!$B:$B, $A270, NewEmisData!$C:$C, $H270, NewEmisData!$D:$D, DR$2), SUMIFS(NewEmisData!F:F, NewEmisData!$A:$A, "LDV", NewEmisData!$B:$B, $A270, NewEmisData!$C:$C, $H270, NewEmisData!$D:$D, DR$2))</f>
        <v>#REF!</v>
      </c>
      <c r="DS270" s="335" t="e">
        <f>$I270*IF($G270="Pickup", SUMIFS(NewEmisData!G:G, NewEmisData!$A:$A, "Pickup", NewEmisData!$B:$B, $A270, NewEmisData!$C:$C, $H270, NewEmisData!$D:$D, DS$2), SUMIFS(NewEmisData!G:G, NewEmisData!$A:$A, "LDV", NewEmisData!$B:$B, $A270, NewEmisData!$C:$C, $H270, NewEmisData!$D:$D, DS$2))</f>
        <v>#REF!</v>
      </c>
      <c r="DT270" s="335" t="e">
        <f>$I270*IF($G270="Pickup", SUMIFS(NewEmisData!H:H, NewEmisData!$A:$A, "Pickup", NewEmisData!$B:$B, $A270, NewEmisData!$C:$C, $H270, NewEmisData!$D:$D, DT$2), SUMIFS(NewEmisData!H:H, NewEmisData!$A:$A, "LDV", NewEmisData!$B:$B, $A270, NewEmisData!$C:$C, $H270, NewEmisData!$D:$D, DT$2))</f>
        <v>#REF!</v>
      </c>
      <c r="DU270" s="335" t="e">
        <f>$I270*IF($G270="Pickup", SUMIFS(NewEmisData!I:I, NewEmisData!$A:$A, "Pickup", NewEmisData!$B:$B, $A270, NewEmisData!$C:$C, $H270, NewEmisData!$D:$D, DU$2), SUMIFS(NewEmisData!I:I, NewEmisData!$A:$A, "LDV", NewEmisData!$B:$B, $A270, NewEmisData!$C:$C, $H270, NewEmisData!$D:$D, DU$2))</f>
        <v>#REF!</v>
      </c>
      <c r="DV270" s="335" t="e">
        <f>$I270*IF($G270="Pickup", SUMIFS(NewEmisData!J:J, NewEmisData!$A:$A, "Pickup", NewEmisData!$B:$B, $A270, NewEmisData!$C:$C, $H270, NewEmisData!$D:$D, DV$2), SUMIFS(NewEmisData!J:J, NewEmisData!$A:$A, "LDV", NewEmisData!$B:$B, $A270, NewEmisData!$C:$C, $H270, NewEmisData!$D:$D, DV$2))</f>
        <v>#REF!</v>
      </c>
      <c r="DW270" s="335" t="e">
        <f>$I270*IF($G270="Pickup", SUMIFS(NewEmisData!K:K, NewEmisData!$A:$A, "Pickup", NewEmisData!$B:$B, $A270, NewEmisData!$C:$C, $H270, NewEmisData!$D:$D, DW$2), SUMIFS(NewEmisData!K:K, NewEmisData!$A:$A, "LDV", NewEmisData!$B:$B, $A270, NewEmisData!$C:$C, $H270, NewEmisData!$D:$D, DW$2))</f>
        <v>#REF!</v>
      </c>
      <c r="DX270" s="335" t="e">
        <f>$I270*IF($G270="Pickup", SUMIFS(NewEmisData!L:L, NewEmisData!$A:$A, "Pickup", NewEmisData!$B:$B, $A270, NewEmisData!$C:$C, $H270, NewEmisData!$D:$D, DX$2), SUMIFS(NewEmisData!L:L, NewEmisData!$A:$A, "LDV", NewEmisData!$B:$B, $A270, NewEmisData!$C:$C, $H270, NewEmisData!$D:$D, DX$2))</f>
        <v>#REF!</v>
      </c>
      <c r="DY270" s="335" t="e">
        <f>$I270*IF($G270="Pickup", SUMIFS(NewEmisData!M:M, NewEmisData!$A:$A, "Pickup", NewEmisData!$B:$B, $A270, NewEmisData!$C:$C, $H270, NewEmisData!$D:$D, DY$2), SUMIFS(NewEmisData!M:M, NewEmisData!$A:$A, "LDV", NewEmisData!$B:$B, $A270, NewEmisData!$C:$C, $H270, NewEmisData!$D:$D, DY$2))</f>
        <v>#REF!</v>
      </c>
      <c r="DZ270" s="335">
        <v>2.7972448214542505E-3</v>
      </c>
      <c r="EA270" s="335" t="e">
        <f t="shared" si="456"/>
        <v>#REF!</v>
      </c>
      <c r="EB270" s="335" t="e">
        <f t="shared" si="457"/>
        <v>#REF!</v>
      </c>
      <c r="EC270" s="335" t="e">
        <f t="shared" si="458"/>
        <v>#REF!</v>
      </c>
      <c r="ED270" s="335" t="e">
        <f t="shared" si="459"/>
        <v>#REF!</v>
      </c>
      <c r="EE270" s="335" t="e">
        <f t="shared" si="460"/>
        <v>#REF!</v>
      </c>
      <c r="EF270" s="335" t="e">
        <f t="shared" si="461"/>
        <v>#REF!</v>
      </c>
      <c r="EG270" s="335" t="e">
        <f t="shared" si="462"/>
        <v>#REF!</v>
      </c>
      <c r="EH270" s="335" t="e">
        <f t="shared" si="463"/>
        <v>#REF!</v>
      </c>
      <c r="EI270" s="335" t="e">
        <f t="shared" si="464"/>
        <v>#REF!</v>
      </c>
      <c r="EJ270" s="335">
        <f t="shared" si="465"/>
        <v>0.13836109032518704</v>
      </c>
      <c r="EK270" s="335" t="e">
        <f t="shared" si="466"/>
        <v>#REF!</v>
      </c>
      <c r="EL270" s="335" t="e">
        <f t="shared" si="467"/>
        <v>#REF!</v>
      </c>
      <c r="EM270" s="335" t="e">
        <f t="shared" si="468"/>
        <v>#REF!</v>
      </c>
      <c r="EN270" s="335" t="e">
        <f t="shared" si="469"/>
        <v>#REF!</v>
      </c>
      <c r="EO270" s="335" t="e">
        <f t="shared" si="470"/>
        <v>#REF!</v>
      </c>
      <c r="EP270" s="335" t="e">
        <f t="shared" si="471"/>
        <v>#REF!</v>
      </c>
      <c r="EQ270" s="335" t="e">
        <f t="shared" si="472"/>
        <v>#REF!</v>
      </c>
      <c r="ER270" s="335" t="e">
        <f t="shared" si="473"/>
        <v>#REF!</v>
      </c>
      <c r="ES270" s="335" t="e">
        <f t="shared" si="474"/>
        <v>#REF!</v>
      </c>
      <c r="ET270" s="335">
        <f t="shared" si="475"/>
        <v>3.0994232344238398E-2</v>
      </c>
      <c r="EU270" s="335" t="e">
        <f t="shared" si="476"/>
        <v>#REF!</v>
      </c>
      <c r="EV270" s="335" t="e">
        <f t="shared" si="477"/>
        <v>#REF!</v>
      </c>
      <c r="EW270" s="335" t="e">
        <f t="shared" si="478"/>
        <v>#REF!</v>
      </c>
      <c r="EX270" s="335" t="e">
        <f t="shared" si="479"/>
        <v>#REF!</v>
      </c>
      <c r="EY270" s="335" t="e">
        <f t="shared" si="480"/>
        <v>#REF!</v>
      </c>
      <c r="EZ270" s="335" t="e">
        <f t="shared" si="481"/>
        <v>#REF!</v>
      </c>
      <c r="FA270" s="335" t="e">
        <f t="shared" si="482"/>
        <v>#REF!</v>
      </c>
      <c r="FB270" s="335" t="e">
        <f t="shared" si="483"/>
        <v>#REF!</v>
      </c>
      <c r="FC270" s="335" t="e">
        <f t="shared" si="484"/>
        <v>#REF!</v>
      </c>
      <c r="FD270" s="335">
        <f t="shared" si="485"/>
        <v>8.721041711244389E-4</v>
      </c>
      <c r="FE270" s="335" t="e">
        <f t="shared" si="486"/>
        <v>#REF!</v>
      </c>
      <c r="FF270" s="335" t="e">
        <f t="shared" si="487"/>
        <v>#REF!</v>
      </c>
      <c r="FG270" s="335" t="e">
        <f t="shared" si="488"/>
        <v>#REF!</v>
      </c>
      <c r="FH270" s="335" t="e">
        <f t="shared" si="489"/>
        <v>#REF!</v>
      </c>
      <c r="FI270" s="335" t="e">
        <f t="shared" si="490"/>
        <v>#REF!</v>
      </c>
      <c r="FJ270" s="335" t="e">
        <f t="shared" si="491"/>
        <v>#REF!</v>
      </c>
      <c r="FK270" s="335" t="e">
        <f t="shared" si="492"/>
        <v>#REF!</v>
      </c>
      <c r="FL270" s="335" t="e">
        <f t="shared" si="493"/>
        <v>#REF!</v>
      </c>
      <c r="FM270" s="335" t="e">
        <f t="shared" si="494"/>
        <v>#REF!</v>
      </c>
      <c r="FN270" s="335">
        <f t="shared" si="495"/>
        <v>2.3814683166549375E-2</v>
      </c>
      <c r="FO270" s="335" t="e">
        <f t="shared" si="496"/>
        <v>#REF!</v>
      </c>
      <c r="FP270" s="335" t="e">
        <f t="shared" si="497"/>
        <v>#REF!</v>
      </c>
      <c r="FQ270" s="335" t="e">
        <f t="shared" si="498"/>
        <v>#REF!</v>
      </c>
      <c r="FR270" s="335" t="e">
        <f t="shared" si="499"/>
        <v>#REF!</v>
      </c>
      <c r="FS270" s="335" t="e">
        <f t="shared" si="500"/>
        <v>#REF!</v>
      </c>
      <c r="FT270" s="335" t="e">
        <f t="shared" si="501"/>
        <v>#REF!</v>
      </c>
      <c r="FU270" s="335" t="e">
        <f t="shared" si="502"/>
        <v>#REF!</v>
      </c>
      <c r="FV270" s="335" t="e">
        <f t="shared" si="503"/>
        <v>#REF!</v>
      </c>
      <c r="FW270" s="335" t="e">
        <f t="shared" si="504"/>
        <v>#REF!</v>
      </c>
      <c r="FX270" s="335">
        <f t="shared" si="505"/>
        <v>4.7394574957917972E-3</v>
      </c>
    </row>
    <row r="271" spans="1:180" x14ac:dyDescent="0.2">
      <c r="A271" s="305" t="str">
        <f>_xlfn.CONCAT(IF(LEFT(TRIM(A270),1)="*", "*R", "R"), 1+RIGHT(TRIM(A270),1))</f>
        <v>*R3</v>
      </c>
      <c r="B271" s="305" t="str">
        <f t="shared" ref="B271:B274" si="517">B270</f>
        <v>TLLSPHVG11</v>
      </c>
      <c r="C271" s="305" t="str">
        <f t="shared" ref="C271:C274" si="518">C270</f>
        <v>TL.GSL.LS.PHEV.2011</v>
      </c>
      <c r="D271" s="301" t="str">
        <f t="shared" ref="D271:D274" si="519">D270</f>
        <v>bn-vmt, bn-vmt/a</v>
      </c>
      <c r="E271" s="301" t="str">
        <f t="shared" ref="E271:E274" si="520">E270</f>
        <v>TLGSL</v>
      </c>
      <c r="F271" s="301" t="str">
        <f t="shared" ref="F271:F274" si="521">F270</f>
        <v>TL</v>
      </c>
      <c r="G271" s="315" t="s">
        <v>822</v>
      </c>
      <c r="H271" s="315" t="s">
        <v>814</v>
      </c>
      <c r="I271" s="321" t="e">
        <f>#REF!</f>
        <v>#REF!</v>
      </c>
      <c r="J271" s="315" t="str">
        <f t="shared" si="511"/>
        <v>Large SUV-GSL</v>
      </c>
      <c r="K271" s="335" t="e">
        <f>$I271*IF($G271="Pickup", SUMIFS(NewEmisData!E:E, NewEmisData!$A:$A, "Pickup", NewEmisData!$B:$B, $A271, NewEmisData!$C:$C, $H271, NewEmisData!$D:$D, K$2), SUMIFS(NewEmisData!E:E, NewEmisData!$A:$A, "LDV", NewEmisData!$B:$B, $A271, NewEmisData!$C:$C, $H271, NewEmisData!$D:$D, K$2))</f>
        <v>#REF!</v>
      </c>
      <c r="L271" s="335" t="e">
        <f>$I271*IF($G271="Pickup", SUMIFS(NewEmisData!F:F, NewEmisData!$A:$A, "Pickup", NewEmisData!$B:$B, $A271, NewEmisData!$C:$C, $H271, NewEmisData!$D:$D, L$2), SUMIFS(NewEmisData!F:F, NewEmisData!$A:$A, "LDV", NewEmisData!$B:$B, $A271, NewEmisData!$C:$C, $H271, NewEmisData!$D:$D, L$2))</f>
        <v>#REF!</v>
      </c>
      <c r="M271" s="335" t="e">
        <f>$I271*IF($G271="Pickup", SUMIFS(NewEmisData!G:G, NewEmisData!$A:$A, "Pickup", NewEmisData!$B:$B, $A271, NewEmisData!$C:$C, $H271, NewEmisData!$D:$D, M$2), SUMIFS(NewEmisData!G:G, NewEmisData!$A:$A, "LDV", NewEmisData!$B:$B, $A271, NewEmisData!$C:$C, $H271, NewEmisData!$D:$D, M$2))</f>
        <v>#REF!</v>
      </c>
      <c r="N271" s="335" t="e">
        <f>$I271*IF($G271="Pickup", SUMIFS(NewEmisData!H:H, NewEmisData!$A:$A, "Pickup", NewEmisData!$B:$B, $A271, NewEmisData!$C:$C, $H271, NewEmisData!$D:$D, N$2), SUMIFS(NewEmisData!H:H, NewEmisData!$A:$A, "LDV", NewEmisData!$B:$B, $A271, NewEmisData!$C:$C, $H271, NewEmisData!$D:$D, N$2))</f>
        <v>#REF!</v>
      </c>
      <c r="O271" s="335" t="e">
        <f>$I271*IF($G271="Pickup", SUMIFS(NewEmisData!I:I, NewEmisData!$A:$A, "Pickup", NewEmisData!$B:$B, $A271, NewEmisData!$C:$C, $H271, NewEmisData!$D:$D, O$2), SUMIFS(NewEmisData!I:I, NewEmisData!$A:$A, "LDV", NewEmisData!$B:$B, $A271, NewEmisData!$C:$C, $H271, NewEmisData!$D:$D, O$2))</f>
        <v>#REF!</v>
      </c>
      <c r="P271" s="335" t="e">
        <f>$I271*IF($G271="Pickup", SUMIFS(NewEmisData!J:J, NewEmisData!$A:$A, "Pickup", NewEmisData!$B:$B, $A271, NewEmisData!$C:$C, $H271, NewEmisData!$D:$D, P$2), SUMIFS(NewEmisData!J:J, NewEmisData!$A:$A, "LDV", NewEmisData!$B:$B, $A271, NewEmisData!$C:$C, $H271, NewEmisData!$D:$D, P$2))</f>
        <v>#REF!</v>
      </c>
      <c r="Q271" s="335" t="e">
        <f>$I271*IF($G271="Pickup", SUMIFS(NewEmisData!K:K, NewEmisData!$A:$A, "Pickup", NewEmisData!$B:$B, $A271, NewEmisData!$C:$C, $H271, NewEmisData!$D:$D, Q$2), SUMIFS(NewEmisData!K:K, NewEmisData!$A:$A, "LDV", NewEmisData!$B:$B, $A271, NewEmisData!$C:$C, $H271, NewEmisData!$D:$D, Q$2))</f>
        <v>#REF!</v>
      </c>
      <c r="R271" s="335" t="e">
        <f>$I271*IF($G271="Pickup", SUMIFS(NewEmisData!L:L, NewEmisData!$A:$A, "Pickup", NewEmisData!$B:$B, $A271, NewEmisData!$C:$C, $H271, NewEmisData!$D:$D, R$2), SUMIFS(NewEmisData!L:L, NewEmisData!$A:$A, "LDV", NewEmisData!$B:$B, $A271, NewEmisData!$C:$C, $H271, NewEmisData!$D:$D, R$2))</f>
        <v>#REF!</v>
      </c>
      <c r="S271" s="335" t="e">
        <f>$I271*IF($G271="Pickup", SUMIFS(NewEmisData!M:M, NewEmisData!$A:$A, "Pickup", NewEmisData!$B:$B, $A271, NewEmisData!$C:$C, $H271, NewEmisData!$D:$D, S$2), SUMIFS(NewEmisData!M:M, NewEmisData!$A:$A, "LDV", NewEmisData!$B:$B, $A271, NewEmisData!$C:$C, $H271, NewEmisData!$D:$D, S$2))</f>
        <v>#REF!</v>
      </c>
      <c r="T271" s="335">
        <v>0.13836109032518704</v>
      </c>
      <c r="U271" s="335" t="e">
        <f>$I271*IF($G271="Pickup", SUMIFS(NewEmisData!E:E, NewEmisData!$A:$A, "Pickup", NewEmisData!$B:$B, $A271, NewEmisData!$C:$C, $H271, NewEmisData!$D:$D, U$2), SUMIFS(NewEmisData!E:E, NewEmisData!$A:$A, "LDV", NewEmisData!$B:$B, $A271, NewEmisData!$C:$C, $H271, NewEmisData!$D:$D, U$2))</f>
        <v>#REF!</v>
      </c>
      <c r="V271" s="335" t="e">
        <f>$I271*IF($G271="Pickup", SUMIFS(NewEmisData!F:F, NewEmisData!$A:$A, "Pickup", NewEmisData!$B:$B, $A271, NewEmisData!$C:$C, $H271, NewEmisData!$D:$D, V$2), SUMIFS(NewEmisData!F:F, NewEmisData!$A:$A, "LDV", NewEmisData!$B:$B, $A271, NewEmisData!$C:$C, $H271, NewEmisData!$D:$D, V$2))</f>
        <v>#REF!</v>
      </c>
      <c r="W271" s="335" t="e">
        <f>$I271*IF($G271="Pickup", SUMIFS(NewEmisData!G:G, NewEmisData!$A:$A, "Pickup", NewEmisData!$B:$B, $A271, NewEmisData!$C:$C, $H271, NewEmisData!$D:$D, W$2), SUMIFS(NewEmisData!G:G, NewEmisData!$A:$A, "LDV", NewEmisData!$B:$B, $A271, NewEmisData!$C:$C, $H271, NewEmisData!$D:$D, W$2))</f>
        <v>#REF!</v>
      </c>
      <c r="X271" s="335" t="e">
        <f>$I271*IF($G271="Pickup", SUMIFS(NewEmisData!H:H, NewEmisData!$A:$A, "Pickup", NewEmisData!$B:$B, $A271, NewEmisData!$C:$C, $H271, NewEmisData!$D:$D, X$2), SUMIFS(NewEmisData!H:H, NewEmisData!$A:$A, "LDV", NewEmisData!$B:$B, $A271, NewEmisData!$C:$C, $H271, NewEmisData!$D:$D, X$2))</f>
        <v>#REF!</v>
      </c>
      <c r="Y271" s="335" t="e">
        <f>$I271*IF($G271="Pickup", SUMIFS(NewEmisData!I:I, NewEmisData!$A:$A, "Pickup", NewEmisData!$B:$B, $A271, NewEmisData!$C:$C, $H271, NewEmisData!$D:$D, Y$2), SUMIFS(NewEmisData!I:I, NewEmisData!$A:$A, "LDV", NewEmisData!$B:$B, $A271, NewEmisData!$C:$C, $H271, NewEmisData!$D:$D, Y$2))</f>
        <v>#REF!</v>
      </c>
      <c r="Z271" s="335" t="e">
        <f>$I271*IF($G271="Pickup", SUMIFS(NewEmisData!J:J, NewEmisData!$A:$A, "Pickup", NewEmisData!$B:$B, $A271, NewEmisData!$C:$C, $H271, NewEmisData!$D:$D, Z$2), SUMIFS(NewEmisData!J:J, NewEmisData!$A:$A, "LDV", NewEmisData!$B:$B, $A271, NewEmisData!$C:$C, $H271, NewEmisData!$D:$D, Z$2))</f>
        <v>#REF!</v>
      </c>
      <c r="AA271" s="335" t="e">
        <f>$I271*IF($G271="Pickup", SUMIFS(NewEmisData!K:K, NewEmisData!$A:$A, "Pickup", NewEmisData!$B:$B, $A271, NewEmisData!$C:$C, $H271, NewEmisData!$D:$D, AA$2), SUMIFS(NewEmisData!K:K, NewEmisData!$A:$A, "LDV", NewEmisData!$B:$B, $A271, NewEmisData!$C:$C, $H271, NewEmisData!$D:$D, AA$2))</f>
        <v>#REF!</v>
      </c>
      <c r="AB271" s="335" t="e">
        <f>$I271*IF($G271="Pickup", SUMIFS(NewEmisData!L:L, NewEmisData!$A:$A, "Pickup", NewEmisData!$B:$B, $A271, NewEmisData!$C:$C, $H271, NewEmisData!$D:$D, AB$2), SUMIFS(NewEmisData!L:L, NewEmisData!$A:$A, "LDV", NewEmisData!$B:$B, $A271, NewEmisData!$C:$C, $H271, NewEmisData!$D:$D, AB$2))</f>
        <v>#REF!</v>
      </c>
      <c r="AC271" s="335" t="e">
        <f>$I271*IF($G271="Pickup", SUMIFS(NewEmisData!M:M, NewEmisData!$A:$A, "Pickup", NewEmisData!$B:$B, $A271, NewEmisData!$C:$C, $H271, NewEmisData!$D:$D, AC$2), SUMIFS(NewEmisData!M:M, NewEmisData!$A:$A, "LDV", NewEmisData!$B:$B, $A271, NewEmisData!$C:$C, $H271, NewEmisData!$D:$D, AC$2))</f>
        <v>#REF!</v>
      </c>
      <c r="AD271" s="335">
        <v>3.0994232344238398E-2</v>
      </c>
      <c r="AE271" s="335" t="e">
        <f>$I271*IF($G271="Pickup", SUMIFS(NewEmisData!E:E, NewEmisData!$A:$A, "Pickup", NewEmisData!$B:$B, $A271, NewEmisData!$C:$C, $H271, NewEmisData!$D:$D, AE$2), SUMIFS(NewEmisData!E:E, NewEmisData!$A:$A, "LDV", NewEmisData!$B:$B, $A271, NewEmisData!$C:$C, $H271, NewEmisData!$D:$D, AE$2))</f>
        <v>#REF!</v>
      </c>
      <c r="AF271" s="335" t="e">
        <f>$I271*IF($G271="Pickup", SUMIFS(NewEmisData!F:F, NewEmisData!$A:$A, "Pickup", NewEmisData!$B:$B, $A271, NewEmisData!$C:$C, $H271, NewEmisData!$D:$D, AF$2), SUMIFS(NewEmisData!F:F, NewEmisData!$A:$A, "LDV", NewEmisData!$B:$B, $A271, NewEmisData!$C:$C, $H271, NewEmisData!$D:$D, AF$2))</f>
        <v>#REF!</v>
      </c>
      <c r="AG271" s="335" t="e">
        <f>$I271*IF($G271="Pickup", SUMIFS(NewEmisData!G:G, NewEmisData!$A:$A, "Pickup", NewEmisData!$B:$B, $A271, NewEmisData!$C:$C, $H271, NewEmisData!$D:$D, AG$2), SUMIFS(NewEmisData!G:G, NewEmisData!$A:$A, "LDV", NewEmisData!$B:$B, $A271, NewEmisData!$C:$C, $H271, NewEmisData!$D:$D, AG$2))</f>
        <v>#REF!</v>
      </c>
      <c r="AH271" s="335" t="e">
        <f>$I271*IF($G271="Pickup", SUMIFS(NewEmisData!H:H, NewEmisData!$A:$A, "Pickup", NewEmisData!$B:$B, $A271, NewEmisData!$C:$C, $H271, NewEmisData!$D:$D, AH$2), SUMIFS(NewEmisData!H:H, NewEmisData!$A:$A, "LDV", NewEmisData!$B:$B, $A271, NewEmisData!$C:$C, $H271, NewEmisData!$D:$D, AH$2))</f>
        <v>#REF!</v>
      </c>
      <c r="AI271" s="335" t="e">
        <f>$I271*IF($G271="Pickup", SUMIFS(NewEmisData!I:I, NewEmisData!$A:$A, "Pickup", NewEmisData!$B:$B, $A271, NewEmisData!$C:$C, $H271, NewEmisData!$D:$D, AI$2), SUMIFS(NewEmisData!I:I, NewEmisData!$A:$A, "LDV", NewEmisData!$B:$B, $A271, NewEmisData!$C:$C, $H271, NewEmisData!$D:$D, AI$2))</f>
        <v>#REF!</v>
      </c>
      <c r="AJ271" s="335" t="e">
        <f>$I271*IF($G271="Pickup", SUMIFS(NewEmisData!J:J, NewEmisData!$A:$A, "Pickup", NewEmisData!$B:$B, $A271, NewEmisData!$C:$C, $H271, NewEmisData!$D:$D, AJ$2), SUMIFS(NewEmisData!J:J, NewEmisData!$A:$A, "LDV", NewEmisData!$B:$B, $A271, NewEmisData!$C:$C, $H271, NewEmisData!$D:$D, AJ$2))</f>
        <v>#REF!</v>
      </c>
      <c r="AK271" s="335" t="e">
        <f>$I271*IF($G271="Pickup", SUMIFS(NewEmisData!K:K, NewEmisData!$A:$A, "Pickup", NewEmisData!$B:$B, $A271, NewEmisData!$C:$C, $H271, NewEmisData!$D:$D, AK$2), SUMIFS(NewEmisData!K:K, NewEmisData!$A:$A, "LDV", NewEmisData!$B:$B, $A271, NewEmisData!$C:$C, $H271, NewEmisData!$D:$D, AK$2))</f>
        <v>#REF!</v>
      </c>
      <c r="AL271" s="335" t="e">
        <f>$I271*IF($G271="Pickup", SUMIFS(NewEmisData!L:L, NewEmisData!$A:$A, "Pickup", NewEmisData!$B:$B, $A271, NewEmisData!$C:$C, $H271, NewEmisData!$D:$D, AL$2), SUMIFS(NewEmisData!L:L, NewEmisData!$A:$A, "LDV", NewEmisData!$B:$B, $A271, NewEmisData!$C:$C, $H271, NewEmisData!$D:$D, AL$2))</f>
        <v>#REF!</v>
      </c>
      <c r="AM271" s="335" t="e">
        <f>$I271*IF($G271="Pickup", SUMIFS(NewEmisData!M:M, NewEmisData!$A:$A, "Pickup", NewEmisData!$B:$B, $A271, NewEmisData!$C:$C, $H271, NewEmisData!$D:$D, AM$2), SUMIFS(NewEmisData!M:M, NewEmisData!$A:$A, "LDV", NewEmisData!$B:$B, $A271, NewEmisData!$C:$C, $H271, NewEmisData!$D:$D, AM$2))</f>
        <v>#REF!</v>
      </c>
      <c r="AN271" s="335">
        <v>8.721041711244389E-4</v>
      </c>
      <c r="AO271" s="335" t="e">
        <f>$I271*IF($G271="Pickup", SUMIFS(NewEmisData!E:E, NewEmisData!$A:$A, "Pickup", NewEmisData!$B:$B, $A271, NewEmisData!$C:$C, $H271, NewEmisData!$D:$D, AO$2), SUMIFS(NewEmisData!E:E, NewEmisData!$A:$A, "LDV", NewEmisData!$B:$B, $A271, NewEmisData!$C:$C, $H271, NewEmisData!$D:$D, AO$2))</f>
        <v>#REF!</v>
      </c>
      <c r="AP271" s="335" t="e">
        <f>$I271*IF($G271="Pickup", SUMIFS(NewEmisData!F:F, NewEmisData!$A:$A, "Pickup", NewEmisData!$B:$B, $A271, NewEmisData!$C:$C, $H271, NewEmisData!$D:$D, AP$2), SUMIFS(NewEmisData!F:F, NewEmisData!$A:$A, "LDV", NewEmisData!$B:$B, $A271, NewEmisData!$C:$C, $H271, NewEmisData!$D:$D, AP$2))</f>
        <v>#REF!</v>
      </c>
      <c r="AQ271" s="335" t="e">
        <f>$I271*IF($G271="Pickup", SUMIFS(NewEmisData!G:G, NewEmisData!$A:$A, "Pickup", NewEmisData!$B:$B, $A271, NewEmisData!$C:$C, $H271, NewEmisData!$D:$D, AQ$2), SUMIFS(NewEmisData!G:G, NewEmisData!$A:$A, "LDV", NewEmisData!$B:$B, $A271, NewEmisData!$C:$C, $H271, NewEmisData!$D:$D, AQ$2))</f>
        <v>#REF!</v>
      </c>
      <c r="AR271" s="335" t="e">
        <f>$I271*IF($G271="Pickup", SUMIFS(NewEmisData!H:H, NewEmisData!$A:$A, "Pickup", NewEmisData!$B:$B, $A271, NewEmisData!$C:$C, $H271, NewEmisData!$D:$D, AR$2), SUMIFS(NewEmisData!H:H, NewEmisData!$A:$A, "LDV", NewEmisData!$B:$B, $A271, NewEmisData!$C:$C, $H271, NewEmisData!$D:$D, AR$2))</f>
        <v>#REF!</v>
      </c>
      <c r="AS271" s="335" t="e">
        <f>$I271*IF($G271="Pickup", SUMIFS(NewEmisData!I:I, NewEmisData!$A:$A, "Pickup", NewEmisData!$B:$B, $A271, NewEmisData!$C:$C, $H271, NewEmisData!$D:$D, AS$2), SUMIFS(NewEmisData!I:I, NewEmisData!$A:$A, "LDV", NewEmisData!$B:$B, $A271, NewEmisData!$C:$C, $H271, NewEmisData!$D:$D, AS$2))</f>
        <v>#REF!</v>
      </c>
      <c r="AT271" s="335" t="e">
        <f>$I271*IF($G271="Pickup", SUMIFS(NewEmisData!J:J, NewEmisData!$A:$A, "Pickup", NewEmisData!$B:$B, $A271, NewEmisData!$C:$C, $H271, NewEmisData!$D:$D, AT$2), SUMIFS(NewEmisData!J:J, NewEmisData!$A:$A, "LDV", NewEmisData!$B:$B, $A271, NewEmisData!$C:$C, $H271, NewEmisData!$D:$D, AT$2))</f>
        <v>#REF!</v>
      </c>
      <c r="AU271" s="335" t="e">
        <f>$I271*IF($G271="Pickup", SUMIFS(NewEmisData!K:K, NewEmisData!$A:$A, "Pickup", NewEmisData!$B:$B, $A271, NewEmisData!$C:$C, $H271, NewEmisData!$D:$D, AU$2), SUMIFS(NewEmisData!K:K, NewEmisData!$A:$A, "LDV", NewEmisData!$B:$B, $A271, NewEmisData!$C:$C, $H271, NewEmisData!$D:$D, AU$2))</f>
        <v>#REF!</v>
      </c>
      <c r="AV271" s="335" t="e">
        <f>$I271*IF($G271="Pickup", SUMIFS(NewEmisData!L:L, NewEmisData!$A:$A, "Pickup", NewEmisData!$B:$B, $A271, NewEmisData!$C:$C, $H271, NewEmisData!$D:$D, AV$2), SUMIFS(NewEmisData!L:L, NewEmisData!$A:$A, "LDV", NewEmisData!$B:$B, $A271, NewEmisData!$C:$C, $H271, NewEmisData!$D:$D, AV$2))</f>
        <v>#REF!</v>
      </c>
      <c r="AW271" s="335" t="e">
        <f>$I271*IF($G271="Pickup", SUMIFS(NewEmisData!M:M, NewEmisData!$A:$A, "Pickup", NewEmisData!$B:$B, $A271, NewEmisData!$C:$C, $H271, NewEmisData!$D:$D, AW$2), SUMIFS(NewEmisData!M:M, NewEmisData!$A:$A, "LDV", NewEmisData!$B:$B, $A271, NewEmisData!$C:$C, $H271, NewEmisData!$D:$D, AW$2))</f>
        <v>#REF!</v>
      </c>
      <c r="AX271" s="335">
        <v>2.3814683166549375E-2</v>
      </c>
      <c r="AY271" s="335" t="e">
        <f>$I271*IF($G271="Pickup", SUMIFS(NewEmisData!E:E, NewEmisData!$A:$A, "Pickup", NewEmisData!$B:$B, $A271, NewEmisData!$C:$C, $H271, NewEmisData!$D:$D, AY$2), SUMIFS(NewEmisData!E:E, NewEmisData!$A:$A, "LDV", NewEmisData!$B:$B, $A271, NewEmisData!$C:$C, $H271, NewEmisData!$D:$D, AY$2))</f>
        <v>#REF!</v>
      </c>
      <c r="AZ271" s="335" t="e">
        <f>$I271*IF($G271="Pickup", SUMIFS(NewEmisData!F:F, NewEmisData!$A:$A, "Pickup", NewEmisData!$B:$B, $A271, NewEmisData!$C:$C, $H271, NewEmisData!$D:$D, AZ$2), SUMIFS(NewEmisData!F:F, NewEmisData!$A:$A, "LDV", NewEmisData!$B:$B, $A271, NewEmisData!$C:$C, $H271, NewEmisData!$D:$D, AZ$2))</f>
        <v>#REF!</v>
      </c>
      <c r="BA271" s="335" t="e">
        <f>$I271*IF($G271="Pickup", SUMIFS(NewEmisData!G:G, NewEmisData!$A:$A, "Pickup", NewEmisData!$B:$B, $A271, NewEmisData!$C:$C, $H271, NewEmisData!$D:$D, BA$2), SUMIFS(NewEmisData!G:G, NewEmisData!$A:$A, "LDV", NewEmisData!$B:$B, $A271, NewEmisData!$C:$C, $H271, NewEmisData!$D:$D, BA$2))</f>
        <v>#REF!</v>
      </c>
      <c r="BB271" s="335" t="e">
        <f>$I271*IF($G271="Pickup", SUMIFS(NewEmisData!H:H, NewEmisData!$A:$A, "Pickup", NewEmisData!$B:$B, $A271, NewEmisData!$C:$C, $H271, NewEmisData!$D:$D, BB$2), SUMIFS(NewEmisData!H:H, NewEmisData!$A:$A, "LDV", NewEmisData!$B:$B, $A271, NewEmisData!$C:$C, $H271, NewEmisData!$D:$D, BB$2))</f>
        <v>#REF!</v>
      </c>
      <c r="BC271" s="335" t="e">
        <f>$I271*IF($G271="Pickup", SUMIFS(NewEmisData!I:I, NewEmisData!$A:$A, "Pickup", NewEmisData!$B:$B, $A271, NewEmisData!$C:$C, $H271, NewEmisData!$D:$D, BC$2), SUMIFS(NewEmisData!I:I, NewEmisData!$A:$A, "LDV", NewEmisData!$B:$B, $A271, NewEmisData!$C:$C, $H271, NewEmisData!$D:$D, BC$2))</f>
        <v>#REF!</v>
      </c>
      <c r="BD271" s="335" t="e">
        <f>$I271*IF($G271="Pickup", SUMIFS(NewEmisData!J:J, NewEmisData!$A:$A, "Pickup", NewEmisData!$B:$B, $A271, NewEmisData!$C:$C, $H271, NewEmisData!$D:$D, BD$2), SUMIFS(NewEmisData!J:J, NewEmisData!$A:$A, "LDV", NewEmisData!$B:$B, $A271, NewEmisData!$C:$C, $H271, NewEmisData!$D:$D, BD$2))</f>
        <v>#REF!</v>
      </c>
      <c r="BE271" s="335" t="e">
        <f>$I271*IF($G271="Pickup", SUMIFS(NewEmisData!K:K, NewEmisData!$A:$A, "Pickup", NewEmisData!$B:$B, $A271, NewEmisData!$C:$C, $H271, NewEmisData!$D:$D, BE$2), SUMIFS(NewEmisData!K:K, NewEmisData!$A:$A, "LDV", NewEmisData!$B:$B, $A271, NewEmisData!$C:$C, $H271, NewEmisData!$D:$D, BE$2))</f>
        <v>#REF!</v>
      </c>
      <c r="BF271" s="335" t="e">
        <f>$I271*IF($G271="Pickup", SUMIFS(NewEmisData!L:L, NewEmisData!$A:$A, "Pickup", NewEmisData!$B:$B, $A271, NewEmisData!$C:$C, $H271, NewEmisData!$D:$D, BF$2), SUMIFS(NewEmisData!L:L, NewEmisData!$A:$A, "LDV", NewEmisData!$B:$B, $A271, NewEmisData!$C:$C, $H271, NewEmisData!$D:$D, BF$2))</f>
        <v>#REF!</v>
      </c>
      <c r="BG271" s="335" t="e">
        <f>$I271*IF($G271="Pickup", SUMIFS(NewEmisData!M:M, NewEmisData!$A:$A, "Pickup", NewEmisData!$B:$B, $A271, NewEmisData!$C:$C, $H271, NewEmisData!$D:$D, BG$2), SUMIFS(NewEmisData!M:M, NewEmisData!$A:$A, "LDV", NewEmisData!$B:$B, $A271, NewEmisData!$C:$C, $H271, NewEmisData!$D:$D, BG$2))</f>
        <v>#REF!</v>
      </c>
      <c r="BH271" s="335">
        <v>4.7394574957917972E-3</v>
      </c>
      <c r="BI271" s="335" t="e">
        <f>$I271*IF($G271="Pickup", SUMIFS(NewEmisData!E:E, NewEmisData!$A:$A, "Pickup", NewEmisData!$B:$B, $A271, NewEmisData!$C:$C, $H271, NewEmisData!$D:$D, BI$2), SUMIFS(NewEmisData!E:E, NewEmisData!$A:$A, "LDV", NewEmisData!$B:$B, $A271, NewEmisData!$C:$C, $H271, NewEmisData!$D:$D, BI$2))</f>
        <v>#REF!</v>
      </c>
      <c r="BJ271" s="335" t="e">
        <f>$I271*IF($G271="Pickup", SUMIFS(NewEmisData!F:F, NewEmisData!$A:$A, "Pickup", NewEmisData!$B:$B, $A271, NewEmisData!$C:$C, $H271, NewEmisData!$D:$D, BJ$2), SUMIFS(NewEmisData!F:F, NewEmisData!$A:$A, "LDV", NewEmisData!$B:$B, $A271, NewEmisData!$C:$C, $H271, NewEmisData!$D:$D, BJ$2))</f>
        <v>#REF!</v>
      </c>
      <c r="BK271" s="335" t="e">
        <f>$I271*IF($G271="Pickup", SUMIFS(NewEmisData!G:G, NewEmisData!$A:$A, "Pickup", NewEmisData!$B:$B, $A271, NewEmisData!$C:$C, $H271, NewEmisData!$D:$D, BK$2), SUMIFS(NewEmisData!G:G, NewEmisData!$A:$A, "LDV", NewEmisData!$B:$B, $A271, NewEmisData!$C:$C, $H271, NewEmisData!$D:$D, BK$2))</f>
        <v>#REF!</v>
      </c>
      <c r="BL271" s="335" t="e">
        <f>$I271*IF($G271="Pickup", SUMIFS(NewEmisData!H:H, NewEmisData!$A:$A, "Pickup", NewEmisData!$B:$B, $A271, NewEmisData!$C:$C, $H271, NewEmisData!$D:$D, BL$2), SUMIFS(NewEmisData!H:H, NewEmisData!$A:$A, "LDV", NewEmisData!$B:$B, $A271, NewEmisData!$C:$C, $H271, NewEmisData!$D:$D, BL$2))</f>
        <v>#REF!</v>
      </c>
      <c r="BM271" s="335" t="e">
        <f>$I271*IF($G271="Pickup", SUMIFS(NewEmisData!I:I, NewEmisData!$A:$A, "Pickup", NewEmisData!$B:$B, $A271, NewEmisData!$C:$C, $H271, NewEmisData!$D:$D, BM$2), SUMIFS(NewEmisData!I:I, NewEmisData!$A:$A, "LDV", NewEmisData!$B:$B, $A271, NewEmisData!$C:$C, $H271, NewEmisData!$D:$D, BM$2))</f>
        <v>#REF!</v>
      </c>
      <c r="BN271" s="335" t="e">
        <f>$I271*IF($G271="Pickup", SUMIFS(NewEmisData!J:J, NewEmisData!$A:$A, "Pickup", NewEmisData!$B:$B, $A271, NewEmisData!$C:$C, $H271, NewEmisData!$D:$D, BN$2), SUMIFS(NewEmisData!J:J, NewEmisData!$A:$A, "LDV", NewEmisData!$B:$B, $A271, NewEmisData!$C:$C, $H271, NewEmisData!$D:$D, BN$2))</f>
        <v>#REF!</v>
      </c>
      <c r="BO271" s="335" t="e">
        <f>$I271*IF($G271="Pickup", SUMIFS(NewEmisData!K:K, NewEmisData!$A:$A, "Pickup", NewEmisData!$B:$B, $A271, NewEmisData!$C:$C, $H271, NewEmisData!$D:$D, BO$2), SUMIFS(NewEmisData!K:K, NewEmisData!$A:$A, "LDV", NewEmisData!$B:$B, $A271, NewEmisData!$C:$C, $H271, NewEmisData!$D:$D, BO$2))</f>
        <v>#REF!</v>
      </c>
      <c r="BP271" s="335" t="e">
        <f>$I271*IF($G271="Pickup", SUMIFS(NewEmisData!L:L, NewEmisData!$A:$A, "Pickup", NewEmisData!$B:$B, $A271, NewEmisData!$C:$C, $H271, NewEmisData!$D:$D, BP$2), SUMIFS(NewEmisData!L:L, NewEmisData!$A:$A, "LDV", NewEmisData!$B:$B, $A271, NewEmisData!$C:$C, $H271, NewEmisData!$D:$D, BP$2))</f>
        <v>#REF!</v>
      </c>
      <c r="BQ271" s="335" t="e">
        <f>$I271*IF($G271="Pickup", SUMIFS(NewEmisData!M:M, NewEmisData!$A:$A, "Pickup", NewEmisData!$B:$B, $A271, NewEmisData!$C:$C, $H271, NewEmisData!$D:$D, BQ$2), SUMIFS(NewEmisData!M:M, NewEmisData!$A:$A, "LDV", NewEmisData!$B:$B, $A271, NewEmisData!$C:$C, $H271, NewEmisData!$D:$D, BQ$2))</f>
        <v>#REF!</v>
      </c>
      <c r="BR271" s="335">
        <v>0.82941469149152458</v>
      </c>
      <c r="BS271" s="335" t="e">
        <f>$I271*IF($G271="Pickup", SUMIFS(NewEmisData!E:E, NewEmisData!$A:$A, "Pickup", NewEmisData!$B:$B, $A271, NewEmisData!$C:$C, $H271, NewEmisData!$D:$D, BS$2), SUMIFS(NewEmisData!E:E, NewEmisData!$A:$A, "LDV", NewEmisData!$B:$B, $A271, NewEmisData!$C:$C, $H271, NewEmisData!$D:$D, BS$2))</f>
        <v>#REF!</v>
      </c>
      <c r="BT271" s="335" t="e">
        <f>$I271*IF($G271="Pickup", SUMIFS(NewEmisData!F:F, NewEmisData!$A:$A, "Pickup", NewEmisData!$B:$B, $A271, NewEmisData!$C:$C, $H271, NewEmisData!$D:$D, BT$2), SUMIFS(NewEmisData!F:F, NewEmisData!$A:$A, "LDV", NewEmisData!$B:$B, $A271, NewEmisData!$C:$C, $H271, NewEmisData!$D:$D, BT$2))</f>
        <v>#REF!</v>
      </c>
      <c r="BU271" s="335" t="e">
        <f>$I271*IF($G271="Pickup", SUMIFS(NewEmisData!G:G, NewEmisData!$A:$A, "Pickup", NewEmisData!$B:$B, $A271, NewEmisData!$C:$C, $H271, NewEmisData!$D:$D, BU$2), SUMIFS(NewEmisData!G:G, NewEmisData!$A:$A, "LDV", NewEmisData!$B:$B, $A271, NewEmisData!$C:$C, $H271, NewEmisData!$D:$D, BU$2))</f>
        <v>#REF!</v>
      </c>
      <c r="BV271" s="335" t="e">
        <f>$I271*IF($G271="Pickup", SUMIFS(NewEmisData!H:H, NewEmisData!$A:$A, "Pickup", NewEmisData!$B:$B, $A271, NewEmisData!$C:$C, $H271, NewEmisData!$D:$D, BV$2), SUMIFS(NewEmisData!H:H, NewEmisData!$A:$A, "LDV", NewEmisData!$B:$B, $A271, NewEmisData!$C:$C, $H271, NewEmisData!$D:$D, BV$2))</f>
        <v>#REF!</v>
      </c>
      <c r="BW271" s="335" t="e">
        <f>$I271*IF($G271="Pickup", SUMIFS(NewEmisData!I:I, NewEmisData!$A:$A, "Pickup", NewEmisData!$B:$B, $A271, NewEmisData!$C:$C, $H271, NewEmisData!$D:$D, BW$2), SUMIFS(NewEmisData!I:I, NewEmisData!$A:$A, "LDV", NewEmisData!$B:$B, $A271, NewEmisData!$C:$C, $H271, NewEmisData!$D:$D, BW$2))</f>
        <v>#REF!</v>
      </c>
      <c r="BX271" s="335" t="e">
        <f>$I271*IF($G271="Pickup", SUMIFS(NewEmisData!J:J, NewEmisData!$A:$A, "Pickup", NewEmisData!$B:$B, $A271, NewEmisData!$C:$C, $H271, NewEmisData!$D:$D, BX$2), SUMIFS(NewEmisData!J:J, NewEmisData!$A:$A, "LDV", NewEmisData!$B:$B, $A271, NewEmisData!$C:$C, $H271, NewEmisData!$D:$D, BX$2))</f>
        <v>#REF!</v>
      </c>
      <c r="BY271" s="335" t="e">
        <f>$I271*IF($G271="Pickup", SUMIFS(NewEmisData!K:K, NewEmisData!$A:$A, "Pickup", NewEmisData!$B:$B, $A271, NewEmisData!$C:$C, $H271, NewEmisData!$D:$D, BY$2), SUMIFS(NewEmisData!K:K, NewEmisData!$A:$A, "LDV", NewEmisData!$B:$B, $A271, NewEmisData!$C:$C, $H271, NewEmisData!$D:$D, BY$2))</f>
        <v>#REF!</v>
      </c>
      <c r="BZ271" s="335" t="e">
        <f>$I271*IF($G271="Pickup", SUMIFS(NewEmisData!L:L, NewEmisData!$A:$A, "Pickup", NewEmisData!$B:$B, $A271, NewEmisData!$C:$C, $H271, NewEmisData!$D:$D, BZ$2), SUMIFS(NewEmisData!L:L, NewEmisData!$A:$A, "LDV", NewEmisData!$B:$B, $A271, NewEmisData!$C:$C, $H271, NewEmisData!$D:$D, BZ$2))</f>
        <v>#REF!</v>
      </c>
      <c r="CA271" s="335" t="e">
        <f>$I271*IF($G271="Pickup", SUMIFS(NewEmisData!M:M, NewEmisData!$A:$A, "Pickup", NewEmisData!$B:$B, $A271, NewEmisData!$C:$C, $H271, NewEmisData!$D:$D, CA$2), SUMIFS(NewEmisData!M:M, NewEmisData!$A:$A, "LDV", NewEmisData!$B:$B, $A271, NewEmisData!$C:$C, $H271, NewEmisData!$D:$D, CA$2))</f>
        <v>#REF!</v>
      </c>
      <c r="CB271" s="335">
        <v>5.2865609411460256E-2</v>
      </c>
      <c r="CC271" s="335" t="e">
        <f>$I271*IF($G271="Pickup", SUMIFS(NewEmisData!E:E, NewEmisData!$A:$A, "Pickup", NewEmisData!$B:$B, $A271, NewEmisData!$C:$C, $H271, NewEmisData!$D:$D, CC$2), SUMIFS(NewEmisData!E:E, NewEmisData!$A:$A, "LDV", NewEmisData!$B:$B, $A271, NewEmisData!$C:$C, $H271, NewEmisData!$D:$D, CC$2))</f>
        <v>#REF!</v>
      </c>
      <c r="CD271" s="335" t="e">
        <f>$I271*IF($G271="Pickup", SUMIFS(NewEmisData!F:F, NewEmisData!$A:$A, "Pickup", NewEmisData!$B:$B, $A271, NewEmisData!$C:$C, $H271, NewEmisData!$D:$D, CD$2), SUMIFS(NewEmisData!F:F, NewEmisData!$A:$A, "LDV", NewEmisData!$B:$B, $A271, NewEmisData!$C:$C, $H271, NewEmisData!$D:$D, CD$2))</f>
        <v>#REF!</v>
      </c>
      <c r="CE271" s="335" t="e">
        <f>$I271*IF($G271="Pickup", SUMIFS(NewEmisData!G:G, NewEmisData!$A:$A, "Pickup", NewEmisData!$B:$B, $A271, NewEmisData!$C:$C, $H271, NewEmisData!$D:$D, CE$2), SUMIFS(NewEmisData!G:G, NewEmisData!$A:$A, "LDV", NewEmisData!$B:$B, $A271, NewEmisData!$C:$C, $H271, NewEmisData!$D:$D, CE$2))</f>
        <v>#REF!</v>
      </c>
      <c r="CF271" s="335" t="e">
        <f>$I271*IF($G271="Pickup", SUMIFS(NewEmisData!H:H, NewEmisData!$A:$A, "Pickup", NewEmisData!$B:$B, $A271, NewEmisData!$C:$C, $H271, NewEmisData!$D:$D, CF$2), SUMIFS(NewEmisData!H:H, NewEmisData!$A:$A, "LDV", NewEmisData!$B:$B, $A271, NewEmisData!$C:$C, $H271, NewEmisData!$D:$D, CF$2))</f>
        <v>#REF!</v>
      </c>
      <c r="CG271" s="335" t="e">
        <f>$I271*IF($G271="Pickup", SUMIFS(NewEmisData!I:I, NewEmisData!$A:$A, "Pickup", NewEmisData!$B:$B, $A271, NewEmisData!$C:$C, $H271, NewEmisData!$D:$D, CG$2), SUMIFS(NewEmisData!I:I, NewEmisData!$A:$A, "LDV", NewEmisData!$B:$B, $A271, NewEmisData!$C:$C, $H271, NewEmisData!$D:$D, CG$2))</f>
        <v>#REF!</v>
      </c>
      <c r="CH271" s="335" t="e">
        <f>$I271*IF($G271="Pickup", SUMIFS(NewEmisData!J:J, NewEmisData!$A:$A, "Pickup", NewEmisData!$B:$B, $A271, NewEmisData!$C:$C, $H271, NewEmisData!$D:$D, CH$2), SUMIFS(NewEmisData!J:J, NewEmisData!$A:$A, "LDV", NewEmisData!$B:$B, $A271, NewEmisData!$C:$C, $H271, NewEmisData!$D:$D, CH$2))</f>
        <v>#REF!</v>
      </c>
      <c r="CI271" s="335" t="e">
        <f>$I271*IF($G271="Pickup", SUMIFS(NewEmisData!K:K, NewEmisData!$A:$A, "Pickup", NewEmisData!$B:$B, $A271, NewEmisData!$C:$C, $H271, NewEmisData!$D:$D, CI$2), SUMIFS(NewEmisData!K:K, NewEmisData!$A:$A, "LDV", NewEmisData!$B:$B, $A271, NewEmisData!$C:$C, $H271, NewEmisData!$D:$D, CI$2))</f>
        <v>#REF!</v>
      </c>
      <c r="CJ271" s="335" t="e">
        <f>$I271*IF($G271="Pickup", SUMIFS(NewEmisData!L:L, NewEmisData!$A:$A, "Pickup", NewEmisData!$B:$B, $A271, NewEmisData!$C:$C, $H271, NewEmisData!$D:$D, CJ$2), SUMIFS(NewEmisData!L:L, NewEmisData!$A:$A, "LDV", NewEmisData!$B:$B, $A271, NewEmisData!$C:$C, $H271, NewEmisData!$D:$D, CJ$2))</f>
        <v>#REF!</v>
      </c>
      <c r="CK271" s="335" t="e">
        <f>$I271*IF($G271="Pickup", SUMIFS(NewEmisData!M:M, NewEmisData!$A:$A, "Pickup", NewEmisData!$B:$B, $A271, NewEmisData!$C:$C, $H271, NewEmisData!$D:$D, CK$2), SUMIFS(NewEmisData!M:M, NewEmisData!$A:$A, "LDV", NewEmisData!$B:$B, $A271, NewEmisData!$C:$C, $H271, NewEmisData!$D:$D, CK$2))</f>
        <v>#REF!</v>
      </c>
      <c r="CL271" s="335">
        <v>1.1440535322699103E-2</v>
      </c>
      <c r="CM271" s="335" t="e">
        <f>$I271*IF($G271="Pickup", SUMIFS(NewEmisData!E:E, NewEmisData!$A:$A, "Pickup", NewEmisData!$B:$B, $A271, NewEmisData!$C:$C, $H271, NewEmisData!$D:$D, CM$2), SUMIFS(NewEmisData!E:E, NewEmisData!$A:$A, "LDV", NewEmisData!$B:$B, $A271, NewEmisData!$C:$C, $H271, NewEmisData!$D:$D, CM$2))</f>
        <v>#REF!</v>
      </c>
      <c r="CN271" s="335" t="e">
        <f>$I271*IF($G271="Pickup", SUMIFS(NewEmisData!F:F, NewEmisData!$A:$A, "Pickup", NewEmisData!$B:$B, $A271, NewEmisData!$C:$C, $H271, NewEmisData!$D:$D, CN$2), SUMIFS(NewEmisData!F:F, NewEmisData!$A:$A, "LDV", NewEmisData!$B:$B, $A271, NewEmisData!$C:$C, $H271, NewEmisData!$D:$D, CN$2))</f>
        <v>#REF!</v>
      </c>
      <c r="CO271" s="335" t="e">
        <f>$I271*IF($G271="Pickup", SUMIFS(NewEmisData!G:G, NewEmisData!$A:$A, "Pickup", NewEmisData!$B:$B, $A271, NewEmisData!$C:$C, $H271, NewEmisData!$D:$D, CO$2), SUMIFS(NewEmisData!G:G, NewEmisData!$A:$A, "LDV", NewEmisData!$B:$B, $A271, NewEmisData!$C:$C, $H271, NewEmisData!$D:$D, CO$2))</f>
        <v>#REF!</v>
      </c>
      <c r="CP271" s="335" t="e">
        <f>$I271*IF($G271="Pickup", SUMIFS(NewEmisData!H:H, NewEmisData!$A:$A, "Pickup", NewEmisData!$B:$B, $A271, NewEmisData!$C:$C, $H271, NewEmisData!$D:$D, CP$2), SUMIFS(NewEmisData!H:H, NewEmisData!$A:$A, "LDV", NewEmisData!$B:$B, $A271, NewEmisData!$C:$C, $H271, NewEmisData!$D:$D, CP$2))</f>
        <v>#REF!</v>
      </c>
      <c r="CQ271" s="335" t="e">
        <f>$I271*IF($G271="Pickup", SUMIFS(NewEmisData!I:I, NewEmisData!$A:$A, "Pickup", NewEmisData!$B:$B, $A271, NewEmisData!$C:$C, $H271, NewEmisData!$D:$D, CQ$2), SUMIFS(NewEmisData!I:I, NewEmisData!$A:$A, "LDV", NewEmisData!$B:$B, $A271, NewEmisData!$C:$C, $H271, NewEmisData!$D:$D, CQ$2))</f>
        <v>#REF!</v>
      </c>
      <c r="CR271" s="335" t="e">
        <f>$I271*IF($G271="Pickup", SUMIFS(NewEmisData!J:J, NewEmisData!$A:$A, "Pickup", NewEmisData!$B:$B, $A271, NewEmisData!$C:$C, $H271, NewEmisData!$D:$D, CR$2), SUMIFS(NewEmisData!J:J, NewEmisData!$A:$A, "LDV", NewEmisData!$B:$B, $A271, NewEmisData!$C:$C, $H271, NewEmisData!$D:$D, CR$2))</f>
        <v>#REF!</v>
      </c>
      <c r="CS271" s="335" t="e">
        <f>$I271*IF($G271="Pickup", SUMIFS(NewEmisData!K:K, NewEmisData!$A:$A, "Pickup", NewEmisData!$B:$B, $A271, NewEmisData!$C:$C, $H271, NewEmisData!$D:$D, CS$2), SUMIFS(NewEmisData!K:K, NewEmisData!$A:$A, "LDV", NewEmisData!$B:$B, $A271, NewEmisData!$C:$C, $H271, NewEmisData!$D:$D, CS$2))</f>
        <v>#REF!</v>
      </c>
      <c r="CT271" s="335" t="e">
        <f>$I271*IF($G271="Pickup", SUMIFS(NewEmisData!L:L, NewEmisData!$A:$A, "Pickup", NewEmisData!$B:$B, $A271, NewEmisData!$C:$C, $H271, NewEmisData!$D:$D, CT$2), SUMIFS(NewEmisData!L:L, NewEmisData!$A:$A, "LDV", NewEmisData!$B:$B, $A271, NewEmisData!$C:$C, $H271, NewEmisData!$D:$D, CT$2))</f>
        <v>#REF!</v>
      </c>
      <c r="CU271" s="335" t="e">
        <f>$I271*IF($G271="Pickup", SUMIFS(NewEmisData!M:M, NewEmisData!$A:$A, "Pickup", NewEmisData!$B:$B, $A271, NewEmisData!$C:$C, $H271, NewEmisData!$D:$D, CU$2), SUMIFS(NewEmisData!M:M, NewEmisData!$A:$A, "LDV", NewEmisData!$B:$B, $A271, NewEmisData!$C:$C, $H271, NewEmisData!$D:$D, CU$2))</f>
        <v>#REF!</v>
      </c>
      <c r="CV271" s="335">
        <v>3.4867004504617778E-3</v>
      </c>
      <c r="CW271" s="335">
        <v>2.0249052327630532E-3</v>
      </c>
      <c r="CX271" s="335">
        <v>1.2515175419379996E-3</v>
      </c>
      <c r="CY271" s="335">
        <v>1.0575607201709759E-3</v>
      </c>
      <c r="CZ271" s="335">
        <v>8.7449898437846874E-4</v>
      </c>
      <c r="DA271" s="335">
        <v>6.702434983476605E-4</v>
      </c>
      <c r="DB271" s="335">
        <v>5.2768845581713188E-4</v>
      </c>
      <c r="DC271" s="335">
        <v>5.0661137800280724E-4</v>
      </c>
      <c r="DD271" s="335">
        <v>5.0015797705022446E-4</v>
      </c>
      <c r="DE271" s="335">
        <v>4.9930391000349583E-4</v>
      </c>
      <c r="DF271" s="335">
        <v>4.9930391000349583E-4</v>
      </c>
      <c r="DG271" s="335" t="e">
        <f>$I271*IF($G271="Pickup", SUMIFS(NewEmisData!E:E, NewEmisData!$A:$A, "Pickup", NewEmisData!$B:$B, $A271, NewEmisData!$C:$C, $H271, NewEmisData!$D:$D, DG$2), SUMIFS(NewEmisData!E:E, NewEmisData!$A:$A, "LDV", NewEmisData!$B:$B, $A271, NewEmisData!$C:$C, $H271, NewEmisData!$D:$D, DG$2))</f>
        <v>#REF!</v>
      </c>
      <c r="DH271" s="335" t="e">
        <f>$I271*IF($G271="Pickup", SUMIFS(NewEmisData!F:F, NewEmisData!$A:$A, "Pickup", NewEmisData!$B:$B, $A271, NewEmisData!$C:$C, $H271, NewEmisData!$D:$D, DH$2), SUMIFS(NewEmisData!F:F, NewEmisData!$A:$A, "LDV", NewEmisData!$B:$B, $A271, NewEmisData!$C:$C, $H271, NewEmisData!$D:$D, DH$2))</f>
        <v>#REF!</v>
      </c>
      <c r="DI271" s="335" t="e">
        <f>$I271*IF($G271="Pickup", SUMIFS(NewEmisData!G:G, NewEmisData!$A:$A, "Pickup", NewEmisData!$B:$B, $A271, NewEmisData!$C:$C, $H271, NewEmisData!$D:$D, DI$2), SUMIFS(NewEmisData!G:G, NewEmisData!$A:$A, "LDV", NewEmisData!$B:$B, $A271, NewEmisData!$C:$C, $H271, NewEmisData!$D:$D, DI$2))</f>
        <v>#REF!</v>
      </c>
      <c r="DJ271" s="335" t="e">
        <f>$I271*IF($G271="Pickup", SUMIFS(NewEmisData!H:H, NewEmisData!$A:$A, "Pickup", NewEmisData!$B:$B, $A271, NewEmisData!$C:$C, $H271, NewEmisData!$D:$D, DJ$2), SUMIFS(NewEmisData!H:H, NewEmisData!$A:$A, "LDV", NewEmisData!$B:$B, $A271, NewEmisData!$C:$C, $H271, NewEmisData!$D:$D, DJ$2))</f>
        <v>#REF!</v>
      </c>
      <c r="DK271" s="335" t="e">
        <f>$I271*IF($G271="Pickup", SUMIFS(NewEmisData!I:I, NewEmisData!$A:$A, "Pickup", NewEmisData!$B:$B, $A271, NewEmisData!$C:$C, $H271, NewEmisData!$D:$D, DK$2), SUMIFS(NewEmisData!I:I, NewEmisData!$A:$A, "LDV", NewEmisData!$B:$B, $A271, NewEmisData!$C:$C, $H271, NewEmisData!$D:$D, DK$2))</f>
        <v>#REF!</v>
      </c>
      <c r="DL271" s="335" t="e">
        <f>$I271*IF($G271="Pickup", SUMIFS(NewEmisData!J:J, NewEmisData!$A:$A, "Pickup", NewEmisData!$B:$B, $A271, NewEmisData!$C:$C, $H271, NewEmisData!$D:$D, DL$2), SUMIFS(NewEmisData!J:J, NewEmisData!$A:$A, "LDV", NewEmisData!$B:$B, $A271, NewEmisData!$C:$C, $H271, NewEmisData!$D:$D, DL$2))</f>
        <v>#REF!</v>
      </c>
      <c r="DM271" s="335" t="e">
        <f>$I271*IF($G271="Pickup", SUMIFS(NewEmisData!K:K, NewEmisData!$A:$A, "Pickup", NewEmisData!$B:$B, $A271, NewEmisData!$C:$C, $H271, NewEmisData!$D:$D, DM$2), SUMIFS(NewEmisData!K:K, NewEmisData!$A:$A, "LDV", NewEmisData!$B:$B, $A271, NewEmisData!$C:$C, $H271, NewEmisData!$D:$D, DM$2))</f>
        <v>#REF!</v>
      </c>
      <c r="DN271" s="335" t="e">
        <f>$I271*IF($G271="Pickup", SUMIFS(NewEmisData!L:L, NewEmisData!$A:$A, "Pickup", NewEmisData!$B:$B, $A271, NewEmisData!$C:$C, $H271, NewEmisData!$D:$D, DN$2), SUMIFS(NewEmisData!L:L, NewEmisData!$A:$A, "LDV", NewEmisData!$B:$B, $A271, NewEmisData!$C:$C, $H271, NewEmisData!$D:$D, DN$2))</f>
        <v>#REF!</v>
      </c>
      <c r="DO271" s="335" t="e">
        <f>$I271*IF($G271="Pickup", SUMIFS(NewEmisData!M:M, NewEmisData!$A:$A, "Pickup", NewEmisData!$B:$B, $A271, NewEmisData!$C:$C, $H271, NewEmisData!$D:$D, DO$2), SUMIFS(NewEmisData!M:M, NewEmisData!$A:$A, "LDV", NewEmisData!$B:$B, $A271, NewEmisData!$C:$C, $H271, NewEmisData!$D:$D, DO$2))</f>
        <v>#REF!</v>
      </c>
      <c r="DP271" s="335">
        <v>1.011564885515141E-3</v>
      </c>
      <c r="DQ271" s="335" t="e">
        <f>$I271*IF($G271="Pickup", SUMIFS(NewEmisData!E:E, NewEmisData!$A:$A, "Pickup", NewEmisData!$B:$B, $A271, NewEmisData!$C:$C, $H271, NewEmisData!$D:$D, DQ$2), SUMIFS(NewEmisData!E:E, NewEmisData!$A:$A, "LDV", NewEmisData!$B:$B, $A271, NewEmisData!$C:$C, $H271, NewEmisData!$D:$D, DQ$2))</f>
        <v>#REF!</v>
      </c>
      <c r="DR271" s="335" t="e">
        <f>$I271*IF($G271="Pickup", SUMIFS(NewEmisData!F:F, NewEmisData!$A:$A, "Pickup", NewEmisData!$B:$B, $A271, NewEmisData!$C:$C, $H271, NewEmisData!$D:$D, DR$2), SUMIFS(NewEmisData!F:F, NewEmisData!$A:$A, "LDV", NewEmisData!$B:$B, $A271, NewEmisData!$C:$C, $H271, NewEmisData!$D:$D, DR$2))</f>
        <v>#REF!</v>
      </c>
      <c r="DS271" s="335" t="e">
        <f>$I271*IF($G271="Pickup", SUMIFS(NewEmisData!G:G, NewEmisData!$A:$A, "Pickup", NewEmisData!$B:$B, $A271, NewEmisData!$C:$C, $H271, NewEmisData!$D:$D, DS$2), SUMIFS(NewEmisData!G:G, NewEmisData!$A:$A, "LDV", NewEmisData!$B:$B, $A271, NewEmisData!$C:$C, $H271, NewEmisData!$D:$D, DS$2))</f>
        <v>#REF!</v>
      </c>
      <c r="DT271" s="335" t="e">
        <f>$I271*IF($G271="Pickup", SUMIFS(NewEmisData!H:H, NewEmisData!$A:$A, "Pickup", NewEmisData!$B:$B, $A271, NewEmisData!$C:$C, $H271, NewEmisData!$D:$D, DT$2), SUMIFS(NewEmisData!H:H, NewEmisData!$A:$A, "LDV", NewEmisData!$B:$B, $A271, NewEmisData!$C:$C, $H271, NewEmisData!$D:$D, DT$2))</f>
        <v>#REF!</v>
      </c>
      <c r="DU271" s="335" t="e">
        <f>$I271*IF($G271="Pickup", SUMIFS(NewEmisData!I:I, NewEmisData!$A:$A, "Pickup", NewEmisData!$B:$B, $A271, NewEmisData!$C:$C, $H271, NewEmisData!$D:$D, DU$2), SUMIFS(NewEmisData!I:I, NewEmisData!$A:$A, "LDV", NewEmisData!$B:$B, $A271, NewEmisData!$C:$C, $H271, NewEmisData!$D:$D, DU$2))</f>
        <v>#REF!</v>
      </c>
      <c r="DV271" s="335" t="e">
        <f>$I271*IF($G271="Pickup", SUMIFS(NewEmisData!J:J, NewEmisData!$A:$A, "Pickup", NewEmisData!$B:$B, $A271, NewEmisData!$C:$C, $H271, NewEmisData!$D:$D, DV$2), SUMIFS(NewEmisData!J:J, NewEmisData!$A:$A, "LDV", NewEmisData!$B:$B, $A271, NewEmisData!$C:$C, $H271, NewEmisData!$D:$D, DV$2))</f>
        <v>#REF!</v>
      </c>
      <c r="DW271" s="335" t="e">
        <f>$I271*IF($G271="Pickup", SUMIFS(NewEmisData!K:K, NewEmisData!$A:$A, "Pickup", NewEmisData!$B:$B, $A271, NewEmisData!$C:$C, $H271, NewEmisData!$D:$D, DW$2), SUMIFS(NewEmisData!K:K, NewEmisData!$A:$A, "LDV", NewEmisData!$B:$B, $A271, NewEmisData!$C:$C, $H271, NewEmisData!$D:$D, DW$2))</f>
        <v>#REF!</v>
      </c>
      <c r="DX271" s="335" t="e">
        <f>$I271*IF($G271="Pickup", SUMIFS(NewEmisData!L:L, NewEmisData!$A:$A, "Pickup", NewEmisData!$B:$B, $A271, NewEmisData!$C:$C, $H271, NewEmisData!$D:$D, DX$2), SUMIFS(NewEmisData!L:L, NewEmisData!$A:$A, "LDV", NewEmisData!$B:$B, $A271, NewEmisData!$C:$C, $H271, NewEmisData!$D:$D, DX$2))</f>
        <v>#REF!</v>
      </c>
      <c r="DY271" s="335" t="e">
        <f>$I271*IF($G271="Pickup", SUMIFS(NewEmisData!M:M, NewEmisData!$A:$A, "Pickup", NewEmisData!$B:$B, $A271, NewEmisData!$C:$C, $H271, NewEmisData!$D:$D, DY$2), SUMIFS(NewEmisData!M:M, NewEmisData!$A:$A, "LDV", NewEmisData!$B:$B, $A271, NewEmisData!$C:$C, $H271, NewEmisData!$D:$D, DY$2))</f>
        <v>#REF!</v>
      </c>
      <c r="DZ271" s="335">
        <v>2.7972448214542505E-3</v>
      </c>
      <c r="EA271" s="335" t="e">
        <f t="shared" si="456"/>
        <v>#REF!</v>
      </c>
      <c r="EB271" s="335" t="e">
        <f t="shared" si="457"/>
        <v>#REF!</v>
      </c>
      <c r="EC271" s="335" t="e">
        <f t="shared" si="458"/>
        <v>#REF!</v>
      </c>
      <c r="ED271" s="335" t="e">
        <f t="shared" si="459"/>
        <v>#REF!</v>
      </c>
      <c r="EE271" s="335" t="e">
        <f t="shared" si="460"/>
        <v>#REF!</v>
      </c>
      <c r="EF271" s="335" t="e">
        <f t="shared" si="461"/>
        <v>#REF!</v>
      </c>
      <c r="EG271" s="335" t="e">
        <f t="shared" si="462"/>
        <v>#REF!</v>
      </c>
      <c r="EH271" s="335" t="e">
        <f t="shared" si="463"/>
        <v>#REF!</v>
      </c>
      <c r="EI271" s="335" t="e">
        <f t="shared" si="464"/>
        <v>#REF!</v>
      </c>
      <c r="EJ271" s="335">
        <f t="shared" si="465"/>
        <v>0.13836109032518704</v>
      </c>
      <c r="EK271" s="335" t="e">
        <f t="shared" si="466"/>
        <v>#REF!</v>
      </c>
      <c r="EL271" s="335" t="e">
        <f t="shared" si="467"/>
        <v>#REF!</v>
      </c>
      <c r="EM271" s="335" t="e">
        <f t="shared" si="468"/>
        <v>#REF!</v>
      </c>
      <c r="EN271" s="335" t="e">
        <f t="shared" si="469"/>
        <v>#REF!</v>
      </c>
      <c r="EO271" s="335" t="e">
        <f t="shared" si="470"/>
        <v>#REF!</v>
      </c>
      <c r="EP271" s="335" t="e">
        <f t="shared" si="471"/>
        <v>#REF!</v>
      </c>
      <c r="EQ271" s="335" t="e">
        <f t="shared" si="472"/>
        <v>#REF!</v>
      </c>
      <c r="ER271" s="335" t="e">
        <f t="shared" si="473"/>
        <v>#REF!</v>
      </c>
      <c r="ES271" s="335" t="e">
        <f t="shared" si="474"/>
        <v>#REF!</v>
      </c>
      <c r="ET271" s="335">
        <f t="shared" si="475"/>
        <v>3.0994232344238398E-2</v>
      </c>
      <c r="EU271" s="335" t="e">
        <f t="shared" si="476"/>
        <v>#REF!</v>
      </c>
      <c r="EV271" s="335" t="e">
        <f t="shared" si="477"/>
        <v>#REF!</v>
      </c>
      <c r="EW271" s="335" t="e">
        <f t="shared" si="478"/>
        <v>#REF!</v>
      </c>
      <c r="EX271" s="335" t="e">
        <f t="shared" si="479"/>
        <v>#REF!</v>
      </c>
      <c r="EY271" s="335" t="e">
        <f t="shared" si="480"/>
        <v>#REF!</v>
      </c>
      <c r="EZ271" s="335" t="e">
        <f t="shared" si="481"/>
        <v>#REF!</v>
      </c>
      <c r="FA271" s="335" t="e">
        <f t="shared" si="482"/>
        <v>#REF!</v>
      </c>
      <c r="FB271" s="335" t="e">
        <f t="shared" si="483"/>
        <v>#REF!</v>
      </c>
      <c r="FC271" s="335" t="e">
        <f t="shared" si="484"/>
        <v>#REF!</v>
      </c>
      <c r="FD271" s="335">
        <f t="shared" si="485"/>
        <v>8.721041711244389E-4</v>
      </c>
      <c r="FE271" s="335" t="e">
        <f t="shared" si="486"/>
        <v>#REF!</v>
      </c>
      <c r="FF271" s="335" t="e">
        <f t="shared" si="487"/>
        <v>#REF!</v>
      </c>
      <c r="FG271" s="335" t="e">
        <f t="shared" si="488"/>
        <v>#REF!</v>
      </c>
      <c r="FH271" s="335" t="e">
        <f t="shared" si="489"/>
        <v>#REF!</v>
      </c>
      <c r="FI271" s="335" t="e">
        <f t="shared" si="490"/>
        <v>#REF!</v>
      </c>
      <c r="FJ271" s="335" t="e">
        <f t="shared" si="491"/>
        <v>#REF!</v>
      </c>
      <c r="FK271" s="335" t="e">
        <f t="shared" si="492"/>
        <v>#REF!</v>
      </c>
      <c r="FL271" s="335" t="e">
        <f t="shared" si="493"/>
        <v>#REF!</v>
      </c>
      <c r="FM271" s="335" t="e">
        <f t="shared" si="494"/>
        <v>#REF!</v>
      </c>
      <c r="FN271" s="335">
        <f t="shared" si="495"/>
        <v>2.3814683166549375E-2</v>
      </c>
      <c r="FO271" s="335" t="e">
        <f t="shared" si="496"/>
        <v>#REF!</v>
      </c>
      <c r="FP271" s="335" t="e">
        <f t="shared" si="497"/>
        <v>#REF!</v>
      </c>
      <c r="FQ271" s="335" t="e">
        <f t="shared" si="498"/>
        <v>#REF!</v>
      </c>
      <c r="FR271" s="335" t="e">
        <f t="shared" si="499"/>
        <v>#REF!</v>
      </c>
      <c r="FS271" s="335" t="e">
        <f t="shared" si="500"/>
        <v>#REF!</v>
      </c>
      <c r="FT271" s="335" t="e">
        <f t="shared" si="501"/>
        <v>#REF!</v>
      </c>
      <c r="FU271" s="335" t="e">
        <f t="shared" si="502"/>
        <v>#REF!</v>
      </c>
      <c r="FV271" s="335" t="e">
        <f t="shared" si="503"/>
        <v>#REF!</v>
      </c>
      <c r="FW271" s="335" t="e">
        <f t="shared" si="504"/>
        <v>#REF!</v>
      </c>
      <c r="FX271" s="335">
        <f t="shared" si="505"/>
        <v>4.7394574957917972E-3</v>
      </c>
    </row>
    <row r="272" spans="1:180" x14ac:dyDescent="0.2">
      <c r="A272" s="305" t="str">
        <f>_xlfn.CONCAT(IF(LEFT(TRIM(A271),1)="*", "*R", "R"), 1+RIGHT(TRIM(A271),1))</f>
        <v>*R4</v>
      </c>
      <c r="B272" s="305" t="str">
        <f t="shared" si="517"/>
        <v>TLLSPHVG11</v>
      </c>
      <c r="C272" s="305" t="str">
        <f t="shared" si="518"/>
        <v>TL.GSL.LS.PHEV.2011</v>
      </c>
      <c r="D272" s="301" t="str">
        <f t="shared" si="519"/>
        <v>bn-vmt, bn-vmt/a</v>
      </c>
      <c r="E272" s="301" t="str">
        <f t="shared" si="520"/>
        <v>TLGSL</v>
      </c>
      <c r="F272" s="301" t="str">
        <f t="shared" si="521"/>
        <v>TL</v>
      </c>
      <c r="G272" s="315" t="s">
        <v>822</v>
      </c>
      <c r="H272" s="315" t="s">
        <v>814</v>
      </c>
      <c r="I272" s="321" t="e">
        <f>#REF!</f>
        <v>#REF!</v>
      </c>
      <c r="J272" s="315" t="str">
        <f t="shared" si="511"/>
        <v>Large SUV-GSL</v>
      </c>
      <c r="K272" s="335" t="e">
        <f>$I272*IF($G272="Pickup", SUMIFS(NewEmisData!E:E, NewEmisData!$A:$A, "Pickup", NewEmisData!$B:$B, $A272, NewEmisData!$C:$C, $H272, NewEmisData!$D:$D, K$2), SUMIFS(NewEmisData!E:E, NewEmisData!$A:$A, "LDV", NewEmisData!$B:$B, $A272, NewEmisData!$C:$C, $H272, NewEmisData!$D:$D, K$2))</f>
        <v>#REF!</v>
      </c>
      <c r="L272" s="335" t="e">
        <f>$I272*IF($G272="Pickup", SUMIFS(NewEmisData!F:F, NewEmisData!$A:$A, "Pickup", NewEmisData!$B:$B, $A272, NewEmisData!$C:$C, $H272, NewEmisData!$D:$D, L$2), SUMIFS(NewEmisData!F:F, NewEmisData!$A:$A, "LDV", NewEmisData!$B:$B, $A272, NewEmisData!$C:$C, $H272, NewEmisData!$D:$D, L$2))</f>
        <v>#REF!</v>
      </c>
      <c r="M272" s="335" t="e">
        <f>$I272*IF($G272="Pickup", SUMIFS(NewEmisData!G:G, NewEmisData!$A:$A, "Pickup", NewEmisData!$B:$B, $A272, NewEmisData!$C:$C, $H272, NewEmisData!$D:$D, M$2), SUMIFS(NewEmisData!G:G, NewEmisData!$A:$A, "LDV", NewEmisData!$B:$B, $A272, NewEmisData!$C:$C, $H272, NewEmisData!$D:$D, M$2))</f>
        <v>#REF!</v>
      </c>
      <c r="N272" s="335" t="e">
        <f>$I272*IF($G272="Pickup", SUMIFS(NewEmisData!H:H, NewEmisData!$A:$A, "Pickup", NewEmisData!$B:$B, $A272, NewEmisData!$C:$C, $H272, NewEmisData!$D:$D, N$2), SUMIFS(NewEmisData!H:H, NewEmisData!$A:$A, "LDV", NewEmisData!$B:$B, $A272, NewEmisData!$C:$C, $H272, NewEmisData!$D:$D, N$2))</f>
        <v>#REF!</v>
      </c>
      <c r="O272" s="335" t="e">
        <f>$I272*IF($G272="Pickup", SUMIFS(NewEmisData!I:I, NewEmisData!$A:$A, "Pickup", NewEmisData!$B:$B, $A272, NewEmisData!$C:$C, $H272, NewEmisData!$D:$D, O$2), SUMIFS(NewEmisData!I:I, NewEmisData!$A:$A, "LDV", NewEmisData!$B:$B, $A272, NewEmisData!$C:$C, $H272, NewEmisData!$D:$D, O$2))</f>
        <v>#REF!</v>
      </c>
      <c r="P272" s="335" t="e">
        <f>$I272*IF($G272="Pickup", SUMIFS(NewEmisData!J:J, NewEmisData!$A:$A, "Pickup", NewEmisData!$B:$B, $A272, NewEmisData!$C:$C, $H272, NewEmisData!$D:$D, P$2), SUMIFS(NewEmisData!J:J, NewEmisData!$A:$A, "LDV", NewEmisData!$B:$B, $A272, NewEmisData!$C:$C, $H272, NewEmisData!$D:$D, P$2))</f>
        <v>#REF!</v>
      </c>
      <c r="Q272" s="335" t="e">
        <f>$I272*IF($G272="Pickup", SUMIFS(NewEmisData!K:K, NewEmisData!$A:$A, "Pickup", NewEmisData!$B:$B, $A272, NewEmisData!$C:$C, $H272, NewEmisData!$D:$D, Q$2), SUMIFS(NewEmisData!K:K, NewEmisData!$A:$A, "LDV", NewEmisData!$B:$B, $A272, NewEmisData!$C:$C, $H272, NewEmisData!$D:$D, Q$2))</f>
        <v>#REF!</v>
      </c>
      <c r="R272" s="335" t="e">
        <f>$I272*IF($G272="Pickup", SUMIFS(NewEmisData!L:L, NewEmisData!$A:$A, "Pickup", NewEmisData!$B:$B, $A272, NewEmisData!$C:$C, $H272, NewEmisData!$D:$D, R$2), SUMIFS(NewEmisData!L:L, NewEmisData!$A:$A, "LDV", NewEmisData!$B:$B, $A272, NewEmisData!$C:$C, $H272, NewEmisData!$D:$D, R$2))</f>
        <v>#REF!</v>
      </c>
      <c r="S272" s="335" t="e">
        <f>$I272*IF($G272="Pickup", SUMIFS(NewEmisData!M:M, NewEmisData!$A:$A, "Pickup", NewEmisData!$B:$B, $A272, NewEmisData!$C:$C, $H272, NewEmisData!$D:$D, S$2), SUMIFS(NewEmisData!M:M, NewEmisData!$A:$A, "LDV", NewEmisData!$B:$B, $A272, NewEmisData!$C:$C, $H272, NewEmisData!$D:$D, S$2))</f>
        <v>#REF!</v>
      </c>
      <c r="T272" s="335">
        <v>0.13836109032518704</v>
      </c>
      <c r="U272" s="335" t="e">
        <f>$I272*IF($G272="Pickup", SUMIFS(NewEmisData!E:E, NewEmisData!$A:$A, "Pickup", NewEmisData!$B:$B, $A272, NewEmisData!$C:$C, $H272, NewEmisData!$D:$D, U$2), SUMIFS(NewEmisData!E:E, NewEmisData!$A:$A, "LDV", NewEmisData!$B:$B, $A272, NewEmisData!$C:$C, $H272, NewEmisData!$D:$D, U$2))</f>
        <v>#REF!</v>
      </c>
      <c r="V272" s="335" t="e">
        <f>$I272*IF($G272="Pickup", SUMIFS(NewEmisData!F:F, NewEmisData!$A:$A, "Pickup", NewEmisData!$B:$B, $A272, NewEmisData!$C:$C, $H272, NewEmisData!$D:$D, V$2), SUMIFS(NewEmisData!F:F, NewEmisData!$A:$A, "LDV", NewEmisData!$B:$B, $A272, NewEmisData!$C:$C, $H272, NewEmisData!$D:$D, V$2))</f>
        <v>#REF!</v>
      </c>
      <c r="W272" s="335" t="e">
        <f>$I272*IF($G272="Pickup", SUMIFS(NewEmisData!G:G, NewEmisData!$A:$A, "Pickup", NewEmisData!$B:$B, $A272, NewEmisData!$C:$C, $H272, NewEmisData!$D:$D, W$2), SUMIFS(NewEmisData!G:G, NewEmisData!$A:$A, "LDV", NewEmisData!$B:$B, $A272, NewEmisData!$C:$C, $H272, NewEmisData!$D:$D, W$2))</f>
        <v>#REF!</v>
      </c>
      <c r="X272" s="335" t="e">
        <f>$I272*IF($G272="Pickup", SUMIFS(NewEmisData!H:H, NewEmisData!$A:$A, "Pickup", NewEmisData!$B:$B, $A272, NewEmisData!$C:$C, $H272, NewEmisData!$D:$D, X$2), SUMIFS(NewEmisData!H:H, NewEmisData!$A:$A, "LDV", NewEmisData!$B:$B, $A272, NewEmisData!$C:$C, $H272, NewEmisData!$D:$D, X$2))</f>
        <v>#REF!</v>
      </c>
      <c r="Y272" s="335" t="e">
        <f>$I272*IF($G272="Pickup", SUMIFS(NewEmisData!I:I, NewEmisData!$A:$A, "Pickup", NewEmisData!$B:$B, $A272, NewEmisData!$C:$C, $H272, NewEmisData!$D:$D, Y$2), SUMIFS(NewEmisData!I:I, NewEmisData!$A:$A, "LDV", NewEmisData!$B:$B, $A272, NewEmisData!$C:$C, $H272, NewEmisData!$D:$D, Y$2))</f>
        <v>#REF!</v>
      </c>
      <c r="Z272" s="335" t="e">
        <f>$I272*IF($G272="Pickup", SUMIFS(NewEmisData!J:J, NewEmisData!$A:$A, "Pickup", NewEmisData!$B:$B, $A272, NewEmisData!$C:$C, $H272, NewEmisData!$D:$D, Z$2), SUMIFS(NewEmisData!J:J, NewEmisData!$A:$A, "LDV", NewEmisData!$B:$B, $A272, NewEmisData!$C:$C, $H272, NewEmisData!$D:$D, Z$2))</f>
        <v>#REF!</v>
      </c>
      <c r="AA272" s="335" t="e">
        <f>$I272*IF($G272="Pickup", SUMIFS(NewEmisData!K:K, NewEmisData!$A:$A, "Pickup", NewEmisData!$B:$B, $A272, NewEmisData!$C:$C, $H272, NewEmisData!$D:$D, AA$2), SUMIFS(NewEmisData!K:K, NewEmisData!$A:$A, "LDV", NewEmisData!$B:$B, $A272, NewEmisData!$C:$C, $H272, NewEmisData!$D:$D, AA$2))</f>
        <v>#REF!</v>
      </c>
      <c r="AB272" s="335" t="e">
        <f>$I272*IF($G272="Pickup", SUMIFS(NewEmisData!L:L, NewEmisData!$A:$A, "Pickup", NewEmisData!$B:$B, $A272, NewEmisData!$C:$C, $H272, NewEmisData!$D:$D, AB$2), SUMIFS(NewEmisData!L:L, NewEmisData!$A:$A, "LDV", NewEmisData!$B:$B, $A272, NewEmisData!$C:$C, $H272, NewEmisData!$D:$D, AB$2))</f>
        <v>#REF!</v>
      </c>
      <c r="AC272" s="335" t="e">
        <f>$I272*IF($G272="Pickup", SUMIFS(NewEmisData!M:M, NewEmisData!$A:$A, "Pickup", NewEmisData!$B:$B, $A272, NewEmisData!$C:$C, $H272, NewEmisData!$D:$D, AC$2), SUMIFS(NewEmisData!M:M, NewEmisData!$A:$A, "LDV", NewEmisData!$B:$B, $A272, NewEmisData!$C:$C, $H272, NewEmisData!$D:$D, AC$2))</f>
        <v>#REF!</v>
      </c>
      <c r="AD272" s="335">
        <v>3.0994232344238398E-2</v>
      </c>
      <c r="AE272" s="335" t="e">
        <f>$I272*IF($G272="Pickup", SUMIFS(NewEmisData!E:E, NewEmisData!$A:$A, "Pickup", NewEmisData!$B:$B, $A272, NewEmisData!$C:$C, $H272, NewEmisData!$D:$D, AE$2), SUMIFS(NewEmisData!E:E, NewEmisData!$A:$A, "LDV", NewEmisData!$B:$B, $A272, NewEmisData!$C:$C, $H272, NewEmisData!$D:$D, AE$2))</f>
        <v>#REF!</v>
      </c>
      <c r="AF272" s="335" t="e">
        <f>$I272*IF($G272="Pickup", SUMIFS(NewEmisData!F:F, NewEmisData!$A:$A, "Pickup", NewEmisData!$B:$B, $A272, NewEmisData!$C:$C, $H272, NewEmisData!$D:$D, AF$2), SUMIFS(NewEmisData!F:F, NewEmisData!$A:$A, "LDV", NewEmisData!$B:$B, $A272, NewEmisData!$C:$C, $H272, NewEmisData!$D:$D, AF$2))</f>
        <v>#REF!</v>
      </c>
      <c r="AG272" s="335" t="e">
        <f>$I272*IF($G272="Pickup", SUMIFS(NewEmisData!G:G, NewEmisData!$A:$A, "Pickup", NewEmisData!$B:$B, $A272, NewEmisData!$C:$C, $H272, NewEmisData!$D:$D, AG$2), SUMIFS(NewEmisData!G:G, NewEmisData!$A:$A, "LDV", NewEmisData!$B:$B, $A272, NewEmisData!$C:$C, $H272, NewEmisData!$D:$D, AG$2))</f>
        <v>#REF!</v>
      </c>
      <c r="AH272" s="335" t="e">
        <f>$I272*IF($G272="Pickup", SUMIFS(NewEmisData!H:H, NewEmisData!$A:$A, "Pickup", NewEmisData!$B:$B, $A272, NewEmisData!$C:$C, $H272, NewEmisData!$D:$D, AH$2), SUMIFS(NewEmisData!H:H, NewEmisData!$A:$A, "LDV", NewEmisData!$B:$B, $A272, NewEmisData!$C:$C, $H272, NewEmisData!$D:$D, AH$2))</f>
        <v>#REF!</v>
      </c>
      <c r="AI272" s="335" t="e">
        <f>$I272*IF($G272="Pickup", SUMIFS(NewEmisData!I:I, NewEmisData!$A:$A, "Pickup", NewEmisData!$B:$B, $A272, NewEmisData!$C:$C, $H272, NewEmisData!$D:$D, AI$2), SUMIFS(NewEmisData!I:I, NewEmisData!$A:$A, "LDV", NewEmisData!$B:$B, $A272, NewEmisData!$C:$C, $H272, NewEmisData!$D:$D, AI$2))</f>
        <v>#REF!</v>
      </c>
      <c r="AJ272" s="335" t="e">
        <f>$I272*IF($G272="Pickup", SUMIFS(NewEmisData!J:J, NewEmisData!$A:$A, "Pickup", NewEmisData!$B:$B, $A272, NewEmisData!$C:$C, $H272, NewEmisData!$D:$D, AJ$2), SUMIFS(NewEmisData!J:J, NewEmisData!$A:$A, "LDV", NewEmisData!$B:$B, $A272, NewEmisData!$C:$C, $H272, NewEmisData!$D:$D, AJ$2))</f>
        <v>#REF!</v>
      </c>
      <c r="AK272" s="335" t="e">
        <f>$I272*IF($G272="Pickup", SUMIFS(NewEmisData!K:K, NewEmisData!$A:$A, "Pickup", NewEmisData!$B:$B, $A272, NewEmisData!$C:$C, $H272, NewEmisData!$D:$D, AK$2), SUMIFS(NewEmisData!K:K, NewEmisData!$A:$A, "LDV", NewEmisData!$B:$B, $A272, NewEmisData!$C:$C, $H272, NewEmisData!$D:$D, AK$2))</f>
        <v>#REF!</v>
      </c>
      <c r="AL272" s="335" t="e">
        <f>$I272*IF($G272="Pickup", SUMIFS(NewEmisData!L:L, NewEmisData!$A:$A, "Pickup", NewEmisData!$B:$B, $A272, NewEmisData!$C:$C, $H272, NewEmisData!$D:$D, AL$2), SUMIFS(NewEmisData!L:L, NewEmisData!$A:$A, "LDV", NewEmisData!$B:$B, $A272, NewEmisData!$C:$C, $H272, NewEmisData!$D:$D, AL$2))</f>
        <v>#REF!</v>
      </c>
      <c r="AM272" s="335" t="e">
        <f>$I272*IF($G272="Pickup", SUMIFS(NewEmisData!M:M, NewEmisData!$A:$A, "Pickup", NewEmisData!$B:$B, $A272, NewEmisData!$C:$C, $H272, NewEmisData!$D:$D, AM$2), SUMIFS(NewEmisData!M:M, NewEmisData!$A:$A, "LDV", NewEmisData!$B:$B, $A272, NewEmisData!$C:$C, $H272, NewEmisData!$D:$D, AM$2))</f>
        <v>#REF!</v>
      </c>
      <c r="AN272" s="335">
        <v>8.721041711244389E-4</v>
      </c>
      <c r="AO272" s="335" t="e">
        <f>$I272*IF($G272="Pickup", SUMIFS(NewEmisData!E:E, NewEmisData!$A:$A, "Pickup", NewEmisData!$B:$B, $A272, NewEmisData!$C:$C, $H272, NewEmisData!$D:$D, AO$2), SUMIFS(NewEmisData!E:E, NewEmisData!$A:$A, "LDV", NewEmisData!$B:$B, $A272, NewEmisData!$C:$C, $H272, NewEmisData!$D:$D, AO$2))</f>
        <v>#REF!</v>
      </c>
      <c r="AP272" s="335" t="e">
        <f>$I272*IF($G272="Pickup", SUMIFS(NewEmisData!F:F, NewEmisData!$A:$A, "Pickup", NewEmisData!$B:$B, $A272, NewEmisData!$C:$C, $H272, NewEmisData!$D:$D, AP$2), SUMIFS(NewEmisData!F:F, NewEmisData!$A:$A, "LDV", NewEmisData!$B:$B, $A272, NewEmisData!$C:$C, $H272, NewEmisData!$D:$D, AP$2))</f>
        <v>#REF!</v>
      </c>
      <c r="AQ272" s="335" t="e">
        <f>$I272*IF($G272="Pickup", SUMIFS(NewEmisData!G:G, NewEmisData!$A:$A, "Pickup", NewEmisData!$B:$B, $A272, NewEmisData!$C:$C, $H272, NewEmisData!$D:$D, AQ$2), SUMIFS(NewEmisData!G:G, NewEmisData!$A:$A, "LDV", NewEmisData!$B:$B, $A272, NewEmisData!$C:$C, $H272, NewEmisData!$D:$D, AQ$2))</f>
        <v>#REF!</v>
      </c>
      <c r="AR272" s="335" t="e">
        <f>$I272*IF($G272="Pickup", SUMIFS(NewEmisData!H:H, NewEmisData!$A:$A, "Pickup", NewEmisData!$B:$B, $A272, NewEmisData!$C:$C, $H272, NewEmisData!$D:$D, AR$2), SUMIFS(NewEmisData!H:H, NewEmisData!$A:$A, "LDV", NewEmisData!$B:$B, $A272, NewEmisData!$C:$C, $H272, NewEmisData!$D:$D, AR$2))</f>
        <v>#REF!</v>
      </c>
      <c r="AS272" s="335" t="e">
        <f>$I272*IF($G272="Pickup", SUMIFS(NewEmisData!I:I, NewEmisData!$A:$A, "Pickup", NewEmisData!$B:$B, $A272, NewEmisData!$C:$C, $H272, NewEmisData!$D:$D, AS$2), SUMIFS(NewEmisData!I:I, NewEmisData!$A:$A, "LDV", NewEmisData!$B:$B, $A272, NewEmisData!$C:$C, $H272, NewEmisData!$D:$D, AS$2))</f>
        <v>#REF!</v>
      </c>
      <c r="AT272" s="335" t="e">
        <f>$I272*IF($G272="Pickup", SUMIFS(NewEmisData!J:J, NewEmisData!$A:$A, "Pickup", NewEmisData!$B:$B, $A272, NewEmisData!$C:$C, $H272, NewEmisData!$D:$D, AT$2), SUMIFS(NewEmisData!J:J, NewEmisData!$A:$A, "LDV", NewEmisData!$B:$B, $A272, NewEmisData!$C:$C, $H272, NewEmisData!$D:$D, AT$2))</f>
        <v>#REF!</v>
      </c>
      <c r="AU272" s="335" t="e">
        <f>$I272*IF($G272="Pickup", SUMIFS(NewEmisData!K:K, NewEmisData!$A:$A, "Pickup", NewEmisData!$B:$B, $A272, NewEmisData!$C:$C, $H272, NewEmisData!$D:$D, AU$2), SUMIFS(NewEmisData!K:K, NewEmisData!$A:$A, "LDV", NewEmisData!$B:$B, $A272, NewEmisData!$C:$C, $H272, NewEmisData!$D:$D, AU$2))</f>
        <v>#REF!</v>
      </c>
      <c r="AV272" s="335" t="e">
        <f>$I272*IF($G272="Pickup", SUMIFS(NewEmisData!L:L, NewEmisData!$A:$A, "Pickup", NewEmisData!$B:$B, $A272, NewEmisData!$C:$C, $H272, NewEmisData!$D:$D, AV$2), SUMIFS(NewEmisData!L:L, NewEmisData!$A:$A, "LDV", NewEmisData!$B:$B, $A272, NewEmisData!$C:$C, $H272, NewEmisData!$D:$D, AV$2))</f>
        <v>#REF!</v>
      </c>
      <c r="AW272" s="335" t="e">
        <f>$I272*IF($G272="Pickup", SUMIFS(NewEmisData!M:M, NewEmisData!$A:$A, "Pickup", NewEmisData!$B:$B, $A272, NewEmisData!$C:$C, $H272, NewEmisData!$D:$D, AW$2), SUMIFS(NewEmisData!M:M, NewEmisData!$A:$A, "LDV", NewEmisData!$B:$B, $A272, NewEmisData!$C:$C, $H272, NewEmisData!$D:$D, AW$2))</f>
        <v>#REF!</v>
      </c>
      <c r="AX272" s="335">
        <v>2.3814683166549375E-2</v>
      </c>
      <c r="AY272" s="335" t="e">
        <f>$I272*IF($G272="Pickup", SUMIFS(NewEmisData!E:E, NewEmisData!$A:$A, "Pickup", NewEmisData!$B:$B, $A272, NewEmisData!$C:$C, $H272, NewEmisData!$D:$D, AY$2), SUMIFS(NewEmisData!E:E, NewEmisData!$A:$A, "LDV", NewEmisData!$B:$B, $A272, NewEmisData!$C:$C, $H272, NewEmisData!$D:$D, AY$2))</f>
        <v>#REF!</v>
      </c>
      <c r="AZ272" s="335" t="e">
        <f>$I272*IF($G272="Pickup", SUMIFS(NewEmisData!F:F, NewEmisData!$A:$A, "Pickup", NewEmisData!$B:$B, $A272, NewEmisData!$C:$C, $H272, NewEmisData!$D:$D, AZ$2), SUMIFS(NewEmisData!F:F, NewEmisData!$A:$A, "LDV", NewEmisData!$B:$B, $A272, NewEmisData!$C:$C, $H272, NewEmisData!$D:$D, AZ$2))</f>
        <v>#REF!</v>
      </c>
      <c r="BA272" s="335" t="e">
        <f>$I272*IF($G272="Pickup", SUMIFS(NewEmisData!G:G, NewEmisData!$A:$A, "Pickup", NewEmisData!$B:$B, $A272, NewEmisData!$C:$C, $H272, NewEmisData!$D:$D, BA$2), SUMIFS(NewEmisData!G:G, NewEmisData!$A:$A, "LDV", NewEmisData!$B:$B, $A272, NewEmisData!$C:$C, $H272, NewEmisData!$D:$D, BA$2))</f>
        <v>#REF!</v>
      </c>
      <c r="BB272" s="335" t="e">
        <f>$I272*IF($G272="Pickup", SUMIFS(NewEmisData!H:H, NewEmisData!$A:$A, "Pickup", NewEmisData!$B:$B, $A272, NewEmisData!$C:$C, $H272, NewEmisData!$D:$D, BB$2), SUMIFS(NewEmisData!H:H, NewEmisData!$A:$A, "LDV", NewEmisData!$B:$B, $A272, NewEmisData!$C:$C, $H272, NewEmisData!$D:$D, BB$2))</f>
        <v>#REF!</v>
      </c>
      <c r="BC272" s="335" t="e">
        <f>$I272*IF($G272="Pickup", SUMIFS(NewEmisData!I:I, NewEmisData!$A:$A, "Pickup", NewEmisData!$B:$B, $A272, NewEmisData!$C:$C, $H272, NewEmisData!$D:$D, BC$2), SUMIFS(NewEmisData!I:I, NewEmisData!$A:$A, "LDV", NewEmisData!$B:$B, $A272, NewEmisData!$C:$C, $H272, NewEmisData!$D:$D, BC$2))</f>
        <v>#REF!</v>
      </c>
      <c r="BD272" s="335" t="e">
        <f>$I272*IF($G272="Pickup", SUMIFS(NewEmisData!J:J, NewEmisData!$A:$A, "Pickup", NewEmisData!$B:$B, $A272, NewEmisData!$C:$C, $H272, NewEmisData!$D:$D, BD$2), SUMIFS(NewEmisData!J:J, NewEmisData!$A:$A, "LDV", NewEmisData!$B:$B, $A272, NewEmisData!$C:$C, $H272, NewEmisData!$D:$D, BD$2))</f>
        <v>#REF!</v>
      </c>
      <c r="BE272" s="335" t="e">
        <f>$I272*IF($G272="Pickup", SUMIFS(NewEmisData!K:K, NewEmisData!$A:$A, "Pickup", NewEmisData!$B:$B, $A272, NewEmisData!$C:$C, $H272, NewEmisData!$D:$D, BE$2), SUMIFS(NewEmisData!K:K, NewEmisData!$A:$A, "LDV", NewEmisData!$B:$B, $A272, NewEmisData!$C:$C, $H272, NewEmisData!$D:$D, BE$2))</f>
        <v>#REF!</v>
      </c>
      <c r="BF272" s="335" t="e">
        <f>$I272*IF($G272="Pickup", SUMIFS(NewEmisData!L:L, NewEmisData!$A:$A, "Pickup", NewEmisData!$B:$B, $A272, NewEmisData!$C:$C, $H272, NewEmisData!$D:$D, BF$2), SUMIFS(NewEmisData!L:L, NewEmisData!$A:$A, "LDV", NewEmisData!$B:$B, $A272, NewEmisData!$C:$C, $H272, NewEmisData!$D:$D, BF$2))</f>
        <v>#REF!</v>
      </c>
      <c r="BG272" s="335" t="e">
        <f>$I272*IF($G272="Pickup", SUMIFS(NewEmisData!M:M, NewEmisData!$A:$A, "Pickup", NewEmisData!$B:$B, $A272, NewEmisData!$C:$C, $H272, NewEmisData!$D:$D, BG$2), SUMIFS(NewEmisData!M:M, NewEmisData!$A:$A, "LDV", NewEmisData!$B:$B, $A272, NewEmisData!$C:$C, $H272, NewEmisData!$D:$D, BG$2))</f>
        <v>#REF!</v>
      </c>
      <c r="BH272" s="335">
        <v>4.7394574957917972E-3</v>
      </c>
      <c r="BI272" s="335" t="e">
        <f>$I272*IF($G272="Pickup", SUMIFS(NewEmisData!E:E, NewEmisData!$A:$A, "Pickup", NewEmisData!$B:$B, $A272, NewEmisData!$C:$C, $H272, NewEmisData!$D:$D, BI$2), SUMIFS(NewEmisData!E:E, NewEmisData!$A:$A, "LDV", NewEmisData!$B:$B, $A272, NewEmisData!$C:$C, $H272, NewEmisData!$D:$D, BI$2))</f>
        <v>#REF!</v>
      </c>
      <c r="BJ272" s="335" t="e">
        <f>$I272*IF($G272="Pickup", SUMIFS(NewEmisData!F:F, NewEmisData!$A:$A, "Pickup", NewEmisData!$B:$B, $A272, NewEmisData!$C:$C, $H272, NewEmisData!$D:$D, BJ$2), SUMIFS(NewEmisData!F:F, NewEmisData!$A:$A, "LDV", NewEmisData!$B:$B, $A272, NewEmisData!$C:$C, $H272, NewEmisData!$D:$D, BJ$2))</f>
        <v>#REF!</v>
      </c>
      <c r="BK272" s="335" t="e">
        <f>$I272*IF($G272="Pickup", SUMIFS(NewEmisData!G:G, NewEmisData!$A:$A, "Pickup", NewEmisData!$B:$B, $A272, NewEmisData!$C:$C, $H272, NewEmisData!$D:$D, BK$2), SUMIFS(NewEmisData!G:G, NewEmisData!$A:$A, "LDV", NewEmisData!$B:$B, $A272, NewEmisData!$C:$C, $H272, NewEmisData!$D:$D, BK$2))</f>
        <v>#REF!</v>
      </c>
      <c r="BL272" s="335" t="e">
        <f>$I272*IF($G272="Pickup", SUMIFS(NewEmisData!H:H, NewEmisData!$A:$A, "Pickup", NewEmisData!$B:$B, $A272, NewEmisData!$C:$C, $H272, NewEmisData!$D:$D, BL$2), SUMIFS(NewEmisData!H:H, NewEmisData!$A:$A, "LDV", NewEmisData!$B:$B, $A272, NewEmisData!$C:$C, $H272, NewEmisData!$D:$D, BL$2))</f>
        <v>#REF!</v>
      </c>
      <c r="BM272" s="335" t="e">
        <f>$I272*IF($G272="Pickup", SUMIFS(NewEmisData!I:I, NewEmisData!$A:$A, "Pickup", NewEmisData!$B:$B, $A272, NewEmisData!$C:$C, $H272, NewEmisData!$D:$D, BM$2), SUMIFS(NewEmisData!I:I, NewEmisData!$A:$A, "LDV", NewEmisData!$B:$B, $A272, NewEmisData!$C:$C, $H272, NewEmisData!$D:$D, BM$2))</f>
        <v>#REF!</v>
      </c>
      <c r="BN272" s="335" t="e">
        <f>$I272*IF($G272="Pickup", SUMIFS(NewEmisData!J:J, NewEmisData!$A:$A, "Pickup", NewEmisData!$B:$B, $A272, NewEmisData!$C:$C, $H272, NewEmisData!$D:$D, BN$2), SUMIFS(NewEmisData!J:J, NewEmisData!$A:$A, "LDV", NewEmisData!$B:$B, $A272, NewEmisData!$C:$C, $H272, NewEmisData!$D:$D, BN$2))</f>
        <v>#REF!</v>
      </c>
      <c r="BO272" s="335" t="e">
        <f>$I272*IF($G272="Pickup", SUMIFS(NewEmisData!K:K, NewEmisData!$A:$A, "Pickup", NewEmisData!$B:$B, $A272, NewEmisData!$C:$C, $H272, NewEmisData!$D:$D, BO$2), SUMIFS(NewEmisData!K:K, NewEmisData!$A:$A, "LDV", NewEmisData!$B:$B, $A272, NewEmisData!$C:$C, $H272, NewEmisData!$D:$D, BO$2))</f>
        <v>#REF!</v>
      </c>
      <c r="BP272" s="335" t="e">
        <f>$I272*IF($G272="Pickup", SUMIFS(NewEmisData!L:L, NewEmisData!$A:$A, "Pickup", NewEmisData!$B:$B, $A272, NewEmisData!$C:$C, $H272, NewEmisData!$D:$D, BP$2), SUMIFS(NewEmisData!L:L, NewEmisData!$A:$A, "LDV", NewEmisData!$B:$B, $A272, NewEmisData!$C:$C, $H272, NewEmisData!$D:$D, BP$2))</f>
        <v>#REF!</v>
      </c>
      <c r="BQ272" s="335" t="e">
        <f>$I272*IF($G272="Pickup", SUMIFS(NewEmisData!M:M, NewEmisData!$A:$A, "Pickup", NewEmisData!$B:$B, $A272, NewEmisData!$C:$C, $H272, NewEmisData!$D:$D, BQ$2), SUMIFS(NewEmisData!M:M, NewEmisData!$A:$A, "LDV", NewEmisData!$B:$B, $A272, NewEmisData!$C:$C, $H272, NewEmisData!$D:$D, BQ$2))</f>
        <v>#REF!</v>
      </c>
      <c r="BR272" s="335">
        <v>0.82941469149152458</v>
      </c>
      <c r="BS272" s="335" t="e">
        <f>$I272*IF($G272="Pickup", SUMIFS(NewEmisData!E:E, NewEmisData!$A:$A, "Pickup", NewEmisData!$B:$B, $A272, NewEmisData!$C:$C, $H272, NewEmisData!$D:$D, BS$2), SUMIFS(NewEmisData!E:E, NewEmisData!$A:$A, "LDV", NewEmisData!$B:$B, $A272, NewEmisData!$C:$C, $H272, NewEmisData!$D:$D, BS$2))</f>
        <v>#REF!</v>
      </c>
      <c r="BT272" s="335" t="e">
        <f>$I272*IF($G272="Pickup", SUMIFS(NewEmisData!F:F, NewEmisData!$A:$A, "Pickup", NewEmisData!$B:$B, $A272, NewEmisData!$C:$C, $H272, NewEmisData!$D:$D, BT$2), SUMIFS(NewEmisData!F:F, NewEmisData!$A:$A, "LDV", NewEmisData!$B:$B, $A272, NewEmisData!$C:$C, $H272, NewEmisData!$D:$D, BT$2))</f>
        <v>#REF!</v>
      </c>
      <c r="BU272" s="335" t="e">
        <f>$I272*IF($G272="Pickup", SUMIFS(NewEmisData!G:G, NewEmisData!$A:$A, "Pickup", NewEmisData!$B:$B, $A272, NewEmisData!$C:$C, $H272, NewEmisData!$D:$D, BU$2), SUMIFS(NewEmisData!G:G, NewEmisData!$A:$A, "LDV", NewEmisData!$B:$B, $A272, NewEmisData!$C:$C, $H272, NewEmisData!$D:$D, BU$2))</f>
        <v>#REF!</v>
      </c>
      <c r="BV272" s="335" t="e">
        <f>$I272*IF($G272="Pickup", SUMIFS(NewEmisData!H:H, NewEmisData!$A:$A, "Pickup", NewEmisData!$B:$B, $A272, NewEmisData!$C:$C, $H272, NewEmisData!$D:$D, BV$2), SUMIFS(NewEmisData!H:H, NewEmisData!$A:$A, "LDV", NewEmisData!$B:$B, $A272, NewEmisData!$C:$C, $H272, NewEmisData!$D:$D, BV$2))</f>
        <v>#REF!</v>
      </c>
      <c r="BW272" s="335" t="e">
        <f>$I272*IF($G272="Pickup", SUMIFS(NewEmisData!I:I, NewEmisData!$A:$A, "Pickup", NewEmisData!$B:$B, $A272, NewEmisData!$C:$C, $H272, NewEmisData!$D:$D, BW$2), SUMIFS(NewEmisData!I:I, NewEmisData!$A:$A, "LDV", NewEmisData!$B:$B, $A272, NewEmisData!$C:$C, $H272, NewEmisData!$D:$D, BW$2))</f>
        <v>#REF!</v>
      </c>
      <c r="BX272" s="335" t="e">
        <f>$I272*IF($G272="Pickup", SUMIFS(NewEmisData!J:J, NewEmisData!$A:$A, "Pickup", NewEmisData!$B:$B, $A272, NewEmisData!$C:$C, $H272, NewEmisData!$D:$D, BX$2), SUMIFS(NewEmisData!J:J, NewEmisData!$A:$A, "LDV", NewEmisData!$B:$B, $A272, NewEmisData!$C:$C, $H272, NewEmisData!$D:$D, BX$2))</f>
        <v>#REF!</v>
      </c>
      <c r="BY272" s="335" t="e">
        <f>$I272*IF($G272="Pickup", SUMIFS(NewEmisData!K:K, NewEmisData!$A:$A, "Pickup", NewEmisData!$B:$B, $A272, NewEmisData!$C:$C, $H272, NewEmisData!$D:$D, BY$2), SUMIFS(NewEmisData!K:K, NewEmisData!$A:$A, "LDV", NewEmisData!$B:$B, $A272, NewEmisData!$C:$C, $H272, NewEmisData!$D:$D, BY$2))</f>
        <v>#REF!</v>
      </c>
      <c r="BZ272" s="335" t="e">
        <f>$I272*IF($G272="Pickup", SUMIFS(NewEmisData!L:L, NewEmisData!$A:$A, "Pickup", NewEmisData!$B:$B, $A272, NewEmisData!$C:$C, $H272, NewEmisData!$D:$D, BZ$2), SUMIFS(NewEmisData!L:L, NewEmisData!$A:$A, "LDV", NewEmisData!$B:$B, $A272, NewEmisData!$C:$C, $H272, NewEmisData!$D:$D, BZ$2))</f>
        <v>#REF!</v>
      </c>
      <c r="CA272" s="335" t="e">
        <f>$I272*IF($G272="Pickup", SUMIFS(NewEmisData!M:M, NewEmisData!$A:$A, "Pickup", NewEmisData!$B:$B, $A272, NewEmisData!$C:$C, $H272, NewEmisData!$D:$D, CA$2), SUMIFS(NewEmisData!M:M, NewEmisData!$A:$A, "LDV", NewEmisData!$B:$B, $A272, NewEmisData!$C:$C, $H272, NewEmisData!$D:$D, CA$2))</f>
        <v>#REF!</v>
      </c>
      <c r="CB272" s="335">
        <v>5.2865609411460256E-2</v>
      </c>
      <c r="CC272" s="335" t="e">
        <f>$I272*IF($G272="Pickup", SUMIFS(NewEmisData!E:E, NewEmisData!$A:$A, "Pickup", NewEmisData!$B:$B, $A272, NewEmisData!$C:$C, $H272, NewEmisData!$D:$D, CC$2), SUMIFS(NewEmisData!E:E, NewEmisData!$A:$A, "LDV", NewEmisData!$B:$B, $A272, NewEmisData!$C:$C, $H272, NewEmisData!$D:$D, CC$2))</f>
        <v>#REF!</v>
      </c>
      <c r="CD272" s="335" t="e">
        <f>$I272*IF($G272="Pickup", SUMIFS(NewEmisData!F:F, NewEmisData!$A:$A, "Pickup", NewEmisData!$B:$B, $A272, NewEmisData!$C:$C, $H272, NewEmisData!$D:$D, CD$2), SUMIFS(NewEmisData!F:F, NewEmisData!$A:$A, "LDV", NewEmisData!$B:$B, $A272, NewEmisData!$C:$C, $H272, NewEmisData!$D:$D, CD$2))</f>
        <v>#REF!</v>
      </c>
      <c r="CE272" s="335" t="e">
        <f>$I272*IF($G272="Pickup", SUMIFS(NewEmisData!G:G, NewEmisData!$A:$A, "Pickup", NewEmisData!$B:$B, $A272, NewEmisData!$C:$C, $H272, NewEmisData!$D:$D, CE$2), SUMIFS(NewEmisData!G:G, NewEmisData!$A:$A, "LDV", NewEmisData!$B:$B, $A272, NewEmisData!$C:$C, $H272, NewEmisData!$D:$D, CE$2))</f>
        <v>#REF!</v>
      </c>
      <c r="CF272" s="335" t="e">
        <f>$I272*IF($G272="Pickup", SUMIFS(NewEmisData!H:H, NewEmisData!$A:$A, "Pickup", NewEmisData!$B:$B, $A272, NewEmisData!$C:$C, $H272, NewEmisData!$D:$D, CF$2), SUMIFS(NewEmisData!H:H, NewEmisData!$A:$A, "LDV", NewEmisData!$B:$B, $A272, NewEmisData!$C:$C, $H272, NewEmisData!$D:$D, CF$2))</f>
        <v>#REF!</v>
      </c>
      <c r="CG272" s="335" t="e">
        <f>$I272*IF($G272="Pickup", SUMIFS(NewEmisData!I:I, NewEmisData!$A:$A, "Pickup", NewEmisData!$B:$B, $A272, NewEmisData!$C:$C, $H272, NewEmisData!$D:$D, CG$2), SUMIFS(NewEmisData!I:I, NewEmisData!$A:$A, "LDV", NewEmisData!$B:$B, $A272, NewEmisData!$C:$C, $H272, NewEmisData!$D:$D, CG$2))</f>
        <v>#REF!</v>
      </c>
      <c r="CH272" s="335" t="e">
        <f>$I272*IF($G272="Pickup", SUMIFS(NewEmisData!J:J, NewEmisData!$A:$A, "Pickup", NewEmisData!$B:$B, $A272, NewEmisData!$C:$C, $H272, NewEmisData!$D:$D, CH$2), SUMIFS(NewEmisData!J:J, NewEmisData!$A:$A, "LDV", NewEmisData!$B:$B, $A272, NewEmisData!$C:$C, $H272, NewEmisData!$D:$D, CH$2))</f>
        <v>#REF!</v>
      </c>
      <c r="CI272" s="335" t="e">
        <f>$I272*IF($G272="Pickup", SUMIFS(NewEmisData!K:K, NewEmisData!$A:$A, "Pickup", NewEmisData!$B:$B, $A272, NewEmisData!$C:$C, $H272, NewEmisData!$D:$D, CI$2), SUMIFS(NewEmisData!K:K, NewEmisData!$A:$A, "LDV", NewEmisData!$B:$B, $A272, NewEmisData!$C:$C, $H272, NewEmisData!$D:$D, CI$2))</f>
        <v>#REF!</v>
      </c>
      <c r="CJ272" s="335" t="e">
        <f>$I272*IF($G272="Pickup", SUMIFS(NewEmisData!L:L, NewEmisData!$A:$A, "Pickup", NewEmisData!$B:$B, $A272, NewEmisData!$C:$C, $H272, NewEmisData!$D:$D, CJ$2), SUMIFS(NewEmisData!L:L, NewEmisData!$A:$A, "LDV", NewEmisData!$B:$B, $A272, NewEmisData!$C:$C, $H272, NewEmisData!$D:$D, CJ$2))</f>
        <v>#REF!</v>
      </c>
      <c r="CK272" s="335" t="e">
        <f>$I272*IF($G272="Pickup", SUMIFS(NewEmisData!M:M, NewEmisData!$A:$A, "Pickup", NewEmisData!$B:$B, $A272, NewEmisData!$C:$C, $H272, NewEmisData!$D:$D, CK$2), SUMIFS(NewEmisData!M:M, NewEmisData!$A:$A, "LDV", NewEmisData!$B:$B, $A272, NewEmisData!$C:$C, $H272, NewEmisData!$D:$D, CK$2))</f>
        <v>#REF!</v>
      </c>
      <c r="CL272" s="335">
        <v>1.1440535322699103E-2</v>
      </c>
      <c r="CM272" s="335" t="e">
        <f>$I272*IF($G272="Pickup", SUMIFS(NewEmisData!E:E, NewEmisData!$A:$A, "Pickup", NewEmisData!$B:$B, $A272, NewEmisData!$C:$C, $H272, NewEmisData!$D:$D, CM$2), SUMIFS(NewEmisData!E:E, NewEmisData!$A:$A, "LDV", NewEmisData!$B:$B, $A272, NewEmisData!$C:$C, $H272, NewEmisData!$D:$D, CM$2))</f>
        <v>#REF!</v>
      </c>
      <c r="CN272" s="335" t="e">
        <f>$I272*IF($G272="Pickup", SUMIFS(NewEmisData!F:F, NewEmisData!$A:$A, "Pickup", NewEmisData!$B:$B, $A272, NewEmisData!$C:$C, $H272, NewEmisData!$D:$D, CN$2), SUMIFS(NewEmisData!F:F, NewEmisData!$A:$A, "LDV", NewEmisData!$B:$B, $A272, NewEmisData!$C:$C, $H272, NewEmisData!$D:$D, CN$2))</f>
        <v>#REF!</v>
      </c>
      <c r="CO272" s="335" t="e">
        <f>$I272*IF($G272="Pickup", SUMIFS(NewEmisData!G:G, NewEmisData!$A:$A, "Pickup", NewEmisData!$B:$B, $A272, NewEmisData!$C:$C, $H272, NewEmisData!$D:$D, CO$2), SUMIFS(NewEmisData!G:G, NewEmisData!$A:$A, "LDV", NewEmisData!$B:$B, $A272, NewEmisData!$C:$C, $H272, NewEmisData!$D:$D, CO$2))</f>
        <v>#REF!</v>
      </c>
      <c r="CP272" s="335" t="e">
        <f>$I272*IF($G272="Pickup", SUMIFS(NewEmisData!H:H, NewEmisData!$A:$A, "Pickup", NewEmisData!$B:$B, $A272, NewEmisData!$C:$C, $H272, NewEmisData!$D:$D, CP$2), SUMIFS(NewEmisData!H:H, NewEmisData!$A:$A, "LDV", NewEmisData!$B:$B, $A272, NewEmisData!$C:$C, $H272, NewEmisData!$D:$D, CP$2))</f>
        <v>#REF!</v>
      </c>
      <c r="CQ272" s="335" t="e">
        <f>$I272*IF($G272="Pickup", SUMIFS(NewEmisData!I:I, NewEmisData!$A:$A, "Pickup", NewEmisData!$B:$B, $A272, NewEmisData!$C:$C, $H272, NewEmisData!$D:$D, CQ$2), SUMIFS(NewEmisData!I:I, NewEmisData!$A:$A, "LDV", NewEmisData!$B:$B, $A272, NewEmisData!$C:$C, $H272, NewEmisData!$D:$D, CQ$2))</f>
        <v>#REF!</v>
      </c>
      <c r="CR272" s="335" t="e">
        <f>$I272*IF($G272="Pickup", SUMIFS(NewEmisData!J:J, NewEmisData!$A:$A, "Pickup", NewEmisData!$B:$B, $A272, NewEmisData!$C:$C, $H272, NewEmisData!$D:$D, CR$2), SUMIFS(NewEmisData!J:J, NewEmisData!$A:$A, "LDV", NewEmisData!$B:$B, $A272, NewEmisData!$C:$C, $H272, NewEmisData!$D:$D, CR$2))</f>
        <v>#REF!</v>
      </c>
      <c r="CS272" s="335" t="e">
        <f>$I272*IF($G272="Pickup", SUMIFS(NewEmisData!K:K, NewEmisData!$A:$A, "Pickup", NewEmisData!$B:$B, $A272, NewEmisData!$C:$C, $H272, NewEmisData!$D:$D, CS$2), SUMIFS(NewEmisData!K:K, NewEmisData!$A:$A, "LDV", NewEmisData!$B:$B, $A272, NewEmisData!$C:$C, $H272, NewEmisData!$D:$D, CS$2))</f>
        <v>#REF!</v>
      </c>
      <c r="CT272" s="335" t="e">
        <f>$I272*IF($G272="Pickup", SUMIFS(NewEmisData!L:L, NewEmisData!$A:$A, "Pickup", NewEmisData!$B:$B, $A272, NewEmisData!$C:$C, $H272, NewEmisData!$D:$D, CT$2), SUMIFS(NewEmisData!L:L, NewEmisData!$A:$A, "LDV", NewEmisData!$B:$B, $A272, NewEmisData!$C:$C, $H272, NewEmisData!$D:$D, CT$2))</f>
        <v>#REF!</v>
      </c>
      <c r="CU272" s="335" t="e">
        <f>$I272*IF($G272="Pickup", SUMIFS(NewEmisData!M:M, NewEmisData!$A:$A, "Pickup", NewEmisData!$B:$B, $A272, NewEmisData!$C:$C, $H272, NewEmisData!$D:$D, CU$2), SUMIFS(NewEmisData!M:M, NewEmisData!$A:$A, "LDV", NewEmisData!$B:$B, $A272, NewEmisData!$C:$C, $H272, NewEmisData!$D:$D, CU$2))</f>
        <v>#REF!</v>
      </c>
      <c r="CV272" s="335">
        <v>3.4867004504617778E-3</v>
      </c>
      <c r="CW272" s="335">
        <v>2.0249052327630532E-3</v>
      </c>
      <c r="CX272" s="335">
        <v>1.2515175419379996E-3</v>
      </c>
      <c r="CY272" s="335">
        <v>1.0575607201709759E-3</v>
      </c>
      <c r="CZ272" s="335">
        <v>8.7449898437846874E-4</v>
      </c>
      <c r="DA272" s="335">
        <v>6.702434983476605E-4</v>
      </c>
      <c r="DB272" s="335">
        <v>5.2768845581713188E-4</v>
      </c>
      <c r="DC272" s="335">
        <v>5.0661137800280724E-4</v>
      </c>
      <c r="DD272" s="335">
        <v>5.0015797705022446E-4</v>
      </c>
      <c r="DE272" s="335">
        <v>4.9930391000349583E-4</v>
      </c>
      <c r="DF272" s="335">
        <v>4.9930391000349583E-4</v>
      </c>
      <c r="DG272" s="335" t="e">
        <f>$I272*IF($G272="Pickup", SUMIFS(NewEmisData!E:E, NewEmisData!$A:$A, "Pickup", NewEmisData!$B:$B, $A272, NewEmisData!$C:$C, $H272, NewEmisData!$D:$D, DG$2), SUMIFS(NewEmisData!E:E, NewEmisData!$A:$A, "LDV", NewEmisData!$B:$B, $A272, NewEmisData!$C:$C, $H272, NewEmisData!$D:$D, DG$2))</f>
        <v>#REF!</v>
      </c>
      <c r="DH272" s="335" t="e">
        <f>$I272*IF($G272="Pickup", SUMIFS(NewEmisData!F:F, NewEmisData!$A:$A, "Pickup", NewEmisData!$B:$B, $A272, NewEmisData!$C:$C, $H272, NewEmisData!$D:$D, DH$2), SUMIFS(NewEmisData!F:F, NewEmisData!$A:$A, "LDV", NewEmisData!$B:$B, $A272, NewEmisData!$C:$C, $H272, NewEmisData!$D:$D, DH$2))</f>
        <v>#REF!</v>
      </c>
      <c r="DI272" s="335" t="e">
        <f>$I272*IF($G272="Pickup", SUMIFS(NewEmisData!G:G, NewEmisData!$A:$A, "Pickup", NewEmisData!$B:$B, $A272, NewEmisData!$C:$C, $H272, NewEmisData!$D:$D, DI$2), SUMIFS(NewEmisData!G:G, NewEmisData!$A:$A, "LDV", NewEmisData!$B:$B, $A272, NewEmisData!$C:$C, $H272, NewEmisData!$D:$D, DI$2))</f>
        <v>#REF!</v>
      </c>
      <c r="DJ272" s="335" t="e">
        <f>$I272*IF($G272="Pickup", SUMIFS(NewEmisData!H:H, NewEmisData!$A:$A, "Pickup", NewEmisData!$B:$B, $A272, NewEmisData!$C:$C, $H272, NewEmisData!$D:$D, DJ$2), SUMIFS(NewEmisData!H:H, NewEmisData!$A:$A, "LDV", NewEmisData!$B:$B, $A272, NewEmisData!$C:$C, $H272, NewEmisData!$D:$D, DJ$2))</f>
        <v>#REF!</v>
      </c>
      <c r="DK272" s="335" t="e">
        <f>$I272*IF($G272="Pickup", SUMIFS(NewEmisData!I:I, NewEmisData!$A:$A, "Pickup", NewEmisData!$B:$B, $A272, NewEmisData!$C:$C, $H272, NewEmisData!$D:$D, DK$2), SUMIFS(NewEmisData!I:I, NewEmisData!$A:$A, "LDV", NewEmisData!$B:$B, $A272, NewEmisData!$C:$C, $H272, NewEmisData!$D:$D, DK$2))</f>
        <v>#REF!</v>
      </c>
      <c r="DL272" s="335" t="e">
        <f>$I272*IF($G272="Pickup", SUMIFS(NewEmisData!J:J, NewEmisData!$A:$A, "Pickup", NewEmisData!$B:$B, $A272, NewEmisData!$C:$C, $H272, NewEmisData!$D:$D, DL$2), SUMIFS(NewEmisData!J:J, NewEmisData!$A:$A, "LDV", NewEmisData!$B:$B, $A272, NewEmisData!$C:$C, $H272, NewEmisData!$D:$D, DL$2))</f>
        <v>#REF!</v>
      </c>
      <c r="DM272" s="335" t="e">
        <f>$I272*IF($G272="Pickup", SUMIFS(NewEmisData!K:K, NewEmisData!$A:$A, "Pickup", NewEmisData!$B:$B, $A272, NewEmisData!$C:$C, $H272, NewEmisData!$D:$D, DM$2), SUMIFS(NewEmisData!K:K, NewEmisData!$A:$A, "LDV", NewEmisData!$B:$B, $A272, NewEmisData!$C:$C, $H272, NewEmisData!$D:$D, DM$2))</f>
        <v>#REF!</v>
      </c>
      <c r="DN272" s="335" t="e">
        <f>$I272*IF($G272="Pickup", SUMIFS(NewEmisData!L:L, NewEmisData!$A:$A, "Pickup", NewEmisData!$B:$B, $A272, NewEmisData!$C:$C, $H272, NewEmisData!$D:$D, DN$2), SUMIFS(NewEmisData!L:L, NewEmisData!$A:$A, "LDV", NewEmisData!$B:$B, $A272, NewEmisData!$C:$C, $H272, NewEmisData!$D:$D, DN$2))</f>
        <v>#REF!</v>
      </c>
      <c r="DO272" s="335" t="e">
        <f>$I272*IF($G272="Pickup", SUMIFS(NewEmisData!M:M, NewEmisData!$A:$A, "Pickup", NewEmisData!$B:$B, $A272, NewEmisData!$C:$C, $H272, NewEmisData!$D:$D, DO$2), SUMIFS(NewEmisData!M:M, NewEmisData!$A:$A, "LDV", NewEmisData!$B:$B, $A272, NewEmisData!$C:$C, $H272, NewEmisData!$D:$D, DO$2))</f>
        <v>#REF!</v>
      </c>
      <c r="DP272" s="335">
        <v>1.011564885515141E-3</v>
      </c>
      <c r="DQ272" s="335" t="e">
        <f>$I272*IF($G272="Pickup", SUMIFS(NewEmisData!E:E, NewEmisData!$A:$A, "Pickup", NewEmisData!$B:$B, $A272, NewEmisData!$C:$C, $H272, NewEmisData!$D:$D, DQ$2), SUMIFS(NewEmisData!E:E, NewEmisData!$A:$A, "LDV", NewEmisData!$B:$B, $A272, NewEmisData!$C:$C, $H272, NewEmisData!$D:$D, DQ$2))</f>
        <v>#REF!</v>
      </c>
      <c r="DR272" s="335" t="e">
        <f>$I272*IF($G272="Pickup", SUMIFS(NewEmisData!F:F, NewEmisData!$A:$A, "Pickup", NewEmisData!$B:$B, $A272, NewEmisData!$C:$C, $H272, NewEmisData!$D:$D, DR$2), SUMIFS(NewEmisData!F:F, NewEmisData!$A:$A, "LDV", NewEmisData!$B:$B, $A272, NewEmisData!$C:$C, $H272, NewEmisData!$D:$D, DR$2))</f>
        <v>#REF!</v>
      </c>
      <c r="DS272" s="335" t="e">
        <f>$I272*IF($G272="Pickup", SUMIFS(NewEmisData!G:G, NewEmisData!$A:$A, "Pickup", NewEmisData!$B:$B, $A272, NewEmisData!$C:$C, $H272, NewEmisData!$D:$D, DS$2), SUMIFS(NewEmisData!G:G, NewEmisData!$A:$A, "LDV", NewEmisData!$B:$B, $A272, NewEmisData!$C:$C, $H272, NewEmisData!$D:$D, DS$2))</f>
        <v>#REF!</v>
      </c>
      <c r="DT272" s="335" t="e">
        <f>$I272*IF($G272="Pickup", SUMIFS(NewEmisData!H:H, NewEmisData!$A:$A, "Pickup", NewEmisData!$B:$B, $A272, NewEmisData!$C:$C, $H272, NewEmisData!$D:$D, DT$2), SUMIFS(NewEmisData!H:H, NewEmisData!$A:$A, "LDV", NewEmisData!$B:$B, $A272, NewEmisData!$C:$C, $H272, NewEmisData!$D:$D, DT$2))</f>
        <v>#REF!</v>
      </c>
      <c r="DU272" s="335" t="e">
        <f>$I272*IF($G272="Pickup", SUMIFS(NewEmisData!I:I, NewEmisData!$A:$A, "Pickup", NewEmisData!$B:$B, $A272, NewEmisData!$C:$C, $H272, NewEmisData!$D:$D, DU$2), SUMIFS(NewEmisData!I:I, NewEmisData!$A:$A, "LDV", NewEmisData!$B:$B, $A272, NewEmisData!$C:$C, $H272, NewEmisData!$D:$D, DU$2))</f>
        <v>#REF!</v>
      </c>
      <c r="DV272" s="335" t="e">
        <f>$I272*IF($G272="Pickup", SUMIFS(NewEmisData!J:J, NewEmisData!$A:$A, "Pickup", NewEmisData!$B:$B, $A272, NewEmisData!$C:$C, $H272, NewEmisData!$D:$D, DV$2), SUMIFS(NewEmisData!J:J, NewEmisData!$A:$A, "LDV", NewEmisData!$B:$B, $A272, NewEmisData!$C:$C, $H272, NewEmisData!$D:$D, DV$2))</f>
        <v>#REF!</v>
      </c>
      <c r="DW272" s="335" t="e">
        <f>$I272*IF($G272="Pickup", SUMIFS(NewEmisData!K:K, NewEmisData!$A:$A, "Pickup", NewEmisData!$B:$B, $A272, NewEmisData!$C:$C, $H272, NewEmisData!$D:$D, DW$2), SUMIFS(NewEmisData!K:K, NewEmisData!$A:$A, "LDV", NewEmisData!$B:$B, $A272, NewEmisData!$C:$C, $H272, NewEmisData!$D:$D, DW$2))</f>
        <v>#REF!</v>
      </c>
      <c r="DX272" s="335" t="e">
        <f>$I272*IF($G272="Pickup", SUMIFS(NewEmisData!L:L, NewEmisData!$A:$A, "Pickup", NewEmisData!$B:$B, $A272, NewEmisData!$C:$C, $H272, NewEmisData!$D:$D, DX$2), SUMIFS(NewEmisData!L:L, NewEmisData!$A:$A, "LDV", NewEmisData!$B:$B, $A272, NewEmisData!$C:$C, $H272, NewEmisData!$D:$D, DX$2))</f>
        <v>#REF!</v>
      </c>
      <c r="DY272" s="335" t="e">
        <f>$I272*IF($G272="Pickup", SUMIFS(NewEmisData!M:M, NewEmisData!$A:$A, "Pickup", NewEmisData!$B:$B, $A272, NewEmisData!$C:$C, $H272, NewEmisData!$D:$D, DY$2), SUMIFS(NewEmisData!M:M, NewEmisData!$A:$A, "LDV", NewEmisData!$B:$B, $A272, NewEmisData!$C:$C, $H272, NewEmisData!$D:$D, DY$2))</f>
        <v>#REF!</v>
      </c>
      <c r="DZ272" s="335">
        <v>2.7972448214542505E-3</v>
      </c>
      <c r="EA272" s="335" t="e">
        <f t="shared" si="456"/>
        <v>#REF!</v>
      </c>
      <c r="EB272" s="335" t="e">
        <f t="shared" si="457"/>
        <v>#REF!</v>
      </c>
      <c r="EC272" s="335" t="e">
        <f t="shared" si="458"/>
        <v>#REF!</v>
      </c>
      <c r="ED272" s="335" t="e">
        <f t="shared" si="459"/>
        <v>#REF!</v>
      </c>
      <c r="EE272" s="335" t="e">
        <f t="shared" si="460"/>
        <v>#REF!</v>
      </c>
      <c r="EF272" s="335" t="e">
        <f t="shared" si="461"/>
        <v>#REF!</v>
      </c>
      <c r="EG272" s="335" t="e">
        <f t="shared" si="462"/>
        <v>#REF!</v>
      </c>
      <c r="EH272" s="335" t="e">
        <f t="shared" si="463"/>
        <v>#REF!</v>
      </c>
      <c r="EI272" s="335" t="e">
        <f t="shared" si="464"/>
        <v>#REF!</v>
      </c>
      <c r="EJ272" s="335">
        <f t="shared" si="465"/>
        <v>0.13836109032518704</v>
      </c>
      <c r="EK272" s="335" t="e">
        <f t="shared" si="466"/>
        <v>#REF!</v>
      </c>
      <c r="EL272" s="335" t="e">
        <f t="shared" si="467"/>
        <v>#REF!</v>
      </c>
      <c r="EM272" s="335" t="e">
        <f t="shared" si="468"/>
        <v>#REF!</v>
      </c>
      <c r="EN272" s="335" t="e">
        <f t="shared" si="469"/>
        <v>#REF!</v>
      </c>
      <c r="EO272" s="335" t="e">
        <f t="shared" si="470"/>
        <v>#REF!</v>
      </c>
      <c r="EP272" s="335" t="e">
        <f t="shared" si="471"/>
        <v>#REF!</v>
      </c>
      <c r="EQ272" s="335" t="e">
        <f t="shared" si="472"/>
        <v>#REF!</v>
      </c>
      <c r="ER272" s="335" t="e">
        <f t="shared" si="473"/>
        <v>#REF!</v>
      </c>
      <c r="ES272" s="335" t="e">
        <f t="shared" si="474"/>
        <v>#REF!</v>
      </c>
      <c r="ET272" s="335">
        <f t="shared" si="475"/>
        <v>3.0994232344238398E-2</v>
      </c>
      <c r="EU272" s="335" t="e">
        <f t="shared" si="476"/>
        <v>#REF!</v>
      </c>
      <c r="EV272" s="335" t="e">
        <f t="shared" si="477"/>
        <v>#REF!</v>
      </c>
      <c r="EW272" s="335" t="e">
        <f t="shared" si="478"/>
        <v>#REF!</v>
      </c>
      <c r="EX272" s="335" t="e">
        <f t="shared" si="479"/>
        <v>#REF!</v>
      </c>
      <c r="EY272" s="335" t="e">
        <f t="shared" si="480"/>
        <v>#REF!</v>
      </c>
      <c r="EZ272" s="335" t="e">
        <f t="shared" si="481"/>
        <v>#REF!</v>
      </c>
      <c r="FA272" s="335" t="e">
        <f t="shared" si="482"/>
        <v>#REF!</v>
      </c>
      <c r="FB272" s="335" t="e">
        <f t="shared" si="483"/>
        <v>#REF!</v>
      </c>
      <c r="FC272" s="335" t="e">
        <f t="shared" si="484"/>
        <v>#REF!</v>
      </c>
      <c r="FD272" s="335">
        <f t="shared" si="485"/>
        <v>8.721041711244389E-4</v>
      </c>
      <c r="FE272" s="335" t="e">
        <f t="shared" si="486"/>
        <v>#REF!</v>
      </c>
      <c r="FF272" s="335" t="e">
        <f t="shared" si="487"/>
        <v>#REF!</v>
      </c>
      <c r="FG272" s="335" t="e">
        <f t="shared" si="488"/>
        <v>#REF!</v>
      </c>
      <c r="FH272" s="335" t="e">
        <f t="shared" si="489"/>
        <v>#REF!</v>
      </c>
      <c r="FI272" s="335" t="e">
        <f t="shared" si="490"/>
        <v>#REF!</v>
      </c>
      <c r="FJ272" s="335" t="e">
        <f t="shared" si="491"/>
        <v>#REF!</v>
      </c>
      <c r="FK272" s="335" t="e">
        <f t="shared" si="492"/>
        <v>#REF!</v>
      </c>
      <c r="FL272" s="335" t="e">
        <f t="shared" si="493"/>
        <v>#REF!</v>
      </c>
      <c r="FM272" s="335" t="e">
        <f t="shared" si="494"/>
        <v>#REF!</v>
      </c>
      <c r="FN272" s="335">
        <f t="shared" si="495"/>
        <v>2.3814683166549375E-2</v>
      </c>
      <c r="FO272" s="335" t="e">
        <f t="shared" si="496"/>
        <v>#REF!</v>
      </c>
      <c r="FP272" s="335" t="e">
        <f t="shared" si="497"/>
        <v>#REF!</v>
      </c>
      <c r="FQ272" s="335" t="e">
        <f t="shared" si="498"/>
        <v>#REF!</v>
      </c>
      <c r="FR272" s="335" t="e">
        <f t="shared" si="499"/>
        <v>#REF!</v>
      </c>
      <c r="FS272" s="335" t="e">
        <f t="shared" si="500"/>
        <v>#REF!</v>
      </c>
      <c r="FT272" s="335" t="e">
        <f t="shared" si="501"/>
        <v>#REF!</v>
      </c>
      <c r="FU272" s="335" t="e">
        <f t="shared" si="502"/>
        <v>#REF!</v>
      </c>
      <c r="FV272" s="335" t="e">
        <f t="shared" si="503"/>
        <v>#REF!</v>
      </c>
      <c r="FW272" s="335" t="e">
        <f t="shared" si="504"/>
        <v>#REF!</v>
      </c>
      <c r="FX272" s="335">
        <f t="shared" si="505"/>
        <v>4.7394574957917972E-3</v>
      </c>
    </row>
    <row r="273" spans="1:180" x14ac:dyDescent="0.2">
      <c r="A273" s="305" t="str">
        <f>_xlfn.CONCAT(IF(LEFT(TRIM(A272),1)="*", "*R", "R"), 1+RIGHT(TRIM(A272),1))</f>
        <v>*R5</v>
      </c>
      <c r="B273" s="305" t="str">
        <f t="shared" si="517"/>
        <v>TLLSPHVG11</v>
      </c>
      <c r="C273" s="305" t="str">
        <f t="shared" si="518"/>
        <v>TL.GSL.LS.PHEV.2011</v>
      </c>
      <c r="D273" s="301" t="str">
        <f t="shared" si="519"/>
        <v>bn-vmt, bn-vmt/a</v>
      </c>
      <c r="E273" s="301" t="str">
        <f t="shared" si="520"/>
        <v>TLGSL</v>
      </c>
      <c r="F273" s="301" t="str">
        <f t="shared" si="521"/>
        <v>TL</v>
      </c>
      <c r="G273" s="315" t="s">
        <v>822</v>
      </c>
      <c r="H273" s="315" t="s">
        <v>814</v>
      </c>
      <c r="I273" s="321" t="e">
        <f>#REF!</f>
        <v>#REF!</v>
      </c>
      <c r="J273" s="315" t="str">
        <f t="shared" si="511"/>
        <v>Large SUV-GSL</v>
      </c>
      <c r="K273" s="335" t="e">
        <f>$I273*IF($G273="Pickup", SUMIFS(NewEmisData!E:E, NewEmisData!$A:$A, "Pickup", NewEmisData!$B:$B, $A273, NewEmisData!$C:$C, $H273, NewEmisData!$D:$D, K$2), SUMIFS(NewEmisData!E:E, NewEmisData!$A:$A, "LDV", NewEmisData!$B:$B, $A273, NewEmisData!$C:$C, $H273, NewEmisData!$D:$D, K$2))</f>
        <v>#REF!</v>
      </c>
      <c r="L273" s="335" t="e">
        <f>$I273*IF($G273="Pickup", SUMIFS(NewEmisData!F:F, NewEmisData!$A:$A, "Pickup", NewEmisData!$B:$B, $A273, NewEmisData!$C:$C, $H273, NewEmisData!$D:$D, L$2), SUMIFS(NewEmisData!F:F, NewEmisData!$A:$A, "LDV", NewEmisData!$B:$B, $A273, NewEmisData!$C:$C, $H273, NewEmisData!$D:$D, L$2))</f>
        <v>#REF!</v>
      </c>
      <c r="M273" s="335" t="e">
        <f>$I273*IF($G273="Pickup", SUMIFS(NewEmisData!G:G, NewEmisData!$A:$A, "Pickup", NewEmisData!$B:$B, $A273, NewEmisData!$C:$C, $H273, NewEmisData!$D:$D, M$2), SUMIFS(NewEmisData!G:G, NewEmisData!$A:$A, "LDV", NewEmisData!$B:$B, $A273, NewEmisData!$C:$C, $H273, NewEmisData!$D:$D, M$2))</f>
        <v>#REF!</v>
      </c>
      <c r="N273" s="335" t="e">
        <f>$I273*IF($G273="Pickup", SUMIFS(NewEmisData!H:H, NewEmisData!$A:$A, "Pickup", NewEmisData!$B:$B, $A273, NewEmisData!$C:$C, $H273, NewEmisData!$D:$D, N$2), SUMIFS(NewEmisData!H:H, NewEmisData!$A:$A, "LDV", NewEmisData!$B:$B, $A273, NewEmisData!$C:$C, $H273, NewEmisData!$D:$D, N$2))</f>
        <v>#REF!</v>
      </c>
      <c r="O273" s="335" t="e">
        <f>$I273*IF($G273="Pickup", SUMIFS(NewEmisData!I:I, NewEmisData!$A:$A, "Pickup", NewEmisData!$B:$B, $A273, NewEmisData!$C:$C, $H273, NewEmisData!$D:$D, O$2), SUMIFS(NewEmisData!I:I, NewEmisData!$A:$A, "LDV", NewEmisData!$B:$B, $A273, NewEmisData!$C:$C, $H273, NewEmisData!$D:$D, O$2))</f>
        <v>#REF!</v>
      </c>
      <c r="P273" s="335" t="e">
        <f>$I273*IF($G273="Pickup", SUMIFS(NewEmisData!J:J, NewEmisData!$A:$A, "Pickup", NewEmisData!$B:$B, $A273, NewEmisData!$C:$C, $H273, NewEmisData!$D:$D, P$2), SUMIFS(NewEmisData!J:J, NewEmisData!$A:$A, "LDV", NewEmisData!$B:$B, $A273, NewEmisData!$C:$C, $H273, NewEmisData!$D:$D, P$2))</f>
        <v>#REF!</v>
      </c>
      <c r="Q273" s="335" t="e">
        <f>$I273*IF($G273="Pickup", SUMIFS(NewEmisData!K:K, NewEmisData!$A:$A, "Pickup", NewEmisData!$B:$B, $A273, NewEmisData!$C:$C, $H273, NewEmisData!$D:$D, Q$2), SUMIFS(NewEmisData!K:K, NewEmisData!$A:$A, "LDV", NewEmisData!$B:$B, $A273, NewEmisData!$C:$C, $H273, NewEmisData!$D:$D, Q$2))</f>
        <v>#REF!</v>
      </c>
      <c r="R273" s="335" t="e">
        <f>$I273*IF($G273="Pickup", SUMIFS(NewEmisData!L:L, NewEmisData!$A:$A, "Pickup", NewEmisData!$B:$B, $A273, NewEmisData!$C:$C, $H273, NewEmisData!$D:$D, R$2), SUMIFS(NewEmisData!L:L, NewEmisData!$A:$A, "LDV", NewEmisData!$B:$B, $A273, NewEmisData!$C:$C, $H273, NewEmisData!$D:$D, R$2))</f>
        <v>#REF!</v>
      </c>
      <c r="S273" s="335" t="e">
        <f>$I273*IF($G273="Pickup", SUMIFS(NewEmisData!M:M, NewEmisData!$A:$A, "Pickup", NewEmisData!$B:$B, $A273, NewEmisData!$C:$C, $H273, NewEmisData!$D:$D, S$2), SUMIFS(NewEmisData!M:M, NewEmisData!$A:$A, "LDV", NewEmisData!$B:$B, $A273, NewEmisData!$C:$C, $H273, NewEmisData!$D:$D, S$2))</f>
        <v>#REF!</v>
      </c>
      <c r="T273" s="335">
        <v>0.13836109032518704</v>
      </c>
      <c r="U273" s="335" t="e">
        <f>$I273*IF($G273="Pickup", SUMIFS(NewEmisData!E:E, NewEmisData!$A:$A, "Pickup", NewEmisData!$B:$B, $A273, NewEmisData!$C:$C, $H273, NewEmisData!$D:$D, U$2), SUMIFS(NewEmisData!E:E, NewEmisData!$A:$A, "LDV", NewEmisData!$B:$B, $A273, NewEmisData!$C:$C, $H273, NewEmisData!$D:$D, U$2))</f>
        <v>#REF!</v>
      </c>
      <c r="V273" s="335" t="e">
        <f>$I273*IF($G273="Pickup", SUMIFS(NewEmisData!F:F, NewEmisData!$A:$A, "Pickup", NewEmisData!$B:$B, $A273, NewEmisData!$C:$C, $H273, NewEmisData!$D:$D, V$2), SUMIFS(NewEmisData!F:F, NewEmisData!$A:$A, "LDV", NewEmisData!$B:$B, $A273, NewEmisData!$C:$C, $H273, NewEmisData!$D:$D, V$2))</f>
        <v>#REF!</v>
      </c>
      <c r="W273" s="335" t="e">
        <f>$I273*IF($G273="Pickup", SUMIFS(NewEmisData!G:G, NewEmisData!$A:$A, "Pickup", NewEmisData!$B:$B, $A273, NewEmisData!$C:$C, $H273, NewEmisData!$D:$D, W$2), SUMIFS(NewEmisData!G:G, NewEmisData!$A:$A, "LDV", NewEmisData!$B:$B, $A273, NewEmisData!$C:$C, $H273, NewEmisData!$D:$D, W$2))</f>
        <v>#REF!</v>
      </c>
      <c r="X273" s="335" t="e">
        <f>$I273*IF($G273="Pickup", SUMIFS(NewEmisData!H:H, NewEmisData!$A:$A, "Pickup", NewEmisData!$B:$B, $A273, NewEmisData!$C:$C, $H273, NewEmisData!$D:$D, X$2), SUMIFS(NewEmisData!H:H, NewEmisData!$A:$A, "LDV", NewEmisData!$B:$B, $A273, NewEmisData!$C:$C, $H273, NewEmisData!$D:$D, X$2))</f>
        <v>#REF!</v>
      </c>
      <c r="Y273" s="335" t="e">
        <f>$I273*IF($G273="Pickup", SUMIFS(NewEmisData!I:I, NewEmisData!$A:$A, "Pickup", NewEmisData!$B:$B, $A273, NewEmisData!$C:$C, $H273, NewEmisData!$D:$D, Y$2), SUMIFS(NewEmisData!I:I, NewEmisData!$A:$A, "LDV", NewEmisData!$B:$B, $A273, NewEmisData!$C:$C, $H273, NewEmisData!$D:$D, Y$2))</f>
        <v>#REF!</v>
      </c>
      <c r="Z273" s="335" t="e">
        <f>$I273*IF($G273="Pickup", SUMIFS(NewEmisData!J:J, NewEmisData!$A:$A, "Pickup", NewEmisData!$B:$B, $A273, NewEmisData!$C:$C, $H273, NewEmisData!$D:$D, Z$2), SUMIFS(NewEmisData!J:J, NewEmisData!$A:$A, "LDV", NewEmisData!$B:$B, $A273, NewEmisData!$C:$C, $H273, NewEmisData!$D:$D, Z$2))</f>
        <v>#REF!</v>
      </c>
      <c r="AA273" s="335" t="e">
        <f>$I273*IF($G273="Pickup", SUMIFS(NewEmisData!K:K, NewEmisData!$A:$A, "Pickup", NewEmisData!$B:$B, $A273, NewEmisData!$C:$C, $H273, NewEmisData!$D:$D, AA$2), SUMIFS(NewEmisData!K:K, NewEmisData!$A:$A, "LDV", NewEmisData!$B:$B, $A273, NewEmisData!$C:$C, $H273, NewEmisData!$D:$D, AA$2))</f>
        <v>#REF!</v>
      </c>
      <c r="AB273" s="335" t="e">
        <f>$I273*IF($G273="Pickup", SUMIFS(NewEmisData!L:L, NewEmisData!$A:$A, "Pickup", NewEmisData!$B:$B, $A273, NewEmisData!$C:$C, $H273, NewEmisData!$D:$D, AB$2), SUMIFS(NewEmisData!L:L, NewEmisData!$A:$A, "LDV", NewEmisData!$B:$B, $A273, NewEmisData!$C:$C, $H273, NewEmisData!$D:$D, AB$2))</f>
        <v>#REF!</v>
      </c>
      <c r="AC273" s="335" t="e">
        <f>$I273*IF($G273="Pickup", SUMIFS(NewEmisData!M:M, NewEmisData!$A:$A, "Pickup", NewEmisData!$B:$B, $A273, NewEmisData!$C:$C, $H273, NewEmisData!$D:$D, AC$2), SUMIFS(NewEmisData!M:M, NewEmisData!$A:$A, "LDV", NewEmisData!$B:$B, $A273, NewEmisData!$C:$C, $H273, NewEmisData!$D:$D, AC$2))</f>
        <v>#REF!</v>
      </c>
      <c r="AD273" s="335">
        <v>3.0994232344238398E-2</v>
      </c>
      <c r="AE273" s="335" t="e">
        <f>$I273*IF($G273="Pickup", SUMIFS(NewEmisData!E:E, NewEmisData!$A:$A, "Pickup", NewEmisData!$B:$B, $A273, NewEmisData!$C:$C, $H273, NewEmisData!$D:$D, AE$2), SUMIFS(NewEmisData!E:E, NewEmisData!$A:$A, "LDV", NewEmisData!$B:$B, $A273, NewEmisData!$C:$C, $H273, NewEmisData!$D:$D, AE$2))</f>
        <v>#REF!</v>
      </c>
      <c r="AF273" s="335" t="e">
        <f>$I273*IF($G273="Pickup", SUMIFS(NewEmisData!F:F, NewEmisData!$A:$A, "Pickup", NewEmisData!$B:$B, $A273, NewEmisData!$C:$C, $H273, NewEmisData!$D:$D, AF$2), SUMIFS(NewEmisData!F:F, NewEmisData!$A:$A, "LDV", NewEmisData!$B:$B, $A273, NewEmisData!$C:$C, $H273, NewEmisData!$D:$D, AF$2))</f>
        <v>#REF!</v>
      </c>
      <c r="AG273" s="335" t="e">
        <f>$I273*IF($G273="Pickup", SUMIFS(NewEmisData!G:G, NewEmisData!$A:$A, "Pickup", NewEmisData!$B:$B, $A273, NewEmisData!$C:$C, $H273, NewEmisData!$D:$D, AG$2), SUMIFS(NewEmisData!G:G, NewEmisData!$A:$A, "LDV", NewEmisData!$B:$B, $A273, NewEmisData!$C:$C, $H273, NewEmisData!$D:$D, AG$2))</f>
        <v>#REF!</v>
      </c>
      <c r="AH273" s="335" t="e">
        <f>$I273*IF($G273="Pickup", SUMIFS(NewEmisData!H:H, NewEmisData!$A:$A, "Pickup", NewEmisData!$B:$B, $A273, NewEmisData!$C:$C, $H273, NewEmisData!$D:$D, AH$2), SUMIFS(NewEmisData!H:H, NewEmisData!$A:$A, "LDV", NewEmisData!$B:$B, $A273, NewEmisData!$C:$C, $H273, NewEmisData!$D:$D, AH$2))</f>
        <v>#REF!</v>
      </c>
      <c r="AI273" s="335" t="e">
        <f>$I273*IF($G273="Pickup", SUMIFS(NewEmisData!I:I, NewEmisData!$A:$A, "Pickup", NewEmisData!$B:$B, $A273, NewEmisData!$C:$C, $H273, NewEmisData!$D:$D, AI$2), SUMIFS(NewEmisData!I:I, NewEmisData!$A:$A, "LDV", NewEmisData!$B:$B, $A273, NewEmisData!$C:$C, $H273, NewEmisData!$D:$D, AI$2))</f>
        <v>#REF!</v>
      </c>
      <c r="AJ273" s="335" t="e">
        <f>$I273*IF($G273="Pickup", SUMIFS(NewEmisData!J:J, NewEmisData!$A:$A, "Pickup", NewEmisData!$B:$B, $A273, NewEmisData!$C:$C, $H273, NewEmisData!$D:$D, AJ$2), SUMIFS(NewEmisData!J:J, NewEmisData!$A:$A, "LDV", NewEmisData!$B:$B, $A273, NewEmisData!$C:$C, $H273, NewEmisData!$D:$D, AJ$2))</f>
        <v>#REF!</v>
      </c>
      <c r="AK273" s="335" t="e">
        <f>$I273*IF($G273="Pickup", SUMIFS(NewEmisData!K:K, NewEmisData!$A:$A, "Pickup", NewEmisData!$B:$B, $A273, NewEmisData!$C:$C, $H273, NewEmisData!$D:$D, AK$2), SUMIFS(NewEmisData!K:K, NewEmisData!$A:$A, "LDV", NewEmisData!$B:$B, $A273, NewEmisData!$C:$C, $H273, NewEmisData!$D:$D, AK$2))</f>
        <v>#REF!</v>
      </c>
      <c r="AL273" s="335" t="e">
        <f>$I273*IF($G273="Pickup", SUMIFS(NewEmisData!L:L, NewEmisData!$A:$A, "Pickup", NewEmisData!$B:$B, $A273, NewEmisData!$C:$C, $H273, NewEmisData!$D:$D, AL$2), SUMIFS(NewEmisData!L:L, NewEmisData!$A:$A, "LDV", NewEmisData!$B:$B, $A273, NewEmisData!$C:$C, $H273, NewEmisData!$D:$D, AL$2))</f>
        <v>#REF!</v>
      </c>
      <c r="AM273" s="335" t="e">
        <f>$I273*IF($G273="Pickup", SUMIFS(NewEmisData!M:M, NewEmisData!$A:$A, "Pickup", NewEmisData!$B:$B, $A273, NewEmisData!$C:$C, $H273, NewEmisData!$D:$D, AM$2), SUMIFS(NewEmisData!M:M, NewEmisData!$A:$A, "LDV", NewEmisData!$B:$B, $A273, NewEmisData!$C:$C, $H273, NewEmisData!$D:$D, AM$2))</f>
        <v>#REF!</v>
      </c>
      <c r="AN273" s="335">
        <v>8.721041711244389E-4</v>
      </c>
      <c r="AO273" s="335" t="e">
        <f>$I273*IF($G273="Pickup", SUMIFS(NewEmisData!E:E, NewEmisData!$A:$A, "Pickup", NewEmisData!$B:$B, $A273, NewEmisData!$C:$C, $H273, NewEmisData!$D:$D, AO$2), SUMIFS(NewEmisData!E:E, NewEmisData!$A:$A, "LDV", NewEmisData!$B:$B, $A273, NewEmisData!$C:$C, $H273, NewEmisData!$D:$D, AO$2))</f>
        <v>#REF!</v>
      </c>
      <c r="AP273" s="335" t="e">
        <f>$I273*IF($G273="Pickup", SUMIFS(NewEmisData!F:F, NewEmisData!$A:$A, "Pickup", NewEmisData!$B:$B, $A273, NewEmisData!$C:$C, $H273, NewEmisData!$D:$D, AP$2), SUMIFS(NewEmisData!F:F, NewEmisData!$A:$A, "LDV", NewEmisData!$B:$B, $A273, NewEmisData!$C:$C, $H273, NewEmisData!$D:$D, AP$2))</f>
        <v>#REF!</v>
      </c>
      <c r="AQ273" s="335" t="e">
        <f>$I273*IF($G273="Pickup", SUMIFS(NewEmisData!G:G, NewEmisData!$A:$A, "Pickup", NewEmisData!$B:$B, $A273, NewEmisData!$C:$C, $H273, NewEmisData!$D:$D, AQ$2), SUMIFS(NewEmisData!G:G, NewEmisData!$A:$A, "LDV", NewEmisData!$B:$B, $A273, NewEmisData!$C:$C, $H273, NewEmisData!$D:$D, AQ$2))</f>
        <v>#REF!</v>
      </c>
      <c r="AR273" s="335" t="e">
        <f>$I273*IF($G273="Pickup", SUMIFS(NewEmisData!H:H, NewEmisData!$A:$A, "Pickup", NewEmisData!$B:$B, $A273, NewEmisData!$C:$C, $H273, NewEmisData!$D:$D, AR$2), SUMIFS(NewEmisData!H:H, NewEmisData!$A:$A, "LDV", NewEmisData!$B:$B, $A273, NewEmisData!$C:$C, $H273, NewEmisData!$D:$D, AR$2))</f>
        <v>#REF!</v>
      </c>
      <c r="AS273" s="335" t="e">
        <f>$I273*IF($G273="Pickup", SUMIFS(NewEmisData!I:I, NewEmisData!$A:$A, "Pickup", NewEmisData!$B:$B, $A273, NewEmisData!$C:$C, $H273, NewEmisData!$D:$D, AS$2), SUMIFS(NewEmisData!I:I, NewEmisData!$A:$A, "LDV", NewEmisData!$B:$B, $A273, NewEmisData!$C:$C, $H273, NewEmisData!$D:$D, AS$2))</f>
        <v>#REF!</v>
      </c>
      <c r="AT273" s="335" t="e">
        <f>$I273*IF($G273="Pickup", SUMIFS(NewEmisData!J:J, NewEmisData!$A:$A, "Pickup", NewEmisData!$B:$B, $A273, NewEmisData!$C:$C, $H273, NewEmisData!$D:$D, AT$2), SUMIFS(NewEmisData!J:J, NewEmisData!$A:$A, "LDV", NewEmisData!$B:$B, $A273, NewEmisData!$C:$C, $H273, NewEmisData!$D:$D, AT$2))</f>
        <v>#REF!</v>
      </c>
      <c r="AU273" s="335" t="e">
        <f>$I273*IF($G273="Pickup", SUMIFS(NewEmisData!K:K, NewEmisData!$A:$A, "Pickup", NewEmisData!$B:$B, $A273, NewEmisData!$C:$C, $H273, NewEmisData!$D:$D, AU$2), SUMIFS(NewEmisData!K:K, NewEmisData!$A:$A, "LDV", NewEmisData!$B:$B, $A273, NewEmisData!$C:$C, $H273, NewEmisData!$D:$D, AU$2))</f>
        <v>#REF!</v>
      </c>
      <c r="AV273" s="335" t="e">
        <f>$I273*IF($G273="Pickup", SUMIFS(NewEmisData!L:L, NewEmisData!$A:$A, "Pickup", NewEmisData!$B:$B, $A273, NewEmisData!$C:$C, $H273, NewEmisData!$D:$D, AV$2), SUMIFS(NewEmisData!L:L, NewEmisData!$A:$A, "LDV", NewEmisData!$B:$B, $A273, NewEmisData!$C:$C, $H273, NewEmisData!$D:$D, AV$2))</f>
        <v>#REF!</v>
      </c>
      <c r="AW273" s="335" t="e">
        <f>$I273*IF($G273="Pickup", SUMIFS(NewEmisData!M:M, NewEmisData!$A:$A, "Pickup", NewEmisData!$B:$B, $A273, NewEmisData!$C:$C, $H273, NewEmisData!$D:$D, AW$2), SUMIFS(NewEmisData!M:M, NewEmisData!$A:$A, "LDV", NewEmisData!$B:$B, $A273, NewEmisData!$C:$C, $H273, NewEmisData!$D:$D, AW$2))</f>
        <v>#REF!</v>
      </c>
      <c r="AX273" s="335">
        <v>2.3814683166549375E-2</v>
      </c>
      <c r="AY273" s="335" t="e">
        <f>$I273*IF($G273="Pickup", SUMIFS(NewEmisData!E:E, NewEmisData!$A:$A, "Pickup", NewEmisData!$B:$B, $A273, NewEmisData!$C:$C, $H273, NewEmisData!$D:$D, AY$2), SUMIFS(NewEmisData!E:E, NewEmisData!$A:$A, "LDV", NewEmisData!$B:$B, $A273, NewEmisData!$C:$C, $H273, NewEmisData!$D:$D, AY$2))</f>
        <v>#REF!</v>
      </c>
      <c r="AZ273" s="335" t="e">
        <f>$I273*IF($G273="Pickup", SUMIFS(NewEmisData!F:F, NewEmisData!$A:$A, "Pickup", NewEmisData!$B:$B, $A273, NewEmisData!$C:$C, $H273, NewEmisData!$D:$D, AZ$2), SUMIFS(NewEmisData!F:F, NewEmisData!$A:$A, "LDV", NewEmisData!$B:$B, $A273, NewEmisData!$C:$C, $H273, NewEmisData!$D:$D, AZ$2))</f>
        <v>#REF!</v>
      </c>
      <c r="BA273" s="335" t="e">
        <f>$I273*IF($G273="Pickup", SUMIFS(NewEmisData!G:G, NewEmisData!$A:$A, "Pickup", NewEmisData!$B:$B, $A273, NewEmisData!$C:$C, $H273, NewEmisData!$D:$D, BA$2), SUMIFS(NewEmisData!G:G, NewEmisData!$A:$A, "LDV", NewEmisData!$B:$B, $A273, NewEmisData!$C:$C, $H273, NewEmisData!$D:$D, BA$2))</f>
        <v>#REF!</v>
      </c>
      <c r="BB273" s="335" t="e">
        <f>$I273*IF($G273="Pickup", SUMIFS(NewEmisData!H:H, NewEmisData!$A:$A, "Pickup", NewEmisData!$B:$B, $A273, NewEmisData!$C:$C, $H273, NewEmisData!$D:$D, BB$2), SUMIFS(NewEmisData!H:H, NewEmisData!$A:$A, "LDV", NewEmisData!$B:$B, $A273, NewEmisData!$C:$C, $H273, NewEmisData!$D:$D, BB$2))</f>
        <v>#REF!</v>
      </c>
      <c r="BC273" s="335" t="e">
        <f>$I273*IF($G273="Pickup", SUMIFS(NewEmisData!I:I, NewEmisData!$A:$A, "Pickup", NewEmisData!$B:$B, $A273, NewEmisData!$C:$C, $H273, NewEmisData!$D:$D, BC$2), SUMIFS(NewEmisData!I:I, NewEmisData!$A:$A, "LDV", NewEmisData!$B:$B, $A273, NewEmisData!$C:$C, $H273, NewEmisData!$D:$D, BC$2))</f>
        <v>#REF!</v>
      </c>
      <c r="BD273" s="335" t="e">
        <f>$I273*IF($G273="Pickup", SUMIFS(NewEmisData!J:J, NewEmisData!$A:$A, "Pickup", NewEmisData!$B:$B, $A273, NewEmisData!$C:$C, $H273, NewEmisData!$D:$D, BD$2), SUMIFS(NewEmisData!J:J, NewEmisData!$A:$A, "LDV", NewEmisData!$B:$B, $A273, NewEmisData!$C:$C, $H273, NewEmisData!$D:$D, BD$2))</f>
        <v>#REF!</v>
      </c>
      <c r="BE273" s="335" t="e">
        <f>$I273*IF($G273="Pickup", SUMIFS(NewEmisData!K:K, NewEmisData!$A:$A, "Pickup", NewEmisData!$B:$B, $A273, NewEmisData!$C:$C, $H273, NewEmisData!$D:$D, BE$2), SUMIFS(NewEmisData!K:K, NewEmisData!$A:$A, "LDV", NewEmisData!$B:$B, $A273, NewEmisData!$C:$C, $H273, NewEmisData!$D:$D, BE$2))</f>
        <v>#REF!</v>
      </c>
      <c r="BF273" s="335" t="e">
        <f>$I273*IF($G273="Pickup", SUMIFS(NewEmisData!L:L, NewEmisData!$A:$A, "Pickup", NewEmisData!$B:$B, $A273, NewEmisData!$C:$C, $H273, NewEmisData!$D:$D, BF$2), SUMIFS(NewEmisData!L:L, NewEmisData!$A:$A, "LDV", NewEmisData!$B:$B, $A273, NewEmisData!$C:$C, $H273, NewEmisData!$D:$D, BF$2))</f>
        <v>#REF!</v>
      </c>
      <c r="BG273" s="335" t="e">
        <f>$I273*IF($G273="Pickup", SUMIFS(NewEmisData!M:M, NewEmisData!$A:$A, "Pickup", NewEmisData!$B:$B, $A273, NewEmisData!$C:$C, $H273, NewEmisData!$D:$D, BG$2), SUMIFS(NewEmisData!M:M, NewEmisData!$A:$A, "LDV", NewEmisData!$B:$B, $A273, NewEmisData!$C:$C, $H273, NewEmisData!$D:$D, BG$2))</f>
        <v>#REF!</v>
      </c>
      <c r="BH273" s="335">
        <v>4.7394574957917972E-3</v>
      </c>
      <c r="BI273" s="335" t="e">
        <f>$I273*IF($G273="Pickup", SUMIFS(NewEmisData!E:E, NewEmisData!$A:$A, "Pickup", NewEmisData!$B:$B, $A273, NewEmisData!$C:$C, $H273, NewEmisData!$D:$D, BI$2), SUMIFS(NewEmisData!E:E, NewEmisData!$A:$A, "LDV", NewEmisData!$B:$B, $A273, NewEmisData!$C:$C, $H273, NewEmisData!$D:$D, BI$2))</f>
        <v>#REF!</v>
      </c>
      <c r="BJ273" s="335" t="e">
        <f>$I273*IF($G273="Pickup", SUMIFS(NewEmisData!F:F, NewEmisData!$A:$A, "Pickup", NewEmisData!$B:$B, $A273, NewEmisData!$C:$C, $H273, NewEmisData!$D:$D, BJ$2), SUMIFS(NewEmisData!F:F, NewEmisData!$A:$A, "LDV", NewEmisData!$B:$B, $A273, NewEmisData!$C:$C, $H273, NewEmisData!$D:$D, BJ$2))</f>
        <v>#REF!</v>
      </c>
      <c r="BK273" s="335" t="e">
        <f>$I273*IF($G273="Pickup", SUMIFS(NewEmisData!G:G, NewEmisData!$A:$A, "Pickup", NewEmisData!$B:$B, $A273, NewEmisData!$C:$C, $H273, NewEmisData!$D:$D, BK$2), SUMIFS(NewEmisData!G:G, NewEmisData!$A:$A, "LDV", NewEmisData!$B:$B, $A273, NewEmisData!$C:$C, $H273, NewEmisData!$D:$D, BK$2))</f>
        <v>#REF!</v>
      </c>
      <c r="BL273" s="335" t="e">
        <f>$I273*IF($G273="Pickup", SUMIFS(NewEmisData!H:H, NewEmisData!$A:$A, "Pickup", NewEmisData!$B:$B, $A273, NewEmisData!$C:$C, $H273, NewEmisData!$D:$D, BL$2), SUMIFS(NewEmisData!H:H, NewEmisData!$A:$A, "LDV", NewEmisData!$B:$B, $A273, NewEmisData!$C:$C, $H273, NewEmisData!$D:$D, BL$2))</f>
        <v>#REF!</v>
      </c>
      <c r="BM273" s="335" t="e">
        <f>$I273*IF($G273="Pickup", SUMIFS(NewEmisData!I:I, NewEmisData!$A:$A, "Pickup", NewEmisData!$B:$B, $A273, NewEmisData!$C:$C, $H273, NewEmisData!$D:$D, BM$2), SUMIFS(NewEmisData!I:I, NewEmisData!$A:$A, "LDV", NewEmisData!$B:$B, $A273, NewEmisData!$C:$C, $H273, NewEmisData!$D:$D, BM$2))</f>
        <v>#REF!</v>
      </c>
      <c r="BN273" s="335" t="e">
        <f>$I273*IF($G273="Pickup", SUMIFS(NewEmisData!J:J, NewEmisData!$A:$A, "Pickup", NewEmisData!$B:$B, $A273, NewEmisData!$C:$C, $H273, NewEmisData!$D:$D, BN$2), SUMIFS(NewEmisData!J:J, NewEmisData!$A:$A, "LDV", NewEmisData!$B:$B, $A273, NewEmisData!$C:$C, $H273, NewEmisData!$D:$D, BN$2))</f>
        <v>#REF!</v>
      </c>
      <c r="BO273" s="335" t="e">
        <f>$I273*IF($G273="Pickup", SUMIFS(NewEmisData!K:K, NewEmisData!$A:$A, "Pickup", NewEmisData!$B:$B, $A273, NewEmisData!$C:$C, $H273, NewEmisData!$D:$D, BO$2), SUMIFS(NewEmisData!K:K, NewEmisData!$A:$A, "LDV", NewEmisData!$B:$B, $A273, NewEmisData!$C:$C, $H273, NewEmisData!$D:$D, BO$2))</f>
        <v>#REF!</v>
      </c>
      <c r="BP273" s="335" t="e">
        <f>$I273*IF($G273="Pickup", SUMIFS(NewEmisData!L:L, NewEmisData!$A:$A, "Pickup", NewEmisData!$B:$B, $A273, NewEmisData!$C:$C, $H273, NewEmisData!$D:$D, BP$2), SUMIFS(NewEmisData!L:L, NewEmisData!$A:$A, "LDV", NewEmisData!$B:$B, $A273, NewEmisData!$C:$C, $H273, NewEmisData!$D:$D, BP$2))</f>
        <v>#REF!</v>
      </c>
      <c r="BQ273" s="335" t="e">
        <f>$I273*IF($G273="Pickup", SUMIFS(NewEmisData!M:M, NewEmisData!$A:$A, "Pickup", NewEmisData!$B:$B, $A273, NewEmisData!$C:$C, $H273, NewEmisData!$D:$D, BQ$2), SUMIFS(NewEmisData!M:M, NewEmisData!$A:$A, "LDV", NewEmisData!$B:$B, $A273, NewEmisData!$C:$C, $H273, NewEmisData!$D:$D, BQ$2))</f>
        <v>#REF!</v>
      </c>
      <c r="BR273" s="335">
        <v>0.82941469149152458</v>
      </c>
      <c r="BS273" s="335" t="e">
        <f>$I273*IF($G273="Pickup", SUMIFS(NewEmisData!E:E, NewEmisData!$A:$A, "Pickup", NewEmisData!$B:$B, $A273, NewEmisData!$C:$C, $H273, NewEmisData!$D:$D, BS$2), SUMIFS(NewEmisData!E:E, NewEmisData!$A:$A, "LDV", NewEmisData!$B:$B, $A273, NewEmisData!$C:$C, $H273, NewEmisData!$D:$D, BS$2))</f>
        <v>#REF!</v>
      </c>
      <c r="BT273" s="335" t="e">
        <f>$I273*IF($G273="Pickup", SUMIFS(NewEmisData!F:F, NewEmisData!$A:$A, "Pickup", NewEmisData!$B:$B, $A273, NewEmisData!$C:$C, $H273, NewEmisData!$D:$D, BT$2), SUMIFS(NewEmisData!F:F, NewEmisData!$A:$A, "LDV", NewEmisData!$B:$B, $A273, NewEmisData!$C:$C, $H273, NewEmisData!$D:$D, BT$2))</f>
        <v>#REF!</v>
      </c>
      <c r="BU273" s="335" t="e">
        <f>$I273*IF($G273="Pickup", SUMIFS(NewEmisData!G:G, NewEmisData!$A:$A, "Pickup", NewEmisData!$B:$B, $A273, NewEmisData!$C:$C, $H273, NewEmisData!$D:$D, BU$2), SUMIFS(NewEmisData!G:G, NewEmisData!$A:$A, "LDV", NewEmisData!$B:$B, $A273, NewEmisData!$C:$C, $H273, NewEmisData!$D:$D, BU$2))</f>
        <v>#REF!</v>
      </c>
      <c r="BV273" s="335" t="e">
        <f>$I273*IF($G273="Pickup", SUMIFS(NewEmisData!H:H, NewEmisData!$A:$A, "Pickup", NewEmisData!$B:$B, $A273, NewEmisData!$C:$C, $H273, NewEmisData!$D:$D, BV$2), SUMIFS(NewEmisData!H:H, NewEmisData!$A:$A, "LDV", NewEmisData!$B:$B, $A273, NewEmisData!$C:$C, $H273, NewEmisData!$D:$D, BV$2))</f>
        <v>#REF!</v>
      </c>
      <c r="BW273" s="335" t="e">
        <f>$I273*IF($G273="Pickup", SUMIFS(NewEmisData!I:I, NewEmisData!$A:$A, "Pickup", NewEmisData!$B:$B, $A273, NewEmisData!$C:$C, $H273, NewEmisData!$D:$D, BW$2), SUMIFS(NewEmisData!I:I, NewEmisData!$A:$A, "LDV", NewEmisData!$B:$B, $A273, NewEmisData!$C:$C, $H273, NewEmisData!$D:$D, BW$2))</f>
        <v>#REF!</v>
      </c>
      <c r="BX273" s="335" t="e">
        <f>$I273*IF($G273="Pickup", SUMIFS(NewEmisData!J:J, NewEmisData!$A:$A, "Pickup", NewEmisData!$B:$B, $A273, NewEmisData!$C:$C, $H273, NewEmisData!$D:$D, BX$2), SUMIFS(NewEmisData!J:J, NewEmisData!$A:$A, "LDV", NewEmisData!$B:$B, $A273, NewEmisData!$C:$C, $H273, NewEmisData!$D:$D, BX$2))</f>
        <v>#REF!</v>
      </c>
      <c r="BY273" s="335" t="e">
        <f>$I273*IF($G273="Pickup", SUMIFS(NewEmisData!K:K, NewEmisData!$A:$A, "Pickup", NewEmisData!$B:$B, $A273, NewEmisData!$C:$C, $H273, NewEmisData!$D:$D, BY$2), SUMIFS(NewEmisData!K:K, NewEmisData!$A:$A, "LDV", NewEmisData!$B:$B, $A273, NewEmisData!$C:$C, $H273, NewEmisData!$D:$D, BY$2))</f>
        <v>#REF!</v>
      </c>
      <c r="BZ273" s="335" t="e">
        <f>$I273*IF($G273="Pickup", SUMIFS(NewEmisData!L:L, NewEmisData!$A:$A, "Pickup", NewEmisData!$B:$B, $A273, NewEmisData!$C:$C, $H273, NewEmisData!$D:$D, BZ$2), SUMIFS(NewEmisData!L:L, NewEmisData!$A:$A, "LDV", NewEmisData!$B:$B, $A273, NewEmisData!$C:$C, $H273, NewEmisData!$D:$D, BZ$2))</f>
        <v>#REF!</v>
      </c>
      <c r="CA273" s="335" t="e">
        <f>$I273*IF($G273="Pickup", SUMIFS(NewEmisData!M:M, NewEmisData!$A:$A, "Pickup", NewEmisData!$B:$B, $A273, NewEmisData!$C:$C, $H273, NewEmisData!$D:$D, CA$2), SUMIFS(NewEmisData!M:M, NewEmisData!$A:$A, "LDV", NewEmisData!$B:$B, $A273, NewEmisData!$C:$C, $H273, NewEmisData!$D:$D, CA$2))</f>
        <v>#REF!</v>
      </c>
      <c r="CB273" s="335">
        <v>5.2865609411460256E-2</v>
      </c>
      <c r="CC273" s="335" t="e">
        <f>$I273*IF($G273="Pickup", SUMIFS(NewEmisData!E:E, NewEmisData!$A:$A, "Pickup", NewEmisData!$B:$B, $A273, NewEmisData!$C:$C, $H273, NewEmisData!$D:$D, CC$2), SUMIFS(NewEmisData!E:E, NewEmisData!$A:$A, "LDV", NewEmisData!$B:$B, $A273, NewEmisData!$C:$C, $H273, NewEmisData!$D:$D, CC$2))</f>
        <v>#REF!</v>
      </c>
      <c r="CD273" s="335" t="e">
        <f>$I273*IF($G273="Pickup", SUMIFS(NewEmisData!F:F, NewEmisData!$A:$A, "Pickup", NewEmisData!$B:$B, $A273, NewEmisData!$C:$C, $H273, NewEmisData!$D:$D, CD$2), SUMIFS(NewEmisData!F:F, NewEmisData!$A:$A, "LDV", NewEmisData!$B:$B, $A273, NewEmisData!$C:$C, $H273, NewEmisData!$D:$D, CD$2))</f>
        <v>#REF!</v>
      </c>
      <c r="CE273" s="335" t="e">
        <f>$I273*IF($G273="Pickup", SUMIFS(NewEmisData!G:G, NewEmisData!$A:$A, "Pickup", NewEmisData!$B:$B, $A273, NewEmisData!$C:$C, $H273, NewEmisData!$D:$D, CE$2), SUMIFS(NewEmisData!G:G, NewEmisData!$A:$A, "LDV", NewEmisData!$B:$B, $A273, NewEmisData!$C:$C, $H273, NewEmisData!$D:$D, CE$2))</f>
        <v>#REF!</v>
      </c>
      <c r="CF273" s="335" t="e">
        <f>$I273*IF($G273="Pickup", SUMIFS(NewEmisData!H:H, NewEmisData!$A:$A, "Pickup", NewEmisData!$B:$B, $A273, NewEmisData!$C:$C, $H273, NewEmisData!$D:$D, CF$2), SUMIFS(NewEmisData!H:H, NewEmisData!$A:$A, "LDV", NewEmisData!$B:$B, $A273, NewEmisData!$C:$C, $H273, NewEmisData!$D:$D, CF$2))</f>
        <v>#REF!</v>
      </c>
      <c r="CG273" s="335" t="e">
        <f>$I273*IF($G273="Pickup", SUMIFS(NewEmisData!I:I, NewEmisData!$A:$A, "Pickup", NewEmisData!$B:$B, $A273, NewEmisData!$C:$C, $H273, NewEmisData!$D:$D, CG$2), SUMIFS(NewEmisData!I:I, NewEmisData!$A:$A, "LDV", NewEmisData!$B:$B, $A273, NewEmisData!$C:$C, $H273, NewEmisData!$D:$D, CG$2))</f>
        <v>#REF!</v>
      </c>
      <c r="CH273" s="335" t="e">
        <f>$I273*IF($G273="Pickup", SUMIFS(NewEmisData!J:J, NewEmisData!$A:$A, "Pickup", NewEmisData!$B:$B, $A273, NewEmisData!$C:$C, $H273, NewEmisData!$D:$D, CH$2), SUMIFS(NewEmisData!J:J, NewEmisData!$A:$A, "LDV", NewEmisData!$B:$B, $A273, NewEmisData!$C:$C, $H273, NewEmisData!$D:$D, CH$2))</f>
        <v>#REF!</v>
      </c>
      <c r="CI273" s="335" t="e">
        <f>$I273*IF($G273="Pickup", SUMIFS(NewEmisData!K:K, NewEmisData!$A:$A, "Pickup", NewEmisData!$B:$B, $A273, NewEmisData!$C:$C, $H273, NewEmisData!$D:$D, CI$2), SUMIFS(NewEmisData!K:K, NewEmisData!$A:$A, "LDV", NewEmisData!$B:$B, $A273, NewEmisData!$C:$C, $H273, NewEmisData!$D:$D, CI$2))</f>
        <v>#REF!</v>
      </c>
      <c r="CJ273" s="335" t="e">
        <f>$I273*IF($G273="Pickup", SUMIFS(NewEmisData!L:L, NewEmisData!$A:$A, "Pickup", NewEmisData!$B:$B, $A273, NewEmisData!$C:$C, $H273, NewEmisData!$D:$D, CJ$2), SUMIFS(NewEmisData!L:L, NewEmisData!$A:$A, "LDV", NewEmisData!$B:$B, $A273, NewEmisData!$C:$C, $H273, NewEmisData!$D:$D, CJ$2))</f>
        <v>#REF!</v>
      </c>
      <c r="CK273" s="335" t="e">
        <f>$I273*IF($G273="Pickup", SUMIFS(NewEmisData!M:M, NewEmisData!$A:$A, "Pickup", NewEmisData!$B:$B, $A273, NewEmisData!$C:$C, $H273, NewEmisData!$D:$D, CK$2), SUMIFS(NewEmisData!M:M, NewEmisData!$A:$A, "LDV", NewEmisData!$B:$B, $A273, NewEmisData!$C:$C, $H273, NewEmisData!$D:$D, CK$2))</f>
        <v>#REF!</v>
      </c>
      <c r="CL273" s="335">
        <v>1.1440535322699103E-2</v>
      </c>
      <c r="CM273" s="335" t="e">
        <f>$I273*IF($G273="Pickup", SUMIFS(NewEmisData!E:E, NewEmisData!$A:$A, "Pickup", NewEmisData!$B:$B, $A273, NewEmisData!$C:$C, $H273, NewEmisData!$D:$D, CM$2), SUMIFS(NewEmisData!E:E, NewEmisData!$A:$A, "LDV", NewEmisData!$B:$B, $A273, NewEmisData!$C:$C, $H273, NewEmisData!$D:$D, CM$2))</f>
        <v>#REF!</v>
      </c>
      <c r="CN273" s="335" t="e">
        <f>$I273*IF($G273="Pickup", SUMIFS(NewEmisData!F:F, NewEmisData!$A:$A, "Pickup", NewEmisData!$B:$B, $A273, NewEmisData!$C:$C, $H273, NewEmisData!$D:$D, CN$2), SUMIFS(NewEmisData!F:F, NewEmisData!$A:$A, "LDV", NewEmisData!$B:$B, $A273, NewEmisData!$C:$C, $H273, NewEmisData!$D:$D, CN$2))</f>
        <v>#REF!</v>
      </c>
      <c r="CO273" s="335" t="e">
        <f>$I273*IF($G273="Pickup", SUMIFS(NewEmisData!G:G, NewEmisData!$A:$A, "Pickup", NewEmisData!$B:$B, $A273, NewEmisData!$C:$C, $H273, NewEmisData!$D:$D, CO$2), SUMIFS(NewEmisData!G:G, NewEmisData!$A:$A, "LDV", NewEmisData!$B:$B, $A273, NewEmisData!$C:$C, $H273, NewEmisData!$D:$D, CO$2))</f>
        <v>#REF!</v>
      </c>
      <c r="CP273" s="335" t="e">
        <f>$I273*IF($G273="Pickup", SUMIFS(NewEmisData!H:H, NewEmisData!$A:$A, "Pickup", NewEmisData!$B:$B, $A273, NewEmisData!$C:$C, $H273, NewEmisData!$D:$D, CP$2), SUMIFS(NewEmisData!H:H, NewEmisData!$A:$A, "LDV", NewEmisData!$B:$B, $A273, NewEmisData!$C:$C, $H273, NewEmisData!$D:$D, CP$2))</f>
        <v>#REF!</v>
      </c>
      <c r="CQ273" s="335" t="e">
        <f>$I273*IF($G273="Pickup", SUMIFS(NewEmisData!I:I, NewEmisData!$A:$A, "Pickup", NewEmisData!$B:$B, $A273, NewEmisData!$C:$C, $H273, NewEmisData!$D:$D, CQ$2), SUMIFS(NewEmisData!I:I, NewEmisData!$A:$A, "LDV", NewEmisData!$B:$B, $A273, NewEmisData!$C:$C, $H273, NewEmisData!$D:$D, CQ$2))</f>
        <v>#REF!</v>
      </c>
      <c r="CR273" s="335" t="e">
        <f>$I273*IF($G273="Pickup", SUMIFS(NewEmisData!J:J, NewEmisData!$A:$A, "Pickup", NewEmisData!$B:$B, $A273, NewEmisData!$C:$C, $H273, NewEmisData!$D:$D, CR$2), SUMIFS(NewEmisData!J:J, NewEmisData!$A:$A, "LDV", NewEmisData!$B:$B, $A273, NewEmisData!$C:$C, $H273, NewEmisData!$D:$D, CR$2))</f>
        <v>#REF!</v>
      </c>
      <c r="CS273" s="335" t="e">
        <f>$I273*IF($G273="Pickup", SUMIFS(NewEmisData!K:K, NewEmisData!$A:$A, "Pickup", NewEmisData!$B:$B, $A273, NewEmisData!$C:$C, $H273, NewEmisData!$D:$D, CS$2), SUMIFS(NewEmisData!K:K, NewEmisData!$A:$A, "LDV", NewEmisData!$B:$B, $A273, NewEmisData!$C:$C, $H273, NewEmisData!$D:$D, CS$2))</f>
        <v>#REF!</v>
      </c>
      <c r="CT273" s="335" t="e">
        <f>$I273*IF($G273="Pickup", SUMIFS(NewEmisData!L:L, NewEmisData!$A:$A, "Pickup", NewEmisData!$B:$B, $A273, NewEmisData!$C:$C, $H273, NewEmisData!$D:$D, CT$2), SUMIFS(NewEmisData!L:L, NewEmisData!$A:$A, "LDV", NewEmisData!$B:$B, $A273, NewEmisData!$C:$C, $H273, NewEmisData!$D:$D, CT$2))</f>
        <v>#REF!</v>
      </c>
      <c r="CU273" s="335" t="e">
        <f>$I273*IF($G273="Pickup", SUMIFS(NewEmisData!M:M, NewEmisData!$A:$A, "Pickup", NewEmisData!$B:$B, $A273, NewEmisData!$C:$C, $H273, NewEmisData!$D:$D, CU$2), SUMIFS(NewEmisData!M:M, NewEmisData!$A:$A, "LDV", NewEmisData!$B:$B, $A273, NewEmisData!$C:$C, $H273, NewEmisData!$D:$D, CU$2))</f>
        <v>#REF!</v>
      </c>
      <c r="CV273" s="335">
        <v>3.4867004504617778E-3</v>
      </c>
      <c r="CW273" s="335">
        <v>2.0249052327630532E-3</v>
      </c>
      <c r="CX273" s="335">
        <v>1.2515175419379996E-3</v>
      </c>
      <c r="CY273" s="335">
        <v>1.0575607201709759E-3</v>
      </c>
      <c r="CZ273" s="335">
        <v>8.7449898437846874E-4</v>
      </c>
      <c r="DA273" s="335">
        <v>6.702434983476605E-4</v>
      </c>
      <c r="DB273" s="335">
        <v>5.2768845581713188E-4</v>
      </c>
      <c r="DC273" s="335">
        <v>5.0661137800280724E-4</v>
      </c>
      <c r="DD273" s="335">
        <v>5.0015797705022446E-4</v>
      </c>
      <c r="DE273" s="335">
        <v>4.9930391000349583E-4</v>
      </c>
      <c r="DF273" s="335">
        <v>4.9930391000349583E-4</v>
      </c>
      <c r="DG273" s="335" t="e">
        <f>$I273*IF($G273="Pickup", SUMIFS(NewEmisData!E:E, NewEmisData!$A:$A, "Pickup", NewEmisData!$B:$B, $A273, NewEmisData!$C:$C, $H273, NewEmisData!$D:$D, DG$2), SUMIFS(NewEmisData!E:E, NewEmisData!$A:$A, "LDV", NewEmisData!$B:$B, $A273, NewEmisData!$C:$C, $H273, NewEmisData!$D:$D, DG$2))</f>
        <v>#REF!</v>
      </c>
      <c r="DH273" s="335" t="e">
        <f>$I273*IF($G273="Pickup", SUMIFS(NewEmisData!F:F, NewEmisData!$A:$A, "Pickup", NewEmisData!$B:$B, $A273, NewEmisData!$C:$C, $H273, NewEmisData!$D:$D, DH$2), SUMIFS(NewEmisData!F:F, NewEmisData!$A:$A, "LDV", NewEmisData!$B:$B, $A273, NewEmisData!$C:$C, $H273, NewEmisData!$D:$D, DH$2))</f>
        <v>#REF!</v>
      </c>
      <c r="DI273" s="335" t="e">
        <f>$I273*IF($G273="Pickup", SUMIFS(NewEmisData!G:G, NewEmisData!$A:$A, "Pickup", NewEmisData!$B:$B, $A273, NewEmisData!$C:$C, $H273, NewEmisData!$D:$D, DI$2), SUMIFS(NewEmisData!G:G, NewEmisData!$A:$A, "LDV", NewEmisData!$B:$B, $A273, NewEmisData!$C:$C, $H273, NewEmisData!$D:$D, DI$2))</f>
        <v>#REF!</v>
      </c>
      <c r="DJ273" s="335" t="e">
        <f>$I273*IF($G273="Pickup", SUMIFS(NewEmisData!H:H, NewEmisData!$A:$A, "Pickup", NewEmisData!$B:$B, $A273, NewEmisData!$C:$C, $H273, NewEmisData!$D:$D, DJ$2), SUMIFS(NewEmisData!H:H, NewEmisData!$A:$A, "LDV", NewEmisData!$B:$B, $A273, NewEmisData!$C:$C, $H273, NewEmisData!$D:$D, DJ$2))</f>
        <v>#REF!</v>
      </c>
      <c r="DK273" s="335" t="e">
        <f>$I273*IF($G273="Pickup", SUMIFS(NewEmisData!I:I, NewEmisData!$A:$A, "Pickup", NewEmisData!$B:$B, $A273, NewEmisData!$C:$C, $H273, NewEmisData!$D:$D, DK$2), SUMIFS(NewEmisData!I:I, NewEmisData!$A:$A, "LDV", NewEmisData!$B:$B, $A273, NewEmisData!$C:$C, $H273, NewEmisData!$D:$D, DK$2))</f>
        <v>#REF!</v>
      </c>
      <c r="DL273" s="335" t="e">
        <f>$I273*IF($G273="Pickup", SUMIFS(NewEmisData!J:J, NewEmisData!$A:$A, "Pickup", NewEmisData!$B:$B, $A273, NewEmisData!$C:$C, $H273, NewEmisData!$D:$D, DL$2), SUMIFS(NewEmisData!J:J, NewEmisData!$A:$A, "LDV", NewEmisData!$B:$B, $A273, NewEmisData!$C:$C, $H273, NewEmisData!$D:$D, DL$2))</f>
        <v>#REF!</v>
      </c>
      <c r="DM273" s="335" t="e">
        <f>$I273*IF($G273="Pickup", SUMIFS(NewEmisData!K:K, NewEmisData!$A:$A, "Pickup", NewEmisData!$B:$B, $A273, NewEmisData!$C:$C, $H273, NewEmisData!$D:$D, DM$2), SUMIFS(NewEmisData!K:K, NewEmisData!$A:$A, "LDV", NewEmisData!$B:$B, $A273, NewEmisData!$C:$C, $H273, NewEmisData!$D:$D, DM$2))</f>
        <v>#REF!</v>
      </c>
      <c r="DN273" s="335" t="e">
        <f>$I273*IF($G273="Pickup", SUMIFS(NewEmisData!L:L, NewEmisData!$A:$A, "Pickup", NewEmisData!$B:$B, $A273, NewEmisData!$C:$C, $H273, NewEmisData!$D:$D, DN$2), SUMIFS(NewEmisData!L:L, NewEmisData!$A:$A, "LDV", NewEmisData!$B:$B, $A273, NewEmisData!$C:$C, $H273, NewEmisData!$D:$D, DN$2))</f>
        <v>#REF!</v>
      </c>
      <c r="DO273" s="335" t="e">
        <f>$I273*IF($G273="Pickup", SUMIFS(NewEmisData!M:M, NewEmisData!$A:$A, "Pickup", NewEmisData!$B:$B, $A273, NewEmisData!$C:$C, $H273, NewEmisData!$D:$D, DO$2), SUMIFS(NewEmisData!M:M, NewEmisData!$A:$A, "LDV", NewEmisData!$B:$B, $A273, NewEmisData!$C:$C, $H273, NewEmisData!$D:$D, DO$2))</f>
        <v>#REF!</v>
      </c>
      <c r="DP273" s="335">
        <v>1.011564885515141E-3</v>
      </c>
      <c r="DQ273" s="335" t="e">
        <f>$I273*IF($G273="Pickup", SUMIFS(NewEmisData!E:E, NewEmisData!$A:$A, "Pickup", NewEmisData!$B:$B, $A273, NewEmisData!$C:$C, $H273, NewEmisData!$D:$D, DQ$2), SUMIFS(NewEmisData!E:E, NewEmisData!$A:$A, "LDV", NewEmisData!$B:$B, $A273, NewEmisData!$C:$C, $H273, NewEmisData!$D:$D, DQ$2))</f>
        <v>#REF!</v>
      </c>
      <c r="DR273" s="335" t="e">
        <f>$I273*IF($G273="Pickup", SUMIFS(NewEmisData!F:F, NewEmisData!$A:$A, "Pickup", NewEmisData!$B:$B, $A273, NewEmisData!$C:$C, $H273, NewEmisData!$D:$D, DR$2), SUMIFS(NewEmisData!F:F, NewEmisData!$A:$A, "LDV", NewEmisData!$B:$B, $A273, NewEmisData!$C:$C, $H273, NewEmisData!$D:$D, DR$2))</f>
        <v>#REF!</v>
      </c>
      <c r="DS273" s="335" t="e">
        <f>$I273*IF($G273="Pickup", SUMIFS(NewEmisData!G:G, NewEmisData!$A:$A, "Pickup", NewEmisData!$B:$B, $A273, NewEmisData!$C:$C, $H273, NewEmisData!$D:$D, DS$2), SUMIFS(NewEmisData!G:G, NewEmisData!$A:$A, "LDV", NewEmisData!$B:$B, $A273, NewEmisData!$C:$C, $H273, NewEmisData!$D:$D, DS$2))</f>
        <v>#REF!</v>
      </c>
      <c r="DT273" s="335" t="e">
        <f>$I273*IF($G273="Pickup", SUMIFS(NewEmisData!H:H, NewEmisData!$A:$A, "Pickup", NewEmisData!$B:$B, $A273, NewEmisData!$C:$C, $H273, NewEmisData!$D:$D, DT$2), SUMIFS(NewEmisData!H:H, NewEmisData!$A:$A, "LDV", NewEmisData!$B:$B, $A273, NewEmisData!$C:$C, $H273, NewEmisData!$D:$D, DT$2))</f>
        <v>#REF!</v>
      </c>
      <c r="DU273" s="335" t="e">
        <f>$I273*IF($G273="Pickup", SUMIFS(NewEmisData!I:I, NewEmisData!$A:$A, "Pickup", NewEmisData!$B:$B, $A273, NewEmisData!$C:$C, $H273, NewEmisData!$D:$D, DU$2), SUMIFS(NewEmisData!I:I, NewEmisData!$A:$A, "LDV", NewEmisData!$B:$B, $A273, NewEmisData!$C:$C, $H273, NewEmisData!$D:$D, DU$2))</f>
        <v>#REF!</v>
      </c>
      <c r="DV273" s="335" t="e">
        <f>$I273*IF($G273="Pickup", SUMIFS(NewEmisData!J:J, NewEmisData!$A:$A, "Pickup", NewEmisData!$B:$B, $A273, NewEmisData!$C:$C, $H273, NewEmisData!$D:$D, DV$2), SUMIFS(NewEmisData!J:J, NewEmisData!$A:$A, "LDV", NewEmisData!$B:$B, $A273, NewEmisData!$C:$C, $H273, NewEmisData!$D:$D, DV$2))</f>
        <v>#REF!</v>
      </c>
      <c r="DW273" s="335" t="e">
        <f>$I273*IF($G273="Pickup", SUMIFS(NewEmisData!K:K, NewEmisData!$A:$A, "Pickup", NewEmisData!$B:$B, $A273, NewEmisData!$C:$C, $H273, NewEmisData!$D:$D, DW$2), SUMIFS(NewEmisData!K:K, NewEmisData!$A:$A, "LDV", NewEmisData!$B:$B, $A273, NewEmisData!$C:$C, $H273, NewEmisData!$D:$D, DW$2))</f>
        <v>#REF!</v>
      </c>
      <c r="DX273" s="335" t="e">
        <f>$I273*IF($G273="Pickup", SUMIFS(NewEmisData!L:L, NewEmisData!$A:$A, "Pickup", NewEmisData!$B:$B, $A273, NewEmisData!$C:$C, $H273, NewEmisData!$D:$D, DX$2), SUMIFS(NewEmisData!L:L, NewEmisData!$A:$A, "LDV", NewEmisData!$B:$B, $A273, NewEmisData!$C:$C, $H273, NewEmisData!$D:$D, DX$2))</f>
        <v>#REF!</v>
      </c>
      <c r="DY273" s="335" t="e">
        <f>$I273*IF($G273="Pickup", SUMIFS(NewEmisData!M:M, NewEmisData!$A:$A, "Pickup", NewEmisData!$B:$B, $A273, NewEmisData!$C:$C, $H273, NewEmisData!$D:$D, DY$2), SUMIFS(NewEmisData!M:M, NewEmisData!$A:$A, "LDV", NewEmisData!$B:$B, $A273, NewEmisData!$C:$C, $H273, NewEmisData!$D:$D, DY$2))</f>
        <v>#REF!</v>
      </c>
      <c r="DZ273" s="335">
        <v>2.7972448214542505E-3</v>
      </c>
      <c r="EA273" s="335" t="e">
        <f t="shared" si="456"/>
        <v>#REF!</v>
      </c>
      <c r="EB273" s="335" t="e">
        <f t="shared" si="457"/>
        <v>#REF!</v>
      </c>
      <c r="EC273" s="335" t="e">
        <f t="shared" si="458"/>
        <v>#REF!</v>
      </c>
      <c r="ED273" s="335" t="e">
        <f t="shared" si="459"/>
        <v>#REF!</v>
      </c>
      <c r="EE273" s="335" t="e">
        <f t="shared" si="460"/>
        <v>#REF!</v>
      </c>
      <c r="EF273" s="335" t="e">
        <f t="shared" si="461"/>
        <v>#REF!</v>
      </c>
      <c r="EG273" s="335" t="e">
        <f t="shared" si="462"/>
        <v>#REF!</v>
      </c>
      <c r="EH273" s="335" t="e">
        <f t="shared" si="463"/>
        <v>#REF!</v>
      </c>
      <c r="EI273" s="335" t="e">
        <f t="shared" si="464"/>
        <v>#REF!</v>
      </c>
      <c r="EJ273" s="335">
        <f t="shared" si="465"/>
        <v>0.13836109032518704</v>
      </c>
      <c r="EK273" s="335" t="e">
        <f t="shared" si="466"/>
        <v>#REF!</v>
      </c>
      <c r="EL273" s="335" t="e">
        <f t="shared" si="467"/>
        <v>#REF!</v>
      </c>
      <c r="EM273" s="335" t="e">
        <f t="shared" si="468"/>
        <v>#REF!</v>
      </c>
      <c r="EN273" s="335" t="e">
        <f t="shared" si="469"/>
        <v>#REF!</v>
      </c>
      <c r="EO273" s="335" t="e">
        <f t="shared" si="470"/>
        <v>#REF!</v>
      </c>
      <c r="EP273" s="335" t="e">
        <f t="shared" si="471"/>
        <v>#REF!</v>
      </c>
      <c r="EQ273" s="335" t="e">
        <f t="shared" si="472"/>
        <v>#REF!</v>
      </c>
      <c r="ER273" s="335" t="e">
        <f t="shared" si="473"/>
        <v>#REF!</v>
      </c>
      <c r="ES273" s="335" t="e">
        <f t="shared" si="474"/>
        <v>#REF!</v>
      </c>
      <c r="ET273" s="335">
        <f t="shared" si="475"/>
        <v>3.0994232344238398E-2</v>
      </c>
      <c r="EU273" s="335" t="e">
        <f t="shared" si="476"/>
        <v>#REF!</v>
      </c>
      <c r="EV273" s="335" t="e">
        <f t="shared" si="477"/>
        <v>#REF!</v>
      </c>
      <c r="EW273" s="335" t="e">
        <f t="shared" si="478"/>
        <v>#REF!</v>
      </c>
      <c r="EX273" s="335" t="e">
        <f t="shared" si="479"/>
        <v>#REF!</v>
      </c>
      <c r="EY273" s="335" t="e">
        <f t="shared" si="480"/>
        <v>#REF!</v>
      </c>
      <c r="EZ273" s="335" t="e">
        <f t="shared" si="481"/>
        <v>#REF!</v>
      </c>
      <c r="FA273" s="335" t="e">
        <f t="shared" si="482"/>
        <v>#REF!</v>
      </c>
      <c r="FB273" s="335" t="e">
        <f t="shared" si="483"/>
        <v>#REF!</v>
      </c>
      <c r="FC273" s="335" t="e">
        <f t="shared" si="484"/>
        <v>#REF!</v>
      </c>
      <c r="FD273" s="335">
        <f t="shared" si="485"/>
        <v>8.721041711244389E-4</v>
      </c>
      <c r="FE273" s="335" t="e">
        <f t="shared" si="486"/>
        <v>#REF!</v>
      </c>
      <c r="FF273" s="335" t="e">
        <f t="shared" si="487"/>
        <v>#REF!</v>
      </c>
      <c r="FG273" s="335" t="e">
        <f t="shared" si="488"/>
        <v>#REF!</v>
      </c>
      <c r="FH273" s="335" t="e">
        <f t="shared" si="489"/>
        <v>#REF!</v>
      </c>
      <c r="FI273" s="335" t="e">
        <f t="shared" si="490"/>
        <v>#REF!</v>
      </c>
      <c r="FJ273" s="335" t="e">
        <f t="shared" si="491"/>
        <v>#REF!</v>
      </c>
      <c r="FK273" s="335" t="e">
        <f t="shared" si="492"/>
        <v>#REF!</v>
      </c>
      <c r="FL273" s="335" t="e">
        <f t="shared" si="493"/>
        <v>#REF!</v>
      </c>
      <c r="FM273" s="335" t="e">
        <f t="shared" si="494"/>
        <v>#REF!</v>
      </c>
      <c r="FN273" s="335">
        <f t="shared" si="495"/>
        <v>2.3814683166549375E-2</v>
      </c>
      <c r="FO273" s="335" t="e">
        <f t="shared" si="496"/>
        <v>#REF!</v>
      </c>
      <c r="FP273" s="335" t="e">
        <f t="shared" si="497"/>
        <v>#REF!</v>
      </c>
      <c r="FQ273" s="335" t="e">
        <f t="shared" si="498"/>
        <v>#REF!</v>
      </c>
      <c r="FR273" s="335" t="e">
        <f t="shared" si="499"/>
        <v>#REF!</v>
      </c>
      <c r="FS273" s="335" t="e">
        <f t="shared" si="500"/>
        <v>#REF!</v>
      </c>
      <c r="FT273" s="335" t="e">
        <f t="shared" si="501"/>
        <v>#REF!</v>
      </c>
      <c r="FU273" s="335" t="e">
        <f t="shared" si="502"/>
        <v>#REF!</v>
      </c>
      <c r="FV273" s="335" t="e">
        <f t="shared" si="503"/>
        <v>#REF!</v>
      </c>
      <c r="FW273" s="335" t="e">
        <f t="shared" si="504"/>
        <v>#REF!</v>
      </c>
      <c r="FX273" s="335">
        <f t="shared" si="505"/>
        <v>4.7394574957917972E-3</v>
      </c>
    </row>
    <row r="274" spans="1:180" x14ac:dyDescent="0.2">
      <c r="A274" s="305" t="str">
        <f>_xlfn.CONCAT(IF(LEFT(TRIM(A273),1)="*", "*R", "R"), 1+RIGHT(TRIM(A273),1))</f>
        <v>*R6</v>
      </c>
      <c r="B274" s="305" t="str">
        <f t="shared" si="517"/>
        <v>TLLSPHVG11</v>
      </c>
      <c r="C274" s="305" t="str">
        <f t="shared" si="518"/>
        <v>TL.GSL.LS.PHEV.2011</v>
      </c>
      <c r="D274" s="301" t="str">
        <f t="shared" si="519"/>
        <v>bn-vmt, bn-vmt/a</v>
      </c>
      <c r="E274" s="301" t="str">
        <f t="shared" si="520"/>
        <v>TLGSL</v>
      </c>
      <c r="F274" s="301" t="str">
        <f t="shared" si="521"/>
        <v>TL</v>
      </c>
      <c r="G274" s="315" t="s">
        <v>822</v>
      </c>
      <c r="H274" s="315" t="s">
        <v>814</v>
      </c>
      <c r="I274" s="321" t="e">
        <f>#REF!</f>
        <v>#REF!</v>
      </c>
      <c r="J274" s="315" t="str">
        <f t="shared" si="511"/>
        <v>Large SUV-GSL</v>
      </c>
      <c r="K274" s="335" t="e">
        <f>$I274*IF($G274="Pickup", SUMIFS(NewEmisData!E:E, NewEmisData!$A:$A, "Pickup", NewEmisData!$B:$B, $A274, NewEmisData!$C:$C, $H274, NewEmisData!$D:$D, K$2), SUMIFS(NewEmisData!E:E, NewEmisData!$A:$A, "LDV", NewEmisData!$B:$B, $A274, NewEmisData!$C:$C, $H274, NewEmisData!$D:$D, K$2))</f>
        <v>#REF!</v>
      </c>
      <c r="L274" s="335" t="e">
        <f>$I274*IF($G274="Pickup", SUMIFS(NewEmisData!F:F, NewEmisData!$A:$A, "Pickup", NewEmisData!$B:$B, $A274, NewEmisData!$C:$C, $H274, NewEmisData!$D:$D, L$2), SUMIFS(NewEmisData!F:F, NewEmisData!$A:$A, "LDV", NewEmisData!$B:$B, $A274, NewEmisData!$C:$C, $H274, NewEmisData!$D:$D, L$2))</f>
        <v>#REF!</v>
      </c>
      <c r="M274" s="335" t="e">
        <f>$I274*IF($G274="Pickup", SUMIFS(NewEmisData!G:G, NewEmisData!$A:$A, "Pickup", NewEmisData!$B:$B, $A274, NewEmisData!$C:$C, $H274, NewEmisData!$D:$D, M$2), SUMIFS(NewEmisData!G:G, NewEmisData!$A:$A, "LDV", NewEmisData!$B:$B, $A274, NewEmisData!$C:$C, $H274, NewEmisData!$D:$D, M$2))</f>
        <v>#REF!</v>
      </c>
      <c r="N274" s="335" t="e">
        <f>$I274*IF($G274="Pickup", SUMIFS(NewEmisData!H:H, NewEmisData!$A:$A, "Pickup", NewEmisData!$B:$B, $A274, NewEmisData!$C:$C, $H274, NewEmisData!$D:$D, N$2), SUMIFS(NewEmisData!H:H, NewEmisData!$A:$A, "LDV", NewEmisData!$B:$B, $A274, NewEmisData!$C:$C, $H274, NewEmisData!$D:$D, N$2))</f>
        <v>#REF!</v>
      </c>
      <c r="O274" s="335" t="e">
        <f>$I274*IF($G274="Pickup", SUMIFS(NewEmisData!I:I, NewEmisData!$A:$A, "Pickup", NewEmisData!$B:$B, $A274, NewEmisData!$C:$C, $H274, NewEmisData!$D:$D, O$2), SUMIFS(NewEmisData!I:I, NewEmisData!$A:$A, "LDV", NewEmisData!$B:$B, $A274, NewEmisData!$C:$C, $H274, NewEmisData!$D:$D, O$2))</f>
        <v>#REF!</v>
      </c>
      <c r="P274" s="335" t="e">
        <f>$I274*IF($G274="Pickup", SUMIFS(NewEmisData!J:J, NewEmisData!$A:$A, "Pickup", NewEmisData!$B:$B, $A274, NewEmisData!$C:$C, $H274, NewEmisData!$D:$D, P$2), SUMIFS(NewEmisData!J:J, NewEmisData!$A:$A, "LDV", NewEmisData!$B:$B, $A274, NewEmisData!$C:$C, $H274, NewEmisData!$D:$D, P$2))</f>
        <v>#REF!</v>
      </c>
      <c r="Q274" s="335" t="e">
        <f>$I274*IF($G274="Pickup", SUMIFS(NewEmisData!K:K, NewEmisData!$A:$A, "Pickup", NewEmisData!$B:$B, $A274, NewEmisData!$C:$C, $H274, NewEmisData!$D:$D, Q$2), SUMIFS(NewEmisData!K:K, NewEmisData!$A:$A, "LDV", NewEmisData!$B:$B, $A274, NewEmisData!$C:$C, $H274, NewEmisData!$D:$D, Q$2))</f>
        <v>#REF!</v>
      </c>
      <c r="R274" s="335" t="e">
        <f>$I274*IF($G274="Pickup", SUMIFS(NewEmisData!L:L, NewEmisData!$A:$A, "Pickup", NewEmisData!$B:$B, $A274, NewEmisData!$C:$C, $H274, NewEmisData!$D:$D, R$2), SUMIFS(NewEmisData!L:L, NewEmisData!$A:$A, "LDV", NewEmisData!$B:$B, $A274, NewEmisData!$C:$C, $H274, NewEmisData!$D:$D, R$2))</f>
        <v>#REF!</v>
      </c>
      <c r="S274" s="335" t="e">
        <f>$I274*IF($G274="Pickup", SUMIFS(NewEmisData!M:M, NewEmisData!$A:$A, "Pickup", NewEmisData!$B:$B, $A274, NewEmisData!$C:$C, $H274, NewEmisData!$D:$D, S$2), SUMIFS(NewEmisData!M:M, NewEmisData!$A:$A, "LDV", NewEmisData!$B:$B, $A274, NewEmisData!$C:$C, $H274, NewEmisData!$D:$D, S$2))</f>
        <v>#REF!</v>
      </c>
      <c r="T274" s="335">
        <v>0.13836109032518704</v>
      </c>
      <c r="U274" s="335" t="e">
        <f>$I274*IF($G274="Pickup", SUMIFS(NewEmisData!E:E, NewEmisData!$A:$A, "Pickup", NewEmisData!$B:$B, $A274, NewEmisData!$C:$C, $H274, NewEmisData!$D:$D, U$2), SUMIFS(NewEmisData!E:E, NewEmisData!$A:$A, "LDV", NewEmisData!$B:$B, $A274, NewEmisData!$C:$C, $H274, NewEmisData!$D:$D, U$2))</f>
        <v>#REF!</v>
      </c>
      <c r="V274" s="335" t="e">
        <f>$I274*IF($G274="Pickup", SUMIFS(NewEmisData!F:F, NewEmisData!$A:$A, "Pickup", NewEmisData!$B:$B, $A274, NewEmisData!$C:$C, $H274, NewEmisData!$D:$D, V$2), SUMIFS(NewEmisData!F:F, NewEmisData!$A:$A, "LDV", NewEmisData!$B:$B, $A274, NewEmisData!$C:$C, $H274, NewEmisData!$D:$D, V$2))</f>
        <v>#REF!</v>
      </c>
      <c r="W274" s="335" t="e">
        <f>$I274*IF($G274="Pickup", SUMIFS(NewEmisData!G:G, NewEmisData!$A:$A, "Pickup", NewEmisData!$B:$B, $A274, NewEmisData!$C:$C, $H274, NewEmisData!$D:$D, W$2), SUMIFS(NewEmisData!G:G, NewEmisData!$A:$A, "LDV", NewEmisData!$B:$B, $A274, NewEmisData!$C:$C, $H274, NewEmisData!$D:$D, W$2))</f>
        <v>#REF!</v>
      </c>
      <c r="X274" s="335" t="e">
        <f>$I274*IF($G274="Pickup", SUMIFS(NewEmisData!H:H, NewEmisData!$A:$A, "Pickup", NewEmisData!$B:$B, $A274, NewEmisData!$C:$C, $H274, NewEmisData!$D:$D, X$2), SUMIFS(NewEmisData!H:H, NewEmisData!$A:$A, "LDV", NewEmisData!$B:$B, $A274, NewEmisData!$C:$C, $H274, NewEmisData!$D:$D, X$2))</f>
        <v>#REF!</v>
      </c>
      <c r="Y274" s="335" t="e">
        <f>$I274*IF($G274="Pickup", SUMIFS(NewEmisData!I:I, NewEmisData!$A:$A, "Pickup", NewEmisData!$B:$B, $A274, NewEmisData!$C:$C, $H274, NewEmisData!$D:$D, Y$2), SUMIFS(NewEmisData!I:I, NewEmisData!$A:$A, "LDV", NewEmisData!$B:$B, $A274, NewEmisData!$C:$C, $H274, NewEmisData!$D:$D, Y$2))</f>
        <v>#REF!</v>
      </c>
      <c r="Z274" s="335" t="e">
        <f>$I274*IF($G274="Pickup", SUMIFS(NewEmisData!J:J, NewEmisData!$A:$A, "Pickup", NewEmisData!$B:$B, $A274, NewEmisData!$C:$C, $H274, NewEmisData!$D:$D, Z$2), SUMIFS(NewEmisData!J:J, NewEmisData!$A:$A, "LDV", NewEmisData!$B:$B, $A274, NewEmisData!$C:$C, $H274, NewEmisData!$D:$D, Z$2))</f>
        <v>#REF!</v>
      </c>
      <c r="AA274" s="335" t="e">
        <f>$I274*IF($G274="Pickup", SUMIFS(NewEmisData!K:K, NewEmisData!$A:$A, "Pickup", NewEmisData!$B:$B, $A274, NewEmisData!$C:$C, $H274, NewEmisData!$D:$D, AA$2), SUMIFS(NewEmisData!K:K, NewEmisData!$A:$A, "LDV", NewEmisData!$B:$B, $A274, NewEmisData!$C:$C, $H274, NewEmisData!$D:$D, AA$2))</f>
        <v>#REF!</v>
      </c>
      <c r="AB274" s="335" t="e">
        <f>$I274*IF($G274="Pickup", SUMIFS(NewEmisData!L:L, NewEmisData!$A:$A, "Pickup", NewEmisData!$B:$B, $A274, NewEmisData!$C:$C, $H274, NewEmisData!$D:$D, AB$2), SUMIFS(NewEmisData!L:L, NewEmisData!$A:$A, "LDV", NewEmisData!$B:$B, $A274, NewEmisData!$C:$C, $H274, NewEmisData!$D:$D, AB$2))</f>
        <v>#REF!</v>
      </c>
      <c r="AC274" s="335" t="e">
        <f>$I274*IF($G274="Pickup", SUMIFS(NewEmisData!M:M, NewEmisData!$A:$A, "Pickup", NewEmisData!$B:$B, $A274, NewEmisData!$C:$C, $H274, NewEmisData!$D:$D, AC$2), SUMIFS(NewEmisData!M:M, NewEmisData!$A:$A, "LDV", NewEmisData!$B:$B, $A274, NewEmisData!$C:$C, $H274, NewEmisData!$D:$D, AC$2))</f>
        <v>#REF!</v>
      </c>
      <c r="AD274" s="335">
        <v>3.0994232344238398E-2</v>
      </c>
      <c r="AE274" s="335" t="e">
        <f>$I274*IF($G274="Pickup", SUMIFS(NewEmisData!E:E, NewEmisData!$A:$A, "Pickup", NewEmisData!$B:$B, $A274, NewEmisData!$C:$C, $H274, NewEmisData!$D:$D, AE$2), SUMIFS(NewEmisData!E:E, NewEmisData!$A:$A, "LDV", NewEmisData!$B:$B, $A274, NewEmisData!$C:$C, $H274, NewEmisData!$D:$D, AE$2))</f>
        <v>#REF!</v>
      </c>
      <c r="AF274" s="335" t="e">
        <f>$I274*IF($G274="Pickup", SUMIFS(NewEmisData!F:F, NewEmisData!$A:$A, "Pickup", NewEmisData!$B:$B, $A274, NewEmisData!$C:$C, $H274, NewEmisData!$D:$D, AF$2), SUMIFS(NewEmisData!F:F, NewEmisData!$A:$A, "LDV", NewEmisData!$B:$B, $A274, NewEmisData!$C:$C, $H274, NewEmisData!$D:$D, AF$2))</f>
        <v>#REF!</v>
      </c>
      <c r="AG274" s="335" t="e">
        <f>$I274*IF($G274="Pickup", SUMIFS(NewEmisData!G:G, NewEmisData!$A:$A, "Pickup", NewEmisData!$B:$B, $A274, NewEmisData!$C:$C, $H274, NewEmisData!$D:$D, AG$2), SUMIFS(NewEmisData!G:G, NewEmisData!$A:$A, "LDV", NewEmisData!$B:$B, $A274, NewEmisData!$C:$C, $H274, NewEmisData!$D:$D, AG$2))</f>
        <v>#REF!</v>
      </c>
      <c r="AH274" s="335" t="e">
        <f>$I274*IF($G274="Pickup", SUMIFS(NewEmisData!H:H, NewEmisData!$A:$A, "Pickup", NewEmisData!$B:$B, $A274, NewEmisData!$C:$C, $H274, NewEmisData!$D:$D, AH$2), SUMIFS(NewEmisData!H:H, NewEmisData!$A:$A, "LDV", NewEmisData!$B:$B, $A274, NewEmisData!$C:$C, $H274, NewEmisData!$D:$D, AH$2))</f>
        <v>#REF!</v>
      </c>
      <c r="AI274" s="335" t="e">
        <f>$I274*IF($G274="Pickup", SUMIFS(NewEmisData!I:I, NewEmisData!$A:$A, "Pickup", NewEmisData!$B:$B, $A274, NewEmisData!$C:$C, $H274, NewEmisData!$D:$D, AI$2), SUMIFS(NewEmisData!I:I, NewEmisData!$A:$A, "LDV", NewEmisData!$B:$B, $A274, NewEmisData!$C:$C, $H274, NewEmisData!$D:$D, AI$2))</f>
        <v>#REF!</v>
      </c>
      <c r="AJ274" s="335" t="e">
        <f>$I274*IF($G274="Pickup", SUMIFS(NewEmisData!J:J, NewEmisData!$A:$A, "Pickup", NewEmisData!$B:$B, $A274, NewEmisData!$C:$C, $H274, NewEmisData!$D:$D, AJ$2), SUMIFS(NewEmisData!J:J, NewEmisData!$A:$A, "LDV", NewEmisData!$B:$B, $A274, NewEmisData!$C:$C, $H274, NewEmisData!$D:$D, AJ$2))</f>
        <v>#REF!</v>
      </c>
      <c r="AK274" s="335" t="e">
        <f>$I274*IF($G274="Pickup", SUMIFS(NewEmisData!K:K, NewEmisData!$A:$A, "Pickup", NewEmisData!$B:$B, $A274, NewEmisData!$C:$C, $H274, NewEmisData!$D:$D, AK$2), SUMIFS(NewEmisData!K:K, NewEmisData!$A:$A, "LDV", NewEmisData!$B:$B, $A274, NewEmisData!$C:$C, $H274, NewEmisData!$D:$D, AK$2))</f>
        <v>#REF!</v>
      </c>
      <c r="AL274" s="335" t="e">
        <f>$I274*IF($G274="Pickup", SUMIFS(NewEmisData!L:L, NewEmisData!$A:$A, "Pickup", NewEmisData!$B:$B, $A274, NewEmisData!$C:$C, $H274, NewEmisData!$D:$D, AL$2), SUMIFS(NewEmisData!L:L, NewEmisData!$A:$A, "LDV", NewEmisData!$B:$B, $A274, NewEmisData!$C:$C, $H274, NewEmisData!$D:$D, AL$2))</f>
        <v>#REF!</v>
      </c>
      <c r="AM274" s="335" t="e">
        <f>$I274*IF($G274="Pickup", SUMIFS(NewEmisData!M:M, NewEmisData!$A:$A, "Pickup", NewEmisData!$B:$B, $A274, NewEmisData!$C:$C, $H274, NewEmisData!$D:$D, AM$2), SUMIFS(NewEmisData!M:M, NewEmisData!$A:$A, "LDV", NewEmisData!$B:$B, $A274, NewEmisData!$C:$C, $H274, NewEmisData!$D:$D, AM$2))</f>
        <v>#REF!</v>
      </c>
      <c r="AN274" s="335">
        <v>8.721041711244389E-4</v>
      </c>
      <c r="AO274" s="335" t="e">
        <f>$I274*IF($G274="Pickup", SUMIFS(NewEmisData!E:E, NewEmisData!$A:$A, "Pickup", NewEmisData!$B:$B, $A274, NewEmisData!$C:$C, $H274, NewEmisData!$D:$D, AO$2), SUMIFS(NewEmisData!E:E, NewEmisData!$A:$A, "LDV", NewEmisData!$B:$B, $A274, NewEmisData!$C:$C, $H274, NewEmisData!$D:$D, AO$2))</f>
        <v>#REF!</v>
      </c>
      <c r="AP274" s="335" t="e">
        <f>$I274*IF($G274="Pickup", SUMIFS(NewEmisData!F:F, NewEmisData!$A:$A, "Pickup", NewEmisData!$B:$B, $A274, NewEmisData!$C:$C, $H274, NewEmisData!$D:$D, AP$2), SUMIFS(NewEmisData!F:F, NewEmisData!$A:$A, "LDV", NewEmisData!$B:$B, $A274, NewEmisData!$C:$C, $H274, NewEmisData!$D:$D, AP$2))</f>
        <v>#REF!</v>
      </c>
      <c r="AQ274" s="335" t="e">
        <f>$I274*IF($G274="Pickup", SUMIFS(NewEmisData!G:G, NewEmisData!$A:$A, "Pickup", NewEmisData!$B:$B, $A274, NewEmisData!$C:$C, $H274, NewEmisData!$D:$D, AQ$2), SUMIFS(NewEmisData!G:G, NewEmisData!$A:$A, "LDV", NewEmisData!$B:$B, $A274, NewEmisData!$C:$C, $H274, NewEmisData!$D:$D, AQ$2))</f>
        <v>#REF!</v>
      </c>
      <c r="AR274" s="335" t="e">
        <f>$I274*IF($G274="Pickup", SUMIFS(NewEmisData!H:H, NewEmisData!$A:$A, "Pickup", NewEmisData!$B:$B, $A274, NewEmisData!$C:$C, $H274, NewEmisData!$D:$D, AR$2), SUMIFS(NewEmisData!H:H, NewEmisData!$A:$A, "LDV", NewEmisData!$B:$B, $A274, NewEmisData!$C:$C, $H274, NewEmisData!$D:$D, AR$2))</f>
        <v>#REF!</v>
      </c>
      <c r="AS274" s="335" t="e">
        <f>$I274*IF($G274="Pickup", SUMIFS(NewEmisData!I:I, NewEmisData!$A:$A, "Pickup", NewEmisData!$B:$B, $A274, NewEmisData!$C:$C, $H274, NewEmisData!$D:$D, AS$2), SUMIFS(NewEmisData!I:I, NewEmisData!$A:$A, "LDV", NewEmisData!$B:$B, $A274, NewEmisData!$C:$C, $H274, NewEmisData!$D:$D, AS$2))</f>
        <v>#REF!</v>
      </c>
      <c r="AT274" s="335" t="e">
        <f>$I274*IF($G274="Pickup", SUMIFS(NewEmisData!J:J, NewEmisData!$A:$A, "Pickup", NewEmisData!$B:$B, $A274, NewEmisData!$C:$C, $H274, NewEmisData!$D:$D, AT$2), SUMIFS(NewEmisData!J:J, NewEmisData!$A:$A, "LDV", NewEmisData!$B:$B, $A274, NewEmisData!$C:$C, $H274, NewEmisData!$D:$D, AT$2))</f>
        <v>#REF!</v>
      </c>
      <c r="AU274" s="335" t="e">
        <f>$I274*IF($G274="Pickup", SUMIFS(NewEmisData!K:K, NewEmisData!$A:$A, "Pickup", NewEmisData!$B:$B, $A274, NewEmisData!$C:$C, $H274, NewEmisData!$D:$D, AU$2), SUMIFS(NewEmisData!K:K, NewEmisData!$A:$A, "LDV", NewEmisData!$B:$B, $A274, NewEmisData!$C:$C, $H274, NewEmisData!$D:$D, AU$2))</f>
        <v>#REF!</v>
      </c>
      <c r="AV274" s="335" t="e">
        <f>$I274*IF($G274="Pickup", SUMIFS(NewEmisData!L:L, NewEmisData!$A:$A, "Pickup", NewEmisData!$B:$B, $A274, NewEmisData!$C:$C, $H274, NewEmisData!$D:$D, AV$2), SUMIFS(NewEmisData!L:L, NewEmisData!$A:$A, "LDV", NewEmisData!$B:$B, $A274, NewEmisData!$C:$C, $H274, NewEmisData!$D:$D, AV$2))</f>
        <v>#REF!</v>
      </c>
      <c r="AW274" s="335" t="e">
        <f>$I274*IF($G274="Pickup", SUMIFS(NewEmisData!M:M, NewEmisData!$A:$A, "Pickup", NewEmisData!$B:$B, $A274, NewEmisData!$C:$C, $H274, NewEmisData!$D:$D, AW$2), SUMIFS(NewEmisData!M:M, NewEmisData!$A:$A, "LDV", NewEmisData!$B:$B, $A274, NewEmisData!$C:$C, $H274, NewEmisData!$D:$D, AW$2))</f>
        <v>#REF!</v>
      </c>
      <c r="AX274" s="335">
        <v>2.3814683166549375E-2</v>
      </c>
      <c r="AY274" s="335" t="e">
        <f>$I274*IF($G274="Pickup", SUMIFS(NewEmisData!E:E, NewEmisData!$A:$A, "Pickup", NewEmisData!$B:$B, $A274, NewEmisData!$C:$C, $H274, NewEmisData!$D:$D, AY$2), SUMIFS(NewEmisData!E:E, NewEmisData!$A:$A, "LDV", NewEmisData!$B:$B, $A274, NewEmisData!$C:$C, $H274, NewEmisData!$D:$D, AY$2))</f>
        <v>#REF!</v>
      </c>
      <c r="AZ274" s="335" t="e">
        <f>$I274*IF($G274="Pickup", SUMIFS(NewEmisData!F:F, NewEmisData!$A:$A, "Pickup", NewEmisData!$B:$B, $A274, NewEmisData!$C:$C, $H274, NewEmisData!$D:$D, AZ$2), SUMIFS(NewEmisData!F:F, NewEmisData!$A:$A, "LDV", NewEmisData!$B:$B, $A274, NewEmisData!$C:$C, $H274, NewEmisData!$D:$D, AZ$2))</f>
        <v>#REF!</v>
      </c>
      <c r="BA274" s="335" t="e">
        <f>$I274*IF($G274="Pickup", SUMIFS(NewEmisData!G:G, NewEmisData!$A:$A, "Pickup", NewEmisData!$B:$B, $A274, NewEmisData!$C:$C, $H274, NewEmisData!$D:$D, BA$2), SUMIFS(NewEmisData!G:G, NewEmisData!$A:$A, "LDV", NewEmisData!$B:$B, $A274, NewEmisData!$C:$C, $H274, NewEmisData!$D:$D, BA$2))</f>
        <v>#REF!</v>
      </c>
      <c r="BB274" s="335" t="e">
        <f>$I274*IF($G274="Pickup", SUMIFS(NewEmisData!H:H, NewEmisData!$A:$A, "Pickup", NewEmisData!$B:$B, $A274, NewEmisData!$C:$C, $H274, NewEmisData!$D:$D, BB$2), SUMIFS(NewEmisData!H:H, NewEmisData!$A:$A, "LDV", NewEmisData!$B:$B, $A274, NewEmisData!$C:$C, $H274, NewEmisData!$D:$D, BB$2))</f>
        <v>#REF!</v>
      </c>
      <c r="BC274" s="335" t="e">
        <f>$I274*IF($G274="Pickup", SUMIFS(NewEmisData!I:I, NewEmisData!$A:$A, "Pickup", NewEmisData!$B:$B, $A274, NewEmisData!$C:$C, $H274, NewEmisData!$D:$D, BC$2), SUMIFS(NewEmisData!I:I, NewEmisData!$A:$A, "LDV", NewEmisData!$B:$B, $A274, NewEmisData!$C:$C, $H274, NewEmisData!$D:$D, BC$2))</f>
        <v>#REF!</v>
      </c>
      <c r="BD274" s="335" t="e">
        <f>$I274*IF($G274="Pickup", SUMIFS(NewEmisData!J:J, NewEmisData!$A:$A, "Pickup", NewEmisData!$B:$B, $A274, NewEmisData!$C:$C, $H274, NewEmisData!$D:$D, BD$2), SUMIFS(NewEmisData!J:J, NewEmisData!$A:$A, "LDV", NewEmisData!$B:$B, $A274, NewEmisData!$C:$C, $H274, NewEmisData!$D:$D, BD$2))</f>
        <v>#REF!</v>
      </c>
      <c r="BE274" s="335" t="e">
        <f>$I274*IF($G274="Pickup", SUMIFS(NewEmisData!K:K, NewEmisData!$A:$A, "Pickup", NewEmisData!$B:$B, $A274, NewEmisData!$C:$C, $H274, NewEmisData!$D:$D, BE$2), SUMIFS(NewEmisData!K:K, NewEmisData!$A:$A, "LDV", NewEmisData!$B:$B, $A274, NewEmisData!$C:$C, $H274, NewEmisData!$D:$D, BE$2))</f>
        <v>#REF!</v>
      </c>
      <c r="BF274" s="335" t="e">
        <f>$I274*IF($G274="Pickup", SUMIFS(NewEmisData!L:L, NewEmisData!$A:$A, "Pickup", NewEmisData!$B:$B, $A274, NewEmisData!$C:$C, $H274, NewEmisData!$D:$D, BF$2), SUMIFS(NewEmisData!L:L, NewEmisData!$A:$A, "LDV", NewEmisData!$B:$B, $A274, NewEmisData!$C:$C, $H274, NewEmisData!$D:$D, BF$2))</f>
        <v>#REF!</v>
      </c>
      <c r="BG274" s="335" t="e">
        <f>$I274*IF($G274="Pickup", SUMIFS(NewEmisData!M:M, NewEmisData!$A:$A, "Pickup", NewEmisData!$B:$B, $A274, NewEmisData!$C:$C, $H274, NewEmisData!$D:$D, BG$2), SUMIFS(NewEmisData!M:M, NewEmisData!$A:$A, "LDV", NewEmisData!$B:$B, $A274, NewEmisData!$C:$C, $H274, NewEmisData!$D:$D, BG$2))</f>
        <v>#REF!</v>
      </c>
      <c r="BH274" s="335">
        <v>4.7394574957917972E-3</v>
      </c>
      <c r="BI274" s="335" t="e">
        <f>$I274*IF($G274="Pickup", SUMIFS(NewEmisData!E:E, NewEmisData!$A:$A, "Pickup", NewEmisData!$B:$B, $A274, NewEmisData!$C:$C, $H274, NewEmisData!$D:$D, BI$2), SUMIFS(NewEmisData!E:E, NewEmisData!$A:$A, "LDV", NewEmisData!$B:$B, $A274, NewEmisData!$C:$C, $H274, NewEmisData!$D:$D, BI$2))</f>
        <v>#REF!</v>
      </c>
      <c r="BJ274" s="335" t="e">
        <f>$I274*IF($G274="Pickup", SUMIFS(NewEmisData!F:F, NewEmisData!$A:$A, "Pickup", NewEmisData!$B:$B, $A274, NewEmisData!$C:$C, $H274, NewEmisData!$D:$D, BJ$2), SUMIFS(NewEmisData!F:F, NewEmisData!$A:$A, "LDV", NewEmisData!$B:$B, $A274, NewEmisData!$C:$C, $H274, NewEmisData!$D:$D, BJ$2))</f>
        <v>#REF!</v>
      </c>
      <c r="BK274" s="335" t="e">
        <f>$I274*IF($G274="Pickup", SUMIFS(NewEmisData!G:G, NewEmisData!$A:$A, "Pickup", NewEmisData!$B:$B, $A274, NewEmisData!$C:$C, $H274, NewEmisData!$D:$D, BK$2), SUMIFS(NewEmisData!G:G, NewEmisData!$A:$A, "LDV", NewEmisData!$B:$B, $A274, NewEmisData!$C:$C, $H274, NewEmisData!$D:$D, BK$2))</f>
        <v>#REF!</v>
      </c>
      <c r="BL274" s="335" t="e">
        <f>$I274*IF($G274="Pickup", SUMIFS(NewEmisData!H:H, NewEmisData!$A:$A, "Pickup", NewEmisData!$B:$B, $A274, NewEmisData!$C:$C, $H274, NewEmisData!$D:$D, BL$2), SUMIFS(NewEmisData!H:H, NewEmisData!$A:$A, "LDV", NewEmisData!$B:$B, $A274, NewEmisData!$C:$C, $H274, NewEmisData!$D:$D, BL$2))</f>
        <v>#REF!</v>
      </c>
      <c r="BM274" s="335" t="e">
        <f>$I274*IF($G274="Pickup", SUMIFS(NewEmisData!I:I, NewEmisData!$A:$A, "Pickup", NewEmisData!$B:$B, $A274, NewEmisData!$C:$C, $H274, NewEmisData!$D:$D, BM$2), SUMIFS(NewEmisData!I:I, NewEmisData!$A:$A, "LDV", NewEmisData!$B:$B, $A274, NewEmisData!$C:$C, $H274, NewEmisData!$D:$D, BM$2))</f>
        <v>#REF!</v>
      </c>
      <c r="BN274" s="335" t="e">
        <f>$I274*IF($G274="Pickup", SUMIFS(NewEmisData!J:J, NewEmisData!$A:$A, "Pickup", NewEmisData!$B:$B, $A274, NewEmisData!$C:$C, $H274, NewEmisData!$D:$D, BN$2), SUMIFS(NewEmisData!J:J, NewEmisData!$A:$A, "LDV", NewEmisData!$B:$B, $A274, NewEmisData!$C:$C, $H274, NewEmisData!$D:$D, BN$2))</f>
        <v>#REF!</v>
      </c>
      <c r="BO274" s="335" t="e">
        <f>$I274*IF($G274="Pickup", SUMIFS(NewEmisData!K:K, NewEmisData!$A:$A, "Pickup", NewEmisData!$B:$B, $A274, NewEmisData!$C:$C, $H274, NewEmisData!$D:$D, BO$2), SUMIFS(NewEmisData!K:K, NewEmisData!$A:$A, "LDV", NewEmisData!$B:$B, $A274, NewEmisData!$C:$C, $H274, NewEmisData!$D:$D, BO$2))</f>
        <v>#REF!</v>
      </c>
      <c r="BP274" s="335" t="e">
        <f>$I274*IF($G274="Pickup", SUMIFS(NewEmisData!L:L, NewEmisData!$A:$A, "Pickup", NewEmisData!$B:$B, $A274, NewEmisData!$C:$C, $H274, NewEmisData!$D:$D, BP$2), SUMIFS(NewEmisData!L:L, NewEmisData!$A:$A, "LDV", NewEmisData!$B:$B, $A274, NewEmisData!$C:$C, $H274, NewEmisData!$D:$D, BP$2))</f>
        <v>#REF!</v>
      </c>
      <c r="BQ274" s="335" t="e">
        <f>$I274*IF($G274="Pickup", SUMIFS(NewEmisData!M:M, NewEmisData!$A:$A, "Pickup", NewEmisData!$B:$B, $A274, NewEmisData!$C:$C, $H274, NewEmisData!$D:$D, BQ$2), SUMIFS(NewEmisData!M:M, NewEmisData!$A:$A, "LDV", NewEmisData!$B:$B, $A274, NewEmisData!$C:$C, $H274, NewEmisData!$D:$D, BQ$2))</f>
        <v>#REF!</v>
      </c>
      <c r="BR274" s="335">
        <v>0.82941469149152458</v>
      </c>
      <c r="BS274" s="335" t="e">
        <f>$I274*IF($G274="Pickup", SUMIFS(NewEmisData!E:E, NewEmisData!$A:$A, "Pickup", NewEmisData!$B:$B, $A274, NewEmisData!$C:$C, $H274, NewEmisData!$D:$D, BS$2), SUMIFS(NewEmisData!E:E, NewEmisData!$A:$A, "LDV", NewEmisData!$B:$B, $A274, NewEmisData!$C:$C, $H274, NewEmisData!$D:$D, BS$2))</f>
        <v>#REF!</v>
      </c>
      <c r="BT274" s="335" t="e">
        <f>$I274*IF($G274="Pickup", SUMIFS(NewEmisData!F:F, NewEmisData!$A:$A, "Pickup", NewEmisData!$B:$B, $A274, NewEmisData!$C:$C, $H274, NewEmisData!$D:$D, BT$2), SUMIFS(NewEmisData!F:F, NewEmisData!$A:$A, "LDV", NewEmisData!$B:$B, $A274, NewEmisData!$C:$C, $H274, NewEmisData!$D:$D, BT$2))</f>
        <v>#REF!</v>
      </c>
      <c r="BU274" s="335" t="e">
        <f>$I274*IF($G274="Pickup", SUMIFS(NewEmisData!G:G, NewEmisData!$A:$A, "Pickup", NewEmisData!$B:$B, $A274, NewEmisData!$C:$C, $H274, NewEmisData!$D:$D, BU$2), SUMIFS(NewEmisData!G:G, NewEmisData!$A:$A, "LDV", NewEmisData!$B:$B, $A274, NewEmisData!$C:$C, $H274, NewEmisData!$D:$D, BU$2))</f>
        <v>#REF!</v>
      </c>
      <c r="BV274" s="335" t="e">
        <f>$I274*IF($G274="Pickup", SUMIFS(NewEmisData!H:H, NewEmisData!$A:$A, "Pickup", NewEmisData!$B:$B, $A274, NewEmisData!$C:$C, $H274, NewEmisData!$D:$D, BV$2), SUMIFS(NewEmisData!H:H, NewEmisData!$A:$A, "LDV", NewEmisData!$B:$B, $A274, NewEmisData!$C:$C, $H274, NewEmisData!$D:$D, BV$2))</f>
        <v>#REF!</v>
      </c>
      <c r="BW274" s="335" t="e">
        <f>$I274*IF($G274="Pickup", SUMIFS(NewEmisData!I:I, NewEmisData!$A:$A, "Pickup", NewEmisData!$B:$B, $A274, NewEmisData!$C:$C, $H274, NewEmisData!$D:$D, BW$2), SUMIFS(NewEmisData!I:I, NewEmisData!$A:$A, "LDV", NewEmisData!$B:$B, $A274, NewEmisData!$C:$C, $H274, NewEmisData!$D:$D, BW$2))</f>
        <v>#REF!</v>
      </c>
      <c r="BX274" s="335" t="e">
        <f>$I274*IF($G274="Pickup", SUMIFS(NewEmisData!J:J, NewEmisData!$A:$A, "Pickup", NewEmisData!$B:$B, $A274, NewEmisData!$C:$C, $H274, NewEmisData!$D:$D, BX$2), SUMIFS(NewEmisData!J:J, NewEmisData!$A:$A, "LDV", NewEmisData!$B:$B, $A274, NewEmisData!$C:$C, $H274, NewEmisData!$D:$D, BX$2))</f>
        <v>#REF!</v>
      </c>
      <c r="BY274" s="335" t="e">
        <f>$I274*IF($G274="Pickup", SUMIFS(NewEmisData!K:K, NewEmisData!$A:$A, "Pickup", NewEmisData!$B:$B, $A274, NewEmisData!$C:$C, $H274, NewEmisData!$D:$D, BY$2), SUMIFS(NewEmisData!K:K, NewEmisData!$A:$A, "LDV", NewEmisData!$B:$B, $A274, NewEmisData!$C:$C, $H274, NewEmisData!$D:$D, BY$2))</f>
        <v>#REF!</v>
      </c>
      <c r="BZ274" s="335" t="e">
        <f>$I274*IF($G274="Pickup", SUMIFS(NewEmisData!L:L, NewEmisData!$A:$A, "Pickup", NewEmisData!$B:$B, $A274, NewEmisData!$C:$C, $H274, NewEmisData!$D:$D, BZ$2), SUMIFS(NewEmisData!L:L, NewEmisData!$A:$A, "LDV", NewEmisData!$B:$B, $A274, NewEmisData!$C:$C, $H274, NewEmisData!$D:$D, BZ$2))</f>
        <v>#REF!</v>
      </c>
      <c r="CA274" s="335" t="e">
        <f>$I274*IF($G274="Pickup", SUMIFS(NewEmisData!M:M, NewEmisData!$A:$A, "Pickup", NewEmisData!$B:$B, $A274, NewEmisData!$C:$C, $H274, NewEmisData!$D:$D, CA$2), SUMIFS(NewEmisData!M:M, NewEmisData!$A:$A, "LDV", NewEmisData!$B:$B, $A274, NewEmisData!$C:$C, $H274, NewEmisData!$D:$D, CA$2))</f>
        <v>#REF!</v>
      </c>
      <c r="CB274" s="335">
        <v>5.2865609411460256E-2</v>
      </c>
      <c r="CC274" s="335" t="e">
        <f>$I274*IF($G274="Pickup", SUMIFS(NewEmisData!E:E, NewEmisData!$A:$A, "Pickup", NewEmisData!$B:$B, $A274, NewEmisData!$C:$C, $H274, NewEmisData!$D:$D, CC$2), SUMIFS(NewEmisData!E:E, NewEmisData!$A:$A, "LDV", NewEmisData!$B:$B, $A274, NewEmisData!$C:$C, $H274, NewEmisData!$D:$D, CC$2))</f>
        <v>#REF!</v>
      </c>
      <c r="CD274" s="335" t="e">
        <f>$I274*IF($G274="Pickup", SUMIFS(NewEmisData!F:F, NewEmisData!$A:$A, "Pickup", NewEmisData!$B:$B, $A274, NewEmisData!$C:$C, $H274, NewEmisData!$D:$D, CD$2), SUMIFS(NewEmisData!F:F, NewEmisData!$A:$A, "LDV", NewEmisData!$B:$B, $A274, NewEmisData!$C:$C, $H274, NewEmisData!$D:$D, CD$2))</f>
        <v>#REF!</v>
      </c>
      <c r="CE274" s="335" t="e">
        <f>$I274*IF($G274="Pickup", SUMIFS(NewEmisData!G:G, NewEmisData!$A:$A, "Pickup", NewEmisData!$B:$B, $A274, NewEmisData!$C:$C, $H274, NewEmisData!$D:$D, CE$2), SUMIFS(NewEmisData!G:G, NewEmisData!$A:$A, "LDV", NewEmisData!$B:$B, $A274, NewEmisData!$C:$C, $H274, NewEmisData!$D:$D, CE$2))</f>
        <v>#REF!</v>
      </c>
      <c r="CF274" s="335" t="e">
        <f>$I274*IF($G274="Pickup", SUMIFS(NewEmisData!H:H, NewEmisData!$A:$A, "Pickup", NewEmisData!$B:$B, $A274, NewEmisData!$C:$C, $H274, NewEmisData!$D:$D, CF$2), SUMIFS(NewEmisData!H:H, NewEmisData!$A:$A, "LDV", NewEmisData!$B:$B, $A274, NewEmisData!$C:$C, $H274, NewEmisData!$D:$D, CF$2))</f>
        <v>#REF!</v>
      </c>
      <c r="CG274" s="335" t="e">
        <f>$I274*IF($G274="Pickup", SUMIFS(NewEmisData!I:I, NewEmisData!$A:$A, "Pickup", NewEmisData!$B:$B, $A274, NewEmisData!$C:$C, $H274, NewEmisData!$D:$D, CG$2), SUMIFS(NewEmisData!I:I, NewEmisData!$A:$A, "LDV", NewEmisData!$B:$B, $A274, NewEmisData!$C:$C, $H274, NewEmisData!$D:$D, CG$2))</f>
        <v>#REF!</v>
      </c>
      <c r="CH274" s="335" t="e">
        <f>$I274*IF($G274="Pickup", SUMIFS(NewEmisData!J:J, NewEmisData!$A:$A, "Pickup", NewEmisData!$B:$B, $A274, NewEmisData!$C:$C, $H274, NewEmisData!$D:$D, CH$2), SUMIFS(NewEmisData!J:J, NewEmisData!$A:$A, "LDV", NewEmisData!$B:$B, $A274, NewEmisData!$C:$C, $H274, NewEmisData!$D:$D, CH$2))</f>
        <v>#REF!</v>
      </c>
      <c r="CI274" s="335" t="e">
        <f>$I274*IF($G274="Pickup", SUMIFS(NewEmisData!K:K, NewEmisData!$A:$A, "Pickup", NewEmisData!$B:$B, $A274, NewEmisData!$C:$C, $H274, NewEmisData!$D:$D, CI$2), SUMIFS(NewEmisData!K:K, NewEmisData!$A:$A, "LDV", NewEmisData!$B:$B, $A274, NewEmisData!$C:$C, $H274, NewEmisData!$D:$D, CI$2))</f>
        <v>#REF!</v>
      </c>
      <c r="CJ274" s="335" t="e">
        <f>$I274*IF($G274="Pickup", SUMIFS(NewEmisData!L:L, NewEmisData!$A:$A, "Pickup", NewEmisData!$B:$B, $A274, NewEmisData!$C:$C, $H274, NewEmisData!$D:$D, CJ$2), SUMIFS(NewEmisData!L:L, NewEmisData!$A:$A, "LDV", NewEmisData!$B:$B, $A274, NewEmisData!$C:$C, $H274, NewEmisData!$D:$D, CJ$2))</f>
        <v>#REF!</v>
      </c>
      <c r="CK274" s="335" t="e">
        <f>$I274*IF($G274="Pickup", SUMIFS(NewEmisData!M:M, NewEmisData!$A:$A, "Pickup", NewEmisData!$B:$B, $A274, NewEmisData!$C:$C, $H274, NewEmisData!$D:$D, CK$2), SUMIFS(NewEmisData!M:M, NewEmisData!$A:$A, "LDV", NewEmisData!$B:$B, $A274, NewEmisData!$C:$C, $H274, NewEmisData!$D:$D, CK$2))</f>
        <v>#REF!</v>
      </c>
      <c r="CL274" s="335">
        <v>1.1440535322699103E-2</v>
      </c>
      <c r="CM274" s="335" t="e">
        <f>$I274*IF($G274="Pickup", SUMIFS(NewEmisData!E:E, NewEmisData!$A:$A, "Pickup", NewEmisData!$B:$B, $A274, NewEmisData!$C:$C, $H274, NewEmisData!$D:$D, CM$2), SUMIFS(NewEmisData!E:E, NewEmisData!$A:$A, "LDV", NewEmisData!$B:$B, $A274, NewEmisData!$C:$C, $H274, NewEmisData!$D:$D, CM$2))</f>
        <v>#REF!</v>
      </c>
      <c r="CN274" s="335" t="e">
        <f>$I274*IF($G274="Pickup", SUMIFS(NewEmisData!F:F, NewEmisData!$A:$A, "Pickup", NewEmisData!$B:$B, $A274, NewEmisData!$C:$C, $H274, NewEmisData!$D:$D, CN$2), SUMIFS(NewEmisData!F:F, NewEmisData!$A:$A, "LDV", NewEmisData!$B:$B, $A274, NewEmisData!$C:$C, $H274, NewEmisData!$D:$D, CN$2))</f>
        <v>#REF!</v>
      </c>
      <c r="CO274" s="335" t="e">
        <f>$I274*IF($G274="Pickup", SUMIFS(NewEmisData!G:G, NewEmisData!$A:$A, "Pickup", NewEmisData!$B:$B, $A274, NewEmisData!$C:$C, $H274, NewEmisData!$D:$D, CO$2), SUMIFS(NewEmisData!G:G, NewEmisData!$A:$A, "LDV", NewEmisData!$B:$B, $A274, NewEmisData!$C:$C, $H274, NewEmisData!$D:$D, CO$2))</f>
        <v>#REF!</v>
      </c>
      <c r="CP274" s="335" t="e">
        <f>$I274*IF($G274="Pickup", SUMIFS(NewEmisData!H:H, NewEmisData!$A:$A, "Pickup", NewEmisData!$B:$B, $A274, NewEmisData!$C:$C, $H274, NewEmisData!$D:$D, CP$2), SUMIFS(NewEmisData!H:H, NewEmisData!$A:$A, "LDV", NewEmisData!$B:$B, $A274, NewEmisData!$C:$C, $H274, NewEmisData!$D:$D, CP$2))</f>
        <v>#REF!</v>
      </c>
      <c r="CQ274" s="335" t="e">
        <f>$I274*IF($G274="Pickup", SUMIFS(NewEmisData!I:I, NewEmisData!$A:$A, "Pickup", NewEmisData!$B:$B, $A274, NewEmisData!$C:$C, $H274, NewEmisData!$D:$D, CQ$2), SUMIFS(NewEmisData!I:I, NewEmisData!$A:$A, "LDV", NewEmisData!$B:$B, $A274, NewEmisData!$C:$C, $H274, NewEmisData!$D:$D, CQ$2))</f>
        <v>#REF!</v>
      </c>
      <c r="CR274" s="335" t="e">
        <f>$I274*IF($G274="Pickup", SUMIFS(NewEmisData!J:J, NewEmisData!$A:$A, "Pickup", NewEmisData!$B:$B, $A274, NewEmisData!$C:$C, $H274, NewEmisData!$D:$D, CR$2), SUMIFS(NewEmisData!J:J, NewEmisData!$A:$A, "LDV", NewEmisData!$B:$B, $A274, NewEmisData!$C:$C, $H274, NewEmisData!$D:$D, CR$2))</f>
        <v>#REF!</v>
      </c>
      <c r="CS274" s="335" t="e">
        <f>$I274*IF($G274="Pickup", SUMIFS(NewEmisData!K:K, NewEmisData!$A:$A, "Pickup", NewEmisData!$B:$B, $A274, NewEmisData!$C:$C, $H274, NewEmisData!$D:$D, CS$2), SUMIFS(NewEmisData!K:K, NewEmisData!$A:$A, "LDV", NewEmisData!$B:$B, $A274, NewEmisData!$C:$C, $H274, NewEmisData!$D:$D, CS$2))</f>
        <v>#REF!</v>
      </c>
      <c r="CT274" s="335" t="e">
        <f>$I274*IF($G274="Pickup", SUMIFS(NewEmisData!L:L, NewEmisData!$A:$A, "Pickup", NewEmisData!$B:$B, $A274, NewEmisData!$C:$C, $H274, NewEmisData!$D:$D, CT$2), SUMIFS(NewEmisData!L:L, NewEmisData!$A:$A, "LDV", NewEmisData!$B:$B, $A274, NewEmisData!$C:$C, $H274, NewEmisData!$D:$D, CT$2))</f>
        <v>#REF!</v>
      </c>
      <c r="CU274" s="335" t="e">
        <f>$I274*IF($G274="Pickup", SUMIFS(NewEmisData!M:M, NewEmisData!$A:$A, "Pickup", NewEmisData!$B:$B, $A274, NewEmisData!$C:$C, $H274, NewEmisData!$D:$D, CU$2), SUMIFS(NewEmisData!M:M, NewEmisData!$A:$A, "LDV", NewEmisData!$B:$B, $A274, NewEmisData!$C:$C, $H274, NewEmisData!$D:$D, CU$2))</f>
        <v>#REF!</v>
      </c>
      <c r="CV274" s="335">
        <v>3.4867004504617778E-3</v>
      </c>
      <c r="CW274" s="335">
        <v>2.0249052327630532E-3</v>
      </c>
      <c r="CX274" s="335">
        <v>1.2515175419379996E-3</v>
      </c>
      <c r="CY274" s="335">
        <v>1.0575607201709759E-3</v>
      </c>
      <c r="CZ274" s="335">
        <v>8.7449898437846874E-4</v>
      </c>
      <c r="DA274" s="335">
        <v>6.702434983476605E-4</v>
      </c>
      <c r="DB274" s="335">
        <v>5.2768845581713188E-4</v>
      </c>
      <c r="DC274" s="335">
        <v>5.0661137800280724E-4</v>
      </c>
      <c r="DD274" s="335">
        <v>5.0015797705022446E-4</v>
      </c>
      <c r="DE274" s="335">
        <v>4.9930391000349583E-4</v>
      </c>
      <c r="DF274" s="335">
        <v>4.9930391000349583E-4</v>
      </c>
      <c r="DG274" s="335" t="e">
        <f>$I274*IF($G274="Pickup", SUMIFS(NewEmisData!E:E, NewEmisData!$A:$A, "Pickup", NewEmisData!$B:$B, $A274, NewEmisData!$C:$C, $H274, NewEmisData!$D:$D, DG$2), SUMIFS(NewEmisData!E:E, NewEmisData!$A:$A, "LDV", NewEmisData!$B:$B, $A274, NewEmisData!$C:$C, $H274, NewEmisData!$D:$D, DG$2))</f>
        <v>#REF!</v>
      </c>
      <c r="DH274" s="335" t="e">
        <f>$I274*IF($G274="Pickup", SUMIFS(NewEmisData!F:F, NewEmisData!$A:$A, "Pickup", NewEmisData!$B:$B, $A274, NewEmisData!$C:$C, $H274, NewEmisData!$D:$D, DH$2), SUMIFS(NewEmisData!F:F, NewEmisData!$A:$A, "LDV", NewEmisData!$B:$B, $A274, NewEmisData!$C:$C, $H274, NewEmisData!$D:$D, DH$2))</f>
        <v>#REF!</v>
      </c>
      <c r="DI274" s="335" t="e">
        <f>$I274*IF($G274="Pickup", SUMIFS(NewEmisData!G:G, NewEmisData!$A:$A, "Pickup", NewEmisData!$B:$B, $A274, NewEmisData!$C:$C, $H274, NewEmisData!$D:$D, DI$2), SUMIFS(NewEmisData!G:G, NewEmisData!$A:$A, "LDV", NewEmisData!$B:$B, $A274, NewEmisData!$C:$C, $H274, NewEmisData!$D:$D, DI$2))</f>
        <v>#REF!</v>
      </c>
      <c r="DJ274" s="335" t="e">
        <f>$I274*IF($G274="Pickup", SUMIFS(NewEmisData!H:H, NewEmisData!$A:$A, "Pickup", NewEmisData!$B:$B, $A274, NewEmisData!$C:$C, $H274, NewEmisData!$D:$D, DJ$2), SUMIFS(NewEmisData!H:H, NewEmisData!$A:$A, "LDV", NewEmisData!$B:$B, $A274, NewEmisData!$C:$C, $H274, NewEmisData!$D:$D, DJ$2))</f>
        <v>#REF!</v>
      </c>
      <c r="DK274" s="335" t="e">
        <f>$I274*IF($G274="Pickup", SUMIFS(NewEmisData!I:I, NewEmisData!$A:$A, "Pickup", NewEmisData!$B:$B, $A274, NewEmisData!$C:$C, $H274, NewEmisData!$D:$D, DK$2), SUMIFS(NewEmisData!I:I, NewEmisData!$A:$A, "LDV", NewEmisData!$B:$B, $A274, NewEmisData!$C:$C, $H274, NewEmisData!$D:$D, DK$2))</f>
        <v>#REF!</v>
      </c>
      <c r="DL274" s="335" t="e">
        <f>$I274*IF($G274="Pickup", SUMIFS(NewEmisData!J:J, NewEmisData!$A:$A, "Pickup", NewEmisData!$B:$B, $A274, NewEmisData!$C:$C, $H274, NewEmisData!$D:$D, DL$2), SUMIFS(NewEmisData!J:J, NewEmisData!$A:$A, "LDV", NewEmisData!$B:$B, $A274, NewEmisData!$C:$C, $H274, NewEmisData!$D:$D, DL$2))</f>
        <v>#REF!</v>
      </c>
      <c r="DM274" s="335" t="e">
        <f>$I274*IF($G274="Pickup", SUMIFS(NewEmisData!K:K, NewEmisData!$A:$A, "Pickup", NewEmisData!$B:$B, $A274, NewEmisData!$C:$C, $H274, NewEmisData!$D:$D, DM$2), SUMIFS(NewEmisData!K:K, NewEmisData!$A:$A, "LDV", NewEmisData!$B:$B, $A274, NewEmisData!$C:$C, $H274, NewEmisData!$D:$D, DM$2))</f>
        <v>#REF!</v>
      </c>
      <c r="DN274" s="335" t="e">
        <f>$I274*IF($G274="Pickup", SUMIFS(NewEmisData!L:L, NewEmisData!$A:$A, "Pickup", NewEmisData!$B:$B, $A274, NewEmisData!$C:$C, $H274, NewEmisData!$D:$D, DN$2), SUMIFS(NewEmisData!L:L, NewEmisData!$A:$A, "LDV", NewEmisData!$B:$B, $A274, NewEmisData!$C:$C, $H274, NewEmisData!$D:$D, DN$2))</f>
        <v>#REF!</v>
      </c>
      <c r="DO274" s="335" t="e">
        <f>$I274*IF($G274="Pickup", SUMIFS(NewEmisData!M:M, NewEmisData!$A:$A, "Pickup", NewEmisData!$B:$B, $A274, NewEmisData!$C:$C, $H274, NewEmisData!$D:$D, DO$2), SUMIFS(NewEmisData!M:M, NewEmisData!$A:$A, "LDV", NewEmisData!$B:$B, $A274, NewEmisData!$C:$C, $H274, NewEmisData!$D:$D, DO$2))</f>
        <v>#REF!</v>
      </c>
      <c r="DP274" s="335">
        <v>1.011564885515141E-3</v>
      </c>
      <c r="DQ274" s="335" t="e">
        <f>$I274*IF($G274="Pickup", SUMIFS(NewEmisData!E:E, NewEmisData!$A:$A, "Pickup", NewEmisData!$B:$B, $A274, NewEmisData!$C:$C, $H274, NewEmisData!$D:$D, DQ$2), SUMIFS(NewEmisData!E:E, NewEmisData!$A:$A, "LDV", NewEmisData!$B:$B, $A274, NewEmisData!$C:$C, $H274, NewEmisData!$D:$D, DQ$2))</f>
        <v>#REF!</v>
      </c>
      <c r="DR274" s="335" t="e">
        <f>$I274*IF($G274="Pickup", SUMIFS(NewEmisData!F:F, NewEmisData!$A:$A, "Pickup", NewEmisData!$B:$B, $A274, NewEmisData!$C:$C, $H274, NewEmisData!$D:$D, DR$2), SUMIFS(NewEmisData!F:F, NewEmisData!$A:$A, "LDV", NewEmisData!$B:$B, $A274, NewEmisData!$C:$C, $H274, NewEmisData!$D:$D, DR$2))</f>
        <v>#REF!</v>
      </c>
      <c r="DS274" s="335" t="e">
        <f>$I274*IF($G274="Pickup", SUMIFS(NewEmisData!G:G, NewEmisData!$A:$A, "Pickup", NewEmisData!$B:$B, $A274, NewEmisData!$C:$C, $H274, NewEmisData!$D:$D, DS$2), SUMIFS(NewEmisData!G:G, NewEmisData!$A:$A, "LDV", NewEmisData!$B:$B, $A274, NewEmisData!$C:$C, $H274, NewEmisData!$D:$D, DS$2))</f>
        <v>#REF!</v>
      </c>
      <c r="DT274" s="335" t="e">
        <f>$I274*IF($G274="Pickup", SUMIFS(NewEmisData!H:H, NewEmisData!$A:$A, "Pickup", NewEmisData!$B:$B, $A274, NewEmisData!$C:$C, $H274, NewEmisData!$D:$D, DT$2), SUMIFS(NewEmisData!H:H, NewEmisData!$A:$A, "LDV", NewEmisData!$B:$B, $A274, NewEmisData!$C:$C, $H274, NewEmisData!$D:$D, DT$2))</f>
        <v>#REF!</v>
      </c>
      <c r="DU274" s="335" t="e">
        <f>$I274*IF($G274="Pickup", SUMIFS(NewEmisData!I:I, NewEmisData!$A:$A, "Pickup", NewEmisData!$B:$B, $A274, NewEmisData!$C:$C, $H274, NewEmisData!$D:$D, DU$2), SUMIFS(NewEmisData!I:I, NewEmisData!$A:$A, "LDV", NewEmisData!$B:$B, $A274, NewEmisData!$C:$C, $H274, NewEmisData!$D:$D, DU$2))</f>
        <v>#REF!</v>
      </c>
      <c r="DV274" s="335" t="e">
        <f>$I274*IF($G274="Pickup", SUMIFS(NewEmisData!J:J, NewEmisData!$A:$A, "Pickup", NewEmisData!$B:$B, $A274, NewEmisData!$C:$C, $H274, NewEmisData!$D:$D, DV$2), SUMIFS(NewEmisData!J:J, NewEmisData!$A:$A, "LDV", NewEmisData!$B:$B, $A274, NewEmisData!$C:$C, $H274, NewEmisData!$D:$D, DV$2))</f>
        <v>#REF!</v>
      </c>
      <c r="DW274" s="335" t="e">
        <f>$I274*IF($G274="Pickup", SUMIFS(NewEmisData!K:K, NewEmisData!$A:$A, "Pickup", NewEmisData!$B:$B, $A274, NewEmisData!$C:$C, $H274, NewEmisData!$D:$D, DW$2), SUMIFS(NewEmisData!K:K, NewEmisData!$A:$A, "LDV", NewEmisData!$B:$B, $A274, NewEmisData!$C:$C, $H274, NewEmisData!$D:$D, DW$2))</f>
        <v>#REF!</v>
      </c>
      <c r="DX274" s="335" t="e">
        <f>$I274*IF($G274="Pickup", SUMIFS(NewEmisData!L:L, NewEmisData!$A:$A, "Pickup", NewEmisData!$B:$B, $A274, NewEmisData!$C:$C, $H274, NewEmisData!$D:$D, DX$2), SUMIFS(NewEmisData!L:L, NewEmisData!$A:$A, "LDV", NewEmisData!$B:$B, $A274, NewEmisData!$C:$C, $H274, NewEmisData!$D:$D, DX$2))</f>
        <v>#REF!</v>
      </c>
      <c r="DY274" s="335" t="e">
        <f>$I274*IF($G274="Pickup", SUMIFS(NewEmisData!M:M, NewEmisData!$A:$A, "Pickup", NewEmisData!$B:$B, $A274, NewEmisData!$C:$C, $H274, NewEmisData!$D:$D, DY$2), SUMIFS(NewEmisData!M:M, NewEmisData!$A:$A, "LDV", NewEmisData!$B:$B, $A274, NewEmisData!$C:$C, $H274, NewEmisData!$D:$D, DY$2))</f>
        <v>#REF!</v>
      </c>
      <c r="DZ274" s="335">
        <v>2.7972448214542505E-3</v>
      </c>
      <c r="EA274" s="335" t="e">
        <f t="shared" si="456"/>
        <v>#REF!</v>
      </c>
      <c r="EB274" s="335" t="e">
        <f t="shared" si="457"/>
        <v>#REF!</v>
      </c>
      <c r="EC274" s="335" t="e">
        <f t="shared" si="458"/>
        <v>#REF!</v>
      </c>
      <c r="ED274" s="335" t="e">
        <f t="shared" si="459"/>
        <v>#REF!</v>
      </c>
      <c r="EE274" s="335" t="e">
        <f t="shared" si="460"/>
        <v>#REF!</v>
      </c>
      <c r="EF274" s="335" t="e">
        <f t="shared" si="461"/>
        <v>#REF!</v>
      </c>
      <c r="EG274" s="335" t="e">
        <f t="shared" si="462"/>
        <v>#REF!</v>
      </c>
      <c r="EH274" s="335" t="e">
        <f t="shared" si="463"/>
        <v>#REF!</v>
      </c>
      <c r="EI274" s="335" t="e">
        <f t="shared" si="464"/>
        <v>#REF!</v>
      </c>
      <c r="EJ274" s="335">
        <f t="shared" si="465"/>
        <v>0.13836109032518704</v>
      </c>
      <c r="EK274" s="335" t="e">
        <f t="shared" si="466"/>
        <v>#REF!</v>
      </c>
      <c r="EL274" s="335" t="e">
        <f t="shared" si="467"/>
        <v>#REF!</v>
      </c>
      <c r="EM274" s="335" t="e">
        <f t="shared" si="468"/>
        <v>#REF!</v>
      </c>
      <c r="EN274" s="335" t="e">
        <f t="shared" si="469"/>
        <v>#REF!</v>
      </c>
      <c r="EO274" s="335" t="e">
        <f t="shared" si="470"/>
        <v>#REF!</v>
      </c>
      <c r="EP274" s="335" t="e">
        <f t="shared" si="471"/>
        <v>#REF!</v>
      </c>
      <c r="EQ274" s="335" t="e">
        <f t="shared" si="472"/>
        <v>#REF!</v>
      </c>
      <c r="ER274" s="335" t="e">
        <f t="shared" si="473"/>
        <v>#REF!</v>
      </c>
      <c r="ES274" s="335" t="e">
        <f t="shared" si="474"/>
        <v>#REF!</v>
      </c>
      <c r="ET274" s="335">
        <f t="shared" si="475"/>
        <v>3.0994232344238398E-2</v>
      </c>
      <c r="EU274" s="335" t="e">
        <f t="shared" si="476"/>
        <v>#REF!</v>
      </c>
      <c r="EV274" s="335" t="e">
        <f t="shared" si="477"/>
        <v>#REF!</v>
      </c>
      <c r="EW274" s="335" t="e">
        <f t="shared" si="478"/>
        <v>#REF!</v>
      </c>
      <c r="EX274" s="335" t="e">
        <f t="shared" si="479"/>
        <v>#REF!</v>
      </c>
      <c r="EY274" s="335" t="e">
        <f t="shared" si="480"/>
        <v>#REF!</v>
      </c>
      <c r="EZ274" s="335" t="e">
        <f t="shared" si="481"/>
        <v>#REF!</v>
      </c>
      <c r="FA274" s="335" t="e">
        <f t="shared" si="482"/>
        <v>#REF!</v>
      </c>
      <c r="FB274" s="335" t="e">
        <f t="shared" si="483"/>
        <v>#REF!</v>
      </c>
      <c r="FC274" s="335" t="e">
        <f t="shared" si="484"/>
        <v>#REF!</v>
      </c>
      <c r="FD274" s="335">
        <f t="shared" si="485"/>
        <v>8.721041711244389E-4</v>
      </c>
      <c r="FE274" s="335" t="e">
        <f t="shared" si="486"/>
        <v>#REF!</v>
      </c>
      <c r="FF274" s="335" t="e">
        <f t="shared" si="487"/>
        <v>#REF!</v>
      </c>
      <c r="FG274" s="335" t="e">
        <f t="shared" si="488"/>
        <v>#REF!</v>
      </c>
      <c r="FH274" s="335" t="e">
        <f t="shared" si="489"/>
        <v>#REF!</v>
      </c>
      <c r="FI274" s="335" t="e">
        <f t="shared" si="490"/>
        <v>#REF!</v>
      </c>
      <c r="FJ274" s="335" t="e">
        <f t="shared" si="491"/>
        <v>#REF!</v>
      </c>
      <c r="FK274" s="335" t="e">
        <f t="shared" si="492"/>
        <v>#REF!</v>
      </c>
      <c r="FL274" s="335" t="e">
        <f t="shared" si="493"/>
        <v>#REF!</v>
      </c>
      <c r="FM274" s="335" t="e">
        <f t="shared" si="494"/>
        <v>#REF!</v>
      </c>
      <c r="FN274" s="335">
        <f t="shared" si="495"/>
        <v>2.3814683166549375E-2</v>
      </c>
      <c r="FO274" s="335" t="e">
        <f t="shared" si="496"/>
        <v>#REF!</v>
      </c>
      <c r="FP274" s="335" t="e">
        <f t="shared" si="497"/>
        <v>#REF!</v>
      </c>
      <c r="FQ274" s="335" t="e">
        <f t="shared" si="498"/>
        <v>#REF!</v>
      </c>
      <c r="FR274" s="335" t="e">
        <f t="shared" si="499"/>
        <v>#REF!</v>
      </c>
      <c r="FS274" s="335" t="e">
        <f t="shared" si="500"/>
        <v>#REF!</v>
      </c>
      <c r="FT274" s="335" t="e">
        <f t="shared" si="501"/>
        <v>#REF!</v>
      </c>
      <c r="FU274" s="335" t="e">
        <f t="shared" si="502"/>
        <v>#REF!</v>
      </c>
      <c r="FV274" s="335" t="e">
        <f t="shared" si="503"/>
        <v>#REF!</v>
      </c>
      <c r="FW274" s="335" t="e">
        <f t="shared" si="504"/>
        <v>#REF!</v>
      </c>
      <c r="FX274" s="335">
        <f t="shared" si="505"/>
        <v>4.7394574957917972E-3</v>
      </c>
    </row>
    <row r="275" spans="1:180" x14ac:dyDescent="0.2">
      <c r="A275" s="305" t="str">
        <f>IF(LEFT(TRIM(TechData_All!AJ16),1)="*", _xlfn.CONCAT("*","R2"), "R2")</f>
        <v>R2</v>
      </c>
      <c r="B275" s="305" t="str">
        <f>TechData_All!A16</f>
        <v>TLCCNG11</v>
      </c>
      <c r="C275" s="305" t="str">
        <f>TechData_All!C16</f>
        <v>TL.CNG.C.CNG.2011</v>
      </c>
      <c r="D275" s="301" t="str">
        <f>TechData_All!D16</f>
        <v>bn-vmt, bn-vmt/a</v>
      </c>
      <c r="E275" s="301" t="str">
        <f>TechData_All!E16</f>
        <v>TRNCNGL</v>
      </c>
      <c r="F275" s="301" t="str">
        <f>TechData_All!F16</f>
        <v>TL</v>
      </c>
      <c r="G275" s="315" t="s">
        <v>815</v>
      </c>
      <c r="H275" s="301" t="s">
        <v>814</v>
      </c>
      <c r="I275" s="315">
        <v>1</v>
      </c>
      <c r="J275" s="315" t="str">
        <f t="shared" si="511"/>
        <v>Compact car-GSL</v>
      </c>
      <c r="K275" s="335">
        <f>$I275*IF($G275="Pickup", SUMIFS(NewEmisData!E:E, NewEmisData!$A:$A, "Pickup", NewEmisData!$B:$B, $A275, NewEmisData!$C:$C, $H275, NewEmisData!$D:$D, K$2), SUMIFS(NewEmisData!E:E, NewEmisData!$A:$A, "LDV", NewEmisData!$B:$B, $A275, NewEmisData!$C:$C, $H275, NewEmisData!$D:$D, K$2))</f>
        <v>477.08587282575797</v>
      </c>
      <c r="L275" s="335">
        <f>$I275*IF($G275="Pickup", SUMIFS(NewEmisData!F:F, NewEmisData!$A:$A, "Pickup", NewEmisData!$B:$B, $A275, NewEmisData!$C:$C, $H275, NewEmisData!$D:$D, L$2), SUMIFS(NewEmisData!F:F, NewEmisData!$A:$A, "LDV", NewEmisData!$B:$B, $A275, NewEmisData!$C:$C, $H275, NewEmisData!$D:$D, L$2))</f>
        <v>459.34104292251902</v>
      </c>
      <c r="M275" s="335">
        <f>$I275*IF($G275="Pickup", SUMIFS(NewEmisData!G:G, NewEmisData!$A:$A, "Pickup", NewEmisData!$B:$B, $A275, NewEmisData!$C:$C, $H275, NewEmisData!$D:$D, M$2), SUMIFS(NewEmisData!G:G, NewEmisData!$A:$A, "LDV", NewEmisData!$B:$B, $A275, NewEmisData!$C:$C, $H275, NewEmisData!$D:$D, M$2))</f>
        <v>447.45896927637102</v>
      </c>
      <c r="N275" s="335">
        <f>$I275*IF($G275="Pickup", SUMIFS(NewEmisData!H:H, NewEmisData!$A:$A, "Pickup", NewEmisData!$B:$B, $A275, NewEmisData!$C:$C, $H275, NewEmisData!$D:$D, N$2), SUMIFS(NewEmisData!H:H, NewEmisData!$A:$A, "LDV", NewEmisData!$B:$B, $A275, NewEmisData!$C:$C, $H275, NewEmisData!$D:$D, N$2))</f>
        <v>380.72392677964001</v>
      </c>
      <c r="O275" s="335">
        <f>$I275*IF($G275="Pickup", SUMIFS(NewEmisData!I:I, NewEmisData!$A:$A, "Pickup", NewEmisData!$B:$B, $A275, NewEmisData!$C:$C, $H275, NewEmisData!$D:$D, O$2), SUMIFS(NewEmisData!I:I, NewEmisData!$A:$A, "LDV", NewEmisData!$B:$B, $A275, NewEmisData!$C:$C, $H275, NewEmisData!$D:$D, O$2))</f>
        <v>329.54737069801098</v>
      </c>
      <c r="P275" s="335">
        <f>$I275*IF($G275="Pickup", SUMIFS(NewEmisData!J:J, NewEmisData!$A:$A, "Pickup", NewEmisData!$B:$B, $A275, NewEmisData!$C:$C, $H275, NewEmisData!$D:$D, P$2), SUMIFS(NewEmisData!J:J, NewEmisData!$A:$A, "LDV", NewEmisData!$B:$B, $A275, NewEmisData!$C:$C, $H275, NewEmisData!$D:$D, P$2))</f>
        <v>300.69829568412598</v>
      </c>
      <c r="Q275" s="335">
        <f>$I275*IF($G275="Pickup", SUMIFS(NewEmisData!K:K, NewEmisData!$A:$A, "Pickup", NewEmisData!$B:$B, $A275, NewEmisData!$C:$C, $H275, NewEmisData!$D:$D, Q$2), SUMIFS(NewEmisData!K:K, NewEmisData!$A:$A, "LDV", NewEmisData!$B:$B, $A275, NewEmisData!$C:$C, $H275, NewEmisData!$D:$D, Q$2))</f>
        <v>287.83799703632701</v>
      </c>
      <c r="R275" s="335">
        <f>$I275*IF($G275="Pickup", SUMIFS(NewEmisData!L:L, NewEmisData!$A:$A, "Pickup", NewEmisData!$B:$B, $A275, NewEmisData!$C:$C, $H275, NewEmisData!$D:$D, R$2), SUMIFS(NewEmisData!L:L, NewEmisData!$A:$A, "LDV", NewEmisData!$B:$B, $A275, NewEmisData!$C:$C, $H275, NewEmisData!$D:$D, R$2))</f>
        <v>283.26610797837998</v>
      </c>
      <c r="S275" s="335">
        <f>$I275*IF($G275="Pickup", SUMIFS(NewEmisData!M:M, NewEmisData!$A:$A, "Pickup", NewEmisData!$B:$B, $A275, NewEmisData!$C:$C, $H275, NewEmisData!$D:$D, S$2), SUMIFS(NewEmisData!M:M, NewEmisData!$A:$A, "LDV", NewEmisData!$B:$B, $A275, NewEmisData!$C:$C, $H275, NewEmisData!$D:$D, S$2))</f>
        <v>281.57834098528099</v>
      </c>
      <c r="T275" s="335">
        <v>0.20692409258864139</v>
      </c>
      <c r="U275" s="335">
        <f>$I275*IF($G275="Pickup", SUMIFS(NewEmisData!E:E, NewEmisData!$A:$A, "Pickup", NewEmisData!$B:$B, $A275, NewEmisData!$C:$C, $H275, NewEmisData!$D:$D, U$2), SUMIFS(NewEmisData!E:E, NewEmisData!$A:$A, "LDV", NewEmisData!$B:$B, $A275, NewEmisData!$C:$C, $H275, NewEmisData!$D:$D, U$2))</f>
        <v>0.82339103642645395</v>
      </c>
      <c r="V275" s="335">
        <f>$I275*IF($G275="Pickup", SUMIFS(NewEmisData!F:F, NewEmisData!$A:$A, "Pickup", NewEmisData!$B:$B, $A275, NewEmisData!$C:$C, $H275, NewEmisData!$D:$D, V$2), SUMIFS(NewEmisData!F:F, NewEmisData!$A:$A, "LDV", NewEmisData!$B:$B, $A275, NewEmisData!$C:$C, $H275, NewEmisData!$D:$D, V$2))</f>
        <v>0.360872733315452</v>
      </c>
      <c r="W275" s="335">
        <f>$I275*IF($G275="Pickup", SUMIFS(NewEmisData!G:G, NewEmisData!$A:$A, "Pickup", NewEmisData!$B:$B, $A275, NewEmisData!$C:$C, $H275, NewEmisData!$D:$D, W$2), SUMIFS(NewEmisData!G:G, NewEmisData!$A:$A, "LDV", NewEmisData!$B:$B, $A275, NewEmisData!$C:$C, $H275, NewEmisData!$D:$D, W$2))</f>
        <v>0.21658171178065999</v>
      </c>
      <c r="X275" s="335">
        <f>$I275*IF($G275="Pickup", SUMIFS(NewEmisData!H:H, NewEmisData!$A:$A, "Pickup", NewEmisData!$B:$B, $A275, NewEmisData!$C:$C, $H275, NewEmisData!$D:$D, X$2), SUMIFS(NewEmisData!H:H, NewEmisData!$A:$A, "LDV", NewEmisData!$B:$B, $A275, NewEmisData!$C:$C, $H275, NewEmisData!$D:$D, X$2))</f>
        <v>0.14200533002195401</v>
      </c>
      <c r="Y275" s="335">
        <f>$I275*IF($G275="Pickup", SUMIFS(NewEmisData!I:I, NewEmisData!$A:$A, "Pickup", NewEmisData!$B:$B, $A275, NewEmisData!$C:$C, $H275, NewEmisData!$D:$D, Y$2), SUMIFS(NewEmisData!I:I, NewEmisData!$A:$A, "LDV", NewEmisData!$B:$B, $A275, NewEmisData!$C:$C, $H275, NewEmisData!$D:$D, Y$2))</f>
        <v>8.8016804659711706E-2</v>
      </c>
      <c r="Z275" s="335">
        <f>$I275*IF($G275="Pickup", SUMIFS(NewEmisData!J:J, NewEmisData!$A:$A, "Pickup", NewEmisData!$B:$B, $A275, NewEmisData!$C:$C, $H275, NewEmisData!$D:$D, Z$2), SUMIFS(NewEmisData!J:J, NewEmisData!$A:$A, "LDV", NewEmisData!$B:$B, $A275, NewEmisData!$C:$C, $H275, NewEmisData!$D:$D, Z$2))</f>
        <v>6.5736379947852003E-2</v>
      </c>
      <c r="AA275" s="335">
        <f>$I275*IF($G275="Pickup", SUMIFS(NewEmisData!K:K, NewEmisData!$A:$A, "Pickup", NewEmisData!$B:$B, $A275, NewEmisData!$C:$C, $H275, NewEmisData!$D:$D, AA$2), SUMIFS(NewEmisData!K:K, NewEmisData!$A:$A, "LDV", NewEmisData!$B:$B, $A275, NewEmisData!$C:$C, $H275, NewEmisData!$D:$D, AA$2))</f>
        <v>5.6635638117250503E-2</v>
      </c>
      <c r="AB275" s="335">
        <f>$I275*IF($G275="Pickup", SUMIFS(NewEmisData!L:L, NewEmisData!$A:$A, "Pickup", NewEmisData!$B:$B, $A275, NewEmisData!$C:$C, $H275, NewEmisData!$D:$D, AB$2), SUMIFS(NewEmisData!L:L, NewEmisData!$A:$A, "LDV", NewEmisData!$B:$B, $A275, NewEmisData!$C:$C, $H275, NewEmisData!$D:$D, AB$2))</f>
        <v>5.4115247223223299E-2</v>
      </c>
      <c r="AC275" s="335">
        <f>$I275*IF($G275="Pickup", SUMIFS(NewEmisData!M:M, NewEmisData!$A:$A, "Pickup", NewEmisData!$B:$B, $A275, NewEmisData!$C:$C, $H275, NewEmisData!$D:$D, AC$2), SUMIFS(NewEmisData!M:M, NewEmisData!$A:$A, "LDV", NewEmisData!$B:$B, $A275, NewEmisData!$C:$C, $H275, NewEmisData!$D:$D, AC$2))</f>
        <v>5.2826207223764E-2</v>
      </c>
      <c r="AD275" s="335">
        <v>5.5587065527563068E-2</v>
      </c>
      <c r="AE275" s="335">
        <f>$I275*IF($G275="Pickup", SUMIFS(NewEmisData!E:E, NewEmisData!$A:$A, "Pickup", NewEmisData!$B:$B, $A275, NewEmisData!$C:$C, $H275, NewEmisData!$D:$D, AE$2), SUMIFS(NewEmisData!E:E, NewEmisData!$A:$A, "LDV", NewEmisData!$B:$B, $A275, NewEmisData!$C:$C, $H275, NewEmisData!$D:$D, AE$2))</f>
        <v>8.2552586035919695E-3</v>
      </c>
      <c r="AF275" s="335">
        <f>$I275*IF($G275="Pickup", SUMIFS(NewEmisData!F:F, NewEmisData!$A:$A, "Pickup", NewEmisData!$B:$B, $A275, NewEmisData!$C:$C, $H275, NewEmisData!$D:$D, AF$2), SUMIFS(NewEmisData!F:F, NewEmisData!$A:$A, "LDV", NewEmisData!$B:$B, $A275, NewEmisData!$C:$C, $H275, NewEmisData!$D:$D, AF$2))</f>
        <v>7.9482131517538395E-3</v>
      </c>
      <c r="AG275" s="335">
        <f>$I275*IF($G275="Pickup", SUMIFS(NewEmisData!G:G, NewEmisData!$A:$A, "Pickup", NewEmisData!$B:$B, $A275, NewEmisData!$C:$C, $H275, NewEmisData!$D:$D, AG$2), SUMIFS(NewEmisData!G:G, NewEmisData!$A:$A, "LDV", NewEmisData!$B:$B, $A275, NewEmisData!$C:$C, $H275, NewEmisData!$D:$D, AG$2))</f>
        <v>6.4190305556059996E-3</v>
      </c>
      <c r="AH275" s="335">
        <f>$I275*IF($G275="Pickup", SUMIFS(NewEmisData!H:H, NewEmisData!$A:$A, "Pickup", NewEmisData!$B:$B, $A275, NewEmisData!$C:$C, $H275, NewEmisData!$D:$D, AH$2), SUMIFS(NewEmisData!H:H, NewEmisData!$A:$A, "LDV", NewEmisData!$B:$B, $A275, NewEmisData!$C:$C, $H275, NewEmisData!$D:$D, AH$2))</f>
        <v>5.4616828003907899E-3</v>
      </c>
      <c r="AI275" s="335">
        <f>$I275*IF($G275="Pickup", SUMIFS(NewEmisData!I:I, NewEmisData!$A:$A, "Pickup", NewEmisData!$B:$B, $A275, NewEmisData!$C:$C, $H275, NewEmisData!$D:$D, AI$2), SUMIFS(NewEmisData!I:I, NewEmisData!$A:$A, "LDV", NewEmisData!$B:$B, $A275, NewEmisData!$C:$C, $H275, NewEmisData!$D:$D, AI$2))</f>
        <v>4.7275285851957304E-3</v>
      </c>
      <c r="AJ275" s="335">
        <f>$I275*IF($G275="Pickup", SUMIFS(NewEmisData!J:J, NewEmisData!$A:$A, "Pickup", NewEmisData!$B:$B, $A275, NewEmisData!$C:$C, $H275, NewEmisData!$D:$D, AJ$2), SUMIFS(NewEmisData!J:J, NewEmisData!$A:$A, "LDV", NewEmisData!$B:$B, $A275, NewEmisData!$C:$C, $H275, NewEmisData!$D:$D, AJ$2))</f>
        <v>4.3136734611450098E-3</v>
      </c>
      <c r="AK275" s="335">
        <f>$I275*IF($G275="Pickup", SUMIFS(NewEmisData!K:K, NewEmisData!$A:$A, "Pickup", NewEmisData!$B:$B, $A275, NewEmisData!$C:$C, $H275, NewEmisData!$D:$D, AK$2), SUMIFS(NewEmisData!K:K, NewEmisData!$A:$A, "LDV", NewEmisData!$B:$B, $A275, NewEmisData!$C:$C, $H275, NewEmisData!$D:$D, AK$2))</f>
        <v>4.1291858052272803E-3</v>
      </c>
      <c r="AL275" s="335">
        <f>$I275*IF($G275="Pickup", SUMIFS(NewEmisData!L:L, NewEmisData!$A:$A, "Pickup", NewEmisData!$B:$B, $A275, NewEmisData!$C:$C, $H275, NewEmisData!$D:$D, AL$2), SUMIFS(NewEmisData!L:L, NewEmisData!$A:$A, "LDV", NewEmisData!$B:$B, $A275, NewEmisData!$C:$C, $H275, NewEmisData!$D:$D, AL$2))</f>
        <v>4.0635983922117898E-3</v>
      </c>
      <c r="AM275" s="335">
        <f>$I275*IF($G275="Pickup", SUMIFS(NewEmisData!M:M, NewEmisData!$A:$A, "Pickup", NewEmisData!$B:$B, $A275, NewEmisData!$C:$C, $H275, NewEmisData!$D:$D, AM$2), SUMIFS(NewEmisData!M:M, NewEmisData!$A:$A, "LDV", NewEmisData!$B:$B, $A275, NewEmisData!$C:$C, $H275, NewEmisData!$D:$D, AM$2))</f>
        <v>4.0393864318059199E-3</v>
      </c>
      <c r="AN275" s="335">
        <v>1.3041984458904573E-3</v>
      </c>
      <c r="AO275" s="335">
        <f>$I275*IF($G275="Pickup", SUMIFS(NewEmisData!E:E, NewEmisData!$A:$A, "Pickup", NewEmisData!$B:$B, $A275, NewEmisData!$C:$C, $H275, NewEmisData!$D:$D, AO$2), SUMIFS(NewEmisData!E:E, NewEmisData!$A:$A, "LDV", NewEmisData!$B:$B, $A275, NewEmisData!$C:$C, $H275, NewEmisData!$D:$D, AO$2))</f>
        <v>8.1828643727713493E-2</v>
      </c>
      <c r="AP275" s="335">
        <f>$I275*IF($G275="Pickup", SUMIFS(NewEmisData!F:F, NewEmisData!$A:$A, "Pickup", NewEmisData!$B:$B, $A275, NewEmisData!$C:$C, $H275, NewEmisData!$D:$D, AP$2), SUMIFS(NewEmisData!F:F, NewEmisData!$A:$A, "LDV", NewEmisData!$B:$B, $A275, NewEmisData!$C:$C, $H275, NewEmisData!$D:$D, AP$2))</f>
        <v>7.6175839057221195E-2</v>
      </c>
      <c r="AQ275" s="335">
        <f>$I275*IF($G275="Pickup", SUMIFS(NewEmisData!G:G, NewEmisData!$A:$A, "Pickup", NewEmisData!$B:$B, $A275, NewEmisData!$C:$C, $H275, NewEmisData!$D:$D, AQ$2), SUMIFS(NewEmisData!G:G, NewEmisData!$A:$A, "LDV", NewEmisData!$B:$B, $A275, NewEmisData!$C:$C, $H275, NewEmisData!$D:$D, AQ$2))</f>
        <v>8.1302809072104507E-2</v>
      </c>
      <c r="AR275" s="335">
        <f>$I275*IF($G275="Pickup", SUMIFS(NewEmisData!H:H, NewEmisData!$A:$A, "Pickup", NewEmisData!$B:$B, $A275, NewEmisData!$C:$C, $H275, NewEmisData!$D:$D, AR$2), SUMIFS(NewEmisData!H:H, NewEmisData!$A:$A, "LDV", NewEmisData!$B:$B, $A275, NewEmisData!$C:$C, $H275, NewEmisData!$D:$D, AR$2))</f>
        <v>7.9561688690416299E-2</v>
      </c>
      <c r="AS275" s="335">
        <f>$I275*IF($G275="Pickup", SUMIFS(NewEmisData!I:I, NewEmisData!$A:$A, "Pickup", NewEmisData!$B:$B, $A275, NewEmisData!$C:$C, $H275, NewEmisData!$D:$D, AS$2), SUMIFS(NewEmisData!I:I, NewEmisData!$A:$A, "LDV", NewEmisData!$B:$B, $A275, NewEmisData!$C:$C, $H275, NewEmisData!$D:$D, AS$2))</f>
        <v>7.7910530261031605E-2</v>
      </c>
      <c r="AT275" s="335">
        <f>$I275*IF($G275="Pickup", SUMIFS(NewEmisData!J:J, NewEmisData!$A:$A, "Pickup", NewEmisData!$B:$B, $A275, NewEmisData!$C:$C, $H275, NewEmisData!$D:$D, AT$2), SUMIFS(NewEmisData!J:J, NewEmisData!$A:$A, "LDV", NewEmisData!$B:$B, $A275, NewEmisData!$C:$C, $H275, NewEmisData!$D:$D, AT$2))</f>
        <v>7.6590334474495605E-2</v>
      </c>
      <c r="AU275" s="335">
        <f>$I275*IF($G275="Pickup", SUMIFS(NewEmisData!K:K, NewEmisData!$A:$A, "Pickup", NewEmisData!$B:$B, $A275, NewEmisData!$C:$C, $H275, NewEmisData!$D:$D, AU$2), SUMIFS(NewEmisData!K:K, NewEmisData!$A:$A, "LDV", NewEmisData!$B:$B, $A275, NewEmisData!$C:$C, $H275, NewEmisData!$D:$D, AU$2))</f>
        <v>7.5767938917924701E-2</v>
      </c>
      <c r="AV275" s="335">
        <f>$I275*IF($G275="Pickup", SUMIFS(NewEmisData!L:L, NewEmisData!$A:$A, "Pickup", NewEmisData!$B:$B, $A275, NewEmisData!$C:$C, $H275, NewEmisData!$D:$D, AV$2), SUMIFS(NewEmisData!L:L, NewEmisData!$A:$A, "LDV", NewEmisData!$B:$B, $A275, NewEmisData!$C:$C, $H275, NewEmisData!$D:$D, AV$2))</f>
        <v>7.5353710070808794E-2</v>
      </c>
      <c r="AW275" s="335">
        <f>$I275*IF($G275="Pickup", SUMIFS(NewEmisData!M:M, NewEmisData!$A:$A, "Pickup", NewEmisData!$B:$B, $A275, NewEmisData!$C:$C, $H275, NewEmisData!$D:$D, AW$2), SUMIFS(NewEmisData!M:M, NewEmisData!$A:$A, "LDV", NewEmisData!$B:$B, $A275, NewEmisData!$C:$C, $H275, NewEmisData!$D:$D, AW$2))</f>
        <v>7.5117977052891499E-2</v>
      </c>
      <c r="AX275" s="335">
        <v>3.2948538923667892E-2</v>
      </c>
      <c r="AY275" s="335">
        <f>$I275*IF($G275="Pickup", SUMIFS(NewEmisData!E:E, NewEmisData!$A:$A, "Pickup", NewEmisData!$B:$B, $A275, NewEmisData!$C:$C, $H275, NewEmisData!$D:$D, AY$2), SUMIFS(NewEmisData!E:E, NewEmisData!$A:$A, "LDV", NewEmisData!$B:$B, $A275, NewEmisData!$C:$C, $H275, NewEmisData!$D:$D, AY$2))</f>
        <v>2.1998193760633E-2</v>
      </c>
      <c r="AZ275" s="335">
        <f>$I275*IF($G275="Pickup", SUMIFS(NewEmisData!F:F, NewEmisData!$A:$A, "Pickup", NewEmisData!$B:$B, $A275, NewEmisData!$C:$C, $H275, NewEmisData!$D:$D, AZ$2), SUMIFS(NewEmisData!F:F, NewEmisData!$A:$A, "LDV", NewEmisData!$B:$B, $A275, NewEmisData!$C:$C, $H275, NewEmisData!$D:$D, AZ$2))</f>
        <v>1.6997575378008601E-2</v>
      </c>
      <c r="BA275" s="335">
        <f>$I275*IF($G275="Pickup", SUMIFS(NewEmisData!G:G, NewEmisData!$A:$A, "Pickup", NewEmisData!$B:$B, $A275, NewEmisData!$C:$C, $H275, NewEmisData!$D:$D, BA$2), SUMIFS(NewEmisData!G:G, NewEmisData!$A:$A, "LDV", NewEmisData!$B:$B, $A275, NewEmisData!$C:$C, $H275, NewEmisData!$D:$D, BA$2))</f>
        <v>1.6580879412419602E-2</v>
      </c>
      <c r="BB275" s="335">
        <f>$I275*IF($G275="Pickup", SUMIFS(NewEmisData!H:H, NewEmisData!$A:$A, "Pickup", NewEmisData!$B:$B, $A275, NewEmisData!$C:$C, $H275, NewEmisData!$D:$D, BB$2), SUMIFS(NewEmisData!H:H, NewEmisData!$A:$A, "LDV", NewEmisData!$B:$B, $A275, NewEmisData!$C:$C, $H275, NewEmisData!$D:$D, BB$2))</f>
        <v>1.5040645169031801E-2</v>
      </c>
      <c r="BC275" s="335">
        <f>$I275*IF($G275="Pickup", SUMIFS(NewEmisData!I:I, NewEmisData!$A:$A, "Pickup", NewEmisData!$B:$B, $A275, NewEmisData!$C:$C, $H275, NewEmisData!$D:$D, BC$2), SUMIFS(NewEmisData!I:I, NewEmisData!$A:$A, "LDV", NewEmisData!$B:$B, $A275, NewEmisData!$C:$C, $H275, NewEmisData!$D:$D, BC$2))</f>
        <v>1.35799610150696E-2</v>
      </c>
      <c r="BD275" s="335">
        <f>$I275*IF($G275="Pickup", SUMIFS(NewEmisData!J:J, NewEmisData!$A:$A, "Pickup", NewEmisData!$B:$B, $A275, NewEmisData!$C:$C, $H275, NewEmisData!$D:$D, BD$2), SUMIFS(NewEmisData!J:J, NewEmisData!$A:$A, "LDV", NewEmisData!$B:$B, $A275, NewEmisData!$C:$C, $H275, NewEmisData!$D:$D, BD$2))</f>
        <v>1.24120667817219E-2</v>
      </c>
      <c r="BE275" s="335">
        <f>$I275*IF($G275="Pickup", SUMIFS(NewEmisData!K:K, NewEmisData!$A:$A, "Pickup", NewEmisData!$B:$B, $A275, NewEmisData!$C:$C, $H275, NewEmisData!$D:$D, BE$2), SUMIFS(NewEmisData!K:K, NewEmisData!$A:$A, "LDV", NewEmisData!$B:$B, $A275, NewEmisData!$C:$C, $H275, NewEmisData!$D:$D, BE$2))</f>
        <v>1.16845073314224E-2</v>
      </c>
      <c r="BF275" s="335">
        <f>$I275*IF($G275="Pickup", SUMIFS(NewEmisData!L:L, NewEmisData!$A:$A, "Pickup", NewEmisData!$B:$B, $A275, NewEmisData!$C:$C, $H275, NewEmisData!$D:$D, BF$2), SUMIFS(NewEmisData!L:L, NewEmisData!$A:$A, "LDV", NewEmisData!$B:$B, $A275, NewEmisData!$C:$C, $H275, NewEmisData!$D:$D, BF$2))</f>
        <v>1.1318096390010799E-2</v>
      </c>
      <c r="BG275" s="335">
        <f>$I275*IF($G275="Pickup", SUMIFS(NewEmisData!M:M, NewEmisData!$A:$A, "Pickup", NewEmisData!$B:$B, $A275, NewEmisData!$C:$C, $H275, NewEmisData!$D:$D, BG$2), SUMIFS(NewEmisData!M:M, NewEmisData!$A:$A, "LDV", NewEmisData!$B:$B, $A275, NewEmisData!$C:$C, $H275, NewEmisData!$D:$D, BG$2))</f>
        <v>1.1109456757731499E-2</v>
      </c>
      <c r="BH275" s="335">
        <v>6.6026126062260432E-3</v>
      </c>
      <c r="BI275" s="335">
        <f>$I275*IF($G275="Pickup", SUMIFS(NewEmisData!E:E, NewEmisData!$A:$A, "Pickup", NewEmisData!$B:$B, $A275, NewEmisData!$C:$C, $H275, NewEmisData!$D:$D, BI$2), SUMIFS(NewEmisData!E:E, NewEmisData!$A:$A, "LDV", NewEmisData!$B:$B, $A275, NewEmisData!$C:$C, $H275, NewEmisData!$D:$D, BI$2))</f>
        <v>6.6339830086865597</v>
      </c>
      <c r="BJ275" s="335">
        <f>$I275*IF($G275="Pickup", SUMIFS(NewEmisData!F:F, NewEmisData!$A:$A, "Pickup", NewEmisData!$B:$B, $A275, NewEmisData!$C:$C, $H275, NewEmisData!$D:$D, BJ$2), SUMIFS(NewEmisData!F:F, NewEmisData!$A:$A, "LDV", NewEmisData!$B:$B, $A275, NewEmisData!$C:$C, $H275, NewEmisData!$D:$D, BJ$2))</f>
        <v>3.9206205551931301</v>
      </c>
      <c r="BK275" s="335">
        <f>$I275*IF($G275="Pickup", SUMIFS(NewEmisData!G:G, NewEmisData!$A:$A, "Pickup", NewEmisData!$B:$B, $A275, NewEmisData!$C:$C, $H275, NewEmisData!$D:$D, BK$2), SUMIFS(NewEmisData!G:G, NewEmisData!$A:$A, "LDV", NewEmisData!$B:$B, $A275, NewEmisData!$C:$C, $H275, NewEmisData!$D:$D, BK$2))</f>
        <v>3.0174466275096199</v>
      </c>
      <c r="BL275" s="335">
        <f>$I275*IF($G275="Pickup", SUMIFS(NewEmisData!H:H, NewEmisData!$A:$A, "Pickup", NewEmisData!$B:$B, $A275, NewEmisData!$C:$C, $H275, NewEmisData!$D:$D, BL$2), SUMIFS(NewEmisData!H:H, NewEmisData!$A:$A, "LDV", NewEmisData!$B:$B, $A275, NewEmisData!$C:$C, $H275, NewEmisData!$D:$D, BL$2))</f>
        <v>2.3529221673804699</v>
      </c>
      <c r="BM275" s="335">
        <f>$I275*IF($G275="Pickup", SUMIFS(NewEmisData!I:I, NewEmisData!$A:$A, "Pickup", NewEmisData!$B:$B, $A275, NewEmisData!$C:$C, $H275, NewEmisData!$D:$D, BM$2), SUMIFS(NewEmisData!I:I, NewEmisData!$A:$A, "LDV", NewEmisData!$B:$B, $A275, NewEmisData!$C:$C, $H275, NewEmisData!$D:$D, BM$2))</f>
        <v>1.70384058027793</v>
      </c>
      <c r="BN275" s="335">
        <f>$I275*IF($G275="Pickup", SUMIFS(NewEmisData!J:J, NewEmisData!$A:$A, "Pickup", NewEmisData!$B:$B, $A275, NewEmisData!$C:$C, $H275, NewEmisData!$D:$D, BN$2), SUMIFS(NewEmisData!J:J, NewEmisData!$A:$A, "LDV", NewEmisData!$B:$B, $A275, NewEmisData!$C:$C, $H275, NewEmisData!$D:$D, BN$2))</f>
        <v>1.3463730618004399</v>
      </c>
      <c r="BO275" s="335">
        <f>$I275*IF($G275="Pickup", SUMIFS(NewEmisData!K:K, NewEmisData!$A:$A, "Pickup", NewEmisData!$B:$B, $A275, NewEmisData!$C:$C, $H275, NewEmisData!$D:$D, BO$2), SUMIFS(NewEmisData!K:K, NewEmisData!$A:$A, "LDV", NewEmisData!$B:$B, $A275, NewEmisData!$C:$C, $H275, NewEmisData!$D:$D, BO$2))</f>
        <v>1.1858346520835299</v>
      </c>
      <c r="BP275" s="335">
        <f>$I275*IF($G275="Pickup", SUMIFS(NewEmisData!L:L, NewEmisData!$A:$A, "Pickup", NewEmisData!$B:$B, $A275, NewEmisData!$C:$C, $H275, NewEmisData!$D:$D, BP$2), SUMIFS(NewEmisData!L:L, NewEmisData!$A:$A, "LDV", NewEmisData!$B:$B, $A275, NewEmisData!$C:$C, $H275, NewEmisData!$D:$D, BP$2))</f>
        <v>1.1335061554616499</v>
      </c>
      <c r="BQ275" s="335">
        <f>$I275*IF($G275="Pickup", SUMIFS(NewEmisData!M:M, NewEmisData!$A:$A, "Pickup", NewEmisData!$B:$B, $A275, NewEmisData!$C:$C, $H275, NewEmisData!$D:$D, BQ$2), SUMIFS(NewEmisData!M:M, NewEmisData!$A:$A, "LDV", NewEmisData!$B:$B, $A275, NewEmisData!$C:$C, $H275, NewEmisData!$D:$D, BQ$2))</f>
        <v>1.1009029054349999</v>
      </c>
      <c r="BR275" s="335">
        <v>1.5622001678221484</v>
      </c>
      <c r="BS275" s="335">
        <f>$I275*IF($G275="Pickup", SUMIFS(NewEmisData!E:E, NewEmisData!$A:$A, "Pickup", NewEmisData!$B:$B, $A275, NewEmisData!$C:$C, $H275, NewEmisData!$D:$D, BS$2), SUMIFS(NewEmisData!E:E, NewEmisData!$A:$A, "LDV", NewEmisData!$B:$B, $A275, NewEmisData!$C:$C, $H275, NewEmisData!$D:$D, BS$2))</f>
        <v>0.77473150733664098</v>
      </c>
      <c r="BT275" s="335">
        <f>$I275*IF($G275="Pickup", SUMIFS(NewEmisData!F:F, NewEmisData!$A:$A, "Pickup", NewEmisData!$B:$B, $A275, NewEmisData!$C:$C, $H275, NewEmisData!$D:$D, BT$2), SUMIFS(NewEmisData!F:F, NewEmisData!$A:$A, "LDV", NewEmisData!$B:$B, $A275, NewEmisData!$C:$C, $H275, NewEmisData!$D:$D, BT$2))</f>
        <v>0.41904908416840297</v>
      </c>
      <c r="BU275" s="335">
        <f>$I275*IF($G275="Pickup", SUMIFS(NewEmisData!G:G, NewEmisData!$A:$A, "Pickup", NewEmisData!$B:$B, $A275, NewEmisData!$C:$C, $H275, NewEmisData!$D:$D, BU$2), SUMIFS(NewEmisData!G:G, NewEmisData!$A:$A, "LDV", NewEmisData!$B:$B, $A275, NewEmisData!$C:$C, $H275, NewEmisData!$D:$D, BU$2))</f>
        <v>0.30982899515166501</v>
      </c>
      <c r="BV275" s="335">
        <f>$I275*IF($G275="Pickup", SUMIFS(NewEmisData!H:H, NewEmisData!$A:$A, "Pickup", NewEmisData!$B:$B, $A275, NewEmisData!$C:$C, $H275, NewEmisData!$D:$D, BV$2), SUMIFS(NewEmisData!H:H, NewEmisData!$A:$A, "LDV", NewEmisData!$B:$B, $A275, NewEmisData!$C:$C, $H275, NewEmisData!$D:$D, BV$2))</f>
        <v>0.25046259079934602</v>
      </c>
      <c r="BW275" s="335">
        <f>$I275*IF($G275="Pickup", SUMIFS(NewEmisData!I:I, NewEmisData!$A:$A, "Pickup", NewEmisData!$B:$B, $A275, NewEmisData!$C:$C, $H275, NewEmisData!$D:$D, BW$2), SUMIFS(NewEmisData!I:I, NewEmisData!$A:$A, "LDV", NewEmisData!$B:$B, $A275, NewEmisData!$C:$C, $H275, NewEmisData!$D:$D, BW$2))</f>
        <v>0.18616224227516101</v>
      </c>
      <c r="BX275" s="335">
        <f>$I275*IF($G275="Pickup", SUMIFS(NewEmisData!J:J, NewEmisData!$A:$A, "Pickup", NewEmisData!$B:$B, $A275, NewEmisData!$C:$C, $H275, NewEmisData!$D:$D, BX$2), SUMIFS(NewEmisData!J:J, NewEmisData!$A:$A, "LDV", NewEmisData!$B:$B, $A275, NewEmisData!$C:$C, $H275, NewEmisData!$D:$D, BX$2))</f>
        <v>0.15683046751729501</v>
      </c>
      <c r="BY275" s="335">
        <f>$I275*IF($G275="Pickup", SUMIFS(NewEmisData!K:K, NewEmisData!$A:$A, "Pickup", NewEmisData!$B:$B, $A275, NewEmisData!$C:$C, $H275, NewEmisData!$D:$D, BY$2), SUMIFS(NewEmisData!K:K, NewEmisData!$A:$A, "LDV", NewEmisData!$B:$B, $A275, NewEmisData!$C:$C, $H275, NewEmisData!$D:$D, BY$2))</f>
        <v>0.14094000257929501</v>
      </c>
      <c r="BZ275" s="335">
        <f>$I275*IF($G275="Pickup", SUMIFS(NewEmisData!L:L, NewEmisData!$A:$A, "Pickup", NewEmisData!$B:$B, $A275, NewEmisData!$C:$C, $H275, NewEmisData!$D:$D, BZ$2), SUMIFS(NewEmisData!L:L, NewEmisData!$A:$A, "LDV", NewEmisData!$B:$B, $A275, NewEmisData!$C:$C, $H275, NewEmisData!$D:$D, BZ$2))</f>
        <v>0.134774071356623</v>
      </c>
      <c r="CA275" s="335">
        <f>$I275*IF($G275="Pickup", SUMIFS(NewEmisData!M:M, NewEmisData!$A:$A, "Pickup", NewEmisData!$B:$B, $A275, NewEmisData!$C:$C, $H275, NewEmisData!$D:$D, CA$2), SUMIFS(NewEmisData!M:M, NewEmisData!$A:$A, "LDV", NewEmisData!$B:$B, $A275, NewEmisData!$C:$C, $H275, NewEmisData!$D:$D, CA$2))</f>
        <v>0.12984032725640701</v>
      </c>
      <c r="CB275" s="335">
        <v>0.11295846897695311</v>
      </c>
      <c r="CC275" s="335">
        <f>$I275*IF($G275="Pickup", SUMIFS(NewEmisData!E:E, NewEmisData!$A:$A, "Pickup", NewEmisData!$B:$B, $A275, NewEmisData!$C:$C, $H275, NewEmisData!$D:$D, CC$2), SUMIFS(NewEmisData!E:E, NewEmisData!$A:$A, "LDV", NewEmisData!$B:$B, $A275, NewEmisData!$C:$C, $H275, NewEmisData!$D:$D, CC$2))</f>
        <v>4.52789246362666E-2</v>
      </c>
      <c r="CD275" s="335">
        <f>$I275*IF($G275="Pickup", SUMIFS(NewEmisData!F:F, NewEmisData!$A:$A, "Pickup", NewEmisData!$B:$B, $A275, NewEmisData!$C:$C, $H275, NewEmisData!$D:$D, CD$2), SUMIFS(NewEmisData!F:F, NewEmisData!$A:$A, "LDV", NewEmisData!$B:$B, $A275, NewEmisData!$C:$C, $H275, NewEmisData!$D:$D, CD$2))</f>
        <v>3.0659932051567799E-2</v>
      </c>
      <c r="CE275" s="335">
        <f>$I275*IF($G275="Pickup", SUMIFS(NewEmisData!G:G, NewEmisData!$A:$A, "Pickup", NewEmisData!$B:$B, $A275, NewEmisData!$C:$C, $H275, NewEmisData!$D:$D, CE$2), SUMIFS(NewEmisData!G:G, NewEmisData!$A:$A, "LDV", NewEmisData!$B:$B, $A275, NewEmisData!$C:$C, $H275, NewEmisData!$D:$D, CE$2))</f>
        <v>2.8386595157116199E-2</v>
      </c>
      <c r="CF275" s="335">
        <f>$I275*IF($G275="Pickup", SUMIFS(NewEmisData!H:H, NewEmisData!$A:$A, "Pickup", NewEmisData!$B:$B, $A275, NewEmisData!$C:$C, $H275, NewEmisData!$D:$D, CF$2), SUMIFS(NewEmisData!H:H, NewEmisData!$A:$A, "LDV", NewEmisData!$B:$B, $A275, NewEmisData!$C:$C, $H275, NewEmisData!$D:$D, CF$2))</f>
        <v>2.7093413499500101E-2</v>
      </c>
      <c r="CG275" s="335">
        <f>$I275*IF($G275="Pickup", SUMIFS(NewEmisData!I:I, NewEmisData!$A:$A, "Pickup", NewEmisData!$B:$B, $A275, NewEmisData!$C:$C, $H275, NewEmisData!$D:$D, CG$2), SUMIFS(NewEmisData!I:I, NewEmisData!$A:$A, "LDV", NewEmisData!$B:$B, $A275, NewEmisData!$C:$C, $H275, NewEmisData!$D:$D, CG$2))</f>
        <v>2.6239574855980601E-2</v>
      </c>
      <c r="CH275" s="335">
        <f>$I275*IF($G275="Pickup", SUMIFS(NewEmisData!J:J, NewEmisData!$A:$A, "Pickup", NewEmisData!$B:$B, $A275, NewEmisData!$C:$C, $H275, NewEmisData!$D:$D, CH$2), SUMIFS(NewEmisData!J:J, NewEmisData!$A:$A, "LDV", NewEmisData!$B:$B, $A275, NewEmisData!$C:$C, $H275, NewEmisData!$D:$D, CH$2))</f>
        <v>2.5564245202349602E-2</v>
      </c>
      <c r="CI275" s="335">
        <f>$I275*IF($G275="Pickup", SUMIFS(NewEmisData!K:K, NewEmisData!$A:$A, "Pickup", NewEmisData!$B:$B, $A275, NewEmisData!$C:$C, $H275, NewEmisData!$D:$D, CI$2), SUMIFS(NewEmisData!K:K, NewEmisData!$A:$A, "LDV", NewEmisData!$B:$B, $A275, NewEmisData!$C:$C, $H275, NewEmisData!$D:$D, CI$2))</f>
        <v>2.5562136009582501E-2</v>
      </c>
      <c r="CJ275" s="335">
        <f>$I275*IF($G275="Pickup", SUMIFS(NewEmisData!L:L, NewEmisData!$A:$A, "Pickup", NewEmisData!$B:$B, $A275, NewEmisData!$C:$C, $H275, NewEmisData!$D:$D, CJ$2), SUMIFS(NewEmisData!L:L, NewEmisData!$A:$A, "LDV", NewEmisData!$B:$B, $A275, NewEmisData!$C:$C, $H275, NewEmisData!$D:$D, CJ$2))</f>
        <v>2.5561539762266602E-2</v>
      </c>
      <c r="CK275" s="335">
        <f>$I275*IF($G275="Pickup", SUMIFS(NewEmisData!M:M, NewEmisData!$A:$A, "Pickup", NewEmisData!$B:$B, $A275, NewEmisData!$C:$C, $H275, NewEmisData!$D:$D, CK$2), SUMIFS(NewEmisData!M:M, NewEmisData!$A:$A, "LDV", NewEmisData!$B:$B, $A275, NewEmisData!$C:$C, $H275, NewEmisData!$D:$D, CK$2))</f>
        <v>2.5560994254839702E-2</v>
      </c>
      <c r="CL275" s="335">
        <v>2.0846549246249676E-2</v>
      </c>
      <c r="CM275" s="335">
        <f>$I275*IF($G275="Pickup", SUMIFS(NewEmisData!E:E, NewEmisData!$A:$A, "Pickup", NewEmisData!$B:$B, $A275, NewEmisData!$C:$C, $H275, NewEmisData!$D:$D, CM$2), SUMIFS(NewEmisData!E:E, NewEmisData!$A:$A, "LDV", NewEmisData!$B:$B, $A275, NewEmisData!$C:$C, $H275, NewEmisData!$D:$D, CM$2))</f>
        <v>2.2616228111616499E-2</v>
      </c>
      <c r="CN275" s="335">
        <f>$I275*IF($G275="Pickup", SUMIFS(NewEmisData!F:F, NewEmisData!$A:$A, "Pickup", NewEmisData!$B:$B, $A275, NewEmisData!$C:$C, $H275, NewEmisData!$D:$D, CN$2), SUMIFS(NewEmisData!F:F, NewEmisData!$A:$A, "LDV", NewEmisData!$B:$B, $A275, NewEmisData!$C:$C, $H275, NewEmisData!$D:$D, CN$2))</f>
        <v>1.37039938381133E-2</v>
      </c>
      <c r="CO275" s="335">
        <f>$I275*IF($G275="Pickup", SUMIFS(NewEmisData!G:G, NewEmisData!$A:$A, "Pickup", NewEmisData!$B:$B, $A275, NewEmisData!$C:$C, $H275, NewEmisData!$D:$D, CO$2), SUMIFS(NewEmisData!G:G, NewEmisData!$A:$A, "LDV", NewEmisData!$B:$B, $A275, NewEmisData!$C:$C, $H275, NewEmisData!$D:$D, CO$2))</f>
        <v>1.11279535576189E-2</v>
      </c>
      <c r="CP275" s="335">
        <f>$I275*IF($G275="Pickup", SUMIFS(NewEmisData!H:H, NewEmisData!$A:$A, "Pickup", NewEmisData!$B:$B, $A275, NewEmisData!$C:$C, $H275, NewEmisData!$D:$D, CP$2), SUMIFS(NewEmisData!H:H, NewEmisData!$A:$A, "LDV", NewEmisData!$B:$B, $A275, NewEmisData!$C:$C, $H275, NewEmisData!$D:$D, CP$2))</f>
        <v>9.1642249406405796E-3</v>
      </c>
      <c r="CQ275" s="335">
        <f>$I275*IF($G275="Pickup", SUMIFS(NewEmisData!I:I, NewEmisData!$A:$A, "Pickup", NewEmisData!$B:$B, $A275, NewEmisData!$C:$C, $H275, NewEmisData!$D:$D, CQ$2), SUMIFS(NewEmisData!I:I, NewEmisData!$A:$A, "LDV", NewEmisData!$B:$B, $A275, NewEmisData!$C:$C, $H275, NewEmisData!$D:$D, CQ$2))</f>
        <v>8.2157407295701708E-3</v>
      </c>
      <c r="CR275" s="335">
        <f>$I275*IF($G275="Pickup", SUMIFS(NewEmisData!J:J, NewEmisData!$A:$A, "Pickup", NewEmisData!$B:$B, $A275, NewEmisData!$C:$C, $H275, NewEmisData!$D:$D, CR$2), SUMIFS(NewEmisData!J:J, NewEmisData!$A:$A, "LDV", NewEmisData!$B:$B, $A275, NewEmisData!$C:$C, $H275, NewEmisData!$D:$D, CR$2))</f>
        <v>7.8051702943740097E-3</v>
      </c>
      <c r="CS275" s="335">
        <f>$I275*IF($G275="Pickup", SUMIFS(NewEmisData!K:K, NewEmisData!$A:$A, "Pickup", NewEmisData!$B:$B, $A275, NewEmisData!$C:$C, $H275, NewEmisData!$D:$D, CS$2), SUMIFS(NewEmisData!K:K, NewEmisData!$A:$A, "LDV", NewEmisData!$B:$B, $A275, NewEmisData!$C:$C, $H275, NewEmisData!$D:$D, CS$2))</f>
        <v>7.7607552788062101E-3</v>
      </c>
      <c r="CT275" s="335">
        <f>$I275*IF($G275="Pickup", SUMIFS(NewEmisData!L:L, NewEmisData!$A:$A, "Pickup", NewEmisData!$B:$B, $A275, NewEmisData!$C:$C, $H275, NewEmisData!$D:$D, CT$2), SUMIFS(NewEmisData!L:L, NewEmisData!$A:$A, "LDV", NewEmisData!$B:$B, $A275, NewEmisData!$C:$C, $H275, NewEmisData!$D:$D, CT$2))</f>
        <v>7.6883348823828098E-3</v>
      </c>
      <c r="CU275" s="335">
        <f>$I275*IF($G275="Pickup", SUMIFS(NewEmisData!M:M, NewEmisData!$A:$A, "Pickup", NewEmisData!$B:$B, $A275, NewEmisData!$C:$C, $H275, NewEmisData!$D:$D, CU$2), SUMIFS(NewEmisData!M:M, NewEmisData!$A:$A, "LDV", NewEmisData!$B:$B, $A275, NewEmisData!$C:$C, $H275, NewEmisData!$D:$D, CU$2))</f>
        <v>7.6878848286885603E-3</v>
      </c>
      <c r="CV275" s="335">
        <v>5.2030687941242611E-3</v>
      </c>
      <c r="CW275" s="335">
        <v>3.0448046675121709E-3</v>
      </c>
      <c r="CX275" s="335">
        <v>1.8865908720768221E-3</v>
      </c>
      <c r="CY275" s="335">
        <v>1.5570268485524494E-3</v>
      </c>
      <c r="CZ275" s="335">
        <v>1.2432183416122382E-3</v>
      </c>
      <c r="DA275" s="335">
        <v>9.252251866281976E-4</v>
      </c>
      <c r="DB275" s="335">
        <v>7.2309456596024934E-4</v>
      </c>
      <c r="DC275" s="335">
        <v>6.8940706870607876E-4</v>
      </c>
      <c r="DD275" s="335">
        <v>6.844148428615973E-4</v>
      </c>
      <c r="DE275" s="335">
        <v>6.8634617396886091E-4</v>
      </c>
      <c r="DF275" s="335">
        <v>6.8634617396886091E-4</v>
      </c>
      <c r="DG275" s="335">
        <f>$I275*IF($G275="Pickup", SUMIFS(NewEmisData!E:E, NewEmisData!$A:$A, "Pickup", NewEmisData!$B:$B, $A275, NewEmisData!$C:$C, $H275, NewEmisData!$D:$D, DG$2), SUMIFS(NewEmisData!E:E, NewEmisData!$A:$A, "LDV", NewEmisData!$B:$B, $A275, NewEmisData!$C:$C, $H275, NewEmisData!$D:$D, DG$2))</f>
        <v>0</v>
      </c>
      <c r="DH275" s="335">
        <f>$I275*IF($G275="Pickup", SUMIFS(NewEmisData!F:F, NewEmisData!$A:$A, "Pickup", NewEmisData!$B:$B, $A275, NewEmisData!$C:$C, $H275, NewEmisData!$D:$D, DH$2), SUMIFS(NewEmisData!F:F, NewEmisData!$A:$A, "LDV", NewEmisData!$B:$B, $A275, NewEmisData!$C:$C, $H275, NewEmisData!$D:$D, DH$2))</f>
        <v>0</v>
      </c>
      <c r="DI275" s="335">
        <f>$I275*IF($G275="Pickup", SUMIFS(NewEmisData!G:G, NewEmisData!$A:$A, "Pickup", NewEmisData!$B:$B, $A275, NewEmisData!$C:$C, $H275, NewEmisData!$D:$D, DI$2), SUMIFS(NewEmisData!G:G, NewEmisData!$A:$A, "LDV", NewEmisData!$B:$B, $A275, NewEmisData!$C:$C, $H275, NewEmisData!$D:$D, DI$2))</f>
        <v>0</v>
      </c>
      <c r="DJ275" s="335">
        <f>$I275*IF($G275="Pickup", SUMIFS(NewEmisData!H:H, NewEmisData!$A:$A, "Pickup", NewEmisData!$B:$B, $A275, NewEmisData!$C:$C, $H275, NewEmisData!$D:$D, DJ$2), SUMIFS(NewEmisData!H:H, NewEmisData!$A:$A, "LDV", NewEmisData!$B:$B, $A275, NewEmisData!$C:$C, $H275, NewEmisData!$D:$D, DJ$2))</f>
        <v>0</v>
      </c>
      <c r="DK275" s="335">
        <f>$I275*IF($G275="Pickup", SUMIFS(NewEmisData!I:I, NewEmisData!$A:$A, "Pickup", NewEmisData!$B:$B, $A275, NewEmisData!$C:$C, $H275, NewEmisData!$D:$D, DK$2), SUMIFS(NewEmisData!I:I, NewEmisData!$A:$A, "LDV", NewEmisData!$B:$B, $A275, NewEmisData!$C:$C, $H275, NewEmisData!$D:$D, DK$2))</f>
        <v>0</v>
      </c>
      <c r="DL275" s="335">
        <f>$I275*IF($G275="Pickup", SUMIFS(NewEmisData!J:J, NewEmisData!$A:$A, "Pickup", NewEmisData!$B:$B, $A275, NewEmisData!$C:$C, $H275, NewEmisData!$D:$D, DL$2), SUMIFS(NewEmisData!J:J, NewEmisData!$A:$A, "LDV", NewEmisData!$B:$B, $A275, NewEmisData!$C:$C, $H275, NewEmisData!$D:$D, DL$2))</f>
        <v>0</v>
      </c>
      <c r="DM275" s="335">
        <f>$I275*IF($G275="Pickup", SUMIFS(NewEmisData!K:K, NewEmisData!$A:$A, "Pickup", NewEmisData!$B:$B, $A275, NewEmisData!$C:$C, $H275, NewEmisData!$D:$D, DM$2), SUMIFS(NewEmisData!K:K, NewEmisData!$A:$A, "LDV", NewEmisData!$B:$B, $A275, NewEmisData!$C:$C, $H275, NewEmisData!$D:$D, DM$2))</f>
        <v>0</v>
      </c>
      <c r="DN275" s="335">
        <f>$I275*IF($G275="Pickup", SUMIFS(NewEmisData!L:L, NewEmisData!$A:$A, "Pickup", NewEmisData!$B:$B, $A275, NewEmisData!$C:$C, $H275, NewEmisData!$D:$D, DN$2), SUMIFS(NewEmisData!L:L, NewEmisData!$A:$A, "LDV", NewEmisData!$B:$B, $A275, NewEmisData!$C:$C, $H275, NewEmisData!$D:$D, DN$2))</f>
        <v>0</v>
      </c>
      <c r="DO275" s="335">
        <f>$I275*IF($G275="Pickup", SUMIFS(NewEmisData!M:M, NewEmisData!$A:$A, "Pickup", NewEmisData!$B:$B, $A275, NewEmisData!$C:$C, $H275, NewEmisData!$D:$D, DO$2), SUMIFS(NewEmisData!M:M, NewEmisData!$A:$A, "LDV", NewEmisData!$B:$B, $A275, NewEmisData!$C:$C, $H275, NewEmisData!$D:$D, DO$2))</f>
        <v>0</v>
      </c>
      <c r="DP275" s="335">
        <v>1.3868757746550878E-3</v>
      </c>
      <c r="DQ275" s="335">
        <f>$I275*IF($G275="Pickup", SUMIFS(NewEmisData!E:E, NewEmisData!$A:$A, "Pickup", NewEmisData!$B:$B, $A275, NewEmisData!$C:$C, $H275, NewEmisData!$D:$D, DQ$2), SUMIFS(NewEmisData!E:E, NewEmisData!$A:$A, "LDV", NewEmisData!$B:$B, $A275, NewEmisData!$C:$C, $H275, NewEmisData!$D:$D, DQ$2))</f>
        <v>1.53337301393982E-2</v>
      </c>
      <c r="DR275" s="335">
        <f>$I275*IF($G275="Pickup", SUMIFS(NewEmisData!F:F, NewEmisData!$A:$A, "Pickup", NewEmisData!$B:$B, $A275, NewEmisData!$C:$C, $H275, NewEmisData!$D:$D, DR$2), SUMIFS(NewEmisData!F:F, NewEmisData!$A:$A, "LDV", NewEmisData!$B:$B, $A275, NewEmisData!$C:$C, $H275, NewEmisData!$D:$D, DR$2))</f>
        <v>8.5791399504283501E-3</v>
      </c>
      <c r="DS275" s="335">
        <f>$I275*IF($G275="Pickup", SUMIFS(NewEmisData!G:G, NewEmisData!$A:$A, "Pickup", NewEmisData!$B:$B, $A275, NewEmisData!$C:$C, $H275, NewEmisData!$D:$D, DS$2), SUMIFS(NewEmisData!G:G, NewEmisData!$A:$A, "LDV", NewEmisData!$B:$B, $A275, NewEmisData!$C:$C, $H275, NewEmisData!$D:$D, DS$2))</f>
        <v>6.82614050243104E-3</v>
      </c>
      <c r="DT275" s="335">
        <f>$I275*IF($G275="Pickup", SUMIFS(NewEmisData!H:H, NewEmisData!$A:$A, "Pickup", NewEmisData!$B:$B, $A275, NewEmisData!$C:$C, $H275, NewEmisData!$D:$D, DT$2), SUMIFS(NewEmisData!H:H, NewEmisData!$A:$A, "LDV", NewEmisData!$B:$B, $A275, NewEmisData!$C:$C, $H275, NewEmisData!$D:$D, DT$2))</f>
        <v>5.2306090144423403E-3</v>
      </c>
      <c r="DU275" s="335">
        <f>$I275*IF($G275="Pickup", SUMIFS(NewEmisData!I:I, NewEmisData!$A:$A, "Pickup", NewEmisData!$B:$B, $A275, NewEmisData!$C:$C, $H275, NewEmisData!$D:$D, DU$2), SUMIFS(NewEmisData!I:I, NewEmisData!$A:$A, "LDV", NewEmisData!$B:$B, $A275, NewEmisData!$C:$C, $H275, NewEmisData!$D:$D, DU$2))</f>
        <v>4.0991034424651901E-3</v>
      </c>
      <c r="DV275" s="335">
        <f>$I275*IF($G275="Pickup", SUMIFS(NewEmisData!J:J, NewEmisData!$A:$A, "Pickup", NewEmisData!$B:$B, $A275, NewEmisData!$C:$C, $H275, NewEmisData!$D:$D, DV$2), SUMIFS(NewEmisData!J:J, NewEmisData!$A:$A, "LDV", NewEmisData!$B:$B, $A275, NewEmisData!$C:$C, $H275, NewEmisData!$D:$D, DV$2))</f>
        <v>3.5909983676119801E-3</v>
      </c>
      <c r="DW275" s="335">
        <f>$I275*IF($G275="Pickup", SUMIFS(NewEmisData!K:K, NewEmisData!$A:$A, "Pickup", NewEmisData!$B:$B, $A275, NewEmisData!$C:$C, $H275, NewEmisData!$D:$D, DW$2), SUMIFS(NewEmisData!K:K, NewEmisData!$A:$A, "LDV", NewEmisData!$B:$B, $A275, NewEmisData!$C:$C, $H275, NewEmisData!$D:$D, DW$2))</f>
        <v>3.3016556899443999E-3</v>
      </c>
      <c r="DX275" s="335">
        <f>$I275*IF($G275="Pickup", SUMIFS(NewEmisData!L:L, NewEmisData!$A:$A, "Pickup", NewEmisData!$B:$B, $A275, NewEmisData!$C:$C, $H275, NewEmisData!$D:$D, DX$2), SUMIFS(NewEmisData!L:L, NewEmisData!$A:$A, "LDV", NewEmisData!$B:$B, $A275, NewEmisData!$C:$C, $H275, NewEmisData!$D:$D, DX$2))</f>
        <v>3.2097040973390598E-3</v>
      </c>
      <c r="DY275" s="335">
        <f>$I275*IF($G275="Pickup", SUMIFS(NewEmisData!M:M, NewEmisData!$A:$A, "Pickup", NewEmisData!$B:$B, $A275, NewEmisData!$C:$C, $H275, NewEmisData!$D:$D, DY$2), SUMIFS(NewEmisData!M:M, NewEmisData!$A:$A, "LDV", NewEmisData!$B:$B, $A275, NewEmisData!$C:$C, $H275, NewEmisData!$D:$D, DY$2))</f>
        <v>3.1631494921928599E-3</v>
      </c>
      <c r="DZ275" s="335">
        <v>4.3350573081854527E-3</v>
      </c>
      <c r="EA275" s="335">
        <f t="shared" si="456"/>
        <v>477.08587282575797</v>
      </c>
      <c r="EB275" s="335">
        <f t="shared" si="457"/>
        <v>459.34104292251902</v>
      </c>
      <c r="EC275" s="335">
        <f t="shared" si="458"/>
        <v>447.45896927637102</v>
      </c>
      <c r="ED275" s="335">
        <f t="shared" si="459"/>
        <v>380.72392677964001</v>
      </c>
      <c r="EE275" s="335">
        <f t="shared" si="460"/>
        <v>329.54737069801098</v>
      </c>
      <c r="EF275" s="335">
        <f t="shared" si="461"/>
        <v>300.69829568412598</v>
      </c>
      <c r="EG275" s="335">
        <f t="shared" si="462"/>
        <v>287.83799703632701</v>
      </c>
      <c r="EH275" s="335">
        <f t="shared" si="463"/>
        <v>283.26610797837998</v>
      </c>
      <c r="EI275" s="335">
        <f t="shared" si="464"/>
        <v>281.57834098528099</v>
      </c>
      <c r="EJ275" s="335">
        <f t="shared" si="465"/>
        <v>0.20692409258864139</v>
      </c>
      <c r="EK275" s="335">
        <f t="shared" si="466"/>
        <v>0.82339103642645395</v>
      </c>
      <c r="EL275" s="335">
        <f t="shared" si="467"/>
        <v>0.360872733315452</v>
      </c>
      <c r="EM275" s="335">
        <f t="shared" si="468"/>
        <v>0.21658171178065999</v>
      </c>
      <c r="EN275" s="335">
        <f t="shared" si="469"/>
        <v>0.14200533002195401</v>
      </c>
      <c r="EO275" s="335">
        <f t="shared" si="470"/>
        <v>8.8016804659711706E-2</v>
      </c>
      <c r="EP275" s="335">
        <f t="shared" si="471"/>
        <v>6.5736379947852003E-2</v>
      </c>
      <c r="EQ275" s="335">
        <f t="shared" si="472"/>
        <v>5.6635638117250503E-2</v>
      </c>
      <c r="ER275" s="335">
        <f t="shared" si="473"/>
        <v>5.4115247223223299E-2</v>
      </c>
      <c r="ES275" s="335">
        <f t="shared" si="474"/>
        <v>5.2826207223764E-2</v>
      </c>
      <c r="ET275" s="335">
        <f t="shared" si="475"/>
        <v>5.5587065527563068E-2</v>
      </c>
      <c r="EU275" s="335">
        <f t="shared" si="476"/>
        <v>8.2552586035919695E-3</v>
      </c>
      <c r="EV275" s="335">
        <f t="shared" si="477"/>
        <v>7.9482131517538395E-3</v>
      </c>
      <c r="EW275" s="335">
        <f t="shared" si="478"/>
        <v>6.4190305556059996E-3</v>
      </c>
      <c r="EX275" s="335">
        <f t="shared" si="479"/>
        <v>5.4616828003907899E-3</v>
      </c>
      <c r="EY275" s="335">
        <f t="shared" si="480"/>
        <v>4.7275285851957304E-3</v>
      </c>
      <c r="EZ275" s="335">
        <f t="shared" si="481"/>
        <v>4.3136734611450098E-3</v>
      </c>
      <c r="FA275" s="335">
        <f t="shared" si="482"/>
        <v>4.1291858052272803E-3</v>
      </c>
      <c r="FB275" s="335">
        <f t="shared" si="483"/>
        <v>4.0635983922117898E-3</v>
      </c>
      <c r="FC275" s="335">
        <f t="shared" si="484"/>
        <v>4.0393864318059199E-3</v>
      </c>
      <c r="FD275" s="335">
        <f t="shared" si="485"/>
        <v>1.3041984458904573E-3</v>
      </c>
      <c r="FE275" s="335">
        <f t="shared" si="486"/>
        <v>8.1828643727713493E-2</v>
      </c>
      <c r="FF275" s="335">
        <f t="shared" si="487"/>
        <v>7.6175839057221195E-2</v>
      </c>
      <c r="FG275" s="335">
        <f t="shared" si="488"/>
        <v>8.1302809072104507E-2</v>
      </c>
      <c r="FH275" s="335">
        <f t="shared" si="489"/>
        <v>7.9561688690416299E-2</v>
      </c>
      <c r="FI275" s="335">
        <f t="shared" si="490"/>
        <v>7.7910530261031605E-2</v>
      </c>
      <c r="FJ275" s="335">
        <f t="shared" si="491"/>
        <v>7.6590334474495605E-2</v>
      </c>
      <c r="FK275" s="335">
        <f t="shared" si="492"/>
        <v>7.5767938917924701E-2</v>
      </c>
      <c r="FL275" s="335">
        <f t="shared" si="493"/>
        <v>7.5353710070808794E-2</v>
      </c>
      <c r="FM275" s="335">
        <f t="shared" si="494"/>
        <v>7.5117977052891499E-2</v>
      </c>
      <c r="FN275" s="335">
        <f t="shared" si="495"/>
        <v>3.2948538923667892E-2</v>
      </c>
      <c r="FO275" s="335">
        <f t="shared" si="496"/>
        <v>2.1998193760633E-2</v>
      </c>
      <c r="FP275" s="335">
        <f t="shared" si="497"/>
        <v>1.6997575378008601E-2</v>
      </c>
      <c r="FQ275" s="335">
        <f t="shared" si="498"/>
        <v>1.6580879412419602E-2</v>
      </c>
      <c r="FR275" s="335">
        <f t="shared" si="499"/>
        <v>1.5040645169031801E-2</v>
      </c>
      <c r="FS275" s="335">
        <f t="shared" si="500"/>
        <v>1.35799610150696E-2</v>
      </c>
      <c r="FT275" s="335">
        <f t="shared" si="501"/>
        <v>1.24120667817219E-2</v>
      </c>
      <c r="FU275" s="335">
        <f t="shared" si="502"/>
        <v>1.16845073314224E-2</v>
      </c>
      <c r="FV275" s="335">
        <f t="shared" si="503"/>
        <v>1.1318096390010799E-2</v>
      </c>
      <c r="FW275" s="335">
        <f t="shared" si="504"/>
        <v>1.1109456757731499E-2</v>
      </c>
      <c r="FX275" s="335">
        <f t="shared" si="505"/>
        <v>6.6026126062260432E-3</v>
      </c>
    </row>
    <row r="276" spans="1:180" x14ac:dyDescent="0.2">
      <c r="A276" s="305" t="str">
        <f>_xlfn.CONCAT(IF(LEFT(TRIM(A275),1)="*", "*R", "R"), 1+RIGHT(TRIM(A275),1))</f>
        <v>R3</v>
      </c>
      <c r="B276" s="305" t="str">
        <f t="shared" ref="B276:B279" si="522">B275</f>
        <v>TLCCNG11</v>
      </c>
      <c r="C276" s="305" t="str">
        <f t="shared" ref="C276:C279" si="523">C275</f>
        <v>TL.CNG.C.CNG.2011</v>
      </c>
      <c r="D276" s="301" t="str">
        <f t="shared" ref="D276:D279" si="524">D275</f>
        <v>bn-vmt, bn-vmt/a</v>
      </c>
      <c r="E276" s="301" t="str">
        <f t="shared" ref="E276:E279" si="525">E275</f>
        <v>TRNCNGL</v>
      </c>
      <c r="F276" s="301" t="str">
        <f t="shared" ref="F276:F279" si="526">F275</f>
        <v>TL</v>
      </c>
      <c r="G276" s="315" t="s">
        <v>815</v>
      </c>
      <c r="H276" s="301" t="s">
        <v>814</v>
      </c>
      <c r="I276" s="315">
        <v>1</v>
      </c>
      <c r="J276" s="315" t="str">
        <f t="shared" si="511"/>
        <v>Compact car-GSL</v>
      </c>
      <c r="K276" s="335">
        <f>$I276*IF($G276="Pickup", SUMIFS(NewEmisData!E:E, NewEmisData!$A:$A, "Pickup", NewEmisData!$B:$B, $A276, NewEmisData!$C:$C, $H276, NewEmisData!$D:$D, K$2), SUMIFS(NewEmisData!E:E, NewEmisData!$A:$A, "LDV", NewEmisData!$B:$B, $A276, NewEmisData!$C:$C, $H276, NewEmisData!$D:$D, K$2))</f>
        <v>437.85746964693402</v>
      </c>
      <c r="L276" s="335">
        <f>$I276*IF($G276="Pickup", SUMIFS(NewEmisData!F:F, NewEmisData!$A:$A, "Pickup", NewEmisData!$B:$B, $A276, NewEmisData!$C:$C, $H276, NewEmisData!$D:$D, L$2), SUMIFS(NewEmisData!F:F, NewEmisData!$A:$A, "LDV", NewEmisData!$B:$B, $A276, NewEmisData!$C:$C, $H276, NewEmisData!$D:$D, L$2))</f>
        <v>424.609883045034</v>
      </c>
      <c r="M276" s="335">
        <f>$I276*IF($G276="Pickup", SUMIFS(NewEmisData!G:G, NewEmisData!$A:$A, "Pickup", NewEmisData!$B:$B, $A276, NewEmisData!$C:$C, $H276, NewEmisData!$D:$D, M$2), SUMIFS(NewEmisData!G:G, NewEmisData!$A:$A, "LDV", NewEmisData!$B:$B, $A276, NewEmisData!$C:$C, $H276, NewEmisData!$D:$D, M$2))</f>
        <v>389.26792072260798</v>
      </c>
      <c r="N276" s="335">
        <f>$I276*IF($G276="Pickup", SUMIFS(NewEmisData!H:H, NewEmisData!$A:$A, "Pickup", NewEmisData!$B:$B, $A276, NewEmisData!$C:$C, $H276, NewEmisData!$D:$D, N$2), SUMIFS(NewEmisData!H:H, NewEmisData!$A:$A, "LDV", NewEmisData!$B:$B, $A276, NewEmisData!$C:$C, $H276, NewEmisData!$D:$D, N$2))</f>
        <v>331.09003080375697</v>
      </c>
      <c r="O276" s="335">
        <f>$I276*IF($G276="Pickup", SUMIFS(NewEmisData!I:I, NewEmisData!$A:$A, "Pickup", NewEmisData!$B:$B, $A276, NewEmisData!$C:$C, $H276, NewEmisData!$D:$D, O$2), SUMIFS(NewEmisData!I:I, NewEmisData!$A:$A, "LDV", NewEmisData!$B:$B, $A276, NewEmisData!$C:$C, $H276, NewEmisData!$D:$D, O$2))</f>
        <v>286.46929869872997</v>
      </c>
      <c r="P276" s="335">
        <f>$I276*IF($G276="Pickup", SUMIFS(NewEmisData!J:J, NewEmisData!$A:$A, "Pickup", NewEmisData!$B:$B, $A276, NewEmisData!$C:$C, $H276, NewEmisData!$D:$D, P$2), SUMIFS(NewEmisData!J:J, NewEmisData!$A:$A, "LDV", NewEmisData!$B:$B, $A276, NewEmisData!$C:$C, $H276, NewEmisData!$D:$D, P$2))</f>
        <v>261.33080310252802</v>
      </c>
      <c r="Q276" s="335">
        <f>$I276*IF($G276="Pickup", SUMIFS(NewEmisData!K:K, NewEmisData!$A:$A, "Pickup", NewEmisData!$B:$B, $A276, NewEmisData!$C:$C, $H276, NewEmisData!$D:$D, Q$2), SUMIFS(NewEmisData!K:K, NewEmisData!$A:$A, "LDV", NewEmisData!$B:$B, $A276, NewEmisData!$C:$C, $H276, NewEmisData!$D:$D, Q$2))</f>
        <v>250.12665030232699</v>
      </c>
      <c r="R276" s="335">
        <f>$I276*IF($G276="Pickup", SUMIFS(NewEmisData!L:L, NewEmisData!$A:$A, "Pickup", NewEmisData!$B:$B, $A276, NewEmisData!$C:$C, $H276, NewEmisData!$D:$D, R$2), SUMIFS(NewEmisData!L:L, NewEmisData!$A:$A, "LDV", NewEmisData!$B:$B, $A276, NewEmisData!$C:$C, $H276, NewEmisData!$D:$D, R$2))</f>
        <v>246.146486551527</v>
      </c>
      <c r="S276" s="335">
        <f>$I276*IF($G276="Pickup", SUMIFS(NewEmisData!M:M, NewEmisData!$A:$A, "Pickup", NewEmisData!$B:$B, $A276, NewEmisData!$C:$C, $H276, NewEmisData!$D:$D, S$2), SUMIFS(NewEmisData!M:M, NewEmisData!$A:$A, "LDV", NewEmisData!$B:$B, $A276, NewEmisData!$C:$C, $H276, NewEmisData!$D:$D, S$2))</f>
        <v>244.677818234341</v>
      </c>
      <c r="T276" s="335">
        <v>0.20692409258864139</v>
      </c>
      <c r="U276" s="335">
        <f>$I276*IF($G276="Pickup", SUMIFS(NewEmisData!E:E, NewEmisData!$A:$A, "Pickup", NewEmisData!$B:$B, $A276, NewEmisData!$C:$C, $H276, NewEmisData!$D:$D, U$2), SUMIFS(NewEmisData!E:E, NewEmisData!$A:$A, "LDV", NewEmisData!$B:$B, $A276, NewEmisData!$C:$C, $H276, NewEmisData!$D:$D, U$2))</f>
        <v>0.78000130642291299</v>
      </c>
      <c r="V276" s="335">
        <f>$I276*IF($G276="Pickup", SUMIFS(NewEmisData!F:F, NewEmisData!$A:$A, "Pickup", NewEmisData!$B:$B, $A276, NewEmisData!$C:$C, $H276, NewEmisData!$D:$D, V$2), SUMIFS(NewEmisData!F:F, NewEmisData!$A:$A, "LDV", NewEmisData!$B:$B, $A276, NewEmisData!$C:$C, $H276, NewEmisData!$D:$D, V$2))</f>
        <v>0.323605278282381</v>
      </c>
      <c r="W276" s="335">
        <f>$I276*IF($G276="Pickup", SUMIFS(NewEmisData!G:G, NewEmisData!$A:$A, "Pickup", NewEmisData!$B:$B, $A276, NewEmisData!$C:$C, $H276, NewEmisData!$D:$D, W$2), SUMIFS(NewEmisData!G:G, NewEmisData!$A:$A, "LDV", NewEmisData!$B:$B, $A276, NewEmisData!$C:$C, $H276, NewEmisData!$D:$D, W$2))</f>
        <v>0.19152446532377701</v>
      </c>
      <c r="X276" s="335">
        <f>$I276*IF($G276="Pickup", SUMIFS(NewEmisData!H:H, NewEmisData!$A:$A, "Pickup", NewEmisData!$B:$B, $A276, NewEmisData!$C:$C, $H276, NewEmisData!$D:$D, X$2), SUMIFS(NewEmisData!H:H, NewEmisData!$A:$A, "LDV", NewEmisData!$B:$B, $A276, NewEmisData!$C:$C, $H276, NewEmisData!$D:$D, X$2))</f>
        <v>0.12537127832280801</v>
      </c>
      <c r="Y276" s="335">
        <f>$I276*IF($G276="Pickup", SUMIFS(NewEmisData!I:I, NewEmisData!$A:$A, "Pickup", NewEmisData!$B:$B, $A276, NewEmisData!$C:$C, $H276, NewEmisData!$D:$D, Y$2), SUMIFS(NewEmisData!I:I, NewEmisData!$A:$A, "LDV", NewEmisData!$B:$B, $A276, NewEmisData!$C:$C, $H276, NewEmisData!$D:$D, Y$2))</f>
        <v>7.6671766649271E-2</v>
      </c>
      <c r="Z276" s="335">
        <f>$I276*IF($G276="Pickup", SUMIFS(NewEmisData!J:J, NewEmisData!$A:$A, "Pickup", NewEmisData!$B:$B, $A276, NewEmisData!$C:$C, $H276, NewEmisData!$D:$D, Z$2), SUMIFS(NewEmisData!J:J, NewEmisData!$A:$A, "LDV", NewEmisData!$B:$B, $A276, NewEmisData!$C:$C, $H276, NewEmisData!$D:$D, Z$2))</f>
        <v>5.7019026656941203E-2</v>
      </c>
      <c r="AA276" s="335">
        <f>$I276*IF($G276="Pickup", SUMIFS(NewEmisData!K:K, NewEmisData!$A:$A, "Pickup", NewEmisData!$B:$B, $A276, NewEmisData!$C:$C, $H276, NewEmisData!$D:$D, AA$2), SUMIFS(NewEmisData!K:K, NewEmisData!$A:$A, "LDV", NewEmisData!$B:$B, $A276, NewEmisData!$C:$C, $H276, NewEmisData!$D:$D, AA$2))</f>
        <v>4.8823281713844202E-2</v>
      </c>
      <c r="AB276" s="335">
        <f>$I276*IF($G276="Pickup", SUMIFS(NewEmisData!L:L, NewEmisData!$A:$A, "Pickup", NewEmisData!$B:$B, $A276, NewEmisData!$C:$C, $H276, NewEmisData!$D:$D, AB$2), SUMIFS(NewEmisData!L:L, NewEmisData!$A:$A, "LDV", NewEmisData!$B:$B, $A276, NewEmisData!$C:$C, $H276, NewEmisData!$D:$D, AB$2))</f>
        <v>4.6542407484685501E-2</v>
      </c>
      <c r="AC276" s="335">
        <f>$I276*IF($G276="Pickup", SUMIFS(NewEmisData!M:M, NewEmisData!$A:$A, "Pickup", NewEmisData!$B:$B, $A276, NewEmisData!$C:$C, $H276, NewEmisData!$D:$D, AC$2), SUMIFS(NewEmisData!M:M, NewEmisData!$A:$A, "LDV", NewEmisData!$B:$B, $A276, NewEmisData!$C:$C, $H276, NewEmisData!$D:$D, AC$2))</f>
        <v>4.5415311435121702E-2</v>
      </c>
      <c r="AD276" s="335">
        <v>5.5587065527563068E-2</v>
      </c>
      <c r="AE276" s="335">
        <f>$I276*IF($G276="Pickup", SUMIFS(NewEmisData!E:E, NewEmisData!$A:$A, "Pickup", NewEmisData!$B:$B, $A276, NewEmisData!$C:$C, $H276, NewEmisData!$D:$D, AE$2), SUMIFS(NewEmisData!E:E, NewEmisData!$A:$A, "LDV", NewEmisData!$B:$B, $A276, NewEmisData!$C:$C, $H276, NewEmisData!$D:$D, AE$2))</f>
        <v>7.5764719154140002E-3</v>
      </c>
      <c r="AF276" s="335">
        <f>$I276*IF($G276="Pickup", SUMIFS(NewEmisData!F:F, NewEmisData!$A:$A, "Pickup", NewEmisData!$B:$B, $A276, NewEmisData!$C:$C, $H276, NewEmisData!$D:$D, AF$2), SUMIFS(NewEmisData!F:F, NewEmisData!$A:$A, "LDV", NewEmisData!$B:$B, $A276, NewEmisData!$C:$C, $H276, NewEmisData!$D:$D, AF$2))</f>
        <v>7.3472400077695399E-3</v>
      </c>
      <c r="AG276" s="335">
        <f>$I276*IF($G276="Pickup", SUMIFS(NewEmisData!G:G, NewEmisData!$A:$A, "Pickup", NewEmisData!$B:$B, $A276, NewEmisData!$C:$C, $H276, NewEmisData!$D:$D, AG$2), SUMIFS(NewEmisData!G:G, NewEmisData!$A:$A, "LDV", NewEmisData!$B:$B, $A276, NewEmisData!$C:$C, $H276, NewEmisData!$D:$D, AG$2))</f>
        <v>5.5842494055705696E-3</v>
      </c>
      <c r="AH276" s="335">
        <f>$I276*IF($G276="Pickup", SUMIFS(NewEmisData!H:H, NewEmisData!$A:$A, "Pickup", NewEmisData!$B:$B, $A276, NewEmisData!$C:$C, $H276, NewEmisData!$D:$D, AH$2), SUMIFS(NewEmisData!H:H, NewEmisData!$A:$A, "LDV", NewEmisData!$B:$B, $A276, NewEmisData!$C:$C, $H276, NewEmisData!$D:$D, AH$2))</f>
        <v>4.7496587466809804E-3</v>
      </c>
      <c r="AI276" s="335">
        <f>$I276*IF($G276="Pickup", SUMIFS(NewEmisData!I:I, NewEmisData!$A:$A, "Pickup", NewEmisData!$B:$B, $A276, NewEmisData!$C:$C, $H276, NewEmisData!$D:$D, AI$2), SUMIFS(NewEmisData!I:I, NewEmisData!$A:$A, "LDV", NewEmisData!$B:$B, $A276, NewEmisData!$C:$C, $H276, NewEmisData!$D:$D, AI$2))</f>
        <v>4.1095518958717504E-3</v>
      </c>
      <c r="AJ276" s="335">
        <f>$I276*IF($G276="Pickup", SUMIFS(NewEmisData!J:J, NewEmisData!$A:$A, "Pickup", NewEmisData!$B:$B, $A276, NewEmisData!$C:$C, $H276, NewEmisData!$D:$D, AJ$2), SUMIFS(NewEmisData!J:J, NewEmisData!$A:$A, "LDV", NewEmisData!$B:$B, $A276, NewEmisData!$C:$C, $H276, NewEmisData!$D:$D, AJ$2))</f>
        <v>3.7489264773323799E-3</v>
      </c>
      <c r="AK276" s="335">
        <f>$I276*IF($G276="Pickup", SUMIFS(NewEmisData!K:K, NewEmisData!$A:$A, "Pickup", NewEmisData!$B:$B, $A276, NewEmisData!$C:$C, $H276, NewEmisData!$D:$D, AK$2), SUMIFS(NewEmisData!K:K, NewEmisData!$A:$A, "LDV", NewEmisData!$B:$B, $A276, NewEmisData!$C:$C, $H276, NewEmisData!$D:$D, AK$2))</f>
        <v>3.5881959766524201E-3</v>
      </c>
      <c r="AL276" s="335">
        <f>$I276*IF($G276="Pickup", SUMIFS(NewEmisData!L:L, NewEmisData!$A:$A, "Pickup", NewEmisData!$B:$B, $A276, NewEmisData!$C:$C, $H276, NewEmisData!$D:$D, AL$2), SUMIFS(NewEmisData!L:L, NewEmisData!$A:$A, "LDV", NewEmisData!$B:$B, $A276, NewEmisData!$C:$C, $H276, NewEmisData!$D:$D, AL$2))</f>
        <v>3.5311006464952199E-3</v>
      </c>
      <c r="AM276" s="335">
        <f>$I276*IF($G276="Pickup", SUMIFS(NewEmisData!M:M, NewEmisData!$A:$A, "Pickup", NewEmisData!$B:$B, $A276, NewEmisData!$C:$C, $H276, NewEmisData!$D:$D, AM$2), SUMIFS(NewEmisData!M:M, NewEmisData!$A:$A, "LDV", NewEmisData!$B:$B, $A276, NewEmisData!$C:$C, $H276, NewEmisData!$D:$D, AM$2))</f>
        <v>3.5100309709840301E-3</v>
      </c>
      <c r="AN276" s="335">
        <v>1.3041984458904573E-3</v>
      </c>
      <c r="AO276" s="335">
        <f>$I276*IF($G276="Pickup", SUMIFS(NewEmisData!E:E, NewEmisData!$A:$A, "Pickup", NewEmisData!$B:$B, $A276, NewEmisData!$C:$C, $H276, NewEmisData!$D:$D, AO$2), SUMIFS(NewEmisData!E:E, NewEmisData!$A:$A, "LDV", NewEmisData!$B:$B, $A276, NewEmisData!$C:$C, $H276, NewEmisData!$D:$D, AO$2))</f>
        <v>6.7831755328566196E-2</v>
      </c>
      <c r="AP276" s="335">
        <f>$I276*IF($G276="Pickup", SUMIFS(NewEmisData!F:F, NewEmisData!$A:$A, "Pickup", NewEmisData!$B:$B, $A276, NewEmisData!$C:$C, $H276, NewEmisData!$D:$D, AP$2), SUMIFS(NewEmisData!F:F, NewEmisData!$A:$A, "LDV", NewEmisData!$B:$B, $A276, NewEmisData!$C:$C, $H276, NewEmisData!$D:$D, AP$2))</f>
        <v>6.3250667156757298E-2</v>
      </c>
      <c r="AQ276" s="335">
        <f>$I276*IF($G276="Pickup", SUMIFS(NewEmisData!G:G, NewEmisData!$A:$A, "Pickup", NewEmisData!$B:$B, $A276, NewEmisData!$C:$C, $H276, NewEmisData!$D:$D, AQ$2), SUMIFS(NewEmisData!G:G, NewEmisData!$A:$A, "LDV", NewEmisData!$B:$B, $A276, NewEmisData!$C:$C, $H276, NewEmisData!$D:$D, AQ$2))</f>
        <v>6.2628417187727006E-2</v>
      </c>
      <c r="AR276" s="335">
        <f>$I276*IF($G276="Pickup", SUMIFS(NewEmisData!H:H, NewEmisData!$A:$A, "Pickup", NewEmisData!$B:$B, $A276, NewEmisData!$C:$C, $H276, NewEmisData!$D:$D, AR$2), SUMIFS(NewEmisData!H:H, NewEmisData!$A:$A, "LDV", NewEmisData!$B:$B, $A276, NewEmisData!$C:$C, $H276, NewEmisData!$D:$D, AR$2))</f>
        <v>6.1216981125607202E-2</v>
      </c>
      <c r="AS276" s="335">
        <f>$I276*IF($G276="Pickup", SUMIFS(NewEmisData!I:I, NewEmisData!$A:$A, "Pickup", NewEmisData!$B:$B, $A276, NewEmisData!$C:$C, $H276, NewEmisData!$D:$D, AS$2), SUMIFS(NewEmisData!I:I, NewEmisData!$A:$A, "LDV", NewEmisData!$B:$B, $A276, NewEmisData!$C:$C, $H276, NewEmisData!$D:$D, AS$2))</f>
        <v>5.9842025439809501E-2</v>
      </c>
      <c r="AT276" s="335">
        <f>$I276*IF($G276="Pickup", SUMIFS(NewEmisData!J:J, NewEmisData!$A:$A, "Pickup", NewEmisData!$B:$B, $A276, NewEmisData!$C:$C, $H276, NewEmisData!$D:$D, AT$2), SUMIFS(NewEmisData!J:J, NewEmisData!$A:$A, "LDV", NewEmisData!$B:$B, $A276, NewEmisData!$C:$C, $H276, NewEmisData!$D:$D, AT$2))</f>
        <v>5.8761885691048198E-2</v>
      </c>
      <c r="AU276" s="335">
        <f>$I276*IF($G276="Pickup", SUMIFS(NewEmisData!K:K, NewEmisData!$A:$A, "Pickup", NewEmisData!$B:$B, $A276, NewEmisData!$C:$C, $H276, NewEmisData!$D:$D, AU$2), SUMIFS(NewEmisData!K:K, NewEmisData!$A:$A, "LDV", NewEmisData!$B:$B, $A276, NewEmisData!$C:$C, $H276, NewEmisData!$D:$D, AU$2))</f>
        <v>5.8072078083983E-2</v>
      </c>
      <c r="AV276" s="335">
        <f>$I276*IF($G276="Pickup", SUMIFS(NewEmisData!L:L, NewEmisData!$A:$A, "Pickup", NewEmisData!$B:$B, $A276, NewEmisData!$C:$C, $H276, NewEmisData!$D:$D, AV$2), SUMIFS(NewEmisData!L:L, NewEmisData!$A:$A, "LDV", NewEmisData!$B:$B, $A276, NewEmisData!$C:$C, $H276, NewEmisData!$D:$D, AV$2))</f>
        <v>5.7726484266030297E-2</v>
      </c>
      <c r="AW276" s="335">
        <f>$I276*IF($G276="Pickup", SUMIFS(NewEmisData!M:M, NewEmisData!$A:$A, "Pickup", NewEmisData!$B:$B, $A276, NewEmisData!$C:$C, $H276, NewEmisData!$D:$D, AW$2), SUMIFS(NewEmisData!M:M, NewEmisData!$A:$A, "LDV", NewEmisData!$B:$B, $A276, NewEmisData!$C:$C, $H276, NewEmisData!$D:$D, AW$2))</f>
        <v>5.7530226905323702E-2</v>
      </c>
      <c r="AX276" s="335">
        <v>3.2948538923667892E-2</v>
      </c>
      <c r="AY276" s="335">
        <f>$I276*IF($G276="Pickup", SUMIFS(NewEmisData!E:E, NewEmisData!$A:$A, "Pickup", NewEmisData!$B:$B, $A276, NewEmisData!$C:$C, $H276, NewEmisData!$D:$D, AY$2), SUMIFS(NewEmisData!E:E, NewEmisData!$A:$A, "LDV", NewEmisData!$B:$B, $A276, NewEmisData!$C:$C, $H276, NewEmisData!$D:$D, AY$2))</f>
        <v>1.8324822567621701E-2</v>
      </c>
      <c r="AZ276" s="335">
        <f>$I276*IF($G276="Pickup", SUMIFS(NewEmisData!F:F, NewEmisData!$A:$A, "Pickup", NewEmisData!$B:$B, $A276, NewEmisData!$C:$C, $H276, NewEmisData!$D:$D, AZ$2), SUMIFS(NewEmisData!F:F, NewEmisData!$A:$A, "LDV", NewEmisData!$B:$B, $A276, NewEmisData!$C:$C, $H276, NewEmisData!$D:$D, AZ$2))</f>
        <v>1.4272294035055699E-2</v>
      </c>
      <c r="BA276" s="335">
        <f>$I276*IF($G276="Pickup", SUMIFS(NewEmisData!G:G, NewEmisData!$A:$A, "Pickup", NewEmisData!$B:$B, $A276, NewEmisData!$C:$C, $H276, NewEmisData!$D:$D, BA$2), SUMIFS(NewEmisData!G:G, NewEmisData!$A:$A, "LDV", NewEmisData!$B:$B, $A276, NewEmisData!$C:$C, $H276, NewEmisData!$D:$D, BA$2))</f>
        <v>1.3165752481838801E-2</v>
      </c>
      <c r="BB276" s="335">
        <f>$I276*IF($G276="Pickup", SUMIFS(NewEmisData!H:H, NewEmisData!$A:$A, "Pickup", NewEmisData!$B:$B, $A276, NewEmisData!$C:$C, $H276, NewEmisData!$D:$D, BB$2), SUMIFS(NewEmisData!H:H, NewEmisData!$A:$A, "LDV", NewEmisData!$B:$B, $A276, NewEmisData!$C:$C, $H276, NewEmisData!$D:$D, BB$2))</f>
        <v>1.1917194849656599E-2</v>
      </c>
      <c r="BC276" s="335">
        <f>$I276*IF($G276="Pickup", SUMIFS(NewEmisData!I:I, NewEmisData!$A:$A, "Pickup", NewEmisData!$B:$B, $A276, NewEmisData!$C:$C, $H276, NewEmisData!$D:$D, BC$2), SUMIFS(NewEmisData!I:I, NewEmisData!$A:$A, "LDV", NewEmisData!$B:$B, $A276, NewEmisData!$C:$C, $H276, NewEmisData!$D:$D, BC$2))</f>
        <v>1.0700861948252101E-2</v>
      </c>
      <c r="BD276" s="335">
        <f>$I276*IF($G276="Pickup", SUMIFS(NewEmisData!J:J, NewEmisData!$A:$A, "Pickup", NewEmisData!$B:$B, $A276, NewEmisData!$C:$C, $H276, NewEmisData!$D:$D, BD$2), SUMIFS(NewEmisData!J:J, NewEmisData!$A:$A, "LDV", NewEmisData!$B:$B, $A276, NewEmisData!$C:$C, $H276, NewEmisData!$D:$D, BD$2))</f>
        <v>9.7453521893521699E-3</v>
      </c>
      <c r="BE276" s="335">
        <f>$I276*IF($G276="Pickup", SUMIFS(NewEmisData!K:K, NewEmisData!$A:$A, "Pickup", NewEmisData!$B:$B, $A276, NewEmisData!$C:$C, $H276, NewEmisData!$D:$D, BE$2), SUMIFS(NewEmisData!K:K, NewEmisData!$A:$A, "LDV", NewEmisData!$B:$B, $A276, NewEmisData!$C:$C, $H276, NewEmisData!$D:$D, BE$2))</f>
        <v>9.1351470976244707E-3</v>
      </c>
      <c r="BF276" s="335">
        <f>$I276*IF($G276="Pickup", SUMIFS(NewEmisData!L:L, NewEmisData!$A:$A, "Pickup", NewEmisData!$B:$B, $A276, NewEmisData!$C:$C, $H276, NewEmisData!$D:$D, BF$2), SUMIFS(NewEmisData!L:L, NewEmisData!$A:$A, "LDV", NewEmisData!$B:$B, $A276, NewEmisData!$C:$C, $H276, NewEmisData!$D:$D, BF$2))</f>
        <v>8.8293874131557606E-3</v>
      </c>
      <c r="BG276" s="335">
        <f>$I276*IF($G276="Pickup", SUMIFS(NewEmisData!M:M, NewEmisData!$A:$A, "Pickup", NewEmisData!$B:$B, $A276, NewEmisData!$C:$C, $H276, NewEmisData!$D:$D, BG$2), SUMIFS(NewEmisData!M:M, NewEmisData!$A:$A, "LDV", NewEmisData!$B:$B, $A276, NewEmisData!$C:$C, $H276, NewEmisData!$D:$D, BG$2))</f>
        <v>8.6558174466142106E-3</v>
      </c>
      <c r="BH276" s="335">
        <v>6.6026126062260432E-3</v>
      </c>
      <c r="BI276" s="335">
        <f>$I276*IF($G276="Pickup", SUMIFS(NewEmisData!E:E, NewEmisData!$A:$A, "Pickup", NewEmisData!$B:$B, $A276, NewEmisData!$C:$C, $H276, NewEmisData!$D:$D, BI$2), SUMIFS(NewEmisData!E:E, NewEmisData!$A:$A, "LDV", NewEmisData!$B:$B, $A276, NewEmisData!$C:$C, $H276, NewEmisData!$D:$D, BI$2))</f>
        <v>5.6341971782511804</v>
      </c>
      <c r="BJ276" s="335">
        <f>$I276*IF($G276="Pickup", SUMIFS(NewEmisData!F:F, NewEmisData!$A:$A, "Pickup", NewEmisData!$B:$B, $A276, NewEmisData!$C:$C, $H276, NewEmisData!$D:$D, BJ$2), SUMIFS(NewEmisData!F:F, NewEmisData!$A:$A, "LDV", NewEmisData!$B:$B, $A276, NewEmisData!$C:$C, $H276, NewEmisData!$D:$D, BJ$2))</f>
        <v>3.2912080717511998</v>
      </c>
      <c r="BK276" s="335">
        <f>$I276*IF($G276="Pickup", SUMIFS(NewEmisData!G:G, NewEmisData!$A:$A, "Pickup", NewEmisData!$B:$B, $A276, NewEmisData!$C:$C, $H276, NewEmisData!$D:$D, BK$2), SUMIFS(NewEmisData!G:G, NewEmisData!$A:$A, "LDV", NewEmisData!$B:$B, $A276, NewEmisData!$C:$C, $H276, NewEmisData!$D:$D, BK$2))</f>
        <v>2.5038449092773698</v>
      </c>
      <c r="BL276" s="335">
        <f>$I276*IF($G276="Pickup", SUMIFS(NewEmisData!H:H, NewEmisData!$A:$A, "Pickup", NewEmisData!$B:$B, $A276, NewEmisData!$C:$C, $H276, NewEmisData!$D:$D, BL$2), SUMIFS(NewEmisData!H:H, NewEmisData!$A:$A, "LDV", NewEmisData!$B:$B, $A276, NewEmisData!$C:$C, $H276, NewEmisData!$D:$D, BL$2))</f>
        <v>1.9586302072503601</v>
      </c>
      <c r="BM276" s="335">
        <f>$I276*IF($G276="Pickup", SUMIFS(NewEmisData!I:I, NewEmisData!$A:$A, "Pickup", NewEmisData!$B:$B, $A276, NewEmisData!$C:$C, $H276, NewEmisData!$D:$D, BM$2), SUMIFS(NewEmisData!I:I, NewEmisData!$A:$A, "LDV", NewEmisData!$B:$B, $A276, NewEmisData!$C:$C, $H276, NewEmisData!$D:$D, BM$2))</f>
        <v>1.4188080704430199</v>
      </c>
      <c r="BN276" s="335">
        <f>$I276*IF($G276="Pickup", SUMIFS(NewEmisData!J:J, NewEmisData!$A:$A, "Pickup", NewEmisData!$B:$B, $A276, NewEmisData!$C:$C, $H276, NewEmisData!$D:$D, BN$2), SUMIFS(NewEmisData!J:J, NewEmisData!$A:$A, "LDV", NewEmisData!$B:$B, $A276, NewEmisData!$C:$C, $H276, NewEmisData!$D:$D, BN$2))</f>
        <v>1.12295829909247</v>
      </c>
      <c r="BO276" s="335">
        <f>$I276*IF($G276="Pickup", SUMIFS(NewEmisData!K:K, NewEmisData!$A:$A, "Pickup", NewEmisData!$B:$B, $A276, NewEmisData!$C:$C, $H276, NewEmisData!$D:$D, BO$2), SUMIFS(NewEmisData!K:K, NewEmisData!$A:$A, "LDV", NewEmisData!$B:$B, $A276, NewEmisData!$C:$C, $H276, NewEmisData!$D:$D, BO$2))</f>
        <v>0.98917470890575399</v>
      </c>
      <c r="BP276" s="335">
        <f>$I276*IF($G276="Pickup", SUMIFS(NewEmisData!L:L, NewEmisData!$A:$A, "Pickup", NewEmisData!$B:$B, $A276, NewEmisData!$C:$C, $H276, NewEmisData!$D:$D, BP$2), SUMIFS(NewEmisData!L:L, NewEmisData!$A:$A, "LDV", NewEmisData!$B:$B, $A276, NewEmisData!$C:$C, $H276, NewEmisData!$D:$D, BP$2))</f>
        <v>0.94587291374607996</v>
      </c>
      <c r="BQ276" s="335">
        <f>$I276*IF($G276="Pickup", SUMIFS(NewEmisData!M:M, NewEmisData!$A:$A, "Pickup", NewEmisData!$B:$B, $A276, NewEmisData!$C:$C, $H276, NewEmisData!$D:$D, BQ$2), SUMIFS(NewEmisData!M:M, NewEmisData!$A:$A, "LDV", NewEmisData!$B:$B, $A276, NewEmisData!$C:$C, $H276, NewEmisData!$D:$D, BQ$2))</f>
        <v>0.91886504762322097</v>
      </c>
      <c r="BR276" s="335">
        <v>1.5622001678221484</v>
      </c>
      <c r="BS276" s="335">
        <f>$I276*IF($G276="Pickup", SUMIFS(NewEmisData!E:E, NewEmisData!$A:$A, "Pickup", NewEmisData!$B:$B, $A276, NewEmisData!$C:$C, $H276, NewEmisData!$D:$D, BS$2), SUMIFS(NewEmisData!E:E, NewEmisData!$A:$A, "LDV", NewEmisData!$B:$B, $A276, NewEmisData!$C:$C, $H276, NewEmisData!$D:$D, BS$2))</f>
        <v>0.64604041020523395</v>
      </c>
      <c r="BT276" s="335">
        <f>$I276*IF($G276="Pickup", SUMIFS(NewEmisData!F:F, NewEmisData!$A:$A, "Pickup", NewEmisData!$B:$B, $A276, NewEmisData!$C:$C, $H276, NewEmisData!$D:$D, BT$2), SUMIFS(NewEmisData!F:F, NewEmisData!$A:$A, "LDV", NewEmisData!$B:$B, $A276, NewEmisData!$C:$C, $H276, NewEmisData!$D:$D, BT$2))</f>
        <v>0.33711601886070303</v>
      </c>
      <c r="BU276" s="335">
        <f>$I276*IF($G276="Pickup", SUMIFS(NewEmisData!G:G, NewEmisData!$A:$A, "Pickup", NewEmisData!$B:$B, $A276, NewEmisData!$C:$C, $H276, NewEmisData!$D:$D, BU$2), SUMIFS(NewEmisData!G:G, NewEmisData!$A:$A, "LDV", NewEmisData!$B:$B, $A276, NewEmisData!$C:$C, $H276, NewEmisData!$D:$D, BU$2))</f>
        <v>0.24835485029207899</v>
      </c>
      <c r="BV276" s="335">
        <f>$I276*IF($G276="Pickup", SUMIFS(NewEmisData!H:H, NewEmisData!$A:$A, "Pickup", NewEmisData!$B:$B, $A276, NewEmisData!$C:$C, $H276, NewEmisData!$D:$D, BV$2), SUMIFS(NewEmisData!H:H, NewEmisData!$A:$A, "LDV", NewEmisData!$B:$B, $A276, NewEmisData!$C:$C, $H276, NewEmisData!$D:$D, BV$2))</f>
        <v>0.20063726173746699</v>
      </c>
      <c r="BW276" s="335">
        <f>$I276*IF($G276="Pickup", SUMIFS(NewEmisData!I:I, NewEmisData!$A:$A, "Pickup", NewEmisData!$B:$B, $A276, NewEmisData!$C:$C, $H276, NewEmisData!$D:$D, BW$2), SUMIFS(NewEmisData!I:I, NewEmisData!$A:$A, "LDV", NewEmisData!$B:$B, $A276, NewEmisData!$C:$C, $H276, NewEmisData!$D:$D, BW$2))</f>
        <v>0.148388069930526</v>
      </c>
      <c r="BX276" s="335">
        <f>$I276*IF($G276="Pickup", SUMIFS(NewEmisData!J:J, NewEmisData!$A:$A, "Pickup", NewEmisData!$B:$B, $A276, NewEmisData!$C:$C, $H276, NewEmisData!$D:$D, BX$2), SUMIFS(NewEmisData!J:J, NewEmisData!$A:$A, "LDV", NewEmisData!$B:$B, $A276, NewEmisData!$C:$C, $H276, NewEmisData!$D:$D, BX$2))</f>
        <v>0.12460657527841699</v>
      </c>
      <c r="BY276" s="335">
        <f>$I276*IF($G276="Pickup", SUMIFS(NewEmisData!K:K, NewEmisData!$A:$A, "Pickup", NewEmisData!$B:$B, $A276, NewEmisData!$C:$C, $H276, NewEmisData!$D:$D, BY$2), SUMIFS(NewEmisData!K:K, NewEmisData!$A:$A, "LDV", NewEmisData!$B:$B, $A276, NewEmisData!$C:$C, $H276, NewEmisData!$D:$D, BY$2))</f>
        <v>0.11177610097077099</v>
      </c>
      <c r="BZ276" s="335">
        <f>$I276*IF($G276="Pickup", SUMIFS(NewEmisData!L:L, NewEmisData!$A:$A, "Pickup", NewEmisData!$B:$B, $A276, NewEmisData!$C:$C, $H276, NewEmisData!$D:$D, BZ$2), SUMIFS(NewEmisData!L:L, NewEmisData!$A:$A, "LDV", NewEmisData!$B:$B, $A276, NewEmisData!$C:$C, $H276, NewEmisData!$D:$D, BZ$2))</f>
        <v>0.10678198489299399</v>
      </c>
      <c r="CA276" s="335">
        <f>$I276*IF($G276="Pickup", SUMIFS(NewEmisData!M:M, NewEmisData!$A:$A, "Pickup", NewEmisData!$B:$B, $A276, NewEmisData!$C:$C, $H276, NewEmisData!$D:$D, CA$2), SUMIFS(NewEmisData!M:M, NewEmisData!$A:$A, "LDV", NewEmisData!$B:$B, $A276, NewEmisData!$C:$C, $H276, NewEmisData!$D:$D, CA$2))</f>
        <v>0.102788686456563</v>
      </c>
      <c r="CB276" s="335">
        <v>0.11295846897695311</v>
      </c>
      <c r="CC276" s="335">
        <f>$I276*IF($G276="Pickup", SUMIFS(NewEmisData!E:E, NewEmisData!$A:$A, "Pickup", NewEmisData!$B:$B, $A276, NewEmisData!$C:$C, $H276, NewEmisData!$D:$D, CC$2), SUMIFS(NewEmisData!E:E, NewEmisData!$A:$A, "LDV", NewEmisData!$B:$B, $A276, NewEmisData!$C:$C, $H276, NewEmisData!$D:$D, CC$2))</f>
        <v>4.5186599160421101E-2</v>
      </c>
      <c r="CD276" s="335">
        <f>$I276*IF($G276="Pickup", SUMIFS(NewEmisData!F:F, NewEmisData!$A:$A, "Pickup", NewEmisData!$B:$B, $A276, NewEmisData!$C:$C, $H276, NewEmisData!$D:$D, CD$2), SUMIFS(NewEmisData!F:F, NewEmisData!$A:$A, "LDV", NewEmisData!$B:$B, $A276, NewEmisData!$C:$C, $H276, NewEmisData!$D:$D, CD$2))</f>
        <v>3.0321042660064499E-2</v>
      </c>
      <c r="CE276" s="335">
        <f>$I276*IF($G276="Pickup", SUMIFS(NewEmisData!G:G, NewEmisData!$A:$A, "Pickup", NewEmisData!$B:$B, $A276, NewEmisData!$C:$C, $H276, NewEmisData!$D:$D, CE$2), SUMIFS(NewEmisData!G:G, NewEmisData!$A:$A, "LDV", NewEmisData!$B:$B, $A276, NewEmisData!$C:$C, $H276, NewEmisData!$D:$D, CE$2))</f>
        <v>2.5916716030162101E-2</v>
      </c>
      <c r="CF276" s="335">
        <f>$I276*IF($G276="Pickup", SUMIFS(NewEmisData!H:H, NewEmisData!$A:$A, "Pickup", NewEmisData!$B:$B, $A276, NewEmisData!$C:$C, $H276, NewEmisData!$D:$D, CF$2), SUMIFS(NewEmisData!H:H, NewEmisData!$A:$A, "LDV", NewEmisData!$B:$B, $A276, NewEmisData!$C:$C, $H276, NewEmisData!$D:$D, CF$2))</f>
        <v>2.4735955589537201E-2</v>
      </c>
      <c r="CG276" s="335">
        <f>$I276*IF($G276="Pickup", SUMIFS(NewEmisData!I:I, NewEmisData!$A:$A, "Pickup", NewEmisData!$B:$B, $A276, NewEmisData!$C:$C, $H276, NewEmisData!$D:$D, CG$2), SUMIFS(NewEmisData!I:I, NewEmisData!$A:$A, "LDV", NewEmisData!$B:$B, $A276, NewEmisData!$C:$C, $H276, NewEmisData!$D:$D, CG$2))</f>
        <v>2.39507418397766E-2</v>
      </c>
      <c r="CH276" s="335">
        <f>$I276*IF($G276="Pickup", SUMIFS(NewEmisData!J:J, NewEmisData!$A:$A, "Pickup", NewEmisData!$B:$B, $A276, NewEmisData!$C:$C, $H276, NewEmisData!$D:$D, CH$2), SUMIFS(NewEmisData!J:J, NewEmisData!$A:$A, "LDV", NewEmisData!$B:$B, $A276, NewEmisData!$C:$C, $H276, NewEmisData!$D:$D, CH$2))</f>
        <v>2.33343295652753E-2</v>
      </c>
      <c r="CI276" s="335">
        <f>$I276*IF($G276="Pickup", SUMIFS(NewEmisData!K:K, NewEmisData!$A:$A, "Pickup", NewEmisData!$B:$B, $A276, NewEmisData!$C:$C, $H276, NewEmisData!$D:$D, CI$2), SUMIFS(NewEmisData!K:K, NewEmisData!$A:$A, "LDV", NewEmisData!$B:$B, $A276, NewEmisData!$C:$C, $H276, NewEmisData!$D:$D, CI$2))</f>
        <v>2.33323778682475E-2</v>
      </c>
      <c r="CJ276" s="335">
        <f>$I276*IF($G276="Pickup", SUMIFS(NewEmisData!L:L, NewEmisData!$A:$A, "Pickup", NewEmisData!$B:$B, $A276, NewEmisData!$C:$C, $H276, NewEmisData!$D:$D, CJ$2), SUMIFS(NewEmisData!L:L, NewEmisData!$A:$A, "LDV", NewEmisData!$B:$B, $A276, NewEmisData!$C:$C, $H276, NewEmisData!$D:$D, CJ$2))</f>
        <v>2.3331868508858E-2</v>
      </c>
      <c r="CK276" s="335">
        <f>$I276*IF($G276="Pickup", SUMIFS(NewEmisData!M:M, NewEmisData!$A:$A, "Pickup", NewEmisData!$B:$B, $A276, NewEmisData!$C:$C, $H276, NewEmisData!$D:$D, CK$2), SUMIFS(NewEmisData!M:M, NewEmisData!$A:$A, "LDV", NewEmisData!$B:$B, $A276, NewEmisData!$C:$C, $H276, NewEmisData!$D:$D, CK$2))</f>
        <v>2.3331333840255802E-2</v>
      </c>
      <c r="CL276" s="335">
        <v>2.0846549246249676E-2</v>
      </c>
      <c r="CM276" s="335">
        <f>$I276*IF($G276="Pickup", SUMIFS(NewEmisData!E:E, NewEmisData!$A:$A, "Pickup", NewEmisData!$B:$B, $A276, NewEmisData!$C:$C, $H276, NewEmisData!$D:$D, CM$2), SUMIFS(NewEmisData!E:E, NewEmisData!$A:$A, "LDV", NewEmisData!$B:$B, $A276, NewEmisData!$C:$C, $H276, NewEmisData!$D:$D, CM$2))</f>
        <v>1.8999640989844298E-2</v>
      </c>
      <c r="CN276" s="335">
        <f>$I276*IF($G276="Pickup", SUMIFS(NewEmisData!F:F, NewEmisData!$A:$A, "Pickup", NewEmisData!$B:$B, $A276, NewEmisData!$C:$C, $H276, NewEmisData!$D:$D, CN$2), SUMIFS(NewEmisData!F:F, NewEmisData!$A:$A, "LDV", NewEmisData!$B:$B, $A276, NewEmisData!$C:$C, $H276, NewEmisData!$D:$D, CN$2))</f>
        <v>1.12934038283153E-2</v>
      </c>
      <c r="CO276" s="335">
        <f>$I276*IF($G276="Pickup", SUMIFS(NewEmisData!G:G, NewEmisData!$A:$A, "Pickup", NewEmisData!$B:$B, $A276, NewEmisData!$C:$C, $H276, NewEmisData!$D:$D, CO$2), SUMIFS(NewEmisData!G:G, NewEmisData!$A:$A, "LDV", NewEmisData!$B:$B, $A276, NewEmisData!$C:$C, $H276, NewEmisData!$D:$D, CO$2))</f>
        <v>8.9155864809614994E-3</v>
      </c>
      <c r="CP276" s="335">
        <f>$I276*IF($G276="Pickup", SUMIFS(NewEmisData!H:H, NewEmisData!$A:$A, "Pickup", NewEmisData!$B:$B, $A276, NewEmisData!$C:$C, $H276, NewEmisData!$D:$D, CP$2), SUMIFS(NewEmisData!H:H, NewEmisData!$A:$A, "LDV", NewEmisData!$B:$B, $A276, NewEmisData!$C:$C, $H276, NewEmisData!$D:$D, CP$2))</f>
        <v>7.3372921922104104E-3</v>
      </c>
      <c r="CQ276" s="335">
        <f>$I276*IF($G276="Pickup", SUMIFS(NewEmisData!I:I, NewEmisData!$A:$A, "Pickup", NewEmisData!$B:$B, $A276, NewEmisData!$C:$C, $H276, NewEmisData!$D:$D, CQ$2), SUMIFS(NewEmisData!I:I, NewEmisData!$A:$A, "LDV", NewEmisData!$B:$B, $A276, NewEmisData!$C:$C, $H276, NewEmisData!$D:$D, CQ$2))</f>
        <v>6.5724995115123896E-3</v>
      </c>
      <c r="CR276" s="335">
        <f>$I276*IF($G276="Pickup", SUMIFS(NewEmisData!J:J, NewEmisData!$A:$A, "Pickup", NewEmisData!$B:$B, $A276, NewEmisData!$C:$C, $H276, NewEmisData!$D:$D, CR$2), SUMIFS(NewEmisData!J:J, NewEmisData!$A:$A, "LDV", NewEmisData!$B:$B, $A276, NewEmisData!$C:$C, $H276, NewEmisData!$D:$D, CR$2))</f>
        <v>6.2407197852133098E-3</v>
      </c>
      <c r="CS276" s="335">
        <f>$I276*IF($G276="Pickup", SUMIFS(NewEmisData!K:K, NewEmisData!$A:$A, "Pickup", NewEmisData!$B:$B, $A276, NewEmisData!$C:$C, $H276, NewEmisData!$D:$D, CS$2), SUMIFS(NewEmisData!K:K, NewEmisData!$A:$A, "LDV", NewEmisData!$B:$B, $A276, NewEmisData!$C:$C, $H276, NewEmisData!$D:$D, CS$2))</f>
        <v>6.20457620974787E-3</v>
      </c>
      <c r="CT276" s="335">
        <f>$I276*IF($G276="Pickup", SUMIFS(NewEmisData!L:L, NewEmisData!$A:$A, "Pickup", NewEmisData!$B:$B, $A276, NewEmisData!$C:$C, $H276, NewEmisData!$D:$D, CT$2), SUMIFS(NewEmisData!L:L, NewEmisData!$A:$A, "LDV", NewEmisData!$B:$B, $A276, NewEmisData!$C:$C, $H276, NewEmisData!$D:$D, CT$2))</f>
        <v>6.1456645266433898E-3</v>
      </c>
      <c r="CU276" s="335">
        <f>$I276*IF($G276="Pickup", SUMIFS(NewEmisData!M:M, NewEmisData!$A:$A, "Pickup", NewEmisData!$B:$B, $A276, NewEmisData!$C:$C, $H276, NewEmisData!$D:$D, CU$2), SUMIFS(NewEmisData!M:M, NewEmisData!$A:$A, "LDV", NewEmisData!$B:$B, $A276, NewEmisData!$C:$C, $H276, NewEmisData!$D:$D, CU$2))</f>
        <v>6.1452936234844303E-3</v>
      </c>
      <c r="CV276" s="335">
        <v>5.2030687941242611E-3</v>
      </c>
      <c r="CW276" s="335">
        <v>3.0448046675121709E-3</v>
      </c>
      <c r="CX276" s="335">
        <v>1.8865908720768221E-3</v>
      </c>
      <c r="CY276" s="335">
        <v>1.5570268485524494E-3</v>
      </c>
      <c r="CZ276" s="335">
        <v>1.2432183416122382E-3</v>
      </c>
      <c r="DA276" s="335">
        <v>9.252251866281976E-4</v>
      </c>
      <c r="DB276" s="335">
        <v>7.2309456596024934E-4</v>
      </c>
      <c r="DC276" s="335">
        <v>6.8940706870607876E-4</v>
      </c>
      <c r="DD276" s="335">
        <v>6.844148428615973E-4</v>
      </c>
      <c r="DE276" s="335">
        <v>6.8634617396886091E-4</v>
      </c>
      <c r="DF276" s="335">
        <v>6.8634617396886091E-4</v>
      </c>
      <c r="DG276" s="335">
        <f>$I276*IF($G276="Pickup", SUMIFS(NewEmisData!E:E, NewEmisData!$A:$A, "Pickup", NewEmisData!$B:$B, $A276, NewEmisData!$C:$C, $H276, NewEmisData!$D:$D, DG$2), SUMIFS(NewEmisData!E:E, NewEmisData!$A:$A, "LDV", NewEmisData!$B:$B, $A276, NewEmisData!$C:$C, $H276, NewEmisData!$D:$D, DG$2))</f>
        <v>0</v>
      </c>
      <c r="DH276" s="335">
        <f>$I276*IF($G276="Pickup", SUMIFS(NewEmisData!F:F, NewEmisData!$A:$A, "Pickup", NewEmisData!$B:$B, $A276, NewEmisData!$C:$C, $H276, NewEmisData!$D:$D, DH$2), SUMIFS(NewEmisData!F:F, NewEmisData!$A:$A, "LDV", NewEmisData!$B:$B, $A276, NewEmisData!$C:$C, $H276, NewEmisData!$D:$D, DH$2))</f>
        <v>0</v>
      </c>
      <c r="DI276" s="335">
        <f>$I276*IF($G276="Pickup", SUMIFS(NewEmisData!G:G, NewEmisData!$A:$A, "Pickup", NewEmisData!$B:$B, $A276, NewEmisData!$C:$C, $H276, NewEmisData!$D:$D, DI$2), SUMIFS(NewEmisData!G:G, NewEmisData!$A:$A, "LDV", NewEmisData!$B:$B, $A276, NewEmisData!$C:$C, $H276, NewEmisData!$D:$D, DI$2))</f>
        <v>0</v>
      </c>
      <c r="DJ276" s="335">
        <f>$I276*IF($G276="Pickup", SUMIFS(NewEmisData!H:H, NewEmisData!$A:$A, "Pickup", NewEmisData!$B:$B, $A276, NewEmisData!$C:$C, $H276, NewEmisData!$D:$D, DJ$2), SUMIFS(NewEmisData!H:H, NewEmisData!$A:$A, "LDV", NewEmisData!$B:$B, $A276, NewEmisData!$C:$C, $H276, NewEmisData!$D:$D, DJ$2))</f>
        <v>0</v>
      </c>
      <c r="DK276" s="335">
        <f>$I276*IF($G276="Pickup", SUMIFS(NewEmisData!I:I, NewEmisData!$A:$A, "Pickup", NewEmisData!$B:$B, $A276, NewEmisData!$C:$C, $H276, NewEmisData!$D:$D, DK$2), SUMIFS(NewEmisData!I:I, NewEmisData!$A:$A, "LDV", NewEmisData!$B:$B, $A276, NewEmisData!$C:$C, $H276, NewEmisData!$D:$D, DK$2))</f>
        <v>0</v>
      </c>
      <c r="DL276" s="335">
        <f>$I276*IF($G276="Pickup", SUMIFS(NewEmisData!J:J, NewEmisData!$A:$A, "Pickup", NewEmisData!$B:$B, $A276, NewEmisData!$C:$C, $H276, NewEmisData!$D:$D, DL$2), SUMIFS(NewEmisData!J:J, NewEmisData!$A:$A, "LDV", NewEmisData!$B:$B, $A276, NewEmisData!$C:$C, $H276, NewEmisData!$D:$D, DL$2))</f>
        <v>0</v>
      </c>
      <c r="DM276" s="335">
        <f>$I276*IF($G276="Pickup", SUMIFS(NewEmisData!K:K, NewEmisData!$A:$A, "Pickup", NewEmisData!$B:$B, $A276, NewEmisData!$C:$C, $H276, NewEmisData!$D:$D, DM$2), SUMIFS(NewEmisData!K:K, NewEmisData!$A:$A, "LDV", NewEmisData!$B:$B, $A276, NewEmisData!$C:$C, $H276, NewEmisData!$D:$D, DM$2))</f>
        <v>0</v>
      </c>
      <c r="DN276" s="335">
        <f>$I276*IF($G276="Pickup", SUMIFS(NewEmisData!L:L, NewEmisData!$A:$A, "Pickup", NewEmisData!$B:$B, $A276, NewEmisData!$C:$C, $H276, NewEmisData!$D:$D, DN$2), SUMIFS(NewEmisData!L:L, NewEmisData!$A:$A, "LDV", NewEmisData!$B:$B, $A276, NewEmisData!$C:$C, $H276, NewEmisData!$D:$D, DN$2))</f>
        <v>0</v>
      </c>
      <c r="DO276" s="335">
        <f>$I276*IF($G276="Pickup", SUMIFS(NewEmisData!M:M, NewEmisData!$A:$A, "Pickup", NewEmisData!$B:$B, $A276, NewEmisData!$C:$C, $H276, NewEmisData!$D:$D, DO$2), SUMIFS(NewEmisData!M:M, NewEmisData!$A:$A, "LDV", NewEmisData!$B:$B, $A276, NewEmisData!$C:$C, $H276, NewEmisData!$D:$D, DO$2))</f>
        <v>0</v>
      </c>
      <c r="DP276" s="335">
        <v>1.3868757746550878E-3</v>
      </c>
      <c r="DQ276" s="335">
        <f>$I276*IF($G276="Pickup", SUMIFS(NewEmisData!E:E, NewEmisData!$A:$A, "Pickup", NewEmisData!$B:$B, $A276, NewEmisData!$C:$C, $H276, NewEmisData!$D:$D, DQ$2), SUMIFS(NewEmisData!E:E, NewEmisData!$A:$A, "LDV", NewEmisData!$B:$B, $A276, NewEmisData!$C:$C, $H276, NewEmisData!$D:$D, DQ$2))</f>
        <v>1.28100272800791E-2</v>
      </c>
      <c r="DR276" s="335">
        <f>$I276*IF($G276="Pickup", SUMIFS(NewEmisData!F:F, NewEmisData!$A:$A, "Pickup", NewEmisData!$B:$B, $A276, NewEmisData!$C:$C, $H276, NewEmisData!$D:$D, DR$2), SUMIFS(NewEmisData!F:F, NewEmisData!$A:$A, "LDV", NewEmisData!$B:$B, $A276, NewEmisData!$C:$C, $H276, NewEmisData!$D:$D, DR$2))</f>
        <v>6.9424260700293398E-3</v>
      </c>
      <c r="DS276" s="335">
        <f>$I276*IF($G276="Pickup", SUMIFS(NewEmisData!G:G, NewEmisData!$A:$A, "Pickup", NewEmisData!$B:$B, $A276, NewEmisData!$C:$C, $H276, NewEmisData!$D:$D, DS$2), SUMIFS(NewEmisData!G:G, NewEmisData!$A:$A, "LDV", NewEmisData!$B:$B, $A276, NewEmisData!$C:$C, $H276, NewEmisData!$D:$D, DS$2))</f>
        <v>5.5718062948972597E-3</v>
      </c>
      <c r="DT276" s="335">
        <f>$I276*IF($G276="Pickup", SUMIFS(NewEmisData!H:H, NewEmisData!$A:$A, "Pickup", NewEmisData!$B:$B, $A276, NewEmisData!$C:$C, $H276, NewEmisData!$D:$D, DT$2), SUMIFS(NewEmisData!H:H, NewEmisData!$A:$A, "LDV", NewEmisData!$B:$B, $A276, NewEmisData!$C:$C, $H276, NewEmisData!$D:$D, DT$2))</f>
        <v>4.2603417623007303E-3</v>
      </c>
      <c r="DU276" s="335">
        <f>$I276*IF($G276="Pickup", SUMIFS(NewEmisData!I:I, NewEmisData!$A:$A, "Pickup", NewEmisData!$B:$B, $A276, NewEmisData!$C:$C, $H276, NewEmisData!$D:$D, DU$2), SUMIFS(NewEmisData!I:I, NewEmisData!$A:$A, "LDV", NewEmisData!$B:$B, $A276, NewEmisData!$C:$C, $H276, NewEmisData!$D:$D, DU$2))</f>
        <v>3.31959498333436E-3</v>
      </c>
      <c r="DV276" s="335">
        <f>$I276*IF($G276="Pickup", SUMIFS(NewEmisData!J:J, NewEmisData!$A:$A, "Pickup", NewEmisData!$B:$B, $A276, NewEmisData!$C:$C, $H276, NewEmisData!$D:$D, DV$2), SUMIFS(NewEmisData!J:J, NewEmisData!$A:$A, "LDV", NewEmisData!$B:$B, $A276, NewEmisData!$C:$C, $H276, NewEmisData!$D:$D, DV$2))</f>
        <v>2.8901416801040899E-3</v>
      </c>
      <c r="DW276" s="335">
        <f>$I276*IF($G276="Pickup", SUMIFS(NewEmisData!K:K, NewEmisData!$A:$A, "Pickup", NewEmisData!$B:$B, $A276, NewEmisData!$C:$C, $H276, NewEmisData!$D:$D, DW$2), SUMIFS(NewEmisData!K:K, NewEmisData!$A:$A, "LDV", NewEmisData!$B:$B, $A276, NewEmisData!$C:$C, $H276, NewEmisData!$D:$D, DW$2))</f>
        <v>2.6480526244027302E-3</v>
      </c>
      <c r="DX276" s="335">
        <f>$I276*IF($G276="Pickup", SUMIFS(NewEmisData!L:L, NewEmisData!$A:$A, "Pickup", NewEmisData!$B:$B, $A276, NewEmisData!$C:$C, $H276, NewEmisData!$D:$D, DX$2), SUMIFS(NewEmisData!L:L, NewEmisData!$A:$A, "LDV", NewEmisData!$B:$B, $A276, NewEmisData!$C:$C, $H276, NewEmisData!$D:$D, DX$2))</f>
        <v>2.5707167297103401E-3</v>
      </c>
      <c r="DY276" s="335">
        <f>$I276*IF($G276="Pickup", SUMIFS(NewEmisData!M:M, NewEmisData!$A:$A, "Pickup", NewEmisData!$B:$B, $A276, NewEmisData!$C:$C, $H276, NewEmisData!$D:$D, DY$2), SUMIFS(NewEmisData!M:M, NewEmisData!$A:$A, "LDV", NewEmisData!$B:$B, $A276, NewEmisData!$C:$C, $H276, NewEmisData!$D:$D, DY$2))</f>
        <v>2.5319062605993902E-3</v>
      </c>
      <c r="DZ276" s="335">
        <v>4.3350573081854527E-3</v>
      </c>
      <c r="EA276" s="335">
        <f t="shared" si="456"/>
        <v>437.85746964693402</v>
      </c>
      <c r="EB276" s="335">
        <f t="shared" si="457"/>
        <v>424.609883045034</v>
      </c>
      <c r="EC276" s="335">
        <f t="shared" si="458"/>
        <v>389.26792072260798</v>
      </c>
      <c r="ED276" s="335">
        <f t="shared" si="459"/>
        <v>331.09003080375697</v>
      </c>
      <c r="EE276" s="335">
        <f t="shared" si="460"/>
        <v>286.46929869872997</v>
      </c>
      <c r="EF276" s="335">
        <f t="shared" si="461"/>
        <v>261.33080310252802</v>
      </c>
      <c r="EG276" s="335">
        <f t="shared" si="462"/>
        <v>250.12665030232699</v>
      </c>
      <c r="EH276" s="335">
        <f t="shared" si="463"/>
        <v>246.146486551527</v>
      </c>
      <c r="EI276" s="335">
        <f t="shared" si="464"/>
        <v>244.677818234341</v>
      </c>
      <c r="EJ276" s="335">
        <f t="shared" si="465"/>
        <v>0.20692409258864139</v>
      </c>
      <c r="EK276" s="335">
        <f t="shared" si="466"/>
        <v>0.78000130642291299</v>
      </c>
      <c r="EL276" s="335">
        <f t="shared" si="467"/>
        <v>0.323605278282381</v>
      </c>
      <c r="EM276" s="335">
        <f t="shared" si="468"/>
        <v>0.19152446532377701</v>
      </c>
      <c r="EN276" s="335">
        <f t="shared" si="469"/>
        <v>0.12537127832280801</v>
      </c>
      <c r="EO276" s="335">
        <f t="shared" si="470"/>
        <v>7.6671766649271E-2</v>
      </c>
      <c r="EP276" s="335">
        <f t="shared" si="471"/>
        <v>5.7019026656941203E-2</v>
      </c>
      <c r="EQ276" s="335">
        <f t="shared" si="472"/>
        <v>4.8823281713844202E-2</v>
      </c>
      <c r="ER276" s="335">
        <f t="shared" si="473"/>
        <v>4.6542407484685501E-2</v>
      </c>
      <c r="ES276" s="335">
        <f t="shared" si="474"/>
        <v>4.5415311435121702E-2</v>
      </c>
      <c r="ET276" s="335">
        <f t="shared" si="475"/>
        <v>5.5587065527563068E-2</v>
      </c>
      <c r="EU276" s="335">
        <f t="shared" si="476"/>
        <v>7.5764719154140002E-3</v>
      </c>
      <c r="EV276" s="335">
        <f t="shared" si="477"/>
        <v>7.3472400077695399E-3</v>
      </c>
      <c r="EW276" s="335">
        <f t="shared" si="478"/>
        <v>5.5842494055705696E-3</v>
      </c>
      <c r="EX276" s="335">
        <f t="shared" si="479"/>
        <v>4.7496587466809804E-3</v>
      </c>
      <c r="EY276" s="335">
        <f t="shared" si="480"/>
        <v>4.1095518958717504E-3</v>
      </c>
      <c r="EZ276" s="335">
        <f t="shared" si="481"/>
        <v>3.7489264773323799E-3</v>
      </c>
      <c r="FA276" s="335">
        <f t="shared" si="482"/>
        <v>3.5881959766524201E-3</v>
      </c>
      <c r="FB276" s="335">
        <f t="shared" si="483"/>
        <v>3.5311006464952199E-3</v>
      </c>
      <c r="FC276" s="335">
        <f t="shared" si="484"/>
        <v>3.5100309709840301E-3</v>
      </c>
      <c r="FD276" s="335">
        <f t="shared" si="485"/>
        <v>1.3041984458904573E-3</v>
      </c>
      <c r="FE276" s="335">
        <f t="shared" si="486"/>
        <v>6.7831755328566196E-2</v>
      </c>
      <c r="FF276" s="335">
        <f t="shared" si="487"/>
        <v>6.3250667156757298E-2</v>
      </c>
      <c r="FG276" s="335">
        <f t="shared" si="488"/>
        <v>6.2628417187727006E-2</v>
      </c>
      <c r="FH276" s="335">
        <f t="shared" si="489"/>
        <v>6.1216981125607202E-2</v>
      </c>
      <c r="FI276" s="335">
        <f t="shared" si="490"/>
        <v>5.9842025439809501E-2</v>
      </c>
      <c r="FJ276" s="335">
        <f t="shared" si="491"/>
        <v>5.8761885691048198E-2</v>
      </c>
      <c r="FK276" s="335">
        <f t="shared" si="492"/>
        <v>5.8072078083983E-2</v>
      </c>
      <c r="FL276" s="335">
        <f t="shared" si="493"/>
        <v>5.7726484266030297E-2</v>
      </c>
      <c r="FM276" s="335">
        <f t="shared" si="494"/>
        <v>5.7530226905323702E-2</v>
      </c>
      <c r="FN276" s="335">
        <f t="shared" si="495"/>
        <v>3.2948538923667892E-2</v>
      </c>
      <c r="FO276" s="335">
        <f t="shared" si="496"/>
        <v>1.8324822567621701E-2</v>
      </c>
      <c r="FP276" s="335">
        <f t="shared" si="497"/>
        <v>1.4272294035055699E-2</v>
      </c>
      <c r="FQ276" s="335">
        <f t="shared" si="498"/>
        <v>1.3165752481838801E-2</v>
      </c>
      <c r="FR276" s="335">
        <f t="shared" si="499"/>
        <v>1.1917194849656599E-2</v>
      </c>
      <c r="FS276" s="335">
        <f t="shared" si="500"/>
        <v>1.0700861948252101E-2</v>
      </c>
      <c r="FT276" s="335">
        <f t="shared" si="501"/>
        <v>9.7453521893521699E-3</v>
      </c>
      <c r="FU276" s="335">
        <f t="shared" si="502"/>
        <v>9.1351470976244707E-3</v>
      </c>
      <c r="FV276" s="335">
        <f t="shared" si="503"/>
        <v>8.8293874131557606E-3</v>
      </c>
      <c r="FW276" s="335">
        <f t="shared" si="504"/>
        <v>8.6558174466142106E-3</v>
      </c>
      <c r="FX276" s="335">
        <f t="shared" si="505"/>
        <v>6.6026126062260432E-3</v>
      </c>
    </row>
    <row r="277" spans="1:180" x14ac:dyDescent="0.2">
      <c r="A277" s="305" t="str">
        <f>_xlfn.CONCAT(IF(LEFT(TRIM(A276),1)="*", "*R", "R"), 1+RIGHT(TRIM(A276),1))</f>
        <v>R4</v>
      </c>
      <c r="B277" s="305" t="str">
        <f t="shared" si="522"/>
        <v>TLCCNG11</v>
      </c>
      <c r="C277" s="305" t="str">
        <f t="shared" si="523"/>
        <v>TL.CNG.C.CNG.2011</v>
      </c>
      <c r="D277" s="301" t="str">
        <f t="shared" si="524"/>
        <v>bn-vmt, bn-vmt/a</v>
      </c>
      <c r="E277" s="301" t="str">
        <f t="shared" si="525"/>
        <v>TRNCNGL</v>
      </c>
      <c r="F277" s="301" t="str">
        <f t="shared" si="526"/>
        <v>TL</v>
      </c>
      <c r="G277" s="315" t="s">
        <v>815</v>
      </c>
      <c r="H277" s="301" t="s">
        <v>814</v>
      </c>
      <c r="I277" s="315">
        <v>1</v>
      </c>
      <c r="J277" s="315" t="str">
        <f t="shared" si="511"/>
        <v>Compact car-GSL</v>
      </c>
      <c r="K277" s="335">
        <f>$I277*IF($G277="Pickup", SUMIFS(NewEmisData!E:E, NewEmisData!$A:$A, "Pickup", NewEmisData!$B:$B, $A277, NewEmisData!$C:$C, $H277, NewEmisData!$D:$D, K$2), SUMIFS(NewEmisData!E:E, NewEmisData!$A:$A, "LDV", NewEmisData!$B:$B, $A277, NewEmisData!$C:$C, $H277, NewEmisData!$D:$D, K$2))</f>
        <v>605.35194063093002</v>
      </c>
      <c r="L277" s="335">
        <f>$I277*IF($G277="Pickup", SUMIFS(NewEmisData!F:F, NewEmisData!$A:$A, "Pickup", NewEmisData!$B:$B, $A277, NewEmisData!$C:$C, $H277, NewEmisData!$D:$D, L$2), SUMIFS(NewEmisData!F:F, NewEmisData!$A:$A, "LDV", NewEmisData!$B:$B, $A277, NewEmisData!$C:$C, $H277, NewEmisData!$D:$D, L$2))</f>
        <v>575.43677827742204</v>
      </c>
      <c r="M277" s="335">
        <f>$I277*IF($G277="Pickup", SUMIFS(NewEmisData!G:G, NewEmisData!$A:$A, "Pickup", NewEmisData!$B:$B, $A277, NewEmisData!$C:$C, $H277, NewEmisData!$D:$D, M$2), SUMIFS(NewEmisData!G:G, NewEmisData!$A:$A, "LDV", NewEmisData!$B:$B, $A277, NewEmisData!$C:$C, $H277, NewEmisData!$D:$D, M$2))</f>
        <v>447.50306541281799</v>
      </c>
      <c r="N277" s="335">
        <f>$I277*IF($G277="Pickup", SUMIFS(NewEmisData!H:H, NewEmisData!$A:$A, "Pickup", NewEmisData!$B:$B, $A277, NewEmisData!$C:$C, $H277, NewEmisData!$D:$D, N$2), SUMIFS(NewEmisData!H:H, NewEmisData!$A:$A, "LDV", NewEmisData!$B:$B, $A277, NewEmisData!$C:$C, $H277, NewEmisData!$D:$D, N$2))</f>
        <v>380.32748601406797</v>
      </c>
      <c r="O277" s="335">
        <f>$I277*IF($G277="Pickup", SUMIFS(NewEmisData!I:I, NewEmisData!$A:$A, "Pickup", NewEmisData!$B:$B, $A277, NewEmisData!$C:$C, $H277, NewEmisData!$D:$D, O$2), SUMIFS(NewEmisData!I:I, NewEmisData!$A:$A, "LDV", NewEmisData!$B:$B, $A277, NewEmisData!$C:$C, $H277, NewEmisData!$D:$D, O$2))</f>
        <v>328.8508655947</v>
      </c>
      <c r="P277" s="335">
        <f>$I277*IF($G277="Pickup", SUMIFS(NewEmisData!J:J, NewEmisData!$A:$A, "Pickup", NewEmisData!$B:$B, $A277, NewEmisData!$C:$C, $H277, NewEmisData!$D:$D, P$2), SUMIFS(NewEmisData!J:J, NewEmisData!$A:$A, "LDV", NewEmisData!$B:$B, $A277, NewEmisData!$C:$C, $H277, NewEmisData!$D:$D, P$2))</f>
        <v>299.87343037562698</v>
      </c>
      <c r="Q277" s="335">
        <f>$I277*IF($G277="Pickup", SUMIFS(NewEmisData!K:K, NewEmisData!$A:$A, "Pickup", NewEmisData!$B:$B, $A277, NewEmisData!$C:$C, $H277, NewEmisData!$D:$D, Q$2), SUMIFS(NewEmisData!K:K, NewEmisData!$A:$A, "LDV", NewEmisData!$B:$B, $A277, NewEmisData!$C:$C, $H277, NewEmisData!$D:$D, Q$2))</f>
        <v>286.96645721008798</v>
      </c>
      <c r="R277" s="335">
        <f>$I277*IF($G277="Pickup", SUMIFS(NewEmisData!L:L, NewEmisData!$A:$A, "Pickup", NewEmisData!$B:$B, $A277, NewEmisData!$C:$C, $H277, NewEmisData!$D:$D, R$2), SUMIFS(NewEmisData!L:L, NewEmisData!$A:$A, "LDV", NewEmisData!$B:$B, $A277, NewEmisData!$C:$C, $H277, NewEmisData!$D:$D, R$2))</f>
        <v>282.38592098475101</v>
      </c>
      <c r="S277" s="335">
        <f>$I277*IF($G277="Pickup", SUMIFS(NewEmisData!M:M, NewEmisData!$A:$A, "Pickup", NewEmisData!$B:$B, $A277, NewEmisData!$C:$C, $H277, NewEmisData!$D:$D, S$2), SUMIFS(NewEmisData!M:M, NewEmisData!$A:$A, "LDV", NewEmisData!$B:$B, $A277, NewEmisData!$C:$C, $H277, NewEmisData!$D:$D, S$2))</f>
        <v>280.69816184937503</v>
      </c>
      <c r="T277" s="335">
        <v>0.20692409258864139</v>
      </c>
      <c r="U277" s="335">
        <f>$I277*IF($G277="Pickup", SUMIFS(NewEmisData!E:E, NewEmisData!$A:$A, "Pickup", NewEmisData!$B:$B, $A277, NewEmisData!$C:$C, $H277, NewEmisData!$D:$D, U$2), SUMIFS(NewEmisData!E:E, NewEmisData!$A:$A, "LDV", NewEmisData!$B:$B, $A277, NewEmisData!$C:$C, $H277, NewEmisData!$D:$D, U$2))</f>
        <v>0.73999493628111201</v>
      </c>
      <c r="V277" s="335">
        <f>$I277*IF($G277="Pickup", SUMIFS(NewEmisData!F:F, NewEmisData!$A:$A, "Pickup", NewEmisData!$B:$B, $A277, NewEmisData!$C:$C, $H277, NewEmisData!$D:$D, V$2), SUMIFS(NewEmisData!F:F, NewEmisData!$A:$A, "LDV", NewEmisData!$B:$B, $A277, NewEmisData!$C:$C, $H277, NewEmisData!$D:$D, V$2))</f>
        <v>0.35335240075773999</v>
      </c>
      <c r="W277" s="335">
        <f>$I277*IF($G277="Pickup", SUMIFS(NewEmisData!G:G, NewEmisData!$A:$A, "Pickup", NewEmisData!$B:$B, $A277, NewEmisData!$C:$C, $H277, NewEmisData!$D:$D, W$2), SUMIFS(NewEmisData!G:G, NewEmisData!$A:$A, "LDV", NewEmisData!$B:$B, $A277, NewEmisData!$C:$C, $H277, NewEmisData!$D:$D, W$2))</f>
        <v>0.18897755292818599</v>
      </c>
      <c r="X277" s="335">
        <f>$I277*IF($G277="Pickup", SUMIFS(NewEmisData!H:H, NewEmisData!$A:$A, "Pickup", NewEmisData!$B:$B, $A277, NewEmisData!$C:$C, $H277, NewEmisData!$D:$D, X$2), SUMIFS(NewEmisData!H:H, NewEmisData!$A:$A, "LDV", NewEmisData!$B:$B, $A277, NewEmisData!$C:$C, $H277, NewEmisData!$D:$D, X$2))</f>
        <v>0.12218817840455801</v>
      </c>
      <c r="Y277" s="335">
        <f>$I277*IF($G277="Pickup", SUMIFS(NewEmisData!I:I, NewEmisData!$A:$A, "Pickup", NewEmisData!$B:$B, $A277, NewEmisData!$C:$C, $H277, NewEmisData!$D:$D, Y$2), SUMIFS(NewEmisData!I:I, NewEmisData!$A:$A, "LDV", NewEmisData!$B:$B, $A277, NewEmisData!$C:$C, $H277, NewEmisData!$D:$D, Y$2))</f>
        <v>7.3060825114572805E-2</v>
      </c>
      <c r="Z277" s="335">
        <f>$I277*IF($G277="Pickup", SUMIFS(NewEmisData!J:J, NewEmisData!$A:$A, "Pickup", NewEmisData!$B:$B, $A277, NewEmisData!$C:$C, $H277, NewEmisData!$D:$D, Z$2), SUMIFS(NewEmisData!J:J, NewEmisData!$A:$A, "LDV", NewEmisData!$B:$B, $A277, NewEmisData!$C:$C, $H277, NewEmisData!$D:$D, Z$2))</f>
        <v>5.3764321341730301E-2</v>
      </c>
      <c r="AA277" s="335">
        <f>$I277*IF($G277="Pickup", SUMIFS(NewEmisData!K:K, NewEmisData!$A:$A, "Pickup", NewEmisData!$B:$B, $A277, NewEmisData!$C:$C, $H277, NewEmisData!$D:$D, AA$2), SUMIFS(NewEmisData!K:K, NewEmisData!$A:$A, "LDV", NewEmisData!$B:$B, $A277, NewEmisData!$C:$C, $H277, NewEmisData!$D:$D, AA$2))</f>
        <v>4.5765873698397498E-2</v>
      </c>
      <c r="AB277" s="335">
        <f>$I277*IF($G277="Pickup", SUMIFS(NewEmisData!L:L, NewEmisData!$A:$A, "Pickup", NewEmisData!$B:$B, $A277, NewEmisData!$C:$C, $H277, NewEmisData!$D:$D, AB$2), SUMIFS(NewEmisData!L:L, NewEmisData!$A:$A, "LDV", NewEmisData!$B:$B, $A277, NewEmisData!$C:$C, $H277, NewEmisData!$D:$D, AB$2))</f>
        <v>4.3548109073897001E-2</v>
      </c>
      <c r="AC277" s="335">
        <f>$I277*IF($G277="Pickup", SUMIFS(NewEmisData!M:M, NewEmisData!$A:$A, "Pickup", NewEmisData!$B:$B, $A277, NewEmisData!$C:$C, $H277, NewEmisData!$D:$D, AC$2), SUMIFS(NewEmisData!M:M, NewEmisData!$A:$A, "LDV", NewEmisData!$B:$B, $A277, NewEmisData!$C:$C, $H277, NewEmisData!$D:$D, AC$2))</f>
        <v>4.24609775043936E-2</v>
      </c>
      <c r="AD277" s="335">
        <v>5.5587065527563068E-2</v>
      </c>
      <c r="AE277" s="335">
        <f>$I277*IF($G277="Pickup", SUMIFS(NewEmisData!E:E, NewEmisData!$A:$A, "Pickup", NewEmisData!$B:$B, $A277, NewEmisData!$C:$C, $H277, NewEmisData!$D:$D, AE$2), SUMIFS(NewEmisData!E:E, NewEmisData!$A:$A, "LDV", NewEmisData!$B:$B, $A277, NewEmisData!$C:$C, $H277, NewEmisData!$D:$D, AE$2))</f>
        <v>1.04747160569124E-2</v>
      </c>
      <c r="AF277" s="335">
        <f>$I277*IF($G277="Pickup", SUMIFS(NewEmisData!F:F, NewEmisData!$A:$A, "Pickup", NewEmisData!$B:$B, $A277, NewEmisData!$C:$C, $H277, NewEmisData!$D:$D, AF$2), SUMIFS(NewEmisData!F:F, NewEmisData!$A:$A, "LDV", NewEmisData!$B:$B, $A277, NewEmisData!$C:$C, $H277, NewEmisData!$D:$D, AF$2))</f>
        <v>9.9570764799691708E-3</v>
      </c>
      <c r="AG277" s="335">
        <f>$I277*IF($G277="Pickup", SUMIFS(NewEmisData!G:G, NewEmisData!$A:$A, "Pickup", NewEmisData!$B:$B, $A277, NewEmisData!$C:$C, $H277, NewEmisData!$D:$D, AG$2), SUMIFS(NewEmisData!G:G, NewEmisData!$A:$A, "LDV", NewEmisData!$B:$B, $A277, NewEmisData!$C:$C, $H277, NewEmisData!$D:$D, AG$2))</f>
        <v>6.4196648888919499E-3</v>
      </c>
      <c r="AH277" s="335">
        <f>$I277*IF($G277="Pickup", SUMIFS(NewEmisData!H:H, NewEmisData!$A:$A, "Pickup", NewEmisData!$B:$B, $A277, NewEmisData!$C:$C, $H277, NewEmisData!$D:$D, AH$2), SUMIFS(NewEmisData!H:H, NewEmisData!$A:$A, "LDV", NewEmisData!$B:$B, $A277, NewEmisData!$C:$C, $H277, NewEmisData!$D:$D, AH$2))</f>
        <v>5.45599526494426E-3</v>
      </c>
      <c r="AI277" s="335">
        <f>$I277*IF($G277="Pickup", SUMIFS(NewEmisData!I:I, NewEmisData!$A:$A, "Pickup", NewEmisData!$B:$B, $A277, NewEmisData!$C:$C, $H277, NewEmisData!$D:$D, AI$2), SUMIFS(NewEmisData!I:I, NewEmisData!$A:$A, "LDV", NewEmisData!$B:$B, $A277, NewEmisData!$C:$C, $H277, NewEmisData!$D:$D, AI$2))</f>
        <v>4.7175365225731996E-3</v>
      </c>
      <c r="AJ277" s="335">
        <f>$I277*IF($G277="Pickup", SUMIFS(NewEmisData!J:J, NewEmisData!$A:$A, "Pickup", NewEmisData!$B:$B, $A277, NewEmisData!$C:$C, $H277, NewEmisData!$D:$D, AJ$2), SUMIFS(NewEmisData!J:J, NewEmisData!$A:$A, "LDV", NewEmisData!$B:$B, $A277, NewEmisData!$C:$C, $H277, NewEmisData!$D:$D, AJ$2))</f>
        <v>4.3018391726363297E-3</v>
      </c>
      <c r="AK277" s="335">
        <f>$I277*IF($G277="Pickup", SUMIFS(NewEmisData!K:K, NewEmisData!$A:$A, "Pickup", NewEmisData!$B:$B, $A277, NewEmisData!$C:$C, $H277, NewEmisData!$D:$D, AK$2), SUMIFS(NewEmisData!K:K, NewEmisData!$A:$A, "LDV", NewEmisData!$B:$B, $A277, NewEmisData!$C:$C, $H277, NewEmisData!$D:$D, AK$2))</f>
        <v>4.1166816404986702E-3</v>
      </c>
      <c r="AL277" s="335">
        <f>$I277*IF($G277="Pickup", SUMIFS(NewEmisData!L:L, NewEmisData!$A:$A, "Pickup", NewEmisData!$B:$B, $A277, NewEmisData!$C:$C, $H277, NewEmisData!$D:$D, AL$2), SUMIFS(NewEmisData!L:L, NewEmisData!$A:$A, "LDV", NewEmisData!$B:$B, $A277, NewEmisData!$C:$C, $H277, NewEmisData!$D:$D, AL$2))</f>
        <v>4.0509726462172697E-3</v>
      </c>
      <c r="AM277" s="335">
        <f>$I277*IF($G277="Pickup", SUMIFS(NewEmisData!M:M, NewEmisData!$A:$A, "Pickup", NewEmisData!$B:$B, $A277, NewEmisData!$C:$C, $H277, NewEmisData!$D:$D, AM$2), SUMIFS(NewEmisData!M:M, NewEmisData!$A:$A, "LDV", NewEmisData!$B:$B, $A277, NewEmisData!$C:$C, $H277, NewEmisData!$D:$D, AM$2))</f>
        <v>4.0267596573162799E-3</v>
      </c>
      <c r="AN277" s="335">
        <v>1.3041984458904573E-3</v>
      </c>
      <c r="AO277" s="335">
        <f>$I277*IF($G277="Pickup", SUMIFS(NewEmisData!E:E, NewEmisData!$A:$A, "Pickup", NewEmisData!$B:$B, $A277, NewEmisData!$C:$C, $H277, NewEmisData!$D:$D, AO$2), SUMIFS(NewEmisData!E:E, NewEmisData!$A:$A, "LDV", NewEmisData!$B:$B, $A277, NewEmisData!$C:$C, $H277, NewEmisData!$D:$D, AO$2))</f>
        <v>0.112529836649977</v>
      </c>
      <c r="AP277" s="335">
        <f>$I277*IF($G277="Pickup", SUMIFS(NewEmisData!F:F, NewEmisData!$A:$A, "Pickup", NewEmisData!$B:$B, $A277, NewEmisData!$C:$C, $H277, NewEmisData!$D:$D, AP$2), SUMIFS(NewEmisData!F:F, NewEmisData!$A:$A, "LDV", NewEmisData!$B:$B, $A277, NewEmisData!$C:$C, $H277, NewEmisData!$D:$D, AP$2))</f>
        <v>0.103764807432247</v>
      </c>
      <c r="AQ277" s="335">
        <f>$I277*IF($G277="Pickup", SUMIFS(NewEmisData!G:G, NewEmisData!$A:$A, "Pickup", NewEmisData!$B:$B, $A277, NewEmisData!$C:$C, $H277, NewEmisData!$D:$D, AQ$2), SUMIFS(NewEmisData!G:G, NewEmisData!$A:$A, "LDV", NewEmisData!$B:$B, $A277, NewEmisData!$C:$C, $H277, NewEmisData!$D:$D, AQ$2))</f>
        <v>8.1904009889209095E-2</v>
      </c>
      <c r="AR277" s="335">
        <f>$I277*IF($G277="Pickup", SUMIFS(NewEmisData!H:H, NewEmisData!$A:$A, "Pickup", NewEmisData!$B:$B, $A277, NewEmisData!$C:$C, $H277, NewEmisData!$D:$D, AR$2), SUMIFS(NewEmisData!H:H, NewEmisData!$A:$A, "LDV", NewEmisData!$B:$B, $A277, NewEmisData!$C:$C, $H277, NewEmisData!$D:$D, AR$2))</f>
        <v>8.0372811122020202E-2</v>
      </c>
      <c r="AS277" s="335">
        <f>$I277*IF($G277="Pickup", SUMIFS(NewEmisData!I:I, NewEmisData!$A:$A, "Pickup", NewEmisData!$B:$B, $A277, NewEmisData!$C:$C, $H277, NewEmisData!$D:$D, AS$2), SUMIFS(NewEmisData!I:I, NewEmisData!$A:$A, "LDV", NewEmisData!$B:$B, $A277, NewEmisData!$C:$C, $H277, NewEmisData!$D:$D, AS$2))</f>
        <v>7.8826850839141593E-2</v>
      </c>
      <c r="AT277" s="335">
        <f>$I277*IF($G277="Pickup", SUMIFS(NewEmisData!J:J, NewEmisData!$A:$A, "Pickup", NewEmisData!$B:$B, $A277, NewEmisData!$C:$C, $H277, NewEmisData!$D:$D, AT$2), SUMIFS(NewEmisData!J:J, NewEmisData!$A:$A, "LDV", NewEmisData!$B:$B, $A277, NewEmisData!$C:$C, $H277, NewEmisData!$D:$D, AT$2))</f>
        <v>7.7629471627150906E-2</v>
      </c>
      <c r="AU277" s="335">
        <f>$I277*IF($G277="Pickup", SUMIFS(NewEmisData!K:K, NewEmisData!$A:$A, "Pickup", NewEmisData!$B:$B, $A277, NewEmisData!$C:$C, $H277, NewEmisData!$D:$D, AU$2), SUMIFS(NewEmisData!K:K, NewEmisData!$A:$A, "LDV", NewEmisData!$B:$B, $A277, NewEmisData!$C:$C, $H277, NewEmisData!$D:$D, AU$2))</f>
        <v>7.6869255276324197E-2</v>
      </c>
      <c r="AV277" s="335">
        <f>$I277*IF($G277="Pickup", SUMIFS(NewEmisData!L:L, NewEmisData!$A:$A, "Pickup", NewEmisData!$B:$B, $A277, NewEmisData!$C:$C, $H277, NewEmisData!$D:$D, AV$2), SUMIFS(NewEmisData!L:L, NewEmisData!$A:$A, "LDV", NewEmisData!$B:$B, $A277, NewEmisData!$C:$C, $H277, NewEmisData!$D:$D, AV$2))</f>
        <v>7.6489801218608905E-2</v>
      </c>
      <c r="AW277" s="335">
        <f>$I277*IF($G277="Pickup", SUMIFS(NewEmisData!M:M, NewEmisData!$A:$A, "Pickup", NewEmisData!$B:$B, $A277, NewEmisData!$C:$C, $H277, NewEmisData!$D:$D, AW$2), SUMIFS(NewEmisData!M:M, NewEmisData!$A:$A, "LDV", NewEmisData!$B:$B, $A277, NewEmisData!$C:$C, $H277, NewEmisData!$D:$D, AW$2))</f>
        <v>7.6275890012832595E-2</v>
      </c>
      <c r="AX277" s="335">
        <v>3.2948538923667892E-2</v>
      </c>
      <c r="AY277" s="335">
        <f>$I277*IF($G277="Pickup", SUMIFS(NewEmisData!E:E, NewEmisData!$A:$A, "Pickup", NewEmisData!$B:$B, $A277, NewEmisData!$C:$C, $H277, NewEmisData!$D:$D, AY$2), SUMIFS(NewEmisData!E:E, NewEmisData!$A:$A, "LDV", NewEmisData!$B:$B, $A277, NewEmisData!$C:$C, $H277, NewEmisData!$D:$D, AY$2))</f>
        <v>2.93140110896879E-2</v>
      </c>
      <c r="AZ277" s="335">
        <f>$I277*IF($G277="Pickup", SUMIFS(NewEmisData!F:F, NewEmisData!$A:$A, "Pickup", NewEmisData!$B:$B, $A277, NewEmisData!$C:$C, $H277, NewEmisData!$D:$D, AZ$2), SUMIFS(NewEmisData!F:F, NewEmisData!$A:$A, "LDV", NewEmisData!$B:$B, $A277, NewEmisData!$C:$C, $H277, NewEmisData!$D:$D, AZ$2))</f>
        <v>2.15603319614842E-2</v>
      </c>
      <c r="BA277" s="335">
        <f>$I277*IF($G277="Pickup", SUMIFS(NewEmisData!G:G, NewEmisData!$A:$A, "Pickup", NewEmisData!$B:$B, $A277, NewEmisData!$C:$C, $H277, NewEmisData!$D:$D, BA$2), SUMIFS(NewEmisData!G:G, NewEmisData!$A:$A, "LDV", NewEmisData!$B:$B, $A277, NewEmisData!$C:$C, $H277, NewEmisData!$D:$D, BA$2))</f>
        <v>1.61359542510712E-2</v>
      </c>
      <c r="BB277" s="335">
        <f>$I277*IF($G277="Pickup", SUMIFS(NewEmisData!H:H, NewEmisData!$A:$A, "Pickup", NewEmisData!$B:$B, $A277, NewEmisData!$C:$C, $H277, NewEmisData!$D:$D, BB$2), SUMIFS(NewEmisData!H:H, NewEmisData!$A:$A, "LDV", NewEmisData!$B:$B, $A277, NewEmisData!$C:$C, $H277, NewEmisData!$D:$D, BB$2))</f>
        <v>1.4781439172223E-2</v>
      </c>
      <c r="BC277" s="335">
        <f>$I277*IF($G277="Pickup", SUMIFS(NewEmisData!I:I, NewEmisData!$A:$A, "Pickup", NewEmisData!$B:$B, $A277, NewEmisData!$C:$C, $H277, NewEmisData!$D:$D, BC$2), SUMIFS(NewEmisData!I:I, NewEmisData!$A:$A, "LDV", NewEmisData!$B:$B, $A277, NewEmisData!$C:$C, $H277, NewEmisData!$D:$D, BC$2))</f>
        <v>1.3413837806436801E-2</v>
      </c>
      <c r="BD277" s="335">
        <f>$I277*IF($G277="Pickup", SUMIFS(NewEmisData!J:J, NewEmisData!$A:$A, "Pickup", NewEmisData!$B:$B, $A277, NewEmisData!$C:$C, $H277, NewEmisData!$D:$D, BD$2), SUMIFS(NewEmisData!J:J, NewEmisData!$A:$A, "LDV", NewEmisData!$B:$B, $A277, NewEmisData!$C:$C, $H277, NewEmisData!$D:$D, BD$2))</f>
        <v>1.2354573478352299E-2</v>
      </c>
      <c r="BE277" s="335">
        <f>$I277*IF($G277="Pickup", SUMIFS(NewEmisData!K:K, NewEmisData!$A:$A, "Pickup", NewEmisData!$B:$B, $A277, NewEmisData!$C:$C, $H277, NewEmisData!$D:$D, BE$2), SUMIFS(NewEmisData!K:K, NewEmisData!$A:$A, "LDV", NewEmisData!$B:$B, $A277, NewEmisData!$C:$C, $H277, NewEmisData!$D:$D, BE$2))</f>
        <v>1.16820653404197E-2</v>
      </c>
      <c r="BF277" s="335">
        <f>$I277*IF($G277="Pickup", SUMIFS(NewEmisData!L:L, NewEmisData!$A:$A, "Pickup", NewEmisData!$B:$B, $A277, NewEmisData!$C:$C, $H277, NewEmisData!$D:$D, BF$2), SUMIFS(NewEmisData!L:L, NewEmisData!$A:$A, "LDV", NewEmisData!$B:$B, $A277, NewEmisData!$C:$C, $H277, NewEmisData!$D:$D, BF$2))</f>
        <v>1.13463459698093E-2</v>
      </c>
      <c r="BG277" s="335">
        <f>$I277*IF($G277="Pickup", SUMIFS(NewEmisData!M:M, NewEmisData!$A:$A, "Pickup", NewEmisData!$B:$B, $A277, NewEmisData!$C:$C, $H277, NewEmisData!$D:$D, BG$2), SUMIFS(NewEmisData!M:M, NewEmisData!$A:$A, "LDV", NewEmisData!$B:$B, $A277, NewEmisData!$C:$C, $H277, NewEmisData!$D:$D, BG$2))</f>
        <v>1.1157149268450401E-2</v>
      </c>
      <c r="BH277" s="335">
        <v>6.6026126062260432E-3</v>
      </c>
      <c r="BI277" s="335">
        <f>$I277*IF($G277="Pickup", SUMIFS(NewEmisData!E:E, NewEmisData!$A:$A, "Pickup", NewEmisData!$B:$B, $A277, NewEmisData!$C:$C, $H277, NewEmisData!$D:$D, BI$2), SUMIFS(NewEmisData!E:E, NewEmisData!$A:$A, "LDV", NewEmisData!$B:$B, $A277, NewEmisData!$C:$C, $H277, NewEmisData!$D:$D, BI$2))</f>
        <v>7.7707306410078001</v>
      </c>
      <c r="BJ277" s="335">
        <f>$I277*IF($G277="Pickup", SUMIFS(NewEmisData!F:F, NewEmisData!$A:$A, "Pickup", NewEmisData!$B:$B, $A277, NewEmisData!$C:$C, $H277, NewEmisData!$D:$D, BJ$2), SUMIFS(NewEmisData!F:F, NewEmisData!$A:$A, "LDV", NewEmisData!$B:$B, $A277, NewEmisData!$C:$C, $H277, NewEmisData!$D:$D, BJ$2))</f>
        <v>4.4247869376442202</v>
      </c>
      <c r="BK277" s="335">
        <f>$I277*IF($G277="Pickup", SUMIFS(NewEmisData!G:G, NewEmisData!$A:$A, "Pickup", NewEmisData!$B:$B, $A277, NewEmisData!$C:$C, $H277, NewEmisData!$D:$D, BK$2), SUMIFS(NewEmisData!G:G, NewEmisData!$A:$A, "LDV", NewEmisData!$B:$B, $A277, NewEmisData!$C:$C, $H277, NewEmisData!$D:$D, BK$2))</f>
        <v>2.6540717659073501</v>
      </c>
      <c r="BL277" s="335">
        <f>$I277*IF($G277="Pickup", SUMIFS(NewEmisData!H:H, NewEmisData!$A:$A, "Pickup", NewEmisData!$B:$B, $A277, NewEmisData!$C:$C, $H277, NewEmisData!$D:$D, BL$2), SUMIFS(NewEmisData!H:H, NewEmisData!$A:$A, "LDV", NewEmisData!$B:$B, $A277, NewEmisData!$C:$C, $H277, NewEmisData!$D:$D, BL$2))</f>
        <v>2.0604732381170998</v>
      </c>
      <c r="BM277" s="335">
        <f>$I277*IF($G277="Pickup", SUMIFS(NewEmisData!I:I, NewEmisData!$A:$A, "Pickup", NewEmisData!$B:$B, $A277, NewEmisData!$C:$C, $H277, NewEmisData!$D:$D, BM$2), SUMIFS(NewEmisData!I:I, NewEmisData!$A:$A, "LDV", NewEmisData!$B:$B, $A277, NewEmisData!$C:$C, $H277, NewEmisData!$D:$D, BM$2))</f>
        <v>1.4768702583128299</v>
      </c>
      <c r="BN277" s="335">
        <f>$I277*IF($G277="Pickup", SUMIFS(NewEmisData!J:J, NewEmisData!$A:$A, "Pickup", NewEmisData!$B:$B, $A277, NewEmisData!$C:$C, $H277, NewEmisData!$D:$D, BN$2), SUMIFS(NewEmisData!J:J, NewEmisData!$A:$A, "LDV", NewEmisData!$B:$B, $A277, NewEmisData!$C:$C, $H277, NewEmisData!$D:$D, BN$2))</f>
        <v>1.1597745551704699</v>
      </c>
      <c r="BO277" s="335">
        <f>$I277*IF($G277="Pickup", SUMIFS(NewEmisData!K:K, NewEmisData!$A:$A, "Pickup", NewEmisData!$B:$B, $A277, NewEmisData!$C:$C, $H277, NewEmisData!$D:$D, BO$2), SUMIFS(NewEmisData!K:K, NewEmisData!$A:$A, "LDV", NewEmisData!$B:$B, $A277, NewEmisData!$C:$C, $H277, NewEmisData!$D:$D, BO$2))</f>
        <v>1.01795642585422</v>
      </c>
      <c r="BP277" s="335">
        <f>$I277*IF($G277="Pickup", SUMIFS(NewEmisData!L:L, NewEmisData!$A:$A, "Pickup", NewEmisData!$B:$B, $A277, NewEmisData!$C:$C, $H277, NewEmisData!$D:$D, BP$2), SUMIFS(NewEmisData!L:L, NewEmisData!$A:$A, "LDV", NewEmisData!$B:$B, $A277, NewEmisData!$C:$C, $H277, NewEmisData!$D:$D, BP$2))</f>
        <v>0.97243111781319103</v>
      </c>
      <c r="BQ277" s="335">
        <f>$I277*IF($G277="Pickup", SUMIFS(NewEmisData!M:M, NewEmisData!$A:$A, "Pickup", NewEmisData!$B:$B, $A277, NewEmisData!$C:$C, $H277, NewEmisData!$D:$D, BQ$2), SUMIFS(NewEmisData!M:M, NewEmisData!$A:$A, "LDV", NewEmisData!$B:$B, $A277, NewEmisData!$C:$C, $H277, NewEmisData!$D:$D, BQ$2))</f>
        <v>0.94396289100680397</v>
      </c>
      <c r="BR277" s="335">
        <v>1.5622001678221484</v>
      </c>
      <c r="BS277" s="335">
        <f>$I277*IF($G277="Pickup", SUMIFS(NewEmisData!E:E, NewEmisData!$A:$A, "Pickup", NewEmisData!$B:$B, $A277, NewEmisData!$C:$C, $H277, NewEmisData!$D:$D, BS$2), SUMIFS(NewEmisData!E:E, NewEmisData!$A:$A, "LDV", NewEmisData!$B:$B, $A277, NewEmisData!$C:$C, $H277, NewEmisData!$D:$D, BS$2))</f>
        <v>0.868939523792984</v>
      </c>
      <c r="BT277" s="335">
        <f>$I277*IF($G277="Pickup", SUMIFS(NewEmisData!F:F, NewEmisData!$A:$A, "Pickup", NewEmisData!$B:$B, $A277, NewEmisData!$C:$C, $H277, NewEmisData!$D:$D, BT$2), SUMIFS(NewEmisData!F:F, NewEmisData!$A:$A, "LDV", NewEmisData!$B:$B, $A277, NewEmisData!$C:$C, $H277, NewEmisData!$D:$D, BT$2))</f>
        <v>0.46984846516954898</v>
      </c>
      <c r="BU277" s="335">
        <f>$I277*IF($G277="Pickup", SUMIFS(NewEmisData!G:G, NewEmisData!$A:$A, "Pickup", NewEmisData!$B:$B, $A277, NewEmisData!$C:$C, $H277, NewEmisData!$D:$D, BU$2), SUMIFS(NewEmisData!G:G, NewEmisData!$A:$A, "LDV", NewEmisData!$B:$B, $A277, NewEmisData!$C:$C, $H277, NewEmisData!$D:$D, BU$2))</f>
        <v>0.25380786816335299</v>
      </c>
      <c r="BV277" s="335">
        <f>$I277*IF($G277="Pickup", SUMIFS(NewEmisData!H:H, NewEmisData!$A:$A, "Pickup", NewEmisData!$B:$B, $A277, NewEmisData!$C:$C, $H277, NewEmisData!$D:$D, BV$2), SUMIFS(NewEmisData!H:H, NewEmisData!$A:$A, "LDV", NewEmisData!$B:$B, $A277, NewEmisData!$C:$C, $H277, NewEmisData!$D:$D, BV$2))</f>
        <v>0.20500079484657399</v>
      </c>
      <c r="BW277" s="335">
        <f>$I277*IF($G277="Pickup", SUMIFS(NewEmisData!I:I, NewEmisData!$A:$A, "Pickup", NewEmisData!$B:$B, $A277, NewEmisData!$C:$C, $H277, NewEmisData!$D:$D, BW$2), SUMIFS(NewEmisData!I:I, NewEmisData!$A:$A, "LDV", NewEmisData!$B:$B, $A277, NewEmisData!$C:$C, $H277, NewEmisData!$D:$D, BW$2))</f>
        <v>0.15182918417959501</v>
      </c>
      <c r="BX277" s="335">
        <f>$I277*IF($G277="Pickup", SUMIFS(NewEmisData!J:J, NewEmisData!$A:$A, "Pickup", NewEmisData!$B:$B, $A277, NewEmisData!$C:$C, $H277, NewEmisData!$D:$D, BX$2), SUMIFS(NewEmisData!J:J, NewEmisData!$A:$A, "LDV", NewEmisData!$B:$B, $A277, NewEmisData!$C:$C, $H277, NewEmisData!$D:$D, BX$2))</f>
        <v>0.12865137268893501</v>
      </c>
      <c r="BY277" s="335">
        <f>$I277*IF($G277="Pickup", SUMIFS(NewEmisData!K:K, NewEmisData!$A:$A, "Pickup", NewEmisData!$B:$B, $A277, NewEmisData!$C:$C, $H277, NewEmisData!$D:$D, BY$2), SUMIFS(NewEmisData!K:K, NewEmisData!$A:$A, "LDV", NewEmisData!$B:$B, $A277, NewEmisData!$C:$C, $H277, NewEmisData!$D:$D, BY$2))</f>
        <v>0.11591502454704899</v>
      </c>
      <c r="BZ277" s="335">
        <f>$I277*IF($G277="Pickup", SUMIFS(NewEmisData!L:L, NewEmisData!$A:$A, "Pickup", NewEmisData!$B:$B, $A277, NewEmisData!$C:$C, $H277, NewEmisData!$D:$D, BZ$2), SUMIFS(NewEmisData!L:L, NewEmisData!$A:$A, "LDV", NewEmisData!$B:$B, $A277, NewEmisData!$C:$C, $H277, NewEmisData!$D:$D, BZ$2))</f>
        <v>0.110951334785302</v>
      </c>
      <c r="CA277" s="335">
        <f>$I277*IF($G277="Pickup", SUMIFS(NewEmisData!M:M, NewEmisData!$A:$A, "Pickup", NewEmisData!$B:$B, $A277, NewEmisData!$C:$C, $H277, NewEmisData!$D:$D, CA$2), SUMIFS(NewEmisData!M:M, NewEmisData!$A:$A, "LDV", NewEmisData!$B:$B, $A277, NewEmisData!$C:$C, $H277, NewEmisData!$D:$D, CA$2))</f>
        <v>0.10699337260583799</v>
      </c>
      <c r="CB277" s="335">
        <v>0.11295846897695311</v>
      </c>
      <c r="CC277" s="335">
        <f>$I277*IF($G277="Pickup", SUMIFS(NewEmisData!E:E, NewEmisData!$A:$A, "Pickup", NewEmisData!$B:$B, $A277, NewEmisData!$C:$C, $H277, NewEmisData!$D:$D, CC$2), SUMIFS(NewEmisData!E:E, NewEmisData!$A:$A, "LDV", NewEmisData!$B:$B, $A277, NewEmisData!$C:$C, $H277, NewEmisData!$D:$D, CC$2))</f>
        <v>5.1125583760404797E-2</v>
      </c>
      <c r="CD277" s="335">
        <f>$I277*IF($G277="Pickup", SUMIFS(NewEmisData!F:F, NewEmisData!$A:$A, "Pickup", NewEmisData!$B:$B, $A277, NewEmisData!$C:$C, $H277, NewEmisData!$D:$D, CD$2), SUMIFS(NewEmisData!F:F, NewEmisData!$A:$A, "LDV", NewEmisData!$B:$B, $A277, NewEmisData!$C:$C, $H277, NewEmisData!$D:$D, CD$2))</f>
        <v>3.7154393856404101E-2</v>
      </c>
      <c r="CE277" s="335">
        <f>$I277*IF($G277="Pickup", SUMIFS(NewEmisData!G:G, NewEmisData!$A:$A, "Pickup", NewEmisData!$B:$B, $A277, NewEmisData!$C:$C, $H277, NewEmisData!$D:$D, CE$2), SUMIFS(NewEmisData!G:G, NewEmisData!$A:$A, "LDV", NewEmisData!$B:$B, $A277, NewEmisData!$C:$C, $H277, NewEmisData!$D:$D, CE$2))</f>
        <v>2.8853651309577E-2</v>
      </c>
      <c r="CF277" s="335">
        <f>$I277*IF($G277="Pickup", SUMIFS(NewEmisData!H:H, NewEmisData!$A:$A, "Pickup", NewEmisData!$B:$B, $A277, NewEmisData!$C:$C, $H277, NewEmisData!$D:$D, CF$2), SUMIFS(NewEmisData!H:H, NewEmisData!$A:$A, "LDV", NewEmisData!$B:$B, $A277, NewEmisData!$C:$C, $H277, NewEmisData!$D:$D, CF$2))</f>
        <v>2.7537520644524499E-2</v>
      </c>
      <c r="CG277" s="335">
        <f>$I277*IF($G277="Pickup", SUMIFS(NewEmisData!I:I, NewEmisData!$A:$A, "Pickup", NewEmisData!$B:$B, $A277, NewEmisData!$C:$C, $H277, NewEmisData!$D:$D, CG$2), SUMIFS(NewEmisData!I:I, NewEmisData!$A:$A, "LDV", NewEmisData!$B:$B, $A277, NewEmisData!$C:$C, $H277, NewEmisData!$D:$D, CG$2))</f>
        <v>2.6666633761740999E-2</v>
      </c>
      <c r="CH277" s="335">
        <f>$I277*IF($G277="Pickup", SUMIFS(NewEmisData!J:J, NewEmisData!$A:$A, "Pickup", NewEmisData!$B:$B, $A277, NewEmisData!$C:$C, $H277, NewEmisData!$D:$D, CH$2), SUMIFS(NewEmisData!J:J, NewEmisData!$A:$A, "LDV", NewEmisData!$B:$B, $A277, NewEmisData!$C:$C, $H277, NewEmisData!$D:$D, CH$2))</f>
        <v>2.5980348711507999E-2</v>
      </c>
      <c r="CI277" s="335">
        <f>$I277*IF($G277="Pickup", SUMIFS(NewEmisData!K:K, NewEmisData!$A:$A, "Pickup", NewEmisData!$B:$B, $A277, NewEmisData!$C:$C, $H277, NewEmisData!$D:$D, CI$2), SUMIFS(NewEmisData!K:K, NewEmisData!$A:$A, "LDV", NewEmisData!$B:$B, $A277, NewEmisData!$C:$C, $H277, NewEmisData!$D:$D, CI$2))</f>
        <v>2.5978185303944301E-2</v>
      </c>
      <c r="CJ277" s="335">
        <f>$I277*IF($G277="Pickup", SUMIFS(NewEmisData!L:L, NewEmisData!$A:$A, "Pickup", NewEmisData!$B:$B, $A277, NewEmisData!$C:$C, $H277, NewEmisData!$D:$D, CJ$2), SUMIFS(NewEmisData!L:L, NewEmisData!$A:$A, "LDV", NewEmisData!$B:$B, $A277, NewEmisData!$C:$C, $H277, NewEmisData!$D:$D, CJ$2))</f>
        <v>2.5977588735828699E-2</v>
      </c>
      <c r="CK277" s="335">
        <f>$I277*IF($G277="Pickup", SUMIFS(NewEmisData!M:M, NewEmisData!$A:$A, "Pickup", NewEmisData!$B:$B, $A277, NewEmisData!$C:$C, $H277, NewEmisData!$D:$D, CK$2), SUMIFS(NewEmisData!M:M, NewEmisData!$A:$A, "LDV", NewEmisData!$B:$B, $A277, NewEmisData!$C:$C, $H277, NewEmisData!$D:$D, CK$2))</f>
        <v>2.5976994364069798E-2</v>
      </c>
      <c r="CL277" s="335">
        <v>2.0846549246249676E-2</v>
      </c>
      <c r="CM277" s="335">
        <f>$I277*IF($G277="Pickup", SUMIFS(NewEmisData!E:E, NewEmisData!$A:$A, "Pickup", NewEmisData!$B:$B, $A277, NewEmisData!$C:$C, $H277, NewEmisData!$D:$D, CM$2), SUMIFS(NewEmisData!E:E, NewEmisData!$A:$A, "LDV", NewEmisData!$B:$B, $A277, NewEmisData!$C:$C, $H277, NewEmisData!$D:$D, CM$2))</f>
        <v>2.2752592498671498E-2</v>
      </c>
      <c r="CN277" s="335">
        <f>$I277*IF($G277="Pickup", SUMIFS(NewEmisData!F:F, NewEmisData!$A:$A, "Pickup", NewEmisData!$B:$B, $A277, NewEmisData!$C:$C, $H277, NewEmisData!$D:$D, CN$2), SUMIFS(NewEmisData!F:F, NewEmisData!$A:$A, "LDV", NewEmisData!$B:$B, $A277, NewEmisData!$C:$C, $H277, NewEmisData!$D:$D, CN$2))</f>
        <v>1.4156662086893E-2</v>
      </c>
      <c r="CO277" s="335">
        <f>$I277*IF($G277="Pickup", SUMIFS(NewEmisData!G:G, NewEmisData!$A:$A, "Pickup", NewEmisData!$B:$B, $A277, NewEmisData!$C:$C, $H277, NewEmisData!$D:$D, CO$2), SUMIFS(NewEmisData!G:G, NewEmisData!$A:$A, "LDV", NewEmisData!$B:$B, $A277, NewEmisData!$C:$C, $H277, NewEmisData!$D:$D, CO$2))</f>
        <v>9.29628541682684E-3</v>
      </c>
      <c r="CP277" s="335">
        <f>$I277*IF($G277="Pickup", SUMIFS(NewEmisData!H:H, NewEmisData!$A:$A, "Pickup", NewEmisData!$B:$B, $A277, NewEmisData!$C:$C, $H277, NewEmisData!$D:$D, CP$2), SUMIFS(NewEmisData!H:H, NewEmisData!$A:$A, "LDV", NewEmisData!$B:$B, $A277, NewEmisData!$C:$C, $H277, NewEmisData!$D:$D, CP$2))</f>
        <v>7.6962231490179996E-3</v>
      </c>
      <c r="CQ277" s="335">
        <f>$I277*IF($G277="Pickup", SUMIFS(NewEmisData!I:I, NewEmisData!$A:$A, "Pickup", NewEmisData!$B:$B, $A277, NewEmisData!$C:$C, $H277, NewEmisData!$D:$D, CQ$2), SUMIFS(NewEmisData!I:I, NewEmisData!$A:$A, "LDV", NewEmisData!$B:$B, $A277, NewEmisData!$C:$C, $H277, NewEmisData!$D:$D, CQ$2))</f>
        <v>6.9434858281499498E-3</v>
      </c>
      <c r="CR277" s="335">
        <f>$I277*IF($G277="Pickup", SUMIFS(NewEmisData!J:J, NewEmisData!$A:$A, "Pickup", NewEmisData!$B:$B, $A277, NewEmisData!$C:$C, $H277, NewEmisData!$D:$D, CR$2), SUMIFS(NewEmisData!J:J, NewEmisData!$A:$A, "LDV", NewEmisData!$B:$B, $A277, NewEmisData!$C:$C, $H277, NewEmisData!$D:$D, CR$2))</f>
        <v>6.6235501686008101E-3</v>
      </c>
      <c r="CS277" s="335">
        <f>$I277*IF($G277="Pickup", SUMIFS(NewEmisData!K:K, NewEmisData!$A:$A, "Pickup", NewEmisData!$B:$B, $A277, NewEmisData!$C:$C, $H277, NewEmisData!$D:$D, CS$2), SUMIFS(NewEmisData!K:K, NewEmisData!$A:$A, "LDV", NewEmisData!$B:$B, $A277, NewEmisData!$C:$C, $H277, NewEmisData!$D:$D, CS$2))</f>
        <v>6.5909545130035602E-3</v>
      </c>
      <c r="CT277" s="335">
        <f>$I277*IF($G277="Pickup", SUMIFS(NewEmisData!L:L, NewEmisData!$A:$A, "Pickup", NewEmisData!$B:$B, $A277, NewEmisData!$C:$C, $H277, NewEmisData!$D:$D, CT$2), SUMIFS(NewEmisData!L:L, NewEmisData!$A:$A, "LDV", NewEmisData!$B:$B, $A277, NewEmisData!$C:$C, $H277, NewEmisData!$D:$D, CT$2))</f>
        <v>6.5377802107072303E-3</v>
      </c>
      <c r="CU277" s="335">
        <f>$I277*IF($G277="Pickup", SUMIFS(NewEmisData!M:M, NewEmisData!$A:$A, "Pickup", NewEmisData!$B:$B, $A277, NewEmisData!$C:$C, $H277, NewEmisData!$D:$D, CU$2), SUMIFS(NewEmisData!M:M, NewEmisData!$A:$A, "LDV", NewEmisData!$B:$B, $A277, NewEmisData!$C:$C, $H277, NewEmisData!$D:$D, CU$2))</f>
        <v>6.5374275690386098E-3</v>
      </c>
      <c r="CV277" s="335">
        <v>5.2030687941242611E-3</v>
      </c>
      <c r="CW277" s="335">
        <v>3.0448046675121709E-3</v>
      </c>
      <c r="CX277" s="335">
        <v>1.8865908720768221E-3</v>
      </c>
      <c r="CY277" s="335">
        <v>1.5570268485524494E-3</v>
      </c>
      <c r="CZ277" s="335">
        <v>1.2432183416122382E-3</v>
      </c>
      <c r="DA277" s="335">
        <v>9.252251866281976E-4</v>
      </c>
      <c r="DB277" s="335">
        <v>7.2309456596024934E-4</v>
      </c>
      <c r="DC277" s="335">
        <v>6.8940706870607876E-4</v>
      </c>
      <c r="DD277" s="335">
        <v>6.844148428615973E-4</v>
      </c>
      <c r="DE277" s="335">
        <v>6.8634617396886091E-4</v>
      </c>
      <c r="DF277" s="335">
        <v>6.8634617396886091E-4</v>
      </c>
      <c r="DG277" s="335">
        <f>$I277*IF($G277="Pickup", SUMIFS(NewEmisData!E:E, NewEmisData!$A:$A, "Pickup", NewEmisData!$B:$B, $A277, NewEmisData!$C:$C, $H277, NewEmisData!$D:$D, DG$2), SUMIFS(NewEmisData!E:E, NewEmisData!$A:$A, "LDV", NewEmisData!$B:$B, $A277, NewEmisData!$C:$C, $H277, NewEmisData!$D:$D, DG$2))</f>
        <v>0</v>
      </c>
      <c r="DH277" s="335">
        <f>$I277*IF($G277="Pickup", SUMIFS(NewEmisData!F:F, NewEmisData!$A:$A, "Pickup", NewEmisData!$B:$B, $A277, NewEmisData!$C:$C, $H277, NewEmisData!$D:$D, DH$2), SUMIFS(NewEmisData!F:F, NewEmisData!$A:$A, "LDV", NewEmisData!$B:$B, $A277, NewEmisData!$C:$C, $H277, NewEmisData!$D:$D, DH$2))</f>
        <v>0</v>
      </c>
      <c r="DI277" s="335">
        <f>$I277*IF($G277="Pickup", SUMIFS(NewEmisData!G:G, NewEmisData!$A:$A, "Pickup", NewEmisData!$B:$B, $A277, NewEmisData!$C:$C, $H277, NewEmisData!$D:$D, DI$2), SUMIFS(NewEmisData!G:G, NewEmisData!$A:$A, "LDV", NewEmisData!$B:$B, $A277, NewEmisData!$C:$C, $H277, NewEmisData!$D:$D, DI$2))</f>
        <v>0</v>
      </c>
      <c r="DJ277" s="335">
        <f>$I277*IF($G277="Pickup", SUMIFS(NewEmisData!H:H, NewEmisData!$A:$A, "Pickup", NewEmisData!$B:$B, $A277, NewEmisData!$C:$C, $H277, NewEmisData!$D:$D, DJ$2), SUMIFS(NewEmisData!H:H, NewEmisData!$A:$A, "LDV", NewEmisData!$B:$B, $A277, NewEmisData!$C:$C, $H277, NewEmisData!$D:$D, DJ$2))</f>
        <v>0</v>
      </c>
      <c r="DK277" s="335">
        <f>$I277*IF($G277="Pickup", SUMIFS(NewEmisData!I:I, NewEmisData!$A:$A, "Pickup", NewEmisData!$B:$B, $A277, NewEmisData!$C:$C, $H277, NewEmisData!$D:$D, DK$2), SUMIFS(NewEmisData!I:I, NewEmisData!$A:$A, "LDV", NewEmisData!$B:$B, $A277, NewEmisData!$C:$C, $H277, NewEmisData!$D:$D, DK$2))</f>
        <v>0</v>
      </c>
      <c r="DL277" s="335">
        <f>$I277*IF($G277="Pickup", SUMIFS(NewEmisData!J:J, NewEmisData!$A:$A, "Pickup", NewEmisData!$B:$B, $A277, NewEmisData!$C:$C, $H277, NewEmisData!$D:$D, DL$2), SUMIFS(NewEmisData!J:J, NewEmisData!$A:$A, "LDV", NewEmisData!$B:$B, $A277, NewEmisData!$C:$C, $H277, NewEmisData!$D:$D, DL$2))</f>
        <v>0</v>
      </c>
      <c r="DM277" s="335">
        <f>$I277*IF($G277="Pickup", SUMIFS(NewEmisData!K:K, NewEmisData!$A:$A, "Pickup", NewEmisData!$B:$B, $A277, NewEmisData!$C:$C, $H277, NewEmisData!$D:$D, DM$2), SUMIFS(NewEmisData!K:K, NewEmisData!$A:$A, "LDV", NewEmisData!$B:$B, $A277, NewEmisData!$C:$C, $H277, NewEmisData!$D:$D, DM$2))</f>
        <v>0</v>
      </c>
      <c r="DN277" s="335">
        <f>$I277*IF($G277="Pickup", SUMIFS(NewEmisData!L:L, NewEmisData!$A:$A, "Pickup", NewEmisData!$B:$B, $A277, NewEmisData!$C:$C, $H277, NewEmisData!$D:$D, DN$2), SUMIFS(NewEmisData!L:L, NewEmisData!$A:$A, "LDV", NewEmisData!$B:$B, $A277, NewEmisData!$C:$C, $H277, NewEmisData!$D:$D, DN$2))</f>
        <v>0</v>
      </c>
      <c r="DO277" s="335">
        <f>$I277*IF($G277="Pickup", SUMIFS(NewEmisData!M:M, NewEmisData!$A:$A, "Pickup", NewEmisData!$B:$B, $A277, NewEmisData!$C:$C, $H277, NewEmisData!$D:$D, DO$2), SUMIFS(NewEmisData!M:M, NewEmisData!$A:$A, "LDV", NewEmisData!$B:$B, $A277, NewEmisData!$C:$C, $H277, NewEmisData!$D:$D, DO$2))</f>
        <v>0</v>
      </c>
      <c r="DP277" s="335">
        <v>1.3868757746550878E-3</v>
      </c>
      <c r="DQ277" s="335">
        <f>$I277*IF($G277="Pickup", SUMIFS(NewEmisData!E:E, NewEmisData!$A:$A, "Pickup", NewEmisData!$B:$B, $A277, NewEmisData!$C:$C, $H277, NewEmisData!$D:$D, DQ$2), SUMIFS(NewEmisData!E:E, NewEmisData!$A:$A, "LDV", NewEmisData!$B:$B, $A277, NewEmisData!$C:$C, $H277, NewEmisData!$D:$D, DQ$2))</f>
        <v>1.7231430999334701E-2</v>
      </c>
      <c r="DR277" s="335">
        <f>$I277*IF($G277="Pickup", SUMIFS(NewEmisData!F:F, NewEmisData!$A:$A, "Pickup", NewEmisData!$B:$B, $A277, NewEmisData!$C:$C, $H277, NewEmisData!$D:$D, DR$2), SUMIFS(NewEmisData!F:F, NewEmisData!$A:$A, "LDV", NewEmisData!$B:$B, $A277, NewEmisData!$C:$C, $H277, NewEmisData!$D:$D, DR$2))</f>
        <v>8.9963646277585099E-3</v>
      </c>
      <c r="DS277" s="335">
        <f>$I277*IF($G277="Pickup", SUMIFS(NewEmisData!G:G, NewEmisData!$A:$A, "Pickup", NewEmisData!$B:$B, $A277, NewEmisData!$C:$C, $H277, NewEmisData!$D:$D, DS$2), SUMIFS(NewEmisData!G:G, NewEmisData!$A:$A, "LDV", NewEmisData!$B:$B, $A277, NewEmisData!$C:$C, $H277, NewEmisData!$D:$D, DS$2))</f>
        <v>5.6961522615022698E-3</v>
      </c>
      <c r="DT277" s="335">
        <f>$I277*IF($G277="Pickup", SUMIFS(NewEmisData!H:H, NewEmisData!$A:$A, "Pickup", NewEmisData!$B:$B, $A277, NewEmisData!$C:$C, $H277, NewEmisData!$D:$D, DT$2), SUMIFS(NewEmisData!H:H, NewEmisData!$A:$A, "LDV", NewEmisData!$B:$B, $A277, NewEmisData!$C:$C, $H277, NewEmisData!$D:$D, DT$2))</f>
        <v>4.3151143502781096E-3</v>
      </c>
      <c r="DU277" s="335">
        <f>$I277*IF($G277="Pickup", SUMIFS(NewEmisData!I:I, NewEmisData!$A:$A, "Pickup", NewEmisData!$B:$B, $A277, NewEmisData!$C:$C, $H277, NewEmisData!$D:$D, DU$2), SUMIFS(NewEmisData!I:I, NewEmisData!$A:$A, "LDV", NewEmisData!$B:$B, $A277, NewEmisData!$C:$C, $H277, NewEmisData!$D:$D, DU$2))</f>
        <v>3.35028978849721E-3</v>
      </c>
      <c r="DV277" s="335">
        <f>$I277*IF($G277="Pickup", SUMIFS(NewEmisData!J:J, NewEmisData!$A:$A, "Pickup", NewEmisData!$B:$B, $A277, NewEmisData!$C:$C, $H277, NewEmisData!$D:$D, DV$2), SUMIFS(NewEmisData!J:J, NewEmisData!$A:$A, "LDV", NewEmisData!$B:$B, $A277, NewEmisData!$C:$C, $H277, NewEmisData!$D:$D, DV$2))</f>
        <v>2.9288858721300301E-3</v>
      </c>
      <c r="DW277" s="335">
        <f>$I277*IF($G277="Pickup", SUMIFS(NewEmisData!K:K, NewEmisData!$A:$A, "Pickup", NewEmisData!$B:$B, $A277, NewEmisData!$C:$C, $H277, NewEmisData!$D:$D, DW$2), SUMIFS(NewEmisData!K:K, NewEmisData!$A:$A, "LDV", NewEmisData!$B:$B, $A277, NewEmisData!$C:$C, $H277, NewEmisData!$D:$D, DW$2))</f>
        <v>2.6889748661232601E-3</v>
      </c>
      <c r="DX277" s="335">
        <f>$I277*IF($G277="Pickup", SUMIFS(NewEmisData!L:L, NewEmisData!$A:$A, "Pickup", NewEmisData!$B:$B, $A277, NewEmisData!$C:$C, $H277, NewEmisData!$D:$D, DX$2), SUMIFS(NewEmisData!L:L, NewEmisData!$A:$A, "LDV", NewEmisData!$B:$B, $A277, NewEmisData!$C:$C, $H277, NewEmisData!$D:$D, DX$2))</f>
        <v>2.6131014849391301E-3</v>
      </c>
      <c r="DY277" s="335">
        <f>$I277*IF($G277="Pickup", SUMIFS(NewEmisData!M:M, NewEmisData!$A:$A, "Pickup", NewEmisData!$B:$B, $A277, NewEmisData!$C:$C, $H277, NewEmisData!$D:$D, DY$2), SUMIFS(NewEmisData!M:M, NewEmisData!$A:$A, "LDV", NewEmisData!$B:$B, $A277, NewEmisData!$C:$C, $H277, NewEmisData!$D:$D, DY$2))</f>
        <v>2.5757099053792102E-3</v>
      </c>
      <c r="DZ277" s="335">
        <v>4.3350573081854527E-3</v>
      </c>
      <c r="EA277" s="335">
        <f t="shared" si="456"/>
        <v>605.35194063093002</v>
      </c>
      <c r="EB277" s="335">
        <f t="shared" si="457"/>
        <v>575.43677827742204</v>
      </c>
      <c r="EC277" s="335">
        <f t="shared" si="458"/>
        <v>447.50306541281799</v>
      </c>
      <c r="ED277" s="335">
        <f t="shared" si="459"/>
        <v>380.32748601406797</v>
      </c>
      <c r="EE277" s="335">
        <f t="shared" si="460"/>
        <v>328.8508655947</v>
      </c>
      <c r="EF277" s="335">
        <f t="shared" si="461"/>
        <v>299.87343037562698</v>
      </c>
      <c r="EG277" s="335">
        <f t="shared" si="462"/>
        <v>286.96645721008798</v>
      </c>
      <c r="EH277" s="335">
        <f t="shared" si="463"/>
        <v>282.38592098475101</v>
      </c>
      <c r="EI277" s="335">
        <f t="shared" si="464"/>
        <v>280.69816184937503</v>
      </c>
      <c r="EJ277" s="335">
        <f t="shared" si="465"/>
        <v>0.20692409258864139</v>
      </c>
      <c r="EK277" s="335">
        <f t="shared" si="466"/>
        <v>0.73999493628111201</v>
      </c>
      <c r="EL277" s="335">
        <f t="shared" si="467"/>
        <v>0.35335240075773999</v>
      </c>
      <c r="EM277" s="335">
        <f t="shared" si="468"/>
        <v>0.18897755292818599</v>
      </c>
      <c r="EN277" s="335">
        <f t="shared" si="469"/>
        <v>0.12218817840455801</v>
      </c>
      <c r="EO277" s="335">
        <f t="shared" si="470"/>
        <v>7.3060825114572805E-2</v>
      </c>
      <c r="EP277" s="335">
        <f t="shared" si="471"/>
        <v>5.3764321341730301E-2</v>
      </c>
      <c r="EQ277" s="335">
        <f t="shared" si="472"/>
        <v>4.5765873698397498E-2</v>
      </c>
      <c r="ER277" s="335">
        <f t="shared" si="473"/>
        <v>4.3548109073897001E-2</v>
      </c>
      <c r="ES277" s="335">
        <f t="shared" si="474"/>
        <v>4.24609775043936E-2</v>
      </c>
      <c r="ET277" s="335">
        <f t="shared" si="475"/>
        <v>5.5587065527563068E-2</v>
      </c>
      <c r="EU277" s="335">
        <f t="shared" si="476"/>
        <v>1.04747160569124E-2</v>
      </c>
      <c r="EV277" s="335">
        <f t="shared" si="477"/>
        <v>9.9570764799691708E-3</v>
      </c>
      <c r="EW277" s="335">
        <f t="shared" si="478"/>
        <v>6.4196648888919499E-3</v>
      </c>
      <c r="EX277" s="335">
        <f t="shared" si="479"/>
        <v>5.45599526494426E-3</v>
      </c>
      <c r="EY277" s="335">
        <f t="shared" si="480"/>
        <v>4.7175365225731996E-3</v>
      </c>
      <c r="EZ277" s="335">
        <f t="shared" si="481"/>
        <v>4.3018391726363297E-3</v>
      </c>
      <c r="FA277" s="335">
        <f t="shared" si="482"/>
        <v>4.1166816404986702E-3</v>
      </c>
      <c r="FB277" s="335">
        <f t="shared" si="483"/>
        <v>4.0509726462172697E-3</v>
      </c>
      <c r="FC277" s="335">
        <f t="shared" si="484"/>
        <v>4.0267596573162799E-3</v>
      </c>
      <c r="FD277" s="335">
        <f t="shared" si="485"/>
        <v>1.3041984458904573E-3</v>
      </c>
      <c r="FE277" s="335">
        <f t="shared" si="486"/>
        <v>0.112529836649977</v>
      </c>
      <c r="FF277" s="335">
        <f t="shared" si="487"/>
        <v>0.103764807432247</v>
      </c>
      <c r="FG277" s="335">
        <f t="shared" si="488"/>
        <v>8.1904009889209095E-2</v>
      </c>
      <c r="FH277" s="335">
        <f t="shared" si="489"/>
        <v>8.0372811122020202E-2</v>
      </c>
      <c r="FI277" s="335">
        <f t="shared" si="490"/>
        <v>7.8826850839141593E-2</v>
      </c>
      <c r="FJ277" s="335">
        <f t="shared" si="491"/>
        <v>7.7629471627150906E-2</v>
      </c>
      <c r="FK277" s="335">
        <f t="shared" si="492"/>
        <v>7.6869255276324197E-2</v>
      </c>
      <c r="FL277" s="335">
        <f t="shared" si="493"/>
        <v>7.6489801218608905E-2</v>
      </c>
      <c r="FM277" s="335">
        <f t="shared" si="494"/>
        <v>7.6275890012832595E-2</v>
      </c>
      <c r="FN277" s="335">
        <f t="shared" si="495"/>
        <v>3.2948538923667892E-2</v>
      </c>
      <c r="FO277" s="335">
        <f t="shared" si="496"/>
        <v>2.93140110896879E-2</v>
      </c>
      <c r="FP277" s="335">
        <f t="shared" si="497"/>
        <v>2.15603319614842E-2</v>
      </c>
      <c r="FQ277" s="335">
        <f t="shared" si="498"/>
        <v>1.61359542510712E-2</v>
      </c>
      <c r="FR277" s="335">
        <f t="shared" si="499"/>
        <v>1.4781439172223E-2</v>
      </c>
      <c r="FS277" s="335">
        <f t="shared" si="500"/>
        <v>1.3413837806436801E-2</v>
      </c>
      <c r="FT277" s="335">
        <f t="shared" si="501"/>
        <v>1.2354573478352299E-2</v>
      </c>
      <c r="FU277" s="335">
        <f t="shared" si="502"/>
        <v>1.16820653404197E-2</v>
      </c>
      <c r="FV277" s="335">
        <f t="shared" si="503"/>
        <v>1.13463459698093E-2</v>
      </c>
      <c r="FW277" s="335">
        <f t="shared" si="504"/>
        <v>1.1157149268450401E-2</v>
      </c>
      <c r="FX277" s="335">
        <f t="shared" si="505"/>
        <v>6.6026126062260432E-3</v>
      </c>
    </row>
    <row r="278" spans="1:180" x14ac:dyDescent="0.2">
      <c r="A278" s="305" t="str">
        <f>_xlfn.CONCAT(IF(LEFT(TRIM(A277),1)="*", "*R", "R"), 1+RIGHT(TRIM(A277),1))</f>
        <v>R5</v>
      </c>
      <c r="B278" s="305" t="str">
        <f t="shared" si="522"/>
        <v>TLCCNG11</v>
      </c>
      <c r="C278" s="305" t="str">
        <f t="shared" si="523"/>
        <v>TL.CNG.C.CNG.2011</v>
      </c>
      <c r="D278" s="301" t="str">
        <f t="shared" si="524"/>
        <v>bn-vmt, bn-vmt/a</v>
      </c>
      <c r="E278" s="301" t="str">
        <f t="shared" si="525"/>
        <v>TRNCNGL</v>
      </c>
      <c r="F278" s="301" t="str">
        <f t="shared" si="526"/>
        <v>TL</v>
      </c>
      <c r="G278" s="315" t="s">
        <v>815</v>
      </c>
      <c r="H278" s="301" t="s">
        <v>814</v>
      </c>
      <c r="I278" s="315">
        <v>1</v>
      </c>
      <c r="J278" s="315" t="str">
        <f t="shared" si="511"/>
        <v>Compact car-GSL</v>
      </c>
      <c r="K278" s="335">
        <f>$I278*IF($G278="Pickup", SUMIFS(NewEmisData!E:E, NewEmisData!$A:$A, "Pickup", NewEmisData!$B:$B, $A278, NewEmisData!$C:$C, $H278, NewEmisData!$D:$D, K$2), SUMIFS(NewEmisData!E:E, NewEmisData!$A:$A, "LDV", NewEmisData!$B:$B, $A278, NewEmisData!$C:$C, $H278, NewEmisData!$D:$D, K$2))</f>
        <v>474.817101058422</v>
      </c>
      <c r="L278" s="335">
        <f>$I278*IF($G278="Pickup", SUMIFS(NewEmisData!F:F, NewEmisData!$A:$A, "Pickup", NewEmisData!$B:$B, $A278, NewEmisData!$C:$C, $H278, NewEmisData!$D:$D, L$2), SUMIFS(NewEmisData!F:F, NewEmisData!$A:$A, "LDV", NewEmisData!$B:$B, $A278, NewEmisData!$C:$C, $H278, NewEmisData!$D:$D, L$2))</f>
        <v>451.24703471572099</v>
      </c>
      <c r="M278" s="335">
        <f>$I278*IF($G278="Pickup", SUMIFS(NewEmisData!G:G, NewEmisData!$A:$A, "Pickup", NewEmisData!$B:$B, $A278, NewEmisData!$C:$C, $H278, NewEmisData!$D:$D, M$2), SUMIFS(NewEmisData!G:G, NewEmisData!$A:$A, "LDV", NewEmisData!$B:$B, $A278, NewEmisData!$C:$C, $H278, NewEmisData!$D:$D, M$2))</f>
        <v>359.55406391675598</v>
      </c>
      <c r="N278" s="335">
        <f>$I278*IF($G278="Pickup", SUMIFS(NewEmisData!H:H, NewEmisData!$A:$A, "Pickup", NewEmisData!$B:$B, $A278, NewEmisData!$C:$C, $H278, NewEmisData!$D:$D, N$2), SUMIFS(NewEmisData!H:H, NewEmisData!$A:$A, "LDV", NewEmisData!$B:$B, $A278, NewEmisData!$C:$C, $H278, NewEmisData!$D:$D, N$2))</f>
        <v>306.68867751853497</v>
      </c>
      <c r="O278" s="335">
        <f>$I278*IF($G278="Pickup", SUMIFS(NewEmisData!I:I, NewEmisData!$A:$A, "Pickup", NewEmisData!$B:$B, $A278, NewEmisData!$C:$C, $H278, NewEmisData!$D:$D, O$2), SUMIFS(NewEmisData!I:I, NewEmisData!$A:$A, "LDV", NewEmisData!$B:$B, $A278, NewEmisData!$C:$C, $H278, NewEmisData!$D:$D, O$2))</f>
        <v>266.05693149041099</v>
      </c>
      <c r="P278" s="335">
        <f>$I278*IF($G278="Pickup", SUMIFS(NewEmisData!J:J, NewEmisData!$A:$A, "Pickup", NewEmisData!$B:$B, $A278, NewEmisData!$C:$C, $H278, NewEmisData!$D:$D, P$2), SUMIFS(NewEmisData!J:J, NewEmisData!$A:$A, "LDV", NewEmisData!$B:$B, $A278, NewEmisData!$C:$C, $H278, NewEmisData!$D:$D, P$2))</f>
        <v>243.087176828883</v>
      </c>
      <c r="Q278" s="335">
        <f>$I278*IF($G278="Pickup", SUMIFS(NewEmisData!K:K, NewEmisData!$A:$A, "Pickup", NewEmisData!$B:$B, $A278, NewEmisData!$C:$C, $H278, NewEmisData!$D:$D, Q$2), SUMIFS(NewEmisData!K:K, NewEmisData!$A:$A, "LDV", NewEmisData!$B:$B, $A278, NewEmisData!$C:$C, $H278, NewEmisData!$D:$D, Q$2))</f>
        <v>232.82718030870799</v>
      </c>
      <c r="R278" s="335">
        <f>$I278*IF($G278="Pickup", SUMIFS(NewEmisData!L:L, NewEmisData!$A:$A, "Pickup", NewEmisData!$B:$B, $A278, NewEmisData!$C:$C, $H278, NewEmisData!$D:$D, R$2), SUMIFS(NewEmisData!L:L, NewEmisData!$A:$A, "LDV", NewEmisData!$B:$B, $A278, NewEmisData!$C:$C, $H278, NewEmisData!$D:$D, R$2))</f>
        <v>229.167353178653</v>
      </c>
      <c r="S278" s="335">
        <f>$I278*IF($G278="Pickup", SUMIFS(NewEmisData!M:M, NewEmisData!$A:$A, "Pickup", NewEmisData!$B:$B, $A278, NewEmisData!$C:$C, $H278, NewEmisData!$D:$D, S$2), SUMIFS(NewEmisData!M:M, NewEmisData!$A:$A, "LDV", NewEmisData!$B:$B, $A278, NewEmisData!$C:$C, $H278, NewEmisData!$D:$D, S$2))</f>
        <v>227.80956840287899</v>
      </c>
      <c r="T278" s="335">
        <v>0.20692409258864139</v>
      </c>
      <c r="U278" s="335">
        <f>$I278*IF($G278="Pickup", SUMIFS(NewEmisData!E:E, NewEmisData!$A:$A, "Pickup", NewEmisData!$B:$B, $A278, NewEmisData!$C:$C, $H278, NewEmisData!$D:$D, U$2), SUMIFS(NewEmisData!E:E, NewEmisData!$A:$A, "LDV", NewEmisData!$B:$B, $A278, NewEmisData!$C:$C, $H278, NewEmisData!$D:$D, U$2))</f>
        <v>0.70973077210402302</v>
      </c>
      <c r="V278" s="335">
        <f>$I278*IF($G278="Pickup", SUMIFS(NewEmisData!F:F, NewEmisData!$A:$A, "Pickup", NewEmisData!$B:$B, $A278, NewEmisData!$C:$C, $H278, NewEmisData!$D:$D, V$2), SUMIFS(NewEmisData!F:F, NewEmisData!$A:$A, "LDV", NewEmisData!$B:$B, $A278, NewEmisData!$C:$C, $H278, NewEmisData!$D:$D, V$2))</f>
        <v>0.32036907792622199</v>
      </c>
      <c r="W278" s="335">
        <f>$I278*IF($G278="Pickup", SUMIFS(NewEmisData!G:G, NewEmisData!$A:$A, "Pickup", NewEmisData!$B:$B, $A278, NewEmisData!$C:$C, $H278, NewEmisData!$D:$D, W$2), SUMIFS(NewEmisData!G:G, NewEmisData!$A:$A, "LDV", NewEmisData!$B:$B, $A278, NewEmisData!$C:$C, $H278, NewEmisData!$D:$D, W$2))</f>
        <v>0.23974719966536701</v>
      </c>
      <c r="X278" s="335">
        <f>$I278*IF($G278="Pickup", SUMIFS(NewEmisData!H:H, NewEmisData!$A:$A, "Pickup", NewEmisData!$B:$B, $A278, NewEmisData!$C:$C, $H278, NewEmisData!$D:$D, X$2), SUMIFS(NewEmisData!H:H, NewEmisData!$A:$A, "LDV", NewEmisData!$B:$B, $A278, NewEmisData!$C:$C, $H278, NewEmisData!$D:$D, X$2))</f>
        <v>0.160612501035788</v>
      </c>
      <c r="Y278" s="335">
        <f>$I278*IF($G278="Pickup", SUMIFS(NewEmisData!I:I, NewEmisData!$A:$A, "Pickup", NewEmisData!$B:$B, $A278, NewEmisData!$C:$C, $H278, NewEmisData!$D:$D, Y$2), SUMIFS(NewEmisData!I:I, NewEmisData!$A:$A, "LDV", NewEmisData!$B:$B, $A278, NewEmisData!$C:$C, $H278, NewEmisData!$D:$D, Y$2))</f>
        <v>0.10365613117262901</v>
      </c>
      <c r="Z278" s="335">
        <f>$I278*IF($G278="Pickup", SUMIFS(NewEmisData!J:J, NewEmisData!$A:$A, "Pickup", NewEmisData!$B:$B, $A278, NewEmisData!$C:$C, $H278, NewEmisData!$D:$D, Z$2), SUMIFS(NewEmisData!J:J, NewEmisData!$A:$A, "LDV", NewEmisData!$B:$B, $A278, NewEmisData!$C:$C, $H278, NewEmisData!$D:$D, Z$2))</f>
        <v>7.8799994555065797E-2</v>
      </c>
      <c r="AA278" s="335">
        <f>$I278*IF($G278="Pickup", SUMIFS(NewEmisData!K:K, NewEmisData!$A:$A, "Pickup", NewEmisData!$B:$B, $A278, NewEmisData!$C:$C, $H278, NewEmisData!$D:$D, AA$2), SUMIFS(NewEmisData!K:K, NewEmisData!$A:$A, "LDV", NewEmisData!$B:$B, $A278, NewEmisData!$C:$C, $H278, NewEmisData!$D:$D, AA$2))</f>
        <v>6.8646939612850705E-2</v>
      </c>
      <c r="AB278" s="335">
        <f>$I278*IF($G278="Pickup", SUMIFS(NewEmisData!L:L, NewEmisData!$A:$A, "Pickup", NewEmisData!$B:$B, $A278, NewEmisData!$C:$C, $H278, NewEmisData!$D:$D, AB$2), SUMIFS(NewEmisData!L:L, NewEmisData!$A:$A, "LDV", NewEmisData!$B:$B, $A278, NewEmisData!$C:$C, $H278, NewEmisData!$D:$D, AB$2))</f>
        <v>6.5824398729591893E-2</v>
      </c>
      <c r="AC278" s="335">
        <f>$I278*IF($G278="Pickup", SUMIFS(NewEmisData!M:M, NewEmisData!$A:$A, "Pickup", NewEmisData!$B:$B, $A278, NewEmisData!$C:$C, $H278, NewEmisData!$D:$D, AC$2), SUMIFS(NewEmisData!M:M, NewEmisData!$A:$A, "LDV", NewEmisData!$B:$B, $A278, NewEmisData!$C:$C, $H278, NewEmisData!$D:$D, AC$2))</f>
        <v>6.4340803704991095E-2</v>
      </c>
      <c r="AD278" s="335">
        <v>5.5587065527563068E-2</v>
      </c>
      <c r="AE278" s="335">
        <f>$I278*IF($G278="Pickup", SUMIFS(NewEmisData!E:E, NewEmisData!$A:$A, "Pickup", NewEmisData!$B:$B, $A278, NewEmisData!$C:$C, $H278, NewEmisData!$D:$D, AE$2), SUMIFS(NewEmisData!E:E, NewEmisData!$A:$A, "LDV", NewEmisData!$B:$B, $A278, NewEmisData!$C:$C, $H278, NewEmisData!$D:$D, AE$2))</f>
        <v>8.2160020457903906E-3</v>
      </c>
      <c r="AF278" s="335">
        <f>$I278*IF($G278="Pickup", SUMIFS(NewEmisData!F:F, NewEmisData!$A:$A, "Pickup", NewEmisData!$B:$B, $A278, NewEmisData!$C:$C, $H278, NewEmisData!$D:$D, AF$2), SUMIFS(NewEmisData!F:F, NewEmisData!$A:$A, "LDV", NewEmisData!$B:$B, $A278, NewEmisData!$C:$C, $H278, NewEmisData!$D:$D, AF$2))</f>
        <v>7.80815598787189E-3</v>
      </c>
      <c r="AG278" s="335">
        <f>$I278*IF($G278="Pickup", SUMIFS(NewEmisData!G:G, NewEmisData!$A:$A, "Pickup", NewEmisData!$B:$B, $A278, NewEmisData!$C:$C, $H278, NewEmisData!$D:$D, AG$2), SUMIFS(NewEmisData!G:G, NewEmisData!$A:$A, "LDV", NewEmisData!$B:$B, $A278, NewEmisData!$C:$C, $H278, NewEmisData!$D:$D, AG$2))</f>
        <v>5.1579884513251097E-3</v>
      </c>
      <c r="AH278" s="335">
        <f>$I278*IF($G278="Pickup", SUMIFS(NewEmisData!H:H, NewEmisData!$A:$A, "Pickup", NewEmisData!$B:$B, $A278, NewEmisData!$C:$C, $H278, NewEmisData!$D:$D, AH$2), SUMIFS(NewEmisData!H:H, NewEmisData!$A:$A, "LDV", NewEmisData!$B:$B, $A278, NewEmisData!$C:$C, $H278, NewEmisData!$D:$D, AH$2))</f>
        <v>4.3996084263759998E-3</v>
      </c>
      <c r="AI278" s="335">
        <f>$I278*IF($G278="Pickup", SUMIFS(NewEmisData!I:I, NewEmisData!$A:$A, "Pickup", NewEmisData!$B:$B, $A278, NewEmisData!$C:$C, $H278, NewEmisData!$D:$D, AI$2), SUMIFS(NewEmisData!I:I, NewEmisData!$A:$A, "LDV", NewEmisData!$B:$B, $A278, NewEmisData!$C:$C, $H278, NewEmisData!$D:$D, AI$2))</f>
        <v>3.81672539575274E-3</v>
      </c>
      <c r="AJ278" s="335">
        <f>$I278*IF($G278="Pickup", SUMIFS(NewEmisData!J:J, NewEmisData!$A:$A, "Pickup", NewEmisData!$B:$B, $A278, NewEmisData!$C:$C, $H278, NewEmisData!$D:$D, AJ$2), SUMIFS(NewEmisData!J:J, NewEmisData!$A:$A, "LDV", NewEmisData!$B:$B, $A278, NewEmisData!$C:$C, $H278, NewEmisData!$D:$D, AJ$2))</f>
        <v>3.4872096414849999E-3</v>
      </c>
      <c r="AK278" s="335">
        <f>$I278*IF($G278="Pickup", SUMIFS(NewEmisData!K:K, NewEmisData!$A:$A, "Pickup", NewEmisData!$B:$B, $A278, NewEmisData!$C:$C, $H278, NewEmisData!$D:$D, AK$2), SUMIFS(NewEmisData!K:K, NewEmisData!$A:$A, "LDV", NewEmisData!$B:$B, $A278, NewEmisData!$C:$C, $H278, NewEmisData!$D:$D, AK$2))</f>
        <v>3.3400286224750798E-3</v>
      </c>
      <c r="AL278" s="335">
        <f>$I278*IF($G278="Pickup", SUMIFS(NewEmisData!L:L, NewEmisData!$A:$A, "Pickup", NewEmisData!$B:$B, $A278, NewEmisData!$C:$C, $H278, NewEmisData!$D:$D, AL$2), SUMIFS(NewEmisData!L:L, NewEmisData!$A:$A, "LDV", NewEmisData!$B:$B, $A278, NewEmisData!$C:$C, $H278, NewEmisData!$D:$D, AL$2))</f>
        <v>3.2875233288682799E-3</v>
      </c>
      <c r="AM278" s="335">
        <f>$I278*IF($G278="Pickup", SUMIFS(NewEmisData!M:M, NewEmisData!$A:$A, "Pickup", NewEmisData!$B:$B, $A278, NewEmisData!$C:$C, $H278, NewEmisData!$D:$D, AM$2), SUMIFS(NewEmisData!M:M, NewEmisData!$A:$A, "LDV", NewEmisData!$B:$B, $A278, NewEmisData!$C:$C, $H278, NewEmisData!$D:$D, AM$2))</f>
        <v>3.2680461258744399E-3</v>
      </c>
      <c r="AN278" s="335">
        <v>1.3041984458904573E-3</v>
      </c>
      <c r="AO278" s="335">
        <f>$I278*IF($G278="Pickup", SUMIFS(NewEmisData!E:E, NewEmisData!$A:$A, "Pickup", NewEmisData!$B:$B, $A278, NewEmisData!$C:$C, $H278, NewEmisData!$D:$D, AO$2), SUMIFS(NewEmisData!E:E, NewEmisData!$A:$A, "LDV", NewEmisData!$B:$B, $A278, NewEmisData!$C:$C, $H278, NewEmisData!$D:$D, AO$2))</f>
        <v>7.6637268565666605E-2</v>
      </c>
      <c r="AP278" s="335">
        <f>$I278*IF($G278="Pickup", SUMIFS(NewEmisData!F:F, NewEmisData!$A:$A, "Pickup", NewEmisData!$B:$B, $A278, NewEmisData!$C:$C, $H278, NewEmisData!$D:$D, AP$2), SUMIFS(NewEmisData!F:F, NewEmisData!$A:$A, "LDV", NewEmisData!$B:$B, $A278, NewEmisData!$C:$C, $H278, NewEmisData!$D:$D, AP$2))</f>
        <v>7.17220347655846E-2</v>
      </c>
      <c r="AQ278" s="335">
        <f>$I278*IF($G278="Pickup", SUMIFS(NewEmisData!G:G, NewEmisData!$A:$A, "Pickup", NewEmisData!$B:$B, $A278, NewEmisData!$C:$C, $H278, NewEmisData!$D:$D, AQ$2), SUMIFS(NewEmisData!G:G, NewEmisData!$A:$A, "LDV", NewEmisData!$B:$B, $A278, NewEmisData!$C:$C, $H278, NewEmisData!$D:$D, AQ$2))</f>
        <v>5.3063354209187903E-2</v>
      </c>
      <c r="AR278" s="335">
        <f>$I278*IF($G278="Pickup", SUMIFS(NewEmisData!H:H, NewEmisData!$A:$A, "Pickup", NewEmisData!$B:$B, $A278, NewEmisData!$C:$C, $H278, NewEmisData!$D:$D, AR$2), SUMIFS(NewEmisData!H:H, NewEmisData!$A:$A, "LDV", NewEmisData!$B:$B, $A278, NewEmisData!$C:$C, $H278, NewEmisData!$D:$D, AR$2))</f>
        <v>5.1413159178765599E-2</v>
      </c>
      <c r="AS278" s="335">
        <f>$I278*IF($G278="Pickup", SUMIFS(NewEmisData!I:I, NewEmisData!$A:$A, "Pickup", NewEmisData!$B:$B, $A278, NewEmisData!$C:$C, $H278, NewEmisData!$D:$D, AS$2), SUMIFS(NewEmisData!I:I, NewEmisData!$A:$A, "LDV", NewEmisData!$B:$B, $A278, NewEmisData!$C:$C, $H278, NewEmisData!$D:$D, AS$2))</f>
        <v>4.9937748877796798E-2</v>
      </c>
      <c r="AT278" s="335">
        <f>$I278*IF($G278="Pickup", SUMIFS(NewEmisData!J:J, NewEmisData!$A:$A, "Pickup", NewEmisData!$B:$B, $A278, NewEmisData!$C:$C, $H278, NewEmisData!$D:$D, AT$2), SUMIFS(NewEmisData!J:J, NewEmisData!$A:$A, "LDV", NewEmisData!$B:$B, $A278, NewEmisData!$C:$C, $H278, NewEmisData!$D:$D, AT$2))</f>
        <v>4.8737436898882699E-2</v>
      </c>
      <c r="AU278" s="335">
        <f>$I278*IF($G278="Pickup", SUMIFS(NewEmisData!K:K, NewEmisData!$A:$A, "Pickup", NewEmisData!$B:$B, $A278, NewEmisData!$C:$C, $H278, NewEmisData!$D:$D, AU$2), SUMIFS(NewEmisData!K:K, NewEmisData!$A:$A, "LDV", NewEmisData!$B:$B, $A278, NewEmisData!$C:$C, $H278, NewEmisData!$D:$D, AU$2))</f>
        <v>4.7984590527250397E-2</v>
      </c>
      <c r="AV278" s="335">
        <f>$I278*IF($G278="Pickup", SUMIFS(NewEmisData!L:L, NewEmisData!$A:$A, "Pickup", NewEmisData!$B:$B, $A278, NewEmisData!$C:$C, $H278, NewEmisData!$D:$D, AV$2), SUMIFS(NewEmisData!L:L, NewEmisData!$A:$A, "LDV", NewEmisData!$B:$B, $A278, NewEmisData!$C:$C, $H278, NewEmisData!$D:$D, AV$2))</f>
        <v>4.76005320802948E-2</v>
      </c>
      <c r="AW278" s="335">
        <f>$I278*IF($G278="Pickup", SUMIFS(NewEmisData!M:M, NewEmisData!$A:$A, "Pickup", NewEmisData!$B:$B, $A278, NewEmisData!$C:$C, $H278, NewEmisData!$D:$D, AW$2), SUMIFS(NewEmisData!M:M, NewEmisData!$A:$A, "LDV", NewEmisData!$B:$B, $A278, NewEmisData!$C:$C, $H278, NewEmisData!$D:$D, AW$2))</f>
        <v>4.7377866603412998E-2</v>
      </c>
      <c r="AX278" s="335">
        <v>3.2948538923667892E-2</v>
      </c>
      <c r="AY278" s="335">
        <f>$I278*IF($G278="Pickup", SUMIFS(NewEmisData!E:E, NewEmisData!$A:$A, "Pickup", NewEmisData!$B:$B, $A278, NewEmisData!$C:$C, $H278, NewEmisData!$D:$D, AY$2), SUMIFS(NewEmisData!E:E, NewEmisData!$A:$A, "LDV", NewEmisData!$B:$B, $A278, NewEmisData!$C:$C, $H278, NewEmisData!$D:$D, AY$2))</f>
        <v>1.9839679684136899E-2</v>
      </c>
      <c r="AZ278" s="335">
        <f>$I278*IF($G278="Pickup", SUMIFS(NewEmisData!F:F, NewEmisData!$A:$A, "Pickup", NewEmisData!$B:$B, $A278, NewEmisData!$C:$C, $H278, NewEmisData!$D:$D, AZ$2), SUMIFS(NewEmisData!F:F, NewEmisData!$A:$A, "LDV", NewEmisData!$B:$B, $A278, NewEmisData!$C:$C, $H278, NewEmisData!$D:$D, AZ$2))</f>
        <v>1.54915322396613E-2</v>
      </c>
      <c r="BA278" s="335">
        <f>$I278*IF($G278="Pickup", SUMIFS(NewEmisData!G:G, NewEmisData!$A:$A, "Pickup", NewEmisData!$B:$B, $A278, NewEmisData!$C:$C, $H278, NewEmisData!$D:$D, BA$2), SUMIFS(NewEmisData!G:G, NewEmisData!$A:$A, "LDV", NewEmisData!$B:$B, $A278, NewEmisData!$C:$C, $H278, NewEmisData!$D:$D, BA$2))</f>
        <v>1.24856485125612E-2</v>
      </c>
      <c r="BB278" s="335">
        <f>$I278*IF($G278="Pickup", SUMIFS(NewEmisData!H:H, NewEmisData!$A:$A, "Pickup", NewEmisData!$B:$B, $A278, NewEmisData!$C:$C, $H278, NewEmisData!$D:$D, BB$2), SUMIFS(NewEmisData!H:H, NewEmisData!$A:$A, "LDV", NewEmisData!$B:$B, $A278, NewEmisData!$C:$C, $H278, NewEmisData!$D:$D, BB$2))</f>
        <v>1.10258430769824E-2</v>
      </c>
      <c r="BC278" s="335">
        <f>$I278*IF($G278="Pickup", SUMIFS(NewEmisData!I:I, NewEmisData!$A:$A, "Pickup", NewEmisData!$B:$B, $A278, NewEmisData!$C:$C, $H278, NewEmisData!$D:$D, BC$2), SUMIFS(NewEmisData!I:I, NewEmisData!$A:$A, "LDV", NewEmisData!$B:$B, $A278, NewEmisData!$C:$C, $H278, NewEmisData!$D:$D, BC$2))</f>
        <v>9.7206839249302599E-3</v>
      </c>
      <c r="BD278" s="335">
        <f>$I278*IF($G278="Pickup", SUMIFS(NewEmisData!J:J, NewEmisData!$A:$A, "Pickup", NewEmisData!$B:$B, $A278, NewEmisData!$C:$C, $H278, NewEmisData!$D:$D, BD$2), SUMIFS(NewEmisData!J:J, NewEmisData!$A:$A, "LDV", NewEmisData!$B:$B, $A278, NewEmisData!$C:$C, $H278, NewEmisData!$D:$D, BD$2))</f>
        <v>8.6588886279032502E-3</v>
      </c>
      <c r="BE278" s="335">
        <f>$I278*IF($G278="Pickup", SUMIFS(NewEmisData!K:K, NewEmisData!$A:$A, "Pickup", NewEmisData!$B:$B, $A278, NewEmisData!$C:$C, $H278, NewEmisData!$D:$D, BE$2), SUMIFS(NewEmisData!K:K, NewEmisData!$A:$A, "LDV", NewEmisData!$B:$B, $A278, NewEmisData!$C:$C, $H278, NewEmisData!$D:$D, BE$2))</f>
        <v>7.9928948991222996E-3</v>
      </c>
      <c r="BF278" s="335">
        <f>$I278*IF($G278="Pickup", SUMIFS(NewEmisData!L:L, NewEmisData!$A:$A, "Pickup", NewEmisData!$B:$B, $A278, NewEmisData!$C:$C, $H278, NewEmisData!$D:$D, BF$2), SUMIFS(NewEmisData!L:L, NewEmisData!$A:$A, "LDV", NewEmisData!$B:$B, $A278, NewEmisData!$C:$C, $H278, NewEmisData!$D:$D, BF$2))</f>
        <v>7.65317007618625E-3</v>
      </c>
      <c r="BG278" s="335">
        <f>$I278*IF($G278="Pickup", SUMIFS(NewEmisData!M:M, NewEmisData!$A:$A, "Pickup", NewEmisData!$B:$B, $A278, NewEmisData!$C:$C, $H278, NewEmisData!$D:$D, BG$2), SUMIFS(NewEmisData!M:M, NewEmisData!$A:$A, "LDV", NewEmisData!$B:$B, $A278, NewEmisData!$C:$C, $H278, NewEmisData!$D:$D, BG$2))</f>
        <v>7.4561632981935697E-3</v>
      </c>
      <c r="BH278" s="335">
        <v>6.6026126062260432E-3</v>
      </c>
      <c r="BI278" s="335">
        <f>$I278*IF($G278="Pickup", SUMIFS(NewEmisData!E:E, NewEmisData!$A:$A, "Pickup", NewEmisData!$B:$B, $A278, NewEmisData!$C:$C, $H278, NewEmisData!$D:$D, BI$2), SUMIFS(NewEmisData!E:E, NewEmisData!$A:$A, "LDV", NewEmisData!$B:$B, $A278, NewEmisData!$C:$C, $H278, NewEmisData!$D:$D, BI$2))</f>
        <v>6.4220034872518204</v>
      </c>
      <c r="BJ278" s="335">
        <f>$I278*IF($G278="Pickup", SUMIFS(NewEmisData!F:F, NewEmisData!$A:$A, "Pickup", NewEmisData!$B:$B, $A278, NewEmisData!$C:$C, $H278, NewEmisData!$D:$D, BJ$2), SUMIFS(NewEmisData!F:F, NewEmisData!$A:$A, "LDV", NewEmisData!$B:$B, $A278, NewEmisData!$C:$C, $H278, NewEmisData!$D:$D, BJ$2))</f>
        <v>3.8479800836345999</v>
      </c>
      <c r="BK278" s="335">
        <f>$I278*IF($G278="Pickup", SUMIFS(NewEmisData!G:G, NewEmisData!$A:$A, "Pickup", NewEmisData!$B:$B, $A278, NewEmisData!$C:$C, $H278, NewEmisData!$D:$D, BK$2), SUMIFS(NewEmisData!G:G, NewEmisData!$A:$A, "LDV", NewEmisData!$B:$B, $A278, NewEmisData!$C:$C, $H278, NewEmisData!$D:$D, BK$2))</f>
        <v>2.9970734916117499</v>
      </c>
      <c r="BL278" s="335">
        <f>$I278*IF($G278="Pickup", SUMIFS(NewEmisData!H:H, NewEmisData!$A:$A, "Pickup", NewEmisData!$B:$B, $A278, NewEmisData!$C:$C, $H278, NewEmisData!$D:$D, BL$2), SUMIFS(NewEmisData!H:H, NewEmisData!$A:$A, "LDV", NewEmisData!$B:$B, $A278, NewEmisData!$C:$C, $H278, NewEmisData!$D:$D, BL$2))</f>
        <v>2.36472323758924</v>
      </c>
      <c r="BM278" s="335">
        <f>$I278*IF($G278="Pickup", SUMIFS(NewEmisData!I:I, NewEmisData!$A:$A, "Pickup", NewEmisData!$B:$B, $A278, NewEmisData!$C:$C, $H278, NewEmisData!$D:$D, BM$2), SUMIFS(NewEmisData!I:I, NewEmisData!$A:$A, "LDV", NewEmisData!$B:$B, $A278, NewEmisData!$C:$C, $H278, NewEmisData!$D:$D, BM$2))</f>
        <v>1.7421472431707099</v>
      </c>
      <c r="BN278" s="335">
        <f>$I278*IF($G278="Pickup", SUMIFS(NewEmisData!J:J, NewEmisData!$A:$A, "Pickup", NewEmisData!$B:$B, $A278, NewEmisData!$C:$C, $H278, NewEmisData!$D:$D, BN$2), SUMIFS(NewEmisData!J:J, NewEmisData!$A:$A, "LDV", NewEmisData!$B:$B, $A278, NewEmisData!$C:$C, $H278, NewEmisData!$D:$D, BN$2))</f>
        <v>1.3931539503279999</v>
      </c>
      <c r="BO278" s="335">
        <f>$I278*IF($G278="Pickup", SUMIFS(NewEmisData!K:K, NewEmisData!$A:$A, "Pickup", NewEmisData!$B:$B, $A278, NewEmisData!$C:$C, $H278, NewEmisData!$D:$D, BO$2), SUMIFS(NewEmisData!K:K, NewEmisData!$A:$A, "LDV", NewEmisData!$B:$B, $A278, NewEmisData!$C:$C, $H278, NewEmisData!$D:$D, BO$2))</f>
        <v>1.2342051269933401</v>
      </c>
      <c r="BP278" s="335">
        <f>$I278*IF($G278="Pickup", SUMIFS(NewEmisData!L:L, NewEmisData!$A:$A, "Pickup", NewEmisData!$B:$B, $A278, NewEmisData!$C:$C, $H278, NewEmisData!$D:$D, BP$2), SUMIFS(NewEmisData!L:L, NewEmisData!$A:$A, "LDV", NewEmisData!$B:$B, $A278, NewEmisData!$C:$C, $H278, NewEmisData!$D:$D, BP$2))</f>
        <v>1.18127069132138</v>
      </c>
      <c r="BQ278" s="335">
        <f>$I278*IF($G278="Pickup", SUMIFS(NewEmisData!M:M, NewEmisData!$A:$A, "Pickup", NewEmisData!$B:$B, $A278, NewEmisData!$C:$C, $H278, NewEmisData!$D:$D, BQ$2), SUMIFS(NewEmisData!M:M, NewEmisData!$A:$A, "LDV", NewEmisData!$B:$B, $A278, NewEmisData!$C:$C, $H278, NewEmisData!$D:$D, BQ$2))</f>
        <v>1.1484293714755001</v>
      </c>
      <c r="BR278" s="335">
        <v>1.5622001678221484</v>
      </c>
      <c r="BS278" s="335">
        <f>$I278*IF($G278="Pickup", SUMIFS(NewEmisData!E:E, NewEmisData!$A:$A, "Pickup", NewEmisData!$B:$B, $A278, NewEmisData!$C:$C, $H278, NewEmisData!$D:$D, BS$2), SUMIFS(NewEmisData!E:E, NewEmisData!$A:$A, "LDV", NewEmisData!$B:$B, $A278, NewEmisData!$C:$C, $H278, NewEmisData!$D:$D, BS$2))</f>
        <v>0.76625314114096599</v>
      </c>
      <c r="BT278" s="335">
        <f>$I278*IF($G278="Pickup", SUMIFS(NewEmisData!F:F, NewEmisData!$A:$A, "Pickup", NewEmisData!$B:$B, $A278, NewEmisData!$C:$C, $H278, NewEmisData!$D:$D, BT$2), SUMIFS(NewEmisData!F:F, NewEmisData!$A:$A, "LDV", NewEmisData!$B:$B, $A278, NewEmisData!$C:$C, $H278, NewEmisData!$D:$D, BT$2))</f>
        <v>0.42849019580384201</v>
      </c>
      <c r="BU278" s="335">
        <f>$I278*IF($G278="Pickup", SUMIFS(NewEmisData!G:G, NewEmisData!$A:$A, "Pickup", NewEmisData!$B:$B, $A278, NewEmisData!$C:$C, $H278, NewEmisData!$D:$D, BU$2), SUMIFS(NewEmisData!G:G, NewEmisData!$A:$A, "LDV", NewEmisData!$B:$B, $A278, NewEmisData!$C:$C, $H278, NewEmisData!$D:$D, BU$2))</f>
        <v>0.33923869580754101</v>
      </c>
      <c r="BV278" s="335">
        <f>$I278*IF($G278="Pickup", SUMIFS(NewEmisData!H:H, NewEmisData!$A:$A, "Pickup", NewEmisData!$B:$B, $A278, NewEmisData!$C:$C, $H278, NewEmisData!$D:$D, BV$2), SUMIFS(NewEmisData!H:H, NewEmisData!$A:$A, "LDV", NewEmisData!$B:$B, $A278, NewEmisData!$C:$C, $H278, NewEmisData!$D:$D, BV$2))</f>
        <v>0.274572609184357</v>
      </c>
      <c r="BW278" s="335">
        <f>$I278*IF($G278="Pickup", SUMIFS(NewEmisData!I:I, NewEmisData!$A:$A, "Pickup", NewEmisData!$B:$B, $A278, NewEmisData!$C:$C, $H278, NewEmisData!$D:$D, BW$2), SUMIFS(NewEmisData!I:I, NewEmisData!$A:$A, "LDV", NewEmisData!$B:$B, $A278, NewEmisData!$C:$C, $H278, NewEmisData!$D:$D, BW$2))</f>
        <v>0.20444446873760599</v>
      </c>
      <c r="BX278" s="335">
        <f>$I278*IF($G278="Pickup", SUMIFS(NewEmisData!J:J, NewEmisData!$A:$A, "Pickup", NewEmisData!$B:$B, $A278, NewEmisData!$C:$C, $H278, NewEmisData!$D:$D, BX$2), SUMIFS(NewEmisData!J:J, NewEmisData!$A:$A, "LDV", NewEmisData!$B:$B, $A278, NewEmisData!$C:$C, $H278, NewEmisData!$D:$D, BX$2))</f>
        <v>0.170176908378738</v>
      </c>
      <c r="BY278" s="335">
        <f>$I278*IF($G278="Pickup", SUMIFS(NewEmisData!K:K, NewEmisData!$A:$A, "Pickup", NewEmisData!$B:$B, $A278, NewEmisData!$C:$C, $H278, NewEmisData!$D:$D, BY$2), SUMIFS(NewEmisData!K:K, NewEmisData!$A:$A, "LDV", NewEmisData!$B:$B, $A278, NewEmisData!$C:$C, $H278, NewEmisData!$D:$D, BY$2))</f>
        <v>0.152045525981331</v>
      </c>
      <c r="BZ278" s="335">
        <f>$I278*IF($G278="Pickup", SUMIFS(NewEmisData!L:L, NewEmisData!$A:$A, "Pickup", NewEmisData!$B:$B, $A278, NewEmisData!$C:$C, $H278, NewEmisData!$D:$D, BZ$2), SUMIFS(NewEmisData!L:L, NewEmisData!$A:$A, "LDV", NewEmisData!$B:$B, $A278, NewEmisData!$C:$C, $H278, NewEmisData!$D:$D, BZ$2))</f>
        <v>0.14503696159912</v>
      </c>
      <c r="CA278" s="335">
        <f>$I278*IF($G278="Pickup", SUMIFS(NewEmisData!M:M, NewEmisData!$A:$A, "Pickup", NewEmisData!$B:$B, $A278, NewEmisData!$C:$C, $H278, NewEmisData!$D:$D, CA$2), SUMIFS(NewEmisData!M:M, NewEmisData!$A:$A, "LDV", NewEmisData!$B:$B, $A278, NewEmisData!$C:$C, $H278, NewEmisData!$D:$D, CA$2))</f>
        <v>0.139402683427791</v>
      </c>
      <c r="CB278" s="335">
        <v>0.11295846897695311</v>
      </c>
      <c r="CC278" s="335">
        <f>$I278*IF($G278="Pickup", SUMIFS(NewEmisData!E:E, NewEmisData!$A:$A, "Pickup", NewEmisData!$B:$B, $A278, NewEmisData!$C:$C, $H278, NewEmisData!$D:$D, CC$2), SUMIFS(NewEmisData!E:E, NewEmisData!$A:$A, "LDV", NewEmisData!$B:$B, $A278, NewEmisData!$C:$C, $H278, NewEmisData!$D:$D, CC$2))</f>
        <v>3.9065075142891502E-2</v>
      </c>
      <c r="CD278" s="335">
        <f>$I278*IF($G278="Pickup", SUMIFS(NewEmisData!F:F, NewEmisData!$A:$A, "Pickup", NewEmisData!$B:$B, $A278, NewEmisData!$C:$C, $H278, NewEmisData!$D:$D, CD$2), SUMIFS(NewEmisData!F:F, NewEmisData!$A:$A, "LDV", NewEmisData!$B:$B, $A278, NewEmisData!$C:$C, $H278, NewEmisData!$D:$D, CD$2))</f>
        <v>2.71884075109541E-2</v>
      </c>
      <c r="CE278" s="335">
        <f>$I278*IF($G278="Pickup", SUMIFS(NewEmisData!G:G, NewEmisData!$A:$A, "Pickup", NewEmisData!$B:$B, $A278, NewEmisData!$C:$C, $H278, NewEmisData!$D:$D, CE$2), SUMIFS(NewEmisData!G:G, NewEmisData!$A:$A, "LDV", NewEmisData!$B:$B, $A278, NewEmisData!$C:$C, $H278, NewEmisData!$D:$D, CE$2))</f>
        <v>2.35915905182916E-2</v>
      </c>
      <c r="CF278" s="335">
        <f>$I278*IF($G278="Pickup", SUMIFS(NewEmisData!H:H, NewEmisData!$A:$A, "Pickup", NewEmisData!$B:$B, $A278, NewEmisData!$C:$C, $H278, NewEmisData!$D:$D, CF$2), SUMIFS(NewEmisData!H:H, NewEmisData!$A:$A, "LDV", NewEmisData!$B:$B, $A278, NewEmisData!$C:$C, $H278, NewEmisData!$D:$D, CF$2))</f>
        <v>2.2519914122574401E-2</v>
      </c>
      <c r="CG278" s="335">
        <f>$I278*IF($G278="Pickup", SUMIFS(NewEmisData!I:I, NewEmisData!$A:$A, "Pickup", NewEmisData!$B:$B, $A278, NewEmisData!$C:$C, $H278, NewEmisData!$D:$D, CG$2), SUMIFS(NewEmisData!I:I, NewEmisData!$A:$A, "LDV", NewEmisData!$B:$B, $A278, NewEmisData!$C:$C, $H278, NewEmisData!$D:$D, CG$2))</f>
        <v>2.1807779866682201E-2</v>
      </c>
      <c r="CH278" s="335">
        <f>$I278*IF($G278="Pickup", SUMIFS(NewEmisData!J:J, NewEmisData!$A:$A, "Pickup", NewEmisData!$B:$B, $A278, NewEmisData!$C:$C, $H278, NewEmisData!$D:$D, CH$2), SUMIFS(NewEmisData!J:J, NewEmisData!$A:$A, "LDV", NewEmisData!$B:$B, $A278, NewEmisData!$C:$C, $H278, NewEmisData!$D:$D, CH$2))</f>
        <v>2.1246517083751901E-2</v>
      </c>
      <c r="CI278" s="335">
        <f>$I278*IF($G278="Pickup", SUMIFS(NewEmisData!K:K, NewEmisData!$A:$A, "Pickup", NewEmisData!$B:$B, $A278, NewEmisData!$C:$C, $H278, NewEmisData!$D:$D, CI$2), SUMIFS(NewEmisData!K:K, NewEmisData!$A:$A, "LDV", NewEmisData!$B:$B, $A278, NewEmisData!$C:$C, $H278, NewEmisData!$D:$D, CI$2))</f>
        <v>2.1244746441372499E-2</v>
      </c>
      <c r="CJ278" s="335">
        <f>$I278*IF($G278="Pickup", SUMIFS(NewEmisData!L:L, NewEmisData!$A:$A, "Pickup", NewEmisData!$B:$B, $A278, NewEmisData!$C:$C, $H278, NewEmisData!$D:$D, CJ$2), SUMIFS(NewEmisData!L:L, NewEmisData!$A:$A, "LDV", NewEmisData!$B:$B, $A278, NewEmisData!$C:$C, $H278, NewEmisData!$D:$D, CJ$2))</f>
        <v>2.1244238664552498E-2</v>
      </c>
      <c r="CK278" s="335">
        <f>$I278*IF($G278="Pickup", SUMIFS(NewEmisData!M:M, NewEmisData!$A:$A, "Pickup", NewEmisData!$B:$B, $A278, NewEmisData!$C:$C, $H278, NewEmisData!$D:$D, CK$2), SUMIFS(NewEmisData!M:M, NewEmisData!$A:$A, "LDV", NewEmisData!$B:$B, $A278, NewEmisData!$C:$C, $H278, NewEmisData!$D:$D, CK$2))</f>
        <v>2.1243800212783201E-2</v>
      </c>
      <c r="CL278" s="335">
        <v>2.0846549246249676E-2</v>
      </c>
      <c r="CM278" s="335">
        <f>$I278*IF($G278="Pickup", SUMIFS(NewEmisData!E:E, NewEmisData!$A:$A, "Pickup", NewEmisData!$B:$B, $A278, NewEmisData!$C:$C, $H278, NewEmisData!$D:$D, CM$2), SUMIFS(NewEmisData!E:E, NewEmisData!$A:$A, "LDV", NewEmisData!$B:$B, $A278, NewEmisData!$C:$C, $H278, NewEmisData!$D:$D, CM$2))</f>
        <v>2.3400482606005499E-2</v>
      </c>
      <c r="CN278" s="335">
        <f>$I278*IF($G278="Pickup", SUMIFS(NewEmisData!F:F, NewEmisData!$A:$A, "Pickup", NewEmisData!$B:$B, $A278, NewEmisData!$C:$C, $H278, NewEmisData!$D:$D, CN$2), SUMIFS(NewEmisData!F:F, NewEmisData!$A:$A, "LDV", NewEmisData!$B:$B, $A278, NewEmisData!$C:$C, $H278, NewEmisData!$D:$D, CN$2))</f>
        <v>1.46264020139097E-2</v>
      </c>
      <c r="CO278" s="335">
        <f>$I278*IF($G278="Pickup", SUMIFS(NewEmisData!G:G, NewEmisData!$A:$A, "Pickup", NewEmisData!$B:$B, $A278, NewEmisData!$C:$C, $H278, NewEmisData!$D:$D, CO$2), SUMIFS(NewEmisData!G:G, NewEmisData!$A:$A, "LDV", NewEmisData!$B:$B, $A278, NewEmisData!$C:$C, $H278, NewEmisData!$D:$D, CO$2))</f>
        <v>1.17594755724597E-2</v>
      </c>
      <c r="CP278" s="335">
        <f>$I278*IF($G278="Pickup", SUMIFS(NewEmisData!H:H, NewEmisData!$A:$A, "Pickup", NewEmisData!$B:$B, $A278, NewEmisData!$C:$C, $H278, NewEmisData!$D:$D, CP$2), SUMIFS(NewEmisData!H:H, NewEmisData!$A:$A, "LDV", NewEmisData!$B:$B, $A278, NewEmisData!$C:$C, $H278, NewEmisData!$D:$D, CP$2))</f>
        <v>9.5913131178771704E-3</v>
      </c>
      <c r="CQ278" s="335">
        <f>$I278*IF($G278="Pickup", SUMIFS(NewEmisData!I:I, NewEmisData!$A:$A, "Pickup", NewEmisData!$B:$B, $A278, NewEmisData!$C:$C, $H278, NewEmisData!$D:$D, CQ$2), SUMIFS(NewEmisData!I:I, NewEmisData!$A:$A, "LDV", NewEmisData!$B:$B, $A278, NewEmisData!$C:$C, $H278, NewEmisData!$D:$D, CQ$2))</f>
        <v>8.49787062067325E-3</v>
      </c>
      <c r="CR278" s="335">
        <f>$I278*IF($G278="Pickup", SUMIFS(NewEmisData!J:J, NewEmisData!$A:$A, "Pickup", NewEmisData!$B:$B, $A278, NewEmisData!$C:$C, $H278, NewEmisData!$D:$D, CR$2), SUMIFS(NewEmisData!J:J, NewEmisData!$A:$A, "LDV", NewEmisData!$B:$B, $A278, NewEmisData!$C:$C, $H278, NewEmisData!$D:$D, CR$2))</f>
        <v>8.0109865110152001E-3</v>
      </c>
      <c r="CS278" s="335">
        <f>$I278*IF($G278="Pickup", SUMIFS(NewEmisData!K:K, NewEmisData!$A:$A, "Pickup", NewEmisData!$B:$B, $A278, NewEmisData!$C:$C, $H278, NewEmisData!$D:$D, CS$2), SUMIFS(NewEmisData!K:K, NewEmisData!$A:$A, "LDV", NewEmisData!$B:$B, $A278, NewEmisData!$C:$C, $H278, NewEmisData!$D:$D, CS$2))</f>
        <v>7.9536784391849198E-3</v>
      </c>
      <c r="CT278" s="335">
        <f>$I278*IF($G278="Pickup", SUMIFS(NewEmisData!L:L, NewEmisData!$A:$A, "Pickup", NewEmisData!$B:$B, $A278, NewEmisData!$C:$C, $H278, NewEmisData!$D:$D, CT$2), SUMIFS(NewEmisData!L:L, NewEmisData!$A:$A, "LDV", NewEmisData!$B:$B, $A278, NewEmisData!$C:$C, $H278, NewEmisData!$D:$D, CT$2))</f>
        <v>7.8603296078806496E-3</v>
      </c>
      <c r="CU278" s="335">
        <f>$I278*IF($G278="Pickup", SUMIFS(NewEmisData!M:M, NewEmisData!$A:$A, "Pickup", NewEmisData!$B:$B, $A278, NewEmisData!$C:$C, $H278, NewEmisData!$D:$D, CU$2), SUMIFS(NewEmisData!M:M, NewEmisData!$A:$A, "LDV", NewEmisData!$B:$B, $A278, NewEmisData!$C:$C, $H278, NewEmisData!$D:$D, CU$2))</f>
        <v>7.8597717488691193E-3</v>
      </c>
      <c r="CV278" s="335">
        <v>5.2030687941242611E-3</v>
      </c>
      <c r="CW278" s="335">
        <v>3.0448046675121709E-3</v>
      </c>
      <c r="CX278" s="335">
        <v>1.8865908720768221E-3</v>
      </c>
      <c r="CY278" s="335">
        <v>1.5570268485524494E-3</v>
      </c>
      <c r="CZ278" s="335">
        <v>1.2432183416122382E-3</v>
      </c>
      <c r="DA278" s="335">
        <v>9.252251866281976E-4</v>
      </c>
      <c r="DB278" s="335">
        <v>7.2309456596024934E-4</v>
      </c>
      <c r="DC278" s="335">
        <v>6.8940706870607876E-4</v>
      </c>
      <c r="DD278" s="335">
        <v>6.844148428615973E-4</v>
      </c>
      <c r="DE278" s="335">
        <v>6.8634617396886091E-4</v>
      </c>
      <c r="DF278" s="335">
        <v>6.8634617396886091E-4</v>
      </c>
      <c r="DG278" s="335">
        <f>$I278*IF($G278="Pickup", SUMIFS(NewEmisData!E:E, NewEmisData!$A:$A, "Pickup", NewEmisData!$B:$B, $A278, NewEmisData!$C:$C, $H278, NewEmisData!$D:$D, DG$2), SUMIFS(NewEmisData!E:E, NewEmisData!$A:$A, "LDV", NewEmisData!$B:$B, $A278, NewEmisData!$C:$C, $H278, NewEmisData!$D:$D, DG$2))</f>
        <v>0</v>
      </c>
      <c r="DH278" s="335">
        <f>$I278*IF($G278="Pickup", SUMIFS(NewEmisData!F:F, NewEmisData!$A:$A, "Pickup", NewEmisData!$B:$B, $A278, NewEmisData!$C:$C, $H278, NewEmisData!$D:$D, DH$2), SUMIFS(NewEmisData!F:F, NewEmisData!$A:$A, "LDV", NewEmisData!$B:$B, $A278, NewEmisData!$C:$C, $H278, NewEmisData!$D:$D, DH$2))</f>
        <v>0</v>
      </c>
      <c r="DI278" s="335">
        <f>$I278*IF($G278="Pickup", SUMIFS(NewEmisData!G:G, NewEmisData!$A:$A, "Pickup", NewEmisData!$B:$B, $A278, NewEmisData!$C:$C, $H278, NewEmisData!$D:$D, DI$2), SUMIFS(NewEmisData!G:G, NewEmisData!$A:$A, "LDV", NewEmisData!$B:$B, $A278, NewEmisData!$C:$C, $H278, NewEmisData!$D:$D, DI$2))</f>
        <v>0</v>
      </c>
      <c r="DJ278" s="335">
        <f>$I278*IF($G278="Pickup", SUMIFS(NewEmisData!H:H, NewEmisData!$A:$A, "Pickup", NewEmisData!$B:$B, $A278, NewEmisData!$C:$C, $H278, NewEmisData!$D:$D, DJ$2), SUMIFS(NewEmisData!H:H, NewEmisData!$A:$A, "LDV", NewEmisData!$B:$B, $A278, NewEmisData!$C:$C, $H278, NewEmisData!$D:$D, DJ$2))</f>
        <v>0</v>
      </c>
      <c r="DK278" s="335">
        <f>$I278*IF($G278="Pickup", SUMIFS(NewEmisData!I:I, NewEmisData!$A:$A, "Pickup", NewEmisData!$B:$B, $A278, NewEmisData!$C:$C, $H278, NewEmisData!$D:$D, DK$2), SUMIFS(NewEmisData!I:I, NewEmisData!$A:$A, "LDV", NewEmisData!$B:$B, $A278, NewEmisData!$C:$C, $H278, NewEmisData!$D:$D, DK$2))</f>
        <v>0</v>
      </c>
      <c r="DL278" s="335">
        <f>$I278*IF($G278="Pickup", SUMIFS(NewEmisData!J:J, NewEmisData!$A:$A, "Pickup", NewEmisData!$B:$B, $A278, NewEmisData!$C:$C, $H278, NewEmisData!$D:$D, DL$2), SUMIFS(NewEmisData!J:J, NewEmisData!$A:$A, "LDV", NewEmisData!$B:$B, $A278, NewEmisData!$C:$C, $H278, NewEmisData!$D:$D, DL$2))</f>
        <v>0</v>
      </c>
      <c r="DM278" s="335">
        <f>$I278*IF($G278="Pickup", SUMIFS(NewEmisData!K:K, NewEmisData!$A:$A, "Pickup", NewEmisData!$B:$B, $A278, NewEmisData!$C:$C, $H278, NewEmisData!$D:$D, DM$2), SUMIFS(NewEmisData!K:K, NewEmisData!$A:$A, "LDV", NewEmisData!$B:$B, $A278, NewEmisData!$C:$C, $H278, NewEmisData!$D:$D, DM$2))</f>
        <v>0</v>
      </c>
      <c r="DN278" s="335">
        <f>$I278*IF($G278="Pickup", SUMIFS(NewEmisData!L:L, NewEmisData!$A:$A, "Pickup", NewEmisData!$B:$B, $A278, NewEmisData!$C:$C, $H278, NewEmisData!$D:$D, DN$2), SUMIFS(NewEmisData!L:L, NewEmisData!$A:$A, "LDV", NewEmisData!$B:$B, $A278, NewEmisData!$C:$C, $H278, NewEmisData!$D:$D, DN$2))</f>
        <v>0</v>
      </c>
      <c r="DO278" s="335">
        <f>$I278*IF($G278="Pickup", SUMIFS(NewEmisData!M:M, NewEmisData!$A:$A, "Pickup", NewEmisData!$B:$B, $A278, NewEmisData!$C:$C, $H278, NewEmisData!$D:$D, DO$2), SUMIFS(NewEmisData!M:M, NewEmisData!$A:$A, "LDV", NewEmisData!$B:$B, $A278, NewEmisData!$C:$C, $H278, NewEmisData!$D:$D, DO$2))</f>
        <v>0</v>
      </c>
      <c r="DP278" s="335">
        <v>1.3868757746550878E-3</v>
      </c>
      <c r="DQ278" s="335">
        <f>$I278*IF($G278="Pickup", SUMIFS(NewEmisData!E:E, NewEmisData!$A:$A, "Pickup", NewEmisData!$B:$B, $A278, NewEmisData!$C:$C, $H278, NewEmisData!$D:$D, DQ$2), SUMIFS(NewEmisData!E:E, NewEmisData!$A:$A, "LDV", NewEmisData!$B:$B, $A278, NewEmisData!$C:$C, $H278, NewEmisData!$D:$D, DQ$2))</f>
        <v>1.5358627671248499E-2</v>
      </c>
      <c r="DR278" s="335">
        <f>$I278*IF($G278="Pickup", SUMIFS(NewEmisData!F:F, NewEmisData!$A:$A, "Pickup", NewEmisData!$B:$B, $A278, NewEmisData!$C:$C, $H278, NewEmisData!$D:$D, DR$2), SUMIFS(NewEmisData!F:F, NewEmisData!$A:$A, "LDV", NewEmisData!$B:$B, $A278, NewEmisData!$C:$C, $H278, NewEmisData!$D:$D, DR$2))</f>
        <v>9.2701502330196205E-3</v>
      </c>
      <c r="DS278" s="335">
        <f>$I278*IF($G278="Pickup", SUMIFS(NewEmisData!G:G, NewEmisData!$A:$A, "Pickup", NewEmisData!$B:$B, $A278, NewEmisData!$C:$C, $H278, NewEmisData!$D:$D, DS$2), SUMIFS(NewEmisData!G:G, NewEmisData!$A:$A, "LDV", NewEmisData!$B:$B, $A278, NewEmisData!$C:$C, $H278, NewEmisData!$D:$D, DS$2))</f>
        <v>7.3800443468092902E-3</v>
      </c>
      <c r="DT278" s="335">
        <f>$I278*IF($G278="Pickup", SUMIFS(NewEmisData!H:H, NewEmisData!$A:$A, "Pickup", NewEmisData!$B:$B, $A278, NewEmisData!$C:$C, $H278, NewEmisData!$D:$D, DT$2), SUMIFS(NewEmisData!H:H, NewEmisData!$A:$A, "LDV", NewEmisData!$B:$B, $A278, NewEmisData!$C:$C, $H278, NewEmisData!$D:$D, DT$2))</f>
        <v>5.7500359883598503E-3</v>
      </c>
      <c r="DU278" s="335">
        <f>$I278*IF($G278="Pickup", SUMIFS(NewEmisData!I:I, NewEmisData!$A:$A, "Pickup", NewEmisData!$B:$B, $A278, NewEmisData!$C:$C, $H278, NewEmisData!$D:$D, DU$2), SUMIFS(NewEmisData!I:I, NewEmisData!$A:$A, "LDV", NewEmisData!$B:$B, $A278, NewEmisData!$C:$C, $H278, NewEmisData!$D:$D, DU$2))</f>
        <v>4.5486358185720301E-3</v>
      </c>
      <c r="DV278" s="335">
        <f>$I278*IF($G278="Pickup", SUMIFS(NewEmisData!J:J, NewEmisData!$A:$A, "Pickup", NewEmisData!$B:$B, $A278, NewEmisData!$C:$C, $H278, NewEmisData!$D:$D, DV$2), SUMIFS(NewEmisData!J:J, NewEmisData!$A:$A, "LDV", NewEmisData!$B:$B, $A278, NewEmisData!$C:$C, $H278, NewEmisData!$D:$D, DV$2))</f>
        <v>3.9745008012961004E-3</v>
      </c>
      <c r="DW278" s="335">
        <f>$I278*IF($G278="Pickup", SUMIFS(NewEmisData!K:K, NewEmisData!$A:$A, "Pickup", NewEmisData!$B:$B, $A278, NewEmisData!$C:$C, $H278, NewEmisData!$D:$D, DW$2), SUMIFS(NewEmisData!K:K, NewEmisData!$A:$A, "LDV", NewEmisData!$B:$B, $A278, NewEmisData!$C:$C, $H278, NewEmisData!$D:$D, DW$2))</f>
        <v>3.6505775807205302E-3</v>
      </c>
      <c r="DX278" s="335">
        <f>$I278*IF($G278="Pickup", SUMIFS(NewEmisData!L:L, NewEmisData!$A:$A, "Pickup", NewEmisData!$B:$B, $A278, NewEmisData!$C:$C, $H278, NewEmisData!$D:$D, DX$2), SUMIFS(NewEmisData!L:L, NewEmisData!$A:$A, "LDV", NewEmisData!$B:$B, $A278, NewEmisData!$C:$C, $H278, NewEmisData!$D:$D, DX$2))</f>
        <v>3.5463484367939599E-3</v>
      </c>
      <c r="DY278" s="335">
        <f>$I278*IF($G278="Pickup", SUMIFS(NewEmisData!M:M, NewEmisData!$A:$A, "Pickup", NewEmisData!$B:$B, $A278, NewEmisData!$C:$C, $H278, NewEmisData!$D:$D, DY$2), SUMIFS(NewEmisData!M:M, NewEmisData!$A:$A, "LDV", NewEmisData!$B:$B, $A278, NewEmisData!$C:$C, $H278, NewEmisData!$D:$D, DY$2))</f>
        <v>3.4918759359810199E-3</v>
      </c>
      <c r="DZ278" s="335">
        <v>4.3350573081854527E-3</v>
      </c>
      <c r="EA278" s="335">
        <f t="shared" si="456"/>
        <v>474.817101058422</v>
      </c>
      <c r="EB278" s="335">
        <f t="shared" si="457"/>
        <v>451.24703471572099</v>
      </c>
      <c r="EC278" s="335">
        <f t="shared" si="458"/>
        <v>359.55406391675598</v>
      </c>
      <c r="ED278" s="335">
        <f t="shared" si="459"/>
        <v>306.68867751853497</v>
      </c>
      <c r="EE278" s="335">
        <f t="shared" si="460"/>
        <v>266.05693149041099</v>
      </c>
      <c r="EF278" s="335">
        <f t="shared" si="461"/>
        <v>243.087176828883</v>
      </c>
      <c r="EG278" s="335">
        <f t="shared" si="462"/>
        <v>232.82718030870799</v>
      </c>
      <c r="EH278" s="335">
        <f t="shared" si="463"/>
        <v>229.167353178653</v>
      </c>
      <c r="EI278" s="335">
        <f t="shared" si="464"/>
        <v>227.80956840287899</v>
      </c>
      <c r="EJ278" s="335">
        <f t="shared" si="465"/>
        <v>0.20692409258864139</v>
      </c>
      <c r="EK278" s="335">
        <f t="shared" si="466"/>
        <v>0.70973077210402302</v>
      </c>
      <c r="EL278" s="335">
        <f t="shared" si="467"/>
        <v>0.32036907792622199</v>
      </c>
      <c r="EM278" s="335">
        <f t="shared" si="468"/>
        <v>0.23974719966536701</v>
      </c>
      <c r="EN278" s="335">
        <f t="shared" si="469"/>
        <v>0.160612501035788</v>
      </c>
      <c r="EO278" s="335">
        <f t="shared" si="470"/>
        <v>0.10365613117262901</v>
      </c>
      <c r="EP278" s="335">
        <f t="shared" si="471"/>
        <v>7.8799994555065797E-2</v>
      </c>
      <c r="EQ278" s="335">
        <f t="shared" si="472"/>
        <v>6.8646939612850705E-2</v>
      </c>
      <c r="ER278" s="335">
        <f t="shared" si="473"/>
        <v>6.5824398729591893E-2</v>
      </c>
      <c r="ES278" s="335">
        <f t="shared" si="474"/>
        <v>6.4340803704991095E-2</v>
      </c>
      <c r="ET278" s="335">
        <f t="shared" si="475"/>
        <v>5.5587065527563068E-2</v>
      </c>
      <c r="EU278" s="335">
        <f t="shared" si="476"/>
        <v>8.2160020457903906E-3</v>
      </c>
      <c r="EV278" s="335">
        <f t="shared" si="477"/>
        <v>7.80815598787189E-3</v>
      </c>
      <c r="EW278" s="335">
        <f t="shared" si="478"/>
        <v>5.1579884513251097E-3</v>
      </c>
      <c r="EX278" s="335">
        <f t="shared" si="479"/>
        <v>4.3996084263759998E-3</v>
      </c>
      <c r="EY278" s="335">
        <f t="shared" si="480"/>
        <v>3.81672539575274E-3</v>
      </c>
      <c r="EZ278" s="335">
        <f t="shared" si="481"/>
        <v>3.4872096414849999E-3</v>
      </c>
      <c r="FA278" s="335">
        <f t="shared" si="482"/>
        <v>3.3400286224750798E-3</v>
      </c>
      <c r="FB278" s="335">
        <f t="shared" si="483"/>
        <v>3.2875233288682799E-3</v>
      </c>
      <c r="FC278" s="335">
        <f t="shared" si="484"/>
        <v>3.2680461258744399E-3</v>
      </c>
      <c r="FD278" s="335">
        <f t="shared" si="485"/>
        <v>1.3041984458904573E-3</v>
      </c>
      <c r="FE278" s="335">
        <f t="shared" si="486"/>
        <v>7.6637268565666605E-2</v>
      </c>
      <c r="FF278" s="335">
        <f t="shared" si="487"/>
        <v>7.17220347655846E-2</v>
      </c>
      <c r="FG278" s="335">
        <f t="shared" si="488"/>
        <v>5.3063354209187903E-2</v>
      </c>
      <c r="FH278" s="335">
        <f t="shared" si="489"/>
        <v>5.1413159178765599E-2</v>
      </c>
      <c r="FI278" s="335">
        <f t="shared" si="490"/>
        <v>4.9937748877796798E-2</v>
      </c>
      <c r="FJ278" s="335">
        <f t="shared" si="491"/>
        <v>4.8737436898882699E-2</v>
      </c>
      <c r="FK278" s="335">
        <f t="shared" si="492"/>
        <v>4.7984590527250397E-2</v>
      </c>
      <c r="FL278" s="335">
        <f t="shared" si="493"/>
        <v>4.76005320802948E-2</v>
      </c>
      <c r="FM278" s="335">
        <f t="shared" si="494"/>
        <v>4.7377866603412998E-2</v>
      </c>
      <c r="FN278" s="335">
        <f t="shared" si="495"/>
        <v>3.2948538923667892E-2</v>
      </c>
      <c r="FO278" s="335">
        <f t="shared" si="496"/>
        <v>1.9839679684136899E-2</v>
      </c>
      <c r="FP278" s="335">
        <f t="shared" si="497"/>
        <v>1.54915322396613E-2</v>
      </c>
      <c r="FQ278" s="335">
        <f t="shared" si="498"/>
        <v>1.24856485125612E-2</v>
      </c>
      <c r="FR278" s="335">
        <f t="shared" si="499"/>
        <v>1.10258430769824E-2</v>
      </c>
      <c r="FS278" s="335">
        <f t="shared" si="500"/>
        <v>9.7206839249302599E-3</v>
      </c>
      <c r="FT278" s="335">
        <f t="shared" si="501"/>
        <v>8.6588886279032502E-3</v>
      </c>
      <c r="FU278" s="335">
        <f t="shared" si="502"/>
        <v>7.9928948991222996E-3</v>
      </c>
      <c r="FV278" s="335">
        <f t="shared" si="503"/>
        <v>7.65317007618625E-3</v>
      </c>
      <c r="FW278" s="335">
        <f t="shared" si="504"/>
        <v>7.4561632981935697E-3</v>
      </c>
      <c r="FX278" s="335">
        <f t="shared" si="505"/>
        <v>6.6026126062260432E-3</v>
      </c>
    </row>
    <row r="279" spans="1:180" x14ac:dyDescent="0.2">
      <c r="A279" s="305" t="str">
        <f>_xlfn.CONCAT(IF(LEFT(TRIM(A278),1)="*", "*R", "R"), 1+RIGHT(TRIM(A278),1))</f>
        <v>R6</v>
      </c>
      <c r="B279" s="305" t="str">
        <f t="shared" si="522"/>
        <v>TLCCNG11</v>
      </c>
      <c r="C279" s="305" t="str">
        <f t="shared" si="523"/>
        <v>TL.CNG.C.CNG.2011</v>
      </c>
      <c r="D279" s="301" t="str">
        <f t="shared" si="524"/>
        <v>bn-vmt, bn-vmt/a</v>
      </c>
      <c r="E279" s="301" t="str">
        <f t="shared" si="525"/>
        <v>TRNCNGL</v>
      </c>
      <c r="F279" s="301" t="str">
        <f t="shared" si="526"/>
        <v>TL</v>
      </c>
      <c r="G279" s="315" t="s">
        <v>815</v>
      </c>
      <c r="H279" s="301" t="s">
        <v>814</v>
      </c>
      <c r="I279" s="315">
        <v>1</v>
      </c>
      <c r="J279" s="315" t="str">
        <f t="shared" si="511"/>
        <v>Compact car-GSL</v>
      </c>
      <c r="K279" s="335">
        <f>$I279*IF($G279="Pickup", SUMIFS(NewEmisData!E:E, NewEmisData!$A:$A, "Pickup", NewEmisData!$B:$B, $A279, NewEmisData!$C:$C, $H279, NewEmisData!$D:$D, K$2), SUMIFS(NewEmisData!E:E, NewEmisData!$A:$A, "LDV", NewEmisData!$B:$B, $A279, NewEmisData!$C:$C, $H279, NewEmisData!$D:$D, K$2))</f>
        <v>465.43339574540698</v>
      </c>
      <c r="L279" s="335">
        <f>$I279*IF($G279="Pickup", SUMIFS(NewEmisData!F:F, NewEmisData!$A:$A, "Pickup", NewEmisData!$B:$B, $A279, NewEmisData!$C:$C, $H279, NewEmisData!$D:$D, L$2), SUMIFS(NewEmisData!F:F, NewEmisData!$A:$A, "LDV", NewEmisData!$B:$B, $A279, NewEmisData!$C:$C, $H279, NewEmisData!$D:$D, L$2))</f>
        <v>447.45086858043499</v>
      </c>
      <c r="M279" s="335">
        <f>$I279*IF($G279="Pickup", SUMIFS(NewEmisData!G:G, NewEmisData!$A:$A, "Pickup", NewEmisData!$B:$B, $A279, NewEmisData!$C:$C, $H279, NewEmisData!$D:$D, M$2), SUMIFS(NewEmisData!G:G, NewEmisData!$A:$A, "LDV", NewEmisData!$B:$B, $A279, NewEmisData!$C:$C, $H279, NewEmisData!$D:$D, M$2))</f>
        <v>371.68579631799702</v>
      </c>
      <c r="N279" s="335">
        <f>$I279*IF($G279="Pickup", SUMIFS(NewEmisData!H:H, NewEmisData!$A:$A, "Pickup", NewEmisData!$B:$B, $A279, NewEmisData!$C:$C, $H279, NewEmisData!$D:$D, N$2), SUMIFS(NewEmisData!H:H, NewEmisData!$A:$A, "LDV", NewEmisData!$B:$B, $A279, NewEmisData!$C:$C, $H279, NewEmisData!$D:$D, N$2))</f>
        <v>316.68783468886801</v>
      </c>
      <c r="O279" s="335">
        <f>$I279*IF($G279="Pickup", SUMIFS(NewEmisData!I:I, NewEmisData!$A:$A, "Pickup", NewEmisData!$B:$B, $A279, NewEmisData!$C:$C, $H279, NewEmisData!$D:$D, O$2), SUMIFS(NewEmisData!I:I, NewEmisData!$A:$A, "LDV", NewEmisData!$B:$B, $A279, NewEmisData!$C:$C, $H279, NewEmisData!$D:$D, O$2))</f>
        <v>274.45359564691302</v>
      </c>
      <c r="P279" s="335">
        <f>$I279*IF($G279="Pickup", SUMIFS(NewEmisData!J:J, NewEmisData!$A:$A, "Pickup", NewEmisData!$B:$B, $A279, NewEmisData!$C:$C, $H279, NewEmisData!$D:$D, P$2), SUMIFS(NewEmisData!J:J, NewEmisData!$A:$A, "LDV", NewEmisData!$B:$B, $A279, NewEmisData!$C:$C, $H279, NewEmisData!$D:$D, P$2))</f>
        <v>250.610452801164</v>
      </c>
      <c r="Q279" s="335">
        <f>$I279*IF($G279="Pickup", SUMIFS(NewEmisData!K:K, NewEmisData!$A:$A, "Pickup", NewEmisData!$B:$B, $A279, NewEmisData!$C:$C, $H279, NewEmisData!$D:$D, Q$2), SUMIFS(NewEmisData!K:K, NewEmisData!$A:$A, "LDV", NewEmisData!$B:$B, $A279, NewEmisData!$C:$C, $H279, NewEmisData!$D:$D, Q$2))</f>
        <v>239.96929474207201</v>
      </c>
      <c r="R279" s="335">
        <f>$I279*IF($G279="Pickup", SUMIFS(NewEmisData!L:L, NewEmisData!$A:$A, "Pickup", NewEmisData!$B:$B, $A279, NewEmisData!$C:$C, $H279, NewEmisData!$D:$D, R$2), SUMIFS(NewEmisData!L:L, NewEmisData!$A:$A, "LDV", NewEmisData!$B:$B, $A279, NewEmisData!$C:$C, $H279, NewEmisData!$D:$D, R$2))</f>
        <v>236.17949059358199</v>
      </c>
      <c r="S279" s="335">
        <f>$I279*IF($G279="Pickup", SUMIFS(NewEmisData!M:M, NewEmisData!$A:$A, "Pickup", NewEmisData!$B:$B, $A279, NewEmisData!$C:$C, $H279, NewEmisData!$D:$D, S$2), SUMIFS(NewEmisData!M:M, NewEmisData!$A:$A, "LDV", NewEmisData!$B:$B, $A279, NewEmisData!$C:$C, $H279, NewEmisData!$D:$D, S$2))</f>
        <v>234.77621268414799</v>
      </c>
      <c r="T279" s="335">
        <v>0.20692409258864139</v>
      </c>
      <c r="U279" s="335">
        <f>$I279*IF($G279="Pickup", SUMIFS(NewEmisData!E:E, NewEmisData!$A:$A, "Pickup", NewEmisData!$B:$B, $A279, NewEmisData!$C:$C, $H279, NewEmisData!$D:$D, U$2), SUMIFS(NewEmisData!E:E, NewEmisData!$A:$A, "LDV", NewEmisData!$B:$B, $A279, NewEmisData!$C:$C, $H279, NewEmisData!$D:$D, U$2))</f>
        <v>0.76817370125590101</v>
      </c>
      <c r="V279" s="335">
        <f>$I279*IF($G279="Pickup", SUMIFS(NewEmisData!F:F, NewEmisData!$A:$A, "Pickup", NewEmisData!$B:$B, $A279, NewEmisData!$C:$C, $H279, NewEmisData!$D:$D, V$2), SUMIFS(NewEmisData!F:F, NewEmisData!$A:$A, "LDV", NewEmisData!$B:$B, $A279, NewEmisData!$C:$C, $H279, NewEmisData!$D:$D, V$2))</f>
        <v>0.34255400012381199</v>
      </c>
      <c r="W279" s="335">
        <f>$I279*IF($G279="Pickup", SUMIFS(NewEmisData!G:G, NewEmisData!$A:$A, "Pickup", NewEmisData!$B:$B, $A279, NewEmisData!$C:$C, $H279, NewEmisData!$D:$D, W$2), SUMIFS(NewEmisData!G:G, NewEmisData!$A:$A, "LDV", NewEmisData!$B:$B, $A279, NewEmisData!$C:$C, $H279, NewEmisData!$D:$D, W$2))</f>
        <v>0.22026197441968301</v>
      </c>
      <c r="X279" s="335">
        <f>$I279*IF($G279="Pickup", SUMIFS(NewEmisData!H:H, NewEmisData!$A:$A, "Pickup", NewEmisData!$B:$B, $A279, NewEmisData!$C:$C, $H279, NewEmisData!$D:$D, X$2), SUMIFS(NewEmisData!H:H, NewEmisData!$A:$A, "LDV", NewEmisData!$B:$B, $A279, NewEmisData!$C:$C, $H279, NewEmisData!$D:$D, X$2))</f>
        <v>0.146130223505477</v>
      </c>
      <c r="Y279" s="335">
        <f>$I279*IF($G279="Pickup", SUMIFS(NewEmisData!I:I, NewEmisData!$A:$A, "Pickup", NewEmisData!$B:$B, $A279, NewEmisData!$C:$C, $H279, NewEmisData!$D:$D, Y$2), SUMIFS(NewEmisData!I:I, NewEmisData!$A:$A, "LDV", NewEmisData!$B:$B, $A279, NewEmisData!$C:$C, $H279, NewEmisData!$D:$D, Y$2))</f>
        <v>9.25204446820201E-2</v>
      </c>
      <c r="Z279" s="335">
        <f>$I279*IF($G279="Pickup", SUMIFS(NewEmisData!J:J, NewEmisData!$A:$A, "Pickup", NewEmisData!$B:$B, $A279, NewEmisData!$C:$C, $H279, NewEmisData!$D:$D, Z$2), SUMIFS(NewEmisData!J:J, NewEmisData!$A:$A, "LDV", NewEmisData!$B:$B, $A279, NewEmisData!$C:$C, $H279, NewEmisData!$D:$D, Z$2))</f>
        <v>6.9646332093205393E-2</v>
      </c>
      <c r="AA279" s="335">
        <f>$I279*IF($G279="Pickup", SUMIFS(NewEmisData!K:K, NewEmisData!$A:$A, "Pickup", NewEmisData!$B:$B, $A279, NewEmisData!$C:$C, $H279, NewEmisData!$D:$D, AA$2), SUMIFS(NewEmisData!K:K, NewEmisData!$A:$A, "LDV", NewEmisData!$B:$B, $A279, NewEmisData!$C:$C, $H279, NewEmisData!$D:$D, AA$2))</f>
        <v>6.0285539426727999E-2</v>
      </c>
      <c r="AB279" s="335">
        <f>$I279*IF($G279="Pickup", SUMIFS(NewEmisData!L:L, NewEmisData!$A:$A, "Pickup", NewEmisData!$B:$B, $A279, NewEmisData!$C:$C, $H279, NewEmisData!$D:$D, AB$2), SUMIFS(NewEmisData!L:L, NewEmisData!$A:$A, "LDV", NewEmisData!$B:$B, $A279, NewEmisData!$C:$C, $H279, NewEmisData!$D:$D, AB$2))</f>
        <v>5.7685517085836899E-2</v>
      </c>
      <c r="AC279" s="335">
        <f>$I279*IF($G279="Pickup", SUMIFS(NewEmisData!M:M, NewEmisData!$A:$A, "Pickup", NewEmisData!$B:$B, $A279, NewEmisData!$C:$C, $H279, NewEmisData!$D:$D, AC$2), SUMIFS(NewEmisData!M:M, NewEmisData!$A:$A, "LDV", NewEmisData!$B:$B, $A279, NewEmisData!$C:$C, $H279, NewEmisData!$D:$D, AC$2))</f>
        <v>5.6336256806388998E-2</v>
      </c>
      <c r="AD279" s="335">
        <v>5.5587065527563068E-2</v>
      </c>
      <c r="AE279" s="335">
        <f>$I279*IF($G279="Pickup", SUMIFS(NewEmisData!E:E, NewEmisData!$A:$A, "Pickup", NewEmisData!$B:$B, $A279, NewEmisData!$C:$C, $H279, NewEmisData!$D:$D, AE$2), SUMIFS(NewEmisData!E:E, NewEmisData!$A:$A, "LDV", NewEmisData!$B:$B, $A279, NewEmisData!$C:$C, $H279, NewEmisData!$D:$D, AE$2))</f>
        <v>8.0536316527093799E-3</v>
      </c>
      <c r="AF279" s="335">
        <f>$I279*IF($G279="Pickup", SUMIFS(NewEmisData!F:F, NewEmisData!$A:$A, "Pickup", NewEmisData!$B:$B, $A279, NewEmisData!$C:$C, $H279, NewEmisData!$D:$D, AF$2), SUMIFS(NewEmisData!F:F, NewEmisData!$A:$A, "LDV", NewEmisData!$B:$B, $A279, NewEmisData!$C:$C, $H279, NewEmisData!$D:$D, AF$2))</f>
        <v>7.7424694052717798E-3</v>
      </c>
      <c r="AG279" s="335">
        <f>$I279*IF($G279="Pickup", SUMIFS(NewEmisData!G:G, NewEmisData!$A:$A, "Pickup", NewEmisData!$B:$B, $A279, NewEmisData!$C:$C, $H279, NewEmisData!$D:$D, AG$2), SUMIFS(NewEmisData!G:G, NewEmisData!$A:$A, "LDV", NewEmisData!$B:$B, $A279, NewEmisData!$C:$C, $H279, NewEmisData!$D:$D, AG$2))</f>
        <v>5.3320257089092297E-3</v>
      </c>
      <c r="AH279" s="335">
        <f>$I279*IF($G279="Pickup", SUMIFS(NewEmisData!H:H, NewEmisData!$A:$A, "Pickup", NewEmisData!$B:$B, $A279, NewEmisData!$C:$C, $H279, NewEmisData!$D:$D, AH$2), SUMIFS(NewEmisData!H:H, NewEmisData!$A:$A, "LDV", NewEmisData!$B:$B, $A279, NewEmisData!$C:$C, $H279, NewEmisData!$D:$D, AH$2))</f>
        <v>4.5430510168157703E-3</v>
      </c>
      <c r="AI279" s="335">
        <f>$I279*IF($G279="Pickup", SUMIFS(NewEmisData!I:I, NewEmisData!$A:$A, "Pickup", NewEmisData!$B:$B, $A279, NewEmisData!$C:$C, $H279, NewEmisData!$D:$D, AI$2), SUMIFS(NewEmisData!I:I, NewEmisData!$A:$A, "LDV", NewEmisData!$B:$B, $A279, NewEmisData!$C:$C, $H279, NewEmisData!$D:$D, AI$2))</f>
        <v>3.9371785778053803E-3</v>
      </c>
      <c r="AJ279" s="335">
        <f>$I279*IF($G279="Pickup", SUMIFS(NewEmisData!J:J, NewEmisData!$A:$A, "Pickup", NewEmisData!$B:$B, $A279, NewEmisData!$C:$C, $H279, NewEmisData!$D:$D, AJ$2), SUMIFS(NewEmisData!J:J, NewEmisData!$A:$A, "LDV", NewEmisData!$B:$B, $A279, NewEmisData!$C:$C, $H279, NewEmisData!$D:$D, AJ$2))</f>
        <v>3.5951364530025401E-3</v>
      </c>
      <c r="AK279" s="335">
        <f>$I279*IF($G279="Pickup", SUMIFS(NewEmisData!K:K, NewEmisData!$A:$A, "Pickup", NewEmisData!$B:$B, $A279, NewEmisData!$C:$C, $H279, NewEmisData!$D:$D, AK$2), SUMIFS(NewEmisData!K:K, NewEmisData!$A:$A, "LDV", NewEmisData!$B:$B, $A279, NewEmisData!$C:$C, $H279, NewEmisData!$D:$D, AK$2))</f>
        <v>3.4424852382502098E-3</v>
      </c>
      <c r="AL279" s="335">
        <f>$I279*IF($G279="Pickup", SUMIFS(NewEmisData!L:L, NewEmisData!$A:$A, "Pickup", NewEmisData!$B:$B, $A279, NewEmisData!$C:$C, $H279, NewEmisData!$D:$D, AL$2), SUMIFS(NewEmisData!L:L, NewEmisData!$A:$A, "LDV", NewEmisData!$B:$B, $A279, NewEmisData!$C:$C, $H279, NewEmisData!$D:$D, AL$2))</f>
        <v>3.38811619026995E-3</v>
      </c>
      <c r="AM279" s="335">
        <f>$I279*IF($G279="Pickup", SUMIFS(NewEmisData!M:M, NewEmisData!$A:$A, "Pickup", NewEmisData!$B:$B, $A279, NewEmisData!$C:$C, $H279, NewEmisData!$D:$D, AM$2), SUMIFS(NewEmisData!M:M, NewEmisData!$A:$A, "LDV", NewEmisData!$B:$B, $A279, NewEmisData!$C:$C, $H279, NewEmisData!$D:$D, AM$2))</f>
        <v>3.36798790618778E-3</v>
      </c>
      <c r="AN279" s="335">
        <v>1.3041984458904573E-3</v>
      </c>
      <c r="AO279" s="335">
        <f>$I279*IF($G279="Pickup", SUMIFS(NewEmisData!E:E, NewEmisData!$A:$A, "Pickup", NewEmisData!$B:$B, $A279, NewEmisData!$C:$C, $H279, NewEmisData!$D:$D, AO$2), SUMIFS(NewEmisData!E:E, NewEmisData!$A:$A, "LDV", NewEmisData!$B:$B, $A279, NewEmisData!$C:$C, $H279, NewEmisData!$D:$D, AO$2))</f>
        <v>7.6317156939691294E-2</v>
      </c>
      <c r="AP279" s="335">
        <f>$I279*IF($G279="Pickup", SUMIFS(NewEmisData!F:F, NewEmisData!$A:$A, "Pickup", NewEmisData!$B:$B, $A279, NewEmisData!$C:$C, $H279, NewEmisData!$D:$D, AP$2), SUMIFS(NewEmisData!F:F, NewEmisData!$A:$A, "LDV", NewEmisData!$B:$B, $A279, NewEmisData!$C:$C, $H279, NewEmisData!$D:$D, AP$2))</f>
        <v>7.1544642944165196E-2</v>
      </c>
      <c r="AQ279" s="335">
        <f>$I279*IF($G279="Pickup", SUMIFS(NewEmisData!G:G, NewEmisData!$A:$A, "Pickup", NewEmisData!$B:$B, $A279, NewEmisData!$C:$C, $H279, NewEmisData!$D:$D, AQ$2), SUMIFS(NewEmisData!G:G, NewEmisData!$A:$A, "LDV", NewEmisData!$B:$B, $A279, NewEmisData!$C:$C, $H279, NewEmisData!$D:$D, AQ$2))</f>
        <v>5.8249743312617203E-2</v>
      </c>
      <c r="AR279" s="335">
        <f>$I279*IF($G279="Pickup", SUMIFS(NewEmisData!H:H, NewEmisData!$A:$A, "Pickup", NewEmisData!$B:$B, $A279, NewEmisData!$C:$C, $H279, NewEmisData!$D:$D, AR$2), SUMIFS(NewEmisData!H:H, NewEmisData!$A:$A, "LDV", NewEmisData!$B:$B, $A279, NewEmisData!$C:$C, $H279, NewEmisData!$D:$D, AR$2))</f>
        <v>5.6730049378736901E-2</v>
      </c>
      <c r="AS279" s="335">
        <f>$I279*IF($G279="Pickup", SUMIFS(NewEmisData!I:I, NewEmisData!$A:$A, "Pickup", NewEmisData!$B:$B, $A279, NewEmisData!$C:$C, $H279, NewEmisData!$D:$D, AS$2), SUMIFS(NewEmisData!I:I, NewEmisData!$A:$A, "LDV", NewEmisData!$B:$B, $A279, NewEmisData!$C:$C, $H279, NewEmisData!$D:$D, AS$2))</f>
        <v>5.5297861804990203E-2</v>
      </c>
      <c r="AT279" s="335">
        <f>$I279*IF($G279="Pickup", SUMIFS(NewEmisData!J:J, NewEmisData!$A:$A, "Pickup", NewEmisData!$B:$B, $A279, NewEmisData!$C:$C, $H279, NewEmisData!$D:$D, AT$2), SUMIFS(NewEmisData!J:J, NewEmisData!$A:$A, "LDV", NewEmisData!$B:$B, $A279, NewEmisData!$C:$C, $H279, NewEmisData!$D:$D, AT$2))</f>
        <v>5.4156352090813403E-2</v>
      </c>
      <c r="AU279" s="335">
        <f>$I279*IF($G279="Pickup", SUMIFS(NewEmisData!K:K, NewEmisData!$A:$A, "Pickup", NewEmisData!$B:$B, $A279, NewEmisData!$C:$C, $H279, NewEmisData!$D:$D, AU$2), SUMIFS(NewEmisData!K:K, NewEmisData!$A:$A, "LDV", NewEmisData!$B:$B, $A279, NewEmisData!$C:$C, $H279, NewEmisData!$D:$D, AU$2))</f>
        <v>5.3430662266944498E-2</v>
      </c>
      <c r="AV279" s="335">
        <f>$I279*IF($G279="Pickup", SUMIFS(NewEmisData!L:L, NewEmisData!$A:$A, "Pickup", NewEmisData!$B:$B, $A279, NewEmisData!$C:$C, $H279, NewEmisData!$D:$D, AV$2), SUMIFS(NewEmisData!L:L, NewEmisData!$A:$A, "LDV", NewEmisData!$B:$B, $A279, NewEmisData!$C:$C, $H279, NewEmisData!$D:$D, AV$2))</f>
        <v>5.3062743786751999E-2</v>
      </c>
      <c r="AW279" s="335">
        <f>$I279*IF($G279="Pickup", SUMIFS(NewEmisData!M:M, NewEmisData!$A:$A, "Pickup", NewEmisData!$B:$B, $A279, NewEmisData!$C:$C, $H279, NewEmisData!$D:$D, AW$2), SUMIFS(NewEmisData!M:M, NewEmisData!$A:$A, "LDV", NewEmisData!$B:$B, $A279, NewEmisData!$C:$C, $H279, NewEmisData!$D:$D, AW$2))</f>
        <v>5.2850768620488903E-2</v>
      </c>
      <c r="AX279" s="335">
        <v>3.2948538923667892E-2</v>
      </c>
      <c r="AY279" s="335">
        <f>$I279*IF($G279="Pickup", SUMIFS(NewEmisData!E:E, NewEmisData!$A:$A, "Pickup", NewEmisData!$B:$B, $A279, NewEmisData!$C:$C, $H279, NewEmisData!$D:$D, AY$2), SUMIFS(NewEmisData!E:E, NewEmisData!$A:$A, "LDV", NewEmisData!$B:$B, $A279, NewEmisData!$C:$C, $H279, NewEmisData!$D:$D, AY$2))</f>
        <v>2.00368746679381E-2</v>
      </c>
      <c r="AZ279" s="335">
        <f>$I279*IF($G279="Pickup", SUMIFS(NewEmisData!F:F, NewEmisData!$A:$A, "Pickup", NewEmisData!$B:$B, $A279, NewEmisData!$C:$C, $H279, NewEmisData!$D:$D, AZ$2), SUMIFS(NewEmisData!F:F, NewEmisData!$A:$A, "LDV", NewEmisData!$B:$B, $A279, NewEmisData!$C:$C, $H279, NewEmisData!$D:$D, AZ$2))</f>
        <v>1.58149288879222E-2</v>
      </c>
      <c r="BA279" s="335">
        <f>$I279*IF($G279="Pickup", SUMIFS(NewEmisData!G:G, NewEmisData!$A:$A, "Pickup", NewEmisData!$B:$B, $A279, NewEmisData!$C:$C, $H279, NewEmisData!$D:$D, BA$2), SUMIFS(NewEmisData!G:G, NewEmisData!$A:$A, "LDV", NewEmisData!$B:$B, $A279, NewEmisData!$C:$C, $H279, NewEmisData!$D:$D, BA$2))</f>
        <v>1.2889012730210401E-2</v>
      </c>
      <c r="BB279" s="335">
        <f>$I279*IF($G279="Pickup", SUMIFS(NewEmisData!H:H, NewEmisData!$A:$A, "Pickup", NewEmisData!$B:$B, $A279, NewEmisData!$C:$C, $H279, NewEmisData!$D:$D, BB$2), SUMIFS(NewEmisData!H:H, NewEmisData!$A:$A, "LDV", NewEmisData!$B:$B, $A279, NewEmisData!$C:$C, $H279, NewEmisData!$D:$D, BB$2))</f>
        <v>1.1544674905883E-2</v>
      </c>
      <c r="BC279" s="335">
        <f>$I279*IF($G279="Pickup", SUMIFS(NewEmisData!I:I, NewEmisData!$A:$A, "Pickup", NewEmisData!$B:$B, $A279, NewEmisData!$C:$C, $H279, NewEmisData!$D:$D, BC$2), SUMIFS(NewEmisData!I:I, NewEmisData!$A:$A, "LDV", NewEmisData!$B:$B, $A279, NewEmisData!$C:$C, $H279, NewEmisData!$D:$D, BC$2))</f>
        <v>1.0277724336371899E-2</v>
      </c>
      <c r="BD279" s="335">
        <f>$I279*IF($G279="Pickup", SUMIFS(NewEmisData!J:J, NewEmisData!$A:$A, "Pickup", NewEmisData!$B:$B, $A279, NewEmisData!$C:$C, $H279, NewEmisData!$D:$D, BD$2), SUMIFS(NewEmisData!J:J, NewEmisData!$A:$A, "LDV", NewEmisData!$B:$B, $A279, NewEmisData!$C:$C, $H279, NewEmisData!$D:$D, BD$2))</f>
        <v>9.2679749278735592E-3</v>
      </c>
      <c r="BE279" s="335">
        <f>$I279*IF($G279="Pickup", SUMIFS(NewEmisData!K:K, NewEmisData!$A:$A, "Pickup", NewEmisData!$B:$B, $A279, NewEmisData!$C:$C, $H279, NewEmisData!$D:$D, BE$2), SUMIFS(NewEmisData!K:K, NewEmisData!$A:$A, "LDV", NewEmisData!$B:$B, $A279, NewEmisData!$C:$C, $H279, NewEmisData!$D:$D, BE$2))</f>
        <v>8.6259896432645099E-3</v>
      </c>
      <c r="BF279" s="335">
        <f>$I279*IF($G279="Pickup", SUMIFS(NewEmisData!L:L, NewEmisData!$A:$A, "Pickup", NewEmisData!$B:$B, $A279, NewEmisData!$C:$C, $H279, NewEmisData!$D:$D, BF$2), SUMIFS(NewEmisData!L:L, NewEmisData!$A:$A, "LDV", NewEmisData!$B:$B, $A279, NewEmisData!$C:$C, $H279, NewEmisData!$D:$D, BF$2))</f>
        <v>8.3004876330209296E-3</v>
      </c>
      <c r="BG279" s="335">
        <f>$I279*IF($G279="Pickup", SUMIFS(NewEmisData!M:M, NewEmisData!$A:$A, "Pickup", NewEmisData!$B:$B, $A279, NewEmisData!$C:$C, $H279, NewEmisData!$D:$D, BG$2), SUMIFS(NewEmisData!M:M, NewEmisData!$A:$A, "LDV", NewEmisData!$B:$B, $A279, NewEmisData!$C:$C, $H279, NewEmisData!$D:$D, BG$2))</f>
        <v>8.1129702157430005E-3</v>
      </c>
      <c r="BH279" s="335">
        <v>6.6026126062260432E-3</v>
      </c>
      <c r="BI279" s="335">
        <f>$I279*IF($G279="Pickup", SUMIFS(NewEmisData!E:E, NewEmisData!$A:$A, "Pickup", NewEmisData!$B:$B, $A279, NewEmisData!$C:$C, $H279, NewEmisData!$D:$D, BI$2), SUMIFS(NewEmisData!E:E, NewEmisData!$A:$A, "LDV", NewEmisData!$B:$B, $A279, NewEmisData!$C:$C, $H279, NewEmisData!$D:$D, BI$2))</f>
        <v>6.1599528865440298</v>
      </c>
      <c r="BJ279" s="335">
        <f>$I279*IF($G279="Pickup", SUMIFS(NewEmisData!F:F, NewEmisData!$A:$A, "Pickup", NewEmisData!$B:$B, $A279, NewEmisData!$C:$C, $H279, NewEmisData!$D:$D, BJ$2), SUMIFS(NewEmisData!F:F, NewEmisData!$A:$A, "LDV", NewEmisData!$B:$B, $A279, NewEmisData!$C:$C, $H279, NewEmisData!$D:$D, BJ$2))</f>
        <v>3.7475170679561298</v>
      </c>
      <c r="BK279" s="335">
        <f>$I279*IF($G279="Pickup", SUMIFS(NewEmisData!G:G, NewEmisData!$A:$A, "Pickup", NewEmisData!$B:$B, $A279, NewEmisData!$C:$C, $H279, NewEmisData!$D:$D, BK$2), SUMIFS(NewEmisData!G:G, NewEmisData!$A:$A, "LDV", NewEmisData!$B:$B, $A279, NewEmisData!$C:$C, $H279, NewEmisData!$D:$D, BK$2))</f>
        <v>2.80366463620466</v>
      </c>
      <c r="BL279" s="335">
        <f>$I279*IF($G279="Pickup", SUMIFS(NewEmisData!H:H, NewEmisData!$A:$A, "Pickup", NewEmisData!$B:$B, $A279, NewEmisData!$C:$C, $H279, NewEmisData!$D:$D, BL$2), SUMIFS(NewEmisData!H:H, NewEmisData!$A:$A, "LDV", NewEmisData!$B:$B, $A279, NewEmisData!$C:$C, $H279, NewEmisData!$D:$D, BL$2))</f>
        <v>2.2038088113149099</v>
      </c>
      <c r="BM279" s="335">
        <f>$I279*IF($G279="Pickup", SUMIFS(NewEmisData!I:I, NewEmisData!$A:$A, "Pickup", NewEmisData!$B:$B, $A279, NewEmisData!$C:$C, $H279, NewEmisData!$D:$D, BM$2), SUMIFS(NewEmisData!I:I, NewEmisData!$A:$A, "LDV", NewEmisData!$B:$B, $A279, NewEmisData!$C:$C, $H279, NewEmisData!$D:$D, BM$2))</f>
        <v>1.6110244723417799</v>
      </c>
      <c r="BN279" s="335">
        <f>$I279*IF($G279="Pickup", SUMIFS(NewEmisData!J:J, NewEmisData!$A:$A, "Pickup", NewEmisData!$B:$B, $A279, NewEmisData!$C:$C, $H279, NewEmisData!$D:$D, BN$2), SUMIFS(NewEmisData!J:J, NewEmisData!$A:$A, "LDV", NewEmisData!$B:$B, $A279, NewEmisData!$C:$C, $H279, NewEmisData!$D:$D, BN$2))</f>
        <v>1.2813570878169001</v>
      </c>
      <c r="BO279" s="335">
        <f>$I279*IF($G279="Pickup", SUMIFS(NewEmisData!K:K, NewEmisData!$A:$A, "Pickup", NewEmisData!$B:$B, $A279, NewEmisData!$C:$C, $H279, NewEmisData!$D:$D, BO$2), SUMIFS(NewEmisData!K:K, NewEmisData!$A:$A, "LDV", NewEmisData!$B:$B, $A279, NewEmisData!$C:$C, $H279, NewEmisData!$D:$D, BO$2))</f>
        <v>1.1316455644238499</v>
      </c>
      <c r="BP279" s="335">
        <f>$I279*IF($G279="Pickup", SUMIFS(NewEmisData!L:L, NewEmisData!$A:$A, "Pickup", NewEmisData!$B:$B, $A279, NewEmisData!$C:$C, $H279, NewEmisData!$D:$D, BP$2), SUMIFS(NewEmisData!L:L, NewEmisData!$A:$A, "LDV", NewEmisData!$B:$B, $A279, NewEmisData!$C:$C, $H279, NewEmisData!$D:$D, BP$2))</f>
        <v>1.0822537615630099</v>
      </c>
      <c r="BQ279" s="335">
        <f>$I279*IF($G279="Pickup", SUMIFS(NewEmisData!M:M, NewEmisData!$A:$A, "Pickup", NewEmisData!$B:$B, $A279, NewEmisData!$C:$C, $H279, NewEmisData!$D:$D, BQ$2), SUMIFS(NewEmisData!M:M, NewEmisData!$A:$A, "LDV", NewEmisData!$B:$B, $A279, NewEmisData!$C:$C, $H279, NewEmisData!$D:$D, BQ$2))</f>
        <v>1.05143374218492</v>
      </c>
      <c r="BR279" s="335">
        <v>1.5622001678221484</v>
      </c>
      <c r="BS279" s="335">
        <f>$I279*IF($G279="Pickup", SUMIFS(NewEmisData!E:E, NewEmisData!$A:$A, "Pickup", NewEmisData!$B:$B, $A279, NewEmisData!$C:$C, $H279, NewEmisData!$D:$D, BS$2), SUMIFS(NewEmisData!E:E, NewEmisData!$A:$A, "LDV", NewEmisData!$B:$B, $A279, NewEmisData!$C:$C, $H279, NewEmisData!$D:$D, BS$2))</f>
        <v>0.72787250280402604</v>
      </c>
      <c r="BT279" s="335">
        <f>$I279*IF($G279="Pickup", SUMIFS(NewEmisData!F:F, NewEmisData!$A:$A, "Pickup", NewEmisData!$B:$B, $A279, NewEmisData!$C:$C, $H279, NewEmisData!$D:$D, BT$2), SUMIFS(NewEmisData!F:F, NewEmisData!$A:$A, "LDV", NewEmisData!$B:$B, $A279, NewEmisData!$C:$C, $H279, NewEmisData!$D:$D, BT$2))</f>
        <v>0.40987916241045302</v>
      </c>
      <c r="BU279" s="335">
        <f>$I279*IF($G279="Pickup", SUMIFS(NewEmisData!G:G, NewEmisData!$A:$A, "Pickup", NewEmisData!$B:$B, $A279, NewEmisData!$C:$C, $H279, NewEmisData!$D:$D, BU$2), SUMIFS(NewEmisData!G:G, NewEmisData!$A:$A, "LDV", NewEmisData!$B:$B, $A279, NewEmisData!$C:$C, $H279, NewEmisData!$D:$D, BU$2))</f>
        <v>0.30765788839279401</v>
      </c>
      <c r="BV279" s="335">
        <f>$I279*IF($G279="Pickup", SUMIFS(NewEmisData!H:H, NewEmisData!$A:$A, "Pickup", NewEmisData!$B:$B, $A279, NewEmisData!$C:$C, $H279, NewEmisData!$D:$D, BV$2), SUMIFS(NewEmisData!H:H, NewEmisData!$A:$A, "LDV", NewEmisData!$B:$B, $A279, NewEmisData!$C:$C, $H279, NewEmisData!$D:$D, BV$2))</f>
        <v>0.248891607461663</v>
      </c>
      <c r="BW279" s="335">
        <f>$I279*IF($G279="Pickup", SUMIFS(NewEmisData!I:I, NewEmisData!$A:$A, "Pickup", NewEmisData!$B:$B, $A279, NewEmisData!$C:$C, $H279, NewEmisData!$D:$D, BW$2), SUMIFS(NewEmisData!I:I, NewEmisData!$A:$A, "LDV", NewEmisData!$B:$B, $A279, NewEmisData!$C:$C, $H279, NewEmisData!$D:$D, BW$2))</f>
        <v>0.184861723618618</v>
      </c>
      <c r="BX279" s="335">
        <f>$I279*IF($G279="Pickup", SUMIFS(NewEmisData!J:J, NewEmisData!$A:$A, "Pickup", NewEmisData!$B:$B, $A279, NewEmisData!$C:$C, $H279, NewEmisData!$D:$D, BX$2), SUMIFS(NewEmisData!J:J, NewEmisData!$A:$A, "LDV", NewEmisData!$B:$B, $A279, NewEmisData!$C:$C, $H279, NewEmisData!$D:$D, BX$2))</f>
        <v>0.15433193284657201</v>
      </c>
      <c r="BY279" s="335">
        <f>$I279*IF($G279="Pickup", SUMIFS(NewEmisData!K:K, NewEmisData!$A:$A, "Pickup", NewEmisData!$B:$B, $A279, NewEmisData!$C:$C, $H279, NewEmisData!$D:$D, BY$2), SUMIFS(NewEmisData!K:K, NewEmisData!$A:$A, "LDV", NewEmisData!$B:$B, $A279, NewEmisData!$C:$C, $H279, NewEmisData!$D:$D, BY$2))</f>
        <v>0.138091436876464</v>
      </c>
      <c r="BZ279" s="335">
        <f>$I279*IF($G279="Pickup", SUMIFS(NewEmisData!L:L, NewEmisData!$A:$A, "Pickup", NewEmisData!$B:$B, $A279, NewEmisData!$C:$C, $H279, NewEmisData!$D:$D, BZ$2), SUMIFS(NewEmisData!L:L, NewEmisData!$A:$A, "LDV", NewEmisData!$B:$B, $A279, NewEmisData!$C:$C, $H279, NewEmisData!$D:$D, BZ$2))</f>
        <v>0.131790780313154</v>
      </c>
      <c r="CA279" s="335">
        <f>$I279*IF($G279="Pickup", SUMIFS(NewEmisData!M:M, NewEmisData!$A:$A, "Pickup", NewEmisData!$B:$B, $A279, NewEmisData!$C:$C, $H279, NewEmisData!$D:$D, CA$2), SUMIFS(NewEmisData!M:M, NewEmisData!$A:$A, "LDV", NewEmisData!$B:$B, $A279, NewEmisData!$C:$C, $H279, NewEmisData!$D:$D, CA$2))</f>
        <v>0.126731765091218</v>
      </c>
      <c r="CB279" s="335">
        <v>0.11295846897695311</v>
      </c>
      <c r="CC279" s="335">
        <f>$I279*IF($G279="Pickup", SUMIFS(NewEmisData!E:E, NewEmisData!$A:$A, "Pickup", NewEmisData!$B:$B, $A279, NewEmisData!$C:$C, $H279, NewEmisData!$D:$D, CC$2), SUMIFS(NewEmisData!E:E, NewEmisData!$A:$A, "LDV", NewEmisData!$B:$B, $A279, NewEmisData!$C:$C, $H279, NewEmisData!$D:$D, CC$2))</f>
        <v>4.3011353420759103E-2</v>
      </c>
      <c r="CD279" s="335">
        <f>$I279*IF($G279="Pickup", SUMIFS(NewEmisData!F:F, NewEmisData!$A:$A, "Pickup", NewEmisData!$B:$B, $A279, NewEmisData!$C:$C, $H279, NewEmisData!$D:$D, CD$2), SUMIFS(NewEmisData!F:F, NewEmisData!$A:$A, "LDV", NewEmisData!$B:$B, $A279, NewEmisData!$C:$C, $H279, NewEmisData!$D:$D, CD$2))</f>
        <v>2.94035814612091E-2</v>
      </c>
      <c r="CE279" s="335">
        <f>$I279*IF($G279="Pickup", SUMIFS(NewEmisData!G:G, NewEmisData!$A:$A, "Pickup", NewEmisData!$B:$B, $A279, NewEmisData!$C:$C, $H279, NewEmisData!$D:$D, CE$2), SUMIFS(NewEmisData!G:G, NewEmisData!$A:$A, "LDV", NewEmisData!$B:$B, $A279, NewEmisData!$C:$C, $H279, NewEmisData!$D:$D, CE$2))</f>
        <v>2.4328512322630801E-2</v>
      </c>
      <c r="CF279" s="335">
        <f>$I279*IF($G279="Pickup", SUMIFS(NewEmisData!H:H, NewEmisData!$A:$A, "Pickup", NewEmisData!$B:$B, $A279, NewEmisData!$C:$C, $H279, NewEmisData!$D:$D, CF$2), SUMIFS(NewEmisData!H:H, NewEmisData!$A:$A, "LDV", NewEmisData!$B:$B, $A279, NewEmisData!$C:$C, $H279, NewEmisData!$D:$D, CF$2))</f>
        <v>2.3221814353353801E-2</v>
      </c>
      <c r="CG279" s="335">
        <f>$I279*IF($G279="Pickup", SUMIFS(NewEmisData!I:I, NewEmisData!$A:$A, "Pickup", NewEmisData!$B:$B, $A279, NewEmisData!$C:$C, $H279, NewEmisData!$D:$D, CG$2), SUMIFS(NewEmisData!I:I, NewEmisData!$A:$A, "LDV", NewEmisData!$B:$B, $A279, NewEmisData!$C:$C, $H279, NewEmisData!$D:$D, CG$2))</f>
        <v>2.24852392313552E-2</v>
      </c>
      <c r="CH279" s="335">
        <f>$I279*IF($G279="Pickup", SUMIFS(NewEmisData!J:J, NewEmisData!$A:$A, "Pickup", NewEmisData!$B:$B, $A279, NewEmisData!$C:$C, $H279, NewEmisData!$D:$D, CH$2), SUMIFS(NewEmisData!J:J, NewEmisData!$A:$A, "LDV", NewEmisData!$B:$B, $A279, NewEmisData!$C:$C, $H279, NewEmisData!$D:$D, CH$2))</f>
        <v>2.1906542608859401E-2</v>
      </c>
      <c r="CI279" s="335">
        <f>$I279*IF($G279="Pickup", SUMIFS(NewEmisData!K:K, NewEmisData!$A:$A, "Pickup", NewEmisData!$B:$B, $A279, NewEmisData!$C:$C, $H279, NewEmisData!$D:$D, CI$2), SUMIFS(NewEmisData!K:K, NewEmisData!$A:$A, "LDV", NewEmisData!$B:$B, $A279, NewEmisData!$C:$C, $H279, NewEmisData!$D:$D, CI$2))</f>
        <v>2.1904736458690802E-2</v>
      </c>
      <c r="CJ279" s="335">
        <f>$I279*IF($G279="Pickup", SUMIFS(NewEmisData!L:L, NewEmisData!$A:$A, "Pickup", NewEmisData!$B:$B, $A279, NewEmisData!$C:$C, $H279, NewEmisData!$D:$D, CJ$2), SUMIFS(NewEmisData!L:L, NewEmisData!$A:$A, "LDV", NewEmisData!$B:$B, $A279, NewEmisData!$C:$C, $H279, NewEmisData!$D:$D, CJ$2))</f>
        <v>2.19042402298237E-2</v>
      </c>
      <c r="CK279" s="335">
        <f>$I279*IF($G279="Pickup", SUMIFS(NewEmisData!M:M, NewEmisData!$A:$A, "Pickup", NewEmisData!$B:$B, $A279, NewEmisData!$C:$C, $H279, NewEmisData!$D:$D, CK$2), SUMIFS(NewEmisData!M:M, NewEmisData!$A:$A, "LDV", NewEmisData!$B:$B, $A279, NewEmisData!$C:$C, $H279, NewEmisData!$D:$D, CK$2))</f>
        <v>2.1903771981857799E-2</v>
      </c>
      <c r="CL279" s="335">
        <v>2.0846549246249676E-2</v>
      </c>
      <c r="CM279" s="335">
        <f>$I279*IF($G279="Pickup", SUMIFS(NewEmisData!E:E, NewEmisData!$A:$A, "Pickup", NewEmisData!$B:$B, $A279, NewEmisData!$C:$C, $H279, NewEmisData!$D:$D, CM$2), SUMIFS(NewEmisData!E:E, NewEmisData!$A:$A, "LDV", NewEmisData!$B:$B, $A279, NewEmisData!$C:$C, $H279, NewEmisData!$D:$D, CM$2))</f>
        <v>2.1906211645892699E-2</v>
      </c>
      <c r="CN279" s="335">
        <f>$I279*IF($G279="Pickup", SUMIFS(NewEmisData!F:F, NewEmisData!$A:$A, "Pickup", NewEmisData!$B:$B, $A279, NewEmisData!$C:$C, $H279, NewEmisData!$D:$D, CN$2), SUMIFS(NewEmisData!F:F, NewEmisData!$A:$A, "LDV", NewEmisData!$B:$B, $A279, NewEmisData!$C:$C, $H279, NewEmisData!$D:$D, CN$2))</f>
        <v>1.38171562279483E-2</v>
      </c>
      <c r="CO279" s="335">
        <f>$I279*IF($G279="Pickup", SUMIFS(NewEmisData!G:G, NewEmisData!$A:$A, "Pickup", NewEmisData!$B:$B, $A279, NewEmisData!$C:$C, $H279, NewEmisData!$D:$D, CO$2), SUMIFS(NewEmisData!G:G, NewEmisData!$A:$A, "LDV", NewEmisData!$B:$B, $A279, NewEmisData!$C:$C, $H279, NewEmisData!$D:$D, CO$2))</f>
        <v>1.08300618523644E-2</v>
      </c>
      <c r="CP279" s="335">
        <f>$I279*IF($G279="Pickup", SUMIFS(NewEmisData!H:H, NewEmisData!$A:$A, "Pickup", NewEmisData!$B:$B, $A279, NewEmisData!$C:$C, $H279, NewEmisData!$D:$D, CP$2), SUMIFS(NewEmisData!H:H, NewEmisData!$A:$A, "LDV", NewEmisData!$B:$B, $A279, NewEmisData!$C:$C, $H279, NewEmisData!$D:$D, CP$2))</f>
        <v>8.8590497727664592E-3</v>
      </c>
      <c r="CQ279" s="335">
        <f>$I279*IF($G279="Pickup", SUMIFS(NewEmisData!I:I, NewEmisData!$A:$A, "Pickup", NewEmisData!$B:$B, $A279, NewEmisData!$C:$C, $H279, NewEmisData!$D:$D, CQ$2), SUMIFS(NewEmisData!I:I, NewEmisData!$A:$A, "LDV", NewEmisData!$B:$B, $A279, NewEmisData!$C:$C, $H279, NewEmisData!$D:$D, CQ$2))</f>
        <v>7.8772882665567503E-3</v>
      </c>
      <c r="CR279" s="335">
        <f>$I279*IF($G279="Pickup", SUMIFS(NewEmisData!J:J, NewEmisData!$A:$A, "Pickup", NewEmisData!$B:$B, $A279, NewEmisData!$C:$C, $H279, NewEmisData!$D:$D, CR$2), SUMIFS(NewEmisData!J:J, NewEmisData!$A:$A, "LDV", NewEmisData!$B:$B, $A279, NewEmisData!$C:$C, $H279, NewEmisData!$D:$D, CR$2))</f>
        <v>7.4435823260364103E-3</v>
      </c>
      <c r="CS279" s="335">
        <f>$I279*IF($G279="Pickup", SUMIFS(NewEmisData!K:K, NewEmisData!$A:$A, "Pickup", NewEmisData!$B:$B, $A279, NewEmisData!$C:$C, $H279, NewEmisData!$D:$D, CS$2), SUMIFS(NewEmisData!K:K, NewEmisData!$A:$A, "LDV", NewEmisData!$B:$B, $A279, NewEmisData!$C:$C, $H279, NewEmisData!$D:$D, CS$2))</f>
        <v>7.3936885133113802E-3</v>
      </c>
      <c r="CT279" s="335">
        <f>$I279*IF($G279="Pickup", SUMIFS(NewEmisData!L:L, NewEmisData!$A:$A, "Pickup", NewEmisData!$B:$B, $A279, NewEmisData!$C:$C, $H279, NewEmisData!$D:$D, CT$2), SUMIFS(NewEmisData!L:L, NewEmisData!$A:$A, "LDV", NewEmisData!$B:$B, $A279, NewEmisData!$C:$C, $H279, NewEmisData!$D:$D, CT$2))</f>
        <v>7.3123849031120399E-3</v>
      </c>
      <c r="CU279" s="335">
        <f>$I279*IF($G279="Pickup", SUMIFS(NewEmisData!M:M, NewEmisData!$A:$A, "Pickup", NewEmisData!$B:$B, $A279, NewEmisData!$C:$C, $H279, NewEmisData!$D:$D, CU$2), SUMIFS(NewEmisData!M:M, NewEmisData!$A:$A, "LDV", NewEmisData!$B:$B, $A279, NewEmisData!$C:$C, $H279, NewEmisData!$D:$D, CU$2))</f>
        <v>7.31189121492953E-3</v>
      </c>
      <c r="CV279" s="335">
        <v>5.2030687941242611E-3</v>
      </c>
      <c r="CW279" s="335">
        <v>3.0448046675121709E-3</v>
      </c>
      <c r="CX279" s="335">
        <v>1.8865908720768221E-3</v>
      </c>
      <c r="CY279" s="335">
        <v>1.5570268485524494E-3</v>
      </c>
      <c r="CZ279" s="335">
        <v>1.2432183416122382E-3</v>
      </c>
      <c r="DA279" s="335">
        <v>9.252251866281976E-4</v>
      </c>
      <c r="DB279" s="335">
        <v>7.2309456596024934E-4</v>
      </c>
      <c r="DC279" s="335">
        <v>6.8940706870607876E-4</v>
      </c>
      <c r="DD279" s="335">
        <v>6.844148428615973E-4</v>
      </c>
      <c r="DE279" s="335">
        <v>6.8634617396886091E-4</v>
      </c>
      <c r="DF279" s="335">
        <v>6.8634617396886091E-4</v>
      </c>
      <c r="DG279" s="335">
        <f>$I279*IF($G279="Pickup", SUMIFS(NewEmisData!E:E, NewEmisData!$A:$A, "Pickup", NewEmisData!$B:$B, $A279, NewEmisData!$C:$C, $H279, NewEmisData!$D:$D, DG$2), SUMIFS(NewEmisData!E:E, NewEmisData!$A:$A, "LDV", NewEmisData!$B:$B, $A279, NewEmisData!$C:$C, $H279, NewEmisData!$D:$D, DG$2))</f>
        <v>0</v>
      </c>
      <c r="DH279" s="335">
        <f>$I279*IF($G279="Pickup", SUMIFS(NewEmisData!F:F, NewEmisData!$A:$A, "Pickup", NewEmisData!$B:$B, $A279, NewEmisData!$C:$C, $H279, NewEmisData!$D:$D, DH$2), SUMIFS(NewEmisData!F:F, NewEmisData!$A:$A, "LDV", NewEmisData!$B:$B, $A279, NewEmisData!$C:$C, $H279, NewEmisData!$D:$D, DH$2))</f>
        <v>0</v>
      </c>
      <c r="DI279" s="335">
        <f>$I279*IF($G279="Pickup", SUMIFS(NewEmisData!G:G, NewEmisData!$A:$A, "Pickup", NewEmisData!$B:$B, $A279, NewEmisData!$C:$C, $H279, NewEmisData!$D:$D, DI$2), SUMIFS(NewEmisData!G:G, NewEmisData!$A:$A, "LDV", NewEmisData!$B:$B, $A279, NewEmisData!$C:$C, $H279, NewEmisData!$D:$D, DI$2))</f>
        <v>0</v>
      </c>
      <c r="DJ279" s="335">
        <f>$I279*IF($G279="Pickup", SUMIFS(NewEmisData!H:H, NewEmisData!$A:$A, "Pickup", NewEmisData!$B:$B, $A279, NewEmisData!$C:$C, $H279, NewEmisData!$D:$D, DJ$2), SUMIFS(NewEmisData!H:H, NewEmisData!$A:$A, "LDV", NewEmisData!$B:$B, $A279, NewEmisData!$C:$C, $H279, NewEmisData!$D:$D, DJ$2))</f>
        <v>0</v>
      </c>
      <c r="DK279" s="335">
        <f>$I279*IF($G279="Pickup", SUMIFS(NewEmisData!I:I, NewEmisData!$A:$A, "Pickup", NewEmisData!$B:$B, $A279, NewEmisData!$C:$C, $H279, NewEmisData!$D:$D, DK$2), SUMIFS(NewEmisData!I:I, NewEmisData!$A:$A, "LDV", NewEmisData!$B:$B, $A279, NewEmisData!$C:$C, $H279, NewEmisData!$D:$D, DK$2))</f>
        <v>0</v>
      </c>
      <c r="DL279" s="335">
        <f>$I279*IF($G279="Pickup", SUMIFS(NewEmisData!J:J, NewEmisData!$A:$A, "Pickup", NewEmisData!$B:$B, $A279, NewEmisData!$C:$C, $H279, NewEmisData!$D:$D, DL$2), SUMIFS(NewEmisData!J:J, NewEmisData!$A:$A, "LDV", NewEmisData!$B:$B, $A279, NewEmisData!$C:$C, $H279, NewEmisData!$D:$D, DL$2))</f>
        <v>0</v>
      </c>
      <c r="DM279" s="335">
        <f>$I279*IF($G279="Pickup", SUMIFS(NewEmisData!K:K, NewEmisData!$A:$A, "Pickup", NewEmisData!$B:$B, $A279, NewEmisData!$C:$C, $H279, NewEmisData!$D:$D, DM$2), SUMIFS(NewEmisData!K:K, NewEmisData!$A:$A, "LDV", NewEmisData!$B:$B, $A279, NewEmisData!$C:$C, $H279, NewEmisData!$D:$D, DM$2))</f>
        <v>0</v>
      </c>
      <c r="DN279" s="335">
        <f>$I279*IF($G279="Pickup", SUMIFS(NewEmisData!L:L, NewEmisData!$A:$A, "Pickup", NewEmisData!$B:$B, $A279, NewEmisData!$C:$C, $H279, NewEmisData!$D:$D, DN$2), SUMIFS(NewEmisData!L:L, NewEmisData!$A:$A, "LDV", NewEmisData!$B:$B, $A279, NewEmisData!$C:$C, $H279, NewEmisData!$D:$D, DN$2))</f>
        <v>0</v>
      </c>
      <c r="DO279" s="335">
        <f>$I279*IF($G279="Pickup", SUMIFS(NewEmisData!M:M, NewEmisData!$A:$A, "Pickup", NewEmisData!$B:$B, $A279, NewEmisData!$C:$C, $H279, NewEmisData!$D:$D, DO$2), SUMIFS(NewEmisData!M:M, NewEmisData!$A:$A, "LDV", NewEmisData!$B:$B, $A279, NewEmisData!$C:$C, $H279, NewEmisData!$D:$D, DO$2))</f>
        <v>0</v>
      </c>
      <c r="DP279" s="335">
        <v>1.3868757746550878E-3</v>
      </c>
      <c r="DQ279" s="335">
        <f>$I279*IF($G279="Pickup", SUMIFS(NewEmisData!E:E, NewEmisData!$A:$A, "Pickup", NewEmisData!$B:$B, $A279, NewEmisData!$C:$C, $H279, NewEmisData!$D:$D, DQ$2), SUMIFS(NewEmisData!E:E, NewEmisData!$A:$A, "LDV", NewEmisData!$B:$B, $A279, NewEmisData!$C:$C, $H279, NewEmisData!$D:$D, DQ$2))</f>
        <v>1.45246052556386E-2</v>
      </c>
      <c r="DR279" s="335">
        <f>$I279*IF($G279="Pickup", SUMIFS(NewEmisData!F:F, NewEmisData!$A:$A, "Pickup", NewEmisData!$B:$B, $A279, NewEmisData!$C:$C, $H279, NewEmisData!$D:$D, DR$2), SUMIFS(NewEmisData!F:F, NewEmisData!$A:$A, "LDV", NewEmisData!$B:$B, $A279, NewEmisData!$C:$C, $H279, NewEmisData!$D:$D, DR$2))</f>
        <v>8.5576317868897907E-3</v>
      </c>
      <c r="DS279" s="335">
        <f>$I279*IF($G279="Pickup", SUMIFS(NewEmisData!G:G, NewEmisData!$A:$A, "Pickup", NewEmisData!$B:$B, $A279, NewEmisData!$C:$C, $H279, NewEmisData!$D:$D, DS$2), SUMIFS(NewEmisData!G:G, NewEmisData!$A:$A, "LDV", NewEmisData!$B:$B, $A279, NewEmisData!$C:$C, $H279, NewEmisData!$D:$D, DS$2))</f>
        <v>6.6798910124453298E-3</v>
      </c>
      <c r="DT279" s="335">
        <f>$I279*IF($G279="Pickup", SUMIFS(NewEmisData!H:H, NewEmisData!$A:$A, "Pickup", NewEmisData!$B:$B, $A279, NewEmisData!$C:$C, $H279, NewEmisData!$D:$D, DT$2), SUMIFS(NewEmisData!H:H, NewEmisData!$A:$A, "LDV", NewEmisData!$B:$B, $A279, NewEmisData!$C:$C, $H279, NewEmisData!$D:$D, DT$2))</f>
        <v>5.1684543516808098E-3</v>
      </c>
      <c r="DU279" s="335">
        <f>$I279*IF($G279="Pickup", SUMIFS(NewEmisData!I:I, NewEmisData!$A:$A, "Pickup", NewEmisData!$B:$B, $A279, NewEmisData!$C:$C, $H279, NewEmisData!$D:$D, DU$2), SUMIFS(NewEmisData!I:I, NewEmisData!$A:$A, "LDV", NewEmisData!$B:$B, $A279, NewEmisData!$C:$C, $H279, NewEmisData!$D:$D, DU$2))</f>
        <v>4.0637666627415803E-3</v>
      </c>
      <c r="DV279" s="335">
        <f>$I279*IF($G279="Pickup", SUMIFS(NewEmisData!J:J, NewEmisData!$A:$A, "Pickup", NewEmisData!$B:$B, $A279, NewEmisData!$C:$C, $H279, NewEmisData!$D:$D, DV$2), SUMIFS(NewEmisData!J:J, NewEmisData!$A:$A, "LDV", NewEmisData!$B:$B, $A279, NewEmisData!$C:$C, $H279, NewEmisData!$D:$D, DV$2))</f>
        <v>3.5439556352963399E-3</v>
      </c>
      <c r="DW279" s="335">
        <f>$I279*IF($G279="Pickup", SUMIFS(NewEmisData!K:K, NewEmisData!$A:$A, "Pickup", NewEmisData!$B:$B, $A279, NewEmisData!$C:$C, $H279, NewEmisData!$D:$D, DW$2), SUMIFS(NewEmisData!K:K, NewEmisData!$A:$A, "LDV", NewEmisData!$B:$B, $A279, NewEmisData!$C:$C, $H279, NewEmisData!$D:$D, DW$2))</f>
        <v>3.25169320270512E-3</v>
      </c>
      <c r="DX279" s="335">
        <f>$I279*IF($G279="Pickup", SUMIFS(NewEmisData!L:L, NewEmisData!$A:$A, "Pickup", NewEmisData!$B:$B, $A279, NewEmisData!$C:$C, $H279, NewEmisData!$D:$D, DX$2), SUMIFS(NewEmisData!L:L, NewEmisData!$A:$A, "LDV", NewEmisData!$B:$B, $A279, NewEmisData!$C:$C, $H279, NewEmisData!$D:$D, DX$2))</f>
        <v>3.1576560516429699E-3</v>
      </c>
      <c r="DY279" s="335">
        <f>$I279*IF($G279="Pickup", SUMIFS(NewEmisData!M:M, NewEmisData!$A:$A, "Pickup", NewEmisData!$B:$B, $A279, NewEmisData!$C:$C, $H279, NewEmisData!$D:$D, DY$2), SUMIFS(NewEmisData!M:M, NewEmisData!$A:$A, "LDV", NewEmisData!$B:$B, $A279, NewEmisData!$C:$C, $H279, NewEmisData!$D:$D, DY$2))</f>
        <v>3.1088285848124E-3</v>
      </c>
      <c r="DZ279" s="335">
        <v>4.3350573081854527E-3</v>
      </c>
      <c r="EA279" s="335">
        <f t="shared" si="456"/>
        <v>465.43339574540698</v>
      </c>
      <c r="EB279" s="335">
        <f t="shared" si="457"/>
        <v>447.45086858043499</v>
      </c>
      <c r="EC279" s="335">
        <f t="shared" si="458"/>
        <v>371.68579631799702</v>
      </c>
      <c r="ED279" s="335">
        <f t="shared" si="459"/>
        <v>316.68783468886801</v>
      </c>
      <c r="EE279" s="335">
        <f t="shared" si="460"/>
        <v>274.45359564691302</v>
      </c>
      <c r="EF279" s="335">
        <f t="shared" si="461"/>
        <v>250.610452801164</v>
      </c>
      <c r="EG279" s="335">
        <f t="shared" si="462"/>
        <v>239.96929474207201</v>
      </c>
      <c r="EH279" s="335">
        <f t="shared" si="463"/>
        <v>236.17949059358199</v>
      </c>
      <c r="EI279" s="335">
        <f t="shared" si="464"/>
        <v>234.77621268414799</v>
      </c>
      <c r="EJ279" s="335">
        <f t="shared" si="465"/>
        <v>0.20692409258864139</v>
      </c>
      <c r="EK279" s="335">
        <f t="shared" si="466"/>
        <v>0.76817370125590101</v>
      </c>
      <c r="EL279" s="335">
        <f t="shared" si="467"/>
        <v>0.34255400012381199</v>
      </c>
      <c r="EM279" s="335">
        <f t="shared" si="468"/>
        <v>0.22026197441968301</v>
      </c>
      <c r="EN279" s="335">
        <f t="shared" si="469"/>
        <v>0.146130223505477</v>
      </c>
      <c r="EO279" s="335">
        <f t="shared" si="470"/>
        <v>9.25204446820201E-2</v>
      </c>
      <c r="EP279" s="335">
        <f t="shared" si="471"/>
        <v>6.9646332093205393E-2</v>
      </c>
      <c r="EQ279" s="335">
        <f t="shared" si="472"/>
        <v>6.0285539426727999E-2</v>
      </c>
      <c r="ER279" s="335">
        <f t="shared" si="473"/>
        <v>5.7685517085836899E-2</v>
      </c>
      <c r="ES279" s="335">
        <f t="shared" si="474"/>
        <v>5.6336256806388998E-2</v>
      </c>
      <c r="ET279" s="335">
        <f t="shared" si="475"/>
        <v>5.5587065527563068E-2</v>
      </c>
      <c r="EU279" s="335">
        <f t="shared" si="476"/>
        <v>8.0536316527093799E-3</v>
      </c>
      <c r="EV279" s="335">
        <f t="shared" si="477"/>
        <v>7.7424694052717798E-3</v>
      </c>
      <c r="EW279" s="335">
        <f t="shared" si="478"/>
        <v>5.3320257089092297E-3</v>
      </c>
      <c r="EX279" s="335">
        <f t="shared" si="479"/>
        <v>4.5430510168157703E-3</v>
      </c>
      <c r="EY279" s="335">
        <f t="shared" si="480"/>
        <v>3.9371785778053803E-3</v>
      </c>
      <c r="EZ279" s="335">
        <f t="shared" si="481"/>
        <v>3.5951364530025401E-3</v>
      </c>
      <c r="FA279" s="335">
        <f t="shared" si="482"/>
        <v>3.4424852382502098E-3</v>
      </c>
      <c r="FB279" s="335">
        <f t="shared" si="483"/>
        <v>3.38811619026995E-3</v>
      </c>
      <c r="FC279" s="335">
        <f t="shared" si="484"/>
        <v>3.36798790618778E-3</v>
      </c>
      <c r="FD279" s="335">
        <f t="shared" si="485"/>
        <v>1.3041984458904573E-3</v>
      </c>
      <c r="FE279" s="335">
        <f t="shared" si="486"/>
        <v>7.6317156939691294E-2</v>
      </c>
      <c r="FF279" s="335">
        <f t="shared" si="487"/>
        <v>7.1544642944165196E-2</v>
      </c>
      <c r="FG279" s="335">
        <f t="shared" si="488"/>
        <v>5.8249743312617203E-2</v>
      </c>
      <c r="FH279" s="335">
        <f t="shared" si="489"/>
        <v>5.6730049378736901E-2</v>
      </c>
      <c r="FI279" s="335">
        <f t="shared" si="490"/>
        <v>5.5297861804990203E-2</v>
      </c>
      <c r="FJ279" s="335">
        <f t="shared" si="491"/>
        <v>5.4156352090813403E-2</v>
      </c>
      <c r="FK279" s="335">
        <f t="shared" si="492"/>
        <v>5.3430662266944498E-2</v>
      </c>
      <c r="FL279" s="335">
        <f t="shared" si="493"/>
        <v>5.3062743786751999E-2</v>
      </c>
      <c r="FM279" s="335">
        <f t="shared" si="494"/>
        <v>5.2850768620488903E-2</v>
      </c>
      <c r="FN279" s="335">
        <f t="shared" si="495"/>
        <v>3.2948538923667892E-2</v>
      </c>
      <c r="FO279" s="335">
        <f t="shared" si="496"/>
        <v>2.00368746679381E-2</v>
      </c>
      <c r="FP279" s="335">
        <f t="shared" si="497"/>
        <v>1.58149288879222E-2</v>
      </c>
      <c r="FQ279" s="335">
        <f t="shared" si="498"/>
        <v>1.2889012730210401E-2</v>
      </c>
      <c r="FR279" s="335">
        <f t="shared" si="499"/>
        <v>1.1544674905883E-2</v>
      </c>
      <c r="FS279" s="335">
        <f t="shared" si="500"/>
        <v>1.0277724336371899E-2</v>
      </c>
      <c r="FT279" s="335">
        <f t="shared" si="501"/>
        <v>9.2679749278735592E-3</v>
      </c>
      <c r="FU279" s="335">
        <f t="shared" si="502"/>
        <v>8.6259896432645099E-3</v>
      </c>
      <c r="FV279" s="335">
        <f t="shared" si="503"/>
        <v>8.3004876330209296E-3</v>
      </c>
      <c r="FW279" s="335">
        <f t="shared" si="504"/>
        <v>8.1129702157430005E-3</v>
      </c>
      <c r="FX279" s="335">
        <f t="shared" si="505"/>
        <v>6.6026126062260432E-3</v>
      </c>
    </row>
    <row r="280" spans="1:180" x14ac:dyDescent="0.2">
      <c r="A280" s="305" t="str">
        <f>IF(LEFT(TRIM(TechData_All!AJ17),1)="*", _xlfn.CONCAT("*","R2"), "R2")</f>
        <v>R2</v>
      </c>
      <c r="B280" s="305" t="str">
        <f>TechData_All!A17</f>
        <v>TLCCNGX11</v>
      </c>
      <c r="C280" s="305" t="str">
        <f>TechData_All!C17</f>
        <v>TL.CNGX.C.CNGX.2011</v>
      </c>
      <c r="D280" s="301" t="str">
        <f>TechData_All!D17</f>
        <v>bn-vmt, bn-vmt/a</v>
      </c>
      <c r="E280" s="301" t="str">
        <f>TechData_All!E17</f>
        <v>TRNCNGX</v>
      </c>
      <c r="F280" s="301" t="str">
        <f>TechData_All!F17</f>
        <v>TL</v>
      </c>
      <c r="G280" s="315" t="s">
        <v>815</v>
      </c>
      <c r="H280" s="301" t="s">
        <v>814</v>
      </c>
      <c r="I280" s="315">
        <v>1</v>
      </c>
      <c r="J280" s="315" t="str">
        <f t="shared" si="511"/>
        <v>Compact car-GSL</v>
      </c>
      <c r="K280" s="335">
        <f>$I280*IF($G280="Pickup", SUMIFS(NewEmisData!E:E, NewEmisData!$A:$A, "Pickup", NewEmisData!$B:$B, $A280, NewEmisData!$C:$C, $H280, NewEmisData!$D:$D, K$2), SUMIFS(NewEmisData!E:E, NewEmisData!$A:$A, "LDV", NewEmisData!$B:$B, $A280, NewEmisData!$C:$C, $H280, NewEmisData!$D:$D, K$2))</f>
        <v>477.08587282575797</v>
      </c>
      <c r="L280" s="335">
        <f>$I280*IF($G280="Pickup", SUMIFS(NewEmisData!F:F, NewEmisData!$A:$A, "Pickup", NewEmisData!$B:$B, $A280, NewEmisData!$C:$C, $H280, NewEmisData!$D:$D, L$2), SUMIFS(NewEmisData!F:F, NewEmisData!$A:$A, "LDV", NewEmisData!$B:$B, $A280, NewEmisData!$C:$C, $H280, NewEmisData!$D:$D, L$2))</f>
        <v>459.34104292251902</v>
      </c>
      <c r="M280" s="335">
        <f>$I280*IF($G280="Pickup", SUMIFS(NewEmisData!G:G, NewEmisData!$A:$A, "Pickup", NewEmisData!$B:$B, $A280, NewEmisData!$C:$C, $H280, NewEmisData!$D:$D, M$2), SUMIFS(NewEmisData!G:G, NewEmisData!$A:$A, "LDV", NewEmisData!$B:$B, $A280, NewEmisData!$C:$C, $H280, NewEmisData!$D:$D, M$2))</f>
        <v>447.45896927637102</v>
      </c>
      <c r="N280" s="335">
        <f>$I280*IF($G280="Pickup", SUMIFS(NewEmisData!H:H, NewEmisData!$A:$A, "Pickup", NewEmisData!$B:$B, $A280, NewEmisData!$C:$C, $H280, NewEmisData!$D:$D, N$2), SUMIFS(NewEmisData!H:H, NewEmisData!$A:$A, "LDV", NewEmisData!$B:$B, $A280, NewEmisData!$C:$C, $H280, NewEmisData!$D:$D, N$2))</f>
        <v>380.72392677964001</v>
      </c>
      <c r="O280" s="335">
        <f>$I280*IF($G280="Pickup", SUMIFS(NewEmisData!I:I, NewEmisData!$A:$A, "Pickup", NewEmisData!$B:$B, $A280, NewEmisData!$C:$C, $H280, NewEmisData!$D:$D, O$2), SUMIFS(NewEmisData!I:I, NewEmisData!$A:$A, "LDV", NewEmisData!$B:$B, $A280, NewEmisData!$C:$C, $H280, NewEmisData!$D:$D, O$2))</f>
        <v>329.54737069801098</v>
      </c>
      <c r="P280" s="335">
        <f>$I280*IF($G280="Pickup", SUMIFS(NewEmisData!J:J, NewEmisData!$A:$A, "Pickup", NewEmisData!$B:$B, $A280, NewEmisData!$C:$C, $H280, NewEmisData!$D:$D, P$2), SUMIFS(NewEmisData!J:J, NewEmisData!$A:$A, "LDV", NewEmisData!$B:$B, $A280, NewEmisData!$C:$C, $H280, NewEmisData!$D:$D, P$2))</f>
        <v>300.69829568412598</v>
      </c>
      <c r="Q280" s="335">
        <f>$I280*IF($G280="Pickup", SUMIFS(NewEmisData!K:K, NewEmisData!$A:$A, "Pickup", NewEmisData!$B:$B, $A280, NewEmisData!$C:$C, $H280, NewEmisData!$D:$D, Q$2), SUMIFS(NewEmisData!K:K, NewEmisData!$A:$A, "LDV", NewEmisData!$B:$B, $A280, NewEmisData!$C:$C, $H280, NewEmisData!$D:$D, Q$2))</f>
        <v>287.83799703632701</v>
      </c>
      <c r="R280" s="335">
        <f>$I280*IF($G280="Pickup", SUMIFS(NewEmisData!L:L, NewEmisData!$A:$A, "Pickup", NewEmisData!$B:$B, $A280, NewEmisData!$C:$C, $H280, NewEmisData!$D:$D, R$2), SUMIFS(NewEmisData!L:L, NewEmisData!$A:$A, "LDV", NewEmisData!$B:$B, $A280, NewEmisData!$C:$C, $H280, NewEmisData!$D:$D, R$2))</f>
        <v>283.26610797837998</v>
      </c>
      <c r="S280" s="335">
        <f>$I280*IF($G280="Pickup", SUMIFS(NewEmisData!M:M, NewEmisData!$A:$A, "Pickup", NewEmisData!$B:$B, $A280, NewEmisData!$C:$C, $H280, NewEmisData!$D:$D, S$2), SUMIFS(NewEmisData!M:M, NewEmisData!$A:$A, "LDV", NewEmisData!$B:$B, $A280, NewEmisData!$C:$C, $H280, NewEmisData!$D:$D, S$2))</f>
        <v>281.57834098528099</v>
      </c>
      <c r="T280" s="335">
        <v>0.20692409258864139</v>
      </c>
      <c r="U280" s="335">
        <f>$I280*IF($G280="Pickup", SUMIFS(NewEmisData!E:E, NewEmisData!$A:$A, "Pickup", NewEmisData!$B:$B, $A280, NewEmisData!$C:$C, $H280, NewEmisData!$D:$D, U$2), SUMIFS(NewEmisData!E:E, NewEmisData!$A:$A, "LDV", NewEmisData!$B:$B, $A280, NewEmisData!$C:$C, $H280, NewEmisData!$D:$D, U$2))</f>
        <v>0.82339103642645395</v>
      </c>
      <c r="V280" s="335">
        <f>$I280*IF($G280="Pickup", SUMIFS(NewEmisData!F:F, NewEmisData!$A:$A, "Pickup", NewEmisData!$B:$B, $A280, NewEmisData!$C:$C, $H280, NewEmisData!$D:$D, V$2), SUMIFS(NewEmisData!F:F, NewEmisData!$A:$A, "LDV", NewEmisData!$B:$B, $A280, NewEmisData!$C:$C, $H280, NewEmisData!$D:$D, V$2))</f>
        <v>0.360872733315452</v>
      </c>
      <c r="W280" s="335">
        <f>$I280*IF($G280="Pickup", SUMIFS(NewEmisData!G:G, NewEmisData!$A:$A, "Pickup", NewEmisData!$B:$B, $A280, NewEmisData!$C:$C, $H280, NewEmisData!$D:$D, W$2), SUMIFS(NewEmisData!G:G, NewEmisData!$A:$A, "LDV", NewEmisData!$B:$B, $A280, NewEmisData!$C:$C, $H280, NewEmisData!$D:$D, W$2))</f>
        <v>0.21658171178065999</v>
      </c>
      <c r="X280" s="335">
        <f>$I280*IF($G280="Pickup", SUMIFS(NewEmisData!H:H, NewEmisData!$A:$A, "Pickup", NewEmisData!$B:$B, $A280, NewEmisData!$C:$C, $H280, NewEmisData!$D:$D, X$2), SUMIFS(NewEmisData!H:H, NewEmisData!$A:$A, "LDV", NewEmisData!$B:$B, $A280, NewEmisData!$C:$C, $H280, NewEmisData!$D:$D, X$2))</f>
        <v>0.14200533002195401</v>
      </c>
      <c r="Y280" s="335">
        <f>$I280*IF($G280="Pickup", SUMIFS(NewEmisData!I:I, NewEmisData!$A:$A, "Pickup", NewEmisData!$B:$B, $A280, NewEmisData!$C:$C, $H280, NewEmisData!$D:$D, Y$2), SUMIFS(NewEmisData!I:I, NewEmisData!$A:$A, "LDV", NewEmisData!$B:$B, $A280, NewEmisData!$C:$C, $H280, NewEmisData!$D:$D, Y$2))</f>
        <v>8.8016804659711706E-2</v>
      </c>
      <c r="Z280" s="335">
        <f>$I280*IF($G280="Pickup", SUMIFS(NewEmisData!J:J, NewEmisData!$A:$A, "Pickup", NewEmisData!$B:$B, $A280, NewEmisData!$C:$C, $H280, NewEmisData!$D:$D, Z$2), SUMIFS(NewEmisData!J:J, NewEmisData!$A:$A, "LDV", NewEmisData!$B:$B, $A280, NewEmisData!$C:$C, $H280, NewEmisData!$D:$D, Z$2))</f>
        <v>6.5736379947852003E-2</v>
      </c>
      <c r="AA280" s="335">
        <f>$I280*IF($G280="Pickup", SUMIFS(NewEmisData!K:K, NewEmisData!$A:$A, "Pickup", NewEmisData!$B:$B, $A280, NewEmisData!$C:$C, $H280, NewEmisData!$D:$D, AA$2), SUMIFS(NewEmisData!K:K, NewEmisData!$A:$A, "LDV", NewEmisData!$B:$B, $A280, NewEmisData!$C:$C, $H280, NewEmisData!$D:$D, AA$2))</f>
        <v>5.6635638117250503E-2</v>
      </c>
      <c r="AB280" s="335">
        <f>$I280*IF($G280="Pickup", SUMIFS(NewEmisData!L:L, NewEmisData!$A:$A, "Pickup", NewEmisData!$B:$B, $A280, NewEmisData!$C:$C, $H280, NewEmisData!$D:$D, AB$2), SUMIFS(NewEmisData!L:L, NewEmisData!$A:$A, "LDV", NewEmisData!$B:$B, $A280, NewEmisData!$C:$C, $H280, NewEmisData!$D:$D, AB$2))</f>
        <v>5.4115247223223299E-2</v>
      </c>
      <c r="AC280" s="335">
        <f>$I280*IF($G280="Pickup", SUMIFS(NewEmisData!M:M, NewEmisData!$A:$A, "Pickup", NewEmisData!$B:$B, $A280, NewEmisData!$C:$C, $H280, NewEmisData!$D:$D, AC$2), SUMIFS(NewEmisData!M:M, NewEmisData!$A:$A, "LDV", NewEmisData!$B:$B, $A280, NewEmisData!$C:$C, $H280, NewEmisData!$D:$D, AC$2))</f>
        <v>5.2826207223764E-2</v>
      </c>
      <c r="AD280" s="335">
        <v>5.5587065527563068E-2</v>
      </c>
      <c r="AE280" s="335">
        <f>$I280*IF($G280="Pickup", SUMIFS(NewEmisData!E:E, NewEmisData!$A:$A, "Pickup", NewEmisData!$B:$B, $A280, NewEmisData!$C:$C, $H280, NewEmisData!$D:$D, AE$2), SUMIFS(NewEmisData!E:E, NewEmisData!$A:$A, "LDV", NewEmisData!$B:$B, $A280, NewEmisData!$C:$C, $H280, NewEmisData!$D:$D, AE$2))</f>
        <v>8.2552586035919695E-3</v>
      </c>
      <c r="AF280" s="335">
        <f>$I280*IF($G280="Pickup", SUMIFS(NewEmisData!F:F, NewEmisData!$A:$A, "Pickup", NewEmisData!$B:$B, $A280, NewEmisData!$C:$C, $H280, NewEmisData!$D:$D, AF$2), SUMIFS(NewEmisData!F:F, NewEmisData!$A:$A, "LDV", NewEmisData!$B:$B, $A280, NewEmisData!$C:$C, $H280, NewEmisData!$D:$D, AF$2))</f>
        <v>7.9482131517538395E-3</v>
      </c>
      <c r="AG280" s="335">
        <f>$I280*IF($G280="Pickup", SUMIFS(NewEmisData!G:G, NewEmisData!$A:$A, "Pickup", NewEmisData!$B:$B, $A280, NewEmisData!$C:$C, $H280, NewEmisData!$D:$D, AG$2), SUMIFS(NewEmisData!G:G, NewEmisData!$A:$A, "LDV", NewEmisData!$B:$B, $A280, NewEmisData!$C:$C, $H280, NewEmisData!$D:$D, AG$2))</f>
        <v>6.4190305556059996E-3</v>
      </c>
      <c r="AH280" s="335">
        <f>$I280*IF($G280="Pickup", SUMIFS(NewEmisData!H:H, NewEmisData!$A:$A, "Pickup", NewEmisData!$B:$B, $A280, NewEmisData!$C:$C, $H280, NewEmisData!$D:$D, AH$2), SUMIFS(NewEmisData!H:H, NewEmisData!$A:$A, "LDV", NewEmisData!$B:$B, $A280, NewEmisData!$C:$C, $H280, NewEmisData!$D:$D, AH$2))</f>
        <v>5.4616828003907899E-3</v>
      </c>
      <c r="AI280" s="335">
        <f>$I280*IF($G280="Pickup", SUMIFS(NewEmisData!I:I, NewEmisData!$A:$A, "Pickup", NewEmisData!$B:$B, $A280, NewEmisData!$C:$C, $H280, NewEmisData!$D:$D, AI$2), SUMIFS(NewEmisData!I:I, NewEmisData!$A:$A, "LDV", NewEmisData!$B:$B, $A280, NewEmisData!$C:$C, $H280, NewEmisData!$D:$D, AI$2))</f>
        <v>4.7275285851957304E-3</v>
      </c>
      <c r="AJ280" s="335">
        <f>$I280*IF($G280="Pickup", SUMIFS(NewEmisData!J:J, NewEmisData!$A:$A, "Pickup", NewEmisData!$B:$B, $A280, NewEmisData!$C:$C, $H280, NewEmisData!$D:$D, AJ$2), SUMIFS(NewEmisData!J:J, NewEmisData!$A:$A, "LDV", NewEmisData!$B:$B, $A280, NewEmisData!$C:$C, $H280, NewEmisData!$D:$D, AJ$2))</f>
        <v>4.3136734611450098E-3</v>
      </c>
      <c r="AK280" s="335">
        <f>$I280*IF($G280="Pickup", SUMIFS(NewEmisData!K:K, NewEmisData!$A:$A, "Pickup", NewEmisData!$B:$B, $A280, NewEmisData!$C:$C, $H280, NewEmisData!$D:$D, AK$2), SUMIFS(NewEmisData!K:K, NewEmisData!$A:$A, "LDV", NewEmisData!$B:$B, $A280, NewEmisData!$C:$C, $H280, NewEmisData!$D:$D, AK$2))</f>
        <v>4.1291858052272803E-3</v>
      </c>
      <c r="AL280" s="335">
        <f>$I280*IF($G280="Pickup", SUMIFS(NewEmisData!L:L, NewEmisData!$A:$A, "Pickup", NewEmisData!$B:$B, $A280, NewEmisData!$C:$C, $H280, NewEmisData!$D:$D, AL$2), SUMIFS(NewEmisData!L:L, NewEmisData!$A:$A, "LDV", NewEmisData!$B:$B, $A280, NewEmisData!$C:$C, $H280, NewEmisData!$D:$D, AL$2))</f>
        <v>4.0635983922117898E-3</v>
      </c>
      <c r="AM280" s="335">
        <f>$I280*IF($G280="Pickup", SUMIFS(NewEmisData!M:M, NewEmisData!$A:$A, "Pickup", NewEmisData!$B:$B, $A280, NewEmisData!$C:$C, $H280, NewEmisData!$D:$D, AM$2), SUMIFS(NewEmisData!M:M, NewEmisData!$A:$A, "LDV", NewEmisData!$B:$B, $A280, NewEmisData!$C:$C, $H280, NewEmisData!$D:$D, AM$2))</f>
        <v>4.0393864318059199E-3</v>
      </c>
      <c r="AN280" s="335">
        <v>1.3041984458904573E-3</v>
      </c>
      <c r="AO280" s="335">
        <f>$I280*IF($G280="Pickup", SUMIFS(NewEmisData!E:E, NewEmisData!$A:$A, "Pickup", NewEmisData!$B:$B, $A280, NewEmisData!$C:$C, $H280, NewEmisData!$D:$D, AO$2), SUMIFS(NewEmisData!E:E, NewEmisData!$A:$A, "LDV", NewEmisData!$B:$B, $A280, NewEmisData!$C:$C, $H280, NewEmisData!$D:$D, AO$2))</f>
        <v>8.1828643727713493E-2</v>
      </c>
      <c r="AP280" s="335">
        <f>$I280*IF($G280="Pickup", SUMIFS(NewEmisData!F:F, NewEmisData!$A:$A, "Pickup", NewEmisData!$B:$B, $A280, NewEmisData!$C:$C, $H280, NewEmisData!$D:$D, AP$2), SUMIFS(NewEmisData!F:F, NewEmisData!$A:$A, "LDV", NewEmisData!$B:$B, $A280, NewEmisData!$C:$C, $H280, NewEmisData!$D:$D, AP$2))</f>
        <v>7.6175839057221195E-2</v>
      </c>
      <c r="AQ280" s="335">
        <f>$I280*IF($G280="Pickup", SUMIFS(NewEmisData!G:G, NewEmisData!$A:$A, "Pickup", NewEmisData!$B:$B, $A280, NewEmisData!$C:$C, $H280, NewEmisData!$D:$D, AQ$2), SUMIFS(NewEmisData!G:G, NewEmisData!$A:$A, "LDV", NewEmisData!$B:$B, $A280, NewEmisData!$C:$C, $H280, NewEmisData!$D:$D, AQ$2))</f>
        <v>8.1302809072104507E-2</v>
      </c>
      <c r="AR280" s="335">
        <f>$I280*IF($G280="Pickup", SUMIFS(NewEmisData!H:H, NewEmisData!$A:$A, "Pickup", NewEmisData!$B:$B, $A280, NewEmisData!$C:$C, $H280, NewEmisData!$D:$D, AR$2), SUMIFS(NewEmisData!H:H, NewEmisData!$A:$A, "LDV", NewEmisData!$B:$B, $A280, NewEmisData!$C:$C, $H280, NewEmisData!$D:$D, AR$2))</f>
        <v>7.9561688690416299E-2</v>
      </c>
      <c r="AS280" s="335">
        <f>$I280*IF($G280="Pickup", SUMIFS(NewEmisData!I:I, NewEmisData!$A:$A, "Pickup", NewEmisData!$B:$B, $A280, NewEmisData!$C:$C, $H280, NewEmisData!$D:$D, AS$2), SUMIFS(NewEmisData!I:I, NewEmisData!$A:$A, "LDV", NewEmisData!$B:$B, $A280, NewEmisData!$C:$C, $H280, NewEmisData!$D:$D, AS$2))</f>
        <v>7.7910530261031605E-2</v>
      </c>
      <c r="AT280" s="335">
        <f>$I280*IF($G280="Pickup", SUMIFS(NewEmisData!J:J, NewEmisData!$A:$A, "Pickup", NewEmisData!$B:$B, $A280, NewEmisData!$C:$C, $H280, NewEmisData!$D:$D, AT$2), SUMIFS(NewEmisData!J:J, NewEmisData!$A:$A, "LDV", NewEmisData!$B:$B, $A280, NewEmisData!$C:$C, $H280, NewEmisData!$D:$D, AT$2))</f>
        <v>7.6590334474495605E-2</v>
      </c>
      <c r="AU280" s="335">
        <f>$I280*IF($G280="Pickup", SUMIFS(NewEmisData!K:K, NewEmisData!$A:$A, "Pickup", NewEmisData!$B:$B, $A280, NewEmisData!$C:$C, $H280, NewEmisData!$D:$D, AU$2), SUMIFS(NewEmisData!K:K, NewEmisData!$A:$A, "LDV", NewEmisData!$B:$B, $A280, NewEmisData!$C:$C, $H280, NewEmisData!$D:$D, AU$2))</f>
        <v>7.5767938917924701E-2</v>
      </c>
      <c r="AV280" s="335">
        <f>$I280*IF($G280="Pickup", SUMIFS(NewEmisData!L:L, NewEmisData!$A:$A, "Pickup", NewEmisData!$B:$B, $A280, NewEmisData!$C:$C, $H280, NewEmisData!$D:$D, AV$2), SUMIFS(NewEmisData!L:L, NewEmisData!$A:$A, "LDV", NewEmisData!$B:$B, $A280, NewEmisData!$C:$C, $H280, NewEmisData!$D:$D, AV$2))</f>
        <v>7.5353710070808794E-2</v>
      </c>
      <c r="AW280" s="335">
        <f>$I280*IF($G280="Pickup", SUMIFS(NewEmisData!M:M, NewEmisData!$A:$A, "Pickup", NewEmisData!$B:$B, $A280, NewEmisData!$C:$C, $H280, NewEmisData!$D:$D, AW$2), SUMIFS(NewEmisData!M:M, NewEmisData!$A:$A, "LDV", NewEmisData!$B:$B, $A280, NewEmisData!$C:$C, $H280, NewEmisData!$D:$D, AW$2))</f>
        <v>7.5117977052891499E-2</v>
      </c>
      <c r="AX280" s="335">
        <v>3.2948538923667892E-2</v>
      </c>
      <c r="AY280" s="335">
        <f>$I280*IF($G280="Pickup", SUMIFS(NewEmisData!E:E, NewEmisData!$A:$A, "Pickup", NewEmisData!$B:$B, $A280, NewEmisData!$C:$C, $H280, NewEmisData!$D:$D, AY$2), SUMIFS(NewEmisData!E:E, NewEmisData!$A:$A, "LDV", NewEmisData!$B:$B, $A280, NewEmisData!$C:$C, $H280, NewEmisData!$D:$D, AY$2))</f>
        <v>2.1998193760633E-2</v>
      </c>
      <c r="AZ280" s="335">
        <f>$I280*IF($G280="Pickup", SUMIFS(NewEmisData!F:F, NewEmisData!$A:$A, "Pickup", NewEmisData!$B:$B, $A280, NewEmisData!$C:$C, $H280, NewEmisData!$D:$D, AZ$2), SUMIFS(NewEmisData!F:F, NewEmisData!$A:$A, "LDV", NewEmisData!$B:$B, $A280, NewEmisData!$C:$C, $H280, NewEmisData!$D:$D, AZ$2))</f>
        <v>1.6997575378008601E-2</v>
      </c>
      <c r="BA280" s="335">
        <f>$I280*IF($G280="Pickup", SUMIFS(NewEmisData!G:G, NewEmisData!$A:$A, "Pickup", NewEmisData!$B:$B, $A280, NewEmisData!$C:$C, $H280, NewEmisData!$D:$D, BA$2), SUMIFS(NewEmisData!G:G, NewEmisData!$A:$A, "LDV", NewEmisData!$B:$B, $A280, NewEmisData!$C:$C, $H280, NewEmisData!$D:$D, BA$2))</f>
        <v>1.6580879412419602E-2</v>
      </c>
      <c r="BB280" s="335">
        <f>$I280*IF($G280="Pickup", SUMIFS(NewEmisData!H:H, NewEmisData!$A:$A, "Pickup", NewEmisData!$B:$B, $A280, NewEmisData!$C:$C, $H280, NewEmisData!$D:$D, BB$2), SUMIFS(NewEmisData!H:H, NewEmisData!$A:$A, "LDV", NewEmisData!$B:$B, $A280, NewEmisData!$C:$C, $H280, NewEmisData!$D:$D, BB$2))</f>
        <v>1.5040645169031801E-2</v>
      </c>
      <c r="BC280" s="335">
        <f>$I280*IF($G280="Pickup", SUMIFS(NewEmisData!I:I, NewEmisData!$A:$A, "Pickup", NewEmisData!$B:$B, $A280, NewEmisData!$C:$C, $H280, NewEmisData!$D:$D, BC$2), SUMIFS(NewEmisData!I:I, NewEmisData!$A:$A, "LDV", NewEmisData!$B:$B, $A280, NewEmisData!$C:$C, $H280, NewEmisData!$D:$D, BC$2))</f>
        <v>1.35799610150696E-2</v>
      </c>
      <c r="BD280" s="335">
        <f>$I280*IF($G280="Pickup", SUMIFS(NewEmisData!J:J, NewEmisData!$A:$A, "Pickup", NewEmisData!$B:$B, $A280, NewEmisData!$C:$C, $H280, NewEmisData!$D:$D, BD$2), SUMIFS(NewEmisData!J:J, NewEmisData!$A:$A, "LDV", NewEmisData!$B:$B, $A280, NewEmisData!$C:$C, $H280, NewEmisData!$D:$D, BD$2))</f>
        <v>1.24120667817219E-2</v>
      </c>
      <c r="BE280" s="335">
        <f>$I280*IF($G280="Pickup", SUMIFS(NewEmisData!K:K, NewEmisData!$A:$A, "Pickup", NewEmisData!$B:$B, $A280, NewEmisData!$C:$C, $H280, NewEmisData!$D:$D, BE$2), SUMIFS(NewEmisData!K:K, NewEmisData!$A:$A, "LDV", NewEmisData!$B:$B, $A280, NewEmisData!$C:$C, $H280, NewEmisData!$D:$D, BE$2))</f>
        <v>1.16845073314224E-2</v>
      </c>
      <c r="BF280" s="335">
        <f>$I280*IF($G280="Pickup", SUMIFS(NewEmisData!L:L, NewEmisData!$A:$A, "Pickup", NewEmisData!$B:$B, $A280, NewEmisData!$C:$C, $H280, NewEmisData!$D:$D, BF$2), SUMIFS(NewEmisData!L:L, NewEmisData!$A:$A, "LDV", NewEmisData!$B:$B, $A280, NewEmisData!$C:$C, $H280, NewEmisData!$D:$D, BF$2))</f>
        <v>1.1318096390010799E-2</v>
      </c>
      <c r="BG280" s="335">
        <f>$I280*IF($G280="Pickup", SUMIFS(NewEmisData!M:M, NewEmisData!$A:$A, "Pickup", NewEmisData!$B:$B, $A280, NewEmisData!$C:$C, $H280, NewEmisData!$D:$D, BG$2), SUMIFS(NewEmisData!M:M, NewEmisData!$A:$A, "LDV", NewEmisData!$B:$B, $A280, NewEmisData!$C:$C, $H280, NewEmisData!$D:$D, BG$2))</f>
        <v>1.1109456757731499E-2</v>
      </c>
      <c r="BH280" s="335">
        <v>6.6026126062260432E-3</v>
      </c>
      <c r="BI280" s="335">
        <f>$I280*IF($G280="Pickup", SUMIFS(NewEmisData!E:E, NewEmisData!$A:$A, "Pickup", NewEmisData!$B:$B, $A280, NewEmisData!$C:$C, $H280, NewEmisData!$D:$D, BI$2), SUMIFS(NewEmisData!E:E, NewEmisData!$A:$A, "LDV", NewEmisData!$B:$B, $A280, NewEmisData!$C:$C, $H280, NewEmisData!$D:$D, BI$2))</f>
        <v>6.6339830086865597</v>
      </c>
      <c r="BJ280" s="335">
        <f>$I280*IF($G280="Pickup", SUMIFS(NewEmisData!F:F, NewEmisData!$A:$A, "Pickup", NewEmisData!$B:$B, $A280, NewEmisData!$C:$C, $H280, NewEmisData!$D:$D, BJ$2), SUMIFS(NewEmisData!F:F, NewEmisData!$A:$A, "LDV", NewEmisData!$B:$B, $A280, NewEmisData!$C:$C, $H280, NewEmisData!$D:$D, BJ$2))</f>
        <v>3.9206205551931301</v>
      </c>
      <c r="BK280" s="335">
        <f>$I280*IF($G280="Pickup", SUMIFS(NewEmisData!G:G, NewEmisData!$A:$A, "Pickup", NewEmisData!$B:$B, $A280, NewEmisData!$C:$C, $H280, NewEmisData!$D:$D, BK$2), SUMIFS(NewEmisData!G:G, NewEmisData!$A:$A, "LDV", NewEmisData!$B:$B, $A280, NewEmisData!$C:$C, $H280, NewEmisData!$D:$D, BK$2))</f>
        <v>3.0174466275096199</v>
      </c>
      <c r="BL280" s="335">
        <f>$I280*IF($G280="Pickup", SUMIFS(NewEmisData!H:H, NewEmisData!$A:$A, "Pickup", NewEmisData!$B:$B, $A280, NewEmisData!$C:$C, $H280, NewEmisData!$D:$D, BL$2), SUMIFS(NewEmisData!H:H, NewEmisData!$A:$A, "LDV", NewEmisData!$B:$B, $A280, NewEmisData!$C:$C, $H280, NewEmisData!$D:$D, BL$2))</f>
        <v>2.3529221673804699</v>
      </c>
      <c r="BM280" s="335">
        <f>$I280*IF($G280="Pickup", SUMIFS(NewEmisData!I:I, NewEmisData!$A:$A, "Pickup", NewEmisData!$B:$B, $A280, NewEmisData!$C:$C, $H280, NewEmisData!$D:$D, BM$2), SUMIFS(NewEmisData!I:I, NewEmisData!$A:$A, "LDV", NewEmisData!$B:$B, $A280, NewEmisData!$C:$C, $H280, NewEmisData!$D:$D, BM$2))</f>
        <v>1.70384058027793</v>
      </c>
      <c r="BN280" s="335">
        <f>$I280*IF($G280="Pickup", SUMIFS(NewEmisData!J:J, NewEmisData!$A:$A, "Pickup", NewEmisData!$B:$B, $A280, NewEmisData!$C:$C, $H280, NewEmisData!$D:$D, BN$2), SUMIFS(NewEmisData!J:J, NewEmisData!$A:$A, "LDV", NewEmisData!$B:$B, $A280, NewEmisData!$C:$C, $H280, NewEmisData!$D:$D, BN$2))</f>
        <v>1.3463730618004399</v>
      </c>
      <c r="BO280" s="335">
        <f>$I280*IF($G280="Pickup", SUMIFS(NewEmisData!K:K, NewEmisData!$A:$A, "Pickup", NewEmisData!$B:$B, $A280, NewEmisData!$C:$C, $H280, NewEmisData!$D:$D, BO$2), SUMIFS(NewEmisData!K:K, NewEmisData!$A:$A, "LDV", NewEmisData!$B:$B, $A280, NewEmisData!$C:$C, $H280, NewEmisData!$D:$D, BO$2))</f>
        <v>1.1858346520835299</v>
      </c>
      <c r="BP280" s="335">
        <f>$I280*IF($G280="Pickup", SUMIFS(NewEmisData!L:L, NewEmisData!$A:$A, "Pickup", NewEmisData!$B:$B, $A280, NewEmisData!$C:$C, $H280, NewEmisData!$D:$D, BP$2), SUMIFS(NewEmisData!L:L, NewEmisData!$A:$A, "LDV", NewEmisData!$B:$B, $A280, NewEmisData!$C:$C, $H280, NewEmisData!$D:$D, BP$2))</f>
        <v>1.1335061554616499</v>
      </c>
      <c r="BQ280" s="335">
        <f>$I280*IF($G280="Pickup", SUMIFS(NewEmisData!M:M, NewEmisData!$A:$A, "Pickup", NewEmisData!$B:$B, $A280, NewEmisData!$C:$C, $H280, NewEmisData!$D:$D, BQ$2), SUMIFS(NewEmisData!M:M, NewEmisData!$A:$A, "LDV", NewEmisData!$B:$B, $A280, NewEmisData!$C:$C, $H280, NewEmisData!$D:$D, BQ$2))</f>
        <v>1.1009029054349999</v>
      </c>
      <c r="BR280" s="335">
        <v>1.5622001678221484</v>
      </c>
      <c r="BS280" s="335">
        <f>$I280*IF($G280="Pickup", SUMIFS(NewEmisData!E:E, NewEmisData!$A:$A, "Pickup", NewEmisData!$B:$B, $A280, NewEmisData!$C:$C, $H280, NewEmisData!$D:$D, BS$2), SUMIFS(NewEmisData!E:E, NewEmisData!$A:$A, "LDV", NewEmisData!$B:$B, $A280, NewEmisData!$C:$C, $H280, NewEmisData!$D:$D, BS$2))</f>
        <v>0.77473150733664098</v>
      </c>
      <c r="BT280" s="335">
        <f>$I280*IF($G280="Pickup", SUMIFS(NewEmisData!F:F, NewEmisData!$A:$A, "Pickup", NewEmisData!$B:$B, $A280, NewEmisData!$C:$C, $H280, NewEmisData!$D:$D, BT$2), SUMIFS(NewEmisData!F:F, NewEmisData!$A:$A, "LDV", NewEmisData!$B:$B, $A280, NewEmisData!$C:$C, $H280, NewEmisData!$D:$D, BT$2))</f>
        <v>0.41904908416840297</v>
      </c>
      <c r="BU280" s="335">
        <f>$I280*IF($G280="Pickup", SUMIFS(NewEmisData!G:G, NewEmisData!$A:$A, "Pickup", NewEmisData!$B:$B, $A280, NewEmisData!$C:$C, $H280, NewEmisData!$D:$D, BU$2), SUMIFS(NewEmisData!G:G, NewEmisData!$A:$A, "LDV", NewEmisData!$B:$B, $A280, NewEmisData!$C:$C, $H280, NewEmisData!$D:$D, BU$2))</f>
        <v>0.30982899515166501</v>
      </c>
      <c r="BV280" s="335">
        <f>$I280*IF($G280="Pickup", SUMIFS(NewEmisData!H:H, NewEmisData!$A:$A, "Pickup", NewEmisData!$B:$B, $A280, NewEmisData!$C:$C, $H280, NewEmisData!$D:$D, BV$2), SUMIFS(NewEmisData!H:H, NewEmisData!$A:$A, "LDV", NewEmisData!$B:$B, $A280, NewEmisData!$C:$C, $H280, NewEmisData!$D:$D, BV$2))</f>
        <v>0.25046259079934602</v>
      </c>
      <c r="BW280" s="335">
        <f>$I280*IF($G280="Pickup", SUMIFS(NewEmisData!I:I, NewEmisData!$A:$A, "Pickup", NewEmisData!$B:$B, $A280, NewEmisData!$C:$C, $H280, NewEmisData!$D:$D, BW$2), SUMIFS(NewEmisData!I:I, NewEmisData!$A:$A, "LDV", NewEmisData!$B:$B, $A280, NewEmisData!$C:$C, $H280, NewEmisData!$D:$D, BW$2))</f>
        <v>0.18616224227516101</v>
      </c>
      <c r="BX280" s="335">
        <f>$I280*IF($G280="Pickup", SUMIFS(NewEmisData!J:J, NewEmisData!$A:$A, "Pickup", NewEmisData!$B:$B, $A280, NewEmisData!$C:$C, $H280, NewEmisData!$D:$D, BX$2), SUMIFS(NewEmisData!J:J, NewEmisData!$A:$A, "LDV", NewEmisData!$B:$B, $A280, NewEmisData!$C:$C, $H280, NewEmisData!$D:$D, BX$2))</f>
        <v>0.15683046751729501</v>
      </c>
      <c r="BY280" s="335">
        <f>$I280*IF($G280="Pickup", SUMIFS(NewEmisData!K:K, NewEmisData!$A:$A, "Pickup", NewEmisData!$B:$B, $A280, NewEmisData!$C:$C, $H280, NewEmisData!$D:$D, BY$2), SUMIFS(NewEmisData!K:K, NewEmisData!$A:$A, "LDV", NewEmisData!$B:$B, $A280, NewEmisData!$C:$C, $H280, NewEmisData!$D:$D, BY$2))</f>
        <v>0.14094000257929501</v>
      </c>
      <c r="BZ280" s="335">
        <f>$I280*IF($G280="Pickup", SUMIFS(NewEmisData!L:L, NewEmisData!$A:$A, "Pickup", NewEmisData!$B:$B, $A280, NewEmisData!$C:$C, $H280, NewEmisData!$D:$D, BZ$2), SUMIFS(NewEmisData!L:L, NewEmisData!$A:$A, "LDV", NewEmisData!$B:$B, $A280, NewEmisData!$C:$C, $H280, NewEmisData!$D:$D, BZ$2))</f>
        <v>0.134774071356623</v>
      </c>
      <c r="CA280" s="335">
        <f>$I280*IF($G280="Pickup", SUMIFS(NewEmisData!M:M, NewEmisData!$A:$A, "Pickup", NewEmisData!$B:$B, $A280, NewEmisData!$C:$C, $H280, NewEmisData!$D:$D, CA$2), SUMIFS(NewEmisData!M:M, NewEmisData!$A:$A, "LDV", NewEmisData!$B:$B, $A280, NewEmisData!$C:$C, $H280, NewEmisData!$D:$D, CA$2))</f>
        <v>0.12984032725640701</v>
      </c>
      <c r="CB280" s="335">
        <v>0.11295846897695311</v>
      </c>
      <c r="CC280" s="335">
        <f>$I280*IF($G280="Pickup", SUMIFS(NewEmisData!E:E, NewEmisData!$A:$A, "Pickup", NewEmisData!$B:$B, $A280, NewEmisData!$C:$C, $H280, NewEmisData!$D:$D, CC$2), SUMIFS(NewEmisData!E:E, NewEmisData!$A:$A, "LDV", NewEmisData!$B:$B, $A280, NewEmisData!$C:$C, $H280, NewEmisData!$D:$D, CC$2))</f>
        <v>4.52789246362666E-2</v>
      </c>
      <c r="CD280" s="335">
        <f>$I280*IF($G280="Pickup", SUMIFS(NewEmisData!F:F, NewEmisData!$A:$A, "Pickup", NewEmisData!$B:$B, $A280, NewEmisData!$C:$C, $H280, NewEmisData!$D:$D, CD$2), SUMIFS(NewEmisData!F:F, NewEmisData!$A:$A, "LDV", NewEmisData!$B:$B, $A280, NewEmisData!$C:$C, $H280, NewEmisData!$D:$D, CD$2))</f>
        <v>3.0659932051567799E-2</v>
      </c>
      <c r="CE280" s="335">
        <f>$I280*IF($G280="Pickup", SUMIFS(NewEmisData!G:G, NewEmisData!$A:$A, "Pickup", NewEmisData!$B:$B, $A280, NewEmisData!$C:$C, $H280, NewEmisData!$D:$D, CE$2), SUMIFS(NewEmisData!G:G, NewEmisData!$A:$A, "LDV", NewEmisData!$B:$B, $A280, NewEmisData!$C:$C, $H280, NewEmisData!$D:$D, CE$2))</f>
        <v>2.8386595157116199E-2</v>
      </c>
      <c r="CF280" s="335">
        <f>$I280*IF($G280="Pickup", SUMIFS(NewEmisData!H:H, NewEmisData!$A:$A, "Pickup", NewEmisData!$B:$B, $A280, NewEmisData!$C:$C, $H280, NewEmisData!$D:$D, CF$2), SUMIFS(NewEmisData!H:H, NewEmisData!$A:$A, "LDV", NewEmisData!$B:$B, $A280, NewEmisData!$C:$C, $H280, NewEmisData!$D:$D, CF$2))</f>
        <v>2.7093413499500101E-2</v>
      </c>
      <c r="CG280" s="335">
        <f>$I280*IF($G280="Pickup", SUMIFS(NewEmisData!I:I, NewEmisData!$A:$A, "Pickup", NewEmisData!$B:$B, $A280, NewEmisData!$C:$C, $H280, NewEmisData!$D:$D, CG$2), SUMIFS(NewEmisData!I:I, NewEmisData!$A:$A, "LDV", NewEmisData!$B:$B, $A280, NewEmisData!$C:$C, $H280, NewEmisData!$D:$D, CG$2))</f>
        <v>2.6239574855980601E-2</v>
      </c>
      <c r="CH280" s="335">
        <f>$I280*IF($G280="Pickup", SUMIFS(NewEmisData!J:J, NewEmisData!$A:$A, "Pickup", NewEmisData!$B:$B, $A280, NewEmisData!$C:$C, $H280, NewEmisData!$D:$D, CH$2), SUMIFS(NewEmisData!J:J, NewEmisData!$A:$A, "LDV", NewEmisData!$B:$B, $A280, NewEmisData!$C:$C, $H280, NewEmisData!$D:$D, CH$2))</f>
        <v>2.5564245202349602E-2</v>
      </c>
      <c r="CI280" s="335">
        <f>$I280*IF($G280="Pickup", SUMIFS(NewEmisData!K:K, NewEmisData!$A:$A, "Pickup", NewEmisData!$B:$B, $A280, NewEmisData!$C:$C, $H280, NewEmisData!$D:$D, CI$2), SUMIFS(NewEmisData!K:K, NewEmisData!$A:$A, "LDV", NewEmisData!$B:$B, $A280, NewEmisData!$C:$C, $H280, NewEmisData!$D:$D, CI$2))</f>
        <v>2.5562136009582501E-2</v>
      </c>
      <c r="CJ280" s="335">
        <f>$I280*IF($G280="Pickup", SUMIFS(NewEmisData!L:L, NewEmisData!$A:$A, "Pickup", NewEmisData!$B:$B, $A280, NewEmisData!$C:$C, $H280, NewEmisData!$D:$D, CJ$2), SUMIFS(NewEmisData!L:L, NewEmisData!$A:$A, "LDV", NewEmisData!$B:$B, $A280, NewEmisData!$C:$C, $H280, NewEmisData!$D:$D, CJ$2))</f>
        <v>2.5561539762266602E-2</v>
      </c>
      <c r="CK280" s="335">
        <f>$I280*IF($G280="Pickup", SUMIFS(NewEmisData!M:M, NewEmisData!$A:$A, "Pickup", NewEmisData!$B:$B, $A280, NewEmisData!$C:$C, $H280, NewEmisData!$D:$D, CK$2), SUMIFS(NewEmisData!M:M, NewEmisData!$A:$A, "LDV", NewEmisData!$B:$B, $A280, NewEmisData!$C:$C, $H280, NewEmisData!$D:$D, CK$2))</f>
        <v>2.5560994254839702E-2</v>
      </c>
      <c r="CL280" s="335">
        <v>2.0846549246249676E-2</v>
      </c>
      <c r="CM280" s="335">
        <f>$I280*IF($G280="Pickup", SUMIFS(NewEmisData!E:E, NewEmisData!$A:$A, "Pickup", NewEmisData!$B:$B, $A280, NewEmisData!$C:$C, $H280, NewEmisData!$D:$D, CM$2), SUMIFS(NewEmisData!E:E, NewEmisData!$A:$A, "LDV", NewEmisData!$B:$B, $A280, NewEmisData!$C:$C, $H280, NewEmisData!$D:$D, CM$2))</f>
        <v>2.2616228111616499E-2</v>
      </c>
      <c r="CN280" s="335">
        <f>$I280*IF($G280="Pickup", SUMIFS(NewEmisData!F:F, NewEmisData!$A:$A, "Pickup", NewEmisData!$B:$B, $A280, NewEmisData!$C:$C, $H280, NewEmisData!$D:$D, CN$2), SUMIFS(NewEmisData!F:F, NewEmisData!$A:$A, "LDV", NewEmisData!$B:$B, $A280, NewEmisData!$C:$C, $H280, NewEmisData!$D:$D, CN$2))</f>
        <v>1.37039938381133E-2</v>
      </c>
      <c r="CO280" s="335">
        <f>$I280*IF($G280="Pickup", SUMIFS(NewEmisData!G:G, NewEmisData!$A:$A, "Pickup", NewEmisData!$B:$B, $A280, NewEmisData!$C:$C, $H280, NewEmisData!$D:$D, CO$2), SUMIFS(NewEmisData!G:G, NewEmisData!$A:$A, "LDV", NewEmisData!$B:$B, $A280, NewEmisData!$C:$C, $H280, NewEmisData!$D:$D, CO$2))</f>
        <v>1.11279535576189E-2</v>
      </c>
      <c r="CP280" s="335">
        <f>$I280*IF($G280="Pickup", SUMIFS(NewEmisData!H:H, NewEmisData!$A:$A, "Pickup", NewEmisData!$B:$B, $A280, NewEmisData!$C:$C, $H280, NewEmisData!$D:$D, CP$2), SUMIFS(NewEmisData!H:H, NewEmisData!$A:$A, "LDV", NewEmisData!$B:$B, $A280, NewEmisData!$C:$C, $H280, NewEmisData!$D:$D, CP$2))</f>
        <v>9.1642249406405796E-3</v>
      </c>
      <c r="CQ280" s="335">
        <f>$I280*IF($G280="Pickup", SUMIFS(NewEmisData!I:I, NewEmisData!$A:$A, "Pickup", NewEmisData!$B:$B, $A280, NewEmisData!$C:$C, $H280, NewEmisData!$D:$D, CQ$2), SUMIFS(NewEmisData!I:I, NewEmisData!$A:$A, "LDV", NewEmisData!$B:$B, $A280, NewEmisData!$C:$C, $H280, NewEmisData!$D:$D, CQ$2))</f>
        <v>8.2157407295701708E-3</v>
      </c>
      <c r="CR280" s="335">
        <f>$I280*IF($G280="Pickup", SUMIFS(NewEmisData!J:J, NewEmisData!$A:$A, "Pickup", NewEmisData!$B:$B, $A280, NewEmisData!$C:$C, $H280, NewEmisData!$D:$D, CR$2), SUMIFS(NewEmisData!J:J, NewEmisData!$A:$A, "LDV", NewEmisData!$B:$B, $A280, NewEmisData!$C:$C, $H280, NewEmisData!$D:$D, CR$2))</f>
        <v>7.8051702943740097E-3</v>
      </c>
      <c r="CS280" s="335">
        <f>$I280*IF($G280="Pickup", SUMIFS(NewEmisData!K:K, NewEmisData!$A:$A, "Pickup", NewEmisData!$B:$B, $A280, NewEmisData!$C:$C, $H280, NewEmisData!$D:$D, CS$2), SUMIFS(NewEmisData!K:K, NewEmisData!$A:$A, "LDV", NewEmisData!$B:$B, $A280, NewEmisData!$C:$C, $H280, NewEmisData!$D:$D, CS$2))</f>
        <v>7.7607552788062101E-3</v>
      </c>
      <c r="CT280" s="335">
        <f>$I280*IF($G280="Pickup", SUMIFS(NewEmisData!L:L, NewEmisData!$A:$A, "Pickup", NewEmisData!$B:$B, $A280, NewEmisData!$C:$C, $H280, NewEmisData!$D:$D, CT$2), SUMIFS(NewEmisData!L:L, NewEmisData!$A:$A, "LDV", NewEmisData!$B:$B, $A280, NewEmisData!$C:$C, $H280, NewEmisData!$D:$D, CT$2))</f>
        <v>7.6883348823828098E-3</v>
      </c>
      <c r="CU280" s="335">
        <f>$I280*IF($G280="Pickup", SUMIFS(NewEmisData!M:M, NewEmisData!$A:$A, "Pickup", NewEmisData!$B:$B, $A280, NewEmisData!$C:$C, $H280, NewEmisData!$D:$D, CU$2), SUMIFS(NewEmisData!M:M, NewEmisData!$A:$A, "LDV", NewEmisData!$B:$B, $A280, NewEmisData!$C:$C, $H280, NewEmisData!$D:$D, CU$2))</f>
        <v>7.6878848286885603E-3</v>
      </c>
      <c r="CV280" s="335">
        <v>5.2030687941242611E-3</v>
      </c>
      <c r="CW280" s="335">
        <v>3.0448046675121709E-3</v>
      </c>
      <c r="CX280" s="335">
        <v>1.8865908720768221E-3</v>
      </c>
      <c r="CY280" s="335">
        <v>1.5570268485524494E-3</v>
      </c>
      <c r="CZ280" s="335">
        <v>1.2432183416122382E-3</v>
      </c>
      <c r="DA280" s="335">
        <v>9.252251866281976E-4</v>
      </c>
      <c r="DB280" s="335">
        <v>7.2309456596024934E-4</v>
      </c>
      <c r="DC280" s="335">
        <v>6.8940706870607876E-4</v>
      </c>
      <c r="DD280" s="335">
        <v>6.844148428615973E-4</v>
      </c>
      <c r="DE280" s="335">
        <v>6.8634617396886091E-4</v>
      </c>
      <c r="DF280" s="335">
        <v>6.8634617396886091E-4</v>
      </c>
      <c r="DG280" s="335">
        <f>$I280*IF($G280="Pickup", SUMIFS(NewEmisData!E:E, NewEmisData!$A:$A, "Pickup", NewEmisData!$B:$B, $A280, NewEmisData!$C:$C, $H280, NewEmisData!$D:$D, DG$2), SUMIFS(NewEmisData!E:E, NewEmisData!$A:$A, "LDV", NewEmisData!$B:$B, $A280, NewEmisData!$C:$C, $H280, NewEmisData!$D:$D, DG$2))</f>
        <v>0</v>
      </c>
      <c r="DH280" s="335">
        <f>$I280*IF($G280="Pickup", SUMIFS(NewEmisData!F:F, NewEmisData!$A:$A, "Pickup", NewEmisData!$B:$B, $A280, NewEmisData!$C:$C, $H280, NewEmisData!$D:$D, DH$2), SUMIFS(NewEmisData!F:F, NewEmisData!$A:$A, "LDV", NewEmisData!$B:$B, $A280, NewEmisData!$C:$C, $H280, NewEmisData!$D:$D, DH$2))</f>
        <v>0</v>
      </c>
      <c r="DI280" s="335">
        <f>$I280*IF($G280="Pickup", SUMIFS(NewEmisData!G:G, NewEmisData!$A:$A, "Pickup", NewEmisData!$B:$B, $A280, NewEmisData!$C:$C, $H280, NewEmisData!$D:$D, DI$2), SUMIFS(NewEmisData!G:G, NewEmisData!$A:$A, "LDV", NewEmisData!$B:$B, $A280, NewEmisData!$C:$C, $H280, NewEmisData!$D:$D, DI$2))</f>
        <v>0</v>
      </c>
      <c r="DJ280" s="335">
        <f>$I280*IF($G280="Pickup", SUMIFS(NewEmisData!H:H, NewEmisData!$A:$A, "Pickup", NewEmisData!$B:$B, $A280, NewEmisData!$C:$C, $H280, NewEmisData!$D:$D, DJ$2), SUMIFS(NewEmisData!H:H, NewEmisData!$A:$A, "LDV", NewEmisData!$B:$B, $A280, NewEmisData!$C:$C, $H280, NewEmisData!$D:$D, DJ$2))</f>
        <v>0</v>
      </c>
      <c r="DK280" s="335">
        <f>$I280*IF($G280="Pickup", SUMIFS(NewEmisData!I:I, NewEmisData!$A:$A, "Pickup", NewEmisData!$B:$B, $A280, NewEmisData!$C:$C, $H280, NewEmisData!$D:$D, DK$2), SUMIFS(NewEmisData!I:I, NewEmisData!$A:$A, "LDV", NewEmisData!$B:$B, $A280, NewEmisData!$C:$C, $H280, NewEmisData!$D:$D, DK$2))</f>
        <v>0</v>
      </c>
      <c r="DL280" s="335">
        <f>$I280*IF($G280="Pickup", SUMIFS(NewEmisData!J:J, NewEmisData!$A:$A, "Pickup", NewEmisData!$B:$B, $A280, NewEmisData!$C:$C, $H280, NewEmisData!$D:$D, DL$2), SUMIFS(NewEmisData!J:J, NewEmisData!$A:$A, "LDV", NewEmisData!$B:$B, $A280, NewEmisData!$C:$C, $H280, NewEmisData!$D:$D, DL$2))</f>
        <v>0</v>
      </c>
      <c r="DM280" s="335">
        <f>$I280*IF($G280="Pickup", SUMIFS(NewEmisData!K:K, NewEmisData!$A:$A, "Pickup", NewEmisData!$B:$B, $A280, NewEmisData!$C:$C, $H280, NewEmisData!$D:$D, DM$2), SUMIFS(NewEmisData!K:K, NewEmisData!$A:$A, "LDV", NewEmisData!$B:$B, $A280, NewEmisData!$C:$C, $H280, NewEmisData!$D:$D, DM$2))</f>
        <v>0</v>
      </c>
      <c r="DN280" s="335">
        <f>$I280*IF($G280="Pickup", SUMIFS(NewEmisData!L:L, NewEmisData!$A:$A, "Pickup", NewEmisData!$B:$B, $A280, NewEmisData!$C:$C, $H280, NewEmisData!$D:$D, DN$2), SUMIFS(NewEmisData!L:L, NewEmisData!$A:$A, "LDV", NewEmisData!$B:$B, $A280, NewEmisData!$C:$C, $H280, NewEmisData!$D:$D, DN$2))</f>
        <v>0</v>
      </c>
      <c r="DO280" s="335">
        <f>$I280*IF($G280="Pickup", SUMIFS(NewEmisData!M:M, NewEmisData!$A:$A, "Pickup", NewEmisData!$B:$B, $A280, NewEmisData!$C:$C, $H280, NewEmisData!$D:$D, DO$2), SUMIFS(NewEmisData!M:M, NewEmisData!$A:$A, "LDV", NewEmisData!$B:$B, $A280, NewEmisData!$C:$C, $H280, NewEmisData!$D:$D, DO$2))</f>
        <v>0</v>
      </c>
      <c r="DP280" s="335">
        <v>1.3868757746550878E-3</v>
      </c>
      <c r="DQ280" s="335">
        <f>$I280*IF($G280="Pickup", SUMIFS(NewEmisData!E:E, NewEmisData!$A:$A, "Pickup", NewEmisData!$B:$B, $A280, NewEmisData!$C:$C, $H280, NewEmisData!$D:$D, DQ$2), SUMIFS(NewEmisData!E:E, NewEmisData!$A:$A, "LDV", NewEmisData!$B:$B, $A280, NewEmisData!$C:$C, $H280, NewEmisData!$D:$D, DQ$2))</f>
        <v>1.53337301393982E-2</v>
      </c>
      <c r="DR280" s="335">
        <f>$I280*IF($G280="Pickup", SUMIFS(NewEmisData!F:F, NewEmisData!$A:$A, "Pickup", NewEmisData!$B:$B, $A280, NewEmisData!$C:$C, $H280, NewEmisData!$D:$D, DR$2), SUMIFS(NewEmisData!F:F, NewEmisData!$A:$A, "LDV", NewEmisData!$B:$B, $A280, NewEmisData!$C:$C, $H280, NewEmisData!$D:$D, DR$2))</f>
        <v>8.5791399504283501E-3</v>
      </c>
      <c r="DS280" s="335">
        <f>$I280*IF($G280="Pickup", SUMIFS(NewEmisData!G:G, NewEmisData!$A:$A, "Pickup", NewEmisData!$B:$B, $A280, NewEmisData!$C:$C, $H280, NewEmisData!$D:$D, DS$2), SUMIFS(NewEmisData!G:G, NewEmisData!$A:$A, "LDV", NewEmisData!$B:$B, $A280, NewEmisData!$C:$C, $H280, NewEmisData!$D:$D, DS$2))</f>
        <v>6.82614050243104E-3</v>
      </c>
      <c r="DT280" s="335">
        <f>$I280*IF($G280="Pickup", SUMIFS(NewEmisData!H:H, NewEmisData!$A:$A, "Pickup", NewEmisData!$B:$B, $A280, NewEmisData!$C:$C, $H280, NewEmisData!$D:$D, DT$2), SUMIFS(NewEmisData!H:H, NewEmisData!$A:$A, "LDV", NewEmisData!$B:$B, $A280, NewEmisData!$C:$C, $H280, NewEmisData!$D:$D, DT$2))</f>
        <v>5.2306090144423403E-3</v>
      </c>
      <c r="DU280" s="335">
        <f>$I280*IF($G280="Pickup", SUMIFS(NewEmisData!I:I, NewEmisData!$A:$A, "Pickup", NewEmisData!$B:$B, $A280, NewEmisData!$C:$C, $H280, NewEmisData!$D:$D, DU$2), SUMIFS(NewEmisData!I:I, NewEmisData!$A:$A, "LDV", NewEmisData!$B:$B, $A280, NewEmisData!$C:$C, $H280, NewEmisData!$D:$D, DU$2))</f>
        <v>4.0991034424651901E-3</v>
      </c>
      <c r="DV280" s="335">
        <f>$I280*IF($G280="Pickup", SUMIFS(NewEmisData!J:J, NewEmisData!$A:$A, "Pickup", NewEmisData!$B:$B, $A280, NewEmisData!$C:$C, $H280, NewEmisData!$D:$D, DV$2), SUMIFS(NewEmisData!J:J, NewEmisData!$A:$A, "LDV", NewEmisData!$B:$B, $A280, NewEmisData!$C:$C, $H280, NewEmisData!$D:$D, DV$2))</f>
        <v>3.5909983676119801E-3</v>
      </c>
      <c r="DW280" s="335">
        <f>$I280*IF($G280="Pickup", SUMIFS(NewEmisData!K:K, NewEmisData!$A:$A, "Pickup", NewEmisData!$B:$B, $A280, NewEmisData!$C:$C, $H280, NewEmisData!$D:$D, DW$2), SUMIFS(NewEmisData!K:K, NewEmisData!$A:$A, "LDV", NewEmisData!$B:$B, $A280, NewEmisData!$C:$C, $H280, NewEmisData!$D:$D, DW$2))</f>
        <v>3.3016556899443999E-3</v>
      </c>
      <c r="DX280" s="335">
        <f>$I280*IF($G280="Pickup", SUMIFS(NewEmisData!L:L, NewEmisData!$A:$A, "Pickup", NewEmisData!$B:$B, $A280, NewEmisData!$C:$C, $H280, NewEmisData!$D:$D, DX$2), SUMIFS(NewEmisData!L:L, NewEmisData!$A:$A, "LDV", NewEmisData!$B:$B, $A280, NewEmisData!$C:$C, $H280, NewEmisData!$D:$D, DX$2))</f>
        <v>3.2097040973390598E-3</v>
      </c>
      <c r="DY280" s="335">
        <f>$I280*IF($G280="Pickup", SUMIFS(NewEmisData!M:M, NewEmisData!$A:$A, "Pickup", NewEmisData!$B:$B, $A280, NewEmisData!$C:$C, $H280, NewEmisData!$D:$D, DY$2), SUMIFS(NewEmisData!M:M, NewEmisData!$A:$A, "LDV", NewEmisData!$B:$B, $A280, NewEmisData!$C:$C, $H280, NewEmisData!$D:$D, DY$2))</f>
        <v>3.1631494921928599E-3</v>
      </c>
      <c r="DZ280" s="335">
        <v>4.3350573081854527E-3</v>
      </c>
      <c r="EA280" s="335">
        <f t="shared" si="456"/>
        <v>477.08587282575797</v>
      </c>
      <c r="EB280" s="335">
        <f t="shared" si="457"/>
        <v>459.34104292251902</v>
      </c>
      <c r="EC280" s="335">
        <f t="shared" si="458"/>
        <v>447.45896927637102</v>
      </c>
      <c r="ED280" s="335">
        <f t="shared" si="459"/>
        <v>380.72392677964001</v>
      </c>
      <c r="EE280" s="335">
        <f t="shared" si="460"/>
        <v>329.54737069801098</v>
      </c>
      <c r="EF280" s="335">
        <f t="shared" si="461"/>
        <v>300.69829568412598</v>
      </c>
      <c r="EG280" s="335">
        <f t="shared" si="462"/>
        <v>287.83799703632701</v>
      </c>
      <c r="EH280" s="335">
        <f t="shared" si="463"/>
        <v>283.26610797837998</v>
      </c>
      <c r="EI280" s="335">
        <f t="shared" si="464"/>
        <v>281.57834098528099</v>
      </c>
      <c r="EJ280" s="335">
        <f t="shared" si="465"/>
        <v>0.20692409258864139</v>
      </c>
      <c r="EK280" s="335">
        <f t="shared" si="466"/>
        <v>0.82339103642645395</v>
      </c>
      <c r="EL280" s="335">
        <f t="shared" si="467"/>
        <v>0.360872733315452</v>
      </c>
      <c r="EM280" s="335">
        <f t="shared" si="468"/>
        <v>0.21658171178065999</v>
      </c>
      <c r="EN280" s="335">
        <f t="shared" si="469"/>
        <v>0.14200533002195401</v>
      </c>
      <c r="EO280" s="335">
        <f t="shared" si="470"/>
        <v>8.8016804659711706E-2</v>
      </c>
      <c r="EP280" s="335">
        <f t="shared" si="471"/>
        <v>6.5736379947852003E-2</v>
      </c>
      <c r="EQ280" s="335">
        <f t="shared" si="472"/>
        <v>5.6635638117250503E-2</v>
      </c>
      <c r="ER280" s="335">
        <f t="shared" si="473"/>
        <v>5.4115247223223299E-2</v>
      </c>
      <c r="ES280" s="335">
        <f t="shared" si="474"/>
        <v>5.2826207223764E-2</v>
      </c>
      <c r="ET280" s="335">
        <f t="shared" si="475"/>
        <v>5.5587065527563068E-2</v>
      </c>
      <c r="EU280" s="335">
        <f t="shared" si="476"/>
        <v>8.2552586035919695E-3</v>
      </c>
      <c r="EV280" s="335">
        <f t="shared" si="477"/>
        <v>7.9482131517538395E-3</v>
      </c>
      <c r="EW280" s="335">
        <f t="shared" si="478"/>
        <v>6.4190305556059996E-3</v>
      </c>
      <c r="EX280" s="335">
        <f t="shared" si="479"/>
        <v>5.4616828003907899E-3</v>
      </c>
      <c r="EY280" s="335">
        <f t="shared" si="480"/>
        <v>4.7275285851957304E-3</v>
      </c>
      <c r="EZ280" s="335">
        <f t="shared" si="481"/>
        <v>4.3136734611450098E-3</v>
      </c>
      <c r="FA280" s="335">
        <f t="shared" si="482"/>
        <v>4.1291858052272803E-3</v>
      </c>
      <c r="FB280" s="335">
        <f t="shared" si="483"/>
        <v>4.0635983922117898E-3</v>
      </c>
      <c r="FC280" s="335">
        <f t="shared" si="484"/>
        <v>4.0393864318059199E-3</v>
      </c>
      <c r="FD280" s="335">
        <f t="shared" si="485"/>
        <v>1.3041984458904573E-3</v>
      </c>
      <c r="FE280" s="335">
        <f t="shared" si="486"/>
        <v>8.1828643727713493E-2</v>
      </c>
      <c r="FF280" s="335">
        <f t="shared" si="487"/>
        <v>7.6175839057221195E-2</v>
      </c>
      <c r="FG280" s="335">
        <f t="shared" si="488"/>
        <v>8.1302809072104507E-2</v>
      </c>
      <c r="FH280" s="335">
        <f t="shared" si="489"/>
        <v>7.9561688690416299E-2</v>
      </c>
      <c r="FI280" s="335">
        <f t="shared" si="490"/>
        <v>7.7910530261031605E-2</v>
      </c>
      <c r="FJ280" s="335">
        <f t="shared" si="491"/>
        <v>7.6590334474495605E-2</v>
      </c>
      <c r="FK280" s="335">
        <f t="shared" si="492"/>
        <v>7.5767938917924701E-2</v>
      </c>
      <c r="FL280" s="335">
        <f t="shared" si="493"/>
        <v>7.5353710070808794E-2</v>
      </c>
      <c r="FM280" s="335">
        <f t="shared" si="494"/>
        <v>7.5117977052891499E-2</v>
      </c>
      <c r="FN280" s="335">
        <f t="shared" si="495"/>
        <v>3.2948538923667892E-2</v>
      </c>
      <c r="FO280" s="335">
        <f t="shared" si="496"/>
        <v>2.1998193760633E-2</v>
      </c>
      <c r="FP280" s="335">
        <f t="shared" si="497"/>
        <v>1.6997575378008601E-2</v>
      </c>
      <c r="FQ280" s="335">
        <f t="shared" si="498"/>
        <v>1.6580879412419602E-2</v>
      </c>
      <c r="FR280" s="335">
        <f t="shared" si="499"/>
        <v>1.5040645169031801E-2</v>
      </c>
      <c r="FS280" s="335">
        <f t="shared" si="500"/>
        <v>1.35799610150696E-2</v>
      </c>
      <c r="FT280" s="335">
        <f t="shared" si="501"/>
        <v>1.24120667817219E-2</v>
      </c>
      <c r="FU280" s="335">
        <f t="shared" si="502"/>
        <v>1.16845073314224E-2</v>
      </c>
      <c r="FV280" s="335">
        <f t="shared" si="503"/>
        <v>1.1318096390010799E-2</v>
      </c>
      <c r="FW280" s="335">
        <f t="shared" si="504"/>
        <v>1.1109456757731499E-2</v>
      </c>
      <c r="FX280" s="335">
        <f t="shared" si="505"/>
        <v>6.6026126062260432E-3</v>
      </c>
    </row>
    <row r="281" spans="1:180" x14ac:dyDescent="0.2">
      <c r="A281" s="305" t="str">
        <f>_xlfn.CONCAT(IF(LEFT(TRIM(A280),1)="*", "*R", "R"), 1+RIGHT(TRIM(A280),1))</f>
        <v>R3</v>
      </c>
      <c r="B281" s="305" t="str">
        <f t="shared" ref="B281:B284" si="527">B280</f>
        <v>TLCCNGX11</v>
      </c>
      <c r="C281" s="305" t="str">
        <f t="shared" ref="C281:C284" si="528">C280</f>
        <v>TL.CNGX.C.CNGX.2011</v>
      </c>
      <c r="D281" s="301" t="str">
        <f t="shared" ref="D281:D284" si="529">D280</f>
        <v>bn-vmt, bn-vmt/a</v>
      </c>
      <c r="E281" s="301" t="str">
        <f t="shared" ref="E281:E284" si="530">E280</f>
        <v>TRNCNGX</v>
      </c>
      <c r="F281" s="301" t="str">
        <f t="shared" ref="F281:F284" si="531">F280</f>
        <v>TL</v>
      </c>
      <c r="G281" s="315" t="s">
        <v>815</v>
      </c>
      <c r="H281" s="301" t="s">
        <v>814</v>
      </c>
      <c r="I281" s="315">
        <v>1</v>
      </c>
      <c r="J281" s="315" t="str">
        <f t="shared" si="511"/>
        <v>Compact car-GSL</v>
      </c>
      <c r="K281" s="335">
        <f>$I281*IF($G281="Pickup", SUMIFS(NewEmisData!E:E, NewEmisData!$A:$A, "Pickup", NewEmisData!$B:$B, $A281, NewEmisData!$C:$C, $H281, NewEmisData!$D:$D, K$2), SUMIFS(NewEmisData!E:E, NewEmisData!$A:$A, "LDV", NewEmisData!$B:$B, $A281, NewEmisData!$C:$C, $H281, NewEmisData!$D:$D, K$2))</f>
        <v>437.85746964693402</v>
      </c>
      <c r="L281" s="335">
        <f>$I281*IF($G281="Pickup", SUMIFS(NewEmisData!F:F, NewEmisData!$A:$A, "Pickup", NewEmisData!$B:$B, $A281, NewEmisData!$C:$C, $H281, NewEmisData!$D:$D, L$2), SUMIFS(NewEmisData!F:F, NewEmisData!$A:$A, "LDV", NewEmisData!$B:$B, $A281, NewEmisData!$C:$C, $H281, NewEmisData!$D:$D, L$2))</f>
        <v>424.609883045034</v>
      </c>
      <c r="M281" s="335">
        <f>$I281*IF($G281="Pickup", SUMIFS(NewEmisData!G:G, NewEmisData!$A:$A, "Pickup", NewEmisData!$B:$B, $A281, NewEmisData!$C:$C, $H281, NewEmisData!$D:$D, M$2), SUMIFS(NewEmisData!G:G, NewEmisData!$A:$A, "LDV", NewEmisData!$B:$B, $A281, NewEmisData!$C:$C, $H281, NewEmisData!$D:$D, M$2))</f>
        <v>389.26792072260798</v>
      </c>
      <c r="N281" s="335">
        <f>$I281*IF($G281="Pickup", SUMIFS(NewEmisData!H:H, NewEmisData!$A:$A, "Pickup", NewEmisData!$B:$B, $A281, NewEmisData!$C:$C, $H281, NewEmisData!$D:$D, N$2), SUMIFS(NewEmisData!H:H, NewEmisData!$A:$A, "LDV", NewEmisData!$B:$B, $A281, NewEmisData!$C:$C, $H281, NewEmisData!$D:$D, N$2))</f>
        <v>331.09003080375697</v>
      </c>
      <c r="O281" s="335">
        <f>$I281*IF($G281="Pickup", SUMIFS(NewEmisData!I:I, NewEmisData!$A:$A, "Pickup", NewEmisData!$B:$B, $A281, NewEmisData!$C:$C, $H281, NewEmisData!$D:$D, O$2), SUMIFS(NewEmisData!I:I, NewEmisData!$A:$A, "LDV", NewEmisData!$B:$B, $A281, NewEmisData!$C:$C, $H281, NewEmisData!$D:$D, O$2))</f>
        <v>286.46929869872997</v>
      </c>
      <c r="P281" s="335">
        <f>$I281*IF($G281="Pickup", SUMIFS(NewEmisData!J:J, NewEmisData!$A:$A, "Pickup", NewEmisData!$B:$B, $A281, NewEmisData!$C:$C, $H281, NewEmisData!$D:$D, P$2), SUMIFS(NewEmisData!J:J, NewEmisData!$A:$A, "LDV", NewEmisData!$B:$B, $A281, NewEmisData!$C:$C, $H281, NewEmisData!$D:$D, P$2))</f>
        <v>261.33080310252802</v>
      </c>
      <c r="Q281" s="335">
        <f>$I281*IF($G281="Pickup", SUMIFS(NewEmisData!K:K, NewEmisData!$A:$A, "Pickup", NewEmisData!$B:$B, $A281, NewEmisData!$C:$C, $H281, NewEmisData!$D:$D, Q$2), SUMIFS(NewEmisData!K:K, NewEmisData!$A:$A, "LDV", NewEmisData!$B:$B, $A281, NewEmisData!$C:$C, $H281, NewEmisData!$D:$D, Q$2))</f>
        <v>250.12665030232699</v>
      </c>
      <c r="R281" s="335">
        <f>$I281*IF($G281="Pickup", SUMIFS(NewEmisData!L:L, NewEmisData!$A:$A, "Pickup", NewEmisData!$B:$B, $A281, NewEmisData!$C:$C, $H281, NewEmisData!$D:$D, R$2), SUMIFS(NewEmisData!L:L, NewEmisData!$A:$A, "LDV", NewEmisData!$B:$B, $A281, NewEmisData!$C:$C, $H281, NewEmisData!$D:$D, R$2))</f>
        <v>246.146486551527</v>
      </c>
      <c r="S281" s="335">
        <f>$I281*IF($G281="Pickup", SUMIFS(NewEmisData!M:M, NewEmisData!$A:$A, "Pickup", NewEmisData!$B:$B, $A281, NewEmisData!$C:$C, $H281, NewEmisData!$D:$D, S$2), SUMIFS(NewEmisData!M:M, NewEmisData!$A:$A, "LDV", NewEmisData!$B:$B, $A281, NewEmisData!$C:$C, $H281, NewEmisData!$D:$D, S$2))</f>
        <v>244.677818234341</v>
      </c>
      <c r="T281" s="335">
        <v>0.20692409258864139</v>
      </c>
      <c r="U281" s="335">
        <f>$I281*IF($G281="Pickup", SUMIFS(NewEmisData!E:E, NewEmisData!$A:$A, "Pickup", NewEmisData!$B:$B, $A281, NewEmisData!$C:$C, $H281, NewEmisData!$D:$D, U$2), SUMIFS(NewEmisData!E:E, NewEmisData!$A:$A, "LDV", NewEmisData!$B:$B, $A281, NewEmisData!$C:$C, $H281, NewEmisData!$D:$D, U$2))</f>
        <v>0.78000130642291299</v>
      </c>
      <c r="V281" s="335">
        <f>$I281*IF($G281="Pickup", SUMIFS(NewEmisData!F:F, NewEmisData!$A:$A, "Pickup", NewEmisData!$B:$B, $A281, NewEmisData!$C:$C, $H281, NewEmisData!$D:$D, V$2), SUMIFS(NewEmisData!F:F, NewEmisData!$A:$A, "LDV", NewEmisData!$B:$B, $A281, NewEmisData!$C:$C, $H281, NewEmisData!$D:$D, V$2))</f>
        <v>0.323605278282381</v>
      </c>
      <c r="W281" s="335">
        <f>$I281*IF($G281="Pickup", SUMIFS(NewEmisData!G:G, NewEmisData!$A:$A, "Pickup", NewEmisData!$B:$B, $A281, NewEmisData!$C:$C, $H281, NewEmisData!$D:$D, W$2), SUMIFS(NewEmisData!G:G, NewEmisData!$A:$A, "LDV", NewEmisData!$B:$B, $A281, NewEmisData!$C:$C, $H281, NewEmisData!$D:$D, W$2))</f>
        <v>0.19152446532377701</v>
      </c>
      <c r="X281" s="335">
        <f>$I281*IF($G281="Pickup", SUMIFS(NewEmisData!H:H, NewEmisData!$A:$A, "Pickup", NewEmisData!$B:$B, $A281, NewEmisData!$C:$C, $H281, NewEmisData!$D:$D, X$2), SUMIFS(NewEmisData!H:H, NewEmisData!$A:$A, "LDV", NewEmisData!$B:$B, $A281, NewEmisData!$C:$C, $H281, NewEmisData!$D:$D, X$2))</f>
        <v>0.12537127832280801</v>
      </c>
      <c r="Y281" s="335">
        <f>$I281*IF($G281="Pickup", SUMIFS(NewEmisData!I:I, NewEmisData!$A:$A, "Pickup", NewEmisData!$B:$B, $A281, NewEmisData!$C:$C, $H281, NewEmisData!$D:$D, Y$2), SUMIFS(NewEmisData!I:I, NewEmisData!$A:$A, "LDV", NewEmisData!$B:$B, $A281, NewEmisData!$C:$C, $H281, NewEmisData!$D:$D, Y$2))</f>
        <v>7.6671766649271E-2</v>
      </c>
      <c r="Z281" s="335">
        <f>$I281*IF($G281="Pickup", SUMIFS(NewEmisData!J:J, NewEmisData!$A:$A, "Pickup", NewEmisData!$B:$B, $A281, NewEmisData!$C:$C, $H281, NewEmisData!$D:$D, Z$2), SUMIFS(NewEmisData!J:J, NewEmisData!$A:$A, "LDV", NewEmisData!$B:$B, $A281, NewEmisData!$C:$C, $H281, NewEmisData!$D:$D, Z$2))</f>
        <v>5.7019026656941203E-2</v>
      </c>
      <c r="AA281" s="335">
        <f>$I281*IF($G281="Pickup", SUMIFS(NewEmisData!K:K, NewEmisData!$A:$A, "Pickup", NewEmisData!$B:$B, $A281, NewEmisData!$C:$C, $H281, NewEmisData!$D:$D, AA$2), SUMIFS(NewEmisData!K:K, NewEmisData!$A:$A, "LDV", NewEmisData!$B:$B, $A281, NewEmisData!$C:$C, $H281, NewEmisData!$D:$D, AA$2))</f>
        <v>4.8823281713844202E-2</v>
      </c>
      <c r="AB281" s="335">
        <f>$I281*IF($G281="Pickup", SUMIFS(NewEmisData!L:L, NewEmisData!$A:$A, "Pickup", NewEmisData!$B:$B, $A281, NewEmisData!$C:$C, $H281, NewEmisData!$D:$D, AB$2), SUMIFS(NewEmisData!L:L, NewEmisData!$A:$A, "LDV", NewEmisData!$B:$B, $A281, NewEmisData!$C:$C, $H281, NewEmisData!$D:$D, AB$2))</f>
        <v>4.6542407484685501E-2</v>
      </c>
      <c r="AC281" s="335">
        <f>$I281*IF($G281="Pickup", SUMIFS(NewEmisData!M:M, NewEmisData!$A:$A, "Pickup", NewEmisData!$B:$B, $A281, NewEmisData!$C:$C, $H281, NewEmisData!$D:$D, AC$2), SUMIFS(NewEmisData!M:M, NewEmisData!$A:$A, "LDV", NewEmisData!$B:$B, $A281, NewEmisData!$C:$C, $H281, NewEmisData!$D:$D, AC$2))</f>
        <v>4.5415311435121702E-2</v>
      </c>
      <c r="AD281" s="335">
        <v>5.5587065527563068E-2</v>
      </c>
      <c r="AE281" s="335">
        <f>$I281*IF($G281="Pickup", SUMIFS(NewEmisData!E:E, NewEmisData!$A:$A, "Pickup", NewEmisData!$B:$B, $A281, NewEmisData!$C:$C, $H281, NewEmisData!$D:$D, AE$2), SUMIFS(NewEmisData!E:E, NewEmisData!$A:$A, "LDV", NewEmisData!$B:$B, $A281, NewEmisData!$C:$C, $H281, NewEmisData!$D:$D, AE$2))</f>
        <v>7.5764719154140002E-3</v>
      </c>
      <c r="AF281" s="335">
        <f>$I281*IF($G281="Pickup", SUMIFS(NewEmisData!F:F, NewEmisData!$A:$A, "Pickup", NewEmisData!$B:$B, $A281, NewEmisData!$C:$C, $H281, NewEmisData!$D:$D, AF$2), SUMIFS(NewEmisData!F:F, NewEmisData!$A:$A, "LDV", NewEmisData!$B:$B, $A281, NewEmisData!$C:$C, $H281, NewEmisData!$D:$D, AF$2))</f>
        <v>7.3472400077695399E-3</v>
      </c>
      <c r="AG281" s="335">
        <f>$I281*IF($G281="Pickup", SUMIFS(NewEmisData!G:G, NewEmisData!$A:$A, "Pickup", NewEmisData!$B:$B, $A281, NewEmisData!$C:$C, $H281, NewEmisData!$D:$D, AG$2), SUMIFS(NewEmisData!G:G, NewEmisData!$A:$A, "LDV", NewEmisData!$B:$B, $A281, NewEmisData!$C:$C, $H281, NewEmisData!$D:$D, AG$2))</f>
        <v>5.5842494055705696E-3</v>
      </c>
      <c r="AH281" s="335">
        <f>$I281*IF($G281="Pickup", SUMIFS(NewEmisData!H:H, NewEmisData!$A:$A, "Pickup", NewEmisData!$B:$B, $A281, NewEmisData!$C:$C, $H281, NewEmisData!$D:$D, AH$2), SUMIFS(NewEmisData!H:H, NewEmisData!$A:$A, "LDV", NewEmisData!$B:$B, $A281, NewEmisData!$C:$C, $H281, NewEmisData!$D:$D, AH$2))</f>
        <v>4.7496587466809804E-3</v>
      </c>
      <c r="AI281" s="335">
        <f>$I281*IF($G281="Pickup", SUMIFS(NewEmisData!I:I, NewEmisData!$A:$A, "Pickup", NewEmisData!$B:$B, $A281, NewEmisData!$C:$C, $H281, NewEmisData!$D:$D, AI$2), SUMIFS(NewEmisData!I:I, NewEmisData!$A:$A, "LDV", NewEmisData!$B:$B, $A281, NewEmisData!$C:$C, $H281, NewEmisData!$D:$D, AI$2))</f>
        <v>4.1095518958717504E-3</v>
      </c>
      <c r="AJ281" s="335">
        <f>$I281*IF($G281="Pickup", SUMIFS(NewEmisData!J:J, NewEmisData!$A:$A, "Pickup", NewEmisData!$B:$B, $A281, NewEmisData!$C:$C, $H281, NewEmisData!$D:$D, AJ$2), SUMIFS(NewEmisData!J:J, NewEmisData!$A:$A, "LDV", NewEmisData!$B:$B, $A281, NewEmisData!$C:$C, $H281, NewEmisData!$D:$D, AJ$2))</f>
        <v>3.7489264773323799E-3</v>
      </c>
      <c r="AK281" s="335">
        <f>$I281*IF($G281="Pickup", SUMIFS(NewEmisData!K:K, NewEmisData!$A:$A, "Pickup", NewEmisData!$B:$B, $A281, NewEmisData!$C:$C, $H281, NewEmisData!$D:$D, AK$2), SUMIFS(NewEmisData!K:K, NewEmisData!$A:$A, "LDV", NewEmisData!$B:$B, $A281, NewEmisData!$C:$C, $H281, NewEmisData!$D:$D, AK$2))</f>
        <v>3.5881959766524201E-3</v>
      </c>
      <c r="AL281" s="335">
        <f>$I281*IF($G281="Pickup", SUMIFS(NewEmisData!L:L, NewEmisData!$A:$A, "Pickup", NewEmisData!$B:$B, $A281, NewEmisData!$C:$C, $H281, NewEmisData!$D:$D, AL$2), SUMIFS(NewEmisData!L:L, NewEmisData!$A:$A, "LDV", NewEmisData!$B:$B, $A281, NewEmisData!$C:$C, $H281, NewEmisData!$D:$D, AL$2))</f>
        <v>3.5311006464952199E-3</v>
      </c>
      <c r="AM281" s="335">
        <f>$I281*IF($G281="Pickup", SUMIFS(NewEmisData!M:M, NewEmisData!$A:$A, "Pickup", NewEmisData!$B:$B, $A281, NewEmisData!$C:$C, $H281, NewEmisData!$D:$D, AM$2), SUMIFS(NewEmisData!M:M, NewEmisData!$A:$A, "LDV", NewEmisData!$B:$B, $A281, NewEmisData!$C:$C, $H281, NewEmisData!$D:$D, AM$2))</f>
        <v>3.5100309709840301E-3</v>
      </c>
      <c r="AN281" s="335">
        <v>1.3041984458904573E-3</v>
      </c>
      <c r="AO281" s="335">
        <f>$I281*IF($G281="Pickup", SUMIFS(NewEmisData!E:E, NewEmisData!$A:$A, "Pickup", NewEmisData!$B:$B, $A281, NewEmisData!$C:$C, $H281, NewEmisData!$D:$D, AO$2), SUMIFS(NewEmisData!E:E, NewEmisData!$A:$A, "LDV", NewEmisData!$B:$B, $A281, NewEmisData!$C:$C, $H281, NewEmisData!$D:$D, AO$2))</f>
        <v>6.7831755328566196E-2</v>
      </c>
      <c r="AP281" s="335">
        <f>$I281*IF($G281="Pickup", SUMIFS(NewEmisData!F:F, NewEmisData!$A:$A, "Pickup", NewEmisData!$B:$B, $A281, NewEmisData!$C:$C, $H281, NewEmisData!$D:$D, AP$2), SUMIFS(NewEmisData!F:F, NewEmisData!$A:$A, "LDV", NewEmisData!$B:$B, $A281, NewEmisData!$C:$C, $H281, NewEmisData!$D:$D, AP$2))</f>
        <v>6.3250667156757298E-2</v>
      </c>
      <c r="AQ281" s="335">
        <f>$I281*IF($G281="Pickup", SUMIFS(NewEmisData!G:G, NewEmisData!$A:$A, "Pickup", NewEmisData!$B:$B, $A281, NewEmisData!$C:$C, $H281, NewEmisData!$D:$D, AQ$2), SUMIFS(NewEmisData!G:G, NewEmisData!$A:$A, "LDV", NewEmisData!$B:$B, $A281, NewEmisData!$C:$C, $H281, NewEmisData!$D:$D, AQ$2))</f>
        <v>6.2628417187727006E-2</v>
      </c>
      <c r="AR281" s="335">
        <f>$I281*IF($G281="Pickup", SUMIFS(NewEmisData!H:H, NewEmisData!$A:$A, "Pickup", NewEmisData!$B:$B, $A281, NewEmisData!$C:$C, $H281, NewEmisData!$D:$D, AR$2), SUMIFS(NewEmisData!H:H, NewEmisData!$A:$A, "LDV", NewEmisData!$B:$B, $A281, NewEmisData!$C:$C, $H281, NewEmisData!$D:$D, AR$2))</f>
        <v>6.1216981125607202E-2</v>
      </c>
      <c r="AS281" s="335">
        <f>$I281*IF($G281="Pickup", SUMIFS(NewEmisData!I:I, NewEmisData!$A:$A, "Pickup", NewEmisData!$B:$B, $A281, NewEmisData!$C:$C, $H281, NewEmisData!$D:$D, AS$2), SUMIFS(NewEmisData!I:I, NewEmisData!$A:$A, "LDV", NewEmisData!$B:$B, $A281, NewEmisData!$C:$C, $H281, NewEmisData!$D:$D, AS$2))</f>
        <v>5.9842025439809501E-2</v>
      </c>
      <c r="AT281" s="335">
        <f>$I281*IF($G281="Pickup", SUMIFS(NewEmisData!J:J, NewEmisData!$A:$A, "Pickup", NewEmisData!$B:$B, $A281, NewEmisData!$C:$C, $H281, NewEmisData!$D:$D, AT$2), SUMIFS(NewEmisData!J:J, NewEmisData!$A:$A, "LDV", NewEmisData!$B:$B, $A281, NewEmisData!$C:$C, $H281, NewEmisData!$D:$D, AT$2))</f>
        <v>5.8761885691048198E-2</v>
      </c>
      <c r="AU281" s="335">
        <f>$I281*IF($G281="Pickup", SUMIFS(NewEmisData!K:K, NewEmisData!$A:$A, "Pickup", NewEmisData!$B:$B, $A281, NewEmisData!$C:$C, $H281, NewEmisData!$D:$D, AU$2), SUMIFS(NewEmisData!K:K, NewEmisData!$A:$A, "LDV", NewEmisData!$B:$B, $A281, NewEmisData!$C:$C, $H281, NewEmisData!$D:$D, AU$2))</f>
        <v>5.8072078083983E-2</v>
      </c>
      <c r="AV281" s="335">
        <f>$I281*IF($G281="Pickup", SUMIFS(NewEmisData!L:L, NewEmisData!$A:$A, "Pickup", NewEmisData!$B:$B, $A281, NewEmisData!$C:$C, $H281, NewEmisData!$D:$D, AV$2), SUMIFS(NewEmisData!L:L, NewEmisData!$A:$A, "LDV", NewEmisData!$B:$B, $A281, NewEmisData!$C:$C, $H281, NewEmisData!$D:$D, AV$2))</f>
        <v>5.7726484266030297E-2</v>
      </c>
      <c r="AW281" s="335">
        <f>$I281*IF($G281="Pickup", SUMIFS(NewEmisData!M:M, NewEmisData!$A:$A, "Pickup", NewEmisData!$B:$B, $A281, NewEmisData!$C:$C, $H281, NewEmisData!$D:$D, AW$2), SUMIFS(NewEmisData!M:M, NewEmisData!$A:$A, "LDV", NewEmisData!$B:$B, $A281, NewEmisData!$C:$C, $H281, NewEmisData!$D:$D, AW$2))</f>
        <v>5.7530226905323702E-2</v>
      </c>
      <c r="AX281" s="335">
        <v>3.2948538923667892E-2</v>
      </c>
      <c r="AY281" s="335">
        <f>$I281*IF($G281="Pickup", SUMIFS(NewEmisData!E:E, NewEmisData!$A:$A, "Pickup", NewEmisData!$B:$B, $A281, NewEmisData!$C:$C, $H281, NewEmisData!$D:$D, AY$2), SUMIFS(NewEmisData!E:E, NewEmisData!$A:$A, "LDV", NewEmisData!$B:$B, $A281, NewEmisData!$C:$C, $H281, NewEmisData!$D:$D, AY$2))</f>
        <v>1.8324822567621701E-2</v>
      </c>
      <c r="AZ281" s="335">
        <f>$I281*IF($G281="Pickup", SUMIFS(NewEmisData!F:F, NewEmisData!$A:$A, "Pickup", NewEmisData!$B:$B, $A281, NewEmisData!$C:$C, $H281, NewEmisData!$D:$D, AZ$2), SUMIFS(NewEmisData!F:F, NewEmisData!$A:$A, "LDV", NewEmisData!$B:$B, $A281, NewEmisData!$C:$C, $H281, NewEmisData!$D:$D, AZ$2))</f>
        <v>1.4272294035055699E-2</v>
      </c>
      <c r="BA281" s="335">
        <f>$I281*IF($G281="Pickup", SUMIFS(NewEmisData!G:G, NewEmisData!$A:$A, "Pickup", NewEmisData!$B:$B, $A281, NewEmisData!$C:$C, $H281, NewEmisData!$D:$D, BA$2), SUMIFS(NewEmisData!G:G, NewEmisData!$A:$A, "LDV", NewEmisData!$B:$B, $A281, NewEmisData!$C:$C, $H281, NewEmisData!$D:$D, BA$2))</f>
        <v>1.3165752481838801E-2</v>
      </c>
      <c r="BB281" s="335">
        <f>$I281*IF($G281="Pickup", SUMIFS(NewEmisData!H:H, NewEmisData!$A:$A, "Pickup", NewEmisData!$B:$B, $A281, NewEmisData!$C:$C, $H281, NewEmisData!$D:$D, BB$2), SUMIFS(NewEmisData!H:H, NewEmisData!$A:$A, "LDV", NewEmisData!$B:$B, $A281, NewEmisData!$C:$C, $H281, NewEmisData!$D:$D, BB$2))</f>
        <v>1.1917194849656599E-2</v>
      </c>
      <c r="BC281" s="335">
        <f>$I281*IF($G281="Pickup", SUMIFS(NewEmisData!I:I, NewEmisData!$A:$A, "Pickup", NewEmisData!$B:$B, $A281, NewEmisData!$C:$C, $H281, NewEmisData!$D:$D, BC$2), SUMIFS(NewEmisData!I:I, NewEmisData!$A:$A, "LDV", NewEmisData!$B:$B, $A281, NewEmisData!$C:$C, $H281, NewEmisData!$D:$D, BC$2))</f>
        <v>1.0700861948252101E-2</v>
      </c>
      <c r="BD281" s="335">
        <f>$I281*IF($G281="Pickup", SUMIFS(NewEmisData!J:J, NewEmisData!$A:$A, "Pickup", NewEmisData!$B:$B, $A281, NewEmisData!$C:$C, $H281, NewEmisData!$D:$D, BD$2), SUMIFS(NewEmisData!J:J, NewEmisData!$A:$A, "LDV", NewEmisData!$B:$B, $A281, NewEmisData!$C:$C, $H281, NewEmisData!$D:$D, BD$2))</f>
        <v>9.7453521893521699E-3</v>
      </c>
      <c r="BE281" s="335">
        <f>$I281*IF($G281="Pickup", SUMIFS(NewEmisData!K:K, NewEmisData!$A:$A, "Pickup", NewEmisData!$B:$B, $A281, NewEmisData!$C:$C, $H281, NewEmisData!$D:$D, BE$2), SUMIFS(NewEmisData!K:K, NewEmisData!$A:$A, "LDV", NewEmisData!$B:$B, $A281, NewEmisData!$C:$C, $H281, NewEmisData!$D:$D, BE$2))</f>
        <v>9.1351470976244707E-3</v>
      </c>
      <c r="BF281" s="335">
        <f>$I281*IF($G281="Pickup", SUMIFS(NewEmisData!L:L, NewEmisData!$A:$A, "Pickup", NewEmisData!$B:$B, $A281, NewEmisData!$C:$C, $H281, NewEmisData!$D:$D, BF$2), SUMIFS(NewEmisData!L:L, NewEmisData!$A:$A, "LDV", NewEmisData!$B:$B, $A281, NewEmisData!$C:$C, $H281, NewEmisData!$D:$D, BF$2))</f>
        <v>8.8293874131557606E-3</v>
      </c>
      <c r="BG281" s="335">
        <f>$I281*IF($G281="Pickup", SUMIFS(NewEmisData!M:M, NewEmisData!$A:$A, "Pickup", NewEmisData!$B:$B, $A281, NewEmisData!$C:$C, $H281, NewEmisData!$D:$D, BG$2), SUMIFS(NewEmisData!M:M, NewEmisData!$A:$A, "LDV", NewEmisData!$B:$B, $A281, NewEmisData!$C:$C, $H281, NewEmisData!$D:$D, BG$2))</f>
        <v>8.6558174466142106E-3</v>
      </c>
      <c r="BH281" s="335">
        <v>6.6026126062260432E-3</v>
      </c>
      <c r="BI281" s="335">
        <f>$I281*IF($G281="Pickup", SUMIFS(NewEmisData!E:E, NewEmisData!$A:$A, "Pickup", NewEmisData!$B:$B, $A281, NewEmisData!$C:$C, $H281, NewEmisData!$D:$D, BI$2), SUMIFS(NewEmisData!E:E, NewEmisData!$A:$A, "LDV", NewEmisData!$B:$B, $A281, NewEmisData!$C:$C, $H281, NewEmisData!$D:$D, BI$2))</f>
        <v>5.6341971782511804</v>
      </c>
      <c r="BJ281" s="335">
        <f>$I281*IF($G281="Pickup", SUMIFS(NewEmisData!F:F, NewEmisData!$A:$A, "Pickup", NewEmisData!$B:$B, $A281, NewEmisData!$C:$C, $H281, NewEmisData!$D:$D, BJ$2), SUMIFS(NewEmisData!F:F, NewEmisData!$A:$A, "LDV", NewEmisData!$B:$B, $A281, NewEmisData!$C:$C, $H281, NewEmisData!$D:$D, BJ$2))</f>
        <v>3.2912080717511998</v>
      </c>
      <c r="BK281" s="335">
        <f>$I281*IF($G281="Pickup", SUMIFS(NewEmisData!G:G, NewEmisData!$A:$A, "Pickup", NewEmisData!$B:$B, $A281, NewEmisData!$C:$C, $H281, NewEmisData!$D:$D, BK$2), SUMIFS(NewEmisData!G:G, NewEmisData!$A:$A, "LDV", NewEmisData!$B:$B, $A281, NewEmisData!$C:$C, $H281, NewEmisData!$D:$D, BK$2))</f>
        <v>2.5038449092773698</v>
      </c>
      <c r="BL281" s="335">
        <f>$I281*IF($G281="Pickup", SUMIFS(NewEmisData!H:H, NewEmisData!$A:$A, "Pickup", NewEmisData!$B:$B, $A281, NewEmisData!$C:$C, $H281, NewEmisData!$D:$D, BL$2), SUMIFS(NewEmisData!H:H, NewEmisData!$A:$A, "LDV", NewEmisData!$B:$B, $A281, NewEmisData!$C:$C, $H281, NewEmisData!$D:$D, BL$2))</f>
        <v>1.9586302072503601</v>
      </c>
      <c r="BM281" s="335">
        <f>$I281*IF($G281="Pickup", SUMIFS(NewEmisData!I:I, NewEmisData!$A:$A, "Pickup", NewEmisData!$B:$B, $A281, NewEmisData!$C:$C, $H281, NewEmisData!$D:$D, BM$2), SUMIFS(NewEmisData!I:I, NewEmisData!$A:$A, "LDV", NewEmisData!$B:$B, $A281, NewEmisData!$C:$C, $H281, NewEmisData!$D:$D, BM$2))</f>
        <v>1.4188080704430199</v>
      </c>
      <c r="BN281" s="335">
        <f>$I281*IF($G281="Pickup", SUMIFS(NewEmisData!J:J, NewEmisData!$A:$A, "Pickup", NewEmisData!$B:$B, $A281, NewEmisData!$C:$C, $H281, NewEmisData!$D:$D, BN$2), SUMIFS(NewEmisData!J:J, NewEmisData!$A:$A, "LDV", NewEmisData!$B:$B, $A281, NewEmisData!$C:$C, $H281, NewEmisData!$D:$D, BN$2))</f>
        <v>1.12295829909247</v>
      </c>
      <c r="BO281" s="335">
        <f>$I281*IF($G281="Pickup", SUMIFS(NewEmisData!K:K, NewEmisData!$A:$A, "Pickup", NewEmisData!$B:$B, $A281, NewEmisData!$C:$C, $H281, NewEmisData!$D:$D, BO$2), SUMIFS(NewEmisData!K:K, NewEmisData!$A:$A, "LDV", NewEmisData!$B:$B, $A281, NewEmisData!$C:$C, $H281, NewEmisData!$D:$D, BO$2))</f>
        <v>0.98917470890575399</v>
      </c>
      <c r="BP281" s="335">
        <f>$I281*IF($G281="Pickup", SUMIFS(NewEmisData!L:L, NewEmisData!$A:$A, "Pickup", NewEmisData!$B:$B, $A281, NewEmisData!$C:$C, $H281, NewEmisData!$D:$D, BP$2), SUMIFS(NewEmisData!L:L, NewEmisData!$A:$A, "LDV", NewEmisData!$B:$B, $A281, NewEmisData!$C:$C, $H281, NewEmisData!$D:$D, BP$2))</f>
        <v>0.94587291374607996</v>
      </c>
      <c r="BQ281" s="335">
        <f>$I281*IF($G281="Pickup", SUMIFS(NewEmisData!M:M, NewEmisData!$A:$A, "Pickup", NewEmisData!$B:$B, $A281, NewEmisData!$C:$C, $H281, NewEmisData!$D:$D, BQ$2), SUMIFS(NewEmisData!M:M, NewEmisData!$A:$A, "LDV", NewEmisData!$B:$B, $A281, NewEmisData!$C:$C, $H281, NewEmisData!$D:$D, BQ$2))</f>
        <v>0.91886504762322097</v>
      </c>
      <c r="BR281" s="335">
        <v>1.5622001678221484</v>
      </c>
      <c r="BS281" s="335">
        <f>$I281*IF($G281="Pickup", SUMIFS(NewEmisData!E:E, NewEmisData!$A:$A, "Pickup", NewEmisData!$B:$B, $A281, NewEmisData!$C:$C, $H281, NewEmisData!$D:$D, BS$2), SUMIFS(NewEmisData!E:E, NewEmisData!$A:$A, "LDV", NewEmisData!$B:$B, $A281, NewEmisData!$C:$C, $H281, NewEmisData!$D:$D, BS$2))</f>
        <v>0.64604041020523395</v>
      </c>
      <c r="BT281" s="335">
        <f>$I281*IF($G281="Pickup", SUMIFS(NewEmisData!F:F, NewEmisData!$A:$A, "Pickup", NewEmisData!$B:$B, $A281, NewEmisData!$C:$C, $H281, NewEmisData!$D:$D, BT$2), SUMIFS(NewEmisData!F:F, NewEmisData!$A:$A, "LDV", NewEmisData!$B:$B, $A281, NewEmisData!$C:$C, $H281, NewEmisData!$D:$D, BT$2))</f>
        <v>0.33711601886070303</v>
      </c>
      <c r="BU281" s="335">
        <f>$I281*IF($G281="Pickup", SUMIFS(NewEmisData!G:G, NewEmisData!$A:$A, "Pickup", NewEmisData!$B:$B, $A281, NewEmisData!$C:$C, $H281, NewEmisData!$D:$D, BU$2), SUMIFS(NewEmisData!G:G, NewEmisData!$A:$A, "LDV", NewEmisData!$B:$B, $A281, NewEmisData!$C:$C, $H281, NewEmisData!$D:$D, BU$2))</f>
        <v>0.24835485029207899</v>
      </c>
      <c r="BV281" s="335">
        <f>$I281*IF($G281="Pickup", SUMIFS(NewEmisData!H:H, NewEmisData!$A:$A, "Pickup", NewEmisData!$B:$B, $A281, NewEmisData!$C:$C, $H281, NewEmisData!$D:$D, BV$2), SUMIFS(NewEmisData!H:H, NewEmisData!$A:$A, "LDV", NewEmisData!$B:$B, $A281, NewEmisData!$C:$C, $H281, NewEmisData!$D:$D, BV$2))</f>
        <v>0.20063726173746699</v>
      </c>
      <c r="BW281" s="335">
        <f>$I281*IF($G281="Pickup", SUMIFS(NewEmisData!I:I, NewEmisData!$A:$A, "Pickup", NewEmisData!$B:$B, $A281, NewEmisData!$C:$C, $H281, NewEmisData!$D:$D, BW$2), SUMIFS(NewEmisData!I:I, NewEmisData!$A:$A, "LDV", NewEmisData!$B:$B, $A281, NewEmisData!$C:$C, $H281, NewEmisData!$D:$D, BW$2))</f>
        <v>0.148388069930526</v>
      </c>
      <c r="BX281" s="335">
        <f>$I281*IF($G281="Pickup", SUMIFS(NewEmisData!J:J, NewEmisData!$A:$A, "Pickup", NewEmisData!$B:$B, $A281, NewEmisData!$C:$C, $H281, NewEmisData!$D:$D, BX$2), SUMIFS(NewEmisData!J:J, NewEmisData!$A:$A, "LDV", NewEmisData!$B:$B, $A281, NewEmisData!$C:$C, $H281, NewEmisData!$D:$D, BX$2))</f>
        <v>0.12460657527841699</v>
      </c>
      <c r="BY281" s="335">
        <f>$I281*IF($G281="Pickup", SUMIFS(NewEmisData!K:K, NewEmisData!$A:$A, "Pickup", NewEmisData!$B:$B, $A281, NewEmisData!$C:$C, $H281, NewEmisData!$D:$D, BY$2), SUMIFS(NewEmisData!K:K, NewEmisData!$A:$A, "LDV", NewEmisData!$B:$B, $A281, NewEmisData!$C:$C, $H281, NewEmisData!$D:$D, BY$2))</f>
        <v>0.11177610097077099</v>
      </c>
      <c r="BZ281" s="335">
        <f>$I281*IF($G281="Pickup", SUMIFS(NewEmisData!L:L, NewEmisData!$A:$A, "Pickup", NewEmisData!$B:$B, $A281, NewEmisData!$C:$C, $H281, NewEmisData!$D:$D, BZ$2), SUMIFS(NewEmisData!L:L, NewEmisData!$A:$A, "LDV", NewEmisData!$B:$B, $A281, NewEmisData!$C:$C, $H281, NewEmisData!$D:$D, BZ$2))</f>
        <v>0.10678198489299399</v>
      </c>
      <c r="CA281" s="335">
        <f>$I281*IF($G281="Pickup", SUMIFS(NewEmisData!M:M, NewEmisData!$A:$A, "Pickup", NewEmisData!$B:$B, $A281, NewEmisData!$C:$C, $H281, NewEmisData!$D:$D, CA$2), SUMIFS(NewEmisData!M:M, NewEmisData!$A:$A, "LDV", NewEmisData!$B:$B, $A281, NewEmisData!$C:$C, $H281, NewEmisData!$D:$D, CA$2))</f>
        <v>0.102788686456563</v>
      </c>
      <c r="CB281" s="335">
        <v>0.11295846897695311</v>
      </c>
      <c r="CC281" s="335">
        <f>$I281*IF($G281="Pickup", SUMIFS(NewEmisData!E:E, NewEmisData!$A:$A, "Pickup", NewEmisData!$B:$B, $A281, NewEmisData!$C:$C, $H281, NewEmisData!$D:$D, CC$2), SUMIFS(NewEmisData!E:E, NewEmisData!$A:$A, "LDV", NewEmisData!$B:$B, $A281, NewEmisData!$C:$C, $H281, NewEmisData!$D:$D, CC$2))</f>
        <v>4.5186599160421101E-2</v>
      </c>
      <c r="CD281" s="335">
        <f>$I281*IF($G281="Pickup", SUMIFS(NewEmisData!F:F, NewEmisData!$A:$A, "Pickup", NewEmisData!$B:$B, $A281, NewEmisData!$C:$C, $H281, NewEmisData!$D:$D, CD$2), SUMIFS(NewEmisData!F:F, NewEmisData!$A:$A, "LDV", NewEmisData!$B:$B, $A281, NewEmisData!$C:$C, $H281, NewEmisData!$D:$D, CD$2))</f>
        <v>3.0321042660064499E-2</v>
      </c>
      <c r="CE281" s="335">
        <f>$I281*IF($G281="Pickup", SUMIFS(NewEmisData!G:G, NewEmisData!$A:$A, "Pickup", NewEmisData!$B:$B, $A281, NewEmisData!$C:$C, $H281, NewEmisData!$D:$D, CE$2), SUMIFS(NewEmisData!G:G, NewEmisData!$A:$A, "LDV", NewEmisData!$B:$B, $A281, NewEmisData!$C:$C, $H281, NewEmisData!$D:$D, CE$2))</f>
        <v>2.5916716030162101E-2</v>
      </c>
      <c r="CF281" s="335">
        <f>$I281*IF($G281="Pickup", SUMIFS(NewEmisData!H:H, NewEmisData!$A:$A, "Pickup", NewEmisData!$B:$B, $A281, NewEmisData!$C:$C, $H281, NewEmisData!$D:$D, CF$2), SUMIFS(NewEmisData!H:H, NewEmisData!$A:$A, "LDV", NewEmisData!$B:$B, $A281, NewEmisData!$C:$C, $H281, NewEmisData!$D:$D, CF$2))</f>
        <v>2.4735955589537201E-2</v>
      </c>
      <c r="CG281" s="335">
        <f>$I281*IF($G281="Pickup", SUMIFS(NewEmisData!I:I, NewEmisData!$A:$A, "Pickup", NewEmisData!$B:$B, $A281, NewEmisData!$C:$C, $H281, NewEmisData!$D:$D, CG$2), SUMIFS(NewEmisData!I:I, NewEmisData!$A:$A, "LDV", NewEmisData!$B:$B, $A281, NewEmisData!$C:$C, $H281, NewEmisData!$D:$D, CG$2))</f>
        <v>2.39507418397766E-2</v>
      </c>
      <c r="CH281" s="335">
        <f>$I281*IF($G281="Pickup", SUMIFS(NewEmisData!J:J, NewEmisData!$A:$A, "Pickup", NewEmisData!$B:$B, $A281, NewEmisData!$C:$C, $H281, NewEmisData!$D:$D, CH$2), SUMIFS(NewEmisData!J:J, NewEmisData!$A:$A, "LDV", NewEmisData!$B:$B, $A281, NewEmisData!$C:$C, $H281, NewEmisData!$D:$D, CH$2))</f>
        <v>2.33343295652753E-2</v>
      </c>
      <c r="CI281" s="335">
        <f>$I281*IF($G281="Pickup", SUMIFS(NewEmisData!K:K, NewEmisData!$A:$A, "Pickup", NewEmisData!$B:$B, $A281, NewEmisData!$C:$C, $H281, NewEmisData!$D:$D, CI$2), SUMIFS(NewEmisData!K:K, NewEmisData!$A:$A, "LDV", NewEmisData!$B:$B, $A281, NewEmisData!$C:$C, $H281, NewEmisData!$D:$D, CI$2))</f>
        <v>2.33323778682475E-2</v>
      </c>
      <c r="CJ281" s="335">
        <f>$I281*IF($G281="Pickup", SUMIFS(NewEmisData!L:L, NewEmisData!$A:$A, "Pickup", NewEmisData!$B:$B, $A281, NewEmisData!$C:$C, $H281, NewEmisData!$D:$D, CJ$2), SUMIFS(NewEmisData!L:L, NewEmisData!$A:$A, "LDV", NewEmisData!$B:$B, $A281, NewEmisData!$C:$C, $H281, NewEmisData!$D:$D, CJ$2))</f>
        <v>2.3331868508858E-2</v>
      </c>
      <c r="CK281" s="335">
        <f>$I281*IF($G281="Pickup", SUMIFS(NewEmisData!M:M, NewEmisData!$A:$A, "Pickup", NewEmisData!$B:$B, $A281, NewEmisData!$C:$C, $H281, NewEmisData!$D:$D, CK$2), SUMIFS(NewEmisData!M:M, NewEmisData!$A:$A, "LDV", NewEmisData!$B:$B, $A281, NewEmisData!$C:$C, $H281, NewEmisData!$D:$D, CK$2))</f>
        <v>2.3331333840255802E-2</v>
      </c>
      <c r="CL281" s="335">
        <v>2.0846549246249676E-2</v>
      </c>
      <c r="CM281" s="335">
        <f>$I281*IF($G281="Pickup", SUMIFS(NewEmisData!E:E, NewEmisData!$A:$A, "Pickup", NewEmisData!$B:$B, $A281, NewEmisData!$C:$C, $H281, NewEmisData!$D:$D, CM$2), SUMIFS(NewEmisData!E:E, NewEmisData!$A:$A, "LDV", NewEmisData!$B:$B, $A281, NewEmisData!$C:$C, $H281, NewEmisData!$D:$D, CM$2))</f>
        <v>1.8999640989844298E-2</v>
      </c>
      <c r="CN281" s="335">
        <f>$I281*IF($G281="Pickup", SUMIFS(NewEmisData!F:F, NewEmisData!$A:$A, "Pickup", NewEmisData!$B:$B, $A281, NewEmisData!$C:$C, $H281, NewEmisData!$D:$D, CN$2), SUMIFS(NewEmisData!F:F, NewEmisData!$A:$A, "LDV", NewEmisData!$B:$B, $A281, NewEmisData!$C:$C, $H281, NewEmisData!$D:$D, CN$2))</f>
        <v>1.12934038283153E-2</v>
      </c>
      <c r="CO281" s="335">
        <f>$I281*IF($G281="Pickup", SUMIFS(NewEmisData!G:G, NewEmisData!$A:$A, "Pickup", NewEmisData!$B:$B, $A281, NewEmisData!$C:$C, $H281, NewEmisData!$D:$D, CO$2), SUMIFS(NewEmisData!G:G, NewEmisData!$A:$A, "LDV", NewEmisData!$B:$B, $A281, NewEmisData!$C:$C, $H281, NewEmisData!$D:$D, CO$2))</f>
        <v>8.9155864809614994E-3</v>
      </c>
      <c r="CP281" s="335">
        <f>$I281*IF($G281="Pickup", SUMIFS(NewEmisData!H:H, NewEmisData!$A:$A, "Pickup", NewEmisData!$B:$B, $A281, NewEmisData!$C:$C, $H281, NewEmisData!$D:$D, CP$2), SUMIFS(NewEmisData!H:H, NewEmisData!$A:$A, "LDV", NewEmisData!$B:$B, $A281, NewEmisData!$C:$C, $H281, NewEmisData!$D:$D, CP$2))</f>
        <v>7.3372921922104104E-3</v>
      </c>
      <c r="CQ281" s="335">
        <f>$I281*IF($G281="Pickup", SUMIFS(NewEmisData!I:I, NewEmisData!$A:$A, "Pickup", NewEmisData!$B:$B, $A281, NewEmisData!$C:$C, $H281, NewEmisData!$D:$D, CQ$2), SUMIFS(NewEmisData!I:I, NewEmisData!$A:$A, "LDV", NewEmisData!$B:$B, $A281, NewEmisData!$C:$C, $H281, NewEmisData!$D:$D, CQ$2))</f>
        <v>6.5724995115123896E-3</v>
      </c>
      <c r="CR281" s="335">
        <f>$I281*IF($G281="Pickup", SUMIFS(NewEmisData!J:J, NewEmisData!$A:$A, "Pickup", NewEmisData!$B:$B, $A281, NewEmisData!$C:$C, $H281, NewEmisData!$D:$D, CR$2), SUMIFS(NewEmisData!J:J, NewEmisData!$A:$A, "LDV", NewEmisData!$B:$B, $A281, NewEmisData!$C:$C, $H281, NewEmisData!$D:$D, CR$2))</f>
        <v>6.2407197852133098E-3</v>
      </c>
      <c r="CS281" s="335">
        <f>$I281*IF($G281="Pickup", SUMIFS(NewEmisData!K:K, NewEmisData!$A:$A, "Pickup", NewEmisData!$B:$B, $A281, NewEmisData!$C:$C, $H281, NewEmisData!$D:$D, CS$2), SUMIFS(NewEmisData!K:K, NewEmisData!$A:$A, "LDV", NewEmisData!$B:$B, $A281, NewEmisData!$C:$C, $H281, NewEmisData!$D:$D, CS$2))</f>
        <v>6.20457620974787E-3</v>
      </c>
      <c r="CT281" s="335">
        <f>$I281*IF($G281="Pickup", SUMIFS(NewEmisData!L:L, NewEmisData!$A:$A, "Pickup", NewEmisData!$B:$B, $A281, NewEmisData!$C:$C, $H281, NewEmisData!$D:$D, CT$2), SUMIFS(NewEmisData!L:L, NewEmisData!$A:$A, "LDV", NewEmisData!$B:$B, $A281, NewEmisData!$C:$C, $H281, NewEmisData!$D:$D, CT$2))</f>
        <v>6.1456645266433898E-3</v>
      </c>
      <c r="CU281" s="335">
        <f>$I281*IF($G281="Pickup", SUMIFS(NewEmisData!M:M, NewEmisData!$A:$A, "Pickup", NewEmisData!$B:$B, $A281, NewEmisData!$C:$C, $H281, NewEmisData!$D:$D, CU$2), SUMIFS(NewEmisData!M:M, NewEmisData!$A:$A, "LDV", NewEmisData!$B:$B, $A281, NewEmisData!$C:$C, $H281, NewEmisData!$D:$D, CU$2))</f>
        <v>6.1452936234844303E-3</v>
      </c>
      <c r="CV281" s="335">
        <v>5.2030687941242611E-3</v>
      </c>
      <c r="CW281" s="335">
        <v>3.0448046675121709E-3</v>
      </c>
      <c r="CX281" s="335">
        <v>1.8865908720768221E-3</v>
      </c>
      <c r="CY281" s="335">
        <v>1.5570268485524494E-3</v>
      </c>
      <c r="CZ281" s="335">
        <v>1.2432183416122382E-3</v>
      </c>
      <c r="DA281" s="335">
        <v>9.252251866281976E-4</v>
      </c>
      <c r="DB281" s="335">
        <v>7.2309456596024934E-4</v>
      </c>
      <c r="DC281" s="335">
        <v>6.8940706870607876E-4</v>
      </c>
      <c r="DD281" s="335">
        <v>6.844148428615973E-4</v>
      </c>
      <c r="DE281" s="335">
        <v>6.8634617396886091E-4</v>
      </c>
      <c r="DF281" s="335">
        <v>6.8634617396886091E-4</v>
      </c>
      <c r="DG281" s="335">
        <f>$I281*IF($G281="Pickup", SUMIFS(NewEmisData!E:E, NewEmisData!$A:$A, "Pickup", NewEmisData!$B:$B, $A281, NewEmisData!$C:$C, $H281, NewEmisData!$D:$D, DG$2), SUMIFS(NewEmisData!E:E, NewEmisData!$A:$A, "LDV", NewEmisData!$B:$B, $A281, NewEmisData!$C:$C, $H281, NewEmisData!$D:$D, DG$2))</f>
        <v>0</v>
      </c>
      <c r="DH281" s="335">
        <f>$I281*IF($G281="Pickup", SUMIFS(NewEmisData!F:F, NewEmisData!$A:$A, "Pickup", NewEmisData!$B:$B, $A281, NewEmisData!$C:$C, $H281, NewEmisData!$D:$D, DH$2), SUMIFS(NewEmisData!F:F, NewEmisData!$A:$A, "LDV", NewEmisData!$B:$B, $A281, NewEmisData!$C:$C, $H281, NewEmisData!$D:$D, DH$2))</f>
        <v>0</v>
      </c>
      <c r="DI281" s="335">
        <f>$I281*IF($G281="Pickup", SUMIFS(NewEmisData!G:G, NewEmisData!$A:$A, "Pickup", NewEmisData!$B:$B, $A281, NewEmisData!$C:$C, $H281, NewEmisData!$D:$D, DI$2), SUMIFS(NewEmisData!G:G, NewEmisData!$A:$A, "LDV", NewEmisData!$B:$B, $A281, NewEmisData!$C:$C, $H281, NewEmisData!$D:$D, DI$2))</f>
        <v>0</v>
      </c>
      <c r="DJ281" s="335">
        <f>$I281*IF($G281="Pickup", SUMIFS(NewEmisData!H:H, NewEmisData!$A:$A, "Pickup", NewEmisData!$B:$B, $A281, NewEmisData!$C:$C, $H281, NewEmisData!$D:$D, DJ$2), SUMIFS(NewEmisData!H:H, NewEmisData!$A:$A, "LDV", NewEmisData!$B:$B, $A281, NewEmisData!$C:$C, $H281, NewEmisData!$D:$D, DJ$2))</f>
        <v>0</v>
      </c>
      <c r="DK281" s="335">
        <f>$I281*IF($G281="Pickup", SUMIFS(NewEmisData!I:I, NewEmisData!$A:$A, "Pickup", NewEmisData!$B:$B, $A281, NewEmisData!$C:$C, $H281, NewEmisData!$D:$D, DK$2), SUMIFS(NewEmisData!I:I, NewEmisData!$A:$A, "LDV", NewEmisData!$B:$B, $A281, NewEmisData!$C:$C, $H281, NewEmisData!$D:$D, DK$2))</f>
        <v>0</v>
      </c>
      <c r="DL281" s="335">
        <f>$I281*IF($G281="Pickup", SUMIFS(NewEmisData!J:J, NewEmisData!$A:$A, "Pickup", NewEmisData!$B:$B, $A281, NewEmisData!$C:$C, $H281, NewEmisData!$D:$D, DL$2), SUMIFS(NewEmisData!J:J, NewEmisData!$A:$A, "LDV", NewEmisData!$B:$B, $A281, NewEmisData!$C:$C, $H281, NewEmisData!$D:$D, DL$2))</f>
        <v>0</v>
      </c>
      <c r="DM281" s="335">
        <f>$I281*IF($G281="Pickup", SUMIFS(NewEmisData!K:K, NewEmisData!$A:$A, "Pickup", NewEmisData!$B:$B, $A281, NewEmisData!$C:$C, $H281, NewEmisData!$D:$D, DM$2), SUMIFS(NewEmisData!K:K, NewEmisData!$A:$A, "LDV", NewEmisData!$B:$B, $A281, NewEmisData!$C:$C, $H281, NewEmisData!$D:$D, DM$2))</f>
        <v>0</v>
      </c>
      <c r="DN281" s="335">
        <f>$I281*IF($G281="Pickup", SUMIFS(NewEmisData!L:L, NewEmisData!$A:$A, "Pickup", NewEmisData!$B:$B, $A281, NewEmisData!$C:$C, $H281, NewEmisData!$D:$D, DN$2), SUMIFS(NewEmisData!L:L, NewEmisData!$A:$A, "LDV", NewEmisData!$B:$B, $A281, NewEmisData!$C:$C, $H281, NewEmisData!$D:$D, DN$2))</f>
        <v>0</v>
      </c>
      <c r="DO281" s="335">
        <f>$I281*IF($G281="Pickup", SUMIFS(NewEmisData!M:M, NewEmisData!$A:$A, "Pickup", NewEmisData!$B:$B, $A281, NewEmisData!$C:$C, $H281, NewEmisData!$D:$D, DO$2), SUMIFS(NewEmisData!M:M, NewEmisData!$A:$A, "LDV", NewEmisData!$B:$B, $A281, NewEmisData!$C:$C, $H281, NewEmisData!$D:$D, DO$2))</f>
        <v>0</v>
      </c>
      <c r="DP281" s="335">
        <v>1.3868757746550878E-3</v>
      </c>
      <c r="DQ281" s="335">
        <f>$I281*IF($G281="Pickup", SUMIFS(NewEmisData!E:E, NewEmisData!$A:$A, "Pickup", NewEmisData!$B:$B, $A281, NewEmisData!$C:$C, $H281, NewEmisData!$D:$D, DQ$2), SUMIFS(NewEmisData!E:E, NewEmisData!$A:$A, "LDV", NewEmisData!$B:$B, $A281, NewEmisData!$C:$C, $H281, NewEmisData!$D:$D, DQ$2))</f>
        <v>1.28100272800791E-2</v>
      </c>
      <c r="DR281" s="335">
        <f>$I281*IF($G281="Pickup", SUMIFS(NewEmisData!F:F, NewEmisData!$A:$A, "Pickup", NewEmisData!$B:$B, $A281, NewEmisData!$C:$C, $H281, NewEmisData!$D:$D, DR$2), SUMIFS(NewEmisData!F:F, NewEmisData!$A:$A, "LDV", NewEmisData!$B:$B, $A281, NewEmisData!$C:$C, $H281, NewEmisData!$D:$D, DR$2))</f>
        <v>6.9424260700293398E-3</v>
      </c>
      <c r="DS281" s="335">
        <f>$I281*IF($G281="Pickup", SUMIFS(NewEmisData!G:G, NewEmisData!$A:$A, "Pickup", NewEmisData!$B:$B, $A281, NewEmisData!$C:$C, $H281, NewEmisData!$D:$D, DS$2), SUMIFS(NewEmisData!G:G, NewEmisData!$A:$A, "LDV", NewEmisData!$B:$B, $A281, NewEmisData!$C:$C, $H281, NewEmisData!$D:$D, DS$2))</f>
        <v>5.5718062948972597E-3</v>
      </c>
      <c r="DT281" s="335">
        <f>$I281*IF($G281="Pickup", SUMIFS(NewEmisData!H:H, NewEmisData!$A:$A, "Pickup", NewEmisData!$B:$B, $A281, NewEmisData!$C:$C, $H281, NewEmisData!$D:$D, DT$2), SUMIFS(NewEmisData!H:H, NewEmisData!$A:$A, "LDV", NewEmisData!$B:$B, $A281, NewEmisData!$C:$C, $H281, NewEmisData!$D:$D, DT$2))</f>
        <v>4.2603417623007303E-3</v>
      </c>
      <c r="DU281" s="335">
        <f>$I281*IF($G281="Pickup", SUMIFS(NewEmisData!I:I, NewEmisData!$A:$A, "Pickup", NewEmisData!$B:$B, $A281, NewEmisData!$C:$C, $H281, NewEmisData!$D:$D, DU$2), SUMIFS(NewEmisData!I:I, NewEmisData!$A:$A, "LDV", NewEmisData!$B:$B, $A281, NewEmisData!$C:$C, $H281, NewEmisData!$D:$D, DU$2))</f>
        <v>3.31959498333436E-3</v>
      </c>
      <c r="DV281" s="335">
        <f>$I281*IF($G281="Pickup", SUMIFS(NewEmisData!J:J, NewEmisData!$A:$A, "Pickup", NewEmisData!$B:$B, $A281, NewEmisData!$C:$C, $H281, NewEmisData!$D:$D, DV$2), SUMIFS(NewEmisData!J:J, NewEmisData!$A:$A, "LDV", NewEmisData!$B:$B, $A281, NewEmisData!$C:$C, $H281, NewEmisData!$D:$D, DV$2))</f>
        <v>2.8901416801040899E-3</v>
      </c>
      <c r="DW281" s="335">
        <f>$I281*IF($G281="Pickup", SUMIFS(NewEmisData!K:K, NewEmisData!$A:$A, "Pickup", NewEmisData!$B:$B, $A281, NewEmisData!$C:$C, $H281, NewEmisData!$D:$D, DW$2), SUMIFS(NewEmisData!K:K, NewEmisData!$A:$A, "LDV", NewEmisData!$B:$B, $A281, NewEmisData!$C:$C, $H281, NewEmisData!$D:$D, DW$2))</f>
        <v>2.6480526244027302E-3</v>
      </c>
      <c r="DX281" s="335">
        <f>$I281*IF($G281="Pickup", SUMIFS(NewEmisData!L:L, NewEmisData!$A:$A, "Pickup", NewEmisData!$B:$B, $A281, NewEmisData!$C:$C, $H281, NewEmisData!$D:$D, DX$2), SUMIFS(NewEmisData!L:L, NewEmisData!$A:$A, "LDV", NewEmisData!$B:$B, $A281, NewEmisData!$C:$C, $H281, NewEmisData!$D:$D, DX$2))</f>
        <v>2.5707167297103401E-3</v>
      </c>
      <c r="DY281" s="335">
        <f>$I281*IF($G281="Pickup", SUMIFS(NewEmisData!M:M, NewEmisData!$A:$A, "Pickup", NewEmisData!$B:$B, $A281, NewEmisData!$C:$C, $H281, NewEmisData!$D:$D, DY$2), SUMIFS(NewEmisData!M:M, NewEmisData!$A:$A, "LDV", NewEmisData!$B:$B, $A281, NewEmisData!$C:$C, $H281, NewEmisData!$D:$D, DY$2))</f>
        <v>2.5319062605993902E-3</v>
      </c>
      <c r="DZ281" s="335">
        <v>4.3350573081854527E-3</v>
      </c>
      <c r="EA281" s="335">
        <f t="shared" si="456"/>
        <v>437.85746964693402</v>
      </c>
      <c r="EB281" s="335">
        <f t="shared" si="457"/>
        <v>424.609883045034</v>
      </c>
      <c r="EC281" s="335">
        <f t="shared" si="458"/>
        <v>389.26792072260798</v>
      </c>
      <c r="ED281" s="335">
        <f t="shared" si="459"/>
        <v>331.09003080375697</v>
      </c>
      <c r="EE281" s="335">
        <f t="shared" si="460"/>
        <v>286.46929869872997</v>
      </c>
      <c r="EF281" s="335">
        <f t="shared" si="461"/>
        <v>261.33080310252802</v>
      </c>
      <c r="EG281" s="335">
        <f t="shared" si="462"/>
        <v>250.12665030232699</v>
      </c>
      <c r="EH281" s="335">
        <f t="shared" si="463"/>
        <v>246.146486551527</v>
      </c>
      <c r="EI281" s="335">
        <f t="shared" si="464"/>
        <v>244.677818234341</v>
      </c>
      <c r="EJ281" s="335">
        <f t="shared" si="465"/>
        <v>0.20692409258864139</v>
      </c>
      <c r="EK281" s="335">
        <f t="shared" si="466"/>
        <v>0.78000130642291299</v>
      </c>
      <c r="EL281" s="335">
        <f t="shared" si="467"/>
        <v>0.323605278282381</v>
      </c>
      <c r="EM281" s="335">
        <f t="shared" si="468"/>
        <v>0.19152446532377701</v>
      </c>
      <c r="EN281" s="335">
        <f t="shared" si="469"/>
        <v>0.12537127832280801</v>
      </c>
      <c r="EO281" s="335">
        <f t="shared" si="470"/>
        <v>7.6671766649271E-2</v>
      </c>
      <c r="EP281" s="335">
        <f t="shared" si="471"/>
        <v>5.7019026656941203E-2</v>
      </c>
      <c r="EQ281" s="335">
        <f t="shared" si="472"/>
        <v>4.8823281713844202E-2</v>
      </c>
      <c r="ER281" s="335">
        <f t="shared" si="473"/>
        <v>4.6542407484685501E-2</v>
      </c>
      <c r="ES281" s="335">
        <f t="shared" si="474"/>
        <v>4.5415311435121702E-2</v>
      </c>
      <c r="ET281" s="335">
        <f t="shared" si="475"/>
        <v>5.5587065527563068E-2</v>
      </c>
      <c r="EU281" s="335">
        <f t="shared" si="476"/>
        <v>7.5764719154140002E-3</v>
      </c>
      <c r="EV281" s="335">
        <f t="shared" si="477"/>
        <v>7.3472400077695399E-3</v>
      </c>
      <c r="EW281" s="335">
        <f t="shared" si="478"/>
        <v>5.5842494055705696E-3</v>
      </c>
      <c r="EX281" s="335">
        <f t="shared" si="479"/>
        <v>4.7496587466809804E-3</v>
      </c>
      <c r="EY281" s="335">
        <f t="shared" si="480"/>
        <v>4.1095518958717504E-3</v>
      </c>
      <c r="EZ281" s="335">
        <f t="shared" si="481"/>
        <v>3.7489264773323799E-3</v>
      </c>
      <c r="FA281" s="335">
        <f t="shared" si="482"/>
        <v>3.5881959766524201E-3</v>
      </c>
      <c r="FB281" s="335">
        <f t="shared" si="483"/>
        <v>3.5311006464952199E-3</v>
      </c>
      <c r="FC281" s="335">
        <f t="shared" si="484"/>
        <v>3.5100309709840301E-3</v>
      </c>
      <c r="FD281" s="335">
        <f t="shared" si="485"/>
        <v>1.3041984458904573E-3</v>
      </c>
      <c r="FE281" s="335">
        <f t="shared" si="486"/>
        <v>6.7831755328566196E-2</v>
      </c>
      <c r="FF281" s="335">
        <f t="shared" si="487"/>
        <v>6.3250667156757298E-2</v>
      </c>
      <c r="FG281" s="335">
        <f t="shared" si="488"/>
        <v>6.2628417187727006E-2</v>
      </c>
      <c r="FH281" s="335">
        <f t="shared" si="489"/>
        <v>6.1216981125607202E-2</v>
      </c>
      <c r="FI281" s="335">
        <f t="shared" si="490"/>
        <v>5.9842025439809501E-2</v>
      </c>
      <c r="FJ281" s="335">
        <f t="shared" si="491"/>
        <v>5.8761885691048198E-2</v>
      </c>
      <c r="FK281" s="335">
        <f t="shared" si="492"/>
        <v>5.8072078083983E-2</v>
      </c>
      <c r="FL281" s="335">
        <f t="shared" si="493"/>
        <v>5.7726484266030297E-2</v>
      </c>
      <c r="FM281" s="335">
        <f t="shared" si="494"/>
        <v>5.7530226905323702E-2</v>
      </c>
      <c r="FN281" s="335">
        <f t="shared" si="495"/>
        <v>3.2948538923667892E-2</v>
      </c>
      <c r="FO281" s="335">
        <f t="shared" si="496"/>
        <v>1.8324822567621701E-2</v>
      </c>
      <c r="FP281" s="335">
        <f t="shared" si="497"/>
        <v>1.4272294035055699E-2</v>
      </c>
      <c r="FQ281" s="335">
        <f t="shared" si="498"/>
        <v>1.3165752481838801E-2</v>
      </c>
      <c r="FR281" s="335">
        <f t="shared" si="499"/>
        <v>1.1917194849656599E-2</v>
      </c>
      <c r="FS281" s="335">
        <f t="shared" si="500"/>
        <v>1.0700861948252101E-2</v>
      </c>
      <c r="FT281" s="335">
        <f t="shared" si="501"/>
        <v>9.7453521893521699E-3</v>
      </c>
      <c r="FU281" s="335">
        <f t="shared" si="502"/>
        <v>9.1351470976244707E-3</v>
      </c>
      <c r="FV281" s="335">
        <f t="shared" si="503"/>
        <v>8.8293874131557606E-3</v>
      </c>
      <c r="FW281" s="335">
        <f t="shared" si="504"/>
        <v>8.6558174466142106E-3</v>
      </c>
      <c r="FX281" s="335">
        <f t="shared" si="505"/>
        <v>6.6026126062260432E-3</v>
      </c>
    </row>
    <row r="282" spans="1:180" x14ac:dyDescent="0.2">
      <c r="A282" s="305" t="str">
        <f>_xlfn.CONCAT(IF(LEFT(TRIM(A281),1)="*", "*R", "R"), 1+RIGHT(TRIM(A281),1))</f>
        <v>R4</v>
      </c>
      <c r="B282" s="305" t="str">
        <f t="shared" si="527"/>
        <v>TLCCNGX11</v>
      </c>
      <c r="C282" s="305" t="str">
        <f t="shared" si="528"/>
        <v>TL.CNGX.C.CNGX.2011</v>
      </c>
      <c r="D282" s="301" t="str">
        <f t="shared" si="529"/>
        <v>bn-vmt, bn-vmt/a</v>
      </c>
      <c r="E282" s="301" t="str">
        <f t="shared" si="530"/>
        <v>TRNCNGX</v>
      </c>
      <c r="F282" s="301" t="str">
        <f t="shared" si="531"/>
        <v>TL</v>
      </c>
      <c r="G282" s="315" t="s">
        <v>815</v>
      </c>
      <c r="H282" s="301" t="s">
        <v>814</v>
      </c>
      <c r="I282" s="315">
        <v>1</v>
      </c>
      <c r="J282" s="315" t="str">
        <f t="shared" si="511"/>
        <v>Compact car-GSL</v>
      </c>
      <c r="K282" s="335">
        <f>$I282*IF($G282="Pickup", SUMIFS(NewEmisData!E:E, NewEmisData!$A:$A, "Pickup", NewEmisData!$B:$B, $A282, NewEmisData!$C:$C, $H282, NewEmisData!$D:$D, K$2), SUMIFS(NewEmisData!E:E, NewEmisData!$A:$A, "LDV", NewEmisData!$B:$B, $A282, NewEmisData!$C:$C, $H282, NewEmisData!$D:$D, K$2))</f>
        <v>605.35194063093002</v>
      </c>
      <c r="L282" s="335">
        <f>$I282*IF($G282="Pickup", SUMIFS(NewEmisData!F:F, NewEmisData!$A:$A, "Pickup", NewEmisData!$B:$B, $A282, NewEmisData!$C:$C, $H282, NewEmisData!$D:$D, L$2), SUMIFS(NewEmisData!F:F, NewEmisData!$A:$A, "LDV", NewEmisData!$B:$B, $A282, NewEmisData!$C:$C, $H282, NewEmisData!$D:$D, L$2))</f>
        <v>575.43677827742204</v>
      </c>
      <c r="M282" s="335">
        <f>$I282*IF($G282="Pickup", SUMIFS(NewEmisData!G:G, NewEmisData!$A:$A, "Pickup", NewEmisData!$B:$B, $A282, NewEmisData!$C:$C, $H282, NewEmisData!$D:$D, M$2), SUMIFS(NewEmisData!G:G, NewEmisData!$A:$A, "LDV", NewEmisData!$B:$B, $A282, NewEmisData!$C:$C, $H282, NewEmisData!$D:$D, M$2))</f>
        <v>447.50306541281799</v>
      </c>
      <c r="N282" s="335">
        <f>$I282*IF($G282="Pickup", SUMIFS(NewEmisData!H:H, NewEmisData!$A:$A, "Pickup", NewEmisData!$B:$B, $A282, NewEmisData!$C:$C, $H282, NewEmisData!$D:$D, N$2), SUMIFS(NewEmisData!H:H, NewEmisData!$A:$A, "LDV", NewEmisData!$B:$B, $A282, NewEmisData!$C:$C, $H282, NewEmisData!$D:$D, N$2))</f>
        <v>380.32748601406797</v>
      </c>
      <c r="O282" s="335">
        <f>$I282*IF($G282="Pickup", SUMIFS(NewEmisData!I:I, NewEmisData!$A:$A, "Pickup", NewEmisData!$B:$B, $A282, NewEmisData!$C:$C, $H282, NewEmisData!$D:$D, O$2), SUMIFS(NewEmisData!I:I, NewEmisData!$A:$A, "LDV", NewEmisData!$B:$B, $A282, NewEmisData!$C:$C, $H282, NewEmisData!$D:$D, O$2))</f>
        <v>328.8508655947</v>
      </c>
      <c r="P282" s="335">
        <f>$I282*IF($G282="Pickup", SUMIFS(NewEmisData!J:J, NewEmisData!$A:$A, "Pickup", NewEmisData!$B:$B, $A282, NewEmisData!$C:$C, $H282, NewEmisData!$D:$D, P$2), SUMIFS(NewEmisData!J:J, NewEmisData!$A:$A, "LDV", NewEmisData!$B:$B, $A282, NewEmisData!$C:$C, $H282, NewEmisData!$D:$D, P$2))</f>
        <v>299.87343037562698</v>
      </c>
      <c r="Q282" s="335">
        <f>$I282*IF($G282="Pickup", SUMIFS(NewEmisData!K:K, NewEmisData!$A:$A, "Pickup", NewEmisData!$B:$B, $A282, NewEmisData!$C:$C, $H282, NewEmisData!$D:$D, Q$2), SUMIFS(NewEmisData!K:K, NewEmisData!$A:$A, "LDV", NewEmisData!$B:$B, $A282, NewEmisData!$C:$C, $H282, NewEmisData!$D:$D, Q$2))</f>
        <v>286.96645721008798</v>
      </c>
      <c r="R282" s="335">
        <f>$I282*IF($G282="Pickup", SUMIFS(NewEmisData!L:L, NewEmisData!$A:$A, "Pickup", NewEmisData!$B:$B, $A282, NewEmisData!$C:$C, $H282, NewEmisData!$D:$D, R$2), SUMIFS(NewEmisData!L:L, NewEmisData!$A:$A, "LDV", NewEmisData!$B:$B, $A282, NewEmisData!$C:$C, $H282, NewEmisData!$D:$D, R$2))</f>
        <v>282.38592098475101</v>
      </c>
      <c r="S282" s="335">
        <f>$I282*IF($G282="Pickup", SUMIFS(NewEmisData!M:M, NewEmisData!$A:$A, "Pickup", NewEmisData!$B:$B, $A282, NewEmisData!$C:$C, $H282, NewEmisData!$D:$D, S$2), SUMIFS(NewEmisData!M:M, NewEmisData!$A:$A, "LDV", NewEmisData!$B:$B, $A282, NewEmisData!$C:$C, $H282, NewEmisData!$D:$D, S$2))</f>
        <v>280.69816184937503</v>
      </c>
      <c r="T282" s="335">
        <v>0.20692409258864139</v>
      </c>
      <c r="U282" s="335">
        <f>$I282*IF($G282="Pickup", SUMIFS(NewEmisData!E:E, NewEmisData!$A:$A, "Pickup", NewEmisData!$B:$B, $A282, NewEmisData!$C:$C, $H282, NewEmisData!$D:$D, U$2), SUMIFS(NewEmisData!E:E, NewEmisData!$A:$A, "LDV", NewEmisData!$B:$B, $A282, NewEmisData!$C:$C, $H282, NewEmisData!$D:$D, U$2))</f>
        <v>0.73999493628111201</v>
      </c>
      <c r="V282" s="335">
        <f>$I282*IF($G282="Pickup", SUMIFS(NewEmisData!F:F, NewEmisData!$A:$A, "Pickup", NewEmisData!$B:$B, $A282, NewEmisData!$C:$C, $H282, NewEmisData!$D:$D, V$2), SUMIFS(NewEmisData!F:F, NewEmisData!$A:$A, "LDV", NewEmisData!$B:$B, $A282, NewEmisData!$C:$C, $H282, NewEmisData!$D:$D, V$2))</f>
        <v>0.35335240075773999</v>
      </c>
      <c r="W282" s="335">
        <f>$I282*IF($G282="Pickup", SUMIFS(NewEmisData!G:G, NewEmisData!$A:$A, "Pickup", NewEmisData!$B:$B, $A282, NewEmisData!$C:$C, $H282, NewEmisData!$D:$D, W$2), SUMIFS(NewEmisData!G:G, NewEmisData!$A:$A, "LDV", NewEmisData!$B:$B, $A282, NewEmisData!$C:$C, $H282, NewEmisData!$D:$D, W$2))</f>
        <v>0.18897755292818599</v>
      </c>
      <c r="X282" s="335">
        <f>$I282*IF($G282="Pickup", SUMIFS(NewEmisData!H:H, NewEmisData!$A:$A, "Pickup", NewEmisData!$B:$B, $A282, NewEmisData!$C:$C, $H282, NewEmisData!$D:$D, X$2), SUMIFS(NewEmisData!H:H, NewEmisData!$A:$A, "LDV", NewEmisData!$B:$B, $A282, NewEmisData!$C:$C, $H282, NewEmisData!$D:$D, X$2))</f>
        <v>0.12218817840455801</v>
      </c>
      <c r="Y282" s="335">
        <f>$I282*IF($G282="Pickup", SUMIFS(NewEmisData!I:I, NewEmisData!$A:$A, "Pickup", NewEmisData!$B:$B, $A282, NewEmisData!$C:$C, $H282, NewEmisData!$D:$D, Y$2), SUMIFS(NewEmisData!I:I, NewEmisData!$A:$A, "LDV", NewEmisData!$B:$B, $A282, NewEmisData!$C:$C, $H282, NewEmisData!$D:$D, Y$2))</f>
        <v>7.3060825114572805E-2</v>
      </c>
      <c r="Z282" s="335">
        <f>$I282*IF($G282="Pickup", SUMIFS(NewEmisData!J:J, NewEmisData!$A:$A, "Pickup", NewEmisData!$B:$B, $A282, NewEmisData!$C:$C, $H282, NewEmisData!$D:$D, Z$2), SUMIFS(NewEmisData!J:J, NewEmisData!$A:$A, "LDV", NewEmisData!$B:$B, $A282, NewEmisData!$C:$C, $H282, NewEmisData!$D:$D, Z$2))</f>
        <v>5.3764321341730301E-2</v>
      </c>
      <c r="AA282" s="335">
        <f>$I282*IF($G282="Pickup", SUMIFS(NewEmisData!K:K, NewEmisData!$A:$A, "Pickup", NewEmisData!$B:$B, $A282, NewEmisData!$C:$C, $H282, NewEmisData!$D:$D, AA$2), SUMIFS(NewEmisData!K:K, NewEmisData!$A:$A, "LDV", NewEmisData!$B:$B, $A282, NewEmisData!$C:$C, $H282, NewEmisData!$D:$D, AA$2))</f>
        <v>4.5765873698397498E-2</v>
      </c>
      <c r="AB282" s="335">
        <f>$I282*IF($G282="Pickup", SUMIFS(NewEmisData!L:L, NewEmisData!$A:$A, "Pickup", NewEmisData!$B:$B, $A282, NewEmisData!$C:$C, $H282, NewEmisData!$D:$D, AB$2), SUMIFS(NewEmisData!L:L, NewEmisData!$A:$A, "LDV", NewEmisData!$B:$B, $A282, NewEmisData!$C:$C, $H282, NewEmisData!$D:$D, AB$2))</f>
        <v>4.3548109073897001E-2</v>
      </c>
      <c r="AC282" s="335">
        <f>$I282*IF($G282="Pickup", SUMIFS(NewEmisData!M:M, NewEmisData!$A:$A, "Pickup", NewEmisData!$B:$B, $A282, NewEmisData!$C:$C, $H282, NewEmisData!$D:$D, AC$2), SUMIFS(NewEmisData!M:M, NewEmisData!$A:$A, "LDV", NewEmisData!$B:$B, $A282, NewEmisData!$C:$C, $H282, NewEmisData!$D:$D, AC$2))</f>
        <v>4.24609775043936E-2</v>
      </c>
      <c r="AD282" s="335">
        <v>5.5587065527563068E-2</v>
      </c>
      <c r="AE282" s="335">
        <f>$I282*IF($G282="Pickup", SUMIFS(NewEmisData!E:E, NewEmisData!$A:$A, "Pickup", NewEmisData!$B:$B, $A282, NewEmisData!$C:$C, $H282, NewEmisData!$D:$D, AE$2), SUMIFS(NewEmisData!E:E, NewEmisData!$A:$A, "LDV", NewEmisData!$B:$B, $A282, NewEmisData!$C:$C, $H282, NewEmisData!$D:$D, AE$2))</f>
        <v>1.04747160569124E-2</v>
      </c>
      <c r="AF282" s="335">
        <f>$I282*IF($G282="Pickup", SUMIFS(NewEmisData!F:F, NewEmisData!$A:$A, "Pickup", NewEmisData!$B:$B, $A282, NewEmisData!$C:$C, $H282, NewEmisData!$D:$D, AF$2), SUMIFS(NewEmisData!F:F, NewEmisData!$A:$A, "LDV", NewEmisData!$B:$B, $A282, NewEmisData!$C:$C, $H282, NewEmisData!$D:$D, AF$2))</f>
        <v>9.9570764799691708E-3</v>
      </c>
      <c r="AG282" s="335">
        <f>$I282*IF($G282="Pickup", SUMIFS(NewEmisData!G:G, NewEmisData!$A:$A, "Pickup", NewEmisData!$B:$B, $A282, NewEmisData!$C:$C, $H282, NewEmisData!$D:$D, AG$2), SUMIFS(NewEmisData!G:G, NewEmisData!$A:$A, "LDV", NewEmisData!$B:$B, $A282, NewEmisData!$C:$C, $H282, NewEmisData!$D:$D, AG$2))</f>
        <v>6.4196648888919499E-3</v>
      </c>
      <c r="AH282" s="335">
        <f>$I282*IF($G282="Pickup", SUMIFS(NewEmisData!H:H, NewEmisData!$A:$A, "Pickup", NewEmisData!$B:$B, $A282, NewEmisData!$C:$C, $H282, NewEmisData!$D:$D, AH$2), SUMIFS(NewEmisData!H:H, NewEmisData!$A:$A, "LDV", NewEmisData!$B:$B, $A282, NewEmisData!$C:$C, $H282, NewEmisData!$D:$D, AH$2))</f>
        <v>5.45599526494426E-3</v>
      </c>
      <c r="AI282" s="335">
        <f>$I282*IF($G282="Pickup", SUMIFS(NewEmisData!I:I, NewEmisData!$A:$A, "Pickup", NewEmisData!$B:$B, $A282, NewEmisData!$C:$C, $H282, NewEmisData!$D:$D, AI$2), SUMIFS(NewEmisData!I:I, NewEmisData!$A:$A, "LDV", NewEmisData!$B:$B, $A282, NewEmisData!$C:$C, $H282, NewEmisData!$D:$D, AI$2))</f>
        <v>4.7175365225731996E-3</v>
      </c>
      <c r="AJ282" s="335">
        <f>$I282*IF($G282="Pickup", SUMIFS(NewEmisData!J:J, NewEmisData!$A:$A, "Pickup", NewEmisData!$B:$B, $A282, NewEmisData!$C:$C, $H282, NewEmisData!$D:$D, AJ$2), SUMIFS(NewEmisData!J:J, NewEmisData!$A:$A, "LDV", NewEmisData!$B:$B, $A282, NewEmisData!$C:$C, $H282, NewEmisData!$D:$D, AJ$2))</f>
        <v>4.3018391726363297E-3</v>
      </c>
      <c r="AK282" s="335">
        <f>$I282*IF($G282="Pickup", SUMIFS(NewEmisData!K:K, NewEmisData!$A:$A, "Pickup", NewEmisData!$B:$B, $A282, NewEmisData!$C:$C, $H282, NewEmisData!$D:$D, AK$2), SUMIFS(NewEmisData!K:K, NewEmisData!$A:$A, "LDV", NewEmisData!$B:$B, $A282, NewEmisData!$C:$C, $H282, NewEmisData!$D:$D, AK$2))</f>
        <v>4.1166816404986702E-3</v>
      </c>
      <c r="AL282" s="335">
        <f>$I282*IF($G282="Pickup", SUMIFS(NewEmisData!L:L, NewEmisData!$A:$A, "Pickup", NewEmisData!$B:$B, $A282, NewEmisData!$C:$C, $H282, NewEmisData!$D:$D, AL$2), SUMIFS(NewEmisData!L:L, NewEmisData!$A:$A, "LDV", NewEmisData!$B:$B, $A282, NewEmisData!$C:$C, $H282, NewEmisData!$D:$D, AL$2))</f>
        <v>4.0509726462172697E-3</v>
      </c>
      <c r="AM282" s="335">
        <f>$I282*IF($G282="Pickup", SUMIFS(NewEmisData!M:M, NewEmisData!$A:$A, "Pickup", NewEmisData!$B:$B, $A282, NewEmisData!$C:$C, $H282, NewEmisData!$D:$D, AM$2), SUMIFS(NewEmisData!M:M, NewEmisData!$A:$A, "LDV", NewEmisData!$B:$B, $A282, NewEmisData!$C:$C, $H282, NewEmisData!$D:$D, AM$2))</f>
        <v>4.0267596573162799E-3</v>
      </c>
      <c r="AN282" s="335">
        <v>1.3041984458904573E-3</v>
      </c>
      <c r="AO282" s="335">
        <f>$I282*IF($G282="Pickup", SUMIFS(NewEmisData!E:E, NewEmisData!$A:$A, "Pickup", NewEmisData!$B:$B, $A282, NewEmisData!$C:$C, $H282, NewEmisData!$D:$D, AO$2), SUMIFS(NewEmisData!E:E, NewEmisData!$A:$A, "LDV", NewEmisData!$B:$B, $A282, NewEmisData!$C:$C, $H282, NewEmisData!$D:$D, AO$2))</f>
        <v>0.112529836649977</v>
      </c>
      <c r="AP282" s="335">
        <f>$I282*IF($G282="Pickup", SUMIFS(NewEmisData!F:F, NewEmisData!$A:$A, "Pickup", NewEmisData!$B:$B, $A282, NewEmisData!$C:$C, $H282, NewEmisData!$D:$D, AP$2), SUMIFS(NewEmisData!F:F, NewEmisData!$A:$A, "LDV", NewEmisData!$B:$B, $A282, NewEmisData!$C:$C, $H282, NewEmisData!$D:$D, AP$2))</f>
        <v>0.103764807432247</v>
      </c>
      <c r="AQ282" s="335">
        <f>$I282*IF($G282="Pickup", SUMIFS(NewEmisData!G:G, NewEmisData!$A:$A, "Pickup", NewEmisData!$B:$B, $A282, NewEmisData!$C:$C, $H282, NewEmisData!$D:$D, AQ$2), SUMIFS(NewEmisData!G:G, NewEmisData!$A:$A, "LDV", NewEmisData!$B:$B, $A282, NewEmisData!$C:$C, $H282, NewEmisData!$D:$D, AQ$2))</f>
        <v>8.1904009889209095E-2</v>
      </c>
      <c r="AR282" s="335">
        <f>$I282*IF($G282="Pickup", SUMIFS(NewEmisData!H:H, NewEmisData!$A:$A, "Pickup", NewEmisData!$B:$B, $A282, NewEmisData!$C:$C, $H282, NewEmisData!$D:$D, AR$2), SUMIFS(NewEmisData!H:H, NewEmisData!$A:$A, "LDV", NewEmisData!$B:$B, $A282, NewEmisData!$C:$C, $H282, NewEmisData!$D:$D, AR$2))</f>
        <v>8.0372811122020202E-2</v>
      </c>
      <c r="AS282" s="335">
        <f>$I282*IF($G282="Pickup", SUMIFS(NewEmisData!I:I, NewEmisData!$A:$A, "Pickup", NewEmisData!$B:$B, $A282, NewEmisData!$C:$C, $H282, NewEmisData!$D:$D, AS$2), SUMIFS(NewEmisData!I:I, NewEmisData!$A:$A, "LDV", NewEmisData!$B:$B, $A282, NewEmisData!$C:$C, $H282, NewEmisData!$D:$D, AS$2))</f>
        <v>7.8826850839141593E-2</v>
      </c>
      <c r="AT282" s="335">
        <f>$I282*IF($G282="Pickup", SUMIFS(NewEmisData!J:J, NewEmisData!$A:$A, "Pickup", NewEmisData!$B:$B, $A282, NewEmisData!$C:$C, $H282, NewEmisData!$D:$D, AT$2), SUMIFS(NewEmisData!J:J, NewEmisData!$A:$A, "LDV", NewEmisData!$B:$B, $A282, NewEmisData!$C:$C, $H282, NewEmisData!$D:$D, AT$2))</f>
        <v>7.7629471627150906E-2</v>
      </c>
      <c r="AU282" s="335">
        <f>$I282*IF($G282="Pickup", SUMIFS(NewEmisData!K:K, NewEmisData!$A:$A, "Pickup", NewEmisData!$B:$B, $A282, NewEmisData!$C:$C, $H282, NewEmisData!$D:$D, AU$2), SUMIFS(NewEmisData!K:K, NewEmisData!$A:$A, "LDV", NewEmisData!$B:$B, $A282, NewEmisData!$C:$C, $H282, NewEmisData!$D:$D, AU$2))</f>
        <v>7.6869255276324197E-2</v>
      </c>
      <c r="AV282" s="335">
        <f>$I282*IF($G282="Pickup", SUMIFS(NewEmisData!L:L, NewEmisData!$A:$A, "Pickup", NewEmisData!$B:$B, $A282, NewEmisData!$C:$C, $H282, NewEmisData!$D:$D, AV$2), SUMIFS(NewEmisData!L:L, NewEmisData!$A:$A, "LDV", NewEmisData!$B:$B, $A282, NewEmisData!$C:$C, $H282, NewEmisData!$D:$D, AV$2))</f>
        <v>7.6489801218608905E-2</v>
      </c>
      <c r="AW282" s="335">
        <f>$I282*IF($G282="Pickup", SUMIFS(NewEmisData!M:M, NewEmisData!$A:$A, "Pickup", NewEmisData!$B:$B, $A282, NewEmisData!$C:$C, $H282, NewEmisData!$D:$D, AW$2), SUMIFS(NewEmisData!M:M, NewEmisData!$A:$A, "LDV", NewEmisData!$B:$B, $A282, NewEmisData!$C:$C, $H282, NewEmisData!$D:$D, AW$2))</f>
        <v>7.6275890012832595E-2</v>
      </c>
      <c r="AX282" s="335">
        <v>3.2948538923667892E-2</v>
      </c>
      <c r="AY282" s="335">
        <f>$I282*IF($G282="Pickup", SUMIFS(NewEmisData!E:E, NewEmisData!$A:$A, "Pickup", NewEmisData!$B:$B, $A282, NewEmisData!$C:$C, $H282, NewEmisData!$D:$D, AY$2), SUMIFS(NewEmisData!E:E, NewEmisData!$A:$A, "LDV", NewEmisData!$B:$B, $A282, NewEmisData!$C:$C, $H282, NewEmisData!$D:$D, AY$2))</f>
        <v>2.93140110896879E-2</v>
      </c>
      <c r="AZ282" s="335">
        <f>$I282*IF($G282="Pickup", SUMIFS(NewEmisData!F:F, NewEmisData!$A:$A, "Pickup", NewEmisData!$B:$B, $A282, NewEmisData!$C:$C, $H282, NewEmisData!$D:$D, AZ$2), SUMIFS(NewEmisData!F:F, NewEmisData!$A:$A, "LDV", NewEmisData!$B:$B, $A282, NewEmisData!$C:$C, $H282, NewEmisData!$D:$D, AZ$2))</f>
        <v>2.15603319614842E-2</v>
      </c>
      <c r="BA282" s="335">
        <f>$I282*IF($G282="Pickup", SUMIFS(NewEmisData!G:G, NewEmisData!$A:$A, "Pickup", NewEmisData!$B:$B, $A282, NewEmisData!$C:$C, $H282, NewEmisData!$D:$D, BA$2), SUMIFS(NewEmisData!G:G, NewEmisData!$A:$A, "LDV", NewEmisData!$B:$B, $A282, NewEmisData!$C:$C, $H282, NewEmisData!$D:$D, BA$2))</f>
        <v>1.61359542510712E-2</v>
      </c>
      <c r="BB282" s="335">
        <f>$I282*IF($G282="Pickup", SUMIFS(NewEmisData!H:H, NewEmisData!$A:$A, "Pickup", NewEmisData!$B:$B, $A282, NewEmisData!$C:$C, $H282, NewEmisData!$D:$D, BB$2), SUMIFS(NewEmisData!H:H, NewEmisData!$A:$A, "LDV", NewEmisData!$B:$B, $A282, NewEmisData!$C:$C, $H282, NewEmisData!$D:$D, BB$2))</f>
        <v>1.4781439172223E-2</v>
      </c>
      <c r="BC282" s="335">
        <f>$I282*IF($G282="Pickup", SUMIFS(NewEmisData!I:I, NewEmisData!$A:$A, "Pickup", NewEmisData!$B:$B, $A282, NewEmisData!$C:$C, $H282, NewEmisData!$D:$D, BC$2), SUMIFS(NewEmisData!I:I, NewEmisData!$A:$A, "LDV", NewEmisData!$B:$B, $A282, NewEmisData!$C:$C, $H282, NewEmisData!$D:$D, BC$2))</f>
        <v>1.3413837806436801E-2</v>
      </c>
      <c r="BD282" s="335">
        <f>$I282*IF($G282="Pickup", SUMIFS(NewEmisData!J:J, NewEmisData!$A:$A, "Pickup", NewEmisData!$B:$B, $A282, NewEmisData!$C:$C, $H282, NewEmisData!$D:$D, BD$2), SUMIFS(NewEmisData!J:J, NewEmisData!$A:$A, "LDV", NewEmisData!$B:$B, $A282, NewEmisData!$C:$C, $H282, NewEmisData!$D:$D, BD$2))</f>
        <v>1.2354573478352299E-2</v>
      </c>
      <c r="BE282" s="335">
        <f>$I282*IF($G282="Pickup", SUMIFS(NewEmisData!K:K, NewEmisData!$A:$A, "Pickup", NewEmisData!$B:$B, $A282, NewEmisData!$C:$C, $H282, NewEmisData!$D:$D, BE$2), SUMIFS(NewEmisData!K:K, NewEmisData!$A:$A, "LDV", NewEmisData!$B:$B, $A282, NewEmisData!$C:$C, $H282, NewEmisData!$D:$D, BE$2))</f>
        <v>1.16820653404197E-2</v>
      </c>
      <c r="BF282" s="335">
        <f>$I282*IF($G282="Pickup", SUMIFS(NewEmisData!L:L, NewEmisData!$A:$A, "Pickup", NewEmisData!$B:$B, $A282, NewEmisData!$C:$C, $H282, NewEmisData!$D:$D, BF$2), SUMIFS(NewEmisData!L:L, NewEmisData!$A:$A, "LDV", NewEmisData!$B:$B, $A282, NewEmisData!$C:$C, $H282, NewEmisData!$D:$D, BF$2))</f>
        <v>1.13463459698093E-2</v>
      </c>
      <c r="BG282" s="335">
        <f>$I282*IF($G282="Pickup", SUMIFS(NewEmisData!M:M, NewEmisData!$A:$A, "Pickup", NewEmisData!$B:$B, $A282, NewEmisData!$C:$C, $H282, NewEmisData!$D:$D, BG$2), SUMIFS(NewEmisData!M:M, NewEmisData!$A:$A, "LDV", NewEmisData!$B:$B, $A282, NewEmisData!$C:$C, $H282, NewEmisData!$D:$D, BG$2))</f>
        <v>1.1157149268450401E-2</v>
      </c>
      <c r="BH282" s="335">
        <v>6.6026126062260432E-3</v>
      </c>
      <c r="BI282" s="335">
        <f>$I282*IF($G282="Pickup", SUMIFS(NewEmisData!E:E, NewEmisData!$A:$A, "Pickup", NewEmisData!$B:$B, $A282, NewEmisData!$C:$C, $H282, NewEmisData!$D:$D, BI$2), SUMIFS(NewEmisData!E:E, NewEmisData!$A:$A, "LDV", NewEmisData!$B:$B, $A282, NewEmisData!$C:$C, $H282, NewEmisData!$D:$D, BI$2))</f>
        <v>7.7707306410078001</v>
      </c>
      <c r="BJ282" s="335">
        <f>$I282*IF($G282="Pickup", SUMIFS(NewEmisData!F:F, NewEmisData!$A:$A, "Pickup", NewEmisData!$B:$B, $A282, NewEmisData!$C:$C, $H282, NewEmisData!$D:$D, BJ$2), SUMIFS(NewEmisData!F:F, NewEmisData!$A:$A, "LDV", NewEmisData!$B:$B, $A282, NewEmisData!$C:$C, $H282, NewEmisData!$D:$D, BJ$2))</f>
        <v>4.4247869376442202</v>
      </c>
      <c r="BK282" s="335">
        <f>$I282*IF($G282="Pickup", SUMIFS(NewEmisData!G:G, NewEmisData!$A:$A, "Pickup", NewEmisData!$B:$B, $A282, NewEmisData!$C:$C, $H282, NewEmisData!$D:$D, BK$2), SUMIFS(NewEmisData!G:G, NewEmisData!$A:$A, "LDV", NewEmisData!$B:$B, $A282, NewEmisData!$C:$C, $H282, NewEmisData!$D:$D, BK$2))</f>
        <v>2.6540717659073501</v>
      </c>
      <c r="BL282" s="335">
        <f>$I282*IF($G282="Pickup", SUMIFS(NewEmisData!H:H, NewEmisData!$A:$A, "Pickup", NewEmisData!$B:$B, $A282, NewEmisData!$C:$C, $H282, NewEmisData!$D:$D, BL$2), SUMIFS(NewEmisData!H:H, NewEmisData!$A:$A, "LDV", NewEmisData!$B:$B, $A282, NewEmisData!$C:$C, $H282, NewEmisData!$D:$D, BL$2))</f>
        <v>2.0604732381170998</v>
      </c>
      <c r="BM282" s="335">
        <f>$I282*IF($G282="Pickup", SUMIFS(NewEmisData!I:I, NewEmisData!$A:$A, "Pickup", NewEmisData!$B:$B, $A282, NewEmisData!$C:$C, $H282, NewEmisData!$D:$D, BM$2), SUMIFS(NewEmisData!I:I, NewEmisData!$A:$A, "LDV", NewEmisData!$B:$B, $A282, NewEmisData!$C:$C, $H282, NewEmisData!$D:$D, BM$2))</f>
        <v>1.4768702583128299</v>
      </c>
      <c r="BN282" s="335">
        <f>$I282*IF($G282="Pickup", SUMIFS(NewEmisData!J:J, NewEmisData!$A:$A, "Pickup", NewEmisData!$B:$B, $A282, NewEmisData!$C:$C, $H282, NewEmisData!$D:$D, BN$2), SUMIFS(NewEmisData!J:J, NewEmisData!$A:$A, "LDV", NewEmisData!$B:$B, $A282, NewEmisData!$C:$C, $H282, NewEmisData!$D:$D, BN$2))</f>
        <v>1.1597745551704699</v>
      </c>
      <c r="BO282" s="335">
        <f>$I282*IF($G282="Pickup", SUMIFS(NewEmisData!K:K, NewEmisData!$A:$A, "Pickup", NewEmisData!$B:$B, $A282, NewEmisData!$C:$C, $H282, NewEmisData!$D:$D, BO$2), SUMIFS(NewEmisData!K:K, NewEmisData!$A:$A, "LDV", NewEmisData!$B:$B, $A282, NewEmisData!$C:$C, $H282, NewEmisData!$D:$D, BO$2))</f>
        <v>1.01795642585422</v>
      </c>
      <c r="BP282" s="335">
        <f>$I282*IF($G282="Pickup", SUMIFS(NewEmisData!L:L, NewEmisData!$A:$A, "Pickup", NewEmisData!$B:$B, $A282, NewEmisData!$C:$C, $H282, NewEmisData!$D:$D, BP$2), SUMIFS(NewEmisData!L:L, NewEmisData!$A:$A, "LDV", NewEmisData!$B:$B, $A282, NewEmisData!$C:$C, $H282, NewEmisData!$D:$D, BP$2))</f>
        <v>0.97243111781319103</v>
      </c>
      <c r="BQ282" s="335">
        <f>$I282*IF($G282="Pickup", SUMIFS(NewEmisData!M:M, NewEmisData!$A:$A, "Pickup", NewEmisData!$B:$B, $A282, NewEmisData!$C:$C, $H282, NewEmisData!$D:$D, BQ$2), SUMIFS(NewEmisData!M:M, NewEmisData!$A:$A, "LDV", NewEmisData!$B:$B, $A282, NewEmisData!$C:$C, $H282, NewEmisData!$D:$D, BQ$2))</f>
        <v>0.94396289100680397</v>
      </c>
      <c r="BR282" s="335">
        <v>1.5622001678221484</v>
      </c>
      <c r="BS282" s="335">
        <f>$I282*IF($G282="Pickup", SUMIFS(NewEmisData!E:E, NewEmisData!$A:$A, "Pickup", NewEmisData!$B:$B, $A282, NewEmisData!$C:$C, $H282, NewEmisData!$D:$D, BS$2), SUMIFS(NewEmisData!E:E, NewEmisData!$A:$A, "LDV", NewEmisData!$B:$B, $A282, NewEmisData!$C:$C, $H282, NewEmisData!$D:$D, BS$2))</f>
        <v>0.868939523792984</v>
      </c>
      <c r="BT282" s="335">
        <f>$I282*IF($G282="Pickup", SUMIFS(NewEmisData!F:F, NewEmisData!$A:$A, "Pickup", NewEmisData!$B:$B, $A282, NewEmisData!$C:$C, $H282, NewEmisData!$D:$D, BT$2), SUMIFS(NewEmisData!F:F, NewEmisData!$A:$A, "LDV", NewEmisData!$B:$B, $A282, NewEmisData!$C:$C, $H282, NewEmisData!$D:$D, BT$2))</f>
        <v>0.46984846516954898</v>
      </c>
      <c r="BU282" s="335">
        <f>$I282*IF($G282="Pickup", SUMIFS(NewEmisData!G:G, NewEmisData!$A:$A, "Pickup", NewEmisData!$B:$B, $A282, NewEmisData!$C:$C, $H282, NewEmisData!$D:$D, BU$2), SUMIFS(NewEmisData!G:G, NewEmisData!$A:$A, "LDV", NewEmisData!$B:$B, $A282, NewEmisData!$C:$C, $H282, NewEmisData!$D:$D, BU$2))</f>
        <v>0.25380786816335299</v>
      </c>
      <c r="BV282" s="335">
        <f>$I282*IF($G282="Pickup", SUMIFS(NewEmisData!H:H, NewEmisData!$A:$A, "Pickup", NewEmisData!$B:$B, $A282, NewEmisData!$C:$C, $H282, NewEmisData!$D:$D, BV$2), SUMIFS(NewEmisData!H:H, NewEmisData!$A:$A, "LDV", NewEmisData!$B:$B, $A282, NewEmisData!$C:$C, $H282, NewEmisData!$D:$D, BV$2))</f>
        <v>0.20500079484657399</v>
      </c>
      <c r="BW282" s="335">
        <f>$I282*IF($G282="Pickup", SUMIFS(NewEmisData!I:I, NewEmisData!$A:$A, "Pickup", NewEmisData!$B:$B, $A282, NewEmisData!$C:$C, $H282, NewEmisData!$D:$D, BW$2), SUMIFS(NewEmisData!I:I, NewEmisData!$A:$A, "LDV", NewEmisData!$B:$B, $A282, NewEmisData!$C:$C, $H282, NewEmisData!$D:$D, BW$2))</f>
        <v>0.15182918417959501</v>
      </c>
      <c r="BX282" s="335">
        <f>$I282*IF($G282="Pickup", SUMIFS(NewEmisData!J:J, NewEmisData!$A:$A, "Pickup", NewEmisData!$B:$B, $A282, NewEmisData!$C:$C, $H282, NewEmisData!$D:$D, BX$2), SUMIFS(NewEmisData!J:J, NewEmisData!$A:$A, "LDV", NewEmisData!$B:$B, $A282, NewEmisData!$C:$C, $H282, NewEmisData!$D:$D, BX$2))</f>
        <v>0.12865137268893501</v>
      </c>
      <c r="BY282" s="335">
        <f>$I282*IF($G282="Pickup", SUMIFS(NewEmisData!K:K, NewEmisData!$A:$A, "Pickup", NewEmisData!$B:$B, $A282, NewEmisData!$C:$C, $H282, NewEmisData!$D:$D, BY$2), SUMIFS(NewEmisData!K:K, NewEmisData!$A:$A, "LDV", NewEmisData!$B:$B, $A282, NewEmisData!$C:$C, $H282, NewEmisData!$D:$D, BY$2))</f>
        <v>0.11591502454704899</v>
      </c>
      <c r="BZ282" s="335">
        <f>$I282*IF($G282="Pickup", SUMIFS(NewEmisData!L:L, NewEmisData!$A:$A, "Pickup", NewEmisData!$B:$B, $A282, NewEmisData!$C:$C, $H282, NewEmisData!$D:$D, BZ$2), SUMIFS(NewEmisData!L:L, NewEmisData!$A:$A, "LDV", NewEmisData!$B:$B, $A282, NewEmisData!$C:$C, $H282, NewEmisData!$D:$D, BZ$2))</f>
        <v>0.110951334785302</v>
      </c>
      <c r="CA282" s="335">
        <f>$I282*IF($G282="Pickup", SUMIFS(NewEmisData!M:M, NewEmisData!$A:$A, "Pickup", NewEmisData!$B:$B, $A282, NewEmisData!$C:$C, $H282, NewEmisData!$D:$D, CA$2), SUMIFS(NewEmisData!M:M, NewEmisData!$A:$A, "LDV", NewEmisData!$B:$B, $A282, NewEmisData!$C:$C, $H282, NewEmisData!$D:$D, CA$2))</f>
        <v>0.10699337260583799</v>
      </c>
      <c r="CB282" s="335">
        <v>0.11295846897695311</v>
      </c>
      <c r="CC282" s="335">
        <f>$I282*IF($G282="Pickup", SUMIFS(NewEmisData!E:E, NewEmisData!$A:$A, "Pickup", NewEmisData!$B:$B, $A282, NewEmisData!$C:$C, $H282, NewEmisData!$D:$D, CC$2), SUMIFS(NewEmisData!E:E, NewEmisData!$A:$A, "LDV", NewEmisData!$B:$B, $A282, NewEmisData!$C:$C, $H282, NewEmisData!$D:$D, CC$2))</f>
        <v>5.1125583760404797E-2</v>
      </c>
      <c r="CD282" s="335">
        <f>$I282*IF($G282="Pickup", SUMIFS(NewEmisData!F:F, NewEmisData!$A:$A, "Pickup", NewEmisData!$B:$B, $A282, NewEmisData!$C:$C, $H282, NewEmisData!$D:$D, CD$2), SUMIFS(NewEmisData!F:F, NewEmisData!$A:$A, "LDV", NewEmisData!$B:$B, $A282, NewEmisData!$C:$C, $H282, NewEmisData!$D:$D, CD$2))</f>
        <v>3.7154393856404101E-2</v>
      </c>
      <c r="CE282" s="335">
        <f>$I282*IF($G282="Pickup", SUMIFS(NewEmisData!G:G, NewEmisData!$A:$A, "Pickup", NewEmisData!$B:$B, $A282, NewEmisData!$C:$C, $H282, NewEmisData!$D:$D, CE$2), SUMIFS(NewEmisData!G:G, NewEmisData!$A:$A, "LDV", NewEmisData!$B:$B, $A282, NewEmisData!$C:$C, $H282, NewEmisData!$D:$D, CE$2))</f>
        <v>2.8853651309577E-2</v>
      </c>
      <c r="CF282" s="335">
        <f>$I282*IF($G282="Pickup", SUMIFS(NewEmisData!H:H, NewEmisData!$A:$A, "Pickup", NewEmisData!$B:$B, $A282, NewEmisData!$C:$C, $H282, NewEmisData!$D:$D, CF$2), SUMIFS(NewEmisData!H:H, NewEmisData!$A:$A, "LDV", NewEmisData!$B:$B, $A282, NewEmisData!$C:$C, $H282, NewEmisData!$D:$D, CF$2))</f>
        <v>2.7537520644524499E-2</v>
      </c>
      <c r="CG282" s="335">
        <f>$I282*IF($G282="Pickup", SUMIFS(NewEmisData!I:I, NewEmisData!$A:$A, "Pickup", NewEmisData!$B:$B, $A282, NewEmisData!$C:$C, $H282, NewEmisData!$D:$D, CG$2), SUMIFS(NewEmisData!I:I, NewEmisData!$A:$A, "LDV", NewEmisData!$B:$B, $A282, NewEmisData!$C:$C, $H282, NewEmisData!$D:$D, CG$2))</f>
        <v>2.6666633761740999E-2</v>
      </c>
      <c r="CH282" s="335">
        <f>$I282*IF($G282="Pickup", SUMIFS(NewEmisData!J:J, NewEmisData!$A:$A, "Pickup", NewEmisData!$B:$B, $A282, NewEmisData!$C:$C, $H282, NewEmisData!$D:$D, CH$2), SUMIFS(NewEmisData!J:J, NewEmisData!$A:$A, "LDV", NewEmisData!$B:$B, $A282, NewEmisData!$C:$C, $H282, NewEmisData!$D:$D, CH$2))</f>
        <v>2.5980348711507999E-2</v>
      </c>
      <c r="CI282" s="335">
        <f>$I282*IF($G282="Pickup", SUMIFS(NewEmisData!K:K, NewEmisData!$A:$A, "Pickup", NewEmisData!$B:$B, $A282, NewEmisData!$C:$C, $H282, NewEmisData!$D:$D, CI$2), SUMIFS(NewEmisData!K:K, NewEmisData!$A:$A, "LDV", NewEmisData!$B:$B, $A282, NewEmisData!$C:$C, $H282, NewEmisData!$D:$D, CI$2))</f>
        <v>2.5978185303944301E-2</v>
      </c>
      <c r="CJ282" s="335">
        <f>$I282*IF($G282="Pickup", SUMIFS(NewEmisData!L:L, NewEmisData!$A:$A, "Pickup", NewEmisData!$B:$B, $A282, NewEmisData!$C:$C, $H282, NewEmisData!$D:$D, CJ$2), SUMIFS(NewEmisData!L:L, NewEmisData!$A:$A, "LDV", NewEmisData!$B:$B, $A282, NewEmisData!$C:$C, $H282, NewEmisData!$D:$D, CJ$2))</f>
        <v>2.5977588735828699E-2</v>
      </c>
      <c r="CK282" s="335">
        <f>$I282*IF($G282="Pickup", SUMIFS(NewEmisData!M:M, NewEmisData!$A:$A, "Pickup", NewEmisData!$B:$B, $A282, NewEmisData!$C:$C, $H282, NewEmisData!$D:$D, CK$2), SUMIFS(NewEmisData!M:M, NewEmisData!$A:$A, "LDV", NewEmisData!$B:$B, $A282, NewEmisData!$C:$C, $H282, NewEmisData!$D:$D, CK$2))</f>
        <v>2.5976994364069798E-2</v>
      </c>
      <c r="CL282" s="335">
        <v>2.0846549246249676E-2</v>
      </c>
      <c r="CM282" s="335">
        <f>$I282*IF($G282="Pickup", SUMIFS(NewEmisData!E:E, NewEmisData!$A:$A, "Pickup", NewEmisData!$B:$B, $A282, NewEmisData!$C:$C, $H282, NewEmisData!$D:$D, CM$2), SUMIFS(NewEmisData!E:E, NewEmisData!$A:$A, "LDV", NewEmisData!$B:$B, $A282, NewEmisData!$C:$C, $H282, NewEmisData!$D:$D, CM$2))</f>
        <v>2.2752592498671498E-2</v>
      </c>
      <c r="CN282" s="335">
        <f>$I282*IF($G282="Pickup", SUMIFS(NewEmisData!F:F, NewEmisData!$A:$A, "Pickup", NewEmisData!$B:$B, $A282, NewEmisData!$C:$C, $H282, NewEmisData!$D:$D, CN$2), SUMIFS(NewEmisData!F:F, NewEmisData!$A:$A, "LDV", NewEmisData!$B:$B, $A282, NewEmisData!$C:$C, $H282, NewEmisData!$D:$D, CN$2))</f>
        <v>1.4156662086893E-2</v>
      </c>
      <c r="CO282" s="335">
        <f>$I282*IF($G282="Pickup", SUMIFS(NewEmisData!G:G, NewEmisData!$A:$A, "Pickup", NewEmisData!$B:$B, $A282, NewEmisData!$C:$C, $H282, NewEmisData!$D:$D, CO$2), SUMIFS(NewEmisData!G:G, NewEmisData!$A:$A, "LDV", NewEmisData!$B:$B, $A282, NewEmisData!$C:$C, $H282, NewEmisData!$D:$D, CO$2))</f>
        <v>9.29628541682684E-3</v>
      </c>
      <c r="CP282" s="335">
        <f>$I282*IF($G282="Pickup", SUMIFS(NewEmisData!H:H, NewEmisData!$A:$A, "Pickup", NewEmisData!$B:$B, $A282, NewEmisData!$C:$C, $H282, NewEmisData!$D:$D, CP$2), SUMIFS(NewEmisData!H:H, NewEmisData!$A:$A, "LDV", NewEmisData!$B:$B, $A282, NewEmisData!$C:$C, $H282, NewEmisData!$D:$D, CP$2))</f>
        <v>7.6962231490179996E-3</v>
      </c>
      <c r="CQ282" s="335">
        <f>$I282*IF($G282="Pickup", SUMIFS(NewEmisData!I:I, NewEmisData!$A:$A, "Pickup", NewEmisData!$B:$B, $A282, NewEmisData!$C:$C, $H282, NewEmisData!$D:$D, CQ$2), SUMIFS(NewEmisData!I:I, NewEmisData!$A:$A, "LDV", NewEmisData!$B:$B, $A282, NewEmisData!$C:$C, $H282, NewEmisData!$D:$D, CQ$2))</f>
        <v>6.9434858281499498E-3</v>
      </c>
      <c r="CR282" s="335">
        <f>$I282*IF($G282="Pickup", SUMIFS(NewEmisData!J:J, NewEmisData!$A:$A, "Pickup", NewEmisData!$B:$B, $A282, NewEmisData!$C:$C, $H282, NewEmisData!$D:$D, CR$2), SUMIFS(NewEmisData!J:J, NewEmisData!$A:$A, "LDV", NewEmisData!$B:$B, $A282, NewEmisData!$C:$C, $H282, NewEmisData!$D:$D, CR$2))</f>
        <v>6.6235501686008101E-3</v>
      </c>
      <c r="CS282" s="335">
        <f>$I282*IF($G282="Pickup", SUMIFS(NewEmisData!K:K, NewEmisData!$A:$A, "Pickup", NewEmisData!$B:$B, $A282, NewEmisData!$C:$C, $H282, NewEmisData!$D:$D, CS$2), SUMIFS(NewEmisData!K:K, NewEmisData!$A:$A, "LDV", NewEmisData!$B:$B, $A282, NewEmisData!$C:$C, $H282, NewEmisData!$D:$D, CS$2))</f>
        <v>6.5909545130035602E-3</v>
      </c>
      <c r="CT282" s="335">
        <f>$I282*IF($G282="Pickup", SUMIFS(NewEmisData!L:L, NewEmisData!$A:$A, "Pickup", NewEmisData!$B:$B, $A282, NewEmisData!$C:$C, $H282, NewEmisData!$D:$D, CT$2), SUMIFS(NewEmisData!L:L, NewEmisData!$A:$A, "LDV", NewEmisData!$B:$B, $A282, NewEmisData!$C:$C, $H282, NewEmisData!$D:$D, CT$2))</f>
        <v>6.5377802107072303E-3</v>
      </c>
      <c r="CU282" s="335">
        <f>$I282*IF($G282="Pickup", SUMIFS(NewEmisData!M:M, NewEmisData!$A:$A, "Pickup", NewEmisData!$B:$B, $A282, NewEmisData!$C:$C, $H282, NewEmisData!$D:$D, CU$2), SUMIFS(NewEmisData!M:M, NewEmisData!$A:$A, "LDV", NewEmisData!$B:$B, $A282, NewEmisData!$C:$C, $H282, NewEmisData!$D:$D, CU$2))</f>
        <v>6.5374275690386098E-3</v>
      </c>
      <c r="CV282" s="335">
        <v>5.2030687941242611E-3</v>
      </c>
      <c r="CW282" s="335">
        <v>3.0448046675121709E-3</v>
      </c>
      <c r="CX282" s="335">
        <v>1.8865908720768221E-3</v>
      </c>
      <c r="CY282" s="335">
        <v>1.5570268485524494E-3</v>
      </c>
      <c r="CZ282" s="335">
        <v>1.2432183416122382E-3</v>
      </c>
      <c r="DA282" s="335">
        <v>9.252251866281976E-4</v>
      </c>
      <c r="DB282" s="335">
        <v>7.2309456596024934E-4</v>
      </c>
      <c r="DC282" s="335">
        <v>6.8940706870607876E-4</v>
      </c>
      <c r="DD282" s="335">
        <v>6.844148428615973E-4</v>
      </c>
      <c r="DE282" s="335">
        <v>6.8634617396886091E-4</v>
      </c>
      <c r="DF282" s="335">
        <v>6.8634617396886091E-4</v>
      </c>
      <c r="DG282" s="335">
        <f>$I282*IF($G282="Pickup", SUMIFS(NewEmisData!E:E, NewEmisData!$A:$A, "Pickup", NewEmisData!$B:$B, $A282, NewEmisData!$C:$C, $H282, NewEmisData!$D:$D, DG$2), SUMIFS(NewEmisData!E:E, NewEmisData!$A:$A, "LDV", NewEmisData!$B:$B, $A282, NewEmisData!$C:$C, $H282, NewEmisData!$D:$D, DG$2))</f>
        <v>0</v>
      </c>
      <c r="DH282" s="335">
        <f>$I282*IF($G282="Pickup", SUMIFS(NewEmisData!F:F, NewEmisData!$A:$A, "Pickup", NewEmisData!$B:$B, $A282, NewEmisData!$C:$C, $H282, NewEmisData!$D:$D, DH$2), SUMIFS(NewEmisData!F:F, NewEmisData!$A:$A, "LDV", NewEmisData!$B:$B, $A282, NewEmisData!$C:$C, $H282, NewEmisData!$D:$D, DH$2))</f>
        <v>0</v>
      </c>
      <c r="DI282" s="335">
        <f>$I282*IF($G282="Pickup", SUMIFS(NewEmisData!G:G, NewEmisData!$A:$A, "Pickup", NewEmisData!$B:$B, $A282, NewEmisData!$C:$C, $H282, NewEmisData!$D:$D, DI$2), SUMIFS(NewEmisData!G:G, NewEmisData!$A:$A, "LDV", NewEmisData!$B:$B, $A282, NewEmisData!$C:$C, $H282, NewEmisData!$D:$D, DI$2))</f>
        <v>0</v>
      </c>
      <c r="DJ282" s="335">
        <f>$I282*IF($G282="Pickup", SUMIFS(NewEmisData!H:H, NewEmisData!$A:$A, "Pickup", NewEmisData!$B:$B, $A282, NewEmisData!$C:$C, $H282, NewEmisData!$D:$D, DJ$2), SUMIFS(NewEmisData!H:H, NewEmisData!$A:$A, "LDV", NewEmisData!$B:$B, $A282, NewEmisData!$C:$C, $H282, NewEmisData!$D:$D, DJ$2))</f>
        <v>0</v>
      </c>
      <c r="DK282" s="335">
        <f>$I282*IF($G282="Pickup", SUMIFS(NewEmisData!I:I, NewEmisData!$A:$A, "Pickup", NewEmisData!$B:$B, $A282, NewEmisData!$C:$C, $H282, NewEmisData!$D:$D, DK$2), SUMIFS(NewEmisData!I:I, NewEmisData!$A:$A, "LDV", NewEmisData!$B:$B, $A282, NewEmisData!$C:$C, $H282, NewEmisData!$D:$D, DK$2))</f>
        <v>0</v>
      </c>
      <c r="DL282" s="335">
        <f>$I282*IF($G282="Pickup", SUMIFS(NewEmisData!J:J, NewEmisData!$A:$A, "Pickup", NewEmisData!$B:$B, $A282, NewEmisData!$C:$C, $H282, NewEmisData!$D:$D, DL$2), SUMIFS(NewEmisData!J:J, NewEmisData!$A:$A, "LDV", NewEmisData!$B:$B, $A282, NewEmisData!$C:$C, $H282, NewEmisData!$D:$D, DL$2))</f>
        <v>0</v>
      </c>
      <c r="DM282" s="335">
        <f>$I282*IF($G282="Pickup", SUMIFS(NewEmisData!K:K, NewEmisData!$A:$A, "Pickup", NewEmisData!$B:$B, $A282, NewEmisData!$C:$C, $H282, NewEmisData!$D:$D, DM$2), SUMIFS(NewEmisData!K:K, NewEmisData!$A:$A, "LDV", NewEmisData!$B:$B, $A282, NewEmisData!$C:$C, $H282, NewEmisData!$D:$D, DM$2))</f>
        <v>0</v>
      </c>
      <c r="DN282" s="335">
        <f>$I282*IF($G282="Pickup", SUMIFS(NewEmisData!L:L, NewEmisData!$A:$A, "Pickup", NewEmisData!$B:$B, $A282, NewEmisData!$C:$C, $H282, NewEmisData!$D:$D, DN$2), SUMIFS(NewEmisData!L:L, NewEmisData!$A:$A, "LDV", NewEmisData!$B:$B, $A282, NewEmisData!$C:$C, $H282, NewEmisData!$D:$D, DN$2))</f>
        <v>0</v>
      </c>
      <c r="DO282" s="335">
        <f>$I282*IF($G282="Pickup", SUMIFS(NewEmisData!M:M, NewEmisData!$A:$A, "Pickup", NewEmisData!$B:$B, $A282, NewEmisData!$C:$C, $H282, NewEmisData!$D:$D, DO$2), SUMIFS(NewEmisData!M:M, NewEmisData!$A:$A, "LDV", NewEmisData!$B:$B, $A282, NewEmisData!$C:$C, $H282, NewEmisData!$D:$D, DO$2))</f>
        <v>0</v>
      </c>
      <c r="DP282" s="335">
        <v>1.3868757746550878E-3</v>
      </c>
      <c r="DQ282" s="335">
        <f>$I282*IF($G282="Pickup", SUMIFS(NewEmisData!E:E, NewEmisData!$A:$A, "Pickup", NewEmisData!$B:$B, $A282, NewEmisData!$C:$C, $H282, NewEmisData!$D:$D, DQ$2), SUMIFS(NewEmisData!E:E, NewEmisData!$A:$A, "LDV", NewEmisData!$B:$B, $A282, NewEmisData!$C:$C, $H282, NewEmisData!$D:$D, DQ$2))</f>
        <v>1.7231430999334701E-2</v>
      </c>
      <c r="DR282" s="335">
        <f>$I282*IF($G282="Pickup", SUMIFS(NewEmisData!F:F, NewEmisData!$A:$A, "Pickup", NewEmisData!$B:$B, $A282, NewEmisData!$C:$C, $H282, NewEmisData!$D:$D, DR$2), SUMIFS(NewEmisData!F:F, NewEmisData!$A:$A, "LDV", NewEmisData!$B:$B, $A282, NewEmisData!$C:$C, $H282, NewEmisData!$D:$D, DR$2))</f>
        <v>8.9963646277585099E-3</v>
      </c>
      <c r="DS282" s="335">
        <f>$I282*IF($G282="Pickup", SUMIFS(NewEmisData!G:G, NewEmisData!$A:$A, "Pickup", NewEmisData!$B:$B, $A282, NewEmisData!$C:$C, $H282, NewEmisData!$D:$D, DS$2), SUMIFS(NewEmisData!G:G, NewEmisData!$A:$A, "LDV", NewEmisData!$B:$B, $A282, NewEmisData!$C:$C, $H282, NewEmisData!$D:$D, DS$2))</f>
        <v>5.6961522615022698E-3</v>
      </c>
      <c r="DT282" s="335">
        <f>$I282*IF($G282="Pickup", SUMIFS(NewEmisData!H:H, NewEmisData!$A:$A, "Pickup", NewEmisData!$B:$B, $A282, NewEmisData!$C:$C, $H282, NewEmisData!$D:$D, DT$2), SUMIFS(NewEmisData!H:H, NewEmisData!$A:$A, "LDV", NewEmisData!$B:$B, $A282, NewEmisData!$C:$C, $H282, NewEmisData!$D:$D, DT$2))</f>
        <v>4.3151143502781096E-3</v>
      </c>
      <c r="DU282" s="335">
        <f>$I282*IF($G282="Pickup", SUMIFS(NewEmisData!I:I, NewEmisData!$A:$A, "Pickup", NewEmisData!$B:$B, $A282, NewEmisData!$C:$C, $H282, NewEmisData!$D:$D, DU$2), SUMIFS(NewEmisData!I:I, NewEmisData!$A:$A, "LDV", NewEmisData!$B:$B, $A282, NewEmisData!$C:$C, $H282, NewEmisData!$D:$D, DU$2))</f>
        <v>3.35028978849721E-3</v>
      </c>
      <c r="DV282" s="335">
        <f>$I282*IF($G282="Pickup", SUMIFS(NewEmisData!J:J, NewEmisData!$A:$A, "Pickup", NewEmisData!$B:$B, $A282, NewEmisData!$C:$C, $H282, NewEmisData!$D:$D, DV$2), SUMIFS(NewEmisData!J:J, NewEmisData!$A:$A, "LDV", NewEmisData!$B:$B, $A282, NewEmisData!$C:$C, $H282, NewEmisData!$D:$D, DV$2))</f>
        <v>2.9288858721300301E-3</v>
      </c>
      <c r="DW282" s="335">
        <f>$I282*IF($G282="Pickup", SUMIFS(NewEmisData!K:K, NewEmisData!$A:$A, "Pickup", NewEmisData!$B:$B, $A282, NewEmisData!$C:$C, $H282, NewEmisData!$D:$D, DW$2), SUMIFS(NewEmisData!K:K, NewEmisData!$A:$A, "LDV", NewEmisData!$B:$B, $A282, NewEmisData!$C:$C, $H282, NewEmisData!$D:$D, DW$2))</f>
        <v>2.6889748661232601E-3</v>
      </c>
      <c r="DX282" s="335">
        <f>$I282*IF($G282="Pickup", SUMIFS(NewEmisData!L:L, NewEmisData!$A:$A, "Pickup", NewEmisData!$B:$B, $A282, NewEmisData!$C:$C, $H282, NewEmisData!$D:$D, DX$2), SUMIFS(NewEmisData!L:L, NewEmisData!$A:$A, "LDV", NewEmisData!$B:$B, $A282, NewEmisData!$C:$C, $H282, NewEmisData!$D:$D, DX$2))</f>
        <v>2.6131014849391301E-3</v>
      </c>
      <c r="DY282" s="335">
        <f>$I282*IF($G282="Pickup", SUMIFS(NewEmisData!M:M, NewEmisData!$A:$A, "Pickup", NewEmisData!$B:$B, $A282, NewEmisData!$C:$C, $H282, NewEmisData!$D:$D, DY$2), SUMIFS(NewEmisData!M:M, NewEmisData!$A:$A, "LDV", NewEmisData!$B:$B, $A282, NewEmisData!$C:$C, $H282, NewEmisData!$D:$D, DY$2))</f>
        <v>2.5757099053792102E-3</v>
      </c>
      <c r="DZ282" s="335">
        <v>4.3350573081854527E-3</v>
      </c>
      <c r="EA282" s="335">
        <f t="shared" si="456"/>
        <v>605.35194063093002</v>
      </c>
      <c r="EB282" s="335">
        <f t="shared" si="457"/>
        <v>575.43677827742204</v>
      </c>
      <c r="EC282" s="335">
        <f t="shared" si="458"/>
        <v>447.50306541281799</v>
      </c>
      <c r="ED282" s="335">
        <f t="shared" si="459"/>
        <v>380.32748601406797</v>
      </c>
      <c r="EE282" s="335">
        <f t="shared" si="460"/>
        <v>328.8508655947</v>
      </c>
      <c r="EF282" s="335">
        <f t="shared" si="461"/>
        <v>299.87343037562698</v>
      </c>
      <c r="EG282" s="335">
        <f t="shared" si="462"/>
        <v>286.96645721008798</v>
      </c>
      <c r="EH282" s="335">
        <f t="shared" si="463"/>
        <v>282.38592098475101</v>
      </c>
      <c r="EI282" s="335">
        <f t="shared" si="464"/>
        <v>280.69816184937503</v>
      </c>
      <c r="EJ282" s="335">
        <f t="shared" si="465"/>
        <v>0.20692409258864139</v>
      </c>
      <c r="EK282" s="335">
        <f t="shared" si="466"/>
        <v>0.73999493628111201</v>
      </c>
      <c r="EL282" s="335">
        <f t="shared" si="467"/>
        <v>0.35335240075773999</v>
      </c>
      <c r="EM282" s="335">
        <f t="shared" si="468"/>
        <v>0.18897755292818599</v>
      </c>
      <c r="EN282" s="335">
        <f t="shared" si="469"/>
        <v>0.12218817840455801</v>
      </c>
      <c r="EO282" s="335">
        <f t="shared" si="470"/>
        <v>7.3060825114572805E-2</v>
      </c>
      <c r="EP282" s="335">
        <f t="shared" si="471"/>
        <v>5.3764321341730301E-2</v>
      </c>
      <c r="EQ282" s="335">
        <f t="shared" si="472"/>
        <v>4.5765873698397498E-2</v>
      </c>
      <c r="ER282" s="335">
        <f t="shared" si="473"/>
        <v>4.3548109073897001E-2</v>
      </c>
      <c r="ES282" s="335">
        <f t="shared" si="474"/>
        <v>4.24609775043936E-2</v>
      </c>
      <c r="ET282" s="335">
        <f t="shared" si="475"/>
        <v>5.5587065527563068E-2</v>
      </c>
      <c r="EU282" s="335">
        <f t="shared" si="476"/>
        <v>1.04747160569124E-2</v>
      </c>
      <c r="EV282" s="335">
        <f t="shared" si="477"/>
        <v>9.9570764799691708E-3</v>
      </c>
      <c r="EW282" s="335">
        <f t="shared" si="478"/>
        <v>6.4196648888919499E-3</v>
      </c>
      <c r="EX282" s="335">
        <f t="shared" si="479"/>
        <v>5.45599526494426E-3</v>
      </c>
      <c r="EY282" s="335">
        <f t="shared" si="480"/>
        <v>4.7175365225731996E-3</v>
      </c>
      <c r="EZ282" s="335">
        <f t="shared" si="481"/>
        <v>4.3018391726363297E-3</v>
      </c>
      <c r="FA282" s="335">
        <f t="shared" si="482"/>
        <v>4.1166816404986702E-3</v>
      </c>
      <c r="FB282" s="335">
        <f t="shared" si="483"/>
        <v>4.0509726462172697E-3</v>
      </c>
      <c r="FC282" s="335">
        <f t="shared" si="484"/>
        <v>4.0267596573162799E-3</v>
      </c>
      <c r="FD282" s="335">
        <f t="shared" si="485"/>
        <v>1.3041984458904573E-3</v>
      </c>
      <c r="FE282" s="335">
        <f t="shared" si="486"/>
        <v>0.112529836649977</v>
      </c>
      <c r="FF282" s="335">
        <f t="shared" si="487"/>
        <v>0.103764807432247</v>
      </c>
      <c r="FG282" s="335">
        <f t="shared" si="488"/>
        <v>8.1904009889209095E-2</v>
      </c>
      <c r="FH282" s="335">
        <f t="shared" si="489"/>
        <v>8.0372811122020202E-2</v>
      </c>
      <c r="FI282" s="335">
        <f t="shared" si="490"/>
        <v>7.8826850839141593E-2</v>
      </c>
      <c r="FJ282" s="335">
        <f t="shared" si="491"/>
        <v>7.7629471627150906E-2</v>
      </c>
      <c r="FK282" s="335">
        <f t="shared" si="492"/>
        <v>7.6869255276324197E-2</v>
      </c>
      <c r="FL282" s="335">
        <f t="shared" si="493"/>
        <v>7.6489801218608905E-2</v>
      </c>
      <c r="FM282" s="335">
        <f t="shared" si="494"/>
        <v>7.6275890012832595E-2</v>
      </c>
      <c r="FN282" s="335">
        <f t="shared" si="495"/>
        <v>3.2948538923667892E-2</v>
      </c>
      <c r="FO282" s="335">
        <f t="shared" si="496"/>
        <v>2.93140110896879E-2</v>
      </c>
      <c r="FP282" s="335">
        <f t="shared" si="497"/>
        <v>2.15603319614842E-2</v>
      </c>
      <c r="FQ282" s="335">
        <f t="shared" si="498"/>
        <v>1.61359542510712E-2</v>
      </c>
      <c r="FR282" s="335">
        <f t="shared" si="499"/>
        <v>1.4781439172223E-2</v>
      </c>
      <c r="FS282" s="335">
        <f t="shared" si="500"/>
        <v>1.3413837806436801E-2</v>
      </c>
      <c r="FT282" s="335">
        <f t="shared" si="501"/>
        <v>1.2354573478352299E-2</v>
      </c>
      <c r="FU282" s="335">
        <f t="shared" si="502"/>
        <v>1.16820653404197E-2</v>
      </c>
      <c r="FV282" s="335">
        <f t="shared" si="503"/>
        <v>1.13463459698093E-2</v>
      </c>
      <c r="FW282" s="335">
        <f t="shared" si="504"/>
        <v>1.1157149268450401E-2</v>
      </c>
      <c r="FX282" s="335">
        <f t="shared" si="505"/>
        <v>6.6026126062260432E-3</v>
      </c>
    </row>
    <row r="283" spans="1:180" x14ac:dyDescent="0.2">
      <c r="A283" s="305" t="str">
        <f>_xlfn.CONCAT(IF(LEFT(TRIM(A282),1)="*", "*R", "R"), 1+RIGHT(TRIM(A282),1))</f>
        <v>R5</v>
      </c>
      <c r="B283" s="305" t="str">
        <f t="shared" si="527"/>
        <v>TLCCNGX11</v>
      </c>
      <c r="C283" s="305" t="str">
        <f t="shared" si="528"/>
        <v>TL.CNGX.C.CNGX.2011</v>
      </c>
      <c r="D283" s="301" t="str">
        <f t="shared" si="529"/>
        <v>bn-vmt, bn-vmt/a</v>
      </c>
      <c r="E283" s="301" t="str">
        <f t="shared" si="530"/>
        <v>TRNCNGX</v>
      </c>
      <c r="F283" s="301" t="str">
        <f t="shared" si="531"/>
        <v>TL</v>
      </c>
      <c r="G283" s="315" t="s">
        <v>815</v>
      </c>
      <c r="H283" s="301" t="s">
        <v>814</v>
      </c>
      <c r="I283" s="315">
        <v>1</v>
      </c>
      <c r="J283" s="315" t="str">
        <f t="shared" si="511"/>
        <v>Compact car-GSL</v>
      </c>
      <c r="K283" s="335">
        <f>$I283*IF($G283="Pickup", SUMIFS(NewEmisData!E:E, NewEmisData!$A:$A, "Pickup", NewEmisData!$B:$B, $A283, NewEmisData!$C:$C, $H283, NewEmisData!$D:$D, K$2), SUMIFS(NewEmisData!E:E, NewEmisData!$A:$A, "LDV", NewEmisData!$B:$B, $A283, NewEmisData!$C:$C, $H283, NewEmisData!$D:$D, K$2))</f>
        <v>474.817101058422</v>
      </c>
      <c r="L283" s="335">
        <f>$I283*IF($G283="Pickup", SUMIFS(NewEmisData!F:F, NewEmisData!$A:$A, "Pickup", NewEmisData!$B:$B, $A283, NewEmisData!$C:$C, $H283, NewEmisData!$D:$D, L$2), SUMIFS(NewEmisData!F:F, NewEmisData!$A:$A, "LDV", NewEmisData!$B:$B, $A283, NewEmisData!$C:$C, $H283, NewEmisData!$D:$D, L$2))</f>
        <v>451.24703471572099</v>
      </c>
      <c r="M283" s="335">
        <f>$I283*IF($G283="Pickup", SUMIFS(NewEmisData!G:G, NewEmisData!$A:$A, "Pickup", NewEmisData!$B:$B, $A283, NewEmisData!$C:$C, $H283, NewEmisData!$D:$D, M$2), SUMIFS(NewEmisData!G:G, NewEmisData!$A:$A, "LDV", NewEmisData!$B:$B, $A283, NewEmisData!$C:$C, $H283, NewEmisData!$D:$D, M$2))</f>
        <v>359.55406391675598</v>
      </c>
      <c r="N283" s="335">
        <f>$I283*IF($G283="Pickup", SUMIFS(NewEmisData!H:H, NewEmisData!$A:$A, "Pickup", NewEmisData!$B:$B, $A283, NewEmisData!$C:$C, $H283, NewEmisData!$D:$D, N$2), SUMIFS(NewEmisData!H:H, NewEmisData!$A:$A, "LDV", NewEmisData!$B:$B, $A283, NewEmisData!$C:$C, $H283, NewEmisData!$D:$D, N$2))</f>
        <v>306.68867751853497</v>
      </c>
      <c r="O283" s="335">
        <f>$I283*IF($G283="Pickup", SUMIFS(NewEmisData!I:I, NewEmisData!$A:$A, "Pickup", NewEmisData!$B:$B, $A283, NewEmisData!$C:$C, $H283, NewEmisData!$D:$D, O$2), SUMIFS(NewEmisData!I:I, NewEmisData!$A:$A, "LDV", NewEmisData!$B:$B, $A283, NewEmisData!$C:$C, $H283, NewEmisData!$D:$D, O$2))</f>
        <v>266.05693149041099</v>
      </c>
      <c r="P283" s="335">
        <f>$I283*IF($G283="Pickup", SUMIFS(NewEmisData!J:J, NewEmisData!$A:$A, "Pickup", NewEmisData!$B:$B, $A283, NewEmisData!$C:$C, $H283, NewEmisData!$D:$D, P$2), SUMIFS(NewEmisData!J:J, NewEmisData!$A:$A, "LDV", NewEmisData!$B:$B, $A283, NewEmisData!$C:$C, $H283, NewEmisData!$D:$D, P$2))</f>
        <v>243.087176828883</v>
      </c>
      <c r="Q283" s="335">
        <f>$I283*IF($G283="Pickup", SUMIFS(NewEmisData!K:K, NewEmisData!$A:$A, "Pickup", NewEmisData!$B:$B, $A283, NewEmisData!$C:$C, $H283, NewEmisData!$D:$D, Q$2), SUMIFS(NewEmisData!K:K, NewEmisData!$A:$A, "LDV", NewEmisData!$B:$B, $A283, NewEmisData!$C:$C, $H283, NewEmisData!$D:$D, Q$2))</f>
        <v>232.82718030870799</v>
      </c>
      <c r="R283" s="335">
        <f>$I283*IF($G283="Pickup", SUMIFS(NewEmisData!L:L, NewEmisData!$A:$A, "Pickup", NewEmisData!$B:$B, $A283, NewEmisData!$C:$C, $H283, NewEmisData!$D:$D, R$2), SUMIFS(NewEmisData!L:L, NewEmisData!$A:$A, "LDV", NewEmisData!$B:$B, $A283, NewEmisData!$C:$C, $H283, NewEmisData!$D:$D, R$2))</f>
        <v>229.167353178653</v>
      </c>
      <c r="S283" s="335">
        <f>$I283*IF($G283="Pickup", SUMIFS(NewEmisData!M:M, NewEmisData!$A:$A, "Pickup", NewEmisData!$B:$B, $A283, NewEmisData!$C:$C, $H283, NewEmisData!$D:$D, S$2), SUMIFS(NewEmisData!M:M, NewEmisData!$A:$A, "LDV", NewEmisData!$B:$B, $A283, NewEmisData!$C:$C, $H283, NewEmisData!$D:$D, S$2))</f>
        <v>227.80956840287899</v>
      </c>
      <c r="T283" s="335">
        <v>0.20692409258864139</v>
      </c>
      <c r="U283" s="335">
        <f>$I283*IF($G283="Pickup", SUMIFS(NewEmisData!E:E, NewEmisData!$A:$A, "Pickup", NewEmisData!$B:$B, $A283, NewEmisData!$C:$C, $H283, NewEmisData!$D:$D, U$2), SUMIFS(NewEmisData!E:E, NewEmisData!$A:$A, "LDV", NewEmisData!$B:$B, $A283, NewEmisData!$C:$C, $H283, NewEmisData!$D:$D, U$2))</f>
        <v>0.70973077210402302</v>
      </c>
      <c r="V283" s="335">
        <f>$I283*IF($G283="Pickup", SUMIFS(NewEmisData!F:F, NewEmisData!$A:$A, "Pickup", NewEmisData!$B:$B, $A283, NewEmisData!$C:$C, $H283, NewEmisData!$D:$D, V$2), SUMIFS(NewEmisData!F:F, NewEmisData!$A:$A, "LDV", NewEmisData!$B:$B, $A283, NewEmisData!$C:$C, $H283, NewEmisData!$D:$D, V$2))</f>
        <v>0.32036907792622199</v>
      </c>
      <c r="W283" s="335">
        <f>$I283*IF($G283="Pickup", SUMIFS(NewEmisData!G:G, NewEmisData!$A:$A, "Pickup", NewEmisData!$B:$B, $A283, NewEmisData!$C:$C, $H283, NewEmisData!$D:$D, W$2), SUMIFS(NewEmisData!G:G, NewEmisData!$A:$A, "LDV", NewEmisData!$B:$B, $A283, NewEmisData!$C:$C, $H283, NewEmisData!$D:$D, W$2))</f>
        <v>0.23974719966536701</v>
      </c>
      <c r="X283" s="335">
        <f>$I283*IF($G283="Pickup", SUMIFS(NewEmisData!H:H, NewEmisData!$A:$A, "Pickup", NewEmisData!$B:$B, $A283, NewEmisData!$C:$C, $H283, NewEmisData!$D:$D, X$2), SUMIFS(NewEmisData!H:H, NewEmisData!$A:$A, "LDV", NewEmisData!$B:$B, $A283, NewEmisData!$C:$C, $H283, NewEmisData!$D:$D, X$2))</f>
        <v>0.160612501035788</v>
      </c>
      <c r="Y283" s="335">
        <f>$I283*IF($G283="Pickup", SUMIFS(NewEmisData!I:I, NewEmisData!$A:$A, "Pickup", NewEmisData!$B:$B, $A283, NewEmisData!$C:$C, $H283, NewEmisData!$D:$D, Y$2), SUMIFS(NewEmisData!I:I, NewEmisData!$A:$A, "LDV", NewEmisData!$B:$B, $A283, NewEmisData!$C:$C, $H283, NewEmisData!$D:$D, Y$2))</f>
        <v>0.10365613117262901</v>
      </c>
      <c r="Z283" s="335">
        <f>$I283*IF($G283="Pickup", SUMIFS(NewEmisData!J:J, NewEmisData!$A:$A, "Pickup", NewEmisData!$B:$B, $A283, NewEmisData!$C:$C, $H283, NewEmisData!$D:$D, Z$2), SUMIFS(NewEmisData!J:J, NewEmisData!$A:$A, "LDV", NewEmisData!$B:$B, $A283, NewEmisData!$C:$C, $H283, NewEmisData!$D:$D, Z$2))</f>
        <v>7.8799994555065797E-2</v>
      </c>
      <c r="AA283" s="335">
        <f>$I283*IF($G283="Pickup", SUMIFS(NewEmisData!K:K, NewEmisData!$A:$A, "Pickup", NewEmisData!$B:$B, $A283, NewEmisData!$C:$C, $H283, NewEmisData!$D:$D, AA$2), SUMIFS(NewEmisData!K:K, NewEmisData!$A:$A, "LDV", NewEmisData!$B:$B, $A283, NewEmisData!$C:$C, $H283, NewEmisData!$D:$D, AA$2))</f>
        <v>6.8646939612850705E-2</v>
      </c>
      <c r="AB283" s="335">
        <f>$I283*IF($G283="Pickup", SUMIFS(NewEmisData!L:L, NewEmisData!$A:$A, "Pickup", NewEmisData!$B:$B, $A283, NewEmisData!$C:$C, $H283, NewEmisData!$D:$D, AB$2), SUMIFS(NewEmisData!L:L, NewEmisData!$A:$A, "LDV", NewEmisData!$B:$B, $A283, NewEmisData!$C:$C, $H283, NewEmisData!$D:$D, AB$2))</f>
        <v>6.5824398729591893E-2</v>
      </c>
      <c r="AC283" s="335">
        <f>$I283*IF($G283="Pickup", SUMIFS(NewEmisData!M:M, NewEmisData!$A:$A, "Pickup", NewEmisData!$B:$B, $A283, NewEmisData!$C:$C, $H283, NewEmisData!$D:$D, AC$2), SUMIFS(NewEmisData!M:M, NewEmisData!$A:$A, "LDV", NewEmisData!$B:$B, $A283, NewEmisData!$C:$C, $H283, NewEmisData!$D:$D, AC$2))</f>
        <v>6.4340803704991095E-2</v>
      </c>
      <c r="AD283" s="335">
        <v>5.5587065527563068E-2</v>
      </c>
      <c r="AE283" s="335">
        <f>$I283*IF($G283="Pickup", SUMIFS(NewEmisData!E:E, NewEmisData!$A:$A, "Pickup", NewEmisData!$B:$B, $A283, NewEmisData!$C:$C, $H283, NewEmisData!$D:$D, AE$2), SUMIFS(NewEmisData!E:E, NewEmisData!$A:$A, "LDV", NewEmisData!$B:$B, $A283, NewEmisData!$C:$C, $H283, NewEmisData!$D:$D, AE$2))</f>
        <v>8.2160020457903906E-3</v>
      </c>
      <c r="AF283" s="335">
        <f>$I283*IF($G283="Pickup", SUMIFS(NewEmisData!F:F, NewEmisData!$A:$A, "Pickup", NewEmisData!$B:$B, $A283, NewEmisData!$C:$C, $H283, NewEmisData!$D:$D, AF$2), SUMIFS(NewEmisData!F:F, NewEmisData!$A:$A, "LDV", NewEmisData!$B:$B, $A283, NewEmisData!$C:$C, $H283, NewEmisData!$D:$D, AF$2))</f>
        <v>7.80815598787189E-3</v>
      </c>
      <c r="AG283" s="335">
        <f>$I283*IF($G283="Pickup", SUMIFS(NewEmisData!G:G, NewEmisData!$A:$A, "Pickup", NewEmisData!$B:$B, $A283, NewEmisData!$C:$C, $H283, NewEmisData!$D:$D, AG$2), SUMIFS(NewEmisData!G:G, NewEmisData!$A:$A, "LDV", NewEmisData!$B:$B, $A283, NewEmisData!$C:$C, $H283, NewEmisData!$D:$D, AG$2))</f>
        <v>5.1579884513251097E-3</v>
      </c>
      <c r="AH283" s="335">
        <f>$I283*IF($G283="Pickup", SUMIFS(NewEmisData!H:H, NewEmisData!$A:$A, "Pickup", NewEmisData!$B:$B, $A283, NewEmisData!$C:$C, $H283, NewEmisData!$D:$D, AH$2), SUMIFS(NewEmisData!H:H, NewEmisData!$A:$A, "LDV", NewEmisData!$B:$B, $A283, NewEmisData!$C:$C, $H283, NewEmisData!$D:$D, AH$2))</f>
        <v>4.3996084263759998E-3</v>
      </c>
      <c r="AI283" s="335">
        <f>$I283*IF($G283="Pickup", SUMIFS(NewEmisData!I:I, NewEmisData!$A:$A, "Pickup", NewEmisData!$B:$B, $A283, NewEmisData!$C:$C, $H283, NewEmisData!$D:$D, AI$2), SUMIFS(NewEmisData!I:I, NewEmisData!$A:$A, "LDV", NewEmisData!$B:$B, $A283, NewEmisData!$C:$C, $H283, NewEmisData!$D:$D, AI$2))</f>
        <v>3.81672539575274E-3</v>
      </c>
      <c r="AJ283" s="335">
        <f>$I283*IF($G283="Pickup", SUMIFS(NewEmisData!J:J, NewEmisData!$A:$A, "Pickup", NewEmisData!$B:$B, $A283, NewEmisData!$C:$C, $H283, NewEmisData!$D:$D, AJ$2), SUMIFS(NewEmisData!J:J, NewEmisData!$A:$A, "LDV", NewEmisData!$B:$B, $A283, NewEmisData!$C:$C, $H283, NewEmisData!$D:$D, AJ$2))</f>
        <v>3.4872096414849999E-3</v>
      </c>
      <c r="AK283" s="335">
        <f>$I283*IF($G283="Pickup", SUMIFS(NewEmisData!K:K, NewEmisData!$A:$A, "Pickup", NewEmisData!$B:$B, $A283, NewEmisData!$C:$C, $H283, NewEmisData!$D:$D, AK$2), SUMIFS(NewEmisData!K:K, NewEmisData!$A:$A, "LDV", NewEmisData!$B:$B, $A283, NewEmisData!$C:$C, $H283, NewEmisData!$D:$D, AK$2))</f>
        <v>3.3400286224750798E-3</v>
      </c>
      <c r="AL283" s="335">
        <f>$I283*IF($G283="Pickup", SUMIFS(NewEmisData!L:L, NewEmisData!$A:$A, "Pickup", NewEmisData!$B:$B, $A283, NewEmisData!$C:$C, $H283, NewEmisData!$D:$D, AL$2), SUMIFS(NewEmisData!L:L, NewEmisData!$A:$A, "LDV", NewEmisData!$B:$B, $A283, NewEmisData!$C:$C, $H283, NewEmisData!$D:$D, AL$2))</f>
        <v>3.2875233288682799E-3</v>
      </c>
      <c r="AM283" s="335">
        <f>$I283*IF($G283="Pickup", SUMIFS(NewEmisData!M:M, NewEmisData!$A:$A, "Pickup", NewEmisData!$B:$B, $A283, NewEmisData!$C:$C, $H283, NewEmisData!$D:$D, AM$2), SUMIFS(NewEmisData!M:M, NewEmisData!$A:$A, "LDV", NewEmisData!$B:$B, $A283, NewEmisData!$C:$C, $H283, NewEmisData!$D:$D, AM$2))</f>
        <v>3.2680461258744399E-3</v>
      </c>
      <c r="AN283" s="335">
        <v>1.3041984458904573E-3</v>
      </c>
      <c r="AO283" s="335">
        <f>$I283*IF($G283="Pickup", SUMIFS(NewEmisData!E:E, NewEmisData!$A:$A, "Pickup", NewEmisData!$B:$B, $A283, NewEmisData!$C:$C, $H283, NewEmisData!$D:$D, AO$2), SUMIFS(NewEmisData!E:E, NewEmisData!$A:$A, "LDV", NewEmisData!$B:$B, $A283, NewEmisData!$C:$C, $H283, NewEmisData!$D:$D, AO$2))</f>
        <v>7.6637268565666605E-2</v>
      </c>
      <c r="AP283" s="335">
        <f>$I283*IF($G283="Pickup", SUMIFS(NewEmisData!F:F, NewEmisData!$A:$A, "Pickup", NewEmisData!$B:$B, $A283, NewEmisData!$C:$C, $H283, NewEmisData!$D:$D, AP$2), SUMIFS(NewEmisData!F:F, NewEmisData!$A:$A, "LDV", NewEmisData!$B:$B, $A283, NewEmisData!$C:$C, $H283, NewEmisData!$D:$D, AP$2))</f>
        <v>7.17220347655846E-2</v>
      </c>
      <c r="AQ283" s="335">
        <f>$I283*IF($G283="Pickup", SUMIFS(NewEmisData!G:G, NewEmisData!$A:$A, "Pickup", NewEmisData!$B:$B, $A283, NewEmisData!$C:$C, $H283, NewEmisData!$D:$D, AQ$2), SUMIFS(NewEmisData!G:G, NewEmisData!$A:$A, "LDV", NewEmisData!$B:$B, $A283, NewEmisData!$C:$C, $H283, NewEmisData!$D:$D, AQ$2))</f>
        <v>5.3063354209187903E-2</v>
      </c>
      <c r="AR283" s="335">
        <f>$I283*IF($G283="Pickup", SUMIFS(NewEmisData!H:H, NewEmisData!$A:$A, "Pickup", NewEmisData!$B:$B, $A283, NewEmisData!$C:$C, $H283, NewEmisData!$D:$D, AR$2), SUMIFS(NewEmisData!H:H, NewEmisData!$A:$A, "LDV", NewEmisData!$B:$B, $A283, NewEmisData!$C:$C, $H283, NewEmisData!$D:$D, AR$2))</f>
        <v>5.1413159178765599E-2</v>
      </c>
      <c r="AS283" s="335">
        <f>$I283*IF($G283="Pickup", SUMIFS(NewEmisData!I:I, NewEmisData!$A:$A, "Pickup", NewEmisData!$B:$B, $A283, NewEmisData!$C:$C, $H283, NewEmisData!$D:$D, AS$2), SUMIFS(NewEmisData!I:I, NewEmisData!$A:$A, "LDV", NewEmisData!$B:$B, $A283, NewEmisData!$C:$C, $H283, NewEmisData!$D:$D, AS$2))</f>
        <v>4.9937748877796798E-2</v>
      </c>
      <c r="AT283" s="335">
        <f>$I283*IF($G283="Pickup", SUMIFS(NewEmisData!J:J, NewEmisData!$A:$A, "Pickup", NewEmisData!$B:$B, $A283, NewEmisData!$C:$C, $H283, NewEmisData!$D:$D, AT$2), SUMIFS(NewEmisData!J:J, NewEmisData!$A:$A, "LDV", NewEmisData!$B:$B, $A283, NewEmisData!$C:$C, $H283, NewEmisData!$D:$D, AT$2))</f>
        <v>4.8737436898882699E-2</v>
      </c>
      <c r="AU283" s="335">
        <f>$I283*IF($G283="Pickup", SUMIFS(NewEmisData!K:K, NewEmisData!$A:$A, "Pickup", NewEmisData!$B:$B, $A283, NewEmisData!$C:$C, $H283, NewEmisData!$D:$D, AU$2), SUMIFS(NewEmisData!K:K, NewEmisData!$A:$A, "LDV", NewEmisData!$B:$B, $A283, NewEmisData!$C:$C, $H283, NewEmisData!$D:$D, AU$2))</f>
        <v>4.7984590527250397E-2</v>
      </c>
      <c r="AV283" s="335">
        <f>$I283*IF($G283="Pickup", SUMIFS(NewEmisData!L:L, NewEmisData!$A:$A, "Pickup", NewEmisData!$B:$B, $A283, NewEmisData!$C:$C, $H283, NewEmisData!$D:$D, AV$2), SUMIFS(NewEmisData!L:L, NewEmisData!$A:$A, "LDV", NewEmisData!$B:$B, $A283, NewEmisData!$C:$C, $H283, NewEmisData!$D:$D, AV$2))</f>
        <v>4.76005320802948E-2</v>
      </c>
      <c r="AW283" s="335">
        <f>$I283*IF($G283="Pickup", SUMIFS(NewEmisData!M:M, NewEmisData!$A:$A, "Pickup", NewEmisData!$B:$B, $A283, NewEmisData!$C:$C, $H283, NewEmisData!$D:$D, AW$2), SUMIFS(NewEmisData!M:M, NewEmisData!$A:$A, "LDV", NewEmisData!$B:$B, $A283, NewEmisData!$C:$C, $H283, NewEmisData!$D:$D, AW$2))</f>
        <v>4.7377866603412998E-2</v>
      </c>
      <c r="AX283" s="335">
        <v>3.2948538923667892E-2</v>
      </c>
      <c r="AY283" s="335">
        <f>$I283*IF($G283="Pickup", SUMIFS(NewEmisData!E:E, NewEmisData!$A:$A, "Pickup", NewEmisData!$B:$B, $A283, NewEmisData!$C:$C, $H283, NewEmisData!$D:$D, AY$2), SUMIFS(NewEmisData!E:E, NewEmisData!$A:$A, "LDV", NewEmisData!$B:$B, $A283, NewEmisData!$C:$C, $H283, NewEmisData!$D:$D, AY$2))</f>
        <v>1.9839679684136899E-2</v>
      </c>
      <c r="AZ283" s="335">
        <f>$I283*IF($G283="Pickup", SUMIFS(NewEmisData!F:F, NewEmisData!$A:$A, "Pickup", NewEmisData!$B:$B, $A283, NewEmisData!$C:$C, $H283, NewEmisData!$D:$D, AZ$2), SUMIFS(NewEmisData!F:F, NewEmisData!$A:$A, "LDV", NewEmisData!$B:$B, $A283, NewEmisData!$C:$C, $H283, NewEmisData!$D:$D, AZ$2))</f>
        <v>1.54915322396613E-2</v>
      </c>
      <c r="BA283" s="335">
        <f>$I283*IF($G283="Pickup", SUMIFS(NewEmisData!G:G, NewEmisData!$A:$A, "Pickup", NewEmisData!$B:$B, $A283, NewEmisData!$C:$C, $H283, NewEmisData!$D:$D, BA$2), SUMIFS(NewEmisData!G:G, NewEmisData!$A:$A, "LDV", NewEmisData!$B:$B, $A283, NewEmisData!$C:$C, $H283, NewEmisData!$D:$D, BA$2))</f>
        <v>1.24856485125612E-2</v>
      </c>
      <c r="BB283" s="335">
        <f>$I283*IF($G283="Pickup", SUMIFS(NewEmisData!H:H, NewEmisData!$A:$A, "Pickup", NewEmisData!$B:$B, $A283, NewEmisData!$C:$C, $H283, NewEmisData!$D:$D, BB$2), SUMIFS(NewEmisData!H:H, NewEmisData!$A:$A, "LDV", NewEmisData!$B:$B, $A283, NewEmisData!$C:$C, $H283, NewEmisData!$D:$D, BB$2))</f>
        <v>1.10258430769824E-2</v>
      </c>
      <c r="BC283" s="335">
        <f>$I283*IF($G283="Pickup", SUMIFS(NewEmisData!I:I, NewEmisData!$A:$A, "Pickup", NewEmisData!$B:$B, $A283, NewEmisData!$C:$C, $H283, NewEmisData!$D:$D, BC$2), SUMIFS(NewEmisData!I:I, NewEmisData!$A:$A, "LDV", NewEmisData!$B:$B, $A283, NewEmisData!$C:$C, $H283, NewEmisData!$D:$D, BC$2))</f>
        <v>9.7206839249302599E-3</v>
      </c>
      <c r="BD283" s="335">
        <f>$I283*IF($G283="Pickup", SUMIFS(NewEmisData!J:J, NewEmisData!$A:$A, "Pickup", NewEmisData!$B:$B, $A283, NewEmisData!$C:$C, $H283, NewEmisData!$D:$D, BD$2), SUMIFS(NewEmisData!J:J, NewEmisData!$A:$A, "LDV", NewEmisData!$B:$B, $A283, NewEmisData!$C:$C, $H283, NewEmisData!$D:$D, BD$2))</f>
        <v>8.6588886279032502E-3</v>
      </c>
      <c r="BE283" s="335">
        <f>$I283*IF($G283="Pickup", SUMIFS(NewEmisData!K:K, NewEmisData!$A:$A, "Pickup", NewEmisData!$B:$B, $A283, NewEmisData!$C:$C, $H283, NewEmisData!$D:$D, BE$2), SUMIFS(NewEmisData!K:K, NewEmisData!$A:$A, "LDV", NewEmisData!$B:$B, $A283, NewEmisData!$C:$C, $H283, NewEmisData!$D:$D, BE$2))</f>
        <v>7.9928948991222996E-3</v>
      </c>
      <c r="BF283" s="335">
        <f>$I283*IF($G283="Pickup", SUMIFS(NewEmisData!L:L, NewEmisData!$A:$A, "Pickup", NewEmisData!$B:$B, $A283, NewEmisData!$C:$C, $H283, NewEmisData!$D:$D, BF$2), SUMIFS(NewEmisData!L:L, NewEmisData!$A:$A, "LDV", NewEmisData!$B:$B, $A283, NewEmisData!$C:$C, $H283, NewEmisData!$D:$D, BF$2))</f>
        <v>7.65317007618625E-3</v>
      </c>
      <c r="BG283" s="335">
        <f>$I283*IF($G283="Pickup", SUMIFS(NewEmisData!M:M, NewEmisData!$A:$A, "Pickup", NewEmisData!$B:$B, $A283, NewEmisData!$C:$C, $H283, NewEmisData!$D:$D, BG$2), SUMIFS(NewEmisData!M:M, NewEmisData!$A:$A, "LDV", NewEmisData!$B:$B, $A283, NewEmisData!$C:$C, $H283, NewEmisData!$D:$D, BG$2))</f>
        <v>7.4561632981935697E-3</v>
      </c>
      <c r="BH283" s="335">
        <v>6.6026126062260432E-3</v>
      </c>
      <c r="BI283" s="335">
        <f>$I283*IF($G283="Pickup", SUMIFS(NewEmisData!E:E, NewEmisData!$A:$A, "Pickup", NewEmisData!$B:$B, $A283, NewEmisData!$C:$C, $H283, NewEmisData!$D:$D, BI$2), SUMIFS(NewEmisData!E:E, NewEmisData!$A:$A, "LDV", NewEmisData!$B:$B, $A283, NewEmisData!$C:$C, $H283, NewEmisData!$D:$D, BI$2))</f>
        <v>6.4220034872518204</v>
      </c>
      <c r="BJ283" s="335">
        <f>$I283*IF($G283="Pickup", SUMIFS(NewEmisData!F:F, NewEmisData!$A:$A, "Pickup", NewEmisData!$B:$B, $A283, NewEmisData!$C:$C, $H283, NewEmisData!$D:$D, BJ$2), SUMIFS(NewEmisData!F:F, NewEmisData!$A:$A, "LDV", NewEmisData!$B:$B, $A283, NewEmisData!$C:$C, $H283, NewEmisData!$D:$D, BJ$2))</f>
        <v>3.8479800836345999</v>
      </c>
      <c r="BK283" s="335">
        <f>$I283*IF($G283="Pickup", SUMIFS(NewEmisData!G:G, NewEmisData!$A:$A, "Pickup", NewEmisData!$B:$B, $A283, NewEmisData!$C:$C, $H283, NewEmisData!$D:$D, BK$2), SUMIFS(NewEmisData!G:G, NewEmisData!$A:$A, "LDV", NewEmisData!$B:$B, $A283, NewEmisData!$C:$C, $H283, NewEmisData!$D:$D, BK$2))</f>
        <v>2.9970734916117499</v>
      </c>
      <c r="BL283" s="335">
        <f>$I283*IF($G283="Pickup", SUMIFS(NewEmisData!H:H, NewEmisData!$A:$A, "Pickup", NewEmisData!$B:$B, $A283, NewEmisData!$C:$C, $H283, NewEmisData!$D:$D, BL$2), SUMIFS(NewEmisData!H:H, NewEmisData!$A:$A, "LDV", NewEmisData!$B:$B, $A283, NewEmisData!$C:$C, $H283, NewEmisData!$D:$D, BL$2))</f>
        <v>2.36472323758924</v>
      </c>
      <c r="BM283" s="335">
        <f>$I283*IF($G283="Pickup", SUMIFS(NewEmisData!I:I, NewEmisData!$A:$A, "Pickup", NewEmisData!$B:$B, $A283, NewEmisData!$C:$C, $H283, NewEmisData!$D:$D, BM$2), SUMIFS(NewEmisData!I:I, NewEmisData!$A:$A, "LDV", NewEmisData!$B:$B, $A283, NewEmisData!$C:$C, $H283, NewEmisData!$D:$D, BM$2))</f>
        <v>1.7421472431707099</v>
      </c>
      <c r="BN283" s="335">
        <f>$I283*IF($G283="Pickup", SUMIFS(NewEmisData!J:J, NewEmisData!$A:$A, "Pickup", NewEmisData!$B:$B, $A283, NewEmisData!$C:$C, $H283, NewEmisData!$D:$D, BN$2), SUMIFS(NewEmisData!J:J, NewEmisData!$A:$A, "LDV", NewEmisData!$B:$B, $A283, NewEmisData!$C:$C, $H283, NewEmisData!$D:$D, BN$2))</f>
        <v>1.3931539503279999</v>
      </c>
      <c r="BO283" s="335">
        <f>$I283*IF($G283="Pickup", SUMIFS(NewEmisData!K:K, NewEmisData!$A:$A, "Pickup", NewEmisData!$B:$B, $A283, NewEmisData!$C:$C, $H283, NewEmisData!$D:$D, BO$2), SUMIFS(NewEmisData!K:K, NewEmisData!$A:$A, "LDV", NewEmisData!$B:$B, $A283, NewEmisData!$C:$C, $H283, NewEmisData!$D:$D, BO$2))</f>
        <v>1.2342051269933401</v>
      </c>
      <c r="BP283" s="335">
        <f>$I283*IF($G283="Pickup", SUMIFS(NewEmisData!L:L, NewEmisData!$A:$A, "Pickup", NewEmisData!$B:$B, $A283, NewEmisData!$C:$C, $H283, NewEmisData!$D:$D, BP$2), SUMIFS(NewEmisData!L:L, NewEmisData!$A:$A, "LDV", NewEmisData!$B:$B, $A283, NewEmisData!$C:$C, $H283, NewEmisData!$D:$D, BP$2))</f>
        <v>1.18127069132138</v>
      </c>
      <c r="BQ283" s="335">
        <f>$I283*IF($G283="Pickup", SUMIFS(NewEmisData!M:M, NewEmisData!$A:$A, "Pickup", NewEmisData!$B:$B, $A283, NewEmisData!$C:$C, $H283, NewEmisData!$D:$D, BQ$2), SUMIFS(NewEmisData!M:M, NewEmisData!$A:$A, "LDV", NewEmisData!$B:$B, $A283, NewEmisData!$C:$C, $H283, NewEmisData!$D:$D, BQ$2))</f>
        <v>1.1484293714755001</v>
      </c>
      <c r="BR283" s="335">
        <v>1.5622001678221484</v>
      </c>
      <c r="BS283" s="335">
        <f>$I283*IF($G283="Pickup", SUMIFS(NewEmisData!E:E, NewEmisData!$A:$A, "Pickup", NewEmisData!$B:$B, $A283, NewEmisData!$C:$C, $H283, NewEmisData!$D:$D, BS$2), SUMIFS(NewEmisData!E:E, NewEmisData!$A:$A, "LDV", NewEmisData!$B:$B, $A283, NewEmisData!$C:$C, $H283, NewEmisData!$D:$D, BS$2))</f>
        <v>0.76625314114096599</v>
      </c>
      <c r="BT283" s="335">
        <f>$I283*IF($G283="Pickup", SUMIFS(NewEmisData!F:F, NewEmisData!$A:$A, "Pickup", NewEmisData!$B:$B, $A283, NewEmisData!$C:$C, $H283, NewEmisData!$D:$D, BT$2), SUMIFS(NewEmisData!F:F, NewEmisData!$A:$A, "LDV", NewEmisData!$B:$B, $A283, NewEmisData!$C:$C, $H283, NewEmisData!$D:$D, BT$2))</f>
        <v>0.42849019580384201</v>
      </c>
      <c r="BU283" s="335">
        <f>$I283*IF($G283="Pickup", SUMIFS(NewEmisData!G:G, NewEmisData!$A:$A, "Pickup", NewEmisData!$B:$B, $A283, NewEmisData!$C:$C, $H283, NewEmisData!$D:$D, BU$2), SUMIFS(NewEmisData!G:G, NewEmisData!$A:$A, "LDV", NewEmisData!$B:$B, $A283, NewEmisData!$C:$C, $H283, NewEmisData!$D:$D, BU$2))</f>
        <v>0.33923869580754101</v>
      </c>
      <c r="BV283" s="335">
        <f>$I283*IF($G283="Pickup", SUMIFS(NewEmisData!H:H, NewEmisData!$A:$A, "Pickup", NewEmisData!$B:$B, $A283, NewEmisData!$C:$C, $H283, NewEmisData!$D:$D, BV$2), SUMIFS(NewEmisData!H:H, NewEmisData!$A:$A, "LDV", NewEmisData!$B:$B, $A283, NewEmisData!$C:$C, $H283, NewEmisData!$D:$D, BV$2))</f>
        <v>0.274572609184357</v>
      </c>
      <c r="BW283" s="335">
        <f>$I283*IF($G283="Pickup", SUMIFS(NewEmisData!I:I, NewEmisData!$A:$A, "Pickup", NewEmisData!$B:$B, $A283, NewEmisData!$C:$C, $H283, NewEmisData!$D:$D, BW$2), SUMIFS(NewEmisData!I:I, NewEmisData!$A:$A, "LDV", NewEmisData!$B:$B, $A283, NewEmisData!$C:$C, $H283, NewEmisData!$D:$D, BW$2))</f>
        <v>0.20444446873760599</v>
      </c>
      <c r="BX283" s="335">
        <f>$I283*IF($G283="Pickup", SUMIFS(NewEmisData!J:J, NewEmisData!$A:$A, "Pickup", NewEmisData!$B:$B, $A283, NewEmisData!$C:$C, $H283, NewEmisData!$D:$D, BX$2), SUMIFS(NewEmisData!J:J, NewEmisData!$A:$A, "LDV", NewEmisData!$B:$B, $A283, NewEmisData!$C:$C, $H283, NewEmisData!$D:$D, BX$2))</f>
        <v>0.170176908378738</v>
      </c>
      <c r="BY283" s="335">
        <f>$I283*IF($G283="Pickup", SUMIFS(NewEmisData!K:K, NewEmisData!$A:$A, "Pickup", NewEmisData!$B:$B, $A283, NewEmisData!$C:$C, $H283, NewEmisData!$D:$D, BY$2), SUMIFS(NewEmisData!K:K, NewEmisData!$A:$A, "LDV", NewEmisData!$B:$B, $A283, NewEmisData!$C:$C, $H283, NewEmisData!$D:$D, BY$2))</f>
        <v>0.152045525981331</v>
      </c>
      <c r="BZ283" s="335">
        <f>$I283*IF($G283="Pickup", SUMIFS(NewEmisData!L:L, NewEmisData!$A:$A, "Pickup", NewEmisData!$B:$B, $A283, NewEmisData!$C:$C, $H283, NewEmisData!$D:$D, BZ$2), SUMIFS(NewEmisData!L:L, NewEmisData!$A:$A, "LDV", NewEmisData!$B:$B, $A283, NewEmisData!$C:$C, $H283, NewEmisData!$D:$D, BZ$2))</f>
        <v>0.14503696159912</v>
      </c>
      <c r="CA283" s="335">
        <f>$I283*IF($G283="Pickup", SUMIFS(NewEmisData!M:M, NewEmisData!$A:$A, "Pickup", NewEmisData!$B:$B, $A283, NewEmisData!$C:$C, $H283, NewEmisData!$D:$D, CA$2), SUMIFS(NewEmisData!M:M, NewEmisData!$A:$A, "LDV", NewEmisData!$B:$B, $A283, NewEmisData!$C:$C, $H283, NewEmisData!$D:$D, CA$2))</f>
        <v>0.139402683427791</v>
      </c>
      <c r="CB283" s="335">
        <v>0.11295846897695311</v>
      </c>
      <c r="CC283" s="335">
        <f>$I283*IF($G283="Pickup", SUMIFS(NewEmisData!E:E, NewEmisData!$A:$A, "Pickup", NewEmisData!$B:$B, $A283, NewEmisData!$C:$C, $H283, NewEmisData!$D:$D, CC$2), SUMIFS(NewEmisData!E:E, NewEmisData!$A:$A, "LDV", NewEmisData!$B:$B, $A283, NewEmisData!$C:$C, $H283, NewEmisData!$D:$D, CC$2))</f>
        <v>3.9065075142891502E-2</v>
      </c>
      <c r="CD283" s="335">
        <f>$I283*IF($G283="Pickup", SUMIFS(NewEmisData!F:F, NewEmisData!$A:$A, "Pickup", NewEmisData!$B:$B, $A283, NewEmisData!$C:$C, $H283, NewEmisData!$D:$D, CD$2), SUMIFS(NewEmisData!F:F, NewEmisData!$A:$A, "LDV", NewEmisData!$B:$B, $A283, NewEmisData!$C:$C, $H283, NewEmisData!$D:$D, CD$2))</f>
        <v>2.71884075109541E-2</v>
      </c>
      <c r="CE283" s="335">
        <f>$I283*IF($G283="Pickup", SUMIFS(NewEmisData!G:G, NewEmisData!$A:$A, "Pickup", NewEmisData!$B:$B, $A283, NewEmisData!$C:$C, $H283, NewEmisData!$D:$D, CE$2), SUMIFS(NewEmisData!G:G, NewEmisData!$A:$A, "LDV", NewEmisData!$B:$B, $A283, NewEmisData!$C:$C, $H283, NewEmisData!$D:$D, CE$2))</f>
        <v>2.35915905182916E-2</v>
      </c>
      <c r="CF283" s="335">
        <f>$I283*IF($G283="Pickup", SUMIFS(NewEmisData!H:H, NewEmisData!$A:$A, "Pickup", NewEmisData!$B:$B, $A283, NewEmisData!$C:$C, $H283, NewEmisData!$D:$D, CF$2), SUMIFS(NewEmisData!H:H, NewEmisData!$A:$A, "LDV", NewEmisData!$B:$B, $A283, NewEmisData!$C:$C, $H283, NewEmisData!$D:$D, CF$2))</f>
        <v>2.2519914122574401E-2</v>
      </c>
      <c r="CG283" s="335">
        <f>$I283*IF($G283="Pickup", SUMIFS(NewEmisData!I:I, NewEmisData!$A:$A, "Pickup", NewEmisData!$B:$B, $A283, NewEmisData!$C:$C, $H283, NewEmisData!$D:$D, CG$2), SUMIFS(NewEmisData!I:I, NewEmisData!$A:$A, "LDV", NewEmisData!$B:$B, $A283, NewEmisData!$C:$C, $H283, NewEmisData!$D:$D, CG$2))</f>
        <v>2.1807779866682201E-2</v>
      </c>
      <c r="CH283" s="335">
        <f>$I283*IF($G283="Pickup", SUMIFS(NewEmisData!J:J, NewEmisData!$A:$A, "Pickup", NewEmisData!$B:$B, $A283, NewEmisData!$C:$C, $H283, NewEmisData!$D:$D, CH$2), SUMIFS(NewEmisData!J:J, NewEmisData!$A:$A, "LDV", NewEmisData!$B:$B, $A283, NewEmisData!$C:$C, $H283, NewEmisData!$D:$D, CH$2))</f>
        <v>2.1246517083751901E-2</v>
      </c>
      <c r="CI283" s="335">
        <f>$I283*IF($G283="Pickup", SUMIFS(NewEmisData!K:K, NewEmisData!$A:$A, "Pickup", NewEmisData!$B:$B, $A283, NewEmisData!$C:$C, $H283, NewEmisData!$D:$D, CI$2), SUMIFS(NewEmisData!K:K, NewEmisData!$A:$A, "LDV", NewEmisData!$B:$B, $A283, NewEmisData!$C:$C, $H283, NewEmisData!$D:$D, CI$2))</f>
        <v>2.1244746441372499E-2</v>
      </c>
      <c r="CJ283" s="335">
        <f>$I283*IF($G283="Pickup", SUMIFS(NewEmisData!L:L, NewEmisData!$A:$A, "Pickup", NewEmisData!$B:$B, $A283, NewEmisData!$C:$C, $H283, NewEmisData!$D:$D, CJ$2), SUMIFS(NewEmisData!L:L, NewEmisData!$A:$A, "LDV", NewEmisData!$B:$B, $A283, NewEmisData!$C:$C, $H283, NewEmisData!$D:$D, CJ$2))</f>
        <v>2.1244238664552498E-2</v>
      </c>
      <c r="CK283" s="335">
        <f>$I283*IF($G283="Pickup", SUMIFS(NewEmisData!M:M, NewEmisData!$A:$A, "Pickup", NewEmisData!$B:$B, $A283, NewEmisData!$C:$C, $H283, NewEmisData!$D:$D, CK$2), SUMIFS(NewEmisData!M:M, NewEmisData!$A:$A, "LDV", NewEmisData!$B:$B, $A283, NewEmisData!$C:$C, $H283, NewEmisData!$D:$D, CK$2))</f>
        <v>2.1243800212783201E-2</v>
      </c>
      <c r="CL283" s="335">
        <v>2.0846549246249676E-2</v>
      </c>
      <c r="CM283" s="335">
        <f>$I283*IF($G283="Pickup", SUMIFS(NewEmisData!E:E, NewEmisData!$A:$A, "Pickup", NewEmisData!$B:$B, $A283, NewEmisData!$C:$C, $H283, NewEmisData!$D:$D, CM$2), SUMIFS(NewEmisData!E:E, NewEmisData!$A:$A, "LDV", NewEmisData!$B:$B, $A283, NewEmisData!$C:$C, $H283, NewEmisData!$D:$D, CM$2))</f>
        <v>2.3400482606005499E-2</v>
      </c>
      <c r="CN283" s="335">
        <f>$I283*IF($G283="Pickup", SUMIFS(NewEmisData!F:F, NewEmisData!$A:$A, "Pickup", NewEmisData!$B:$B, $A283, NewEmisData!$C:$C, $H283, NewEmisData!$D:$D, CN$2), SUMIFS(NewEmisData!F:F, NewEmisData!$A:$A, "LDV", NewEmisData!$B:$B, $A283, NewEmisData!$C:$C, $H283, NewEmisData!$D:$D, CN$2))</f>
        <v>1.46264020139097E-2</v>
      </c>
      <c r="CO283" s="335">
        <f>$I283*IF($G283="Pickup", SUMIFS(NewEmisData!G:G, NewEmisData!$A:$A, "Pickup", NewEmisData!$B:$B, $A283, NewEmisData!$C:$C, $H283, NewEmisData!$D:$D, CO$2), SUMIFS(NewEmisData!G:G, NewEmisData!$A:$A, "LDV", NewEmisData!$B:$B, $A283, NewEmisData!$C:$C, $H283, NewEmisData!$D:$D, CO$2))</f>
        <v>1.17594755724597E-2</v>
      </c>
      <c r="CP283" s="335">
        <f>$I283*IF($G283="Pickup", SUMIFS(NewEmisData!H:H, NewEmisData!$A:$A, "Pickup", NewEmisData!$B:$B, $A283, NewEmisData!$C:$C, $H283, NewEmisData!$D:$D, CP$2), SUMIFS(NewEmisData!H:H, NewEmisData!$A:$A, "LDV", NewEmisData!$B:$B, $A283, NewEmisData!$C:$C, $H283, NewEmisData!$D:$D, CP$2))</f>
        <v>9.5913131178771704E-3</v>
      </c>
      <c r="CQ283" s="335">
        <f>$I283*IF($G283="Pickup", SUMIFS(NewEmisData!I:I, NewEmisData!$A:$A, "Pickup", NewEmisData!$B:$B, $A283, NewEmisData!$C:$C, $H283, NewEmisData!$D:$D, CQ$2), SUMIFS(NewEmisData!I:I, NewEmisData!$A:$A, "LDV", NewEmisData!$B:$B, $A283, NewEmisData!$C:$C, $H283, NewEmisData!$D:$D, CQ$2))</f>
        <v>8.49787062067325E-3</v>
      </c>
      <c r="CR283" s="335">
        <f>$I283*IF($G283="Pickup", SUMIFS(NewEmisData!J:J, NewEmisData!$A:$A, "Pickup", NewEmisData!$B:$B, $A283, NewEmisData!$C:$C, $H283, NewEmisData!$D:$D, CR$2), SUMIFS(NewEmisData!J:J, NewEmisData!$A:$A, "LDV", NewEmisData!$B:$B, $A283, NewEmisData!$C:$C, $H283, NewEmisData!$D:$D, CR$2))</f>
        <v>8.0109865110152001E-3</v>
      </c>
      <c r="CS283" s="335">
        <f>$I283*IF($G283="Pickup", SUMIFS(NewEmisData!K:K, NewEmisData!$A:$A, "Pickup", NewEmisData!$B:$B, $A283, NewEmisData!$C:$C, $H283, NewEmisData!$D:$D, CS$2), SUMIFS(NewEmisData!K:K, NewEmisData!$A:$A, "LDV", NewEmisData!$B:$B, $A283, NewEmisData!$C:$C, $H283, NewEmisData!$D:$D, CS$2))</f>
        <v>7.9536784391849198E-3</v>
      </c>
      <c r="CT283" s="335">
        <f>$I283*IF($G283="Pickup", SUMIFS(NewEmisData!L:L, NewEmisData!$A:$A, "Pickup", NewEmisData!$B:$B, $A283, NewEmisData!$C:$C, $H283, NewEmisData!$D:$D, CT$2), SUMIFS(NewEmisData!L:L, NewEmisData!$A:$A, "LDV", NewEmisData!$B:$B, $A283, NewEmisData!$C:$C, $H283, NewEmisData!$D:$D, CT$2))</f>
        <v>7.8603296078806496E-3</v>
      </c>
      <c r="CU283" s="335">
        <f>$I283*IF($G283="Pickup", SUMIFS(NewEmisData!M:M, NewEmisData!$A:$A, "Pickup", NewEmisData!$B:$B, $A283, NewEmisData!$C:$C, $H283, NewEmisData!$D:$D, CU$2), SUMIFS(NewEmisData!M:M, NewEmisData!$A:$A, "LDV", NewEmisData!$B:$B, $A283, NewEmisData!$C:$C, $H283, NewEmisData!$D:$D, CU$2))</f>
        <v>7.8597717488691193E-3</v>
      </c>
      <c r="CV283" s="335">
        <v>5.2030687941242611E-3</v>
      </c>
      <c r="CW283" s="335">
        <v>3.0448046675121709E-3</v>
      </c>
      <c r="CX283" s="335">
        <v>1.8865908720768221E-3</v>
      </c>
      <c r="CY283" s="335">
        <v>1.5570268485524494E-3</v>
      </c>
      <c r="CZ283" s="335">
        <v>1.2432183416122382E-3</v>
      </c>
      <c r="DA283" s="335">
        <v>9.252251866281976E-4</v>
      </c>
      <c r="DB283" s="335">
        <v>7.2309456596024934E-4</v>
      </c>
      <c r="DC283" s="335">
        <v>6.8940706870607876E-4</v>
      </c>
      <c r="DD283" s="335">
        <v>6.844148428615973E-4</v>
      </c>
      <c r="DE283" s="335">
        <v>6.8634617396886091E-4</v>
      </c>
      <c r="DF283" s="335">
        <v>6.8634617396886091E-4</v>
      </c>
      <c r="DG283" s="335">
        <f>$I283*IF($G283="Pickup", SUMIFS(NewEmisData!E:E, NewEmisData!$A:$A, "Pickup", NewEmisData!$B:$B, $A283, NewEmisData!$C:$C, $H283, NewEmisData!$D:$D, DG$2), SUMIFS(NewEmisData!E:E, NewEmisData!$A:$A, "LDV", NewEmisData!$B:$B, $A283, NewEmisData!$C:$C, $H283, NewEmisData!$D:$D, DG$2))</f>
        <v>0</v>
      </c>
      <c r="DH283" s="335">
        <f>$I283*IF($G283="Pickup", SUMIFS(NewEmisData!F:F, NewEmisData!$A:$A, "Pickup", NewEmisData!$B:$B, $A283, NewEmisData!$C:$C, $H283, NewEmisData!$D:$D, DH$2), SUMIFS(NewEmisData!F:F, NewEmisData!$A:$A, "LDV", NewEmisData!$B:$B, $A283, NewEmisData!$C:$C, $H283, NewEmisData!$D:$D, DH$2))</f>
        <v>0</v>
      </c>
      <c r="DI283" s="335">
        <f>$I283*IF($G283="Pickup", SUMIFS(NewEmisData!G:G, NewEmisData!$A:$A, "Pickup", NewEmisData!$B:$B, $A283, NewEmisData!$C:$C, $H283, NewEmisData!$D:$D, DI$2), SUMIFS(NewEmisData!G:G, NewEmisData!$A:$A, "LDV", NewEmisData!$B:$B, $A283, NewEmisData!$C:$C, $H283, NewEmisData!$D:$D, DI$2))</f>
        <v>0</v>
      </c>
      <c r="DJ283" s="335">
        <f>$I283*IF($G283="Pickup", SUMIFS(NewEmisData!H:H, NewEmisData!$A:$A, "Pickup", NewEmisData!$B:$B, $A283, NewEmisData!$C:$C, $H283, NewEmisData!$D:$D, DJ$2), SUMIFS(NewEmisData!H:H, NewEmisData!$A:$A, "LDV", NewEmisData!$B:$B, $A283, NewEmisData!$C:$C, $H283, NewEmisData!$D:$D, DJ$2))</f>
        <v>0</v>
      </c>
      <c r="DK283" s="335">
        <f>$I283*IF($G283="Pickup", SUMIFS(NewEmisData!I:I, NewEmisData!$A:$A, "Pickup", NewEmisData!$B:$B, $A283, NewEmisData!$C:$C, $H283, NewEmisData!$D:$D, DK$2), SUMIFS(NewEmisData!I:I, NewEmisData!$A:$A, "LDV", NewEmisData!$B:$B, $A283, NewEmisData!$C:$C, $H283, NewEmisData!$D:$D, DK$2))</f>
        <v>0</v>
      </c>
      <c r="DL283" s="335">
        <f>$I283*IF($G283="Pickup", SUMIFS(NewEmisData!J:J, NewEmisData!$A:$A, "Pickup", NewEmisData!$B:$B, $A283, NewEmisData!$C:$C, $H283, NewEmisData!$D:$D, DL$2), SUMIFS(NewEmisData!J:J, NewEmisData!$A:$A, "LDV", NewEmisData!$B:$B, $A283, NewEmisData!$C:$C, $H283, NewEmisData!$D:$D, DL$2))</f>
        <v>0</v>
      </c>
      <c r="DM283" s="335">
        <f>$I283*IF($G283="Pickup", SUMIFS(NewEmisData!K:K, NewEmisData!$A:$A, "Pickup", NewEmisData!$B:$B, $A283, NewEmisData!$C:$C, $H283, NewEmisData!$D:$D, DM$2), SUMIFS(NewEmisData!K:K, NewEmisData!$A:$A, "LDV", NewEmisData!$B:$B, $A283, NewEmisData!$C:$C, $H283, NewEmisData!$D:$D, DM$2))</f>
        <v>0</v>
      </c>
      <c r="DN283" s="335">
        <f>$I283*IF($G283="Pickup", SUMIFS(NewEmisData!L:L, NewEmisData!$A:$A, "Pickup", NewEmisData!$B:$B, $A283, NewEmisData!$C:$C, $H283, NewEmisData!$D:$D, DN$2), SUMIFS(NewEmisData!L:L, NewEmisData!$A:$A, "LDV", NewEmisData!$B:$B, $A283, NewEmisData!$C:$C, $H283, NewEmisData!$D:$D, DN$2))</f>
        <v>0</v>
      </c>
      <c r="DO283" s="335">
        <f>$I283*IF($G283="Pickup", SUMIFS(NewEmisData!M:M, NewEmisData!$A:$A, "Pickup", NewEmisData!$B:$B, $A283, NewEmisData!$C:$C, $H283, NewEmisData!$D:$D, DO$2), SUMIFS(NewEmisData!M:M, NewEmisData!$A:$A, "LDV", NewEmisData!$B:$B, $A283, NewEmisData!$C:$C, $H283, NewEmisData!$D:$D, DO$2))</f>
        <v>0</v>
      </c>
      <c r="DP283" s="335">
        <v>1.3868757746550878E-3</v>
      </c>
      <c r="DQ283" s="335">
        <f>$I283*IF($G283="Pickup", SUMIFS(NewEmisData!E:E, NewEmisData!$A:$A, "Pickup", NewEmisData!$B:$B, $A283, NewEmisData!$C:$C, $H283, NewEmisData!$D:$D, DQ$2), SUMIFS(NewEmisData!E:E, NewEmisData!$A:$A, "LDV", NewEmisData!$B:$B, $A283, NewEmisData!$C:$C, $H283, NewEmisData!$D:$D, DQ$2))</f>
        <v>1.5358627671248499E-2</v>
      </c>
      <c r="DR283" s="335">
        <f>$I283*IF($G283="Pickup", SUMIFS(NewEmisData!F:F, NewEmisData!$A:$A, "Pickup", NewEmisData!$B:$B, $A283, NewEmisData!$C:$C, $H283, NewEmisData!$D:$D, DR$2), SUMIFS(NewEmisData!F:F, NewEmisData!$A:$A, "LDV", NewEmisData!$B:$B, $A283, NewEmisData!$C:$C, $H283, NewEmisData!$D:$D, DR$2))</f>
        <v>9.2701502330196205E-3</v>
      </c>
      <c r="DS283" s="335">
        <f>$I283*IF($G283="Pickup", SUMIFS(NewEmisData!G:G, NewEmisData!$A:$A, "Pickup", NewEmisData!$B:$B, $A283, NewEmisData!$C:$C, $H283, NewEmisData!$D:$D, DS$2), SUMIFS(NewEmisData!G:G, NewEmisData!$A:$A, "LDV", NewEmisData!$B:$B, $A283, NewEmisData!$C:$C, $H283, NewEmisData!$D:$D, DS$2))</f>
        <v>7.3800443468092902E-3</v>
      </c>
      <c r="DT283" s="335">
        <f>$I283*IF($G283="Pickup", SUMIFS(NewEmisData!H:H, NewEmisData!$A:$A, "Pickup", NewEmisData!$B:$B, $A283, NewEmisData!$C:$C, $H283, NewEmisData!$D:$D, DT$2), SUMIFS(NewEmisData!H:H, NewEmisData!$A:$A, "LDV", NewEmisData!$B:$B, $A283, NewEmisData!$C:$C, $H283, NewEmisData!$D:$D, DT$2))</f>
        <v>5.7500359883598503E-3</v>
      </c>
      <c r="DU283" s="335">
        <f>$I283*IF($G283="Pickup", SUMIFS(NewEmisData!I:I, NewEmisData!$A:$A, "Pickup", NewEmisData!$B:$B, $A283, NewEmisData!$C:$C, $H283, NewEmisData!$D:$D, DU$2), SUMIFS(NewEmisData!I:I, NewEmisData!$A:$A, "LDV", NewEmisData!$B:$B, $A283, NewEmisData!$C:$C, $H283, NewEmisData!$D:$D, DU$2))</f>
        <v>4.5486358185720301E-3</v>
      </c>
      <c r="DV283" s="335">
        <f>$I283*IF($G283="Pickup", SUMIFS(NewEmisData!J:J, NewEmisData!$A:$A, "Pickup", NewEmisData!$B:$B, $A283, NewEmisData!$C:$C, $H283, NewEmisData!$D:$D, DV$2), SUMIFS(NewEmisData!J:J, NewEmisData!$A:$A, "LDV", NewEmisData!$B:$B, $A283, NewEmisData!$C:$C, $H283, NewEmisData!$D:$D, DV$2))</f>
        <v>3.9745008012961004E-3</v>
      </c>
      <c r="DW283" s="335">
        <f>$I283*IF($G283="Pickup", SUMIFS(NewEmisData!K:K, NewEmisData!$A:$A, "Pickup", NewEmisData!$B:$B, $A283, NewEmisData!$C:$C, $H283, NewEmisData!$D:$D, DW$2), SUMIFS(NewEmisData!K:K, NewEmisData!$A:$A, "LDV", NewEmisData!$B:$B, $A283, NewEmisData!$C:$C, $H283, NewEmisData!$D:$D, DW$2))</f>
        <v>3.6505775807205302E-3</v>
      </c>
      <c r="DX283" s="335">
        <f>$I283*IF($G283="Pickup", SUMIFS(NewEmisData!L:L, NewEmisData!$A:$A, "Pickup", NewEmisData!$B:$B, $A283, NewEmisData!$C:$C, $H283, NewEmisData!$D:$D, DX$2), SUMIFS(NewEmisData!L:L, NewEmisData!$A:$A, "LDV", NewEmisData!$B:$B, $A283, NewEmisData!$C:$C, $H283, NewEmisData!$D:$D, DX$2))</f>
        <v>3.5463484367939599E-3</v>
      </c>
      <c r="DY283" s="335">
        <f>$I283*IF($G283="Pickup", SUMIFS(NewEmisData!M:M, NewEmisData!$A:$A, "Pickup", NewEmisData!$B:$B, $A283, NewEmisData!$C:$C, $H283, NewEmisData!$D:$D, DY$2), SUMIFS(NewEmisData!M:M, NewEmisData!$A:$A, "LDV", NewEmisData!$B:$B, $A283, NewEmisData!$C:$C, $H283, NewEmisData!$D:$D, DY$2))</f>
        <v>3.4918759359810199E-3</v>
      </c>
      <c r="DZ283" s="335">
        <v>4.3350573081854527E-3</v>
      </c>
      <c r="EA283" s="335">
        <f t="shared" si="456"/>
        <v>474.817101058422</v>
      </c>
      <c r="EB283" s="335">
        <f t="shared" si="457"/>
        <v>451.24703471572099</v>
      </c>
      <c r="EC283" s="335">
        <f t="shared" si="458"/>
        <v>359.55406391675598</v>
      </c>
      <c r="ED283" s="335">
        <f t="shared" si="459"/>
        <v>306.68867751853497</v>
      </c>
      <c r="EE283" s="335">
        <f t="shared" si="460"/>
        <v>266.05693149041099</v>
      </c>
      <c r="EF283" s="335">
        <f t="shared" si="461"/>
        <v>243.087176828883</v>
      </c>
      <c r="EG283" s="335">
        <f t="shared" si="462"/>
        <v>232.82718030870799</v>
      </c>
      <c r="EH283" s="335">
        <f t="shared" si="463"/>
        <v>229.167353178653</v>
      </c>
      <c r="EI283" s="335">
        <f t="shared" si="464"/>
        <v>227.80956840287899</v>
      </c>
      <c r="EJ283" s="335">
        <f t="shared" si="465"/>
        <v>0.20692409258864139</v>
      </c>
      <c r="EK283" s="335">
        <f t="shared" si="466"/>
        <v>0.70973077210402302</v>
      </c>
      <c r="EL283" s="335">
        <f t="shared" si="467"/>
        <v>0.32036907792622199</v>
      </c>
      <c r="EM283" s="335">
        <f t="shared" si="468"/>
        <v>0.23974719966536701</v>
      </c>
      <c r="EN283" s="335">
        <f t="shared" si="469"/>
        <v>0.160612501035788</v>
      </c>
      <c r="EO283" s="335">
        <f t="shared" si="470"/>
        <v>0.10365613117262901</v>
      </c>
      <c r="EP283" s="335">
        <f t="shared" si="471"/>
        <v>7.8799994555065797E-2</v>
      </c>
      <c r="EQ283" s="335">
        <f t="shared" si="472"/>
        <v>6.8646939612850705E-2</v>
      </c>
      <c r="ER283" s="335">
        <f t="shared" si="473"/>
        <v>6.5824398729591893E-2</v>
      </c>
      <c r="ES283" s="335">
        <f t="shared" si="474"/>
        <v>6.4340803704991095E-2</v>
      </c>
      <c r="ET283" s="335">
        <f t="shared" si="475"/>
        <v>5.5587065527563068E-2</v>
      </c>
      <c r="EU283" s="335">
        <f t="shared" si="476"/>
        <v>8.2160020457903906E-3</v>
      </c>
      <c r="EV283" s="335">
        <f t="shared" si="477"/>
        <v>7.80815598787189E-3</v>
      </c>
      <c r="EW283" s="335">
        <f t="shared" si="478"/>
        <v>5.1579884513251097E-3</v>
      </c>
      <c r="EX283" s="335">
        <f t="shared" si="479"/>
        <v>4.3996084263759998E-3</v>
      </c>
      <c r="EY283" s="335">
        <f t="shared" si="480"/>
        <v>3.81672539575274E-3</v>
      </c>
      <c r="EZ283" s="335">
        <f t="shared" si="481"/>
        <v>3.4872096414849999E-3</v>
      </c>
      <c r="FA283" s="335">
        <f t="shared" si="482"/>
        <v>3.3400286224750798E-3</v>
      </c>
      <c r="FB283" s="335">
        <f t="shared" si="483"/>
        <v>3.2875233288682799E-3</v>
      </c>
      <c r="FC283" s="335">
        <f t="shared" si="484"/>
        <v>3.2680461258744399E-3</v>
      </c>
      <c r="FD283" s="335">
        <f t="shared" si="485"/>
        <v>1.3041984458904573E-3</v>
      </c>
      <c r="FE283" s="335">
        <f t="shared" si="486"/>
        <v>7.6637268565666605E-2</v>
      </c>
      <c r="FF283" s="335">
        <f t="shared" si="487"/>
        <v>7.17220347655846E-2</v>
      </c>
      <c r="FG283" s="335">
        <f t="shared" si="488"/>
        <v>5.3063354209187903E-2</v>
      </c>
      <c r="FH283" s="335">
        <f t="shared" si="489"/>
        <v>5.1413159178765599E-2</v>
      </c>
      <c r="FI283" s="335">
        <f t="shared" si="490"/>
        <v>4.9937748877796798E-2</v>
      </c>
      <c r="FJ283" s="335">
        <f t="shared" si="491"/>
        <v>4.8737436898882699E-2</v>
      </c>
      <c r="FK283" s="335">
        <f t="shared" si="492"/>
        <v>4.7984590527250397E-2</v>
      </c>
      <c r="FL283" s="335">
        <f t="shared" si="493"/>
        <v>4.76005320802948E-2</v>
      </c>
      <c r="FM283" s="335">
        <f t="shared" si="494"/>
        <v>4.7377866603412998E-2</v>
      </c>
      <c r="FN283" s="335">
        <f t="shared" si="495"/>
        <v>3.2948538923667892E-2</v>
      </c>
      <c r="FO283" s="335">
        <f t="shared" si="496"/>
        <v>1.9839679684136899E-2</v>
      </c>
      <c r="FP283" s="335">
        <f t="shared" si="497"/>
        <v>1.54915322396613E-2</v>
      </c>
      <c r="FQ283" s="335">
        <f t="shared" si="498"/>
        <v>1.24856485125612E-2</v>
      </c>
      <c r="FR283" s="335">
        <f t="shared" si="499"/>
        <v>1.10258430769824E-2</v>
      </c>
      <c r="FS283" s="335">
        <f t="shared" si="500"/>
        <v>9.7206839249302599E-3</v>
      </c>
      <c r="FT283" s="335">
        <f t="shared" si="501"/>
        <v>8.6588886279032502E-3</v>
      </c>
      <c r="FU283" s="335">
        <f t="shared" si="502"/>
        <v>7.9928948991222996E-3</v>
      </c>
      <c r="FV283" s="335">
        <f t="shared" si="503"/>
        <v>7.65317007618625E-3</v>
      </c>
      <c r="FW283" s="335">
        <f t="shared" si="504"/>
        <v>7.4561632981935697E-3</v>
      </c>
      <c r="FX283" s="335">
        <f t="shared" si="505"/>
        <v>6.6026126062260432E-3</v>
      </c>
    </row>
    <row r="284" spans="1:180" x14ac:dyDescent="0.2">
      <c r="A284" s="305" t="str">
        <f>_xlfn.CONCAT(IF(LEFT(TRIM(A283),1)="*", "*R", "R"), 1+RIGHT(TRIM(A283),1))</f>
        <v>R6</v>
      </c>
      <c r="B284" s="305" t="str">
        <f t="shared" si="527"/>
        <v>TLCCNGX11</v>
      </c>
      <c r="C284" s="305" t="str">
        <f t="shared" si="528"/>
        <v>TL.CNGX.C.CNGX.2011</v>
      </c>
      <c r="D284" s="301" t="str">
        <f t="shared" si="529"/>
        <v>bn-vmt, bn-vmt/a</v>
      </c>
      <c r="E284" s="301" t="str">
        <f t="shared" si="530"/>
        <v>TRNCNGX</v>
      </c>
      <c r="F284" s="301" t="str">
        <f t="shared" si="531"/>
        <v>TL</v>
      </c>
      <c r="G284" s="315" t="s">
        <v>815</v>
      </c>
      <c r="H284" s="301" t="s">
        <v>814</v>
      </c>
      <c r="I284" s="315">
        <v>1</v>
      </c>
      <c r="J284" s="315" t="str">
        <f t="shared" si="511"/>
        <v>Compact car-GSL</v>
      </c>
      <c r="K284" s="335">
        <f>$I284*IF($G284="Pickup", SUMIFS(NewEmisData!E:E, NewEmisData!$A:$A, "Pickup", NewEmisData!$B:$B, $A284, NewEmisData!$C:$C, $H284, NewEmisData!$D:$D, K$2), SUMIFS(NewEmisData!E:E, NewEmisData!$A:$A, "LDV", NewEmisData!$B:$B, $A284, NewEmisData!$C:$C, $H284, NewEmisData!$D:$D, K$2))</f>
        <v>465.43339574540698</v>
      </c>
      <c r="L284" s="335">
        <f>$I284*IF($G284="Pickup", SUMIFS(NewEmisData!F:F, NewEmisData!$A:$A, "Pickup", NewEmisData!$B:$B, $A284, NewEmisData!$C:$C, $H284, NewEmisData!$D:$D, L$2), SUMIFS(NewEmisData!F:F, NewEmisData!$A:$A, "LDV", NewEmisData!$B:$B, $A284, NewEmisData!$C:$C, $H284, NewEmisData!$D:$D, L$2))</f>
        <v>447.45086858043499</v>
      </c>
      <c r="M284" s="335">
        <f>$I284*IF($G284="Pickup", SUMIFS(NewEmisData!G:G, NewEmisData!$A:$A, "Pickup", NewEmisData!$B:$B, $A284, NewEmisData!$C:$C, $H284, NewEmisData!$D:$D, M$2), SUMIFS(NewEmisData!G:G, NewEmisData!$A:$A, "LDV", NewEmisData!$B:$B, $A284, NewEmisData!$C:$C, $H284, NewEmisData!$D:$D, M$2))</f>
        <v>371.68579631799702</v>
      </c>
      <c r="N284" s="335">
        <f>$I284*IF($G284="Pickup", SUMIFS(NewEmisData!H:H, NewEmisData!$A:$A, "Pickup", NewEmisData!$B:$B, $A284, NewEmisData!$C:$C, $H284, NewEmisData!$D:$D, N$2), SUMIFS(NewEmisData!H:H, NewEmisData!$A:$A, "LDV", NewEmisData!$B:$B, $A284, NewEmisData!$C:$C, $H284, NewEmisData!$D:$D, N$2))</f>
        <v>316.68783468886801</v>
      </c>
      <c r="O284" s="335">
        <f>$I284*IF($G284="Pickup", SUMIFS(NewEmisData!I:I, NewEmisData!$A:$A, "Pickup", NewEmisData!$B:$B, $A284, NewEmisData!$C:$C, $H284, NewEmisData!$D:$D, O$2), SUMIFS(NewEmisData!I:I, NewEmisData!$A:$A, "LDV", NewEmisData!$B:$B, $A284, NewEmisData!$C:$C, $H284, NewEmisData!$D:$D, O$2))</f>
        <v>274.45359564691302</v>
      </c>
      <c r="P284" s="335">
        <f>$I284*IF($G284="Pickup", SUMIFS(NewEmisData!J:J, NewEmisData!$A:$A, "Pickup", NewEmisData!$B:$B, $A284, NewEmisData!$C:$C, $H284, NewEmisData!$D:$D, P$2), SUMIFS(NewEmisData!J:J, NewEmisData!$A:$A, "LDV", NewEmisData!$B:$B, $A284, NewEmisData!$C:$C, $H284, NewEmisData!$D:$D, P$2))</f>
        <v>250.610452801164</v>
      </c>
      <c r="Q284" s="335">
        <f>$I284*IF($G284="Pickup", SUMIFS(NewEmisData!K:K, NewEmisData!$A:$A, "Pickup", NewEmisData!$B:$B, $A284, NewEmisData!$C:$C, $H284, NewEmisData!$D:$D, Q$2), SUMIFS(NewEmisData!K:K, NewEmisData!$A:$A, "LDV", NewEmisData!$B:$B, $A284, NewEmisData!$C:$C, $H284, NewEmisData!$D:$D, Q$2))</f>
        <v>239.96929474207201</v>
      </c>
      <c r="R284" s="335">
        <f>$I284*IF($G284="Pickup", SUMIFS(NewEmisData!L:L, NewEmisData!$A:$A, "Pickup", NewEmisData!$B:$B, $A284, NewEmisData!$C:$C, $H284, NewEmisData!$D:$D, R$2), SUMIFS(NewEmisData!L:L, NewEmisData!$A:$A, "LDV", NewEmisData!$B:$B, $A284, NewEmisData!$C:$C, $H284, NewEmisData!$D:$D, R$2))</f>
        <v>236.17949059358199</v>
      </c>
      <c r="S284" s="335">
        <f>$I284*IF($G284="Pickup", SUMIFS(NewEmisData!M:M, NewEmisData!$A:$A, "Pickup", NewEmisData!$B:$B, $A284, NewEmisData!$C:$C, $H284, NewEmisData!$D:$D, S$2), SUMIFS(NewEmisData!M:M, NewEmisData!$A:$A, "LDV", NewEmisData!$B:$B, $A284, NewEmisData!$C:$C, $H284, NewEmisData!$D:$D, S$2))</f>
        <v>234.77621268414799</v>
      </c>
      <c r="T284" s="335">
        <v>0.20692409258864139</v>
      </c>
      <c r="U284" s="335">
        <f>$I284*IF($G284="Pickup", SUMIFS(NewEmisData!E:E, NewEmisData!$A:$A, "Pickup", NewEmisData!$B:$B, $A284, NewEmisData!$C:$C, $H284, NewEmisData!$D:$D, U$2), SUMIFS(NewEmisData!E:E, NewEmisData!$A:$A, "LDV", NewEmisData!$B:$B, $A284, NewEmisData!$C:$C, $H284, NewEmisData!$D:$D, U$2))</f>
        <v>0.76817370125590101</v>
      </c>
      <c r="V284" s="335">
        <f>$I284*IF($G284="Pickup", SUMIFS(NewEmisData!F:F, NewEmisData!$A:$A, "Pickup", NewEmisData!$B:$B, $A284, NewEmisData!$C:$C, $H284, NewEmisData!$D:$D, V$2), SUMIFS(NewEmisData!F:F, NewEmisData!$A:$A, "LDV", NewEmisData!$B:$B, $A284, NewEmisData!$C:$C, $H284, NewEmisData!$D:$D, V$2))</f>
        <v>0.34255400012381199</v>
      </c>
      <c r="W284" s="335">
        <f>$I284*IF($G284="Pickup", SUMIFS(NewEmisData!G:G, NewEmisData!$A:$A, "Pickup", NewEmisData!$B:$B, $A284, NewEmisData!$C:$C, $H284, NewEmisData!$D:$D, W$2), SUMIFS(NewEmisData!G:G, NewEmisData!$A:$A, "LDV", NewEmisData!$B:$B, $A284, NewEmisData!$C:$C, $H284, NewEmisData!$D:$D, W$2))</f>
        <v>0.22026197441968301</v>
      </c>
      <c r="X284" s="335">
        <f>$I284*IF($G284="Pickup", SUMIFS(NewEmisData!H:H, NewEmisData!$A:$A, "Pickup", NewEmisData!$B:$B, $A284, NewEmisData!$C:$C, $H284, NewEmisData!$D:$D, X$2), SUMIFS(NewEmisData!H:H, NewEmisData!$A:$A, "LDV", NewEmisData!$B:$B, $A284, NewEmisData!$C:$C, $H284, NewEmisData!$D:$D, X$2))</f>
        <v>0.146130223505477</v>
      </c>
      <c r="Y284" s="335">
        <f>$I284*IF($G284="Pickup", SUMIFS(NewEmisData!I:I, NewEmisData!$A:$A, "Pickup", NewEmisData!$B:$B, $A284, NewEmisData!$C:$C, $H284, NewEmisData!$D:$D, Y$2), SUMIFS(NewEmisData!I:I, NewEmisData!$A:$A, "LDV", NewEmisData!$B:$B, $A284, NewEmisData!$C:$C, $H284, NewEmisData!$D:$D, Y$2))</f>
        <v>9.25204446820201E-2</v>
      </c>
      <c r="Z284" s="335">
        <f>$I284*IF($G284="Pickup", SUMIFS(NewEmisData!J:J, NewEmisData!$A:$A, "Pickup", NewEmisData!$B:$B, $A284, NewEmisData!$C:$C, $H284, NewEmisData!$D:$D, Z$2), SUMIFS(NewEmisData!J:J, NewEmisData!$A:$A, "LDV", NewEmisData!$B:$B, $A284, NewEmisData!$C:$C, $H284, NewEmisData!$D:$D, Z$2))</f>
        <v>6.9646332093205393E-2</v>
      </c>
      <c r="AA284" s="335">
        <f>$I284*IF($G284="Pickup", SUMIFS(NewEmisData!K:K, NewEmisData!$A:$A, "Pickup", NewEmisData!$B:$B, $A284, NewEmisData!$C:$C, $H284, NewEmisData!$D:$D, AA$2), SUMIFS(NewEmisData!K:K, NewEmisData!$A:$A, "LDV", NewEmisData!$B:$B, $A284, NewEmisData!$C:$C, $H284, NewEmisData!$D:$D, AA$2))</f>
        <v>6.0285539426727999E-2</v>
      </c>
      <c r="AB284" s="335">
        <f>$I284*IF($G284="Pickup", SUMIFS(NewEmisData!L:L, NewEmisData!$A:$A, "Pickup", NewEmisData!$B:$B, $A284, NewEmisData!$C:$C, $H284, NewEmisData!$D:$D, AB$2), SUMIFS(NewEmisData!L:L, NewEmisData!$A:$A, "LDV", NewEmisData!$B:$B, $A284, NewEmisData!$C:$C, $H284, NewEmisData!$D:$D, AB$2))</f>
        <v>5.7685517085836899E-2</v>
      </c>
      <c r="AC284" s="335">
        <f>$I284*IF($G284="Pickup", SUMIFS(NewEmisData!M:M, NewEmisData!$A:$A, "Pickup", NewEmisData!$B:$B, $A284, NewEmisData!$C:$C, $H284, NewEmisData!$D:$D, AC$2), SUMIFS(NewEmisData!M:M, NewEmisData!$A:$A, "LDV", NewEmisData!$B:$B, $A284, NewEmisData!$C:$C, $H284, NewEmisData!$D:$D, AC$2))</f>
        <v>5.6336256806388998E-2</v>
      </c>
      <c r="AD284" s="335">
        <v>5.5587065527563068E-2</v>
      </c>
      <c r="AE284" s="335">
        <f>$I284*IF($G284="Pickup", SUMIFS(NewEmisData!E:E, NewEmisData!$A:$A, "Pickup", NewEmisData!$B:$B, $A284, NewEmisData!$C:$C, $H284, NewEmisData!$D:$D, AE$2), SUMIFS(NewEmisData!E:E, NewEmisData!$A:$A, "LDV", NewEmisData!$B:$B, $A284, NewEmisData!$C:$C, $H284, NewEmisData!$D:$D, AE$2))</f>
        <v>8.0536316527093799E-3</v>
      </c>
      <c r="AF284" s="335">
        <f>$I284*IF($G284="Pickup", SUMIFS(NewEmisData!F:F, NewEmisData!$A:$A, "Pickup", NewEmisData!$B:$B, $A284, NewEmisData!$C:$C, $H284, NewEmisData!$D:$D, AF$2), SUMIFS(NewEmisData!F:F, NewEmisData!$A:$A, "LDV", NewEmisData!$B:$B, $A284, NewEmisData!$C:$C, $H284, NewEmisData!$D:$D, AF$2))</f>
        <v>7.7424694052717798E-3</v>
      </c>
      <c r="AG284" s="335">
        <f>$I284*IF($G284="Pickup", SUMIFS(NewEmisData!G:G, NewEmisData!$A:$A, "Pickup", NewEmisData!$B:$B, $A284, NewEmisData!$C:$C, $H284, NewEmisData!$D:$D, AG$2), SUMIFS(NewEmisData!G:G, NewEmisData!$A:$A, "LDV", NewEmisData!$B:$B, $A284, NewEmisData!$C:$C, $H284, NewEmisData!$D:$D, AG$2))</f>
        <v>5.3320257089092297E-3</v>
      </c>
      <c r="AH284" s="335">
        <f>$I284*IF($G284="Pickup", SUMIFS(NewEmisData!H:H, NewEmisData!$A:$A, "Pickup", NewEmisData!$B:$B, $A284, NewEmisData!$C:$C, $H284, NewEmisData!$D:$D, AH$2), SUMIFS(NewEmisData!H:H, NewEmisData!$A:$A, "LDV", NewEmisData!$B:$B, $A284, NewEmisData!$C:$C, $H284, NewEmisData!$D:$D, AH$2))</f>
        <v>4.5430510168157703E-3</v>
      </c>
      <c r="AI284" s="335">
        <f>$I284*IF($G284="Pickup", SUMIFS(NewEmisData!I:I, NewEmisData!$A:$A, "Pickup", NewEmisData!$B:$B, $A284, NewEmisData!$C:$C, $H284, NewEmisData!$D:$D, AI$2), SUMIFS(NewEmisData!I:I, NewEmisData!$A:$A, "LDV", NewEmisData!$B:$B, $A284, NewEmisData!$C:$C, $H284, NewEmisData!$D:$D, AI$2))</f>
        <v>3.9371785778053803E-3</v>
      </c>
      <c r="AJ284" s="335">
        <f>$I284*IF($G284="Pickup", SUMIFS(NewEmisData!J:J, NewEmisData!$A:$A, "Pickup", NewEmisData!$B:$B, $A284, NewEmisData!$C:$C, $H284, NewEmisData!$D:$D, AJ$2), SUMIFS(NewEmisData!J:J, NewEmisData!$A:$A, "LDV", NewEmisData!$B:$B, $A284, NewEmisData!$C:$C, $H284, NewEmisData!$D:$D, AJ$2))</f>
        <v>3.5951364530025401E-3</v>
      </c>
      <c r="AK284" s="335">
        <f>$I284*IF($G284="Pickup", SUMIFS(NewEmisData!K:K, NewEmisData!$A:$A, "Pickup", NewEmisData!$B:$B, $A284, NewEmisData!$C:$C, $H284, NewEmisData!$D:$D, AK$2), SUMIFS(NewEmisData!K:K, NewEmisData!$A:$A, "LDV", NewEmisData!$B:$B, $A284, NewEmisData!$C:$C, $H284, NewEmisData!$D:$D, AK$2))</f>
        <v>3.4424852382502098E-3</v>
      </c>
      <c r="AL284" s="335">
        <f>$I284*IF($G284="Pickup", SUMIFS(NewEmisData!L:L, NewEmisData!$A:$A, "Pickup", NewEmisData!$B:$B, $A284, NewEmisData!$C:$C, $H284, NewEmisData!$D:$D, AL$2), SUMIFS(NewEmisData!L:L, NewEmisData!$A:$A, "LDV", NewEmisData!$B:$B, $A284, NewEmisData!$C:$C, $H284, NewEmisData!$D:$D, AL$2))</f>
        <v>3.38811619026995E-3</v>
      </c>
      <c r="AM284" s="335">
        <f>$I284*IF($G284="Pickup", SUMIFS(NewEmisData!M:M, NewEmisData!$A:$A, "Pickup", NewEmisData!$B:$B, $A284, NewEmisData!$C:$C, $H284, NewEmisData!$D:$D, AM$2), SUMIFS(NewEmisData!M:M, NewEmisData!$A:$A, "LDV", NewEmisData!$B:$B, $A284, NewEmisData!$C:$C, $H284, NewEmisData!$D:$D, AM$2))</f>
        <v>3.36798790618778E-3</v>
      </c>
      <c r="AN284" s="335">
        <v>1.3041984458904573E-3</v>
      </c>
      <c r="AO284" s="335">
        <f>$I284*IF($G284="Pickup", SUMIFS(NewEmisData!E:E, NewEmisData!$A:$A, "Pickup", NewEmisData!$B:$B, $A284, NewEmisData!$C:$C, $H284, NewEmisData!$D:$D, AO$2), SUMIFS(NewEmisData!E:E, NewEmisData!$A:$A, "LDV", NewEmisData!$B:$B, $A284, NewEmisData!$C:$C, $H284, NewEmisData!$D:$D, AO$2))</f>
        <v>7.6317156939691294E-2</v>
      </c>
      <c r="AP284" s="335">
        <f>$I284*IF($G284="Pickup", SUMIFS(NewEmisData!F:F, NewEmisData!$A:$A, "Pickup", NewEmisData!$B:$B, $A284, NewEmisData!$C:$C, $H284, NewEmisData!$D:$D, AP$2), SUMIFS(NewEmisData!F:F, NewEmisData!$A:$A, "LDV", NewEmisData!$B:$B, $A284, NewEmisData!$C:$C, $H284, NewEmisData!$D:$D, AP$2))</f>
        <v>7.1544642944165196E-2</v>
      </c>
      <c r="AQ284" s="335">
        <f>$I284*IF($G284="Pickup", SUMIFS(NewEmisData!G:G, NewEmisData!$A:$A, "Pickup", NewEmisData!$B:$B, $A284, NewEmisData!$C:$C, $H284, NewEmisData!$D:$D, AQ$2), SUMIFS(NewEmisData!G:G, NewEmisData!$A:$A, "LDV", NewEmisData!$B:$B, $A284, NewEmisData!$C:$C, $H284, NewEmisData!$D:$D, AQ$2))</f>
        <v>5.8249743312617203E-2</v>
      </c>
      <c r="AR284" s="335">
        <f>$I284*IF($G284="Pickup", SUMIFS(NewEmisData!H:H, NewEmisData!$A:$A, "Pickup", NewEmisData!$B:$B, $A284, NewEmisData!$C:$C, $H284, NewEmisData!$D:$D, AR$2), SUMIFS(NewEmisData!H:H, NewEmisData!$A:$A, "LDV", NewEmisData!$B:$B, $A284, NewEmisData!$C:$C, $H284, NewEmisData!$D:$D, AR$2))</f>
        <v>5.6730049378736901E-2</v>
      </c>
      <c r="AS284" s="335">
        <f>$I284*IF($G284="Pickup", SUMIFS(NewEmisData!I:I, NewEmisData!$A:$A, "Pickup", NewEmisData!$B:$B, $A284, NewEmisData!$C:$C, $H284, NewEmisData!$D:$D, AS$2), SUMIFS(NewEmisData!I:I, NewEmisData!$A:$A, "LDV", NewEmisData!$B:$B, $A284, NewEmisData!$C:$C, $H284, NewEmisData!$D:$D, AS$2))</f>
        <v>5.5297861804990203E-2</v>
      </c>
      <c r="AT284" s="335">
        <f>$I284*IF($G284="Pickup", SUMIFS(NewEmisData!J:J, NewEmisData!$A:$A, "Pickup", NewEmisData!$B:$B, $A284, NewEmisData!$C:$C, $H284, NewEmisData!$D:$D, AT$2), SUMIFS(NewEmisData!J:J, NewEmisData!$A:$A, "LDV", NewEmisData!$B:$B, $A284, NewEmisData!$C:$C, $H284, NewEmisData!$D:$D, AT$2))</f>
        <v>5.4156352090813403E-2</v>
      </c>
      <c r="AU284" s="335">
        <f>$I284*IF($G284="Pickup", SUMIFS(NewEmisData!K:K, NewEmisData!$A:$A, "Pickup", NewEmisData!$B:$B, $A284, NewEmisData!$C:$C, $H284, NewEmisData!$D:$D, AU$2), SUMIFS(NewEmisData!K:K, NewEmisData!$A:$A, "LDV", NewEmisData!$B:$B, $A284, NewEmisData!$C:$C, $H284, NewEmisData!$D:$D, AU$2))</f>
        <v>5.3430662266944498E-2</v>
      </c>
      <c r="AV284" s="335">
        <f>$I284*IF($G284="Pickup", SUMIFS(NewEmisData!L:L, NewEmisData!$A:$A, "Pickup", NewEmisData!$B:$B, $A284, NewEmisData!$C:$C, $H284, NewEmisData!$D:$D, AV$2), SUMIFS(NewEmisData!L:L, NewEmisData!$A:$A, "LDV", NewEmisData!$B:$B, $A284, NewEmisData!$C:$C, $H284, NewEmisData!$D:$D, AV$2))</f>
        <v>5.3062743786751999E-2</v>
      </c>
      <c r="AW284" s="335">
        <f>$I284*IF($G284="Pickup", SUMIFS(NewEmisData!M:M, NewEmisData!$A:$A, "Pickup", NewEmisData!$B:$B, $A284, NewEmisData!$C:$C, $H284, NewEmisData!$D:$D, AW$2), SUMIFS(NewEmisData!M:M, NewEmisData!$A:$A, "LDV", NewEmisData!$B:$B, $A284, NewEmisData!$C:$C, $H284, NewEmisData!$D:$D, AW$2))</f>
        <v>5.2850768620488903E-2</v>
      </c>
      <c r="AX284" s="335">
        <v>3.2948538923667892E-2</v>
      </c>
      <c r="AY284" s="335">
        <f>$I284*IF($G284="Pickup", SUMIFS(NewEmisData!E:E, NewEmisData!$A:$A, "Pickup", NewEmisData!$B:$B, $A284, NewEmisData!$C:$C, $H284, NewEmisData!$D:$D, AY$2), SUMIFS(NewEmisData!E:E, NewEmisData!$A:$A, "LDV", NewEmisData!$B:$B, $A284, NewEmisData!$C:$C, $H284, NewEmisData!$D:$D, AY$2))</f>
        <v>2.00368746679381E-2</v>
      </c>
      <c r="AZ284" s="335">
        <f>$I284*IF($G284="Pickup", SUMIFS(NewEmisData!F:F, NewEmisData!$A:$A, "Pickup", NewEmisData!$B:$B, $A284, NewEmisData!$C:$C, $H284, NewEmisData!$D:$D, AZ$2), SUMIFS(NewEmisData!F:F, NewEmisData!$A:$A, "LDV", NewEmisData!$B:$B, $A284, NewEmisData!$C:$C, $H284, NewEmisData!$D:$D, AZ$2))</f>
        <v>1.58149288879222E-2</v>
      </c>
      <c r="BA284" s="335">
        <f>$I284*IF($G284="Pickup", SUMIFS(NewEmisData!G:G, NewEmisData!$A:$A, "Pickup", NewEmisData!$B:$B, $A284, NewEmisData!$C:$C, $H284, NewEmisData!$D:$D, BA$2), SUMIFS(NewEmisData!G:G, NewEmisData!$A:$A, "LDV", NewEmisData!$B:$B, $A284, NewEmisData!$C:$C, $H284, NewEmisData!$D:$D, BA$2))</f>
        <v>1.2889012730210401E-2</v>
      </c>
      <c r="BB284" s="335">
        <f>$I284*IF($G284="Pickup", SUMIFS(NewEmisData!H:H, NewEmisData!$A:$A, "Pickup", NewEmisData!$B:$B, $A284, NewEmisData!$C:$C, $H284, NewEmisData!$D:$D, BB$2), SUMIFS(NewEmisData!H:H, NewEmisData!$A:$A, "LDV", NewEmisData!$B:$B, $A284, NewEmisData!$C:$C, $H284, NewEmisData!$D:$D, BB$2))</f>
        <v>1.1544674905883E-2</v>
      </c>
      <c r="BC284" s="335">
        <f>$I284*IF($G284="Pickup", SUMIFS(NewEmisData!I:I, NewEmisData!$A:$A, "Pickup", NewEmisData!$B:$B, $A284, NewEmisData!$C:$C, $H284, NewEmisData!$D:$D, BC$2), SUMIFS(NewEmisData!I:I, NewEmisData!$A:$A, "LDV", NewEmisData!$B:$B, $A284, NewEmisData!$C:$C, $H284, NewEmisData!$D:$D, BC$2))</f>
        <v>1.0277724336371899E-2</v>
      </c>
      <c r="BD284" s="335">
        <f>$I284*IF($G284="Pickup", SUMIFS(NewEmisData!J:J, NewEmisData!$A:$A, "Pickup", NewEmisData!$B:$B, $A284, NewEmisData!$C:$C, $H284, NewEmisData!$D:$D, BD$2), SUMIFS(NewEmisData!J:J, NewEmisData!$A:$A, "LDV", NewEmisData!$B:$B, $A284, NewEmisData!$C:$C, $H284, NewEmisData!$D:$D, BD$2))</f>
        <v>9.2679749278735592E-3</v>
      </c>
      <c r="BE284" s="335">
        <f>$I284*IF($G284="Pickup", SUMIFS(NewEmisData!K:K, NewEmisData!$A:$A, "Pickup", NewEmisData!$B:$B, $A284, NewEmisData!$C:$C, $H284, NewEmisData!$D:$D, BE$2), SUMIFS(NewEmisData!K:K, NewEmisData!$A:$A, "LDV", NewEmisData!$B:$B, $A284, NewEmisData!$C:$C, $H284, NewEmisData!$D:$D, BE$2))</f>
        <v>8.6259896432645099E-3</v>
      </c>
      <c r="BF284" s="335">
        <f>$I284*IF($G284="Pickup", SUMIFS(NewEmisData!L:L, NewEmisData!$A:$A, "Pickup", NewEmisData!$B:$B, $A284, NewEmisData!$C:$C, $H284, NewEmisData!$D:$D, BF$2), SUMIFS(NewEmisData!L:L, NewEmisData!$A:$A, "LDV", NewEmisData!$B:$B, $A284, NewEmisData!$C:$C, $H284, NewEmisData!$D:$D, BF$2))</f>
        <v>8.3004876330209296E-3</v>
      </c>
      <c r="BG284" s="335">
        <f>$I284*IF($G284="Pickup", SUMIFS(NewEmisData!M:M, NewEmisData!$A:$A, "Pickup", NewEmisData!$B:$B, $A284, NewEmisData!$C:$C, $H284, NewEmisData!$D:$D, BG$2), SUMIFS(NewEmisData!M:M, NewEmisData!$A:$A, "LDV", NewEmisData!$B:$B, $A284, NewEmisData!$C:$C, $H284, NewEmisData!$D:$D, BG$2))</f>
        <v>8.1129702157430005E-3</v>
      </c>
      <c r="BH284" s="335">
        <v>6.6026126062260432E-3</v>
      </c>
      <c r="BI284" s="335">
        <f>$I284*IF($G284="Pickup", SUMIFS(NewEmisData!E:E, NewEmisData!$A:$A, "Pickup", NewEmisData!$B:$B, $A284, NewEmisData!$C:$C, $H284, NewEmisData!$D:$D, BI$2), SUMIFS(NewEmisData!E:E, NewEmisData!$A:$A, "LDV", NewEmisData!$B:$B, $A284, NewEmisData!$C:$C, $H284, NewEmisData!$D:$D, BI$2))</f>
        <v>6.1599528865440298</v>
      </c>
      <c r="BJ284" s="335">
        <f>$I284*IF($G284="Pickup", SUMIFS(NewEmisData!F:F, NewEmisData!$A:$A, "Pickup", NewEmisData!$B:$B, $A284, NewEmisData!$C:$C, $H284, NewEmisData!$D:$D, BJ$2), SUMIFS(NewEmisData!F:F, NewEmisData!$A:$A, "LDV", NewEmisData!$B:$B, $A284, NewEmisData!$C:$C, $H284, NewEmisData!$D:$D, BJ$2))</f>
        <v>3.7475170679561298</v>
      </c>
      <c r="BK284" s="335">
        <f>$I284*IF($G284="Pickup", SUMIFS(NewEmisData!G:G, NewEmisData!$A:$A, "Pickup", NewEmisData!$B:$B, $A284, NewEmisData!$C:$C, $H284, NewEmisData!$D:$D, BK$2), SUMIFS(NewEmisData!G:G, NewEmisData!$A:$A, "LDV", NewEmisData!$B:$B, $A284, NewEmisData!$C:$C, $H284, NewEmisData!$D:$D, BK$2))</f>
        <v>2.80366463620466</v>
      </c>
      <c r="BL284" s="335">
        <f>$I284*IF($G284="Pickup", SUMIFS(NewEmisData!H:H, NewEmisData!$A:$A, "Pickup", NewEmisData!$B:$B, $A284, NewEmisData!$C:$C, $H284, NewEmisData!$D:$D, BL$2), SUMIFS(NewEmisData!H:H, NewEmisData!$A:$A, "LDV", NewEmisData!$B:$B, $A284, NewEmisData!$C:$C, $H284, NewEmisData!$D:$D, BL$2))</f>
        <v>2.2038088113149099</v>
      </c>
      <c r="BM284" s="335">
        <f>$I284*IF($G284="Pickup", SUMIFS(NewEmisData!I:I, NewEmisData!$A:$A, "Pickup", NewEmisData!$B:$B, $A284, NewEmisData!$C:$C, $H284, NewEmisData!$D:$D, BM$2), SUMIFS(NewEmisData!I:I, NewEmisData!$A:$A, "LDV", NewEmisData!$B:$B, $A284, NewEmisData!$C:$C, $H284, NewEmisData!$D:$D, BM$2))</f>
        <v>1.6110244723417799</v>
      </c>
      <c r="BN284" s="335">
        <f>$I284*IF($G284="Pickup", SUMIFS(NewEmisData!J:J, NewEmisData!$A:$A, "Pickup", NewEmisData!$B:$B, $A284, NewEmisData!$C:$C, $H284, NewEmisData!$D:$D, BN$2), SUMIFS(NewEmisData!J:J, NewEmisData!$A:$A, "LDV", NewEmisData!$B:$B, $A284, NewEmisData!$C:$C, $H284, NewEmisData!$D:$D, BN$2))</f>
        <v>1.2813570878169001</v>
      </c>
      <c r="BO284" s="335">
        <f>$I284*IF($G284="Pickup", SUMIFS(NewEmisData!K:K, NewEmisData!$A:$A, "Pickup", NewEmisData!$B:$B, $A284, NewEmisData!$C:$C, $H284, NewEmisData!$D:$D, BO$2), SUMIFS(NewEmisData!K:K, NewEmisData!$A:$A, "LDV", NewEmisData!$B:$B, $A284, NewEmisData!$C:$C, $H284, NewEmisData!$D:$D, BO$2))</f>
        <v>1.1316455644238499</v>
      </c>
      <c r="BP284" s="335">
        <f>$I284*IF($G284="Pickup", SUMIFS(NewEmisData!L:L, NewEmisData!$A:$A, "Pickup", NewEmisData!$B:$B, $A284, NewEmisData!$C:$C, $H284, NewEmisData!$D:$D, BP$2), SUMIFS(NewEmisData!L:L, NewEmisData!$A:$A, "LDV", NewEmisData!$B:$B, $A284, NewEmisData!$C:$C, $H284, NewEmisData!$D:$D, BP$2))</f>
        <v>1.0822537615630099</v>
      </c>
      <c r="BQ284" s="335">
        <f>$I284*IF($G284="Pickup", SUMIFS(NewEmisData!M:M, NewEmisData!$A:$A, "Pickup", NewEmisData!$B:$B, $A284, NewEmisData!$C:$C, $H284, NewEmisData!$D:$D, BQ$2), SUMIFS(NewEmisData!M:M, NewEmisData!$A:$A, "LDV", NewEmisData!$B:$B, $A284, NewEmisData!$C:$C, $H284, NewEmisData!$D:$D, BQ$2))</f>
        <v>1.05143374218492</v>
      </c>
      <c r="BR284" s="335">
        <v>1.5622001678221484</v>
      </c>
      <c r="BS284" s="335">
        <f>$I284*IF($G284="Pickup", SUMIFS(NewEmisData!E:E, NewEmisData!$A:$A, "Pickup", NewEmisData!$B:$B, $A284, NewEmisData!$C:$C, $H284, NewEmisData!$D:$D, BS$2), SUMIFS(NewEmisData!E:E, NewEmisData!$A:$A, "LDV", NewEmisData!$B:$B, $A284, NewEmisData!$C:$C, $H284, NewEmisData!$D:$D, BS$2))</f>
        <v>0.72787250280402604</v>
      </c>
      <c r="BT284" s="335">
        <f>$I284*IF($G284="Pickup", SUMIFS(NewEmisData!F:F, NewEmisData!$A:$A, "Pickup", NewEmisData!$B:$B, $A284, NewEmisData!$C:$C, $H284, NewEmisData!$D:$D, BT$2), SUMIFS(NewEmisData!F:F, NewEmisData!$A:$A, "LDV", NewEmisData!$B:$B, $A284, NewEmisData!$C:$C, $H284, NewEmisData!$D:$D, BT$2))</f>
        <v>0.40987916241045302</v>
      </c>
      <c r="BU284" s="335">
        <f>$I284*IF($G284="Pickup", SUMIFS(NewEmisData!G:G, NewEmisData!$A:$A, "Pickup", NewEmisData!$B:$B, $A284, NewEmisData!$C:$C, $H284, NewEmisData!$D:$D, BU$2), SUMIFS(NewEmisData!G:G, NewEmisData!$A:$A, "LDV", NewEmisData!$B:$B, $A284, NewEmisData!$C:$C, $H284, NewEmisData!$D:$D, BU$2))</f>
        <v>0.30765788839279401</v>
      </c>
      <c r="BV284" s="335">
        <f>$I284*IF($G284="Pickup", SUMIFS(NewEmisData!H:H, NewEmisData!$A:$A, "Pickup", NewEmisData!$B:$B, $A284, NewEmisData!$C:$C, $H284, NewEmisData!$D:$D, BV$2), SUMIFS(NewEmisData!H:H, NewEmisData!$A:$A, "LDV", NewEmisData!$B:$B, $A284, NewEmisData!$C:$C, $H284, NewEmisData!$D:$D, BV$2))</f>
        <v>0.248891607461663</v>
      </c>
      <c r="BW284" s="335">
        <f>$I284*IF($G284="Pickup", SUMIFS(NewEmisData!I:I, NewEmisData!$A:$A, "Pickup", NewEmisData!$B:$B, $A284, NewEmisData!$C:$C, $H284, NewEmisData!$D:$D, BW$2), SUMIFS(NewEmisData!I:I, NewEmisData!$A:$A, "LDV", NewEmisData!$B:$B, $A284, NewEmisData!$C:$C, $H284, NewEmisData!$D:$D, BW$2))</f>
        <v>0.184861723618618</v>
      </c>
      <c r="BX284" s="335">
        <f>$I284*IF($G284="Pickup", SUMIFS(NewEmisData!J:J, NewEmisData!$A:$A, "Pickup", NewEmisData!$B:$B, $A284, NewEmisData!$C:$C, $H284, NewEmisData!$D:$D, BX$2), SUMIFS(NewEmisData!J:J, NewEmisData!$A:$A, "LDV", NewEmisData!$B:$B, $A284, NewEmisData!$C:$C, $H284, NewEmisData!$D:$D, BX$2))</f>
        <v>0.15433193284657201</v>
      </c>
      <c r="BY284" s="335">
        <f>$I284*IF($G284="Pickup", SUMIFS(NewEmisData!K:K, NewEmisData!$A:$A, "Pickup", NewEmisData!$B:$B, $A284, NewEmisData!$C:$C, $H284, NewEmisData!$D:$D, BY$2), SUMIFS(NewEmisData!K:K, NewEmisData!$A:$A, "LDV", NewEmisData!$B:$B, $A284, NewEmisData!$C:$C, $H284, NewEmisData!$D:$D, BY$2))</f>
        <v>0.138091436876464</v>
      </c>
      <c r="BZ284" s="335">
        <f>$I284*IF($G284="Pickup", SUMIFS(NewEmisData!L:L, NewEmisData!$A:$A, "Pickup", NewEmisData!$B:$B, $A284, NewEmisData!$C:$C, $H284, NewEmisData!$D:$D, BZ$2), SUMIFS(NewEmisData!L:L, NewEmisData!$A:$A, "LDV", NewEmisData!$B:$B, $A284, NewEmisData!$C:$C, $H284, NewEmisData!$D:$D, BZ$2))</f>
        <v>0.131790780313154</v>
      </c>
      <c r="CA284" s="335">
        <f>$I284*IF($G284="Pickup", SUMIFS(NewEmisData!M:M, NewEmisData!$A:$A, "Pickup", NewEmisData!$B:$B, $A284, NewEmisData!$C:$C, $H284, NewEmisData!$D:$D, CA$2), SUMIFS(NewEmisData!M:M, NewEmisData!$A:$A, "LDV", NewEmisData!$B:$B, $A284, NewEmisData!$C:$C, $H284, NewEmisData!$D:$D, CA$2))</f>
        <v>0.126731765091218</v>
      </c>
      <c r="CB284" s="335">
        <v>0.11295846897695311</v>
      </c>
      <c r="CC284" s="335">
        <f>$I284*IF($G284="Pickup", SUMIFS(NewEmisData!E:E, NewEmisData!$A:$A, "Pickup", NewEmisData!$B:$B, $A284, NewEmisData!$C:$C, $H284, NewEmisData!$D:$D, CC$2), SUMIFS(NewEmisData!E:E, NewEmisData!$A:$A, "LDV", NewEmisData!$B:$B, $A284, NewEmisData!$C:$C, $H284, NewEmisData!$D:$D, CC$2))</f>
        <v>4.3011353420759103E-2</v>
      </c>
      <c r="CD284" s="335">
        <f>$I284*IF($G284="Pickup", SUMIFS(NewEmisData!F:F, NewEmisData!$A:$A, "Pickup", NewEmisData!$B:$B, $A284, NewEmisData!$C:$C, $H284, NewEmisData!$D:$D, CD$2), SUMIFS(NewEmisData!F:F, NewEmisData!$A:$A, "LDV", NewEmisData!$B:$B, $A284, NewEmisData!$C:$C, $H284, NewEmisData!$D:$D, CD$2))</f>
        <v>2.94035814612091E-2</v>
      </c>
      <c r="CE284" s="335">
        <f>$I284*IF($G284="Pickup", SUMIFS(NewEmisData!G:G, NewEmisData!$A:$A, "Pickup", NewEmisData!$B:$B, $A284, NewEmisData!$C:$C, $H284, NewEmisData!$D:$D, CE$2), SUMIFS(NewEmisData!G:G, NewEmisData!$A:$A, "LDV", NewEmisData!$B:$B, $A284, NewEmisData!$C:$C, $H284, NewEmisData!$D:$D, CE$2))</f>
        <v>2.4328512322630801E-2</v>
      </c>
      <c r="CF284" s="335">
        <f>$I284*IF($G284="Pickup", SUMIFS(NewEmisData!H:H, NewEmisData!$A:$A, "Pickup", NewEmisData!$B:$B, $A284, NewEmisData!$C:$C, $H284, NewEmisData!$D:$D, CF$2), SUMIFS(NewEmisData!H:H, NewEmisData!$A:$A, "LDV", NewEmisData!$B:$B, $A284, NewEmisData!$C:$C, $H284, NewEmisData!$D:$D, CF$2))</f>
        <v>2.3221814353353801E-2</v>
      </c>
      <c r="CG284" s="335">
        <f>$I284*IF($G284="Pickup", SUMIFS(NewEmisData!I:I, NewEmisData!$A:$A, "Pickup", NewEmisData!$B:$B, $A284, NewEmisData!$C:$C, $H284, NewEmisData!$D:$D, CG$2), SUMIFS(NewEmisData!I:I, NewEmisData!$A:$A, "LDV", NewEmisData!$B:$B, $A284, NewEmisData!$C:$C, $H284, NewEmisData!$D:$D, CG$2))</f>
        <v>2.24852392313552E-2</v>
      </c>
      <c r="CH284" s="335">
        <f>$I284*IF($G284="Pickup", SUMIFS(NewEmisData!J:J, NewEmisData!$A:$A, "Pickup", NewEmisData!$B:$B, $A284, NewEmisData!$C:$C, $H284, NewEmisData!$D:$D, CH$2), SUMIFS(NewEmisData!J:J, NewEmisData!$A:$A, "LDV", NewEmisData!$B:$B, $A284, NewEmisData!$C:$C, $H284, NewEmisData!$D:$D, CH$2))</f>
        <v>2.1906542608859401E-2</v>
      </c>
      <c r="CI284" s="335">
        <f>$I284*IF($G284="Pickup", SUMIFS(NewEmisData!K:K, NewEmisData!$A:$A, "Pickup", NewEmisData!$B:$B, $A284, NewEmisData!$C:$C, $H284, NewEmisData!$D:$D, CI$2), SUMIFS(NewEmisData!K:K, NewEmisData!$A:$A, "LDV", NewEmisData!$B:$B, $A284, NewEmisData!$C:$C, $H284, NewEmisData!$D:$D, CI$2))</f>
        <v>2.1904736458690802E-2</v>
      </c>
      <c r="CJ284" s="335">
        <f>$I284*IF($G284="Pickup", SUMIFS(NewEmisData!L:L, NewEmisData!$A:$A, "Pickup", NewEmisData!$B:$B, $A284, NewEmisData!$C:$C, $H284, NewEmisData!$D:$D, CJ$2), SUMIFS(NewEmisData!L:L, NewEmisData!$A:$A, "LDV", NewEmisData!$B:$B, $A284, NewEmisData!$C:$C, $H284, NewEmisData!$D:$D, CJ$2))</f>
        <v>2.19042402298237E-2</v>
      </c>
      <c r="CK284" s="335">
        <f>$I284*IF($G284="Pickup", SUMIFS(NewEmisData!M:M, NewEmisData!$A:$A, "Pickup", NewEmisData!$B:$B, $A284, NewEmisData!$C:$C, $H284, NewEmisData!$D:$D, CK$2), SUMIFS(NewEmisData!M:M, NewEmisData!$A:$A, "LDV", NewEmisData!$B:$B, $A284, NewEmisData!$C:$C, $H284, NewEmisData!$D:$D, CK$2))</f>
        <v>2.1903771981857799E-2</v>
      </c>
      <c r="CL284" s="335">
        <v>2.0846549246249676E-2</v>
      </c>
      <c r="CM284" s="335">
        <f>$I284*IF($G284="Pickup", SUMIFS(NewEmisData!E:E, NewEmisData!$A:$A, "Pickup", NewEmisData!$B:$B, $A284, NewEmisData!$C:$C, $H284, NewEmisData!$D:$D, CM$2), SUMIFS(NewEmisData!E:E, NewEmisData!$A:$A, "LDV", NewEmisData!$B:$B, $A284, NewEmisData!$C:$C, $H284, NewEmisData!$D:$D, CM$2))</f>
        <v>2.1906211645892699E-2</v>
      </c>
      <c r="CN284" s="335">
        <f>$I284*IF($G284="Pickup", SUMIFS(NewEmisData!F:F, NewEmisData!$A:$A, "Pickup", NewEmisData!$B:$B, $A284, NewEmisData!$C:$C, $H284, NewEmisData!$D:$D, CN$2), SUMIFS(NewEmisData!F:F, NewEmisData!$A:$A, "LDV", NewEmisData!$B:$B, $A284, NewEmisData!$C:$C, $H284, NewEmisData!$D:$D, CN$2))</f>
        <v>1.38171562279483E-2</v>
      </c>
      <c r="CO284" s="335">
        <f>$I284*IF($G284="Pickup", SUMIFS(NewEmisData!G:G, NewEmisData!$A:$A, "Pickup", NewEmisData!$B:$B, $A284, NewEmisData!$C:$C, $H284, NewEmisData!$D:$D, CO$2), SUMIFS(NewEmisData!G:G, NewEmisData!$A:$A, "LDV", NewEmisData!$B:$B, $A284, NewEmisData!$C:$C, $H284, NewEmisData!$D:$D, CO$2))</f>
        <v>1.08300618523644E-2</v>
      </c>
      <c r="CP284" s="335">
        <f>$I284*IF($G284="Pickup", SUMIFS(NewEmisData!H:H, NewEmisData!$A:$A, "Pickup", NewEmisData!$B:$B, $A284, NewEmisData!$C:$C, $H284, NewEmisData!$D:$D, CP$2), SUMIFS(NewEmisData!H:H, NewEmisData!$A:$A, "LDV", NewEmisData!$B:$B, $A284, NewEmisData!$C:$C, $H284, NewEmisData!$D:$D, CP$2))</f>
        <v>8.8590497727664592E-3</v>
      </c>
      <c r="CQ284" s="335">
        <f>$I284*IF($G284="Pickup", SUMIFS(NewEmisData!I:I, NewEmisData!$A:$A, "Pickup", NewEmisData!$B:$B, $A284, NewEmisData!$C:$C, $H284, NewEmisData!$D:$D, CQ$2), SUMIFS(NewEmisData!I:I, NewEmisData!$A:$A, "LDV", NewEmisData!$B:$B, $A284, NewEmisData!$C:$C, $H284, NewEmisData!$D:$D, CQ$2))</f>
        <v>7.8772882665567503E-3</v>
      </c>
      <c r="CR284" s="335">
        <f>$I284*IF($G284="Pickup", SUMIFS(NewEmisData!J:J, NewEmisData!$A:$A, "Pickup", NewEmisData!$B:$B, $A284, NewEmisData!$C:$C, $H284, NewEmisData!$D:$D, CR$2), SUMIFS(NewEmisData!J:J, NewEmisData!$A:$A, "LDV", NewEmisData!$B:$B, $A284, NewEmisData!$C:$C, $H284, NewEmisData!$D:$D, CR$2))</f>
        <v>7.4435823260364103E-3</v>
      </c>
      <c r="CS284" s="335">
        <f>$I284*IF($G284="Pickup", SUMIFS(NewEmisData!K:K, NewEmisData!$A:$A, "Pickup", NewEmisData!$B:$B, $A284, NewEmisData!$C:$C, $H284, NewEmisData!$D:$D, CS$2), SUMIFS(NewEmisData!K:K, NewEmisData!$A:$A, "LDV", NewEmisData!$B:$B, $A284, NewEmisData!$C:$C, $H284, NewEmisData!$D:$D, CS$2))</f>
        <v>7.3936885133113802E-3</v>
      </c>
      <c r="CT284" s="335">
        <f>$I284*IF($G284="Pickup", SUMIFS(NewEmisData!L:L, NewEmisData!$A:$A, "Pickup", NewEmisData!$B:$B, $A284, NewEmisData!$C:$C, $H284, NewEmisData!$D:$D, CT$2), SUMIFS(NewEmisData!L:L, NewEmisData!$A:$A, "LDV", NewEmisData!$B:$B, $A284, NewEmisData!$C:$C, $H284, NewEmisData!$D:$D, CT$2))</f>
        <v>7.3123849031120399E-3</v>
      </c>
      <c r="CU284" s="335">
        <f>$I284*IF($G284="Pickup", SUMIFS(NewEmisData!M:M, NewEmisData!$A:$A, "Pickup", NewEmisData!$B:$B, $A284, NewEmisData!$C:$C, $H284, NewEmisData!$D:$D, CU$2), SUMIFS(NewEmisData!M:M, NewEmisData!$A:$A, "LDV", NewEmisData!$B:$B, $A284, NewEmisData!$C:$C, $H284, NewEmisData!$D:$D, CU$2))</f>
        <v>7.31189121492953E-3</v>
      </c>
      <c r="CV284" s="335">
        <v>5.2030687941242611E-3</v>
      </c>
      <c r="CW284" s="335">
        <v>3.0448046675121709E-3</v>
      </c>
      <c r="CX284" s="335">
        <v>1.8865908720768221E-3</v>
      </c>
      <c r="CY284" s="335">
        <v>1.5570268485524494E-3</v>
      </c>
      <c r="CZ284" s="335">
        <v>1.2432183416122382E-3</v>
      </c>
      <c r="DA284" s="335">
        <v>9.252251866281976E-4</v>
      </c>
      <c r="DB284" s="335">
        <v>7.2309456596024934E-4</v>
      </c>
      <c r="DC284" s="335">
        <v>6.8940706870607876E-4</v>
      </c>
      <c r="DD284" s="335">
        <v>6.844148428615973E-4</v>
      </c>
      <c r="DE284" s="335">
        <v>6.8634617396886091E-4</v>
      </c>
      <c r="DF284" s="335">
        <v>6.8634617396886091E-4</v>
      </c>
      <c r="DG284" s="335">
        <f>$I284*IF($G284="Pickup", SUMIFS(NewEmisData!E:E, NewEmisData!$A:$A, "Pickup", NewEmisData!$B:$B, $A284, NewEmisData!$C:$C, $H284, NewEmisData!$D:$D, DG$2), SUMIFS(NewEmisData!E:E, NewEmisData!$A:$A, "LDV", NewEmisData!$B:$B, $A284, NewEmisData!$C:$C, $H284, NewEmisData!$D:$D, DG$2))</f>
        <v>0</v>
      </c>
      <c r="DH284" s="335">
        <f>$I284*IF($G284="Pickup", SUMIFS(NewEmisData!F:F, NewEmisData!$A:$A, "Pickup", NewEmisData!$B:$B, $A284, NewEmisData!$C:$C, $H284, NewEmisData!$D:$D, DH$2), SUMIFS(NewEmisData!F:F, NewEmisData!$A:$A, "LDV", NewEmisData!$B:$B, $A284, NewEmisData!$C:$C, $H284, NewEmisData!$D:$D, DH$2))</f>
        <v>0</v>
      </c>
      <c r="DI284" s="335">
        <f>$I284*IF($G284="Pickup", SUMIFS(NewEmisData!G:G, NewEmisData!$A:$A, "Pickup", NewEmisData!$B:$B, $A284, NewEmisData!$C:$C, $H284, NewEmisData!$D:$D, DI$2), SUMIFS(NewEmisData!G:G, NewEmisData!$A:$A, "LDV", NewEmisData!$B:$B, $A284, NewEmisData!$C:$C, $H284, NewEmisData!$D:$D, DI$2))</f>
        <v>0</v>
      </c>
      <c r="DJ284" s="335">
        <f>$I284*IF($G284="Pickup", SUMIFS(NewEmisData!H:H, NewEmisData!$A:$A, "Pickup", NewEmisData!$B:$B, $A284, NewEmisData!$C:$C, $H284, NewEmisData!$D:$D, DJ$2), SUMIFS(NewEmisData!H:H, NewEmisData!$A:$A, "LDV", NewEmisData!$B:$B, $A284, NewEmisData!$C:$C, $H284, NewEmisData!$D:$D, DJ$2))</f>
        <v>0</v>
      </c>
      <c r="DK284" s="335">
        <f>$I284*IF($G284="Pickup", SUMIFS(NewEmisData!I:I, NewEmisData!$A:$A, "Pickup", NewEmisData!$B:$B, $A284, NewEmisData!$C:$C, $H284, NewEmisData!$D:$D, DK$2), SUMIFS(NewEmisData!I:I, NewEmisData!$A:$A, "LDV", NewEmisData!$B:$B, $A284, NewEmisData!$C:$C, $H284, NewEmisData!$D:$D, DK$2))</f>
        <v>0</v>
      </c>
      <c r="DL284" s="335">
        <f>$I284*IF($G284="Pickup", SUMIFS(NewEmisData!J:J, NewEmisData!$A:$A, "Pickup", NewEmisData!$B:$B, $A284, NewEmisData!$C:$C, $H284, NewEmisData!$D:$D, DL$2), SUMIFS(NewEmisData!J:J, NewEmisData!$A:$A, "LDV", NewEmisData!$B:$B, $A284, NewEmisData!$C:$C, $H284, NewEmisData!$D:$D, DL$2))</f>
        <v>0</v>
      </c>
      <c r="DM284" s="335">
        <f>$I284*IF($G284="Pickup", SUMIFS(NewEmisData!K:K, NewEmisData!$A:$A, "Pickup", NewEmisData!$B:$B, $A284, NewEmisData!$C:$C, $H284, NewEmisData!$D:$D, DM$2), SUMIFS(NewEmisData!K:K, NewEmisData!$A:$A, "LDV", NewEmisData!$B:$B, $A284, NewEmisData!$C:$C, $H284, NewEmisData!$D:$D, DM$2))</f>
        <v>0</v>
      </c>
      <c r="DN284" s="335">
        <f>$I284*IF($G284="Pickup", SUMIFS(NewEmisData!L:L, NewEmisData!$A:$A, "Pickup", NewEmisData!$B:$B, $A284, NewEmisData!$C:$C, $H284, NewEmisData!$D:$D, DN$2), SUMIFS(NewEmisData!L:L, NewEmisData!$A:$A, "LDV", NewEmisData!$B:$B, $A284, NewEmisData!$C:$C, $H284, NewEmisData!$D:$D, DN$2))</f>
        <v>0</v>
      </c>
      <c r="DO284" s="335">
        <f>$I284*IF($G284="Pickup", SUMIFS(NewEmisData!M:M, NewEmisData!$A:$A, "Pickup", NewEmisData!$B:$B, $A284, NewEmisData!$C:$C, $H284, NewEmisData!$D:$D, DO$2), SUMIFS(NewEmisData!M:M, NewEmisData!$A:$A, "LDV", NewEmisData!$B:$B, $A284, NewEmisData!$C:$C, $H284, NewEmisData!$D:$D, DO$2))</f>
        <v>0</v>
      </c>
      <c r="DP284" s="335">
        <v>1.3868757746550878E-3</v>
      </c>
      <c r="DQ284" s="335">
        <f>$I284*IF($G284="Pickup", SUMIFS(NewEmisData!E:E, NewEmisData!$A:$A, "Pickup", NewEmisData!$B:$B, $A284, NewEmisData!$C:$C, $H284, NewEmisData!$D:$D, DQ$2), SUMIFS(NewEmisData!E:E, NewEmisData!$A:$A, "LDV", NewEmisData!$B:$B, $A284, NewEmisData!$C:$C, $H284, NewEmisData!$D:$D, DQ$2))</f>
        <v>1.45246052556386E-2</v>
      </c>
      <c r="DR284" s="335">
        <f>$I284*IF($G284="Pickup", SUMIFS(NewEmisData!F:F, NewEmisData!$A:$A, "Pickup", NewEmisData!$B:$B, $A284, NewEmisData!$C:$C, $H284, NewEmisData!$D:$D, DR$2), SUMIFS(NewEmisData!F:F, NewEmisData!$A:$A, "LDV", NewEmisData!$B:$B, $A284, NewEmisData!$C:$C, $H284, NewEmisData!$D:$D, DR$2))</f>
        <v>8.5576317868897907E-3</v>
      </c>
      <c r="DS284" s="335">
        <f>$I284*IF($G284="Pickup", SUMIFS(NewEmisData!G:G, NewEmisData!$A:$A, "Pickup", NewEmisData!$B:$B, $A284, NewEmisData!$C:$C, $H284, NewEmisData!$D:$D, DS$2), SUMIFS(NewEmisData!G:G, NewEmisData!$A:$A, "LDV", NewEmisData!$B:$B, $A284, NewEmisData!$C:$C, $H284, NewEmisData!$D:$D, DS$2))</f>
        <v>6.6798910124453298E-3</v>
      </c>
      <c r="DT284" s="335">
        <f>$I284*IF($G284="Pickup", SUMIFS(NewEmisData!H:H, NewEmisData!$A:$A, "Pickup", NewEmisData!$B:$B, $A284, NewEmisData!$C:$C, $H284, NewEmisData!$D:$D, DT$2), SUMIFS(NewEmisData!H:H, NewEmisData!$A:$A, "LDV", NewEmisData!$B:$B, $A284, NewEmisData!$C:$C, $H284, NewEmisData!$D:$D, DT$2))</f>
        <v>5.1684543516808098E-3</v>
      </c>
      <c r="DU284" s="335">
        <f>$I284*IF($G284="Pickup", SUMIFS(NewEmisData!I:I, NewEmisData!$A:$A, "Pickup", NewEmisData!$B:$B, $A284, NewEmisData!$C:$C, $H284, NewEmisData!$D:$D, DU$2), SUMIFS(NewEmisData!I:I, NewEmisData!$A:$A, "LDV", NewEmisData!$B:$B, $A284, NewEmisData!$C:$C, $H284, NewEmisData!$D:$D, DU$2))</f>
        <v>4.0637666627415803E-3</v>
      </c>
      <c r="DV284" s="335">
        <f>$I284*IF($G284="Pickup", SUMIFS(NewEmisData!J:J, NewEmisData!$A:$A, "Pickup", NewEmisData!$B:$B, $A284, NewEmisData!$C:$C, $H284, NewEmisData!$D:$D, DV$2), SUMIFS(NewEmisData!J:J, NewEmisData!$A:$A, "LDV", NewEmisData!$B:$B, $A284, NewEmisData!$C:$C, $H284, NewEmisData!$D:$D, DV$2))</f>
        <v>3.5439556352963399E-3</v>
      </c>
      <c r="DW284" s="335">
        <f>$I284*IF($G284="Pickup", SUMIFS(NewEmisData!K:K, NewEmisData!$A:$A, "Pickup", NewEmisData!$B:$B, $A284, NewEmisData!$C:$C, $H284, NewEmisData!$D:$D, DW$2), SUMIFS(NewEmisData!K:K, NewEmisData!$A:$A, "LDV", NewEmisData!$B:$B, $A284, NewEmisData!$C:$C, $H284, NewEmisData!$D:$D, DW$2))</f>
        <v>3.25169320270512E-3</v>
      </c>
      <c r="DX284" s="335">
        <f>$I284*IF($G284="Pickup", SUMIFS(NewEmisData!L:L, NewEmisData!$A:$A, "Pickup", NewEmisData!$B:$B, $A284, NewEmisData!$C:$C, $H284, NewEmisData!$D:$D, DX$2), SUMIFS(NewEmisData!L:L, NewEmisData!$A:$A, "LDV", NewEmisData!$B:$B, $A284, NewEmisData!$C:$C, $H284, NewEmisData!$D:$D, DX$2))</f>
        <v>3.1576560516429699E-3</v>
      </c>
      <c r="DY284" s="335">
        <f>$I284*IF($G284="Pickup", SUMIFS(NewEmisData!M:M, NewEmisData!$A:$A, "Pickup", NewEmisData!$B:$B, $A284, NewEmisData!$C:$C, $H284, NewEmisData!$D:$D, DY$2), SUMIFS(NewEmisData!M:M, NewEmisData!$A:$A, "LDV", NewEmisData!$B:$B, $A284, NewEmisData!$C:$C, $H284, NewEmisData!$D:$D, DY$2))</f>
        <v>3.1088285848124E-3</v>
      </c>
      <c r="DZ284" s="335">
        <v>4.3350573081854527E-3</v>
      </c>
      <c r="EA284" s="335">
        <f t="shared" si="456"/>
        <v>465.43339574540698</v>
      </c>
      <c r="EB284" s="335">
        <f t="shared" si="457"/>
        <v>447.45086858043499</v>
      </c>
      <c r="EC284" s="335">
        <f t="shared" si="458"/>
        <v>371.68579631799702</v>
      </c>
      <c r="ED284" s="335">
        <f t="shared" si="459"/>
        <v>316.68783468886801</v>
      </c>
      <c r="EE284" s="335">
        <f t="shared" si="460"/>
        <v>274.45359564691302</v>
      </c>
      <c r="EF284" s="335">
        <f t="shared" si="461"/>
        <v>250.610452801164</v>
      </c>
      <c r="EG284" s="335">
        <f t="shared" si="462"/>
        <v>239.96929474207201</v>
      </c>
      <c r="EH284" s="335">
        <f t="shared" si="463"/>
        <v>236.17949059358199</v>
      </c>
      <c r="EI284" s="335">
        <f t="shared" si="464"/>
        <v>234.77621268414799</v>
      </c>
      <c r="EJ284" s="335">
        <f t="shared" si="465"/>
        <v>0.20692409258864139</v>
      </c>
      <c r="EK284" s="335">
        <f t="shared" si="466"/>
        <v>0.76817370125590101</v>
      </c>
      <c r="EL284" s="335">
        <f t="shared" si="467"/>
        <v>0.34255400012381199</v>
      </c>
      <c r="EM284" s="335">
        <f t="shared" si="468"/>
        <v>0.22026197441968301</v>
      </c>
      <c r="EN284" s="335">
        <f t="shared" si="469"/>
        <v>0.146130223505477</v>
      </c>
      <c r="EO284" s="335">
        <f t="shared" si="470"/>
        <v>9.25204446820201E-2</v>
      </c>
      <c r="EP284" s="335">
        <f t="shared" si="471"/>
        <v>6.9646332093205393E-2</v>
      </c>
      <c r="EQ284" s="335">
        <f t="shared" si="472"/>
        <v>6.0285539426727999E-2</v>
      </c>
      <c r="ER284" s="335">
        <f t="shared" si="473"/>
        <v>5.7685517085836899E-2</v>
      </c>
      <c r="ES284" s="335">
        <f t="shared" si="474"/>
        <v>5.6336256806388998E-2</v>
      </c>
      <c r="ET284" s="335">
        <f t="shared" si="475"/>
        <v>5.5587065527563068E-2</v>
      </c>
      <c r="EU284" s="335">
        <f t="shared" si="476"/>
        <v>8.0536316527093799E-3</v>
      </c>
      <c r="EV284" s="335">
        <f t="shared" si="477"/>
        <v>7.7424694052717798E-3</v>
      </c>
      <c r="EW284" s="335">
        <f t="shared" si="478"/>
        <v>5.3320257089092297E-3</v>
      </c>
      <c r="EX284" s="335">
        <f t="shared" si="479"/>
        <v>4.5430510168157703E-3</v>
      </c>
      <c r="EY284" s="335">
        <f t="shared" si="480"/>
        <v>3.9371785778053803E-3</v>
      </c>
      <c r="EZ284" s="335">
        <f t="shared" si="481"/>
        <v>3.5951364530025401E-3</v>
      </c>
      <c r="FA284" s="335">
        <f t="shared" si="482"/>
        <v>3.4424852382502098E-3</v>
      </c>
      <c r="FB284" s="335">
        <f t="shared" si="483"/>
        <v>3.38811619026995E-3</v>
      </c>
      <c r="FC284" s="335">
        <f t="shared" si="484"/>
        <v>3.36798790618778E-3</v>
      </c>
      <c r="FD284" s="335">
        <f t="shared" si="485"/>
        <v>1.3041984458904573E-3</v>
      </c>
      <c r="FE284" s="335">
        <f t="shared" si="486"/>
        <v>7.6317156939691294E-2</v>
      </c>
      <c r="FF284" s="335">
        <f t="shared" si="487"/>
        <v>7.1544642944165196E-2</v>
      </c>
      <c r="FG284" s="335">
        <f t="shared" si="488"/>
        <v>5.8249743312617203E-2</v>
      </c>
      <c r="FH284" s="335">
        <f t="shared" si="489"/>
        <v>5.6730049378736901E-2</v>
      </c>
      <c r="FI284" s="335">
        <f t="shared" si="490"/>
        <v>5.5297861804990203E-2</v>
      </c>
      <c r="FJ284" s="335">
        <f t="shared" si="491"/>
        <v>5.4156352090813403E-2</v>
      </c>
      <c r="FK284" s="335">
        <f t="shared" si="492"/>
        <v>5.3430662266944498E-2</v>
      </c>
      <c r="FL284" s="335">
        <f t="shared" si="493"/>
        <v>5.3062743786751999E-2</v>
      </c>
      <c r="FM284" s="335">
        <f t="shared" si="494"/>
        <v>5.2850768620488903E-2</v>
      </c>
      <c r="FN284" s="335">
        <f t="shared" si="495"/>
        <v>3.2948538923667892E-2</v>
      </c>
      <c r="FO284" s="335">
        <f t="shared" si="496"/>
        <v>2.00368746679381E-2</v>
      </c>
      <c r="FP284" s="335">
        <f t="shared" si="497"/>
        <v>1.58149288879222E-2</v>
      </c>
      <c r="FQ284" s="335">
        <f t="shared" si="498"/>
        <v>1.2889012730210401E-2</v>
      </c>
      <c r="FR284" s="335">
        <f t="shared" si="499"/>
        <v>1.1544674905883E-2</v>
      </c>
      <c r="FS284" s="335">
        <f t="shared" si="500"/>
        <v>1.0277724336371899E-2</v>
      </c>
      <c r="FT284" s="335">
        <f t="shared" si="501"/>
        <v>9.2679749278735592E-3</v>
      </c>
      <c r="FU284" s="335">
        <f t="shared" si="502"/>
        <v>8.6259896432645099E-3</v>
      </c>
      <c r="FV284" s="335">
        <f t="shared" si="503"/>
        <v>8.3004876330209296E-3</v>
      </c>
      <c r="FW284" s="335">
        <f t="shared" si="504"/>
        <v>8.1129702157430005E-3</v>
      </c>
      <c r="FX284" s="335">
        <f t="shared" si="505"/>
        <v>6.6026126062260432E-3</v>
      </c>
    </row>
    <row r="285" spans="1:180" x14ac:dyDescent="0.2">
      <c r="A285" s="305" t="str">
        <f>IF(LEFT(TRIM(TechData_All!AJ29),1)="*", _xlfn.CONCAT("*","R2"), "R2")</f>
        <v>R2</v>
      </c>
      <c r="B285" s="305" t="str">
        <f>TechData_All!A29</f>
        <v>TLFCNG11</v>
      </c>
      <c r="C285" s="305" t="str">
        <f>TechData_All!C29</f>
        <v>TL.CNG.F.CNG.2011</v>
      </c>
      <c r="D285" s="301" t="str">
        <f>TechData_All!D29</f>
        <v>bn-vmt, bn-vmt/a</v>
      </c>
      <c r="E285" s="301" t="str">
        <f>TechData_All!E29</f>
        <v>TRNCNGL</v>
      </c>
      <c r="F285" s="301" t="str">
        <f>TechData_All!F29</f>
        <v>TL</v>
      </c>
      <c r="G285" s="315" t="s">
        <v>818</v>
      </c>
      <c r="H285" s="301" t="s">
        <v>814</v>
      </c>
      <c r="I285" s="315">
        <v>1</v>
      </c>
      <c r="J285" s="315" t="str">
        <f t="shared" si="511"/>
        <v>Full size car-GSL</v>
      </c>
      <c r="K285" s="335">
        <f>$I285*IF($G285="Pickup", SUMIFS(NewEmisData!E:E, NewEmisData!$A:$A, "Pickup", NewEmisData!$B:$B, $A285, NewEmisData!$C:$C, $H285, NewEmisData!$D:$D, K$2), SUMIFS(NewEmisData!E:E, NewEmisData!$A:$A, "LDV", NewEmisData!$B:$B, $A285, NewEmisData!$C:$C, $H285, NewEmisData!$D:$D, K$2))</f>
        <v>477.08587282575797</v>
      </c>
      <c r="L285" s="335">
        <f>$I285*IF($G285="Pickup", SUMIFS(NewEmisData!F:F, NewEmisData!$A:$A, "Pickup", NewEmisData!$B:$B, $A285, NewEmisData!$C:$C, $H285, NewEmisData!$D:$D, L$2), SUMIFS(NewEmisData!F:F, NewEmisData!$A:$A, "LDV", NewEmisData!$B:$B, $A285, NewEmisData!$C:$C, $H285, NewEmisData!$D:$D, L$2))</f>
        <v>459.34104292251902</v>
      </c>
      <c r="M285" s="335">
        <f>$I285*IF($G285="Pickup", SUMIFS(NewEmisData!G:G, NewEmisData!$A:$A, "Pickup", NewEmisData!$B:$B, $A285, NewEmisData!$C:$C, $H285, NewEmisData!$D:$D, M$2), SUMIFS(NewEmisData!G:G, NewEmisData!$A:$A, "LDV", NewEmisData!$B:$B, $A285, NewEmisData!$C:$C, $H285, NewEmisData!$D:$D, M$2))</f>
        <v>447.45896927637102</v>
      </c>
      <c r="N285" s="335">
        <f>$I285*IF($G285="Pickup", SUMIFS(NewEmisData!H:H, NewEmisData!$A:$A, "Pickup", NewEmisData!$B:$B, $A285, NewEmisData!$C:$C, $H285, NewEmisData!$D:$D, N$2), SUMIFS(NewEmisData!H:H, NewEmisData!$A:$A, "LDV", NewEmisData!$B:$B, $A285, NewEmisData!$C:$C, $H285, NewEmisData!$D:$D, N$2))</f>
        <v>380.72392677964001</v>
      </c>
      <c r="O285" s="335">
        <f>$I285*IF($G285="Pickup", SUMIFS(NewEmisData!I:I, NewEmisData!$A:$A, "Pickup", NewEmisData!$B:$B, $A285, NewEmisData!$C:$C, $H285, NewEmisData!$D:$D, O$2), SUMIFS(NewEmisData!I:I, NewEmisData!$A:$A, "LDV", NewEmisData!$B:$B, $A285, NewEmisData!$C:$C, $H285, NewEmisData!$D:$D, O$2))</f>
        <v>329.54737069801098</v>
      </c>
      <c r="P285" s="335">
        <f>$I285*IF($G285="Pickup", SUMIFS(NewEmisData!J:J, NewEmisData!$A:$A, "Pickup", NewEmisData!$B:$B, $A285, NewEmisData!$C:$C, $H285, NewEmisData!$D:$D, P$2), SUMIFS(NewEmisData!J:J, NewEmisData!$A:$A, "LDV", NewEmisData!$B:$B, $A285, NewEmisData!$C:$C, $H285, NewEmisData!$D:$D, P$2))</f>
        <v>300.69829568412598</v>
      </c>
      <c r="Q285" s="335">
        <f>$I285*IF($G285="Pickup", SUMIFS(NewEmisData!K:K, NewEmisData!$A:$A, "Pickup", NewEmisData!$B:$B, $A285, NewEmisData!$C:$C, $H285, NewEmisData!$D:$D, Q$2), SUMIFS(NewEmisData!K:K, NewEmisData!$A:$A, "LDV", NewEmisData!$B:$B, $A285, NewEmisData!$C:$C, $H285, NewEmisData!$D:$D, Q$2))</f>
        <v>287.83799703632701</v>
      </c>
      <c r="R285" s="335">
        <f>$I285*IF($G285="Pickup", SUMIFS(NewEmisData!L:L, NewEmisData!$A:$A, "Pickup", NewEmisData!$B:$B, $A285, NewEmisData!$C:$C, $H285, NewEmisData!$D:$D, R$2), SUMIFS(NewEmisData!L:L, NewEmisData!$A:$A, "LDV", NewEmisData!$B:$B, $A285, NewEmisData!$C:$C, $H285, NewEmisData!$D:$D, R$2))</f>
        <v>283.26610797837998</v>
      </c>
      <c r="S285" s="335">
        <f>$I285*IF($G285="Pickup", SUMIFS(NewEmisData!M:M, NewEmisData!$A:$A, "Pickup", NewEmisData!$B:$B, $A285, NewEmisData!$C:$C, $H285, NewEmisData!$D:$D, S$2), SUMIFS(NewEmisData!M:M, NewEmisData!$A:$A, "LDV", NewEmisData!$B:$B, $A285, NewEmisData!$C:$C, $H285, NewEmisData!$D:$D, S$2))</f>
        <v>281.57834098528099</v>
      </c>
      <c r="T285" s="335">
        <v>0.20692409258864139</v>
      </c>
      <c r="U285" s="335">
        <f>$I285*IF($G285="Pickup", SUMIFS(NewEmisData!E:E, NewEmisData!$A:$A, "Pickup", NewEmisData!$B:$B, $A285, NewEmisData!$C:$C, $H285, NewEmisData!$D:$D, U$2), SUMIFS(NewEmisData!E:E, NewEmisData!$A:$A, "LDV", NewEmisData!$B:$B, $A285, NewEmisData!$C:$C, $H285, NewEmisData!$D:$D, U$2))</f>
        <v>0.82339103642645395</v>
      </c>
      <c r="V285" s="335">
        <f>$I285*IF($G285="Pickup", SUMIFS(NewEmisData!F:F, NewEmisData!$A:$A, "Pickup", NewEmisData!$B:$B, $A285, NewEmisData!$C:$C, $H285, NewEmisData!$D:$D, V$2), SUMIFS(NewEmisData!F:F, NewEmisData!$A:$A, "LDV", NewEmisData!$B:$B, $A285, NewEmisData!$C:$C, $H285, NewEmisData!$D:$D, V$2))</f>
        <v>0.360872733315452</v>
      </c>
      <c r="W285" s="335">
        <f>$I285*IF($G285="Pickup", SUMIFS(NewEmisData!G:G, NewEmisData!$A:$A, "Pickup", NewEmisData!$B:$B, $A285, NewEmisData!$C:$C, $H285, NewEmisData!$D:$D, W$2), SUMIFS(NewEmisData!G:G, NewEmisData!$A:$A, "LDV", NewEmisData!$B:$B, $A285, NewEmisData!$C:$C, $H285, NewEmisData!$D:$D, W$2))</f>
        <v>0.21658171178065999</v>
      </c>
      <c r="X285" s="335">
        <f>$I285*IF($G285="Pickup", SUMIFS(NewEmisData!H:H, NewEmisData!$A:$A, "Pickup", NewEmisData!$B:$B, $A285, NewEmisData!$C:$C, $H285, NewEmisData!$D:$D, X$2), SUMIFS(NewEmisData!H:H, NewEmisData!$A:$A, "LDV", NewEmisData!$B:$B, $A285, NewEmisData!$C:$C, $H285, NewEmisData!$D:$D, X$2))</f>
        <v>0.14200533002195401</v>
      </c>
      <c r="Y285" s="335">
        <f>$I285*IF($G285="Pickup", SUMIFS(NewEmisData!I:I, NewEmisData!$A:$A, "Pickup", NewEmisData!$B:$B, $A285, NewEmisData!$C:$C, $H285, NewEmisData!$D:$D, Y$2), SUMIFS(NewEmisData!I:I, NewEmisData!$A:$A, "LDV", NewEmisData!$B:$B, $A285, NewEmisData!$C:$C, $H285, NewEmisData!$D:$D, Y$2))</f>
        <v>8.8016804659711706E-2</v>
      </c>
      <c r="Z285" s="335">
        <f>$I285*IF($G285="Pickup", SUMIFS(NewEmisData!J:J, NewEmisData!$A:$A, "Pickup", NewEmisData!$B:$B, $A285, NewEmisData!$C:$C, $H285, NewEmisData!$D:$D, Z$2), SUMIFS(NewEmisData!J:J, NewEmisData!$A:$A, "LDV", NewEmisData!$B:$B, $A285, NewEmisData!$C:$C, $H285, NewEmisData!$D:$D, Z$2))</f>
        <v>6.5736379947852003E-2</v>
      </c>
      <c r="AA285" s="335">
        <f>$I285*IF($G285="Pickup", SUMIFS(NewEmisData!K:K, NewEmisData!$A:$A, "Pickup", NewEmisData!$B:$B, $A285, NewEmisData!$C:$C, $H285, NewEmisData!$D:$D, AA$2), SUMIFS(NewEmisData!K:K, NewEmisData!$A:$A, "LDV", NewEmisData!$B:$B, $A285, NewEmisData!$C:$C, $H285, NewEmisData!$D:$D, AA$2))</f>
        <v>5.6635638117250503E-2</v>
      </c>
      <c r="AB285" s="335">
        <f>$I285*IF($G285="Pickup", SUMIFS(NewEmisData!L:L, NewEmisData!$A:$A, "Pickup", NewEmisData!$B:$B, $A285, NewEmisData!$C:$C, $H285, NewEmisData!$D:$D, AB$2), SUMIFS(NewEmisData!L:L, NewEmisData!$A:$A, "LDV", NewEmisData!$B:$B, $A285, NewEmisData!$C:$C, $H285, NewEmisData!$D:$D, AB$2))</f>
        <v>5.4115247223223299E-2</v>
      </c>
      <c r="AC285" s="335">
        <f>$I285*IF($G285="Pickup", SUMIFS(NewEmisData!M:M, NewEmisData!$A:$A, "Pickup", NewEmisData!$B:$B, $A285, NewEmisData!$C:$C, $H285, NewEmisData!$D:$D, AC$2), SUMIFS(NewEmisData!M:M, NewEmisData!$A:$A, "LDV", NewEmisData!$B:$B, $A285, NewEmisData!$C:$C, $H285, NewEmisData!$D:$D, AC$2))</f>
        <v>5.2826207223764E-2</v>
      </c>
      <c r="AD285" s="335">
        <v>5.5587065527563068E-2</v>
      </c>
      <c r="AE285" s="335">
        <f>$I285*IF($G285="Pickup", SUMIFS(NewEmisData!E:E, NewEmisData!$A:$A, "Pickup", NewEmisData!$B:$B, $A285, NewEmisData!$C:$C, $H285, NewEmisData!$D:$D, AE$2), SUMIFS(NewEmisData!E:E, NewEmisData!$A:$A, "LDV", NewEmisData!$B:$B, $A285, NewEmisData!$C:$C, $H285, NewEmisData!$D:$D, AE$2))</f>
        <v>8.2552586035919695E-3</v>
      </c>
      <c r="AF285" s="335">
        <f>$I285*IF($G285="Pickup", SUMIFS(NewEmisData!F:F, NewEmisData!$A:$A, "Pickup", NewEmisData!$B:$B, $A285, NewEmisData!$C:$C, $H285, NewEmisData!$D:$D, AF$2), SUMIFS(NewEmisData!F:F, NewEmisData!$A:$A, "LDV", NewEmisData!$B:$B, $A285, NewEmisData!$C:$C, $H285, NewEmisData!$D:$D, AF$2))</f>
        <v>7.9482131517538395E-3</v>
      </c>
      <c r="AG285" s="335">
        <f>$I285*IF($G285="Pickup", SUMIFS(NewEmisData!G:G, NewEmisData!$A:$A, "Pickup", NewEmisData!$B:$B, $A285, NewEmisData!$C:$C, $H285, NewEmisData!$D:$D, AG$2), SUMIFS(NewEmisData!G:G, NewEmisData!$A:$A, "LDV", NewEmisData!$B:$B, $A285, NewEmisData!$C:$C, $H285, NewEmisData!$D:$D, AG$2))</f>
        <v>6.4190305556059996E-3</v>
      </c>
      <c r="AH285" s="335">
        <f>$I285*IF($G285="Pickup", SUMIFS(NewEmisData!H:H, NewEmisData!$A:$A, "Pickup", NewEmisData!$B:$B, $A285, NewEmisData!$C:$C, $H285, NewEmisData!$D:$D, AH$2), SUMIFS(NewEmisData!H:H, NewEmisData!$A:$A, "LDV", NewEmisData!$B:$B, $A285, NewEmisData!$C:$C, $H285, NewEmisData!$D:$D, AH$2))</f>
        <v>5.4616828003907899E-3</v>
      </c>
      <c r="AI285" s="335">
        <f>$I285*IF($G285="Pickup", SUMIFS(NewEmisData!I:I, NewEmisData!$A:$A, "Pickup", NewEmisData!$B:$B, $A285, NewEmisData!$C:$C, $H285, NewEmisData!$D:$D, AI$2), SUMIFS(NewEmisData!I:I, NewEmisData!$A:$A, "LDV", NewEmisData!$B:$B, $A285, NewEmisData!$C:$C, $H285, NewEmisData!$D:$D, AI$2))</f>
        <v>4.7275285851957304E-3</v>
      </c>
      <c r="AJ285" s="335">
        <f>$I285*IF($G285="Pickup", SUMIFS(NewEmisData!J:J, NewEmisData!$A:$A, "Pickup", NewEmisData!$B:$B, $A285, NewEmisData!$C:$C, $H285, NewEmisData!$D:$D, AJ$2), SUMIFS(NewEmisData!J:J, NewEmisData!$A:$A, "LDV", NewEmisData!$B:$B, $A285, NewEmisData!$C:$C, $H285, NewEmisData!$D:$D, AJ$2))</f>
        <v>4.3136734611450098E-3</v>
      </c>
      <c r="AK285" s="335">
        <f>$I285*IF($G285="Pickup", SUMIFS(NewEmisData!K:K, NewEmisData!$A:$A, "Pickup", NewEmisData!$B:$B, $A285, NewEmisData!$C:$C, $H285, NewEmisData!$D:$D, AK$2), SUMIFS(NewEmisData!K:K, NewEmisData!$A:$A, "LDV", NewEmisData!$B:$B, $A285, NewEmisData!$C:$C, $H285, NewEmisData!$D:$D, AK$2))</f>
        <v>4.1291858052272803E-3</v>
      </c>
      <c r="AL285" s="335">
        <f>$I285*IF($G285="Pickup", SUMIFS(NewEmisData!L:L, NewEmisData!$A:$A, "Pickup", NewEmisData!$B:$B, $A285, NewEmisData!$C:$C, $H285, NewEmisData!$D:$D, AL$2), SUMIFS(NewEmisData!L:L, NewEmisData!$A:$A, "LDV", NewEmisData!$B:$B, $A285, NewEmisData!$C:$C, $H285, NewEmisData!$D:$D, AL$2))</f>
        <v>4.0635983922117898E-3</v>
      </c>
      <c r="AM285" s="335">
        <f>$I285*IF($G285="Pickup", SUMIFS(NewEmisData!M:M, NewEmisData!$A:$A, "Pickup", NewEmisData!$B:$B, $A285, NewEmisData!$C:$C, $H285, NewEmisData!$D:$D, AM$2), SUMIFS(NewEmisData!M:M, NewEmisData!$A:$A, "LDV", NewEmisData!$B:$B, $A285, NewEmisData!$C:$C, $H285, NewEmisData!$D:$D, AM$2))</f>
        <v>4.0393864318059199E-3</v>
      </c>
      <c r="AN285" s="335">
        <v>1.3041984458904573E-3</v>
      </c>
      <c r="AO285" s="335">
        <f>$I285*IF($G285="Pickup", SUMIFS(NewEmisData!E:E, NewEmisData!$A:$A, "Pickup", NewEmisData!$B:$B, $A285, NewEmisData!$C:$C, $H285, NewEmisData!$D:$D, AO$2), SUMIFS(NewEmisData!E:E, NewEmisData!$A:$A, "LDV", NewEmisData!$B:$B, $A285, NewEmisData!$C:$C, $H285, NewEmisData!$D:$D, AO$2))</f>
        <v>8.1828643727713493E-2</v>
      </c>
      <c r="AP285" s="335">
        <f>$I285*IF($G285="Pickup", SUMIFS(NewEmisData!F:F, NewEmisData!$A:$A, "Pickup", NewEmisData!$B:$B, $A285, NewEmisData!$C:$C, $H285, NewEmisData!$D:$D, AP$2), SUMIFS(NewEmisData!F:F, NewEmisData!$A:$A, "LDV", NewEmisData!$B:$B, $A285, NewEmisData!$C:$C, $H285, NewEmisData!$D:$D, AP$2))</f>
        <v>7.6175839057221195E-2</v>
      </c>
      <c r="AQ285" s="335">
        <f>$I285*IF($G285="Pickup", SUMIFS(NewEmisData!G:G, NewEmisData!$A:$A, "Pickup", NewEmisData!$B:$B, $A285, NewEmisData!$C:$C, $H285, NewEmisData!$D:$D, AQ$2), SUMIFS(NewEmisData!G:G, NewEmisData!$A:$A, "LDV", NewEmisData!$B:$B, $A285, NewEmisData!$C:$C, $H285, NewEmisData!$D:$D, AQ$2))</f>
        <v>8.1302809072104507E-2</v>
      </c>
      <c r="AR285" s="335">
        <f>$I285*IF($G285="Pickup", SUMIFS(NewEmisData!H:H, NewEmisData!$A:$A, "Pickup", NewEmisData!$B:$B, $A285, NewEmisData!$C:$C, $H285, NewEmisData!$D:$D, AR$2), SUMIFS(NewEmisData!H:H, NewEmisData!$A:$A, "LDV", NewEmisData!$B:$B, $A285, NewEmisData!$C:$C, $H285, NewEmisData!$D:$D, AR$2))</f>
        <v>7.9561688690416299E-2</v>
      </c>
      <c r="AS285" s="335">
        <f>$I285*IF($G285="Pickup", SUMIFS(NewEmisData!I:I, NewEmisData!$A:$A, "Pickup", NewEmisData!$B:$B, $A285, NewEmisData!$C:$C, $H285, NewEmisData!$D:$D, AS$2), SUMIFS(NewEmisData!I:I, NewEmisData!$A:$A, "LDV", NewEmisData!$B:$B, $A285, NewEmisData!$C:$C, $H285, NewEmisData!$D:$D, AS$2))</f>
        <v>7.7910530261031605E-2</v>
      </c>
      <c r="AT285" s="335">
        <f>$I285*IF($G285="Pickup", SUMIFS(NewEmisData!J:J, NewEmisData!$A:$A, "Pickup", NewEmisData!$B:$B, $A285, NewEmisData!$C:$C, $H285, NewEmisData!$D:$D, AT$2), SUMIFS(NewEmisData!J:J, NewEmisData!$A:$A, "LDV", NewEmisData!$B:$B, $A285, NewEmisData!$C:$C, $H285, NewEmisData!$D:$D, AT$2))</f>
        <v>7.6590334474495605E-2</v>
      </c>
      <c r="AU285" s="335">
        <f>$I285*IF($G285="Pickup", SUMIFS(NewEmisData!K:K, NewEmisData!$A:$A, "Pickup", NewEmisData!$B:$B, $A285, NewEmisData!$C:$C, $H285, NewEmisData!$D:$D, AU$2), SUMIFS(NewEmisData!K:K, NewEmisData!$A:$A, "LDV", NewEmisData!$B:$B, $A285, NewEmisData!$C:$C, $H285, NewEmisData!$D:$D, AU$2))</f>
        <v>7.5767938917924701E-2</v>
      </c>
      <c r="AV285" s="335">
        <f>$I285*IF($G285="Pickup", SUMIFS(NewEmisData!L:L, NewEmisData!$A:$A, "Pickup", NewEmisData!$B:$B, $A285, NewEmisData!$C:$C, $H285, NewEmisData!$D:$D, AV$2), SUMIFS(NewEmisData!L:L, NewEmisData!$A:$A, "LDV", NewEmisData!$B:$B, $A285, NewEmisData!$C:$C, $H285, NewEmisData!$D:$D, AV$2))</f>
        <v>7.5353710070808794E-2</v>
      </c>
      <c r="AW285" s="335">
        <f>$I285*IF($G285="Pickup", SUMIFS(NewEmisData!M:M, NewEmisData!$A:$A, "Pickup", NewEmisData!$B:$B, $A285, NewEmisData!$C:$C, $H285, NewEmisData!$D:$D, AW$2), SUMIFS(NewEmisData!M:M, NewEmisData!$A:$A, "LDV", NewEmisData!$B:$B, $A285, NewEmisData!$C:$C, $H285, NewEmisData!$D:$D, AW$2))</f>
        <v>7.5117977052891499E-2</v>
      </c>
      <c r="AX285" s="335">
        <v>3.2948538923667892E-2</v>
      </c>
      <c r="AY285" s="335">
        <f>$I285*IF($G285="Pickup", SUMIFS(NewEmisData!E:E, NewEmisData!$A:$A, "Pickup", NewEmisData!$B:$B, $A285, NewEmisData!$C:$C, $H285, NewEmisData!$D:$D, AY$2), SUMIFS(NewEmisData!E:E, NewEmisData!$A:$A, "LDV", NewEmisData!$B:$B, $A285, NewEmisData!$C:$C, $H285, NewEmisData!$D:$D, AY$2))</f>
        <v>2.1998193760633E-2</v>
      </c>
      <c r="AZ285" s="335">
        <f>$I285*IF($G285="Pickup", SUMIFS(NewEmisData!F:F, NewEmisData!$A:$A, "Pickup", NewEmisData!$B:$B, $A285, NewEmisData!$C:$C, $H285, NewEmisData!$D:$D, AZ$2), SUMIFS(NewEmisData!F:F, NewEmisData!$A:$A, "LDV", NewEmisData!$B:$B, $A285, NewEmisData!$C:$C, $H285, NewEmisData!$D:$D, AZ$2))</f>
        <v>1.6997575378008601E-2</v>
      </c>
      <c r="BA285" s="335">
        <f>$I285*IF($G285="Pickup", SUMIFS(NewEmisData!G:G, NewEmisData!$A:$A, "Pickup", NewEmisData!$B:$B, $A285, NewEmisData!$C:$C, $H285, NewEmisData!$D:$D, BA$2), SUMIFS(NewEmisData!G:G, NewEmisData!$A:$A, "LDV", NewEmisData!$B:$B, $A285, NewEmisData!$C:$C, $H285, NewEmisData!$D:$D, BA$2))</f>
        <v>1.6580879412419602E-2</v>
      </c>
      <c r="BB285" s="335">
        <f>$I285*IF($G285="Pickup", SUMIFS(NewEmisData!H:H, NewEmisData!$A:$A, "Pickup", NewEmisData!$B:$B, $A285, NewEmisData!$C:$C, $H285, NewEmisData!$D:$D, BB$2), SUMIFS(NewEmisData!H:H, NewEmisData!$A:$A, "LDV", NewEmisData!$B:$B, $A285, NewEmisData!$C:$C, $H285, NewEmisData!$D:$D, BB$2))</f>
        <v>1.5040645169031801E-2</v>
      </c>
      <c r="BC285" s="335">
        <f>$I285*IF($G285="Pickup", SUMIFS(NewEmisData!I:I, NewEmisData!$A:$A, "Pickup", NewEmisData!$B:$B, $A285, NewEmisData!$C:$C, $H285, NewEmisData!$D:$D, BC$2), SUMIFS(NewEmisData!I:I, NewEmisData!$A:$A, "LDV", NewEmisData!$B:$B, $A285, NewEmisData!$C:$C, $H285, NewEmisData!$D:$D, BC$2))</f>
        <v>1.35799610150696E-2</v>
      </c>
      <c r="BD285" s="335">
        <f>$I285*IF($G285="Pickup", SUMIFS(NewEmisData!J:J, NewEmisData!$A:$A, "Pickup", NewEmisData!$B:$B, $A285, NewEmisData!$C:$C, $H285, NewEmisData!$D:$D, BD$2), SUMIFS(NewEmisData!J:J, NewEmisData!$A:$A, "LDV", NewEmisData!$B:$B, $A285, NewEmisData!$C:$C, $H285, NewEmisData!$D:$D, BD$2))</f>
        <v>1.24120667817219E-2</v>
      </c>
      <c r="BE285" s="335">
        <f>$I285*IF($G285="Pickup", SUMIFS(NewEmisData!K:K, NewEmisData!$A:$A, "Pickup", NewEmisData!$B:$B, $A285, NewEmisData!$C:$C, $H285, NewEmisData!$D:$D, BE$2), SUMIFS(NewEmisData!K:K, NewEmisData!$A:$A, "LDV", NewEmisData!$B:$B, $A285, NewEmisData!$C:$C, $H285, NewEmisData!$D:$D, BE$2))</f>
        <v>1.16845073314224E-2</v>
      </c>
      <c r="BF285" s="335">
        <f>$I285*IF($G285="Pickup", SUMIFS(NewEmisData!L:L, NewEmisData!$A:$A, "Pickup", NewEmisData!$B:$B, $A285, NewEmisData!$C:$C, $H285, NewEmisData!$D:$D, BF$2), SUMIFS(NewEmisData!L:L, NewEmisData!$A:$A, "LDV", NewEmisData!$B:$B, $A285, NewEmisData!$C:$C, $H285, NewEmisData!$D:$D, BF$2))</f>
        <v>1.1318096390010799E-2</v>
      </c>
      <c r="BG285" s="335">
        <f>$I285*IF($G285="Pickup", SUMIFS(NewEmisData!M:M, NewEmisData!$A:$A, "Pickup", NewEmisData!$B:$B, $A285, NewEmisData!$C:$C, $H285, NewEmisData!$D:$D, BG$2), SUMIFS(NewEmisData!M:M, NewEmisData!$A:$A, "LDV", NewEmisData!$B:$B, $A285, NewEmisData!$C:$C, $H285, NewEmisData!$D:$D, BG$2))</f>
        <v>1.1109456757731499E-2</v>
      </c>
      <c r="BH285" s="335">
        <v>6.6026126062260432E-3</v>
      </c>
      <c r="BI285" s="335">
        <f>$I285*IF($G285="Pickup", SUMIFS(NewEmisData!E:E, NewEmisData!$A:$A, "Pickup", NewEmisData!$B:$B, $A285, NewEmisData!$C:$C, $H285, NewEmisData!$D:$D, BI$2), SUMIFS(NewEmisData!E:E, NewEmisData!$A:$A, "LDV", NewEmisData!$B:$B, $A285, NewEmisData!$C:$C, $H285, NewEmisData!$D:$D, BI$2))</f>
        <v>6.6339830086865597</v>
      </c>
      <c r="BJ285" s="335">
        <f>$I285*IF($G285="Pickup", SUMIFS(NewEmisData!F:F, NewEmisData!$A:$A, "Pickup", NewEmisData!$B:$B, $A285, NewEmisData!$C:$C, $H285, NewEmisData!$D:$D, BJ$2), SUMIFS(NewEmisData!F:F, NewEmisData!$A:$A, "LDV", NewEmisData!$B:$B, $A285, NewEmisData!$C:$C, $H285, NewEmisData!$D:$D, BJ$2))</f>
        <v>3.9206205551931301</v>
      </c>
      <c r="BK285" s="335">
        <f>$I285*IF($G285="Pickup", SUMIFS(NewEmisData!G:G, NewEmisData!$A:$A, "Pickup", NewEmisData!$B:$B, $A285, NewEmisData!$C:$C, $H285, NewEmisData!$D:$D, BK$2), SUMIFS(NewEmisData!G:G, NewEmisData!$A:$A, "LDV", NewEmisData!$B:$B, $A285, NewEmisData!$C:$C, $H285, NewEmisData!$D:$D, BK$2))</f>
        <v>3.0174466275096199</v>
      </c>
      <c r="BL285" s="335">
        <f>$I285*IF($G285="Pickup", SUMIFS(NewEmisData!H:H, NewEmisData!$A:$A, "Pickup", NewEmisData!$B:$B, $A285, NewEmisData!$C:$C, $H285, NewEmisData!$D:$D, BL$2), SUMIFS(NewEmisData!H:H, NewEmisData!$A:$A, "LDV", NewEmisData!$B:$B, $A285, NewEmisData!$C:$C, $H285, NewEmisData!$D:$D, BL$2))</f>
        <v>2.3529221673804699</v>
      </c>
      <c r="BM285" s="335">
        <f>$I285*IF($G285="Pickup", SUMIFS(NewEmisData!I:I, NewEmisData!$A:$A, "Pickup", NewEmisData!$B:$B, $A285, NewEmisData!$C:$C, $H285, NewEmisData!$D:$D, BM$2), SUMIFS(NewEmisData!I:I, NewEmisData!$A:$A, "LDV", NewEmisData!$B:$B, $A285, NewEmisData!$C:$C, $H285, NewEmisData!$D:$D, BM$2))</f>
        <v>1.70384058027793</v>
      </c>
      <c r="BN285" s="335">
        <f>$I285*IF($G285="Pickup", SUMIFS(NewEmisData!J:J, NewEmisData!$A:$A, "Pickup", NewEmisData!$B:$B, $A285, NewEmisData!$C:$C, $H285, NewEmisData!$D:$D, BN$2), SUMIFS(NewEmisData!J:J, NewEmisData!$A:$A, "LDV", NewEmisData!$B:$B, $A285, NewEmisData!$C:$C, $H285, NewEmisData!$D:$D, BN$2))</f>
        <v>1.3463730618004399</v>
      </c>
      <c r="BO285" s="335">
        <f>$I285*IF($G285="Pickup", SUMIFS(NewEmisData!K:K, NewEmisData!$A:$A, "Pickup", NewEmisData!$B:$B, $A285, NewEmisData!$C:$C, $H285, NewEmisData!$D:$D, BO$2), SUMIFS(NewEmisData!K:K, NewEmisData!$A:$A, "LDV", NewEmisData!$B:$B, $A285, NewEmisData!$C:$C, $H285, NewEmisData!$D:$D, BO$2))</f>
        <v>1.1858346520835299</v>
      </c>
      <c r="BP285" s="335">
        <f>$I285*IF($G285="Pickup", SUMIFS(NewEmisData!L:L, NewEmisData!$A:$A, "Pickup", NewEmisData!$B:$B, $A285, NewEmisData!$C:$C, $H285, NewEmisData!$D:$D, BP$2), SUMIFS(NewEmisData!L:L, NewEmisData!$A:$A, "LDV", NewEmisData!$B:$B, $A285, NewEmisData!$C:$C, $H285, NewEmisData!$D:$D, BP$2))</f>
        <v>1.1335061554616499</v>
      </c>
      <c r="BQ285" s="335">
        <f>$I285*IF($G285="Pickup", SUMIFS(NewEmisData!M:M, NewEmisData!$A:$A, "Pickup", NewEmisData!$B:$B, $A285, NewEmisData!$C:$C, $H285, NewEmisData!$D:$D, BQ$2), SUMIFS(NewEmisData!M:M, NewEmisData!$A:$A, "LDV", NewEmisData!$B:$B, $A285, NewEmisData!$C:$C, $H285, NewEmisData!$D:$D, BQ$2))</f>
        <v>1.1009029054349999</v>
      </c>
      <c r="BR285" s="335">
        <v>1.5622001678221484</v>
      </c>
      <c r="BS285" s="335">
        <f>$I285*IF($G285="Pickup", SUMIFS(NewEmisData!E:E, NewEmisData!$A:$A, "Pickup", NewEmisData!$B:$B, $A285, NewEmisData!$C:$C, $H285, NewEmisData!$D:$D, BS$2), SUMIFS(NewEmisData!E:E, NewEmisData!$A:$A, "LDV", NewEmisData!$B:$B, $A285, NewEmisData!$C:$C, $H285, NewEmisData!$D:$D, BS$2))</f>
        <v>0.77473150733664098</v>
      </c>
      <c r="BT285" s="335">
        <f>$I285*IF($G285="Pickup", SUMIFS(NewEmisData!F:F, NewEmisData!$A:$A, "Pickup", NewEmisData!$B:$B, $A285, NewEmisData!$C:$C, $H285, NewEmisData!$D:$D, BT$2), SUMIFS(NewEmisData!F:F, NewEmisData!$A:$A, "LDV", NewEmisData!$B:$B, $A285, NewEmisData!$C:$C, $H285, NewEmisData!$D:$D, BT$2))</f>
        <v>0.41904908416840297</v>
      </c>
      <c r="BU285" s="335">
        <f>$I285*IF($G285="Pickup", SUMIFS(NewEmisData!G:G, NewEmisData!$A:$A, "Pickup", NewEmisData!$B:$B, $A285, NewEmisData!$C:$C, $H285, NewEmisData!$D:$D, BU$2), SUMIFS(NewEmisData!G:G, NewEmisData!$A:$A, "LDV", NewEmisData!$B:$B, $A285, NewEmisData!$C:$C, $H285, NewEmisData!$D:$D, BU$2))</f>
        <v>0.30982899515166501</v>
      </c>
      <c r="BV285" s="335">
        <f>$I285*IF($G285="Pickup", SUMIFS(NewEmisData!H:H, NewEmisData!$A:$A, "Pickup", NewEmisData!$B:$B, $A285, NewEmisData!$C:$C, $H285, NewEmisData!$D:$D, BV$2), SUMIFS(NewEmisData!H:H, NewEmisData!$A:$A, "LDV", NewEmisData!$B:$B, $A285, NewEmisData!$C:$C, $H285, NewEmisData!$D:$D, BV$2))</f>
        <v>0.25046259079934602</v>
      </c>
      <c r="BW285" s="335">
        <f>$I285*IF($G285="Pickup", SUMIFS(NewEmisData!I:I, NewEmisData!$A:$A, "Pickup", NewEmisData!$B:$B, $A285, NewEmisData!$C:$C, $H285, NewEmisData!$D:$D, BW$2), SUMIFS(NewEmisData!I:I, NewEmisData!$A:$A, "LDV", NewEmisData!$B:$B, $A285, NewEmisData!$C:$C, $H285, NewEmisData!$D:$D, BW$2))</f>
        <v>0.18616224227516101</v>
      </c>
      <c r="BX285" s="335">
        <f>$I285*IF($G285="Pickup", SUMIFS(NewEmisData!J:J, NewEmisData!$A:$A, "Pickup", NewEmisData!$B:$B, $A285, NewEmisData!$C:$C, $H285, NewEmisData!$D:$D, BX$2), SUMIFS(NewEmisData!J:J, NewEmisData!$A:$A, "LDV", NewEmisData!$B:$B, $A285, NewEmisData!$C:$C, $H285, NewEmisData!$D:$D, BX$2))</f>
        <v>0.15683046751729501</v>
      </c>
      <c r="BY285" s="335">
        <f>$I285*IF($G285="Pickup", SUMIFS(NewEmisData!K:K, NewEmisData!$A:$A, "Pickup", NewEmisData!$B:$B, $A285, NewEmisData!$C:$C, $H285, NewEmisData!$D:$D, BY$2), SUMIFS(NewEmisData!K:K, NewEmisData!$A:$A, "LDV", NewEmisData!$B:$B, $A285, NewEmisData!$C:$C, $H285, NewEmisData!$D:$D, BY$2))</f>
        <v>0.14094000257929501</v>
      </c>
      <c r="BZ285" s="335">
        <f>$I285*IF($G285="Pickup", SUMIFS(NewEmisData!L:L, NewEmisData!$A:$A, "Pickup", NewEmisData!$B:$B, $A285, NewEmisData!$C:$C, $H285, NewEmisData!$D:$D, BZ$2), SUMIFS(NewEmisData!L:L, NewEmisData!$A:$A, "LDV", NewEmisData!$B:$B, $A285, NewEmisData!$C:$C, $H285, NewEmisData!$D:$D, BZ$2))</f>
        <v>0.134774071356623</v>
      </c>
      <c r="CA285" s="335">
        <f>$I285*IF($G285="Pickup", SUMIFS(NewEmisData!M:M, NewEmisData!$A:$A, "Pickup", NewEmisData!$B:$B, $A285, NewEmisData!$C:$C, $H285, NewEmisData!$D:$D, CA$2), SUMIFS(NewEmisData!M:M, NewEmisData!$A:$A, "LDV", NewEmisData!$B:$B, $A285, NewEmisData!$C:$C, $H285, NewEmisData!$D:$D, CA$2))</f>
        <v>0.12984032725640701</v>
      </c>
      <c r="CB285" s="335">
        <v>0.11295846897695311</v>
      </c>
      <c r="CC285" s="335">
        <f>$I285*IF($G285="Pickup", SUMIFS(NewEmisData!E:E, NewEmisData!$A:$A, "Pickup", NewEmisData!$B:$B, $A285, NewEmisData!$C:$C, $H285, NewEmisData!$D:$D, CC$2), SUMIFS(NewEmisData!E:E, NewEmisData!$A:$A, "LDV", NewEmisData!$B:$B, $A285, NewEmisData!$C:$C, $H285, NewEmisData!$D:$D, CC$2))</f>
        <v>4.52789246362666E-2</v>
      </c>
      <c r="CD285" s="335">
        <f>$I285*IF($G285="Pickup", SUMIFS(NewEmisData!F:F, NewEmisData!$A:$A, "Pickup", NewEmisData!$B:$B, $A285, NewEmisData!$C:$C, $H285, NewEmisData!$D:$D, CD$2), SUMIFS(NewEmisData!F:F, NewEmisData!$A:$A, "LDV", NewEmisData!$B:$B, $A285, NewEmisData!$C:$C, $H285, NewEmisData!$D:$D, CD$2))</f>
        <v>3.0659932051567799E-2</v>
      </c>
      <c r="CE285" s="335">
        <f>$I285*IF($G285="Pickup", SUMIFS(NewEmisData!G:G, NewEmisData!$A:$A, "Pickup", NewEmisData!$B:$B, $A285, NewEmisData!$C:$C, $H285, NewEmisData!$D:$D, CE$2), SUMIFS(NewEmisData!G:G, NewEmisData!$A:$A, "LDV", NewEmisData!$B:$B, $A285, NewEmisData!$C:$C, $H285, NewEmisData!$D:$D, CE$2))</f>
        <v>2.8386595157116199E-2</v>
      </c>
      <c r="CF285" s="335">
        <f>$I285*IF($G285="Pickup", SUMIFS(NewEmisData!H:H, NewEmisData!$A:$A, "Pickup", NewEmisData!$B:$B, $A285, NewEmisData!$C:$C, $H285, NewEmisData!$D:$D, CF$2), SUMIFS(NewEmisData!H:H, NewEmisData!$A:$A, "LDV", NewEmisData!$B:$B, $A285, NewEmisData!$C:$C, $H285, NewEmisData!$D:$D, CF$2))</f>
        <v>2.7093413499500101E-2</v>
      </c>
      <c r="CG285" s="335">
        <f>$I285*IF($G285="Pickup", SUMIFS(NewEmisData!I:I, NewEmisData!$A:$A, "Pickup", NewEmisData!$B:$B, $A285, NewEmisData!$C:$C, $H285, NewEmisData!$D:$D, CG$2), SUMIFS(NewEmisData!I:I, NewEmisData!$A:$A, "LDV", NewEmisData!$B:$B, $A285, NewEmisData!$C:$C, $H285, NewEmisData!$D:$D, CG$2))</f>
        <v>2.6239574855980601E-2</v>
      </c>
      <c r="CH285" s="335">
        <f>$I285*IF($G285="Pickup", SUMIFS(NewEmisData!J:J, NewEmisData!$A:$A, "Pickup", NewEmisData!$B:$B, $A285, NewEmisData!$C:$C, $H285, NewEmisData!$D:$D, CH$2), SUMIFS(NewEmisData!J:J, NewEmisData!$A:$A, "LDV", NewEmisData!$B:$B, $A285, NewEmisData!$C:$C, $H285, NewEmisData!$D:$D, CH$2))</f>
        <v>2.5564245202349602E-2</v>
      </c>
      <c r="CI285" s="335">
        <f>$I285*IF($G285="Pickup", SUMIFS(NewEmisData!K:K, NewEmisData!$A:$A, "Pickup", NewEmisData!$B:$B, $A285, NewEmisData!$C:$C, $H285, NewEmisData!$D:$D, CI$2), SUMIFS(NewEmisData!K:K, NewEmisData!$A:$A, "LDV", NewEmisData!$B:$B, $A285, NewEmisData!$C:$C, $H285, NewEmisData!$D:$D, CI$2))</f>
        <v>2.5562136009582501E-2</v>
      </c>
      <c r="CJ285" s="335">
        <f>$I285*IF($G285="Pickup", SUMIFS(NewEmisData!L:L, NewEmisData!$A:$A, "Pickup", NewEmisData!$B:$B, $A285, NewEmisData!$C:$C, $H285, NewEmisData!$D:$D, CJ$2), SUMIFS(NewEmisData!L:L, NewEmisData!$A:$A, "LDV", NewEmisData!$B:$B, $A285, NewEmisData!$C:$C, $H285, NewEmisData!$D:$D, CJ$2))</f>
        <v>2.5561539762266602E-2</v>
      </c>
      <c r="CK285" s="335">
        <f>$I285*IF($G285="Pickup", SUMIFS(NewEmisData!M:M, NewEmisData!$A:$A, "Pickup", NewEmisData!$B:$B, $A285, NewEmisData!$C:$C, $H285, NewEmisData!$D:$D, CK$2), SUMIFS(NewEmisData!M:M, NewEmisData!$A:$A, "LDV", NewEmisData!$B:$B, $A285, NewEmisData!$C:$C, $H285, NewEmisData!$D:$D, CK$2))</f>
        <v>2.5560994254839702E-2</v>
      </c>
      <c r="CL285" s="335">
        <v>2.0846549246249676E-2</v>
      </c>
      <c r="CM285" s="335">
        <f>$I285*IF($G285="Pickup", SUMIFS(NewEmisData!E:E, NewEmisData!$A:$A, "Pickup", NewEmisData!$B:$B, $A285, NewEmisData!$C:$C, $H285, NewEmisData!$D:$D, CM$2), SUMIFS(NewEmisData!E:E, NewEmisData!$A:$A, "LDV", NewEmisData!$B:$B, $A285, NewEmisData!$C:$C, $H285, NewEmisData!$D:$D, CM$2))</f>
        <v>2.2616228111616499E-2</v>
      </c>
      <c r="CN285" s="335">
        <f>$I285*IF($G285="Pickup", SUMIFS(NewEmisData!F:F, NewEmisData!$A:$A, "Pickup", NewEmisData!$B:$B, $A285, NewEmisData!$C:$C, $H285, NewEmisData!$D:$D, CN$2), SUMIFS(NewEmisData!F:F, NewEmisData!$A:$A, "LDV", NewEmisData!$B:$B, $A285, NewEmisData!$C:$C, $H285, NewEmisData!$D:$D, CN$2))</f>
        <v>1.37039938381133E-2</v>
      </c>
      <c r="CO285" s="335">
        <f>$I285*IF($G285="Pickup", SUMIFS(NewEmisData!G:G, NewEmisData!$A:$A, "Pickup", NewEmisData!$B:$B, $A285, NewEmisData!$C:$C, $H285, NewEmisData!$D:$D, CO$2), SUMIFS(NewEmisData!G:G, NewEmisData!$A:$A, "LDV", NewEmisData!$B:$B, $A285, NewEmisData!$C:$C, $H285, NewEmisData!$D:$D, CO$2))</f>
        <v>1.11279535576189E-2</v>
      </c>
      <c r="CP285" s="335">
        <f>$I285*IF($G285="Pickup", SUMIFS(NewEmisData!H:H, NewEmisData!$A:$A, "Pickup", NewEmisData!$B:$B, $A285, NewEmisData!$C:$C, $H285, NewEmisData!$D:$D, CP$2), SUMIFS(NewEmisData!H:H, NewEmisData!$A:$A, "LDV", NewEmisData!$B:$B, $A285, NewEmisData!$C:$C, $H285, NewEmisData!$D:$D, CP$2))</f>
        <v>9.1642249406405796E-3</v>
      </c>
      <c r="CQ285" s="335">
        <f>$I285*IF($G285="Pickup", SUMIFS(NewEmisData!I:I, NewEmisData!$A:$A, "Pickup", NewEmisData!$B:$B, $A285, NewEmisData!$C:$C, $H285, NewEmisData!$D:$D, CQ$2), SUMIFS(NewEmisData!I:I, NewEmisData!$A:$A, "LDV", NewEmisData!$B:$B, $A285, NewEmisData!$C:$C, $H285, NewEmisData!$D:$D, CQ$2))</f>
        <v>8.2157407295701708E-3</v>
      </c>
      <c r="CR285" s="335">
        <f>$I285*IF($G285="Pickup", SUMIFS(NewEmisData!J:J, NewEmisData!$A:$A, "Pickup", NewEmisData!$B:$B, $A285, NewEmisData!$C:$C, $H285, NewEmisData!$D:$D, CR$2), SUMIFS(NewEmisData!J:J, NewEmisData!$A:$A, "LDV", NewEmisData!$B:$B, $A285, NewEmisData!$C:$C, $H285, NewEmisData!$D:$D, CR$2))</f>
        <v>7.8051702943740097E-3</v>
      </c>
      <c r="CS285" s="335">
        <f>$I285*IF($G285="Pickup", SUMIFS(NewEmisData!K:K, NewEmisData!$A:$A, "Pickup", NewEmisData!$B:$B, $A285, NewEmisData!$C:$C, $H285, NewEmisData!$D:$D, CS$2), SUMIFS(NewEmisData!K:K, NewEmisData!$A:$A, "LDV", NewEmisData!$B:$B, $A285, NewEmisData!$C:$C, $H285, NewEmisData!$D:$D, CS$2))</f>
        <v>7.7607552788062101E-3</v>
      </c>
      <c r="CT285" s="335">
        <f>$I285*IF($G285="Pickup", SUMIFS(NewEmisData!L:L, NewEmisData!$A:$A, "Pickup", NewEmisData!$B:$B, $A285, NewEmisData!$C:$C, $H285, NewEmisData!$D:$D, CT$2), SUMIFS(NewEmisData!L:L, NewEmisData!$A:$A, "LDV", NewEmisData!$B:$B, $A285, NewEmisData!$C:$C, $H285, NewEmisData!$D:$D, CT$2))</f>
        <v>7.6883348823828098E-3</v>
      </c>
      <c r="CU285" s="335">
        <f>$I285*IF($G285="Pickup", SUMIFS(NewEmisData!M:M, NewEmisData!$A:$A, "Pickup", NewEmisData!$B:$B, $A285, NewEmisData!$C:$C, $H285, NewEmisData!$D:$D, CU$2), SUMIFS(NewEmisData!M:M, NewEmisData!$A:$A, "LDV", NewEmisData!$B:$B, $A285, NewEmisData!$C:$C, $H285, NewEmisData!$D:$D, CU$2))</f>
        <v>7.6878848286885603E-3</v>
      </c>
      <c r="CV285" s="335">
        <v>5.2030687941242611E-3</v>
      </c>
      <c r="CW285" s="335">
        <v>3.0448046675121709E-3</v>
      </c>
      <c r="CX285" s="335">
        <v>1.8865908720768221E-3</v>
      </c>
      <c r="CY285" s="335">
        <v>1.5570268485524494E-3</v>
      </c>
      <c r="CZ285" s="335">
        <v>1.2432183416122382E-3</v>
      </c>
      <c r="DA285" s="335">
        <v>9.252251866281976E-4</v>
      </c>
      <c r="DB285" s="335">
        <v>7.2309456596024934E-4</v>
      </c>
      <c r="DC285" s="335">
        <v>6.8940706870607876E-4</v>
      </c>
      <c r="DD285" s="335">
        <v>6.844148428615973E-4</v>
      </c>
      <c r="DE285" s="335">
        <v>6.8634617396886091E-4</v>
      </c>
      <c r="DF285" s="335">
        <v>6.8634617396886091E-4</v>
      </c>
      <c r="DG285" s="335">
        <f>$I285*IF($G285="Pickup", SUMIFS(NewEmisData!E:E, NewEmisData!$A:$A, "Pickup", NewEmisData!$B:$B, $A285, NewEmisData!$C:$C, $H285, NewEmisData!$D:$D, DG$2), SUMIFS(NewEmisData!E:E, NewEmisData!$A:$A, "LDV", NewEmisData!$B:$B, $A285, NewEmisData!$C:$C, $H285, NewEmisData!$D:$D, DG$2))</f>
        <v>0</v>
      </c>
      <c r="DH285" s="335">
        <f>$I285*IF($G285="Pickup", SUMIFS(NewEmisData!F:F, NewEmisData!$A:$A, "Pickup", NewEmisData!$B:$B, $A285, NewEmisData!$C:$C, $H285, NewEmisData!$D:$D, DH$2), SUMIFS(NewEmisData!F:F, NewEmisData!$A:$A, "LDV", NewEmisData!$B:$B, $A285, NewEmisData!$C:$C, $H285, NewEmisData!$D:$D, DH$2))</f>
        <v>0</v>
      </c>
      <c r="DI285" s="335">
        <f>$I285*IF($G285="Pickup", SUMIFS(NewEmisData!G:G, NewEmisData!$A:$A, "Pickup", NewEmisData!$B:$B, $A285, NewEmisData!$C:$C, $H285, NewEmisData!$D:$D, DI$2), SUMIFS(NewEmisData!G:G, NewEmisData!$A:$A, "LDV", NewEmisData!$B:$B, $A285, NewEmisData!$C:$C, $H285, NewEmisData!$D:$D, DI$2))</f>
        <v>0</v>
      </c>
      <c r="DJ285" s="335">
        <f>$I285*IF($G285="Pickup", SUMIFS(NewEmisData!H:H, NewEmisData!$A:$A, "Pickup", NewEmisData!$B:$B, $A285, NewEmisData!$C:$C, $H285, NewEmisData!$D:$D, DJ$2), SUMIFS(NewEmisData!H:H, NewEmisData!$A:$A, "LDV", NewEmisData!$B:$B, $A285, NewEmisData!$C:$C, $H285, NewEmisData!$D:$D, DJ$2))</f>
        <v>0</v>
      </c>
      <c r="DK285" s="335">
        <f>$I285*IF($G285="Pickup", SUMIFS(NewEmisData!I:I, NewEmisData!$A:$A, "Pickup", NewEmisData!$B:$B, $A285, NewEmisData!$C:$C, $H285, NewEmisData!$D:$D, DK$2), SUMIFS(NewEmisData!I:I, NewEmisData!$A:$A, "LDV", NewEmisData!$B:$B, $A285, NewEmisData!$C:$C, $H285, NewEmisData!$D:$D, DK$2))</f>
        <v>0</v>
      </c>
      <c r="DL285" s="335">
        <f>$I285*IF($G285="Pickup", SUMIFS(NewEmisData!J:J, NewEmisData!$A:$A, "Pickup", NewEmisData!$B:$B, $A285, NewEmisData!$C:$C, $H285, NewEmisData!$D:$D, DL$2), SUMIFS(NewEmisData!J:J, NewEmisData!$A:$A, "LDV", NewEmisData!$B:$B, $A285, NewEmisData!$C:$C, $H285, NewEmisData!$D:$D, DL$2))</f>
        <v>0</v>
      </c>
      <c r="DM285" s="335">
        <f>$I285*IF($G285="Pickup", SUMIFS(NewEmisData!K:K, NewEmisData!$A:$A, "Pickup", NewEmisData!$B:$B, $A285, NewEmisData!$C:$C, $H285, NewEmisData!$D:$D, DM$2), SUMIFS(NewEmisData!K:K, NewEmisData!$A:$A, "LDV", NewEmisData!$B:$B, $A285, NewEmisData!$C:$C, $H285, NewEmisData!$D:$D, DM$2))</f>
        <v>0</v>
      </c>
      <c r="DN285" s="335">
        <f>$I285*IF($G285="Pickup", SUMIFS(NewEmisData!L:L, NewEmisData!$A:$A, "Pickup", NewEmisData!$B:$B, $A285, NewEmisData!$C:$C, $H285, NewEmisData!$D:$D, DN$2), SUMIFS(NewEmisData!L:L, NewEmisData!$A:$A, "LDV", NewEmisData!$B:$B, $A285, NewEmisData!$C:$C, $H285, NewEmisData!$D:$D, DN$2))</f>
        <v>0</v>
      </c>
      <c r="DO285" s="335">
        <f>$I285*IF($G285="Pickup", SUMIFS(NewEmisData!M:M, NewEmisData!$A:$A, "Pickup", NewEmisData!$B:$B, $A285, NewEmisData!$C:$C, $H285, NewEmisData!$D:$D, DO$2), SUMIFS(NewEmisData!M:M, NewEmisData!$A:$A, "LDV", NewEmisData!$B:$B, $A285, NewEmisData!$C:$C, $H285, NewEmisData!$D:$D, DO$2))</f>
        <v>0</v>
      </c>
      <c r="DP285" s="335">
        <v>1.3868757746550878E-3</v>
      </c>
      <c r="DQ285" s="335">
        <f>$I285*IF($G285="Pickup", SUMIFS(NewEmisData!E:E, NewEmisData!$A:$A, "Pickup", NewEmisData!$B:$B, $A285, NewEmisData!$C:$C, $H285, NewEmisData!$D:$D, DQ$2), SUMIFS(NewEmisData!E:E, NewEmisData!$A:$A, "LDV", NewEmisData!$B:$B, $A285, NewEmisData!$C:$C, $H285, NewEmisData!$D:$D, DQ$2))</f>
        <v>1.53337301393982E-2</v>
      </c>
      <c r="DR285" s="335">
        <f>$I285*IF($G285="Pickup", SUMIFS(NewEmisData!F:F, NewEmisData!$A:$A, "Pickup", NewEmisData!$B:$B, $A285, NewEmisData!$C:$C, $H285, NewEmisData!$D:$D, DR$2), SUMIFS(NewEmisData!F:F, NewEmisData!$A:$A, "LDV", NewEmisData!$B:$B, $A285, NewEmisData!$C:$C, $H285, NewEmisData!$D:$D, DR$2))</f>
        <v>8.5791399504283501E-3</v>
      </c>
      <c r="DS285" s="335">
        <f>$I285*IF($G285="Pickup", SUMIFS(NewEmisData!G:G, NewEmisData!$A:$A, "Pickup", NewEmisData!$B:$B, $A285, NewEmisData!$C:$C, $H285, NewEmisData!$D:$D, DS$2), SUMIFS(NewEmisData!G:G, NewEmisData!$A:$A, "LDV", NewEmisData!$B:$B, $A285, NewEmisData!$C:$C, $H285, NewEmisData!$D:$D, DS$2))</f>
        <v>6.82614050243104E-3</v>
      </c>
      <c r="DT285" s="335">
        <f>$I285*IF($G285="Pickup", SUMIFS(NewEmisData!H:H, NewEmisData!$A:$A, "Pickup", NewEmisData!$B:$B, $A285, NewEmisData!$C:$C, $H285, NewEmisData!$D:$D, DT$2), SUMIFS(NewEmisData!H:H, NewEmisData!$A:$A, "LDV", NewEmisData!$B:$B, $A285, NewEmisData!$C:$C, $H285, NewEmisData!$D:$D, DT$2))</f>
        <v>5.2306090144423403E-3</v>
      </c>
      <c r="DU285" s="335">
        <f>$I285*IF($G285="Pickup", SUMIFS(NewEmisData!I:I, NewEmisData!$A:$A, "Pickup", NewEmisData!$B:$B, $A285, NewEmisData!$C:$C, $H285, NewEmisData!$D:$D, DU$2), SUMIFS(NewEmisData!I:I, NewEmisData!$A:$A, "LDV", NewEmisData!$B:$B, $A285, NewEmisData!$C:$C, $H285, NewEmisData!$D:$D, DU$2))</f>
        <v>4.0991034424651901E-3</v>
      </c>
      <c r="DV285" s="335">
        <f>$I285*IF($G285="Pickup", SUMIFS(NewEmisData!J:J, NewEmisData!$A:$A, "Pickup", NewEmisData!$B:$B, $A285, NewEmisData!$C:$C, $H285, NewEmisData!$D:$D, DV$2), SUMIFS(NewEmisData!J:J, NewEmisData!$A:$A, "LDV", NewEmisData!$B:$B, $A285, NewEmisData!$C:$C, $H285, NewEmisData!$D:$D, DV$2))</f>
        <v>3.5909983676119801E-3</v>
      </c>
      <c r="DW285" s="335">
        <f>$I285*IF($G285="Pickup", SUMIFS(NewEmisData!K:K, NewEmisData!$A:$A, "Pickup", NewEmisData!$B:$B, $A285, NewEmisData!$C:$C, $H285, NewEmisData!$D:$D, DW$2), SUMIFS(NewEmisData!K:K, NewEmisData!$A:$A, "LDV", NewEmisData!$B:$B, $A285, NewEmisData!$C:$C, $H285, NewEmisData!$D:$D, DW$2))</f>
        <v>3.3016556899443999E-3</v>
      </c>
      <c r="DX285" s="335">
        <f>$I285*IF($G285="Pickup", SUMIFS(NewEmisData!L:L, NewEmisData!$A:$A, "Pickup", NewEmisData!$B:$B, $A285, NewEmisData!$C:$C, $H285, NewEmisData!$D:$D, DX$2), SUMIFS(NewEmisData!L:L, NewEmisData!$A:$A, "LDV", NewEmisData!$B:$B, $A285, NewEmisData!$C:$C, $H285, NewEmisData!$D:$D, DX$2))</f>
        <v>3.2097040973390598E-3</v>
      </c>
      <c r="DY285" s="335">
        <f>$I285*IF($G285="Pickup", SUMIFS(NewEmisData!M:M, NewEmisData!$A:$A, "Pickup", NewEmisData!$B:$B, $A285, NewEmisData!$C:$C, $H285, NewEmisData!$D:$D, DY$2), SUMIFS(NewEmisData!M:M, NewEmisData!$A:$A, "LDV", NewEmisData!$B:$B, $A285, NewEmisData!$C:$C, $H285, NewEmisData!$D:$D, DY$2))</f>
        <v>3.1631494921928599E-3</v>
      </c>
      <c r="DZ285" s="335">
        <v>4.3350573081854527E-3</v>
      </c>
      <c r="EA285" s="335">
        <f t="shared" si="456"/>
        <v>477.08587282575797</v>
      </c>
      <c r="EB285" s="335">
        <f t="shared" si="457"/>
        <v>459.34104292251902</v>
      </c>
      <c r="EC285" s="335">
        <f t="shared" si="458"/>
        <v>447.45896927637102</v>
      </c>
      <c r="ED285" s="335">
        <f t="shared" si="459"/>
        <v>380.72392677964001</v>
      </c>
      <c r="EE285" s="335">
        <f t="shared" si="460"/>
        <v>329.54737069801098</v>
      </c>
      <c r="EF285" s="335">
        <f t="shared" si="461"/>
        <v>300.69829568412598</v>
      </c>
      <c r="EG285" s="335">
        <f t="shared" si="462"/>
        <v>287.83799703632701</v>
      </c>
      <c r="EH285" s="335">
        <f t="shared" si="463"/>
        <v>283.26610797837998</v>
      </c>
      <c r="EI285" s="335">
        <f t="shared" si="464"/>
        <v>281.57834098528099</v>
      </c>
      <c r="EJ285" s="335">
        <f t="shared" si="465"/>
        <v>0.20692409258864139</v>
      </c>
      <c r="EK285" s="335">
        <f t="shared" si="466"/>
        <v>0.82339103642645395</v>
      </c>
      <c r="EL285" s="335">
        <f t="shared" si="467"/>
        <v>0.360872733315452</v>
      </c>
      <c r="EM285" s="335">
        <f t="shared" si="468"/>
        <v>0.21658171178065999</v>
      </c>
      <c r="EN285" s="335">
        <f t="shared" si="469"/>
        <v>0.14200533002195401</v>
      </c>
      <c r="EO285" s="335">
        <f t="shared" si="470"/>
        <v>8.8016804659711706E-2</v>
      </c>
      <c r="EP285" s="335">
        <f t="shared" si="471"/>
        <v>6.5736379947852003E-2</v>
      </c>
      <c r="EQ285" s="335">
        <f t="shared" si="472"/>
        <v>5.6635638117250503E-2</v>
      </c>
      <c r="ER285" s="335">
        <f t="shared" si="473"/>
        <v>5.4115247223223299E-2</v>
      </c>
      <c r="ES285" s="335">
        <f t="shared" si="474"/>
        <v>5.2826207223764E-2</v>
      </c>
      <c r="ET285" s="335">
        <f t="shared" si="475"/>
        <v>5.5587065527563068E-2</v>
      </c>
      <c r="EU285" s="335">
        <f t="shared" si="476"/>
        <v>8.2552586035919695E-3</v>
      </c>
      <c r="EV285" s="335">
        <f t="shared" si="477"/>
        <v>7.9482131517538395E-3</v>
      </c>
      <c r="EW285" s="335">
        <f t="shared" si="478"/>
        <v>6.4190305556059996E-3</v>
      </c>
      <c r="EX285" s="335">
        <f t="shared" si="479"/>
        <v>5.4616828003907899E-3</v>
      </c>
      <c r="EY285" s="335">
        <f t="shared" si="480"/>
        <v>4.7275285851957304E-3</v>
      </c>
      <c r="EZ285" s="335">
        <f t="shared" si="481"/>
        <v>4.3136734611450098E-3</v>
      </c>
      <c r="FA285" s="335">
        <f t="shared" si="482"/>
        <v>4.1291858052272803E-3</v>
      </c>
      <c r="FB285" s="335">
        <f t="shared" si="483"/>
        <v>4.0635983922117898E-3</v>
      </c>
      <c r="FC285" s="335">
        <f t="shared" si="484"/>
        <v>4.0393864318059199E-3</v>
      </c>
      <c r="FD285" s="335">
        <f t="shared" si="485"/>
        <v>1.3041984458904573E-3</v>
      </c>
      <c r="FE285" s="335">
        <f t="shared" si="486"/>
        <v>8.1828643727713493E-2</v>
      </c>
      <c r="FF285" s="335">
        <f t="shared" si="487"/>
        <v>7.6175839057221195E-2</v>
      </c>
      <c r="FG285" s="335">
        <f t="shared" si="488"/>
        <v>8.1302809072104507E-2</v>
      </c>
      <c r="FH285" s="335">
        <f t="shared" si="489"/>
        <v>7.9561688690416299E-2</v>
      </c>
      <c r="FI285" s="335">
        <f t="shared" si="490"/>
        <v>7.7910530261031605E-2</v>
      </c>
      <c r="FJ285" s="335">
        <f t="shared" si="491"/>
        <v>7.6590334474495605E-2</v>
      </c>
      <c r="FK285" s="335">
        <f t="shared" si="492"/>
        <v>7.5767938917924701E-2</v>
      </c>
      <c r="FL285" s="335">
        <f t="shared" si="493"/>
        <v>7.5353710070808794E-2</v>
      </c>
      <c r="FM285" s="335">
        <f t="shared" si="494"/>
        <v>7.5117977052891499E-2</v>
      </c>
      <c r="FN285" s="335">
        <f t="shared" si="495"/>
        <v>3.2948538923667892E-2</v>
      </c>
      <c r="FO285" s="335">
        <f t="shared" si="496"/>
        <v>2.1998193760633E-2</v>
      </c>
      <c r="FP285" s="335">
        <f t="shared" si="497"/>
        <v>1.6997575378008601E-2</v>
      </c>
      <c r="FQ285" s="335">
        <f t="shared" si="498"/>
        <v>1.6580879412419602E-2</v>
      </c>
      <c r="FR285" s="335">
        <f t="shared" si="499"/>
        <v>1.5040645169031801E-2</v>
      </c>
      <c r="FS285" s="335">
        <f t="shared" si="500"/>
        <v>1.35799610150696E-2</v>
      </c>
      <c r="FT285" s="335">
        <f t="shared" si="501"/>
        <v>1.24120667817219E-2</v>
      </c>
      <c r="FU285" s="335">
        <f t="shared" si="502"/>
        <v>1.16845073314224E-2</v>
      </c>
      <c r="FV285" s="335">
        <f t="shared" si="503"/>
        <v>1.1318096390010799E-2</v>
      </c>
      <c r="FW285" s="335">
        <f t="shared" si="504"/>
        <v>1.1109456757731499E-2</v>
      </c>
      <c r="FX285" s="335">
        <f t="shared" si="505"/>
        <v>6.6026126062260432E-3</v>
      </c>
    </row>
    <row r="286" spans="1:180" x14ac:dyDescent="0.2">
      <c r="A286" s="305" t="str">
        <f>_xlfn.CONCAT(IF(LEFT(TRIM(A285),1)="*", "*R", "R"), 1+RIGHT(TRIM(A285),1))</f>
        <v>R3</v>
      </c>
      <c r="B286" s="305" t="str">
        <f t="shared" ref="B286:B289" si="532">B285</f>
        <v>TLFCNG11</v>
      </c>
      <c r="C286" s="305" t="str">
        <f t="shared" ref="C286:C289" si="533">C285</f>
        <v>TL.CNG.F.CNG.2011</v>
      </c>
      <c r="D286" s="301" t="str">
        <f t="shared" ref="D286:D289" si="534">D285</f>
        <v>bn-vmt, bn-vmt/a</v>
      </c>
      <c r="E286" s="301" t="str">
        <f t="shared" ref="E286:E289" si="535">E285</f>
        <v>TRNCNGL</v>
      </c>
      <c r="F286" s="301" t="str">
        <f t="shared" ref="F286:F289" si="536">F285</f>
        <v>TL</v>
      </c>
      <c r="G286" s="315" t="s">
        <v>818</v>
      </c>
      <c r="H286" s="301" t="s">
        <v>814</v>
      </c>
      <c r="I286" s="315">
        <v>1</v>
      </c>
      <c r="J286" s="315" t="str">
        <f t="shared" si="511"/>
        <v>Full size car-GSL</v>
      </c>
      <c r="K286" s="335">
        <f>$I286*IF($G286="Pickup", SUMIFS(NewEmisData!E:E, NewEmisData!$A:$A, "Pickup", NewEmisData!$B:$B, $A286, NewEmisData!$C:$C, $H286, NewEmisData!$D:$D, K$2), SUMIFS(NewEmisData!E:E, NewEmisData!$A:$A, "LDV", NewEmisData!$B:$B, $A286, NewEmisData!$C:$C, $H286, NewEmisData!$D:$D, K$2))</f>
        <v>437.85746964693402</v>
      </c>
      <c r="L286" s="335">
        <f>$I286*IF($G286="Pickup", SUMIFS(NewEmisData!F:F, NewEmisData!$A:$A, "Pickup", NewEmisData!$B:$B, $A286, NewEmisData!$C:$C, $H286, NewEmisData!$D:$D, L$2), SUMIFS(NewEmisData!F:F, NewEmisData!$A:$A, "LDV", NewEmisData!$B:$B, $A286, NewEmisData!$C:$C, $H286, NewEmisData!$D:$D, L$2))</f>
        <v>424.609883045034</v>
      </c>
      <c r="M286" s="335">
        <f>$I286*IF($G286="Pickup", SUMIFS(NewEmisData!G:G, NewEmisData!$A:$A, "Pickup", NewEmisData!$B:$B, $A286, NewEmisData!$C:$C, $H286, NewEmisData!$D:$D, M$2), SUMIFS(NewEmisData!G:G, NewEmisData!$A:$A, "LDV", NewEmisData!$B:$B, $A286, NewEmisData!$C:$C, $H286, NewEmisData!$D:$D, M$2))</f>
        <v>389.26792072260798</v>
      </c>
      <c r="N286" s="335">
        <f>$I286*IF($G286="Pickup", SUMIFS(NewEmisData!H:H, NewEmisData!$A:$A, "Pickup", NewEmisData!$B:$B, $A286, NewEmisData!$C:$C, $H286, NewEmisData!$D:$D, N$2), SUMIFS(NewEmisData!H:H, NewEmisData!$A:$A, "LDV", NewEmisData!$B:$B, $A286, NewEmisData!$C:$C, $H286, NewEmisData!$D:$D, N$2))</f>
        <v>331.09003080375697</v>
      </c>
      <c r="O286" s="335">
        <f>$I286*IF($G286="Pickup", SUMIFS(NewEmisData!I:I, NewEmisData!$A:$A, "Pickup", NewEmisData!$B:$B, $A286, NewEmisData!$C:$C, $H286, NewEmisData!$D:$D, O$2), SUMIFS(NewEmisData!I:I, NewEmisData!$A:$A, "LDV", NewEmisData!$B:$B, $A286, NewEmisData!$C:$C, $H286, NewEmisData!$D:$D, O$2))</f>
        <v>286.46929869872997</v>
      </c>
      <c r="P286" s="335">
        <f>$I286*IF($G286="Pickup", SUMIFS(NewEmisData!J:J, NewEmisData!$A:$A, "Pickup", NewEmisData!$B:$B, $A286, NewEmisData!$C:$C, $H286, NewEmisData!$D:$D, P$2), SUMIFS(NewEmisData!J:J, NewEmisData!$A:$A, "LDV", NewEmisData!$B:$B, $A286, NewEmisData!$C:$C, $H286, NewEmisData!$D:$D, P$2))</f>
        <v>261.33080310252802</v>
      </c>
      <c r="Q286" s="335">
        <f>$I286*IF($G286="Pickup", SUMIFS(NewEmisData!K:K, NewEmisData!$A:$A, "Pickup", NewEmisData!$B:$B, $A286, NewEmisData!$C:$C, $H286, NewEmisData!$D:$D, Q$2), SUMIFS(NewEmisData!K:K, NewEmisData!$A:$A, "LDV", NewEmisData!$B:$B, $A286, NewEmisData!$C:$C, $H286, NewEmisData!$D:$D, Q$2))</f>
        <v>250.12665030232699</v>
      </c>
      <c r="R286" s="335">
        <f>$I286*IF($G286="Pickup", SUMIFS(NewEmisData!L:L, NewEmisData!$A:$A, "Pickup", NewEmisData!$B:$B, $A286, NewEmisData!$C:$C, $H286, NewEmisData!$D:$D, R$2), SUMIFS(NewEmisData!L:L, NewEmisData!$A:$A, "LDV", NewEmisData!$B:$B, $A286, NewEmisData!$C:$C, $H286, NewEmisData!$D:$D, R$2))</f>
        <v>246.146486551527</v>
      </c>
      <c r="S286" s="335">
        <f>$I286*IF($G286="Pickup", SUMIFS(NewEmisData!M:M, NewEmisData!$A:$A, "Pickup", NewEmisData!$B:$B, $A286, NewEmisData!$C:$C, $H286, NewEmisData!$D:$D, S$2), SUMIFS(NewEmisData!M:M, NewEmisData!$A:$A, "LDV", NewEmisData!$B:$B, $A286, NewEmisData!$C:$C, $H286, NewEmisData!$D:$D, S$2))</f>
        <v>244.677818234341</v>
      </c>
      <c r="T286" s="335">
        <v>0.20692409258864139</v>
      </c>
      <c r="U286" s="335">
        <f>$I286*IF($G286="Pickup", SUMIFS(NewEmisData!E:E, NewEmisData!$A:$A, "Pickup", NewEmisData!$B:$B, $A286, NewEmisData!$C:$C, $H286, NewEmisData!$D:$D, U$2), SUMIFS(NewEmisData!E:E, NewEmisData!$A:$A, "LDV", NewEmisData!$B:$B, $A286, NewEmisData!$C:$C, $H286, NewEmisData!$D:$D, U$2))</f>
        <v>0.78000130642291299</v>
      </c>
      <c r="V286" s="335">
        <f>$I286*IF($G286="Pickup", SUMIFS(NewEmisData!F:F, NewEmisData!$A:$A, "Pickup", NewEmisData!$B:$B, $A286, NewEmisData!$C:$C, $H286, NewEmisData!$D:$D, V$2), SUMIFS(NewEmisData!F:F, NewEmisData!$A:$A, "LDV", NewEmisData!$B:$B, $A286, NewEmisData!$C:$C, $H286, NewEmisData!$D:$D, V$2))</f>
        <v>0.323605278282381</v>
      </c>
      <c r="W286" s="335">
        <f>$I286*IF($G286="Pickup", SUMIFS(NewEmisData!G:G, NewEmisData!$A:$A, "Pickup", NewEmisData!$B:$B, $A286, NewEmisData!$C:$C, $H286, NewEmisData!$D:$D, W$2), SUMIFS(NewEmisData!G:G, NewEmisData!$A:$A, "LDV", NewEmisData!$B:$B, $A286, NewEmisData!$C:$C, $H286, NewEmisData!$D:$D, W$2))</f>
        <v>0.19152446532377701</v>
      </c>
      <c r="X286" s="335">
        <f>$I286*IF($G286="Pickup", SUMIFS(NewEmisData!H:H, NewEmisData!$A:$A, "Pickup", NewEmisData!$B:$B, $A286, NewEmisData!$C:$C, $H286, NewEmisData!$D:$D, X$2), SUMIFS(NewEmisData!H:H, NewEmisData!$A:$A, "LDV", NewEmisData!$B:$B, $A286, NewEmisData!$C:$C, $H286, NewEmisData!$D:$D, X$2))</f>
        <v>0.12537127832280801</v>
      </c>
      <c r="Y286" s="335">
        <f>$I286*IF($G286="Pickup", SUMIFS(NewEmisData!I:I, NewEmisData!$A:$A, "Pickup", NewEmisData!$B:$B, $A286, NewEmisData!$C:$C, $H286, NewEmisData!$D:$D, Y$2), SUMIFS(NewEmisData!I:I, NewEmisData!$A:$A, "LDV", NewEmisData!$B:$B, $A286, NewEmisData!$C:$C, $H286, NewEmisData!$D:$D, Y$2))</f>
        <v>7.6671766649271E-2</v>
      </c>
      <c r="Z286" s="335">
        <f>$I286*IF($G286="Pickup", SUMIFS(NewEmisData!J:J, NewEmisData!$A:$A, "Pickup", NewEmisData!$B:$B, $A286, NewEmisData!$C:$C, $H286, NewEmisData!$D:$D, Z$2), SUMIFS(NewEmisData!J:J, NewEmisData!$A:$A, "LDV", NewEmisData!$B:$B, $A286, NewEmisData!$C:$C, $H286, NewEmisData!$D:$D, Z$2))</f>
        <v>5.7019026656941203E-2</v>
      </c>
      <c r="AA286" s="335">
        <f>$I286*IF($G286="Pickup", SUMIFS(NewEmisData!K:K, NewEmisData!$A:$A, "Pickup", NewEmisData!$B:$B, $A286, NewEmisData!$C:$C, $H286, NewEmisData!$D:$D, AA$2), SUMIFS(NewEmisData!K:K, NewEmisData!$A:$A, "LDV", NewEmisData!$B:$B, $A286, NewEmisData!$C:$C, $H286, NewEmisData!$D:$D, AA$2))</f>
        <v>4.8823281713844202E-2</v>
      </c>
      <c r="AB286" s="335">
        <f>$I286*IF($G286="Pickup", SUMIFS(NewEmisData!L:L, NewEmisData!$A:$A, "Pickup", NewEmisData!$B:$B, $A286, NewEmisData!$C:$C, $H286, NewEmisData!$D:$D, AB$2), SUMIFS(NewEmisData!L:L, NewEmisData!$A:$A, "LDV", NewEmisData!$B:$B, $A286, NewEmisData!$C:$C, $H286, NewEmisData!$D:$D, AB$2))</f>
        <v>4.6542407484685501E-2</v>
      </c>
      <c r="AC286" s="335">
        <f>$I286*IF($G286="Pickup", SUMIFS(NewEmisData!M:M, NewEmisData!$A:$A, "Pickup", NewEmisData!$B:$B, $A286, NewEmisData!$C:$C, $H286, NewEmisData!$D:$D, AC$2), SUMIFS(NewEmisData!M:M, NewEmisData!$A:$A, "LDV", NewEmisData!$B:$B, $A286, NewEmisData!$C:$C, $H286, NewEmisData!$D:$D, AC$2))</f>
        <v>4.5415311435121702E-2</v>
      </c>
      <c r="AD286" s="335">
        <v>5.5587065527563068E-2</v>
      </c>
      <c r="AE286" s="335">
        <f>$I286*IF($G286="Pickup", SUMIFS(NewEmisData!E:E, NewEmisData!$A:$A, "Pickup", NewEmisData!$B:$B, $A286, NewEmisData!$C:$C, $H286, NewEmisData!$D:$D, AE$2), SUMIFS(NewEmisData!E:E, NewEmisData!$A:$A, "LDV", NewEmisData!$B:$B, $A286, NewEmisData!$C:$C, $H286, NewEmisData!$D:$D, AE$2))</f>
        <v>7.5764719154140002E-3</v>
      </c>
      <c r="AF286" s="335">
        <f>$I286*IF($G286="Pickup", SUMIFS(NewEmisData!F:F, NewEmisData!$A:$A, "Pickup", NewEmisData!$B:$B, $A286, NewEmisData!$C:$C, $H286, NewEmisData!$D:$D, AF$2), SUMIFS(NewEmisData!F:F, NewEmisData!$A:$A, "LDV", NewEmisData!$B:$B, $A286, NewEmisData!$C:$C, $H286, NewEmisData!$D:$D, AF$2))</f>
        <v>7.3472400077695399E-3</v>
      </c>
      <c r="AG286" s="335">
        <f>$I286*IF($G286="Pickup", SUMIFS(NewEmisData!G:G, NewEmisData!$A:$A, "Pickup", NewEmisData!$B:$B, $A286, NewEmisData!$C:$C, $H286, NewEmisData!$D:$D, AG$2), SUMIFS(NewEmisData!G:G, NewEmisData!$A:$A, "LDV", NewEmisData!$B:$B, $A286, NewEmisData!$C:$C, $H286, NewEmisData!$D:$D, AG$2))</f>
        <v>5.5842494055705696E-3</v>
      </c>
      <c r="AH286" s="335">
        <f>$I286*IF($G286="Pickup", SUMIFS(NewEmisData!H:H, NewEmisData!$A:$A, "Pickup", NewEmisData!$B:$B, $A286, NewEmisData!$C:$C, $H286, NewEmisData!$D:$D, AH$2), SUMIFS(NewEmisData!H:H, NewEmisData!$A:$A, "LDV", NewEmisData!$B:$B, $A286, NewEmisData!$C:$C, $H286, NewEmisData!$D:$D, AH$2))</f>
        <v>4.7496587466809804E-3</v>
      </c>
      <c r="AI286" s="335">
        <f>$I286*IF($G286="Pickup", SUMIFS(NewEmisData!I:I, NewEmisData!$A:$A, "Pickup", NewEmisData!$B:$B, $A286, NewEmisData!$C:$C, $H286, NewEmisData!$D:$D, AI$2), SUMIFS(NewEmisData!I:I, NewEmisData!$A:$A, "LDV", NewEmisData!$B:$B, $A286, NewEmisData!$C:$C, $H286, NewEmisData!$D:$D, AI$2))</f>
        <v>4.1095518958717504E-3</v>
      </c>
      <c r="AJ286" s="335">
        <f>$I286*IF($G286="Pickup", SUMIFS(NewEmisData!J:J, NewEmisData!$A:$A, "Pickup", NewEmisData!$B:$B, $A286, NewEmisData!$C:$C, $H286, NewEmisData!$D:$D, AJ$2), SUMIFS(NewEmisData!J:J, NewEmisData!$A:$A, "LDV", NewEmisData!$B:$B, $A286, NewEmisData!$C:$C, $H286, NewEmisData!$D:$D, AJ$2))</f>
        <v>3.7489264773323799E-3</v>
      </c>
      <c r="AK286" s="335">
        <f>$I286*IF($G286="Pickup", SUMIFS(NewEmisData!K:K, NewEmisData!$A:$A, "Pickup", NewEmisData!$B:$B, $A286, NewEmisData!$C:$C, $H286, NewEmisData!$D:$D, AK$2), SUMIFS(NewEmisData!K:K, NewEmisData!$A:$A, "LDV", NewEmisData!$B:$B, $A286, NewEmisData!$C:$C, $H286, NewEmisData!$D:$D, AK$2))</f>
        <v>3.5881959766524201E-3</v>
      </c>
      <c r="AL286" s="335">
        <f>$I286*IF($G286="Pickup", SUMIFS(NewEmisData!L:L, NewEmisData!$A:$A, "Pickup", NewEmisData!$B:$B, $A286, NewEmisData!$C:$C, $H286, NewEmisData!$D:$D, AL$2), SUMIFS(NewEmisData!L:L, NewEmisData!$A:$A, "LDV", NewEmisData!$B:$B, $A286, NewEmisData!$C:$C, $H286, NewEmisData!$D:$D, AL$2))</f>
        <v>3.5311006464952199E-3</v>
      </c>
      <c r="AM286" s="335">
        <f>$I286*IF($G286="Pickup", SUMIFS(NewEmisData!M:M, NewEmisData!$A:$A, "Pickup", NewEmisData!$B:$B, $A286, NewEmisData!$C:$C, $H286, NewEmisData!$D:$D, AM$2), SUMIFS(NewEmisData!M:M, NewEmisData!$A:$A, "LDV", NewEmisData!$B:$B, $A286, NewEmisData!$C:$C, $H286, NewEmisData!$D:$D, AM$2))</f>
        <v>3.5100309709840301E-3</v>
      </c>
      <c r="AN286" s="335">
        <v>1.3041984458904573E-3</v>
      </c>
      <c r="AO286" s="335">
        <f>$I286*IF($G286="Pickup", SUMIFS(NewEmisData!E:E, NewEmisData!$A:$A, "Pickup", NewEmisData!$B:$B, $A286, NewEmisData!$C:$C, $H286, NewEmisData!$D:$D, AO$2), SUMIFS(NewEmisData!E:E, NewEmisData!$A:$A, "LDV", NewEmisData!$B:$B, $A286, NewEmisData!$C:$C, $H286, NewEmisData!$D:$D, AO$2))</f>
        <v>6.7831755328566196E-2</v>
      </c>
      <c r="AP286" s="335">
        <f>$I286*IF($G286="Pickup", SUMIFS(NewEmisData!F:F, NewEmisData!$A:$A, "Pickup", NewEmisData!$B:$B, $A286, NewEmisData!$C:$C, $H286, NewEmisData!$D:$D, AP$2), SUMIFS(NewEmisData!F:F, NewEmisData!$A:$A, "LDV", NewEmisData!$B:$B, $A286, NewEmisData!$C:$C, $H286, NewEmisData!$D:$D, AP$2))</f>
        <v>6.3250667156757298E-2</v>
      </c>
      <c r="AQ286" s="335">
        <f>$I286*IF($G286="Pickup", SUMIFS(NewEmisData!G:G, NewEmisData!$A:$A, "Pickup", NewEmisData!$B:$B, $A286, NewEmisData!$C:$C, $H286, NewEmisData!$D:$D, AQ$2), SUMIFS(NewEmisData!G:G, NewEmisData!$A:$A, "LDV", NewEmisData!$B:$B, $A286, NewEmisData!$C:$C, $H286, NewEmisData!$D:$D, AQ$2))</f>
        <v>6.2628417187727006E-2</v>
      </c>
      <c r="AR286" s="335">
        <f>$I286*IF($G286="Pickup", SUMIFS(NewEmisData!H:H, NewEmisData!$A:$A, "Pickup", NewEmisData!$B:$B, $A286, NewEmisData!$C:$C, $H286, NewEmisData!$D:$D, AR$2), SUMIFS(NewEmisData!H:H, NewEmisData!$A:$A, "LDV", NewEmisData!$B:$B, $A286, NewEmisData!$C:$C, $H286, NewEmisData!$D:$D, AR$2))</f>
        <v>6.1216981125607202E-2</v>
      </c>
      <c r="AS286" s="335">
        <f>$I286*IF($G286="Pickup", SUMIFS(NewEmisData!I:I, NewEmisData!$A:$A, "Pickup", NewEmisData!$B:$B, $A286, NewEmisData!$C:$C, $H286, NewEmisData!$D:$D, AS$2), SUMIFS(NewEmisData!I:I, NewEmisData!$A:$A, "LDV", NewEmisData!$B:$B, $A286, NewEmisData!$C:$C, $H286, NewEmisData!$D:$D, AS$2))</f>
        <v>5.9842025439809501E-2</v>
      </c>
      <c r="AT286" s="335">
        <f>$I286*IF($G286="Pickup", SUMIFS(NewEmisData!J:J, NewEmisData!$A:$A, "Pickup", NewEmisData!$B:$B, $A286, NewEmisData!$C:$C, $H286, NewEmisData!$D:$D, AT$2), SUMIFS(NewEmisData!J:J, NewEmisData!$A:$A, "LDV", NewEmisData!$B:$B, $A286, NewEmisData!$C:$C, $H286, NewEmisData!$D:$D, AT$2))</f>
        <v>5.8761885691048198E-2</v>
      </c>
      <c r="AU286" s="335">
        <f>$I286*IF($G286="Pickup", SUMIFS(NewEmisData!K:K, NewEmisData!$A:$A, "Pickup", NewEmisData!$B:$B, $A286, NewEmisData!$C:$C, $H286, NewEmisData!$D:$D, AU$2), SUMIFS(NewEmisData!K:K, NewEmisData!$A:$A, "LDV", NewEmisData!$B:$B, $A286, NewEmisData!$C:$C, $H286, NewEmisData!$D:$D, AU$2))</f>
        <v>5.8072078083983E-2</v>
      </c>
      <c r="AV286" s="335">
        <f>$I286*IF($G286="Pickup", SUMIFS(NewEmisData!L:L, NewEmisData!$A:$A, "Pickup", NewEmisData!$B:$B, $A286, NewEmisData!$C:$C, $H286, NewEmisData!$D:$D, AV$2), SUMIFS(NewEmisData!L:L, NewEmisData!$A:$A, "LDV", NewEmisData!$B:$B, $A286, NewEmisData!$C:$C, $H286, NewEmisData!$D:$D, AV$2))</f>
        <v>5.7726484266030297E-2</v>
      </c>
      <c r="AW286" s="335">
        <f>$I286*IF($G286="Pickup", SUMIFS(NewEmisData!M:M, NewEmisData!$A:$A, "Pickup", NewEmisData!$B:$B, $A286, NewEmisData!$C:$C, $H286, NewEmisData!$D:$D, AW$2), SUMIFS(NewEmisData!M:M, NewEmisData!$A:$A, "LDV", NewEmisData!$B:$B, $A286, NewEmisData!$C:$C, $H286, NewEmisData!$D:$D, AW$2))</f>
        <v>5.7530226905323702E-2</v>
      </c>
      <c r="AX286" s="335">
        <v>3.2948538923667892E-2</v>
      </c>
      <c r="AY286" s="335">
        <f>$I286*IF($G286="Pickup", SUMIFS(NewEmisData!E:E, NewEmisData!$A:$A, "Pickup", NewEmisData!$B:$B, $A286, NewEmisData!$C:$C, $H286, NewEmisData!$D:$D, AY$2), SUMIFS(NewEmisData!E:E, NewEmisData!$A:$A, "LDV", NewEmisData!$B:$B, $A286, NewEmisData!$C:$C, $H286, NewEmisData!$D:$D, AY$2))</f>
        <v>1.8324822567621701E-2</v>
      </c>
      <c r="AZ286" s="335">
        <f>$I286*IF($G286="Pickup", SUMIFS(NewEmisData!F:F, NewEmisData!$A:$A, "Pickup", NewEmisData!$B:$B, $A286, NewEmisData!$C:$C, $H286, NewEmisData!$D:$D, AZ$2), SUMIFS(NewEmisData!F:F, NewEmisData!$A:$A, "LDV", NewEmisData!$B:$B, $A286, NewEmisData!$C:$C, $H286, NewEmisData!$D:$D, AZ$2))</f>
        <v>1.4272294035055699E-2</v>
      </c>
      <c r="BA286" s="335">
        <f>$I286*IF($G286="Pickup", SUMIFS(NewEmisData!G:G, NewEmisData!$A:$A, "Pickup", NewEmisData!$B:$B, $A286, NewEmisData!$C:$C, $H286, NewEmisData!$D:$D, BA$2), SUMIFS(NewEmisData!G:G, NewEmisData!$A:$A, "LDV", NewEmisData!$B:$B, $A286, NewEmisData!$C:$C, $H286, NewEmisData!$D:$D, BA$2))</f>
        <v>1.3165752481838801E-2</v>
      </c>
      <c r="BB286" s="335">
        <f>$I286*IF($G286="Pickup", SUMIFS(NewEmisData!H:H, NewEmisData!$A:$A, "Pickup", NewEmisData!$B:$B, $A286, NewEmisData!$C:$C, $H286, NewEmisData!$D:$D, BB$2), SUMIFS(NewEmisData!H:H, NewEmisData!$A:$A, "LDV", NewEmisData!$B:$B, $A286, NewEmisData!$C:$C, $H286, NewEmisData!$D:$D, BB$2))</f>
        <v>1.1917194849656599E-2</v>
      </c>
      <c r="BC286" s="335">
        <f>$I286*IF($G286="Pickup", SUMIFS(NewEmisData!I:I, NewEmisData!$A:$A, "Pickup", NewEmisData!$B:$B, $A286, NewEmisData!$C:$C, $H286, NewEmisData!$D:$D, BC$2), SUMIFS(NewEmisData!I:I, NewEmisData!$A:$A, "LDV", NewEmisData!$B:$B, $A286, NewEmisData!$C:$C, $H286, NewEmisData!$D:$D, BC$2))</f>
        <v>1.0700861948252101E-2</v>
      </c>
      <c r="BD286" s="335">
        <f>$I286*IF($G286="Pickup", SUMIFS(NewEmisData!J:J, NewEmisData!$A:$A, "Pickup", NewEmisData!$B:$B, $A286, NewEmisData!$C:$C, $H286, NewEmisData!$D:$D, BD$2), SUMIFS(NewEmisData!J:J, NewEmisData!$A:$A, "LDV", NewEmisData!$B:$B, $A286, NewEmisData!$C:$C, $H286, NewEmisData!$D:$D, BD$2))</f>
        <v>9.7453521893521699E-3</v>
      </c>
      <c r="BE286" s="335">
        <f>$I286*IF($G286="Pickup", SUMIFS(NewEmisData!K:K, NewEmisData!$A:$A, "Pickup", NewEmisData!$B:$B, $A286, NewEmisData!$C:$C, $H286, NewEmisData!$D:$D, BE$2), SUMIFS(NewEmisData!K:K, NewEmisData!$A:$A, "LDV", NewEmisData!$B:$B, $A286, NewEmisData!$C:$C, $H286, NewEmisData!$D:$D, BE$2))</f>
        <v>9.1351470976244707E-3</v>
      </c>
      <c r="BF286" s="335">
        <f>$I286*IF($G286="Pickup", SUMIFS(NewEmisData!L:L, NewEmisData!$A:$A, "Pickup", NewEmisData!$B:$B, $A286, NewEmisData!$C:$C, $H286, NewEmisData!$D:$D, BF$2), SUMIFS(NewEmisData!L:L, NewEmisData!$A:$A, "LDV", NewEmisData!$B:$B, $A286, NewEmisData!$C:$C, $H286, NewEmisData!$D:$D, BF$2))</f>
        <v>8.8293874131557606E-3</v>
      </c>
      <c r="BG286" s="335">
        <f>$I286*IF($G286="Pickup", SUMIFS(NewEmisData!M:M, NewEmisData!$A:$A, "Pickup", NewEmisData!$B:$B, $A286, NewEmisData!$C:$C, $H286, NewEmisData!$D:$D, BG$2), SUMIFS(NewEmisData!M:M, NewEmisData!$A:$A, "LDV", NewEmisData!$B:$B, $A286, NewEmisData!$C:$C, $H286, NewEmisData!$D:$D, BG$2))</f>
        <v>8.6558174466142106E-3</v>
      </c>
      <c r="BH286" s="335">
        <v>6.6026126062260432E-3</v>
      </c>
      <c r="BI286" s="335">
        <f>$I286*IF($G286="Pickup", SUMIFS(NewEmisData!E:E, NewEmisData!$A:$A, "Pickup", NewEmisData!$B:$B, $A286, NewEmisData!$C:$C, $H286, NewEmisData!$D:$D, BI$2), SUMIFS(NewEmisData!E:E, NewEmisData!$A:$A, "LDV", NewEmisData!$B:$B, $A286, NewEmisData!$C:$C, $H286, NewEmisData!$D:$D, BI$2))</f>
        <v>5.6341971782511804</v>
      </c>
      <c r="BJ286" s="335">
        <f>$I286*IF($G286="Pickup", SUMIFS(NewEmisData!F:F, NewEmisData!$A:$A, "Pickup", NewEmisData!$B:$B, $A286, NewEmisData!$C:$C, $H286, NewEmisData!$D:$D, BJ$2), SUMIFS(NewEmisData!F:F, NewEmisData!$A:$A, "LDV", NewEmisData!$B:$B, $A286, NewEmisData!$C:$C, $H286, NewEmisData!$D:$D, BJ$2))</f>
        <v>3.2912080717511998</v>
      </c>
      <c r="BK286" s="335">
        <f>$I286*IF($G286="Pickup", SUMIFS(NewEmisData!G:G, NewEmisData!$A:$A, "Pickup", NewEmisData!$B:$B, $A286, NewEmisData!$C:$C, $H286, NewEmisData!$D:$D, BK$2), SUMIFS(NewEmisData!G:G, NewEmisData!$A:$A, "LDV", NewEmisData!$B:$B, $A286, NewEmisData!$C:$C, $H286, NewEmisData!$D:$D, BK$2))</f>
        <v>2.5038449092773698</v>
      </c>
      <c r="BL286" s="335">
        <f>$I286*IF($G286="Pickup", SUMIFS(NewEmisData!H:H, NewEmisData!$A:$A, "Pickup", NewEmisData!$B:$B, $A286, NewEmisData!$C:$C, $H286, NewEmisData!$D:$D, BL$2), SUMIFS(NewEmisData!H:H, NewEmisData!$A:$A, "LDV", NewEmisData!$B:$B, $A286, NewEmisData!$C:$C, $H286, NewEmisData!$D:$D, BL$2))</f>
        <v>1.9586302072503601</v>
      </c>
      <c r="BM286" s="335">
        <f>$I286*IF($G286="Pickup", SUMIFS(NewEmisData!I:I, NewEmisData!$A:$A, "Pickup", NewEmisData!$B:$B, $A286, NewEmisData!$C:$C, $H286, NewEmisData!$D:$D, BM$2), SUMIFS(NewEmisData!I:I, NewEmisData!$A:$A, "LDV", NewEmisData!$B:$B, $A286, NewEmisData!$C:$C, $H286, NewEmisData!$D:$D, BM$2))</f>
        <v>1.4188080704430199</v>
      </c>
      <c r="BN286" s="335">
        <f>$I286*IF($G286="Pickup", SUMIFS(NewEmisData!J:J, NewEmisData!$A:$A, "Pickup", NewEmisData!$B:$B, $A286, NewEmisData!$C:$C, $H286, NewEmisData!$D:$D, BN$2), SUMIFS(NewEmisData!J:J, NewEmisData!$A:$A, "LDV", NewEmisData!$B:$B, $A286, NewEmisData!$C:$C, $H286, NewEmisData!$D:$D, BN$2))</f>
        <v>1.12295829909247</v>
      </c>
      <c r="BO286" s="335">
        <f>$I286*IF($G286="Pickup", SUMIFS(NewEmisData!K:K, NewEmisData!$A:$A, "Pickup", NewEmisData!$B:$B, $A286, NewEmisData!$C:$C, $H286, NewEmisData!$D:$D, BO$2), SUMIFS(NewEmisData!K:K, NewEmisData!$A:$A, "LDV", NewEmisData!$B:$B, $A286, NewEmisData!$C:$C, $H286, NewEmisData!$D:$D, BO$2))</f>
        <v>0.98917470890575399</v>
      </c>
      <c r="BP286" s="335">
        <f>$I286*IF($G286="Pickup", SUMIFS(NewEmisData!L:L, NewEmisData!$A:$A, "Pickup", NewEmisData!$B:$B, $A286, NewEmisData!$C:$C, $H286, NewEmisData!$D:$D, BP$2), SUMIFS(NewEmisData!L:L, NewEmisData!$A:$A, "LDV", NewEmisData!$B:$B, $A286, NewEmisData!$C:$C, $H286, NewEmisData!$D:$D, BP$2))</f>
        <v>0.94587291374607996</v>
      </c>
      <c r="BQ286" s="335">
        <f>$I286*IF($G286="Pickup", SUMIFS(NewEmisData!M:M, NewEmisData!$A:$A, "Pickup", NewEmisData!$B:$B, $A286, NewEmisData!$C:$C, $H286, NewEmisData!$D:$D, BQ$2), SUMIFS(NewEmisData!M:M, NewEmisData!$A:$A, "LDV", NewEmisData!$B:$B, $A286, NewEmisData!$C:$C, $H286, NewEmisData!$D:$D, BQ$2))</f>
        <v>0.91886504762322097</v>
      </c>
      <c r="BR286" s="335">
        <v>1.5622001678221484</v>
      </c>
      <c r="BS286" s="335">
        <f>$I286*IF($G286="Pickup", SUMIFS(NewEmisData!E:E, NewEmisData!$A:$A, "Pickup", NewEmisData!$B:$B, $A286, NewEmisData!$C:$C, $H286, NewEmisData!$D:$D, BS$2), SUMIFS(NewEmisData!E:E, NewEmisData!$A:$A, "LDV", NewEmisData!$B:$B, $A286, NewEmisData!$C:$C, $H286, NewEmisData!$D:$D, BS$2))</f>
        <v>0.64604041020523395</v>
      </c>
      <c r="BT286" s="335">
        <f>$I286*IF($G286="Pickup", SUMIFS(NewEmisData!F:F, NewEmisData!$A:$A, "Pickup", NewEmisData!$B:$B, $A286, NewEmisData!$C:$C, $H286, NewEmisData!$D:$D, BT$2), SUMIFS(NewEmisData!F:F, NewEmisData!$A:$A, "LDV", NewEmisData!$B:$B, $A286, NewEmisData!$C:$C, $H286, NewEmisData!$D:$D, BT$2))</f>
        <v>0.33711601886070303</v>
      </c>
      <c r="BU286" s="335">
        <f>$I286*IF($G286="Pickup", SUMIFS(NewEmisData!G:G, NewEmisData!$A:$A, "Pickup", NewEmisData!$B:$B, $A286, NewEmisData!$C:$C, $H286, NewEmisData!$D:$D, BU$2), SUMIFS(NewEmisData!G:G, NewEmisData!$A:$A, "LDV", NewEmisData!$B:$B, $A286, NewEmisData!$C:$C, $H286, NewEmisData!$D:$D, BU$2))</f>
        <v>0.24835485029207899</v>
      </c>
      <c r="BV286" s="335">
        <f>$I286*IF($G286="Pickup", SUMIFS(NewEmisData!H:H, NewEmisData!$A:$A, "Pickup", NewEmisData!$B:$B, $A286, NewEmisData!$C:$C, $H286, NewEmisData!$D:$D, BV$2), SUMIFS(NewEmisData!H:H, NewEmisData!$A:$A, "LDV", NewEmisData!$B:$B, $A286, NewEmisData!$C:$C, $H286, NewEmisData!$D:$D, BV$2))</f>
        <v>0.20063726173746699</v>
      </c>
      <c r="BW286" s="335">
        <f>$I286*IF($G286="Pickup", SUMIFS(NewEmisData!I:I, NewEmisData!$A:$A, "Pickup", NewEmisData!$B:$B, $A286, NewEmisData!$C:$C, $H286, NewEmisData!$D:$D, BW$2), SUMIFS(NewEmisData!I:I, NewEmisData!$A:$A, "LDV", NewEmisData!$B:$B, $A286, NewEmisData!$C:$C, $H286, NewEmisData!$D:$D, BW$2))</f>
        <v>0.148388069930526</v>
      </c>
      <c r="BX286" s="335">
        <f>$I286*IF($G286="Pickup", SUMIFS(NewEmisData!J:J, NewEmisData!$A:$A, "Pickup", NewEmisData!$B:$B, $A286, NewEmisData!$C:$C, $H286, NewEmisData!$D:$D, BX$2), SUMIFS(NewEmisData!J:J, NewEmisData!$A:$A, "LDV", NewEmisData!$B:$B, $A286, NewEmisData!$C:$C, $H286, NewEmisData!$D:$D, BX$2))</f>
        <v>0.12460657527841699</v>
      </c>
      <c r="BY286" s="335">
        <f>$I286*IF($G286="Pickup", SUMIFS(NewEmisData!K:K, NewEmisData!$A:$A, "Pickup", NewEmisData!$B:$B, $A286, NewEmisData!$C:$C, $H286, NewEmisData!$D:$D, BY$2), SUMIFS(NewEmisData!K:K, NewEmisData!$A:$A, "LDV", NewEmisData!$B:$B, $A286, NewEmisData!$C:$C, $H286, NewEmisData!$D:$D, BY$2))</f>
        <v>0.11177610097077099</v>
      </c>
      <c r="BZ286" s="335">
        <f>$I286*IF($G286="Pickup", SUMIFS(NewEmisData!L:L, NewEmisData!$A:$A, "Pickup", NewEmisData!$B:$B, $A286, NewEmisData!$C:$C, $H286, NewEmisData!$D:$D, BZ$2), SUMIFS(NewEmisData!L:L, NewEmisData!$A:$A, "LDV", NewEmisData!$B:$B, $A286, NewEmisData!$C:$C, $H286, NewEmisData!$D:$D, BZ$2))</f>
        <v>0.10678198489299399</v>
      </c>
      <c r="CA286" s="335">
        <f>$I286*IF($G286="Pickup", SUMIFS(NewEmisData!M:M, NewEmisData!$A:$A, "Pickup", NewEmisData!$B:$B, $A286, NewEmisData!$C:$C, $H286, NewEmisData!$D:$D, CA$2), SUMIFS(NewEmisData!M:M, NewEmisData!$A:$A, "LDV", NewEmisData!$B:$B, $A286, NewEmisData!$C:$C, $H286, NewEmisData!$D:$D, CA$2))</f>
        <v>0.102788686456563</v>
      </c>
      <c r="CB286" s="335">
        <v>0.11295846897695311</v>
      </c>
      <c r="CC286" s="335">
        <f>$I286*IF($G286="Pickup", SUMIFS(NewEmisData!E:E, NewEmisData!$A:$A, "Pickup", NewEmisData!$B:$B, $A286, NewEmisData!$C:$C, $H286, NewEmisData!$D:$D, CC$2), SUMIFS(NewEmisData!E:E, NewEmisData!$A:$A, "LDV", NewEmisData!$B:$B, $A286, NewEmisData!$C:$C, $H286, NewEmisData!$D:$D, CC$2))</f>
        <v>4.5186599160421101E-2</v>
      </c>
      <c r="CD286" s="335">
        <f>$I286*IF($G286="Pickup", SUMIFS(NewEmisData!F:F, NewEmisData!$A:$A, "Pickup", NewEmisData!$B:$B, $A286, NewEmisData!$C:$C, $H286, NewEmisData!$D:$D, CD$2), SUMIFS(NewEmisData!F:F, NewEmisData!$A:$A, "LDV", NewEmisData!$B:$B, $A286, NewEmisData!$C:$C, $H286, NewEmisData!$D:$D, CD$2))</f>
        <v>3.0321042660064499E-2</v>
      </c>
      <c r="CE286" s="335">
        <f>$I286*IF($G286="Pickup", SUMIFS(NewEmisData!G:G, NewEmisData!$A:$A, "Pickup", NewEmisData!$B:$B, $A286, NewEmisData!$C:$C, $H286, NewEmisData!$D:$D, CE$2), SUMIFS(NewEmisData!G:G, NewEmisData!$A:$A, "LDV", NewEmisData!$B:$B, $A286, NewEmisData!$C:$C, $H286, NewEmisData!$D:$D, CE$2))</f>
        <v>2.5916716030162101E-2</v>
      </c>
      <c r="CF286" s="335">
        <f>$I286*IF($G286="Pickup", SUMIFS(NewEmisData!H:H, NewEmisData!$A:$A, "Pickup", NewEmisData!$B:$B, $A286, NewEmisData!$C:$C, $H286, NewEmisData!$D:$D, CF$2), SUMIFS(NewEmisData!H:H, NewEmisData!$A:$A, "LDV", NewEmisData!$B:$B, $A286, NewEmisData!$C:$C, $H286, NewEmisData!$D:$D, CF$2))</f>
        <v>2.4735955589537201E-2</v>
      </c>
      <c r="CG286" s="335">
        <f>$I286*IF($G286="Pickup", SUMIFS(NewEmisData!I:I, NewEmisData!$A:$A, "Pickup", NewEmisData!$B:$B, $A286, NewEmisData!$C:$C, $H286, NewEmisData!$D:$D, CG$2), SUMIFS(NewEmisData!I:I, NewEmisData!$A:$A, "LDV", NewEmisData!$B:$B, $A286, NewEmisData!$C:$C, $H286, NewEmisData!$D:$D, CG$2))</f>
        <v>2.39507418397766E-2</v>
      </c>
      <c r="CH286" s="335">
        <f>$I286*IF($G286="Pickup", SUMIFS(NewEmisData!J:J, NewEmisData!$A:$A, "Pickup", NewEmisData!$B:$B, $A286, NewEmisData!$C:$C, $H286, NewEmisData!$D:$D, CH$2), SUMIFS(NewEmisData!J:J, NewEmisData!$A:$A, "LDV", NewEmisData!$B:$B, $A286, NewEmisData!$C:$C, $H286, NewEmisData!$D:$D, CH$2))</f>
        <v>2.33343295652753E-2</v>
      </c>
      <c r="CI286" s="335">
        <f>$I286*IF($G286="Pickup", SUMIFS(NewEmisData!K:K, NewEmisData!$A:$A, "Pickup", NewEmisData!$B:$B, $A286, NewEmisData!$C:$C, $H286, NewEmisData!$D:$D, CI$2), SUMIFS(NewEmisData!K:K, NewEmisData!$A:$A, "LDV", NewEmisData!$B:$B, $A286, NewEmisData!$C:$C, $H286, NewEmisData!$D:$D, CI$2))</f>
        <v>2.33323778682475E-2</v>
      </c>
      <c r="CJ286" s="335">
        <f>$I286*IF($G286="Pickup", SUMIFS(NewEmisData!L:L, NewEmisData!$A:$A, "Pickup", NewEmisData!$B:$B, $A286, NewEmisData!$C:$C, $H286, NewEmisData!$D:$D, CJ$2), SUMIFS(NewEmisData!L:L, NewEmisData!$A:$A, "LDV", NewEmisData!$B:$B, $A286, NewEmisData!$C:$C, $H286, NewEmisData!$D:$D, CJ$2))</f>
        <v>2.3331868508858E-2</v>
      </c>
      <c r="CK286" s="335">
        <f>$I286*IF($G286="Pickup", SUMIFS(NewEmisData!M:M, NewEmisData!$A:$A, "Pickup", NewEmisData!$B:$B, $A286, NewEmisData!$C:$C, $H286, NewEmisData!$D:$D, CK$2), SUMIFS(NewEmisData!M:M, NewEmisData!$A:$A, "LDV", NewEmisData!$B:$B, $A286, NewEmisData!$C:$C, $H286, NewEmisData!$D:$D, CK$2))</f>
        <v>2.3331333840255802E-2</v>
      </c>
      <c r="CL286" s="335">
        <v>2.0846549246249676E-2</v>
      </c>
      <c r="CM286" s="335">
        <f>$I286*IF($G286="Pickup", SUMIFS(NewEmisData!E:E, NewEmisData!$A:$A, "Pickup", NewEmisData!$B:$B, $A286, NewEmisData!$C:$C, $H286, NewEmisData!$D:$D, CM$2), SUMIFS(NewEmisData!E:E, NewEmisData!$A:$A, "LDV", NewEmisData!$B:$B, $A286, NewEmisData!$C:$C, $H286, NewEmisData!$D:$D, CM$2))</f>
        <v>1.8999640989844298E-2</v>
      </c>
      <c r="CN286" s="335">
        <f>$I286*IF($G286="Pickup", SUMIFS(NewEmisData!F:F, NewEmisData!$A:$A, "Pickup", NewEmisData!$B:$B, $A286, NewEmisData!$C:$C, $H286, NewEmisData!$D:$D, CN$2), SUMIFS(NewEmisData!F:F, NewEmisData!$A:$A, "LDV", NewEmisData!$B:$B, $A286, NewEmisData!$C:$C, $H286, NewEmisData!$D:$D, CN$2))</f>
        <v>1.12934038283153E-2</v>
      </c>
      <c r="CO286" s="335">
        <f>$I286*IF($G286="Pickup", SUMIFS(NewEmisData!G:G, NewEmisData!$A:$A, "Pickup", NewEmisData!$B:$B, $A286, NewEmisData!$C:$C, $H286, NewEmisData!$D:$D, CO$2), SUMIFS(NewEmisData!G:G, NewEmisData!$A:$A, "LDV", NewEmisData!$B:$B, $A286, NewEmisData!$C:$C, $H286, NewEmisData!$D:$D, CO$2))</f>
        <v>8.9155864809614994E-3</v>
      </c>
      <c r="CP286" s="335">
        <f>$I286*IF($G286="Pickup", SUMIFS(NewEmisData!H:H, NewEmisData!$A:$A, "Pickup", NewEmisData!$B:$B, $A286, NewEmisData!$C:$C, $H286, NewEmisData!$D:$D, CP$2), SUMIFS(NewEmisData!H:H, NewEmisData!$A:$A, "LDV", NewEmisData!$B:$B, $A286, NewEmisData!$C:$C, $H286, NewEmisData!$D:$D, CP$2))</f>
        <v>7.3372921922104104E-3</v>
      </c>
      <c r="CQ286" s="335">
        <f>$I286*IF($G286="Pickup", SUMIFS(NewEmisData!I:I, NewEmisData!$A:$A, "Pickup", NewEmisData!$B:$B, $A286, NewEmisData!$C:$C, $H286, NewEmisData!$D:$D, CQ$2), SUMIFS(NewEmisData!I:I, NewEmisData!$A:$A, "LDV", NewEmisData!$B:$B, $A286, NewEmisData!$C:$C, $H286, NewEmisData!$D:$D, CQ$2))</f>
        <v>6.5724995115123896E-3</v>
      </c>
      <c r="CR286" s="335">
        <f>$I286*IF($G286="Pickup", SUMIFS(NewEmisData!J:J, NewEmisData!$A:$A, "Pickup", NewEmisData!$B:$B, $A286, NewEmisData!$C:$C, $H286, NewEmisData!$D:$D, CR$2), SUMIFS(NewEmisData!J:J, NewEmisData!$A:$A, "LDV", NewEmisData!$B:$B, $A286, NewEmisData!$C:$C, $H286, NewEmisData!$D:$D, CR$2))</f>
        <v>6.2407197852133098E-3</v>
      </c>
      <c r="CS286" s="335">
        <f>$I286*IF($G286="Pickup", SUMIFS(NewEmisData!K:K, NewEmisData!$A:$A, "Pickup", NewEmisData!$B:$B, $A286, NewEmisData!$C:$C, $H286, NewEmisData!$D:$D, CS$2), SUMIFS(NewEmisData!K:K, NewEmisData!$A:$A, "LDV", NewEmisData!$B:$B, $A286, NewEmisData!$C:$C, $H286, NewEmisData!$D:$D, CS$2))</f>
        <v>6.20457620974787E-3</v>
      </c>
      <c r="CT286" s="335">
        <f>$I286*IF($G286="Pickup", SUMIFS(NewEmisData!L:L, NewEmisData!$A:$A, "Pickup", NewEmisData!$B:$B, $A286, NewEmisData!$C:$C, $H286, NewEmisData!$D:$D, CT$2), SUMIFS(NewEmisData!L:L, NewEmisData!$A:$A, "LDV", NewEmisData!$B:$B, $A286, NewEmisData!$C:$C, $H286, NewEmisData!$D:$D, CT$2))</f>
        <v>6.1456645266433898E-3</v>
      </c>
      <c r="CU286" s="335">
        <f>$I286*IF($G286="Pickup", SUMIFS(NewEmisData!M:M, NewEmisData!$A:$A, "Pickup", NewEmisData!$B:$B, $A286, NewEmisData!$C:$C, $H286, NewEmisData!$D:$D, CU$2), SUMIFS(NewEmisData!M:M, NewEmisData!$A:$A, "LDV", NewEmisData!$B:$B, $A286, NewEmisData!$C:$C, $H286, NewEmisData!$D:$D, CU$2))</f>
        <v>6.1452936234844303E-3</v>
      </c>
      <c r="CV286" s="335">
        <v>5.2030687941242611E-3</v>
      </c>
      <c r="CW286" s="335">
        <v>3.0448046675121709E-3</v>
      </c>
      <c r="CX286" s="335">
        <v>1.8865908720768221E-3</v>
      </c>
      <c r="CY286" s="335">
        <v>1.5570268485524494E-3</v>
      </c>
      <c r="CZ286" s="335">
        <v>1.2432183416122382E-3</v>
      </c>
      <c r="DA286" s="335">
        <v>9.252251866281976E-4</v>
      </c>
      <c r="DB286" s="335">
        <v>7.2309456596024934E-4</v>
      </c>
      <c r="DC286" s="335">
        <v>6.8940706870607876E-4</v>
      </c>
      <c r="DD286" s="335">
        <v>6.844148428615973E-4</v>
      </c>
      <c r="DE286" s="335">
        <v>6.8634617396886091E-4</v>
      </c>
      <c r="DF286" s="335">
        <v>6.8634617396886091E-4</v>
      </c>
      <c r="DG286" s="335">
        <f>$I286*IF($G286="Pickup", SUMIFS(NewEmisData!E:E, NewEmisData!$A:$A, "Pickup", NewEmisData!$B:$B, $A286, NewEmisData!$C:$C, $H286, NewEmisData!$D:$D, DG$2), SUMIFS(NewEmisData!E:E, NewEmisData!$A:$A, "LDV", NewEmisData!$B:$B, $A286, NewEmisData!$C:$C, $H286, NewEmisData!$D:$D, DG$2))</f>
        <v>0</v>
      </c>
      <c r="DH286" s="335">
        <f>$I286*IF($G286="Pickup", SUMIFS(NewEmisData!F:F, NewEmisData!$A:$A, "Pickup", NewEmisData!$B:$B, $A286, NewEmisData!$C:$C, $H286, NewEmisData!$D:$D, DH$2), SUMIFS(NewEmisData!F:F, NewEmisData!$A:$A, "LDV", NewEmisData!$B:$B, $A286, NewEmisData!$C:$C, $H286, NewEmisData!$D:$D, DH$2))</f>
        <v>0</v>
      </c>
      <c r="DI286" s="335">
        <f>$I286*IF($G286="Pickup", SUMIFS(NewEmisData!G:G, NewEmisData!$A:$A, "Pickup", NewEmisData!$B:$B, $A286, NewEmisData!$C:$C, $H286, NewEmisData!$D:$D, DI$2), SUMIFS(NewEmisData!G:G, NewEmisData!$A:$A, "LDV", NewEmisData!$B:$B, $A286, NewEmisData!$C:$C, $H286, NewEmisData!$D:$D, DI$2))</f>
        <v>0</v>
      </c>
      <c r="DJ286" s="335">
        <f>$I286*IF($G286="Pickup", SUMIFS(NewEmisData!H:H, NewEmisData!$A:$A, "Pickup", NewEmisData!$B:$B, $A286, NewEmisData!$C:$C, $H286, NewEmisData!$D:$D, DJ$2), SUMIFS(NewEmisData!H:H, NewEmisData!$A:$A, "LDV", NewEmisData!$B:$B, $A286, NewEmisData!$C:$C, $H286, NewEmisData!$D:$D, DJ$2))</f>
        <v>0</v>
      </c>
      <c r="DK286" s="335">
        <f>$I286*IF($G286="Pickup", SUMIFS(NewEmisData!I:I, NewEmisData!$A:$A, "Pickup", NewEmisData!$B:$B, $A286, NewEmisData!$C:$C, $H286, NewEmisData!$D:$D, DK$2), SUMIFS(NewEmisData!I:I, NewEmisData!$A:$A, "LDV", NewEmisData!$B:$B, $A286, NewEmisData!$C:$C, $H286, NewEmisData!$D:$D, DK$2))</f>
        <v>0</v>
      </c>
      <c r="DL286" s="335">
        <f>$I286*IF($G286="Pickup", SUMIFS(NewEmisData!J:J, NewEmisData!$A:$A, "Pickup", NewEmisData!$B:$B, $A286, NewEmisData!$C:$C, $H286, NewEmisData!$D:$D, DL$2), SUMIFS(NewEmisData!J:J, NewEmisData!$A:$A, "LDV", NewEmisData!$B:$B, $A286, NewEmisData!$C:$C, $H286, NewEmisData!$D:$D, DL$2))</f>
        <v>0</v>
      </c>
      <c r="DM286" s="335">
        <f>$I286*IF($G286="Pickup", SUMIFS(NewEmisData!K:K, NewEmisData!$A:$A, "Pickup", NewEmisData!$B:$B, $A286, NewEmisData!$C:$C, $H286, NewEmisData!$D:$D, DM$2), SUMIFS(NewEmisData!K:K, NewEmisData!$A:$A, "LDV", NewEmisData!$B:$B, $A286, NewEmisData!$C:$C, $H286, NewEmisData!$D:$D, DM$2))</f>
        <v>0</v>
      </c>
      <c r="DN286" s="335">
        <f>$I286*IF($G286="Pickup", SUMIFS(NewEmisData!L:L, NewEmisData!$A:$A, "Pickup", NewEmisData!$B:$B, $A286, NewEmisData!$C:$C, $H286, NewEmisData!$D:$D, DN$2), SUMIFS(NewEmisData!L:L, NewEmisData!$A:$A, "LDV", NewEmisData!$B:$B, $A286, NewEmisData!$C:$C, $H286, NewEmisData!$D:$D, DN$2))</f>
        <v>0</v>
      </c>
      <c r="DO286" s="335">
        <f>$I286*IF($G286="Pickup", SUMIFS(NewEmisData!M:M, NewEmisData!$A:$A, "Pickup", NewEmisData!$B:$B, $A286, NewEmisData!$C:$C, $H286, NewEmisData!$D:$D, DO$2), SUMIFS(NewEmisData!M:M, NewEmisData!$A:$A, "LDV", NewEmisData!$B:$B, $A286, NewEmisData!$C:$C, $H286, NewEmisData!$D:$D, DO$2))</f>
        <v>0</v>
      </c>
      <c r="DP286" s="335">
        <v>1.3868757746550878E-3</v>
      </c>
      <c r="DQ286" s="335">
        <f>$I286*IF($G286="Pickup", SUMIFS(NewEmisData!E:E, NewEmisData!$A:$A, "Pickup", NewEmisData!$B:$B, $A286, NewEmisData!$C:$C, $H286, NewEmisData!$D:$D, DQ$2), SUMIFS(NewEmisData!E:E, NewEmisData!$A:$A, "LDV", NewEmisData!$B:$B, $A286, NewEmisData!$C:$C, $H286, NewEmisData!$D:$D, DQ$2))</f>
        <v>1.28100272800791E-2</v>
      </c>
      <c r="DR286" s="335">
        <f>$I286*IF($G286="Pickup", SUMIFS(NewEmisData!F:F, NewEmisData!$A:$A, "Pickup", NewEmisData!$B:$B, $A286, NewEmisData!$C:$C, $H286, NewEmisData!$D:$D, DR$2), SUMIFS(NewEmisData!F:F, NewEmisData!$A:$A, "LDV", NewEmisData!$B:$B, $A286, NewEmisData!$C:$C, $H286, NewEmisData!$D:$D, DR$2))</f>
        <v>6.9424260700293398E-3</v>
      </c>
      <c r="DS286" s="335">
        <f>$I286*IF($G286="Pickup", SUMIFS(NewEmisData!G:G, NewEmisData!$A:$A, "Pickup", NewEmisData!$B:$B, $A286, NewEmisData!$C:$C, $H286, NewEmisData!$D:$D, DS$2), SUMIFS(NewEmisData!G:G, NewEmisData!$A:$A, "LDV", NewEmisData!$B:$B, $A286, NewEmisData!$C:$C, $H286, NewEmisData!$D:$D, DS$2))</f>
        <v>5.5718062948972597E-3</v>
      </c>
      <c r="DT286" s="335">
        <f>$I286*IF($G286="Pickup", SUMIFS(NewEmisData!H:H, NewEmisData!$A:$A, "Pickup", NewEmisData!$B:$B, $A286, NewEmisData!$C:$C, $H286, NewEmisData!$D:$D, DT$2), SUMIFS(NewEmisData!H:H, NewEmisData!$A:$A, "LDV", NewEmisData!$B:$B, $A286, NewEmisData!$C:$C, $H286, NewEmisData!$D:$D, DT$2))</f>
        <v>4.2603417623007303E-3</v>
      </c>
      <c r="DU286" s="335">
        <f>$I286*IF($G286="Pickup", SUMIFS(NewEmisData!I:I, NewEmisData!$A:$A, "Pickup", NewEmisData!$B:$B, $A286, NewEmisData!$C:$C, $H286, NewEmisData!$D:$D, DU$2), SUMIFS(NewEmisData!I:I, NewEmisData!$A:$A, "LDV", NewEmisData!$B:$B, $A286, NewEmisData!$C:$C, $H286, NewEmisData!$D:$D, DU$2))</f>
        <v>3.31959498333436E-3</v>
      </c>
      <c r="DV286" s="335">
        <f>$I286*IF($G286="Pickup", SUMIFS(NewEmisData!J:J, NewEmisData!$A:$A, "Pickup", NewEmisData!$B:$B, $A286, NewEmisData!$C:$C, $H286, NewEmisData!$D:$D, DV$2), SUMIFS(NewEmisData!J:J, NewEmisData!$A:$A, "LDV", NewEmisData!$B:$B, $A286, NewEmisData!$C:$C, $H286, NewEmisData!$D:$D, DV$2))</f>
        <v>2.8901416801040899E-3</v>
      </c>
      <c r="DW286" s="335">
        <f>$I286*IF($G286="Pickup", SUMIFS(NewEmisData!K:K, NewEmisData!$A:$A, "Pickup", NewEmisData!$B:$B, $A286, NewEmisData!$C:$C, $H286, NewEmisData!$D:$D, DW$2), SUMIFS(NewEmisData!K:K, NewEmisData!$A:$A, "LDV", NewEmisData!$B:$B, $A286, NewEmisData!$C:$C, $H286, NewEmisData!$D:$D, DW$2))</f>
        <v>2.6480526244027302E-3</v>
      </c>
      <c r="DX286" s="335">
        <f>$I286*IF($G286="Pickup", SUMIFS(NewEmisData!L:L, NewEmisData!$A:$A, "Pickup", NewEmisData!$B:$B, $A286, NewEmisData!$C:$C, $H286, NewEmisData!$D:$D, DX$2), SUMIFS(NewEmisData!L:L, NewEmisData!$A:$A, "LDV", NewEmisData!$B:$B, $A286, NewEmisData!$C:$C, $H286, NewEmisData!$D:$D, DX$2))</f>
        <v>2.5707167297103401E-3</v>
      </c>
      <c r="DY286" s="335">
        <f>$I286*IF($G286="Pickup", SUMIFS(NewEmisData!M:M, NewEmisData!$A:$A, "Pickup", NewEmisData!$B:$B, $A286, NewEmisData!$C:$C, $H286, NewEmisData!$D:$D, DY$2), SUMIFS(NewEmisData!M:M, NewEmisData!$A:$A, "LDV", NewEmisData!$B:$B, $A286, NewEmisData!$C:$C, $H286, NewEmisData!$D:$D, DY$2))</f>
        <v>2.5319062605993902E-3</v>
      </c>
      <c r="DZ286" s="335">
        <v>4.3350573081854527E-3</v>
      </c>
      <c r="EA286" s="335">
        <f t="shared" si="456"/>
        <v>437.85746964693402</v>
      </c>
      <c r="EB286" s="335">
        <f t="shared" si="457"/>
        <v>424.609883045034</v>
      </c>
      <c r="EC286" s="335">
        <f t="shared" si="458"/>
        <v>389.26792072260798</v>
      </c>
      <c r="ED286" s="335">
        <f t="shared" si="459"/>
        <v>331.09003080375697</v>
      </c>
      <c r="EE286" s="335">
        <f t="shared" si="460"/>
        <v>286.46929869872997</v>
      </c>
      <c r="EF286" s="335">
        <f t="shared" si="461"/>
        <v>261.33080310252802</v>
      </c>
      <c r="EG286" s="335">
        <f t="shared" si="462"/>
        <v>250.12665030232699</v>
      </c>
      <c r="EH286" s="335">
        <f t="shared" si="463"/>
        <v>246.146486551527</v>
      </c>
      <c r="EI286" s="335">
        <f t="shared" si="464"/>
        <v>244.677818234341</v>
      </c>
      <c r="EJ286" s="335">
        <f t="shared" si="465"/>
        <v>0.20692409258864139</v>
      </c>
      <c r="EK286" s="335">
        <f t="shared" si="466"/>
        <v>0.78000130642291299</v>
      </c>
      <c r="EL286" s="335">
        <f t="shared" si="467"/>
        <v>0.323605278282381</v>
      </c>
      <c r="EM286" s="335">
        <f t="shared" si="468"/>
        <v>0.19152446532377701</v>
      </c>
      <c r="EN286" s="335">
        <f t="shared" si="469"/>
        <v>0.12537127832280801</v>
      </c>
      <c r="EO286" s="335">
        <f t="shared" si="470"/>
        <v>7.6671766649271E-2</v>
      </c>
      <c r="EP286" s="335">
        <f t="shared" si="471"/>
        <v>5.7019026656941203E-2</v>
      </c>
      <c r="EQ286" s="335">
        <f t="shared" si="472"/>
        <v>4.8823281713844202E-2</v>
      </c>
      <c r="ER286" s="335">
        <f t="shared" si="473"/>
        <v>4.6542407484685501E-2</v>
      </c>
      <c r="ES286" s="335">
        <f t="shared" si="474"/>
        <v>4.5415311435121702E-2</v>
      </c>
      <c r="ET286" s="335">
        <f t="shared" si="475"/>
        <v>5.5587065527563068E-2</v>
      </c>
      <c r="EU286" s="335">
        <f t="shared" si="476"/>
        <v>7.5764719154140002E-3</v>
      </c>
      <c r="EV286" s="335">
        <f t="shared" si="477"/>
        <v>7.3472400077695399E-3</v>
      </c>
      <c r="EW286" s="335">
        <f t="shared" si="478"/>
        <v>5.5842494055705696E-3</v>
      </c>
      <c r="EX286" s="335">
        <f t="shared" si="479"/>
        <v>4.7496587466809804E-3</v>
      </c>
      <c r="EY286" s="335">
        <f t="shared" si="480"/>
        <v>4.1095518958717504E-3</v>
      </c>
      <c r="EZ286" s="335">
        <f t="shared" si="481"/>
        <v>3.7489264773323799E-3</v>
      </c>
      <c r="FA286" s="335">
        <f t="shared" si="482"/>
        <v>3.5881959766524201E-3</v>
      </c>
      <c r="FB286" s="335">
        <f t="shared" si="483"/>
        <v>3.5311006464952199E-3</v>
      </c>
      <c r="FC286" s="335">
        <f t="shared" si="484"/>
        <v>3.5100309709840301E-3</v>
      </c>
      <c r="FD286" s="335">
        <f t="shared" si="485"/>
        <v>1.3041984458904573E-3</v>
      </c>
      <c r="FE286" s="335">
        <f t="shared" si="486"/>
        <v>6.7831755328566196E-2</v>
      </c>
      <c r="FF286" s="335">
        <f t="shared" si="487"/>
        <v>6.3250667156757298E-2</v>
      </c>
      <c r="FG286" s="335">
        <f t="shared" si="488"/>
        <v>6.2628417187727006E-2</v>
      </c>
      <c r="FH286" s="335">
        <f t="shared" si="489"/>
        <v>6.1216981125607202E-2</v>
      </c>
      <c r="FI286" s="335">
        <f t="shared" si="490"/>
        <v>5.9842025439809501E-2</v>
      </c>
      <c r="FJ286" s="335">
        <f t="shared" si="491"/>
        <v>5.8761885691048198E-2</v>
      </c>
      <c r="FK286" s="335">
        <f t="shared" si="492"/>
        <v>5.8072078083983E-2</v>
      </c>
      <c r="FL286" s="335">
        <f t="shared" si="493"/>
        <v>5.7726484266030297E-2</v>
      </c>
      <c r="FM286" s="335">
        <f t="shared" si="494"/>
        <v>5.7530226905323702E-2</v>
      </c>
      <c r="FN286" s="335">
        <f t="shared" si="495"/>
        <v>3.2948538923667892E-2</v>
      </c>
      <c r="FO286" s="335">
        <f t="shared" si="496"/>
        <v>1.8324822567621701E-2</v>
      </c>
      <c r="FP286" s="335">
        <f t="shared" si="497"/>
        <v>1.4272294035055699E-2</v>
      </c>
      <c r="FQ286" s="335">
        <f t="shared" si="498"/>
        <v>1.3165752481838801E-2</v>
      </c>
      <c r="FR286" s="335">
        <f t="shared" si="499"/>
        <v>1.1917194849656599E-2</v>
      </c>
      <c r="FS286" s="335">
        <f t="shared" si="500"/>
        <v>1.0700861948252101E-2</v>
      </c>
      <c r="FT286" s="335">
        <f t="shared" si="501"/>
        <v>9.7453521893521699E-3</v>
      </c>
      <c r="FU286" s="335">
        <f t="shared" si="502"/>
        <v>9.1351470976244707E-3</v>
      </c>
      <c r="FV286" s="335">
        <f t="shared" si="503"/>
        <v>8.8293874131557606E-3</v>
      </c>
      <c r="FW286" s="335">
        <f t="shared" si="504"/>
        <v>8.6558174466142106E-3</v>
      </c>
      <c r="FX286" s="335">
        <f t="shared" si="505"/>
        <v>6.6026126062260432E-3</v>
      </c>
    </row>
    <row r="287" spans="1:180" x14ac:dyDescent="0.2">
      <c r="A287" s="305" t="str">
        <f>_xlfn.CONCAT(IF(LEFT(TRIM(A286),1)="*", "*R", "R"), 1+RIGHT(TRIM(A286),1))</f>
        <v>R4</v>
      </c>
      <c r="B287" s="305" t="str">
        <f t="shared" si="532"/>
        <v>TLFCNG11</v>
      </c>
      <c r="C287" s="305" t="str">
        <f t="shared" si="533"/>
        <v>TL.CNG.F.CNG.2011</v>
      </c>
      <c r="D287" s="301" t="str">
        <f t="shared" si="534"/>
        <v>bn-vmt, bn-vmt/a</v>
      </c>
      <c r="E287" s="301" t="str">
        <f t="shared" si="535"/>
        <v>TRNCNGL</v>
      </c>
      <c r="F287" s="301" t="str">
        <f t="shared" si="536"/>
        <v>TL</v>
      </c>
      <c r="G287" s="315" t="s">
        <v>818</v>
      </c>
      <c r="H287" s="301" t="s">
        <v>814</v>
      </c>
      <c r="I287" s="315">
        <v>1</v>
      </c>
      <c r="J287" s="315" t="str">
        <f t="shared" si="511"/>
        <v>Full size car-GSL</v>
      </c>
      <c r="K287" s="335">
        <f>$I287*IF($G287="Pickup", SUMIFS(NewEmisData!E:E, NewEmisData!$A:$A, "Pickup", NewEmisData!$B:$B, $A287, NewEmisData!$C:$C, $H287, NewEmisData!$D:$D, K$2), SUMIFS(NewEmisData!E:E, NewEmisData!$A:$A, "LDV", NewEmisData!$B:$B, $A287, NewEmisData!$C:$C, $H287, NewEmisData!$D:$D, K$2))</f>
        <v>605.35194063093002</v>
      </c>
      <c r="L287" s="335">
        <f>$I287*IF($G287="Pickup", SUMIFS(NewEmisData!F:F, NewEmisData!$A:$A, "Pickup", NewEmisData!$B:$B, $A287, NewEmisData!$C:$C, $H287, NewEmisData!$D:$D, L$2), SUMIFS(NewEmisData!F:F, NewEmisData!$A:$A, "LDV", NewEmisData!$B:$B, $A287, NewEmisData!$C:$C, $H287, NewEmisData!$D:$D, L$2))</f>
        <v>575.43677827742204</v>
      </c>
      <c r="M287" s="335">
        <f>$I287*IF($G287="Pickup", SUMIFS(NewEmisData!G:G, NewEmisData!$A:$A, "Pickup", NewEmisData!$B:$B, $A287, NewEmisData!$C:$C, $H287, NewEmisData!$D:$D, M$2), SUMIFS(NewEmisData!G:G, NewEmisData!$A:$A, "LDV", NewEmisData!$B:$B, $A287, NewEmisData!$C:$C, $H287, NewEmisData!$D:$D, M$2))</f>
        <v>447.50306541281799</v>
      </c>
      <c r="N287" s="335">
        <f>$I287*IF($G287="Pickup", SUMIFS(NewEmisData!H:H, NewEmisData!$A:$A, "Pickup", NewEmisData!$B:$B, $A287, NewEmisData!$C:$C, $H287, NewEmisData!$D:$D, N$2), SUMIFS(NewEmisData!H:H, NewEmisData!$A:$A, "LDV", NewEmisData!$B:$B, $A287, NewEmisData!$C:$C, $H287, NewEmisData!$D:$D, N$2))</f>
        <v>380.32748601406797</v>
      </c>
      <c r="O287" s="335">
        <f>$I287*IF($G287="Pickup", SUMIFS(NewEmisData!I:I, NewEmisData!$A:$A, "Pickup", NewEmisData!$B:$B, $A287, NewEmisData!$C:$C, $H287, NewEmisData!$D:$D, O$2), SUMIFS(NewEmisData!I:I, NewEmisData!$A:$A, "LDV", NewEmisData!$B:$B, $A287, NewEmisData!$C:$C, $H287, NewEmisData!$D:$D, O$2))</f>
        <v>328.8508655947</v>
      </c>
      <c r="P287" s="335">
        <f>$I287*IF($G287="Pickup", SUMIFS(NewEmisData!J:J, NewEmisData!$A:$A, "Pickup", NewEmisData!$B:$B, $A287, NewEmisData!$C:$C, $H287, NewEmisData!$D:$D, P$2), SUMIFS(NewEmisData!J:J, NewEmisData!$A:$A, "LDV", NewEmisData!$B:$B, $A287, NewEmisData!$C:$C, $H287, NewEmisData!$D:$D, P$2))</f>
        <v>299.87343037562698</v>
      </c>
      <c r="Q287" s="335">
        <f>$I287*IF($G287="Pickup", SUMIFS(NewEmisData!K:K, NewEmisData!$A:$A, "Pickup", NewEmisData!$B:$B, $A287, NewEmisData!$C:$C, $H287, NewEmisData!$D:$D, Q$2), SUMIFS(NewEmisData!K:K, NewEmisData!$A:$A, "LDV", NewEmisData!$B:$B, $A287, NewEmisData!$C:$C, $H287, NewEmisData!$D:$D, Q$2))</f>
        <v>286.96645721008798</v>
      </c>
      <c r="R287" s="335">
        <f>$I287*IF($G287="Pickup", SUMIFS(NewEmisData!L:L, NewEmisData!$A:$A, "Pickup", NewEmisData!$B:$B, $A287, NewEmisData!$C:$C, $H287, NewEmisData!$D:$D, R$2), SUMIFS(NewEmisData!L:L, NewEmisData!$A:$A, "LDV", NewEmisData!$B:$B, $A287, NewEmisData!$C:$C, $H287, NewEmisData!$D:$D, R$2))</f>
        <v>282.38592098475101</v>
      </c>
      <c r="S287" s="335">
        <f>$I287*IF($G287="Pickup", SUMIFS(NewEmisData!M:M, NewEmisData!$A:$A, "Pickup", NewEmisData!$B:$B, $A287, NewEmisData!$C:$C, $H287, NewEmisData!$D:$D, S$2), SUMIFS(NewEmisData!M:M, NewEmisData!$A:$A, "LDV", NewEmisData!$B:$B, $A287, NewEmisData!$C:$C, $H287, NewEmisData!$D:$D, S$2))</f>
        <v>280.69816184937503</v>
      </c>
      <c r="T287" s="335">
        <v>0.20692409258864139</v>
      </c>
      <c r="U287" s="335">
        <f>$I287*IF($G287="Pickup", SUMIFS(NewEmisData!E:E, NewEmisData!$A:$A, "Pickup", NewEmisData!$B:$B, $A287, NewEmisData!$C:$C, $H287, NewEmisData!$D:$D, U$2), SUMIFS(NewEmisData!E:E, NewEmisData!$A:$A, "LDV", NewEmisData!$B:$B, $A287, NewEmisData!$C:$C, $H287, NewEmisData!$D:$D, U$2))</f>
        <v>0.73999493628111201</v>
      </c>
      <c r="V287" s="335">
        <f>$I287*IF($G287="Pickup", SUMIFS(NewEmisData!F:F, NewEmisData!$A:$A, "Pickup", NewEmisData!$B:$B, $A287, NewEmisData!$C:$C, $H287, NewEmisData!$D:$D, V$2), SUMIFS(NewEmisData!F:F, NewEmisData!$A:$A, "LDV", NewEmisData!$B:$B, $A287, NewEmisData!$C:$C, $H287, NewEmisData!$D:$D, V$2))</f>
        <v>0.35335240075773999</v>
      </c>
      <c r="W287" s="335">
        <f>$I287*IF($G287="Pickup", SUMIFS(NewEmisData!G:G, NewEmisData!$A:$A, "Pickup", NewEmisData!$B:$B, $A287, NewEmisData!$C:$C, $H287, NewEmisData!$D:$D, W$2), SUMIFS(NewEmisData!G:G, NewEmisData!$A:$A, "LDV", NewEmisData!$B:$B, $A287, NewEmisData!$C:$C, $H287, NewEmisData!$D:$D, W$2))</f>
        <v>0.18897755292818599</v>
      </c>
      <c r="X287" s="335">
        <f>$I287*IF($G287="Pickup", SUMIFS(NewEmisData!H:H, NewEmisData!$A:$A, "Pickup", NewEmisData!$B:$B, $A287, NewEmisData!$C:$C, $H287, NewEmisData!$D:$D, X$2), SUMIFS(NewEmisData!H:H, NewEmisData!$A:$A, "LDV", NewEmisData!$B:$B, $A287, NewEmisData!$C:$C, $H287, NewEmisData!$D:$D, X$2))</f>
        <v>0.12218817840455801</v>
      </c>
      <c r="Y287" s="335">
        <f>$I287*IF($G287="Pickup", SUMIFS(NewEmisData!I:I, NewEmisData!$A:$A, "Pickup", NewEmisData!$B:$B, $A287, NewEmisData!$C:$C, $H287, NewEmisData!$D:$D, Y$2), SUMIFS(NewEmisData!I:I, NewEmisData!$A:$A, "LDV", NewEmisData!$B:$B, $A287, NewEmisData!$C:$C, $H287, NewEmisData!$D:$D, Y$2))</f>
        <v>7.3060825114572805E-2</v>
      </c>
      <c r="Z287" s="335">
        <f>$I287*IF($G287="Pickup", SUMIFS(NewEmisData!J:J, NewEmisData!$A:$A, "Pickup", NewEmisData!$B:$B, $A287, NewEmisData!$C:$C, $H287, NewEmisData!$D:$D, Z$2), SUMIFS(NewEmisData!J:J, NewEmisData!$A:$A, "LDV", NewEmisData!$B:$B, $A287, NewEmisData!$C:$C, $H287, NewEmisData!$D:$D, Z$2))</f>
        <v>5.3764321341730301E-2</v>
      </c>
      <c r="AA287" s="335">
        <f>$I287*IF($G287="Pickup", SUMIFS(NewEmisData!K:K, NewEmisData!$A:$A, "Pickup", NewEmisData!$B:$B, $A287, NewEmisData!$C:$C, $H287, NewEmisData!$D:$D, AA$2), SUMIFS(NewEmisData!K:K, NewEmisData!$A:$A, "LDV", NewEmisData!$B:$B, $A287, NewEmisData!$C:$C, $H287, NewEmisData!$D:$D, AA$2))</f>
        <v>4.5765873698397498E-2</v>
      </c>
      <c r="AB287" s="335">
        <f>$I287*IF($G287="Pickup", SUMIFS(NewEmisData!L:L, NewEmisData!$A:$A, "Pickup", NewEmisData!$B:$B, $A287, NewEmisData!$C:$C, $H287, NewEmisData!$D:$D, AB$2), SUMIFS(NewEmisData!L:L, NewEmisData!$A:$A, "LDV", NewEmisData!$B:$B, $A287, NewEmisData!$C:$C, $H287, NewEmisData!$D:$D, AB$2))</f>
        <v>4.3548109073897001E-2</v>
      </c>
      <c r="AC287" s="335">
        <f>$I287*IF($G287="Pickup", SUMIFS(NewEmisData!M:M, NewEmisData!$A:$A, "Pickup", NewEmisData!$B:$B, $A287, NewEmisData!$C:$C, $H287, NewEmisData!$D:$D, AC$2), SUMIFS(NewEmisData!M:M, NewEmisData!$A:$A, "LDV", NewEmisData!$B:$B, $A287, NewEmisData!$C:$C, $H287, NewEmisData!$D:$D, AC$2))</f>
        <v>4.24609775043936E-2</v>
      </c>
      <c r="AD287" s="335">
        <v>5.5587065527563068E-2</v>
      </c>
      <c r="AE287" s="335">
        <f>$I287*IF($G287="Pickup", SUMIFS(NewEmisData!E:E, NewEmisData!$A:$A, "Pickup", NewEmisData!$B:$B, $A287, NewEmisData!$C:$C, $H287, NewEmisData!$D:$D, AE$2), SUMIFS(NewEmisData!E:E, NewEmisData!$A:$A, "LDV", NewEmisData!$B:$B, $A287, NewEmisData!$C:$C, $H287, NewEmisData!$D:$D, AE$2))</f>
        <v>1.04747160569124E-2</v>
      </c>
      <c r="AF287" s="335">
        <f>$I287*IF($G287="Pickup", SUMIFS(NewEmisData!F:F, NewEmisData!$A:$A, "Pickup", NewEmisData!$B:$B, $A287, NewEmisData!$C:$C, $H287, NewEmisData!$D:$D, AF$2), SUMIFS(NewEmisData!F:F, NewEmisData!$A:$A, "LDV", NewEmisData!$B:$B, $A287, NewEmisData!$C:$C, $H287, NewEmisData!$D:$D, AF$2))</f>
        <v>9.9570764799691708E-3</v>
      </c>
      <c r="AG287" s="335">
        <f>$I287*IF($G287="Pickup", SUMIFS(NewEmisData!G:G, NewEmisData!$A:$A, "Pickup", NewEmisData!$B:$B, $A287, NewEmisData!$C:$C, $H287, NewEmisData!$D:$D, AG$2), SUMIFS(NewEmisData!G:G, NewEmisData!$A:$A, "LDV", NewEmisData!$B:$B, $A287, NewEmisData!$C:$C, $H287, NewEmisData!$D:$D, AG$2))</f>
        <v>6.4196648888919499E-3</v>
      </c>
      <c r="AH287" s="335">
        <f>$I287*IF($G287="Pickup", SUMIFS(NewEmisData!H:H, NewEmisData!$A:$A, "Pickup", NewEmisData!$B:$B, $A287, NewEmisData!$C:$C, $H287, NewEmisData!$D:$D, AH$2), SUMIFS(NewEmisData!H:H, NewEmisData!$A:$A, "LDV", NewEmisData!$B:$B, $A287, NewEmisData!$C:$C, $H287, NewEmisData!$D:$D, AH$2))</f>
        <v>5.45599526494426E-3</v>
      </c>
      <c r="AI287" s="335">
        <f>$I287*IF($G287="Pickup", SUMIFS(NewEmisData!I:I, NewEmisData!$A:$A, "Pickup", NewEmisData!$B:$B, $A287, NewEmisData!$C:$C, $H287, NewEmisData!$D:$D, AI$2), SUMIFS(NewEmisData!I:I, NewEmisData!$A:$A, "LDV", NewEmisData!$B:$B, $A287, NewEmisData!$C:$C, $H287, NewEmisData!$D:$D, AI$2))</f>
        <v>4.7175365225731996E-3</v>
      </c>
      <c r="AJ287" s="335">
        <f>$I287*IF($G287="Pickup", SUMIFS(NewEmisData!J:J, NewEmisData!$A:$A, "Pickup", NewEmisData!$B:$B, $A287, NewEmisData!$C:$C, $H287, NewEmisData!$D:$D, AJ$2), SUMIFS(NewEmisData!J:J, NewEmisData!$A:$A, "LDV", NewEmisData!$B:$B, $A287, NewEmisData!$C:$C, $H287, NewEmisData!$D:$D, AJ$2))</f>
        <v>4.3018391726363297E-3</v>
      </c>
      <c r="AK287" s="335">
        <f>$I287*IF($G287="Pickup", SUMIFS(NewEmisData!K:K, NewEmisData!$A:$A, "Pickup", NewEmisData!$B:$B, $A287, NewEmisData!$C:$C, $H287, NewEmisData!$D:$D, AK$2), SUMIFS(NewEmisData!K:K, NewEmisData!$A:$A, "LDV", NewEmisData!$B:$B, $A287, NewEmisData!$C:$C, $H287, NewEmisData!$D:$D, AK$2))</f>
        <v>4.1166816404986702E-3</v>
      </c>
      <c r="AL287" s="335">
        <f>$I287*IF($G287="Pickup", SUMIFS(NewEmisData!L:L, NewEmisData!$A:$A, "Pickup", NewEmisData!$B:$B, $A287, NewEmisData!$C:$C, $H287, NewEmisData!$D:$D, AL$2), SUMIFS(NewEmisData!L:L, NewEmisData!$A:$A, "LDV", NewEmisData!$B:$B, $A287, NewEmisData!$C:$C, $H287, NewEmisData!$D:$D, AL$2))</f>
        <v>4.0509726462172697E-3</v>
      </c>
      <c r="AM287" s="335">
        <f>$I287*IF($G287="Pickup", SUMIFS(NewEmisData!M:M, NewEmisData!$A:$A, "Pickup", NewEmisData!$B:$B, $A287, NewEmisData!$C:$C, $H287, NewEmisData!$D:$D, AM$2), SUMIFS(NewEmisData!M:M, NewEmisData!$A:$A, "LDV", NewEmisData!$B:$B, $A287, NewEmisData!$C:$C, $H287, NewEmisData!$D:$D, AM$2))</f>
        <v>4.0267596573162799E-3</v>
      </c>
      <c r="AN287" s="335">
        <v>1.3041984458904573E-3</v>
      </c>
      <c r="AO287" s="335">
        <f>$I287*IF($G287="Pickup", SUMIFS(NewEmisData!E:E, NewEmisData!$A:$A, "Pickup", NewEmisData!$B:$B, $A287, NewEmisData!$C:$C, $H287, NewEmisData!$D:$D, AO$2), SUMIFS(NewEmisData!E:E, NewEmisData!$A:$A, "LDV", NewEmisData!$B:$B, $A287, NewEmisData!$C:$C, $H287, NewEmisData!$D:$D, AO$2))</f>
        <v>0.112529836649977</v>
      </c>
      <c r="AP287" s="335">
        <f>$I287*IF($G287="Pickup", SUMIFS(NewEmisData!F:F, NewEmisData!$A:$A, "Pickup", NewEmisData!$B:$B, $A287, NewEmisData!$C:$C, $H287, NewEmisData!$D:$D, AP$2), SUMIFS(NewEmisData!F:F, NewEmisData!$A:$A, "LDV", NewEmisData!$B:$B, $A287, NewEmisData!$C:$C, $H287, NewEmisData!$D:$D, AP$2))</f>
        <v>0.103764807432247</v>
      </c>
      <c r="AQ287" s="335">
        <f>$I287*IF($G287="Pickup", SUMIFS(NewEmisData!G:G, NewEmisData!$A:$A, "Pickup", NewEmisData!$B:$B, $A287, NewEmisData!$C:$C, $H287, NewEmisData!$D:$D, AQ$2), SUMIFS(NewEmisData!G:G, NewEmisData!$A:$A, "LDV", NewEmisData!$B:$B, $A287, NewEmisData!$C:$C, $H287, NewEmisData!$D:$D, AQ$2))</f>
        <v>8.1904009889209095E-2</v>
      </c>
      <c r="AR287" s="335">
        <f>$I287*IF($G287="Pickup", SUMIFS(NewEmisData!H:H, NewEmisData!$A:$A, "Pickup", NewEmisData!$B:$B, $A287, NewEmisData!$C:$C, $H287, NewEmisData!$D:$D, AR$2), SUMIFS(NewEmisData!H:H, NewEmisData!$A:$A, "LDV", NewEmisData!$B:$B, $A287, NewEmisData!$C:$C, $H287, NewEmisData!$D:$D, AR$2))</f>
        <v>8.0372811122020202E-2</v>
      </c>
      <c r="AS287" s="335">
        <f>$I287*IF($G287="Pickup", SUMIFS(NewEmisData!I:I, NewEmisData!$A:$A, "Pickup", NewEmisData!$B:$B, $A287, NewEmisData!$C:$C, $H287, NewEmisData!$D:$D, AS$2), SUMIFS(NewEmisData!I:I, NewEmisData!$A:$A, "LDV", NewEmisData!$B:$B, $A287, NewEmisData!$C:$C, $H287, NewEmisData!$D:$D, AS$2))</f>
        <v>7.8826850839141593E-2</v>
      </c>
      <c r="AT287" s="335">
        <f>$I287*IF($G287="Pickup", SUMIFS(NewEmisData!J:J, NewEmisData!$A:$A, "Pickup", NewEmisData!$B:$B, $A287, NewEmisData!$C:$C, $H287, NewEmisData!$D:$D, AT$2), SUMIFS(NewEmisData!J:J, NewEmisData!$A:$A, "LDV", NewEmisData!$B:$B, $A287, NewEmisData!$C:$C, $H287, NewEmisData!$D:$D, AT$2))</f>
        <v>7.7629471627150906E-2</v>
      </c>
      <c r="AU287" s="335">
        <f>$I287*IF($G287="Pickup", SUMIFS(NewEmisData!K:K, NewEmisData!$A:$A, "Pickup", NewEmisData!$B:$B, $A287, NewEmisData!$C:$C, $H287, NewEmisData!$D:$D, AU$2), SUMIFS(NewEmisData!K:K, NewEmisData!$A:$A, "LDV", NewEmisData!$B:$B, $A287, NewEmisData!$C:$C, $H287, NewEmisData!$D:$D, AU$2))</f>
        <v>7.6869255276324197E-2</v>
      </c>
      <c r="AV287" s="335">
        <f>$I287*IF($G287="Pickup", SUMIFS(NewEmisData!L:L, NewEmisData!$A:$A, "Pickup", NewEmisData!$B:$B, $A287, NewEmisData!$C:$C, $H287, NewEmisData!$D:$D, AV$2), SUMIFS(NewEmisData!L:L, NewEmisData!$A:$A, "LDV", NewEmisData!$B:$B, $A287, NewEmisData!$C:$C, $H287, NewEmisData!$D:$D, AV$2))</f>
        <v>7.6489801218608905E-2</v>
      </c>
      <c r="AW287" s="335">
        <f>$I287*IF($G287="Pickup", SUMIFS(NewEmisData!M:M, NewEmisData!$A:$A, "Pickup", NewEmisData!$B:$B, $A287, NewEmisData!$C:$C, $H287, NewEmisData!$D:$D, AW$2), SUMIFS(NewEmisData!M:M, NewEmisData!$A:$A, "LDV", NewEmisData!$B:$B, $A287, NewEmisData!$C:$C, $H287, NewEmisData!$D:$D, AW$2))</f>
        <v>7.6275890012832595E-2</v>
      </c>
      <c r="AX287" s="335">
        <v>3.2948538923667892E-2</v>
      </c>
      <c r="AY287" s="335">
        <f>$I287*IF($G287="Pickup", SUMIFS(NewEmisData!E:E, NewEmisData!$A:$A, "Pickup", NewEmisData!$B:$B, $A287, NewEmisData!$C:$C, $H287, NewEmisData!$D:$D, AY$2), SUMIFS(NewEmisData!E:E, NewEmisData!$A:$A, "LDV", NewEmisData!$B:$B, $A287, NewEmisData!$C:$C, $H287, NewEmisData!$D:$D, AY$2))</f>
        <v>2.93140110896879E-2</v>
      </c>
      <c r="AZ287" s="335">
        <f>$I287*IF($G287="Pickup", SUMIFS(NewEmisData!F:F, NewEmisData!$A:$A, "Pickup", NewEmisData!$B:$B, $A287, NewEmisData!$C:$C, $H287, NewEmisData!$D:$D, AZ$2), SUMIFS(NewEmisData!F:F, NewEmisData!$A:$A, "LDV", NewEmisData!$B:$B, $A287, NewEmisData!$C:$C, $H287, NewEmisData!$D:$D, AZ$2))</f>
        <v>2.15603319614842E-2</v>
      </c>
      <c r="BA287" s="335">
        <f>$I287*IF($G287="Pickup", SUMIFS(NewEmisData!G:G, NewEmisData!$A:$A, "Pickup", NewEmisData!$B:$B, $A287, NewEmisData!$C:$C, $H287, NewEmisData!$D:$D, BA$2), SUMIFS(NewEmisData!G:G, NewEmisData!$A:$A, "LDV", NewEmisData!$B:$B, $A287, NewEmisData!$C:$C, $H287, NewEmisData!$D:$D, BA$2))</f>
        <v>1.61359542510712E-2</v>
      </c>
      <c r="BB287" s="335">
        <f>$I287*IF($G287="Pickup", SUMIFS(NewEmisData!H:H, NewEmisData!$A:$A, "Pickup", NewEmisData!$B:$B, $A287, NewEmisData!$C:$C, $H287, NewEmisData!$D:$D, BB$2), SUMIFS(NewEmisData!H:H, NewEmisData!$A:$A, "LDV", NewEmisData!$B:$B, $A287, NewEmisData!$C:$C, $H287, NewEmisData!$D:$D, BB$2))</f>
        <v>1.4781439172223E-2</v>
      </c>
      <c r="BC287" s="335">
        <f>$I287*IF($G287="Pickup", SUMIFS(NewEmisData!I:I, NewEmisData!$A:$A, "Pickup", NewEmisData!$B:$B, $A287, NewEmisData!$C:$C, $H287, NewEmisData!$D:$D, BC$2), SUMIFS(NewEmisData!I:I, NewEmisData!$A:$A, "LDV", NewEmisData!$B:$B, $A287, NewEmisData!$C:$C, $H287, NewEmisData!$D:$D, BC$2))</f>
        <v>1.3413837806436801E-2</v>
      </c>
      <c r="BD287" s="335">
        <f>$I287*IF($G287="Pickup", SUMIFS(NewEmisData!J:J, NewEmisData!$A:$A, "Pickup", NewEmisData!$B:$B, $A287, NewEmisData!$C:$C, $H287, NewEmisData!$D:$D, BD$2), SUMIFS(NewEmisData!J:J, NewEmisData!$A:$A, "LDV", NewEmisData!$B:$B, $A287, NewEmisData!$C:$C, $H287, NewEmisData!$D:$D, BD$2))</f>
        <v>1.2354573478352299E-2</v>
      </c>
      <c r="BE287" s="335">
        <f>$I287*IF($G287="Pickup", SUMIFS(NewEmisData!K:K, NewEmisData!$A:$A, "Pickup", NewEmisData!$B:$B, $A287, NewEmisData!$C:$C, $H287, NewEmisData!$D:$D, BE$2), SUMIFS(NewEmisData!K:K, NewEmisData!$A:$A, "LDV", NewEmisData!$B:$B, $A287, NewEmisData!$C:$C, $H287, NewEmisData!$D:$D, BE$2))</f>
        <v>1.16820653404197E-2</v>
      </c>
      <c r="BF287" s="335">
        <f>$I287*IF($G287="Pickup", SUMIFS(NewEmisData!L:L, NewEmisData!$A:$A, "Pickup", NewEmisData!$B:$B, $A287, NewEmisData!$C:$C, $H287, NewEmisData!$D:$D, BF$2), SUMIFS(NewEmisData!L:L, NewEmisData!$A:$A, "LDV", NewEmisData!$B:$B, $A287, NewEmisData!$C:$C, $H287, NewEmisData!$D:$D, BF$2))</f>
        <v>1.13463459698093E-2</v>
      </c>
      <c r="BG287" s="335">
        <f>$I287*IF($G287="Pickup", SUMIFS(NewEmisData!M:M, NewEmisData!$A:$A, "Pickup", NewEmisData!$B:$B, $A287, NewEmisData!$C:$C, $H287, NewEmisData!$D:$D, BG$2), SUMIFS(NewEmisData!M:M, NewEmisData!$A:$A, "LDV", NewEmisData!$B:$B, $A287, NewEmisData!$C:$C, $H287, NewEmisData!$D:$D, BG$2))</f>
        <v>1.1157149268450401E-2</v>
      </c>
      <c r="BH287" s="335">
        <v>6.6026126062260432E-3</v>
      </c>
      <c r="BI287" s="335">
        <f>$I287*IF($G287="Pickup", SUMIFS(NewEmisData!E:E, NewEmisData!$A:$A, "Pickup", NewEmisData!$B:$B, $A287, NewEmisData!$C:$C, $H287, NewEmisData!$D:$D, BI$2), SUMIFS(NewEmisData!E:E, NewEmisData!$A:$A, "LDV", NewEmisData!$B:$B, $A287, NewEmisData!$C:$C, $H287, NewEmisData!$D:$D, BI$2))</f>
        <v>7.7707306410078001</v>
      </c>
      <c r="BJ287" s="335">
        <f>$I287*IF($G287="Pickup", SUMIFS(NewEmisData!F:F, NewEmisData!$A:$A, "Pickup", NewEmisData!$B:$B, $A287, NewEmisData!$C:$C, $H287, NewEmisData!$D:$D, BJ$2), SUMIFS(NewEmisData!F:F, NewEmisData!$A:$A, "LDV", NewEmisData!$B:$B, $A287, NewEmisData!$C:$C, $H287, NewEmisData!$D:$D, BJ$2))</f>
        <v>4.4247869376442202</v>
      </c>
      <c r="BK287" s="335">
        <f>$I287*IF($G287="Pickup", SUMIFS(NewEmisData!G:G, NewEmisData!$A:$A, "Pickup", NewEmisData!$B:$B, $A287, NewEmisData!$C:$C, $H287, NewEmisData!$D:$D, BK$2), SUMIFS(NewEmisData!G:G, NewEmisData!$A:$A, "LDV", NewEmisData!$B:$B, $A287, NewEmisData!$C:$C, $H287, NewEmisData!$D:$D, BK$2))</f>
        <v>2.6540717659073501</v>
      </c>
      <c r="BL287" s="335">
        <f>$I287*IF($G287="Pickup", SUMIFS(NewEmisData!H:H, NewEmisData!$A:$A, "Pickup", NewEmisData!$B:$B, $A287, NewEmisData!$C:$C, $H287, NewEmisData!$D:$D, BL$2), SUMIFS(NewEmisData!H:H, NewEmisData!$A:$A, "LDV", NewEmisData!$B:$B, $A287, NewEmisData!$C:$C, $H287, NewEmisData!$D:$D, BL$2))</f>
        <v>2.0604732381170998</v>
      </c>
      <c r="BM287" s="335">
        <f>$I287*IF($G287="Pickup", SUMIFS(NewEmisData!I:I, NewEmisData!$A:$A, "Pickup", NewEmisData!$B:$B, $A287, NewEmisData!$C:$C, $H287, NewEmisData!$D:$D, BM$2), SUMIFS(NewEmisData!I:I, NewEmisData!$A:$A, "LDV", NewEmisData!$B:$B, $A287, NewEmisData!$C:$C, $H287, NewEmisData!$D:$D, BM$2))</f>
        <v>1.4768702583128299</v>
      </c>
      <c r="BN287" s="335">
        <f>$I287*IF($G287="Pickup", SUMIFS(NewEmisData!J:J, NewEmisData!$A:$A, "Pickup", NewEmisData!$B:$B, $A287, NewEmisData!$C:$C, $H287, NewEmisData!$D:$D, BN$2), SUMIFS(NewEmisData!J:J, NewEmisData!$A:$A, "LDV", NewEmisData!$B:$B, $A287, NewEmisData!$C:$C, $H287, NewEmisData!$D:$D, BN$2))</f>
        <v>1.1597745551704699</v>
      </c>
      <c r="BO287" s="335">
        <f>$I287*IF($G287="Pickup", SUMIFS(NewEmisData!K:K, NewEmisData!$A:$A, "Pickup", NewEmisData!$B:$B, $A287, NewEmisData!$C:$C, $H287, NewEmisData!$D:$D, BO$2), SUMIFS(NewEmisData!K:K, NewEmisData!$A:$A, "LDV", NewEmisData!$B:$B, $A287, NewEmisData!$C:$C, $H287, NewEmisData!$D:$D, BO$2))</f>
        <v>1.01795642585422</v>
      </c>
      <c r="BP287" s="335">
        <f>$I287*IF($G287="Pickup", SUMIFS(NewEmisData!L:L, NewEmisData!$A:$A, "Pickup", NewEmisData!$B:$B, $A287, NewEmisData!$C:$C, $H287, NewEmisData!$D:$D, BP$2), SUMIFS(NewEmisData!L:L, NewEmisData!$A:$A, "LDV", NewEmisData!$B:$B, $A287, NewEmisData!$C:$C, $H287, NewEmisData!$D:$D, BP$2))</f>
        <v>0.97243111781319103</v>
      </c>
      <c r="BQ287" s="335">
        <f>$I287*IF($G287="Pickup", SUMIFS(NewEmisData!M:M, NewEmisData!$A:$A, "Pickup", NewEmisData!$B:$B, $A287, NewEmisData!$C:$C, $H287, NewEmisData!$D:$D, BQ$2), SUMIFS(NewEmisData!M:M, NewEmisData!$A:$A, "LDV", NewEmisData!$B:$B, $A287, NewEmisData!$C:$C, $H287, NewEmisData!$D:$D, BQ$2))</f>
        <v>0.94396289100680397</v>
      </c>
      <c r="BR287" s="335">
        <v>1.5622001678221484</v>
      </c>
      <c r="BS287" s="335">
        <f>$I287*IF($G287="Pickup", SUMIFS(NewEmisData!E:E, NewEmisData!$A:$A, "Pickup", NewEmisData!$B:$B, $A287, NewEmisData!$C:$C, $H287, NewEmisData!$D:$D, BS$2), SUMIFS(NewEmisData!E:E, NewEmisData!$A:$A, "LDV", NewEmisData!$B:$B, $A287, NewEmisData!$C:$C, $H287, NewEmisData!$D:$D, BS$2))</f>
        <v>0.868939523792984</v>
      </c>
      <c r="BT287" s="335">
        <f>$I287*IF($G287="Pickup", SUMIFS(NewEmisData!F:F, NewEmisData!$A:$A, "Pickup", NewEmisData!$B:$B, $A287, NewEmisData!$C:$C, $H287, NewEmisData!$D:$D, BT$2), SUMIFS(NewEmisData!F:F, NewEmisData!$A:$A, "LDV", NewEmisData!$B:$B, $A287, NewEmisData!$C:$C, $H287, NewEmisData!$D:$D, BT$2))</f>
        <v>0.46984846516954898</v>
      </c>
      <c r="BU287" s="335">
        <f>$I287*IF($G287="Pickup", SUMIFS(NewEmisData!G:G, NewEmisData!$A:$A, "Pickup", NewEmisData!$B:$B, $A287, NewEmisData!$C:$C, $H287, NewEmisData!$D:$D, BU$2), SUMIFS(NewEmisData!G:G, NewEmisData!$A:$A, "LDV", NewEmisData!$B:$B, $A287, NewEmisData!$C:$C, $H287, NewEmisData!$D:$D, BU$2))</f>
        <v>0.25380786816335299</v>
      </c>
      <c r="BV287" s="335">
        <f>$I287*IF($G287="Pickup", SUMIFS(NewEmisData!H:H, NewEmisData!$A:$A, "Pickup", NewEmisData!$B:$B, $A287, NewEmisData!$C:$C, $H287, NewEmisData!$D:$D, BV$2), SUMIFS(NewEmisData!H:H, NewEmisData!$A:$A, "LDV", NewEmisData!$B:$B, $A287, NewEmisData!$C:$C, $H287, NewEmisData!$D:$D, BV$2))</f>
        <v>0.20500079484657399</v>
      </c>
      <c r="BW287" s="335">
        <f>$I287*IF($G287="Pickup", SUMIFS(NewEmisData!I:I, NewEmisData!$A:$A, "Pickup", NewEmisData!$B:$B, $A287, NewEmisData!$C:$C, $H287, NewEmisData!$D:$D, BW$2), SUMIFS(NewEmisData!I:I, NewEmisData!$A:$A, "LDV", NewEmisData!$B:$B, $A287, NewEmisData!$C:$C, $H287, NewEmisData!$D:$D, BW$2))</f>
        <v>0.15182918417959501</v>
      </c>
      <c r="BX287" s="335">
        <f>$I287*IF($G287="Pickup", SUMIFS(NewEmisData!J:J, NewEmisData!$A:$A, "Pickup", NewEmisData!$B:$B, $A287, NewEmisData!$C:$C, $H287, NewEmisData!$D:$D, BX$2), SUMIFS(NewEmisData!J:J, NewEmisData!$A:$A, "LDV", NewEmisData!$B:$B, $A287, NewEmisData!$C:$C, $H287, NewEmisData!$D:$D, BX$2))</f>
        <v>0.12865137268893501</v>
      </c>
      <c r="BY287" s="335">
        <f>$I287*IF($G287="Pickup", SUMIFS(NewEmisData!K:K, NewEmisData!$A:$A, "Pickup", NewEmisData!$B:$B, $A287, NewEmisData!$C:$C, $H287, NewEmisData!$D:$D, BY$2), SUMIFS(NewEmisData!K:K, NewEmisData!$A:$A, "LDV", NewEmisData!$B:$B, $A287, NewEmisData!$C:$C, $H287, NewEmisData!$D:$D, BY$2))</f>
        <v>0.11591502454704899</v>
      </c>
      <c r="BZ287" s="335">
        <f>$I287*IF($G287="Pickup", SUMIFS(NewEmisData!L:L, NewEmisData!$A:$A, "Pickup", NewEmisData!$B:$B, $A287, NewEmisData!$C:$C, $H287, NewEmisData!$D:$D, BZ$2), SUMIFS(NewEmisData!L:L, NewEmisData!$A:$A, "LDV", NewEmisData!$B:$B, $A287, NewEmisData!$C:$C, $H287, NewEmisData!$D:$D, BZ$2))</f>
        <v>0.110951334785302</v>
      </c>
      <c r="CA287" s="335">
        <f>$I287*IF($G287="Pickup", SUMIFS(NewEmisData!M:M, NewEmisData!$A:$A, "Pickup", NewEmisData!$B:$B, $A287, NewEmisData!$C:$C, $H287, NewEmisData!$D:$D, CA$2), SUMIFS(NewEmisData!M:M, NewEmisData!$A:$A, "LDV", NewEmisData!$B:$B, $A287, NewEmisData!$C:$C, $H287, NewEmisData!$D:$D, CA$2))</f>
        <v>0.10699337260583799</v>
      </c>
      <c r="CB287" s="335">
        <v>0.11295846897695311</v>
      </c>
      <c r="CC287" s="335">
        <f>$I287*IF($G287="Pickup", SUMIFS(NewEmisData!E:E, NewEmisData!$A:$A, "Pickup", NewEmisData!$B:$B, $A287, NewEmisData!$C:$C, $H287, NewEmisData!$D:$D, CC$2), SUMIFS(NewEmisData!E:E, NewEmisData!$A:$A, "LDV", NewEmisData!$B:$B, $A287, NewEmisData!$C:$C, $H287, NewEmisData!$D:$D, CC$2))</f>
        <v>5.1125583760404797E-2</v>
      </c>
      <c r="CD287" s="335">
        <f>$I287*IF($G287="Pickup", SUMIFS(NewEmisData!F:F, NewEmisData!$A:$A, "Pickup", NewEmisData!$B:$B, $A287, NewEmisData!$C:$C, $H287, NewEmisData!$D:$D, CD$2), SUMIFS(NewEmisData!F:F, NewEmisData!$A:$A, "LDV", NewEmisData!$B:$B, $A287, NewEmisData!$C:$C, $H287, NewEmisData!$D:$D, CD$2))</f>
        <v>3.7154393856404101E-2</v>
      </c>
      <c r="CE287" s="335">
        <f>$I287*IF($G287="Pickup", SUMIFS(NewEmisData!G:G, NewEmisData!$A:$A, "Pickup", NewEmisData!$B:$B, $A287, NewEmisData!$C:$C, $H287, NewEmisData!$D:$D, CE$2), SUMIFS(NewEmisData!G:G, NewEmisData!$A:$A, "LDV", NewEmisData!$B:$B, $A287, NewEmisData!$C:$C, $H287, NewEmisData!$D:$D, CE$2))</f>
        <v>2.8853651309577E-2</v>
      </c>
      <c r="CF287" s="335">
        <f>$I287*IF($G287="Pickup", SUMIFS(NewEmisData!H:H, NewEmisData!$A:$A, "Pickup", NewEmisData!$B:$B, $A287, NewEmisData!$C:$C, $H287, NewEmisData!$D:$D, CF$2), SUMIFS(NewEmisData!H:H, NewEmisData!$A:$A, "LDV", NewEmisData!$B:$B, $A287, NewEmisData!$C:$C, $H287, NewEmisData!$D:$D, CF$2))</f>
        <v>2.7537520644524499E-2</v>
      </c>
      <c r="CG287" s="335">
        <f>$I287*IF($G287="Pickup", SUMIFS(NewEmisData!I:I, NewEmisData!$A:$A, "Pickup", NewEmisData!$B:$B, $A287, NewEmisData!$C:$C, $H287, NewEmisData!$D:$D, CG$2), SUMIFS(NewEmisData!I:I, NewEmisData!$A:$A, "LDV", NewEmisData!$B:$B, $A287, NewEmisData!$C:$C, $H287, NewEmisData!$D:$D, CG$2))</f>
        <v>2.6666633761740999E-2</v>
      </c>
      <c r="CH287" s="335">
        <f>$I287*IF($G287="Pickup", SUMIFS(NewEmisData!J:J, NewEmisData!$A:$A, "Pickup", NewEmisData!$B:$B, $A287, NewEmisData!$C:$C, $H287, NewEmisData!$D:$D, CH$2), SUMIFS(NewEmisData!J:J, NewEmisData!$A:$A, "LDV", NewEmisData!$B:$B, $A287, NewEmisData!$C:$C, $H287, NewEmisData!$D:$D, CH$2))</f>
        <v>2.5980348711507999E-2</v>
      </c>
      <c r="CI287" s="335">
        <f>$I287*IF($G287="Pickup", SUMIFS(NewEmisData!K:K, NewEmisData!$A:$A, "Pickup", NewEmisData!$B:$B, $A287, NewEmisData!$C:$C, $H287, NewEmisData!$D:$D, CI$2), SUMIFS(NewEmisData!K:K, NewEmisData!$A:$A, "LDV", NewEmisData!$B:$B, $A287, NewEmisData!$C:$C, $H287, NewEmisData!$D:$D, CI$2))</f>
        <v>2.5978185303944301E-2</v>
      </c>
      <c r="CJ287" s="335">
        <f>$I287*IF($G287="Pickup", SUMIFS(NewEmisData!L:L, NewEmisData!$A:$A, "Pickup", NewEmisData!$B:$B, $A287, NewEmisData!$C:$C, $H287, NewEmisData!$D:$D, CJ$2), SUMIFS(NewEmisData!L:L, NewEmisData!$A:$A, "LDV", NewEmisData!$B:$B, $A287, NewEmisData!$C:$C, $H287, NewEmisData!$D:$D, CJ$2))</f>
        <v>2.5977588735828699E-2</v>
      </c>
      <c r="CK287" s="335">
        <f>$I287*IF($G287="Pickup", SUMIFS(NewEmisData!M:M, NewEmisData!$A:$A, "Pickup", NewEmisData!$B:$B, $A287, NewEmisData!$C:$C, $H287, NewEmisData!$D:$D, CK$2), SUMIFS(NewEmisData!M:M, NewEmisData!$A:$A, "LDV", NewEmisData!$B:$B, $A287, NewEmisData!$C:$C, $H287, NewEmisData!$D:$D, CK$2))</f>
        <v>2.5976994364069798E-2</v>
      </c>
      <c r="CL287" s="335">
        <v>2.0846549246249676E-2</v>
      </c>
      <c r="CM287" s="335">
        <f>$I287*IF($G287="Pickup", SUMIFS(NewEmisData!E:E, NewEmisData!$A:$A, "Pickup", NewEmisData!$B:$B, $A287, NewEmisData!$C:$C, $H287, NewEmisData!$D:$D, CM$2), SUMIFS(NewEmisData!E:E, NewEmisData!$A:$A, "LDV", NewEmisData!$B:$B, $A287, NewEmisData!$C:$C, $H287, NewEmisData!$D:$D, CM$2))</f>
        <v>2.2752592498671498E-2</v>
      </c>
      <c r="CN287" s="335">
        <f>$I287*IF($G287="Pickup", SUMIFS(NewEmisData!F:F, NewEmisData!$A:$A, "Pickup", NewEmisData!$B:$B, $A287, NewEmisData!$C:$C, $H287, NewEmisData!$D:$D, CN$2), SUMIFS(NewEmisData!F:F, NewEmisData!$A:$A, "LDV", NewEmisData!$B:$B, $A287, NewEmisData!$C:$C, $H287, NewEmisData!$D:$D, CN$2))</f>
        <v>1.4156662086893E-2</v>
      </c>
      <c r="CO287" s="335">
        <f>$I287*IF($G287="Pickup", SUMIFS(NewEmisData!G:G, NewEmisData!$A:$A, "Pickup", NewEmisData!$B:$B, $A287, NewEmisData!$C:$C, $H287, NewEmisData!$D:$D, CO$2), SUMIFS(NewEmisData!G:G, NewEmisData!$A:$A, "LDV", NewEmisData!$B:$B, $A287, NewEmisData!$C:$C, $H287, NewEmisData!$D:$D, CO$2))</f>
        <v>9.29628541682684E-3</v>
      </c>
      <c r="CP287" s="335">
        <f>$I287*IF($G287="Pickup", SUMIFS(NewEmisData!H:H, NewEmisData!$A:$A, "Pickup", NewEmisData!$B:$B, $A287, NewEmisData!$C:$C, $H287, NewEmisData!$D:$D, CP$2), SUMIFS(NewEmisData!H:H, NewEmisData!$A:$A, "LDV", NewEmisData!$B:$B, $A287, NewEmisData!$C:$C, $H287, NewEmisData!$D:$D, CP$2))</f>
        <v>7.6962231490179996E-3</v>
      </c>
      <c r="CQ287" s="335">
        <f>$I287*IF($G287="Pickup", SUMIFS(NewEmisData!I:I, NewEmisData!$A:$A, "Pickup", NewEmisData!$B:$B, $A287, NewEmisData!$C:$C, $H287, NewEmisData!$D:$D, CQ$2), SUMIFS(NewEmisData!I:I, NewEmisData!$A:$A, "LDV", NewEmisData!$B:$B, $A287, NewEmisData!$C:$C, $H287, NewEmisData!$D:$D, CQ$2))</f>
        <v>6.9434858281499498E-3</v>
      </c>
      <c r="CR287" s="335">
        <f>$I287*IF($G287="Pickup", SUMIFS(NewEmisData!J:J, NewEmisData!$A:$A, "Pickup", NewEmisData!$B:$B, $A287, NewEmisData!$C:$C, $H287, NewEmisData!$D:$D, CR$2), SUMIFS(NewEmisData!J:J, NewEmisData!$A:$A, "LDV", NewEmisData!$B:$B, $A287, NewEmisData!$C:$C, $H287, NewEmisData!$D:$D, CR$2))</f>
        <v>6.6235501686008101E-3</v>
      </c>
      <c r="CS287" s="335">
        <f>$I287*IF($G287="Pickup", SUMIFS(NewEmisData!K:K, NewEmisData!$A:$A, "Pickup", NewEmisData!$B:$B, $A287, NewEmisData!$C:$C, $H287, NewEmisData!$D:$D, CS$2), SUMIFS(NewEmisData!K:K, NewEmisData!$A:$A, "LDV", NewEmisData!$B:$B, $A287, NewEmisData!$C:$C, $H287, NewEmisData!$D:$D, CS$2))</f>
        <v>6.5909545130035602E-3</v>
      </c>
      <c r="CT287" s="335">
        <f>$I287*IF($G287="Pickup", SUMIFS(NewEmisData!L:L, NewEmisData!$A:$A, "Pickup", NewEmisData!$B:$B, $A287, NewEmisData!$C:$C, $H287, NewEmisData!$D:$D, CT$2), SUMIFS(NewEmisData!L:L, NewEmisData!$A:$A, "LDV", NewEmisData!$B:$B, $A287, NewEmisData!$C:$C, $H287, NewEmisData!$D:$D, CT$2))</f>
        <v>6.5377802107072303E-3</v>
      </c>
      <c r="CU287" s="335">
        <f>$I287*IF($G287="Pickup", SUMIFS(NewEmisData!M:M, NewEmisData!$A:$A, "Pickup", NewEmisData!$B:$B, $A287, NewEmisData!$C:$C, $H287, NewEmisData!$D:$D, CU$2), SUMIFS(NewEmisData!M:M, NewEmisData!$A:$A, "LDV", NewEmisData!$B:$B, $A287, NewEmisData!$C:$C, $H287, NewEmisData!$D:$D, CU$2))</f>
        <v>6.5374275690386098E-3</v>
      </c>
      <c r="CV287" s="335">
        <v>5.2030687941242611E-3</v>
      </c>
      <c r="CW287" s="335">
        <v>3.0448046675121709E-3</v>
      </c>
      <c r="CX287" s="335">
        <v>1.8865908720768221E-3</v>
      </c>
      <c r="CY287" s="335">
        <v>1.5570268485524494E-3</v>
      </c>
      <c r="CZ287" s="335">
        <v>1.2432183416122382E-3</v>
      </c>
      <c r="DA287" s="335">
        <v>9.252251866281976E-4</v>
      </c>
      <c r="DB287" s="335">
        <v>7.2309456596024934E-4</v>
      </c>
      <c r="DC287" s="335">
        <v>6.8940706870607876E-4</v>
      </c>
      <c r="DD287" s="335">
        <v>6.844148428615973E-4</v>
      </c>
      <c r="DE287" s="335">
        <v>6.8634617396886091E-4</v>
      </c>
      <c r="DF287" s="335">
        <v>6.8634617396886091E-4</v>
      </c>
      <c r="DG287" s="335">
        <f>$I287*IF($G287="Pickup", SUMIFS(NewEmisData!E:E, NewEmisData!$A:$A, "Pickup", NewEmisData!$B:$B, $A287, NewEmisData!$C:$C, $H287, NewEmisData!$D:$D, DG$2), SUMIFS(NewEmisData!E:E, NewEmisData!$A:$A, "LDV", NewEmisData!$B:$B, $A287, NewEmisData!$C:$C, $H287, NewEmisData!$D:$D, DG$2))</f>
        <v>0</v>
      </c>
      <c r="DH287" s="335">
        <f>$I287*IF($G287="Pickup", SUMIFS(NewEmisData!F:F, NewEmisData!$A:$A, "Pickup", NewEmisData!$B:$B, $A287, NewEmisData!$C:$C, $H287, NewEmisData!$D:$D, DH$2), SUMIFS(NewEmisData!F:F, NewEmisData!$A:$A, "LDV", NewEmisData!$B:$B, $A287, NewEmisData!$C:$C, $H287, NewEmisData!$D:$D, DH$2))</f>
        <v>0</v>
      </c>
      <c r="DI287" s="335">
        <f>$I287*IF($G287="Pickup", SUMIFS(NewEmisData!G:G, NewEmisData!$A:$A, "Pickup", NewEmisData!$B:$B, $A287, NewEmisData!$C:$C, $H287, NewEmisData!$D:$D, DI$2), SUMIFS(NewEmisData!G:G, NewEmisData!$A:$A, "LDV", NewEmisData!$B:$B, $A287, NewEmisData!$C:$C, $H287, NewEmisData!$D:$D, DI$2))</f>
        <v>0</v>
      </c>
      <c r="DJ287" s="335">
        <f>$I287*IF($G287="Pickup", SUMIFS(NewEmisData!H:H, NewEmisData!$A:$A, "Pickup", NewEmisData!$B:$B, $A287, NewEmisData!$C:$C, $H287, NewEmisData!$D:$D, DJ$2), SUMIFS(NewEmisData!H:H, NewEmisData!$A:$A, "LDV", NewEmisData!$B:$B, $A287, NewEmisData!$C:$C, $H287, NewEmisData!$D:$D, DJ$2))</f>
        <v>0</v>
      </c>
      <c r="DK287" s="335">
        <f>$I287*IF($G287="Pickup", SUMIFS(NewEmisData!I:I, NewEmisData!$A:$A, "Pickup", NewEmisData!$B:$B, $A287, NewEmisData!$C:$C, $H287, NewEmisData!$D:$D, DK$2), SUMIFS(NewEmisData!I:I, NewEmisData!$A:$A, "LDV", NewEmisData!$B:$B, $A287, NewEmisData!$C:$C, $H287, NewEmisData!$D:$D, DK$2))</f>
        <v>0</v>
      </c>
      <c r="DL287" s="335">
        <f>$I287*IF($G287="Pickup", SUMIFS(NewEmisData!J:J, NewEmisData!$A:$A, "Pickup", NewEmisData!$B:$B, $A287, NewEmisData!$C:$C, $H287, NewEmisData!$D:$D, DL$2), SUMIFS(NewEmisData!J:J, NewEmisData!$A:$A, "LDV", NewEmisData!$B:$B, $A287, NewEmisData!$C:$C, $H287, NewEmisData!$D:$D, DL$2))</f>
        <v>0</v>
      </c>
      <c r="DM287" s="335">
        <f>$I287*IF($G287="Pickup", SUMIFS(NewEmisData!K:K, NewEmisData!$A:$A, "Pickup", NewEmisData!$B:$B, $A287, NewEmisData!$C:$C, $H287, NewEmisData!$D:$D, DM$2), SUMIFS(NewEmisData!K:K, NewEmisData!$A:$A, "LDV", NewEmisData!$B:$B, $A287, NewEmisData!$C:$C, $H287, NewEmisData!$D:$D, DM$2))</f>
        <v>0</v>
      </c>
      <c r="DN287" s="335">
        <f>$I287*IF($G287="Pickup", SUMIFS(NewEmisData!L:L, NewEmisData!$A:$A, "Pickup", NewEmisData!$B:$B, $A287, NewEmisData!$C:$C, $H287, NewEmisData!$D:$D, DN$2), SUMIFS(NewEmisData!L:L, NewEmisData!$A:$A, "LDV", NewEmisData!$B:$B, $A287, NewEmisData!$C:$C, $H287, NewEmisData!$D:$D, DN$2))</f>
        <v>0</v>
      </c>
      <c r="DO287" s="335">
        <f>$I287*IF($G287="Pickup", SUMIFS(NewEmisData!M:M, NewEmisData!$A:$A, "Pickup", NewEmisData!$B:$B, $A287, NewEmisData!$C:$C, $H287, NewEmisData!$D:$D, DO$2), SUMIFS(NewEmisData!M:M, NewEmisData!$A:$A, "LDV", NewEmisData!$B:$B, $A287, NewEmisData!$C:$C, $H287, NewEmisData!$D:$D, DO$2))</f>
        <v>0</v>
      </c>
      <c r="DP287" s="335">
        <v>1.3868757746550878E-3</v>
      </c>
      <c r="DQ287" s="335">
        <f>$I287*IF($G287="Pickup", SUMIFS(NewEmisData!E:E, NewEmisData!$A:$A, "Pickup", NewEmisData!$B:$B, $A287, NewEmisData!$C:$C, $H287, NewEmisData!$D:$D, DQ$2), SUMIFS(NewEmisData!E:E, NewEmisData!$A:$A, "LDV", NewEmisData!$B:$B, $A287, NewEmisData!$C:$C, $H287, NewEmisData!$D:$D, DQ$2))</f>
        <v>1.7231430999334701E-2</v>
      </c>
      <c r="DR287" s="335">
        <f>$I287*IF($G287="Pickup", SUMIFS(NewEmisData!F:F, NewEmisData!$A:$A, "Pickup", NewEmisData!$B:$B, $A287, NewEmisData!$C:$C, $H287, NewEmisData!$D:$D, DR$2), SUMIFS(NewEmisData!F:F, NewEmisData!$A:$A, "LDV", NewEmisData!$B:$B, $A287, NewEmisData!$C:$C, $H287, NewEmisData!$D:$D, DR$2))</f>
        <v>8.9963646277585099E-3</v>
      </c>
      <c r="DS287" s="335">
        <f>$I287*IF($G287="Pickup", SUMIFS(NewEmisData!G:G, NewEmisData!$A:$A, "Pickup", NewEmisData!$B:$B, $A287, NewEmisData!$C:$C, $H287, NewEmisData!$D:$D, DS$2), SUMIFS(NewEmisData!G:G, NewEmisData!$A:$A, "LDV", NewEmisData!$B:$B, $A287, NewEmisData!$C:$C, $H287, NewEmisData!$D:$D, DS$2))</f>
        <v>5.6961522615022698E-3</v>
      </c>
      <c r="DT287" s="335">
        <f>$I287*IF($G287="Pickup", SUMIFS(NewEmisData!H:H, NewEmisData!$A:$A, "Pickup", NewEmisData!$B:$B, $A287, NewEmisData!$C:$C, $H287, NewEmisData!$D:$D, DT$2), SUMIFS(NewEmisData!H:H, NewEmisData!$A:$A, "LDV", NewEmisData!$B:$B, $A287, NewEmisData!$C:$C, $H287, NewEmisData!$D:$D, DT$2))</f>
        <v>4.3151143502781096E-3</v>
      </c>
      <c r="DU287" s="335">
        <f>$I287*IF($G287="Pickup", SUMIFS(NewEmisData!I:I, NewEmisData!$A:$A, "Pickup", NewEmisData!$B:$B, $A287, NewEmisData!$C:$C, $H287, NewEmisData!$D:$D, DU$2), SUMIFS(NewEmisData!I:I, NewEmisData!$A:$A, "LDV", NewEmisData!$B:$B, $A287, NewEmisData!$C:$C, $H287, NewEmisData!$D:$D, DU$2))</f>
        <v>3.35028978849721E-3</v>
      </c>
      <c r="DV287" s="335">
        <f>$I287*IF($G287="Pickup", SUMIFS(NewEmisData!J:J, NewEmisData!$A:$A, "Pickup", NewEmisData!$B:$B, $A287, NewEmisData!$C:$C, $H287, NewEmisData!$D:$D, DV$2), SUMIFS(NewEmisData!J:J, NewEmisData!$A:$A, "LDV", NewEmisData!$B:$B, $A287, NewEmisData!$C:$C, $H287, NewEmisData!$D:$D, DV$2))</f>
        <v>2.9288858721300301E-3</v>
      </c>
      <c r="DW287" s="335">
        <f>$I287*IF($G287="Pickup", SUMIFS(NewEmisData!K:K, NewEmisData!$A:$A, "Pickup", NewEmisData!$B:$B, $A287, NewEmisData!$C:$C, $H287, NewEmisData!$D:$D, DW$2), SUMIFS(NewEmisData!K:K, NewEmisData!$A:$A, "LDV", NewEmisData!$B:$B, $A287, NewEmisData!$C:$C, $H287, NewEmisData!$D:$D, DW$2))</f>
        <v>2.6889748661232601E-3</v>
      </c>
      <c r="DX287" s="335">
        <f>$I287*IF($G287="Pickup", SUMIFS(NewEmisData!L:L, NewEmisData!$A:$A, "Pickup", NewEmisData!$B:$B, $A287, NewEmisData!$C:$C, $H287, NewEmisData!$D:$D, DX$2), SUMIFS(NewEmisData!L:L, NewEmisData!$A:$A, "LDV", NewEmisData!$B:$B, $A287, NewEmisData!$C:$C, $H287, NewEmisData!$D:$D, DX$2))</f>
        <v>2.6131014849391301E-3</v>
      </c>
      <c r="DY287" s="335">
        <f>$I287*IF($G287="Pickup", SUMIFS(NewEmisData!M:M, NewEmisData!$A:$A, "Pickup", NewEmisData!$B:$B, $A287, NewEmisData!$C:$C, $H287, NewEmisData!$D:$D, DY$2), SUMIFS(NewEmisData!M:M, NewEmisData!$A:$A, "LDV", NewEmisData!$B:$B, $A287, NewEmisData!$C:$C, $H287, NewEmisData!$D:$D, DY$2))</f>
        <v>2.5757099053792102E-3</v>
      </c>
      <c r="DZ287" s="335">
        <v>4.3350573081854527E-3</v>
      </c>
      <c r="EA287" s="335">
        <f t="shared" si="456"/>
        <v>605.35194063093002</v>
      </c>
      <c r="EB287" s="335">
        <f t="shared" si="457"/>
        <v>575.43677827742204</v>
      </c>
      <c r="EC287" s="335">
        <f t="shared" si="458"/>
        <v>447.50306541281799</v>
      </c>
      <c r="ED287" s="335">
        <f t="shared" si="459"/>
        <v>380.32748601406797</v>
      </c>
      <c r="EE287" s="335">
        <f t="shared" si="460"/>
        <v>328.8508655947</v>
      </c>
      <c r="EF287" s="335">
        <f t="shared" si="461"/>
        <v>299.87343037562698</v>
      </c>
      <c r="EG287" s="335">
        <f t="shared" si="462"/>
        <v>286.96645721008798</v>
      </c>
      <c r="EH287" s="335">
        <f t="shared" si="463"/>
        <v>282.38592098475101</v>
      </c>
      <c r="EI287" s="335">
        <f t="shared" si="464"/>
        <v>280.69816184937503</v>
      </c>
      <c r="EJ287" s="335">
        <f t="shared" si="465"/>
        <v>0.20692409258864139</v>
      </c>
      <c r="EK287" s="335">
        <f t="shared" si="466"/>
        <v>0.73999493628111201</v>
      </c>
      <c r="EL287" s="335">
        <f t="shared" si="467"/>
        <v>0.35335240075773999</v>
      </c>
      <c r="EM287" s="335">
        <f t="shared" si="468"/>
        <v>0.18897755292818599</v>
      </c>
      <c r="EN287" s="335">
        <f t="shared" si="469"/>
        <v>0.12218817840455801</v>
      </c>
      <c r="EO287" s="335">
        <f t="shared" si="470"/>
        <v>7.3060825114572805E-2</v>
      </c>
      <c r="EP287" s="335">
        <f t="shared" si="471"/>
        <v>5.3764321341730301E-2</v>
      </c>
      <c r="EQ287" s="335">
        <f t="shared" si="472"/>
        <v>4.5765873698397498E-2</v>
      </c>
      <c r="ER287" s="335">
        <f t="shared" si="473"/>
        <v>4.3548109073897001E-2</v>
      </c>
      <c r="ES287" s="335">
        <f t="shared" si="474"/>
        <v>4.24609775043936E-2</v>
      </c>
      <c r="ET287" s="335">
        <f t="shared" si="475"/>
        <v>5.5587065527563068E-2</v>
      </c>
      <c r="EU287" s="335">
        <f t="shared" si="476"/>
        <v>1.04747160569124E-2</v>
      </c>
      <c r="EV287" s="335">
        <f t="shared" si="477"/>
        <v>9.9570764799691708E-3</v>
      </c>
      <c r="EW287" s="335">
        <f t="shared" si="478"/>
        <v>6.4196648888919499E-3</v>
      </c>
      <c r="EX287" s="335">
        <f t="shared" si="479"/>
        <v>5.45599526494426E-3</v>
      </c>
      <c r="EY287" s="335">
        <f t="shared" si="480"/>
        <v>4.7175365225731996E-3</v>
      </c>
      <c r="EZ287" s="335">
        <f t="shared" si="481"/>
        <v>4.3018391726363297E-3</v>
      </c>
      <c r="FA287" s="335">
        <f t="shared" si="482"/>
        <v>4.1166816404986702E-3</v>
      </c>
      <c r="FB287" s="335">
        <f t="shared" si="483"/>
        <v>4.0509726462172697E-3</v>
      </c>
      <c r="FC287" s="335">
        <f t="shared" si="484"/>
        <v>4.0267596573162799E-3</v>
      </c>
      <c r="FD287" s="335">
        <f t="shared" si="485"/>
        <v>1.3041984458904573E-3</v>
      </c>
      <c r="FE287" s="335">
        <f t="shared" si="486"/>
        <v>0.112529836649977</v>
      </c>
      <c r="FF287" s="335">
        <f t="shared" si="487"/>
        <v>0.103764807432247</v>
      </c>
      <c r="FG287" s="335">
        <f t="shared" si="488"/>
        <v>8.1904009889209095E-2</v>
      </c>
      <c r="FH287" s="335">
        <f t="shared" si="489"/>
        <v>8.0372811122020202E-2</v>
      </c>
      <c r="FI287" s="335">
        <f t="shared" si="490"/>
        <v>7.8826850839141593E-2</v>
      </c>
      <c r="FJ287" s="335">
        <f t="shared" si="491"/>
        <v>7.7629471627150906E-2</v>
      </c>
      <c r="FK287" s="335">
        <f t="shared" si="492"/>
        <v>7.6869255276324197E-2</v>
      </c>
      <c r="FL287" s="335">
        <f t="shared" si="493"/>
        <v>7.6489801218608905E-2</v>
      </c>
      <c r="FM287" s="335">
        <f t="shared" si="494"/>
        <v>7.6275890012832595E-2</v>
      </c>
      <c r="FN287" s="335">
        <f t="shared" si="495"/>
        <v>3.2948538923667892E-2</v>
      </c>
      <c r="FO287" s="335">
        <f t="shared" si="496"/>
        <v>2.93140110896879E-2</v>
      </c>
      <c r="FP287" s="335">
        <f t="shared" si="497"/>
        <v>2.15603319614842E-2</v>
      </c>
      <c r="FQ287" s="335">
        <f t="shared" si="498"/>
        <v>1.61359542510712E-2</v>
      </c>
      <c r="FR287" s="335">
        <f t="shared" si="499"/>
        <v>1.4781439172223E-2</v>
      </c>
      <c r="FS287" s="335">
        <f t="shared" si="500"/>
        <v>1.3413837806436801E-2</v>
      </c>
      <c r="FT287" s="335">
        <f t="shared" si="501"/>
        <v>1.2354573478352299E-2</v>
      </c>
      <c r="FU287" s="335">
        <f t="shared" si="502"/>
        <v>1.16820653404197E-2</v>
      </c>
      <c r="FV287" s="335">
        <f t="shared" si="503"/>
        <v>1.13463459698093E-2</v>
      </c>
      <c r="FW287" s="335">
        <f t="shared" si="504"/>
        <v>1.1157149268450401E-2</v>
      </c>
      <c r="FX287" s="335">
        <f t="shared" si="505"/>
        <v>6.6026126062260432E-3</v>
      </c>
    </row>
    <row r="288" spans="1:180" x14ac:dyDescent="0.2">
      <c r="A288" s="305" t="str">
        <f>_xlfn.CONCAT(IF(LEFT(TRIM(A287),1)="*", "*R", "R"), 1+RIGHT(TRIM(A287),1))</f>
        <v>R5</v>
      </c>
      <c r="B288" s="305" t="str">
        <f t="shared" si="532"/>
        <v>TLFCNG11</v>
      </c>
      <c r="C288" s="305" t="str">
        <f t="shared" si="533"/>
        <v>TL.CNG.F.CNG.2011</v>
      </c>
      <c r="D288" s="301" t="str">
        <f t="shared" si="534"/>
        <v>bn-vmt, bn-vmt/a</v>
      </c>
      <c r="E288" s="301" t="str">
        <f t="shared" si="535"/>
        <v>TRNCNGL</v>
      </c>
      <c r="F288" s="301" t="str">
        <f t="shared" si="536"/>
        <v>TL</v>
      </c>
      <c r="G288" s="315" t="s">
        <v>818</v>
      </c>
      <c r="H288" s="301" t="s">
        <v>814</v>
      </c>
      <c r="I288" s="315">
        <v>1</v>
      </c>
      <c r="J288" s="315" t="str">
        <f t="shared" si="511"/>
        <v>Full size car-GSL</v>
      </c>
      <c r="K288" s="335">
        <f>$I288*IF($G288="Pickup", SUMIFS(NewEmisData!E:E, NewEmisData!$A:$A, "Pickup", NewEmisData!$B:$B, $A288, NewEmisData!$C:$C, $H288, NewEmisData!$D:$D, K$2), SUMIFS(NewEmisData!E:E, NewEmisData!$A:$A, "LDV", NewEmisData!$B:$B, $A288, NewEmisData!$C:$C, $H288, NewEmisData!$D:$D, K$2))</f>
        <v>474.817101058422</v>
      </c>
      <c r="L288" s="335">
        <f>$I288*IF($G288="Pickup", SUMIFS(NewEmisData!F:F, NewEmisData!$A:$A, "Pickup", NewEmisData!$B:$B, $A288, NewEmisData!$C:$C, $H288, NewEmisData!$D:$D, L$2), SUMIFS(NewEmisData!F:F, NewEmisData!$A:$A, "LDV", NewEmisData!$B:$B, $A288, NewEmisData!$C:$C, $H288, NewEmisData!$D:$D, L$2))</f>
        <v>451.24703471572099</v>
      </c>
      <c r="M288" s="335">
        <f>$I288*IF($G288="Pickup", SUMIFS(NewEmisData!G:G, NewEmisData!$A:$A, "Pickup", NewEmisData!$B:$B, $A288, NewEmisData!$C:$C, $H288, NewEmisData!$D:$D, M$2), SUMIFS(NewEmisData!G:G, NewEmisData!$A:$A, "LDV", NewEmisData!$B:$B, $A288, NewEmisData!$C:$C, $H288, NewEmisData!$D:$D, M$2))</f>
        <v>359.55406391675598</v>
      </c>
      <c r="N288" s="335">
        <f>$I288*IF($G288="Pickup", SUMIFS(NewEmisData!H:H, NewEmisData!$A:$A, "Pickup", NewEmisData!$B:$B, $A288, NewEmisData!$C:$C, $H288, NewEmisData!$D:$D, N$2), SUMIFS(NewEmisData!H:H, NewEmisData!$A:$A, "LDV", NewEmisData!$B:$B, $A288, NewEmisData!$C:$C, $H288, NewEmisData!$D:$D, N$2))</f>
        <v>306.68867751853497</v>
      </c>
      <c r="O288" s="335">
        <f>$I288*IF($G288="Pickup", SUMIFS(NewEmisData!I:I, NewEmisData!$A:$A, "Pickup", NewEmisData!$B:$B, $A288, NewEmisData!$C:$C, $H288, NewEmisData!$D:$D, O$2), SUMIFS(NewEmisData!I:I, NewEmisData!$A:$A, "LDV", NewEmisData!$B:$B, $A288, NewEmisData!$C:$C, $H288, NewEmisData!$D:$D, O$2))</f>
        <v>266.05693149041099</v>
      </c>
      <c r="P288" s="335">
        <f>$I288*IF($G288="Pickup", SUMIFS(NewEmisData!J:J, NewEmisData!$A:$A, "Pickup", NewEmisData!$B:$B, $A288, NewEmisData!$C:$C, $H288, NewEmisData!$D:$D, P$2), SUMIFS(NewEmisData!J:J, NewEmisData!$A:$A, "LDV", NewEmisData!$B:$B, $A288, NewEmisData!$C:$C, $H288, NewEmisData!$D:$D, P$2))</f>
        <v>243.087176828883</v>
      </c>
      <c r="Q288" s="335">
        <f>$I288*IF($G288="Pickup", SUMIFS(NewEmisData!K:K, NewEmisData!$A:$A, "Pickup", NewEmisData!$B:$B, $A288, NewEmisData!$C:$C, $H288, NewEmisData!$D:$D, Q$2), SUMIFS(NewEmisData!K:K, NewEmisData!$A:$A, "LDV", NewEmisData!$B:$B, $A288, NewEmisData!$C:$C, $H288, NewEmisData!$D:$D, Q$2))</f>
        <v>232.82718030870799</v>
      </c>
      <c r="R288" s="335">
        <f>$I288*IF($G288="Pickup", SUMIFS(NewEmisData!L:L, NewEmisData!$A:$A, "Pickup", NewEmisData!$B:$B, $A288, NewEmisData!$C:$C, $H288, NewEmisData!$D:$D, R$2), SUMIFS(NewEmisData!L:L, NewEmisData!$A:$A, "LDV", NewEmisData!$B:$B, $A288, NewEmisData!$C:$C, $H288, NewEmisData!$D:$D, R$2))</f>
        <v>229.167353178653</v>
      </c>
      <c r="S288" s="335">
        <f>$I288*IF($G288="Pickup", SUMIFS(NewEmisData!M:M, NewEmisData!$A:$A, "Pickup", NewEmisData!$B:$B, $A288, NewEmisData!$C:$C, $H288, NewEmisData!$D:$D, S$2), SUMIFS(NewEmisData!M:M, NewEmisData!$A:$A, "LDV", NewEmisData!$B:$B, $A288, NewEmisData!$C:$C, $H288, NewEmisData!$D:$D, S$2))</f>
        <v>227.80956840287899</v>
      </c>
      <c r="T288" s="335">
        <v>0.20692409258864139</v>
      </c>
      <c r="U288" s="335">
        <f>$I288*IF($G288="Pickup", SUMIFS(NewEmisData!E:E, NewEmisData!$A:$A, "Pickup", NewEmisData!$B:$B, $A288, NewEmisData!$C:$C, $H288, NewEmisData!$D:$D, U$2), SUMIFS(NewEmisData!E:E, NewEmisData!$A:$A, "LDV", NewEmisData!$B:$B, $A288, NewEmisData!$C:$C, $H288, NewEmisData!$D:$D, U$2))</f>
        <v>0.70973077210402302</v>
      </c>
      <c r="V288" s="335">
        <f>$I288*IF($G288="Pickup", SUMIFS(NewEmisData!F:F, NewEmisData!$A:$A, "Pickup", NewEmisData!$B:$B, $A288, NewEmisData!$C:$C, $H288, NewEmisData!$D:$D, V$2), SUMIFS(NewEmisData!F:F, NewEmisData!$A:$A, "LDV", NewEmisData!$B:$B, $A288, NewEmisData!$C:$C, $H288, NewEmisData!$D:$D, V$2))</f>
        <v>0.32036907792622199</v>
      </c>
      <c r="W288" s="335">
        <f>$I288*IF($G288="Pickup", SUMIFS(NewEmisData!G:G, NewEmisData!$A:$A, "Pickup", NewEmisData!$B:$B, $A288, NewEmisData!$C:$C, $H288, NewEmisData!$D:$D, W$2), SUMIFS(NewEmisData!G:G, NewEmisData!$A:$A, "LDV", NewEmisData!$B:$B, $A288, NewEmisData!$C:$C, $H288, NewEmisData!$D:$D, W$2))</f>
        <v>0.23974719966536701</v>
      </c>
      <c r="X288" s="335">
        <f>$I288*IF($G288="Pickup", SUMIFS(NewEmisData!H:H, NewEmisData!$A:$A, "Pickup", NewEmisData!$B:$B, $A288, NewEmisData!$C:$C, $H288, NewEmisData!$D:$D, X$2), SUMIFS(NewEmisData!H:H, NewEmisData!$A:$A, "LDV", NewEmisData!$B:$B, $A288, NewEmisData!$C:$C, $H288, NewEmisData!$D:$D, X$2))</f>
        <v>0.160612501035788</v>
      </c>
      <c r="Y288" s="335">
        <f>$I288*IF($G288="Pickup", SUMIFS(NewEmisData!I:I, NewEmisData!$A:$A, "Pickup", NewEmisData!$B:$B, $A288, NewEmisData!$C:$C, $H288, NewEmisData!$D:$D, Y$2), SUMIFS(NewEmisData!I:I, NewEmisData!$A:$A, "LDV", NewEmisData!$B:$B, $A288, NewEmisData!$C:$C, $H288, NewEmisData!$D:$D, Y$2))</f>
        <v>0.10365613117262901</v>
      </c>
      <c r="Z288" s="335">
        <f>$I288*IF($G288="Pickup", SUMIFS(NewEmisData!J:J, NewEmisData!$A:$A, "Pickup", NewEmisData!$B:$B, $A288, NewEmisData!$C:$C, $H288, NewEmisData!$D:$D, Z$2), SUMIFS(NewEmisData!J:J, NewEmisData!$A:$A, "LDV", NewEmisData!$B:$B, $A288, NewEmisData!$C:$C, $H288, NewEmisData!$D:$D, Z$2))</f>
        <v>7.8799994555065797E-2</v>
      </c>
      <c r="AA288" s="335">
        <f>$I288*IF($G288="Pickup", SUMIFS(NewEmisData!K:K, NewEmisData!$A:$A, "Pickup", NewEmisData!$B:$B, $A288, NewEmisData!$C:$C, $H288, NewEmisData!$D:$D, AA$2), SUMIFS(NewEmisData!K:K, NewEmisData!$A:$A, "LDV", NewEmisData!$B:$B, $A288, NewEmisData!$C:$C, $H288, NewEmisData!$D:$D, AA$2))</f>
        <v>6.8646939612850705E-2</v>
      </c>
      <c r="AB288" s="335">
        <f>$I288*IF($G288="Pickup", SUMIFS(NewEmisData!L:L, NewEmisData!$A:$A, "Pickup", NewEmisData!$B:$B, $A288, NewEmisData!$C:$C, $H288, NewEmisData!$D:$D, AB$2), SUMIFS(NewEmisData!L:L, NewEmisData!$A:$A, "LDV", NewEmisData!$B:$B, $A288, NewEmisData!$C:$C, $H288, NewEmisData!$D:$D, AB$2))</f>
        <v>6.5824398729591893E-2</v>
      </c>
      <c r="AC288" s="335">
        <f>$I288*IF($G288="Pickup", SUMIFS(NewEmisData!M:M, NewEmisData!$A:$A, "Pickup", NewEmisData!$B:$B, $A288, NewEmisData!$C:$C, $H288, NewEmisData!$D:$D, AC$2), SUMIFS(NewEmisData!M:M, NewEmisData!$A:$A, "LDV", NewEmisData!$B:$B, $A288, NewEmisData!$C:$C, $H288, NewEmisData!$D:$D, AC$2))</f>
        <v>6.4340803704991095E-2</v>
      </c>
      <c r="AD288" s="335">
        <v>5.5587065527563068E-2</v>
      </c>
      <c r="AE288" s="335">
        <f>$I288*IF($G288="Pickup", SUMIFS(NewEmisData!E:E, NewEmisData!$A:$A, "Pickup", NewEmisData!$B:$B, $A288, NewEmisData!$C:$C, $H288, NewEmisData!$D:$D, AE$2), SUMIFS(NewEmisData!E:E, NewEmisData!$A:$A, "LDV", NewEmisData!$B:$B, $A288, NewEmisData!$C:$C, $H288, NewEmisData!$D:$D, AE$2))</f>
        <v>8.2160020457903906E-3</v>
      </c>
      <c r="AF288" s="335">
        <f>$I288*IF($G288="Pickup", SUMIFS(NewEmisData!F:F, NewEmisData!$A:$A, "Pickup", NewEmisData!$B:$B, $A288, NewEmisData!$C:$C, $H288, NewEmisData!$D:$D, AF$2), SUMIFS(NewEmisData!F:F, NewEmisData!$A:$A, "LDV", NewEmisData!$B:$B, $A288, NewEmisData!$C:$C, $H288, NewEmisData!$D:$D, AF$2))</f>
        <v>7.80815598787189E-3</v>
      </c>
      <c r="AG288" s="335">
        <f>$I288*IF($G288="Pickup", SUMIFS(NewEmisData!G:G, NewEmisData!$A:$A, "Pickup", NewEmisData!$B:$B, $A288, NewEmisData!$C:$C, $H288, NewEmisData!$D:$D, AG$2), SUMIFS(NewEmisData!G:G, NewEmisData!$A:$A, "LDV", NewEmisData!$B:$B, $A288, NewEmisData!$C:$C, $H288, NewEmisData!$D:$D, AG$2))</f>
        <v>5.1579884513251097E-3</v>
      </c>
      <c r="AH288" s="335">
        <f>$I288*IF($G288="Pickup", SUMIFS(NewEmisData!H:H, NewEmisData!$A:$A, "Pickup", NewEmisData!$B:$B, $A288, NewEmisData!$C:$C, $H288, NewEmisData!$D:$D, AH$2), SUMIFS(NewEmisData!H:H, NewEmisData!$A:$A, "LDV", NewEmisData!$B:$B, $A288, NewEmisData!$C:$C, $H288, NewEmisData!$D:$D, AH$2))</f>
        <v>4.3996084263759998E-3</v>
      </c>
      <c r="AI288" s="335">
        <f>$I288*IF($G288="Pickup", SUMIFS(NewEmisData!I:I, NewEmisData!$A:$A, "Pickup", NewEmisData!$B:$B, $A288, NewEmisData!$C:$C, $H288, NewEmisData!$D:$D, AI$2), SUMIFS(NewEmisData!I:I, NewEmisData!$A:$A, "LDV", NewEmisData!$B:$B, $A288, NewEmisData!$C:$C, $H288, NewEmisData!$D:$D, AI$2))</f>
        <v>3.81672539575274E-3</v>
      </c>
      <c r="AJ288" s="335">
        <f>$I288*IF($G288="Pickup", SUMIFS(NewEmisData!J:J, NewEmisData!$A:$A, "Pickup", NewEmisData!$B:$B, $A288, NewEmisData!$C:$C, $H288, NewEmisData!$D:$D, AJ$2), SUMIFS(NewEmisData!J:J, NewEmisData!$A:$A, "LDV", NewEmisData!$B:$B, $A288, NewEmisData!$C:$C, $H288, NewEmisData!$D:$D, AJ$2))</f>
        <v>3.4872096414849999E-3</v>
      </c>
      <c r="AK288" s="335">
        <f>$I288*IF($G288="Pickup", SUMIFS(NewEmisData!K:K, NewEmisData!$A:$A, "Pickup", NewEmisData!$B:$B, $A288, NewEmisData!$C:$C, $H288, NewEmisData!$D:$D, AK$2), SUMIFS(NewEmisData!K:K, NewEmisData!$A:$A, "LDV", NewEmisData!$B:$B, $A288, NewEmisData!$C:$C, $H288, NewEmisData!$D:$D, AK$2))</f>
        <v>3.3400286224750798E-3</v>
      </c>
      <c r="AL288" s="335">
        <f>$I288*IF($G288="Pickup", SUMIFS(NewEmisData!L:L, NewEmisData!$A:$A, "Pickup", NewEmisData!$B:$B, $A288, NewEmisData!$C:$C, $H288, NewEmisData!$D:$D, AL$2), SUMIFS(NewEmisData!L:L, NewEmisData!$A:$A, "LDV", NewEmisData!$B:$B, $A288, NewEmisData!$C:$C, $H288, NewEmisData!$D:$D, AL$2))</f>
        <v>3.2875233288682799E-3</v>
      </c>
      <c r="AM288" s="335">
        <f>$I288*IF($G288="Pickup", SUMIFS(NewEmisData!M:M, NewEmisData!$A:$A, "Pickup", NewEmisData!$B:$B, $A288, NewEmisData!$C:$C, $H288, NewEmisData!$D:$D, AM$2), SUMIFS(NewEmisData!M:M, NewEmisData!$A:$A, "LDV", NewEmisData!$B:$B, $A288, NewEmisData!$C:$C, $H288, NewEmisData!$D:$D, AM$2))</f>
        <v>3.2680461258744399E-3</v>
      </c>
      <c r="AN288" s="335">
        <v>1.3041984458904573E-3</v>
      </c>
      <c r="AO288" s="335">
        <f>$I288*IF($G288="Pickup", SUMIFS(NewEmisData!E:E, NewEmisData!$A:$A, "Pickup", NewEmisData!$B:$B, $A288, NewEmisData!$C:$C, $H288, NewEmisData!$D:$D, AO$2), SUMIFS(NewEmisData!E:E, NewEmisData!$A:$A, "LDV", NewEmisData!$B:$B, $A288, NewEmisData!$C:$C, $H288, NewEmisData!$D:$D, AO$2))</f>
        <v>7.6637268565666605E-2</v>
      </c>
      <c r="AP288" s="335">
        <f>$I288*IF($G288="Pickup", SUMIFS(NewEmisData!F:F, NewEmisData!$A:$A, "Pickup", NewEmisData!$B:$B, $A288, NewEmisData!$C:$C, $H288, NewEmisData!$D:$D, AP$2), SUMIFS(NewEmisData!F:F, NewEmisData!$A:$A, "LDV", NewEmisData!$B:$B, $A288, NewEmisData!$C:$C, $H288, NewEmisData!$D:$D, AP$2))</f>
        <v>7.17220347655846E-2</v>
      </c>
      <c r="AQ288" s="335">
        <f>$I288*IF($G288="Pickup", SUMIFS(NewEmisData!G:G, NewEmisData!$A:$A, "Pickup", NewEmisData!$B:$B, $A288, NewEmisData!$C:$C, $H288, NewEmisData!$D:$D, AQ$2), SUMIFS(NewEmisData!G:G, NewEmisData!$A:$A, "LDV", NewEmisData!$B:$B, $A288, NewEmisData!$C:$C, $H288, NewEmisData!$D:$D, AQ$2))</f>
        <v>5.3063354209187903E-2</v>
      </c>
      <c r="AR288" s="335">
        <f>$I288*IF($G288="Pickup", SUMIFS(NewEmisData!H:H, NewEmisData!$A:$A, "Pickup", NewEmisData!$B:$B, $A288, NewEmisData!$C:$C, $H288, NewEmisData!$D:$D, AR$2), SUMIFS(NewEmisData!H:H, NewEmisData!$A:$A, "LDV", NewEmisData!$B:$B, $A288, NewEmisData!$C:$C, $H288, NewEmisData!$D:$D, AR$2))</f>
        <v>5.1413159178765599E-2</v>
      </c>
      <c r="AS288" s="335">
        <f>$I288*IF($G288="Pickup", SUMIFS(NewEmisData!I:I, NewEmisData!$A:$A, "Pickup", NewEmisData!$B:$B, $A288, NewEmisData!$C:$C, $H288, NewEmisData!$D:$D, AS$2), SUMIFS(NewEmisData!I:I, NewEmisData!$A:$A, "LDV", NewEmisData!$B:$B, $A288, NewEmisData!$C:$C, $H288, NewEmisData!$D:$D, AS$2))</f>
        <v>4.9937748877796798E-2</v>
      </c>
      <c r="AT288" s="335">
        <f>$I288*IF($G288="Pickup", SUMIFS(NewEmisData!J:J, NewEmisData!$A:$A, "Pickup", NewEmisData!$B:$B, $A288, NewEmisData!$C:$C, $H288, NewEmisData!$D:$D, AT$2), SUMIFS(NewEmisData!J:J, NewEmisData!$A:$A, "LDV", NewEmisData!$B:$B, $A288, NewEmisData!$C:$C, $H288, NewEmisData!$D:$D, AT$2))</f>
        <v>4.8737436898882699E-2</v>
      </c>
      <c r="AU288" s="335">
        <f>$I288*IF($G288="Pickup", SUMIFS(NewEmisData!K:K, NewEmisData!$A:$A, "Pickup", NewEmisData!$B:$B, $A288, NewEmisData!$C:$C, $H288, NewEmisData!$D:$D, AU$2), SUMIFS(NewEmisData!K:K, NewEmisData!$A:$A, "LDV", NewEmisData!$B:$B, $A288, NewEmisData!$C:$C, $H288, NewEmisData!$D:$D, AU$2))</f>
        <v>4.7984590527250397E-2</v>
      </c>
      <c r="AV288" s="335">
        <f>$I288*IF($G288="Pickup", SUMIFS(NewEmisData!L:L, NewEmisData!$A:$A, "Pickup", NewEmisData!$B:$B, $A288, NewEmisData!$C:$C, $H288, NewEmisData!$D:$D, AV$2), SUMIFS(NewEmisData!L:L, NewEmisData!$A:$A, "LDV", NewEmisData!$B:$B, $A288, NewEmisData!$C:$C, $H288, NewEmisData!$D:$D, AV$2))</f>
        <v>4.76005320802948E-2</v>
      </c>
      <c r="AW288" s="335">
        <f>$I288*IF($G288="Pickup", SUMIFS(NewEmisData!M:M, NewEmisData!$A:$A, "Pickup", NewEmisData!$B:$B, $A288, NewEmisData!$C:$C, $H288, NewEmisData!$D:$D, AW$2), SUMIFS(NewEmisData!M:M, NewEmisData!$A:$A, "LDV", NewEmisData!$B:$B, $A288, NewEmisData!$C:$C, $H288, NewEmisData!$D:$D, AW$2))</f>
        <v>4.7377866603412998E-2</v>
      </c>
      <c r="AX288" s="335">
        <v>3.2948538923667892E-2</v>
      </c>
      <c r="AY288" s="335">
        <f>$I288*IF($G288="Pickup", SUMIFS(NewEmisData!E:E, NewEmisData!$A:$A, "Pickup", NewEmisData!$B:$B, $A288, NewEmisData!$C:$C, $H288, NewEmisData!$D:$D, AY$2), SUMIFS(NewEmisData!E:E, NewEmisData!$A:$A, "LDV", NewEmisData!$B:$B, $A288, NewEmisData!$C:$C, $H288, NewEmisData!$D:$D, AY$2))</f>
        <v>1.9839679684136899E-2</v>
      </c>
      <c r="AZ288" s="335">
        <f>$I288*IF($G288="Pickup", SUMIFS(NewEmisData!F:F, NewEmisData!$A:$A, "Pickup", NewEmisData!$B:$B, $A288, NewEmisData!$C:$C, $H288, NewEmisData!$D:$D, AZ$2), SUMIFS(NewEmisData!F:F, NewEmisData!$A:$A, "LDV", NewEmisData!$B:$B, $A288, NewEmisData!$C:$C, $H288, NewEmisData!$D:$D, AZ$2))</f>
        <v>1.54915322396613E-2</v>
      </c>
      <c r="BA288" s="335">
        <f>$I288*IF($G288="Pickup", SUMIFS(NewEmisData!G:G, NewEmisData!$A:$A, "Pickup", NewEmisData!$B:$B, $A288, NewEmisData!$C:$C, $H288, NewEmisData!$D:$D, BA$2), SUMIFS(NewEmisData!G:G, NewEmisData!$A:$A, "LDV", NewEmisData!$B:$B, $A288, NewEmisData!$C:$C, $H288, NewEmisData!$D:$D, BA$2))</f>
        <v>1.24856485125612E-2</v>
      </c>
      <c r="BB288" s="335">
        <f>$I288*IF($G288="Pickup", SUMIFS(NewEmisData!H:H, NewEmisData!$A:$A, "Pickup", NewEmisData!$B:$B, $A288, NewEmisData!$C:$C, $H288, NewEmisData!$D:$D, BB$2), SUMIFS(NewEmisData!H:H, NewEmisData!$A:$A, "LDV", NewEmisData!$B:$B, $A288, NewEmisData!$C:$C, $H288, NewEmisData!$D:$D, BB$2))</f>
        <v>1.10258430769824E-2</v>
      </c>
      <c r="BC288" s="335">
        <f>$I288*IF($G288="Pickup", SUMIFS(NewEmisData!I:I, NewEmisData!$A:$A, "Pickup", NewEmisData!$B:$B, $A288, NewEmisData!$C:$C, $H288, NewEmisData!$D:$D, BC$2), SUMIFS(NewEmisData!I:I, NewEmisData!$A:$A, "LDV", NewEmisData!$B:$B, $A288, NewEmisData!$C:$C, $H288, NewEmisData!$D:$D, BC$2))</f>
        <v>9.7206839249302599E-3</v>
      </c>
      <c r="BD288" s="335">
        <f>$I288*IF($G288="Pickup", SUMIFS(NewEmisData!J:J, NewEmisData!$A:$A, "Pickup", NewEmisData!$B:$B, $A288, NewEmisData!$C:$C, $H288, NewEmisData!$D:$D, BD$2), SUMIFS(NewEmisData!J:J, NewEmisData!$A:$A, "LDV", NewEmisData!$B:$B, $A288, NewEmisData!$C:$C, $H288, NewEmisData!$D:$D, BD$2))</f>
        <v>8.6588886279032502E-3</v>
      </c>
      <c r="BE288" s="335">
        <f>$I288*IF($G288="Pickup", SUMIFS(NewEmisData!K:K, NewEmisData!$A:$A, "Pickup", NewEmisData!$B:$B, $A288, NewEmisData!$C:$C, $H288, NewEmisData!$D:$D, BE$2), SUMIFS(NewEmisData!K:K, NewEmisData!$A:$A, "LDV", NewEmisData!$B:$B, $A288, NewEmisData!$C:$C, $H288, NewEmisData!$D:$D, BE$2))</f>
        <v>7.9928948991222996E-3</v>
      </c>
      <c r="BF288" s="335">
        <f>$I288*IF($G288="Pickup", SUMIFS(NewEmisData!L:L, NewEmisData!$A:$A, "Pickup", NewEmisData!$B:$B, $A288, NewEmisData!$C:$C, $H288, NewEmisData!$D:$D, BF$2), SUMIFS(NewEmisData!L:L, NewEmisData!$A:$A, "LDV", NewEmisData!$B:$B, $A288, NewEmisData!$C:$C, $H288, NewEmisData!$D:$D, BF$2))</f>
        <v>7.65317007618625E-3</v>
      </c>
      <c r="BG288" s="335">
        <f>$I288*IF($G288="Pickup", SUMIFS(NewEmisData!M:M, NewEmisData!$A:$A, "Pickup", NewEmisData!$B:$B, $A288, NewEmisData!$C:$C, $H288, NewEmisData!$D:$D, BG$2), SUMIFS(NewEmisData!M:M, NewEmisData!$A:$A, "LDV", NewEmisData!$B:$B, $A288, NewEmisData!$C:$C, $H288, NewEmisData!$D:$D, BG$2))</f>
        <v>7.4561632981935697E-3</v>
      </c>
      <c r="BH288" s="335">
        <v>6.6026126062260432E-3</v>
      </c>
      <c r="BI288" s="335">
        <f>$I288*IF($G288="Pickup", SUMIFS(NewEmisData!E:E, NewEmisData!$A:$A, "Pickup", NewEmisData!$B:$B, $A288, NewEmisData!$C:$C, $H288, NewEmisData!$D:$D, BI$2), SUMIFS(NewEmisData!E:E, NewEmisData!$A:$A, "LDV", NewEmisData!$B:$B, $A288, NewEmisData!$C:$C, $H288, NewEmisData!$D:$D, BI$2))</f>
        <v>6.4220034872518204</v>
      </c>
      <c r="BJ288" s="335">
        <f>$I288*IF($G288="Pickup", SUMIFS(NewEmisData!F:F, NewEmisData!$A:$A, "Pickup", NewEmisData!$B:$B, $A288, NewEmisData!$C:$C, $H288, NewEmisData!$D:$D, BJ$2), SUMIFS(NewEmisData!F:F, NewEmisData!$A:$A, "LDV", NewEmisData!$B:$B, $A288, NewEmisData!$C:$C, $H288, NewEmisData!$D:$D, BJ$2))</f>
        <v>3.8479800836345999</v>
      </c>
      <c r="BK288" s="335">
        <f>$I288*IF($G288="Pickup", SUMIFS(NewEmisData!G:G, NewEmisData!$A:$A, "Pickup", NewEmisData!$B:$B, $A288, NewEmisData!$C:$C, $H288, NewEmisData!$D:$D, BK$2), SUMIFS(NewEmisData!G:G, NewEmisData!$A:$A, "LDV", NewEmisData!$B:$B, $A288, NewEmisData!$C:$C, $H288, NewEmisData!$D:$D, BK$2))</f>
        <v>2.9970734916117499</v>
      </c>
      <c r="BL288" s="335">
        <f>$I288*IF($G288="Pickup", SUMIFS(NewEmisData!H:H, NewEmisData!$A:$A, "Pickup", NewEmisData!$B:$B, $A288, NewEmisData!$C:$C, $H288, NewEmisData!$D:$D, BL$2), SUMIFS(NewEmisData!H:H, NewEmisData!$A:$A, "LDV", NewEmisData!$B:$B, $A288, NewEmisData!$C:$C, $H288, NewEmisData!$D:$D, BL$2))</f>
        <v>2.36472323758924</v>
      </c>
      <c r="BM288" s="335">
        <f>$I288*IF($G288="Pickup", SUMIFS(NewEmisData!I:I, NewEmisData!$A:$A, "Pickup", NewEmisData!$B:$B, $A288, NewEmisData!$C:$C, $H288, NewEmisData!$D:$D, BM$2), SUMIFS(NewEmisData!I:I, NewEmisData!$A:$A, "LDV", NewEmisData!$B:$B, $A288, NewEmisData!$C:$C, $H288, NewEmisData!$D:$D, BM$2))</f>
        <v>1.7421472431707099</v>
      </c>
      <c r="BN288" s="335">
        <f>$I288*IF($G288="Pickup", SUMIFS(NewEmisData!J:J, NewEmisData!$A:$A, "Pickup", NewEmisData!$B:$B, $A288, NewEmisData!$C:$C, $H288, NewEmisData!$D:$D, BN$2), SUMIFS(NewEmisData!J:J, NewEmisData!$A:$A, "LDV", NewEmisData!$B:$B, $A288, NewEmisData!$C:$C, $H288, NewEmisData!$D:$D, BN$2))</f>
        <v>1.3931539503279999</v>
      </c>
      <c r="BO288" s="335">
        <f>$I288*IF($G288="Pickup", SUMIFS(NewEmisData!K:K, NewEmisData!$A:$A, "Pickup", NewEmisData!$B:$B, $A288, NewEmisData!$C:$C, $H288, NewEmisData!$D:$D, BO$2), SUMIFS(NewEmisData!K:K, NewEmisData!$A:$A, "LDV", NewEmisData!$B:$B, $A288, NewEmisData!$C:$C, $H288, NewEmisData!$D:$D, BO$2))</f>
        <v>1.2342051269933401</v>
      </c>
      <c r="BP288" s="335">
        <f>$I288*IF($G288="Pickup", SUMIFS(NewEmisData!L:L, NewEmisData!$A:$A, "Pickup", NewEmisData!$B:$B, $A288, NewEmisData!$C:$C, $H288, NewEmisData!$D:$D, BP$2), SUMIFS(NewEmisData!L:L, NewEmisData!$A:$A, "LDV", NewEmisData!$B:$B, $A288, NewEmisData!$C:$C, $H288, NewEmisData!$D:$D, BP$2))</f>
        <v>1.18127069132138</v>
      </c>
      <c r="BQ288" s="335">
        <f>$I288*IF($G288="Pickup", SUMIFS(NewEmisData!M:M, NewEmisData!$A:$A, "Pickup", NewEmisData!$B:$B, $A288, NewEmisData!$C:$C, $H288, NewEmisData!$D:$D, BQ$2), SUMIFS(NewEmisData!M:M, NewEmisData!$A:$A, "LDV", NewEmisData!$B:$B, $A288, NewEmisData!$C:$C, $H288, NewEmisData!$D:$D, BQ$2))</f>
        <v>1.1484293714755001</v>
      </c>
      <c r="BR288" s="335">
        <v>1.5622001678221484</v>
      </c>
      <c r="BS288" s="335">
        <f>$I288*IF($G288="Pickup", SUMIFS(NewEmisData!E:E, NewEmisData!$A:$A, "Pickup", NewEmisData!$B:$B, $A288, NewEmisData!$C:$C, $H288, NewEmisData!$D:$D, BS$2), SUMIFS(NewEmisData!E:E, NewEmisData!$A:$A, "LDV", NewEmisData!$B:$B, $A288, NewEmisData!$C:$C, $H288, NewEmisData!$D:$D, BS$2))</f>
        <v>0.76625314114096599</v>
      </c>
      <c r="BT288" s="335">
        <f>$I288*IF($G288="Pickup", SUMIFS(NewEmisData!F:F, NewEmisData!$A:$A, "Pickup", NewEmisData!$B:$B, $A288, NewEmisData!$C:$C, $H288, NewEmisData!$D:$D, BT$2), SUMIFS(NewEmisData!F:F, NewEmisData!$A:$A, "LDV", NewEmisData!$B:$B, $A288, NewEmisData!$C:$C, $H288, NewEmisData!$D:$D, BT$2))</f>
        <v>0.42849019580384201</v>
      </c>
      <c r="BU288" s="335">
        <f>$I288*IF($G288="Pickup", SUMIFS(NewEmisData!G:G, NewEmisData!$A:$A, "Pickup", NewEmisData!$B:$B, $A288, NewEmisData!$C:$C, $H288, NewEmisData!$D:$D, BU$2), SUMIFS(NewEmisData!G:G, NewEmisData!$A:$A, "LDV", NewEmisData!$B:$B, $A288, NewEmisData!$C:$C, $H288, NewEmisData!$D:$D, BU$2))</f>
        <v>0.33923869580754101</v>
      </c>
      <c r="BV288" s="335">
        <f>$I288*IF($G288="Pickup", SUMIFS(NewEmisData!H:H, NewEmisData!$A:$A, "Pickup", NewEmisData!$B:$B, $A288, NewEmisData!$C:$C, $H288, NewEmisData!$D:$D, BV$2), SUMIFS(NewEmisData!H:H, NewEmisData!$A:$A, "LDV", NewEmisData!$B:$B, $A288, NewEmisData!$C:$C, $H288, NewEmisData!$D:$D, BV$2))</f>
        <v>0.274572609184357</v>
      </c>
      <c r="BW288" s="335">
        <f>$I288*IF($G288="Pickup", SUMIFS(NewEmisData!I:I, NewEmisData!$A:$A, "Pickup", NewEmisData!$B:$B, $A288, NewEmisData!$C:$C, $H288, NewEmisData!$D:$D, BW$2), SUMIFS(NewEmisData!I:I, NewEmisData!$A:$A, "LDV", NewEmisData!$B:$B, $A288, NewEmisData!$C:$C, $H288, NewEmisData!$D:$D, BW$2))</f>
        <v>0.20444446873760599</v>
      </c>
      <c r="BX288" s="335">
        <f>$I288*IF($G288="Pickup", SUMIFS(NewEmisData!J:J, NewEmisData!$A:$A, "Pickup", NewEmisData!$B:$B, $A288, NewEmisData!$C:$C, $H288, NewEmisData!$D:$D, BX$2), SUMIFS(NewEmisData!J:J, NewEmisData!$A:$A, "LDV", NewEmisData!$B:$B, $A288, NewEmisData!$C:$C, $H288, NewEmisData!$D:$D, BX$2))</f>
        <v>0.170176908378738</v>
      </c>
      <c r="BY288" s="335">
        <f>$I288*IF($G288="Pickup", SUMIFS(NewEmisData!K:K, NewEmisData!$A:$A, "Pickup", NewEmisData!$B:$B, $A288, NewEmisData!$C:$C, $H288, NewEmisData!$D:$D, BY$2), SUMIFS(NewEmisData!K:K, NewEmisData!$A:$A, "LDV", NewEmisData!$B:$B, $A288, NewEmisData!$C:$C, $H288, NewEmisData!$D:$D, BY$2))</f>
        <v>0.152045525981331</v>
      </c>
      <c r="BZ288" s="335">
        <f>$I288*IF($G288="Pickup", SUMIFS(NewEmisData!L:L, NewEmisData!$A:$A, "Pickup", NewEmisData!$B:$B, $A288, NewEmisData!$C:$C, $H288, NewEmisData!$D:$D, BZ$2), SUMIFS(NewEmisData!L:L, NewEmisData!$A:$A, "LDV", NewEmisData!$B:$B, $A288, NewEmisData!$C:$C, $H288, NewEmisData!$D:$D, BZ$2))</f>
        <v>0.14503696159912</v>
      </c>
      <c r="CA288" s="335">
        <f>$I288*IF($G288="Pickup", SUMIFS(NewEmisData!M:M, NewEmisData!$A:$A, "Pickup", NewEmisData!$B:$B, $A288, NewEmisData!$C:$C, $H288, NewEmisData!$D:$D, CA$2), SUMIFS(NewEmisData!M:M, NewEmisData!$A:$A, "LDV", NewEmisData!$B:$B, $A288, NewEmisData!$C:$C, $H288, NewEmisData!$D:$D, CA$2))</f>
        <v>0.139402683427791</v>
      </c>
      <c r="CB288" s="335">
        <v>0.11295846897695311</v>
      </c>
      <c r="CC288" s="335">
        <f>$I288*IF($G288="Pickup", SUMIFS(NewEmisData!E:E, NewEmisData!$A:$A, "Pickup", NewEmisData!$B:$B, $A288, NewEmisData!$C:$C, $H288, NewEmisData!$D:$D, CC$2), SUMIFS(NewEmisData!E:E, NewEmisData!$A:$A, "LDV", NewEmisData!$B:$B, $A288, NewEmisData!$C:$C, $H288, NewEmisData!$D:$D, CC$2))</f>
        <v>3.9065075142891502E-2</v>
      </c>
      <c r="CD288" s="335">
        <f>$I288*IF($G288="Pickup", SUMIFS(NewEmisData!F:F, NewEmisData!$A:$A, "Pickup", NewEmisData!$B:$B, $A288, NewEmisData!$C:$C, $H288, NewEmisData!$D:$D, CD$2), SUMIFS(NewEmisData!F:F, NewEmisData!$A:$A, "LDV", NewEmisData!$B:$B, $A288, NewEmisData!$C:$C, $H288, NewEmisData!$D:$D, CD$2))</f>
        <v>2.71884075109541E-2</v>
      </c>
      <c r="CE288" s="335">
        <f>$I288*IF($G288="Pickup", SUMIFS(NewEmisData!G:G, NewEmisData!$A:$A, "Pickup", NewEmisData!$B:$B, $A288, NewEmisData!$C:$C, $H288, NewEmisData!$D:$D, CE$2), SUMIFS(NewEmisData!G:G, NewEmisData!$A:$A, "LDV", NewEmisData!$B:$B, $A288, NewEmisData!$C:$C, $H288, NewEmisData!$D:$D, CE$2))</f>
        <v>2.35915905182916E-2</v>
      </c>
      <c r="CF288" s="335">
        <f>$I288*IF($G288="Pickup", SUMIFS(NewEmisData!H:H, NewEmisData!$A:$A, "Pickup", NewEmisData!$B:$B, $A288, NewEmisData!$C:$C, $H288, NewEmisData!$D:$D, CF$2), SUMIFS(NewEmisData!H:H, NewEmisData!$A:$A, "LDV", NewEmisData!$B:$B, $A288, NewEmisData!$C:$C, $H288, NewEmisData!$D:$D, CF$2))</f>
        <v>2.2519914122574401E-2</v>
      </c>
      <c r="CG288" s="335">
        <f>$I288*IF($G288="Pickup", SUMIFS(NewEmisData!I:I, NewEmisData!$A:$A, "Pickup", NewEmisData!$B:$B, $A288, NewEmisData!$C:$C, $H288, NewEmisData!$D:$D, CG$2), SUMIFS(NewEmisData!I:I, NewEmisData!$A:$A, "LDV", NewEmisData!$B:$B, $A288, NewEmisData!$C:$C, $H288, NewEmisData!$D:$D, CG$2))</f>
        <v>2.1807779866682201E-2</v>
      </c>
      <c r="CH288" s="335">
        <f>$I288*IF($G288="Pickup", SUMIFS(NewEmisData!J:J, NewEmisData!$A:$A, "Pickup", NewEmisData!$B:$B, $A288, NewEmisData!$C:$C, $H288, NewEmisData!$D:$D, CH$2), SUMIFS(NewEmisData!J:J, NewEmisData!$A:$A, "LDV", NewEmisData!$B:$B, $A288, NewEmisData!$C:$C, $H288, NewEmisData!$D:$D, CH$2))</f>
        <v>2.1246517083751901E-2</v>
      </c>
      <c r="CI288" s="335">
        <f>$I288*IF($G288="Pickup", SUMIFS(NewEmisData!K:K, NewEmisData!$A:$A, "Pickup", NewEmisData!$B:$B, $A288, NewEmisData!$C:$C, $H288, NewEmisData!$D:$D, CI$2), SUMIFS(NewEmisData!K:K, NewEmisData!$A:$A, "LDV", NewEmisData!$B:$B, $A288, NewEmisData!$C:$C, $H288, NewEmisData!$D:$D, CI$2))</f>
        <v>2.1244746441372499E-2</v>
      </c>
      <c r="CJ288" s="335">
        <f>$I288*IF($G288="Pickup", SUMIFS(NewEmisData!L:L, NewEmisData!$A:$A, "Pickup", NewEmisData!$B:$B, $A288, NewEmisData!$C:$C, $H288, NewEmisData!$D:$D, CJ$2), SUMIFS(NewEmisData!L:L, NewEmisData!$A:$A, "LDV", NewEmisData!$B:$B, $A288, NewEmisData!$C:$C, $H288, NewEmisData!$D:$D, CJ$2))</f>
        <v>2.1244238664552498E-2</v>
      </c>
      <c r="CK288" s="335">
        <f>$I288*IF($G288="Pickup", SUMIFS(NewEmisData!M:M, NewEmisData!$A:$A, "Pickup", NewEmisData!$B:$B, $A288, NewEmisData!$C:$C, $H288, NewEmisData!$D:$D, CK$2), SUMIFS(NewEmisData!M:M, NewEmisData!$A:$A, "LDV", NewEmisData!$B:$B, $A288, NewEmisData!$C:$C, $H288, NewEmisData!$D:$D, CK$2))</f>
        <v>2.1243800212783201E-2</v>
      </c>
      <c r="CL288" s="335">
        <v>2.0846549246249676E-2</v>
      </c>
      <c r="CM288" s="335">
        <f>$I288*IF($G288="Pickup", SUMIFS(NewEmisData!E:E, NewEmisData!$A:$A, "Pickup", NewEmisData!$B:$B, $A288, NewEmisData!$C:$C, $H288, NewEmisData!$D:$D, CM$2), SUMIFS(NewEmisData!E:E, NewEmisData!$A:$A, "LDV", NewEmisData!$B:$B, $A288, NewEmisData!$C:$C, $H288, NewEmisData!$D:$D, CM$2))</f>
        <v>2.3400482606005499E-2</v>
      </c>
      <c r="CN288" s="335">
        <f>$I288*IF($G288="Pickup", SUMIFS(NewEmisData!F:F, NewEmisData!$A:$A, "Pickup", NewEmisData!$B:$B, $A288, NewEmisData!$C:$C, $H288, NewEmisData!$D:$D, CN$2), SUMIFS(NewEmisData!F:F, NewEmisData!$A:$A, "LDV", NewEmisData!$B:$B, $A288, NewEmisData!$C:$C, $H288, NewEmisData!$D:$D, CN$2))</f>
        <v>1.46264020139097E-2</v>
      </c>
      <c r="CO288" s="335">
        <f>$I288*IF($G288="Pickup", SUMIFS(NewEmisData!G:G, NewEmisData!$A:$A, "Pickup", NewEmisData!$B:$B, $A288, NewEmisData!$C:$C, $H288, NewEmisData!$D:$D, CO$2), SUMIFS(NewEmisData!G:G, NewEmisData!$A:$A, "LDV", NewEmisData!$B:$B, $A288, NewEmisData!$C:$C, $H288, NewEmisData!$D:$D, CO$2))</f>
        <v>1.17594755724597E-2</v>
      </c>
      <c r="CP288" s="335">
        <f>$I288*IF($G288="Pickup", SUMIFS(NewEmisData!H:H, NewEmisData!$A:$A, "Pickup", NewEmisData!$B:$B, $A288, NewEmisData!$C:$C, $H288, NewEmisData!$D:$D, CP$2), SUMIFS(NewEmisData!H:H, NewEmisData!$A:$A, "LDV", NewEmisData!$B:$B, $A288, NewEmisData!$C:$C, $H288, NewEmisData!$D:$D, CP$2))</f>
        <v>9.5913131178771704E-3</v>
      </c>
      <c r="CQ288" s="335">
        <f>$I288*IF($G288="Pickup", SUMIFS(NewEmisData!I:I, NewEmisData!$A:$A, "Pickup", NewEmisData!$B:$B, $A288, NewEmisData!$C:$C, $H288, NewEmisData!$D:$D, CQ$2), SUMIFS(NewEmisData!I:I, NewEmisData!$A:$A, "LDV", NewEmisData!$B:$B, $A288, NewEmisData!$C:$C, $H288, NewEmisData!$D:$D, CQ$2))</f>
        <v>8.49787062067325E-3</v>
      </c>
      <c r="CR288" s="335">
        <f>$I288*IF($G288="Pickup", SUMIFS(NewEmisData!J:J, NewEmisData!$A:$A, "Pickup", NewEmisData!$B:$B, $A288, NewEmisData!$C:$C, $H288, NewEmisData!$D:$D, CR$2), SUMIFS(NewEmisData!J:J, NewEmisData!$A:$A, "LDV", NewEmisData!$B:$B, $A288, NewEmisData!$C:$C, $H288, NewEmisData!$D:$D, CR$2))</f>
        <v>8.0109865110152001E-3</v>
      </c>
      <c r="CS288" s="335">
        <f>$I288*IF($G288="Pickup", SUMIFS(NewEmisData!K:K, NewEmisData!$A:$A, "Pickup", NewEmisData!$B:$B, $A288, NewEmisData!$C:$C, $H288, NewEmisData!$D:$D, CS$2), SUMIFS(NewEmisData!K:K, NewEmisData!$A:$A, "LDV", NewEmisData!$B:$B, $A288, NewEmisData!$C:$C, $H288, NewEmisData!$D:$D, CS$2))</f>
        <v>7.9536784391849198E-3</v>
      </c>
      <c r="CT288" s="335">
        <f>$I288*IF($G288="Pickup", SUMIFS(NewEmisData!L:L, NewEmisData!$A:$A, "Pickup", NewEmisData!$B:$B, $A288, NewEmisData!$C:$C, $H288, NewEmisData!$D:$D, CT$2), SUMIFS(NewEmisData!L:L, NewEmisData!$A:$A, "LDV", NewEmisData!$B:$B, $A288, NewEmisData!$C:$C, $H288, NewEmisData!$D:$D, CT$2))</f>
        <v>7.8603296078806496E-3</v>
      </c>
      <c r="CU288" s="335">
        <f>$I288*IF($G288="Pickup", SUMIFS(NewEmisData!M:M, NewEmisData!$A:$A, "Pickup", NewEmisData!$B:$B, $A288, NewEmisData!$C:$C, $H288, NewEmisData!$D:$D, CU$2), SUMIFS(NewEmisData!M:M, NewEmisData!$A:$A, "LDV", NewEmisData!$B:$B, $A288, NewEmisData!$C:$C, $H288, NewEmisData!$D:$D, CU$2))</f>
        <v>7.8597717488691193E-3</v>
      </c>
      <c r="CV288" s="335">
        <v>5.2030687941242611E-3</v>
      </c>
      <c r="CW288" s="335">
        <v>3.0448046675121709E-3</v>
      </c>
      <c r="CX288" s="335">
        <v>1.8865908720768221E-3</v>
      </c>
      <c r="CY288" s="335">
        <v>1.5570268485524494E-3</v>
      </c>
      <c r="CZ288" s="335">
        <v>1.2432183416122382E-3</v>
      </c>
      <c r="DA288" s="335">
        <v>9.252251866281976E-4</v>
      </c>
      <c r="DB288" s="335">
        <v>7.2309456596024934E-4</v>
      </c>
      <c r="DC288" s="335">
        <v>6.8940706870607876E-4</v>
      </c>
      <c r="DD288" s="335">
        <v>6.844148428615973E-4</v>
      </c>
      <c r="DE288" s="335">
        <v>6.8634617396886091E-4</v>
      </c>
      <c r="DF288" s="335">
        <v>6.8634617396886091E-4</v>
      </c>
      <c r="DG288" s="335">
        <f>$I288*IF($G288="Pickup", SUMIFS(NewEmisData!E:E, NewEmisData!$A:$A, "Pickup", NewEmisData!$B:$B, $A288, NewEmisData!$C:$C, $H288, NewEmisData!$D:$D, DG$2), SUMIFS(NewEmisData!E:E, NewEmisData!$A:$A, "LDV", NewEmisData!$B:$B, $A288, NewEmisData!$C:$C, $H288, NewEmisData!$D:$D, DG$2))</f>
        <v>0</v>
      </c>
      <c r="DH288" s="335">
        <f>$I288*IF($G288="Pickup", SUMIFS(NewEmisData!F:F, NewEmisData!$A:$A, "Pickup", NewEmisData!$B:$B, $A288, NewEmisData!$C:$C, $H288, NewEmisData!$D:$D, DH$2), SUMIFS(NewEmisData!F:F, NewEmisData!$A:$A, "LDV", NewEmisData!$B:$B, $A288, NewEmisData!$C:$C, $H288, NewEmisData!$D:$D, DH$2))</f>
        <v>0</v>
      </c>
      <c r="DI288" s="335">
        <f>$I288*IF($G288="Pickup", SUMIFS(NewEmisData!G:G, NewEmisData!$A:$A, "Pickup", NewEmisData!$B:$B, $A288, NewEmisData!$C:$C, $H288, NewEmisData!$D:$D, DI$2), SUMIFS(NewEmisData!G:G, NewEmisData!$A:$A, "LDV", NewEmisData!$B:$B, $A288, NewEmisData!$C:$C, $H288, NewEmisData!$D:$D, DI$2))</f>
        <v>0</v>
      </c>
      <c r="DJ288" s="335">
        <f>$I288*IF($G288="Pickup", SUMIFS(NewEmisData!H:H, NewEmisData!$A:$A, "Pickup", NewEmisData!$B:$B, $A288, NewEmisData!$C:$C, $H288, NewEmisData!$D:$D, DJ$2), SUMIFS(NewEmisData!H:H, NewEmisData!$A:$A, "LDV", NewEmisData!$B:$B, $A288, NewEmisData!$C:$C, $H288, NewEmisData!$D:$D, DJ$2))</f>
        <v>0</v>
      </c>
      <c r="DK288" s="335">
        <f>$I288*IF($G288="Pickup", SUMIFS(NewEmisData!I:I, NewEmisData!$A:$A, "Pickup", NewEmisData!$B:$B, $A288, NewEmisData!$C:$C, $H288, NewEmisData!$D:$D, DK$2), SUMIFS(NewEmisData!I:I, NewEmisData!$A:$A, "LDV", NewEmisData!$B:$B, $A288, NewEmisData!$C:$C, $H288, NewEmisData!$D:$D, DK$2))</f>
        <v>0</v>
      </c>
      <c r="DL288" s="335">
        <f>$I288*IF($G288="Pickup", SUMIFS(NewEmisData!J:J, NewEmisData!$A:$A, "Pickup", NewEmisData!$B:$B, $A288, NewEmisData!$C:$C, $H288, NewEmisData!$D:$D, DL$2), SUMIFS(NewEmisData!J:J, NewEmisData!$A:$A, "LDV", NewEmisData!$B:$B, $A288, NewEmisData!$C:$C, $H288, NewEmisData!$D:$D, DL$2))</f>
        <v>0</v>
      </c>
      <c r="DM288" s="335">
        <f>$I288*IF($G288="Pickup", SUMIFS(NewEmisData!K:K, NewEmisData!$A:$A, "Pickup", NewEmisData!$B:$B, $A288, NewEmisData!$C:$C, $H288, NewEmisData!$D:$D, DM$2), SUMIFS(NewEmisData!K:K, NewEmisData!$A:$A, "LDV", NewEmisData!$B:$B, $A288, NewEmisData!$C:$C, $H288, NewEmisData!$D:$D, DM$2))</f>
        <v>0</v>
      </c>
      <c r="DN288" s="335">
        <f>$I288*IF($G288="Pickup", SUMIFS(NewEmisData!L:L, NewEmisData!$A:$A, "Pickup", NewEmisData!$B:$B, $A288, NewEmisData!$C:$C, $H288, NewEmisData!$D:$D, DN$2), SUMIFS(NewEmisData!L:L, NewEmisData!$A:$A, "LDV", NewEmisData!$B:$B, $A288, NewEmisData!$C:$C, $H288, NewEmisData!$D:$D, DN$2))</f>
        <v>0</v>
      </c>
      <c r="DO288" s="335">
        <f>$I288*IF($G288="Pickup", SUMIFS(NewEmisData!M:M, NewEmisData!$A:$A, "Pickup", NewEmisData!$B:$B, $A288, NewEmisData!$C:$C, $H288, NewEmisData!$D:$D, DO$2), SUMIFS(NewEmisData!M:M, NewEmisData!$A:$A, "LDV", NewEmisData!$B:$B, $A288, NewEmisData!$C:$C, $H288, NewEmisData!$D:$D, DO$2))</f>
        <v>0</v>
      </c>
      <c r="DP288" s="335">
        <v>1.3868757746550878E-3</v>
      </c>
      <c r="DQ288" s="335">
        <f>$I288*IF($G288="Pickup", SUMIFS(NewEmisData!E:E, NewEmisData!$A:$A, "Pickup", NewEmisData!$B:$B, $A288, NewEmisData!$C:$C, $H288, NewEmisData!$D:$D, DQ$2), SUMIFS(NewEmisData!E:E, NewEmisData!$A:$A, "LDV", NewEmisData!$B:$B, $A288, NewEmisData!$C:$C, $H288, NewEmisData!$D:$D, DQ$2))</f>
        <v>1.5358627671248499E-2</v>
      </c>
      <c r="DR288" s="335">
        <f>$I288*IF($G288="Pickup", SUMIFS(NewEmisData!F:F, NewEmisData!$A:$A, "Pickup", NewEmisData!$B:$B, $A288, NewEmisData!$C:$C, $H288, NewEmisData!$D:$D, DR$2), SUMIFS(NewEmisData!F:F, NewEmisData!$A:$A, "LDV", NewEmisData!$B:$B, $A288, NewEmisData!$C:$C, $H288, NewEmisData!$D:$D, DR$2))</f>
        <v>9.2701502330196205E-3</v>
      </c>
      <c r="DS288" s="335">
        <f>$I288*IF($G288="Pickup", SUMIFS(NewEmisData!G:G, NewEmisData!$A:$A, "Pickup", NewEmisData!$B:$B, $A288, NewEmisData!$C:$C, $H288, NewEmisData!$D:$D, DS$2), SUMIFS(NewEmisData!G:G, NewEmisData!$A:$A, "LDV", NewEmisData!$B:$B, $A288, NewEmisData!$C:$C, $H288, NewEmisData!$D:$D, DS$2))</f>
        <v>7.3800443468092902E-3</v>
      </c>
      <c r="DT288" s="335">
        <f>$I288*IF($G288="Pickup", SUMIFS(NewEmisData!H:H, NewEmisData!$A:$A, "Pickup", NewEmisData!$B:$B, $A288, NewEmisData!$C:$C, $H288, NewEmisData!$D:$D, DT$2), SUMIFS(NewEmisData!H:H, NewEmisData!$A:$A, "LDV", NewEmisData!$B:$B, $A288, NewEmisData!$C:$C, $H288, NewEmisData!$D:$D, DT$2))</f>
        <v>5.7500359883598503E-3</v>
      </c>
      <c r="DU288" s="335">
        <f>$I288*IF($G288="Pickup", SUMIFS(NewEmisData!I:I, NewEmisData!$A:$A, "Pickup", NewEmisData!$B:$B, $A288, NewEmisData!$C:$C, $H288, NewEmisData!$D:$D, DU$2), SUMIFS(NewEmisData!I:I, NewEmisData!$A:$A, "LDV", NewEmisData!$B:$B, $A288, NewEmisData!$C:$C, $H288, NewEmisData!$D:$D, DU$2))</f>
        <v>4.5486358185720301E-3</v>
      </c>
      <c r="DV288" s="335">
        <f>$I288*IF($G288="Pickup", SUMIFS(NewEmisData!J:J, NewEmisData!$A:$A, "Pickup", NewEmisData!$B:$B, $A288, NewEmisData!$C:$C, $H288, NewEmisData!$D:$D, DV$2), SUMIFS(NewEmisData!J:J, NewEmisData!$A:$A, "LDV", NewEmisData!$B:$B, $A288, NewEmisData!$C:$C, $H288, NewEmisData!$D:$D, DV$2))</f>
        <v>3.9745008012961004E-3</v>
      </c>
      <c r="DW288" s="335">
        <f>$I288*IF($G288="Pickup", SUMIFS(NewEmisData!K:K, NewEmisData!$A:$A, "Pickup", NewEmisData!$B:$B, $A288, NewEmisData!$C:$C, $H288, NewEmisData!$D:$D, DW$2), SUMIFS(NewEmisData!K:K, NewEmisData!$A:$A, "LDV", NewEmisData!$B:$B, $A288, NewEmisData!$C:$C, $H288, NewEmisData!$D:$D, DW$2))</f>
        <v>3.6505775807205302E-3</v>
      </c>
      <c r="DX288" s="335">
        <f>$I288*IF($G288="Pickup", SUMIFS(NewEmisData!L:L, NewEmisData!$A:$A, "Pickup", NewEmisData!$B:$B, $A288, NewEmisData!$C:$C, $H288, NewEmisData!$D:$D, DX$2), SUMIFS(NewEmisData!L:L, NewEmisData!$A:$A, "LDV", NewEmisData!$B:$B, $A288, NewEmisData!$C:$C, $H288, NewEmisData!$D:$D, DX$2))</f>
        <v>3.5463484367939599E-3</v>
      </c>
      <c r="DY288" s="335">
        <f>$I288*IF($G288="Pickup", SUMIFS(NewEmisData!M:M, NewEmisData!$A:$A, "Pickup", NewEmisData!$B:$B, $A288, NewEmisData!$C:$C, $H288, NewEmisData!$D:$D, DY$2), SUMIFS(NewEmisData!M:M, NewEmisData!$A:$A, "LDV", NewEmisData!$B:$B, $A288, NewEmisData!$C:$C, $H288, NewEmisData!$D:$D, DY$2))</f>
        <v>3.4918759359810199E-3</v>
      </c>
      <c r="DZ288" s="335">
        <v>4.3350573081854527E-3</v>
      </c>
      <c r="EA288" s="335">
        <f t="shared" si="456"/>
        <v>474.817101058422</v>
      </c>
      <c r="EB288" s="335">
        <f t="shared" si="457"/>
        <v>451.24703471572099</v>
      </c>
      <c r="EC288" s="335">
        <f t="shared" si="458"/>
        <v>359.55406391675598</v>
      </c>
      <c r="ED288" s="335">
        <f t="shared" si="459"/>
        <v>306.68867751853497</v>
      </c>
      <c r="EE288" s="335">
        <f t="shared" si="460"/>
        <v>266.05693149041099</v>
      </c>
      <c r="EF288" s="335">
        <f t="shared" si="461"/>
        <v>243.087176828883</v>
      </c>
      <c r="EG288" s="335">
        <f t="shared" si="462"/>
        <v>232.82718030870799</v>
      </c>
      <c r="EH288" s="335">
        <f t="shared" si="463"/>
        <v>229.167353178653</v>
      </c>
      <c r="EI288" s="335">
        <f t="shared" si="464"/>
        <v>227.80956840287899</v>
      </c>
      <c r="EJ288" s="335">
        <f t="shared" si="465"/>
        <v>0.20692409258864139</v>
      </c>
      <c r="EK288" s="335">
        <f t="shared" si="466"/>
        <v>0.70973077210402302</v>
      </c>
      <c r="EL288" s="335">
        <f t="shared" si="467"/>
        <v>0.32036907792622199</v>
      </c>
      <c r="EM288" s="335">
        <f t="shared" si="468"/>
        <v>0.23974719966536701</v>
      </c>
      <c r="EN288" s="335">
        <f t="shared" si="469"/>
        <v>0.160612501035788</v>
      </c>
      <c r="EO288" s="335">
        <f t="shared" si="470"/>
        <v>0.10365613117262901</v>
      </c>
      <c r="EP288" s="335">
        <f t="shared" si="471"/>
        <v>7.8799994555065797E-2</v>
      </c>
      <c r="EQ288" s="335">
        <f t="shared" si="472"/>
        <v>6.8646939612850705E-2</v>
      </c>
      <c r="ER288" s="335">
        <f t="shared" si="473"/>
        <v>6.5824398729591893E-2</v>
      </c>
      <c r="ES288" s="335">
        <f t="shared" si="474"/>
        <v>6.4340803704991095E-2</v>
      </c>
      <c r="ET288" s="335">
        <f t="shared" si="475"/>
        <v>5.5587065527563068E-2</v>
      </c>
      <c r="EU288" s="335">
        <f t="shared" si="476"/>
        <v>8.2160020457903906E-3</v>
      </c>
      <c r="EV288" s="335">
        <f t="shared" si="477"/>
        <v>7.80815598787189E-3</v>
      </c>
      <c r="EW288" s="335">
        <f t="shared" si="478"/>
        <v>5.1579884513251097E-3</v>
      </c>
      <c r="EX288" s="335">
        <f t="shared" si="479"/>
        <v>4.3996084263759998E-3</v>
      </c>
      <c r="EY288" s="335">
        <f t="shared" si="480"/>
        <v>3.81672539575274E-3</v>
      </c>
      <c r="EZ288" s="335">
        <f t="shared" si="481"/>
        <v>3.4872096414849999E-3</v>
      </c>
      <c r="FA288" s="335">
        <f t="shared" si="482"/>
        <v>3.3400286224750798E-3</v>
      </c>
      <c r="FB288" s="335">
        <f t="shared" si="483"/>
        <v>3.2875233288682799E-3</v>
      </c>
      <c r="FC288" s="335">
        <f t="shared" si="484"/>
        <v>3.2680461258744399E-3</v>
      </c>
      <c r="FD288" s="335">
        <f t="shared" si="485"/>
        <v>1.3041984458904573E-3</v>
      </c>
      <c r="FE288" s="335">
        <f t="shared" si="486"/>
        <v>7.6637268565666605E-2</v>
      </c>
      <c r="FF288" s="335">
        <f t="shared" si="487"/>
        <v>7.17220347655846E-2</v>
      </c>
      <c r="FG288" s="335">
        <f t="shared" si="488"/>
        <v>5.3063354209187903E-2</v>
      </c>
      <c r="FH288" s="335">
        <f t="shared" si="489"/>
        <v>5.1413159178765599E-2</v>
      </c>
      <c r="FI288" s="335">
        <f t="shared" si="490"/>
        <v>4.9937748877796798E-2</v>
      </c>
      <c r="FJ288" s="335">
        <f t="shared" si="491"/>
        <v>4.8737436898882699E-2</v>
      </c>
      <c r="FK288" s="335">
        <f t="shared" si="492"/>
        <v>4.7984590527250397E-2</v>
      </c>
      <c r="FL288" s="335">
        <f t="shared" si="493"/>
        <v>4.76005320802948E-2</v>
      </c>
      <c r="FM288" s="335">
        <f t="shared" si="494"/>
        <v>4.7377866603412998E-2</v>
      </c>
      <c r="FN288" s="335">
        <f t="shared" si="495"/>
        <v>3.2948538923667892E-2</v>
      </c>
      <c r="FO288" s="335">
        <f t="shared" si="496"/>
        <v>1.9839679684136899E-2</v>
      </c>
      <c r="FP288" s="335">
        <f t="shared" si="497"/>
        <v>1.54915322396613E-2</v>
      </c>
      <c r="FQ288" s="335">
        <f t="shared" si="498"/>
        <v>1.24856485125612E-2</v>
      </c>
      <c r="FR288" s="335">
        <f t="shared" si="499"/>
        <v>1.10258430769824E-2</v>
      </c>
      <c r="FS288" s="335">
        <f t="shared" si="500"/>
        <v>9.7206839249302599E-3</v>
      </c>
      <c r="FT288" s="335">
        <f t="shared" si="501"/>
        <v>8.6588886279032502E-3</v>
      </c>
      <c r="FU288" s="335">
        <f t="shared" si="502"/>
        <v>7.9928948991222996E-3</v>
      </c>
      <c r="FV288" s="335">
        <f t="shared" si="503"/>
        <v>7.65317007618625E-3</v>
      </c>
      <c r="FW288" s="335">
        <f t="shared" si="504"/>
        <v>7.4561632981935697E-3</v>
      </c>
      <c r="FX288" s="335">
        <f t="shared" si="505"/>
        <v>6.6026126062260432E-3</v>
      </c>
    </row>
    <row r="289" spans="1:180" x14ac:dyDescent="0.2">
      <c r="A289" s="305" t="str">
        <f>_xlfn.CONCAT(IF(LEFT(TRIM(A288),1)="*", "*R", "R"), 1+RIGHT(TRIM(A288),1))</f>
        <v>R6</v>
      </c>
      <c r="B289" s="305" t="str">
        <f t="shared" si="532"/>
        <v>TLFCNG11</v>
      </c>
      <c r="C289" s="305" t="str">
        <f t="shared" si="533"/>
        <v>TL.CNG.F.CNG.2011</v>
      </c>
      <c r="D289" s="301" t="str">
        <f t="shared" si="534"/>
        <v>bn-vmt, bn-vmt/a</v>
      </c>
      <c r="E289" s="301" t="str">
        <f t="shared" si="535"/>
        <v>TRNCNGL</v>
      </c>
      <c r="F289" s="301" t="str">
        <f t="shared" si="536"/>
        <v>TL</v>
      </c>
      <c r="G289" s="315" t="s">
        <v>818</v>
      </c>
      <c r="H289" s="301" t="s">
        <v>814</v>
      </c>
      <c r="I289" s="315">
        <v>1</v>
      </c>
      <c r="J289" s="315" t="str">
        <f t="shared" si="511"/>
        <v>Full size car-GSL</v>
      </c>
      <c r="K289" s="335">
        <f>$I289*IF($G289="Pickup", SUMIFS(NewEmisData!E:E, NewEmisData!$A:$A, "Pickup", NewEmisData!$B:$B, $A289, NewEmisData!$C:$C, $H289, NewEmisData!$D:$D, K$2), SUMIFS(NewEmisData!E:E, NewEmisData!$A:$A, "LDV", NewEmisData!$B:$B, $A289, NewEmisData!$C:$C, $H289, NewEmisData!$D:$D, K$2))</f>
        <v>465.43339574540698</v>
      </c>
      <c r="L289" s="335">
        <f>$I289*IF($G289="Pickup", SUMIFS(NewEmisData!F:F, NewEmisData!$A:$A, "Pickup", NewEmisData!$B:$B, $A289, NewEmisData!$C:$C, $H289, NewEmisData!$D:$D, L$2), SUMIFS(NewEmisData!F:F, NewEmisData!$A:$A, "LDV", NewEmisData!$B:$B, $A289, NewEmisData!$C:$C, $H289, NewEmisData!$D:$D, L$2))</f>
        <v>447.45086858043499</v>
      </c>
      <c r="M289" s="335">
        <f>$I289*IF($G289="Pickup", SUMIFS(NewEmisData!G:G, NewEmisData!$A:$A, "Pickup", NewEmisData!$B:$B, $A289, NewEmisData!$C:$C, $H289, NewEmisData!$D:$D, M$2), SUMIFS(NewEmisData!G:G, NewEmisData!$A:$A, "LDV", NewEmisData!$B:$B, $A289, NewEmisData!$C:$C, $H289, NewEmisData!$D:$D, M$2))</f>
        <v>371.68579631799702</v>
      </c>
      <c r="N289" s="335">
        <f>$I289*IF($G289="Pickup", SUMIFS(NewEmisData!H:H, NewEmisData!$A:$A, "Pickup", NewEmisData!$B:$B, $A289, NewEmisData!$C:$C, $H289, NewEmisData!$D:$D, N$2), SUMIFS(NewEmisData!H:H, NewEmisData!$A:$A, "LDV", NewEmisData!$B:$B, $A289, NewEmisData!$C:$C, $H289, NewEmisData!$D:$D, N$2))</f>
        <v>316.68783468886801</v>
      </c>
      <c r="O289" s="335">
        <f>$I289*IF($G289="Pickup", SUMIFS(NewEmisData!I:I, NewEmisData!$A:$A, "Pickup", NewEmisData!$B:$B, $A289, NewEmisData!$C:$C, $H289, NewEmisData!$D:$D, O$2), SUMIFS(NewEmisData!I:I, NewEmisData!$A:$A, "LDV", NewEmisData!$B:$B, $A289, NewEmisData!$C:$C, $H289, NewEmisData!$D:$D, O$2))</f>
        <v>274.45359564691302</v>
      </c>
      <c r="P289" s="335">
        <f>$I289*IF($G289="Pickup", SUMIFS(NewEmisData!J:J, NewEmisData!$A:$A, "Pickup", NewEmisData!$B:$B, $A289, NewEmisData!$C:$C, $H289, NewEmisData!$D:$D, P$2), SUMIFS(NewEmisData!J:J, NewEmisData!$A:$A, "LDV", NewEmisData!$B:$B, $A289, NewEmisData!$C:$C, $H289, NewEmisData!$D:$D, P$2))</f>
        <v>250.610452801164</v>
      </c>
      <c r="Q289" s="335">
        <f>$I289*IF($G289="Pickup", SUMIFS(NewEmisData!K:K, NewEmisData!$A:$A, "Pickup", NewEmisData!$B:$B, $A289, NewEmisData!$C:$C, $H289, NewEmisData!$D:$D, Q$2), SUMIFS(NewEmisData!K:K, NewEmisData!$A:$A, "LDV", NewEmisData!$B:$B, $A289, NewEmisData!$C:$C, $H289, NewEmisData!$D:$D, Q$2))</f>
        <v>239.96929474207201</v>
      </c>
      <c r="R289" s="335">
        <f>$I289*IF($G289="Pickup", SUMIFS(NewEmisData!L:L, NewEmisData!$A:$A, "Pickup", NewEmisData!$B:$B, $A289, NewEmisData!$C:$C, $H289, NewEmisData!$D:$D, R$2), SUMIFS(NewEmisData!L:L, NewEmisData!$A:$A, "LDV", NewEmisData!$B:$B, $A289, NewEmisData!$C:$C, $H289, NewEmisData!$D:$D, R$2))</f>
        <v>236.17949059358199</v>
      </c>
      <c r="S289" s="335">
        <f>$I289*IF($G289="Pickup", SUMIFS(NewEmisData!M:M, NewEmisData!$A:$A, "Pickup", NewEmisData!$B:$B, $A289, NewEmisData!$C:$C, $H289, NewEmisData!$D:$D, S$2), SUMIFS(NewEmisData!M:M, NewEmisData!$A:$A, "LDV", NewEmisData!$B:$B, $A289, NewEmisData!$C:$C, $H289, NewEmisData!$D:$D, S$2))</f>
        <v>234.77621268414799</v>
      </c>
      <c r="T289" s="335">
        <v>0.20692409258864139</v>
      </c>
      <c r="U289" s="335">
        <f>$I289*IF($G289="Pickup", SUMIFS(NewEmisData!E:E, NewEmisData!$A:$A, "Pickup", NewEmisData!$B:$B, $A289, NewEmisData!$C:$C, $H289, NewEmisData!$D:$D, U$2), SUMIFS(NewEmisData!E:E, NewEmisData!$A:$A, "LDV", NewEmisData!$B:$B, $A289, NewEmisData!$C:$C, $H289, NewEmisData!$D:$D, U$2))</f>
        <v>0.76817370125590101</v>
      </c>
      <c r="V289" s="335">
        <f>$I289*IF($G289="Pickup", SUMIFS(NewEmisData!F:F, NewEmisData!$A:$A, "Pickup", NewEmisData!$B:$B, $A289, NewEmisData!$C:$C, $H289, NewEmisData!$D:$D, V$2), SUMIFS(NewEmisData!F:F, NewEmisData!$A:$A, "LDV", NewEmisData!$B:$B, $A289, NewEmisData!$C:$C, $H289, NewEmisData!$D:$D, V$2))</f>
        <v>0.34255400012381199</v>
      </c>
      <c r="W289" s="335">
        <f>$I289*IF($G289="Pickup", SUMIFS(NewEmisData!G:G, NewEmisData!$A:$A, "Pickup", NewEmisData!$B:$B, $A289, NewEmisData!$C:$C, $H289, NewEmisData!$D:$D, W$2), SUMIFS(NewEmisData!G:G, NewEmisData!$A:$A, "LDV", NewEmisData!$B:$B, $A289, NewEmisData!$C:$C, $H289, NewEmisData!$D:$D, W$2))</f>
        <v>0.22026197441968301</v>
      </c>
      <c r="X289" s="335">
        <f>$I289*IF($G289="Pickup", SUMIFS(NewEmisData!H:H, NewEmisData!$A:$A, "Pickup", NewEmisData!$B:$B, $A289, NewEmisData!$C:$C, $H289, NewEmisData!$D:$D, X$2), SUMIFS(NewEmisData!H:H, NewEmisData!$A:$A, "LDV", NewEmisData!$B:$B, $A289, NewEmisData!$C:$C, $H289, NewEmisData!$D:$D, X$2))</f>
        <v>0.146130223505477</v>
      </c>
      <c r="Y289" s="335">
        <f>$I289*IF($G289="Pickup", SUMIFS(NewEmisData!I:I, NewEmisData!$A:$A, "Pickup", NewEmisData!$B:$B, $A289, NewEmisData!$C:$C, $H289, NewEmisData!$D:$D, Y$2), SUMIFS(NewEmisData!I:I, NewEmisData!$A:$A, "LDV", NewEmisData!$B:$B, $A289, NewEmisData!$C:$C, $H289, NewEmisData!$D:$D, Y$2))</f>
        <v>9.25204446820201E-2</v>
      </c>
      <c r="Z289" s="335">
        <f>$I289*IF($G289="Pickup", SUMIFS(NewEmisData!J:J, NewEmisData!$A:$A, "Pickup", NewEmisData!$B:$B, $A289, NewEmisData!$C:$C, $H289, NewEmisData!$D:$D, Z$2), SUMIFS(NewEmisData!J:J, NewEmisData!$A:$A, "LDV", NewEmisData!$B:$B, $A289, NewEmisData!$C:$C, $H289, NewEmisData!$D:$D, Z$2))</f>
        <v>6.9646332093205393E-2</v>
      </c>
      <c r="AA289" s="335">
        <f>$I289*IF($G289="Pickup", SUMIFS(NewEmisData!K:K, NewEmisData!$A:$A, "Pickup", NewEmisData!$B:$B, $A289, NewEmisData!$C:$C, $H289, NewEmisData!$D:$D, AA$2), SUMIFS(NewEmisData!K:K, NewEmisData!$A:$A, "LDV", NewEmisData!$B:$B, $A289, NewEmisData!$C:$C, $H289, NewEmisData!$D:$D, AA$2))</f>
        <v>6.0285539426727999E-2</v>
      </c>
      <c r="AB289" s="335">
        <f>$I289*IF($G289="Pickup", SUMIFS(NewEmisData!L:L, NewEmisData!$A:$A, "Pickup", NewEmisData!$B:$B, $A289, NewEmisData!$C:$C, $H289, NewEmisData!$D:$D, AB$2), SUMIFS(NewEmisData!L:L, NewEmisData!$A:$A, "LDV", NewEmisData!$B:$B, $A289, NewEmisData!$C:$C, $H289, NewEmisData!$D:$D, AB$2))</f>
        <v>5.7685517085836899E-2</v>
      </c>
      <c r="AC289" s="335">
        <f>$I289*IF($G289="Pickup", SUMIFS(NewEmisData!M:M, NewEmisData!$A:$A, "Pickup", NewEmisData!$B:$B, $A289, NewEmisData!$C:$C, $H289, NewEmisData!$D:$D, AC$2), SUMIFS(NewEmisData!M:M, NewEmisData!$A:$A, "LDV", NewEmisData!$B:$B, $A289, NewEmisData!$C:$C, $H289, NewEmisData!$D:$D, AC$2))</f>
        <v>5.6336256806388998E-2</v>
      </c>
      <c r="AD289" s="335">
        <v>5.5587065527563068E-2</v>
      </c>
      <c r="AE289" s="335">
        <f>$I289*IF($G289="Pickup", SUMIFS(NewEmisData!E:E, NewEmisData!$A:$A, "Pickup", NewEmisData!$B:$B, $A289, NewEmisData!$C:$C, $H289, NewEmisData!$D:$D, AE$2), SUMIFS(NewEmisData!E:E, NewEmisData!$A:$A, "LDV", NewEmisData!$B:$B, $A289, NewEmisData!$C:$C, $H289, NewEmisData!$D:$D, AE$2))</f>
        <v>8.0536316527093799E-3</v>
      </c>
      <c r="AF289" s="335">
        <f>$I289*IF($G289="Pickup", SUMIFS(NewEmisData!F:F, NewEmisData!$A:$A, "Pickup", NewEmisData!$B:$B, $A289, NewEmisData!$C:$C, $H289, NewEmisData!$D:$D, AF$2), SUMIFS(NewEmisData!F:F, NewEmisData!$A:$A, "LDV", NewEmisData!$B:$B, $A289, NewEmisData!$C:$C, $H289, NewEmisData!$D:$D, AF$2))</f>
        <v>7.7424694052717798E-3</v>
      </c>
      <c r="AG289" s="335">
        <f>$I289*IF($G289="Pickup", SUMIFS(NewEmisData!G:G, NewEmisData!$A:$A, "Pickup", NewEmisData!$B:$B, $A289, NewEmisData!$C:$C, $H289, NewEmisData!$D:$D, AG$2), SUMIFS(NewEmisData!G:G, NewEmisData!$A:$A, "LDV", NewEmisData!$B:$B, $A289, NewEmisData!$C:$C, $H289, NewEmisData!$D:$D, AG$2))</f>
        <v>5.3320257089092297E-3</v>
      </c>
      <c r="AH289" s="335">
        <f>$I289*IF($G289="Pickup", SUMIFS(NewEmisData!H:H, NewEmisData!$A:$A, "Pickup", NewEmisData!$B:$B, $A289, NewEmisData!$C:$C, $H289, NewEmisData!$D:$D, AH$2), SUMIFS(NewEmisData!H:H, NewEmisData!$A:$A, "LDV", NewEmisData!$B:$B, $A289, NewEmisData!$C:$C, $H289, NewEmisData!$D:$D, AH$2))</f>
        <v>4.5430510168157703E-3</v>
      </c>
      <c r="AI289" s="335">
        <f>$I289*IF($G289="Pickup", SUMIFS(NewEmisData!I:I, NewEmisData!$A:$A, "Pickup", NewEmisData!$B:$B, $A289, NewEmisData!$C:$C, $H289, NewEmisData!$D:$D, AI$2), SUMIFS(NewEmisData!I:I, NewEmisData!$A:$A, "LDV", NewEmisData!$B:$B, $A289, NewEmisData!$C:$C, $H289, NewEmisData!$D:$D, AI$2))</f>
        <v>3.9371785778053803E-3</v>
      </c>
      <c r="AJ289" s="335">
        <f>$I289*IF($G289="Pickup", SUMIFS(NewEmisData!J:J, NewEmisData!$A:$A, "Pickup", NewEmisData!$B:$B, $A289, NewEmisData!$C:$C, $H289, NewEmisData!$D:$D, AJ$2), SUMIFS(NewEmisData!J:J, NewEmisData!$A:$A, "LDV", NewEmisData!$B:$B, $A289, NewEmisData!$C:$C, $H289, NewEmisData!$D:$D, AJ$2))</f>
        <v>3.5951364530025401E-3</v>
      </c>
      <c r="AK289" s="335">
        <f>$I289*IF($G289="Pickup", SUMIFS(NewEmisData!K:K, NewEmisData!$A:$A, "Pickup", NewEmisData!$B:$B, $A289, NewEmisData!$C:$C, $H289, NewEmisData!$D:$D, AK$2), SUMIFS(NewEmisData!K:K, NewEmisData!$A:$A, "LDV", NewEmisData!$B:$B, $A289, NewEmisData!$C:$C, $H289, NewEmisData!$D:$D, AK$2))</f>
        <v>3.4424852382502098E-3</v>
      </c>
      <c r="AL289" s="335">
        <f>$I289*IF($G289="Pickup", SUMIFS(NewEmisData!L:L, NewEmisData!$A:$A, "Pickup", NewEmisData!$B:$B, $A289, NewEmisData!$C:$C, $H289, NewEmisData!$D:$D, AL$2), SUMIFS(NewEmisData!L:L, NewEmisData!$A:$A, "LDV", NewEmisData!$B:$B, $A289, NewEmisData!$C:$C, $H289, NewEmisData!$D:$D, AL$2))</f>
        <v>3.38811619026995E-3</v>
      </c>
      <c r="AM289" s="335">
        <f>$I289*IF($G289="Pickup", SUMIFS(NewEmisData!M:M, NewEmisData!$A:$A, "Pickup", NewEmisData!$B:$B, $A289, NewEmisData!$C:$C, $H289, NewEmisData!$D:$D, AM$2), SUMIFS(NewEmisData!M:M, NewEmisData!$A:$A, "LDV", NewEmisData!$B:$B, $A289, NewEmisData!$C:$C, $H289, NewEmisData!$D:$D, AM$2))</f>
        <v>3.36798790618778E-3</v>
      </c>
      <c r="AN289" s="335">
        <v>1.3041984458904573E-3</v>
      </c>
      <c r="AO289" s="335">
        <f>$I289*IF($G289="Pickup", SUMIFS(NewEmisData!E:E, NewEmisData!$A:$A, "Pickup", NewEmisData!$B:$B, $A289, NewEmisData!$C:$C, $H289, NewEmisData!$D:$D, AO$2), SUMIFS(NewEmisData!E:E, NewEmisData!$A:$A, "LDV", NewEmisData!$B:$B, $A289, NewEmisData!$C:$C, $H289, NewEmisData!$D:$D, AO$2))</f>
        <v>7.6317156939691294E-2</v>
      </c>
      <c r="AP289" s="335">
        <f>$I289*IF($G289="Pickup", SUMIFS(NewEmisData!F:F, NewEmisData!$A:$A, "Pickup", NewEmisData!$B:$B, $A289, NewEmisData!$C:$C, $H289, NewEmisData!$D:$D, AP$2), SUMIFS(NewEmisData!F:F, NewEmisData!$A:$A, "LDV", NewEmisData!$B:$B, $A289, NewEmisData!$C:$C, $H289, NewEmisData!$D:$D, AP$2))</f>
        <v>7.1544642944165196E-2</v>
      </c>
      <c r="AQ289" s="335">
        <f>$I289*IF($G289="Pickup", SUMIFS(NewEmisData!G:G, NewEmisData!$A:$A, "Pickup", NewEmisData!$B:$B, $A289, NewEmisData!$C:$C, $H289, NewEmisData!$D:$D, AQ$2), SUMIFS(NewEmisData!G:G, NewEmisData!$A:$A, "LDV", NewEmisData!$B:$B, $A289, NewEmisData!$C:$C, $H289, NewEmisData!$D:$D, AQ$2))</f>
        <v>5.8249743312617203E-2</v>
      </c>
      <c r="AR289" s="335">
        <f>$I289*IF($G289="Pickup", SUMIFS(NewEmisData!H:H, NewEmisData!$A:$A, "Pickup", NewEmisData!$B:$B, $A289, NewEmisData!$C:$C, $H289, NewEmisData!$D:$D, AR$2), SUMIFS(NewEmisData!H:H, NewEmisData!$A:$A, "LDV", NewEmisData!$B:$B, $A289, NewEmisData!$C:$C, $H289, NewEmisData!$D:$D, AR$2))</f>
        <v>5.6730049378736901E-2</v>
      </c>
      <c r="AS289" s="335">
        <f>$I289*IF($G289="Pickup", SUMIFS(NewEmisData!I:I, NewEmisData!$A:$A, "Pickup", NewEmisData!$B:$B, $A289, NewEmisData!$C:$C, $H289, NewEmisData!$D:$D, AS$2), SUMIFS(NewEmisData!I:I, NewEmisData!$A:$A, "LDV", NewEmisData!$B:$B, $A289, NewEmisData!$C:$C, $H289, NewEmisData!$D:$D, AS$2))</f>
        <v>5.5297861804990203E-2</v>
      </c>
      <c r="AT289" s="335">
        <f>$I289*IF($G289="Pickup", SUMIFS(NewEmisData!J:J, NewEmisData!$A:$A, "Pickup", NewEmisData!$B:$B, $A289, NewEmisData!$C:$C, $H289, NewEmisData!$D:$D, AT$2), SUMIFS(NewEmisData!J:J, NewEmisData!$A:$A, "LDV", NewEmisData!$B:$B, $A289, NewEmisData!$C:$C, $H289, NewEmisData!$D:$D, AT$2))</f>
        <v>5.4156352090813403E-2</v>
      </c>
      <c r="AU289" s="335">
        <f>$I289*IF($G289="Pickup", SUMIFS(NewEmisData!K:K, NewEmisData!$A:$A, "Pickup", NewEmisData!$B:$B, $A289, NewEmisData!$C:$C, $H289, NewEmisData!$D:$D, AU$2), SUMIFS(NewEmisData!K:K, NewEmisData!$A:$A, "LDV", NewEmisData!$B:$B, $A289, NewEmisData!$C:$C, $H289, NewEmisData!$D:$D, AU$2))</f>
        <v>5.3430662266944498E-2</v>
      </c>
      <c r="AV289" s="335">
        <f>$I289*IF($G289="Pickup", SUMIFS(NewEmisData!L:L, NewEmisData!$A:$A, "Pickup", NewEmisData!$B:$B, $A289, NewEmisData!$C:$C, $H289, NewEmisData!$D:$D, AV$2), SUMIFS(NewEmisData!L:L, NewEmisData!$A:$A, "LDV", NewEmisData!$B:$B, $A289, NewEmisData!$C:$C, $H289, NewEmisData!$D:$D, AV$2))</f>
        <v>5.3062743786751999E-2</v>
      </c>
      <c r="AW289" s="335">
        <f>$I289*IF($G289="Pickup", SUMIFS(NewEmisData!M:M, NewEmisData!$A:$A, "Pickup", NewEmisData!$B:$B, $A289, NewEmisData!$C:$C, $H289, NewEmisData!$D:$D, AW$2), SUMIFS(NewEmisData!M:M, NewEmisData!$A:$A, "LDV", NewEmisData!$B:$B, $A289, NewEmisData!$C:$C, $H289, NewEmisData!$D:$D, AW$2))</f>
        <v>5.2850768620488903E-2</v>
      </c>
      <c r="AX289" s="335">
        <v>3.2948538923667892E-2</v>
      </c>
      <c r="AY289" s="335">
        <f>$I289*IF($G289="Pickup", SUMIFS(NewEmisData!E:E, NewEmisData!$A:$A, "Pickup", NewEmisData!$B:$B, $A289, NewEmisData!$C:$C, $H289, NewEmisData!$D:$D, AY$2), SUMIFS(NewEmisData!E:E, NewEmisData!$A:$A, "LDV", NewEmisData!$B:$B, $A289, NewEmisData!$C:$C, $H289, NewEmisData!$D:$D, AY$2))</f>
        <v>2.00368746679381E-2</v>
      </c>
      <c r="AZ289" s="335">
        <f>$I289*IF($G289="Pickup", SUMIFS(NewEmisData!F:F, NewEmisData!$A:$A, "Pickup", NewEmisData!$B:$B, $A289, NewEmisData!$C:$C, $H289, NewEmisData!$D:$D, AZ$2), SUMIFS(NewEmisData!F:F, NewEmisData!$A:$A, "LDV", NewEmisData!$B:$B, $A289, NewEmisData!$C:$C, $H289, NewEmisData!$D:$D, AZ$2))</f>
        <v>1.58149288879222E-2</v>
      </c>
      <c r="BA289" s="335">
        <f>$I289*IF($G289="Pickup", SUMIFS(NewEmisData!G:G, NewEmisData!$A:$A, "Pickup", NewEmisData!$B:$B, $A289, NewEmisData!$C:$C, $H289, NewEmisData!$D:$D, BA$2), SUMIFS(NewEmisData!G:G, NewEmisData!$A:$A, "LDV", NewEmisData!$B:$B, $A289, NewEmisData!$C:$C, $H289, NewEmisData!$D:$D, BA$2))</f>
        <v>1.2889012730210401E-2</v>
      </c>
      <c r="BB289" s="335">
        <f>$I289*IF($G289="Pickup", SUMIFS(NewEmisData!H:H, NewEmisData!$A:$A, "Pickup", NewEmisData!$B:$B, $A289, NewEmisData!$C:$C, $H289, NewEmisData!$D:$D, BB$2), SUMIFS(NewEmisData!H:H, NewEmisData!$A:$A, "LDV", NewEmisData!$B:$B, $A289, NewEmisData!$C:$C, $H289, NewEmisData!$D:$D, BB$2))</f>
        <v>1.1544674905883E-2</v>
      </c>
      <c r="BC289" s="335">
        <f>$I289*IF($G289="Pickup", SUMIFS(NewEmisData!I:I, NewEmisData!$A:$A, "Pickup", NewEmisData!$B:$B, $A289, NewEmisData!$C:$C, $H289, NewEmisData!$D:$D, BC$2), SUMIFS(NewEmisData!I:I, NewEmisData!$A:$A, "LDV", NewEmisData!$B:$B, $A289, NewEmisData!$C:$C, $H289, NewEmisData!$D:$D, BC$2))</f>
        <v>1.0277724336371899E-2</v>
      </c>
      <c r="BD289" s="335">
        <f>$I289*IF($G289="Pickup", SUMIFS(NewEmisData!J:J, NewEmisData!$A:$A, "Pickup", NewEmisData!$B:$B, $A289, NewEmisData!$C:$C, $H289, NewEmisData!$D:$D, BD$2), SUMIFS(NewEmisData!J:J, NewEmisData!$A:$A, "LDV", NewEmisData!$B:$B, $A289, NewEmisData!$C:$C, $H289, NewEmisData!$D:$D, BD$2))</f>
        <v>9.2679749278735592E-3</v>
      </c>
      <c r="BE289" s="335">
        <f>$I289*IF($G289="Pickup", SUMIFS(NewEmisData!K:K, NewEmisData!$A:$A, "Pickup", NewEmisData!$B:$B, $A289, NewEmisData!$C:$C, $H289, NewEmisData!$D:$D, BE$2), SUMIFS(NewEmisData!K:K, NewEmisData!$A:$A, "LDV", NewEmisData!$B:$B, $A289, NewEmisData!$C:$C, $H289, NewEmisData!$D:$D, BE$2))</f>
        <v>8.6259896432645099E-3</v>
      </c>
      <c r="BF289" s="335">
        <f>$I289*IF($G289="Pickup", SUMIFS(NewEmisData!L:L, NewEmisData!$A:$A, "Pickup", NewEmisData!$B:$B, $A289, NewEmisData!$C:$C, $H289, NewEmisData!$D:$D, BF$2), SUMIFS(NewEmisData!L:L, NewEmisData!$A:$A, "LDV", NewEmisData!$B:$B, $A289, NewEmisData!$C:$C, $H289, NewEmisData!$D:$D, BF$2))</f>
        <v>8.3004876330209296E-3</v>
      </c>
      <c r="BG289" s="335">
        <f>$I289*IF($G289="Pickup", SUMIFS(NewEmisData!M:M, NewEmisData!$A:$A, "Pickup", NewEmisData!$B:$B, $A289, NewEmisData!$C:$C, $H289, NewEmisData!$D:$D, BG$2), SUMIFS(NewEmisData!M:M, NewEmisData!$A:$A, "LDV", NewEmisData!$B:$B, $A289, NewEmisData!$C:$C, $H289, NewEmisData!$D:$D, BG$2))</f>
        <v>8.1129702157430005E-3</v>
      </c>
      <c r="BH289" s="335">
        <v>6.6026126062260432E-3</v>
      </c>
      <c r="BI289" s="335">
        <f>$I289*IF($G289="Pickup", SUMIFS(NewEmisData!E:E, NewEmisData!$A:$A, "Pickup", NewEmisData!$B:$B, $A289, NewEmisData!$C:$C, $H289, NewEmisData!$D:$D, BI$2), SUMIFS(NewEmisData!E:E, NewEmisData!$A:$A, "LDV", NewEmisData!$B:$B, $A289, NewEmisData!$C:$C, $H289, NewEmisData!$D:$D, BI$2))</f>
        <v>6.1599528865440298</v>
      </c>
      <c r="BJ289" s="335">
        <f>$I289*IF($G289="Pickup", SUMIFS(NewEmisData!F:F, NewEmisData!$A:$A, "Pickup", NewEmisData!$B:$B, $A289, NewEmisData!$C:$C, $H289, NewEmisData!$D:$D, BJ$2), SUMIFS(NewEmisData!F:F, NewEmisData!$A:$A, "LDV", NewEmisData!$B:$B, $A289, NewEmisData!$C:$C, $H289, NewEmisData!$D:$D, BJ$2))</f>
        <v>3.7475170679561298</v>
      </c>
      <c r="BK289" s="335">
        <f>$I289*IF($G289="Pickup", SUMIFS(NewEmisData!G:G, NewEmisData!$A:$A, "Pickup", NewEmisData!$B:$B, $A289, NewEmisData!$C:$C, $H289, NewEmisData!$D:$D, BK$2), SUMIFS(NewEmisData!G:G, NewEmisData!$A:$A, "LDV", NewEmisData!$B:$B, $A289, NewEmisData!$C:$C, $H289, NewEmisData!$D:$D, BK$2))</f>
        <v>2.80366463620466</v>
      </c>
      <c r="BL289" s="335">
        <f>$I289*IF($G289="Pickup", SUMIFS(NewEmisData!H:H, NewEmisData!$A:$A, "Pickup", NewEmisData!$B:$B, $A289, NewEmisData!$C:$C, $H289, NewEmisData!$D:$D, BL$2), SUMIFS(NewEmisData!H:H, NewEmisData!$A:$A, "LDV", NewEmisData!$B:$B, $A289, NewEmisData!$C:$C, $H289, NewEmisData!$D:$D, BL$2))</f>
        <v>2.2038088113149099</v>
      </c>
      <c r="BM289" s="335">
        <f>$I289*IF($G289="Pickup", SUMIFS(NewEmisData!I:I, NewEmisData!$A:$A, "Pickup", NewEmisData!$B:$B, $A289, NewEmisData!$C:$C, $H289, NewEmisData!$D:$D, BM$2), SUMIFS(NewEmisData!I:I, NewEmisData!$A:$A, "LDV", NewEmisData!$B:$B, $A289, NewEmisData!$C:$C, $H289, NewEmisData!$D:$D, BM$2))</f>
        <v>1.6110244723417799</v>
      </c>
      <c r="BN289" s="335">
        <f>$I289*IF($G289="Pickup", SUMIFS(NewEmisData!J:J, NewEmisData!$A:$A, "Pickup", NewEmisData!$B:$B, $A289, NewEmisData!$C:$C, $H289, NewEmisData!$D:$D, BN$2), SUMIFS(NewEmisData!J:J, NewEmisData!$A:$A, "LDV", NewEmisData!$B:$B, $A289, NewEmisData!$C:$C, $H289, NewEmisData!$D:$D, BN$2))</f>
        <v>1.2813570878169001</v>
      </c>
      <c r="BO289" s="335">
        <f>$I289*IF($G289="Pickup", SUMIFS(NewEmisData!K:K, NewEmisData!$A:$A, "Pickup", NewEmisData!$B:$B, $A289, NewEmisData!$C:$C, $H289, NewEmisData!$D:$D, BO$2), SUMIFS(NewEmisData!K:K, NewEmisData!$A:$A, "LDV", NewEmisData!$B:$B, $A289, NewEmisData!$C:$C, $H289, NewEmisData!$D:$D, BO$2))</f>
        <v>1.1316455644238499</v>
      </c>
      <c r="BP289" s="335">
        <f>$I289*IF($G289="Pickup", SUMIFS(NewEmisData!L:L, NewEmisData!$A:$A, "Pickup", NewEmisData!$B:$B, $A289, NewEmisData!$C:$C, $H289, NewEmisData!$D:$D, BP$2), SUMIFS(NewEmisData!L:L, NewEmisData!$A:$A, "LDV", NewEmisData!$B:$B, $A289, NewEmisData!$C:$C, $H289, NewEmisData!$D:$D, BP$2))</f>
        <v>1.0822537615630099</v>
      </c>
      <c r="BQ289" s="335">
        <f>$I289*IF($G289="Pickup", SUMIFS(NewEmisData!M:M, NewEmisData!$A:$A, "Pickup", NewEmisData!$B:$B, $A289, NewEmisData!$C:$C, $H289, NewEmisData!$D:$D, BQ$2), SUMIFS(NewEmisData!M:M, NewEmisData!$A:$A, "LDV", NewEmisData!$B:$B, $A289, NewEmisData!$C:$C, $H289, NewEmisData!$D:$D, BQ$2))</f>
        <v>1.05143374218492</v>
      </c>
      <c r="BR289" s="335">
        <v>1.5622001678221484</v>
      </c>
      <c r="BS289" s="335">
        <f>$I289*IF($G289="Pickup", SUMIFS(NewEmisData!E:E, NewEmisData!$A:$A, "Pickup", NewEmisData!$B:$B, $A289, NewEmisData!$C:$C, $H289, NewEmisData!$D:$D, BS$2), SUMIFS(NewEmisData!E:E, NewEmisData!$A:$A, "LDV", NewEmisData!$B:$B, $A289, NewEmisData!$C:$C, $H289, NewEmisData!$D:$D, BS$2))</f>
        <v>0.72787250280402604</v>
      </c>
      <c r="BT289" s="335">
        <f>$I289*IF($G289="Pickup", SUMIFS(NewEmisData!F:F, NewEmisData!$A:$A, "Pickup", NewEmisData!$B:$B, $A289, NewEmisData!$C:$C, $H289, NewEmisData!$D:$D, BT$2), SUMIFS(NewEmisData!F:F, NewEmisData!$A:$A, "LDV", NewEmisData!$B:$B, $A289, NewEmisData!$C:$C, $H289, NewEmisData!$D:$D, BT$2))</f>
        <v>0.40987916241045302</v>
      </c>
      <c r="BU289" s="335">
        <f>$I289*IF($G289="Pickup", SUMIFS(NewEmisData!G:G, NewEmisData!$A:$A, "Pickup", NewEmisData!$B:$B, $A289, NewEmisData!$C:$C, $H289, NewEmisData!$D:$D, BU$2), SUMIFS(NewEmisData!G:G, NewEmisData!$A:$A, "LDV", NewEmisData!$B:$B, $A289, NewEmisData!$C:$C, $H289, NewEmisData!$D:$D, BU$2))</f>
        <v>0.30765788839279401</v>
      </c>
      <c r="BV289" s="335">
        <f>$I289*IF($G289="Pickup", SUMIFS(NewEmisData!H:H, NewEmisData!$A:$A, "Pickup", NewEmisData!$B:$B, $A289, NewEmisData!$C:$C, $H289, NewEmisData!$D:$D, BV$2), SUMIFS(NewEmisData!H:H, NewEmisData!$A:$A, "LDV", NewEmisData!$B:$B, $A289, NewEmisData!$C:$C, $H289, NewEmisData!$D:$D, BV$2))</f>
        <v>0.248891607461663</v>
      </c>
      <c r="BW289" s="335">
        <f>$I289*IF($G289="Pickup", SUMIFS(NewEmisData!I:I, NewEmisData!$A:$A, "Pickup", NewEmisData!$B:$B, $A289, NewEmisData!$C:$C, $H289, NewEmisData!$D:$D, BW$2), SUMIFS(NewEmisData!I:I, NewEmisData!$A:$A, "LDV", NewEmisData!$B:$B, $A289, NewEmisData!$C:$C, $H289, NewEmisData!$D:$D, BW$2))</f>
        <v>0.184861723618618</v>
      </c>
      <c r="BX289" s="335">
        <f>$I289*IF($G289="Pickup", SUMIFS(NewEmisData!J:J, NewEmisData!$A:$A, "Pickup", NewEmisData!$B:$B, $A289, NewEmisData!$C:$C, $H289, NewEmisData!$D:$D, BX$2), SUMIFS(NewEmisData!J:J, NewEmisData!$A:$A, "LDV", NewEmisData!$B:$B, $A289, NewEmisData!$C:$C, $H289, NewEmisData!$D:$D, BX$2))</f>
        <v>0.15433193284657201</v>
      </c>
      <c r="BY289" s="335">
        <f>$I289*IF($G289="Pickup", SUMIFS(NewEmisData!K:K, NewEmisData!$A:$A, "Pickup", NewEmisData!$B:$B, $A289, NewEmisData!$C:$C, $H289, NewEmisData!$D:$D, BY$2), SUMIFS(NewEmisData!K:K, NewEmisData!$A:$A, "LDV", NewEmisData!$B:$B, $A289, NewEmisData!$C:$C, $H289, NewEmisData!$D:$D, BY$2))</f>
        <v>0.138091436876464</v>
      </c>
      <c r="BZ289" s="335">
        <f>$I289*IF($G289="Pickup", SUMIFS(NewEmisData!L:L, NewEmisData!$A:$A, "Pickup", NewEmisData!$B:$B, $A289, NewEmisData!$C:$C, $H289, NewEmisData!$D:$D, BZ$2), SUMIFS(NewEmisData!L:L, NewEmisData!$A:$A, "LDV", NewEmisData!$B:$B, $A289, NewEmisData!$C:$C, $H289, NewEmisData!$D:$D, BZ$2))</f>
        <v>0.131790780313154</v>
      </c>
      <c r="CA289" s="335">
        <f>$I289*IF($G289="Pickup", SUMIFS(NewEmisData!M:M, NewEmisData!$A:$A, "Pickup", NewEmisData!$B:$B, $A289, NewEmisData!$C:$C, $H289, NewEmisData!$D:$D, CA$2), SUMIFS(NewEmisData!M:M, NewEmisData!$A:$A, "LDV", NewEmisData!$B:$B, $A289, NewEmisData!$C:$C, $H289, NewEmisData!$D:$D, CA$2))</f>
        <v>0.126731765091218</v>
      </c>
      <c r="CB289" s="335">
        <v>0.11295846897695311</v>
      </c>
      <c r="CC289" s="335">
        <f>$I289*IF($G289="Pickup", SUMIFS(NewEmisData!E:E, NewEmisData!$A:$A, "Pickup", NewEmisData!$B:$B, $A289, NewEmisData!$C:$C, $H289, NewEmisData!$D:$D, CC$2), SUMIFS(NewEmisData!E:E, NewEmisData!$A:$A, "LDV", NewEmisData!$B:$B, $A289, NewEmisData!$C:$C, $H289, NewEmisData!$D:$D, CC$2))</f>
        <v>4.3011353420759103E-2</v>
      </c>
      <c r="CD289" s="335">
        <f>$I289*IF($G289="Pickup", SUMIFS(NewEmisData!F:F, NewEmisData!$A:$A, "Pickup", NewEmisData!$B:$B, $A289, NewEmisData!$C:$C, $H289, NewEmisData!$D:$D, CD$2), SUMIFS(NewEmisData!F:F, NewEmisData!$A:$A, "LDV", NewEmisData!$B:$B, $A289, NewEmisData!$C:$C, $H289, NewEmisData!$D:$D, CD$2))</f>
        <v>2.94035814612091E-2</v>
      </c>
      <c r="CE289" s="335">
        <f>$I289*IF($G289="Pickup", SUMIFS(NewEmisData!G:G, NewEmisData!$A:$A, "Pickup", NewEmisData!$B:$B, $A289, NewEmisData!$C:$C, $H289, NewEmisData!$D:$D, CE$2), SUMIFS(NewEmisData!G:G, NewEmisData!$A:$A, "LDV", NewEmisData!$B:$B, $A289, NewEmisData!$C:$C, $H289, NewEmisData!$D:$D, CE$2))</f>
        <v>2.4328512322630801E-2</v>
      </c>
      <c r="CF289" s="335">
        <f>$I289*IF($G289="Pickup", SUMIFS(NewEmisData!H:H, NewEmisData!$A:$A, "Pickup", NewEmisData!$B:$B, $A289, NewEmisData!$C:$C, $H289, NewEmisData!$D:$D, CF$2), SUMIFS(NewEmisData!H:H, NewEmisData!$A:$A, "LDV", NewEmisData!$B:$B, $A289, NewEmisData!$C:$C, $H289, NewEmisData!$D:$D, CF$2))</f>
        <v>2.3221814353353801E-2</v>
      </c>
      <c r="CG289" s="335">
        <f>$I289*IF($G289="Pickup", SUMIFS(NewEmisData!I:I, NewEmisData!$A:$A, "Pickup", NewEmisData!$B:$B, $A289, NewEmisData!$C:$C, $H289, NewEmisData!$D:$D, CG$2), SUMIFS(NewEmisData!I:I, NewEmisData!$A:$A, "LDV", NewEmisData!$B:$B, $A289, NewEmisData!$C:$C, $H289, NewEmisData!$D:$D, CG$2))</f>
        <v>2.24852392313552E-2</v>
      </c>
      <c r="CH289" s="335">
        <f>$I289*IF($G289="Pickup", SUMIFS(NewEmisData!J:J, NewEmisData!$A:$A, "Pickup", NewEmisData!$B:$B, $A289, NewEmisData!$C:$C, $H289, NewEmisData!$D:$D, CH$2), SUMIFS(NewEmisData!J:J, NewEmisData!$A:$A, "LDV", NewEmisData!$B:$B, $A289, NewEmisData!$C:$C, $H289, NewEmisData!$D:$D, CH$2))</f>
        <v>2.1906542608859401E-2</v>
      </c>
      <c r="CI289" s="335">
        <f>$I289*IF($G289="Pickup", SUMIFS(NewEmisData!K:K, NewEmisData!$A:$A, "Pickup", NewEmisData!$B:$B, $A289, NewEmisData!$C:$C, $H289, NewEmisData!$D:$D, CI$2), SUMIFS(NewEmisData!K:K, NewEmisData!$A:$A, "LDV", NewEmisData!$B:$B, $A289, NewEmisData!$C:$C, $H289, NewEmisData!$D:$D, CI$2))</f>
        <v>2.1904736458690802E-2</v>
      </c>
      <c r="CJ289" s="335">
        <f>$I289*IF($G289="Pickup", SUMIFS(NewEmisData!L:L, NewEmisData!$A:$A, "Pickup", NewEmisData!$B:$B, $A289, NewEmisData!$C:$C, $H289, NewEmisData!$D:$D, CJ$2), SUMIFS(NewEmisData!L:L, NewEmisData!$A:$A, "LDV", NewEmisData!$B:$B, $A289, NewEmisData!$C:$C, $H289, NewEmisData!$D:$D, CJ$2))</f>
        <v>2.19042402298237E-2</v>
      </c>
      <c r="CK289" s="335">
        <f>$I289*IF($G289="Pickup", SUMIFS(NewEmisData!M:M, NewEmisData!$A:$A, "Pickup", NewEmisData!$B:$B, $A289, NewEmisData!$C:$C, $H289, NewEmisData!$D:$D, CK$2), SUMIFS(NewEmisData!M:M, NewEmisData!$A:$A, "LDV", NewEmisData!$B:$B, $A289, NewEmisData!$C:$C, $H289, NewEmisData!$D:$D, CK$2))</f>
        <v>2.1903771981857799E-2</v>
      </c>
      <c r="CL289" s="335">
        <v>2.0846549246249676E-2</v>
      </c>
      <c r="CM289" s="335">
        <f>$I289*IF($G289="Pickup", SUMIFS(NewEmisData!E:E, NewEmisData!$A:$A, "Pickup", NewEmisData!$B:$B, $A289, NewEmisData!$C:$C, $H289, NewEmisData!$D:$D, CM$2), SUMIFS(NewEmisData!E:E, NewEmisData!$A:$A, "LDV", NewEmisData!$B:$B, $A289, NewEmisData!$C:$C, $H289, NewEmisData!$D:$D, CM$2))</f>
        <v>2.1906211645892699E-2</v>
      </c>
      <c r="CN289" s="335">
        <f>$I289*IF($G289="Pickup", SUMIFS(NewEmisData!F:F, NewEmisData!$A:$A, "Pickup", NewEmisData!$B:$B, $A289, NewEmisData!$C:$C, $H289, NewEmisData!$D:$D, CN$2), SUMIFS(NewEmisData!F:F, NewEmisData!$A:$A, "LDV", NewEmisData!$B:$B, $A289, NewEmisData!$C:$C, $H289, NewEmisData!$D:$D, CN$2))</f>
        <v>1.38171562279483E-2</v>
      </c>
      <c r="CO289" s="335">
        <f>$I289*IF($G289="Pickup", SUMIFS(NewEmisData!G:G, NewEmisData!$A:$A, "Pickup", NewEmisData!$B:$B, $A289, NewEmisData!$C:$C, $H289, NewEmisData!$D:$D, CO$2), SUMIFS(NewEmisData!G:G, NewEmisData!$A:$A, "LDV", NewEmisData!$B:$B, $A289, NewEmisData!$C:$C, $H289, NewEmisData!$D:$D, CO$2))</f>
        <v>1.08300618523644E-2</v>
      </c>
      <c r="CP289" s="335">
        <f>$I289*IF($G289="Pickup", SUMIFS(NewEmisData!H:H, NewEmisData!$A:$A, "Pickup", NewEmisData!$B:$B, $A289, NewEmisData!$C:$C, $H289, NewEmisData!$D:$D, CP$2), SUMIFS(NewEmisData!H:H, NewEmisData!$A:$A, "LDV", NewEmisData!$B:$B, $A289, NewEmisData!$C:$C, $H289, NewEmisData!$D:$D, CP$2))</f>
        <v>8.8590497727664592E-3</v>
      </c>
      <c r="CQ289" s="335">
        <f>$I289*IF($G289="Pickup", SUMIFS(NewEmisData!I:I, NewEmisData!$A:$A, "Pickup", NewEmisData!$B:$B, $A289, NewEmisData!$C:$C, $H289, NewEmisData!$D:$D, CQ$2), SUMIFS(NewEmisData!I:I, NewEmisData!$A:$A, "LDV", NewEmisData!$B:$B, $A289, NewEmisData!$C:$C, $H289, NewEmisData!$D:$D, CQ$2))</f>
        <v>7.8772882665567503E-3</v>
      </c>
      <c r="CR289" s="335">
        <f>$I289*IF($G289="Pickup", SUMIFS(NewEmisData!J:J, NewEmisData!$A:$A, "Pickup", NewEmisData!$B:$B, $A289, NewEmisData!$C:$C, $H289, NewEmisData!$D:$D, CR$2), SUMIFS(NewEmisData!J:J, NewEmisData!$A:$A, "LDV", NewEmisData!$B:$B, $A289, NewEmisData!$C:$C, $H289, NewEmisData!$D:$D, CR$2))</f>
        <v>7.4435823260364103E-3</v>
      </c>
      <c r="CS289" s="335">
        <f>$I289*IF($G289="Pickup", SUMIFS(NewEmisData!K:K, NewEmisData!$A:$A, "Pickup", NewEmisData!$B:$B, $A289, NewEmisData!$C:$C, $H289, NewEmisData!$D:$D, CS$2), SUMIFS(NewEmisData!K:K, NewEmisData!$A:$A, "LDV", NewEmisData!$B:$B, $A289, NewEmisData!$C:$C, $H289, NewEmisData!$D:$D, CS$2))</f>
        <v>7.3936885133113802E-3</v>
      </c>
      <c r="CT289" s="335">
        <f>$I289*IF($G289="Pickup", SUMIFS(NewEmisData!L:L, NewEmisData!$A:$A, "Pickup", NewEmisData!$B:$B, $A289, NewEmisData!$C:$C, $H289, NewEmisData!$D:$D, CT$2), SUMIFS(NewEmisData!L:L, NewEmisData!$A:$A, "LDV", NewEmisData!$B:$B, $A289, NewEmisData!$C:$C, $H289, NewEmisData!$D:$D, CT$2))</f>
        <v>7.3123849031120399E-3</v>
      </c>
      <c r="CU289" s="335">
        <f>$I289*IF($G289="Pickup", SUMIFS(NewEmisData!M:M, NewEmisData!$A:$A, "Pickup", NewEmisData!$B:$B, $A289, NewEmisData!$C:$C, $H289, NewEmisData!$D:$D, CU$2), SUMIFS(NewEmisData!M:M, NewEmisData!$A:$A, "LDV", NewEmisData!$B:$B, $A289, NewEmisData!$C:$C, $H289, NewEmisData!$D:$D, CU$2))</f>
        <v>7.31189121492953E-3</v>
      </c>
      <c r="CV289" s="335">
        <v>5.2030687941242611E-3</v>
      </c>
      <c r="CW289" s="335">
        <v>3.0448046675121709E-3</v>
      </c>
      <c r="CX289" s="335">
        <v>1.8865908720768221E-3</v>
      </c>
      <c r="CY289" s="335">
        <v>1.5570268485524494E-3</v>
      </c>
      <c r="CZ289" s="335">
        <v>1.2432183416122382E-3</v>
      </c>
      <c r="DA289" s="335">
        <v>9.252251866281976E-4</v>
      </c>
      <c r="DB289" s="335">
        <v>7.2309456596024934E-4</v>
      </c>
      <c r="DC289" s="335">
        <v>6.8940706870607876E-4</v>
      </c>
      <c r="DD289" s="335">
        <v>6.844148428615973E-4</v>
      </c>
      <c r="DE289" s="335">
        <v>6.8634617396886091E-4</v>
      </c>
      <c r="DF289" s="335">
        <v>6.8634617396886091E-4</v>
      </c>
      <c r="DG289" s="335">
        <f>$I289*IF($G289="Pickup", SUMIFS(NewEmisData!E:E, NewEmisData!$A:$A, "Pickup", NewEmisData!$B:$B, $A289, NewEmisData!$C:$C, $H289, NewEmisData!$D:$D, DG$2), SUMIFS(NewEmisData!E:E, NewEmisData!$A:$A, "LDV", NewEmisData!$B:$B, $A289, NewEmisData!$C:$C, $H289, NewEmisData!$D:$D, DG$2))</f>
        <v>0</v>
      </c>
      <c r="DH289" s="335">
        <f>$I289*IF($G289="Pickup", SUMIFS(NewEmisData!F:F, NewEmisData!$A:$A, "Pickup", NewEmisData!$B:$B, $A289, NewEmisData!$C:$C, $H289, NewEmisData!$D:$D, DH$2), SUMIFS(NewEmisData!F:F, NewEmisData!$A:$A, "LDV", NewEmisData!$B:$B, $A289, NewEmisData!$C:$C, $H289, NewEmisData!$D:$D, DH$2))</f>
        <v>0</v>
      </c>
      <c r="DI289" s="335">
        <f>$I289*IF($G289="Pickup", SUMIFS(NewEmisData!G:G, NewEmisData!$A:$A, "Pickup", NewEmisData!$B:$B, $A289, NewEmisData!$C:$C, $H289, NewEmisData!$D:$D, DI$2), SUMIFS(NewEmisData!G:G, NewEmisData!$A:$A, "LDV", NewEmisData!$B:$B, $A289, NewEmisData!$C:$C, $H289, NewEmisData!$D:$D, DI$2))</f>
        <v>0</v>
      </c>
      <c r="DJ289" s="335">
        <f>$I289*IF($G289="Pickup", SUMIFS(NewEmisData!H:H, NewEmisData!$A:$A, "Pickup", NewEmisData!$B:$B, $A289, NewEmisData!$C:$C, $H289, NewEmisData!$D:$D, DJ$2), SUMIFS(NewEmisData!H:H, NewEmisData!$A:$A, "LDV", NewEmisData!$B:$B, $A289, NewEmisData!$C:$C, $H289, NewEmisData!$D:$D, DJ$2))</f>
        <v>0</v>
      </c>
      <c r="DK289" s="335">
        <f>$I289*IF($G289="Pickup", SUMIFS(NewEmisData!I:I, NewEmisData!$A:$A, "Pickup", NewEmisData!$B:$B, $A289, NewEmisData!$C:$C, $H289, NewEmisData!$D:$D, DK$2), SUMIFS(NewEmisData!I:I, NewEmisData!$A:$A, "LDV", NewEmisData!$B:$B, $A289, NewEmisData!$C:$C, $H289, NewEmisData!$D:$D, DK$2))</f>
        <v>0</v>
      </c>
      <c r="DL289" s="335">
        <f>$I289*IF($G289="Pickup", SUMIFS(NewEmisData!J:J, NewEmisData!$A:$A, "Pickup", NewEmisData!$B:$B, $A289, NewEmisData!$C:$C, $H289, NewEmisData!$D:$D, DL$2), SUMIFS(NewEmisData!J:J, NewEmisData!$A:$A, "LDV", NewEmisData!$B:$B, $A289, NewEmisData!$C:$C, $H289, NewEmisData!$D:$D, DL$2))</f>
        <v>0</v>
      </c>
      <c r="DM289" s="335">
        <f>$I289*IF($G289="Pickup", SUMIFS(NewEmisData!K:K, NewEmisData!$A:$A, "Pickup", NewEmisData!$B:$B, $A289, NewEmisData!$C:$C, $H289, NewEmisData!$D:$D, DM$2), SUMIFS(NewEmisData!K:K, NewEmisData!$A:$A, "LDV", NewEmisData!$B:$B, $A289, NewEmisData!$C:$C, $H289, NewEmisData!$D:$D, DM$2))</f>
        <v>0</v>
      </c>
      <c r="DN289" s="335">
        <f>$I289*IF($G289="Pickup", SUMIFS(NewEmisData!L:L, NewEmisData!$A:$A, "Pickup", NewEmisData!$B:$B, $A289, NewEmisData!$C:$C, $H289, NewEmisData!$D:$D, DN$2), SUMIFS(NewEmisData!L:L, NewEmisData!$A:$A, "LDV", NewEmisData!$B:$B, $A289, NewEmisData!$C:$C, $H289, NewEmisData!$D:$D, DN$2))</f>
        <v>0</v>
      </c>
      <c r="DO289" s="335">
        <f>$I289*IF($G289="Pickup", SUMIFS(NewEmisData!M:M, NewEmisData!$A:$A, "Pickup", NewEmisData!$B:$B, $A289, NewEmisData!$C:$C, $H289, NewEmisData!$D:$D, DO$2), SUMIFS(NewEmisData!M:M, NewEmisData!$A:$A, "LDV", NewEmisData!$B:$B, $A289, NewEmisData!$C:$C, $H289, NewEmisData!$D:$D, DO$2))</f>
        <v>0</v>
      </c>
      <c r="DP289" s="335">
        <v>1.3868757746550878E-3</v>
      </c>
      <c r="DQ289" s="335">
        <f>$I289*IF($G289="Pickup", SUMIFS(NewEmisData!E:E, NewEmisData!$A:$A, "Pickup", NewEmisData!$B:$B, $A289, NewEmisData!$C:$C, $H289, NewEmisData!$D:$D, DQ$2), SUMIFS(NewEmisData!E:E, NewEmisData!$A:$A, "LDV", NewEmisData!$B:$B, $A289, NewEmisData!$C:$C, $H289, NewEmisData!$D:$D, DQ$2))</f>
        <v>1.45246052556386E-2</v>
      </c>
      <c r="DR289" s="335">
        <f>$I289*IF($G289="Pickup", SUMIFS(NewEmisData!F:F, NewEmisData!$A:$A, "Pickup", NewEmisData!$B:$B, $A289, NewEmisData!$C:$C, $H289, NewEmisData!$D:$D, DR$2), SUMIFS(NewEmisData!F:F, NewEmisData!$A:$A, "LDV", NewEmisData!$B:$B, $A289, NewEmisData!$C:$C, $H289, NewEmisData!$D:$D, DR$2))</f>
        <v>8.5576317868897907E-3</v>
      </c>
      <c r="DS289" s="335">
        <f>$I289*IF($G289="Pickup", SUMIFS(NewEmisData!G:G, NewEmisData!$A:$A, "Pickup", NewEmisData!$B:$B, $A289, NewEmisData!$C:$C, $H289, NewEmisData!$D:$D, DS$2), SUMIFS(NewEmisData!G:G, NewEmisData!$A:$A, "LDV", NewEmisData!$B:$B, $A289, NewEmisData!$C:$C, $H289, NewEmisData!$D:$D, DS$2))</f>
        <v>6.6798910124453298E-3</v>
      </c>
      <c r="DT289" s="335">
        <f>$I289*IF($G289="Pickup", SUMIFS(NewEmisData!H:H, NewEmisData!$A:$A, "Pickup", NewEmisData!$B:$B, $A289, NewEmisData!$C:$C, $H289, NewEmisData!$D:$D, DT$2), SUMIFS(NewEmisData!H:H, NewEmisData!$A:$A, "LDV", NewEmisData!$B:$B, $A289, NewEmisData!$C:$C, $H289, NewEmisData!$D:$D, DT$2))</f>
        <v>5.1684543516808098E-3</v>
      </c>
      <c r="DU289" s="335">
        <f>$I289*IF($G289="Pickup", SUMIFS(NewEmisData!I:I, NewEmisData!$A:$A, "Pickup", NewEmisData!$B:$B, $A289, NewEmisData!$C:$C, $H289, NewEmisData!$D:$D, DU$2), SUMIFS(NewEmisData!I:I, NewEmisData!$A:$A, "LDV", NewEmisData!$B:$B, $A289, NewEmisData!$C:$C, $H289, NewEmisData!$D:$D, DU$2))</f>
        <v>4.0637666627415803E-3</v>
      </c>
      <c r="DV289" s="335">
        <f>$I289*IF($G289="Pickup", SUMIFS(NewEmisData!J:J, NewEmisData!$A:$A, "Pickup", NewEmisData!$B:$B, $A289, NewEmisData!$C:$C, $H289, NewEmisData!$D:$D, DV$2), SUMIFS(NewEmisData!J:J, NewEmisData!$A:$A, "LDV", NewEmisData!$B:$B, $A289, NewEmisData!$C:$C, $H289, NewEmisData!$D:$D, DV$2))</f>
        <v>3.5439556352963399E-3</v>
      </c>
      <c r="DW289" s="335">
        <f>$I289*IF($G289="Pickup", SUMIFS(NewEmisData!K:K, NewEmisData!$A:$A, "Pickup", NewEmisData!$B:$B, $A289, NewEmisData!$C:$C, $H289, NewEmisData!$D:$D, DW$2), SUMIFS(NewEmisData!K:K, NewEmisData!$A:$A, "LDV", NewEmisData!$B:$B, $A289, NewEmisData!$C:$C, $H289, NewEmisData!$D:$D, DW$2))</f>
        <v>3.25169320270512E-3</v>
      </c>
      <c r="DX289" s="335">
        <f>$I289*IF($G289="Pickup", SUMIFS(NewEmisData!L:L, NewEmisData!$A:$A, "Pickup", NewEmisData!$B:$B, $A289, NewEmisData!$C:$C, $H289, NewEmisData!$D:$D, DX$2), SUMIFS(NewEmisData!L:L, NewEmisData!$A:$A, "LDV", NewEmisData!$B:$B, $A289, NewEmisData!$C:$C, $H289, NewEmisData!$D:$D, DX$2))</f>
        <v>3.1576560516429699E-3</v>
      </c>
      <c r="DY289" s="335">
        <f>$I289*IF($G289="Pickup", SUMIFS(NewEmisData!M:M, NewEmisData!$A:$A, "Pickup", NewEmisData!$B:$B, $A289, NewEmisData!$C:$C, $H289, NewEmisData!$D:$D, DY$2), SUMIFS(NewEmisData!M:M, NewEmisData!$A:$A, "LDV", NewEmisData!$B:$B, $A289, NewEmisData!$C:$C, $H289, NewEmisData!$D:$D, DY$2))</f>
        <v>3.1088285848124E-3</v>
      </c>
      <c r="DZ289" s="335">
        <v>4.3350573081854527E-3</v>
      </c>
      <c r="EA289" s="335">
        <f t="shared" si="456"/>
        <v>465.43339574540698</v>
      </c>
      <c r="EB289" s="335">
        <f t="shared" si="457"/>
        <v>447.45086858043499</v>
      </c>
      <c r="EC289" s="335">
        <f t="shared" si="458"/>
        <v>371.68579631799702</v>
      </c>
      <c r="ED289" s="335">
        <f t="shared" si="459"/>
        <v>316.68783468886801</v>
      </c>
      <c r="EE289" s="335">
        <f t="shared" si="460"/>
        <v>274.45359564691302</v>
      </c>
      <c r="EF289" s="335">
        <f t="shared" si="461"/>
        <v>250.610452801164</v>
      </c>
      <c r="EG289" s="335">
        <f t="shared" si="462"/>
        <v>239.96929474207201</v>
      </c>
      <c r="EH289" s="335">
        <f t="shared" si="463"/>
        <v>236.17949059358199</v>
      </c>
      <c r="EI289" s="335">
        <f t="shared" si="464"/>
        <v>234.77621268414799</v>
      </c>
      <c r="EJ289" s="335">
        <f t="shared" si="465"/>
        <v>0.20692409258864139</v>
      </c>
      <c r="EK289" s="335">
        <f t="shared" si="466"/>
        <v>0.76817370125590101</v>
      </c>
      <c r="EL289" s="335">
        <f t="shared" si="467"/>
        <v>0.34255400012381199</v>
      </c>
      <c r="EM289" s="335">
        <f t="shared" si="468"/>
        <v>0.22026197441968301</v>
      </c>
      <c r="EN289" s="335">
        <f t="shared" si="469"/>
        <v>0.146130223505477</v>
      </c>
      <c r="EO289" s="335">
        <f t="shared" si="470"/>
        <v>9.25204446820201E-2</v>
      </c>
      <c r="EP289" s="335">
        <f t="shared" si="471"/>
        <v>6.9646332093205393E-2</v>
      </c>
      <c r="EQ289" s="335">
        <f t="shared" si="472"/>
        <v>6.0285539426727999E-2</v>
      </c>
      <c r="ER289" s="335">
        <f t="shared" si="473"/>
        <v>5.7685517085836899E-2</v>
      </c>
      <c r="ES289" s="335">
        <f t="shared" si="474"/>
        <v>5.6336256806388998E-2</v>
      </c>
      <c r="ET289" s="335">
        <f t="shared" si="475"/>
        <v>5.5587065527563068E-2</v>
      </c>
      <c r="EU289" s="335">
        <f t="shared" si="476"/>
        <v>8.0536316527093799E-3</v>
      </c>
      <c r="EV289" s="335">
        <f t="shared" si="477"/>
        <v>7.7424694052717798E-3</v>
      </c>
      <c r="EW289" s="335">
        <f t="shared" si="478"/>
        <v>5.3320257089092297E-3</v>
      </c>
      <c r="EX289" s="335">
        <f t="shared" si="479"/>
        <v>4.5430510168157703E-3</v>
      </c>
      <c r="EY289" s="335">
        <f t="shared" si="480"/>
        <v>3.9371785778053803E-3</v>
      </c>
      <c r="EZ289" s="335">
        <f t="shared" si="481"/>
        <v>3.5951364530025401E-3</v>
      </c>
      <c r="FA289" s="335">
        <f t="shared" si="482"/>
        <v>3.4424852382502098E-3</v>
      </c>
      <c r="FB289" s="335">
        <f t="shared" si="483"/>
        <v>3.38811619026995E-3</v>
      </c>
      <c r="FC289" s="335">
        <f t="shared" si="484"/>
        <v>3.36798790618778E-3</v>
      </c>
      <c r="FD289" s="335">
        <f t="shared" si="485"/>
        <v>1.3041984458904573E-3</v>
      </c>
      <c r="FE289" s="335">
        <f t="shared" si="486"/>
        <v>7.6317156939691294E-2</v>
      </c>
      <c r="FF289" s="335">
        <f t="shared" si="487"/>
        <v>7.1544642944165196E-2</v>
      </c>
      <c r="FG289" s="335">
        <f t="shared" si="488"/>
        <v>5.8249743312617203E-2</v>
      </c>
      <c r="FH289" s="335">
        <f t="shared" si="489"/>
        <v>5.6730049378736901E-2</v>
      </c>
      <c r="FI289" s="335">
        <f t="shared" si="490"/>
        <v>5.5297861804990203E-2</v>
      </c>
      <c r="FJ289" s="335">
        <f t="shared" si="491"/>
        <v>5.4156352090813403E-2</v>
      </c>
      <c r="FK289" s="335">
        <f t="shared" si="492"/>
        <v>5.3430662266944498E-2</v>
      </c>
      <c r="FL289" s="335">
        <f t="shared" si="493"/>
        <v>5.3062743786751999E-2</v>
      </c>
      <c r="FM289" s="335">
        <f t="shared" si="494"/>
        <v>5.2850768620488903E-2</v>
      </c>
      <c r="FN289" s="335">
        <f t="shared" si="495"/>
        <v>3.2948538923667892E-2</v>
      </c>
      <c r="FO289" s="335">
        <f t="shared" si="496"/>
        <v>2.00368746679381E-2</v>
      </c>
      <c r="FP289" s="335">
        <f t="shared" si="497"/>
        <v>1.58149288879222E-2</v>
      </c>
      <c r="FQ289" s="335">
        <f t="shared" si="498"/>
        <v>1.2889012730210401E-2</v>
      </c>
      <c r="FR289" s="335">
        <f t="shared" si="499"/>
        <v>1.1544674905883E-2</v>
      </c>
      <c r="FS289" s="335">
        <f t="shared" si="500"/>
        <v>1.0277724336371899E-2</v>
      </c>
      <c r="FT289" s="335">
        <f t="shared" si="501"/>
        <v>9.2679749278735592E-3</v>
      </c>
      <c r="FU289" s="335">
        <f t="shared" si="502"/>
        <v>8.6259896432645099E-3</v>
      </c>
      <c r="FV289" s="335">
        <f t="shared" si="503"/>
        <v>8.3004876330209296E-3</v>
      </c>
      <c r="FW289" s="335">
        <f t="shared" si="504"/>
        <v>8.1129702157430005E-3</v>
      </c>
      <c r="FX289" s="335">
        <f t="shared" si="505"/>
        <v>6.6026126062260432E-3</v>
      </c>
    </row>
    <row r="290" spans="1:180" x14ac:dyDescent="0.2">
      <c r="A290" s="305" t="str">
        <f>IF(LEFT(TRIM(TechData_All!AJ30),1)="*", _xlfn.CONCAT("*","R2"), "R2")</f>
        <v>R2</v>
      </c>
      <c r="B290" s="305" t="str">
        <f>TechData_All!A30</f>
        <v>TLFCNGX11</v>
      </c>
      <c r="C290" s="305" t="str">
        <f>TechData_All!C30</f>
        <v>TL.CNGX.F.CNGX.2011</v>
      </c>
      <c r="D290" s="301" t="str">
        <f>TechData_All!D30</f>
        <v>bn-vmt, bn-vmt/a</v>
      </c>
      <c r="E290" s="301" t="str">
        <f>TechData_All!E30</f>
        <v>TRNCNGX</v>
      </c>
      <c r="F290" s="301" t="str">
        <f>TechData_All!F30</f>
        <v>TL</v>
      </c>
      <c r="G290" s="315" t="s">
        <v>818</v>
      </c>
      <c r="H290" s="301" t="s">
        <v>814</v>
      </c>
      <c r="I290" s="315">
        <v>1</v>
      </c>
      <c r="J290" s="315" t="str">
        <f t="shared" si="511"/>
        <v>Full size car-GSL</v>
      </c>
      <c r="K290" s="335">
        <f>$I290*IF($G290="Pickup", SUMIFS(NewEmisData!E:E, NewEmisData!$A:$A, "Pickup", NewEmisData!$B:$B, $A290, NewEmisData!$C:$C, $H290, NewEmisData!$D:$D, K$2), SUMIFS(NewEmisData!E:E, NewEmisData!$A:$A, "LDV", NewEmisData!$B:$B, $A290, NewEmisData!$C:$C, $H290, NewEmisData!$D:$D, K$2))</f>
        <v>477.08587282575797</v>
      </c>
      <c r="L290" s="335">
        <f>$I290*IF($G290="Pickup", SUMIFS(NewEmisData!F:F, NewEmisData!$A:$A, "Pickup", NewEmisData!$B:$B, $A290, NewEmisData!$C:$C, $H290, NewEmisData!$D:$D, L$2), SUMIFS(NewEmisData!F:F, NewEmisData!$A:$A, "LDV", NewEmisData!$B:$B, $A290, NewEmisData!$C:$C, $H290, NewEmisData!$D:$D, L$2))</f>
        <v>459.34104292251902</v>
      </c>
      <c r="M290" s="335">
        <f>$I290*IF($G290="Pickup", SUMIFS(NewEmisData!G:G, NewEmisData!$A:$A, "Pickup", NewEmisData!$B:$B, $A290, NewEmisData!$C:$C, $H290, NewEmisData!$D:$D, M$2), SUMIFS(NewEmisData!G:G, NewEmisData!$A:$A, "LDV", NewEmisData!$B:$B, $A290, NewEmisData!$C:$C, $H290, NewEmisData!$D:$D, M$2))</f>
        <v>447.45896927637102</v>
      </c>
      <c r="N290" s="335">
        <f>$I290*IF($G290="Pickup", SUMIFS(NewEmisData!H:H, NewEmisData!$A:$A, "Pickup", NewEmisData!$B:$B, $A290, NewEmisData!$C:$C, $H290, NewEmisData!$D:$D, N$2), SUMIFS(NewEmisData!H:H, NewEmisData!$A:$A, "LDV", NewEmisData!$B:$B, $A290, NewEmisData!$C:$C, $H290, NewEmisData!$D:$D, N$2))</f>
        <v>380.72392677964001</v>
      </c>
      <c r="O290" s="335">
        <f>$I290*IF($G290="Pickup", SUMIFS(NewEmisData!I:I, NewEmisData!$A:$A, "Pickup", NewEmisData!$B:$B, $A290, NewEmisData!$C:$C, $H290, NewEmisData!$D:$D, O$2), SUMIFS(NewEmisData!I:I, NewEmisData!$A:$A, "LDV", NewEmisData!$B:$B, $A290, NewEmisData!$C:$C, $H290, NewEmisData!$D:$D, O$2))</f>
        <v>329.54737069801098</v>
      </c>
      <c r="P290" s="335">
        <f>$I290*IF($G290="Pickup", SUMIFS(NewEmisData!J:J, NewEmisData!$A:$A, "Pickup", NewEmisData!$B:$B, $A290, NewEmisData!$C:$C, $H290, NewEmisData!$D:$D, P$2), SUMIFS(NewEmisData!J:J, NewEmisData!$A:$A, "LDV", NewEmisData!$B:$B, $A290, NewEmisData!$C:$C, $H290, NewEmisData!$D:$D, P$2))</f>
        <v>300.69829568412598</v>
      </c>
      <c r="Q290" s="335">
        <f>$I290*IF($G290="Pickup", SUMIFS(NewEmisData!K:K, NewEmisData!$A:$A, "Pickup", NewEmisData!$B:$B, $A290, NewEmisData!$C:$C, $H290, NewEmisData!$D:$D, Q$2), SUMIFS(NewEmisData!K:K, NewEmisData!$A:$A, "LDV", NewEmisData!$B:$B, $A290, NewEmisData!$C:$C, $H290, NewEmisData!$D:$D, Q$2))</f>
        <v>287.83799703632701</v>
      </c>
      <c r="R290" s="335">
        <f>$I290*IF($G290="Pickup", SUMIFS(NewEmisData!L:L, NewEmisData!$A:$A, "Pickup", NewEmisData!$B:$B, $A290, NewEmisData!$C:$C, $H290, NewEmisData!$D:$D, R$2), SUMIFS(NewEmisData!L:L, NewEmisData!$A:$A, "LDV", NewEmisData!$B:$B, $A290, NewEmisData!$C:$C, $H290, NewEmisData!$D:$D, R$2))</f>
        <v>283.26610797837998</v>
      </c>
      <c r="S290" s="335">
        <f>$I290*IF($G290="Pickup", SUMIFS(NewEmisData!M:M, NewEmisData!$A:$A, "Pickup", NewEmisData!$B:$B, $A290, NewEmisData!$C:$C, $H290, NewEmisData!$D:$D, S$2), SUMIFS(NewEmisData!M:M, NewEmisData!$A:$A, "LDV", NewEmisData!$B:$B, $A290, NewEmisData!$C:$C, $H290, NewEmisData!$D:$D, S$2))</f>
        <v>281.57834098528099</v>
      </c>
      <c r="T290" s="335">
        <v>0.20692409258864139</v>
      </c>
      <c r="U290" s="335">
        <f>$I290*IF($G290="Pickup", SUMIFS(NewEmisData!E:E, NewEmisData!$A:$A, "Pickup", NewEmisData!$B:$B, $A290, NewEmisData!$C:$C, $H290, NewEmisData!$D:$D, U$2), SUMIFS(NewEmisData!E:E, NewEmisData!$A:$A, "LDV", NewEmisData!$B:$B, $A290, NewEmisData!$C:$C, $H290, NewEmisData!$D:$D, U$2))</f>
        <v>0.82339103642645395</v>
      </c>
      <c r="V290" s="335">
        <f>$I290*IF($G290="Pickup", SUMIFS(NewEmisData!F:F, NewEmisData!$A:$A, "Pickup", NewEmisData!$B:$B, $A290, NewEmisData!$C:$C, $H290, NewEmisData!$D:$D, V$2), SUMIFS(NewEmisData!F:F, NewEmisData!$A:$A, "LDV", NewEmisData!$B:$B, $A290, NewEmisData!$C:$C, $H290, NewEmisData!$D:$D, V$2))</f>
        <v>0.360872733315452</v>
      </c>
      <c r="W290" s="335">
        <f>$I290*IF($G290="Pickup", SUMIFS(NewEmisData!G:G, NewEmisData!$A:$A, "Pickup", NewEmisData!$B:$B, $A290, NewEmisData!$C:$C, $H290, NewEmisData!$D:$D, W$2), SUMIFS(NewEmisData!G:G, NewEmisData!$A:$A, "LDV", NewEmisData!$B:$B, $A290, NewEmisData!$C:$C, $H290, NewEmisData!$D:$D, W$2))</f>
        <v>0.21658171178065999</v>
      </c>
      <c r="X290" s="335">
        <f>$I290*IF($G290="Pickup", SUMIFS(NewEmisData!H:H, NewEmisData!$A:$A, "Pickup", NewEmisData!$B:$B, $A290, NewEmisData!$C:$C, $H290, NewEmisData!$D:$D, X$2), SUMIFS(NewEmisData!H:H, NewEmisData!$A:$A, "LDV", NewEmisData!$B:$B, $A290, NewEmisData!$C:$C, $H290, NewEmisData!$D:$D, X$2))</f>
        <v>0.14200533002195401</v>
      </c>
      <c r="Y290" s="335">
        <f>$I290*IF($G290="Pickup", SUMIFS(NewEmisData!I:I, NewEmisData!$A:$A, "Pickup", NewEmisData!$B:$B, $A290, NewEmisData!$C:$C, $H290, NewEmisData!$D:$D, Y$2), SUMIFS(NewEmisData!I:I, NewEmisData!$A:$A, "LDV", NewEmisData!$B:$B, $A290, NewEmisData!$C:$C, $H290, NewEmisData!$D:$D, Y$2))</f>
        <v>8.8016804659711706E-2</v>
      </c>
      <c r="Z290" s="335">
        <f>$I290*IF($G290="Pickup", SUMIFS(NewEmisData!J:J, NewEmisData!$A:$A, "Pickup", NewEmisData!$B:$B, $A290, NewEmisData!$C:$C, $H290, NewEmisData!$D:$D, Z$2), SUMIFS(NewEmisData!J:J, NewEmisData!$A:$A, "LDV", NewEmisData!$B:$B, $A290, NewEmisData!$C:$C, $H290, NewEmisData!$D:$D, Z$2))</f>
        <v>6.5736379947852003E-2</v>
      </c>
      <c r="AA290" s="335">
        <f>$I290*IF($G290="Pickup", SUMIFS(NewEmisData!K:K, NewEmisData!$A:$A, "Pickup", NewEmisData!$B:$B, $A290, NewEmisData!$C:$C, $H290, NewEmisData!$D:$D, AA$2), SUMIFS(NewEmisData!K:K, NewEmisData!$A:$A, "LDV", NewEmisData!$B:$B, $A290, NewEmisData!$C:$C, $H290, NewEmisData!$D:$D, AA$2))</f>
        <v>5.6635638117250503E-2</v>
      </c>
      <c r="AB290" s="335">
        <f>$I290*IF($G290="Pickup", SUMIFS(NewEmisData!L:L, NewEmisData!$A:$A, "Pickup", NewEmisData!$B:$B, $A290, NewEmisData!$C:$C, $H290, NewEmisData!$D:$D, AB$2), SUMIFS(NewEmisData!L:L, NewEmisData!$A:$A, "LDV", NewEmisData!$B:$B, $A290, NewEmisData!$C:$C, $H290, NewEmisData!$D:$D, AB$2))</f>
        <v>5.4115247223223299E-2</v>
      </c>
      <c r="AC290" s="335">
        <f>$I290*IF($G290="Pickup", SUMIFS(NewEmisData!M:M, NewEmisData!$A:$A, "Pickup", NewEmisData!$B:$B, $A290, NewEmisData!$C:$C, $H290, NewEmisData!$D:$D, AC$2), SUMIFS(NewEmisData!M:M, NewEmisData!$A:$A, "LDV", NewEmisData!$B:$B, $A290, NewEmisData!$C:$C, $H290, NewEmisData!$D:$D, AC$2))</f>
        <v>5.2826207223764E-2</v>
      </c>
      <c r="AD290" s="335">
        <v>5.5587065527563068E-2</v>
      </c>
      <c r="AE290" s="335">
        <f>$I290*IF($G290="Pickup", SUMIFS(NewEmisData!E:E, NewEmisData!$A:$A, "Pickup", NewEmisData!$B:$B, $A290, NewEmisData!$C:$C, $H290, NewEmisData!$D:$D, AE$2), SUMIFS(NewEmisData!E:E, NewEmisData!$A:$A, "LDV", NewEmisData!$B:$B, $A290, NewEmisData!$C:$C, $H290, NewEmisData!$D:$D, AE$2))</f>
        <v>8.2552586035919695E-3</v>
      </c>
      <c r="AF290" s="335">
        <f>$I290*IF($G290="Pickup", SUMIFS(NewEmisData!F:F, NewEmisData!$A:$A, "Pickup", NewEmisData!$B:$B, $A290, NewEmisData!$C:$C, $H290, NewEmisData!$D:$D, AF$2), SUMIFS(NewEmisData!F:F, NewEmisData!$A:$A, "LDV", NewEmisData!$B:$B, $A290, NewEmisData!$C:$C, $H290, NewEmisData!$D:$D, AF$2))</f>
        <v>7.9482131517538395E-3</v>
      </c>
      <c r="AG290" s="335">
        <f>$I290*IF($G290="Pickup", SUMIFS(NewEmisData!G:G, NewEmisData!$A:$A, "Pickup", NewEmisData!$B:$B, $A290, NewEmisData!$C:$C, $H290, NewEmisData!$D:$D, AG$2), SUMIFS(NewEmisData!G:G, NewEmisData!$A:$A, "LDV", NewEmisData!$B:$B, $A290, NewEmisData!$C:$C, $H290, NewEmisData!$D:$D, AG$2))</f>
        <v>6.4190305556059996E-3</v>
      </c>
      <c r="AH290" s="335">
        <f>$I290*IF($G290="Pickup", SUMIFS(NewEmisData!H:H, NewEmisData!$A:$A, "Pickup", NewEmisData!$B:$B, $A290, NewEmisData!$C:$C, $H290, NewEmisData!$D:$D, AH$2), SUMIFS(NewEmisData!H:H, NewEmisData!$A:$A, "LDV", NewEmisData!$B:$B, $A290, NewEmisData!$C:$C, $H290, NewEmisData!$D:$D, AH$2))</f>
        <v>5.4616828003907899E-3</v>
      </c>
      <c r="AI290" s="335">
        <f>$I290*IF($G290="Pickup", SUMIFS(NewEmisData!I:I, NewEmisData!$A:$A, "Pickup", NewEmisData!$B:$B, $A290, NewEmisData!$C:$C, $H290, NewEmisData!$D:$D, AI$2), SUMIFS(NewEmisData!I:I, NewEmisData!$A:$A, "LDV", NewEmisData!$B:$B, $A290, NewEmisData!$C:$C, $H290, NewEmisData!$D:$D, AI$2))</f>
        <v>4.7275285851957304E-3</v>
      </c>
      <c r="AJ290" s="335">
        <f>$I290*IF($G290="Pickup", SUMIFS(NewEmisData!J:J, NewEmisData!$A:$A, "Pickup", NewEmisData!$B:$B, $A290, NewEmisData!$C:$C, $H290, NewEmisData!$D:$D, AJ$2), SUMIFS(NewEmisData!J:J, NewEmisData!$A:$A, "LDV", NewEmisData!$B:$B, $A290, NewEmisData!$C:$C, $H290, NewEmisData!$D:$D, AJ$2))</f>
        <v>4.3136734611450098E-3</v>
      </c>
      <c r="AK290" s="335">
        <f>$I290*IF($G290="Pickup", SUMIFS(NewEmisData!K:K, NewEmisData!$A:$A, "Pickup", NewEmisData!$B:$B, $A290, NewEmisData!$C:$C, $H290, NewEmisData!$D:$D, AK$2), SUMIFS(NewEmisData!K:K, NewEmisData!$A:$A, "LDV", NewEmisData!$B:$B, $A290, NewEmisData!$C:$C, $H290, NewEmisData!$D:$D, AK$2))</f>
        <v>4.1291858052272803E-3</v>
      </c>
      <c r="AL290" s="335">
        <f>$I290*IF($G290="Pickup", SUMIFS(NewEmisData!L:L, NewEmisData!$A:$A, "Pickup", NewEmisData!$B:$B, $A290, NewEmisData!$C:$C, $H290, NewEmisData!$D:$D, AL$2), SUMIFS(NewEmisData!L:L, NewEmisData!$A:$A, "LDV", NewEmisData!$B:$B, $A290, NewEmisData!$C:$C, $H290, NewEmisData!$D:$D, AL$2))</f>
        <v>4.0635983922117898E-3</v>
      </c>
      <c r="AM290" s="335">
        <f>$I290*IF($G290="Pickup", SUMIFS(NewEmisData!M:M, NewEmisData!$A:$A, "Pickup", NewEmisData!$B:$B, $A290, NewEmisData!$C:$C, $H290, NewEmisData!$D:$D, AM$2), SUMIFS(NewEmisData!M:M, NewEmisData!$A:$A, "LDV", NewEmisData!$B:$B, $A290, NewEmisData!$C:$C, $H290, NewEmisData!$D:$D, AM$2))</f>
        <v>4.0393864318059199E-3</v>
      </c>
      <c r="AN290" s="335">
        <v>1.3041984458904573E-3</v>
      </c>
      <c r="AO290" s="335">
        <f>$I290*IF($G290="Pickup", SUMIFS(NewEmisData!E:E, NewEmisData!$A:$A, "Pickup", NewEmisData!$B:$B, $A290, NewEmisData!$C:$C, $H290, NewEmisData!$D:$D, AO$2), SUMIFS(NewEmisData!E:E, NewEmisData!$A:$A, "LDV", NewEmisData!$B:$B, $A290, NewEmisData!$C:$C, $H290, NewEmisData!$D:$D, AO$2))</f>
        <v>8.1828643727713493E-2</v>
      </c>
      <c r="AP290" s="335">
        <f>$I290*IF($G290="Pickup", SUMIFS(NewEmisData!F:F, NewEmisData!$A:$A, "Pickup", NewEmisData!$B:$B, $A290, NewEmisData!$C:$C, $H290, NewEmisData!$D:$D, AP$2), SUMIFS(NewEmisData!F:F, NewEmisData!$A:$A, "LDV", NewEmisData!$B:$B, $A290, NewEmisData!$C:$C, $H290, NewEmisData!$D:$D, AP$2))</f>
        <v>7.6175839057221195E-2</v>
      </c>
      <c r="AQ290" s="335">
        <f>$I290*IF($G290="Pickup", SUMIFS(NewEmisData!G:G, NewEmisData!$A:$A, "Pickup", NewEmisData!$B:$B, $A290, NewEmisData!$C:$C, $H290, NewEmisData!$D:$D, AQ$2), SUMIFS(NewEmisData!G:G, NewEmisData!$A:$A, "LDV", NewEmisData!$B:$B, $A290, NewEmisData!$C:$C, $H290, NewEmisData!$D:$D, AQ$2))</f>
        <v>8.1302809072104507E-2</v>
      </c>
      <c r="AR290" s="335">
        <f>$I290*IF($G290="Pickup", SUMIFS(NewEmisData!H:H, NewEmisData!$A:$A, "Pickup", NewEmisData!$B:$B, $A290, NewEmisData!$C:$C, $H290, NewEmisData!$D:$D, AR$2), SUMIFS(NewEmisData!H:H, NewEmisData!$A:$A, "LDV", NewEmisData!$B:$B, $A290, NewEmisData!$C:$C, $H290, NewEmisData!$D:$D, AR$2))</f>
        <v>7.9561688690416299E-2</v>
      </c>
      <c r="AS290" s="335">
        <f>$I290*IF($G290="Pickup", SUMIFS(NewEmisData!I:I, NewEmisData!$A:$A, "Pickup", NewEmisData!$B:$B, $A290, NewEmisData!$C:$C, $H290, NewEmisData!$D:$D, AS$2), SUMIFS(NewEmisData!I:I, NewEmisData!$A:$A, "LDV", NewEmisData!$B:$B, $A290, NewEmisData!$C:$C, $H290, NewEmisData!$D:$D, AS$2))</f>
        <v>7.7910530261031605E-2</v>
      </c>
      <c r="AT290" s="335">
        <f>$I290*IF($G290="Pickup", SUMIFS(NewEmisData!J:J, NewEmisData!$A:$A, "Pickup", NewEmisData!$B:$B, $A290, NewEmisData!$C:$C, $H290, NewEmisData!$D:$D, AT$2), SUMIFS(NewEmisData!J:J, NewEmisData!$A:$A, "LDV", NewEmisData!$B:$B, $A290, NewEmisData!$C:$C, $H290, NewEmisData!$D:$D, AT$2))</f>
        <v>7.6590334474495605E-2</v>
      </c>
      <c r="AU290" s="335">
        <f>$I290*IF($G290="Pickup", SUMIFS(NewEmisData!K:K, NewEmisData!$A:$A, "Pickup", NewEmisData!$B:$B, $A290, NewEmisData!$C:$C, $H290, NewEmisData!$D:$D, AU$2), SUMIFS(NewEmisData!K:K, NewEmisData!$A:$A, "LDV", NewEmisData!$B:$B, $A290, NewEmisData!$C:$C, $H290, NewEmisData!$D:$D, AU$2))</f>
        <v>7.5767938917924701E-2</v>
      </c>
      <c r="AV290" s="335">
        <f>$I290*IF($G290="Pickup", SUMIFS(NewEmisData!L:L, NewEmisData!$A:$A, "Pickup", NewEmisData!$B:$B, $A290, NewEmisData!$C:$C, $H290, NewEmisData!$D:$D, AV$2), SUMIFS(NewEmisData!L:L, NewEmisData!$A:$A, "LDV", NewEmisData!$B:$B, $A290, NewEmisData!$C:$C, $H290, NewEmisData!$D:$D, AV$2))</f>
        <v>7.5353710070808794E-2</v>
      </c>
      <c r="AW290" s="335">
        <f>$I290*IF($G290="Pickup", SUMIFS(NewEmisData!M:M, NewEmisData!$A:$A, "Pickup", NewEmisData!$B:$B, $A290, NewEmisData!$C:$C, $H290, NewEmisData!$D:$D, AW$2), SUMIFS(NewEmisData!M:M, NewEmisData!$A:$A, "LDV", NewEmisData!$B:$B, $A290, NewEmisData!$C:$C, $H290, NewEmisData!$D:$D, AW$2))</f>
        <v>7.5117977052891499E-2</v>
      </c>
      <c r="AX290" s="335">
        <v>3.2948538923667892E-2</v>
      </c>
      <c r="AY290" s="335">
        <f>$I290*IF($G290="Pickup", SUMIFS(NewEmisData!E:E, NewEmisData!$A:$A, "Pickup", NewEmisData!$B:$B, $A290, NewEmisData!$C:$C, $H290, NewEmisData!$D:$D, AY$2), SUMIFS(NewEmisData!E:E, NewEmisData!$A:$A, "LDV", NewEmisData!$B:$B, $A290, NewEmisData!$C:$C, $H290, NewEmisData!$D:$D, AY$2))</f>
        <v>2.1998193760633E-2</v>
      </c>
      <c r="AZ290" s="335">
        <f>$I290*IF($G290="Pickup", SUMIFS(NewEmisData!F:F, NewEmisData!$A:$A, "Pickup", NewEmisData!$B:$B, $A290, NewEmisData!$C:$C, $H290, NewEmisData!$D:$D, AZ$2), SUMIFS(NewEmisData!F:F, NewEmisData!$A:$A, "LDV", NewEmisData!$B:$B, $A290, NewEmisData!$C:$C, $H290, NewEmisData!$D:$D, AZ$2))</f>
        <v>1.6997575378008601E-2</v>
      </c>
      <c r="BA290" s="335">
        <f>$I290*IF($G290="Pickup", SUMIFS(NewEmisData!G:G, NewEmisData!$A:$A, "Pickup", NewEmisData!$B:$B, $A290, NewEmisData!$C:$C, $H290, NewEmisData!$D:$D, BA$2), SUMIFS(NewEmisData!G:G, NewEmisData!$A:$A, "LDV", NewEmisData!$B:$B, $A290, NewEmisData!$C:$C, $H290, NewEmisData!$D:$D, BA$2))</f>
        <v>1.6580879412419602E-2</v>
      </c>
      <c r="BB290" s="335">
        <f>$I290*IF($G290="Pickup", SUMIFS(NewEmisData!H:H, NewEmisData!$A:$A, "Pickup", NewEmisData!$B:$B, $A290, NewEmisData!$C:$C, $H290, NewEmisData!$D:$D, BB$2), SUMIFS(NewEmisData!H:H, NewEmisData!$A:$A, "LDV", NewEmisData!$B:$B, $A290, NewEmisData!$C:$C, $H290, NewEmisData!$D:$D, BB$2))</f>
        <v>1.5040645169031801E-2</v>
      </c>
      <c r="BC290" s="335">
        <f>$I290*IF($G290="Pickup", SUMIFS(NewEmisData!I:I, NewEmisData!$A:$A, "Pickup", NewEmisData!$B:$B, $A290, NewEmisData!$C:$C, $H290, NewEmisData!$D:$D, BC$2), SUMIFS(NewEmisData!I:I, NewEmisData!$A:$A, "LDV", NewEmisData!$B:$B, $A290, NewEmisData!$C:$C, $H290, NewEmisData!$D:$D, BC$2))</f>
        <v>1.35799610150696E-2</v>
      </c>
      <c r="BD290" s="335">
        <f>$I290*IF($G290="Pickup", SUMIFS(NewEmisData!J:J, NewEmisData!$A:$A, "Pickup", NewEmisData!$B:$B, $A290, NewEmisData!$C:$C, $H290, NewEmisData!$D:$D, BD$2), SUMIFS(NewEmisData!J:J, NewEmisData!$A:$A, "LDV", NewEmisData!$B:$B, $A290, NewEmisData!$C:$C, $H290, NewEmisData!$D:$D, BD$2))</f>
        <v>1.24120667817219E-2</v>
      </c>
      <c r="BE290" s="335">
        <f>$I290*IF($G290="Pickup", SUMIFS(NewEmisData!K:K, NewEmisData!$A:$A, "Pickup", NewEmisData!$B:$B, $A290, NewEmisData!$C:$C, $H290, NewEmisData!$D:$D, BE$2), SUMIFS(NewEmisData!K:K, NewEmisData!$A:$A, "LDV", NewEmisData!$B:$B, $A290, NewEmisData!$C:$C, $H290, NewEmisData!$D:$D, BE$2))</f>
        <v>1.16845073314224E-2</v>
      </c>
      <c r="BF290" s="335">
        <f>$I290*IF($G290="Pickup", SUMIFS(NewEmisData!L:L, NewEmisData!$A:$A, "Pickup", NewEmisData!$B:$B, $A290, NewEmisData!$C:$C, $H290, NewEmisData!$D:$D, BF$2), SUMIFS(NewEmisData!L:L, NewEmisData!$A:$A, "LDV", NewEmisData!$B:$B, $A290, NewEmisData!$C:$C, $H290, NewEmisData!$D:$D, BF$2))</f>
        <v>1.1318096390010799E-2</v>
      </c>
      <c r="BG290" s="335">
        <f>$I290*IF($G290="Pickup", SUMIFS(NewEmisData!M:M, NewEmisData!$A:$A, "Pickup", NewEmisData!$B:$B, $A290, NewEmisData!$C:$C, $H290, NewEmisData!$D:$D, BG$2), SUMIFS(NewEmisData!M:M, NewEmisData!$A:$A, "LDV", NewEmisData!$B:$B, $A290, NewEmisData!$C:$C, $H290, NewEmisData!$D:$D, BG$2))</f>
        <v>1.1109456757731499E-2</v>
      </c>
      <c r="BH290" s="335">
        <v>6.6026126062260432E-3</v>
      </c>
      <c r="BI290" s="335">
        <f>$I290*IF($G290="Pickup", SUMIFS(NewEmisData!E:E, NewEmisData!$A:$A, "Pickup", NewEmisData!$B:$B, $A290, NewEmisData!$C:$C, $H290, NewEmisData!$D:$D, BI$2), SUMIFS(NewEmisData!E:E, NewEmisData!$A:$A, "LDV", NewEmisData!$B:$B, $A290, NewEmisData!$C:$C, $H290, NewEmisData!$D:$D, BI$2))</f>
        <v>6.6339830086865597</v>
      </c>
      <c r="BJ290" s="335">
        <f>$I290*IF($G290="Pickup", SUMIFS(NewEmisData!F:F, NewEmisData!$A:$A, "Pickup", NewEmisData!$B:$B, $A290, NewEmisData!$C:$C, $H290, NewEmisData!$D:$D, BJ$2), SUMIFS(NewEmisData!F:F, NewEmisData!$A:$A, "LDV", NewEmisData!$B:$B, $A290, NewEmisData!$C:$C, $H290, NewEmisData!$D:$D, BJ$2))</f>
        <v>3.9206205551931301</v>
      </c>
      <c r="BK290" s="335">
        <f>$I290*IF($G290="Pickup", SUMIFS(NewEmisData!G:G, NewEmisData!$A:$A, "Pickup", NewEmisData!$B:$B, $A290, NewEmisData!$C:$C, $H290, NewEmisData!$D:$D, BK$2), SUMIFS(NewEmisData!G:G, NewEmisData!$A:$A, "LDV", NewEmisData!$B:$B, $A290, NewEmisData!$C:$C, $H290, NewEmisData!$D:$D, BK$2))</f>
        <v>3.0174466275096199</v>
      </c>
      <c r="BL290" s="335">
        <f>$I290*IF($G290="Pickup", SUMIFS(NewEmisData!H:H, NewEmisData!$A:$A, "Pickup", NewEmisData!$B:$B, $A290, NewEmisData!$C:$C, $H290, NewEmisData!$D:$D, BL$2), SUMIFS(NewEmisData!H:H, NewEmisData!$A:$A, "LDV", NewEmisData!$B:$B, $A290, NewEmisData!$C:$C, $H290, NewEmisData!$D:$D, BL$2))</f>
        <v>2.3529221673804699</v>
      </c>
      <c r="BM290" s="335">
        <f>$I290*IF($G290="Pickup", SUMIFS(NewEmisData!I:I, NewEmisData!$A:$A, "Pickup", NewEmisData!$B:$B, $A290, NewEmisData!$C:$C, $H290, NewEmisData!$D:$D, BM$2), SUMIFS(NewEmisData!I:I, NewEmisData!$A:$A, "LDV", NewEmisData!$B:$B, $A290, NewEmisData!$C:$C, $H290, NewEmisData!$D:$D, BM$2))</f>
        <v>1.70384058027793</v>
      </c>
      <c r="BN290" s="335">
        <f>$I290*IF($G290="Pickup", SUMIFS(NewEmisData!J:J, NewEmisData!$A:$A, "Pickup", NewEmisData!$B:$B, $A290, NewEmisData!$C:$C, $H290, NewEmisData!$D:$D, BN$2), SUMIFS(NewEmisData!J:J, NewEmisData!$A:$A, "LDV", NewEmisData!$B:$B, $A290, NewEmisData!$C:$C, $H290, NewEmisData!$D:$D, BN$2))</f>
        <v>1.3463730618004399</v>
      </c>
      <c r="BO290" s="335">
        <f>$I290*IF($G290="Pickup", SUMIFS(NewEmisData!K:K, NewEmisData!$A:$A, "Pickup", NewEmisData!$B:$B, $A290, NewEmisData!$C:$C, $H290, NewEmisData!$D:$D, BO$2), SUMIFS(NewEmisData!K:K, NewEmisData!$A:$A, "LDV", NewEmisData!$B:$B, $A290, NewEmisData!$C:$C, $H290, NewEmisData!$D:$D, BO$2))</f>
        <v>1.1858346520835299</v>
      </c>
      <c r="BP290" s="335">
        <f>$I290*IF($G290="Pickup", SUMIFS(NewEmisData!L:L, NewEmisData!$A:$A, "Pickup", NewEmisData!$B:$B, $A290, NewEmisData!$C:$C, $H290, NewEmisData!$D:$D, BP$2), SUMIFS(NewEmisData!L:L, NewEmisData!$A:$A, "LDV", NewEmisData!$B:$B, $A290, NewEmisData!$C:$C, $H290, NewEmisData!$D:$D, BP$2))</f>
        <v>1.1335061554616499</v>
      </c>
      <c r="BQ290" s="335">
        <f>$I290*IF($G290="Pickup", SUMIFS(NewEmisData!M:M, NewEmisData!$A:$A, "Pickup", NewEmisData!$B:$B, $A290, NewEmisData!$C:$C, $H290, NewEmisData!$D:$D, BQ$2), SUMIFS(NewEmisData!M:M, NewEmisData!$A:$A, "LDV", NewEmisData!$B:$B, $A290, NewEmisData!$C:$C, $H290, NewEmisData!$D:$D, BQ$2))</f>
        <v>1.1009029054349999</v>
      </c>
      <c r="BR290" s="335">
        <v>1.5622001678221484</v>
      </c>
      <c r="BS290" s="335">
        <f>$I290*IF($G290="Pickup", SUMIFS(NewEmisData!E:E, NewEmisData!$A:$A, "Pickup", NewEmisData!$B:$B, $A290, NewEmisData!$C:$C, $H290, NewEmisData!$D:$D, BS$2), SUMIFS(NewEmisData!E:E, NewEmisData!$A:$A, "LDV", NewEmisData!$B:$B, $A290, NewEmisData!$C:$C, $H290, NewEmisData!$D:$D, BS$2))</f>
        <v>0.77473150733664098</v>
      </c>
      <c r="BT290" s="335">
        <f>$I290*IF($G290="Pickup", SUMIFS(NewEmisData!F:F, NewEmisData!$A:$A, "Pickup", NewEmisData!$B:$B, $A290, NewEmisData!$C:$C, $H290, NewEmisData!$D:$D, BT$2), SUMIFS(NewEmisData!F:F, NewEmisData!$A:$A, "LDV", NewEmisData!$B:$B, $A290, NewEmisData!$C:$C, $H290, NewEmisData!$D:$D, BT$2))</f>
        <v>0.41904908416840297</v>
      </c>
      <c r="BU290" s="335">
        <f>$I290*IF($G290="Pickup", SUMIFS(NewEmisData!G:G, NewEmisData!$A:$A, "Pickup", NewEmisData!$B:$B, $A290, NewEmisData!$C:$C, $H290, NewEmisData!$D:$D, BU$2), SUMIFS(NewEmisData!G:G, NewEmisData!$A:$A, "LDV", NewEmisData!$B:$B, $A290, NewEmisData!$C:$C, $H290, NewEmisData!$D:$D, BU$2))</f>
        <v>0.30982899515166501</v>
      </c>
      <c r="BV290" s="335">
        <f>$I290*IF($G290="Pickup", SUMIFS(NewEmisData!H:H, NewEmisData!$A:$A, "Pickup", NewEmisData!$B:$B, $A290, NewEmisData!$C:$C, $H290, NewEmisData!$D:$D, BV$2), SUMIFS(NewEmisData!H:H, NewEmisData!$A:$A, "LDV", NewEmisData!$B:$B, $A290, NewEmisData!$C:$C, $H290, NewEmisData!$D:$D, BV$2))</f>
        <v>0.25046259079934602</v>
      </c>
      <c r="BW290" s="335">
        <f>$I290*IF($G290="Pickup", SUMIFS(NewEmisData!I:I, NewEmisData!$A:$A, "Pickup", NewEmisData!$B:$B, $A290, NewEmisData!$C:$C, $H290, NewEmisData!$D:$D, BW$2), SUMIFS(NewEmisData!I:I, NewEmisData!$A:$A, "LDV", NewEmisData!$B:$B, $A290, NewEmisData!$C:$C, $H290, NewEmisData!$D:$D, BW$2))</f>
        <v>0.18616224227516101</v>
      </c>
      <c r="BX290" s="335">
        <f>$I290*IF($G290="Pickup", SUMIFS(NewEmisData!J:J, NewEmisData!$A:$A, "Pickup", NewEmisData!$B:$B, $A290, NewEmisData!$C:$C, $H290, NewEmisData!$D:$D, BX$2), SUMIFS(NewEmisData!J:J, NewEmisData!$A:$A, "LDV", NewEmisData!$B:$B, $A290, NewEmisData!$C:$C, $H290, NewEmisData!$D:$D, BX$2))</f>
        <v>0.15683046751729501</v>
      </c>
      <c r="BY290" s="335">
        <f>$I290*IF($G290="Pickup", SUMIFS(NewEmisData!K:K, NewEmisData!$A:$A, "Pickup", NewEmisData!$B:$B, $A290, NewEmisData!$C:$C, $H290, NewEmisData!$D:$D, BY$2), SUMIFS(NewEmisData!K:K, NewEmisData!$A:$A, "LDV", NewEmisData!$B:$B, $A290, NewEmisData!$C:$C, $H290, NewEmisData!$D:$D, BY$2))</f>
        <v>0.14094000257929501</v>
      </c>
      <c r="BZ290" s="335">
        <f>$I290*IF($G290="Pickup", SUMIFS(NewEmisData!L:L, NewEmisData!$A:$A, "Pickup", NewEmisData!$B:$B, $A290, NewEmisData!$C:$C, $H290, NewEmisData!$D:$D, BZ$2), SUMIFS(NewEmisData!L:L, NewEmisData!$A:$A, "LDV", NewEmisData!$B:$B, $A290, NewEmisData!$C:$C, $H290, NewEmisData!$D:$D, BZ$2))</f>
        <v>0.134774071356623</v>
      </c>
      <c r="CA290" s="335">
        <f>$I290*IF($G290="Pickup", SUMIFS(NewEmisData!M:M, NewEmisData!$A:$A, "Pickup", NewEmisData!$B:$B, $A290, NewEmisData!$C:$C, $H290, NewEmisData!$D:$D, CA$2), SUMIFS(NewEmisData!M:M, NewEmisData!$A:$A, "LDV", NewEmisData!$B:$B, $A290, NewEmisData!$C:$C, $H290, NewEmisData!$D:$D, CA$2))</f>
        <v>0.12984032725640701</v>
      </c>
      <c r="CB290" s="335">
        <v>0.11295846897695311</v>
      </c>
      <c r="CC290" s="335">
        <f>$I290*IF($G290="Pickup", SUMIFS(NewEmisData!E:E, NewEmisData!$A:$A, "Pickup", NewEmisData!$B:$B, $A290, NewEmisData!$C:$C, $H290, NewEmisData!$D:$D, CC$2), SUMIFS(NewEmisData!E:E, NewEmisData!$A:$A, "LDV", NewEmisData!$B:$B, $A290, NewEmisData!$C:$C, $H290, NewEmisData!$D:$D, CC$2))</f>
        <v>4.52789246362666E-2</v>
      </c>
      <c r="CD290" s="335">
        <f>$I290*IF($G290="Pickup", SUMIFS(NewEmisData!F:F, NewEmisData!$A:$A, "Pickup", NewEmisData!$B:$B, $A290, NewEmisData!$C:$C, $H290, NewEmisData!$D:$D, CD$2), SUMIFS(NewEmisData!F:F, NewEmisData!$A:$A, "LDV", NewEmisData!$B:$B, $A290, NewEmisData!$C:$C, $H290, NewEmisData!$D:$D, CD$2))</f>
        <v>3.0659932051567799E-2</v>
      </c>
      <c r="CE290" s="335">
        <f>$I290*IF($G290="Pickup", SUMIFS(NewEmisData!G:G, NewEmisData!$A:$A, "Pickup", NewEmisData!$B:$B, $A290, NewEmisData!$C:$C, $H290, NewEmisData!$D:$D, CE$2), SUMIFS(NewEmisData!G:G, NewEmisData!$A:$A, "LDV", NewEmisData!$B:$B, $A290, NewEmisData!$C:$C, $H290, NewEmisData!$D:$D, CE$2))</f>
        <v>2.8386595157116199E-2</v>
      </c>
      <c r="CF290" s="335">
        <f>$I290*IF($G290="Pickup", SUMIFS(NewEmisData!H:H, NewEmisData!$A:$A, "Pickup", NewEmisData!$B:$B, $A290, NewEmisData!$C:$C, $H290, NewEmisData!$D:$D, CF$2), SUMIFS(NewEmisData!H:H, NewEmisData!$A:$A, "LDV", NewEmisData!$B:$B, $A290, NewEmisData!$C:$C, $H290, NewEmisData!$D:$D, CF$2))</f>
        <v>2.7093413499500101E-2</v>
      </c>
      <c r="CG290" s="335">
        <f>$I290*IF($G290="Pickup", SUMIFS(NewEmisData!I:I, NewEmisData!$A:$A, "Pickup", NewEmisData!$B:$B, $A290, NewEmisData!$C:$C, $H290, NewEmisData!$D:$D, CG$2), SUMIFS(NewEmisData!I:I, NewEmisData!$A:$A, "LDV", NewEmisData!$B:$B, $A290, NewEmisData!$C:$C, $H290, NewEmisData!$D:$D, CG$2))</f>
        <v>2.6239574855980601E-2</v>
      </c>
      <c r="CH290" s="335">
        <f>$I290*IF($G290="Pickup", SUMIFS(NewEmisData!J:J, NewEmisData!$A:$A, "Pickup", NewEmisData!$B:$B, $A290, NewEmisData!$C:$C, $H290, NewEmisData!$D:$D, CH$2), SUMIFS(NewEmisData!J:J, NewEmisData!$A:$A, "LDV", NewEmisData!$B:$B, $A290, NewEmisData!$C:$C, $H290, NewEmisData!$D:$D, CH$2))</f>
        <v>2.5564245202349602E-2</v>
      </c>
      <c r="CI290" s="335">
        <f>$I290*IF($G290="Pickup", SUMIFS(NewEmisData!K:K, NewEmisData!$A:$A, "Pickup", NewEmisData!$B:$B, $A290, NewEmisData!$C:$C, $H290, NewEmisData!$D:$D, CI$2), SUMIFS(NewEmisData!K:K, NewEmisData!$A:$A, "LDV", NewEmisData!$B:$B, $A290, NewEmisData!$C:$C, $H290, NewEmisData!$D:$D, CI$2))</f>
        <v>2.5562136009582501E-2</v>
      </c>
      <c r="CJ290" s="335">
        <f>$I290*IF($G290="Pickup", SUMIFS(NewEmisData!L:L, NewEmisData!$A:$A, "Pickup", NewEmisData!$B:$B, $A290, NewEmisData!$C:$C, $H290, NewEmisData!$D:$D, CJ$2), SUMIFS(NewEmisData!L:L, NewEmisData!$A:$A, "LDV", NewEmisData!$B:$B, $A290, NewEmisData!$C:$C, $H290, NewEmisData!$D:$D, CJ$2))</f>
        <v>2.5561539762266602E-2</v>
      </c>
      <c r="CK290" s="335">
        <f>$I290*IF($G290="Pickup", SUMIFS(NewEmisData!M:M, NewEmisData!$A:$A, "Pickup", NewEmisData!$B:$B, $A290, NewEmisData!$C:$C, $H290, NewEmisData!$D:$D, CK$2), SUMIFS(NewEmisData!M:M, NewEmisData!$A:$A, "LDV", NewEmisData!$B:$B, $A290, NewEmisData!$C:$C, $H290, NewEmisData!$D:$D, CK$2))</f>
        <v>2.5560994254839702E-2</v>
      </c>
      <c r="CL290" s="335">
        <v>2.0846549246249676E-2</v>
      </c>
      <c r="CM290" s="335">
        <f>$I290*IF($G290="Pickup", SUMIFS(NewEmisData!E:E, NewEmisData!$A:$A, "Pickup", NewEmisData!$B:$B, $A290, NewEmisData!$C:$C, $H290, NewEmisData!$D:$D, CM$2), SUMIFS(NewEmisData!E:E, NewEmisData!$A:$A, "LDV", NewEmisData!$B:$B, $A290, NewEmisData!$C:$C, $H290, NewEmisData!$D:$D, CM$2))</f>
        <v>2.2616228111616499E-2</v>
      </c>
      <c r="CN290" s="335">
        <f>$I290*IF($G290="Pickup", SUMIFS(NewEmisData!F:F, NewEmisData!$A:$A, "Pickup", NewEmisData!$B:$B, $A290, NewEmisData!$C:$C, $H290, NewEmisData!$D:$D, CN$2), SUMIFS(NewEmisData!F:F, NewEmisData!$A:$A, "LDV", NewEmisData!$B:$B, $A290, NewEmisData!$C:$C, $H290, NewEmisData!$D:$D, CN$2))</f>
        <v>1.37039938381133E-2</v>
      </c>
      <c r="CO290" s="335">
        <f>$I290*IF($G290="Pickup", SUMIFS(NewEmisData!G:G, NewEmisData!$A:$A, "Pickup", NewEmisData!$B:$B, $A290, NewEmisData!$C:$C, $H290, NewEmisData!$D:$D, CO$2), SUMIFS(NewEmisData!G:G, NewEmisData!$A:$A, "LDV", NewEmisData!$B:$B, $A290, NewEmisData!$C:$C, $H290, NewEmisData!$D:$D, CO$2))</f>
        <v>1.11279535576189E-2</v>
      </c>
      <c r="CP290" s="335">
        <f>$I290*IF($G290="Pickup", SUMIFS(NewEmisData!H:H, NewEmisData!$A:$A, "Pickup", NewEmisData!$B:$B, $A290, NewEmisData!$C:$C, $H290, NewEmisData!$D:$D, CP$2), SUMIFS(NewEmisData!H:H, NewEmisData!$A:$A, "LDV", NewEmisData!$B:$B, $A290, NewEmisData!$C:$C, $H290, NewEmisData!$D:$D, CP$2))</f>
        <v>9.1642249406405796E-3</v>
      </c>
      <c r="CQ290" s="335">
        <f>$I290*IF($G290="Pickup", SUMIFS(NewEmisData!I:I, NewEmisData!$A:$A, "Pickup", NewEmisData!$B:$B, $A290, NewEmisData!$C:$C, $H290, NewEmisData!$D:$D, CQ$2), SUMIFS(NewEmisData!I:I, NewEmisData!$A:$A, "LDV", NewEmisData!$B:$B, $A290, NewEmisData!$C:$C, $H290, NewEmisData!$D:$D, CQ$2))</f>
        <v>8.2157407295701708E-3</v>
      </c>
      <c r="CR290" s="335">
        <f>$I290*IF($G290="Pickup", SUMIFS(NewEmisData!J:J, NewEmisData!$A:$A, "Pickup", NewEmisData!$B:$B, $A290, NewEmisData!$C:$C, $H290, NewEmisData!$D:$D, CR$2), SUMIFS(NewEmisData!J:J, NewEmisData!$A:$A, "LDV", NewEmisData!$B:$B, $A290, NewEmisData!$C:$C, $H290, NewEmisData!$D:$D, CR$2))</f>
        <v>7.8051702943740097E-3</v>
      </c>
      <c r="CS290" s="335">
        <f>$I290*IF($G290="Pickup", SUMIFS(NewEmisData!K:K, NewEmisData!$A:$A, "Pickup", NewEmisData!$B:$B, $A290, NewEmisData!$C:$C, $H290, NewEmisData!$D:$D, CS$2), SUMIFS(NewEmisData!K:K, NewEmisData!$A:$A, "LDV", NewEmisData!$B:$B, $A290, NewEmisData!$C:$C, $H290, NewEmisData!$D:$D, CS$2))</f>
        <v>7.7607552788062101E-3</v>
      </c>
      <c r="CT290" s="335">
        <f>$I290*IF($G290="Pickup", SUMIFS(NewEmisData!L:L, NewEmisData!$A:$A, "Pickup", NewEmisData!$B:$B, $A290, NewEmisData!$C:$C, $H290, NewEmisData!$D:$D, CT$2), SUMIFS(NewEmisData!L:L, NewEmisData!$A:$A, "LDV", NewEmisData!$B:$B, $A290, NewEmisData!$C:$C, $H290, NewEmisData!$D:$D, CT$2))</f>
        <v>7.6883348823828098E-3</v>
      </c>
      <c r="CU290" s="335">
        <f>$I290*IF($G290="Pickup", SUMIFS(NewEmisData!M:M, NewEmisData!$A:$A, "Pickup", NewEmisData!$B:$B, $A290, NewEmisData!$C:$C, $H290, NewEmisData!$D:$D, CU$2), SUMIFS(NewEmisData!M:M, NewEmisData!$A:$A, "LDV", NewEmisData!$B:$B, $A290, NewEmisData!$C:$C, $H290, NewEmisData!$D:$D, CU$2))</f>
        <v>7.6878848286885603E-3</v>
      </c>
      <c r="CV290" s="335">
        <v>5.2030687941242611E-3</v>
      </c>
      <c r="CW290" s="335">
        <v>3.0448046675121709E-3</v>
      </c>
      <c r="CX290" s="335">
        <v>1.8865908720768221E-3</v>
      </c>
      <c r="CY290" s="335">
        <v>1.5570268485524494E-3</v>
      </c>
      <c r="CZ290" s="335">
        <v>1.2432183416122382E-3</v>
      </c>
      <c r="DA290" s="335">
        <v>9.252251866281976E-4</v>
      </c>
      <c r="DB290" s="335">
        <v>7.2309456596024934E-4</v>
      </c>
      <c r="DC290" s="335">
        <v>6.8940706870607876E-4</v>
      </c>
      <c r="DD290" s="335">
        <v>6.844148428615973E-4</v>
      </c>
      <c r="DE290" s="335">
        <v>6.8634617396886091E-4</v>
      </c>
      <c r="DF290" s="335">
        <v>6.8634617396886091E-4</v>
      </c>
      <c r="DG290" s="335">
        <f>$I290*IF($G290="Pickup", SUMIFS(NewEmisData!E:E, NewEmisData!$A:$A, "Pickup", NewEmisData!$B:$B, $A290, NewEmisData!$C:$C, $H290, NewEmisData!$D:$D, DG$2), SUMIFS(NewEmisData!E:E, NewEmisData!$A:$A, "LDV", NewEmisData!$B:$B, $A290, NewEmisData!$C:$C, $H290, NewEmisData!$D:$D, DG$2))</f>
        <v>0</v>
      </c>
      <c r="DH290" s="335">
        <f>$I290*IF($G290="Pickup", SUMIFS(NewEmisData!F:F, NewEmisData!$A:$A, "Pickup", NewEmisData!$B:$B, $A290, NewEmisData!$C:$C, $H290, NewEmisData!$D:$D, DH$2), SUMIFS(NewEmisData!F:F, NewEmisData!$A:$A, "LDV", NewEmisData!$B:$B, $A290, NewEmisData!$C:$C, $H290, NewEmisData!$D:$D, DH$2))</f>
        <v>0</v>
      </c>
      <c r="DI290" s="335">
        <f>$I290*IF($G290="Pickup", SUMIFS(NewEmisData!G:G, NewEmisData!$A:$A, "Pickup", NewEmisData!$B:$B, $A290, NewEmisData!$C:$C, $H290, NewEmisData!$D:$D, DI$2), SUMIFS(NewEmisData!G:G, NewEmisData!$A:$A, "LDV", NewEmisData!$B:$B, $A290, NewEmisData!$C:$C, $H290, NewEmisData!$D:$D, DI$2))</f>
        <v>0</v>
      </c>
      <c r="DJ290" s="335">
        <f>$I290*IF($G290="Pickup", SUMIFS(NewEmisData!H:H, NewEmisData!$A:$A, "Pickup", NewEmisData!$B:$B, $A290, NewEmisData!$C:$C, $H290, NewEmisData!$D:$D, DJ$2), SUMIFS(NewEmisData!H:H, NewEmisData!$A:$A, "LDV", NewEmisData!$B:$B, $A290, NewEmisData!$C:$C, $H290, NewEmisData!$D:$D, DJ$2))</f>
        <v>0</v>
      </c>
      <c r="DK290" s="335">
        <f>$I290*IF($G290="Pickup", SUMIFS(NewEmisData!I:I, NewEmisData!$A:$A, "Pickup", NewEmisData!$B:$B, $A290, NewEmisData!$C:$C, $H290, NewEmisData!$D:$D, DK$2), SUMIFS(NewEmisData!I:I, NewEmisData!$A:$A, "LDV", NewEmisData!$B:$B, $A290, NewEmisData!$C:$C, $H290, NewEmisData!$D:$D, DK$2))</f>
        <v>0</v>
      </c>
      <c r="DL290" s="335">
        <f>$I290*IF($G290="Pickup", SUMIFS(NewEmisData!J:J, NewEmisData!$A:$A, "Pickup", NewEmisData!$B:$B, $A290, NewEmisData!$C:$C, $H290, NewEmisData!$D:$D, DL$2), SUMIFS(NewEmisData!J:J, NewEmisData!$A:$A, "LDV", NewEmisData!$B:$B, $A290, NewEmisData!$C:$C, $H290, NewEmisData!$D:$D, DL$2))</f>
        <v>0</v>
      </c>
      <c r="DM290" s="335">
        <f>$I290*IF($G290="Pickup", SUMIFS(NewEmisData!K:K, NewEmisData!$A:$A, "Pickup", NewEmisData!$B:$B, $A290, NewEmisData!$C:$C, $H290, NewEmisData!$D:$D, DM$2), SUMIFS(NewEmisData!K:K, NewEmisData!$A:$A, "LDV", NewEmisData!$B:$B, $A290, NewEmisData!$C:$C, $H290, NewEmisData!$D:$D, DM$2))</f>
        <v>0</v>
      </c>
      <c r="DN290" s="335">
        <f>$I290*IF($G290="Pickup", SUMIFS(NewEmisData!L:L, NewEmisData!$A:$A, "Pickup", NewEmisData!$B:$B, $A290, NewEmisData!$C:$C, $H290, NewEmisData!$D:$D, DN$2), SUMIFS(NewEmisData!L:L, NewEmisData!$A:$A, "LDV", NewEmisData!$B:$B, $A290, NewEmisData!$C:$C, $H290, NewEmisData!$D:$D, DN$2))</f>
        <v>0</v>
      </c>
      <c r="DO290" s="335">
        <f>$I290*IF($G290="Pickup", SUMIFS(NewEmisData!M:M, NewEmisData!$A:$A, "Pickup", NewEmisData!$B:$B, $A290, NewEmisData!$C:$C, $H290, NewEmisData!$D:$D, DO$2), SUMIFS(NewEmisData!M:M, NewEmisData!$A:$A, "LDV", NewEmisData!$B:$B, $A290, NewEmisData!$C:$C, $H290, NewEmisData!$D:$D, DO$2))</f>
        <v>0</v>
      </c>
      <c r="DP290" s="335">
        <v>1.3868757746550878E-3</v>
      </c>
      <c r="DQ290" s="335">
        <f>$I290*IF($G290="Pickup", SUMIFS(NewEmisData!E:E, NewEmisData!$A:$A, "Pickup", NewEmisData!$B:$B, $A290, NewEmisData!$C:$C, $H290, NewEmisData!$D:$D, DQ$2), SUMIFS(NewEmisData!E:E, NewEmisData!$A:$A, "LDV", NewEmisData!$B:$B, $A290, NewEmisData!$C:$C, $H290, NewEmisData!$D:$D, DQ$2))</f>
        <v>1.53337301393982E-2</v>
      </c>
      <c r="DR290" s="335">
        <f>$I290*IF($G290="Pickup", SUMIFS(NewEmisData!F:F, NewEmisData!$A:$A, "Pickup", NewEmisData!$B:$B, $A290, NewEmisData!$C:$C, $H290, NewEmisData!$D:$D, DR$2), SUMIFS(NewEmisData!F:F, NewEmisData!$A:$A, "LDV", NewEmisData!$B:$B, $A290, NewEmisData!$C:$C, $H290, NewEmisData!$D:$D, DR$2))</f>
        <v>8.5791399504283501E-3</v>
      </c>
      <c r="DS290" s="335">
        <f>$I290*IF($G290="Pickup", SUMIFS(NewEmisData!G:G, NewEmisData!$A:$A, "Pickup", NewEmisData!$B:$B, $A290, NewEmisData!$C:$C, $H290, NewEmisData!$D:$D, DS$2), SUMIFS(NewEmisData!G:G, NewEmisData!$A:$A, "LDV", NewEmisData!$B:$B, $A290, NewEmisData!$C:$C, $H290, NewEmisData!$D:$D, DS$2))</f>
        <v>6.82614050243104E-3</v>
      </c>
      <c r="DT290" s="335">
        <f>$I290*IF($G290="Pickup", SUMIFS(NewEmisData!H:H, NewEmisData!$A:$A, "Pickup", NewEmisData!$B:$B, $A290, NewEmisData!$C:$C, $H290, NewEmisData!$D:$D, DT$2), SUMIFS(NewEmisData!H:H, NewEmisData!$A:$A, "LDV", NewEmisData!$B:$B, $A290, NewEmisData!$C:$C, $H290, NewEmisData!$D:$D, DT$2))</f>
        <v>5.2306090144423403E-3</v>
      </c>
      <c r="DU290" s="335">
        <f>$I290*IF($G290="Pickup", SUMIFS(NewEmisData!I:I, NewEmisData!$A:$A, "Pickup", NewEmisData!$B:$B, $A290, NewEmisData!$C:$C, $H290, NewEmisData!$D:$D, DU$2), SUMIFS(NewEmisData!I:I, NewEmisData!$A:$A, "LDV", NewEmisData!$B:$B, $A290, NewEmisData!$C:$C, $H290, NewEmisData!$D:$D, DU$2))</f>
        <v>4.0991034424651901E-3</v>
      </c>
      <c r="DV290" s="335">
        <f>$I290*IF($G290="Pickup", SUMIFS(NewEmisData!J:J, NewEmisData!$A:$A, "Pickup", NewEmisData!$B:$B, $A290, NewEmisData!$C:$C, $H290, NewEmisData!$D:$D, DV$2), SUMIFS(NewEmisData!J:J, NewEmisData!$A:$A, "LDV", NewEmisData!$B:$B, $A290, NewEmisData!$C:$C, $H290, NewEmisData!$D:$D, DV$2))</f>
        <v>3.5909983676119801E-3</v>
      </c>
      <c r="DW290" s="335">
        <f>$I290*IF($G290="Pickup", SUMIFS(NewEmisData!K:K, NewEmisData!$A:$A, "Pickup", NewEmisData!$B:$B, $A290, NewEmisData!$C:$C, $H290, NewEmisData!$D:$D, DW$2), SUMIFS(NewEmisData!K:K, NewEmisData!$A:$A, "LDV", NewEmisData!$B:$B, $A290, NewEmisData!$C:$C, $H290, NewEmisData!$D:$D, DW$2))</f>
        <v>3.3016556899443999E-3</v>
      </c>
      <c r="DX290" s="335">
        <f>$I290*IF($G290="Pickup", SUMIFS(NewEmisData!L:L, NewEmisData!$A:$A, "Pickup", NewEmisData!$B:$B, $A290, NewEmisData!$C:$C, $H290, NewEmisData!$D:$D, DX$2), SUMIFS(NewEmisData!L:L, NewEmisData!$A:$A, "LDV", NewEmisData!$B:$B, $A290, NewEmisData!$C:$C, $H290, NewEmisData!$D:$D, DX$2))</f>
        <v>3.2097040973390598E-3</v>
      </c>
      <c r="DY290" s="335">
        <f>$I290*IF($G290="Pickup", SUMIFS(NewEmisData!M:M, NewEmisData!$A:$A, "Pickup", NewEmisData!$B:$B, $A290, NewEmisData!$C:$C, $H290, NewEmisData!$D:$D, DY$2), SUMIFS(NewEmisData!M:M, NewEmisData!$A:$A, "LDV", NewEmisData!$B:$B, $A290, NewEmisData!$C:$C, $H290, NewEmisData!$D:$D, DY$2))</f>
        <v>3.1631494921928599E-3</v>
      </c>
      <c r="DZ290" s="335">
        <v>4.3350573081854527E-3</v>
      </c>
      <c r="EA290" s="335">
        <f t="shared" si="456"/>
        <v>477.08587282575797</v>
      </c>
      <c r="EB290" s="335">
        <f t="shared" si="457"/>
        <v>459.34104292251902</v>
      </c>
      <c r="EC290" s="335">
        <f t="shared" si="458"/>
        <v>447.45896927637102</v>
      </c>
      <c r="ED290" s="335">
        <f t="shared" si="459"/>
        <v>380.72392677964001</v>
      </c>
      <c r="EE290" s="335">
        <f t="shared" si="460"/>
        <v>329.54737069801098</v>
      </c>
      <c r="EF290" s="335">
        <f t="shared" si="461"/>
        <v>300.69829568412598</v>
      </c>
      <c r="EG290" s="335">
        <f t="shared" si="462"/>
        <v>287.83799703632701</v>
      </c>
      <c r="EH290" s="335">
        <f t="shared" si="463"/>
        <v>283.26610797837998</v>
      </c>
      <c r="EI290" s="335">
        <f t="shared" si="464"/>
        <v>281.57834098528099</v>
      </c>
      <c r="EJ290" s="335">
        <f t="shared" si="465"/>
        <v>0.20692409258864139</v>
      </c>
      <c r="EK290" s="335">
        <f t="shared" si="466"/>
        <v>0.82339103642645395</v>
      </c>
      <c r="EL290" s="335">
        <f t="shared" si="467"/>
        <v>0.360872733315452</v>
      </c>
      <c r="EM290" s="335">
        <f t="shared" si="468"/>
        <v>0.21658171178065999</v>
      </c>
      <c r="EN290" s="335">
        <f t="shared" si="469"/>
        <v>0.14200533002195401</v>
      </c>
      <c r="EO290" s="335">
        <f t="shared" si="470"/>
        <v>8.8016804659711706E-2</v>
      </c>
      <c r="EP290" s="335">
        <f t="shared" si="471"/>
        <v>6.5736379947852003E-2</v>
      </c>
      <c r="EQ290" s="335">
        <f t="shared" si="472"/>
        <v>5.6635638117250503E-2</v>
      </c>
      <c r="ER290" s="335">
        <f t="shared" si="473"/>
        <v>5.4115247223223299E-2</v>
      </c>
      <c r="ES290" s="335">
        <f t="shared" si="474"/>
        <v>5.2826207223764E-2</v>
      </c>
      <c r="ET290" s="335">
        <f t="shared" si="475"/>
        <v>5.5587065527563068E-2</v>
      </c>
      <c r="EU290" s="335">
        <f t="shared" si="476"/>
        <v>8.2552586035919695E-3</v>
      </c>
      <c r="EV290" s="335">
        <f t="shared" si="477"/>
        <v>7.9482131517538395E-3</v>
      </c>
      <c r="EW290" s="335">
        <f t="shared" si="478"/>
        <v>6.4190305556059996E-3</v>
      </c>
      <c r="EX290" s="335">
        <f t="shared" si="479"/>
        <v>5.4616828003907899E-3</v>
      </c>
      <c r="EY290" s="335">
        <f t="shared" si="480"/>
        <v>4.7275285851957304E-3</v>
      </c>
      <c r="EZ290" s="335">
        <f t="shared" si="481"/>
        <v>4.3136734611450098E-3</v>
      </c>
      <c r="FA290" s="335">
        <f t="shared" si="482"/>
        <v>4.1291858052272803E-3</v>
      </c>
      <c r="FB290" s="335">
        <f t="shared" si="483"/>
        <v>4.0635983922117898E-3</v>
      </c>
      <c r="FC290" s="335">
        <f t="shared" si="484"/>
        <v>4.0393864318059199E-3</v>
      </c>
      <c r="FD290" s="335">
        <f t="shared" si="485"/>
        <v>1.3041984458904573E-3</v>
      </c>
      <c r="FE290" s="335">
        <f t="shared" si="486"/>
        <v>8.1828643727713493E-2</v>
      </c>
      <c r="FF290" s="335">
        <f t="shared" si="487"/>
        <v>7.6175839057221195E-2</v>
      </c>
      <c r="FG290" s="335">
        <f t="shared" si="488"/>
        <v>8.1302809072104507E-2</v>
      </c>
      <c r="FH290" s="335">
        <f t="shared" si="489"/>
        <v>7.9561688690416299E-2</v>
      </c>
      <c r="FI290" s="335">
        <f t="shared" si="490"/>
        <v>7.7910530261031605E-2</v>
      </c>
      <c r="FJ290" s="335">
        <f t="shared" si="491"/>
        <v>7.6590334474495605E-2</v>
      </c>
      <c r="FK290" s="335">
        <f t="shared" si="492"/>
        <v>7.5767938917924701E-2</v>
      </c>
      <c r="FL290" s="335">
        <f t="shared" si="493"/>
        <v>7.5353710070808794E-2</v>
      </c>
      <c r="FM290" s="335">
        <f t="shared" si="494"/>
        <v>7.5117977052891499E-2</v>
      </c>
      <c r="FN290" s="335">
        <f t="shared" si="495"/>
        <v>3.2948538923667892E-2</v>
      </c>
      <c r="FO290" s="335">
        <f t="shared" si="496"/>
        <v>2.1998193760633E-2</v>
      </c>
      <c r="FP290" s="335">
        <f t="shared" si="497"/>
        <v>1.6997575378008601E-2</v>
      </c>
      <c r="FQ290" s="335">
        <f t="shared" si="498"/>
        <v>1.6580879412419602E-2</v>
      </c>
      <c r="FR290" s="335">
        <f t="shared" si="499"/>
        <v>1.5040645169031801E-2</v>
      </c>
      <c r="FS290" s="335">
        <f t="shared" si="500"/>
        <v>1.35799610150696E-2</v>
      </c>
      <c r="FT290" s="335">
        <f t="shared" si="501"/>
        <v>1.24120667817219E-2</v>
      </c>
      <c r="FU290" s="335">
        <f t="shared" si="502"/>
        <v>1.16845073314224E-2</v>
      </c>
      <c r="FV290" s="335">
        <f t="shared" si="503"/>
        <v>1.1318096390010799E-2</v>
      </c>
      <c r="FW290" s="335">
        <f t="shared" si="504"/>
        <v>1.1109456757731499E-2</v>
      </c>
      <c r="FX290" s="335">
        <f t="shared" si="505"/>
        <v>6.6026126062260432E-3</v>
      </c>
    </row>
    <row r="291" spans="1:180" x14ac:dyDescent="0.2">
      <c r="A291" s="305" t="str">
        <f>_xlfn.CONCAT(IF(LEFT(TRIM(A290),1)="*", "*R", "R"), 1+RIGHT(TRIM(A290),1))</f>
        <v>R3</v>
      </c>
      <c r="B291" s="305" t="str">
        <f t="shared" ref="B291:B294" si="537">B290</f>
        <v>TLFCNGX11</v>
      </c>
      <c r="C291" s="305" t="str">
        <f t="shared" ref="C291:C294" si="538">C290</f>
        <v>TL.CNGX.F.CNGX.2011</v>
      </c>
      <c r="D291" s="301" t="str">
        <f t="shared" ref="D291:D294" si="539">D290</f>
        <v>bn-vmt, bn-vmt/a</v>
      </c>
      <c r="E291" s="301" t="str">
        <f t="shared" ref="E291:E294" si="540">E290</f>
        <v>TRNCNGX</v>
      </c>
      <c r="F291" s="301" t="str">
        <f t="shared" ref="F291:F294" si="541">F290</f>
        <v>TL</v>
      </c>
      <c r="G291" s="315" t="s">
        <v>818</v>
      </c>
      <c r="H291" s="301" t="s">
        <v>814</v>
      </c>
      <c r="I291" s="315">
        <v>1</v>
      </c>
      <c r="J291" s="315" t="str">
        <f t="shared" si="511"/>
        <v>Full size car-GSL</v>
      </c>
      <c r="K291" s="335">
        <f>$I291*IF($G291="Pickup", SUMIFS(NewEmisData!E:E, NewEmisData!$A:$A, "Pickup", NewEmisData!$B:$B, $A291, NewEmisData!$C:$C, $H291, NewEmisData!$D:$D, K$2), SUMIFS(NewEmisData!E:E, NewEmisData!$A:$A, "LDV", NewEmisData!$B:$B, $A291, NewEmisData!$C:$C, $H291, NewEmisData!$D:$D, K$2))</f>
        <v>437.85746964693402</v>
      </c>
      <c r="L291" s="335">
        <f>$I291*IF($G291="Pickup", SUMIFS(NewEmisData!F:F, NewEmisData!$A:$A, "Pickup", NewEmisData!$B:$B, $A291, NewEmisData!$C:$C, $H291, NewEmisData!$D:$D, L$2), SUMIFS(NewEmisData!F:F, NewEmisData!$A:$A, "LDV", NewEmisData!$B:$B, $A291, NewEmisData!$C:$C, $H291, NewEmisData!$D:$D, L$2))</f>
        <v>424.609883045034</v>
      </c>
      <c r="M291" s="335">
        <f>$I291*IF($G291="Pickup", SUMIFS(NewEmisData!G:G, NewEmisData!$A:$A, "Pickup", NewEmisData!$B:$B, $A291, NewEmisData!$C:$C, $H291, NewEmisData!$D:$D, M$2), SUMIFS(NewEmisData!G:G, NewEmisData!$A:$A, "LDV", NewEmisData!$B:$B, $A291, NewEmisData!$C:$C, $H291, NewEmisData!$D:$D, M$2))</f>
        <v>389.26792072260798</v>
      </c>
      <c r="N291" s="335">
        <f>$I291*IF($G291="Pickup", SUMIFS(NewEmisData!H:H, NewEmisData!$A:$A, "Pickup", NewEmisData!$B:$B, $A291, NewEmisData!$C:$C, $H291, NewEmisData!$D:$D, N$2), SUMIFS(NewEmisData!H:H, NewEmisData!$A:$A, "LDV", NewEmisData!$B:$B, $A291, NewEmisData!$C:$C, $H291, NewEmisData!$D:$D, N$2))</f>
        <v>331.09003080375697</v>
      </c>
      <c r="O291" s="335">
        <f>$I291*IF($G291="Pickup", SUMIFS(NewEmisData!I:I, NewEmisData!$A:$A, "Pickup", NewEmisData!$B:$B, $A291, NewEmisData!$C:$C, $H291, NewEmisData!$D:$D, O$2), SUMIFS(NewEmisData!I:I, NewEmisData!$A:$A, "LDV", NewEmisData!$B:$B, $A291, NewEmisData!$C:$C, $H291, NewEmisData!$D:$D, O$2))</f>
        <v>286.46929869872997</v>
      </c>
      <c r="P291" s="335">
        <f>$I291*IF($G291="Pickup", SUMIFS(NewEmisData!J:J, NewEmisData!$A:$A, "Pickup", NewEmisData!$B:$B, $A291, NewEmisData!$C:$C, $H291, NewEmisData!$D:$D, P$2), SUMIFS(NewEmisData!J:J, NewEmisData!$A:$A, "LDV", NewEmisData!$B:$B, $A291, NewEmisData!$C:$C, $H291, NewEmisData!$D:$D, P$2))</f>
        <v>261.33080310252802</v>
      </c>
      <c r="Q291" s="335">
        <f>$I291*IF($G291="Pickup", SUMIFS(NewEmisData!K:K, NewEmisData!$A:$A, "Pickup", NewEmisData!$B:$B, $A291, NewEmisData!$C:$C, $H291, NewEmisData!$D:$D, Q$2), SUMIFS(NewEmisData!K:K, NewEmisData!$A:$A, "LDV", NewEmisData!$B:$B, $A291, NewEmisData!$C:$C, $H291, NewEmisData!$D:$D, Q$2))</f>
        <v>250.12665030232699</v>
      </c>
      <c r="R291" s="335">
        <f>$I291*IF($G291="Pickup", SUMIFS(NewEmisData!L:L, NewEmisData!$A:$A, "Pickup", NewEmisData!$B:$B, $A291, NewEmisData!$C:$C, $H291, NewEmisData!$D:$D, R$2), SUMIFS(NewEmisData!L:L, NewEmisData!$A:$A, "LDV", NewEmisData!$B:$B, $A291, NewEmisData!$C:$C, $H291, NewEmisData!$D:$D, R$2))</f>
        <v>246.146486551527</v>
      </c>
      <c r="S291" s="335">
        <f>$I291*IF($G291="Pickup", SUMIFS(NewEmisData!M:M, NewEmisData!$A:$A, "Pickup", NewEmisData!$B:$B, $A291, NewEmisData!$C:$C, $H291, NewEmisData!$D:$D, S$2), SUMIFS(NewEmisData!M:M, NewEmisData!$A:$A, "LDV", NewEmisData!$B:$B, $A291, NewEmisData!$C:$C, $H291, NewEmisData!$D:$D, S$2))</f>
        <v>244.677818234341</v>
      </c>
      <c r="T291" s="335">
        <v>0.20692409258864139</v>
      </c>
      <c r="U291" s="335">
        <f>$I291*IF($G291="Pickup", SUMIFS(NewEmisData!E:E, NewEmisData!$A:$A, "Pickup", NewEmisData!$B:$B, $A291, NewEmisData!$C:$C, $H291, NewEmisData!$D:$D, U$2), SUMIFS(NewEmisData!E:E, NewEmisData!$A:$A, "LDV", NewEmisData!$B:$B, $A291, NewEmisData!$C:$C, $H291, NewEmisData!$D:$D, U$2))</f>
        <v>0.78000130642291299</v>
      </c>
      <c r="V291" s="335">
        <f>$I291*IF($G291="Pickup", SUMIFS(NewEmisData!F:F, NewEmisData!$A:$A, "Pickup", NewEmisData!$B:$B, $A291, NewEmisData!$C:$C, $H291, NewEmisData!$D:$D, V$2), SUMIFS(NewEmisData!F:F, NewEmisData!$A:$A, "LDV", NewEmisData!$B:$B, $A291, NewEmisData!$C:$C, $H291, NewEmisData!$D:$D, V$2))</f>
        <v>0.323605278282381</v>
      </c>
      <c r="W291" s="335">
        <f>$I291*IF($G291="Pickup", SUMIFS(NewEmisData!G:G, NewEmisData!$A:$A, "Pickup", NewEmisData!$B:$B, $A291, NewEmisData!$C:$C, $H291, NewEmisData!$D:$D, W$2), SUMIFS(NewEmisData!G:G, NewEmisData!$A:$A, "LDV", NewEmisData!$B:$B, $A291, NewEmisData!$C:$C, $H291, NewEmisData!$D:$D, W$2))</f>
        <v>0.19152446532377701</v>
      </c>
      <c r="X291" s="335">
        <f>$I291*IF($G291="Pickup", SUMIFS(NewEmisData!H:H, NewEmisData!$A:$A, "Pickup", NewEmisData!$B:$B, $A291, NewEmisData!$C:$C, $H291, NewEmisData!$D:$D, X$2), SUMIFS(NewEmisData!H:H, NewEmisData!$A:$A, "LDV", NewEmisData!$B:$B, $A291, NewEmisData!$C:$C, $H291, NewEmisData!$D:$D, X$2))</f>
        <v>0.12537127832280801</v>
      </c>
      <c r="Y291" s="335">
        <f>$I291*IF($G291="Pickup", SUMIFS(NewEmisData!I:I, NewEmisData!$A:$A, "Pickup", NewEmisData!$B:$B, $A291, NewEmisData!$C:$C, $H291, NewEmisData!$D:$D, Y$2), SUMIFS(NewEmisData!I:I, NewEmisData!$A:$A, "LDV", NewEmisData!$B:$B, $A291, NewEmisData!$C:$C, $H291, NewEmisData!$D:$D, Y$2))</f>
        <v>7.6671766649271E-2</v>
      </c>
      <c r="Z291" s="335">
        <f>$I291*IF($G291="Pickup", SUMIFS(NewEmisData!J:J, NewEmisData!$A:$A, "Pickup", NewEmisData!$B:$B, $A291, NewEmisData!$C:$C, $H291, NewEmisData!$D:$D, Z$2), SUMIFS(NewEmisData!J:J, NewEmisData!$A:$A, "LDV", NewEmisData!$B:$B, $A291, NewEmisData!$C:$C, $H291, NewEmisData!$D:$D, Z$2))</f>
        <v>5.7019026656941203E-2</v>
      </c>
      <c r="AA291" s="335">
        <f>$I291*IF($G291="Pickup", SUMIFS(NewEmisData!K:K, NewEmisData!$A:$A, "Pickup", NewEmisData!$B:$B, $A291, NewEmisData!$C:$C, $H291, NewEmisData!$D:$D, AA$2), SUMIFS(NewEmisData!K:K, NewEmisData!$A:$A, "LDV", NewEmisData!$B:$B, $A291, NewEmisData!$C:$C, $H291, NewEmisData!$D:$D, AA$2))</f>
        <v>4.8823281713844202E-2</v>
      </c>
      <c r="AB291" s="335">
        <f>$I291*IF($G291="Pickup", SUMIFS(NewEmisData!L:L, NewEmisData!$A:$A, "Pickup", NewEmisData!$B:$B, $A291, NewEmisData!$C:$C, $H291, NewEmisData!$D:$D, AB$2), SUMIFS(NewEmisData!L:L, NewEmisData!$A:$A, "LDV", NewEmisData!$B:$B, $A291, NewEmisData!$C:$C, $H291, NewEmisData!$D:$D, AB$2))</f>
        <v>4.6542407484685501E-2</v>
      </c>
      <c r="AC291" s="335">
        <f>$I291*IF($G291="Pickup", SUMIFS(NewEmisData!M:M, NewEmisData!$A:$A, "Pickup", NewEmisData!$B:$B, $A291, NewEmisData!$C:$C, $H291, NewEmisData!$D:$D, AC$2), SUMIFS(NewEmisData!M:M, NewEmisData!$A:$A, "LDV", NewEmisData!$B:$B, $A291, NewEmisData!$C:$C, $H291, NewEmisData!$D:$D, AC$2))</f>
        <v>4.5415311435121702E-2</v>
      </c>
      <c r="AD291" s="335">
        <v>5.5587065527563068E-2</v>
      </c>
      <c r="AE291" s="335">
        <f>$I291*IF($G291="Pickup", SUMIFS(NewEmisData!E:E, NewEmisData!$A:$A, "Pickup", NewEmisData!$B:$B, $A291, NewEmisData!$C:$C, $H291, NewEmisData!$D:$D, AE$2), SUMIFS(NewEmisData!E:E, NewEmisData!$A:$A, "LDV", NewEmisData!$B:$B, $A291, NewEmisData!$C:$C, $H291, NewEmisData!$D:$D, AE$2))</f>
        <v>7.5764719154140002E-3</v>
      </c>
      <c r="AF291" s="335">
        <f>$I291*IF($G291="Pickup", SUMIFS(NewEmisData!F:F, NewEmisData!$A:$A, "Pickup", NewEmisData!$B:$B, $A291, NewEmisData!$C:$C, $H291, NewEmisData!$D:$D, AF$2), SUMIFS(NewEmisData!F:F, NewEmisData!$A:$A, "LDV", NewEmisData!$B:$B, $A291, NewEmisData!$C:$C, $H291, NewEmisData!$D:$D, AF$2))</f>
        <v>7.3472400077695399E-3</v>
      </c>
      <c r="AG291" s="335">
        <f>$I291*IF($G291="Pickup", SUMIFS(NewEmisData!G:G, NewEmisData!$A:$A, "Pickup", NewEmisData!$B:$B, $A291, NewEmisData!$C:$C, $H291, NewEmisData!$D:$D, AG$2), SUMIFS(NewEmisData!G:G, NewEmisData!$A:$A, "LDV", NewEmisData!$B:$B, $A291, NewEmisData!$C:$C, $H291, NewEmisData!$D:$D, AG$2))</f>
        <v>5.5842494055705696E-3</v>
      </c>
      <c r="AH291" s="335">
        <f>$I291*IF($G291="Pickup", SUMIFS(NewEmisData!H:H, NewEmisData!$A:$A, "Pickup", NewEmisData!$B:$B, $A291, NewEmisData!$C:$C, $H291, NewEmisData!$D:$D, AH$2), SUMIFS(NewEmisData!H:H, NewEmisData!$A:$A, "LDV", NewEmisData!$B:$B, $A291, NewEmisData!$C:$C, $H291, NewEmisData!$D:$D, AH$2))</f>
        <v>4.7496587466809804E-3</v>
      </c>
      <c r="AI291" s="335">
        <f>$I291*IF($G291="Pickup", SUMIFS(NewEmisData!I:I, NewEmisData!$A:$A, "Pickup", NewEmisData!$B:$B, $A291, NewEmisData!$C:$C, $H291, NewEmisData!$D:$D, AI$2), SUMIFS(NewEmisData!I:I, NewEmisData!$A:$A, "LDV", NewEmisData!$B:$B, $A291, NewEmisData!$C:$C, $H291, NewEmisData!$D:$D, AI$2))</f>
        <v>4.1095518958717504E-3</v>
      </c>
      <c r="AJ291" s="335">
        <f>$I291*IF($G291="Pickup", SUMIFS(NewEmisData!J:J, NewEmisData!$A:$A, "Pickup", NewEmisData!$B:$B, $A291, NewEmisData!$C:$C, $H291, NewEmisData!$D:$D, AJ$2), SUMIFS(NewEmisData!J:J, NewEmisData!$A:$A, "LDV", NewEmisData!$B:$B, $A291, NewEmisData!$C:$C, $H291, NewEmisData!$D:$D, AJ$2))</f>
        <v>3.7489264773323799E-3</v>
      </c>
      <c r="AK291" s="335">
        <f>$I291*IF($G291="Pickup", SUMIFS(NewEmisData!K:K, NewEmisData!$A:$A, "Pickup", NewEmisData!$B:$B, $A291, NewEmisData!$C:$C, $H291, NewEmisData!$D:$D, AK$2), SUMIFS(NewEmisData!K:K, NewEmisData!$A:$A, "LDV", NewEmisData!$B:$B, $A291, NewEmisData!$C:$C, $H291, NewEmisData!$D:$D, AK$2))</f>
        <v>3.5881959766524201E-3</v>
      </c>
      <c r="AL291" s="335">
        <f>$I291*IF($G291="Pickup", SUMIFS(NewEmisData!L:L, NewEmisData!$A:$A, "Pickup", NewEmisData!$B:$B, $A291, NewEmisData!$C:$C, $H291, NewEmisData!$D:$D, AL$2), SUMIFS(NewEmisData!L:L, NewEmisData!$A:$A, "LDV", NewEmisData!$B:$B, $A291, NewEmisData!$C:$C, $H291, NewEmisData!$D:$D, AL$2))</f>
        <v>3.5311006464952199E-3</v>
      </c>
      <c r="AM291" s="335">
        <f>$I291*IF($G291="Pickup", SUMIFS(NewEmisData!M:M, NewEmisData!$A:$A, "Pickup", NewEmisData!$B:$B, $A291, NewEmisData!$C:$C, $H291, NewEmisData!$D:$D, AM$2), SUMIFS(NewEmisData!M:M, NewEmisData!$A:$A, "LDV", NewEmisData!$B:$B, $A291, NewEmisData!$C:$C, $H291, NewEmisData!$D:$D, AM$2))</f>
        <v>3.5100309709840301E-3</v>
      </c>
      <c r="AN291" s="335">
        <v>1.3041984458904573E-3</v>
      </c>
      <c r="AO291" s="335">
        <f>$I291*IF($G291="Pickup", SUMIFS(NewEmisData!E:E, NewEmisData!$A:$A, "Pickup", NewEmisData!$B:$B, $A291, NewEmisData!$C:$C, $H291, NewEmisData!$D:$D, AO$2), SUMIFS(NewEmisData!E:E, NewEmisData!$A:$A, "LDV", NewEmisData!$B:$B, $A291, NewEmisData!$C:$C, $H291, NewEmisData!$D:$D, AO$2))</f>
        <v>6.7831755328566196E-2</v>
      </c>
      <c r="AP291" s="335">
        <f>$I291*IF($G291="Pickup", SUMIFS(NewEmisData!F:F, NewEmisData!$A:$A, "Pickup", NewEmisData!$B:$B, $A291, NewEmisData!$C:$C, $H291, NewEmisData!$D:$D, AP$2), SUMIFS(NewEmisData!F:F, NewEmisData!$A:$A, "LDV", NewEmisData!$B:$B, $A291, NewEmisData!$C:$C, $H291, NewEmisData!$D:$D, AP$2))</f>
        <v>6.3250667156757298E-2</v>
      </c>
      <c r="AQ291" s="335">
        <f>$I291*IF($G291="Pickup", SUMIFS(NewEmisData!G:G, NewEmisData!$A:$A, "Pickup", NewEmisData!$B:$B, $A291, NewEmisData!$C:$C, $H291, NewEmisData!$D:$D, AQ$2), SUMIFS(NewEmisData!G:G, NewEmisData!$A:$A, "LDV", NewEmisData!$B:$B, $A291, NewEmisData!$C:$C, $H291, NewEmisData!$D:$D, AQ$2))</f>
        <v>6.2628417187727006E-2</v>
      </c>
      <c r="AR291" s="335">
        <f>$I291*IF($G291="Pickup", SUMIFS(NewEmisData!H:H, NewEmisData!$A:$A, "Pickup", NewEmisData!$B:$B, $A291, NewEmisData!$C:$C, $H291, NewEmisData!$D:$D, AR$2), SUMIFS(NewEmisData!H:H, NewEmisData!$A:$A, "LDV", NewEmisData!$B:$B, $A291, NewEmisData!$C:$C, $H291, NewEmisData!$D:$D, AR$2))</f>
        <v>6.1216981125607202E-2</v>
      </c>
      <c r="AS291" s="335">
        <f>$I291*IF($G291="Pickup", SUMIFS(NewEmisData!I:I, NewEmisData!$A:$A, "Pickup", NewEmisData!$B:$B, $A291, NewEmisData!$C:$C, $H291, NewEmisData!$D:$D, AS$2), SUMIFS(NewEmisData!I:I, NewEmisData!$A:$A, "LDV", NewEmisData!$B:$B, $A291, NewEmisData!$C:$C, $H291, NewEmisData!$D:$D, AS$2))</f>
        <v>5.9842025439809501E-2</v>
      </c>
      <c r="AT291" s="335">
        <f>$I291*IF($G291="Pickup", SUMIFS(NewEmisData!J:J, NewEmisData!$A:$A, "Pickup", NewEmisData!$B:$B, $A291, NewEmisData!$C:$C, $H291, NewEmisData!$D:$D, AT$2), SUMIFS(NewEmisData!J:J, NewEmisData!$A:$A, "LDV", NewEmisData!$B:$B, $A291, NewEmisData!$C:$C, $H291, NewEmisData!$D:$D, AT$2))</f>
        <v>5.8761885691048198E-2</v>
      </c>
      <c r="AU291" s="335">
        <f>$I291*IF($G291="Pickup", SUMIFS(NewEmisData!K:K, NewEmisData!$A:$A, "Pickup", NewEmisData!$B:$B, $A291, NewEmisData!$C:$C, $H291, NewEmisData!$D:$D, AU$2), SUMIFS(NewEmisData!K:K, NewEmisData!$A:$A, "LDV", NewEmisData!$B:$B, $A291, NewEmisData!$C:$C, $H291, NewEmisData!$D:$D, AU$2))</f>
        <v>5.8072078083983E-2</v>
      </c>
      <c r="AV291" s="335">
        <f>$I291*IF($G291="Pickup", SUMIFS(NewEmisData!L:L, NewEmisData!$A:$A, "Pickup", NewEmisData!$B:$B, $A291, NewEmisData!$C:$C, $H291, NewEmisData!$D:$D, AV$2), SUMIFS(NewEmisData!L:L, NewEmisData!$A:$A, "LDV", NewEmisData!$B:$B, $A291, NewEmisData!$C:$C, $H291, NewEmisData!$D:$D, AV$2))</f>
        <v>5.7726484266030297E-2</v>
      </c>
      <c r="AW291" s="335">
        <f>$I291*IF($G291="Pickup", SUMIFS(NewEmisData!M:M, NewEmisData!$A:$A, "Pickup", NewEmisData!$B:$B, $A291, NewEmisData!$C:$C, $H291, NewEmisData!$D:$D, AW$2), SUMIFS(NewEmisData!M:M, NewEmisData!$A:$A, "LDV", NewEmisData!$B:$B, $A291, NewEmisData!$C:$C, $H291, NewEmisData!$D:$D, AW$2))</f>
        <v>5.7530226905323702E-2</v>
      </c>
      <c r="AX291" s="335">
        <v>3.2948538923667892E-2</v>
      </c>
      <c r="AY291" s="335">
        <f>$I291*IF($G291="Pickup", SUMIFS(NewEmisData!E:E, NewEmisData!$A:$A, "Pickup", NewEmisData!$B:$B, $A291, NewEmisData!$C:$C, $H291, NewEmisData!$D:$D, AY$2), SUMIFS(NewEmisData!E:E, NewEmisData!$A:$A, "LDV", NewEmisData!$B:$B, $A291, NewEmisData!$C:$C, $H291, NewEmisData!$D:$D, AY$2))</f>
        <v>1.8324822567621701E-2</v>
      </c>
      <c r="AZ291" s="335">
        <f>$I291*IF($G291="Pickup", SUMIFS(NewEmisData!F:F, NewEmisData!$A:$A, "Pickup", NewEmisData!$B:$B, $A291, NewEmisData!$C:$C, $H291, NewEmisData!$D:$D, AZ$2), SUMIFS(NewEmisData!F:F, NewEmisData!$A:$A, "LDV", NewEmisData!$B:$B, $A291, NewEmisData!$C:$C, $H291, NewEmisData!$D:$D, AZ$2))</f>
        <v>1.4272294035055699E-2</v>
      </c>
      <c r="BA291" s="335">
        <f>$I291*IF($G291="Pickup", SUMIFS(NewEmisData!G:G, NewEmisData!$A:$A, "Pickup", NewEmisData!$B:$B, $A291, NewEmisData!$C:$C, $H291, NewEmisData!$D:$D, BA$2), SUMIFS(NewEmisData!G:G, NewEmisData!$A:$A, "LDV", NewEmisData!$B:$B, $A291, NewEmisData!$C:$C, $H291, NewEmisData!$D:$D, BA$2))</f>
        <v>1.3165752481838801E-2</v>
      </c>
      <c r="BB291" s="335">
        <f>$I291*IF($G291="Pickup", SUMIFS(NewEmisData!H:H, NewEmisData!$A:$A, "Pickup", NewEmisData!$B:$B, $A291, NewEmisData!$C:$C, $H291, NewEmisData!$D:$D, BB$2), SUMIFS(NewEmisData!H:H, NewEmisData!$A:$A, "LDV", NewEmisData!$B:$B, $A291, NewEmisData!$C:$C, $H291, NewEmisData!$D:$D, BB$2))</f>
        <v>1.1917194849656599E-2</v>
      </c>
      <c r="BC291" s="335">
        <f>$I291*IF($G291="Pickup", SUMIFS(NewEmisData!I:I, NewEmisData!$A:$A, "Pickup", NewEmisData!$B:$B, $A291, NewEmisData!$C:$C, $H291, NewEmisData!$D:$D, BC$2), SUMIFS(NewEmisData!I:I, NewEmisData!$A:$A, "LDV", NewEmisData!$B:$B, $A291, NewEmisData!$C:$C, $H291, NewEmisData!$D:$D, BC$2))</f>
        <v>1.0700861948252101E-2</v>
      </c>
      <c r="BD291" s="335">
        <f>$I291*IF($G291="Pickup", SUMIFS(NewEmisData!J:J, NewEmisData!$A:$A, "Pickup", NewEmisData!$B:$B, $A291, NewEmisData!$C:$C, $H291, NewEmisData!$D:$D, BD$2), SUMIFS(NewEmisData!J:J, NewEmisData!$A:$A, "LDV", NewEmisData!$B:$B, $A291, NewEmisData!$C:$C, $H291, NewEmisData!$D:$D, BD$2))</f>
        <v>9.7453521893521699E-3</v>
      </c>
      <c r="BE291" s="335">
        <f>$I291*IF($G291="Pickup", SUMIFS(NewEmisData!K:K, NewEmisData!$A:$A, "Pickup", NewEmisData!$B:$B, $A291, NewEmisData!$C:$C, $H291, NewEmisData!$D:$D, BE$2), SUMIFS(NewEmisData!K:K, NewEmisData!$A:$A, "LDV", NewEmisData!$B:$B, $A291, NewEmisData!$C:$C, $H291, NewEmisData!$D:$D, BE$2))</f>
        <v>9.1351470976244707E-3</v>
      </c>
      <c r="BF291" s="335">
        <f>$I291*IF($G291="Pickup", SUMIFS(NewEmisData!L:L, NewEmisData!$A:$A, "Pickup", NewEmisData!$B:$B, $A291, NewEmisData!$C:$C, $H291, NewEmisData!$D:$D, BF$2), SUMIFS(NewEmisData!L:L, NewEmisData!$A:$A, "LDV", NewEmisData!$B:$B, $A291, NewEmisData!$C:$C, $H291, NewEmisData!$D:$D, BF$2))</f>
        <v>8.8293874131557606E-3</v>
      </c>
      <c r="BG291" s="335">
        <f>$I291*IF($G291="Pickup", SUMIFS(NewEmisData!M:M, NewEmisData!$A:$A, "Pickup", NewEmisData!$B:$B, $A291, NewEmisData!$C:$C, $H291, NewEmisData!$D:$D, BG$2), SUMIFS(NewEmisData!M:M, NewEmisData!$A:$A, "LDV", NewEmisData!$B:$B, $A291, NewEmisData!$C:$C, $H291, NewEmisData!$D:$D, BG$2))</f>
        <v>8.6558174466142106E-3</v>
      </c>
      <c r="BH291" s="335">
        <v>6.6026126062260432E-3</v>
      </c>
      <c r="BI291" s="335">
        <f>$I291*IF($G291="Pickup", SUMIFS(NewEmisData!E:E, NewEmisData!$A:$A, "Pickup", NewEmisData!$B:$B, $A291, NewEmisData!$C:$C, $H291, NewEmisData!$D:$D, BI$2), SUMIFS(NewEmisData!E:E, NewEmisData!$A:$A, "LDV", NewEmisData!$B:$B, $A291, NewEmisData!$C:$C, $H291, NewEmisData!$D:$D, BI$2))</f>
        <v>5.6341971782511804</v>
      </c>
      <c r="BJ291" s="335">
        <f>$I291*IF($G291="Pickup", SUMIFS(NewEmisData!F:F, NewEmisData!$A:$A, "Pickup", NewEmisData!$B:$B, $A291, NewEmisData!$C:$C, $H291, NewEmisData!$D:$D, BJ$2), SUMIFS(NewEmisData!F:F, NewEmisData!$A:$A, "LDV", NewEmisData!$B:$B, $A291, NewEmisData!$C:$C, $H291, NewEmisData!$D:$D, BJ$2))</f>
        <v>3.2912080717511998</v>
      </c>
      <c r="BK291" s="335">
        <f>$I291*IF($G291="Pickup", SUMIFS(NewEmisData!G:G, NewEmisData!$A:$A, "Pickup", NewEmisData!$B:$B, $A291, NewEmisData!$C:$C, $H291, NewEmisData!$D:$D, BK$2), SUMIFS(NewEmisData!G:G, NewEmisData!$A:$A, "LDV", NewEmisData!$B:$B, $A291, NewEmisData!$C:$C, $H291, NewEmisData!$D:$D, BK$2))</f>
        <v>2.5038449092773698</v>
      </c>
      <c r="BL291" s="335">
        <f>$I291*IF($G291="Pickup", SUMIFS(NewEmisData!H:H, NewEmisData!$A:$A, "Pickup", NewEmisData!$B:$B, $A291, NewEmisData!$C:$C, $H291, NewEmisData!$D:$D, BL$2), SUMIFS(NewEmisData!H:H, NewEmisData!$A:$A, "LDV", NewEmisData!$B:$B, $A291, NewEmisData!$C:$C, $H291, NewEmisData!$D:$D, BL$2))</f>
        <v>1.9586302072503601</v>
      </c>
      <c r="BM291" s="335">
        <f>$I291*IF($G291="Pickup", SUMIFS(NewEmisData!I:I, NewEmisData!$A:$A, "Pickup", NewEmisData!$B:$B, $A291, NewEmisData!$C:$C, $H291, NewEmisData!$D:$D, BM$2), SUMIFS(NewEmisData!I:I, NewEmisData!$A:$A, "LDV", NewEmisData!$B:$B, $A291, NewEmisData!$C:$C, $H291, NewEmisData!$D:$D, BM$2))</f>
        <v>1.4188080704430199</v>
      </c>
      <c r="BN291" s="335">
        <f>$I291*IF($G291="Pickup", SUMIFS(NewEmisData!J:J, NewEmisData!$A:$A, "Pickup", NewEmisData!$B:$B, $A291, NewEmisData!$C:$C, $H291, NewEmisData!$D:$D, BN$2), SUMIFS(NewEmisData!J:J, NewEmisData!$A:$A, "LDV", NewEmisData!$B:$B, $A291, NewEmisData!$C:$C, $H291, NewEmisData!$D:$D, BN$2))</f>
        <v>1.12295829909247</v>
      </c>
      <c r="BO291" s="335">
        <f>$I291*IF($G291="Pickup", SUMIFS(NewEmisData!K:K, NewEmisData!$A:$A, "Pickup", NewEmisData!$B:$B, $A291, NewEmisData!$C:$C, $H291, NewEmisData!$D:$D, BO$2), SUMIFS(NewEmisData!K:K, NewEmisData!$A:$A, "LDV", NewEmisData!$B:$B, $A291, NewEmisData!$C:$C, $H291, NewEmisData!$D:$D, BO$2))</f>
        <v>0.98917470890575399</v>
      </c>
      <c r="BP291" s="335">
        <f>$I291*IF($G291="Pickup", SUMIFS(NewEmisData!L:L, NewEmisData!$A:$A, "Pickup", NewEmisData!$B:$B, $A291, NewEmisData!$C:$C, $H291, NewEmisData!$D:$D, BP$2), SUMIFS(NewEmisData!L:L, NewEmisData!$A:$A, "LDV", NewEmisData!$B:$B, $A291, NewEmisData!$C:$C, $H291, NewEmisData!$D:$D, BP$2))</f>
        <v>0.94587291374607996</v>
      </c>
      <c r="BQ291" s="335">
        <f>$I291*IF($G291="Pickup", SUMIFS(NewEmisData!M:M, NewEmisData!$A:$A, "Pickup", NewEmisData!$B:$B, $A291, NewEmisData!$C:$C, $H291, NewEmisData!$D:$D, BQ$2), SUMIFS(NewEmisData!M:M, NewEmisData!$A:$A, "LDV", NewEmisData!$B:$B, $A291, NewEmisData!$C:$C, $H291, NewEmisData!$D:$D, BQ$2))</f>
        <v>0.91886504762322097</v>
      </c>
      <c r="BR291" s="335">
        <v>1.5622001678221484</v>
      </c>
      <c r="BS291" s="335">
        <f>$I291*IF($G291="Pickup", SUMIFS(NewEmisData!E:E, NewEmisData!$A:$A, "Pickup", NewEmisData!$B:$B, $A291, NewEmisData!$C:$C, $H291, NewEmisData!$D:$D, BS$2), SUMIFS(NewEmisData!E:E, NewEmisData!$A:$A, "LDV", NewEmisData!$B:$B, $A291, NewEmisData!$C:$C, $H291, NewEmisData!$D:$D, BS$2))</f>
        <v>0.64604041020523395</v>
      </c>
      <c r="BT291" s="335">
        <f>$I291*IF($G291="Pickup", SUMIFS(NewEmisData!F:F, NewEmisData!$A:$A, "Pickup", NewEmisData!$B:$B, $A291, NewEmisData!$C:$C, $H291, NewEmisData!$D:$D, BT$2), SUMIFS(NewEmisData!F:F, NewEmisData!$A:$A, "LDV", NewEmisData!$B:$B, $A291, NewEmisData!$C:$C, $H291, NewEmisData!$D:$D, BT$2))</f>
        <v>0.33711601886070303</v>
      </c>
      <c r="BU291" s="335">
        <f>$I291*IF($G291="Pickup", SUMIFS(NewEmisData!G:G, NewEmisData!$A:$A, "Pickup", NewEmisData!$B:$B, $A291, NewEmisData!$C:$C, $H291, NewEmisData!$D:$D, BU$2), SUMIFS(NewEmisData!G:G, NewEmisData!$A:$A, "LDV", NewEmisData!$B:$B, $A291, NewEmisData!$C:$C, $H291, NewEmisData!$D:$D, BU$2))</f>
        <v>0.24835485029207899</v>
      </c>
      <c r="BV291" s="335">
        <f>$I291*IF($G291="Pickup", SUMIFS(NewEmisData!H:H, NewEmisData!$A:$A, "Pickup", NewEmisData!$B:$B, $A291, NewEmisData!$C:$C, $H291, NewEmisData!$D:$D, BV$2), SUMIFS(NewEmisData!H:H, NewEmisData!$A:$A, "LDV", NewEmisData!$B:$B, $A291, NewEmisData!$C:$C, $H291, NewEmisData!$D:$D, BV$2))</f>
        <v>0.20063726173746699</v>
      </c>
      <c r="BW291" s="335">
        <f>$I291*IF($G291="Pickup", SUMIFS(NewEmisData!I:I, NewEmisData!$A:$A, "Pickup", NewEmisData!$B:$B, $A291, NewEmisData!$C:$C, $H291, NewEmisData!$D:$D, BW$2), SUMIFS(NewEmisData!I:I, NewEmisData!$A:$A, "LDV", NewEmisData!$B:$B, $A291, NewEmisData!$C:$C, $H291, NewEmisData!$D:$D, BW$2))</f>
        <v>0.148388069930526</v>
      </c>
      <c r="BX291" s="335">
        <f>$I291*IF($G291="Pickup", SUMIFS(NewEmisData!J:J, NewEmisData!$A:$A, "Pickup", NewEmisData!$B:$B, $A291, NewEmisData!$C:$C, $H291, NewEmisData!$D:$D, BX$2), SUMIFS(NewEmisData!J:J, NewEmisData!$A:$A, "LDV", NewEmisData!$B:$B, $A291, NewEmisData!$C:$C, $H291, NewEmisData!$D:$D, BX$2))</f>
        <v>0.12460657527841699</v>
      </c>
      <c r="BY291" s="335">
        <f>$I291*IF($G291="Pickup", SUMIFS(NewEmisData!K:K, NewEmisData!$A:$A, "Pickup", NewEmisData!$B:$B, $A291, NewEmisData!$C:$C, $H291, NewEmisData!$D:$D, BY$2), SUMIFS(NewEmisData!K:K, NewEmisData!$A:$A, "LDV", NewEmisData!$B:$B, $A291, NewEmisData!$C:$C, $H291, NewEmisData!$D:$D, BY$2))</f>
        <v>0.11177610097077099</v>
      </c>
      <c r="BZ291" s="335">
        <f>$I291*IF($G291="Pickup", SUMIFS(NewEmisData!L:L, NewEmisData!$A:$A, "Pickup", NewEmisData!$B:$B, $A291, NewEmisData!$C:$C, $H291, NewEmisData!$D:$D, BZ$2), SUMIFS(NewEmisData!L:L, NewEmisData!$A:$A, "LDV", NewEmisData!$B:$B, $A291, NewEmisData!$C:$C, $H291, NewEmisData!$D:$D, BZ$2))</f>
        <v>0.10678198489299399</v>
      </c>
      <c r="CA291" s="335">
        <f>$I291*IF($G291="Pickup", SUMIFS(NewEmisData!M:M, NewEmisData!$A:$A, "Pickup", NewEmisData!$B:$B, $A291, NewEmisData!$C:$C, $H291, NewEmisData!$D:$D, CA$2), SUMIFS(NewEmisData!M:M, NewEmisData!$A:$A, "LDV", NewEmisData!$B:$B, $A291, NewEmisData!$C:$C, $H291, NewEmisData!$D:$D, CA$2))</f>
        <v>0.102788686456563</v>
      </c>
      <c r="CB291" s="335">
        <v>0.11295846897695311</v>
      </c>
      <c r="CC291" s="335">
        <f>$I291*IF($G291="Pickup", SUMIFS(NewEmisData!E:E, NewEmisData!$A:$A, "Pickup", NewEmisData!$B:$B, $A291, NewEmisData!$C:$C, $H291, NewEmisData!$D:$D, CC$2), SUMIFS(NewEmisData!E:E, NewEmisData!$A:$A, "LDV", NewEmisData!$B:$B, $A291, NewEmisData!$C:$C, $H291, NewEmisData!$D:$D, CC$2))</f>
        <v>4.5186599160421101E-2</v>
      </c>
      <c r="CD291" s="335">
        <f>$I291*IF($G291="Pickup", SUMIFS(NewEmisData!F:F, NewEmisData!$A:$A, "Pickup", NewEmisData!$B:$B, $A291, NewEmisData!$C:$C, $H291, NewEmisData!$D:$D, CD$2), SUMIFS(NewEmisData!F:F, NewEmisData!$A:$A, "LDV", NewEmisData!$B:$B, $A291, NewEmisData!$C:$C, $H291, NewEmisData!$D:$D, CD$2))</f>
        <v>3.0321042660064499E-2</v>
      </c>
      <c r="CE291" s="335">
        <f>$I291*IF($G291="Pickup", SUMIFS(NewEmisData!G:G, NewEmisData!$A:$A, "Pickup", NewEmisData!$B:$B, $A291, NewEmisData!$C:$C, $H291, NewEmisData!$D:$D, CE$2), SUMIFS(NewEmisData!G:G, NewEmisData!$A:$A, "LDV", NewEmisData!$B:$B, $A291, NewEmisData!$C:$C, $H291, NewEmisData!$D:$D, CE$2))</f>
        <v>2.5916716030162101E-2</v>
      </c>
      <c r="CF291" s="335">
        <f>$I291*IF($G291="Pickup", SUMIFS(NewEmisData!H:H, NewEmisData!$A:$A, "Pickup", NewEmisData!$B:$B, $A291, NewEmisData!$C:$C, $H291, NewEmisData!$D:$D, CF$2), SUMIFS(NewEmisData!H:H, NewEmisData!$A:$A, "LDV", NewEmisData!$B:$B, $A291, NewEmisData!$C:$C, $H291, NewEmisData!$D:$D, CF$2))</f>
        <v>2.4735955589537201E-2</v>
      </c>
      <c r="CG291" s="335">
        <f>$I291*IF($G291="Pickup", SUMIFS(NewEmisData!I:I, NewEmisData!$A:$A, "Pickup", NewEmisData!$B:$B, $A291, NewEmisData!$C:$C, $H291, NewEmisData!$D:$D, CG$2), SUMIFS(NewEmisData!I:I, NewEmisData!$A:$A, "LDV", NewEmisData!$B:$B, $A291, NewEmisData!$C:$C, $H291, NewEmisData!$D:$D, CG$2))</f>
        <v>2.39507418397766E-2</v>
      </c>
      <c r="CH291" s="335">
        <f>$I291*IF($G291="Pickup", SUMIFS(NewEmisData!J:J, NewEmisData!$A:$A, "Pickup", NewEmisData!$B:$B, $A291, NewEmisData!$C:$C, $H291, NewEmisData!$D:$D, CH$2), SUMIFS(NewEmisData!J:J, NewEmisData!$A:$A, "LDV", NewEmisData!$B:$B, $A291, NewEmisData!$C:$C, $H291, NewEmisData!$D:$D, CH$2))</f>
        <v>2.33343295652753E-2</v>
      </c>
      <c r="CI291" s="335">
        <f>$I291*IF($G291="Pickup", SUMIFS(NewEmisData!K:K, NewEmisData!$A:$A, "Pickup", NewEmisData!$B:$B, $A291, NewEmisData!$C:$C, $H291, NewEmisData!$D:$D, CI$2), SUMIFS(NewEmisData!K:K, NewEmisData!$A:$A, "LDV", NewEmisData!$B:$B, $A291, NewEmisData!$C:$C, $H291, NewEmisData!$D:$D, CI$2))</f>
        <v>2.33323778682475E-2</v>
      </c>
      <c r="CJ291" s="335">
        <f>$I291*IF($G291="Pickup", SUMIFS(NewEmisData!L:L, NewEmisData!$A:$A, "Pickup", NewEmisData!$B:$B, $A291, NewEmisData!$C:$C, $H291, NewEmisData!$D:$D, CJ$2), SUMIFS(NewEmisData!L:L, NewEmisData!$A:$A, "LDV", NewEmisData!$B:$B, $A291, NewEmisData!$C:$C, $H291, NewEmisData!$D:$D, CJ$2))</f>
        <v>2.3331868508858E-2</v>
      </c>
      <c r="CK291" s="335">
        <f>$I291*IF($G291="Pickup", SUMIFS(NewEmisData!M:M, NewEmisData!$A:$A, "Pickup", NewEmisData!$B:$B, $A291, NewEmisData!$C:$C, $H291, NewEmisData!$D:$D, CK$2), SUMIFS(NewEmisData!M:M, NewEmisData!$A:$A, "LDV", NewEmisData!$B:$B, $A291, NewEmisData!$C:$C, $H291, NewEmisData!$D:$D, CK$2))</f>
        <v>2.3331333840255802E-2</v>
      </c>
      <c r="CL291" s="335">
        <v>2.0846549246249676E-2</v>
      </c>
      <c r="CM291" s="335">
        <f>$I291*IF($G291="Pickup", SUMIFS(NewEmisData!E:E, NewEmisData!$A:$A, "Pickup", NewEmisData!$B:$B, $A291, NewEmisData!$C:$C, $H291, NewEmisData!$D:$D, CM$2), SUMIFS(NewEmisData!E:E, NewEmisData!$A:$A, "LDV", NewEmisData!$B:$B, $A291, NewEmisData!$C:$C, $H291, NewEmisData!$D:$D, CM$2))</f>
        <v>1.8999640989844298E-2</v>
      </c>
      <c r="CN291" s="335">
        <f>$I291*IF($G291="Pickup", SUMIFS(NewEmisData!F:F, NewEmisData!$A:$A, "Pickup", NewEmisData!$B:$B, $A291, NewEmisData!$C:$C, $H291, NewEmisData!$D:$D, CN$2), SUMIFS(NewEmisData!F:F, NewEmisData!$A:$A, "LDV", NewEmisData!$B:$B, $A291, NewEmisData!$C:$C, $H291, NewEmisData!$D:$D, CN$2))</f>
        <v>1.12934038283153E-2</v>
      </c>
      <c r="CO291" s="335">
        <f>$I291*IF($G291="Pickup", SUMIFS(NewEmisData!G:G, NewEmisData!$A:$A, "Pickup", NewEmisData!$B:$B, $A291, NewEmisData!$C:$C, $H291, NewEmisData!$D:$D, CO$2), SUMIFS(NewEmisData!G:G, NewEmisData!$A:$A, "LDV", NewEmisData!$B:$B, $A291, NewEmisData!$C:$C, $H291, NewEmisData!$D:$D, CO$2))</f>
        <v>8.9155864809614994E-3</v>
      </c>
      <c r="CP291" s="335">
        <f>$I291*IF($G291="Pickup", SUMIFS(NewEmisData!H:H, NewEmisData!$A:$A, "Pickup", NewEmisData!$B:$B, $A291, NewEmisData!$C:$C, $H291, NewEmisData!$D:$D, CP$2), SUMIFS(NewEmisData!H:H, NewEmisData!$A:$A, "LDV", NewEmisData!$B:$B, $A291, NewEmisData!$C:$C, $H291, NewEmisData!$D:$D, CP$2))</f>
        <v>7.3372921922104104E-3</v>
      </c>
      <c r="CQ291" s="335">
        <f>$I291*IF($G291="Pickup", SUMIFS(NewEmisData!I:I, NewEmisData!$A:$A, "Pickup", NewEmisData!$B:$B, $A291, NewEmisData!$C:$C, $H291, NewEmisData!$D:$D, CQ$2), SUMIFS(NewEmisData!I:I, NewEmisData!$A:$A, "LDV", NewEmisData!$B:$B, $A291, NewEmisData!$C:$C, $H291, NewEmisData!$D:$D, CQ$2))</f>
        <v>6.5724995115123896E-3</v>
      </c>
      <c r="CR291" s="335">
        <f>$I291*IF($G291="Pickup", SUMIFS(NewEmisData!J:J, NewEmisData!$A:$A, "Pickup", NewEmisData!$B:$B, $A291, NewEmisData!$C:$C, $H291, NewEmisData!$D:$D, CR$2), SUMIFS(NewEmisData!J:J, NewEmisData!$A:$A, "LDV", NewEmisData!$B:$B, $A291, NewEmisData!$C:$C, $H291, NewEmisData!$D:$D, CR$2))</f>
        <v>6.2407197852133098E-3</v>
      </c>
      <c r="CS291" s="335">
        <f>$I291*IF($G291="Pickup", SUMIFS(NewEmisData!K:K, NewEmisData!$A:$A, "Pickup", NewEmisData!$B:$B, $A291, NewEmisData!$C:$C, $H291, NewEmisData!$D:$D, CS$2), SUMIFS(NewEmisData!K:K, NewEmisData!$A:$A, "LDV", NewEmisData!$B:$B, $A291, NewEmisData!$C:$C, $H291, NewEmisData!$D:$D, CS$2))</f>
        <v>6.20457620974787E-3</v>
      </c>
      <c r="CT291" s="335">
        <f>$I291*IF($G291="Pickup", SUMIFS(NewEmisData!L:L, NewEmisData!$A:$A, "Pickup", NewEmisData!$B:$B, $A291, NewEmisData!$C:$C, $H291, NewEmisData!$D:$D, CT$2), SUMIFS(NewEmisData!L:L, NewEmisData!$A:$A, "LDV", NewEmisData!$B:$B, $A291, NewEmisData!$C:$C, $H291, NewEmisData!$D:$D, CT$2))</f>
        <v>6.1456645266433898E-3</v>
      </c>
      <c r="CU291" s="335">
        <f>$I291*IF($G291="Pickup", SUMIFS(NewEmisData!M:M, NewEmisData!$A:$A, "Pickup", NewEmisData!$B:$B, $A291, NewEmisData!$C:$C, $H291, NewEmisData!$D:$D, CU$2), SUMIFS(NewEmisData!M:M, NewEmisData!$A:$A, "LDV", NewEmisData!$B:$B, $A291, NewEmisData!$C:$C, $H291, NewEmisData!$D:$D, CU$2))</f>
        <v>6.1452936234844303E-3</v>
      </c>
      <c r="CV291" s="335">
        <v>5.2030687941242611E-3</v>
      </c>
      <c r="CW291" s="335">
        <v>3.0448046675121709E-3</v>
      </c>
      <c r="CX291" s="335">
        <v>1.8865908720768221E-3</v>
      </c>
      <c r="CY291" s="335">
        <v>1.5570268485524494E-3</v>
      </c>
      <c r="CZ291" s="335">
        <v>1.2432183416122382E-3</v>
      </c>
      <c r="DA291" s="335">
        <v>9.252251866281976E-4</v>
      </c>
      <c r="DB291" s="335">
        <v>7.2309456596024934E-4</v>
      </c>
      <c r="DC291" s="335">
        <v>6.8940706870607876E-4</v>
      </c>
      <c r="DD291" s="335">
        <v>6.844148428615973E-4</v>
      </c>
      <c r="DE291" s="335">
        <v>6.8634617396886091E-4</v>
      </c>
      <c r="DF291" s="335">
        <v>6.8634617396886091E-4</v>
      </c>
      <c r="DG291" s="335">
        <f>$I291*IF($G291="Pickup", SUMIFS(NewEmisData!E:E, NewEmisData!$A:$A, "Pickup", NewEmisData!$B:$B, $A291, NewEmisData!$C:$C, $H291, NewEmisData!$D:$D, DG$2), SUMIFS(NewEmisData!E:E, NewEmisData!$A:$A, "LDV", NewEmisData!$B:$B, $A291, NewEmisData!$C:$C, $H291, NewEmisData!$D:$D, DG$2))</f>
        <v>0</v>
      </c>
      <c r="DH291" s="335">
        <f>$I291*IF($G291="Pickup", SUMIFS(NewEmisData!F:F, NewEmisData!$A:$A, "Pickup", NewEmisData!$B:$B, $A291, NewEmisData!$C:$C, $H291, NewEmisData!$D:$D, DH$2), SUMIFS(NewEmisData!F:F, NewEmisData!$A:$A, "LDV", NewEmisData!$B:$B, $A291, NewEmisData!$C:$C, $H291, NewEmisData!$D:$D, DH$2))</f>
        <v>0</v>
      </c>
      <c r="DI291" s="335">
        <f>$I291*IF($G291="Pickup", SUMIFS(NewEmisData!G:G, NewEmisData!$A:$A, "Pickup", NewEmisData!$B:$B, $A291, NewEmisData!$C:$C, $H291, NewEmisData!$D:$D, DI$2), SUMIFS(NewEmisData!G:G, NewEmisData!$A:$A, "LDV", NewEmisData!$B:$B, $A291, NewEmisData!$C:$C, $H291, NewEmisData!$D:$D, DI$2))</f>
        <v>0</v>
      </c>
      <c r="DJ291" s="335">
        <f>$I291*IF($G291="Pickup", SUMIFS(NewEmisData!H:H, NewEmisData!$A:$A, "Pickup", NewEmisData!$B:$B, $A291, NewEmisData!$C:$C, $H291, NewEmisData!$D:$D, DJ$2), SUMIFS(NewEmisData!H:H, NewEmisData!$A:$A, "LDV", NewEmisData!$B:$B, $A291, NewEmisData!$C:$C, $H291, NewEmisData!$D:$D, DJ$2))</f>
        <v>0</v>
      </c>
      <c r="DK291" s="335">
        <f>$I291*IF($G291="Pickup", SUMIFS(NewEmisData!I:I, NewEmisData!$A:$A, "Pickup", NewEmisData!$B:$B, $A291, NewEmisData!$C:$C, $H291, NewEmisData!$D:$D, DK$2), SUMIFS(NewEmisData!I:I, NewEmisData!$A:$A, "LDV", NewEmisData!$B:$B, $A291, NewEmisData!$C:$C, $H291, NewEmisData!$D:$D, DK$2))</f>
        <v>0</v>
      </c>
      <c r="DL291" s="335">
        <f>$I291*IF($G291="Pickup", SUMIFS(NewEmisData!J:J, NewEmisData!$A:$A, "Pickup", NewEmisData!$B:$B, $A291, NewEmisData!$C:$C, $H291, NewEmisData!$D:$D, DL$2), SUMIFS(NewEmisData!J:J, NewEmisData!$A:$A, "LDV", NewEmisData!$B:$B, $A291, NewEmisData!$C:$C, $H291, NewEmisData!$D:$D, DL$2))</f>
        <v>0</v>
      </c>
      <c r="DM291" s="335">
        <f>$I291*IF($G291="Pickup", SUMIFS(NewEmisData!K:K, NewEmisData!$A:$A, "Pickup", NewEmisData!$B:$B, $A291, NewEmisData!$C:$C, $H291, NewEmisData!$D:$D, DM$2), SUMIFS(NewEmisData!K:K, NewEmisData!$A:$A, "LDV", NewEmisData!$B:$B, $A291, NewEmisData!$C:$C, $H291, NewEmisData!$D:$D, DM$2))</f>
        <v>0</v>
      </c>
      <c r="DN291" s="335">
        <f>$I291*IF($G291="Pickup", SUMIFS(NewEmisData!L:L, NewEmisData!$A:$A, "Pickup", NewEmisData!$B:$B, $A291, NewEmisData!$C:$C, $H291, NewEmisData!$D:$D, DN$2), SUMIFS(NewEmisData!L:L, NewEmisData!$A:$A, "LDV", NewEmisData!$B:$B, $A291, NewEmisData!$C:$C, $H291, NewEmisData!$D:$D, DN$2))</f>
        <v>0</v>
      </c>
      <c r="DO291" s="335">
        <f>$I291*IF($G291="Pickup", SUMIFS(NewEmisData!M:M, NewEmisData!$A:$A, "Pickup", NewEmisData!$B:$B, $A291, NewEmisData!$C:$C, $H291, NewEmisData!$D:$D, DO$2), SUMIFS(NewEmisData!M:M, NewEmisData!$A:$A, "LDV", NewEmisData!$B:$B, $A291, NewEmisData!$C:$C, $H291, NewEmisData!$D:$D, DO$2))</f>
        <v>0</v>
      </c>
      <c r="DP291" s="335">
        <v>1.3868757746550878E-3</v>
      </c>
      <c r="DQ291" s="335">
        <f>$I291*IF($G291="Pickup", SUMIFS(NewEmisData!E:E, NewEmisData!$A:$A, "Pickup", NewEmisData!$B:$B, $A291, NewEmisData!$C:$C, $H291, NewEmisData!$D:$D, DQ$2), SUMIFS(NewEmisData!E:E, NewEmisData!$A:$A, "LDV", NewEmisData!$B:$B, $A291, NewEmisData!$C:$C, $H291, NewEmisData!$D:$D, DQ$2))</f>
        <v>1.28100272800791E-2</v>
      </c>
      <c r="DR291" s="335">
        <f>$I291*IF($G291="Pickup", SUMIFS(NewEmisData!F:F, NewEmisData!$A:$A, "Pickup", NewEmisData!$B:$B, $A291, NewEmisData!$C:$C, $H291, NewEmisData!$D:$D, DR$2), SUMIFS(NewEmisData!F:F, NewEmisData!$A:$A, "LDV", NewEmisData!$B:$B, $A291, NewEmisData!$C:$C, $H291, NewEmisData!$D:$D, DR$2))</f>
        <v>6.9424260700293398E-3</v>
      </c>
      <c r="DS291" s="335">
        <f>$I291*IF($G291="Pickup", SUMIFS(NewEmisData!G:G, NewEmisData!$A:$A, "Pickup", NewEmisData!$B:$B, $A291, NewEmisData!$C:$C, $H291, NewEmisData!$D:$D, DS$2), SUMIFS(NewEmisData!G:G, NewEmisData!$A:$A, "LDV", NewEmisData!$B:$B, $A291, NewEmisData!$C:$C, $H291, NewEmisData!$D:$D, DS$2))</f>
        <v>5.5718062948972597E-3</v>
      </c>
      <c r="DT291" s="335">
        <f>$I291*IF($G291="Pickup", SUMIFS(NewEmisData!H:H, NewEmisData!$A:$A, "Pickup", NewEmisData!$B:$B, $A291, NewEmisData!$C:$C, $H291, NewEmisData!$D:$D, DT$2), SUMIFS(NewEmisData!H:H, NewEmisData!$A:$A, "LDV", NewEmisData!$B:$B, $A291, NewEmisData!$C:$C, $H291, NewEmisData!$D:$D, DT$2))</f>
        <v>4.2603417623007303E-3</v>
      </c>
      <c r="DU291" s="335">
        <f>$I291*IF($G291="Pickup", SUMIFS(NewEmisData!I:I, NewEmisData!$A:$A, "Pickup", NewEmisData!$B:$B, $A291, NewEmisData!$C:$C, $H291, NewEmisData!$D:$D, DU$2), SUMIFS(NewEmisData!I:I, NewEmisData!$A:$A, "LDV", NewEmisData!$B:$B, $A291, NewEmisData!$C:$C, $H291, NewEmisData!$D:$D, DU$2))</f>
        <v>3.31959498333436E-3</v>
      </c>
      <c r="DV291" s="335">
        <f>$I291*IF($G291="Pickup", SUMIFS(NewEmisData!J:J, NewEmisData!$A:$A, "Pickup", NewEmisData!$B:$B, $A291, NewEmisData!$C:$C, $H291, NewEmisData!$D:$D, DV$2), SUMIFS(NewEmisData!J:J, NewEmisData!$A:$A, "LDV", NewEmisData!$B:$B, $A291, NewEmisData!$C:$C, $H291, NewEmisData!$D:$D, DV$2))</f>
        <v>2.8901416801040899E-3</v>
      </c>
      <c r="DW291" s="335">
        <f>$I291*IF($G291="Pickup", SUMIFS(NewEmisData!K:K, NewEmisData!$A:$A, "Pickup", NewEmisData!$B:$B, $A291, NewEmisData!$C:$C, $H291, NewEmisData!$D:$D, DW$2), SUMIFS(NewEmisData!K:K, NewEmisData!$A:$A, "LDV", NewEmisData!$B:$B, $A291, NewEmisData!$C:$C, $H291, NewEmisData!$D:$D, DW$2))</f>
        <v>2.6480526244027302E-3</v>
      </c>
      <c r="DX291" s="335">
        <f>$I291*IF($G291="Pickup", SUMIFS(NewEmisData!L:L, NewEmisData!$A:$A, "Pickup", NewEmisData!$B:$B, $A291, NewEmisData!$C:$C, $H291, NewEmisData!$D:$D, DX$2), SUMIFS(NewEmisData!L:L, NewEmisData!$A:$A, "LDV", NewEmisData!$B:$B, $A291, NewEmisData!$C:$C, $H291, NewEmisData!$D:$D, DX$2))</f>
        <v>2.5707167297103401E-3</v>
      </c>
      <c r="DY291" s="335">
        <f>$I291*IF($G291="Pickup", SUMIFS(NewEmisData!M:M, NewEmisData!$A:$A, "Pickup", NewEmisData!$B:$B, $A291, NewEmisData!$C:$C, $H291, NewEmisData!$D:$D, DY$2), SUMIFS(NewEmisData!M:M, NewEmisData!$A:$A, "LDV", NewEmisData!$B:$B, $A291, NewEmisData!$C:$C, $H291, NewEmisData!$D:$D, DY$2))</f>
        <v>2.5319062605993902E-3</v>
      </c>
      <c r="DZ291" s="335">
        <v>4.3350573081854527E-3</v>
      </c>
      <c r="EA291" s="335">
        <f t="shared" si="456"/>
        <v>437.85746964693402</v>
      </c>
      <c r="EB291" s="335">
        <f t="shared" si="457"/>
        <v>424.609883045034</v>
      </c>
      <c r="EC291" s="335">
        <f t="shared" si="458"/>
        <v>389.26792072260798</v>
      </c>
      <c r="ED291" s="335">
        <f t="shared" si="459"/>
        <v>331.09003080375697</v>
      </c>
      <c r="EE291" s="335">
        <f t="shared" si="460"/>
        <v>286.46929869872997</v>
      </c>
      <c r="EF291" s="335">
        <f t="shared" si="461"/>
        <v>261.33080310252802</v>
      </c>
      <c r="EG291" s="335">
        <f t="shared" si="462"/>
        <v>250.12665030232699</v>
      </c>
      <c r="EH291" s="335">
        <f t="shared" si="463"/>
        <v>246.146486551527</v>
      </c>
      <c r="EI291" s="335">
        <f t="shared" si="464"/>
        <v>244.677818234341</v>
      </c>
      <c r="EJ291" s="335">
        <f t="shared" si="465"/>
        <v>0.20692409258864139</v>
      </c>
      <c r="EK291" s="335">
        <f t="shared" si="466"/>
        <v>0.78000130642291299</v>
      </c>
      <c r="EL291" s="335">
        <f t="shared" si="467"/>
        <v>0.323605278282381</v>
      </c>
      <c r="EM291" s="335">
        <f t="shared" si="468"/>
        <v>0.19152446532377701</v>
      </c>
      <c r="EN291" s="335">
        <f t="shared" si="469"/>
        <v>0.12537127832280801</v>
      </c>
      <c r="EO291" s="335">
        <f t="shared" si="470"/>
        <v>7.6671766649271E-2</v>
      </c>
      <c r="EP291" s="335">
        <f t="shared" si="471"/>
        <v>5.7019026656941203E-2</v>
      </c>
      <c r="EQ291" s="335">
        <f t="shared" si="472"/>
        <v>4.8823281713844202E-2</v>
      </c>
      <c r="ER291" s="335">
        <f t="shared" si="473"/>
        <v>4.6542407484685501E-2</v>
      </c>
      <c r="ES291" s="335">
        <f t="shared" si="474"/>
        <v>4.5415311435121702E-2</v>
      </c>
      <c r="ET291" s="335">
        <f t="shared" si="475"/>
        <v>5.5587065527563068E-2</v>
      </c>
      <c r="EU291" s="335">
        <f t="shared" si="476"/>
        <v>7.5764719154140002E-3</v>
      </c>
      <c r="EV291" s="335">
        <f t="shared" si="477"/>
        <v>7.3472400077695399E-3</v>
      </c>
      <c r="EW291" s="335">
        <f t="shared" si="478"/>
        <v>5.5842494055705696E-3</v>
      </c>
      <c r="EX291" s="335">
        <f t="shared" si="479"/>
        <v>4.7496587466809804E-3</v>
      </c>
      <c r="EY291" s="335">
        <f t="shared" si="480"/>
        <v>4.1095518958717504E-3</v>
      </c>
      <c r="EZ291" s="335">
        <f t="shared" si="481"/>
        <v>3.7489264773323799E-3</v>
      </c>
      <c r="FA291" s="335">
        <f t="shared" si="482"/>
        <v>3.5881959766524201E-3</v>
      </c>
      <c r="FB291" s="335">
        <f t="shared" si="483"/>
        <v>3.5311006464952199E-3</v>
      </c>
      <c r="FC291" s="335">
        <f t="shared" si="484"/>
        <v>3.5100309709840301E-3</v>
      </c>
      <c r="FD291" s="335">
        <f t="shared" si="485"/>
        <v>1.3041984458904573E-3</v>
      </c>
      <c r="FE291" s="335">
        <f t="shared" si="486"/>
        <v>6.7831755328566196E-2</v>
      </c>
      <c r="FF291" s="335">
        <f t="shared" si="487"/>
        <v>6.3250667156757298E-2</v>
      </c>
      <c r="FG291" s="335">
        <f t="shared" si="488"/>
        <v>6.2628417187727006E-2</v>
      </c>
      <c r="FH291" s="335">
        <f t="shared" si="489"/>
        <v>6.1216981125607202E-2</v>
      </c>
      <c r="FI291" s="335">
        <f t="shared" si="490"/>
        <v>5.9842025439809501E-2</v>
      </c>
      <c r="FJ291" s="335">
        <f t="shared" si="491"/>
        <v>5.8761885691048198E-2</v>
      </c>
      <c r="FK291" s="335">
        <f t="shared" si="492"/>
        <v>5.8072078083983E-2</v>
      </c>
      <c r="FL291" s="335">
        <f t="shared" si="493"/>
        <v>5.7726484266030297E-2</v>
      </c>
      <c r="FM291" s="335">
        <f t="shared" si="494"/>
        <v>5.7530226905323702E-2</v>
      </c>
      <c r="FN291" s="335">
        <f t="shared" si="495"/>
        <v>3.2948538923667892E-2</v>
      </c>
      <c r="FO291" s="335">
        <f t="shared" si="496"/>
        <v>1.8324822567621701E-2</v>
      </c>
      <c r="FP291" s="335">
        <f t="shared" si="497"/>
        <v>1.4272294035055699E-2</v>
      </c>
      <c r="FQ291" s="335">
        <f t="shared" si="498"/>
        <v>1.3165752481838801E-2</v>
      </c>
      <c r="FR291" s="335">
        <f t="shared" si="499"/>
        <v>1.1917194849656599E-2</v>
      </c>
      <c r="FS291" s="335">
        <f t="shared" si="500"/>
        <v>1.0700861948252101E-2</v>
      </c>
      <c r="FT291" s="335">
        <f t="shared" si="501"/>
        <v>9.7453521893521699E-3</v>
      </c>
      <c r="FU291" s="335">
        <f t="shared" si="502"/>
        <v>9.1351470976244707E-3</v>
      </c>
      <c r="FV291" s="335">
        <f t="shared" si="503"/>
        <v>8.8293874131557606E-3</v>
      </c>
      <c r="FW291" s="335">
        <f t="shared" si="504"/>
        <v>8.6558174466142106E-3</v>
      </c>
      <c r="FX291" s="335">
        <f t="shared" si="505"/>
        <v>6.6026126062260432E-3</v>
      </c>
    </row>
    <row r="292" spans="1:180" x14ac:dyDescent="0.2">
      <c r="A292" s="305" t="str">
        <f>_xlfn.CONCAT(IF(LEFT(TRIM(A291),1)="*", "*R", "R"), 1+RIGHT(TRIM(A291),1))</f>
        <v>R4</v>
      </c>
      <c r="B292" s="305" t="str">
        <f t="shared" si="537"/>
        <v>TLFCNGX11</v>
      </c>
      <c r="C292" s="305" t="str">
        <f t="shared" si="538"/>
        <v>TL.CNGX.F.CNGX.2011</v>
      </c>
      <c r="D292" s="301" t="str">
        <f t="shared" si="539"/>
        <v>bn-vmt, bn-vmt/a</v>
      </c>
      <c r="E292" s="301" t="str">
        <f t="shared" si="540"/>
        <v>TRNCNGX</v>
      </c>
      <c r="F292" s="301" t="str">
        <f t="shared" si="541"/>
        <v>TL</v>
      </c>
      <c r="G292" s="315" t="s">
        <v>818</v>
      </c>
      <c r="H292" s="301" t="s">
        <v>814</v>
      </c>
      <c r="I292" s="315">
        <v>1</v>
      </c>
      <c r="J292" s="315" t="str">
        <f t="shared" si="511"/>
        <v>Full size car-GSL</v>
      </c>
      <c r="K292" s="335">
        <f>$I292*IF($G292="Pickup", SUMIFS(NewEmisData!E:E, NewEmisData!$A:$A, "Pickup", NewEmisData!$B:$B, $A292, NewEmisData!$C:$C, $H292, NewEmisData!$D:$D, K$2), SUMIFS(NewEmisData!E:E, NewEmisData!$A:$A, "LDV", NewEmisData!$B:$B, $A292, NewEmisData!$C:$C, $H292, NewEmisData!$D:$D, K$2))</f>
        <v>605.35194063093002</v>
      </c>
      <c r="L292" s="335">
        <f>$I292*IF($G292="Pickup", SUMIFS(NewEmisData!F:F, NewEmisData!$A:$A, "Pickup", NewEmisData!$B:$B, $A292, NewEmisData!$C:$C, $H292, NewEmisData!$D:$D, L$2), SUMIFS(NewEmisData!F:F, NewEmisData!$A:$A, "LDV", NewEmisData!$B:$B, $A292, NewEmisData!$C:$C, $H292, NewEmisData!$D:$D, L$2))</f>
        <v>575.43677827742204</v>
      </c>
      <c r="M292" s="335">
        <f>$I292*IF($G292="Pickup", SUMIFS(NewEmisData!G:G, NewEmisData!$A:$A, "Pickup", NewEmisData!$B:$B, $A292, NewEmisData!$C:$C, $H292, NewEmisData!$D:$D, M$2), SUMIFS(NewEmisData!G:G, NewEmisData!$A:$A, "LDV", NewEmisData!$B:$B, $A292, NewEmisData!$C:$C, $H292, NewEmisData!$D:$D, M$2))</f>
        <v>447.50306541281799</v>
      </c>
      <c r="N292" s="335">
        <f>$I292*IF($G292="Pickup", SUMIFS(NewEmisData!H:H, NewEmisData!$A:$A, "Pickup", NewEmisData!$B:$B, $A292, NewEmisData!$C:$C, $H292, NewEmisData!$D:$D, N$2), SUMIFS(NewEmisData!H:H, NewEmisData!$A:$A, "LDV", NewEmisData!$B:$B, $A292, NewEmisData!$C:$C, $H292, NewEmisData!$D:$D, N$2))</f>
        <v>380.32748601406797</v>
      </c>
      <c r="O292" s="335">
        <f>$I292*IF($G292="Pickup", SUMIFS(NewEmisData!I:I, NewEmisData!$A:$A, "Pickup", NewEmisData!$B:$B, $A292, NewEmisData!$C:$C, $H292, NewEmisData!$D:$D, O$2), SUMIFS(NewEmisData!I:I, NewEmisData!$A:$A, "LDV", NewEmisData!$B:$B, $A292, NewEmisData!$C:$C, $H292, NewEmisData!$D:$D, O$2))</f>
        <v>328.8508655947</v>
      </c>
      <c r="P292" s="335">
        <f>$I292*IF($G292="Pickup", SUMIFS(NewEmisData!J:J, NewEmisData!$A:$A, "Pickup", NewEmisData!$B:$B, $A292, NewEmisData!$C:$C, $H292, NewEmisData!$D:$D, P$2), SUMIFS(NewEmisData!J:J, NewEmisData!$A:$A, "LDV", NewEmisData!$B:$B, $A292, NewEmisData!$C:$C, $H292, NewEmisData!$D:$D, P$2))</f>
        <v>299.87343037562698</v>
      </c>
      <c r="Q292" s="335">
        <f>$I292*IF($G292="Pickup", SUMIFS(NewEmisData!K:K, NewEmisData!$A:$A, "Pickup", NewEmisData!$B:$B, $A292, NewEmisData!$C:$C, $H292, NewEmisData!$D:$D, Q$2), SUMIFS(NewEmisData!K:K, NewEmisData!$A:$A, "LDV", NewEmisData!$B:$B, $A292, NewEmisData!$C:$C, $H292, NewEmisData!$D:$D, Q$2))</f>
        <v>286.96645721008798</v>
      </c>
      <c r="R292" s="335">
        <f>$I292*IF($G292="Pickup", SUMIFS(NewEmisData!L:L, NewEmisData!$A:$A, "Pickup", NewEmisData!$B:$B, $A292, NewEmisData!$C:$C, $H292, NewEmisData!$D:$D, R$2), SUMIFS(NewEmisData!L:L, NewEmisData!$A:$A, "LDV", NewEmisData!$B:$B, $A292, NewEmisData!$C:$C, $H292, NewEmisData!$D:$D, R$2))</f>
        <v>282.38592098475101</v>
      </c>
      <c r="S292" s="335">
        <f>$I292*IF($G292="Pickup", SUMIFS(NewEmisData!M:M, NewEmisData!$A:$A, "Pickup", NewEmisData!$B:$B, $A292, NewEmisData!$C:$C, $H292, NewEmisData!$D:$D, S$2), SUMIFS(NewEmisData!M:M, NewEmisData!$A:$A, "LDV", NewEmisData!$B:$B, $A292, NewEmisData!$C:$C, $H292, NewEmisData!$D:$D, S$2))</f>
        <v>280.69816184937503</v>
      </c>
      <c r="T292" s="335">
        <v>0.20692409258864139</v>
      </c>
      <c r="U292" s="335">
        <f>$I292*IF($G292="Pickup", SUMIFS(NewEmisData!E:E, NewEmisData!$A:$A, "Pickup", NewEmisData!$B:$B, $A292, NewEmisData!$C:$C, $H292, NewEmisData!$D:$D, U$2), SUMIFS(NewEmisData!E:E, NewEmisData!$A:$A, "LDV", NewEmisData!$B:$B, $A292, NewEmisData!$C:$C, $H292, NewEmisData!$D:$D, U$2))</f>
        <v>0.73999493628111201</v>
      </c>
      <c r="V292" s="335">
        <f>$I292*IF($G292="Pickup", SUMIFS(NewEmisData!F:F, NewEmisData!$A:$A, "Pickup", NewEmisData!$B:$B, $A292, NewEmisData!$C:$C, $H292, NewEmisData!$D:$D, V$2), SUMIFS(NewEmisData!F:F, NewEmisData!$A:$A, "LDV", NewEmisData!$B:$B, $A292, NewEmisData!$C:$C, $H292, NewEmisData!$D:$D, V$2))</f>
        <v>0.35335240075773999</v>
      </c>
      <c r="W292" s="335">
        <f>$I292*IF($G292="Pickup", SUMIFS(NewEmisData!G:G, NewEmisData!$A:$A, "Pickup", NewEmisData!$B:$B, $A292, NewEmisData!$C:$C, $H292, NewEmisData!$D:$D, W$2), SUMIFS(NewEmisData!G:G, NewEmisData!$A:$A, "LDV", NewEmisData!$B:$B, $A292, NewEmisData!$C:$C, $H292, NewEmisData!$D:$D, W$2))</f>
        <v>0.18897755292818599</v>
      </c>
      <c r="X292" s="335">
        <f>$I292*IF($G292="Pickup", SUMIFS(NewEmisData!H:H, NewEmisData!$A:$A, "Pickup", NewEmisData!$B:$B, $A292, NewEmisData!$C:$C, $H292, NewEmisData!$D:$D, X$2), SUMIFS(NewEmisData!H:H, NewEmisData!$A:$A, "LDV", NewEmisData!$B:$B, $A292, NewEmisData!$C:$C, $H292, NewEmisData!$D:$D, X$2))</f>
        <v>0.12218817840455801</v>
      </c>
      <c r="Y292" s="335">
        <f>$I292*IF($G292="Pickup", SUMIFS(NewEmisData!I:I, NewEmisData!$A:$A, "Pickup", NewEmisData!$B:$B, $A292, NewEmisData!$C:$C, $H292, NewEmisData!$D:$D, Y$2), SUMIFS(NewEmisData!I:I, NewEmisData!$A:$A, "LDV", NewEmisData!$B:$B, $A292, NewEmisData!$C:$C, $H292, NewEmisData!$D:$D, Y$2))</f>
        <v>7.3060825114572805E-2</v>
      </c>
      <c r="Z292" s="335">
        <f>$I292*IF($G292="Pickup", SUMIFS(NewEmisData!J:J, NewEmisData!$A:$A, "Pickup", NewEmisData!$B:$B, $A292, NewEmisData!$C:$C, $H292, NewEmisData!$D:$D, Z$2), SUMIFS(NewEmisData!J:J, NewEmisData!$A:$A, "LDV", NewEmisData!$B:$B, $A292, NewEmisData!$C:$C, $H292, NewEmisData!$D:$D, Z$2))</f>
        <v>5.3764321341730301E-2</v>
      </c>
      <c r="AA292" s="335">
        <f>$I292*IF($G292="Pickup", SUMIFS(NewEmisData!K:K, NewEmisData!$A:$A, "Pickup", NewEmisData!$B:$B, $A292, NewEmisData!$C:$C, $H292, NewEmisData!$D:$D, AA$2), SUMIFS(NewEmisData!K:K, NewEmisData!$A:$A, "LDV", NewEmisData!$B:$B, $A292, NewEmisData!$C:$C, $H292, NewEmisData!$D:$D, AA$2))</f>
        <v>4.5765873698397498E-2</v>
      </c>
      <c r="AB292" s="335">
        <f>$I292*IF($G292="Pickup", SUMIFS(NewEmisData!L:L, NewEmisData!$A:$A, "Pickup", NewEmisData!$B:$B, $A292, NewEmisData!$C:$C, $H292, NewEmisData!$D:$D, AB$2), SUMIFS(NewEmisData!L:L, NewEmisData!$A:$A, "LDV", NewEmisData!$B:$B, $A292, NewEmisData!$C:$C, $H292, NewEmisData!$D:$D, AB$2))</f>
        <v>4.3548109073897001E-2</v>
      </c>
      <c r="AC292" s="335">
        <f>$I292*IF($G292="Pickup", SUMIFS(NewEmisData!M:M, NewEmisData!$A:$A, "Pickup", NewEmisData!$B:$B, $A292, NewEmisData!$C:$C, $H292, NewEmisData!$D:$D, AC$2), SUMIFS(NewEmisData!M:M, NewEmisData!$A:$A, "LDV", NewEmisData!$B:$B, $A292, NewEmisData!$C:$C, $H292, NewEmisData!$D:$D, AC$2))</f>
        <v>4.24609775043936E-2</v>
      </c>
      <c r="AD292" s="335">
        <v>5.5587065527563068E-2</v>
      </c>
      <c r="AE292" s="335">
        <f>$I292*IF($G292="Pickup", SUMIFS(NewEmisData!E:E, NewEmisData!$A:$A, "Pickup", NewEmisData!$B:$B, $A292, NewEmisData!$C:$C, $H292, NewEmisData!$D:$D, AE$2), SUMIFS(NewEmisData!E:E, NewEmisData!$A:$A, "LDV", NewEmisData!$B:$B, $A292, NewEmisData!$C:$C, $H292, NewEmisData!$D:$D, AE$2))</f>
        <v>1.04747160569124E-2</v>
      </c>
      <c r="AF292" s="335">
        <f>$I292*IF($G292="Pickup", SUMIFS(NewEmisData!F:F, NewEmisData!$A:$A, "Pickup", NewEmisData!$B:$B, $A292, NewEmisData!$C:$C, $H292, NewEmisData!$D:$D, AF$2), SUMIFS(NewEmisData!F:F, NewEmisData!$A:$A, "LDV", NewEmisData!$B:$B, $A292, NewEmisData!$C:$C, $H292, NewEmisData!$D:$D, AF$2))</f>
        <v>9.9570764799691708E-3</v>
      </c>
      <c r="AG292" s="335">
        <f>$I292*IF($G292="Pickup", SUMIFS(NewEmisData!G:G, NewEmisData!$A:$A, "Pickup", NewEmisData!$B:$B, $A292, NewEmisData!$C:$C, $H292, NewEmisData!$D:$D, AG$2), SUMIFS(NewEmisData!G:G, NewEmisData!$A:$A, "LDV", NewEmisData!$B:$B, $A292, NewEmisData!$C:$C, $H292, NewEmisData!$D:$D, AG$2))</f>
        <v>6.4196648888919499E-3</v>
      </c>
      <c r="AH292" s="335">
        <f>$I292*IF($G292="Pickup", SUMIFS(NewEmisData!H:H, NewEmisData!$A:$A, "Pickup", NewEmisData!$B:$B, $A292, NewEmisData!$C:$C, $H292, NewEmisData!$D:$D, AH$2), SUMIFS(NewEmisData!H:H, NewEmisData!$A:$A, "LDV", NewEmisData!$B:$B, $A292, NewEmisData!$C:$C, $H292, NewEmisData!$D:$D, AH$2))</f>
        <v>5.45599526494426E-3</v>
      </c>
      <c r="AI292" s="335">
        <f>$I292*IF($G292="Pickup", SUMIFS(NewEmisData!I:I, NewEmisData!$A:$A, "Pickup", NewEmisData!$B:$B, $A292, NewEmisData!$C:$C, $H292, NewEmisData!$D:$D, AI$2), SUMIFS(NewEmisData!I:I, NewEmisData!$A:$A, "LDV", NewEmisData!$B:$B, $A292, NewEmisData!$C:$C, $H292, NewEmisData!$D:$D, AI$2))</f>
        <v>4.7175365225731996E-3</v>
      </c>
      <c r="AJ292" s="335">
        <f>$I292*IF($G292="Pickup", SUMIFS(NewEmisData!J:J, NewEmisData!$A:$A, "Pickup", NewEmisData!$B:$B, $A292, NewEmisData!$C:$C, $H292, NewEmisData!$D:$D, AJ$2), SUMIFS(NewEmisData!J:J, NewEmisData!$A:$A, "LDV", NewEmisData!$B:$B, $A292, NewEmisData!$C:$C, $H292, NewEmisData!$D:$D, AJ$2))</f>
        <v>4.3018391726363297E-3</v>
      </c>
      <c r="AK292" s="335">
        <f>$I292*IF($G292="Pickup", SUMIFS(NewEmisData!K:K, NewEmisData!$A:$A, "Pickup", NewEmisData!$B:$B, $A292, NewEmisData!$C:$C, $H292, NewEmisData!$D:$D, AK$2), SUMIFS(NewEmisData!K:K, NewEmisData!$A:$A, "LDV", NewEmisData!$B:$B, $A292, NewEmisData!$C:$C, $H292, NewEmisData!$D:$D, AK$2))</f>
        <v>4.1166816404986702E-3</v>
      </c>
      <c r="AL292" s="335">
        <f>$I292*IF($G292="Pickup", SUMIFS(NewEmisData!L:L, NewEmisData!$A:$A, "Pickup", NewEmisData!$B:$B, $A292, NewEmisData!$C:$C, $H292, NewEmisData!$D:$D, AL$2), SUMIFS(NewEmisData!L:L, NewEmisData!$A:$A, "LDV", NewEmisData!$B:$B, $A292, NewEmisData!$C:$C, $H292, NewEmisData!$D:$D, AL$2))</f>
        <v>4.0509726462172697E-3</v>
      </c>
      <c r="AM292" s="335">
        <f>$I292*IF($G292="Pickup", SUMIFS(NewEmisData!M:M, NewEmisData!$A:$A, "Pickup", NewEmisData!$B:$B, $A292, NewEmisData!$C:$C, $H292, NewEmisData!$D:$D, AM$2), SUMIFS(NewEmisData!M:M, NewEmisData!$A:$A, "LDV", NewEmisData!$B:$B, $A292, NewEmisData!$C:$C, $H292, NewEmisData!$D:$D, AM$2))</f>
        <v>4.0267596573162799E-3</v>
      </c>
      <c r="AN292" s="335">
        <v>1.3041984458904573E-3</v>
      </c>
      <c r="AO292" s="335">
        <f>$I292*IF($G292="Pickup", SUMIFS(NewEmisData!E:E, NewEmisData!$A:$A, "Pickup", NewEmisData!$B:$B, $A292, NewEmisData!$C:$C, $H292, NewEmisData!$D:$D, AO$2), SUMIFS(NewEmisData!E:E, NewEmisData!$A:$A, "LDV", NewEmisData!$B:$B, $A292, NewEmisData!$C:$C, $H292, NewEmisData!$D:$D, AO$2))</f>
        <v>0.112529836649977</v>
      </c>
      <c r="AP292" s="335">
        <f>$I292*IF($G292="Pickup", SUMIFS(NewEmisData!F:F, NewEmisData!$A:$A, "Pickup", NewEmisData!$B:$B, $A292, NewEmisData!$C:$C, $H292, NewEmisData!$D:$D, AP$2), SUMIFS(NewEmisData!F:F, NewEmisData!$A:$A, "LDV", NewEmisData!$B:$B, $A292, NewEmisData!$C:$C, $H292, NewEmisData!$D:$D, AP$2))</f>
        <v>0.103764807432247</v>
      </c>
      <c r="AQ292" s="335">
        <f>$I292*IF($G292="Pickup", SUMIFS(NewEmisData!G:G, NewEmisData!$A:$A, "Pickup", NewEmisData!$B:$B, $A292, NewEmisData!$C:$C, $H292, NewEmisData!$D:$D, AQ$2), SUMIFS(NewEmisData!G:G, NewEmisData!$A:$A, "LDV", NewEmisData!$B:$B, $A292, NewEmisData!$C:$C, $H292, NewEmisData!$D:$D, AQ$2))</f>
        <v>8.1904009889209095E-2</v>
      </c>
      <c r="AR292" s="335">
        <f>$I292*IF($G292="Pickup", SUMIFS(NewEmisData!H:H, NewEmisData!$A:$A, "Pickup", NewEmisData!$B:$B, $A292, NewEmisData!$C:$C, $H292, NewEmisData!$D:$D, AR$2), SUMIFS(NewEmisData!H:H, NewEmisData!$A:$A, "LDV", NewEmisData!$B:$B, $A292, NewEmisData!$C:$C, $H292, NewEmisData!$D:$D, AR$2))</f>
        <v>8.0372811122020202E-2</v>
      </c>
      <c r="AS292" s="335">
        <f>$I292*IF($G292="Pickup", SUMIFS(NewEmisData!I:I, NewEmisData!$A:$A, "Pickup", NewEmisData!$B:$B, $A292, NewEmisData!$C:$C, $H292, NewEmisData!$D:$D, AS$2), SUMIFS(NewEmisData!I:I, NewEmisData!$A:$A, "LDV", NewEmisData!$B:$B, $A292, NewEmisData!$C:$C, $H292, NewEmisData!$D:$D, AS$2))</f>
        <v>7.8826850839141593E-2</v>
      </c>
      <c r="AT292" s="335">
        <f>$I292*IF($G292="Pickup", SUMIFS(NewEmisData!J:J, NewEmisData!$A:$A, "Pickup", NewEmisData!$B:$B, $A292, NewEmisData!$C:$C, $H292, NewEmisData!$D:$D, AT$2), SUMIFS(NewEmisData!J:J, NewEmisData!$A:$A, "LDV", NewEmisData!$B:$B, $A292, NewEmisData!$C:$C, $H292, NewEmisData!$D:$D, AT$2))</f>
        <v>7.7629471627150906E-2</v>
      </c>
      <c r="AU292" s="335">
        <f>$I292*IF($G292="Pickup", SUMIFS(NewEmisData!K:K, NewEmisData!$A:$A, "Pickup", NewEmisData!$B:$B, $A292, NewEmisData!$C:$C, $H292, NewEmisData!$D:$D, AU$2), SUMIFS(NewEmisData!K:K, NewEmisData!$A:$A, "LDV", NewEmisData!$B:$B, $A292, NewEmisData!$C:$C, $H292, NewEmisData!$D:$D, AU$2))</f>
        <v>7.6869255276324197E-2</v>
      </c>
      <c r="AV292" s="335">
        <f>$I292*IF($G292="Pickup", SUMIFS(NewEmisData!L:L, NewEmisData!$A:$A, "Pickup", NewEmisData!$B:$B, $A292, NewEmisData!$C:$C, $H292, NewEmisData!$D:$D, AV$2), SUMIFS(NewEmisData!L:L, NewEmisData!$A:$A, "LDV", NewEmisData!$B:$B, $A292, NewEmisData!$C:$C, $H292, NewEmisData!$D:$D, AV$2))</f>
        <v>7.6489801218608905E-2</v>
      </c>
      <c r="AW292" s="335">
        <f>$I292*IF($G292="Pickup", SUMIFS(NewEmisData!M:M, NewEmisData!$A:$A, "Pickup", NewEmisData!$B:$B, $A292, NewEmisData!$C:$C, $H292, NewEmisData!$D:$D, AW$2), SUMIFS(NewEmisData!M:M, NewEmisData!$A:$A, "LDV", NewEmisData!$B:$B, $A292, NewEmisData!$C:$C, $H292, NewEmisData!$D:$D, AW$2))</f>
        <v>7.6275890012832595E-2</v>
      </c>
      <c r="AX292" s="335">
        <v>3.2948538923667892E-2</v>
      </c>
      <c r="AY292" s="335">
        <f>$I292*IF($G292="Pickup", SUMIFS(NewEmisData!E:E, NewEmisData!$A:$A, "Pickup", NewEmisData!$B:$B, $A292, NewEmisData!$C:$C, $H292, NewEmisData!$D:$D, AY$2), SUMIFS(NewEmisData!E:E, NewEmisData!$A:$A, "LDV", NewEmisData!$B:$B, $A292, NewEmisData!$C:$C, $H292, NewEmisData!$D:$D, AY$2))</f>
        <v>2.93140110896879E-2</v>
      </c>
      <c r="AZ292" s="335">
        <f>$I292*IF($G292="Pickup", SUMIFS(NewEmisData!F:F, NewEmisData!$A:$A, "Pickup", NewEmisData!$B:$B, $A292, NewEmisData!$C:$C, $H292, NewEmisData!$D:$D, AZ$2), SUMIFS(NewEmisData!F:F, NewEmisData!$A:$A, "LDV", NewEmisData!$B:$B, $A292, NewEmisData!$C:$C, $H292, NewEmisData!$D:$D, AZ$2))</f>
        <v>2.15603319614842E-2</v>
      </c>
      <c r="BA292" s="335">
        <f>$I292*IF($G292="Pickup", SUMIFS(NewEmisData!G:G, NewEmisData!$A:$A, "Pickup", NewEmisData!$B:$B, $A292, NewEmisData!$C:$C, $H292, NewEmisData!$D:$D, BA$2), SUMIFS(NewEmisData!G:G, NewEmisData!$A:$A, "LDV", NewEmisData!$B:$B, $A292, NewEmisData!$C:$C, $H292, NewEmisData!$D:$D, BA$2))</f>
        <v>1.61359542510712E-2</v>
      </c>
      <c r="BB292" s="335">
        <f>$I292*IF($G292="Pickup", SUMIFS(NewEmisData!H:H, NewEmisData!$A:$A, "Pickup", NewEmisData!$B:$B, $A292, NewEmisData!$C:$C, $H292, NewEmisData!$D:$D, BB$2), SUMIFS(NewEmisData!H:H, NewEmisData!$A:$A, "LDV", NewEmisData!$B:$B, $A292, NewEmisData!$C:$C, $H292, NewEmisData!$D:$D, BB$2))</f>
        <v>1.4781439172223E-2</v>
      </c>
      <c r="BC292" s="335">
        <f>$I292*IF($G292="Pickup", SUMIFS(NewEmisData!I:I, NewEmisData!$A:$A, "Pickup", NewEmisData!$B:$B, $A292, NewEmisData!$C:$C, $H292, NewEmisData!$D:$D, BC$2), SUMIFS(NewEmisData!I:I, NewEmisData!$A:$A, "LDV", NewEmisData!$B:$B, $A292, NewEmisData!$C:$C, $H292, NewEmisData!$D:$D, BC$2))</f>
        <v>1.3413837806436801E-2</v>
      </c>
      <c r="BD292" s="335">
        <f>$I292*IF($G292="Pickup", SUMIFS(NewEmisData!J:J, NewEmisData!$A:$A, "Pickup", NewEmisData!$B:$B, $A292, NewEmisData!$C:$C, $H292, NewEmisData!$D:$D, BD$2), SUMIFS(NewEmisData!J:J, NewEmisData!$A:$A, "LDV", NewEmisData!$B:$B, $A292, NewEmisData!$C:$C, $H292, NewEmisData!$D:$D, BD$2))</f>
        <v>1.2354573478352299E-2</v>
      </c>
      <c r="BE292" s="335">
        <f>$I292*IF($G292="Pickup", SUMIFS(NewEmisData!K:K, NewEmisData!$A:$A, "Pickup", NewEmisData!$B:$B, $A292, NewEmisData!$C:$C, $H292, NewEmisData!$D:$D, BE$2), SUMIFS(NewEmisData!K:K, NewEmisData!$A:$A, "LDV", NewEmisData!$B:$B, $A292, NewEmisData!$C:$C, $H292, NewEmisData!$D:$D, BE$2))</f>
        <v>1.16820653404197E-2</v>
      </c>
      <c r="BF292" s="335">
        <f>$I292*IF($G292="Pickup", SUMIFS(NewEmisData!L:L, NewEmisData!$A:$A, "Pickup", NewEmisData!$B:$B, $A292, NewEmisData!$C:$C, $H292, NewEmisData!$D:$D, BF$2), SUMIFS(NewEmisData!L:L, NewEmisData!$A:$A, "LDV", NewEmisData!$B:$B, $A292, NewEmisData!$C:$C, $H292, NewEmisData!$D:$D, BF$2))</f>
        <v>1.13463459698093E-2</v>
      </c>
      <c r="BG292" s="335">
        <f>$I292*IF($G292="Pickup", SUMIFS(NewEmisData!M:M, NewEmisData!$A:$A, "Pickup", NewEmisData!$B:$B, $A292, NewEmisData!$C:$C, $H292, NewEmisData!$D:$D, BG$2), SUMIFS(NewEmisData!M:M, NewEmisData!$A:$A, "LDV", NewEmisData!$B:$B, $A292, NewEmisData!$C:$C, $H292, NewEmisData!$D:$D, BG$2))</f>
        <v>1.1157149268450401E-2</v>
      </c>
      <c r="BH292" s="335">
        <v>6.6026126062260432E-3</v>
      </c>
      <c r="BI292" s="335">
        <f>$I292*IF($G292="Pickup", SUMIFS(NewEmisData!E:E, NewEmisData!$A:$A, "Pickup", NewEmisData!$B:$B, $A292, NewEmisData!$C:$C, $H292, NewEmisData!$D:$D, BI$2), SUMIFS(NewEmisData!E:E, NewEmisData!$A:$A, "LDV", NewEmisData!$B:$B, $A292, NewEmisData!$C:$C, $H292, NewEmisData!$D:$D, BI$2))</f>
        <v>7.7707306410078001</v>
      </c>
      <c r="BJ292" s="335">
        <f>$I292*IF($G292="Pickup", SUMIFS(NewEmisData!F:F, NewEmisData!$A:$A, "Pickup", NewEmisData!$B:$B, $A292, NewEmisData!$C:$C, $H292, NewEmisData!$D:$D, BJ$2), SUMIFS(NewEmisData!F:F, NewEmisData!$A:$A, "LDV", NewEmisData!$B:$B, $A292, NewEmisData!$C:$C, $H292, NewEmisData!$D:$D, BJ$2))</f>
        <v>4.4247869376442202</v>
      </c>
      <c r="BK292" s="335">
        <f>$I292*IF($G292="Pickup", SUMIFS(NewEmisData!G:G, NewEmisData!$A:$A, "Pickup", NewEmisData!$B:$B, $A292, NewEmisData!$C:$C, $H292, NewEmisData!$D:$D, BK$2), SUMIFS(NewEmisData!G:G, NewEmisData!$A:$A, "LDV", NewEmisData!$B:$B, $A292, NewEmisData!$C:$C, $H292, NewEmisData!$D:$D, BK$2))</f>
        <v>2.6540717659073501</v>
      </c>
      <c r="BL292" s="335">
        <f>$I292*IF($G292="Pickup", SUMIFS(NewEmisData!H:H, NewEmisData!$A:$A, "Pickup", NewEmisData!$B:$B, $A292, NewEmisData!$C:$C, $H292, NewEmisData!$D:$D, BL$2), SUMIFS(NewEmisData!H:H, NewEmisData!$A:$A, "LDV", NewEmisData!$B:$B, $A292, NewEmisData!$C:$C, $H292, NewEmisData!$D:$D, BL$2))</f>
        <v>2.0604732381170998</v>
      </c>
      <c r="BM292" s="335">
        <f>$I292*IF($G292="Pickup", SUMIFS(NewEmisData!I:I, NewEmisData!$A:$A, "Pickup", NewEmisData!$B:$B, $A292, NewEmisData!$C:$C, $H292, NewEmisData!$D:$D, BM$2), SUMIFS(NewEmisData!I:I, NewEmisData!$A:$A, "LDV", NewEmisData!$B:$B, $A292, NewEmisData!$C:$C, $H292, NewEmisData!$D:$D, BM$2))</f>
        <v>1.4768702583128299</v>
      </c>
      <c r="BN292" s="335">
        <f>$I292*IF($G292="Pickup", SUMIFS(NewEmisData!J:J, NewEmisData!$A:$A, "Pickup", NewEmisData!$B:$B, $A292, NewEmisData!$C:$C, $H292, NewEmisData!$D:$D, BN$2), SUMIFS(NewEmisData!J:J, NewEmisData!$A:$A, "LDV", NewEmisData!$B:$B, $A292, NewEmisData!$C:$C, $H292, NewEmisData!$D:$D, BN$2))</f>
        <v>1.1597745551704699</v>
      </c>
      <c r="BO292" s="335">
        <f>$I292*IF($G292="Pickup", SUMIFS(NewEmisData!K:K, NewEmisData!$A:$A, "Pickup", NewEmisData!$B:$B, $A292, NewEmisData!$C:$C, $H292, NewEmisData!$D:$D, BO$2), SUMIFS(NewEmisData!K:K, NewEmisData!$A:$A, "LDV", NewEmisData!$B:$B, $A292, NewEmisData!$C:$C, $H292, NewEmisData!$D:$D, BO$2))</f>
        <v>1.01795642585422</v>
      </c>
      <c r="BP292" s="335">
        <f>$I292*IF($G292="Pickup", SUMIFS(NewEmisData!L:L, NewEmisData!$A:$A, "Pickup", NewEmisData!$B:$B, $A292, NewEmisData!$C:$C, $H292, NewEmisData!$D:$D, BP$2), SUMIFS(NewEmisData!L:L, NewEmisData!$A:$A, "LDV", NewEmisData!$B:$B, $A292, NewEmisData!$C:$C, $H292, NewEmisData!$D:$D, BP$2))</f>
        <v>0.97243111781319103</v>
      </c>
      <c r="BQ292" s="335">
        <f>$I292*IF($G292="Pickup", SUMIFS(NewEmisData!M:M, NewEmisData!$A:$A, "Pickup", NewEmisData!$B:$B, $A292, NewEmisData!$C:$C, $H292, NewEmisData!$D:$D, BQ$2), SUMIFS(NewEmisData!M:M, NewEmisData!$A:$A, "LDV", NewEmisData!$B:$B, $A292, NewEmisData!$C:$C, $H292, NewEmisData!$D:$D, BQ$2))</f>
        <v>0.94396289100680397</v>
      </c>
      <c r="BR292" s="335">
        <v>1.5622001678221484</v>
      </c>
      <c r="BS292" s="335">
        <f>$I292*IF($G292="Pickup", SUMIFS(NewEmisData!E:E, NewEmisData!$A:$A, "Pickup", NewEmisData!$B:$B, $A292, NewEmisData!$C:$C, $H292, NewEmisData!$D:$D, BS$2), SUMIFS(NewEmisData!E:E, NewEmisData!$A:$A, "LDV", NewEmisData!$B:$B, $A292, NewEmisData!$C:$C, $H292, NewEmisData!$D:$D, BS$2))</f>
        <v>0.868939523792984</v>
      </c>
      <c r="BT292" s="335">
        <f>$I292*IF($G292="Pickup", SUMIFS(NewEmisData!F:F, NewEmisData!$A:$A, "Pickup", NewEmisData!$B:$B, $A292, NewEmisData!$C:$C, $H292, NewEmisData!$D:$D, BT$2), SUMIFS(NewEmisData!F:F, NewEmisData!$A:$A, "LDV", NewEmisData!$B:$B, $A292, NewEmisData!$C:$C, $H292, NewEmisData!$D:$D, BT$2))</f>
        <v>0.46984846516954898</v>
      </c>
      <c r="BU292" s="335">
        <f>$I292*IF($G292="Pickup", SUMIFS(NewEmisData!G:G, NewEmisData!$A:$A, "Pickup", NewEmisData!$B:$B, $A292, NewEmisData!$C:$C, $H292, NewEmisData!$D:$D, BU$2), SUMIFS(NewEmisData!G:G, NewEmisData!$A:$A, "LDV", NewEmisData!$B:$B, $A292, NewEmisData!$C:$C, $H292, NewEmisData!$D:$D, BU$2))</f>
        <v>0.25380786816335299</v>
      </c>
      <c r="BV292" s="335">
        <f>$I292*IF($G292="Pickup", SUMIFS(NewEmisData!H:H, NewEmisData!$A:$A, "Pickup", NewEmisData!$B:$B, $A292, NewEmisData!$C:$C, $H292, NewEmisData!$D:$D, BV$2), SUMIFS(NewEmisData!H:H, NewEmisData!$A:$A, "LDV", NewEmisData!$B:$B, $A292, NewEmisData!$C:$C, $H292, NewEmisData!$D:$D, BV$2))</f>
        <v>0.20500079484657399</v>
      </c>
      <c r="BW292" s="335">
        <f>$I292*IF($G292="Pickup", SUMIFS(NewEmisData!I:I, NewEmisData!$A:$A, "Pickup", NewEmisData!$B:$B, $A292, NewEmisData!$C:$C, $H292, NewEmisData!$D:$D, BW$2), SUMIFS(NewEmisData!I:I, NewEmisData!$A:$A, "LDV", NewEmisData!$B:$B, $A292, NewEmisData!$C:$C, $H292, NewEmisData!$D:$D, BW$2))</f>
        <v>0.15182918417959501</v>
      </c>
      <c r="BX292" s="335">
        <f>$I292*IF($G292="Pickup", SUMIFS(NewEmisData!J:J, NewEmisData!$A:$A, "Pickup", NewEmisData!$B:$B, $A292, NewEmisData!$C:$C, $H292, NewEmisData!$D:$D, BX$2), SUMIFS(NewEmisData!J:J, NewEmisData!$A:$A, "LDV", NewEmisData!$B:$B, $A292, NewEmisData!$C:$C, $H292, NewEmisData!$D:$D, BX$2))</f>
        <v>0.12865137268893501</v>
      </c>
      <c r="BY292" s="335">
        <f>$I292*IF($G292="Pickup", SUMIFS(NewEmisData!K:K, NewEmisData!$A:$A, "Pickup", NewEmisData!$B:$B, $A292, NewEmisData!$C:$C, $H292, NewEmisData!$D:$D, BY$2), SUMIFS(NewEmisData!K:K, NewEmisData!$A:$A, "LDV", NewEmisData!$B:$B, $A292, NewEmisData!$C:$C, $H292, NewEmisData!$D:$D, BY$2))</f>
        <v>0.11591502454704899</v>
      </c>
      <c r="BZ292" s="335">
        <f>$I292*IF($G292="Pickup", SUMIFS(NewEmisData!L:L, NewEmisData!$A:$A, "Pickup", NewEmisData!$B:$B, $A292, NewEmisData!$C:$C, $H292, NewEmisData!$D:$D, BZ$2), SUMIFS(NewEmisData!L:L, NewEmisData!$A:$A, "LDV", NewEmisData!$B:$B, $A292, NewEmisData!$C:$C, $H292, NewEmisData!$D:$D, BZ$2))</f>
        <v>0.110951334785302</v>
      </c>
      <c r="CA292" s="335">
        <f>$I292*IF($G292="Pickup", SUMIFS(NewEmisData!M:M, NewEmisData!$A:$A, "Pickup", NewEmisData!$B:$B, $A292, NewEmisData!$C:$C, $H292, NewEmisData!$D:$D, CA$2), SUMIFS(NewEmisData!M:M, NewEmisData!$A:$A, "LDV", NewEmisData!$B:$B, $A292, NewEmisData!$C:$C, $H292, NewEmisData!$D:$D, CA$2))</f>
        <v>0.10699337260583799</v>
      </c>
      <c r="CB292" s="335">
        <v>0.11295846897695311</v>
      </c>
      <c r="CC292" s="335">
        <f>$I292*IF($G292="Pickup", SUMIFS(NewEmisData!E:E, NewEmisData!$A:$A, "Pickup", NewEmisData!$B:$B, $A292, NewEmisData!$C:$C, $H292, NewEmisData!$D:$D, CC$2), SUMIFS(NewEmisData!E:E, NewEmisData!$A:$A, "LDV", NewEmisData!$B:$B, $A292, NewEmisData!$C:$C, $H292, NewEmisData!$D:$D, CC$2))</f>
        <v>5.1125583760404797E-2</v>
      </c>
      <c r="CD292" s="335">
        <f>$I292*IF($G292="Pickup", SUMIFS(NewEmisData!F:F, NewEmisData!$A:$A, "Pickup", NewEmisData!$B:$B, $A292, NewEmisData!$C:$C, $H292, NewEmisData!$D:$D, CD$2), SUMIFS(NewEmisData!F:F, NewEmisData!$A:$A, "LDV", NewEmisData!$B:$B, $A292, NewEmisData!$C:$C, $H292, NewEmisData!$D:$D, CD$2))</f>
        <v>3.7154393856404101E-2</v>
      </c>
      <c r="CE292" s="335">
        <f>$I292*IF($G292="Pickup", SUMIFS(NewEmisData!G:G, NewEmisData!$A:$A, "Pickup", NewEmisData!$B:$B, $A292, NewEmisData!$C:$C, $H292, NewEmisData!$D:$D, CE$2), SUMIFS(NewEmisData!G:G, NewEmisData!$A:$A, "LDV", NewEmisData!$B:$B, $A292, NewEmisData!$C:$C, $H292, NewEmisData!$D:$D, CE$2))</f>
        <v>2.8853651309577E-2</v>
      </c>
      <c r="CF292" s="335">
        <f>$I292*IF($G292="Pickup", SUMIFS(NewEmisData!H:H, NewEmisData!$A:$A, "Pickup", NewEmisData!$B:$B, $A292, NewEmisData!$C:$C, $H292, NewEmisData!$D:$D, CF$2), SUMIFS(NewEmisData!H:H, NewEmisData!$A:$A, "LDV", NewEmisData!$B:$B, $A292, NewEmisData!$C:$C, $H292, NewEmisData!$D:$D, CF$2))</f>
        <v>2.7537520644524499E-2</v>
      </c>
      <c r="CG292" s="335">
        <f>$I292*IF($G292="Pickup", SUMIFS(NewEmisData!I:I, NewEmisData!$A:$A, "Pickup", NewEmisData!$B:$B, $A292, NewEmisData!$C:$C, $H292, NewEmisData!$D:$D, CG$2), SUMIFS(NewEmisData!I:I, NewEmisData!$A:$A, "LDV", NewEmisData!$B:$B, $A292, NewEmisData!$C:$C, $H292, NewEmisData!$D:$D, CG$2))</f>
        <v>2.6666633761740999E-2</v>
      </c>
      <c r="CH292" s="335">
        <f>$I292*IF($G292="Pickup", SUMIFS(NewEmisData!J:J, NewEmisData!$A:$A, "Pickup", NewEmisData!$B:$B, $A292, NewEmisData!$C:$C, $H292, NewEmisData!$D:$D, CH$2), SUMIFS(NewEmisData!J:J, NewEmisData!$A:$A, "LDV", NewEmisData!$B:$B, $A292, NewEmisData!$C:$C, $H292, NewEmisData!$D:$D, CH$2))</f>
        <v>2.5980348711507999E-2</v>
      </c>
      <c r="CI292" s="335">
        <f>$I292*IF($G292="Pickup", SUMIFS(NewEmisData!K:K, NewEmisData!$A:$A, "Pickup", NewEmisData!$B:$B, $A292, NewEmisData!$C:$C, $H292, NewEmisData!$D:$D, CI$2), SUMIFS(NewEmisData!K:K, NewEmisData!$A:$A, "LDV", NewEmisData!$B:$B, $A292, NewEmisData!$C:$C, $H292, NewEmisData!$D:$D, CI$2))</f>
        <v>2.5978185303944301E-2</v>
      </c>
      <c r="CJ292" s="335">
        <f>$I292*IF($G292="Pickup", SUMIFS(NewEmisData!L:L, NewEmisData!$A:$A, "Pickup", NewEmisData!$B:$B, $A292, NewEmisData!$C:$C, $H292, NewEmisData!$D:$D, CJ$2), SUMIFS(NewEmisData!L:L, NewEmisData!$A:$A, "LDV", NewEmisData!$B:$B, $A292, NewEmisData!$C:$C, $H292, NewEmisData!$D:$D, CJ$2))</f>
        <v>2.5977588735828699E-2</v>
      </c>
      <c r="CK292" s="335">
        <f>$I292*IF($G292="Pickup", SUMIFS(NewEmisData!M:M, NewEmisData!$A:$A, "Pickup", NewEmisData!$B:$B, $A292, NewEmisData!$C:$C, $H292, NewEmisData!$D:$D, CK$2), SUMIFS(NewEmisData!M:M, NewEmisData!$A:$A, "LDV", NewEmisData!$B:$B, $A292, NewEmisData!$C:$C, $H292, NewEmisData!$D:$D, CK$2))</f>
        <v>2.5976994364069798E-2</v>
      </c>
      <c r="CL292" s="335">
        <v>2.0846549246249676E-2</v>
      </c>
      <c r="CM292" s="335">
        <f>$I292*IF($G292="Pickup", SUMIFS(NewEmisData!E:E, NewEmisData!$A:$A, "Pickup", NewEmisData!$B:$B, $A292, NewEmisData!$C:$C, $H292, NewEmisData!$D:$D, CM$2), SUMIFS(NewEmisData!E:E, NewEmisData!$A:$A, "LDV", NewEmisData!$B:$B, $A292, NewEmisData!$C:$C, $H292, NewEmisData!$D:$D, CM$2))</f>
        <v>2.2752592498671498E-2</v>
      </c>
      <c r="CN292" s="335">
        <f>$I292*IF($G292="Pickup", SUMIFS(NewEmisData!F:F, NewEmisData!$A:$A, "Pickup", NewEmisData!$B:$B, $A292, NewEmisData!$C:$C, $H292, NewEmisData!$D:$D, CN$2), SUMIFS(NewEmisData!F:F, NewEmisData!$A:$A, "LDV", NewEmisData!$B:$B, $A292, NewEmisData!$C:$C, $H292, NewEmisData!$D:$D, CN$2))</f>
        <v>1.4156662086893E-2</v>
      </c>
      <c r="CO292" s="335">
        <f>$I292*IF($G292="Pickup", SUMIFS(NewEmisData!G:G, NewEmisData!$A:$A, "Pickup", NewEmisData!$B:$B, $A292, NewEmisData!$C:$C, $H292, NewEmisData!$D:$D, CO$2), SUMIFS(NewEmisData!G:G, NewEmisData!$A:$A, "LDV", NewEmisData!$B:$B, $A292, NewEmisData!$C:$C, $H292, NewEmisData!$D:$D, CO$2))</f>
        <v>9.29628541682684E-3</v>
      </c>
      <c r="CP292" s="335">
        <f>$I292*IF($G292="Pickup", SUMIFS(NewEmisData!H:H, NewEmisData!$A:$A, "Pickup", NewEmisData!$B:$B, $A292, NewEmisData!$C:$C, $H292, NewEmisData!$D:$D, CP$2), SUMIFS(NewEmisData!H:H, NewEmisData!$A:$A, "LDV", NewEmisData!$B:$B, $A292, NewEmisData!$C:$C, $H292, NewEmisData!$D:$D, CP$2))</f>
        <v>7.6962231490179996E-3</v>
      </c>
      <c r="CQ292" s="335">
        <f>$I292*IF($G292="Pickup", SUMIFS(NewEmisData!I:I, NewEmisData!$A:$A, "Pickup", NewEmisData!$B:$B, $A292, NewEmisData!$C:$C, $H292, NewEmisData!$D:$D, CQ$2), SUMIFS(NewEmisData!I:I, NewEmisData!$A:$A, "LDV", NewEmisData!$B:$B, $A292, NewEmisData!$C:$C, $H292, NewEmisData!$D:$D, CQ$2))</f>
        <v>6.9434858281499498E-3</v>
      </c>
      <c r="CR292" s="335">
        <f>$I292*IF($G292="Pickup", SUMIFS(NewEmisData!J:J, NewEmisData!$A:$A, "Pickup", NewEmisData!$B:$B, $A292, NewEmisData!$C:$C, $H292, NewEmisData!$D:$D, CR$2), SUMIFS(NewEmisData!J:J, NewEmisData!$A:$A, "LDV", NewEmisData!$B:$B, $A292, NewEmisData!$C:$C, $H292, NewEmisData!$D:$D, CR$2))</f>
        <v>6.6235501686008101E-3</v>
      </c>
      <c r="CS292" s="335">
        <f>$I292*IF($G292="Pickup", SUMIFS(NewEmisData!K:K, NewEmisData!$A:$A, "Pickup", NewEmisData!$B:$B, $A292, NewEmisData!$C:$C, $H292, NewEmisData!$D:$D, CS$2), SUMIFS(NewEmisData!K:K, NewEmisData!$A:$A, "LDV", NewEmisData!$B:$B, $A292, NewEmisData!$C:$C, $H292, NewEmisData!$D:$D, CS$2))</f>
        <v>6.5909545130035602E-3</v>
      </c>
      <c r="CT292" s="335">
        <f>$I292*IF($G292="Pickup", SUMIFS(NewEmisData!L:L, NewEmisData!$A:$A, "Pickup", NewEmisData!$B:$B, $A292, NewEmisData!$C:$C, $H292, NewEmisData!$D:$D, CT$2), SUMIFS(NewEmisData!L:L, NewEmisData!$A:$A, "LDV", NewEmisData!$B:$B, $A292, NewEmisData!$C:$C, $H292, NewEmisData!$D:$D, CT$2))</f>
        <v>6.5377802107072303E-3</v>
      </c>
      <c r="CU292" s="335">
        <f>$I292*IF($G292="Pickup", SUMIFS(NewEmisData!M:M, NewEmisData!$A:$A, "Pickup", NewEmisData!$B:$B, $A292, NewEmisData!$C:$C, $H292, NewEmisData!$D:$D, CU$2), SUMIFS(NewEmisData!M:M, NewEmisData!$A:$A, "LDV", NewEmisData!$B:$B, $A292, NewEmisData!$C:$C, $H292, NewEmisData!$D:$D, CU$2))</f>
        <v>6.5374275690386098E-3</v>
      </c>
      <c r="CV292" s="335">
        <v>5.2030687941242611E-3</v>
      </c>
      <c r="CW292" s="335">
        <v>3.0448046675121709E-3</v>
      </c>
      <c r="CX292" s="335">
        <v>1.8865908720768221E-3</v>
      </c>
      <c r="CY292" s="335">
        <v>1.5570268485524494E-3</v>
      </c>
      <c r="CZ292" s="335">
        <v>1.2432183416122382E-3</v>
      </c>
      <c r="DA292" s="335">
        <v>9.252251866281976E-4</v>
      </c>
      <c r="DB292" s="335">
        <v>7.2309456596024934E-4</v>
      </c>
      <c r="DC292" s="335">
        <v>6.8940706870607876E-4</v>
      </c>
      <c r="DD292" s="335">
        <v>6.844148428615973E-4</v>
      </c>
      <c r="DE292" s="335">
        <v>6.8634617396886091E-4</v>
      </c>
      <c r="DF292" s="335">
        <v>6.8634617396886091E-4</v>
      </c>
      <c r="DG292" s="335">
        <f>$I292*IF($G292="Pickup", SUMIFS(NewEmisData!E:E, NewEmisData!$A:$A, "Pickup", NewEmisData!$B:$B, $A292, NewEmisData!$C:$C, $H292, NewEmisData!$D:$D, DG$2), SUMIFS(NewEmisData!E:E, NewEmisData!$A:$A, "LDV", NewEmisData!$B:$B, $A292, NewEmisData!$C:$C, $H292, NewEmisData!$D:$D, DG$2))</f>
        <v>0</v>
      </c>
      <c r="DH292" s="335">
        <f>$I292*IF($G292="Pickup", SUMIFS(NewEmisData!F:F, NewEmisData!$A:$A, "Pickup", NewEmisData!$B:$B, $A292, NewEmisData!$C:$C, $H292, NewEmisData!$D:$D, DH$2), SUMIFS(NewEmisData!F:F, NewEmisData!$A:$A, "LDV", NewEmisData!$B:$B, $A292, NewEmisData!$C:$C, $H292, NewEmisData!$D:$D, DH$2))</f>
        <v>0</v>
      </c>
      <c r="DI292" s="335">
        <f>$I292*IF($G292="Pickup", SUMIFS(NewEmisData!G:G, NewEmisData!$A:$A, "Pickup", NewEmisData!$B:$B, $A292, NewEmisData!$C:$C, $H292, NewEmisData!$D:$D, DI$2), SUMIFS(NewEmisData!G:G, NewEmisData!$A:$A, "LDV", NewEmisData!$B:$B, $A292, NewEmisData!$C:$C, $H292, NewEmisData!$D:$D, DI$2))</f>
        <v>0</v>
      </c>
      <c r="DJ292" s="335">
        <f>$I292*IF($G292="Pickup", SUMIFS(NewEmisData!H:H, NewEmisData!$A:$A, "Pickup", NewEmisData!$B:$B, $A292, NewEmisData!$C:$C, $H292, NewEmisData!$D:$D, DJ$2), SUMIFS(NewEmisData!H:H, NewEmisData!$A:$A, "LDV", NewEmisData!$B:$B, $A292, NewEmisData!$C:$C, $H292, NewEmisData!$D:$D, DJ$2))</f>
        <v>0</v>
      </c>
      <c r="DK292" s="335">
        <f>$I292*IF($G292="Pickup", SUMIFS(NewEmisData!I:I, NewEmisData!$A:$A, "Pickup", NewEmisData!$B:$B, $A292, NewEmisData!$C:$C, $H292, NewEmisData!$D:$D, DK$2), SUMIFS(NewEmisData!I:I, NewEmisData!$A:$A, "LDV", NewEmisData!$B:$B, $A292, NewEmisData!$C:$C, $H292, NewEmisData!$D:$D, DK$2))</f>
        <v>0</v>
      </c>
      <c r="DL292" s="335">
        <f>$I292*IF($G292="Pickup", SUMIFS(NewEmisData!J:J, NewEmisData!$A:$A, "Pickup", NewEmisData!$B:$B, $A292, NewEmisData!$C:$C, $H292, NewEmisData!$D:$D, DL$2), SUMIFS(NewEmisData!J:J, NewEmisData!$A:$A, "LDV", NewEmisData!$B:$B, $A292, NewEmisData!$C:$C, $H292, NewEmisData!$D:$D, DL$2))</f>
        <v>0</v>
      </c>
      <c r="DM292" s="335">
        <f>$I292*IF($G292="Pickup", SUMIFS(NewEmisData!K:K, NewEmisData!$A:$A, "Pickup", NewEmisData!$B:$B, $A292, NewEmisData!$C:$C, $H292, NewEmisData!$D:$D, DM$2), SUMIFS(NewEmisData!K:K, NewEmisData!$A:$A, "LDV", NewEmisData!$B:$B, $A292, NewEmisData!$C:$C, $H292, NewEmisData!$D:$D, DM$2))</f>
        <v>0</v>
      </c>
      <c r="DN292" s="335">
        <f>$I292*IF($G292="Pickup", SUMIFS(NewEmisData!L:L, NewEmisData!$A:$A, "Pickup", NewEmisData!$B:$B, $A292, NewEmisData!$C:$C, $H292, NewEmisData!$D:$D, DN$2), SUMIFS(NewEmisData!L:L, NewEmisData!$A:$A, "LDV", NewEmisData!$B:$B, $A292, NewEmisData!$C:$C, $H292, NewEmisData!$D:$D, DN$2))</f>
        <v>0</v>
      </c>
      <c r="DO292" s="335">
        <f>$I292*IF($G292="Pickup", SUMIFS(NewEmisData!M:M, NewEmisData!$A:$A, "Pickup", NewEmisData!$B:$B, $A292, NewEmisData!$C:$C, $H292, NewEmisData!$D:$D, DO$2), SUMIFS(NewEmisData!M:M, NewEmisData!$A:$A, "LDV", NewEmisData!$B:$B, $A292, NewEmisData!$C:$C, $H292, NewEmisData!$D:$D, DO$2))</f>
        <v>0</v>
      </c>
      <c r="DP292" s="335">
        <v>1.3868757746550878E-3</v>
      </c>
      <c r="DQ292" s="335">
        <f>$I292*IF($G292="Pickup", SUMIFS(NewEmisData!E:E, NewEmisData!$A:$A, "Pickup", NewEmisData!$B:$B, $A292, NewEmisData!$C:$C, $H292, NewEmisData!$D:$D, DQ$2), SUMIFS(NewEmisData!E:E, NewEmisData!$A:$A, "LDV", NewEmisData!$B:$B, $A292, NewEmisData!$C:$C, $H292, NewEmisData!$D:$D, DQ$2))</f>
        <v>1.7231430999334701E-2</v>
      </c>
      <c r="DR292" s="335">
        <f>$I292*IF($G292="Pickup", SUMIFS(NewEmisData!F:F, NewEmisData!$A:$A, "Pickup", NewEmisData!$B:$B, $A292, NewEmisData!$C:$C, $H292, NewEmisData!$D:$D, DR$2), SUMIFS(NewEmisData!F:F, NewEmisData!$A:$A, "LDV", NewEmisData!$B:$B, $A292, NewEmisData!$C:$C, $H292, NewEmisData!$D:$D, DR$2))</f>
        <v>8.9963646277585099E-3</v>
      </c>
      <c r="DS292" s="335">
        <f>$I292*IF($G292="Pickup", SUMIFS(NewEmisData!G:G, NewEmisData!$A:$A, "Pickup", NewEmisData!$B:$B, $A292, NewEmisData!$C:$C, $H292, NewEmisData!$D:$D, DS$2), SUMIFS(NewEmisData!G:G, NewEmisData!$A:$A, "LDV", NewEmisData!$B:$B, $A292, NewEmisData!$C:$C, $H292, NewEmisData!$D:$D, DS$2))</f>
        <v>5.6961522615022698E-3</v>
      </c>
      <c r="DT292" s="335">
        <f>$I292*IF($G292="Pickup", SUMIFS(NewEmisData!H:H, NewEmisData!$A:$A, "Pickup", NewEmisData!$B:$B, $A292, NewEmisData!$C:$C, $H292, NewEmisData!$D:$D, DT$2), SUMIFS(NewEmisData!H:H, NewEmisData!$A:$A, "LDV", NewEmisData!$B:$B, $A292, NewEmisData!$C:$C, $H292, NewEmisData!$D:$D, DT$2))</f>
        <v>4.3151143502781096E-3</v>
      </c>
      <c r="DU292" s="335">
        <f>$I292*IF($G292="Pickup", SUMIFS(NewEmisData!I:I, NewEmisData!$A:$A, "Pickup", NewEmisData!$B:$B, $A292, NewEmisData!$C:$C, $H292, NewEmisData!$D:$D, DU$2), SUMIFS(NewEmisData!I:I, NewEmisData!$A:$A, "LDV", NewEmisData!$B:$B, $A292, NewEmisData!$C:$C, $H292, NewEmisData!$D:$D, DU$2))</f>
        <v>3.35028978849721E-3</v>
      </c>
      <c r="DV292" s="335">
        <f>$I292*IF($G292="Pickup", SUMIFS(NewEmisData!J:J, NewEmisData!$A:$A, "Pickup", NewEmisData!$B:$B, $A292, NewEmisData!$C:$C, $H292, NewEmisData!$D:$D, DV$2), SUMIFS(NewEmisData!J:J, NewEmisData!$A:$A, "LDV", NewEmisData!$B:$B, $A292, NewEmisData!$C:$C, $H292, NewEmisData!$D:$D, DV$2))</f>
        <v>2.9288858721300301E-3</v>
      </c>
      <c r="DW292" s="335">
        <f>$I292*IF($G292="Pickup", SUMIFS(NewEmisData!K:K, NewEmisData!$A:$A, "Pickup", NewEmisData!$B:$B, $A292, NewEmisData!$C:$C, $H292, NewEmisData!$D:$D, DW$2), SUMIFS(NewEmisData!K:K, NewEmisData!$A:$A, "LDV", NewEmisData!$B:$B, $A292, NewEmisData!$C:$C, $H292, NewEmisData!$D:$D, DW$2))</f>
        <v>2.6889748661232601E-3</v>
      </c>
      <c r="DX292" s="335">
        <f>$I292*IF($G292="Pickup", SUMIFS(NewEmisData!L:L, NewEmisData!$A:$A, "Pickup", NewEmisData!$B:$B, $A292, NewEmisData!$C:$C, $H292, NewEmisData!$D:$D, DX$2), SUMIFS(NewEmisData!L:L, NewEmisData!$A:$A, "LDV", NewEmisData!$B:$B, $A292, NewEmisData!$C:$C, $H292, NewEmisData!$D:$D, DX$2))</f>
        <v>2.6131014849391301E-3</v>
      </c>
      <c r="DY292" s="335">
        <f>$I292*IF($G292="Pickup", SUMIFS(NewEmisData!M:M, NewEmisData!$A:$A, "Pickup", NewEmisData!$B:$B, $A292, NewEmisData!$C:$C, $H292, NewEmisData!$D:$D, DY$2), SUMIFS(NewEmisData!M:M, NewEmisData!$A:$A, "LDV", NewEmisData!$B:$B, $A292, NewEmisData!$C:$C, $H292, NewEmisData!$D:$D, DY$2))</f>
        <v>2.5757099053792102E-3</v>
      </c>
      <c r="DZ292" s="335">
        <v>4.3350573081854527E-3</v>
      </c>
      <c r="EA292" s="335">
        <f t="shared" si="456"/>
        <v>605.35194063093002</v>
      </c>
      <c r="EB292" s="335">
        <f t="shared" si="457"/>
        <v>575.43677827742204</v>
      </c>
      <c r="EC292" s="335">
        <f t="shared" si="458"/>
        <v>447.50306541281799</v>
      </c>
      <c r="ED292" s="335">
        <f t="shared" si="459"/>
        <v>380.32748601406797</v>
      </c>
      <c r="EE292" s="335">
        <f t="shared" si="460"/>
        <v>328.8508655947</v>
      </c>
      <c r="EF292" s="335">
        <f t="shared" si="461"/>
        <v>299.87343037562698</v>
      </c>
      <c r="EG292" s="335">
        <f t="shared" si="462"/>
        <v>286.96645721008798</v>
      </c>
      <c r="EH292" s="335">
        <f t="shared" si="463"/>
        <v>282.38592098475101</v>
      </c>
      <c r="EI292" s="335">
        <f t="shared" si="464"/>
        <v>280.69816184937503</v>
      </c>
      <c r="EJ292" s="335">
        <f t="shared" si="465"/>
        <v>0.20692409258864139</v>
      </c>
      <c r="EK292" s="335">
        <f t="shared" si="466"/>
        <v>0.73999493628111201</v>
      </c>
      <c r="EL292" s="335">
        <f t="shared" si="467"/>
        <v>0.35335240075773999</v>
      </c>
      <c r="EM292" s="335">
        <f t="shared" si="468"/>
        <v>0.18897755292818599</v>
      </c>
      <c r="EN292" s="335">
        <f t="shared" si="469"/>
        <v>0.12218817840455801</v>
      </c>
      <c r="EO292" s="335">
        <f t="shared" si="470"/>
        <v>7.3060825114572805E-2</v>
      </c>
      <c r="EP292" s="335">
        <f t="shared" si="471"/>
        <v>5.3764321341730301E-2</v>
      </c>
      <c r="EQ292" s="335">
        <f t="shared" si="472"/>
        <v>4.5765873698397498E-2</v>
      </c>
      <c r="ER292" s="335">
        <f t="shared" si="473"/>
        <v>4.3548109073897001E-2</v>
      </c>
      <c r="ES292" s="335">
        <f t="shared" si="474"/>
        <v>4.24609775043936E-2</v>
      </c>
      <c r="ET292" s="335">
        <f t="shared" si="475"/>
        <v>5.5587065527563068E-2</v>
      </c>
      <c r="EU292" s="335">
        <f t="shared" si="476"/>
        <v>1.04747160569124E-2</v>
      </c>
      <c r="EV292" s="335">
        <f t="shared" si="477"/>
        <v>9.9570764799691708E-3</v>
      </c>
      <c r="EW292" s="335">
        <f t="shared" si="478"/>
        <v>6.4196648888919499E-3</v>
      </c>
      <c r="EX292" s="335">
        <f t="shared" si="479"/>
        <v>5.45599526494426E-3</v>
      </c>
      <c r="EY292" s="335">
        <f t="shared" si="480"/>
        <v>4.7175365225731996E-3</v>
      </c>
      <c r="EZ292" s="335">
        <f t="shared" si="481"/>
        <v>4.3018391726363297E-3</v>
      </c>
      <c r="FA292" s="335">
        <f t="shared" si="482"/>
        <v>4.1166816404986702E-3</v>
      </c>
      <c r="FB292" s="335">
        <f t="shared" si="483"/>
        <v>4.0509726462172697E-3</v>
      </c>
      <c r="FC292" s="335">
        <f t="shared" si="484"/>
        <v>4.0267596573162799E-3</v>
      </c>
      <c r="FD292" s="335">
        <f t="shared" si="485"/>
        <v>1.3041984458904573E-3</v>
      </c>
      <c r="FE292" s="335">
        <f t="shared" si="486"/>
        <v>0.112529836649977</v>
      </c>
      <c r="FF292" s="335">
        <f t="shared" si="487"/>
        <v>0.103764807432247</v>
      </c>
      <c r="FG292" s="335">
        <f t="shared" si="488"/>
        <v>8.1904009889209095E-2</v>
      </c>
      <c r="FH292" s="335">
        <f t="shared" si="489"/>
        <v>8.0372811122020202E-2</v>
      </c>
      <c r="FI292" s="335">
        <f t="shared" si="490"/>
        <v>7.8826850839141593E-2</v>
      </c>
      <c r="FJ292" s="335">
        <f t="shared" si="491"/>
        <v>7.7629471627150906E-2</v>
      </c>
      <c r="FK292" s="335">
        <f t="shared" si="492"/>
        <v>7.6869255276324197E-2</v>
      </c>
      <c r="FL292" s="335">
        <f t="shared" si="493"/>
        <v>7.6489801218608905E-2</v>
      </c>
      <c r="FM292" s="335">
        <f t="shared" si="494"/>
        <v>7.6275890012832595E-2</v>
      </c>
      <c r="FN292" s="335">
        <f t="shared" si="495"/>
        <v>3.2948538923667892E-2</v>
      </c>
      <c r="FO292" s="335">
        <f t="shared" si="496"/>
        <v>2.93140110896879E-2</v>
      </c>
      <c r="FP292" s="335">
        <f t="shared" si="497"/>
        <v>2.15603319614842E-2</v>
      </c>
      <c r="FQ292" s="335">
        <f t="shared" si="498"/>
        <v>1.61359542510712E-2</v>
      </c>
      <c r="FR292" s="335">
        <f t="shared" si="499"/>
        <v>1.4781439172223E-2</v>
      </c>
      <c r="FS292" s="335">
        <f t="shared" si="500"/>
        <v>1.3413837806436801E-2</v>
      </c>
      <c r="FT292" s="335">
        <f t="shared" si="501"/>
        <v>1.2354573478352299E-2</v>
      </c>
      <c r="FU292" s="335">
        <f t="shared" si="502"/>
        <v>1.16820653404197E-2</v>
      </c>
      <c r="FV292" s="335">
        <f t="shared" si="503"/>
        <v>1.13463459698093E-2</v>
      </c>
      <c r="FW292" s="335">
        <f t="shared" si="504"/>
        <v>1.1157149268450401E-2</v>
      </c>
      <c r="FX292" s="335">
        <f t="shared" si="505"/>
        <v>6.6026126062260432E-3</v>
      </c>
    </row>
    <row r="293" spans="1:180" x14ac:dyDescent="0.2">
      <c r="A293" s="305" t="str">
        <f>_xlfn.CONCAT(IF(LEFT(TRIM(A292),1)="*", "*R", "R"), 1+RIGHT(TRIM(A292),1))</f>
        <v>R5</v>
      </c>
      <c r="B293" s="305" t="str">
        <f t="shared" si="537"/>
        <v>TLFCNGX11</v>
      </c>
      <c r="C293" s="305" t="str">
        <f t="shared" si="538"/>
        <v>TL.CNGX.F.CNGX.2011</v>
      </c>
      <c r="D293" s="301" t="str">
        <f t="shared" si="539"/>
        <v>bn-vmt, bn-vmt/a</v>
      </c>
      <c r="E293" s="301" t="str">
        <f t="shared" si="540"/>
        <v>TRNCNGX</v>
      </c>
      <c r="F293" s="301" t="str">
        <f t="shared" si="541"/>
        <v>TL</v>
      </c>
      <c r="G293" s="315" t="s">
        <v>818</v>
      </c>
      <c r="H293" s="301" t="s">
        <v>814</v>
      </c>
      <c r="I293" s="315">
        <v>1</v>
      </c>
      <c r="J293" s="315" t="str">
        <f t="shared" si="511"/>
        <v>Full size car-GSL</v>
      </c>
      <c r="K293" s="335">
        <f>$I293*IF($G293="Pickup", SUMIFS(NewEmisData!E:E, NewEmisData!$A:$A, "Pickup", NewEmisData!$B:$B, $A293, NewEmisData!$C:$C, $H293, NewEmisData!$D:$D, K$2), SUMIFS(NewEmisData!E:E, NewEmisData!$A:$A, "LDV", NewEmisData!$B:$B, $A293, NewEmisData!$C:$C, $H293, NewEmisData!$D:$D, K$2))</f>
        <v>474.817101058422</v>
      </c>
      <c r="L293" s="335">
        <f>$I293*IF($G293="Pickup", SUMIFS(NewEmisData!F:F, NewEmisData!$A:$A, "Pickup", NewEmisData!$B:$B, $A293, NewEmisData!$C:$C, $H293, NewEmisData!$D:$D, L$2), SUMIFS(NewEmisData!F:F, NewEmisData!$A:$A, "LDV", NewEmisData!$B:$B, $A293, NewEmisData!$C:$C, $H293, NewEmisData!$D:$D, L$2))</f>
        <v>451.24703471572099</v>
      </c>
      <c r="M293" s="335">
        <f>$I293*IF($G293="Pickup", SUMIFS(NewEmisData!G:G, NewEmisData!$A:$A, "Pickup", NewEmisData!$B:$B, $A293, NewEmisData!$C:$C, $H293, NewEmisData!$D:$D, M$2), SUMIFS(NewEmisData!G:G, NewEmisData!$A:$A, "LDV", NewEmisData!$B:$B, $A293, NewEmisData!$C:$C, $H293, NewEmisData!$D:$D, M$2))</f>
        <v>359.55406391675598</v>
      </c>
      <c r="N293" s="335">
        <f>$I293*IF($G293="Pickup", SUMIFS(NewEmisData!H:H, NewEmisData!$A:$A, "Pickup", NewEmisData!$B:$B, $A293, NewEmisData!$C:$C, $H293, NewEmisData!$D:$D, N$2), SUMIFS(NewEmisData!H:H, NewEmisData!$A:$A, "LDV", NewEmisData!$B:$B, $A293, NewEmisData!$C:$C, $H293, NewEmisData!$D:$D, N$2))</f>
        <v>306.68867751853497</v>
      </c>
      <c r="O293" s="335">
        <f>$I293*IF($G293="Pickup", SUMIFS(NewEmisData!I:I, NewEmisData!$A:$A, "Pickup", NewEmisData!$B:$B, $A293, NewEmisData!$C:$C, $H293, NewEmisData!$D:$D, O$2), SUMIFS(NewEmisData!I:I, NewEmisData!$A:$A, "LDV", NewEmisData!$B:$B, $A293, NewEmisData!$C:$C, $H293, NewEmisData!$D:$D, O$2))</f>
        <v>266.05693149041099</v>
      </c>
      <c r="P293" s="335">
        <f>$I293*IF($G293="Pickup", SUMIFS(NewEmisData!J:J, NewEmisData!$A:$A, "Pickup", NewEmisData!$B:$B, $A293, NewEmisData!$C:$C, $H293, NewEmisData!$D:$D, P$2), SUMIFS(NewEmisData!J:J, NewEmisData!$A:$A, "LDV", NewEmisData!$B:$B, $A293, NewEmisData!$C:$C, $H293, NewEmisData!$D:$D, P$2))</f>
        <v>243.087176828883</v>
      </c>
      <c r="Q293" s="335">
        <f>$I293*IF($G293="Pickup", SUMIFS(NewEmisData!K:K, NewEmisData!$A:$A, "Pickup", NewEmisData!$B:$B, $A293, NewEmisData!$C:$C, $H293, NewEmisData!$D:$D, Q$2), SUMIFS(NewEmisData!K:K, NewEmisData!$A:$A, "LDV", NewEmisData!$B:$B, $A293, NewEmisData!$C:$C, $H293, NewEmisData!$D:$D, Q$2))</f>
        <v>232.82718030870799</v>
      </c>
      <c r="R293" s="335">
        <f>$I293*IF($G293="Pickup", SUMIFS(NewEmisData!L:L, NewEmisData!$A:$A, "Pickup", NewEmisData!$B:$B, $A293, NewEmisData!$C:$C, $H293, NewEmisData!$D:$D, R$2), SUMIFS(NewEmisData!L:L, NewEmisData!$A:$A, "LDV", NewEmisData!$B:$B, $A293, NewEmisData!$C:$C, $H293, NewEmisData!$D:$D, R$2))</f>
        <v>229.167353178653</v>
      </c>
      <c r="S293" s="335">
        <f>$I293*IF($G293="Pickup", SUMIFS(NewEmisData!M:M, NewEmisData!$A:$A, "Pickup", NewEmisData!$B:$B, $A293, NewEmisData!$C:$C, $H293, NewEmisData!$D:$D, S$2), SUMIFS(NewEmisData!M:M, NewEmisData!$A:$A, "LDV", NewEmisData!$B:$B, $A293, NewEmisData!$C:$C, $H293, NewEmisData!$D:$D, S$2))</f>
        <v>227.80956840287899</v>
      </c>
      <c r="T293" s="335">
        <v>0.20692409258864139</v>
      </c>
      <c r="U293" s="335">
        <f>$I293*IF($G293="Pickup", SUMIFS(NewEmisData!E:E, NewEmisData!$A:$A, "Pickup", NewEmisData!$B:$B, $A293, NewEmisData!$C:$C, $H293, NewEmisData!$D:$D, U$2), SUMIFS(NewEmisData!E:E, NewEmisData!$A:$A, "LDV", NewEmisData!$B:$B, $A293, NewEmisData!$C:$C, $H293, NewEmisData!$D:$D, U$2))</f>
        <v>0.70973077210402302</v>
      </c>
      <c r="V293" s="335">
        <f>$I293*IF($G293="Pickup", SUMIFS(NewEmisData!F:F, NewEmisData!$A:$A, "Pickup", NewEmisData!$B:$B, $A293, NewEmisData!$C:$C, $H293, NewEmisData!$D:$D, V$2), SUMIFS(NewEmisData!F:F, NewEmisData!$A:$A, "LDV", NewEmisData!$B:$B, $A293, NewEmisData!$C:$C, $H293, NewEmisData!$D:$D, V$2))</f>
        <v>0.32036907792622199</v>
      </c>
      <c r="W293" s="335">
        <f>$I293*IF($G293="Pickup", SUMIFS(NewEmisData!G:G, NewEmisData!$A:$A, "Pickup", NewEmisData!$B:$B, $A293, NewEmisData!$C:$C, $H293, NewEmisData!$D:$D, W$2), SUMIFS(NewEmisData!G:G, NewEmisData!$A:$A, "LDV", NewEmisData!$B:$B, $A293, NewEmisData!$C:$C, $H293, NewEmisData!$D:$D, W$2))</f>
        <v>0.23974719966536701</v>
      </c>
      <c r="X293" s="335">
        <f>$I293*IF($G293="Pickup", SUMIFS(NewEmisData!H:H, NewEmisData!$A:$A, "Pickup", NewEmisData!$B:$B, $A293, NewEmisData!$C:$C, $H293, NewEmisData!$D:$D, X$2), SUMIFS(NewEmisData!H:H, NewEmisData!$A:$A, "LDV", NewEmisData!$B:$B, $A293, NewEmisData!$C:$C, $H293, NewEmisData!$D:$D, X$2))</f>
        <v>0.160612501035788</v>
      </c>
      <c r="Y293" s="335">
        <f>$I293*IF($G293="Pickup", SUMIFS(NewEmisData!I:I, NewEmisData!$A:$A, "Pickup", NewEmisData!$B:$B, $A293, NewEmisData!$C:$C, $H293, NewEmisData!$D:$D, Y$2), SUMIFS(NewEmisData!I:I, NewEmisData!$A:$A, "LDV", NewEmisData!$B:$B, $A293, NewEmisData!$C:$C, $H293, NewEmisData!$D:$D, Y$2))</f>
        <v>0.10365613117262901</v>
      </c>
      <c r="Z293" s="335">
        <f>$I293*IF($G293="Pickup", SUMIFS(NewEmisData!J:J, NewEmisData!$A:$A, "Pickup", NewEmisData!$B:$B, $A293, NewEmisData!$C:$C, $H293, NewEmisData!$D:$D, Z$2), SUMIFS(NewEmisData!J:J, NewEmisData!$A:$A, "LDV", NewEmisData!$B:$B, $A293, NewEmisData!$C:$C, $H293, NewEmisData!$D:$D, Z$2))</f>
        <v>7.8799994555065797E-2</v>
      </c>
      <c r="AA293" s="335">
        <f>$I293*IF($G293="Pickup", SUMIFS(NewEmisData!K:K, NewEmisData!$A:$A, "Pickup", NewEmisData!$B:$B, $A293, NewEmisData!$C:$C, $H293, NewEmisData!$D:$D, AA$2), SUMIFS(NewEmisData!K:K, NewEmisData!$A:$A, "LDV", NewEmisData!$B:$B, $A293, NewEmisData!$C:$C, $H293, NewEmisData!$D:$D, AA$2))</f>
        <v>6.8646939612850705E-2</v>
      </c>
      <c r="AB293" s="335">
        <f>$I293*IF($G293="Pickup", SUMIFS(NewEmisData!L:L, NewEmisData!$A:$A, "Pickup", NewEmisData!$B:$B, $A293, NewEmisData!$C:$C, $H293, NewEmisData!$D:$D, AB$2), SUMIFS(NewEmisData!L:L, NewEmisData!$A:$A, "LDV", NewEmisData!$B:$B, $A293, NewEmisData!$C:$C, $H293, NewEmisData!$D:$D, AB$2))</f>
        <v>6.5824398729591893E-2</v>
      </c>
      <c r="AC293" s="335">
        <f>$I293*IF($G293="Pickup", SUMIFS(NewEmisData!M:M, NewEmisData!$A:$A, "Pickup", NewEmisData!$B:$B, $A293, NewEmisData!$C:$C, $H293, NewEmisData!$D:$D, AC$2), SUMIFS(NewEmisData!M:M, NewEmisData!$A:$A, "LDV", NewEmisData!$B:$B, $A293, NewEmisData!$C:$C, $H293, NewEmisData!$D:$D, AC$2))</f>
        <v>6.4340803704991095E-2</v>
      </c>
      <c r="AD293" s="335">
        <v>5.5587065527563068E-2</v>
      </c>
      <c r="AE293" s="335">
        <f>$I293*IF($G293="Pickup", SUMIFS(NewEmisData!E:E, NewEmisData!$A:$A, "Pickup", NewEmisData!$B:$B, $A293, NewEmisData!$C:$C, $H293, NewEmisData!$D:$D, AE$2), SUMIFS(NewEmisData!E:E, NewEmisData!$A:$A, "LDV", NewEmisData!$B:$B, $A293, NewEmisData!$C:$C, $H293, NewEmisData!$D:$D, AE$2))</f>
        <v>8.2160020457903906E-3</v>
      </c>
      <c r="AF293" s="335">
        <f>$I293*IF($G293="Pickup", SUMIFS(NewEmisData!F:F, NewEmisData!$A:$A, "Pickup", NewEmisData!$B:$B, $A293, NewEmisData!$C:$C, $H293, NewEmisData!$D:$D, AF$2), SUMIFS(NewEmisData!F:F, NewEmisData!$A:$A, "LDV", NewEmisData!$B:$B, $A293, NewEmisData!$C:$C, $H293, NewEmisData!$D:$D, AF$2))</f>
        <v>7.80815598787189E-3</v>
      </c>
      <c r="AG293" s="335">
        <f>$I293*IF($G293="Pickup", SUMIFS(NewEmisData!G:G, NewEmisData!$A:$A, "Pickup", NewEmisData!$B:$B, $A293, NewEmisData!$C:$C, $H293, NewEmisData!$D:$D, AG$2), SUMIFS(NewEmisData!G:G, NewEmisData!$A:$A, "LDV", NewEmisData!$B:$B, $A293, NewEmisData!$C:$C, $H293, NewEmisData!$D:$D, AG$2))</f>
        <v>5.1579884513251097E-3</v>
      </c>
      <c r="AH293" s="335">
        <f>$I293*IF($G293="Pickup", SUMIFS(NewEmisData!H:H, NewEmisData!$A:$A, "Pickup", NewEmisData!$B:$B, $A293, NewEmisData!$C:$C, $H293, NewEmisData!$D:$D, AH$2), SUMIFS(NewEmisData!H:H, NewEmisData!$A:$A, "LDV", NewEmisData!$B:$B, $A293, NewEmisData!$C:$C, $H293, NewEmisData!$D:$D, AH$2))</f>
        <v>4.3996084263759998E-3</v>
      </c>
      <c r="AI293" s="335">
        <f>$I293*IF($G293="Pickup", SUMIFS(NewEmisData!I:I, NewEmisData!$A:$A, "Pickup", NewEmisData!$B:$B, $A293, NewEmisData!$C:$C, $H293, NewEmisData!$D:$D, AI$2), SUMIFS(NewEmisData!I:I, NewEmisData!$A:$A, "LDV", NewEmisData!$B:$B, $A293, NewEmisData!$C:$C, $H293, NewEmisData!$D:$D, AI$2))</f>
        <v>3.81672539575274E-3</v>
      </c>
      <c r="AJ293" s="335">
        <f>$I293*IF($G293="Pickup", SUMIFS(NewEmisData!J:J, NewEmisData!$A:$A, "Pickup", NewEmisData!$B:$B, $A293, NewEmisData!$C:$C, $H293, NewEmisData!$D:$D, AJ$2), SUMIFS(NewEmisData!J:J, NewEmisData!$A:$A, "LDV", NewEmisData!$B:$B, $A293, NewEmisData!$C:$C, $H293, NewEmisData!$D:$D, AJ$2))</f>
        <v>3.4872096414849999E-3</v>
      </c>
      <c r="AK293" s="335">
        <f>$I293*IF($G293="Pickup", SUMIFS(NewEmisData!K:K, NewEmisData!$A:$A, "Pickup", NewEmisData!$B:$B, $A293, NewEmisData!$C:$C, $H293, NewEmisData!$D:$D, AK$2), SUMIFS(NewEmisData!K:K, NewEmisData!$A:$A, "LDV", NewEmisData!$B:$B, $A293, NewEmisData!$C:$C, $H293, NewEmisData!$D:$D, AK$2))</f>
        <v>3.3400286224750798E-3</v>
      </c>
      <c r="AL293" s="335">
        <f>$I293*IF($G293="Pickup", SUMIFS(NewEmisData!L:L, NewEmisData!$A:$A, "Pickup", NewEmisData!$B:$B, $A293, NewEmisData!$C:$C, $H293, NewEmisData!$D:$D, AL$2), SUMIFS(NewEmisData!L:L, NewEmisData!$A:$A, "LDV", NewEmisData!$B:$B, $A293, NewEmisData!$C:$C, $H293, NewEmisData!$D:$D, AL$2))</f>
        <v>3.2875233288682799E-3</v>
      </c>
      <c r="AM293" s="335">
        <f>$I293*IF($G293="Pickup", SUMIFS(NewEmisData!M:M, NewEmisData!$A:$A, "Pickup", NewEmisData!$B:$B, $A293, NewEmisData!$C:$C, $H293, NewEmisData!$D:$D, AM$2), SUMIFS(NewEmisData!M:M, NewEmisData!$A:$A, "LDV", NewEmisData!$B:$B, $A293, NewEmisData!$C:$C, $H293, NewEmisData!$D:$D, AM$2))</f>
        <v>3.2680461258744399E-3</v>
      </c>
      <c r="AN293" s="335">
        <v>1.3041984458904573E-3</v>
      </c>
      <c r="AO293" s="335">
        <f>$I293*IF($G293="Pickup", SUMIFS(NewEmisData!E:E, NewEmisData!$A:$A, "Pickup", NewEmisData!$B:$B, $A293, NewEmisData!$C:$C, $H293, NewEmisData!$D:$D, AO$2), SUMIFS(NewEmisData!E:E, NewEmisData!$A:$A, "LDV", NewEmisData!$B:$B, $A293, NewEmisData!$C:$C, $H293, NewEmisData!$D:$D, AO$2))</f>
        <v>7.6637268565666605E-2</v>
      </c>
      <c r="AP293" s="335">
        <f>$I293*IF($G293="Pickup", SUMIFS(NewEmisData!F:F, NewEmisData!$A:$A, "Pickup", NewEmisData!$B:$B, $A293, NewEmisData!$C:$C, $H293, NewEmisData!$D:$D, AP$2), SUMIFS(NewEmisData!F:F, NewEmisData!$A:$A, "LDV", NewEmisData!$B:$B, $A293, NewEmisData!$C:$C, $H293, NewEmisData!$D:$D, AP$2))</f>
        <v>7.17220347655846E-2</v>
      </c>
      <c r="AQ293" s="335">
        <f>$I293*IF($G293="Pickup", SUMIFS(NewEmisData!G:G, NewEmisData!$A:$A, "Pickup", NewEmisData!$B:$B, $A293, NewEmisData!$C:$C, $H293, NewEmisData!$D:$D, AQ$2), SUMIFS(NewEmisData!G:G, NewEmisData!$A:$A, "LDV", NewEmisData!$B:$B, $A293, NewEmisData!$C:$C, $H293, NewEmisData!$D:$D, AQ$2))</f>
        <v>5.3063354209187903E-2</v>
      </c>
      <c r="AR293" s="335">
        <f>$I293*IF($G293="Pickup", SUMIFS(NewEmisData!H:H, NewEmisData!$A:$A, "Pickup", NewEmisData!$B:$B, $A293, NewEmisData!$C:$C, $H293, NewEmisData!$D:$D, AR$2), SUMIFS(NewEmisData!H:H, NewEmisData!$A:$A, "LDV", NewEmisData!$B:$B, $A293, NewEmisData!$C:$C, $H293, NewEmisData!$D:$D, AR$2))</f>
        <v>5.1413159178765599E-2</v>
      </c>
      <c r="AS293" s="335">
        <f>$I293*IF($G293="Pickup", SUMIFS(NewEmisData!I:I, NewEmisData!$A:$A, "Pickup", NewEmisData!$B:$B, $A293, NewEmisData!$C:$C, $H293, NewEmisData!$D:$D, AS$2), SUMIFS(NewEmisData!I:I, NewEmisData!$A:$A, "LDV", NewEmisData!$B:$B, $A293, NewEmisData!$C:$C, $H293, NewEmisData!$D:$D, AS$2))</f>
        <v>4.9937748877796798E-2</v>
      </c>
      <c r="AT293" s="335">
        <f>$I293*IF($G293="Pickup", SUMIFS(NewEmisData!J:J, NewEmisData!$A:$A, "Pickup", NewEmisData!$B:$B, $A293, NewEmisData!$C:$C, $H293, NewEmisData!$D:$D, AT$2), SUMIFS(NewEmisData!J:J, NewEmisData!$A:$A, "LDV", NewEmisData!$B:$B, $A293, NewEmisData!$C:$C, $H293, NewEmisData!$D:$D, AT$2))</f>
        <v>4.8737436898882699E-2</v>
      </c>
      <c r="AU293" s="335">
        <f>$I293*IF($G293="Pickup", SUMIFS(NewEmisData!K:K, NewEmisData!$A:$A, "Pickup", NewEmisData!$B:$B, $A293, NewEmisData!$C:$C, $H293, NewEmisData!$D:$D, AU$2), SUMIFS(NewEmisData!K:K, NewEmisData!$A:$A, "LDV", NewEmisData!$B:$B, $A293, NewEmisData!$C:$C, $H293, NewEmisData!$D:$D, AU$2))</f>
        <v>4.7984590527250397E-2</v>
      </c>
      <c r="AV293" s="335">
        <f>$I293*IF($G293="Pickup", SUMIFS(NewEmisData!L:L, NewEmisData!$A:$A, "Pickup", NewEmisData!$B:$B, $A293, NewEmisData!$C:$C, $H293, NewEmisData!$D:$D, AV$2), SUMIFS(NewEmisData!L:L, NewEmisData!$A:$A, "LDV", NewEmisData!$B:$B, $A293, NewEmisData!$C:$C, $H293, NewEmisData!$D:$D, AV$2))</f>
        <v>4.76005320802948E-2</v>
      </c>
      <c r="AW293" s="335">
        <f>$I293*IF($G293="Pickup", SUMIFS(NewEmisData!M:M, NewEmisData!$A:$A, "Pickup", NewEmisData!$B:$B, $A293, NewEmisData!$C:$C, $H293, NewEmisData!$D:$D, AW$2), SUMIFS(NewEmisData!M:M, NewEmisData!$A:$A, "LDV", NewEmisData!$B:$B, $A293, NewEmisData!$C:$C, $H293, NewEmisData!$D:$D, AW$2))</f>
        <v>4.7377866603412998E-2</v>
      </c>
      <c r="AX293" s="335">
        <v>3.2948538923667892E-2</v>
      </c>
      <c r="AY293" s="335">
        <f>$I293*IF($G293="Pickup", SUMIFS(NewEmisData!E:E, NewEmisData!$A:$A, "Pickup", NewEmisData!$B:$B, $A293, NewEmisData!$C:$C, $H293, NewEmisData!$D:$D, AY$2), SUMIFS(NewEmisData!E:E, NewEmisData!$A:$A, "LDV", NewEmisData!$B:$B, $A293, NewEmisData!$C:$C, $H293, NewEmisData!$D:$D, AY$2))</f>
        <v>1.9839679684136899E-2</v>
      </c>
      <c r="AZ293" s="335">
        <f>$I293*IF($G293="Pickup", SUMIFS(NewEmisData!F:F, NewEmisData!$A:$A, "Pickup", NewEmisData!$B:$B, $A293, NewEmisData!$C:$C, $H293, NewEmisData!$D:$D, AZ$2), SUMIFS(NewEmisData!F:F, NewEmisData!$A:$A, "LDV", NewEmisData!$B:$B, $A293, NewEmisData!$C:$C, $H293, NewEmisData!$D:$D, AZ$2))</f>
        <v>1.54915322396613E-2</v>
      </c>
      <c r="BA293" s="335">
        <f>$I293*IF($G293="Pickup", SUMIFS(NewEmisData!G:G, NewEmisData!$A:$A, "Pickup", NewEmisData!$B:$B, $A293, NewEmisData!$C:$C, $H293, NewEmisData!$D:$D, BA$2), SUMIFS(NewEmisData!G:G, NewEmisData!$A:$A, "LDV", NewEmisData!$B:$B, $A293, NewEmisData!$C:$C, $H293, NewEmisData!$D:$D, BA$2))</f>
        <v>1.24856485125612E-2</v>
      </c>
      <c r="BB293" s="335">
        <f>$I293*IF($G293="Pickup", SUMIFS(NewEmisData!H:H, NewEmisData!$A:$A, "Pickup", NewEmisData!$B:$B, $A293, NewEmisData!$C:$C, $H293, NewEmisData!$D:$D, BB$2), SUMIFS(NewEmisData!H:H, NewEmisData!$A:$A, "LDV", NewEmisData!$B:$B, $A293, NewEmisData!$C:$C, $H293, NewEmisData!$D:$D, BB$2))</f>
        <v>1.10258430769824E-2</v>
      </c>
      <c r="BC293" s="335">
        <f>$I293*IF($G293="Pickup", SUMIFS(NewEmisData!I:I, NewEmisData!$A:$A, "Pickup", NewEmisData!$B:$B, $A293, NewEmisData!$C:$C, $H293, NewEmisData!$D:$D, BC$2), SUMIFS(NewEmisData!I:I, NewEmisData!$A:$A, "LDV", NewEmisData!$B:$B, $A293, NewEmisData!$C:$C, $H293, NewEmisData!$D:$D, BC$2))</f>
        <v>9.7206839249302599E-3</v>
      </c>
      <c r="BD293" s="335">
        <f>$I293*IF($G293="Pickup", SUMIFS(NewEmisData!J:J, NewEmisData!$A:$A, "Pickup", NewEmisData!$B:$B, $A293, NewEmisData!$C:$C, $H293, NewEmisData!$D:$D, BD$2), SUMIFS(NewEmisData!J:J, NewEmisData!$A:$A, "LDV", NewEmisData!$B:$B, $A293, NewEmisData!$C:$C, $H293, NewEmisData!$D:$D, BD$2))</f>
        <v>8.6588886279032502E-3</v>
      </c>
      <c r="BE293" s="335">
        <f>$I293*IF($G293="Pickup", SUMIFS(NewEmisData!K:K, NewEmisData!$A:$A, "Pickup", NewEmisData!$B:$B, $A293, NewEmisData!$C:$C, $H293, NewEmisData!$D:$D, BE$2), SUMIFS(NewEmisData!K:K, NewEmisData!$A:$A, "LDV", NewEmisData!$B:$B, $A293, NewEmisData!$C:$C, $H293, NewEmisData!$D:$D, BE$2))</f>
        <v>7.9928948991222996E-3</v>
      </c>
      <c r="BF293" s="335">
        <f>$I293*IF($G293="Pickup", SUMIFS(NewEmisData!L:L, NewEmisData!$A:$A, "Pickup", NewEmisData!$B:$B, $A293, NewEmisData!$C:$C, $H293, NewEmisData!$D:$D, BF$2), SUMIFS(NewEmisData!L:L, NewEmisData!$A:$A, "LDV", NewEmisData!$B:$B, $A293, NewEmisData!$C:$C, $H293, NewEmisData!$D:$D, BF$2))</f>
        <v>7.65317007618625E-3</v>
      </c>
      <c r="BG293" s="335">
        <f>$I293*IF($G293="Pickup", SUMIFS(NewEmisData!M:M, NewEmisData!$A:$A, "Pickup", NewEmisData!$B:$B, $A293, NewEmisData!$C:$C, $H293, NewEmisData!$D:$D, BG$2), SUMIFS(NewEmisData!M:M, NewEmisData!$A:$A, "LDV", NewEmisData!$B:$B, $A293, NewEmisData!$C:$C, $H293, NewEmisData!$D:$D, BG$2))</f>
        <v>7.4561632981935697E-3</v>
      </c>
      <c r="BH293" s="335">
        <v>6.6026126062260432E-3</v>
      </c>
      <c r="BI293" s="335">
        <f>$I293*IF($G293="Pickup", SUMIFS(NewEmisData!E:E, NewEmisData!$A:$A, "Pickup", NewEmisData!$B:$B, $A293, NewEmisData!$C:$C, $H293, NewEmisData!$D:$D, BI$2), SUMIFS(NewEmisData!E:E, NewEmisData!$A:$A, "LDV", NewEmisData!$B:$B, $A293, NewEmisData!$C:$C, $H293, NewEmisData!$D:$D, BI$2))</f>
        <v>6.4220034872518204</v>
      </c>
      <c r="BJ293" s="335">
        <f>$I293*IF($G293="Pickup", SUMIFS(NewEmisData!F:F, NewEmisData!$A:$A, "Pickup", NewEmisData!$B:$B, $A293, NewEmisData!$C:$C, $H293, NewEmisData!$D:$D, BJ$2), SUMIFS(NewEmisData!F:F, NewEmisData!$A:$A, "LDV", NewEmisData!$B:$B, $A293, NewEmisData!$C:$C, $H293, NewEmisData!$D:$D, BJ$2))</f>
        <v>3.8479800836345999</v>
      </c>
      <c r="BK293" s="335">
        <f>$I293*IF($G293="Pickup", SUMIFS(NewEmisData!G:G, NewEmisData!$A:$A, "Pickup", NewEmisData!$B:$B, $A293, NewEmisData!$C:$C, $H293, NewEmisData!$D:$D, BK$2), SUMIFS(NewEmisData!G:G, NewEmisData!$A:$A, "LDV", NewEmisData!$B:$B, $A293, NewEmisData!$C:$C, $H293, NewEmisData!$D:$D, BK$2))</f>
        <v>2.9970734916117499</v>
      </c>
      <c r="BL293" s="335">
        <f>$I293*IF($G293="Pickup", SUMIFS(NewEmisData!H:H, NewEmisData!$A:$A, "Pickup", NewEmisData!$B:$B, $A293, NewEmisData!$C:$C, $H293, NewEmisData!$D:$D, BL$2), SUMIFS(NewEmisData!H:H, NewEmisData!$A:$A, "LDV", NewEmisData!$B:$B, $A293, NewEmisData!$C:$C, $H293, NewEmisData!$D:$D, BL$2))</f>
        <v>2.36472323758924</v>
      </c>
      <c r="BM293" s="335">
        <f>$I293*IF($G293="Pickup", SUMIFS(NewEmisData!I:I, NewEmisData!$A:$A, "Pickup", NewEmisData!$B:$B, $A293, NewEmisData!$C:$C, $H293, NewEmisData!$D:$D, BM$2), SUMIFS(NewEmisData!I:I, NewEmisData!$A:$A, "LDV", NewEmisData!$B:$B, $A293, NewEmisData!$C:$C, $H293, NewEmisData!$D:$D, BM$2))</f>
        <v>1.7421472431707099</v>
      </c>
      <c r="BN293" s="335">
        <f>$I293*IF($G293="Pickup", SUMIFS(NewEmisData!J:J, NewEmisData!$A:$A, "Pickup", NewEmisData!$B:$B, $A293, NewEmisData!$C:$C, $H293, NewEmisData!$D:$D, BN$2), SUMIFS(NewEmisData!J:J, NewEmisData!$A:$A, "LDV", NewEmisData!$B:$B, $A293, NewEmisData!$C:$C, $H293, NewEmisData!$D:$D, BN$2))</f>
        <v>1.3931539503279999</v>
      </c>
      <c r="BO293" s="335">
        <f>$I293*IF($G293="Pickup", SUMIFS(NewEmisData!K:K, NewEmisData!$A:$A, "Pickup", NewEmisData!$B:$B, $A293, NewEmisData!$C:$C, $H293, NewEmisData!$D:$D, BO$2), SUMIFS(NewEmisData!K:K, NewEmisData!$A:$A, "LDV", NewEmisData!$B:$B, $A293, NewEmisData!$C:$C, $H293, NewEmisData!$D:$D, BO$2))</f>
        <v>1.2342051269933401</v>
      </c>
      <c r="BP293" s="335">
        <f>$I293*IF($G293="Pickup", SUMIFS(NewEmisData!L:L, NewEmisData!$A:$A, "Pickup", NewEmisData!$B:$B, $A293, NewEmisData!$C:$C, $H293, NewEmisData!$D:$D, BP$2), SUMIFS(NewEmisData!L:L, NewEmisData!$A:$A, "LDV", NewEmisData!$B:$B, $A293, NewEmisData!$C:$C, $H293, NewEmisData!$D:$D, BP$2))</f>
        <v>1.18127069132138</v>
      </c>
      <c r="BQ293" s="335">
        <f>$I293*IF($G293="Pickup", SUMIFS(NewEmisData!M:M, NewEmisData!$A:$A, "Pickup", NewEmisData!$B:$B, $A293, NewEmisData!$C:$C, $H293, NewEmisData!$D:$D, BQ$2), SUMIFS(NewEmisData!M:M, NewEmisData!$A:$A, "LDV", NewEmisData!$B:$B, $A293, NewEmisData!$C:$C, $H293, NewEmisData!$D:$D, BQ$2))</f>
        <v>1.1484293714755001</v>
      </c>
      <c r="BR293" s="335">
        <v>1.5622001678221484</v>
      </c>
      <c r="BS293" s="335">
        <f>$I293*IF($G293="Pickup", SUMIFS(NewEmisData!E:E, NewEmisData!$A:$A, "Pickup", NewEmisData!$B:$B, $A293, NewEmisData!$C:$C, $H293, NewEmisData!$D:$D, BS$2), SUMIFS(NewEmisData!E:E, NewEmisData!$A:$A, "LDV", NewEmisData!$B:$B, $A293, NewEmisData!$C:$C, $H293, NewEmisData!$D:$D, BS$2))</f>
        <v>0.76625314114096599</v>
      </c>
      <c r="BT293" s="335">
        <f>$I293*IF($G293="Pickup", SUMIFS(NewEmisData!F:F, NewEmisData!$A:$A, "Pickup", NewEmisData!$B:$B, $A293, NewEmisData!$C:$C, $H293, NewEmisData!$D:$D, BT$2), SUMIFS(NewEmisData!F:F, NewEmisData!$A:$A, "LDV", NewEmisData!$B:$B, $A293, NewEmisData!$C:$C, $H293, NewEmisData!$D:$D, BT$2))</f>
        <v>0.42849019580384201</v>
      </c>
      <c r="BU293" s="335">
        <f>$I293*IF($G293="Pickup", SUMIFS(NewEmisData!G:G, NewEmisData!$A:$A, "Pickup", NewEmisData!$B:$B, $A293, NewEmisData!$C:$C, $H293, NewEmisData!$D:$D, BU$2), SUMIFS(NewEmisData!G:G, NewEmisData!$A:$A, "LDV", NewEmisData!$B:$B, $A293, NewEmisData!$C:$C, $H293, NewEmisData!$D:$D, BU$2))</f>
        <v>0.33923869580754101</v>
      </c>
      <c r="BV293" s="335">
        <f>$I293*IF($G293="Pickup", SUMIFS(NewEmisData!H:H, NewEmisData!$A:$A, "Pickup", NewEmisData!$B:$B, $A293, NewEmisData!$C:$C, $H293, NewEmisData!$D:$D, BV$2), SUMIFS(NewEmisData!H:H, NewEmisData!$A:$A, "LDV", NewEmisData!$B:$B, $A293, NewEmisData!$C:$C, $H293, NewEmisData!$D:$D, BV$2))</f>
        <v>0.274572609184357</v>
      </c>
      <c r="BW293" s="335">
        <f>$I293*IF($G293="Pickup", SUMIFS(NewEmisData!I:I, NewEmisData!$A:$A, "Pickup", NewEmisData!$B:$B, $A293, NewEmisData!$C:$C, $H293, NewEmisData!$D:$D, BW$2), SUMIFS(NewEmisData!I:I, NewEmisData!$A:$A, "LDV", NewEmisData!$B:$B, $A293, NewEmisData!$C:$C, $H293, NewEmisData!$D:$D, BW$2))</f>
        <v>0.20444446873760599</v>
      </c>
      <c r="BX293" s="335">
        <f>$I293*IF($G293="Pickup", SUMIFS(NewEmisData!J:J, NewEmisData!$A:$A, "Pickup", NewEmisData!$B:$B, $A293, NewEmisData!$C:$C, $H293, NewEmisData!$D:$D, BX$2), SUMIFS(NewEmisData!J:J, NewEmisData!$A:$A, "LDV", NewEmisData!$B:$B, $A293, NewEmisData!$C:$C, $H293, NewEmisData!$D:$D, BX$2))</f>
        <v>0.170176908378738</v>
      </c>
      <c r="BY293" s="335">
        <f>$I293*IF($G293="Pickup", SUMIFS(NewEmisData!K:K, NewEmisData!$A:$A, "Pickup", NewEmisData!$B:$B, $A293, NewEmisData!$C:$C, $H293, NewEmisData!$D:$D, BY$2), SUMIFS(NewEmisData!K:K, NewEmisData!$A:$A, "LDV", NewEmisData!$B:$B, $A293, NewEmisData!$C:$C, $H293, NewEmisData!$D:$D, BY$2))</f>
        <v>0.152045525981331</v>
      </c>
      <c r="BZ293" s="335">
        <f>$I293*IF($G293="Pickup", SUMIFS(NewEmisData!L:L, NewEmisData!$A:$A, "Pickup", NewEmisData!$B:$B, $A293, NewEmisData!$C:$C, $H293, NewEmisData!$D:$D, BZ$2), SUMIFS(NewEmisData!L:L, NewEmisData!$A:$A, "LDV", NewEmisData!$B:$B, $A293, NewEmisData!$C:$C, $H293, NewEmisData!$D:$D, BZ$2))</f>
        <v>0.14503696159912</v>
      </c>
      <c r="CA293" s="335">
        <f>$I293*IF($G293="Pickup", SUMIFS(NewEmisData!M:M, NewEmisData!$A:$A, "Pickup", NewEmisData!$B:$B, $A293, NewEmisData!$C:$C, $H293, NewEmisData!$D:$D, CA$2), SUMIFS(NewEmisData!M:M, NewEmisData!$A:$A, "LDV", NewEmisData!$B:$B, $A293, NewEmisData!$C:$C, $H293, NewEmisData!$D:$D, CA$2))</f>
        <v>0.139402683427791</v>
      </c>
      <c r="CB293" s="335">
        <v>0.11295846897695311</v>
      </c>
      <c r="CC293" s="335">
        <f>$I293*IF($G293="Pickup", SUMIFS(NewEmisData!E:E, NewEmisData!$A:$A, "Pickup", NewEmisData!$B:$B, $A293, NewEmisData!$C:$C, $H293, NewEmisData!$D:$D, CC$2), SUMIFS(NewEmisData!E:E, NewEmisData!$A:$A, "LDV", NewEmisData!$B:$B, $A293, NewEmisData!$C:$C, $H293, NewEmisData!$D:$D, CC$2))</f>
        <v>3.9065075142891502E-2</v>
      </c>
      <c r="CD293" s="335">
        <f>$I293*IF($G293="Pickup", SUMIFS(NewEmisData!F:F, NewEmisData!$A:$A, "Pickup", NewEmisData!$B:$B, $A293, NewEmisData!$C:$C, $H293, NewEmisData!$D:$D, CD$2), SUMIFS(NewEmisData!F:F, NewEmisData!$A:$A, "LDV", NewEmisData!$B:$B, $A293, NewEmisData!$C:$C, $H293, NewEmisData!$D:$D, CD$2))</f>
        <v>2.71884075109541E-2</v>
      </c>
      <c r="CE293" s="335">
        <f>$I293*IF($G293="Pickup", SUMIFS(NewEmisData!G:G, NewEmisData!$A:$A, "Pickup", NewEmisData!$B:$B, $A293, NewEmisData!$C:$C, $H293, NewEmisData!$D:$D, CE$2), SUMIFS(NewEmisData!G:G, NewEmisData!$A:$A, "LDV", NewEmisData!$B:$B, $A293, NewEmisData!$C:$C, $H293, NewEmisData!$D:$D, CE$2))</f>
        <v>2.35915905182916E-2</v>
      </c>
      <c r="CF293" s="335">
        <f>$I293*IF($G293="Pickup", SUMIFS(NewEmisData!H:H, NewEmisData!$A:$A, "Pickup", NewEmisData!$B:$B, $A293, NewEmisData!$C:$C, $H293, NewEmisData!$D:$D, CF$2), SUMIFS(NewEmisData!H:H, NewEmisData!$A:$A, "LDV", NewEmisData!$B:$B, $A293, NewEmisData!$C:$C, $H293, NewEmisData!$D:$D, CF$2))</f>
        <v>2.2519914122574401E-2</v>
      </c>
      <c r="CG293" s="335">
        <f>$I293*IF($G293="Pickup", SUMIFS(NewEmisData!I:I, NewEmisData!$A:$A, "Pickup", NewEmisData!$B:$B, $A293, NewEmisData!$C:$C, $H293, NewEmisData!$D:$D, CG$2), SUMIFS(NewEmisData!I:I, NewEmisData!$A:$A, "LDV", NewEmisData!$B:$B, $A293, NewEmisData!$C:$C, $H293, NewEmisData!$D:$D, CG$2))</f>
        <v>2.1807779866682201E-2</v>
      </c>
      <c r="CH293" s="335">
        <f>$I293*IF($G293="Pickup", SUMIFS(NewEmisData!J:J, NewEmisData!$A:$A, "Pickup", NewEmisData!$B:$B, $A293, NewEmisData!$C:$C, $H293, NewEmisData!$D:$D, CH$2), SUMIFS(NewEmisData!J:J, NewEmisData!$A:$A, "LDV", NewEmisData!$B:$B, $A293, NewEmisData!$C:$C, $H293, NewEmisData!$D:$D, CH$2))</f>
        <v>2.1246517083751901E-2</v>
      </c>
      <c r="CI293" s="335">
        <f>$I293*IF($G293="Pickup", SUMIFS(NewEmisData!K:K, NewEmisData!$A:$A, "Pickup", NewEmisData!$B:$B, $A293, NewEmisData!$C:$C, $H293, NewEmisData!$D:$D, CI$2), SUMIFS(NewEmisData!K:K, NewEmisData!$A:$A, "LDV", NewEmisData!$B:$B, $A293, NewEmisData!$C:$C, $H293, NewEmisData!$D:$D, CI$2))</f>
        <v>2.1244746441372499E-2</v>
      </c>
      <c r="CJ293" s="335">
        <f>$I293*IF($G293="Pickup", SUMIFS(NewEmisData!L:L, NewEmisData!$A:$A, "Pickup", NewEmisData!$B:$B, $A293, NewEmisData!$C:$C, $H293, NewEmisData!$D:$D, CJ$2), SUMIFS(NewEmisData!L:L, NewEmisData!$A:$A, "LDV", NewEmisData!$B:$B, $A293, NewEmisData!$C:$C, $H293, NewEmisData!$D:$D, CJ$2))</f>
        <v>2.1244238664552498E-2</v>
      </c>
      <c r="CK293" s="335">
        <f>$I293*IF($G293="Pickup", SUMIFS(NewEmisData!M:M, NewEmisData!$A:$A, "Pickup", NewEmisData!$B:$B, $A293, NewEmisData!$C:$C, $H293, NewEmisData!$D:$D, CK$2), SUMIFS(NewEmisData!M:M, NewEmisData!$A:$A, "LDV", NewEmisData!$B:$B, $A293, NewEmisData!$C:$C, $H293, NewEmisData!$D:$D, CK$2))</f>
        <v>2.1243800212783201E-2</v>
      </c>
      <c r="CL293" s="335">
        <v>2.0846549246249676E-2</v>
      </c>
      <c r="CM293" s="335">
        <f>$I293*IF($G293="Pickup", SUMIFS(NewEmisData!E:E, NewEmisData!$A:$A, "Pickup", NewEmisData!$B:$B, $A293, NewEmisData!$C:$C, $H293, NewEmisData!$D:$D, CM$2), SUMIFS(NewEmisData!E:E, NewEmisData!$A:$A, "LDV", NewEmisData!$B:$B, $A293, NewEmisData!$C:$C, $H293, NewEmisData!$D:$D, CM$2))</f>
        <v>2.3400482606005499E-2</v>
      </c>
      <c r="CN293" s="335">
        <f>$I293*IF($G293="Pickup", SUMIFS(NewEmisData!F:F, NewEmisData!$A:$A, "Pickup", NewEmisData!$B:$B, $A293, NewEmisData!$C:$C, $H293, NewEmisData!$D:$D, CN$2), SUMIFS(NewEmisData!F:F, NewEmisData!$A:$A, "LDV", NewEmisData!$B:$B, $A293, NewEmisData!$C:$C, $H293, NewEmisData!$D:$D, CN$2))</f>
        <v>1.46264020139097E-2</v>
      </c>
      <c r="CO293" s="335">
        <f>$I293*IF($G293="Pickup", SUMIFS(NewEmisData!G:G, NewEmisData!$A:$A, "Pickup", NewEmisData!$B:$B, $A293, NewEmisData!$C:$C, $H293, NewEmisData!$D:$D, CO$2), SUMIFS(NewEmisData!G:G, NewEmisData!$A:$A, "LDV", NewEmisData!$B:$B, $A293, NewEmisData!$C:$C, $H293, NewEmisData!$D:$D, CO$2))</f>
        <v>1.17594755724597E-2</v>
      </c>
      <c r="CP293" s="335">
        <f>$I293*IF($G293="Pickup", SUMIFS(NewEmisData!H:H, NewEmisData!$A:$A, "Pickup", NewEmisData!$B:$B, $A293, NewEmisData!$C:$C, $H293, NewEmisData!$D:$D, CP$2), SUMIFS(NewEmisData!H:H, NewEmisData!$A:$A, "LDV", NewEmisData!$B:$B, $A293, NewEmisData!$C:$C, $H293, NewEmisData!$D:$D, CP$2))</f>
        <v>9.5913131178771704E-3</v>
      </c>
      <c r="CQ293" s="335">
        <f>$I293*IF($G293="Pickup", SUMIFS(NewEmisData!I:I, NewEmisData!$A:$A, "Pickup", NewEmisData!$B:$B, $A293, NewEmisData!$C:$C, $H293, NewEmisData!$D:$D, CQ$2), SUMIFS(NewEmisData!I:I, NewEmisData!$A:$A, "LDV", NewEmisData!$B:$B, $A293, NewEmisData!$C:$C, $H293, NewEmisData!$D:$D, CQ$2))</f>
        <v>8.49787062067325E-3</v>
      </c>
      <c r="CR293" s="335">
        <f>$I293*IF($G293="Pickup", SUMIFS(NewEmisData!J:J, NewEmisData!$A:$A, "Pickup", NewEmisData!$B:$B, $A293, NewEmisData!$C:$C, $H293, NewEmisData!$D:$D, CR$2), SUMIFS(NewEmisData!J:J, NewEmisData!$A:$A, "LDV", NewEmisData!$B:$B, $A293, NewEmisData!$C:$C, $H293, NewEmisData!$D:$D, CR$2))</f>
        <v>8.0109865110152001E-3</v>
      </c>
      <c r="CS293" s="335">
        <f>$I293*IF($G293="Pickup", SUMIFS(NewEmisData!K:K, NewEmisData!$A:$A, "Pickup", NewEmisData!$B:$B, $A293, NewEmisData!$C:$C, $H293, NewEmisData!$D:$D, CS$2), SUMIFS(NewEmisData!K:K, NewEmisData!$A:$A, "LDV", NewEmisData!$B:$B, $A293, NewEmisData!$C:$C, $H293, NewEmisData!$D:$D, CS$2))</f>
        <v>7.9536784391849198E-3</v>
      </c>
      <c r="CT293" s="335">
        <f>$I293*IF($G293="Pickup", SUMIFS(NewEmisData!L:L, NewEmisData!$A:$A, "Pickup", NewEmisData!$B:$B, $A293, NewEmisData!$C:$C, $H293, NewEmisData!$D:$D, CT$2), SUMIFS(NewEmisData!L:L, NewEmisData!$A:$A, "LDV", NewEmisData!$B:$B, $A293, NewEmisData!$C:$C, $H293, NewEmisData!$D:$D, CT$2))</f>
        <v>7.8603296078806496E-3</v>
      </c>
      <c r="CU293" s="335">
        <f>$I293*IF($G293="Pickup", SUMIFS(NewEmisData!M:M, NewEmisData!$A:$A, "Pickup", NewEmisData!$B:$B, $A293, NewEmisData!$C:$C, $H293, NewEmisData!$D:$D, CU$2), SUMIFS(NewEmisData!M:M, NewEmisData!$A:$A, "LDV", NewEmisData!$B:$B, $A293, NewEmisData!$C:$C, $H293, NewEmisData!$D:$D, CU$2))</f>
        <v>7.8597717488691193E-3</v>
      </c>
      <c r="CV293" s="335">
        <v>5.2030687941242611E-3</v>
      </c>
      <c r="CW293" s="335">
        <v>3.0448046675121709E-3</v>
      </c>
      <c r="CX293" s="335">
        <v>1.8865908720768221E-3</v>
      </c>
      <c r="CY293" s="335">
        <v>1.5570268485524494E-3</v>
      </c>
      <c r="CZ293" s="335">
        <v>1.2432183416122382E-3</v>
      </c>
      <c r="DA293" s="335">
        <v>9.252251866281976E-4</v>
      </c>
      <c r="DB293" s="335">
        <v>7.2309456596024934E-4</v>
      </c>
      <c r="DC293" s="335">
        <v>6.8940706870607876E-4</v>
      </c>
      <c r="DD293" s="335">
        <v>6.844148428615973E-4</v>
      </c>
      <c r="DE293" s="335">
        <v>6.8634617396886091E-4</v>
      </c>
      <c r="DF293" s="335">
        <v>6.8634617396886091E-4</v>
      </c>
      <c r="DG293" s="335">
        <f>$I293*IF($G293="Pickup", SUMIFS(NewEmisData!E:E, NewEmisData!$A:$A, "Pickup", NewEmisData!$B:$B, $A293, NewEmisData!$C:$C, $H293, NewEmisData!$D:$D, DG$2), SUMIFS(NewEmisData!E:E, NewEmisData!$A:$A, "LDV", NewEmisData!$B:$B, $A293, NewEmisData!$C:$C, $H293, NewEmisData!$D:$D, DG$2))</f>
        <v>0</v>
      </c>
      <c r="DH293" s="335">
        <f>$I293*IF($G293="Pickup", SUMIFS(NewEmisData!F:F, NewEmisData!$A:$A, "Pickup", NewEmisData!$B:$B, $A293, NewEmisData!$C:$C, $H293, NewEmisData!$D:$D, DH$2), SUMIFS(NewEmisData!F:F, NewEmisData!$A:$A, "LDV", NewEmisData!$B:$B, $A293, NewEmisData!$C:$C, $H293, NewEmisData!$D:$D, DH$2))</f>
        <v>0</v>
      </c>
      <c r="DI293" s="335">
        <f>$I293*IF($G293="Pickup", SUMIFS(NewEmisData!G:G, NewEmisData!$A:$A, "Pickup", NewEmisData!$B:$B, $A293, NewEmisData!$C:$C, $H293, NewEmisData!$D:$D, DI$2), SUMIFS(NewEmisData!G:G, NewEmisData!$A:$A, "LDV", NewEmisData!$B:$B, $A293, NewEmisData!$C:$C, $H293, NewEmisData!$D:$D, DI$2))</f>
        <v>0</v>
      </c>
      <c r="DJ293" s="335">
        <f>$I293*IF($G293="Pickup", SUMIFS(NewEmisData!H:H, NewEmisData!$A:$A, "Pickup", NewEmisData!$B:$B, $A293, NewEmisData!$C:$C, $H293, NewEmisData!$D:$D, DJ$2), SUMIFS(NewEmisData!H:H, NewEmisData!$A:$A, "LDV", NewEmisData!$B:$B, $A293, NewEmisData!$C:$C, $H293, NewEmisData!$D:$D, DJ$2))</f>
        <v>0</v>
      </c>
      <c r="DK293" s="335">
        <f>$I293*IF($G293="Pickup", SUMIFS(NewEmisData!I:I, NewEmisData!$A:$A, "Pickup", NewEmisData!$B:$B, $A293, NewEmisData!$C:$C, $H293, NewEmisData!$D:$D, DK$2), SUMIFS(NewEmisData!I:I, NewEmisData!$A:$A, "LDV", NewEmisData!$B:$B, $A293, NewEmisData!$C:$C, $H293, NewEmisData!$D:$D, DK$2))</f>
        <v>0</v>
      </c>
      <c r="DL293" s="335">
        <f>$I293*IF($G293="Pickup", SUMIFS(NewEmisData!J:J, NewEmisData!$A:$A, "Pickup", NewEmisData!$B:$B, $A293, NewEmisData!$C:$C, $H293, NewEmisData!$D:$D, DL$2), SUMIFS(NewEmisData!J:J, NewEmisData!$A:$A, "LDV", NewEmisData!$B:$B, $A293, NewEmisData!$C:$C, $H293, NewEmisData!$D:$D, DL$2))</f>
        <v>0</v>
      </c>
      <c r="DM293" s="335">
        <f>$I293*IF($G293="Pickup", SUMIFS(NewEmisData!K:K, NewEmisData!$A:$A, "Pickup", NewEmisData!$B:$B, $A293, NewEmisData!$C:$C, $H293, NewEmisData!$D:$D, DM$2), SUMIFS(NewEmisData!K:K, NewEmisData!$A:$A, "LDV", NewEmisData!$B:$B, $A293, NewEmisData!$C:$C, $H293, NewEmisData!$D:$D, DM$2))</f>
        <v>0</v>
      </c>
      <c r="DN293" s="335">
        <f>$I293*IF($G293="Pickup", SUMIFS(NewEmisData!L:L, NewEmisData!$A:$A, "Pickup", NewEmisData!$B:$B, $A293, NewEmisData!$C:$C, $H293, NewEmisData!$D:$D, DN$2), SUMIFS(NewEmisData!L:L, NewEmisData!$A:$A, "LDV", NewEmisData!$B:$B, $A293, NewEmisData!$C:$C, $H293, NewEmisData!$D:$D, DN$2))</f>
        <v>0</v>
      </c>
      <c r="DO293" s="335">
        <f>$I293*IF($G293="Pickup", SUMIFS(NewEmisData!M:M, NewEmisData!$A:$A, "Pickup", NewEmisData!$B:$B, $A293, NewEmisData!$C:$C, $H293, NewEmisData!$D:$D, DO$2), SUMIFS(NewEmisData!M:M, NewEmisData!$A:$A, "LDV", NewEmisData!$B:$B, $A293, NewEmisData!$C:$C, $H293, NewEmisData!$D:$D, DO$2))</f>
        <v>0</v>
      </c>
      <c r="DP293" s="335">
        <v>1.3868757746550878E-3</v>
      </c>
      <c r="DQ293" s="335">
        <f>$I293*IF($G293="Pickup", SUMIFS(NewEmisData!E:E, NewEmisData!$A:$A, "Pickup", NewEmisData!$B:$B, $A293, NewEmisData!$C:$C, $H293, NewEmisData!$D:$D, DQ$2), SUMIFS(NewEmisData!E:E, NewEmisData!$A:$A, "LDV", NewEmisData!$B:$B, $A293, NewEmisData!$C:$C, $H293, NewEmisData!$D:$D, DQ$2))</f>
        <v>1.5358627671248499E-2</v>
      </c>
      <c r="DR293" s="335">
        <f>$I293*IF($G293="Pickup", SUMIFS(NewEmisData!F:F, NewEmisData!$A:$A, "Pickup", NewEmisData!$B:$B, $A293, NewEmisData!$C:$C, $H293, NewEmisData!$D:$D, DR$2), SUMIFS(NewEmisData!F:F, NewEmisData!$A:$A, "LDV", NewEmisData!$B:$B, $A293, NewEmisData!$C:$C, $H293, NewEmisData!$D:$D, DR$2))</f>
        <v>9.2701502330196205E-3</v>
      </c>
      <c r="DS293" s="335">
        <f>$I293*IF($G293="Pickup", SUMIFS(NewEmisData!G:G, NewEmisData!$A:$A, "Pickup", NewEmisData!$B:$B, $A293, NewEmisData!$C:$C, $H293, NewEmisData!$D:$D, DS$2), SUMIFS(NewEmisData!G:G, NewEmisData!$A:$A, "LDV", NewEmisData!$B:$B, $A293, NewEmisData!$C:$C, $H293, NewEmisData!$D:$D, DS$2))</f>
        <v>7.3800443468092902E-3</v>
      </c>
      <c r="DT293" s="335">
        <f>$I293*IF($G293="Pickup", SUMIFS(NewEmisData!H:H, NewEmisData!$A:$A, "Pickup", NewEmisData!$B:$B, $A293, NewEmisData!$C:$C, $H293, NewEmisData!$D:$D, DT$2), SUMIFS(NewEmisData!H:H, NewEmisData!$A:$A, "LDV", NewEmisData!$B:$B, $A293, NewEmisData!$C:$C, $H293, NewEmisData!$D:$D, DT$2))</f>
        <v>5.7500359883598503E-3</v>
      </c>
      <c r="DU293" s="335">
        <f>$I293*IF($G293="Pickup", SUMIFS(NewEmisData!I:I, NewEmisData!$A:$A, "Pickup", NewEmisData!$B:$B, $A293, NewEmisData!$C:$C, $H293, NewEmisData!$D:$D, DU$2), SUMIFS(NewEmisData!I:I, NewEmisData!$A:$A, "LDV", NewEmisData!$B:$B, $A293, NewEmisData!$C:$C, $H293, NewEmisData!$D:$D, DU$2))</f>
        <v>4.5486358185720301E-3</v>
      </c>
      <c r="DV293" s="335">
        <f>$I293*IF($G293="Pickup", SUMIFS(NewEmisData!J:J, NewEmisData!$A:$A, "Pickup", NewEmisData!$B:$B, $A293, NewEmisData!$C:$C, $H293, NewEmisData!$D:$D, DV$2), SUMIFS(NewEmisData!J:J, NewEmisData!$A:$A, "LDV", NewEmisData!$B:$B, $A293, NewEmisData!$C:$C, $H293, NewEmisData!$D:$D, DV$2))</f>
        <v>3.9745008012961004E-3</v>
      </c>
      <c r="DW293" s="335">
        <f>$I293*IF($G293="Pickup", SUMIFS(NewEmisData!K:K, NewEmisData!$A:$A, "Pickup", NewEmisData!$B:$B, $A293, NewEmisData!$C:$C, $H293, NewEmisData!$D:$D, DW$2), SUMIFS(NewEmisData!K:K, NewEmisData!$A:$A, "LDV", NewEmisData!$B:$B, $A293, NewEmisData!$C:$C, $H293, NewEmisData!$D:$D, DW$2))</f>
        <v>3.6505775807205302E-3</v>
      </c>
      <c r="DX293" s="335">
        <f>$I293*IF($G293="Pickup", SUMIFS(NewEmisData!L:L, NewEmisData!$A:$A, "Pickup", NewEmisData!$B:$B, $A293, NewEmisData!$C:$C, $H293, NewEmisData!$D:$D, DX$2), SUMIFS(NewEmisData!L:L, NewEmisData!$A:$A, "LDV", NewEmisData!$B:$B, $A293, NewEmisData!$C:$C, $H293, NewEmisData!$D:$D, DX$2))</f>
        <v>3.5463484367939599E-3</v>
      </c>
      <c r="DY293" s="335">
        <f>$I293*IF($G293="Pickup", SUMIFS(NewEmisData!M:M, NewEmisData!$A:$A, "Pickup", NewEmisData!$B:$B, $A293, NewEmisData!$C:$C, $H293, NewEmisData!$D:$D, DY$2), SUMIFS(NewEmisData!M:M, NewEmisData!$A:$A, "LDV", NewEmisData!$B:$B, $A293, NewEmisData!$C:$C, $H293, NewEmisData!$D:$D, DY$2))</f>
        <v>3.4918759359810199E-3</v>
      </c>
      <c r="DZ293" s="335">
        <v>4.3350573081854527E-3</v>
      </c>
      <c r="EA293" s="335">
        <f t="shared" si="456"/>
        <v>474.817101058422</v>
      </c>
      <c r="EB293" s="335">
        <f t="shared" si="457"/>
        <v>451.24703471572099</v>
      </c>
      <c r="EC293" s="335">
        <f t="shared" si="458"/>
        <v>359.55406391675598</v>
      </c>
      <c r="ED293" s="335">
        <f t="shared" si="459"/>
        <v>306.68867751853497</v>
      </c>
      <c r="EE293" s="335">
        <f t="shared" si="460"/>
        <v>266.05693149041099</v>
      </c>
      <c r="EF293" s="335">
        <f t="shared" si="461"/>
        <v>243.087176828883</v>
      </c>
      <c r="EG293" s="335">
        <f t="shared" si="462"/>
        <v>232.82718030870799</v>
      </c>
      <c r="EH293" s="335">
        <f t="shared" si="463"/>
        <v>229.167353178653</v>
      </c>
      <c r="EI293" s="335">
        <f t="shared" si="464"/>
        <v>227.80956840287899</v>
      </c>
      <c r="EJ293" s="335">
        <f t="shared" si="465"/>
        <v>0.20692409258864139</v>
      </c>
      <c r="EK293" s="335">
        <f t="shared" si="466"/>
        <v>0.70973077210402302</v>
      </c>
      <c r="EL293" s="335">
        <f t="shared" si="467"/>
        <v>0.32036907792622199</v>
      </c>
      <c r="EM293" s="335">
        <f t="shared" si="468"/>
        <v>0.23974719966536701</v>
      </c>
      <c r="EN293" s="335">
        <f t="shared" si="469"/>
        <v>0.160612501035788</v>
      </c>
      <c r="EO293" s="335">
        <f t="shared" si="470"/>
        <v>0.10365613117262901</v>
      </c>
      <c r="EP293" s="335">
        <f t="shared" si="471"/>
        <v>7.8799994555065797E-2</v>
      </c>
      <c r="EQ293" s="335">
        <f t="shared" si="472"/>
        <v>6.8646939612850705E-2</v>
      </c>
      <c r="ER293" s="335">
        <f t="shared" si="473"/>
        <v>6.5824398729591893E-2</v>
      </c>
      <c r="ES293" s="335">
        <f t="shared" si="474"/>
        <v>6.4340803704991095E-2</v>
      </c>
      <c r="ET293" s="335">
        <f t="shared" si="475"/>
        <v>5.5587065527563068E-2</v>
      </c>
      <c r="EU293" s="335">
        <f t="shared" si="476"/>
        <v>8.2160020457903906E-3</v>
      </c>
      <c r="EV293" s="335">
        <f t="shared" si="477"/>
        <v>7.80815598787189E-3</v>
      </c>
      <c r="EW293" s="335">
        <f t="shared" si="478"/>
        <v>5.1579884513251097E-3</v>
      </c>
      <c r="EX293" s="335">
        <f t="shared" si="479"/>
        <v>4.3996084263759998E-3</v>
      </c>
      <c r="EY293" s="335">
        <f t="shared" si="480"/>
        <v>3.81672539575274E-3</v>
      </c>
      <c r="EZ293" s="335">
        <f t="shared" si="481"/>
        <v>3.4872096414849999E-3</v>
      </c>
      <c r="FA293" s="335">
        <f t="shared" si="482"/>
        <v>3.3400286224750798E-3</v>
      </c>
      <c r="FB293" s="335">
        <f t="shared" si="483"/>
        <v>3.2875233288682799E-3</v>
      </c>
      <c r="FC293" s="335">
        <f t="shared" si="484"/>
        <v>3.2680461258744399E-3</v>
      </c>
      <c r="FD293" s="335">
        <f t="shared" si="485"/>
        <v>1.3041984458904573E-3</v>
      </c>
      <c r="FE293" s="335">
        <f t="shared" si="486"/>
        <v>7.6637268565666605E-2</v>
      </c>
      <c r="FF293" s="335">
        <f t="shared" si="487"/>
        <v>7.17220347655846E-2</v>
      </c>
      <c r="FG293" s="335">
        <f t="shared" si="488"/>
        <v>5.3063354209187903E-2</v>
      </c>
      <c r="FH293" s="335">
        <f t="shared" si="489"/>
        <v>5.1413159178765599E-2</v>
      </c>
      <c r="FI293" s="335">
        <f t="shared" si="490"/>
        <v>4.9937748877796798E-2</v>
      </c>
      <c r="FJ293" s="335">
        <f t="shared" si="491"/>
        <v>4.8737436898882699E-2</v>
      </c>
      <c r="FK293" s="335">
        <f t="shared" si="492"/>
        <v>4.7984590527250397E-2</v>
      </c>
      <c r="FL293" s="335">
        <f t="shared" si="493"/>
        <v>4.76005320802948E-2</v>
      </c>
      <c r="FM293" s="335">
        <f t="shared" si="494"/>
        <v>4.7377866603412998E-2</v>
      </c>
      <c r="FN293" s="335">
        <f t="shared" si="495"/>
        <v>3.2948538923667892E-2</v>
      </c>
      <c r="FO293" s="335">
        <f t="shared" si="496"/>
        <v>1.9839679684136899E-2</v>
      </c>
      <c r="FP293" s="335">
        <f t="shared" si="497"/>
        <v>1.54915322396613E-2</v>
      </c>
      <c r="FQ293" s="335">
        <f t="shared" si="498"/>
        <v>1.24856485125612E-2</v>
      </c>
      <c r="FR293" s="335">
        <f t="shared" si="499"/>
        <v>1.10258430769824E-2</v>
      </c>
      <c r="FS293" s="335">
        <f t="shared" si="500"/>
        <v>9.7206839249302599E-3</v>
      </c>
      <c r="FT293" s="335">
        <f t="shared" si="501"/>
        <v>8.6588886279032502E-3</v>
      </c>
      <c r="FU293" s="335">
        <f t="shared" si="502"/>
        <v>7.9928948991222996E-3</v>
      </c>
      <c r="FV293" s="335">
        <f t="shared" si="503"/>
        <v>7.65317007618625E-3</v>
      </c>
      <c r="FW293" s="335">
        <f t="shared" si="504"/>
        <v>7.4561632981935697E-3</v>
      </c>
      <c r="FX293" s="335">
        <f t="shared" si="505"/>
        <v>6.6026126062260432E-3</v>
      </c>
    </row>
    <row r="294" spans="1:180" x14ac:dyDescent="0.2">
      <c r="A294" s="305" t="str">
        <f>_xlfn.CONCAT(IF(LEFT(TRIM(A293),1)="*", "*R", "R"), 1+RIGHT(TRIM(A293),1))</f>
        <v>R6</v>
      </c>
      <c r="B294" s="305" t="str">
        <f t="shared" si="537"/>
        <v>TLFCNGX11</v>
      </c>
      <c r="C294" s="305" t="str">
        <f t="shared" si="538"/>
        <v>TL.CNGX.F.CNGX.2011</v>
      </c>
      <c r="D294" s="301" t="str">
        <f t="shared" si="539"/>
        <v>bn-vmt, bn-vmt/a</v>
      </c>
      <c r="E294" s="301" t="str">
        <f t="shared" si="540"/>
        <v>TRNCNGX</v>
      </c>
      <c r="F294" s="301" t="str">
        <f t="shared" si="541"/>
        <v>TL</v>
      </c>
      <c r="G294" s="315" t="s">
        <v>818</v>
      </c>
      <c r="H294" s="301" t="s">
        <v>814</v>
      </c>
      <c r="I294" s="315">
        <v>1</v>
      </c>
      <c r="J294" s="315" t="str">
        <f t="shared" si="511"/>
        <v>Full size car-GSL</v>
      </c>
      <c r="K294" s="335">
        <f>$I294*IF($G294="Pickup", SUMIFS(NewEmisData!E:E, NewEmisData!$A:$A, "Pickup", NewEmisData!$B:$B, $A294, NewEmisData!$C:$C, $H294, NewEmisData!$D:$D, K$2), SUMIFS(NewEmisData!E:E, NewEmisData!$A:$A, "LDV", NewEmisData!$B:$B, $A294, NewEmisData!$C:$C, $H294, NewEmisData!$D:$D, K$2))</f>
        <v>465.43339574540698</v>
      </c>
      <c r="L294" s="335">
        <f>$I294*IF($G294="Pickup", SUMIFS(NewEmisData!F:F, NewEmisData!$A:$A, "Pickup", NewEmisData!$B:$B, $A294, NewEmisData!$C:$C, $H294, NewEmisData!$D:$D, L$2), SUMIFS(NewEmisData!F:F, NewEmisData!$A:$A, "LDV", NewEmisData!$B:$B, $A294, NewEmisData!$C:$C, $H294, NewEmisData!$D:$D, L$2))</f>
        <v>447.45086858043499</v>
      </c>
      <c r="M294" s="335">
        <f>$I294*IF($G294="Pickup", SUMIFS(NewEmisData!G:G, NewEmisData!$A:$A, "Pickup", NewEmisData!$B:$B, $A294, NewEmisData!$C:$C, $H294, NewEmisData!$D:$D, M$2), SUMIFS(NewEmisData!G:G, NewEmisData!$A:$A, "LDV", NewEmisData!$B:$B, $A294, NewEmisData!$C:$C, $H294, NewEmisData!$D:$D, M$2))</f>
        <v>371.68579631799702</v>
      </c>
      <c r="N294" s="335">
        <f>$I294*IF($G294="Pickup", SUMIFS(NewEmisData!H:H, NewEmisData!$A:$A, "Pickup", NewEmisData!$B:$B, $A294, NewEmisData!$C:$C, $H294, NewEmisData!$D:$D, N$2), SUMIFS(NewEmisData!H:H, NewEmisData!$A:$A, "LDV", NewEmisData!$B:$B, $A294, NewEmisData!$C:$C, $H294, NewEmisData!$D:$D, N$2))</f>
        <v>316.68783468886801</v>
      </c>
      <c r="O294" s="335">
        <f>$I294*IF($G294="Pickup", SUMIFS(NewEmisData!I:I, NewEmisData!$A:$A, "Pickup", NewEmisData!$B:$B, $A294, NewEmisData!$C:$C, $H294, NewEmisData!$D:$D, O$2), SUMIFS(NewEmisData!I:I, NewEmisData!$A:$A, "LDV", NewEmisData!$B:$B, $A294, NewEmisData!$C:$C, $H294, NewEmisData!$D:$D, O$2))</f>
        <v>274.45359564691302</v>
      </c>
      <c r="P294" s="335">
        <f>$I294*IF($G294="Pickup", SUMIFS(NewEmisData!J:J, NewEmisData!$A:$A, "Pickup", NewEmisData!$B:$B, $A294, NewEmisData!$C:$C, $H294, NewEmisData!$D:$D, P$2), SUMIFS(NewEmisData!J:J, NewEmisData!$A:$A, "LDV", NewEmisData!$B:$B, $A294, NewEmisData!$C:$C, $H294, NewEmisData!$D:$D, P$2))</f>
        <v>250.610452801164</v>
      </c>
      <c r="Q294" s="335">
        <f>$I294*IF($G294="Pickup", SUMIFS(NewEmisData!K:K, NewEmisData!$A:$A, "Pickup", NewEmisData!$B:$B, $A294, NewEmisData!$C:$C, $H294, NewEmisData!$D:$D, Q$2), SUMIFS(NewEmisData!K:K, NewEmisData!$A:$A, "LDV", NewEmisData!$B:$B, $A294, NewEmisData!$C:$C, $H294, NewEmisData!$D:$D, Q$2))</f>
        <v>239.96929474207201</v>
      </c>
      <c r="R294" s="335">
        <f>$I294*IF($G294="Pickup", SUMIFS(NewEmisData!L:L, NewEmisData!$A:$A, "Pickup", NewEmisData!$B:$B, $A294, NewEmisData!$C:$C, $H294, NewEmisData!$D:$D, R$2), SUMIFS(NewEmisData!L:L, NewEmisData!$A:$A, "LDV", NewEmisData!$B:$B, $A294, NewEmisData!$C:$C, $H294, NewEmisData!$D:$D, R$2))</f>
        <v>236.17949059358199</v>
      </c>
      <c r="S294" s="335">
        <f>$I294*IF($G294="Pickup", SUMIFS(NewEmisData!M:M, NewEmisData!$A:$A, "Pickup", NewEmisData!$B:$B, $A294, NewEmisData!$C:$C, $H294, NewEmisData!$D:$D, S$2), SUMIFS(NewEmisData!M:M, NewEmisData!$A:$A, "LDV", NewEmisData!$B:$B, $A294, NewEmisData!$C:$C, $H294, NewEmisData!$D:$D, S$2))</f>
        <v>234.77621268414799</v>
      </c>
      <c r="T294" s="335">
        <v>0.20692409258864139</v>
      </c>
      <c r="U294" s="335">
        <f>$I294*IF($G294="Pickup", SUMIFS(NewEmisData!E:E, NewEmisData!$A:$A, "Pickup", NewEmisData!$B:$B, $A294, NewEmisData!$C:$C, $H294, NewEmisData!$D:$D, U$2), SUMIFS(NewEmisData!E:E, NewEmisData!$A:$A, "LDV", NewEmisData!$B:$B, $A294, NewEmisData!$C:$C, $H294, NewEmisData!$D:$D, U$2))</f>
        <v>0.76817370125590101</v>
      </c>
      <c r="V294" s="335">
        <f>$I294*IF($G294="Pickup", SUMIFS(NewEmisData!F:F, NewEmisData!$A:$A, "Pickup", NewEmisData!$B:$B, $A294, NewEmisData!$C:$C, $H294, NewEmisData!$D:$D, V$2), SUMIFS(NewEmisData!F:F, NewEmisData!$A:$A, "LDV", NewEmisData!$B:$B, $A294, NewEmisData!$C:$C, $H294, NewEmisData!$D:$D, V$2))</f>
        <v>0.34255400012381199</v>
      </c>
      <c r="W294" s="335">
        <f>$I294*IF($G294="Pickup", SUMIFS(NewEmisData!G:G, NewEmisData!$A:$A, "Pickup", NewEmisData!$B:$B, $A294, NewEmisData!$C:$C, $H294, NewEmisData!$D:$D, W$2), SUMIFS(NewEmisData!G:G, NewEmisData!$A:$A, "LDV", NewEmisData!$B:$B, $A294, NewEmisData!$C:$C, $H294, NewEmisData!$D:$D, W$2))</f>
        <v>0.22026197441968301</v>
      </c>
      <c r="X294" s="335">
        <f>$I294*IF($G294="Pickup", SUMIFS(NewEmisData!H:H, NewEmisData!$A:$A, "Pickup", NewEmisData!$B:$B, $A294, NewEmisData!$C:$C, $H294, NewEmisData!$D:$D, X$2), SUMIFS(NewEmisData!H:H, NewEmisData!$A:$A, "LDV", NewEmisData!$B:$B, $A294, NewEmisData!$C:$C, $H294, NewEmisData!$D:$D, X$2))</f>
        <v>0.146130223505477</v>
      </c>
      <c r="Y294" s="335">
        <f>$I294*IF($G294="Pickup", SUMIFS(NewEmisData!I:I, NewEmisData!$A:$A, "Pickup", NewEmisData!$B:$B, $A294, NewEmisData!$C:$C, $H294, NewEmisData!$D:$D, Y$2), SUMIFS(NewEmisData!I:I, NewEmisData!$A:$A, "LDV", NewEmisData!$B:$B, $A294, NewEmisData!$C:$C, $H294, NewEmisData!$D:$D, Y$2))</f>
        <v>9.25204446820201E-2</v>
      </c>
      <c r="Z294" s="335">
        <f>$I294*IF($G294="Pickup", SUMIFS(NewEmisData!J:J, NewEmisData!$A:$A, "Pickup", NewEmisData!$B:$B, $A294, NewEmisData!$C:$C, $H294, NewEmisData!$D:$D, Z$2), SUMIFS(NewEmisData!J:J, NewEmisData!$A:$A, "LDV", NewEmisData!$B:$B, $A294, NewEmisData!$C:$C, $H294, NewEmisData!$D:$D, Z$2))</f>
        <v>6.9646332093205393E-2</v>
      </c>
      <c r="AA294" s="335">
        <f>$I294*IF($G294="Pickup", SUMIFS(NewEmisData!K:K, NewEmisData!$A:$A, "Pickup", NewEmisData!$B:$B, $A294, NewEmisData!$C:$C, $H294, NewEmisData!$D:$D, AA$2), SUMIFS(NewEmisData!K:K, NewEmisData!$A:$A, "LDV", NewEmisData!$B:$B, $A294, NewEmisData!$C:$C, $H294, NewEmisData!$D:$D, AA$2))</f>
        <v>6.0285539426727999E-2</v>
      </c>
      <c r="AB294" s="335">
        <f>$I294*IF($G294="Pickup", SUMIFS(NewEmisData!L:L, NewEmisData!$A:$A, "Pickup", NewEmisData!$B:$B, $A294, NewEmisData!$C:$C, $H294, NewEmisData!$D:$D, AB$2), SUMIFS(NewEmisData!L:L, NewEmisData!$A:$A, "LDV", NewEmisData!$B:$B, $A294, NewEmisData!$C:$C, $H294, NewEmisData!$D:$D, AB$2))</f>
        <v>5.7685517085836899E-2</v>
      </c>
      <c r="AC294" s="335">
        <f>$I294*IF($G294="Pickup", SUMIFS(NewEmisData!M:M, NewEmisData!$A:$A, "Pickup", NewEmisData!$B:$B, $A294, NewEmisData!$C:$C, $H294, NewEmisData!$D:$D, AC$2), SUMIFS(NewEmisData!M:M, NewEmisData!$A:$A, "LDV", NewEmisData!$B:$B, $A294, NewEmisData!$C:$C, $H294, NewEmisData!$D:$D, AC$2))</f>
        <v>5.6336256806388998E-2</v>
      </c>
      <c r="AD294" s="335">
        <v>5.5587065527563068E-2</v>
      </c>
      <c r="AE294" s="335">
        <f>$I294*IF($G294="Pickup", SUMIFS(NewEmisData!E:E, NewEmisData!$A:$A, "Pickup", NewEmisData!$B:$B, $A294, NewEmisData!$C:$C, $H294, NewEmisData!$D:$D, AE$2), SUMIFS(NewEmisData!E:E, NewEmisData!$A:$A, "LDV", NewEmisData!$B:$B, $A294, NewEmisData!$C:$C, $H294, NewEmisData!$D:$D, AE$2))</f>
        <v>8.0536316527093799E-3</v>
      </c>
      <c r="AF294" s="335">
        <f>$I294*IF($G294="Pickup", SUMIFS(NewEmisData!F:F, NewEmisData!$A:$A, "Pickup", NewEmisData!$B:$B, $A294, NewEmisData!$C:$C, $H294, NewEmisData!$D:$D, AF$2), SUMIFS(NewEmisData!F:F, NewEmisData!$A:$A, "LDV", NewEmisData!$B:$B, $A294, NewEmisData!$C:$C, $H294, NewEmisData!$D:$D, AF$2))</f>
        <v>7.7424694052717798E-3</v>
      </c>
      <c r="AG294" s="335">
        <f>$I294*IF($G294="Pickup", SUMIFS(NewEmisData!G:G, NewEmisData!$A:$A, "Pickup", NewEmisData!$B:$B, $A294, NewEmisData!$C:$C, $H294, NewEmisData!$D:$D, AG$2), SUMIFS(NewEmisData!G:G, NewEmisData!$A:$A, "LDV", NewEmisData!$B:$B, $A294, NewEmisData!$C:$C, $H294, NewEmisData!$D:$D, AG$2))</f>
        <v>5.3320257089092297E-3</v>
      </c>
      <c r="AH294" s="335">
        <f>$I294*IF($G294="Pickup", SUMIFS(NewEmisData!H:H, NewEmisData!$A:$A, "Pickup", NewEmisData!$B:$B, $A294, NewEmisData!$C:$C, $H294, NewEmisData!$D:$D, AH$2), SUMIFS(NewEmisData!H:H, NewEmisData!$A:$A, "LDV", NewEmisData!$B:$B, $A294, NewEmisData!$C:$C, $H294, NewEmisData!$D:$D, AH$2))</f>
        <v>4.5430510168157703E-3</v>
      </c>
      <c r="AI294" s="335">
        <f>$I294*IF($G294="Pickup", SUMIFS(NewEmisData!I:I, NewEmisData!$A:$A, "Pickup", NewEmisData!$B:$B, $A294, NewEmisData!$C:$C, $H294, NewEmisData!$D:$D, AI$2), SUMIFS(NewEmisData!I:I, NewEmisData!$A:$A, "LDV", NewEmisData!$B:$B, $A294, NewEmisData!$C:$C, $H294, NewEmisData!$D:$D, AI$2))</f>
        <v>3.9371785778053803E-3</v>
      </c>
      <c r="AJ294" s="335">
        <f>$I294*IF($G294="Pickup", SUMIFS(NewEmisData!J:J, NewEmisData!$A:$A, "Pickup", NewEmisData!$B:$B, $A294, NewEmisData!$C:$C, $H294, NewEmisData!$D:$D, AJ$2), SUMIFS(NewEmisData!J:J, NewEmisData!$A:$A, "LDV", NewEmisData!$B:$B, $A294, NewEmisData!$C:$C, $H294, NewEmisData!$D:$D, AJ$2))</f>
        <v>3.5951364530025401E-3</v>
      </c>
      <c r="AK294" s="335">
        <f>$I294*IF($G294="Pickup", SUMIFS(NewEmisData!K:K, NewEmisData!$A:$A, "Pickup", NewEmisData!$B:$B, $A294, NewEmisData!$C:$C, $H294, NewEmisData!$D:$D, AK$2), SUMIFS(NewEmisData!K:K, NewEmisData!$A:$A, "LDV", NewEmisData!$B:$B, $A294, NewEmisData!$C:$C, $H294, NewEmisData!$D:$D, AK$2))</f>
        <v>3.4424852382502098E-3</v>
      </c>
      <c r="AL294" s="335">
        <f>$I294*IF($G294="Pickup", SUMIFS(NewEmisData!L:L, NewEmisData!$A:$A, "Pickup", NewEmisData!$B:$B, $A294, NewEmisData!$C:$C, $H294, NewEmisData!$D:$D, AL$2), SUMIFS(NewEmisData!L:L, NewEmisData!$A:$A, "LDV", NewEmisData!$B:$B, $A294, NewEmisData!$C:$C, $H294, NewEmisData!$D:$D, AL$2))</f>
        <v>3.38811619026995E-3</v>
      </c>
      <c r="AM294" s="335">
        <f>$I294*IF($G294="Pickup", SUMIFS(NewEmisData!M:M, NewEmisData!$A:$A, "Pickup", NewEmisData!$B:$B, $A294, NewEmisData!$C:$C, $H294, NewEmisData!$D:$D, AM$2), SUMIFS(NewEmisData!M:M, NewEmisData!$A:$A, "LDV", NewEmisData!$B:$B, $A294, NewEmisData!$C:$C, $H294, NewEmisData!$D:$D, AM$2))</f>
        <v>3.36798790618778E-3</v>
      </c>
      <c r="AN294" s="335">
        <v>1.3041984458904573E-3</v>
      </c>
      <c r="AO294" s="335">
        <f>$I294*IF($G294="Pickup", SUMIFS(NewEmisData!E:E, NewEmisData!$A:$A, "Pickup", NewEmisData!$B:$B, $A294, NewEmisData!$C:$C, $H294, NewEmisData!$D:$D, AO$2), SUMIFS(NewEmisData!E:E, NewEmisData!$A:$A, "LDV", NewEmisData!$B:$B, $A294, NewEmisData!$C:$C, $H294, NewEmisData!$D:$D, AO$2))</f>
        <v>7.6317156939691294E-2</v>
      </c>
      <c r="AP294" s="335">
        <f>$I294*IF($G294="Pickup", SUMIFS(NewEmisData!F:F, NewEmisData!$A:$A, "Pickup", NewEmisData!$B:$B, $A294, NewEmisData!$C:$C, $H294, NewEmisData!$D:$D, AP$2), SUMIFS(NewEmisData!F:F, NewEmisData!$A:$A, "LDV", NewEmisData!$B:$B, $A294, NewEmisData!$C:$C, $H294, NewEmisData!$D:$D, AP$2))</f>
        <v>7.1544642944165196E-2</v>
      </c>
      <c r="AQ294" s="335">
        <f>$I294*IF($G294="Pickup", SUMIFS(NewEmisData!G:G, NewEmisData!$A:$A, "Pickup", NewEmisData!$B:$B, $A294, NewEmisData!$C:$C, $H294, NewEmisData!$D:$D, AQ$2), SUMIFS(NewEmisData!G:G, NewEmisData!$A:$A, "LDV", NewEmisData!$B:$B, $A294, NewEmisData!$C:$C, $H294, NewEmisData!$D:$D, AQ$2))</f>
        <v>5.8249743312617203E-2</v>
      </c>
      <c r="AR294" s="335">
        <f>$I294*IF($G294="Pickup", SUMIFS(NewEmisData!H:H, NewEmisData!$A:$A, "Pickup", NewEmisData!$B:$B, $A294, NewEmisData!$C:$C, $H294, NewEmisData!$D:$D, AR$2), SUMIFS(NewEmisData!H:H, NewEmisData!$A:$A, "LDV", NewEmisData!$B:$B, $A294, NewEmisData!$C:$C, $H294, NewEmisData!$D:$D, AR$2))</f>
        <v>5.6730049378736901E-2</v>
      </c>
      <c r="AS294" s="335">
        <f>$I294*IF($G294="Pickup", SUMIFS(NewEmisData!I:I, NewEmisData!$A:$A, "Pickup", NewEmisData!$B:$B, $A294, NewEmisData!$C:$C, $H294, NewEmisData!$D:$D, AS$2), SUMIFS(NewEmisData!I:I, NewEmisData!$A:$A, "LDV", NewEmisData!$B:$B, $A294, NewEmisData!$C:$C, $H294, NewEmisData!$D:$D, AS$2))</f>
        <v>5.5297861804990203E-2</v>
      </c>
      <c r="AT294" s="335">
        <f>$I294*IF($G294="Pickup", SUMIFS(NewEmisData!J:J, NewEmisData!$A:$A, "Pickup", NewEmisData!$B:$B, $A294, NewEmisData!$C:$C, $H294, NewEmisData!$D:$D, AT$2), SUMIFS(NewEmisData!J:J, NewEmisData!$A:$A, "LDV", NewEmisData!$B:$B, $A294, NewEmisData!$C:$C, $H294, NewEmisData!$D:$D, AT$2))</f>
        <v>5.4156352090813403E-2</v>
      </c>
      <c r="AU294" s="335">
        <f>$I294*IF($G294="Pickup", SUMIFS(NewEmisData!K:K, NewEmisData!$A:$A, "Pickup", NewEmisData!$B:$B, $A294, NewEmisData!$C:$C, $H294, NewEmisData!$D:$D, AU$2), SUMIFS(NewEmisData!K:K, NewEmisData!$A:$A, "LDV", NewEmisData!$B:$B, $A294, NewEmisData!$C:$C, $H294, NewEmisData!$D:$D, AU$2))</f>
        <v>5.3430662266944498E-2</v>
      </c>
      <c r="AV294" s="335">
        <f>$I294*IF($G294="Pickup", SUMIFS(NewEmisData!L:L, NewEmisData!$A:$A, "Pickup", NewEmisData!$B:$B, $A294, NewEmisData!$C:$C, $H294, NewEmisData!$D:$D, AV$2), SUMIFS(NewEmisData!L:L, NewEmisData!$A:$A, "LDV", NewEmisData!$B:$B, $A294, NewEmisData!$C:$C, $H294, NewEmisData!$D:$D, AV$2))</f>
        <v>5.3062743786751999E-2</v>
      </c>
      <c r="AW294" s="335">
        <f>$I294*IF($G294="Pickup", SUMIFS(NewEmisData!M:M, NewEmisData!$A:$A, "Pickup", NewEmisData!$B:$B, $A294, NewEmisData!$C:$C, $H294, NewEmisData!$D:$D, AW$2), SUMIFS(NewEmisData!M:M, NewEmisData!$A:$A, "LDV", NewEmisData!$B:$B, $A294, NewEmisData!$C:$C, $H294, NewEmisData!$D:$D, AW$2))</f>
        <v>5.2850768620488903E-2</v>
      </c>
      <c r="AX294" s="335">
        <v>3.2948538923667892E-2</v>
      </c>
      <c r="AY294" s="335">
        <f>$I294*IF($G294="Pickup", SUMIFS(NewEmisData!E:E, NewEmisData!$A:$A, "Pickup", NewEmisData!$B:$B, $A294, NewEmisData!$C:$C, $H294, NewEmisData!$D:$D, AY$2), SUMIFS(NewEmisData!E:E, NewEmisData!$A:$A, "LDV", NewEmisData!$B:$B, $A294, NewEmisData!$C:$C, $H294, NewEmisData!$D:$D, AY$2))</f>
        <v>2.00368746679381E-2</v>
      </c>
      <c r="AZ294" s="335">
        <f>$I294*IF($G294="Pickup", SUMIFS(NewEmisData!F:F, NewEmisData!$A:$A, "Pickup", NewEmisData!$B:$B, $A294, NewEmisData!$C:$C, $H294, NewEmisData!$D:$D, AZ$2), SUMIFS(NewEmisData!F:F, NewEmisData!$A:$A, "LDV", NewEmisData!$B:$B, $A294, NewEmisData!$C:$C, $H294, NewEmisData!$D:$D, AZ$2))</f>
        <v>1.58149288879222E-2</v>
      </c>
      <c r="BA294" s="335">
        <f>$I294*IF($G294="Pickup", SUMIFS(NewEmisData!G:G, NewEmisData!$A:$A, "Pickup", NewEmisData!$B:$B, $A294, NewEmisData!$C:$C, $H294, NewEmisData!$D:$D, BA$2), SUMIFS(NewEmisData!G:G, NewEmisData!$A:$A, "LDV", NewEmisData!$B:$B, $A294, NewEmisData!$C:$C, $H294, NewEmisData!$D:$D, BA$2))</f>
        <v>1.2889012730210401E-2</v>
      </c>
      <c r="BB294" s="335">
        <f>$I294*IF($G294="Pickup", SUMIFS(NewEmisData!H:H, NewEmisData!$A:$A, "Pickup", NewEmisData!$B:$B, $A294, NewEmisData!$C:$C, $H294, NewEmisData!$D:$D, BB$2), SUMIFS(NewEmisData!H:H, NewEmisData!$A:$A, "LDV", NewEmisData!$B:$B, $A294, NewEmisData!$C:$C, $H294, NewEmisData!$D:$D, BB$2))</f>
        <v>1.1544674905883E-2</v>
      </c>
      <c r="BC294" s="335">
        <f>$I294*IF($G294="Pickup", SUMIFS(NewEmisData!I:I, NewEmisData!$A:$A, "Pickup", NewEmisData!$B:$B, $A294, NewEmisData!$C:$C, $H294, NewEmisData!$D:$D, BC$2), SUMIFS(NewEmisData!I:I, NewEmisData!$A:$A, "LDV", NewEmisData!$B:$B, $A294, NewEmisData!$C:$C, $H294, NewEmisData!$D:$D, BC$2))</f>
        <v>1.0277724336371899E-2</v>
      </c>
      <c r="BD294" s="335">
        <f>$I294*IF($G294="Pickup", SUMIFS(NewEmisData!J:J, NewEmisData!$A:$A, "Pickup", NewEmisData!$B:$B, $A294, NewEmisData!$C:$C, $H294, NewEmisData!$D:$D, BD$2), SUMIFS(NewEmisData!J:J, NewEmisData!$A:$A, "LDV", NewEmisData!$B:$B, $A294, NewEmisData!$C:$C, $H294, NewEmisData!$D:$D, BD$2))</f>
        <v>9.2679749278735592E-3</v>
      </c>
      <c r="BE294" s="335">
        <f>$I294*IF($G294="Pickup", SUMIFS(NewEmisData!K:K, NewEmisData!$A:$A, "Pickup", NewEmisData!$B:$B, $A294, NewEmisData!$C:$C, $H294, NewEmisData!$D:$D, BE$2), SUMIFS(NewEmisData!K:K, NewEmisData!$A:$A, "LDV", NewEmisData!$B:$B, $A294, NewEmisData!$C:$C, $H294, NewEmisData!$D:$D, BE$2))</f>
        <v>8.6259896432645099E-3</v>
      </c>
      <c r="BF294" s="335">
        <f>$I294*IF($G294="Pickup", SUMIFS(NewEmisData!L:L, NewEmisData!$A:$A, "Pickup", NewEmisData!$B:$B, $A294, NewEmisData!$C:$C, $H294, NewEmisData!$D:$D, BF$2), SUMIFS(NewEmisData!L:L, NewEmisData!$A:$A, "LDV", NewEmisData!$B:$B, $A294, NewEmisData!$C:$C, $H294, NewEmisData!$D:$D, BF$2))</f>
        <v>8.3004876330209296E-3</v>
      </c>
      <c r="BG294" s="335">
        <f>$I294*IF($G294="Pickup", SUMIFS(NewEmisData!M:M, NewEmisData!$A:$A, "Pickup", NewEmisData!$B:$B, $A294, NewEmisData!$C:$C, $H294, NewEmisData!$D:$D, BG$2), SUMIFS(NewEmisData!M:M, NewEmisData!$A:$A, "LDV", NewEmisData!$B:$B, $A294, NewEmisData!$C:$C, $H294, NewEmisData!$D:$D, BG$2))</f>
        <v>8.1129702157430005E-3</v>
      </c>
      <c r="BH294" s="335">
        <v>6.6026126062260432E-3</v>
      </c>
      <c r="BI294" s="335">
        <f>$I294*IF($G294="Pickup", SUMIFS(NewEmisData!E:E, NewEmisData!$A:$A, "Pickup", NewEmisData!$B:$B, $A294, NewEmisData!$C:$C, $H294, NewEmisData!$D:$D, BI$2), SUMIFS(NewEmisData!E:E, NewEmisData!$A:$A, "LDV", NewEmisData!$B:$B, $A294, NewEmisData!$C:$C, $H294, NewEmisData!$D:$D, BI$2))</f>
        <v>6.1599528865440298</v>
      </c>
      <c r="BJ294" s="335">
        <f>$I294*IF($G294="Pickup", SUMIFS(NewEmisData!F:F, NewEmisData!$A:$A, "Pickup", NewEmisData!$B:$B, $A294, NewEmisData!$C:$C, $H294, NewEmisData!$D:$D, BJ$2), SUMIFS(NewEmisData!F:F, NewEmisData!$A:$A, "LDV", NewEmisData!$B:$B, $A294, NewEmisData!$C:$C, $H294, NewEmisData!$D:$D, BJ$2))</f>
        <v>3.7475170679561298</v>
      </c>
      <c r="BK294" s="335">
        <f>$I294*IF($G294="Pickup", SUMIFS(NewEmisData!G:G, NewEmisData!$A:$A, "Pickup", NewEmisData!$B:$B, $A294, NewEmisData!$C:$C, $H294, NewEmisData!$D:$D, BK$2), SUMIFS(NewEmisData!G:G, NewEmisData!$A:$A, "LDV", NewEmisData!$B:$B, $A294, NewEmisData!$C:$C, $H294, NewEmisData!$D:$D, BK$2))</f>
        <v>2.80366463620466</v>
      </c>
      <c r="BL294" s="335">
        <f>$I294*IF($G294="Pickup", SUMIFS(NewEmisData!H:H, NewEmisData!$A:$A, "Pickup", NewEmisData!$B:$B, $A294, NewEmisData!$C:$C, $H294, NewEmisData!$D:$D, BL$2), SUMIFS(NewEmisData!H:H, NewEmisData!$A:$A, "LDV", NewEmisData!$B:$B, $A294, NewEmisData!$C:$C, $H294, NewEmisData!$D:$D, BL$2))</f>
        <v>2.2038088113149099</v>
      </c>
      <c r="BM294" s="335">
        <f>$I294*IF($G294="Pickup", SUMIFS(NewEmisData!I:I, NewEmisData!$A:$A, "Pickup", NewEmisData!$B:$B, $A294, NewEmisData!$C:$C, $H294, NewEmisData!$D:$D, BM$2), SUMIFS(NewEmisData!I:I, NewEmisData!$A:$A, "LDV", NewEmisData!$B:$B, $A294, NewEmisData!$C:$C, $H294, NewEmisData!$D:$D, BM$2))</f>
        <v>1.6110244723417799</v>
      </c>
      <c r="BN294" s="335">
        <f>$I294*IF($G294="Pickup", SUMIFS(NewEmisData!J:J, NewEmisData!$A:$A, "Pickup", NewEmisData!$B:$B, $A294, NewEmisData!$C:$C, $H294, NewEmisData!$D:$D, BN$2), SUMIFS(NewEmisData!J:J, NewEmisData!$A:$A, "LDV", NewEmisData!$B:$B, $A294, NewEmisData!$C:$C, $H294, NewEmisData!$D:$D, BN$2))</f>
        <v>1.2813570878169001</v>
      </c>
      <c r="BO294" s="335">
        <f>$I294*IF($G294="Pickup", SUMIFS(NewEmisData!K:K, NewEmisData!$A:$A, "Pickup", NewEmisData!$B:$B, $A294, NewEmisData!$C:$C, $H294, NewEmisData!$D:$D, BO$2), SUMIFS(NewEmisData!K:K, NewEmisData!$A:$A, "LDV", NewEmisData!$B:$B, $A294, NewEmisData!$C:$C, $H294, NewEmisData!$D:$D, BO$2))</f>
        <v>1.1316455644238499</v>
      </c>
      <c r="BP294" s="335">
        <f>$I294*IF($G294="Pickup", SUMIFS(NewEmisData!L:L, NewEmisData!$A:$A, "Pickup", NewEmisData!$B:$B, $A294, NewEmisData!$C:$C, $H294, NewEmisData!$D:$D, BP$2), SUMIFS(NewEmisData!L:L, NewEmisData!$A:$A, "LDV", NewEmisData!$B:$B, $A294, NewEmisData!$C:$C, $H294, NewEmisData!$D:$D, BP$2))</f>
        <v>1.0822537615630099</v>
      </c>
      <c r="BQ294" s="335">
        <f>$I294*IF($G294="Pickup", SUMIFS(NewEmisData!M:M, NewEmisData!$A:$A, "Pickup", NewEmisData!$B:$B, $A294, NewEmisData!$C:$C, $H294, NewEmisData!$D:$D, BQ$2), SUMIFS(NewEmisData!M:M, NewEmisData!$A:$A, "LDV", NewEmisData!$B:$B, $A294, NewEmisData!$C:$C, $H294, NewEmisData!$D:$D, BQ$2))</f>
        <v>1.05143374218492</v>
      </c>
      <c r="BR294" s="335">
        <v>1.5622001678221484</v>
      </c>
      <c r="BS294" s="335">
        <f>$I294*IF($G294="Pickup", SUMIFS(NewEmisData!E:E, NewEmisData!$A:$A, "Pickup", NewEmisData!$B:$B, $A294, NewEmisData!$C:$C, $H294, NewEmisData!$D:$D, BS$2), SUMIFS(NewEmisData!E:E, NewEmisData!$A:$A, "LDV", NewEmisData!$B:$B, $A294, NewEmisData!$C:$C, $H294, NewEmisData!$D:$D, BS$2))</f>
        <v>0.72787250280402604</v>
      </c>
      <c r="BT294" s="335">
        <f>$I294*IF($G294="Pickup", SUMIFS(NewEmisData!F:F, NewEmisData!$A:$A, "Pickup", NewEmisData!$B:$B, $A294, NewEmisData!$C:$C, $H294, NewEmisData!$D:$D, BT$2), SUMIFS(NewEmisData!F:F, NewEmisData!$A:$A, "LDV", NewEmisData!$B:$B, $A294, NewEmisData!$C:$C, $H294, NewEmisData!$D:$D, BT$2))</f>
        <v>0.40987916241045302</v>
      </c>
      <c r="BU294" s="335">
        <f>$I294*IF($G294="Pickup", SUMIFS(NewEmisData!G:G, NewEmisData!$A:$A, "Pickup", NewEmisData!$B:$B, $A294, NewEmisData!$C:$C, $H294, NewEmisData!$D:$D, BU$2), SUMIFS(NewEmisData!G:G, NewEmisData!$A:$A, "LDV", NewEmisData!$B:$B, $A294, NewEmisData!$C:$C, $H294, NewEmisData!$D:$D, BU$2))</f>
        <v>0.30765788839279401</v>
      </c>
      <c r="BV294" s="335">
        <f>$I294*IF($G294="Pickup", SUMIFS(NewEmisData!H:H, NewEmisData!$A:$A, "Pickup", NewEmisData!$B:$B, $A294, NewEmisData!$C:$C, $H294, NewEmisData!$D:$D, BV$2), SUMIFS(NewEmisData!H:H, NewEmisData!$A:$A, "LDV", NewEmisData!$B:$B, $A294, NewEmisData!$C:$C, $H294, NewEmisData!$D:$D, BV$2))</f>
        <v>0.248891607461663</v>
      </c>
      <c r="BW294" s="335">
        <f>$I294*IF($G294="Pickup", SUMIFS(NewEmisData!I:I, NewEmisData!$A:$A, "Pickup", NewEmisData!$B:$B, $A294, NewEmisData!$C:$C, $H294, NewEmisData!$D:$D, BW$2), SUMIFS(NewEmisData!I:I, NewEmisData!$A:$A, "LDV", NewEmisData!$B:$B, $A294, NewEmisData!$C:$C, $H294, NewEmisData!$D:$D, BW$2))</f>
        <v>0.184861723618618</v>
      </c>
      <c r="BX294" s="335">
        <f>$I294*IF($G294="Pickup", SUMIFS(NewEmisData!J:J, NewEmisData!$A:$A, "Pickup", NewEmisData!$B:$B, $A294, NewEmisData!$C:$C, $H294, NewEmisData!$D:$D, BX$2), SUMIFS(NewEmisData!J:J, NewEmisData!$A:$A, "LDV", NewEmisData!$B:$B, $A294, NewEmisData!$C:$C, $H294, NewEmisData!$D:$D, BX$2))</f>
        <v>0.15433193284657201</v>
      </c>
      <c r="BY294" s="335">
        <f>$I294*IF($G294="Pickup", SUMIFS(NewEmisData!K:K, NewEmisData!$A:$A, "Pickup", NewEmisData!$B:$B, $A294, NewEmisData!$C:$C, $H294, NewEmisData!$D:$D, BY$2), SUMIFS(NewEmisData!K:K, NewEmisData!$A:$A, "LDV", NewEmisData!$B:$B, $A294, NewEmisData!$C:$C, $H294, NewEmisData!$D:$D, BY$2))</f>
        <v>0.138091436876464</v>
      </c>
      <c r="BZ294" s="335">
        <f>$I294*IF($G294="Pickup", SUMIFS(NewEmisData!L:L, NewEmisData!$A:$A, "Pickup", NewEmisData!$B:$B, $A294, NewEmisData!$C:$C, $H294, NewEmisData!$D:$D, BZ$2), SUMIFS(NewEmisData!L:L, NewEmisData!$A:$A, "LDV", NewEmisData!$B:$B, $A294, NewEmisData!$C:$C, $H294, NewEmisData!$D:$D, BZ$2))</f>
        <v>0.131790780313154</v>
      </c>
      <c r="CA294" s="335">
        <f>$I294*IF($G294="Pickup", SUMIFS(NewEmisData!M:M, NewEmisData!$A:$A, "Pickup", NewEmisData!$B:$B, $A294, NewEmisData!$C:$C, $H294, NewEmisData!$D:$D, CA$2), SUMIFS(NewEmisData!M:M, NewEmisData!$A:$A, "LDV", NewEmisData!$B:$B, $A294, NewEmisData!$C:$C, $H294, NewEmisData!$D:$D, CA$2))</f>
        <v>0.126731765091218</v>
      </c>
      <c r="CB294" s="335">
        <v>0.11295846897695311</v>
      </c>
      <c r="CC294" s="335">
        <f>$I294*IF($G294="Pickup", SUMIFS(NewEmisData!E:E, NewEmisData!$A:$A, "Pickup", NewEmisData!$B:$B, $A294, NewEmisData!$C:$C, $H294, NewEmisData!$D:$D, CC$2), SUMIFS(NewEmisData!E:E, NewEmisData!$A:$A, "LDV", NewEmisData!$B:$B, $A294, NewEmisData!$C:$C, $H294, NewEmisData!$D:$D, CC$2))</f>
        <v>4.3011353420759103E-2</v>
      </c>
      <c r="CD294" s="335">
        <f>$I294*IF($G294="Pickup", SUMIFS(NewEmisData!F:F, NewEmisData!$A:$A, "Pickup", NewEmisData!$B:$B, $A294, NewEmisData!$C:$C, $H294, NewEmisData!$D:$D, CD$2), SUMIFS(NewEmisData!F:F, NewEmisData!$A:$A, "LDV", NewEmisData!$B:$B, $A294, NewEmisData!$C:$C, $H294, NewEmisData!$D:$D, CD$2))</f>
        <v>2.94035814612091E-2</v>
      </c>
      <c r="CE294" s="335">
        <f>$I294*IF($G294="Pickup", SUMIFS(NewEmisData!G:G, NewEmisData!$A:$A, "Pickup", NewEmisData!$B:$B, $A294, NewEmisData!$C:$C, $H294, NewEmisData!$D:$D, CE$2), SUMIFS(NewEmisData!G:G, NewEmisData!$A:$A, "LDV", NewEmisData!$B:$B, $A294, NewEmisData!$C:$C, $H294, NewEmisData!$D:$D, CE$2))</f>
        <v>2.4328512322630801E-2</v>
      </c>
      <c r="CF294" s="335">
        <f>$I294*IF($G294="Pickup", SUMIFS(NewEmisData!H:H, NewEmisData!$A:$A, "Pickup", NewEmisData!$B:$B, $A294, NewEmisData!$C:$C, $H294, NewEmisData!$D:$D, CF$2), SUMIFS(NewEmisData!H:H, NewEmisData!$A:$A, "LDV", NewEmisData!$B:$B, $A294, NewEmisData!$C:$C, $H294, NewEmisData!$D:$D, CF$2))</f>
        <v>2.3221814353353801E-2</v>
      </c>
      <c r="CG294" s="335">
        <f>$I294*IF($G294="Pickup", SUMIFS(NewEmisData!I:I, NewEmisData!$A:$A, "Pickup", NewEmisData!$B:$B, $A294, NewEmisData!$C:$C, $H294, NewEmisData!$D:$D, CG$2), SUMIFS(NewEmisData!I:I, NewEmisData!$A:$A, "LDV", NewEmisData!$B:$B, $A294, NewEmisData!$C:$C, $H294, NewEmisData!$D:$D, CG$2))</f>
        <v>2.24852392313552E-2</v>
      </c>
      <c r="CH294" s="335">
        <f>$I294*IF($G294="Pickup", SUMIFS(NewEmisData!J:J, NewEmisData!$A:$A, "Pickup", NewEmisData!$B:$B, $A294, NewEmisData!$C:$C, $H294, NewEmisData!$D:$D, CH$2), SUMIFS(NewEmisData!J:J, NewEmisData!$A:$A, "LDV", NewEmisData!$B:$B, $A294, NewEmisData!$C:$C, $H294, NewEmisData!$D:$D, CH$2))</f>
        <v>2.1906542608859401E-2</v>
      </c>
      <c r="CI294" s="335">
        <f>$I294*IF($G294="Pickup", SUMIFS(NewEmisData!K:K, NewEmisData!$A:$A, "Pickup", NewEmisData!$B:$B, $A294, NewEmisData!$C:$C, $H294, NewEmisData!$D:$D, CI$2), SUMIFS(NewEmisData!K:K, NewEmisData!$A:$A, "LDV", NewEmisData!$B:$B, $A294, NewEmisData!$C:$C, $H294, NewEmisData!$D:$D, CI$2))</f>
        <v>2.1904736458690802E-2</v>
      </c>
      <c r="CJ294" s="335">
        <f>$I294*IF($G294="Pickup", SUMIFS(NewEmisData!L:L, NewEmisData!$A:$A, "Pickup", NewEmisData!$B:$B, $A294, NewEmisData!$C:$C, $H294, NewEmisData!$D:$D, CJ$2), SUMIFS(NewEmisData!L:L, NewEmisData!$A:$A, "LDV", NewEmisData!$B:$B, $A294, NewEmisData!$C:$C, $H294, NewEmisData!$D:$D, CJ$2))</f>
        <v>2.19042402298237E-2</v>
      </c>
      <c r="CK294" s="335">
        <f>$I294*IF($G294="Pickup", SUMIFS(NewEmisData!M:M, NewEmisData!$A:$A, "Pickup", NewEmisData!$B:$B, $A294, NewEmisData!$C:$C, $H294, NewEmisData!$D:$D, CK$2), SUMIFS(NewEmisData!M:M, NewEmisData!$A:$A, "LDV", NewEmisData!$B:$B, $A294, NewEmisData!$C:$C, $H294, NewEmisData!$D:$D, CK$2))</f>
        <v>2.1903771981857799E-2</v>
      </c>
      <c r="CL294" s="335">
        <v>2.0846549246249676E-2</v>
      </c>
      <c r="CM294" s="335">
        <f>$I294*IF($G294="Pickup", SUMIFS(NewEmisData!E:E, NewEmisData!$A:$A, "Pickup", NewEmisData!$B:$B, $A294, NewEmisData!$C:$C, $H294, NewEmisData!$D:$D, CM$2), SUMIFS(NewEmisData!E:E, NewEmisData!$A:$A, "LDV", NewEmisData!$B:$B, $A294, NewEmisData!$C:$C, $H294, NewEmisData!$D:$D, CM$2))</f>
        <v>2.1906211645892699E-2</v>
      </c>
      <c r="CN294" s="335">
        <f>$I294*IF($G294="Pickup", SUMIFS(NewEmisData!F:F, NewEmisData!$A:$A, "Pickup", NewEmisData!$B:$B, $A294, NewEmisData!$C:$C, $H294, NewEmisData!$D:$D, CN$2), SUMIFS(NewEmisData!F:F, NewEmisData!$A:$A, "LDV", NewEmisData!$B:$B, $A294, NewEmisData!$C:$C, $H294, NewEmisData!$D:$D, CN$2))</f>
        <v>1.38171562279483E-2</v>
      </c>
      <c r="CO294" s="335">
        <f>$I294*IF($G294="Pickup", SUMIFS(NewEmisData!G:G, NewEmisData!$A:$A, "Pickup", NewEmisData!$B:$B, $A294, NewEmisData!$C:$C, $H294, NewEmisData!$D:$D, CO$2), SUMIFS(NewEmisData!G:G, NewEmisData!$A:$A, "LDV", NewEmisData!$B:$B, $A294, NewEmisData!$C:$C, $H294, NewEmisData!$D:$D, CO$2))</f>
        <v>1.08300618523644E-2</v>
      </c>
      <c r="CP294" s="335">
        <f>$I294*IF($G294="Pickup", SUMIFS(NewEmisData!H:H, NewEmisData!$A:$A, "Pickup", NewEmisData!$B:$B, $A294, NewEmisData!$C:$C, $H294, NewEmisData!$D:$D, CP$2), SUMIFS(NewEmisData!H:H, NewEmisData!$A:$A, "LDV", NewEmisData!$B:$B, $A294, NewEmisData!$C:$C, $H294, NewEmisData!$D:$D, CP$2))</f>
        <v>8.8590497727664592E-3</v>
      </c>
      <c r="CQ294" s="335">
        <f>$I294*IF($G294="Pickup", SUMIFS(NewEmisData!I:I, NewEmisData!$A:$A, "Pickup", NewEmisData!$B:$B, $A294, NewEmisData!$C:$C, $H294, NewEmisData!$D:$D, CQ$2), SUMIFS(NewEmisData!I:I, NewEmisData!$A:$A, "LDV", NewEmisData!$B:$B, $A294, NewEmisData!$C:$C, $H294, NewEmisData!$D:$D, CQ$2))</f>
        <v>7.8772882665567503E-3</v>
      </c>
      <c r="CR294" s="335">
        <f>$I294*IF($G294="Pickup", SUMIFS(NewEmisData!J:J, NewEmisData!$A:$A, "Pickup", NewEmisData!$B:$B, $A294, NewEmisData!$C:$C, $H294, NewEmisData!$D:$D, CR$2), SUMIFS(NewEmisData!J:J, NewEmisData!$A:$A, "LDV", NewEmisData!$B:$B, $A294, NewEmisData!$C:$C, $H294, NewEmisData!$D:$D, CR$2))</f>
        <v>7.4435823260364103E-3</v>
      </c>
      <c r="CS294" s="335">
        <f>$I294*IF($G294="Pickup", SUMIFS(NewEmisData!K:K, NewEmisData!$A:$A, "Pickup", NewEmisData!$B:$B, $A294, NewEmisData!$C:$C, $H294, NewEmisData!$D:$D, CS$2), SUMIFS(NewEmisData!K:K, NewEmisData!$A:$A, "LDV", NewEmisData!$B:$B, $A294, NewEmisData!$C:$C, $H294, NewEmisData!$D:$D, CS$2))</f>
        <v>7.3936885133113802E-3</v>
      </c>
      <c r="CT294" s="335">
        <f>$I294*IF($G294="Pickup", SUMIFS(NewEmisData!L:L, NewEmisData!$A:$A, "Pickup", NewEmisData!$B:$B, $A294, NewEmisData!$C:$C, $H294, NewEmisData!$D:$D, CT$2), SUMIFS(NewEmisData!L:L, NewEmisData!$A:$A, "LDV", NewEmisData!$B:$B, $A294, NewEmisData!$C:$C, $H294, NewEmisData!$D:$D, CT$2))</f>
        <v>7.3123849031120399E-3</v>
      </c>
      <c r="CU294" s="335">
        <f>$I294*IF($G294="Pickup", SUMIFS(NewEmisData!M:M, NewEmisData!$A:$A, "Pickup", NewEmisData!$B:$B, $A294, NewEmisData!$C:$C, $H294, NewEmisData!$D:$D, CU$2), SUMIFS(NewEmisData!M:M, NewEmisData!$A:$A, "LDV", NewEmisData!$B:$B, $A294, NewEmisData!$C:$C, $H294, NewEmisData!$D:$D, CU$2))</f>
        <v>7.31189121492953E-3</v>
      </c>
      <c r="CV294" s="335">
        <v>5.2030687941242611E-3</v>
      </c>
      <c r="CW294" s="335">
        <v>3.0448046675121709E-3</v>
      </c>
      <c r="CX294" s="335">
        <v>1.8865908720768221E-3</v>
      </c>
      <c r="CY294" s="335">
        <v>1.5570268485524494E-3</v>
      </c>
      <c r="CZ294" s="335">
        <v>1.2432183416122382E-3</v>
      </c>
      <c r="DA294" s="335">
        <v>9.252251866281976E-4</v>
      </c>
      <c r="DB294" s="335">
        <v>7.2309456596024934E-4</v>
      </c>
      <c r="DC294" s="335">
        <v>6.8940706870607876E-4</v>
      </c>
      <c r="DD294" s="335">
        <v>6.844148428615973E-4</v>
      </c>
      <c r="DE294" s="335">
        <v>6.8634617396886091E-4</v>
      </c>
      <c r="DF294" s="335">
        <v>6.8634617396886091E-4</v>
      </c>
      <c r="DG294" s="335">
        <f>$I294*IF($G294="Pickup", SUMIFS(NewEmisData!E:E, NewEmisData!$A:$A, "Pickup", NewEmisData!$B:$B, $A294, NewEmisData!$C:$C, $H294, NewEmisData!$D:$D, DG$2), SUMIFS(NewEmisData!E:E, NewEmisData!$A:$A, "LDV", NewEmisData!$B:$B, $A294, NewEmisData!$C:$C, $H294, NewEmisData!$D:$D, DG$2))</f>
        <v>0</v>
      </c>
      <c r="DH294" s="335">
        <f>$I294*IF($G294="Pickup", SUMIFS(NewEmisData!F:F, NewEmisData!$A:$A, "Pickup", NewEmisData!$B:$B, $A294, NewEmisData!$C:$C, $H294, NewEmisData!$D:$D, DH$2), SUMIFS(NewEmisData!F:F, NewEmisData!$A:$A, "LDV", NewEmisData!$B:$B, $A294, NewEmisData!$C:$C, $H294, NewEmisData!$D:$D, DH$2))</f>
        <v>0</v>
      </c>
      <c r="DI294" s="335">
        <f>$I294*IF($G294="Pickup", SUMIFS(NewEmisData!G:G, NewEmisData!$A:$A, "Pickup", NewEmisData!$B:$B, $A294, NewEmisData!$C:$C, $H294, NewEmisData!$D:$D, DI$2), SUMIFS(NewEmisData!G:G, NewEmisData!$A:$A, "LDV", NewEmisData!$B:$B, $A294, NewEmisData!$C:$C, $H294, NewEmisData!$D:$D, DI$2))</f>
        <v>0</v>
      </c>
      <c r="DJ294" s="335">
        <f>$I294*IF($G294="Pickup", SUMIFS(NewEmisData!H:H, NewEmisData!$A:$A, "Pickup", NewEmisData!$B:$B, $A294, NewEmisData!$C:$C, $H294, NewEmisData!$D:$D, DJ$2), SUMIFS(NewEmisData!H:H, NewEmisData!$A:$A, "LDV", NewEmisData!$B:$B, $A294, NewEmisData!$C:$C, $H294, NewEmisData!$D:$D, DJ$2))</f>
        <v>0</v>
      </c>
      <c r="DK294" s="335">
        <f>$I294*IF($G294="Pickup", SUMIFS(NewEmisData!I:I, NewEmisData!$A:$A, "Pickup", NewEmisData!$B:$B, $A294, NewEmisData!$C:$C, $H294, NewEmisData!$D:$D, DK$2), SUMIFS(NewEmisData!I:I, NewEmisData!$A:$A, "LDV", NewEmisData!$B:$B, $A294, NewEmisData!$C:$C, $H294, NewEmisData!$D:$D, DK$2))</f>
        <v>0</v>
      </c>
      <c r="DL294" s="335">
        <f>$I294*IF($G294="Pickup", SUMIFS(NewEmisData!J:J, NewEmisData!$A:$A, "Pickup", NewEmisData!$B:$B, $A294, NewEmisData!$C:$C, $H294, NewEmisData!$D:$D, DL$2), SUMIFS(NewEmisData!J:J, NewEmisData!$A:$A, "LDV", NewEmisData!$B:$B, $A294, NewEmisData!$C:$C, $H294, NewEmisData!$D:$D, DL$2))</f>
        <v>0</v>
      </c>
      <c r="DM294" s="335">
        <f>$I294*IF($G294="Pickup", SUMIFS(NewEmisData!K:K, NewEmisData!$A:$A, "Pickup", NewEmisData!$B:$B, $A294, NewEmisData!$C:$C, $H294, NewEmisData!$D:$D, DM$2), SUMIFS(NewEmisData!K:K, NewEmisData!$A:$A, "LDV", NewEmisData!$B:$B, $A294, NewEmisData!$C:$C, $H294, NewEmisData!$D:$D, DM$2))</f>
        <v>0</v>
      </c>
      <c r="DN294" s="335">
        <f>$I294*IF($G294="Pickup", SUMIFS(NewEmisData!L:L, NewEmisData!$A:$A, "Pickup", NewEmisData!$B:$B, $A294, NewEmisData!$C:$C, $H294, NewEmisData!$D:$D, DN$2), SUMIFS(NewEmisData!L:L, NewEmisData!$A:$A, "LDV", NewEmisData!$B:$B, $A294, NewEmisData!$C:$C, $H294, NewEmisData!$D:$D, DN$2))</f>
        <v>0</v>
      </c>
      <c r="DO294" s="335">
        <f>$I294*IF($G294="Pickup", SUMIFS(NewEmisData!M:M, NewEmisData!$A:$A, "Pickup", NewEmisData!$B:$B, $A294, NewEmisData!$C:$C, $H294, NewEmisData!$D:$D, DO$2), SUMIFS(NewEmisData!M:M, NewEmisData!$A:$A, "LDV", NewEmisData!$B:$B, $A294, NewEmisData!$C:$C, $H294, NewEmisData!$D:$D, DO$2))</f>
        <v>0</v>
      </c>
      <c r="DP294" s="335">
        <v>1.3868757746550878E-3</v>
      </c>
      <c r="DQ294" s="335">
        <f>$I294*IF($G294="Pickup", SUMIFS(NewEmisData!E:E, NewEmisData!$A:$A, "Pickup", NewEmisData!$B:$B, $A294, NewEmisData!$C:$C, $H294, NewEmisData!$D:$D, DQ$2), SUMIFS(NewEmisData!E:E, NewEmisData!$A:$A, "LDV", NewEmisData!$B:$B, $A294, NewEmisData!$C:$C, $H294, NewEmisData!$D:$D, DQ$2))</f>
        <v>1.45246052556386E-2</v>
      </c>
      <c r="DR294" s="335">
        <f>$I294*IF($G294="Pickup", SUMIFS(NewEmisData!F:F, NewEmisData!$A:$A, "Pickup", NewEmisData!$B:$B, $A294, NewEmisData!$C:$C, $H294, NewEmisData!$D:$D, DR$2), SUMIFS(NewEmisData!F:F, NewEmisData!$A:$A, "LDV", NewEmisData!$B:$B, $A294, NewEmisData!$C:$C, $H294, NewEmisData!$D:$D, DR$2))</f>
        <v>8.5576317868897907E-3</v>
      </c>
      <c r="DS294" s="335">
        <f>$I294*IF($G294="Pickup", SUMIFS(NewEmisData!G:G, NewEmisData!$A:$A, "Pickup", NewEmisData!$B:$B, $A294, NewEmisData!$C:$C, $H294, NewEmisData!$D:$D, DS$2), SUMIFS(NewEmisData!G:G, NewEmisData!$A:$A, "LDV", NewEmisData!$B:$B, $A294, NewEmisData!$C:$C, $H294, NewEmisData!$D:$D, DS$2))</f>
        <v>6.6798910124453298E-3</v>
      </c>
      <c r="DT294" s="335">
        <f>$I294*IF($G294="Pickup", SUMIFS(NewEmisData!H:H, NewEmisData!$A:$A, "Pickup", NewEmisData!$B:$B, $A294, NewEmisData!$C:$C, $H294, NewEmisData!$D:$D, DT$2), SUMIFS(NewEmisData!H:H, NewEmisData!$A:$A, "LDV", NewEmisData!$B:$B, $A294, NewEmisData!$C:$C, $H294, NewEmisData!$D:$D, DT$2))</f>
        <v>5.1684543516808098E-3</v>
      </c>
      <c r="DU294" s="335">
        <f>$I294*IF($G294="Pickup", SUMIFS(NewEmisData!I:I, NewEmisData!$A:$A, "Pickup", NewEmisData!$B:$B, $A294, NewEmisData!$C:$C, $H294, NewEmisData!$D:$D, DU$2), SUMIFS(NewEmisData!I:I, NewEmisData!$A:$A, "LDV", NewEmisData!$B:$B, $A294, NewEmisData!$C:$C, $H294, NewEmisData!$D:$D, DU$2))</f>
        <v>4.0637666627415803E-3</v>
      </c>
      <c r="DV294" s="335">
        <f>$I294*IF($G294="Pickup", SUMIFS(NewEmisData!J:J, NewEmisData!$A:$A, "Pickup", NewEmisData!$B:$B, $A294, NewEmisData!$C:$C, $H294, NewEmisData!$D:$D, DV$2), SUMIFS(NewEmisData!J:J, NewEmisData!$A:$A, "LDV", NewEmisData!$B:$B, $A294, NewEmisData!$C:$C, $H294, NewEmisData!$D:$D, DV$2))</f>
        <v>3.5439556352963399E-3</v>
      </c>
      <c r="DW294" s="335">
        <f>$I294*IF($G294="Pickup", SUMIFS(NewEmisData!K:K, NewEmisData!$A:$A, "Pickup", NewEmisData!$B:$B, $A294, NewEmisData!$C:$C, $H294, NewEmisData!$D:$D, DW$2), SUMIFS(NewEmisData!K:K, NewEmisData!$A:$A, "LDV", NewEmisData!$B:$B, $A294, NewEmisData!$C:$C, $H294, NewEmisData!$D:$D, DW$2))</f>
        <v>3.25169320270512E-3</v>
      </c>
      <c r="DX294" s="335">
        <f>$I294*IF($G294="Pickup", SUMIFS(NewEmisData!L:L, NewEmisData!$A:$A, "Pickup", NewEmisData!$B:$B, $A294, NewEmisData!$C:$C, $H294, NewEmisData!$D:$D, DX$2), SUMIFS(NewEmisData!L:L, NewEmisData!$A:$A, "LDV", NewEmisData!$B:$B, $A294, NewEmisData!$C:$C, $H294, NewEmisData!$D:$D, DX$2))</f>
        <v>3.1576560516429699E-3</v>
      </c>
      <c r="DY294" s="335">
        <f>$I294*IF($G294="Pickup", SUMIFS(NewEmisData!M:M, NewEmisData!$A:$A, "Pickup", NewEmisData!$B:$B, $A294, NewEmisData!$C:$C, $H294, NewEmisData!$D:$D, DY$2), SUMIFS(NewEmisData!M:M, NewEmisData!$A:$A, "LDV", NewEmisData!$B:$B, $A294, NewEmisData!$C:$C, $H294, NewEmisData!$D:$D, DY$2))</f>
        <v>3.1088285848124E-3</v>
      </c>
      <c r="DZ294" s="335">
        <v>4.3350573081854527E-3</v>
      </c>
      <c r="EA294" s="335">
        <f t="shared" ref="EA294:EA357" si="542">K294</f>
        <v>465.43339574540698</v>
      </c>
      <c r="EB294" s="335">
        <f t="shared" ref="EB294:EB357" si="543">L294</f>
        <v>447.45086858043499</v>
      </c>
      <c r="EC294" s="335">
        <f t="shared" ref="EC294:EC357" si="544">M294</f>
        <v>371.68579631799702</v>
      </c>
      <c r="ED294" s="335">
        <f t="shared" ref="ED294:ED357" si="545">N294</f>
        <v>316.68783468886801</v>
      </c>
      <c r="EE294" s="335">
        <f t="shared" ref="EE294:EE357" si="546">O294</f>
        <v>274.45359564691302</v>
      </c>
      <c r="EF294" s="335">
        <f t="shared" ref="EF294:EF357" si="547">P294</f>
        <v>250.610452801164</v>
      </c>
      <c r="EG294" s="335">
        <f t="shared" ref="EG294:EG357" si="548">Q294</f>
        <v>239.96929474207201</v>
      </c>
      <c r="EH294" s="335">
        <f t="shared" ref="EH294:EH357" si="549">R294</f>
        <v>236.17949059358199</v>
      </c>
      <c r="EI294" s="335">
        <f t="shared" ref="EI294:EI357" si="550">S294</f>
        <v>234.77621268414799</v>
      </c>
      <c r="EJ294" s="335">
        <f t="shared" ref="EJ294:EJ357" si="551">T294</f>
        <v>0.20692409258864139</v>
      </c>
      <c r="EK294" s="335">
        <f t="shared" ref="EK294:EK357" si="552">U294</f>
        <v>0.76817370125590101</v>
      </c>
      <c r="EL294" s="335">
        <f t="shared" ref="EL294:EL357" si="553">V294</f>
        <v>0.34255400012381199</v>
      </c>
      <c r="EM294" s="335">
        <f t="shared" ref="EM294:EM357" si="554">W294</f>
        <v>0.22026197441968301</v>
      </c>
      <c r="EN294" s="335">
        <f t="shared" ref="EN294:EN357" si="555">X294</f>
        <v>0.146130223505477</v>
      </c>
      <c r="EO294" s="335">
        <f t="shared" ref="EO294:EO357" si="556">Y294</f>
        <v>9.25204446820201E-2</v>
      </c>
      <c r="EP294" s="335">
        <f t="shared" ref="EP294:EP357" si="557">Z294</f>
        <v>6.9646332093205393E-2</v>
      </c>
      <c r="EQ294" s="335">
        <f t="shared" ref="EQ294:EQ357" si="558">AA294</f>
        <v>6.0285539426727999E-2</v>
      </c>
      <c r="ER294" s="335">
        <f t="shared" ref="ER294:ER357" si="559">AB294</f>
        <v>5.7685517085836899E-2</v>
      </c>
      <c r="ES294" s="335">
        <f t="shared" ref="ES294:ES357" si="560">AC294</f>
        <v>5.6336256806388998E-2</v>
      </c>
      <c r="ET294" s="335">
        <f t="shared" ref="ET294:ET357" si="561">AD294</f>
        <v>5.5587065527563068E-2</v>
      </c>
      <c r="EU294" s="335">
        <f t="shared" ref="EU294:EU357" si="562">AE294</f>
        <v>8.0536316527093799E-3</v>
      </c>
      <c r="EV294" s="335">
        <f t="shared" ref="EV294:EV357" si="563">AF294</f>
        <v>7.7424694052717798E-3</v>
      </c>
      <c r="EW294" s="335">
        <f t="shared" ref="EW294:EW357" si="564">AG294</f>
        <v>5.3320257089092297E-3</v>
      </c>
      <c r="EX294" s="335">
        <f t="shared" ref="EX294:EX357" si="565">AH294</f>
        <v>4.5430510168157703E-3</v>
      </c>
      <c r="EY294" s="335">
        <f t="shared" ref="EY294:EY357" si="566">AI294</f>
        <v>3.9371785778053803E-3</v>
      </c>
      <c r="EZ294" s="335">
        <f t="shared" ref="EZ294:EZ357" si="567">AJ294</f>
        <v>3.5951364530025401E-3</v>
      </c>
      <c r="FA294" s="335">
        <f t="shared" ref="FA294:FA357" si="568">AK294</f>
        <v>3.4424852382502098E-3</v>
      </c>
      <c r="FB294" s="335">
        <f t="shared" ref="FB294:FB357" si="569">AL294</f>
        <v>3.38811619026995E-3</v>
      </c>
      <c r="FC294" s="335">
        <f t="shared" ref="FC294:FC357" si="570">AM294</f>
        <v>3.36798790618778E-3</v>
      </c>
      <c r="FD294" s="335">
        <f t="shared" ref="FD294:FD357" si="571">AN294</f>
        <v>1.3041984458904573E-3</v>
      </c>
      <c r="FE294" s="335">
        <f t="shared" ref="FE294:FE357" si="572">AO294</f>
        <v>7.6317156939691294E-2</v>
      </c>
      <c r="FF294" s="335">
        <f t="shared" ref="FF294:FF357" si="573">AP294</f>
        <v>7.1544642944165196E-2</v>
      </c>
      <c r="FG294" s="335">
        <f t="shared" ref="FG294:FG357" si="574">AQ294</f>
        <v>5.8249743312617203E-2</v>
      </c>
      <c r="FH294" s="335">
        <f t="shared" ref="FH294:FH357" si="575">AR294</f>
        <v>5.6730049378736901E-2</v>
      </c>
      <c r="FI294" s="335">
        <f t="shared" ref="FI294:FI357" si="576">AS294</f>
        <v>5.5297861804990203E-2</v>
      </c>
      <c r="FJ294" s="335">
        <f t="shared" ref="FJ294:FJ357" si="577">AT294</f>
        <v>5.4156352090813403E-2</v>
      </c>
      <c r="FK294" s="335">
        <f t="shared" ref="FK294:FK357" si="578">AU294</f>
        <v>5.3430662266944498E-2</v>
      </c>
      <c r="FL294" s="335">
        <f t="shared" ref="FL294:FL357" si="579">AV294</f>
        <v>5.3062743786751999E-2</v>
      </c>
      <c r="FM294" s="335">
        <f t="shared" ref="FM294:FM357" si="580">AW294</f>
        <v>5.2850768620488903E-2</v>
      </c>
      <c r="FN294" s="335">
        <f t="shared" ref="FN294:FN357" si="581">AX294</f>
        <v>3.2948538923667892E-2</v>
      </c>
      <c r="FO294" s="335">
        <f t="shared" ref="FO294:FO357" si="582">AY294</f>
        <v>2.00368746679381E-2</v>
      </c>
      <c r="FP294" s="335">
        <f t="shared" ref="FP294:FP357" si="583">AZ294</f>
        <v>1.58149288879222E-2</v>
      </c>
      <c r="FQ294" s="335">
        <f t="shared" ref="FQ294:FQ357" si="584">BA294</f>
        <v>1.2889012730210401E-2</v>
      </c>
      <c r="FR294" s="335">
        <f t="shared" ref="FR294:FR357" si="585">BB294</f>
        <v>1.1544674905883E-2</v>
      </c>
      <c r="FS294" s="335">
        <f t="shared" ref="FS294:FS357" si="586">BC294</f>
        <v>1.0277724336371899E-2</v>
      </c>
      <c r="FT294" s="335">
        <f t="shared" ref="FT294:FT357" si="587">BD294</f>
        <v>9.2679749278735592E-3</v>
      </c>
      <c r="FU294" s="335">
        <f t="shared" ref="FU294:FU357" si="588">BE294</f>
        <v>8.6259896432645099E-3</v>
      </c>
      <c r="FV294" s="335">
        <f t="shared" ref="FV294:FV357" si="589">BF294</f>
        <v>8.3004876330209296E-3</v>
      </c>
      <c r="FW294" s="335">
        <f t="shared" ref="FW294:FW357" si="590">BG294</f>
        <v>8.1129702157430005E-3</v>
      </c>
      <c r="FX294" s="335">
        <f t="shared" ref="FX294:FX357" si="591">BH294</f>
        <v>6.6026126062260432E-3</v>
      </c>
    </row>
    <row r="295" spans="1:180" x14ac:dyDescent="0.2">
      <c r="A295" s="305" t="str">
        <f>IF(LEFT(TRIM(TechData_All!AJ43),1)="*", _xlfn.CONCAT("*","R2"), "R2")</f>
        <v>R2</v>
      </c>
      <c r="B295" s="305" t="str">
        <f>TechData_All!A43</f>
        <v>TLMCNG11</v>
      </c>
      <c r="C295" s="305" t="str">
        <f>TechData_All!C43</f>
        <v>TL.CNG.M.CNG.2011</v>
      </c>
      <c r="D295" s="301" t="str">
        <f>TechData_All!D43</f>
        <v>bn-vmt, bn-vmt/a</v>
      </c>
      <c r="E295" s="301" t="str">
        <f>TechData_All!E43</f>
        <v>TRNCNGL</v>
      </c>
      <c r="F295" s="301" t="str">
        <f>TechData_All!F43</f>
        <v>TL</v>
      </c>
      <c r="G295" s="315" t="s">
        <v>819</v>
      </c>
      <c r="H295" s="301" t="s">
        <v>814</v>
      </c>
      <c r="I295" s="315">
        <v>1</v>
      </c>
      <c r="J295" s="315" t="str">
        <f t="shared" ref="J295:J358" si="592">CONCATENATE(G295,"-",H295)</f>
        <v>Minivan-GSL</v>
      </c>
      <c r="K295" s="335">
        <f>$I295*IF($G295="Pickup", SUMIFS(NewEmisData!E:E, NewEmisData!$A:$A, "Pickup", NewEmisData!$B:$B, $A295, NewEmisData!$C:$C, $H295, NewEmisData!$D:$D, K$2), SUMIFS(NewEmisData!E:E, NewEmisData!$A:$A, "LDV", NewEmisData!$B:$B, $A295, NewEmisData!$C:$C, $H295, NewEmisData!$D:$D, K$2))</f>
        <v>477.08587282575797</v>
      </c>
      <c r="L295" s="335">
        <f>$I295*IF($G295="Pickup", SUMIFS(NewEmisData!F:F, NewEmisData!$A:$A, "Pickup", NewEmisData!$B:$B, $A295, NewEmisData!$C:$C, $H295, NewEmisData!$D:$D, L$2), SUMIFS(NewEmisData!F:F, NewEmisData!$A:$A, "LDV", NewEmisData!$B:$B, $A295, NewEmisData!$C:$C, $H295, NewEmisData!$D:$D, L$2))</f>
        <v>459.34104292251902</v>
      </c>
      <c r="M295" s="335">
        <f>$I295*IF($G295="Pickup", SUMIFS(NewEmisData!G:G, NewEmisData!$A:$A, "Pickup", NewEmisData!$B:$B, $A295, NewEmisData!$C:$C, $H295, NewEmisData!$D:$D, M$2), SUMIFS(NewEmisData!G:G, NewEmisData!$A:$A, "LDV", NewEmisData!$B:$B, $A295, NewEmisData!$C:$C, $H295, NewEmisData!$D:$D, M$2))</f>
        <v>447.45896927637102</v>
      </c>
      <c r="N295" s="335">
        <f>$I295*IF($G295="Pickup", SUMIFS(NewEmisData!H:H, NewEmisData!$A:$A, "Pickup", NewEmisData!$B:$B, $A295, NewEmisData!$C:$C, $H295, NewEmisData!$D:$D, N$2), SUMIFS(NewEmisData!H:H, NewEmisData!$A:$A, "LDV", NewEmisData!$B:$B, $A295, NewEmisData!$C:$C, $H295, NewEmisData!$D:$D, N$2))</f>
        <v>380.72392677964001</v>
      </c>
      <c r="O295" s="335">
        <f>$I295*IF($G295="Pickup", SUMIFS(NewEmisData!I:I, NewEmisData!$A:$A, "Pickup", NewEmisData!$B:$B, $A295, NewEmisData!$C:$C, $H295, NewEmisData!$D:$D, O$2), SUMIFS(NewEmisData!I:I, NewEmisData!$A:$A, "LDV", NewEmisData!$B:$B, $A295, NewEmisData!$C:$C, $H295, NewEmisData!$D:$D, O$2))</f>
        <v>329.54737069801098</v>
      </c>
      <c r="P295" s="335">
        <f>$I295*IF($G295="Pickup", SUMIFS(NewEmisData!J:J, NewEmisData!$A:$A, "Pickup", NewEmisData!$B:$B, $A295, NewEmisData!$C:$C, $H295, NewEmisData!$D:$D, P$2), SUMIFS(NewEmisData!J:J, NewEmisData!$A:$A, "LDV", NewEmisData!$B:$B, $A295, NewEmisData!$C:$C, $H295, NewEmisData!$D:$D, P$2))</f>
        <v>300.69829568412598</v>
      </c>
      <c r="Q295" s="335">
        <f>$I295*IF($G295="Pickup", SUMIFS(NewEmisData!K:K, NewEmisData!$A:$A, "Pickup", NewEmisData!$B:$B, $A295, NewEmisData!$C:$C, $H295, NewEmisData!$D:$D, Q$2), SUMIFS(NewEmisData!K:K, NewEmisData!$A:$A, "LDV", NewEmisData!$B:$B, $A295, NewEmisData!$C:$C, $H295, NewEmisData!$D:$D, Q$2))</f>
        <v>287.83799703632701</v>
      </c>
      <c r="R295" s="335">
        <f>$I295*IF($G295="Pickup", SUMIFS(NewEmisData!L:L, NewEmisData!$A:$A, "Pickup", NewEmisData!$B:$B, $A295, NewEmisData!$C:$C, $H295, NewEmisData!$D:$D, R$2), SUMIFS(NewEmisData!L:L, NewEmisData!$A:$A, "LDV", NewEmisData!$B:$B, $A295, NewEmisData!$C:$C, $H295, NewEmisData!$D:$D, R$2))</f>
        <v>283.26610797837998</v>
      </c>
      <c r="S295" s="335">
        <f>$I295*IF($G295="Pickup", SUMIFS(NewEmisData!M:M, NewEmisData!$A:$A, "Pickup", NewEmisData!$B:$B, $A295, NewEmisData!$C:$C, $H295, NewEmisData!$D:$D, S$2), SUMIFS(NewEmisData!M:M, NewEmisData!$A:$A, "LDV", NewEmisData!$B:$B, $A295, NewEmisData!$C:$C, $H295, NewEmisData!$D:$D, S$2))</f>
        <v>281.57834098528099</v>
      </c>
      <c r="T295" s="335">
        <v>0.27672218065037407</v>
      </c>
      <c r="U295" s="335">
        <f>$I295*IF($G295="Pickup", SUMIFS(NewEmisData!E:E, NewEmisData!$A:$A, "Pickup", NewEmisData!$B:$B, $A295, NewEmisData!$C:$C, $H295, NewEmisData!$D:$D, U$2), SUMIFS(NewEmisData!E:E, NewEmisData!$A:$A, "LDV", NewEmisData!$B:$B, $A295, NewEmisData!$C:$C, $H295, NewEmisData!$D:$D, U$2))</f>
        <v>0.82339103642645395</v>
      </c>
      <c r="V295" s="335">
        <f>$I295*IF($G295="Pickup", SUMIFS(NewEmisData!F:F, NewEmisData!$A:$A, "Pickup", NewEmisData!$B:$B, $A295, NewEmisData!$C:$C, $H295, NewEmisData!$D:$D, V$2), SUMIFS(NewEmisData!F:F, NewEmisData!$A:$A, "LDV", NewEmisData!$B:$B, $A295, NewEmisData!$C:$C, $H295, NewEmisData!$D:$D, V$2))</f>
        <v>0.360872733315452</v>
      </c>
      <c r="W295" s="335">
        <f>$I295*IF($G295="Pickup", SUMIFS(NewEmisData!G:G, NewEmisData!$A:$A, "Pickup", NewEmisData!$B:$B, $A295, NewEmisData!$C:$C, $H295, NewEmisData!$D:$D, W$2), SUMIFS(NewEmisData!G:G, NewEmisData!$A:$A, "LDV", NewEmisData!$B:$B, $A295, NewEmisData!$C:$C, $H295, NewEmisData!$D:$D, W$2))</f>
        <v>0.21658171178065999</v>
      </c>
      <c r="X295" s="335">
        <f>$I295*IF($G295="Pickup", SUMIFS(NewEmisData!H:H, NewEmisData!$A:$A, "Pickup", NewEmisData!$B:$B, $A295, NewEmisData!$C:$C, $H295, NewEmisData!$D:$D, X$2), SUMIFS(NewEmisData!H:H, NewEmisData!$A:$A, "LDV", NewEmisData!$B:$B, $A295, NewEmisData!$C:$C, $H295, NewEmisData!$D:$D, X$2))</f>
        <v>0.14200533002195401</v>
      </c>
      <c r="Y295" s="335">
        <f>$I295*IF($G295="Pickup", SUMIFS(NewEmisData!I:I, NewEmisData!$A:$A, "Pickup", NewEmisData!$B:$B, $A295, NewEmisData!$C:$C, $H295, NewEmisData!$D:$D, Y$2), SUMIFS(NewEmisData!I:I, NewEmisData!$A:$A, "LDV", NewEmisData!$B:$B, $A295, NewEmisData!$C:$C, $H295, NewEmisData!$D:$D, Y$2))</f>
        <v>8.8016804659711706E-2</v>
      </c>
      <c r="Z295" s="335">
        <f>$I295*IF($G295="Pickup", SUMIFS(NewEmisData!J:J, NewEmisData!$A:$A, "Pickup", NewEmisData!$B:$B, $A295, NewEmisData!$C:$C, $H295, NewEmisData!$D:$D, Z$2), SUMIFS(NewEmisData!J:J, NewEmisData!$A:$A, "LDV", NewEmisData!$B:$B, $A295, NewEmisData!$C:$C, $H295, NewEmisData!$D:$D, Z$2))</f>
        <v>6.5736379947852003E-2</v>
      </c>
      <c r="AA295" s="335">
        <f>$I295*IF($G295="Pickup", SUMIFS(NewEmisData!K:K, NewEmisData!$A:$A, "Pickup", NewEmisData!$B:$B, $A295, NewEmisData!$C:$C, $H295, NewEmisData!$D:$D, AA$2), SUMIFS(NewEmisData!K:K, NewEmisData!$A:$A, "LDV", NewEmisData!$B:$B, $A295, NewEmisData!$C:$C, $H295, NewEmisData!$D:$D, AA$2))</f>
        <v>5.6635638117250503E-2</v>
      </c>
      <c r="AB295" s="335">
        <f>$I295*IF($G295="Pickup", SUMIFS(NewEmisData!L:L, NewEmisData!$A:$A, "Pickup", NewEmisData!$B:$B, $A295, NewEmisData!$C:$C, $H295, NewEmisData!$D:$D, AB$2), SUMIFS(NewEmisData!L:L, NewEmisData!$A:$A, "LDV", NewEmisData!$B:$B, $A295, NewEmisData!$C:$C, $H295, NewEmisData!$D:$D, AB$2))</f>
        <v>5.4115247223223299E-2</v>
      </c>
      <c r="AC295" s="335">
        <f>$I295*IF($G295="Pickup", SUMIFS(NewEmisData!M:M, NewEmisData!$A:$A, "Pickup", NewEmisData!$B:$B, $A295, NewEmisData!$C:$C, $H295, NewEmisData!$D:$D, AC$2), SUMIFS(NewEmisData!M:M, NewEmisData!$A:$A, "LDV", NewEmisData!$B:$B, $A295, NewEmisData!$C:$C, $H295, NewEmisData!$D:$D, AC$2))</f>
        <v>5.2826207223764E-2</v>
      </c>
      <c r="AD295" s="335">
        <v>6.1988464688476796E-2</v>
      </c>
      <c r="AE295" s="335">
        <f>$I295*IF($G295="Pickup", SUMIFS(NewEmisData!E:E, NewEmisData!$A:$A, "Pickup", NewEmisData!$B:$B, $A295, NewEmisData!$C:$C, $H295, NewEmisData!$D:$D, AE$2), SUMIFS(NewEmisData!E:E, NewEmisData!$A:$A, "LDV", NewEmisData!$B:$B, $A295, NewEmisData!$C:$C, $H295, NewEmisData!$D:$D, AE$2))</f>
        <v>8.2552586035919695E-3</v>
      </c>
      <c r="AF295" s="335">
        <f>$I295*IF($G295="Pickup", SUMIFS(NewEmisData!F:F, NewEmisData!$A:$A, "Pickup", NewEmisData!$B:$B, $A295, NewEmisData!$C:$C, $H295, NewEmisData!$D:$D, AF$2), SUMIFS(NewEmisData!F:F, NewEmisData!$A:$A, "LDV", NewEmisData!$B:$B, $A295, NewEmisData!$C:$C, $H295, NewEmisData!$D:$D, AF$2))</f>
        <v>7.9482131517538395E-3</v>
      </c>
      <c r="AG295" s="335">
        <f>$I295*IF($G295="Pickup", SUMIFS(NewEmisData!G:G, NewEmisData!$A:$A, "Pickup", NewEmisData!$B:$B, $A295, NewEmisData!$C:$C, $H295, NewEmisData!$D:$D, AG$2), SUMIFS(NewEmisData!G:G, NewEmisData!$A:$A, "LDV", NewEmisData!$B:$B, $A295, NewEmisData!$C:$C, $H295, NewEmisData!$D:$D, AG$2))</f>
        <v>6.4190305556059996E-3</v>
      </c>
      <c r="AH295" s="335">
        <f>$I295*IF($G295="Pickup", SUMIFS(NewEmisData!H:H, NewEmisData!$A:$A, "Pickup", NewEmisData!$B:$B, $A295, NewEmisData!$C:$C, $H295, NewEmisData!$D:$D, AH$2), SUMIFS(NewEmisData!H:H, NewEmisData!$A:$A, "LDV", NewEmisData!$B:$B, $A295, NewEmisData!$C:$C, $H295, NewEmisData!$D:$D, AH$2))</f>
        <v>5.4616828003907899E-3</v>
      </c>
      <c r="AI295" s="335">
        <f>$I295*IF($G295="Pickup", SUMIFS(NewEmisData!I:I, NewEmisData!$A:$A, "Pickup", NewEmisData!$B:$B, $A295, NewEmisData!$C:$C, $H295, NewEmisData!$D:$D, AI$2), SUMIFS(NewEmisData!I:I, NewEmisData!$A:$A, "LDV", NewEmisData!$B:$B, $A295, NewEmisData!$C:$C, $H295, NewEmisData!$D:$D, AI$2))</f>
        <v>4.7275285851957304E-3</v>
      </c>
      <c r="AJ295" s="335">
        <f>$I295*IF($G295="Pickup", SUMIFS(NewEmisData!J:J, NewEmisData!$A:$A, "Pickup", NewEmisData!$B:$B, $A295, NewEmisData!$C:$C, $H295, NewEmisData!$D:$D, AJ$2), SUMIFS(NewEmisData!J:J, NewEmisData!$A:$A, "LDV", NewEmisData!$B:$B, $A295, NewEmisData!$C:$C, $H295, NewEmisData!$D:$D, AJ$2))</f>
        <v>4.3136734611450098E-3</v>
      </c>
      <c r="AK295" s="335">
        <f>$I295*IF($G295="Pickup", SUMIFS(NewEmisData!K:K, NewEmisData!$A:$A, "Pickup", NewEmisData!$B:$B, $A295, NewEmisData!$C:$C, $H295, NewEmisData!$D:$D, AK$2), SUMIFS(NewEmisData!K:K, NewEmisData!$A:$A, "LDV", NewEmisData!$B:$B, $A295, NewEmisData!$C:$C, $H295, NewEmisData!$D:$D, AK$2))</f>
        <v>4.1291858052272803E-3</v>
      </c>
      <c r="AL295" s="335">
        <f>$I295*IF($G295="Pickup", SUMIFS(NewEmisData!L:L, NewEmisData!$A:$A, "Pickup", NewEmisData!$B:$B, $A295, NewEmisData!$C:$C, $H295, NewEmisData!$D:$D, AL$2), SUMIFS(NewEmisData!L:L, NewEmisData!$A:$A, "LDV", NewEmisData!$B:$B, $A295, NewEmisData!$C:$C, $H295, NewEmisData!$D:$D, AL$2))</f>
        <v>4.0635983922117898E-3</v>
      </c>
      <c r="AM295" s="335">
        <f>$I295*IF($G295="Pickup", SUMIFS(NewEmisData!M:M, NewEmisData!$A:$A, "Pickup", NewEmisData!$B:$B, $A295, NewEmisData!$C:$C, $H295, NewEmisData!$D:$D, AM$2), SUMIFS(NewEmisData!M:M, NewEmisData!$A:$A, "LDV", NewEmisData!$B:$B, $A295, NewEmisData!$C:$C, $H295, NewEmisData!$D:$D, AM$2))</f>
        <v>4.0393864318059199E-3</v>
      </c>
      <c r="AN295" s="335">
        <v>1.7442083422488778E-3</v>
      </c>
      <c r="AO295" s="335">
        <f>$I295*IF($G295="Pickup", SUMIFS(NewEmisData!E:E, NewEmisData!$A:$A, "Pickup", NewEmisData!$B:$B, $A295, NewEmisData!$C:$C, $H295, NewEmisData!$D:$D, AO$2), SUMIFS(NewEmisData!E:E, NewEmisData!$A:$A, "LDV", NewEmisData!$B:$B, $A295, NewEmisData!$C:$C, $H295, NewEmisData!$D:$D, AO$2))</f>
        <v>8.1828643727713493E-2</v>
      </c>
      <c r="AP295" s="335">
        <f>$I295*IF($G295="Pickup", SUMIFS(NewEmisData!F:F, NewEmisData!$A:$A, "Pickup", NewEmisData!$B:$B, $A295, NewEmisData!$C:$C, $H295, NewEmisData!$D:$D, AP$2), SUMIFS(NewEmisData!F:F, NewEmisData!$A:$A, "LDV", NewEmisData!$B:$B, $A295, NewEmisData!$C:$C, $H295, NewEmisData!$D:$D, AP$2))</f>
        <v>7.6175839057221195E-2</v>
      </c>
      <c r="AQ295" s="335">
        <f>$I295*IF($G295="Pickup", SUMIFS(NewEmisData!G:G, NewEmisData!$A:$A, "Pickup", NewEmisData!$B:$B, $A295, NewEmisData!$C:$C, $H295, NewEmisData!$D:$D, AQ$2), SUMIFS(NewEmisData!G:G, NewEmisData!$A:$A, "LDV", NewEmisData!$B:$B, $A295, NewEmisData!$C:$C, $H295, NewEmisData!$D:$D, AQ$2))</f>
        <v>8.1302809072104507E-2</v>
      </c>
      <c r="AR295" s="335">
        <f>$I295*IF($G295="Pickup", SUMIFS(NewEmisData!H:H, NewEmisData!$A:$A, "Pickup", NewEmisData!$B:$B, $A295, NewEmisData!$C:$C, $H295, NewEmisData!$D:$D, AR$2), SUMIFS(NewEmisData!H:H, NewEmisData!$A:$A, "LDV", NewEmisData!$B:$B, $A295, NewEmisData!$C:$C, $H295, NewEmisData!$D:$D, AR$2))</f>
        <v>7.9561688690416299E-2</v>
      </c>
      <c r="AS295" s="335">
        <f>$I295*IF($G295="Pickup", SUMIFS(NewEmisData!I:I, NewEmisData!$A:$A, "Pickup", NewEmisData!$B:$B, $A295, NewEmisData!$C:$C, $H295, NewEmisData!$D:$D, AS$2), SUMIFS(NewEmisData!I:I, NewEmisData!$A:$A, "LDV", NewEmisData!$B:$B, $A295, NewEmisData!$C:$C, $H295, NewEmisData!$D:$D, AS$2))</f>
        <v>7.7910530261031605E-2</v>
      </c>
      <c r="AT295" s="335">
        <f>$I295*IF($G295="Pickup", SUMIFS(NewEmisData!J:J, NewEmisData!$A:$A, "Pickup", NewEmisData!$B:$B, $A295, NewEmisData!$C:$C, $H295, NewEmisData!$D:$D, AT$2), SUMIFS(NewEmisData!J:J, NewEmisData!$A:$A, "LDV", NewEmisData!$B:$B, $A295, NewEmisData!$C:$C, $H295, NewEmisData!$D:$D, AT$2))</f>
        <v>7.6590334474495605E-2</v>
      </c>
      <c r="AU295" s="335">
        <f>$I295*IF($G295="Pickup", SUMIFS(NewEmisData!K:K, NewEmisData!$A:$A, "Pickup", NewEmisData!$B:$B, $A295, NewEmisData!$C:$C, $H295, NewEmisData!$D:$D, AU$2), SUMIFS(NewEmisData!K:K, NewEmisData!$A:$A, "LDV", NewEmisData!$B:$B, $A295, NewEmisData!$C:$C, $H295, NewEmisData!$D:$D, AU$2))</f>
        <v>7.5767938917924701E-2</v>
      </c>
      <c r="AV295" s="335">
        <f>$I295*IF($G295="Pickup", SUMIFS(NewEmisData!L:L, NewEmisData!$A:$A, "Pickup", NewEmisData!$B:$B, $A295, NewEmisData!$C:$C, $H295, NewEmisData!$D:$D, AV$2), SUMIFS(NewEmisData!L:L, NewEmisData!$A:$A, "LDV", NewEmisData!$B:$B, $A295, NewEmisData!$C:$C, $H295, NewEmisData!$D:$D, AV$2))</f>
        <v>7.5353710070808794E-2</v>
      </c>
      <c r="AW295" s="335">
        <f>$I295*IF($G295="Pickup", SUMIFS(NewEmisData!M:M, NewEmisData!$A:$A, "Pickup", NewEmisData!$B:$B, $A295, NewEmisData!$C:$C, $H295, NewEmisData!$D:$D, AW$2), SUMIFS(NewEmisData!M:M, NewEmisData!$A:$A, "LDV", NewEmisData!$B:$B, $A295, NewEmisData!$C:$C, $H295, NewEmisData!$D:$D, AW$2))</f>
        <v>7.5117977052891499E-2</v>
      </c>
      <c r="AX295" s="335">
        <v>4.7629366333098749E-2</v>
      </c>
      <c r="AY295" s="335">
        <f>$I295*IF($G295="Pickup", SUMIFS(NewEmisData!E:E, NewEmisData!$A:$A, "Pickup", NewEmisData!$B:$B, $A295, NewEmisData!$C:$C, $H295, NewEmisData!$D:$D, AY$2), SUMIFS(NewEmisData!E:E, NewEmisData!$A:$A, "LDV", NewEmisData!$B:$B, $A295, NewEmisData!$C:$C, $H295, NewEmisData!$D:$D, AY$2))</f>
        <v>2.1998193760633E-2</v>
      </c>
      <c r="AZ295" s="335">
        <f>$I295*IF($G295="Pickup", SUMIFS(NewEmisData!F:F, NewEmisData!$A:$A, "Pickup", NewEmisData!$B:$B, $A295, NewEmisData!$C:$C, $H295, NewEmisData!$D:$D, AZ$2), SUMIFS(NewEmisData!F:F, NewEmisData!$A:$A, "LDV", NewEmisData!$B:$B, $A295, NewEmisData!$C:$C, $H295, NewEmisData!$D:$D, AZ$2))</f>
        <v>1.6997575378008601E-2</v>
      </c>
      <c r="BA295" s="335">
        <f>$I295*IF($G295="Pickup", SUMIFS(NewEmisData!G:G, NewEmisData!$A:$A, "Pickup", NewEmisData!$B:$B, $A295, NewEmisData!$C:$C, $H295, NewEmisData!$D:$D, BA$2), SUMIFS(NewEmisData!G:G, NewEmisData!$A:$A, "LDV", NewEmisData!$B:$B, $A295, NewEmisData!$C:$C, $H295, NewEmisData!$D:$D, BA$2))</f>
        <v>1.6580879412419602E-2</v>
      </c>
      <c r="BB295" s="335">
        <f>$I295*IF($G295="Pickup", SUMIFS(NewEmisData!H:H, NewEmisData!$A:$A, "Pickup", NewEmisData!$B:$B, $A295, NewEmisData!$C:$C, $H295, NewEmisData!$D:$D, BB$2), SUMIFS(NewEmisData!H:H, NewEmisData!$A:$A, "LDV", NewEmisData!$B:$B, $A295, NewEmisData!$C:$C, $H295, NewEmisData!$D:$D, BB$2))</f>
        <v>1.5040645169031801E-2</v>
      </c>
      <c r="BC295" s="335">
        <f>$I295*IF($G295="Pickup", SUMIFS(NewEmisData!I:I, NewEmisData!$A:$A, "Pickup", NewEmisData!$B:$B, $A295, NewEmisData!$C:$C, $H295, NewEmisData!$D:$D, BC$2), SUMIFS(NewEmisData!I:I, NewEmisData!$A:$A, "LDV", NewEmisData!$B:$B, $A295, NewEmisData!$C:$C, $H295, NewEmisData!$D:$D, BC$2))</f>
        <v>1.35799610150696E-2</v>
      </c>
      <c r="BD295" s="335">
        <f>$I295*IF($G295="Pickup", SUMIFS(NewEmisData!J:J, NewEmisData!$A:$A, "Pickup", NewEmisData!$B:$B, $A295, NewEmisData!$C:$C, $H295, NewEmisData!$D:$D, BD$2), SUMIFS(NewEmisData!J:J, NewEmisData!$A:$A, "LDV", NewEmisData!$B:$B, $A295, NewEmisData!$C:$C, $H295, NewEmisData!$D:$D, BD$2))</f>
        <v>1.24120667817219E-2</v>
      </c>
      <c r="BE295" s="335">
        <f>$I295*IF($G295="Pickup", SUMIFS(NewEmisData!K:K, NewEmisData!$A:$A, "Pickup", NewEmisData!$B:$B, $A295, NewEmisData!$C:$C, $H295, NewEmisData!$D:$D, BE$2), SUMIFS(NewEmisData!K:K, NewEmisData!$A:$A, "LDV", NewEmisData!$B:$B, $A295, NewEmisData!$C:$C, $H295, NewEmisData!$D:$D, BE$2))</f>
        <v>1.16845073314224E-2</v>
      </c>
      <c r="BF295" s="335">
        <f>$I295*IF($G295="Pickup", SUMIFS(NewEmisData!L:L, NewEmisData!$A:$A, "Pickup", NewEmisData!$B:$B, $A295, NewEmisData!$C:$C, $H295, NewEmisData!$D:$D, BF$2), SUMIFS(NewEmisData!L:L, NewEmisData!$A:$A, "LDV", NewEmisData!$B:$B, $A295, NewEmisData!$C:$C, $H295, NewEmisData!$D:$D, BF$2))</f>
        <v>1.1318096390010799E-2</v>
      </c>
      <c r="BG295" s="335">
        <f>$I295*IF($G295="Pickup", SUMIFS(NewEmisData!M:M, NewEmisData!$A:$A, "Pickup", NewEmisData!$B:$B, $A295, NewEmisData!$C:$C, $H295, NewEmisData!$D:$D, BG$2), SUMIFS(NewEmisData!M:M, NewEmisData!$A:$A, "LDV", NewEmisData!$B:$B, $A295, NewEmisData!$C:$C, $H295, NewEmisData!$D:$D, BG$2))</f>
        <v>1.1109456757731499E-2</v>
      </c>
      <c r="BH295" s="335">
        <v>9.4789149915835945E-3</v>
      </c>
      <c r="BI295" s="335">
        <f>$I295*IF($G295="Pickup", SUMIFS(NewEmisData!E:E, NewEmisData!$A:$A, "Pickup", NewEmisData!$B:$B, $A295, NewEmisData!$C:$C, $H295, NewEmisData!$D:$D, BI$2), SUMIFS(NewEmisData!E:E, NewEmisData!$A:$A, "LDV", NewEmisData!$B:$B, $A295, NewEmisData!$C:$C, $H295, NewEmisData!$D:$D, BI$2))</f>
        <v>6.6339830086865597</v>
      </c>
      <c r="BJ295" s="335">
        <f>$I295*IF($G295="Pickup", SUMIFS(NewEmisData!F:F, NewEmisData!$A:$A, "Pickup", NewEmisData!$B:$B, $A295, NewEmisData!$C:$C, $H295, NewEmisData!$D:$D, BJ$2), SUMIFS(NewEmisData!F:F, NewEmisData!$A:$A, "LDV", NewEmisData!$B:$B, $A295, NewEmisData!$C:$C, $H295, NewEmisData!$D:$D, BJ$2))</f>
        <v>3.9206205551931301</v>
      </c>
      <c r="BK295" s="335">
        <f>$I295*IF($G295="Pickup", SUMIFS(NewEmisData!G:G, NewEmisData!$A:$A, "Pickup", NewEmisData!$B:$B, $A295, NewEmisData!$C:$C, $H295, NewEmisData!$D:$D, BK$2), SUMIFS(NewEmisData!G:G, NewEmisData!$A:$A, "LDV", NewEmisData!$B:$B, $A295, NewEmisData!$C:$C, $H295, NewEmisData!$D:$D, BK$2))</f>
        <v>3.0174466275096199</v>
      </c>
      <c r="BL295" s="335">
        <f>$I295*IF($G295="Pickup", SUMIFS(NewEmisData!H:H, NewEmisData!$A:$A, "Pickup", NewEmisData!$B:$B, $A295, NewEmisData!$C:$C, $H295, NewEmisData!$D:$D, BL$2), SUMIFS(NewEmisData!H:H, NewEmisData!$A:$A, "LDV", NewEmisData!$B:$B, $A295, NewEmisData!$C:$C, $H295, NewEmisData!$D:$D, BL$2))</f>
        <v>2.3529221673804699</v>
      </c>
      <c r="BM295" s="335">
        <f>$I295*IF($G295="Pickup", SUMIFS(NewEmisData!I:I, NewEmisData!$A:$A, "Pickup", NewEmisData!$B:$B, $A295, NewEmisData!$C:$C, $H295, NewEmisData!$D:$D, BM$2), SUMIFS(NewEmisData!I:I, NewEmisData!$A:$A, "LDV", NewEmisData!$B:$B, $A295, NewEmisData!$C:$C, $H295, NewEmisData!$D:$D, BM$2))</f>
        <v>1.70384058027793</v>
      </c>
      <c r="BN295" s="335">
        <f>$I295*IF($G295="Pickup", SUMIFS(NewEmisData!J:J, NewEmisData!$A:$A, "Pickup", NewEmisData!$B:$B, $A295, NewEmisData!$C:$C, $H295, NewEmisData!$D:$D, BN$2), SUMIFS(NewEmisData!J:J, NewEmisData!$A:$A, "LDV", NewEmisData!$B:$B, $A295, NewEmisData!$C:$C, $H295, NewEmisData!$D:$D, BN$2))</f>
        <v>1.3463730618004399</v>
      </c>
      <c r="BO295" s="335">
        <f>$I295*IF($G295="Pickup", SUMIFS(NewEmisData!K:K, NewEmisData!$A:$A, "Pickup", NewEmisData!$B:$B, $A295, NewEmisData!$C:$C, $H295, NewEmisData!$D:$D, BO$2), SUMIFS(NewEmisData!K:K, NewEmisData!$A:$A, "LDV", NewEmisData!$B:$B, $A295, NewEmisData!$C:$C, $H295, NewEmisData!$D:$D, BO$2))</f>
        <v>1.1858346520835299</v>
      </c>
      <c r="BP295" s="335">
        <f>$I295*IF($G295="Pickup", SUMIFS(NewEmisData!L:L, NewEmisData!$A:$A, "Pickup", NewEmisData!$B:$B, $A295, NewEmisData!$C:$C, $H295, NewEmisData!$D:$D, BP$2), SUMIFS(NewEmisData!L:L, NewEmisData!$A:$A, "LDV", NewEmisData!$B:$B, $A295, NewEmisData!$C:$C, $H295, NewEmisData!$D:$D, BP$2))</f>
        <v>1.1335061554616499</v>
      </c>
      <c r="BQ295" s="335">
        <f>$I295*IF($G295="Pickup", SUMIFS(NewEmisData!M:M, NewEmisData!$A:$A, "Pickup", NewEmisData!$B:$B, $A295, NewEmisData!$C:$C, $H295, NewEmisData!$D:$D, BQ$2), SUMIFS(NewEmisData!M:M, NewEmisData!$A:$A, "LDV", NewEmisData!$B:$B, $A295, NewEmisData!$C:$C, $H295, NewEmisData!$D:$D, BQ$2))</f>
        <v>1.1009029054349999</v>
      </c>
      <c r="BR295" s="335">
        <v>1.6588293829830492</v>
      </c>
      <c r="BS295" s="335">
        <f>$I295*IF($G295="Pickup", SUMIFS(NewEmisData!E:E, NewEmisData!$A:$A, "Pickup", NewEmisData!$B:$B, $A295, NewEmisData!$C:$C, $H295, NewEmisData!$D:$D, BS$2), SUMIFS(NewEmisData!E:E, NewEmisData!$A:$A, "LDV", NewEmisData!$B:$B, $A295, NewEmisData!$C:$C, $H295, NewEmisData!$D:$D, BS$2))</f>
        <v>0.77473150733664098</v>
      </c>
      <c r="BT295" s="335">
        <f>$I295*IF($G295="Pickup", SUMIFS(NewEmisData!F:F, NewEmisData!$A:$A, "Pickup", NewEmisData!$B:$B, $A295, NewEmisData!$C:$C, $H295, NewEmisData!$D:$D, BT$2), SUMIFS(NewEmisData!F:F, NewEmisData!$A:$A, "LDV", NewEmisData!$B:$B, $A295, NewEmisData!$C:$C, $H295, NewEmisData!$D:$D, BT$2))</f>
        <v>0.41904908416840297</v>
      </c>
      <c r="BU295" s="335">
        <f>$I295*IF($G295="Pickup", SUMIFS(NewEmisData!G:G, NewEmisData!$A:$A, "Pickup", NewEmisData!$B:$B, $A295, NewEmisData!$C:$C, $H295, NewEmisData!$D:$D, BU$2), SUMIFS(NewEmisData!G:G, NewEmisData!$A:$A, "LDV", NewEmisData!$B:$B, $A295, NewEmisData!$C:$C, $H295, NewEmisData!$D:$D, BU$2))</f>
        <v>0.30982899515166501</v>
      </c>
      <c r="BV295" s="335">
        <f>$I295*IF($G295="Pickup", SUMIFS(NewEmisData!H:H, NewEmisData!$A:$A, "Pickup", NewEmisData!$B:$B, $A295, NewEmisData!$C:$C, $H295, NewEmisData!$D:$D, BV$2), SUMIFS(NewEmisData!H:H, NewEmisData!$A:$A, "LDV", NewEmisData!$B:$B, $A295, NewEmisData!$C:$C, $H295, NewEmisData!$D:$D, BV$2))</f>
        <v>0.25046259079934602</v>
      </c>
      <c r="BW295" s="335">
        <f>$I295*IF($G295="Pickup", SUMIFS(NewEmisData!I:I, NewEmisData!$A:$A, "Pickup", NewEmisData!$B:$B, $A295, NewEmisData!$C:$C, $H295, NewEmisData!$D:$D, BW$2), SUMIFS(NewEmisData!I:I, NewEmisData!$A:$A, "LDV", NewEmisData!$B:$B, $A295, NewEmisData!$C:$C, $H295, NewEmisData!$D:$D, BW$2))</f>
        <v>0.18616224227516101</v>
      </c>
      <c r="BX295" s="335">
        <f>$I295*IF($G295="Pickup", SUMIFS(NewEmisData!J:J, NewEmisData!$A:$A, "Pickup", NewEmisData!$B:$B, $A295, NewEmisData!$C:$C, $H295, NewEmisData!$D:$D, BX$2), SUMIFS(NewEmisData!J:J, NewEmisData!$A:$A, "LDV", NewEmisData!$B:$B, $A295, NewEmisData!$C:$C, $H295, NewEmisData!$D:$D, BX$2))</f>
        <v>0.15683046751729501</v>
      </c>
      <c r="BY295" s="335">
        <f>$I295*IF($G295="Pickup", SUMIFS(NewEmisData!K:K, NewEmisData!$A:$A, "Pickup", NewEmisData!$B:$B, $A295, NewEmisData!$C:$C, $H295, NewEmisData!$D:$D, BY$2), SUMIFS(NewEmisData!K:K, NewEmisData!$A:$A, "LDV", NewEmisData!$B:$B, $A295, NewEmisData!$C:$C, $H295, NewEmisData!$D:$D, BY$2))</f>
        <v>0.14094000257929501</v>
      </c>
      <c r="BZ295" s="335">
        <f>$I295*IF($G295="Pickup", SUMIFS(NewEmisData!L:L, NewEmisData!$A:$A, "Pickup", NewEmisData!$B:$B, $A295, NewEmisData!$C:$C, $H295, NewEmisData!$D:$D, BZ$2), SUMIFS(NewEmisData!L:L, NewEmisData!$A:$A, "LDV", NewEmisData!$B:$B, $A295, NewEmisData!$C:$C, $H295, NewEmisData!$D:$D, BZ$2))</f>
        <v>0.134774071356623</v>
      </c>
      <c r="CA295" s="335">
        <f>$I295*IF($G295="Pickup", SUMIFS(NewEmisData!M:M, NewEmisData!$A:$A, "Pickup", NewEmisData!$B:$B, $A295, NewEmisData!$C:$C, $H295, NewEmisData!$D:$D, CA$2), SUMIFS(NewEmisData!M:M, NewEmisData!$A:$A, "LDV", NewEmisData!$B:$B, $A295, NewEmisData!$C:$C, $H295, NewEmisData!$D:$D, CA$2))</f>
        <v>0.12984032725640701</v>
      </c>
      <c r="CB295" s="335">
        <v>0.10573121882292051</v>
      </c>
      <c r="CC295" s="335">
        <f>$I295*IF($G295="Pickup", SUMIFS(NewEmisData!E:E, NewEmisData!$A:$A, "Pickup", NewEmisData!$B:$B, $A295, NewEmisData!$C:$C, $H295, NewEmisData!$D:$D, CC$2), SUMIFS(NewEmisData!E:E, NewEmisData!$A:$A, "LDV", NewEmisData!$B:$B, $A295, NewEmisData!$C:$C, $H295, NewEmisData!$D:$D, CC$2))</f>
        <v>4.52789246362666E-2</v>
      </c>
      <c r="CD295" s="335">
        <f>$I295*IF($G295="Pickup", SUMIFS(NewEmisData!F:F, NewEmisData!$A:$A, "Pickup", NewEmisData!$B:$B, $A295, NewEmisData!$C:$C, $H295, NewEmisData!$D:$D, CD$2), SUMIFS(NewEmisData!F:F, NewEmisData!$A:$A, "LDV", NewEmisData!$B:$B, $A295, NewEmisData!$C:$C, $H295, NewEmisData!$D:$D, CD$2))</f>
        <v>3.0659932051567799E-2</v>
      </c>
      <c r="CE295" s="335">
        <f>$I295*IF($G295="Pickup", SUMIFS(NewEmisData!G:G, NewEmisData!$A:$A, "Pickup", NewEmisData!$B:$B, $A295, NewEmisData!$C:$C, $H295, NewEmisData!$D:$D, CE$2), SUMIFS(NewEmisData!G:G, NewEmisData!$A:$A, "LDV", NewEmisData!$B:$B, $A295, NewEmisData!$C:$C, $H295, NewEmisData!$D:$D, CE$2))</f>
        <v>2.8386595157116199E-2</v>
      </c>
      <c r="CF295" s="335">
        <f>$I295*IF($G295="Pickup", SUMIFS(NewEmisData!H:H, NewEmisData!$A:$A, "Pickup", NewEmisData!$B:$B, $A295, NewEmisData!$C:$C, $H295, NewEmisData!$D:$D, CF$2), SUMIFS(NewEmisData!H:H, NewEmisData!$A:$A, "LDV", NewEmisData!$B:$B, $A295, NewEmisData!$C:$C, $H295, NewEmisData!$D:$D, CF$2))</f>
        <v>2.7093413499500101E-2</v>
      </c>
      <c r="CG295" s="335">
        <f>$I295*IF($G295="Pickup", SUMIFS(NewEmisData!I:I, NewEmisData!$A:$A, "Pickup", NewEmisData!$B:$B, $A295, NewEmisData!$C:$C, $H295, NewEmisData!$D:$D, CG$2), SUMIFS(NewEmisData!I:I, NewEmisData!$A:$A, "LDV", NewEmisData!$B:$B, $A295, NewEmisData!$C:$C, $H295, NewEmisData!$D:$D, CG$2))</f>
        <v>2.6239574855980601E-2</v>
      </c>
      <c r="CH295" s="335">
        <f>$I295*IF($G295="Pickup", SUMIFS(NewEmisData!J:J, NewEmisData!$A:$A, "Pickup", NewEmisData!$B:$B, $A295, NewEmisData!$C:$C, $H295, NewEmisData!$D:$D, CH$2), SUMIFS(NewEmisData!J:J, NewEmisData!$A:$A, "LDV", NewEmisData!$B:$B, $A295, NewEmisData!$C:$C, $H295, NewEmisData!$D:$D, CH$2))</f>
        <v>2.5564245202349602E-2</v>
      </c>
      <c r="CI295" s="335">
        <f>$I295*IF($G295="Pickup", SUMIFS(NewEmisData!K:K, NewEmisData!$A:$A, "Pickup", NewEmisData!$B:$B, $A295, NewEmisData!$C:$C, $H295, NewEmisData!$D:$D, CI$2), SUMIFS(NewEmisData!K:K, NewEmisData!$A:$A, "LDV", NewEmisData!$B:$B, $A295, NewEmisData!$C:$C, $H295, NewEmisData!$D:$D, CI$2))</f>
        <v>2.5562136009582501E-2</v>
      </c>
      <c r="CJ295" s="335">
        <f>$I295*IF($G295="Pickup", SUMIFS(NewEmisData!L:L, NewEmisData!$A:$A, "Pickup", NewEmisData!$B:$B, $A295, NewEmisData!$C:$C, $H295, NewEmisData!$D:$D, CJ$2), SUMIFS(NewEmisData!L:L, NewEmisData!$A:$A, "LDV", NewEmisData!$B:$B, $A295, NewEmisData!$C:$C, $H295, NewEmisData!$D:$D, CJ$2))</f>
        <v>2.5561539762266602E-2</v>
      </c>
      <c r="CK295" s="335">
        <f>$I295*IF($G295="Pickup", SUMIFS(NewEmisData!M:M, NewEmisData!$A:$A, "Pickup", NewEmisData!$B:$B, $A295, NewEmisData!$C:$C, $H295, NewEmisData!$D:$D, CK$2), SUMIFS(NewEmisData!M:M, NewEmisData!$A:$A, "LDV", NewEmisData!$B:$B, $A295, NewEmisData!$C:$C, $H295, NewEmisData!$D:$D, CK$2))</f>
        <v>2.5560994254839702E-2</v>
      </c>
      <c r="CL295" s="335">
        <v>2.2881070645398207E-2</v>
      </c>
      <c r="CM295" s="335">
        <f>$I295*IF($G295="Pickup", SUMIFS(NewEmisData!E:E, NewEmisData!$A:$A, "Pickup", NewEmisData!$B:$B, $A295, NewEmisData!$C:$C, $H295, NewEmisData!$D:$D, CM$2), SUMIFS(NewEmisData!E:E, NewEmisData!$A:$A, "LDV", NewEmisData!$B:$B, $A295, NewEmisData!$C:$C, $H295, NewEmisData!$D:$D, CM$2))</f>
        <v>2.2616228111616499E-2</v>
      </c>
      <c r="CN295" s="335">
        <f>$I295*IF($G295="Pickup", SUMIFS(NewEmisData!F:F, NewEmisData!$A:$A, "Pickup", NewEmisData!$B:$B, $A295, NewEmisData!$C:$C, $H295, NewEmisData!$D:$D, CN$2), SUMIFS(NewEmisData!F:F, NewEmisData!$A:$A, "LDV", NewEmisData!$B:$B, $A295, NewEmisData!$C:$C, $H295, NewEmisData!$D:$D, CN$2))</f>
        <v>1.37039938381133E-2</v>
      </c>
      <c r="CO295" s="335">
        <f>$I295*IF($G295="Pickup", SUMIFS(NewEmisData!G:G, NewEmisData!$A:$A, "Pickup", NewEmisData!$B:$B, $A295, NewEmisData!$C:$C, $H295, NewEmisData!$D:$D, CO$2), SUMIFS(NewEmisData!G:G, NewEmisData!$A:$A, "LDV", NewEmisData!$B:$B, $A295, NewEmisData!$C:$C, $H295, NewEmisData!$D:$D, CO$2))</f>
        <v>1.11279535576189E-2</v>
      </c>
      <c r="CP295" s="335">
        <f>$I295*IF($G295="Pickup", SUMIFS(NewEmisData!H:H, NewEmisData!$A:$A, "Pickup", NewEmisData!$B:$B, $A295, NewEmisData!$C:$C, $H295, NewEmisData!$D:$D, CP$2), SUMIFS(NewEmisData!H:H, NewEmisData!$A:$A, "LDV", NewEmisData!$B:$B, $A295, NewEmisData!$C:$C, $H295, NewEmisData!$D:$D, CP$2))</f>
        <v>9.1642249406405796E-3</v>
      </c>
      <c r="CQ295" s="335">
        <f>$I295*IF($G295="Pickup", SUMIFS(NewEmisData!I:I, NewEmisData!$A:$A, "Pickup", NewEmisData!$B:$B, $A295, NewEmisData!$C:$C, $H295, NewEmisData!$D:$D, CQ$2), SUMIFS(NewEmisData!I:I, NewEmisData!$A:$A, "LDV", NewEmisData!$B:$B, $A295, NewEmisData!$C:$C, $H295, NewEmisData!$D:$D, CQ$2))</f>
        <v>8.2157407295701708E-3</v>
      </c>
      <c r="CR295" s="335">
        <f>$I295*IF($G295="Pickup", SUMIFS(NewEmisData!J:J, NewEmisData!$A:$A, "Pickup", NewEmisData!$B:$B, $A295, NewEmisData!$C:$C, $H295, NewEmisData!$D:$D, CR$2), SUMIFS(NewEmisData!J:J, NewEmisData!$A:$A, "LDV", NewEmisData!$B:$B, $A295, NewEmisData!$C:$C, $H295, NewEmisData!$D:$D, CR$2))</f>
        <v>7.8051702943740097E-3</v>
      </c>
      <c r="CS295" s="335">
        <f>$I295*IF($G295="Pickup", SUMIFS(NewEmisData!K:K, NewEmisData!$A:$A, "Pickup", NewEmisData!$B:$B, $A295, NewEmisData!$C:$C, $H295, NewEmisData!$D:$D, CS$2), SUMIFS(NewEmisData!K:K, NewEmisData!$A:$A, "LDV", NewEmisData!$B:$B, $A295, NewEmisData!$C:$C, $H295, NewEmisData!$D:$D, CS$2))</f>
        <v>7.7607552788062101E-3</v>
      </c>
      <c r="CT295" s="335">
        <f>$I295*IF($G295="Pickup", SUMIFS(NewEmisData!L:L, NewEmisData!$A:$A, "Pickup", NewEmisData!$B:$B, $A295, NewEmisData!$C:$C, $H295, NewEmisData!$D:$D, CT$2), SUMIFS(NewEmisData!L:L, NewEmisData!$A:$A, "LDV", NewEmisData!$B:$B, $A295, NewEmisData!$C:$C, $H295, NewEmisData!$D:$D, CT$2))</f>
        <v>7.6883348823828098E-3</v>
      </c>
      <c r="CU295" s="335">
        <f>$I295*IF($G295="Pickup", SUMIFS(NewEmisData!M:M, NewEmisData!$A:$A, "Pickup", NewEmisData!$B:$B, $A295, NewEmisData!$C:$C, $H295, NewEmisData!$D:$D, CU$2), SUMIFS(NewEmisData!M:M, NewEmisData!$A:$A, "LDV", NewEmisData!$B:$B, $A295, NewEmisData!$C:$C, $H295, NewEmisData!$D:$D, CU$2))</f>
        <v>7.6878848286885603E-3</v>
      </c>
      <c r="CV295" s="335">
        <v>6.9734009009235556E-3</v>
      </c>
      <c r="CW295" s="335">
        <v>4.0498104655261064E-3</v>
      </c>
      <c r="CX295" s="335">
        <v>2.5030350838759993E-3</v>
      </c>
      <c r="CY295" s="335">
        <v>2.1151214403419519E-3</v>
      </c>
      <c r="CZ295" s="335">
        <v>1.7489979687569375E-3</v>
      </c>
      <c r="DA295" s="335">
        <v>1.340486996695321E-3</v>
      </c>
      <c r="DB295" s="335">
        <v>1.0553769116342638E-3</v>
      </c>
      <c r="DC295" s="335">
        <v>1.0132227560056145E-3</v>
      </c>
      <c r="DD295" s="335">
        <v>1.0003159541004489E-3</v>
      </c>
      <c r="DE295" s="335">
        <v>9.9860782000699166E-4</v>
      </c>
      <c r="DF295" s="335">
        <v>9.9860782000699166E-4</v>
      </c>
      <c r="DG295" s="335">
        <f>$I295*IF($G295="Pickup", SUMIFS(NewEmisData!E:E, NewEmisData!$A:$A, "Pickup", NewEmisData!$B:$B, $A295, NewEmisData!$C:$C, $H295, NewEmisData!$D:$D, DG$2), SUMIFS(NewEmisData!E:E, NewEmisData!$A:$A, "LDV", NewEmisData!$B:$B, $A295, NewEmisData!$C:$C, $H295, NewEmisData!$D:$D, DG$2))</f>
        <v>0</v>
      </c>
      <c r="DH295" s="335">
        <f>$I295*IF($G295="Pickup", SUMIFS(NewEmisData!F:F, NewEmisData!$A:$A, "Pickup", NewEmisData!$B:$B, $A295, NewEmisData!$C:$C, $H295, NewEmisData!$D:$D, DH$2), SUMIFS(NewEmisData!F:F, NewEmisData!$A:$A, "LDV", NewEmisData!$B:$B, $A295, NewEmisData!$C:$C, $H295, NewEmisData!$D:$D, DH$2))</f>
        <v>0</v>
      </c>
      <c r="DI295" s="335">
        <f>$I295*IF($G295="Pickup", SUMIFS(NewEmisData!G:G, NewEmisData!$A:$A, "Pickup", NewEmisData!$B:$B, $A295, NewEmisData!$C:$C, $H295, NewEmisData!$D:$D, DI$2), SUMIFS(NewEmisData!G:G, NewEmisData!$A:$A, "LDV", NewEmisData!$B:$B, $A295, NewEmisData!$C:$C, $H295, NewEmisData!$D:$D, DI$2))</f>
        <v>0</v>
      </c>
      <c r="DJ295" s="335">
        <f>$I295*IF($G295="Pickup", SUMIFS(NewEmisData!H:H, NewEmisData!$A:$A, "Pickup", NewEmisData!$B:$B, $A295, NewEmisData!$C:$C, $H295, NewEmisData!$D:$D, DJ$2), SUMIFS(NewEmisData!H:H, NewEmisData!$A:$A, "LDV", NewEmisData!$B:$B, $A295, NewEmisData!$C:$C, $H295, NewEmisData!$D:$D, DJ$2))</f>
        <v>0</v>
      </c>
      <c r="DK295" s="335">
        <f>$I295*IF($G295="Pickup", SUMIFS(NewEmisData!I:I, NewEmisData!$A:$A, "Pickup", NewEmisData!$B:$B, $A295, NewEmisData!$C:$C, $H295, NewEmisData!$D:$D, DK$2), SUMIFS(NewEmisData!I:I, NewEmisData!$A:$A, "LDV", NewEmisData!$B:$B, $A295, NewEmisData!$C:$C, $H295, NewEmisData!$D:$D, DK$2))</f>
        <v>0</v>
      </c>
      <c r="DL295" s="335">
        <f>$I295*IF($G295="Pickup", SUMIFS(NewEmisData!J:J, NewEmisData!$A:$A, "Pickup", NewEmisData!$B:$B, $A295, NewEmisData!$C:$C, $H295, NewEmisData!$D:$D, DL$2), SUMIFS(NewEmisData!J:J, NewEmisData!$A:$A, "LDV", NewEmisData!$B:$B, $A295, NewEmisData!$C:$C, $H295, NewEmisData!$D:$D, DL$2))</f>
        <v>0</v>
      </c>
      <c r="DM295" s="335">
        <f>$I295*IF($G295="Pickup", SUMIFS(NewEmisData!K:K, NewEmisData!$A:$A, "Pickup", NewEmisData!$B:$B, $A295, NewEmisData!$C:$C, $H295, NewEmisData!$D:$D, DM$2), SUMIFS(NewEmisData!K:K, NewEmisData!$A:$A, "LDV", NewEmisData!$B:$B, $A295, NewEmisData!$C:$C, $H295, NewEmisData!$D:$D, DM$2))</f>
        <v>0</v>
      </c>
      <c r="DN295" s="335">
        <f>$I295*IF($G295="Pickup", SUMIFS(NewEmisData!L:L, NewEmisData!$A:$A, "Pickup", NewEmisData!$B:$B, $A295, NewEmisData!$C:$C, $H295, NewEmisData!$D:$D, DN$2), SUMIFS(NewEmisData!L:L, NewEmisData!$A:$A, "LDV", NewEmisData!$B:$B, $A295, NewEmisData!$C:$C, $H295, NewEmisData!$D:$D, DN$2))</f>
        <v>0</v>
      </c>
      <c r="DO295" s="335">
        <f>$I295*IF($G295="Pickup", SUMIFS(NewEmisData!M:M, NewEmisData!$A:$A, "Pickup", NewEmisData!$B:$B, $A295, NewEmisData!$C:$C, $H295, NewEmisData!$D:$D, DO$2), SUMIFS(NewEmisData!M:M, NewEmisData!$A:$A, "LDV", NewEmisData!$B:$B, $A295, NewEmisData!$C:$C, $H295, NewEmisData!$D:$D, DO$2))</f>
        <v>0</v>
      </c>
      <c r="DP295" s="335">
        <v>2.023129771030282E-3</v>
      </c>
      <c r="DQ295" s="335">
        <f>$I295*IF($G295="Pickup", SUMIFS(NewEmisData!E:E, NewEmisData!$A:$A, "Pickup", NewEmisData!$B:$B, $A295, NewEmisData!$C:$C, $H295, NewEmisData!$D:$D, DQ$2), SUMIFS(NewEmisData!E:E, NewEmisData!$A:$A, "LDV", NewEmisData!$B:$B, $A295, NewEmisData!$C:$C, $H295, NewEmisData!$D:$D, DQ$2))</f>
        <v>1.53337301393982E-2</v>
      </c>
      <c r="DR295" s="335">
        <f>$I295*IF($G295="Pickup", SUMIFS(NewEmisData!F:F, NewEmisData!$A:$A, "Pickup", NewEmisData!$B:$B, $A295, NewEmisData!$C:$C, $H295, NewEmisData!$D:$D, DR$2), SUMIFS(NewEmisData!F:F, NewEmisData!$A:$A, "LDV", NewEmisData!$B:$B, $A295, NewEmisData!$C:$C, $H295, NewEmisData!$D:$D, DR$2))</f>
        <v>8.5791399504283501E-3</v>
      </c>
      <c r="DS295" s="335">
        <f>$I295*IF($G295="Pickup", SUMIFS(NewEmisData!G:G, NewEmisData!$A:$A, "Pickup", NewEmisData!$B:$B, $A295, NewEmisData!$C:$C, $H295, NewEmisData!$D:$D, DS$2), SUMIFS(NewEmisData!G:G, NewEmisData!$A:$A, "LDV", NewEmisData!$B:$B, $A295, NewEmisData!$C:$C, $H295, NewEmisData!$D:$D, DS$2))</f>
        <v>6.82614050243104E-3</v>
      </c>
      <c r="DT295" s="335">
        <f>$I295*IF($G295="Pickup", SUMIFS(NewEmisData!H:H, NewEmisData!$A:$A, "Pickup", NewEmisData!$B:$B, $A295, NewEmisData!$C:$C, $H295, NewEmisData!$D:$D, DT$2), SUMIFS(NewEmisData!H:H, NewEmisData!$A:$A, "LDV", NewEmisData!$B:$B, $A295, NewEmisData!$C:$C, $H295, NewEmisData!$D:$D, DT$2))</f>
        <v>5.2306090144423403E-3</v>
      </c>
      <c r="DU295" s="335">
        <f>$I295*IF($G295="Pickup", SUMIFS(NewEmisData!I:I, NewEmisData!$A:$A, "Pickup", NewEmisData!$B:$B, $A295, NewEmisData!$C:$C, $H295, NewEmisData!$D:$D, DU$2), SUMIFS(NewEmisData!I:I, NewEmisData!$A:$A, "LDV", NewEmisData!$B:$B, $A295, NewEmisData!$C:$C, $H295, NewEmisData!$D:$D, DU$2))</f>
        <v>4.0991034424651901E-3</v>
      </c>
      <c r="DV295" s="335">
        <f>$I295*IF($G295="Pickup", SUMIFS(NewEmisData!J:J, NewEmisData!$A:$A, "Pickup", NewEmisData!$B:$B, $A295, NewEmisData!$C:$C, $H295, NewEmisData!$D:$D, DV$2), SUMIFS(NewEmisData!J:J, NewEmisData!$A:$A, "LDV", NewEmisData!$B:$B, $A295, NewEmisData!$C:$C, $H295, NewEmisData!$D:$D, DV$2))</f>
        <v>3.5909983676119801E-3</v>
      </c>
      <c r="DW295" s="335">
        <f>$I295*IF($G295="Pickup", SUMIFS(NewEmisData!K:K, NewEmisData!$A:$A, "Pickup", NewEmisData!$B:$B, $A295, NewEmisData!$C:$C, $H295, NewEmisData!$D:$D, DW$2), SUMIFS(NewEmisData!K:K, NewEmisData!$A:$A, "LDV", NewEmisData!$B:$B, $A295, NewEmisData!$C:$C, $H295, NewEmisData!$D:$D, DW$2))</f>
        <v>3.3016556899443999E-3</v>
      </c>
      <c r="DX295" s="335">
        <f>$I295*IF($G295="Pickup", SUMIFS(NewEmisData!L:L, NewEmisData!$A:$A, "Pickup", NewEmisData!$B:$B, $A295, NewEmisData!$C:$C, $H295, NewEmisData!$D:$D, DX$2), SUMIFS(NewEmisData!L:L, NewEmisData!$A:$A, "LDV", NewEmisData!$B:$B, $A295, NewEmisData!$C:$C, $H295, NewEmisData!$D:$D, DX$2))</f>
        <v>3.2097040973390598E-3</v>
      </c>
      <c r="DY295" s="335">
        <f>$I295*IF($G295="Pickup", SUMIFS(NewEmisData!M:M, NewEmisData!$A:$A, "Pickup", NewEmisData!$B:$B, $A295, NewEmisData!$C:$C, $H295, NewEmisData!$D:$D, DY$2), SUMIFS(NewEmisData!M:M, NewEmisData!$A:$A, "LDV", NewEmisData!$B:$B, $A295, NewEmisData!$C:$C, $H295, NewEmisData!$D:$D, DY$2))</f>
        <v>3.1631494921928599E-3</v>
      </c>
      <c r="DZ295" s="335">
        <v>5.594489642908501E-3</v>
      </c>
      <c r="EA295" s="335">
        <f t="shared" si="542"/>
        <v>477.08587282575797</v>
      </c>
      <c r="EB295" s="335">
        <f t="shared" si="543"/>
        <v>459.34104292251902</v>
      </c>
      <c r="EC295" s="335">
        <f t="shared" si="544"/>
        <v>447.45896927637102</v>
      </c>
      <c r="ED295" s="335">
        <f t="shared" si="545"/>
        <v>380.72392677964001</v>
      </c>
      <c r="EE295" s="335">
        <f t="shared" si="546"/>
        <v>329.54737069801098</v>
      </c>
      <c r="EF295" s="335">
        <f t="shared" si="547"/>
        <v>300.69829568412598</v>
      </c>
      <c r="EG295" s="335">
        <f t="shared" si="548"/>
        <v>287.83799703632701</v>
      </c>
      <c r="EH295" s="335">
        <f t="shared" si="549"/>
        <v>283.26610797837998</v>
      </c>
      <c r="EI295" s="335">
        <f t="shared" si="550"/>
        <v>281.57834098528099</v>
      </c>
      <c r="EJ295" s="335">
        <f t="shared" si="551"/>
        <v>0.27672218065037407</v>
      </c>
      <c r="EK295" s="335">
        <f t="shared" si="552"/>
        <v>0.82339103642645395</v>
      </c>
      <c r="EL295" s="335">
        <f t="shared" si="553"/>
        <v>0.360872733315452</v>
      </c>
      <c r="EM295" s="335">
        <f t="shared" si="554"/>
        <v>0.21658171178065999</v>
      </c>
      <c r="EN295" s="335">
        <f t="shared" si="555"/>
        <v>0.14200533002195401</v>
      </c>
      <c r="EO295" s="335">
        <f t="shared" si="556"/>
        <v>8.8016804659711706E-2</v>
      </c>
      <c r="EP295" s="335">
        <f t="shared" si="557"/>
        <v>6.5736379947852003E-2</v>
      </c>
      <c r="EQ295" s="335">
        <f t="shared" si="558"/>
        <v>5.6635638117250503E-2</v>
      </c>
      <c r="ER295" s="335">
        <f t="shared" si="559"/>
        <v>5.4115247223223299E-2</v>
      </c>
      <c r="ES295" s="335">
        <f t="shared" si="560"/>
        <v>5.2826207223764E-2</v>
      </c>
      <c r="ET295" s="335">
        <f t="shared" si="561"/>
        <v>6.1988464688476796E-2</v>
      </c>
      <c r="EU295" s="335">
        <f t="shared" si="562"/>
        <v>8.2552586035919695E-3</v>
      </c>
      <c r="EV295" s="335">
        <f t="shared" si="563"/>
        <v>7.9482131517538395E-3</v>
      </c>
      <c r="EW295" s="335">
        <f t="shared" si="564"/>
        <v>6.4190305556059996E-3</v>
      </c>
      <c r="EX295" s="335">
        <f t="shared" si="565"/>
        <v>5.4616828003907899E-3</v>
      </c>
      <c r="EY295" s="335">
        <f t="shared" si="566"/>
        <v>4.7275285851957304E-3</v>
      </c>
      <c r="EZ295" s="335">
        <f t="shared" si="567"/>
        <v>4.3136734611450098E-3</v>
      </c>
      <c r="FA295" s="335">
        <f t="shared" si="568"/>
        <v>4.1291858052272803E-3</v>
      </c>
      <c r="FB295" s="335">
        <f t="shared" si="569"/>
        <v>4.0635983922117898E-3</v>
      </c>
      <c r="FC295" s="335">
        <f t="shared" si="570"/>
        <v>4.0393864318059199E-3</v>
      </c>
      <c r="FD295" s="335">
        <f t="shared" si="571"/>
        <v>1.7442083422488778E-3</v>
      </c>
      <c r="FE295" s="335">
        <f t="shared" si="572"/>
        <v>8.1828643727713493E-2</v>
      </c>
      <c r="FF295" s="335">
        <f t="shared" si="573"/>
        <v>7.6175839057221195E-2</v>
      </c>
      <c r="FG295" s="335">
        <f t="shared" si="574"/>
        <v>8.1302809072104507E-2</v>
      </c>
      <c r="FH295" s="335">
        <f t="shared" si="575"/>
        <v>7.9561688690416299E-2</v>
      </c>
      <c r="FI295" s="335">
        <f t="shared" si="576"/>
        <v>7.7910530261031605E-2</v>
      </c>
      <c r="FJ295" s="335">
        <f t="shared" si="577"/>
        <v>7.6590334474495605E-2</v>
      </c>
      <c r="FK295" s="335">
        <f t="shared" si="578"/>
        <v>7.5767938917924701E-2</v>
      </c>
      <c r="FL295" s="335">
        <f t="shared" si="579"/>
        <v>7.5353710070808794E-2</v>
      </c>
      <c r="FM295" s="335">
        <f t="shared" si="580"/>
        <v>7.5117977052891499E-2</v>
      </c>
      <c r="FN295" s="335">
        <f t="shared" si="581"/>
        <v>4.7629366333098749E-2</v>
      </c>
      <c r="FO295" s="335">
        <f t="shared" si="582"/>
        <v>2.1998193760633E-2</v>
      </c>
      <c r="FP295" s="335">
        <f t="shared" si="583"/>
        <v>1.6997575378008601E-2</v>
      </c>
      <c r="FQ295" s="335">
        <f t="shared" si="584"/>
        <v>1.6580879412419602E-2</v>
      </c>
      <c r="FR295" s="335">
        <f t="shared" si="585"/>
        <v>1.5040645169031801E-2</v>
      </c>
      <c r="FS295" s="335">
        <f t="shared" si="586"/>
        <v>1.35799610150696E-2</v>
      </c>
      <c r="FT295" s="335">
        <f t="shared" si="587"/>
        <v>1.24120667817219E-2</v>
      </c>
      <c r="FU295" s="335">
        <f t="shared" si="588"/>
        <v>1.16845073314224E-2</v>
      </c>
      <c r="FV295" s="335">
        <f t="shared" si="589"/>
        <v>1.1318096390010799E-2</v>
      </c>
      <c r="FW295" s="335">
        <f t="shared" si="590"/>
        <v>1.1109456757731499E-2</v>
      </c>
      <c r="FX295" s="335">
        <f t="shared" si="591"/>
        <v>9.4789149915835945E-3</v>
      </c>
    </row>
    <row r="296" spans="1:180" x14ac:dyDescent="0.2">
      <c r="A296" s="305" t="str">
        <f>_xlfn.CONCAT(IF(LEFT(TRIM(A295),1)="*", "*R", "R"), 1+RIGHT(TRIM(A295),1))</f>
        <v>R3</v>
      </c>
      <c r="B296" s="305" t="str">
        <f t="shared" ref="B296:B299" si="593">B295</f>
        <v>TLMCNG11</v>
      </c>
      <c r="C296" s="305" t="str">
        <f t="shared" ref="C296:C299" si="594">C295</f>
        <v>TL.CNG.M.CNG.2011</v>
      </c>
      <c r="D296" s="301" t="str">
        <f t="shared" ref="D296:D299" si="595">D295</f>
        <v>bn-vmt, bn-vmt/a</v>
      </c>
      <c r="E296" s="301" t="str">
        <f t="shared" ref="E296:E299" si="596">E295</f>
        <v>TRNCNGL</v>
      </c>
      <c r="F296" s="301" t="str">
        <f t="shared" ref="F296:F299" si="597">F295</f>
        <v>TL</v>
      </c>
      <c r="G296" s="315" t="s">
        <v>819</v>
      </c>
      <c r="H296" s="301" t="s">
        <v>814</v>
      </c>
      <c r="I296" s="315">
        <v>1</v>
      </c>
      <c r="J296" s="315" t="str">
        <f t="shared" si="592"/>
        <v>Minivan-GSL</v>
      </c>
      <c r="K296" s="335">
        <f>$I296*IF($G296="Pickup", SUMIFS(NewEmisData!E:E, NewEmisData!$A:$A, "Pickup", NewEmisData!$B:$B, $A296, NewEmisData!$C:$C, $H296, NewEmisData!$D:$D, K$2), SUMIFS(NewEmisData!E:E, NewEmisData!$A:$A, "LDV", NewEmisData!$B:$B, $A296, NewEmisData!$C:$C, $H296, NewEmisData!$D:$D, K$2))</f>
        <v>437.85746964693402</v>
      </c>
      <c r="L296" s="335">
        <f>$I296*IF($G296="Pickup", SUMIFS(NewEmisData!F:F, NewEmisData!$A:$A, "Pickup", NewEmisData!$B:$B, $A296, NewEmisData!$C:$C, $H296, NewEmisData!$D:$D, L$2), SUMIFS(NewEmisData!F:F, NewEmisData!$A:$A, "LDV", NewEmisData!$B:$B, $A296, NewEmisData!$C:$C, $H296, NewEmisData!$D:$D, L$2))</f>
        <v>424.609883045034</v>
      </c>
      <c r="M296" s="335">
        <f>$I296*IF($G296="Pickup", SUMIFS(NewEmisData!G:G, NewEmisData!$A:$A, "Pickup", NewEmisData!$B:$B, $A296, NewEmisData!$C:$C, $H296, NewEmisData!$D:$D, M$2), SUMIFS(NewEmisData!G:G, NewEmisData!$A:$A, "LDV", NewEmisData!$B:$B, $A296, NewEmisData!$C:$C, $H296, NewEmisData!$D:$D, M$2))</f>
        <v>389.26792072260798</v>
      </c>
      <c r="N296" s="335">
        <f>$I296*IF($G296="Pickup", SUMIFS(NewEmisData!H:H, NewEmisData!$A:$A, "Pickup", NewEmisData!$B:$B, $A296, NewEmisData!$C:$C, $H296, NewEmisData!$D:$D, N$2), SUMIFS(NewEmisData!H:H, NewEmisData!$A:$A, "LDV", NewEmisData!$B:$B, $A296, NewEmisData!$C:$C, $H296, NewEmisData!$D:$D, N$2))</f>
        <v>331.09003080375697</v>
      </c>
      <c r="O296" s="335">
        <f>$I296*IF($G296="Pickup", SUMIFS(NewEmisData!I:I, NewEmisData!$A:$A, "Pickup", NewEmisData!$B:$B, $A296, NewEmisData!$C:$C, $H296, NewEmisData!$D:$D, O$2), SUMIFS(NewEmisData!I:I, NewEmisData!$A:$A, "LDV", NewEmisData!$B:$B, $A296, NewEmisData!$C:$C, $H296, NewEmisData!$D:$D, O$2))</f>
        <v>286.46929869872997</v>
      </c>
      <c r="P296" s="335">
        <f>$I296*IF($G296="Pickup", SUMIFS(NewEmisData!J:J, NewEmisData!$A:$A, "Pickup", NewEmisData!$B:$B, $A296, NewEmisData!$C:$C, $H296, NewEmisData!$D:$D, P$2), SUMIFS(NewEmisData!J:J, NewEmisData!$A:$A, "LDV", NewEmisData!$B:$B, $A296, NewEmisData!$C:$C, $H296, NewEmisData!$D:$D, P$2))</f>
        <v>261.33080310252802</v>
      </c>
      <c r="Q296" s="335">
        <f>$I296*IF($G296="Pickup", SUMIFS(NewEmisData!K:K, NewEmisData!$A:$A, "Pickup", NewEmisData!$B:$B, $A296, NewEmisData!$C:$C, $H296, NewEmisData!$D:$D, Q$2), SUMIFS(NewEmisData!K:K, NewEmisData!$A:$A, "LDV", NewEmisData!$B:$B, $A296, NewEmisData!$C:$C, $H296, NewEmisData!$D:$D, Q$2))</f>
        <v>250.12665030232699</v>
      </c>
      <c r="R296" s="335">
        <f>$I296*IF($G296="Pickup", SUMIFS(NewEmisData!L:L, NewEmisData!$A:$A, "Pickup", NewEmisData!$B:$B, $A296, NewEmisData!$C:$C, $H296, NewEmisData!$D:$D, R$2), SUMIFS(NewEmisData!L:L, NewEmisData!$A:$A, "LDV", NewEmisData!$B:$B, $A296, NewEmisData!$C:$C, $H296, NewEmisData!$D:$D, R$2))</f>
        <v>246.146486551527</v>
      </c>
      <c r="S296" s="335">
        <f>$I296*IF($G296="Pickup", SUMIFS(NewEmisData!M:M, NewEmisData!$A:$A, "Pickup", NewEmisData!$B:$B, $A296, NewEmisData!$C:$C, $H296, NewEmisData!$D:$D, S$2), SUMIFS(NewEmisData!M:M, NewEmisData!$A:$A, "LDV", NewEmisData!$B:$B, $A296, NewEmisData!$C:$C, $H296, NewEmisData!$D:$D, S$2))</f>
        <v>244.677818234341</v>
      </c>
      <c r="T296" s="335">
        <v>0.27672218065037407</v>
      </c>
      <c r="U296" s="335">
        <f>$I296*IF($G296="Pickup", SUMIFS(NewEmisData!E:E, NewEmisData!$A:$A, "Pickup", NewEmisData!$B:$B, $A296, NewEmisData!$C:$C, $H296, NewEmisData!$D:$D, U$2), SUMIFS(NewEmisData!E:E, NewEmisData!$A:$A, "LDV", NewEmisData!$B:$B, $A296, NewEmisData!$C:$C, $H296, NewEmisData!$D:$D, U$2))</f>
        <v>0.78000130642291299</v>
      </c>
      <c r="V296" s="335">
        <f>$I296*IF($G296="Pickup", SUMIFS(NewEmisData!F:F, NewEmisData!$A:$A, "Pickup", NewEmisData!$B:$B, $A296, NewEmisData!$C:$C, $H296, NewEmisData!$D:$D, V$2), SUMIFS(NewEmisData!F:F, NewEmisData!$A:$A, "LDV", NewEmisData!$B:$B, $A296, NewEmisData!$C:$C, $H296, NewEmisData!$D:$D, V$2))</f>
        <v>0.323605278282381</v>
      </c>
      <c r="W296" s="335">
        <f>$I296*IF($G296="Pickup", SUMIFS(NewEmisData!G:G, NewEmisData!$A:$A, "Pickup", NewEmisData!$B:$B, $A296, NewEmisData!$C:$C, $H296, NewEmisData!$D:$D, W$2), SUMIFS(NewEmisData!G:G, NewEmisData!$A:$A, "LDV", NewEmisData!$B:$B, $A296, NewEmisData!$C:$C, $H296, NewEmisData!$D:$D, W$2))</f>
        <v>0.19152446532377701</v>
      </c>
      <c r="X296" s="335">
        <f>$I296*IF($G296="Pickup", SUMIFS(NewEmisData!H:H, NewEmisData!$A:$A, "Pickup", NewEmisData!$B:$B, $A296, NewEmisData!$C:$C, $H296, NewEmisData!$D:$D, X$2), SUMIFS(NewEmisData!H:H, NewEmisData!$A:$A, "LDV", NewEmisData!$B:$B, $A296, NewEmisData!$C:$C, $H296, NewEmisData!$D:$D, X$2))</f>
        <v>0.12537127832280801</v>
      </c>
      <c r="Y296" s="335">
        <f>$I296*IF($G296="Pickup", SUMIFS(NewEmisData!I:I, NewEmisData!$A:$A, "Pickup", NewEmisData!$B:$B, $A296, NewEmisData!$C:$C, $H296, NewEmisData!$D:$D, Y$2), SUMIFS(NewEmisData!I:I, NewEmisData!$A:$A, "LDV", NewEmisData!$B:$B, $A296, NewEmisData!$C:$C, $H296, NewEmisData!$D:$D, Y$2))</f>
        <v>7.6671766649271E-2</v>
      </c>
      <c r="Z296" s="335">
        <f>$I296*IF($G296="Pickup", SUMIFS(NewEmisData!J:J, NewEmisData!$A:$A, "Pickup", NewEmisData!$B:$B, $A296, NewEmisData!$C:$C, $H296, NewEmisData!$D:$D, Z$2), SUMIFS(NewEmisData!J:J, NewEmisData!$A:$A, "LDV", NewEmisData!$B:$B, $A296, NewEmisData!$C:$C, $H296, NewEmisData!$D:$D, Z$2))</f>
        <v>5.7019026656941203E-2</v>
      </c>
      <c r="AA296" s="335">
        <f>$I296*IF($G296="Pickup", SUMIFS(NewEmisData!K:K, NewEmisData!$A:$A, "Pickup", NewEmisData!$B:$B, $A296, NewEmisData!$C:$C, $H296, NewEmisData!$D:$D, AA$2), SUMIFS(NewEmisData!K:K, NewEmisData!$A:$A, "LDV", NewEmisData!$B:$B, $A296, NewEmisData!$C:$C, $H296, NewEmisData!$D:$D, AA$2))</f>
        <v>4.8823281713844202E-2</v>
      </c>
      <c r="AB296" s="335">
        <f>$I296*IF($G296="Pickup", SUMIFS(NewEmisData!L:L, NewEmisData!$A:$A, "Pickup", NewEmisData!$B:$B, $A296, NewEmisData!$C:$C, $H296, NewEmisData!$D:$D, AB$2), SUMIFS(NewEmisData!L:L, NewEmisData!$A:$A, "LDV", NewEmisData!$B:$B, $A296, NewEmisData!$C:$C, $H296, NewEmisData!$D:$D, AB$2))</f>
        <v>4.6542407484685501E-2</v>
      </c>
      <c r="AC296" s="335">
        <f>$I296*IF($G296="Pickup", SUMIFS(NewEmisData!M:M, NewEmisData!$A:$A, "Pickup", NewEmisData!$B:$B, $A296, NewEmisData!$C:$C, $H296, NewEmisData!$D:$D, AC$2), SUMIFS(NewEmisData!M:M, NewEmisData!$A:$A, "LDV", NewEmisData!$B:$B, $A296, NewEmisData!$C:$C, $H296, NewEmisData!$D:$D, AC$2))</f>
        <v>4.5415311435121702E-2</v>
      </c>
      <c r="AD296" s="335">
        <v>6.1988464688476796E-2</v>
      </c>
      <c r="AE296" s="335">
        <f>$I296*IF($G296="Pickup", SUMIFS(NewEmisData!E:E, NewEmisData!$A:$A, "Pickup", NewEmisData!$B:$B, $A296, NewEmisData!$C:$C, $H296, NewEmisData!$D:$D, AE$2), SUMIFS(NewEmisData!E:E, NewEmisData!$A:$A, "LDV", NewEmisData!$B:$B, $A296, NewEmisData!$C:$C, $H296, NewEmisData!$D:$D, AE$2))</f>
        <v>7.5764719154140002E-3</v>
      </c>
      <c r="AF296" s="335">
        <f>$I296*IF($G296="Pickup", SUMIFS(NewEmisData!F:F, NewEmisData!$A:$A, "Pickup", NewEmisData!$B:$B, $A296, NewEmisData!$C:$C, $H296, NewEmisData!$D:$D, AF$2), SUMIFS(NewEmisData!F:F, NewEmisData!$A:$A, "LDV", NewEmisData!$B:$B, $A296, NewEmisData!$C:$C, $H296, NewEmisData!$D:$D, AF$2))</f>
        <v>7.3472400077695399E-3</v>
      </c>
      <c r="AG296" s="335">
        <f>$I296*IF($G296="Pickup", SUMIFS(NewEmisData!G:G, NewEmisData!$A:$A, "Pickup", NewEmisData!$B:$B, $A296, NewEmisData!$C:$C, $H296, NewEmisData!$D:$D, AG$2), SUMIFS(NewEmisData!G:G, NewEmisData!$A:$A, "LDV", NewEmisData!$B:$B, $A296, NewEmisData!$C:$C, $H296, NewEmisData!$D:$D, AG$2))</f>
        <v>5.5842494055705696E-3</v>
      </c>
      <c r="AH296" s="335">
        <f>$I296*IF($G296="Pickup", SUMIFS(NewEmisData!H:H, NewEmisData!$A:$A, "Pickup", NewEmisData!$B:$B, $A296, NewEmisData!$C:$C, $H296, NewEmisData!$D:$D, AH$2), SUMIFS(NewEmisData!H:H, NewEmisData!$A:$A, "LDV", NewEmisData!$B:$B, $A296, NewEmisData!$C:$C, $H296, NewEmisData!$D:$D, AH$2))</f>
        <v>4.7496587466809804E-3</v>
      </c>
      <c r="AI296" s="335">
        <f>$I296*IF($G296="Pickup", SUMIFS(NewEmisData!I:I, NewEmisData!$A:$A, "Pickup", NewEmisData!$B:$B, $A296, NewEmisData!$C:$C, $H296, NewEmisData!$D:$D, AI$2), SUMIFS(NewEmisData!I:I, NewEmisData!$A:$A, "LDV", NewEmisData!$B:$B, $A296, NewEmisData!$C:$C, $H296, NewEmisData!$D:$D, AI$2))</f>
        <v>4.1095518958717504E-3</v>
      </c>
      <c r="AJ296" s="335">
        <f>$I296*IF($G296="Pickup", SUMIFS(NewEmisData!J:J, NewEmisData!$A:$A, "Pickup", NewEmisData!$B:$B, $A296, NewEmisData!$C:$C, $H296, NewEmisData!$D:$D, AJ$2), SUMIFS(NewEmisData!J:J, NewEmisData!$A:$A, "LDV", NewEmisData!$B:$B, $A296, NewEmisData!$C:$C, $H296, NewEmisData!$D:$D, AJ$2))</f>
        <v>3.7489264773323799E-3</v>
      </c>
      <c r="AK296" s="335">
        <f>$I296*IF($G296="Pickup", SUMIFS(NewEmisData!K:K, NewEmisData!$A:$A, "Pickup", NewEmisData!$B:$B, $A296, NewEmisData!$C:$C, $H296, NewEmisData!$D:$D, AK$2), SUMIFS(NewEmisData!K:K, NewEmisData!$A:$A, "LDV", NewEmisData!$B:$B, $A296, NewEmisData!$C:$C, $H296, NewEmisData!$D:$D, AK$2))</f>
        <v>3.5881959766524201E-3</v>
      </c>
      <c r="AL296" s="335">
        <f>$I296*IF($G296="Pickup", SUMIFS(NewEmisData!L:L, NewEmisData!$A:$A, "Pickup", NewEmisData!$B:$B, $A296, NewEmisData!$C:$C, $H296, NewEmisData!$D:$D, AL$2), SUMIFS(NewEmisData!L:L, NewEmisData!$A:$A, "LDV", NewEmisData!$B:$B, $A296, NewEmisData!$C:$C, $H296, NewEmisData!$D:$D, AL$2))</f>
        <v>3.5311006464952199E-3</v>
      </c>
      <c r="AM296" s="335">
        <f>$I296*IF($G296="Pickup", SUMIFS(NewEmisData!M:M, NewEmisData!$A:$A, "Pickup", NewEmisData!$B:$B, $A296, NewEmisData!$C:$C, $H296, NewEmisData!$D:$D, AM$2), SUMIFS(NewEmisData!M:M, NewEmisData!$A:$A, "LDV", NewEmisData!$B:$B, $A296, NewEmisData!$C:$C, $H296, NewEmisData!$D:$D, AM$2))</f>
        <v>3.5100309709840301E-3</v>
      </c>
      <c r="AN296" s="335">
        <v>1.7442083422488778E-3</v>
      </c>
      <c r="AO296" s="335">
        <f>$I296*IF($G296="Pickup", SUMIFS(NewEmisData!E:E, NewEmisData!$A:$A, "Pickup", NewEmisData!$B:$B, $A296, NewEmisData!$C:$C, $H296, NewEmisData!$D:$D, AO$2), SUMIFS(NewEmisData!E:E, NewEmisData!$A:$A, "LDV", NewEmisData!$B:$B, $A296, NewEmisData!$C:$C, $H296, NewEmisData!$D:$D, AO$2))</f>
        <v>6.7831755328566196E-2</v>
      </c>
      <c r="AP296" s="335">
        <f>$I296*IF($G296="Pickup", SUMIFS(NewEmisData!F:F, NewEmisData!$A:$A, "Pickup", NewEmisData!$B:$B, $A296, NewEmisData!$C:$C, $H296, NewEmisData!$D:$D, AP$2), SUMIFS(NewEmisData!F:F, NewEmisData!$A:$A, "LDV", NewEmisData!$B:$B, $A296, NewEmisData!$C:$C, $H296, NewEmisData!$D:$D, AP$2))</f>
        <v>6.3250667156757298E-2</v>
      </c>
      <c r="AQ296" s="335">
        <f>$I296*IF($G296="Pickup", SUMIFS(NewEmisData!G:G, NewEmisData!$A:$A, "Pickup", NewEmisData!$B:$B, $A296, NewEmisData!$C:$C, $H296, NewEmisData!$D:$D, AQ$2), SUMIFS(NewEmisData!G:G, NewEmisData!$A:$A, "LDV", NewEmisData!$B:$B, $A296, NewEmisData!$C:$C, $H296, NewEmisData!$D:$D, AQ$2))</f>
        <v>6.2628417187727006E-2</v>
      </c>
      <c r="AR296" s="335">
        <f>$I296*IF($G296="Pickup", SUMIFS(NewEmisData!H:H, NewEmisData!$A:$A, "Pickup", NewEmisData!$B:$B, $A296, NewEmisData!$C:$C, $H296, NewEmisData!$D:$D, AR$2), SUMIFS(NewEmisData!H:H, NewEmisData!$A:$A, "LDV", NewEmisData!$B:$B, $A296, NewEmisData!$C:$C, $H296, NewEmisData!$D:$D, AR$2))</f>
        <v>6.1216981125607202E-2</v>
      </c>
      <c r="AS296" s="335">
        <f>$I296*IF($G296="Pickup", SUMIFS(NewEmisData!I:I, NewEmisData!$A:$A, "Pickup", NewEmisData!$B:$B, $A296, NewEmisData!$C:$C, $H296, NewEmisData!$D:$D, AS$2), SUMIFS(NewEmisData!I:I, NewEmisData!$A:$A, "LDV", NewEmisData!$B:$B, $A296, NewEmisData!$C:$C, $H296, NewEmisData!$D:$D, AS$2))</f>
        <v>5.9842025439809501E-2</v>
      </c>
      <c r="AT296" s="335">
        <f>$I296*IF($G296="Pickup", SUMIFS(NewEmisData!J:J, NewEmisData!$A:$A, "Pickup", NewEmisData!$B:$B, $A296, NewEmisData!$C:$C, $H296, NewEmisData!$D:$D, AT$2), SUMIFS(NewEmisData!J:J, NewEmisData!$A:$A, "LDV", NewEmisData!$B:$B, $A296, NewEmisData!$C:$C, $H296, NewEmisData!$D:$D, AT$2))</f>
        <v>5.8761885691048198E-2</v>
      </c>
      <c r="AU296" s="335">
        <f>$I296*IF($G296="Pickup", SUMIFS(NewEmisData!K:K, NewEmisData!$A:$A, "Pickup", NewEmisData!$B:$B, $A296, NewEmisData!$C:$C, $H296, NewEmisData!$D:$D, AU$2), SUMIFS(NewEmisData!K:K, NewEmisData!$A:$A, "LDV", NewEmisData!$B:$B, $A296, NewEmisData!$C:$C, $H296, NewEmisData!$D:$D, AU$2))</f>
        <v>5.8072078083983E-2</v>
      </c>
      <c r="AV296" s="335">
        <f>$I296*IF($G296="Pickup", SUMIFS(NewEmisData!L:L, NewEmisData!$A:$A, "Pickup", NewEmisData!$B:$B, $A296, NewEmisData!$C:$C, $H296, NewEmisData!$D:$D, AV$2), SUMIFS(NewEmisData!L:L, NewEmisData!$A:$A, "LDV", NewEmisData!$B:$B, $A296, NewEmisData!$C:$C, $H296, NewEmisData!$D:$D, AV$2))</f>
        <v>5.7726484266030297E-2</v>
      </c>
      <c r="AW296" s="335">
        <f>$I296*IF($G296="Pickup", SUMIFS(NewEmisData!M:M, NewEmisData!$A:$A, "Pickup", NewEmisData!$B:$B, $A296, NewEmisData!$C:$C, $H296, NewEmisData!$D:$D, AW$2), SUMIFS(NewEmisData!M:M, NewEmisData!$A:$A, "LDV", NewEmisData!$B:$B, $A296, NewEmisData!$C:$C, $H296, NewEmisData!$D:$D, AW$2))</f>
        <v>5.7530226905323702E-2</v>
      </c>
      <c r="AX296" s="335">
        <v>4.7629366333098749E-2</v>
      </c>
      <c r="AY296" s="335">
        <f>$I296*IF($G296="Pickup", SUMIFS(NewEmisData!E:E, NewEmisData!$A:$A, "Pickup", NewEmisData!$B:$B, $A296, NewEmisData!$C:$C, $H296, NewEmisData!$D:$D, AY$2), SUMIFS(NewEmisData!E:E, NewEmisData!$A:$A, "LDV", NewEmisData!$B:$B, $A296, NewEmisData!$C:$C, $H296, NewEmisData!$D:$D, AY$2))</f>
        <v>1.8324822567621701E-2</v>
      </c>
      <c r="AZ296" s="335">
        <f>$I296*IF($G296="Pickup", SUMIFS(NewEmisData!F:F, NewEmisData!$A:$A, "Pickup", NewEmisData!$B:$B, $A296, NewEmisData!$C:$C, $H296, NewEmisData!$D:$D, AZ$2), SUMIFS(NewEmisData!F:F, NewEmisData!$A:$A, "LDV", NewEmisData!$B:$B, $A296, NewEmisData!$C:$C, $H296, NewEmisData!$D:$D, AZ$2))</f>
        <v>1.4272294035055699E-2</v>
      </c>
      <c r="BA296" s="335">
        <f>$I296*IF($G296="Pickup", SUMIFS(NewEmisData!G:G, NewEmisData!$A:$A, "Pickup", NewEmisData!$B:$B, $A296, NewEmisData!$C:$C, $H296, NewEmisData!$D:$D, BA$2), SUMIFS(NewEmisData!G:G, NewEmisData!$A:$A, "LDV", NewEmisData!$B:$B, $A296, NewEmisData!$C:$C, $H296, NewEmisData!$D:$D, BA$2))</f>
        <v>1.3165752481838801E-2</v>
      </c>
      <c r="BB296" s="335">
        <f>$I296*IF($G296="Pickup", SUMIFS(NewEmisData!H:H, NewEmisData!$A:$A, "Pickup", NewEmisData!$B:$B, $A296, NewEmisData!$C:$C, $H296, NewEmisData!$D:$D, BB$2), SUMIFS(NewEmisData!H:H, NewEmisData!$A:$A, "LDV", NewEmisData!$B:$B, $A296, NewEmisData!$C:$C, $H296, NewEmisData!$D:$D, BB$2))</f>
        <v>1.1917194849656599E-2</v>
      </c>
      <c r="BC296" s="335">
        <f>$I296*IF($G296="Pickup", SUMIFS(NewEmisData!I:I, NewEmisData!$A:$A, "Pickup", NewEmisData!$B:$B, $A296, NewEmisData!$C:$C, $H296, NewEmisData!$D:$D, BC$2), SUMIFS(NewEmisData!I:I, NewEmisData!$A:$A, "LDV", NewEmisData!$B:$B, $A296, NewEmisData!$C:$C, $H296, NewEmisData!$D:$D, BC$2))</f>
        <v>1.0700861948252101E-2</v>
      </c>
      <c r="BD296" s="335">
        <f>$I296*IF($G296="Pickup", SUMIFS(NewEmisData!J:J, NewEmisData!$A:$A, "Pickup", NewEmisData!$B:$B, $A296, NewEmisData!$C:$C, $H296, NewEmisData!$D:$D, BD$2), SUMIFS(NewEmisData!J:J, NewEmisData!$A:$A, "LDV", NewEmisData!$B:$B, $A296, NewEmisData!$C:$C, $H296, NewEmisData!$D:$D, BD$2))</f>
        <v>9.7453521893521699E-3</v>
      </c>
      <c r="BE296" s="335">
        <f>$I296*IF($G296="Pickup", SUMIFS(NewEmisData!K:K, NewEmisData!$A:$A, "Pickup", NewEmisData!$B:$B, $A296, NewEmisData!$C:$C, $H296, NewEmisData!$D:$D, BE$2), SUMIFS(NewEmisData!K:K, NewEmisData!$A:$A, "LDV", NewEmisData!$B:$B, $A296, NewEmisData!$C:$C, $H296, NewEmisData!$D:$D, BE$2))</f>
        <v>9.1351470976244707E-3</v>
      </c>
      <c r="BF296" s="335">
        <f>$I296*IF($G296="Pickup", SUMIFS(NewEmisData!L:L, NewEmisData!$A:$A, "Pickup", NewEmisData!$B:$B, $A296, NewEmisData!$C:$C, $H296, NewEmisData!$D:$D, BF$2), SUMIFS(NewEmisData!L:L, NewEmisData!$A:$A, "LDV", NewEmisData!$B:$B, $A296, NewEmisData!$C:$C, $H296, NewEmisData!$D:$D, BF$2))</f>
        <v>8.8293874131557606E-3</v>
      </c>
      <c r="BG296" s="335">
        <f>$I296*IF($G296="Pickup", SUMIFS(NewEmisData!M:M, NewEmisData!$A:$A, "Pickup", NewEmisData!$B:$B, $A296, NewEmisData!$C:$C, $H296, NewEmisData!$D:$D, BG$2), SUMIFS(NewEmisData!M:M, NewEmisData!$A:$A, "LDV", NewEmisData!$B:$B, $A296, NewEmisData!$C:$C, $H296, NewEmisData!$D:$D, BG$2))</f>
        <v>8.6558174466142106E-3</v>
      </c>
      <c r="BH296" s="335">
        <v>9.4789149915835945E-3</v>
      </c>
      <c r="BI296" s="335">
        <f>$I296*IF($G296="Pickup", SUMIFS(NewEmisData!E:E, NewEmisData!$A:$A, "Pickup", NewEmisData!$B:$B, $A296, NewEmisData!$C:$C, $H296, NewEmisData!$D:$D, BI$2), SUMIFS(NewEmisData!E:E, NewEmisData!$A:$A, "LDV", NewEmisData!$B:$B, $A296, NewEmisData!$C:$C, $H296, NewEmisData!$D:$D, BI$2))</f>
        <v>5.6341971782511804</v>
      </c>
      <c r="BJ296" s="335">
        <f>$I296*IF($G296="Pickup", SUMIFS(NewEmisData!F:F, NewEmisData!$A:$A, "Pickup", NewEmisData!$B:$B, $A296, NewEmisData!$C:$C, $H296, NewEmisData!$D:$D, BJ$2), SUMIFS(NewEmisData!F:F, NewEmisData!$A:$A, "LDV", NewEmisData!$B:$B, $A296, NewEmisData!$C:$C, $H296, NewEmisData!$D:$D, BJ$2))</f>
        <v>3.2912080717511998</v>
      </c>
      <c r="BK296" s="335">
        <f>$I296*IF($G296="Pickup", SUMIFS(NewEmisData!G:G, NewEmisData!$A:$A, "Pickup", NewEmisData!$B:$B, $A296, NewEmisData!$C:$C, $H296, NewEmisData!$D:$D, BK$2), SUMIFS(NewEmisData!G:G, NewEmisData!$A:$A, "LDV", NewEmisData!$B:$B, $A296, NewEmisData!$C:$C, $H296, NewEmisData!$D:$D, BK$2))</f>
        <v>2.5038449092773698</v>
      </c>
      <c r="BL296" s="335">
        <f>$I296*IF($G296="Pickup", SUMIFS(NewEmisData!H:H, NewEmisData!$A:$A, "Pickup", NewEmisData!$B:$B, $A296, NewEmisData!$C:$C, $H296, NewEmisData!$D:$D, BL$2), SUMIFS(NewEmisData!H:H, NewEmisData!$A:$A, "LDV", NewEmisData!$B:$B, $A296, NewEmisData!$C:$C, $H296, NewEmisData!$D:$D, BL$2))</f>
        <v>1.9586302072503601</v>
      </c>
      <c r="BM296" s="335">
        <f>$I296*IF($G296="Pickup", SUMIFS(NewEmisData!I:I, NewEmisData!$A:$A, "Pickup", NewEmisData!$B:$B, $A296, NewEmisData!$C:$C, $H296, NewEmisData!$D:$D, BM$2), SUMIFS(NewEmisData!I:I, NewEmisData!$A:$A, "LDV", NewEmisData!$B:$B, $A296, NewEmisData!$C:$C, $H296, NewEmisData!$D:$D, BM$2))</f>
        <v>1.4188080704430199</v>
      </c>
      <c r="BN296" s="335">
        <f>$I296*IF($G296="Pickup", SUMIFS(NewEmisData!J:J, NewEmisData!$A:$A, "Pickup", NewEmisData!$B:$B, $A296, NewEmisData!$C:$C, $H296, NewEmisData!$D:$D, BN$2), SUMIFS(NewEmisData!J:J, NewEmisData!$A:$A, "LDV", NewEmisData!$B:$B, $A296, NewEmisData!$C:$C, $H296, NewEmisData!$D:$D, BN$2))</f>
        <v>1.12295829909247</v>
      </c>
      <c r="BO296" s="335">
        <f>$I296*IF($G296="Pickup", SUMIFS(NewEmisData!K:K, NewEmisData!$A:$A, "Pickup", NewEmisData!$B:$B, $A296, NewEmisData!$C:$C, $H296, NewEmisData!$D:$D, BO$2), SUMIFS(NewEmisData!K:K, NewEmisData!$A:$A, "LDV", NewEmisData!$B:$B, $A296, NewEmisData!$C:$C, $H296, NewEmisData!$D:$D, BO$2))</f>
        <v>0.98917470890575399</v>
      </c>
      <c r="BP296" s="335">
        <f>$I296*IF($G296="Pickup", SUMIFS(NewEmisData!L:L, NewEmisData!$A:$A, "Pickup", NewEmisData!$B:$B, $A296, NewEmisData!$C:$C, $H296, NewEmisData!$D:$D, BP$2), SUMIFS(NewEmisData!L:L, NewEmisData!$A:$A, "LDV", NewEmisData!$B:$B, $A296, NewEmisData!$C:$C, $H296, NewEmisData!$D:$D, BP$2))</f>
        <v>0.94587291374607996</v>
      </c>
      <c r="BQ296" s="335">
        <f>$I296*IF($G296="Pickup", SUMIFS(NewEmisData!M:M, NewEmisData!$A:$A, "Pickup", NewEmisData!$B:$B, $A296, NewEmisData!$C:$C, $H296, NewEmisData!$D:$D, BQ$2), SUMIFS(NewEmisData!M:M, NewEmisData!$A:$A, "LDV", NewEmisData!$B:$B, $A296, NewEmisData!$C:$C, $H296, NewEmisData!$D:$D, BQ$2))</f>
        <v>0.91886504762322097</v>
      </c>
      <c r="BR296" s="335">
        <v>1.6588293829830492</v>
      </c>
      <c r="BS296" s="335">
        <f>$I296*IF($G296="Pickup", SUMIFS(NewEmisData!E:E, NewEmisData!$A:$A, "Pickup", NewEmisData!$B:$B, $A296, NewEmisData!$C:$C, $H296, NewEmisData!$D:$D, BS$2), SUMIFS(NewEmisData!E:E, NewEmisData!$A:$A, "LDV", NewEmisData!$B:$B, $A296, NewEmisData!$C:$C, $H296, NewEmisData!$D:$D, BS$2))</f>
        <v>0.64604041020523395</v>
      </c>
      <c r="BT296" s="335">
        <f>$I296*IF($G296="Pickup", SUMIFS(NewEmisData!F:F, NewEmisData!$A:$A, "Pickup", NewEmisData!$B:$B, $A296, NewEmisData!$C:$C, $H296, NewEmisData!$D:$D, BT$2), SUMIFS(NewEmisData!F:F, NewEmisData!$A:$A, "LDV", NewEmisData!$B:$B, $A296, NewEmisData!$C:$C, $H296, NewEmisData!$D:$D, BT$2))</f>
        <v>0.33711601886070303</v>
      </c>
      <c r="BU296" s="335">
        <f>$I296*IF($G296="Pickup", SUMIFS(NewEmisData!G:G, NewEmisData!$A:$A, "Pickup", NewEmisData!$B:$B, $A296, NewEmisData!$C:$C, $H296, NewEmisData!$D:$D, BU$2), SUMIFS(NewEmisData!G:G, NewEmisData!$A:$A, "LDV", NewEmisData!$B:$B, $A296, NewEmisData!$C:$C, $H296, NewEmisData!$D:$D, BU$2))</f>
        <v>0.24835485029207899</v>
      </c>
      <c r="BV296" s="335">
        <f>$I296*IF($G296="Pickup", SUMIFS(NewEmisData!H:H, NewEmisData!$A:$A, "Pickup", NewEmisData!$B:$B, $A296, NewEmisData!$C:$C, $H296, NewEmisData!$D:$D, BV$2), SUMIFS(NewEmisData!H:H, NewEmisData!$A:$A, "LDV", NewEmisData!$B:$B, $A296, NewEmisData!$C:$C, $H296, NewEmisData!$D:$D, BV$2))</f>
        <v>0.20063726173746699</v>
      </c>
      <c r="BW296" s="335">
        <f>$I296*IF($G296="Pickup", SUMIFS(NewEmisData!I:I, NewEmisData!$A:$A, "Pickup", NewEmisData!$B:$B, $A296, NewEmisData!$C:$C, $H296, NewEmisData!$D:$D, BW$2), SUMIFS(NewEmisData!I:I, NewEmisData!$A:$A, "LDV", NewEmisData!$B:$B, $A296, NewEmisData!$C:$C, $H296, NewEmisData!$D:$D, BW$2))</f>
        <v>0.148388069930526</v>
      </c>
      <c r="BX296" s="335">
        <f>$I296*IF($G296="Pickup", SUMIFS(NewEmisData!J:J, NewEmisData!$A:$A, "Pickup", NewEmisData!$B:$B, $A296, NewEmisData!$C:$C, $H296, NewEmisData!$D:$D, BX$2), SUMIFS(NewEmisData!J:J, NewEmisData!$A:$A, "LDV", NewEmisData!$B:$B, $A296, NewEmisData!$C:$C, $H296, NewEmisData!$D:$D, BX$2))</f>
        <v>0.12460657527841699</v>
      </c>
      <c r="BY296" s="335">
        <f>$I296*IF($G296="Pickup", SUMIFS(NewEmisData!K:K, NewEmisData!$A:$A, "Pickup", NewEmisData!$B:$B, $A296, NewEmisData!$C:$C, $H296, NewEmisData!$D:$D, BY$2), SUMIFS(NewEmisData!K:K, NewEmisData!$A:$A, "LDV", NewEmisData!$B:$B, $A296, NewEmisData!$C:$C, $H296, NewEmisData!$D:$D, BY$2))</f>
        <v>0.11177610097077099</v>
      </c>
      <c r="BZ296" s="335">
        <f>$I296*IF($G296="Pickup", SUMIFS(NewEmisData!L:L, NewEmisData!$A:$A, "Pickup", NewEmisData!$B:$B, $A296, NewEmisData!$C:$C, $H296, NewEmisData!$D:$D, BZ$2), SUMIFS(NewEmisData!L:L, NewEmisData!$A:$A, "LDV", NewEmisData!$B:$B, $A296, NewEmisData!$C:$C, $H296, NewEmisData!$D:$D, BZ$2))</f>
        <v>0.10678198489299399</v>
      </c>
      <c r="CA296" s="335">
        <f>$I296*IF($G296="Pickup", SUMIFS(NewEmisData!M:M, NewEmisData!$A:$A, "Pickup", NewEmisData!$B:$B, $A296, NewEmisData!$C:$C, $H296, NewEmisData!$D:$D, CA$2), SUMIFS(NewEmisData!M:M, NewEmisData!$A:$A, "LDV", NewEmisData!$B:$B, $A296, NewEmisData!$C:$C, $H296, NewEmisData!$D:$D, CA$2))</f>
        <v>0.102788686456563</v>
      </c>
      <c r="CB296" s="335">
        <v>0.10573121882292051</v>
      </c>
      <c r="CC296" s="335">
        <f>$I296*IF($G296="Pickup", SUMIFS(NewEmisData!E:E, NewEmisData!$A:$A, "Pickup", NewEmisData!$B:$B, $A296, NewEmisData!$C:$C, $H296, NewEmisData!$D:$D, CC$2), SUMIFS(NewEmisData!E:E, NewEmisData!$A:$A, "LDV", NewEmisData!$B:$B, $A296, NewEmisData!$C:$C, $H296, NewEmisData!$D:$D, CC$2))</f>
        <v>4.5186599160421101E-2</v>
      </c>
      <c r="CD296" s="335">
        <f>$I296*IF($G296="Pickup", SUMIFS(NewEmisData!F:F, NewEmisData!$A:$A, "Pickup", NewEmisData!$B:$B, $A296, NewEmisData!$C:$C, $H296, NewEmisData!$D:$D, CD$2), SUMIFS(NewEmisData!F:F, NewEmisData!$A:$A, "LDV", NewEmisData!$B:$B, $A296, NewEmisData!$C:$C, $H296, NewEmisData!$D:$D, CD$2))</f>
        <v>3.0321042660064499E-2</v>
      </c>
      <c r="CE296" s="335">
        <f>$I296*IF($G296="Pickup", SUMIFS(NewEmisData!G:G, NewEmisData!$A:$A, "Pickup", NewEmisData!$B:$B, $A296, NewEmisData!$C:$C, $H296, NewEmisData!$D:$D, CE$2), SUMIFS(NewEmisData!G:G, NewEmisData!$A:$A, "LDV", NewEmisData!$B:$B, $A296, NewEmisData!$C:$C, $H296, NewEmisData!$D:$D, CE$2))</f>
        <v>2.5916716030162101E-2</v>
      </c>
      <c r="CF296" s="335">
        <f>$I296*IF($G296="Pickup", SUMIFS(NewEmisData!H:H, NewEmisData!$A:$A, "Pickup", NewEmisData!$B:$B, $A296, NewEmisData!$C:$C, $H296, NewEmisData!$D:$D, CF$2), SUMIFS(NewEmisData!H:H, NewEmisData!$A:$A, "LDV", NewEmisData!$B:$B, $A296, NewEmisData!$C:$C, $H296, NewEmisData!$D:$D, CF$2))</f>
        <v>2.4735955589537201E-2</v>
      </c>
      <c r="CG296" s="335">
        <f>$I296*IF($G296="Pickup", SUMIFS(NewEmisData!I:I, NewEmisData!$A:$A, "Pickup", NewEmisData!$B:$B, $A296, NewEmisData!$C:$C, $H296, NewEmisData!$D:$D, CG$2), SUMIFS(NewEmisData!I:I, NewEmisData!$A:$A, "LDV", NewEmisData!$B:$B, $A296, NewEmisData!$C:$C, $H296, NewEmisData!$D:$D, CG$2))</f>
        <v>2.39507418397766E-2</v>
      </c>
      <c r="CH296" s="335">
        <f>$I296*IF($G296="Pickup", SUMIFS(NewEmisData!J:J, NewEmisData!$A:$A, "Pickup", NewEmisData!$B:$B, $A296, NewEmisData!$C:$C, $H296, NewEmisData!$D:$D, CH$2), SUMIFS(NewEmisData!J:J, NewEmisData!$A:$A, "LDV", NewEmisData!$B:$B, $A296, NewEmisData!$C:$C, $H296, NewEmisData!$D:$D, CH$2))</f>
        <v>2.33343295652753E-2</v>
      </c>
      <c r="CI296" s="335">
        <f>$I296*IF($G296="Pickup", SUMIFS(NewEmisData!K:K, NewEmisData!$A:$A, "Pickup", NewEmisData!$B:$B, $A296, NewEmisData!$C:$C, $H296, NewEmisData!$D:$D, CI$2), SUMIFS(NewEmisData!K:K, NewEmisData!$A:$A, "LDV", NewEmisData!$B:$B, $A296, NewEmisData!$C:$C, $H296, NewEmisData!$D:$D, CI$2))</f>
        <v>2.33323778682475E-2</v>
      </c>
      <c r="CJ296" s="335">
        <f>$I296*IF($G296="Pickup", SUMIFS(NewEmisData!L:L, NewEmisData!$A:$A, "Pickup", NewEmisData!$B:$B, $A296, NewEmisData!$C:$C, $H296, NewEmisData!$D:$D, CJ$2), SUMIFS(NewEmisData!L:L, NewEmisData!$A:$A, "LDV", NewEmisData!$B:$B, $A296, NewEmisData!$C:$C, $H296, NewEmisData!$D:$D, CJ$2))</f>
        <v>2.3331868508858E-2</v>
      </c>
      <c r="CK296" s="335">
        <f>$I296*IF($G296="Pickup", SUMIFS(NewEmisData!M:M, NewEmisData!$A:$A, "Pickup", NewEmisData!$B:$B, $A296, NewEmisData!$C:$C, $H296, NewEmisData!$D:$D, CK$2), SUMIFS(NewEmisData!M:M, NewEmisData!$A:$A, "LDV", NewEmisData!$B:$B, $A296, NewEmisData!$C:$C, $H296, NewEmisData!$D:$D, CK$2))</f>
        <v>2.3331333840255802E-2</v>
      </c>
      <c r="CL296" s="335">
        <v>2.2881070645398207E-2</v>
      </c>
      <c r="CM296" s="335">
        <f>$I296*IF($G296="Pickup", SUMIFS(NewEmisData!E:E, NewEmisData!$A:$A, "Pickup", NewEmisData!$B:$B, $A296, NewEmisData!$C:$C, $H296, NewEmisData!$D:$D, CM$2), SUMIFS(NewEmisData!E:E, NewEmisData!$A:$A, "LDV", NewEmisData!$B:$B, $A296, NewEmisData!$C:$C, $H296, NewEmisData!$D:$D, CM$2))</f>
        <v>1.8999640989844298E-2</v>
      </c>
      <c r="CN296" s="335">
        <f>$I296*IF($G296="Pickup", SUMIFS(NewEmisData!F:F, NewEmisData!$A:$A, "Pickup", NewEmisData!$B:$B, $A296, NewEmisData!$C:$C, $H296, NewEmisData!$D:$D, CN$2), SUMIFS(NewEmisData!F:F, NewEmisData!$A:$A, "LDV", NewEmisData!$B:$B, $A296, NewEmisData!$C:$C, $H296, NewEmisData!$D:$D, CN$2))</f>
        <v>1.12934038283153E-2</v>
      </c>
      <c r="CO296" s="335">
        <f>$I296*IF($G296="Pickup", SUMIFS(NewEmisData!G:G, NewEmisData!$A:$A, "Pickup", NewEmisData!$B:$B, $A296, NewEmisData!$C:$C, $H296, NewEmisData!$D:$D, CO$2), SUMIFS(NewEmisData!G:G, NewEmisData!$A:$A, "LDV", NewEmisData!$B:$B, $A296, NewEmisData!$C:$C, $H296, NewEmisData!$D:$D, CO$2))</f>
        <v>8.9155864809614994E-3</v>
      </c>
      <c r="CP296" s="335">
        <f>$I296*IF($G296="Pickup", SUMIFS(NewEmisData!H:H, NewEmisData!$A:$A, "Pickup", NewEmisData!$B:$B, $A296, NewEmisData!$C:$C, $H296, NewEmisData!$D:$D, CP$2), SUMIFS(NewEmisData!H:H, NewEmisData!$A:$A, "LDV", NewEmisData!$B:$B, $A296, NewEmisData!$C:$C, $H296, NewEmisData!$D:$D, CP$2))</f>
        <v>7.3372921922104104E-3</v>
      </c>
      <c r="CQ296" s="335">
        <f>$I296*IF($G296="Pickup", SUMIFS(NewEmisData!I:I, NewEmisData!$A:$A, "Pickup", NewEmisData!$B:$B, $A296, NewEmisData!$C:$C, $H296, NewEmisData!$D:$D, CQ$2), SUMIFS(NewEmisData!I:I, NewEmisData!$A:$A, "LDV", NewEmisData!$B:$B, $A296, NewEmisData!$C:$C, $H296, NewEmisData!$D:$D, CQ$2))</f>
        <v>6.5724995115123896E-3</v>
      </c>
      <c r="CR296" s="335">
        <f>$I296*IF($G296="Pickup", SUMIFS(NewEmisData!J:J, NewEmisData!$A:$A, "Pickup", NewEmisData!$B:$B, $A296, NewEmisData!$C:$C, $H296, NewEmisData!$D:$D, CR$2), SUMIFS(NewEmisData!J:J, NewEmisData!$A:$A, "LDV", NewEmisData!$B:$B, $A296, NewEmisData!$C:$C, $H296, NewEmisData!$D:$D, CR$2))</f>
        <v>6.2407197852133098E-3</v>
      </c>
      <c r="CS296" s="335">
        <f>$I296*IF($G296="Pickup", SUMIFS(NewEmisData!K:K, NewEmisData!$A:$A, "Pickup", NewEmisData!$B:$B, $A296, NewEmisData!$C:$C, $H296, NewEmisData!$D:$D, CS$2), SUMIFS(NewEmisData!K:K, NewEmisData!$A:$A, "LDV", NewEmisData!$B:$B, $A296, NewEmisData!$C:$C, $H296, NewEmisData!$D:$D, CS$2))</f>
        <v>6.20457620974787E-3</v>
      </c>
      <c r="CT296" s="335">
        <f>$I296*IF($G296="Pickup", SUMIFS(NewEmisData!L:L, NewEmisData!$A:$A, "Pickup", NewEmisData!$B:$B, $A296, NewEmisData!$C:$C, $H296, NewEmisData!$D:$D, CT$2), SUMIFS(NewEmisData!L:L, NewEmisData!$A:$A, "LDV", NewEmisData!$B:$B, $A296, NewEmisData!$C:$C, $H296, NewEmisData!$D:$D, CT$2))</f>
        <v>6.1456645266433898E-3</v>
      </c>
      <c r="CU296" s="335">
        <f>$I296*IF($G296="Pickup", SUMIFS(NewEmisData!M:M, NewEmisData!$A:$A, "Pickup", NewEmisData!$B:$B, $A296, NewEmisData!$C:$C, $H296, NewEmisData!$D:$D, CU$2), SUMIFS(NewEmisData!M:M, NewEmisData!$A:$A, "LDV", NewEmisData!$B:$B, $A296, NewEmisData!$C:$C, $H296, NewEmisData!$D:$D, CU$2))</f>
        <v>6.1452936234844303E-3</v>
      </c>
      <c r="CV296" s="335">
        <v>6.9734009009235556E-3</v>
      </c>
      <c r="CW296" s="335">
        <v>4.0498104655261064E-3</v>
      </c>
      <c r="CX296" s="335">
        <v>2.5030350838759993E-3</v>
      </c>
      <c r="CY296" s="335">
        <v>2.1151214403419519E-3</v>
      </c>
      <c r="CZ296" s="335">
        <v>1.7489979687569375E-3</v>
      </c>
      <c r="DA296" s="335">
        <v>1.340486996695321E-3</v>
      </c>
      <c r="DB296" s="335">
        <v>1.0553769116342638E-3</v>
      </c>
      <c r="DC296" s="335">
        <v>1.0132227560056145E-3</v>
      </c>
      <c r="DD296" s="335">
        <v>1.0003159541004489E-3</v>
      </c>
      <c r="DE296" s="335">
        <v>9.9860782000699166E-4</v>
      </c>
      <c r="DF296" s="335">
        <v>9.9860782000699166E-4</v>
      </c>
      <c r="DG296" s="335">
        <f>$I296*IF($G296="Pickup", SUMIFS(NewEmisData!E:E, NewEmisData!$A:$A, "Pickup", NewEmisData!$B:$B, $A296, NewEmisData!$C:$C, $H296, NewEmisData!$D:$D, DG$2), SUMIFS(NewEmisData!E:E, NewEmisData!$A:$A, "LDV", NewEmisData!$B:$B, $A296, NewEmisData!$C:$C, $H296, NewEmisData!$D:$D, DG$2))</f>
        <v>0</v>
      </c>
      <c r="DH296" s="335">
        <f>$I296*IF($G296="Pickup", SUMIFS(NewEmisData!F:F, NewEmisData!$A:$A, "Pickup", NewEmisData!$B:$B, $A296, NewEmisData!$C:$C, $H296, NewEmisData!$D:$D, DH$2), SUMIFS(NewEmisData!F:F, NewEmisData!$A:$A, "LDV", NewEmisData!$B:$B, $A296, NewEmisData!$C:$C, $H296, NewEmisData!$D:$D, DH$2))</f>
        <v>0</v>
      </c>
      <c r="DI296" s="335">
        <f>$I296*IF($G296="Pickup", SUMIFS(NewEmisData!G:G, NewEmisData!$A:$A, "Pickup", NewEmisData!$B:$B, $A296, NewEmisData!$C:$C, $H296, NewEmisData!$D:$D, DI$2), SUMIFS(NewEmisData!G:G, NewEmisData!$A:$A, "LDV", NewEmisData!$B:$B, $A296, NewEmisData!$C:$C, $H296, NewEmisData!$D:$D, DI$2))</f>
        <v>0</v>
      </c>
      <c r="DJ296" s="335">
        <f>$I296*IF($G296="Pickup", SUMIFS(NewEmisData!H:H, NewEmisData!$A:$A, "Pickup", NewEmisData!$B:$B, $A296, NewEmisData!$C:$C, $H296, NewEmisData!$D:$D, DJ$2), SUMIFS(NewEmisData!H:H, NewEmisData!$A:$A, "LDV", NewEmisData!$B:$B, $A296, NewEmisData!$C:$C, $H296, NewEmisData!$D:$D, DJ$2))</f>
        <v>0</v>
      </c>
      <c r="DK296" s="335">
        <f>$I296*IF($G296="Pickup", SUMIFS(NewEmisData!I:I, NewEmisData!$A:$A, "Pickup", NewEmisData!$B:$B, $A296, NewEmisData!$C:$C, $H296, NewEmisData!$D:$D, DK$2), SUMIFS(NewEmisData!I:I, NewEmisData!$A:$A, "LDV", NewEmisData!$B:$B, $A296, NewEmisData!$C:$C, $H296, NewEmisData!$D:$D, DK$2))</f>
        <v>0</v>
      </c>
      <c r="DL296" s="335">
        <f>$I296*IF($G296="Pickup", SUMIFS(NewEmisData!J:J, NewEmisData!$A:$A, "Pickup", NewEmisData!$B:$B, $A296, NewEmisData!$C:$C, $H296, NewEmisData!$D:$D, DL$2), SUMIFS(NewEmisData!J:J, NewEmisData!$A:$A, "LDV", NewEmisData!$B:$B, $A296, NewEmisData!$C:$C, $H296, NewEmisData!$D:$D, DL$2))</f>
        <v>0</v>
      </c>
      <c r="DM296" s="335">
        <f>$I296*IF($G296="Pickup", SUMIFS(NewEmisData!K:K, NewEmisData!$A:$A, "Pickup", NewEmisData!$B:$B, $A296, NewEmisData!$C:$C, $H296, NewEmisData!$D:$D, DM$2), SUMIFS(NewEmisData!K:K, NewEmisData!$A:$A, "LDV", NewEmisData!$B:$B, $A296, NewEmisData!$C:$C, $H296, NewEmisData!$D:$D, DM$2))</f>
        <v>0</v>
      </c>
      <c r="DN296" s="335">
        <f>$I296*IF($G296="Pickup", SUMIFS(NewEmisData!L:L, NewEmisData!$A:$A, "Pickup", NewEmisData!$B:$B, $A296, NewEmisData!$C:$C, $H296, NewEmisData!$D:$D, DN$2), SUMIFS(NewEmisData!L:L, NewEmisData!$A:$A, "LDV", NewEmisData!$B:$B, $A296, NewEmisData!$C:$C, $H296, NewEmisData!$D:$D, DN$2))</f>
        <v>0</v>
      </c>
      <c r="DO296" s="335">
        <f>$I296*IF($G296="Pickup", SUMIFS(NewEmisData!M:M, NewEmisData!$A:$A, "Pickup", NewEmisData!$B:$B, $A296, NewEmisData!$C:$C, $H296, NewEmisData!$D:$D, DO$2), SUMIFS(NewEmisData!M:M, NewEmisData!$A:$A, "LDV", NewEmisData!$B:$B, $A296, NewEmisData!$C:$C, $H296, NewEmisData!$D:$D, DO$2))</f>
        <v>0</v>
      </c>
      <c r="DP296" s="335">
        <v>2.023129771030282E-3</v>
      </c>
      <c r="DQ296" s="335">
        <f>$I296*IF($G296="Pickup", SUMIFS(NewEmisData!E:E, NewEmisData!$A:$A, "Pickup", NewEmisData!$B:$B, $A296, NewEmisData!$C:$C, $H296, NewEmisData!$D:$D, DQ$2), SUMIFS(NewEmisData!E:E, NewEmisData!$A:$A, "LDV", NewEmisData!$B:$B, $A296, NewEmisData!$C:$C, $H296, NewEmisData!$D:$D, DQ$2))</f>
        <v>1.28100272800791E-2</v>
      </c>
      <c r="DR296" s="335">
        <f>$I296*IF($G296="Pickup", SUMIFS(NewEmisData!F:F, NewEmisData!$A:$A, "Pickup", NewEmisData!$B:$B, $A296, NewEmisData!$C:$C, $H296, NewEmisData!$D:$D, DR$2), SUMIFS(NewEmisData!F:F, NewEmisData!$A:$A, "LDV", NewEmisData!$B:$B, $A296, NewEmisData!$C:$C, $H296, NewEmisData!$D:$D, DR$2))</f>
        <v>6.9424260700293398E-3</v>
      </c>
      <c r="DS296" s="335">
        <f>$I296*IF($G296="Pickup", SUMIFS(NewEmisData!G:G, NewEmisData!$A:$A, "Pickup", NewEmisData!$B:$B, $A296, NewEmisData!$C:$C, $H296, NewEmisData!$D:$D, DS$2), SUMIFS(NewEmisData!G:G, NewEmisData!$A:$A, "LDV", NewEmisData!$B:$B, $A296, NewEmisData!$C:$C, $H296, NewEmisData!$D:$D, DS$2))</f>
        <v>5.5718062948972597E-3</v>
      </c>
      <c r="DT296" s="335">
        <f>$I296*IF($G296="Pickup", SUMIFS(NewEmisData!H:H, NewEmisData!$A:$A, "Pickup", NewEmisData!$B:$B, $A296, NewEmisData!$C:$C, $H296, NewEmisData!$D:$D, DT$2), SUMIFS(NewEmisData!H:H, NewEmisData!$A:$A, "LDV", NewEmisData!$B:$B, $A296, NewEmisData!$C:$C, $H296, NewEmisData!$D:$D, DT$2))</f>
        <v>4.2603417623007303E-3</v>
      </c>
      <c r="DU296" s="335">
        <f>$I296*IF($G296="Pickup", SUMIFS(NewEmisData!I:I, NewEmisData!$A:$A, "Pickup", NewEmisData!$B:$B, $A296, NewEmisData!$C:$C, $H296, NewEmisData!$D:$D, DU$2), SUMIFS(NewEmisData!I:I, NewEmisData!$A:$A, "LDV", NewEmisData!$B:$B, $A296, NewEmisData!$C:$C, $H296, NewEmisData!$D:$D, DU$2))</f>
        <v>3.31959498333436E-3</v>
      </c>
      <c r="DV296" s="335">
        <f>$I296*IF($G296="Pickup", SUMIFS(NewEmisData!J:J, NewEmisData!$A:$A, "Pickup", NewEmisData!$B:$B, $A296, NewEmisData!$C:$C, $H296, NewEmisData!$D:$D, DV$2), SUMIFS(NewEmisData!J:J, NewEmisData!$A:$A, "LDV", NewEmisData!$B:$B, $A296, NewEmisData!$C:$C, $H296, NewEmisData!$D:$D, DV$2))</f>
        <v>2.8901416801040899E-3</v>
      </c>
      <c r="DW296" s="335">
        <f>$I296*IF($G296="Pickup", SUMIFS(NewEmisData!K:K, NewEmisData!$A:$A, "Pickup", NewEmisData!$B:$B, $A296, NewEmisData!$C:$C, $H296, NewEmisData!$D:$D, DW$2), SUMIFS(NewEmisData!K:K, NewEmisData!$A:$A, "LDV", NewEmisData!$B:$B, $A296, NewEmisData!$C:$C, $H296, NewEmisData!$D:$D, DW$2))</f>
        <v>2.6480526244027302E-3</v>
      </c>
      <c r="DX296" s="335">
        <f>$I296*IF($G296="Pickup", SUMIFS(NewEmisData!L:L, NewEmisData!$A:$A, "Pickup", NewEmisData!$B:$B, $A296, NewEmisData!$C:$C, $H296, NewEmisData!$D:$D, DX$2), SUMIFS(NewEmisData!L:L, NewEmisData!$A:$A, "LDV", NewEmisData!$B:$B, $A296, NewEmisData!$C:$C, $H296, NewEmisData!$D:$D, DX$2))</f>
        <v>2.5707167297103401E-3</v>
      </c>
      <c r="DY296" s="335">
        <f>$I296*IF($G296="Pickup", SUMIFS(NewEmisData!M:M, NewEmisData!$A:$A, "Pickup", NewEmisData!$B:$B, $A296, NewEmisData!$C:$C, $H296, NewEmisData!$D:$D, DY$2), SUMIFS(NewEmisData!M:M, NewEmisData!$A:$A, "LDV", NewEmisData!$B:$B, $A296, NewEmisData!$C:$C, $H296, NewEmisData!$D:$D, DY$2))</f>
        <v>2.5319062605993902E-3</v>
      </c>
      <c r="DZ296" s="335">
        <v>5.594489642908501E-3</v>
      </c>
      <c r="EA296" s="335">
        <f t="shared" si="542"/>
        <v>437.85746964693402</v>
      </c>
      <c r="EB296" s="335">
        <f t="shared" si="543"/>
        <v>424.609883045034</v>
      </c>
      <c r="EC296" s="335">
        <f t="shared" si="544"/>
        <v>389.26792072260798</v>
      </c>
      <c r="ED296" s="335">
        <f t="shared" si="545"/>
        <v>331.09003080375697</v>
      </c>
      <c r="EE296" s="335">
        <f t="shared" si="546"/>
        <v>286.46929869872997</v>
      </c>
      <c r="EF296" s="335">
        <f t="shared" si="547"/>
        <v>261.33080310252802</v>
      </c>
      <c r="EG296" s="335">
        <f t="shared" si="548"/>
        <v>250.12665030232699</v>
      </c>
      <c r="EH296" s="335">
        <f t="shared" si="549"/>
        <v>246.146486551527</v>
      </c>
      <c r="EI296" s="335">
        <f t="shared" si="550"/>
        <v>244.677818234341</v>
      </c>
      <c r="EJ296" s="335">
        <f t="shared" si="551"/>
        <v>0.27672218065037407</v>
      </c>
      <c r="EK296" s="335">
        <f t="shared" si="552"/>
        <v>0.78000130642291299</v>
      </c>
      <c r="EL296" s="335">
        <f t="shared" si="553"/>
        <v>0.323605278282381</v>
      </c>
      <c r="EM296" s="335">
        <f t="shared" si="554"/>
        <v>0.19152446532377701</v>
      </c>
      <c r="EN296" s="335">
        <f t="shared" si="555"/>
        <v>0.12537127832280801</v>
      </c>
      <c r="EO296" s="335">
        <f t="shared" si="556"/>
        <v>7.6671766649271E-2</v>
      </c>
      <c r="EP296" s="335">
        <f t="shared" si="557"/>
        <v>5.7019026656941203E-2</v>
      </c>
      <c r="EQ296" s="335">
        <f t="shared" si="558"/>
        <v>4.8823281713844202E-2</v>
      </c>
      <c r="ER296" s="335">
        <f t="shared" si="559"/>
        <v>4.6542407484685501E-2</v>
      </c>
      <c r="ES296" s="335">
        <f t="shared" si="560"/>
        <v>4.5415311435121702E-2</v>
      </c>
      <c r="ET296" s="335">
        <f t="shared" si="561"/>
        <v>6.1988464688476796E-2</v>
      </c>
      <c r="EU296" s="335">
        <f t="shared" si="562"/>
        <v>7.5764719154140002E-3</v>
      </c>
      <c r="EV296" s="335">
        <f t="shared" si="563"/>
        <v>7.3472400077695399E-3</v>
      </c>
      <c r="EW296" s="335">
        <f t="shared" si="564"/>
        <v>5.5842494055705696E-3</v>
      </c>
      <c r="EX296" s="335">
        <f t="shared" si="565"/>
        <v>4.7496587466809804E-3</v>
      </c>
      <c r="EY296" s="335">
        <f t="shared" si="566"/>
        <v>4.1095518958717504E-3</v>
      </c>
      <c r="EZ296" s="335">
        <f t="shared" si="567"/>
        <v>3.7489264773323799E-3</v>
      </c>
      <c r="FA296" s="335">
        <f t="shared" si="568"/>
        <v>3.5881959766524201E-3</v>
      </c>
      <c r="FB296" s="335">
        <f t="shared" si="569"/>
        <v>3.5311006464952199E-3</v>
      </c>
      <c r="FC296" s="335">
        <f t="shared" si="570"/>
        <v>3.5100309709840301E-3</v>
      </c>
      <c r="FD296" s="335">
        <f t="shared" si="571"/>
        <v>1.7442083422488778E-3</v>
      </c>
      <c r="FE296" s="335">
        <f t="shared" si="572"/>
        <v>6.7831755328566196E-2</v>
      </c>
      <c r="FF296" s="335">
        <f t="shared" si="573"/>
        <v>6.3250667156757298E-2</v>
      </c>
      <c r="FG296" s="335">
        <f t="shared" si="574"/>
        <v>6.2628417187727006E-2</v>
      </c>
      <c r="FH296" s="335">
        <f t="shared" si="575"/>
        <v>6.1216981125607202E-2</v>
      </c>
      <c r="FI296" s="335">
        <f t="shared" si="576"/>
        <v>5.9842025439809501E-2</v>
      </c>
      <c r="FJ296" s="335">
        <f t="shared" si="577"/>
        <v>5.8761885691048198E-2</v>
      </c>
      <c r="FK296" s="335">
        <f t="shared" si="578"/>
        <v>5.8072078083983E-2</v>
      </c>
      <c r="FL296" s="335">
        <f t="shared" si="579"/>
        <v>5.7726484266030297E-2</v>
      </c>
      <c r="FM296" s="335">
        <f t="shared" si="580"/>
        <v>5.7530226905323702E-2</v>
      </c>
      <c r="FN296" s="335">
        <f t="shared" si="581"/>
        <v>4.7629366333098749E-2</v>
      </c>
      <c r="FO296" s="335">
        <f t="shared" si="582"/>
        <v>1.8324822567621701E-2</v>
      </c>
      <c r="FP296" s="335">
        <f t="shared" si="583"/>
        <v>1.4272294035055699E-2</v>
      </c>
      <c r="FQ296" s="335">
        <f t="shared" si="584"/>
        <v>1.3165752481838801E-2</v>
      </c>
      <c r="FR296" s="335">
        <f t="shared" si="585"/>
        <v>1.1917194849656599E-2</v>
      </c>
      <c r="FS296" s="335">
        <f t="shared" si="586"/>
        <v>1.0700861948252101E-2</v>
      </c>
      <c r="FT296" s="335">
        <f t="shared" si="587"/>
        <v>9.7453521893521699E-3</v>
      </c>
      <c r="FU296" s="335">
        <f t="shared" si="588"/>
        <v>9.1351470976244707E-3</v>
      </c>
      <c r="FV296" s="335">
        <f t="shared" si="589"/>
        <v>8.8293874131557606E-3</v>
      </c>
      <c r="FW296" s="335">
        <f t="shared" si="590"/>
        <v>8.6558174466142106E-3</v>
      </c>
      <c r="FX296" s="335">
        <f t="shared" si="591"/>
        <v>9.4789149915835945E-3</v>
      </c>
    </row>
    <row r="297" spans="1:180" x14ac:dyDescent="0.2">
      <c r="A297" s="305" t="str">
        <f>_xlfn.CONCAT(IF(LEFT(TRIM(A296),1)="*", "*R", "R"), 1+RIGHT(TRIM(A296),1))</f>
        <v>R4</v>
      </c>
      <c r="B297" s="305" t="str">
        <f t="shared" si="593"/>
        <v>TLMCNG11</v>
      </c>
      <c r="C297" s="305" t="str">
        <f t="shared" si="594"/>
        <v>TL.CNG.M.CNG.2011</v>
      </c>
      <c r="D297" s="301" t="str">
        <f t="shared" si="595"/>
        <v>bn-vmt, bn-vmt/a</v>
      </c>
      <c r="E297" s="301" t="str">
        <f t="shared" si="596"/>
        <v>TRNCNGL</v>
      </c>
      <c r="F297" s="301" t="str">
        <f t="shared" si="597"/>
        <v>TL</v>
      </c>
      <c r="G297" s="315" t="s">
        <v>819</v>
      </c>
      <c r="H297" s="301" t="s">
        <v>814</v>
      </c>
      <c r="I297" s="315">
        <v>1</v>
      </c>
      <c r="J297" s="315" t="str">
        <f t="shared" si="592"/>
        <v>Minivan-GSL</v>
      </c>
      <c r="K297" s="335">
        <f>$I297*IF($G297="Pickup", SUMIFS(NewEmisData!E:E, NewEmisData!$A:$A, "Pickup", NewEmisData!$B:$B, $A297, NewEmisData!$C:$C, $H297, NewEmisData!$D:$D, K$2), SUMIFS(NewEmisData!E:E, NewEmisData!$A:$A, "LDV", NewEmisData!$B:$B, $A297, NewEmisData!$C:$C, $H297, NewEmisData!$D:$D, K$2))</f>
        <v>605.35194063093002</v>
      </c>
      <c r="L297" s="335">
        <f>$I297*IF($G297="Pickup", SUMIFS(NewEmisData!F:F, NewEmisData!$A:$A, "Pickup", NewEmisData!$B:$B, $A297, NewEmisData!$C:$C, $H297, NewEmisData!$D:$D, L$2), SUMIFS(NewEmisData!F:F, NewEmisData!$A:$A, "LDV", NewEmisData!$B:$B, $A297, NewEmisData!$C:$C, $H297, NewEmisData!$D:$D, L$2))</f>
        <v>575.43677827742204</v>
      </c>
      <c r="M297" s="335">
        <f>$I297*IF($G297="Pickup", SUMIFS(NewEmisData!G:G, NewEmisData!$A:$A, "Pickup", NewEmisData!$B:$B, $A297, NewEmisData!$C:$C, $H297, NewEmisData!$D:$D, M$2), SUMIFS(NewEmisData!G:G, NewEmisData!$A:$A, "LDV", NewEmisData!$B:$B, $A297, NewEmisData!$C:$C, $H297, NewEmisData!$D:$D, M$2))</f>
        <v>447.50306541281799</v>
      </c>
      <c r="N297" s="335">
        <f>$I297*IF($G297="Pickup", SUMIFS(NewEmisData!H:H, NewEmisData!$A:$A, "Pickup", NewEmisData!$B:$B, $A297, NewEmisData!$C:$C, $H297, NewEmisData!$D:$D, N$2), SUMIFS(NewEmisData!H:H, NewEmisData!$A:$A, "LDV", NewEmisData!$B:$B, $A297, NewEmisData!$C:$C, $H297, NewEmisData!$D:$D, N$2))</f>
        <v>380.32748601406797</v>
      </c>
      <c r="O297" s="335">
        <f>$I297*IF($G297="Pickup", SUMIFS(NewEmisData!I:I, NewEmisData!$A:$A, "Pickup", NewEmisData!$B:$B, $A297, NewEmisData!$C:$C, $H297, NewEmisData!$D:$D, O$2), SUMIFS(NewEmisData!I:I, NewEmisData!$A:$A, "LDV", NewEmisData!$B:$B, $A297, NewEmisData!$C:$C, $H297, NewEmisData!$D:$D, O$2))</f>
        <v>328.8508655947</v>
      </c>
      <c r="P297" s="335">
        <f>$I297*IF($G297="Pickup", SUMIFS(NewEmisData!J:J, NewEmisData!$A:$A, "Pickup", NewEmisData!$B:$B, $A297, NewEmisData!$C:$C, $H297, NewEmisData!$D:$D, P$2), SUMIFS(NewEmisData!J:J, NewEmisData!$A:$A, "LDV", NewEmisData!$B:$B, $A297, NewEmisData!$C:$C, $H297, NewEmisData!$D:$D, P$2))</f>
        <v>299.87343037562698</v>
      </c>
      <c r="Q297" s="335">
        <f>$I297*IF($G297="Pickup", SUMIFS(NewEmisData!K:K, NewEmisData!$A:$A, "Pickup", NewEmisData!$B:$B, $A297, NewEmisData!$C:$C, $H297, NewEmisData!$D:$D, Q$2), SUMIFS(NewEmisData!K:K, NewEmisData!$A:$A, "LDV", NewEmisData!$B:$B, $A297, NewEmisData!$C:$C, $H297, NewEmisData!$D:$D, Q$2))</f>
        <v>286.96645721008798</v>
      </c>
      <c r="R297" s="335">
        <f>$I297*IF($G297="Pickup", SUMIFS(NewEmisData!L:L, NewEmisData!$A:$A, "Pickup", NewEmisData!$B:$B, $A297, NewEmisData!$C:$C, $H297, NewEmisData!$D:$D, R$2), SUMIFS(NewEmisData!L:L, NewEmisData!$A:$A, "LDV", NewEmisData!$B:$B, $A297, NewEmisData!$C:$C, $H297, NewEmisData!$D:$D, R$2))</f>
        <v>282.38592098475101</v>
      </c>
      <c r="S297" s="335">
        <f>$I297*IF($G297="Pickup", SUMIFS(NewEmisData!M:M, NewEmisData!$A:$A, "Pickup", NewEmisData!$B:$B, $A297, NewEmisData!$C:$C, $H297, NewEmisData!$D:$D, S$2), SUMIFS(NewEmisData!M:M, NewEmisData!$A:$A, "LDV", NewEmisData!$B:$B, $A297, NewEmisData!$C:$C, $H297, NewEmisData!$D:$D, S$2))</f>
        <v>280.69816184937503</v>
      </c>
      <c r="T297" s="335">
        <v>0.27672218065037407</v>
      </c>
      <c r="U297" s="335">
        <f>$I297*IF($G297="Pickup", SUMIFS(NewEmisData!E:E, NewEmisData!$A:$A, "Pickup", NewEmisData!$B:$B, $A297, NewEmisData!$C:$C, $H297, NewEmisData!$D:$D, U$2), SUMIFS(NewEmisData!E:E, NewEmisData!$A:$A, "LDV", NewEmisData!$B:$B, $A297, NewEmisData!$C:$C, $H297, NewEmisData!$D:$D, U$2))</f>
        <v>0.73999493628111201</v>
      </c>
      <c r="V297" s="335">
        <f>$I297*IF($G297="Pickup", SUMIFS(NewEmisData!F:F, NewEmisData!$A:$A, "Pickup", NewEmisData!$B:$B, $A297, NewEmisData!$C:$C, $H297, NewEmisData!$D:$D, V$2), SUMIFS(NewEmisData!F:F, NewEmisData!$A:$A, "LDV", NewEmisData!$B:$B, $A297, NewEmisData!$C:$C, $H297, NewEmisData!$D:$D, V$2))</f>
        <v>0.35335240075773999</v>
      </c>
      <c r="W297" s="335">
        <f>$I297*IF($G297="Pickup", SUMIFS(NewEmisData!G:G, NewEmisData!$A:$A, "Pickup", NewEmisData!$B:$B, $A297, NewEmisData!$C:$C, $H297, NewEmisData!$D:$D, W$2), SUMIFS(NewEmisData!G:G, NewEmisData!$A:$A, "LDV", NewEmisData!$B:$B, $A297, NewEmisData!$C:$C, $H297, NewEmisData!$D:$D, W$2))</f>
        <v>0.18897755292818599</v>
      </c>
      <c r="X297" s="335">
        <f>$I297*IF($G297="Pickup", SUMIFS(NewEmisData!H:H, NewEmisData!$A:$A, "Pickup", NewEmisData!$B:$B, $A297, NewEmisData!$C:$C, $H297, NewEmisData!$D:$D, X$2), SUMIFS(NewEmisData!H:H, NewEmisData!$A:$A, "LDV", NewEmisData!$B:$B, $A297, NewEmisData!$C:$C, $H297, NewEmisData!$D:$D, X$2))</f>
        <v>0.12218817840455801</v>
      </c>
      <c r="Y297" s="335">
        <f>$I297*IF($G297="Pickup", SUMIFS(NewEmisData!I:I, NewEmisData!$A:$A, "Pickup", NewEmisData!$B:$B, $A297, NewEmisData!$C:$C, $H297, NewEmisData!$D:$D, Y$2), SUMIFS(NewEmisData!I:I, NewEmisData!$A:$A, "LDV", NewEmisData!$B:$B, $A297, NewEmisData!$C:$C, $H297, NewEmisData!$D:$D, Y$2))</f>
        <v>7.3060825114572805E-2</v>
      </c>
      <c r="Z297" s="335">
        <f>$I297*IF($G297="Pickup", SUMIFS(NewEmisData!J:J, NewEmisData!$A:$A, "Pickup", NewEmisData!$B:$B, $A297, NewEmisData!$C:$C, $H297, NewEmisData!$D:$D, Z$2), SUMIFS(NewEmisData!J:J, NewEmisData!$A:$A, "LDV", NewEmisData!$B:$B, $A297, NewEmisData!$C:$C, $H297, NewEmisData!$D:$D, Z$2))</f>
        <v>5.3764321341730301E-2</v>
      </c>
      <c r="AA297" s="335">
        <f>$I297*IF($G297="Pickup", SUMIFS(NewEmisData!K:K, NewEmisData!$A:$A, "Pickup", NewEmisData!$B:$B, $A297, NewEmisData!$C:$C, $H297, NewEmisData!$D:$D, AA$2), SUMIFS(NewEmisData!K:K, NewEmisData!$A:$A, "LDV", NewEmisData!$B:$B, $A297, NewEmisData!$C:$C, $H297, NewEmisData!$D:$D, AA$2))</f>
        <v>4.5765873698397498E-2</v>
      </c>
      <c r="AB297" s="335">
        <f>$I297*IF($G297="Pickup", SUMIFS(NewEmisData!L:L, NewEmisData!$A:$A, "Pickup", NewEmisData!$B:$B, $A297, NewEmisData!$C:$C, $H297, NewEmisData!$D:$D, AB$2), SUMIFS(NewEmisData!L:L, NewEmisData!$A:$A, "LDV", NewEmisData!$B:$B, $A297, NewEmisData!$C:$C, $H297, NewEmisData!$D:$D, AB$2))</f>
        <v>4.3548109073897001E-2</v>
      </c>
      <c r="AC297" s="335">
        <f>$I297*IF($G297="Pickup", SUMIFS(NewEmisData!M:M, NewEmisData!$A:$A, "Pickup", NewEmisData!$B:$B, $A297, NewEmisData!$C:$C, $H297, NewEmisData!$D:$D, AC$2), SUMIFS(NewEmisData!M:M, NewEmisData!$A:$A, "LDV", NewEmisData!$B:$B, $A297, NewEmisData!$C:$C, $H297, NewEmisData!$D:$D, AC$2))</f>
        <v>4.24609775043936E-2</v>
      </c>
      <c r="AD297" s="335">
        <v>6.1988464688476796E-2</v>
      </c>
      <c r="AE297" s="335">
        <f>$I297*IF($G297="Pickup", SUMIFS(NewEmisData!E:E, NewEmisData!$A:$A, "Pickup", NewEmisData!$B:$B, $A297, NewEmisData!$C:$C, $H297, NewEmisData!$D:$D, AE$2), SUMIFS(NewEmisData!E:E, NewEmisData!$A:$A, "LDV", NewEmisData!$B:$B, $A297, NewEmisData!$C:$C, $H297, NewEmisData!$D:$D, AE$2))</f>
        <v>1.04747160569124E-2</v>
      </c>
      <c r="AF297" s="335">
        <f>$I297*IF($G297="Pickup", SUMIFS(NewEmisData!F:F, NewEmisData!$A:$A, "Pickup", NewEmisData!$B:$B, $A297, NewEmisData!$C:$C, $H297, NewEmisData!$D:$D, AF$2), SUMIFS(NewEmisData!F:F, NewEmisData!$A:$A, "LDV", NewEmisData!$B:$B, $A297, NewEmisData!$C:$C, $H297, NewEmisData!$D:$D, AF$2))</f>
        <v>9.9570764799691708E-3</v>
      </c>
      <c r="AG297" s="335">
        <f>$I297*IF($G297="Pickup", SUMIFS(NewEmisData!G:G, NewEmisData!$A:$A, "Pickup", NewEmisData!$B:$B, $A297, NewEmisData!$C:$C, $H297, NewEmisData!$D:$D, AG$2), SUMIFS(NewEmisData!G:G, NewEmisData!$A:$A, "LDV", NewEmisData!$B:$B, $A297, NewEmisData!$C:$C, $H297, NewEmisData!$D:$D, AG$2))</f>
        <v>6.4196648888919499E-3</v>
      </c>
      <c r="AH297" s="335">
        <f>$I297*IF($G297="Pickup", SUMIFS(NewEmisData!H:H, NewEmisData!$A:$A, "Pickup", NewEmisData!$B:$B, $A297, NewEmisData!$C:$C, $H297, NewEmisData!$D:$D, AH$2), SUMIFS(NewEmisData!H:H, NewEmisData!$A:$A, "LDV", NewEmisData!$B:$B, $A297, NewEmisData!$C:$C, $H297, NewEmisData!$D:$D, AH$2))</f>
        <v>5.45599526494426E-3</v>
      </c>
      <c r="AI297" s="335">
        <f>$I297*IF($G297="Pickup", SUMIFS(NewEmisData!I:I, NewEmisData!$A:$A, "Pickup", NewEmisData!$B:$B, $A297, NewEmisData!$C:$C, $H297, NewEmisData!$D:$D, AI$2), SUMIFS(NewEmisData!I:I, NewEmisData!$A:$A, "LDV", NewEmisData!$B:$B, $A297, NewEmisData!$C:$C, $H297, NewEmisData!$D:$D, AI$2))</f>
        <v>4.7175365225731996E-3</v>
      </c>
      <c r="AJ297" s="335">
        <f>$I297*IF($G297="Pickup", SUMIFS(NewEmisData!J:J, NewEmisData!$A:$A, "Pickup", NewEmisData!$B:$B, $A297, NewEmisData!$C:$C, $H297, NewEmisData!$D:$D, AJ$2), SUMIFS(NewEmisData!J:J, NewEmisData!$A:$A, "LDV", NewEmisData!$B:$B, $A297, NewEmisData!$C:$C, $H297, NewEmisData!$D:$D, AJ$2))</f>
        <v>4.3018391726363297E-3</v>
      </c>
      <c r="AK297" s="335">
        <f>$I297*IF($G297="Pickup", SUMIFS(NewEmisData!K:K, NewEmisData!$A:$A, "Pickup", NewEmisData!$B:$B, $A297, NewEmisData!$C:$C, $H297, NewEmisData!$D:$D, AK$2), SUMIFS(NewEmisData!K:K, NewEmisData!$A:$A, "LDV", NewEmisData!$B:$B, $A297, NewEmisData!$C:$C, $H297, NewEmisData!$D:$D, AK$2))</f>
        <v>4.1166816404986702E-3</v>
      </c>
      <c r="AL297" s="335">
        <f>$I297*IF($G297="Pickup", SUMIFS(NewEmisData!L:L, NewEmisData!$A:$A, "Pickup", NewEmisData!$B:$B, $A297, NewEmisData!$C:$C, $H297, NewEmisData!$D:$D, AL$2), SUMIFS(NewEmisData!L:L, NewEmisData!$A:$A, "LDV", NewEmisData!$B:$B, $A297, NewEmisData!$C:$C, $H297, NewEmisData!$D:$D, AL$2))</f>
        <v>4.0509726462172697E-3</v>
      </c>
      <c r="AM297" s="335">
        <f>$I297*IF($G297="Pickup", SUMIFS(NewEmisData!M:M, NewEmisData!$A:$A, "Pickup", NewEmisData!$B:$B, $A297, NewEmisData!$C:$C, $H297, NewEmisData!$D:$D, AM$2), SUMIFS(NewEmisData!M:M, NewEmisData!$A:$A, "LDV", NewEmisData!$B:$B, $A297, NewEmisData!$C:$C, $H297, NewEmisData!$D:$D, AM$2))</f>
        <v>4.0267596573162799E-3</v>
      </c>
      <c r="AN297" s="335">
        <v>1.7442083422488778E-3</v>
      </c>
      <c r="AO297" s="335">
        <f>$I297*IF($G297="Pickup", SUMIFS(NewEmisData!E:E, NewEmisData!$A:$A, "Pickup", NewEmisData!$B:$B, $A297, NewEmisData!$C:$C, $H297, NewEmisData!$D:$D, AO$2), SUMIFS(NewEmisData!E:E, NewEmisData!$A:$A, "LDV", NewEmisData!$B:$B, $A297, NewEmisData!$C:$C, $H297, NewEmisData!$D:$D, AO$2))</f>
        <v>0.112529836649977</v>
      </c>
      <c r="AP297" s="335">
        <f>$I297*IF($G297="Pickup", SUMIFS(NewEmisData!F:F, NewEmisData!$A:$A, "Pickup", NewEmisData!$B:$B, $A297, NewEmisData!$C:$C, $H297, NewEmisData!$D:$D, AP$2), SUMIFS(NewEmisData!F:F, NewEmisData!$A:$A, "LDV", NewEmisData!$B:$B, $A297, NewEmisData!$C:$C, $H297, NewEmisData!$D:$D, AP$2))</f>
        <v>0.103764807432247</v>
      </c>
      <c r="AQ297" s="335">
        <f>$I297*IF($G297="Pickup", SUMIFS(NewEmisData!G:G, NewEmisData!$A:$A, "Pickup", NewEmisData!$B:$B, $A297, NewEmisData!$C:$C, $H297, NewEmisData!$D:$D, AQ$2), SUMIFS(NewEmisData!G:G, NewEmisData!$A:$A, "LDV", NewEmisData!$B:$B, $A297, NewEmisData!$C:$C, $H297, NewEmisData!$D:$D, AQ$2))</f>
        <v>8.1904009889209095E-2</v>
      </c>
      <c r="AR297" s="335">
        <f>$I297*IF($G297="Pickup", SUMIFS(NewEmisData!H:H, NewEmisData!$A:$A, "Pickup", NewEmisData!$B:$B, $A297, NewEmisData!$C:$C, $H297, NewEmisData!$D:$D, AR$2), SUMIFS(NewEmisData!H:H, NewEmisData!$A:$A, "LDV", NewEmisData!$B:$B, $A297, NewEmisData!$C:$C, $H297, NewEmisData!$D:$D, AR$2))</f>
        <v>8.0372811122020202E-2</v>
      </c>
      <c r="AS297" s="335">
        <f>$I297*IF($G297="Pickup", SUMIFS(NewEmisData!I:I, NewEmisData!$A:$A, "Pickup", NewEmisData!$B:$B, $A297, NewEmisData!$C:$C, $H297, NewEmisData!$D:$D, AS$2), SUMIFS(NewEmisData!I:I, NewEmisData!$A:$A, "LDV", NewEmisData!$B:$B, $A297, NewEmisData!$C:$C, $H297, NewEmisData!$D:$D, AS$2))</f>
        <v>7.8826850839141593E-2</v>
      </c>
      <c r="AT297" s="335">
        <f>$I297*IF($G297="Pickup", SUMIFS(NewEmisData!J:J, NewEmisData!$A:$A, "Pickup", NewEmisData!$B:$B, $A297, NewEmisData!$C:$C, $H297, NewEmisData!$D:$D, AT$2), SUMIFS(NewEmisData!J:J, NewEmisData!$A:$A, "LDV", NewEmisData!$B:$B, $A297, NewEmisData!$C:$C, $H297, NewEmisData!$D:$D, AT$2))</f>
        <v>7.7629471627150906E-2</v>
      </c>
      <c r="AU297" s="335">
        <f>$I297*IF($G297="Pickup", SUMIFS(NewEmisData!K:K, NewEmisData!$A:$A, "Pickup", NewEmisData!$B:$B, $A297, NewEmisData!$C:$C, $H297, NewEmisData!$D:$D, AU$2), SUMIFS(NewEmisData!K:K, NewEmisData!$A:$A, "LDV", NewEmisData!$B:$B, $A297, NewEmisData!$C:$C, $H297, NewEmisData!$D:$D, AU$2))</f>
        <v>7.6869255276324197E-2</v>
      </c>
      <c r="AV297" s="335">
        <f>$I297*IF($G297="Pickup", SUMIFS(NewEmisData!L:L, NewEmisData!$A:$A, "Pickup", NewEmisData!$B:$B, $A297, NewEmisData!$C:$C, $H297, NewEmisData!$D:$D, AV$2), SUMIFS(NewEmisData!L:L, NewEmisData!$A:$A, "LDV", NewEmisData!$B:$B, $A297, NewEmisData!$C:$C, $H297, NewEmisData!$D:$D, AV$2))</f>
        <v>7.6489801218608905E-2</v>
      </c>
      <c r="AW297" s="335">
        <f>$I297*IF($G297="Pickup", SUMIFS(NewEmisData!M:M, NewEmisData!$A:$A, "Pickup", NewEmisData!$B:$B, $A297, NewEmisData!$C:$C, $H297, NewEmisData!$D:$D, AW$2), SUMIFS(NewEmisData!M:M, NewEmisData!$A:$A, "LDV", NewEmisData!$B:$B, $A297, NewEmisData!$C:$C, $H297, NewEmisData!$D:$D, AW$2))</f>
        <v>7.6275890012832595E-2</v>
      </c>
      <c r="AX297" s="335">
        <v>4.7629366333098749E-2</v>
      </c>
      <c r="AY297" s="335">
        <f>$I297*IF($G297="Pickup", SUMIFS(NewEmisData!E:E, NewEmisData!$A:$A, "Pickup", NewEmisData!$B:$B, $A297, NewEmisData!$C:$C, $H297, NewEmisData!$D:$D, AY$2), SUMIFS(NewEmisData!E:E, NewEmisData!$A:$A, "LDV", NewEmisData!$B:$B, $A297, NewEmisData!$C:$C, $H297, NewEmisData!$D:$D, AY$2))</f>
        <v>2.93140110896879E-2</v>
      </c>
      <c r="AZ297" s="335">
        <f>$I297*IF($G297="Pickup", SUMIFS(NewEmisData!F:F, NewEmisData!$A:$A, "Pickup", NewEmisData!$B:$B, $A297, NewEmisData!$C:$C, $H297, NewEmisData!$D:$D, AZ$2), SUMIFS(NewEmisData!F:F, NewEmisData!$A:$A, "LDV", NewEmisData!$B:$B, $A297, NewEmisData!$C:$C, $H297, NewEmisData!$D:$D, AZ$2))</f>
        <v>2.15603319614842E-2</v>
      </c>
      <c r="BA297" s="335">
        <f>$I297*IF($G297="Pickup", SUMIFS(NewEmisData!G:G, NewEmisData!$A:$A, "Pickup", NewEmisData!$B:$B, $A297, NewEmisData!$C:$C, $H297, NewEmisData!$D:$D, BA$2), SUMIFS(NewEmisData!G:G, NewEmisData!$A:$A, "LDV", NewEmisData!$B:$B, $A297, NewEmisData!$C:$C, $H297, NewEmisData!$D:$D, BA$2))</f>
        <v>1.61359542510712E-2</v>
      </c>
      <c r="BB297" s="335">
        <f>$I297*IF($G297="Pickup", SUMIFS(NewEmisData!H:H, NewEmisData!$A:$A, "Pickup", NewEmisData!$B:$B, $A297, NewEmisData!$C:$C, $H297, NewEmisData!$D:$D, BB$2), SUMIFS(NewEmisData!H:H, NewEmisData!$A:$A, "LDV", NewEmisData!$B:$B, $A297, NewEmisData!$C:$C, $H297, NewEmisData!$D:$D, BB$2))</f>
        <v>1.4781439172223E-2</v>
      </c>
      <c r="BC297" s="335">
        <f>$I297*IF($G297="Pickup", SUMIFS(NewEmisData!I:I, NewEmisData!$A:$A, "Pickup", NewEmisData!$B:$B, $A297, NewEmisData!$C:$C, $H297, NewEmisData!$D:$D, BC$2), SUMIFS(NewEmisData!I:I, NewEmisData!$A:$A, "LDV", NewEmisData!$B:$B, $A297, NewEmisData!$C:$C, $H297, NewEmisData!$D:$D, BC$2))</f>
        <v>1.3413837806436801E-2</v>
      </c>
      <c r="BD297" s="335">
        <f>$I297*IF($G297="Pickup", SUMIFS(NewEmisData!J:J, NewEmisData!$A:$A, "Pickup", NewEmisData!$B:$B, $A297, NewEmisData!$C:$C, $H297, NewEmisData!$D:$D, BD$2), SUMIFS(NewEmisData!J:J, NewEmisData!$A:$A, "LDV", NewEmisData!$B:$B, $A297, NewEmisData!$C:$C, $H297, NewEmisData!$D:$D, BD$2))</f>
        <v>1.2354573478352299E-2</v>
      </c>
      <c r="BE297" s="335">
        <f>$I297*IF($G297="Pickup", SUMIFS(NewEmisData!K:K, NewEmisData!$A:$A, "Pickup", NewEmisData!$B:$B, $A297, NewEmisData!$C:$C, $H297, NewEmisData!$D:$D, BE$2), SUMIFS(NewEmisData!K:K, NewEmisData!$A:$A, "LDV", NewEmisData!$B:$B, $A297, NewEmisData!$C:$C, $H297, NewEmisData!$D:$D, BE$2))</f>
        <v>1.16820653404197E-2</v>
      </c>
      <c r="BF297" s="335">
        <f>$I297*IF($G297="Pickup", SUMIFS(NewEmisData!L:L, NewEmisData!$A:$A, "Pickup", NewEmisData!$B:$B, $A297, NewEmisData!$C:$C, $H297, NewEmisData!$D:$D, BF$2), SUMIFS(NewEmisData!L:L, NewEmisData!$A:$A, "LDV", NewEmisData!$B:$B, $A297, NewEmisData!$C:$C, $H297, NewEmisData!$D:$D, BF$2))</f>
        <v>1.13463459698093E-2</v>
      </c>
      <c r="BG297" s="335">
        <f>$I297*IF($G297="Pickup", SUMIFS(NewEmisData!M:M, NewEmisData!$A:$A, "Pickup", NewEmisData!$B:$B, $A297, NewEmisData!$C:$C, $H297, NewEmisData!$D:$D, BG$2), SUMIFS(NewEmisData!M:M, NewEmisData!$A:$A, "LDV", NewEmisData!$B:$B, $A297, NewEmisData!$C:$C, $H297, NewEmisData!$D:$D, BG$2))</f>
        <v>1.1157149268450401E-2</v>
      </c>
      <c r="BH297" s="335">
        <v>9.4789149915835945E-3</v>
      </c>
      <c r="BI297" s="335">
        <f>$I297*IF($G297="Pickup", SUMIFS(NewEmisData!E:E, NewEmisData!$A:$A, "Pickup", NewEmisData!$B:$B, $A297, NewEmisData!$C:$C, $H297, NewEmisData!$D:$D, BI$2), SUMIFS(NewEmisData!E:E, NewEmisData!$A:$A, "LDV", NewEmisData!$B:$B, $A297, NewEmisData!$C:$C, $H297, NewEmisData!$D:$D, BI$2))</f>
        <v>7.7707306410078001</v>
      </c>
      <c r="BJ297" s="335">
        <f>$I297*IF($G297="Pickup", SUMIFS(NewEmisData!F:F, NewEmisData!$A:$A, "Pickup", NewEmisData!$B:$B, $A297, NewEmisData!$C:$C, $H297, NewEmisData!$D:$D, BJ$2), SUMIFS(NewEmisData!F:F, NewEmisData!$A:$A, "LDV", NewEmisData!$B:$B, $A297, NewEmisData!$C:$C, $H297, NewEmisData!$D:$D, BJ$2))</f>
        <v>4.4247869376442202</v>
      </c>
      <c r="BK297" s="335">
        <f>$I297*IF($G297="Pickup", SUMIFS(NewEmisData!G:G, NewEmisData!$A:$A, "Pickup", NewEmisData!$B:$B, $A297, NewEmisData!$C:$C, $H297, NewEmisData!$D:$D, BK$2), SUMIFS(NewEmisData!G:G, NewEmisData!$A:$A, "LDV", NewEmisData!$B:$B, $A297, NewEmisData!$C:$C, $H297, NewEmisData!$D:$D, BK$2))</f>
        <v>2.6540717659073501</v>
      </c>
      <c r="BL297" s="335">
        <f>$I297*IF($G297="Pickup", SUMIFS(NewEmisData!H:H, NewEmisData!$A:$A, "Pickup", NewEmisData!$B:$B, $A297, NewEmisData!$C:$C, $H297, NewEmisData!$D:$D, BL$2), SUMIFS(NewEmisData!H:H, NewEmisData!$A:$A, "LDV", NewEmisData!$B:$B, $A297, NewEmisData!$C:$C, $H297, NewEmisData!$D:$D, BL$2))</f>
        <v>2.0604732381170998</v>
      </c>
      <c r="BM297" s="335">
        <f>$I297*IF($G297="Pickup", SUMIFS(NewEmisData!I:I, NewEmisData!$A:$A, "Pickup", NewEmisData!$B:$B, $A297, NewEmisData!$C:$C, $H297, NewEmisData!$D:$D, BM$2), SUMIFS(NewEmisData!I:I, NewEmisData!$A:$A, "LDV", NewEmisData!$B:$B, $A297, NewEmisData!$C:$C, $H297, NewEmisData!$D:$D, BM$2))</f>
        <v>1.4768702583128299</v>
      </c>
      <c r="BN297" s="335">
        <f>$I297*IF($G297="Pickup", SUMIFS(NewEmisData!J:J, NewEmisData!$A:$A, "Pickup", NewEmisData!$B:$B, $A297, NewEmisData!$C:$C, $H297, NewEmisData!$D:$D, BN$2), SUMIFS(NewEmisData!J:J, NewEmisData!$A:$A, "LDV", NewEmisData!$B:$B, $A297, NewEmisData!$C:$C, $H297, NewEmisData!$D:$D, BN$2))</f>
        <v>1.1597745551704699</v>
      </c>
      <c r="BO297" s="335">
        <f>$I297*IF($G297="Pickup", SUMIFS(NewEmisData!K:K, NewEmisData!$A:$A, "Pickup", NewEmisData!$B:$B, $A297, NewEmisData!$C:$C, $H297, NewEmisData!$D:$D, BO$2), SUMIFS(NewEmisData!K:K, NewEmisData!$A:$A, "LDV", NewEmisData!$B:$B, $A297, NewEmisData!$C:$C, $H297, NewEmisData!$D:$D, BO$2))</f>
        <v>1.01795642585422</v>
      </c>
      <c r="BP297" s="335">
        <f>$I297*IF($G297="Pickup", SUMIFS(NewEmisData!L:L, NewEmisData!$A:$A, "Pickup", NewEmisData!$B:$B, $A297, NewEmisData!$C:$C, $H297, NewEmisData!$D:$D, BP$2), SUMIFS(NewEmisData!L:L, NewEmisData!$A:$A, "LDV", NewEmisData!$B:$B, $A297, NewEmisData!$C:$C, $H297, NewEmisData!$D:$D, BP$2))</f>
        <v>0.97243111781319103</v>
      </c>
      <c r="BQ297" s="335">
        <f>$I297*IF($G297="Pickup", SUMIFS(NewEmisData!M:M, NewEmisData!$A:$A, "Pickup", NewEmisData!$B:$B, $A297, NewEmisData!$C:$C, $H297, NewEmisData!$D:$D, BQ$2), SUMIFS(NewEmisData!M:M, NewEmisData!$A:$A, "LDV", NewEmisData!$B:$B, $A297, NewEmisData!$C:$C, $H297, NewEmisData!$D:$D, BQ$2))</f>
        <v>0.94396289100680397</v>
      </c>
      <c r="BR297" s="335">
        <v>1.6588293829830492</v>
      </c>
      <c r="BS297" s="335">
        <f>$I297*IF($G297="Pickup", SUMIFS(NewEmisData!E:E, NewEmisData!$A:$A, "Pickup", NewEmisData!$B:$B, $A297, NewEmisData!$C:$C, $H297, NewEmisData!$D:$D, BS$2), SUMIFS(NewEmisData!E:E, NewEmisData!$A:$A, "LDV", NewEmisData!$B:$B, $A297, NewEmisData!$C:$C, $H297, NewEmisData!$D:$D, BS$2))</f>
        <v>0.868939523792984</v>
      </c>
      <c r="BT297" s="335">
        <f>$I297*IF($G297="Pickup", SUMIFS(NewEmisData!F:F, NewEmisData!$A:$A, "Pickup", NewEmisData!$B:$B, $A297, NewEmisData!$C:$C, $H297, NewEmisData!$D:$D, BT$2), SUMIFS(NewEmisData!F:F, NewEmisData!$A:$A, "LDV", NewEmisData!$B:$B, $A297, NewEmisData!$C:$C, $H297, NewEmisData!$D:$D, BT$2))</f>
        <v>0.46984846516954898</v>
      </c>
      <c r="BU297" s="335">
        <f>$I297*IF($G297="Pickup", SUMIFS(NewEmisData!G:G, NewEmisData!$A:$A, "Pickup", NewEmisData!$B:$B, $A297, NewEmisData!$C:$C, $H297, NewEmisData!$D:$D, BU$2), SUMIFS(NewEmisData!G:G, NewEmisData!$A:$A, "LDV", NewEmisData!$B:$B, $A297, NewEmisData!$C:$C, $H297, NewEmisData!$D:$D, BU$2))</f>
        <v>0.25380786816335299</v>
      </c>
      <c r="BV297" s="335">
        <f>$I297*IF($G297="Pickup", SUMIFS(NewEmisData!H:H, NewEmisData!$A:$A, "Pickup", NewEmisData!$B:$B, $A297, NewEmisData!$C:$C, $H297, NewEmisData!$D:$D, BV$2), SUMIFS(NewEmisData!H:H, NewEmisData!$A:$A, "LDV", NewEmisData!$B:$B, $A297, NewEmisData!$C:$C, $H297, NewEmisData!$D:$D, BV$2))</f>
        <v>0.20500079484657399</v>
      </c>
      <c r="BW297" s="335">
        <f>$I297*IF($G297="Pickup", SUMIFS(NewEmisData!I:I, NewEmisData!$A:$A, "Pickup", NewEmisData!$B:$B, $A297, NewEmisData!$C:$C, $H297, NewEmisData!$D:$D, BW$2), SUMIFS(NewEmisData!I:I, NewEmisData!$A:$A, "LDV", NewEmisData!$B:$B, $A297, NewEmisData!$C:$C, $H297, NewEmisData!$D:$D, BW$2))</f>
        <v>0.15182918417959501</v>
      </c>
      <c r="BX297" s="335">
        <f>$I297*IF($G297="Pickup", SUMIFS(NewEmisData!J:J, NewEmisData!$A:$A, "Pickup", NewEmisData!$B:$B, $A297, NewEmisData!$C:$C, $H297, NewEmisData!$D:$D, BX$2), SUMIFS(NewEmisData!J:J, NewEmisData!$A:$A, "LDV", NewEmisData!$B:$B, $A297, NewEmisData!$C:$C, $H297, NewEmisData!$D:$D, BX$2))</f>
        <v>0.12865137268893501</v>
      </c>
      <c r="BY297" s="335">
        <f>$I297*IF($G297="Pickup", SUMIFS(NewEmisData!K:K, NewEmisData!$A:$A, "Pickup", NewEmisData!$B:$B, $A297, NewEmisData!$C:$C, $H297, NewEmisData!$D:$D, BY$2), SUMIFS(NewEmisData!K:K, NewEmisData!$A:$A, "LDV", NewEmisData!$B:$B, $A297, NewEmisData!$C:$C, $H297, NewEmisData!$D:$D, BY$2))</f>
        <v>0.11591502454704899</v>
      </c>
      <c r="BZ297" s="335">
        <f>$I297*IF($G297="Pickup", SUMIFS(NewEmisData!L:L, NewEmisData!$A:$A, "Pickup", NewEmisData!$B:$B, $A297, NewEmisData!$C:$C, $H297, NewEmisData!$D:$D, BZ$2), SUMIFS(NewEmisData!L:L, NewEmisData!$A:$A, "LDV", NewEmisData!$B:$B, $A297, NewEmisData!$C:$C, $H297, NewEmisData!$D:$D, BZ$2))</f>
        <v>0.110951334785302</v>
      </c>
      <c r="CA297" s="335">
        <f>$I297*IF($G297="Pickup", SUMIFS(NewEmisData!M:M, NewEmisData!$A:$A, "Pickup", NewEmisData!$B:$B, $A297, NewEmisData!$C:$C, $H297, NewEmisData!$D:$D, CA$2), SUMIFS(NewEmisData!M:M, NewEmisData!$A:$A, "LDV", NewEmisData!$B:$B, $A297, NewEmisData!$C:$C, $H297, NewEmisData!$D:$D, CA$2))</f>
        <v>0.10699337260583799</v>
      </c>
      <c r="CB297" s="335">
        <v>0.10573121882292051</v>
      </c>
      <c r="CC297" s="335">
        <f>$I297*IF($G297="Pickup", SUMIFS(NewEmisData!E:E, NewEmisData!$A:$A, "Pickup", NewEmisData!$B:$B, $A297, NewEmisData!$C:$C, $H297, NewEmisData!$D:$D, CC$2), SUMIFS(NewEmisData!E:E, NewEmisData!$A:$A, "LDV", NewEmisData!$B:$B, $A297, NewEmisData!$C:$C, $H297, NewEmisData!$D:$D, CC$2))</f>
        <v>5.1125583760404797E-2</v>
      </c>
      <c r="CD297" s="335">
        <f>$I297*IF($G297="Pickup", SUMIFS(NewEmisData!F:F, NewEmisData!$A:$A, "Pickup", NewEmisData!$B:$B, $A297, NewEmisData!$C:$C, $H297, NewEmisData!$D:$D, CD$2), SUMIFS(NewEmisData!F:F, NewEmisData!$A:$A, "LDV", NewEmisData!$B:$B, $A297, NewEmisData!$C:$C, $H297, NewEmisData!$D:$D, CD$2))</f>
        <v>3.7154393856404101E-2</v>
      </c>
      <c r="CE297" s="335">
        <f>$I297*IF($G297="Pickup", SUMIFS(NewEmisData!G:G, NewEmisData!$A:$A, "Pickup", NewEmisData!$B:$B, $A297, NewEmisData!$C:$C, $H297, NewEmisData!$D:$D, CE$2), SUMIFS(NewEmisData!G:G, NewEmisData!$A:$A, "LDV", NewEmisData!$B:$B, $A297, NewEmisData!$C:$C, $H297, NewEmisData!$D:$D, CE$2))</f>
        <v>2.8853651309577E-2</v>
      </c>
      <c r="CF297" s="335">
        <f>$I297*IF($G297="Pickup", SUMIFS(NewEmisData!H:H, NewEmisData!$A:$A, "Pickup", NewEmisData!$B:$B, $A297, NewEmisData!$C:$C, $H297, NewEmisData!$D:$D, CF$2), SUMIFS(NewEmisData!H:H, NewEmisData!$A:$A, "LDV", NewEmisData!$B:$B, $A297, NewEmisData!$C:$C, $H297, NewEmisData!$D:$D, CF$2))</f>
        <v>2.7537520644524499E-2</v>
      </c>
      <c r="CG297" s="335">
        <f>$I297*IF($G297="Pickup", SUMIFS(NewEmisData!I:I, NewEmisData!$A:$A, "Pickup", NewEmisData!$B:$B, $A297, NewEmisData!$C:$C, $H297, NewEmisData!$D:$D, CG$2), SUMIFS(NewEmisData!I:I, NewEmisData!$A:$A, "LDV", NewEmisData!$B:$B, $A297, NewEmisData!$C:$C, $H297, NewEmisData!$D:$D, CG$2))</f>
        <v>2.6666633761740999E-2</v>
      </c>
      <c r="CH297" s="335">
        <f>$I297*IF($G297="Pickup", SUMIFS(NewEmisData!J:J, NewEmisData!$A:$A, "Pickup", NewEmisData!$B:$B, $A297, NewEmisData!$C:$C, $H297, NewEmisData!$D:$D, CH$2), SUMIFS(NewEmisData!J:J, NewEmisData!$A:$A, "LDV", NewEmisData!$B:$B, $A297, NewEmisData!$C:$C, $H297, NewEmisData!$D:$D, CH$2))</f>
        <v>2.5980348711507999E-2</v>
      </c>
      <c r="CI297" s="335">
        <f>$I297*IF($G297="Pickup", SUMIFS(NewEmisData!K:K, NewEmisData!$A:$A, "Pickup", NewEmisData!$B:$B, $A297, NewEmisData!$C:$C, $H297, NewEmisData!$D:$D, CI$2), SUMIFS(NewEmisData!K:K, NewEmisData!$A:$A, "LDV", NewEmisData!$B:$B, $A297, NewEmisData!$C:$C, $H297, NewEmisData!$D:$D, CI$2))</f>
        <v>2.5978185303944301E-2</v>
      </c>
      <c r="CJ297" s="335">
        <f>$I297*IF($G297="Pickup", SUMIFS(NewEmisData!L:L, NewEmisData!$A:$A, "Pickup", NewEmisData!$B:$B, $A297, NewEmisData!$C:$C, $H297, NewEmisData!$D:$D, CJ$2), SUMIFS(NewEmisData!L:L, NewEmisData!$A:$A, "LDV", NewEmisData!$B:$B, $A297, NewEmisData!$C:$C, $H297, NewEmisData!$D:$D, CJ$2))</f>
        <v>2.5977588735828699E-2</v>
      </c>
      <c r="CK297" s="335">
        <f>$I297*IF($G297="Pickup", SUMIFS(NewEmisData!M:M, NewEmisData!$A:$A, "Pickup", NewEmisData!$B:$B, $A297, NewEmisData!$C:$C, $H297, NewEmisData!$D:$D, CK$2), SUMIFS(NewEmisData!M:M, NewEmisData!$A:$A, "LDV", NewEmisData!$B:$B, $A297, NewEmisData!$C:$C, $H297, NewEmisData!$D:$D, CK$2))</f>
        <v>2.5976994364069798E-2</v>
      </c>
      <c r="CL297" s="335">
        <v>2.2881070645398207E-2</v>
      </c>
      <c r="CM297" s="335">
        <f>$I297*IF($G297="Pickup", SUMIFS(NewEmisData!E:E, NewEmisData!$A:$A, "Pickup", NewEmisData!$B:$B, $A297, NewEmisData!$C:$C, $H297, NewEmisData!$D:$D, CM$2), SUMIFS(NewEmisData!E:E, NewEmisData!$A:$A, "LDV", NewEmisData!$B:$B, $A297, NewEmisData!$C:$C, $H297, NewEmisData!$D:$D, CM$2))</f>
        <v>2.2752592498671498E-2</v>
      </c>
      <c r="CN297" s="335">
        <f>$I297*IF($G297="Pickup", SUMIFS(NewEmisData!F:F, NewEmisData!$A:$A, "Pickup", NewEmisData!$B:$B, $A297, NewEmisData!$C:$C, $H297, NewEmisData!$D:$D, CN$2), SUMIFS(NewEmisData!F:F, NewEmisData!$A:$A, "LDV", NewEmisData!$B:$B, $A297, NewEmisData!$C:$C, $H297, NewEmisData!$D:$D, CN$2))</f>
        <v>1.4156662086893E-2</v>
      </c>
      <c r="CO297" s="335">
        <f>$I297*IF($G297="Pickup", SUMIFS(NewEmisData!G:G, NewEmisData!$A:$A, "Pickup", NewEmisData!$B:$B, $A297, NewEmisData!$C:$C, $H297, NewEmisData!$D:$D, CO$2), SUMIFS(NewEmisData!G:G, NewEmisData!$A:$A, "LDV", NewEmisData!$B:$B, $A297, NewEmisData!$C:$C, $H297, NewEmisData!$D:$D, CO$2))</f>
        <v>9.29628541682684E-3</v>
      </c>
      <c r="CP297" s="335">
        <f>$I297*IF($G297="Pickup", SUMIFS(NewEmisData!H:H, NewEmisData!$A:$A, "Pickup", NewEmisData!$B:$B, $A297, NewEmisData!$C:$C, $H297, NewEmisData!$D:$D, CP$2), SUMIFS(NewEmisData!H:H, NewEmisData!$A:$A, "LDV", NewEmisData!$B:$B, $A297, NewEmisData!$C:$C, $H297, NewEmisData!$D:$D, CP$2))</f>
        <v>7.6962231490179996E-3</v>
      </c>
      <c r="CQ297" s="335">
        <f>$I297*IF($G297="Pickup", SUMIFS(NewEmisData!I:I, NewEmisData!$A:$A, "Pickup", NewEmisData!$B:$B, $A297, NewEmisData!$C:$C, $H297, NewEmisData!$D:$D, CQ$2), SUMIFS(NewEmisData!I:I, NewEmisData!$A:$A, "LDV", NewEmisData!$B:$B, $A297, NewEmisData!$C:$C, $H297, NewEmisData!$D:$D, CQ$2))</f>
        <v>6.9434858281499498E-3</v>
      </c>
      <c r="CR297" s="335">
        <f>$I297*IF($G297="Pickup", SUMIFS(NewEmisData!J:J, NewEmisData!$A:$A, "Pickup", NewEmisData!$B:$B, $A297, NewEmisData!$C:$C, $H297, NewEmisData!$D:$D, CR$2), SUMIFS(NewEmisData!J:J, NewEmisData!$A:$A, "LDV", NewEmisData!$B:$B, $A297, NewEmisData!$C:$C, $H297, NewEmisData!$D:$D, CR$2))</f>
        <v>6.6235501686008101E-3</v>
      </c>
      <c r="CS297" s="335">
        <f>$I297*IF($G297="Pickup", SUMIFS(NewEmisData!K:K, NewEmisData!$A:$A, "Pickup", NewEmisData!$B:$B, $A297, NewEmisData!$C:$C, $H297, NewEmisData!$D:$D, CS$2), SUMIFS(NewEmisData!K:K, NewEmisData!$A:$A, "LDV", NewEmisData!$B:$B, $A297, NewEmisData!$C:$C, $H297, NewEmisData!$D:$D, CS$2))</f>
        <v>6.5909545130035602E-3</v>
      </c>
      <c r="CT297" s="335">
        <f>$I297*IF($G297="Pickup", SUMIFS(NewEmisData!L:L, NewEmisData!$A:$A, "Pickup", NewEmisData!$B:$B, $A297, NewEmisData!$C:$C, $H297, NewEmisData!$D:$D, CT$2), SUMIFS(NewEmisData!L:L, NewEmisData!$A:$A, "LDV", NewEmisData!$B:$B, $A297, NewEmisData!$C:$C, $H297, NewEmisData!$D:$D, CT$2))</f>
        <v>6.5377802107072303E-3</v>
      </c>
      <c r="CU297" s="335">
        <f>$I297*IF($G297="Pickup", SUMIFS(NewEmisData!M:M, NewEmisData!$A:$A, "Pickup", NewEmisData!$B:$B, $A297, NewEmisData!$C:$C, $H297, NewEmisData!$D:$D, CU$2), SUMIFS(NewEmisData!M:M, NewEmisData!$A:$A, "LDV", NewEmisData!$B:$B, $A297, NewEmisData!$C:$C, $H297, NewEmisData!$D:$D, CU$2))</f>
        <v>6.5374275690386098E-3</v>
      </c>
      <c r="CV297" s="335">
        <v>6.9734009009235556E-3</v>
      </c>
      <c r="CW297" s="335">
        <v>4.0498104655261064E-3</v>
      </c>
      <c r="CX297" s="335">
        <v>2.5030350838759993E-3</v>
      </c>
      <c r="CY297" s="335">
        <v>2.1151214403419519E-3</v>
      </c>
      <c r="CZ297" s="335">
        <v>1.7489979687569375E-3</v>
      </c>
      <c r="DA297" s="335">
        <v>1.340486996695321E-3</v>
      </c>
      <c r="DB297" s="335">
        <v>1.0553769116342638E-3</v>
      </c>
      <c r="DC297" s="335">
        <v>1.0132227560056145E-3</v>
      </c>
      <c r="DD297" s="335">
        <v>1.0003159541004489E-3</v>
      </c>
      <c r="DE297" s="335">
        <v>9.9860782000699166E-4</v>
      </c>
      <c r="DF297" s="335">
        <v>9.9860782000699166E-4</v>
      </c>
      <c r="DG297" s="335">
        <f>$I297*IF($G297="Pickup", SUMIFS(NewEmisData!E:E, NewEmisData!$A:$A, "Pickup", NewEmisData!$B:$B, $A297, NewEmisData!$C:$C, $H297, NewEmisData!$D:$D, DG$2), SUMIFS(NewEmisData!E:E, NewEmisData!$A:$A, "LDV", NewEmisData!$B:$B, $A297, NewEmisData!$C:$C, $H297, NewEmisData!$D:$D, DG$2))</f>
        <v>0</v>
      </c>
      <c r="DH297" s="335">
        <f>$I297*IF($G297="Pickup", SUMIFS(NewEmisData!F:F, NewEmisData!$A:$A, "Pickup", NewEmisData!$B:$B, $A297, NewEmisData!$C:$C, $H297, NewEmisData!$D:$D, DH$2), SUMIFS(NewEmisData!F:F, NewEmisData!$A:$A, "LDV", NewEmisData!$B:$B, $A297, NewEmisData!$C:$C, $H297, NewEmisData!$D:$D, DH$2))</f>
        <v>0</v>
      </c>
      <c r="DI297" s="335">
        <f>$I297*IF($G297="Pickup", SUMIFS(NewEmisData!G:G, NewEmisData!$A:$A, "Pickup", NewEmisData!$B:$B, $A297, NewEmisData!$C:$C, $H297, NewEmisData!$D:$D, DI$2), SUMIFS(NewEmisData!G:G, NewEmisData!$A:$A, "LDV", NewEmisData!$B:$B, $A297, NewEmisData!$C:$C, $H297, NewEmisData!$D:$D, DI$2))</f>
        <v>0</v>
      </c>
      <c r="DJ297" s="335">
        <f>$I297*IF($G297="Pickup", SUMIFS(NewEmisData!H:H, NewEmisData!$A:$A, "Pickup", NewEmisData!$B:$B, $A297, NewEmisData!$C:$C, $H297, NewEmisData!$D:$D, DJ$2), SUMIFS(NewEmisData!H:H, NewEmisData!$A:$A, "LDV", NewEmisData!$B:$B, $A297, NewEmisData!$C:$C, $H297, NewEmisData!$D:$D, DJ$2))</f>
        <v>0</v>
      </c>
      <c r="DK297" s="335">
        <f>$I297*IF($G297="Pickup", SUMIFS(NewEmisData!I:I, NewEmisData!$A:$A, "Pickup", NewEmisData!$B:$B, $A297, NewEmisData!$C:$C, $H297, NewEmisData!$D:$D, DK$2), SUMIFS(NewEmisData!I:I, NewEmisData!$A:$A, "LDV", NewEmisData!$B:$B, $A297, NewEmisData!$C:$C, $H297, NewEmisData!$D:$D, DK$2))</f>
        <v>0</v>
      </c>
      <c r="DL297" s="335">
        <f>$I297*IF($G297="Pickup", SUMIFS(NewEmisData!J:J, NewEmisData!$A:$A, "Pickup", NewEmisData!$B:$B, $A297, NewEmisData!$C:$C, $H297, NewEmisData!$D:$D, DL$2), SUMIFS(NewEmisData!J:J, NewEmisData!$A:$A, "LDV", NewEmisData!$B:$B, $A297, NewEmisData!$C:$C, $H297, NewEmisData!$D:$D, DL$2))</f>
        <v>0</v>
      </c>
      <c r="DM297" s="335">
        <f>$I297*IF($G297="Pickup", SUMIFS(NewEmisData!K:K, NewEmisData!$A:$A, "Pickup", NewEmisData!$B:$B, $A297, NewEmisData!$C:$C, $H297, NewEmisData!$D:$D, DM$2), SUMIFS(NewEmisData!K:K, NewEmisData!$A:$A, "LDV", NewEmisData!$B:$B, $A297, NewEmisData!$C:$C, $H297, NewEmisData!$D:$D, DM$2))</f>
        <v>0</v>
      </c>
      <c r="DN297" s="335">
        <f>$I297*IF($G297="Pickup", SUMIFS(NewEmisData!L:L, NewEmisData!$A:$A, "Pickup", NewEmisData!$B:$B, $A297, NewEmisData!$C:$C, $H297, NewEmisData!$D:$D, DN$2), SUMIFS(NewEmisData!L:L, NewEmisData!$A:$A, "LDV", NewEmisData!$B:$B, $A297, NewEmisData!$C:$C, $H297, NewEmisData!$D:$D, DN$2))</f>
        <v>0</v>
      </c>
      <c r="DO297" s="335">
        <f>$I297*IF($G297="Pickup", SUMIFS(NewEmisData!M:M, NewEmisData!$A:$A, "Pickup", NewEmisData!$B:$B, $A297, NewEmisData!$C:$C, $H297, NewEmisData!$D:$D, DO$2), SUMIFS(NewEmisData!M:M, NewEmisData!$A:$A, "LDV", NewEmisData!$B:$B, $A297, NewEmisData!$C:$C, $H297, NewEmisData!$D:$D, DO$2))</f>
        <v>0</v>
      </c>
      <c r="DP297" s="335">
        <v>2.023129771030282E-3</v>
      </c>
      <c r="DQ297" s="335">
        <f>$I297*IF($G297="Pickup", SUMIFS(NewEmisData!E:E, NewEmisData!$A:$A, "Pickup", NewEmisData!$B:$B, $A297, NewEmisData!$C:$C, $H297, NewEmisData!$D:$D, DQ$2), SUMIFS(NewEmisData!E:E, NewEmisData!$A:$A, "LDV", NewEmisData!$B:$B, $A297, NewEmisData!$C:$C, $H297, NewEmisData!$D:$D, DQ$2))</f>
        <v>1.7231430999334701E-2</v>
      </c>
      <c r="DR297" s="335">
        <f>$I297*IF($G297="Pickup", SUMIFS(NewEmisData!F:F, NewEmisData!$A:$A, "Pickup", NewEmisData!$B:$B, $A297, NewEmisData!$C:$C, $H297, NewEmisData!$D:$D, DR$2), SUMIFS(NewEmisData!F:F, NewEmisData!$A:$A, "LDV", NewEmisData!$B:$B, $A297, NewEmisData!$C:$C, $H297, NewEmisData!$D:$D, DR$2))</f>
        <v>8.9963646277585099E-3</v>
      </c>
      <c r="DS297" s="335">
        <f>$I297*IF($G297="Pickup", SUMIFS(NewEmisData!G:G, NewEmisData!$A:$A, "Pickup", NewEmisData!$B:$B, $A297, NewEmisData!$C:$C, $H297, NewEmisData!$D:$D, DS$2), SUMIFS(NewEmisData!G:G, NewEmisData!$A:$A, "LDV", NewEmisData!$B:$B, $A297, NewEmisData!$C:$C, $H297, NewEmisData!$D:$D, DS$2))</f>
        <v>5.6961522615022698E-3</v>
      </c>
      <c r="DT297" s="335">
        <f>$I297*IF($G297="Pickup", SUMIFS(NewEmisData!H:H, NewEmisData!$A:$A, "Pickup", NewEmisData!$B:$B, $A297, NewEmisData!$C:$C, $H297, NewEmisData!$D:$D, DT$2), SUMIFS(NewEmisData!H:H, NewEmisData!$A:$A, "LDV", NewEmisData!$B:$B, $A297, NewEmisData!$C:$C, $H297, NewEmisData!$D:$D, DT$2))</f>
        <v>4.3151143502781096E-3</v>
      </c>
      <c r="DU297" s="335">
        <f>$I297*IF($G297="Pickup", SUMIFS(NewEmisData!I:I, NewEmisData!$A:$A, "Pickup", NewEmisData!$B:$B, $A297, NewEmisData!$C:$C, $H297, NewEmisData!$D:$D, DU$2), SUMIFS(NewEmisData!I:I, NewEmisData!$A:$A, "LDV", NewEmisData!$B:$B, $A297, NewEmisData!$C:$C, $H297, NewEmisData!$D:$D, DU$2))</f>
        <v>3.35028978849721E-3</v>
      </c>
      <c r="DV297" s="335">
        <f>$I297*IF($G297="Pickup", SUMIFS(NewEmisData!J:J, NewEmisData!$A:$A, "Pickup", NewEmisData!$B:$B, $A297, NewEmisData!$C:$C, $H297, NewEmisData!$D:$D, DV$2), SUMIFS(NewEmisData!J:J, NewEmisData!$A:$A, "LDV", NewEmisData!$B:$B, $A297, NewEmisData!$C:$C, $H297, NewEmisData!$D:$D, DV$2))</f>
        <v>2.9288858721300301E-3</v>
      </c>
      <c r="DW297" s="335">
        <f>$I297*IF($G297="Pickup", SUMIFS(NewEmisData!K:K, NewEmisData!$A:$A, "Pickup", NewEmisData!$B:$B, $A297, NewEmisData!$C:$C, $H297, NewEmisData!$D:$D, DW$2), SUMIFS(NewEmisData!K:K, NewEmisData!$A:$A, "LDV", NewEmisData!$B:$B, $A297, NewEmisData!$C:$C, $H297, NewEmisData!$D:$D, DW$2))</f>
        <v>2.6889748661232601E-3</v>
      </c>
      <c r="DX297" s="335">
        <f>$I297*IF($G297="Pickup", SUMIFS(NewEmisData!L:L, NewEmisData!$A:$A, "Pickup", NewEmisData!$B:$B, $A297, NewEmisData!$C:$C, $H297, NewEmisData!$D:$D, DX$2), SUMIFS(NewEmisData!L:L, NewEmisData!$A:$A, "LDV", NewEmisData!$B:$B, $A297, NewEmisData!$C:$C, $H297, NewEmisData!$D:$D, DX$2))</f>
        <v>2.6131014849391301E-3</v>
      </c>
      <c r="DY297" s="335">
        <f>$I297*IF($G297="Pickup", SUMIFS(NewEmisData!M:M, NewEmisData!$A:$A, "Pickup", NewEmisData!$B:$B, $A297, NewEmisData!$C:$C, $H297, NewEmisData!$D:$D, DY$2), SUMIFS(NewEmisData!M:M, NewEmisData!$A:$A, "LDV", NewEmisData!$B:$B, $A297, NewEmisData!$C:$C, $H297, NewEmisData!$D:$D, DY$2))</f>
        <v>2.5757099053792102E-3</v>
      </c>
      <c r="DZ297" s="335">
        <v>5.594489642908501E-3</v>
      </c>
      <c r="EA297" s="335">
        <f t="shared" si="542"/>
        <v>605.35194063093002</v>
      </c>
      <c r="EB297" s="335">
        <f t="shared" si="543"/>
        <v>575.43677827742204</v>
      </c>
      <c r="EC297" s="335">
        <f t="shared" si="544"/>
        <v>447.50306541281799</v>
      </c>
      <c r="ED297" s="335">
        <f t="shared" si="545"/>
        <v>380.32748601406797</v>
      </c>
      <c r="EE297" s="335">
        <f t="shared" si="546"/>
        <v>328.8508655947</v>
      </c>
      <c r="EF297" s="335">
        <f t="shared" si="547"/>
        <v>299.87343037562698</v>
      </c>
      <c r="EG297" s="335">
        <f t="shared" si="548"/>
        <v>286.96645721008798</v>
      </c>
      <c r="EH297" s="335">
        <f t="shared" si="549"/>
        <v>282.38592098475101</v>
      </c>
      <c r="EI297" s="335">
        <f t="shared" si="550"/>
        <v>280.69816184937503</v>
      </c>
      <c r="EJ297" s="335">
        <f t="shared" si="551"/>
        <v>0.27672218065037407</v>
      </c>
      <c r="EK297" s="335">
        <f t="shared" si="552"/>
        <v>0.73999493628111201</v>
      </c>
      <c r="EL297" s="335">
        <f t="shared" si="553"/>
        <v>0.35335240075773999</v>
      </c>
      <c r="EM297" s="335">
        <f t="shared" si="554"/>
        <v>0.18897755292818599</v>
      </c>
      <c r="EN297" s="335">
        <f t="shared" si="555"/>
        <v>0.12218817840455801</v>
      </c>
      <c r="EO297" s="335">
        <f t="shared" si="556"/>
        <v>7.3060825114572805E-2</v>
      </c>
      <c r="EP297" s="335">
        <f t="shared" si="557"/>
        <v>5.3764321341730301E-2</v>
      </c>
      <c r="EQ297" s="335">
        <f t="shared" si="558"/>
        <v>4.5765873698397498E-2</v>
      </c>
      <c r="ER297" s="335">
        <f t="shared" si="559"/>
        <v>4.3548109073897001E-2</v>
      </c>
      <c r="ES297" s="335">
        <f t="shared" si="560"/>
        <v>4.24609775043936E-2</v>
      </c>
      <c r="ET297" s="335">
        <f t="shared" si="561"/>
        <v>6.1988464688476796E-2</v>
      </c>
      <c r="EU297" s="335">
        <f t="shared" si="562"/>
        <v>1.04747160569124E-2</v>
      </c>
      <c r="EV297" s="335">
        <f t="shared" si="563"/>
        <v>9.9570764799691708E-3</v>
      </c>
      <c r="EW297" s="335">
        <f t="shared" si="564"/>
        <v>6.4196648888919499E-3</v>
      </c>
      <c r="EX297" s="335">
        <f t="shared" si="565"/>
        <v>5.45599526494426E-3</v>
      </c>
      <c r="EY297" s="335">
        <f t="shared" si="566"/>
        <v>4.7175365225731996E-3</v>
      </c>
      <c r="EZ297" s="335">
        <f t="shared" si="567"/>
        <v>4.3018391726363297E-3</v>
      </c>
      <c r="FA297" s="335">
        <f t="shared" si="568"/>
        <v>4.1166816404986702E-3</v>
      </c>
      <c r="FB297" s="335">
        <f t="shared" si="569"/>
        <v>4.0509726462172697E-3</v>
      </c>
      <c r="FC297" s="335">
        <f t="shared" si="570"/>
        <v>4.0267596573162799E-3</v>
      </c>
      <c r="FD297" s="335">
        <f t="shared" si="571"/>
        <v>1.7442083422488778E-3</v>
      </c>
      <c r="FE297" s="335">
        <f t="shared" si="572"/>
        <v>0.112529836649977</v>
      </c>
      <c r="FF297" s="335">
        <f t="shared" si="573"/>
        <v>0.103764807432247</v>
      </c>
      <c r="FG297" s="335">
        <f t="shared" si="574"/>
        <v>8.1904009889209095E-2</v>
      </c>
      <c r="FH297" s="335">
        <f t="shared" si="575"/>
        <v>8.0372811122020202E-2</v>
      </c>
      <c r="FI297" s="335">
        <f t="shared" si="576"/>
        <v>7.8826850839141593E-2</v>
      </c>
      <c r="FJ297" s="335">
        <f t="shared" si="577"/>
        <v>7.7629471627150906E-2</v>
      </c>
      <c r="FK297" s="335">
        <f t="shared" si="578"/>
        <v>7.6869255276324197E-2</v>
      </c>
      <c r="FL297" s="335">
        <f t="shared" si="579"/>
        <v>7.6489801218608905E-2</v>
      </c>
      <c r="FM297" s="335">
        <f t="shared" si="580"/>
        <v>7.6275890012832595E-2</v>
      </c>
      <c r="FN297" s="335">
        <f t="shared" si="581"/>
        <v>4.7629366333098749E-2</v>
      </c>
      <c r="FO297" s="335">
        <f t="shared" si="582"/>
        <v>2.93140110896879E-2</v>
      </c>
      <c r="FP297" s="335">
        <f t="shared" si="583"/>
        <v>2.15603319614842E-2</v>
      </c>
      <c r="FQ297" s="335">
        <f t="shared" si="584"/>
        <v>1.61359542510712E-2</v>
      </c>
      <c r="FR297" s="335">
        <f t="shared" si="585"/>
        <v>1.4781439172223E-2</v>
      </c>
      <c r="FS297" s="335">
        <f t="shared" si="586"/>
        <v>1.3413837806436801E-2</v>
      </c>
      <c r="FT297" s="335">
        <f t="shared" si="587"/>
        <v>1.2354573478352299E-2</v>
      </c>
      <c r="FU297" s="335">
        <f t="shared" si="588"/>
        <v>1.16820653404197E-2</v>
      </c>
      <c r="FV297" s="335">
        <f t="shared" si="589"/>
        <v>1.13463459698093E-2</v>
      </c>
      <c r="FW297" s="335">
        <f t="shared" si="590"/>
        <v>1.1157149268450401E-2</v>
      </c>
      <c r="FX297" s="335">
        <f t="shared" si="591"/>
        <v>9.4789149915835945E-3</v>
      </c>
    </row>
    <row r="298" spans="1:180" x14ac:dyDescent="0.2">
      <c r="A298" s="305" t="str">
        <f>_xlfn.CONCAT(IF(LEFT(TRIM(A297),1)="*", "*R", "R"), 1+RIGHT(TRIM(A297),1))</f>
        <v>R5</v>
      </c>
      <c r="B298" s="305" t="str">
        <f t="shared" si="593"/>
        <v>TLMCNG11</v>
      </c>
      <c r="C298" s="305" t="str">
        <f t="shared" si="594"/>
        <v>TL.CNG.M.CNG.2011</v>
      </c>
      <c r="D298" s="301" t="str">
        <f t="shared" si="595"/>
        <v>bn-vmt, bn-vmt/a</v>
      </c>
      <c r="E298" s="301" t="str">
        <f t="shared" si="596"/>
        <v>TRNCNGL</v>
      </c>
      <c r="F298" s="301" t="str">
        <f t="shared" si="597"/>
        <v>TL</v>
      </c>
      <c r="G298" s="315" t="s">
        <v>819</v>
      </c>
      <c r="H298" s="301" t="s">
        <v>814</v>
      </c>
      <c r="I298" s="315">
        <v>1</v>
      </c>
      <c r="J298" s="315" t="str">
        <f t="shared" si="592"/>
        <v>Minivan-GSL</v>
      </c>
      <c r="K298" s="335">
        <f>$I298*IF($G298="Pickup", SUMIFS(NewEmisData!E:E, NewEmisData!$A:$A, "Pickup", NewEmisData!$B:$B, $A298, NewEmisData!$C:$C, $H298, NewEmisData!$D:$D, K$2), SUMIFS(NewEmisData!E:E, NewEmisData!$A:$A, "LDV", NewEmisData!$B:$B, $A298, NewEmisData!$C:$C, $H298, NewEmisData!$D:$D, K$2))</f>
        <v>474.817101058422</v>
      </c>
      <c r="L298" s="335">
        <f>$I298*IF($G298="Pickup", SUMIFS(NewEmisData!F:F, NewEmisData!$A:$A, "Pickup", NewEmisData!$B:$B, $A298, NewEmisData!$C:$C, $H298, NewEmisData!$D:$D, L$2), SUMIFS(NewEmisData!F:F, NewEmisData!$A:$A, "LDV", NewEmisData!$B:$B, $A298, NewEmisData!$C:$C, $H298, NewEmisData!$D:$D, L$2))</f>
        <v>451.24703471572099</v>
      </c>
      <c r="M298" s="335">
        <f>$I298*IF($G298="Pickup", SUMIFS(NewEmisData!G:G, NewEmisData!$A:$A, "Pickup", NewEmisData!$B:$B, $A298, NewEmisData!$C:$C, $H298, NewEmisData!$D:$D, M$2), SUMIFS(NewEmisData!G:G, NewEmisData!$A:$A, "LDV", NewEmisData!$B:$B, $A298, NewEmisData!$C:$C, $H298, NewEmisData!$D:$D, M$2))</f>
        <v>359.55406391675598</v>
      </c>
      <c r="N298" s="335">
        <f>$I298*IF($G298="Pickup", SUMIFS(NewEmisData!H:H, NewEmisData!$A:$A, "Pickup", NewEmisData!$B:$B, $A298, NewEmisData!$C:$C, $H298, NewEmisData!$D:$D, N$2), SUMIFS(NewEmisData!H:H, NewEmisData!$A:$A, "LDV", NewEmisData!$B:$B, $A298, NewEmisData!$C:$C, $H298, NewEmisData!$D:$D, N$2))</f>
        <v>306.68867751853497</v>
      </c>
      <c r="O298" s="335">
        <f>$I298*IF($G298="Pickup", SUMIFS(NewEmisData!I:I, NewEmisData!$A:$A, "Pickup", NewEmisData!$B:$B, $A298, NewEmisData!$C:$C, $H298, NewEmisData!$D:$D, O$2), SUMIFS(NewEmisData!I:I, NewEmisData!$A:$A, "LDV", NewEmisData!$B:$B, $A298, NewEmisData!$C:$C, $H298, NewEmisData!$D:$D, O$2))</f>
        <v>266.05693149041099</v>
      </c>
      <c r="P298" s="335">
        <f>$I298*IF($G298="Pickup", SUMIFS(NewEmisData!J:J, NewEmisData!$A:$A, "Pickup", NewEmisData!$B:$B, $A298, NewEmisData!$C:$C, $H298, NewEmisData!$D:$D, P$2), SUMIFS(NewEmisData!J:J, NewEmisData!$A:$A, "LDV", NewEmisData!$B:$B, $A298, NewEmisData!$C:$C, $H298, NewEmisData!$D:$D, P$2))</f>
        <v>243.087176828883</v>
      </c>
      <c r="Q298" s="335">
        <f>$I298*IF($G298="Pickup", SUMIFS(NewEmisData!K:K, NewEmisData!$A:$A, "Pickup", NewEmisData!$B:$B, $A298, NewEmisData!$C:$C, $H298, NewEmisData!$D:$D, Q$2), SUMIFS(NewEmisData!K:K, NewEmisData!$A:$A, "LDV", NewEmisData!$B:$B, $A298, NewEmisData!$C:$C, $H298, NewEmisData!$D:$D, Q$2))</f>
        <v>232.82718030870799</v>
      </c>
      <c r="R298" s="335">
        <f>$I298*IF($G298="Pickup", SUMIFS(NewEmisData!L:L, NewEmisData!$A:$A, "Pickup", NewEmisData!$B:$B, $A298, NewEmisData!$C:$C, $H298, NewEmisData!$D:$D, R$2), SUMIFS(NewEmisData!L:L, NewEmisData!$A:$A, "LDV", NewEmisData!$B:$B, $A298, NewEmisData!$C:$C, $H298, NewEmisData!$D:$D, R$2))</f>
        <v>229.167353178653</v>
      </c>
      <c r="S298" s="335">
        <f>$I298*IF($G298="Pickup", SUMIFS(NewEmisData!M:M, NewEmisData!$A:$A, "Pickup", NewEmisData!$B:$B, $A298, NewEmisData!$C:$C, $H298, NewEmisData!$D:$D, S$2), SUMIFS(NewEmisData!M:M, NewEmisData!$A:$A, "LDV", NewEmisData!$B:$B, $A298, NewEmisData!$C:$C, $H298, NewEmisData!$D:$D, S$2))</f>
        <v>227.80956840287899</v>
      </c>
      <c r="T298" s="335">
        <v>0.27672218065037407</v>
      </c>
      <c r="U298" s="335">
        <f>$I298*IF($G298="Pickup", SUMIFS(NewEmisData!E:E, NewEmisData!$A:$A, "Pickup", NewEmisData!$B:$B, $A298, NewEmisData!$C:$C, $H298, NewEmisData!$D:$D, U$2), SUMIFS(NewEmisData!E:E, NewEmisData!$A:$A, "LDV", NewEmisData!$B:$B, $A298, NewEmisData!$C:$C, $H298, NewEmisData!$D:$D, U$2))</f>
        <v>0.70973077210402302</v>
      </c>
      <c r="V298" s="335">
        <f>$I298*IF($G298="Pickup", SUMIFS(NewEmisData!F:F, NewEmisData!$A:$A, "Pickup", NewEmisData!$B:$B, $A298, NewEmisData!$C:$C, $H298, NewEmisData!$D:$D, V$2), SUMIFS(NewEmisData!F:F, NewEmisData!$A:$A, "LDV", NewEmisData!$B:$B, $A298, NewEmisData!$C:$C, $H298, NewEmisData!$D:$D, V$2))</f>
        <v>0.32036907792622199</v>
      </c>
      <c r="W298" s="335">
        <f>$I298*IF($G298="Pickup", SUMIFS(NewEmisData!G:G, NewEmisData!$A:$A, "Pickup", NewEmisData!$B:$B, $A298, NewEmisData!$C:$C, $H298, NewEmisData!$D:$D, W$2), SUMIFS(NewEmisData!G:G, NewEmisData!$A:$A, "LDV", NewEmisData!$B:$B, $A298, NewEmisData!$C:$C, $H298, NewEmisData!$D:$D, W$2))</f>
        <v>0.23974719966536701</v>
      </c>
      <c r="X298" s="335">
        <f>$I298*IF($G298="Pickup", SUMIFS(NewEmisData!H:H, NewEmisData!$A:$A, "Pickup", NewEmisData!$B:$B, $A298, NewEmisData!$C:$C, $H298, NewEmisData!$D:$D, X$2), SUMIFS(NewEmisData!H:H, NewEmisData!$A:$A, "LDV", NewEmisData!$B:$B, $A298, NewEmisData!$C:$C, $H298, NewEmisData!$D:$D, X$2))</f>
        <v>0.160612501035788</v>
      </c>
      <c r="Y298" s="335">
        <f>$I298*IF($G298="Pickup", SUMIFS(NewEmisData!I:I, NewEmisData!$A:$A, "Pickup", NewEmisData!$B:$B, $A298, NewEmisData!$C:$C, $H298, NewEmisData!$D:$D, Y$2), SUMIFS(NewEmisData!I:I, NewEmisData!$A:$A, "LDV", NewEmisData!$B:$B, $A298, NewEmisData!$C:$C, $H298, NewEmisData!$D:$D, Y$2))</f>
        <v>0.10365613117262901</v>
      </c>
      <c r="Z298" s="335">
        <f>$I298*IF($G298="Pickup", SUMIFS(NewEmisData!J:J, NewEmisData!$A:$A, "Pickup", NewEmisData!$B:$B, $A298, NewEmisData!$C:$C, $H298, NewEmisData!$D:$D, Z$2), SUMIFS(NewEmisData!J:J, NewEmisData!$A:$A, "LDV", NewEmisData!$B:$B, $A298, NewEmisData!$C:$C, $H298, NewEmisData!$D:$D, Z$2))</f>
        <v>7.8799994555065797E-2</v>
      </c>
      <c r="AA298" s="335">
        <f>$I298*IF($G298="Pickup", SUMIFS(NewEmisData!K:K, NewEmisData!$A:$A, "Pickup", NewEmisData!$B:$B, $A298, NewEmisData!$C:$C, $H298, NewEmisData!$D:$D, AA$2), SUMIFS(NewEmisData!K:K, NewEmisData!$A:$A, "LDV", NewEmisData!$B:$B, $A298, NewEmisData!$C:$C, $H298, NewEmisData!$D:$D, AA$2))</f>
        <v>6.8646939612850705E-2</v>
      </c>
      <c r="AB298" s="335">
        <f>$I298*IF($G298="Pickup", SUMIFS(NewEmisData!L:L, NewEmisData!$A:$A, "Pickup", NewEmisData!$B:$B, $A298, NewEmisData!$C:$C, $H298, NewEmisData!$D:$D, AB$2), SUMIFS(NewEmisData!L:L, NewEmisData!$A:$A, "LDV", NewEmisData!$B:$B, $A298, NewEmisData!$C:$C, $H298, NewEmisData!$D:$D, AB$2))</f>
        <v>6.5824398729591893E-2</v>
      </c>
      <c r="AC298" s="335">
        <f>$I298*IF($G298="Pickup", SUMIFS(NewEmisData!M:M, NewEmisData!$A:$A, "Pickup", NewEmisData!$B:$B, $A298, NewEmisData!$C:$C, $H298, NewEmisData!$D:$D, AC$2), SUMIFS(NewEmisData!M:M, NewEmisData!$A:$A, "LDV", NewEmisData!$B:$B, $A298, NewEmisData!$C:$C, $H298, NewEmisData!$D:$D, AC$2))</f>
        <v>6.4340803704991095E-2</v>
      </c>
      <c r="AD298" s="335">
        <v>6.1988464688476796E-2</v>
      </c>
      <c r="AE298" s="335">
        <f>$I298*IF($G298="Pickup", SUMIFS(NewEmisData!E:E, NewEmisData!$A:$A, "Pickup", NewEmisData!$B:$B, $A298, NewEmisData!$C:$C, $H298, NewEmisData!$D:$D, AE$2), SUMIFS(NewEmisData!E:E, NewEmisData!$A:$A, "LDV", NewEmisData!$B:$B, $A298, NewEmisData!$C:$C, $H298, NewEmisData!$D:$D, AE$2))</f>
        <v>8.2160020457903906E-3</v>
      </c>
      <c r="AF298" s="335">
        <f>$I298*IF($G298="Pickup", SUMIFS(NewEmisData!F:F, NewEmisData!$A:$A, "Pickup", NewEmisData!$B:$B, $A298, NewEmisData!$C:$C, $H298, NewEmisData!$D:$D, AF$2), SUMIFS(NewEmisData!F:F, NewEmisData!$A:$A, "LDV", NewEmisData!$B:$B, $A298, NewEmisData!$C:$C, $H298, NewEmisData!$D:$D, AF$2))</f>
        <v>7.80815598787189E-3</v>
      </c>
      <c r="AG298" s="335">
        <f>$I298*IF($G298="Pickup", SUMIFS(NewEmisData!G:G, NewEmisData!$A:$A, "Pickup", NewEmisData!$B:$B, $A298, NewEmisData!$C:$C, $H298, NewEmisData!$D:$D, AG$2), SUMIFS(NewEmisData!G:G, NewEmisData!$A:$A, "LDV", NewEmisData!$B:$B, $A298, NewEmisData!$C:$C, $H298, NewEmisData!$D:$D, AG$2))</f>
        <v>5.1579884513251097E-3</v>
      </c>
      <c r="AH298" s="335">
        <f>$I298*IF($G298="Pickup", SUMIFS(NewEmisData!H:H, NewEmisData!$A:$A, "Pickup", NewEmisData!$B:$B, $A298, NewEmisData!$C:$C, $H298, NewEmisData!$D:$D, AH$2), SUMIFS(NewEmisData!H:H, NewEmisData!$A:$A, "LDV", NewEmisData!$B:$B, $A298, NewEmisData!$C:$C, $H298, NewEmisData!$D:$D, AH$2))</f>
        <v>4.3996084263759998E-3</v>
      </c>
      <c r="AI298" s="335">
        <f>$I298*IF($G298="Pickup", SUMIFS(NewEmisData!I:I, NewEmisData!$A:$A, "Pickup", NewEmisData!$B:$B, $A298, NewEmisData!$C:$C, $H298, NewEmisData!$D:$D, AI$2), SUMIFS(NewEmisData!I:I, NewEmisData!$A:$A, "LDV", NewEmisData!$B:$B, $A298, NewEmisData!$C:$C, $H298, NewEmisData!$D:$D, AI$2))</f>
        <v>3.81672539575274E-3</v>
      </c>
      <c r="AJ298" s="335">
        <f>$I298*IF($G298="Pickup", SUMIFS(NewEmisData!J:J, NewEmisData!$A:$A, "Pickup", NewEmisData!$B:$B, $A298, NewEmisData!$C:$C, $H298, NewEmisData!$D:$D, AJ$2), SUMIFS(NewEmisData!J:J, NewEmisData!$A:$A, "LDV", NewEmisData!$B:$B, $A298, NewEmisData!$C:$C, $H298, NewEmisData!$D:$D, AJ$2))</f>
        <v>3.4872096414849999E-3</v>
      </c>
      <c r="AK298" s="335">
        <f>$I298*IF($G298="Pickup", SUMIFS(NewEmisData!K:K, NewEmisData!$A:$A, "Pickup", NewEmisData!$B:$B, $A298, NewEmisData!$C:$C, $H298, NewEmisData!$D:$D, AK$2), SUMIFS(NewEmisData!K:K, NewEmisData!$A:$A, "LDV", NewEmisData!$B:$B, $A298, NewEmisData!$C:$C, $H298, NewEmisData!$D:$D, AK$2))</f>
        <v>3.3400286224750798E-3</v>
      </c>
      <c r="AL298" s="335">
        <f>$I298*IF($G298="Pickup", SUMIFS(NewEmisData!L:L, NewEmisData!$A:$A, "Pickup", NewEmisData!$B:$B, $A298, NewEmisData!$C:$C, $H298, NewEmisData!$D:$D, AL$2), SUMIFS(NewEmisData!L:L, NewEmisData!$A:$A, "LDV", NewEmisData!$B:$B, $A298, NewEmisData!$C:$C, $H298, NewEmisData!$D:$D, AL$2))</f>
        <v>3.2875233288682799E-3</v>
      </c>
      <c r="AM298" s="335">
        <f>$I298*IF($G298="Pickup", SUMIFS(NewEmisData!M:M, NewEmisData!$A:$A, "Pickup", NewEmisData!$B:$B, $A298, NewEmisData!$C:$C, $H298, NewEmisData!$D:$D, AM$2), SUMIFS(NewEmisData!M:M, NewEmisData!$A:$A, "LDV", NewEmisData!$B:$B, $A298, NewEmisData!$C:$C, $H298, NewEmisData!$D:$D, AM$2))</f>
        <v>3.2680461258744399E-3</v>
      </c>
      <c r="AN298" s="335">
        <v>1.7442083422488778E-3</v>
      </c>
      <c r="AO298" s="335">
        <f>$I298*IF($G298="Pickup", SUMIFS(NewEmisData!E:E, NewEmisData!$A:$A, "Pickup", NewEmisData!$B:$B, $A298, NewEmisData!$C:$C, $H298, NewEmisData!$D:$D, AO$2), SUMIFS(NewEmisData!E:E, NewEmisData!$A:$A, "LDV", NewEmisData!$B:$B, $A298, NewEmisData!$C:$C, $H298, NewEmisData!$D:$D, AO$2))</f>
        <v>7.6637268565666605E-2</v>
      </c>
      <c r="AP298" s="335">
        <f>$I298*IF($G298="Pickup", SUMIFS(NewEmisData!F:F, NewEmisData!$A:$A, "Pickup", NewEmisData!$B:$B, $A298, NewEmisData!$C:$C, $H298, NewEmisData!$D:$D, AP$2), SUMIFS(NewEmisData!F:F, NewEmisData!$A:$A, "LDV", NewEmisData!$B:$B, $A298, NewEmisData!$C:$C, $H298, NewEmisData!$D:$D, AP$2))</f>
        <v>7.17220347655846E-2</v>
      </c>
      <c r="AQ298" s="335">
        <f>$I298*IF($G298="Pickup", SUMIFS(NewEmisData!G:G, NewEmisData!$A:$A, "Pickup", NewEmisData!$B:$B, $A298, NewEmisData!$C:$C, $H298, NewEmisData!$D:$D, AQ$2), SUMIFS(NewEmisData!G:G, NewEmisData!$A:$A, "LDV", NewEmisData!$B:$B, $A298, NewEmisData!$C:$C, $H298, NewEmisData!$D:$D, AQ$2))</f>
        <v>5.3063354209187903E-2</v>
      </c>
      <c r="AR298" s="335">
        <f>$I298*IF($G298="Pickup", SUMIFS(NewEmisData!H:H, NewEmisData!$A:$A, "Pickup", NewEmisData!$B:$B, $A298, NewEmisData!$C:$C, $H298, NewEmisData!$D:$D, AR$2), SUMIFS(NewEmisData!H:H, NewEmisData!$A:$A, "LDV", NewEmisData!$B:$B, $A298, NewEmisData!$C:$C, $H298, NewEmisData!$D:$D, AR$2))</f>
        <v>5.1413159178765599E-2</v>
      </c>
      <c r="AS298" s="335">
        <f>$I298*IF($G298="Pickup", SUMIFS(NewEmisData!I:I, NewEmisData!$A:$A, "Pickup", NewEmisData!$B:$B, $A298, NewEmisData!$C:$C, $H298, NewEmisData!$D:$D, AS$2), SUMIFS(NewEmisData!I:I, NewEmisData!$A:$A, "LDV", NewEmisData!$B:$B, $A298, NewEmisData!$C:$C, $H298, NewEmisData!$D:$D, AS$2))</f>
        <v>4.9937748877796798E-2</v>
      </c>
      <c r="AT298" s="335">
        <f>$I298*IF($G298="Pickup", SUMIFS(NewEmisData!J:J, NewEmisData!$A:$A, "Pickup", NewEmisData!$B:$B, $A298, NewEmisData!$C:$C, $H298, NewEmisData!$D:$D, AT$2), SUMIFS(NewEmisData!J:J, NewEmisData!$A:$A, "LDV", NewEmisData!$B:$B, $A298, NewEmisData!$C:$C, $H298, NewEmisData!$D:$D, AT$2))</f>
        <v>4.8737436898882699E-2</v>
      </c>
      <c r="AU298" s="335">
        <f>$I298*IF($G298="Pickup", SUMIFS(NewEmisData!K:K, NewEmisData!$A:$A, "Pickup", NewEmisData!$B:$B, $A298, NewEmisData!$C:$C, $H298, NewEmisData!$D:$D, AU$2), SUMIFS(NewEmisData!K:K, NewEmisData!$A:$A, "LDV", NewEmisData!$B:$B, $A298, NewEmisData!$C:$C, $H298, NewEmisData!$D:$D, AU$2))</f>
        <v>4.7984590527250397E-2</v>
      </c>
      <c r="AV298" s="335">
        <f>$I298*IF($G298="Pickup", SUMIFS(NewEmisData!L:L, NewEmisData!$A:$A, "Pickup", NewEmisData!$B:$B, $A298, NewEmisData!$C:$C, $H298, NewEmisData!$D:$D, AV$2), SUMIFS(NewEmisData!L:L, NewEmisData!$A:$A, "LDV", NewEmisData!$B:$B, $A298, NewEmisData!$C:$C, $H298, NewEmisData!$D:$D, AV$2))</f>
        <v>4.76005320802948E-2</v>
      </c>
      <c r="AW298" s="335">
        <f>$I298*IF($G298="Pickup", SUMIFS(NewEmisData!M:M, NewEmisData!$A:$A, "Pickup", NewEmisData!$B:$B, $A298, NewEmisData!$C:$C, $H298, NewEmisData!$D:$D, AW$2), SUMIFS(NewEmisData!M:M, NewEmisData!$A:$A, "LDV", NewEmisData!$B:$B, $A298, NewEmisData!$C:$C, $H298, NewEmisData!$D:$D, AW$2))</f>
        <v>4.7377866603412998E-2</v>
      </c>
      <c r="AX298" s="335">
        <v>4.7629366333098749E-2</v>
      </c>
      <c r="AY298" s="335">
        <f>$I298*IF($G298="Pickup", SUMIFS(NewEmisData!E:E, NewEmisData!$A:$A, "Pickup", NewEmisData!$B:$B, $A298, NewEmisData!$C:$C, $H298, NewEmisData!$D:$D, AY$2), SUMIFS(NewEmisData!E:E, NewEmisData!$A:$A, "LDV", NewEmisData!$B:$B, $A298, NewEmisData!$C:$C, $H298, NewEmisData!$D:$D, AY$2))</f>
        <v>1.9839679684136899E-2</v>
      </c>
      <c r="AZ298" s="335">
        <f>$I298*IF($G298="Pickup", SUMIFS(NewEmisData!F:F, NewEmisData!$A:$A, "Pickup", NewEmisData!$B:$B, $A298, NewEmisData!$C:$C, $H298, NewEmisData!$D:$D, AZ$2), SUMIFS(NewEmisData!F:F, NewEmisData!$A:$A, "LDV", NewEmisData!$B:$B, $A298, NewEmisData!$C:$C, $H298, NewEmisData!$D:$D, AZ$2))</f>
        <v>1.54915322396613E-2</v>
      </c>
      <c r="BA298" s="335">
        <f>$I298*IF($G298="Pickup", SUMIFS(NewEmisData!G:G, NewEmisData!$A:$A, "Pickup", NewEmisData!$B:$B, $A298, NewEmisData!$C:$C, $H298, NewEmisData!$D:$D, BA$2), SUMIFS(NewEmisData!G:G, NewEmisData!$A:$A, "LDV", NewEmisData!$B:$B, $A298, NewEmisData!$C:$C, $H298, NewEmisData!$D:$D, BA$2))</f>
        <v>1.24856485125612E-2</v>
      </c>
      <c r="BB298" s="335">
        <f>$I298*IF($G298="Pickup", SUMIFS(NewEmisData!H:H, NewEmisData!$A:$A, "Pickup", NewEmisData!$B:$B, $A298, NewEmisData!$C:$C, $H298, NewEmisData!$D:$D, BB$2), SUMIFS(NewEmisData!H:H, NewEmisData!$A:$A, "LDV", NewEmisData!$B:$B, $A298, NewEmisData!$C:$C, $H298, NewEmisData!$D:$D, BB$2))</f>
        <v>1.10258430769824E-2</v>
      </c>
      <c r="BC298" s="335">
        <f>$I298*IF($G298="Pickup", SUMIFS(NewEmisData!I:I, NewEmisData!$A:$A, "Pickup", NewEmisData!$B:$B, $A298, NewEmisData!$C:$C, $H298, NewEmisData!$D:$D, BC$2), SUMIFS(NewEmisData!I:I, NewEmisData!$A:$A, "LDV", NewEmisData!$B:$B, $A298, NewEmisData!$C:$C, $H298, NewEmisData!$D:$D, BC$2))</f>
        <v>9.7206839249302599E-3</v>
      </c>
      <c r="BD298" s="335">
        <f>$I298*IF($G298="Pickup", SUMIFS(NewEmisData!J:J, NewEmisData!$A:$A, "Pickup", NewEmisData!$B:$B, $A298, NewEmisData!$C:$C, $H298, NewEmisData!$D:$D, BD$2), SUMIFS(NewEmisData!J:J, NewEmisData!$A:$A, "LDV", NewEmisData!$B:$B, $A298, NewEmisData!$C:$C, $H298, NewEmisData!$D:$D, BD$2))</f>
        <v>8.6588886279032502E-3</v>
      </c>
      <c r="BE298" s="335">
        <f>$I298*IF($G298="Pickup", SUMIFS(NewEmisData!K:K, NewEmisData!$A:$A, "Pickup", NewEmisData!$B:$B, $A298, NewEmisData!$C:$C, $H298, NewEmisData!$D:$D, BE$2), SUMIFS(NewEmisData!K:K, NewEmisData!$A:$A, "LDV", NewEmisData!$B:$B, $A298, NewEmisData!$C:$C, $H298, NewEmisData!$D:$D, BE$2))</f>
        <v>7.9928948991222996E-3</v>
      </c>
      <c r="BF298" s="335">
        <f>$I298*IF($G298="Pickup", SUMIFS(NewEmisData!L:L, NewEmisData!$A:$A, "Pickup", NewEmisData!$B:$B, $A298, NewEmisData!$C:$C, $H298, NewEmisData!$D:$D, BF$2), SUMIFS(NewEmisData!L:L, NewEmisData!$A:$A, "LDV", NewEmisData!$B:$B, $A298, NewEmisData!$C:$C, $H298, NewEmisData!$D:$D, BF$2))</f>
        <v>7.65317007618625E-3</v>
      </c>
      <c r="BG298" s="335">
        <f>$I298*IF($G298="Pickup", SUMIFS(NewEmisData!M:M, NewEmisData!$A:$A, "Pickup", NewEmisData!$B:$B, $A298, NewEmisData!$C:$C, $H298, NewEmisData!$D:$D, BG$2), SUMIFS(NewEmisData!M:M, NewEmisData!$A:$A, "LDV", NewEmisData!$B:$B, $A298, NewEmisData!$C:$C, $H298, NewEmisData!$D:$D, BG$2))</f>
        <v>7.4561632981935697E-3</v>
      </c>
      <c r="BH298" s="335">
        <v>9.4789149915835945E-3</v>
      </c>
      <c r="BI298" s="335">
        <f>$I298*IF($G298="Pickup", SUMIFS(NewEmisData!E:E, NewEmisData!$A:$A, "Pickup", NewEmisData!$B:$B, $A298, NewEmisData!$C:$C, $H298, NewEmisData!$D:$D, BI$2), SUMIFS(NewEmisData!E:E, NewEmisData!$A:$A, "LDV", NewEmisData!$B:$B, $A298, NewEmisData!$C:$C, $H298, NewEmisData!$D:$D, BI$2))</f>
        <v>6.4220034872518204</v>
      </c>
      <c r="BJ298" s="335">
        <f>$I298*IF($G298="Pickup", SUMIFS(NewEmisData!F:F, NewEmisData!$A:$A, "Pickup", NewEmisData!$B:$B, $A298, NewEmisData!$C:$C, $H298, NewEmisData!$D:$D, BJ$2), SUMIFS(NewEmisData!F:F, NewEmisData!$A:$A, "LDV", NewEmisData!$B:$B, $A298, NewEmisData!$C:$C, $H298, NewEmisData!$D:$D, BJ$2))</f>
        <v>3.8479800836345999</v>
      </c>
      <c r="BK298" s="335">
        <f>$I298*IF($G298="Pickup", SUMIFS(NewEmisData!G:G, NewEmisData!$A:$A, "Pickup", NewEmisData!$B:$B, $A298, NewEmisData!$C:$C, $H298, NewEmisData!$D:$D, BK$2), SUMIFS(NewEmisData!G:G, NewEmisData!$A:$A, "LDV", NewEmisData!$B:$B, $A298, NewEmisData!$C:$C, $H298, NewEmisData!$D:$D, BK$2))</f>
        <v>2.9970734916117499</v>
      </c>
      <c r="BL298" s="335">
        <f>$I298*IF($G298="Pickup", SUMIFS(NewEmisData!H:H, NewEmisData!$A:$A, "Pickup", NewEmisData!$B:$B, $A298, NewEmisData!$C:$C, $H298, NewEmisData!$D:$D, BL$2), SUMIFS(NewEmisData!H:H, NewEmisData!$A:$A, "LDV", NewEmisData!$B:$B, $A298, NewEmisData!$C:$C, $H298, NewEmisData!$D:$D, BL$2))</f>
        <v>2.36472323758924</v>
      </c>
      <c r="BM298" s="335">
        <f>$I298*IF($G298="Pickup", SUMIFS(NewEmisData!I:I, NewEmisData!$A:$A, "Pickup", NewEmisData!$B:$B, $A298, NewEmisData!$C:$C, $H298, NewEmisData!$D:$D, BM$2), SUMIFS(NewEmisData!I:I, NewEmisData!$A:$A, "LDV", NewEmisData!$B:$B, $A298, NewEmisData!$C:$C, $H298, NewEmisData!$D:$D, BM$2))</f>
        <v>1.7421472431707099</v>
      </c>
      <c r="BN298" s="335">
        <f>$I298*IF($G298="Pickup", SUMIFS(NewEmisData!J:J, NewEmisData!$A:$A, "Pickup", NewEmisData!$B:$B, $A298, NewEmisData!$C:$C, $H298, NewEmisData!$D:$D, BN$2), SUMIFS(NewEmisData!J:J, NewEmisData!$A:$A, "LDV", NewEmisData!$B:$B, $A298, NewEmisData!$C:$C, $H298, NewEmisData!$D:$D, BN$2))</f>
        <v>1.3931539503279999</v>
      </c>
      <c r="BO298" s="335">
        <f>$I298*IF($G298="Pickup", SUMIFS(NewEmisData!K:K, NewEmisData!$A:$A, "Pickup", NewEmisData!$B:$B, $A298, NewEmisData!$C:$C, $H298, NewEmisData!$D:$D, BO$2), SUMIFS(NewEmisData!K:K, NewEmisData!$A:$A, "LDV", NewEmisData!$B:$B, $A298, NewEmisData!$C:$C, $H298, NewEmisData!$D:$D, BO$2))</f>
        <v>1.2342051269933401</v>
      </c>
      <c r="BP298" s="335">
        <f>$I298*IF($G298="Pickup", SUMIFS(NewEmisData!L:L, NewEmisData!$A:$A, "Pickup", NewEmisData!$B:$B, $A298, NewEmisData!$C:$C, $H298, NewEmisData!$D:$D, BP$2), SUMIFS(NewEmisData!L:L, NewEmisData!$A:$A, "LDV", NewEmisData!$B:$B, $A298, NewEmisData!$C:$C, $H298, NewEmisData!$D:$D, BP$2))</f>
        <v>1.18127069132138</v>
      </c>
      <c r="BQ298" s="335">
        <f>$I298*IF($G298="Pickup", SUMIFS(NewEmisData!M:M, NewEmisData!$A:$A, "Pickup", NewEmisData!$B:$B, $A298, NewEmisData!$C:$C, $H298, NewEmisData!$D:$D, BQ$2), SUMIFS(NewEmisData!M:M, NewEmisData!$A:$A, "LDV", NewEmisData!$B:$B, $A298, NewEmisData!$C:$C, $H298, NewEmisData!$D:$D, BQ$2))</f>
        <v>1.1484293714755001</v>
      </c>
      <c r="BR298" s="335">
        <v>1.6588293829830492</v>
      </c>
      <c r="BS298" s="335">
        <f>$I298*IF($G298="Pickup", SUMIFS(NewEmisData!E:E, NewEmisData!$A:$A, "Pickup", NewEmisData!$B:$B, $A298, NewEmisData!$C:$C, $H298, NewEmisData!$D:$D, BS$2), SUMIFS(NewEmisData!E:E, NewEmisData!$A:$A, "LDV", NewEmisData!$B:$B, $A298, NewEmisData!$C:$C, $H298, NewEmisData!$D:$D, BS$2))</f>
        <v>0.76625314114096599</v>
      </c>
      <c r="BT298" s="335">
        <f>$I298*IF($G298="Pickup", SUMIFS(NewEmisData!F:F, NewEmisData!$A:$A, "Pickup", NewEmisData!$B:$B, $A298, NewEmisData!$C:$C, $H298, NewEmisData!$D:$D, BT$2), SUMIFS(NewEmisData!F:F, NewEmisData!$A:$A, "LDV", NewEmisData!$B:$B, $A298, NewEmisData!$C:$C, $H298, NewEmisData!$D:$D, BT$2))</f>
        <v>0.42849019580384201</v>
      </c>
      <c r="BU298" s="335">
        <f>$I298*IF($G298="Pickup", SUMIFS(NewEmisData!G:G, NewEmisData!$A:$A, "Pickup", NewEmisData!$B:$B, $A298, NewEmisData!$C:$C, $H298, NewEmisData!$D:$D, BU$2), SUMIFS(NewEmisData!G:G, NewEmisData!$A:$A, "LDV", NewEmisData!$B:$B, $A298, NewEmisData!$C:$C, $H298, NewEmisData!$D:$D, BU$2))</f>
        <v>0.33923869580754101</v>
      </c>
      <c r="BV298" s="335">
        <f>$I298*IF($G298="Pickup", SUMIFS(NewEmisData!H:H, NewEmisData!$A:$A, "Pickup", NewEmisData!$B:$B, $A298, NewEmisData!$C:$C, $H298, NewEmisData!$D:$D, BV$2), SUMIFS(NewEmisData!H:H, NewEmisData!$A:$A, "LDV", NewEmisData!$B:$B, $A298, NewEmisData!$C:$C, $H298, NewEmisData!$D:$D, BV$2))</f>
        <v>0.274572609184357</v>
      </c>
      <c r="BW298" s="335">
        <f>$I298*IF($G298="Pickup", SUMIFS(NewEmisData!I:I, NewEmisData!$A:$A, "Pickup", NewEmisData!$B:$B, $A298, NewEmisData!$C:$C, $H298, NewEmisData!$D:$D, BW$2), SUMIFS(NewEmisData!I:I, NewEmisData!$A:$A, "LDV", NewEmisData!$B:$B, $A298, NewEmisData!$C:$C, $H298, NewEmisData!$D:$D, BW$2))</f>
        <v>0.20444446873760599</v>
      </c>
      <c r="BX298" s="335">
        <f>$I298*IF($G298="Pickup", SUMIFS(NewEmisData!J:J, NewEmisData!$A:$A, "Pickup", NewEmisData!$B:$B, $A298, NewEmisData!$C:$C, $H298, NewEmisData!$D:$D, BX$2), SUMIFS(NewEmisData!J:J, NewEmisData!$A:$A, "LDV", NewEmisData!$B:$B, $A298, NewEmisData!$C:$C, $H298, NewEmisData!$D:$D, BX$2))</f>
        <v>0.170176908378738</v>
      </c>
      <c r="BY298" s="335">
        <f>$I298*IF($G298="Pickup", SUMIFS(NewEmisData!K:K, NewEmisData!$A:$A, "Pickup", NewEmisData!$B:$B, $A298, NewEmisData!$C:$C, $H298, NewEmisData!$D:$D, BY$2), SUMIFS(NewEmisData!K:K, NewEmisData!$A:$A, "LDV", NewEmisData!$B:$B, $A298, NewEmisData!$C:$C, $H298, NewEmisData!$D:$D, BY$2))</f>
        <v>0.152045525981331</v>
      </c>
      <c r="BZ298" s="335">
        <f>$I298*IF($G298="Pickup", SUMIFS(NewEmisData!L:L, NewEmisData!$A:$A, "Pickup", NewEmisData!$B:$B, $A298, NewEmisData!$C:$C, $H298, NewEmisData!$D:$D, BZ$2), SUMIFS(NewEmisData!L:L, NewEmisData!$A:$A, "LDV", NewEmisData!$B:$B, $A298, NewEmisData!$C:$C, $H298, NewEmisData!$D:$D, BZ$2))</f>
        <v>0.14503696159912</v>
      </c>
      <c r="CA298" s="335">
        <f>$I298*IF($G298="Pickup", SUMIFS(NewEmisData!M:M, NewEmisData!$A:$A, "Pickup", NewEmisData!$B:$B, $A298, NewEmisData!$C:$C, $H298, NewEmisData!$D:$D, CA$2), SUMIFS(NewEmisData!M:M, NewEmisData!$A:$A, "LDV", NewEmisData!$B:$B, $A298, NewEmisData!$C:$C, $H298, NewEmisData!$D:$D, CA$2))</f>
        <v>0.139402683427791</v>
      </c>
      <c r="CB298" s="335">
        <v>0.10573121882292051</v>
      </c>
      <c r="CC298" s="335">
        <f>$I298*IF($G298="Pickup", SUMIFS(NewEmisData!E:E, NewEmisData!$A:$A, "Pickup", NewEmisData!$B:$B, $A298, NewEmisData!$C:$C, $H298, NewEmisData!$D:$D, CC$2), SUMIFS(NewEmisData!E:E, NewEmisData!$A:$A, "LDV", NewEmisData!$B:$B, $A298, NewEmisData!$C:$C, $H298, NewEmisData!$D:$D, CC$2))</f>
        <v>3.9065075142891502E-2</v>
      </c>
      <c r="CD298" s="335">
        <f>$I298*IF($G298="Pickup", SUMIFS(NewEmisData!F:F, NewEmisData!$A:$A, "Pickup", NewEmisData!$B:$B, $A298, NewEmisData!$C:$C, $H298, NewEmisData!$D:$D, CD$2), SUMIFS(NewEmisData!F:F, NewEmisData!$A:$A, "LDV", NewEmisData!$B:$B, $A298, NewEmisData!$C:$C, $H298, NewEmisData!$D:$D, CD$2))</f>
        <v>2.71884075109541E-2</v>
      </c>
      <c r="CE298" s="335">
        <f>$I298*IF($G298="Pickup", SUMIFS(NewEmisData!G:G, NewEmisData!$A:$A, "Pickup", NewEmisData!$B:$B, $A298, NewEmisData!$C:$C, $H298, NewEmisData!$D:$D, CE$2), SUMIFS(NewEmisData!G:G, NewEmisData!$A:$A, "LDV", NewEmisData!$B:$B, $A298, NewEmisData!$C:$C, $H298, NewEmisData!$D:$D, CE$2))</f>
        <v>2.35915905182916E-2</v>
      </c>
      <c r="CF298" s="335">
        <f>$I298*IF($G298="Pickup", SUMIFS(NewEmisData!H:H, NewEmisData!$A:$A, "Pickup", NewEmisData!$B:$B, $A298, NewEmisData!$C:$C, $H298, NewEmisData!$D:$D, CF$2), SUMIFS(NewEmisData!H:H, NewEmisData!$A:$A, "LDV", NewEmisData!$B:$B, $A298, NewEmisData!$C:$C, $H298, NewEmisData!$D:$D, CF$2))</f>
        <v>2.2519914122574401E-2</v>
      </c>
      <c r="CG298" s="335">
        <f>$I298*IF($G298="Pickup", SUMIFS(NewEmisData!I:I, NewEmisData!$A:$A, "Pickup", NewEmisData!$B:$B, $A298, NewEmisData!$C:$C, $H298, NewEmisData!$D:$D, CG$2), SUMIFS(NewEmisData!I:I, NewEmisData!$A:$A, "LDV", NewEmisData!$B:$B, $A298, NewEmisData!$C:$C, $H298, NewEmisData!$D:$D, CG$2))</f>
        <v>2.1807779866682201E-2</v>
      </c>
      <c r="CH298" s="335">
        <f>$I298*IF($G298="Pickup", SUMIFS(NewEmisData!J:J, NewEmisData!$A:$A, "Pickup", NewEmisData!$B:$B, $A298, NewEmisData!$C:$C, $H298, NewEmisData!$D:$D, CH$2), SUMIFS(NewEmisData!J:J, NewEmisData!$A:$A, "LDV", NewEmisData!$B:$B, $A298, NewEmisData!$C:$C, $H298, NewEmisData!$D:$D, CH$2))</f>
        <v>2.1246517083751901E-2</v>
      </c>
      <c r="CI298" s="335">
        <f>$I298*IF($G298="Pickup", SUMIFS(NewEmisData!K:K, NewEmisData!$A:$A, "Pickup", NewEmisData!$B:$B, $A298, NewEmisData!$C:$C, $H298, NewEmisData!$D:$D, CI$2), SUMIFS(NewEmisData!K:K, NewEmisData!$A:$A, "LDV", NewEmisData!$B:$B, $A298, NewEmisData!$C:$C, $H298, NewEmisData!$D:$D, CI$2))</f>
        <v>2.1244746441372499E-2</v>
      </c>
      <c r="CJ298" s="335">
        <f>$I298*IF($G298="Pickup", SUMIFS(NewEmisData!L:L, NewEmisData!$A:$A, "Pickup", NewEmisData!$B:$B, $A298, NewEmisData!$C:$C, $H298, NewEmisData!$D:$D, CJ$2), SUMIFS(NewEmisData!L:L, NewEmisData!$A:$A, "LDV", NewEmisData!$B:$B, $A298, NewEmisData!$C:$C, $H298, NewEmisData!$D:$D, CJ$2))</f>
        <v>2.1244238664552498E-2</v>
      </c>
      <c r="CK298" s="335">
        <f>$I298*IF($G298="Pickup", SUMIFS(NewEmisData!M:M, NewEmisData!$A:$A, "Pickup", NewEmisData!$B:$B, $A298, NewEmisData!$C:$C, $H298, NewEmisData!$D:$D, CK$2), SUMIFS(NewEmisData!M:M, NewEmisData!$A:$A, "LDV", NewEmisData!$B:$B, $A298, NewEmisData!$C:$C, $H298, NewEmisData!$D:$D, CK$2))</f>
        <v>2.1243800212783201E-2</v>
      </c>
      <c r="CL298" s="335">
        <v>2.2881070645398207E-2</v>
      </c>
      <c r="CM298" s="335">
        <f>$I298*IF($G298="Pickup", SUMIFS(NewEmisData!E:E, NewEmisData!$A:$A, "Pickup", NewEmisData!$B:$B, $A298, NewEmisData!$C:$C, $H298, NewEmisData!$D:$D, CM$2), SUMIFS(NewEmisData!E:E, NewEmisData!$A:$A, "LDV", NewEmisData!$B:$B, $A298, NewEmisData!$C:$C, $H298, NewEmisData!$D:$D, CM$2))</f>
        <v>2.3400482606005499E-2</v>
      </c>
      <c r="CN298" s="335">
        <f>$I298*IF($G298="Pickup", SUMIFS(NewEmisData!F:F, NewEmisData!$A:$A, "Pickup", NewEmisData!$B:$B, $A298, NewEmisData!$C:$C, $H298, NewEmisData!$D:$D, CN$2), SUMIFS(NewEmisData!F:F, NewEmisData!$A:$A, "LDV", NewEmisData!$B:$B, $A298, NewEmisData!$C:$C, $H298, NewEmisData!$D:$D, CN$2))</f>
        <v>1.46264020139097E-2</v>
      </c>
      <c r="CO298" s="335">
        <f>$I298*IF($G298="Pickup", SUMIFS(NewEmisData!G:G, NewEmisData!$A:$A, "Pickup", NewEmisData!$B:$B, $A298, NewEmisData!$C:$C, $H298, NewEmisData!$D:$D, CO$2), SUMIFS(NewEmisData!G:G, NewEmisData!$A:$A, "LDV", NewEmisData!$B:$B, $A298, NewEmisData!$C:$C, $H298, NewEmisData!$D:$D, CO$2))</f>
        <v>1.17594755724597E-2</v>
      </c>
      <c r="CP298" s="335">
        <f>$I298*IF($G298="Pickup", SUMIFS(NewEmisData!H:H, NewEmisData!$A:$A, "Pickup", NewEmisData!$B:$B, $A298, NewEmisData!$C:$C, $H298, NewEmisData!$D:$D, CP$2), SUMIFS(NewEmisData!H:H, NewEmisData!$A:$A, "LDV", NewEmisData!$B:$B, $A298, NewEmisData!$C:$C, $H298, NewEmisData!$D:$D, CP$2))</f>
        <v>9.5913131178771704E-3</v>
      </c>
      <c r="CQ298" s="335">
        <f>$I298*IF($G298="Pickup", SUMIFS(NewEmisData!I:I, NewEmisData!$A:$A, "Pickup", NewEmisData!$B:$B, $A298, NewEmisData!$C:$C, $H298, NewEmisData!$D:$D, CQ$2), SUMIFS(NewEmisData!I:I, NewEmisData!$A:$A, "LDV", NewEmisData!$B:$B, $A298, NewEmisData!$C:$C, $H298, NewEmisData!$D:$D, CQ$2))</f>
        <v>8.49787062067325E-3</v>
      </c>
      <c r="CR298" s="335">
        <f>$I298*IF($G298="Pickup", SUMIFS(NewEmisData!J:J, NewEmisData!$A:$A, "Pickup", NewEmisData!$B:$B, $A298, NewEmisData!$C:$C, $H298, NewEmisData!$D:$D, CR$2), SUMIFS(NewEmisData!J:J, NewEmisData!$A:$A, "LDV", NewEmisData!$B:$B, $A298, NewEmisData!$C:$C, $H298, NewEmisData!$D:$D, CR$2))</f>
        <v>8.0109865110152001E-3</v>
      </c>
      <c r="CS298" s="335">
        <f>$I298*IF($G298="Pickup", SUMIFS(NewEmisData!K:K, NewEmisData!$A:$A, "Pickup", NewEmisData!$B:$B, $A298, NewEmisData!$C:$C, $H298, NewEmisData!$D:$D, CS$2), SUMIFS(NewEmisData!K:K, NewEmisData!$A:$A, "LDV", NewEmisData!$B:$B, $A298, NewEmisData!$C:$C, $H298, NewEmisData!$D:$D, CS$2))</f>
        <v>7.9536784391849198E-3</v>
      </c>
      <c r="CT298" s="335">
        <f>$I298*IF($G298="Pickup", SUMIFS(NewEmisData!L:L, NewEmisData!$A:$A, "Pickup", NewEmisData!$B:$B, $A298, NewEmisData!$C:$C, $H298, NewEmisData!$D:$D, CT$2), SUMIFS(NewEmisData!L:L, NewEmisData!$A:$A, "LDV", NewEmisData!$B:$B, $A298, NewEmisData!$C:$C, $H298, NewEmisData!$D:$D, CT$2))</f>
        <v>7.8603296078806496E-3</v>
      </c>
      <c r="CU298" s="335">
        <f>$I298*IF($G298="Pickup", SUMIFS(NewEmisData!M:M, NewEmisData!$A:$A, "Pickup", NewEmisData!$B:$B, $A298, NewEmisData!$C:$C, $H298, NewEmisData!$D:$D, CU$2), SUMIFS(NewEmisData!M:M, NewEmisData!$A:$A, "LDV", NewEmisData!$B:$B, $A298, NewEmisData!$C:$C, $H298, NewEmisData!$D:$D, CU$2))</f>
        <v>7.8597717488691193E-3</v>
      </c>
      <c r="CV298" s="335">
        <v>6.9734009009235556E-3</v>
      </c>
      <c r="CW298" s="335">
        <v>4.0498104655261064E-3</v>
      </c>
      <c r="CX298" s="335">
        <v>2.5030350838759993E-3</v>
      </c>
      <c r="CY298" s="335">
        <v>2.1151214403419519E-3</v>
      </c>
      <c r="CZ298" s="335">
        <v>1.7489979687569375E-3</v>
      </c>
      <c r="DA298" s="335">
        <v>1.340486996695321E-3</v>
      </c>
      <c r="DB298" s="335">
        <v>1.0553769116342638E-3</v>
      </c>
      <c r="DC298" s="335">
        <v>1.0132227560056145E-3</v>
      </c>
      <c r="DD298" s="335">
        <v>1.0003159541004489E-3</v>
      </c>
      <c r="DE298" s="335">
        <v>9.9860782000699166E-4</v>
      </c>
      <c r="DF298" s="335">
        <v>9.9860782000699166E-4</v>
      </c>
      <c r="DG298" s="335">
        <f>$I298*IF($G298="Pickup", SUMIFS(NewEmisData!E:E, NewEmisData!$A:$A, "Pickup", NewEmisData!$B:$B, $A298, NewEmisData!$C:$C, $H298, NewEmisData!$D:$D, DG$2), SUMIFS(NewEmisData!E:E, NewEmisData!$A:$A, "LDV", NewEmisData!$B:$B, $A298, NewEmisData!$C:$C, $H298, NewEmisData!$D:$D, DG$2))</f>
        <v>0</v>
      </c>
      <c r="DH298" s="335">
        <f>$I298*IF($G298="Pickup", SUMIFS(NewEmisData!F:F, NewEmisData!$A:$A, "Pickup", NewEmisData!$B:$B, $A298, NewEmisData!$C:$C, $H298, NewEmisData!$D:$D, DH$2), SUMIFS(NewEmisData!F:F, NewEmisData!$A:$A, "LDV", NewEmisData!$B:$B, $A298, NewEmisData!$C:$C, $H298, NewEmisData!$D:$D, DH$2))</f>
        <v>0</v>
      </c>
      <c r="DI298" s="335">
        <f>$I298*IF($G298="Pickup", SUMIFS(NewEmisData!G:G, NewEmisData!$A:$A, "Pickup", NewEmisData!$B:$B, $A298, NewEmisData!$C:$C, $H298, NewEmisData!$D:$D, DI$2), SUMIFS(NewEmisData!G:G, NewEmisData!$A:$A, "LDV", NewEmisData!$B:$B, $A298, NewEmisData!$C:$C, $H298, NewEmisData!$D:$D, DI$2))</f>
        <v>0</v>
      </c>
      <c r="DJ298" s="335">
        <f>$I298*IF($G298="Pickup", SUMIFS(NewEmisData!H:H, NewEmisData!$A:$A, "Pickup", NewEmisData!$B:$B, $A298, NewEmisData!$C:$C, $H298, NewEmisData!$D:$D, DJ$2), SUMIFS(NewEmisData!H:H, NewEmisData!$A:$A, "LDV", NewEmisData!$B:$B, $A298, NewEmisData!$C:$C, $H298, NewEmisData!$D:$D, DJ$2))</f>
        <v>0</v>
      </c>
      <c r="DK298" s="335">
        <f>$I298*IF($G298="Pickup", SUMIFS(NewEmisData!I:I, NewEmisData!$A:$A, "Pickup", NewEmisData!$B:$B, $A298, NewEmisData!$C:$C, $H298, NewEmisData!$D:$D, DK$2), SUMIFS(NewEmisData!I:I, NewEmisData!$A:$A, "LDV", NewEmisData!$B:$B, $A298, NewEmisData!$C:$C, $H298, NewEmisData!$D:$D, DK$2))</f>
        <v>0</v>
      </c>
      <c r="DL298" s="335">
        <f>$I298*IF($G298="Pickup", SUMIFS(NewEmisData!J:J, NewEmisData!$A:$A, "Pickup", NewEmisData!$B:$B, $A298, NewEmisData!$C:$C, $H298, NewEmisData!$D:$D, DL$2), SUMIFS(NewEmisData!J:J, NewEmisData!$A:$A, "LDV", NewEmisData!$B:$B, $A298, NewEmisData!$C:$C, $H298, NewEmisData!$D:$D, DL$2))</f>
        <v>0</v>
      </c>
      <c r="DM298" s="335">
        <f>$I298*IF($G298="Pickup", SUMIFS(NewEmisData!K:K, NewEmisData!$A:$A, "Pickup", NewEmisData!$B:$B, $A298, NewEmisData!$C:$C, $H298, NewEmisData!$D:$D, DM$2), SUMIFS(NewEmisData!K:K, NewEmisData!$A:$A, "LDV", NewEmisData!$B:$B, $A298, NewEmisData!$C:$C, $H298, NewEmisData!$D:$D, DM$2))</f>
        <v>0</v>
      </c>
      <c r="DN298" s="335">
        <f>$I298*IF($G298="Pickup", SUMIFS(NewEmisData!L:L, NewEmisData!$A:$A, "Pickup", NewEmisData!$B:$B, $A298, NewEmisData!$C:$C, $H298, NewEmisData!$D:$D, DN$2), SUMIFS(NewEmisData!L:L, NewEmisData!$A:$A, "LDV", NewEmisData!$B:$B, $A298, NewEmisData!$C:$C, $H298, NewEmisData!$D:$D, DN$2))</f>
        <v>0</v>
      </c>
      <c r="DO298" s="335">
        <f>$I298*IF($G298="Pickup", SUMIFS(NewEmisData!M:M, NewEmisData!$A:$A, "Pickup", NewEmisData!$B:$B, $A298, NewEmisData!$C:$C, $H298, NewEmisData!$D:$D, DO$2), SUMIFS(NewEmisData!M:M, NewEmisData!$A:$A, "LDV", NewEmisData!$B:$B, $A298, NewEmisData!$C:$C, $H298, NewEmisData!$D:$D, DO$2))</f>
        <v>0</v>
      </c>
      <c r="DP298" s="335">
        <v>2.023129771030282E-3</v>
      </c>
      <c r="DQ298" s="335">
        <f>$I298*IF($G298="Pickup", SUMIFS(NewEmisData!E:E, NewEmisData!$A:$A, "Pickup", NewEmisData!$B:$B, $A298, NewEmisData!$C:$C, $H298, NewEmisData!$D:$D, DQ$2), SUMIFS(NewEmisData!E:E, NewEmisData!$A:$A, "LDV", NewEmisData!$B:$B, $A298, NewEmisData!$C:$C, $H298, NewEmisData!$D:$D, DQ$2))</f>
        <v>1.5358627671248499E-2</v>
      </c>
      <c r="DR298" s="335">
        <f>$I298*IF($G298="Pickup", SUMIFS(NewEmisData!F:F, NewEmisData!$A:$A, "Pickup", NewEmisData!$B:$B, $A298, NewEmisData!$C:$C, $H298, NewEmisData!$D:$D, DR$2), SUMIFS(NewEmisData!F:F, NewEmisData!$A:$A, "LDV", NewEmisData!$B:$B, $A298, NewEmisData!$C:$C, $H298, NewEmisData!$D:$D, DR$2))</f>
        <v>9.2701502330196205E-3</v>
      </c>
      <c r="DS298" s="335">
        <f>$I298*IF($G298="Pickup", SUMIFS(NewEmisData!G:G, NewEmisData!$A:$A, "Pickup", NewEmisData!$B:$B, $A298, NewEmisData!$C:$C, $H298, NewEmisData!$D:$D, DS$2), SUMIFS(NewEmisData!G:G, NewEmisData!$A:$A, "LDV", NewEmisData!$B:$B, $A298, NewEmisData!$C:$C, $H298, NewEmisData!$D:$D, DS$2))</f>
        <v>7.3800443468092902E-3</v>
      </c>
      <c r="DT298" s="335">
        <f>$I298*IF($G298="Pickup", SUMIFS(NewEmisData!H:H, NewEmisData!$A:$A, "Pickup", NewEmisData!$B:$B, $A298, NewEmisData!$C:$C, $H298, NewEmisData!$D:$D, DT$2), SUMIFS(NewEmisData!H:H, NewEmisData!$A:$A, "LDV", NewEmisData!$B:$B, $A298, NewEmisData!$C:$C, $H298, NewEmisData!$D:$D, DT$2))</f>
        <v>5.7500359883598503E-3</v>
      </c>
      <c r="DU298" s="335">
        <f>$I298*IF($G298="Pickup", SUMIFS(NewEmisData!I:I, NewEmisData!$A:$A, "Pickup", NewEmisData!$B:$B, $A298, NewEmisData!$C:$C, $H298, NewEmisData!$D:$D, DU$2), SUMIFS(NewEmisData!I:I, NewEmisData!$A:$A, "LDV", NewEmisData!$B:$B, $A298, NewEmisData!$C:$C, $H298, NewEmisData!$D:$D, DU$2))</f>
        <v>4.5486358185720301E-3</v>
      </c>
      <c r="DV298" s="335">
        <f>$I298*IF($G298="Pickup", SUMIFS(NewEmisData!J:J, NewEmisData!$A:$A, "Pickup", NewEmisData!$B:$B, $A298, NewEmisData!$C:$C, $H298, NewEmisData!$D:$D, DV$2), SUMIFS(NewEmisData!J:J, NewEmisData!$A:$A, "LDV", NewEmisData!$B:$B, $A298, NewEmisData!$C:$C, $H298, NewEmisData!$D:$D, DV$2))</f>
        <v>3.9745008012961004E-3</v>
      </c>
      <c r="DW298" s="335">
        <f>$I298*IF($G298="Pickup", SUMIFS(NewEmisData!K:K, NewEmisData!$A:$A, "Pickup", NewEmisData!$B:$B, $A298, NewEmisData!$C:$C, $H298, NewEmisData!$D:$D, DW$2), SUMIFS(NewEmisData!K:K, NewEmisData!$A:$A, "LDV", NewEmisData!$B:$B, $A298, NewEmisData!$C:$C, $H298, NewEmisData!$D:$D, DW$2))</f>
        <v>3.6505775807205302E-3</v>
      </c>
      <c r="DX298" s="335">
        <f>$I298*IF($G298="Pickup", SUMIFS(NewEmisData!L:L, NewEmisData!$A:$A, "Pickup", NewEmisData!$B:$B, $A298, NewEmisData!$C:$C, $H298, NewEmisData!$D:$D, DX$2), SUMIFS(NewEmisData!L:L, NewEmisData!$A:$A, "LDV", NewEmisData!$B:$B, $A298, NewEmisData!$C:$C, $H298, NewEmisData!$D:$D, DX$2))</f>
        <v>3.5463484367939599E-3</v>
      </c>
      <c r="DY298" s="335">
        <f>$I298*IF($G298="Pickup", SUMIFS(NewEmisData!M:M, NewEmisData!$A:$A, "Pickup", NewEmisData!$B:$B, $A298, NewEmisData!$C:$C, $H298, NewEmisData!$D:$D, DY$2), SUMIFS(NewEmisData!M:M, NewEmisData!$A:$A, "LDV", NewEmisData!$B:$B, $A298, NewEmisData!$C:$C, $H298, NewEmisData!$D:$D, DY$2))</f>
        <v>3.4918759359810199E-3</v>
      </c>
      <c r="DZ298" s="335">
        <v>5.594489642908501E-3</v>
      </c>
      <c r="EA298" s="335">
        <f t="shared" si="542"/>
        <v>474.817101058422</v>
      </c>
      <c r="EB298" s="335">
        <f t="shared" si="543"/>
        <v>451.24703471572099</v>
      </c>
      <c r="EC298" s="335">
        <f t="shared" si="544"/>
        <v>359.55406391675598</v>
      </c>
      <c r="ED298" s="335">
        <f t="shared" si="545"/>
        <v>306.68867751853497</v>
      </c>
      <c r="EE298" s="335">
        <f t="shared" si="546"/>
        <v>266.05693149041099</v>
      </c>
      <c r="EF298" s="335">
        <f t="shared" si="547"/>
        <v>243.087176828883</v>
      </c>
      <c r="EG298" s="335">
        <f t="shared" si="548"/>
        <v>232.82718030870799</v>
      </c>
      <c r="EH298" s="335">
        <f t="shared" si="549"/>
        <v>229.167353178653</v>
      </c>
      <c r="EI298" s="335">
        <f t="shared" si="550"/>
        <v>227.80956840287899</v>
      </c>
      <c r="EJ298" s="335">
        <f t="shared" si="551"/>
        <v>0.27672218065037407</v>
      </c>
      <c r="EK298" s="335">
        <f t="shared" si="552"/>
        <v>0.70973077210402302</v>
      </c>
      <c r="EL298" s="335">
        <f t="shared" si="553"/>
        <v>0.32036907792622199</v>
      </c>
      <c r="EM298" s="335">
        <f t="shared" si="554"/>
        <v>0.23974719966536701</v>
      </c>
      <c r="EN298" s="335">
        <f t="shared" si="555"/>
        <v>0.160612501035788</v>
      </c>
      <c r="EO298" s="335">
        <f t="shared" si="556"/>
        <v>0.10365613117262901</v>
      </c>
      <c r="EP298" s="335">
        <f t="shared" si="557"/>
        <v>7.8799994555065797E-2</v>
      </c>
      <c r="EQ298" s="335">
        <f t="shared" si="558"/>
        <v>6.8646939612850705E-2</v>
      </c>
      <c r="ER298" s="335">
        <f t="shared" si="559"/>
        <v>6.5824398729591893E-2</v>
      </c>
      <c r="ES298" s="335">
        <f t="shared" si="560"/>
        <v>6.4340803704991095E-2</v>
      </c>
      <c r="ET298" s="335">
        <f t="shared" si="561"/>
        <v>6.1988464688476796E-2</v>
      </c>
      <c r="EU298" s="335">
        <f t="shared" si="562"/>
        <v>8.2160020457903906E-3</v>
      </c>
      <c r="EV298" s="335">
        <f t="shared" si="563"/>
        <v>7.80815598787189E-3</v>
      </c>
      <c r="EW298" s="335">
        <f t="shared" si="564"/>
        <v>5.1579884513251097E-3</v>
      </c>
      <c r="EX298" s="335">
        <f t="shared" si="565"/>
        <v>4.3996084263759998E-3</v>
      </c>
      <c r="EY298" s="335">
        <f t="shared" si="566"/>
        <v>3.81672539575274E-3</v>
      </c>
      <c r="EZ298" s="335">
        <f t="shared" si="567"/>
        <v>3.4872096414849999E-3</v>
      </c>
      <c r="FA298" s="335">
        <f t="shared" si="568"/>
        <v>3.3400286224750798E-3</v>
      </c>
      <c r="FB298" s="335">
        <f t="shared" si="569"/>
        <v>3.2875233288682799E-3</v>
      </c>
      <c r="FC298" s="335">
        <f t="shared" si="570"/>
        <v>3.2680461258744399E-3</v>
      </c>
      <c r="FD298" s="335">
        <f t="shared" si="571"/>
        <v>1.7442083422488778E-3</v>
      </c>
      <c r="FE298" s="335">
        <f t="shared" si="572"/>
        <v>7.6637268565666605E-2</v>
      </c>
      <c r="FF298" s="335">
        <f t="shared" si="573"/>
        <v>7.17220347655846E-2</v>
      </c>
      <c r="FG298" s="335">
        <f t="shared" si="574"/>
        <v>5.3063354209187903E-2</v>
      </c>
      <c r="FH298" s="335">
        <f t="shared" si="575"/>
        <v>5.1413159178765599E-2</v>
      </c>
      <c r="FI298" s="335">
        <f t="shared" si="576"/>
        <v>4.9937748877796798E-2</v>
      </c>
      <c r="FJ298" s="335">
        <f t="shared" si="577"/>
        <v>4.8737436898882699E-2</v>
      </c>
      <c r="FK298" s="335">
        <f t="shared" si="578"/>
        <v>4.7984590527250397E-2</v>
      </c>
      <c r="FL298" s="335">
        <f t="shared" si="579"/>
        <v>4.76005320802948E-2</v>
      </c>
      <c r="FM298" s="335">
        <f t="shared" si="580"/>
        <v>4.7377866603412998E-2</v>
      </c>
      <c r="FN298" s="335">
        <f t="shared" si="581"/>
        <v>4.7629366333098749E-2</v>
      </c>
      <c r="FO298" s="335">
        <f t="shared" si="582"/>
        <v>1.9839679684136899E-2</v>
      </c>
      <c r="FP298" s="335">
        <f t="shared" si="583"/>
        <v>1.54915322396613E-2</v>
      </c>
      <c r="FQ298" s="335">
        <f t="shared" si="584"/>
        <v>1.24856485125612E-2</v>
      </c>
      <c r="FR298" s="335">
        <f t="shared" si="585"/>
        <v>1.10258430769824E-2</v>
      </c>
      <c r="FS298" s="335">
        <f t="shared" si="586"/>
        <v>9.7206839249302599E-3</v>
      </c>
      <c r="FT298" s="335">
        <f t="shared" si="587"/>
        <v>8.6588886279032502E-3</v>
      </c>
      <c r="FU298" s="335">
        <f t="shared" si="588"/>
        <v>7.9928948991222996E-3</v>
      </c>
      <c r="FV298" s="335">
        <f t="shared" si="589"/>
        <v>7.65317007618625E-3</v>
      </c>
      <c r="FW298" s="335">
        <f t="shared" si="590"/>
        <v>7.4561632981935697E-3</v>
      </c>
      <c r="FX298" s="335">
        <f t="shared" si="591"/>
        <v>9.4789149915835945E-3</v>
      </c>
    </row>
    <row r="299" spans="1:180" x14ac:dyDescent="0.2">
      <c r="A299" s="305" t="str">
        <f>_xlfn.CONCAT(IF(LEFT(TRIM(A298),1)="*", "*R", "R"), 1+RIGHT(TRIM(A298),1))</f>
        <v>R6</v>
      </c>
      <c r="B299" s="305" t="str">
        <f t="shared" si="593"/>
        <v>TLMCNG11</v>
      </c>
      <c r="C299" s="305" t="str">
        <f t="shared" si="594"/>
        <v>TL.CNG.M.CNG.2011</v>
      </c>
      <c r="D299" s="301" t="str">
        <f t="shared" si="595"/>
        <v>bn-vmt, bn-vmt/a</v>
      </c>
      <c r="E299" s="301" t="str">
        <f t="shared" si="596"/>
        <v>TRNCNGL</v>
      </c>
      <c r="F299" s="301" t="str">
        <f t="shared" si="597"/>
        <v>TL</v>
      </c>
      <c r="G299" s="315" t="s">
        <v>819</v>
      </c>
      <c r="H299" s="301" t="s">
        <v>814</v>
      </c>
      <c r="I299" s="315">
        <v>1</v>
      </c>
      <c r="J299" s="315" t="str">
        <f t="shared" si="592"/>
        <v>Minivan-GSL</v>
      </c>
      <c r="K299" s="335">
        <f>$I299*IF($G299="Pickup", SUMIFS(NewEmisData!E:E, NewEmisData!$A:$A, "Pickup", NewEmisData!$B:$B, $A299, NewEmisData!$C:$C, $H299, NewEmisData!$D:$D, K$2), SUMIFS(NewEmisData!E:E, NewEmisData!$A:$A, "LDV", NewEmisData!$B:$B, $A299, NewEmisData!$C:$C, $H299, NewEmisData!$D:$D, K$2))</f>
        <v>465.43339574540698</v>
      </c>
      <c r="L299" s="335">
        <f>$I299*IF($G299="Pickup", SUMIFS(NewEmisData!F:F, NewEmisData!$A:$A, "Pickup", NewEmisData!$B:$B, $A299, NewEmisData!$C:$C, $H299, NewEmisData!$D:$D, L$2), SUMIFS(NewEmisData!F:F, NewEmisData!$A:$A, "LDV", NewEmisData!$B:$B, $A299, NewEmisData!$C:$C, $H299, NewEmisData!$D:$D, L$2))</f>
        <v>447.45086858043499</v>
      </c>
      <c r="M299" s="335">
        <f>$I299*IF($G299="Pickup", SUMIFS(NewEmisData!G:G, NewEmisData!$A:$A, "Pickup", NewEmisData!$B:$B, $A299, NewEmisData!$C:$C, $H299, NewEmisData!$D:$D, M$2), SUMIFS(NewEmisData!G:G, NewEmisData!$A:$A, "LDV", NewEmisData!$B:$B, $A299, NewEmisData!$C:$C, $H299, NewEmisData!$D:$D, M$2))</f>
        <v>371.68579631799702</v>
      </c>
      <c r="N299" s="335">
        <f>$I299*IF($G299="Pickup", SUMIFS(NewEmisData!H:H, NewEmisData!$A:$A, "Pickup", NewEmisData!$B:$B, $A299, NewEmisData!$C:$C, $H299, NewEmisData!$D:$D, N$2), SUMIFS(NewEmisData!H:H, NewEmisData!$A:$A, "LDV", NewEmisData!$B:$B, $A299, NewEmisData!$C:$C, $H299, NewEmisData!$D:$D, N$2))</f>
        <v>316.68783468886801</v>
      </c>
      <c r="O299" s="335">
        <f>$I299*IF($G299="Pickup", SUMIFS(NewEmisData!I:I, NewEmisData!$A:$A, "Pickup", NewEmisData!$B:$B, $A299, NewEmisData!$C:$C, $H299, NewEmisData!$D:$D, O$2), SUMIFS(NewEmisData!I:I, NewEmisData!$A:$A, "LDV", NewEmisData!$B:$B, $A299, NewEmisData!$C:$C, $H299, NewEmisData!$D:$D, O$2))</f>
        <v>274.45359564691302</v>
      </c>
      <c r="P299" s="335">
        <f>$I299*IF($G299="Pickup", SUMIFS(NewEmisData!J:J, NewEmisData!$A:$A, "Pickup", NewEmisData!$B:$B, $A299, NewEmisData!$C:$C, $H299, NewEmisData!$D:$D, P$2), SUMIFS(NewEmisData!J:J, NewEmisData!$A:$A, "LDV", NewEmisData!$B:$B, $A299, NewEmisData!$C:$C, $H299, NewEmisData!$D:$D, P$2))</f>
        <v>250.610452801164</v>
      </c>
      <c r="Q299" s="335">
        <f>$I299*IF($G299="Pickup", SUMIFS(NewEmisData!K:K, NewEmisData!$A:$A, "Pickup", NewEmisData!$B:$B, $A299, NewEmisData!$C:$C, $H299, NewEmisData!$D:$D, Q$2), SUMIFS(NewEmisData!K:K, NewEmisData!$A:$A, "LDV", NewEmisData!$B:$B, $A299, NewEmisData!$C:$C, $H299, NewEmisData!$D:$D, Q$2))</f>
        <v>239.96929474207201</v>
      </c>
      <c r="R299" s="335">
        <f>$I299*IF($G299="Pickup", SUMIFS(NewEmisData!L:L, NewEmisData!$A:$A, "Pickup", NewEmisData!$B:$B, $A299, NewEmisData!$C:$C, $H299, NewEmisData!$D:$D, R$2), SUMIFS(NewEmisData!L:L, NewEmisData!$A:$A, "LDV", NewEmisData!$B:$B, $A299, NewEmisData!$C:$C, $H299, NewEmisData!$D:$D, R$2))</f>
        <v>236.17949059358199</v>
      </c>
      <c r="S299" s="335">
        <f>$I299*IF($G299="Pickup", SUMIFS(NewEmisData!M:M, NewEmisData!$A:$A, "Pickup", NewEmisData!$B:$B, $A299, NewEmisData!$C:$C, $H299, NewEmisData!$D:$D, S$2), SUMIFS(NewEmisData!M:M, NewEmisData!$A:$A, "LDV", NewEmisData!$B:$B, $A299, NewEmisData!$C:$C, $H299, NewEmisData!$D:$D, S$2))</f>
        <v>234.77621268414799</v>
      </c>
      <c r="T299" s="335">
        <v>0.27672218065037407</v>
      </c>
      <c r="U299" s="335">
        <f>$I299*IF($G299="Pickup", SUMIFS(NewEmisData!E:E, NewEmisData!$A:$A, "Pickup", NewEmisData!$B:$B, $A299, NewEmisData!$C:$C, $H299, NewEmisData!$D:$D, U$2), SUMIFS(NewEmisData!E:E, NewEmisData!$A:$A, "LDV", NewEmisData!$B:$B, $A299, NewEmisData!$C:$C, $H299, NewEmisData!$D:$D, U$2))</f>
        <v>0.76817370125590101</v>
      </c>
      <c r="V299" s="335">
        <f>$I299*IF($G299="Pickup", SUMIFS(NewEmisData!F:F, NewEmisData!$A:$A, "Pickup", NewEmisData!$B:$B, $A299, NewEmisData!$C:$C, $H299, NewEmisData!$D:$D, V$2), SUMIFS(NewEmisData!F:F, NewEmisData!$A:$A, "LDV", NewEmisData!$B:$B, $A299, NewEmisData!$C:$C, $H299, NewEmisData!$D:$D, V$2))</f>
        <v>0.34255400012381199</v>
      </c>
      <c r="W299" s="335">
        <f>$I299*IF($G299="Pickup", SUMIFS(NewEmisData!G:G, NewEmisData!$A:$A, "Pickup", NewEmisData!$B:$B, $A299, NewEmisData!$C:$C, $H299, NewEmisData!$D:$D, W$2), SUMIFS(NewEmisData!G:G, NewEmisData!$A:$A, "LDV", NewEmisData!$B:$B, $A299, NewEmisData!$C:$C, $H299, NewEmisData!$D:$D, W$2))</f>
        <v>0.22026197441968301</v>
      </c>
      <c r="X299" s="335">
        <f>$I299*IF($G299="Pickup", SUMIFS(NewEmisData!H:H, NewEmisData!$A:$A, "Pickup", NewEmisData!$B:$B, $A299, NewEmisData!$C:$C, $H299, NewEmisData!$D:$D, X$2), SUMIFS(NewEmisData!H:H, NewEmisData!$A:$A, "LDV", NewEmisData!$B:$B, $A299, NewEmisData!$C:$C, $H299, NewEmisData!$D:$D, X$2))</f>
        <v>0.146130223505477</v>
      </c>
      <c r="Y299" s="335">
        <f>$I299*IF($G299="Pickup", SUMIFS(NewEmisData!I:I, NewEmisData!$A:$A, "Pickup", NewEmisData!$B:$B, $A299, NewEmisData!$C:$C, $H299, NewEmisData!$D:$D, Y$2), SUMIFS(NewEmisData!I:I, NewEmisData!$A:$A, "LDV", NewEmisData!$B:$B, $A299, NewEmisData!$C:$C, $H299, NewEmisData!$D:$D, Y$2))</f>
        <v>9.25204446820201E-2</v>
      </c>
      <c r="Z299" s="335">
        <f>$I299*IF($G299="Pickup", SUMIFS(NewEmisData!J:J, NewEmisData!$A:$A, "Pickup", NewEmisData!$B:$B, $A299, NewEmisData!$C:$C, $H299, NewEmisData!$D:$D, Z$2), SUMIFS(NewEmisData!J:J, NewEmisData!$A:$A, "LDV", NewEmisData!$B:$B, $A299, NewEmisData!$C:$C, $H299, NewEmisData!$D:$D, Z$2))</f>
        <v>6.9646332093205393E-2</v>
      </c>
      <c r="AA299" s="335">
        <f>$I299*IF($G299="Pickup", SUMIFS(NewEmisData!K:K, NewEmisData!$A:$A, "Pickup", NewEmisData!$B:$B, $A299, NewEmisData!$C:$C, $H299, NewEmisData!$D:$D, AA$2), SUMIFS(NewEmisData!K:K, NewEmisData!$A:$A, "LDV", NewEmisData!$B:$B, $A299, NewEmisData!$C:$C, $H299, NewEmisData!$D:$D, AA$2))</f>
        <v>6.0285539426727999E-2</v>
      </c>
      <c r="AB299" s="335">
        <f>$I299*IF($G299="Pickup", SUMIFS(NewEmisData!L:L, NewEmisData!$A:$A, "Pickup", NewEmisData!$B:$B, $A299, NewEmisData!$C:$C, $H299, NewEmisData!$D:$D, AB$2), SUMIFS(NewEmisData!L:L, NewEmisData!$A:$A, "LDV", NewEmisData!$B:$B, $A299, NewEmisData!$C:$C, $H299, NewEmisData!$D:$D, AB$2))</f>
        <v>5.7685517085836899E-2</v>
      </c>
      <c r="AC299" s="335">
        <f>$I299*IF($G299="Pickup", SUMIFS(NewEmisData!M:M, NewEmisData!$A:$A, "Pickup", NewEmisData!$B:$B, $A299, NewEmisData!$C:$C, $H299, NewEmisData!$D:$D, AC$2), SUMIFS(NewEmisData!M:M, NewEmisData!$A:$A, "LDV", NewEmisData!$B:$B, $A299, NewEmisData!$C:$C, $H299, NewEmisData!$D:$D, AC$2))</f>
        <v>5.6336256806388998E-2</v>
      </c>
      <c r="AD299" s="335">
        <v>6.1988464688476796E-2</v>
      </c>
      <c r="AE299" s="335">
        <f>$I299*IF($G299="Pickup", SUMIFS(NewEmisData!E:E, NewEmisData!$A:$A, "Pickup", NewEmisData!$B:$B, $A299, NewEmisData!$C:$C, $H299, NewEmisData!$D:$D, AE$2), SUMIFS(NewEmisData!E:E, NewEmisData!$A:$A, "LDV", NewEmisData!$B:$B, $A299, NewEmisData!$C:$C, $H299, NewEmisData!$D:$D, AE$2))</f>
        <v>8.0536316527093799E-3</v>
      </c>
      <c r="AF299" s="335">
        <f>$I299*IF($G299="Pickup", SUMIFS(NewEmisData!F:F, NewEmisData!$A:$A, "Pickup", NewEmisData!$B:$B, $A299, NewEmisData!$C:$C, $H299, NewEmisData!$D:$D, AF$2), SUMIFS(NewEmisData!F:F, NewEmisData!$A:$A, "LDV", NewEmisData!$B:$B, $A299, NewEmisData!$C:$C, $H299, NewEmisData!$D:$D, AF$2))</f>
        <v>7.7424694052717798E-3</v>
      </c>
      <c r="AG299" s="335">
        <f>$I299*IF($G299="Pickup", SUMIFS(NewEmisData!G:G, NewEmisData!$A:$A, "Pickup", NewEmisData!$B:$B, $A299, NewEmisData!$C:$C, $H299, NewEmisData!$D:$D, AG$2), SUMIFS(NewEmisData!G:G, NewEmisData!$A:$A, "LDV", NewEmisData!$B:$B, $A299, NewEmisData!$C:$C, $H299, NewEmisData!$D:$D, AG$2))</f>
        <v>5.3320257089092297E-3</v>
      </c>
      <c r="AH299" s="335">
        <f>$I299*IF($G299="Pickup", SUMIFS(NewEmisData!H:H, NewEmisData!$A:$A, "Pickup", NewEmisData!$B:$B, $A299, NewEmisData!$C:$C, $H299, NewEmisData!$D:$D, AH$2), SUMIFS(NewEmisData!H:H, NewEmisData!$A:$A, "LDV", NewEmisData!$B:$B, $A299, NewEmisData!$C:$C, $H299, NewEmisData!$D:$D, AH$2))</f>
        <v>4.5430510168157703E-3</v>
      </c>
      <c r="AI299" s="335">
        <f>$I299*IF($G299="Pickup", SUMIFS(NewEmisData!I:I, NewEmisData!$A:$A, "Pickup", NewEmisData!$B:$B, $A299, NewEmisData!$C:$C, $H299, NewEmisData!$D:$D, AI$2), SUMIFS(NewEmisData!I:I, NewEmisData!$A:$A, "LDV", NewEmisData!$B:$B, $A299, NewEmisData!$C:$C, $H299, NewEmisData!$D:$D, AI$2))</f>
        <v>3.9371785778053803E-3</v>
      </c>
      <c r="AJ299" s="335">
        <f>$I299*IF($G299="Pickup", SUMIFS(NewEmisData!J:J, NewEmisData!$A:$A, "Pickup", NewEmisData!$B:$B, $A299, NewEmisData!$C:$C, $H299, NewEmisData!$D:$D, AJ$2), SUMIFS(NewEmisData!J:J, NewEmisData!$A:$A, "LDV", NewEmisData!$B:$B, $A299, NewEmisData!$C:$C, $H299, NewEmisData!$D:$D, AJ$2))</f>
        <v>3.5951364530025401E-3</v>
      </c>
      <c r="AK299" s="335">
        <f>$I299*IF($G299="Pickup", SUMIFS(NewEmisData!K:K, NewEmisData!$A:$A, "Pickup", NewEmisData!$B:$B, $A299, NewEmisData!$C:$C, $H299, NewEmisData!$D:$D, AK$2), SUMIFS(NewEmisData!K:K, NewEmisData!$A:$A, "LDV", NewEmisData!$B:$B, $A299, NewEmisData!$C:$C, $H299, NewEmisData!$D:$D, AK$2))</f>
        <v>3.4424852382502098E-3</v>
      </c>
      <c r="AL299" s="335">
        <f>$I299*IF($G299="Pickup", SUMIFS(NewEmisData!L:L, NewEmisData!$A:$A, "Pickup", NewEmisData!$B:$B, $A299, NewEmisData!$C:$C, $H299, NewEmisData!$D:$D, AL$2), SUMIFS(NewEmisData!L:L, NewEmisData!$A:$A, "LDV", NewEmisData!$B:$B, $A299, NewEmisData!$C:$C, $H299, NewEmisData!$D:$D, AL$2))</f>
        <v>3.38811619026995E-3</v>
      </c>
      <c r="AM299" s="335">
        <f>$I299*IF($G299="Pickup", SUMIFS(NewEmisData!M:M, NewEmisData!$A:$A, "Pickup", NewEmisData!$B:$B, $A299, NewEmisData!$C:$C, $H299, NewEmisData!$D:$D, AM$2), SUMIFS(NewEmisData!M:M, NewEmisData!$A:$A, "LDV", NewEmisData!$B:$B, $A299, NewEmisData!$C:$C, $H299, NewEmisData!$D:$D, AM$2))</f>
        <v>3.36798790618778E-3</v>
      </c>
      <c r="AN299" s="335">
        <v>1.7442083422488778E-3</v>
      </c>
      <c r="AO299" s="335">
        <f>$I299*IF($G299="Pickup", SUMIFS(NewEmisData!E:E, NewEmisData!$A:$A, "Pickup", NewEmisData!$B:$B, $A299, NewEmisData!$C:$C, $H299, NewEmisData!$D:$D, AO$2), SUMIFS(NewEmisData!E:E, NewEmisData!$A:$A, "LDV", NewEmisData!$B:$B, $A299, NewEmisData!$C:$C, $H299, NewEmisData!$D:$D, AO$2))</f>
        <v>7.6317156939691294E-2</v>
      </c>
      <c r="AP299" s="335">
        <f>$I299*IF($G299="Pickup", SUMIFS(NewEmisData!F:F, NewEmisData!$A:$A, "Pickup", NewEmisData!$B:$B, $A299, NewEmisData!$C:$C, $H299, NewEmisData!$D:$D, AP$2), SUMIFS(NewEmisData!F:F, NewEmisData!$A:$A, "LDV", NewEmisData!$B:$B, $A299, NewEmisData!$C:$C, $H299, NewEmisData!$D:$D, AP$2))</f>
        <v>7.1544642944165196E-2</v>
      </c>
      <c r="AQ299" s="335">
        <f>$I299*IF($G299="Pickup", SUMIFS(NewEmisData!G:G, NewEmisData!$A:$A, "Pickup", NewEmisData!$B:$B, $A299, NewEmisData!$C:$C, $H299, NewEmisData!$D:$D, AQ$2), SUMIFS(NewEmisData!G:G, NewEmisData!$A:$A, "LDV", NewEmisData!$B:$B, $A299, NewEmisData!$C:$C, $H299, NewEmisData!$D:$D, AQ$2))</f>
        <v>5.8249743312617203E-2</v>
      </c>
      <c r="AR299" s="335">
        <f>$I299*IF($G299="Pickup", SUMIFS(NewEmisData!H:H, NewEmisData!$A:$A, "Pickup", NewEmisData!$B:$B, $A299, NewEmisData!$C:$C, $H299, NewEmisData!$D:$D, AR$2), SUMIFS(NewEmisData!H:H, NewEmisData!$A:$A, "LDV", NewEmisData!$B:$B, $A299, NewEmisData!$C:$C, $H299, NewEmisData!$D:$D, AR$2))</f>
        <v>5.6730049378736901E-2</v>
      </c>
      <c r="AS299" s="335">
        <f>$I299*IF($G299="Pickup", SUMIFS(NewEmisData!I:I, NewEmisData!$A:$A, "Pickup", NewEmisData!$B:$B, $A299, NewEmisData!$C:$C, $H299, NewEmisData!$D:$D, AS$2), SUMIFS(NewEmisData!I:I, NewEmisData!$A:$A, "LDV", NewEmisData!$B:$B, $A299, NewEmisData!$C:$C, $H299, NewEmisData!$D:$D, AS$2))</f>
        <v>5.5297861804990203E-2</v>
      </c>
      <c r="AT299" s="335">
        <f>$I299*IF($G299="Pickup", SUMIFS(NewEmisData!J:J, NewEmisData!$A:$A, "Pickup", NewEmisData!$B:$B, $A299, NewEmisData!$C:$C, $H299, NewEmisData!$D:$D, AT$2), SUMIFS(NewEmisData!J:J, NewEmisData!$A:$A, "LDV", NewEmisData!$B:$B, $A299, NewEmisData!$C:$C, $H299, NewEmisData!$D:$D, AT$2))</f>
        <v>5.4156352090813403E-2</v>
      </c>
      <c r="AU299" s="335">
        <f>$I299*IF($G299="Pickup", SUMIFS(NewEmisData!K:K, NewEmisData!$A:$A, "Pickup", NewEmisData!$B:$B, $A299, NewEmisData!$C:$C, $H299, NewEmisData!$D:$D, AU$2), SUMIFS(NewEmisData!K:K, NewEmisData!$A:$A, "LDV", NewEmisData!$B:$B, $A299, NewEmisData!$C:$C, $H299, NewEmisData!$D:$D, AU$2))</f>
        <v>5.3430662266944498E-2</v>
      </c>
      <c r="AV299" s="335">
        <f>$I299*IF($G299="Pickup", SUMIFS(NewEmisData!L:L, NewEmisData!$A:$A, "Pickup", NewEmisData!$B:$B, $A299, NewEmisData!$C:$C, $H299, NewEmisData!$D:$D, AV$2), SUMIFS(NewEmisData!L:L, NewEmisData!$A:$A, "LDV", NewEmisData!$B:$B, $A299, NewEmisData!$C:$C, $H299, NewEmisData!$D:$D, AV$2))</f>
        <v>5.3062743786751999E-2</v>
      </c>
      <c r="AW299" s="335">
        <f>$I299*IF($G299="Pickup", SUMIFS(NewEmisData!M:M, NewEmisData!$A:$A, "Pickup", NewEmisData!$B:$B, $A299, NewEmisData!$C:$C, $H299, NewEmisData!$D:$D, AW$2), SUMIFS(NewEmisData!M:M, NewEmisData!$A:$A, "LDV", NewEmisData!$B:$B, $A299, NewEmisData!$C:$C, $H299, NewEmisData!$D:$D, AW$2))</f>
        <v>5.2850768620488903E-2</v>
      </c>
      <c r="AX299" s="335">
        <v>4.7629366333098749E-2</v>
      </c>
      <c r="AY299" s="335">
        <f>$I299*IF($G299="Pickup", SUMIFS(NewEmisData!E:E, NewEmisData!$A:$A, "Pickup", NewEmisData!$B:$B, $A299, NewEmisData!$C:$C, $H299, NewEmisData!$D:$D, AY$2), SUMIFS(NewEmisData!E:E, NewEmisData!$A:$A, "LDV", NewEmisData!$B:$B, $A299, NewEmisData!$C:$C, $H299, NewEmisData!$D:$D, AY$2))</f>
        <v>2.00368746679381E-2</v>
      </c>
      <c r="AZ299" s="335">
        <f>$I299*IF($G299="Pickup", SUMIFS(NewEmisData!F:F, NewEmisData!$A:$A, "Pickup", NewEmisData!$B:$B, $A299, NewEmisData!$C:$C, $H299, NewEmisData!$D:$D, AZ$2), SUMIFS(NewEmisData!F:F, NewEmisData!$A:$A, "LDV", NewEmisData!$B:$B, $A299, NewEmisData!$C:$C, $H299, NewEmisData!$D:$D, AZ$2))</f>
        <v>1.58149288879222E-2</v>
      </c>
      <c r="BA299" s="335">
        <f>$I299*IF($G299="Pickup", SUMIFS(NewEmisData!G:G, NewEmisData!$A:$A, "Pickup", NewEmisData!$B:$B, $A299, NewEmisData!$C:$C, $H299, NewEmisData!$D:$D, BA$2), SUMIFS(NewEmisData!G:G, NewEmisData!$A:$A, "LDV", NewEmisData!$B:$B, $A299, NewEmisData!$C:$C, $H299, NewEmisData!$D:$D, BA$2))</f>
        <v>1.2889012730210401E-2</v>
      </c>
      <c r="BB299" s="335">
        <f>$I299*IF($G299="Pickup", SUMIFS(NewEmisData!H:H, NewEmisData!$A:$A, "Pickup", NewEmisData!$B:$B, $A299, NewEmisData!$C:$C, $H299, NewEmisData!$D:$D, BB$2), SUMIFS(NewEmisData!H:H, NewEmisData!$A:$A, "LDV", NewEmisData!$B:$B, $A299, NewEmisData!$C:$C, $H299, NewEmisData!$D:$D, BB$2))</f>
        <v>1.1544674905883E-2</v>
      </c>
      <c r="BC299" s="335">
        <f>$I299*IF($G299="Pickup", SUMIFS(NewEmisData!I:I, NewEmisData!$A:$A, "Pickup", NewEmisData!$B:$B, $A299, NewEmisData!$C:$C, $H299, NewEmisData!$D:$D, BC$2), SUMIFS(NewEmisData!I:I, NewEmisData!$A:$A, "LDV", NewEmisData!$B:$B, $A299, NewEmisData!$C:$C, $H299, NewEmisData!$D:$D, BC$2))</f>
        <v>1.0277724336371899E-2</v>
      </c>
      <c r="BD299" s="335">
        <f>$I299*IF($G299="Pickup", SUMIFS(NewEmisData!J:J, NewEmisData!$A:$A, "Pickup", NewEmisData!$B:$B, $A299, NewEmisData!$C:$C, $H299, NewEmisData!$D:$D, BD$2), SUMIFS(NewEmisData!J:J, NewEmisData!$A:$A, "LDV", NewEmisData!$B:$B, $A299, NewEmisData!$C:$C, $H299, NewEmisData!$D:$D, BD$2))</f>
        <v>9.2679749278735592E-3</v>
      </c>
      <c r="BE299" s="335">
        <f>$I299*IF($G299="Pickup", SUMIFS(NewEmisData!K:K, NewEmisData!$A:$A, "Pickup", NewEmisData!$B:$B, $A299, NewEmisData!$C:$C, $H299, NewEmisData!$D:$D, BE$2), SUMIFS(NewEmisData!K:K, NewEmisData!$A:$A, "LDV", NewEmisData!$B:$B, $A299, NewEmisData!$C:$C, $H299, NewEmisData!$D:$D, BE$2))</f>
        <v>8.6259896432645099E-3</v>
      </c>
      <c r="BF299" s="335">
        <f>$I299*IF($G299="Pickup", SUMIFS(NewEmisData!L:L, NewEmisData!$A:$A, "Pickup", NewEmisData!$B:$B, $A299, NewEmisData!$C:$C, $H299, NewEmisData!$D:$D, BF$2), SUMIFS(NewEmisData!L:L, NewEmisData!$A:$A, "LDV", NewEmisData!$B:$B, $A299, NewEmisData!$C:$C, $H299, NewEmisData!$D:$D, BF$2))</f>
        <v>8.3004876330209296E-3</v>
      </c>
      <c r="BG299" s="335">
        <f>$I299*IF($G299="Pickup", SUMIFS(NewEmisData!M:M, NewEmisData!$A:$A, "Pickup", NewEmisData!$B:$B, $A299, NewEmisData!$C:$C, $H299, NewEmisData!$D:$D, BG$2), SUMIFS(NewEmisData!M:M, NewEmisData!$A:$A, "LDV", NewEmisData!$B:$B, $A299, NewEmisData!$C:$C, $H299, NewEmisData!$D:$D, BG$2))</f>
        <v>8.1129702157430005E-3</v>
      </c>
      <c r="BH299" s="335">
        <v>9.4789149915835945E-3</v>
      </c>
      <c r="BI299" s="335">
        <f>$I299*IF($G299="Pickup", SUMIFS(NewEmisData!E:E, NewEmisData!$A:$A, "Pickup", NewEmisData!$B:$B, $A299, NewEmisData!$C:$C, $H299, NewEmisData!$D:$D, BI$2), SUMIFS(NewEmisData!E:E, NewEmisData!$A:$A, "LDV", NewEmisData!$B:$B, $A299, NewEmisData!$C:$C, $H299, NewEmisData!$D:$D, BI$2))</f>
        <v>6.1599528865440298</v>
      </c>
      <c r="BJ299" s="335">
        <f>$I299*IF($G299="Pickup", SUMIFS(NewEmisData!F:F, NewEmisData!$A:$A, "Pickup", NewEmisData!$B:$B, $A299, NewEmisData!$C:$C, $H299, NewEmisData!$D:$D, BJ$2), SUMIFS(NewEmisData!F:F, NewEmisData!$A:$A, "LDV", NewEmisData!$B:$B, $A299, NewEmisData!$C:$C, $H299, NewEmisData!$D:$D, BJ$2))</f>
        <v>3.7475170679561298</v>
      </c>
      <c r="BK299" s="335">
        <f>$I299*IF($G299="Pickup", SUMIFS(NewEmisData!G:G, NewEmisData!$A:$A, "Pickup", NewEmisData!$B:$B, $A299, NewEmisData!$C:$C, $H299, NewEmisData!$D:$D, BK$2), SUMIFS(NewEmisData!G:G, NewEmisData!$A:$A, "LDV", NewEmisData!$B:$B, $A299, NewEmisData!$C:$C, $H299, NewEmisData!$D:$D, BK$2))</f>
        <v>2.80366463620466</v>
      </c>
      <c r="BL299" s="335">
        <f>$I299*IF($G299="Pickup", SUMIFS(NewEmisData!H:H, NewEmisData!$A:$A, "Pickup", NewEmisData!$B:$B, $A299, NewEmisData!$C:$C, $H299, NewEmisData!$D:$D, BL$2), SUMIFS(NewEmisData!H:H, NewEmisData!$A:$A, "LDV", NewEmisData!$B:$B, $A299, NewEmisData!$C:$C, $H299, NewEmisData!$D:$D, BL$2))</f>
        <v>2.2038088113149099</v>
      </c>
      <c r="BM299" s="335">
        <f>$I299*IF($G299="Pickup", SUMIFS(NewEmisData!I:I, NewEmisData!$A:$A, "Pickup", NewEmisData!$B:$B, $A299, NewEmisData!$C:$C, $H299, NewEmisData!$D:$D, BM$2), SUMIFS(NewEmisData!I:I, NewEmisData!$A:$A, "LDV", NewEmisData!$B:$B, $A299, NewEmisData!$C:$C, $H299, NewEmisData!$D:$D, BM$2))</f>
        <v>1.6110244723417799</v>
      </c>
      <c r="BN299" s="335">
        <f>$I299*IF($G299="Pickup", SUMIFS(NewEmisData!J:J, NewEmisData!$A:$A, "Pickup", NewEmisData!$B:$B, $A299, NewEmisData!$C:$C, $H299, NewEmisData!$D:$D, BN$2), SUMIFS(NewEmisData!J:J, NewEmisData!$A:$A, "LDV", NewEmisData!$B:$B, $A299, NewEmisData!$C:$C, $H299, NewEmisData!$D:$D, BN$2))</f>
        <v>1.2813570878169001</v>
      </c>
      <c r="BO299" s="335">
        <f>$I299*IF($G299="Pickup", SUMIFS(NewEmisData!K:K, NewEmisData!$A:$A, "Pickup", NewEmisData!$B:$B, $A299, NewEmisData!$C:$C, $H299, NewEmisData!$D:$D, BO$2), SUMIFS(NewEmisData!K:K, NewEmisData!$A:$A, "LDV", NewEmisData!$B:$B, $A299, NewEmisData!$C:$C, $H299, NewEmisData!$D:$D, BO$2))</f>
        <v>1.1316455644238499</v>
      </c>
      <c r="BP299" s="335">
        <f>$I299*IF($G299="Pickup", SUMIFS(NewEmisData!L:L, NewEmisData!$A:$A, "Pickup", NewEmisData!$B:$B, $A299, NewEmisData!$C:$C, $H299, NewEmisData!$D:$D, BP$2), SUMIFS(NewEmisData!L:L, NewEmisData!$A:$A, "LDV", NewEmisData!$B:$B, $A299, NewEmisData!$C:$C, $H299, NewEmisData!$D:$D, BP$2))</f>
        <v>1.0822537615630099</v>
      </c>
      <c r="BQ299" s="335">
        <f>$I299*IF($G299="Pickup", SUMIFS(NewEmisData!M:M, NewEmisData!$A:$A, "Pickup", NewEmisData!$B:$B, $A299, NewEmisData!$C:$C, $H299, NewEmisData!$D:$D, BQ$2), SUMIFS(NewEmisData!M:M, NewEmisData!$A:$A, "LDV", NewEmisData!$B:$B, $A299, NewEmisData!$C:$C, $H299, NewEmisData!$D:$D, BQ$2))</f>
        <v>1.05143374218492</v>
      </c>
      <c r="BR299" s="335">
        <v>1.6588293829830492</v>
      </c>
      <c r="BS299" s="335">
        <f>$I299*IF($G299="Pickup", SUMIFS(NewEmisData!E:E, NewEmisData!$A:$A, "Pickup", NewEmisData!$B:$B, $A299, NewEmisData!$C:$C, $H299, NewEmisData!$D:$D, BS$2), SUMIFS(NewEmisData!E:E, NewEmisData!$A:$A, "LDV", NewEmisData!$B:$B, $A299, NewEmisData!$C:$C, $H299, NewEmisData!$D:$D, BS$2))</f>
        <v>0.72787250280402604</v>
      </c>
      <c r="BT299" s="335">
        <f>$I299*IF($G299="Pickup", SUMIFS(NewEmisData!F:F, NewEmisData!$A:$A, "Pickup", NewEmisData!$B:$B, $A299, NewEmisData!$C:$C, $H299, NewEmisData!$D:$D, BT$2), SUMIFS(NewEmisData!F:F, NewEmisData!$A:$A, "LDV", NewEmisData!$B:$B, $A299, NewEmisData!$C:$C, $H299, NewEmisData!$D:$D, BT$2))</f>
        <v>0.40987916241045302</v>
      </c>
      <c r="BU299" s="335">
        <f>$I299*IF($G299="Pickup", SUMIFS(NewEmisData!G:G, NewEmisData!$A:$A, "Pickup", NewEmisData!$B:$B, $A299, NewEmisData!$C:$C, $H299, NewEmisData!$D:$D, BU$2), SUMIFS(NewEmisData!G:G, NewEmisData!$A:$A, "LDV", NewEmisData!$B:$B, $A299, NewEmisData!$C:$C, $H299, NewEmisData!$D:$D, BU$2))</f>
        <v>0.30765788839279401</v>
      </c>
      <c r="BV299" s="335">
        <f>$I299*IF($G299="Pickup", SUMIFS(NewEmisData!H:H, NewEmisData!$A:$A, "Pickup", NewEmisData!$B:$B, $A299, NewEmisData!$C:$C, $H299, NewEmisData!$D:$D, BV$2), SUMIFS(NewEmisData!H:H, NewEmisData!$A:$A, "LDV", NewEmisData!$B:$B, $A299, NewEmisData!$C:$C, $H299, NewEmisData!$D:$D, BV$2))</f>
        <v>0.248891607461663</v>
      </c>
      <c r="BW299" s="335">
        <f>$I299*IF($G299="Pickup", SUMIFS(NewEmisData!I:I, NewEmisData!$A:$A, "Pickup", NewEmisData!$B:$B, $A299, NewEmisData!$C:$C, $H299, NewEmisData!$D:$D, BW$2), SUMIFS(NewEmisData!I:I, NewEmisData!$A:$A, "LDV", NewEmisData!$B:$B, $A299, NewEmisData!$C:$C, $H299, NewEmisData!$D:$D, BW$2))</f>
        <v>0.184861723618618</v>
      </c>
      <c r="BX299" s="335">
        <f>$I299*IF($G299="Pickup", SUMIFS(NewEmisData!J:J, NewEmisData!$A:$A, "Pickup", NewEmisData!$B:$B, $A299, NewEmisData!$C:$C, $H299, NewEmisData!$D:$D, BX$2), SUMIFS(NewEmisData!J:J, NewEmisData!$A:$A, "LDV", NewEmisData!$B:$B, $A299, NewEmisData!$C:$C, $H299, NewEmisData!$D:$D, BX$2))</f>
        <v>0.15433193284657201</v>
      </c>
      <c r="BY299" s="335">
        <f>$I299*IF($G299="Pickup", SUMIFS(NewEmisData!K:K, NewEmisData!$A:$A, "Pickup", NewEmisData!$B:$B, $A299, NewEmisData!$C:$C, $H299, NewEmisData!$D:$D, BY$2), SUMIFS(NewEmisData!K:K, NewEmisData!$A:$A, "LDV", NewEmisData!$B:$B, $A299, NewEmisData!$C:$C, $H299, NewEmisData!$D:$D, BY$2))</f>
        <v>0.138091436876464</v>
      </c>
      <c r="BZ299" s="335">
        <f>$I299*IF($G299="Pickup", SUMIFS(NewEmisData!L:L, NewEmisData!$A:$A, "Pickup", NewEmisData!$B:$B, $A299, NewEmisData!$C:$C, $H299, NewEmisData!$D:$D, BZ$2), SUMIFS(NewEmisData!L:L, NewEmisData!$A:$A, "LDV", NewEmisData!$B:$B, $A299, NewEmisData!$C:$C, $H299, NewEmisData!$D:$D, BZ$2))</f>
        <v>0.131790780313154</v>
      </c>
      <c r="CA299" s="335">
        <f>$I299*IF($G299="Pickup", SUMIFS(NewEmisData!M:M, NewEmisData!$A:$A, "Pickup", NewEmisData!$B:$B, $A299, NewEmisData!$C:$C, $H299, NewEmisData!$D:$D, CA$2), SUMIFS(NewEmisData!M:M, NewEmisData!$A:$A, "LDV", NewEmisData!$B:$B, $A299, NewEmisData!$C:$C, $H299, NewEmisData!$D:$D, CA$2))</f>
        <v>0.126731765091218</v>
      </c>
      <c r="CB299" s="335">
        <v>0.10573121882292051</v>
      </c>
      <c r="CC299" s="335">
        <f>$I299*IF($G299="Pickup", SUMIFS(NewEmisData!E:E, NewEmisData!$A:$A, "Pickup", NewEmisData!$B:$B, $A299, NewEmisData!$C:$C, $H299, NewEmisData!$D:$D, CC$2), SUMIFS(NewEmisData!E:E, NewEmisData!$A:$A, "LDV", NewEmisData!$B:$B, $A299, NewEmisData!$C:$C, $H299, NewEmisData!$D:$D, CC$2))</f>
        <v>4.3011353420759103E-2</v>
      </c>
      <c r="CD299" s="335">
        <f>$I299*IF($G299="Pickup", SUMIFS(NewEmisData!F:F, NewEmisData!$A:$A, "Pickup", NewEmisData!$B:$B, $A299, NewEmisData!$C:$C, $H299, NewEmisData!$D:$D, CD$2), SUMIFS(NewEmisData!F:F, NewEmisData!$A:$A, "LDV", NewEmisData!$B:$B, $A299, NewEmisData!$C:$C, $H299, NewEmisData!$D:$D, CD$2))</f>
        <v>2.94035814612091E-2</v>
      </c>
      <c r="CE299" s="335">
        <f>$I299*IF($G299="Pickup", SUMIFS(NewEmisData!G:G, NewEmisData!$A:$A, "Pickup", NewEmisData!$B:$B, $A299, NewEmisData!$C:$C, $H299, NewEmisData!$D:$D, CE$2), SUMIFS(NewEmisData!G:G, NewEmisData!$A:$A, "LDV", NewEmisData!$B:$B, $A299, NewEmisData!$C:$C, $H299, NewEmisData!$D:$D, CE$2))</f>
        <v>2.4328512322630801E-2</v>
      </c>
      <c r="CF299" s="335">
        <f>$I299*IF($G299="Pickup", SUMIFS(NewEmisData!H:H, NewEmisData!$A:$A, "Pickup", NewEmisData!$B:$B, $A299, NewEmisData!$C:$C, $H299, NewEmisData!$D:$D, CF$2), SUMIFS(NewEmisData!H:H, NewEmisData!$A:$A, "LDV", NewEmisData!$B:$B, $A299, NewEmisData!$C:$C, $H299, NewEmisData!$D:$D, CF$2))</f>
        <v>2.3221814353353801E-2</v>
      </c>
      <c r="CG299" s="335">
        <f>$I299*IF($G299="Pickup", SUMIFS(NewEmisData!I:I, NewEmisData!$A:$A, "Pickup", NewEmisData!$B:$B, $A299, NewEmisData!$C:$C, $H299, NewEmisData!$D:$D, CG$2), SUMIFS(NewEmisData!I:I, NewEmisData!$A:$A, "LDV", NewEmisData!$B:$B, $A299, NewEmisData!$C:$C, $H299, NewEmisData!$D:$D, CG$2))</f>
        <v>2.24852392313552E-2</v>
      </c>
      <c r="CH299" s="335">
        <f>$I299*IF($G299="Pickup", SUMIFS(NewEmisData!J:J, NewEmisData!$A:$A, "Pickup", NewEmisData!$B:$B, $A299, NewEmisData!$C:$C, $H299, NewEmisData!$D:$D, CH$2), SUMIFS(NewEmisData!J:J, NewEmisData!$A:$A, "LDV", NewEmisData!$B:$B, $A299, NewEmisData!$C:$C, $H299, NewEmisData!$D:$D, CH$2))</f>
        <v>2.1906542608859401E-2</v>
      </c>
      <c r="CI299" s="335">
        <f>$I299*IF($G299="Pickup", SUMIFS(NewEmisData!K:K, NewEmisData!$A:$A, "Pickup", NewEmisData!$B:$B, $A299, NewEmisData!$C:$C, $H299, NewEmisData!$D:$D, CI$2), SUMIFS(NewEmisData!K:K, NewEmisData!$A:$A, "LDV", NewEmisData!$B:$B, $A299, NewEmisData!$C:$C, $H299, NewEmisData!$D:$D, CI$2))</f>
        <v>2.1904736458690802E-2</v>
      </c>
      <c r="CJ299" s="335">
        <f>$I299*IF($G299="Pickup", SUMIFS(NewEmisData!L:L, NewEmisData!$A:$A, "Pickup", NewEmisData!$B:$B, $A299, NewEmisData!$C:$C, $H299, NewEmisData!$D:$D, CJ$2), SUMIFS(NewEmisData!L:L, NewEmisData!$A:$A, "LDV", NewEmisData!$B:$B, $A299, NewEmisData!$C:$C, $H299, NewEmisData!$D:$D, CJ$2))</f>
        <v>2.19042402298237E-2</v>
      </c>
      <c r="CK299" s="335">
        <f>$I299*IF($G299="Pickup", SUMIFS(NewEmisData!M:M, NewEmisData!$A:$A, "Pickup", NewEmisData!$B:$B, $A299, NewEmisData!$C:$C, $H299, NewEmisData!$D:$D, CK$2), SUMIFS(NewEmisData!M:M, NewEmisData!$A:$A, "LDV", NewEmisData!$B:$B, $A299, NewEmisData!$C:$C, $H299, NewEmisData!$D:$D, CK$2))</f>
        <v>2.1903771981857799E-2</v>
      </c>
      <c r="CL299" s="335">
        <v>2.2881070645398207E-2</v>
      </c>
      <c r="CM299" s="335">
        <f>$I299*IF($G299="Pickup", SUMIFS(NewEmisData!E:E, NewEmisData!$A:$A, "Pickup", NewEmisData!$B:$B, $A299, NewEmisData!$C:$C, $H299, NewEmisData!$D:$D, CM$2), SUMIFS(NewEmisData!E:E, NewEmisData!$A:$A, "LDV", NewEmisData!$B:$B, $A299, NewEmisData!$C:$C, $H299, NewEmisData!$D:$D, CM$2))</f>
        <v>2.1906211645892699E-2</v>
      </c>
      <c r="CN299" s="335">
        <f>$I299*IF($G299="Pickup", SUMIFS(NewEmisData!F:F, NewEmisData!$A:$A, "Pickup", NewEmisData!$B:$B, $A299, NewEmisData!$C:$C, $H299, NewEmisData!$D:$D, CN$2), SUMIFS(NewEmisData!F:F, NewEmisData!$A:$A, "LDV", NewEmisData!$B:$B, $A299, NewEmisData!$C:$C, $H299, NewEmisData!$D:$D, CN$2))</f>
        <v>1.38171562279483E-2</v>
      </c>
      <c r="CO299" s="335">
        <f>$I299*IF($G299="Pickup", SUMIFS(NewEmisData!G:G, NewEmisData!$A:$A, "Pickup", NewEmisData!$B:$B, $A299, NewEmisData!$C:$C, $H299, NewEmisData!$D:$D, CO$2), SUMIFS(NewEmisData!G:G, NewEmisData!$A:$A, "LDV", NewEmisData!$B:$B, $A299, NewEmisData!$C:$C, $H299, NewEmisData!$D:$D, CO$2))</f>
        <v>1.08300618523644E-2</v>
      </c>
      <c r="CP299" s="335">
        <f>$I299*IF($G299="Pickup", SUMIFS(NewEmisData!H:H, NewEmisData!$A:$A, "Pickup", NewEmisData!$B:$B, $A299, NewEmisData!$C:$C, $H299, NewEmisData!$D:$D, CP$2), SUMIFS(NewEmisData!H:H, NewEmisData!$A:$A, "LDV", NewEmisData!$B:$B, $A299, NewEmisData!$C:$C, $H299, NewEmisData!$D:$D, CP$2))</f>
        <v>8.8590497727664592E-3</v>
      </c>
      <c r="CQ299" s="335">
        <f>$I299*IF($G299="Pickup", SUMIFS(NewEmisData!I:I, NewEmisData!$A:$A, "Pickup", NewEmisData!$B:$B, $A299, NewEmisData!$C:$C, $H299, NewEmisData!$D:$D, CQ$2), SUMIFS(NewEmisData!I:I, NewEmisData!$A:$A, "LDV", NewEmisData!$B:$B, $A299, NewEmisData!$C:$C, $H299, NewEmisData!$D:$D, CQ$2))</f>
        <v>7.8772882665567503E-3</v>
      </c>
      <c r="CR299" s="335">
        <f>$I299*IF($G299="Pickup", SUMIFS(NewEmisData!J:J, NewEmisData!$A:$A, "Pickup", NewEmisData!$B:$B, $A299, NewEmisData!$C:$C, $H299, NewEmisData!$D:$D, CR$2), SUMIFS(NewEmisData!J:J, NewEmisData!$A:$A, "LDV", NewEmisData!$B:$B, $A299, NewEmisData!$C:$C, $H299, NewEmisData!$D:$D, CR$2))</f>
        <v>7.4435823260364103E-3</v>
      </c>
      <c r="CS299" s="335">
        <f>$I299*IF($G299="Pickup", SUMIFS(NewEmisData!K:K, NewEmisData!$A:$A, "Pickup", NewEmisData!$B:$B, $A299, NewEmisData!$C:$C, $H299, NewEmisData!$D:$D, CS$2), SUMIFS(NewEmisData!K:K, NewEmisData!$A:$A, "LDV", NewEmisData!$B:$B, $A299, NewEmisData!$C:$C, $H299, NewEmisData!$D:$D, CS$2))</f>
        <v>7.3936885133113802E-3</v>
      </c>
      <c r="CT299" s="335">
        <f>$I299*IF($G299="Pickup", SUMIFS(NewEmisData!L:L, NewEmisData!$A:$A, "Pickup", NewEmisData!$B:$B, $A299, NewEmisData!$C:$C, $H299, NewEmisData!$D:$D, CT$2), SUMIFS(NewEmisData!L:L, NewEmisData!$A:$A, "LDV", NewEmisData!$B:$B, $A299, NewEmisData!$C:$C, $H299, NewEmisData!$D:$D, CT$2))</f>
        <v>7.3123849031120399E-3</v>
      </c>
      <c r="CU299" s="335">
        <f>$I299*IF($G299="Pickup", SUMIFS(NewEmisData!M:M, NewEmisData!$A:$A, "Pickup", NewEmisData!$B:$B, $A299, NewEmisData!$C:$C, $H299, NewEmisData!$D:$D, CU$2), SUMIFS(NewEmisData!M:M, NewEmisData!$A:$A, "LDV", NewEmisData!$B:$B, $A299, NewEmisData!$C:$C, $H299, NewEmisData!$D:$D, CU$2))</f>
        <v>7.31189121492953E-3</v>
      </c>
      <c r="CV299" s="335">
        <v>6.9734009009235556E-3</v>
      </c>
      <c r="CW299" s="335">
        <v>4.0498104655261064E-3</v>
      </c>
      <c r="CX299" s="335">
        <v>2.5030350838759993E-3</v>
      </c>
      <c r="CY299" s="335">
        <v>2.1151214403419519E-3</v>
      </c>
      <c r="CZ299" s="335">
        <v>1.7489979687569375E-3</v>
      </c>
      <c r="DA299" s="335">
        <v>1.340486996695321E-3</v>
      </c>
      <c r="DB299" s="335">
        <v>1.0553769116342638E-3</v>
      </c>
      <c r="DC299" s="335">
        <v>1.0132227560056145E-3</v>
      </c>
      <c r="DD299" s="335">
        <v>1.0003159541004489E-3</v>
      </c>
      <c r="DE299" s="335">
        <v>9.9860782000699166E-4</v>
      </c>
      <c r="DF299" s="335">
        <v>9.9860782000699166E-4</v>
      </c>
      <c r="DG299" s="335">
        <f>$I299*IF($G299="Pickup", SUMIFS(NewEmisData!E:E, NewEmisData!$A:$A, "Pickup", NewEmisData!$B:$B, $A299, NewEmisData!$C:$C, $H299, NewEmisData!$D:$D, DG$2), SUMIFS(NewEmisData!E:E, NewEmisData!$A:$A, "LDV", NewEmisData!$B:$B, $A299, NewEmisData!$C:$C, $H299, NewEmisData!$D:$D, DG$2))</f>
        <v>0</v>
      </c>
      <c r="DH299" s="335">
        <f>$I299*IF($G299="Pickup", SUMIFS(NewEmisData!F:F, NewEmisData!$A:$A, "Pickup", NewEmisData!$B:$B, $A299, NewEmisData!$C:$C, $H299, NewEmisData!$D:$D, DH$2), SUMIFS(NewEmisData!F:F, NewEmisData!$A:$A, "LDV", NewEmisData!$B:$B, $A299, NewEmisData!$C:$C, $H299, NewEmisData!$D:$D, DH$2))</f>
        <v>0</v>
      </c>
      <c r="DI299" s="335">
        <f>$I299*IF($G299="Pickup", SUMIFS(NewEmisData!G:G, NewEmisData!$A:$A, "Pickup", NewEmisData!$B:$B, $A299, NewEmisData!$C:$C, $H299, NewEmisData!$D:$D, DI$2), SUMIFS(NewEmisData!G:G, NewEmisData!$A:$A, "LDV", NewEmisData!$B:$B, $A299, NewEmisData!$C:$C, $H299, NewEmisData!$D:$D, DI$2))</f>
        <v>0</v>
      </c>
      <c r="DJ299" s="335">
        <f>$I299*IF($G299="Pickup", SUMIFS(NewEmisData!H:H, NewEmisData!$A:$A, "Pickup", NewEmisData!$B:$B, $A299, NewEmisData!$C:$C, $H299, NewEmisData!$D:$D, DJ$2), SUMIFS(NewEmisData!H:H, NewEmisData!$A:$A, "LDV", NewEmisData!$B:$B, $A299, NewEmisData!$C:$C, $H299, NewEmisData!$D:$D, DJ$2))</f>
        <v>0</v>
      </c>
      <c r="DK299" s="335">
        <f>$I299*IF($G299="Pickup", SUMIFS(NewEmisData!I:I, NewEmisData!$A:$A, "Pickup", NewEmisData!$B:$B, $A299, NewEmisData!$C:$C, $H299, NewEmisData!$D:$D, DK$2), SUMIFS(NewEmisData!I:I, NewEmisData!$A:$A, "LDV", NewEmisData!$B:$B, $A299, NewEmisData!$C:$C, $H299, NewEmisData!$D:$D, DK$2))</f>
        <v>0</v>
      </c>
      <c r="DL299" s="335">
        <f>$I299*IF($G299="Pickup", SUMIFS(NewEmisData!J:J, NewEmisData!$A:$A, "Pickup", NewEmisData!$B:$B, $A299, NewEmisData!$C:$C, $H299, NewEmisData!$D:$D, DL$2), SUMIFS(NewEmisData!J:J, NewEmisData!$A:$A, "LDV", NewEmisData!$B:$B, $A299, NewEmisData!$C:$C, $H299, NewEmisData!$D:$D, DL$2))</f>
        <v>0</v>
      </c>
      <c r="DM299" s="335">
        <f>$I299*IF($G299="Pickup", SUMIFS(NewEmisData!K:K, NewEmisData!$A:$A, "Pickup", NewEmisData!$B:$B, $A299, NewEmisData!$C:$C, $H299, NewEmisData!$D:$D, DM$2), SUMIFS(NewEmisData!K:K, NewEmisData!$A:$A, "LDV", NewEmisData!$B:$B, $A299, NewEmisData!$C:$C, $H299, NewEmisData!$D:$D, DM$2))</f>
        <v>0</v>
      </c>
      <c r="DN299" s="335">
        <f>$I299*IF($G299="Pickup", SUMIFS(NewEmisData!L:L, NewEmisData!$A:$A, "Pickup", NewEmisData!$B:$B, $A299, NewEmisData!$C:$C, $H299, NewEmisData!$D:$D, DN$2), SUMIFS(NewEmisData!L:L, NewEmisData!$A:$A, "LDV", NewEmisData!$B:$B, $A299, NewEmisData!$C:$C, $H299, NewEmisData!$D:$D, DN$2))</f>
        <v>0</v>
      </c>
      <c r="DO299" s="335">
        <f>$I299*IF($G299="Pickup", SUMIFS(NewEmisData!M:M, NewEmisData!$A:$A, "Pickup", NewEmisData!$B:$B, $A299, NewEmisData!$C:$C, $H299, NewEmisData!$D:$D, DO$2), SUMIFS(NewEmisData!M:M, NewEmisData!$A:$A, "LDV", NewEmisData!$B:$B, $A299, NewEmisData!$C:$C, $H299, NewEmisData!$D:$D, DO$2))</f>
        <v>0</v>
      </c>
      <c r="DP299" s="335">
        <v>2.023129771030282E-3</v>
      </c>
      <c r="DQ299" s="335">
        <f>$I299*IF($G299="Pickup", SUMIFS(NewEmisData!E:E, NewEmisData!$A:$A, "Pickup", NewEmisData!$B:$B, $A299, NewEmisData!$C:$C, $H299, NewEmisData!$D:$D, DQ$2), SUMIFS(NewEmisData!E:E, NewEmisData!$A:$A, "LDV", NewEmisData!$B:$B, $A299, NewEmisData!$C:$C, $H299, NewEmisData!$D:$D, DQ$2))</f>
        <v>1.45246052556386E-2</v>
      </c>
      <c r="DR299" s="335">
        <f>$I299*IF($G299="Pickup", SUMIFS(NewEmisData!F:F, NewEmisData!$A:$A, "Pickup", NewEmisData!$B:$B, $A299, NewEmisData!$C:$C, $H299, NewEmisData!$D:$D, DR$2), SUMIFS(NewEmisData!F:F, NewEmisData!$A:$A, "LDV", NewEmisData!$B:$B, $A299, NewEmisData!$C:$C, $H299, NewEmisData!$D:$D, DR$2))</f>
        <v>8.5576317868897907E-3</v>
      </c>
      <c r="DS299" s="335">
        <f>$I299*IF($G299="Pickup", SUMIFS(NewEmisData!G:G, NewEmisData!$A:$A, "Pickup", NewEmisData!$B:$B, $A299, NewEmisData!$C:$C, $H299, NewEmisData!$D:$D, DS$2), SUMIFS(NewEmisData!G:G, NewEmisData!$A:$A, "LDV", NewEmisData!$B:$B, $A299, NewEmisData!$C:$C, $H299, NewEmisData!$D:$D, DS$2))</f>
        <v>6.6798910124453298E-3</v>
      </c>
      <c r="DT299" s="335">
        <f>$I299*IF($G299="Pickup", SUMIFS(NewEmisData!H:H, NewEmisData!$A:$A, "Pickup", NewEmisData!$B:$B, $A299, NewEmisData!$C:$C, $H299, NewEmisData!$D:$D, DT$2), SUMIFS(NewEmisData!H:H, NewEmisData!$A:$A, "LDV", NewEmisData!$B:$B, $A299, NewEmisData!$C:$C, $H299, NewEmisData!$D:$D, DT$2))</f>
        <v>5.1684543516808098E-3</v>
      </c>
      <c r="DU299" s="335">
        <f>$I299*IF($G299="Pickup", SUMIFS(NewEmisData!I:I, NewEmisData!$A:$A, "Pickup", NewEmisData!$B:$B, $A299, NewEmisData!$C:$C, $H299, NewEmisData!$D:$D, DU$2), SUMIFS(NewEmisData!I:I, NewEmisData!$A:$A, "LDV", NewEmisData!$B:$B, $A299, NewEmisData!$C:$C, $H299, NewEmisData!$D:$D, DU$2))</f>
        <v>4.0637666627415803E-3</v>
      </c>
      <c r="DV299" s="335">
        <f>$I299*IF($G299="Pickup", SUMIFS(NewEmisData!J:J, NewEmisData!$A:$A, "Pickup", NewEmisData!$B:$B, $A299, NewEmisData!$C:$C, $H299, NewEmisData!$D:$D, DV$2), SUMIFS(NewEmisData!J:J, NewEmisData!$A:$A, "LDV", NewEmisData!$B:$B, $A299, NewEmisData!$C:$C, $H299, NewEmisData!$D:$D, DV$2))</f>
        <v>3.5439556352963399E-3</v>
      </c>
      <c r="DW299" s="335">
        <f>$I299*IF($G299="Pickup", SUMIFS(NewEmisData!K:K, NewEmisData!$A:$A, "Pickup", NewEmisData!$B:$B, $A299, NewEmisData!$C:$C, $H299, NewEmisData!$D:$D, DW$2), SUMIFS(NewEmisData!K:K, NewEmisData!$A:$A, "LDV", NewEmisData!$B:$B, $A299, NewEmisData!$C:$C, $H299, NewEmisData!$D:$D, DW$2))</f>
        <v>3.25169320270512E-3</v>
      </c>
      <c r="DX299" s="335">
        <f>$I299*IF($G299="Pickup", SUMIFS(NewEmisData!L:L, NewEmisData!$A:$A, "Pickup", NewEmisData!$B:$B, $A299, NewEmisData!$C:$C, $H299, NewEmisData!$D:$D, DX$2), SUMIFS(NewEmisData!L:L, NewEmisData!$A:$A, "LDV", NewEmisData!$B:$B, $A299, NewEmisData!$C:$C, $H299, NewEmisData!$D:$D, DX$2))</f>
        <v>3.1576560516429699E-3</v>
      </c>
      <c r="DY299" s="335">
        <f>$I299*IF($G299="Pickup", SUMIFS(NewEmisData!M:M, NewEmisData!$A:$A, "Pickup", NewEmisData!$B:$B, $A299, NewEmisData!$C:$C, $H299, NewEmisData!$D:$D, DY$2), SUMIFS(NewEmisData!M:M, NewEmisData!$A:$A, "LDV", NewEmisData!$B:$B, $A299, NewEmisData!$C:$C, $H299, NewEmisData!$D:$D, DY$2))</f>
        <v>3.1088285848124E-3</v>
      </c>
      <c r="DZ299" s="335">
        <v>5.594489642908501E-3</v>
      </c>
      <c r="EA299" s="335">
        <f t="shared" si="542"/>
        <v>465.43339574540698</v>
      </c>
      <c r="EB299" s="335">
        <f t="shared" si="543"/>
        <v>447.45086858043499</v>
      </c>
      <c r="EC299" s="335">
        <f t="shared" si="544"/>
        <v>371.68579631799702</v>
      </c>
      <c r="ED299" s="335">
        <f t="shared" si="545"/>
        <v>316.68783468886801</v>
      </c>
      <c r="EE299" s="335">
        <f t="shared" si="546"/>
        <v>274.45359564691302</v>
      </c>
      <c r="EF299" s="335">
        <f t="shared" si="547"/>
        <v>250.610452801164</v>
      </c>
      <c r="EG299" s="335">
        <f t="shared" si="548"/>
        <v>239.96929474207201</v>
      </c>
      <c r="EH299" s="335">
        <f t="shared" si="549"/>
        <v>236.17949059358199</v>
      </c>
      <c r="EI299" s="335">
        <f t="shared" si="550"/>
        <v>234.77621268414799</v>
      </c>
      <c r="EJ299" s="335">
        <f t="shared" si="551"/>
        <v>0.27672218065037407</v>
      </c>
      <c r="EK299" s="335">
        <f t="shared" si="552"/>
        <v>0.76817370125590101</v>
      </c>
      <c r="EL299" s="335">
        <f t="shared" si="553"/>
        <v>0.34255400012381199</v>
      </c>
      <c r="EM299" s="335">
        <f t="shared" si="554"/>
        <v>0.22026197441968301</v>
      </c>
      <c r="EN299" s="335">
        <f t="shared" si="555"/>
        <v>0.146130223505477</v>
      </c>
      <c r="EO299" s="335">
        <f t="shared" si="556"/>
        <v>9.25204446820201E-2</v>
      </c>
      <c r="EP299" s="335">
        <f t="shared" si="557"/>
        <v>6.9646332093205393E-2</v>
      </c>
      <c r="EQ299" s="335">
        <f t="shared" si="558"/>
        <v>6.0285539426727999E-2</v>
      </c>
      <c r="ER299" s="335">
        <f t="shared" si="559"/>
        <v>5.7685517085836899E-2</v>
      </c>
      <c r="ES299" s="335">
        <f t="shared" si="560"/>
        <v>5.6336256806388998E-2</v>
      </c>
      <c r="ET299" s="335">
        <f t="shared" si="561"/>
        <v>6.1988464688476796E-2</v>
      </c>
      <c r="EU299" s="335">
        <f t="shared" si="562"/>
        <v>8.0536316527093799E-3</v>
      </c>
      <c r="EV299" s="335">
        <f t="shared" si="563"/>
        <v>7.7424694052717798E-3</v>
      </c>
      <c r="EW299" s="335">
        <f t="shared" si="564"/>
        <v>5.3320257089092297E-3</v>
      </c>
      <c r="EX299" s="335">
        <f t="shared" si="565"/>
        <v>4.5430510168157703E-3</v>
      </c>
      <c r="EY299" s="335">
        <f t="shared" si="566"/>
        <v>3.9371785778053803E-3</v>
      </c>
      <c r="EZ299" s="335">
        <f t="shared" si="567"/>
        <v>3.5951364530025401E-3</v>
      </c>
      <c r="FA299" s="335">
        <f t="shared" si="568"/>
        <v>3.4424852382502098E-3</v>
      </c>
      <c r="FB299" s="335">
        <f t="shared" si="569"/>
        <v>3.38811619026995E-3</v>
      </c>
      <c r="FC299" s="335">
        <f t="shared" si="570"/>
        <v>3.36798790618778E-3</v>
      </c>
      <c r="FD299" s="335">
        <f t="shared" si="571"/>
        <v>1.7442083422488778E-3</v>
      </c>
      <c r="FE299" s="335">
        <f t="shared" si="572"/>
        <v>7.6317156939691294E-2</v>
      </c>
      <c r="FF299" s="335">
        <f t="shared" si="573"/>
        <v>7.1544642944165196E-2</v>
      </c>
      <c r="FG299" s="335">
        <f t="shared" si="574"/>
        <v>5.8249743312617203E-2</v>
      </c>
      <c r="FH299" s="335">
        <f t="shared" si="575"/>
        <v>5.6730049378736901E-2</v>
      </c>
      <c r="FI299" s="335">
        <f t="shared" si="576"/>
        <v>5.5297861804990203E-2</v>
      </c>
      <c r="FJ299" s="335">
        <f t="shared" si="577"/>
        <v>5.4156352090813403E-2</v>
      </c>
      <c r="FK299" s="335">
        <f t="shared" si="578"/>
        <v>5.3430662266944498E-2</v>
      </c>
      <c r="FL299" s="335">
        <f t="shared" si="579"/>
        <v>5.3062743786751999E-2</v>
      </c>
      <c r="FM299" s="335">
        <f t="shared" si="580"/>
        <v>5.2850768620488903E-2</v>
      </c>
      <c r="FN299" s="335">
        <f t="shared" si="581"/>
        <v>4.7629366333098749E-2</v>
      </c>
      <c r="FO299" s="335">
        <f t="shared" si="582"/>
        <v>2.00368746679381E-2</v>
      </c>
      <c r="FP299" s="335">
        <f t="shared" si="583"/>
        <v>1.58149288879222E-2</v>
      </c>
      <c r="FQ299" s="335">
        <f t="shared" si="584"/>
        <v>1.2889012730210401E-2</v>
      </c>
      <c r="FR299" s="335">
        <f t="shared" si="585"/>
        <v>1.1544674905883E-2</v>
      </c>
      <c r="FS299" s="335">
        <f t="shared" si="586"/>
        <v>1.0277724336371899E-2</v>
      </c>
      <c r="FT299" s="335">
        <f t="shared" si="587"/>
        <v>9.2679749278735592E-3</v>
      </c>
      <c r="FU299" s="335">
        <f t="shared" si="588"/>
        <v>8.6259896432645099E-3</v>
      </c>
      <c r="FV299" s="335">
        <f t="shared" si="589"/>
        <v>8.3004876330209296E-3</v>
      </c>
      <c r="FW299" s="335">
        <f t="shared" si="590"/>
        <v>8.1129702157430005E-3</v>
      </c>
      <c r="FX299" s="335">
        <f t="shared" si="591"/>
        <v>9.4789149915835945E-3</v>
      </c>
    </row>
    <row r="300" spans="1:180" x14ac:dyDescent="0.2">
      <c r="A300" s="305" t="str">
        <f>IF(LEFT(TRIM(TechData_All!AJ44),1)="*", _xlfn.CONCAT("*","R2"), "R2")</f>
        <v>R2</v>
      </c>
      <c r="B300" s="305" t="str">
        <f>TechData_All!A44</f>
        <v>TLMCNGX11</v>
      </c>
      <c r="C300" s="305" t="str">
        <f>TechData_All!C44</f>
        <v>TL.CNGX.M.CNGX.2011</v>
      </c>
      <c r="D300" s="301" t="str">
        <f>TechData_All!D44</f>
        <v>bn-vmt, bn-vmt/a</v>
      </c>
      <c r="E300" s="301" t="str">
        <f>TechData_All!E44</f>
        <v>TRNCNGX</v>
      </c>
      <c r="F300" s="301" t="str">
        <f>TechData_All!F44</f>
        <v>TL</v>
      </c>
      <c r="G300" s="315" t="s">
        <v>819</v>
      </c>
      <c r="H300" s="301" t="s">
        <v>814</v>
      </c>
      <c r="I300" s="315">
        <v>1</v>
      </c>
      <c r="J300" s="315" t="str">
        <f t="shared" si="592"/>
        <v>Minivan-GSL</v>
      </c>
      <c r="K300" s="335">
        <f>$I300*IF($G300="Pickup", SUMIFS(NewEmisData!E:E, NewEmisData!$A:$A, "Pickup", NewEmisData!$B:$B, $A300, NewEmisData!$C:$C, $H300, NewEmisData!$D:$D, K$2), SUMIFS(NewEmisData!E:E, NewEmisData!$A:$A, "LDV", NewEmisData!$B:$B, $A300, NewEmisData!$C:$C, $H300, NewEmisData!$D:$D, K$2))</f>
        <v>477.08587282575797</v>
      </c>
      <c r="L300" s="335">
        <f>$I300*IF($G300="Pickup", SUMIFS(NewEmisData!F:F, NewEmisData!$A:$A, "Pickup", NewEmisData!$B:$B, $A300, NewEmisData!$C:$C, $H300, NewEmisData!$D:$D, L$2), SUMIFS(NewEmisData!F:F, NewEmisData!$A:$A, "LDV", NewEmisData!$B:$B, $A300, NewEmisData!$C:$C, $H300, NewEmisData!$D:$D, L$2))</f>
        <v>459.34104292251902</v>
      </c>
      <c r="M300" s="335">
        <f>$I300*IF($G300="Pickup", SUMIFS(NewEmisData!G:G, NewEmisData!$A:$A, "Pickup", NewEmisData!$B:$B, $A300, NewEmisData!$C:$C, $H300, NewEmisData!$D:$D, M$2), SUMIFS(NewEmisData!G:G, NewEmisData!$A:$A, "LDV", NewEmisData!$B:$B, $A300, NewEmisData!$C:$C, $H300, NewEmisData!$D:$D, M$2))</f>
        <v>447.45896927637102</v>
      </c>
      <c r="N300" s="335">
        <f>$I300*IF($G300="Pickup", SUMIFS(NewEmisData!H:H, NewEmisData!$A:$A, "Pickup", NewEmisData!$B:$B, $A300, NewEmisData!$C:$C, $H300, NewEmisData!$D:$D, N$2), SUMIFS(NewEmisData!H:H, NewEmisData!$A:$A, "LDV", NewEmisData!$B:$B, $A300, NewEmisData!$C:$C, $H300, NewEmisData!$D:$D, N$2))</f>
        <v>380.72392677964001</v>
      </c>
      <c r="O300" s="335">
        <f>$I300*IF($G300="Pickup", SUMIFS(NewEmisData!I:I, NewEmisData!$A:$A, "Pickup", NewEmisData!$B:$B, $A300, NewEmisData!$C:$C, $H300, NewEmisData!$D:$D, O$2), SUMIFS(NewEmisData!I:I, NewEmisData!$A:$A, "LDV", NewEmisData!$B:$B, $A300, NewEmisData!$C:$C, $H300, NewEmisData!$D:$D, O$2))</f>
        <v>329.54737069801098</v>
      </c>
      <c r="P300" s="335">
        <f>$I300*IF($G300="Pickup", SUMIFS(NewEmisData!J:J, NewEmisData!$A:$A, "Pickup", NewEmisData!$B:$B, $A300, NewEmisData!$C:$C, $H300, NewEmisData!$D:$D, P$2), SUMIFS(NewEmisData!J:J, NewEmisData!$A:$A, "LDV", NewEmisData!$B:$B, $A300, NewEmisData!$C:$C, $H300, NewEmisData!$D:$D, P$2))</f>
        <v>300.69829568412598</v>
      </c>
      <c r="Q300" s="335">
        <f>$I300*IF($G300="Pickup", SUMIFS(NewEmisData!K:K, NewEmisData!$A:$A, "Pickup", NewEmisData!$B:$B, $A300, NewEmisData!$C:$C, $H300, NewEmisData!$D:$D, Q$2), SUMIFS(NewEmisData!K:K, NewEmisData!$A:$A, "LDV", NewEmisData!$B:$B, $A300, NewEmisData!$C:$C, $H300, NewEmisData!$D:$D, Q$2))</f>
        <v>287.83799703632701</v>
      </c>
      <c r="R300" s="335">
        <f>$I300*IF($G300="Pickup", SUMIFS(NewEmisData!L:L, NewEmisData!$A:$A, "Pickup", NewEmisData!$B:$B, $A300, NewEmisData!$C:$C, $H300, NewEmisData!$D:$D, R$2), SUMIFS(NewEmisData!L:L, NewEmisData!$A:$A, "LDV", NewEmisData!$B:$B, $A300, NewEmisData!$C:$C, $H300, NewEmisData!$D:$D, R$2))</f>
        <v>283.26610797837998</v>
      </c>
      <c r="S300" s="335">
        <f>$I300*IF($G300="Pickup", SUMIFS(NewEmisData!M:M, NewEmisData!$A:$A, "Pickup", NewEmisData!$B:$B, $A300, NewEmisData!$C:$C, $H300, NewEmisData!$D:$D, S$2), SUMIFS(NewEmisData!M:M, NewEmisData!$A:$A, "LDV", NewEmisData!$B:$B, $A300, NewEmisData!$C:$C, $H300, NewEmisData!$D:$D, S$2))</f>
        <v>281.57834098528099</v>
      </c>
      <c r="T300" s="335">
        <v>0.27672218065037407</v>
      </c>
      <c r="U300" s="335">
        <f>$I300*IF($G300="Pickup", SUMIFS(NewEmisData!E:E, NewEmisData!$A:$A, "Pickup", NewEmisData!$B:$B, $A300, NewEmisData!$C:$C, $H300, NewEmisData!$D:$D, U$2), SUMIFS(NewEmisData!E:E, NewEmisData!$A:$A, "LDV", NewEmisData!$B:$B, $A300, NewEmisData!$C:$C, $H300, NewEmisData!$D:$D, U$2))</f>
        <v>0.82339103642645395</v>
      </c>
      <c r="V300" s="335">
        <f>$I300*IF($G300="Pickup", SUMIFS(NewEmisData!F:F, NewEmisData!$A:$A, "Pickup", NewEmisData!$B:$B, $A300, NewEmisData!$C:$C, $H300, NewEmisData!$D:$D, V$2), SUMIFS(NewEmisData!F:F, NewEmisData!$A:$A, "LDV", NewEmisData!$B:$B, $A300, NewEmisData!$C:$C, $H300, NewEmisData!$D:$D, V$2))</f>
        <v>0.360872733315452</v>
      </c>
      <c r="W300" s="335">
        <f>$I300*IF($G300="Pickup", SUMIFS(NewEmisData!G:G, NewEmisData!$A:$A, "Pickup", NewEmisData!$B:$B, $A300, NewEmisData!$C:$C, $H300, NewEmisData!$D:$D, W$2), SUMIFS(NewEmisData!G:G, NewEmisData!$A:$A, "LDV", NewEmisData!$B:$B, $A300, NewEmisData!$C:$C, $H300, NewEmisData!$D:$D, W$2))</f>
        <v>0.21658171178065999</v>
      </c>
      <c r="X300" s="335">
        <f>$I300*IF($G300="Pickup", SUMIFS(NewEmisData!H:H, NewEmisData!$A:$A, "Pickup", NewEmisData!$B:$B, $A300, NewEmisData!$C:$C, $H300, NewEmisData!$D:$D, X$2), SUMIFS(NewEmisData!H:H, NewEmisData!$A:$A, "LDV", NewEmisData!$B:$B, $A300, NewEmisData!$C:$C, $H300, NewEmisData!$D:$D, X$2))</f>
        <v>0.14200533002195401</v>
      </c>
      <c r="Y300" s="335">
        <f>$I300*IF($G300="Pickup", SUMIFS(NewEmisData!I:I, NewEmisData!$A:$A, "Pickup", NewEmisData!$B:$B, $A300, NewEmisData!$C:$C, $H300, NewEmisData!$D:$D, Y$2), SUMIFS(NewEmisData!I:I, NewEmisData!$A:$A, "LDV", NewEmisData!$B:$B, $A300, NewEmisData!$C:$C, $H300, NewEmisData!$D:$D, Y$2))</f>
        <v>8.8016804659711706E-2</v>
      </c>
      <c r="Z300" s="335">
        <f>$I300*IF($G300="Pickup", SUMIFS(NewEmisData!J:J, NewEmisData!$A:$A, "Pickup", NewEmisData!$B:$B, $A300, NewEmisData!$C:$C, $H300, NewEmisData!$D:$D, Z$2), SUMIFS(NewEmisData!J:J, NewEmisData!$A:$A, "LDV", NewEmisData!$B:$B, $A300, NewEmisData!$C:$C, $H300, NewEmisData!$D:$D, Z$2))</f>
        <v>6.5736379947852003E-2</v>
      </c>
      <c r="AA300" s="335">
        <f>$I300*IF($G300="Pickup", SUMIFS(NewEmisData!K:K, NewEmisData!$A:$A, "Pickup", NewEmisData!$B:$B, $A300, NewEmisData!$C:$C, $H300, NewEmisData!$D:$D, AA$2), SUMIFS(NewEmisData!K:K, NewEmisData!$A:$A, "LDV", NewEmisData!$B:$B, $A300, NewEmisData!$C:$C, $H300, NewEmisData!$D:$D, AA$2))</f>
        <v>5.6635638117250503E-2</v>
      </c>
      <c r="AB300" s="335">
        <f>$I300*IF($G300="Pickup", SUMIFS(NewEmisData!L:L, NewEmisData!$A:$A, "Pickup", NewEmisData!$B:$B, $A300, NewEmisData!$C:$C, $H300, NewEmisData!$D:$D, AB$2), SUMIFS(NewEmisData!L:L, NewEmisData!$A:$A, "LDV", NewEmisData!$B:$B, $A300, NewEmisData!$C:$C, $H300, NewEmisData!$D:$D, AB$2))</f>
        <v>5.4115247223223299E-2</v>
      </c>
      <c r="AC300" s="335">
        <f>$I300*IF($G300="Pickup", SUMIFS(NewEmisData!M:M, NewEmisData!$A:$A, "Pickup", NewEmisData!$B:$B, $A300, NewEmisData!$C:$C, $H300, NewEmisData!$D:$D, AC$2), SUMIFS(NewEmisData!M:M, NewEmisData!$A:$A, "LDV", NewEmisData!$B:$B, $A300, NewEmisData!$C:$C, $H300, NewEmisData!$D:$D, AC$2))</f>
        <v>5.2826207223764E-2</v>
      </c>
      <c r="AD300" s="335">
        <v>6.1988464688476796E-2</v>
      </c>
      <c r="AE300" s="335">
        <f>$I300*IF($G300="Pickup", SUMIFS(NewEmisData!E:E, NewEmisData!$A:$A, "Pickup", NewEmisData!$B:$B, $A300, NewEmisData!$C:$C, $H300, NewEmisData!$D:$D, AE$2), SUMIFS(NewEmisData!E:E, NewEmisData!$A:$A, "LDV", NewEmisData!$B:$B, $A300, NewEmisData!$C:$C, $H300, NewEmisData!$D:$D, AE$2))</f>
        <v>8.2552586035919695E-3</v>
      </c>
      <c r="AF300" s="335">
        <f>$I300*IF($G300="Pickup", SUMIFS(NewEmisData!F:F, NewEmisData!$A:$A, "Pickup", NewEmisData!$B:$B, $A300, NewEmisData!$C:$C, $H300, NewEmisData!$D:$D, AF$2), SUMIFS(NewEmisData!F:F, NewEmisData!$A:$A, "LDV", NewEmisData!$B:$B, $A300, NewEmisData!$C:$C, $H300, NewEmisData!$D:$D, AF$2))</f>
        <v>7.9482131517538395E-3</v>
      </c>
      <c r="AG300" s="335">
        <f>$I300*IF($G300="Pickup", SUMIFS(NewEmisData!G:G, NewEmisData!$A:$A, "Pickup", NewEmisData!$B:$B, $A300, NewEmisData!$C:$C, $H300, NewEmisData!$D:$D, AG$2), SUMIFS(NewEmisData!G:G, NewEmisData!$A:$A, "LDV", NewEmisData!$B:$B, $A300, NewEmisData!$C:$C, $H300, NewEmisData!$D:$D, AG$2))</f>
        <v>6.4190305556059996E-3</v>
      </c>
      <c r="AH300" s="335">
        <f>$I300*IF($G300="Pickup", SUMIFS(NewEmisData!H:H, NewEmisData!$A:$A, "Pickup", NewEmisData!$B:$B, $A300, NewEmisData!$C:$C, $H300, NewEmisData!$D:$D, AH$2), SUMIFS(NewEmisData!H:H, NewEmisData!$A:$A, "LDV", NewEmisData!$B:$B, $A300, NewEmisData!$C:$C, $H300, NewEmisData!$D:$D, AH$2))</f>
        <v>5.4616828003907899E-3</v>
      </c>
      <c r="AI300" s="335">
        <f>$I300*IF($G300="Pickup", SUMIFS(NewEmisData!I:I, NewEmisData!$A:$A, "Pickup", NewEmisData!$B:$B, $A300, NewEmisData!$C:$C, $H300, NewEmisData!$D:$D, AI$2), SUMIFS(NewEmisData!I:I, NewEmisData!$A:$A, "LDV", NewEmisData!$B:$B, $A300, NewEmisData!$C:$C, $H300, NewEmisData!$D:$D, AI$2))</f>
        <v>4.7275285851957304E-3</v>
      </c>
      <c r="AJ300" s="335">
        <f>$I300*IF($G300="Pickup", SUMIFS(NewEmisData!J:J, NewEmisData!$A:$A, "Pickup", NewEmisData!$B:$B, $A300, NewEmisData!$C:$C, $H300, NewEmisData!$D:$D, AJ$2), SUMIFS(NewEmisData!J:J, NewEmisData!$A:$A, "LDV", NewEmisData!$B:$B, $A300, NewEmisData!$C:$C, $H300, NewEmisData!$D:$D, AJ$2))</f>
        <v>4.3136734611450098E-3</v>
      </c>
      <c r="AK300" s="335">
        <f>$I300*IF($G300="Pickup", SUMIFS(NewEmisData!K:K, NewEmisData!$A:$A, "Pickup", NewEmisData!$B:$B, $A300, NewEmisData!$C:$C, $H300, NewEmisData!$D:$D, AK$2), SUMIFS(NewEmisData!K:K, NewEmisData!$A:$A, "LDV", NewEmisData!$B:$B, $A300, NewEmisData!$C:$C, $H300, NewEmisData!$D:$D, AK$2))</f>
        <v>4.1291858052272803E-3</v>
      </c>
      <c r="AL300" s="335">
        <f>$I300*IF($G300="Pickup", SUMIFS(NewEmisData!L:L, NewEmisData!$A:$A, "Pickup", NewEmisData!$B:$B, $A300, NewEmisData!$C:$C, $H300, NewEmisData!$D:$D, AL$2), SUMIFS(NewEmisData!L:L, NewEmisData!$A:$A, "LDV", NewEmisData!$B:$B, $A300, NewEmisData!$C:$C, $H300, NewEmisData!$D:$D, AL$2))</f>
        <v>4.0635983922117898E-3</v>
      </c>
      <c r="AM300" s="335">
        <f>$I300*IF($G300="Pickup", SUMIFS(NewEmisData!M:M, NewEmisData!$A:$A, "Pickup", NewEmisData!$B:$B, $A300, NewEmisData!$C:$C, $H300, NewEmisData!$D:$D, AM$2), SUMIFS(NewEmisData!M:M, NewEmisData!$A:$A, "LDV", NewEmisData!$B:$B, $A300, NewEmisData!$C:$C, $H300, NewEmisData!$D:$D, AM$2))</f>
        <v>4.0393864318059199E-3</v>
      </c>
      <c r="AN300" s="335">
        <v>1.7442083422488778E-3</v>
      </c>
      <c r="AO300" s="335">
        <f>$I300*IF($G300="Pickup", SUMIFS(NewEmisData!E:E, NewEmisData!$A:$A, "Pickup", NewEmisData!$B:$B, $A300, NewEmisData!$C:$C, $H300, NewEmisData!$D:$D, AO$2), SUMIFS(NewEmisData!E:E, NewEmisData!$A:$A, "LDV", NewEmisData!$B:$B, $A300, NewEmisData!$C:$C, $H300, NewEmisData!$D:$D, AO$2))</f>
        <v>8.1828643727713493E-2</v>
      </c>
      <c r="AP300" s="335">
        <f>$I300*IF($G300="Pickup", SUMIFS(NewEmisData!F:F, NewEmisData!$A:$A, "Pickup", NewEmisData!$B:$B, $A300, NewEmisData!$C:$C, $H300, NewEmisData!$D:$D, AP$2), SUMIFS(NewEmisData!F:F, NewEmisData!$A:$A, "LDV", NewEmisData!$B:$B, $A300, NewEmisData!$C:$C, $H300, NewEmisData!$D:$D, AP$2))</f>
        <v>7.6175839057221195E-2</v>
      </c>
      <c r="AQ300" s="335">
        <f>$I300*IF($G300="Pickup", SUMIFS(NewEmisData!G:G, NewEmisData!$A:$A, "Pickup", NewEmisData!$B:$B, $A300, NewEmisData!$C:$C, $H300, NewEmisData!$D:$D, AQ$2), SUMIFS(NewEmisData!G:G, NewEmisData!$A:$A, "LDV", NewEmisData!$B:$B, $A300, NewEmisData!$C:$C, $H300, NewEmisData!$D:$D, AQ$2))</f>
        <v>8.1302809072104507E-2</v>
      </c>
      <c r="AR300" s="335">
        <f>$I300*IF($G300="Pickup", SUMIFS(NewEmisData!H:H, NewEmisData!$A:$A, "Pickup", NewEmisData!$B:$B, $A300, NewEmisData!$C:$C, $H300, NewEmisData!$D:$D, AR$2), SUMIFS(NewEmisData!H:H, NewEmisData!$A:$A, "LDV", NewEmisData!$B:$B, $A300, NewEmisData!$C:$C, $H300, NewEmisData!$D:$D, AR$2))</f>
        <v>7.9561688690416299E-2</v>
      </c>
      <c r="AS300" s="335">
        <f>$I300*IF($G300="Pickup", SUMIFS(NewEmisData!I:I, NewEmisData!$A:$A, "Pickup", NewEmisData!$B:$B, $A300, NewEmisData!$C:$C, $H300, NewEmisData!$D:$D, AS$2), SUMIFS(NewEmisData!I:I, NewEmisData!$A:$A, "LDV", NewEmisData!$B:$B, $A300, NewEmisData!$C:$C, $H300, NewEmisData!$D:$D, AS$2))</f>
        <v>7.7910530261031605E-2</v>
      </c>
      <c r="AT300" s="335">
        <f>$I300*IF($G300="Pickup", SUMIFS(NewEmisData!J:J, NewEmisData!$A:$A, "Pickup", NewEmisData!$B:$B, $A300, NewEmisData!$C:$C, $H300, NewEmisData!$D:$D, AT$2), SUMIFS(NewEmisData!J:J, NewEmisData!$A:$A, "LDV", NewEmisData!$B:$B, $A300, NewEmisData!$C:$C, $H300, NewEmisData!$D:$D, AT$2))</f>
        <v>7.6590334474495605E-2</v>
      </c>
      <c r="AU300" s="335">
        <f>$I300*IF($G300="Pickup", SUMIFS(NewEmisData!K:K, NewEmisData!$A:$A, "Pickup", NewEmisData!$B:$B, $A300, NewEmisData!$C:$C, $H300, NewEmisData!$D:$D, AU$2), SUMIFS(NewEmisData!K:K, NewEmisData!$A:$A, "LDV", NewEmisData!$B:$B, $A300, NewEmisData!$C:$C, $H300, NewEmisData!$D:$D, AU$2))</f>
        <v>7.5767938917924701E-2</v>
      </c>
      <c r="AV300" s="335">
        <f>$I300*IF($G300="Pickup", SUMIFS(NewEmisData!L:L, NewEmisData!$A:$A, "Pickup", NewEmisData!$B:$B, $A300, NewEmisData!$C:$C, $H300, NewEmisData!$D:$D, AV$2), SUMIFS(NewEmisData!L:L, NewEmisData!$A:$A, "LDV", NewEmisData!$B:$B, $A300, NewEmisData!$C:$C, $H300, NewEmisData!$D:$D, AV$2))</f>
        <v>7.5353710070808794E-2</v>
      </c>
      <c r="AW300" s="335">
        <f>$I300*IF($G300="Pickup", SUMIFS(NewEmisData!M:M, NewEmisData!$A:$A, "Pickup", NewEmisData!$B:$B, $A300, NewEmisData!$C:$C, $H300, NewEmisData!$D:$D, AW$2), SUMIFS(NewEmisData!M:M, NewEmisData!$A:$A, "LDV", NewEmisData!$B:$B, $A300, NewEmisData!$C:$C, $H300, NewEmisData!$D:$D, AW$2))</f>
        <v>7.5117977052891499E-2</v>
      </c>
      <c r="AX300" s="335">
        <v>4.7629366333098749E-2</v>
      </c>
      <c r="AY300" s="335">
        <f>$I300*IF($G300="Pickup", SUMIFS(NewEmisData!E:E, NewEmisData!$A:$A, "Pickup", NewEmisData!$B:$B, $A300, NewEmisData!$C:$C, $H300, NewEmisData!$D:$D, AY$2), SUMIFS(NewEmisData!E:E, NewEmisData!$A:$A, "LDV", NewEmisData!$B:$B, $A300, NewEmisData!$C:$C, $H300, NewEmisData!$D:$D, AY$2))</f>
        <v>2.1998193760633E-2</v>
      </c>
      <c r="AZ300" s="335">
        <f>$I300*IF($G300="Pickup", SUMIFS(NewEmisData!F:F, NewEmisData!$A:$A, "Pickup", NewEmisData!$B:$B, $A300, NewEmisData!$C:$C, $H300, NewEmisData!$D:$D, AZ$2), SUMIFS(NewEmisData!F:F, NewEmisData!$A:$A, "LDV", NewEmisData!$B:$B, $A300, NewEmisData!$C:$C, $H300, NewEmisData!$D:$D, AZ$2))</f>
        <v>1.6997575378008601E-2</v>
      </c>
      <c r="BA300" s="335">
        <f>$I300*IF($G300="Pickup", SUMIFS(NewEmisData!G:G, NewEmisData!$A:$A, "Pickup", NewEmisData!$B:$B, $A300, NewEmisData!$C:$C, $H300, NewEmisData!$D:$D, BA$2), SUMIFS(NewEmisData!G:G, NewEmisData!$A:$A, "LDV", NewEmisData!$B:$B, $A300, NewEmisData!$C:$C, $H300, NewEmisData!$D:$D, BA$2))</f>
        <v>1.6580879412419602E-2</v>
      </c>
      <c r="BB300" s="335">
        <f>$I300*IF($G300="Pickup", SUMIFS(NewEmisData!H:H, NewEmisData!$A:$A, "Pickup", NewEmisData!$B:$B, $A300, NewEmisData!$C:$C, $H300, NewEmisData!$D:$D, BB$2), SUMIFS(NewEmisData!H:H, NewEmisData!$A:$A, "LDV", NewEmisData!$B:$B, $A300, NewEmisData!$C:$C, $H300, NewEmisData!$D:$D, BB$2))</f>
        <v>1.5040645169031801E-2</v>
      </c>
      <c r="BC300" s="335">
        <f>$I300*IF($G300="Pickup", SUMIFS(NewEmisData!I:I, NewEmisData!$A:$A, "Pickup", NewEmisData!$B:$B, $A300, NewEmisData!$C:$C, $H300, NewEmisData!$D:$D, BC$2), SUMIFS(NewEmisData!I:I, NewEmisData!$A:$A, "LDV", NewEmisData!$B:$B, $A300, NewEmisData!$C:$C, $H300, NewEmisData!$D:$D, BC$2))</f>
        <v>1.35799610150696E-2</v>
      </c>
      <c r="BD300" s="335">
        <f>$I300*IF($G300="Pickup", SUMIFS(NewEmisData!J:J, NewEmisData!$A:$A, "Pickup", NewEmisData!$B:$B, $A300, NewEmisData!$C:$C, $H300, NewEmisData!$D:$D, BD$2), SUMIFS(NewEmisData!J:J, NewEmisData!$A:$A, "LDV", NewEmisData!$B:$B, $A300, NewEmisData!$C:$C, $H300, NewEmisData!$D:$D, BD$2))</f>
        <v>1.24120667817219E-2</v>
      </c>
      <c r="BE300" s="335">
        <f>$I300*IF($G300="Pickup", SUMIFS(NewEmisData!K:K, NewEmisData!$A:$A, "Pickup", NewEmisData!$B:$B, $A300, NewEmisData!$C:$C, $H300, NewEmisData!$D:$D, BE$2), SUMIFS(NewEmisData!K:K, NewEmisData!$A:$A, "LDV", NewEmisData!$B:$B, $A300, NewEmisData!$C:$C, $H300, NewEmisData!$D:$D, BE$2))</f>
        <v>1.16845073314224E-2</v>
      </c>
      <c r="BF300" s="335">
        <f>$I300*IF($G300="Pickup", SUMIFS(NewEmisData!L:L, NewEmisData!$A:$A, "Pickup", NewEmisData!$B:$B, $A300, NewEmisData!$C:$C, $H300, NewEmisData!$D:$D, BF$2), SUMIFS(NewEmisData!L:L, NewEmisData!$A:$A, "LDV", NewEmisData!$B:$B, $A300, NewEmisData!$C:$C, $H300, NewEmisData!$D:$D, BF$2))</f>
        <v>1.1318096390010799E-2</v>
      </c>
      <c r="BG300" s="335">
        <f>$I300*IF($G300="Pickup", SUMIFS(NewEmisData!M:M, NewEmisData!$A:$A, "Pickup", NewEmisData!$B:$B, $A300, NewEmisData!$C:$C, $H300, NewEmisData!$D:$D, BG$2), SUMIFS(NewEmisData!M:M, NewEmisData!$A:$A, "LDV", NewEmisData!$B:$B, $A300, NewEmisData!$C:$C, $H300, NewEmisData!$D:$D, BG$2))</f>
        <v>1.1109456757731499E-2</v>
      </c>
      <c r="BH300" s="335">
        <v>9.4789149915835945E-3</v>
      </c>
      <c r="BI300" s="335">
        <f>$I300*IF($G300="Pickup", SUMIFS(NewEmisData!E:E, NewEmisData!$A:$A, "Pickup", NewEmisData!$B:$B, $A300, NewEmisData!$C:$C, $H300, NewEmisData!$D:$D, BI$2), SUMIFS(NewEmisData!E:E, NewEmisData!$A:$A, "LDV", NewEmisData!$B:$B, $A300, NewEmisData!$C:$C, $H300, NewEmisData!$D:$D, BI$2))</f>
        <v>6.6339830086865597</v>
      </c>
      <c r="BJ300" s="335">
        <f>$I300*IF($G300="Pickup", SUMIFS(NewEmisData!F:F, NewEmisData!$A:$A, "Pickup", NewEmisData!$B:$B, $A300, NewEmisData!$C:$C, $H300, NewEmisData!$D:$D, BJ$2), SUMIFS(NewEmisData!F:F, NewEmisData!$A:$A, "LDV", NewEmisData!$B:$B, $A300, NewEmisData!$C:$C, $H300, NewEmisData!$D:$D, BJ$2))</f>
        <v>3.9206205551931301</v>
      </c>
      <c r="BK300" s="335">
        <f>$I300*IF($G300="Pickup", SUMIFS(NewEmisData!G:G, NewEmisData!$A:$A, "Pickup", NewEmisData!$B:$B, $A300, NewEmisData!$C:$C, $H300, NewEmisData!$D:$D, BK$2), SUMIFS(NewEmisData!G:G, NewEmisData!$A:$A, "LDV", NewEmisData!$B:$B, $A300, NewEmisData!$C:$C, $H300, NewEmisData!$D:$D, BK$2))</f>
        <v>3.0174466275096199</v>
      </c>
      <c r="BL300" s="335">
        <f>$I300*IF($G300="Pickup", SUMIFS(NewEmisData!H:H, NewEmisData!$A:$A, "Pickup", NewEmisData!$B:$B, $A300, NewEmisData!$C:$C, $H300, NewEmisData!$D:$D, BL$2), SUMIFS(NewEmisData!H:H, NewEmisData!$A:$A, "LDV", NewEmisData!$B:$B, $A300, NewEmisData!$C:$C, $H300, NewEmisData!$D:$D, BL$2))</f>
        <v>2.3529221673804699</v>
      </c>
      <c r="BM300" s="335">
        <f>$I300*IF($G300="Pickup", SUMIFS(NewEmisData!I:I, NewEmisData!$A:$A, "Pickup", NewEmisData!$B:$B, $A300, NewEmisData!$C:$C, $H300, NewEmisData!$D:$D, BM$2), SUMIFS(NewEmisData!I:I, NewEmisData!$A:$A, "LDV", NewEmisData!$B:$B, $A300, NewEmisData!$C:$C, $H300, NewEmisData!$D:$D, BM$2))</f>
        <v>1.70384058027793</v>
      </c>
      <c r="BN300" s="335">
        <f>$I300*IF($G300="Pickup", SUMIFS(NewEmisData!J:J, NewEmisData!$A:$A, "Pickup", NewEmisData!$B:$B, $A300, NewEmisData!$C:$C, $H300, NewEmisData!$D:$D, BN$2), SUMIFS(NewEmisData!J:J, NewEmisData!$A:$A, "LDV", NewEmisData!$B:$B, $A300, NewEmisData!$C:$C, $H300, NewEmisData!$D:$D, BN$2))</f>
        <v>1.3463730618004399</v>
      </c>
      <c r="BO300" s="335">
        <f>$I300*IF($G300="Pickup", SUMIFS(NewEmisData!K:K, NewEmisData!$A:$A, "Pickup", NewEmisData!$B:$B, $A300, NewEmisData!$C:$C, $H300, NewEmisData!$D:$D, BO$2), SUMIFS(NewEmisData!K:K, NewEmisData!$A:$A, "LDV", NewEmisData!$B:$B, $A300, NewEmisData!$C:$C, $H300, NewEmisData!$D:$D, BO$2))</f>
        <v>1.1858346520835299</v>
      </c>
      <c r="BP300" s="335">
        <f>$I300*IF($G300="Pickup", SUMIFS(NewEmisData!L:L, NewEmisData!$A:$A, "Pickup", NewEmisData!$B:$B, $A300, NewEmisData!$C:$C, $H300, NewEmisData!$D:$D, BP$2), SUMIFS(NewEmisData!L:L, NewEmisData!$A:$A, "LDV", NewEmisData!$B:$B, $A300, NewEmisData!$C:$C, $H300, NewEmisData!$D:$D, BP$2))</f>
        <v>1.1335061554616499</v>
      </c>
      <c r="BQ300" s="335">
        <f>$I300*IF($G300="Pickup", SUMIFS(NewEmisData!M:M, NewEmisData!$A:$A, "Pickup", NewEmisData!$B:$B, $A300, NewEmisData!$C:$C, $H300, NewEmisData!$D:$D, BQ$2), SUMIFS(NewEmisData!M:M, NewEmisData!$A:$A, "LDV", NewEmisData!$B:$B, $A300, NewEmisData!$C:$C, $H300, NewEmisData!$D:$D, BQ$2))</f>
        <v>1.1009029054349999</v>
      </c>
      <c r="BR300" s="335">
        <v>1.6588293829830492</v>
      </c>
      <c r="BS300" s="335">
        <f>$I300*IF($G300="Pickup", SUMIFS(NewEmisData!E:E, NewEmisData!$A:$A, "Pickup", NewEmisData!$B:$B, $A300, NewEmisData!$C:$C, $H300, NewEmisData!$D:$D, BS$2), SUMIFS(NewEmisData!E:E, NewEmisData!$A:$A, "LDV", NewEmisData!$B:$B, $A300, NewEmisData!$C:$C, $H300, NewEmisData!$D:$D, BS$2))</f>
        <v>0.77473150733664098</v>
      </c>
      <c r="BT300" s="335">
        <f>$I300*IF($G300="Pickup", SUMIFS(NewEmisData!F:F, NewEmisData!$A:$A, "Pickup", NewEmisData!$B:$B, $A300, NewEmisData!$C:$C, $H300, NewEmisData!$D:$D, BT$2), SUMIFS(NewEmisData!F:F, NewEmisData!$A:$A, "LDV", NewEmisData!$B:$B, $A300, NewEmisData!$C:$C, $H300, NewEmisData!$D:$D, BT$2))</f>
        <v>0.41904908416840297</v>
      </c>
      <c r="BU300" s="335">
        <f>$I300*IF($G300="Pickup", SUMIFS(NewEmisData!G:G, NewEmisData!$A:$A, "Pickup", NewEmisData!$B:$B, $A300, NewEmisData!$C:$C, $H300, NewEmisData!$D:$D, BU$2), SUMIFS(NewEmisData!G:G, NewEmisData!$A:$A, "LDV", NewEmisData!$B:$B, $A300, NewEmisData!$C:$C, $H300, NewEmisData!$D:$D, BU$2))</f>
        <v>0.30982899515166501</v>
      </c>
      <c r="BV300" s="335">
        <f>$I300*IF($G300="Pickup", SUMIFS(NewEmisData!H:H, NewEmisData!$A:$A, "Pickup", NewEmisData!$B:$B, $A300, NewEmisData!$C:$C, $H300, NewEmisData!$D:$D, BV$2), SUMIFS(NewEmisData!H:H, NewEmisData!$A:$A, "LDV", NewEmisData!$B:$B, $A300, NewEmisData!$C:$C, $H300, NewEmisData!$D:$D, BV$2))</f>
        <v>0.25046259079934602</v>
      </c>
      <c r="BW300" s="335">
        <f>$I300*IF($G300="Pickup", SUMIFS(NewEmisData!I:I, NewEmisData!$A:$A, "Pickup", NewEmisData!$B:$B, $A300, NewEmisData!$C:$C, $H300, NewEmisData!$D:$D, BW$2), SUMIFS(NewEmisData!I:I, NewEmisData!$A:$A, "LDV", NewEmisData!$B:$B, $A300, NewEmisData!$C:$C, $H300, NewEmisData!$D:$D, BW$2))</f>
        <v>0.18616224227516101</v>
      </c>
      <c r="BX300" s="335">
        <f>$I300*IF($G300="Pickup", SUMIFS(NewEmisData!J:J, NewEmisData!$A:$A, "Pickup", NewEmisData!$B:$B, $A300, NewEmisData!$C:$C, $H300, NewEmisData!$D:$D, BX$2), SUMIFS(NewEmisData!J:J, NewEmisData!$A:$A, "LDV", NewEmisData!$B:$B, $A300, NewEmisData!$C:$C, $H300, NewEmisData!$D:$D, BX$2))</f>
        <v>0.15683046751729501</v>
      </c>
      <c r="BY300" s="335">
        <f>$I300*IF($G300="Pickup", SUMIFS(NewEmisData!K:K, NewEmisData!$A:$A, "Pickup", NewEmisData!$B:$B, $A300, NewEmisData!$C:$C, $H300, NewEmisData!$D:$D, BY$2), SUMIFS(NewEmisData!K:K, NewEmisData!$A:$A, "LDV", NewEmisData!$B:$B, $A300, NewEmisData!$C:$C, $H300, NewEmisData!$D:$D, BY$2))</f>
        <v>0.14094000257929501</v>
      </c>
      <c r="BZ300" s="335">
        <f>$I300*IF($G300="Pickup", SUMIFS(NewEmisData!L:L, NewEmisData!$A:$A, "Pickup", NewEmisData!$B:$B, $A300, NewEmisData!$C:$C, $H300, NewEmisData!$D:$D, BZ$2), SUMIFS(NewEmisData!L:L, NewEmisData!$A:$A, "LDV", NewEmisData!$B:$B, $A300, NewEmisData!$C:$C, $H300, NewEmisData!$D:$D, BZ$2))</f>
        <v>0.134774071356623</v>
      </c>
      <c r="CA300" s="335">
        <f>$I300*IF($G300="Pickup", SUMIFS(NewEmisData!M:M, NewEmisData!$A:$A, "Pickup", NewEmisData!$B:$B, $A300, NewEmisData!$C:$C, $H300, NewEmisData!$D:$D, CA$2), SUMIFS(NewEmisData!M:M, NewEmisData!$A:$A, "LDV", NewEmisData!$B:$B, $A300, NewEmisData!$C:$C, $H300, NewEmisData!$D:$D, CA$2))</f>
        <v>0.12984032725640701</v>
      </c>
      <c r="CB300" s="335">
        <v>0.10573121882292051</v>
      </c>
      <c r="CC300" s="335">
        <f>$I300*IF($G300="Pickup", SUMIFS(NewEmisData!E:E, NewEmisData!$A:$A, "Pickup", NewEmisData!$B:$B, $A300, NewEmisData!$C:$C, $H300, NewEmisData!$D:$D, CC$2), SUMIFS(NewEmisData!E:E, NewEmisData!$A:$A, "LDV", NewEmisData!$B:$B, $A300, NewEmisData!$C:$C, $H300, NewEmisData!$D:$D, CC$2))</f>
        <v>4.52789246362666E-2</v>
      </c>
      <c r="CD300" s="335">
        <f>$I300*IF($G300="Pickup", SUMIFS(NewEmisData!F:F, NewEmisData!$A:$A, "Pickup", NewEmisData!$B:$B, $A300, NewEmisData!$C:$C, $H300, NewEmisData!$D:$D, CD$2), SUMIFS(NewEmisData!F:F, NewEmisData!$A:$A, "LDV", NewEmisData!$B:$B, $A300, NewEmisData!$C:$C, $H300, NewEmisData!$D:$D, CD$2))</f>
        <v>3.0659932051567799E-2</v>
      </c>
      <c r="CE300" s="335">
        <f>$I300*IF($G300="Pickup", SUMIFS(NewEmisData!G:G, NewEmisData!$A:$A, "Pickup", NewEmisData!$B:$B, $A300, NewEmisData!$C:$C, $H300, NewEmisData!$D:$D, CE$2), SUMIFS(NewEmisData!G:G, NewEmisData!$A:$A, "LDV", NewEmisData!$B:$B, $A300, NewEmisData!$C:$C, $H300, NewEmisData!$D:$D, CE$2))</f>
        <v>2.8386595157116199E-2</v>
      </c>
      <c r="CF300" s="335">
        <f>$I300*IF($G300="Pickup", SUMIFS(NewEmisData!H:H, NewEmisData!$A:$A, "Pickup", NewEmisData!$B:$B, $A300, NewEmisData!$C:$C, $H300, NewEmisData!$D:$D, CF$2), SUMIFS(NewEmisData!H:H, NewEmisData!$A:$A, "LDV", NewEmisData!$B:$B, $A300, NewEmisData!$C:$C, $H300, NewEmisData!$D:$D, CF$2))</f>
        <v>2.7093413499500101E-2</v>
      </c>
      <c r="CG300" s="335">
        <f>$I300*IF($G300="Pickup", SUMIFS(NewEmisData!I:I, NewEmisData!$A:$A, "Pickup", NewEmisData!$B:$B, $A300, NewEmisData!$C:$C, $H300, NewEmisData!$D:$D, CG$2), SUMIFS(NewEmisData!I:I, NewEmisData!$A:$A, "LDV", NewEmisData!$B:$B, $A300, NewEmisData!$C:$C, $H300, NewEmisData!$D:$D, CG$2))</f>
        <v>2.6239574855980601E-2</v>
      </c>
      <c r="CH300" s="335">
        <f>$I300*IF($G300="Pickup", SUMIFS(NewEmisData!J:J, NewEmisData!$A:$A, "Pickup", NewEmisData!$B:$B, $A300, NewEmisData!$C:$C, $H300, NewEmisData!$D:$D, CH$2), SUMIFS(NewEmisData!J:J, NewEmisData!$A:$A, "LDV", NewEmisData!$B:$B, $A300, NewEmisData!$C:$C, $H300, NewEmisData!$D:$D, CH$2))</f>
        <v>2.5564245202349602E-2</v>
      </c>
      <c r="CI300" s="335">
        <f>$I300*IF($G300="Pickup", SUMIFS(NewEmisData!K:K, NewEmisData!$A:$A, "Pickup", NewEmisData!$B:$B, $A300, NewEmisData!$C:$C, $H300, NewEmisData!$D:$D, CI$2), SUMIFS(NewEmisData!K:K, NewEmisData!$A:$A, "LDV", NewEmisData!$B:$B, $A300, NewEmisData!$C:$C, $H300, NewEmisData!$D:$D, CI$2))</f>
        <v>2.5562136009582501E-2</v>
      </c>
      <c r="CJ300" s="335">
        <f>$I300*IF($G300="Pickup", SUMIFS(NewEmisData!L:L, NewEmisData!$A:$A, "Pickup", NewEmisData!$B:$B, $A300, NewEmisData!$C:$C, $H300, NewEmisData!$D:$D, CJ$2), SUMIFS(NewEmisData!L:L, NewEmisData!$A:$A, "LDV", NewEmisData!$B:$B, $A300, NewEmisData!$C:$C, $H300, NewEmisData!$D:$D, CJ$2))</f>
        <v>2.5561539762266602E-2</v>
      </c>
      <c r="CK300" s="335">
        <f>$I300*IF($G300="Pickup", SUMIFS(NewEmisData!M:M, NewEmisData!$A:$A, "Pickup", NewEmisData!$B:$B, $A300, NewEmisData!$C:$C, $H300, NewEmisData!$D:$D, CK$2), SUMIFS(NewEmisData!M:M, NewEmisData!$A:$A, "LDV", NewEmisData!$B:$B, $A300, NewEmisData!$C:$C, $H300, NewEmisData!$D:$D, CK$2))</f>
        <v>2.5560994254839702E-2</v>
      </c>
      <c r="CL300" s="335">
        <v>2.2881070645398207E-2</v>
      </c>
      <c r="CM300" s="335">
        <f>$I300*IF($G300="Pickup", SUMIFS(NewEmisData!E:E, NewEmisData!$A:$A, "Pickup", NewEmisData!$B:$B, $A300, NewEmisData!$C:$C, $H300, NewEmisData!$D:$D, CM$2), SUMIFS(NewEmisData!E:E, NewEmisData!$A:$A, "LDV", NewEmisData!$B:$B, $A300, NewEmisData!$C:$C, $H300, NewEmisData!$D:$D, CM$2))</f>
        <v>2.2616228111616499E-2</v>
      </c>
      <c r="CN300" s="335">
        <f>$I300*IF($G300="Pickup", SUMIFS(NewEmisData!F:F, NewEmisData!$A:$A, "Pickup", NewEmisData!$B:$B, $A300, NewEmisData!$C:$C, $H300, NewEmisData!$D:$D, CN$2), SUMIFS(NewEmisData!F:F, NewEmisData!$A:$A, "LDV", NewEmisData!$B:$B, $A300, NewEmisData!$C:$C, $H300, NewEmisData!$D:$D, CN$2))</f>
        <v>1.37039938381133E-2</v>
      </c>
      <c r="CO300" s="335">
        <f>$I300*IF($G300="Pickup", SUMIFS(NewEmisData!G:G, NewEmisData!$A:$A, "Pickup", NewEmisData!$B:$B, $A300, NewEmisData!$C:$C, $H300, NewEmisData!$D:$D, CO$2), SUMIFS(NewEmisData!G:G, NewEmisData!$A:$A, "LDV", NewEmisData!$B:$B, $A300, NewEmisData!$C:$C, $H300, NewEmisData!$D:$D, CO$2))</f>
        <v>1.11279535576189E-2</v>
      </c>
      <c r="CP300" s="335">
        <f>$I300*IF($G300="Pickup", SUMIFS(NewEmisData!H:H, NewEmisData!$A:$A, "Pickup", NewEmisData!$B:$B, $A300, NewEmisData!$C:$C, $H300, NewEmisData!$D:$D, CP$2), SUMIFS(NewEmisData!H:H, NewEmisData!$A:$A, "LDV", NewEmisData!$B:$B, $A300, NewEmisData!$C:$C, $H300, NewEmisData!$D:$D, CP$2))</f>
        <v>9.1642249406405796E-3</v>
      </c>
      <c r="CQ300" s="335">
        <f>$I300*IF($G300="Pickup", SUMIFS(NewEmisData!I:I, NewEmisData!$A:$A, "Pickup", NewEmisData!$B:$B, $A300, NewEmisData!$C:$C, $H300, NewEmisData!$D:$D, CQ$2), SUMIFS(NewEmisData!I:I, NewEmisData!$A:$A, "LDV", NewEmisData!$B:$B, $A300, NewEmisData!$C:$C, $H300, NewEmisData!$D:$D, CQ$2))</f>
        <v>8.2157407295701708E-3</v>
      </c>
      <c r="CR300" s="335">
        <f>$I300*IF($G300="Pickup", SUMIFS(NewEmisData!J:J, NewEmisData!$A:$A, "Pickup", NewEmisData!$B:$B, $A300, NewEmisData!$C:$C, $H300, NewEmisData!$D:$D, CR$2), SUMIFS(NewEmisData!J:J, NewEmisData!$A:$A, "LDV", NewEmisData!$B:$B, $A300, NewEmisData!$C:$C, $H300, NewEmisData!$D:$D, CR$2))</f>
        <v>7.8051702943740097E-3</v>
      </c>
      <c r="CS300" s="335">
        <f>$I300*IF($G300="Pickup", SUMIFS(NewEmisData!K:K, NewEmisData!$A:$A, "Pickup", NewEmisData!$B:$B, $A300, NewEmisData!$C:$C, $H300, NewEmisData!$D:$D, CS$2), SUMIFS(NewEmisData!K:K, NewEmisData!$A:$A, "LDV", NewEmisData!$B:$B, $A300, NewEmisData!$C:$C, $H300, NewEmisData!$D:$D, CS$2))</f>
        <v>7.7607552788062101E-3</v>
      </c>
      <c r="CT300" s="335">
        <f>$I300*IF($G300="Pickup", SUMIFS(NewEmisData!L:L, NewEmisData!$A:$A, "Pickup", NewEmisData!$B:$B, $A300, NewEmisData!$C:$C, $H300, NewEmisData!$D:$D, CT$2), SUMIFS(NewEmisData!L:L, NewEmisData!$A:$A, "LDV", NewEmisData!$B:$B, $A300, NewEmisData!$C:$C, $H300, NewEmisData!$D:$D, CT$2))</f>
        <v>7.6883348823828098E-3</v>
      </c>
      <c r="CU300" s="335">
        <f>$I300*IF($G300="Pickup", SUMIFS(NewEmisData!M:M, NewEmisData!$A:$A, "Pickup", NewEmisData!$B:$B, $A300, NewEmisData!$C:$C, $H300, NewEmisData!$D:$D, CU$2), SUMIFS(NewEmisData!M:M, NewEmisData!$A:$A, "LDV", NewEmisData!$B:$B, $A300, NewEmisData!$C:$C, $H300, NewEmisData!$D:$D, CU$2))</f>
        <v>7.6878848286885603E-3</v>
      </c>
      <c r="CV300" s="335">
        <v>6.9734009009235556E-3</v>
      </c>
      <c r="CW300" s="335">
        <v>4.0498104655261064E-3</v>
      </c>
      <c r="CX300" s="335">
        <v>2.5030350838759993E-3</v>
      </c>
      <c r="CY300" s="335">
        <v>2.1151214403419519E-3</v>
      </c>
      <c r="CZ300" s="335">
        <v>1.7489979687569375E-3</v>
      </c>
      <c r="DA300" s="335">
        <v>1.340486996695321E-3</v>
      </c>
      <c r="DB300" s="335">
        <v>1.0553769116342638E-3</v>
      </c>
      <c r="DC300" s="335">
        <v>1.0132227560056145E-3</v>
      </c>
      <c r="DD300" s="335">
        <v>1.0003159541004489E-3</v>
      </c>
      <c r="DE300" s="335">
        <v>9.9860782000699166E-4</v>
      </c>
      <c r="DF300" s="335">
        <v>9.9860782000699166E-4</v>
      </c>
      <c r="DG300" s="335">
        <f>$I300*IF($G300="Pickup", SUMIFS(NewEmisData!E:E, NewEmisData!$A:$A, "Pickup", NewEmisData!$B:$B, $A300, NewEmisData!$C:$C, $H300, NewEmisData!$D:$D, DG$2), SUMIFS(NewEmisData!E:E, NewEmisData!$A:$A, "LDV", NewEmisData!$B:$B, $A300, NewEmisData!$C:$C, $H300, NewEmisData!$D:$D, DG$2))</f>
        <v>0</v>
      </c>
      <c r="DH300" s="335">
        <f>$I300*IF($G300="Pickup", SUMIFS(NewEmisData!F:F, NewEmisData!$A:$A, "Pickup", NewEmisData!$B:$B, $A300, NewEmisData!$C:$C, $H300, NewEmisData!$D:$D, DH$2), SUMIFS(NewEmisData!F:F, NewEmisData!$A:$A, "LDV", NewEmisData!$B:$B, $A300, NewEmisData!$C:$C, $H300, NewEmisData!$D:$D, DH$2))</f>
        <v>0</v>
      </c>
      <c r="DI300" s="335">
        <f>$I300*IF($G300="Pickup", SUMIFS(NewEmisData!G:G, NewEmisData!$A:$A, "Pickup", NewEmisData!$B:$B, $A300, NewEmisData!$C:$C, $H300, NewEmisData!$D:$D, DI$2), SUMIFS(NewEmisData!G:G, NewEmisData!$A:$A, "LDV", NewEmisData!$B:$B, $A300, NewEmisData!$C:$C, $H300, NewEmisData!$D:$D, DI$2))</f>
        <v>0</v>
      </c>
      <c r="DJ300" s="335">
        <f>$I300*IF($G300="Pickup", SUMIFS(NewEmisData!H:H, NewEmisData!$A:$A, "Pickup", NewEmisData!$B:$B, $A300, NewEmisData!$C:$C, $H300, NewEmisData!$D:$D, DJ$2), SUMIFS(NewEmisData!H:H, NewEmisData!$A:$A, "LDV", NewEmisData!$B:$B, $A300, NewEmisData!$C:$C, $H300, NewEmisData!$D:$D, DJ$2))</f>
        <v>0</v>
      </c>
      <c r="DK300" s="335">
        <f>$I300*IF($G300="Pickup", SUMIFS(NewEmisData!I:I, NewEmisData!$A:$A, "Pickup", NewEmisData!$B:$B, $A300, NewEmisData!$C:$C, $H300, NewEmisData!$D:$D, DK$2), SUMIFS(NewEmisData!I:I, NewEmisData!$A:$A, "LDV", NewEmisData!$B:$B, $A300, NewEmisData!$C:$C, $H300, NewEmisData!$D:$D, DK$2))</f>
        <v>0</v>
      </c>
      <c r="DL300" s="335">
        <f>$I300*IF($G300="Pickup", SUMIFS(NewEmisData!J:J, NewEmisData!$A:$A, "Pickup", NewEmisData!$B:$B, $A300, NewEmisData!$C:$C, $H300, NewEmisData!$D:$D, DL$2), SUMIFS(NewEmisData!J:J, NewEmisData!$A:$A, "LDV", NewEmisData!$B:$B, $A300, NewEmisData!$C:$C, $H300, NewEmisData!$D:$D, DL$2))</f>
        <v>0</v>
      </c>
      <c r="DM300" s="335">
        <f>$I300*IF($G300="Pickup", SUMIFS(NewEmisData!K:K, NewEmisData!$A:$A, "Pickup", NewEmisData!$B:$B, $A300, NewEmisData!$C:$C, $H300, NewEmisData!$D:$D, DM$2), SUMIFS(NewEmisData!K:K, NewEmisData!$A:$A, "LDV", NewEmisData!$B:$B, $A300, NewEmisData!$C:$C, $H300, NewEmisData!$D:$D, DM$2))</f>
        <v>0</v>
      </c>
      <c r="DN300" s="335">
        <f>$I300*IF($G300="Pickup", SUMIFS(NewEmisData!L:L, NewEmisData!$A:$A, "Pickup", NewEmisData!$B:$B, $A300, NewEmisData!$C:$C, $H300, NewEmisData!$D:$D, DN$2), SUMIFS(NewEmisData!L:L, NewEmisData!$A:$A, "LDV", NewEmisData!$B:$B, $A300, NewEmisData!$C:$C, $H300, NewEmisData!$D:$D, DN$2))</f>
        <v>0</v>
      </c>
      <c r="DO300" s="335">
        <f>$I300*IF($G300="Pickup", SUMIFS(NewEmisData!M:M, NewEmisData!$A:$A, "Pickup", NewEmisData!$B:$B, $A300, NewEmisData!$C:$C, $H300, NewEmisData!$D:$D, DO$2), SUMIFS(NewEmisData!M:M, NewEmisData!$A:$A, "LDV", NewEmisData!$B:$B, $A300, NewEmisData!$C:$C, $H300, NewEmisData!$D:$D, DO$2))</f>
        <v>0</v>
      </c>
      <c r="DP300" s="335">
        <v>2.023129771030282E-3</v>
      </c>
      <c r="DQ300" s="335">
        <f>$I300*IF($G300="Pickup", SUMIFS(NewEmisData!E:E, NewEmisData!$A:$A, "Pickup", NewEmisData!$B:$B, $A300, NewEmisData!$C:$C, $H300, NewEmisData!$D:$D, DQ$2), SUMIFS(NewEmisData!E:E, NewEmisData!$A:$A, "LDV", NewEmisData!$B:$B, $A300, NewEmisData!$C:$C, $H300, NewEmisData!$D:$D, DQ$2))</f>
        <v>1.53337301393982E-2</v>
      </c>
      <c r="DR300" s="335">
        <f>$I300*IF($G300="Pickup", SUMIFS(NewEmisData!F:F, NewEmisData!$A:$A, "Pickup", NewEmisData!$B:$B, $A300, NewEmisData!$C:$C, $H300, NewEmisData!$D:$D, DR$2), SUMIFS(NewEmisData!F:F, NewEmisData!$A:$A, "LDV", NewEmisData!$B:$B, $A300, NewEmisData!$C:$C, $H300, NewEmisData!$D:$D, DR$2))</f>
        <v>8.5791399504283501E-3</v>
      </c>
      <c r="DS300" s="335">
        <f>$I300*IF($G300="Pickup", SUMIFS(NewEmisData!G:G, NewEmisData!$A:$A, "Pickup", NewEmisData!$B:$B, $A300, NewEmisData!$C:$C, $H300, NewEmisData!$D:$D, DS$2), SUMIFS(NewEmisData!G:G, NewEmisData!$A:$A, "LDV", NewEmisData!$B:$B, $A300, NewEmisData!$C:$C, $H300, NewEmisData!$D:$D, DS$2))</f>
        <v>6.82614050243104E-3</v>
      </c>
      <c r="DT300" s="335">
        <f>$I300*IF($G300="Pickup", SUMIFS(NewEmisData!H:H, NewEmisData!$A:$A, "Pickup", NewEmisData!$B:$B, $A300, NewEmisData!$C:$C, $H300, NewEmisData!$D:$D, DT$2), SUMIFS(NewEmisData!H:H, NewEmisData!$A:$A, "LDV", NewEmisData!$B:$B, $A300, NewEmisData!$C:$C, $H300, NewEmisData!$D:$D, DT$2))</f>
        <v>5.2306090144423403E-3</v>
      </c>
      <c r="DU300" s="335">
        <f>$I300*IF($G300="Pickup", SUMIFS(NewEmisData!I:I, NewEmisData!$A:$A, "Pickup", NewEmisData!$B:$B, $A300, NewEmisData!$C:$C, $H300, NewEmisData!$D:$D, DU$2), SUMIFS(NewEmisData!I:I, NewEmisData!$A:$A, "LDV", NewEmisData!$B:$B, $A300, NewEmisData!$C:$C, $H300, NewEmisData!$D:$D, DU$2))</f>
        <v>4.0991034424651901E-3</v>
      </c>
      <c r="DV300" s="335">
        <f>$I300*IF($G300="Pickup", SUMIFS(NewEmisData!J:J, NewEmisData!$A:$A, "Pickup", NewEmisData!$B:$B, $A300, NewEmisData!$C:$C, $H300, NewEmisData!$D:$D, DV$2), SUMIFS(NewEmisData!J:J, NewEmisData!$A:$A, "LDV", NewEmisData!$B:$B, $A300, NewEmisData!$C:$C, $H300, NewEmisData!$D:$D, DV$2))</f>
        <v>3.5909983676119801E-3</v>
      </c>
      <c r="DW300" s="335">
        <f>$I300*IF($G300="Pickup", SUMIFS(NewEmisData!K:K, NewEmisData!$A:$A, "Pickup", NewEmisData!$B:$B, $A300, NewEmisData!$C:$C, $H300, NewEmisData!$D:$D, DW$2), SUMIFS(NewEmisData!K:K, NewEmisData!$A:$A, "LDV", NewEmisData!$B:$B, $A300, NewEmisData!$C:$C, $H300, NewEmisData!$D:$D, DW$2))</f>
        <v>3.3016556899443999E-3</v>
      </c>
      <c r="DX300" s="335">
        <f>$I300*IF($G300="Pickup", SUMIFS(NewEmisData!L:L, NewEmisData!$A:$A, "Pickup", NewEmisData!$B:$B, $A300, NewEmisData!$C:$C, $H300, NewEmisData!$D:$D, DX$2), SUMIFS(NewEmisData!L:L, NewEmisData!$A:$A, "LDV", NewEmisData!$B:$B, $A300, NewEmisData!$C:$C, $H300, NewEmisData!$D:$D, DX$2))</f>
        <v>3.2097040973390598E-3</v>
      </c>
      <c r="DY300" s="335">
        <f>$I300*IF($G300="Pickup", SUMIFS(NewEmisData!M:M, NewEmisData!$A:$A, "Pickup", NewEmisData!$B:$B, $A300, NewEmisData!$C:$C, $H300, NewEmisData!$D:$D, DY$2), SUMIFS(NewEmisData!M:M, NewEmisData!$A:$A, "LDV", NewEmisData!$B:$B, $A300, NewEmisData!$C:$C, $H300, NewEmisData!$D:$D, DY$2))</f>
        <v>3.1631494921928599E-3</v>
      </c>
      <c r="DZ300" s="335">
        <v>5.594489642908501E-3</v>
      </c>
      <c r="EA300" s="335">
        <f t="shared" si="542"/>
        <v>477.08587282575797</v>
      </c>
      <c r="EB300" s="335">
        <f t="shared" si="543"/>
        <v>459.34104292251902</v>
      </c>
      <c r="EC300" s="335">
        <f t="shared" si="544"/>
        <v>447.45896927637102</v>
      </c>
      <c r="ED300" s="335">
        <f t="shared" si="545"/>
        <v>380.72392677964001</v>
      </c>
      <c r="EE300" s="335">
        <f t="shared" si="546"/>
        <v>329.54737069801098</v>
      </c>
      <c r="EF300" s="335">
        <f t="shared" si="547"/>
        <v>300.69829568412598</v>
      </c>
      <c r="EG300" s="335">
        <f t="shared" si="548"/>
        <v>287.83799703632701</v>
      </c>
      <c r="EH300" s="335">
        <f t="shared" si="549"/>
        <v>283.26610797837998</v>
      </c>
      <c r="EI300" s="335">
        <f t="shared" si="550"/>
        <v>281.57834098528099</v>
      </c>
      <c r="EJ300" s="335">
        <f t="shared" si="551"/>
        <v>0.27672218065037407</v>
      </c>
      <c r="EK300" s="335">
        <f t="shared" si="552"/>
        <v>0.82339103642645395</v>
      </c>
      <c r="EL300" s="335">
        <f t="shared" si="553"/>
        <v>0.360872733315452</v>
      </c>
      <c r="EM300" s="335">
        <f t="shared" si="554"/>
        <v>0.21658171178065999</v>
      </c>
      <c r="EN300" s="335">
        <f t="shared" si="555"/>
        <v>0.14200533002195401</v>
      </c>
      <c r="EO300" s="335">
        <f t="shared" si="556"/>
        <v>8.8016804659711706E-2</v>
      </c>
      <c r="EP300" s="335">
        <f t="shared" si="557"/>
        <v>6.5736379947852003E-2</v>
      </c>
      <c r="EQ300" s="335">
        <f t="shared" si="558"/>
        <v>5.6635638117250503E-2</v>
      </c>
      <c r="ER300" s="335">
        <f t="shared" si="559"/>
        <v>5.4115247223223299E-2</v>
      </c>
      <c r="ES300" s="335">
        <f t="shared" si="560"/>
        <v>5.2826207223764E-2</v>
      </c>
      <c r="ET300" s="335">
        <f t="shared" si="561"/>
        <v>6.1988464688476796E-2</v>
      </c>
      <c r="EU300" s="335">
        <f t="shared" si="562"/>
        <v>8.2552586035919695E-3</v>
      </c>
      <c r="EV300" s="335">
        <f t="shared" si="563"/>
        <v>7.9482131517538395E-3</v>
      </c>
      <c r="EW300" s="335">
        <f t="shared" si="564"/>
        <v>6.4190305556059996E-3</v>
      </c>
      <c r="EX300" s="335">
        <f t="shared" si="565"/>
        <v>5.4616828003907899E-3</v>
      </c>
      <c r="EY300" s="335">
        <f t="shared" si="566"/>
        <v>4.7275285851957304E-3</v>
      </c>
      <c r="EZ300" s="335">
        <f t="shared" si="567"/>
        <v>4.3136734611450098E-3</v>
      </c>
      <c r="FA300" s="335">
        <f t="shared" si="568"/>
        <v>4.1291858052272803E-3</v>
      </c>
      <c r="FB300" s="335">
        <f t="shared" si="569"/>
        <v>4.0635983922117898E-3</v>
      </c>
      <c r="FC300" s="335">
        <f t="shared" si="570"/>
        <v>4.0393864318059199E-3</v>
      </c>
      <c r="FD300" s="335">
        <f t="shared" si="571"/>
        <v>1.7442083422488778E-3</v>
      </c>
      <c r="FE300" s="335">
        <f t="shared" si="572"/>
        <v>8.1828643727713493E-2</v>
      </c>
      <c r="FF300" s="335">
        <f t="shared" si="573"/>
        <v>7.6175839057221195E-2</v>
      </c>
      <c r="FG300" s="335">
        <f t="shared" si="574"/>
        <v>8.1302809072104507E-2</v>
      </c>
      <c r="FH300" s="335">
        <f t="shared" si="575"/>
        <v>7.9561688690416299E-2</v>
      </c>
      <c r="FI300" s="335">
        <f t="shared" si="576"/>
        <v>7.7910530261031605E-2</v>
      </c>
      <c r="FJ300" s="335">
        <f t="shared" si="577"/>
        <v>7.6590334474495605E-2</v>
      </c>
      <c r="FK300" s="335">
        <f t="shared" si="578"/>
        <v>7.5767938917924701E-2</v>
      </c>
      <c r="FL300" s="335">
        <f t="shared" si="579"/>
        <v>7.5353710070808794E-2</v>
      </c>
      <c r="FM300" s="335">
        <f t="shared" si="580"/>
        <v>7.5117977052891499E-2</v>
      </c>
      <c r="FN300" s="335">
        <f t="shared" si="581"/>
        <v>4.7629366333098749E-2</v>
      </c>
      <c r="FO300" s="335">
        <f t="shared" si="582"/>
        <v>2.1998193760633E-2</v>
      </c>
      <c r="FP300" s="335">
        <f t="shared" si="583"/>
        <v>1.6997575378008601E-2</v>
      </c>
      <c r="FQ300" s="335">
        <f t="shared" si="584"/>
        <v>1.6580879412419602E-2</v>
      </c>
      <c r="FR300" s="335">
        <f t="shared" si="585"/>
        <v>1.5040645169031801E-2</v>
      </c>
      <c r="FS300" s="335">
        <f t="shared" si="586"/>
        <v>1.35799610150696E-2</v>
      </c>
      <c r="FT300" s="335">
        <f t="shared" si="587"/>
        <v>1.24120667817219E-2</v>
      </c>
      <c r="FU300" s="335">
        <f t="shared" si="588"/>
        <v>1.16845073314224E-2</v>
      </c>
      <c r="FV300" s="335">
        <f t="shared" si="589"/>
        <v>1.1318096390010799E-2</v>
      </c>
      <c r="FW300" s="335">
        <f t="shared" si="590"/>
        <v>1.1109456757731499E-2</v>
      </c>
      <c r="FX300" s="335">
        <f t="shared" si="591"/>
        <v>9.4789149915835945E-3</v>
      </c>
    </row>
    <row r="301" spans="1:180" x14ac:dyDescent="0.2">
      <c r="A301" s="305" t="str">
        <f>_xlfn.CONCAT(IF(LEFT(TRIM(A300),1)="*", "*R", "R"), 1+RIGHT(TRIM(A300),1))</f>
        <v>R3</v>
      </c>
      <c r="B301" s="305" t="str">
        <f t="shared" ref="B301:B304" si="598">B300</f>
        <v>TLMCNGX11</v>
      </c>
      <c r="C301" s="305" t="str">
        <f t="shared" ref="C301:C304" si="599">C300</f>
        <v>TL.CNGX.M.CNGX.2011</v>
      </c>
      <c r="D301" s="301" t="str">
        <f t="shared" ref="D301:D304" si="600">D300</f>
        <v>bn-vmt, bn-vmt/a</v>
      </c>
      <c r="E301" s="301" t="str">
        <f t="shared" ref="E301:E304" si="601">E300</f>
        <v>TRNCNGX</v>
      </c>
      <c r="F301" s="301" t="str">
        <f t="shared" ref="F301:F304" si="602">F300</f>
        <v>TL</v>
      </c>
      <c r="G301" s="315" t="s">
        <v>819</v>
      </c>
      <c r="H301" s="301" t="s">
        <v>814</v>
      </c>
      <c r="I301" s="315">
        <v>1</v>
      </c>
      <c r="J301" s="315" t="str">
        <f t="shared" si="592"/>
        <v>Minivan-GSL</v>
      </c>
      <c r="K301" s="335">
        <f>$I301*IF($G301="Pickup", SUMIFS(NewEmisData!E:E, NewEmisData!$A:$A, "Pickup", NewEmisData!$B:$B, $A301, NewEmisData!$C:$C, $H301, NewEmisData!$D:$D, K$2), SUMIFS(NewEmisData!E:E, NewEmisData!$A:$A, "LDV", NewEmisData!$B:$B, $A301, NewEmisData!$C:$C, $H301, NewEmisData!$D:$D, K$2))</f>
        <v>437.85746964693402</v>
      </c>
      <c r="L301" s="335">
        <f>$I301*IF($G301="Pickup", SUMIFS(NewEmisData!F:F, NewEmisData!$A:$A, "Pickup", NewEmisData!$B:$B, $A301, NewEmisData!$C:$C, $H301, NewEmisData!$D:$D, L$2), SUMIFS(NewEmisData!F:F, NewEmisData!$A:$A, "LDV", NewEmisData!$B:$B, $A301, NewEmisData!$C:$C, $H301, NewEmisData!$D:$D, L$2))</f>
        <v>424.609883045034</v>
      </c>
      <c r="M301" s="335">
        <f>$I301*IF($G301="Pickup", SUMIFS(NewEmisData!G:G, NewEmisData!$A:$A, "Pickup", NewEmisData!$B:$B, $A301, NewEmisData!$C:$C, $H301, NewEmisData!$D:$D, M$2), SUMIFS(NewEmisData!G:G, NewEmisData!$A:$A, "LDV", NewEmisData!$B:$B, $A301, NewEmisData!$C:$C, $H301, NewEmisData!$D:$D, M$2))</f>
        <v>389.26792072260798</v>
      </c>
      <c r="N301" s="335">
        <f>$I301*IF($G301="Pickup", SUMIFS(NewEmisData!H:H, NewEmisData!$A:$A, "Pickup", NewEmisData!$B:$B, $A301, NewEmisData!$C:$C, $H301, NewEmisData!$D:$D, N$2), SUMIFS(NewEmisData!H:H, NewEmisData!$A:$A, "LDV", NewEmisData!$B:$B, $A301, NewEmisData!$C:$C, $H301, NewEmisData!$D:$D, N$2))</f>
        <v>331.09003080375697</v>
      </c>
      <c r="O301" s="335">
        <f>$I301*IF($G301="Pickup", SUMIFS(NewEmisData!I:I, NewEmisData!$A:$A, "Pickup", NewEmisData!$B:$B, $A301, NewEmisData!$C:$C, $H301, NewEmisData!$D:$D, O$2), SUMIFS(NewEmisData!I:I, NewEmisData!$A:$A, "LDV", NewEmisData!$B:$B, $A301, NewEmisData!$C:$C, $H301, NewEmisData!$D:$D, O$2))</f>
        <v>286.46929869872997</v>
      </c>
      <c r="P301" s="335">
        <f>$I301*IF($G301="Pickup", SUMIFS(NewEmisData!J:J, NewEmisData!$A:$A, "Pickup", NewEmisData!$B:$B, $A301, NewEmisData!$C:$C, $H301, NewEmisData!$D:$D, P$2), SUMIFS(NewEmisData!J:J, NewEmisData!$A:$A, "LDV", NewEmisData!$B:$B, $A301, NewEmisData!$C:$C, $H301, NewEmisData!$D:$D, P$2))</f>
        <v>261.33080310252802</v>
      </c>
      <c r="Q301" s="335">
        <f>$I301*IF($G301="Pickup", SUMIFS(NewEmisData!K:K, NewEmisData!$A:$A, "Pickup", NewEmisData!$B:$B, $A301, NewEmisData!$C:$C, $H301, NewEmisData!$D:$D, Q$2), SUMIFS(NewEmisData!K:K, NewEmisData!$A:$A, "LDV", NewEmisData!$B:$B, $A301, NewEmisData!$C:$C, $H301, NewEmisData!$D:$D, Q$2))</f>
        <v>250.12665030232699</v>
      </c>
      <c r="R301" s="335">
        <f>$I301*IF($G301="Pickup", SUMIFS(NewEmisData!L:L, NewEmisData!$A:$A, "Pickup", NewEmisData!$B:$B, $A301, NewEmisData!$C:$C, $H301, NewEmisData!$D:$D, R$2), SUMIFS(NewEmisData!L:L, NewEmisData!$A:$A, "LDV", NewEmisData!$B:$B, $A301, NewEmisData!$C:$C, $H301, NewEmisData!$D:$D, R$2))</f>
        <v>246.146486551527</v>
      </c>
      <c r="S301" s="335">
        <f>$I301*IF($G301="Pickup", SUMIFS(NewEmisData!M:M, NewEmisData!$A:$A, "Pickup", NewEmisData!$B:$B, $A301, NewEmisData!$C:$C, $H301, NewEmisData!$D:$D, S$2), SUMIFS(NewEmisData!M:M, NewEmisData!$A:$A, "LDV", NewEmisData!$B:$B, $A301, NewEmisData!$C:$C, $H301, NewEmisData!$D:$D, S$2))</f>
        <v>244.677818234341</v>
      </c>
      <c r="T301" s="335">
        <v>0.27672218065037407</v>
      </c>
      <c r="U301" s="335">
        <f>$I301*IF($G301="Pickup", SUMIFS(NewEmisData!E:E, NewEmisData!$A:$A, "Pickup", NewEmisData!$B:$B, $A301, NewEmisData!$C:$C, $H301, NewEmisData!$D:$D, U$2), SUMIFS(NewEmisData!E:E, NewEmisData!$A:$A, "LDV", NewEmisData!$B:$B, $A301, NewEmisData!$C:$C, $H301, NewEmisData!$D:$D, U$2))</f>
        <v>0.78000130642291299</v>
      </c>
      <c r="V301" s="335">
        <f>$I301*IF($G301="Pickup", SUMIFS(NewEmisData!F:F, NewEmisData!$A:$A, "Pickup", NewEmisData!$B:$B, $A301, NewEmisData!$C:$C, $H301, NewEmisData!$D:$D, V$2), SUMIFS(NewEmisData!F:F, NewEmisData!$A:$A, "LDV", NewEmisData!$B:$B, $A301, NewEmisData!$C:$C, $H301, NewEmisData!$D:$D, V$2))</f>
        <v>0.323605278282381</v>
      </c>
      <c r="W301" s="335">
        <f>$I301*IF($G301="Pickup", SUMIFS(NewEmisData!G:G, NewEmisData!$A:$A, "Pickup", NewEmisData!$B:$B, $A301, NewEmisData!$C:$C, $H301, NewEmisData!$D:$D, W$2), SUMIFS(NewEmisData!G:G, NewEmisData!$A:$A, "LDV", NewEmisData!$B:$B, $A301, NewEmisData!$C:$C, $H301, NewEmisData!$D:$D, W$2))</f>
        <v>0.19152446532377701</v>
      </c>
      <c r="X301" s="335">
        <f>$I301*IF($G301="Pickup", SUMIFS(NewEmisData!H:H, NewEmisData!$A:$A, "Pickup", NewEmisData!$B:$B, $A301, NewEmisData!$C:$C, $H301, NewEmisData!$D:$D, X$2), SUMIFS(NewEmisData!H:H, NewEmisData!$A:$A, "LDV", NewEmisData!$B:$B, $A301, NewEmisData!$C:$C, $H301, NewEmisData!$D:$D, X$2))</f>
        <v>0.12537127832280801</v>
      </c>
      <c r="Y301" s="335">
        <f>$I301*IF($G301="Pickup", SUMIFS(NewEmisData!I:I, NewEmisData!$A:$A, "Pickup", NewEmisData!$B:$B, $A301, NewEmisData!$C:$C, $H301, NewEmisData!$D:$D, Y$2), SUMIFS(NewEmisData!I:I, NewEmisData!$A:$A, "LDV", NewEmisData!$B:$B, $A301, NewEmisData!$C:$C, $H301, NewEmisData!$D:$D, Y$2))</f>
        <v>7.6671766649271E-2</v>
      </c>
      <c r="Z301" s="335">
        <f>$I301*IF($G301="Pickup", SUMIFS(NewEmisData!J:J, NewEmisData!$A:$A, "Pickup", NewEmisData!$B:$B, $A301, NewEmisData!$C:$C, $H301, NewEmisData!$D:$D, Z$2), SUMIFS(NewEmisData!J:J, NewEmisData!$A:$A, "LDV", NewEmisData!$B:$B, $A301, NewEmisData!$C:$C, $H301, NewEmisData!$D:$D, Z$2))</f>
        <v>5.7019026656941203E-2</v>
      </c>
      <c r="AA301" s="335">
        <f>$I301*IF($G301="Pickup", SUMIFS(NewEmisData!K:K, NewEmisData!$A:$A, "Pickup", NewEmisData!$B:$B, $A301, NewEmisData!$C:$C, $H301, NewEmisData!$D:$D, AA$2), SUMIFS(NewEmisData!K:K, NewEmisData!$A:$A, "LDV", NewEmisData!$B:$B, $A301, NewEmisData!$C:$C, $H301, NewEmisData!$D:$D, AA$2))</f>
        <v>4.8823281713844202E-2</v>
      </c>
      <c r="AB301" s="335">
        <f>$I301*IF($G301="Pickup", SUMIFS(NewEmisData!L:L, NewEmisData!$A:$A, "Pickup", NewEmisData!$B:$B, $A301, NewEmisData!$C:$C, $H301, NewEmisData!$D:$D, AB$2), SUMIFS(NewEmisData!L:L, NewEmisData!$A:$A, "LDV", NewEmisData!$B:$B, $A301, NewEmisData!$C:$C, $H301, NewEmisData!$D:$D, AB$2))</f>
        <v>4.6542407484685501E-2</v>
      </c>
      <c r="AC301" s="335">
        <f>$I301*IF($G301="Pickup", SUMIFS(NewEmisData!M:M, NewEmisData!$A:$A, "Pickup", NewEmisData!$B:$B, $A301, NewEmisData!$C:$C, $H301, NewEmisData!$D:$D, AC$2), SUMIFS(NewEmisData!M:M, NewEmisData!$A:$A, "LDV", NewEmisData!$B:$B, $A301, NewEmisData!$C:$C, $H301, NewEmisData!$D:$D, AC$2))</f>
        <v>4.5415311435121702E-2</v>
      </c>
      <c r="AD301" s="335">
        <v>6.1988464688476796E-2</v>
      </c>
      <c r="AE301" s="335">
        <f>$I301*IF($G301="Pickup", SUMIFS(NewEmisData!E:E, NewEmisData!$A:$A, "Pickup", NewEmisData!$B:$B, $A301, NewEmisData!$C:$C, $H301, NewEmisData!$D:$D, AE$2), SUMIFS(NewEmisData!E:E, NewEmisData!$A:$A, "LDV", NewEmisData!$B:$B, $A301, NewEmisData!$C:$C, $H301, NewEmisData!$D:$D, AE$2))</f>
        <v>7.5764719154140002E-3</v>
      </c>
      <c r="AF301" s="335">
        <f>$I301*IF($G301="Pickup", SUMIFS(NewEmisData!F:F, NewEmisData!$A:$A, "Pickup", NewEmisData!$B:$B, $A301, NewEmisData!$C:$C, $H301, NewEmisData!$D:$D, AF$2), SUMIFS(NewEmisData!F:F, NewEmisData!$A:$A, "LDV", NewEmisData!$B:$B, $A301, NewEmisData!$C:$C, $H301, NewEmisData!$D:$D, AF$2))</f>
        <v>7.3472400077695399E-3</v>
      </c>
      <c r="AG301" s="335">
        <f>$I301*IF($G301="Pickup", SUMIFS(NewEmisData!G:G, NewEmisData!$A:$A, "Pickup", NewEmisData!$B:$B, $A301, NewEmisData!$C:$C, $H301, NewEmisData!$D:$D, AG$2), SUMIFS(NewEmisData!G:G, NewEmisData!$A:$A, "LDV", NewEmisData!$B:$B, $A301, NewEmisData!$C:$C, $H301, NewEmisData!$D:$D, AG$2))</f>
        <v>5.5842494055705696E-3</v>
      </c>
      <c r="AH301" s="335">
        <f>$I301*IF($G301="Pickup", SUMIFS(NewEmisData!H:H, NewEmisData!$A:$A, "Pickup", NewEmisData!$B:$B, $A301, NewEmisData!$C:$C, $H301, NewEmisData!$D:$D, AH$2), SUMIFS(NewEmisData!H:H, NewEmisData!$A:$A, "LDV", NewEmisData!$B:$B, $A301, NewEmisData!$C:$C, $H301, NewEmisData!$D:$D, AH$2))</f>
        <v>4.7496587466809804E-3</v>
      </c>
      <c r="AI301" s="335">
        <f>$I301*IF($G301="Pickup", SUMIFS(NewEmisData!I:I, NewEmisData!$A:$A, "Pickup", NewEmisData!$B:$B, $A301, NewEmisData!$C:$C, $H301, NewEmisData!$D:$D, AI$2), SUMIFS(NewEmisData!I:I, NewEmisData!$A:$A, "LDV", NewEmisData!$B:$B, $A301, NewEmisData!$C:$C, $H301, NewEmisData!$D:$D, AI$2))</f>
        <v>4.1095518958717504E-3</v>
      </c>
      <c r="AJ301" s="335">
        <f>$I301*IF($G301="Pickup", SUMIFS(NewEmisData!J:J, NewEmisData!$A:$A, "Pickup", NewEmisData!$B:$B, $A301, NewEmisData!$C:$C, $H301, NewEmisData!$D:$D, AJ$2), SUMIFS(NewEmisData!J:J, NewEmisData!$A:$A, "LDV", NewEmisData!$B:$B, $A301, NewEmisData!$C:$C, $H301, NewEmisData!$D:$D, AJ$2))</f>
        <v>3.7489264773323799E-3</v>
      </c>
      <c r="AK301" s="335">
        <f>$I301*IF($G301="Pickup", SUMIFS(NewEmisData!K:K, NewEmisData!$A:$A, "Pickup", NewEmisData!$B:$B, $A301, NewEmisData!$C:$C, $H301, NewEmisData!$D:$D, AK$2), SUMIFS(NewEmisData!K:K, NewEmisData!$A:$A, "LDV", NewEmisData!$B:$B, $A301, NewEmisData!$C:$C, $H301, NewEmisData!$D:$D, AK$2))</f>
        <v>3.5881959766524201E-3</v>
      </c>
      <c r="AL301" s="335">
        <f>$I301*IF($G301="Pickup", SUMIFS(NewEmisData!L:L, NewEmisData!$A:$A, "Pickup", NewEmisData!$B:$B, $A301, NewEmisData!$C:$C, $H301, NewEmisData!$D:$D, AL$2), SUMIFS(NewEmisData!L:L, NewEmisData!$A:$A, "LDV", NewEmisData!$B:$B, $A301, NewEmisData!$C:$C, $H301, NewEmisData!$D:$D, AL$2))</f>
        <v>3.5311006464952199E-3</v>
      </c>
      <c r="AM301" s="335">
        <f>$I301*IF($G301="Pickup", SUMIFS(NewEmisData!M:M, NewEmisData!$A:$A, "Pickup", NewEmisData!$B:$B, $A301, NewEmisData!$C:$C, $H301, NewEmisData!$D:$D, AM$2), SUMIFS(NewEmisData!M:M, NewEmisData!$A:$A, "LDV", NewEmisData!$B:$B, $A301, NewEmisData!$C:$C, $H301, NewEmisData!$D:$D, AM$2))</f>
        <v>3.5100309709840301E-3</v>
      </c>
      <c r="AN301" s="335">
        <v>1.7442083422488778E-3</v>
      </c>
      <c r="AO301" s="335">
        <f>$I301*IF($G301="Pickup", SUMIFS(NewEmisData!E:E, NewEmisData!$A:$A, "Pickup", NewEmisData!$B:$B, $A301, NewEmisData!$C:$C, $H301, NewEmisData!$D:$D, AO$2), SUMIFS(NewEmisData!E:E, NewEmisData!$A:$A, "LDV", NewEmisData!$B:$B, $A301, NewEmisData!$C:$C, $H301, NewEmisData!$D:$D, AO$2))</f>
        <v>6.7831755328566196E-2</v>
      </c>
      <c r="AP301" s="335">
        <f>$I301*IF($G301="Pickup", SUMIFS(NewEmisData!F:F, NewEmisData!$A:$A, "Pickup", NewEmisData!$B:$B, $A301, NewEmisData!$C:$C, $H301, NewEmisData!$D:$D, AP$2), SUMIFS(NewEmisData!F:F, NewEmisData!$A:$A, "LDV", NewEmisData!$B:$B, $A301, NewEmisData!$C:$C, $H301, NewEmisData!$D:$D, AP$2))</f>
        <v>6.3250667156757298E-2</v>
      </c>
      <c r="AQ301" s="335">
        <f>$I301*IF($G301="Pickup", SUMIFS(NewEmisData!G:G, NewEmisData!$A:$A, "Pickup", NewEmisData!$B:$B, $A301, NewEmisData!$C:$C, $H301, NewEmisData!$D:$D, AQ$2), SUMIFS(NewEmisData!G:G, NewEmisData!$A:$A, "LDV", NewEmisData!$B:$B, $A301, NewEmisData!$C:$C, $H301, NewEmisData!$D:$D, AQ$2))</f>
        <v>6.2628417187727006E-2</v>
      </c>
      <c r="AR301" s="335">
        <f>$I301*IF($G301="Pickup", SUMIFS(NewEmisData!H:H, NewEmisData!$A:$A, "Pickup", NewEmisData!$B:$B, $A301, NewEmisData!$C:$C, $H301, NewEmisData!$D:$D, AR$2), SUMIFS(NewEmisData!H:H, NewEmisData!$A:$A, "LDV", NewEmisData!$B:$B, $A301, NewEmisData!$C:$C, $H301, NewEmisData!$D:$D, AR$2))</f>
        <v>6.1216981125607202E-2</v>
      </c>
      <c r="AS301" s="335">
        <f>$I301*IF($G301="Pickup", SUMIFS(NewEmisData!I:I, NewEmisData!$A:$A, "Pickup", NewEmisData!$B:$B, $A301, NewEmisData!$C:$C, $H301, NewEmisData!$D:$D, AS$2), SUMIFS(NewEmisData!I:I, NewEmisData!$A:$A, "LDV", NewEmisData!$B:$B, $A301, NewEmisData!$C:$C, $H301, NewEmisData!$D:$D, AS$2))</f>
        <v>5.9842025439809501E-2</v>
      </c>
      <c r="AT301" s="335">
        <f>$I301*IF($G301="Pickup", SUMIFS(NewEmisData!J:J, NewEmisData!$A:$A, "Pickup", NewEmisData!$B:$B, $A301, NewEmisData!$C:$C, $H301, NewEmisData!$D:$D, AT$2), SUMIFS(NewEmisData!J:J, NewEmisData!$A:$A, "LDV", NewEmisData!$B:$B, $A301, NewEmisData!$C:$C, $H301, NewEmisData!$D:$D, AT$2))</f>
        <v>5.8761885691048198E-2</v>
      </c>
      <c r="AU301" s="335">
        <f>$I301*IF($G301="Pickup", SUMIFS(NewEmisData!K:K, NewEmisData!$A:$A, "Pickup", NewEmisData!$B:$B, $A301, NewEmisData!$C:$C, $H301, NewEmisData!$D:$D, AU$2), SUMIFS(NewEmisData!K:K, NewEmisData!$A:$A, "LDV", NewEmisData!$B:$B, $A301, NewEmisData!$C:$C, $H301, NewEmisData!$D:$D, AU$2))</f>
        <v>5.8072078083983E-2</v>
      </c>
      <c r="AV301" s="335">
        <f>$I301*IF($G301="Pickup", SUMIFS(NewEmisData!L:L, NewEmisData!$A:$A, "Pickup", NewEmisData!$B:$B, $A301, NewEmisData!$C:$C, $H301, NewEmisData!$D:$D, AV$2), SUMIFS(NewEmisData!L:L, NewEmisData!$A:$A, "LDV", NewEmisData!$B:$B, $A301, NewEmisData!$C:$C, $H301, NewEmisData!$D:$D, AV$2))</f>
        <v>5.7726484266030297E-2</v>
      </c>
      <c r="AW301" s="335">
        <f>$I301*IF($G301="Pickup", SUMIFS(NewEmisData!M:M, NewEmisData!$A:$A, "Pickup", NewEmisData!$B:$B, $A301, NewEmisData!$C:$C, $H301, NewEmisData!$D:$D, AW$2), SUMIFS(NewEmisData!M:M, NewEmisData!$A:$A, "LDV", NewEmisData!$B:$B, $A301, NewEmisData!$C:$C, $H301, NewEmisData!$D:$D, AW$2))</f>
        <v>5.7530226905323702E-2</v>
      </c>
      <c r="AX301" s="335">
        <v>4.7629366333098749E-2</v>
      </c>
      <c r="AY301" s="335">
        <f>$I301*IF($G301="Pickup", SUMIFS(NewEmisData!E:E, NewEmisData!$A:$A, "Pickup", NewEmisData!$B:$B, $A301, NewEmisData!$C:$C, $H301, NewEmisData!$D:$D, AY$2), SUMIFS(NewEmisData!E:E, NewEmisData!$A:$A, "LDV", NewEmisData!$B:$B, $A301, NewEmisData!$C:$C, $H301, NewEmisData!$D:$D, AY$2))</f>
        <v>1.8324822567621701E-2</v>
      </c>
      <c r="AZ301" s="335">
        <f>$I301*IF($G301="Pickup", SUMIFS(NewEmisData!F:F, NewEmisData!$A:$A, "Pickup", NewEmisData!$B:$B, $A301, NewEmisData!$C:$C, $H301, NewEmisData!$D:$D, AZ$2), SUMIFS(NewEmisData!F:F, NewEmisData!$A:$A, "LDV", NewEmisData!$B:$B, $A301, NewEmisData!$C:$C, $H301, NewEmisData!$D:$D, AZ$2))</f>
        <v>1.4272294035055699E-2</v>
      </c>
      <c r="BA301" s="335">
        <f>$I301*IF($G301="Pickup", SUMIFS(NewEmisData!G:G, NewEmisData!$A:$A, "Pickup", NewEmisData!$B:$B, $A301, NewEmisData!$C:$C, $H301, NewEmisData!$D:$D, BA$2), SUMIFS(NewEmisData!G:G, NewEmisData!$A:$A, "LDV", NewEmisData!$B:$B, $A301, NewEmisData!$C:$C, $H301, NewEmisData!$D:$D, BA$2))</f>
        <v>1.3165752481838801E-2</v>
      </c>
      <c r="BB301" s="335">
        <f>$I301*IF($G301="Pickup", SUMIFS(NewEmisData!H:H, NewEmisData!$A:$A, "Pickup", NewEmisData!$B:$B, $A301, NewEmisData!$C:$C, $H301, NewEmisData!$D:$D, BB$2), SUMIFS(NewEmisData!H:H, NewEmisData!$A:$A, "LDV", NewEmisData!$B:$B, $A301, NewEmisData!$C:$C, $H301, NewEmisData!$D:$D, BB$2))</f>
        <v>1.1917194849656599E-2</v>
      </c>
      <c r="BC301" s="335">
        <f>$I301*IF($G301="Pickup", SUMIFS(NewEmisData!I:I, NewEmisData!$A:$A, "Pickup", NewEmisData!$B:$B, $A301, NewEmisData!$C:$C, $H301, NewEmisData!$D:$D, BC$2), SUMIFS(NewEmisData!I:I, NewEmisData!$A:$A, "LDV", NewEmisData!$B:$B, $A301, NewEmisData!$C:$C, $H301, NewEmisData!$D:$D, BC$2))</f>
        <v>1.0700861948252101E-2</v>
      </c>
      <c r="BD301" s="335">
        <f>$I301*IF($G301="Pickup", SUMIFS(NewEmisData!J:J, NewEmisData!$A:$A, "Pickup", NewEmisData!$B:$B, $A301, NewEmisData!$C:$C, $H301, NewEmisData!$D:$D, BD$2), SUMIFS(NewEmisData!J:J, NewEmisData!$A:$A, "LDV", NewEmisData!$B:$B, $A301, NewEmisData!$C:$C, $H301, NewEmisData!$D:$D, BD$2))</f>
        <v>9.7453521893521699E-3</v>
      </c>
      <c r="BE301" s="335">
        <f>$I301*IF($G301="Pickup", SUMIFS(NewEmisData!K:K, NewEmisData!$A:$A, "Pickup", NewEmisData!$B:$B, $A301, NewEmisData!$C:$C, $H301, NewEmisData!$D:$D, BE$2), SUMIFS(NewEmisData!K:K, NewEmisData!$A:$A, "LDV", NewEmisData!$B:$B, $A301, NewEmisData!$C:$C, $H301, NewEmisData!$D:$D, BE$2))</f>
        <v>9.1351470976244707E-3</v>
      </c>
      <c r="BF301" s="335">
        <f>$I301*IF($G301="Pickup", SUMIFS(NewEmisData!L:L, NewEmisData!$A:$A, "Pickup", NewEmisData!$B:$B, $A301, NewEmisData!$C:$C, $H301, NewEmisData!$D:$D, BF$2), SUMIFS(NewEmisData!L:L, NewEmisData!$A:$A, "LDV", NewEmisData!$B:$B, $A301, NewEmisData!$C:$C, $H301, NewEmisData!$D:$D, BF$2))</f>
        <v>8.8293874131557606E-3</v>
      </c>
      <c r="BG301" s="335">
        <f>$I301*IF($G301="Pickup", SUMIFS(NewEmisData!M:M, NewEmisData!$A:$A, "Pickup", NewEmisData!$B:$B, $A301, NewEmisData!$C:$C, $H301, NewEmisData!$D:$D, BG$2), SUMIFS(NewEmisData!M:M, NewEmisData!$A:$A, "LDV", NewEmisData!$B:$B, $A301, NewEmisData!$C:$C, $H301, NewEmisData!$D:$D, BG$2))</f>
        <v>8.6558174466142106E-3</v>
      </c>
      <c r="BH301" s="335">
        <v>9.4789149915835945E-3</v>
      </c>
      <c r="BI301" s="335">
        <f>$I301*IF($G301="Pickup", SUMIFS(NewEmisData!E:E, NewEmisData!$A:$A, "Pickup", NewEmisData!$B:$B, $A301, NewEmisData!$C:$C, $H301, NewEmisData!$D:$D, BI$2), SUMIFS(NewEmisData!E:E, NewEmisData!$A:$A, "LDV", NewEmisData!$B:$B, $A301, NewEmisData!$C:$C, $H301, NewEmisData!$D:$D, BI$2))</f>
        <v>5.6341971782511804</v>
      </c>
      <c r="BJ301" s="335">
        <f>$I301*IF($G301="Pickup", SUMIFS(NewEmisData!F:F, NewEmisData!$A:$A, "Pickup", NewEmisData!$B:$B, $A301, NewEmisData!$C:$C, $H301, NewEmisData!$D:$D, BJ$2), SUMIFS(NewEmisData!F:F, NewEmisData!$A:$A, "LDV", NewEmisData!$B:$B, $A301, NewEmisData!$C:$C, $H301, NewEmisData!$D:$D, BJ$2))</f>
        <v>3.2912080717511998</v>
      </c>
      <c r="BK301" s="335">
        <f>$I301*IF($G301="Pickup", SUMIFS(NewEmisData!G:G, NewEmisData!$A:$A, "Pickup", NewEmisData!$B:$B, $A301, NewEmisData!$C:$C, $H301, NewEmisData!$D:$D, BK$2), SUMIFS(NewEmisData!G:G, NewEmisData!$A:$A, "LDV", NewEmisData!$B:$B, $A301, NewEmisData!$C:$C, $H301, NewEmisData!$D:$D, BK$2))</f>
        <v>2.5038449092773698</v>
      </c>
      <c r="BL301" s="335">
        <f>$I301*IF($G301="Pickup", SUMIFS(NewEmisData!H:H, NewEmisData!$A:$A, "Pickup", NewEmisData!$B:$B, $A301, NewEmisData!$C:$C, $H301, NewEmisData!$D:$D, BL$2), SUMIFS(NewEmisData!H:H, NewEmisData!$A:$A, "LDV", NewEmisData!$B:$B, $A301, NewEmisData!$C:$C, $H301, NewEmisData!$D:$D, BL$2))</f>
        <v>1.9586302072503601</v>
      </c>
      <c r="BM301" s="335">
        <f>$I301*IF($G301="Pickup", SUMIFS(NewEmisData!I:I, NewEmisData!$A:$A, "Pickup", NewEmisData!$B:$B, $A301, NewEmisData!$C:$C, $H301, NewEmisData!$D:$D, BM$2), SUMIFS(NewEmisData!I:I, NewEmisData!$A:$A, "LDV", NewEmisData!$B:$B, $A301, NewEmisData!$C:$C, $H301, NewEmisData!$D:$D, BM$2))</f>
        <v>1.4188080704430199</v>
      </c>
      <c r="BN301" s="335">
        <f>$I301*IF($G301="Pickup", SUMIFS(NewEmisData!J:J, NewEmisData!$A:$A, "Pickup", NewEmisData!$B:$B, $A301, NewEmisData!$C:$C, $H301, NewEmisData!$D:$D, BN$2), SUMIFS(NewEmisData!J:J, NewEmisData!$A:$A, "LDV", NewEmisData!$B:$B, $A301, NewEmisData!$C:$C, $H301, NewEmisData!$D:$D, BN$2))</f>
        <v>1.12295829909247</v>
      </c>
      <c r="BO301" s="335">
        <f>$I301*IF($G301="Pickup", SUMIFS(NewEmisData!K:K, NewEmisData!$A:$A, "Pickup", NewEmisData!$B:$B, $A301, NewEmisData!$C:$C, $H301, NewEmisData!$D:$D, BO$2), SUMIFS(NewEmisData!K:K, NewEmisData!$A:$A, "LDV", NewEmisData!$B:$B, $A301, NewEmisData!$C:$C, $H301, NewEmisData!$D:$D, BO$2))</f>
        <v>0.98917470890575399</v>
      </c>
      <c r="BP301" s="335">
        <f>$I301*IF($G301="Pickup", SUMIFS(NewEmisData!L:L, NewEmisData!$A:$A, "Pickup", NewEmisData!$B:$B, $A301, NewEmisData!$C:$C, $H301, NewEmisData!$D:$D, BP$2), SUMIFS(NewEmisData!L:L, NewEmisData!$A:$A, "LDV", NewEmisData!$B:$B, $A301, NewEmisData!$C:$C, $H301, NewEmisData!$D:$D, BP$2))</f>
        <v>0.94587291374607996</v>
      </c>
      <c r="BQ301" s="335">
        <f>$I301*IF($G301="Pickup", SUMIFS(NewEmisData!M:M, NewEmisData!$A:$A, "Pickup", NewEmisData!$B:$B, $A301, NewEmisData!$C:$C, $H301, NewEmisData!$D:$D, BQ$2), SUMIFS(NewEmisData!M:M, NewEmisData!$A:$A, "LDV", NewEmisData!$B:$B, $A301, NewEmisData!$C:$C, $H301, NewEmisData!$D:$D, BQ$2))</f>
        <v>0.91886504762322097</v>
      </c>
      <c r="BR301" s="335">
        <v>1.6588293829830492</v>
      </c>
      <c r="BS301" s="335">
        <f>$I301*IF($G301="Pickup", SUMIFS(NewEmisData!E:E, NewEmisData!$A:$A, "Pickup", NewEmisData!$B:$B, $A301, NewEmisData!$C:$C, $H301, NewEmisData!$D:$D, BS$2), SUMIFS(NewEmisData!E:E, NewEmisData!$A:$A, "LDV", NewEmisData!$B:$B, $A301, NewEmisData!$C:$C, $H301, NewEmisData!$D:$D, BS$2))</f>
        <v>0.64604041020523395</v>
      </c>
      <c r="BT301" s="335">
        <f>$I301*IF($G301="Pickup", SUMIFS(NewEmisData!F:F, NewEmisData!$A:$A, "Pickup", NewEmisData!$B:$B, $A301, NewEmisData!$C:$C, $H301, NewEmisData!$D:$D, BT$2), SUMIFS(NewEmisData!F:F, NewEmisData!$A:$A, "LDV", NewEmisData!$B:$B, $A301, NewEmisData!$C:$C, $H301, NewEmisData!$D:$D, BT$2))</f>
        <v>0.33711601886070303</v>
      </c>
      <c r="BU301" s="335">
        <f>$I301*IF($G301="Pickup", SUMIFS(NewEmisData!G:G, NewEmisData!$A:$A, "Pickup", NewEmisData!$B:$B, $A301, NewEmisData!$C:$C, $H301, NewEmisData!$D:$D, BU$2), SUMIFS(NewEmisData!G:G, NewEmisData!$A:$A, "LDV", NewEmisData!$B:$B, $A301, NewEmisData!$C:$C, $H301, NewEmisData!$D:$D, BU$2))</f>
        <v>0.24835485029207899</v>
      </c>
      <c r="BV301" s="335">
        <f>$I301*IF($G301="Pickup", SUMIFS(NewEmisData!H:H, NewEmisData!$A:$A, "Pickup", NewEmisData!$B:$B, $A301, NewEmisData!$C:$C, $H301, NewEmisData!$D:$D, BV$2), SUMIFS(NewEmisData!H:H, NewEmisData!$A:$A, "LDV", NewEmisData!$B:$B, $A301, NewEmisData!$C:$C, $H301, NewEmisData!$D:$D, BV$2))</f>
        <v>0.20063726173746699</v>
      </c>
      <c r="BW301" s="335">
        <f>$I301*IF($G301="Pickup", SUMIFS(NewEmisData!I:I, NewEmisData!$A:$A, "Pickup", NewEmisData!$B:$B, $A301, NewEmisData!$C:$C, $H301, NewEmisData!$D:$D, BW$2), SUMIFS(NewEmisData!I:I, NewEmisData!$A:$A, "LDV", NewEmisData!$B:$B, $A301, NewEmisData!$C:$C, $H301, NewEmisData!$D:$D, BW$2))</f>
        <v>0.148388069930526</v>
      </c>
      <c r="BX301" s="335">
        <f>$I301*IF($G301="Pickup", SUMIFS(NewEmisData!J:J, NewEmisData!$A:$A, "Pickup", NewEmisData!$B:$B, $A301, NewEmisData!$C:$C, $H301, NewEmisData!$D:$D, BX$2), SUMIFS(NewEmisData!J:J, NewEmisData!$A:$A, "LDV", NewEmisData!$B:$B, $A301, NewEmisData!$C:$C, $H301, NewEmisData!$D:$D, BX$2))</f>
        <v>0.12460657527841699</v>
      </c>
      <c r="BY301" s="335">
        <f>$I301*IF($G301="Pickup", SUMIFS(NewEmisData!K:K, NewEmisData!$A:$A, "Pickup", NewEmisData!$B:$B, $A301, NewEmisData!$C:$C, $H301, NewEmisData!$D:$D, BY$2), SUMIFS(NewEmisData!K:K, NewEmisData!$A:$A, "LDV", NewEmisData!$B:$B, $A301, NewEmisData!$C:$C, $H301, NewEmisData!$D:$D, BY$2))</f>
        <v>0.11177610097077099</v>
      </c>
      <c r="BZ301" s="335">
        <f>$I301*IF($G301="Pickup", SUMIFS(NewEmisData!L:L, NewEmisData!$A:$A, "Pickup", NewEmisData!$B:$B, $A301, NewEmisData!$C:$C, $H301, NewEmisData!$D:$D, BZ$2), SUMIFS(NewEmisData!L:L, NewEmisData!$A:$A, "LDV", NewEmisData!$B:$B, $A301, NewEmisData!$C:$C, $H301, NewEmisData!$D:$D, BZ$2))</f>
        <v>0.10678198489299399</v>
      </c>
      <c r="CA301" s="335">
        <f>$I301*IF($G301="Pickup", SUMIFS(NewEmisData!M:M, NewEmisData!$A:$A, "Pickup", NewEmisData!$B:$B, $A301, NewEmisData!$C:$C, $H301, NewEmisData!$D:$D, CA$2), SUMIFS(NewEmisData!M:M, NewEmisData!$A:$A, "LDV", NewEmisData!$B:$B, $A301, NewEmisData!$C:$C, $H301, NewEmisData!$D:$D, CA$2))</f>
        <v>0.102788686456563</v>
      </c>
      <c r="CB301" s="335">
        <v>0.10573121882292051</v>
      </c>
      <c r="CC301" s="335">
        <f>$I301*IF($G301="Pickup", SUMIFS(NewEmisData!E:E, NewEmisData!$A:$A, "Pickup", NewEmisData!$B:$B, $A301, NewEmisData!$C:$C, $H301, NewEmisData!$D:$D, CC$2), SUMIFS(NewEmisData!E:E, NewEmisData!$A:$A, "LDV", NewEmisData!$B:$B, $A301, NewEmisData!$C:$C, $H301, NewEmisData!$D:$D, CC$2))</f>
        <v>4.5186599160421101E-2</v>
      </c>
      <c r="CD301" s="335">
        <f>$I301*IF($G301="Pickup", SUMIFS(NewEmisData!F:F, NewEmisData!$A:$A, "Pickup", NewEmisData!$B:$B, $A301, NewEmisData!$C:$C, $H301, NewEmisData!$D:$D, CD$2), SUMIFS(NewEmisData!F:F, NewEmisData!$A:$A, "LDV", NewEmisData!$B:$B, $A301, NewEmisData!$C:$C, $H301, NewEmisData!$D:$D, CD$2))</f>
        <v>3.0321042660064499E-2</v>
      </c>
      <c r="CE301" s="335">
        <f>$I301*IF($G301="Pickup", SUMIFS(NewEmisData!G:G, NewEmisData!$A:$A, "Pickup", NewEmisData!$B:$B, $A301, NewEmisData!$C:$C, $H301, NewEmisData!$D:$D, CE$2), SUMIFS(NewEmisData!G:G, NewEmisData!$A:$A, "LDV", NewEmisData!$B:$B, $A301, NewEmisData!$C:$C, $H301, NewEmisData!$D:$D, CE$2))</f>
        <v>2.5916716030162101E-2</v>
      </c>
      <c r="CF301" s="335">
        <f>$I301*IF($G301="Pickup", SUMIFS(NewEmisData!H:H, NewEmisData!$A:$A, "Pickup", NewEmisData!$B:$B, $A301, NewEmisData!$C:$C, $H301, NewEmisData!$D:$D, CF$2), SUMIFS(NewEmisData!H:H, NewEmisData!$A:$A, "LDV", NewEmisData!$B:$B, $A301, NewEmisData!$C:$C, $H301, NewEmisData!$D:$D, CF$2))</f>
        <v>2.4735955589537201E-2</v>
      </c>
      <c r="CG301" s="335">
        <f>$I301*IF($G301="Pickup", SUMIFS(NewEmisData!I:I, NewEmisData!$A:$A, "Pickup", NewEmisData!$B:$B, $A301, NewEmisData!$C:$C, $H301, NewEmisData!$D:$D, CG$2), SUMIFS(NewEmisData!I:I, NewEmisData!$A:$A, "LDV", NewEmisData!$B:$B, $A301, NewEmisData!$C:$C, $H301, NewEmisData!$D:$D, CG$2))</f>
        <v>2.39507418397766E-2</v>
      </c>
      <c r="CH301" s="335">
        <f>$I301*IF($G301="Pickup", SUMIFS(NewEmisData!J:J, NewEmisData!$A:$A, "Pickup", NewEmisData!$B:$B, $A301, NewEmisData!$C:$C, $H301, NewEmisData!$D:$D, CH$2), SUMIFS(NewEmisData!J:J, NewEmisData!$A:$A, "LDV", NewEmisData!$B:$B, $A301, NewEmisData!$C:$C, $H301, NewEmisData!$D:$D, CH$2))</f>
        <v>2.33343295652753E-2</v>
      </c>
      <c r="CI301" s="335">
        <f>$I301*IF($G301="Pickup", SUMIFS(NewEmisData!K:K, NewEmisData!$A:$A, "Pickup", NewEmisData!$B:$B, $A301, NewEmisData!$C:$C, $H301, NewEmisData!$D:$D, CI$2), SUMIFS(NewEmisData!K:K, NewEmisData!$A:$A, "LDV", NewEmisData!$B:$B, $A301, NewEmisData!$C:$C, $H301, NewEmisData!$D:$D, CI$2))</f>
        <v>2.33323778682475E-2</v>
      </c>
      <c r="CJ301" s="335">
        <f>$I301*IF($G301="Pickup", SUMIFS(NewEmisData!L:L, NewEmisData!$A:$A, "Pickup", NewEmisData!$B:$B, $A301, NewEmisData!$C:$C, $H301, NewEmisData!$D:$D, CJ$2), SUMIFS(NewEmisData!L:L, NewEmisData!$A:$A, "LDV", NewEmisData!$B:$B, $A301, NewEmisData!$C:$C, $H301, NewEmisData!$D:$D, CJ$2))</f>
        <v>2.3331868508858E-2</v>
      </c>
      <c r="CK301" s="335">
        <f>$I301*IF($G301="Pickup", SUMIFS(NewEmisData!M:M, NewEmisData!$A:$A, "Pickup", NewEmisData!$B:$B, $A301, NewEmisData!$C:$C, $H301, NewEmisData!$D:$D, CK$2), SUMIFS(NewEmisData!M:M, NewEmisData!$A:$A, "LDV", NewEmisData!$B:$B, $A301, NewEmisData!$C:$C, $H301, NewEmisData!$D:$D, CK$2))</f>
        <v>2.3331333840255802E-2</v>
      </c>
      <c r="CL301" s="335">
        <v>2.2881070645398207E-2</v>
      </c>
      <c r="CM301" s="335">
        <f>$I301*IF($G301="Pickup", SUMIFS(NewEmisData!E:E, NewEmisData!$A:$A, "Pickup", NewEmisData!$B:$B, $A301, NewEmisData!$C:$C, $H301, NewEmisData!$D:$D, CM$2), SUMIFS(NewEmisData!E:E, NewEmisData!$A:$A, "LDV", NewEmisData!$B:$B, $A301, NewEmisData!$C:$C, $H301, NewEmisData!$D:$D, CM$2))</f>
        <v>1.8999640989844298E-2</v>
      </c>
      <c r="CN301" s="335">
        <f>$I301*IF($G301="Pickup", SUMIFS(NewEmisData!F:F, NewEmisData!$A:$A, "Pickup", NewEmisData!$B:$B, $A301, NewEmisData!$C:$C, $H301, NewEmisData!$D:$D, CN$2), SUMIFS(NewEmisData!F:F, NewEmisData!$A:$A, "LDV", NewEmisData!$B:$B, $A301, NewEmisData!$C:$C, $H301, NewEmisData!$D:$D, CN$2))</f>
        <v>1.12934038283153E-2</v>
      </c>
      <c r="CO301" s="335">
        <f>$I301*IF($G301="Pickup", SUMIFS(NewEmisData!G:G, NewEmisData!$A:$A, "Pickup", NewEmisData!$B:$B, $A301, NewEmisData!$C:$C, $H301, NewEmisData!$D:$D, CO$2), SUMIFS(NewEmisData!G:G, NewEmisData!$A:$A, "LDV", NewEmisData!$B:$B, $A301, NewEmisData!$C:$C, $H301, NewEmisData!$D:$D, CO$2))</f>
        <v>8.9155864809614994E-3</v>
      </c>
      <c r="CP301" s="335">
        <f>$I301*IF($G301="Pickup", SUMIFS(NewEmisData!H:H, NewEmisData!$A:$A, "Pickup", NewEmisData!$B:$B, $A301, NewEmisData!$C:$C, $H301, NewEmisData!$D:$D, CP$2), SUMIFS(NewEmisData!H:H, NewEmisData!$A:$A, "LDV", NewEmisData!$B:$B, $A301, NewEmisData!$C:$C, $H301, NewEmisData!$D:$D, CP$2))</f>
        <v>7.3372921922104104E-3</v>
      </c>
      <c r="CQ301" s="335">
        <f>$I301*IF($G301="Pickup", SUMIFS(NewEmisData!I:I, NewEmisData!$A:$A, "Pickup", NewEmisData!$B:$B, $A301, NewEmisData!$C:$C, $H301, NewEmisData!$D:$D, CQ$2), SUMIFS(NewEmisData!I:I, NewEmisData!$A:$A, "LDV", NewEmisData!$B:$B, $A301, NewEmisData!$C:$C, $H301, NewEmisData!$D:$D, CQ$2))</f>
        <v>6.5724995115123896E-3</v>
      </c>
      <c r="CR301" s="335">
        <f>$I301*IF($G301="Pickup", SUMIFS(NewEmisData!J:J, NewEmisData!$A:$A, "Pickup", NewEmisData!$B:$B, $A301, NewEmisData!$C:$C, $H301, NewEmisData!$D:$D, CR$2), SUMIFS(NewEmisData!J:J, NewEmisData!$A:$A, "LDV", NewEmisData!$B:$B, $A301, NewEmisData!$C:$C, $H301, NewEmisData!$D:$D, CR$2))</f>
        <v>6.2407197852133098E-3</v>
      </c>
      <c r="CS301" s="335">
        <f>$I301*IF($G301="Pickup", SUMIFS(NewEmisData!K:K, NewEmisData!$A:$A, "Pickup", NewEmisData!$B:$B, $A301, NewEmisData!$C:$C, $H301, NewEmisData!$D:$D, CS$2), SUMIFS(NewEmisData!K:K, NewEmisData!$A:$A, "LDV", NewEmisData!$B:$B, $A301, NewEmisData!$C:$C, $H301, NewEmisData!$D:$D, CS$2))</f>
        <v>6.20457620974787E-3</v>
      </c>
      <c r="CT301" s="335">
        <f>$I301*IF($G301="Pickup", SUMIFS(NewEmisData!L:L, NewEmisData!$A:$A, "Pickup", NewEmisData!$B:$B, $A301, NewEmisData!$C:$C, $H301, NewEmisData!$D:$D, CT$2), SUMIFS(NewEmisData!L:L, NewEmisData!$A:$A, "LDV", NewEmisData!$B:$B, $A301, NewEmisData!$C:$C, $H301, NewEmisData!$D:$D, CT$2))</f>
        <v>6.1456645266433898E-3</v>
      </c>
      <c r="CU301" s="335">
        <f>$I301*IF($G301="Pickup", SUMIFS(NewEmisData!M:M, NewEmisData!$A:$A, "Pickup", NewEmisData!$B:$B, $A301, NewEmisData!$C:$C, $H301, NewEmisData!$D:$D, CU$2), SUMIFS(NewEmisData!M:M, NewEmisData!$A:$A, "LDV", NewEmisData!$B:$B, $A301, NewEmisData!$C:$C, $H301, NewEmisData!$D:$D, CU$2))</f>
        <v>6.1452936234844303E-3</v>
      </c>
      <c r="CV301" s="335">
        <v>6.9734009009235556E-3</v>
      </c>
      <c r="CW301" s="335">
        <v>4.0498104655261064E-3</v>
      </c>
      <c r="CX301" s="335">
        <v>2.5030350838759993E-3</v>
      </c>
      <c r="CY301" s="335">
        <v>2.1151214403419519E-3</v>
      </c>
      <c r="CZ301" s="335">
        <v>1.7489979687569375E-3</v>
      </c>
      <c r="DA301" s="335">
        <v>1.340486996695321E-3</v>
      </c>
      <c r="DB301" s="335">
        <v>1.0553769116342638E-3</v>
      </c>
      <c r="DC301" s="335">
        <v>1.0132227560056145E-3</v>
      </c>
      <c r="DD301" s="335">
        <v>1.0003159541004489E-3</v>
      </c>
      <c r="DE301" s="335">
        <v>9.9860782000699166E-4</v>
      </c>
      <c r="DF301" s="335">
        <v>9.9860782000699166E-4</v>
      </c>
      <c r="DG301" s="335">
        <f>$I301*IF($G301="Pickup", SUMIFS(NewEmisData!E:E, NewEmisData!$A:$A, "Pickup", NewEmisData!$B:$B, $A301, NewEmisData!$C:$C, $H301, NewEmisData!$D:$D, DG$2), SUMIFS(NewEmisData!E:E, NewEmisData!$A:$A, "LDV", NewEmisData!$B:$B, $A301, NewEmisData!$C:$C, $H301, NewEmisData!$D:$D, DG$2))</f>
        <v>0</v>
      </c>
      <c r="DH301" s="335">
        <f>$I301*IF($G301="Pickup", SUMIFS(NewEmisData!F:F, NewEmisData!$A:$A, "Pickup", NewEmisData!$B:$B, $A301, NewEmisData!$C:$C, $H301, NewEmisData!$D:$D, DH$2), SUMIFS(NewEmisData!F:F, NewEmisData!$A:$A, "LDV", NewEmisData!$B:$B, $A301, NewEmisData!$C:$C, $H301, NewEmisData!$D:$D, DH$2))</f>
        <v>0</v>
      </c>
      <c r="DI301" s="335">
        <f>$I301*IF($G301="Pickup", SUMIFS(NewEmisData!G:G, NewEmisData!$A:$A, "Pickup", NewEmisData!$B:$B, $A301, NewEmisData!$C:$C, $H301, NewEmisData!$D:$D, DI$2), SUMIFS(NewEmisData!G:G, NewEmisData!$A:$A, "LDV", NewEmisData!$B:$B, $A301, NewEmisData!$C:$C, $H301, NewEmisData!$D:$D, DI$2))</f>
        <v>0</v>
      </c>
      <c r="DJ301" s="335">
        <f>$I301*IF($G301="Pickup", SUMIFS(NewEmisData!H:H, NewEmisData!$A:$A, "Pickup", NewEmisData!$B:$B, $A301, NewEmisData!$C:$C, $H301, NewEmisData!$D:$D, DJ$2), SUMIFS(NewEmisData!H:H, NewEmisData!$A:$A, "LDV", NewEmisData!$B:$B, $A301, NewEmisData!$C:$C, $H301, NewEmisData!$D:$D, DJ$2))</f>
        <v>0</v>
      </c>
      <c r="DK301" s="335">
        <f>$I301*IF($G301="Pickup", SUMIFS(NewEmisData!I:I, NewEmisData!$A:$A, "Pickup", NewEmisData!$B:$B, $A301, NewEmisData!$C:$C, $H301, NewEmisData!$D:$D, DK$2), SUMIFS(NewEmisData!I:I, NewEmisData!$A:$A, "LDV", NewEmisData!$B:$B, $A301, NewEmisData!$C:$C, $H301, NewEmisData!$D:$D, DK$2))</f>
        <v>0</v>
      </c>
      <c r="DL301" s="335">
        <f>$I301*IF($G301="Pickup", SUMIFS(NewEmisData!J:J, NewEmisData!$A:$A, "Pickup", NewEmisData!$B:$B, $A301, NewEmisData!$C:$C, $H301, NewEmisData!$D:$D, DL$2), SUMIFS(NewEmisData!J:J, NewEmisData!$A:$A, "LDV", NewEmisData!$B:$B, $A301, NewEmisData!$C:$C, $H301, NewEmisData!$D:$D, DL$2))</f>
        <v>0</v>
      </c>
      <c r="DM301" s="335">
        <f>$I301*IF($G301="Pickup", SUMIFS(NewEmisData!K:K, NewEmisData!$A:$A, "Pickup", NewEmisData!$B:$B, $A301, NewEmisData!$C:$C, $H301, NewEmisData!$D:$D, DM$2), SUMIFS(NewEmisData!K:K, NewEmisData!$A:$A, "LDV", NewEmisData!$B:$B, $A301, NewEmisData!$C:$C, $H301, NewEmisData!$D:$D, DM$2))</f>
        <v>0</v>
      </c>
      <c r="DN301" s="335">
        <f>$I301*IF($G301="Pickup", SUMIFS(NewEmisData!L:L, NewEmisData!$A:$A, "Pickup", NewEmisData!$B:$B, $A301, NewEmisData!$C:$C, $H301, NewEmisData!$D:$D, DN$2), SUMIFS(NewEmisData!L:L, NewEmisData!$A:$A, "LDV", NewEmisData!$B:$B, $A301, NewEmisData!$C:$C, $H301, NewEmisData!$D:$D, DN$2))</f>
        <v>0</v>
      </c>
      <c r="DO301" s="335">
        <f>$I301*IF($G301="Pickup", SUMIFS(NewEmisData!M:M, NewEmisData!$A:$A, "Pickup", NewEmisData!$B:$B, $A301, NewEmisData!$C:$C, $H301, NewEmisData!$D:$D, DO$2), SUMIFS(NewEmisData!M:M, NewEmisData!$A:$A, "LDV", NewEmisData!$B:$B, $A301, NewEmisData!$C:$C, $H301, NewEmisData!$D:$D, DO$2))</f>
        <v>0</v>
      </c>
      <c r="DP301" s="335">
        <v>2.023129771030282E-3</v>
      </c>
      <c r="DQ301" s="335">
        <f>$I301*IF($G301="Pickup", SUMIFS(NewEmisData!E:E, NewEmisData!$A:$A, "Pickup", NewEmisData!$B:$B, $A301, NewEmisData!$C:$C, $H301, NewEmisData!$D:$D, DQ$2), SUMIFS(NewEmisData!E:E, NewEmisData!$A:$A, "LDV", NewEmisData!$B:$B, $A301, NewEmisData!$C:$C, $H301, NewEmisData!$D:$D, DQ$2))</f>
        <v>1.28100272800791E-2</v>
      </c>
      <c r="DR301" s="335">
        <f>$I301*IF($G301="Pickup", SUMIFS(NewEmisData!F:F, NewEmisData!$A:$A, "Pickup", NewEmisData!$B:$B, $A301, NewEmisData!$C:$C, $H301, NewEmisData!$D:$D, DR$2), SUMIFS(NewEmisData!F:F, NewEmisData!$A:$A, "LDV", NewEmisData!$B:$B, $A301, NewEmisData!$C:$C, $H301, NewEmisData!$D:$D, DR$2))</f>
        <v>6.9424260700293398E-3</v>
      </c>
      <c r="DS301" s="335">
        <f>$I301*IF($G301="Pickup", SUMIFS(NewEmisData!G:G, NewEmisData!$A:$A, "Pickup", NewEmisData!$B:$B, $A301, NewEmisData!$C:$C, $H301, NewEmisData!$D:$D, DS$2), SUMIFS(NewEmisData!G:G, NewEmisData!$A:$A, "LDV", NewEmisData!$B:$B, $A301, NewEmisData!$C:$C, $H301, NewEmisData!$D:$D, DS$2))</f>
        <v>5.5718062948972597E-3</v>
      </c>
      <c r="DT301" s="335">
        <f>$I301*IF($G301="Pickup", SUMIFS(NewEmisData!H:H, NewEmisData!$A:$A, "Pickup", NewEmisData!$B:$B, $A301, NewEmisData!$C:$C, $H301, NewEmisData!$D:$D, DT$2), SUMIFS(NewEmisData!H:H, NewEmisData!$A:$A, "LDV", NewEmisData!$B:$B, $A301, NewEmisData!$C:$C, $H301, NewEmisData!$D:$D, DT$2))</f>
        <v>4.2603417623007303E-3</v>
      </c>
      <c r="DU301" s="335">
        <f>$I301*IF($G301="Pickup", SUMIFS(NewEmisData!I:I, NewEmisData!$A:$A, "Pickup", NewEmisData!$B:$B, $A301, NewEmisData!$C:$C, $H301, NewEmisData!$D:$D, DU$2), SUMIFS(NewEmisData!I:I, NewEmisData!$A:$A, "LDV", NewEmisData!$B:$B, $A301, NewEmisData!$C:$C, $H301, NewEmisData!$D:$D, DU$2))</f>
        <v>3.31959498333436E-3</v>
      </c>
      <c r="DV301" s="335">
        <f>$I301*IF($G301="Pickup", SUMIFS(NewEmisData!J:J, NewEmisData!$A:$A, "Pickup", NewEmisData!$B:$B, $A301, NewEmisData!$C:$C, $H301, NewEmisData!$D:$D, DV$2), SUMIFS(NewEmisData!J:J, NewEmisData!$A:$A, "LDV", NewEmisData!$B:$B, $A301, NewEmisData!$C:$C, $H301, NewEmisData!$D:$D, DV$2))</f>
        <v>2.8901416801040899E-3</v>
      </c>
      <c r="DW301" s="335">
        <f>$I301*IF($G301="Pickup", SUMIFS(NewEmisData!K:K, NewEmisData!$A:$A, "Pickup", NewEmisData!$B:$B, $A301, NewEmisData!$C:$C, $H301, NewEmisData!$D:$D, DW$2), SUMIFS(NewEmisData!K:K, NewEmisData!$A:$A, "LDV", NewEmisData!$B:$B, $A301, NewEmisData!$C:$C, $H301, NewEmisData!$D:$D, DW$2))</f>
        <v>2.6480526244027302E-3</v>
      </c>
      <c r="DX301" s="335">
        <f>$I301*IF($G301="Pickup", SUMIFS(NewEmisData!L:L, NewEmisData!$A:$A, "Pickup", NewEmisData!$B:$B, $A301, NewEmisData!$C:$C, $H301, NewEmisData!$D:$D, DX$2), SUMIFS(NewEmisData!L:L, NewEmisData!$A:$A, "LDV", NewEmisData!$B:$B, $A301, NewEmisData!$C:$C, $H301, NewEmisData!$D:$D, DX$2))</f>
        <v>2.5707167297103401E-3</v>
      </c>
      <c r="DY301" s="335">
        <f>$I301*IF($G301="Pickup", SUMIFS(NewEmisData!M:M, NewEmisData!$A:$A, "Pickup", NewEmisData!$B:$B, $A301, NewEmisData!$C:$C, $H301, NewEmisData!$D:$D, DY$2), SUMIFS(NewEmisData!M:M, NewEmisData!$A:$A, "LDV", NewEmisData!$B:$B, $A301, NewEmisData!$C:$C, $H301, NewEmisData!$D:$D, DY$2))</f>
        <v>2.5319062605993902E-3</v>
      </c>
      <c r="DZ301" s="335">
        <v>5.594489642908501E-3</v>
      </c>
      <c r="EA301" s="335">
        <f t="shared" si="542"/>
        <v>437.85746964693402</v>
      </c>
      <c r="EB301" s="335">
        <f t="shared" si="543"/>
        <v>424.609883045034</v>
      </c>
      <c r="EC301" s="335">
        <f t="shared" si="544"/>
        <v>389.26792072260798</v>
      </c>
      <c r="ED301" s="335">
        <f t="shared" si="545"/>
        <v>331.09003080375697</v>
      </c>
      <c r="EE301" s="335">
        <f t="shared" si="546"/>
        <v>286.46929869872997</v>
      </c>
      <c r="EF301" s="335">
        <f t="shared" si="547"/>
        <v>261.33080310252802</v>
      </c>
      <c r="EG301" s="335">
        <f t="shared" si="548"/>
        <v>250.12665030232699</v>
      </c>
      <c r="EH301" s="335">
        <f t="shared" si="549"/>
        <v>246.146486551527</v>
      </c>
      <c r="EI301" s="335">
        <f t="shared" si="550"/>
        <v>244.677818234341</v>
      </c>
      <c r="EJ301" s="335">
        <f t="shared" si="551"/>
        <v>0.27672218065037407</v>
      </c>
      <c r="EK301" s="335">
        <f t="shared" si="552"/>
        <v>0.78000130642291299</v>
      </c>
      <c r="EL301" s="335">
        <f t="shared" si="553"/>
        <v>0.323605278282381</v>
      </c>
      <c r="EM301" s="335">
        <f t="shared" si="554"/>
        <v>0.19152446532377701</v>
      </c>
      <c r="EN301" s="335">
        <f t="shared" si="555"/>
        <v>0.12537127832280801</v>
      </c>
      <c r="EO301" s="335">
        <f t="shared" si="556"/>
        <v>7.6671766649271E-2</v>
      </c>
      <c r="EP301" s="335">
        <f t="shared" si="557"/>
        <v>5.7019026656941203E-2</v>
      </c>
      <c r="EQ301" s="335">
        <f t="shared" si="558"/>
        <v>4.8823281713844202E-2</v>
      </c>
      <c r="ER301" s="335">
        <f t="shared" si="559"/>
        <v>4.6542407484685501E-2</v>
      </c>
      <c r="ES301" s="335">
        <f t="shared" si="560"/>
        <v>4.5415311435121702E-2</v>
      </c>
      <c r="ET301" s="335">
        <f t="shared" si="561"/>
        <v>6.1988464688476796E-2</v>
      </c>
      <c r="EU301" s="335">
        <f t="shared" si="562"/>
        <v>7.5764719154140002E-3</v>
      </c>
      <c r="EV301" s="335">
        <f t="shared" si="563"/>
        <v>7.3472400077695399E-3</v>
      </c>
      <c r="EW301" s="335">
        <f t="shared" si="564"/>
        <v>5.5842494055705696E-3</v>
      </c>
      <c r="EX301" s="335">
        <f t="shared" si="565"/>
        <v>4.7496587466809804E-3</v>
      </c>
      <c r="EY301" s="335">
        <f t="shared" si="566"/>
        <v>4.1095518958717504E-3</v>
      </c>
      <c r="EZ301" s="335">
        <f t="shared" si="567"/>
        <v>3.7489264773323799E-3</v>
      </c>
      <c r="FA301" s="335">
        <f t="shared" si="568"/>
        <v>3.5881959766524201E-3</v>
      </c>
      <c r="FB301" s="335">
        <f t="shared" si="569"/>
        <v>3.5311006464952199E-3</v>
      </c>
      <c r="FC301" s="335">
        <f t="shared" si="570"/>
        <v>3.5100309709840301E-3</v>
      </c>
      <c r="FD301" s="335">
        <f t="shared" si="571"/>
        <v>1.7442083422488778E-3</v>
      </c>
      <c r="FE301" s="335">
        <f t="shared" si="572"/>
        <v>6.7831755328566196E-2</v>
      </c>
      <c r="FF301" s="335">
        <f t="shared" si="573"/>
        <v>6.3250667156757298E-2</v>
      </c>
      <c r="FG301" s="335">
        <f t="shared" si="574"/>
        <v>6.2628417187727006E-2</v>
      </c>
      <c r="FH301" s="335">
        <f t="shared" si="575"/>
        <v>6.1216981125607202E-2</v>
      </c>
      <c r="FI301" s="335">
        <f t="shared" si="576"/>
        <v>5.9842025439809501E-2</v>
      </c>
      <c r="FJ301" s="335">
        <f t="shared" si="577"/>
        <v>5.8761885691048198E-2</v>
      </c>
      <c r="FK301" s="335">
        <f t="shared" si="578"/>
        <v>5.8072078083983E-2</v>
      </c>
      <c r="FL301" s="335">
        <f t="shared" si="579"/>
        <v>5.7726484266030297E-2</v>
      </c>
      <c r="FM301" s="335">
        <f t="shared" si="580"/>
        <v>5.7530226905323702E-2</v>
      </c>
      <c r="FN301" s="335">
        <f t="shared" si="581"/>
        <v>4.7629366333098749E-2</v>
      </c>
      <c r="FO301" s="335">
        <f t="shared" si="582"/>
        <v>1.8324822567621701E-2</v>
      </c>
      <c r="FP301" s="335">
        <f t="shared" si="583"/>
        <v>1.4272294035055699E-2</v>
      </c>
      <c r="FQ301" s="335">
        <f t="shared" si="584"/>
        <v>1.3165752481838801E-2</v>
      </c>
      <c r="FR301" s="335">
        <f t="shared" si="585"/>
        <v>1.1917194849656599E-2</v>
      </c>
      <c r="FS301" s="335">
        <f t="shared" si="586"/>
        <v>1.0700861948252101E-2</v>
      </c>
      <c r="FT301" s="335">
        <f t="shared" si="587"/>
        <v>9.7453521893521699E-3</v>
      </c>
      <c r="FU301" s="335">
        <f t="shared" si="588"/>
        <v>9.1351470976244707E-3</v>
      </c>
      <c r="FV301" s="335">
        <f t="shared" si="589"/>
        <v>8.8293874131557606E-3</v>
      </c>
      <c r="FW301" s="335">
        <f t="shared" si="590"/>
        <v>8.6558174466142106E-3</v>
      </c>
      <c r="FX301" s="335">
        <f t="shared" si="591"/>
        <v>9.4789149915835945E-3</v>
      </c>
    </row>
    <row r="302" spans="1:180" x14ac:dyDescent="0.2">
      <c r="A302" s="305" t="str">
        <f>_xlfn.CONCAT(IF(LEFT(TRIM(A301),1)="*", "*R", "R"), 1+RIGHT(TRIM(A301),1))</f>
        <v>R4</v>
      </c>
      <c r="B302" s="305" t="str">
        <f t="shared" si="598"/>
        <v>TLMCNGX11</v>
      </c>
      <c r="C302" s="305" t="str">
        <f t="shared" si="599"/>
        <v>TL.CNGX.M.CNGX.2011</v>
      </c>
      <c r="D302" s="301" t="str">
        <f t="shared" si="600"/>
        <v>bn-vmt, bn-vmt/a</v>
      </c>
      <c r="E302" s="301" t="str">
        <f t="shared" si="601"/>
        <v>TRNCNGX</v>
      </c>
      <c r="F302" s="301" t="str">
        <f t="shared" si="602"/>
        <v>TL</v>
      </c>
      <c r="G302" s="315" t="s">
        <v>819</v>
      </c>
      <c r="H302" s="301" t="s">
        <v>814</v>
      </c>
      <c r="I302" s="315">
        <v>1</v>
      </c>
      <c r="J302" s="315" t="str">
        <f t="shared" si="592"/>
        <v>Minivan-GSL</v>
      </c>
      <c r="K302" s="335">
        <f>$I302*IF($G302="Pickup", SUMIFS(NewEmisData!E:E, NewEmisData!$A:$A, "Pickup", NewEmisData!$B:$B, $A302, NewEmisData!$C:$C, $H302, NewEmisData!$D:$D, K$2), SUMIFS(NewEmisData!E:E, NewEmisData!$A:$A, "LDV", NewEmisData!$B:$B, $A302, NewEmisData!$C:$C, $H302, NewEmisData!$D:$D, K$2))</f>
        <v>605.35194063093002</v>
      </c>
      <c r="L302" s="335">
        <f>$I302*IF($G302="Pickup", SUMIFS(NewEmisData!F:F, NewEmisData!$A:$A, "Pickup", NewEmisData!$B:$B, $A302, NewEmisData!$C:$C, $H302, NewEmisData!$D:$D, L$2), SUMIFS(NewEmisData!F:F, NewEmisData!$A:$A, "LDV", NewEmisData!$B:$B, $A302, NewEmisData!$C:$C, $H302, NewEmisData!$D:$D, L$2))</f>
        <v>575.43677827742204</v>
      </c>
      <c r="M302" s="335">
        <f>$I302*IF($G302="Pickup", SUMIFS(NewEmisData!G:G, NewEmisData!$A:$A, "Pickup", NewEmisData!$B:$B, $A302, NewEmisData!$C:$C, $H302, NewEmisData!$D:$D, M$2), SUMIFS(NewEmisData!G:G, NewEmisData!$A:$A, "LDV", NewEmisData!$B:$B, $A302, NewEmisData!$C:$C, $H302, NewEmisData!$D:$D, M$2))</f>
        <v>447.50306541281799</v>
      </c>
      <c r="N302" s="335">
        <f>$I302*IF($G302="Pickup", SUMIFS(NewEmisData!H:H, NewEmisData!$A:$A, "Pickup", NewEmisData!$B:$B, $A302, NewEmisData!$C:$C, $H302, NewEmisData!$D:$D, N$2), SUMIFS(NewEmisData!H:H, NewEmisData!$A:$A, "LDV", NewEmisData!$B:$B, $A302, NewEmisData!$C:$C, $H302, NewEmisData!$D:$D, N$2))</f>
        <v>380.32748601406797</v>
      </c>
      <c r="O302" s="335">
        <f>$I302*IF($G302="Pickup", SUMIFS(NewEmisData!I:I, NewEmisData!$A:$A, "Pickup", NewEmisData!$B:$B, $A302, NewEmisData!$C:$C, $H302, NewEmisData!$D:$D, O$2), SUMIFS(NewEmisData!I:I, NewEmisData!$A:$A, "LDV", NewEmisData!$B:$B, $A302, NewEmisData!$C:$C, $H302, NewEmisData!$D:$D, O$2))</f>
        <v>328.8508655947</v>
      </c>
      <c r="P302" s="335">
        <f>$I302*IF($G302="Pickup", SUMIFS(NewEmisData!J:J, NewEmisData!$A:$A, "Pickup", NewEmisData!$B:$B, $A302, NewEmisData!$C:$C, $H302, NewEmisData!$D:$D, P$2), SUMIFS(NewEmisData!J:J, NewEmisData!$A:$A, "LDV", NewEmisData!$B:$B, $A302, NewEmisData!$C:$C, $H302, NewEmisData!$D:$D, P$2))</f>
        <v>299.87343037562698</v>
      </c>
      <c r="Q302" s="335">
        <f>$I302*IF($G302="Pickup", SUMIFS(NewEmisData!K:K, NewEmisData!$A:$A, "Pickup", NewEmisData!$B:$B, $A302, NewEmisData!$C:$C, $H302, NewEmisData!$D:$D, Q$2), SUMIFS(NewEmisData!K:K, NewEmisData!$A:$A, "LDV", NewEmisData!$B:$B, $A302, NewEmisData!$C:$C, $H302, NewEmisData!$D:$D, Q$2))</f>
        <v>286.96645721008798</v>
      </c>
      <c r="R302" s="335">
        <f>$I302*IF($G302="Pickup", SUMIFS(NewEmisData!L:L, NewEmisData!$A:$A, "Pickup", NewEmisData!$B:$B, $A302, NewEmisData!$C:$C, $H302, NewEmisData!$D:$D, R$2), SUMIFS(NewEmisData!L:L, NewEmisData!$A:$A, "LDV", NewEmisData!$B:$B, $A302, NewEmisData!$C:$C, $H302, NewEmisData!$D:$D, R$2))</f>
        <v>282.38592098475101</v>
      </c>
      <c r="S302" s="335">
        <f>$I302*IF($G302="Pickup", SUMIFS(NewEmisData!M:M, NewEmisData!$A:$A, "Pickup", NewEmisData!$B:$B, $A302, NewEmisData!$C:$C, $H302, NewEmisData!$D:$D, S$2), SUMIFS(NewEmisData!M:M, NewEmisData!$A:$A, "LDV", NewEmisData!$B:$B, $A302, NewEmisData!$C:$C, $H302, NewEmisData!$D:$D, S$2))</f>
        <v>280.69816184937503</v>
      </c>
      <c r="T302" s="335">
        <v>0.27672218065037407</v>
      </c>
      <c r="U302" s="335">
        <f>$I302*IF($G302="Pickup", SUMIFS(NewEmisData!E:E, NewEmisData!$A:$A, "Pickup", NewEmisData!$B:$B, $A302, NewEmisData!$C:$C, $H302, NewEmisData!$D:$D, U$2), SUMIFS(NewEmisData!E:E, NewEmisData!$A:$A, "LDV", NewEmisData!$B:$B, $A302, NewEmisData!$C:$C, $H302, NewEmisData!$D:$D, U$2))</f>
        <v>0.73999493628111201</v>
      </c>
      <c r="V302" s="335">
        <f>$I302*IF($G302="Pickup", SUMIFS(NewEmisData!F:F, NewEmisData!$A:$A, "Pickup", NewEmisData!$B:$B, $A302, NewEmisData!$C:$C, $H302, NewEmisData!$D:$D, V$2), SUMIFS(NewEmisData!F:F, NewEmisData!$A:$A, "LDV", NewEmisData!$B:$B, $A302, NewEmisData!$C:$C, $H302, NewEmisData!$D:$D, V$2))</f>
        <v>0.35335240075773999</v>
      </c>
      <c r="W302" s="335">
        <f>$I302*IF($G302="Pickup", SUMIFS(NewEmisData!G:G, NewEmisData!$A:$A, "Pickup", NewEmisData!$B:$B, $A302, NewEmisData!$C:$C, $H302, NewEmisData!$D:$D, W$2), SUMIFS(NewEmisData!G:G, NewEmisData!$A:$A, "LDV", NewEmisData!$B:$B, $A302, NewEmisData!$C:$C, $H302, NewEmisData!$D:$D, W$2))</f>
        <v>0.18897755292818599</v>
      </c>
      <c r="X302" s="335">
        <f>$I302*IF($G302="Pickup", SUMIFS(NewEmisData!H:H, NewEmisData!$A:$A, "Pickup", NewEmisData!$B:$B, $A302, NewEmisData!$C:$C, $H302, NewEmisData!$D:$D, X$2), SUMIFS(NewEmisData!H:H, NewEmisData!$A:$A, "LDV", NewEmisData!$B:$B, $A302, NewEmisData!$C:$C, $H302, NewEmisData!$D:$D, X$2))</f>
        <v>0.12218817840455801</v>
      </c>
      <c r="Y302" s="335">
        <f>$I302*IF($G302="Pickup", SUMIFS(NewEmisData!I:I, NewEmisData!$A:$A, "Pickup", NewEmisData!$B:$B, $A302, NewEmisData!$C:$C, $H302, NewEmisData!$D:$D, Y$2), SUMIFS(NewEmisData!I:I, NewEmisData!$A:$A, "LDV", NewEmisData!$B:$B, $A302, NewEmisData!$C:$C, $H302, NewEmisData!$D:$D, Y$2))</f>
        <v>7.3060825114572805E-2</v>
      </c>
      <c r="Z302" s="335">
        <f>$I302*IF($G302="Pickup", SUMIFS(NewEmisData!J:J, NewEmisData!$A:$A, "Pickup", NewEmisData!$B:$B, $A302, NewEmisData!$C:$C, $H302, NewEmisData!$D:$D, Z$2), SUMIFS(NewEmisData!J:J, NewEmisData!$A:$A, "LDV", NewEmisData!$B:$B, $A302, NewEmisData!$C:$C, $H302, NewEmisData!$D:$D, Z$2))</f>
        <v>5.3764321341730301E-2</v>
      </c>
      <c r="AA302" s="335">
        <f>$I302*IF($G302="Pickup", SUMIFS(NewEmisData!K:K, NewEmisData!$A:$A, "Pickup", NewEmisData!$B:$B, $A302, NewEmisData!$C:$C, $H302, NewEmisData!$D:$D, AA$2), SUMIFS(NewEmisData!K:K, NewEmisData!$A:$A, "LDV", NewEmisData!$B:$B, $A302, NewEmisData!$C:$C, $H302, NewEmisData!$D:$D, AA$2))</f>
        <v>4.5765873698397498E-2</v>
      </c>
      <c r="AB302" s="335">
        <f>$I302*IF($G302="Pickup", SUMIFS(NewEmisData!L:L, NewEmisData!$A:$A, "Pickup", NewEmisData!$B:$B, $A302, NewEmisData!$C:$C, $H302, NewEmisData!$D:$D, AB$2), SUMIFS(NewEmisData!L:L, NewEmisData!$A:$A, "LDV", NewEmisData!$B:$B, $A302, NewEmisData!$C:$C, $H302, NewEmisData!$D:$D, AB$2))</f>
        <v>4.3548109073897001E-2</v>
      </c>
      <c r="AC302" s="335">
        <f>$I302*IF($G302="Pickup", SUMIFS(NewEmisData!M:M, NewEmisData!$A:$A, "Pickup", NewEmisData!$B:$B, $A302, NewEmisData!$C:$C, $H302, NewEmisData!$D:$D, AC$2), SUMIFS(NewEmisData!M:M, NewEmisData!$A:$A, "LDV", NewEmisData!$B:$B, $A302, NewEmisData!$C:$C, $H302, NewEmisData!$D:$D, AC$2))</f>
        <v>4.24609775043936E-2</v>
      </c>
      <c r="AD302" s="335">
        <v>6.1988464688476796E-2</v>
      </c>
      <c r="AE302" s="335">
        <f>$I302*IF($G302="Pickup", SUMIFS(NewEmisData!E:E, NewEmisData!$A:$A, "Pickup", NewEmisData!$B:$B, $A302, NewEmisData!$C:$C, $H302, NewEmisData!$D:$D, AE$2), SUMIFS(NewEmisData!E:E, NewEmisData!$A:$A, "LDV", NewEmisData!$B:$B, $A302, NewEmisData!$C:$C, $H302, NewEmisData!$D:$D, AE$2))</f>
        <v>1.04747160569124E-2</v>
      </c>
      <c r="AF302" s="335">
        <f>$I302*IF($G302="Pickup", SUMIFS(NewEmisData!F:F, NewEmisData!$A:$A, "Pickup", NewEmisData!$B:$B, $A302, NewEmisData!$C:$C, $H302, NewEmisData!$D:$D, AF$2), SUMIFS(NewEmisData!F:F, NewEmisData!$A:$A, "LDV", NewEmisData!$B:$B, $A302, NewEmisData!$C:$C, $H302, NewEmisData!$D:$D, AF$2))</f>
        <v>9.9570764799691708E-3</v>
      </c>
      <c r="AG302" s="335">
        <f>$I302*IF($G302="Pickup", SUMIFS(NewEmisData!G:G, NewEmisData!$A:$A, "Pickup", NewEmisData!$B:$B, $A302, NewEmisData!$C:$C, $H302, NewEmisData!$D:$D, AG$2), SUMIFS(NewEmisData!G:G, NewEmisData!$A:$A, "LDV", NewEmisData!$B:$B, $A302, NewEmisData!$C:$C, $H302, NewEmisData!$D:$D, AG$2))</f>
        <v>6.4196648888919499E-3</v>
      </c>
      <c r="AH302" s="335">
        <f>$I302*IF($G302="Pickup", SUMIFS(NewEmisData!H:H, NewEmisData!$A:$A, "Pickup", NewEmisData!$B:$B, $A302, NewEmisData!$C:$C, $H302, NewEmisData!$D:$D, AH$2), SUMIFS(NewEmisData!H:H, NewEmisData!$A:$A, "LDV", NewEmisData!$B:$B, $A302, NewEmisData!$C:$C, $H302, NewEmisData!$D:$D, AH$2))</f>
        <v>5.45599526494426E-3</v>
      </c>
      <c r="AI302" s="335">
        <f>$I302*IF($G302="Pickup", SUMIFS(NewEmisData!I:I, NewEmisData!$A:$A, "Pickup", NewEmisData!$B:$B, $A302, NewEmisData!$C:$C, $H302, NewEmisData!$D:$D, AI$2), SUMIFS(NewEmisData!I:I, NewEmisData!$A:$A, "LDV", NewEmisData!$B:$B, $A302, NewEmisData!$C:$C, $H302, NewEmisData!$D:$D, AI$2))</f>
        <v>4.7175365225731996E-3</v>
      </c>
      <c r="AJ302" s="335">
        <f>$I302*IF($G302="Pickup", SUMIFS(NewEmisData!J:J, NewEmisData!$A:$A, "Pickup", NewEmisData!$B:$B, $A302, NewEmisData!$C:$C, $H302, NewEmisData!$D:$D, AJ$2), SUMIFS(NewEmisData!J:J, NewEmisData!$A:$A, "LDV", NewEmisData!$B:$B, $A302, NewEmisData!$C:$C, $H302, NewEmisData!$D:$D, AJ$2))</f>
        <v>4.3018391726363297E-3</v>
      </c>
      <c r="AK302" s="335">
        <f>$I302*IF($G302="Pickup", SUMIFS(NewEmisData!K:K, NewEmisData!$A:$A, "Pickup", NewEmisData!$B:$B, $A302, NewEmisData!$C:$C, $H302, NewEmisData!$D:$D, AK$2), SUMIFS(NewEmisData!K:K, NewEmisData!$A:$A, "LDV", NewEmisData!$B:$B, $A302, NewEmisData!$C:$C, $H302, NewEmisData!$D:$D, AK$2))</f>
        <v>4.1166816404986702E-3</v>
      </c>
      <c r="AL302" s="335">
        <f>$I302*IF($G302="Pickup", SUMIFS(NewEmisData!L:L, NewEmisData!$A:$A, "Pickup", NewEmisData!$B:$B, $A302, NewEmisData!$C:$C, $H302, NewEmisData!$D:$D, AL$2), SUMIFS(NewEmisData!L:L, NewEmisData!$A:$A, "LDV", NewEmisData!$B:$B, $A302, NewEmisData!$C:$C, $H302, NewEmisData!$D:$D, AL$2))</f>
        <v>4.0509726462172697E-3</v>
      </c>
      <c r="AM302" s="335">
        <f>$I302*IF($G302="Pickup", SUMIFS(NewEmisData!M:M, NewEmisData!$A:$A, "Pickup", NewEmisData!$B:$B, $A302, NewEmisData!$C:$C, $H302, NewEmisData!$D:$D, AM$2), SUMIFS(NewEmisData!M:M, NewEmisData!$A:$A, "LDV", NewEmisData!$B:$B, $A302, NewEmisData!$C:$C, $H302, NewEmisData!$D:$D, AM$2))</f>
        <v>4.0267596573162799E-3</v>
      </c>
      <c r="AN302" s="335">
        <v>1.7442083422488778E-3</v>
      </c>
      <c r="AO302" s="335">
        <f>$I302*IF($G302="Pickup", SUMIFS(NewEmisData!E:E, NewEmisData!$A:$A, "Pickup", NewEmisData!$B:$B, $A302, NewEmisData!$C:$C, $H302, NewEmisData!$D:$D, AO$2), SUMIFS(NewEmisData!E:E, NewEmisData!$A:$A, "LDV", NewEmisData!$B:$B, $A302, NewEmisData!$C:$C, $H302, NewEmisData!$D:$D, AO$2))</f>
        <v>0.112529836649977</v>
      </c>
      <c r="AP302" s="335">
        <f>$I302*IF($G302="Pickup", SUMIFS(NewEmisData!F:F, NewEmisData!$A:$A, "Pickup", NewEmisData!$B:$B, $A302, NewEmisData!$C:$C, $H302, NewEmisData!$D:$D, AP$2), SUMIFS(NewEmisData!F:F, NewEmisData!$A:$A, "LDV", NewEmisData!$B:$B, $A302, NewEmisData!$C:$C, $H302, NewEmisData!$D:$D, AP$2))</f>
        <v>0.103764807432247</v>
      </c>
      <c r="AQ302" s="335">
        <f>$I302*IF($G302="Pickup", SUMIFS(NewEmisData!G:G, NewEmisData!$A:$A, "Pickup", NewEmisData!$B:$B, $A302, NewEmisData!$C:$C, $H302, NewEmisData!$D:$D, AQ$2), SUMIFS(NewEmisData!G:G, NewEmisData!$A:$A, "LDV", NewEmisData!$B:$B, $A302, NewEmisData!$C:$C, $H302, NewEmisData!$D:$D, AQ$2))</f>
        <v>8.1904009889209095E-2</v>
      </c>
      <c r="AR302" s="335">
        <f>$I302*IF($G302="Pickup", SUMIFS(NewEmisData!H:H, NewEmisData!$A:$A, "Pickup", NewEmisData!$B:$B, $A302, NewEmisData!$C:$C, $H302, NewEmisData!$D:$D, AR$2), SUMIFS(NewEmisData!H:H, NewEmisData!$A:$A, "LDV", NewEmisData!$B:$B, $A302, NewEmisData!$C:$C, $H302, NewEmisData!$D:$D, AR$2))</f>
        <v>8.0372811122020202E-2</v>
      </c>
      <c r="AS302" s="335">
        <f>$I302*IF($G302="Pickup", SUMIFS(NewEmisData!I:I, NewEmisData!$A:$A, "Pickup", NewEmisData!$B:$B, $A302, NewEmisData!$C:$C, $H302, NewEmisData!$D:$D, AS$2), SUMIFS(NewEmisData!I:I, NewEmisData!$A:$A, "LDV", NewEmisData!$B:$B, $A302, NewEmisData!$C:$C, $H302, NewEmisData!$D:$D, AS$2))</f>
        <v>7.8826850839141593E-2</v>
      </c>
      <c r="AT302" s="335">
        <f>$I302*IF($G302="Pickup", SUMIFS(NewEmisData!J:J, NewEmisData!$A:$A, "Pickup", NewEmisData!$B:$B, $A302, NewEmisData!$C:$C, $H302, NewEmisData!$D:$D, AT$2), SUMIFS(NewEmisData!J:J, NewEmisData!$A:$A, "LDV", NewEmisData!$B:$B, $A302, NewEmisData!$C:$C, $H302, NewEmisData!$D:$D, AT$2))</f>
        <v>7.7629471627150906E-2</v>
      </c>
      <c r="AU302" s="335">
        <f>$I302*IF($G302="Pickup", SUMIFS(NewEmisData!K:K, NewEmisData!$A:$A, "Pickup", NewEmisData!$B:$B, $A302, NewEmisData!$C:$C, $H302, NewEmisData!$D:$D, AU$2), SUMIFS(NewEmisData!K:K, NewEmisData!$A:$A, "LDV", NewEmisData!$B:$B, $A302, NewEmisData!$C:$C, $H302, NewEmisData!$D:$D, AU$2))</f>
        <v>7.6869255276324197E-2</v>
      </c>
      <c r="AV302" s="335">
        <f>$I302*IF($G302="Pickup", SUMIFS(NewEmisData!L:L, NewEmisData!$A:$A, "Pickup", NewEmisData!$B:$B, $A302, NewEmisData!$C:$C, $H302, NewEmisData!$D:$D, AV$2), SUMIFS(NewEmisData!L:L, NewEmisData!$A:$A, "LDV", NewEmisData!$B:$B, $A302, NewEmisData!$C:$C, $H302, NewEmisData!$D:$D, AV$2))</f>
        <v>7.6489801218608905E-2</v>
      </c>
      <c r="AW302" s="335">
        <f>$I302*IF($G302="Pickup", SUMIFS(NewEmisData!M:M, NewEmisData!$A:$A, "Pickup", NewEmisData!$B:$B, $A302, NewEmisData!$C:$C, $H302, NewEmisData!$D:$D, AW$2), SUMIFS(NewEmisData!M:M, NewEmisData!$A:$A, "LDV", NewEmisData!$B:$B, $A302, NewEmisData!$C:$C, $H302, NewEmisData!$D:$D, AW$2))</f>
        <v>7.6275890012832595E-2</v>
      </c>
      <c r="AX302" s="335">
        <v>4.7629366333098749E-2</v>
      </c>
      <c r="AY302" s="335">
        <f>$I302*IF($G302="Pickup", SUMIFS(NewEmisData!E:E, NewEmisData!$A:$A, "Pickup", NewEmisData!$B:$B, $A302, NewEmisData!$C:$C, $H302, NewEmisData!$D:$D, AY$2), SUMIFS(NewEmisData!E:E, NewEmisData!$A:$A, "LDV", NewEmisData!$B:$B, $A302, NewEmisData!$C:$C, $H302, NewEmisData!$D:$D, AY$2))</f>
        <v>2.93140110896879E-2</v>
      </c>
      <c r="AZ302" s="335">
        <f>$I302*IF($G302="Pickup", SUMIFS(NewEmisData!F:F, NewEmisData!$A:$A, "Pickup", NewEmisData!$B:$B, $A302, NewEmisData!$C:$C, $H302, NewEmisData!$D:$D, AZ$2), SUMIFS(NewEmisData!F:F, NewEmisData!$A:$A, "LDV", NewEmisData!$B:$B, $A302, NewEmisData!$C:$C, $H302, NewEmisData!$D:$D, AZ$2))</f>
        <v>2.15603319614842E-2</v>
      </c>
      <c r="BA302" s="335">
        <f>$I302*IF($G302="Pickup", SUMIFS(NewEmisData!G:G, NewEmisData!$A:$A, "Pickup", NewEmisData!$B:$B, $A302, NewEmisData!$C:$C, $H302, NewEmisData!$D:$D, BA$2), SUMIFS(NewEmisData!G:G, NewEmisData!$A:$A, "LDV", NewEmisData!$B:$B, $A302, NewEmisData!$C:$C, $H302, NewEmisData!$D:$D, BA$2))</f>
        <v>1.61359542510712E-2</v>
      </c>
      <c r="BB302" s="335">
        <f>$I302*IF($G302="Pickup", SUMIFS(NewEmisData!H:H, NewEmisData!$A:$A, "Pickup", NewEmisData!$B:$B, $A302, NewEmisData!$C:$C, $H302, NewEmisData!$D:$D, BB$2), SUMIFS(NewEmisData!H:H, NewEmisData!$A:$A, "LDV", NewEmisData!$B:$B, $A302, NewEmisData!$C:$C, $H302, NewEmisData!$D:$D, BB$2))</f>
        <v>1.4781439172223E-2</v>
      </c>
      <c r="BC302" s="335">
        <f>$I302*IF($G302="Pickup", SUMIFS(NewEmisData!I:I, NewEmisData!$A:$A, "Pickup", NewEmisData!$B:$B, $A302, NewEmisData!$C:$C, $H302, NewEmisData!$D:$D, BC$2), SUMIFS(NewEmisData!I:I, NewEmisData!$A:$A, "LDV", NewEmisData!$B:$B, $A302, NewEmisData!$C:$C, $H302, NewEmisData!$D:$D, BC$2))</f>
        <v>1.3413837806436801E-2</v>
      </c>
      <c r="BD302" s="335">
        <f>$I302*IF($G302="Pickup", SUMIFS(NewEmisData!J:J, NewEmisData!$A:$A, "Pickup", NewEmisData!$B:$B, $A302, NewEmisData!$C:$C, $H302, NewEmisData!$D:$D, BD$2), SUMIFS(NewEmisData!J:J, NewEmisData!$A:$A, "LDV", NewEmisData!$B:$B, $A302, NewEmisData!$C:$C, $H302, NewEmisData!$D:$D, BD$2))</f>
        <v>1.2354573478352299E-2</v>
      </c>
      <c r="BE302" s="335">
        <f>$I302*IF($G302="Pickup", SUMIFS(NewEmisData!K:K, NewEmisData!$A:$A, "Pickup", NewEmisData!$B:$B, $A302, NewEmisData!$C:$C, $H302, NewEmisData!$D:$D, BE$2), SUMIFS(NewEmisData!K:K, NewEmisData!$A:$A, "LDV", NewEmisData!$B:$B, $A302, NewEmisData!$C:$C, $H302, NewEmisData!$D:$D, BE$2))</f>
        <v>1.16820653404197E-2</v>
      </c>
      <c r="BF302" s="335">
        <f>$I302*IF($G302="Pickup", SUMIFS(NewEmisData!L:L, NewEmisData!$A:$A, "Pickup", NewEmisData!$B:$B, $A302, NewEmisData!$C:$C, $H302, NewEmisData!$D:$D, BF$2), SUMIFS(NewEmisData!L:L, NewEmisData!$A:$A, "LDV", NewEmisData!$B:$B, $A302, NewEmisData!$C:$C, $H302, NewEmisData!$D:$D, BF$2))</f>
        <v>1.13463459698093E-2</v>
      </c>
      <c r="BG302" s="335">
        <f>$I302*IF($G302="Pickup", SUMIFS(NewEmisData!M:M, NewEmisData!$A:$A, "Pickup", NewEmisData!$B:$B, $A302, NewEmisData!$C:$C, $H302, NewEmisData!$D:$D, BG$2), SUMIFS(NewEmisData!M:M, NewEmisData!$A:$A, "LDV", NewEmisData!$B:$B, $A302, NewEmisData!$C:$C, $H302, NewEmisData!$D:$D, BG$2))</f>
        <v>1.1157149268450401E-2</v>
      </c>
      <c r="BH302" s="335">
        <v>9.4789149915835945E-3</v>
      </c>
      <c r="BI302" s="335">
        <f>$I302*IF($G302="Pickup", SUMIFS(NewEmisData!E:E, NewEmisData!$A:$A, "Pickup", NewEmisData!$B:$B, $A302, NewEmisData!$C:$C, $H302, NewEmisData!$D:$D, BI$2), SUMIFS(NewEmisData!E:E, NewEmisData!$A:$A, "LDV", NewEmisData!$B:$B, $A302, NewEmisData!$C:$C, $H302, NewEmisData!$D:$D, BI$2))</f>
        <v>7.7707306410078001</v>
      </c>
      <c r="BJ302" s="335">
        <f>$I302*IF($G302="Pickup", SUMIFS(NewEmisData!F:F, NewEmisData!$A:$A, "Pickup", NewEmisData!$B:$B, $A302, NewEmisData!$C:$C, $H302, NewEmisData!$D:$D, BJ$2), SUMIFS(NewEmisData!F:F, NewEmisData!$A:$A, "LDV", NewEmisData!$B:$B, $A302, NewEmisData!$C:$C, $H302, NewEmisData!$D:$D, BJ$2))</f>
        <v>4.4247869376442202</v>
      </c>
      <c r="BK302" s="335">
        <f>$I302*IF($G302="Pickup", SUMIFS(NewEmisData!G:G, NewEmisData!$A:$A, "Pickup", NewEmisData!$B:$B, $A302, NewEmisData!$C:$C, $H302, NewEmisData!$D:$D, BK$2), SUMIFS(NewEmisData!G:G, NewEmisData!$A:$A, "LDV", NewEmisData!$B:$B, $A302, NewEmisData!$C:$C, $H302, NewEmisData!$D:$D, BK$2))</f>
        <v>2.6540717659073501</v>
      </c>
      <c r="BL302" s="335">
        <f>$I302*IF($G302="Pickup", SUMIFS(NewEmisData!H:H, NewEmisData!$A:$A, "Pickup", NewEmisData!$B:$B, $A302, NewEmisData!$C:$C, $H302, NewEmisData!$D:$D, BL$2), SUMIFS(NewEmisData!H:H, NewEmisData!$A:$A, "LDV", NewEmisData!$B:$B, $A302, NewEmisData!$C:$C, $H302, NewEmisData!$D:$D, BL$2))</f>
        <v>2.0604732381170998</v>
      </c>
      <c r="BM302" s="335">
        <f>$I302*IF($G302="Pickup", SUMIFS(NewEmisData!I:I, NewEmisData!$A:$A, "Pickup", NewEmisData!$B:$B, $A302, NewEmisData!$C:$C, $H302, NewEmisData!$D:$D, BM$2), SUMIFS(NewEmisData!I:I, NewEmisData!$A:$A, "LDV", NewEmisData!$B:$B, $A302, NewEmisData!$C:$C, $H302, NewEmisData!$D:$D, BM$2))</f>
        <v>1.4768702583128299</v>
      </c>
      <c r="BN302" s="335">
        <f>$I302*IF($G302="Pickup", SUMIFS(NewEmisData!J:J, NewEmisData!$A:$A, "Pickup", NewEmisData!$B:$B, $A302, NewEmisData!$C:$C, $H302, NewEmisData!$D:$D, BN$2), SUMIFS(NewEmisData!J:J, NewEmisData!$A:$A, "LDV", NewEmisData!$B:$B, $A302, NewEmisData!$C:$C, $H302, NewEmisData!$D:$D, BN$2))</f>
        <v>1.1597745551704699</v>
      </c>
      <c r="BO302" s="335">
        <f>$I302*IF($G302="Pickup", SUMIFS(NewEmisData!K:K, NewEmisData!$A:$A, "Pickup", NewEmisData!$B:$B, $A302, NewEmisData!$C:$C, $H302, NewEmisData!$D:$D, BO$2), SUMIFS(NewEmisData!K:K, NewEmisData!$A:$A, "LDV", NewEmisData!$B:$B, $A302, NewEmisData!$C:$C, $H302, NewEmisData!$D:$D, BO$2))</f>
        <v>1.01795642585422</v>
      </c>
      <c r="BP302" s="335">
        <f>$I302*IF($G302="Pickup", SUMIFS(NewEmisData!L:L, NewEmisData!$A:$A, "Pickup", NewEmisData!$B:$B, $A302, NewEmisData!$C:$C, $H302, NewEmisData!$D:$D, BP$2), SUMIFS(NewEmisData!L:L, NewEmisData!$A:$A, "LDV", NewEmisData!$B:$B, $A302, NewEmisData!$C:$C, $H302, NewEmisData!$D:$D, BP$2))</f>
        <v>0.97243111781319103</v>
      </c>
      <c r="BQ302" s="335">
        <f>$I302*IF($G302="Pickup", SUMIFS(NewEmisData!M:M, NewEmisData!$A:$A, "Pickup", NewEmisData!$B:$B, $A302, NewEmisData!$C:$C, $H302, NewEmisData!$D:$D, BQ$2), SUMIFS(NewEmisData!M:M, NewEmisData!$A:$A, "LDV", NewEmisData!$B:$B, $A302, NewEmisData!$C:$C, $H302, NewEmisData!$D:$D, BQ$2))</f>
        <v>0.94396289100680397</v>
      </c>
      <c r="BR302" s="335">
        <v>1.6588293829830492</v>
      </c>
      <c r="BS302" s="335">
        <f>$I302*IF($G302="Pickup", SUMIFS(NewEmisData!E:E, NewEmisData!$A:$A, "Pickup", NewEmisData!$B:$B, $A302, NewEmisData!$C:$C, $H302, NewEmisData!$D:$D, BS$2), SUMIFS(NewEmisData!E:E, NewEmisData!$A:$A, "LDV", NewEmisData!$B:$B, $A302, NewEmisData!$C:$C, $H302, NewEmisData!$D:$D, BS$2))</f>
        <v>0.868939523792984</v>
      </c>
      <c r="BT302" s="335">
        <f>$I302*IF($G302="Pickup", SUMIFS(NewEmisData!F:F, NewEmisData!$A:$A, "Pickup", NewEmisData!$B:$B, $A302, NewEmisData!$C:$C, $H302, NewEmisData!$D:$D, BT$2), SUMIFS(NewEmisData!F:F, NewEmisData!$A:$A, "LDV", NewEmisData!$B:$B, $A302, NewEmisData!$C:$C, $H302, NewEmisData!$D:$D, BT$2))</f>
        <v>0.46984846516954898</v>
      </c>
      <c r="BU302" s="335">
        <f>$I302*IF($G302="Pickup", SUMIFS(NewEmisData!G:G, NewEmisData!$A:$A, "Pickup", NewEmisData!$B:$B, $A302, NewEmisData!$C:$C, $H302, NewEmisData!$D:$D, BU$2), SUMIFS(NewEmisData!G:G, NewEmisData!$A:$A, "LDV", NewEmisData!$B:$B, $A302, NewEmisData!$C:$C, $H302, NewEmisData!$D:$D, BU$2))</f>
        <v>0.25380786816335299</v>
      </c>
      <c r="BV302" s="335">
        <f>$I302*IF($G302="Pickup", SUMIFS(NewEmisData!H:H, NewEmisData!$A:$A, "Pickup", NewEmisData!$B:$B, $A302, NewEmisData!$C:$C, $H302, NewEmisData!$D:$D, BV$2), SUMIFS(NewEmisData!H:H, NewEmisData!$A:$A, "LDV", NewEmisData!$B:$B, $A302, NewEmisData!$C:$C, $H302, NewEmisData!$D:$D, BV$2))</f>
        <v>0.20500079484657399</v>
      </c>
      <c r="BW302" s="335">
        <f>$I302*IF($G302="Pickup", SUMIFS(NewEmisData!I:I, NewEmisData!$A:$A, "Pickup", NewEmisData!$B:$B, $A302, NewEmisData!$C:$C, $H302, NewEmisData!$D:$D, BW$2), SUMIFS(NewEmisData!I:I, NewEmisData!$A:$A, "LDV", NewEmisData!$B:$B, $A302, NewEmisData!$C:$C, $H302, NewEmisData!$D:$D, BW$2))</f>
        <v>0.15182918417959501</v>
      </c>
      <c r="BX302" s="335">
        <f>$I302*IF($G302="Pickup", SUMIFS(NewEmisData!J:J, NewEmisData!$A:$A, "Pickup", NewEmisData!$B:$B, $A302, NewEmisData!$C:$C, $H302, NewEmisData!$D:$D, BX$2), SUMIFS(NewEmisData!J:J, NewEmisData!$A:$A, "LDV", NewEmisData!$B:$B, $A302, NewEmisData!$C:$C, $H302, NewEmisData!$D:$D, BX$2))</f>
        <v>0.12865137268893501</v>
      </c>
      <c r="BY302" s="335">
        <f>$I302*IF($G302="Pickup", SUMIFS(NewEmisData!K:K, NewEmisData!$A:$A, "Pickup", NewEmisData!$B:$B, $A302, NewEmisData!$C:$C, $H302, NewEmisData!$D:$D, BY$2), SUMIFS(NewEmisData!K:K, NewEmisData!$A:$A, "LDV", NewEmisData!$B:$B, $A302, NewEmisData!$C:$C, $H302, NewEmisData!$D:$D, BY$2))</f>
        <v>0.11591502454704899</v>
      </c>
      <c r="BZ302" s="335">
        <f>$I302*IF($G302="Pickup", SUMIFS(NewEmisData!L:L, NewEmisData!$A:$A, "Pickup", NewEmisData!$B:$B, $A302, NewEmisData!$C:$C, $H302, NewEmisData!$D:$D, BZ$2), SUMIFS(NewEmisData!L:L, NewEmisData!$A:$A, "LDV", NewEmisData!$B:$B, $A302, NewEmisData!$C:$C, $H302, NewEmisData!$D:$D, BZ$2))</f>
        <v>0.110951334785302</v>
      </c>
      <c r="CA302" s="335">
        <f>$I302*IF($G302="Pickup", SUMIFS(NewEmisData!M:M, NewEmisData!$A:$A, "Pickup", NewEmisData!$B:$B, $A302, NewEmisData!$C:$C, $H302, NewEmisData!$D:$D, CA$2), SUMIFS(NewEmisData!M:M, NewEmisData!$A:$A, "LDV", NewEmisData!$B:$B, $A302, NewEmisData!$C:$C, $H302, NewEmisData!$D:$D, CA$2))</f>
        <v>0.10699337260583799</v>
      </c>
      <c r="CB302" s="335">
        <v>0.10573121882292051</v>
      </c>
      <c r="CC302" s="335">
        <f>$I302*IF($G302="Pickup", SUMIFS(NewEmisData!E:E, NewEmisData!$A:$A, "Pickup", NewEmisData!$B:$B, $A302, NewEmisData!$C:$C, $H302, NewEmisData!$D:$D, CC$2), SUMIFS(NewEmisData!E:E, NewEmisData!$A:$A, "LDV", NewEmisData!$B:$B, $A302, NewEmisData!$C:$C, $H302, NewEmisData!$D:$D, CC$2))</f>
        <v>5.1125583760404797E-2</v>
      </c>
      <c r="CD302" s="335">
        <f>$I302*IF($G302="Pickup", SUMIFS(NewEmisData!F:F, NewEmisData!$A:$A, "Pickup", NewEmisData!$B:$B, $A302, NewEmisData!$C:$C, $H302, NewEmisData!$D:$D, CD$2), SUMIFS(NewEmisData!F:F, NewEmisData!$A:$A, "LDV", NewEmisData!$B:$B, $A302, NewEmisData!$C:$C, $H302, NewEmisData!$D:$D, CD$2))</f>
        <v>3.7154393856404101E-2</v>
      </c>
      <c r="CE302" s="335">
        <f>$I302*IF($G302="Pickup", SUMIFS(NewEmisData!G:G, NewEmisData!$A:$A, "Pickup", NewEmisData!$B:$B, $A302, NewEmisData!$C:$C, $H302, NewEmisData!$D:$D, CE$2), SUMIFS(NewEmisData!G:G, NewEmisData!$A:$A, "LDV", NewEmisData!$B:$B, $A302, NewEmisData!$C:$C, $H302, NewEmisData!$D:$D, CE$2))</f>
        <v>2.8853651309577E-2</v>
      </c>
      <c r="CF302" s="335">
        <f>$I302*IF($G302="Pickup", SUMIFS(NewEmisData!H:H, NewEmisData!$A:$A, "Pickup", NewEmisData!$B:$B, $A302, NewEmisData!$C:$C, $H302, NewEmisData!$D:$D, CF$2), SUMIFS(NewEmisData!H:H, NewEmisData!$A:$A, "LDV", NewEmisData!$B:$B, $A302, NewEmisData!$C:$C, $H302, NewEmisData!$D:$D, CF$2))</f>
        <v>2.7537520644524499E-2</v>
      </c>
      <c r="CG302" s="335">
        <f>$I302*IF($G302="Pickup", SUMIFS(NewEmisData!I:I, NewEmisData!$A:$A, "Pickup", NewEmisData!$B:$B, $A302, NewEmisData!$C:$C, $H302, NewEmisData!$D:$D, CG$2), SUMIFS(NewEmisData!I:I, NewEmisData!$A:$A, "LDV", NewEmisData!$B:$B, $A302, NewEmisData!$C:$C, $H302, NewEmisData!$D:$D, CG$2))</f>
        <v>2.6666633761740999E-2</v>
      </c>
      <c r="CH302" s="335">
        <f>$I302*IF($G302="Pickup", SUMIFS(NewEmisData!J:J, NewEmisData!$A:$A, "Pickup", NewEmisData!$B:$B, $A302, NewEmisData!$C:$C, $H302, NewEmisData!$D:$D, CH$2), SUMIFS(NewEmisData!J:J, NewEmisData!$A:$A, "LDV", NewEmisData!$B:$B, $A302, NewEmisData!$C:$C, $H302, NewEmisData!$D:$D, CH$2))</f>
        <v>2.5980348711507999E-2</v>
      </c>
      <c r="CI302" s="335">
        <f>$I302*IF($G302="Pickup", SUMIFS(NewEmisData!K:K, NewEmisData!$A:$A, "Pickup", NewEmisData!$B:$B, $A302, NewEmisData!$C:$C, $H302, NewEmisData!$D:$D, CI$2), SUMIFS(NewEmisData!K:K, NewEmisData!$A:$A, "LDV", NewEmisData!$B:$B, $A302, NewEmisData!$C:$C, $H302, NewEmisData!$D:$D, CI$2))</f>
        <v>2.5978185303944301E-2</v>
      </c>
      <c r="CJ302" s="335">
        <f>$I302*IF($G302="Pickup", SUMIFS(NewEmisData!L:L, NewEmisData!$A:$A, "Pickup", NewEmisData!$B:$B, $A302, NewEmisData!$C:$C, $H302, NewEmisData!$D:$D, CJ$2), SUMIFS(NewEmisData!L:L, NewEmisData!$A:$A, "LDV", NewEmisData!$B:$B, $A302, NewEmisData!$C:$C, $H302, NewEmisData!$D:$D, CJ$2))</f>
        <v>2.5977588735828699E-2</v>
      </c>
      <c r="CK302" s="335">
        <f>$I302*IF($G302="Pickup", SUMIFS(NewEmisData!M:M, NewEmisData!$A:$A, "Pickup", NewEmisData!$B:$B, $A302, NewEmisData!$C:$C, $H302, NewEmisData!$D:$D, CK$2), SUMIFS(NewEmisData!M:M, NewEmisData!$A:$A, "LDV", NewEmisData!$B:$B, $A302, NewEmisData!$C:$C, $H302, NewEmisData!$D:$D, CK$2))</f>
        <v>2.5976994364069798E-2</v>
      </c>
      <c r="CL302" s="335">
        <v>2.2881070645398207E-2</v>
      </c>
      <c r="CM302" s="335">
        <f>$I302*IF($G302="Pickup", SUMIFS(NewEmisData!E:E, NewEmisData!$A:$A, "Pickup", NewEmisData!$B:$B, $A302, NewEmisData!$C:$C, $H302, NewEmisData!$D:$D, CM$2), SUMIFS(NewEmisData!E:E, NewEmisData!$A:$A, "LDV", NewEmisData!$B:$B, $A302, NewEmisData!$C:$C, $H302, NewEmisData!$D:$D, CM$2))</f>
        <v>2.2752592498671498E-2</v>
      </c>
      <c r="CN302" s="335">
        <f>$I302*IF($G302="Pickup", SUMIFS(NewEmisData!F:F, NewEmisData!$A:$A, "Pickup", NewEmisData!$B:$B, $A302, NewEmisData!$C:$C, $H302, NewEmisData!$D:$D, CN$2), SUMIFS(NewEmisData!F:F, NewEmisData!$A:$A, "LDV", NewEmisData!$B:$B, $A302, NewEmisData!$C:$C, $H302, NewEmisData!$D:$D, CN$2))</f>
        <v>1.4156662086893E-2</v>
      </c>
      <c r="CO302" s="335">
        <f>$I302*IF($G302="Pickup", SUMIFS(NewEmisData!G:G, NewEmisData!$A:$A, "Pickup", NewEmisData!$B:$B, $A302, NewEmisData!$C:$C, $H302, NewEmisData!$D:$D, CO$2), SUMIFS(NewEmisData!G:G, NewEmisData!$A:$A, "LDV", NewEmisData!$B:$B, $A302, NewEmisData!$C:$C, $H302, NewEmisData!$D:$D, CO$2))</f>
        <v>9.29628541682684E-3</v>
      </c>
      <c r="CP302" s="335">
        <f>$I302*IF($G302="Pickup", SUMIFS(NewEmisData!H:H, NewEmisData!$A:$A, "Pickup", NewEmisData!$B:$B, $A302, NewEmisData!$C:$C, $H302, NewEmisData!$D:$D, CP$2), SUMIFS(NewEmisData!H:H, NewEmisData!$A:$A, "LDV", NewEmisData!$B:$B, $A302, NewEmisData!$C:$C, $H302, NewEmisData!$D:$D, CP$2))</f>
        <v>7.6962231490179996E-3</v>
      </c>
      <c r="CQ302" s="335">
        <f>$I302*IF($G302="Pickup", SUMIFS(NewEmisData!I:I, NewEmisData!$A:$A, "Pickup", NewEmisData!$B:$B, $A302, NewEmisData!$C:$C, $H302, NewEmisData!$D:$D, CQ$2), SUMIFS(NewEmisData!I:I, NewEmisData!$A:$A, "LDV", NewEmisData!$B:$B, $A302, NewEmisData!$C:$C, $H302, NewEmisData!$D:$D, CQ$2))</f>
        <v>6.9434858281499498E-3</v>
      </c>
      <c r="CR302" s="335">
        <f>$I302*IF($G302="Pickup", SUMIFS(NewEmisData!J:J, NewEmisData!$A:$A, "Pickup", NewEmisData!$B:$B, $A302, NewEmisData!$C:$C, $H302, NewEmisData!$D:$D, CR$2), SUMIFS(NewEmisData!J:J, NewEmisData!$A:$A, "LDV", NewEmisData!$B:$B, $A302, NewEmisData!$C:$C, $H302, NewEmisData!$D:$D, CR$2))</f>
        <v>6.6235501686008101E-3</v>
      </c>
      <c r="CS302" s="335">
        <f>$I302*IF($G302="Pickup", SUMIFS(NewEmisData!K:K, NewEmisData!$A:$A, "Pickup", NewEmisData!$B:$B, $A302, NewEmisData!$C:$C, $H302, NewEmisData!$D:$D, CS$2), SUMIFS(NewEmisData!K:K, NewEmisData!$A:$A, "LDV", NewEmisData!$B:$B, $A302, NewEmisData!$C:$C, $H302, NewEmisData!$D:$D, CS$2))</f>
        <v>6.5909545130035602E-3</v>
      </c>
      <c r="CT302" s="335">
        <f>$I302*IF($G302="Pickup", SUMIFS(NewEmisData!L:L, NewEmisData!$A:$A, "Pickup", NewEmisData!$B:$B, $A302, NewEmisData!$C:$C, $H302, NewEmisData!$D:$D, CT$2), SUMIFS(NewEmisData!L:L, NewEmisData!$A:$A, "LDV", NewEmisData!$B:$B, $A302, NewEmisData!$C:$C, $H302, NewEmisData!$D:$D, CT$2))</f>
        <v>6.5377802107072303E-3</v>
      </c>
      <c r="CU302" s="335">
        <f>$I302*IF($G302="Pickup", SUMIFS(NewEmisData!M:M, NewEmisData!$A:$A, "Pickup", NewEmisData!$B:$B, $A302, NewEmisData!$C:$C, $H302, NewEmisData!$D:$D, CU$2), SUMIFS(NewEmisData!M:M, NewEmisData!$A:$A, "LDV", NewEmisData!$B:$B, $A302, NewEmisData!$C:$C, $H302, NewEmisData!$D:$D, CU$2))</f>
        <v>6.5374275690386098E-3</v>
      </c>
      <c r="CV302" s="335">
        <v>6.9734009009235556E-3</v>
      </c>
      <c r="CW302" s="335">
        <v>4.0498104655261064E-3</v>
      </c>
      <c r="CX302" s="335">
        <v>2.5030350838759993E-3</v>
      </c>
      <c r="CY302" s="335">
        <v>2.1151214403419519E-3</v>
      </c>
      <c r="CZ302" s="335">
        <v>1.7489979687569375E-3</v>
      </c>
      <c r="DA302" s="335">
        <v>1.340486996695321E-3</v>
      </c>
      <c r="DB302" s="335">
        <v>1.0553769116342638E-3</v>
      </c>
      <c r="DC302" s="335">
        <v>1.0132227560056145E-3</v>
      </c>
      <c r="DD302" s="335">
        <v>1.0003159541004489E-3</v>
      </c>
      <c r="DE302" s="335">
        <v>9.9860782000699166E-4</v>
      </c>
      <c r="DF302" s="335">
        <v>9.9860782000699166E-4</v>
      </c>
      <c r="DG302" s="335">
        <f>$I302*IF($G302="Pickup", SUMIFS(NewEmisData!E:E, NewEmisData!$A:$A, "Pickup", NewEmisData!$B:$B, $A302, NewEmisData!$C:$C, $H302, NewEmisData!$D:$D, DG$2), SUMIFS(NewEmisData!E:E, NewEmisData!$A:$A, "LDV", NewEmisData!$B:$B, $A302, NewEmisData!$C:$C, $H302, NewEmisData!$D:$D, DG$2))</f>
        <v>0</v>
      </c>
      <c r="DH302" s="335">
        <f>$I302*IF($G302="Pickup", SUMIFS(NewEmisData!F:F, NewEmisData!$A:$A, "Pickup", NewEmisData!$B:$B, $A302, NewEmisData!$C:$C, $H302, NewEmisData!$D:$D, DH$2), SUMIFS(NewEmisData!F:F, NewEmisData!$A:$A, "LDV", NewEmisData!$B:$B, $A302, NewEmisData!$C:$C, $H302, NewEmisData!$D:$D, DH$2))</f>
        <v>0</v>
      </c>
      <c r="DI302" s="335">
        <f>$I302*IF($G302="Pickup", SUMIFS(NewEmisData!G:G, NewEmisData!$A:$A, "Pickup", NewEmisData!$B:$B, $A302, NewEmisData!$C:$C, $H302, NewEmisData!$D:$D, DI$2), SUMIFS(NewEmisData!G:G, NewEmisData!$A:$A, "LDV", NewEmisData!$B:$B, $A302, NewEmisData!$C:$C, $H302, NewEmisData!$D:$D, DI$2))</f>
        <v>0</v>
      </c>
      <c r="DJ302" s="335">
        <f>$I302*IF($G302="Pickup", SUMIFS(NewEmisData!H:H, NewEmisData!$A:$A, "Pickup", NewEmisData!$B:$B, $A302, NewEmisData!$C:$C, $H302, NewEmisData!$D:$D, DJ$2), SUMIFS(NewEmisData!H:H, NewEmisData!$A:$A, "LDV", NewEmisData!$B:$B, $A302, NewEmisData!$C:$C, $H302, NewEmisData!$D:$D, DJ$2))</f>
        <v>0</v>
      </c>
      <c r="DK302" s="335">
        <f>$I302*IF($G302="Pickup", SUMIFS(NewEmisData!I:I, NewEmisData!$A:$A, "Pickup", NewEmisData!$B:$B, $A302, NewEmisData!$C:$C, $H302, NewEmisData!$D:$D, DK$2), SUMIFS(NewEmisData!I:I, NewEmisData!$A:$A, "LDV", NewEmisData!$B:$B, $A302, NewEmisData!$C:$C, $H302, NewEmisData!$D:$D, DK$2))</f>
        <v>0</v>
      </c>
      <c r="DL302" s="335">
        <f>$I302*IF($G302="Pickup", SUMIFS(NewEmisData!J:J, NewEmisData!$A:$A, "Pickup", NewEmisData!$B:$B, $A302, NewEmisData!$C:$C, $H302, NewEmisData!$D:$D, DL$2), SUMIFS(NewEmisData!J:J, NewEmisData!$A:$A, "LDV", NewEmisData!$B:$B, $A302, NewEmisData!$C:$C, $H302, NewEmisData!$D:$D, DL$2))</f>
        <v>0</v>
      </c>
      <c r="DM302" s="335">
        <f>$I302*IF($G302="Pickup", SUMIFS(NewEmisData!K:K, NewEmisData!$A:$A, "Pickup", NewEmisData!$B:$B, $A302, NewEmisData!$C:$C, $H302, NewEmisData!$D:$D, DM$2), SUMIFS(NewEmisData!K:K, NewEmisData!$A:$A, "LDV", NewEmisData!$B:$B, $A302, NewEmisData!$C:$C, $H302, NewEmisData!$D:$D, DM$2))</f>
        <v>0</v>
      </c>
      <c r="DN302" s="335">
        <f>$I302*IF($G302="Pickup", SUMIFS(NewEmisData!L:L, NewEmisData!$A:$A, "Pickup", NewEmisData!$B:$B, $A302, NewEmisData!$C:$C, $H302, NewEmisData!$D:$D, DN$2), SUMIFS(NewEmisData!L:L, NewEmisData!$A:$A, "LDV", NewEmisData!$B:$B, $A302, NewEmisData!$C:$C, $H302, NewEmisData!$D:$D, DN$2))</f>
        <v>0</v>
      </c>
      <c r="DO302" s="335">
        <f>$I302*IF($G302="Pickup", SUMIFS(NewEmisData!M:M, NewEmisData!$A:$A, "Pickup", NewEmisData!$B:$B, $A302, NewEmisData!$C:$C, $H302, NewEmisData!$D:$D, DO$2), SUMIFS(NewEmisData!M:M, NewEmisData!$A:$A, "LDV", NewEmisData!$B:$B, $A302, NewEmisData!$C:$C, $H302, NewEmisData!$D:$D, DO$2))</f>
        <v>0</v>
      </c>
      <c r="DP302" s="335">
        <v>2.023129771030282E-3</v>
      </c>
      <c r="DQ302" s="335">
        <f>$I302*IF($G302="Pickup", SUMIFS(NewEmisData!E:E, NewEmisData!$A:$A, "Pickup", NewEmisData!$B:$B, $A302, NewEmisData!$C:$C, $H302, NewEmisData!$D:$D, DQ$2), SUMIFS(NewEmisData!E:E, NewEmisData!$A:$A, "LDV", NewEmisData!$B:$B, $A302, NewEmisData!$C:$C, $H302, NewEmisData!$D:$D, DQ$2))</f>
        <v>1.7231430999334701E-2</v>
      </c>
      <c r="DR302" s="335">
        <f>$I302*IF($G302="Pickup", SUMIFS(NewEmisData!F:F, NewEmisData!$A:$A, "Pickup", NewEmisData!$B:$B, $A302, NewEmisData!$C:$C, $H302, NewEmisData!$D:$D, DR$2), SUMIFS(NewEmisData!F:F, NewEmisData!$A:$A, "LDV", NewEmisData!$B:$B, $A302, NewEmisData!$C:$C, $H302, NewEmisData!$D:$D, DR$2))</f>
        <v>8.9963646277585099E-3</v>
      </c>
      <c r="DS302" s="335">
        <f>$I302*IF($G302="Pickup", SUMIFS(NewEmisData!G:G, NewEmisData!$A:$A, "Pickup", NewEmisData!$B:$B, $A302, NewEmisData!$C:$C, $H302, NewEmisData!$D:$D, DS$2), SUMIFS(NewEmisData!G:G, NewEmisData!$A:$A, "LDV", NewEmisData!$B:$B, $A302, NewEmisData!$C:$C, $H302, NewEmisData!$D:$D, DS$2))</f>
        <v>5.6961522615022698E-3</v>
      </c>
      <c r="DT302" s="335">
        <f>$I302*IF($G302="Pickup", SUMIFS(NewEmisData!H:H, NewEmisData!$A:$A, "Pickup", NewEmisData!$B:$B, $A302, NewEmisData!$C:$C, $H302, NewEmisData!$D:$D, DT$2), SUMIFS(NewEmisData!H:H, NewEmisData!$A:$A, "LDV", NewEmisData!$B:$B, $A302, NewEmisData!$C:$C, $H302, NewEmisData!$D:$D, DT$2))</f>
        <v>4.3151143502781096E-3</v>
      </c>
      <c r="DU302" s="335">
        <f>$I302*IF($G302="Pickup", SUMIFS(NewEmisData!I:I, NewEmisData!$A:$A, "Pickup", NewEmisData!$B:$B, $A302, NewEmisData!$C:$C, $H302, NewEmisData!$D:$D, DU$2), SUMIFS(NewEmisData!I:I, NewEmisData!$A:$A, "LDV", NewEmisData!$B:$B, $A302, NewEmisData!$C:$C, $H302, NewEmisData!$D:$D, DU$2))</f>
        <v>3.35028978849721E-3</v>
      </c>
      <c r="DV302" s="335">
        <f>$I302*IF($G302="Pickup", SUMIFS(NewEmisData!J:J, NewEmisData!$A:$A, "Pickup", NewEmisData!$B:$B, $A302, NewEmisData!$C:$C, $H302, NewEmisData!$D:$D, DV$2), SUMIFS(NewEmisData!J:J, NewEmisData!$A:$A, "LDV", NewEmisData!$B:$B, $A302, NewEmisData!$C:$C, $H302, NewEmisData!$D:$D, DV$2))</f>
        <v>2.9288858721300301E-3</v>
      </c>
      <c r="DW302" s="335">
        <f>$I302*IF($G302="Pickup", SUMIFS(NewEmisData!K:K, NewEmisData!$A:$A, "Pickup", NewEmisData!$B:$B, $A302, NewEmisData!$C:$C, $H302, NewEmisData!$D:$D, DW$2), SUMIFS(NewEmisData!K:K, NewEmisData!$A:$A, "LDV", NewEmisData!$B:$B, $A302, NewEmisData!$C:$C, $H302, NewEmisData!$D:$D, DW$2))</f>
        <v>2.6889748661232601E-3</v>
      </c>
      <c r="DX302" s="335">
        <f>$I302*IF($G302="Pickup", SUMIFS(NewEmisData!L:L, NewEmisData!$A:$A, "Pickup", NewEmisData!$B:$B, $A302, NewEmisData!$C:$C, $H302, NewEmisData!$D:$D, DX$2), SUMIFS(NewEmisData!L:L, NewEmisData!$A:$A, "LDV", NewEmisData!$B:$B, $A302, NewEmisData!$C:$C, $H302, NewEmisData!$D:$D, DX$2))</f>
        <v>2.6131014849391301E-3</v>
      </c>
      <c r="DY302" s="335">
        <f>$I302*IF($G302="Pickup", SUMIFS(NewEmisData!M:M, NewEmisData!$A:$A, "Pickup", NewEmisData!$B:$B, $A302, NewEmisData!$C:$C, $H302, NewEmisData!$D:$D, DY$2), SUMIFS(NewEmisData!M:M, NewEmisData!$A:$A, "LDV", NewEmisData!$B:$B, $A302, NewEmisData!$C:$C, $H302, NewEmisData!$D:$D, DY$2))</f>
        <v>2.5757099053792102E-3</v>
      </c>
      <c r="DZ302" s="335">
        <v>5.594489642908501E-3</v>
      </c>
      <c r="EA302" s="335">
        <f t="shared" si="542"/>
        <v>605.35194063093002</v>
      </c>
      <c r="EB302" s="335">
        <f t="shared" si="543"/>
        <v>575.43677827742204</v>
      </c>
      <c r="EC302" s="335">
        <f t="shared" si="544"/>
        <v>447.50306541281799</v>
      </c>
      <c r="ED302" s="335">
        <f t="shared" si="545"/>
        <v>380.32748601406797</v>
      </c>
      <c r="EE302" s="335">
        <f t="shared" si="546"/>
        <v>328.8508655947</v>
      </c>
      <c r="EF302" s="335">
        <f t="shared" si="547"/>
        <v>299.87343037562698</v>
      </c>
      <c r="EG302" s="335">
        <f t="shared" si="548"/>
        <v>286.96645721008798</v>
      </c>
      <c r="EH302" s="335">
        <f t="shared" si="549"/>
        <v>282.38592098475101</v>
      </c>
      <c r="EI302" s="335">
        <f t="shared" si="550"/>
        <v>280.69816184937503</v>
      </c>
      <c r="EJ302" s="335">
        <f t="shared" si="551"/>
        <v>0.27672218065037407</v>
      </c>
      <c r="EK302" s="335">
        <f t="shared" si="552"/>
        <v>0.73999493628111201</v>
      </c>
      <c r="EL302" s="335">
        <f t="shared" si="553"/>
        <v>0.35335240075773999</v>
      </c>
      <c r="EM302" s="335">
        <f t="shared" si="554"/>
        <v>0.18897755292818599</v>
      </c>
      <c r="EN302" s="335">
        <f t="shared" si="555"/>
        <v>0.12218817840455801</v>
      </c>
      <c r="EO302" s="335">
        <f t="shared" si="556"/>
        <v>7.3060825114572805E-2</v>
      </c>
      <c r="EP302" s="335">
        <f t="shared" si="557"/>
        <v>5.3764321341730301E-2</v>
      </c>
      <c r="EQ302" s="335">
        <f t="shared" si="558"/>
        <v>4.5765873698397498E-2</v>
      </c>
      <c r="ER302" s="335">
        <f t="shared" si="559"/>
        <v>4.3548109073897001E-2</v>
      </c>
      <c r="ES302" s="335">
        <f t="shared" si="560"/>
        <v>4.24609775043936E-2</v>
      </c>
      <c r="ET302" s="335">
        <f t="shared" si="561"/>
        <v>6.1988464688476796E-2</v>
      </c>
      <c r="EU302" s="335">
        <f t="shared" si="562"/>
        <v>1.04747160569124E-2</v>
      </c>
      <c r="EV302" s="335">
        <f t="shared" si="563"/>
        <v>9.9570764799691708E-3</v>
      </c>
      <c r="EW302" s="335">
        <f t="shared" si="564"/>
        <v>6.4196648888919499E-3</v>
      </c>
      <c r="EX302" s="335">
        <f t="shared" si="565"/>
        <v>5.45599526494426E-3</v>
      </c>
      <c r="EY302" s="335">
        <f t="shared" si="566"/>
        <v>4.7175365225731996E-3</v>
      </c>
      <c r="EZ302" s="335">
        <f t="shared" si="567"/>
        <v>4.3018391726363297E-3</v>
      </c>
      <c r="FA302" s="335">
        <f t="shared" si="568"/>
        <v>4.1166816404986702E-3</v>
      </c>
      <c r="FB302" s="335">
        <f t="shared" si="569"/>
        <v>4.0509726462172697E-3</v>
      </c>
      <c r="FC302" s="335">
        <f t="shared" si="570"/>
        <v>4.0267596573162799E-3</v>
      </c>
      <c r="FD302" s="335">
        <f t="shared" si="571"/>
        <v>1.7442083422488778E-3</v>
      </c>
      <c r="FE302" s="335">
        <f t="shared" si="572"/>
        <v>0.112529836649977</v>
      </c>
      <c r="FF302" s="335">
        <f t="shared" si="573"/>
        <v>0.103764807432247</v>
      </c>
      <c r="FG302" s="335">
        <f t="shared" si="574"/>
        <v>8.1904009889209095E-2</v>
      </c>
      <c r="FH302" s="335">
        <f t="shared" si="575"/>
        <v>8.0372811122020202E-2</v>
      </c>
      <c r="FI302" s="335">
        <f t="shared" si="576"/>
        <v>7.8826850839141593E-2</v>
      </c>
      <c r="FJ302" s="335">
        <f t="shared" si="577"/>
        <v>7.7629471627150906E-2</v>
      </c>
      <c r="FK302" s="335">
        <f t="shared" si="578"/>
        <v>7.6869255276324197E-2</v>
      </c>
      <c r="FL302" s="335">
        <f t="shared" si="579"/>
        <v>7.6489801218608905E-2</v>
      </c>
      <c r="FM302" s="335">
        <f t="shared" si="580"/>
        <v>7.6275890012832595E-2</v>
      </c>
      <c r="FN302" s="335">
        <f t="shared" si="581"/>
        <v>4.7629366333098749E-2</v>
      </c>
      <c r="FO302" s="335">
        <f t="shared" si="582"/>
        <v>2.93140110896879E-2</v>
      </c>
      <c r="FP302" s="335">
        <f t="shared" si="583"/>
        <v>2.15603319614842E-2</v>
      </c>
      <c r="FQ302" s="335">
        <f t="shared" si="584"/>
        <v>1.61359542510712E-2</v>
      </c>
      <c r="FR302" s="335">
        <f t="shared" si="585"/>
        <v>1.4781439172223E-2</v>
      </c>
      <c r="FS302" s="335">
        <f t="shared" si="586"/>
        <v>1.3413837806436801E-2</v>
      </c>
      <c r="FT302" s="335">
        <f t="shared" si="587"/>
        <v>1.2354573478352299E-2</v>
      </c>
      <c r="FU302" s="335">
        <f t="shared" si="588"/>
        <v>1.16820653404197E-2</v>
      </c>
      <c r="FV302" s="335">
        <f t="shared" si="589"/>
        <v>1.13463459698093E-2</v>
      </c>
      <c r="FW302" s="335">
        <f t="shared" si="590"/>
        <v>1.1157149268450401E-2</v>
      </c>
      <c r="FX302" s="335">
        <f t="shared" si="591"/>
        <v>9.4789149915835945E-3</v>
      </c>
    </row>
    <row r="303" spans="1:180" x14ac:dyDescent="0.2">
      <c r="A303" s="305" t="str">
        <f>_xlfn.CONCAT(IF(LEFT(TRIM(A302),1)="*", "*R", "R"), 1+RIGHT(TRIM(A302),1))</f>
        <v>R5</v>
      </c>
      <c r="B303" s="305" t="str">
        <f t="shared" si="598"/>
        <v>TLMCNGX11</v>
      </c>
      <c r="C303" s="305" t="str">
        <f t="shared" si="599"/>
        <v>TL.CNGX.M.CNGX.2011</v>
      </c>
      <c r="D303" s="301" t="str">
        <f t="shared" si="600"/>
        <v>bn-vmt, bn-vmt/a</v>
      </c>
      <c r="E303" s="301" t="str">
        <f t="shared" si="601"/>
        <v>TRNCNGX</v>
      </c>
      <c r="F303" s="301" t="str">
        <f t="shared" si="602"/>
        <v>TL</v>
      </c>
      <c r="G303" s="315" t="s">
        <v>819</v>
      </c>
      <c r="H303" s="301" t="s">
        <v>814</v>
      </c>
      <c r="I303" s="315">
        <v>1</v>
      </c>
      <c r="J303" s="315" t="str">
        <f t="shared" si="592"/>
        <v>Minivan-GSL</v>
      </c>
      <c r="K303" s="335">
        <f>$I303*IF($G303="Pickup", SUMIFS(NewEmisData!E:E, NewEmisData!$A:$A, "Pickup", NewEmisData!$B:$B, $A303, NewEmisData!$C:$C, $H303, NewEmisData!$D:$D, K$2), SUMIFS(NewEmisData!E:E, NewEmisData!$A:$A, "LDV", NewEmisData!$B:$B, $A303, NewEmisData!$C:$C, $H303, NewEmisData!$D:$D, K$2))</f>
        <v>474.817101058422</v>
      </c>
      <c r="L303" s="335">
        <f>$I303*IF($G303="Pickup", SUMIFS(NewEmisData!F:F, NewEmisData!$A:$A, "Pickup", NewEmisData!$B:$B, $A303, NewEmisData!$C:$C, $H303, NewEmisData!$D:$D, L$2), SUMIFS(NewEmisData!F:F, NewEmisData!$A:$A, "LDV", NewEmisData!$B:$B, $A303, NewEmisData!$C:$C, $H303, NewEmisData!$D:$D, L$2))</f>
        <v>451.24703471572099</v>
      </c>
      <c r="M303" s="335">
        <f>$I303*IF($G303="Pickup", SUMIFS(NewEmisData!G:G, NewEmisData!$A:$A, "Pickup", NewEmisData!$B:$B, $A303, NewEmisData!$C:$C, $H303, NewEmisData!$D:$D, M$2), SUMIFS(NewEmisData!G:G, NewEmisData!$A:$A, "LDV", NewEmisData!$B:$B, $A303, NewEmisData!$C:$C, $H303, NewEmisData!$D:$D, M$2))</f>
        <v>359.55406391675598</v>
      </c>
      <c r="N303" s="335">
        <f>$I303*IF($G303="Pickup", SUMIFS(NewEmisData!H:H, NewEmisData!$A:$A, "Pickup", NewEmisData!$B:$B, $A303, NewEmisData!$C:$C, $H303, NewEmisData!$D:$D, N$2), SUMIFS(NewEmisData!H:H, NewEmisData!$A:$A, "LDV", NewEmisData!$B:$B, $A303, NewEmisData!$C:$C, $H303, NewEmisData!$D:$D, N$2))</f>
        <v>306.68867751853497</v>
      </c>
      <c r="O303" s="335">
        <f>$I303*IF($G303="Pickup", SUMIFS(NewEmisData!I:I, NewEmisData!$A:$A, "Pickup", NewEmisData!$B:$B, $A303, NewEmisData!$C:$C, $H303, NewEmisData!$D:$D, O$2), SUMIFS(NewEmisData!I:I, NewEmisData!$A:$A, "LDV", NewEmisData!$B:$B, $A303, NewEmisData!$C:$C, $H303, NewEmisData!$D:$D, O$2))</f>
        <v>266.05693149041099</v>
      </c>
      <c r="P303" s="335">
        <f>$I303*IF($G303="Pickup", SUMIFS(NewEmisData!J:J, NewEmisData!$A:$A, "Pickup", NewEmisData!$B:$B, $A303, NewEmisData!$C:$C, $H303, NewEmisData!$D:$D, P$2), SUMIFS(NewEmisData!J:J, NewEmisData!$A:$A, "LDV", NewEmisData!$B:$B, $A303, NewEmisData!$C:$C, $H303, NewEmisData!$D:$D, P$2))</f>
        <v>243.087176828883</v>
      </c>
      <c r="Q303" s="335">
        <f>$I303*IF($G303="Pickup", SUMIFS(NewEmisData!K:K, NewEmisData!$A:$A, "Pickup", NewEmisData!$B:$B, $A303, NewEmisData!$C:$C, $H303, NewEmisData!$D:$D, Q$2), SUMIFS(NewEmisData!K:K, NewEmisData!$A:$A, "LDV", NewEmisData!$B:$B, $A303, NewEmisData!$C:$C, $H303, NewEmisData!$D:$D, Q$2))</f>
        <v>232.82718030870799</v>
      </c>
      <c r="R303" s="335">
        <f>$I303*IF($G303="Pickup", SUMIFS(NewEmisData!L:L, NewEmisData!$A:$A, "Pickup", NewEmisData!$B:$B, $A303, NewEmisData!$C:$C, $H303, NewEmisData!$D:$D, R$2), SUMIFS(NewEmisData!L:L, NewEmisData!$A:$A, "LDV", NewEmisData!$B:$B, $A303, NewEmisData!$C:$C, $H303, NewEmisData!$D:$D, R$2))</f>
        <v>229.167353178653</v>
      </c>
      <c r="S303" s="335">
        <f>$I303*IF($G303="Pickup", SUMIFS(NewEmisData!M:M, NewEmisData!$A:$A, "Pickup", NewEmisData!$B:$B, $A303, NewEmisData!$C:$C, $H303, NewEmisData!$D:$D, S$2), SUMIFS(NewEmisData!M:M, NewEmisData!$A:$A, "LDV", NewEmisData!$B:$B, $A303, NewEmisData!$C:$C, $H303, NewEmisData!$D:$D, S$2))</f>
        <v>227.80956840287899</v>
      </c>
      <c r="T303" s="335">
        <v>0.27672218065037407</v>
      </c>
      <c r="U303" s="335">
        <f>$I303*IF($G303="Pickup", SUMIFS(NewEmisData!E:E, NewEmisData!$A:$A, "Pickup", NewEmisData!$B:$B, $A303, NewEmisData!$C:$C, $H303, NewEmisData!$D:$D, U$2), SUMIFS(NewEmisData!E:E, NewEmisData!$A:$A, "LDV", NewEmisData!$B:$B, $A303, NewEmisData!$C:$C, $H303, NewEmisData!$D:$D, U$2))</f>
        <v>0.70973077210402302</v>
      </c>
      <c r="V303" s="335">
        <f>$I303*IF($G303="Pickup", SUMIFS(NewEmisData!F:F, NewEmisData!$A:$A, "Pickup", NewEmisData!$B:$B, $A303, NewEmisData!$C:$C, $H303, NewEmisData!$D:$D, V$2), SUMIFS(NewEmisData!F:F, NewEmisData!$A:$A, "LDV", NewEmisData!$B:$B, $A303, NewEmisData!$C:$C, $H303, NewEmisData!$D:$D, V$2))</f>
        <v>0.32036907792622199</v>
      </c>
      <c r="W303" s="335">
        <f>$I303*IF($G303="Pickup", SUMIFS(NewEmisData!G:G, NewEmisData!$A:$A, "Pickup", NewEmisData!$B:$B, $A303, NewEmisData!$C:$C, $H303, NewEmisData!$D:$D, W$2), SUMIFS(NewEmisData!G:G, NewEmisData!$A:$A, "LDV", NewEmisData!$B:$B, $A303, NewEmisData!$C:$C, $H303, NewEmisData!$D:$D, W$2))</f>
        <v>0.23974719966536701</v>
      </c>
      <c r="X303" s="335">
        <f>$I303*IF($G303="Pickup", SUMIFS(NewEmisData!H:H, NewEmisData!$A:$A, "Pickup", NewEmisData!$B:$B, $A303, NewEmisData!$C:$C, $H303, NewEmisData!$D:$D, X$2), SUMIFS(NewEmisData!H:H, NewEmisData!$A:$A, "LDV", NewEmisData!$B:$B, $A303, NewEmisData!$C:$C, $H303, NewEmisData!$D:$D, X$2))</f>
        <v>0.160612501035788</v>
      </c>
      <c r="Y303" s="335">
        <f>$I303*IF($G303="Pickup", SUMIFS(NewEmisData!I:I, NewEmisData!$A:$A, "Pickup", NewEmisData!$B:$B, $A303, NewEmisData!$C:$C, $H303, NewEmisData!$D:$D, Y$2), SUMIFS(NewEmisData!I:I, NewEmisData!$A:$A, "LDV", NewEmisData!$B:$B, $A303, NewEmisData!$C:$C, $H303, NewEmisData!$D:$D, Y$2))</f>
        <v>0.10365613117262901</v>
      </c>
      <c r="Z303" s="335">
        <f>$I303*IF($G303="Pickup", SUMIFS(NewEmisData!J:J, NewEmisData!$A:$A, "Pickup", NewEmisData!$B:$B, $A303, NewEmisData!$C:$C, $H303, NewEmisData!$D:$D, Z$2), SUMIFS(NewEmisData!J:J, NewEmisData!$A:$A, "LDV", NewEmisData!$B:$B, $A303, NewEmisData!$C:$C, $H303, NewEmisData!$D:$D, Z$2))</f>
        <v>7.8799994555065797E-2</v>
      </c>
      <c r="AA303" s="335">
        <f>$I303*IF($G303="Pickup", SUMIFS(NewEmisData!K:K, NewEmisData!$A:$A, "Pickup", NewEmisData!$B:$B, $A303, NewEmisData!$C:$C, $H303, NewEmisData!$D:$D, AA$2), SUMIFS(NewEmisData!K:K, NewEmisData!$A:$A, "LDV", NewEmisData!$B:$B, $A303, NewEmisData!$C:$C, $H303, NewEmisData!$D:$D, AA$2))</f>
        <v>6.8646939612850705E-2</v>
      </c>
      <c r="AB303" s="335">
        <f>$I303*IF($G303="Pickup", SUMIFS(NewEmisData!L:L, NewEmisData!$A:$A, "Pickup", NewEmisData!$B:$B, $A303, NewEmisData!$C:$C, $H303, NewEmisData!$D:$D, AB$2), SUMIFS(NewEmisData!L:L, NewEmisData!$A:$A, "LDV", NewEmisData!$B:$B, $A303, NewEmisData!$C:$C, $H303, NewEmisData!$D:$D, AB$2))</f>
        <v>6.5824398729591893E-2</v>
      </c>
      <c r="AC303" s="335">
        <f>$I303*IF($G303="Pickup", SUMIFS(NewEmisData!M:M, NewEmisData!$A:$A, "Pickup", NewEmisData!$B:$B, $A303, NewEmisData!$C:$C, $H303, NewEmisData!$D:$D, AC$2), SUMIFS(NewEmisData!M:M, NewEmisData!$A:$A, "LDV", NewEmisData!$B:$B, $A303, NewEmisData!$C:$C, $H303, NewEmisData!$D:$D, AC$2))</f>
        <v>6.4340803704991095E-2</v>
      </c>
      <c r="AD303" s="335">
        <v>6.1988464688476796E-2</v>
      </c>
      <c r="AE303" s="335">
        <f>$I303*IF($G303="Pickup", SUMIFS(NewEmisData!E:E, NewEmisData!$A:$A, "Pickup", NewEmisData!$B:$B, $A303, NewEmisData!$C:$C, $H303, NewEmisData!$D:$D, AE$2), SUMIFS(NewEmisData!E:E, NewEmisData!$A:$A, "LDV", NewEmisData!$B:$B, $A303, NewEmisData!$C:$C, $H303, NewEmisData!$D:$D, AE$2))</f>
        <v>8.2160020457903906E-3</v>
      </c>
      <c r="AF303" s="335">
        <f>$I303*IF($G303="Pickup", SUMIFS(NewEmisData!F:F, NewEmisData!$A:$A, "Pickup", NewEmisData!$B:$B, $A303, NewEmisData!$C:$C, $H303, NewEmisData!$D:$D, AF$2), SUMIFS(NewEmisData!F:F, NewEmisData!$A:$A, "LDV", NewEmisData!$B:$B, $A303, NewEmisData!$C:$C, $H303, NewEmisData!$D:$D, AF$2))</f>
        <v>7.80815598787189E-3</v>
      </c>
      <c r="AG303" s="335">
        <f>$I303*IF($G303="Pickup", SUMIFS(NewEmisData!G:G, NewEmisData!$A:$A, "Pickup", NewEmisData!$B:$B, $A303, NewEmisData!$C:$C, $H303, NewEmisData!$D:$D, AG$2), SUMIFS(NewEmisData!G:G, NewEmisData!$A:$A, "LDV", NewEmisData!$B:$B, $A303, NewEmisData!$C:$C, $H303, NewEmisData!$D:$D, AG$2))</f>
        <v>5.1579884513251097E-3</v>
      </c>
      <c r="AH303" s="335">
        <f>$I303*IF($G303="Pickup", SUMIFS(NewEmisData!H:H, NewEmisData!$A:$A, "Pickup", NewEmisData!$B:$B, $A303, NewEmisData!$C:$C, $H303, NewEmisData!$D:$D, AH$2), SUMIFS(NewEmisData!H:H, NewEmisData!$A:$A, "LDV", NewEmisData!$B:$B, $A303, NewEmisData!$C:$C, $H303, NewEmisData!$D:$D, AH$2))</f>
        <v>4.3996084263759998E-3</v>
      </c>
      <c r="AI303" s="335">
        <f>$I303*IF($G303="Pickup", SUMIFS(NewEmisData!I:I, NewEmisData!$A:$A, "Pickup", NewEmisData!$B:$B, $A303, NewEmisData!$C:$C, $H303, NewEmisData!$D:$D, AI$2), SUMIFS(NewEmisData!I:I, NewEmisData!$A:$A, "LDV", NewEmisData!$B:$B, $A303, NewEmisData!$C:$C, $H303, NewEmisData!$D:$D, AI$2))</f>
        <v>3.81672539575274E-3</v>
      </c>
      <c r="AJ303" s="335">
        <f>$I303*IF($G303="Pickup", SUMIFS(NewEmisData!J:J, NewEmisData!$A:$A, "Pickup", NewEmisData!$B:$B, $A303, NewEmisData!$C:$C, $H303, NewEmisData!$D:$D, AJ$2), SUMIFS(NewEmisData!J:J, NewEmisData!$A:$A, "LDV", NewEmisData!$B:$B, $A303, NewEmisData!$C:$C, $H303, NewEmisData!$D:$D, AJ$2))</f>
        <v>3.4872096414849999E-3</v>
      </c>
      <c r="AK303" s="335">
        <f>$I303*IF($G303="Pickup", SUMIFS(NewEmisData!K:K, NewEmisData!$A:$A, "Pickup", NewEmisData!$B:$B, $A303, NewEmisData!$C:$C, $H303, NewEmisData!$D:$D, AK$2), SUMIFS(NewEmisData!K:K, NewEmisData!$A:$A, "LDV", NewEmisData!$B:$B, $A303, NewEmisData!$C:$C, $H303, NewEmisData!$D:$D, AK$2))</f>
        <v>3.3400286224750798E-3</v>
      </c>
      <c r="AL303" s="335">
        <f>$I303*IF($G303="Pickup", SUMIFS(NewEmisData!L:L, NewEmisData!$A:$A, "Pickup", NewEmisData!$B:$B, $A303, NewEmisData!$C:$C, $H303, NewEmisData!$D:$D, AL$2), SUMIFS(NewEmisData!L:L, NewEmisData!$A:$A, "LDV", NewEmisData!$B:$B, $A303, NewEmisData!$C:$C, $H303, NewEmisData!$D:$D, AL$2))</f>
        <v>3.2875233288682799E-3</v>
      </c>
      <c r="AM303" s="335">
        <f>$I303*IF($G303="Pickup", SUMIFS(NewEmisData!M:M, NewEmisData!$A:$A, "Pickup", NewEmisData!$B:$B, $A303, NewEmisData!$C:$C, $H303, NewEmisData!$D:$D, AM$2), SUMIFS(NewEmisData!M:M, NewEmisData!$A:$A, "LDV", NewEmisData!$B:$B, $A303, NewEmisData!$C:$C, $H303, NewEmisData!$D:$D, AM$2))</f>
        <v>3.2680461258744399E-3</v>
      </c>
      <c r="AN303" s="335">
        <v>1.7442083422488778E-3</v>
      </c>
      <c r="AO303" s="335">
        <f>$I303*IF($G303="Pickup", SUMIFS(NewEmisData!E:E, NewEmisData!$A:$A, "Pickup", NewEmisData!$B:$B, $A303, NewEmisData!$C:$C, $H303, NewEmisData!$D:$D, AO$2), SUMIFS(NewEmisData!E:E, NewEmisData!$A:$A, "LDV", NewEmisData!$B:$B, $A303, NewEmisData!$C:$C, $H303, NewEmisData!$D:$D, AO$2))</f>
        <v>7.6637268565666605E-2</v>
      </c>
      <c r="AP303" s="335">
        <f>$I303*IF($G303="Pickup", SUMIFS(NewEmisData!F:F, NewEmisData!$A:$A, "Pickup", NewEmisData!$B:$B, $A303, NewEmisData!$C:$C, $H303, NewEmisData!$D:$D, AP$2), SUMIFS(NewEmisData!F:F, NewEmisData!$A:$A, "LDV", NewEmisData!$B:$B, $A303, NewEmisData!$C:$C, $H303, NewEmisData!$D:$D, AP$2))</f>
        <v>7.17220347655846E-2</v>
      </c>
      <c r="AQ303" s="335">
        <f>$I303*IF($G303="Pickup", SUMIFS(NewEmisData!G:G, NewEmisData!$A:$A, "Pickup", NewEmisData!$B:$B, $A303, NewEmisData!$C:$C, $H303, NewEmisData!$D:$D, AQ$2), SUMIFS(NewEmisData!G:G, NewEmisData!$A:$A, "LDV", NewEmisData!$B:$B, $A303, NewEmisData!$C:$C, $H303, NewEmisData!$D:$D, AQ$2))</f>
        <v>5.3063354209187903E-2</v>
      </c>
      <c r="AR303" s="335">
        <f>$I303*IF($G303="Pickup", SUMIFS(NewEmisData!H:H, NewEmisData!$A:$A, "Pickup", NewEmisData!$B:$B, $A303, NewEmisData!$C:$C, $H303, NewEmisData!$D:$D, AR$2), SUMIFS(NewEmisData!H:H, NewEmisData!$A:$A, "LDV", NewEmisData!$B:$B, $A303, NewEmisData!$C:$C, $H303, NewEmisData!$D:$D, AR$2))</f>
        <v>5.1413159178765599E-2</v>
      </c>
      <c r="AS303" s="335">
        <f>$I303*IF($G303="Pickup", SUMIFS(NewEmisData!I:I, NewEmisData!$A:$A, "Pickup", NewEmisData!$B:$B, $A303, NewEmisData!$C:$C, $H303, NewEmisData!$D:$D, AS$2), SUMIFS(NewEmisData!I:I, NewEmisData!$A:$A, "LDV", NewEmisData!$B:$B, $A303, NewEmisData!$C:$C, $H303, NewEmisData!$D:$D, AS$2))</f>
        <v>4.9937748877796798E-2</v>
      </c>
      <c r="AT303" s="335">
        <f>$I303*IF($G303="Pickup", SUMIFS(NewEmisData!J:J, NewEmisData!$A:$A, "Pickup", NewEmisData!$B:$B, $A303, NewEmisData!$C:$C, $H303, NewEmisData!$D:$D, AT$2), SUMIFS(NewEmisData!J:J, NewEmisData!$A:$A, "LDV", NewEmisData!$B:$B, $A303, NewEmisData!$C:$C, $H303, NewEmisData!$D:$D, AT$2))</f>
        <v>4.8737436898882699E-2</v>
      </c>
      <c r="AU303" s="335">
        <f>$I303*IF($G303="Pickup", SUMIFS(NewEmisData!K:K, NewEmisData!$A:$A, "Pickup", NewEmisData!$B:$B, $A303, NewEmisData!$C:$C, $H303, NewEmisData!$D:$D, AU$2), SUMIFS(NewEmisData!K:K, NewEmisData!$A:$A, "LDV", NewEmisData!$B:$B, $A303, NewEmisData!$C:$C, $H303, NewEmisData!$D:$D, AU$2))</f>
        <v>4.7984590527250397E-2</v>
      </c>
      <c r="AV303" s="335">
        <f>$I303*IF($G303="Pickup", SUMIFS(NewEmisData!L:L, NewEmisData!$A:$A, "Pickup", NewEmisData!$B:$B, $A303, NewEmisData!$C:$C, $H303, NewEmisData!$D:$D, AV$2), SUMIFS(NewEmisData!L:L, NewEmisData!$A:$A, "LDV", NewEmisData!$B:$B, $A303, NewEmisData!$C:$C, $H303, NewEmisData!$D:$D, AV$2))</f>
        <v>4.76005320802948E-2</v>
      </c>
      <c r="AW303" s="335">
        <f>$I303*IF($G303="Pickup", SUMIFS(NewEmisData!M:M, NewEmisData!$A:$A, "Pickup", NewEmisData!$B:$B, $A303, NewEmisData!$C:$C, $H303, NewEmisData!$D:$D, AW$2), SUMIFS(NewEmisData!M:M, NewEmisData!$A:$A, "LDV", NewEmisData!$B:$B, $A303, NewEmisData!$C:$C, $H303, NewEmisData!$D:$D, AW$2))</f>
        <v>4.7377866603412998E-2</v>
      </c>
      <c r="AX303" s="335">
        <v>4.7629366333098749E-2</v>
      </c>
      <c r="AY303" s="335">
        <f>$I303*IF($G303="Pickup", SUMIFS(NewEmisData!E:E, NewEmisData!$A:$A, "Pickup", NewEmisData!$B:$B, $A303, NewEmisData!$C:$C, $H303, NewEmisData!$D:$D, AY$2), SUMIFS(NewEmisData!E:E, NewEmisData!$A:$A, "LDV", NewEmisData!$B:$B, $A303, NewEmisData!$C:$C, $H303, NewEmisData!$D:$D, AY$2))</f>
        <v>1.9839679684136899E-2</v>
      </c>
      <c r="AZ303" s="335">
        <f>$I303*IF($G303="Pickup", SUMIFS(NewEmisData!F:F, NewEmisData!$A:$A, "Pickup", NewEmisData!$B:$B, $A303, NewEmisData!$C:$C, $H303, NewEmisData!$D:$D, AZ$2), SUMIFS(NewEmisData!F:F, NewEmisData!$A:$A, "LDV", NewEmisData!$B:$B, $A303, NewEmisData!$C:$C, $H303, NewEmisData!$D:$D, AZ$2))</f>
        <v>1.54915322396613E-2</v>
      </c>
      <c r="BA303" s="335">
        <f>$I303*IF($G303="Pickup", SUMIFS(NewEmisData!G:G, NewEmisData!$A:$A, "Pickup", NewEmisData!$B:$B, $A303, NewEmisData!$C:$C, $H303, NewEmisData!$D:$D, BA$2), SUMIFS(NewEmisData!G:G, NewEmisData!$A:$A, "LDV", NewEmisData!$B:$B, $A303, NewEmisData!$C:$C, $H303, NewEmisData!$D:$D, BA$2))</f>
        <v>1.24856485125612E-2</v>
      </c>
      <c r="BB303" s="335">
        <f>$I303*IF($G303="Pickup", SUMIFS(NewEmisData!H:H, NewEmisData!$A:$A, "Pickup", NewEmisData!$B:$B, $A303, NewEmisData!$C:$C, $H303, NewEmisData!$D:$D, BB$2), SUMIFS(NewEmisData!H:H, NewEmisData!$A:$A, "LDV", NewEmisData!$B:$B, $A303, NewEmisData!$C:$C, $H303, NewEmisData!$D:$D, BB$2))</f>
        <v>1.10258430769824E-2</v>
      </c>
      <c r="BC303" s="335">
        <f>$I303*IF($G303="Pickup", SUMIFS(NewEmisData!I:I, NewEmisData!$A:$A, "Pickup", NewEmisData!$B:$B, $A303, NewEmisData!$C:$C, $H303, NewEmisData!$D:$D, BC$2), SUMIFS(NewEmisData!I:I, NewEmisData!$A:$A, "LDV", NewEmisData!$B:$B, $A303, NewEmisData!$C:$C, $H303, NewEmisData!$D:$D, BC$2))</f>
        <v>9.7206839249302599E-3</v>
      </c>
      <c r="BD303" s="335">
        <f>$I303*IF($G303="Pickup", SUMIFS(NewEmisData!J:J, NewEmisData!$A:$A, "Pickup", NewEmisData!$B:$B, $A303, NewEmisData!$C:$C, $H303, NewEmisData!$D:$D, BD$2), SUMIFS(NewEmisData!J:J, NewEmisData!$A:$A, "LDV", NewEmisData!$B:$B, $A303, NewEmisData!$C:$C, $H303, NewEmisData!$D:$D, BD$2))</f>
        <v>8.6588886279032502E-3</v>
      </c>
      <c r="BE303" s="335">
        <f>$I303*IF($G303="Pickup", SUMIFS(NewEmisData!K:K, NewEmisData!$A:$A, "Pickup", NewEmisData!$B:$B, $A303, NewEmisData!$C:$C, $H303, NewEmisData!$D:$D, BE$2), SUMIFS(NewEmisData!K:K, NewEmisData!$A:$A, "LDV", NewEmisData!$B:$B, $A303, NewEmisData!$C:$C, $H303, NewEmisData!$D:$D, BE$2))</f>
        <v>7.9928948991222996E-3</v>
      </c>
      <c r="BF303" s="335">
        <f>$I303*IF($G303="Pickup", SUMIFS(NewEmisData!L:L, NewEmisData!$A:$A, "Pickup", NewEmisData!$B:$B, $A303, NewEmisData!$C:$C, $H303, NewEmisData!$D:$D, BF$2), SUMIFS(NewEmisData!L:L, NewEmisData!$A:$A, "LDV", NewEmisData!$B:$B, $A303, NewEmisData!$C:$C, $H303, NewEmisData!$D:$D, BF$2))</f>
        <v>7.65317007618625E-3</v>
      </c>
      <c r="BG303" s="335">
        <f>$I303*IF($G303="Pickup", SUMIFS(NewEmisData!M:M, NewEmisData!$A:$A, "Pickup", NewEmisData!$B:$B, $A303, NewEmisData!$C:$C, $H303, NewEmisData!$D:$D, BG$2), SUMIFS(NewEmisData!M:M, NewEmisData!$A:$A, "LDV", NewEmisData!$B:$B, $A303, NewEmisData!$C:$C, $H303, NewEmisData!$D:$D, BG$2))</f>
        <v>7.4561632981935697E-3</v>
      </c>
      <c r="BH303" s="335">
        <v>9.4789149915835945E-3</v>
      </c>
      <c r="BI303" s="335">
        <f>$I303*IF($G303="Pickup", SUMIFS(NewEmisData!E:E, NewEmisData!$A:$A, "Pickup", NewEmisData!$B:$B, $A303, NewEmisData!$C:$C, $H303, NewEmisData!$D:$D, BI$2), SUMIFS(NewEmisData!E:E, NewEmisData!$A:$A, "LDV", NewEmisData!$B:$B, $A303, NewEmisData!$C:$C, $H303, NewEmisData!$D:$D, BI$2))</f>
        <v>6.4220034872518204</v>
      </c>
      <c r="BJ303" s="335">
        <f>$I303*IF($G303="Pickup", SUMIFS(NewEmisData!F:F, NewEmisData!$A:$A, "Pickup", NewEmisData!$B:$B, $A303, NewEmisData!$C:$C, $H303, NewEmisData!$D:$D, BJ$2), SUMIFS(NewEmisData!F:F, NewEmisData!$A:$A, "LDV", NewEmisData!$B:$B, $A303, NewEmisData!$C:$C, $H303, NewEmisData!$D:$D, BJ$2))</f>
        <v>3.8479800836345999</v>
      </c>
      <c r="BK303" s="335">
        <f>$I303*IF($G303="Pickup", SUMIFS(NewEmisData!G:G, NewEmisData!$A:$A, "Pickup", NewEmisData!$B:$B, $A303, NewEmisData!$C:$C, $H303, NewEmisData!$D:$D, BK$2), SUMIFS(NewEmisData!G:G, NewEmisData!$A:$A, "LDV", NewEmisData!$B:$B, $A303, NewEmisData!$C:$C, $H303, NewEmisData!$D:$D, BK$2))</f>
        <v>2.9970734916117499</v>
      </c>
      <c r="BL303" s="335">
        <f>$I303*IF($G303="Pickup", SUMIFS(NewEmisData!H:H, NewEmisData!$A:$A, "Pickup", NewEmisData!$B:$B, $A303, NewEmisData!$C:$C, $H303, NewEmisData!$D:$D, BL$2), SUMIFS(NewEmisData!H:H, NewEmisData!$A:$A, "LDV", NewEmisData!$B:$B, $A303, NewEmisData!$C:$C, $H303, NewEmisData!$D:$D, BL$2))</f>
        <v>2.36472323758924</v>
      </c>
      <c r="BM303" s="335">
        <f>$I303*IF($G303="Pickup", SUMIFS(NewEmisData!I:I, NewEmisData!$A:$A, "Pickup", NewEmisData!$B:$B, $A303, NewEmisData!$C:$C, $H303, NewEmisData!$D:$D, BM$2), SUMIFS(NewEmisData!I:I, NewEmisData!$A:$A, "LDV", NewEmisData!$B:$B, $A303, NewEmisData!$C:$C, $H303, NewEmisData!$D:$D, BM$2))</f>
        <v>1.7421472431707099</v>
      </c>
      <c r="BN303" s="335">
        <f>$I303*IF($G303="Pickup", SUMIFS(NewEmisData!J:J, NewEmisData!$A:$A, "Pickup", NewEmisData!$B:$B, $A303, NewEmisData!$C:$C, $H303, NewEmisData!$D:$D, BN$2), SUMIFS(NewEmisData!J:J, NewEmisData!$A:$A, "LDV", NewEmisData!$B:$B, $A303, NewEmisData!$C:$C, $H303, NewEmisData!$D:$D, BN$2))</f>
        <v>1.3931539503279999</v>
      </c>
      <c r="BO303" s="335">
        <f>$I303*IF($G303="Pickup", SUMIFS(NewEmisData!K:K, NewEmisData!$A:$A, "Pickup", NewEmisData!$B:$B, $A303, NewEmisData!$C:$C, $H303, NewEmisData!$D:$D, BO$2), SUMIFS(NewEmisData!K:K, NewEmisData!$A:$A, "LDV", NewEmisData!$B:$B, $A303, NewEmisData!$C:$C, $H303, NewEmisData!$D:$D, BO$2))</f>
        <v>1.2342051269933401</v>
      </c>
      <c r="BP303" s="335">
        <f>$I303*IF($G303="Pickup", SUMIFS(NewEmisData!L:L, NewEmisData!$A:$A, "Pickup", NewEmisData!$B:$B, $A303, NewEmisData!$C:$C, $H303, NewEmisData!$D:$D, BP$2), SUMIFS(NewEmisData!L:L, NewEmisData!$A:$A, "LDV", NewEmisData!$B:$B, $A303, NewEmisData!$C:$C, $H303, NewEmisData!$D:$D, BP$2))</f>
        <v>1.18127069132138</v>
      </c>
      <c r="BQ303" s="335">
        <f>$I303*IF($G303="Pickup", SUMIFS(NewEmisData!M:M, NewEmisData!$A:$A, "Pickup", NewEmisData!$B:$B, $A303, NewEmisData!$C:$C, $H303, NewEmisData!$D:$D, BQ$2), SUMIFS(NewEmisData!M:M, NewEmisData!$A:$A, "LDV", NewEmisData!$B:$B, $A303, NewEmisData!$C:$C, $H303, NewEmisData!$D:$D, BQ$2))</f>
        <v>1.1484293714755001</v>
      </c>
      <c r="BR303" s="335">
        <v>1.6588293829830492</v>
      </c>
      <c r="BS303" s="335">
        <f>$I303*IF($G303="Pickup", SUMIFS(NewEmisData!E:E, NewEmisData!$A:$A, "Pickup", NewEmisData!$B:$B, $A303, NewEmisData!$C:$C, $H303, NewEmisData!$D:$D, BS$2), SUMIFS(NewEmisData!E:E, NewEmisData!$A:$A, "LDV", NewEmisData!$B:$B, $A303, NewEmisData!$C:$C, $H303, NewEmisData!$D:$D, BS$2))</f>
        <v>0.76625314114096599</v>
      </c>
      <c r="BT303" s="335">
        <f>$I303*IF($G303="Pickup", SUMIFS(NewEmisData!F:F, NewEmisData!$A:$A, "Pickup", NewEmisData!$B:$B, $A303, NewEmisData!$C:$C, $H303, NewEmisData!$D:$D, BT$2), SUMIFS(NewEmisData!F:F, NewEmisData!$A:$A, "LDV", NewEmisData!$B:$B, $A303, NewEmisData!$C:$C, $H303, NewEmisData!$D:$D, BT$2))</f>
        <v>0.42849019580384201</v>
      </c>
      <c r="BU303" s="335">
        <f>$I303*IF($G303="Pickup", SUMIFS(NewEmisData!G:G, NewEmisData!$A:$A, "Pickup", NewEmisData!$B:$B, $A303, NewEmisData!$C:$C, $H303, NewEmisData!$D:$D, BU$2), SUMIFS(NewEmisData!G:G, NewEmisData!$A:$A, "LDV", NewEmisData!$B:$B, $A303, NewEmisData!$C:$C, $H303, NewEmisData!$D:$D, BU$2))</f>
        <v>0.33923869580754101</v>
      </c>
      <c r="BV303" s="335">
        <f>$I303*IF($G303="Pickup", SUMIFS(NewEmisData!H:H, NewEmisData!$A:$A, "Pickup", NewEmisData!$B:$B, $A303, NewEmisData!$C:$C, $H303, NewEmisData!$D:$D, BV$2), SUMIFS(NewEmisData!H:H, NewEmisData!$A:$A, "LDV", NewEmisData!$B:$B, $A303, NewEmisData!$C:$C, $H303, NewEmisData!$D:$D, BV$2))</f>
        <v>0.274572609184357</v>
      </c>
      <c r="BW303" s="335">
        <f>$I303*IF($G303="Pickup", SUMIFS(NewEmisData!I:I, NewEmisData!$A:$A, "Pickup", NewEmisData!$B:$B, $A303, NewEmisData!$C:$C, $H303, NewEmisData!$D:$D, BW$2), SUMIFS(NewEmisData!I:I, NewEmisData!$A:$A, "LDV", NewEmisData!$B:$B, $A303, NewEmisData!$C:$C, $H303, NewEmisData!$D:$D, BW$2))</f>
        <v>0.20444446873760599</v>
      </c>
      <c r="BX303" s="335">
        <f>$I303*IF($G303="Pickup", SUMIFS(NewEmisData!J:J, NewEmisData!$A:$A, "Pickup", NewEmisData!$B:$B, $A303, NewEmisData!$C:$C, $H303, NewEmisData!$D:$D, BX$2), SUMIFS(NewEmisData!J:J, NewEmisData!$A:$A, "LDV", NewEmisData!$B:$B, $A303, NewEmisData!$C:$C, $H303, NewEmisData!$D:$D, BX$2))</f>
        <v>0.170176908378738</v>
      </c>
      <c r="BY303" s="335">
        <f>$I303*IF($G303="Pickup", SUMIFS(NewEmisData!K:K, NewEmisData!$A:$A, "Pickup", NewEmisData!$B:$B, $A303, NewEmisData!$C:$C, $H303, NewEmisData!$D:$D, BY$2), SUMIFS(NewEmisData!K:K, NewEmisData!$A:$A, "LDV", NewEmisData!$B:$B, $A303, NewEmisData!$C:$C, $H303, NewEmisData!$D:$D, BY$2))</f>
        <v>0.152045525981331</v>
      </c>
      <c r="BZ303" s="335">
        <f>$I303*IF($G303="Pickup", SUMIFS(NewEmisData!L:L, NewEmisData!$A:$A, "Pickup", NewEmisData!$B:$B, $A303, NewEmisData!$C:$C, $H303, NewEmisData!$D:$D, BZ$2), SUMIFS(NewEmisData!L:L, NewEmisData!$A:$A, "LDV", NewEmisData!$B:$B, $A303, NewEmisData!$C:$C, $H303, NewEmisData!$D:$D, BZ$2))</f>
        <v>0.14503696159912</v>
      </c>
      <c r="CA303" s="335">
        <f>$I303*IF($G303="Pickup", SUMIFS(NewEmisData!M:M, NewEmisData!$A:$A, "Pickup", NewEmisData!$B:$B, $A303, NewEmisData!$C:$C, $H303, NewEmisData!$D:$D, CA$2), SUMIFS(NewEmisData!M:M, NewEmisData!$A:$A, "LDV", NewEmisData!$B:$B, $A303, NewEmisData!$C:$C, $H303, NewEmisData!$D:$D, CA$2))</f>
        <v>0.139402683427791</v>
      </c>
      <c r="CB303" s="335">
        <v>0.10573121882292051</v>
      </c>
      <c r="CC303" s="335">
        <f>$I303*IF($G303="Pickup", SUMIFS(NewEmisData!E:E, NewEmisData!$A:$A, "Pickup", NewEmisData!$B:$B, $A303, NewEmisData!$C:$C, $H303, NewEmisData!$D:$D, CC$2), SUMIFS(NewEmisData!E:E, NewEmisData!$A:$A, "LDV", NewEmisData!$B:$B, $A303, NewEmisData!$C:$C, $H303, NewEmisData!$D:$D, CC$2))</f>
        <v>3.9065075142891502E-2</v>
      </c>
      <c r="CD303" s="335">
        <f>$I303*IF($G303="Pickup", SUMIFS(NewEmisData!F:F, NewEmisData!$A:$A, "Pickup", NewEmisData!$B:$B, $A303, NewEmisData!$C:$C, $H303, NewEmisData!$D:$D, CD$2), SUMIFS(NewEmisData!F:F, NewEmisData!$A:$A, "LDV", NewEmisData!$B:$B, $A303, NewEmisData!$C:$C, $H303, NewEmisData!$D:$D, CD$2))</f>
        <v>2.71884075109541E-2</v>
      </c>
      <c r="CE303" s="335">
        <f>$I303*IF($G303="Pickup", SUMIFS(NewEmisData!G:G, NewEmisData!$A:$A, "Pickup", NewEmisData!$B:$B, $A303, NewEmisData!$C:$C, $H303, NewEmisData!$D:$D, CE$2), SUMIFS(NewEmisData!G:G, NewEmisData!$A:$A, "LDV", NewEmisData!$B:$B, $A303, NewEmisData!$C:$C, $H303, NewEmisData!$D:$D, CE$2))</f>
        <v>2.35915905182916E-2</v>
      </c>
      <c r="CF303" s="335">
        <f>$I303*IF($G303="Pickup", SUMIFS(NewEmisData!H:H, NewEmisData!$A:$A, "Pickup", NewEmisData!$B:$B, $A303, NewEmisData!$C:$C, $H303, NewEmisData!$D:$D, CF$2), SUMIFS(NewEmisData!H:H, NewEmisData!$A:$A, "LDV", NewEmisData!$B:$B, $A303, NewEmisData!$C:$C, $H303, NewEmisData!$D:$D, CF$2))</f>
        <v>2.2519914122574401E-2</v>
      </c>
      <c r="CG303" s="335">
        <f>$I303*IF($G303="Pickup", SUMIFS(NewEmisData!I:I, NewEmisData!$A:$A, "Pickup", NewEmisData!$B:$B, $A303, NewEmisData!$C:$C, $H303, NewEmisData!$D:$D, CG$2), SUMIFS(NewEmisData!I:I, NewEmisData!$A:$A, "LDV", NewEmisData!$B:$B, $A303, NewEmisData!$C:$C, $H303, NewEmisData!$D:$D, CG$2))</f>
        <v>2.1807779866682201E-2</v>
      </c>
      <c r="CH303" s="335">
        <f>$I303*IF($G303="Pickup", SUMIFS(NewEmisData!J:J, NewEmisData!$A:$A, "Pickup", NewEmisData!$B:$B, $A303, NewEmisData!$C:$C, $H303, NewEmisData!$D:$D, CH$2), SUMIFS(NewEmisData!J:J, NewEmisData!$A:$A, "LDV", NewEmisData!$B:$B, $A303, NewEmisData!$C:$C, $H303, NewEmisData!$D:$D, CH$2))</f>
        <v>2.1246517083751901E-2</v>
      </c>
      <c r="CI303" s="335">
        <f>$I303*IF($G303="Pickup", SUMIFS(NewEmisData!K:K, NewEmisData!$A:$A, "Pickup", NewEmisData!$B:$B, $A303, NewEmisData!$C:$C, $H303, NewEmisData!$D:$D, CI$2), SUMIFS(NewEmisData!K:K, NewEmisData!$A:$A, "LDV", NewEmisData!$B:$B, $A303, NewEmisData!$C:$C, $H303, NewEmisData!$D:$D, CI$2))</f>
        <v>2.1244746441372499E-2</v>
      </c>
      <c r="CJ303" s="335">
        <f>$I303*IF($G303="Pickup", SUMIFS(NewEmisData!L:L, NewEmisData!$A:$A, "Pickup", NewEmisData!$B:$B, $A303, NewEmisData!$C:$C, $H303, NewEmisData!$D:$D, CJ$2), SUMIFS(NewEmisData!L:L, NewEmisData!$A:$A, "LDV", NewEmisData!$B:$B, $A303, NewEmisData!$C:$C, $H303, NewEmisData!$D:$D, CJ$2))</f>
        <v>2.1244238664552498E-2</v>
      </c>
      <c r="CK303" s="335">
        <f>$I303*IF($G303="Pickup", SUMIFS(NewEmisData!M:M, NewEmisData!$A:$A, "Pickup", NewEmisData!$B:$B, $A303, NewEmisData!$C:$C, $H303, NewEmisData!$D:$D, CK$2), SUMIFS(NewEmisData!M:M, NewEmisData!$A:$A, "LDV", NewEmisData!$B:$B, $A303, NewEmisData!$C:$C, $H303, NewEmisData!$D:$D, CK$2))</f>
        <v>2.1243800212783201E-2</v>
      </c>
      <c r="CL303" s="335">
        <v>2.2881070645398207E-2</v>
      </c>
      <c r="CM303" s="335">
        <f>$I303*IF($G303="Pickup", SUMIFS(NewEmisData!E:E, NewEmisData!$A:$A, "Pickup", NewEmisData!$B:$B, $A303, NewEmisData!$C:$C, $H303, NewEmisData!$D:$D, CM$2), SUMIFS(NewEmisData!E:E, NewEmisData!$A:$A, "LDV", NewEmisData!$B:$B, $A303, NewEmisData!$C:$C, $H303, NewEmisData!$D:$D, CM$2))</f>
        <v>2.3400482606005499E-2</v>
      </c>
      <c r="CN303" s="335">
        <f>$I303*IF($G303="Pickup", SUMIFS(NewEmisData!F:F, NewEmisData!$A:$A, "Pickup", NewEmisData!$B:$B, $A303, NewEmisData!$C:$C, $H303, NewEmisData!$D:$D, CN$2), SUMIFS(NewEmisData!F:F, NewEmisData!$A:$A, "LDV", NewEmisData!$B:$B, $A303, NewEmisData!$C:$C, $H303, NewEmisData!$D:$D, CN$2))</f>
        <v>1.46264020139097E-2</v>
      </c>
      <c r="CO303" s="335">
        <f>$I303*IF($G303="Pickup", SUMIFS(NewEmisData!G:G, NewEmisData!$A:$A, "Pickup", NewEmisData!$B:$B, $A303, NewEmisData!$C:$C, $H303, NewEmisData!$D:$D, CO$2), SUMIFS(NewEmisData!G:G, NewEmisData!$A:$A, "LDV", NewEmisData!$B:$B, $A303, NewEmisData!$C:$C, $H303, NewEmisData!$D:$D, CO$2))</f>
        <v>1.17594755724597E-2</v>
      </c>
      <c r="CP303" s="335">
        <f>$I303*IF($G303="Pickup", SUMIFS(NewEmisData!H:H, NewEmisData!$A:$A, "Pickup", NewEmisData!$B:$B, $A303, NewEmisData!$C:$C, $H303, NewEmisData!$D:$D, CP$2), SUMIFS(NewEmisData!H:H, NewEmisData!$A:$A, "LDV", NewEmisData!$B:$B, $A303, NewEmisData!$C:$C, $H303, NewEmisData!$D:$D, CP$2))</f>
        <v>9.5913131178771704E-3</v>
      </c>
      <c r="CQ303" s="335">
        <f>$I303*IF($G303="Pickup", SUMIFS(NewEmisData!I:I, NewEmisData!$A:$A, "Pickup", NewEmisData!$B:$B, $A303, NewEmisData!$C:$C, $H303, NewEmisData!$D:$D, CQ$2), SUMIFS(NewEmisData!I:I, NewEmisData!$A:$A, "LDV", NewEmisData!$B:$B, $A303, NewEmisData!$C:$C, $H303, NewEmisData!$D:$D, CQ$2))</f>
        <v>8.49787062067325E-3</v>
      </c>
      <c r="CR303" s="335">
        <f>$I303*IF($G303="Pickup", SUMIFS(NewEmisData!J:J, NewEmisData!$A:$A, "Pickup", NewEmisData!$B:$B, $A303, NewEmisData!$C:$C, $H303, NewEmisData!$D:$D, CR$2), SUMIFS(NewEmisData!J:J, NewEmisData!$A:$A, "LDV", NewEmisData!$B:$B, $A303, NewEmisData!$C:$C, $H303, NewEmisData!$D:$D, CR$2))</f>
        <v>8.0109865110152001E-3</v>
      </c>
      <c r="CS303" s="335">
        <f>$I303*IF($G303="Pickup", SUMIFS(NewEmisData!K:K, NewEmisData!$A:$A, "Pickup", NewEmisData!$B:$B, $A303, NewEmisData!$C:$C, $H303, NewEmisData!$D:$D, CS$2), SUMIFS(NewEmisData!K:K, NewEmisData!$A:$A, "LDV", NewEmisData!$B:$B, $A303, NewEmisData!$C:$C, $H303, NewEmisData!$D:$D, CS$2))</f>
        <v>7.9536784391849198E-3</v>
      </c>
      <c r="CT303" s="335">
        <f>$I303*IF($G303="Pickup", SUMIFS(NewEmisData!L:L, NewEmisData!$A:$A, "Pickup", NewEmisData!$B:$B, $A303, NewEmisData!$C:$C, $H303, NewEmisData!$D:$D, CT$2), SUMIFS(NewEmisData!L:L, NewEmisData!$A:$A, "LDV", NewEmisData!$B:$B, $A303, NewEmisData!$C:$C, $H303, NewEmisData!$D:$D, CT$2))</f>
        <v>7.8603296078806496E-3</v>
      </c>
      <c r="CU303" s="335">
        <f>$I303*IF($G303="Pickup", SUMIFS(NewEmisData!M:M, NewEmisData!$A:$A, "Pickup", NewEmisData!$B:$B, $A303, NewEmisData!$C:$C, $H303, NewEmisData!$D:$D, CU$2), SUMIFS(NewEmisData!M:M, NewEmisData!$A:$A, "LDV", NewEmisData!$B:$B, $A303, NewEmisData!$C:$C, $H303, NewEmisData!$D:$D, CU$2))</f>
        <v>7.8597717488691193E-3</v>
      </c>
      <c r="CV303" s="335">
        <v>6.9734009009235556E-3</v>
      </c>
      <c r="CW303" s="335">
        <v>4.0498104655261064E-3</v>
      </c>
      <c r="CX303" s="335">
        <v>2.5030350838759993E-3</v>
      </c>
      <c r="CY303" s="335">
        <v>2.1151214403419519E-3</v>
      </c>
      <c r="CZ303" s="335">
        <v>1.7489979687569375E-3</v>
      </c>
      <c r="DA303" s="335">
        <v>1.340486996695321E-3</v>
      </c>
      <c r="DB303" s="335">
        <v>1.0553769116342638E-3</v>
      </c>
      <c r="DC303" s="335">
        <v>1.0132227560056145E-3</v>
      </c>
      <c r="DD303" s="335">
        <v>1.0003159541004489E-3</v>
      </c>
      <c r="DE303" s="335">
        <v>9.9860782000699166E-4</v>
      </c>
      <c r="DF303" s="335">
        <v>9.9860782000699166E-4</v>
      </c>
      <c r="DG303" s="335">
        <f>$I303*IF($G303="Pickup", SUMIFS(NewEmisData!E:E, NewEmisData!$A:$A, "Pickup", NewEmisData!$B:$B, $A303, NewEmisData!$C:$C, $H303, NewEmisData!$D:$D, DG$2), SUMIFS(NewEmisData!E:E, NewEmisData!$A:$A, "LDV", NewEmisData!$B:$B, $A303, NewEmisData!$C:$C, $H303, NewEmisData!$D:$D, DG$2))</f>
        <v>0</v>
      </c>
      <c r="DH303" s="335">
        <f>$I303*IF($G303="Pickup", SUMIFS(NewEmisData!F:F, NewEmisData!$A:$A, "Pickup", NewEmisData!$B:$B, $A303, NewEmisData!$C:$C, $H303, NewEmisData!$D:$D, DH$2), SUMIFS(NewEmisData!F:F, NewEmisData!$A:$A, "LDV", NewEmisData!$B:$B, $A303, NewEmisData!$C:$C, $H303, NewEmisData!$D:$D, DH$2))</f>
        <v>0</v>
      </c>
      <c r="DI303" s="335">
        <f>$I303*IF($G303="Pickup", SUMIFS(NewEmisData!G:G, NewEmisData!$A:$A, "Pickup", NewEmisData!$B:$B, $A303, NewEmisData!$C:$C, $H303, NewEmisData!$D:$D, DI$2), SUMIFS(NewEmisData!G:G, NewEmisData!$A:$A, "LDV", NewEmisData!$B:$B, $A303, NewEmisData!$C:$C, $H303, NewEmisData!$D:$D, DI$2))</f>
        <v>0</v>
      </c>
      <c r="DJ303" s="335">
        <f>$I303*IF($G303="Pickup", SUMIFS(NewEmisData!H:H, NewEmisData!$A:$A, "Pickup", NewEmisData!$B:$B, $A303, NewEmisData!$C:$C, $H303, NewEmisData!$D:$D, DJ$2), SUMIFS(NewEmisData!H:H, NewEmisData!$A:$A, "LDV", NewEmisData!$B:$B, $A303, NewEmisData!$C:$C, $H303, NewEmisData!$D:$D, DJ$2))</f>
        <v>0</v>
      </c>
      <c r="DK303" s="335">
        <f>$I303*IF($G303="Pickup", SUMIFS(NewEmisData!I:I, NewEmisData!$A:$A, "Pickup", NewEmisData!$B:$B, $A303, NewEmisData!$C:$C, $H303, NewEmisData!$D:$D, DK$2), SUMIFS(NewEmisData!I:I, NewEmisData!$A:$A, "LDV", NewEmisData!$B:$B, $A303, NewEmisData!$C:$C, $H303, NewEmisData!$D:$D, DK$2))</f>
        <v>0</v>
      </c>
      <c r="DL303" s="335">
        <f>$I303*IF($G303="Pickup", SUMIFS(NewEmisData!J:J, NewEmisData!$A:$A, "Pickup", NewEmisData!$B:$B, $A303, NewEmisData!$C:$C, $H303, NewEmisData!$D:$D, DL$2), SUMIFS(NewEmisData!J:J, NewEmisData!$A:$A, "LDV", NewEmisData!$B:$B, $A303, NewEmisData!$C:$C, $H303, NewEmisData!$D:$D, DL$2))</f>
        <v>0</v>
      </c>
      <c r="DM303" s="335">
        <f>$I303*IF($G303="Pickup", SUMIFS(NewEmisData!K:K, NewEmisData!$A:$A, "Pickup", NewEmisData!$B:$B, $A303, NewEmisData!$C:$C, $H303, NewEmisData!$D:$D, DM$2), SUMIFS(NewEmisData!K:K, NewEmisData!$A:$A, "LDV", NewEmisData!$B:$B, $A303, NewEmisData!$C:$C, $H303, NewEmisData!$D:$D, DM$2))</f>
        <v>0</v>
      </c>
      <c r="DN303" s="335">
        <f>$I303*IF($G303="Pickup", SUMIFS(NewEmisData!L:L, NewEmisData!$A:$A, "Pickup", NewEmisData!$B:$B, $A303, NewEmisData!$C:$C, $H303, NewEmisData!$D:$D, DN$2), SUMIFS(NewEmisData!L:L, NewEmisData!$A:$A, "LDV", NewEmisData!$B:$B, $A303, NewEmisData!$C:$C, $H303, NewEmisData!$D:$D, DN$2))</f>
        <v>0</v>
      </c>
      <c r="DO303" s="335">
        <f>$I303*IF($G303="Pickup", SUMIFS(NewEmisData!M:M, NewEmisData!$A:$A, "Pickup", NewEmisData!$B:$B, $A303, NewEmisData!$C:$C, $H303, NewEmisData!$D:$D, DO$2), SUMIFS(NewEmisData!M:M, NewEmisData!$A:$A, "LDV", NewEmisData!$B:$B, $A303, NewEmisData!$C:$C, $H303, NewEmisData!$D:$D, DO$2))</f>
        <v>0</v>
      </c>
      <c r="DP303" s="335">
        <v>2.023129771030282E-3</v>
      </c>
      <c r="DQ303" s="335">
        <f>$I303*IF($G303="Pickup", SUMIFS(NewEmisData!E:E, NewEmisData!$A:$A, "Pickup", NewEmisData!$B:$B, $A303, NewEmisData!$C:$C, $H303, NewEmisData!$D:$D, DQ$2), SUMIFS(NewEmisData!E:E, NewEmisData!$A:$A, "LDV", NewEmisData!$B:$B, $A303, NewEmisData!$C:$C, $H303, NewEmisData!$D:$D, DQ$2))</f>
        <v>1.5358627671248499E-2</v>
      </c>
      <c r="DR303" s="335">
        <f>$I303*IF($G303="Pickup", SUMIFS(NewEmisData!F:F, NewEmisData!$A:$A, "Pickup", NewEmisData!$B:$B, $A303, NewEmisData!$C:$C, $H303, NewEmisData!$D:$D, DR$2), SUMIFS(NewEmisData!F:F, NewEmisData!$A:$A, "LDV", NewEmisData!$B:$B, $A303, NewEmisData!$C:$C, $H303, NewEmisData!$D:$D, DR$2))</f>
        <v>9.2701502330196205E-3</v>
      </c>
      <c r="DS303" s="335">
        <f>$I303*IF($G303="Pickup", SUMIFS(NewEmisData!G:G, NewEmisData!$A:$A, "Pickup", NewEmisData!$B:$B, $A303, NewEmisData!$C:$C, $H303, NewEmisData!$D:$D, DS$2), SUMIFS(NewEmisData!G:G, NewEmisData!$A:$A, "LDV", NewEmisData!$B:$B, $A303, NewEmisData!$C:$C, $H303, NewEmisData!$D:$D, DS$2))</f>
        <v>7.3800443468092902E-3</v>
      </c>
      <c r="DT303" s="335">
        <f>$I303*IF($G303="Pickup", SUMIFS(NewEmisData!H:H, NewEmisData!$A:$A, "Pickup", NewEmisData!$B:$B, $A303, NewEmisData!$C:$C, $H303, NewEmisData!$D:$D, DT$2), SUMIFS(NewEmisData!H:H, NewEmisData!$A:$A, "LDV", NewEmisData!$B:$B, $A303, NewEmisData!$C:$C, $H303, NewEmisData!$D:$D, DT$2))</f>
        <v>5.7500359883598503E-3</v>
      </c>
      <c r="DU303" s="335">
        <f>$I303*IF($G303="Pickup", SUMIFS(NewEmisData!I:I, NewEmisData!$A:$A, "Pickup", NewEmisData!$B:$B, $A303, NewEmisData!$C:$C, $H303, NewEmisData!$D:$D, DU$2), SUMIFS(NewEmisData!I:I, NewEmisData!$A:$A, "LDV", NewEmisData!$B:$B, $A303, NewEmisData!$C:$C, $H303, NewEmisData!$D:$D, DU$2))</f>
        <v>4.5486358185720301E-3</v>
      </c>
      <c r="DV303" s="335">
        <f>$I303*IF($G303="Pickup", SUMIFS(NewEmisData!J:J, NewEmisData!$A:$A, "Pickup", NewEmisData!$B:$B, $A303, NewEmisData!$C:$C, $H303, NewEmisData!$D:$D, DV$2), SUMIFS(NewEmisData!J:J, NewEmisData!$A:$A, "LDV", NewEmisData!$B:$B, $A303, NewEmisData!$C:$C, $H303, NewEmisData!$D:$D, DV$2))</f>
        <v>3.9745008012961004E-3</v>
      </c>
      <c r="DW303" s="335">
        <f>$I303*IF($G303="Pickup", SUMIFS(NewEmisData!K:K, NewEmisData!$A:$A, "Pickup", NewEmisData!$B:$B, $A303, NewEmisData!$C:$C, $H303, NewEmisData!$D:$D, DW$2), SUMIFS(NewEmisData!K:K, NewEmisData!$A:$A, "LDV", NewEmisData!$B:$B, $A303, NewEmisData!$C:$C, $H303, NewEmisData!$D:$D, DW$2))</f>
        <v>3.6505775807205302E-3</v>
      </c>
      <c r="DX303" s="335">
        <f>$I303*IF($G303="Pickup", SUMIFS(NewEmisData!L:L, NewEmisData!$A:$A, "Pickup", NewEmisData!$B:$B, $A303, NewEmisData!$C:$C, $H303, NewEmisData!$D:$D, DX$2), SUMIFS(NewEmisData!L:L, NewEmisData!$A:$A, "LDV", NewEmisData!$B:$B, $A303, NewEmisData!$C:$C, $H303, NewEmisData!$D:$D, DX$2))</f>
        <v>3.5463484367939599E-3</v>
      </c>
      <c r="DY303" s="335">
        <f>$I303*IF($G303="Pickup", SUMIFS(NewEmisData!M:M, NewEmisData!$A:$A, "Pickup", NewEmisData!$B:$B, $A303, NewEmisData!$C:$C, $H303, NewEmisData!$D:$D, DY$2), SUMIFS(NewEmisData!M:M, NewEmisData!$A:$A, "LDV", NewEmisData!$B:$B, $A303, NewEmisData!$C:$C, $H303, NewEmisData!$D:$D, DY$2))</f>
        <v>3.4918759359810199E-3</v>
      </c>
      <c r="DZ303" s="335">
        <v>5.594489642908501E-3</v>
      </c>
      <c r="EA303" s="335">
        <f t="shared" si="542"/>
        <v>474.817101058422</v>
      </c>
      <c r="EB303" s="335">
        <f t="shared" si="543"/>
        <v>451.24703471572099</v>
      </c>
      <c r="EC303" s="335">
        <f t="shared" si="544"/>
        <v>359.55406391675598</v>
      </c>
      <c r="ED303" s="335">
        <f t="shared" si="545"/>
        <v>306.68867751853497</v>
      </c>
      <c r="EE303" s="335">
        <f t="shared" si="546"/>
        <v>266.05693149041099</v>
      </c>
      <c r="EF303" s="335">
        <f t="shared" si="547"/>
        <v>243.087176828883</v>
      </c>
      <c r="EG303" s="335">
        <f t="shared" si="548"/>
        <v>232.82718030870799</v>
      </c>
      <c r="EH303" s="335">
        <f t="shared" si="549"/>
        <v>229.167353178653</v>
      </c>
      <c r="EI303" s="335">
        <f t="shared" si="550"/>
        <v>227.80956840287899</v>
      </c>
      <c r="EJ303" s="335">
        <f t="shared" si="551"/>
        <v>0.27672218065037407</v>
      </c>
      <c r="EK303" s="335">
        <f t="shared" si="552"/>
        <v>0.70973077210402302</v>
      </c>
      <c r="EL303" s="335">
        <f t="shared" si="553"/>
        <v>0.32036907792622199</v>
      </c>
      <c r="EM303" s="335">
        <f t="shared" si="554"/>
        <v>0.23974719966536701</v>
      </c>
      <c r="EN303" s="335">
        <f t="shared" si="555"/>
        <v>0.160612501035788</v>
      </c>
      <c r="EO303" s="335">
        <f t="shared" si="556"/>
        <v>0.10365613117262901</v>
      </c>
      <c r="EP303" s="335">
        <f t="shared" si="557"/>
        <v>7.8799994555065797E-2</v>
      </c>
      <c r="EQ303" s="335">
        <f t="shared" si="558"/>
        <v>6.8646939612850705E-2</v>
      </c>
      <c r="ER303" s="335">
        <f t="shared" si="559"/>
        <v>6.5824398729591893E-2</v>
      </c>
      <c r="ES303" s="335">
        <f t="shared" si="560"/>
        <v>6.4340803704991095E-2</v>
      </c>
      <c r="ET303" s="335">
        <f t="shared" si="561"/>
        <v>6.1988464688476796E-2</v>
      </c>
      <c r="EU303" s="335">
        <f t="shared" si="562"/>
        <v>8.2160020457903906E-3</v>
      </c>
      <c r="EV303" s="335">
        <f t="shared" si="563"/>
        <v>7.80815598787189E-3</v>
      </c>
      <c r="EW303" s="335">
        <f t="shared" si="564"/>
        <v>5.1579884513251097E-3</v>
      </c>
      <c r="EX303" s="335">
        <f t="shared" si="565"/>
        <v>4.3996084263759998E-3</v>
      </c>
      <c r="EY303" s="335">
        <f t="shared" si="566"/>
        <v>3.81672539575274E-3</v>
      </c>
      <c r="EZ303" s="335">
        <f t="shared" si="567"/>
        <v>3.4872096414849999E-3</v>
      </c>
      <c r="FA303" s="335">
        <f t="shared" si="568"/>
        <v>3.3400286224750798E-3</v>
      </c>
      <c r="FB303" s="335">
        <f t="shared" si="569"/>
        <v>3.2875233288682799E-3</v>
      </c>
      <c r="FC303" s="335">
        <f t="shared" si="570"/>
        <v>3.2680461258744399E-3</v>
      </c>
      <c r="FD303" s="335">
        <f t="shared" si="571"/>
        <v>1.7442083422488778E-3</v>
      </c>
      <c r="FE303" s="335">
        <f t="shared" si="572"/>
        <v>7.6637268565666605E-2</v>
      </c>
      <c r="FF303" s="335">
        <f t="shared" si="573"/>
        <v>7.17220347655846E-2</v>
      </c>
      <c r="FG303" s="335">
        <f t="shared" si="574"/>
        <v>5.3063354209187903E-2</v>
      </c>
      <c r="FH303" s="335">
        <f t="shared" si="575"/>
        <v>5.1413159178765599E-2</v>
      </c>
      <c r="FI303" s="335">
        <f t="shared" si="576"/>
        <v>4.9937748877796798E-2</v>
      </c>
      <c r="FJ303" s="335">
        <f t="shared" si="577"/>
        <v>4.8737436898882699E-2</v>
      </c>
      <c r="FK303" s="335">
        <f t="shared" si="578"/>
        <v>4.7984590527250397E-2</v>
      </c>
      <c r="FL303" s="335">
        <f t="shared" si="579"/>
        <v>4.76005320802948E-2</v>
      </c>
      <c r="FM303" s="335">
        <f t="shared" si="580"/>
        <v>4.7377866603412998E-2</v>
      </c>
      <c r="FN303" s="335">
        <f t="shared" si="581"/>
        <v>4.7629366333098749E-2</v>
      </c>
      <c r="FO303" s="335">
        <f t="shared" si="582"/>
        <v>1.9839679684136899E-2</v>
      </c>
      <c r="FP303" s="335">
        <f t="shared" si="583"/>
        <v>1.54915322396613E-2</v>
      </c>
      <c r="FQ303" s="335">
        <f t="shared" si="584"/>
        <v>1.24856485125612E-2</v>
      </c>
      <c r="FR303" s="335">
        <f t="shared" si="585"/>
        <v>1.10258430769824E-2</v>
      </c>
      <c r="FS303" s="335">
        <f t="shared" si="586"/>
        <v>9.7206839249302599E-3</v>
      </c>
      <c r="FT303" s="335">
        <f t="shared" si="587"/>
        <v>8.6588886279032502E-3</v>
      </c>
      <c r="FU303" s="335">
        <f t="shared" si="588"/>
        <v>7.9928948991222996E-3</v>
      </c>
      <c r="FV303" s="335">
        <f t="shared" si="589"/>
        <v>7.65317007618625E-3</v>
      </c>
      <c r="FW303" s="335">
        <f t="shared" si="590"/>
        <v>7.4561632981935697E-3</v>
      </c>
      <c r="FX303" s="335">
        <f t="shared" si="591"/>
        <v>9.4789149915835945E-3</v>
      </c>
    </row>
    <row r="304" spans="1:180" x14ac:dyDescent="0.2">
      <c r="A304" s="305" t="str">
        <f>_xlfn.CONCAT(IF(LEFT(TRIM(A303),1)="*", "*R", "R"), 1+RIGHT(TRIM(A303),1))</f>
        <v>R6</v>
      </c>
      <c r="B304" s="305" t="str">
        <f t="shared" si="598"/>
        <v>TLMCNGX11</v>
      </c>
      <c r="C304" s="305" t="str">
        <f t="shared" si="599"/>
        <v>TL.CNGX.M.CNGX.2011</v>
      </c>
      <c r="D304" s="301" t="str">
        <f t="shared" si="600"/>
        <v>bn-vmt, bn-vmt/a</v>
      </c>
      <c r="E304" s="301" t="str">
        <f t="shared" si="601"/>
        <v>TRNCNGX</v>
      </c>
      <c r="F304" s="301" t="str">
        <f t="shared" si="602"/>
        <v>TL</v>
      </c>
      <c r="G304" s="315" t="s">
        <v>819</v>
      </c>
      <c r="H304" s="301" t="s">
        <v>814</v>
      </c>
      <c r="I304" s="315">
        <v>1</v>
      </c>
      <c r="J304" s="315" t="str">
        <f t="shared" si="592"/>
        <v>Minivan-GSL</v>
      </c>
      <c r="K304" s="335">
        <f>$I304*IF($G304="Pickup", SUMIFS(NewEmisData!E:E, NewEmisData!$A:$A, "Pickup", NewEmisData!$B:$B, $A304, NewEmisData!$C:$C, $H304, NewEmisData!$D:$D, K$2), SUMIFS(NewEmisData!E:E, NewEmisData!$A:$A, "LDV", NewEmisData!$B:$B, $A304, NewEmisData!$C:$C, $H304, NewEmisData!$D:$D, K$2))</f>
        <v>465.43339574540698</v>
      </c>
      <c r="L304" s="335">
        <f>$I304*IF($G304="Pickup", SUMIFS(NewEmisData!F:F, NewEmisData!$A:$A, "Pickup", NewEmisData!$B:$B, $A304, NewEmisData!$C:$C, $H304, NewEmisData!$D:$D, L$2), SUMIFS(NewEmisData!F:F, NewEmisData!$A:$A, "LDV", NewEmisData!$B:$B, $A304, NewEmisData!$C:$C, $H304, NewEmisData!$D:$D, L$2))</f>
        <v>447.45086858043499</v>
      </c>
      <c r="M304" s="335">
        <f>$I304*IF($G304="Pickup", SUMIFS(NewEmisData!G:G, NewEmisData!$A:$A, "Pickup", NewEmisData!$B:$B, $A304, NewEmisData!$C:$C, $H304, NewEmisData!$D:$D, M$2), SUMIFS(NewEmisData!G:G, NewEmisData!$A:$A, "LDV", NewEmisData!$B:$B, $A304, NewEmisData!$C:$C, $H304, NewEmisData!$D:$D, M$2))</f>
        <v>371.68579631799702</v>
      </c>
      <c r="N304" s="335">
        <f>$I304*IF($G304="Pickup", SUMIFS(NewEmisData!H:H, NewEmisData!$A:$A, "Pickup", NewEmisData!$B:$B, $A304, NewEmisData!$C:$C, $H304, NewEmisData!$D:$D, N$2), SUMIFS(NewEmisData!H:H, NewEmisData!$A:$A, "LDV", NewEmisData!$B:$B, $A304, NewEmisData!$C:$C, $H304, NewEmisData!$D:$D, N$2))</f>
        <v>316.68783468886801</v>
      </c>
      <c r="O304" s="335">
        <f>$I304*IF($G304="Pickup", SUMIFS(NewEmisData!I:I, NewEmisData!$A:$A, "Pickup", NewEmisData!$B:$B, $A304, NewEmisData!$C:$C, $H304, NewEmisData!$D:$D, O$2), SUMIFS(NewEmisData!I:I, NewEmisData!$A:$A, "LDV", NewEmisData!$B:$B, $A304, NewEmisData!$C:$C, $H304, NewEmisData!$D:$D, O$2))</f>
        <v>274.45359564691302</v>
      </c>
      <c r="P304" s="335">
        <f>$I304*IF($G304="Pickup", SUMIFS(NewEmisData!J:J, NewEmisData!$A:$A, "Pickup", NewEmisData!$B:$B, $A304, NewEmisData!$C:$C, $H304, NewEmisData!$D:$D, P$2), SUMIFS(NewEmisData!J:J, NewEmisData!$A:$A, "LDV", NewEmisData!$B:$B, $A304, NewEmisData!$C:$C, $H304, NewEmisData!$D:$D, P$2))</f>
        <v>250.610452801164</v>
      </c>
      <c r="Q304" s="335">
        <f>$I304*IF($G304="Pickup", SUMIFS(NewEmisData!K:K, NewEmisData!$A:$A, "Pickup", NewEmisData!$B:$B, $A304, NewEmisData!$C:$C, $H304, NewEmisData!$D:$D, Q$2), SUMIFS(NewEmisData!K:K, NewEmisData!$A:$A, "LDV", NewEmisData!$B:$B, $A304, NewEmisData!$C:$C, $H304, NewEmisData!$D:$D, Q$2))</f>
        <v>239.96929474207201</v>
      </c>
      <c r="R304" s="335">
        <f>$I304*IF($G304="Pickup", SUMIFS(NewEmisData!L:L, NewEmisData!$A:$A, "Pickup", NewEmisData!$B:$B, $A304, NewEmisData!$C:$C, $H304, NewEmisData!$D:$D, R$2), SUMIFS(NewEmisData!L:L, NewEmisData!$A:$A, "LDV", NewEmisData!$B:$B, $A304, NewEmisData!$C:$C, $H304, NewEmisData!$D:$D, R$2))</f>
        <v>236.17949059358199</v>
      </c>
      <c r="S304" s="335">
        <f>$I304*IF($G304="Pickup", SUMIFS(NewEmisData!M:M, NewEmisData!$A:$A, "Pickup", NewEmisData!$B:$B, $A304, NewEmisData!$C:$C, $H304, NewEmisData!$D:$D, S$2), SUMIFS(NewEmisData!M:M, NewEmisData!$A:$A, "LDV", NewEmisData!$B:$B, $A304, NewEmisData!$C:$C, $H304, NewEmisData!$D:$D, S$2))</f>
        <v>234.77621268414799</v>
      </c>
      <c r="T304" s="335">
        <v>0.27672218065037407</v>
      </c>
      <c r="U304" s="335">
        <f>$I304*IF($G304="Pickup", SUMIFS(NewEmisData!E:E, NewEmisData!$A:$A, "Pickup", NewEmisData!$B:$B, $A304, NewEmisData!$C:$C, $H304, NewEmisData!$D:$D, U$2), SUMIFS(NewEmisData!E:E, NewEmisData!$A:$A, "LDV", NewEmisData!$B:$B, $A304, NewEmisData!$C:$C, $H304, NewEmisData!$D:$D, U$2))</f>
        <v>0.76817370125590101</v>
      </c>
      <c r="V304" s="335">
        <f>$I304*IF($G304="Pickup", SUMIFS(NewEmisData!F:F, NewEmisData!$A:$A, "Pickup", NewEmisData!$B:$B, $A304, NewEmisData!$C:$C, $H304, NewEmisData!$D:$D, V$2), SUMIFS(NewEmisData!F:F, NewEmisData!$A:$A, "LDV", NewEmisData!$B:$B, $A304, NewEmisData!$C:$C, $H304, NewEmisData!$D:$D, V$2))</f>
        <v>0.34255400012381199</v>
      </c>
      <c r="W304" s="335">
        <f>$I304*IF($G304="Pickup", SUMIFS(NewEmisData!G:G, NewEmisData!$A:$A, "Pickup", NewEmisData!$B:$B, $A304, NewEmisData!$C:$C, $H304, NewEmisData!$D:$D, W$2), SUMIFS(NewEmisData!G:G, NewEmisData!$A:$A, "LDV", NewEmisData!$B:$B, $A304, NewEmisData!$C:$C, $H304, NewEmisData!$D:$D, W$2))</f>
        <v>0.22026197441968301</v>
      </c>
      <c r="X304" s="335">
        <f>$I304*IF($G304="Pickup", SUMIFS(NewEmisData!H:H, NewEmisData!$A:$A, "Pickup", NewEmisData!$B:$B, $A304, NewEmisData!$C:$C, $H304, NewEmisData!$D:$D, X$2), SUMIFS(NewEmisData!H:H, NewEmisData!$A:$A, "LDV", NewEmisData!$B:$B, $A304, NewEmisData!$C:$C, $H304, NewEmisData!$D:$D, X$2))</f>
        <v>0.146130223505477</v>
      </c>
      <c r="Y304" s="335">
        <f>$I304*IF($G304="Pickup", SUMIFS(NewEmisData!I:I, NewEmisData!$A:$A, "Pickup", NewEmisData!$B:$B, $A304, NewEmisData!$C:$C, $H304, NewEmisData!$D:$D, Y$2), SUMIFS(NewEmisData!I:I, NewEmisData!$A:$A, "LDV", NewEmisData!$B:$B, $A304, NewEmisData!$C:$C, $H304, NewEmisData!$D:$D, Y$2))</f>
        <v>9.25204446820201E-2</v>
      </c>
      <c r="Z304" s="335">
        <f>$I304*IF($G304="Pickup", SUMIFS(NewEmisData!J:J, NewEmisData!$A:$A, "Pickup", NewEmisData!$B:$B, $A304, NewEmisData!$C:$C, $H304, NewEmisData!$D:$D, Z$2), SUMIFS(NewEmisData!J:J, NewEmisData!$A:$A, "LDV", NewEmisData!$B:$B, $A304, NewEmisData!$C:$C, $H304, NewEmisData!$D:$D, Z$2))</f>
        <v>6.9646332093205393E-2</v>
      </c>
      <c r="AA304" s="335">
        <f>$I304*IF($G304="Pickup", SUMIFS(NewEmisData!K:K, NewEmisData!$A:$A, "Pickup", NewEmisData!$B:$B, $A304, NewEmisData!$C:$C, $H304, NewEmisData!$D:$D, AA$2), SUMIFS(NewEmisData!K:K, NewEmisData!$A:$A, "LDV", NewEmisData!$B:$B, $A304, NewEmisData!$C:$C, $H304, NewEmisData!$D:$D, AA$2))</f>
        <v>6.0285539426727999E-2</v>
      </c>
      <c r="AB304" s="335">
        <f>$I304*IF($G304="Pickup", SUMIFS(NewEmisData!L:L, NewEmisData!$A:$A, "Pickup", NewEmisData!$B:$B, $A304, NewEmisData!$C:$C, $H304, NewEmisData!$D:$D, AB$2), SUMIFS(NewEmisData!L:L, NewEmisData!$A:$A, "LDV", NewEmisData!$B:$B, $A304, NewEmisData!$C:$C, $H304, NewEmisData!$D:$D, AB$2))</f>
        <v>5.7685517085836899E-2</v>
      </c>
      <c r="AC304" s="335">
        <f>$I304*IF($G304="Pickup", SUMIFS(NewEmisData!M:M, NewEmisData!$A:$A, "Pickup", NewEmisData!$B:$B, $A304, NewEmisData!$C:$C, $H304, NewEmisData!$D:$D, AC$2), SUMIFS(NewEmisData!M:M, NewEmisData!$A:$A, "LDV", NewEmisData!$B:$B, $A304, NewEmisData!$C:$C, $H304, NewEmisData!$D:$D, AC$2))</f>
        <v>5.6336256806388998E-2</v>
      </c>
      <c r="AD304" s="335">
        <v>6.1988464688476796E-2</v>
      </c>
      <c r="AE304" s="335">
        <f>$I304*IF($G304="Pickup", SUMIFS(NewEmisData!E:E, NewEmisData!$A:$A, "Pickup", NewEmisData!$B:$B, $A304, NewEmisData!$C:$C, $H304, NewEmisData!$D:$D, AE$2), SUMIFS(NewEmisData!E:E, NewEmisData!$A:$A, "LDV", NewEmisData!$B:$B, $A304, NewEmisData!$C:$C, $H304, NewEmisData!$D:$D, AE$2))</f>
        <v>8.0536316527093799E-3</v>
      </c>
      <c r="AF304" s="335">
        <f>$I304*IF($G304="Pickup", SUMIFS(NewEmisData!F:F, NewEmisData!$A:$A, "Pickup", NewEmisData!$B:$B, $A304, NewEmisData!$C:$C, $H304, NewEmisData!$D:$D, AF$2), SUMIFS(NewEmisData!F:F, NewEmisData!$A:$A, "LDV", NewEmisData!$B:$B, $A304, NewEmisData!$C:$C, $H304, NewEmisData!$D:$D, AF$2))</f>
        <v>7.7424694052717798E-3</v>
      </c>
      <c r="AG304" s="335">
        <f>$I304*IF($G304="Pickup", SUMIFS(NewEmisData!G:G, NewEmisData!$A:$A, "Pickup", NewEmisData!$B:$B, $A304, NewEmisData!$C:$C, $H304, NewEmisData!$D:$D, AG$2), SUMIFS(NewEmisData!G:G, NewEmisData!$A:$A, "LDV", NewEmisData!$B:$B, $A304, NewEmisData!$C:$C, $H304, NewEmisData!$D:$D, AG$2))</f>
        <v>5.3320257089092297E-3</v>
      </c>
      <c r="AH304" s="335">
        <f>$I304*IF($G304="Pickup", SUMIFS(NewEmisData!H:H, NewEmisData!$A:$A, "Pickup", NewEmisData!$B:$B, $A304, NewEmisData!$C:$C, $H304, NewEmisData!$D:$D, AH$2), SUMIFS(NewEmisData!H:H, NewEmisData!$A:$A, "LDV", NewEmisData!$B:$B, $A304, NewEmisData!$C:$C, $H304, NewEmisData!$D:$D, AH$2))</f>
        <v>4.5430510168157703E-3</v>
      </c>
      <c r="AI304" s="335">
        <f>$I304*IF($G304="Pickup", SUMIFS(NewEmisData!I:I, NewEmisData!$A:$A, "Pickup", NewEmisData!$B:$B, $A304, NewEmisData!$C:$C, $H304, NewEmisData!$D:$D, AI$2), SUMIFS(NewEmisData!I:I, NewEmisData!$A:$A, "LDV", NewEmisData!$B:$B, $A304, NewEmisData!$C:$C, $H304, NewEmisData!$D:$D, AI$2))</f>
        <v>3.9371785778053803E-3</v>
      </c>
      <c r="AJ304" s="335">
        <f>$I304*IF($G304="Pickup", SUMIFS(NewEmisData!J:J, NewEmisData!$A:$A, "Pickup", NewEmisData!$B:$B, $A304, NewEmisData!$C:$C, $H304, NewEmisData!$D:$D, AJ$2), SUMIFS(NewEmisData!J:J, NewEmisData!$A:$A, "LDV", NewEmisData!$B:$B, $A304, NewEmisData!$C:$C, $H304, NewEmisData!$D:$D, AJ$2))</f>
        <v>3.5951364530025401E-3</v>
      </c>
      <c r="AK304" s="335">
        <f>$I304*IF($G304="Pickup", SUMIFS(NewEmisData!K:K, NewEmisData!$A:$A, "Pickup", NewEmisData!$B:$B, $A304, NewEmisData!$C:$C, $H304, NewEmisData!$D:$D, AK$2), SUMIFS(NewEmisData!K:K, NewEmisData!$A:$A, "LDV", NewEmisData!$B:$B, $A304, NewEmisData!$C:$C, $H304, NewEmisData!$D:$D, AK$2))</f>
        <v>3.4424852382502098E-3</v>
      </c>
      <c r="AL304" s="335">
        <f>$I304*IF($G304="Pickup", SUMIFS(NewEmisData!L:L, NewEmisData!$A:$A, "Pickup", NewEmisData!$B:$B, $A304, NewEmisData!$C:$C, $H304, NewEmisData!$D:$D, AL$2), SUMIFS(NewEmisData!L:L, NewEmisData!$A:$A, "LDV", NewEmisData!$B:$B, $A304, NewEmisData!$C:$C, $H304, NewEmisData!$D:$D, AL$2))</f>
        <v>3.38811619026995E-3</v>
      </c>
      <c r="AM304" s="335">
        <f>$I304*IF($G304="Pickup", SUMIFS(NewEmisData!M:M, NewEmisData!$A:$A, "Pickup", NewEmisData!$B:$B, $A304, NewEmisData!$C:$C, $H304, NewEmisData!$D:$D, AM$2), SUMIFS(NewEmisData!M:M, NewEmisData!$A:$A, "LDV", NewEmisData!$B:$B, $A304, NewEmisData!$C:$C, $H304, NewEmisData!$D:$D, AM$2))</f>
        <v>3.36798790618778E-3</v>
      </c>
      <c r="AN304" s="335">
        <v>1.7442083422488778E-3</v>
      </c>
      <c r="AO304" s="335">
        <f>$I304*IF($G304="Pickup", SUMIFS(NewEmisData!E:E, NewEmisData!$A:$A, "Pickup", NewEmisData!$B:$B, $A304, NewEmisData!$C:$C, $H304, NewEmisData!$D:$D, AO$2), SUMIFS(NewEmisData!E:E, NewEmisData!$A:$A, "LDV", NewEmisData!$B:$B, $A304, NewEmisData!$C:$C, $H304, NewEmisData!$D:$D, AO$2))</f>
        <v>7.6317156939691294E-2</v>
      </c>
      <c r="AP304" s="335">
        <f>$I304*IF($G304="Pickup", SUMIFS(NewEmisData!F:F, NewEmisData!$A:$A, "Pickup", NewEmisData!$B:$B, $A304, NewEmisData!$C:$C, $H304, NewEmisData!$D:$D, AP$2), SUMIFS(NewEmisData!F:F, NewEmisData!$A:$A, "LDV", NewEmisData!$B:$B, $A304, NewEmisData!$C:$C, $H304, NewEmisData!$D:$D, AP$2))</f>
        <v>7.1544642944165196E-2</v>
      </c>
      <c r="AQ304" s="335">
        <f>$I304*IF($G304="Pickup", SUMIFS(NewEmisData!G:G, NewEmisData!$A:$A, "Pickup", NewEmisData!$B:$B, $A304, NewEmisData!$C:$C, $H304, NewEmisData!$D:$D, AQ$2), SUMIFS(NewEmisData!G:G, NewEmisData!$A:$A, "LDV", NewEmisData!$B:$B, $A304, NewEmisData!$C:$C, $H304, NewEmisData!$D:$D, AQ$2))</f>
        <v>5.8249743312617203E-2</v>
      </c>
      <c r="AR304" s="335">
        <f>$I304*IF($G304="Pickup", SUMIFS(NewEmisData!H:H, NewEmisData!$A:$A, "Pickup", NewEmisData!$B:$B, $A304, NewEmisData!$C:$C, $H304, NewEmisData!$D:$D, AR$2), SUMIFS(NewEmisData!H:H, NewEmisData!$A:$A, "LDV", NewEmisData!$B:$B, $A304, NewEmisData!$C:$C, $H304, NewEmisData!$D:$D, AR$2))</f>
        <v>5.6730049378736901E-2</v>
      </c>
      <c r="AS304" s="335">
        <f>$I304*IF($G304="Pickup", SUMIFS(NewEmisData!I:I, NewEmisData!$A:$A, "Pickup", NewEmisData!$B:$B, $A304, NewEmisData!$C:$C, $H304, NewEmisData!$D:$D, AS$2), SUMIFS(NewEmisData!I:I, NewEmisData!$A:$A, "LDV", NewEmisData!$B:$B, $A304, NewEmisData!$C:$C, $H304, NewEmisData!$D:$D, AS$2))</f>
        <v>5.5297861804990203E-2</v>
      </c>
      <c r="AT304" s="335">
        <f>$I304*IF($G304="Pickup", SUMIFS(NewEmisData!J:J, NewEmisData!$A:$A, "Pickup", NewEmisData!$B:$B, $A304, NewEmisData!$C:$C, $H304, NewEmisData!$D:$D, AT$2), SUMIFS(NewEmisData!J:J, NewEmisData!$A:$A, "LDV", NewEmisData!$B:$B, $A304, NewEmisData!$C:$C, $H304, NewEmisData!$D:$D, AT$2))</f>
        <v>5.4156352090813403E-2</v>
      </c>
      <c r="AU304" s="335">
        <f>$I304*IF($G304="Pickup", SUMIFS(NewEmisData!K:K, NewEmisData!$A:$A, "Pickup", NewEmisData!$B:$B, $A304, NewEmisData!$C:$C, $H304, NewEmisData!$D:$D, AU$2), SUMIFS(NewEmisData!K:K, NewEmisData!$A:$A, "LDV", NewEmisData!$B:$B, $A304, NewEmisData!$C:$C, $H304, NewEmisData!$D:$D, AU$2))</f>
        <v>5.3430662266944498E-2</v>
      </c>
      <c r="AV304" s="335">
        <f>$I304*IF($G304="Pickup", SUMIFS(NewEmisData!L:L, NewEmisData!$A:$A, "Pickup", NewEmisData!$B:$B, $A304, NewEmisData!$C:$C, $H304, NewEmisData!$D:$D, AV$2), SUMIFS(NewEmisData!L:L, NewEmisData!$A:$A, "LDV", NewEmisData!$B:$B, $A304, NewEmisData!$C:$C, $H304, NewEmisData!$D:$D, AV$2))</f>
        <v>5.3062743786751999E-2</v>
      </c>
      <c r="AW304" s="335">
        <f>$I304*IF($G304="Pickup", SUMIFS(NewEmisData!M:M, NewEmisData!$A:$A, "Pickup", NewEmisData!$B:$B, $A304, NewEmisData!$C:$C, $H304, NewEmisData!$D:$D, AW$2), SUMIFS(NewEmisData!M:M, NewEmisData!$A:$A, "LDV", NewEmisData!$B:$B, $A304, NewEmisData!$C:$C, $H304, NewEmisData!$D:$D, AW$2))</f>
        <v>5.2850768620488903E-2</v>
      </c>
      <c r="AX304" s="335">
        <v>4.7629366333098749E-2</v>
      </c>
      <c r="AY304" s="335">
        <f>$I304*IF($G304="Pickup", SUMIFS(NewEmisData!E:E, NewEmisData!$A:$A, "Pickup", NewEmisData!$B:$B, $A304, NewEmisData!$C:$C, $H304, NewEmisData!$D:$D, AY$2), SUMIFS(NewEmisData!E:E, NewEmisData!$A:$A, "LDV", NewEmisData!$B:$B, $A304, NewEmisData!$C:$C, $H304, NewEmisData!$D:$D, AY$2))</f>
        <v>2.00368746679381E-2</v>
      </c>
      <c r="AZ304" s="335">
        <f>$I304*IF($G304="Pickup", SUMIFS(NewEmisData!F:F, NewEmisData!$A:$A, "Pickup", NewEmisData!$B:$B, $A304, NewEmisData!$C:$C, $H304, NewEmisData!$D:$D, AZ$2), SUMIFS(NewEmisData!F:F, NewEmisData!$A:$A, "LDV", NewEmisData!$B:$B, $A304, NewEmisData!$C:$C, $H304, NewEmisData!$D:$D, AZ$2))</f>
        <v>1.58149288879222E-2</v>
      </c>
      <c r="BA304" s="335">
        <f>$I304*IF($G304="Pickup", SUMIFS(NewEmisData!G:G, NewEmisData!$A:$A, "Pickup", NewEmisData!$B:$B, $A304, NewEmisData!$C:$C, $H304, NewEmisData!$D:$D, BA$2), SUMIFS(NewEmisData!G:G, NewEmisData!$A:$A, "LDV", NewEmisData!$B:$B, $A304, NewEmisData!$C:$C, $H304, NewEmisData!$D:$D, BA$2))</f>
        <v>1.2889012730210401E-2</v>
      </c>
      <c r="BB304" s="335">
        <f>$I304*IF($G304="Pickup", SUMIFS(NewEmisData!H:H, NewEmisData!$A:$A, "Pickup", NewEmisData!$B:$B, $A304, NewEmisData!$C:$C, $H304, NewEmisData!$D:$D, BB$2), SUMIFS(NewEmisData!H:H, NewEmisData!$A:$A, "LDV", NewEmisData!$B:$B, $A304, NewEmisData!$C:$C, $H304, NewEmisData!$D:$D, BB$2))</f>
        <v>1.1544674905883E-2</v>
      </c>
      <c r="BC304" s="335">
        <f>$I304*IF($G304="Pickup", SUMIFS(NewEmisData!I:I, NewEmisData!$A:$A, "Pickup", NewEmisData!$B:$B, $A304, NewEmisData!$C:$C, $H304, NewEmisData!$D:$D, BC$2), SUMIFS(NewEmisData!I:I, NewEmisData!$A:$A, "LDV", NewEmisData!$B:$B, $A304, NewEmisData!$C:$C, $H304, NewEmisData!$D:$D, BC$2))</f>
        <v>1.0277724336371899E-2</v>
      </c>
      <c r="BD304" s="335">
        <f>$I304*IF($G304="Pickup", SUMIFS(NewEmisData!J:J, NewEmisData!$A:$A, "Pickup", NewEmisData!$B:$B, $A304, NewEmisData!$C:$C, $H304, NewEmisData!$D:$D, BD$2), SUMIFS(NewEmisData!J:J, NewEmisData!$A:$A, "LDV", NewEmisData!$B:$B, $A304, NewEmisData!$C:$C, $H304, NewEmisData!$D:$D, BD$2))</f>
        <v>9.2679749278735592E-3</v>
      </c>
      <c r="BE304" s="335">
        <f>$I304*IF($G304="Pickup", SUMIFS(NewEmisData!K:K, NewEmisData!$A:$A, "Pickup", NewEmisData!$B:$B, $A304, NewEmisData!$C:$C, $H304, NewEmisData!$D:$D, BE$2), SUMIFS(NewEmisData!K:K, NewEmisData!$A:$A, "LDV", NewEmisData!$B:$B, $A304, NewEmisData!$C:$C, $H304, NewEmisData!$D:$D, BE$2))</f>
        <v>8.6259896432645099E-3</v>
      </c>
      <c r="BF304" s="335">
        <f>$I304*IF($G304="Pickup", SUMIFS(NewEmisData!L:L, NewEmisData!$A:$A, "Pickup", NewEmisData!$B:$B, $A304, NewEmisData!$C:$C, $H304, NewEmisData!$D:$D, BF$2), SUMIFS(NewEmisData!L:L, NewEmisData!$A:$A, "LDV", NewEmisData!$B:$B, $A304, NewEmisData!$C:$C, $H304, NewEmisData!$D:$D, BF$2))</f>
        <v>8.3004876330209296E-3</v>
      </c>
      <c r="BG304" s="335">
        <f>$I304*IF($G304="Pickup", SUMIFS(NewEmisData!M:M, NewEmisData!$A:$A, "Pickup", NewEmisData!$B:$B, $A304, NewEmisData!$C:$C, $H304, NewEmisData!$D:$D, BG$2), SUMIFS(NewEmisData!M:M, NewEmisData!$A:$A, "LDV", NewEmisData!$B:$B, $A304, NewEmisData!$C:$C, $H304, NewEmisData!$D:$D, BG$2))</f>
        <v>8.1129702157430005E-3</v>
      </c>
      <c r="BH304" s="335">
        <v>9.4789149915835945E-3</v>
      </c>
      <c r="BI304" s="335">
        <f>$I304*IF($G304="Pickup", SUMIFS(NewEmisData!E:E, NewEmisData!$A:$A, "Pickup", NewEmisData!$B:$B, $A304, NewEmisData!$C:$C, $H304, NewEmisData!$D:$D, BI$2), SUMIFS(NewEmisData!E:E, NewEmisData!$A:$A, "LDV", NewEmisData!$B:$B, $A304, NewEmisData!$C:$C, $H304, NewEmisData!$D:$D, BI$2))</f>
        <v>6.1599528865440298</v>
      </c>
      <c r="BJ304" s="335">
        <f>$I304*IF($G304="Pickup", SUMIFS(NewEmisData!F:F, NewEmisData!$A:$A, "Pickup", NewEmisData!$B:$B, $A304, NewEmisData!$C:$C, $H304, NewEmisData!$D:$D, BJ$2), SUMIFS(NewEmisData!F:F, NewEmisData!$A:$A, "LDV", NewEmisData!$B:$B, $A304, NewEmisData!$C:$C, $H304, NewEmisData!$D:$D, BJ$2))</f>
        <v>3.7475170679561298</v>
      </c>
      <c r="BK304" s="335">
        <f>$I304*IF($G304="Pickup", SUMIFS(NewEmisData!G:G, NewEmisData!$A:$A, "Pickup", NewEmisData!$B:$B, $A304, NewEmisData!$C:$C, $H304, NewEmisData!$D:$D, BK$2), SUMIFS(NewEmisData!G:G, NewEmisData!$A:$A, "LDV", NewEmisData!$B:$B, $A304, NewEmisData!$C:$C, $H304, NewEmisData!$D:$D, BK$2))</f>
        <v>2.80366463620466</v>
      </c>
      <c r="BL304" s="335">
        <f>$I304*IF($G304="Pickup", SUMIFS(NewEmisData!H:H, NewEmisData!$A:$A, "Pickup", NewEmisData!$B:$B, $A304, NewEmisData!$C:$C, $H304, NewEmisData!$D:$D, BL$2), SUMIFS(NewEmisData!H:H, NewEmisData!$A:$A, "LDV", NewEmisData!$B:$B, $A304, NewEmisData!$C:$C, $H304, NewEmisData!$D:$D, BL$2))</f>
        <v>2.2038088113149099</v>
      </c>
      <c r="BM304" s="335">
        <f>$I304*IF($G304="Pickup", SUMIFS(NewEmisData!I:I, NewEmisData!$A:$A, "Pickup", NewEmisData!$B:$B, $A304, NewEmisData!$C:$C, $H304, NewEmisData!$D:$D, BM$2), SUMIFS(NewEmisData!I:I, NewEmisData!$A:$A, "LDV", NewEmisData!$B:$B, $A304, NewEmisData!$C:$C, $H304, NewEmisData!$D:$D, BM$2))</f>
        <v>1.6110244723417799</v>
      </c>
      <c r="BN304" s="335">
        <f>$I304*IF($G304="Pickup", SUMIFS(NewEmisData!J:J, NewEmisData!$A:$A, "Pickup", NewEmisData!$B:$B, $A304, NewEmisData!$C:$C, $H304, NewEmisData!$D:$D, BN$2), SUMIFS(NewEmisData!J:J, NewEmisData!$A:$A, "LDV", NewEmisData!$B:$B, $A304, NewEmisData!$C:$C, $H304, NewEmisData!$D:$D, BN$2))</f>
        <v>1.2813570878169001</v>
      </c>
      <c r="BO304" s="335">
        <f>$I304*IF($G304="Pickup", SUMIFS(NewEmisData!K:K, NewEmisData!$A:$A, "Pickup", NewEmisData!$B:$B, $A304, NewEmisData!$C:$C, $H304, NewEmisData!$D:$D, BO$2), SUMIFS(NewEmisData!K:K, NewEmisData!$A:$A, "LDV", NewEmisData!$B:$B, $A304, NewEmisData!$C:$C, $H304, NewEmisData!$D:$D, BO$2))</f>
        <v>1.1316455644238499</v>
      </c>
      <c r="BP304" s="335">
        <f>$I304*IF($G304="Pickup", SUMIFS(NewEmisData!L:L, NewEmisData!$A:$A, "Pickup", NewEmisData!$B:$B, $A304, NewEmisData!$C:$C, $H304, NewEmisData!$D:$D, BP$2), SUMIFS(NewEmisData!L:L, NewEmisData!$A:$A, "LDV", NewEmisData!$B:$B, $A304, NewEmisData!$C:$C, $H304, NewEmisData!$D:$D, BP$2))</f>
        <v>1.0822537615630099</v>
      </c>
      <c r="BQ304" s="335">
        <f>$I304*IF($G304="Pickup", SUMIFS(NewEmisData!M:M, NewEmisData!$A:$A, "Pickup", NewEmisData!$B:$B, $A304, NewEmisData!$C:$C, $H304, NewEmisData!$D:$D, BQ$2), SUMIFS(NewEmisData!M:M, NewEmisData!$A:$A, "LDV", NewEmisData!$B:$B, $A304, NewEmisData!$C:$C, $H304, NewEmisData!$D:$D, BQ$2))</f>
        <v>1.05143374218492</v>
      </c>
      <c r="BR304" s="335">
        <v>1.6588293829830492</v>
      </c>
      <c r="BS304" s="335">
        <f>$I304*IF($G304="Pickup", SUMIFS(NewEmisData!E:E, NewEmisData!$A:$A, "Pickup", NewEmisData!$B:$B, $A304, NewEmisData!$C:$C, $H304, NewEmisData!$D:$D, BS$2), SUMIFS(NewEmisData!E:E, NewEmisData!$A:$A, "LDV", NewEmisData!$B:$B, $A304, NewEmisData!$C:$C, $H304, NewEmisData!$D:$D, BS$2))</f>
        <v>0.72787250280402604</v>
      </c>
      <c r="BT304" s="335">
        <f>$I304*IF($G304="Pickup", SUMIFS(NewEmisData!F:F, NewEmisData!$A:$A, "Pickup", NewEmisData!$B:$B, $A304, NewEmisData!$C:$C, $H304, NewEmisData!$D:$D, BT$2), SUMIFS(NewEmisData!F:F, NewEmisData!$A:$A, "LDV", NewEmisData!$B:$B, $A304, NewEmisData!$C:$C, $H304, NewEmisData!$D:$D, BT$2))</f>
        <v>0.40987916241045302</v>
      </c>
      <c r="BU304" s="335">
        <f>$I304*IF($G304="Pickup", SUMIFS(NewEmisData!G:G, NewEmisData!$A:$A, "Pickup", NewEmisData!$B:$B, $A304, NewEmisData!$C:$C, $H304, NewEmisData!$D:$D, BU$2), SUMIFS(NewEmisData!G:G, NewEmisData!$A:$A, "LDV", NewEmisData!$B:$B, $A304, NewEmisData!$C:$C, $H304, NewEmisData!$D:$D, BU$2))</f>
        <v>0.30765788839279401</v>
      </c>
      <c r="BV304" s="335">
        <f>$I304*IF($G304="Pickup", SUMIFS(NewEmisData!H:H, NewEmisData!$A:$A, "Pickup", NewEmisData!$B:$B, $A304, NewEmisData!$C:$C, $H304, NewEmisData!$D:$D, BV$2), SUMIFS(NewEmisData!H:H, NewEmisData!$A:$A, "LDV", NewEmisData!$B:$B, $A304, NewEmisData!$C:$C, $H304, NewEmisData!$D:$D, BV$2))</f>
        <v>0.248891607461663</v>
      </c>
      <c r="BW304" s="335">
        <f>$I304*IF($G304="Pickup", SUMIFS(NewEmisData!I:I, NewEmisData!$A:$A, "Pickup", NewEmisData!$B:$B, $A304, NewEmisData!$C:$C, $H304, NewEmisData!$D:$D, BW$2), SUMIFS(NewEmisData!I:I, NewEmisData!$A:$A, "LDV", NewEmisData!$B:$B, $A304, NewEmisData!$C:$C, $H304, NewEmisData!$D:$D, BW$2))</f>
        <v>0.184861723618618</v>
      </c>
      <c r="BX304" s="335">
        <f>$I304*IF($G304="Pickup", SUMIFS(NewEmisData!J:J, NewEmisData!$A:$A, "Pickup", NewEmisData!$B:$B, $A304, NewEmisData!$C:$C, $H304, NewEmisData!$D:$D, BX$2), SUMIFS(NewEmisData!J:J, NewEmisData!$A:$A, "LDV", NewEmisData!$B:$B, $A304, NewEmisData!$C:$C, $H304, NewEmisData!$D:$D, BX$2))</f>
        <v>0.15433193284657201</v>
      </c>
      <c r="BY304" s="335">
        <f>$I304*IF($G304="Pickup", SUMIFS(NewEmisData!K:K, NewEmisData!$A:$A, "Pickup", NewEmisData!$B:$B, $A304, NewEmisData!$C:$C, $H304, NewEmisData!$D:$D, BY$2), SUMIFS(NewEmisData!K:K, NewEmisData!$A:$A, "LDV", NewEmisData!$B:$B, $A304, NewEmisData!$C:$C, $H304, NewEmisData!$D:$D, BY$2))</f>
        <v>0.138091436876464</v>
      </c>
      <c r="BZ304" s="335">
        <f>$I304*IF($G304="Pickup", SUMIFS(NewEmisData!L:L, NewEmisData!$A:$A, "Pickup", NewEmisData!$B:$B, $A304, NewEmisData!$C:$C, $H304, NewEmisData!$D:$D, BZ$2), SUMIFS(NewEmisData!L:L, NewEmisData!$A:$A, "LDV", NewEmisData!$B:$B, $A304, NewEmisData!$C:$C, $H304, NewEmisData!$D:$D, BZ$2))</f>
        <v>0.131790780313154</v>
      </c>
      <c r="CA304" s="335">
        <f>$I304*IF($G304="Pickup", SUMIFS(NewEmisData!M:M, NewEmisData!$A:$A, "Pickup", NewEmisData!$B:$B, $A304, NewEmisData!$C:$C, $H304, NewEmisData!$D:$D, CA$2), SUMIFS(NewEmisData!M:M, NewEmisData!$A:$A, "LDV", NewEmisData!$B:$B, $A304, NewEmisData!$C:$C, $H304, NewEmisData!$D:$D, CA$2))</f>
        <v>0.126731765091218</v>
      </c>
      <c r="CB304" s="335">
        <v>0.10573121882292051</v>
      </c>
      <c r="CC304" s="335">
        <f>$I304*IF($G304="Pickup", SUMIFS(NewEmisData!E:E, NewEmisData!$A:$A, "Pickup", NewEmisData!$B:$B, $A304, NewEmisData!$C:$C, $H304, NewEmisData!$D:$D, CC$2), SUMIFS(NewEmisData!E:E, NewEmisData!$A:$A, "LDV", NewEmisData!$B:$B, $A304, NewEmisData!$C:$C, $H304, NewEmisData!$D:$D, CC$2))</f>
        <v>4.3011353420759103E-2</v>
      </c>
      <c r="CD304" s="335">
        <f>$I304*IF($G304="Pickup", SUMIFS(NewEmisData!F:F, NewEmisData!$A:$A, "Pickup", NewEmisData!$B:$B, $A304, NewEmisData!$C:$C, $H304, NewEmisData!$D:$D, CD$2), SUMIFS(NewEmisData!F:F, NewEmisData!$A:$A, "LDV", NewEmisData!$B:$B, $A304, NewEmisData!$C:$C, $H304, NewEmisData!$D:$D, CD$2))</f>
        <v>2.94035814612091E-2</v>
      </c>
      <c r="CE304" s="335">
        <f>$I304*IF($G304="Pickup", SUMIFS(NewEmisData!G:G, NewEmisData!$A:$A, "Pickup", NewEmisData!$B:$B, $A304, NewEmisData!$C:$C, $H304, NewEmisData!$D:$D, CE$2), SUMIFS(NewEmisData!G:G, NewEmisData!$A:$A, "LDV", NewEmisData!$B:$B, $A304, NewEmisData!$C:$C, $H304, NewEmisData!$D:$D, CE$2))</f>
        <v>2.4328512322630801E-2</v>
      </c>
      <c r="CF304" s="335">
        <f>$I304*IF($G304="Pickup", SUMIFS(NewEmisData!H:H, NewEmisData!$A:$A, "Pickup", NewEmisData!$B:$B, $A304, NewEmisData!$C:$C, $H304, NewEmisData!$D:$D, CF$2), SUMIFS(NewEmisData!H:H, NewEmisData!$A:$A, "LDV", NewEmisData!$B:$B, $A304, NewEmisData!$C:$C, $H304, NewEmisData!$D:$D, CF$2))</f>
        <v>2.3221814353353801E-2</v>
      </c>
      <c r="CG304" s="335">
        <f>$I304*IF($G304="Pickup", SUMIFS(NewEmisData!I:I, NewEmisData!$A:$A, "Pickup", NewEmisData!$B:$B, $A304, NewEmisData!$C:$C, $H304, NewEmisData!$D:$D, CG$2), SUMIFS(NewEmisData!I:I, NewEmisData!$A:$A, "LDV", NewEmisData!$B:$B, $A304, NewEmisData!$C:$C, $H304, NewEmisData!$D:$D, CG$2))</f>
        <v>2.24852392313552E-2</v>
      </c>
      <c r="CH304" s="335">
        <f>$I304*IF($G304="Pickup", SUMIFS(NewEmisData!J:J, NewEmisData!$A:$A, "Pickup", NewEmisData!$B:$B, $A304, NewEmisData!$C:$C, $H304, NewEmisData!$D:$D, CH$2), SUMIFS(NewEmisData!J:J, NewEmisData!$A:$A, "LDV", NewEmisData!$B:$B, $A304, NewEmisData!$C:$C, $H304, NewEmisData!$D:$D, CH$2))</f>
        <v>2.1906542608859401E-2</v>
      </c>
      <c r="CI304" s="335">
        <f>$I304*IF($G304="Pickup", SUMIFS(NewEmisData!K:K, NewEmisData!$A:$A, "Pickup", NewEmisData!$B:$B, $A304, NewEmisData!$C:$C, $H304, NewEmisData!$D:$D, CI$2), SUMIFS(NewEmisData!K:K, NewEmisData!$A:$A, "LDV", NewEmisData!$B:$B, $A304, NewEmisData!$C:$C, $H304, NewEmisData!$D:$D, CI$2))</f>
        <v>2.1904736458690802E-2</v>
      </c>
      <c r="CJ304" s="335">
        <f>$I304*IF($G304="Pickup", SUMIFS(NewEmisData!L:L, NewEmisData!$A:$A, "Pickup", NewEmisData!$B:$B, $A304, NewEmisData!$C:$C, $H304, NewEmisData!$D:$D, CJ$2), SUMIFS(NewEmisData!L:L, NewEmisData!$A:$A, "LDV", NewEmisData!$B:$B, $A304, NewEmisData!$C:$C, $H304, NewEmisData!$D:$D, CJ$2))</f>
        <v>2.19042402298237E-2</v>
      </c>
      <c r="CK304" s="335">
        <f>$I304*IF($G304="Pickup", SUMIFS(NewEmisData!M:M, NewEmisData!$A:$A, "Pickup", NewEmisData!$B:$B, $A304, NewEmisData!$C:$C, $H304, NewEmisData!$D:$D, CK$2), SUMIFS(NewEmisData!M:M, NewEmisData!$A:$A, "LDV", NewEmisData!$B:$B, $A304, NewEmisData!$C:$C, $H304, NewEmisData!$D:$D, CK$2))</f>
        <v>2.1903771981857799E-2</v>
      </c>
      <c r="CL304" s="335">
        <v>2.2881070645398207E-2</v>
      </c>
      <c r="CM304" s="335">
        <f>$I304*IF($G304="Pickup", SUMIFS(NewEmisData!E:E, NewEmisData!$A:$A, "Pickup", NewEmisData!$B:$B, $A304, NewEmisData!$C:$C, $H304, NewEmisData!$D:$D, CM$2), SUMIFS(NewEmisData!E:E, NewEmisData!$A:$A, "LDV", NewEmisData!$B:$B, $A304, NewEmisData!$C:$C, $H304, NewEmisData!$D:$D, CM$2))</f>
        <v>2.1906211645892699E-2</v>
      </c>
      <c r="CN304" s="335">
        <f>$I304*IF($G304="Pickup", SUMIFS(NewEmisData!F:F, NewEmisData!$A:$A, "Pickup", NewEmisData!$B:$B, $A304, NewEmisData!$C:$C, $H304, NewEmisData!$D:$D, CN$2), SUMIFS(NewEmisData!F:F, NewEmisData!$A:$A, "LDV", NewEmisData!$B:$B, $A304, NewEmisData!$C:$C, $H304, NewEmisData!$D:$D, CN$2))</f>
        <v>1.38171562279483E-2</v>
      </c>
      <c r="CO304" s="335">
        <f>$I304*IF($G304="Pickup", SUMIFS(NewEmisData!G:G, NewEmisData!$A:$A, "Pickup", NewEmisData!$B:$B, $A304, NewEmisData!$C:$C, $H304, NewEmisData!$D:$D, CO$2), SUMIFS(NewEmisData!G:G, NewEmisData!$A:$A, "LDV", NewEmisData!$B:$B, $A304, NewEmisData!$C:$C, $H304, NewEmisData!$D:$D, CO$2))</f>
        <v>1.08300618523644E-2</v>
      </c>
      <c r="CP304" s="335">
        <f>$I304*IF($G304="Pickup", SUMIFS(NewEmisData!H:H, NewEmisData!$A:$A, "Pickup", NewEmisData!$B:$B, $A304, NewEmisData!$C:$C, $H304, NewEmisData!$D:$D, CP$2), SUMIFS(NewEmisData!H:H, NewEmisData!$A:$A, "LDV", NewEmisData!$B:$B, $A304, NewEmisData!$C:$C, $H304, NewEmisData!$D:$D, CP$2))</f>
        <v>8.8590497727664592E-3</v>
      </c>
      <c r="CQ304" s="335">
        <f>$I304*IF($G304="Pickup", SUMIFS(NewEmisData!I:I, NewEmisData!$A:$A, "Pickup", NewEmisData!$B:$B, $A304, NewEmisData!$C:$C, $H304, NewEmisData!$D:$D, CQ$2), SUMIFS(NewEmisData!I:I, NewEmisData!$A:$A, "LDV", NewEmisData!$B:$B, $A304, NewEmisData!$C:$C, $H304, NewEmisData!$D:$D, CQ$2))</f>
        <v>7.8772882665567503E-3</v>
      </c>
      <c r="CR304" s="335">
        <f>$I304*IF($G304="Pickup", SUMIFS(NewEmisData!J:J, NewEmisData!$A:$A, "Pickup", NewEmisData!$B:$B, $A304, NewEmisData!$C:$C, $H304, NewEmisData!$D:$D, CR$2), SUMIFS(NewEmisData!J:J, NewEmisData!$A:$A, "LDV", NewEmisData!$B:$B, $A304, NewEmisData!$C:$C, $H304, NewEmisData!$D:$D, CR$2))</f>
        <v>7.4435823260364103E-3</v>
      </c>
      <c r="CS304" s="335">
        <f>$I304*IF($G304="Pickup", SUMIFS(NewEmisData!K:K, NewEmisData!$A:$A, "Pickup", NewEmisData!$B:$B, $A304, NewEmisData!$C:$C, $H304, NewEmisData!$D:$D, CS$2), SUMIFS(NewEmisData!K:K, NewEmisData!$A:$A, "LDV", NewEmisData!$B:$B, $A304, NewEmisData!$C:$C, $H304, NewEmisData!$D:$D, CS$2))</f>
        <v>7.3936885133113802E-3</v>
      </c>
      <c r="CT304" s="335">
        <f>$I304*IF($G304="Pickup", SUMIFS(NewEmisData!L:L, NewEmisData!$A:$A, "Pickup", NewEmisData!$B:$B, $A304, NewEmisData!$C:$C, $H304, NewEmisData!$D:$D, CT$2), SUMIFS(NewEmisData!L:L, NewEmisData!$A:$A, "LDV", NewEmisData!$B:$B, $A304, NewEmisData!$C:$C, $H304, NewEmisData!$D:$D, CT$2))</f>
        <v>7.3123849031120399E-3</v>
      </c>
      <c r="CU304" s="335">
        <f>$I304*IF($G304="Pickup", SUMIFS(NewEmisData!M:M, NewEmisData!$A:$A, "Pickup", NewEmisData!$B:$B, $A304, NewEmisData!$C:$C, $H304, NewEmisData!$D:$D, CU$2), SUMIFS(NewEmisData!M:M, NewEmisData!$A:$A, "LDV", NewEmisData!$B:$B, $A304, NewEmisData!$C:$C, $H304, NewEmisData!$D:$D, CU$2))</f>
        <v>7.31189121492953E-3</v>
      </c>
      <c r="CV304" s="335">
        <v>6.9734009009235556E-3</v>
      </c>
      <c r="CW304" s="335">
        <v>4.0498104655261064E-3</v>
      </c>
      <c r="CX304" s="335">
        <v>2.5030350838759993E-3</v>
      </c>
      <c r="CY304" s="335">
        <v>2.1151214403419519E-3</v>
      </c>
      <c r="CZ304" s="335">
        <v>1.7489979687569375E-3</v>
      </c>
      <c r="DA304" s="335">
        <v>1.340486996695321E-3</v>
      </c>
      <c r="DB304" s="335">
        <v>1.0553769116342638E-3</v>
      </c>
      <c r="DC304" s="335">
        <v>1.0132227560056145E-3</v>
      </c>
      <c r="DD304" s="335">
        <v>1.0003159541004489E-3</v>
      </c>
      <c r="DE304" s="335">
        <v>9.9860782000699166E-4</v>
      </c>
      <c r="DF304" s="335">
        <v>9.9860782000699166E-4</v>
      </c>
      <c r="DG304" s="335">
        <f>$I304*IF($G304="Pickup", SUMIFS(NewEmisData!E:E, NewEmisData!$A:$A, "Pickup", NewEmisData!$B:$B, $A304, NewEmisData!$C:$C, $H304, NewEmisData!$D:$D, DG$2), SUMIFS(NewEmisData!E:E, NewEmisData!$A:$A, "LDV", NewEmisData!$B:$B, $A304, NewEmisData!$C:$C, $H304, NewEmisData!$D:$D, DG$2))</f>
        <v>0</v>
      </c>
      <c r="DH304" s="335">
        <f>$I304*IF($G304="Pickup", SUMIFS(NewEmisData!F:F, NewEmisData!$A:$A, "Pickup", NewEmisData!$B:$B, $A304, NewEmisData!$C:$C, $H304, NewEmisData!$D:$D, DH$2), SUMIFS(NewEmisData!F:F, NewEmisData!$A:$A, "LDV", NewEmisData!$B:$B, $A304, NewEmisData!$C:$C, $H304, NewEmisData!$D:$D, DH$2))</f>
        <v>0</v>
      </c>
      <c r="DI304" s="335">
        <f>$I304*IF($G304="Pickup", SUMIFS(NewEmisData!G:G, NewEmisData!$A:$A, "Pickup", NewEmisData!$B:$B, $A304, NewEmisData!$C:$C, $H304, NewEmisData!$D:$D, DI$2), SUMIFS(NewEmisData!G:G, NewEmisData!$A:$A, "LDV", NewEmisData!$B:$B, $A304, NewEmisData!$C:$C, $H304, NewEmisData!$D:$D, DI$2))</f>
        <v>0</v>
      </c>
      <c r="DJ304" s="335">
        <f>$I304*IF($G304="Pickup", SUMIFS(NewEmisData!H:H, NewEmisData!$A:$A, "Pickup", NewEmisData!$B:$B, $A304, NewEmisData!$C:$C, $H304, NewEmisData!$D:$D, DJ$2), SUMIFS(NewEmisData!H:H, NewEmisData!$A:$A, "LDV", NewEmisData!$B:$B, $A304, NewEmisData!$C:$C, $H304, NewEmisData!$D:$D, DJ$2))</f>
        <v>0</v>
      </c>
      <c r="DK304" s="335">
        <f>$I304*IF($G304="Pickup", SUMIFS(NewEmisData!I:I, NewEmisData!$A:$A, "Pickup", NewEmisData!$B:$B, $A304, NewEmisData!$C:$C, $H304, NewEmisData!$D:$D, DK$2), SUMIFS(NewEmisData!I:I, NewEmisData!$A:$A, "LDV", NewEmisData!$B:$B, $A304, NewEmisData!$C:$C, $H304, NewEmisData!$D:$D, DK$2))</f>
        <v>0</v>
      </c>
      <c r="DL304" s="335">
        <f>$I304*IF($G304="Pickup", SUMIFS(NewEmisData!J:J, NewEmisData!$A:$A, "Pickup", NewEmisData!$B:$B, $A304, NewEmisData!$C:$C, $H304, NewEmisData!$D:$D, DL$2), SUMIFS(NewEmisData!J:J, NewEmisData!$A:$A, "LDV", NewEmisData!$B:$B, $A304, NewEmisData!$C:$C, $H304, NewEmisData!$D:$D, DL$2))</f>
        <v>0</v>
      </c>
      <c r="DM304" s="335">
        <f>$I304*IF($G304="Pickup", SUMIFS(NewEmisData!K:K, NewEmisData!$A:$A, "Pickup", NewEmisData!$B:$B, $A304, NewEmisData!$C:$C, $H304, NewEmisData!$D:$D, DM$2), SUMIFS(NewEmisData!K:K, NewEmisData!$A:$A, "LDV", NewEmisData!$B:$B, $A304, NewEmisData!$C:$C, $H304, NewEmisData!$D:$D, DM$2))</f>
        <v>0</v>
      </c>
      <c r="DN304" s="335">
        <f>$I304*IF($G304="Pickup", SUMIFS(NewEmisData!L:L, NewEmisData!$A:$A, "Pickup", NewEmisData!$B:$B, $A304, NewEmisData!$C:$C, $H304, NewEmisData!$D:$D, DN$2), SUMIFS(NewEmisData!L:L, NewEmisData!$A:$A, "LDV", NewEmisData!$B:$B, $A304, NewEmisData!$C:$C, $H304, NewEmisData!$D:$D, DN$2))</f>
        <v>0</v>
      </c>
      <c r="DO304" s="335">
        <f>$I304*IF($G304="Pickup", SUMIFS(NewEmisData!M:M, NewEmisData!$A:$A, "Pickup", NewEmisData!$B:$B, $A304, NewEmisData!$C:$C, $H304, NewEmisData!$D:$D, DO$2), SUMIFS(NewEmisData!M:M, NewEmisData!$A:$A, "LDV", NewEmisData!$B:$B, $A304, NewEmisData!$C:$C, $H304, NewEmisData!$D:$D, DO$2))</f>
        <v>0</v>
      </c>
      <c r="DP304" s="335">
        <v>2.023129771030282E-3</v>
      </c>
      <c r="DQ304" s="335">
        <f>$I304*IF($G304="Pickup", SUMIFS(NewEmisData!E:E, NewEmisData!$A:$A, "Pickup", NewEmisData!$B:$B, $A304, NewEmisData!$C:$C, $H304, NewEmisData!$D:$D, DQ$2), SUMIFS(NewEmisData!E:E, NewEmisData!$A:$A, "LDV", NewEmisData!$B:$B, $A304, NewEmisData!$C:$C, $H304, NewEmisData!$D:$D, DQ$2))</f>
        <v>1.45246052556386E-2</v>
      </c>
      <c r="DR304" s="335">
        <f>$I304*IF($G304="Pickup", SUMIFS(NewEmisData!F:F, NewEmisData!$A:$A, "Pickup", NewEmisData!$B:$B, $A304, NewEmisData!$C:$C, $H304, NewEmisData!$D:$D, DR$2), SUMIFS(NewEmisData!F:F, NewEmisData!$A:$A, "LDV", NewEmisData!$B:$B, $A304, NewEmisData!$C:$C, $H304, NewEmisData!$D:$D, DR$2))</f>
        <v>8.5576317868897907E-3</v>
      </c>
      <c r="DS304" s="335">
        <f>$I304*IF($G304="Pickup", SUMIFS(NewEmisData!G:G, NewEmisData!$A:$A, "Pickup", NewEmisData!$B:$B, $A304, NewEmisData!$C:$C, $H304, NewEmisData!$D:$D, DS$2), SUMIFS(NewEmisData!G:G, NewEmisData!$A:$A, "LDV", NewEmisData!$B:$B, $A304, NewEmisData!$C:$C, $H304, NewEmisData!$D:$D, DS$2))</f>
        <v>6.6798910124453298E-3</v>
      </c>
      <c r="DT304" s="335">
        <f>$I304*IF($G304="Pickup", SUMIFS(NewEmisData!H:H, NewEmisData!$A:$A, "Pickup", NewEmisData!$B:$B, $A304, NewEmisData!$C:$C, $H304, NewEmisData!$D:$D, DT$2), SUMIFS(NewEmisData!H:H, NewEmisData!$A:$A, "LDV", NewEmisData!$B:$B, $A304, NewEmisData!$C:$C, $H304, NewEmisData!$D:$D, DT$2))</f>
        <v>5.1684543516808098E-3</v>
      </c>
      <c r="DU304" s="335">
        <f>$I304*IF($G304="Pickup", SUMIFS(NewEmisData!I:I, NewEmisData!$A:$A, "Pickup", NewEmisData!$B:$B, $A304, NewEmisData!$C:$C, $H304, NewEmisData!$D:$D, DU$2), SUMIFS(NewEmisData!I:I, NewEmisData!$A:$A, "LDV", NewEmisData!$B:$B, $A304, NewEmisData!$C:$C, $H304, NewEmisData!$D:$D, DU$2))</f>
        <v>4.0637666627415803E-3</v>
      </c>
      <c r="DV304" s="335">
        <f>$I304*IF($G304="Pickup", SUMIFS(NewEmisData!J:J, NewEmisData!$A:$A, "Pickup", NewEmisData!$B:$B, $A304, NewEmisData!$C:$C, $H304, NewEmisData!$D:$D, DV$2), SUMIFS(NewEmisData!J:J, NewEmisData!$A:$A, "LDV", NewEmisData!$B:$B, $A304, NewEmisData!$C:$C, $H304, NewEmisData!$D:$D, DV$2))</f>
        <v>3.5439556352963399E-3</v>
      </c>
      <c r="DW304" s="335">
        <f>$I304*IF($G304="Pickup", SUMIFS(NewEmisData!K:K, NewEmisData!$A:$A, "Pickup", NewEmisData!$B:$B, $A304, NewEmisData!$C:$C, $H304, NewEmisData!$D:$D, DW$2), SUMIFS(NewEmisData!K:K, NewEmisData!$A:$A, "LDV", NewEmisData!$B:$B, $A304, NewEmisData!$C:$C, $H304, NewEmisData!$D:$D, DW$2))</f>
        <v>3.25169320270512E-3</v>
      </c>
      <c r="DX304" s="335">
        <f>$I304*IF($G304="Pickup", SUMIFS(NewEmisData!L:L, NewEmisData!$A:$A, "Pickup", NewEmisData!$B:$B, $A304, NewEmisData!$C:$C, $H304, NewEmisData!$D:$D, DX$2), SUMIFS(NewEmisData!L:L, NewEmisData!$A:$A, "LDV", NewEmisData!$B:$B, $A304, NewEmisData!$C:$C, $H304, NewEmisData!$D:$D, DX$2))</f>
        <v>3.1576560516429699E-3</v>
      </c>
      <c r="DY304" s="335">
        <f>$I304*IF($G304="Pickup", SUMIFS(NewEmisData!M:M, NewEmisData!$A:$A, "Pickup", NewEmisData!$B:$B, $A304, NewEmisData!$C:$C, $H304, NewEmisData!$D:$D, DY$2), SUMIFS(NewEmisData!M:M, NewEmisData!$A:$A, "LDV", NewEmisData!$B:$B, $A304, NewEmisData!$C:$C, $H304, NewEmisData!$D:$D, DY$2))</f>
        <v>3.1088285848124E-3</v>
      </c>
      <c r="DZ304" s="335">
        <v>5.594489642908501E-3</v>
      </c>
      <c r="EA304" s="335">
        <f t="shared" si="542"/>
        <v>465.43339574540698</v>
      </c>
      <c r="EB304" s="335">
        <f t="shared" si="543"/>
        <v>447.45086858043499</v>
      </c>
      <c r="EC304" s="335">
        <f t="shared" si="544"/>
        <v>371.68579631799702</v>
      </c>
      <c r="ED304" s="335">
        <f t="shared" si="545"/>
        <v>316.68783468886801</v>
      </c>
      <c r="EE304" s="335">
        <f t="shared" si="546"/>
        <v>274.45359564691302</v>
      </c>
      <c r="EF304" s="335">
        <f t="shared" si="547"/>
        <v>250.610452801164</v>
      </c>
      <c r="EG304" s="335">
        <f t="shared" si="548"/>
        <v>239.96929474207201</v>
      </c>
      <c r="EH304" s="335">
        <f t="shared" si="549"/>
        <v>236.17949059358199</v>
      </c>
      <c r="EI304" s="335">
        <f t="shared" si="550"/>
        <v>234.77621268414799</v>
      </c>
      <c r="EJ304" s="335">
        <f t="shared" si="551"/>
        <v>0.27672218065037407</v>
      </c>
      <c r="EK304" s="335">
        <f t="shared" si="552"/>
        <v>0.76817370125590101</v>
      </c>
      <c r="EL304" s="335">
        <f t="shared" si="553"/>
        <v>0.34255400012381199</v>
      </c>
      <c r="EM304" s="335">
        <f t="shared" si="554"/>
        <v>0.22026197441968301</v>
      </c>
      <c r="EN304" s="335">
        <f t="shared" si="555"/>
        <v>0.146130223505477</v>
      </c>
      <c r="EO304" s="335">
        <f t="shared" si="556"/>
        <v>9.25204446820201E-2</v>
      </c>
      <c r="EP304" s="335">
        <f t="shared" si="557"/>
        <v>6.9646332093205393E-2</v>
      </c>
      <c r="EQ304" s="335">
        <f t="shared" si="558"/>
        <v>6.0285539426727999E-2</v>
      </c>
      <c r="ER304" s="335">
        <f t="shared" si="559"/>
        <v>5.7685517085836899E-2</v>
      </c>
      <c r="ES304" s="335">
        <f t="shared" si="560"/>
        <v>5.6336256806388998E-2</v>
      </c>
      <c r="ET304" s="335">
        <f t="shared" si="561"/>
        <v>6.1988464688476796E-2</v>
      </c>
      <c r="EU304" s="335">
        <f t="shared" si="562"/>
        <v>8.0536316527093799E-3</v>
      </c>
      <c r="EV304" s="335">
        <f t="shared" si="563"/>
        <v>7.7424694052717798E-3</v>
      </c>
      <c r="EW304" s="335">
        <f t="shared" si="564"/>
        <v>5.3320257089092297E-3</v>
      </c>
      <c r="EX304" s="335">
        <f t="shared" si="565"/>
        <v>4.5430510168157703E-3</v>
      </c>
      <c r="EY304" s="335">
        <f t="shared" si="566"/>
        <v>3.9371785778053803E-3</v>
      </c>
      <c r="EZ304" s="335">
        <f t="shared" si="567"/>
        <v>3.5951364530025401E-3</v>
      </c>
      <c r="FA304" s="335">
        <f t="shared" si="568"/>
        <v>3.4424852382502098E-3</v>
      </c>
      <c r="FB304" s="335">
        <f t="shared" si="569"/>
        <v>3.38811619026995E-3</v>
      </c>
      <c r="FC304" s="335">
        <f t="shared" si="570"/>
        <v>3.36798790618778E-3</v>
      </c>
      <c r="FD304" s="335">
        <f t="shared" si="571"/>
        <v>1.7442083422488778E-3</v>
      </c>
      <c r="FE304" s="335">
        <f t="shared" si="572"/>
        <v>7.6317156939691294E-2</v>
      </c>
      <c r="FF304" s="335">
        <f t="shared" si="573"/>
        <v>7.1544642944165196E-2</v>
      </c>
      <c r="FG304" s="335">
        <f t="shared" si="574"/>
        <v>5.8249743312617203E-2</v>
      </c>
      <c r="FH304" s="335">
        <f t="shared" si="575"/>
        <v>5.6730049378736901E-2</v>
      </c>
      <c r="FI304" s="335">
        <f t="shared" si="576"/>
        <v>5.5297861804990203E-2</v>
      </c>
      <c r="FJ304" s="335">
        <f t="shared" si="577"/>
        <v>5.4156352090813403E-2</v>
      </c>
      <c r="FK304" s="335">
        <f t="shared" si="578"/>
        <v>5.3430662266944498E-2</v>
      </c>
      <c r="FL304" s="335">
        <f t="shared" si="579"/>
        <v>5.3062743786751999E-2</v>
      </c>
      <c r="FM304" s="335">
        <f t="shared" si="580"/>
        <v>5.2850768620488903E-2</v>
      </c>
      <c r="FN304" s="335">
        <f t="shared" si="581"/>
        <v>4.7629366333098749E-2</v>
      </c>
      <c r="FO304" s="335">
        <f t="shared" si="582"/>
        <v>2.00368746679381E-2</v>
      </c>
      <c r="FP304" s="335">
        <f t="shared" si="583"/>
        <v>1.58149288879222E-2</v>
      </c>
      <c r="FQ304" s="335">
        <f t="shared" si="584"/>
        <v>1.2889012730210401E-2</v>
      </c>
      <c r="FR304" s="335">
        <f t="shared" si="585"/>
        <v>1.1544674905883E-2</v>
      </c>
      <c r="FS304" s="335">
        <f t="shared" si="586"/>
        <v>1.0277724336371899E-2</v>
      </c>
      <c r="FT304" s="335">
        <f t="shared" si="587"/>
        <v>9.2679749278735592E-3</v>
      </c>
      <c r="FU304" s="335">
        <f t="shared" si="588"/>
        <v>8.6259896432645099E-3</v>
      </c>
      <c r="FV304" s="335">
        <f t="shared" si="589"/>
        <v>8.3004876330209296E-3</v>
      </c>
      <c r="FW304" s="335">
        <f t="shared" si="590"/>
        <v>8.1129702157430005E-3</v>
      </c>
      <c r="FX304" s="335">
        <f t="shared" si="591"/>
        <v>9.4789149915835945E-3</v>
      </c>
    </row>
    <row r="305" spans="1:180" x14ac:dyDescent="0.2">
      <c r="A305" s="305" t="str">
        <f>IF(LEFT(TRIM(TechData_All!AJ58),1)="*", _xlfn.CONCAT("*","R2"), "R2")</f>
        <v>R2</v>
      </c>
      <c r="B305" s="305" t="str">
        <f>TechData_All!A58</f>
        <v>TLPCNG11</v>
      </c>
      <c r="C305" s="305" t="str">
        <f>TechData_All!C58</f>
        <v>TL.CNG.P.CNG.2011</v>
      </c>
      <c r="D305" s="301" t="str">
        <f>TechData_All!D58</f>
        <v>bn-vmt, bn-vmt/a</v>
      </c>
      <c r="E305" s="301" t="str">
        <f>TechData_All!E58</f>
        <v>TRNCNGL</v>
      </c>
      <c r="F305" s="301" t="str">
        <f>TechData_All!F58</f>
        <v>TL</v>
      </c>
      <c r="G305" s="315" t="s">
        <v>820</v>
      </c>
      <c r="H305" s="301" t="s">
        <v>814</v>
      </c>
      <c r="I305" s="315">
        <v>1</v>
      </c>
      <c r="J305" s="315" t="str">
        <f t="shared" si="592"/>
        <v>Pickup-GSL</v>
      </c>
      <c r="K305" s="335">
        <f>$I305*IF($G305="Pickup", SUMIFS(NewEmisData!E:E, NewEmisData!$A:$A, "Pickup", NewEmisData!$B:$B, $A305, NewEmisData!$C:$C, $H305, NewEmisData!$D:$D, K$2), SUMIFS(NewEmisData!E:E, NewEmisData!$A:$A, "LDV", NewEmisData!$B:$B, $A305, NewEmisData!$C:$C, $H305, NewEmisData!$D:$D, K$2))</f>
        <v>643.29881695558004</v>
      </c>
      <c r="L305" s="335">
        <f>$I305*IF($G305="Pickup", SUMIFS(NewEmisData!F:F, NewEmisData!$A:$A, "Pickup", NewEmisData!$B:$B, $A305, NewEmisData!$C:$C, $H305, NewEmisData!$D:$D, L$2), SUMIFS(NewEmisData!F:F, NewEmisData!$A:$A, "LDV", NewEmisData!$B:$B, $A305, NewEmisData!$C:$C, $H305, NewEmisData!$D:$D, L$2))</f>
        <v>583.43082633307301</v>
      </c>
      <c r="M305" s="335">
        <f>$I305*IF($G305="Pickup", SUMIFS(NewEmisData!G:G, NewEmisData!$A:$A, "Pickup", NewEmisData!$B:$B, $A305, NewEmisData!$C:$C, $H305, NewEmisData!$D:$D, M$2), SUMIFS(NewEmisData!G:G, NewEmisData!$A:$A, "LDV", NewEmisData!$B:$B, $A305, NewEmisData!$C:$C, $H305, NewEmisData!$D:$D, M$2))</f>
        <v>563.26223885442596</v>
      </c>
      <c r="N305" s="335">
        <f>$I305*IF($G305="Pickup", SUMIFS(NewEmisData!H:H, NewEmisData!$A:$A, "Pickup", NewEmisData!$B:$B, $A305, NewEmisData!$C:$C, $H305, NewEmisData!$D:$D, N$2), SUMIFS(NewEmisData!H:H, NewEmisData!$A:$A, "LDV", NewEmisData!$B:$B, $A305, NewEmisData!$C:$C, $H305, NewEmisData!$D:$D, N$2))</f>
        <v>471.244671967888</v>
      </c>
      <c r="O305" s="335">
        <f>$I305*IF($G305="Pickup", SUMIFS(NewEmisData!I:I, NewEmisData!$A:$A, "Pickup", NewEmisData!$B:$B, $A305, NewEmisData!$C:$C, $H305, NewEmisData!$D:$D, O$2), SUMIFS(NewEmisData!I:I, NewEmisData!$A:$A, "LDV", NewEmisData!$B:$B, $A305, NewEmisData!$C:$C, $H305, NewEmisData!$D:$D, O$2))</f>
        <v>412.13992934500197</v>
      </c>
      <c r="P305" s="335">
        <f>$I305*IF($G305="Pickup", SUMIFS(NewEmisData!J:J, NewEmisData!$A:$A, "Pickup", NewEmisData!$B:$B, $A305, NewEmisData!$C:$C, $H305, NewEmisData!$D:$D, P$2), SUMIFS(NewEmisData!J:J, NewEmisData!$A:$A, "LDV", NewEmisData!$B:$B, $A305, NewEmisData!$C:$C, $H305, NewEmisData!$D:$D, P$2))</f>
        <v>382.15841850216998</v>
      </c>
      <c r="Q305" s="335">
        <f>$I305*IF($G305="Pickup", SUMIFS(NewEmisData!K:K, NewEmisData!$A:$A, "Pickup", NewEmisData!$B:$B, $A305, NewEmisData!$C:$C, $H305, NewEmisData!$D:$D, Q$2), SUMIFS(NewEmisData!K:K, NewEmisData!$A:$A, "LDV", NewEmisData!$B:$B, $A305, NewEmisData!$C:$C, $H305, NewEmisData!$D:$D, Q$2))</f>
        <v>369.00588961547999</v>
      </c>
      <c r="R305" s="335">
        <f>$I305*IF($G305="Pickup", SUMIFS(NewEmisData!L:L, NewEmisData!$A:$A, "Pickup", NewEmisData!$B:$B, $A305, NewEmisData!$C:$C, $H305, NewEmisData!$D:$D, R$2), SUMIFS(NewEmisData!L:L, NewEmisData!$A:$A, "LDV", NewEmisData!$B:$B, $A305, NewEmisData!$C:$C, $H305, NewEmisData!$D:$D, R$2))</f>
        <v>366.289622530256</v>
      </c>
      <c r="S305" s="335">
        <f>$I305*IF($G305="Pickup", SUMIFS(NewEmisData!M:M, NewEmisData!$A:$A, "Pickup", NewEmisData!$B:$B, $A305, NewEmisData!$C:$C, $H305, NewEmisData!$D:$D, S$2), SUMIFS(NewEmisData!M:M, NewEmisData!$A:$A, "LDV", NewEmisData!$B:$B, $A305, NewEmisData!$C:$C, $H305, NewEmisData!$D:$D, S$2))</f>
        <v>365.86844674955302</v>
      </c>
      <c r="T305" s="335">
        <v>0.27672218065037407</v>
      </c>
      <c r="U305" s="335">
        <f>$I305*IF($G305="Pickup", SUMIFS(NewEmisData!E:E, NewEmisData!$A:$A, "Pickup", NewEmisData!$B:$B, $A305, NewEmisData!$C:$C, $H305, NewEmisData!$D:$D, U$2), SUMIFS(NewEmisData!E:E, NewEmisData!$A:$A, "LDV", NewEmisData!$B:$B, $A305, NewEmisData!$C:$C, $H305, NewEmisData!$D:$D, U$2))</f>
        <v>1.0718533711852101</v>
      </c>
      <c r="V305" s="335">
        <f>$I305*IF($G305="Pickup", SUMIFS(NewEmisData!F:F, NewEmisData!$A:$A, "Pickup", NewEmisData!$B:$B, $A305, NewEmisData!$C:$C, $H305, NewEmisData!$D:$D, V$2), SUMIFS(NewEmisData!F:F, NewEmisData!$A:$A, "LDV", NewEmisData!$B:$B, $A305, NewEmisData!$C:$C, $H305, NewEmisData!$D:$D, V$2))</f>
        <v>0.36460893881337703</v>
      </c>
      <c r="W305" s="335">
        <f>$I305*IF($G305="Pickup", SUMIFS(NewEmisData!G:G, NewEmisData!$A:$A, "Pickup", NewEmisData!$B:$B, $A305, NewEmisData!$C:$C, $H305, NewEmisData!$D:$D, W$2), SUMIFS(NewEmisData!G:G, NewEmisData!$A:$A, "LDV", NewEmisData!$B:$B, $A305, NewEmisData!$C:$C, $H305, NewEmisData!$D:$D, W$2))</f>
        <v>0.21511450722659001</v>
      </c>
      <c r="X305" s="335">
        <f>$I305*IF($G305="Pickup", SUMIFS(NewEmisData!H:H, NewEmisData!$A:$A, "Pickup", NewEmisData!$B:$B, $A305, NewEmisData!$C:$C, $H305, NewEmisData!$D:$D, X$2), SUMIFS(NewEmisData!H:H, NewEmisData!$A:$A, "LDV", NewEmisData!$B:$B, $A305, NewEmisData!$C:$C, $H305, NewEmisData!$D:$D, X$2))</f>
        <v>0.139073943805895</v>
      </c>
      <c r="Y305" s="335">
        <f>$I305*IF($G305="Pickup", SUMIFS(NewEmisData!I:I, NewEmisData!$A:$A, "Pickup", NewEmisData!$B:$B, $A305, NewEmisData!$C:$C, $H305, NewEmisData!$D:$D, Y$2), SUMIFS(NewEmisData!I:I, NewEmisData!$A:$A, "LDV", NewEmisData!$B:$B, $A305, NewEmisData!$C:$C, $H305, NewEmisData!$D:$D, Y$2))</f>
        <v>9.3994703060775397E-2</v>
      </c>
      <c r="Z305" s="335">
        <f>$I305*IF($G305="Pickup", SUMIFS(NewEmisData!J:J, NewEmisData!$A:$A, "Pickup", NewEmisData!$B:$B, $A305, NewEmisData!$C:$C, $H305, NewEmisData!$D:$D, Z$2), SUMIFS(NewEmisData!J:J, NewEmisData!$A:$A, "LDV", NewEmisData!$B:$B, $A305, NewEmisData!$C:$C, $H305, NewEmisData!$D:$D, Z$2))</f>
        <v>6.4842069109482106E-2</v>
      </c>
      <c r="AA305" s="335">
        <f>$I305*IF($G305="Pickup", SUMIFS(NewEmisData!K:K, NewEmisData!$A:$A, "Pickup", NewEmisData!$B:$B, $A305, NewEmisData!$C:$C, $H305, NewEmisData!$D:$D, AA$2), SUMIFS(NewEmisData!K:K, NewEmisData!$A:$A, "LDV", NewEmisData!$B:$B, $A305, NewEmisData!$C:$C, $H305, NewEmisData!$D:$D, AA$2))</f>
        <v>5.3324297371198003E-2</v>
      </c>
      <c r="AB305" s="335">
        <f>$I305*IF($G305="Pickup", SUMIFS(NewEmisData!L:L, NewEmisData!$A:$A, "Pickup", NewEmisData!$B:$B, $A305, NewEmisData!$C:$C, $H305, NewEmisData!$D:$D, AB$2), SUMIFS(NewEmisData!L:L, NewEmisData!$A:$A, "LDV", NewEmisData!$B:$B, $A305, NewEmisData!$C:$C, $H305, NewEmisData!$D:$D, AB$2))</f>
        <v>5.1077075101125899E-2</v>
      </c>
      <c r="AC305" s="335">
        <f>$I305*IF($G305="Pickup", SUMIFS(NewEmisData!M:M, NewEmisData!$A:$A, "Pickup", NewEmisData!$B:$B, $A305, NewEmisData!$C:$C, $H305, NewEmisData!$D:$D, AC$2), SUMIFS(NewEmisData!M:M, NewEmisData!$A:$A, "LDV", NewEmisData!$B:$B, $A305, NewEmisData!$C:$C, $H305, NewEmisData!$D:$D, AC$2))</f>
        <v>5.0515001573367802E-2</v>
      </c>
      <c r="AD305" s="335">
        <v>6.1988464688476796E-2</v>
      </c>
      <c r="AE305" s="335">
        <f>$I305*IF($G305="Pickup", SUMIFS(NewEmisData!E:E, NewEmisData!$A:$A, "Pickup", NewEmisData!$B:$B, $A305, NewEmisData!$C:$C, $H305, NewEmisData!$D:$D, AE$2), SUMIFS(NewEmisData!E:E, NewEmisData!$A:$A, "LDV", NewEmisData!$B:$B, $A305, NewEmisData!$C:$C, $H305, NewEmisData!$D:$D, AE$2))</f>
        <v>1.1131330015415801E-2</v>
      </c>
      <c r="AF305" s="335">
        <f>$I305*IF($G305="Pickup", SUMIFS(NewEmisData!F:F, NewEmisData!$A:$A, "Pickup", NewEmisData!$B:$B, $A305, NewEmisData!$C:$C, $H305, NewEmisData!$D:$D, AF$2), SUMIFS(NewEmisData!F:F, NewEmisData!$A:$A, "LDV", NewEmisData!$B:$B, $A305, NewEmisData!$C:$C, $H305, NewEmisData!$D:$D, AF$2))</f>
        <v>1.0095400092945701E-2</v>
      </c>
      <c r="AG305" s="335">
        <f>$I305*IF($G305="Pickup", SUMIFS(NewEmisData!G:G, NewEmisData!$A:$A, "Pickup", NewEmisData!$B:$B, $A305, NewEmisData!$C:$C, $H305, NewEmisData!$D:$D, AG$2), SUMIFS(NewEmisData!G:G, NewEmisData!$A:$A, "LDV", NewEmisData!$B:$B, $A305, NewEmisData!$C:$C, $H305, NewEmisData!$D:$D, AG$2))</f>
        <v>8.0802908150159908E-3</v>
      </c>
      <c r="AH305" s="335">
        <f>$I305*IF($G305="Pickup", SUMIFS(NewEmisData!H:H, NewEmisData!$A:$A, "Pickup", NewEmisData!$B:$B, $A305, NewEmisData!$C:$C, $H305, NewEmisData!$D:$D, AH$2), SUMIFS(NewEmisData!H:H, NewEmisData!$A:$A, "LDV", NewEmisData!$B:$B, $A305, NewEmisData!$C:$C, $H305, NewEmisData!$D:$D, AH$2))</f>
        <v>6.7602528861516898E-3</v>
      </c>
      <c r="AI305" s="335">
        <f>$I305*IF($G305="Pickup", SUMIFS(NewEmisData!I:I, NewEmisData!$A:$A, "Pickup", NewEmisData!$B:$B, $A305, NewEmisData!$C:$C, $H305, NewEmisData!$D:$D, AI$2), SUMIFS(NewEmisData!I:I, NewEmisData!$A:$A, "LDV", NewEmisData!$B:$B, $A305, NewEmisData!$C:$C, $H305, NewEmisData!$D:$D, AI$2))</f>
        <v>5.91236027599469E-3</v>
      </c>
      <c r="AJ305" s="335">
        <f>$I305*IF($G305="Pickup", SUMIFS(NewEmisData!J:J, NewEmisData!$A:$A, "Pickup", NewEmisData!$B:$B, $A305, NewEmisData!$C:$C, $H305, NewEmisData!$D:$D, AJ$2), SUMIFS(NewEmisData!J:J, NewEmisData!$A:$A, "LDV", NewEmisData!$B:$B, $A305, NewEmisData!$C:$C, $H305, NewEmisData!$D:$D, AJ$2))</f>
        <v>5.4822597906763401E-3</v>
      </c>
      <c r="AK305" s="335">
        <f>$I305*IF($G305="Pickup", SUMIFS(NewEmisData!K:K, NewEmisData!$A:$A, "Pickup", NewEmisData!$B:$B, $A305, NewEmisData!$C:$C, $H305, NewEmisData!$D:$D, AK$2), SUMIFS(NewEmisData!K:K, NewEmisData!$A:$A, "LDV", NewEmisData!$B:$B, $A305, NewEmisData!$C:$C, $H305, NewEmisData!$D:$D, AK$2))</f>
        <v>5.2935788275333302E-3</v>
      </c>
      <c r="AL305" s="335">
        <f>$I305*IF($G305="Pickup", SUMIFS(NewEmisData!L:L, NewEmisData!$A:$A, "Pickup", NewEmisData!$B:$B, $A305, NewEmisData!$C:$C, $H305, NewEmisData!$D:$D, AL$2), SUMIFS(NewEmisData!L:L, NewEmisData!$A:$A, "LDV", NewEmisData!$B:$B, $A305, NewEmisData!$C:$C, $H305, NewEmisData!$D:$D, AL$2))</f>
        <v>5.2546135130106296E-3</v>
      </c>
      <c r="AM305" s="335">
        <f>$I305*IF($G305="Pickup", SUMIFS(NewEmisData!M:M, NewEmisData!$A:$A, "Pickup", NewEmisData!$B:$B, $A305, NewEmisData!$C:$C, $H305, NewEmisData!$D:$D, AM$2), SUMIFS(NewEmisData!M:M, NewEmisData!$A:$A, "LDV", NewEmisData!$B:$B, $A305, NewEmisData!$C:$C, $H305, NewEmisData!$D:$D, AM$2))</f>
        <v>5.2485706596045499E-3</v>
      </c>
      <c r="AN305" s="335">
        <v>1.7442083422488778E-3</v>
      </c>
      <c r="AO305" s="335">
        <f>$I305*IF($G305="Pickup", SUMIFS(NewEmisData!E:E, NewEmisData!$A:$A, "Pickup", NewEmisData!$B:$B, $A305, NewEmisData!$C:$C, $H305, NewEmisData!$D:$D, AO$2), SUMIFS(NewEmisData!E:E, NewEmisData!$A:$A, "LDV", NewEmisData!$B:$B, $A305, NewEmisData!$C:$C, $H305, NewEmisData!$D:$D, AO$2))</f>
        <v>8.4672967273815902E-2</v>
      </c>
      <c r="AP305" s="335">
        <f>$I305*IF($G305="Pickup", SUMIFS(NewEmisData!F:F, NewEmisData!$A:$A, "Pickup", NewEmisData!$B:$B, $A305, NewEmisData!$C:$C, $H305, NewEmisData!$D:$D, AP$2), SUMIFS(NewEmisData!F:F, NewEmisData!$A:$A, "LDV", NewEmisData!$B:$B, $A305, NewEmisData!$C:$C, $H305, NewEmisData!$D:$D, AP$2))</f>
        <v>8.05962896778539E-2</v>
      </c>
      <c r="AQ305" s="335">
        <f>$I305*IF($G305="Pickup", SUMIFS(NewEmisData!G:G, NewEmisData!$A:$A, "Pickup", NewEmisData!$B:$B, $A305, NewEmisData!$C:$C, $H305, NewEmisData!$D:$D, AQ$2), SUMIFS(NewEmisData!G:G, NewEmisData!$A:$A, "LDV", NewEmisData!$B:$B, $A305, NewEmisData!$C:$C, $H305, NewEmisData!$D:$D, AQ$2))</f>
        <v>8.8160367229529593E-2</v>
      </c>
      <c r="AR305" s="335">
        <f>$I305*IF($G305="Pickup", SUMIFS(NewEmisData!H:H, NewEmisData!$A:$A, "Pickup", NewEmisData!$B:$B, $A305, NewEmisData!$C:$C, $H305, NewEmisData!$D:$D, AR$2), SUMIFS(NewEmisData!H:H, NewEmisData!$A:$A, "LDV", NewEmisData!$B:$B, $A305, NewEmisData!$C:$C, $H305, NewEmisData!$D:$D, AR$2))</f>
        <v>8.6879117258843994E-2</v>
      </c>
      <c r="AS305" s="335">
        <f>$I305*IF($G305="Pickup", SUMIFS(NewEmisData!I:I, NewEmisData!$A:$A, "Pickup", NewEmisData!$B:$B, $A305, NewEmisData!$C:$C, $H305, NewEmisData!$D:$D, AS$2), SUMIFS(NewEmisData!I:I, NewEmisData!$A:$A, "LDV", NewEmisData!$B:$B, $A305, NewEmisData!$C:$C, $H305, NewEmisData!$D:$D, AS$2))</f>
        <v>8.54475878127927E-2</v>
      </c>
      <c r="AT305" s="335">
        <f>$I305*IF($G305="Pickup", SUMIFS(NewEmisData!J:J, NewEmisData!$A:$A, "Pickup", NewEmisData!$B:$B, $A305, NewEmisData!$C:$C, $H305, NewEmisData!$D:$D, AT$2), SUMIFS(NewEmisData!J:J, NewEmisData!$A:$A, "LDV", NewEmisData!$B:$B, $A305, NewEmisData!$C:$C, $H305, NewEmisData!$D:$D, AT$2))</f>
        <v>8.4196574123060697E-2</v>
      </c>
      <c r="AU305" s="335">
        <f>$I305*IF($G305="Pickup", SUMIFS(NewEmisData!K:K, NewEmisData!$A:$A, "Pickup", NewEmisData!$B:$B, $A305, NewEmisData!$C:$C, $H305, NewEmisData!$D:$D, AU$2), SUMIFS(NewEmisData!K:K, NewEmisData!$A:$A, "LDV", NewEmisData!$B:$B, $A305, NewEmisData!$C:$C, $H305, NewEmisData!$D:$D, AU$2))</f>
        <v>8.3484871045575698E-2</v>
      </c>
      <c r="AV305" s="335">
        <f>$I305*IF($G305="Pickup", SUMIFS(NewEmisData!L:L, NewEmisData!$A:$A, "Pickup", NewEmisData!$B:$B, $A305, NewEmisData!$C:$C, $H305, NewEmisData!$D:$D, AV$2), SUMIFS(NewEmisData!L:L, NewEmisData!$A:$A, "LDV", NewEmisData!$B:$B, $A305, NewEmisData!$C:$C, $H305, NewEmisData!$D:$D, AV$2))</f>
        <v>8.3214240833257597E-2</v>
      </c>
      <c r="AW305" s="335">
        <f>$I305*IF($G305="Pickup", SUMIFS(NewEmisData!M:M, NewEmisData!$A:$A, "Pickup", NewEmisData!$B:$B, $A305, NewEmisData!$C:$C, $H305, NewEmisData!$D:$D, AW$2), SUMIFS(NewEmisData!M:M, NewEmisData!$A:$A, "LDV", NewEmisData!$B:$B, $A305, NewEmisData!$C:$C, $H305, NewEmisData!$D:$D, AW$2))</f>
        <v>8.3146851731389901E-2</v>
      </c>
      <c r="AX305" s="335">
        <v>4.7629366333098749E-2</v>
      </c>
      <c r="AY305" s="335">
        <f>$I305*IF($G305="Pickup", SUMIFS(NewEmisData!E:E, NewEmisData!$A:$A, "Pickup", NewEmisData!$B:$B, $A305, NewEmisData!$C:$C, $H305, NewEmisData!$D:$D, AY$2), SUMIFS(NewEmisData!E:E, NewEmisData!$A:$A, "LDV", NewEmisData!$B:$B, $A305, NewEmisData!$C:$C, $H305, NewEmisData!$D:$D, AY$2))</f>
        <v>1.9937709526913299E-2</v>
      </c>
      <c r="AZ305" s="335">
        <f>$I305*IF($G305="Pickup", SUMIFS(NewEmisData!F:F, NewEmisData!$A:$A, "Pickup", NewEmisData!$B:$B, $A305, NewEmisData!$C:$C, $H305, NewEmisData!$D:$D, AZ$2), SUMIFS(NewEmisData!F:F, NewEmisData!$A:$A, "LDV", NewEmisData!$B:$B, $A305, NewEmisData!$C:$C, $H305, NewEmisData!$D:$D, AZ$2))</f>
        <v>1.6339868026240802E-2</v>
      </c>
      <c r="BA305" s="335">
        <f>$I305*IF($G305="Pickup", SUMIFS(NewEmisData!G:G, NewEmisData!$A:$A, "Pickup", NewEmisData!$B:$B, $A305, NewEmisData!$C:$C, $H305, NewEmisData!$D:$D, BA$2), SUMIFS(NewEmisData!G:G, NewEmisData!$A:$A, "LDV", NewEmisData!$B:$B, $A305, NewEmisData!$C:$C, $H305, NewEmisData!$D:$D, BA$2))</f>
        <v>1.6728363465573801E-2</v>
      </c>
      <c r="BB305" s="335">
        <f>$I305*IF($G305="Pickup", SUMIFS(NewEmisData!H:H, NewEmisData!$A:$A, "Pickup", NewEmisData!$B:$B, $A305, NewEmisData!$C:$C, $H305, NewEmisData!$D:$D, BB$2), SUMIFS(NewEmisData!H:H, NewEmisData!$A:$A, "LDV", NewEmisData!$B:$B, $A305, NewEmisData!$C:$C, $H305, NewEmisData!$D:$D, BB$2))</f>
        <v>1.55904538446416E-2</v>
      </c>
      <c r="BC305" s="335">
        <f>$I305*IF($G305="Pickup", SUMIFS(NewEmisData!I:I, NewEmisData!$A:$A, "Pickup", NewEmisData!$B:$B, $A305, NewEmisData!$C:$C, $H305, NewEmisData!$D:$D, BC$2), SUMIFS(NewEmisData!I:I, NewEmisData!$A:$A, "LDV", NewEmisData!$B:$B, $A305, NewEmisData!$C:$C, $H305, NewEmisData!$D:$D, BC$2))</f>
        <v>1.4321167303148301E-2</v>
      </c>
      <c r="BD305" s="335">
        <f>$I305*IF($G305="Pickup", SUMIFS(NewEmisData!J:J, NewEmisData!$A:$A, "Pickup", NewEmisData!$B:$B, $A305, NewEmisData!$C:$C, $H305, NewEmisData!$D:$D, BD$2), SUMIFS(NewEmisData!J:J, NewEmisData!$A:$A, "LDV", NewEmisData!$B:$B, $A305, NewEmisData!$C:$C, $H305, NewEmisData!$D:$D, BD$2))</f>
        <v>1.3213602203576201E-2</v>
      </c>
      <c r="BE305" s="335">
        <f>$I305*IF($G305="Pickup", SUMIFS(NewEmisData!K:K, NewEmisData!$A:$A, "Pickup", NewEmisData!$B:$B, $A305, NewEmisData!$C:$C, $H305, NewEmisData!$D:$D, BE$2), SUMIFS(NewEmisData!K:K, NewEmisData!$A:$A, "LDV", NewEmisData!$B:$B, $A305, NewEmisData!$C:$C, $H305, NewEmisData!$D:$D, BE$2))</f>
        <v>1.2583846199447499E-2</v>
      </c>
      <c r="BF305" s="335">
        <f>$I305*IF($G305="Pickup", SUMIFS(NewEmisData!L:L, NewEmisData!$A:$A, "Pickup", NewEmisData!$B:$B, $A305, NewEmisData!$C:$C, $H305, NewEmisData!$D:$D, BF$2), SUMIFS(NewEmisData!L:L, NewEmisData!$A:$A, "LDV", NewEmisData!$B:$B, $A305, NewEmisData!$C:$C, $H305, NewEmisData!$D:$D, BF$2))</f>
        <v>1.2344410378048599E-2</v>
      </c>
      <c r="BG305" s="335">
        <f>$I305*IF($G305="Pickup", SUMIFS(NewEmisData!M:M, NewEmisData!$A:$A, "Pickup", NewEmisData!$B:$B, $A305, NewEmisData!$C:$C, $H305, NewEmisData!$D:$D, BG$2), SUMIFS(NewEmisData!M:M, NewEmisData!$A:$A, "LDV", NewEmisData!$B:$B, $A305, NewEmisData!$C:$C, $H305, NewEmisData!$D:$D, BG$2))</f>
        <v>1.2284860332200101E-2</v>
      </c>
      <c r="BH305" s="335">
        <v>9.4789149915835945E-3</v>
      </c>
      <c r="BI305" s="335">
        <f>$I305*IF($G305="Pickup", SUMIFS(NewEmisData!E:E, NewEmisData!$A:$A, "Pickup", NewEmisData!$B:$B, $A305, NewEmisData!$C:$C, $H305, NewEmisData!$D:$D, BI$2), SUMIFS(NewEmisData!E:E, NewEmisData!$A:$A, "LDV", NewEmisData!$B:$B, $A305, NewEmisData!$C:$C, $H305, NewEmisData!$D:$D, BI$2))</f>
        <v>8.3724484739757798</v>
      </c>
      <c r="BJ305" s="335">
        <f>$I305*IF($G305="Pickup", SUMIFS(NewEmisData!F:F, NewEmisData!$A:$A, "Pickup", NewEmisData!$B:$B, $A305, NewEmisData!$C:$C, $H305, NewEmisData!$D:$D, BJ$2), SUMIFS(NewEmisData!F:F, NewEmisData!$A:$A, "LDV", NewEmisData!$B:$B, $A305, NewEmisData!$C:$C, $H305, NewEmisData!$D:$D, BJ$2))</f>
        <v>4.1627465742497201</v>
      </c>
      <c r="BK305" s="335">
        <f>$I305*IF($G305="Pickup", SUMIFS(NewEmisData!G:G, NewEmisData!$A:$A, "Pickup", NewEmisData!$B:$B, $A305, NewEmisData!$C:$C, $H305, NewEmisData!$D:$D, BK$2), SUMIFS(NewEmisData!G:G, NewEmisData!$A:$A, "LDV", NewEmisData!$B:$B, $A305, NewEmisData!$C:$C, $H305, NewEmisData!$D:$D, BK$2))</f>
        <v>3.1751202223930601</v>
      </c>
      <c r="BL305" s="335">
        <f>$I305*IF($G305="Pickup", SUMIFS(NewEmisData!H:H, NewEmisData!$A:$A, "Pickup", NewEmisData!$B:$B, $A305, NewEmisData!$C:$C, $H305, NewEmisData!$D:$D, BL$2), SUMIFS(NewEmisData!H:H, NewEmisData!$A:$A, "LDV", NewEmisData!$B:$B, $A305, NewEmisData!$C:$C, $H305, NewEmisData!$D:$D, BL$2))</f>
        <v>2.4249939689765201</v>
      </c>
      <c r="BM305" s="335">
        <f>$I305*IF($G305="Pickup", SUMIFS(NewEmisData!I:I, NewEmisData!$A:$A, "Pickup", NewEmisData!$B:$B, $A305, NewEmisData!$C:$C, $H305, NewEmisData!$D:$D, BM$2), SUMIFS(NewEmisData!I:I, NewEmisData!$A:$A, "LDV", NewEmisData!$B:$B, $A305, NewEmisData!$C:$C, $H305, NewEmisData!$D:$D, BM$2))</f>
        <v>1.70690688791968</v>
      </c>
      <c r="BN305" s="335">
        <f>$I305*IF($G305="Pickup", SUMIFS(NewEmisData!J:J, NewEmisData!$A:$A, "Pickup", NewEmisData!$B:$B, $A305, NewEmisData!$C:$C, $H305, NewEmisData!$D:$D, BN$2), SUMIFS(NewEmisData!J:J, NewEmisData!$A:$A, "LDV", NewEmisData!$B:$B, $A305, NewEmisData!$C:$C, $H305, NewEmisData!$D:$D, BN$2))</f>
        <v>1.2514395964623399</v>
      </c>
      <c r="BO305" s="335">
        <f>$I305*IF($G305="Pickup", SUMIFS(NewEmisData!K:K, NewEmisData!$A:$A, "Pickup", NewEmisData!$B:$B, $A305, NewEmisData!$C:$C, $H305, NewEmisData!$D:$D, BO$2), SUMIFS(NewEmisData!K:K, NewEmisData!$A:$A, "LDV", NewEmisData!$B:$B, $A305, NewEmisData!$C:$C, $H305, NewEmisData!$D:$D, BO$2))</f>
        <v>1.08513363287536</v>
      </c>
      <c r="BP305" s="335">
        <f>$I305*IF($G305="Pickup", SUMIFS(NewEmisData!L:L, NewEmisData!$A:$A, "Pickup", NewEmisData!$B:$B, $A305, NewEmisData!$C:$C, $H305, NewEmisData!$D:$D, BP$2), SUMIFS(NewEmisData!L:L, NewEmisData!$A:$A, "LDV", NewEmisData!$B:$B, $A305, NewEmisData!$C:$C, $H305, NewEmisData!$D:$D, BP$2))</f>
        <v>1.0523853124874001</v>
      </c>
      <c r="BQ305" s="335">
        <f>$I305*IF($G305="Pickup", SUMIFS(NewEmisData!M:M, NewEmisData!$A:$A, "Pickup", NewEmisData!$B:$B, $A305, NewEmisData!$C:$C, $H305, NewEmisData!$D:$D, BQ$2), SUMIFS(NewEmisData!M:M, NewEmisData!$A:$A, "LDV", NewEmisData!$B:$B, $A305, NewEmisData!$C:$C, $H305, NewEmisData!$D:$D, BQ$2))</f>
        <v>1.0428628562345901</v>
      </c>
      <c r="BR305" s="335">
        <v>1.6588293829830492</v>
      </c>
      <c r="BS305" s="335">
        <f>$I305*IF($G305="Pickup", SUMIFS(NewEmisData!E:E, NewEmisData!$A:$A, "Pickup", NewEmisData!$B:$B, $A305, NewEmisData!$C:$C, $H305, NewEmisData!$D:$D, BS$2), SUMIFS(NewEmisData!E:E, NewEmisData!$A:$A, "LDV", NewEmisData!$B:$B, $A305, NewEmisData!$C:$C, $H305, NewEmisData!$D:$D, BS$2))</f>
        <v>0.75410467086382504</v>
      </c>
      <c r="BT305" s="335">
        <f>$I305*IF($G305="Pickup", SUMIFS(NewEmisData!F:F, NewEmisData!$A:$A, "Pickup", NewEmisData!$B:$B, $A305, NewEmisData!$C:$C, $H305, NewEmisData!$D:$D, BT$2), SUMIFS(NewEmisData!F:F, NewEmisData!$A:$A, "LDV", NewEmisData!$B:$B, $A305, NewEmisData!$C:$C, $H305, NewEmisData!$D:$D, BT$2))</f>
        <v>0.30716529341050203</v>
      </c>
      <c r="BU305" s="335">
        <f>$I305*IF($G305="Pickup", SUMIFS(NewEmisData!G:G, NewEmisData!$A:$A, "Pickup", NewEmisData!$B:$B, $A305, NewEmisData!$C:$C, $H305, NewEmisData!$D:$D, BU$2), SUMIFS(NewEmisData!G:G, NewEmisData!$A:$A, "LDV", NewEmisData!$B:$B, $A305, NewEmisData!$C:$C, $H305, NewEmisData!$D:$D, BU$2))</f>
        <v>0.218458543904193</v>
      </c>
      <c r="BV305" s="335">
        <f>$I305*IF($G305="Pickup", SUMIFS(NewEmisData!H:H, NewEmisData!$A:$A, "Pickup", NewEmisData!$B:$B, $A305, NewEmisData!$C:$C, $H305, NewEmisData!$D:$D, BV$2), SUMIFS(NewEmisData!H:H, NewEmisData!$A:$A, "LDV", NewEmisData!$B:$B, $A305, NewEmisData!$C:$C, $H305, NewEmisData!$D:$D, BV$2))</f>
        <v>0.174207304630736</v>
      </c>
      <c r="BW305" s="335">
        <f>$I305*IF($G305="Pickup", SUMIFS(NewEmisData!I:I, NewEmisData!$A:$A, "Pickup", NewEmisData!$B:$B, $A305, NewEmisData!$C:$C, $H305, NewEmisData!$D:$D, BW$2), SUMIFS(NewEmisData!I:I, NewEmisData!$A:$A, "LDV", NewEmisData!$B:$B, $A305, NewEmisData!$C:$C, $H305, NewEmisData!$D:$D, BW$2))</f>
        <v>0.13536180371571599</v>
      </c>
      <c r="BX305" s="335">
        <f>$I305*IF($G305="Pickup", SUMIFS(NewEmisData!J:J, NewEmisData!$A:$A, "Pickup", NewEmisData!$B:$B, $A305, NewEmisData!$C:$C, $H305, NewEmisData!$D:$D, BX$2), SUMIFS(NewEmisData!J:J, NewEmisData!$A:$A, "LDV", NewEmisData!$B:$B, $A305, NewEmisData!$C:$C, $H305, NewEmisData!$D:$D, BX$2))</f>
        <v>0.11114380654549</v>
      </c>
      <c r="BY305" s="335">
        <f>$I305*IF($G305="Pickup", SUMIFS(NewEmisData!K:K, NewEmisData!$A:$A, "Pickup", NewEmisData!$B:$B, $A305, NewEmisData!$C:$C, $H305, NewEmisData!$D:$D, BY$2), SUMIFS(NewEmisData!K:K, NewEmisData!$A:$A, "LDV", NewEmisData!$B:$B, $A305, NewEmisData!$C:$C, $H305, NewEmisData!$D:$D, BY$2))</f>
        <v>0.10034512501771201</v>
      </c>
      <c r="BZ305" s="335">
        <f>$I305*IF($G305="Pickup", SUMIFS(NewEmisData!L:L, NewEmisData!$A:$A, "Pickup", NewEmisData!$B:$B, $A305, NewEmisData!$C:$C, $H305, NewEmisData!$D:$D, BZ$2), SUMIFS(NewEmisData!L:L, NewEmisData!$A:$A, "LDV", NewEmisData!$B:$B, $A305, NewEmisData!$C:$C, $H305, NewEmisData!$D:$D, BZ$2))</f>
        <v>9.7817067770384694E-2</v>
      </c>
      <c r="CA305" s="335">
        <f>$I305*IF($G305="Pickup", SUMIFS(NewEmisData!M:M, NewEmisData!$A:$A, "Pickup", NewEmisData!$B:$B, $A305, NewEmisData!$C:$C, $H305, NewEmisData!$D:$D, CA$2), SUMIFS(NewEmisData!M:M, NewEmisData!$A:$A, "LDV", NewEmisData!$B:$B, $A305, NewEmisData!$C:$C, $H305, NewEmisData!$D:$D, CA$2))</f>
        <v>9.6958015755652494E-2</v>
      </c>
      <c r="CB305" s="335">
        <v>0.10573121882292051</v>
      </c>
      <c r="CC305" s="335">
        <f>$I305*IF($G305="Pickup", SUMIFS(NewEmisData!E:E, NewEmisData!$A:$A, "Pickup", NewEmisData!$B:$B, $A305, NewEmisData!$C:$C, $H305, NewEmisData!$D:$D, CC$2), SUMIFS(NewEmisData!E:E, NewEmisData!$A:$A, "LDV", NewEmisData!$B:$B, $A305, NewEmisData!$C:$C, $H305, NewEmisData!$D:$D, CC$2))</f>
        <v>4.0733963003343997E-2</v>
      </c>
      <c r="CD305" s="335">
        <f>$I305*IF($G305="Pickup", SUMIFS(NewEmisData!F:F, NewEmisData!$A:$A, "Pickup", NewEmisData!$B:$B, $A305, NewEmisData!$C:$C, $H305, NewEmisData!$D:$D, CD$2), SUMIFS(NewEmisData!F:F, NewEmisData!$A:$A, "LDV", NewEmisData!$B:$B, $A305, NewEmisData!$C:$C, $H305, NewEmisData!$D:$D, CD$2))</f>
        <v>2.6884307806253501E-2</v>
      </c>
      <c r="CE305" s="335">
        <f>$I305*IF($G305="Pickup", SUMIFS(NewEmisData!G:G, NewEmisData!$A:$A, "Pickup", NewEmisData!$B:$B, $A305, NewEmisData!$C:$C, $H305, NewEmisData!$D:$D, CE$2), SUMIFS(NewEmisData!G:G, NewEmisData!$A:$A, "LDV", NewEmisData!$B:$B, $A305, NewEmisData!$C:$C, $H305, NewEmisData!$D:$D, CE$2))</f>
        <v>2.76712883842389E-2</v>
      </c>
      <c r="CF305" s="335">
        <f>$I305*IF($G305="Pickup", SUMIFS(NewEmisData!H:H, NewEmisData!$A:$A, "Pickup", NewEmisData!$B:$B, $A305, NewEmisData!$C:$C, $H305, NewEmisData!$D:$D, CF$2), SUMIFS(NewEmisData!H:H, NewEmisData!$A:$A, "LDV", NewEmisData!$B:$B, $A305, NewEmisData!$C:$C, $H305, NewEmisData!$D:$D, CF$2))</f>
        <v>2.6800927526971399E-2</v>
      </c>
      <c r="CG305" s="335">
        <f>$I305*IF($G305="Pickup", SUMIFS(NewEmisData!I:I, NewEmisData!$A:$A, "Pickup", NewEmisData!$B:$B, $A305, NewEmisData!$C:$C, $H305, NewEmisData!$D:$D, CG$2), SUMIFS(NewEmisData!I:I, NewEmisData!$A:$A, "LDV", NewEmisData!$B:$B, $A305, NewEmisData!$C:$C, $H305, NewEmisData!$D:$D, CG$2))</f>
        <v>2.6625500716845999E-2</v>
      </c>
      <c r="CH305" s="335">
        <f>$I305*IF($G305="Pickup", SUMIFS(NewEmisData!J:J, NewEmisData!$A:$A, "Pickup", NewEmisData!$B:$B, $A305, NewEmisData!$C:$C, $H305, NewEmisData!$D:$D, CH$2), SUMIFS(NewEmisData!J:J, NewEmisData!$A:$A, "LDV", NewEmisData!$B:$B, $A305, NewEmisData!$C:$C, $H305, NewEmisData!$D:$D, CH$2))</f>
        <v>2.6517187664905299E-2</v>
      </c>
      <c r="CI305" s="335">
        <f>$I305*IF($G305="Pickup", SUMIFS(NewEmisData!K:K, NewEmisData!$A:$A, "Pickup", NewEmisData!$B:$B, $A305, NewEmisData!$C:$C, $H305, NewEmisData!$D:$D, CI$2), SUMIFS(NewEmisData!K:K, NewEmisData!$A:$A, "LDV", NewEmisData!$B:$B, $A305, NewEmisData!$C:$C, $H305, NewEmisData!$D:$D, CI$2))</f>
        <v>2.6514765121336398E-2</v>
      </c>
      <c r="CJ305" s="335">
        <f>$I305*IF($G305="Pickup", SUMIFS(NewEmisData!L:L, NewEmisData!$A:$A, "Pickup", NewEmisData!$B:$B, $A305, NewEmisData!$C:$C, $H305, NewEmisData!$D:$D, CJ$2), SUMIFS(NewEmisData!L:L, NewEmisData!$A:$A, "LDV", NewEmisData!$B:$B, $A305, NewEmisData!$C:$C, $H305, NewEmisData!$D:$D, CJ$2))</f>
        <v>2.6514982004052799E-2</v>
      </c>
      <c r="CK305" s="335">
        <f>$I305*IF($G305="Pickup", SUMIFS(NewEmisData!M:M, NewEmisData!$A:$A, "Pickup", NewEmisData!$B:$B, $A305, NewEmisData!$C:$C, $H305, NewEmisData!$D:$D, CK$2), SUMIFS(NewEmisData!M:M, NewEmisData!$A:$A, "LDV", NewEmisData!$B:$B, $A305, NewEmisData!$C:$C, $H305, NewEmisData!$D:$D, CK$2))</f>
        <v>2.6514840985617901E-2</v>
      </c>
      <c r="CL305" s="335">
        <v>2.2881070645398207E-2</v>
      </c>
      <c r="CM305" s="335">
        <f>$I305*IF($G305="Pickup", SUMIFS(NewEmisData!E:E, NewEmisData!$A:$A, "Pickup", NewEmisData!$B:$B, $A305, NewEmisData!$C:$C, $H305, NewEmisData!$D:$D, CM$2), SUMIFS(NewEmisData!E:E, NewEmisData!$A:$A, "LDV", NewEmisData!$B:$B, $A305, NewEmisData!$C:$C, $H305, NewEmisData!$D:$D, CM$2))</f>
        <v>3.2554396642423301E-2</v>
      </c>
      <c r="CN305" s="335">
        <f>$I305*IF($G305="Pickup", SUMIFS(NewEmisData!F:F, NewEmisData!$A:$A, "Pickup", NewEmisData!$B:$B, $A305, NewEmisData!$C:$C, $H305, NewEmisData!$D:$D, CN$2), SUMIFS(NewEmisData!F:F, NewEmisData!$A:$A, "LDV", NewEmisData!$B:$B, $A305, NewEmisData!$C:$C, $H305, NewEmisData!$D:$D, CN$2))</f>
        <v>1.6017649581510501E-2</v>
      </c>
      <c r="CO305" s="335">
        <f>$I305*IF($G305="Pickup", SUMIFS(NewEmisData!G:G, NewEmisData!$A:$A, "Pickup", NewEmisData!$B:$B, $A305, NewEmisData!$C:$C, $H305, NewEmisData!$D:$D, CO$2), SUMIFS(NewEmisData!G:G, NewEmisData!$A:$A, "LDV", NewEmisData!$B:$B, $A305, NewEmisData!$C:$C, $H305, NewEmisData!$D:$D, CO$2))</f>
        <v>1.28180229048352E-2</v>
      </c>
      <c r="CP305" s="335">
        <f>$I305*IF($G305="Pickup", SUMIFS(NewEmisData!H:H, NewEmisData!$A:$A, "Pickup", NewEmisData!$B:$B, $A305, NewEmisData!$C:$C, $H305, NewEmisData!$D:$D, CP$2), SUMIFS(NewEmisData!H:H, NewEmisData!$A:$A, "LDV", NewEmisData!$B:$B, $A305, NewEmisData!$C:$C, $H305, NewEmisData!$D:$D, CP$2))</f>
        <v>1.0583305909777799E-2</v>
      </c>
      <c r="CQ305" s="335">
        <f>$I305*IF($G305="Pickup", SUMIFS(NewEmisData!I:I, NewEmisData!$A:$A, "Pickup", NewEmisData!$B:$B, $A305, NewEmisData!$C:$C, $H305, NewEmisData!$D:$D, CQ$2), SUMIFS(NewEmisData!I:I, NewEmisData!$A:$A, "LDV", NewEmisData!$B:$B, $A305, NewEmisData!$C:$C, $H305, NewEmisData!$D:$D, CQ$2))</f>
        <v>9.8706266624545898E-3</v>
      </c>
      <c r="CR305" s="335">
        <f>$I305*IF($G305="Pickup", SUMIFS(NewEmisData!J:J, NewEmisData!$A:$A, "Pickup", NewEmisData!$B:$B, $A305, NewEmisData!$C:$C, $H305, NewEmisData!$D:$D, CR$2), SUMIFS(NewEmisData!J:J, NewEmisData!$A:$A, "LDV", NewEmisData!$B:$B, $A305, NewEmisData!$C:$C, $H305, NewEmisData!$D:$D, CR$2))</f>
        <v>9.6808540163978701E-3</v>
      </c>
      <c r="CS305" s="335">
        <f>$I305*IF($G305="Pickup", SUMIFS(NewEmisData!K:K, NewEmisData!$A:$A, "Pickup", NewEmisData!$B:$B, $A305, NewEmisData!$C:$C, $H305, NewEmisData!$D:$D, CS$2), SUMIFS(NewEmisData!K:K, NewEmisData!$A:$A, "LDV", NewEmisData!$B:$B, $A305, NewEmisData!$C:$C, $H305, NewEmisData!$D:$D, CS$2))</f>
        <v>9.6638213571883201E-3</v>
      </c>
      <c r="CT305" s="335">
        <f>$I305*IF($G305="Pickup", SUMIFS(NewEmisData!L:L, NewEmisData!$A:$A, "Pickup", NewEmisData!$B:$B, $A305, NewEmisData!$C:$C, $H305, NewEmisData!$D:$D, CT$2), SUMIFS(NewEmisData!L:L, NewEmisData!$A:$A, "LDV", NewEmisData!$B:$B, $A305, NewEmisData!$C:$C, $H305, NewEmisData!$D:$D, CT$2))</f>
        <v>9.6518757254844302E-3</v>
      </c>
      <c r="CU305" s="335">
        <f>$I305*IF($G305="Pickup", SUMIFS(NewEmisData!M:M, NewEmisData!$A:$A, "Pickup", NewEmisData!$B:$B, $A305, NewEmisData!$C:$C, $H305, NewEmisData!$D:$D, CU$2), SUMIFS(NewEmisData!M:M, NewEmisData!$A:$A, "LDV", NewEmisData!$B:$B, $A305, NewEmisData!$C:$C, $H305, NewEmisData!$D:$D, CU$2))</f>
        <v>9.6517300620170606E-3</v>
      </c>
      <c r="CV305" s="335">
        <v>6.9734009009235556E-3</v>
      </c>
      <c r="CW305" s="335">
        <v>4.0498104655261064E-3</v>
      </c>
      <c r="CX305" s="335">
        <v>2.5030350838759993E-3</v>
      </c>
      <c r="CY305" s="335">
        <v>2.1151214403419519E-3</v>
      </c>
      <c r="CZ305" s="335">
        <v>1.7489979687569375E-3</v>
      </c>
      <c r="DA305" s="335">
        <v>1.340486996695321E-3</v>
      </c>
      <c r="DB305" s="335">
        <v>1.0553769116342638E-3</v>
      </c>
      <c r="DC305" s="335">
        <v>1.0132227560056145E-3</v>
      </c>
      <c r="DD305" s="335">
        <v>1.0003159541004489E-3</v>
      </c>
      <c r="DE305" s="335">
        <v>9.9860782000699166E-4</v>
      </c>
      <c r="DF305" s="335">
        <v>9.9860782000699166E-4</v>
      </c>
      <c r="DG305" s="335">
        <f>$I305*IF($G305="Pickup", SUMIFS(NewEmisData!E:E, NewEmisData!$A:$A, "Pickup", NewEmisData!$B:$B, $A305, NewEmisData!$C:$C, $H305, NewEmisData!$D:$D, DG$2), SUMIFS(NewEmisData!E:E, NewEmisData!$A:$A, "LDV", NewEmisData!$B:$B, $A305, NewEmisData!$C:$C, $H305, NewEmisData!$D:$D, DG$2))</f>
        <v>0</v>
      </c>
      <c r="DH305" s="335">
        <f>$I305*IF($G305="Pickup", SUMIFS(NewEmisData!F:F, NewEmisData!$A:$A, "Pickup", NewEmisData!$B:$B, $A305, NewEmisData!$C:$C, $H305, NewEmisData!$D:$D, DH$2), SUMIFS(NewEmisData!F:F, NewEmisData!$A:$A, "LDV", NewEmisData!$B:$B, $A305, NewEmisData!$C:$C, $H305, NewEmisData!$D:$D, DH$2))</f>
        <v>0</v>
      </c>
      <c r="DI305" s="335">
        <f>$I305*IF($G305="Pickup", SUMIFS(NewEmisData!G:G, NewEmisData!$A:$A, "Pickup", NewEmisData!$B:$B, $A305, NewEmisData!$C:$C, $H305, NewEmisData!$D:$D, DI$2), SUMIFS(NewEmisData!G:G, NewEmisData!$A:$A, "LDV", NewEmisData!$B:$B, $A305, NewEmisData!$C:$C, $H305, NewEmisData!$D:$D, DI$2))</f>
        <v>0</v>
      </c>
      <c r="DJ305" s="335">
        <f>$I305*IF($G305="Pickup", SUMIFS(NewEmisData!H:H, NewEmisData!$A:$A, "Pickup", NewEmisData!$B:$B, $A305, NewEmisData!$C:$C, $H305, NewEmisData!$D:$D, DJ$2), SUMIFS(NewEmisData!H:H, NewEmisData!$A:$A, "LDV", NewEmisData!$B:$B, $A305, NewEmisData!$C:$C, $H305, NewEmisData!$D:$D, DJ$2))</f>
        <v>0</v>
      </c>
      <c r="DK305" s="335">
        <f>$I305*IF($G305="Pickup", SUMIFS(NewEmisData!I:I, NewEmisData!$A:$A, "Pickup", NewEmisData!$B:$B, $A305, NewEmisData!$C:$C, $H305, NewEmisData!$D:$D, DK$2), SUMIFS(NewEmisData!I:I, NewEmisData!$A:$A, "LDV", NewEmisData!$B:$B, $A305, NewEmisData!$C:$C, $H305, NewEmisData!$D:$D, DK$2))</f>
        <v>0</v>
      </c>
      <c r="DL305" s="335">
        <f>$I305*IF($G305="Pickup", SUMIFS(NewEmisData!J:J, NewEmisData!$A:$A, "Pickup", NewEmisData!$B:$B, $A305, NewEmisData!$C:$C, $H305, NewEmisData!$D:$D, DL$2), SUMIFS(NewEmisData!J:J, NewEmisData!$A:$A, "LDV", NewEmisData!$B:$B, $A305, NewEmisData!$C:$C, $H305, NewEmisData!$D:$D, DL$2))</f>
        <v>0</v>
      </c>
      <c r="DM305" s="335">
        <f>$I305*IF($G305="Pickup", SUMIFS(NewEmisData!K:K, NewEmisData!$A:$A, "Pickup", NewEmisData!$B:$B, $A305, NewEmisData!$C:$C, $H305, NewEmisData!$D:$D, DM$2), SUMIFS(NewEmisData!K:K, NewEmisData!$A:$A, "LDV", NewEmisData!$B:$B, $A305, NewEmisData!$C:$C, $H305, NewEmisData!$D:$D, DM$2))</f>
        <v>0</v>
      </c>
      <c r="DN305" s="335">
        <f>$I305*IF($G305="Pickup", SUMIFS(NewEmisData!L:L, NewEmisData!$A:$A, "Pickup", NewEmisData!$B:$B, $A305, NewEmisData!$C:$C, $H305, NewEmisData!$D:$D, DN$2), SUMIFS(NewEmisData!L:L, NewEmisData!$A:$A, "LDV", NewEmisData!$B:$B, $A305, NewEmisData!$C:$C, $H305, NewEmisData!$D:$D, DN$2))</f>
        <v>0</v>
      </c>
      <c r="DO305" s="335">
        <f>$I305*IF($G305="Pickup", SUMIFS(NewEmisData!M:M, NewEmisData!$A:$A, "Pickup", NewEmisData!$B:$B, $A305, NewEmisData!$C:$C, $H305, NewEmisData!$D:$D, DO$2), SUMIFS(NewEmisData!M:M, NewEmisData!$A:$A, "LDV", NewEmisData!$B:$B, $A305, NewEmisData!$C:$C, $H305, NewEmisData!$D:$D, DO$2))</f>
        <v>0</v>
      </c>
      <c r="DP305" s="335">
        <v>2.023129771030282E-3</v>
      </c>
      <c r="DQ305" s="335">
        <f>$I305*IF($G305="Pickup", SUMIFS(NewEmisData!E:E, NewEmisData!$A:$A, "Pickup", NewEmisData!$B:$B, $A305, NewEmisData!$C:$C, $H305, NewEmisData!$D:$D, DQ$2), SUMIFS(NewEmisData!E:E, NewEmisData!$A:$A, "LDV", NewEmisData!$B:$B, $A305, NewEmisData!$C:$C, $H305, NewEmisData!$D:$D, DQ$2))</f>
        <v>2.6956018112566399E-2</v>
      </c>
      <c r="DR305" s="335">
        <f>$I305*IF($G305="Pickup", SUMIFS(NewEmisData!F:F, NewEmisData!$A:$A, "Pickup", NewEmisData!$B:$B, $A305, NewEmisData!$C:$C, $H305, NewEmisData!$D:$D, DR$2), SUMIFS(NewEmisData!F:F, NewEmisData!$A:$A, "LDV", NewEmisData!$B:$B, $A305, NewEmisData!$C:$C, $H305, NewEmisData!$D:$D, DR$2))</f>
        <v>1.34658307347327E-2</v>
      </c>
      <c r="DS305" s="335">
        <f>$I305*IF($G305="Pickup", SUMIFS(NewEmisData!G:G, NewEmisData!$A:$A, "Pickup", NewEmisData!$B:$B, $A305, NewEmisData!$C:$C, $H305, NewEmisData!$D:$D, DS$2), SUMIFS(NewEmisData!G:G, NewEmisData!$A:$A, "LDV", NewEmisData!$B:$B, $A305, NewEmisData!$C:$C, $H305, NewEmisData!$D:$D, DS$2))</f>
        <v>9.3894603021837404E-3</v>
      </c>
      <c r="DT305" s="335">
        <f>$I305*IF($G305="Pickup", SUMIFS(NewEmisData!H:H, NewEmisData!$A:$A, "Pickup", NewEmisData!$B:$B, $A305, NewEmisData!$C:$C, $H305, NewEmisData!$D:$D, DT$2), SUMIFS(NewEmisData!H:H, NewEmisData!$A:$A, "LDV", NewEmisData!$B:$B, $A305, NewEmisData!$C:$C, $H305, NewEmisData!$D:$D, DT$2))</f>
        <v>7.0033629233446602E-3</v>
      </c>
      <c r="DU305" s="335">
        <f>$I305*IF($G305="Pickup", SUMIFS(NewEmisData!I:I, NewEmisData!$A:$A, "Pickup", NewEmisData!$B:$B, $A305, NewEmisData!$C:$C, $H305, NewEmisData!$D:$D, DU$2), SUMIFS(NewEmisData!I:I, NewEmisData!$A:$A, "LDV", NewEmisData!$B:$B, $A305, NewEmisData!$C:$C, $H305, NewEmisData!$D:$D, DU$2))</f>
        <v>5.3239927293304897E-3</v>
      </c>
      <c r="DV305" s="335">
        <f>$I305*IF($G305="Pickup", SUMIFS(NewEmisData!J:J, NewEmisData!$A:$A, "Pickup", NewEmisData!$B:$B, $A305, NewEmisData!$C:$C, $H305, NewEmisData!$D:$D, DV$2), SUMIFS(NewEmisData!J:J, NewEmisData!$A:$A, "LDV", NewEmisData!$B:$B, $A305, NewEmisData!$C:$C, $H305, NewEmisData!$D:$D, DV$2))</f>
        <v>4.3843601374209101E-3</v>
      </c>
      <c r="DW305" s="335">
        <f>$I305*IF($G305="Pickup", SUMIFS(NewEmisData!K:K, NewEmisData!$A:$A, "Pickup", NewEmisData!$B:$B, $A305, NewEmisData!$C:$C, $H305, NewEmisData!$D:$D, DW$2), SUMIFS(NewEmisData!K:K, NewEmisData!$A:$A, "LDV", NewEmisData!$B:$B, $A305, NewEmisData!$C:$C, $H305, NewEmisData!$D:$D, DW$2))</f>
        <v>4.0098404179204098E-3</v>
      </c>
      <c r="DX305" s="335">
        <f>$I305*IF($G305="Pickup", SUMIFS(NewEmisData!L:L, NewEmisData!$A:$A, "Pickup", NewEmisData!$B:$B, $A305, NewEmisData!$C:$C, $H305, NewEmisData!$D:$D, DX$2), SUMIFS(NewEmisData!L:L, NewEmisData!$A:$A, "LDV", NewEmisData!$B:$B, $A305, NewEmisData!$C:$C, $H305, NewEmisData!$D:$D, DX$2))</f>
        <v>3.9353236892684601E-3</v>
      </c>
      <c r="DY305" s="335">
        <f>$I305*IF($G305="Pickup", SUMIFS(NewEmisData!M:M, NewEmisData!$A:$A, "Pickup", NewEmisData!$B:$B, $A305, NewEmisData!$C:$C, $H305, NewEmisData!$D:$D, DY$2), SUMIFS(NewEmisData!M:M, NewEmisData!$A:$A, "LDV", NewEmisData!$B:$B, $A305, NewEmisData!$C:$C, $H305, NewEmisData!$D:$D, DY$2))</f>
        <v>3.9163261358457898E-3</v>
      </c>
      <c r="DZ305" s="335">
        <v>5.594489642908501E-3</v>
      </c>
      <c r="EA305" s="335">
        <f t="shared" si="542"/>
        <v>643.29881695558004</v>
      </c>
      <c r="EB305" s="335">
        <f t="shared" si="543"/>
        <v>583.43082633307301</v>
      </c>
      <c r="EC305" s="335">
        <f t="shared" si="544"/>
        <v>563.26223885442596</v>
      </c>
      <c r="ED305" s="335">
        <f t="shared" si="545"/>
        <v>471.244671967888</v>
      </c>
      <c r="EE305" s="335">
        <f t="shared" si="546"/>
        <v>412.13992934500197</v>
      </c>
      <c r="EF305" s="335">
        <f t="shared" si="547"/>
        <v>382.15841850216998</v>
      </c>
      <c r="EG305" s="335">
        <f t="shared" si="548"/>
        <v>369.00588961547999</v>
      </c>
      <c r="EH305" s="335">
        <f t="shared" si="549"/>
        <v>366.289622530256</v>
      </c>
      <c r="EI305" s="335">
        <f t="shared" si="550"/>
        <v>365.86844674955302</v>
      </c>
      <c r="EJ305" s="335">
        <f t="shared" si="551"/>
        <v>0.27672218065037407</v>
      </c>
      <c r="EK305" s="335">
        <f t="shared" si="552"/>
        <v>1.0718533711852101</v>
      </c>
      <c r="EL305" s="335">
        <f t="shared" si="553"/>
        <v>0.36460893881337703</v>
      </c>
      <c r="EM305" s="335">
        <f t="shared" si="554"/>
        <v>0.21511450722659001</v>
      </c>
      <c r="EN305" s="335">
        <f t="shared" si="555"/>
        <v>0.139073943805895</v>
      </c>
      <c r="EO305" s="335">
        <f t="shared" si="556"/>
        <v>9.3994703060775397E-2</v>
      </c>
      <c r="EP305" s="335">
        <f t="shared" si="557"/>
        <v>6.4842069109482106E-2</v>
      </c>
      <c r="EQ305" s="335">
        <f t="shared" si="558"/>
        <v>5.3324297371198003E-2</v>
      </c>
      <c r="ER305" s="335">
        <f t="shared" si="559"/>
        <v>5.1077075101125899E-2</v>
      </c>
      <c r="ES305" s="335">
        <f t="shared" si="560"/>
        <v>5.0515001573367802E-2</v>
      </c>
      <c r="ET305" s="335">
        <f t="shared" si="561"/>
        <v>6.1988464688476796E-2</v>
      </c>
      <c r="EU305" s="335">
        <f t="shared" si="562"/>
        <v>1.1131330015415801E-2</v>
      </c>
      <c r="EV305" s="335">
        <f t="shared" si="563"/>
        <v>1.0095400092945701E-2</v>
      </c>
      <c r="EW305" s="335">
        <f t="shared" si="564"/>
        <v>8.0802908150159908E-3</v>
      </c>
      <c r="EX305" s="335">
        <f t="shared" si="565"/>
        <v>6.7602528861516898E-3</v>
      </c>
      <c r="EY305" s="335">
        <f t="shared" si="566"/>
        <v>5.91236027599469E-3</v>
      </c>
      <c r="EZ305" s="335">
        <f t="shared" si="567"/>
        <v>5.4822597906763401E-3</v>
      </c>
      <c r="FA305" s="335">
        <f t="shared" si="568"/>
        <v>5.2935788275333302E-3</v>
      </c>
      <c r="FB305" s="335">
        <f t="shared" si="569"/>
        <v>5.2546135130106296E-3</v>
      </c>
      <c r="FC305" s="335">
        <f t="shared" si="570"/>
        <v>5.2485706596045499E-3</v>
      </c>
      <c r="FD305" s="335">
        <f t="shared" si="571"/>
        <v>1.7442083422488778E-3</v>
      </c>
      <c r="FE305" s="335">
        <f t="shared" si="572"/>
        <v>8.4672967273815902E-2</v>
      </c>
      <c r="FF305" s="335">
        <f t="shared" si="573"/>
        <v>8.05962896778539E-2</v>
      </c>
      <c r="FG305" s="335">
        <f t="shared" si="574"/>
        <v>8.8160367229529593E-2</v>
      </c>
      <c r="FH305" s="335">
        <f t="shared" si="575"/>
        <v>8.6879117258843994E-2</v>
      </c>
      <c r="FI305" s="335">
        <f t="shared" si="576"/>
        <v>8.54475878127927E-2</v>
      </c>
      <c r="FJ305" s="335">
        <f t="shared" si="577"/>
        <v>8.4196574123060697E-2</v>
      </c>
      <c r="FK305" s="335">
        <f t="shared" si="578"/>
        <v>8.3484871045575698E-2</v>
      </c>
      <c r="FL305" s="335">
        <f t="shared" si="579"/>
        <v>8.3214240833257597E-2</v>
      </c>
      <c r="FM305" s="335">
        <f t="shared" si="580"/>
        <v>8.3146851731389901E-2</v>
      </c>
      <c r="FN305" s="335">
        <f t="shared" si="581"/>
        <v>4.7629366333098749E-2</v>
      </c>
      <c r="FO305" s="335">
        <f t="shared" si="582"/>
        <v>1.9937709526913299E-2</v>
      </c>
      <c r="FP305" s="335">
        <f t="shared" si="583"/>
        <v>1.6339868026240802E-2</v>
      </c>
      <c r="FQ305" s="335">
        <f t="shared" si="584"/>
        <v>1.6728363465573801E-2</v>
      </c>
      <c r="FR305" s="335">
        <f t="shared" si="585"/>
        <v>1.55904538446416E-2</v>
      </c>
      <c r="FS305" s="335">
        <f t="shared" si="586"/>
        <v>1.4321167303148301E-2</v>
      </c>
      <c r="FT305" s="335">
        <f t="shared" si="587"/>
        <v>1.3213602203576201E-2</v>
      </c>
      <c r="FU305" s="335">
        <f t="shared" si="588"/>
        <v>1.2583846199447499E-2</v>
      </c>
      <c r="FV305" s="335">
        <f t="shared" si="589"/>
        <v>1.2344410378048599E-2</v>
      </c>
      <c r="FW305" s="335">
        <f t="shared" si="590"/>
        <v>1.2284860332200101E-2</v>
      </c>
      <c r="FX305" s="335">
        <f t="shared" si="591"/>
        <v>9.4789149915835945E-3</v>
      </c>
    </row>
    <row r="306" spans="1:180" x14ac:dyDescent="0.2">
      <c r="A306" s="305" t="str">
        <f>_xlfn.CONCAT(IF(LEFT(TRIM(A305),1)="*", "*R", "R"), 1+RIGHT(TRIM(A305),1))</f>
        <v>R3</v>
      </c>
      <c r="B306" s="305" t="str">
        <f t="shared" ref="B306:B309" si="603">B305</f>
        <v>TLPCNG11</v>
      </c>
      <c r="C306" s="305" t="str">
        <f t="shared" ref="C306:C309" si="604">C305</f>
        <v>TL.CNG.P.CNG.2011</v>
      </c>
      <c r="D306" s="301" t="str">
        <f t="shared" ref="D306:D309" si="605">D305</f>
        <v>bn-vmt, bn-vmt/a</v>
      </c>
      <c r="E306" s="301" t="str">
        <f t="shared" ref="E306:E309" si="606">E305</f>
        <v>TRNCNGL</v>
      </c>
      <c r="F306" s="301" t="str">
        <f t="shared" ref="F306:F309" si="607">F305</f>
        <v>TL</v>
      </c>
      <c r="G306" s="315" t="s">
        <v>820</v>
      </c>
      <c r="H306" s="301" t="s">
        <v>814</v>
      </c>
      <c r="I306" s="315">
        <v>1</v>
      </c>
      <c r="J306" s="315" t="str">
        <f t="shared" si="592"/>
        <v>Pickup-GSL</v>
      </c>
      <c r="K306" s="335">
        <f>$I306*IF($G306="Pickup", SUMIFS(NewEmisData!E:E, NewEmisData!$A:$A, "Pickup", NewEmisData!$B:$B, $A306, NewEmisData!$C:$C, $H306, NewEmisData!$D:$D, K$2), SUMIFS(NewEmisData!E:E, NewEmisData!$A:$A, "LDV", NewEmisData!$B:$B, $A306, NewEmisData!$C:$C, $H306, NewEmisData!$D:$D, K$2))</f>
        <v>597.33559757265004</v>
      </c>
      <c r="L306" s="335">
        <f>$I306*IF($G306="Pickup", SUMIFS(NewEmisData!F:F, NewEmisData!$A:$A, "Pickup", NewEmisData!$B:$B, $A306, NewEmisData!$C:$C, $H306, NewEmisData!$D:$D, L$2), SUMIFS(NewEmisData!F:F, NewEmisData!$A:$A, "LDV", NewEmisData!$B:$B, $A306, NewEmisData!$C:$C, $H306, NewEmisData!$D:$D, L$2))</f>
        <v>553.28127212576896</v>
      </c>
      <c r="M306" s="335">
        <f>$I306*IF($G306="Pickup", SUMIFS(NewEmisData!G:G, NewEmisData!$A:$A, "Pickup", NewEmisData!$B:$B, $A306, NewEmisData!$C:$C, $H306, NewEmisData!$D:$D, M$2), SUMIFS(NewEmisData!G:G, NewEmisData!$A:$A, "LDV", NewEmisData!$B:$B, $A306, NewEmisData!$C:$C, $H306, NewEmisData!$D:$D, M$2))</f>
        <v>493.82406756493799</v>
      </c>
      <c r="N306" s="335">
        <f>$I306*IF($G306="Pickup", SUMIFS(NewEmisData!H:H, NewEmisData!$A:$A, "Pickup", NewEmisData!$B:$B, $A306, NewEmisData!$C:$C, $H306, NewEmisData!$D:$D, N$2), SUMIFS(NewEmisData!H:H, NewEmisData!$A:$A, "LDV", NewEmisData!$B:$B, $A306, NewEmisData!$C:$C, $H306, NewEmisData!$D:$D, N$2))</f>
        <v>412.98439479110601</v>
      </c>
      <c r="O306" s="335">
        <f>$I306*IF($G306="Pickup", SUMIFS(NewEmisData!I:I, NewEmisData!$A:$A, "Pickup", NewEmisData!$B:$B, $A306, NewEmisData!$C:$C, $H306, NewEmisData!$D:$D, O$2), SUMIFS(NewEmisData!I:I, NewEmisData!$A:$A, "LDV", NewEmisData!$B:$B, $A306, NewEmisData!$C:$C, $H306, NewEmisData!$D:$D, O$2))</f>
        <v>361.12439946055099</v>
      </c>
      <c r="P306" s="335">
        <f>$I306*IF($G306="Pickup", SUMIFS(NewEmisData!J:J, NewEmisData!$A:$A, "Pickup", NewEmisData!$B:$B, $A306, NewEmisData!$C:$C, $H306, NewEmisData!$D:$D, P$2), SUMIFS(NewEmisData!J:J, NewEmisData!$A:$A, "LDV", NewEmisData!$B:$B, $A306, NewEmisData!$C:$C, $H306, NewEmisData!$D:$D, P$2))</f>
        <v>334.85995891651203</v>
      </c>
      <c r="Q306" s="335">
        <f>$I306*IF($G306="Pickup", SUMIFS(NewEmisData!K:K, NewEmisData!$A:$A, "Pickup", NewEmisData!$B:$B, $A306, NewEmisData!$C:$C, $H306, NewEmisData!$D:$D, Q$2), SUMIFS(NewEmisData!K:K, NewEmisData!$A:$A, "LDV", NewEmisData!$B:$B, $A306, NewEmisData!$C:$C, $H306, NewEmisData!$D:$D, Q$2))</f>
        <v>323.34611754862402</v>
      </c>
      <c r="R306" s="335">
        <f>$I306*IF($G306="Pickup", SUMIFS(NewEmisData!L:L, NewEmisData!$A:$A, "Pickup", NewEmisData!$B:$B, $A306, NewEmisData!$C:$C, $H306, NewEmisData!$D:$D, R$2), SUMIFS(NewEmisData!L:L, NewEmisData!$A:$A, "LDV", NewEmisData!$B:$B, $A306, NewEmisData!$C:$C, $H306, NewEmisData!$D:$D, R$2))</f>
        <v>320.96738270464499</v>
      </c>
      <c r="S306" s="335">
        <f>$I306*IF($G306="Pickup", SUMIFS(NewEmisData!M:M, NewEmisData!$A:$A, "Pickup", NewEmisData!$B:$B, $A306, NewEmisData!$C:$C, $H306, NewEmisData!$D:$D, S$2), SUMIFS(NewEmisData!M:M, NewEmisData!$A:$A, "LDV", NewEmisData!$B:$B, $A306, NewEmisData!$C:$C, $H306, NewEmisData!$D:$D, S$2))</f>
        <v>320.59740368618702</v>
      </c>
      <c r="T306" s="335">
        <v>0.27672218065037407</v>
      </c>
      <c r="U306" s="335">
        <f>$I306*IF($G306="Pickup", SUMIFS(NewEmisData!E:E, NewEmisData!$A:$A, "Pickup", NewEmisData!$B:$B, $A306, NewEmisData!$C:$C, $H306, NewEmisData!$D:$D, U$2), SUMIFS(NewEmisData!E:E, NewEmisData!$A:$A, "LDV", NewEmisData!$B:$B, $A306, NewEmisData!$C:$C, $H306, NewEmisData!$D:$D, U$2))</f>
        <v>1.1576605941285101</v>
      </c>
      <c r="V306" s="335">
        <f>$I306*IF($G306="Pickup", SUMIFS(NewEmisData!F:F, NewEmisData!$A:$A, "Pickup", NewEmisData!$B:$B, $A306, NewEmisData!$C:$C, $H306, NewEmisData!$D:$D, V$2), SUMIFS(NewEmisData!F:F, NewEmisData!$A:$A, "LDV", NewEmisData!$B:$B, $A306, NewEmisData!$C:$C, $H306, NewEmisData!$D:$D, V$2))</f>
        <v>0.37657543091819101</v>
      </c>
      <c r="W306" s="335">
        <f>$I306*IF($G306="Pickup", SUMIFS(NewEmisData!G:G, NewEmisData!$A:$A, "Pickup", NewEmisData!$B:$B, $A306, NewEmisData!$C:$C, $H306, NewEmisData!$D:$D, W$2), SUMIFS(NewEmisData!G:G, NewEmisData!$A:$A, "LDV", NewEmisData!$B:$B, $A306, NewEmisData!$C:$C, $H306, NewEmisData!$D:$D, W$2))</f>
        <v>0.200631007186098</v>
      </c>
      <c r="X306" s="335">
        <f>$I306*IF($G306="Pickup", SUMIFS(NewEmisData!H:H, NewEmisData!$A:$A, "Pickup", NewEmisData!$B:$B, $A306, NewEmisData!$C:$C, $H306, NewEmisData!$D:$D, X$2), SUMIFS(NewEmisData!H:H, NewEmisData!$A:$A, "LDV", NewEmisData!$B:$B, $A306, NewEmisData!$C:$C, $H306, NewEmisData!$D:$D, X$2))</f>
        <v>0.130138169147933</v>
      </c>
      <c r="Y306" s="335">
        <f>$I306*IF($G306="Pickup", SUMIFS(NewEmisData!I:I, NewEmisData!$A:$A, "Pickup", NewEmisData!$B:$B, $A306, NewEmisData!$C:$C, $H306, NewEmisData!$D:$D, Y$2), SUMIFS(NewEmisData!I:I, NewEmisData!$A:$A, "LDV", NewEmisData!$B:$B, $A306, NewEmisData!$C:$C, $H306, NewEmisData!$D:$D, Y$2))</f>
        <v>8.7384287154233006E-2</v>
      </c>
      <c r="Z306" s="335">
        <f>$I306*IF($G306="Pickup", SUMIFS(NewEmisData!J:J, NewEmisData!$A:$A, "Pickup", NewEmisData!$B:$B, $A306, NewEmisData!$C:$C, $H306, NewEmisData!$D:$D, Z$2), SUMIFS(NewEmisData!J:J, NewEmisData!$A:$A, "LDV", NewEmisData!$B:$B, $A306, NewEmisData!$C:$C, $H306, NewEmisData!$D:$D, Z$2))</f>
        <v>5.9391933302032802E-2</v>
      </c>
      <c r="AA306" s="335">
        <f>$I306*IF($G306="Pickup", SUMIFS(NewEmisData!K:K, NewEmisData!$A:$A, "Pickup", NewEmisData!$B:$B, $A306, NewEmisData!$C:$C, $H306, NewEmisData!$D:$D, AA$2), SUMIFS(NewEmisData!K:K, NewEmisData!$A:$A, "LDV", NewEmisData!$B:$B, $A306, NewEmisData!$C:$C, $H306, NewEmisData!$D:$D, AA$2))</f>
        <v>4.8180846872995502E-2</v>
      </c>
      <c r="AB306" s="335">
        <f>$I306*IF($G306="Pickup", SUMIFS(NewEmisData!L:L, NewEmisData!$A:$A, "Pickup", NewEmisData!$B:$B, $A306, NewEmisData!$C:$C, $H306, NewEmisData!$D:$D, AB$2), SUMIFS(NewEmisData!L:L, NewEmisData!$A:$A, "LDV", NewEmisData!$B:$B, $A306, NewEmisData!$C:$C, $H306, NewEmisData!$D:$D, AB$2))</f>
        <v>4.5998445887843901E-2</v>
      </c>
      <c r="AC306" s="335">
        <f>$I306*IF($G306="Pickup", SUMIFS(NewEmisData!M:M, NewEmisData!$A:$A, "Pickup", NewEmisData!$B:$B, $A306, NewEmisData!$C:$C, $H306, NewEmisData!$D:$D, AC$2), SUMIFS(NewEmisData!M:M, NewEmisData!$A:$A, "LDV", NewEmisData!$B:$B, $A306, NewEmisData!$C:$C, $H306, NewEmisData!$D:$D, AC$2))</f>
        <v>4.5463770278463003E-2</v>
      </c>
      <c r="AD306" s="335">
        <v>6.1988464688476796E-2</v>
      </c>
      <c r="AE306" s="335">
        <f>$I306*IF($G306="Pickup", SUMIFS(NewEmisData!E:E, NewEmisData!$A:$A, "Pickup", NewEmisData!$B:$B, $A306, NewEmisData!$C:$C, $H306, NewEmisData!$D:$D, AE$2), SUMIFS(NewEmisData!E:E, NewEmisData!$A:$A, "LDV", NewEmisData!$B:$B, $A306, NewEmisData!$C:$C, $H306, NewEmisData!$D:$D, AE$2))</f>
        <v>1.0335998327469099E-2</v>
      </c>
      <c r="AF306" s="335">
        <f>$I306*IF($G306="Pickup", SUMIFS(NewEmisData!F:F, NewEmisData!$A:$A, "Pickup", NewEmisData!$B:$B, $A306, NewEmisData!$C:$C, $H306, NewEmisData!$D:$D, AF$2), SUMIFS(NewEmisData!F:F, NewEmisData!$A:$A, "LDV", NewEmisData!$B:$B, $A306, NewEmisData!$C:$C, $H306, NewEmisData!$D:$D, AF$2))</f>
        <v>9.5737115204566903E-3</v>
      </c>
      <c r="AG306" s="335">
        <f>$I306*IF($G306="Pickup", SUMIFS(NewEmisData!G:G, NewEmisData!$A:$A, "Pickup", NewEmisData!$B:$B, $A306, NewEmisData!$C:$C, $H306, NewEmisData!$D:$D, AG$2), SUMIFS(NewEmisData!G:G, NewEmisData!$A:$A, "LDV", NewEmisData!$B:$B, $A306, NewEmisData!$C:$C, $H306, NewEmisData!$D:$D, AG$2))</f>
        <v>7.0841642304725503E-3</v>
      </c>
      <c r="AH306" s="335">
        <f>$I306*IF($G306="Pickup", SUMIFS(NewEmisData!H:H, NewEmisData!$A:$A, "Pickup", NewEmisData!$B:$B, $A306, NewEmisData!$C:$C, $H306, NewEmisData!$D:$D, AH$2), SUMIFS(NewEmisData!H:H, NewEmisData!$A:$A, "LDV", NewEmisData!$B:$B, $A306, NewEmisData!$C:$C, $H306, NewEmisData!$D:$D, AH$2))</f>
        <v>5.9244730772948402E-3</v>
      </c>
      <c r="AI306" s="335">
        <f>$I306*IF($G306="Pickup", SUMIFS(NewEmisData!I:I, NewEmisData!$A:$A, "Pickup", NewEmisData!$B:$B, $A306, NewEmisData!$C:$C, $H306, NewEmisData!$D:$D, AI$2), SUMIFS(NewEmisData!I:I, NewEmisData!$A:$A, "LDV", NewEmisData!$B:$B, $A306, NewEmisData!$C:$C, $H306, NewEmisData!$D:$D, AI$2))</f>
        <v>5.1805148263819496E-3</v>
      </c>
      <c r="AJ306" s="335">
        <f>$I306*IF($G306="Pickup", SUMIFS(NewEmisData!J:J, NewEmisData!$A:$A, "Pickup", NewEmisData!$B:$B, $A306, NewEmisData!$C:$C, $H306, NewEmisData!$D:$D, AJ$2), SUMIFS(NewEmisData!J:J, NewEmisData!$A:$A, "LDV", NewEmisData!$B:$B, $A306, NewEmisData!$C:$C, $H306, NewEmisData!$D:$D, AJ$2))</f>
        <v>4.8037413964933202E-3</v>
      </c>
      <c r="AK306" s="335">
        <f>$I306*IF($G306="Pickup", SUMIFS(NewEmisData!K:K, NewEmisData!$A:$A, "Pickup", NewEmisData!$B:$B, $A306, NewEmisData!$C:$C, $H306, NewEmisData!$D:$D, AK$2), SUMIFS(NewEmisData!K:K, NewEmisData!$A:$A, "LDV", NewEmisData!$B:$B, $A306, NewEmisData!$C:$C, $H306, NewEmisData!$D:$D, AK$2))</f>
        <v>4.6385693545218003E-3</v>
      </c>
      <c r="AL306" s="335">
        <f>$I306*IF($G306="Pickup", SUMIFS(NewEmisData!L:L, NewEmisData!$A:$A, "Pickup", NewEmisData!$B:$B, $A306, NewEmisData!$C:$C, $H306, NewEmisData!$D:$D, AL$2), SUMIFS(NewEmisData!L:L, NewEmisData!$A:$A, "LDV", NewEmisData!$B:$B, $A306, NewEmisData!$C:$C, $H306, NewEmisData!$D:$D, AL$2))</f>
        <v>4.6044395711825996E-3</v>
      </c>
      <c r="AM306" s="335">
        <f>$I306*IF($G306="Pickup", SUMIFS(NewEmisData!M:M, NewEmisData!$A:$A, "Pickup", NewEmisData!$B:$B, $A306, NewEmisData!$C:$C, $H306, NewEmisData!$D:$D, AM$2), SUMIFS(NewEmisData!M:M, NewEmisData!$A:$A, "LDV", NewEmisData!$B:$B, $A306, NewEmisData!$C:$C, $H306, NewEmisData!$D:$D, AM$2))</f>
        <v>4.5991353866608299E-3</v>
      </c>
      <c r="AN306" s="335">
        <v>1.7442083422488778E-3</v>
      </c>
      <c r="AO306" s="335">
        <f>$I306*IF($G306="Pickup", SUMIFS(NewEmisData!E:E, NewEmisData!$A:$A, "Pickup", NewEmisData!$B:$B, $A306, NewEmisData!$C:$C, $H306, NewEmisData!$D:$D, AO$2), SUMIFS(NewEmisData!E:E, NewEmisData!$A:$A, "LDV", NewEmisData!$B:$B, $A306, NewEmisData!$C:$C, $H306, NewEmisData!$D:$D, AO$2))</f>
        <v>7.1069962611333096E-2</v>
      </c>
      <c r="AP306" s="335">
        <f>$I306*IF($G306="Pickup", SUMIFS(NewEmisData!F:F, NewEmisData!$A:$A, "Pickup", NewEmisData!$B:$B, $A306, NewEmisData!$C:$C, $H306, NewEmisData!$D:$D, AP$2), SUMIFS(NewEmisData!F:F, NewEmisData!$A:$A, "LDV", NewEmisData!$B:$B, $A306, NewEmisData!$C:$C, $H306, NewEmisData!$D:$D, AP$2))</f>
        <v>6.7310649866491198E-2</v>
      </c>
      <c r="AQ306" s="335">
        <f>$I306*IF($G306="Pickup", SUMIFS(NewEmisData!G:G, NewEmisData!$A:$A, "Pickup", NewEmisData!$B:$B, $A306, NewEmisData!$C:$C, $H306, NewEmisData!$D:$D, AQ$2), SUMIFS(NewEmisData!G:G, NewEmisData!$A:$A, "LDV", NewEmisData!$B:$B, $A306, NewEmisData!$C:$C, $H306, NewEmisData!$D:$D, AQ$2))</f>
        <v>6.7628560391991902E-2</v>
      </c>
      <c r="AR306" s="335">
        <f>$I306*IF($G306="Pickup", SUMIFS(NewEmisData!H:H, NewEmisData!$A:$A, "Pickup", NewEmisData!$B:$B, $A306, NewEmisData!$C:$C, $H306, NewEmisData!$D:$D, AR$2), SUMIFS(NewEmisData!H:H, NewEmisData!$A:$A, "LDV", NewEmisData!$B:$B, $A306, NewEmisData!$C:$C, $H306, NewEmisData!$D:$D, AR$2))</f>
        <v>6.6559280493503098E-2</v>
      </c>
      <c r="AS306" s="335">
        <f>$I306*IF($G306="Pickup", SUMIFS(NewEmisData!I:I, NewEmisData!$A:$A, "Pickup", NewEmisData!$B:$B, $A306, NewEmisData!$C:$C, $H306, NewEmisData!$D:$D, AS$2), SUMIFS(NewEmisData!I:I, NewEmisData!$A:$A, "LDV", NewEmisData!$B:$B, $A306, NewEmisData!$C:$C, $H306, NewEmisData!$D:$D, AS$2))</f>
        <v>6.53360817606774E-2</v>
      </c>
      <c r="AT306" s="335">
        <f>$I306*IF($G306="Pickup", SUMIFS(NewEmisData!J:J, NewEmisData!$A:$A, "Pickup", NewEmisData!$B:$B, $A306, NewEmisData!$C:$C, $H306, NewEmisData!$D:$D, AT$2), SUMIFS(NewEmisData!J:J, NewEmisData!$A:$A, "LDV", NewEmisData!$B:$B, $A306, NewEmisData!$C:$C, $H306, NewEmisData!$D:$D, AT$2))</f>
        <v>6.4268763456515193E-2</v>
      </c>
      <c r="AU306" s="335">
        <f>$I306*IF($G306="Pickup", SUMIFS(NewEmisData!K:K, NewEmisData!$A:$A, "Pickup", NewEmisData!$B:$B, $A306, NewEmisData!$C:$C, $H306, NewEmisData!$D:$D, AU$2), SUMIFS(NewEmisData!K:K, NewEmisData!$A:$A, "LDV", NewEmisData!$B:$B, $A306, NewEmisData!$C:$C, $H306, NewEmisData!$D:$D, AU$2))</f>
        <v>6.3662257235357594E-2</v>
      </c>
      <c r="AV306" s="335">
        <f>$I306*IF($G306="Pickup", SUMIFS(NewEmisData!L:L, NewEmisData!$A:$A, "Pickup", NewEmisData!$B:$B, $A306, NewEmisData!$C:$C, $H306, NewEmisData!$D:$D, AV$2), SUMIFS(NewEmisData!L:L, NewEmisData!$A:$A, "LDV", NewEmisData!$B:$B, $A306, NewEmisData!$C:$C, $H306, NewEmisData!$D:$D, AV$2))</f>
        <v>6.3432754124854704E-2</v>
      </c>
      <c r="AW306" s="335">
        <f>$I306*IF($G306="Pickup", SUMIFS(NewEmisData!M:M, NewEmisData!$A:$A, "Pickup", NewEmisData!$B:$B, $A306, NewEmisData!$C:$C, $H306, NewEmisData!$D:$D, AW$2), SUMIFS(NewEmisData!M:M, NewEmisData!$A:$A, "LDV", NewEmisData!$B:$B, $A306, NewEmisData!$C:$C, $H306, NewEmisData!$D:$D, AW$2))</f>
        <v>6.3375800941285698E-2</v>
      </c>
      <c r="AX306" s="335">
        <v>4.7629366333098749E-2</v>
      </c>
      <c r="AY306" s="335">
        <f>$I306*IF($G306="Pickup", SUMIFS(NewEmisData!E:E, NewEmisData!$A:$A, "Pickup", NewEmisData!$B:$B, $A306, NewEmisData!$C:$C, $H306, NewEmisData!$D:$D, AY$2), SUMIFS(NewEmisData!E:E, NewEmisData!$A:$A, "LDV", NewEmisData!$B:$B, $A306, NewEmisData!$C:$C, $H306, NewEmisData!$D:$D, AY$2))</f>
        <v>1.7564038794035501E-2</v>
      </c>
      <c r="AZ306" s="335">
        <f>$I306*IF($G306="Pickup", SUMIFS(NewEmisData!F:F, NewEmisData!$A:$A, "Pickup", NewEmisData!$B:$B, $A306, NewEmisData!$C:$C, $H306, NewEmisData!$D:$D, AZ$2), SUMIFS(NewEmisData!F:F, NewEmisData!$A:$A, "LDV", NewEmisData!$B:$B, $A306, NewEmisData!$C:$C, $H306, NewEmisData!$D:$D, AZ$2))</f>
        <v>1.42365442689367E-2</v>
      </c>
      <c r="BA306" s="335">
        <f>$I306*IF($G306="Pickup", SUMIFS(NewEmisData!G:G, NewEmisData!$A:$A, "Pickup", NewEmisData!$B:$B, $A306, NewEmisData!$C:$C, $H306, NewEmisData!$D:$D, BA$2), SUMIFS(NewEmisData!G:G, NewEmisData!$A:$A, "LDV", NewEmisData!$B:$B, $A306, NewEmisData!$C:$C, $H306, NewEmisData!$D:$D, BA$2))</f>
        <v>1.3329065525325E-2</v>
      </c>
      <c r="BB306" s="335">
        <f>$I306*IF($G306="Pickup", SUMIFS(NewEmisData!H:H, NewEmisData!$A:$A, "Pickup", NewEmisData!$B:$B, $A306, NewEmisData!$C:$C, $H306, NewEmisData!$D:$D, BB$2), SUMIFS(NewEmisData!H:H, NewEmisData!$A:$A, "LDV", NewEmisData!$B:$B, $A306, NewEmisData!$C:$C, $H306, NewEmisData!$D:$D, BB$2))</f>
        <v>1.23804824132796E-2</v>
      </c>
      <c r="BC306" s="335">
        <f>$I306*IF($G306="Pickup", SUMIFS(NewEmisData!I:I, NewEmisData!$A:$A, "Pickup", NewEmisData!$B:$B, $A306, NewEmisData!$C:$C, $H306, NewEmisData!$D:$D, BC$2), SUMIFS(NewEmisData!I:I, NewEmisData!$A:$A, "LDV", NewEmisData!$B:$B, $A306, NewEmisData!$C:$C, $H306, NewEmisData!$D:$D, BC$2))</f>
        <v>1.12963892643066E-2</v>
      </c>
      <c r="BD306" s="335">
        <f>$I306*IF($G306="Pickup", SUMIFS(NewEmisData!J:J, NewEmisData!$A:$A, "Pickup", NewEmisData!$B:$B, $A306, NewEmisData!$C:$C, $H306, NewEmisData!$D:$D, BD$2), SUMIFS(NewEmisData!J:J, NewEmisData!$A:$A, "LDV", NewEmisData!$B:$B, $A306, NewEmisData!$C:$C, $H306, NewEmisData!$D:$D, BD$2))</f>
        <v>1.03515640804413E-2</v>
      </c>
      <c r="BE306" s="335">
        <f>$I306*IF($G306="Pickup", SUMIFS(NewEmisData!K:K, NewEmisData!$A:$A, "Pickup", NewEmisData!$B:$B, $A306, NewEmisData!$C:$C, $H306, NewEmisData!$D:$D, BE$2), SUMIFS(NewEmisData!K:K, NewEmisData!$A:$A, "LDV", NewEmisData!$B:$B, $A306, NewEmisData!$C:$C, $H306, NewEmisData!$D:$D, BE$2))</f>
        <v>9.8149798035326394E-3</v>
      </c>
      <c r="BF306" s="335">
        <f>$I306*IF($G306="Pickup", SUMIFS(NewEmisData!L:L, NewEmisData!$A:$A, "Pickup", NewEmisData!$B:$B, $A306, NewEmisData!$C:$C, $H306, NewEmisData!$D:$D, BF$2), SUMIFS(NewEmisData!L:L, NewEmisData!$A:$A, "LDV", NewEmisData!$B:$B, $A306, NewEmisData!$C:$C, $H306, NewEmisData!$D:$D, BF$2))</f>
        <v>9.61190259231408E-3</v>
      </c>
      <c r="BG306" s="335">
        <f>$I306*IF($G306="Pickup", SUMIFS(NewEmisData!M:M, NewEmisData!$A:$A, "Pickup", NewEmisData!$B:$B, $A306, NewEmisData!$C:$C, $H306, NewEmisData!$D:$D, BG$2), SUMIFS(NewEmisData!M:M, NewEmisData!$A:$A, "LDV", NewEmisData!$B:$B, $A306, NewEmisData!$C:$C, $H306, NewEmisData!$D:$D, BG$2))</f>
        <v>9.5615485982077E-3</v>
      </c>
      <c r="BH306" s="335">
        <v>9.4789149915835945E-3</v>
      </c>
      <c r="BI306" s="335">
        <f>$I306*IF($G306="Pickup", SUMIFS(NewEmisData!E:E, NewEmisData!$A:$A, "Pickup", NewEmisData!$B:$B, $A306, NewEmisData!$C:$C, $H306, NewEmisData!$D:$D, BI$2), SUMIFS(NewEmisData!E:E, NewEmisData!$A:$A, "LDV", NewEmisData!$B:$B, $A306, NewEmisData!$C:$C, $H306, NewEmisData!$D:$D, BI$2))</f>
        <v>7.9565646159599703</v>
      </c>
      <c r="BJ306" s="335">
        <f>$I306*IF($G306="Pickup", SUMIFS(NewEmisData!F:F, NewEmisData!$A:$A, "Pickup", NewEmisData!$B:$B, $A306, NewEmisData!$C:$C, $H306, NewEmisData!$D:$D, BJ$2), SUMIFS(NewEmisData!F:F, NewEmisData!$A:$A, "LDV", NewEmisData!$B:$B, $A306, NewEmisData!$C:$C, $H306, NewEmisData!$D:$D, BJ$2))</f>
        <v>3.8702099021089098</v>
      </c>
      <c r="BK306" s="335">
        <f>$I306*IF($G306="Pickup", SUMIFS(NewEmisData!G:G, NewEmisData!$A:$A, "Pickup", NewEmisData!$B:$B, $A306, NewEmisData!$C:$C, $H306, NewEmisData!$D:$D, BK$2), SUMIFS(NewEmisData!G:G, NewEmisData!$A:$A, "LDV", NewEmisData!$B:$B, $A306, NewEmisData!$C:$C, $H306, NewEmisData!$D:$D, BK$2))</f>
        <v>2.7335988385504</v>
      </c>
      <c r="BL306" s="335">
        <f>$I306*IF($G306="Pickup", SUMIFS(NewEmisData!H:H, NewEmisData!$A:$A, "Pickup", NewEmisData!$B:$B, $A306, NewEmisData!$C:$C, $H306, NewEmisData!$D:$D, BL$2), SUMIFS(NewEmisData!H:H, NewEmisData!$A:$A, "LDV", NewEmisData!$B:$B, $A306, NewEmisData!$C:$C, $H306, NewEmisData!$D:$D, BL$2))</f>
        <v>2.0883869413410898</v>
      </c>
      <c r="BM306" s="335">
        <f>$I306*IF($G306="Pickup", SUMIFS(NewEmisData!I:I, NewEmisData!$A:$A, "Pickup", NewEmisData!$B:$B, $A306, NewEmisData!$C:$C, $H306, NewEmisData!$D:$D, BM$2), SUMIFS(NewEmisData!I:I, NewEmisData!$A:$A, "LDV", NewEmisData!$B:$B, $A306, NewEmisData!$C:$C, $H306, NewEmisData!$D:$D, BM$2))</f>
        <v>1.47075089091061</v>
      </c>
      <c r="BN306" s="335">
        <f>$I306*IF($G306="Pickup", SUMIFS(NewEmisData!J:J, NewEmisData!$A:$A, "Pickup", NewEmisData!$B:$B, $A306, NewEmisData!$C:$C, $H306, NewEmisData!$D:$D, BN$2), SUMIFS(NewEmisData!J:J, NewEmisData!$A:$A, "LDV", NewEmisData!$B:$B, $A306, NewEmisData!$C:$C, $H306, NewEmisData!$D:$D, BN$2))</f>
        <v>1.07685812487465</v>
      </c>
      <c r="BO306" s="335">
        <f>$I306*IF($G306="Pickup", SUMIFS(NewEmisData!K:K, NewEmisData!$A:$A, "Pickup", NewEmisData!$B:$B, $A306, NewEmisData!$C:$C, $H306, NewEmisData!$D:$D, BO$2), SUMIFS(NewEmisData!K:K, NewEmisData!$A:$A, "LDV", NewEmisData!$B:$B, $A306, NewEmisData!$C:$C, $H306, NewEmisData!$D:$D, BO$2))</f>
        <v>0.93279096708598197</v>
      </c>
      <c r="BP306" s="335">
        <f>$I306*IF($G306="Pickup", SUMIFS(NewEmisData!L:L, NewEmisData!$A:$A, "Pickup", NewEmisData!$B:$B, $A306, NewEmisData!$C:$C, $H306, NewEmisData!$D:$D, BP$2), SUMIFS(NewEmisData!L:L, NewEmisData!$A:$A, "LDV", NewEmisData!$B:$B, $A306, NewEmisData!$C:$C, $H306, NewEmisData!$D:$D, BP$2))</f>
        <v>0.90452078877762399</v>
      </c>
      <c r="BQ306" s="335">
        <f>$I306*IF($G306="Pickup", SUMIFS(NewEmisData!M:M, NewEmisData!$A:$A, "Pickup", NewEmisData!$B:$B, $A306, NewEmisData!$C:$C, $H306, NewEmisData!$D:$D, BQ$2), SUMIFS(NewEmisData!M:M, NewEmisData!$A:$A, "LDV", NewEmisData!$B:$B, $A306, NewEmisData!$C:$C, $H306, NewEmisData!$D:$D, BQ$2))</f>
        <v>0.89628145981378204</v>
      </c>
      <c r="BR306" s="335">
        <v>1.6588293829830492</v>
      </c>
      <c r="BS306" s="335">
        <f>$I306*IF($G306="Pickup", SUMIFS(NewEmisData!E:E, NewEmisData!$A:$A, "Pickup", NewEmisData!$B:$B, $A306, NewEmisData!$C:$C, $H306, NewEmisData!$D:$D, BS$2), SUMIFS(NewEmisData!E:E, NewEmisData!$A:$A, "LDV", NewEmisData!$B:$B, $A306, NewEmisData!$C:$C, $H306, NewEmisData!$D:$D, BS$2))</f>
        <v>0.72765138885249603</v>
      </c>
      <c r="BT306" s="335">
        <f>$I306*IF($G306="Pickup", SUMIFS(NewEmisData!F:F, NewEmisData!$A:$A, "Pickup", NewEmisData!$B:$B, $A306, NewEmisData!$C:$C, $H306, NewEmisData!$D:$D, BT$2), SUMIFS(NewEmisData!F:F, NewEmisData!$A:$A, "LDV", NewEmisData!$B:$B, $A306, NewEmisData!$C:$C, $H306, NewEmisData!$D:$D, BT$2))</f>
        <v>0.27522727735895502</v>
      </c>
      <c r="BU306" s="335">
        <f>$I306*IF($G306="Pickup", SUMIFS(NewEmisData!G:G, NewEmisData!$A:$A, "Pickup", NewEmisData!$B:$B, $A306, NewEmisData!$C:$C, $H306, NewEmisData!$D:$D, BU$2), SUMIFS(NewEmisData!G:G, NewEmisData!$A:$A, "LDV", NewEmisData!$B:$B, $A306, NewEmisData!$C:$C, $H306, NewEmisData!$D:$D, BU$2))</f>
        <v>0.17671155677793199</v>
      </c>
      <c r="BV306" s="335">
        <f>$I306*IF($G306="Pickup", SUMIFS(NewEmisData!H:H, NewEmisData!$A:$A, "Pickup", NewEmisData!$B:$B, $A306, NewEmisData!$C:$C, $H306, NewEmisData!$D:$D, BV$2), SUMIFS(NewEmisData!H:H, NewEmisData!$A:$A, "LDV", NewEmisData!$B:$B, $A306, NewEmisData!$C:$C, $H306, NewEmisData!$D:$D, BV$2))</f>
        <v>0.14074688174212499</v>
      </c>
      <c r="BW306" s="335">
        <f>$I306*IF($G306="Pickup", SUMIFS(NewEmisData!I:I, NewEmisData!$A:$A, "Pickup", NewEmisData!$B:$B, $A306, NewEmisData!$C:$C, $H306, NewEmisData!$D:$D, BW$2), SUMIFS(NewEmisData!I:I, NewEmisData!$A:$A, "LDV", NewEmisData!$B:$B, $A306, NewEmisData!$C:$C, $H306, NewEmisData!$D:$D, BW$2))</f>
        <v>0.108786876897298</v>
      </c>
      <c r="BX306" s="335">
        <f>$I306*IF($G306="Pickup", SUMIFS(NewEmisData!J:J, NewEmisData!$A:$A, "Pickup", NewEmisData!$B:$B, $A306, NewEmisData!$C:$C, $H306, NewEmisData!$D:$D, BX$2), SUMIFS(NewEmisData!J:J, NewEmisData!$A:$A, "LDV", NewEmisData!$B:$B, $A306, NewEmisData!$C:$C, $H306, NewEmisData!$D:$D, BX$2))</f>
        <v>8.8699698349724701E-2</v>
      </c>
      <c r="BY306" s="335">
        <f>$I306*IF($G306="Pickup", SUMIFS(NewEmisData!K:K, NewEmisData!$A:$A, "Pickup", NewEmisData!$B:$B, $A306, NewEmisData!$C:$C, $H306, NewEmisData!$D:$D, BY$2), SUMIFS(NewEmisData!K:K, NewEmisData!$A:$A, "LDV", NewEmisData!$B:$B, $A306, NewEmisData!$C:$C, $H306, NewEmisData!$D:$D, BY$2))</f>
        <v>7.9766902090939798E-2</v>
      </c>
      <c r="BZ306" s="335">
        <f>$I306*IF($G306="Pickup", SUMIFS(NewEmisData!L:L, NewEmisData!$A:$A, "Pickup", NewEmisData!$B:$B, $A306, NewEmisData!$C:$C, $H306, NewEmisData!$D:$D, BZ$2), SUMIFS(NewEmisData!L:L, NewEmisData!$A:$A, "LDV", NewEmisData!$B:$B, $A306, NewEmisData!$C:$C, $H306, NewEmisData!$D:$D, BZ$2))</f>
        <v>7.7681525191979198E-2</v>
      </c>
      <c r="CA306" s="335">
        <f>$I306*IF($G306="Pickup", SUMIFS(NewEmisData!M:M, NewEmisData!$A:$A, "Pickup", NewEmisData!$B:$B, $A306, NewEmisData!$C:$C, $H306, NewEmisData!$D:$D, CA$2), SUMIFS(NewEmisData!M:M, NewEmisData!$A:$A, "LDV", NewEmisData!$B:$B, $A306, NewEmisData!$C:$C, $H306, NewEmisData!$D:$D, CA$2))</f>
        <v>7.6973771730261001E-2</v>
      </c>
      <c r="CB306" s="335">
        <v>0.10573121882292051</v>
      </c>
      <c r="CC306" s="335">
        <f>$I306*IF($G306="Pickup", SUMIFS(NewEmisData!E:E, NewEmisData!$A:$A, "Pickup", NewEmisData!$B:$B, $A306, NewEmisData!$C:$C, $H306, NewEmisData!$D:$D, CC$2), SUMIFS(NewEmisData!E:E, NewEmisData!$A:$A, "LDV", NewEmisData!$B:$B, $A306, NewEmisData!$C:$C, $H306, NewEmisData!$D:$D, CC$2))</f>
        <v>4.4698091592695097E-2</v>
      </c>
      <c r="CD306" s="335">
        <f>$I306*IF($G306="Pickup", SUMIFS(NewEmisData!F:F, NewEmisData!$A:$A, "Pickup", NewEmisData!$B:$B, $A306, NewEmisData!$C:$C, $H306, NewEmisData!$D:$D, CD$2), SUMIFS(NewEmisData!F:F, NewEmisData!$A:$A, "LDV", NewEmisData!$B:$B, $A306, NewEmisData!$C:$C, $H306, NewEmisData!$D:$D, CD$2))</f>
        <v>2.7795500568958399E-2</v>
      </c>
      <c r="CE306" s="335">
        <f>$I306*IF($G306="Pickup", SUMIFS(NewEmisData!G:G, NewEmisData!$A:$A, "Pickup", NewEmisData!$B:$B, $A306, NewEmisData!$C:$C, $H306, NewEmisData!$D:$D, CE$2), SUMIFS(NewEmisData!G:G, NewEmisData!$A:$A, "LDV", NewEmisData!$B:$B, $A306, NewEmisData!$C:$C, $H306, NewEmisData!$D:$D, CE$2))</f>
        <v>2.5530115420681499E-2</v>
      </c>
      <c r="CF306" s="335">
        <f>$I306*IF($G306="Pickup", SUMIFS(NewEmisData!H:H, NewEmisData!$A:$A, "Pickup", NewEmisData!$B:$B, $A306, NewEmisData!$C:$C, $H306, NewEmisData!$D:$D, CF$2), SUMIFS(NewEmisData!H:H, NewEmisData!$A:$A, "LDV", NewEmisData!$B:$B, $A306, NewEmisData!$C:$C, $H306, NewEmisData!$D:$D, CF$2))</f>
        <v>2.4729068202491999E-2</v>
      </c>
      <c r="CG306" s="335">
        <f>$I306*IF($G306="Pickup", SUMIFS(NewEmisData!I:I, NewEmisData!$A:$A, "Pickup", NewEmisData!$B:$B, $A306, NewEmisData!$C:$C, $H306, NewEmisData!$D:$D, CG$2), SUMIFS(NewEmisData!I:I, NewEmisData!$A:$A, "LDV", NewEmisData!$B:$B, $A306, NewEmisData!$C:$C, $H306, NewEmisData!$D:$D, CG$2))</f>
        <v>2.45663123894986E-2</v>
      </c>
      <c r="CH306" s="335">
        <f>$I306*IF($G306="Pickup", SUMIFS(NewEmisData!J:J, NewEmisData!$A:$A, "Pickup", NewEmisData!$B:$B, $A306, NewEmisData!$C:$C, $H306, NewEmisData!$D:$D, CH$2), SUMIFS(NewEmisData!J:J, NewEmisData!$A:$A, "LDV", NewEmisData!$B:$B, $A306, NewEmisData!$C:$C, $H306, NewEmisData!$D:$D, CH$2))</f>
        <v>2.44661179940012E-2</v>
      </c>
      <c r="CI306" s="335">
        <f>$I306*IF($G306="Pickup", SUMIFS(NewEmisData!K:K, NewEmisData!$A:$A, "Pickup", NewEmisData!$B:$B, $A306, NewEmisData!$C:$C, $H306, NewEmisData!$D:$D, CI$2), SUMIFS(NewEmisData!K:K, NewEmisData!$A:$A, "LDV", NewEmisData!$B:$B, $A306, NewEmisData!$C:$C, $H306, NewEmisData!$D:$D, CI$2))</f>
        <v>2.4463818178602499E-2</v>
      </c>
      <c r="CJ306" s="335">
        <f>$I306*IF($G306="Pickup", SUMIFS(NewEmisData!L:L, NewEmisData!$A:$A, "Pickup", NewEmisData!$B:$B, $A306, NewEmisData!$C:$C, $H306, NewEmisData!$D:$D, CJ$2), SUMIFS(NewEmisData!L:L, NewEmisData!$A:$A, "LDV", NewEmisData!$B:$B, $A306, NewEmisData!$C:$C, $H306, NewEmisData!$D:$D, CJ$2))</f>
        <v>2.4464059869155001E-2</v>
      </c>
      <c r="CK306" s="335">
        <f>$I306*IF($G306="Pickup", SUMIFS(NewEmisData!M:M, NewEmisData!$A:$A, "Pickup", NewEmisData!$B:$B, $A306, NewEmisData!$C:$C, $H306, NewEmisData!$D:$D, CK$2), SUMIFS(NewEmisData!M:M, NewEmisData!$A:$A, "LDV", NewEmisData!$B:$B, $A306, NewEmisData!$C:$C, $H306, NewEmisData!$D:$D, CK$2))</f>
        <v>2.44639179462426E-2</v>
      </c>
      <c r="CL306" s="335">
        <v>2.2881070645398207E-2</v>
      </c>
      <c r="CM306" s="335">
        <f>$I306*IF($G306="Pickup", SUMIFS(NewEmisData!E:E, NewEmisData!$A:$A, "Pickup", NewEmisData!$B:$B, $A306, NewEmisData!$C:$C, $H306, NewEmisData!$D:$D, CM$2), SUMIFS(NewEmisData!E:E, NewEmisData!$A:$A, "LDV", NewEmisData!$B:$B, $A306, NewEmisData!$C:$C, $H306, NewEmisData!$D:$D, CM$2))</f>
        <v>3.03650059727909E-2</v>
      </c>
      <c r="CN306" s="335">
        <f>$I306*IF($G306="Pickup", SUMIFS(NewEmisData!F:F, NewEmisData!$A:$A, "Pickup", NewEmisData!$B:$B, $A306, NewEmisData!$C:$C, $H306, NewEmisData!$D:$D, CN$2), SUMIFS(NewEmisData!F:F, NewEmisData!$A:$A, "LDV", NewEmisData!$B:$B, $A306, NewEmisData!$C:$C, $H306, NewEmisData!$D:$D, CN$2))</f>
        <v>1.4082255195084201E-2</v>
      </c>
      <c r="CO306" s="335">
        <f>$I306*IF($G306="Pickup", SUMIFS(NewEmisData!G:G, NewEmisData!$A:$A, "Pickup", NewEmisData!$B:$B, $A306, NewEmisData!$C:$C, $H306, NewEmisData!$D:$D, CO$2), SUMIFS(NewEmisData!G:G, NewEmisData!$A:$A, "LDV", NewEmisData!$B:$B, $A306, NewEmisData!$C:$C, $H306, NewEmisData!$D:$D, CO$2))</f>
        <v>1.02501392291264E-2</v>
      </c>
      <c r="CP306" s="335">
        <f>$I306*IF($G306="Pickup", SUMIFS(NewEmisData!H:H, NewEmisData!$A:$A, "Pickup", NewEmisData!$B:$B, $A306, NewEmisData!$C:$C, $H306, NewEmisData!$D:$D, CP$2), SUMIFS(NewEmisData!H:H, NewEmisData!$A:$A, "LDV", NewEmisData!$B:$B, $A306, NewEmisData!$C:$C, $H306, NewEmisData!$D:$D, CP$2))</f>
        <v>8.4672860842590798E-3</v>
      </c>
      <c r="CQ306" s="335">
        <f>$I306*IF($G306="Pickup", SUMIFS(NewEmisData!I:I, NewEmisData!$A:$A, "Pickup", NewEmisData!$B:$B, $A306, NewEmisData!$C:$C, $H306, NewEmisData!$D:$D, CQ$2), SUMIFS(NewEmisData!I:I, NewEmisData!$A:$A, "LDV", NewEmisData!$B:$B, $A306, NewEmisData!$C:$C, $H306, NewEmisData!$D:$D, CQ$2))</f>
        <v>7.8971225513288796E-3</v>
      </c>
      <c r="CR306" s="335">
        <f>$I306*IF($G306="Pickup", SUMIFS(NewEmisData!J:J, NewEmisData!$A:$A, "Pickup", NewEmisData!$B:$B, $A306, NewEmisData!$C:$C, $H306, NewEmisData!$D:$D, CR$2), SUMIFS(NewEmisData!J:J, NewEmisData!$A:$A, "LDV", NewEmisData!$B:$B, $A306, NewEmisData!$C:$C, $H306, NewEmisData!$D:$D, CR$2))</f>
        <v>7.74471118736339E-3</v>
      </c>
      <c r="CS306" s="335">
        <f>$I306*IF($G306="Pickup", SUMIFS(NewEmisData!K:K, NewEmisData!$A:$A, "Pickup", NewEmisData!$B:$B, $A306, NewEmisData!$C:$C, $H306, NewEmisData!$D:$D, CS$2), SUMIFS(NewEmisData!K:K, NewEmisData!$A:$A, "LDV", NewEmisData!$B:$B, $A306, NewEmisData!$C:$C, $H306, NewEmisData!$D:$D, CS$2))</f>
        <v>7.7309583747445501E-3</v>
      </c>
      <c r="CT306" s="335">
        <f>$I306*IF($G306="Pickup", SUMIFS(NewEmisData!L:L, NewEmisData!$A:$A, "Pickup", NewEmisData!$B:$B, $A306, NewEmisData!$C:$C, $H306, NewEmisData!$D:$D, CT$2), SUMIFS(NewEmisData!L:L, NewEmisData!$A:$A, "LDV", NewEmisData!$B:$B, $A306, NewEmisData!$C:$C, $H306, NewEmisData!$D:$D, CT$2))</f>
        <v>7.7212921450181696E-3</v>
      </c>
      <c r="CU306" s="335">
        <f>$I306*IF($G306="Pickup", SUMIFS(NewEmisData!M:M, NewEmisData!$A:$A, "Pickup", NewEmisData!$B:$B, $A306, NewEmisData!$C:$C, $H306, NewEmisData!$D:$D, CU$2), SUMIFS(NewEmisData!M:M, NewEmisData!$A:$A, "LDV", NewEmisData!$B:$B, $A306, NewEmisData!$C:$C, $H306, NewEmisData!$D:$D, CU$2))</f>
        <v>7.7211798207146498E-3</v>
      </c>
      <c r="CV306" s="335">
        <v>6.9734009009235556E-3</v>
      </c>
      <c r="CW306" s="335">
        <v>4.0498104655261064E-3</v>
      </c>
      <c r="CX306" s="335">
        <v>2.5030350838759993E-3</v>
      </c>
      <c r="CY306" s="335">
        <v>2.1151214403419519E-3</v>
      </c>
      <c r="CZ306" s="335">
        <v>1.7489979687569375E-3</v>
      </c>
      <c r="DA306" s="335">
        <v>1.340486996695321E-3</v>
      </c>
      <c r="DB306" s="335">
        <v>1.0553769116342638E-3</v>
      </c>
      <c r="DC306" s="335">
        <v>1.0132227560056145E-3</v>
      </c>
      <c r="DD306" s="335">
        <v>1.0003159541004489E-3</v>
      </c>
      <c r="DE306" s="335">
        <v>9.9860782000699166E-4</v>
      </c>
      <c r="DF306" s="335">
        <v>9.9860782000699166E-4</v>
      </c>
      <c r="DG306" s="335">
        <f>$I306*IF($G306="Pickup", SUMIFS(NewEmisData!E:E, NewEmisData!$A:$A, "Pickup", NewEmisData!$B:$B, $A306, NewEmisData!$C:$C, $H306, NewEmisData!$D:$D, DG$2), SUMIFS(NewEmisData!E:E, NewEmisData!$A:$A, "LDV", NewEmisData!$B:$B, $A306, NewEmisData!$C:$C, $H306, NewEmisData!$D:$D, DG$2))</f>
        <v>0</v>
      </c>
      <c r="DH306" s="335">
        <f>$I306*IF($G306="Pickup", SUMIFS(NewEmisData!F:F, NewEmisData!$A:$A, "Pickup", NewEmisData!$B:$B, $A306, NewEmisData!$C:$C, $H306, NewEmisData!$D:$D, DH$2), SUMIFS(NewEmisData!F:F, NewEmisData!$A:$A, "LDV", NewEmisData!$B:$B, $A306, NewEmisData!$C:$C, $H306, NewEmisData!$D:$D, DH$2))</f>
        <v>0</v>
      </c>
      <c r="DI306" s="335">
        <f>$I306*IF($G306="Pickup", SUMIFS(NewEmisData!G:G, NewEmisData!$A:$A, "Pickup", NewEmisData!$B:$B, $A306, NewEmisData!$C:$C, $H306, NewEmisData!$D:$D, DI$2), SUMIFS(NewEmisData!G:G, NewEmisData!$A:$A, "LDV", NewEmisData!$B:$B, $A306, NewEmisData!$C:$C, $H306, NewEmisData!$D:$D, DI$2))</f>
        <v>0</v>
      </c>
      <c r="DJ306" s="335">
        <f>$I306*IF($G306="Pickup", SUMIFS(NewEmisData!H:H, NewEmisData!$A:$A, "Pickup", NewEmisData!$B:$B, $A306, NewEmisData!$C:$C, $H306, NewEmisData!$D:$D, DJ$2), SUMIFS(NewEmisData!H:H, NewEmisData!$A:$A, "LDV", NewEmisData!$B:$B, $A306, NewEmisData!$C:$C, $H306, NewEmisData!$D:$D, DJ$2))</f>
        <v>0</v>
      </c>
      <c r="DK306" s="335">
        <f>$I306*IF($G306="Pickup", SUMIFS(NewEmisData!I:I, NewEmisData!$A:$A, "Pickup", NewEmisData!$B:$B, $A306, NewEmisData!$C:$C, $H306, NewEmisData!$D:$D, DK$2), SUMIFS(NewEmisData!I:I, NewEmisData!$A:$A, "LDV", NewEmisData!$B:$B, $A306, NewEmisData!$C:$C, $H306, NewEmisData!$D:$D, DK$2))</f>
        <v>0</v>
      </c>
      <c r="DL306" s="335">
        <f>$I306*IF($G306="Pickup", SUMIFS(NewEmisData!J:J, NewEmisData!$A:$A, "Pickup", NewEmisData!$B:$B, $A306, NewEmisData!$C:$C, $H306, NewEmisData!$D:$D, DL$2), SUMIFS(NewEmisData!J:J, NewEmisData!$A:$A, "LDV", NewEmisData!$B:$B, $A306, NewEmisData!$C:$C, $H306, NewEmisData!$D:$D, DL$2))</f>
        <v>0</v>
      </c>
      <c r="DM306" s="335">
        <f>$I306*IF($G306="Pickup", SUMIFS(NewEmisData!K:K, NewEmisData!$A:$A, "Pickup", NewEmisData!$B:$B, $A306, NewEmisData!$C:$C, $H306, NewEmisData!$D:$D, DM$2), SUMIFS(NewEmisData!K:K, NewEmisData!$A:$A, "LDV", NewEmisData!$B:$B, $A306, NewEmisData!$C:$C, $H306, NewEmisData!$D:$D, DM$2))</f>
        <v>0</v>
      </c>
      <c r="DN306" s="335">
        <f>$I306*IF($G306="Pickup", SUMIFS(NewEmisData!L:L, NewEmisData!$A:$A, "Pickup", NewEmisData!$B:$B, $A306, NewEmisData!$C:$C, $H306, NewEmisData!$D:$D, DN$2), SUMIFS(NewEmisData!L:L, NewEmisData!$A:$A, "LDV", NewEmisData!$B:$B, $A306, NewEmisData!$C:$C, $H306, NewEmisData!$D:$D, DN$2))</f>
        <v>0</v>
      </c>
      <c r="DO306" s="335">
        <f>$I306*IF($G306="Pickup", SUMIFS(NewEmisData!M:M, NewEmisData!$A:$A, "Pickup", NewEmisData!$B:$B, $A306, NewEmisData!$C:$C, $H306, NewEmisData!$D:$D, DO$2), SUMIFS(NewEmisData!M:M, NewEmisData!$A:$A, "LDV", NewEmisData!$B:$B, $A306, NewEmisData!$C:$C, $H306, NewEmisData!$D:$D, DO$2))</f>
        <v>0</v>
      </c>
      <c r="DP306" s="335">
        <v>2.023129771030282E-3</v>
      </c>
      <c r="DQ306" s="335">
        <f>$I306*IF($G306="Pickup", SUMIFS(NewEmisData!E:E, NewEmisData!$A:$A, "Pickup", NewEmisData!$B:$B, $A306, NewEmisData!$C:$C, $H306, NewEmisData!$D:$D, DQ$2), SUMIFS(NewEmisData!E:E, NewEmisData!$A:$A, "LDV", NewEmisData!$B:$B, $A306, NewEmisData!$C:$C, $H306, NewEmisData!$D:$D, DQ$2))</f>
        <v>2.4719955118713801E-2</v>
      </c>
      <c r="DR306" s="335">
        <f>$I306*IF($G306="Pickup", SUMIFS(NewEmisData!F:F, NewEmisData!$A:$A, "Pickup", NewEmisData!$B:$B, $A306, NewEmisData!$C:$C, $H306, NewEmisData!$D:$D, DR$2), SUMIFS(NewEmisData!F:F, NewEmisData!$A:$A, "LDV", NewEmisData!$B:$B, $A306, NewEmisData!$C:$C, $H306, NewEmisData!$D:$D, DR$2))</f>
        <v>1.1661513599851301E-2</v>
      </c>
      <c r="DS306" s="335">
        <f>$I306*IF($G306="Pickup", SUMIFS(NewEmisData!G:G, NewEmisData!$A:$A, "Pickup", NewEmisData!$B:$B, $A306, NewEmisData!$C:$C, $H306, NewEmisData!$D:$D, DS$2), SUMIFS(NewEmisData!G:G, NewEmisData!$A:$A, "LDV", NewEmisData!$B:$B, $A306, NewEmisData!$C:$C, $H306, NewEmisData!$D:$D, DS$2))</f>
        <v>7.8709608571459096E-3</v>
      </c>
      <c r="DT306" s="335">
        <f>$I306*IF($G306="Pickup", SUMIFS(NewEmisData!H:H, NewEmisData!$A:$A, "Pickup", NewEmisData!$B:$B, $A306, NewEmisData!$C:$C, $H306, NewEmisData!$D:$D, DT$2), SUMIFS(NewEmisData!H:H, NewEmisData!$A:$A, "LDV", NewEmisData!$B:$B, $A306, NewEmisData!$C:$C, $H306, NewEmisData!$D:$D, DT$2))</f>
        <v>5.8339351334527802E-3</v>
      </c>
      <c r="DU306" s="335">
        <f>$I306*IF($G306="Pickup", SUMIFS(NewEmisData!I:I, NewEmisData!$A:$A, "Pickup", NewEmisData!$B:$B, $A306, NewEmisData!$C:$C, $H306, NewEmisData!$D:$D, DU$2), SUMIFS(NewEmisData!I:I, NewEmisData!$A:$A, "LDV", NewEmisData!$B:$B, $A306, NewEmisData!$C:$C, $H306, NewEmisData!$D:$D, DU$2))</f>
        <v>4.3766981897469699E-3</v>
      </c>
      <c r="DV306" s="335">
        <f>$I306*IF($G306="Pickup", SUMIFS(NewEmisData!J:J, NewEmisData!$A:$A, "Pickup", NewEmisData!$B:$B, $A306, NewEmisData!$C:$C, $H306, NewEmisData!$D:$D, DV$2), SUMIFS(NewEmisData!J:J, NewEmisData!$A:$A, "LDV", NewEmisData!$B:$B, $A306, NewEmisData!$C:$C, $H306, NewEmisData!$D:$D, DV$2))</f>
        <v>3.5528104359983199E-3</v>
      </c>
      <c r="DW306" s="335">
        <f>$I306*IF($G306="Pickup", SUMIFS(NewEmisData!K:K, NewEmisData!$A:$A, "Pickup", NewEmisData!$B:$B, $A306, NewEmisData!$C:$C, $H306, NewEmisData!$D:$D, DW$2), SUMIFS(NewEmisData!K:K, NewEmisData!$A:$A, "LDV", NewEmisData!$B:$B, $A306, NewEmisData!$C:$C, $H306, NewEmisData!$D:$D, DW$2))</f>
        <v>3.22504897123442E-3</v>
      </c>
      <c r="DX306" s="335">
        <f>$I306*IF($G306="Pickup", SUMIFS(NewEmisData!L:L, NewEmisData!$A:$A, "Pickup", NewEmisData!$B:$B, $A306, NewEmisData!$C:$C, $H306, NewEmisData!$D:$D, DX$2), SUMIFS(NewEmisData!L:L, NewEmisData!$A:$A, "LDV", NewEmisData!$B:$B, $A306, NewEmisData!$C:$C, $H306, NewEmisData!$D:$D, DX$2))</f>
        <v>3.1599803429776798E-3</v>
      </c>
      <c r="DY306" s="335">
        <f>$I306*IF($G306="Pickup", SUMIFS(NewEmisData!M:M, NewEmisData!$A:$A, "Pickup", NewEmisData!$B:$B, $A306, NewEmisData!$C:$C, $H306, NewEmisData!$D:$D, DY$2), SUMIFS(NewEmisData!M:M, NewEmisData!$A:$A, "LDV", NewEmisData!$B:$B, $A306, NewEmisData!$C:$C, $H306, NewEmisData!$D:$D, DY$2))</f>
        <v>3.14346479961037E-3</v>
      </c>
      <c r="DZ306" s="335">
        <v>5.594489642908501E-3</v>
      </c>
      <c r="EA306" s="335">
        <f t="shared" si="542"/>
        <v>597.33559757265004</v>
      </c>
      <c r="EB306" s="335">
        <f t="shared" si="543"/>
        <v>553.28127212576896</v>
      </c>
      <c r="EC306" s="335">
        <f t="shared" si="544"/>
        <v>493.82406756493799</v>
      </c>
      <c r="ED306" s="335">
        <f t="shared" si="545"/>
        <v>412.98439479110601</v>
      </c>
      <c r="EE306" s="335">
        <f t="shared" si="546"/>
        <v>361.12439946055099</v>
      </c>
      <c r="EF306" s="335">
        <f t="shared" si="547"/>
        <v>334.85995891651203</v>
      </c>
      <c r="EG306" s="335">
        <f t="shared" si="548"/>
        <v>323.34611754862402</v>
      </c>
      <c r="EH306" s="335">
        <f t="shared" si="549"/>
        <v>320.96738270464499</v>
      </c>
      <c r="EI306" s="335">
        <f t="shared" si="550"/>
        <v>320.59740368618702</v>
      </c>
      <c r="EJ306" s="335">
        <f t="shared" si="551"/>
        <v>0.27672218065037407</v>
      </c>
      <c r="EK306" s="335">
        <f t="shared" si="552"/>
        <v>1.1576605941285101</v>
      </c>
      <c r="EL306" s="335">
        <f t="shared" si="553"/>
        <v>0.37657543091819101</v>
      </c>
      <c r="EM306" s="335">
        <f t="shared" si="554"/>
        <v>0.200631007186098</v>
      </c>
      <c r="EN306" s="335">
        <f t="shared" si="555"/>
        <v>0.130138169147933</v>
      </c>
      <c r="EO306" s="335">
        <f t="shared" si="556"/>
        <v>8.7384287154233006E-2</v>
      </c>
      <c r="EP306" s="335">
        <f t="shared" si="557"/>
        <v>5.9391933302032802E-2</v>
      </c>
      <c r="EQ306" s="335">
        <f t="shared" si="558"/>
        <v>4.8180846872995502E-2</v>
      </c>
      <c r="ER306" s="335">
        <f t="shared" si="559"/>
        <v>4.5998445887843901E-2</v>
      </c>
      <c r="ES306" s="335">
        <f t="shared" si="560"/>
        <v>4.5463770278463003E-2</v>
      </c>
      <c r="ET306" s="335">
        <f t="shared" si="561"/>
        <v>6.1988464688476796E-2</v>
      </c>
      <c r="EU306" s="335">
        <f t="shared" si="562"/>
        <v>1.0335998327469099E-2</v>
      </c>
      <c r="EV306" s="335">
        <f t="shared" si="563"/>
        <v>9.5737115204566903E-3</v>
      </c>
      <c r="EW306" s="335">
        <f t="shared" si="564"/>
        <v>7.0841642304725503E-3</v>
      </c>
      <c r="EX306" s="335">
        <f t="shared" si="565"/>
        <v>5.9244730772948402E-3</v>
      </c>
      <c r="EY306" s="335">
        <f t="shared" si="566"/>
        <v>5.1805148263819496E-3</v>
      </c>
      <c r="EZ306" s="335">
        <f t="shared" si="567"/>
        <v>4.8037413964933202E-3</v>
      </c>
      <c r="FA306" s="335">
        <f t="shared" si="568"/>
        <v>4.6385693545218003E-3</v>
      </c>
      <c r="FB306" s="335">
        <f t="shared" si="569"/>
        <v>4.6044395711825996E-3</v>
      </c>
      <c r="FC306" s="335">
        <f t="shared" si="570"/>
        <v>4.5991353866608299E-3</v>
      </c>
      <c r="FD306" s="335">
        <f t="shared" si="571"/>
        <v>1.7442083422488778E-3</v>
      </c>
      <c r="FE306" s="335">
        <f t="shared" si="572"/>
        <v>7.1069962611333096E-2</v>
      </c>
      <c r="FF306" s="335">
        <f t="shared" si="573"/>
        <v>6.7310649866491198E-2</v>
      </c>
      <c r="FG306" s="335">
        <f t="shared" si="574"/>
        <v>6.7628560391991902E-2</v>
      </c>
      <c r="FH306" s="335">
        <f t="shared" si="575"/>
        <v>6.6559280493503098E-2</v>
      </c>
      <c r="FI306" s="335">
        <f t="shared" si="576"/>
        <v>6.53360817606774E-2</v>
      </c>
      <c r="FJ306" s="335">
        <f t="shared" si="577"/>
        <v>6.4268763456515193E-2</v>
      </c>
      <c r="FK306" s="335">
        <f t="shared" si="578"/>
        <v>6.3662257235357594E-2</v>
      </c>
      <c r="FL306" s="335">
        <f t="shared" si="579"/>
        <v>6.3432754124854704E-2</v>
      </c>
      <c r="FM306" s="335">
        <f t="shared" si="580"/>
        <v>6.3375800941285698E-2</v>
      </c>
      <c r="FN306" s="335">
        <f t="shared" si="581"/>
        <v>4.7629366333098749E-2</v>
      </c>
      <c r="FO306" s="335">
        <f t="shared" si="582"/>
        <v>1.7564038794035501E-2</v>
      </c>
      <c r="FP306" s="335">
        <f t="shared" si="583"/>
        <v>1.42365442689367E-2</v>
      </c>
      <c r="FQ306" s="335">
        <f t="shared" si="584"/>
        <v>1.3329065525325E-2</v>
      </c>
      <c r="FR306" s="335">
        <f t="shared" si="585"/>
        <v>1.23804824132796E-2</v>
      </c>
      <c r="FS306" s="335">
        <f t="shared" si="586"/>
        <v>1.12963892643066E-2</v>
      </c>
      <c r="FT306" s="335">
        <f t="shared" si="587"/>
        <v>1.03515640804413E-2</v>
      </c>
      <c r="FU306" s="335">
        <f t="shared" si="588"/>
        <v>9.8149798035326394E-3</v>
      </c>
      <c r="FV306" s="335">
        <f t="shared" si="589"/>
        <v>9.61190259231408E-3</v>
      </c>
      <c r="FW306" s="335">
        <f t="shared" si="590"/>
        <v>9.5615485982077E-3</v>
      </c>
      <c r="FX306" s="335">
        <f t="shared" si="591"/>
        <v>9.4789149915835945E-3</v>
      </c>
    </row>
    <row r="307" spans="1:180" x14ac:dyDescent="0.2">
      <c r="A307" s="305" t="str">
        <f>_xlfn.CONCAT(IF(LEFT(TRIM(A306),1)="*", "*R", "R"), 1+RIGHT(TRIM(A306),1))</f>
        <v>R4</v>
      </c>
      <c r="B307" s="305" t="str">
        <f t="shared" si="603"/>
        <v>TLPCNG11</v>
      </c>
      <c r="C307" s="305" t="str">
        <f t="shared" si="604"/>
        <v>TL.CNG.P.CNG.2011</v>
      </c>
      <c r="D307" s="301" t="str">
        <f t="shared" si="605"/>
        <v>bn-vmt, bn-vmt/a</v>
      </c>
      <c r="E307" s="301" t="str">
        <f t="shared" si="606"/>
        <v>TRNCNGL</v>
      </c>
      <c r="F307" s="301" t="str">
        <f t="shared" si="607"/>
        <v>TL</v>
      </c>
      <c r="G307" s="315" t="s">
        <v>820</v>
      </c>
      <c r="H307" s="301" t="s">
        <v>814</v>
      </c>
      <c r="I307" s="315">
        <v>1</v>
      </c>
      <c r="J307" s="315" t="str">
        <f t="shared" si="592"/>
        <v>Pickup-GSL</v>
      </c>
      <c r="K307" s="335">
        <f>$I307*IF($G307="Pickup", SUMIFS(NewEmisData!E:E, NewEmisData!$A:$A, "Pickup", NewEmisData!$B:$B, $A307, NewEmisData!$C:$C, $H307, NewEmisData!$D:$D, K$2), SUMIFS(NewEmisData!E:E, NewEmisData!$A:$A, "LDV", NewEmisData!$B:$B, $A307, NewEmisData!$C:$C, $H307, NewEmisData!$D:$D, K$2))</f>
        <v>809.18625562190198</v>
      </c>
      <c r="L307" s="335">
        <f>$I307*IF($G307="Pickup", SUMIFS(NewEmisData!F:F, NewEmisData!$A:$A, "Pickup", NewEmisData!$B:$B, $A307, NewEmisData!$C:$C, $H307, NewEmisData!$D:$D, L$2), SUMIFS(NewEmisData!F:F, NewEmisData!$A:$A, "LDV", NewEmisData!$B:$B, $A307, NewEmisData!$C:$C, $H307, NewEmisData!$D:$D, L$2))</f>
        <v>717.37917726989394</v>
      </c>
      <c r="M307" s="335">
        <f>$I307*IF($G307="Pickup", SUMIFS(NewEmisData!G:G, NewEmisData!$A:$A, "Pickup", NewEmisData!$B:$B, $A307, NewEmisData!$C:$C, $H307, NewEmisData!$D:$D, M$2), SUMIFS(NewEmisData!G:G, NewEmisData!$A:$A, "LDV", NewEmisData!$B:$B, $A307, NewEmisData!$C:$C, $H307, NewEmisData!$D:$D, M$2))</f>
        <v>565.23600524957101</v>
      </c>
      <c r="N307" s="335">
        <f>$I307*IF($G307="Pickup", SUMIFS(NewEmisData!H:H, NewEmisData!$A:$A, "Pickup", NewEmisData!$B:$B, $A307, NewEmisData!$C:$C, $H307, NewEmisData!$D:$D, N$2), SUMIFS(NewEmisData!H:H, NewEmisData!$A:$A, "LDV", NewEmisData!$B:$B, $A307, NewEmisData!$C:$C, $H307, NewEmisData!$D:$D, N$2))</f>
        <v>472.41891643346997</v>
      </c>
      <c r="O307" s="335">
        <f>$I307*IF($G307="Pickup", SUMIFS(NewEmisData!I:I, NewEmisData!$A:$A, "Pickup", NewEmisData!$B:$B, $A307, NewEmisData!$C:$C, $H307, NewEmisData!$D:$D, O$2), SUMIFS(NewEmisData!I:I, NewEmisData!$A:$A, "LDV", NewEmisData!$B:$B, $A307, NewEmisData!$C:$C, $H307, NewEmisData!$D:$D, O$2))</f>
        <v>412.86398479136801</v>
      </c>
      <c r="P307" s="335">
        <f>$I307*IF($G307="Pickup", SUMIFS(NewEmisData!J:J, NewEmisData!$A:$A, "Pickup", NewEmisData!$B:$B, $A307, NewEmisData!$C:$C, $H307, NewEmisData!$D:$D, P$2), SUMIFS(NewEmisData!J:J, NewEmisData!$A:$A, "LDV", NewEmisData!$B:$B, $A307, NewEmisData!$C:$C, $H307, NewEmisData!$D:$D, P$2))</f>
        <v>382.70335541305002</v>
      </c>
      <c r="Q307" s="335">
        <f>$I307*IF($G307="Pickup", SUMIFS(NewEmisData!K:K, NewEmisData!$A:$A, "Pickup", NewEmisData!$B:$B, $A307, NewEmisData!$C:$C, $H307, NewEmisData!$D:$D, Q$2), SUMIFS(NewEmisData!K:K, NewEmisData!$A:$A, "LDV", NewEmisData!$B:$B, $A307, NewEmisData!$C:$C, $H307, NewEmisData!$D:$D, Q$2))</f>
        <v>369.486844409941</v>
      </c>
      <c r="R307" s="335">
        <f>$I307*IF($G307="Pickup", SUMIFS(NewEmisData!L:L, NewEmisData!$A:$A, "Pickup", NewEmisData!$B:$B, $A307, NewEmisData!$C:$C, $H307, NewEmisData!$D:$D, R$2), SUMIFS(NewEmisData!L:L, NewEmisData!$A:$A, "LDV", NewEmisData!$B:$B, $A307, NewEmisData!$C:$C, $H307, NewEmisData!$D:$D, R$2))</f>
        <v>366.75951772725199</v>
      </c>
      <c r="S307" s="335">
        <f>$I307*IF($G307="Pickup", SUMIFS(NewEmisData!M:M, NewEmisData!$A:$A, "Pickup", NewEmisData!$B:$B, $A307, NewEmisData!$C:$C, $H307, NewEmisData!$D:$D, S$2), SUMIFS(NewEmisData!M:M, NewEmisData!$A:$A, "LDV", NewEmisData!$B:$B, $A307, NewEmisData!$C:$C, $H307, NewEmisData!$D:$D, S$2))</f>
        <v>366.33687885587801</v>
      </c>
      <c r="T307" s="335">
        <v>0.27672218065037407</v>
      </c>
      <c r="U307" s="335">
        <f>$I307*IF($G307="Pickup", SUMIFS(NewEmisData!E:E, NewEmisData!$A:$A, "Pickup", NewEmisData!$B:$B, $A307, NewEmisData!$C:$C, $H307, NewEmisData!$D:$D, U$2), SUMIFS(NewEmisData!E:E, NewEmisData!$A:$A, "LDV", NewEmisData!$B:$B, $A307, NewEmisData!$C:$C, $H307, NewEmisData!$D:$D, U$2))</f>
        <v>1.00256458087036</v>
      </c>
      <c r="V307" s="335">
        <f>$I307*IF($G307="Pickup", SUMIFS(NewEmisData!F:F, NewEmisData!$A:$A, "Pickup", NewEmisData!$B:$B, $A307, NewEmisData!$C:$C, $H307, NewEmisData!$D:$D, V$2), SUMIFS(NewEmisData!F:F, NewEmisData!$A:$A, "LDV", NewEmisData!$B:$B, $A307, NewEmisData!$C:$C, $H307, NewEmisData!$D:$D, V$2))</f>
        <v>0.39560747527751999</v>
      </c>
      <c r="W307" s="335">
        <f>$I307*IF($G307="Pickup", SUMIFS(NewEmisData!G:G, NewEmisData!$A:$A, "Pickup", NewEmisData!$B:$B, $A307, NewEmisData!$C:$C, $H307, NewEmisData!$D:$D, W$2), SUMIFS(NewEmisData!G:G, NewEmisData!$A:$A, "LDV", NewEmisData!$B:$B, $A307, NewEmisData!$C:$C, $H307, NewEmisData!$D:$D, W$2))</f>
        <v>0.19159818828877601</v>
      </c>
      <c r="X307" s="335">
        <f>$I307*IF($G307="Pickup", SUMIFS(NewEmisData!H:H, NewEmisData!$A:$A, "Pickup", NewEmisData!$B:$B, $A307, NewEmisData!$C:$C, $H307, NewEmisData!$D:$D, X$2), SUMIFS(NewEmisData!H:H, NewEmisData!$A:$A, "LDV", NewEmisData!$B:$B, $A307, NewEmisData!$C:$C, $H307, NewEmisData!$D:$D, X$2))</f>
        <v>0.12217599625012</v>
      </c>
      <c r="Y307" s="335">
        <f>$I307*IF($G307="Pickup", SUMIFS(NewEmisData!I:I, NewEmisData!$A:$A, "Pickup", NewEmisData!$B:$B, $A307, NewEmisData!$C:$C, $H307, NewEmisData!$D:$D, Y$2), SUMIFS(NewEmisData!I:I, NewEmisData!$A:$A, "LDV", NewEmisData!$B:$B, $A307, NewEmisData!$C:$C, $H307, NewEmisData!$D:$D, Y$2))</f>
        <v>8.1029190806467893E-2</v>
      </c>
      <c r="Z307" s="335">
        <f>$I307*IF($G307="Pickup", SUMIFS(NewEmisData!J:J, NewEmisData!$A:$A, "Pickup", NewEmisData!$B:$B, $A307, NewEmisData!$C:$C, $H307, NewEmisData!$D:$D, Z$2), SUMIFS(NewEmisData!J:J, NewEmisData!$A:$A, "LDV", NewEmisData!$B:$B, $A307, NewEmisData!$C:$C, $H307, NewEmisData!$D:$D, Z$2))</f>
        <v>5.4567341905185598E-2</v>
      </c>
      <c r="AA307" s="335">
        <f>$I307*IF($G307="Pickup", SUMIFS(NewEmisData!K:K, NewEmisData!$A:$A, "Pickup", NewEmisData!$B:$B, $A307, NewEmisData!$C:$C, $H307, NewEmisData!$D:$D, AA$2), SUMIFS(NewEmisData!K:K, NewEmisData!$A:$A, "LDV", NewEmisData!$B:$B, $A307, NewEmisData!$C:$C, $H307, NewEmisData!$D:$D, AA$2))</f>
        <v>4.4030783970489901E-2</v>
      </c>
      <c r="AB307" s="335">
        <f>$I307*IF($G307="Pickup", SUMIFS(NewEmisData!L:L, NewEmisData!$A:$A, "Pickup", NewEmisData!$B:$B, $A307, NewEmisData!$C:$C, $H307, NewEmisData!$D:$D, AB$2), SUMIFS(NewEmisData!L:L, NewEmisData!$A:$A, "LDV", NewEmisData!$B:$B, $A307, NewEmisData!$C:$C, $H307, NewEmisData!$D:$D, AB$2))</f>
        <v>4.1990059655105501E-2</v>
      </c>
      <c r="AC307" s="335">
        <f>$I307*IF($G307="Pickup", SUMIFS(NewEmisData!M:M, NewEmisData!$A:$A, "Pickup", NewEmisData!$B:$B, $A307, NewEmisData!$C:$C, $H307, NewEmisData!$D:$D, AC$2), SUMIFS(NewEmisData!M:M, NewEmisData!$A:$A, "LDV", NewEmisData!$B:$B, $A307, NewEmisData!$C:$C, $H307, NewEmisData!$D:$D, AC$2))</f>
        <v>4.1490516506061503E-2</v>
      </c>
      <c r="AD307" s="335">
        <v>6.1988464688476796E-2</v>
      </c>
      <c r="AE307" s="335">
        <f>$I307*IF($G307="Pickup", SUMIFS(NewEmisData!E:E, NewEmisData!$A:$A, "Pickup", NewEmisData!$B:$B, $A307, NewEmisData!$C:$C, $H307, NewEmisData!$D:$D, AE$2), SUMIFS(NewEmisData!E:E, NewEmisData!$A:$A, "LDV", NewEmisData!$B:$B, $A307, NewEmisData!$C:$C, $H307, NewEmisData!$D:$D, AE$2))</f>
        <v>1.40017655016191E-2</v>
      </c>
      <c r="AF307" s="335">
        <f>$I307*IF($G307="Pickup", SUMIFS(NewEmisData!F:F, NewEmisData!$A:$A, "Pickup", NewEmisData!$B:$B, $A307, NewEmisData!$C:$C, $H307, NewEmisData!$D:$D, AF$2), SUMIFS(NewEmisData!F:F, NewEmisData!$A:$A, "LDV", NewEmisData!$B:$B, $A307, NewEmisData!$C:$C, $H307, NewEmisData!$D:$D, AF$2))</f>
        <v>1.2413170210923301E-2</v>
      </c>
      <c r="AG307" s="335">
        <f>$I307*IF($G307="Pickup", SUMIFS(NewEmisData!G:G, NewEmisData!$A:$A, "Pickup", NewEmisData!$B:$B, $A307, NewEmisData!$C:$C, $H307, NewEmisData!$D:$D, AG$2), SUMIFS(NewEmisData!G:G, NewEmisData!$A:$A, "LDV", NewEmisData!$B:$B, $A307, NewEmisData!$C:$C, $H307, NewEmisData!$D:$D, AG$2))</f>
        <v>8.1086013766454006E-3</v>
      </c>
      <c r="AH307" s="335">
        <f>$I307*IF($G307="Pickup", SUMIFS(NewEmisData!H:H, NewEmisData!$A:$A, "Pickup", NewEmisData!$B:$B, $A307, NewEmisData!$C:$C, $H307, NewEmisData!$D:$D, AH$2), SUMIFS(NewEmisData!H:H, NewEmisData!$A:$A, "LDV", NewEmisData!$B:$B, $A307, NewEmisData!$C:$C, $H307, NewEmisData!$D:$D, AH$2))</f>
        <v>6.7770962147280997E-3</v>
      </c>
      <c r="AI307" s="335">
        <f>$I307*IF($G307="Pickup", SUMIFS(NewEmisData!I:I, NewEmisData!$A:$A, "Pickup", NewEmisData!$B:$B, $A307, NewEmisData!$C:$C, $H307, NewEmisData!$D:$D, AI$2), SUMIFS(NewEmisData!I:I, NewEmisData!$A:$A, "LDV", NewEmisData!$B:$B, $A307, NewEmisData!$C:$C, $H307, NewEmisData!$D:$D, AI$2))</f>
        <v>5.9227487489961397E-3</v>
      </c>
      <c r="AJ307" s="335">
        <f>$I307*IF($G307="Pickup", SUMIFS(NewEmisData!J:J, NewEmisData!$A:$A, "Pickup", NewEmisData!$B:$B, $A307, NewEmisData!$C:$C, $H307, NewEmisData!$D:$D, AJ$2), SUMIFS(NewEmisData!J:J, NewEmisData!$A:$A, "LDV", NewEmisData!$B:$B, $A307, NewEmisData!$C:$C, $H307, NewEmisData!$D:$D, AJ$2))</f>
        <v>5.4900769721154498E-3</v>
      </c>
      <c r="AK307" s="335">
        <f>$I307*IF($G307="Pickup", SUMIFS(NewEmisData!K:K, NewEmisData!$A:$A, "Pickup", NewEmisData!$B:$B, $A307, NewEmisData!$C:$C, $H307, NewEmisData!$D:$D, AK$2), SUMIFS(NewEmisData!K:K, NewEmisData!$A:$A, "LDV", NewEmisData!$B:$B, $A307, NewEmisData!$C:$C, $H307, NewEmisData!$D:$D, AK$2))</f>
        <v>5.3004799651939901E-3</v>
      </c>
      <c r="AL307" s="335">
        <f>$I307*IF($G307="Pickup", SUMIFS(NewEmisData!L:L, NewEmisData!$A:$A, "Pickup", NewEmisData!$B:$B, $A307, NewEmisData!$C:$C, $H307, NewEmisData!$D:$D, AL$2), SUMIFS(NewEmisData!L:L, NewEmisData!$A:$A, "LDV", NewEmisData!$B:$B, $A307, NewEmisData!$C:$C, $H307, NewEmisData!$D:$D, AL$2))</f>
        <v>5.2613551409495399E-3</v>
      </c>
      <c r="AM307" s="335">
        <f>$I307*IF($G307="Pickup", SUMIFS(NewEmisData!M:M, NewEmisData!$A:$A, "Pickup", NewEmisData!$B:$B, $A307, NewEmisData!$C:$C, $H307, NewEmisData!$D:$D, AM$2), SUMIFS(NewEmisData!M:M, NewEmisData!$A:$A, "LDV", NewEmisData!$B:$B, $A307, NewEmisData!$C:$C, $H307, NewEmisData!$D:$D, AM$2))</f>
        <v>5.2552925304367899E-3</v>
      </c>
      <c r="AN307" s="335">
        <v>1.7442083422488778E-3</v>
      </c>
      <c r="AO307" s="335">
        <f>$I307*IF($G307="Pickup", SUMIFS(NewEmisData!E:E, NewEmisData!$A:$A, "Pickup", NewEmisData!$B:$B, $A307, NewEmisData!$C:$C, $H307, NewEmisData!$D:$D, AO$2), SUMIFS(NewEmisData!E:E, NewEmisData!$A:$A, "LDV", NewEmisData!$B:$B, $A307, NewEmisData!$C:$C, $H307, NewEmisData!$D:$D, AO$2))</f>
        <v>0.115772764989804</v>
      </c>
      <c r="AP307" s="335">
        <f>$I307*IF($G307="Pickup", SUMIFS(NewEmisData!F:F, NewEmisData!$A:$A, "Pickup", NewEmisData!$B:$B, $A307, NewEmisData!$C:$C, $H307, NewEmisData!$D:$D, AP$2), SUMIFS(NewEmisData!F:F, NewEmisData!$A:$A, "LDV", NewEmisData!$B:$B, $A307, NewEmisData!$C:$C, $H307, NewEmisData!$D:$D, AP$2))</f>
        <v>0.11041053337507201</v>
      </c>
      <c r="AQ307" s="335">
        <f>$I307*IF($G307="Pickup", SUMIFS(NewEmisData!G:G, NewEmisData!$A:$A, "Pickup", NewEmisData!$B:$B, $A307, NewEmisData!$C:$C, $H307, NewEmisData!$D:$D, AQ$2), SUMIFS(NewEmisData!G:G, NewEmisData!$A:$A, "LDV", NewEmisData!$B:$B, $A307, NewEmisData!$C:$C, $H307, NewEmisData!$D:$D, AQ$2))</f>
        <v>8.9064450289023406E-2</v>
      </c>
      <c r="AR307" s="335">
        <f>$I307*IF($G307="Pickup", SUMIFS(NewEmisData!H:H, NewEmisData!$A:$A, "Pickup", NewEmisData!$B:$B, $A307, NewEmisData!$C:$C, $H307, NewEmisData!$D:$D, AR$2), SUMIFS(NewEmisData!H:H, NewEmisData!$A:$A, "LDV", NewEmisData!$B:$B, $A307, NewEmisData!$C:$C, $H307, NewEmisData!$D:$D, AR$2))</f>
        <v>8.7932937699846503E-2</v>
      </c>
      <c r="AS307" s="335">
        <f>$I307*IF($G307="Pickup", SUMIFS(NewEmisData!I:I, NewEmisData!$A:$A, "Pickup", NewEmisData!$B:$B, $A307, NewEmisData!$C:$C, $H307, NewEmisData!$D:$D, AS$2), SUMIFS(NewEmisData!I:I, NewEmisData!$A:$A, "LDV", NewEmisData!$B:$B, $A307, NewEmisData!$C:$C, $H307, NewEmisData!$D:$D, AS$2))</f>
        <v>8.66400670344568E-2</v>
      </c>
      <c r="AT307" s="335">
        <f>$I307*IF($G307="Pickup", SUMIFS(NewEmisData!J:J, NewEmisData!$A:$A, "Pickup", NewEmisData!$B:$B, $A307, NewEmisData!$C:$C, $H307, NewEmisData!$D:$D, AT$2), SUMIFS(NewEmisData!J:J, NewEmisData!$A:$A, "LDV", NewEmisData!$B:$B, $A307, NewEmisData!$C:$C, $H307, NewEmisData!$D:$D, AT$2))</f>
        <v>8.5515845774985999E-2</v>
      </c>
      <c r="AU307" s="335">
        <f>$I307*IF($G307="Pickup", SUMIFS(NewEmisData!K:K, NewEmisData!$A:$A, "Pickup", NewEmisData!$B:$B, $A307, NewEmisData!$C:$C, $H307, NewEmisData!$D:$D, AU$2), SUMIFS(NewEmisData!K:K, NewEmisData!$A:$A, "LDV", NewEmisData!$B:$B, $A307, NewEmisData!$C:$C, $H307, NewEmisData!$D:$D, AU$2))</f>
        <v>8.4877871012289302E-2</v>
      </c>
      <c r="AV307" s="335">
        <f>$I307*IF($G307="Pickup", SUMIFS(NewEmisData!L:L, NewEmisData!$A:$A, "Pickup", NewEmisData!$B:$B, $A307, NewEmisData!$C:$C, $H307, NewEmisData!$D:$D, AV$2), SUMIFS(NewEmisData!L:L, NewEmisData!$A:$A, "LDV", NewEmisData!$B:$B, $A307, NewEmisData!$C:$C, $H307, NewEmisData!$D:$D, AV$2))</f>
        <v>8.4636887277329695E-2</v>
      </c>
      <c r="AW307" s="335">
        <f>$I307*IF($G307="Pickup", SUMIFS(NewEmisData!M:M, NewEmisData!$A:$A, "Pickup", NewEmisData!$B:$B, $A307, NewEmisData!$C:$C, $H307, NewEmisData!$D:$D, AW$2), SUMIFS(NewEmisData!M:M, NewEmisData!$A:$A, "LDV", NewEmisData!$B:$B, $A307, NewEmisData!$C:$C, $H307, NewEmisData!$D:$D, AW$2))</f>
        <v>8.4577535540567794E-2</v>
      </c>
      <c r="AX307" s="335">
        <v>4.7629366333098749E-2</v>
      </c>
      <c r="AY307" s="335">
        <f>$I307*IF($G307="Pickup", SUMIFS(NewEmisData!E:E, NewEmisData!$A:$A, "Pickup", NewEmisData!$B:$B, $A307, NewEmisData!$C:$C, $H307, NewEmisData!$D:$D, AY$2), SUMIFS(NewEmisData!E:E, NewEmisData!$A:$A, "LDV", NewEmisData!$B:$B, $A307, NewEmisData!$C:$C, $H307, NewEmisData!$D:$D, AY$2))</f>
        <v>2.5560187952441901E-2</v>
      </c>
      <c r="AZ307" s="335">
        <f>$I307*IF($G307="Pickup", SUMIFS(NewEmisData!F:F, NewEmisData!$A:$A, "Pickup", NewEmisData!$B:$B, $A307, NewEmisData!$C:$C, $H307, NewEmisData!$D:$D, AZ$2), SUMIFS(NewEmisData!F:F, NewEmisData!$A:$A, "LDV", NewEmisData!$B:$B, $A307, NewEmisData!$C:$C, $H307, NewEmisData!$D:$D, AZ$2))</f>
        <v>2.0822176230306699E-2</v>
      </c>
      <c r="BA307" s="335">
        <f>$I307*IF($G307="Pickup", SUMIFS(NewEmisData!G:G, NewEmisData!$A:$A, "Pickup", NewEmisData!$B:$B, $A307, NewEmisData!$C:$C, $H307, NewEmisData!$D:$D, BA$2), SUMIFS(NewEmisData!G:G, NewEmisData!$A:$A, "LDV", NewEmisData!$B:$B, $A307, NewEmisData!$C:$C, $H307, NewEmisData!$D:$D, BA$2))</f>
        <v>1.62964680076296E-2</v>
      </c>
      <c r="BB307" s="335">
        <f>$I307*IF($G307="Pickup", SUMIFS(NewEmisData!H:H, NewEmisData!$A:$A, "Pickup", NewEmisData!$B:$B, $A307, NewEmisData!$C:$C, $H307, NewEmisData!$D:$D, BB$2), SUMIFS(NewEmisData!H:H, NewEmisData!$A:$A, "LDV", NewEmisData!$B:$B, $A307, NewEmisData!$C:$C, $H307, NewEmisData!$D:$D, BB$2))</f>
        <v>1.52894671516547E-2</v>
      </c>
      <c r="BC307" s="335">
        <f>$I307*IF($G307="Pickup", SUMIFS(NewEmisData!I:I, NewEmisData!$A:$A, "Pickup", NewEmisData!$B:$B, $A307, NewEmisData!$C:$C, $H307, NewEmisData!$D:$D, BC$2), SUMIFS(NewEmisData!I:I, NewEmisData!$A:$A, "LDV", NewEmisData!$B:$B, $A307, NewEmisData!$C:$C, $H307, NewEmisData!$D:$D, BC$2))</f>
        <v>1.4142061331261099E-2</v>
      </c>
      <c r="BD307" s="335">
        <f>$I307*IF($G307="Pickup", SUMIFS(NewEmisData!J:J, NewEmisData!$A:$A, "Pickup", NewEmisData!$B:$B, $A307, NewEmisData!$C:$C, $H307, NewEmisData!$D:$D, BD$2), SUMIFS(NewEmisData!J:J, NewEmisData!$A:$A, "LDV", NewEmisData!$B:$B, $A307, NewEmisData!$C:$C, $H307, NewEmisData!$D:$D, BD$2))</f>
        <v>1.31466340212829E-2</v>
      </c>
      <c r="BE307" s="335">
        <f>$I307*IF($G307="Pickup", SUMIFS(NewEmisData!K:K, NewEmisData!$A:$A, "Pickup", NewEmisData!$B:$B, $A307, NewEmisData!$C:$C, $H307, NewEmisData!$D:$D, BE$2), SUMIFS(NewEmisData!K:K, NewEmisData!$A:$A, "LDV", NewEmisData!$B:$B, $A307, NewEmisData!$C:$C, $H307, NewEmisData!$D:$D, BE$2))</f>
        <v>1.25820467149478E-2</v>
      </c>
      <c r="BF307" s="335">
        <f>$I307*IF($G307="Pickup", SUMIFS(NewEmisData!L:L, NewEmisData!$A:$A, "Pickup", NewEmisData!$B:$B, $A307, NewEmisData!$C:$C, $H307, NewEmisData!$D:$D, BF$2), SUMIFS(NewEmisData!L:L, NewEmisData!$A:$A, "LDV", NewEmisData!$B:$B, $A307, NewEmisData!$C:$C, $H307, NewEmisData!$D:$D, BF$2))</f>
        <v>1.2368813254204299E-2</v>
      </c>
      <c r="BG307" s="335">
        <f>$I307*IF($G307="Pickup", SUMIFS(NewEmisData!M:M, NewEmisData!$A:$A, "Pickup", NewEmisData!$B:$B, $A307, NewEmisData!$C:$C, $H307, NewEmisData!$D:$D, BG$2), SUMIFS(NewEmisData!M:M, NewEmisData!$A:$A, "LDV", NewEmisData!$B:$B, $A307, NewEmisData!$C:$C, $H307, NewEmisData!$D:$D, BG$2))</f>
        <v>1.2316300985385199E-2</v>
      </c>
      <c r="BH307" s="335">
        <v>9.4789149915835945E-3</v>
      </c>
      <c r="BI307" s="335">
        <f>$I307*IF($G307="Pickup", SUMIFS(NewEmisData!E:E, NewEmisData!$A:$A, "Pickup", NewEmisData!$B:$B, $A307, NewEmisData!$C:$C, $H307, NewEmisData!$D:$D, BI$2), SUMIFS(NewEmisData!E:E, NewEmisData!$A:$A, "LDV", NewEmisData!$B:$B, $A307, NewEmisData!$C:$C, $H307, NewEmisData!$D:$D, BI$2))</f>
        <v>10.361592379563</v>
      </c>
      <c r="BJ307" s="335">
        <f>$I307*IF($G307="Pickup", SUMIFS(NewEmisData!F:F, NewEmisData!$A:$A, "Pickup", NewEmisData!$B:$B, $A307, NewEmisData!$C:$C, $H307, NewEmisData!$D:$D, BJ$2), SUMIFS(NewEmisData!F:F, NewEmisData!$A:$A, "LDV", NewEmisData!$B:$B, $A307, NewEmisData!$C:$C, $H307, NewEmisData!$D:$D, BJ$2))</f>
        <v>5.7035193279517298</v>
      </c>
      <c r="BK307" s="335">
        <f>$I307*IF($G307="Pickup", SUMIFS(NewEmisData!G:G, NewEmisData!$A:$A, "Pickup", NewEmisData!$B:$B, $A307, NewEmisData!$C:$C, $H307, NewEmisData!$D:$D, BK$2), SUMIFS(NewEmisData!G:G, NewEmisData!$A:$A, "LDV", NewEmisData!$B:$B, $A307, NewEmisData!$C:$C, $H307, NewEmisData!$D:$D, BK$2))</f>
        <v>2.8118299104154998</v>
      </c>
      <c r="BL307" s="335">
        <f>$I307*IF($G307="Pickup", SUMIFS(NewEmisData!H:H, NewEmisData!$A:$A, "Pickup", NewEmisData!$B:$B, $A307, NewEmisData!$C:$C, $H307, NewEmisData!$D:$D, BL$2), SUMIFS(NewEmisData!H:H, NewEmisData!$A:$A, "LDV", NewEmisData!$B:$B, $A307, NewEmisData!$C:$C, $H307, NewEmisData!$D:$D, BL$2))</f>
        <v>2.1498156223690699</v>
      </c>
      <c r="BM307" s="335">
        <f>$I307*IF($G307="Pickup", SUMIFS(NewEmisData!I:I, NewEmisData!$A:$A, "Pickup", NewEmisData!$B:$B, $A307, NewEmisData!$C:$C, $H307, NewEmisData!$D:$D, BM$2), SUMIFS(NewEmisData!I:I, NewEmisData!$A:$A, "LDV", NewEmisData!$B:$B, $A307, NewEmisData!$C:$C, $H307, NewEmisData!$D:$D, BM$2))</f>
        <v>1.50486267134415</v>
      </c>
      <c r="BN307" s="335">
        <f>$I307*IF($G307="Pickup", SUMIFS(NewEmisData!J:J, NewEmisData!$A:$A, "Pickup", NewEmisData!$B:$B, $A307, NewEmisData!$C:$C, $H307, NewEmisData!$D:$D, BN$2), SUMIFS(NewEmisData!J:J, NewEmisData!$A:$A, "LDV", NewEmisData!$B:$B, $A307, NewEmisData!$C:$C, $H307, NewEmisData!$D:$D, BN$2))</f>
        <v>1.09335104360618</v>
      </c>
      <c r="BO307" s="335">
        <f>$I307*IF($G307="Pickup", SUMIFS(NewEmisData!K:K, NewEmisData!$A:$A, "Pickup", NewEmisData!$B:$B, $A307, NewEmisData!$C:$C, $H307, NewEmisData!$D:$D, BO$2), SUMIFS(NewEmisData!K:K, NewEmisData!$A:$A, "LDV", NewEmisData!$B:$B, $A307, NewEmisData!$C:$C, $H307, NewEmisData!$D:$D, BO$2))</f>
        <v>0.94431857682522102</v>
      </c>
      <c r="BP307" s="335">
        <f>$I307*IF($G307="Pickup", SUMIFS(NewEmisData!L:L, NewEmisData!$A:$A, "Pickup", NewEmisData!$B:$B, $A307, NewEmisData!$C:$C, $H307, NewEmisData!$D:$D, BP$2), SUMIFS(NewEmisData!L:L, NewEmisData!$A:$A, "LDV", NewEmisData!$B:$B, $A307, NewEmisData!$C:$C, $H307, NewEmisData!$D:$D, BP$2))</f>
        <v>0.915199759925724</v>
      </c>
      <c r="BQ307" s="335">
        <f>$I307*IF($G307="Pickup", SUMIFS(NewEmisData!M:M, NewEmisData!$A:$A, "Pickup", NewEmisData!$B:$B, $A307, NewEmisData!$C:$C, $H307, NewEmisData!$D:$D, BQ$2), SUMIFS(NewEmisData!M:M, NewEmisData!$A:$A, "LDV", NewEmisData!$B:$B, $A307, NewEmisData!$C:$C, $H307, NewEmisData!$D:$D, BQ$2))</f>
        <v>0.90672443002134795</v>
      </c>
      <c r="BR307" s="335">
        <v>1.6588293829830492</v>
      </c>
      <c r="BS307" s="335">
        <f>$I307*IF($G307="Pickup", SUMIFS(NewEmisData!E:E, NewEmisData!$A:$A, "Pickup", NewEmisData!$B:$B, $A307, NewEmisData!$C:$C, $H307, NewEmisData!$D:$D, BS$2), SUMIFS(NewEmisData!E:E, NewEmisData!$A:$A, "LDV", NewEmisData!$B:$B, $A307, NewEmisData!$C:$C, $H307, NewEmisData!$D:$D, BS$2))</f>
        <v>0.86905039246637406</v>
      </c>
      <c r="BT307" s="335">
        <f>$I307*IF($G307="Pickup", SUMIFS(NewEmisData!F:F, NewEmisData!$A:$A, "Pickup", NewEmisData!$B:$B, $A307, NewEmisData!$C:$C, $H307, NewEmisData!$D:$D, BT$2), SUMIFS(NewEmisData!F:F, NewEmisData!$A:$A, "LDV", NewEmisData!$B:$B, $A307, NewEmisData!$C:$C, $H307, NewEmisData!$D:$D, BT$2))</f>
        <v>0.418423669034441</v>
      </c>
      <c r="BU307" s="335">
        <f>$I307*IF($G307="Pickup", SUMIFS(NewEmisData!G:G, NewEmisData!$A:$A, "Pickup", NewEmisData!$B:$B, $A307, NewEmisData!$C:$C, $H307, NewEmisData!$D:$D, BU$2), SUMIFS(NewEmisData!G:G, NewEmisData!$A:$A, "LDV", NewEmisData!$B:$B, $A307, NewEmisData!$C:$C, $H307, NewEmisData!$D:$D, BU$2))</f>
        <v>0.18064958377697199</v>
      </c>
      <c r="BV307" s="335">
        <f>$I307*IF($G307="Pickup", SUMIFS(NewEmisData!H:H, NewEmisData!$A:$A, "Pickup", NewEmisData!$B:$B, $A307, NewEmisData!$C:$C, $H307, NewEmisData!$D:$D, BV$2), SUMIFS(NewEmisData!H:H, NewEmisData!$A:$A, "LDV", NewEmisData!$B:$B, $A307, NewEmisData!$C:$C, $H307, NewEmisData!$D:$D, BV$2))</f>
        <v>0.14371277557137099</v>
      </c>
      <c r="BW307" s="335">
        <f>$I307*IF($G307="Pickup", SUMIFS(NewEmisData!I:I, NewEmisData!$A:$A, "Pickup", NewEmisData!$B:$B, $A307, NewEmisData!$C:$C, $H307, NewEmisData!$D:$D, BW$2), SUMIFS(NewEmisData!I:I, NewEmisData!$A:$A, "LDV", NewEmisData!$B:$B, $A307, NewEmisData!$C:$C, $H307, NewEmisData!$D:$D, BW$2))</f>
        <v>0.111965551174719</v>
      </c>
      <c r="BX307" s="335">
        <f>$I307*IF($G307="Pickup", SUMIFS(NewEmisData!J:J, NewEmisData!$A:$A, "Pickup", NewEmisData!$B:$B, $A307, NewEmisData!$C:$C, $H307, NewEmisData!$D:$D, BX$2), SUMIFS(NewEmisData!J:J, NewEmisData!$A:$A, "LDV", NewEmisData!$B:$B, $A307, NewEmisData!$C:$C, $H307, NewEmisData!$D:$D, BX$2))</f>
        <v>9.2429316058592198E-2</v>
      </c>
      <c r="BY307" s="335">
        <f>$I307*IF($G307="Pickup", SUMIFS(NewEmisData!K:K, NewEmisData!$A:$A, "Pickup", NewEmisData!$B:$B, $A307, NewEmisData!$C:$C, $H307, NewEmisData!$D:$D, BY$2), SUMIFS(NewEmisData!K:K, NewEmisData!$A:$A, "LDV", NewEmisData!$B:$B, $A307, NewEmisData!$C:$C, $H307, NewEmisData!$D:$D, BY$2))</f>
        <v>8.3656031306945794E-2</v>
      </c>
      <c r="BZ307" s="335">
        <f>$I307*IF($G307="Pickup", SUMIFS(NewEmisData!L:L, NewEmisData!$A:$A, "Pickup", NewEmisData!$B:$B, $A307, NewEmisData!$C:$C, $H307, NewEmisData!$D:$D, BZ$2), SUMIFS(NewEmisData!L:L, NewEmisData!$A:$A, "LDV", NewEmisData!$B:$B, $A307, NewEmisData!$C:$C, $H307, NewEmisData!$D:$D, BZ$2))</f>
        <v>8.1597635076797501E-2</v>
      </c>
      <c r="CA307" s="335">
        <f>$I307*IF($G307="Pickup", SUMIFS(NewEmisData!M:M, NewEmisData!$A:$A, "Pickup", NewEmisData!$B:$B, $A307, NewEmisData!$C:$C, $H307, NewEmisData!$D:$D, CA$2), SUMIFS(NewEmisData!M:M, NewEmisData!$A:$A, "LDV", NewEmisData!$B:$B, $A307, NewEmisData!$C:$C, $H307, NewEmisData!$D:$D, CA$2))</f>
        <v>8.0898234893418394E-2</v>
      </c>
      <c r="CB307" s="335">
        <v>0.10573121882292051</v>
      </c>
      <c r="CC307" s="335">
        <f>$I307*IF($G307="Pickup", SUMIFS(NewEmisData!E:E, NewEmisData!$A:$A, "Pickup", NewEmisData!$B:$B, $A307, NewEmisData!$C:$C, $H307, NewEmisData!$D:$D, CC$2), SUMIFS(NewEmisData!E:E, NewEmisData!$A:$A, "LDV", NewEmisData!$B:$B, $A307, NewEmisData!$C:$C, $H307, NewEmisData!$D:$D, CC$2))</f>
        <v>4.7191921004493001E-2</v>
      </c>
      <c r="CD307" s="335">
        <f>$I307*IF($G307="Pickup", SUMIFS(NewEmisData!F:F, NewEmisData!$A:$A, "Pickup", NewEmisData!$B:$B, $A307, NewEmisData!$C:$C, $H307, NewEmisData!$D:$D, CD$2), SUMIFS(NewEmisData!F:F, NewEmisData!$A:$A, "LDV", NewEmisData!$B:$B, $A307, NewEmisData!$C:$C, $H307, NewEmisData!$D:$D, CD$2))</f>
        <v>3.3452665150373803E-2</v>
      </c>
      <c r="CE307" s="335">
        <f>$I307*IF($G307="Pickup", SUMIFS(NewEmisData!G:G, NewEmisData!$A:$A, "Pickup", NewEmisData!$B:$B, $A307, NewEmisData!$C:$C, $H307, NewEmisData!$D:$D, CE$2), SUMIFS(NewEmisData!G:G, NewEmisData!$A:$A, "LDV", NewEmisData!$B:$B, $A307, NewEmisData!$C:$C, $H307, NewEmisData!$D:$D, CE$2))</f>
        <v>2.8197233154937398E-2</v>
      </c>
      <c r="CF307" s="335">
        <f>$I307*IF($G307="Pickup", SUMIFS(NewEmisData!H:H, NewEmisData!$A:$A, "Pickup", NewEmisData!$B:$B, $A307, NewEmisData!$C:$C, $H307, NewEmisData!$D:$D, CF$2), SUMIFS(NewEmisData!H:H, NewEmisData!$A:$A, "LDV", NewEmisData!$B:$B, $A307, NewEmisData!$C:$C, $H307, NewEmisData!$D:$D, CF$2))</f>
        <v>2.73123787191559E-2</v>
      </c>
      <c r="CG307" s="335">
        <f>$I307*IF($G307="Pickup", SUMIFS(NewEmisData!I:I, NewEmisData!$A:$A, "Pickup", NewEmisData!$B:$B, $A307, NewEmisData!$C:$C, $H307, NewEmisData!$D:$D, CG$2), SUMIFS(NewEmisData!I:I, NewEmisData!$A:$A, "LDV", NewEmisData!$B:$B, $A307, NewEmisData!$C:$C, $H307, NewEmisData!$D:$D, CG$2))</f>
        <v>2.71336633329387E-2</v>
      </c>
      <c r="CH307" s="335">
        <f>$I307*IF($G307="Pickup", SUMIFS(NewEmisData!J:J, NewEmisData!$A:$A, "Pickup", NewEmisData!$B:$B, $A307, NewEmisData!$C:$C, $H307, NewEmisData!$D:$D, CH$2), SUMIFS(NewEmisData!J:J, NewEmisData!$A:$A, "LDV", NewEmisData!$B:$B, $A307, NewEmisData!$C:$C, $H307, NewEmisData!$D:$D, CH$2))</f>
        <v>2.70232168706778E-2</v>
      </c>
      <c r="CI307" s="335">
        <f>$I307*IF($G307="Pickup", SUMIFS(NewEmisData!K:K, NewEmisData!$A:$A, "Pickup", NewEmisData!$B:$B, $A307, NewEmisData!$C:$C, $H307, NewEmisData!$D:$D, CI$2), SUMIFS(NewEmisData!K:K, NewEmisData!$A:$A, "LDV", NewEmisData!$B:$B, $A307, NewEmisData!$C:$C, $H307, NewEmisData!$D:$D, CI$2))</f>
        <v>2.7020753977429299E-2</v>
      </c>
      <c r="CJ307" s="335">
        <f>$I307*IF($G307="Pickup", SUMIFS(NewEmisData!L:L, NewEmisData!$A:$A, "Pickup", NewEmisData!$B:$B, $A307, NewEmisData!$C:$C, $H307, NewEmisData!$D:$D, CJ$2), SUMIFS(NewEmisData!L:L, NewEmisData!$A:$A, "LDV", NewEmisData!$B:$B, $A307, NewEmisData!$C:$C, $H307, NewEmisData!$D:$D, CJ$2))</f>
        <v>2.70210162479033E-2</v>
      </c>
      <c r="CK307" s="335">
        <f>$I307*IF($G307="Pickup", SUMIFS(NewEmisData!M:M, NewEmisData!$A:$A, "Pickup", NewEmisData!$B:$B, $A307, NewEmisData!$C:$C, $H307, NewEmisData!$D:$D, CK$2), SUMIFS(NewEmisData!M:M, NewEmisData!$A:$A, "LDV", NewEmisData!$B:$B, $A307, NewEmisData!$C:$C, $H307, NewEmisData!$D:$D, CK$2))</f>
        <v>2.70209056267686E-2</v>
      </c>
      <c r="CL307" s="335">
        <v>2.2881070645398207E-2</v>
      </c>
      <c r="CM307" s="335">
        <f>$I307*IF($G307="Pickup", SUMIFS(NewEmisData!E:E, NewEmisData!$A:$A, "Pickup", NewEmisData!$B:$B, $A307, NewEmisData!$C:$C, $H307, NewEmisData!$D:$D, CM$2), SUMIFS(NewEmisData!E:E, NewEmisData!$A:$A, "LDV", NewEmisData!$B:$B, $A307, NewEmisData!$C:$C, $H307, NewEmisData!$D:$D, CM$2))</f>
        <v>3.4914623745350599E-2</v>
      </c>
      <c r="CN307" s="335">
        <f>$I307*IF($G307="Pickup", SUMIFS(NewEmisData!F:F, NewEmisData!$A:$A, "Pickup", NewEmisData!$B:$B, $A307, NewEmisData!$C:$C, $H307, NewEmisData!$D:$D, CN$2), SUMIFS(NewEmisData!F:F, NewEmisData!$A:$A, "LDV", NewEmisData!$B:$B, $A307, NewEmisData!$C:$C, $H307, NewEmisData!$D:$D, CN$2))</f>
        <v>1.8256939233426101E-2</v>
      </c>
      <c r="CO307" s="335">
        <f>$I307*IF($G307="Pickup", SUMIFS(NewEmisData!G:G, NewEmisData!$A:$A, "Pickup", NewEmisData!$B:$B, $A307, NewEmisData!$C:$C, $H307, NewEmisData!$D:$D, CO$2), SUMIFS(NewEmisData!G:G, NewEmisData!$A:$A, "LDV", NewEmisData!$B:$B, $A307, NewEmisData!$C:$C, $H307, NewEmisData!$D:$D, CO$2))</f>
        <v>1.08185057202368E-2</v>
      </c>
      <c r="CP307" s="335">
        <f>$I307*IF($G307="Pickup", SUMIFS(NewEmisData!H:H, NewEmisData!$A:$A, "Pickup", NewEmisData!$B:$B, $A307, NewEmisData!$C:$C, $H307, NewEmisData!$D:$D, CP$2), SUMIFS(NewEmisData!H:H, NewEmisData!$A:$A, "LDV", NewEmisData!$B:$B, $A307, NewEmisData!$C:$C, $H307, NewEmisData!$D:$D, CP$2))</f>
        <v>8.9273095692375404E-3</v>
      </c>
      <c r="CQ307" s="335">
        <f>$I307*IF($G307="Pickup", SUMIFS(NewEmisData!I:I, NewEmisData!$A:$A, "Pickup", NewEmisData!$B:$B, $A307, NewEmisData!$C:$C, $H307, NewEmisData!$D:$D, CQ$2), SUMIFS(NewEmisData!I:I, NewEmisData!$A:$A, "LDV", NewEmisData!$B:$B, $A307, NewEmisData!$C:$C, $H307, NewEmisData!$D:$D, CQ$2))</f>
        <v>8.3314585338203004E-3</v>
      </c>
      <c r="CR307" s="335">
        <f>$I307*IF($G307="Pickup", SUMIFS(NewEmisData!J:J, NewEmisData!$A:$A, "Pickup", NewEmisData!$B:$B, $A307, NewEmisData!$C:$C, $H307, NewEmisData!$D:$D, CR$2), SUMIFS(NewEmisData!J:J, NewEmisData!$A:$A, "LDV", NewEmisData!$B:$B, $A307, NewEmisData!$C:$C, $H307, NewEmisData!$D:$D, CR$2))</f>
        <v>8.1732632200225506E-3</v>
      </c>
      <c r="CS307" s="335">
        <f>$I307*IF($G307="Pickup", SUMIFS(NewEmisData!K:K, NewEmisData!$A:$A, "Pickup", NewEmisData!$B:$B, $A307, NewEmisData!$C:$C, $H307, NewEmisData!$D:$D, CS$2), SUMIFS(NewEmisData!K:K, NewEmisData!$A:$A, "LDV", NewEmisData!$B:$B, $A307, NewEmisData!$C:$C, $H307, NewEmisData!$D:$D, CS$2))</f>
        <v>8.1593002884472708E-3</v>
      </c>
      <c r="CT307" s="335">
        <f>$I307*IF($G307="Pickup", SUMIFS(NewEmisData!L:L, NewEmisData!$A:$A, "Pickup", NewEmisData!$B:$B, $A307, NewEmisData!$C:$C, $H307, NewEmisData!$D:$D, CT$2), SUMIFS(NewEmisData!L:L, NewEmisData!$A:$A, "LDV", NewEmisData!$B:$B, $A307, NewEmisData!$C:$C, $H307, NewEmisData!$D:$D, CT$2))</f>
        <v>8.1495517165185508E-3</v>
      </c>
      <c r="CU307" s="335">
        <f>$I307*IF($G307="Pickup", SUMIFS(NewEmisData!M:M, NewEmisData!$A:$A, "Pickup", NewEmisData!$B:$B, $A307, NewEmisData!$C:$C, $H307, NewEmisData!$D:$D, CU$2), SUMIFS(NewEmisData!M:M, NewEmisData!$A:$A, "LDV", NewEmisData!$B:$B, $A307, NewEmisData!$C:$C, $H307, NewEmisData!$D:$D, CU$2))</f>
        <v>8.1494483917005801E-3</v>
      </c>
      <c r="CV307" s="335">
        <v>6.9734009009235556E-3</v>
      </c>
      <c r="CW307" s="335">
        <v>4.0498104655261064E-3</v>
      </c>
      <c r="CX307" s="335">
        <v>2.5030350838759993E-3</v>
      </c>
      <c r="CY307" s="335">
        <v>2.1151214403419519E-3</v>
      </c>
      <c r="CZ307" s="335">
        <v>1.7489979687569375E-3</v>
      </c>
      <c r="DA307" s="335">
        <v>1.340486996695321E-3</v>
      </c>
      <c r="DB307" s="335">
        <v>1.0553769116342638E-3</v>
      </c>
      <c r="DC307" s="335">
        <v>1.0132227560056145E-3</v>
      </c>
      <c r="DD307" s="335">
        <v>1.0003159541004489E-3</v>
      </c>
      <c r="DE307" s="335">
        <v>9.9860782000699166E-4</v>
      </c>
      <c r="DF307" s="335">
        <v>9.9860782000699166E-4</v>
      </c>
      <c r="DG307" s="335">
        <f>$I307*IF($G307="Pickup", SUMIFS(NewEmisData!E:E, NewEmisData!$A:$A, "Pickup", NewEmisData!$B:$B, $A307, NewEmisData!$C:$C, $H307, NewEmisData!$D:$D, DG$2), SUMIFS(NewEmisData!E:E, NewEmisData!$A:$A, "LDV", NewEmisData!$B:$B, $A307, NewEmisData!$C:$C, $H307, NewEmisData!$D:$D, DG$2))</f>
        <v>0</v>
      </c>
      <c r="DH307" s="335">
        <f>$I307*IF($G307="Pickup", SUMIFS(NewEmisData!F:F, NewEmisData!$A:$A, "Pickup", NewEmisData!$B:$B, $A307, NewEmisData!$C:$C, $H307, NewEmisData!$D:$D, DH$2), SUMIFS(NewEmisData!F:F, NewEmisData!$A:$A, "LDV", NewEmisData!$B:$B, $A307, NewEmisData!$C:$C, $H307, NewEmisData!$D:$D, DH$2))</f>
        <v>0</v>
      </c>
      <c r="DI307" s="335">
        <f>$I307*IF($G307="Pickup", SUMIFS(NewEmisData!G:G, NewEmisData!$A:$A, "Pickup", NewEmisData!$B:$B, $A307, NewEmisData!$C:$C, $H307, NewEmisData!$D:$D, DI$2), SUMIFS(NewEmisData!G:G, NewEmisData!$A:$A, "LDV", NewEmisData!$B:$B, $A307, NewEmisData!$C:$C, $H307, NewEmisData!$D:$D, DI$2))</f>
        <v>0</v>
      </c>
      <c r="DJ307" s="335">
        <f>$I307*IF($G307="Pickup", SUMIFS(NewEmisData!H:H, NewEmisData!$A:$A, "Pickup", NewEmisData!$B:$B, $A307, NewEmisData!$C:$C, $H307, NewEmisData!$D:$D, DJ$2), SUMIFS(NewEmisData!H:H, NewEmisData!$A:$A, "LDV", NewEmisData!$B:$B, $A307, NewEmisData!$C:$C, $H307, NewEmisData!$D:$D, DJ$2))</f>
        <v>0</v>
      </c>
      <c r="DK307" s="335">
        <f>$I307*IF($G307="Pickup", SUMIFS(NewEmisData!I:I, NewEmisData!$A:$A, "Pickup", NewEmisData!$B:$B, $A307, NewEmisData!$C:$C, $H307, NewEmisData!$D:$D, DK$2), SUMIFS(NewEmisData!I:I, NewEmisData!$A:$A, "LDV", NewEmisData!$B:$B, $A307, NewEmisData!$C:$C, $H307, NewEmisData!$D:$D, DK$2))</f>
        <v>0</v>
      </c>
      <c r="DL307" s="335">
        <f>$I307*IF($G307="Pickup", SUMIFS(NewEmisData!J:J, NewEmisData!$A:$A, "Pickup", NewEmisData!$B:$B, $A307, NewEmisData!$C:$C, $H307, NewEmisData!$D:$D, DL$2), SUMIFS(NewEmisData!J:J, NewEmisData!$A:$A, "LDV", NewEmisData!$B:$B, $A307, NewEmisData!$C:$C, $H307, NewEmisData!$D:$D, DL$2))</f>
        <v>0</v>
      </c>
      <c r="DM307" s="335">
        <f>$I307*IF($G307="Pickup", SUMIFS(NewEmisData!K:K, NewEmisData!$A:$A, "Pickup", NewEmisData!$B:$B, $A307, NewEmisData!$C:$C, $H307, NewEmisData!$D:$D, DM$2), SUMIFS(NewEmisData!K:K, NewEmisData!$A:$A, "LDV", NewEmisData!$B:$B, $A307, NewEmisData!$C:$C, $H307, NewEmisData!$D:$D, DM$2))</f>
        <v>0</v>
      </c>
      <c r="DN307" s="335">
        <f>$I307*IF($G307="Pickup", SUMIFS(NewEmisData!L:L, NewEmisData!$A:$A, "Pickup", NewEmisData!$B:$B, $A307, NewEmisData!$C:$C, $H307, NewEmisData!$D:$D, DN$2), SUMIFS(NewEmisData!L:L, NewEmisData!$A:$A, "LDV", NewEmisData!$B:$B, $A307, NewEmisData!$C:$C, $H307, NewEmisData!$D:$D, DN$2))</f>
        <v>0</v>
      </c>
      <c r="DO307" s="335">
        <f>$I307*IF($G307="Pickup", SUMIFS(NewEmisData!M:M, NewEmisData!$A:$A, "Pickup", NewEmisData!$B:$B, $A307, NewEmisData!$C:$C, $H307, NewEmisData!$D:$D, DO$2), SUMIFS(NewEmisData!M:M, NewEmisData!$A:$A, "LDV", NewEmisData!$B:$B, $A307, NewEmisData!$C:$C, $H307, NewEmisData!$D:$D, DO$2))</f>
        <v>0</v>
      </c>
      <c r="DP307" s="335">
        <v>2.023129771030282E-3</v>
      </c>
      <c r="DQ307" s="335">
        <f>$I307*IF($G307="Pickup", SUMIFS(NewEmisData!E:E, NewEmisData!$A:$A, "Pickup", NewEmisData!$B:$B, $A307, NewEmisData!$C:$C, $H307, NewEmisData!$D:$D, DQ$2), SUMIFS(NewEmisData!E:E, NewEmisData!$A:$A, "LDV", NewEmisData!$B:$B, $A307, NewEmisData!$C:$C, $H307, NewEmisData!$D:$D, DQ$2))</f>
        <v>2.7733589056501098E-2</v>
      </c>
      <c r="DR307" s="335">
        <f>$I307*IF($G307="Pickup", SUMIFS(NewEmisData!F:F, NewEmisData!$A:$A, "Pickup", NewEmisData!$B:$B, $A307, NewEmisData!$C:$C, $H307, NewEmisData!$D:$D, DR$2), SUMIFS(NewEmisData!F:F, NewEmisData!$A:$A, "LDV", NewEmisData!$B:$B, $A307, NewEmisData!$C:$C, $H307, NewEmisData!$D:$D, DR$2))</f>
        <v>1.3863936717420301E-2</v>
      </c>
      <c r="DS307" s="335">
        <f>$I307*IF($G307="Pickup", SUMIFS(NewEmisData!G:G, NewEmisData!$A:$A, "Pickup", NewEmisData!$B:$B, $A307, NewEmisData!$C:$C, $H307, NewEmisData!$D:$D, DS$2), SUMIFS(NewEmisData!G:G, NewEmisData!$A:$A, "LDV", NewEmisData!$B:$B, $A307, NewEmisData!$C:$C, $H307, NewEmisData!$D:$D, DS$2))</f>
        <v>7.7781518788835203E-3</v>
      </c>
      <c r="DT307" s="335">
        <f>$I307*IF($G307="Pickup", SUMIFS(NewEmisData!H:H, NewEmisData!$A:$A, "Pickup", NewEmisData!$B:$B, $A307, NewEmisData!$C:$C, $H307, NewEmisData!$D:$D, DT$2), SUMIFS(NewEmisData!H:H, NewEmisData!$A:$A, "LDV", NewEmisData!$B:$B, $A307, NewEmisData!$C:$C, $H307, NewEmisData!$D:$D, DT$2))</f>
        <v>5.7322093860778401E-3</v>
      </c>
      <c r="DU307" s="335">
        <f>$I307*IF($G307="Pickup", SUMIFS(NewEmisData!I:I, NewEmisData!$A:$A, "Pickup", NewEmisData!$B:$B, $A307, NewEmisData!$C:$C, $H307, NewEmisData!$D:$D, DU$2), SUMIFS(NewEmisData!I:I, NewEmisData!$A:$A, "LDV", NewEmisData!$B:$B, $A307, NewEmisData!$C:$C, $H307, NewEmisData!$D:$D, DU$2))</f>
        <v>4.3256391180192299E-3</v>
      </c>
      <c r="DV307" s="335">
        <f>$I307*IF($G307="Pickup", SUMIFS(NewEmisData!J:J, NewEmisData!$A:$A, "Pickup", NewEmisData!$B:$B, $A307, NewEmisData!$C:$C, $H307, NewEmisData!$D:$D, DV$2), SUMIFS(NewEmisData!J:J, NewEmisData!$A:$A, "LDV", NewEmisData!$B:$B, $A307, NewEmisData!$C:$C, $H307, NewEmisData!$D:$D, DV$2))</f>
        <v>3.5428085182032999E-3</v>
      </c>
      <c r="DW307" s="335">
        <f>$I307*IF($G307="Pickup", SUMIFS(NewEmisData!K:K, NewEmisData!$A:$A, "Pickup", NewEmisData!$B:$B, $A307, NewEmisData!$C:$C, $H307, NewEmisData!$D:$D, DW$2), SUMIFS(NewEmisData!K:K, NewEmisData!$A:$A, "LDV", NewEmisData!$B:$B, $A307, NewEmisData!$C:$C, $H307, NewEmisData!$D:$D, DW$2))</f>
        <v>3.2299117711483399E-3</v>
      </c>
      <c r="DX307" s="335">
        <f>$I307*IF($G307="Pickup", SUMIFS(NewEmisData!L:L, NewEmisData!$A:$A, "Pickup", NewEmisData!$B:$B, $A307, NewEmisData!$C:$C, $H307, NewEmisData!$D:$D, DX$2), SUMIFS(NewEmisData!L:L, NewEmisData!$A:$A, "LDV", NewEmisData!$B:$B, $A307, NewEmisData!$C:$C, $H307, NewEmisData!$D:$D, DX$2))</f>
        <v>3.1682416671431099E-3</v>
      </c>
      <c r="DY307" s="335">
        <f>$I307*IF($G307="Pickup", SUMIFS(NewEmisData!M:M, NewEmisData!$A:$A, "Pickup", NewEmisData!$B:$B, $A307, NewEmisData!$C:$C, $H307, NewEmisData!$D:$D, DY$2), SUMIFS(NewEmisData!M:M, NewEmisData!$A:$A, "LDV", NewEmisData!$B:$B, $A307, NewEmisData!$C:$C, $H307, NewEmisData!$D:$D, DY$2))</f>
        <v>3.15275502726478E-3</v>
      </c>
      <c r="DZ307" s="335">
        <v>5.594489642908501E-3</v>
      </c>
      <c r="EA307" s="335">
        <f t="shared" si="542"/>
        <v>809.18625562190198</v>
      </c>
      <c r="EB307" s="335">
        <f t="shared" si="543"/>
        <v>717.37917726989394</v>
      </c>
      <c r="EC307" s="335">
        <f t="shared" si="544"/>
        <v>565.23600524957101</v>
      </c>
      <c r="ED307" s="335">
        <f t="shared" si="545"/>
        <v>472.41891643346997</v>
      </c>
      <c r="EE307" s="335">
        <f t="shared" si="546"/>
        <v>412.86398479136801</v>
      </c>
      <c r="EF307" s="335">
        <f t="shared" si="547"/>
        <v>382.70335541305002</v>
      </c>
      <c r="EG307" s="335">
        <f t="shared" si="548"/>
        <v>369.486844409941</v>
      </c>
      <c r="EH307" s="335">
        <f t="shared" si="549"/>
        <v>366.75951772725199</v>
      </c>
      <c r="EI307" s="335">
        <f t="shared" si="550"/>
        <v>366.33687885587801</v>
      </c>
      <c r="EJ307" s="335">
        <f t="shared" si="551"/>
        <v>0.27672218065037407</v>
      </c>
      <c r="EK307" s="335">
        <f t="shared" si="552"/>
        <v>1.00256458087036</v>
      </c>
      <c r="EL307" s="335">
        <f t="shared" si="553"/>
        <v>0.39560747527751999</v>
      </c>
      <c r="EM307" s="335">
        <f t="shared" si="554"/>
        <v>0.19159818828877601</v>
      </c>
      <c r="EN307" s="335">
        <f t="shared" si="555"/>
        <v>0.12217599625012</v>
      </c>
      <c r="EO307" s="335">
        <f t="shared" si="556"/>
        <v>8.1029190806467893E-2</v>
      </c>
      <c r="EP307" s="335">
        <f t="shared" si="557"/>
        <v>5.4567341905185598E-2</v>
      </c>
      <c r="EQ307" s="335">
        <f t="shared" si="558"/>
        <v>4.4030783970489901E-2</v>
      </c>
      <c r="ER307" s="335">
        <f t="shared" si="559"/>
        <v>4.1990059655105501E-2</v>
      </c>
      <c r="ES307" s="335">
        <f t="shared" si="560"/>
        <v>4.1490516506061503E-2</v>
      </c>
      <c r="ET307" s="335">
        <f t="shared" si="561"/>
        <v>6.1988464688476796E-2</v>
      </c>
      <c r="EU307" s="335">
        <f t="shared" si="562"/>
        <v>1.40017655016191E-2</v>
      </c>
      <c r="EV307" s="335">
        <f t="shared" si="563"/>
        <v>1.2413170210923301E-2</v>
      </c>
      <c r="EW307" s="335">
        <f t="shared" si="564"/>
        <v>8.1086013766454006E-3</v>
      </c>
      <c r="EX307" s="335">
        <f t="shared" si="565"/>
        <v>6.7770962147280997E-3</v>
      </c>
      <c r="EY307" s="335">
        <f t="shared" si="566"/>
        <v>5.9227487489961397E-3</v>
      </c>
      <c r="EZ307" s="335">
        <f t="shared" si="567"/>
        <v>5.4900769721154498E-3</v>
      </c>
      <c r="FA307" s="335">
        <f t="shared" si="568"/>
        <v>5.3004799651939901E-3</v>
      </c>
      <c r="FB307" s="335">
        <f t="shared" si="569"/>
        <v>5.2613551409495399E-3</v>
      </c>
      <c r="FC307" s="335">
        <f t="shared" si="570"/>
        <v>5.2552925304367899E-3</v>
      </c>
      <c r="FD307" s="335">
        <f t="shared" si="571"/>
        <v>1.7442083422488778E-3</v>
      </c>
      <c r="FE307" s="335">
        <f t="shared" si="572"/>
        <v>0.115772764989804</v>
      </c>
      <c r="FF307" s="335">
        <f t="shared" si="573"/>
        <v>0.11041053337507201</v>
      </c>
      <c r="FG307" s="335">
        <f t="shared" si="574"/>
        <v>8.9064450289023406E-2</v>
      </c>
      <c r="FH307" s="335">
        <f t="shared" si="575"/>
        <v>8.7932937699846503E-2</v>
      </c>
      <c r="FI307" s="335">
        <f t="shared" si="576"/>
        <v>8.66400670344568E-2</v>
      </c>
      <c r="FJ307" s="335">
        <f t="shared" si="577"/>
        <v>8.5515845774985999E-2</v>
      </c>
      <c r="FK307" s="335">
        <f t="shared" si="578"/>
        <v>8.4877871012289302E-2</v>
      </c>
      <c r="FL307" s="335">
        <f t="shared" si="579"/>
        <v>8.4636887277329695E-2</v>
      </c>
      <c r="FM307" s="335">
        <f t="shared" si="580"/>
        <v>8.4577535540567794E-2</v>
      </c>
      <c r="FN307" s="335">
        <f t="shared" si="581"/>
        <v>4.7629366333098749E-2</v>
      </c>
      <c r="FO307" s="335">
        <f t="shared" si="582"/>
        <v>2.5560187952441901E-2</v>
      </c>
      <c r="FP307" s="335">
        <f t="shared" si="583"/>
        <v>2.0822176230306699E-2</v>
      </c>
      <c r="FQ307" s="335">
        <f t="shared" si="584"/>
        <v>1.62964680076296E-2</v>
      </c>
      <c r="FR307" s="335">
        <f t="shared" si="585"/>
        <v>1.52894671516547E-2</v>
      </c>
      <c r="FS307" s="335">
        <f t="shared" si="586"/>
        <v>1.4142061331261099E-2</v>
      </c>
      <c r="FT307" s="335">
        <f t="shared" si="587"/>
        <v>1.31466340212829E-2</v>
      </c>
      <c r="FU307" s="335">
        <f t="shared" si="588"/>
        <v>1.25820467149478E-2</v>
      </c>
      <c r="FV307" s="335">
        <f t="shared" si="589"/>
        <v>1.2368813254204299E-2</v>
      </c>
      <c r="FW307" s="335">
        <f t="shared" si="590"/>
        <v>1.2316300985385199E-2</v>
      </c>
      <c r="FX307" s="335">
        <f t="shared" si="591"/>
        <v>9.4789149915835945E-3</v>
      </c>
    </row>
    <row r="308" spans="1:180" x14ac:dyDescent="0.2">
      <c r="A308" s="305" t="str">
        <f>_xlfn.CONCAT(IF(LEFT(TRIM(A307),1)="*", "*R", "R"), 1+RIGHT(TRIM(A307),1))</f>
        <v>R5</v>
      </c>
      <c r="B308" s="305" t="str">
        <f t="shared" si="603"/>
        <v>TLPCNG11</v>
      </c>
      <c r="C308" s="305" t="str">
        <f t="shared" si="604"/>
        <v>TL.CNG.P.CNG.2011</v>
      </c>
      <c r="D308" s="301" t="str">
        <f t="shared" si="605"/>
        <v>bn-vmt, bn-vmt/a</v>
      </c>
      <c r="E308" s="301" t="str">
        <f t="shared" si="606"/>
        <v>TRNCNGL</v>
      </c>
      <c r="F308" s="301" t="str">
        <f t="shared" si="607"/>
        <v>TL</v>
      </c>
      <c r="G308" s="315" t="s">
        <v>820</v>
      </c>
      <c r="H308" s="301" t="s">
        <v>814</v>
      </c>
      <c r="I308" s="315">
        <v>1</v>
      </c>
      <c r="J308" s="315" t="str">
        <f t="shared" si="592"/>
        <v>Pickup-GSL</v>
      </c>
      <c r="K308" s="335">
        <f>$I308*IF($G308="Pickup", SUMIFS(NewEmisData!E:E, NewEmisData!$A:$A, "Pickup", NewEmisData!$B:$B, $A308, NewEmisData!$C:$C, $H308, NewEmisData!$D:$D, K$2), SUMIFS(NewEmisData!E:E, NewEmisData!$A:$A, "LDV", NewEmisData!$B:$B, $A308, NewEmisData!$C:$C, $H308, NewEmisData!$D:$D, K$2))</f>
        <v>636.94844021221104</v>
      </c>
      <c r="L308" s="335">
        <f>$I308*IF($G308="Pickup", SUMIFS(NewEmisData!F:F, NewEmisData!$A:$A, "Pickup", NewEmisData!$B:$B, $A308, NewEmisData!$C:$C, $H308, NewEmisData!$D:$D, L$2), SUMIFS(NewEmisData!F:F, NewEmisData!$A:$A, "LDV", NewEmisData!$B:$B, $A308, NewEmisData!$C:$C, $H308, NewEmisData!$D:$D, L$2))</f>
        <v>566.99958479862596</v>
      </c>
      <c r="M308" s="335">
        <f>$I308*IF($G308="Pickup", SUMIFS(NewEmisData!G:G, NewEmisData!$A:$A, "Pickup", NewEmisData!$B:$B, $A308, NewEmisData!$C:$C, $H308, NewEmisData!$D:$D, M$2), SUMIFS(NewEmisData!G:G, NewEmisData!$A:$A, "LDV", NewEmisData!$B:$B, $A308, NewEmisData!$C:$C, $H308, NewEmisData!$D:$D, M$2))</f>
        <v>456.866446538378</v>
      </c>
      <c r="N308" s="335">
        <f>$I308*IF($G308="Pickup", SUMIFS(NewEmisData!H:H, NewEmisData!$A:$A, "Pickup", NewEmisData!$B:$B, $A308, NewEmisData!$C:$C, $H308, NewEmisData!$D:$D, N$2), SUMIFS(NewEmisData!H:H, NewEmisData!$A:$A, "LDV", NewEmisData!$B:$B, $A308, NewEmisData!$C:$C, $H308, NewEmisData!$D:$D, N$2))</f>
        <v>382.95379819743698</v>
      </c>
      <c r="O308" s="335">
        <f>$I308*IF($G308="Pickup", SUMIFS(NewEmisData!I:I, NewEmisData!$A:$A, "Pickup", NewEmisData!$B:$B, $A308, NewEmisData!$C:$C, $H308, NewEmisData!$D:$D, O$2), SUMIFS(NewEmisData!I:I, NewEmisData!$A:$A, "LDV", NewEmisData!$B:$B, $A308, NewEmisData!$C:$C, $H308, NewEmisData!$D:$D, O$2))</f>
        <v>335.05122696410302</v>
      </c>
      <c r="P308" s="335">
        <f>$I308*IF($G308="Pickup", SUMIFS(NewEmisData!J:J, NewEmisData!$A:$A, "Pickup", NewEmisData!$B:$B, $A308, NewEmisData!$C:$C, $H308, NewEmisData!$D:$D, P$2), SUMIFS(NewEmisData!J:J, NewEmisData!$A:$A, "LDV", NewEmisData!$B:$B, $A308, NewEmisData!$C:$C, $H308, NewEmisData!$D:$D, P$2))</f>
        <v>310.47516282180999</v>
      </c>
      <c r="Q308" s="335">
        <f>$I308*IF($G308="Pickup", SUMIFS(NewEmisData!K:K, NewEmisData!$A:$A, "Pickup", NewEmisData!$B:$B, $A308, NewEmisData!$C:$C, $H308, NewEmisData!$D:$D, Q$2), SUMIFS(NewEmisData!K:K, NewEmisData!$A:$A, "LDV", NewEmisData!$B:$B, $A308, NewEmisData!$C:$C, $H308, NewEmisData!$D:$D, Q$2))</f>
        <v>299.643314234321</v>
      </c>
      <c r="R308" s="335">
        <f>$I308*IF($G308="Pickup", SUMIFS(NewEmisData!L:L, NewEmisData!$A:$A, "Pickup", NewEmisData!$B:$B, $A308, NewEmisData!$C:$C, $H308, NewEmisData!$D:$D, R$2), SUMIFS(NewEmisData!L:L, NewEmisData!$A:$A, "LDV", NewEmisData!$B:$B, $A308, NewEmisData!$C:$C, $H308, NewEmisData!$D:$D, R$2))</f>
        <v>297.422458601252</v>
      </c>
      <c r="S308" s="335">
        <f>$I308*IF($G308="Pickup", SUMIFS(NewEmisData!M:M, NewEmisData!$A:$A, "Pickup", NewEmisData!$B:$B, $A308, NewEmisData!$C:$C, $H308, NewEmisData!$D:$D, S$2), SUMIFS(NewEmisData!M:M, NewEmisData!$A:$A, "LDV", NewEmisData!$B:$B, $A308, NewEmisData!$C:$C, $H308, NewEmisData!$D:$D, S$2))</f>
        <v>297.08495907381399</v>
      </c>
      <c r="T308" s="335">
        <v>0.27672218065037407</v>
      </c>
      <c r="U308" s="335">
        <f>$I308*IF($G308="Pickup", SUMIFS(NewEmisData!E:E, NewEmisData!$A:$A, "Pickup", NewEmisData!$B:$B, $A308, NewEmisData!$C:$C, $H308, NewEmisData!$D:$D, U$2), SUMIFS(NewEmisData!E:E, NewEmisData!$A:$A, "LDV", NewEmisData!$B:$B, $A308, NewEmisData!$C:$C, $H308, NewEmisData!$D:$D, U$2))</f>
        <v>0.95484960134202601</v>
      </c>
      <c r="V308" s="335">
        <f>$I308*IF($G308="Pickup", SUMIFS(NewEmisData!F:F, NewEmisData!$A:$A, "Pickup", NewEmisData!$B:$B, $A308, NewEmisData!$C:$C, $H308, NewEmisData!$D:$D, V$2), SUMIFS(NewEmisData!F:F, NewEmisData!$A:$A, "LDV", NewEmisData!$B:$B, $A308, NewEmisData!$C:$C, $H308, NewEmisData!$D:$D, V$2))</f>
        <v>0.32981051515610799</v>
      </c>
      <c r="W308" s="335">
        <f>$I308*IF($G308="Pickup", SUMIFS(NewEmisData!G:G, NewEmisData!$A:$A, "Pickup", NewEmisData!$B:$B, $A308, NewEmisData!$C:$C, $H308, NewEmisData!$D:$D, W$2), SUMIFS(NewEmisData!G:G, NewEmisData!$A:$A, "LDV", NewEmisData!$B:$B, $A308, NewEmisData!$C:$C, $H308, NewEmisData!$D:$D, W$2))</f>
        <v>0.24604011687187799</v>
      </c>
      <c r="X308" s="335">
        <f>$I308*IF($G308="Pickup", SUMIFS(NewEmisData!H:H, NewEmisData!$A:$A, "Pickup", NewEmisData!$B:$B, $A308, NewEmisData!$C:$C, $H308, NewEmisData!$D:$D, X$2), SUMIFS(NewEmisData!H:H, NewEmisData!$A:$A, "LDV", NewEmisData!$B:$B, $A308, NewEmisData!$C:$C, $H308, NewEmisData!$D:$D, X$2))</f>
        <v>0.16340489519828999</v>
      </c>
      <c r="Y308" s="335">
        <f>$I308*IF($G308="Pickup", SUMIFS(NewEmisData!I:I, NewEmisData!$A:$A, "Pickup", NewEmisData!$B:$B, $A308, NewEmisData!$C:$C, $H308, NewEmisData!$D:$D, Y$2), SUMIFS(NewEmisData!I:I, NewEmisData!$A:$A, "LDV", NewEmisData!$B:$B, $A308, NewEmisData!$C:$C, $H308, NewEmisData!$D:$D, Y$2))</f>
        <v>0.11306985767462301</v>
      </c>
      <c r="Z308" s="335">
        <f>$I308*IF($G308="Pickup", SUMIFS(NewEmisData!J:J, NewEmisData!$A:$A, "Pickup", NewEmisData!$B:$B, $A308, NewEmisData!$C:$C, $H308, NewEmisData!$D:$D, Z$2), SUMIFS(NewEmisData!J:J, NewEmisData!$A:$A, "LDV", NewEmisData!$B:$B, $A308, NewEmisData!$C:$C, $H308, NewEmisData!$D:$D, Z$2))</f>
        <v>7.9270221337579605E-2</v>
      </c>
      <c r="AA308" s="335">
        <f>$I308*IF($G308="Pickup", SUMIFS(NewEmisData!K:K, NewEmisData!$A:$A, "Pickup", NewEmisData!$B:$B, $A308, NewEmisData!$C:$C, $H308, NewEmisData!$D:$D, AA$2), SUMIFS(NewEmisData!K:K, NewEmisData!$A:$A, "LDV", NewEmisData!$B:$B, $A308, NewEmisData!$C:$C, $H308, NewEmisData!$D:$D, AA$2))</f>
        <v>6.5833743509444598E-2</v>
      </c>
      <c r="AB308" s="335">
        <f>$I308*IF($G308="Pickup", SUMIFS(NewEmisData!L:L, NewEmisData!$A:$A, "Pickup", NewEmisData!$B:$B, $A308, NewEmisData!$C:$C, $H308, NewEmisData!$D:$D, AB$2), SUMIFS(NewEmisData!L:L, NewEmisData!$A:$A, "LDV", NewEmisData!$B:$B, $A308, NewEmisData!$C:$C, $H308, NewEmisData!$D:$D, AB$2))</f>
        <v>6.3200548797440706E-2</v>
      </c>
      <c r="AC308" s="335">
        <f>$I308*IF($G308="Pickup", SUMIFS(NewEmisData!M:M, NewEmisData!$A:$A, "Pickup", NewEmisData!$B:$B, $A308, NewEmisData!$C:$C, $H308, NewEmisData!$D:$D, AC$2), SUMIFS(NewEmisData!M:M, NewEmisData!$A:$A, "LDV", NewEmisData!$B:$B, $A308, NewEmisData!$C:$C, $H308, NewEmisData!$D:$D, AC$2))</f>
        <v>6.2566022635143603E-2</v>
      </c>
      <c r="AD308" s="335">
        <v>6.1988464688476796E-2</v>
      </c>
      <c r="AE308" s="335">
        <f>$I308*IF($G308="Pickup", SUMIFS(NewEmisData!E:E, NewEmisData!$A:$A, "Pickup", NewEmisData!$B:$B, $A308, NewEmisData!$C:$C, $H308, NewEmisData!$D:$D, AE$2), SUMIFS(NewEmisData!E:E, NewEmisData!$A:$A, "LDV", NewEmisData!$B:$B, $A308, NewEmisData!$C:$C, $H308, NewEmisData!$D:$D, AE$2))</f>
        <v>1.1021446784144399E-2</v>
      </c>
      <c r="AF308" s="335">
        <f>$I308*IF($G308="Pickup", SUMIFS(NewEmisData!F:F, NewEmisData!$A:$A, "Pickup", NewEmisData!$B:$B, $A308, NewEmisData!$C:$C, $H308, NewEmisData!$D:$D, AF$2), SUMIFS(NewEmisData!F:F, NewEmisData!$A:$A, "LDV", NewEmisData!$B:$B, $A308, NewEmisData!$C:$C, $H308, NewEmisData!$D:$D, AF$2))</f>
        <v>9.8110891355443607E-3</v>
      </c>
      <c r="AG308" s="335">
        <f>$I308*IF($G308="Pickup", SUMIFS(NewEmisData!G:G, NewEmisData!$A:$A, "Pickup", NewEmisData!$B:$B, $A308, NewEmisData!$C:$C, $H308, NewEmisData!$D:$D, AG$2), SUMIFS(NewEmisData!G:G, NewEmisData!$A:$A, "LDV", NewEmisData!$B:$B, $A308, NewEmisData!$C:$C, $H308, NewEmisData!$D:$D, AG$2))</f>
        <v>6.5539868464526696E-3</v>
      </c>
      <c r="AH308" s="335">
        <f>$I308*IF($G308="Pickup", SUMIFS(NewEmisData!H:H, NewEmisData!$A:$A, "Pickup", NewEmisData!$B:$B, $A308, NewEmisData!$C:$C, $H308, NewEmisData!$D:$D, AH$2), SUMIFS(NewEmisData!H:H, NewEmisData!$A:$A, "LDV", NewEmisData!$B:$B, $A308, NewEmisData!$C:$C, $H308, NewEmisData!$D:$D, AH$2))</f>
        <v>5.4936733467738199E-3</v>
      </c>
      <c r="AI308" s="335">
        <f>$I308*IF($G308="Pickup", SUMIFS(NewEmisData!I:I, NewEmisData!$A:$A, "Pickup", NewEmisData!$B:$B, $A308, NewEmisData!$C:$C, $H308, NewEmisData!$D:$D, AI$2), SUMIFS(NewEmisData!I:I, NewEmisData!$A:$A, "LDV", NewEmisData!$B:$B, $A308, NewEmisData!$C:$C, $H308, NewEmisData!$D:$D, AI$2))</f>
        <v>4.8064844177770098E-3</v>
      </c>
      <c r="AJ308" s="335">
        <f>$I308*IF($G308="Pickup", SUMIFS(NewEmisData!J:J, NewEmisData!$A:$A, "Pickup", NewEmisData!$B:$B, $A308, NewEmisData!$C:$C, $H308, NewEmisData!$D:$D, AJ$2), SUMIFS(NewEmisData!J:J, NewEmisData!$A:$A, "LDV", NewEmisData!$B:$B, $A308, NewEmisData!$C:$C, $H308, NewEmisData!$D:$D, AJ$2))</f>
        <v>4.4539285892842596E-3</v>
      </c>
      <c r="AK308" s="335">
        <f>$I308*IF($G308="Pickup", SUMIFS(NewEmisData!K:K, NewEmisData!$A:$A, "Pickup", NewEmisData!$B:$B, $A308, NewEmisData!$C:$C, $H308, NewEmisData!$D:$D, AK$2), SUMIFS(NewEmisData!K:K, NewEmisData!$A:$A, "LDV", NewEmisData!$B:$B, $A308, NewEmisData!$C:$C, $H308, NewEmisData!$D:$D, AK$2))</f>
        <v>4.29853574921071E-3</v>
      </c>
      <c r="AL308" s="335">
        <f>$I308*IF($G308="Pickup", SUMIFS(NewEmisData!L:L, NewEmisData!$A:$A, "Pickup", NewEmisData!$B:$B, $A308, NewEmisData!$C:$C, $H308, NewEmisData!$D:$D, AL$2), SUMIFS(NewEmisData!L:L, NewEmisData!$A:$A, "LDV", NewEmisData!$B:$B, $A308, NewEmisData!$C:$C, $H308, NewEmisData!$D:$D, AL$2))</f>
        <v>4.26667913277963E-3</v>
      </c>
      <c r="AM308" s="335">
        <f>$I308*IF($G308="Pickup", SUMIFS(NewEmisData!M:M, NewEmisData!$A:$A, "Pickup", NewEmisData!$B:$B, $A308, NewEmisData!$C:$C, $H308, NewEmisData!$D:$D, AM$2), SUMIFS(NewEmisData!M:M, NewEmisData!$A:$A, "LDV", NewEmisData!$B:$B, $A308, NewEmisData!$C:$C, $H308, NewEmisData!$D:$D, AM$2))</f>
        <v>4.2618372306538798E-3</v>
      </c>
      <c r="AN308" s="335">
        <v>1.7442083422488778E-3</v>
      </c>
      <c r="AO308" s="335">
        <f>$I308*IF($G308="Pickup", SUMIFS(NewEmisData!E:E, NewEmisData!$A:$A, "Pickup", NewEmisData!$B:$B, $A308, NewEmisData!$C:$C, $H308, NewEmisData!$D:$D, AO$2), SUMIFS(NewEmisData!E:E, NewEmisData!$A:$A, "LDV", NewEmisData!$B:$B, $A308, NewEmisData!$C:$C, $H308, NewEmisData!$D:$D, AO$2))</f>
        <v>7.9451070233561405E-2</v>
      </c>
      <c r="AP308" s="335">
        <f>$I308*IF($G308="Pickup", SUMIFS(NewEmisData!F:F, NewEmisData!$A:$A, "Pickup", NewEmisData!$B:$B, $A308, NewEmisData!$C:$C, $H308, NewEmisData!$D:$D, AP$2), SUMIFS(NewEmisData!F:F, NewEmisData!$A:$A, "LDV", NewEmisData!$B:$B, $A308, NewEmisData!$C:$C, $H308, NewEmisData!$D:$D, AP$2))</f>
        <v>7.6276868152400201E-2</v>
      </c>
      <c r="AQ308" s="335">
        <f>$I308*IF($G308="Pickup", SUMIFS(NewEmisData!G:G, NewEmisData!$A:$A, "Pickup", NewEmisData!$B:$B, $A308, NewEmisData!$C:$C, $H308, NewEmisData!$D:$D, AQ$2), SUMIFS(NewEmisData!G:G, NewEmisData!$A:$A, "LDV", NewEmisData!$B:$B, $A308, NewEmisData!$C:$C, $H308, NewEmisData!$D:$D, AQ$2))</f>
        <v>5.6652715818935197E-2</v>
      </c>
      <c r="AR308" s="335">
        <f>$I308*IF($G308="Pickup", SUMIFS(NewEmisData!H:H, NewEmisData!$A:$A, "Pickup", NewEmisData!$B:$B, $A308, NewEmisData!$C:$C, $H308, NewEmisData!$D:$D, AR$2), SUMIFS(NewEmisData!H:H, NewEmisData!$A:$A, "LDV", NewEmisData!$B:$B, $A308, NewEmisData!$C:$C, $H308, NewEmisData!$D:$D, AR$2))</f>
        <v>5.5408492647584899E-2</v>
      </c>
      <c r="AS308" s="335">
        <f>$I308*IF($G308="Pickup", SUMIFS(NewEmisData!I:I, NewEmisData!$A:$A, "Pickup", NewEmisData!$B:$B, $A308, NewEmisData!$C:$C, $H308, NewEmisData!$D:$D, AS$2), SUMIFS(NewEmisData!I:I, NewEmisData!$A:$A, "LDV", NewEmisData!$B:$B, $A308, NewEmisData!$C:$C, $H308, NewEmisData!$D:$D, AS$2))</f>
        <v>5.40165053540533E-2</v>
      </c>
      <c r="AT308" s="335">
        <f>$I308*IF($G308="Pickup", SUMIFS(NewEmisData!J:J, NewEmisData!$A:$A, "Pickup", NewEmisData!$B:$B, $A308, NewEmisData!$C:$C, $H308, NewEmisData!$D:$D, AT$2), SUMIFS(NewEmisData!J:J, NewEmisData!$A:$A, "LDV", NewEmisData!$B:$B, $A308, NewEmisData!$C:$C, $H308, NewEmisData!$D:$D, AT$2))</f>
        <v>5.2775032208320603E-2</v>
      </c>
      <c r="AU308" s="335">
        <f>$I308*IF($G308="Pickup", SUMIFS(NewEmisData!K:K, NewEmisData!$A:$A, "Pickup", NewEmisData!$B:$B, $A308, NewEmisData!$C:$C, $H308, NewEmisData!$D:$D, AU$2), SUMIFS(NewEmisData!K:K, NewEmisData!$A:$A, "LDV", NewEmisData!$B:$B, $A308, NewEmisData!$C:$C, $H308, NewEmisData!$D:$D, AU$2))</f>
        <v>5.2063088006762799E-2</v>
      </c>
      <c r="AV308" s="335">
        <f>$I308*IF($G308="Pickup", SUMIFS(NewEmisData!L:L, NewEmisData!$A:$A, "Pickup", NewEmisData!$B:$B, $A308, NewEmisData!$C:$C, $H308, NewEmisData!$D:$D, AV$2), SUMIFS(NewEmisData!L:L, NewEmisData!$A:$A, "LDV", NewEmisData!$B:$B, $A308, NewEmisData!$C:$C, $H308, NewEmisData!$D:$D, AV$2))</f>
        <v>5.1790075051099199E-2</v>
      </c>
      <c r="AW308" s="335">
        <f>$I308*IF($G308="Pickup", SUMIFS(NewEmisData!M:M, NewEmisData!$A:$A, "Pickup", NewEmisData!$B:$B, $A308, NewEmisData!$C:$C, $H308, NewEmisData!$D:$D, AW$2), SUMIFS(NewEmisData!M:M, NewEmisData!$A:$A, "LDV", NewEmisData!$B:$B, $A308, NewEmisData!$C:$C, $H308, NewEmisData!$D:$D, AW$2))</f>
        <v>5.1722831061276502E-2</v>
      </c>
      <c r="AX308" s="335">
        <v>4.7629366333098749E-2</v>
      </c>
      <c r="AY308" s="335">
        <f>$I308*IF($G308="Pickup", SUMIFS(NewEmisData!E:E, NewEmisData!$A:$A, "Pickup", NewEmisData!$B:$B, $A308, NewEmisData!$C:$C, $H308, NewEmisData!$D:$D, AY$2), SUMIFS(NewEmisData!E:E, NewEmisData!$A:$A, "LDV", NewEmisData!$B:$B, $A308, NewEmisData!$C:$C, $H308, NewEmisData!$D:$D, AY$2))</f>
        <v>1.8003075193996299E-2</v>
      </c>
      <c r="AZ308" s="335">
        <f>$I308*IF($G308="Pickup", SUMIFS(NewEmisData!F:F, NewEmisData!$A:$A, "Pickup", NewEmisData!$B:$B, $A308, NewEmisData!$C:$C, $H308, NewEmisData!$D:$D, AZ$2), SUMIFS(NewEmisData!F:F, NewEmisData!$A:$A, "LDV", NewEmisData!$B:$B, $A308, NewEmisData!$C:$C, $H308, NewEmisData!$D:$D, AZ$2))</f>
        <v>1.52046650049204E-2</v>
      </c>
      <c r="BA308" s="335">
        <f>$I308*IF($G308="Pickup", SUMIFS(NewEmisData!G:G, NewEmisData!$A:$A, "Pickup", NewEmisData!$B:$B, $A308, NewEmisData!$C:$C, $H308, NewEmisData!$D:$D, BA$2), SUMIFS(NewEmisData!G:G, NewEmisData!$A:$A, "LDV", NewEmisData!$B:$B, $A308, NewEmisData!$C:$C, $H308, NewEmisData!$D:$D, BA$2))</f>
        <v>1.2610890393020199E-2</v>
      </c>
      <c r="BB308" s="335">
        <f>$I308*IF($G308="Pickup", SUMIFS(NewEmisData!H:H, NewEmisData!$A:$A, "Pickup", NewEmisData!$B:$B, $A308, NewEmisData!$C:$C, $H308, NewEmisData!$D:$D, BB$2), SUMIFS(NewEmisData!H:H, NewEmisData!$A:$A, "LDV", NewEmisData!$B:$B, $A308, NewEmisData!$C:$C, $H308, NewEmisData!$D:$D, BB$2))</f>
        <v>1.1510978039922799E-2</v>
      </c>
      <c r="BC308" s="335">
        <f>$I308*IF($G308="Pickup", SUMIFS(NewEmisData!I:I, NewEmisData!$A:$A, "Pickup", NewEmisData!$B:$B, $A308, NewEmisData!$C:$C, $H308, NewEmisData!$D:$D, BC$2), SUMIFS(NewEmisData!I:I, NewEmisData!$A:$A, "LDV", NewEmisData!$B:$B, $A308, NewEmisData!$C:$C, $H308, NewEmisData!$D:$D, BC$2))</f>
        <v>1.0279121658658699E-2</v>
      </c>
      <c r="BD308" s="335">
        <f>$I308*IF($G308="Pickup", SUMIFS(NewEmisData!J:J, NewEmisData!$A:$A, "Pickup", NewEmisData!$B:$B, $A308, NewEmisData!$C:$C, $H308, NewEmisData!$D:$D, BD$2), SUMIFS(NewEmisData!J:J, NewEmisData!$A:$A, "LDV", NewEmisData!$B:$B, $A308, NewEmisData!$C:$C, $H308, NewEmisData!$D:$D, BD$2))</f>
        <v>9.1807819279754004E-3</v>
      </c>
      <c r="BE308" s="335">
        <f>$I308*IF($G308="Pickup", SUMIFS(NewEmisData!K:K, NewEmisData!$A:$A, "Pickup", NewEmisData!$B:$B, $A308, NewEmisData!$C:$C, $H308, NewEmisData!$D:$D, BE$2), SUMIFS(NewEmisData!K:K, NewEmisData!$A:$A, "LDV", NewEmisData!$B:$B, $A308, NewEmisData!$C:$C, $H308, NewEmisData!$D:$D, BE$2))</f>
        <v>8.5509801965599399E-3</v>
      </c>
      <c r="BF308" s="335">
        <f>$I308*IF($G308="Pickup", SUMIFS(NewEmisData!L:L, NewEmisData!$A:$A, "Pickup", NewEmisData!$B:$B, $A308, NewEmisData!$C:$C, $H308, NewEmisData!$D:$D, BF$2), SUMIFS(NewEmisData!L:L, NewEmisData!$A:$A, "LDV", NewEmisData!$B:$B, $A308, NewEmisData!$C:$C, $H308, NewEmisData!$D:$D, BF$2))</f>
        <v>8.3094848968453608E-3</v>
      </c>
      <c r="BG308" s="335">
        <f>$I308*IF($G308="Pickup", SUMIFS(NewEmisData!M:M, NewEmisData!$A:$A, "Pickup", NewEmisData!$B:$B, $A308, NewEmisData!$C:$C, $H308, NewEmisData!$D:$D, BG$2), SUMIFS(NewEmisData!M:M, NewEmisData!$A:$A, "LDV", NewEmisData!$B:$B, $A308, NewEmisData!$C:$C, $H308, NewEmisData!$D:$D, BG$2))</f>
        <v>8.2498877149821594E-3</v>
      </c>
      <c r="BH308" s="335">
        <v>9.4789149915835945E-3</v>
      </c>
      <c r="BI308" s="335">
        <f>$I308*IF($G308="Pickup", SUMIFS(NewEmisData!E:E, NewEmisData!$A:$A, "Pickup", NewEmisData!$B:$B, $A308, NewEmisData!$C:$C, $H308, NewEmisData!$D:$D, BI$2), SUMIFS(NewEmisData!E:E, NewEmisData!$A:$A, "LDV", NewEmisData!$B:$B, $A308, NewEmisData!$C:$C, $H308, NewEmisData!$D:$D, BI$2))</f>
        <v>7.8269426470205801</v>
      </c>
      <c r="BJ308" s="335">
        <f>$I308*IF($G308="Pickup", SUMIFS(NewEmisData!F:F, NewEmisData!$A:$A, "Pickup", NewEmisData!$B:$B, $A308, NewEmisData!$C:$C, $H308, NewEmisData!$D:$D, BJ$2), SUMIFS(NewEmisData!F:F, NewEmisData!$A:$A, "LDV", NewEmisData!$B:$B, $A308, NewEmisData!$C:$C, $H308, NewEmisData!$D:$D, BJ$2))</f>
        <v>4.0421881820379104</v>
      </c>
      <c r="BK308" s="335">
        <f>$I308*IF($G308="Pickup", SUMIFS(NewEmisData!G:G, NewEmisData!$A:$A, "Pickup", NewEmisData!$B:$B, $A308, NewEmisData!$C:$C, $H308, NewEmisData!$D:$D, BK$2), SUMIFS(NewEmisData!G:G, NewEmisData!$A:$A, "LDV", NewEmisData!$B:$B, $A308, NewEmisData!$C:$C, $H308, NewEmisData!$D:$D, BK$2))</f>
        <v>3.2560062664062701</v>
      </c>
      <c r="BL308" s="335">
        <f>$I308*IF($G308="Pickup", SUMIFS(NewEmisData!H:H, NewEmisData!$A:$A, "Pickup", NewEmisData!$B:$B, $A308, NewEmisData!$C:$C, $H308, NewEmisData!$D:$D, BL$2), SUMIFS(NewEmisData!H:H, NewEmisData!$A:$A, "LDV", NewEmisData!$B:$B, $A308, NewEmisData!$C:$C, $H308, NewEmisData!$D:$D, BL$2))</f>
        <v>2.4871452670272798</v>
      </c>
      <c r="BM308" s="335">
        <f>$I308*IF($G308="Pickup", SUMIFS(NewEmisData!I:I, NewEmisData!$A:$A, "Pickup", NewEmisData!$B:$B, $A308, NewEmisData!$C:$C, $H308, NewEmisData!$D:$D, BM$2), SUMIFS(NewEmisData!I:I, NewEmisData!$A:$A, "LDV", NewEmisData!$B:$B, $A308, NewEmisData!$C:$C, $H308, NewEmisData!$D:$D, BM$2))</f>
        <v>1.7690758763782799</v>
      </c>
      <c r="BN308" s="335">
        <f>$I308*IF($G308="Pickup", SUMIFS(NewEmisData!J:J, NewEmisData!$A:$A, "Pickup", NewEmisData!$B:$B, $A308, NewEmisData!$C:$C, $H308, NewEmisData!$D:$D, BN$2), SUMIFS(NewEmisData!J:J, NewEmisData!$A:$A, "LDV", NewEmisData!$B:$B, $A308, NewEmisData!$C:$C, $H308, NewEmisData!$D:$D, BN$2))</f>
        <v>1.3113510406404001</v>
      </c>
      <c r="BO308" s="335">
        <f>$I308*IF($G308="Pickup", SUMIFS(NewEmisData!K:K, NewEmisData!$A:$A, "Pickup", NewEmisData!$B:$B, $A308, NewEmisData!$C:$C, $H308, NewEmisData!$D:$D, BO$2), SUMIFS(NewEmisData!K:K, NewEmisData!$A:$A, "LDV", NewEmisData!$B:$B, $A308, NewEmisData!$C:$C, $H308, NewEmisData!$D:$D, BO$2))</f>
        <v>1.1416931511575099</v>
      </c>
      <c r="BP308" s="335">
        <f>$I308*IF($G308="Pickup", SUMIFS(NewEmisData!L:L, NewEmisData!$A:$A, "Pickup", NewEmisData!$B:$B, $A308, NewEmisData!$C:$C, $H308, NewEmisData!$D:$D, BP$2), SUMIFS(NewEmisData!L:L, NewEmisData!$A:$A, "LDV", NewEmisData!$B:$B, $A308, NewEmisData!$C:$C, $H308, NewEmisData!$D:$D, BP$2))</f>
        <v>1.1081399449582501</v>
      </c>
      <c r="BQ308" s="335">
        <f>$I308*IF($G308="Pickup", SUMIFS(NewEmisData!M:M, NewEmisData!$A:$A, "Pickup", NewEmisData!$B:$B, $A308, NewEmisData!$C:$C, $H308, NewEmisData!$D:$D, BQ$2), SUMIFS(NewEmisData!M:M, NewEmisData!$A:$A, "LDV", NewEmisData!$B:$B, $A308, NewEmisData!$C:$C, $H308, NewEmisData!$D:$D, BQ$2))</f>
        <v>1.0988354785630501</v>
      </c>
      <c r="BR308" s="335">
        <v>1.6588293829830492</v>
      </c>
      <c r="BS308" s="335">
        <f>$I308*IF($G308="Pickup", SUMIFS(NewEmisData!E:E, NewEmisData!$A:$A, "Pickup", NewEmisData!$B:$B, $A308, NewEmisData!$C:$C, $H308, NewEmisData!$D:$D, BS$2), SUMIFS(NewEmisData!E:E, NewEmisData!$A:$A, "LDV", NewEmisData!$B:$B, $A308, NewEmisData!$C:$C, $H308, NewEmisData!$D:$D, BS$2))</f>
        <v>0.72531081158725197</v>
      </c>
      <c r="BT308" s="335">
        <f>$I308*IF($G308="Pickup", SUMIFS(NewEmisData!F:F, NewEmisData!$A:$A, "Pickup", NewEmisData!$B:$B, $A308, NewEmisData!$C:$C, $H308, NewEmisData!$D:$D, BT$2), SUMIFS(NewEmisData!F:F, NewEmisData!$A:$A, "LDV", NewEmisData!$B:$B, $A308, NewEmisData!$C:$C, $H308, NewEmisData!$D:$D, BT$2))</f>
        <v>0.31274915613333698</v>
      </c>
      <c r="BU308" s="335">
        <f>$I308*IF($G308="Pickup", SUMIFS(NewEmisData!G:G, NewEmisData!$A:$A, "Pickup", NewEmisData!$B:$B, $A308, NewEmisData!$C:$C, $H308, NewEmisData!$D:$D, BU$2), SUMIFS(NewEmisData!G:G, NewEmisData!$A:$A, "LDV", NewEmisData!$B:$B, $A308, NewEmisData!$C:$C, $H308, NewEmisData!$D:$D, BU$2))</f>
        <v>0.23947671356780501</v>
      </c>
      <c r="BV308" s="335">
        <f>$I308*IF($G308="Pickup", SUMIFS(NewEmisData!H:H, NewEmisData!$A:$A, "Pickup", NewEmisData!$B:$B, $A308, NewEmisData!$C:$C, $H308, NewEmisData!$D:$D, BV$2), SUMIFS(NewEmisData!H:H, NewEmisData!$A:$A, "LDV", NewEmisData!$B:$B, $A308, NewEmisData!$C:$C, $H308, NewEmisData!$D:$D, BV$2))</f>
        <v>0.19148873413821901</v>
      </c>
      <c r="BW308" s="335">
        <f>$I308*IF($G308="Pickup", SUMIFS(NewEmisData!I:I, NewEmisData!$A:$A, "Pickup", NewEmisData!$B:$B, $A308, NewEmisData!$C:$C, $H308, NewEmisData!$D:$D, BW$2), SUMIFS(NewEmisData!I:I, NewEmisData!$A:$A, "LDV", NewEmisData!$B:$B, $A308, NewEmisData!$C:$C, $H308, NewEmisData!$D:$D, BW$2))</f>
        <v>0.14759628251015899</v>
      </c>
      <c r="BX308" s="335">
        <f>$I308*IF($G308="Pickup", SUMIFS(NewEmisData!J:J, NewEmisData!$A:$A, "Pickup", NewEmisData!$B:$B, $A308, NewEmisData!$C:$C, $H308, NewEmisData!$D:$D, BX$2), SUMIFS(NewEmisData!J:J, NewEmisData!$A:$A, "LDV", NewEmisData!$B:$B, $A308, NewEmisData!$C:$C, $H308, NewEmisData!$D:$D, BX$2))</f>
        <v>0.119017946153679</v>
      </c>
      <c r="BY308" s="335">
        <f>$I308*IF($G308="Pickup", SUMIFS(NewEmisData!K:K, NewEmisData!$A:$A, "Pickup", NewEmisData!$B:$B, $A308, NewEmisData!$C:$C, $H308, NewEmisData!$D:$D, BY$2), SUMIFS(NewEmisData!K:K, NewEmisData!$A:$A, "LDV", NewEmisData!$B:$B, $A308, NewEmisData!$C:$C, $H308, NewEmisData!$D:$D, BY$2))</f>
        <v>0.10643387961952699</v>
      </c>
      <c r="BZ308" s="335">
        <f>$I308*IF($G308="Pickup", SUMIFS(NewEmisData!L:L, NewEmisData!$A:$A, "Pickup", NewEmisData!$B:$B, $A308, NewEmisData!$C:$C, $H308, NewEmisData!$D:$D, BZ$2), SUMIFS(NewEmisData!L:L, NewEmisData!$A:$A, "LDV", NewEmisData!$B:$B, $A308, NewEmisData!$C:$C, $H308, NewEmisData!$D:$D, BZ$2))</f>
        <v>0.10353105962594999</v>
      </c>
      <c r="CA308" s="335">
        <f>$I308*IF($G308="Pickup", SUMIFS(NewEmisData!M:M, NewEmisData!$A:$A, "Pickup", NewEmisData!$B:$B, $A308, NewEmisData!$C:$C, $H308, NewEmisData!$D:$D, CA$2), SUMIFS(NewEmisData!M:M, NewEmisData!$A:$A, "LDV", NewEmisData!$B:$B, $A308, NewEmisData!$C:$C, $H308, NewEmisData!$D:$D, CA$2))</f>
        <v>0.102586538476792</v>
      </c>
      <c r="CB308" s="335">
        <v>0.10573121882292051</v>
      </c>
      <c r="CC308" s="335">
        <f>$I308*IF($G308="Pickup", SUMIFS(NewEmisData!E:E, NewEmisData!$A:$A, "Pickup", NewEmisData!$B:$B, $A308, NewEmisData!$C:$C, $H308, NewEmisData!$D:$D, CC$2), SUMIFS(NewEmisData!E:E, NewEmisData!$A:$A, "LDV", NewEmisData!$B:$B, $A308, NewEmisData!$C:$C, $H308, NewEmisData!$D:$D, CC$2))</f>
        <v>3.6022672785972598E-2</v>
      </c>
      <c r="CD308" s="335">
        <f>$I308*IF($G308="Pickup", SUMIFS(NewEmisData!F:F, NewEmisData!$A:$A, "Pickup", NewEmisData!$B:$B, $A308, NewEmisData!$C:$C, $H308, NewEmisData!$D:$D, CD$2), SUMIFS(NewEmisData!F:F, NewEmisData!$A:$A, "LDV", NewEmisData!$B:$B, $A308, NewEmisData!$C:$C, $H308, NewEmisData!$D:$D, CD$2))</f>
        <v>2.5183605638393801E-2</v>
      </c>
      <c r="CE308" s="335">
        <f>$I308*IF($G308="Pickup", SUMIFS(NewEmisData!G:G, NewEmisData!$A:$A, "Pickup", NewEmisData!$B:$B, $A308, NewEmisData!$C:$C, $H308, NewEmisData!$D:$D, CE$2), SUMIFS(NewEmisData!G:G, NewEmisData!$A:$A, "LDV", NewEmisData!$B:$B, $A308, NewEmisData!$C:$C, $H308, NewEmisData!$D:$D, CE$2))</f>
        <v>2.3346419699738E-2</v>
      </c>
      <c r="CF308" s="335">
        <f>$I308*IF($G308="Pickup", SUMIFS(NewEmisData!H:H, NewEmisData!$A:$A, "Pickup", NewEmisData!$B:$B, $A308, NewEmisData!$C:$C, $H308, NewEmisData!$D:$D, CF$2), SUMIFS(NewEmisData!H:H, NewEmisData!$A:$A, "LDV", NewEmisData!$B:$B, $A308, NewEmisData!$C:$C, $H308, NewEmisData!$D:$D, CF$2))</f>
        <v>2.2590802649038198E-2</v>
      </c>
      <c r="CG308" s="335">
        <f>$I308*IF($G308="Pickup", SUMIFS(NewEmisData!I:I, NewEmisData!$A:$A, "Pickup", NewEmisData!$B:$B, $A308, NewEmisData!$C:$C, $H308, NewEmisData!$D:$D, CG$2), SUMIFS(NewEmisData!I:I, NewEmisData!$A:$A, "LDV", NewEmisData!$B:$B, $A308, NewEmisData!$C:$C, $H308, NewEmisData!$D:$D, CG$2))</f>
        <v>2.2441316833996899E-2</v>
      </c>
      <c r="CH308" s="335">
        <f>$I308*IF($G308="Pickup", SUMIFS(NewEmisData!J:J, NewEmisData!$A:$A, "Pickup", NewEmisData!$B:$B, $A308, NewEmisData!$C:$C, $H308, NewEmisData!$D:$D, CH$2), SUMIFS(NewEmisData!J:J, NewEmisData!$A:$A, "LDV", NewEmisData!$B:$B, $A308, NewEmisData!$C:$C, $H308, NewEmisData!$D:$D, CH$2))</f>
        <v>2.2351554069741601E-2</v>
      </c>
      <c r="CI308" s="335">
        <f>$I308*IF($G308="Pickup", SUMIFS(NewEmisData!K:K, NewEmisData!$A:$A, "Pickup", NewEmisData!$B:$B, $A308, NewEmisData!$C:$C, $H308, NewEmisData!$D:$D, CI$2), SUMIFS(NewEmisData!K:K, NewEmisData!$A:$A, "LDV", NewEmisData!$B:$B, $A308, NewEmisData!$C:$C, $H308, NewEmisData!$D:$D, CI$2))</f>
        <v>2.23494895957542E-2</v>
      </c>
      <c r="CJ308" s="335">
        <f>$I308*IF($G308="Pickup", SUMIFS(NewEmisData!L:L, NewEmisData!$A:$A, "Pickup", NewEmisData!$B:$B, $A308, NewEmisData!$C:$C, $H308, NewEmisData!$D:$D, CJ$2), SUMIFS(NewEmisData!L:L, NewEmisData!$A:$A, "LDV", NewEmisData!$B:$B, $A308, NewEmisData!$C:$C, $H308, NewEmisData!$D:$D, CJ$2))</f>
        <v>2.2349591665023101E-2</v>
      </c>
      <c r="CK308" s="335">
        <f>$I308*IF($G308="Pickup", SUMIFS(NewEmisData!M:M, NewEmisData!$A:$A, "Pickup", NewEmisData!$B:$B, $A308, NewEmisData!$C:$C, $H308, NewEmisData!$D:$D, CK$2), SUMIFS(NewEmisData!M:M, NewEmisData!$A:$A, "LDV", NewEmisData!$B:$B, $A308, NewEmisData!$C:$C, $H308, NewEmisData!$D:$D, CK$2))</f>
        <v>2.2349533126777399E-2</v>
      </c>
      <c r="CL308" s="335">
        <v>2.2881070645398207E-2</v>
      </c>
      <c r="CM308" s="335">
        <f>$I308*IF($G308="Pickup", SUMIFS(NewEmisData!E:E, NewEmisData!$A:$A, "Pickup", NewEmisData!$B:$B, $A308, NewEmisData!$C:$C, $H308, NewEmisData!$D:$D, CM$2), SUMIFS(NewEmisData!E:E, NewEmisData!$A:$A, "LDV", NewEmisData!$B:$B, $A308, NewEmisData!$C:$C, $H308, NewEmisData!$D:$D, CM$2))</f>
        <v>3.3191166299773998E-2</v>
      </c>
      <c r="CN308" s="335">
        <f>$I308*IF($G308="Pickup", SUMIFS(NewEmisData!F:F, NewEmisData!$A:$A, "Pickup", NewEmisData!$B:$B, $A308, NewEmisData!$C:$C, $H308, NewEmisData!$D:$D, CN$2), SUMIFS(NewEmisData!F:F, NewEmisData!$A:$A, "LDV", NewEmisData!$B:$B, $A308, NewEmisData!$C:$C, $H308, NewEmisData!$D:$D, CN$2))</f>
        <v>1.71397181966444E-2</v>
      </c>
      <c r="CO308" s="335">
        <f>$I308*IF($G308="Pickup", SUMIFS(NewEmisData!G:G, NewEmisData!$A:$A, "Pickup", NewEmisData!$B:$B, $A308, NewEmisData!$C:$C, $H308, NewEmisData!$D:$D, CO$2), SUMIFS(NewEmisData!G:G, NewEmisData!$A:$A, "LDV", NewEmisData!$B:$B, $A308, NewEmisData!$C:$C, $H308, NewEmisData!$D:$D, CO$2))</f>
        <v>1.33150193221561E-2</v>
      </c>
      <c r="CP308" s="335">
        <f>$I308*IF($G308="Pickup", SUMIFS(NewEmisData!H:H, NewEmisData!$A:$A, "Pickup", NewEmisData!$B:$B, $A308, NewEmisData!$C:$C, $H308, NewEmisData!$D:$D, CP$2), SUMIFS(NewEmisData!H:H, NewEmisData!$A:$A, "LDV", NewEmisData!$B:$B, $A308, NewEmisData!$C:$C, $H308, NewEmisData!$D:$D, CP$2))</f>
        <v>1.09820188745552E-2</v>
      </c>
      <c r="CQ308" s="335">
        <f>$I308*IF($G308="Pickup", SUMIFS(NewEmisData!I:I, NewEmisData!$A:$A, "Pickup", NewEmisData!$B:$B, $A308, NewEmisData!$C:$C, $H308, NewEmisData!$D:$D, CQ$2), SUMIFS(NewEmisData!I:I, NewEmisData!$A:$A, "LDV", NewEmisData!$B:$B, $A308, NewEmisData!$C:$C, $H308, NewEmisData!$D:$D, CQ$2))</f>
        <v>1.0225575778828599E-2</v>
      </c>
      <c r="CR308" s="335">
        <f>$I308*IF($G308="Pickup", SUMIFS(NewEmisData!J:J, NewEmisData!$A:$A, "Pickup", NewEmisData!$B:$B, $A308, NewEmisData!$C:$C, $H308, NewEmisData!$D:$D, CR$2), SUMIFS(NewEmisData!J:J, NewEmisData!$A:$A, "LDV", NewEmisData!$B:$B, $A308, NewEmisData!$C:$C, $H308, NewEmisData!$D:$D, CR$2))</f>
        <v>1.00265159065662E-2</v>
      </c>
      <c r="CS308" s="335">
        <f>$I308*IF($G308="Pickup", SUMIFS(NewEmisData!K:K, NewEmisData!$A:$A, "Pickup", NewEmisData!$B:$B, $A308, NewEmisData!$C:$C, $H308, NewEmisData!$D:$D, CS$2), SUMIFS(NewEmisData!K:K, NewEmisData!$A:$A, "LDV", NewEmisData!$B:$B, $A308, NewEmisData!$C:$C, $H308, NewEmisData!$D:$D, CS$2))</f>
        <v>1.0008363752646699E-2</v>
      </c>
      <c r="CT308" s="335">
        <f>$I308*IF($G308="Pickup", SUMIFS(NewEmisData!L:L, NewEmisData!$A:$A, "Pickup", NewEmisData!$B:$B, $A308, NewEmisData!$C:$C, $H308, NewEmisData!$D:$D, CT$2), SUMIFS(NewEmisData!L:L, NewEmisData!$A:$A, "LDV", NewEmisData!$B:$B, $A308, NewEmisData!$C:$C, $H308, NewEmisData!$D:$D, CT$2))</f>
        <v>9.9957399619150702E-3</v>
      </c>
      <c r="CU308" s="335">
        <f>$I308*IF($G308="Pickup", SUMIFS(NewEmisData!M:M, NewEmisData!$A:$A, "Pickup", NewEmisData!$B:$B, $A308, NewEmisData!$C:$C, $H308, NewEmisData!$D:$D, CU$2), SUMIFS(NewEmisData!M:M, NewEmisData!$A:$A, "LDV", NewEmisData!$B:$B, $A308, NewEmisData!$C:$C, $H308, NewEmisData!$D:$D, CU$2))</f>
        <v>9.99558998100444E-3</v>
      </c>
      <c r="CV308" s="335">
        <v>6.9734009009235556E-3</v>
      </c>
      <c r="CW308" s="335">
        <v>4.0498104655261064E-3</v>
      </c>
      <c r="CX308" s="335">
        <v>2.5030350838759993E-3</v>
      </c>
      <c r="CY308" s="335">
        <v>2.1151214403419519E-3</v>
      </c>
      <c r="CZ308" s="335">
        <v>1.7489979687569375E-3</v>
      </c>
      <c r="DA308" s="335">
        <v>1.340486996695321E-3</v>
      </c>
      <c r="DB308" s="335">
        <v>1.0553769116342638E-3</v>
      </c>
      <c r="DC308" s="335">
        <v>1.0132227560056145E-3</v>
      </c>
      <c r="DD308" s="335">
        <v>1.0003159541004489E-3</v>
      </c>
      <c r="DE308" s="335">
        <v>9.9860782000699166E-4</v>
      </c>
      <c r="DF308" s="335">
        <v>9.9860782000699166E-4</v>
      </c>
      <c r="DG308" s="335">
        <f>$I308*IF($G308="Pickup", SUMIFS(NewEmisData!E:E, NewEmisData!$A:$A, "Pickup", NewEmisData!$B:$B, $A308, NewEmisData!$C:$C, $H308, NewEmisData!$D:$D, DG$2), SUMIFS(NewEmisData!E:E, NewEmisData!$A:$A, "LDV", NewEmisData!$B:$B, $A308, NewEmisData!$C:$C, $H308, NewEmisData!$D:$D, DG$2))</f>
        <v>0</v>
      </c>
      <c r="DH308" s="335">
        <f>$I308*IF($G308="Pickup", SUMIFS(NewEmisData!F:F, NewEmisData!$A:$A, "Pickup", NewEmisData!$B:$B, $A308, NewEmisData!$C:$C, $H308, NewEmisData!$D:$D, DH$2), SUMIFS(NewEmisData!F:F, NewEmisData!$A:$A, "LDV", NewEmisData!$B:$B, $A308, NewEmisData!$C:$C, $H308, NewEmisData!$D:$D, DH$2))</f>
        <v>0</v>
      </c>
      <c r="DI308" s="335">
        <f>$I308*IF($G308="Pickup", SUMIFS(NewEmisData!G:G, NewEmisData!$A:$A, "Pickup", NewEmisData!$B:$B, $A308, NewEmisData!$C:$C, $H308, NewEmisData!$D:$D, DI$2), SUMIFS(NewEmisData!G:G, NewEmisData!$A:$A, "LDV", NewEmisData!$B:$B, $A308, NewEmisData!$C:$C, $H308, NewEmisData!$D:$D, DI$2))</f>
        <v>0</v>
      </c>
      <c r="DJ308" s="335">
        <f>$I308*IF($G308="Pickup", SUMIFS(NewEmisData!H:H, NewEmisData!$A:$A, "Pickup", NewEmisData!$B:$B, $A308, NewEmisData!$C:$C, $H308, NewEmisData!$D:$D, DJ$2), SUMIFS(NewEmisData!H:H, NewEmisData!$A:$A, "LDV", NewEmisData!$B:$B, $A308, NewEmisData!$C:$C, $H308, NewEmisData!$D:$D, DJ$2))</f>
        <v>0</v>
      </c>
      <c r="DK308" s="335">
        <f>$I308*IF($G308="Pickup", SUMIFS(NewEmisData!I:I, NewEmisData!$A:$A, "Pickup", NewEmisData!$B:$B, $A308, NewEmisData!$C:$C, $H308, NewEmisData!$D:$D, DK$2), SUMIFS(NewEmisData!I:I, NewEmisData!$A:$A, "LDV", NewEmisData!$B:$B, $A308, NewEmisData!$C:$C, $H308, NewEmisData!$D:$D, DK$2))</f>
        <v>0</v>
      </c>
      <c r="DL308" s="335">
        <f>$I308*IF($G308="Pickup", SUMIFS(NewEmisData!J:J, NewEmisData!$A:$A, "Pickup", NewEmisData!$B:$B, $A308, NewEmisData!$C:$C, $H308, NewEmisData!$D:$D, DL$2), SUMIFS(NewEmisData!J:J, NewEmisData!$A:$A, "LDV", NewEmisData!$B:$B, $A308, NewEmisData!$C:$C, $H308, NewEmisData!$D:$D, DL$2))</f>
        <v>0</v>
      </c>
      <c r="DM308" s="335">
        <f>$I308*IF($G308="Pickup", SUMIFS(NewEmisData!K:K, NewEmisData!$A:$A, "Pickup", NewEmisData!$B:$B, $A308, NewEmisData!$C:$C, $H308, NewEmisData!$D:$D, DM$2), SUMIFS(NewEmisData!K:K, NewEmisData!$A:$A, "LDV", NewEmisData!$B:$B, $A308, NewEmisData!$C:$C, $H308, NewEmisData!$D:$D, DM$2))</f>
        <v>0</v>
      </c>
      <c r="DN308" s="335">
        <f>$I308*IF($G308="Pickup", SUMIFS(NewEmisData!L:L, NewEmisData!$A:$A, "Pickup", NewEmisData!$B:$B, $A308, NewEmisData!$C:$C, $H308, NewEmisData!$D:$D, DN$2), SUMIFS(NewEmisData!L:L, NewEmisData!$A:$A, "LDV", NewEmisData!$B:$B, $A308, NewEmisData!$C:$C, $H308, NewEmisData!$D:$D, DN$2))</f>
        <v>0</v>
      </c>
      <c r="DO308" s="335">
        <f>$I308*IF($G308="Pickup", SUMIFS(NewEmisData!M:M, NewEmisData!$A:$A, "Pickup", NewEmisData!$B:$B, $A308, NewEmisData!$C:$C, $H308, NewEmisData!$D:$D, DO$2), SUMIFS(NewEmisData!M:M, NewEmisData!$A:$A, "LDV", NewEmisData!$B:$B, $A308, NewEmisData!$C:$C, $H308, NewEmisData!$D:$D, DO$2))</f>
        <v>0</v>
      </c>
      <c r="DP308" s="335">
        <v>2.023129771030282E-3</v>
      </c>
      <c r="DQ308" s="335">
        <f>$I308*IF($G308="Pickup", SUMIFS(NewEmisData!E:E, NewEmisData!$A:$A, "Pickup", NewEmisData!$B:$B, $A308, NewEmisData!$C:$C, $H308, NewEmisData!$D:$D, DQ$2), SUMIFS(NewEmisData!E:E, NewEmisData!$A:$A, "LDV", NewEmisData!$B:$B, $A308, NewEmisData!$C:$C, $H308, NewEmisData!$D:$D, DQ$2))</f>
        <v>2.7021306635098701E-2</v>
      </c>
      <c r="DR308" s="335">
        <f>$I308*IF($G308="Pickup", SUMIFS(NewEmisData!F:F, NewEmisData!$A:$A, "Pickup", NewEmisData!$B:$B, $A308, NewEmisData!$C:$C, $H308, NewEmisData!$D:$D, DR$2), SUMIFS(NewEmisData!F:F, NewEmisData!$A:$A, "LDV", NewEmisData!$B:$B, $A308, NewEmisData!$C:$C, $H308, NewEmisData!$D:$D, DR$2))</f>
        <v>1.43507235561705E-2</v>
      </c>
      <c r="DS308" s="335">
        <f>$I308*IF($G308="Pickup", SUMIFS(NewEmisData!G:G, NewEmisData!$A:$A, "Pickup", NewEmisData!$B:$B, $A308, NewEmisData!$C:$C, $H308, NewEmisData!$D:$D, DS$2), SUMIFS(NewEmisData!G:G, NewEmisData!$A:$A, "LDV", NewEmisData!$B:$B, $A308, NewEmisData!$C:$C, $H308, NewEmisData!$D:$D, DS$2))</f>
        <v>1.0545121959697E-2</v>
      </c>
      <c r="DT308" s="335">
        <f>$I308*IF($G308="Pickup", SUMIFS(NewEmisData!H:H, NewEmisData!$A:$A, "Pickup", NewEmisData!$B:$B, $A308, NewEmisData!$C:$C, $H308, NewEmisData!$D:$D, DT$2), SUMIFS(NewEmisData!H:H, NewEmisData!$A:$A, "LDV", NewEmisData!$B:$B, $A308, NewEmisData!$C:$C, $H308, NewEmisData!$D:$D, DT$2))</f>
        <v>7.9688719028100496E-3</v>
      </c>
      <c r="DU308" s="335">
        <f>$I308*IF($G308="Pickup", SUMIFS(NewEmisData!I:I, NewEmisData!$A:$A, "Pickup", NewEmisData!$B:$B, $A308, NewEmisData!$C:$C, $H308, NewEmisData!$D:$D, DU$2), SUMIFS(NewEmisData!I:I, NewEmisData!$A:$A, "LDV", NewEmisData!$B:$B, $A308, NewEmisData!$C:$C, $H308, NewEmisData!$D:$D, DU$2))</f>
        <v>6.0490449144422597E-3</v>
      </c>
      <c r="DV308" s="335">
        <f>$I308*IF($G308="Pickup", SUMIFS(NewEmisData!J:J, NewEmisData!$A:$A, "Pickup", NewEmisData!$B:$B, $A308, NewEmisData!$C:$C, $H308, NewEmisData!$D:$D, DV$2), SUMIFS(NewEmisData!J:J, NewEmisData!$A:$A, "LDV", NewEmisData!$B:$B, $A308, NewEmisData!$C:$C, $H308, NewEmisData!$D:$D, DV$2))</f>
        <v>4.9348584782415404E-3</v>
      </c>
      <c r="DW308" s="335">
        <f>$I308*IF($G308="Pickup", SUMIFS(NewEmisData!K:K, NewEmisData!$A:$A, "Pickup", NewEmisData!$B:$B, $A308, NewEmisData!$C:$C, $H308, NewEmisData!$D:$D, DW$2), SUMIFS(NewEmisData!K:K, NewEmisData!$A:$A, "LDV", NewEmisData!$B:$B, $A308, NewEmisData!$C:$C, $H308, NewEmisData!$D:$D, DW$2))</f>
        <v>4.4935683619993401E-3</v>
      </c>
      <c r="DX308" s="335">
        <f>$I308*IF($G308="Pickup", SUMIFS(NewEmisData!L:L, NewEmisData!$A:$A, "Pickup", NewEmisData!$B:$B, $A308, NewEmisData!$C:$C, $H308, NewEmisData!$D:$D, DX$2), SUMIFS(NewEmisData!L:L, NewEmisData!$A:$A, "LDV", NewEmisData!$B:$B, $A308, NewEmisData!$C:$C, $H308, NewEmisData!$D:$D, DX$2))</f>
        <v>4.4053132624372604E-3</v>
      </c>
      <c r="DY308" s="335">
        <f>$I308*IF($G308="Pickup", SUMIFS(NewEmisData!M:M, NewEmisData!$A:$A, "Pickup", NewEmisData!$B:$B, $A308, NewEmisData!$C:$C, $H308, NewEmisData!$D:$D, DY$2), SUMIFS(NewEmisData!M:M, NewEmisData!$A:$A, "LDV", NewEmisData!$B:$B, $A308, NewEmisData!$C:$C, $H308, NewEmisData!$D:$D, DY$2))</f>
        <v>4.3834122336864796E-3</v>
      </c>
      <c r="DZ308" s="335">
        <v>5.594489642908501E-3</v>
      </c>
      <c r="EA308" s="335">
        <f t="shared" si="542"/>
        <v>636.94844021221104</v>
      </c>
      <c r="EB308" s="335">
        <f t="shared" si="543"/>
        <v>566.99958479862596</v>
      </c>
      <c r="EC308" s="335">
        <f t="shared" si="544"/>
        <v>456.866446538378</v>
      </c>
      <c r="ED308" s="335">
        <f t="shared" si="545"/>
        <v>382.95379819743698</v>
      </c>
      <c r="EE308" s="335">
        <f t="shared" si="546"/>
        <v>335.05122696410302</v>
      </c>
      <c r="EF308" s="335">
        <f t="shared" si="547"/>
        <v>310.47516282180999</v>
      </c>
      <c r="EG308" s="335">
        <f t="shared" si="548"/>
        <v>299.643314234321</v>
      </c>
      <c r="EH308" s="335">
        <f t="shared" si="549"/>
        <v>297.422458601252</v>
      </c>
      <c r="EI308" s="335">
        <f t="shared" si="550"/>
        <v>297.08495907381399</v>
      </c>
      <c r="EJ308" s="335">
        <f t="shared" si="551"/>
        <v>0.27672218065037407</v>
      </c>
      <c r="EK308" s="335">
        <f t="shared" si="552"/>
        <v>0.95484960134202601</v>
      </c>
      <c r="EL308" s="335">
        <f t="shared" si="553"/>
        <v>0.32981051515610799</v>
      </c>
      <c r="EM308" s="335">
        <f t="shared" si="554"/>
        <v>0.24604011687187799</v>
      </c>
      <c r="EN308" s="335">
        <f t="shared" si="555"/>
        <v>0.16340489519828999</v>
      </c>
      <c r="EO308" s="335">
        <f t="shared" si="556"/>
        <v>0.11306985767462301</v>
      </c>
      <c r="EP308" s="335">
        <f t="shared" si="557"/>
        <v>7.9270221337579605E-2</v>
      </c>
      <c r="EQ308" s="335">
        <f t="shared" si="558"/>
        <v>6.5833743509444598E-2</v>
      </c>
      <c r="ER308" s="335">
        <f t="shared" si="559"/>
        <v>6.3200548797440706E-2</v>
      </c>
      <c r="ES308" s="335">
        <f t="shared" si="560"/>
        <v>6.2566022635143603E-2</v>
      </c>
      <c r="ET308" s="335">
        <f t="shared" si="561"/>
        <v>6.1988464688476796E-2</v>
      </c>
      <c r="EU308" s="335">
        <f t="shared" si="562"/>
        <v>1.1021446784144399E-2</v>
      </c>
      <c r="EV308" s="335">
        <f t="shared" si="563"/>
        <v>9.8110891355443607E-3</v>
      </c>
      <c r="EW308" s="335">
        <f t="shared" si="564"/>
        <v>6.5539868464526696E-3</v>
      </c>
      <c r="EX308" s="335">
        <f t="shared" si="565"/>
        <v>5.4936733467738199E-3</v>
      </c>
      <c r="EY308" s="335">
        <f t="shared" si="566"/>
        <v>4.8064844177770098E-3</v>
      </c>
      <c r="EZ308" s="335">
        <f t="shared" si="567"/>
        <v>4.4539285892842596E-3</v>
      </c>
      <c r="FA308" s="335">
        <f t="shared" si="568"/>
        <v>4.29853574921071E-3</v>
      </c>
      <c r="FB308" s="335">
        <f t="shared" si="569"/>
        <v>4.26667913277963E-3</v>
      </c>
      <c r="FC308" s="335">
        <f t="shared" si="570"/>
        <v>4.2618372306538798E-3</v>
      </c>
      <c r="FD308" s="335">
        <f t="shared" si="571"/>
        <v>1.7442083422488778E-3</v>
      </c>
      <c r="FE308" s="335">
        <f t="shared" si="572"/>
        <v>7.9451070233561405E-2</v>
      </c>
      <c r="FF308" s="335">
        <f t="shared" si="573"/>
        <v>7.6276868152400201E-2</v>
      </c>
      <c r="FG308" s="335">
        <f t="shared" si="574"/>
        <v>5.6652715818935197E-2</v>
      </c>
      <c r="FH308" s="335">
        <f t="shared" si="575"/>
        <v>5.5408492647584899E-2</v>
      </c>
      <c r="FI308" s="335">
        <f t="shared" si="576"/>
        <v>5.40165053540533E-2</v>
      </c>
      <c r="FJ308" s="335">
        <f t="shared" si="577"/>
        <v>5.2775032208320603E-2</v>
      </c>
      <c r="FK308" s="335">
        <f t="shared" si="578"/>
        <v>5.2063088006762799E-2</v>
      </c>
      <c r="FL308" s="335">
        <f t="shared" si="579"/>
        <v>5.1790075051099199E-2</v>
      </c>
      <c r="FM308" s="335">
        <f t="shared" si="580"/>
        <v>5.1722831061276502E-2</v>
      </c>
      <c r="FN308" s="335">
        <f t="shared" si="581"/>
        <v>4.7629366333098749E-2</v>
      </c>
      <c r="FO308" s="335">
        <f t="shared" si="582"/>
        <v>1.8003075193996299E-2</v>
      </c>
      <c r="FP308" s="335">
        <f t="shared" si="583"/>
        <v>1.52046650049204E-2</v>
      </c>
      <c r="FQ308" s="335">
        <f t="shared" si="584"/>
        <v>1.2610890393020199E-2</v>
      </c>
      <c r="FR308" s="335">
        <f t="shared" si="585"/>
        <v>1.1510978039922799E-2</v>
      </c>
      <c r="FS308" s="335">
        <f t="shared" si="586"/>
        <v>1.0279121658658699E-2</v>
      </c>
      <c r="FT308" s="335">
        <f t="shared" si="587"/>
        <v>9.1807819279754004E-3</v>
      </c>
      <c r="FU308" s="335">
        <f t="shared" si="588"/>
        <v>8.5509801965599399E-3</v>
      </c>
      <c r="FV308" s="335">
        <f t="shared" si="589"/>
        <v>8.3094848968453608E-3</v>
      </c>
      <c r="FW308" s="335">
        <f t="shared" si="590"/>
        <v>8.2498877149821594E-3</v>
      </c>
      <c r="FX308" s="335">
        <f t="shared" si="591"/>
        <v>9.4789149915835945E-3</v>
      </c>
    </row>
    <row r="309" spans="1:180" x14ac:dyDescent="0.2">
      <c r="A309" s="305" t="str">
        <f>_xlfn.CONCAT(IF(LEFT(TRIM(A308),1)="*", "*R", "R"), 1+RIGHT(TRIM(A308),1))</f>
        <v>R6</v>
      </c>
      <c r="B309" s="305" t="str">
        <f t="shared" si="603"/>
        <v>TLPCNG11</v>
      </c>
      <c r="C309" s="305" t="str">
        <f t="shared" si="604"/>
        <v>TL.CNG.P.CNG.2011</v>
      </c>
      <c r="D309" s="301" t="str">
        <f t="shared" si="605"/>
        <v>bn-vmt, bn-vmt/a</v>
      </c>
      <c r="E309" s="301" t="str">
        <f t="shared" si="606"/>
        <v>TRNCNGL</v>
      </c>
      <c r="F309" s="301" t="str">
        <f t="shared" si="607"/>
        <v>TL</v>
      </c>
      <c r="G309" s="315" t="s">
        <v>820</v>
      </c>
      <c r="H309" s="301" t="s">
        <v>814</v>
      </c>
      <c r="I309" s="315">
        <v>1</v>
      </c>
      <c r="J309" s="315" t="str">
        <f t="shared" si="592"/>
        <v>Pickup-GSL</v>
      </c>
      <c r="K309" s="335">
        <f>$I309*IF($G309="Pickup", SUMIFS(NewEmisData!E:E, NewEmisData!$A:$A, "Pickup", NewEmisData!$B:$B, $A309, NewEmisData!$C:$C, $H309, NewEmisData!$D:$D, K$2), SUMIFS(NewEmisData!E:E, NewEmisData!$A:$A, "LDV", NewEmisData!$B:$B, $A309, NewEmisData!$C:$C, $H309, NewEmisData!$D:$D, K$2))</f>
        <v>629.29035425146799</v>
      </c>
      <c r="L309" s="335">
        <f>$I309*IF($G309="Pickup", SUMIFS(NewEmisData!F:F, NewEmisData!$A:$A, "Pickup", NewEmisData!$B:$B, $A309, NewEmisData!$C:$C, $H309, NewEmisData!$D:$D, L$2), SUMIFS(NewEmisData!F:F, NewEmisData!$A:$A, "LDV", NewEmisData!$B:$B, $A309, NewEmisData!$C:$C, $H309, NewEmisData!$D:$D, L$2))</f>
        <v>571.27801846236605</v>
      </c>
      <c r="M309" s="335">
        <f>$I309*IF($G309="Pickup", SUMIFS(NewEmisData!G:G, NewEmisData!$A:$A, "Pickup", NewEmisData!$B:$B, $A309, NewEmisData!$C:$C, $H309, NewEmisData!$D:$D, M$2), SUMIFS(NewEmisData!G:G, NewEmisData!$A:$A, "LDV", NewEmisData!$B:$B, $A309, NewEmisData!$C:$C, $H309, NewEmisData!$D:$D, M$2))</f>
        <v>472.87406569534897</v>
      </c>
      <c r="N309" s="335">
        <f>$I309*IF($G309="Pickup", SUMIFS(NewEmisData!H:H, NewEmisData!$A:$A, "Pickup", NewEmisData!$B:$B, $A309, NewEmisData!$C:$C, $H309, NewEmisData!$D:$D, N$2), SUMIFS(NewEmisData!H:H, NewEmisData!$A:$A, "LDV", NewEmisData!$B:$B, $A309, NewEmisData!$C:$C, $H309, NewEmisData!$D:$D, N$2))</f>
        <v>396.14659023538701</v>
      </c>
      <c r="O309" s="335">
        <f>$I309*IF($G309="Pickup", SUMIFS(NewEmisData!I:I, NewEmisData!$A:$A, "Pickup", NewEmisData!$B:$B, $A309, NewEmisData!$C:$C, $H309, NewEmisData!$D:$D, O$2), SUMIFS(NewEmisData!I:I, NewEmisData!$A:$A, "LDV", NewEmisData!$B:$B, $A309, NewEmisData!$C:$C, $H309, NewEmisData!$D:$D, O$2))</f>
        <v>347.19633179008298</v>
      </c>
      <c r="P309" s="335">
        <f>$I309*IF($G309="Pickup", SUMIFS(NewEmisData!J:J, NewEmisData!$A:$A, "Pickup", NewEmisData!$B:$B, $A309, NewEmisData!$C:$C, $H309, NewEmisData!$D:$D, P$2), SUMIFS(NewEmisData!J:J, NewEmisData!$A:$A, "LDV", NewEmisData!$B:$B, $A309, NewEmisData!$C:$C, $H309, NewEmisData!$D:$D, P$2))</f>
        <v>322.55550442882998</v>
      </c>
      <c r="Q309" s="335">
        <f>$I309*IF($G309="Pickup", SUMIFS(NewEmisData!K:K, NewEmisData!$A:$A, "Pickup", NewEmisData!$B:$B, $A309, NewEmisData!$C:$C, $H309, NewEmisData!$D:$D, Q$2), SUMIFS(NewEmisData!K:K, NewEmisData!$A:$A, "LDV", NewEmisData!$B:$B, $A309, NewEmisData!$C:$C, $H309, NewEmisData!$D:$D, Q$2))</f>
        <v>311.76534896807402</v>
      </c>
      <c r="R309" s="335">
        <f>$I309*IF($G309="Pickup", SUMIFS(NewEmisData!L:L, NewEmisData!$A:$A, "Pickup", NewEmisData!$B:$B, $A309, NewEmisData!$C:$C, $H309, NewEmisData!$D:$D, R$2), SUMIFS(NewEmisData!L:L, NewEmisData!$A:$A, "LDV", NewEmisData!$B:$B, $A309, NewEmisData!$C:$C, $H309, NewEmisData!$D:$D, R$2))</f>
        <v>309.51187360042798</v>
      </c>
      <c r="S309" s="335">
        <f>$I309*IF($G309="Pickup", SUMIFS(NewEmisData!M:M, NewEmisData!$A:$A, "Pickup", NewEmisData!$B:$B, $A309, NewEmisData!$C:$C, $H309, NewEmisData!$D:$D, S$2), SUMIFS(NewEmisData!M:M, NewEmisData!$A:$A, "LDV", NewEmisData!$B:$B, $A309, NewEmisData!$C:$C, $H309, NewEmisData!$D:$D, S$2))</f>
        <v>309.154399722184</v>
      </c>
      <c r="T309" s="335">
        <v>0.27672218065037407</v>
      </c>
      <c r="U309" s="335">
        <f>$I309*IF($G309="Pickup", SUMIFS(NewEmisData!E:E, NewEmisData!$A:$A, "Pickup", NewEmisData!$B:$B, $A309, NewEmisData!$C:$C, $H309, NewEmisData!$D:$D, U$2), SUMIFS(NewEmisData!E:E, NewEmisData!$A:$A, "LDV", NewEmisData!$B:$B, $A309, NewEmisData!$C:$C, $H309, NewEmisData!$D:$D, U$2))</f>
        <v>1.07703782419723</v>
      </c>
      <c r="V309" s="335">
        <f>$I309*IF($G309="Pickup", SUMIFS(NewEmisData!F:F, NewEmisData!$A:$A, "Pickup", NewEmisData!$B:$B, $A309, NewEmisData!$C:$C, $H309, NewEmisData!$D:$D, V$2), SUMIFS(NewEmisData!F:F, NewEmisData!$A:$A, "LDV", NewEmisData!$B:$B, $A309, NewEmisData!$C:$C, $H309, NewEmisData!$D:$D, V$2))</f>
        <v>0.37063376602748699</v>
      </c>
      <c r="W309" s="335">
        <f>$I309*IF($G309="Pickup", SUMIFS(NewEmisData!G:G, NewEmisData!$A:$A, "Pickup", NewEmisData!$B:$B, $A309, NewEmisData!$C:$C, $H309, NewEmisData!$D:$D, W$2), SUMIFS(NewEmisData!G:G, NewEmisData!$A:$A, "LDV", NewEmisData!$B:$B, $A309, NewEmisData!$C:$C, $H309, NewEmisData!$D:$D, W$2))</f>
        <v>0.22414787770802799</v>
      </c>
      <c r="X309" s="335">
        <f>$I309*IF($G309="Pickup", SUMIFS(NewEmisData!H:H, NewEmisData!$A:$A, "Pickup", NewEmisData!$B:$B, $A309, NewEmisData!$C:$C, $H309, NewEmisData!$D:$D, X$2), SUMIFS(NewEmisData!H:H, NewEmisData!$A:$A, "LDV", NewEmisData!$B:$B, $A309, NewEmisData!$C:$C, $H309, NewEmisData!$D:$D, X$2))</f>
        <v>0.146870056334405</v>
      </c>
      <c r="Y309" s="335">
        <f>$I309*IF($G309="Pickup", SUMIFS(NewEmisData!I:I, NewEmisData!$A:$A, "Pickup", NewEmisData!$B:$B, $A309, NewEmisData!$C:$C, $H309, NewEmisData!$D:$D, Y$2), SUMIFS(NewEmisData!I:I, NewEmisData!$A:$A, "LDV", NewEmisData!$B:$B, $A309, NewEmisData!$C:$C, $H309, NewEmisData!$D:$D, Y$2))</f>
        <v>0.100147731477744</v>
      </c>
      <c r="Z309" s="335">
        <f>$I309*IF($G309="Pickup", SUMIFS(NewEmisData!J:J, NewEmisData!$A:$A, "Pickup", NewEmisData!$B:$B, $A309, NewEmisData!$C:$C, $H309, NewEmisData!$D:$D, Z$2), SUMIFS(NewEmisData!J:J, NewEmisData!$A:$A, "LDV", NewEmisData!$B:$B, $A309, NewEmisData!$C:$C, $H309, NewEmisData!$D:$D, Z$2))</f>
        <v>6.9799961270145497E-2</v>
      </c>
      <c r="AA309" s="335">
        <f>$I309*IF($G309="Pickup", SUMIFS(NewEmisData!K:K, NewEmisData!$A:$A, "Pickup", NewEmisData!$B:$B, $A309, NewEmisData!$C:$C, $H309, NewEmisData!$D:$D, AA$2), SUMIFS(NewEmisData!K:K, NewEmisData!$A:$A, "LDV", NewEmisData!$B:$B, $A309, NewEmisData!$C:$C, $H309, NewEmisData!$D:$D, AA$2))</f>
        <v>5.7786964253900203E-2</v>
      </c>
      <c r="AB309" s="335">
        <f>$I309*IF($G309="Pickup", SUMIFS(NewEmisData!L:L, NewEmisData!$A:$A, "Pickup", NewEmisData!$B:$B, $A309, NewEmisData!$C:$C, $H309, NewEmisData!$D:$D, AB$2), SUMIFS(NewEmisData!L:L, NewEmisData!$A:$A, "LDV", NewEmisData!$B:$B, $A309, NewEmisData!$C:$C, $H309, NewEmisData!$D:$D, AB$2))</f>
        <v>5.5423939682830103E-2</v>
      </c>
      <c r="AC309" s="335">
        <f>$I309*IF($G309="Pickup", SUMIFS(NewEmisData!M:M, NewEmisData!$A:$A, "Pickup", NewEmisData!$B:$B, $A309, NewEmisData!$C:$C, $H309, NewEmisData!$D:$D, AC$2), SUMIFS(NewEmisData!M:M, NewEmisData!$A:$A, "LDV", NewEmisData!$B:$B, $A309, NewEmisData!$C:$C, $H309, NewEmisData!$D:$D, AC$2))</f>
        <v>5.4809815155326402E-2</v>
      </c>
      <c r="AD309" s="335">
        <v>6.1988464688476796E-2</v>
      </c>
      <c r="AE309" s="335">
        <f>$I309*IF($G309="Pickup", SUMIFS(NewEmisData!E:E, NewEmisData!$A:$A, "Pickup", NewEmisData!$B:$B, $A309, NewEmisData!$C:$C, $H309, NewEmisData!$D:$D, AE$2), SUMIFS(NewEmisData!E:E, NewEmisData!$A:$A, "LDV", NewEmisData!$B:$B, $A309, NewEmisData!$C:$C, $H309, NewEmisData!$D:$D, AE$2))</f>
        <v>1.08889320093075E-2</v>
      </c>
      <c r="AF309" s="335">
        <f>$I309*IF($G309="Pickup", SUMIFS(NewEmisData!F:F, NewEmisData!$A:$A, "Pickup", NewEmisData!$B:$B, $A309, NewEmisData!$C:$C, $H309, NewEmisData!$D:$D, AF$2), SUMIFS(NewEmisData!F:F, NewEmisData!$A:$A, "LDV", NewEmisData!$B:$B, $A309, NewEmisData!$C:$C, $H309, NewEmisData!$D:$D, AF$2))</f>
        <v>9.8851201724826001E-3</v>
      </c>
      <c r="AG309" s="335">
        <f>$I309*IF($G309="Pickup", SUMIFS(NewEmisData!G:G, NewEmisData!$A:$A, "Pickup", NewEmisData!$B:$B, $A309, NewEmisData!$C:$C, $H309, NewEmisData!$D:$D, AG$2), SUMIFS(NewEmisData!G:G, NewEmisData!$A:$A, "LDV", NewEmisData!$B:$B, $A309, NewEmisData!$C:$C, $H309, NewEmisData!$D:$D, AG$2))</f>
        <v>6.7836227109818103E-3</v>
      </c>
      <c r="AH309" s="335">
        <f>$I309*IF($G309="Pickup", SUMIFS(NewEmisData!H:H, NewEmisData!$A:$A, "Pickup", NewEmisData!$B:$B, $A309, NewEmisData!$C:$C, $H309, NewEmisData!$D:$D, AH$2), SUMIFS(NewEmisData!H:H, NewEmisData!$A:$A, "LDV", NewEmisData!$B:$B, $A309, NewEmisData!$C:$C, $H309, NewEmisData!$D:$D, AH$2))</f>
        <v>5.6829290051501301E-3</v>
      </c>
      <c r="AI309" s="335">
        <f>$I309*IF($G309="Pickup", SUMIFS(NewEmisData!I:I, NewEmisData!$A:$A, "Pickup", NewEmisData!$B:$B, $A309, NewEmisData!$C:$C, $H309, NewEmisData!$D:$D, AI$2), SUMIFS(NewEmisData!I:I, NewEmisData!$A:$A, "LDV", NewEmisData!$B:$B, $A309, NewEmisData!$C:$C, $H309, NewEmisData!$D:$D, AI$2))</f>
        <v>4.9807105070221796E-3</v>
      </c>
      <c r="AJ309" s="335">
        <f>$I309*IF($G309="Pickup", SUMIFS(NewEmisData!J:J, NewEmisData!$A:$A, "Pickup", NewEmisData!$B:$B, $A309, NewEmisData!$C:$C, $H309, NewEmisData!$D:$D, AJ$2), SUMIFS(NewEmisData!J:J, NewEmisData!$A:$A, "LDV", NewEmisData!$B:$B, $A309, NewEmisData!$C:$C, $H309, NewEmisData!$D:$D, AJ$2))</f>
        <v>4.6272281762573001E-3</v>
      </c>
      <c r="AK309" s="335">
        <f>$I309*IF($G309="Pickup", SUMIFS(NewEmisData!K:K, NewEmisData!$A:$A, "Pickup", NewEmisData!$B:$B, $A309, NewEmisData!$C:$C, $H309, NewEmisData!$D:$D, AK$2), SUMIFS(NewEmisData!K:K, NewEmisData!$A:$A, "LDV", NewEmisData!$B:$B, $A309, NewEmisData!$C:$C, $H309, NewEmisData!$D:$D, AK$2))</f>
        <v>4.4724368045959096E-3</v>
      </c>
      <c r="AL309" s="335">
        <f>$I309*IF($G309="Pickup", SUMIFS(NewEmisData!L:L, NewEmisData!$A:$A, "Pickup", NewEmisData!$B:$B, $A309, NewEmisData!$C:$C, $H309, NewEmisData!$D:$D, AL$2), SUMIFS(NewEmisData!L:L, NewEmisData!$A:$A, "LDV", NewEmisData!$B:$B, $A309, NewEmisData!$C:$C, $H309, NewEmisData!$D:$D, AL$2))</f>
        <v>4.4401060236012703E-3</v>
      </c>
      <c r="AM309" s="335">
        <f>$I309*IF($G309="Pickup", SUMIFS(NewEmisData!M:M, NewEmisData!$A:$A, "Pickup", NewEmisData!$B:$B, $A309, NewEmisData!$C:$C, $H309, NewEmisData!$D:$D, AM$2), SUMIFS(NewEmisData!M:M, NewEmisData!$A:$A, "LDV", NewEmisData!$B:$B, $A309, NewEmisData!$C:$C, $H309, NewEmisData!$D:$D, AM$2))</f>
        <v>4.4349813207028004E-3</v>
      </c>
      <c r="AN309" s="335">
        <v>1.7442083422488778E-3</v>
      </c>
      <c r="AO309" s="335">
        <f>$I309*IF($G309="Pickup", SUMIFS(NewEmisData!E:E, NewEmisData!$A:$A, "Pickup", NewEmisData!$B:$B, $A309, NewEmisData!$C:$C, $H309, NewEmisData!$D:$D, AO$2), SUMIFS(NewEmisData!E:E, NewEmisData!$A:$A, "LDV", NewEmisData!$B:$B, $A309, NewEmisData!$C:$C, $H309, NewEmisData!$D:$D, AO$2))</f>
        <v>7.9797235056963206E-2</v>
      </c>
      <c r="AP309" s="335">
        <f>$I309*IF($G309="Pickup", SUMIFS(NewEmisData!F:F, NewEmisData!$A:$A, "Pickup", NewEmisData!$B:$B, $A309, NewEmisData!$C:$C, $H309, NewEmisData!$D:$D, AP$2), SUMIFS(NewEmisData!F:F, NewEmisData!$A:$A, "LDV", NewEmisData!$B:$B, $A309, NewEmisData!$C:$C, $H309, NewEmisData!$D:$D, AP$2))</f>
        <v>7.6001798653814207E-2</v>
      </c>
      <c r="AQ309" s="335">
        <f>$I309*IF($G309="Pickup", SUMIFS(NewEmisData!G:G, NewEmisData!$A:$A, "Pickup", NewEmisData!$B:$B, $A309, NewEmisData!$C:$C, $H309, NewEmisData!$D:$D, AQ$2), SUMIFS(NewEmisData!G:G, NewEmisData!$A:$A, "LDV", NewEmisData!$B:$B, $A309, NewEmisData!$C:$C, $H309, NewEmisData!$D:$D, AQ$2))</f>
        <v>6.3391605684552502E-2</v>
      </c>
      <c r="AR309" s="335">
        <f>$I309*IF($G309="Pickup", SUMIFS(NewEmisData!H:H, NewEmisData!$A:$A, "Pickup", NewEmisData!$B:$B, $A309, NewEmisData!$C:$C, $H309, NewEmisData!$D:$D, AR$2), SUMIFS(NewEmisData!H:H, NewEmisData!$A:$A, "LDV", NewEmisData!$B:$B, $A309, NewEmisData!$C:$C, $H309, NewEmisData!$D:$D, AR$2))</f>
        <v>6.2249949738011102E-2</v>
      </c>
      <c r="AS309" s="335">
        <f>$I309*IF($G309="Pickup", SUMIFS(NewEmisData!I:I, NewEmisData!$A:$A, "Pickup", NewEmisData!$B:$B, $A309, NewEmisData!$C:$C, $H309, NewEmisData!$D:$D, AS$2), SUMIFS(NewEmisData!I:I, NewEmisData!$A:$A, "LDV", NewEmisData!$B:$B, $A309, NewEmisData!$C:$C, $H309, NewEmisData!$D:$D, AS$2))</f>
        <v>6.0956414175610103E-2</v>
      </c>
      <c r="AT309" s="335">
        <f>$I309*IF($G309="Pickup", SUMIFS(NewEmisData!J:J, NewEmisData!$A:$A, "Pickup", NewEmisData!$B:$B, $A309, NewEmisData!$C:$C, $H309, NewEmisData!$D:$D, AT$2), SUMIFS(NewEmisData!J:J, NewEmisData!$A:$A, "LDV", NewEmisData!$B:$B, $A309, NewEmisData!$C:$C, $H309, NewEmisData!$D:$D, AT$2))</f>
        <v>5.9827983670569698E-2</v>
      </c>
      <c r="AU309" s="335">
        <f>$I309*IF($G309="Pickup", SUMIFS(NewEmisData!K:K, NewEmisData!$A:$A, "Pickup", NewEmisData!$B:$B, $A309, NewEmisData!$C:$C, $H309, NewEmisData!$D:$D, AU$2), SUMIFS(NewEmisData!K:K, NewEmisData!$A:$A, "LDV", NewEmisData!$B:$B, $A309, NewEmisData!$C:$C, $H309, NewEmisData!$D:$D, AU$2))</f>
        <v>5.91838618526946E-2</v>
      </c>
      <c r="AV309" s="335">
        <f>$I309*IF($G309="Pickup", SUMIFS(NewEmisData!L:L, NewEmisData!$A:$A, "Pickup", NewEmisData!$B:$B, $A309, NewEmisData!$C:$C, $H309, NewEmisData!$D:$D, AV$2), SUMIFS(NewEmisData!L:L, NewEmisData!$A:$A, "LDV", NewEmisData!$B:$B, $A309, NewEmisData!$C:$C, $H309, NewEmisData!$D:$D, AV$2))</f>
        <v>5.8937948629628097E-2</v>
      </c>
      <c r="AW309" s="335">
        <f>$I309*IF($G309="Pickup", SUMIFS(NewEmisData!M:M, NewEmisData!$A:$A, "Pickup", NewEmisData!$B:$B, $A309, NewEmisData!$C:$C, $H309, NewEmisData!$D:$D, AW$2), SUMIFS(NewEmisData!M:M, NewEmisData!$A:$A, "LDV", NewEmisData!$B:$B, $A309, NewEmisData!$C:$C, $H309, NewEmisData!$D:$D, AW$2))</f>
        <v>5.88749789222721E-2</v>
      </c>
      <c r="AX309" s="335">
        <v>4.7629366333098749E-2</v>
      </c>
      <c r="AY309" s="335">
        <f>$I309*IF($G309="Pickup", SUMIFS(NewEmisData!E:E, NewEmisData!$A:$A, "Pickup", NewEmisData!$B:$B, $A309, NewEmisData!$C:$C, $H309, NewEmisData!$D:$D, AY$2), SUMIFS(NewEmisData!E:E, NewEmisData!$A:$A, "LDV", NewEmisData!$B:$B, $A309, NewEmisData!$C:$C, $H309, NewEmisData!$D:$D, AY$2))</f>
        <v>1.8949252743626702E-2</v>
      </c>
      <c r="AZ309" s="335">
        <f>$I309*IF($G309="Pickup", SUMIFS(NewEmisData!F:F, NewEmisData!$A:$A, "Pickup", NewEmisData!$B:$B, $A309, NewEmisData!$C:$C, $H309, NewEmisData!$D:$D, AZ$2), SUMIFS(NewEmisData!F:F, NewEmisData!$A:$A, "LDV", NewEmisData!$B:$B, $A309, NewEmisData!$C:$C, $H309, NewEmisData!$D:$D, AZ$2))</f>
        <v>1.55896120407557E-2</v>
      </c>
      <c r="BA309" s="335">
        <f>$I309*IF($G309="Pickup", SUMIFS(NewEmisData!G:G, NewEmisData!$A:$A, "Pickup", NewEmisData!$B:$B, $A309, NewEmisData!$C:$C, $H309, NewEmisData!$D:$D, BA$2), SUMIFS(NewEmisData!G:G, NewEmisData!$A:$A, "LDV", NewEmisData!$B:$B, $A309, NewEmisData!$C:$C, $H309, NewEmisData!$D:$D, BA$2))</f>
        <v>1.3090757358435101E-2</v>
      </c>
      <c r="BB309" s="335">
        <f>$I309*IF($G309="Pickup", SUMIFS(NewEmisData!H:H, NewEmisData!$A:$A, "Pickup", NewEmisData!$B:$B, $A309, NewEmisData!$C:$C, $H309, NewEmisData!$D:$D, BB$2), SUMIFS(NewEmisData!H:H, NewEmisData!$A:$A, "LDV", NewEmisData!$B:$B, $A309, NewEmisData!$C:$C, $H309, NewEmisData!$D:$D, BB$2))</f>
        <v>1.2073597128508201E-2</v>
      </c>
      <c r="BC309" s="335">
        <f>$I309*IF($G309="Pickup", SUMIFS(NewEmisData!I:I, NewEmisData!$A:$A, "Pickup", NewEmisData!$B:$B, $A309, NewEmisData!$C:$C, $H309, NewEmisData!$D:$D, BC$2), SUMIFS(NewEmisData!I:I, NewEmisData!$A:$A, "LDV", NewEmisData!$B:$B, $A309, NewEmisData!$C:$C, $H309, NewEmisData!$D:$D, BC$2))</f>
        <v>1.0925021199185E-2</v>
      </c>
      <c r="BD309" s="335">
        <f>$I309*IF($G309="Pickup", SUMIFS(NewEmisData!J:J, NewEmisData!$A:$A, "Pickup", NewEmisData!$B:$B, $A309, NewEmisData!$C:$C, $H309, NewEmisData!$D:$D, BD$2), SUMIFS(NewEmisData!J:J, NewEmisData!$A:$A, "LDV", NewEmisData!$B:$B, $A309, NewEmisData!$C:$C, $H309, NewEmisData!$D:$D, BD$2))</f>
        <v>9.9255497267567994E-3</v>
      </c>
      <c r="BE309" s="335">
        <f>$I309*IF($G309="Pickup", SUMIFS(NewEmisData!K:K, NewEmisData!$A:$A, "Pickup", NewEmisData!$B:$B, $A309, NewEmisData!$C:$C, $H309, NewEmisData!$D:$D, BE$2), SUMIFS(NewEmisData!K:K, NewEmisData!$A:$A, "LDV", NewEmisData!$B:$B, $A309, NewEmisData!$C:$C, $H309, NewEmisData!$D:$D, BE$2))</f>
        <v>9.3555607478902295E-3</v>
      </c>
      <c r="BF309" s="335">
        <f>$I309*IF($G309="Pickup", SUMIFS(NewEmisData!L:L, NewEmisData!$A:$A, "Pickup", NewEmisData!$B:$B, $A309, NewEmisData!$C:$C, $H309, NewEmisData!$D:$D, BF$2), SUMIFS(NewEmisData!L:L, NewEmisData!$A:$A, "LDV", NewEmisData!$B:$B, $A309, NewEmisData!$C:$C, $H309, NewEmisData!$D:$D, BF$2))</f>
        <v>9.1378744671425701E-3</v>
      </c>
      <c r="BG309" s="335">
        <f>$I309*IF($G309="Pickup", SUMIFS(NewEmisData!M:M, NewEmisData!$A:$A, "Pickup", NewEmisData!$B:$B, $A309, NewEmisData!$C:$C, $H309, NewEmisData!$D:$D, BG$2), SUMIFS(NewEmisData!M:M, NewEmisData!$A:$A, "LDV", NewEmisData!$B:$B, $A309, NewEmisData!$C:$C, $H309, NewEmisData!$D:$D, BG$2))</f>
        <v>9.08217182799783E-3</v>
      </c>
      <c r="BH309" s="335">
        <v>9.4789149915835945E-3</v>
      </c>
      <c r="BI309" s="335">
        <f>$I309*IF($G309="Pickup", SUMIFS(NewEmisData!E:E, NewEmisData!$A:$A, "Pickup", NewEmisData!$B:$B, $A309, NewEmisData!$C:$C, $H309, NewEmisData!$D:$D, BI$2), SUMIFS(NewEmisData!E:E, NewEmisData!$A:$A, "LDV", NewEmisData!$B:$B, $A309, NewEmisData!$C:$C, $H309, NewEmisData!$D:$D, BI$2))</f>
        <v>8.3482368310947397</v>
      </c>
      <c r="BJ309" s="335">
        <f>$I309*IF($G309="Pickup", SUMIFS(NewEmisData!F:F, NewEmisData!$A:$A, "Pickup", NewEmisData!$B:$B, $A309, NewEmisData!$C:$C, $H309, NewEmisData!$D:$D, BJ$2), SUMIFS(NewEmisData!F:F, NewEmisData!$A:$A, "LDV", NewEmisData!$B:$B, $A309, NewEmisData!$C:$C, $H309, NewEmisData!$D:$D, BJ$2))</f>
        <v>4.3081315664303901</v>
      </c>
      <c r="BK309" s="335">
        <f>$I309*IF($G309="Pickup", SUMIFS(NewEmisData!G:G, NewEmisData!$A:$A, "Pickup", NewEmisData!$B:$B, $A309, NewEmisData!$C:$C, $H309, NewEmisData!$D:$D, BK$2), SUMIFS(NewEmisData!G:G, NewEmisData!$A:$A, "LDV", NewEmisData!$B:$B, $A309, NewEmisData!$C:$C, $H309, NewEmisData!$D:$D, BK$2))</f>
        <v>3.0187422051480501</v>
      </c>
      <c r="BL309" s="335">
        <f>$I309*IF($G309="Pickup", SUMIFS(NewEmisData!H:H, NewEmisData!$A:$A, "Pickup", NewEmisData!$B:$B, $A309, NewEmisData!$C:$C, $H309, NewEmisData!$D:$D, BL$2), SUMIFS(NewEmisData!H:H, NewEmisData!$A:$A, "LDV", NewEmisData!$B:$B, $A309, NewEmisData!$C:$C, $H309, NewEmisData!$D:$D, BL$2))</f>
        <v>2.2968284382098001</v>
      </c>
      <c r="BM309" s="335">
        <f>$I309*IF($G309="Pickup", SUMIFS(NewEmisData!I:I, NewEmisData!$A:$A, "Pickup", NewEmisData!$B:$B, $A309, NewEmisData!$C:$C, $H309, NewEmisData!$D:$D, BM$2), SUMIFS(NewEmisData!I:I, NewEmisData!$A:$A, "LDV", NewEmisData!$B:$B, $A309, NewEmisData!$C:$C, $H309, NewEmisData!$D:$D, BM$2))</f>
        <v>1.6241894645100301</v>
      </c>
      <c r="BN309" s="335">
        <f>$I309*IF($G309="Pickup", SUMIFS(NewEmisData!J:J, NewEmisData!$A:$A, "Pickup", NewEmisData!$B:$B, $A309, NewEmisData!$C:$C, $H309, NewEmisData!$D:$D, BN$2), SUMIFS(NewEmisData!J:J, NewEmisData!$A:$A, "LDV", NewEmisData!$B:$B, $A309, NewEmisData!$C:$C, $H309, NewEmisData!$D:$D, BN$2))</f>
        <v>1.20320021831455</v>
      </c>
      <c r="BO309" s="335">
        <f>$I309*IF($G309="Pickup", SUMIFS(NewEmisData!K:K, NewEmisData!$A:$A, "Pickup", NewEmisData!$B:$B, $A309, NewEmisData!$C:$C, $H309, NewEmisData!$D:$D, BO$2), SUMIFS(NewEmisData!K:K, NewEmisData!$A:$A, "LDV", NewEmisData!$B:$B, $A309, NewEmisData!$C:$C, $H309, NewEmisData!$D:$D, BO$2))</f>
        <v>1.0475021085095599</v>
      </c>
      <c r="BP309" s="335">
        <f>$I309*IF($G309="Pickup", SUMIFS(NewEmisData!L:L, NewEmisData!$A:$A, "Pickup", NewEmisData!$B:$B, $A309, NewEmisData!$C:$C, $H309, NewEmisData!$D:$D, BP$2), SUMIFS(NewEmisData!L:L, NewEmisData!$A:$A, "LDV", NewEmisData!$B:$B, $A309, NewEmisData!$C:$C, $H309, NewEmisData!$D:$D, BP$2))</f>
        <v>1.01648762049332</v>
      </c>
      <c r="BQ309" s="335">
        <f>$I309*IF($G309="Pickup", SUMIFS(NewEmisData!M:M, NewEmisData!$A:$A, "Pickup", NewEmisData!$B:$B, $A309, NewEmisData!$C:$C, $H309, NewEmisData!$D:$D, BQ$2), SUMIFS(NewEmisData!M:M, NewEmisData!$A:$A, "LDV", NewEmisData!$B:$B, $A309, NewEmisData!$C:$C, $H309, NewEmisData!$D:$D, BQ$2))</f>
        <v>1.00707426224907</v>
      </c>
      <c r="BR309" s="335">
        <v>1.6588293829830492</v>
      </c>
      <c r="BS309" s="335">
        <f>$I309*IF($G309="Pickup", SUMIFS(NewEmisData!E:E, NewEmisData!$A:$A, "Pickup", NewEmisData!$B:$B, $A309, NewEmisData!$C:$C, $H309, NewEmisData!$D:$D, BS$2), SUMIFS(NewEmisData!E:E, NewEmisData!$A:$A, "LDV", NewEmisData!$B:$B, $A309, NewEmisData!$C:$C, $H309, NewEmisData!$D:$D, BS$2))</f>
        <v>0.76486937509172104</v>
      </c>
      <c r="BT309" s="335">
        <f>$I309*IF($G309="Pickup", SUMIFS(NewEmisData!F:F, NewEmisData!$A:$A, "Pickup", NewEmisData!$B:$B, $A309, NewEmisData!$C:$C, $H309, NewEmisData!$D:$D, BT$2), SUMIFS(NewEmisData!F:F, NewEmisData!$A:$A, "LDV", NewEmisData!$B:$B, $A309, NewEmisData!$C:$C, $H309, NewEmisData!$D:$D, BT$2))</f>
        <v>0.32169078661703499</v>
      </c>
      <c r="BU309" s="335">
        <f>$I309*IF($G309="Pickup", SUMIFS(NewEmisData!G:G, NewEmisData!$A:$A, "Pickup", NewEmisData!$B:$B, $A309, NewEmisData!$C:$C, $H309, NewEmisData!$D:$D, BU$2), SUMIFS(NewEmisData!G:G, NewEmisData!$A:$A, "LDV", NewEmisData!$B:$B, $A309, NewEmisData!$C:$C, $H309, NewEmisData!$D:$D, BU$2))</f>
        <v>0.21594012148243799</v>
      </c>
      <c r="BV309" s="335">
        <f>$I309*IF($G309="Pickup", SUMIFS(NewEmisData!H:H, NewEmisData!$A:$A, "Pickup", NewEmisData!$B:$B, $A309, NewEmisData!$C:$C, $H309, NewEmisData!$D:$D, BV$2), SUMIFS(NewEmisData!H:H, NewEmisData!$A:$A, "LDV", NewEmisData!$B:$B, $A309, NewEmisData!$C:$C, $H309, NewEmisData!$D:$D, BV$2))</f>
        <v>0.17257879470183399</v>
      </c>
      <c r="BW309" s="335">
        <f>$I309*IF($G309="Pickup", SUMIFS(NewEmisData!I:I, NewEmisData!$A:$A, "Pickup", NewEmisData!$B:$B, $A309, NewEmisData!$C:$C, $H309, NewEmisData!$D:$D, BW$2), SUMIFS(NewEmisData!I:I, NewEmisData!$A:$A, "LDV", NewEmisData!$B:$B, $A309, NewEmisData!$C:$C, $H309, NewEmisData!$D:$D, BW$2))</f>
        <v>0.13295977241117701</v>
      </c>
      <c r="BX309" s="335">
        <f>$I309*IF($G309="Pickup", SUMIFS(NewEmisData!J:J, NewEmisData!$A:$A, "Pickup", NewEmisData!$B:$B, $A309, NewEmisData!$C:$C, $H309, NewEmisData!$D:$D, BX$2), SUMIFS(NewEmisData!J:J, NewEmisData!$A:$A, "LDV", NewEmisData!$B:$B, $A309, NewEmisData!$C:$C, $H309, NewEmisData!$D:$D, BX$2))</f>
        <v>0.108110784391744</v>
      </c>
      <c r="BY309" s="335">
        <f>$I309*IF($G309="Pickup", SUMIFS(NewEmisData!K:K, NewEmisData!$A:$A, "Pickup", NewEmisData!$B:$B, $A309, NewEmisData!$C:$C, $H309, NewEmisData!$D:$D, BY$2), SUMIFS(NewEmisData!K:K, NewEmisData!$A:$A, "LDV", NewEmisData!$B:$B, $A309, NewEmisData!$C:$C, $H309, NewEmisData!$D:$D, BY$2))</f>
        <v>9.7137754261465994E-2</v>
      </c>
      <c r="BZ309" s="335">
        <f>$I309*IF($G309="Pickup", SUMIFS(NewEmisData!L:L, NewEmisData!$A:$A, "Pickup", NewEmisData!$B:$B, $A309, NewEmisData!$C:$C, $H309, NewEmisData!$D:$D, BZ$2), SUMIFS(NewEmisData!L:L, NewEmisData!$A:$A, "LDV", NewEmisData!$B:$B, $A309, NewEmisData!$C:$C, $H309, NewEmisData!$D:$D, BZ$2))</f>
        <v>9.45597833782197E-2</v>
      </c>
      <c r="CA309" s="335">
        <f>$I309*IF($G309="Pickup", SUMIFS(NewEmisData!M:M, NewEmisData!$A:$A, "Pickup", NewEmisData!$B:$B, $A309, NewEmisData!$C:$C, $H309, NewEmisData!$D:$D, CA$2), SUMIFS(NewEmisData!M:M, NewEmisData!$A:$A, "LDV", NewEmisData!$B:$B, $A309, NewEmisData!$C:$C, $H309, NewEmisData!$D:$D, CA$2))</f>
        <v>9.3653115656486804E-2</v>
      </c>
      <c r="CB309" s="335">
        <v>0.10573121882292051</v>
      </c>
      <c r="CC309" s="335">
        <f>$I309*IF($G309="Pickup", SUMIFS(NewEmisData!E:E, NewEmisData!$A:$A, "Pickup", NewEmisData!$B:$B, $A309, NewEmisData!$C:$C, $H309, NewEmisData!$D:$D, CC$2), SUMIFS(NewEmisData!E:E, NewEmisData!$A:$A, "LDV", NewEmisData!$B:$B, $A309, NewEmisData!$C:$C, $H309, NewEmisData!$D:$D, CC$2))</f>
        <v>4.0565632770183102E-2</v>
      </c>
      <c r="CD309" s="335">
        <f>$I309*IF($G309="Pickup", SUMIFS(NewEmisData!F:F, NewEmisData!$A:$A, "Pickup", NewEmisData!$B:$B, $A309, NewEmisData!$C:$C, $H309, NewEmisData!$D:$D, CD$2), SUMIFS(NewEmisData!F:F, NewEmisData!$A:$A, "LDV", NewEmisData!$B:$B, $A309, NewEmisData!$C:$C, $H309, NewEmisData!$D:$D, CD$2))</f>
        <v>2.65973281316834E-2</v>
      </c>
      <c r="CE309" s="335">
        <f>$I309*IF($G309="Pickup", SUMIFS(NewEmisData!G:G, NewEmisData!$A:$A, "Pickup", NewEmisData!$B:$B, $A309, NewEmisData!$C:$C, $H309, NewEmisData!$D:$D, CE$2), SUMIFS(NewEmisData!G:G, NewEmisData!$A:$A, "LDV", NewEmisData!$B:$B, $A309, NewEmisData!$C:$C, $H309, NewEmisData!$D:$D, CE$2))</f>
        <v>2.40911817197406E-2</v>
      </c>
      <c r="CF309" s="335">
        <f>$I309*IF($G309="Pickup", SUMIFS(NewEmisData!H:H, NewEmisData!$A:$A, "Pickup", NewEmisData!$B:$B, $A309, NewEmisData!$C:$C, $H309, NewEmisData!$D:$D, CF$2), SUMIFS(NewEmisData!H:H, NewEmisData!$A:$A, "LDV", NewEmisData!$B:$B, $A309, NewEmisData!$C:$C, $H309, NewEmisData!$D:$D, CF$2))</f>
        <v>2.33536039499448E-2</v>
      </c>
      <c r="CG309" s="335">
        <f>$I309*IF($G309="Pickup", SUMIFS(NewEmisData!I:I, NewEmisData!$A:$A, "Pickup", NewEmisData!$B:$B, $A309, NewEmisData!$C:$C, $H309, NewEmisData!$D:$D, CG$2), SUMIFS(NewEmisData!I:I, NewEmisData!$A:$A, "LDV", NewEmisData!$B:$B, $A309, NewEmisData!$C:$C, $H309, NewEmisData!$D:$D, CG$2))</f>
        <v>2.32009506719013E-2</v>
      </c>
      <c r="CH309" s="335">
        <f>$I309*IF($G309="Pickup", SUMIFS(NewEmisData!J:J, NewEmisData!$A:$A, "Pickup", NewEmisData!$B:$B, $A309, NewEmisData!$C:$C, $H309, NewEmisData!$D:$D, CH$2), SUMIFS(NewEmisData!J:J, NewEmisData!$A:$A, "LDV", NewEmisData!$B:$B, $A309, NewEmisData!$C:$C, $H309, NewEmisData!$D:$D, CH$2))</f>
        <v>2.3104862913378502E-2</v>
      </c>
      <c r="CI309" s="335">
        <f>$I309*IF($G309="Pickup", SUMIFS(NewEmisData!K:K, NewEmisData!$A:$A, "Pickup", NewEmisData!$B:$B, $A309, NewEmisData!$C:$C, $H309, NewEmisData!$D:$D, CI$2), SUMIFS(NewEmisData!K:K, NewEmisData!$A:$A, "LDV", NewEmisData!$B:$B, $A309, NewEmisData!$C:$C, $H309, NewEmisData!$D:$D, CI$2))</f>
        <v>2.3102720026675301E-2</v>
      </c>
      <c r="CJ309" s="335">
        <f>$I309*IF($G309="Pickup", SUMIFS(NewEmisData!L:L, NewEmisData!$A:$A, "Pickup", NewEmisData!$B:$B, $A309, NewEmisData!$C:$C, $H309, NewEmisData!$D:$D, CJ$2), SUMIFS(NewEmisData!L:L, NewEmisData!$A:$A, "LDV", NewEmisData!$B:$B, $A309, NewEmisData!$C:$C, $H309, NewEmisData!$D:$D, CJ$2))</f>
        <v>2.3103028849029199E-2</v>
      </c>
      <c r="CK309" s="335">
        <f>$I309*IF($G309="Pickup", SUMIFS(NewEmisData!M:M, NewEmisData!$A:$A, "Pickup", NewEmisData!$B:$B, $A309, NewEmisData!$C:$C, $H309, NewEmisData!$D:$D, CK$2), SUMIFS(NewEmisData!M:M, NewEmisData!$A:$A, "LDV", NewEmisData!$B:$B, $A309, NewEmisData!$C:$C, $H309, NewEmisData!$D:$D, CK$2))</f>
        <v>2.3102918161236202E-2</v>
      </c>
      <c r="CL309" s="335">
        <v>2.2881070645398207E-2</v>
      </c>
      <c r="CM309" s="335">
        <f>$I309*IF($G309="Pickup", SUMIFS(NewEmisData!E:E, NewEmisData!$A:$A, "Pickup", NewEmisData!$B:$B, $A309, NewEmisData!$C:$C, $H309, NewEmisData!$D:$D, CM$2), SUMIFS(NewEmisData!E:E, NewEmisData!$A:$A, "LDV", NewEmisData!$B:$B, $A309, NewEmisData!$C:$C, $H309, NewEmisData!$D:$D, CM$2))</f>
        <v>3.3053952027170298E-2</v>
      </c>
      <c r="CN309" s="335">
        <f>$I309*IF($G309="Pickup", SUMIFS(NewEmisData!F:F, NewEmisData!$A:$A, "Pickup", NewEmisData!$B:$B, $A309, NewEmisData!$C:$C, $H309, NewEmisData!$D:$D, CN$2), SUMIFS(NewEmisData!F:F, NewEmisData!$A:$A, "LDV", NewEmisData!$B:$B, $A309, NewEmisData!$C:$C, $H309, NewEmisData!$D:$D, CN$2))</f>
        <v>1.6704809967492299E-2</v>
      </c>
      <c r="CO309" s="335">
        <f>$I309*IF($G309="Pickup", SUMIFS(NewEmisData!G:G, NewEmisData!$A:$A, "Pickup", NewEmisData!$B:$B, $A309, NewEmisData!$C:$C, $H309, NewEmisData!$D:$D, CO$2), SUMIFS(NewEmisData!G:G, NewEmisData!$A:$A, "LDV", NewEmisData!$B:$B, $A309, NewEmisData!$C:$C, $H309, NewEmisData!$D:$D, CO$2))</f>
        <v>1.2360752966222599E-2</v>
      </c>
      <c r="CP309" s="335">
        <f>$I309*IF($G309="Pickup", SUMIFS(NewEmisData!H:H, NewEmisData!$A:$A, "Pickup", NewEmisData!$B:$B, $A309, NewEmisData!$C:$C, $H309, NewEmisData!$D:$D, CP$2), SUMIFS(NewEmisData!H:H, NewEmisData!$A:$A, "LDV", NewEmisData!$B:$B, $A309, NewEmisData!$C:$C, $H309, NewEmisData!$D:$D, CP$2))</f>
        <v>1.0240667029025499E-2</v>
      </c>
      <c r="CQ309" s="335">
        <f>$I309*IF($G309="Pickup", SUMIFS(NewEmisData!I:I, NewEmisData!$A:$A, "Pickup", NewEmisData!$B:$B, $A309, NewEmisData!$C:$C, $H309, NewEmisData!$D:$D, CQ$2), SUMIFS(NewEmisData!I:I, NewEmisData!$A:$A, "LDV", NewEmisData!$B:$B, $A309, NewEmisData!$C:$C, $H309, NewEmisData!$D:$D, CQ$2))</f>
        <v>9.5490024855607192E-3</v>
      </c>
      <c r="CR309" s="335">
        <f>$I309*IF($G309="Pickup", SUMIFS(NewEmisData!J:J, NewEmisData!$A:$A, "Pickup", NewEmisData!$B:$B, $A309, NewEmisData!$C:$C, $H309, NewEmisData!$D:$D, CR$2), SUMIFS(NewEmisData!J:J, NewEmisData!$A:$A, "LDV", NewEmisData!$B:$B, $A309, NewEmisData!$C:$C, $H309, NewEmisData!$D:$D, CR$2))</f>
        <v>9.3602167504081603E-3</v>
      </c>
      <c r="CS309" s="335">
        <f>$I309*IF($G309="Pickup", SUMIFS(NewEmisData!K:K, NewEmisData!$A:$A, "Pickup", NewEmisData!$B:$B, $A309, NewEmisData!$C:$C, $H309, NewEmisData!$D:$D, CS$2), SUMIFS(NewEmisData!K:K, NewEmisData!$A:$A, "LDV", NewEmisData!$B:$B, $A309, NewEmisData!$C:$C, $H309, NewEmisData!$D:$D, CS$2))</f>
        <v>9.3426403684516695E-3</v>
      </c>
      <c r="CT309" s="335">
        <f>$I309*IF($G309="Pickup", SUMIFS(NewEmisData!L:L, NewEmisData!$A:$A, "Pickup", NewEmisData!$B:$B, $A309, NewEmisData!$C:$C, $H309, NewEmisData!$D:$D, CT$2), SUMIFS(NewEmisData!L:L, NewEmisData!$A:$A, "LDV", NewEmisData!$B:$B, $A309, NewEmisData!$C:$C, $H309, NewEmisData!$D:$D, CT$2))</f>
        <v>9.3300847791470392E-3</v>
      </c>
      <c r="CU309" s="335">
        <f>$I309*IF($G309="Pickup", SUMIFS(NewEmisData!M:M, NewEmisData!$A:$A, "Pickup", NewEmisData!$B:$B, $A309, NewEmisData!$C:$C, $H309, NewEmisData!$D:$D, CU$2), SUMIFS(NewEmisData!M:M, NewEmisData!$A:$A, "LDV", NewEmisData!$B:$B, $A309, NewEmisData!$C:$C, $H309, NewEmisData!$D:$D, CU$2))</f>
        <v>9.3299372659824201E-3</v>
      </c>
      <c r="CV309" s="335">
        <v>6.9734009009235556E-3</v>
      </c>
      <c r="CW309" s="335">
        <v>4.0498104655261064E-3</v>
      </c>
      <c r="CX309" s="335">
        <v>2.5030350838759993E-3</v>
      </c>
      <c r="CY309" s="335">
        <v>2.1151214403419519E-3</v>
      </c>
      <c r="CZ309" s="335">
        <v>1.7489979687569375E-3</v>
      </c>
      <c r="DA309" s="335">
        <v>1.340486996695321E-3</v>
      </c>
      <c r="DB309" s="335">
        <v>1.0553769116342638E-3</v>
      </c>
      <c r="DC309" s="335">
        <v>1.0132227560056145E-3</v>
      </c>
      <c r="DD309" s="335">
        <v>1.0003159541004489E-3</v>
      </c>
      <c r="DE309" s="335">
        <v>9.9860782000699166E-4</v>
      </c>
      <c r="DF309" s="335">
        <v>9.9860782000699166E-4</v>
      </c>
      <c r="DG309" s="335">
        <f>$I309*IF($G309="Pickup", SUMIFS(NewEmisData!E:E, NewEmisData!$A:$A, "Pickup", NewEmisData!$B:$B, $A309, NewEmisData!$C:$C, $H309, NewEmisData!$D:$D, DG$2), SUMIFS(NewEmisData!E:E, NewEmisData!$A:$A, "LDV", NewEmisData!$B:$B, $A309, NewEmisData!$C:$C, $H309, NewEmisData!$D:$D, DG$2))</f>
        <v>0</v>
      </c>
      <c r="DH309" s="335">
        <f>$I309*IF($G309="Pickup", SUMIFS(NewEmisData!F:F, NewEmisData!$A:$A, "Pickup", NewEmisData!$B:$B, $A309, NewEmisData!$C:$C, $H309, NewEmisData!$D:$D, DH$2), SUMIFS(NewEmisData!F:F, NewEmisData!$A:$A, "LDV", NewEmisData!$B:$B, $A309, NewEmisData!$C:$C, $H309, NewEmisData!$D:$D, DH$2))</f>
        <v>0</v>
      </c>
      <c r="DI309" s="335">
        <f>$I309*IF($G309="Pickup", SUMIFS(NewEmisData!G:G, NewEmisData!$A:$A, "Pickup", NewEmisData!$B:$B, $A309, NewEmisData!$C:$C, $H309, NewEmisData!$D:$D, DI$2), SUMIFS(NewEmisData!G:G, NewEmisData!$A:$A, "LDV", NewEmisData!$B:$B, $A309, NewEmisData!$C:$C, $H309, NewEmisData!$D:$D, DI$2))</f>
        <v>0</v>
      </c>
      <c r="DJ309" s="335">
        <f>$I309*IF($G309="Pickup", SUMIFS(NewEmisData!H:H, NewEmisData!$A:$A, "Pickup", NewEmisData!$B:$B, $A309, NewEmisData!$C:$C, $H309, NewEmisData!$D:$D, DJ$2), SUMIFS(NewEmisData!H:H, NewEmisData!$A:$A, "LDV", NewEmisData!$B:$B, $A309, NewEmisData!$C:$C, $H309, NewEmisData!$D:$D, DJ$2))</f>
        <v>0</v>
      </c>
      <c r="DK309" s="335">
        <f>$I309*IF($G309="Pickup", SUMIFS(NewEmisData!I:I, NewEmisData!$A:$A, "Pickup", NewEmisData!$B:$B, $A309, NewEmisData!$C:$C, $H309, NewEmisData!$D:$D, DK$2), SUMIFS(NewEmisData!I:I, NewEmisData!$A:$A, "LDV", NewEmisData!$B:$B, $A309, NewEmisData!$C:$C, $H309, NewEmisData!$D:$D, DK$2))</f>
        <v>0</v>
      </c>
      <c r="DL309" s="335">
        <f>$I309*IF($G309="Pickup", SUMIFS(NewEmisData!J:J, NewEmisData!$A:$A, "Pickup", NewEmisData!$B:$B, $A309, NewEmisData!$C:$C, $H309, NewEmisData!$D:$D, DL$2), SUMIFS(NewEmisData!J:J, NewEmisData!$A:$A, "LDV", NewEmisData!$B:$B, $A309, NewEmisData!$C:$C, $H309, NewEmisData!$D:$D, DL$2))</f>
        <v>0</v>
      </c>
      <c r="DM309" s="335">
        <f>$I309*IF($G309="Pickup", SUMIFS(NewEmisData!K:K, NewEmisData!$A:$A, "Pickup", NewEmisData!$B:$B, $A309, NewEmisData!$C:$C, $H309, NewEmisData!$D:$D, DM$2), SUMIFS(NewEmisData!K:K, NewEmisData!$A:$A, "LDV", NewEmisData!$B:$B, $A309, NewEmisData!$C:$C, $H309, NewEmisData!$D:$D, DM$2))</f>
        <v>0</v>
      </c>
      <c r="DN309" s="335">
        <f>$I309*IF($G309="Pickup", SUMIFS(NewEmisData!L:L, NewEmisData!$A:$A, "Pickup", NewEmisData!$B:$B, $A309, NewEmisData!$C:$C, $H309, NewEmisData!$D:$D, DN$2), SUMIFS(NewEmisData!L:L, NewEmisData!$A:$A, "LDV", NewEmisData!$B:$B, $A309, NewEmisData!$C:$C, $H309, NewEmisData!$D:$D, DN$2))</f>
        <v>0</v>
      </c>
      <c r="DO309" s="335">
        <f>$I309*IF($G309="Pickup", SUMIFS(NewEmisData!M:M, NewEmisData!$A:$A, "Pickup", NewEmisData!$B:$B, $A309, NewEmisData!$C:$C, $H309, NewEmisData!$D:$D, DO$2), SUMIFS(NewEmisData!M:M, NewEmisData!$A:$A, "LDV", NewEmisData!$B:$B, $A309, NewEmisData!$C:$C, $H309, NewEmisData!$D:$D, DO$2))</f>
        <v>0</v>
      </c>
      <c r="DP309" s="335">
        <v>2.023129771030282E-3</v>
      </c>
      <c r="DQ309" s="335">
        <f>$I309*IF($G309="Pickup", SUMIFS(NewEmisData!E:E, NewEmisData!$A:$A, "Pickup", NewEmisData!$B:$B, $A309, NewEmisData!$C:$C, $H309, NewEmisData!$D:$D, DQ$2), SUMIFS(NewEmisData!E:E, NewEmisData!$A:$A, "LDV", NewEmisData!$B:$B, $A309, NewEmisData!$C:$C, $H309, NewEmisData!$D:$D, DQ$2))</f>
        <v>2.7165910548479701E-2</v>
      </c>
      <c r="DR309" s="335">
        <f>$I309*IF($G309="Pickup", SUMIFS(NewEmisData!F:F, NewEmisData!$A:$A, "Pickup", NewEmisData!$B:$B, $A309, NewEmisData!$C:$C, $H309, NewEmisData!$D:$D, DR$2), SUMIFS(NewEmisData!F:F, NewEmisData!$A:$A, "LDV", NewEmisData!$B:$B, $A309, NewEmisData!$C:$C, $H309, NewEmisData!$D:$D, DR$2))</f>
        <v>1.3866136948016699E-2</v>
      </c>
      <c r="DS309" s="335">
        <f>$I309*IF($G309="Pickup", SUMIFS(NewEmisData!G:G, NewEmisData!$A:$A, "Pickup", NewEmisData!$B:$B, $A309, NewEmisData!$C:$C, $H309, NewEmisData!$D:$D, DS$2), SUMIFS(NewEmisData!G:G, NewEmisData!$A:$A, "LDV", NewEmisData!$B:$B, $A309, NewEmisData!$C:$C, $H309, NewEmisData!$D:$D, DS$2))</f>
        <v>9.4907263809260092E-3</v>
      </c>
      <c r="DT309" s="335">
        <f>$I309*IF($G309="Pickup", SUMIFS(NewEmisData!H:H, NewEmisData!$A:$A, "Pickup", NewEmisData!$B:$B, $A309, NewEmisData!$C:$C, $H309, NewEmisData!$D:$D, DT$2), SUMIFS(NewEmisData!H:H, NewEmisData!$A:$A, "LDV", NewEmisData!$B:$B, $A309, NewEmisData!$C:$C, $H309, NewEmisData!$D:$D, DT$2))</f>
        <v>7.1211341823118404E-3</v>
      </c>
      <c r="DU309" s="335">
        <f>$I309*IF($G309="Pickup", SUMIFS(NewEmisData!I:I, NewEmisData!$A:$A, "Pickup", NewEmisData!$B:$B, $A309, NewEmisData!$C:$C, $H309, NewEmisData!$D:$D, DU$2), SUMIFS(NewEmisData!I:I, NewEmisData!$A:$A, "LDV", NewEmisData!$B:$B, $A309, NewEmisData!$C:$C, $H309, NewEmisData!$D:$D, DU$2))</f>
        <v>5.3853645546307399E-3</v>
      </c>
      <c r="DV309" s="335">
        <f>$I309*IF($G309="Pickup", SUMIFS(NewEmisData!J:J, NewEmisData!$A:$A, "Pickup", NewEmisData!$B:$B, $A309, NewEmisData!$C:$C, $H309, NewEmisData!$D:$D, DV$2), SUMIFS(NewEmisData!J:J, NewEmisData!$A:$A, "LDV", NewEmisData!$B:$B, $A309, NewEmisData!$C:$C, $H309, NewEmisData!$D:$D, DV$2))</f>
        <v>4.4141200314945202E-3</v>
      </c>
      <c r="DW309" s="335">
        <f>$I309*IF($G309="Pickup", SUMIFS(NewEmisData!K:K, NewEmisData!$A:$A, "Pickup", NewEmisData!$B:$B, $A309, NewEmisData!$C:$C, $H309, NewEmisData!$D:$D, DW$2), SUMIFS(NewEmisData!K:K, NewEmisData!$A:$A, "LDV", NewEmisData!$B:$B, $A309, NewEmisData!$C:$C, $H309, NewEmisData!$D:$D, DW$2))</f>
        <v>4.0286435203453798E-3</v>
      </c>
      <c r="DX309" s="335">
        <f>$I309*IF($G309="Pickup", SUMIFS(NewEmisData!L:L, NewEmisData!$A:$A, "Pickup", NewEmisData!$B:$B, $A309, NewEmisData!$C:$C, $H309, NewEmisData!$D:$D, DX$2), SUMIFS(NewEmisData!L:L, NewEmisData!$A:$A, "LDV", NewEmisData!$B:$B, $A309, NewEmisData!$C:$C, $H309, NewEmisData!$D:$D, DX$2))</f>
        <v>3.9508837215596502E-3</v>
      </c>
      <c r="DY309" s="335">
        <f>$I309*IF($G309="Pickup", SUMIFS(NewEmisData!M:M, NewEmisData!$A:$A, "Pickup", NewEmisData!$B:$B, $A309, NewEmisData!$C:$C, $H309, NewEmisData!$D:$D, DY$2), SUMIFS(NewEmisData!M:M, NewEmisData!$A:$A, "LDV", NewEmisData!$B:$B, $A309, NewEmisData!$C:$C, $H309, NewEmisData!$D:$D, DY$2))</f>
        <v>3.9301038701225104E-3</v>
      </c>
      <c r="DZ309" s="335">
        <v>5.594489642908501E-3</v>
      </c>
      <c r="EA309" s="335">
        <f t="shared" si="542"/>
        <v>629.29035425146799</v>
      </c>
      <c r="EB309" s="335">
        <f t="shared" si="543"/>
        <v>571.27801846236605</v>
      </c>
      <c r="EC309" s="335">
        <f t="shared" si="544"/>
        <v>472.87406569534897</v>
      </c>
      <c r="ED309" s="335">
        <f t="shared" si="545"/>
        <v>396.14659023538701</v>
      </c>
      <c r="EE309" s="335">
        <f t="shared" si="546"/>
        <v>347.19633179008298</v>
      </c>
      <c r="EF309" s="335">
        <f t="shared" si="547"/>
        <v>322.55550442882998</v>
      </c>
      <c r="EG309" s="335">
        <f t="shared" si="548"/>
        <v>311.76534896807402</v>
      </c>
      <c r="EH309" s="335">
        <f t="shared" si="549"/>
        <v>309.51187360042798</v>
      </c>
      <c r="EI309" s="335">
        <f t="shared" si="550"/>
        <v>309.154399722184</v>
      </c>
      <c r="EJ309" s="335">
        <f t="shared" si="551"/>
        <v>0.27672218065037407</v>
      </c>
      <c r="EK309" s="335">
        <f t="shared" si="552"/>
        <v>1.07703782419723</v>
      </c>
      <c r="EL309" s="335">
        <f t="shared" si="553"/>
        <v>0.37063376602748699</v>
      </c>
      <c r="EM309" s="335">
        <f t="shared" si="554"/>
        <v>0.22414787770802799</v>
      </c>
      <c r="EN309" s="335">
        <f t="shared" si="555"/>
        <v>0.146870056334405</v>
      </c>
      <c r="EO309" s="335">
        <f t="shared" si="556"/>
        <v>0.100147731477744</v>
      </c>
      <c r="EP309" s="335">
        <f t="shared" si="557"/>
        <v>6.9799961270145497E-2</v>
      </c>
      <c r="EQ309" s="335">
        <f t="shared" si="558"/>
        <v>5.7786964253900203E-2</v>
      </c>
      <c r="ER309" s="335">
        <f t="shared" si="559"/>
        <v>5.5423939682830103E-2</v>
      </c>
      <c r="ES309" s="335">
        <f t="shared" si="560"/>
        <v>5.4809815155326402E-2</v>
      </c>
      <c r="ET309" s="335">
        <f t="shared" si="561"/>
        <v>6.1988464688476796E-2</v>
      </c>
      <c r="EU309" s="335">
        <f t="shared" si="562"/>
        <v>1.08889320093075E-2</v>
      </c>
      <c r="EV309" s="335">
        <f t="shared" si="563"/>
        <v>9.8851201724826001E-3</v>
      </c>
      <c r="EW309" s="335">
        <f t="shared" si="564"/>
        <v>6.7836227109818103E-3</v>
      </c>
      <c r="EX309" s="335">
        <f t="shared" si="565"/>
        <v>5.6829290051501301E-3</v>
      </c>
      <c r="EY309" s="335">
        <f t="shared" si="566"/>
        <v>4.9807105070221796E-3</v>
      </c>
      <c r="EZ309" s="335">
        <f t="shared" si="567"/>
        <v>4.6272281762573001E-3</v>
      </c>
      <c r="FA309" s="335">
        <f t="shared" si="568"/>
        <v>4.4724368045959096E-3</v>
      </c>
      <c r="FB309" s="335">
        <f t="shared" si="569"/>
        <v>4.4401060236012703E-3</v>
      </c>
      <c r="FC309" s="335">
        <f t="shared" si="570"/>
        <v>4.4349813207028004E-3</v>
      </c>
      <c r="FD309" s="335">
        <f t="shared" si="571"/>
        <v>1.7442083422488778E-3</v>
      </c>
      <c r="FE309" s="335">
        <f t="shared" si="572"/>
        <v>7.9797235056963206E-2</v>
      </c>
      <c r="FF309" s="335">
        <f t="shared" si="573"/>
        <v>7.6001798653814207E-2</v>
      </c>
      <c r="FG309" s="335">
        <f t="shared" si="574"/>
        <v>6.3391605684552502E-2</v>
      </c>
      <c r="FH309" s="335">
        <f t="shared" si="575"/>
        <v>6.2249949738011102E-2</v>
      </c>
      <c r="FI309" s="335">
        <f t="shared" si="576"/>
        <v>6.0956414175610103E-2</v>
      </c>
      <c r="FJ309" s="335">
        <f t="shared" si="577"/>
        <v>5.9827983670569698E-2</v>
      </c>
      <c r="FK309" s="335">
        <f t="shared" si="578"/>
        <v>5.91838618526946E-2</v>
      </c>
      <c r="FL309" s="335">
        <f t="shared" si="579"/>
        <v>5.8937948629628097E-2</v>
      </c>
      <c r="FM309" s="335">
        <f t="shared" si="580"/>
        <v>5.88749789222721E-2</v>
      </c>
      <c r="FN309" s="335">
        <f t="shared" si="581"/>
        <v>4.7629366333098749E-2</v>
      </c>
      <c r="FO309" s="335">
        <f t="shared" si="582"/>
        <v>1.8949252743626702E-2</v>
      </c>
      <c r="FP309" s="335">
        <f t="shared" si="583"/>
        <v>1.55896120407557E-2</v>
      </c>
      <c r="FQ309" s="335">
        <f t="shared" si="584"/>
        <v>1.3090757358435101E-2</v>
      </c>
      <c r="FR309" s="335">
        <f t="shared" si="585"/>
        <v>1.2073597128508201E-2</v>
      </c>
      <c r="FS309" s="335">
        <f t="shared" si="586"/>
        <v>1.0925021199185E-2</v>
      </c>
      <c r="FT309" s="335">
        <f t="shared" si="587"/>
        <v>9.9255497267567994E-3</v>
      </c>
      <c r="FU309" s="335">
        <f t="shared" si="588"/>
        <v>9.3555607478902295E-3</v>
      </c>
      <c r="FV309" s="335">
        <f t="shared" si="589"/>
        <v>9.1378744671425701E-3</v>
      </c>
      <c r="FW309" s="335">
        <f t="shared" si="590"/>
        <v>9.08217182799783E-3</v>
      </c>
      <c r="FX309" s="335">
        <f t="shared" si="591"/>
        <v>9.4789149915835945E-3</v>
      </c>
    </row>
    <row r="310" spans="1:180" x14ac:dyDescent="0.2">
      <c r="A310" s="305" t="str">
        <f>IF(LEFT(TRIM(TechData_All!AJ59),1)="*", _xlfn.CONCAT("*","R2"), "R2")</f>
        <v>R2</v>
      </c>
      <c r="B310" s="305" t="str">
        <f>TechData_All!A59</f>
        <v>TLPCNGX11</v>
      </c>
      <c r="C310" s="305" t="str">
        <f>TechData_All!C59</f>
        <v>TL.CNGX.P.CNGX.2011</v>
      </c>
      <c r="D310" s="301" t="str">
        <f>TechData_All!D59</f>
        <v>bn-vmt, bn-vmt/a</v>
      </c>
      <c r="E310" s="301" t="str">
        <f>TechData_All!E59</f>
        <v>TRNCNGX</v>
      </c>
      <c r="F310" s="301" t="str">
        <f>TechData_All!F59</f>
        <v>TL</v>
      </c>
      <c r="G310" s="315" t="s">
        <v>820</v>
      </c>
      <c r="H310" s="301" t="s">
        <v>814</v>
      </c>
      <c r="I310" s="315">
        <v>1</v>
      </c>
      <c r="J310" s="315" t="str">
        <f t="shared" si="592"/>
        <v>Pickup-GSL</v>
      </c>
      <c r="K310" s="335">
        <f>$I310*IF($G310="Pickup", SUMIFS(NewEmisData!E:E, NewEmisData!$A:$A, "Pickup", NewEmisData!$B:$B, $A310, NewEmisData!$C:$C, $H310, NewEmisData!$D:$D, K$2), SUMIFS(NewEmisData!E:E, NewEmisData!$A:$A, "LDV", NewEmisData!$B:$B, $A310, NewEmisData!$C:$C, $H310, NewEmisData!$D:$D, K$2))</f>
        <v>643.29881695558004</v>
      </c>
      <c r="L310" s="335">
        <f>$I310*IF($G310="Pickup", SUMIFS(NewEmisData!F:F, NewEmisData!$A:$A, "Pickup", NewEmisData!$B:$B, $A310, NewEmisData!$C:$C, $H310, NewEmisData!$D:$D, L$2), SUMIFS(NewEmisData!F:F, NewEmisData!$A:$A, "LDV", NewEmisData!$B:$B, $A310, NewEmisData!$C:$C, $H310, NewEmisData!$D:$D, L$2))</f>
        <v>583.43082633307301</v>
      </c>
      <c r="M310" s="335">
        <f>$I310*IF($G310="Pickup", SUMIFS(NewEmisData!G:G, NewEmisData!$A:$A, "Pickup", NewEmisData!$B:$B, $A310, NewEmisData!$C:$C, $H310, NewEmisData!$D:$D, M$2), SUMIFS(NewEmisData!G:G, NewEmisData!$A:$A, "LDV", NewEmisData!$B:$B, $A310, NewEmisData!$C:$C, $H310, NewEmisData!$D:$D, M$2))</f>
        <v>563.26223885442596</v>
      </c>
      <c r="N310" s="335">
        <f>$I310*IF($G310="Pickup", SUMIFS(NewEmisData!H:H, NewEmisData!$A:$A, "Pickup", NewEmisData!$B:$B, $A310, NewEmisData!$C:$C, $H310, NewEmisData!$D:$D, N$2), SUMIFS(NewEmisData!H:H, NewEmisData!$A:$A, "LDV", NewEmisData!$B:$B, $A310, NewEmisData!$C:$C, $H310, NewEmisData!$D:$D, N$2))</f>
        <v>471.244671967888</v>
      </c>
      <c r="O310" s="335">
        <f>$I310*IF($G310="Pickup", SUMIFS(NewEmisData!I:I, NewEmisData!$A:$A, "Pickup", NewEmisData!$B:$B, $A310, NewEmisData!$C:$C, $H310, NewEmisData!$D:$D, O$2), SUMIFS(NewEmisData!I:I, NewEmisData!$A:$A, "LDV", NewEmisData!$B:$B, $A310, NewEmisData!$C:$C, $H310, NewEmisData!$D:$D, O$2))</f>
        <v>412.13992934500197</v>
      </c>
      <c r="P310" s="335">
        <f>$I310*IF($G310="Pickup", SUMIFS(NewEmisData!J:J, NewEmisData!$A:$A, "Pickup", NewEmisData!$B:$B, $A310, NewEmisData!$C:$C, $H310, NewEmisData!$D:$D, P$2), SUMIFS(NewEmisData!J:J, NewEmisData!$A:$A, "LDV", NewEmisData!$B:$B, $A310, NewEmisData!$C:$C, $H310, NewEmisData!$D:$D, P$2))</f>
        <v>382.15841850216998</v>
      </c>
      <c r="Q310" s="335">
        <f>$I310*IF($G310="Pickup", SUMIFS(NewEmisData!K:K, NewEmisData!$A:$A, "Pickup", NewEmisData!$B:$B, $A310, NewEmisData!$C:$C, $H310, NewEmisData!$D:$D, Q$2), SUMIFS(NewEmisData!K:K, NewEmisData!$A:$A, "LDV", NewEmisData!$B:$B, $A310, NewEmisData!$C:$C, $H310, NewEmisData!$D:$D, Q$2))</f>
        <v>369.00588961547999</v>
      </c>
      <c r="R310" s="335">
        <f>$I310*IF($G310="Pickup", SUMIFS(NewEmisData!L:L, NewEmisData!$A:$A, "Pickup", NewEmisData!$B:$B, $A310, NewEmisData!$C:$C, $H310, NewEmisData!$D:$D, R$2), SUMIFS(NewEmisData!L:L, NewEmisData!$A:$A, "LDV", NewEmisData!$B:$B, $A310, NewEmisData!$C:$C, $H310, NewEmisData!$D:$D, R$2))</f>
        <v>366.289622530256</v>
      </c>
      <c r="S310" s="335">
        <f>$I310*IF($G310="Pickup", SUMIFS(NewEmisData!M:M, NewEmisData!$A:$A, "Pickup", NewEmisData!$B:$B, $A310, NewEmisData!$C:$C, $H310, NewEmisData!$D:$D, S$2), SUMIFS(NewEmisData!M:M, NewEmisData!$A:$A, "LDV", NewEmisData!$B:$B, $A310, NewEmisData!$C:$C, $H310, NewEmisData!$D:$D, S$2))</f>
        <v>365.86844674955302</v>
      </c>
      <c r="T310" s="335">
        <v>0.27672218065037407</v>
      </c>
      <c r="U310" s="335">
        <f>$I310*IF($G310="Pickup", SUMIFS(NewEmisData!E:E, NewEmisData!$A:$A, "Pickup", NewEmisData!$B:$B, $A310, NewEmisData!$C:$C, $H310, NewEmisData!$D:$D, U$2), SUMIFS(NewEmisData!E:E, NewEmisData!$A:$A, "LDV", NewEmisData!$B:$B, $A310, NewEmisData!$C:$C, $H310, NewEmisData!$D:$D, U$2))</f>
        <v>1.0718533711852101</v>
      </c>
      <c r="V310" s="335">
        <f>$I310*IF($G310="Pickup", SUMIFS(NewEmisData!F:F, NewEmisData!$A:$A, "Pickup", NewEmisData!$B:$B, $A310, NewEmisData!$C:$C, $H310, NewEmisData!$D:$D, V$2), SUMIFS(NewEmisData!F:F, NewEmisData!$A:$A, "LDV", NewEmisData!$B:$B, $A310, NewEmisData!$C:$C, $H310, NewEmisData!$D:$D, V$2))</f>
        <v>0.36460893881337703</v>
      </c>
      <c r="W310" s="335">
        <f>$I310*IF($G310="Pickup", SUMIFS(NewEmisData!G:G, NewEmisData!$A:$A, "Pickup", NewEmisData!$B:$B, $A310, NewEmisData!$C:$C, $H310, NewEmisData!$D:$D, W$2), SUMIFS(NewEmisData!G:G, NewEmisData!$A:$A, "LDV", NewEmisData!$B:$B, $A310, NewEmisData!$C:$C, $H310, NewEmisData!$D:$D, W$2))</f>
        <v>0.21511450722659001</v>
      </c>
      <c r="X310" s="335">
        <f>$I310*IF($G310="Pickup", SUMIFS(NewEmisData!H:H, NewEmisData!$A:$A, "Pickup", NewEmisData!$B:$B, $A310, NewEmisData!$C:$C, $H310, NewEmisData!$D:$D, X$2), SUMIFS(NewEmisData!H:H, NewEmisData!$A:$A, "LDV", NewEmisData!$B:$B, $A310, NewEmisData!$C:$C, $H310, NewEmisData!$D:$D, X$2))</f>
        <v>0.139073943805895</v>
      </c>
      <c r="Y310" s="335">
        <f>$I310*IF($G310="Pickup", SUMIFS(NewEmisData!I:I, NewEmisData!$A:$A, "Pickup", NewEmisData!$B:$B, $A310, NewEmisData!$C:$C, $H310, NewEmisData!$D:$D, Y$2), SUMIFS(NewEmisData!I:I, NewEmisData!$A:$A, "LDV", NewEmisData!$B:$B, $A310, NewEmisData!$C:$C, $H310, NewEmisData!$D:$D, Y$2))</f>
        <v>9.3994703060775397E-2</v>
      </c>
      <c r="Z310" s="335">
        <f>$I310*IF($G310="Pickup", SUMIFS(NewEmisData!J:J, NewEmisData!$A:$A, "Pickup", NewEmisData!$B:$B, $A310, NewEmisData!$C:$C, $H310, NewEmisData!$D:$D, Z$2), SUMIFS(NewEmisData!J:J, NewEmisData!$A:$A, "LDV", NewEmisData!$B:$B, $A310, NewEmisData!$C:$C, $H310, NewEmisData!$D:$D, Z$2))</f>
        <v>6.4842069109482106E-2</v>
      </c>
      <c r="AA310" s="335">
        <f>$I310*IF($G310="Pickup", SUMIFS(NewEmisData!K:K, NewEmisData!$A:$A, "Pickup", NewEmisData!$B:$B, $A310, NewEmisData!$C:$C, $H310, NewEmisData!$D:$D, AA$2), SUMIFS(NewEmisData!K:K, NewEmisData!$A:$A, "LDV", NewEmisData!$B:$B, $A310, NewEmisData!$C:$C, $H310, NewEmisData!$D:$D, AA$2))</f>
        <v>5.3324297371198003E-2</v>
      </c>
      <c r="AB310" s="335">
        <f>$I310*IF($G310="Pickup", SUMIFS(NewEmisData!L:L, NewEmisData!$A:$A, "Pickup", NewEmisData!$B:$B, $A310, NewEmisData!$C:$C, $H310, NewEmisData!$D:$D, AB$2), SUMIFS(NewEmisData!L:L, NewEmisData!$A:$A, "LDV", NewEmisData!$B:$B, $A310, NewEmisData!$C:$C, $H310, NewEmisData!$D:$D, AB$2))</f>
        <v>5.1077075101125899E-2</v>
      </c>
      <c r="AC310" s="335">
        <f>$I310*IF($G310="Pickup", SUMIFS(NewEmisData!M:M, NewEmisData!$A:$A, "Pickup", NewEmisData!$B:$B, $A310, NewEmisData!$C:$C, $H310, NewEmisData!$D:$D, AC$2), SUMIFS(NewEmisData!M:M, NewEmisData!$A:$A, "LDV", NewEmisData!$B:$B, $A310, NewEmisData!$C:$C, $H310, NewEmisData!$D:$D, AC$2))</f>
        <v>5.0515001573367802E-2</v>
      </c>
      <c r="AD310" s="335">
        <v>6.1988464688476796E-2</v>
      </c>
      <c r="AE310" s="335">
        <f>$I310*IF($G310="Pickup", SUMIFS(NewEmisData!E:E, NewEmisData!$A:$A, "Pickup", NewEmisData!$B:$B, $A310, NewEmisData!$C:$C, $H310, NewEmisData!$D:$D, AE$2), SUMIFS(NewEmisData!E:E, NewEmisData!$A:$A, "LDV", NewEmisData!$B:$B, $A310, NewEmisData!$C:$C, $H310, NewEmisData!$D:$D, AE$2))</f>
        <v>1.1131330015415801E-2</v>
      </c>
      <c r="AF310" s="335">
        <f>$I310*IF($G310="Pickup", SUMIFS(NewEmisData!F:F, NewEmisData!$A:$A, "Pickup", NewEmisData!$B:$B, $A310, NewEmisData!$C:$C, $H310, NewEmisData!$D:$D, AF$2), SUMIFS(NewEmisData!F:F, NewEmisData!$A:$A, "LDV", NewEmisData!$B:$B, $A310, NewEmisData!$C:$C, $H310, NewEmisData!$D:$D, AF$2))</f>
        <v>1.0095400092945701E-2</v>
      </c>
      <c r="AG310" s="335">
        <f>$I310*IF($G310="Pickup", SUMIFS(NewEmisData!G:G, NewEmisData!$A:$A, "Pickup", NewEmisData!$B:$B, $A310, NewEmisData!$C:$C, $H310, NewEmisData!$D:$D, AG$2), SUMIFS(NewEmisData!G:G, NewEmisData!$A:$A, "LDV", NewEmisData!$B:$B, $A310, NewEmisData!$C:$C, $H310, NewEmisData!$D:$D, AG$2))</f>
        <v>8.0802908150159908E-3</v>
      </c>
      <c r="AH310" s="335">
        <f>$I310*IF($G310="Pickup", SUMIFS(NewEmisData!H:H, NewEmisData!$A:$A, "Pickup", NewEmisData!$B:$B, $A310, NewEmisData!$C:$C, $H310, NewEmisData!$D:$D, AH$2), SUMIFS(NewEmisData!H:H, NewEmisData!$A:$A, "LDV", NewEmisData!$B:$B, $A310, NewEmisData!$C:$C, $H310, NewEmisData!$D:$D, AH$2))</f>
        <v>6.7602528861516898E-3</v>
      </c>
      <c r="AI310" s="335">
        <f>$I310*IF($G310="Pickup", SUMIFS(NewEmisData!I:I, NewEmisData!$A:$A, "Pickup", NewEmisData!$B:$B, $A310, NewEmisData!$C:$C, $H310, NewEmisData!$D:$D, AI$2), SUMIFS(NewEmisData!I:I, NewEmisData!$A:$A, "LDV", NewEmisData!$B:$B, $A310, NewEmisData!$C:$C, $H310, NewEmisData!$D:$D, AI$2))</f>
        <v>5.91236027599469E-3</v>
      </c>
      <c r="AJ310" s="335">
        <f>$I310*IF($G310="Pickup", SUMIFS(NewEmisData!J:J, NewEmisData!$A:$A, "Pickup", NewEmisData!$B:$B, $A310, NewEmisData!$C:$C, $H310, NewEmisData!$D:$D, AJ$2), SUMIFS(NewEmisData!J:J, NewEmisData!$A:$A, "LDV", NewEmisData!$B:$B, $A310, NewEmisData!$C:$C, $H310, NewEmisData!$D:$D, AJ$2))</f>
        <v>5.4822597906763401E-3</v>
      </c>
      <c r="AK310" s="335">
        <f>$I310*IF($G310="Pickup", SUMIFS(NewEmisData!K:K, NewEmisData!$A:$A, "Pickup", NewEmisData!$B:$B, $A310, NewEmisData!$C:$C, $H310, NewEmisData!$D:$D, AK$2), SUMIFS(NewEmisData!K:K, NewEmisData!$A:$A, "LDV", NewEmisData!$B:$B, $A310, NewEmisData!$C:$C, $H310, NewEmisData!$D:$D, AK$2))</f>
        <v>5.2935788275333302E-3</v>
      </c>
      <c r="AL310" s="335">
        <f>$I310*IF($G310="Pickup", SUMIFS(NewEmisData!L:L, NewEmisData!$A:$A, "Pickup", NewEmisData!$B:$B, $A310, NewEmisData!$C:$C, $H310, NewEmisData!$D:$D, AL$2), SUMIFS(NewEmisData!L:L, NewEmisData!$A:$A, "LDV", NewEmisData!$B:$B, $A310, NewEmisData!$C:$C, $H310, NewEmisData!$D:$D, AL$2))</f>
        <v>5.2546135130106296E-3</v>
      </c>
      <c r="AM310" s="335">
        <f>$I310*IF($G310="Pickup", SUMIFS(NewEmisData!M:M, NewEmisData!$A:$A, "Pickup", NewEmisData!$B:$B, $A310, NewEmisData!$C:$C, $H310, NewEmisData!$D:$D, AM$2), SUMIFS(NewEmisData!M:M, NewEmisData!$A:$A, "LDV", NewEmisData!$B:$B, $A310, NewEmisData!$C:$C, $H310, NewEmisData!$D:$D, AM$2))</f>
        <v>5.2485706596045499E-3</v>
      </c>
      <c r="AN310" s="335">
        <v>1.7442083422488778E-3</v>
      </c>
      <c r="AO310" s="335">
        <f>$I310*IF($G310="Pickup", SUMIFS(NewEmisData!E:E, NewEmisData!$A:$A, "Pickup", NewEmisData!$B:$B, $A310, NewEmisData!$C:$C, $H310, NewEmisData!$D:$D, AO$2), SUMIFS(NewEmisData!E:E, NewEmisData!$A:$A, "LDV", NewEmisData!$B:$B, $A310, NewEmisData!$C:$C, $H310, NewEmisData!$D:$D, AO$2))</f>
        <v>8.4672967273815902E-2</v>
      </c>
      <c r="AP310" s="335">
        <f>$I310*IF($G310="Pickup", SUMIFS(NewEmisData!F:F, NewEmisData!$A:$A, "Pickup", NewEmisData!$B:$B, $A310, NewEmisData!$C:$C, $H310, NewEmisData!$D:$D, AP$2), SUMIFS(NewEmisData!F:F, NewEmisData!$A:$A, "LDV", NewEmisData!$B:$B, $A310, NewEmisData!$C:$C, $H310, NewEmisData!$D:$D, AP$2))</f>
        <v>8.05962896778539E-2</v>
      </c>
      <c r="AQ310" s="335">
        <f>$I310*IF($G310="Pickup", SUMIFS(NewEmisData!G:G, NewEmisData!$A:$A, "Pickup", NewEmisData!$B:$B, $A310, NewEmisData!$C:$C, $H310, NewEmisData!$D:$D, AQ$2), SUMIFS(NewEmisData!G:G, NewEmisData!$A:$A, "LDV", NewEmisData!$B:$B, $A310, NewEmisData!$C:$C, $H310, NewEmisData!$D:$D, AQ$2))</f>
        <v>8.8160367229529593E-2</v>
      </c>
      <c r="AR310" s="335">
        <f>$I310*IF($G310="Pickup", SUMIFS(NewEmisData!H:H, NewEmisData!$A:$A, "Pickup", NewEmisData!$B:$B, $A310, NewEmisData!$C:$C, $H310, NewEmisData!$D:$D, AR$2), SUMIFS(NewEmisData!H:H, NewEmisData!$A:$A, "LDV", NewEmisData!$B:$B, $A310, NewEmisData!$C:$C, $H310, NewEmisData!$D:$D, AR$2))</f>
        <v>8.6879117258843994E-2</v>
      </c>
      <c r="AS310" s="335">
        <f>$I310*IF($G310="Pickup", SUMIFS(NewEmisData!I:I, NewEmisData!$A:$A, "Pickup", NewEmisData!$B:$B, $A310, NewEmisData!$C:$C, $H310, NewEmisData!$D:$D, AS$2), SUMIFS(NewEmisData!I:I, NewEmisData!$A:$A, "LDV", NewEmisData!$B:$B, $A310, NewEmisData!$C:$C, $H310, NewEmisData!$D:$D, AS$2))</f>
        <v>8.54475878127927E-2</v>
      </c>
      <c r="AT310" s="335">
        <f>$I310*IF($G310="Pickup", SUMIFS(NewEmisData!J:J, NewEmisData!$A:$A, "Pickup", NewEmisData!$B:$B, $A310, NewEmisData!$C:$C, $H310, NewEmisData!$D:$D, AT$2), SUMIFS(NewEmisData!J:J, NewEmisData!$A:$A, "LDV", NewEmisData!$B:$B, $A310, NewEmisData!$C:$C, $H310, NewEmisData!$D:$D, AT$2))</f>
        <v>8.4196574123060697E-2</v>
      </c>
      <c r="AU310" s="335">
        <f>$I310*IF($G310="Pickup", SUMIFS(NewEmisData!K:K, NewEmisData!$A:$A, "Pickup", NewEmisData!$B:$B, $A310, NewEmisData!$C:$C, $H310, NewEmisData!$D:$D, AU$2), SUMIFS(NewEmisData!K:K, NewEmisData!$A:$A, "LDV", NewEmisData!$B:$B, $A310, NewEmisData!$C:$C, $H310, NewEmisData!$D:$D, AU$2))</f>
        <v>8.3484871045575698E-2</v>
      </c>
      <c r="AV310" s="335">
        <f>$I310*IF($G310="Pickup", SUMIFS(NewEmisData!L:L, NewEmisData!$A:$A, "Pickup", NewEmisData!$B:$B, $A310, NewEmisData!$C:$C, $H310, NewEmisData!$D:$D, AV$2), SUMIFS(NewEmisData!L:L, NewEmisData!$A:$A, "LDV", NewEmisData!$B:$B, $A310, NewEmisData!$C:$C, $H310, NewEmisData!$D:$D, AV$2))</f>
        <v>8.3214240833257597E-2</v>
      </c>
      <c r="AW310" s="335">
        <f>$I310*IF($G310="Pickup", SUMIFS(NewEmisData!M:M, NewEmisData!$A:$A, "Pickup", NewEmisData!$B:$B, $A310, NewEmisData!$C:$C, $H310, NewEmisData!$D:$D, AW$2), SUMIFS(NewEmisData!M:M, NewEmisData!$A:$A, "LDV", NewEmisData!$B:$B, $A310, NewEmisData!$C:$C, $H310, NewEmisData!$D:$D, AW$2))</f>
        <v>8.3146851731389901E-2</v>
      </c>
      <c r="AX310" s="335">
        <v>4.7629366333098749E-2</v>
      </c>
      <c r="AY310" s="335">
        <f>$I310*IF($G310="Pickup", SUMIFS(NewEmisData!E:E, NewEmisData!$A:$A, "Pickup", NewEmisData!$B:$B, $A310, NewEmisData!$C:$C, $H310, NewEmisData!$D:$D, AY$2), SUMIFS(NewEmisData!E:E, NewEmisData!$A:$A, "LDV", NewEmisData!$B:$B, $A310, NewEmisData!$C:$C, $H310, NewEmisData!$D:$D, AY$2))</f>
        <v>1.9937709526913299E-2</v>
      </c>
      <c r="AZ310" s="335">
        <f>$I310*IF($G310="Pickup", SUMIFS(NewEmisData!F:F, NewEmisData!$A:$A, "Pickup", NewEmisData!$B:$B, $A310, NewEmisData!$C:$C, $H310, NewEmisData!$D:$D, AZ$2), SUMIFS(NewEmisData!F:F, NewEmisData!$A:$A, "LDV", NewEmisData!$B:$B, $A310, NewEmisData!$C:$C, $H310, NewEmisData!$D:$D, AZ$2))</f>
        <v>1.6339868026240802E-2</v>
      </c>
      <c r="BA310" s="335">
        <f>$I310*IF($G310="Pickup", SUMIFS(NewEmisData!G:G, NewEmisData!$A:$A, "Pickup", NewEmisData!$B:$B, $A310, NewEmisData!$C:$C, $H310, NewEmisData!$D:$D, BA$2), SUMIFS(NewEmisData!G:G, NewEmisData!$A:$A, "LDV", NewEmisData!$B:$B, $A310, NewEmisData!$C:$C, $H310, NewEmisData!$D:$D, BA$2))</f>
        <v>1.6728363465573801E-2</v>
      </c>
      <c r="BB310" s="335">
        <f>$I310*IF($G310="Pickup", SUMIFS(NewEmisData!H:H, NewEmisData!$A:$A, "Pickup", NewEmisData!$B:$B, $A310, NewEmisData!$C:$C, $H310, NewEmisData!$D:$D, BB$2), SUMIFS(NewEmisData!H:H, NewEmisData!$A:$A, "LDV", NewEmisData!$B:$B, $A310, NewEmisData!$C:$C, $H310, NewEmisData!$D:$D, BB$2))</f>
        <v>1.55904538446416E-2</v>
      </c>
      <c r="BC310" s="335">
        <f>$I310*IF($G310="Pickup", SUMIFS(NewEmisData!I:I, NewEmisData!$A:$A, "Pickup", NewEmisData!$B:$B, $A310, NewEmisData!$C:$C, $H310, NewEmisData!$D:$D, BC$2), SUMIFS(NewEmisData!I:I, NewEmisData!$A:$A, "LDV", NewEmisData!$B:$B, $A310, NewEmisData!$C:$C, $H310, NewEmisData!$D:$D, BC$2))</f>
        <v>1.4321167303148301E-2</v>
      </c>
      <c r="BD310" s="335">
        <f>$I310*IF($G310="Pickup", SUMIFS(NewEmisData!J:J, NewEmisData!$A:$A, "Pickup", NewEmisData!$B:$B, $A310, NewEmisData!$C:$C, $H310, NewEmisData!$D:$D, BD$2), SUMIFS(NewEmisData!J:J, NewEmisData!$A:$A, "LDV", NewEmisData!$B:$B, $A310, NewEmisData!$C:$C, $H310, NewEmisData!$D:$D, BD$2))</f>
        <v>1.3213602203576201E-2</v>
      </c>
      <c r="BE310" s="335">
        <f>$I310*IF($G310="Pickup", SUMIFS(NewEmisData!K:K, NewEmisData!$A:$A, "Pickup", NewEmisData!$B:$B, $A310, NewEmisData!$C:$C, $H310, NewEmisData!$D:$D, BE$2), SUMIFS(NewEmisData!K:K, NewEmisData!$A:$A, "LDV", NewEmisData!$B:$B, $A310, NewEmisData!$C:$C, $H310, NewEmisData!$D:$D, BE$2))</f>
        <v>1.2583846199447499E-2</v>
      </c>
      <c r="BF310" s="335">
        <f>$I310*IF($G310="Pickup", SUMIFS(NewEmisData!L:L, NewEmisData!$A:$A, "Pickup", NewEmisData!$B:$B, $A310, NewEmisData!$C:$C, $H310, NewEmisData!$D:$D, BF$2), SUMIFS(NewEmisData!L:L, NewEmisData!$A:$A, "LDV", NewEmisData!$B:$B, $A310, NewEmisData!$C:$C, $H310, NewEmisData!$D:$D, BF$2))</f>
        <v>1.2344410378048599E-2</v>
      </c>
      <c r="BG310" s="335">
        <f>$I310*IF($G310="Pickup", SUMIFS(NewEmisData!M:M, NewEmisData!$A:$A, "Pickup", NewEmisData!$B:$B, $A310, NewEmisData!$C:$C, $H310, NewEmisData!$D:$D, BG$2), SUMIFS(NewEmisData!M:M, NewEmisData!$A:$A, "LDV", NewEmisData!$B:$B, $A310, NewEmisData!$C:$C, $H310, NewEmisData!$D:$D, BG$2))</f>
        <v>1.2284860332200101E-2</v>
      </c>
      <c r="BH310" s="335">
        <v>9.4789149915835945E-3</v>
      </c>
      <c r="BI310" s="335">
        <f>$I310*IF($G310="Pickup", SUMIFS(NewEmisData!E:E, NewEmisData!$A:$A, "Pickup", NewEmisData!$B:$B, $A310, NewEmisData!$C:$C, $H310, NewEmisData!$D:$D, BI$2), SUMIFS(NewEmisData!E:E, NewEmisData!$A:$A, "LDV", NewEmisData!$B:$B, $A310, NewEmisData!$C:$C, $H310, NewEmisData!$D:$D, BI$2))</f>
        <v>8.3724484739757798</v>
      </c>
      <c r="BJ310" s="335">
        <f>$I310*IF($G310="Pickup", SUMIFS(NewEmisData!F:F, NewEmisData!$A:$A, "Pickup", NewEmisData!$B:$B, $A310, NewEmisData!$C:$C, $H310, NewEmisData!$D:$D, BJ$2), SUMIFS(NewEmisData!F:F, NewEmisData!$A:$A, "LDV", NewEmisData!$B:$B, $A310, NewEmisData!$C:$C, $H310, NewEmisData!$D:$D, BJ$2))</f>
        <v>4.1627465742497201</v>
      </c>
      <c r="BK310" s="335">
        <f>$I310*IF($G310="Pickup", SUMIFS(NewEmisData!G:G, NewEmisData!$A:$A, "Pickup", NewEmisData!$B:$B, $A310, NewEmisData!$C:$C, $H310, NewEmisData!$D:$D, BK$2), SUMIFS(NewEmisData!G:G, NewEmisData!$A:$A, "LDV", NewEmisData!$B:$B, $A310, NewEmisData!$C:$C, $H310, NewEmisData!$D:$D, BK$2))</f>
        <v>3.1751202223930601</v>
      </c>
      <c r="BL310" s="335">
        <f>$I310*IF($G310="Pickup", SUMIFS(NewEmisData!H:H, NewEmisData!$A:$A, "Pickup", NewEmisData!$B:$B, $A310, NewEmisData!$C:$C, $H310, NewEmisData!$D:$D, BL$2), SUMIFS(NewEmisData!H:H, NewEmisData!$A:$A, "LDV", NewEmisData!$B:$B, $A310, NewEmisData!$C:$C, $H310, NewEmisData!$D:$D, BL$2))</f>
        <v>2.4249939689765201</v>
      </c>
      <c r="BM310" s="335">
        <f>$I310*IF($G310="Pickup", SUMIFS(NewEmisData!I:I, NewEmisData!$A:$A, "Pickup", NewEmisData!$B:$B, $A310, NewEmisData!$C:$C, $H310, NewEmisData!$D:$D, BM$2), SUMIFS(NewEmisData!I:I, NewEmisData!$A:$A, "LDV", NewEmisData!$B:$B, $A310, NewEmisData!$C:$C, $H310, NewEmisData!$D:$D, BM$2))</f>
        <v>1.70690688791968</v>
      </c>
      <c r="BN310" s="335">
        <f>$I310*IF($G310="Pickup", SUMIFS(NewEmisData!J:J, NewEmisData!$A:$A, "Pickup", NewEmisData!$B:$B, $A310, NewEmisData!$C:$C, $H310, NewEmisData!$D:$D, BN$2), SUMIFS(NewEmisData!J:J, NewEmisData!$A:$A, "LDV", NewEmisData!$B:$B, $A310, NewEmisData!$C:$C, $H310, NewEmisData!$D:$D, BN$2))</f>
        <v>1.2514395964623399</v>
      </c>
      <c r="BO310" s="335">
        <f>$I310*IF($G310="Pickup", SUMIFS(NewEmisData!K:K, NewEmisData!$A:$A, "Pickup", NewEmisData!$B:$B, $A310, NewEmisData!$C:$C, $H310, NewEmisData!$D:$D, BO$2), SUMIFS(NewEmisData!K:K, NewEmisData!$A:$A, "LDV", NewEmisData!$B:$B, $A310, NewEmisData!$C:$C, $H310, NewEmisData!$D:$D, BO$2))</f>
        <v>1.08513363287536</v>
      </c>
      <c r="BP310" s="335">
        <f>$I310*IF($G310="Pickup", SUMIFS(NewEmisData!L:L, NewEmisData!$A:$A, "Pickup", NewEmisData!$B:$B, $A310, NewEmisData!$C:$C, $H310, NewEmisData!$D:$D, BP$2), SUMIFS(NewEmisData!L:L, NewEmisData!$A:$A, "LDV", NewEmisData!$B:$B, $A310, NewEmisData!$C:$C, $H310, NewEmisData!$D:$D, BP$2))</f>
        <v>1.0523853124874001</v>
      </c>
      <c r="BQ310" s="335">
        <f>$I310*IF($G310="Pickup", SUMIFS(NewEmisData!M:M, NewEmisData!$A:$A, "Pickup", NewEmisData!$B:$B, $A310, NewEmisData!$C:$C, $H310, NewEmisData!$D:$D, BQ$2), SUMIFS(NewEmisData!M:M, NewEmisData!$A:$A, "LDV", NewEmisData!$B:$B, $A310, NewEmisData!$C:$C, $H310, NewEmisData!$D:$D, BQ$2))</f>
        <v>1.0428628562345901</v>
      </c>
      <c r="BR310" s="335">
        <v>1.6588293829830492</v>
      </c>
      <c r="BS310" s="335">
        <f>$I310*IF($G310="Pickup", SUMIFS(NewEmisData!E:E, NewEmisData!$A:$A, "Pickup", NewEmisData!$B:$B, $A310, NewEmisData!$C:$C, $H310, NewEmisData!$D:$D, BS$2), SUMIFS(NewEmisData!E:E, NewEmisData!$A:$A, "LDV", NewEmisData!$B:$B, $A310, NewEmisData!$C:$C, $H310, NewEmisData!$D:$D, BS$2))</f>
        <v>0.75410467086382504</v>
      </c>
      <c r="BT310" s="335">
        <f>$I310*IF($G310="Pickup", SUMIFS(NewEmisData!F:F, NewEmisData!$A:$A, "Pickup", NewEmisData!$B:$B, $A310, NewEmisData!$C:$C, $H310, NewEmisData!$D:$D, BT$2), SUMIFS(NewEmisData!F:F, NewEmisData!$A:$A, "LDV", NewEmisData!$B:$B, $A310, NewEmisData!$C:$C, $H310, NewEmisData!$D:$D, BT$2))</f>
        <v>0.30716529341050203</v>
      </c>
      <c r="BU310" s="335">
        <f>$I310*IF($G310="Pickup", SUMIFS(NewEmisData!G:G, NewEmisData!$A:$A, "Pickup", NewEmisData!$B:$B, $A310, NewEmisData!$C:$C, $H310, NewEmisData!$D:$D, BU$2), SUMIFS(NewEmisData!G:G, NewEmisData!$A:$A, "LDV", NewEmisData!$B:$B, $A310, NewEmisData!$C:$C, $H310, NewEmisData!$D:$D, BU$2))</f>
        <v>0.218458543904193</v>
      </c>
      <c r="BV310" s="335">
        <f>$I310*IF($G310="Pickup", SUMIFS(NewEmisData!H:H, NewEmisData!$A:$A, "Pickup", NewEmisData!$B:$B, $A310, NewEmisData!$C:$C, $H310, NewEmisData!$D:$D, BV$2), SUMIFS(NewEmisData!H:H, NewEmisData!$A:$A, "LDV", NewEmisData!$B:$B, $A310, NewEmisData!$C:$C, $H310, NewEmisData!$D:$D, BV$2))</f>
        <v>0.174207304630736</v>
      </c>
      <c r="BW310" s="335">
        <f>$I310*IF($G310="Pickup", SUMIFS(NewEmisData!I:I, NewEmisData!$A:$A, "Pickup", NewEmisData!$B:$B, $A310, NewEmisData!$C:$C, $H310, NewEmisData!$D:$D, BW$2), SUMIFS(NewEmisData!I:I, NewEmisData!$A:$A, "LDV", NewEmisData!$B:$B, $A310, NewEmisData!$C:$C, $H310, NewEmisData!$D:$D, BW$2))</f>
        <v>0.13536180371571599</v>
      </c>
      <c r="BX310" s="335">
        <f>$I310*IF($G310="Pickup", SUMIFS(NewEmisData!J:J, NewEmisData!$A:$A, "Pickup", NewEmisData!$B:$B, $A310, NewEmisData!$C:$C, $H310, NewEmisData!$D:$D, BX$2), SUMIFS(NewEmisData!J:J, NewEmisData!$A:$A, "LDV", NewEmisData!$B:$B, $A310, NewEmisData!$C:$C, $H310, NewEmisData!$D:$D, BX$2))</f>
        <v>0.11114380654549</v>
      </c>
      <c r="BY310" s="335">
        <f>$I310*IF($G310="Pickup", SUMIFS(NewEmisData!K:K, NewEmisData!$A:$A, "Pickup", NewEmisData!$B:$B, $A310, NewEmisData!$C:$C, $H310, NewEmisData!$D:$D, BY$2), SUMIFS(NewEmisData!K:K, NewEmisData!$A:$A, "LDV", NewEmisData!$B:$B, $A310, NewEmisData!$C:$C, $H310, NewEmisData!$D:$D, BY$2))</f>
        <v>0.10034512501771201</v>
      </c>
      <c r="BZ310" s="335">
        <f>$I310*IF($G310="Pickup", SUMIFS(NewEmisData!L:L, NewEmisData!$A:$A, "Pickup", NewEmisData!$B:$B, $A310, NewEmisData!$C:$C, $H310, NewEmisData!$D:$D, BZ$2), SUMIFS(NewEmisData!L:L, NewEmisData!$A:$A, "LDV", NewEmisData!$B:$B, $A310, NewEmisData!$C:$C, $H310, NewEmisData!$D:$D, BZ$2))</f>
        <v>9.7817067770384694E-2</v>
      </c>
      <c r="CA310" s="335">
        <f>$I310*IF($G310="Pickup", SUMIFS(NewEmisData!M:M, NewEmisData!$A:$A, "Pickup", NewEmisData!$B:$B, $A310, NewEmisData!$C:$C, $H310, NewEmisData!$D:$D, CA$2), SUMIFS(NewEmisData!M:M, NewEmisData!$A:$A, "LDV", NewEmisData!$B:$B, $A310, NewEmisData!$C:$C, $H310, NewEmisData!$D:$D, CA$2))</f>
        <v>9.6958015755652494E-2</v>
      </c>
      <c r="CB310" s="335">
        <v>0.10573121882292051</v>
      </c>
      <c r="CC310" s="335">
        <f>$I310*IF($G310="Pickup", SUMIFS(NewEmisData!E:E, NewEmisData!$A:$A, "Pickup", NewEmisData!$B:$B, $A310, NewEmisData!$C:$C, $H310, NewEmisData!$D:$D, CC$2), SUMIFS(NewEmisData!E:E, NewEmisData!$A:$A, "LDV", NewEmisData!$B:$B, $A310, NewEmisData!$C:$C, $H310, NewEmisData!$D:$D, CC$2))</f>
        <v>4.0733963003343997E-2</v>
      </c>
      <c r="CD310" s="335">
        <f>$I310*IF($G310="Pickup", SUMIFS(NewEmisData!F:F, NewEmisData!$A:$A, "Pickup", NewEmisData!$B:$B, $A310, NewEmisData!$C:$C, $H310, NewEmisData!$D:$D, CD$2), SUMIFS(NewEmisData!F:F, NewEmisData!$A:$A, "LDV", NewEmisData!$B:$B, $A310, NewEmisData!$C:$C, $H310, NewEmisData!$D:$D, CD$2))</f>
        <v>2.6884307806253501E-2</v>
      </c>
      <c r="CE310" s="335">
        <f>$I310*IF($G310="Pickup", SUMIFS(NewEmisData!G:G, NewEmisData!$A:$A, "Pickup", NewEmisData!$B:$B, $A310, NewEmisData!$C:$C, $H310, NewEmisData!$D:$D, CE$2), SUMIFS(NewEmisData!G:G, NewEmisData!$A:$A, "LDV", NewEmisData!$B:$B, $A310, NewEmisData!$C:$C, $H310, NewEmisData!$D:$D, CE$2))</f>
        <v>2.76712883842389E-2</v>
      </c>
      <c r="CF310" s="335">
        <f>$I310*IF($G310="Pickup", SUMIFS(NewEmisData!H:H, NewEmisData!$A:$A, "Pickup", NewEmisData!$B:$B, $A310, NewEmisData!$C:$C, $H310, NewEmisData!$D:$D, CF$2), SUMIFS(NewEmisData!H:H, NewEmisData!$A:$A, "LDV", NewEmisData!$B:$B, $A310, NewEmisData!$C:$C, $H310, NewEmisData!$D:$D, CF$2))</f>
        <v>2.6800927526971399E-2</v>
      </c>
      <c r="CG310" s="335">
        <f>$I310*IF($G310="Pickup", SUMIFS(NewEmisData!I:I, NewEmisData!$A:$A, "Pickup", NewEmisData!$B:$B, $A310, NewEmisData!$C:$C, $H310, NewEmisData!$D:$D, CG$2), SUMIFS(NewEmisData!I:I, NewEmisData!$A:$A, "LDV", NewEmisData!$B:$B, $A310, NewEmisData!$C:$C, $H310, NewEmisData!$D:$D, CG$2))</f>
        <v>2.6625500716845999E-2</v>
      </c>
      <c r="CH310" s="335">
        <f>$I310*IF($G310="Pickup", SUMIFS(NewEmisData!J:J, NewEmisData!$A:$A, "Pickup", NewEmisData!$B:$B, $A310, NewEmisData!$C:$C, $H310, NewEmisData!$D:$D, CH$2), SUMIFS(NewEmisData!J:J, NewEmisData!$A:$A, "LDV", NewEmisData!$B:$B, $A310, NewEmisData!$C:$C, $H310, NewEmisData!$D:$D, CH$2))</f>
        <v>2.6517187664905299E-2</v>
      </c>
      <c r="CI310" s="335">
        <f>$I310*IF($G310="Pickup", SUMIFS(NewEmisData!K:K, NewEmisData!$A:$A, "Pickup", NewEmisData!$B:$B, $A310, NewEmisData!$C:$C, $H310, NewEmisData!$D:$D, CI$2), SUMIFS(NewEmisData!K:K, NewEmisData!$A:$A, "LDV", NewEmisData!$B:$B, $A310, NewEmisData!$C:$C, $H310, NewEmisData!$D:$D, CI$2))</f>
        <v>2.6514765121336398E-2</v>
      </c>
      <c r="CJ310" s="335">
        <f>$I310*IF($G310="Pickup", SUMIFS(NewEmisData!L:L, NewEmisData!$A:$A, "Pickup", NewEmisData!$B:$B, $A310, NewEmisData!$C:$C, $H310, NewEmisData!$D:$D, CJ$2), SUMIFS(NewEmisData!L:L, NewEmisData!$A:$A, "LDV", NewEmisData!$B:$B, $A310, NewEmisData!$C:$C, $H310, NewEmisData!$D:$D, CJ$2))</f>
        <v>2.6514982004052799E-2</v>
      </c>
      <c r="CK310" s="335">
        <f>$I310*IF($G310="Pickup", SUMIFS(NewEmisData!M:M, NewEmisData!$A:$A, "Pickup", NewEmisData!$B:$B, $A310, NewEmisData!$C:$C, $H310, NewEmisData!$D:$D, CK$2), SUMIFS(NewEmisData!M:M, NewEmisData!$A:$A, "LDV", NewEmisData!$B:$B, $A310, NewEmisData!$C:$C, $H310, NewEmisData!$D:$D, CK$2))</f>
        <v>2.6514840985617901E-2</v>
      </c>
      <c r="CL310" s="335">
        <v>2.2881070645398207E-2</v>
      </c>
      <c r="CM310" s="335">
        <f>$I310*IF($G310="Pickup", SUMIFS(NewEmisData!E:E, NewEmisData!$A:$A, "Pickup", NewEmisData!$B:$B, $A310, NewEmisData!$C:$C, $H310, NewEmisData!$D:$D, CM$2), SUMIFS(NewEmisData!E:E, NewEmisData!$A:$A, "LDV", NewEmisData!$B:$B, $A310, NewEmisData!$C:$C, $H310, NewEmisData!$D:$D, CM$2))</f>
        <v>3.2554396642423301E-2</v>
      </c>
      <c r="CN310" s="335">
        <f>$I310*IF($G310="Pickup", SUMIFS(NewEmisData!F:F, NewEmisData!$A:$A, "Pickup", NewEmisData!$B:$B, $A310, NewEmisData!$C:$C, $H310, NewEmisData!$D:$D, CN$2), SUMIFS(NewEmisData!F:F, NewEmisData!$A:$A, "LDV", NewEmisData!$B:$B, $A310, NewEmisData!$C:$C, $H310, NewEmisData!$D:$D, CN$2))</f>
        <v>1.6017649581510501E-2</v>
      </c>
      <c r="CO310" s="335">
        <f>$I310*IF($G310="Pickup", SUMIFS(NewEmisData!G:G, NewEmisData!$A:$A, "Pickup", NewEmisData!$B:$B, $A310, NewEmisData!$C:$C, $H310, NewEmisData!$D:$D, CO$2), SUMIFS(NewEmisData!G:G, NewEmisData!$A:$A, "LDV", NewEmisData!$B:$B, $A310, NewEmisData!$C:$C, $H310, NewEmisData!$D:$D, CO$2))</f>
        <v>1.28180229048352E-2</v>
      </c>
      <c r="CP310" s="335">
        <f>$I310*IF($G310="Pickup", SUMIFS(NewEmisData!H:H, NewEmisData!$A:$A, "Pickup", NewEmisData!$B:$B, $A310, NewEmisData!$C:$C, $H310, NewEmisData!$D:$D, CP$2), SUMIFS(NewEmisData!H:H, NewEmisData!$A:$A, "LDV", NewEmisData!$B:$B, $A310, NewEmisData!$C:$C, $H310, NewEmisData!$D:$D, CP$2))</f>
        <v>1.0583305909777799E-2</v>
      </c>
      <c r="CQ310" s="335">
        <f>$I310*IF($G310="Pickup", SUMIFS(NewEmisData!I:I, NewEmisData!$A:$A, "Pickup", NewEmisData!$B:$B, $A310, NewEmisData!$C:$C, $H310, NewEmisData!$D:$D, CQ$2), SUMIFS(NewEmisData!I:I, NewEmisData!$A:$A, "LDV", NewEmisData!$B:$B, $A310, NewEmisData!$C:$C, $H310, NewEmisData!$D:$D, CQ$2))</f>
        <v>9.8706266624545898E-3</v>
      </c>
      <c r="CR310" s="335">
        <f>$I310*IF($G310="Pickup", SUMIFS(NewEmisData!J:J, NewEmisData!$A:$A, "Pickup", NewEmisData!$B:$B, $A310, NewEmisData!$C:$C, $H310, NewEmisData!$D:$D, CR$2), SUMIFS(NewEmisData!J:J, NewEmisData!$A:$A, "LDV", NewEmisData!$B:$B, $A310, NewEmisData!$C:$C, $H310, NewEmisData!$D:$D, CR$2))</f>
        <v>9.6808540163978701E-3</v>
      </c>
      <c r="CS310" s="335">
        <f>$I310*IF($G310="Pickup", SUMIFS(NewEmisData!K:K, NewEmisData!$A:$A, "Pickup", NewEmisData!$B:$B, $A310, NewEmisData!$C:$C, $H310, NewEmisData!$D:$D, CS$2), SUMIFS(NewEmisData!K:K, NewEmisData!$A:$A, "LDV", NewEmisData!$B:$B, $A310, NewEmisData!$C:$C, $H310, NewEmisData!$D:$D, CS$2))</f>
        <v>9.6638213571883201E-3</v>
      </c>
      <c r="CT310" s="335">
        <f>$I310*IF($G310="Pickup", SUMIFS(NewEmisData!L:L, NewEmisData!$A:$A, "Pickup", NewEmisData!$B:$B, $A310, NewEmisData!$C:$C, $H310, NewEmisData!$D:$D, CT$2), SUMIFS(NewEmisData!L:L, NewEmisData!$A:$A, "LDV", NewEmisData!$B:$B, $A310, NewEmisData!$C:$C, $H310, NewEmisData!$D:$D, CT$2))</f>
        <v>9.6518757254844302E-3</v>
      </c>
      <c r="CU310" s="335">
        <f>$I310*IF($G310="Pickup", SUMIFS(NewEmisData!M:M, NewEmisData!$A:$A, "Pickup", NewEmisData!$B:$B, $A310, NewEmisData!$C:$C, $H310, NewEmisData!$D:$D, CU$2), SUMIFS(NewEmisData!M:M, NewEmisData!$A:$A, "LDV", NewEmisData!$B:$B, $A310, NewEmisData!$C:$C, $H310, NewEmisData!$D:$D, CU$2))</f>
        <v>9.6517300620170606E-3</v>
      </c>
      <c r="CV310" s="335">
        <v>6.9734009009235556E-3</v>
      </c>
      <c r="CW310" s="335">
        <v>4.0498104655261064E-3</v>
      </c>
      <c r="CX310" s="335">
        <v>2.5030350838759993E-3</v>
      </c>
      <c r="CY310" s="335">
        <v>2.1151214403419519E-3</v>
      </c>
      <c r="CZ310" s="335">
        <v>1.7489979687569375E-3</v>
      </c>
      <c r="DA310" s="335">
        <v>1.340486996695321E-3</v>
      </c>
      <c r="DB310" s="335">
        <v>1.0553769116342638E-3</v>
      </c>
      <c r="DC310" s="335">
        <v>1.0132227560056145E-3</v>
      </c>
      <c r="DD310" s="335">
        <v>1.0003159541004489E-3</v>
      </c>
      <c r="DE310" s="335">
        <v>9.9860782000699166E-4</v>
      </c>
      <c r="DF310" s="335">
        <v>9.9860782000699166E-4</v>
      </c>
      <c r="DG310" s="335">
        <f>$I310*IF($G310="Pickup", SUMIFS(NewEmisData!E:E, NewEmisData!$A:$A, "Pickup", NewEmisData!$B:$B, $A310, NewEmisData!$C:$C, $H310, NewEmisData!$D:$D, DG$2), SUMIFS(NewEmisData!E:E, NewEmisData!$A:$A, "LDV", NewEmisData!$B:$B, $A310, NewEmisData!$C:$C, $H310, NewEmisData!$D:$D, DG$2))</f>
        <v>0</v>
      </c>
      <c r="DH310" s="335">
        <f>$I310*IF($G310="Pickup", SUMIFS(NewEmisData!F:F, NewEmisData!$A:$A, "Pickup", NewEmisData!$B:$B, $A310, NewEmisData!$C:$C, $H310, NewEmisData!$D:$D, DH$2), SUMIFS(NewEmisData!F:F, NewEmisData!$A:$A, "LDV", NewEmisData!$B:$B, $A310, NewEmisData!$C:$C, $H310, NewEmisData!$D:$D, DH$2))</f>
        <v>0</v>
      </c>
      <c r="DI310" s="335">
        <f>$I310*IF($G310="Pickup", SUMIFS(NewEmisData!G:G, NewEmisData!$A:$A, "Pickup", NewEmisData!$B:$B, $A310, NewEmisData!$C:$C, $H310, NewEmisData!$D:$D, DI$2), SUMIFS(NewEmisData!G:G, NewEmisData!$A:$A, "LDV", NewEmisData!$B:$B, $A310, NewEmisData!$C:$C, $H310, NewEmisData!$D:$D, DI$2))</f>
        <v>0</v>
      </c>
      <c r="DJ310" s="335">
        <f>$I310*IF($G310="Pickup", SUMIFS(NewEmisData!H:H, NewEmisData!$A:$A, "Pickup", NewEmisData!$B:$B, $A310, NewEmisData!$C:$C, $H310, NewEmisData!$D:$D, DJ$2), SUMIFS(NewEmisData!H:H, NewEmisData!$A:$A, "LDV", NewEmisData!$B:$B, $A310, NewEmisData!$C:$C, $H310, NewEmisData!$D:$D, DJ$2))</f>
        <v>0</v>
      </c>
      <c r="DK310" s="335">
        <f>$I310*IF($G310="Pickup", SUMIFS(NewEmisData!I:I, NewEmisData!$A:$A, "Pickup", NewEmisData!$B:$B, $A310, NewEmisData!$C:$C, $H310, NewEmisData!$D:$D, DK$2), SUMIFS(NewEmisData!I:I, NewEmisData!$A:$A, "LDV", NewEmisData!$B:$B, $A310, NewEmisData!$C:$C, $H310, NewEmisData!$D:$D, DK$2))</f>
        <v>0</v>
      </c>
      <c r="DL310" s="335">
        <f>$I310*IF($G310="Pickup", SUMIFS(NewEmisData!J:J, NewEmisData!$A:$A, "Pickup", NewEmisData!$B:$B, $A310, NewEmisData!$C:$C, $H310, NewEmisData!$D:$D, DL$2), SUMIFS(NewEmisData!J:J, NewEmisData!$A:$A, "LDV", NewEmisData!$B:$B, $A310, NewEmisData!$C:$C, $H310, NewEmisData!$D:$D, DL$2))</f>
        <v>0</v>
      </c>
      <c r="DM310" s="335">
        <f>$I310*IF($G310="Pickup", SUMIFS(NewEmisData!K:K, NewEmisData!$A:$A, "Pickup", NewEmisData!$B:$B, $A310, NewEmisData!$C:$C, $H310, NewEmisData!$D:$D, DM$2), SUMIFS(NewEmisData!K:K, NewEmisData!$A:$A, "LDV", NewEmisData!$B:$B, $A310, NewEmisData!$C:$C, $H310, NewEmisData!$D:$D, DM$2))</f>
        <v>0</v>
      </c>
      <c r="DN310" s="335">
        <f>$I310*IF($G310="Pickup", SUMIFS(NewEmisData!L:L, NewEmisData!$A:$A, "Pickup", NewEmisData!$B:$B, $A310, NewEmisData!$C:$C, $H310, NewEmisData!$D:$D, DN$2), SUMIFS(NewEmisData!L:L, NewEmisData!$A:$A, "LDV", NewEmisData!$B:$B, $A310, NewEmisData!$C:$C, $H310, NewEmisData!$D:$D, DN$2))</f>
        <v>0</v>
      </c>
      <c r="DO310" s="335">
        <f>$I310*IF($G310="Pickup", SUMIFS(NewEmisData!M:M, NewEmisData!$A:$A, "Pickup", NewEmisData!$B:$B, $A310, NewEmisData!$C:$C, $H310, NewEmisData!$D:$D, DO$2), SUMIFS(NewEmisData!M:M, NewEmisData!$A:$A, "LDV", NewEmisData!$B:$B, $A310, NewEmisData!$C:$C, $H310, NewEmisData!$D:$D, DO$2))</f>
        <v>0</v>
      </c>
      <c r="DP310" s="335">
        <v>2.023129771030282E-3</v>
      </c>
      <c r="DQ310" s="335">
        <f>$I310*IF($G310="Pickup", SUMIFS(NewEmisData!E:E, NewEmisData!$A:$A, "Pickup", NewEmisData!$B:$B, $A310, NewEmisData!$C:$C, $H310, NewEmisData!$D:$D, DQ$2), SUMIFS(NewEmisData!E:E, NewEmisData!$A:$A, "LDV", NewEmisData!$B:$B, $A310, NewEmisData!$C:$C, $H310, NewEmisData!$D:$D, DQ$2))</f>
        <v>2.6956018112566399E-2</v>
      </c>
      <c r="DR310" s="335">
        <f>$I310*IF($G310="Pickup", SUMIFS(NewEmisData!F:F, NewEmisData!$A:$A, "Pickup", NewEmisData!$B:$B, $A310, NewEmisData!$C:$C, $H310, NewEmisData!$D:$D, DR$2), SUMIFS(NewEmisData!F:F, NewEmisData!$A:$A, "LDV", NewEmisData!$B:$B, $A310, NewEmisData!$C:$C, $H310, NewEmisData!$D:$D, DR$2))</f>
        <v>1.34658307347327E-2</v>
      </c>
      <c r="DS310" s="335">
        <f>$I310*IF($G310="Pickup", SUMIFS(NewEmisData!G:G, NewEmisData!$A:$A, "Pickup", NewEmisData!$B:$B, $A310, NewEmisData!$C:$C, $H310, NewEmisData!$D:$D, DS$2), SUMIFS(NewEmisData!G:G, NewEmisData!$A:$A, "LDV", NewEmisData!$B:$B, $A310, NewEmisData!$C:$C, $H310, NewEmisData!$D:$D, DS$2))</f>
        <v>9.3894603021837404E-3</v>
      </c>
      <c r="DT310" s="335">
        <f>$I310*IF($G310="Pickup", SUMIFS(NewEmisData!H:H, NewEmisData!$A:$A, "Pickup", NewEmisData!$B:$B, $A310, NewEmisData!$C:$C, $H310, NewEmisData!$D:$D, DT$2), SUMIFS(NewEmisData!H:H, NewEmisData!$A:$A, "LDV", NewEmisData!$B:$B, $A310, NewEmisData!$C:$C, $H310, NewEmisData!$D:$D, DT$2))</f>
        <v>7.0033629233446602E-3</v>
      </c>
      <c r="DU310" s="335">
        <f>$I310*IF($G310="Pickup", SUMIFS(NewEmisData!I:I, NewEmisData!$A:$A, "Pickup", NewEmisData!$B:$B, $A310, NewEmisData!$C:$C, $H310, NewEmisData!$D:$D, DU$2), SUMIFS(NewEmisData!I:I, NewEmisData!$A:$A, "LDV", NewEmisData!$B:$B, $A310, NewEmisData!$C:$C, $H310, NewEmisData!$D:$D, DU$2))</f>
        <v>5.3239927293304897E-3</v>
      </c>
      <c r="DV310" s="335">
        <f>$I310*IF($G310="Pickup", SUMIFS(NewEmisData!J:J, NewEmisData!$A:$A, "Pickup", NewEmisData!$B:$B, $A310, NewEmisData!$C:$C, $H310, NewEmisData!$D:$D, DV$2), SUMIFS(NewEmisData!J:J, NewEmisData!$A:$A, "LDV", NewEmisData!$B:$B, $A310, NewEmisData!$C:$C, $H310, NewEmisData!$D:$D, DV$2))</f>
        <v>4.3843601374209101E-3</v>
      </c>
      <c r="DW310" s="335">
        <f>$I310*IF($G310="Pickup", SUMIFS(NewEmisData!K:K, NewEmisData!$A:$A, "Pickup", NewEmisData!$B:$B, $A310, NewEmisData!$C:$C, $H310, NewEmisData!$D:$D, DW$2), SUMIFS(NewEmisData!K:K, NewEmisData!$A:$A, "LDV", NewEmisData!$B:$B, $A310, NewEmisData!$C:$C, $H310, NewEmisData!$D:$D, DW$2))</f>
        <v>4.0098404179204098E-3</v>
      </c>
      <c r="DX310" s="335">
        <f>$I310*IF($G310="Pickup", SUMIFS(NewEmisData!L:L, NewEmisData!$A:$A, "Pickup", NewEmisData!$B:$B, $A310, NewEmisData!$C:$C, $H310, NewEmisData!$D:$D, DX$2), SUMIFS(NewEmisData!L:L, NewEmisData!$A:$A, "LDV", NewEmisData!$B:$B, $A310, NewEmisData!$C:$C, $H310, NewEmisData!$D:$D, DX$2))</f>
        <v>3.9353236892684601E-3</v>
      </c>
      <c r="DY310" s="335">
        <f>$I310*IF($G310="Pickup", SUMIFS(NewEmisData!M:M, NewEmisData!$A:$A, "Pickup", NewEmisData!$B:$B, $A310, NewEmisData!$C:$C, $H310, NewEmisData!$D:$D, DY$2), SUMIFS(NewEmisData!M:M, NewEmisData!$A:$A, "LDV", NewEmisData!$B:$B, $A310, NewEmisData!$C:$C, $H310, NewEmisData!$D:$D, DY$2))</f>
        <v>3.9163261358457898E-3</v>
      </c>
      <c r="DZ310" s="335">
        <v>5.594489642908501E-3</v>
      </c>
      <c r="EA310" s="335">
        <f t="shared" si="542"/>
        <v>643.29881695558004</v>
      </c>
      <c r="EB310" s="335">
        <f t="shared" si="543"/>
        <v>583.43082633307301</v>
      </c>
      <c r="EC310" s="335">
        <f t="shared" si="544"/>
        <v>563.26223885442596</v>
      </c>
      <c r="ED310" s="335">
        <f t="shared" si="545"/>
        <v>471.244671967888</v>
      </c>
      <c r="EE310" s="335">
        <f t="shared" si="546"/>
        <v>412.13992934500197</v>
      </c>
      <c r="EF310" s="335">
        <f t="shared" si="547"/>
        <v>382.15841850216998</v>
      </c>
      <c r="EG310" s="335">
        <f t="shared" si="548"/>
        <v>369.00588961547999</v>
      </c>
      <c r="EH310" s="335">
        <f t="shared" si="549"/>
        <v>366.289622530256</v>
      </c>
      <c r="EI310" s="335">
        <f t="shared" si="550"/>
        <v>365.86844674955302</v>
      </c>
      <c r="EJ310" s="335">
        <f t="shared" si="551"/>
        <v>0.27672218065037407</v>
      </c>
      <c r="EK310" s="335">
        <f t="shared" si="552"/>
        <v>1.0718533711852101</v>
      </c>
      <c r="EL310" s="335">
        <f t="shared" si="553"/>
        <v>0.36460893881337703</v>
      </c>
      <c r="EM310" s="335">
        <f t="shared" si="554"/>
        <v>0.21511450722659001</v>
      </c>
      <c r="EN310" s="335">
        <f t="shared" si="555"/>
        <v>0.139073943805895</v>
      </c>
      <c r="EO310" s="335">
        <f t="shared" si="556"/>
        <v>9.3994703060775397E-2</v>
      </c>
      <c r="EP310" s="335">
        <f t="shared" si="557"/>
        <v>6.4842069109482106E-2</v>
      </c>
      <c r="EQ310" s="335">
        <f t="shared" si="558"/>
        <v>5.3324297371198003E-2</v>
      </c>
      <c r="ER310" s="335">
        <f t="shared" si="559"/>
        <v>5.1077075101125899E-2</v>
      </c>
      <c r="ES310" s="335">
        <f t="shared" si="560"/>
        <v>5.0515001573367802E-2</v>
      </c>
      <c r="ET310" s="335">
        <f t="shared" si="561"/>
        <v>6.1988464688476796E-2</v>
      </c>
      <c r="EU310" s="335">
        <f t="shared" si="562"/>
        <v>1.1131330015415801E-2</v>
      </c>
      <c r="EV310" s="335">
        <f t="shared" si="563"/>
        <v>1.0095400092945701E-2</v>
      </c>
      <c r="EW310" s="335">
        <f t="shared" si="564"/>
        <v>8.0802908150159908E-3</v>
      </c>
      <c r="EX310" s="335">
        <f t="shared" si="565"/>
        <v>6.7602528861516898E-3</v>
      </c>
      <c r="EY310" s="335">
        <f t="shared" si="566"/>
        <v>5.91236027599469E-3</v>
      </c>
      <c r="EZ310" s="335">
        <f t="shared" si="567"/>
        <v>5.4822597906763401E-3</v>
      </c>
      <c r="FA310" s="335">
        <f t="shared" si="568"/>
        <v>5.2935788275333302E-3</v>
      </c>
      <c r="FB310" s="335">
        <f t="shared" si="569"/>
        <v>5.2546135130106296E-3</v>
      </c>
      <c r="FC310" s="335">
        <f t="shared" si="570"/>
        <v>5.2485706596045499E-3</v>
      </c>
      <c r="FD310" s="335">
        <f t="shared" si="571"/>
        <v>1.7442083422488778E-3</v>
      </c>
      <c r="FE310" s="335">
        <f t="shared" si="572"/>
        <v>8.4672967273815902E-2</v>
      </c>
      <c r="FF310" s="335">
        <f t="shared" si="573"/>
        <v>8.05962896778539E-2</v>
      </c>
      <c r="FG310" s="335">
        <f t="shared" si="574"/>
        <v>8.8160367229529593E-2</v>
      </c>
      <c r="FH310" s="335">
        <f t="shared" si="575"/>
        <v>8.6879117258843994E-2</v>
      </c>
      <c r="FI310" s="335">
        <f t="shared" si="576"/>
        <v>8.54475878127927E-2</v>
      </c>
      <c r="FJ310" s="335">
        <f t="shared" si="577"/>
        <v>8.4196574123060697E-2</v>
      </c>
      <c r="FK310" s="335">
        <f t="shared" si="578"/>
        <v>8.3484871045575698E-2</v>
      </c>
      <c r="FL310" s="335">
        <f t="shared" si="579"/>
        <v>8.3214240833257597E-2</v>
      </c>
      <c r="FM310" s="335">
        <f t="shared" si="580"/>
        <v>8.3146851731389901E-2</v>
      </c>
      <c r="FN310" s="335">
        <f t="shared" si="581"/>
        <v>4.7629366333098749E-2</v>
      </c>
      <c r="FO310" s="335">
        <f t="shared" si="582"/>
        <v>1.9937709526913299E-2</v>
      </c>
      <c r="FP310" s="335">
        <f t="shared" si="583"/>
        <v>1.6339868026240802E-2</v>
      </c>
      <c r="FQ310" s="335">
        <f t="shared" si="584"/>
        <v>1.6728363465573801E-2</v>
      </c>
      <c r="FR310" s="335">
        <f t="shared" si="585"/>
        <v>1.55904538446416E-2</v>
      </c>
      <c r="FS310" s="335">
        <f t="shared" si="586"/>
        <v>1.4321167303148301E-2</v>
      </c>
      <c r="FT310" s="335">
        <f t="shared" si="587"/>
        <v>1.3213602203576201E-2</v>
      </c>
      <c r="FU310" s="335">
        <f t="shared" si="588"/>
        <v>1.2583846199447499E-2</v>
      </c>
      <c r="FV310" s="335">
        <f t="shared" si="589"/>
        <v>1.2344410378048599E-2</v>
      </c>
      <c r="FW310" s="335">
        <f t="shared" si="590"/>
        <v>1.2284860332200101E-2</v>
      </c>
      <c r="FX310" s="335">
        <f t="shared" si="591"/>
        <v>9.4789149915835945E-3</v>
      </c>
    </row>
    <row r="311" spans="1:180" x14ac:dyDescent="0.2">
      <c r="A311" s="305" t="str">
        <f>_xlfn.CONCAT(IF(LEFT(TRIM(A310),1)="*", "*R", "R"), 1+RIGHT(TRIM(A310),1))</f>
        <v>R3</v>
      </c>
      <c r="B311" s="305" t="str">
        <f t="shared" ref="B311:B314" si="608">B310</f>
        <v>TLPCNGX11</v>
      </c>
      <c r="C311" s="305" t="str">
        <f t="shared" ref="C311:C314" si="609">C310</f>
        <v>TL.CNGX.P.CNGX.2011</v>
      </c>
      <c r="D311" s="301" t="str">
        <f t="shared" ref="D311:D314" si="610">D310</f>
        <v>bn-vmt, bn-vmt/a</v>
      </c>
      <c r="E311" s="301" t="str">
        <f t="shared" ref="E311:E314" si="611">E310</f>
        <v>TRNCNGX</v>
      </c>
      <c r="F311" s="301" t="str">
        <f t="shared" ref="F311:F314" si="612">F310</f>
        <v>TL</v>
      </c>
      <c r="G311" s="315" t="s">
        <v>820</v>
      </c>
      <c r="H311" s="301" t="s">
        <v>814</v>
      </c>
      <c r="I311" s="315">
        <v>1</v>
      </c>
      <c r="J311" s="315" t="str">
        <f t="shared" si="592"/>
        <v>Pickup-GSL</v>
      </c>
      <c r="K311" s="335">
        <f>$I311*IF($G311="Pickup", SUMIFS(NewEmisData!E:E, NewEmisData!$A:$A, "Pickup", NewEmisData!$B:$B, $A311, NewEmisData!$C:$C, $H311, NewEmisData!$D:$D, K$2), SUMIFS(NewEmisData!E:E, NewEmisData!$A:$A, "LDV", NewEmisData!$B:$B, $A311, NewEmisData!$C:$C, $H311, NewEmisData!$D:$D, K$2))</f>
        <v>597.33559757265004</v>
      </c>
      <c r="L311" s="335">
        <f>$I311*IF($G311="Pickup", SUMIFS(NewEmisData!F:F, NewEmisData!$A:$A, "Pickup", NewEmisData!$B:$B, $A311, NewEmisData!$C:$C, $H311, NewEmisData!$D:$D, L$2), SUMIFS(NewEmisData!F:F, NewEmisData!$A:$A, "LDV", NewEmisData!$B:$B, $A311, NewEmisData!$C:$C, $H311, NewEmisData!$D:$D, L$2))</f>
        <v>553.28127212576896</v>
      </c>
      <c r="M311" s="335">
        <f>$I311*IF($G311="Pickup", SUMIFS(NewEmisData!G:G, NewEmisData!$A:$A, "Pickup", NewEmisData!$B:$B, $A311, NewEmisData!$C:$C, $H311, NewEmisData!$D:$D, M$2), SUMIFS(NewEmisData!G:G, NewEmisData!$A:$A, "LDV", NewEmisData!$B:$B, $A311, NewEmisData!$C:$C, $H311, NewEmisData!$D:$D, M$2))</f>
        <v>493.82406756493799</v>
      </c>
      <c r="N311" s="335">
        <f>$I311*IF($G311="Pickup", SUMIFS(NewEmisData!H:H, NewEmisData!$A:$A, "Pickup", NewEmisData!$B:$B, $A311, NewEmisData!$C:$C, $H311, NewEmisData!$D:$D, N$2), SUMIFS(NewEmisData!H:H, NewEmisData!$A:$A, "LDV", NewEmisData!$B:$B, $A311, NewEmisData!$C:$C, $H311, NewEmisData!$D:$D, N$2))</f>
        <v>412.98439479110601</v>
      </c>
      <c r="O311" s="335">
        <f>$I311*IF($G311="Pickup", SUMIFS(NewEmisData!I:I, NewEmisData!$A:$A, "Pickup", NewEmisData!$B:$B, $A311, NewEmisData!$C:$C, $H311, NewEmisData!$D:$D, O$2), SUMIFS(NewEmisData!I:I, NewEmisData!$A:$A, "LDV", NewEmisData!$B:$B, $A311, NewEmisData!$C:$C, $H311, NewEmisData!$D:$D, O$2))</f>
        <v>361.12439946055099</v>
      </c>
      <c r="P311" s="335">
        <f>$I311*IF($G311="Pickup", SUMIFS(NewEmisData!J:J, NewEmisData!$A:$A, "Pickup", NewEmisData!$B:$B, $A311, NewEmisData!$C:$C, $H311, NewEmisData!$D:$D, P$2), SUMIFS(NewEmisData!J:J, NewEmisData!$A:$A, "LDV", NewEmisData!$B:$B, $A311, NewEmisData!$C:$C, $H311, NewEmisData!$D:$D, P$2))</f>
        <v>334.85995891651203</v>
      </c>
      <c r="Q311" s="335">
        <f>$I311*IF($G311="Pickup", SUMIFS(NewEmisData!K:K, NewEmisData!$A:$A, "Pickup", NewEmisData!$B:$B, $A311, NewEmisData!$C:$C, $H311, NewEmisData!$D:$D, Q$2), SUMIFS(NewEmisData!K:K, NewEmisData!$A:$A, "LDV", NewEmisData!$B:$B, $A311, NewEmisData!$C:$C, $H311, NewEmisData!$D:$D, Q$2))</f>
        <v>323.34611754862402</v>
      </c>
      <c r="R311" s="335">
        <f>$I311*IF($G311="Pickup", SUMIFS(NewEmisData!L:L, NewEmisData!$A:$A, "Pickup", NewEmisData!$B:$B, $A311, NewEmisData!$C:$C, $H311, NewEmisData!$D:$D, R$2), SUMIFS(NewEmisData!L:L, NewEmisData!$A:$A, "LDV", NewEmisData!$B:$B, $A311, NewEmisData!$C:$C, $H311, NewEmisData!$D:$D, R$2))</f>
        <v>320.96738270464499</v>
      </c>
      <c r="S311" s="335">
        <f>$I311*IF($G311="Pickup", SUMIFS(NewEmisData!M:M, NewEmisData!$A:$A, "Pickup", NewEmisData!$B:$B, $A311, NewEmisData!$C:$C, $H311, NewEmisData!$D:$D, S$2), SUMIFS(NewEmisData!M:M, NewEmisData!$A:$A, "LDV", NewEmisData!$B:$B, $A311, NewEmisData!$C:$C, $H311, NewEmisData!$D:$D, S$2))</f>
        <v>320.59740368618702</v>
      </c>
      <c r="T311" s="335">
        <v>0.27672218065037407</v>
      </c>
      <c r="U311" s="335">
        <f>$I311*IF($G311="Pickup", SUMIFS(NewEmisData!E:E, NewEmisData!$A:$A, "Pickup", NewEmisData!$B:$B, $A311, NewEmisData!$C:$C, $H311, NewEmisData!$D:$D, U$2), SUMIFS(NewEmisData!E:E, NewEmisData!$A:$A, "LDV", NewEmisData!$B:$B, $A311, NewEmisData!$C:$C, $H311, NewEmisData!$D:$D, U$2))</f>
        <v>1.1576605941285101</v>
      </c>
      <c r="V311" s="335">
        <f>$I311*IF($G311="Pickup", SUMIFS(NewEmisData!F:F, NewEmisData!$A:$A, "Pickup", NewEmisData!$B:$B, $A311, NewEmisData!$C:$C, $H311, NewEmisData!$D:$D, V$2), SUMIFS(NewEmisData!F:F, NewEmisData!$A:$A, "LDV", NewEmisData!$B:$B, $A311, NewEmisData!$C:$C, $H311, NewEmisData!$D:$D, V$2))</f>
        <v>0.37657543091819101</v>
      </c>
      <c r="W311" s="335">
        <f>$I311*IF($G311="Pickup", SUMIFS(NewEmisData!G:G, NewEmisData!$A:$A, "Pickup", NewEmisData!$B:$B, $A311, NewEmisData!$C:$C, $H311, NewEmisData!$D:$D, W$2), SUMIFS(NewEmisData!G:G, NewEmisData!$A:$A, "LDV", NewEmisData!$B:$B, $A311, NewEmisData!$C:$C, $H311, NewEmisData!$D:$D, W$2))</f>
        <v>0.200631007186098</v>
      </c>
      <c r="X311" s="335">
        <f>$I311*IF($G311="Pickup", SUMIFS(NewEmisData!H:H, NewEmisData!$A:$A, "Pickup", NewEmisData!$B:$B, $A311, NewEmisData!$C:$C, $H311, NewEmisData!$D:$D, X$2), SUMIFS(NewEmisData!H:H, NewEmisData!$A:$A, "LDV", NewEmisData!$B:$B, $A311, NewEmisData!$C:$C, $H311, NewEmisData!$D:$D, X$2))</f>
        <v>0.130138169147933</v>
      </c>
      <c r="Y311" s="335">
        <f>$I311*IF($G311="Pickup", SUMIFS(NewEmisData!I:I, NewEmisData!$A:$A, "Pickup", NewEmisData!$B:$B, $A311, NewEmisData!$C:$C, $H311, NewEmisData!$D:$D, Y$2), SUMIFS(NewEmisData!I:I, NewEmisData!$A:$A, "LDV", NewEmisData!$B:$B, $A311, NewEmisData!$C:$C, $H311, NewEmisData!$D:$D, Y$2))</f>
        <v>8.7384287154233006E-2</v>
      </c>
      <c r="Z311" s="335">
        <f>$I311*IF($G311="Pickup", SUMIFS(NewEmisData!J:J, NewEmisData!$A:$A, "Pickup", NewEmisData!$B:$B, $A311, NewEmisData!$C:$C, $H311, NewEmisData!$D:$D, Z$2), SUMIFS(NewEmisData!J:J, NewEmisData!$A:$A, "LDV", NewEmisData!$B:$B, $A311, NewEmisData!$C:$C, $H311, NewEmisData!$D:$D, Z$2))</f>
        <v>5.9391933302032802E-2</v>
      </c>
      <c r="AA311" s="335">
        <f>$I311*IF($G311="Pickup", SUMIFS(NewEmisData!K:K, NewEmisData!$A:$A, "Pickup", NewEmisData!$B:$B, $A311, NewEmisData!$C:$C, $H311, NewEmisData!$D:$D, AA$2), SUMIFS(NewEmisData!K:K, NewEmisData!$A:$A, "LDV", NewEmisData!$B:$B, $A311, NewEmisData!$C:$C, $H311, NewEmisData!$D:$D, AA$2))</f>
        <v>4.8180846872995502E-2</v>
      </c>
      <c r="AB311" s="335">
        <f>$I311*IF($G311="Pickup", SUMIFS(NewEmisData!L:L, NewEmisData!$A:$A, "Pickup", NewEmisData!$B:$B, $A311, NewEmisData!$C:$C, $H311, NewEmisData!$D:$D, AB$2), SUMIFS(NewEmisData!L:L, NewEmisData!$A:$A, "LDV", NewEmisData!$B:$B, $A311, NewEmisData!$C:$C, $H311, NewEmisData!$D:$D, AB$2))</f>
        <v>4.5998445887843901E-2</v>
      </c>
      <c r="AC311" s="335">
        <f>$I311*IF($G311="Pickup", SUMIFS(NewEmisData!M:M, NewEmisData!$A:$A, "Pickup", NewEmisData!$B:$B, $A311, NewEmisData!$C:$C, $H311, NewEmisData!$D:$D, AC$2), SUMIFS(NewEmisData!M:M, NewEmisData!$A:$A, "LDV", NewEmisData!$B:$B, $A311, NewEmisData!$C:$C, $H311, NewEmisData!$D:$D, AC$2))</f>
        <v>4.5463770278463003E-2</v>
      </c>
      <c r="AD311" s="335">
        <v>6.1988464688476796E-2</v>
      </c>
      <c r="AE311" s="335">
        <f>$I311*IF($G311="Pickup", SUMIFS(NewEmisData!E:E, NewEmisData!$A:$A, "Pickup", NewEmisData!$B:$B, $A311, NewEmisData!$C:$C, $H311, NewEmisData!$D:$D, AE$2), SUMIFS(NewEmisData!E:E, NewEmisData!$A:$A, "LDV", NewEmisData!$B:$B, $A311, NewEmisData!$C:$C, $H311, NewEmisData!$D:$D, AE$2))</f>
        <v>1.0335998327469099E-2</v>
      </c>
      <c r="AF311" s="335">
        <f>$I311*IF($G311="Pickup", SUMIFS(NewEmisData!F:F, NewEmisData!$A:$A, "Pickup", NewEmisData!$B:$B, $A311, NewEmisData!$C:$C, $H311, NewEmisData!$D:$D, AF$2), SUMIFS(NewEmisData!F:F, NewEmisData!$A:$A, "LDV", NewEmisData!$B:$B, $A311, NewEmisData!$C:$C, $H311, NewEmisData!$D:$D, AF$2))</f>
        <v>9.5737115204566903E-3</v>
      </c>
      <c r="AG311" s="335">
        <f>$I311*IF($G311="Pickup", SUMIFS(NewEmisData!G:G, NewEmisData!$A:$A, "Pickup", NewEmisData!$B:$B, $A311, NewEmisData!$C:$C, $H311, NewEmisData!$D:$D, AG$2), SUMIFS(NewEmisData!G:G, NewEmisData!$A:$A, "LDV", NewEmisData!$B:$B, $A311, NewEmisData!$C:$C, $H311, NewEmisData!$D:$D, AG$2))</f>
        <v>7.0841642304725503E-3</v>
      </c>
      <c r="AH311" s="335">
        <f>$I311*IF($G311="Pickup", SUMIFS(NewEmisData!H:H, NewEmisData!$A:$A, "Pickup", NewEmisData!$B:$B, $A311, NewEmisData!$C:$C, $H311, NewEmisData!$D:$D, AH$2), SUMIFS(NewEmisData!H:H, NewEmisData!$A:$A, "LDV", NewEmisData!$B:$B, $A311, NewEmisData!$C:$C, $H311, NewEmisData!$D:$D, AH$2))</f>
        <v>5.9244730772948402E-3</v>
      </c>
      <c r="AI311" s="335">
        <f>$I311*IF($G311="Pickup", SUMIFS(NewEmisData!I:I, NewEmisData!$A:$A, "Pickup", NewEmisData!$B:$B, $A311, NewEmisData!$C:$C, $H311, NewEmisData!$D:$D, AI$2), SUMIFS(NewEmisData!I:I, NewEmisData!$A:$A, "LDV", NewEmisData!$B:$B, $A311, NewEmisData!$C:$C, $H311, NewEmisData!$D:$D, AI$2))</f>
        <v>5.1805148263819496E-3</v>
      </c>
      <c r="AJ311" s="335">
        <f>$I311*IF($G311="Pickup", SUMIFS(NewEmisData!J:J, NewEmisData!$A:$A, "Pickup", NewEmisData!$B:$B, $A311, NewEmisData!$C:$C, $H311, NewEmisData!$D:$D, AJ$2), SUMIFS(NewEmisData!J:J, NewEmisData!$A:$A, "LDV", NewEmisData!$B:$B, $A311, NewEmisData!$C:$C, $H311, NewEmisData!$D:$D, AJ$2))</f>
        <v>4.8037413964933202E-3</v>
      </c>
      <c r="AK311" s="335">
        <f>$I311*IF($G311="Pickup", SUMIFS(NewEmisData!K:K, NewEmisData!$A:$A, "Pickup", NewEmisData!$B:$B, $A311, NewEmisData!$C:$C, $H311, NewEmisData!$D:$D, AK$2), SUMIFS(NewEmisData!K:K, NewEmisData!$A:$A, "LDV", NewEmisData!$B:$B, $A311, NewEmisData!$C:$C, $H311, NewEmisData!$D:$D, AK$2))</f>
        <v>4.6385693545218003E-3</v>
      </c>
      <c r="AL311" s="335">
        <f>$I311*IF($G311="Pickup", SUMIFS(NewEmisData!L:L, NewEmisData!$A:$A, "Pickup", NewEmisData!$B:$B, $A311, NewEmisData!$C:$C, $H311, NewEmisData!$D:$D, AL$2), SUMIFS(NewEmisData!L:L, NewEmisData!$A:$A, "LDV", NewEmisData!$B:$B, $A311, NewEmisData!$C:$C, $H311, NewEmisData!$D:$D, AL$2))</f>
        <v>4.6044395711825996E-3</v>
      </c>
      <c r="AM311" s="335">
        <f>$I311*IF($G311="Pickup", SUMIFS(NewEmisData!M:M, NewEmisData!$A:$A, "Pickup", NewEmisData!$B:$B, $A311, NewEmisData!$C:$C, $H311, NewEmisData!$D:$D, AM$2), SUMIFS(NewEmisData!M:M, NewEmisData!$A:$A, "LDV", NewEmisData!$B:$B, $A311, NewEmisData!$C:$C, $H311, NewEmisData!$D:$D, AM$2))</f>
        <v>4.5991353866608299E-3</v>
      </c>
      <c r="AN311" s="335">
        <v>1.7442083422488778E-3</v>
      </c>
      <c r="AO311" s="335">
        <f>$I311*IF($G311="Pickup", SUMIFS(NewEmisData!E:E, NewEmisData!$A:$A, "Pickup", NewEmisData!$B:$B, $A311, NewEmisData!$C:$C, $H311, NewEmisData!$D:$D, AO$2), SUMIFS(NewEmisData!E:E, NewEmisData!$A:$A, "LDV", NewEmisData!$B:$B, $A311, NewEmisData!$C:$C, $H311, NewEmisData!$D:$D, AO$2))</f>
        <v>7.1069962611333096E-2</v>
      </c>
      <c r="AP311" s="335">
        <f>$I311*IF($G311="Pickup", SUMIFS(NewEmisData!F:F, NewEmisData!$A:$A, "Pickup", NewEmisData!$B:$B, $A311, NewEmisData!$C:$C, $H311, NewEmisData!$D:$D, AP$2), SUMIFS(NewEmisData!F:F, NewEmisData!$A:$A, "LDV", NewEmisData!$B:$B, $A311, NewEmisData!$C:$C, $H311, NewEmisData!$D:$D, AP$2))</f>
        <v>6.7310649866491198E-2</v>
      </c>
      <c r="AQ311" s="335">
        <f>$I311*IF($G311="Pickup", SUMIFS(NewEmisData!G:G, NewEmisData!$A:$A, "Pickup", NewEmisData!$B:$B, $A311, NewEmisData!$C:$C, $H311, NewEmisData!$D:$D, AQ$2), SUMIFS(NewEmisData!G:G, NewEmisData!$A:$A, "LDV", NewEmisData!$B:$B, $A311, NewEmisData!$C:$C, $H311, NewEmisData!$D:$D, AQ$2))</f>
        <v>6.7628560391991902E-2</v>
      </c>
      <c r="AR311" s="335">
        <f>$I311*IF($G311="Pickup", SUMIFS(NewEmisData!H:H, NewEmisData!$A:$A, "Pickup", NewEmisData!$B:$B, $A311, NewEmisData!$C:$C, $H311, NewEmisData!$D:$D, AR$2), SUMIFS(NewEmisData!H:H, NewEmisData!$A:$A, "LDV", NewEmisData!$B:$B, $A311, NewEmisData!$C:$C, $H311, NewEmisData!$D:$D, AR$2))</f>
        <v>6.6559280493503098E-2</v>
      </c>
      <c r="AS311" s="335">
        <f>$I311*IF($G311="Pickup", SUMIFS(NewEmisData!I:I, NewEmisData!$A:$A, "Pickup", NewEmisData!$B:$B, $A311, NewEmisData!$C:$C, $H311, NewEmisData!$D:$D, AS$2), SUMIFS(NewEmisData!I:I, NewEmisData!$A:$A, "LDV", NewEmisData!$B:$B, $A311, NewEmisData!$C:$C, $H311, NewEmisData!$D:$D, AS$2))</f>
        <v>6.53360817606774E-2</v>
      </c>
      <c r="AT311" s="335">
        <f>$I311*IF($G311="Pickup", SUMIFS(NewEmisData!J:J, NewEmisData!$A:$A, "Pickup", NewEmisData!$B:$B, $A311, NewEmisData!$C:$C, $H311, NewEmisData!$D:$D, AT$2), SUMIFS(NewEmisData!J:J, NewEmisData!$A:$A, "LDV", NewEmisData!$B:$B, $A311, NewEmisData!$C:$C, $H311, NewEmisData!$D:$D, AT$2))</f>
        <v>6.4268763456515193E-2</v>
      </c>
      <c r="AU311" s="335">
        <f>$I311*IF($G311="Pickup", SUMIFS(NewEmisData!K:K, NewEmisData!$A:$A, "Pickup", NewEmisData!$B:$B, $A311, NewEmisData!$C:$C, $H311, NewEmisData!$D:$D, AU$2), SUMIFS(NewEmisData!K:K, NewEmisData!$A:$A, "LDV", NewEmisData!$B:$B, $A311, NewEmisData!$C:$C, $H311, NewEmisData!$D:$D, AU$2))</f>
        <v>6.3662257235357594E-2</v>
      </c>
      <c r="AV311" s="335">
        <f>$I311*IF($G311="Pickup", SUMIFS(NewEmisData!L:L, NewEmisData!$A:$A, "Pickup", NewEmisData!$B:$B, $A311, NewEmisData!$C:$C, $H311, NewEmisData!$D:$D, AV$2), SUMIFS(NewEmisData!L:L, NewEmisData!$A:$A, "LDV", NewEmisData!$B:$B, $A311, NewEmisData!$C:$C, $H311, NewEmisData!$D:$D, AV$2))</f>
        <v>6.3432754124854704E-2</v>
      </c>
      <c r="AW311" s="335">
        <f>$I311*IF($G311="Pickup", SUMIFS(NewEmisData!M:M, NewEmisData!$A:$A, "Pickup", NewEmisData!$B:$B, $A311, NewEmisData!$C:$C, $H311, NewEmisData!$D:$D, AW$2), SUMIFS(NewEmisData!M:M, NewEmisData!$A:$A, "LDV", NewEmisData!$B:$B, $A311, NewEmisData!$C:$C, $H311, NewEmisData!$D:$D, AW$2))</f>
        <v>6.3375800941285698E-2</v>
      </c>
      <c r="AX311" s="335">
        <v>4.7629366333098749E-2</v>
      </c>
      <c r="AY311" s="335">
        <f>$I311*IF($G311="Pickup", SUMIFS(NewEmisData!E:E, NewEmisData!$A:$A, "Pickup", NewEmisData!$B:$B, $A311, NewEmisData!$C:$C, $H311, NewEmisData!$D:$D, AY$2), SUMIFS(NewEmisData!E:E, NewEmisData!$A:$A, "LDV", NewEmisData!$B:$B, $A311, NewEmisData!$C:$C, $H311, NewEmisData!$D:$D, AY$2))</f>
        <v>1.7564038794035501E-2</v>
      </c>
      <c r="AZ311" s="335">
        <f>$I311*IF($G311="Pickup", SUMIFS(NewEmisData!F:F, NewEmisData!$A:$A, "Pickup", NewEmisData!$B:$B, $A311, NewEmisData!$C:$C, $H311, NewEmisData!$D:$D, AZ$2), SUMIFS(NewEmisData!F:F, NewEmisData!$A:$A, "LDV", NewEmisData!$B:$B, $A311, NewEmisData!$C:$C, $H311, NewEmisData!$D:$D, AZ$2))</f>
        <v>1.42365442689367E-2</v>
      </c>
      <c r="BA311" s="335">
        <f>$I311*IF($G311="Pickup", SUMIFS(NewEmisData!G:G, NewEmisData!$A:$A, "Pickup", NewEmisData!$B:$B, $A311, NewEmisData!$C:$C, $H311, NewEmisData!$D:$D, BA$2), SUMIFS(NewEmisData!G:G, NewEmisData!$A:$A, "LDV", NewEmisData!$B:$B, $A311, NewEmisData!$C:$C, $H311, NewEmisData!$D:$D, BA$2))</f>
        <v>1.3329065525325E-2</v>
      </c>
      <c r="BB311" s="335">
        <f>$I311*IF($G311="Pickup", SUMIFS(NewEmisData!H:H, NewEmisData!$A:$A, "Pickup", NewEmisData!$B:$B, $A311, NewEmisData!$C:$C, $H311, NewEmisData!$D:$D, BB$2), SUMIFS(NewEmisData!H:H, NewEmisData!$A:$A, "LDV", NewEmisData!$B:$B, $A311, NewEmisData!$C:$C, $H311, NewEmisData!$D:$D, BB$2))</f>
        <v>1.23804824132796E-2</v>
      </c>
      <c r="BC311" s="335">
        <f>$I311*IF($G311="Pickup", SUMIFS(NewEmisData!I:I, NewEmisData!$A:$A, "Pickup", NewEmisData!$B:$B, $A311, NewEmisData!$C:$C, $H311, NewEmisData!$D:$D, BC$2), SUMIFS(NewEmisData!I:I, NewEmisData!$A:$A, "LDV", NewEmisData!$B:$B, $A311, NewEmisData!$C:$C, $H311, NewEmisData!$D:$D, BC$2))</f>
        <v>1.12963892643066E-2</v>
      </c>
      <c r="BD311" s="335">
        <f>$I311*IF($G311="Pickup", SUMIFS(NewEmisData!J:J, NewEmisData!$A:$A, "Pickup", NewEmisData!$B:$B, $A311, NewEmisData!$C:$C, $H311, NewEmisData!$D:$D, BD$2), SUMIFS(NewEmisData!J:J, NewEmisData!$A:$A, "LDV", NewEmisData!$B:$B, $A311, NewEmisData!$C:$C, $H311, NewEmisData!$D:$D, BD$2))</f>
        <v>1.03515640804413E-2</v>
      </c>
      <c r="BE311" s="335">
        <f>$I311*IF($G311="Pickup", SUMIFS(NewEmisData!K:K, NewEmisData!$A:$A, "Pickup", NewEmisData!$B:$B, $A311, NewEmisData!$C:$C, $H311, NewEmisData!$D:$D, BE$2), SUMIFS(NewEmisData!K:K, NewEmisData!$A:$A, "LDV", NewEmisData!$B:$B, $A311, NewEmisData!$C:$C, $H311, NewEmisData!$D:$D, BE$2))</f>
        <v>9.8149798035326394E-3</v>
      </c>
      <c r="BF311" s="335">
        <f>$I311*IF($G311="Pickup", SUMIFS(NewEmisData!L:L, NewEmisData!$A:$A, "Pickup", NewEmisData!$B:$B, $A311, NewEmisData!$C:$C, $H311, NewEmisData!$D:$D, BF$2), SUMIFS(NewEmisData!L:L, NewEmisData!$A:$A, "LDV", NewEmisData!$B:$B, $A311, NewEmisData!$C:$C, $H311, NewEmisData!$D:$D, BF$2))</f>
        <v>9.61190259231408E-3</v>
      </c>
      <c r="BG311" s="335">
        <f>$I311*IF($G311="Pickup", SUMIFS(NewEmisData!M:M, NewEmisData!$A:$A, "Pickup", NewEmisData!$B:$B, $A311, NewEmisData!$C:$C, $H311, NewEmisData!$D:$D, BG$2), SUMIFS(NewEmisData!M:M, NewEmisData!$A:$A, "LDV", NewEmisData!$B:$B, $A311, NewEmisData!$C:$C, $H311, NewEmisData!$D:$D, BG$2))</f>
        <v>9.5615485982077E-3</v>
      </c>
      <c r="BH311" s="335">
        <v>9.4789149915835945E-3</v>
      </c>
      <c r="BI311" s="335">
        <f>$I311*IF($G311="Pickup", SUMIFS(NewEmisData!E:E, NewEmisData!$A:$A, "Pickup", NewEmisData!$B:$B, $A311, NewEmisData!$C:$C, $H311, NewEmisData!$D:$D, BI$2), SUMIFS(NewEmisData!E:E, NewEmisData!$A:$A, "LDV", NewEmisData!$B:$B, $A311, NewEmisData!$C:$C, $H311, NewEmisData!$D:$D, BI$2))</f>
        <v>7.9565646159599703</v>
      </c>
      <c r="BJ311" s="335">
        <f>$I311*IF($G311="Pickup", SUMIFS(NewEmisData!F:F, NewEmisData!$A:$A, "Pickup", NewEmisData!$B:$B, $A311, NewEmisData!$C:$C, $H311, NewEmisData!$D:$D, BJ$2), SUMIFS(NewEmisData!F:F, NewEmisData!$A:$A, "LDV", NewEmisData!$B:$B, $A311, NewEmisData!$C:$C, $H311, NewEmisData!$D:$D, BJ$2))</f>
        <v>3.8702099021089098</v>
      </c>
      <c r="BK311" s="335">
        <f>$I311*IF($G311="Pickup", SUMIFS(NewEmisData!G:G, NewEmisData!$A:$A, "Pickup", NewEmisData!$B:$B, $A311, NewEmisData!$C:$C, $H311, NewEmisData!$D:$D, BK$2), SUMIFS(NewEmisData!G:G, NewEmisData!$A:$A, "LDV", NewEmisData!$B:$B, $A311, NewEmisData!$C:$C, $H311, NewEmisData!$D:$D, BK$2))</f>
        <v>2.7335988385504</v>
      </c>
      <c r="BL311" s="335">
        <f>$I311*IF($G311="Pickup", SUMIFS(NewEmisData!H:H, NewEmisData!$A:$A, "Pickup", NewEmisData!$B:$B, $A311, NewEmisData!$C:$C, $H311, NewEmisData!$D:$D, BL$2), SUMIFS(NewEmisData!H:H, NewEmisData!$A:$A, "LDV", NewEmisData!$B:$B, $A311, NewEmisData!$C:$C, $H311, NewEmisData!$D:$D, BL$2))</f>
        <v>2.0883869413410898</v>
      </c>
      <c r="BM311" s="335">
        <f>$I311*IF($G311="Pickup", SUMIFS(NewEmisData!I:I, NewEmisData!$A:$A, "Pickup", NewEmisData!$B:$B, $A311, NewEmisData!$C:$C, $H311, NewEmisData!$D:$D, BM$2), SUMIFS(NewEmisData!I:I, NewEmisData!$A:$A, "LDV", NewEmisData!$B:$B, $A311, NewEmisData!$C:$C, $H311, NewEmisData!$D:$D, BM$2))</f>
        <v>1.47075089091061</v>
      </c>
      <c r="BN311" s="335">
        <f>$I311*IF($G311="Pickup", SUMIFS(NewEmisData!J:J, NewEmisData!$A:$A, "Pickup", NewEmisData!$B:$B, $A311, NewEmisData!$C:$C, $H311, NewEmisData!$D:$D, BN$2), SUMIFS(NewEmisData!J:J, NewEmisData!$A:$A, "LDV", NewEmisData!$B:$B, $A311, NewEmisData!$C:$C, $H311, NewEmisData!$D:$D, BN$2))</f>
        <v>1.07685812487465</v>
      </c>
      <c r="BO311" s="335">
        <f>$I311*IF($G311="Pickup", SUMIFS(NewEmisData!K:K, NewEmisData!$A:$A, "Pickup", NewEmisData!$B:$B, $A311, NewEmisData!$C:$C, $H311, NewEmisData!$D:$D, BO$2), SUMIFS(NewEmisData!K:K, NewEmisData!$A:$A, "LDV", NewEmisData!$B:$B, $A311, NewEmisData!$C:$C, $H311, NewEmisData!$D:$D, BO$2))</f>
        <v>0.93279096708598197</v>
      </c>
      <c r="BP311" s="335">
        <f>$I311*IF($G311="Pickup", SUMIFS(NewEmisData!L:L, NewEmisData!$A:$A, "Pickup", NewEmisData!$B:$B, $A311, NewEmisData!$C:$C, $H311, NewEmisData!$D:$D, BP$2), SUMIFS(NewEmisData!L:L, NewEmisData!$A:$A, "LDV", NewEmisData!$B:$B, $A311, NewEmisData!$C:$C, $H311, NewEmisData!$D:$D, BP$2))</f>
        <v>0.90452078877762399</v>
      </c>
      <c r="BQ311" s="335">
        <f>$I311*IF($G311="Pickup", SUMIFS(NewEmisData!M:M, NewEmisData!$A:$A, "Pickup", NewEmisData!$B:$B, $A311, NewEmisData!$C:$C, $H311, NewEmisData!$D:$D, BQ$2), SUMIFS(NewEmisData!M:M, NewEmisData!$A:$A, "LDV", NewEmisData!$B:$B, $A311, NewEmisData!$C:$C, $H311, NewEmisData!$D:$D, BQ$2))</f>
        <v>0.89628145981378204</v>
      </c>
      <c r="BR311" s="335">
        <v>1.6588293829830492</v>
      </c>
      <c r="BS311" s="335">
        <f>$I311*IF($G311="Pickup", SUMIFS(NewEmisData!E:E, NewEmisData!$A:$A, "Pickup", NewEmisData!$B:$B, $A311, NewEmisData!$C:$C, $H311, NewEmisData!$D:$D, BS$2), SUMIFS(NewEmisData!E:E, NewEmisData!$A:$A, "LDV", NewEmisData!$B:$B, $A311, NewEmisData!$C:$C, $H311, NewEmisData!$D:$D, BS$2))</f>
        <v>0.72765138885249603</v>
      </c>
      <c r="BT311" s="335">
        <f>$I311*IF($G311="Pickup", SUMIFS(NewEmisData!F:F, NewEmisData!$A:$A, "Pickup", NewEmisData!$B:$B, $A311, NewEmisData!$C:$C, $H311, NewEmisData!$D:$D, BT$2), SUMIFS(NewEmisData!F:F, NewEmisData!$A:$A, "LDV", NewEmisData!$B:$B, $A311, NewEmisData!$C:$C, $H311, NewEmisData!$D:$D, BT$2))</f>
        <v>0.27522727735895502</v>
      </c>
      <c r="BU311" s="335">
        <f>$I311*IF($G311="Pickup", SUMIFS(NewEmisData!G:G, NewEmisData!$A:$A, "Pickup", NewEmisData!$B:$B, $A311, NewEmisData!$C:$C, $H311, NewEmisData!$D:$D, BU$2), SUMIFS(NewEmisData!G:G, NewEmisData!$A:$A, "LDV", NewEmisData!$B:$B, $A311, NewEmisData!$C:$C, $H311, NewEmisData!$D:$D, BU$2))</f>
        <v>0.17671155677793199</v>
      </c>
      <c r="BV311" s="335">
        <f>$I311*IF($G311="Pickup", SUMIFS(NewEmisData!H:H, NewEmisData!$A:$A, "Pickup", NewEmisData!$B:$B, $A311, NewEmisData!$C:$C, $H311, NewEmisData!$D:$D, BV$2), SUMIFS(NewEmisData!H:H, NewEmisData!$A:$A, "LDV", NewEmisData!$B:$B, $A311, NewEmisData!$C:$C, $H311, NewEmisData!$D:$D, BV$2))</f>
        <v>0.14074688174212499</v>
      </c>
      <c r="BW311" s="335">
        <f>$I311*IF($G311="Pickup", SUMIFS(NewEmisData!I:I, NewEmisData!$A:$A, "Pickup", NewEmisData!$B:$B, $A311, NewEmisData!$C:$C, $H311, NewEmisData!$D:$D, BW$2), SUMIFS(NewEmisData!I:I, NewEmisData!$A:$A, "LDV", NewEmisData!$B:$B, $A311, NewEmisData!$C:$C, $H311, NewEmisData!$D:$D, BW$2))</f>
        <v>0.108786876897298</v>
      </c>
      <c r="BX311" s="335">
        <f>$I311*IF($G311="Pickup", SUMIFS(NewEmisData!J:J, NewEmisData!$A:$A, "Pickup", NewEmisData!$B:$B, $A311, NewEmisData!$C:$C, $H311, NewEmisData!$D:$D, BX$2), SUMIFS(NewEmisData!J:J, NewEmisData!$A:$A, "LDV", NewEmisData!$B:$B, $A311, NewEmisData!$C:$C, $H311, NewEmisData!$D:$D, BX$2))</f>
        <v>8.8699698349724701E-2</v>
      </c>
      <c r="BY311" s="335">
        <f>$I311*IF($G311="Pickup", SUMIFS(NewEmisData!K:K, NewEmisData!$A:$A, "Pickup", NewEmisData!$B:$B, $A311, NewEmisData!$C:$C, $H311, NewEmisData!$D:$D, BY$2), SUMIFS(NewEmisData!K:K, NewEmisData!$A:$A, "LDV", NewEmisData!$B:$B, $A311, NewEmisData!$C:$C, $H311, NewEmisData!$D:$D, BY$2))</f>
        <v>7.9766902090939798E-2</v>
      </c>
      <c r="BZ311" s="335">
        <f>$I311*IF($G311="Pickup", SUMIFS(NewEmisData!L:L, NewEmisData!$A:$A, "Pickup", NewEmisData!$B:$B, $A311, NewEmisData!$C:$C, $H311, NewEmisData!$D:$D, BZ$2), SUMIFS(NewEmisData!L:L, NewEmisData!$A:$A, "LDV", NewEmisData!$B:$B, $A311, NewEmisData!$C:$C, $H311, NewEmisData!$D:$D, BZ$2))</f>
        <v>7.7681525191979198E-2</v>
      </c>
      <c r="CA311" s="335">
        <f>$I311*IF($G311="Pickup", SUMIFS(NewEmisData!M:M, NewEmisData!$A:$A, "Pickup", NewEmisData!$B:$B, $A311, NewEmisData!$C:$C, $H311, NewEmisData!$D:$D, CA$2), SUMIFS(NewEmisData!M:M, NewEmisData!$A:$A, "LDV", NewEmisData!$B:$B, $A311, NewEmisData!$C:$C, $H311, NewEmisData!$D:$D, CA$2))</f>
        <v>7.6973771730261001E-2</v>
      </c>
      <c r="CB311" s="335">
        <v>0.10573121882292051</v>
      </c>
      <c r="CC311" s="335">
        <f>$I311*IF($G311="Pickup", SUMIFS(NewEmisData!E:E, NewEmisData!$A:$A, "Pickup", NewEmisData!$B:$B, $A311, NewEmisData!$C:$C, $H311, NewEmisData!$D:$D, CC$2), SUMIFS(NewEmisData!E:E, NewEmisData!$A:$A, "LDV", NewEmisData!$B:$B, $A311, NewEmisData!$C:$C, $H311, NewEmisData!$D:$D, CC$2))</f>
        <v>4.4698091592695097E-2</v>
      </c>
      <c r="CD311" s="335">
        <f>$I311*IF($G311="Pickup", SUMIFS(NewEmisData!F:F, NewEmisData!$A:$A, "Pickup", NewEmisData!$B:$B, $A311, NewEmisData!$C:$C, $H311, NewEmisData!$D:$D, CD$2), SUMIFS(NewEmisData!F:F, NewEmisData!$A:$A, "LDV", NewEmisData!$B:$B, $A311, NewEmisData!$C:$C, $H311, NewEmisData!$D:$D, CD$2))</f>
        <v>2.7795500568958399E-2</v>
      </c>
      <c r="CE311" s="335">
        <f>$I311*IF($G311="Pickup", SUMIFS(NewEmisData!G:G, NewEmisData!$A:$A, "Pickup", NewEmisData!$B:$B, $A311, NewEmisData!$C:$C, $H311, NewEmisData!$D:$D, CE$2), SUMIFS(NewEmisData!G:G, NewEmisData!$A:$A, "LDV", NewEmisData!$B:$B, $A311, NewEmisData!$C:$C, $H311, NewEmisData!$D:$D, CE$2))</f>
        <v>2.5530115420681499E-2</v>
      </c>
      <c r="CF311" s="335">
        <f>$I311*IF($G311="Pickup", SUMIFS(NewEmisData!H:H, NewEmisData!$A:$A, "Pickup", NewEmisData!$B:$B, $A311, NewEmisData!$C:$C, $H311, NewEmisData!$D:$D, CF$2), SUMIFS(NewEmisData!H:H, NewEmisData!$A:$A, "LDV", NewEmisData!$B:$B, $A311, NewEmisData!$C:$C, $H311, NewEmisData!$D:$D, CF$2))</f>
        <v>2.4729068202491999E-2</v>
      </c>
      <c r="CG311" s="335">
        <f>$I311*IF($G311="Pickup", SUMIFS(NewEmisData!I:I, NewEmisData!$A:$A, "Pickup", NewEmisData!$B:$B, $A311, NewEmisData!$C:$C, $H311, NewEmisData!$D:$D, CG$2), SUMIFS(NewEmisData!I:I, NewEmisData!$A:$A, "LDV", NewEmisData!$B:$B, $A311, NewEmisData!$C:$C, $H311, NewEmisData!$D:$D, CG$2))</f>
        <v>2.45663123894986E-2</v>
      </c>
      <c r="CH311" s="335">
        <f>$I311*IF($G311="Pickup", SUMIFS(NewEmisData!J:J, NewEmisData!$A:$A, "Pickup", NewEmisData!$B:$B, $A311, NewEmisData!$C:$C, $H311, NewEmisData!$D:$D, CH$2), SUMIFS(NewEmisData!J:J, NewEmisData!$A:$A, "LDV", NewEmisData!$B:$B, $A311, NewEmisData!$C:$C, $H311, NewEmisData!$D:$D, CH$2))</f>
        <v>2.44661179940012E-2</v>
      </c>
      <c r="CI311" s="335">
        <f>$I311*IF($G311="Pickup", SUMIFS(NewEmisData!K:K, NewEmisData!$A:$A, "Pickup", NewEmisData!$B:$B, $A311, NewEmisData!$C:$C, $H311, NewEmisData!$D:$D, CI$2), SUMIFS(NewEmisData!K:K, NewEmisData!$A:$A, "LDV", NewEmisData!$B:$B, $A311, NewEmisData!$C:$C, $H311, NewEmisData!$D:$D, CI$2))</f>
        <v>2.4463818178602499E-2</v>
      </c>
      <c r="CJ311" s="335">
        <f>$I311*IF($G311="Pickup", SUMIFS(NewEmisData!L:L, NewEmisData!$A:$A, "Pickup", NewEmisData!$B:$B, $A311, NewEmisData!$C:$C, $H311, NewEmisData!$D:$D, CJ$2), SUMIFS(NewEmisData!L:L, NewEmisData!$A:$A, "LDV", NewEmisData!$B:$B, $A311, NewEmisData!$C:$C, $H311, NewEmisData!$D:$D, CJ$2))</f>
        <v>2.4464059869155001E-2</v>
      </c>
      <c r="CK311" s="335">
        <f>$I311*IF($G311="Pickup", SUMIFS(NewEmisData!M:M, NewEmisData!$A:$A, "Pickup", NewEmisData!$B:$B, $A311, NewEmisData!$C:$C, $H311, NewEmisData!$D:$D, CK$2), SUMIFS(NewEmisData!M:M, NewEmisData!$A:$A, "LDV", NewEmisData!$B:$B, $A311, NewEmisData!$C:$C, $H311, NewEmisData!$D:$D, CK$2))</f>
        <v>2.44639179462426E-2</v>
      </c>
      <c r="CL311" s="335">
        <v>2.2881070645398207E-2</v>
      </c>
      <c r="CM311" s="335">
        <f>$I311*IF($G311="Pickup", SUMIFS(NewEmisData!E:E, NewEmisData!$A:$A, "Pickup", NewEmisData!$B:$B, $A311, NewEmisData!$C:$C, $H311, NewEmisData!$D:$D, CM$2), SUMIFS(NewEmisData!E:E, NewEmisData!$A:$A, "LDV", NewEmisData!$B:$B, $A311, NewEmisData!$C:$C, $H311, NewEmisData!$D:$D, CM$2))</f>
        <v>3.03650059727909E-2</v>
      </c>
      <c r="CN311" s="335">
        <f>$I311*IF($G311="Pickup", SUMIFS(NewEmisData!F:F, NewEmisData!$A:$A, "Pickup", NewEmisData!$B:$B, $A311, NewEmisData!$C:$C, $H311, NewEmisData!$D:$D, CN$2), SUMIFS(NewEmisData!F:F, NewEmisData!$A:$A, "LDV", NewEmisData!$B:$B, $A311, NewEmisData!$C:$C, $H311, NewEmisData!$D:$D, CN$2))</f>
        <v>1.4082255195084201E-2</v>
      </c>
      <c r="CO311" s="335">
        <f>$I311*IF($G311="Pickup", SUMIFS(NewEmisData!G:G, NewEmisData!$A:$A, "Pickup", NewEmisData!$B:$B, $A311, NewEmisData!$C:$C, $H311, NewEmisData!$D:$D, CO$2), SUMIFS(NewEmisData!G:G, NewEmisData!$A:$A, "LDV", NewEmisData!$B:$B, $A311, NewEmisData!$C:$C, $H311, NewEmisData!$D:$D, CO$2))</f>
        <v>1.02501392291264E-2</v>
      </c>
      <c r="CP311" s="335">
        <f>$I311*IF($G311="Pickup", SUMIFS(NewEmisData!H:H, NewEmisData!$A:$A, "Pickup", NewEmisData!$B:$B, $A311, NewEmisData!$C:$C, $H311, NewEmisData!$D:$D, CP$2), SUMIFS(NewEmisData!H:H, NewEmisData!$A:$A, "LDV", NewEmisData!$B:$B, $A311, NewEmisData!$C:$C, $H311, NewEmisData!$D:$D, CP$2))</f>
        <v>8.4672860842590798E-3</v>
      </c>
      <c r="CQ311" s="335">
        <f>$I311*IF($G311="Pickup", SUMIFS(NewEmisData!I:I, NewEmisData!$A:$A, "Pickup", NewEmisData!$B:$B, $A311, NewEmisData!$C:$C, $H311, NewEmisData!$D:$D, CQ$2), SUMIFS(NewEmisData!I:I, NewEmisData!$A:$A, "LDV", NewEmisData!$B:$B, $A311, NewEmisData!$C:$C, $H311, NewEmisData!$D:$D, CQ$2))</f>
        <v>7.8971225513288796E-3</v>
      </c>
      <c r="CR311" s="335">
        <f>$I311*IF($G311="Pickup", SUMIFS(NewEmisData!J:J, NewEmisData!$A:$A, "Pickup", NewEmisData!$B:$B, $A311, NewEmisData!$C:$C, $H311, NewEmisData!$D:$D, CR$2), SUMIFS(NewEmisData!J:J, NewEmisData!$A:$A, "LDV", NewEmisData!$B:$B, $A311, NewEmisData!$C:$C, $H311, NewEmisData!$D:$D, CR$2))</f>
        <v>7.74471118736339E-3</v>
      </c>
      <c r="CS311" s="335">
        <f>$I311*IF($G311="Pickup", SUMIFS(NewEmisData!K:K, NewEmisData!$A:$A, "Pickup", NewEmisData!$B:$B, $A311, NewEmisData!$C:$C, $H311, NewEmisData!$D:$D, CS$2), SUMIFS(NewEmisData!K:K, NewEmisData!$A:$A, "LDV", NewEmisData!$B:$B, $A311, NewEmisData!$C:$C, $H311, NewEmisData!$D:$D, CS$2))</f>
        <v>7.7309583747445501E-3</v>
      </c>
      <c r="CT311" s="335">
        <f>$I311*IF($G311="Pickup", SUMIFS(NewEmisData!L:L, NewEmisData!$A:$A, "Pickup", NewEmisData!$B:$B, $A311, NewEmisData!$C:$C, $H311, NewEmisData!$D:$D, CT$2), SUMIFS(NewEmisData!L:L, NewEmisData!$A:$A, "LDV", NewEmisData!$B:$B, $A311, NewEmisData!$C:$C, $H311, NewEmisData!$D:$D, CT$2))</f>
        <v>7.7212921450181696E-3</v>
      </c>
      <c r="CU311" s="335">
        <f>$I311*IF($G311="Pickup", SUMIFS(NewEmisData!M:M, NewEmisData!$A:$A, "Pickup", NewEmisData!$B:$B, $A311, NewEmisData!$C:$C, $H311, NewEmisData!$D:$D, CU$2), SUMIFS(NewEmisData!M:M, NewEmisData!$A:$A, "LDV", NewEmisData!$B:$B, $A311, NewEmisData!$C:$C, $H311, NewEmisData!$D:$D, CU$2))</f>
        <v>7.7211798207146498E-3</v>
      </c>
      <c r="CV311" s="335">
        <v>6.9734009009235556E-3</v>
      </c>
      <c r="CW311" s="335">
        <v>4.0498104655261064E-3</v>
      </c>
      <c r="CX311" s="335">
        <v>2.5030350838759993E-3</v>
      </c>
      <c r="CY311" s="335">
        <v>2.1151214403419519E-3</v>
      </c>
      <c r="CZ311" s="335">
        <v>1.7489979687569375E-3</v>
      </c>
      <c r="DA311" s="335">
        <v>1.340486996695321E-3</v>
      </c>
      <c r="DB311" s="335">
        <v>1.0553769116342638E-3</v>
      </c>
      <c r="DC311" s="335">
        <v>1.0132227560056145E-3</v>
      </c>
      <c r="DD311" s="335">
        <v>1.0003159541004489E-3</v>
      </c>
      <c r="DE311" s="335">
        <v>9.9860782000699166E-4</v>
      </c>
      <c r="DF311" s="335">
        <v>9.9860782000699166E-4</v>
      </c>
      <c r="DG311" s="335">
        <f>$I311*IF($G311="Pickup", SUMIFS(NewEmisData!E:E, NewEmisData!$A:$A, "Pickup", NewEmisData!$B:$B, $A311, NewEmisData!$C:$C, $H311, NewEmisData!$D:$D, DG$2), SUMIFS(NewEmisData!E:E, NewEmisData!$A:$A, "LDV", NewEmisData!$B:$B, $A311, NewEmisData!$C:$C, $H311, NewEmisData!$D:$D, DG$2))</f>
        <v>0</v>
      </c>
      <c r="DH311" s="335">
        <f>$I311*IF($G311="Pickup", SUMIFS(NewEmisData!F:F, NewEmisData!$A:$A, "Pickup", NewEmisData!$B:$B, $A311, NewEmisData!$C:$C, $H311, NewEmisData!$D:$D, DH$2), SUMIFS(NewEmisData!F:F, NewEmisData!$A:$A, "LDV", NewEmisData!$B:$B, $A311, NewEmisData!$C:$C, $H311, NewEmisData!$D:$D, DH$2))</f>
        <v>0</v>
      </c>
      <c r="DI311" s="335">
        <f>$I311*IF($G311="Pickup", SUMIFS(NewEmisData!G:G, NewEmisData!$A:$A, "Pickup", NewEmisData!$B:$B, $A311, NewEmisData!$C:$C, $H311, NewEmisData!$D:$D, DI$2), SUMIFS(NewEmisData!G:G, NewEmisData!$A:$A, "LDV", NewEmisData!$B:$B, $A311, NewEmisData!$C:$C, $H311, NewEmisData!$D:$D, DI$2))</f>
        <v>0</v>
      </c>
      <c r="DJ311" s="335">
        <f>$I311*IF($G311="Pickup", SUMIFS(NewEmisData!H:H, NewEmisData!$A:$A, "Pickup", NewEmisData!$B:$B, $A311, NewEmisData!$C:$C, $H311, NewEmisData!$D:$D, DJ$2), SUMIFS(NewEmisData!H:H, NewEmisData!$A:$A, "LDV", NewEmisData!$B:$B, $A311, NewEmisData!$C:$C, $H311, NewEmisData!$D:$D, DJ$2))</f>
        <v>0</v>
      </c>
      <c r="DK311" s="335">
        <f>$I311*IF($G311="Pickup", SUMIFS(NewEmisData!I:I, NewEmisData!$A:$A, "Pickup", NewEmisData!$B:$B, $A311, NewEmisData!$C:$C, $H311, NewEmisData!$D:$D, DK$2), SUMIFS(NewEmisData!I:I, NewEmisData!$A:$A, "LDV", NewEmisData!$B:$B, $A311, NewEmisData!$C:$C, $H311, NewEmisData!$D:$D, DK$2))</f>
        <v>0</v>
      </c>
      <c r="DL311" s="335">
        <f>$I311*IF($G311="Pickup", SUMIFS(NewEmisData!J:J, NewEmisData!$A:$A, "Pickup", NewEmisData!$B:$B, $A311, NewEmisData!$C:$C, $H311, NewEmisData!$D:$D, DL$2), SUMIFS(NewEmisData!J:J, NewEmisData!$A:$A, "LDV", NewEmisData!$B:$B, $A311, NewEmisData!$C:$C, $H311, NewEmisData!$D:$D, DL$2))</f>
        <v>0</v>
      </c>
      <c r="DM311" s="335">
        <f>$I311*IF($G311="Pickup", SUMIFS(NewEmisData!K:K, NewEmisData!$A:$A, "Pickup", NewEmisData!$B:$B, $A311, NewEmisData!$C:$C, $H311, NewEmisData!$D:$D, DM$2), SUMIFS(NewEmisData!K:K, NewEmisData!$A:$A, "LDV", NewEmisData!$B:$B, $A311, NewEmisData!$C:$C, $H311, NewEmisData!$D:$D, DM$2))</f>
        <v>0</v>
      </c>
      <c r="DN311" s="335">
        <f>$I311*IF($G311="Pickup", SUMIFS(NewEmisData!L:L, NewEmisData!$A:$A, "Pickup", NewEmisData!$B:$B, $A311, NewEmisData!$C:$C, $H311, NewEmisData!$D:$D, DN$2), SUMIFS(NewEmisData!L:L, NewEmisData!$A:$A, "LDV", NewEmisData!$B:$B, $A311, NewEmisData!$C:$C, $H311, NewEmisData!$D:$D, DN$2))</f>
        <v>0</v>
      </c>
      <c r="DO311" s="335">
        <f>$I311*IF($G311="Pickup", SUMIFS(NewEmisData!M:M, NewEmisData!$A:$A, "Pickup", NewEmisData!$B:$B, $A311, NewEmisData!$C:$C, $H311, NewEmisData!$D:$D, DO$2), SUMIFS(NewEmisData!M:M, NewEmisData!$A:$A, "LDV", NewEmisData!$B:$B, $A311, NewEmisData!$C:$C, $H311, NewEmisData!$D:$D, DO$2))</f>
        <v>0</v>
      </c>
      <c r="DP311" s="335">
        <v>2.023129771030282E-3</v>
      </c>
      <c r="DQ311" s="335">
        <f>$I311*IF($G311="Pickup", SUMIFS(NewEmisData!E:E, NewEmisData!$A:$A, "Pickup", NewEmisData!$B:$B, $A311, NewEmisData!$C:$C, $H311, NewEmisData!$D:$D, DQ$2), SUMIFS(NewEmisData!E:E, NewEmisData!$A:$A, "LDV", NewEmisData!$B:$B, $A311, NewEmisData!$C:$C, $H311, NewEmisData!$D:$D, DQ$2))</f>
        <v>2.4719955118713801E-2</v>
      </c>
      <c r="DR311" s="335">
        <f>$I311*IF($G311="Pickup", SUMIFS(NewEmisData!F:F, NewEmisData!$A:$A, "Pickup", NewEmisData!$B:$B, $A311, NewEmisData!$C:$C, $H311, NewEmisData!$D:$D, DR$2), SUMIFS(NewEmisData!F:F, NewEmisData!$A:$A, "LDV", NewEmisData!$B:$B, $A311, NewEmisData!$C:$C, $H311, NewEmisData!$D:$D, DR$2))</f>
        <v>1.1661513599851301E-2</v>
      </c>
      <c r="DS311" s="335">
        <f>$I311*IF($G311="Pickup", SUMIFS(NewEmisData!G:G, NewEmisData!$A:$A, "Pickup", NewEmisData!$B:$B, $A311, NewEmisData!$C:$C, $H311, NewEmisData!$D:$D, DS$2), SUMIFS(NewEmisData!G:G, NewEmisData!$A:$A, "LDV", NewEmisData!$B:$B, $A311, NewEmisData!$C:$C, $H311, NewEmisData!$D:$D, DS$2))</f>
        <v>7.8709608571459096E-3</v>
      </c>
      <c r="DT311" s="335">
        <f>$I311*IF($G311="Pickup", SUMIFS(NewEmisData!H:H, NewEmisData!$A:$A, "Pickup", NewEmisData!$B:$B, $A311, NewEmisData!$C:$C, $H311, NewEmisData!$D:$D, DT$2), SUMIFS(NewEmisData!H:H, NewEmisData!$A:$A, "LDV", NewEmisData!$B:$B, $A311, NewEmisData!$C:$C, $H311, NewEmisData!$D:$D, DT$2))</f>
        <v>5.8339351334527802E-3</v>
      </c>
      <c r="DU311" s="335">
        <f>$I311*IF($G311="Pickup", SUMIFS(NewEmisData!I:I, NewEmisData!$A:$A, "Pickup", NewEmisData!$B:$B, $A311, NewEmisData!$C:$C, $H311, NewEmisData!$D:$D, DU$2), SUMIFS(NewEmisData!I:I, NewEmisData!$A:$A, "LDV", NewEmisData!$B:$B, $A311, NewEmisData!$C:$C, $H311, NewEmisData!$D:$D, DU$2))</f>
        <v>4.3766981897469699E-3</v>
      </c>
      <c r="DV311" s="335">
        <f>$I311*IF($G311="Pickup", SUMIFS(NewEmisData!J:J, NewEmisData!$A:$A, "Pickup", NewEmisData!$B:$B, $A311, NewEmisData!$C:$C, $H311, NewEmisData!$D:$D, DV$2), SUMIFS(NewEmisData!J:J, NewEmisData!$A:$A, "LDV", NewEmisData!$B:$B, $A311, NewEmisData!$C:$C, $H311, NewEmisData!$D:$D, DV$2))</f>
        <v>3.5528104359983199E-3</v>
      </c>
      <c r="DW311" s="335">
        <f>$I311*IF($G311="Pickup", SUMIFS(NewEmisData!K:K, NewEmisData!$A:$A, "Pickup", NewEmisData!$B:$B, $A311, NewEmisData!$C:$C, $H311, NewEmisData!$D:$D, DW$2), SUMIFS(NewEmisData!K:K, NewEmisData!$A:$A, "LDV", NewEmisData!$B:$B, $A311, NewEmisData!$C:$C, $H311, NewEmisData!$D:$D, DW$2))</f>
        <v>3.22504897123442E-3</v>
      </c>
      <c r="DX311" s="335">
        <f>$I311*IF($G311="Pickup", SUMIFS(NewEmisData!L:L, NewEmisData!$A:$A, "Pickup", NewEmisData!$B:$B, $A311, NewEmisData!$C:$C, $H311, NewEmisData!$D:$D, DX$2), SUMIFS(NewEmisData!L:L, NewEmisData!$A:$A, "LDV", NewEmisData!$B:$B, $A311, NewEmisData!$C:$C, $H311, NewEmisData!$D:$D, DX$2))</f>
        <v>3.1599803429776798E-3</v>
      </c>
      <c r="DY311" s="335">
        <f>$I311*IF($G311="Pickup", SUMIFS(NewEmisData!M:M, NewEmisData!$A:$A, "Pickup", NewEmisData!$B:$B, $A311, NewEmisData!$C:$C, $H311, NewEmisData!$D:$D, DY$2), SUMIFS(NewEmisData!M:M, NewEmisData!$A:$A, "LDV", NewEmisData!$B:$B, $A311, NewEmisData!$C:$C, $H311, NewEmisData!$D:$D, DY$2))</f>
        <v>3.14346479961037E-3</v>
      </c>
      <c r="DZ311" s="335">
        <v>5.594489642908501E-3</v>
      </c>
      <c r="EA311" s="335">
        <f t="shared" si="542"/>
        <v>597.33559757265004</v>
      </c>
      <c r="EB311" s="335">
        <f t="shared" si="543"/>
        <v>553.28127212576896</v>
      </c>
      <c r="EC311" s="335">
        <f t="shared" si="544"/>
        <v>493.82406756493799</v>
      </c>
      <c r="ED311" s="335">
        <f t="shared" si="545"/>
        <v>412.98439479110601</v>
      </c>
      <c r="EE311" s="335">
        <f t="shared" si="546"/>
        <v>361.12439946055099</v>
      </c>
      <c r="EF311" s="335">
        <f t="shared" si="547"/>
        <v>334.85995891651203</v>
      </c>
      <c r="EG311" s="335">
        <f t="shared" si="548"/>
        <v>323.34611754862402</v>
      </c>
      <c r="EH311" s="335">
        <f t="shared" si="549"/>
        <v>320.96738270464499</v>
      </c>
      <c r="EI311" s="335">
        <f t="shared" si="550"/>
        <v>320.59740368618702</v>
      </c>
      <c r="EJ311" s="335">
        <f t="shared" si="551"/>
        <v>0.27672218065037407</v>
      </c>
      <c r="EK311" s="335">
        <f t="shared" si="552"/>
        <v>1.1576605941285101</v>
      </c>
      <c r="EL311" s="335">
        <f t="shared" si="553"/>
        <v>0.37657543091819101</v>
      </c>
      <c r="EM311" s="335">
        <f t="shared" si="554"/>
        <v>0.200631007186098</v>
      </c>
      <c r="EN311" s="335">
        <f t="shared" si="555"/>
        <v>0.130138169147933</v>
      </c>
      <c r="EO311" s="335">
        <f t="shared" si="556"/>
        <v>8.7384287154233006E-2</v>
      </c>
      <c r="EP311" s="335">
        <f t="shared" si="557"/>
        <v>5.9391933302032802E-2</v>
      </c>
      <c r="EQ311" s="335">
        <f t="shared" si="558"/>
        <v>4.8180846872995502E-2</v>
      </c>
      <c r="ER311" s="335">
        <f t="shared" si="559"/>
        <v>4.5998445887843901E-2</v>
      </c>
      <c r="ES311" s="335">
        <f t="shared" si="560"/>
        <v>4.5463770278463003E-2</v>
      </c>
      <c r="ET311" s="335">
        <f t="shared" si="561"/>
        <v>6.1988464688476796E-2</v>
      </c>
      <c r="EU311" s="335">
        <f t="shared" si="562"/>
        <v>1.0335998327469099E-2</v>
      </c>
      <c r="EV311" s="335">
        <f t="shared" si="563"/>
        <v>9.5737115204566903E-3</v>
      </c>
      <c r="EW311" s="335">
        <f t="shared" si="564"/>
        <v>7.0841642304725503E-3</v>
      </c>
      <c r="EX311" s="335">
        <f t="shared" si="565"/>
        <v>5.9244730772948402E-3</v>
      </c>
      <c r="EY311" s="335">
        <f t="shared" si="566"/>
        <v>5.1805148263819496E-3</v>
      </c>
      <c r="EZ311" s="335">
        <f t="shared" si="567"/>
        <v>4.8037413964933202E-3</v>
      </c>
      <c r="FA311" s="335">
        <f t="shared" si="568"/>
        <v>4.6385693545218003E-3</v>
      </c>
      <c r="FB311" s="335">
        <f t="shared" si="569"/>
        <v>4.6044395711825996E-3</v>
      </c>
      <c r="FC311" s="335">
        <f t="shared" si="570"/>
        <v>4.5991353866608299E-3</v>
      </c>
      <c r="FD311" s="335">
        <f t="shared" si="571"/>
        <v>1.7442083422488778E-3</v>
      </c>
      <c r="FE311" s="335">
        <f t="shared" si="572"/>
        <v>7.1069962611333096E-2</v>
      </c>
      <c r="FF311" s="335">
        <f t="shared" si="573"/>
        <v>6.7310649866491198E-2</v>
      </c>
      <c r="FG311" s="335">
        <f t="shared" si="574"/>
        <v>6.7628560391991902E-2</v>
      </c>
      <c r="FH311" s="335">
        <f t="shared" si="575"/>
        <v>6.6559280493503098E-2</v>
      </c>
      <c r="FI311" s="335">
        <f t="shared" si="576"/>
        <v>6.53360817606774E-2</v>
      </c>
      <c r="FJ311" s="335">
        <f t="shared" si="577"/>
        <v>6.4268763456515193E-2</v>
      </c>
      <c r="FK311" s="335">
        <f t="shared" si="578"/>
        <v>6.3662257235357594E-2</v>
      </c>
      <c r="FL311" s="335">
        <f t="shared" si="579"/>
        <v>6.3432754124854704E-2</v>
      </c>
      <c r="FM311" s="335">
        <f t="shared" si="580"/>
        <v>6.3375800941285698E-2</v>
      </c>
      <c r="FN311" s="335">
        <f t="shared" si="581"/>
        <v>4.7629366333098749E-2</v>
      </c>
      <c r="FO311" s="335">
        <f t="shared" si="582"/>
        <v>1.7564038794035501E-2</v>
      </c>
      <c r="FP311" s="335">
        <f t="shared" si="583"/>
        <v>1.42365442689367E-2</v>
      </c>
      <c r="FQ311" s="335">
        <f t="shared" si="584"/>
        <v>1.3329065525325E-2</v>
      </c>
      <c r="FR311" s="335">
        <f t="shared" si="585"/>
        <v>1.23804824132796E-2</v>
      </c>
      <c r="FS311" s="335">
        <f t="shared" si="586"/>
        <v>1.12963892643066E-2</v>
      </c>
      <c r="FT311" s="335">
        <f t="shared" si="587"/>
        <v>1.03515640804413E-2</v>
      </c>
      <c r="FU311" s="335">
        <f t="shared" si="588"/>
        <v>9.8149798035326394E-3</v>
      </c>
      <c r="FV311" s="335">
        <f t="shared" si="589"/>
        <v>9.61190259231408E-3</v>
      </c>
      <c r="FW311" s="335">
        <f t="shared" si="590"/>
        <v>9.5615485982077E-3</v>
      </c>
      <c r="FX311" s="335">
        <f t="shared" si="591"/>
        <v>9.4789149915835945E-3</v>
      </c>
    </row>
    <row r="312" spans="1:180" x14ac:dyDescent="0.2">
      <c r="A312" s="305" t="str">
        <f>_xlfn.CONCAT(IF(LEFT(TRIM(A311),1)="*", "*R", "R"), 1+RIGHT(TRIM(A311),1))</f>
        <v>R4</v>
      </c>
      <c r="B312" s="305" t="str">
        <f t="shared" si="608"/>
        <v>TLPCNGX11</v>
      </c>
      <c r="C312" s="305" t="str">
        <f t="shared" si="609"/>
        <v>TL.CNGX.P.CNGX.2011</v>
      </c>
      <c r="D312" s="301" t="str">
        <f t="shared" si="610"/>
        <v>bn-vmt, bn-vmt/a</v>
      </c>
      <c r="E312" s="301" t="str">
        <f t="shared" si="611"/>
        <v>TRNCNGX</v>
      </c>
      <c r="F312" s="301" t="str">
        <f t="shared" si="612"/>
        <v>TL</v>
      </c>
      <c r="G312" s="315" t="s">
        <v>820</v>
      </c>
      <c r="H312" s="301" t="s">
        <v>814</v>
      </c>
      <c r="I312" s="315">
        <v>1</v>
      </c>
      <c r="J312" s="315" t="str">
        <f t="shared" si="592"/>
        <v>Pickup-GSL</v>
      </c>
      <c r="K312" s="335">
        <f>$I312*IF($G312="Pickup", SUMIFS(NewEmisData!E:E, NewEmisData!$A:$A, "Pickup", NewEmisData!$B:$B, $A312, NewEmisData!$C:$C, $H312, NewEmisData!$D:$D, K$2), SUMIFS(NewEmisData!E:E, NewEmisData!$A:$A, "LDV", NewEmisData!$B:$B, $A312, NewEmisData!$C:$C, $H312, NewEmisData!$D:$D, K$2))</f>
        <v>809.18625562190198</v>
      </c>
      <c r="L312" s="335">
        <f>$I312*IF($G312="Pickup", SUMIFS(NewEmisData!F:F, NewEmisData!$A:$A, "Pickup", NewEmisData!$B:$B, $A312, NewEmisData!$C:$C, $H312, NewEmisData!$D:$D, L$2), SUMIFS(NewEmisData!F:F, NewEmisData!$A:$A, "LDV", NewEmisData!$B:$B, $A312, NewEmisData!$C:$C, $H312, NewEmisData!$D:$D, L$2))</f>
        <v>717.37917726989394</v>
      </c>
      <c r="M312" s="335">
        <f>$I312*IF($G312="Pickup", SUMIFS(NewEmisData!G:G, NewEmisData!$A:$A, "Pickup", NewEmisData!$B:$B, $A312, NewEmisData!$C:$C, $H312, NewEmisData!$D:$D, M$2), SUMIFS(NewEmisData!G:G, NewEmisData!$A:$A, "LDV", NewEmisData!$B:$B, $A312, NewEmisData!$C:$C, $H312, NewEmisData!$D:$D, M$2))</f>
        <v>565.23600524957101</v>
      </c>
      <c r="N312" s="335">
        <f>$I312*IF($G312="Pickup", SUMIFS(NewEmisData!H:H, NewEmisData!$A:$A, "Pickup", NewEmisData!$B:$B, $A312, NewEmisData!$C:$C, $H312, NewEmisData!$D:$D, N$2), SUMIFS(NewEmisData!H:H, NewEmisData!$A:$A, "LDV", NewEmisData!$B:$B, $A312, NewEmisData!$C:$C, $H312, NewEmisData!$D:$D, N$2))</f>
        <v>472.41891643346997</v>
      </c>
      <c r="O312" s="335">
        <f>$I312*IF($G312="Pickup", SUMIFS(NewEmisData!I:I, NewEmisData!$A:$A, "Pickup", NewEmisData!$B:$B, $A312, NewEmisData!$C:$C, $H312, NewEmisData!$D:$D, O$2), SUMIFS(NewEmisData!I:I, NewEmisData!$A:$A, "LDV", NewEmisData!$B:$B, $A312, NewEmisData!$C:$C, $H312, NewEmisData!$D:$D, O$2))</f>
        <v>412.86398479136801</v>
      </c>
      <c r="P312" s="335">
        <f>$I312*IF($G312="Pickup", SUMIFS(NewEmisData!J:J, NewEmisData!$A:$A, "Pickup", NewEmisData!$B:$B, $A312, NewEmisData!$C:$C, $H312, NewEmisData!$D:$D, P$2), SUMIFS(NewEmisData!J:J, NewEmisData!$A:$A, "LDV", NewEmisData!$B:$B, $A312, NewEmisData!$C:$C, $H312, NewEmisData!$D:$D, P$2))</f>
        <v>382.70335541305002</v>
      </c>
      <c r="Q312" s="335">
        <f>$I312*IF($G312="Pickup", SUMIFS(NewEmisData!K:K, NewEmisData!$A:$A, "Pickup", NewEmisData!$B:$B, $A312, NewEmisData!$C:$C, $H312, NewEmisData!$D:$D, Q$2), SUMIFS(NewEmisData!K:K, NewEmisData!$A:$A, "LDV", NewEmisData!$B:$B, $A312, NewEmisData!$C:$C, $H312, NewEmisData!$D:$D, Q$2))</f>
        <v>369.486844409941</v>
      </c>
      <c r="R312" s="335">
        <f>$I312*IF($G312="Pickup", SUMIFS(NewEmisData!L:L, NewEmisData!$A:$A, "Pickup", NewEmisData!$B:$B, $A312, NewEmisData!$C:$C, $H312, NewEmisData!$D:$D, R$2), SUMIFS(NewEmisData!L:L, NewEmisData!$A:$A, "LDV", NewEmisData!$B:$B, $A312, NewEmisData!$C:$C, $H312, NewEmisData!$D:$D, R$2))</f>
        <v>366.75951772725199</v>
      </c>
      <c r="S312" s="335">
        <f>$I312*IF($G312="Pickup", SUMIFS(NewEmisData!M:M, NewEmisData!$A:$A, "Pickup", NewEmisData!$B:$B, $A312, NewEmisData!$C:$C, $H312, NewEmisData!$D:$D, S$2), SUMIFS(NewEmisData!M:M, NewEmisData!$A:$A, "LDV", NewEmisData!$B:$B, $A312, NewEmisData!$C:$C, $H312, NewEmisData!$D:$D, S$2))</f>
        <v>366.33687885587801</v>
      </c>
      <c r="T312" s="335">
        <v>0.27672218065037407</v>
      </c>
      <c r="U312" s="335">
        <f>$I312*IF($G312="Pickup", SUMIFS(NewEmisData!E:E, NewEmisData!$A:$A, "Pickup", NewEmisData!$B:$B, $A312, NewEmisData!$C:$C, $H312, NewEmisData!$D:$D, U$2), SUMIFS(NewEmisData!E:E, NewEmisData!$A:$A, "LDV", NewEmisData!$B:$B, $A312, NewEmisData!$C:$C, $H312, NewEmisData!$D:$D, U$2))</f>
        <v>1.00256458087036</v>
      </c>
      <c r="V312" s="335">
        <f>$I312*IF($G312="Pickup", SUMIFS(NewEmisData!F:F, NewEmisData!$A:$A, "Pickup", NewEmisData!$B:$B, $A312, NewEmisData!$C:$C, $H312, NewEmisData!$D:$D, V$2), SUMIFS(NewEmisData!F:F, NewEmisData!$A:$A, "LDV", NewEmisData!$B:$B, $A312, NewEmisData!$C:$C, $H312, NewEmisData!$D:$D, V$2))</f>
        <v>0.39560747527751999</v>
      </c>
      <c r="W312" s="335">
        <f>$I312*IF($G312="Pickup", SUMIFS(NewEmisData!G:G, NewEmisData!$A:$A, "Pickup", NewEmisData!$B:$B, $A312, NewEmisData!$C:$C, $H312, NewEmisData!$D:$D, W$2), SUMIFS(NewEmisData!G:G, NewEmisData!$A:$A, "LDV", NewEmisData!$B:$B, $A312, NewEmisData!$C:$C, $H312, NewEmisData!$D:$D, W$2))</f>
        <v>0.19159818828877601</v>
      </c>
      <c r="X312" s="335">
        <f>$I312*IF($G312="Pickup", SUMIFS(NewEmisData!H:H, NewEmisData!$A:$A, "Pickup", NewEmisData!$B:$B, $A312, NewEmisData!$C:$C, $H312, NewEmisData!$D:$D, X$2), SUMIFS(NewEmisData!H:H, NewEmisData!$A:$A, "LDV", NewEmisData!$B:$B, $A312, NewEmisData!$C:$C, $H312, NewEmisData!$D:$D, X$2))</f>
        <v>0.12217599625012</v>
      </c>
      <c r="Y312" s="335">
        <f>$I312*IF($G312="Pickup", SUMIFS(NewEmisData!I:I, NewEmisData!$A:$A, "Pickup", NewEmisData!$B:$B, $A312, NewEmisData!$C:$C, $H312, NewEmisData!$D:$D, Y$2), SUMIFS(NewEmisData!I:I, NewEmisData!$A:$A, "LDV", NewEmisData!$B:$B, $A312, NewEmisData!$C:$C, $H312, NewEmisData!$D:$D, Y$2))</f>
        <v>8.1029190806467893E-2</v>
      </c>
      <c r="Z312" s="335">
        <f>$I312*IF($G312="Pickup", SUMIFS(NewEmisData!J:J, NewEmisData!$A:$A, "Pickup", NewEmisData!$B:$B, $A312, NewEmisData!$C:$C, $H312, NewEmisData!$D:$D, Z$2), SUMIFS(NewEmisData!J:J, NewEmisData!$A:$A, "LDV", NewEmisData!$B:$B, $A312, NewEmisData!$C:$C, $H312, NewEmisData!$D:$D, Z$2))</f>
        <v>5.4567341905185598E-2</v>
      </c>
      <c r="AA312" s="335">
        <f>$I312*IF($G312="Pickup", SUMIFS(NewEmisData!K:K, NewEmisData!$A:$A, "Pickup", NewEmisData!$B:$B, $A312, NewEmisData!$C:$C, $H312, NewEmisData!$D:$D, AA$2), SUMIFS(NewEmisData!K:K, NewEmisData!$A:$A, "LDV", NewEmisData!$B:$B, $A312, NewEmisData!$C:$C, $H312, NewEmisData!$D:$D, AA$2))</f>
        <v>4.4030783970489901E-2</v>
      </c>
      <c r="AB312" s="335">
        <f>$I312*IF($G312="Pickup", SUMIFS(NewEmisData!L:L, NewEmisData!$A:$A, "Pickup", NewEmisData!$B:$B, $A312, NewEmisData!$C:$C, $H312, NewEmisData!$D:$D, AB$2), SUMIFS(NewEmisData!L:L, NewEmisData!$A:$A, "LDV", NewEmisData!$B:$B, $A312, NewEmisData!$C:$C, $H312, NewEmisData!$D:$D, AB$2))</f>
        <v>4.1990059655105501E-2</v>
      </c>
      <c r="AC312" s="335">
        <f>$I312*IF($G312="Pickup", SUMIFS(NewEmisData!M:M, NewEmisData!$A:$A, "Pickup", NewEmisData!$B:$B, $A312, NewEmisData!$C:$C, $H312, NewEmisData!$D:$D, AC$2), SUMIFS(NewEmisData!M:M, NewEmisData!$A:$A, "LDV", NewEmisData!$B:$B, $A312, NewEmisData!$C:$C, $H312, NewEmisData!$D:$D, AC$2))</f>
        <v>4.1490516506061503E-2</v>
      </c>
      <c r="AD312" s="335">
        <v>6.1988464688476796E-2</v>
      </c>
      <c r="AE312" s="335">
        <f>$I312*IF($G312="Pickup", SUMIFS(NewEmisData!E:E, NewEmisData!$A:$A, "Pickup", NewEmisData!$B:$B, $A312, NewEmisData!$C:$C, $H312, NewEmisData!$D:$D, AE$2), SUMIFS(NewEmisData!E:E, NewEmisData!$A:$A, "LDV", NewEmisData!$B:$B, $A312, NewEmisData!$C:$C, $H312, NewEmisData!$D:$D, AE$2))</f>
        <v>1.40017655016191E-2</v>
      </c>
      <c r="AF312" s="335">
        <f>$I312*IF($G312="Pickup", SUMIFS(NewEmisData!F:F, NewEmisData!$A:$A, "Pickup", NewEmisData!$B:$B, $A312, NewEmisData!$C:$C, $H312, NewEmisData!$D:$D, AF$2), SUMIFS(NewEmisData!F:F, NewEmisData!$A:$A, "LDV", NewEmisData!$B:$B, $A312, NewEmisData!$C:$C, $H312, NewEmisData!$D:$D, AF$2))</f>
        <v>1.2413170210923301E-2</v>
      </c>
      <c r="AG312" s="335">
        <f>$I312*IF($G312="Pickup", SUMIFS(NewEmisData!G:G, NewEmisData!$A:$A, "Pickup", NewEmisData!$B:$B, $A312, NewEmisData!$C:$C, $H312, NewEmisData!$D:$D, AG$2), SUMIFS(NewEmisData!G:G, NewEmisData!$A:$A, "LDV", NewEmisData!$B:$B, $A312, NewEmisData!$C:$C, $H312, NewEmisData!$D:$D, AG$2))</f>
        <v>8.1086013766454006E-3</v>
      </c>
      <c r="AH312" s="335">
        <f>$I312*IF($G312="Pickup", SUMIFS(NewEmisData!H:H, NewEmisData!$A:$A, "Pickup", NewEmisData!$B:$B, $A312, NewEmisData!$C:$C, $H312, NewEmisData!$D:$D, AH$2), SUMIFS(NewEmisData!H:H, NewEmisData!$A:$A, "LDV", NewEmisData!$B:$B, $A312, NewEmisData!$C:$C, $H312, NewEmisData!$D:$D, AH$2))</f>
        <v>6.7770962147280997E-3</v>
      </c>
      <c r="AI312" s="335">
        <f>$I312*IF($G312="Pickup", SUMIFS(NewEmisData!I:I, NewEmisData!$A:$A, "Pickup", NewEmisData!$B:$B, $A312, NewEmisData!$C:$C, $H312, NewEmisData!$D:$D, AI$2), SUMIFS(NewEmisData!I:I, NewEmisData!$A:$A, "LDV", NewEmisData!$B:$B, $A312, NewEmisData!$C:$C, $H312, NewEmisData!$D:$D, AI$2))</f>
        <v>5.9227487489961397E-3</v>
      </c>
      <c r="AJ312" s="335">
        <f>$I312*IF($G312="Pickup", SUMIFS(NewEmisData!J:J, NewEmisData!$A:$A, "Pickup", NewEmisData!$B:$B, $A312, NewEmisData!$C:$C, $H312, NewEmisData!$D:$D, AJ$2), SUMIFS(NewEmisData!J:J, NewEmisData!$A:$A, "LDV", NewEmisData!$B:$B, $A312, NewEmisData!$C:$C, $H312, NewEmisData!$D:$D, AJ$2))</f>
        <v>5.4900769721154498E-3</v>
      </c>
      <c r="AK312" s="335">
        <f>$I312*IF($G312="Pickup", SUMIFS(NewEmisData!K:K, NewEmisData!$A:$A, "Pickup", NewEmisData!$B:$B, $A312, NewEmisData!$C:$C, $H312, NewEmisData!$D:$D, AK$2), SUMIFS(NewEmisData!K:K, NewEmisData!$A:$A, "LDV", NewEmisData!$B:$B, $A312, NewEmisData!$C:$C, $H312, NewEmisData!$D:$D, AK$2))</f>
        <v>5.3004799651939901E-3</v>
      </c>
      <c r="AL312" s="335">
        <f>$I312*IF($G312="Pickup", SUMIFS(NewEmisData!L:L, NewEmisData!$A:$A, "Pickup", NewEmisData!$B:$B, $A312, NewEmisData!$C:$C, $H312, NewEmisData!$D:$D, AL$2), SUMIFS(NewEmisData!L:L, NewEmisData!$A:$A, "LDV", NewEmisData!$B:$B, $A312, NewEmisData!$C:$C, $H312, NewEmisData!$D:$D, AL$2))</f>
        <v>5.2613551409495399E-3</v>
      </c>
      <c r="AM312" s="335">
        <f>$I312*IF($G312="Pickup", SUMIFS(NewEmisData!M:M, NewEmisData!$A:$A, "Pickup", NewEmisData!$B:$B, $A312, NewEmisData!$C:$C, $H312, NewEmisData!$D:$D, AM$2), SUMIFS(NewEmisData!M:M, NewEmisData!$A:$A, "LDV", NewEmisData!$B:$B, $A312, NewEmisData!$C:$C, $H312, NewEmisData!$D:$D, AM$2))</f>
        <v>5.2552925304367899E-3</v>
      </c>
      <c r="AN312" s="335">
        <v>1.7442083422488778E-3</v>
      </c>
      <c r="AO312" s="335">
        <f>$I312*IF($G312="Pickup", SUMIFS(NewEmisData!E:E, NewEmisData!$A:$A, "Pickup", NewEmisData!$B:$B, $A312, NewEmisData!$C:$C, $H312, NewEmisData!$D:$D, AO$2), SUMIFS(NewEmisData!E:E, NewEmisData!$A:$A, "LDV", NewEmisData!$B:$B, $A312, NewEmisData!$C:$C, $H312, NewEmisData!$D:$D, AO$2))</f>
        <v>0.115772764989804</v>
      </c>
      <c r="AP312" s="335">
        <f>$I312*IF($G312="Pickup", SUMIFS(NewEmisData!F:F, NewEmisData!$A:$A, "Pickup", NewEmisData!$B:$B, $A312, NewEmisData!$C:$C, $H312, NewEmisData!$D:$D, AP$2), SUMIFS(NewEmisData!F:F, NewEmisData!$A:$A, "LDV", NewEmisData!$B:$B, $A312, NewEmisData!$C:$C, $H312, NewEmisData!$D:$D, AP$2))</f>
        <v>0.11041053337507201</v>
      </c>
      <c r="AQ312" s="335">
        <f>$I312*IF($G312="Pickup", SUMIFS(NewEmisData!G:G, NewEmisData!$A:$A, "Pickup", NewEmisData!$B:$B, $A312, NewEmisData!$C:$C, $H312, NewEmisData!$D:$D, AQ$2), SUMIFS(NewEmisData!G:G, NewEmisData!$A:$A, "LDV", NewEmisData!$B:$B, $A312, NewEmisData!$C:$C, $H312, NewEmisData!$D:$D, AQ$2))</f>
        <v>8.9064450289023406E-2</v>
      </c>
      <c r="AR312" s="335">
        <f>$I312*IF($G312="Pickup", SUMIFS(NewEmisData!H:H, NewEmisData!$A:$A, "Pickup", NewEmisData!$B:$B, $A312, NewEmisData!$C:$C, $H312, NewEmisData!$D:$D, AR$2), SUMIFS(NewEmisData!H:H, NewEmisData!$A:$A, "LDV", NewEmisData!$B:$B, $A312, NewEmisData!$C:$C, $H312, NewEmisData!$D:$D, AR$2))</f>
        <v>8.7932937699846503E-2</v>
      </c>
      <c r="AS312" s="335">
        <f>$I312*IF($G312="Pickup", SUMIFS(NewEmisData!I:I, NewEmisData!$A:$A, "Pickup", NewEmisData!$B:$B, $A312, NewEmisData!$C:$C, $H312, NewEmisData!$D:$D, AS$2), SUMIFS(NewEmisData!I:I, NewEmisData!$A:$A, "LDV", NewEmisData!$B:$B, $A312, NewEmisData!$C:$C, $H312, NewEmisData!$D:$D, AS$2))</f>
        <v>8.66400670344568E-2</v>
      </c>
      <c r="AT312" s="335">
        <f>$I312*IF($G312="Pickup", SUMIFS(NewEmisData!J:J, NewEmisData!$A:$A, "Pickup", NewEmisData!$B:$B, $A312, NewEmisData!$C:$C, $H312, NewEmisData!$D:$D, AT$2), SUMIFS(NewEmisData!J:J, NewEmisData!$A:$A, "LDV", NewEmisData!$B:$B, $A312, NewEmisData!$C:$C, $H312, NewEmisData!$D:$D, AT$2))</f>
        <v>8.5515845774985999E-2</v>
      </c>
      <c r="AU312" s="335">
        <f>$I312*IF($G312="Pickup", SUMIFS(NewEmisData!K:K, NewEmisData!$A:$A, "Pickup", NewEmisData!$B:$B, $A312, NewEmisData!$C:$C, $H312, NewEmisData!$D:$D, AU$2), SUMIFS(NewEmisData!K:K, NewEmisData!$A:$A, "LDV", NewEmisData!$B:$B, $A312, NewEmisData!$C:$C, $H312, NewEmisData!$D:$D, AU$2))</f>
        <v>8.4877871012289302E-2</v>
      </c>
      <c r="AV312" s="335">
        <f>$I312*IF($G312="Pickup", SUMIFS(NewEmisData!L:L, NewEmisData!$A:$A, "Pickup", NewEmisData!$B:$B, $A312, NewEmisData!$C:$C, $H312, NewEmisData!$D:$D, AV$2), SUMIFS(NewEmisData!L:L, NewEmisData!$A:$A, "LDV", NewEmisData!$B:$B, $A312, NewEmisData!$C:$C, $H312, NewEmisData!$D:$D, AV$2))</f>
        <v>8.4636887277329695E-2</v>
      </c>
      <c r="AW312" s="335">
        <f>$I312*IF($G312="Pickup", SUMIFS(NewEmisData!M:M, NewEmisData!$A:$A, "Pickup", NewEmisData!$B:$B, $A312, NewEmisData!$C:$C, $H312, NewEmisData!$D:$D, AW$2), SUMIFS(NewEmisData!M:M, NewEmisData!$A:$A, "LDV", NewEmisData!$B:$B, $A312, NewEmisData!$C:$C, $H312, NewEmisData!$D:$D, AW$2))</f>
        <v>8.4577535540567794E-2</v>
      </c>
      <c r="AX312" s="335">
        <v>4.7629366333098749E-2</v>
      </c>
      <c r="AY312" s="335">
        <f>$I312*IF($G312="Pickup", SUMIFS(NewEmisData!E:E, NewEmisData!$A:$A, "Pickup", NewEmisData!$B:$B, $A312, NewEmisData!$C:$C, $H312, NewEmisData!$D:$D, AY$2), SUMIFS(NewEmisData!E:E, NewEmisData!$A:$A, "LDV", NewEmisData!$B:$B, $A312, NewEmisData!$C:$C, $H312, NewEmisData!$D:$D, AY$2))</f>
        <v>2.5560187952441901E-2</v>
      </c>
      <c r="AZ312" s="335">
        <f>$I312*IF($G312="Pickup", SUMIFS(NewEmisData!F:F, NewEmisData!$A:$A, "Pickup", NewEmisData!$B:$B, $A312, NewEmisData!$C:$C, $H312, NewEmisData!$D:$D, AZ$2), SUMIFS(NewEmisData!F:F, NewEmisData!$A:$A, "LDV", NewEmisData!$B:$B, $A312, NewEmisData!$C:$C, $H312, NewEmisData!$D:$D, AZ$2))</f>
        <v>2.0822176230306699E-2</v>
      </c>
      <c r="BA312" s="335">
        <f>$I312*IF($G312="Pickup", SUMIFS(NewEmisData!G:G, NewEmisData!$A:$A, "Pickup", NewEmisData!$B:$B, $A312, NewEmisData!$C:$C, $H312, NewEmisData!$D:$D, BA$2), SUMIFS(NewEmisData!G:G, NewEmisData!$A:$A, "LDV", NewEmisData!$B:$B, $A312, NewEmisData!$C:$C, $H312, NewEmisData!$D:$D, BA$2))</f>
        <v>1.62964680076296E-2</v>
      </c>
      <c r="BB312" s="335">
        <f>$I312*IF($G312="Pickup", SUMIFS(NewEmisData!H:H, NewEmisData!$A:$A, "Pickup", NewEmisData!$B:$B, $A312, NewEmisData!$C:$C, $H312, NewEmisData!$D:$D, BB$2), SUMIFS(NewEmisData!H:H, NewEmisData!$A:$A, "LDV", NewEmisData!$B:$B, $A312, NewEmisData!$C:$C, $H312, NewEmisData!$D:$D, BB$2))</f>
        <v>1.52894671516547E-2</v>
      </c>
      <c r="BC312" s="335">
        <f>$I312*IF($G312="Pickup", SUMIFS(NewEmisData!I:I, NewEmisData!$A:$A, "Pickup", NewEmisData!$B:$B, $A312, NewEmisData!$C:$C, $H312, NewEmisData!$D:$D, BC$2), SUMIFS(NewEmisData!I:I, NewEmisData!$A:$A, "LDV", NewEmisData!$B:$B, $A312, NewEmisData!$C:$C, $H312, NewEmisData!$D:$D, BC$2))</f>
        <v>1.4142061331261099E-2</v>
      </c>
      <c r="BD312" s="335">
        <f>$I312*IF($G312="Pickup", SUMIFS(NewEmisData!J:J, NewEmisData!$A:$A, "Pickup", NewEmisData!$B:$B, $A312, NewEmisData!$C:$C, $H312, NewEmisData!$D:$D, BD$2), SUMIFS(NewEmisData!J:J, NewEmisData!$A:$A, "LDV", NewEmisData!$B:$B, $A312, NewEmisData!$C:$C, $H312, NewEmisData!$D:$D, BD$2))</f>
        <v>1.31466340212829E-2</v>
      </c>
      <c r="BE312" s="335">
        <f>$I312*IF($G312="Pickup", SUMIFS(NewEmisData!K:K, NewEmisData!$A:$A, "Pickup", NewEmisData!$B:$B, $A312, NewEmisData!$C:$C, $H312, NewEmisData!$D:$D, BE$2), SUMIFS(NewEmisData!K:K, NewEmisData!$A:$A, "LDV", NewEmisData!$B:$B, $A312, NewEmisData!$C:$C, $H312, NewEmisData!$D:$D, BE$2))</f>
        <v>1.25820467149478E-2</v>
      </c>
      <c r="BF312" s="335">
        <f>$I312*IF($G312="Pickup", SUMIFS(NewEmisData!L:L, NewEmisData!$A:$A, "Pickup", NewEmisData!$B:$B, $A312, NewEmisData!$C:$C, $H312, NewEmisData!$D:$D, BF$2), SUMIFS(NewEmisData!L:L, NewEmisData!$A:$A, "LDV", NewEmisData!$B:$B, $A312, NewEmisData!$C:$C, $H312, NewEmisData!$D:$D, BF$2))</f>
        <v>1.2368813254204299E-2</v>
      </c>
      <c r="BG312" s="335">
        <f>$I312*IF($G312="Pickup", SUMIFS(NewEmisData!M:M, NewEmisData!$A:$A, "Pickup", NewEmisData!$B:$B, $A312, NewEmisData!$C:$C, $H312, NewEmisData!$D:$D, BG$2), SUMIFS(NewEmisData!M:M, NewEmisData!$A:$A, "LDV", NewEmisData!$B:$B, $A312, NewEmisData!$C:$C, $H312, NewEmisData!$D:$D, BG$2))</f>
        <v>1.2316300985385199E-2</v>
      </c>
      <c r="BH312" s="335">
        <v>9.4789149915835945E-3</v>
      </c>
      <c r="BI312" s="335">
        <f>$I312*IF($G312="Pickup", SUMIFS(NewEmisData!E:E, NewEmisData!$A:$A, "Pickup", NewEmisData!$B:$B, $A312, NewEmisData!$C:$C, $H312, NewEmisData!$D:$D, BI$2), SUMIFS(NewEmisData!E:E, NewEmisData!$A:$A, "LDV", NewEmisData!$B:$B, $A312, NewEmisData!$C:$C, $H312, NewEmisData!$D:$D, BI$2))</f>
        <v>10.361592379563</v>
      </c>
      <c r="BJ312" s="335">
        <f>$I312*IF($G312="Pickup", SUMIFS(NewEmisData!F:F, NewEmisData!$A:$A, "Pickup", NewEmisData!$B:$B, $A312, NewEmisData!$C:$C, $H312, NewEmisData!$D:$D, BJ$2), SUMIFS(NewEmisData!F:F, NewEmisData!$A:$A, "LDV", NewEmisData!$B:$B, $A312, NewEmisData!$C:$C, $H312, NewEmisData!$D:$D, BJ$2))</f>
        <v>5.7035193279517298</v>
      </c>
      <c r="BK312" s="335">
        <f>$I312*IF($G312="Pickup", SUMIFS(NewEmisData!G:G, NewEmisData!$A:$A, "Pickup", NewEmisData!$B:$B, $A312, NewEmisData!$C:$C, $H312, NewEmisData!$D:$D, BK$2), SUMIFS(NewEmisData!G:G, NewEmisData!$A:$A, "LDV", NewEmisData!$B:$B, $A312, NewEmisData!$C:$C, $H312, NewEmisData!$D:$D, BK$2))</f>
        <v>2.8118299104154998</v>
      </c>
      <c r="BL312" s="335">
        <f>$I312*IF($G312="Pickup", SUMIFS(NewEmisData!H:H, NewEmisData!$A:$A, "Pickup", NewEmisData!$B:$B, $A312, NewEmisData!$C:$C, $H312, NewEmisData!$D:$D, BL$2), SUMIFS(NewEmisData!H:H, NewEmisData!$A:$A, "LDV", NewEmisData!$B:$B, $A312, NewEmisData!$C:$C, $H312, NewEmisData!$D:$D, BL$2))</f>
        <v>2.1498156223690699</v>
      </c>
      <c r="BM312" s="335">
        <f>$I312*IF($G312="Pickup", SUMIFS(NewEmisData!I:I, NewEmisData!$A:$A, "Pickup", NewEmisData!$B:$B, $A312, NewEmisData!$C:$C, $H312, NewEmisData!$D:$D, BM$2), SUMIFS(NewEmisData!I:I, NewEmisData!$A:$A, "LDV", NewEmisData!$B:$B, $A312, NewEmisData!$C:$C, $H312, NewEmisData!$D:$D, BM$2))</f>
        <v>1.50486267134415</v>
      </c>
      <c r="BN312" s="335">
        <f>$I312*IF($G312="Pickup", SUMIFS(NewEmisData!J:J, NewEmisData!$A:$A, "Pickup", NewEmisData!$B:$B, $A312, NewEmisData!$C:$C, $H312, NewEmisData!$D:$D, BN$2), SUMIFS(NewEmisData!J:J, NewEmisData!$A:$A, "LDV", NewEmisData!$B:$B, $A312, NewEmisData!$C:$C, $H312, NewEmisData!$D:$D, BN$2))</f>
        <v>1.09335104360618</v>
      </c>
      <c r="BO312" s="335">
        <f>$I312*IF($G312="Pickup", SUMIFS(NewEmisData!K:K, NewEmisData!$A:$A, "Pickup", NewEmisData!$B:$B, $A312, NewEmisData!$C:$C, $H312, NewEmisData!$D:$D, BO$2), SUMIFS(NewEmisData!K:K, NewEmisData!$A:$A, "LDV", NewEmisData!$B:$B, $A312, NewEmisData!$C:$C, $H312, NewEmisData!$D:$D, BO$2))</f>
        <v>0.94431857682522102</v>
      </c>
      <c r="BP312" s="335">
        <f>$I312*IF($G312="Pickup", SUMIFS(NewEmisData!L:L, NewEmisData!$A:$A, "Pickup", NewEmisData!$B:$B, $A312, NewEmisData!$C:$C, $H312, NewEmisData!$D:$D, BP$2), SUMIFS(NewEmisData!L:L, NewEmisData!$A:$A, "LDV", NewEmisData!$B:$B, $A312, NewEmisData!$C:$C, $H312, NewEmisData!$D:$D, BP$2))</f>
        <v>0.915199759925724</v>
      </c>
      <c r="BQ312" s="335">
        <f>$I312*IF($G312="Pickup", SUMIFS(NewEmisData!M:M, NewEmisData!$A:$A, "Pickup", NewEmisData!$B:$B, $A312, NewEmisData!$C:$C, $H312, NewEmisData!$D:$D, BQ$2), SUMIFS(NewEmisData!M:M, NewEmisData!$A:$A, "LDV", NewEmisData!$B:$B, $A312, NewEmisData!$C:$C, $H312, NewEmisData!$D:$D, BQ$2))</f>
        <v>0.90672443002134795</v>
      </c>
      <c r="BR312" s="335">
        <v>1.6588293829830492</v>
      </c>
      <c r="BS312" s="335">
        <f>$I312*IF($G312="Pickup", SUMIFS(NewEmisData!E:E, NewEmisData!$A:$A, "Pickup", NewEmisData!$B:$B, $A312, NewEmisData!$C:$C, $H312, NewEmisData!$D:$D, BS$2), SUMIFS(NewEmisData!E:E, NewEmisData!$A:$A, "LDV", NewEmisData!$B:$B, $A312, NewEmisData!$C:$C, $H312, NewEmisData!$D:$D, BS$2))</f>
        <v>0.86905039246637406</v>
      </c>
      <c r="BT312" s="335">
        <f>$I312*IF($G312="Pickup", SUMIFS(NewEmisData!F:F, NewEmisData!$A:$A, "Pickup", NewEmisData!$B:$B, $A312, NewEmisData!$C:$C, $H312, NewEmisData!$D:$D, BT$2), SUMIFS(NewEmisData!F:F, NewEmisData!$A:$A, "LDV", NewEmisData!$B:$B, $A312, NewEmisData!$C:$C, $H312, NewEmisData!$D:$D, BT$2))</f>
        <v>0.418423669034441</v>
      </c>
      <c r="BU312" s="335">
        <f>$I312*IF($G312="Pickup", SUMIFS(NewEmisData!G:G, NewEmisData!$A:$A, "Pickup", NewEmisData!$B:$B, $A312, NewEmisData!$C:$C, $H312, NewEmisData!$D:$D, BU$2), SUMIFS(NewEmisData!G:G, NewEmisData!$A:$A, "LDV", NewEmisData!$B:$B, $A312, NewEmisData!$C:$C, $H312, NewEmisData!$D:$D, BU$2))</f>
        <v>0.18064958377697199</v>
      </c>
      <c r="BV312" s="335">
        <f>$I312*IF($G312="Pickup", SUMIFS(NewEmisData!H:H, NewEmisData!$A:$A, "Pickup", NewEmisData!$B:$B, $A312, NewEmisData!$C:$C, $H312, NewEmisData!$D:$D, BV$2), SUMIFS(NewEmisData!H:H, NewEmisData!$A:$A, "LDV", NewEmisData!$B:$B, $A312, NewEmisData!$C:$C, $H312, NewEmisData!$D:$D, BV$2))</f>
        <v>0.14371277557137099</v>
      </c>
      <c r="BW312" s="335">
        <f>$I312*IF($G312="Pickup", SUMIFS(NewEmisData!I:I, NewEmisData!$A:$A, "Pickup", NewEmisData!$B:$B, $A312, NewEmisData!$C:$C, $H312, NewEmisData!$D:$D, BW$2), SUMIFS(NewEmisData!I:I, NewEmisData!$A:$A, "LDV", NewEmisData!$B:$B, $A312, NewEmisData!$C:$C, $H312, NewEmisData!$D:$D, BW$2))</f>
        <v>0.111965551174719</v>
      </c>
      <c r="BX312" s="335">
        <f>$I312*IF($G312="Pickup", SUMIFS(NewEmisData!J:J, NewEmisData!$A:$A, "Pickup", NewEmisData!$B:$B, $A312, NewEmisData!$C:$C, $H312, NewEmisData!$D:$D, BX$2), SUMIFS(NewEmisData!J:J, NewEmisData!$A:$A, "LDV", NewEmisData!$B:$B, $A312, NewEmisData!$C:$C, $H312, NewEmisData!$D:$D, BX$2))</f>
        <v>9.2429316058592198E-2</v>
      </c>
      <c r="BY312" s="335">
        <f>$I312*IF($G312="Pickup", SUMIFS(NewEmisData!K:K, NewEmisData!$A:$A, "Pickup", NewEmisData!$B:$B, $A312, NewEmisData!$C:$C, $H312, NewEmisData!$D:$D, BY$2), SUMIFS(NewEmisData!K:K, NewEmisData!$A:$A, "LDV", NewEmisData!$B:$B, $A312, NewEmisData!$C:$C, $H312, NewEmisData!$D:$D, BY$2))</f>
        <v>8.3656031306945794E-2</v>
      </c>
      <c r="BZ312" s="335">
        <f>$I312*IF($G312="Pickup", SUMIFS(NewEmisData!L:L, NewEmisData!$A:$A, "Pickup", NewEmisData!$B:$B, $A312, NewEmisData!$C:$C, $H312, NewEmisData!$D:$D, BZ$2), SUMIFS(NewEmisData!L:L, NewEmisData!$A:$A, "LDV", NewEmisData!$B:$B, $A312, NewEmisData!$C:$C, $H312, NewEmisData!$D:$D, BZ$2))</f>
        <v>8.1597635076797501E-2</v>
      </c>
      <c r="CA312" s="335">
        <f>$I312*IF($G312="Pickup", SUMIFS(NewEmisData!M:M, NewEmisData!$A:$A, "Pickup", NewEmisData!$B:$B, $A312, NewEmisData!$C:$C, $H312, NewEmisData!$D:$D, CA$2), SUMIFS(NewEmisData!M:M, NewEmisData!$A:$A, "LDV", NewEmisData!$B:$B, $A312, NewEmisData!$C:$C, $H312, NewEmisData!$D:$D, CA$2))</f>
        <v>8.0898234893418394E-2</v>
      </c>
      <c r="CB312" s="335">
        <v>0.10573121882292051</v>
      </c>
      <c r="CC312" s="335">
        <f>$I312*IF($G312="Pickup", SUMIFS(NewEmisData!E:E, NewEmisData!$A:$A, "Pickup", NewEmisData!$B:$B, $A312, NewEmisData!$C:$C, $H312, NewEmisData!$D:$D, CC$2), SUMIFS(NewEmisData!E:E, NewEmisData!$A:$A, "LDV", NewEmisData!$B:$B, $A312, NewEmisData!$C:$C, $H312, NewEmisData!$D:$D, CC$2))</f>
        <v>4.7191921004493001E-2</v>
      </c>
      <c r="CD312" s="335">
        <f>$I312*IF($G312="Pickup", SUMIFS(NewEmisData!F:F, NewEmisData!$A:$A, "Pickup", NewEmisData!$B:$B, $A312, NewEmisData!$C:$C, $H312, NewEmisData!$D:$D, CD$2), SUMIFS(NewEmisData!F:F, NewEmisData!$A:$A, "LDV", NewEmisData!$B:$B, $A312, NewEmisData!$C:$C, $H312, NewEmisData!$D:$D, CD$2))</f>
        <v>3.3452665150373803E-2</v>
      </c>
      <c r="CE312" s="335">
        <f>$I312*IF($G312="Pickup", SUMIFS(NewEmisData!G:G, NewEmisData!$A:$A, "Pickup", NewEmisData!$B:$B, $A312, NewEmisData!$C:$C, $H312, NewEmisData!$D:$D, CE$2), SUMIFS(NewEmisData!G:G, NewEmisData!$A:$A, "LDV", NewEmisData!$B:$B, $A312, NewEmisData!$C:$C, $H312, NewEmisData!$D:$D, CE$2))</f>
        <v>2.8197233154937398E-2</v>
      </c>
      <c r="CF312" s="335">
        <f>$I312*IF($G312="Pickup", SUMIFS(NewEmisData!H:H, NewEmisData!$A:$A, "Pickup", NewEmisData!$B:$B, $A312, NewEmisData!$C:$C, $H312, NewEmisData!$D:$D, CF$2), SUMIFS(NewEmisData!H:H, NewEmisData!$A:$A, "LDV", NewEmisData!$B:$B, $A312, NewEmisData!$C:$C, $H312, NewEmisData!$D:$D, CF$2))</f>
        <v>2.73123787191559E-2</v>
      </c>
      <c r="CG312" s="335">
        <f>$I312*IF($G312="Pickup", SUMIFS(NewEmisData!I:I, NewEmisData!$A:$A, "Pickup", NewEmisData!$B:$B, $A312, NewEmisData!$C:$C, $H312, NewEmisData!$D:$D, CG$2), SUMIFS(NewEmisData!I:I, NewEmisData!$A:$A, "LDV", NewEmisData!$B:$B, $A312, NewEmisData!$C:$C, $H312, NewEmisData!$D:$D, CG$2))</f>
        <v>2.71336633329387E-2</v>
      </c>
      <c r="CH312" s="335">
        <f>$I312*IF($G312="Pickup", SUMIFS(NewEmisData!J:J, NewEmisData!$A:$A, "Pickup", NewEmisData!$B:$B, $A312, NewEmisData!$C:$C, $H312, NewEmisData!$D:$D, CH$2), SUMIFS(NewEmisData!J:J, NewEmisData!$A:$A, "LDV", NewEmisData!$B:$B, $A312, NewEmisData!$C:$C, $H312, NewEmisData!$D:$D, CH$2))</f>
        <v>2.70232168706778E-2</v>
      </c>
      <c r="CI312" s="335">
        <f>$I312*IF($G312="Pickup", SUMIFS(NewEmisData!K:K, NewEmisData!$A:$A, "Pickup", NewEmisData!$B:$B, $A312, NewEmisData!$C:$C, $H312, NewEmisData!$D:$D, CI$2), SUMIFS(NewEmisData!K:K, NewEmisData!$A:$A, "LDV", NewEmisData!$B:$B, $A312, NewEmisData!$C:$C, $H312, NewEmisData!$D:$D, CI$2))</f>
        <v>2.7020753977429299E-2</v>
      </c>
      <c r="CJ312" s="335">
        <f>$I312*IF($G312="Pickup", SUMIFS(NewEmisData!L:L, NewEmisData!$A:$A, "Pickup", NewEmisData!$B:$B, $A312, NewEmisData!$C:$C, $H312, NewEmisData!$D:$D, CJ$2), SUMIFS(NewEmisData!L:L, NewEmisData!$A:$A, "LDV", NewEmisData!$B:$B, $A312, NewEmisData!$C:$C, $H312, NewEmisData!$D:$D, CJ$2))</f>
        <v>2.70210162479033E-2</v>
      </c>
      <c r="CK312" s="335">
        <f>$I312*IF($G312="Pickup", SUMIFS(NewEmisData!M:M, NewEmisData!$A:$A, "Pickup", NewEmisData!$B:$B, $A312, NewEmisData!$C:$C, $H312, NewEmisData!$D:$D, CK$2), SUMIFS(NewEmisData!M:M, NewEmisData!$A:$A, "LDV", NewEmisData!$B:$B, $A312, NewEmisData!$C:$C, $H312, NewEmisData!$D:$D, CK$2))</f>
        <v>2.70209056267686E-2</v>
      </c>
      <c r="CL312" s="335">
        <v>2.2881070645398207E-2</v>
      </c>
      <c r="CM312" s="335">
        <f>$I312*IF($G312="Pickup", SUMIFS(NewEmisData!E:E, NewEmisData!$A:$A, "Pickup", NewEmisData!$B:$B, $A312, NewEmisData!$C:$C, $H312, NewEmisData!$D:$D, CM$2), SUMIFS(NewEmisData!E:E, NewEmisData!$A:$A, "LDV", NewEmisData!$B:$B, $A312, NewEmisData!$C:$C, $H312, NewEmisData!$D:$D, CM$2))</f>
        <v>3.4914623745350599E-2</v>
      </c>
      <c r="CN312" s="335">
        <f>$I312*IF($G312="Pickup", SUMIFS(NewEmisData!F:F, NewEmisData!$A:$A, "Pickup", NewEmisData!$B:$B, $A312, NewEmisData!$C:$C, $H312, NewEmisData!$D:$D, CN$2), SUMIFS(NewEmisData!F:F, NewEmisData!$A:$A, "LDV", NewEmisData!$B:$B, $A312, NewEmisData!$C:$C, $H312, NewEmisData!$D:$D, CN$2))</f>
        <v>1.8256939233426101E-2</v>
      </c>
      <c r="CO312" s="335">
        <f>$I312*IF($G312="Pickup", SUMIFS(NewEmisData!G:G, NewEmisData!$A:$A, "Pickup", NewEmisData!$B:$B, $A312, NewEmisData!$C:$C, $H312, NewEmisData!$D:$D, CO$2), SUMIFS(NewEmisData!G:G, NewEmisData!$A:$A, "LDV", NewEmisData!$B:$B, $A312, NewEmisData!$C:$C, $H312, NewEmisData!$D:$D, CO$2))</f>
        <v>1.08185057202368E-2</v>
      </c>
      <c r="CP312" s="335">
        <f>$I312*IF($G312="Pickup", SUMIFS(NewEmisData!H:H, NewEmisData!$A:$A, "Pickup", NewEmisData!$B:$B, $A312, NewEmisData!$C:$C, $H312, NewEmisData!$D:$D, CP$2), SUMIFS(NewEmisData!H:H, NewEmisData!$A:$A, "LDV", NewEmisData!$B:$B, $A312, NewEmisData!$C:$C, $H312, NewEmisData!$D:$D, CP$2))</f>
        <v>8.9273095692375404E-3</v>
      </c>
      <c r="CQ312" s="335">
        <f>$I312*IF($G312="Pickup", SUMIFS(NewEmisData!I:I, NewEmisData!$A:$A, "Pickup", NewEmisData!$B:$B, $A312, NewEmisData!$C:$C, $H312, NewEmisData!$D:$D, CQ$2), SUMIFS(NewEmisData!I:I, NewEmisData!$A:$A, "LDV", NewEmisData!$B:$B, $A312, NewEmisData!$C:$C, $H312, NewEmisData!$D:$D, CQ$2))</f>
        <v>8.3314585338203004E-3</v>
      </c>
      <c r="CR312" s="335">
        <f>$I312*IF($G312="Pickup", SUMIFS(NewEmisData!J:J, NewEmisData!$A:$A, "Pickup", NewEmisData!$B:$B, $A312, NewEmisData!$C:$C, $H312, NewEmisData!$D:$D, CR$2), SUMIFS(NewEmisData!J:J, NewEmisData!$A:$A, "LDV", NewEmisData!$B:$B, $A312, NewEmisData!$C:$C, $H312, NewEmisData!$D:$D, CR$2))</f>
        <v>8.1732632200225506E-3</v>
      </c>
      <c r="CS312" s="335">
        <f>$I312*IF($G312="Pickup", SUMIFS(NewEmisData!K:K, NewEmisData!$A:$A, "Pickup", NewEmisData!$B:$B, $A312, NewEmisData!$C:$C, $H312, NewEmisData!$D:$D, CS$2), SUMIFS(NewEmisData!K:K, NewEmisData!$A:$A, "LDV", NewEmisData!$B:$B, $A312, NewEmisData!$C:$C, $H312, NewEmisData!$D:$D, CS$2))</f>
        <v>8.1593002884472708E-3</v>
      </c>
      <c r="CT312" s="335">
        <f>$I312*IF($G312="Pickup", SUMIFS(NewEmisData!L:L, NewEmisData!$A:$A, "Pickup", NewEmisData!$B:$B, $A312, NewEmisData!$C:$C, $H312, NewEmisData!$D:$D, CT$2), SUMIFS(NewEmisData!L:L, NewEmisData!$A:$A, "LDV", NewEmisData!$B:$B, $A312, NewEmisData!$C:$C, $H312, NewEmisData!$D:$D, CT$2))</f>
        <v>8.1495517165185508E-3</v>
      </c>
      <c r="CU312" s="335">
        <f>$I312*IF($G312="Pickup", SUMIFS(NewEmisData!M:M, NewEmisData!$A:$A, "Pickup", NewEmisData!$B:$B, $A312, NewEmisData!$C:$C, $H312, NewEmisData!$D:$D, CU$2), SUMIFS(NewEmisData!M:M, NewEmisData!$A:$A, "LDV", NewEmisData!$B:$B, $A312, NewEmisData!$C:$C, $H312, NewEmisData!$D:$D, CU$2))</f>
        <v>8.1494483917005801E-3</v>
      </c>
      <c r="CV312" s="335">
        <v>6.9734009009235556E-3</v>
      </c>
      <c r="CW312" s="335">
        <v>4.0498104655261064E-3</v>
      </c>
      <c r="CX312" s="335">
        <v>2.5030350838759993E-3</v>
      </c>
      <c r="CY312" s="335">
        <v>2.1151214403419519E-3</v>
      </c>
      <c r="CZ312" s="335">
        <v>1.7489979687569375E-3</v>
      </c>
      <c r="DA312" s="335">
        <v>1.340486996695321E-3</v>
      </c>
      <c r="DB312" s="335">
        <v>1.0553769116342638E-3</v>
      </c>
      <c r="DC312" s="335">
        <v>1.0132227560056145E-3</v>
      </c>
      <c r="DD312" s="335">
        <v>1.0003159541004489E-3</v>
      </c>
      <c r="DE312" s="335">
        <v>9.9860782000699166E-4</v>
      </c>
      <c r="DF312" s="335">
        <v>9.9860782000699166E-4</v>
      </c>
      <c r="DG312" s="335">
        <f>$I312*IF($G312="Pickup", SUMIFS(NewEmisData!E:E, NewEmisData!$A:$A, "Pickup", NewEmisData!$B:$B, $A312, NewEmisData!$C:$C, $H312, NewEmisData!$D:$D, DG$2), SUMIFS(NewEmisData!E:E, NewEmisData!$A:$A, "LDV", NewEmisData!$B:$B, $A312, NewEmisData!$C:$C, $H312, NewEmisData!$D:$D, DG$2))</f>
        <v>0</v>
      </c>
      <c r="DH312" s="335">
        <f>$I312*IF($G312="Pickup", SUMIFS(NewEmisData!F:F, NewEmisData!$A:$A, "Pickup", NewEmisData!$B:$B, $A312, NewEmisData!$C:$C, $H312, NewEmisData!$D:$D, DH$2), SUMIFS(NewEmisData!F:F, NewEmisData!$A:$A, "LDV", NewEmisData!$B:$B, $A312, NewEmisData!$C:$C, $H312, NewEmisData!$D:$D, DH$2))</f>
        <v>0</v>
      </c>
      <c r="DI312" s="335">
        <f>$I312*IF($G312="Pickup", SUMIFS(NewEmisData!G:G, NewEmisData!$A:$A, "Pickup", NewEmisData!$B:$B, $A312, NewEmisData!$C:$C, $H312, NewEmisData!$D:$D, DI$2), SUMIFS(NewEmisData!G:G, NewEmisData!$A:$A, "LDV", NewEmisData!$B:$B, $A312, NewEmisData!$C:$C, $H312, NewEmisData!$D:$D, DI$2))</f>
        <v>0</v>
      </c>
      <c r="DJ312" s="335">
        <f>$I312*IF($G312="Pickup", SUMIFS(NewEmisData!H:H, NewEmisData!$A:$A, "Pickup", NewEmisData!$B:$B, $A312, NewEmisData!$C:$C, $H312, NewEmisData!$D:$D, DJ$2), SUMIFS(NewEmisData!H:H, NewEmisData!$A:$A, "LDV", NewEmisData!$B:$B, $A312, NewEmisData!$C:$C, $H312, NewEmisData!$D:$D, DJ$2))</f>
        <v>0</v>
      </c>
      <c r="DK312" s="335">
        <f>$I312*IF($G312="Pickup", SUMIFS(NewEmisData!I:I, NewEmisData!$A:$A, "Pickup", NewEmisData!$B:$B, $A312, NewEmisData!$C:$C, $H312, NewEmisData!$D:$D, DK$2), SUMIFS(NewEmisData!I:I, NewEmisData!$A:$A, "LDV", NewEmisData!$B:$B, $A312, NewEmisData!$C:$C, $H312, NewEmisData!$D:$D, DK$2))</f>
        <v>0</v>
      </c>
      <c r="DL312" s="335">
        <f>$I312*IF($G312="Pickup", SUMIFS(NewEmisData!J:J, NewEmisData!$A:$A, "Pickup", NewEmisData!$B:$B, $A312, NewEmisData!$C:$C, $H312, NewEmisData!$D:$D, DL$2), SUMIFS(NewEmisData!J:J, NewEmisData!$A:$A, "LDV", NewEmisData!$B:$B, $A312, NewEmisData!$C:$C, $H312, NewEmisData!$D:$D, DL$2))</f>
        <v>0</v>
      </c>
      <c r="DM312" s="335">
        <f>$I312*IF($G312="Pickup", SUMIFS(NewEmisData!K:K, NewEmisData!$A:$A, "Pickup", NewEmisData!$B:$B, $A312, NewEmisData!$C:$C, $H312, NewEmisData!$D:$D, DM$2), SUMIFS(NewEmisData!K:K, NewEmisData!$A:$A, "LDV", NewEmisData!$B:$B, $A312, NewEmisData!$C:$C, $H312, NewEmisData!$D:$D, DM$2))</f>
        <v>0</v>
      </c>
      <c r="DN312" s="335">
        <f>$I312*IF($G312="Pickup", SUMIFS(NewEmisData!L:L, NewEmisData!$A:$A, "Pickup", NewEmisData!$B:$B, $A312, NewEmisData!$C:$C, $H312, NewEmisData!$D:$D, DN$2), SUMIFS(NewEmisData!L:L, NewEmisData!$A:$A, "LDV", NewEmisData!$B:$B, $A312, NewEmisData!$C:$C, $H312, NewEmisData!$D:$D, DN$2))</f>
        <v>0</v>
      </c>
      <c r="DO312" s="335">
        <f>$I312*IF($G312="Pickup", SUMIFS(NewEmisData!M:M, NewEmisData!$A:$A, "Pickup", NewEmisData!$B:$B, $A312, NewEmisData!$C:$C, $H312, NewEmisData!$D:$D, DO$2), SUMIFS(NewEmisData!M:M, NewEmisData!$A:$A, "LDV", NewEmisData!$B:$B, $A312, NewEmisData!$C:$C, $H312, NewEmisData!$D:$D, DO$2))</f>
        <v>0</v>
      </c>
      <c r="DP312" s="335">
        <v>2.023129771030282E-3</v>
      </c>
      <c r="DQ312" s="335">
        <f>$I312*IF($G312="Pickup", SUMIFS(NewEmisData!E:E, NewEmisData!$A:$A, "Pickup", NewEmisData!$B:$B, $A312, NewEmisData!$C:$C, $H312, NewEmisData!$D:$D, DQ$2), SUMIFS(NewEmisData!E:E, NewEmisData!$A:$A, "LDV", NewEmisData!$B:$B, $A312, NewEmisData!$C:$C, $H312, NewEmisData!$D:$D, DQ$2))</f>
        <v>2.7733589056501098E-2</v>
      </c>
      <c r="DR312" s="335">
        <f>$I312*IF($G312="Pickup", SUMIFS(NewEmisData!F:F, NewEmisData!$A:$A, "Pickup", NewEmisData!$B:$B, $A312, NewEmisData!$C:$C, $H312, NewEmisData!$D:$D, DR$2), SUMIFS(NewEmisData!F:F, NewEmisData!$A:$A, "LDV", NewEmisData!$B:$B, $A312, NewEmisData!$C:$C, $H312, NewEmisData!$D:$D, DR$2))</f>
        <v>1.3863936717420301E-2</v>
      </c>
      <c r="DS312" s="335">
        <f>$I312*IF($G312="Pickup", SUMIFS(NewEmisData!G:G, NewEmisData!$A:$A, "Pickup", NewEmisData!$B:$B, $A312, NewEmisData!$C:$C, $H312, NewEmisData!$D:$D, DS$2), SUMIFS(NewEmisData!G:G, NewEmisData!$A:$A, "LDV", NewEmisData!$B:$B, $A312, NewEmisData!$C:$C, $H312, NewEmisData!$D:$D, DS$2))</f>
        <v>7.7781518788835203E-3</v>
      </c>
      <c r="DT312" s="335">
        <f>$I312*IF($G312="Pickup", SUMIFS(NewEmisData!H:H, NewEmisData!$A:$A, "Pickup", NewEmisData!$B:$B, $A312, NewEmisData!$C:$C, $H312, NewEmisData!$D:$D, DT$2), SUMIFS(NewEmisData!H:H, NewEmisData!$A:$A, "LDV", NewEmisData!$B:$B, $A312, NewEmisData!$C:$C, $H312, NewEmisData!$D:$D, DT$2))</f>
        <v>5.7322093860778401E-3</v>
      </c>
      <c r="DU312" s="335">
        <f>$I312*IF($G312="Pickup", SUMIFS(NewEmisData!I:I, NewEmisData!$A:$A, "Pickup", NewEmisData!$B:$B, $A312, NewEmisData!$C:$C, $H312, NewEmisData!$D:$D, DU$2), SUMIFS(NewEmisData!I:I, NewEmisData!$A:$A, "LDV", NewEmisData!$B:$B, $A312, NewEmisData!$C:$C, $H312, NewEmisData!$D:$D, DU$2))</f>
        <v>4.3256391180192299E-3</v>
      </c>
      <c r="DV312" s="335">
        <f>$I312*IF($G312="Pickup", SUMIFS(NewEmisData!J:J, NewEmisData!$A:$A, "Pickup", NewEmisData!$B:$B, $A312, NewEmisData!$C:$C, $H312, NewEmisData!$D:$D, DV$2), SUMIFS(NewEmisData!J:J, NewEmisData!$A:$A, "LDV", NewEmisData!$B:$B, $A312, NewEmisData!$C:$C, $H312, NewEmisData!$D:$D, DV$2))</f>
        <v>3.5428085182032999E-3</v>
      </c>
      <c r="DW312" s="335">
        <f>$I312*IF($G312="Pickup", SUMIFS(NewEmisData!K:K, NewEmisData!$A:$A, "Pickup", NewEmisData!$B:$B, $A312, NewEmisData!$C:$C, $H312, NewEmisData!$D:$D, DW$2), SUMIFS(NewEmisData!K:K, NewEmisData!$A:$A, "LDV", NewEmisData!$B:$B, $A312, NewEmisData!$C:$C, $H312, NewEmisData!$D:$D, DW$2))</f>
        <v>3.2299117711483399E-3</v>
      </c>
      <c r="DX312" s="335">
        <f>$I312*IF($G312="Pickup", SUMIFS(NewEmisData!L:L, NewEmisData!$A:$A, "Pickup", NewEmisData!$B:$B, $A312, NewEmisData!$C:$C, $H312, NewEmisData!$D:$D, DX$2), SUMIFS(NewEmisData!L:L, NewEmisData!$A:$A, "LDV", NewEmisData!$B:$B, $A312, NewEmisData!$C:$C, $H312, NewEmisData!$D:$D, DX$2))</f>
        <v>3.1682416671431099E-3</v>
      </c>
      <c r="DY312" s="335">
        <f>$I312*IF($G312="Pickup", SUMIFS(NewEmisData!M:M, NewEmisData!$A:$A, "Pickup", NewEmisData!$B:$B, $A312, NewEmisData!$C:$C, $H312, NewEmisData!$D:$D, DY$2), SUMIFS(NewEmisData!M:M, NewEmisData!$A:$A, "LDV", NewEmisData!$B:$B, $A312, NewEmisData!$C:$C, $H312, NewEmisData!$D:$D, DY$2))</f>
        <v>3.15275502726478E-3</v>
      </c>
      <c r="DZ312" s="335">
        <v>5.594489642908501E-3</v>
      </c>
      <c r="EA312" s="335">
        <f t="shared" si="542"/>
        <v>809.18625562190198</v>
      </c>
      <c r="EB312" s="335">
        <f t="shared" si="543"/>
        <v>717.37917726989394</v>
      </c>
      <c r="EC312" s="335">
        <f t="shared" si="544"/>
        <v>565.23600524957101</v>
      </c>
      <c r="ED312" s="335">
        <f t="shared" si="545"/>
        <v>472.41891643346997</v>
      </c>
      <c r="EE312" s="335">
        <f t="shared" si="546"/>
        <v>412.86398479136801</v>
      </c>
      <c r="EF312" s="335">
        <f t="shared" si="547"/>
        <v>382.70335541305002</v>
      </c>
      <c r="EG312" s="335">
        <f t="shared" si="548"/>
        <v>369.486844409941</v>
      </c>
      <c r="EH312" s="335">
        <f t="shared" si="549"/>
        <v>366.75951772725199</v>
      </c>
      <c r="EI312" s="335">
        <f t="shared" si="550"/>
        <v>366.33687885587801</v>
      </c>
      <c r="EJ312" s="335">
        <f t="shared" si="551"/>
        <v>0.27672218065037407</v>
      </c>
      <c r="EK312" s="335">
        <f t="shared" si="552"/>
        <v>1.00256458087036</v>
      </c>
      <c r="EL312" s="335">
        <f t="shared" si="553"/>
        <v>0.39560747527751999</v>
      </c>
      <c r="EM312" s="335">
        <f t="shared" si="554"/>
        <v>0.19159818828877601</v>
      </c>
      <c r="EN312" s="335">
        <f t="shared" si="555"/>
        <v>0.12217599625012</v>
      </c>
      <c r="EO312" s="335">
        <f t="shared" si="556"/>
        <v>8.1029190806467893E-2</v>
      </c>
      <c r="EP312" s="335">
        <f t="shared" si="557"/>
        <v>5.4567341905185598E-2</v>
      </c>
      <c r="EQ312" s="335">
        <f t="shared" si="558"/>
        <v>4.4030783970489901E-2</v>
      </c>
      <c r="ER312" s="335">
        <f t="shared" si="559"/>
        <v>4.1990059655105501E-2</v>
      </c>
      <c r="ES312" s="335">
        <f t="shared" si="560"/>
        <v>4.1490516506061503E-2</v>
      </c>
      <c r="ET312" s="335">
        <f t="shared" si="561"/>
        <v>6.1988464688476796E-2</v>
      </c>
      <c r="EU312" s="335">
        <f t="shared" si="562"/>
        <v>1.40017655016191E-2</v>
      </c>
      <c r="EV312" s="335">
        <f t="shared" si="563"/>
        <v>1.2413170210923301E-2</v>
      </c>
      <c r="EW312" s="335">
        <f t="shared" si="564"/>
        <v>8.1086013766454006E-3</v>
      </c>
      <c r="EX312" s="335">
        <f t="shared" si="565"/>
        <v>6.7770962147280997E-3</v>
      </c>
      <c r="EY312" s="335">
        <f t="shared" si="566"/>
        <v>5.9227487489961397E-3</v>
      </c>
      <c r="EZ312" s="335">
        <f t="shared" si="567"/>
        <v>5.4900769721154498E-3</v>
      </c>
      <c r="FA312" s="335">
        <f t="shared" si="568"/>
        <v>5.3004799651939901E-3</v>
      </c>
      <c r="FB312" s="335">
        <f t="shared" si="569"/>
        <v>5.2613551409495399E-3</v>
      </c>
      <c r="FC312" s="335">
        <f t="shared" si="570"/>
        <v>5.2552925304367899E-3</v>
      </c>
      <c r="FD312" s="335">
        <f t="shared" si="571"/>
        <v>1.7442083422488778E-3</v>
      </c>
      <c r="FE312" s="335">
        <f t="shared" si="572"/>
        <v>0.115772764989804</v>
      </c>
      <c r="FF312" s="335">
        <f t="shared" si="573"/>
        <v>0.11041053337507201</v>
      </c>
      <c r="FG312" s="335">
        <f t="shared" si="574"/>
        <v>8.9064450289023406E-2</v>
      </c>
      <c r="FH312" s="335">
        <f t="shared" si="575"/>
        <v>8.7932937699846503E-2</v>
      </c>
      <c r="FI312" s="335">
        <f t="shared" si="576"/>
        <v>8.66400670344568E-2</v>
      </c>
      <c r="FJ312" s="335">
        <f t="shared" si="577"/>
        <v>8.5515845774985999E-2</v>
      </c>
      <c r="FK312" s="335">
        <f t="shared" si="578"/>
        <v>8.4877871012289302E-2</v>
      </c>
      <c r="FL312" s="335">
        <f t="shared" si="579"/>
        <v>8.4636887277329695E-2</v>
      </c>
      <c r="FM312" s="335">
        <f t="shared" si="580"/>
        <v>8.4577535540567794E-2</v>
      </c>
      <c r="FN312" s="335">
        <f t="shared" si="581"/>
        <v>4.7629366333098749E-2</v>
      </c>
      <c r="FO312" s="335">
        <f t="shared" si="582"/>
        <v>2.5560187952441901E-2</v>
      </c>
      <c r="FP312" s="335">
        <f t="shared" si="583"/>
        <v>2.0822176230306699E-2</v>
      </c>
      <c r="FQ312" s="335">
        <f t="shared" si="584"/>
        <v>1.62964680076296E-2</v>
      </c>
      <c r="FR312" s="335">
        <f t="shared" si="585"/>
        <v>1.52894671516547E-2</v>
      </c>
      <c r="FS312" s="335">
        <f t="shared" si="586"/>
        <v>1.4142061331261099E-2</v>
      </c>
      <c r="FT312" s="335">
        <f t="shared" si="587"/>
        <v>1.31466340212829E-2</v>
      </c>
      <c r="FU312" s="335">
        <f t="shared" si="588"/>
        <v>1.25820467149478E-2</v>
      </c>
      <c r="FV312" s="335">
        <f t="shared" si="589"/>
        <v>1.2368813254204299E-2</v>
      </c>
      <c r="FW312" s="335">
        <f t="shared" si="590"/>
        <v>1.2316300985385199E-2</v>
      </c>
      <c r="FX312" s="335">
        <f t="shared" si="591"/>
        <v>9.4789149915835945E-3</v>
      </c>
    </row>
    <row r="313" spans="1:180" x14ac:dyDescent="0.2">
      <c r="A313" s="305" t="str">
        <f>_xlfn.CONCAT(IF(LEFT(TRIM(A312),1)="*", "*R", "R"), 1+RIGHT(TRIM(A312),1))</f>
        <v>R5</v>
      </c>
      <c r="B313" s="305" t="str">
        <f t="shared" si="608"/>
        <v>TLPCNGX11</v>
      </c>
      <c r="C313" s="305" t="str">
        <f t="shared" si="609"/>
        <v>TL.CNGX.P.CNGX.2011</v>
      </c>
      <c r="D313" s="301" t="str">
        <f t="shared" si="610"/>
        <v>bn-vmt, bn-vmt/a</v>
      </c>
      <c r="E313" s="301" t="str">
        <f t="shared" si="611"/>
        <v>TRNCNGX</v>
      </c>
      <c r="F313" s="301" t="str">
        <f t="shared" si="612"/>
        <v>TL</v>
      </c>
      <c r="G313" s="315" t="s">
        <v>820</v>
      </c>
      <c r="H313" s="301" t="s">
        <v>814</v>
      </c>
      <c r="I313" s="315">
        <v>1</v>
      </c>
      <c r="J313" s="315" t="str">
        <f t="shared" si="592"/>
        <v>Pickup-GSL</v>
      </c>
      <c r="K313" s="335">
        <f>$I313*IF($G313="Pickup", SUMIFS(NewEmisData!E:E, NewEmisData!$A:$A, "Pickup", NewEmisData!$B:$B, $A313, NewEmisData!$C:$C, $H313, NewEmisData!$D:$D, K$2), SUMIFS(NewEmisData!E:E, NewEmisData!$A:$A, "LDV", NewEmisData!$B:$B, $A313, NewEmisData!$C:$C, $H313, NewEmisData!$D:$D, K$2))</f>
        <v>636.94844021221104</v>
      </c>
      <c r="L313" s="335">
        <f>$I313*IF($G313="Pickup", SUMIFS(NewEmisData!F:F, NewEmisData!$A:$A, "Pickup", NewEmisData!$B:$B, $A313, NewEmisData!$C:$C, $H313, NewEmisData!$D:$D, L$2), SUMIFS(NewEmisData!F:F, NewEmisData!$A:$A, "LDV", NewEmisData!$B:$B, $A313, NewEmisData!$C:$C, $H313, NewEmisData!$D:$D, L$2))</f>
        <v>566.99958479862596</v>
      </c>
      <c r="M313" s="335">
        <f>$I313*IF($G313="Pickup", SUMIFS(NewEmisData!G:G, NewEmisData!$A:$A, "Pickup", NewEmisData!$B:$B, $A313, NewEmisData!$C:$C, $H313, NewEmisData!$D:$D, M$2), SUMIFS(NewEmisData!G:G, NewEmisData!$A:$A, "LDV", NewEmisData!$B:$B, $A313, NewEmisData!$C:$C, $H313, NewEmisData!$D:$D, M$2))</f>
        <v>456.866446538378</v>
      </c>
      <c r="N313" s="335">
        <f>$I313*IF($G313="Pickup", SUMIFS(NewEmisData!H:H, NewEmisData!$A:$A, "Pickup", NewEmisData!$B:$B, $A313, NewEmisData!$C:$C, $H313, NewEmisData!$D:$D, N$2), SUMIFS(NewEmisData!H:H, NewEmisData!$A:$A, "LDV", NewEmisData!$B:$B, $A313, NewEmisData!$C:$C, $H313, NewEmisData!$D:$D, N$2))</f>
        <v>382.95379819743698</v>
      </c>
      <c r="O313" s="335">
        <f>$I313*IF($G313="Pickup", SUMIFS(NewEmisData!I:I, NewEmisData!$A:$A, "Pickup", NewEmisData!$B:$B, $A313, NewEmisData!$C:$C, $H313, NewEmisData!$D:$D, O$2), SUMIFS(NewEmisData!I:I, NewEmisData!$A:$A, "LDV", NewEmisData!$B:$B, $A313, NewEmisData!$C:$C, $H313, NewEmisData!$D:$D, O$2))</f>
        <v>335.05122696410302</v>
      </c>
      <c r="P313" s="335">
        <f>$I313*IF($G313="Pickup", SUMIFS(NewEmisData!J:J, NewEmisData!$A:$A, "Pickup", NewEmisData!$B:$B, $A313, NewEmisData!$C:$C, $H313, NewEmisData!$D:$D, P$2), SUMIFS(NewEmisData!J:J, NewEmisData!$A:$A, "LDV", NewEmisData!$B:$B, $A313, NewEmisData!$C:$C, $H313, NewEmisData!$D:$D, P$2))</f>
        <v>310.47516282180999</v>
      </c>
      <c r="Q313" s="335">
        <f>$I313*IF($G313="Pickup", SUMIFS(NewEmisData!K:K, NewEmisData!$A:$A, "Pickup", NewEmisData!$B:$B, $A313, NewEmisData!$C:$C, $H313, NewEmisData!$D:$D, Q$2), SUMIFS(NewEmisData!K:K, NewEmisData!$A:$A, "LDV", NewEmisData!$B:$B, $A313, NewEmisData!$C:$C, $H313, NewEmisData!$D:$D, Q$2))</f>
        <v>299.643314234321</v>
      </c>
      <c r="R313" s="335">
        <f>$I313*IF($G313="Pickup", SUMIFS(NewEmisData!L:L, NewEmisData!$A:$A, "Pickup", NewEmisData!$B:$B, $A313, NewEmisData!$C:$C, $H313, NewEmisData!$D:$D, R$2), SUMIFS(NewEmisData!L:L, NewEmisData!$A:$A, "LDV", NewEmisData!$B:$B, $A313, NewEmisData!$C:$C, $H313, NewEmisData!$D:$D, R$2))</f>
        <v>297.422458601252</v>
      </c>
      <c r="S313" s="335">
        <f>$I313*IF($G313="Pickup", SUMIFS(NewEmisData!M:M, NewEmisData!$A:$A, "Pickup", NewEmisData!$B:$B, $A313, NewEmisData!$C:$C, $H313, NewEmisData!$D:$D, S$2), SUMIFS(NewEmisData!M:M, NewEmisData!$A:$A, "LDV", NewEmisData!$B:$B, $A313, NewEmisData!$C:$C, $H313, NewEmisData!$D:$D, S$2))</f>
        <v>297.08495907381399</v>
      </c>
      <c r="T313" s="335">
        <v>0.27672218065037407</v>
      </c>
      <c r="U313" s="335">
        <f>$I313*IF($G313="Pickup", SUMIFS(NewEmisData!E:E, NewEmisData!$A:$A, "Pickup", NewEmisData!$B:$B, $A313, NewEmisData!$C:$C, $H313, NewEmisData!$D:$D, U$2), SUMIFS(NewEmisData!E:E, NewEmisData!$A:$A, "LDV", NewEmisData!$B:$B, $A313, NewEmisData!$C:$C, $H313, NewEmisData!$D:$D, U$2))</f>
        <v>0.95484960134202601</v>
      </c>
      <c r="V313" s="335">
        <f>$I313*IF($G313="Pickup", SUMIFS(NewEmisData!F:F, NewEmisData!$A:$A, "Pickup", NewEmisData!$B:$B, $A313, NewEmisData!$C:$C, $H313, NewEmisData!$D:$D, V$2), SUMIFS(NewEmisData!F:F, NewEmisData!$A:$A, "LDV", NewEmisData!$B:$B, $A313, NewEmisData!$C:$C, $H313, NewEmisData!$D:$D, V$2))</f>
        <v>0.32981051515610799</v>
      </c>
      <c r="W313" s="335">
        <f>$I313*IF($G313="Pickup", SUMIFS(NewEmisData!G:G, NewEmisData!$A:$A, "Pickup", NewEmisData!$B:$B, $A313, NewEmisData!$C:$C, $H313, NewEmisData!$D:$D, W$2), SUMIFS(NewEmisData!G:G, NewEmisData!$A:$A, "LDV", NewEmisData!$B:$B, $A313, NewEmisData!$C:$C, $H313, NewEmisData!$D:$D, W$2))</f>
        <v>0.24604011687187799</v>
      </c>
      <c r="X313" s="335">
        <f>$I313*IF($G313="Pickup", SUMIFS(NewEmisData!H:H, NewEmisData!$A:$A, "Pickup", NewEmisData!$B:$B, $A313, NewEmisData!$C:$C, $H313, NewEmisData!$D:$D, X$2), SUMIFS(NewEmisData!H:H, NewEmisData!$A:$A, "LDV", NewEmisData!$B:$B, $A313, NewEmisData!$C:$C, $H313, NewEmisData!$D:$D, X$2))</f>
        <v>0.16340489519828999</v>
      </c>
      <c r="Y313" s="335">
        <f>$I313*IF($G313="Pickup", SUMIFS(NewEmisData!I:I, NewEmisData!$A:$A, "Pickup", NewEmisData!$B:$B, $A313, NewEmisData!$C:$C, $H313, NewEmisData!$D:$D, Y$2), SUMIFS(NewEmisData!I:I, NewEmisData!$A:$A, "LDV", NewEmisData!$B:$B, $A313, NewEmisData!$C:$C, $H313, NewEmisData!$D:$D, Y$2))</f>
        <v>0.11306985767462301</v>
      </c>
      <c r="Z313" s="335">
        <f>$I313*IF($G313="Pickup", SUMIFS(NewEmisData!J:J, NewEmisData!$A:$A, "Pickup", NewEmisData!$B:$B, $A313, NewEmisData!$C:$C, $H313, NewEmisData!$D:$D, Z$2), SUMIFS(NewEmisData!J:J, NewEmisData!$A:$A, "LDV", NewEmisData!$B:$B, $A313, NewEmisData!$C:$C, $H313, NewEmisData!$D:$D, Z$2))</f>
        <v>7.9270221337579605E-2</v>
      </c>
      <c r="AA313" s="335">
        <f>$I313*IF($G313="Pickup", SUMIFS(NewEmisData!K:K, NewEmisData!$A:$A, "Pickup", NewEmisData!$B:$B, $A313, NewEmisData!$C:$C, $H313, NewEmisData!$D:$D, AA$2), SUMIFS(NewEmisData!K:K, NewEmisData!$A:$A, "LDV", NewEmisData!$B:$B, $A313, NewEmisData!$C:$C, $H313, NewEmisData!$D:$D, AA$2))</f>
        <v>6.5833743509444598E-2</v>
      </c>
      <c r="AB313" s="335">
        <f>$I313*IF($G313="Pickup", SUMIFS(NewEmisData!L:L, NewEmisData!$A:$A, "Pickup", NewEmisData!$B:$B, $A313, NewEmisData!$C:$C, $H313, NewEmisData!$D:$D, AB$2), SUMIFS(NewEmisData!L:L, NewEmisData!$A:$A, "LDV", NewEmisData!$B:$B, $A313, NewEmisData!$C:$C, $H313, NewEmisData!$D:$D, AB$2))</f>
        <v>6.3200548797440706E-2</v>
      </c>
      <c r="AC313" s="335">
        <f>$I313*IF($G313="Pickup", SUMIFS(NewEmisData!M:M, NewEmisData!$A:$A, "Pickup", NewEmisData!$B:$B, $A313, NewEmisData!$C:$C, $H313, NewEmisData!$D:$D, AC$2), SUMIFS(NewEmisData!M:M, NewEmisData!$A:$A, "LDV", NewEmisData!$B:$B, $A313, NewEmisData!$C:$C, $H313, NewEmisData!$D:$D, AC$2))</f>
        <v>6.2566022635143603E-2</v>
      </c>
      <c r="AD313" s="335">
        <v>6.1988464688476796E-2</v>
      </c>
      <c r="AE313" s="335">
        <f>$I313*IF($G313="Pickup", SUMIFS(NewEmisData!E:E, NewEmisData!$A:$A, "Pickup", NewEmisData!$B:$B, $A313, NewEmisData!$C:$C, $H313, NewEmisData!$D:$D, AE$2), SUMIFS(NewEmisData!E:E, NewEmisData!$A:$A, "LDV", NewEmisData!$B:$B, $A313, NewEmisData!$C:$C, $H313, NewEmisData!$D:$D, AE$2))</f>
        <v>1.1021446784144399E-2</v>
      </c>
      <c r="AF313" s="335">
        <f>$I313*IF($G313="Pickup", SUMIFS(NewEmisData!F:F, NewEmisData!$A:$A, "Pickup", NewEmisData!$B:$B, $A313, NewEmisData!$C:$C, $H313, NewEmisData!$D:$D, AF$2), SUMIFS(NewEmisData!F:F, NewEmisData!$A:$A, "LDV", NewEmisData!$B:$B, $A313, NewEmisData!$C:$C, $H313, NewEmisData!$D:$D, AF$2))</f>
        <v>9.8110891355443607E-3</v>
      </c>
      <c r="AG313" s="335">
        <f>$I313*IF($G313="Pickup", SUMIFS(NewEmisData!G:G, NewEmisData!$A:$A, "Pickup", NewEmisData!$B:$B, $A313, NewEmisData!$C:$C, $H313, NewEmisData!$D:$D, AG$2), SUMIFS(NewEmisData!G:G, NewEmisData!$A:$A, "LDV", NewEmisData!$B:$B, $A313, NewEmisData!$C:$C, $H313, NewEmisData!$D:$D, AG$2))</f>
        <v>6.5539868464526696E-3</v>
      </c>
      <c r="AH313" s="335">
        <f>$I313*IF($G313="Pickup", SUMIFS(NewEmisData!H:H, NewEmisData!$A:$A, "Pickup", NewEmisData!$B:$B, $A313, NewEmisData!$C:$C, $H313, NewEmisData!$D:$D, AH$2), SUMIFS(NewEmisData!H:H, NewEmisData!$A:$A, "LDV", NewEmisData!$B:$B, $A313, NewEmisData!$C:$C, $H313, NewEmisData!$D:$D, AH$2))</f>
        <v>5.4936733467738199E-3</v>
      </c>
      <c r="AI313" s="335">
        <f>$I313*IF($G313="Pickup", SUMIFS(NewEmisData!I:I, NewEmisData!$A:$A, "Pickup", NewEmisData!$B:$B, $A313, NewEmisData!$C:$C, $H313, NewEmisData!$D:$D, AI$2), SUMIFS(NewEmisData!I:I, NewEmisData!$A:$A, "LDV", NewEmisData!$B:$B, $A313, NewEmisData!$C:$C, $H313, NewEmisData!$D:$D, AI$2))</f>
        <v>4.8064844177770098E-3</v>
      </c>
      <c r="AJ313" s="335">
        <f>$I313*IF($G313="Pickup", SUMIFS(NewEmisData!J:J, NewEmisData!$A:$A, "Pickup", NewEmisData!$B:$B, $A313, NewEmisData!$C:$C, $H313, NewEmisData!$D:$D, AJ$2), SUMIFS(NewEmisData!J:J, NewEmisData!$A:$A, "LDV", NewEmisData!$B:$B, $A313, NewEmisData!$C:$C, $H313, NewEmisData!$D:$D, AJ$2))</f>
        <v>4.4539285892842596E-3</v>
      </c>
      <c r="AK313" s="335">
        <f>$I313*IF($G313="Pickup", SUMIFS(NewEmisData!K:K, NewEmisData!$A:$A, "Pickup", NewEmisData!$B:$B, $A313, NewEmisData!$C:$C, $H313, NewEmisData!$D:$D, AK$2), SUMIFS(NewEmisData!K:K, NewEmisData!$A:$A, "LDV", NewEmisData!$B:$B, $A313, NewEmisData!$C:$C, $H313, NewEmisData!$D:$D, AK$2))</f>
        <v>4.29853574921071E-3</v>
      </c>
      <c r="AL313" s="335">
        <f>$I313*IF($G313="Pickup", SUMIFS(NewEmisData!L:L, NewEmisData!$A:$A, "Pickup", NewEmisData!$B:$B, $A313, NewEmisData!$C:$C, $H313, NewEmisData!$D:$D, AL$2), SUMIFS(NewEmisData!L:L, NewEmisData!$A:$A, "LDV", NewEmisData!$B:$B, $A313, NewEmisData!$C:$C, $H313, NewEmisData!$D:$D, AL$2))</f>
        <v>4.26667913277963E-3</v>
      </c>
      <c r="AM313" s="335">
        <f>$I313*IF($G313="Pickup", SUMIFS(NewEmisData!M:M, NewEmisData!$A:$A, "Pickup", NewEmisData!$B:$B, $A313, NewEmisData!$C:$C, $H313, NewEmisData!$D:$D, AM$2), SUMIFS(NewEmisData!M:M, NewEmisData!$A:$A, "LDV", NewEmisData!$B:$B, $A313, NewEmisData!$C:$C, $H313, NewEmisData!$D:$D, AM$2))</f>
        <v>4.2618372306538798E-3</v>
      </c>
      <c r="AN313" s="335">
        <v>1.7442083422488778E-3</v>
      </c>
      <c r="AO313" s="335">
        <f>$I313*IF($G313="Pickup", SUMIFS(NewEmisData!E:E, NewEmisData!$A:$A, "Pickup", NewEmisData!$B:$B, $A313, NewEmisData!$C:$C, $H313, NewEmisData!$D:$D, AO$2), SUMIFS(NewEmisData!E:E, NewEmisData!$A:$A, "LDV", NewEmisData!$B:$B, $A313, NewEmisData!$C:$C, $H313, NewEmisData!$D:$D, AO$2))</f>
        <v>7.9451070233561405E-2</v>
      </c>
      <c r="AP313" s="335">
        <f>$I313*IF($G313="Pickup", SUMIFS(NewEmisData!F:F, NewEmisData!$A:$A, "Pickup", NewEmisData!$B:$B, $A313, NewEmisData!$C:$C, $H313, NewEmisData!$D:$D, AP$2), SUMIFS(NewEmisData!F:F, NewEmisData!$A:$A, "LDV", NewEmisData!$B:$B, $A313, NewEmisData!$C:$C, $H313, NewEmisData!$D:$D, AP$2))</f>
        <v>7.6276868152400201E-2</v>
      </c>
      <c r="AQ313" s="335">
        <f>$I313*IF($G313="Pickup", SUMIFS(NewEmisData!G:G, NewEmisData!$A:$A, "Pickup", NewEmisData!$B:$B, $A313, NewEmisData!$C:$C, $H313, NewEmisData!$D:$D, AQ$2), SUMIFS(NewEmisData!G:G, NewEmisData!$A:$A, "LDV", NewEmisData!$B:$B, $A313, NewEmisData!$C:$C, $H313, NewEmisData!$D:$D, AQ$2))</f>
        <v>5.6652715818935197E-2</v>
      </c>
      <c r="AR313" s="335">
        <f>$I313*IF($G313="Pickup", SUMIFS(NewEmisData!H:H, NewEmisData!$A:$A, "Pickup", NewEmisData!$B:$B, $A313, NewEmisData!$C:$C, $H313, NewEmisData!$D:$D, AR$2), SUMIFS(NewEmisData!H:H, NewEmisData!$A:$A, "LDV", NewEmisData!$B:$B, $A313, NewEmisData!$C:$C, $H313, NewEmisData!$D:$D, AR$2))</f>
        <v>5.5408492647584899E-2</v>
      </c>
      <c r="AS313" s="335">
        <f>$I313*IF($G313="Pickup", SUMIFS(NewEmisData!I:I, NewEmisData!$A:$A, "Pickup", NewEmisData!$B:$B, $A313, NewEmisData!$C:$C, $H313, NewEmisData!$D:$D, AS$2), SUMIFS(NewEmisData!I:I, NewEmisData!$A:$A, "LDV", NewEmisData!$B:$B, $A313, NewEmisData!$C:$C, $H313, NewEmisData!$D:$D, AS$2))</f>
        <v>5.40165053540533E-2</v>
      </c>
      <c r="AT313" s="335">
        <f>$I313*IF($G313="Pickup", SUMIFS(NewEmisData!J:J, NewEmisData!$A:$A, "Pickup", NewEmisData!$B:$B, $A313, NewEmisData!$C:$C, $H313, NewEmisData!$D:$D, AT$2), SUMIFS(NewEmisData!J:J, NewEmisData!$A:$A, "LDV", NewEmisData!$B:$B, $A313, NewEmisData!$C:$C, $H313, NewEmisData!$D:$D, AT$2))</f>
        <v>5.2775032208320603E-2</v>
      </c>
      <c r="AU313" s="335">
        <f>$I313*IF($G313="Pickup", SUMIFS(NewEmisData!K:K, NewEmisData!$A:$A, "Pickup", NewEmisData!$B:$B, $A313, NewEmisData!$C:$C, $H313, NewEmisData!$D:$D, AU$2), SUMIFS(NewEmisData!K:K, NewEmisData!$A:$A, "LDV", NewEmisData!$B:$B, $A313, NewEmisData!$C:$C, $H313, NewEmisData!$D:$D, AU$2))</f>
        <v>5.2063088006762799E-2</v>
      </c>
      <c r="AV313" s="335">
        <f>$I313*IF($G313="Pickup", SUMIFS(NewEmisData!L:L, NewEmisData!$A:$A, "Pickup", NewEmisData!$B:$B, $A313, NewEmisData!$C:$C, $H313, NewEmisData!$D:$D, AV$2), SUMIFS(NewEmisData!L:L, NewEmisData!$A:$A, "LDV", NewEmisData!$B:$B, $A313, NewEmisData!$C:$C, $H313, NewEmisData!$D:$D, AV$2))</f>
        <v>5.1790075051099199E-2</v>
      </c>
      <c r="AW313" s="335">
        <f>$I313*IF($G313="Pickup", SUMIFS(NewEmisData!M:M, NewEmisData!$A:$A, "Pickup", NewEmisData!$B:$B, $A313, NewEmisData!$C:$C, $H313, NewEmisData!$D:$D, AW$2), SUMIFS(NewEmisData!M:M, NewEmisData!$A:$A, "LDV", NewEmisData!$B:$B, $A313, NewEmisData!$C:$C, $H313, NewEmisData!$D:$D, AW$2))</f>
        <v>5.1722831061276502E-2</v>
      </c>
      <c r="AX313" s="335">
        <v>4.7629366333098749E-2</v>
      </c>
      <c r="AY313" s="335">
        <f>$I313*IF($G313="Pickup", SUMIFS(NewEmisData!E:E, NewEmisData!$A:$A, "Pickup", NewEmisData!$B:$B, $A313, NewEmisData!$C:$C, $H313, NewEmisData!$D:$D, AY$2), SUMIFS(NewEmisData!E:E, NewEmisData!$A:$A, "LDV", NewEmisData!$B:$B, $A313, NewEmisData!$C:$C, $H313, NewEmisData!$D:$D, AY$2))</f>
        <v>1.8003075193996299E-2</v>
      </c>
      <c r="AZ313" s="335">
        <f>$I313*IF($G313="Pickup", SUMIFS(NewEmisData!F:F, NewEmisData!$A:$A, "Pickup", NewEmisData!$B:$B, $A313, NewEmisData!$C:$C, $H313, NewEmisData!$D:$D, AZ$2), SUMIFS(NewEmisData!F:F, NewEmisData!$A:$A, "LDV", NewEmisData!$B:$B, $A313, NewEmisData!$C:$C, $H313, NewEmisData!$D:$D, AZ$2))</f>
        <v>1.52046650049204E-2</v>
      </c>
      <c r="BA313" s="335">
        <f>$I313*IF($G313="Pickup", SUMIFS(NewEmisData!G:G, NewEmisData!$A:$A, "Pickup", NewEmisData!$B:$B, $A313, NewEmisData!$C:$C, $H313, NewEmisData!$D:$D, BA$2), SUMIFS(NewEmisData!G:G, NewEmisData!$A:$A, "LDV", NewEmisData!$B:$B, $A313, NewEmisData!$C:$C, $H313, NewEmisData!$D:$D, BA$2))</f>
        <v>1.2610890393020199E-2</v>
      </c>
      <c r="BB313" s="335">
        <f>$I313*IF($G313="Pickup", SUMIFS(NewEmisData!H:H, NewEmisData!$A:$A, "Pickup", NewEmisData!$B:$B, $A313, NewEmisData!$C:$C, $H313, NewEmisData!$D:$D, BB$2), SUMIFS(NewEmisData!H:H, NewEmisData!$A:$A, "LDV", NewEmisData!$B:$B, $A313, NewEmisData!$C:$C, $H313, NewEmisData!$D:$D, BB$2))</f>
        <v>1.1510978039922799E-2</v>
      </c>
      <c r="BC313" s="335">
        <f>$I313*IF($G313="Pickup", SUMIFS(NewEmisData!I:I, NewEmisData!$A:$A, "Pickup", NewEmisData!$B:$B, $A313, NewEmisData!$C:$C, $H313, NewEmisData!$D:$D, BC$2), SUMIFS(NewEmisData!I:I, NewEmisData!$A:$A, "LDV", NewEmisData!$B:$B, $A313, NewEmisData!$C:$C, $H313, NewEmisData!$D:$D, BC$2))</f>
        <v>1.0279121658658699E-2</v>
      </c>
      <c r="BD313" s="335">
        <f>$I313*IF($G313="Pickup", SUMIFS(NewEmisData!J:J, NewEmisData!$A:$A, "Pickup", NewEmisData!$B:$B, $A313, NewEmisData!$C:$C, $H313, NewEmisData!$D:$D, BD$2), SUMIFS(NewEmisData!J:J, NewEmisData!$A:$A, "LDV", NewEmisData!$B:$B, $A313, NewEmisData!$C:$C, $H313, NewEmisData!$D:$D, BD$2))</f>
        <v>9.1807819279754004E-3</v>
      </c>
      <c r="BE313" s="335">
        <f>$I313*IF($G313="Pickup", SUMIFS(NewEmisData!K:K, NewEmisData!$A:$A, "Pickup", NewEmisData!$B:$B, $A313, NewEmisData!$C:$C, $H313, NewEmisData!$D:$D, BE$2), SUMIFS(NewEmisData!K:K, NewEmisData!$A:$A, "LDV", NewEmisData!$B:$B, $A313, NewEmisData!$C:$C, $H313, NewEmisData!$D:$D, BE$2))</f>
        <v>8.5509801965599399E-3</v>
      </c>
      <c r="BF313" s="335">
        <f>$I313*IF($G313="Pickup", SUMIFS(NewEmisData!L:L, NewEmisData!$A:$A, "Pickup", NewEmisData!$B:$B, $A313, NewEmisData!$C:$C, $H313, NewEmisData!$D:$D, BF$2), SUMIFS(NewEmisData!L:L, NewEmisData!$A:$A, "LDV", NewEmisData!$B:$B, $A313, NewEmisData!$C:$C, $H313, NewEmisData!$D:$D, BF$2))</f>
        <v>8.3094848968453608E-3</v>
      </c>
      <c r="BG313" s="335">
        <f>$I313*IF($G313="Pickup", SUMIFS(NewEmisData!M:M, NewEmisData!$A:$A, "Pickup", NewEmisData!$B:$B, $A313, NewEmisData!$C:$C, $H313, NewEmisData!$D:$D, BG$2), SUMIFS(NewEmisData!M:M, NewEmisData!$A:$A, "LDV", NewEmisData!$B:$B, $A313, NewEmisData!$C:$C, $H313, NewEmisData!$D:$D, BG$2))</f>
        <v>8.2498877149821594E-3</v>
      </c>
      <c r="BH313" s="335">
        <v>9.4789149915835945E-3</v>
      </c>
      <c r="BI313" s="335">
        <f>$I313*IF($G313="Pickup", SUMIFS(NewEmisData!E:E, NewEmisData!$A:$A, "Pickup", NewEmisData!$B:$B, $A313, NewEmisData!$C:$C, $H313, NewEmisData!$D:$D, BI$2), SUMIFS(NewEmisData!E:E, NewEmisData!$A:$A, "LDV", NewEmisData!$B:$B, $A313, NewEmisData!$C:$C, $H313, NewEmisData!$D:$D, BI$2))</f>
        <v>7.8269426470205801</v>
      </c>
      <c r="BJ313" s="335">
        <f>$I313*IF($G313="Pickup", SUMIFS(NewEmisData!F:F, NewEmisData!$A:$A, "Pickup", NewEmisData!$B:$B, $A313, NewEmisData!$C:$C, $H313, NewEmisData!$D:$D, BJ$2), SUMIFS(NewEmisData!F:F, NewEmisData!$A:$A, "LDV", NewEmisData!$B:$B, $A313, NewEmisData!$C:$C, $H313, NewEmisData!$D:$D, BJ$2))</f>
        <v>4.0421881820379104</v>
      </c>
      <c r="BK313" s="335">
        <f>$I313*IF($G313="Pickup", SUMIFS(NewEmisData!G:G, NewEmisData!$A:$A, "Pickup", NewEmisData!$B:$B, $A313, NewEmisData!$C:$C, $H313, NewEmisData!$D:$D, BK$2), SUMIFS(NewEmisData!G:G, NewEmisData!$A:$A, "LDV", NewEmisData!$B:$B, $A313, NewEmisData!$C:$C, $H313, NewEmisData!$D:$D, BK$2))</f>
        <v>3.2560062664062701</v>
      </c>
      <c r="BL313" s="335">
        <f>$I313*IF($G313="Pickup", SUMIFS(NewEmisData!H:H, NewEmisData!$A:$A, "Pickup", NewEmisData!$B:$B, $A313, NewEmisData!$C:$C, $H313, NewEmisData!$D:$D, BL$2), SUMIFS(NewEmisData!H:H, NewEmisData!$A:$A, "LDV", NewEmisData!$B:$B, $A313, NewEmisData!$C:$C, $H313, NewEmisData!$D:$D, BL$2))</f>
        <v>2.4871452670272798</v>
      </c>
      <c r="BM313" s="335">
        <f>$I313*IF($G313="Pickup", SUMIFS(NewEmisData!I:I, NewEmisData!$A:$A, "Pickup", NewEmisData!$B:$B, $A313, NewEmisData!$C:$C, $H313, NewEmisData!$D:$D, BM$2), SUMIFS(NewEmisData!I:I, NewEmisData!$A:$A, "LDV", NewEmisData!$B:$B, $A313, NewEmisData!$C:$C, $H313, NewEmisData!$D:$D, BM$2))</f>
        <v>1.7690758763782799</v>
      </c>
      <c r="BN313" s="335">
        <f>$I313*IF($G313="Pickup", SUMIFS(NewEmisData!J:J, NewEmisData!$A:$A, "Pickup", NewEmisData!$B:$B, $A313, NewEmisData!$C:$C, $H313, NewEmisData!$D:$D, BN$2), SUMIFS(NewEmisData!J:J, NewEmisData!$A:$A, "LDV", NewEmisData!$B:$B, $A313, NewEmisData!$C:$C, $H313, NewEmisData!$D:$D, BN$2))</f>
        <v>1.3113510406404001</v>
      </c>
      <c r="BO313" s="335">
        <f>$I313*IF($G313="Pickup", SUMIFS(NewEmisData!K:K, NewEmisData!$A:$A, "Pickup", NewEmisData!$B:$B, $A313, NewEmisData!$C:$C, $H313, NewEmisData!$D:$D, BO$2), SUMIFS(NewEmisData!K:K, NewEmisData!$A:$A, "LDV", NewEmisData!$B:$B, $A313, NewEmisData!$C:$C, $H313, NewEmisData!$D:$D, BO$2))</f>
        <v>1.1416931511575099</v>
      </c>
      <c r="BP313" s="335">
        <f>$I313*IF($G313="Pickup", SUMIFS(NewEmisData!L:L, NewEmisData!$A:$A, "Pickup", NewEmisData!$B:$B, $A313, NewEmisData!$C:$C, $H313, NewEmisData!$D:$D, BP$2), SUMIFS(NewEmisData!L:L, NewEmisData!$A:$A, "LDV", NewEmisData!$B:$B, $A313, NewEmisData!$C:$C, $H313, NewEmisData!$D:$D, BP$2))</f>
        <v>1.1081399449582501</v>
      </c>
      <c r="BQ313" s="335">
        <f>$I313*IF($G313="Pickup", SUMIFS(NewEmisData!M:M, NewEmisData!$A:$A, "Pickup", NewEmisData!$B:$B, $A313, NewEmisData!$C:$C, $H313, NewEmisData!$D:$D, BQ$2), SUMIFS(NewEmisData!M:M, NewEmisData!$A:$A, "LDV", NewEmisData!$B:$B, $A313, NewEmisData!$C:$C, $H313, NewEmisData!$D:$D, BQ$2))</f>
        <v>1.0988354785630501</v>
      </c>
      <c r="BR313" s="335">
        <v>1.6588293829830492</v>
      </c>
      <c r="BS313" s="335">
        <f>$I313*IF($G313="Pickup", SUMIFS(NewEmisData!E:E, NewEmisData!$A:$A, "Pickup", NewEmisData!$B:$B, $A313, NewEmisData!$C:$C, $H313, NewEmisData!$D:$D, BS$2), SUMIFS(NewEmisData!E:E, NewEmisData!$A:$A, "LDV", NewEmisData!$B:$B, $A313, NewEmisData!$C:$C, $H313, NewEmisData!$D:$D, BS$2))</f>
        <v>0.72531081158725197</v>
      </c>
      <c r="BT313" s="335">
        <f>$I313*IF($G313="Pickup", SUMIFS(NewEmisData!F:F, NewEmisData!$A:$A, "Pickup", NewEmisData!$B:$B, $A313, NewEmisData!$C:$C, $H313, NewEmisData!$D:$D, BT$2), SUMIFS(NewEmisData!F:F, NewEmisData!$A:$A, "LDV", NewEmisData!$B:$B, $A313, NewEmisData!$C:$C, $H313, NewEmisData!$D:$D, BT$2))</f>
        <v>0.31274915613333698</v>
      </c>
      <c r="BU313" s="335">
        <f>$I313*IF($G313="Pickup", SUMIFS(NewEmisData!G:G, NewEmisData!$A:$A, "Pickup", NewEmisData!$B:$B, $A313, NewEmisData!$C:$C, $H313, NewEmisData!$D:$D, BU$2), SUMIFS(NewEmisData!G:G, NewEmisData!$A:$A, "LDV", NewEmisData!$B:$B, $A313, NewEmisData!$C:$C, $H313, NewEmisData!$D:$D, BU$2))</f>
        <v>0.23947671356780501</v>
      </c>
      <c r="BV313" s="335">
        <f>$I313*IF($G313="Pickup", SUMIFS(NewEmisData!H:H, NewEmisData!$A:$A, "Pickup", NewEmisData!$B:$B, $A313, NewEmisData!$C:$C, $H313, NewEmisData!$D:$D, BV$2), SUMIFS(NewEmisData!H:H, NewEmisData!$A:$A, "LDV", NewEmisData!$B:$B, $A313, NewEmisData!$C:$C, $H313, NewEmisData!$D:$D, BV$2))</f>
        <v>0.19148873413821901</v>
      </c>
      <c r="BW313" s="335">
        <f>$I313*IF($G313="Pickup", SUMIFS(NewEmisData!I:I, NewEmisData!$A:$A, "Pickup", NewEmisData!$B:$B, $A313, NewEmisData!$C:$C, $H313, NewEmisData!$D:$D, BW$2), SUMIFS(NewEmisData!I:I, NewEmisData!$A:$A, "LDV", NewEmisData!$B:$B, $A313, NewEmisData!$C:$C, $H313, NewEmisData!$D:$D, BW$2))</f>
        <v>0.14759628251015899</v>
      </c>
      <c r="BX313" s="335">
        <f>$I313*IF($G313="Pickup", SUMIFS(NewEmisData!J:J, NewEmisData!$A:$A, "Pickup", NewEmisData!$B:$B, $A313, NewEmisData!$C:$C, $H313, NewEmisData!$D:$D, BX$2), SUMIFS(NewEmisData!J:J, NewEmisData!$A:$A, "LDV", NewEmisData!$B:$B, $A313, NewEmisData!$C:$C, $H313, NewEmisData!$D:$D, BX$2))</f>
        <v>0.119017946153679</v>
      </c>
      <c r="BY313" s="335">
        <f>$I313*IF($G313="Pickup", SUMIFS(NewEmisData!K:K, NewEmisData!$A:$A, "Pickup", NewEmisData!$B:$B, $A313, NewEmisData!$C:$C, $H313, NewEmisData!$D:$D, BY$2), SUMIFS(NewEmisData!K:K, NewEmisData!$A:$A, "LDV", NewEmisData!$B:$B, $A313, NewEmisData!$C:$C, $H313, NewEmisData!$D:$D, BY$2))</f>
        <v>0.10643387961952699</v>
      </c>
      <c r="BZ313" s="335">
        <f>$I313*IF($G313="Pickup", SUMIFS(NewEmisData!L:L, NewEmisData!$A:$A, "Pickup", NewEmisData!$B:$B, $A313, NewEmisData!$C:$C, $H313, NewEmisData!$D:$D, BZ$2), SUMIFS(NewEmisData!L:L, NewEmisData!$A:$A, "LDV", NewEmisData!$B:$B, $A313, NewEmisData!$C:$C, $H313, NewEmisData!$D:$D, BZ$2))</f>
        <v>0.10353105962594999</v>
      </c>
      <c r="CA313" s="335">
        <f>$I313*IF($G313="Pickup", SUMIFS(NewEmisData!M:M, NewEmisData!$A:$A, "Pickup", NewEmisData!$B:$B, $A313, NewEmisData!$C:$C, $H313, NewEmisData!$D:$D, CA$2), SUMIFS(NewEmisData!M:M, NewEmisData!$A:$A, "LDV", NewEmisData!$B:$B, $A313, NewEmisData!$C:$C, $H313, NewEmisData!$D:$D, CA$2))</f>
        <v>0.102586538476792</v>
      </c>
      <c r="CB313" s="335">
        <v>0.10573121882292051</v>
      </c>
      <c r="CC313" s="335">
        <f>$I313*IF($G313="Pickup", SUMIFS(NewEmisData!E:E, NewEmisData!$A:$A, "Pickup", NewEmisData!$B:$B, $A313, NewEmisData!$C:$C, $H313, NewEmisData!$D:$D, CC$2), SUMIFS(NewEmisData!E:E, NewEmisData!$A:$A, "LDV", NewEmisData!$B:$B, $A313, NewEmisData!$C:$C, $H313, NewEmisData!$D:$D, CC$2))</f>
        <v>3.6022672785972598E-2</v>
      </c>
      <c r="CD313" s="335">
        <f>$I313*IF($G313="Pickup", SUMIFS(NewEmisData!F:F, NewEmisData!$A:$A, "Pickup", NewEmisData!$B:$B, $A313, NewEmisData!$C:$C, $H313, NewEmisData!$D:$D, CD$2), SUMIFS(NewEmisData!F:F, NewEmisData!$A:$A, "LDV", NewEmisData!$B:$B, $A313, NewEmisData!$C:$C, $H313, NewEmisData!$D:$D, CD$2))</f>
        <v>2.5183605638393801E-2</v>
      </c>
      <c r="CE313" s="335">
        <f>$I313*IF($G313="Pickup", SUMIFS(NewEmisData!G:G, NewEmisData!$A:$A, "Pickup", NewEmisData!$B:$B, $A313, NewEmisData!$C:$C, $H313, NewEmisData!$D:$D, CE$2), SUMIFS(NewEmisData!G:G, NewEmisData!$A:$A, "LDV", NewEmisData!$B:$B, $A313, NewEmisData!$C:$C, $H313, NewEmisData!$D:$D, CE$2))</f>
        <v>2.3346419699738E-2</v>
      </c>
      <c r="CF313" s="335">
        <f>$I313*IF($G313="Pickup", SUMIFS(NewEmisData!H:H, NewEmisData!$A:$A, "Pickup", NewEmisData!$B:$B, $A313, NewEmisData!$C:$C, $H313, NewEmisData!$D:$D, CF$2), SUMIFS(NewEmisData!H:H, NewEmisData!$A:$A, "LDV", NewEmisData!$B:$B, $A313, NewEmisData!$C:$C, $H313, NewEmisData!$D:$D, CF$2))</f>
        <v>2.2590802649038198E-2</v>
      </c>
      <c r="CG313" s="335">
        <f>$I313*IF($G313="Pickup", SUMIFS(NewEmisData!I:I, NewEmisData!$A:$A, "Pickup", NewEmisData!$B:$B, $A313, NewEmisData!$C:$C, $H313, NewEmisData!$D:$D, CG$2), SUMIFS(NewEmisData!I:I, NewEmisData!$A:$A, "LDV", NewEmisData!$B:$B, $A313, NewEmisData!$C:$C, $H313, NewEmisData!$D:$D, CG$2))</f>
        <v>2.2441316833996899E-2</v>
      </c>
      <c r="CH313" s="335">
        <f>$I313*IF($G313="Pickup", SUMIFS(NewEmisData!J:J, NewEmisData!$A:$A, "Pickup", NewEmisData!$B:$B, $A313, NewEmisData!$C:$C, $H313, NewEmisData!$D:$D, CH$2), SUMIFS(NewEmisData!J:J, NewEmisData!$A:$A, "LDV", NewEmisData!$B:$B, $A313, NewEmisData!$C:$C, $H313, NewEmisData!$D:$D, CH$2))</f>
        <v>2.2351554069741601E-2</v>
      </c>
      <c r="CI313" s="335">
        <f>$I313*IF($G313="Pickup", SUMIFS(NewEmisData!K:K, NewEmisData!$A:$A, "Pickup", NewEmisData!$B:$B, $A313, NewEmisData!$C:$C, $H313, NewEmisData!$D:$D, CI$2), SUMIFS(NewEmisData!K:K, NewEmisData!$A:$A, "LDV", NewEmisData!$B:$B, $A313, NewEmisData!$C:$C, $H313, NewEmisData!$D:$D, CI$2))</f>
        <v>2.23494895957542E-2</v>
      </c>
      <c r="CJ313" s="335">
        <f>$I313*IF($G313="Pickup", SUMIFS(NewEmisData!L:L, NewEmisData!$A:$A, "Pickup", NewEmisData!$B:$B, $A313, NewEmisData!$C:$C, $H313, NewEmisData!$D:$D, CJ$2), SUMIFS(NewEmisData!L:L, NewEmisData!$A:$A, "LDV", NewEmisData!$B:$B, $A313, NewEmisData!$C:$C, $H313, NewEmisData!$D:$D, CJ$2))</f>
        <v>2.2349591665023101E-2</v>
      </c>
      <c r="CK313" s="335">
        <f>$I313*IF($G313="Pickup", SUMIFS(NewEmisData!M:M, NewEmisData!$A:$A, "Pickup", NewEmisData!$B:$B, $A313, NewEmisData!$C:$C, $H313, NewEmisData!$D:$D, CK$2), SUMIFS(NewEmisData!M:M, NewEmisData!$A:$A, "LDV", NewEmisData!$B:$B, $A313, NewEmisData!$C:$C, $H313, NewEmisData!$D:$D, CK$2))</f>
        <v>2.2349533126777399E-2</v>
      </c>
      <c r="CL313" s="335">
        <v>2.2881070645398207E-2</v>
      </c>
      <c r="CM313" s="335">
        <f>$I313*IF($G313="Pickup", SUMIFS(NewEmisData!E:E, NewEmisData!$A:$A, "Pickup", NewEmisData!$B:$B, $A313, NewEmisData!$C:$C, $H313, NewEmisData!$D:$D, CM$2), SUMIFS(NewEmisData!E:E, NewEmisData!$A:$A, "LDV", NewEmisData!$B:$B, $A313, NewEmisData!$C:$C, $H313, NewEmisData!$D:$D, CM$2))</f>
        <v>3.3191166299773998E-2</v>
      </c>
      <c r="CN313" s="335">
        <f>$I313*IF($G313="Pickup", SUMIFS(NewEmisData!F:F, NewEmisData!$A:$A, "Pickup", NewEmisData!$B:$B, $A313, NewEmisData!$C:$C, $H313, NewEmisData!$D:$D, CN$2), SUMIFS(NewEmisData!F:F, NewEmisData!$A:$A, "LDV", NewEmisData!$B:$B, $A313, NewEmisData!$C:$C, $H313, NewEmisData!$D:$D, CN$2))</f>
        <v>1.71397181966444E-2</v>
      </c>
      <c r="CO313" s="335">
        <f>$I313*IF($G313="Pickup", SUMIFS(NewEmisData!G:G, NewEmisData!$A:$A, "Pickup", NewEmisData!$B:$B, $A313, NewEmisData!$C:$C, $H313, NewEmisData!$D:$D, CO$2), SUMIFS(NewEmisData!G:G, NewEmisData!$A:$A, "LDV", NewEmisData!$B:$B, $A313, NewEmisData!$C:$C, $H313, NewEmisData!$D:$D, CO$2))</f>
        <v>1.33150193221561E-2</v>
      </c>
      <c r="CP313" s="335">
        <f>$I313*IF($G313="Pickup", SUMIFS(NewEmisData!H:H, NewEmisData!$A:$A, "Pickup", NewEmisData!$B:$B, $A313, NewEmisData!$C:$C, $H313, NewEmisData!$D:$D, CP$2), SUMIFS(NewEmisData!H:H, NewEmisData!$A:$A, "LDV", NewEmisData!$B:$B, $A313, NewEmisData!$C:$C, $H313, NewEmisData!$D:$D, CP$2))</f>
        <v>1.09820188745552E-2</v>
      </c>
      <c r="CQ313" s="335">
        <f>$I313*IF($G313="Pickup", SUMIFS(NewEmisData!I:I, NewEmisData!$A:$A, "Pickup", NewEmisData!$B:$B, $A313, NewEmisData!$C:$C, $H313, NewEmisData!$D:$D, CQ$2), SUMIFS(NewEmisData!I:I, NewEmisData!$A:$A, "LDV", NewEmisData!$B:$B, $A313, NewEmisData!$C:$C, $H313, NewEmisData!$D:$D, CQ$2))</f>
        <v>1.0225575778828599E-2</v>
      </c>
      <c r="CR313" s="335">
        <f>$I313*IF($G313="Pickup", SUMIFS(NewEmisData!J:J, NewEmisData!$A:$A, "Pickup", NewEmisData!$B:$B, $A313, NewEmisData!$C:$C, $H313, NewEmisData!$D:$D, CR$2), SUMIFS(NewEmisData!J:J, NewEmisData!$A:$A, "LDV", NewEmisData!$B:$B, $A313, NewEmisData!$C:$C, $H313, NewEmisData!$D:$D, CR$2))</f>
        <v>1.00265159065662E-2</v>
      </c>
      <c r="CS313" s="335">
        <f>$I313*IF($G313="Pickup", SUMIFS(NewEmisData!K:K, NewEmisData!$A:$A, "Pickup", NewEmisData!$B:$B, $A313, NewEmisData!$C:$C, $H313, NewEmisData!$D:$D, CS$2), SUMIFS(NewEmisData!K:K, NewEmisData!$A:$A, "LDV", NewEmisData!$B:$B, $A313, NewEmisData!$C:$C, $H313, NewEmisData!$D:$D, CS$2))</f>
        <v>1.0008363752646699E-2</v>
      </c>
      <c r="CT313" s="335">
        <f>$I313*IF($G313="Pickup", SUMIFS(NewEmisData!L:L, NewEmisData!$A:$A, "Pickup", NewEmisData!$B:$B, $A313, NewEmisData!$C:$C, $H313, NewEmisData!$D:$D, CT$2), SUMIFS(NewEmisData!L:L, NewEmisData!$A:$A, "LDV", NewEmisData!$B:$B, $A313, NewEmisData!$C:$C, $H313, NewEmisData!$D:$D, CT$2))</f>
        <v>9.9957399619150702E-3</v>
      </c>
      <c r="CU313" s="335">
        <f>$I313*IF($G313="Pickup", SUMIFS(NewEmisData!M:M, NewEmisData!$A:$A, "Pickup", NewEmisData!$B:$B, $A313, NewEmisData!$C:$C, $H313, NewEmisData!$D:$D, CU$2), SUMIFS(NewEmisData!M:M, NewEmisData!$A:$A, "LDV", NewEmisData!$B:$B, $A313, NewEmisData!$C:$C, $H313, NewEmisData!$D:$D, CU$2))</f>
        <v>9.99558998100444E-3</v>
      </c>
      <c r="CV313" s="335">
        <v>6.9734009009235556E-3</v>
      </c>
      <c r="CW313" s="335">
        <v>4.0498104655261064E-3</v>
      </c>
      <c r="CX313" s="335">
        <v>2.5030350838759993E-3</v>
      </c>
      <c r="CY313" s="335">
        <v>2.1151214403419519E-3</v>
      </c>
      <c r="CZ313" s="335">
        <v>1.7489979687569375E-3</v>
      </c>
      <c r="DA313" s="335">
        <v>1.340486996695321E-3</v>
      </c>
      <c r="DB313" s="335">
        <v>1.0553769116342638E-3</v>
      </c>
      <c r="DC313" s="335">
        <v>1.0132227560056145E-3</v>
      </c>
      <c r="DD313" s="335">
        <v>1.0003159541004489E-3</v>
      </c>
      <c r="DE313" s="335">
        <v>9.9860782000699166E-4</v>
      </c>
      <c r="DF313" s="335">
        <v>9.9860782000699166E-4</v>
      </c>
      <c r="DG313" s="335">
        <f>$I313*IF($G313="Pickup", SUMIFS(NewEmisData!E:E, NewEmisData!$A:$A, "Pickup", NewEmisData!$B:$B, $A313, NewEmisData!$C:$C, $H313, NewEmisData!$D:$D, DG$2), SUMIFS(NewEmisData!E:E, NewEmisData!$A:$A, "LDV", NewEmisData!$B:$B, $A313, NewEmisData!$C:$C, $H313, NewEmisData!$D:$D, DG$2))</f>
        <v>0</v>
      </c>
      <c r="DH313" s="335">
        <f>$I313*IF($G313="Pickup", SUMIFS(NewEmisData!F:F, NewEmisData!$A:$A, "Pickup", NewEmisData!$B:$B, $A313, NewEmisData!$C:$C, $H313, NewEmisData!$D:$D, DH$2), SUMIFS(NewEmisData!F:F, NewEmisData!$A:$A, "LDV", NewEmisData!$B:$B, $A313, NewEmisData!$C:$C, $H313, NewEmisData!$D:$D, DH$2))</f>
        <v>0</v>
      </c>
      <c r="DI313" s="335">
        <f>$I313*IF($G313="Pickup", SUMIFS(NewEmisData!G:G, NewEmisData!$A:$A, "Pickup", NewEmisData!$B:$B, $A313, NewEmisData!$C:$C, $H313, NewEmisData!$D:$D, DI$2), SUMIFS(NewEmisData!G:G, NewEmisData!$A:$A, "LDV", NewEmisData!$B:$B, $A313, NewEmisData!$C:$C, $H313, NewEmisData!$D:$D, DI$2))</f>
        <v>0</v>
      </c>
      <c r="DJ313" s="335">
        <f>$I313*IF($G313="Pickup", SUMIFS(NewEmisData!H:H, NewEmisData!$A:$A, "Pickup", NewEmisData!$B:$B, $A313, NewEmisData!$C:$C, $H313, NewEmisData!$D:$D, DJ$2), SUMIFS(NewEmisData!H:H, NewEmisData!$A:$A, "LDV", NewEmisData!$B:$B, $A313, NewEmisData!$C:$C, $H313, NewEmisData!$D:$D, DJ$2))</f>
        <v>0</v>
      </c>
      <c r="DK313" s="335">
        <f>$I313*IF($G313="Pickup", SUMIFS(NewEmisData!I:I, NewEmisData!$A:$A, "Pickup", NewEmisData!$B:$B, $A313, NewEmisData!$C:$C, $H313, NewEmisData!$D:$D, DK$2), SUMIFS(NewEmisData!I:I, NewEmisData!$A:$A, "LDV", NewEmisData!$B:$B, $A313, NewEmisData!$C:$C, $H313, NewEmisData!$D:$D, DK$2))</f>
        <v>0</v>
      </c>
      <c r="DL313" s="335">
        <f>$I313*IF($G313="Pickup", SUMIFS(NewEmisData!J:J, NewEmisData!$A:$A, "Pickup", NewEmisData!$B:$B, $A313, NewEmisData!$C:$C, $H313, NewEmisData!$D:$D, DL$2), SUMIFS(NewEmisData!J:J, NewEmisData!$A:$A, "LDV", NewEmisData!$B:$B, $A313, NewEmisData!$C:$C, $H313, NewEmisData!$D:$D, DL$2))</f>
        <v>0</v>
      </c>
      <c r="DM313" s="335">
        <f>$I313*IF($G313="Pickup", SUMIFS(NewEmisData!K:K, NewEmisData!$A:$A, "Pickup", NewEmisData!$B:$B, $A313, NewEmisData!$C:$C, $H313, NewEmisData!$D:$D, DM$2), SUMIFS(NewEmisData!K:K, NewEmisData!$A:$A, "LDV", NewEmisData!$B:$B, $A313, NewEmisData!$C:$C, $H313, NewEmisData!$D:$D, DM$2))</f>
        <v>0</v>
      </c>
      <c r="DN313" s="335">
        <f>$I313*IF($G313="Pickup", SUMIFS(NewEmisData!L:L, NewEmisData!$A:$A, "Pickup", NewEmisData!$B:$B, $A313, NewEmisData!$C:$C, $H313, NewEmisData!$D:$D, DN$2), SUMIFS(NewEmisData!L:L, NewEmisData!$A:$A, "LDV", NewEmisData!$B:$B, $A313, NewEmisData!$C:$C, $H313, NewEmisData!$D:$D, DN$2))</f>
        <v>0</v>
      </c>
      <c r="DO313" s="335">
        <f>$I313*IF($G313="Pickup", SUMIFS(NewEmisData!M:M, NewEmisData!$A:$A, "Pickup", NewEmisData!$B:$B, $A313, NewEmisData!$C:$C, $H313, NewEmisData!$D:$D, DO$2), SUMIFS(NewEmisData!M:M, NewEmisData!$A:$A, "LDV", NewEmisData!$B:$B, $A313, NewEmisData!$C:$C, $H313, NewEmisData!$D:$D, DO$2))</f>
        <v>0</v>
      </c>
      <c r="DP313" s="335">
        <v>2.023129771030282E-3</v>
      </c>
      <c r="DQ313" s="335">
        <f>$I313*IF($G313="Pickup", SUMIFS(NewEmisData!E:E, NewEmisData!$A:$A, "Pickup", NewEmisData!$B:$B, $A313, NewEmisData!$C:$C, $H313, NewEmisData!$D:$D, DQ$2), SUMIFS(NewEmisData!E:E, NewEmisData!$A:$A, "LDV", NewEmisData!$B:$B, $A313, NewEmisData!$C:$C, $H313, NewEmisData!$D:$D, DQ$2))</f>
        <v>2.7021306635098701E-2</v>
      </c>
      <c r="DR313" s="335">
        <f>$I313*IF($G313="Pickup", SUMIFS(NewEmisData!F:F, NewEmisData!$A:$A, "Pickup", NewEmisData!$B:$B, $A313, NewEmisData!$C:$C, $H313, NewEmisData!$D:$D, DR$2), SUMIFS(NewEmisData!F:F, NewEmisData!$A:$A, "LDV", NewEmisData!$B:$B, $A313, NewEmisData!$C:$C, $H313, NewEmisData!$D:$D, DR$2))</f>
        <v>1.43507235561705E-2</v>
      </c>
      <c r="DS313" s="335">
        <f>$I313*IF($G313="Pickup", SUMIFS(NewEmisData!G:G, NewEmisData!$A:$A, "Pickup", NewEmisData!$B:$B, $A313, NewEmisData!$C:$C, $H313, NewEmisData!$D:$D, DS$2), SUMIFS(NewEmisData!G:G, NewEmisData!$A:$A, "LDV", NewEmisData!$B:$B, $A313, NewEmisData!$C:$C, $H313, NewEmisData!$D:$D, DS$2))</f>
        <v>1.0545121959697E-2</v>
      </c>
      <c r="DT313" s="335">
        <f>$I313*IF($G313="Pickup", SUMIFS(NewEmisData!H:H, NewEmisData!$A:$A, "Pickup", NewEmisData!$B:$B, $A313, NewEmisData!$C:$C, $H313, NewEmisData!$D:$D, DT$2), SUMIFS(NewEmisData!H:H, NewEmisData!$A:$A, "LDV", NewEmisData!$B:$B, $A313, NewEmisData!$C:$C, $H313, NewEmisData!$D:$D, DT$2))</f>
        <v>7.9688719028100496E-3</v>
      </c>
      <c r="DU313" s="335">
        <f>$I313*IF($G313="Pickup", SUMIFS(NewEmisData!I:I, NewEmisData!$A:$A, "Pickup", NewEmisData!$B:$B, $A313, NewEmisData!$C:$C, $H313, NewEmisData!$D:$D, DU$2), SUMIFS(NewEmisData!I:I, NewEmisData!$A:$A, "LDV", NewEmisData!$B:$B, $A313, NewEmisData!$C:$C, $H313, NewEmisData!$D:$D, DU$2))</f>
        <v>6.0490449144422597E-3</v>
      </c>
      <c r="DV313" s="335">
        <f>$I313*IF($G313="Pickup", SUMIFS(NewEmisData!J:J, NewEmisData!$A:$A, "Pickup", NewEmisData!$B:$B, $A313, NewEmisData!$C:$C, $H313, NewEmisData!$D:$D, DV$2), SUMIFS(NewEmisData!J:J, NewEmisData!$A:$A, "LDV", NewEmisData!$B:$B, $A313, NewEmisData!$C:$C, $H313, NewEmisData!$D:$D, DV$2))</f>
        <v>4.9348584782415404E-3</v>
      </c>
      <c r="DW313" s="335">
        <f>$I313*IF($G313="Pickup", SUMIFS(NewEmisData!K:K, NewEmisData!$A:$A, "Pickup", NewEmisData!$B:$B, $A313, NewEmisData!$C:$C, $H313, NewEmisData!$D:$D, DW$2), SUMIFS(NewEmisData!K:K, NewEmisData!$A:$A, "LDV", NewEmisData!$B:$B, $A313, NewEmisData!$C:$C, $H313, NewEmisData!$D:$D, DW$2))</f>
        <v>4.4935683619993401E-3</v>
      </c>
      <c r="DX313" s="335">
        <f>$I313*IF($G313="Pickup", SUMIFS(NewEmisData!L:L, NewEmisData!$A:$A, "Pickup", NewEmisData!$B:$B, $A313, NewEmisData!$C:$C, $H313, NewEmisData!$D:$D, DX$2), SUMIFS(NewEmisData!L:L, NewEmisData!$A:$A, "LDV", NewEmisData!$B:$B, $A313, NewEmisData!$C:$C, $H313, NewEmisData!$D:$D, DX$2))</f>
        <v>4.4053132624372604E-3</v>
      </c>
      <c r="DY313" s="335">
        <f>$I313*IF($G313="Pickup", SUMIFS(NewEmisData!M:M, NewEmisData!$A:$A, "Pickup", NewEmisData!$B:$B, $A313, NewEmisData!$C:$C, $H313, NewEmisData!$D:$D, DY$2), SUMIFS(NewEmisData!M:M, NewEmisData!$A:$A, "LDV", NewEmisData!$B:$B, $A313, NewEmisData!$C:$C, $H313, NewEmisData!$D:$D, DY$2))</f>
        <v>4.3834122336864796E-3</v>
      </c>
      <c r="DZ313" s="335">
        <v>5.594489642908501E-3</v>
      </c>
      <c r="EA313" s="335">
        <f t="shared" si="542"/>
        <v>636.94844021221104</v>
      </c>
      <c r="EB313" s="335">
        <f t="shared" si="543"/>
        <v>566.99958479862596</v>
      </c>
      <c r="EC313" s="335">
        <f t="shared" si="544"/>
        <v>456.866446538378</v>
      </c>
      <c r="ED313" s="335">
        <f t="shared" si="545"/>
        <v>382.95379819743698</v>
      </c>
      <c r="EE313" s="335">
        <f t="shared" si="546"/>
        <v>335.05122696410302</v>
      </c>
      <c r="EF313" s="335">
        <f t="shared" si="547"/>
        <v>310.47516282180999</v>
      </c>
      <c r="EG313" s="335">
        <f t="shared" si="548"/>
        <v>299.643314234321</v>
      </c>
      <c r="EH313" s="335">
        <f t="shared" si="549"/>
        <v>297.422458601252</v>
      </c>
      <c r="EI313" s="335">
        <f t="shared" si="550"/>
        <v>297.08495907381399</v>
      </c>
      <c r="EJ313" s="335">
        <f t="shared" si="551"/>
        <v>0.27672218065037407</v>
      </c>
      <c r="EK313" s="335">
        <f t="shared" si="552"/>
        <v>0.95484960134202601</v>
      </c>
      <c r="EL313" s="335">
        <f t="shared" si="553"/>
        <v>0.32981051515610799</v>
      </c>
      <c r="EM313" s="335">
        <f t="shared" si="554"/>
        <v>0.24604011687187799</v>
      </c>
      <c r="EN313" s="335">
        <f t="shared" si="555"/>
        <v>0.16340489519828999</v>
      </c>
      <c r="EO313" s="335">
        <f t="shared" si="556"/>
        <v>0.11306985767462301</v>
      </c>
      <c r="EP313" s="335">
        <f t="shared" si="557"/>
        <v>7.9270221337579605E-2</v>
      </c>
      <c r="EQ313" s="335">
        <f t="shared" si="558"/>
        <v>6.5833743509444598E-2</v>
      </c>
      <c r="ER313" s="335">
        <f t="shared" si="559"/>
        <v>6.3200548797440706E-2</v>
      </c>
      <c r="ES313" s="335">
        <f t="shared" si="560"/>
        <v>6.2566022635143603E-2</v>
      </c>
      <c r="ET313" s="335">
        <f t="shared" si="561"/>
        <v>6.1988464688476796E-2</v>
      </c>
      <c r="EU313" s="335">
        <f t="shared" si="562"/>
        <v>1.1021446784144399E-2</v>
      </c>
      <c r="EV313" s="335">
        <f t="shared" si="563"/>
        <v>9.8110891355443607E-3</v>
      </c>
      <c r="EW313" s="335">
        <f t="shared" si="564"/>
        <v>6.5539868464526696E-3</v>
      </c>
      <c r="EX313" s="335">
        <f t="shared" si="565"/>
        <v>5.4936733467738199E-3</v>
      </c>
      <c r="EY313" s="335">
        <f t="shared" si="566"/>
        <v>4.8064844177770098E-3</v>
      </c>
      <c r="EZ313" s="335">
        <f t="shared" si="567"/>
        <v>4.4539285892842596E-3</v>
      </c>
      <c r="FA313" s="335">
        <f t="shared" si="568"/>
        <v>4.29853574921071E-3</v>
      </c>
      <c r="FB313" s="335">
        <f t="shared" si="569"/>
        <v>4.26667913277963E-3</v>
      </c>
      <c r="FC313" s="335">
        <f t="shared" si="570"/>
        <v>4.2618372306538798E-3</v>
      </c>
      <c r="FD313" s="335">
        <f t="shared" si="571"/>
        <v>1.7442083422488778E-3</v>
      </c>
      <c r="FE313" s="335">
        <f t="shared" si="572"/>
        <v>7.9451070233561405E-2</v>
      </c>
      <c r="FF313" s="335">
        <f t="shared" si="573"/>
        <v>7.6276868152400201E-2</v>
      </c>
      <c r="FG313" s="335">
        <f t="shared" si="574"/>
        <v>5.6652715818935197E-2</v>
      </c>
      <c r="FH313" s="335">
        <f t="shared" si="575"/>
        <v>5.5408492647584899E-2</v>
      </c>
      <c r="FI313" s="335">
        <f t="shared" si="576"/>
        <v>5.40165053540533E-2</v>
      </c>
      <c r="FJ313" s="335">
        <f t="shared" si="577"/>
        <v>5.2775032208320603E-2</v>
      </c>
      <c r="FK313" s="335">
        <f t="shared" si="578"/>
        <v>5.2063088006762799E-2</v>
      </c>
      <c r="FL313" s="335">
        <f t="shared" si="579"/>
        <v>5.1790075051099199E-2</v>
      </c>
      <c r="FM313" s="335">
        <f t="shared" si="580"/>
        <v>5.1722831061276502E-2</v>
      </c>
      <c r="FN313" s="335">
        <f t="shared" si="581"/>
        <v>4.7629366333098749E-2</v>
      </c>
      <c r="FO313" s="335">
        <f t="shared" si="582"/>
        <v>1.8003075193996299E-2</v>
      </c>
      <c r="FP313" s="335">
        <f t="shared" si="583"/>
        <v>1.52046650049204E-2</v>
      </c>
      <c r="FQ313" s="335">
        <f t="shared" si="584"/>
        <v>1.2610890393020199E-2</v>
      </c>
      <c r="FR313" s="335">
        <f t="shared" si="585"/>
        <v>1.1510978039922799E-2</v>
      </c>
      <c r="FS313" s="335">
        <f t="shared" si="586"/>
        <v>1.0279121658658699E-2</v>
      </c>
      <c r="FT313" s="335">
        <f t="shared" si="587"/>
        <v>9.1807819279754004E-3</v>
      </c>
      <c r="FU313" s="335">
        <f t="shared" si="588"/>
        <v>8.5509801965599399E-3</v>
      </c>
      <c r="FV313" s="335">
        <f t="shared" si="589"/>
        <v>8.3094848968453608E-3</v>
      </c>
      <c r="FW313" s="335">
        <f t="shared" si="590"/>
        <v>8.2498877149821594E-3</v>
      </c>
      <c r="FX313" s="335">
        <f t="shared" si="591"/>
        <v>9.4789149915835945E-3</v>
      </c>
    </row>
    <row r="314" spans="1:180" x14ac:dyDescent="0.2">
      <c r="A314" s="305" t="str">
        <f>_xlfn.CONCAT(IF(LEFT(TRIM(A313),1)="*", "*R", "R"), 1+RIGHT(TRIM(A313),1))</f>
        <v>R6</v>
      </c>
      <c r="B314" s="305" t="str">
        <f t="shared" si="608"/>
        <v>TLPCNGX11</v>
      </c>
      <c r="C314" s="305" t="str">
        <f t="shared" si="609"/>
        <v>TL.CNGX.P.CNGX.2011</v>
      </c>
      <c r="D314" s="301" t="str">
        <f t="shared" si="610"/>
        <v>bn-vmt, bn-vmt/a</v>
      </c>
      <c r="E314" s="301" t="str">
        <f t="shared" si="611"/>
        <v>TRNCNGX</v>
      </c>
      <c r="F314" s="301" t="str">
        <f t="shared" si="612"/>
        <v>TL</v>
      </c>
      <c r="G314" s="315" t="s">
        <v>820</v>
      </c>
      <c r="H314" s="301" t="s">
        <v>814</v>
      </c>
      <c r="I314" s="315">
        <v>1</v>
      </c>
      <c r="J314" s="315" t="str">
        <f t="shared" si="592"/>
        <v>Pickup-GSL</v>
      </c>
      <c r="K314" s="335">
        <f>$I314*IF($G314="Pickup", SUMIFS(NewEmisData!E:E, NewEmisData!$A:$A, "Pickup", NewEmisData!$B:$B, $A314, NewEmisData!$C:$C, $H314, NewEmisData!$D:$D, K$2), SUMIFS(NewEmisData!E:E, NewEmisData!$A:$A, "LDV", NewEmisData!$B:$B, $A314, NewEmisData!$C:$C, $H314, NewEmisData!$D:$D, K$2))</f>
        <v>629.29035425146799</v>
      </c>
      <c r="L314" s="335">
        <f>$I314*IF($G314="Pickup", SUMIFS(NewEmisData!F:F, NewEmisData!$A:$A, "Pickup", NewEmisData!$B:$B, $A314, NewEmisData!$C:$C, $H314, NewEmisData!$D:$D, L$2), SUMIFS(NewEmisData!F:F, NewEmisData!$A:$A, "LDV", NewEmisData!$B:$B, $A314, NewEmisData!$C:$C, $H314, NewEmisData!$D:$D, L$2))</f>
        <v>571.27801846236605</v>
      </c>
      <c r="M314" s="335">
        <f>$I314*IF($G314="Pickup", SUMIFS(NewEmisData!G:G, NewEmisData!$A:$A, "Pickup", NewEmisData!$B:$B, $A314, NewEmisData!$C:$C, $H314, NewEmisData!$D:$D, M$2), SUMIFS(NewEmisData!G:G, NewEmisData!$A:$A, "LDV", NewEmisData!$B:$B, $A314, NewEmisData!$C:$C, $H314, NewEmisData!$D:$D, M$2))</f>
        <v>472.87406569534897</v>
      </c>
      <c r="N314" s="335">
        <f>$I314*IF($G314="Pickup", SUMIFS(NewEmisData!H:H, NewEmisData!$A:$A, "Pickup", NewEmisData!$B:$B, $A314, NewEmisData!$C:$C, $H314, NewEmisData!$D:$D, N$2), SUMIFS(NewEmisData!H:H, NewEmisData!$A:$A, "LDV", NewEmisData!$B:$B, $A314, NewEmisData!$C:$C, $H314, NewEmisData!$D:$D, N$2))</f>
        <v>396.14659023538701</v>
      </c>
      <c r="O314" s="335">
        <f>$I314*IF($G314="Pickup", SUMIFS(NewEmisData!I:I, NewEmisData!$A:$A, "Pickup", NewEmisData!$B:$B, $A314, NewEmisData!$C:$C, $H314, NewEmisData!$D:$D, O$2), SUMIFS(NewEmisData!I:I, NewEmisData!$A:$A, "LDV", NewEmisData!$B:$B, $A314, NewEmisData!$C:$C, $H314, NewEmisData!$D:$D, O$2))</f>
        <v>347.19633179008298</v>
      </c>
      <c r="P314" s="335">
        <f>$I314*IF($G314="Pickup", SUMIFS(NewEmisData!J:J, NewEmisData!$A:$A, "Pickup", NewEmisData!$B:$B, $A314, NewEmisData!$C:$C, $H314, NewEmisData!$D:$D, P$2), SUMIFS(NewEmisData!J:J, NewEmisData!$A:$A, "LDV", NewEmisData!$B:$B, $A314, NewEmisData!$C:$C, $H314, NewEmisData!$D:$D, P$2))</f>
        <v>322.55550442882998</v>
      </c>
      <c r="Q314" s="335">
        <f>$I314*IF($G314="Pickup", SUMIFS(NewEmisData!K:K, NewEmisData!$A:$A, "Pickup", NewEmisData!$B:$B, $A314, NewEmisData!$C:$C, $H314, NewEmisData!$D:$D, Q$2), SUMIFS(NewEmisData!K:K, NewEmisData!$A:$A, "LDV", NewEmisData!$B:$B, $A314, NewEmisData!$C:$C, $H314, NewEmisData!$D:$D, Q$2))</f>
        <v>311.76534896807402</v>
      </c>
      <c r="R314" s="335">
        <f>$I314*IF($G314="Pickup", SUMIFS(NewEmisData!L:L, NewEmisData!$A:$A, "Pickup", NewEmisData!$B:$B, $A314, NewEmisData!$C:$C, $H314, NewEmisData!$D:$D, R$2), SUMIFS(NewEmisData!L:L, NewEmisData!$A:$A, "LDV", NewEmisData!$B:$B, $A314, NewEmisData!$C:$C, $H314, NewEmisData!$D:$D, R$2))</f>
        <v>309.51187360042798</v>
      </c>
      <c r="S314" s="335">
        <f>$I314*IF($G314="Pickup", SUMIFS(NewEmisData!M:M, NewEmisData!$A:$A, "Pickup", NewEmisData!$B:$B, $A314, NewEmisData!$C:$C, $H314, NewEmisData!$D:$D, S$2), SUMIFS(NewEmisData!M:M, NewEmisData!$A:$A, "LDV", NewEmisData!$B:$B, $A314, NewEmisData!$C:$C, $H314, NewEmisData!$D:$D, S$2))</f>
        <v>309.154399722184</v>
      </c>
      <c r="T314" s="335">
        <v>0.27672218065037407</v>
      </c>
      <c r="U314" s="335">
        <f>$I314*IF($G314="Pickup", SUMIFS(NewEmisData!E:E, NewEmisData!$A:$A, "Pickup", NewEmisData!$B:$B, $A314, NewEmisData!$C:$C, $H314, NewEmisData!$D:$D, U$2), SUMIFS(NewEmisData!E:E, NewEmisData!$A:$A, "LDV", NewEmisData!$B:$B, $A314, NewEmisData!$C:$C, $H314, NewEmisData!$D:$D, U$2))</f>
        <v>1.07703782419723</v>
      </c>
      <c r="V314" s="335">
        <f>$I314*IF($G314="Pickup", SUMIFS(NewEmisData!F:F, NewEmisData!$A:$A, "Pickup", NewEmisData!$B:$B, $A314, NewEmisData!$C:$C, $H314, NewEmisData!$D:$D, V$2), SUMIFS(NewEmisData!F:F, NewEmisData!$A:$A, "LDV", NewEmisData!$B:$B, $A314, NewEmisData!$C:$C, $H314, NewEmisData!$D:$D, V$2))</f>
        <v>0.37063376602748699</v>
      </c>
      <c r="W314" s="335">
        <f>$I314*IF($G314="Pickup", SUMIFS(NewEmisData!G:G, NewEmisData!$A:$A, "Pickup", NewEmisData!$B:$B, $A314, NewEmisData!$C:$C, $H314, NewEmisData!$D:$D, W$2), SUMIFS(NewEmisData!G:G, NewEmisData!$A:$A, "LDV", NewEmisData!$B:$B, $A314, NewEmisData!$C:$C, $H314, NewEmisData!$D:$D, W$2))</f>
        <v>0.22414787770802799</v>
      </c>
      <c r="X314" s="335">
        <f>$I314*IF($G314="Pickup", SUMIFS(NewEmisData!H:H, NewEmisData!$A:$A, "Pickup", NewEmisData!$B:$B, $A314, NewEmisData!$C:$C, $H314, NewEmisData!$D:$D, X$2), SUMIFS(NewEmisData!H:H, NewEmisData!$A:$A, "LDV", NewEmisData!$B:$B, $A314, NewEmisData!$C:$C, $H314, NewEmisData!$D:$D, X$2))</f>
        <v>0.146870056334405</v>
      </c>
      <c r="Y314" s="335">
        <f>$I314*IF($G314="Pickup", SUMIFS(NewEmisData!I:I, NewEmisData!$A:$A, "Pickup", NewEmisData!$B:$B, $A314, NewEmisData!$C:$C, $H314, NewEmisData!$D:$D, Y$2), SUMIFS(NewEmisData!I:I, NewEmisData!$A:$A, "LDV", NewEmisData!$B:$B, $A314, NewEmisData!$C:$C, $H314, NewEmisData!$D:$D, Y$2))</f>
        <v>0.100147731477744</v>
      </c>
      <c r="Z314" s="335">
        <f>$I314*IF($G314="Pickup", SUMIFS(NewEmisData!J:J, NewEmisData!$A:$A, "Pickup", NewEmisData!$B:$B, $A314, NewEmisData!$C:$C, $H314, NewEmisData!$D:$D, Z$2), SUMIFS(NewEmisData!J:J, NewEmisData!$A:$A, "LDV", NewEmisData!$B:$B, $A314, NewEmisData!$C:$C, $H314, NewEmisData!$D:$D, Z$2))</f>
        <v>6.9799961270145497E-2</v>
      </c>
      <c r="AA314" s="335">
        <f>$I314*IF($G314="Pickup", SUMIFS(NewEmisData!K:K, NewEmisData!$A:$A, "Pickup", NewEmisData!$B:$B, $A314, NewEmisData!$C:$C, $H314, NewEmisData!$D:$D, AA$2), SUMIFS(NewEmisData!K:K, NewEmisData!$A:$A, "LDV", NewEmisData!$B:$B, $A314, NewEmisData!$C:$C, $H314, NewEmisData!$D:$D, AA$2))</f>
        <v>5.7786964253900203E-2</v>
      </c>
      <c r="AB314" s="335">
        <f>$I314*IF($G314="Pickup", SUMIFS(NewEmisData!L:L, NewEmisData!$A:$A, "Pickup", NewEmisData!$B:$B, $A314, NewEmisData!$C:$C, $H314, NewEmisData!$D:$D, AB$2), SUMIFS(NewEmisData!L:L, NewEmisData!$A:$A, "LDV", NewEmisData!$B:$B, $A314, NewEmisData!$C:$C, $H314, NewEmisData!$D:$D, AB$2))</f>
        <v>5.5423939682830103E-2</v>
      </c>
      <c r="AC314" s="335">
        <f>$I314*IF($G314="Pickup", SUMIFS(NewEmisData!M:M, NewEmisData!$A:$A, "Pickup", NewEmisData!$B:$B, $A314, NewEmisData!$C:$C, $H314, NewEmisData!$D:$D, AC$2), SUMIFS(NewEmisData!M:M, NewEmisData!$A:$A, "LDV", NewEmisData!$B:$B, $A314, NewEmisData!$C:$C, $H314, NewEmisData!$D:$D, AC$2))</f>
        <v>5.4809815155326402E-2</v>
      </c>
      <c r="AD314" s="335">
        <v>6.1988464688476796E-2</v>
      </c>
      <c r="AE314" s="335">
        <f>$I314*IF($G314="Pickup", SUMIFS(NewEmisData!E:E, NewEmisData!$A:$A, "Pickup", NewEmisData!$B:$B, $A314, NewEmisData!$C:$C, $H314, NewEmisData!$D:$D, AE$2), SUMIFS(NewEmisData!E:E, NewEmisData!$A:$A, "LDV", NewEmisData!$B:$B, $A314, NewEmisData!$C:$C, $H314, NewEmisData!$D:$D, AE$2))</f>
        <v>1.08889320093075E-2</v>
      </c>
      <c r="AF314" s="335">
        <f>$I314*IF($G314="Pickup", SUMIFS(NewEmisData!F:F, NewEmisData!$A:$A, "Pickup", NewEmisData!$B:$B, $A314, NewEmisData!$C:$C, $H314, NewEmisData!$D:$D, AF$2), SUMIFS(NewEmisData!F:F, NewEmisData!$A:$A, "LDV", NewEmisData!$B:$B, $A314, NewEmisData!$C:$C, $H314, NewEmisData!$D:$D, AF$2))</f>
        <v>9.8851201724826001E-3</v>
      </c>
      <c r="AG314" s="335">
        <f>$I314*IF($G314="Pickup", SUMIFS(NewEmisData!G:G, NewEmisData!$A:$A, "Pickup", NewEmisData!$B:$B, $A314, NewEmisData!$C:$C, $H314, NewEmisData!$D:$D, AG$2), SUMIFS(NewEmisData!G:G, NewEmisData!$A:$A, "LDV", NewEmisData!$B:$B, $A314, NewEmisData!$C:$C, $H314, NewEmisData!$D:$D, AG$2))</f>
        <v>6.7836227109818103E-3</v>
      </c>
      <c r="AH314" s="335">
        <f>$I314*IF($G314="Pickup", SUMIFS(NewEmisData!H:H, NewEmisData!$A:$A, "Pickup", NewEmisData!$B:$B, $A314, NewEmisData!$C:$C, $H314, NewEmisData!$D:$D, AH$2), SUMIFS(NewEmisData!H:H, NewEmisData!$A:$A, "LDV", NewEmisData!$B:$B, $A314, NewEmisData!$C:$C, $H314, NewEmisData!$D:$D, AH$2))</f>
        <v>5.6829290051501301E-3</v>
      </c>
      <c r="AI314" s="335">
        <f>$I314*IF($G314="Pickup", SUMIFS(NewEmisData!I:I, NewEmisData!$A:$A, "Pickup", NewEmisData!$B:$B, $A314, NewEmisData!$C:$C, $H314, NewEmisData!$D:$D, AI$2), SUMIFS(NewEmisData!I:I, NewEmisData!$A:$A, "LDV", NewEmisData!$B:$B, $A314, NewEmisData!$C:$C, $H314, NewEmisData!$D:$D, AI$2))</f>
        <v>4.9807105070221796E-3</v>
      </c>
      <c r="AJ314" s="335">
        <f>$I314*IF($G314="Pickup", SUMIFS(NewEmisData!J:J, NewEmisData!$A:$A, "Pickup", NewEmisData!$B:$B, $A314, NewEmisData!$C:$C, $H314, NewEmisData!$D:$D, AJ$2), SUMIFS(NewEmisData!J:J, NewEmisData!$A:$A, "LDV", NewEmisData!$B:$B, $A314, NewEmisData!$C:$C, $H314, NewEmisData!$D:$D, AJ$2))</f>
        <v>4.6272281762573001E-3</v>
      </c>
      <c r="AK314" s="335">
        <f>$I314*IF($G314="Pickup", SUMIFS(NewEmisData!K:K, NewEmisData!$A:$A, "Pickup", NewEmisData!$B:$B, $A314, NewEmisData!$C:$C, $H314, NewEmisData!$D:$D, AK$2), SUMIFS(NewEmisData!K:K, NewEmisData!$A:$A, "LDV", NewEmisData!$B:$B, $A314, NewEmisData!$C:$C, $H314, NewEmisData!$D:$D, AK$2))</f>
        <v>4.4724368045959096E-3</v>
      </c>
      <c r="AL314" s="335">
        <f>$I314*IF($G314="Pickup", SUMIFS(NewEmisData!L:L, NewEmisData!$A:$A, "Pickup", NewEmisData!$B:$B, $A314, NewEmisData!$C:$C, $H314, NewEmisData!$D:$D, AL$2), SUMIFS(NewEmisData!L:L, NewEmisData!$A:$A, "LDV", NewEmisData!$B:$B, $A314, NewEmisData!$C:$C, $H314, NewEmisData!$D:$D, AL$2))</f>
        <v>4.4401060236012703E-3</v>
      </c>
      <c r="AM314" s="335">
        <f>$I314*IF($G314="Pickup", SUMIFS(NewEmisData!M:M, NewEmisData!$A:$A, "Pickup", NewEmisData!$B:$B, $A314, NewEmisData!$C:$C, $H314, NewEmisData!$D:$D, AM$2), SUMIFS(NewEmisData!M:M, NewEmisData!$A:$A, "LDV", NewEmisData!$B:$B, $A314, NewEmisData!$C:$C, $H314, NewEmisData!$D:$D, AM$2))</f>
        <v>4.4349813207028004E-3</v>
      </c>
      <c r="AN314" s="335">
        <v>1.7442083422488778E-3</v>
      </c>
      <c r="AO314" s="335">
        <f>$I314*IF($G314="Pickup", SUMIFS(NewEmisData!E:E, NewEmisData!$A:$A, "Pickup", NewEmisData!$B:$B, $A314, NewEmisData!$C:$C, $H314, NewEmisData!$D:$D, AO$2), SUMIFS(NewEmisData!E:E, NewEmisData!$A:$A, "LDV", NewEmisData!$B:$B, $A314, NewEmisData!$C:$C, $H314, NewEmisData!$D:$D, AO$2))</f>
        <v>7.9797235056963206E-2</v>
      </c>
      <c r="AP314" s="335">
        <f>$I314*IF($G314="Pickup", SUMIFS(NewEmisData!F:F, NewEmisData!$A:$A, "Pickup", NewEmisData!$B:$B, $A314, NewEmisData!$C:$C, $H314, NewEmisData!$D:$D, AP$2), SUMIFS(NewEmisData!F:F, NewEmisData!$A:$A, "LDV", NewEmisData!$B:$B, $A314, NewEmisData!$C:$C, $H314, NewEmisData!$D:$D, AP$2))</f>
        <v>7.6001798653814207E-2</v>
      </c>
      <c r="AQ314" s="335">
        <f>$I314*IF($G314="Pickup", SUMIFS(NewEmisData!G:G, NewEmisData!$A:$A, "Pickup", NewEmisData!$B:$B, $A314, NewEmisData!$C:$C, $H314, NewEmisData!$D:$D, AQ$2), SUMIFS(NewEmisData!G:G, NewEmisData!$A:$A, "LDV", NewEmisData!$B:$B, $A314, NewEmisData!$C:$C, $H314, NewEmisData!$D:$D, AQ$2))</f>
        <v>6.3391605684552502E-2</v>
      </c>
      <c r="AR314" s="335">
        <f>$I314*IF($G314="Pickup", SUMIFS(NewEmisData!H:H, NewEmisData!$A:$A, "Pickup", NewEmisData!$B:$B, $A314, NewEmisData!$C:$C, $H314, NewEmisData!$D:$D, AR$2), SUMIFS(NewEmisData!H:H, NewEmisData!$A:$A, "LDV", NewEmisData!$B:$B, $A314, NewEmisData!$C:$C, $H314, NewEmisData!$D:$D, AR$2))</f>
        <v>6.2249949738011102E-2</v>
      </c>
      <c r="AS314" s="335">
        <f>$I314*IF($G314="Pickup", SUMIFS(NewEmisData!I:I, NewEmisData!$A:$A, "Pickup", NewEmisData!$B:$B, $A314, NewEmisData!$C:$C, $H314, NewEmisData!$D:$D, AS$2), SUMIFS(NewEmisData!I:I, NewEmisData!$A:$A, "LDV", NewEmisData!$B:$B, $A314, NewEmisData!$C:$C, $H314, NewEmisData!$D:$D, AS$2))</f>
        <v>6.0956414175610103E-2</v>
      </c>
      <c r="AT314" s="335">
        <f>$I314*IF($G314="Pickup", SUMIFS(NewEmisData!J:J, NewEmisData!$A:$A, "Pickup", NewEmisData!$B:$B, $A314, NewEmisData!$C:$C, $H314, NewEmisData!$D:$D, AT$2), SUMIFS(NewEmisData!J:J, NewEmisData!$A:$A, "LDV", NewEmisData!$B:$B, $A314, NewEmisData!$C:$C, $H314, NewEmisData!$D:$D, AT$2))</f>
        <v>5.9827983670569698E-2</v>
      </c>
      <c r="AU314" s="335">
        <f>$I314*IF($G314="Pickup", SUMIFS(NewEmisData!K:K, NewEmisData!$A:$A, "Pickup", NewEmisData!$B:$B, $A314, NewEmisData!$C:$C, $H314, NewEmisData!$D:$D, AU$2), SUMIFS(NewEmisData!K:K, NewEmisData!$A:$A, "LDV", NewEmisData!$B:$B, $A314, NewEmisData!$C:$C, $H314, NewEmisData!$D:$D, AU$2))</f>
        <v>5.91838618526946E-2</v>
      </c>
      <c r="AV314" s="335">
        <f>$I314*IF($G314="Pickup", SUMIFS(NewEmisData!L:L, NewEmisData!$A:$A, "Pickup", NewEmisData!$B:$B, $A314, NewEmisData!$C:$C, $H314, NewEmisData!$D:$D, AV$2), SUMIFS(NewEmisData!L:L, NewEmisData!$A:$A, "LDV", NewEmisData!$B:$B, $A314, NewEmisData!$C:$C, $H314, NewEmisData!$D:$D, AV$2))</f>
        <v>5.8937948629628097E-2</v>
      </c>
      <c r="AW314" s="335">
        <f>$I314*IF($G314="Pickup", SUMIFS(NewEmisData!M:M, NewEmisData!$A:$A, "Pickup", NewEmisData!$B:$B, $A314, NewEmisData!$C:$C, $H314, NewEmisData!$D:$D, AW$2), SUMIFS(NewEmisData!M:M, NewEmisData!$A:$A, "LDV", NewEmisData!$B:$B, $A314, NewEmisData!$C:$C, $H314, NewEmisData!$D:$D, AW$2))</f>
        <v>5.88749789222721E-2</v>
      </c>
      <c r="AX314" s="335">
        <v>4.7629366333098749E-2</v>
      </c>
      <c r="AY314" s="335">
        <f>$I314*IF($G314="Pickup", SUMIFS(NewEmisData!E:E, NewEmisData!$A:$A, "Pickup", NewEmisData!$B:$B, $A314, NewEmisData!$C:$C, $H314, NewEmisData!$D:$D, AY$2), SUMIFS(NewEmisData!E:E, NewEmisData!$A:$A, "LDV", NewEmisData!$B:$B, $A314, NewEmisData!$C:$C, $H314, NewEmisData!$D:$D, AY$2))</f>
        <v>1.8949252743626702E-2</v>
      </c>
      <c r="AZ314" s="335">
        <f>$I314*IF($G314="Pickup", SUMIFS(NewEmisData!F:F, NewEmisData!$A:$A, "Pickup", NewEmisData!$B:$B, $A314, NewEmisData!$C:$C, $H314, NewEmisData!$D:$D, AZ$2), SUMIFS(NewEmisData!F:F, NewEmisData!$A:$A, "LDV", NewEmisData!$B:$B, $A314, NewEmisData!$C:$C, $H314, NewEmisData!$D:$D, AZ$2))</f>
        <v>1.55896120407557E-2</v>
      </c>
      <c r="BA314" s="335">
        <f>$I314*IF($G314="Pickup", SUMIFS(NewEmisData!G:G, NewEmisData!$A:$A, "Pickup", NewEmisData!$B:$B, $A314, NewEmisData!$C:$C, $H314, NewEmisData!$D:$D, BA$2), SUMIFS(NewEmisData!G:G, NewEmisData!$A:$A, "LDV", NewEmisData!$B:$B, $A314, NewEmisData!$C:$C, $H314, NewEmisData!$D:$D, BA$2))</f>
        <v>1.3090757358435101E-2</v>
      </c>
      <c r="BB314" s="335">
        <f>$I314*IF($G314="Pickup", SUMIFS(NewEmisData!H:H, NewEmisData!$A:$A, "Pickup", NewEmisData!$B:$B, $A314, NewEmisData!$C:$C, $H314, NewEmisData!$D:$D, BB$2), SUMIFS(NewEmisData!H:H, NewEmisData!$A:$A, "LDV", NewEmisData!$B:$B, $A314, NewEmisData!$C:$C, $H314, NewEmisData!$D:$D, BB$2))</f>
        <v>1.2073597128508201E-2</v>
      </c>
      <c r="BC314" s="335">
        <f>$I314*IF($G314="Pickup", SUMIFS(NewEmisData!I:I, NewEmisData!$A:$A, "Pickup", NewEmisData!$B:$B, $A314, NewEmisData!$C:$C, $H314, NewEmisData!$D:$D, BC$2), SUMIFS(NewEmisData!I:I, NewEmisData!$A:$A, "LDV", NewEmisData!$B:$B, $A314, NewEmisData!$C:$C, $H314, NewEmisData!$D:$D, BC$2))</f>
        <v>1.0925021199185E-2</v>
      </c>
      <c r="BD314" s="335">
        <f>$I314*IF($G314="Pickup", SUMIFS(NewEmisData!J:J, NewEmisData!$A:$A, "Pickup", NewEmisData!$B:$B, $A314, NewEmisData!$C:$C, $H314, NewEmisData!$D:$D, BD$2), SUMIFS(NewEmisData!J:J, NewEmisData!$A:$A, "LDV", NewEmisData!$B:$B, $A314, NewEmisData!$C:$C, $H314, NewEmisData!$D:$D, BD$2))</f>
        <v>9.9255497267567994E-3</v>
      </c>
      <c r="BE314" s="335">
        <f>$I314*IF($G314="Pickup", SUMIFS(NewEmisData!K:K, NewEmisData!$A:$A, "Pickup", NewEmisData!$B:$B, $A314, NewEmisData!$C:$C, $H314, NewEmisData!$D:$D, BE$2), SUMIFS(NewEmisData!K:K, NewEmisData!$A:$A, "LDV", NewEmisData!$B:$B, $A314, NewEmisData!$C:$C, $H314, NewEmisData!$D:$D, BE$2))</f>
        <v>9.3555607478902295E-3</v>
      </c>
      <c r="BF314" s="335">
        <f>$I314*IF($G314="Pickup", SUMIFS(NewEmisData!L:L, NewEmisData!$A:$A, "Pickup", NewEmisData!$B:$B, $A314, NewEmisData!$C:$C, $H314, NewEmisData!$D:$D, BF$2), SUMIFS(NewEmisData!L:L, NewEmisData!$A:$A, "LDV", NewEmisData!$B:$B, $A314, NewEmisData!$C:$C, $H314, NewEmisData!$D:$D, BF$2))</f>
        <v>9.1378744671425701E-3</v>
      </c>
      <c r="BG314" s="335">
        <f>$I314*IF($G314="Pickup", SUMIFS(NewEmisData!M:M, NewEmisData!$A:$A, "Pickup", NewEmisData!$B:$B, $A314, NewEmisData!$C:$C, $H314, NewEmisData!$D:$D, BG$2), SUMIFS(NewEmisData!M:M, NewEmisData!$A:$A, "LDV", NewEmisData!$B:$B, $A314, NewEmisData!$C:$C, $H314, NewEmisData!$D:$D, BG$2))</f>
        <v>9.08217182799783E-3</v>
      </c>
      <c r="BH314" s="335">
        <v>9.4789149915835945E-3</v>
      </c>
      <c r="BI314" s="335">
        <f>$I314*IF($G314="Pickup", SUMIFS(NewEmisData!E:E, NewEmisData!$A:$A, "Pickup", NewEmisData!$B:$B, $A314, NewEmisData!$C:$C, $H314, NewEmisData!$D:$D, BI$2), SUMIFS(NewEmisData!E:E, NewEmisData!$A:$A, "LDV", NewEmisData!$B:$B, $A314, NewEmisData!$C:$C, $H314, NewEmisData!$D:$D, BI$2))</f>
        <v>8.3482368310947397</v>
      </c>
      <c r="BJ314" s="335">
        <f>$I314*IF($G314="Pickup", SUMIFS(NewEmisData!F:F, NewEmisData!$A:$A, "Pickup", NewEmisData!$B:$B, $A314, NewEmisData!$C:$C, $H314, NewEmisData!$D:$D, BJ$2), SUMIFS(NewEmisData!F:F, NewEmisData!$A:$A, "LDV", NewEmisData!$B:$B, $A314, NewEmisData!$C:$C, $H314, NewEmisData!$D:$D, BJ$2))</f>
        <v>4.3081315664303901</v>
      </c>
      <c r="BK314" s="335">
        <f>$I314*IF($G314="Pickup", SUMIFS(NewEmisData!G:G, NewEmisData!$A:$A, "Pickup", NewEmisData!$B:$B, $A314, NewEmisData!$C:$C, $H314, NewEmisData!$D:$D, BK$2), SUMIFS(NewEmisData!G:G, NewEmisData!$A:$A, "LDV", NewEmisData!$B:$B, $A314, NewEmisData!$C:$C, $H314, NewEmisData!$D:$D, BK$2))</f>
        <v>3.0187422051480501</v>
      </c>
      <c r="BL314" s="335">
        <f>$I314*IF($G314="Pickup", SUMIFS(NewEmisData!H:H, NewEmisData!$A:$A, "Pickup", NewEmisData!$B:$B, $A314, NewEmisData!$C:$C, $H314, NewEmisData!$D:$D, BL$2), SUMIFS(NewEmisData!H:H, NewEmisData!$A:$A, "LDV", NewEmisData!$B:$B, $A314, NewEmisData!$C:$C, $H314, NewEmisData!$D:$D, BL$2))</f>
        <v>2.2968284382098001</v>
      </c>
      <c r="BM314" s="335">
        <f>$I314*IF($G314="Pickup", SUMIFS(NewEmisData!I:I, NewEmisData!$A:$A, "Pickup", NewEmisData!$B:$B, $A314, NewEmisData!$C:$C, $H314, NewEmisData!$D:$D, BM$2), SUMIFS(NewEmisData!I:I, NewEmisData!$A:$A, "LDV", NewEmisData!$B:$B, $A314, NewEmisData!$C:$C, $H314, NewEmisData!$D:$D, BM$2))</f>
        <v>1.6241894645100301</v>
      </c>
      <c r="BN314" s="335">
        <f>$I314*IF($G314="Pickup", SUMIFS(NewEmisData!J:J, NewEmisData!$A:$A, "Pickup", NewEmisData!$B:$B, $A314, NewEmisData!$C:$C, $H314, NewEmisData!$D:$D, BN$2), SUMIFS(NewEmisData!J:J, NewEmisData!$A:$A, "LDV", NewEmisData!$B:$B, $A314, NewEmisData!$C:$C, $H314, NewEmisData!$D:$D, BN$2))</f>
        <v>1.20320021831455</v>
      </c>
      <c r="BO314" s="335">
        <f>$I314*IF($G314="Pickup", SUMIFS(NewEmisData!K:K, NewEmisData!$A:$A, "Pickup", NewEmisData!$B:$B, $A314, NewEmisData!$C:$C, $H314, NewEmisData!$D:$D, BO$2), SUMIFS(NewEmisData!K:K, NewEmisData!$A:$A, "LDV", NewEmisData!$B:$B, $A314, NewEmisData!$C:$C, $H314, NewEmisData!$D:$D, BO$2))</f>
        <v>1.0475021085095599</v>
      </c>
      <c r="BP314" s="335">
        <f>$I314*IF($G314="Pickup", SUMIFS(NewEmisData!L:L, NewEmisData!$A:$A, "Pickup", NewEmisData!$B:$B, $A314, NewEmisData!$C:$C, $H314, NewEmisData!$D:$D, BP$2), SUMIFS(NewEmisData!L:L, NewEmisData!$A:$A, "LDV", NewEmisData!$B:$B, $A314, NewEmisData!$C:$C, $H314, NewEmisData!$D:$D, BP$2))</f>
        <v>1.01648762049332</v>
      </c>
      <c r="BQ314" s="335">
        <f>$I314*IF($G314="Pickup", SUMIFS(NewEmisData!M:M, NewEmisData!$A:$A, "Pickup", NewEmisData!$B:$B, $A314, NewEmisData!$C:$C, $H314, NewEmisData!$D:$D, BQ$2), SUMIFS(NewEmisData!M:M, NewEmisData!$A:$A, "LDV", NewEmisData!$B:$B, $A314, NewEmisData!$C:$C, $H314, NewEmisData!$D:$D, BQ$2))</f>
        <v>1.00707426224907</v>
      </c>
      <c r="BR314" s="335">
        <v>1.6588293829830492</v>
      </c>
      <c r="BS314" s="335">
        <f>$I314*IF($G314="Pickup", SUMIFS(NewEmisData!E:E, NewEmisData!$A:$A, "Pickup", NewEmisData!$B:$B, $A314, NewEmisData!$C:$C, $H314, NewEmisData!$D:$D, BS$2), SUMIFS(NewEmisData!E:E, NewEmisData!$A:$A, "LDV", NewEmisData!$B:$B, $A314, NewEmisData!$C:$C, $H314, NewEmisData!$D:$D, BS$2))</f>
        <v>0.76486937509172104</v>
      </c>
      <c r="BT314" s="335">
        <f>$I314*IF($G314="Pickup", SUMIFS(NewEmisData!F:F, NewEmisData!$A:$A, "Pickup", NewEmisData!$B:$B, $A314, NewEmisData!$C:$C, $H314, NewEmisData!$D:$D, BT$2), SUMIFS(NewEmisData!F:F, NewEmisData!$A:$A, "LDV", NewEmisData!$B:$B, $A314, NewEmisData!$C:$C, $H314, NewEmisData!$D:$D, BT$2))</f>
        <v>0.32169078661703499</v>
      </c>
      <c r="BU314" s="335">
        <f>$I314*IF($G314="Pickup", SUMIFS(NewEmisData!G:G, NewEmisData!$A:$A, "Pickup", NewEmisData!$B:$B, $A314, NewEmisData!$C:$C, $H314, NewEmisData!$D:$D, BU$2), SUMIFS(NewEmisData!G:G, NewEmisData!$A:$A, "LDV", NewEmisData!$B:$B, $A314, NewEmisData!$C:$C, $H314, NewEmisData!$D:$D, BU$2))</f>
        <v>0.21594012148243799</v>
      </c>
      <c r="BV314" s="335">
        <f>$I314*IF($G314="Pickup", SUMIFS(NewEmisData!H:H, NewEmisData!$A:$A, "Pickup", NewEmisData!$B:$B, $A314, NewEmisData!$C:$C, $H314, NewEmisData!$D:$D, BV$2), SUMIFS(NewEmisData!H:H, NewEmisData!$A:$A, "LDV", NewEmisData!$B:$B, $A314, NewEmisData!$C:$C, $H314, NewEmisData!$D:$D, BV$2))</f>
        <v>0.17257879470183399</v>
      </c>
      <c r="BW314" s="335">
        <f>$I314*IF($G314="Pickup", SUMIFS(NewEmisData!I:I, NewEmisData!$A:$A, "Pickup", NewEmisData!$B:$B, $A314, NewEmisData!$C:$C, $H314, NewEmisData!$D:$D, BW$2), SUMIFS(NewEmisData!I:I, NewEmisData!$A:$A, "LDV", NewEmisData!$B:$B, $A314, NewEmisData!$C:$C, $H314, NewEmisData!$D:$D, BW$2))</f>
        <v>0.13295977241117701</v>
      </c>
      <c r="BX314" s="335">
        <f>$I314*IF($G314="Pickup", SUMIFS(NewEmisData!J:J, NewEmisData!$A:$A, "Pickup", NewEmisData!$B:$B, $A314, NewEmisData!$C:$C, $H314, NewEmisData!$D:$D, BX$2), SUMIFS(NewEmisData!J:J, NewEmisData!$A:$A, "LDV", NewEmisData!$B:$B, $A314, NewEmisData!$C:$C, $H314, NewEmisData!$D:$D, BX$2))</f>
        <v>0.108110784391744</v>
      </c>
      <c r="BY314" s="335">
        <f>$I314*IF($G314="Pickup", SUMIFS(NewEmisData!K:K, NewEmisData!$A:$A, "Pickup", NewEmisData!$B:$B, $A314, NewEmisData!$C:$C, $H314, NewEmisData!$D:$D, BY$2), SUMIFS(NewEmisData!K:K, NewEmisData!$A:$A, "LDV", NewEmisData!$B:$B, $A314, NewEmisData!$C:$C, $H314, NewEmisData!$D:$D, BY$2))</f>
        <v>9.7137754261465994E-2</v>
      </c>
      <c r="BZ314" s="335">
        <f>$I314*IF($G314="Pickup", SUMIFS(NewEmisData!L:L, NewEmisData!$A:$A, "Pickup", NewEmisData!$B:$B, $A314, NewEmisData!$C:$C, $H314, NewEmisData!$D:$D, BZ$2), SUMIFS(NewEmisData!L:L, NewEmisData!$A:$A, "LDV", NewEmisData!$B:$B, $A314, NewEmisData!$C:$C, $H314, NewEmisData!$D:$D, BZ$2))</f>
        <v>9.45597833782197E-2</v>
      </c>
      <c r="CA314" s="335">
        <f>$I314*IF($G314="Pickup", SUMIFS(NewEmisData!M:M, NewEmisData!$A:$A, "Pickup", NewEmisData!$B:$B, $A314, NewEmisData!$C:$C, $H314, NewEmisData!$D:$D, CA$2), SUMIFS(NewEmisData!M:M, NewEmisData!$A:$A, "LDV", NewEmisData!$B:$B, $A314, NewEmisData!$C:$C, $H314, NewEmisData!$D:$D, CA$2))</f>
        <v>9.3653115656486804E-2</v>
      </c>
      <c r="CB314" s="335">
        <v>0.10573121882292051</v>
      </c>
      <c r="CC314" s="335">
        <f>$I314*IF($G314="Pickup", SUMIFS(NewEmisData!E:E, NewEmisData!$A:$A, "Pickup", NewEmisData!$B:$B, $A314, NewEmisData!$C:$C, $H314, NewEmisData!$D:$D, CC$2), SUMIFS(NewEmisData!E:E, NewEmisData!$A:$A, "LDV", NewEmisData!$B:$B, $A314, NewEmisData!$C:$C, $H314, NewEmisData!$D:$D, CC$2))</f>
        <v>4.0565632770183102E-2</v>
      </c>
      <c r="CD314" s="335">
        <f>$I314*IF($G314="Pickup", SUMIFS(NewEmisData!F:F, NewEmisData!$A:$A, "Pickup", NewEmisData!$B:$B, $A314, NewEmisData!$C:$C, $H314, NewEmisData!$D:$D, CD$2), SUMIFS(NewEmisData!F:F, NewEmisData!$A:$A, "LDV", NewEmisData!$B:$B, $A314, NewEmisData!$C:$C, $H314, NewEmisData!$D:$D, CD$2))</f>
        <v>2.65973281316834E-2</v>
      </c>
      <c r="CE314" s="335">
        <f>$I314*IF($G314="Pickup", SUMIFS(NewEmisData!G:G, NewEmisData!$A:$A, "Pickup", NewEmisData!$B:$B, $A314, NewEmisData!$C:$C, $H314, NewEmisData!$D:$D, CE$2), SUMIFS(NewEmisData!G:G, NewEmisData!$A:$A, "LDV", NewEmisData!$B:$B, $A314, NewEmisData!$C:$C, $H314, NewEmisData!$D:$D, CE$2))</f>
        <v>2.40911817197406E-2</v>
      </c>
      <c r="CF314" s="335">
        <f>$I314*IF($G314="Pickup", SUMIFS(NewEmisData!H:H, NewEmisData!$A:$A, "Pickup", NewEmisData!$B:$B, $A314, NewEmisData!$C:$C, $H314, NewEmisData!$D:$D, CF$2), SUMIFS(NewEmisData!H:H, NewEmisData!$A:$A, "LDV", NewEmisData!$B:$B, $A314, NewEmisData!$C:$C, $H314, NewEmisData!$D:$D, CF$2))</f>
        <v>2.33536039499448E-2</v>
      </c>
      <c r="CG314" s="335">
        <f>$I314*IF($G314="Pickup", SUMIFS(NewEmisData!I:I, NewEmisData!$A:$A, "Pickup", NewEmisData!$B:$B, $A314, NewEmisData!$C:$C, $H314, NewEmisData!$D:$D, CG$2), SUMIFS(NewEmisData!I:I, NewEmisData!$A:$A, "LDV", NewEmisData!$B:$B, $A314, NewEmisData!$C:$C, $H314, NewEmisData!$D:$D, CG$2))</f>
        <v>2.32009506719013E-2</v>
      </c>
      <c r="CH314" s="335">
        <f>$I314*IF($G314="Pickup", SUMIFS(NewEmisData!J:J, NewEmisData!$A:$A, "Pickup", NewEmisData!$B:$B, $A314, NewEmisData!$C:$C, $H314, NewEmisData!$D:$D, CH$2), SUMIFS(NewEmisData!J:J, NewEmisData!$A:$A, "LDV", NewEmisData!$B:$B, $A314, NewEmisData!$C:$C, $H314, NewEmisData!$D:$D, CH$2))</f>
        <v>2.3104862913378502E-2</v>
      </c>
      <c r="CI314" s="335">
        <f>$I314*IF($G314="Pickup", SUMIFS(NewEmisData!K:K, NewEmisData!$A:$A, "Pickup", NewEmisData!$B:$B, $A314, NewEmisData!$C:$C, $H314, NewEmisData!$D:$D, CI$2), SUMIFS(NewEmisData!K:K, NewEmisData!$A:$A, "LDV", NewEmisData!$B:$B, $A314, NewEmisData!$C:$C, $H314, NewEmisData!$D:$D, CI$2))</f>
        <v>2.3102720026675301E-2</v>
      </c>
      <c r="CJ314" s="335">
        <f>$I314*IF($G314="Pickup", SUMIFS(NewEmisData!L:L, NewEmisData!$A:$A, "Pickup", NewEmisData!$B:$B, $A314, NewEmisData!$C:$C, $H314, NewEmisData!$D:$D, CJ$2), SUMIFS(NewEmisData!L:L, NewEmisData!$A:$A, "LDV", NewEmisData!$B:$B, $A314, NewEmisData!$C:$C, $H314, NewEmisData!$D:$D, CJ$2))</f>
        <v>2.3103028849029199E-2</v>
      </c>
      <c r="CK314" s="335">
        <f>$I314*IF($G314="Pickup", SUMIFS(NewEmisData!M:M, NewEmisData!$A:$A, "Pickup", NewEmisData!$B:$B, $A314, NewEmisData!$C:$C, $H314, NewEmisData!$D:$D, CK$2), SUMIFS(NewEmisData!M:M, NewEmisData!$A:$A, "LDV", NewEmisData!$B:$B, $A314, NewEmisData!$C:$C, $H314, NewEmisData!$D:$D, CK$2))</f>
        <v>2.3102918161236202E-2</v>
      </c>
      <c r="CL314" s="335">
        <v>2.2881070645398207E-2</v>
      </c>
      <c r="CM314" s="335">
        <f>$I314*IF($G314="Pickup", SUMIFS(NewEmisData!E:E, NewEmisData!$A:$A, "Pickup", NewEmisData!$B:$B, $A314, NewEmisData!$C:$C, $H314, NewEmisData!$D:$D, CM$2), SUMIFS(NewEmisData!E:E, NewEmisData!$A:$A, "LDV", NewEmisData!$B:$B, $A314, NewEmisData!$C:$C, $H314, NewEmisData!$D:$D, CM$2))</f>
        <v>3.3053952027170298E-2</v>
      </c>
      <c r="CN314" s="335">
        <f>$I314*IF($G314="Pickup", SUMIFS(NewEmisData!F:F, NewEmisData!$A:$A, "Pickup", NewEmisData!$B:$B, $A314, NewEmisData!$C:$C, $H314, NewEmisData!$D:$D, CN$2), SUMIFS(NewEmisData!F:F, NewEmisData!$A:$A, "LDV", NewEmisData!$B:$B, $A314, NewEmisData!$C:$C, $H314, NewEmisData!$D:$D, CN$2))</f>
        <v>1.6704809967492299E-2</v>
      </c>
      <c r="CO314" s="335">
        <f>$I314*IF($G314="Pickup", SUMIFS(NewEmisData!G:G, NewEmisData!$A:$A, "Pickup", NewEmisData!$B:$B, $A314, NewEmisData!$C:$C, $H314, NewEmisData!$D:$D, CO$2), SUMIFS(NewEmisData!G:G, NewEmisData!$A:$A, "LDV", NewEmisData!$B:$B, $A314, NewEmisData!$C:$C, $H314, NewEmisData!$D:$D, CO$2))</f>
        <v>1.2360752966222599E-2</v>
      </c>
      <c r="CP314" s="335">
        <f>$I314*IF($G314="Pickup", SUMIFS(NewEmisData!H:H, NewEmisData!$A:$A, "Pickup", NewEmisData!$B:$B, $A314, NewEmisData!$C:$C, $H314, NewEmisData!$D:$D, CP$2), SUMIFS(NewEmisData!H:H, NewEmisData!$A:$A, "LDV", NewEmisData!$B:$B, $A314, NewEmisData!$C:$C, $H314, NewEmisData!$D:$D, CP$2))</f>
        <v>1.0240667029025499E-2</v>
      </c>
      <c r="CQ314" s="335">
        <f>$I314*IF($G314="Pickup", SUMIFS(NewEmisData!I:I, NewEmisData!$A:$A, "Pickup", NewEmisData!$B:$B, $A314, NewEmisData!$C:$C, $H314, NewEmisData!$D:$D, CQ$2), SUMIFS(NewEmisData!I:I, NewEmisData!$A:$A, "LDV", NewEmisData!$B:$B, $A314, NewEmisData!$C:$C, $H314, NewEmisData!$D:$D, CQ$2))</f>
        <v>9.5490024855607192E-3</v>
      </c>
      <c r="CR314" s="335">
        <f>$I314*IF($G314="Pickup", SUMIFS(NewEmisData!J:J, NewEmisData!$A:$A, "Pickup", NewEmisData!$B:$B, $A314, NewEmisData!$C:$C, $H314, NewEmisData!$D:$D, CR$2), SUMIFS(NewEmisData!J:J, NewEmisData!$A:$A, "LDV", NewEmisData!$B:$B, $A314, NewEmisData!$C:$C, $H314, NewEmisData!$D:$D, CR$2))</f>
        <v>9.3602167504081603E-3</v>
      </c>
      <c r="CS314" s="335">
        <f>$I314*IF($G314="Pickup", SUMIFS(NewEmisData!K:K, NewEmisData!$A:$A, "Pickup", NewEmisData!$B:$B, $A314, NewEmisData!$C:$C, $H314, NewEmisData!$D:$D, CS$2), SUMIFS(NewEmisData!K:K, NewEmisData!$A:$A, "LDV", NewEmisData!$B:$B, $A314, NewEmisData!$C:$C, $H314, NewEmisData!$D:$D, CS$2))</f>
        <v>9.3426403684516695E-3</v>
      </c>
      <c r="CT314" s="335">
        <f>$I314*IF($G314="Pickup", SUMIFS(NewEmisData!L:L, NewEmisData!$A:$A, "Pickup", NewEmisData!$B:$B, $A314, NewEmisData!$C:$C, $H314, NewEmisData!$D:$D, CT$2), SUMIFS(NewEmisData!L:L, NewEmisData!$A:$A, "LDV", NewEmisData!$B:$B, $A314, NewEmisData!$C:$C, $H314, NewEmisData!$D:$D, CT$2))</f>
        <v>9.3300847791470392E-3</v>
      </c>
      <c r="CU314" s="335">
        <f>$I314*IF($G314="Pickup", SUMIFS(NewEmisData!M:M, NewEmisData!$A:$A, "Pickup", NewEmisData!$B:$B, $A314, NewEmisData!$C:$C, $H314, NewEmisData!$D:$D, CU$2), SUMIFS(NewEmisData!M:M, NewEmisData!$A:$A, "LDV", NewEmisData!$B:$B, $A314, NewEmisData!$C:$C, $H314, NewEmisData!$D:$D, CU$2))</f>
        <v>9.3299372659824201E-3</v>
      </c>
      <c r="CV314" s="335">
        <v>6.9734009009235556E-3</v>
      </c>
      <c r="CW314" s="335">
        <v>4.0498104655261064E-3</v>
      </c>
      <c r="CX314" s="335">
        <v>2.5030350838759993E-3</v>
      </c>
      <c r="CY314" s="335">
        <v>2.1151214403419519E-3</v>
      </c>
      <c r="CZ314" s="335">
        <v>1.7489979687569375E-3</v>
      </c>
      <c r="DA314" s="335">
        <v>1.340486996695321E-3</v>
      </c>
      <c r="DB314" s="335">
        <v>1.0553769116342638E-3</v>
      </c>
      <c r="DC314" s="335">
        <v>1.0132227560056145E-3</v>
      </c>
      <c r="DD314" s="335">
        <v>1.0003159541004489E-3</v>
      </c>
      <c r="DE314" s="335">
        <v>9.9860782000699166E-4</v>
      </c>
      <c r="DF314" s="335">
        <v>9.9860782000699166E-4</v>
      </c>
      <c r="DG314" s="335">
        <f>$I314*IF($G314="Pickup", SUMIFS(NewEmisData!E:E, NewEmisData!$A:$A, "Pickup", NewEmisData!$B:$B, $A314, NewEmisData!$C:$C, $H314, NewEmisData!$D:$D, DG$2), SUMIFS(NewEmisData!E:E, NewEmisData!$A:$A, "LDV", NewEmisData!$B:$B, $A314, NewEmisData!$C:$C, $H314, NewEmisData!$D:$D, DG$2))</f>
        <v>0</v>
      </c>
      <c r="DH314" s="335">
        <f>$I314*IF($G314="Pickup", SUMIFS(NewEmisData!F:F, NewEmisData!$A:$A, "Pickup", NewEmisData!$B:$B, $A314, NewEmisData!$C:$C, $H314, NewEmisData!$D:$D, DH$2), SUMIFS(NewEmisData!F:F, NewEmisData!$A:$A, "LDV", NewEmisData!$B:$B, $A314, NewEmisData!$C:$C, $H314, NewEmisData!$D:$D, DH$2))</f>
        <v>0</v>
      </c>
      <c r="DI314" s="335">
        <f>$I314*IF($G314="Pickup", SUMIFS(NewEmisData!G:G, NewEmisData!$A:$A, "Pickup", NewEmisData!$B:$B, $A314, NewEmisData!$C:$C, $H314, NewEmisData!$D:$D, DI$2), SUMIFS(NewEmisData!G:G, NewEmisData!$A:$A, "LDV", NewEmisData!$B:$B, $A314, NewEmisData!$C:$C, $H314, NewEmisData!$D:$D, DI$2))</f>
        <v>0</v>
      </c>
      <c r="DJ314" s="335">
        <f>$I314*IF($G314="Pickup", SUMIFS(NewEmisData!H:H, NewEmisData!$A:$A, "Pickup", NewEmisData!$B:$B, $A314, NewEmisData!$C:$C, $H314, NewEmisData!$D:$D, DJ$2), SUMIFS(NewEmisData!H:H, NewEmisData!$A:$A, "LDV", NewEmisData!$B:$B, $A314, NewEmisData!$C:$C, $H314, NewEmisData!$D:$D, DJ$2))</f>
        <v>0</v>
      </c>
      <c r="DK314" s="335">
        <f>$I314*IF($G314="Pickup", SUMIFS(NewEmisData!I:I, NewEmisData!$A:$A, "Pickup", NewEmisData!$B:$B, $A314, NewEmisData!$C:$C, $H314, NewEmisData!$D:$D, DK$2), SUMIFS(NewEmisData!I:I, NewEmisData!$A:$A, "LDV", NewEmisData!$B:$B, $A314, NewEmisData!$C:$C, $H314, NewEmisData!$D:$D, DK$2))</f>
        <v>0</v>
      </c>
      <c r="DL314" s="335">
        <f>$I314*IF($G314="Pickup", SUMIFS(NewEmisData!J:J, NewEmisData!$A:$A, "Pickup", NewEmisData!$B:$B, $A314, NewEmisData!$C:$C, $H314, NewEmisData!$D:$D, DL$2), SUMIFS(NewEmisData!J:J, NewEmisData!$A:$A, "LDV", NewEmisData!$B:$B, $A314, NewEmisData!$C:$C, $H314, NewEmisData!$D:$D, DL$2))</f>
        <v>0</v>
      </c>
      <c r="DM314" s="335">
        <f>$I314*IF($G314="Pickup", SUMIFS(NewEmisData!K:K, NewEmisData!$A:$A, "Pickup", NewEmisData!$B:$B, $A314, NewEmisData!$C:$C, $H314, NewEmisData!$D:$D, DM$2), SUMIFS(NewEmisData!K:K, NewEmisData!$A:$A, "LDV", NewEmisData!$B:$B, $A314, NewEmisData!$C:$C, $H314, NewEmisData!$D:$D, DM$2))</f>
        <v>0</v>
      </c>
      <c r="DN314" s="335">
        <f>$I314*IF($G314="Pickup", SUMIFS(NewEmisData!L:L, NewEmisData!$A:$A, "Pickup", NewEmisData!$B:$B, $A314, NewEmisData!$C:$C, $H314, NewEmisData!$D:$D, DN$2), SUMIFS(NewEmisData!L:L, NewEmisData!$A:$A, "LDV", NewEmisData!$B:$B, $A314, NewEmisData!$C:$C, $H314, NewEmisData!$D:$D, DN$2))</f>
        <v>0</v>
      </c>
      <c r="DO314" s="335">
        <f>$I314*IF($G314="Pickup", SUMIFS(NewEmisData!M:M, NewEmisData!$A:$A, "Pickup", NewEmisData!$B:$B, $A314, NewEmisData!$C:$C, $H314, NewEmisData!$D:$D, DO$2), SUMIFS(NewEmisData!M:M, NewEmisData!$A:$A, "LDV", NewEmisData!$B:$B, $A314, NewEmisData!$C:$C, $H314, NewEmisData!$D:$D, DO$2))</f>
        <v>0</v>
      </c>
      <c r="DP314" s="335">
        <v>2.023129771030282E-3</v>
      </c>
      <c r="DQ314" s="335">
        <f>$I314*IF($G314="Pickup", SUMIFS(NewEmisData!E:E, NewEmisData!$A:$A, "Pickup", NewEmisData!$B:$B, $A314, NewEmisData!$C:$C, $H314, NewEmisData!$D:$D, DQ$2), SUMIFS(NewEmisData!E:E, NewEmisData!$A:$A, "LDV", NewEmisData!$B:$B, $A314, NewEmisData!$C:$C, $H314, NewEmisData!$D:$D, DQ$2))</f>
        <v>2.7165910548479701E-2</v>
      </c>
      <c r="DR314" s="335">
        <f>$I314*IF($G314="Pickup", SUMIFS(NewEmisData!F:F, NewEmisData!$A:$A, "Pickup", NewEmisData!$B:$B, $A314, NewEmisData!$C:$C, $H314, NewEmisData!$D:$D, DR$2), SUMIFS(NewEmisData!F:F, NewEmisData!$A:$A, "LDV", NewEmisData!$B:$B, $A314, NewEmisData!$C:$C, $H314, NewEmisData!$D:$D, DR$2))</f>
        <v>1.3866136948016699E-2</v>
      </c>
      <c r="DS314" s="335">
        <f>$I314*IF($G314="Pickup", SUMIFS(NewEmisData!G:G, NewEmisData!$A:$A, "Pickup", NewEmisData!$B:$B, $A314, NewEmisData!$C:$C, $H314, NewEmisData!$D:$D, DS$2), SUMIFS(NewEmisData!G:G, NewEmisData!$A:$A, "LDV", NewEmisData!$B:$B, $A314, NewEmisData!$C:$C, $H314, NewEmisData!$D:$D, DS$2))</f>
        <v>9.4907263809260092E-3</v>
      </c>
      <c r="DT314" s="335">
        <f>$I314*IF($G314="Pickup", SUMIFS(NewEmisData!H:H, NewEmisData!$A:$A, "Pickup", NewEmisData!$B:$B, $A314, NewEmisData!$C:$C, $H314, NewEmisData!$D:$D, DT$2), SUMIFS(NewEmisData!H:H, NewEmisData!$A:$A, "LDV", NewEmisData!$B:$B, $A314, NewEmisData!$C:$C, $H314, NewEmisData!$D:$D, DT$2))</f>
        <v>7.1211341823118404E-3</v>
      </c>
      <c r="DU314" s="335">
        <f>$I314*IF($G314="Pickup", SUMIFS(NewEmisData!I:I, NewEmisData!$A:$A, "Pickup", NewEmisData!$B:$B, $A314, NewEmisData!$C:$C, $H314, NewEmisData!$D:$D, DU$2), SUMIFS(NewEmisData!I:I, NewEmisData!$A:$A, "LDV", NewEmisData!$B:$B, $A314, NewEmisData!$C:$C, $H314, NewEmisData!$D:$D, DU$2))</f>
        <v>5.3853645546307399E-3</v>
      </c>
      <c r="DV314" s="335">
        <f>$I314*IF($G314="Pickup", SUMIFS(NewEmisData!J:J, NewEmisData!$A:$A, "Pickup", NewEmisData!$B:$B, $A314, NewEmisData!$C:$C, $H314, NewEmisData!$D:$D, DV$2), SUMIFS(NewEmisData!J:J, NewEmisData!$A:$A, "LDV", NewEmisData!$B:$B, $A314, NewEmisData!$C:$C, $H314, NewEmisData!$D:$D, DV$2))</f>
        <v>4.4141200314945202E-3</v>
      </c>
      <c r="DW314" s="335">
        <f>$I314*IF($G314="Pickup", SUMIFS(NewEmisData!K:K, NewEmisData!$A:$A, "Pickup", NewEmisData!$B:$B, $A314, NewEmisData!$C:$C, $H314, NewEmisData!$D:$D, DW$2), SUMIFS(NewEmisData!K:K, NewEmisData!$A:$A, "LDV", NewEmisData!$B:$B, $A314, NewEmisData!$C:$C, $H314, NewEmisData!$D:$D, DW$2))</f>
        <v>4.0286435203453798E-3</v>
      </c>
      <c r="DX314" s="335">
        <f>$I314*IF($G314="Pickup", SUMIFS(NewEmisData!L:L, NewEmisData!$A:$A, "Pickup", NewEmisData!$B:$B, $A314, NewEmisData!$C:$C, $H314, NewEmisData!$D:$D, DX$2), SUMIFS(NewEmisData!L:L, NewEmisData!$A:$A, "LDV", NewEmisData!$B:$B, $A314, NewEmisData!$C:$C, $H314, NewEmisData!$D:$D, DX$2))</f>
        <v>3.9508837215596502E-3</v>
      </c>
      <c r="DY314" s="335">
        <f>$I314*IF($G314="Pickup", SUMIFS(NewEmisData!M:M, NewEmisData!$A:$A, "Pickup", NewEmisData!$B:$B, $A314, NewEmisData!$C:$C, $H314, NewEmisData!$D:$D, DY$2), SUMIFS(NewEmisData!M:M, NewEmisData!$A:$A, "LDV", NewEmisData!$B:$B, $A314, NewEmisData!$C:$C, $H314, NewEmisData!$D:$D, DY$2))</f>
        <v>3.9301038701225104E-3</v>
      </c>
      <c r="DZ314" s="335">
        <v>5.594489642908501E-3</v>
      </c>
      <c r="EA314" s="335">
        <f t="shared" si="542"/>
        <v>629.29035425146799</v>
      </c>
      <c r="EB314" s="335">
        <f t="shared" si="543"/>
        <v>571.27801846236605</v>
      </c>
      <c r="EC314" s="335">
        <f t="shared" si="544"/>
        <v>472.87406569534897</v>
      </c>
      <c r="ED314" s="335">
        <f t="shared" si="545"/>
        <v>396.14659023538701</v>
      </c>
      <c r="EE314" s="335">
        <f t="shared" si="546"/>
        <v>347.19633179008298</v>
      </c>
      <c r="EF314" s="335">
        <f t="shared" si="547"/>
        <v>322.55550442882998</v>
      </c>
      <c r="EG314" s="335">
        <f t="shared" si="548"/>
        <v>311.76534896807402</v>
      </c>
      <c r="EH314" s="335">
        <f t="shared" si="549"/>
        <v>309.51187360042798</v>
      </c>
      <c r="EI314" s="335">
        <f t="shared" si="550"/>
        <v>309.154399722184</v>
      </c>
      <c r="EJ314" s="335">
        <f t="shared" si="551"/>
        <v>0.27672218065037407</v>
      </c>
      <c r="EK314" s="335">
        <f t="shared" si="552"/>
        <v>1.07703782419723</v>
      </c>
      <c r="EL314" s="335">
        <f t="shared" si="553"/>
        <v>0.37063376602748699</v>
      </c>
      <c r="EM314" s="335">
        <f t="shared" si="554"/>
        <v>0.22414787770802799</v>
      </c>
      <c r="EN314" s="335">
        <f t="shared" si="555"/>
        <v>0.146870056334405</v>
      </c>
      <c r="EO314" s="335">
        <f t="shared" si="556"/>
        <v>0.100147731477744</v>
      </c>
      <c r="EP314" s="335">
        <f t="shared" si="557"/>
        <v>6.9799961270145497E-2</v>
      </c>
      <c r="EQ314" s="335">
        <f t="shared" si="558"/>
        <v>5.7786964253900203E-2</v>
      </c>
      <c r="ER314" s="335">
        <f t="shared" si="559"/>
        <v>5.5423939682830103E-2</v>
      </c>
      <c r="ES314" s="335">
        <f t="shared" si="560"/>
        <v>5.4809815155326402E-2</v>
      </c>
      <c r="ET314" s="335">
        <f t="shared" si="561"/>
        <v>6.1988464688476796E-2</v>
      </c>
      <c r="EU314" s="335">
        <f t="shared" si="562"/>
        <v>1.08889320093075E-2</v>
      </c>
      <c r="EV314" s="335">
        <f t="shared" si="563"/>
        <v>9.8851201724826001E-3</v>
      </c>
      <c r="EW314" s="335">
        <f t="shared" si="564"/>
        <v>6.7836227109818103E-3</v>
      </c>
      <c r="EX314" s="335">
        <f t="shared" si="565"/>
        <v>5.6829290051501301E-3</v>
      </c>
      <c r="EY314" s="335">
        <f t="shared" si="566"/>
        <v>4.9807105070221796E-3</v>
      </c>
      <c r="EZ314" s="335">
        <f t="shared" si="567"/>
        <v>4.6272281762573001E-3</v>
      </c>
      <c r="FA314" s="335">
        <f t="shared" si="568"/>
        <v>4.4724368045959096E-3</v>
      </c>
      <c r="FB314" s="335">
        <f t="shared" si="569"/>
        <v>4.4401060236012703E-3</v>
      </c>
      <c r="FC314" s="335">
        <f t="shared" si="570"/>
        <v>4.4349813207028004E-3</v>
      </c>
      <c r="FD314" s="335">
        <f t="shared" si="571"/>
        <v>1.7442083422488778E-3</v>
      </c>
      <c r="FE314" s="335">
        <f t="shared" si="572"/>
        <v>7.9797235056963206E-2</v>
      </c>
      <c r="FF314" s="335">
        <f t="shared" si="573"/>
        <v>7.6001798653814207E-2</v>
      </c>
      <c r="FG314" s="335">
        <f t="shared" si="574"/>
        <v>6.3391605684552502E-2</v>
      </c>
      <c r="FH314" s="335">
        <f t="shared" si="575"/>
        <v>6.2249949738011102E-2</v>
      </c>
      <c r="FI314" s="335">
        <f t="shared" si="576"/>
        <v>6.0956414175610103E-2</v>
      </c>
      <c r="FJ314" s="335">
        <f t="shared" si="577"/>
        <v>5.9827983670569698E-2</v>
      </c>
      <c r="FK314" s="335">
        <f t="shared" si="578"/>
        <v>5.91838618526946E-2</v>
      </c>
      <c r="FL314" s="335">
        <f t="shared" si="579"/>
        <v>5.8937948629628097E-2</v>
      </c>
      <c r="FM314" s="335">
        <f t="shared" si="580"/>
        <v>5.88749789222721E-2</v>
      </c>
      <c r="FN314" s="335">
        <f t="shared" si="581"/>
        <v>4.7629366333098749E-2</v>
      </c>
      <c r="FO314" s="335">
        <f t="shared" si="582"/>
        <v>1.8949252743626702E-2</v>
      </c>
      <c r="FP314" s="335">
        <f t="shared" si="583"/>
        <v>1.55896120407557E-2</v>
      </c>
      <c r="FQ314" s="335">
        <f t="shared" si="584"/>
        <v>1.3090757358435101E-2</v>
      </c>
      <c r="FR314" s="335">
        <f t="shared" si="585"/>
        <v>1.2073597128508201E-2</v>
      </c>
      <c r="FS314" s="335">
        <f t="shared" si="586"/>
        <v>1.0925021199185E-2</v>
      </c>
      <c r="FT314" s="335">
        <f t="shared" si="587"/>
        <v>9.9255497267567994E-3</v>
      </c>
      <c r="FU314" s="335">
        <f t="shared" si="588"/>
        <v>9.3555607478902295E-3</v>
      </c>
      <c r="FV314" s="335">
        <f t="shared" si="589"/>
        <v>9.1378744671425701E-3</v>
      </c>
      <c r="FW314" s="335">
        <f t="shared" si="590"/>
        <v>9.08217182799783E-3</v>
      </c>
      <c r="FX314" s="335">
        <f t="shared" si="591"/>
        <v>9.4789149915835945E-3</v>
      </c>
    </row>
    <row r="315" spans="1:180" x14ac:dyDescent="0.2">
      <c r="A315" s="305" t="str">
        <f>IF(LEFT(TRIM(TechData_All!AJ22),1)="*", _xlfn.CONCAT("*","R2"), "R2")</f>
        <v>R2</v>
      </c>
      <c r="B315" s="305" t="str">
        <f>TechData_All!A22</f>
        <v>TLCLPGX11</v>
      </c>
      <c r="C315" s="305" t="str">
        <f>TechData_All!C22</f>
        <v>TL.LPGX.C.LPGX.2011</v>
      </c>
      <c r="D315" s="301" t="str">
        <f>TechData_All!D22</f>
        <v>bn-vmt, bn-vmt/a</v>
      </c>
      <c r="E315" s="301" t="str">
        <f>TechData_All!E22</f>
        <v>TRNLPGX</v>
      </c>
      <c r="F315" s="301" t="str">
        <f>TechData_All!F22</f>
        <v>TL</v>
      </c>
      <c r="G315" s="315" t="s">
        <v>815</v>
      </c>
      <c r="H315" s="315" t="s">
        <v>814</v>
      </c>
      <c r="I315" s="315">
        <v>1</v>
      </c>
      <c r="J315" s="315" t="str">
        <f t="shared" si="592"/>
        <v>Compact car-GSL</v>
      </c>
      <c r="K315" s="335">
        <f>$I315*IF($G315="Pickup", SUMIFS(NewEmisData!E:E, NewEmisData!$A:$A, "Pickup", NewEmisData!$B:$B, $A315, NewEmisData!$C:$C, $H315, NewEmisData!$D:$D, K$2), SUMIFS(NewEmisData!E:E, NewEmisData!$A:$A, "LDV", NewEmisData!$B:$B, $A315, NewEmisData!$C:$C, $H315, NewEmisData!$D:$D, K$2))</f>
        <v>477.08587282575797</v>
      </c>
      <c r="L315" s="335">
        <f>$I315*IF($G315="Pickup", SUMIFS(NewEmisData!F:F, NewEmisData!$A:$A, "Pickup", NewEmisData!$B:$B, $A315, NewEmisData!$C:$C, $H315, NewEmisData!$D:$D, L$2), SUMIFS(NewEmisData!F:F, NewEmisData!$A:$A, "LDV", NewEmisData!$B:$B, $A315, NewEmisData!$C:$C, $H315, NewEmisData!$D:$D, L$2))</f>
        <v>459.34104292251902</v>
      </c>
      <c r="M315" s="335">
        <f>$I315*IF($G315="Pickup", SUMIFS(NewEmisData!G:G, NewEmisData!$A:$A, "Pickup", NewEmisData!$B:$B, $A315, NewEmisData!$C:$C, $H315, NewEmisData!$D:$D, M$2), SUMIFS(NewEmisData!G:G, NewEmisData!$A:$A, "LDV", NewEmisData!$B:$B, $A315, NewEmisData!$C:$C, $H315, NewEmisData!$D:$D, M$2))</f>
        <v>447.45896927637102</v>
      </c>
      <c r="N315" s="335">
        <f>$I315*IF($G315="Pickup", SUMIFS(NewEmisData!H:H, NewEmisData!$A:$A, "Pickup", NewEmisData!$B:$B, $A315, NewEmisData!$C:$C, $H315, NewEmisData!$D:$D, N$2), SUMIFS(NewEmisData!H:H, NewEmisData!$A:$A, "LDV", NewEmisData!$B:$B, $A315, NewEmisData!$C:$C, $H315, NewEmisData!$D:$D, N$2))</f>
        <v>380.72392677964001</v>
      </c>
      <c r="O315" s="335">
        <f>$I315*IF($G315="Pickup", SUMIFS(NewEmisData!I:I, NewEmisData!$A:$A, "Pickup", NewEmisData!$B:$B, $A315, NewEmisData!$C:$C, $H315, NewEmisData!$D:$D, O$2), SUMIFS(NewEmisData!I:I, NewEmisData!$A:$A, "LDV", NewEmisData!$B:$B, $A315, NewEmisData!$C:$C, $H315, NewEmisData!$D:$D, O$2))</f>
        <v>329.54737069801098</v>
      </c>
      <c r="P315" s="335">
        <f>$I315*IF($G315="Pickup", SUMIFS(NewEmisData!J:J, NewEmisData!$A:$A, "Pickup", NewEmisData!$B:$B, $A315, NewEmisData!$C:$C, $H315, NewEmisData!$D:$D, P$2), SUMIFS(NewEmisData!J:J, NewEmisData!$A:$A, "LDV", NewEmisData!$B:$B, $A315, NewEmisData!$C:$C, $H315, NewEmisData!$D:$D, P$2))</f>
        <v>300.69829568412598</v>
      </c>
      <c r="Q315" s="335">
        <f>$I315*IF($G315="Pickup", SUMIFS(NewEmisData!K:K, NewEmisData!$A:$A, "Pickup", NewEmisData!$B:$B, $A315, NewEmisData!$C:$C, $H315, NewEmisData!$D:$D, Q$2), SUMIFS(NewEmisData!K:K, NewEmisData!$A:$A, "LDV", NewEmisData!$B:$B, $A315, NewEmisData!$C:$C, $H315, NewEmisData!$D:$D, Q$2))</f>
        <v>287.83799703632701</v>
      </c>
      <c r="R315" s="335">
        <f>$I315*IF($G315="Pickup", SUMIFS(NewEmisData!L:L, NewEmisData!$A:$A, "Pickup", NewEmisData!$B:$B, $A315, NewEmisData!$C:$C, $H315, NewEmisData!$D:$D, R$2), SUMIFS(NewEmisData!L:L, NewEmisData!$A:$A, "LDV", NewEmisData!$B:$B, $A315, NewEmisData!$C:$C, $H315, NewEmisData!$D:$D, R$2))</f>
        <v>283.26610797837998</v>
      </c>
      <c r="S315" s="335">
        <f>$I315*IF($G315="Pickup", SUMIFS(NewEmisData!M:M, NewEmisData!$A:$A, "Pickup", NewEmisData!$B:$B, $A315, NewEmisData!$C:$C, $H315, NewEmisData!$D:$D, S$2), SUMIFS(NewEmisData!M:M, NewEmisData!$A:$A, "LDV", NewEmisData!$B:$B, $A315, NewEmisData!$C:$C, $H315, NewEmisData!$D:$D, S$2))</f>
        <v>281.57834098528099</v>
      </c>
      <c r="T315" s="335">
        <v>0.20692409258864139</v>
      </c>
      <c r="U315" s="335">
        <f>$I315*IF($G315="Pickup", SUMIFS(NewEmisData!E:E, NewEmisData!$A:$A, "Pickup", NewEmisData!$B:$B, $A315, NewEmisData!$C:$C, $H315, NewEmisData!$D:$D, U$2), SUMIFS(NewEmisData!E:E, NewEmisData!$A:$A, "LDV", NewEmisData!$B:$B, $A315, NewEmisData!$C:$C, $H315, NewEmisData!$D:$D, U$2))</f>
        <v>0.82339103642645395</v>
      </c>
      <c r="V315" s="335">
        <f>$I315*IF($G315="Pickup", SUMIFS(NewEmisData!F:F, NewEmisData!$A:$A, "Pickup", NewEmisData!$B:$B, $A315, NewEmisData!$C:$C, $H315, NewEmisData!$D:$D, V$2), SUMIFS(NewEmisData!F:F, NewEmisData!$A:$A, "LDV", NewEmisData!$B:$B, $A315, NewEmisData!$C:$C, $H315, NewEmisData!$D:$D, V$2))</f>
        <v>0.360872733315452</v>
      </c>
      <c r="W315" s="335">
        <f>$I315*IF($G315="Pickup", SUMIFS(NewEmisData!G:G, NewEmisData!$A:$A, "Pickup", NewEmisData!$B:$B, $A315, NewEmisData!$C:$C, $H315, NewEmisData!$D:$D, W$2), SUMIFS(NewEmisData!G:G, NewEmisData!$A:$A, "LDV", NewEmisData!$B:$B, $A315, NewEmisData!$C:$C, $H315, NewEmisData!$D:$D, W$2))</f>
        <v>0.21658171178065999</v>
      </c>
      <c r="X315" s="335">
        <f>$I315*IF($G315="Pickup", SUMIFS(NewEmisData!H:H, NewEmisData!$A:$A, "Pickup", NewEmisData!$B:$B, $A315, NewEmisData!$C:$C, $H315, NewEmisData!$D:$D, X$2), SUMIFS(NewEmisData!H:H, NewEmisData!$A:$A, "LDV", NewEmisData!$B:$B, $A315, NewEmisData!$C:$C, $H315, NewEmisData!$D:$D, X$2))</f>
        <v>0.14200533002195401</v>
      </c>
      <c r="Y315" s="335">
        <f>$I315*IF($G315="Pickup", SUMIFS(NewEmisData!I:I, NewEmisData!$A:$A, "Pickup", NewEmisData!$B:$B, $A315, NewEmisData!$C:$C, $H315, NewEmisData!$D:$D, Y$2), SUMIFS(NewEmisData!I:I, NewEmisData!$A:$A, "LDV", NewEmisData!$B:$B, $A315, NewEmisData!$C:$C, $H315, NewEmisData!$D:$D, Y$2))</f>
        <v>8.8016804659711706E-2</v>
      </c>
      <c r="Z315" s="335">
        <f>$I315*IF($G315="Pickup", SUMIFS(NewEmisData!J:J, NewEmisData!$A:$A, "Pickup", NewEmisData!$B:$B, $A315, NewEmisData!$C:$C, $H315, NewEmisData!$D:$D, Z$2), SUMIFS(NewEmisData!J:J, NewEmisData!$A:$A, "LDV", NewEmisData!$B:$B, $A315, NewEmisData!$C:$C, $H315, NewEmisData!$D:$D, Z$2))</f>
        <v>6.5736379947852003E-2</v>
      </c>
      <c r="AA315" s="335">
        <f>$I315*IF($G315="Pickup", SUMIFS(NewEmisData!K:K, NewEmisData!$A:$A, "Pickup", NewEmisData!$B:$B, $A315, NewEmisData!$C:$C, $H315, NewEmisData!$D:$D, AA$2), SUMIFS(NewEmisData!K:K, NewEmisData!$A:$A, "LDV", NewEmisData!$B:$B, $A315, NewEmisData!$C:$C, $H315, NewEmisData!$D:$D, AA$2))</f>
        <v>5.6635638117250503E-2</v>
      </c>
      <c r="AB315" s="335">
        <f>$I315*IF($G315="Pickup", SUMIFS(NewEmisData!L:L, NewEmisData!$A:$A, "Pickup", NewEmisData!$B:$B, $A315, NewEmisData!$C:$C, $H315, NewEmisData!$D:$D, AB$2), SUMIFS(NewEmisData!L:L, NewEmisData!$A:$A, "LDV", NewEmisData!$B:$B, $A315, NewEmisData!$C:$C, $H315, NewEmisData!$D:$D, AB$2))</f>
        <v>5.4115247223223299E-2</v>
      </c>
      <c r="AC315" s="335">
        <f>$I315*IF($G315="Pickup", SUMIFS(NewEmisData!M:M, NewEmisData!$A:$A, "Pickup", NewEmisData!$B:$B, $A315, NewEmisData!$C:$C, $H315, NewEmisData!$D:$D, AC$2), SUMIFS(NewEmisData!M:M, NewEmisData!$A:$A, "LDV", NewEmisData!$B:$B, $A315, NewEmisData!$C:$C, $H315, NewEmisData!$D:$D, AC$2))</f>
        <v>5.2826207223764E-2</v>
      </c>
      <c r="AD315" s="335">
        <v>5.5587065527563068E-2</v>
      </c>
      <c r="AE315" s="335">
        <f>$I315*IF($G315="Pickup", SUMIFS(NewEmisData!E:E, NewEmisData!$A:$A, "Pickup", NewEmisData!$B:$B, $A315, NewEmisData!$C:$C, $H315, NewEmisData!$D:$D, AE$2), SUMIFS(NewEmisData!E:E, NewEmisData!$A:$A, "LDV", NewEmisData!$B:$B, $A315, NewEmisData!$C:$C, $H315, NewEmisData!$D:$D, AE$2))</f>
        <v>8.2552586035919695E-3</v>
      </c>
      <c r="AF315" s="335">
        <f>$I315*IF($G315="Pickup", SUMIFS(NewEmisData!F:F, NewEmisData!$A:$A, "Pickup", NewEmisData!$B:$B, $A315, NewEmisData!$C:$C, $H315, NewEmisData!$D:$D, AF$2), SUMIFS(NewEmisData!F:F, NewEmisData!$A:$A, "LDV", NewEmisData!$B:$B, $A315, NewEmisData!$C:$C, $H315, NewEmisData!$D:$D, AF$2))</f>
        <v>7.9482131517538395E-3</v>
      </c>
      <c r="AG315" s="335">
        <f>$I315*IF($G315="Pickup", SUMIFS(NewEmisData!G:G, NewEmisData!$A:$A, "Pickup", NewEmisData!$B:$B, $A315, NewEmisData!$C:$C, $H315, NewEmisData!$D:$D, AG$2), SUMIFS(NewEmisData!G:G, NewEmisData!$A:$A, "LDV", NewEmisData!$B:$B, $A315, NewEmisData!$C:$C, $H315, NewEmisData!$D:$D, AG$2))</f>
        <v>6.4190305556059996E-3</v>
      </c>
      <c r="AH315" s="335">
        <f>$I315*IF($G315="Pickup", SUMIFS(NewEmisData!H:H, NewEmisData!$A:$A, "Pickup", NewEmisData!$B:$B, $A315, NewEmisData!$C:$C, $H315, NewEmisData!$D:$D, AH$2), SUMIFS(NewEmisData!H:H, NewEmisData!$A:$A, "LDV", NewEmisData!$B:$B, $A315, NewEmisData!$C:$C, $H315, NewEmisData!$D:$D, AH$2))</f>
        <v>5.4616828003907899E-3</v>
      </c>
      <c r="AI315" s="335">
        <f>$I315*IF($G315="Pickup", SUMIFS(NewEmisData!I:I, NewEmisData!$A:$A, "Pickup", NewEmisData!$B:$B, $A315, NewEmisData!$C:$C, $H315, NewEmisData!$D:$D, AI$2), SUMIFS(NewEmisData!I:I, NewEmisData!$A:$A, "LDV", NewEmisData!$B:$B, $A315, NewEmisData!$C:$C, $H315, NewEmisData!$D:$D, AI$2))</f>
        <v>4.7275285851957304E-3</v>
      </c>
      <c r="AJ315" s="335">
        <f>$I315*IF($G315="Pickup", SUMIFS(NewEmisData!J:J, NewEmisData!$A:$A, "Pickup", NewEmisData!$B:$B, $A315, NewEmisData!$C:$C, $H315, NewEmisData!$D:$D, AJ$2), SUMIFS(NewEmisData!J:J, NewEmisData!$A:$A, "LDV", NewEmisData!$B:$B, $A315, NewEmisData!$C:$C, $H315, NewEmisData!$D:$D, AJ$2))</f>
        <v>4.3136734611450098E-3</v>
      </c>
      <c r="AK315" s="335">
        <f>$I315*IF($G315="Pickup", SUMIFS(NewEmisData!K:K, NewEmisData!$A:$A, "Pickup", NewEmisData!$B:$B, $A315, NewEmisData!$C:$C, $H315, NewEmisData!$D:$D, AK$2), SUMIFS(NewEmisData!K:K, NewEmisData!$A:$A, "LDV", NewEmisData!$B:$B, $A315, NewEmisData!$C:$C, $H315, NewEmisData!$D:$D, AK$2))</f>
        <v>4.1291858052272803E-3</v>
      </c>
      <c r="AL315" s="335">
        <f>$I315*IF($G315="Pickup", SUMIFS(NewEmisData!L:L, NewEmisData!$A:$A, "Pickup", NewEmisData!$B:$B, $A315, NewEmisData!$C:$C, $H315, NewEmisData!$D:$D, AL$2), SUMIFS(NewEmisData!L:L, NewEmisData!$A:$A, "LDV", NewEmisData!$B:$B, $A315, NewEmisData!$C:$C, $H315, NewEmisData!$D:$D, AL$2))</f>
        <v>4.0635983922117898E-3</v>
      </c>
      <c r="AM315" s="335">
        <f>$I315*IF($G315="Pickup", SUMIFS(NewEmisData!M:M, NewEmisData!$A:$A, "Pickup", NewEmisData!$B:$B, $A315, NewEmisData!$C:$C, $H315, NewEmisData!$D:$D, AM$2), SUMIFS(NewEmisData!M:M, NewEmisData!$A:$A, "LDV", NewEmisData!$B:$B, $A315, NewEmisData!$C:$C, $H315, NewEmisData!$D:$D, AM$2))</f>
        <v>4.0393864318059199E-3</v>
      </c>
      <c r="AN315" s="335">
        <v>1.3041984458904573E-3</v>
      </c>
      <c r="AO315" s="335">
        <f>$I315*IF($G315="Pickup", SUMIFS(NewEmisData!E:E, NewEmisData!$A:$A, "Pickup", NewEmisData!$B:$B, $A315, NewEmisData!$C:$C, $H315, NewEmisData!$D:$D, AO$2), SUMIFS(NewEmisData!E:E, NewEmisData!$A:$A, "LDV", NewEmisData!$B:$B, $A315, NewEmisData!$C:$C, $H315, NewEmisData!$D:$D, AO$2))</f>
        <v>8.1828643727713493E-2</v>
      </c>
      <c r="AP315" s="335">
        <f>$I315*IF($G315="Pickup", SUMIFS(NewEmisData!F:F, NewEmisData!$A:$A, "Pickup", NewEmisData!$B:$B, $A315, NewEmisData!$C:$C, $H315, NewEmisData!$D:$D, AP$2), SUMIFS(NewEmisData!F:F, NewEmisData!$A:$A, "LDV", NewEmisData!$B:$B, $A315, NewEmisData!$C:$C, $H315, NewEmisData!$D:$D, AP$2))</f>
        <v>7.6175839057221195E-2</v>
      </c>
      <c r="AQ315" s="335">
        <f>$I315*IF($G315="Pickup", SUMIFS(NewEmisData!G:G, NewEmisData!$A:$A, "Pickup", NewEmisData!$B:$B, $A315, NewEmisData!$C:$C, $H315, NewEmisData!$D:$D, AQ$2), SUMIFS(NewEmisData!G:G, NewEmisData!$A:$A, "LDV", NewEmisData!$B:$B, $A315, NewEmisData!$C:$C, $H315, NewEmisData!$D:$D, AQ$2))</f>
        <v>8.1302809072104507E-2</v>
      </c>
      <c r="AR315" s="335">
        <f>$I315*IF($G315="Pickup", SUMIFS(NewEmisData!H:H, NewEmisData!$A:$A, "Pickup", NewEmisData!$B:$B, $A315, NewEmisData!$C:$C, $H315, NewEmisData!$D:$D, AR$2), SUMIFS(NewEmisData!H:H, NewEmisData!$A:$A, "LDV", NewEmisData!$B:$B, $A315, NewEmisData!$C:$C, $H315, NewEmisData!$D:$D, AR$2))</f>
        <v>7.9561688690416299E-2</v>
      </c>
      <c r="AS315" s="335">
        <f>$I315*IF($G315="Pickup", SUMIFS(NewEmisData!I:I, NewEmisData!$A:$A, "Pickup", NewEmisData!$B:$B, $A315, NewEmisData!$C:$C, $H315, NewEmisData!$D:$D, AS$2), SUMIFS(NewEmisData!I:I, NewEmisData!$A:$A, "LDV", NewEmisData!$B:$B, $A315, NewEmisData!$C:$C, $H315, NewEmisData!$D:$D, AS$2))</f>
        <v>7.7910530261031605E-2</v>
      </c>
      <c r="AT315" s="335">
        <f>$I315*IF($G315="Pickup", SUMIFS(NewEmisData!J:J, NewEmisData!$A:$A, "Pickup", NewEmisData!$B:$B, $A315, NewEmisData!$C:$C, $H315, NewEmisData!$D:$D, AT$2), SUMIFS(NewEmisData!J:J, NewEmisData!$A:$A, "LDV", NewEmisData!$B:$B, $A315, NewEmisData!$C:$C, $H315, NewEmisData!$D:$D, AT$2))</f>
        <v>7.6590334474495605E-2</v>
      </c>
      <c r="AU315" s="335">
        <f>$I315*IF($G315="Pickup", SUMIFS(NewEmisData!K:K, NewEmisData!$A:$A, "Pickup", NewEmisData!$B:$B, $A315, NewEmisData!$C:$C, $H315, NewEmisData!$D:$D, AU$2), SUMIFS(NewEmisData!K:K, NewEmisData!$A:$A, "LDV", NewEmisData!$B:$B, $A315, NewEmisData!$C:$C, $H315, NewEmisData!$D:$D, AU$2))</f>
        <v>7.5767938917924701E-2</v>
      </c>
      <c r="AV315" s="335">
        <f>$I315*IF($G315="Pickup", SUMIFS(NewEmisData!L:L, NewEmisData!$A:$A, "Pickup", NewEmisData!$B:$B, $A315, NewEmisData!$C:$C, $H315, NewEmisData!$D:$D, AV$2), SUMIFS(NewEmisData!L:L, NewEmisData!$A:$A, "LDV", NewEmisData!$B:$B, $A315, NewEmisData!$C:$C, $H315, NewEmisData!$D:$D, AV$2))</f>
        <v>7.5353710070808794E-2</v>
      </c>
      <c r="AW315" s="335">
        <f>$I315*IF($G315="Pickup", SUMIFS(NewEmisData!M:M, NewEmisData!$A:$A, "Pickup", NewEmisData!$B:$B, $A315, NewEmisData!$C:$C, $H315, NewEmisData!$D:$D, AW$2), SUMIFS(NewEmisData!M:M, NewEmisData!$A:$A, "LDV", NewEmisData!$B:$B, $A315, NewEmisData!$C:$C, $H315, NewEmisData!$D:$D, AW$2))</f>
        <v>7.5117977052891499E-2</v>
      </c>
      <c r="AX315" s="335">
        <v>3.2948538923667892E-2</v>
      </c>
      <c r="AY315" s="335">
        <f>$I315*IF($G315="Pickup", SUMIFS(NewEmisData!E:E, NewEmisData!$A:$A, "Pickup", NewEmisData!$B:$B, $A315, NewEmisData!$C:$C, $H315, NewEmisData!$D:$D, AY$2), SUMIFS(NewEmisData!E:E, NewEmisData!$A:$A, "LDV", NewEmisData!$B:$B, $A315, NewEmisData!$C:$C, $H315, NewEmisData!$D:$D, AY$2))</f>
        <v>2.1998193760633E-2</v>
      </c>
      <c r="AZ315" s="335">
        <f>$I315*IF($G315="Pickup", SUMIFS(NewEmisData!F:F, NewEmisData!$A:$A, "Pickup", NewEmisData!$B:$B, $A315, NewEmisData!$C:$C, $H315, NewEmisData!$D:$D, AZ$2), SUMIFS(NewEmisData!F:F, NewEmisData!$A:$A, "LDV", NewEmisData!$B:$B, $A315, NewEmisData!$C:$C, $H315, NewEmisData!$D:$D, AZ$2))</f>
        <v>1.6997575378008601E-2</v>
      </c>
      <c r="BA315" s="335">
        <f>$I315*IF($G315="Pickup", SUMIFS(NewEmisData!G:G, NewEmisData!$A:$A, "Pickup", NewEmisData!$B:$B, $A315, NewEmisData!$C:$C, $H315, NewEmisData!$D:$D, BA$2), SUMIFS(NewEmisData!G:G, NewEmisData!$A:$A, "LDV", NewEmisData!$B:$B, $A315, NewEmisData!$C:$C, $H315, NewEmisData!$D:$D, BA$2))</f>
        <v>1.6580879412419602E-2</v>
      </c>
      <c r="BB315" s="335">
        <f>$I315*IF($G315="Pickup", SUMIFS(NewEmisData!H:H, NewEmisData!$A:$A, "Pickup", NewEmisData!$B:$B, $A315, NewEmisData!$C:$C, $H315, NewEmisData!$D:$D, BB$2), SUMIFS(NewEmisData!H:H, NewEmisData!$A:$A, "LDV", NewEmisData!$B:$B, $A315, NewEmisData!$C:$C, $H315, NewEmisData!$D:$D, BB$2))</f>
        <v>1.5040645169031801E-2</v>
      </c>
      <c r="BC315" s="335">
        <f>$I315*IF($G315="Pickup", SUMIFS(NewEmisData!I:I, NewEmisData!$A:$A, "Pickup", NewEmisData!$B:$B, $A315, NewEmisData!$C:$C, $H315, NewEmisData!$D:$D, BC$2), SUMIFS(NewEmisData!I:I, NewEmisData!$A:$A, "LDV", NewEmisData!$B:$B, $A315, NewEmisData!$C:$C, $H315, NewEmisData!$D:$D, BC$2))</f>
        <v>1.35799610150696E-2</v>
      </c>
      <c r="BD315" s="335">
        <f>$I315*IF($G315="Pickup", SUMIFS(NewEmisData!J:J, NewEmisData!$A:$A, "Pickup", NewEmisData!$B:$B, $A315, NewEmisData!$C:$C, $H315, NewEmisData!$D:$D, BD$2), SUMIFS(NewEmisData!J:J, NewEmisData!$A:$A, "LDV", NewEmisData!$B:$B, $A315, NewEmisData!$C:$C, $H315, NewEmisData!$D:$D, BD$2))</f>
        <v>1.24120667817219E-2</v>
      </c>
      <c r="BE315" s="335">
        <f>$I315*IF($G315="Pickup", SUMIFS(NewEmisData!K:K, NewEmisData!$A:$A, "Pickup", NewEmisData!$B:$B, $A315, NewEmisData!$C:$C, $H315, NewEmisData!$D:$D, BE$2), SUMIFS(NewEmisData!K:K, NewEmisData!$A:$A, "LDV", NewEmisData!$B:$B, $A315, NewEmisData!$C:$C, $H315, NewEmisData!$D:$D, BE$2))</f>
        <v>1.16845073314224E-2</v>
      </c>
      <c r="BF315" s="335">
        <f>$I315*IF($G315="Pickup", SUMIFS(NewEmisData!L:L, NewEmisData!$A:$A, "Pickup", NewEmisData!$B:$B, $A315, NewEmisData!$C:$C, $H315, NewEmisData!$D:$D, BF$2), SUMIFS(NewEmisData!L:L, NewEmisData!$A:$A, "LDV", NewEmisData!$B:$B, $A315, NewEmisData!$C:$C, $H315, NewEmisData!$D:$D, BF$2))</f>
        <v>1.1318096390010799E-2</v>
      </c>
      <c r="BG315" s="335">
        <f>$I315*IF($G315="Pickup", SUMIFS(NewEmisData!M:M, NewEmisData!$A:$A, "Pickup", NewEmisData!$B:$B, $A315, NewEmisData!$C:$C, $H315, NewEmisData!$D:$D, BG$2), SUMIFS(NewEmisData!M:M, NewEmisData!$A:$A, "LDV", NewEmisData!$B:$B, $A315, NewEmisData!$C:$C, $H315, NewEmisData!$D:$D, BG$2))</f>
        <v>1.1109456757731499E-2</v>
      </c>
      <c r="BH315" s="335">
        <v>6.6026126062260432E-3</v>
      </c>
      <c r="BI315" s="335">
        <f>$I315*IF($G315="Pickup", SUMIFS(NewEmisData!E:E, NewEmisData!$A:$A, "Pickup", NewEmisData!$B:$B, $A315, NewEmisData!$C:$C, $H315, NewEmisData!$D:$D, BI$2), SUMIFS(NewEmisData!E:E, NewEmisData!$A:$A, "LDV", NewEmisData!$B:$B, $A315, NewEmisData!$C:$C, $H315, NewEmisData!$D:$D, BI$2))</f>
        <v>6.6339830086865597</v>
      </c>
      <c r="BJ315" s="335">
        <f>$I315*IF($G315="Pickup", SUMIFS(NewEmisData!F:F, NewEmisData!$A:$A, "Pickup", NewEmisData!$B:$B, $A315, NewEmisData!$C:$C, $H315, NewEmisData!$D:$D, BJ$2), SUMIFS(NewEmisData!F:F, NewEmisData!$A:$A, "LDV", NewEmisData!$B:$B, $A315, NewEmisData!$C:$C, $H315, NewEmisData!$D:$D, BJ$2))</f>
        <v>3.9206205551931301</v>
      </c>
      <c r="BK315" s="335">
        <f>$I315*IF($G315="Pickup", SUMIFS(NewEmisData!G:G, NewEmisData!$A:$A, "Pickup", NewEmisData!$B:$B, $A315, NewEmisData!$C:$C, $H315, NewEmisData!$D:$D, BK$2), SUMIFS(NewEmisData!G:G, NewEmisData!$A:$A, "LDV", NewEmisData!$B:$B, $A315, NewEmisData!$C:$C, $H315, NewEmisData!$D:$D, BK$2))</f>
        <v>3.0174466275096199</v>
      </c>
      <c r="BL315" s="335">
        <f>$I315*IF($G315="Pickup", SUMIFS(NewEmisData!H:H, NewEmisData!$A:$A, "Pickup", NewEmisData!$B:$B, $A315, NewEmisData!$C:$C, $H315, NewEmisData!$D:$D, BL$2), SUMIFS(NewEmisData!H:H, NewEmisData!$A:$A, "LDV", NewEmisData!$B:$B, $A315, NewEmisData!$C:$C, $H315, NewEmisData!$D:$D, BL$2))</f>
        <v>2.3529221673804699</v>
      </c>
      <c r="BM315" s="335">
        <f>$I315*IF($G315="Pickup", SUMIFS(NewEmisData!I:I, NewEmisData!$A:$A, "Pickup", NewEmisData!$B:$B, $A315, NewEmisData!$C:$C, $H315, NewEmisData!$D:$D, BM$2), SUMIFS(NewEmisData!I:I, NewEmisData!$A:$A, "LDV", NewEmisData!$B:$B, $A315, NewEmisData!$C:$C, $H315, NewEmisData!$D:$D, BM$2))</f>
        <v>1.70384058027793</v>
      </c>
      <c r="BN315" s="335">
        <f>$I315*IF($G315="Pickup", SUMIFS(NewEmisData!J:J, NewEmisData!$A:$A, "Pickup", NewEmisData!$B:$B, $A315, NewEmisData!$C:$C, $H315, NewEmisData!$D:$D, BN$2), SUMIFS(NewEmisData!J:J, NewEmisData!$A:$A, "LDV", NewEmisData!$B:$B, $A315, NewEmisData!$C:$C, $H315, NewEmisData!$D:$D, BN$2))</f>
        <v>1.3463730618004399</v>
      </c>
      <c r="BO315" s="335">
        <f>$I315*IF($G315="Pickup", SUMIFS(NewEmisData!K:K, NewEmisData!$A:$A, "Pickup", NewEmisData!$B:$B, $A315, NewEmisData!$C:$C, $H315, NewEmisData!$D:$D, BO$2), SUMIFS(NewEmisData!K:K, NewEmisData!$A:$A, "LDV", NewEmisData!$B:$B, $A315, NewEmisData!$C:$C, $H315, NewEmisData!$D:$D, BO$2))</f>
        <v>1.1858346520835299</v>
      </c>
      <c r="BP315" s="335">
        <f>$I315*IF($G315="Pickup", SUMIFS(NewEmisData!L:L, NewEmisData!$A:$A, "Pickup", NewEmisData!$B:$B, $A315, NewEmisData!$C:$C, $H315, NewEmisData!$D:$D, BP$2), SUMIFS(NewEmisData!L:L, NewEmisData!$A:$A, "LDV", NewEmisData!$B:$B, $A315, NewEmisData!$C:$C, $H315, NewEmisData!$D:$D, BP$2))</f>
        <v>1.1335061554616499</v>
      </c>
      <c r="BQ315" s="335">
        <f>$I315*IF($G315="Pickup", SUMIFS(NewEmisData!M:M, NewEmisData!$A:$A, "Pickup", NewEmisData!$B:$B, $A315, NewEmisData!$C:$C, $H315, NewEmisData!$D:$D, BQ$2), SUMIFS(NewEmisData!M:M, NewEmisData!$A:$A, "LDV", NewEmisData!$B:$B, $A315, NewEmisData!$C:$C, $H315, NewEmisData!$D:$D, BQ$2))</f>
        <v>1.1009029054349999</v>
      </c>
      <c r="BR315" s="335">
        <v>1.5622001678221484</v>
      </c>
      <c r="BS315" s="335">
        <f>$I315*IF($G315="Pickup", SUMIFS(NewEmisData!E:E, NewEmisData!$A:$A, "Pickup", NewEmisData!$B:$B, $A315, NewEmisData!$C:$C, $H315, NewEmisData!$D:$D, BS$2), SUMIFS(NewEmisData!E:E, NewEmisData!$A:$A, "LDV", NewEmisData!$B:$B, $A315, NewEmisData!$C:$C, $H315, NewEmisData!$D:$D, BS$2))</f>
        <v>0.77473150733664098</v>
      </c>
      <c r="BT315" s="335">
        <f>$I315*IF($G315="Pickup", SUMIFS(NewEmisData!F:F, NewEmisData!$A:$A, "Pickup", NewEmisData!$B:$B, $A315, NewEmisData!$C:$C, $H315, NewEmisData!$D:$D, BT$2), SUMIFS(NewEmisData!F:F, NewEmisData!$A:$A, "LDV", NewEmisData!$B:$B, $A315, NewEmisData!$C:$C, $H315, NewEmisData!$D:$D, BT$2))</f>
        <v>0.41904908416840297</v>
      </c>
      <c r="BU315" s="335">
        <f>$I315*IF($G315="Pickup", SUMIFS(NewEmisData!G:G, NewEmisData!$A:$A, "Pickup", NewEmisData!$B:$B, $A315, NewEmisData!$C:$C, $H315, NewEmisData!$D:$D, BU$2), SUMIFS(NewEmisData!G:G, NewEmisData!$A:$A, "LDV", NewEmisData!$B:$B, $A315, NewEmisData!$C:$C, $H315, NewEmisData!$D:$D, BU$2))</f>
        <v>0.30982899515166501</v>
      </c>
      <c r="BV315" s="335">
        <f>$I315*IF($G315="Pickup", SUMIFS(NewEmisData!H:H, NewEmisData!$A:$A, "Pickup", NewEmisData!$B:$B, $A315, NewEmisData!$C:$C, $H315, NewEmisData!$D:$D, BV$2), SUMIFS(NewEmisData!H:H, NewEmisData!$A:$A, "LDV", NewEmisData!$B:$B, $A315, NewEmisData!$C:$C, $H315, NewEmisData!$D:$D, BV$2))</f>
        <v>0.25046259079934602</v>
      </c>
      <c r="BW315" s="335">
        <f>$I315*IF($G315="Pickup", SUMIFS(NewEmisData!I:I, NewEmisData!$A:$A, "Pickup", NewEmisData!$B:$B, $A315, NewEmisData!$C:$C, $H315, NewEmisData!$D:$D, BW$2), SUMIFS(NewEmisData!I:I, NewEmisData!$A:$A, "LDV", NewEmisData!$B:$B, $A315, NewEmisData!$C:$C, $H315, NewEmisData!$D:$D, BW$2))</f>
        <v>0.18616224227516101</v>
      </c>
      <c r="BX315" s="335">
        <f>$I315*IF($G315="Pickup", SUMIFS(NewEmisData!J:J, NewEmisData!$A:$A, "Pickup", NewEmisData!$B:$B, $A315, NewEmisData!$C:$C, $H315, NewEmisData!$D:$D, BX$2), SUMIFS(NewEmisData!J:J, NewEmisData!$A:$A, "LDV", NewEmisData!$B:$B, $A315, NewEmisData!$C:$C, $H315, NewEmisData!$D:$D, BX$2))</f>
        <v>0.15683046751729501</v>
      </c>
      <c r="BY315" s="335">
        <f>$I315*IF($G315="Pickup", SUMIFS(NewEmisData!K:K, NewEmisData!$A:$A, "Pickup", NewEmisData!$B:$B, $A315, NewEmisData!$C:$C, $H315, NewEmisData!$D:$D, BY$2), SUMIFS(NewEmisData!K:K, NewEmisData!$A:$A, "LDV", NewEmisData!$B:$B, $A315, NewEmisData!$C:$C, $H315, NewEmisData!$D:$D, BY$2))</f>
        <v>0.14094000257929501</v>
      </c>
      <c r="BZ315" s="335">
        <f>$I315*IF($G315="Pickup", SUMIFS(NewEmisData!L:L, NewEmisData!$A:$A, "Pickup", NewEmisData!$B:$B, $A315, NewEmisData!$C:$C, $H315, NewEmisData!$D:$D, BZ$2), SUMIFS(NewEmisData!L:L, NewEmisData!$A:$A, "LDV", NewEmisData!$B:$B, $A315, NewEmisData!$C:$C, $H315, NewEmisData!$D:$D, BZ$2))</f>
        <v>0.134774071356623</v>
      </c>
      <c r="CA315" s="335">
        <f>$I315*IF($G315="Pickup", SUMIFS(NewEmisData!M:M, NewEmisData!$A:$A, "Pickup", NewEmisData!$B:$B, $A315, NewEmisData!$C:$C, $H315, NewEmisData!$D:$D, CA$2), SUMIFS(NewEmisData!M:M, NewEmisData!$A:$A, "LDV", NewEmisData!$B:$B, $A315, NewEmisData!$C:$C, $H315, NewEmisData!$D:$D, CA$2))</f>
        <v>0.12984032725640701</v>
      </c>
      <c r="CB315" s="335">
        <v>0.11295846897695311</v>
      </c>
      <c r="CC315" s="335">
        <f>$I315*IF($G315="Pickup", SUMIFS(NewEmisData!E:E, NewEmisData!$A:$A, "Pickup", NewEmisData!$B:$B, $A315, NewEmisData!$C:$C, $H315, NewEmisData!$D:$D, CC$2), SUMIFS(NewEmisData!E:E, NewEmisData!$A:$A, "LDV", NewEmisData!$B:$B, $A315, NewEmisData!$C:$C, $H315, NewEmisData!$D:$D, CC$2))</f>
        <v>4.52789246362666E-2</v>
      </c>
      <c r="CD315" s="335">
        <f>$I315*IF($G315="Pickup", SUMIFS(NewEmisData!F:F, NewEmisData!$A:$A, "Pickup", NewEmisData!$B:$B, $A315, NewEmisData!$C:$C, $H315, NewEmisData!$D:$D, CD$2), SUMIFS(NewEmisData!F:F, NewEmisData!$A:$A, "LDV", NewEmisData!$B:$B, $A315, NewEmisData!$C:$C, $H315, NewEmisData!$D:$D, CD$2))</f>
        <v>3.0659932051567799E-2</v>
      </c>
      <c r="CE315" s="335">
        <f>$I315*IF($G315="Pickup", SUMIFS(NewEmisData!G:G, NewEmisData!$A:$A, "Pickup", NewEmisData!$B:$B, $A315, NewEmisData!$C:$C, $H315, NewEmisData!$D:$D, CE$2), SUMIFS(NewEmisData!G:G, NewEmisData!$A:$A, "LDV", NewEmisData!$B:$B, $A315, NewEmisData!$C:$C, $H315, NewEmisData!$D:$D, CE$2))</f>
        <v>2.8386595157116199E-2</v>
      </c>
      <c r="CF315" s="335">
        <f>$I315*IF($G315="Pickup", SUMIFS(NewEmisData!H:H, NewEmisData!$A:$A, "Pickup", NewEmisData!$B:$B, $A315, NewEmisData!$C:$C, $H315, NewEmisData!$D:$D, CF$2), SUMIFS(NewEmisData!H:H, NewEmisData!$A:$A, "LDV", NewEmisData!$B:$B, $A315, NewEmisData!$C:$C, $H315, NewEmisData!$D:$D, CF$2))</f>
        <v>2.7093413499500101E-2</v>
      </c>
      <c r="CG315" s="335">
        <f>$I315*IF($G315="Pickup", SUMIFS(NewEmisData!I:I, NewEmisData!$A:$A, "Pickup", NewEmisData!$B:$B, $A315, NewEmisData!$C:$C, $H315, NewEmisData!$D:$D, CG$2), SUMIFS(NewEmisData!I:I, NewEmisData!$A:$A, "LDV", NewEmisData!$B:$B, $A315, NewEmisData!$C:$C, $H315, NewEmisData!$D:$D, CG$2))</f>
        <v>2.6239574855980601E-2</v>
      </c>
      <c r="CH315" s="335">
        <f>$I315*IF($G315="Pickup", SUMIFS(NewEmisData!J:J, NewEmisData!$A:$A, "Pickup", NewEmisData!$B:$B, $A315, NewEmisData!$C:$C, $H315, NewEmisData!$D:$D, CH$2), SUMIFS(NewEmisData!J:J, NewEmisData!$A:$A, "LDV", NewEmisData!$B:$B, $A315, NewEmisData!$C:$C, $H315, NewEmisData!$D:$D, CH$2))</f>
        <v>2.5564245202349602E-2</v>
      </c>
      <c r="CI315" s="335">
        <f>$I315*IF($G315="Pickup", SUMIFS(NewEmisData!K:K, NewEmisData!$A:$A, "Pickup", NewEmisData!$B:$B, $A315, NewEmisData!$C:$C, $H315, NewEmisData!$D:$D, CI$2), SUMIFS(NewEmisData!K:K, NewEmisData!$A:$A, "LDV", NewEmisData!$B:$B, $A315, NewEmisData!$C:$C, $H315, NewEmisData!$D:$D, CI$2))</f>
        <v>2.5562136009582501E-2</v>
      </c>
      <c r="CJ315" s="335">
        <f>$I315*IF($G315="Pickup", SUMIFS(NewEmisData!L:L, NewEmisData!$A:$A, "Pickup", NewEmisData!$B:$B, $A315, NewEmisData!$C:$C, $H315, NewEmisData!$D:$D, CJ$2), SUMIFS(NewEmisData!L:L, NewEmisData!$A:$A, "LDV", NewEmisData!$B:$B, $A315, NewEmisData!$C:$C, $H315, NewEmisData!$D:$D, CJ$2))</f>
        <v>2.5561539762266602E-2</v>
      </c>
      <c r="CK315" s="335">
        <f>$I315*IF($G315="Pickup", SUMIFS(NewEmisData!M:M, NewEmisData!$A:$A, "Pickup", NewEmisData!$B:$B, $A315, NewEmisData!$C:$C, $H315, NewEmisData!$D:$D, CK$2), SUMIFS(NewEmisData!M:M, NewEmisData!$A:$A, "LDV", NewEmisData!$B:$B, $A315, NewEmisData!$C:$C, $H315, NewEmisData!$D:$D, CK$2))</f>
        <v>2.5560994254839702E-2</v>
      </c>
      <c r="CL315" s="335">
        <v>2.0846549246249676E-2</v>
      </c>
      <c r="CM315" s="335">
        <f>$I315*IF($G315="Pickup", SUMIFS(NewEmisData!E:E, NewEmisData!$A:$A, "Pickup", NewEmisData!$B:$B, $A315, NewEmisData!$C:$C, $H315, NewEmisData!$D:$D, CM$2), SUMIFS(NewEmisData!E:E, NewEmisData!$A:$A, "LDV", NewEmisData!$B:$B, $A315, NewEmisData!$C:$C, $H315, NewEmisData!$D:$D, CM$2))</f>
        <v>2.2616228111616499E-2</v>
      </c>
      <c r="CN315" s="335">
        <f>$I315*IF($G315="Pickup", SUMIFS(NewEmisData!F:F, NewEmisData!$A:$A, "Pickup", NewEmisData!$B:$B, $A315, NewEmisData!$C:$C, $H315, NewEmisData!$D:$D, CN$2), SUMIFS(NewEmisData!F:F, NewEmisData!$A:$A, "LDV", NewEmisData!$B:$B, $A315, NewEmisData!$C:$C, $H315, NewEmisData!$D:$D, CN$2))</f>
        <v>1.37039938381133E-2</v>
      </c>
      <c r="CO315" s="335">
        <f>$I315*IF($G315="Pickup", SUMIFS(NewEmisData!G:G, NewEmisData!$A:$A, "Pickup", NewEmisData!$B:$B, $A315, NewEmisData!$C:$C, $H315, NewEmisData!$D:$D, CO$2), SUMIFS(NewEmisData!G:G, NewEmisData!$A:$A, "LDV", NewEmisData!$B:$B, $A315, NewEmisData!$C:$C, $H315, NewEmisData!$D:$D, CO$2))</f>
        <v>1.11279535576189E-2</v>
      </c>
      <c r="CP315" s="335">
        <f>$I315*IF($G315="Pickup", SUMIFS(NewEmisData!H:H, NewEmisData!$A:$A, "Pickup", NewEmisData!$B:$B, $A315, NewEmisData!$C:$C, $H315, NewEmisData!$D:$D, CP$2), SUMIFS(NewEmisData!H:H, NewEmisData!$A:$A, "LDV", NewEmisData!$B:$B, $A315, NewEmisData!$C:$C, $H315, NewEmisData!$D:$D, CP$2))</f>
        <v>9.1642249406405796E-3</v>
      </c>
      <c r="CQ315" s="335">
        <f>$I315*IF($G315="Pickup", SUMIFS(NewEmisData!I:I, NewEmisData!$A:$A, "Pickup", NewEmisData!$B:$B, $A315, NewEmisData!$C:$C, $H315, NewEmisData!$D:$D, CQ$2), SUMIFS(NewEmisData!I:I, NewEmisData!$A:$A, "LDV", NewEmisData!$B:$B, $A315, NewEmisData!$C:$C, $H315, NewEmisData!$D:$D, CQ$2))</f>
        <v>8.2157407295701708E-3</v>
      </c>
      <c r="CR315" s="335">
        <f>$I315*IF($G315="Pickup", SUMIFS(NewEmisData!J:J, NewEmisData!$A:$A, "Pickup", NewEmisData!$B:$B, $A315, NewEmisData!$C:$C, $H315, NewEmisData!$D:$D, CR$2), SUMIFS(NewEmisData!J:J, NewEmisData!$A:$A, "LDV", NewEmisData!$B:$B, $A315, NewEmisData!$C:$C, $H315, NewEmisData!$D:$D, CR$2))</f>
        <v>7.8051702943740097E-3</v>
      </c>
      <c r="CS315" s="335">
        <f>$I315*IF($G315="Pickup", SUMIFS(NewEmisData!K:K, NewEmisData!$A:$A, "Pickup", NewEmisData!$B:$B, $A315, NewEmisData!$C:$C, $H315, NewEmisData!$D:$D, CS$2), SUMIFS(NewEmisData!K:K, NewEmisData!$A:$A, "LDV", NewEmisData!$B:$B, $A315, NewEmisData!$C:$C, $H315, NewEmisData!$D:$D, CS$2))</f>
        <v>7.7607552788062101E-3</v>
      </c>
      <c r="CT315" s="335">
        <f>$I315*IF($G315="Pickup", SUMIFS(NewEmisData!L:L, NewEmisData!$A:$A, "Pickup", NewEmisData!$B:$B, $A315, NewEmisData!$C:$C, $H315, NewEmisData!$D:$D, CT$2), SUMIFS(NewEmisData!L:L, NewEmisData!$A:$A, "LDV", NewEmisData!$B:$B, $A315, NewEmisData!$C:$C, $H315, NewEmisData!$D:$D, CT$2))</f>
        <v>7.6883348823828098E-3</v>
      </c>
      <c r="CU315" s="335">
        <f>$I315*IF($G315="Pickup", SUMIFS(NewEmisData!M:M, NewEmisData!$A:$A, "Pickup", NewEmisData!$B:$B, $A315, NewEmisData!$C:$C, $H315, NewEmisData!$D:$D, CU$2), SUMIFS(NewEmisData!M:M, NewEmisData!$A:$A, "LDV", NewEmisData!$B:$B, $A315, NewEmisData!$C:$C, $H315, NewEmisData!$D:$D, CU$2))</f>
        <v>7.6878848286885603E-3</v>
      </c>
      <c r="CV315" s="335">
        <v>5.2030687941242611E-3</v>
      </c>
      <c r="CW315" s="335">
        <v>3.0448046675121709E-3</v>
      </c>
      <c r="CX315" s="335">
        <v>1.8865908720768221E-3</v>
      </c>
      <c r="CY315" s="335">
        <v>1.5570268485524494E-3</v>
      </c>
      <c r="CZ315" s="335">
        <v>1.2432183416122382E-3</v>
      </c>
      <c r="DA315" s="335">
        <v>9.252251866281976E-4</v>
      </c>
      <c r="DB315" s="335">
        <v>7.2309456596024934E-4</v>
      </c>
      <c r="DC315" s="335">
        <v>6.8940706870607876E-4</v>
      </c>
      <c r="DD315" s="335">
        <v>6.844148428615973E-4</v>
      </c>
      <c r="DE315" s="335">
        <v>6.8634617396886091E-4</v>
      </c>
      <c r="DF315" s="335">
        <v>6.8634617396886091E-4</v>
      </c>
      <c r="DG315" s="335">
        <f>$I315*IF($G315="Pickup", SUMIFS(NewEmisData!E:E, NewEmisData!$A:$A, "Pickup", NewEmisData!$B:$B, $A315, NewEmisData!$C:$C, $H315, NewEmisData!$D:$D, DG$2), SUMIFS(NewEmisData!E:E, NewEmisData!$A:$A, "LDV", NewEmisData!$B:$B, $A315, NewEmisData!$C:$C, $H315, NewEmisData!$D:$D, DG$2))</f>
        <v>0</v>
      </c>
      <c r="DH315" s="335">
        <f>$I315*IF($G315="Pickup", SUMIFS(NewEmisData!F:F, NewEmisData!$A:$A, "Pickup", NewEmisData!$B:$B, $A315, NewEmisData!$C:$C, $H315, NewEmisData!$D:$D, DH$2), SUMIFS(NewEmisData!F:F, NewEmisData!$A:$A, "LDV", NewEmisData!$B:$B, $A315, NewEmisData!$C:$C, $H315, NewEmisData!$D:$D, DH$2))</f>
        <v>0</v>
      </c>
      <c r="DI315" s="335">
        <f>$I315*IF($G315="Pickup", SUMIFS(NewEmisData!G:G, NewEmisData!$A:$A, "Pickup", NewEmisData!$B:$B, $A315, NewEmisData!$C:$C, $H315, NewEmisData!$D:$D, DI$2), SUMIFS(NewEmisData!G:G, NewEmisData!$A:$A, "LDV", NewEmisData!$B:$B, $A315, NewEmisData!$C:$C, $H315, NewEmisData!$D:$D, DI$2))</f>
        <v>0</v>
      </c>
      <c r="DJ315" s="335">
        <f>$I315*IF($G315="Pickup", SUMIFS(NewEmisData!H:H, NewEmisData!$A:$A, "Pickup", NewEmisData!$B:$B, $A315, NewEmisData!$C:$C, $H315, NewEmisData!$D:$D, DJ$2), SUMIFS(NewEmisData!H:H, NewEmisData!$A:$A, "LDV", NewEmisData!$B:$B, $A315, NewEmisData!$C:$C, $H315, NewEmisData!$D:$D, DJ$2))</f>
        <v>0</v>
      </c>
      <c r="DK315" s="335">
        <f>$I315*IF($G315="Pickup", SUMIFS(NewEmisData!I:I, NewEmisData!$A:$A, "Pickup", NewEmisData!$B:$B, $A315, NewEmisData!$C:$C, $H315, NewEmisData!$D:$D, DK$2), SUMIFS(NewEmisData!I:I, NewEmisData!$A:$A, "LDV", NewEmisData!$B:$B, $A315, NewEmisData!$C:$C, $H315, NewEmisData!$D:$D, DK$2))</f>
        <v>0</v>
      </c>
      <c r="DL315" s="335">
        <f>$I315*IF($G315="Pickup", SUMIFS(NewEmisData!J:J, NewEmisData!$A:$A, "Pickup", NewEmisData!$B:$B, $A315, NewEmisData!$C:$C, $H315, NewEmisData!$D:$D, DL$2), SUMIFS(NewEmisData!J:J, NewEmisData!$A:$A, "LDV", NewEmisData!$B:$B, $A315, NewEmisData!$C:$C, $H315, NewEmisData!$D:$D, DL$2))</f>
        <v>0</v>
      </c>
      <c r="DM315" s="335">
        <f>$I315*IF($G315="Pickup", SUMIFS(NewEmisData!K:K, NewEmisData!$A:$A, "Pickup", NewEmisData!$B:$B, $A315, NewEmisData!$C:$C, $H315, NewEmisData!$D:$D, DM$2), SUMIFS(NewEmisData!K:K, NewEmisData!$A:$A, "LDV", NewEmisData!$B:$B, $A315, NewEmisData!$C:$C, $H315, NewEmisData!$D:$D, DM$2))</f>
        <v>0</v>
      </c>
      <c r="DN315" s="335">
        <f>$I315*IF($G315="Pickup", SUMIFS(NewEmisData!L:L, NewEmisData!$A:$A, "Pickup", NewEmisData!$B:$B, $A315, NewEmisData!$C:$C, $H315, NewEmisData!$D:$D, DN$2), SUMIFS(NewEmisData!L:L, NewEmisData!$A:$A, "LDV", NewEmisData!$B:$B, $A315, NewEmisData!$C:$C, $H315, NewEmisData!$D:$D, DN$2))</f>
        <v>0</v>
      </c>
      <c r="DO315" s="335">
        <f>$I315*IF($G315="Pickup", SUMIFS(NewEmisData!M:M, NewEmisData!$A:$A, "Pickup", NewEmisData!$B:$B, $A315, NewEmisData!$C:$C, $H315, NewEmisData!$D:$D, DO$2), SUMIFS(NewEmisData!M:M, NewEmisData!$A:$A, "LDV", NewEmisData!$B:$B, $A315, NewEmisData!$C:$C, $H315, NewEmisData!$D:$D, DO$2))</f>
        <v>0</v>
      </c>
      <c r="DP315" s="335">
        <v>1.3868757746550878E-3</v>
      </c>
      <c r="DQ315" s="335">
        <f>$I315*IF($G315="Pickup", SUMIFS(NewEmisData!E:E, NewEmisData!$A:$A, "Pickup", NewEmisData!$B:$B, $A315, NewEmisData!$C:$C, $H315, NewEmisData!$D:$D, DQ$2), SUMIFS(NewEmisData!E:E, NewEmisData!$A:$A, "LDV", NewEmisData!$B:$B, $A315, NewEmisData!$C:$C, $H315, NewEmisData!$D:$D, DQ$2))</f>
        <v>1.53337301393982E-2</v>
      </c>
      <c r="DR315" s="335">
        <f>$I315*IF($G315="Pickup", SUMIFS(NewEmisData!F:F, NewEmisData!$A:$A, "Pickup", NewEmisData!$B:$B, $A315, NewEmisData!$C:$C, $H315, NewEmisData!$D:$D, DR$2), SUMIFS(NewEmisData!F:F, NewEmisData!$A:$A, "LDV", NewEmisData!$B:$B, $A315, NewEmisData!$C:$C, $H315, NewEmisData!$D:$D, DR$2))</f>
        <v>8.5791399504283501E-3</v>
      </c>
      <c r="DS315" s="335">
        <f>$I315*IF($G315="Pickup", SUMIFS(NewEmisData!G:G, NewEmisData!$A:$A, "Pickup", NewEmisData!$B:$B, $A315, NewEmisData!$C:$C, $H315, NewEmisData!$D:$D, DS$2), SUMIFS(NewEmisData!G:G, NewEmisData!$A:$A, "LDV", NewEmisData!$B:$B, $A315, NewEmisData!$C:$C, $H315, NewEmisData!$D:$D, DS$2))</f>
        <v>6.82614050243104E-3</v>
      </c>
      <c r="DT315" s="335">
        <f>$I315*IF($G315="Pickup", SUMIFS(NewEmisData!H:H, NewEmisData!$A:$A, "Pickup", NewEmisData!$B:$B, $A315, NewEmisData!$C:$C, $H315, NewEmisData!$D:$D, DT$2), SUMIFS(NewEmisData!H:H, NewEmisData!$A:$A, "LDV", NewEmisData!$B:$B, $A315, NewEmisData!$C:$C, $H315, NewEmisData!$D:$D, DT$2))</f>
        <v>5.2306090144423403E-3</v>
      </c>
      <c r="DU315" s="335">
        <f>$I315*IF($G315="Pickup", SUMIFS(NewEmisData!I:I, NewEmisData!$A:$A, "Pickup", NewEmisData!$B:$B, $A315, NewEmisData!$C:$C, $H315, NewEmisData!$D:$D, DU$2), SUMIFS(NewEmisData!I:I, NewEmisData!$A:$A, "LDV", NewEmisData!$B:$B, $A315, NewEmisData!$C:$C, $H315, NewEmisData!$D:$D, DU$2))</f>
        <v>4.0991034424651901E-3</v>
      </c>
      <c r="DV315" s="335">
        <f>$I315*IF($G315="Pickup", SUMIFS(NewEmisData!J:J, NewEmisData!$A:$A, "Pickup", NewEmisData!$B:$B, $A315, NewEmisData!$C:$C, $H315, NewEmisData!$D:$D, DV$2), SUMIFS(NewEmisData!J:J, NewEmisData!$A:$A, "LDV", NewEmisData!$B:$B, $A315, NewEmisData!$C:$C, $H315, NewEmisData!$D:$D, DV$2))</f>
        <v>3.5909983676119801E-3</v>
      </c>
      <c r="DW315" s="335">
        <f>$I315*IF($G315="Pickup", SUMIFS(NewEmisData!K:K, NewEmisData!$A:$A, "Pickup", NewEmisData!$B:$B, $A315, NewEmisData!$C:$C, $H315, NewEmisData!$D:$D, DW$2), SUMIFS(NewEmisData!K:K, NewEmisData!$A:$A, "LDV", NewEmisData!$B:$B, $A315, NewEmisData!$C:$C, $H315, NewEmisData!$D:$D, DW$2))</f>
        <v>3.3016556899443999E-3</v>
      </c>
      <c r="DX315" s="335">
        <f>$I315*IF($G315="Pickup", SUMIFS(NewEmisData!L:L, NewEmisData!$A:$A, "Pickup", NewEmisData!$B:$B, $A315, NewEmisData!$C:$C, $H315, NewEmisData!$D:$D, DX$2), SUMIFS(NewEmisData!L:L, NewEmisData!$A:$A, "LDV", NewEmisData!$B:$B, $A315, NewEmisData!$C:$C, $H315, NewEmisData!$D:$D, DX$2))</f>
        <v>3.2097040973390598E-3</v>
      </c>
      <c r="DY315" s="335">
        <f>$I315*IF($G315="Pickup", SUMIFS(NewEmisData!M:M, NewEmisData!$A:$A, "Pickup", NewEmisData!$B:$B, $A315, NewEmisData!$C:$C, $H315, NewEmisData!$D:$D, DY$2), SUMIFS(NewEmisData!M:M, NewEmisData!$A:$A, "LDV", NewEmisData!$B:$B, $A315, NewEmisData!$C:$C, $H315, NewEmisData!$D:$D, DY$2))</f>
        <v>3.1631494921928599E-3</v>
      </c>
      <c r="DZ315" s="335">
        <v>4.3350573081854527E-3</v>
      </c>
      <c r="EA315" s="335">
        <f t="shared" si="542"/>
        <v>477.08587282575797</v>
      </c>
      <c r="EB315" s="335">
        <f t="shared" si="543"/>
        <v>459.34104292251902</v>
      </c>
      <c r="EC315" s="335">
        <f t="shared" si="544"/>
        <v>447.45896927637102</v>
      </c>
      <c r="ED315" s="335">
        <f t="shared" si="545"/>
        <v>380.72392677964001</v>
      </c>
      <c r="EE315" s="335">
        <f t="shared" si="546"/>
        <v>329.54737069801098</v>
      </c>
      <c r="EF315" s="335">
        <f t="shared" si="547"/>
        <v>300.69829568412598</v>
      </c>
      <c r="EG315" s="335">
        <f t="shared" si="548"/>
        <v>287.83799703632701</v>
      </c>
      <c r="EH315" s="335">
        <f t="shared" si="549"/>
        <v>283.26610797837998</v>
      </c>
      <c r="EI315" s="335">
        <f t="shared" si="550"/>
        <v>281.57834098528099</v>
      </c>
      <c r="EJ315" s="335">
        <f t="shared" si="551"/>
        <v>0.20692409258864139</v>
      </c>
      <c r="EK315" s="335">
        <f t="shared" si="552"/>
        <v>0.82339103642645395</v>
      </c>
      <c r="EL315" s="335">
        <f t="shared" si="553"/>
        <v>0.360872733315452</v>
      </c>
      <c r="EM315" s="335">
        <f t="shared" si="554"/>
        <v>0.21658171178065999</v>
      </c>
      <c r="EN315" s="335">
        <f t="shared" si="555"/>
        <v>0.14200533002195401</v>
      </c>
      <c r="EO315" s="335">
        <f t="shared" si="556"/>
        <v>8.8016804659711706E-2</v>
      </c>
      <c r="EP315" s="335">
        <f t="shared" si="557"/>
        <v>6.5736379947852003E-2</v>
      </c>
      <c r="EQ315" s="335">
        <f t="shared" si="558"/>
        <v>5.6635638117250503E-2</v>
      </c>
      <c r="ER315" s="335">
        <f t="shared" si="559"/>
        <v>5.4115247223223299E-2</v>
      </c>
      <c r="ES315" s="335">
        <f t="shared" si="560"/>
        <v>5.2826207223764E-2</v>
      </c>
      <c r="ET315" s="335">
        <f t="shared" si="561"/>
        <v>5.5587065527563068E-2</v>
      </c>
      <c r="EU315" s="335">
        <f t="shared" si="562"/>
        <v>8.2552586035919695E-3</v>
      </c>
      <c r="EV315" s="335">
        <f t="shared" si="563"/>
        <v>7.9482131517538395E-3</v>
      </c>
      <c r="EW315" s="335">
        <f t="shared" si="564"/>
        <v>6.4190305556059996E-3</v>
      </c>
      <c r="EX315" s="335">
        <f t="shared" si="565"/>
        <v>5.4616828003907899E-3</v>
      </c>
      <c r="EY315" s="335">
        <f t="shared" si="566"/>
        <v>4.7275285851957304E-3</v>
      </c>
      <c r="EZ315" s="335">
        <f t="shared" si="567"/>
        <v>4.3136734611450098E-3</v>
      </c>
      <c r="FA315" s="335">
        <f t="shared" si="568"/>
        <v>4.1291858052272803E-3</v>
      </c>
      <c r="FB315" s="335">
        <f t="shared" si="569"/>
        <v>4.0635983922117898E-3</v>
      </c>
      <c r="FC315" s="335">
        <f t="shared" si="570"/>
        <v>4.0393864318059199E-3</v>
      </c>
      <c r="FD315" s="335">
        <f t="shared" si="571"/>
        <v>1.3041984458904573E-3</v>
      </c>
      <c r="FE315" s="335">
        <f t="shared" si="572"/>
        <v>8.1828643727713493E-2</v>
      </c>
      <c r="FF315" s="335">
        <f t="shared" si="573"/>
        <v>7.6175839057221195E-2</v>
      </c>
      <c r="FG315" s="335">
        <f t="shared" si="574"/>
        <v>8.1302809072104507E-2</v>
      </c>
      <c r="FH315" s="335">
        <f t="shared" si="575"/>
        <v>7.9561688690416299E-2</v>
      </c>
      <c r="FI315" s="335">
        <f t="shared" si="576"/>
        <v>7.7910530261031605E-2</v>
      </c>
      <c r="FJ315" s="335">
        <f t="shared" si="577"/>
        <v>7.6590334474495605E-2</v>
      </c>
      <c r="FK315" s="335">
        <f t="shared" si="578"/>
        <v>7.5767938917924701E-2</v>
      </c>
      <c r="FL315" s="335">
        <f t="shared" si="579"/>
        <v>7.5353710070808794E-2</v>
      </c>
      <c r="FM315" s="335">
        <f t="shared" si="580"/>
        <v>7.5117977052891499E-2</v>
      </c>
      <c r="FN315" s="335">
        <f t="shared" si="581"/>
        <v>3.2948538923667892E-2</v>
      </c>
      <c r="FO315" s="335">
        <f t="shared" si="582"/>
        <v>2.1998193760633E-2</v>
      </c>
      <c r="FP315" s="335">
        <f t="shared" si="583"/>
        <v>1.6997575378008601E-2</v>
      </c>
      <c r="FQ315" s="335">
        <f t="shared" si="584"/>
        <v>1.6580879412419602E-2</v>
      </c>
      <c r="FR315" s="335">
        <f t="shared" si="585"/>
        <v>1.5040645169031801E-2</v>
      </c>
      <c r="FS315" s="335">
        <f t="shared" si="586"/>
        <v>1.35799610150696E-2</v>
      </c>
      <c r="FT315" s="335">
        <f t="shared" si="587"/>
        <v>1.24120667817219E-2</v>
      </c>
      <c r="FU315" s="335">
        <f t="shared" si="588"/>
        <v>1.16845073314224E-2</v>
      </c>
      <c r="FV315" s="335">
        <f t="shared" si="589"/>
        <v>1.1318096390010799E-2</v>
      </c>
      <c r="FW315" s="335">
        <f t="shared" si="590"/>
        <v>1.1109456757731499E-2</v>
      </c>
      <c r="FX315" s="335">
        <f t="shared" si="591"/>
        <v>6.6026126062260432E-3</v>
      </c>
    </row>
    <row r="316" spans="1:180" x14ac:dyDescent="0.2">
      <c r="A316" s="305" t="str">
        <f>_xlfn.CONCAT(IF(LEFT(TRIM(A315),1)="*", "*R", "R"), 1+RIGHT(TRIM(A315),1))</f>
        <v>R3</v>
      </c>
      <c r="B316" s="305" t="str">
        <f t="shared" ref="B316:B319" si="613">B315</f>
        <v>TLCLPGX11</v>
      </c>
      <c r="C316" s="305" t="str">
        <f t="shared" ref="C316:C319" si="614">C315</f>
        <v>TL.LPGX.C.LPGX.2011</v>
      </c>
      <c r="D316" s="301" t="str">
        <f t="shared" ref="D316:D319" si="615">D315</f>
        <v>bn-vmt, bn-vmt/a</v>
      </c>
      <c r="E316" s="301" t="str">
        <f t="shared" ref="E316:E319" si="616">E315</f>
        <v>TRNLPGX</v>
      </c>
      <c r="F316" s="301" t="str">
        <f t="shared" ref="F316:F319" si="617">F315</f>
        <v>TL</v>
      </c>
      <c r="G316" s="315" t="s">
        <v>815</v>
      </c>
      <c r="H316" s="315" t="s">
        <v>814</v>
      </c>
      <c r="I316" s="315">
        <v>1</v>
      </c>
      <c r="J316" s="315" t="str">
        <f t="shared" si="592"/>
        <v>Compact car-GSL</v>
      </c>
      <c r="K316" s="335">
        <f>$I316*IF($G316="Pickup", SUMIFS(NewEmisData!E:E, NewEmisData!$A:$A, "Pickup", NewEmisData!$B:$B, $A316, NewEmisData!$C:$C, $H316, NewEmisData!$D:$D, K$2), SUMIFS(NewEmisData!E:E, NewEmisData!$A:$A, "LDV", NewEmisData!$B:$B, $A316, NewEmisData!$C:$C, $H316, NewEmisData!$D:$D, K$2))</f>
        <v>437.85746964693402</v>
      </c>
      <c r="L316" s="335">
        <f>$I316*IF($G316="Pickup", SUMIFS(NewEmisData!F:F, NewEmisData!$A:$A, "Pickup", NewEmisData!$B:$B, $A316, NewEmisData!$C:$C, $H316, NewEmisData!$D:$D, L$2), SUMIFS(NewEmisData!F:F, NewEmisData!$A:$A, "LDV", NewEmisData!$B:$B, $A316, NewEmisData!$C:$C, $H316, NewEmisData!$D:$D, L$2))</f>
        <v>424.609883045034</v>
      </c>
      <c r="M316" s="335">
        <f>$I316*IF($G316="Pickup", SUMIFS(NewEmisData!G:G, NewEmisData!$A:$A, "Pickup", NewEmisData!$B:$B, $A316, NewEmisData!$C:$C, $H316, NewEmisData!$D:$D, M$2), SUMIFS(NewEmisData!G:G, NewEmisData!$A:$A, "LDV", NewEmisData!$B:$B, $A316, NewEmisData!$C:$C, $H316, NewEmisData!$D:$D, M$2))</f>
        <v>389.26792072260798</v>
      </c>
      <c r="N316" s="335">
        <f>$I316*IF($G316="Pickup", SUMIFS(NewEmisData!H:H, NewEmisData!$A:$A, "Pickup", NewEmisData!$B:$B, $A316, NewEmisData!$C:$C, $H316, NewEmisData!$D:$D, N$2), SUMIFS(NewEmisData!H:H, NewEmisData!$A:$A, "LDV", NewEmisData!$B:$B, $A316, NewEmisData!$C:$C, $H316, NewEmisData!$D:$D, N$2))</f>
        <v>331.09003080375697</v>
      </c>
      <c r="O316" s="335">
        <f>$I316*IF($G316="Pickup", SUMIFS(NewEmisData!I:I, NewEmisData!$A:$A, "Pickup", NewEmisData!$B:$B, $A316, NewEmisData!$C:$C, $H316, NewEmisData!$D:$D, O$2), SUMIFS(NewEmisData!I:I, NewEmisData!$A:$A, "LDV", NewEmisData!$B:$B, $A316, NewEmisData!$C:$C, $H316, NewEmisData!$D:$D, O$2))</f>
        <v>286.46929869872997</v>
      </c>
      <c r="P316" s="335">
        <f>$I316*IF($G316="Pickup", SUMIFS(NewEmisData!J:J, NewEmisData!$A:$A, "Pickup", NewEmisData!$B:$B, $A316, NewEmisData!$C:$C, $H316, NewEmisData!$D:$D, P$2), SUMIFS(NewEmisData!J:J, NewEmisData!$A:$A, "LDV", NewEmisData!$B:$B, $A316, NewEmisData!$C:$C, $H316, NewEmisData!$D:$D, P$2))</f>
        <v>261.33080310252802</v>
      </c>
      <c r="Q316" s="335">
        <f>$I316*IF($G316="Pickup", SUMIFS(NewEmisData!K:K, NewEmisData!$A:$A, "Pickup", NewEmisData!$B:$B, $A316, NewEmisData!$C:$C, $H316, NewEmisData!$D:$D, Q$2), SUMIFS(NewEmisData!K:K, NewEmisData!$A:$A, "LDV", NewEmisData!$B:$B, $A316, NewEmisData!$C:$C, $H316, NewEmisData!$D:$D, Q$2))</f>
        <v>250.12665030232699</v>
      </c>
      <c r="R316" s="335">
        <f>$I316*IF($G316="Pickup", SUMIFS(NewEmisData!L:L, NewEmisData!$A:$A, "Pickup", NewEmisData!$B:$B, $A316, NewEmisData!$C:$C, $H316, NewEmisData!$D:$D, R$2), SUMIFS(NewEmisData!L:L, NewEmisData!$A:$A, "LDV", NewEmisData!$B:$B, $A316, NewEmisData!$C:$C, $H316, NewEmisData!$D:$D, R$2))</f>
        <v>246.146486551527</v>
      </c>
      <c r="S316" s="335">
        <f>$I316*IF($G316="Pickup", SUMIFS(NewEmisData!M:M, NewEmisData!$A:$A, "Pickup", NewEmisData!$B:$B, $A316, NewEmisData!$C:$C, $H316, NewEmisData!$D:$D, S$2), SUMIFS(NewEmisData!M:M, NewEmisData!$A:$A, "LDV", NewEmisData!$B:$B, $A316, NewEmisData!$C:$C, $H316, NewEmisData!$D:$D, S$2))</f>
        <v>244.677818234341</v>
      </c>
      <c r="T316" s="335">
        <v>0.20692409258864139</v>
      </c>
      <c r="U316" s="335">
        <f>$I316*IF($G316="Pickup", SUMIFS(NewEmisData!E:E, NewEmisData!$A:$A, "Pickup", NewEmisData!$B:$B, $A316, NewEmisData!$C:$C, $H316, NewEmisData!$D:$D, U$2), SUMIFS(NewEmisData!E:E, NewEmisData!$A:$A, "LDV", NewEmisData!$B:$B, $A316, NewEmisData!$C:$C, $H316, NewEmisData!$D:$D, U$2))</f>
        <v>0.78000130642291299</v>
      </c>
      <c r="V316" s="335">
        <f>$I316*IF($G316="Pickup", SUMIFS(NewEmisData!F:F, NewEmisData!$A:$A, "Pickup", NewEmisData!$B:$B, $A316, NewEmisData!$C:$C, $H316, NewEmisData!$D:$D, V$2), SUMIFS(NewEmisData!F:F, NewEmisData!$A:$A, "LDV", NewEmisData!$B:$B, $A316, NewEmisData!$C:$C, $H316, NewEmisData!$D:$D, V$2))</f>
        <v>0.323605278282381</v>
      </c>
      <c r="W316" s="335">
        <f>$I316*IF($G316="Pickup", SUMIFS(NewEmisData!G:G, NewEmisData!$A:$A, "Pickup", NewEmisData!$B:$B, $A316, NewEmisData!$C:$C, $H316, NewEmisData!$D:$D, W$2), SUMIFS(NewEmisData!G:G, NewEmisData!$A:$A, "LDV", NewEmisData!$B:$B, $A316, NewEmisData!$C:$C, $H316, NewEmisData!$D:$D, W$2))</f>
        <v>0.19152446532377701</v>
      </c>
      <c r="X316" s="335">
        <f>$I316*IF($G316="Pickup", SUMIFS(NewEmisData!H:H, NewEmisData!$A:$A, "Pickup", NewEmisData!$B:$B, $A316, NewEmisData!$C:$C, $H316, NewEmisData!$D:$D, X$2), SUMIFS(NewEmisData!H:H, NewEmisData!$A:$A, "LDV", NewEmisData!$B:$B, $A316, NewEmisData!$C:$C, $H316, NewEmisData!$D:$D, X$2))</f>
        <v>0.12537127832280801</v>
      </c>
      <c r="Y316" s="335">
        <f>$I316*IF($G316="Pickup", SUMIFS(NewEmisData!I:I, NewEmisData!$A:$A, "Pickup", NewEmisData!$B:$B, $A316, NewEmisData!$C:$C, $H316, NewEmisData!$D:$D, Y$2), SUMIFS(NewEmisData!I:I, NewEmisData!$A:$A, "LDV", NewEmisData!$B:$B, $A316, NewEmisData!$C:$C, $H316, NewEmisData!$D:$D, Y$2))</f>
        <v>7.6671766649271E-2</v>
      </c>
      <c r="Z316" s="335">
        <f>$I316*IF($G316="Pickup", SUMIFS(NewEmisData!J:J, NewEmisData!$A:$A, "Pickup", NewEmisData!$B:$B, $A316, NewEmisData!$C:$C, $H316, NewEmisData!$D:$D, Z$2), SUMIFS(NewEmisData!J:J, NewEmisData!$A:$A, "LDV", NewEmisData!$B:$B, $A316, NewEmisData!$C:$C, $H316, NewEmisData!$D:$D, Z$2))</f>
        <v>5.7019026656941203E-2</v>
      </c>
      <c r="AA316" s="335">
        <f>$I316*IF($G316="Pickup", SUMIFS(NewEmisData!K:K, NewEmisData!$A:$A, "Pickup", NewEmisData!$B:$B, $A316, NewEmisData!$C:$C, $H316, NewEmisData!$D:$D, AA$2), SUMIFS(NewEmisData!K:K, NewEmisData!$A:$A, "LDV", NewEmisData!$B:$B, $A316, NewEmisData!$C:$C, $H316, NewEmisData!$D:$D, AA$2))</f>
        <v>4.8823281713844202E-2</v>
      </c>
      <c r="AB316" s="335">
        <f>$I316*IF($G316="Pickup", SUMIFS(NewEmisData!L:L, NewEmisData!$A:$A, "Pickup", NewEmisData!$B:$B, $A316, NewEmisData!$C:$C, $H316, NewEmisData!$D:$D, AB$2), SUMIFS(NewEmisData!L:L, NewEmisData!$A:$A, "LDV", NewEmisData!$B:$B, $A316, NewEmisData!$C:$C, $H316, NewEmisData!$D:$D, AB$2))</f>
        <v>4.6542407484685501E-2</v>
      </c>
      <c r="AC316" s="335">
        <f>$I316*IF($G316="Pickup", SUMIFS(NewEmisData!M:M, NewEmisData!$A:$A, "Pickup", NewEmisData!$B:$B, $A316, NewEmisData!$C:$C, $H316, NewEmisData!$D:$D, AC$2), SUMIFS(NewEmisData!M:M, NewEmisData!$A:$A, "LDV", NewEmisData!$B:$B, $A316, NewEmisData!$C:$C, $H316, NewEmisData!$D:$D, AC$2))</f>
        <v>4.5415311435121702E-2</v>
      </c>
      <c r="AD316" s="335">
        <v>5.5587065527563068E-2</v>
      </c>
      <c r="AE316" s="335">
        <f>$I316*IF($G316="Pickup", SUMIFS(NewEmisData!E:E, NewEmisData!$A:$A, "Pickup", NewEmisData!$B:$B, $A316, NewEmisData!$C:$C, $H316, NewEmisData!$D:$D, AE$2), SUMIFS(NewEmisData!E:E, NewEmisData!$A:$A, "LDV", NewEmisData!$B:$B, $A316, NewEmisData!$C:$C, $H316, NewEmisData!$D:$D, AE$2))</f>
        <v>7.5764719154140002E-3</v>
      </c>
      <c r="AF316" s="335">
        <f>$I316*IF($G316="Pickup", SUMIFS(NewEmisData!F:F, NewEmisData!$A:$A, "Pickup", NewEmisData!$B:$B, $A316, NewEmisData!$C:$C, $H316, NewEmisData!$D:$D, AF$2), SUMIFS(NewEmisData!F:F, NewEmisData!$A:$A, "LDV", NewEmisData!$B:$B, $A316, NewEmisData!$C:$C, $H316, NewEmisData!$D:$D, AF$2))</f>
        <v>7.3472400077695399E-3</v>
      </c>
      <c r="AG316" s="335">
        <f>$I316*IF($G316="Pickup", SUMIFS(NewEmisData!G:G, NewEmisData!$A:$A, "Pickup", NewEmisData!$B:$B, $A316, NewEmisData!$C:$C, $H316, NewEmisData!$D:$D, AG$2), SUMIFS(NewEmisData!G:G, NewEmisData!$A:$A, "LDV", NewEmisData!$B:$B, $A316, NewEmisData!$C:$C, $H316, NewEmisData!$D:$D, AG$2))</f>
        <v>5.5842494055705696E-3</v>
      </c>
      <c r="AH316" s="335">
        <f>$I316*IF($G316="Pickup", SUMIFS(NewEmisData!H:H, NewEmisData!$A:$A, "Pickup", NewEmisData!$B:$B, $A316, NewEmisData!$C:$C, $H316, NewEmisData!$D:$D, AH$2), SUMIFS(NewEmisData!H:H, NewEmisData!$A:$A, "LDV", NewEmisData!$B:$B, $A316, NewEmisData!$C:$C, $H316, NewEmisData!$D:$D, AH$2))</f>
        <v>4.7496587466809804E-3</v>
      </c>
      <c r="AI316" s="335">
        <f>$I316*IF($G316="Pickup", SUMIFS(NewEmisData!I:I, NewEmisData!$A:$A, "Pickup", NewEmisData!$B:$B, $A316, NewEmisData!$C:$C, $H316, NewEmisData!$D:$D, AI$2), SUMIFS(NewEmisData!I:I, NewEmisData!$A:$A, "LDV", NewEmisData!$B:$B, $A316, NewEmisData!$C:$C, $H316, NewEmisData!$D:$D, AI$2))</f>
        <v>4.1095518958717504E-3</v>
      </c>
      <c r="AJ316" s="335">
        <f>$I316*IF($G316="Pickup", SUMIFS(NewEmisData!J:J, NewEmisData!$A:$A, "Pickup", NewEmisData!$B:$B, $A316, NewEmisData!$C:$C, $H316, NewEmisData!$D:$D, AJ$2), SUMIFS(NewEmisData!J:J, NewEmisData!$A:$A, "LDV", NewEmisData!$B:$B, $A316, NewEmisData!$C:$C, $H316, NewEmisData!$D:$D, AJ$2))</f>
        <v>3.7489264773323799E-3</v>
      </c>
      <c r="AK316" s="335">
        <f>$I316*IF($G316="Pickup", SUMIFS(NewEmisData!K:K, NewEmisData!$A:$A, "Pickup", NewEmisData!$B:$B, $A316, NewEmisData!$C:$C, $H316, NewEmisData!$D:$D, AK$2), SUMIFS(NewEmisData!K:K, NewEmisData!$A:$A, "LDV", NewEmisData!$B:$B, $A316, NewEmisData!$C:$C, $H316, NewEmisData!$D:$D, AK$2))</f>
        <v>3.5881959766524201E-3</v>
      </c>
      <c r="AL316" s="335">
        <f>$I316*IF($G316="Pickup", SUMIFS(NewEmisData!L:L, NewEmisData!$A:$A, "Pickup", NewEmisData!$B:$B, $A316, NewEmisData!$C:$C, $H316, NewEmisData!$D:$D, AL$2), SUMIFS(NewEmisData!L:L, NewEmisData!$A:$A, "LDV", NewEmisData!$B:$B, $A316, NewEmisData!$C:$C, $H316, NewEmisData!$D:$D, AL$2))</f>
        <v>3.5311006464952199E-3</v>
      </c>
      <c r="AM316" s="335">
        <f>$I316*IF($G316="Pickup", SUMIFS(NewEmisData!M:M, NewEmisData!$A:$A, "Pickup", NewEmisData!$B:$B, $A316, NewEmisData!$C:$C, $H316, NewEmisData!$D:$D, AM$2), SUMIFS(NewEmisData!M:M, NewEmisData!$A:$A, "LDV", NewEmisData!$B:$B, $A316, NewEmisData!$C:$C, $H316, NewEmisData!$D:$D, AM$2))</f>
        <v>3.5100309709840301E-3</v>
      </c>
      <c r="AN316" s="335">
        <v>1.3041984458904573E-3</v>
      </c>
      <c r="AO316" s="335">
        <f>$I316*IF($G316="Pickup", SUMIFS(NewEmisData!E:E, NewEmisData!$A:$A, "Pickup", NewEmisData!$B:$B, $A316, NewEmisData!$C:$C, $H316, NewEmisData!$D:$D, AO$2), SUMIFS(NewEmisData!E:E, NewEmisData!$A:$A, "LDV", NewEmisData!$B:$B, $A316, NewEmisData!$C:$C, $H316, NewEmisData!$D:$D, AO$2))</f>
        <v>6.7831755328566196E-2</v>
      </c>
      <c r="AP316" s="335">
        <f>$I316*IF($G316="Pickup", SUMIFS(NewEmisData!F:F, NewEmisData!$A:$A, "Pickup", NewEmisData!$B:$B, $A316, NewEmisData!$C:$C, $H316, NewEmisData!$D:$D, AP$2), SUMIFS(NewEmisData!F:F, NewEmisData!$A:$A, "LDV", NewEmisData!$B:$B, $A316, NewEmisData!$C:$C, $H316, NewEmisData!$D:$D, AP$2))</f>
        <v>6.3250667156757298E-2</v>
      </c>
      <c r="AQ316" s="335">
        <f>$I316*IF($G316="Pickup", SUMIFS(NewEmisData!G:G, NewEmisData!$A:$A, "Pickup", NewEmisData!$B:$B, $A316, NewEmisData!$C:$C, $H316, NewEmisData!$D:$D, AQ$2), SUMIFS(NewEmisData!G:G, NewEmisData!$A:$A, "LDV", NewEmisData!$B:$B, $A316, NewEmisData!$C:$C, $H316, NewEmisData!$D:$D, AQ$2))</f>
        <v>6.2628417187727006E-2</v>
      </c>
      <c r="AR316" s="335">
        <f>$I316*IF($G316="Pickup", SUMIFS(NewEmisData!H:H, NewEmisData!$A:$A, "Pickup", NewEmisData!$B:$B, $A316, NewEmisData!$C:$C, $H316, NewEmisData!$D:$D, AR$2), SUMIFS(NewEmisData!H:H, NewEmisData!$A:$A, "LDV", NewEmisData!$B:$B, $A316, NewEmisData!$C:$C, $H316, NewEmisData!$D:$D, AR$2))</f>
        <v>6.1216981125607202E-2</v>
      </c>
      <c r="AS316" s="335">
        <f>$I316*IF($G316="Pickup", SUMIFS(NewEmisData!I:I, NewEmisData!$A:$A, "Pickup", NewEmisData!$B:$B, $A316, NewEmisData!$C:$C, $H316, NewEmisData!$D:$D, AS$2), SUMIFS(NewEmisData!I:I, NewEmisData!$A:$A, "LDV", NewEmisData!$B:$B, $A316, NewEmisData!$C:$C, $H316, NewEmisData!$D:$D, AS$2))</f>
        <v>5.9842025439809501E-2</v>
      </c>
      <c r="AT316" s="335">
        <f>$I316*IF($G316="Pickup", SUMIFS(NewEmisData!J:J, NewEmisData!$A:$A, "Pickup", NewEmisData!$B:$B, $A316, NewEmisData!$C:$C, $H316, NewEmisData!$D:$D, AT$2), SUMIFS(NewEmisData!J:J, NewEmisData!$A:$A, "LDV", NewEmisData!$B:$B, $A316, NewEmisData!$C:$C, $H316, NewEmisData!$D:$D, AT$2))</f>
        <v>5.8761885691048198E-2</v>
      </c>
      <c r="AU316" s="335">
        <f>$I316*IF($G316="Pickup", SUMIFS(NewEmisData!K:K, NewEmisData!$A:$A, "Pickup", NewEmisData!$B:$B, $A316, NewEmisData!$C:$C, $H316, NewEmisData!$D:$D, AU$2), SUMIFS(NewEmisData!K:K, NewEmisData!$A:$A, "LDV", NewEmisData!$B:$B, $A316, NewEmisData!$C:$C, $H316, NewEmisData!$D:$D, AU$2))</f>
        <v>5.8072078083983E-2</v>
      </c>
      <c r="AV316" s="335">
        <f>$I316*IF($G316="Pickup", SUMIFS(NewEmisData!L:L, NewEmisData!$A:$A, "Pickup", NewEmisData!$B:$B, $A316, NewEmisData!$C:$C, $H316, NewEmisData!$D:$D, AV$2), SUMIFS(NewEmisData!L:L, NewEmisData!$A:$A, "LDV", NewEmisData!$B:$B, $A316, NewEmisData!$C:$C, $H316, NewEmisData!$D:$D, AV$2))</f>
        <v>5.7726484266030297E-2</v>
      </c>
      <c r="AW316" s="335">
        <f>$I316*IF($G316="Pickup", SUMIFS(NewEmisData!M:M, NewEmisData!$A:$A, "Pickup", NewEmisData!$B:$B, $A316, NewEmisData!$C:$C, $H316, NewEmisData!$D:$D, AW$2), SUMIFS(NewEmisData!M:M, NewEmisData!$A:$A, "LDV", NewEmisData!$B:$B, $A316, NewEmisData!$C:$C, $H316, NewEmisData!$D:$D, AW$2))</f>
        <v>5.7530226905323702E-2</v>
      </c>
      <c r="AX316" s="335">
        <v>3.2948538923667892E-2</v>
      </c>
      <c r="AY316" s="335">
        <f>$I316*IF($G316="Pickup", SUMIFS(NewEmisData!E:E, NewEmisData!$A:$A, "Pickup", NewEmisData!$B:$B, $A316, NewEmisData!$C:$C, $H316, NewEmisData!$D:$D, AY$2), SUMIFS(NewEmisData!E:E, NewEmisData!$A:$A, "LDV", NewEmisData!$B:$B, $A316, NewEmisData!$C:$C, $H316, NewEmisData!$D:$D, AY$2))</f>
        <v>1.8324822567621701E-2</v>
      </c>
      <c r="AZ316" s="335">
        <f>$I316*IF($G316="Pickup", SUMIFS(NewEmisData!F:F, NewEmisData!$A:$A, "Pickup", NewEmisData!$B:$B, $A316, NewEmisData!$C:$C, $H316, NewEmisData!$D:$D, AZ$2), SUMIFS(NewEmisData!F:F, NewEmisData!$A:$A, "LDV", NewEmisData!$B:$B, $A316, NewEmisData!$C:$C, $H316, NewEmisData!$D:$D, AZ$2))</f>
        <v>1.4272294035055699E-2</v>
      </c>
      <c r="BA316" s="335">
        <f>$I316*IF($G316="Pickup", SUMIFS(NewEmisData!G:G, NewEmisData!$A:$A, "Pickup", NewEmisData!$B:$B, $A316, NewEmisData!$C:$C, $H316, NewEmisData!$D:$D, BA$2), SUMIFS(NewEmisData!G:G, NewEmisData!$A:$A, "LDV", NewEmisData!$B:$B, $A316, NewEmisData!$C:$C, $H316, NewEmisData!$D:$D, BA$2))</f>
        <v>1.3165752481838801E-2</v>
      </c>
      <c r="BB316" s="335">
        <f>$I316*IF($G316="Pickup", SUMIFS(NewEmisData!H:H, NewEmisData!$A:$A, "Pickup", NewEmisData!$B:$B, $A316, NewEmisData!$C:$C, $H316, NewEmisData!$D:$D, BB$2), SUMIFS(NewEmisData!H:H, NewEmisData!$A:$A, "LDV", NewEmisData!$B:$B, $A316, NewEmisData!$C:$C, $H316, NewEmisData!$D:$D, BB$2))</f>
        <v>1.1917194849656599E-2</v>
      </c>
      <c r="BC316" s="335">
        <f>$I316*IF($G316="Pickup", SUMIFS(NewEmisData!I:I, NewEmisData!$A:$A, "Pickup", NewEmisData!$B:$B, $A316, NewEmisData!$C:$C, $H316, NewEmisData!$D:$D, BC$2), SUMIFS(NewEmisData!I:I, NewEmisData!$A:$A, "LDV", NewEmisData!$B:$B, $A316, NewEmisData!$C:$C, $H316, NewEmisData!$D:$D, BC$2))</f>
        <v>1.0700861948252101E-2</v>
      </c>
      <c r="BD316" s="335">
        <f>$I316*IF($G316="Pickup", SUMIFS(NewEmisData!J:J, NewEmisData!$A:$A, "Pickup", NewEmisData!$B:$B, $A316, NewEmisData!$C:$C, $H316, NewEmisData!$D:$D, BD$2), SUMIFS(NewEmisData!J:J, NewEmisData!$A:$A, "LDV", NewEmisData!$B:$B, $A316, NewEmisData!$C:$C, $H316, NewEmisData!$D:$D, BD$2))</f>
        <v>9.7453521893521699E-3</v>
      </c>
      <c r="BE316" s="335">
        <f>$I316*IF($G316="Pickup", SUMIFS(NewEmisData!K:K, NewEmisData!$A:$A, "Pickup", NewEmisData!$B:$B, $A316, NewEmisData!$C:$C, $H316, NewEmisData!$D:$D, BE$2), SUMIFS(NewEmisData!K:K, NewEmisData!$A:$A, "LDV", NewEmisData!$B:$B, $A316, NewEmisData!$C:$C, $H316, NewEmisData!$D:$D, BE$2))</f>
        <v>9.1351470976244707E-3</v>
      </c>
      <c r="BF316" s="335">
        <f>$I316*IF($G316="Pickup", SUMIFS(NewEmisData!L:L, NewEmisData!$A:$A, "Pickup", NewEmisData!$B:$B, $A316, NewEmisData!$C:$C, $H316, NewEmisData!$D:$D, BF$2), SUMIFS(NewEmisData!L:L, NewEmisData!$A:$A, "LDV", NewEmisData!$B:$B, $A316, NewEmisData!$C:$C, $H316, NewEmisData!$D:$D, BF$2))</f>
        <v>8.8293874131557606E-3</v>
      </c>
      <c r="BG316" s="335">
        <f>$I316*IF($G316="Pickup", SUMIFS(NewEmisData!M:M, NewEmisData!$A:$A, "Pickup", NewEmisData!$B:$B, $A316, NewEmisData!$C:$C, $H316, NewEmisData!$D:$D, BG$2), SUMIFS(NewEmisData!M:M, NewEmisData!$A:$A, "LDV", NewEmisData!$B:$B, $A316, NewEmisData!$C:$C, $H316, NewEmisData!$D:$D, BG$2))</f>
        <v>8.6558174466142106E-3</v>
      </c>
      <c r="BH316" s="335">
        <v>6.6026126062260432E-3</v>
      </c>
      <c r="BI316" s="335">
        <f>$I316*IF($G316="Pickup", SUMIFS(NewEmisData!E:E, NewEmisData!$A:$A, "Pickup", NewEmisData!$B:$B, $A316, NewEmisData!$C:$C, $H316, NewEmisData!$D:$D, BI$2), SUMIFS(NewEmisData!E:E, NewEmisData!$A:$A, "LDV", NewEmisData!$B:$B, $A316, NewEmisData!$C:$C, $H316, NewEmisData!$D:$D, BI$2))</f>
        <v>5.6341971782511804</v>
      </c>
      <c r="BJ316" s="335">
        <f>$I316*IF($G316="Pickup", SUMIFS(NewEmisData!F:F, NewEmisData!$A:$A, "Pickup", NewEmisData!$B:$B, $A316, NewEmisData!$C:$C, $H316, NewEmisData!$D:$D, BJ$2), SUMIFS(NewEmisData!F:F, NewEmisData!$A:$A, "LDV", NewEmisData!$B:$B, $A316, NewEmisData!$C:$C, $H316, NewEmisData!$D:$D, BJ$2))</f>
        <v>3.2912080717511998</v>
      </c>
      <c r="BK316" s="335">
        <f>$I316*IF($G316="Pickup", SUMIFS(NewEmisData!G:G, NewEmisData!$A:$A, "Pickup", NewEmisData!$B:$B, $A316, NewEmisData!$C:$C, $H316, NewEmisData!$D:$D, BK$2), SUMIFS(NewEmisData!G:G, NewEmisData!$A:$A, "LDV", NewEmisData!$B:$B, $A316, NewEmisData!$C:$C, $H316, NewEmisData!$D:$D, BK$2))</f>
        <v>2.5038449092773698</v>
      </c>
      <c r="BL316" s="335">
        <f>$I316*IF($G316="Pickup", SUMIFS(NewEmisData!H:H, NewEmisData!$A:$A, "Pickup", NewEmisData!$B:$B, $A316, NewEmisData!$C:$C, $H316, NewEmisData!$D:$D, BL$2), SUMIFS(NewEmisData!H:H, NewEmisData!$A:$A, "LDV", NewEmisData!$B:$B, $A316, NewEmisData!$C:$C, $H316, NewEmisData!$D:$D, BL$2))</f>
        <v>1.9586302072503601</v>
      </c>
      <c r="BM316" s="335">
        <f>$I316*IF($G316="Pickup", SUMIFS(NewEmisData!I:I, NewEmisData!$A:$A, "Pickup", NewEmisData!$B:$B, $A316, NewEmisData!$C:$C, $H316, NewEmisData!$D:$D, BM$2), SUMIFS(NewEmisData!I:I, NewEmisData!$A:$A, "LDV", NewEmisData!$B:$B, $A316, NewEmisData!$C:$C, $H316, NewEmisData!$D:$D, BM$2))</f>
        <v>1.4188080704430199</v>
      </c>
      <c r="BN316" s="335">
        <f>$I316*IF($G316="Pickup", SUMIFS(NewEmisData!J:J, NewEmisData!$A:$A, "Pickup", NewEmisData!$B:$B, $A316, NewEmisData!$C:$C, $H316, NewEmisData!$D:$D, BN$2), SUMIFS(NewEmisData!J:J, NewEmisData!$A:$A, "LDV", NewEmisData!$B:$B, $A316, NewEmisData!$C:$C, $H316, NewEmisData!$D:$D, BN$2))</f>
        <v>1.12295829909247</v>
      </c>
      <c r="BO316" s="335">
        <f>$I316*IF($G316="Pickup", SUMIFS(NewEmisData!K:K, NewEmisData!$A:$A, "Pickup", NewEmisData!$B:$B, $A316, NewEmisData!$C:$C, $H316, NewEmisData!$D:$D, BO$2), SUMIFS(NewEmisData!K:K, NewEmisData!$A:$A, "LDV", NewEmisData!$B:$B, $A316, NewEmisData!$C:$C, $H316, NewEmisData!$D:$D, BO$2))</f>
        <v>0.98917470890575399</v>
      </c>
      <c r="BP316" s="335">
        <f>$I316*IF($G316="Pickup", SUMIFS(NewEmisData!L:L, NewEmisData!$A:$A, "Pickup", NewEmisData!$B:$B, $A316, NewEmisData!$C:$C, $H316, NewEmisData!$D:$D, BP$2), SUMIFS(NewEmisData!L:L, NewEmisData!$A:$A, "LDV", NewEmisData!$B:$B, $A316, NewEmisData!$C:$C, $H316, NewEmisData!$D:$D, BP$2))</f>
        <v>0.94587291374607996</v>
      </c>
      <c r="BQ316" s="335">
        <f>$I316*IF($G316="Pickup", SUMIFS(NewEmisData!M:M, NewEmisData!$A:$A, "Pickup", NewEmisData!$B:$B, $A316, NewEmisData!$C:$C, $H316, NewEmisData!$D:$D, BQ$2), SUMIFS(NewEmisData!M:M, NewEmisData!$A:$A, "LDV", NewEmisData!$B:$B, $A316, NewEmisData!$C:$C, $H316, NewEmisData!$D:$D, BQ$2))</f>
        <v>0.91886504762322097</v>
      </c>
      <c r="BR316" s="335">
        <v>1.5622001678221484</v>
      </c>
      <c r="BS316" s="335">
        <f>$I316*IF($G316="Pickup", SUMIFS(NewEmisData!E:E, NewEmisData!$A:$A, "Pickup", NewEmisData!$B:$B, $A316, NewEmisData!$C:$C, $H316, NewEmisData!$D:$D, BS$2), SUMIFS(NewEmisData!E:E, NewEmisData!$A:$A, "LDV", NewEmisData!$B:$B, $A316, NewEmisData!$C:$C, $H316, NewEmisData!$D:$D, BS$2))</f>
        <v>0.64604041020523395</v>
      </c>
      <c r="BT316" s="335">
        <f>$I316*IF($G316="Pickup", SUMIFS(NewEmisData!F:F, NewEmisData!$A:$A, "Pickup", NewEmisData!$B:$B, $A316, NewEmisData!$C:$C, $H316, NewEmisData!$D:$D, BT$2), SUMIFS(NewEmisData!F:F, NewEmisData!$A:$A, "LDV", NewEmisData!$B:$B, $A316, NewEmisData!$C:$C, $H316, NewEmisData!$D:$D, BT$2))</f>
        <v>0.33711601886070303</v>
      </c>
      <c r="BU316" s="335">
        <f>$I316*IF($G316="Pickup", SUMIFS(NewEmisData!G:G, NewEmisData!$A:$A, "Pickup", NewEmisData!$B:$B, $A316, NewEmisData!$C:$C, $H316, NewEmisData!$D:$D, BU$2), SUMIFS(NewEmisData!G:G, NewEmisData!$A:$A, "LDV", NewEmisData!$B:$B, $A316, NewEmisData!$C:$C, $H316, NewEmisData!$D:$D, BU$2))</f>
        <v>0.24835485029207899</v>
      </c>
      <c r="BV316" s="335">
        <f>$I316*IF($G316="Pickup", SUMIFS(NewEmisData!H:H, NewEmisData!$A:$A, "Pickup", NewEmisData!$B:$B, $A316, NewEmisData!$C:$C, $H316, NewEmisData!$D:$D, BV$2), SUMIFS(NewEmisData!H:H, NewEmisData!$A:$A, "LDV", NewEmisData!$B:$B, $A316, NewEmisData!$C:$C, $H316, NewEmisData!$D:$D, BV$2))</f>
        <v>0.20063726173746699</v>
      </c>
      <c r="BW316" s="335">
        <f>$I316*IF($G316="Pickup", SUMIFS(NewEmisData!I:I, NewEmisData!$A:$A, "Pickup", NewEmisData!$B:$B, $A316, NewEmisData!$C:$C, $H316, NewEmisData!$D:$D, BW$2), SUMIFS(NewEmisData!I:I, NewEmisData!$A:$A, "LDV", NewEmisData!$B:$B, $A316, NewEmisData!$C:$C, $H316, NewEmisData!$D:$D, BW$2))</f>
        <v>0.148388069930526</v>
      </c>
      <c r="BX316" s="335">
        <f>$I316*IF($G316="Pickup", SUMIFS(NewEmisData!J:J, NewEmisData!$A:$A, "Pickup", NewEmisData!$B:$B, $A316, NewEmisData!$C:$C, $H316, NewEmisData!$D:$D, BX$2), SUMIFS(NewEmisData!J:J, NewEmisData!$A:$A, "LDV", NewEmisData!$B:$B, $A316, NewEmisData!$C:$C, $H316, NewEmisData!$D:$D, BX$2))</f>
        <v>0.12460657527841699</v>
      </c>
      <c r="BY316" s="335">
        <f>$I316*IF($G316="Pickup", SUMIFS(NewEmisData!K:K, NewEmisData!$A:$A, "Pickup", NewEmisData!$B:$B, $A316, NewEmisData!$C:$C, $H316, NewEmisData!$D:$D, BY$2), SUMIFS(NewEmisData!K:K, NewEmisData!$A:$A, "LDV", NewEmisData!$B:$B, $A316, NewEmisData!$C:$C, $H316, NewEmisData!$D:$D, BY$2))</f>
        <v>0.11177610097077099</v>
      </c>
      <c r="BZ316" s="335">
        <f>$I316*IF($G316="Pickup", SUMIFS(NewEmisData!L:L, NewEmisData!$A:$A, "Pickup", NewEmisData!$B:$B, $A316, NewEmisData!$C:$C, $H316, NewEmisData!$D:$D, BZ$2), SUMIFS(NewEmisData!L:L, NewEmisData!$A:$A, "LDV", NewEmisData!$B:$B, $A316, NewEmisData!$C:$C, $H316, NewEmisData!$D:$D, BZ$2))</f>
        <v>0.10678198489299399</v>
      </c>
      <c r="CA316" s="335">
        <f>$I316*IF($G316="Pickup", SUMIFS(NewEmisData!M:M, NewEmisData!$A:$A, "Pickup", NewEmisData!$B:$B, $A316, NewEmisData!$C:$C, $H316, NewEmisData!$D:$D, CA$2), SUMIFS(NewEmisData!M:M, NewEmisData!$A:$A, "LDV", NewEmisData!$B:$B, $A316, NewEmisData!$C:$C, $H316, NewEmisData!$D:$D, CA$2))</f>
        <v>0.102788686456563</v>
      </c>
      <c r="CB316" s="335">
        <v>0.11295846897695311</v>
      </c>
      <c r="CC316" s="335">
        <f>$I316*IF($G316="Pickup", SUMIFS(NewEmisData!E:E, NewEmisData!$A:$A, "Pickup", NewEmisData!$B:$B, $A316, NewEmisData!$C:$C, $H316, NewEmisData!$D:$D, CC$2), SUMIFS(NewEmisData!E:E, NewEmisData!$A:$A, "LDV", NewEmisData!$B:$B, $A316, NewEmisData!$C:$C, $H316, NewEmisData!$D:$D, CC$2))</f>
        <v>4.5186599160421101E-2</v>
      </c>
      <c r="CD316" s="335">
        <f>$I316*IF($G316="Pickup", SUMIFS(NewEmisData!F:F, NewEmisData!$A:$A, "Pickup", NewEmisData!$B:$B, $A316, NewEmisData!$C:$C, $H316, NewEmisData!$D:$D, CD$2), SUMIFS(NewEmisData!F:F, NewEmisData!$A:$A, "LDV", NewEmisData!$B:$B, $A316, NewEmisData!$C:$C, $H316, NewEmisData!$D:$D, CD$2))</f>
        <v>3.0321042660064499E-2</v>
      </c>
      <c r="CE316" s="335">
        <f>$I316*IF($G316="Pickup", SUMIFS(NewEmisData!G:G, NewEmisData!$A:$A, "Pickup", NewEmisData!$B:$B, $A316, NewEmisData!$C:$C, $H316, NewEmisData!$D:$D, CE$2), SUMIFS(NewEmisData!G:G, NewEmisData!$A:$A, "LDV", NewEmisData!$B:$B, $A316, NewEmisData!$C:$C, $H316, NewEmisData!$D:$D, CE$2))</f>
        <v>2.5916716030162101E-2</v>
      </c>
      <c r="CF316" s="335">
        <f>$I316*IF($G316="Pickup", SUMIFS(NewEmisData!H:H, NewEmisData!$A:$A, "Pickup", NewEmisData!$B:$B, $A316, NewEmisData!$C:$C, $H316, NewEmisData!$D:$D, CF$2), SUMIFS(NewEmisData!H:H, NewEmisData!$A:$A, "LDV", NewEmisData!$B:$B, $A316, NewEmisData!$C:$C, $H316, NewEmisData!$D:$D, CF$2))</f>
        <v>2.4735955589537201E-2</v>
      </c>
      <c r="CG316" s="335">
        <f>$I316*IF($G316="Pickup", SUMIFS(NewEmisData!I:I, NewEmisData!$A:$A, "Pickup", NewEmisData!$B:$B, $A316, NewEmisData!$C:$C, $H316, NewEmisData!$D:$D, CG$2), SUMIFS(NewEmisData!I:I, NewEmisData!$A:$A, "LDV", NewEmisData!$B:$B, $A316, NewEmisData!$C:$C, $H316, NewEmisData!$D:$D, CG$2))</f>
        <v>2.39507418397766E-2</v>
      </c>
      <c r="CH316" s="335">
        <f>$I316*IF($G316="Pickup", SUMIFS(NewEmisData!J:J, NewEmisData!$A:$A, "Pickup", NewEmisData!$B:$B, $A316, NewEmisData!$C:$C, $H316, NewEmisData!$D:$D, CH$2), SUMIFS(NewEmisData!J:J, NewEmisData!$A:$A, "LDV", NewEmisData!$B:$B, $A316, NewEmisData!$C:$C, $H316, NewEmisData!$D:$D, CH$2))</f>
        <v>2.33343295652753E-2</v>
      </c>
      <c r="CI316" s="335">
        <f>$I316*IF($G316="Pickup", SUMIFS(NewEmisData!K:K, NewEmisData!$A:$A, "Pickup", NewEmisData!$B:$B, $A316, NewEmisData!$C:$C, $H316, NewEmisData!$D:$D, CI$2), SUMIFS(NewEmisData!K:K, NewEmisData!$A:$A, "LDV", NewEmisData!$B:$B, $A316, NewEmisData!$C:$C, $H316, NewEmisData!$D:$D, CI$2))</f>
        <v>2.33323778682475E-2</v>
      </c>
      <c r="CJ316" s="335">
        <f>$I316*IF($G316="Pickup", SUMIFS(NewEmisData!L:L, NewEmisData!$A:$A, "Pickup", NewEmisData!$B:$B, $A316, NewEmisData!$C:$C, $H316, NewEmisData!$D:$D, CJ$2), SUMIFS(NewEmisData!L:L, NewEmisData!$A:$A, "LDV", NewEmisData!$B:$B, $A316, NewEmisData!$C:$C, $H316, NewEmisData!$D:$D, CJ$2))</f>
        <v>2.3331868508858E-2</v>
      </c>
      <c r="CK316" s="335">
        <f>$I316*IF($G316="Pickup", SUMIFS(NewEmisData!M:M, NewEmisData!$A:$A, "Pickup", NewEmisData!$B:$B, $A316, NewEmisData!$C:$C, $H316, NewEmisData!$D:$D, CK$2), SUMIFS(NewEmisData!M:M, NewEmisData!$A:$A, "LDV", NewEmisData!$B:$B, $A316, NewEmisData!$C:$C, $H316, NewEmisData!$D:$D, CK$2))</f>
        <v>2.3331333840255802E-2</v>
      </c>
      <c r="CL316" s="335">
        <v>2.0846549246249676E-2</v>
      </c>
      <c r="CM316" s="335">
        <f>$I316*IF($G316="Pickup", SUMIFS(NewEmisData!E:E, NewEmisData!$A:$A, "Pickup", NewEmisData!$B:$B, $A316, NewEmisData!$C:$C, $H316, NewEmisData!$D:$D, CM$2), SUMIFS(NewEmisData!E:E, NewEmisData!$A:$A, "LDV", NewEmisData!$B:$B, $A316, NewEmisData!$C:$C, $H316, NewEmisData!$D:$D, CM$2))</f>
        <v>1.8999640989844298E-2</v>
      </c>
      <c r="CN316" s="335">
        <f>$I316*IF($G316="Pickup", SUMIFS(NewEmisData!F:F, NewEmisData!$A:$A, "Pickup", NewEmisData!$B:$B, $A316, NewEmisData!$C:$C, $H316, NewEmisData!$D:$D, CN$2), SUMIFS(NewEmisData!F:F, NewEmisData!$A:$A, "LDV", NewEmisData!$B:$B, $A316, NewEmisData!$C:$C, $H316, NewEmisData!$D:$D, CN$2))</f>
        <v>1.12934038283153E-2</v>
      </c>
      <c r="CO316" s="335">
        <f>$I316*IF($G316="Pickup", SUMIFS(NewEmisData!G:G, NewEmisData!$A:$A, "Pickup", NewEmisData!$B:$B, $A316, NewEmisData!$C:$C, $H316, NewEmisData!$D:$D, CO$2), SUMIFS(NewEmisData!G:G, NewEmisData!$A:$A, "LDV", NewEmisData!$B:$B, $A316, NewEmisData!$C:$C, $H316, NewEmisData!$D:$D, CO$2))</f>
        <v>8.9155864809614994E-3</v>
      </c>
      <c r="CP316" s="335">
        <f>$I316*IF($G316="Pickup", SUMIFS(NewEmisData!H:H, NewEmisData!$A:$A, "Pickup", NewEmisData!$B:$B, $A316, NewEmisData!$C:$C, $H316, NewEmisData!$D:$D, CP$2), SUMIFS(NewEmisData!H:H, NewEmisData!$A:$A, "LDV", NewEmisData!$B:$B, $A316, NewEmisData!$C:$C, $H316, NewEmisData!$D:$D, CP$2))</f>
        <v>7.3372921922104104E-3</v>
      </c>
      <c r="CQ316" s="335">
        <f>$I316*IF($G316="Pickup", SUMIFS(NewEmisData!I:I, NewEmisData!$A:$A, "Pickup", NewEmisData!$B:$B, $A316, NewEmisData!$C:$C, $H316, NewEmisData!$D:$D, CQ$2), SUMIFS(NewEmisData!I:I, NewEmisData!$A:$A, "LDV", NewEmisData!$B:$B, $A316, NewEmisData!$C:$C, $H316, NewEmisData!$D:$D, CQ$2))</f>
        <v>6.5724995115123896E-3</v>
      </c>
      <c r="CR316" s="335">
        <f>$I316*IF($G316="Pickup", SUMIFS(NewEmisData!J:J, NewEmisData!$A:$A, "Pickup", NewEmisData!$B:$B, $A316, NewEmisData!$C:$C, $H316, NewEmisData!$D:$D, CR$2), SUMIFS(NewEmisData!J:J, NewEmisData!$A:$A, "LDV", NewEmisData!$B:$B, $A316, NewEmisData!$C:$C, $H316, NewEmisData!$D:$D, CR$2))</f>
        <v>6.2407197852133098E-3</v>
      </c>
      <c r="CS316" s="335">
        <f>$I316*IF($G316="Pickup", SUMIFS(NewEmisData!K:K, NewEmisData!$A:$A, "Pickup", NewEmisData!$B:$B, $A316, NewEmisData!$C:$C, $H316, NewEmisData!$D:$D, CS$2), SUMIFS(NewEmisData!K:K, NewEmisData!$A:$A, "LDV", NewEmisData!$B:$B, $A316, NewEmisData!$C:$C, $H316, NewEmisData!$D:$D, CS$2))</f>
        <v>6.20457620974787E-3</v>
      </c>
      <c r="CT316" s="335">
        <f>$I316*IF($G316="Pickup", SUMIFS(NewEmisData!L:L, NewEmisData!$A:$A, "Pickup", NewEmisData!$B:$B, $A316, NewEmisData!$C:$C, $H316, NewEmisData!$D:$D, CT$2), SUMIFS(NewEmisData!L:L, NewEmisData!$A:$A, "LDV", NewEmisData!$B:$B, $A316, NewEmisData!$C:$C, $H316, NewEmisData!$D:$D, CT$2))</f>
        <v>6.1456645266433898E-3</v>
      </c>
      <c r="CU316" s="335">
        <f>$I316*IF($G316="Pickup", SUMIFS(NewEmisData!M:M, NewEmisData!$A:$A, "Pickup", NewEmisData!$B:$B, $A316, NewEmisData!$C:$C, $H316, NewEmisData!$D:$D, CU$2), SUMIFS(NewEmisData!M:M, NewEmisData!$A:$A, "LDV", NewEmisData!$B:$B, $A316, NewEmisData!$C:$C, $H316, NewEmisData!$D:$D, CU$2))</f>
        <v>6.1452936234844303E-3</v>
      </c>
      <c r="CV316" s="335">
        <v>5.2030687941242611E-3</v>
      </c>
      <c r="CW316" s="335">
        <v>3.0448046675121709E-3</v>
      </c>
      <c r="CX316" s="335">
        <v>1.8865908720768221E-3</v>
      </c>
      <c r="CY316" s="335">
        <v>1.5570268485524494E-3</v>
      </c>
      <c r="CZ316" s="335">
        <v>1.2432183416122382E-3</v>
      </c>
      <c r="DA316" s="335">
        <v>9.252251866281976E-4</v>
      </c>
      <c r="DB316" s="335">
        <v>7.2309456596024934E-4</v>
      </c>
      <c r="DC316" s="335">
        <v>6.8940706870607876E-4</v>
      </c>
      <c r="DD316" s="335">
        <v>6.844148428615973E-4</v>
      </c>
      <c r="DE316" s="335">
        <v>6.8634617396886091E-4</v>
      </c>
      <c r="DF316" s="335">
        <v>6.8634617396886091E-4</v>
      </c>
      <c r="DG316" s="335">
        <f>$I316*IF($G316="Pickup", SUMIFS(NewEmisData!E:E, NewEmisData!$A:$A, "Pickup", NewEmisData!$B:$B, $A316, NewEmisData!$C:$C, $H316, NewEmisData!$D:$D, DG$2), SUMIFS(NewEmisData!E:E, NewEmisData!$A:$A, "LDV", NewEmisData!$B:$B, $A316, NewEmisData!$C:$C, $H316, NewEmisData!$D:$D, DG$2))</f>
        <v>0</v>
      </c>
      <c r="DH316" s="335">
        <f>$I316*IF($G316="Pickup", SUMIFS(NewEmisData!F:F, NewEmisData!$A:$A, "Pickup", NewEmisData!$B:$B, $A316, NewEmisData!$C:$C, $H316, NewEmisData!$D:$D, DH$2), SUMIFS(NewEmisData!F:F, NewEmisData!$A:$A, "LDV", NewEmisData!$B:$B, $A316, NewEmisData!$C:$C, $H316, NewEmisData!$D:$D, DH$2))</f>
        <v>0</v>
      </c>
      <c r="DI316" s="335">
        <f>$I316*IF($G316="Pickup", SUMIFS(NewEmisData!G:G, NewEmisData!$A:$A, "Pickup", NewEmisData!$B:$B, $A316, NewEmisData!$C:$C, $H316, NewEmisData!$D:$D, DI$2), SUMIFS(NewEmisData!G:G, NewEmisData!$A:$A, "LDV", NewEmisData!$B:$B, $A316, NewEmisData!$C:$C, $H316, NewEmisData!$D:$D, DI$2))</f>
        <v>0</v>
      </c>
      <c r="DJ316" s="335">
        <f>$I316*IF($G316="Pickup", SUMIFS(NewEmisData!H:H, NewEmisData!$A:$A, "Pickup", NewEmisData!$B:$B, $A316, NewEmisData!$C:$C, $H316, NewEmisData!$D:$D, DJ$2), SUMIFS(NewEmisData!H:H, NewEmisData!$A:$A, "LDV", NewEmisData!$B:$B, $A316, NewEmisData!$C:$C, $H316, NewEmisData!$D:$D, DJ$2))</f>
        <v>0</v>
      </c>
      <c r="DK316" s="335">
        <f>$I316*IF($G316="Pickup", SUMIFS(NewEmisData!I:I, NewEmisData!$A:$A, "Pickup", NewEmisData!$B:$B, $A316, NewEmisData!$C:$C, $H316, NewEmisData!$D:$D, DK$2), SUMIFS(NewEmisData!I:I, NewEmisData!$A:$A, "LDV", NewEmisData!$B:$B, $A316, NewEmisData!$C:$C, $H316, NewEmisData!$D:$D, DK$2))</f>
        <v>0</v>
      </c>
      <c r="DL316" s="335">
        <f>$I316*IF($G316="Pickup", SUMIFS(NewEmisData!J:J, NewEmisData!$A:$A, "Pickup", NewEmisData!$B:$B, $A316, NewEmisData!$C:$C, $H316, NewEmisData!$D:$D, DL$2), SUMIFS(NewEmisData!J:J, NewEmisData!$A:$A, "LDV", NewEmisData!$B:$B, $A316, NewEmisData!$C:$C, $H316, NewEmisData!$D:$D, DL$2))</f>
        <v>0</v>
      </c>
      <c r="DM316" s="335">
        <f>$I316*IF($G316="Pickup", SUMIFS(NewEmisData!K:K, NewEmisData!$A:$A, "Pickup", NewEmisData!$B:$B, $A316, NewEmisData!$C:$C, $H316, NewEmisData!$D:$D, DM$2), SUMIFS(NewEmisData!K:K, NewEmisData!$A:$A, "LDV", NewEmisData!$B:$B, $A316, NewEmisData!$C:$C, $H316, NewEmisData!$D:$D, DM$2))</f>
        <v>0</v>
      </c>
      <c r="DN316" s="335">
        <f>$I316*IF($G316="Pickup", SUMIFS(NewEmisData!L:L, NewEmisData!$A:$A, "Pickup", NewEmisData!$B:$B, $A316, NewEmisData!$C:$C, $H316, NewEmisData!$D:$D, DN$2), SUMIFS(NewEmisData!L:L, NewEmisData!$A:$A, "LDV", NewEmisData!$B:$B, $A316, NewEmisData!$C:$C, $H316, NewEmisData!$D:$D, DN$2))</f>
        <v>0</v>
      </c>
      <c r="DO316" s="335">
        <f>$I316*IF($G316="Pickup", SUMIFS(NewEmisData!M:M, NewEmisData!$A:$A, "Pickup", NewEmisData!$B:$B, $A316, NewEmisData!$C:$C, $H316, NewEmisData!$D:$D, DO$2), SUMIFS(NewEmisData!M:M, NewEmisData!$A:$A, "LDV", NewEmisData!$B:$B, $A316, NewEmisData!$C:$C, $H316, NewEmisData!$D:$D, DO$2))</f>
        <v>0</v>
      </c>
      <c r="DP316" s="335">
        <v>1.3868757746550878E-3</v>
      </c>
      <c r="DQ316" s="335">
        <f>$I316*IF($G316="Pickup", SUMIFS(NewEmisData!E:E, NewEmisData!$A:$A, "Pickup", NewEmisData!$B:$B, $A316, NewEmisData!$C:$C, $H316, NewEmisData!$D:$D, DQ$2), SUMIFS(NewEmisData!E:E, NewEmisData!$A:$A, "LDV", NewEmisData!$B:$B, $A316, NewEmisData!$C:$C, $H316, NewEmisData!$D:$D, DQ$2))</f>
        <v>1.28100272800791E-2</v>
      </c>
      <c r="DR316" s="335">
        <f>$I316*IF($G316="Pickup", SUMIFS(NewEmisData!F:F, NewEmisData!$A:$A, "Pickup", NewEmisData!$B:$B, $A316, NewEmisData!$C:$C, $H316, NewEmisData!$D:$D, DR$2), SUMIFS(NewEmisData!F:F, NewEmisData!$A:$A, "LDV", NewEmisData!$B:$B, $A316, NewEmisData!$C:$C, $H316, NewEmisData!$D:$D, DR$2))</f>
        <v>6.9424260700293398E-3</v>
      </c>
      <c r="DS316" s="335">
        <f>$I316*IF($G316="Pickup", SUMIFS(NewEmisData!G:G, NewEmisData!$A:$A, "Pickup", NewEmisData!$B:$B, $A316, NewEmisData!$C:$C, $H316, NewEmisData!$D:$D, DS$2), SUMIFS(NewEmisData!G:G, NewEmisData!$A:$A, "LDV", NewEmisData!$B:$B, $A316, NewEmisData!$C:$C, $H316, NewEmisData!$D:$D, DS$2))</f>
        <v>5.5718062948972597E-3</v>
      </c>
      <c r="DT316" s="335">
        <f>$I316*IF($G316="Pickup", SUMIFS(NewEmisData!H:H, NewEmisData!$A:$A, "Pickup", NewEmisData!$B:$B, $A316, NewEmisData!$C:$C, $H316, NewEmisData!$D:$D, DT$2), SUMIFS(NewEmisData!H:H, NewEmisData!$A:$A, "LDV", NewEmisData!$B:$B, $A316, NewEmisData!$C:$C, $H316, NewEmisData!$D:$D, DT$2))</f>
        <v>4.2603417623007303E-3</v>
      </c>
      <c r="DU316" s="335">
        <f>$I316*IF($G316="Pickup", SUMIFS(NewEmisData!I:I, NewEmisData!$A:$A, "Pickup", NewEmisData!$B:$B, $A316, NewEmisData!$C:$C, $H316, NewEmisData!$D:$D, DU$2), SUMIFS(NewEmisData!I:I, NewEmisData!$A:$A, "LDV", NewEmisData!$B:$B, $A316, NewEmisData!$C:$C, $H316, NewEmisData!$D:$D, DU$2))</f>
        <v>3.31959498333436E-3</v>
      </c>
      <c r="DV316" s="335">
        <f>$I316*IF($G316="Pickup", SUMIFS(NewEmisData!J:J, NewEmisData!$A:$A, "Pickup", NewEmisData!$B:$B, $A316, NewEmisData!$C:$C, $H316, NewEmisData!$D:$D, DV$2), SUMIFS(NewEmisData!J:J, NewEmisData!$A:$A, "LDV", NewEmisData!$B:$B, $A316, NewEmisData!$C:$C, $H316, NewEmisData!$D:$D, DV$2))</f>
        <v>2.8901416801040899E-3</v>
      </c>
      <c r="DW316" s="335">
        <f>$I316*IF($G316="Pickup", SUMIFS(NewEmisData!K:K, NewEmisData!$A:$A, "Pickup", NewEmisData!$B:$B, $A316, NewEmisData!$C:$C, $H316, NewEmisData!$D:$D, DW$2), SUMIFS(NewEmisData!K:K, NewEmisData!$A:$A, "LDV", NewEmisData!$B:$B, $A316, NewEmisData!$C:$C, $H316, NewEmisData!$D:$D, DW$2))</f>
        <v>2.6480526244027302E-3</v>
      </c>
      <c r="DX316" s="335">
        <f>$I316*IF($G316="Pickup", SUMIFS(NewEmisData!L:L, NewEmisData!$A:$A, "Pickup", NewEmisData!$B:$B, $A316, NewEmisData!$C:$C, $H316, NewEmisData!$D:$D, DX$2), SUMIFS(NewEmisData!L:L, NewEmisData!$A:$A, "LDV", NewEmisData!$B:$B, $A316, NewEmisData!$C:$C, $H316, NewEmisData!$D:$D, DX$2))</f>
        <v>2.5707167297103401E-3</v>
      </c>
      <c r="DY316" s="335">
        <f>$I316*IF($G316="Pickup", SUMIFS(NewEmisData!M:M, NewEmisData!$A:$A, "Pickup", NewEmisData!$B:$B, $A316, NewEmisData!$C:$C, $H316, NewEmisData!$D:$D, DY$2), SUMIFS(NewEmisData!M:M, NewEmisData!$A:$A, "LDV", NewEmisData!$B:$B, $A316, NewEmisData!$C:$C, $H316, NewEmisData!$D:$D, DY$2))</f>
        <v>2.5319062605993902E-3</v>
      </c>
      <c r="DZ316" s="335">
        <v>4.3350573081854527E-3</v>
      </c>
      <c r="EA316" s="335">
        <f t="shared" si="542"/>
        <v>437.85746964693402</v>
      </c>
      <c r="EB316" s="335">
        <f t="shared" si="543"/>
        <v>424.609883045034</v>
      </c>
      <c r="EC316" s="335">
        <f t="shared" si="544"/>
        <v>389.26792072260798</v>
      </c>
      <c r="ED316" s="335">
        <f t="shared" si="545"/>
        <v>331.09003080375697</v>
      </c>
      <c r="EE316" s="335">
        <f t="shared" si="546"/>
        <v>286.46929869872997</v>
      </c>
      <c r="EF316" s="335">
        <f t="shared" si="547"/>
        <v>261.33080310252802</v>
      </c>
      <c r="EG316" s="335">
        <f t="shared" si="548"/>
        <v>250.12665030232699</v>
      </c>
      <c r="EH316" s="335">
        <f t="shared" si="549"/>
        <v>246.146486551527</v>
      </c>
      <c r="EI316" s="335">
        <f t="shared" si="550"/>
        <v>244.677818234341</v>
      </c>
      <c r="EJ316" s="335">
        <f t="shared" si="551"/>
        <v>0.20692409258864139</v>
      </c>
      <c r="EK316" s="335">
        <f t="shared" si="552"/>
        <v>0.78000130642291299</v>
      </c>
      <c r="EL316" s="335">
        <f t="shared" si="553"/>
        <v>0.323605278282381</v>
      </c>
      <c r="EM316" s="335">
        <f t="shared" si="554"/>
        <v>0.19152446532377701</v>
      </c>
      <c r="EN316" s="335">
        <f t="shared" si="555"/>
        <v>0.12537127832280801</v>
      </c>
      <c r="EO316" s="335">
        <f t="shared" si="556"/>
        <v>7.6671766649271E-2</v>
      </c>
      <c r="EP316" s="335">
        <f t="shared" si="557"/>
        <v>5.7019026656941203E-2</v>
      </c>
      <c r="EQ316" s="335">
        <f t="shared" si="558"/>
        <v>4.8823281713844202E-2</v>
      </c>
      <c r="ER316" s="335">
        <f t="shared" si="559"/>
        <v>4.6542407484685501E-2</v>
      </c>
      <c r="ES316" s="335">
        <f t="shared" si="560"/>
        <v>4.5415311435121702E-2</v>
      </c>
      <c r="ET316" s="335">
        <f t="shared" si="561"/>
        <v>5.5587065527563068E-2</v>
      </c>
      <c r="EU316" s="335">
        <f t="shared" si="562"/>
        <v>7.5764719154140002E-3</v>
      </c>
      <c r="EV316" s="335">
        <f t="shared" si="563"/>
        <v>7.3472400077695399E-3</v>
      </c>
      <c r="EW316" s="335">
        <f t="shared" si="564"/>
        <v>5.5842494055705696E-3</v>
      </c>
      <c r="EX316" s="335">
        <f t="shared" si="565"/>
        <v>4.7496587466809804E-3</v>
      </c>
      <c r="EY316" s="335">
        <f t="shared" si="566"/>
        <v>4.1095518958717504E-3</v>
      </c>
      <c r="EZ316" s="335">
        <f t="shared" si="567"/>
        <v>3.7489264773323799E-3</v>
      </c>
      <c r="FA316" s="335">
        <f t="shared" si="568"/>
        <v>3.5881959766524201E-3</v>
      </c>
      <c r="FB316" s="335">
        <f t="shared" si="569"/>
        <v>3.5311006464952199E-3</v>
      </c>
      <c r="FC316" s="335">
        <f t="shared" si="570"/>
        <v>3.5100309709840301E-3</v>
      </c>
      <c r="FD316" s="335">
        <f t="shared" si="571"/>
        <v>1.3041984458904573E-3</v>
      </c>
      <c r="FE316" s="335">
        <f t="shared" si="572"/>
        <v>6.7831755328566196E-2</v>
      </c>
      <c r="FF316" s="335">
        <f t="shared" si="573"/>
        <v>6.3250667156757298E-2</v>
      </c>
      <c r="FG316" s="335">
        <f t="shared" si="574"/>
        <v>6.2628417187727006E-2</v>
      </c>
      <c r="FH316" s="335">
        <f t="shared" si="575"/>
        <v>6.1216981125607202E-2</v>
      </c>
      <c r="FI316" s="335">
        <f t="shared" si="576"/>
        <v>5.9842025439809501E-2</v>
      </c>
      <c r="FJ316" s="335">
        <f t="shared" si="577"/>
        <v>5.8761885691048198E-2</v>
      </c>
      <c r="FK316" s="335">
        <f t="shared" si="578"/>
        <v>5.8072078083983E-2</v>
      </c>
      <c r="FL316" s="335">
        <f t="shared" si="579"/>
        <v>5.7726484266030297E-2</v>
      </c>
      <c r="FM316" s="335">
        <f t="shared" si="580"/>
        <v>5.7530226905323702E-2</v>
      </c>
      <c r="FN316" s="335">
        <f t="shared" si="581"/>
        <v>3.2948538923667892E-2</v>
      </c>
      <c r="FO316" s="335">
        <f t="shared" si="582"/>
        <v>1.8324822567621701E-2</v>
      </c>
      <c r="FP316" s="335">
        <f t="shared" si="583"/>
        <v>1.4272294035055699E-2</v>
      </c>
      <c r="FQ316" s="335">
        <f t="shared" si="584"/>
        <v>1.3165752481838801E-2</v>
      </c>
      <c r="FR316" s="335">
        <f t="shared" si="585"/>
        <v>1.1917194849656599E-2</v>
      </c>
      <c r="FS316" s="335">
        <f t="shared" si="586"/>
        <v>1.0700861948252101E-2</v>
      </c>
      <c r="FT316" s="335">
        <f t="shared" si="587"/>
        <v>9.7453521893521699E-3</v>
      </c>
      <c r="FU316" s="335">
        <f t="shared" si="588"/>
        <v>9.1351470976244707E-3</v>
      </c>
      <c r="FV316" s="335">
        <f t="shared" si="589"/>
        <v>8.8293874131557606E-3</v>
      </c>
      <c r="FW316" s="335">
        <f t="shared" si="590"/>
        <v>8.6558174466142106E-3</v>
      </c>
      <c r="FX316" s="335">
        <f t="shared" si="591"/>
        <v>6.6026126062260432E-3</v>
      </c>
    </row>
    <row r="317" spans="1:180" x14ac:dyDescent="0.2">
      <c r="A317" s="305" t="str">
        <f>_xlfn.CONCAT(IF(LEFT(TRIM(A316),1)="*", "*R", "R"), 1+RIGHT(TRIM(A316),1))</f>
        <v>R4</v>
      </c>
      <c r="B317" s="305" t="str">
        <f t="shared" si="613"/>
        <v>TLCLPGX11</v>
      </c>
      <c r="C317" s="305" t="str">
        <f t="shared" si="614"/>
        <v>TL.LPGX.C.LPGX.2011</v>
      </c>
      <c r="D317" s="301" t="str">
        <f t="shared" si="615"/>
        <v>bn-vmt, bn-vmt/a</v>
      </c>
      <c r="E317" s="301" t="str">
        <f t="shared" si="616"/>
        <v>TRNLPGX</v>
      </c>
      <c r="F317" s="301" t="str">
        <f t="shared" si="617"/>
        <v>TL</v>
      </c>
      <c r="G317" s="315" t="s">
        <v>815</v>
      </c>
      <c r="H317" s="315" t="s">
        <v>814</v>
      </c>
      <c r="I317" s="315">
        <v>1</v>
      </c>
      <c r="J317" s="315" t="str">
        <f t="shared" si="592"/>
        <v>Compact car-GSL</v>
      </c>
      <c r="K317" s="335">
        <f>$I317*IF($G317="Pickup", SUMIFS(NewEmisData!E:E, NewEmisData!$A:$A, "Pickup", NewEmisData!$B:$B, $A317, NewEmisData!$C:$C, $H317, NewEmisData!$D:$D, K$2), SUMIFS(NewEmisData!E:E, NewEmisData!$A:$A, "LDV", NewEmisData!$B:$B, $A317, NewEmisData!$C:$C, $H317, NewEmisData!$D:$D, K$2))</f>
        <v>605.35194063093002</v>
      </c>
      <c r="L317" s="335">
        <f>$I317*IF($G317="Pickup", SUMIFS(NewEmisData!F:F, NewEmisData!$A:$A, "Pickup", NewEmisData!$B:$B, $A317, NewEmisData!$C:$C, $H317, NewEmisData!$D:$D, L$2), SUMIFS(NewEmisData!F:F, NewEmisData!$A:$A, "LDV", NewEmisData!$B:$B, $A317, NewEmisData!$C:$C, $H317, NewEmisData!$D:$D, L$2))</f>
        <v>575.43677827742204</v>
      </c>
      <c r="M317" s="335">
        <f>$I317*IF($G317="Pickup", SUMIFS(NewEmisData!G:G, NewEmisData!$A:$A, "Pickup", NewEmisData!$B:$B, $A317, NewEmisData!$C:$C, $H317, NewEmisData!$D:$D, M$2), SUMIFS(NewEmisData!G:G, NewEmisData!$A:$A, "LDV", NewEmisData!$B:$B, $A317, NewEmisData!$C:$C, $H317, NewEmisData!$D:$D, M$2))</f>
        <v>447.50306541281799</v>
      </c>
      <c r="N317" s="335">
        <f>$I317*IF($G317="Pickup", SUMIFS(NewEmisData!H:H, NewEmisData!$A:$A, "Pickup", NewEmisData!$B:$B, $A317, NewEmisData!$C:$C, $H317, NewEmisData!$D:$D, N$2), SUMIFS(NewEmisData!H:H, NewEmisData!$A:$A, "LDV", NewEmisData!$B:$B, $A317, NewEmisData!$C:$C, $H317, NewEmisData!$D:$D, N$2))</f>
        <v>380.32748601406797</v>
      </c>
      <c r="O317" s="335">
        <f>$I317*IF($G317="Pickup", SUMIFS(NewEmisData!I:I, NewEmisData!$A:$A, "Pickup", NewEmisData!$B:$B, $A317, NewEmisData!$C:$C, $H317, NewEmisData!$D:$D, O$2), SUMIFS(NewEmisData!I:I, NewEmisData!$A:$A, "LDV", NewEmisData!$B:$B, $A317, NewEmisData!$C:$C, $H317, NewEmisData!$D:$D, O$2))</f>
        <v>328.8508655947</v>
      </c>
      <c r="P317" s="335">
        <f>$I317*IF($G317="Pickup", SUMIFS(NewEmisData!J:J, NewEmisData!$A:$A, "Pickup", NewEmisData!$B:$B, $A317, NewEmisData!$C:$C, $H317, NewEmisData!$D:$D, P$2), SUMIFS(NewEmisData!J:J, NewEmisData!$A:$A, "LDV", NewEmisData!$B:$B, $A317, NewEmisData!$C:$C, $H317, NewEmisData!$D:$D, P$2))</f>
        <v>299.87343037562698</v>
      </c>
      <c r="Q317" s="335">
        <f>$I317*IF($G317="Pickup", SUMIFS(NewEmisData!K:K, NewEmisData!$A:$A, "Pickup", NewEmisData!$B:$B, $A317, NewEmisData!$C:$C, $H317, NewEmisData!$D:$D, Q$2), SUMIFS(NewEmisData!K:K, NewEmisData!$A:$A, "LDV", NewEmisData!$B:$B, $A317, NewEmisData!$C:$C, $H317, NewEmisData!$D:$D, Q$2))</f>
        <v>286.96645721008798</v>
      </c>
      <c r="R317" s="335">
        <f>$I317*IF($G317="Pickup", SUMIFS(NewEmisData!L:L, NewEmisData!$A:$A, "Pickup", NewEmisData!$B:$B, $A317, NewEmisData!$C:$C, $H317, NewEmisData!$D:$D, R$2), SUMIFS(NewEmisData!L:L, NewEmisData!$A:$A, "LDV", NewEmisData!$B:$B, $A317, NewEmisData!$C:$C, $H317, NewEmisData!$D:$D, R$2))</f>
        <v>282.38592098475101</v>
      </c>
      <c r="S317" s="335">
        <f>$I317*IF($G317="Pickup", SUMIFS(NewEmisData!M:M, NewEmisData!$A:$A, "Pickup", NewEmisData!$B:$B, $A317, NewEmisData!$C:$C, $H317, NewEmisData!$D:$D, S$2), SUMIFS(NewEmisData!M:M, NewEmisData!$A:$A, "LDV", NewEmisData!$B:$B, $A317, NewEmisData!$C:$C, $H317, NewEmisData!$D:$D, S$2))</f>
        <v>280.69816184937503</v>
      </c>
      <c r="T317" s="335">
        <v>0.20692409258864139</v>
      </c>
      <c r="U317" s="335">
        <f>$I317*IF($G317="Pickup", SUMIFS(NewEmisData!E:E, NewEmisData!$A:$A, "Pickup", NewEmisData!$B:$B, $A317, NewEmisData!$C:$C, $H317, NewEmisData!$D:$D, U$2), SUMIFS(NewEmisData!E:E, NewEmisData!$A:$A, "LDV", NewEmisData!$B:$B, $A317, NewEmisData!$C:$C, $H317, NewEmisData!$D:$D, U$2))</f>
        <v>0.73999493628111201</v>
      </c>
      <c r="V317" s="335">
        <f>$I317*IF($G317="Pickup", SUMIFS(NewEmisData!F:F, NewEmisData!$A:$A, "Pickup", NewEmisData!$B:$B, $A317, NewEmisData!$C:$C, $H317, NewEmisData!$D:$D, V$2), SUMIFS(NewEmisData!F:F, NewEmisData!$A:$A, "LDV", NewEmisData!$B:$B, $A317, NewEmisData!$C:$C, $H317, NewEmisData!$D:$D, V$2))</f>
        <v>0.35335240075773999</v>
      </c>
      <c r="W317" s="335">
        <f>$I317*IF($G317="Pickup", SUMIFS(NewEmisData!G:G, NewEmisData!$A:$A, "Pickup", NewEmisData!$B:$B, $A317, NewEmisData!$C:$C, $H317, NewEmisData!$D:$D, W$2), SUMIFS(NewEmisData!G:G, NewEmisData!$A:$A, "LDV", NewEmisData!$B:$B, $A317, NewEmisData!$C:$C, $H317, NewEmisData!$D:$D, W$2))</f>
        <v>0.18897755292818599</v>
      </c>
      <c r="X317" s="335">
        <f>$I317*IF($G317="Pickup", SUMIFS(NewEmisData!H:H, NewEmisData!$A:$A, "Pickup", NewEmisData!$B:$B, $A317, NewEmisData!$C:$C, $H317, NewEmisData!$D:$D, X$2), SUMIFS(NewEmisData!H:H, NewEmisData!$A:$A, "LDV", NewEmisData!$B:$B, $A317, NewEmisData!$C:$C, $H317, NewEmisData!$D:$D, X$2))</f>
        <v>0.12218817840455801</v>
      </c>
      <c r="Y317" s="335">
        <f>$I317*IF($G317="Pickup", SUMIFS(NewEmisData!I:I, NewEmisData!$A:$A, "Pickup", NewEmisData!$B:$B, $A317, NewEmisData!$C:$C, $H317, NewEmisData!$D:$D, Y$2), SUMIFS(NewEmisData!I:I, NewEmisData!$A:$A, "LDV", NewEmisData!$B:$B, $A317, NewEmisData!$C:$C, $H317, NewEmisData!$D:$D, Y$2))</f>
        <v>7.3060825114572805E-2</v>
      </c>
      <c r="Z317" s="335">
        <f>$I317*IF($G317="Pickup", SUMIFS(NewEmisData!J:J, NewEmisData!$A:$A, "Pickup", NewEmisData!$B:$B, $A317, NewEmisData!$C:$C, $H317, NewEmisData!$D:$D, Z$2), SUMIFS(NewEmisData!J:J, NewEmisData!$A:$A, "LDV", NewEmisData!$B:$B, $A317, NewEmisData!$C:$C, $H317, NewEmisData!$D:$D, Z$2))</f>
        <v>5.3764321341730301E-2</v>
      </c>
      <c r="AA317" s="335">
        <f>$I317*IF($G317="Pickup", SUMIFS(NewEmisData!K:K, NewEmisData!$A:$A, "Pickup", NewEmisData!$B:$B, $A317, NewEmisData!$C:$C, $H317, NewEmisData!$D:$D, AA$2), SUMIFS(NewEmisData!K:K, NewEmisData!$A:$A, "LDV", NewEmisData!$B:$B, $A317, NewEmisData!$C:$C, $H317, NewEmisData!$D:$D, AA$2))</f>
        <v>4.5765873698397498E-2</v>
      </c>
      <c r="AB317" s="335">
        <f>$I317*IF($G317="Pickup", SUMIFS(NewEmisData!L:L, NewEmisData!$A:$A, "Pickup", NewEmisData!$B:$B, $A317, NewEmisData!$C:$C, $H317, NewEmisData!$D:$D, AB$2), SUMIFS(NewEmisData!L:L, NewEmisData!$A:$A, "LDV", NewEmisData!$B:$B, $A317, NewEmisData!$C:$C, $H317, NewEmisData!$D:$D, AB$2))</f>
        <v>4.3548109073897001E-2</v>
      </c>
      <c r="AC317" s="335">
        <f>$I317*IF($G317="Pickup", SUMIFS(NewEmisData!M:M, NewEmisData!$A:$A, "Pickup", NewEmisData!$B:$B, $A317, NewEmisData!$C:$C, $H317, NewEmisData!$D:$D, AC$2), SUMIFS(NewEmisData!M:M, NewEmisData!$A:$A, "LDV", NewEmisData!$B:$B, $A317, NewEmisData!$C:$C, $H317, NewEmisData!$D:$D, AC$2))</f>
        <v>4.24609775043936E-2</v>
      </c>
      <c r="AD317" s="335">
        <v>5.5587065527563068E-2</v>
      </c>
      <c r="AE317" s="335">
        <f>$I317*IF($G317="Pickup", SUMIFS(NewEmisData!E:E, NewEmisData!$A:$A, "Pickup", NewEmisData!$B:$B, $A317, NewEmisData!$C:$C, $H317, NewEmisData!$D:$D, AE$2), SUMIFS(NewEmisData!E:E, NewEmisData!$A:$A, "LDV", NewEmisData!$B:$B, $A317, NewEmisData!$C:$C, $H317, NewEmisData!$D:$D, AE$2))</f>
        <v>1.04747160569124E-2</v>
      </c>
      <c r="AF317" s="335">
        <f>$I317*IF($G317="Pickup", SUMIFS(NewEmisData!F:F, NewEmisData!$A:$A, "Pickup", NewEmisData!$B:$B, $A317, NewEmisData!$C:$C, $H317, NewEmisData!$D:$D, AF$2), SUMIFS(NewEmisData!F:F, NewEmisData!$A:$A, "LDV", NewEmisData!$B:$B, $A317, NewEmisData!$C:$C, $H317, NewEmisData!$D:$D, AF$2))</f>
        <v>9.9570764799691708E-3</v>
      </c>
      <c r="AG317" s="335">
        <f>$I317*IF($G317="Pickup", SUMIFS(NewEmisData!G:G, NewEmisData!$A:$A, "Pickup", NewEmisData!$B:$B, $A317, NewEmisData!$C:$C, $H317, NewEmisData!$D:$D, AG$2), SUMIFS(NewEmisData!G:G, NewEmisData!$A:$A, "LDV", NewEmisData!$B:$B, $A317, NewEmisData!$C:$C, $H317, NewEmisData!$D:$D, AG$2))</f>
        <v>6.4196648888919499E-3</v>
      </c>
      <c r="AH317" s="335">
        <f>$I317*IF($G317="Pickup", SUMIFS(NewEmisData!H:H, NewEmisData!$A:$A, "Pickup", NewEmisData!$B:$B, $A317, NewEmisData!$C:$C, $H317, NewEmisData!$D:$D, AH$2), SUMIFS(NewEmisData!H:H, NewEmisData!$A:$A, "LDV", NewEmisData!$B:$B, $A317, NewEmisData!$C:$C, $H317, NewEmisData!$D:$D, AH$2))</f>
        <v>5.45599526494426E-3</v>
      </c>
      <c r="AI317" s="335">
        <f>$I317*IF($G317="Pickup", SUMIFS(NewEmisData!I:I, NewEmisData!$A:$A, "Pickup", NewEmisData!$B:$B, $A317, NewEmisData!$C:$C, $H317, NewEmisData!$D:$D, AI$2), SUMIFS(NewEmisData!I:I, NewEmisData!$A:$A, "LDV", NewEmisData!$B:$B, $A317, NewEmisData!$C:$C, $H317, NewEmisData!$D:$D, AI$2))</f>
        <v>4.7175365225731996E-3</v>
      </c>
      <c r="AJ317" s="335">
        <f>$I317*IF($G317="Pickup", SUMIFS(NewEmisData!J:J, NewEmisData!$A:$A, "Pickup", NewEmisData!$B:$B, $A317, NewEmisData!$C:$C, $H317, NewEmisData!$D:$D, AJ$2), SUMIFS(NewEmisData!J:J, NewEmisData!$A:$A, "LDV", NewEmisData!$B:$B, $A317, NewEmisData!$C:$C, $H317, NewEmisData!$D:$D, AJ$2))</f>
        <v>4.3018391726363297E-3</v>
      </c>
      <c r="AK317" s="335">
        <f>$I317*IF($G317="Pickup", SUMIFS(NewEmisData!K:K, NewEmisData!$A:$A, "Pickup", NewEmisData!$B:$B, $A317, NewEmisData!$C:$C, $H317, NewEmisData!$D:$D, AK$2), SUMIFS(NewEmisData!K:K, NewEmisData!$A:$A, "LDV", NewEmisData!$B:$B, $A317, NewEmisData!$C:$C, $H317, NewEmisData!$D:$D, AK$2))</f>
        <v>4.1166816404986702E-3</v>
      </c>
      <c r="AL317" s="335">
        <f>$I317*IF($G317="Pickup", SUMIFS(NewEmisData!L:L, NewEmisData!$A:$A, "Pickup", NewEmisData!$B:$B, $A317, NewEmisData!$C:$C, $H317, NewEmisData!$D:$D, AL$2), SUMIFS(NewEmisData!L:L, NewEmisData!$A:$A, "LDV", NewEmisData!$B:$B, $A317, NewEmisData!$C:$C, $H317, NewEmisData!$D:$D, AL$2))</f>
        <v>4.0509726462172697E-3</v>
      </c>
      <c r="AM317" s="335">
        <f>$I317*IF($G317="Pickup", SUMIFS(NewEmisData!M:M, NewEmisData!$A:$A, "Pickup", NewEmisData!$B:$B, $A317, NewEmisData!$C:$C, $H317, NewEmisData!$D:$D, AM$2), SUMIFS(NewEmisData!M:M, NewEmisData!$A:$A, "LDV", NewEmisData!$B:$B, $A317, NewEmisData!$C:$C, $H317, NewEmisData!$D:$D, AM$2))</f>
        <v>4.0267596573162799E-3</v>
      </c>
      <c r="AN317" s="335">
        <v>1.3041984458904573E-3</v>
      </c>
      <c r="AO317" s="335">
        <f>$I317*IF($G317="Pickup", SUMIFS(NewEmisData!E:E, NewEmisData!$A:$A, "Pickup", NewEmisData!$B:$B, $A317, NewEmisData!$C:$C, $H317, NewEmisData!$D:$D, AO$2), SUMIFS(NewEmisData!E:E, NewEmisData!$A:$A, "LDV", NewEmisData!$B:$B, $A317, NewEmisData!$C:$C, $H317, NewEmisData!$D:$D, AO$2))</f>
        <v>0.112529836649977</v>
      </c>
      <c r="AP317" s="335">
        <f>$I317*IF($G317="Pickup", SUMIFS(NewEmisData!F:F, NewEmisData!$A:$A, "Pickup", NewEmisData!$B:$B, $A317, NewEmisData!$C:$C, $H317, NewEmisData!$D:$D, AP$2), SUMIFS(NewEmisData!F:F, NewEmisData!$A:$A, "LDV", NewEmisData!$B:$B, $A317, NewEmisData!$C:$C, $H317, NewEmisData!$D:$D, AP$2))</f>
        <v>0.103764807432247</v>
      </c>
      <c r="AQ317" s="335">
        <f>$I317*IF($G317="Pickup", SUMIFS(NewEmisData!G:G, NewEmisData!$A:$A, "Pickup", NewEmisData!$B:$B, $A317, NewEmisData!$C:$C, $H317, NewEmisData!$D:$D, AQ$2), SUMIFS(NewEmisData!G:G, NewEmisData!$A:$A, "LDV", NewEmisData!$B:$B, $A317, NewEmisData!$C:$C, $H317, NewEmisData!$D:$D, AQ$2))</f>
        <v>8.1904009889209095E-2</v>
      </c>
      <c r="AR317" s="335">
        <f>$I317*IF($G317="Pickup", SUMIFS(NewEmisData!H:H, NewEmisData!$A:$A, "Pickup", NewEmisData!$B:$B, $A317, NewEmisData!$C:$C, $H317, NewEmisData!$D:$D, AR$2), SUMIFS(NewEmisData!H:H, NewEmisData!$A:$A, "LDV", NewEmisData!$B:$B, $A317, NewEmisData!$C:$C, $H317, NewEmisData!$D:$D, AR$2))</f>
        <v>8.0372811122020202E-2</v>
      </c>
      <c r="AS317" s="335">
        <f>$I317*IF($G317="Pickup", SUMIFS(NewEmisData!I:I, NewEmisData!$A:$A, "Pickup", NewEmisData!$B:$B, $A317, NewEmisData!$C:$C, $H317, NewEmisData!$D:$D, AS$2), SUMIFS(NewEmisData!I:I, NewEmisData!$A:$A, "LDV", NewEmisData!$B:$B, $A317, NewEmisData!$C:$C, $H317, NewEmisData!$D:$D, AS$2))</f>
        <v>7.8826850839141593E-2</v>
      </c>
      <c r="AT317" s="335">
        <f>$I317*IF($G317="Pickup", SUMIFS(NewEmisData!J:J, NewEmisData!$A:$A, "Pickup", NewEmisData!$B:$B, $A317, NewEmisData!$C:$C, $H317, NewEmisData!$D:$D, AT$2), SUMIFS(NewEmisData!J:J, NewEmisData!$A:$A, "LDV", NewEmisData!$B:$B, $A317, NewEmisData!$C:$C, $H317, NewEmisData!$D:$D, AT$2))</f>
        <v>7.7629471627150906E-2</v>
      </c>
      <c r="AU317" s="335">
        <f>$I317*IF($G317="Pickup", SUMIFS(NewEmisData!K:K, NewEmisData!$A:$A, "Pickup", NewEmisData!$B:$B, $A317, NewEmisData!$C:$C, $H317, NewEmisData!$D:$D, AU$2), SUMIFS(NewEmisData!K:K, NewEmisData!$A:$A, "LDV", NewEmisData!$B:$B, $A317, NewEmisData!$C:$C, $H317, NewEmisData!$D:$D, AU$2))</f>
        <v>7.6869255276324197E-2</v>
      </c>
      <c r="AV317" s="335">
        <f>$I317*IF($G317="Pickup", SUMIFS(NewEmisData!L:L, NewEmisData!$A:$A, "Pickup", NewEmisData!$B:$B, $A317, NewEmisData!$C:$C, $H317, NewEmisData!$D:$D, AV$2), SUMIFS(NewEmisData!L:L, NewEmisData!$A:$A, "LDV", NewEmisData!$B:$B, $A317, NewEmisData!$C:$C, $H317, NewEmisData!$D:$D, AV$2))</f>
        <v>7.6489801218608905E-2</v>
      </c>
      <c r="AW317" s="335">
        <f>$I317*IF($G317="Pickup", SUMIFS(NewEmisData!M:M, NewEmisData!$A:$A, "Pickup", NewEmisData!$B:$B, $A317, NewEmisData!$C:$C, $H317, NewEmisData!$D:$D, AW$2), SUMIFS(NewEmisData!M:M, NewEmisData!$A:$A, "LDV", NewEmisData!$B:$B, $A317, NewEmisData!$C:$C, $H317, NewEmisData!$D:$D, AW$2))</f>
        <v>7.6275890012832595E-2</v>
      </c>
      <c r="AX317" s="335">
        <v>3.2948538923667892E-2</v>
      </c>
      <c r="AY317" s="335">
        <f>$I317*IF($G317="Pickup", SUMIFS(NewEmisData!E:E, NewEmisData!$A:$A, "Pickup", NewEmisData!$B:$B, $A317, NewEmisData!$C:$C, $H317, NewEmisData!$D:$D, AY$2), SUMIFS(NewEmisData!E:E, NewEmisData!$A:$A, "LDV", NewEmisData!$B:$B, $A317, NewEmisData!$C:$C, $H317, NewEmisData!$D:$D, AY$2))</f>
        <v>2.93140110896879E-2</v>
      </c>
      <c r="AZ317" s="335">
        <f>$I317*IF($G317="Pickup", SUMIFS(NewEmisData!F:F, NewEmisData!$A:$A, "Pickup", NewEmisData!$B:$B, $A317, NewEmisData!$C:$C, $H317, NewEmisData!$D:$D, AZ$2), SUMIFS(NewEmisData!F:F, NewEmisData!$A:$A, "LDV", NewEmisData!$B:$B, $A317, NewEmisData!$C:$C, $H317, NewEmisData!$D:$D, AZ$2))</f>
        <v>2.15603319614842E-2</v>
      </c>
      <c r="BA317" s="335">
        <f>$I317*IF($G317="Pickup", SUMIFS(NewEmisData!G:G, NewEmisData!$A:$A, "Pickup", NewEmisData!$B:$B, $A317, NewEmisData!$C:$C, $H317, NewEmisData!$D:$D, BA$2), SUMIFS(NewEmisData!G:G, NewEmisData!$A:$A, "LDV", NewEmisData!$B:$B, $A317, NewEmisData!$C:$C, $H317, NewEmisData!$D:$D, BA$2))</f>
        <v>1.61359542510712E-2</v>
      </c>
      <c r="BB317" s="335">
        <f>$I317*IF($G317="Pickup", SUMIFS(NewEmisData!H:H, NewEmisData!$A:$A, "Pickup", NewEmisData!$B:$B, $A317, NewEmisData!$C:$C, $H317, NewEmisData!$D:$D, BB$2), SUMIFS(NewEmisData!H:H, NewEmisData!$A:$A, "LDV", NewEmisData!$B:$B, $A317, NewEmisData!$C:$C, $H317, NewEmisData!$D:$D, BB$2))</f>
        <v>1.4781439172223E-2</v>
      </c>
      <c r="BC317" s="335">
        <f>$I317*IF($G317="Pickup", SUMIFS(NewEmisData!I:I, NewEmisData!$A:$A, "Pickup", NewEmisData!$B:$B, $A317, NewEmisData!$C:$C, $H317, NewEmisData!$D:$D, BC$2), SUMIFS(NewEmisData!I:I, NewEmisData!$A:$A, "LDV", NewEmisData!$B:$B, $A317, NewEmisData!$C:$C, $H317, NewEmisData!$D:$D, BC$2))</f>
        <v>1.3413837806436801E-2</v>
      </c>
      <c r="BD317" s="335">
        <f>$I317*IF($G317="Pickup", SUMIFS(NewEmisData!J:J, NewEmisData!$A:$A, "Pickup", NewEmisData!$B:$B, $A317, NewEmisData!$C:$C, $H317, NewEmisData!$D:$D, BD$2), SUMIFS(NewEmisData!J:J, NewEmisData!$A:$A, "LDV", NewEmisData!$B:$B, $A317, NewEmisData!$C:$C, $H317, NewEmisData!$D:$D, BD$2))</f>
        <v>1.2354573478352299E-2</v>
      </c>
      <c r="BE317" s="335">
        <f>$I317*IF($G317="Pickup", SUMIFS(NewEmisData!K:K, NewEmisData!$A:$A, "Pickup", NewEmisData!$B:$B, $A317, NewEmisData!$C:$C, $H317, NewEmisData!$D:$D, BE$2), SUMIFS(NewEmisData!K:K, NewEmisData!$A:$A, "LDV", NewEmisData!$B:$B, $A317, NewEmisData!$C:$C, $H317, NewEmisData!$D:$D, BE$2))</f>
        <v>1.16820653404197E-2</v>
      </c>
      <c r="BF317" s="335">
        <f>$I317*IF($G317="Pickup", SUMIFS(NewEmisData!L:L, NewEmisData!$A:$A, "Pickup", NewEmisData!$B:$B, $A317, NewEmisData!$C:$C, $H317, NewEmisData!$D:$D, BF$2), SUMIFS(NewEmisData!L:L, NewEmisData!$A:$A, "LDV", NewEmisData!$B:$B, $A317, NewEmisData!$C:$C, $H317, NewEmisData!$D:$D, BF$2))</f>
        <v>1.13463459698093E-2</v>
      </c>
      <c r="BG317" s="335">
        <f>$I317*IF($G317="Pickup", SUMIFS(NewEmisData!M:M, NewEmisData!$A:$A, "Pickup", NewEmisData!$B:$B, $A317, NewEmisData!$C:$C, $H317, NewEmisData!$D:$D, BG$2), SUMIFS(NewEmisData!M:M, NewEmisData!$A:$A, "LDV", NewEmisData!$B:$B, $A317, NewEmisData!$C:$C, $H317, NewEmisData!$D:$D, BG$2))</f>
        <v>1.1157149268450401E-2</v>
      </c>
      <c r="BH317" s="335">
        <v>6.6026126062260432E-3</v>
      </c>
      <c r="BI317" s="335">
        <f>$I317*IF($G317="Pickup", SUMIFS(NewEmisData!E:E, NewEmisData!$A:$A, "Pickup", NewEmisData!$B:$B, $A317, NewEmisData!$C:$C, $H317, NewEmisData!$D:$D, BI$2), SUMIFS(NewEmisData!E:E, NewEmisData!$A:$A, "LDV", NewEmisData!$B:$B, $A317, NewEmisData!$C:$C, $H317, NewEmisData!$D:$D, BI$2))</f>
        <v>7.7707306410078001</v>
      </c>
      <c r="BJ317" s="335">
        <f>$I317*IF($G317="Pickup", SUMIFS(NewEmisData!F:F, NewEmisData!$A:$A, "Pickup", NewEmisData!$B:$B, $A317, NewEmisData!$C:$C, $H317, NewEmisData!$D:$D, BJ$2), SUMIFS(NewEmisData!F:F, NewEmisData!$A:$A, "LDV", NewEmisData!$B:$B, $A317, NewEmisData!$C:$C, $H317, NewEmisData!$D:$D, BJ$2))</f>
        <v>4.4247869376442202</v>
      </c>
      <c r="BK317" s="335">
        <f>$I317*IF($G317="Pickup", SUMIFS(NewEmisData!G:G, NewEmisData!$A:$A, "Pickup", NewEmisData!$B:$B, $A317, NewEmisData!$C:$C, $H317, NewEmisData!$D:$D, BK$2), SUMIFS(NewEmisData!G:G, NewEmisData!$A:$A, "LDV", NewEmisData!$B:$B, $A317, NewEmisData!$C:$C, $H317, NewEmisData!$D:$D, BK$2))</f>
        <v>2.6540717659073501</v>
      </c>
      <c r="BL317" s="335">
        <f>$I317*IF($G317="Pickup", SUMIFS(NewEmisData!H:H, NewEmisData!$A:$A, "Pickup", NewEmisData!$B:$B, $A317, NewEmisData!$C:$C, $H317, NewEmisData!$D:$D, BL$2), SUMIFS(NewEmisData!H:H, NewEmisData!$A:$A, "LDV", NewEmisData!$B:$B, $A317, NewEmisData!$C:$C, $H317, NewEmisData!$D:$D, BL$2))</f>
        <v>2.0604732381170998</v>
      </c>
      <c r="BM317" s="335">
        <f>$I317*IF($G317="Pickup", SUMIFS(NewEmisData!I:I, NewEmisData!$A:$A, "Pickup", NewEmisData!$B:$B, $A317, NewEmisData!$C:$C, $H317, NewEmisData!$D:$D, BM$2), SUMIFS(NewEmisData!I:I, NewEmisData!$A:$A, "LDV", NewEmisData!$B:$B, $A317, NewEmisData!$C:$C, $H317, NewEmisData!$D:$D, BM$2))</f>
        <v>1.4768702583128299</v>
      </c>
      <c r="BN317" s="335">
        <f>$I317*IF($G317="Pickup", SUMIFS(NewEmisData!J:J, NewEmisData!$A:$A, "Pickup", NewEmisData!$B:$B, $A317, NewEmisData!$C:$C, $H317, NewEmisData!$D:$D, BN$2), SUMIFS(NewEmisData!J:J, NewEmisData!$A:$A, "LDV", NewEmisData!$B:$B, $A317, NewEmisData!$C:$C, $H317, NewEmisData!$D:$D, BN$2))</f>
        <v>1.1597745551704699</v>
      </c>
      <c r="BO317" s="335">
        <f>$I317*IF($G317="Pickup", SUMIFS(NewEmisData!K:K, NewEmisData!$A:$A, "Pickup", NewEmisData!$B:$B, $A317, NewEmisData!$C:$C, $H317, NewEmisData!$D:$D, BO$2), SUMIFS(NewEmisData!K:K, NewEmisData!$A:$A, "LDV", NewEmisData!$B:$B, $A317, NewEmisData!$C:$C, $H317, NewEmisData!$D:$D, BO$2))</f>
        <v>1.01795642585422</v>
      </c>
      <c r="BP317" s="335">
        <f>$I317*IF($G317="Pickup", SUMIFS(NewEmisData!L:L, NewEmisData!$A:$A, "Pickup", NewEmisData!$B:$B, $A317, NewEmisData!$C:$C, $H317, NewEmisData!$D:$D, BP$2), SUMIFS(NewEmisData!L:L, NewEmisData!$A:$A, "LDV", NewEmisData!$B:$B, $A317, NewEmisData!$C:$C, $H317, NewEmisData!$D:$D, BP$2))</f>
        <v>0.97243111781319103</v>
      </c>
      <c r="BQ317" s="335">
        <f>$I317*IF($G317="Pickup", SUMIFS(NewEmisData!M:M, NewEmisData!$A:$A, "Pickup", NewEmisData!$B:$B, $A317, NewEmisData!$C:$C, $H317, NewEmisData!$D:$D, BQ$2), SUMIFS(NewEmisData!M:M, NewEmisData!$A:$A, "LDV", NewEmisData!$B:$B, $A317, NewEmisData!$C:$C, $H317, NewEmisData!$D:$D, BQ$2))</f>
        <v>0.94396289100680397</v>
      </c>
      <c r="BR317" s="335">
        <v>1.5622001678221484</v>
      </c>
      <c r="BS317" s="335">
        <f>$I317*IF($G317="Pickup", SUMIFS(NewEmisData!E:E, NewEmisData!$A:$A, "Pickup", NewEmisData!$B:$B, $A317, NewEmisData!$C:$C, $H317, NewEmisData!$D:$D, BS$2), SUMIFS(NewEmisData!E:E, NewEmisData!$A:$A, "LDV", NewEmisData!$B:$B, $A317, NewEmisData!$C:$C, $H317, NewEmisData!$D:$D, BS$2))</f>
        <v>0.868939523792984</v>
      </c>
      <c r="BT317" s="335">
        <f>$I317*IF($G317="Pickup", SUMIFS(NewEmisData!F:F, NewEmisData!$A:$A, "Pickup", NewEmisData!$B:$B, $A317, NewEmisData!$C:$C, $H317, NewEmisData!$D:$D, BT$2), SUMIFS(NewEmisData!F:F, NewEmisData!$A:$A, "LDV", NewEmisData!$B:$B, $A317, NewEmisData!$C:$C, $H317, NewEmisData!$D:$D, BT$2))</f>
        <v>0.46984846516954898</v>
      </c>
      <c r="BU317" s="335">
        <f>$I317*IF($G317="Pickup", SUMIFS(NewEmisData!G:G, NewEmisData!$A:$A, "Pickup", NewEmisData!$B:$B, $A317, NewEmisData!$C:$C, $H317, NewEmisData!$D:$D, BU$2), SUMIFS(NewEmisData!G:G, NewEmisData!$A:$A, "LDV", NewEmisData!$B:$B, $A317, NewEmisData!$C:$C, $H317, NewEmisData!$D:$D, BU$2))</f>
        <v>0.25380786816335299</v>
      </c>
      <c r="BV317" s="335">
        <f>$I317*IF($G317="Pickup", SUMIFS(NewEmisData!H:H, NewEmisData!$A:$A, "Pickup", NewEmisData!$B:$B, $A317, NewEmisData!$C:$C, $H317, NewEmisData!$D:$D, BV$2), SUMIFS(NewEmisData!H:H, NewEmisData!$A:$A, "LDV", NewEmisData!$B:$B, $A317, NewEmisData!$C:$C, $H317, NewEmisData!$D:$D, BV$2))</f>
        <v>0.20500079484657399</v>
      </c>
      <c r="BW317" s="335">
        <f>$I317*IF($G317="Pickup", SUMIFS(NewEmisData!I:I, NewEmisData!$A:$A, "Pickup", NewEmisData!$B:$B, $A317, NewEmisData!$C:$C, $H317, NewEmisData!$D:$D, BW$2), SUMIFS(NewEmisData!I:I, NewEmisData!$A:$A, "LDV", NewEmisData!$B:$B, $A317, NewEmisData!$C:$C, $H317, NewEmisData!$D:$D, BW$2))</f>
        <v>0.15182918417959501</v>
      </c>
      <c r="BX317" s="335">
        <f>$I317*IF($G317="Pickup", SUMIFS(NewEmisData!J:J, NewEmisData!$A:$A, "Pickup", NewEmisData!$B:$B, $A317, NewEmisData!$C:$C, $H317, NewEmisData!$D:$D, BX$2), SUMIFS(NewEmisData!J:J, NewEmisData!$A:$A, "LDV", NewEmisData!$B:$B, $A317, NewEmisData!$C:$C, $H317, NewEmisData!$D:$D, BX$2))</f>
        <v>0.12865137268893501</v>
      </c>
      <c r="BY317" s="335">
        <f>$I317*IF($G317="Pickup", SUMIFS(NewEmisData!K:K, NewEmisData!$A:$A, "Pickup", NewEmisData!$B:$B, $A317, NewEmisData!$C:$C, $H317, NewEmisData!$D:$D, BY$2), SUMIFS(NewEmisData!K:K, NewEmisData!$A:$A, "LDV", NewEmisData!$B:$B, $A317, NewEmisData!$C:$C, $H317, NewEmisData!$D:$D, BY$2))</f>
        <v>0.11591502454704899</v>
      </c>
      <c r="BZ317" s="335">
        <f>$I317*IF($G317="Pickup", SUMIFS(NewEmisData!L:L, NewEmisData!$A:$A, "Pickup", NewEmisData!$B:$B, $A317, NewEmisData!$C:$C, $H317, NewEmisData!$D:$D, BZ$2), SUMIFS(NewEmisData!L:L, NewEmisData!$A:$A, "LDV", NewEmisData!$B:$B, $A317, NewEmisData!$C:$C, $H317, NewEmisData!$D:$D, BZ$2))</f>
        <v>0.110951334785302</v>
      </c>
      <c r="CA317" s="335">
        <f>$I317*IF($G317="Pickup", SUMIFS(NewEmisData!M:M, NewEmisData!$A:$A, "Pickup", NewEmisData!$B:$B, $A317, NewEmisData!$C:$C, $H317, NewEmisData!$D:$D, CA$2), SUMIFS(NewEmisData!M:M, NewEmisData!$A:$A, "LDV", NewEmisData!$B:$B, $A317, NewEmisData!$C:$C, $H317, NewEmisData!$D:$D, CA$2))</f>
        <v>0.10699337260583799</v>
      </c>
      <c r="CB317" s="335">
        <v>0.11295846897695311</v>
      </c>
      <c r="CC317" s="335">
        <f>$I317*IF($G317="Pickup", SUMIFS(NewEmisData!E:E, NewEmisData!$A:$A, "Pickup", NewEmisData!$B:$B, $A317, NewEmisData!$C:$C, $H317, NewEmisData!$D:$D, CC$2), SUMIFS(NewEmisData!E:E, NewEmisData!$A:$A, "LDV", NewEmisData!$B:$B, $A317, NewEmisData!$C:$C, $H317, NewEmisData!$D:$D, CC$2))</f>
        <v>5.1125583760404797E-2</v>
      </c>
      <c r="CD317" s="335">
        <f>$I317*IF($G317="Pickup", SUMIFS(NewEmisData!F:F, NewEmisData!$A:$A, "Pickup", NewEmisData!$B:$B, $A317, NewEmisData!$C:$C, $H317, NewEmisData!$D:$D, CD$2), SUMIFS(NewEmisData!F:F, NewEmisData!$A:$A, "LDV", NewEmisData!$B:$B, $A317, NewEmisData!$C:$C, $H317, NewEmisData!$D:$D, CD$2))</f>
        <v>3.7154393856404101E-2</v>
      </c>
      <c r="CE317" s="335">
        <f>$I317*IF($G317="Pickup", SUMIFS(NewEmisData!G:G, NewEmisData!$A:$A, "Pickup", NewEmisData!$B:$B, $A317, NewEmisData!$C:$C, $H317, NewEmisData!$D:$D, CE$2), SUMIFS(NewEmisData!G:G, NewEmisData!$A:$A, "LDV", NewEmisData!$B:$B, $A317, NewEmisData!$C:$C, $H317, NewEmisData!$D:$D, CE$2))</f>
        <v>2.8853651309577E-2</v>
      </c>
      <c r="CF317" s="335">
        <f>$I317*IF($G317="Pickup", SUMIFS(NewEmisData!H:H, NewEmisData!$A:$A, "Pickup", NewEmisData!$B:$B, $A317, NewEmisData!$C:$C, $H317, NewEmisData!$D:$D, CF$2), SUMIFS(NewEmisData!H:H, NewEmisData!$A:$A, "LDV", NewEmisData!$B:$B, $A317, NewEmisData!$C:$C, $H317, NewEmisData!$D:$D, CF$2))</f>
        <v>2.7537520644524499E-2</v>
      </c>
      <c r="CG317" s="335">
        <f>$I317*IF($G317="Pickup", SUMIFS(NewEmisData!I:I, NewEmisData!$A:$A, "Pickup", NewEmisData!$B:$B, $A317, NewEmisData!$C:$C, $H317, NewEmisData!$D:$D, CG$2), SUMIFS(NewEmisData!I:I, NewEmisData!$A:$A, "LDV", NewEmisData!$B:$B, $A317, NewEmisData!$C:$C, $H317, NewEmisData!$D:$D, CG$2))</f>
        <v>2.6666633761740999E-2</v>
      </c>
      <c r="CH317" s="335">
        <f>$I317*IF($G317="Pickup", SUMIFS(NewEmisData!J:J, NewEmisData!$A:$A, "Pickup", NewEmisData!$B:$B, $A317, NewEmisData!$C:$C, $H317, NewEmisData!$D:$D, CH$2), SUMIFS(NewEmisData!J:J, NewEmisData!$A:$A, "LDV", NewEmisData!$B:$B, $A317, NewEmisData!$C:$C, $H317, NewEmisData!$D:$D, CH$2))</f>
        <v>2.5980348711507999E-2</v>
      </c>
      <c r="CI317" s="335">
        <f>$I317*IF($G317="Pickup", SUMIFS(NewEmisData!K:K, NewEmisData!$A:$A, "Pickup", NewEmisData!$B:$B, $A317, NewEmisData!$C:$C, $H317, NewEmisData!$D:$D, CI$2), SUMIFS(NewEmisData!K:K, NewEmisData!$A:$A, "LDV", NewEmisData!$B:$B, $A317, NewEmisData!$C:$C, $H317, NewEmisData!$D:$D, CI$2))</f>
        <v>2.5978185303944301E-2</v>
      </c>
      <c r="CJ317" s="335">
        <f>$I317*IF($G317="Pickup", SUMIFS(NewEmisData!L:L, NewEmisData!$A:$A, "Pickup", NewEmisData!$B:$B, $A317, NewEmisData!$C:$C, $H317, NewEmisData!$D:$D, CJ$2), SUMIFS(NewEmisData!L:L, NewEmisData!$A:$A, "LDV", NewEmisData!$B:$B, $A317, NewEmisData!$C:$C, $H317, NewEmisData!$D:$D, CJ$2))</f>
        <v>2.5977588735828699E-2</v>
      </c>
      <c r="CK317" s="335">
        <f>$I317*IF($G317="Pickup", SUMIFS(NewEmisData!M:M, NewEmisData!$A:$A, "Pickup", NewEmisData!$B:$B, $A317, NewEmisData!$C:$C, $H317, NewEmisData!$D:$D, CK$2), SUMIFS(NewEmisData!M:M, NewEmisData!$A:$A, "LDV", NewEmisData!$B:$B, $A317, NewEmisData!$C:$C, $H317, NewEmisData!$D:$D, CK$2))</f>
        <v>2.5976994364069798E-2</v>
      </c>
      <c r="CL317" s="335">
        <v>2.0846549246249676E-2</v>
      </c>
      <c r="CM317" s="335">
        <f>$I317*IF($G317="Pickup", SUMIFS(NewEmisData!E:E, NewEmisData!$A:$A, "Pickup", NewEmisData!$B:$B, $A317, NewEmisData!$C:$C, $H317, NewEmisData!$D:$D, CM$2), SUMIFS(NewEmisData!E:E, NewEmisData!$A:$A, "LDV", NewEmisData!$B:$B, $A317, NewEmisData!$C:$C, $H317, NewEmisData!$D:$D, CM$2))</f>
        <v>2.2752592498671498E-2</v>
      </c>
      <c r="CN317" s="335">
        <f>$I317*IF($G317="Pickup", SUMIFS(NewEmisData!F:F, NewEmisData!$A:$A, "Pickup", NewEmisData!$B:$B, $A317, NewEmisData!$C:$C, $H317, NewEmisData!$D:$D, CN$2), SUMIFS(NewEmisData!F:F, NewEmisData!$A:$A, "LDV", NewEmisData!$B:$B, $A317, NewEmisData!$C:$C, $H317, NewEmisData!$D:$D, CN$2))</f>
        <v>1.4156662086893E-2</v>
      </c>
      <c r="CO317" s="335">
        <f>$I317*IF($G317="Pickup", SUMIFS(NewEmisData!G:G, NewEmisData!$A:$A, "Pickup", NewEmisData!$B:$B, $A317, NewEmisData!$C:$C, $H317, NewEmisData!$D:$D, CO$2), SUMIFS(NewEmisData!G:G, NewEmisData!$A:$A, "LDV", NewEmisData!$B:$B, $A317, NewEmisData!$C:$C, $H317, NewEmisData!$D:$D, CO$2))</f>
        <v>9.29628541682684E-3</v>
      </c>
      <c r="CP317" s="335">
        <f>$I317*IF($G317="Pickup", SUMIFS(NewEmisData!H:H, NewEmisData!$A:$A, "Pickup", NewEmisData!$B:$B, $A317, NewEmisData!$C:$C, $H317, NewEmisData!$D:$D, CP$2), SUMIFS(NewEmisData!H:H, NewEmisData!$A:$A, "LDV", NewEmisData!$B:$B, $A317, NewEmisData!$C:$C, $H317, NewEmisData!$D:$D, CP$2))</f>
        <v>7.6962231490179996E-3</v>
      </c>
      <c r="CQ317" s="335">
        <f>$I317*IF($G317="Pickup", SUMIFS(NewEmisData!I:I, NewEmisData!$A:$A, "Pickup", NewEmisData!$B:$B, $A317, NewEmisData!$C:$C, $H317, NewEmisData!$D:$D, CQ$2), SUMIFS(NewEmisData!I:I, NewEmisData!$A:$A, "LDV", NewEmisData!$B:$B, $A317, NewEmisData!$C:$C, $H317, NewEmisData!$D:$D, CQ$2))</f>
        <v>6.9434858281499498E-3</v>
      </c>
      <c r="CR317" s="335">
        <f>$I317*IF($G317="Pickup", SUMIFS(NewEmisData!J:J, NewEmisData!$A:$A, "Pickup", NewEmisData!$B:$B, $A317, NewEmisData!$C:$C, $H317, NewEmisData!$D:$D, CR$2), SUMIFS(NewEmisData!J:J, NewEmisData!$A:$A, "LDV", NewEmisData!$B:$B, $A317, NewEmisData!$C:$C, $H317, NewEmisData!$D:$D, CR$2))</f>
        <v>6.6235501686008101E-3</v>
      </c>
      <c r="CS317" s="335">
        <f>$I317*IF($G317="Pickup", SUMIFS(NewEmisData!K:K, NewEmisData!$A:$A, "Pickup", NewEmisData!$B:$B, $A317, NewEmisData!$C:$C, $H317, NewEmisData!$D:$D, CS$2), SUMIFS(NewEmisData!K:K, NewEmisData!$A:$A, "LDV", NewEmisData!$B:$B, $A317, NewEmisData!$C:$C, $H317, NewEmisData!$D:$D, CS$2))</f>
        <v>6.5909545130035602E-3</v>
      </c>
      <c r="CT317" s="335">
        <f>$I317*IF($G317="Pickup", SUMIFS(NewEmisData!L:L, NewEmisData!$A:$A, "Pickup", NewEmisData!$B:$B, $A317, NewEmisData!$C:$C, $H317, NewEmisData!$D:$D, CT$2), SUMIFS(NewEmisData!L:L, NewEmisData!$A:$A, "LDV", NewEmisData!$B:$B, $A317, NewEmisData!$C:$C, $H317, NewEmisData!$D:$D, CT$2))</f>
        <v>6.5377802107072303E-3</v>
      </c>
      <c r="CU317" s="335">
        <f>$I317*IF($G317="Pickup", SUMIFS(NewEmisData!M:M, NewEmisData!$A:$A, "Pickup", NewEmisData!$B:$B, $A317, NewEmisData!$C:$C, $H317, NewEmisData!$D:$D, CU$2), SUMIFS(NewEmisData!M:M, NewEmisData!$A:$A, "LDV", NewEmisData!$B:$B, $A317, NewEmisData!$C:$C, $H317, NewEmisData!$D:$D, CU$2))</f>
        <v>6.5374275690386098E-3</v>
      </c>
      <c r="CV317" s="335">
        <v>5.2030687941242611E-3</v>
      </c>
      <c r="CW317" s="335">
        <v>3.0448046675121709E-3</v>
      </c>
      <c r="CX317" s="335">
        <v>1.8865908720768221E-3</v>
      </c>
      <c r="CY317" s="335">
        <v>1.5570268485524494E-3</v>
      </c>
      <c r="CZ317" s="335">
        <v>1.2432183416122382E-3</v>
      </c>
      <c r="DA317" s="335">
        <v>9.252251866281976E-4</v>
      </c>
      <c r="DB317" s="335">
        <v>7.2309456596024934E-4</v>
      </c>
      <c r="DC317" s="335">
        <v>6.8940706870607876E-4</v>
      </c>
      <c r="DD317" s="335">
        <v>6.844148428615973E-4</v>
      </c>
      <c r="DE317" s="335">
        <v>6.8634617396886091E-4</v>
      </c>
      <c r="DF317" s="335">
        <v>6.8634617396886091E-4</v>
      </c>
      <c r="DG317" s="335">
        <f>$I317*IF($G317="Pickup", SUMIFS(NewEmisData!E:E, NewEmisData!$A:$A, "Pickup", NewEmisData!$B:$B, $A317, NewEmisData!$C:$C, $H317, NewEmisData!$D:$D, DG$2), SUMIFS(NewEmisData!E:E, NewEmisData!$A:$A, "LDV", NewEmisData!$B:$B, $A317, NewEmisData!$C:$C, $H317, NewEmisData!$D:$D, DG$2))</f>
        <v>0</v>
      </c>
      <c r="DH317" s="335">
        <f>$I317*IF($G317="Pickup", SUMIFS(NewEmisData!F:F, NewEmisData!$A:$A, "Pickup", NewEmisData!$B:$B, $A317, NewEmisData!$C:$C, $H317, NewEmisData!$D:$D, DH$2), SUMIFS(NewEmisData!F:F, NewEmisData!$A:$A, "LDV", NewEmisData!$B:$B, $A317, NewEmisData!$C:$C, $H317, NewEmisData!$D:$D, DH$2))</f>
        <v>0</v>
      </c>
      <c r="DI317" s="335">
        <f>$I317*IF($G317="Pickup", SUMIFS(NewEmisData!G:G, NewEmisData!$A:$A, "Pickup", NewEmisData!$B:$B, $A317, NewEmisData!$C:$C, $H317, NewEmisData!$D:$D, DI$2), SUMIFS(NewEmisData!G:G, NewEmisData!$A:$A, "LDV", NewEmisData!$B:$B, $A317, NewEmisData!$C:$C, $H317, NewEmisData!$D:$D, DI$2))</f>
        <v>0</v>
      </c>
      <c r="DJ317" s="335">
        <f>$I317*IF($G317="Pickup", SUMIFS(NewEmisData!H:H, NewEmisData!$A:$A, "Pickup", NewEmisData!$B:$B, $A317, NewEmisData!$C:$C, $H317, NewEmisData!$D:$D, DJ$2), SUMIFS(NewEmisData!H:H, NewEmisData!$A:$A, "LDV", NewEmisData!$B:$B, $A317, NewEmisData!$C:$C, $H317, NewEmisData!$D:$D, DJ$2))</f>
        <v>0</v>
      </c>
      <c r="DK317" s="335">
        <f>$I317*IF($G317="Pickup", SUMIFS(NewEmisData!I:I, NewEmisData!$A:$A, "Pickup", NewEmisData!$B:$B, $A317, NewEmisData!$C:$C, $H317, NewEmisData!$D:$D, DK$2), SUMIFS(NewEmisData!I:I, NewEmisData!$A:$A, "LDV", NewEmisData!$B:$B, $A317, NewEmisData!$C:$C, $H317, NewEmisData!$D:$D, DK$2))</f>
        <v>0</v>
      </c>
      <c r="DL317" s="335">
        <f>$I317*IF($G317="Pickup", SUMIFS(NewEmisData!J:J, NewEmisData!$A:$A, "Pickup", NewEmisData!$B:$B, $A317, NewEmisData!$C:$C, $H317, NewEmisData!$D:$D, DL$2), SUMIFS(NewEmisData!J:J, NewEmisData!$A:$A, "LDV", NewEmisData!$B:$B, $A317, NewEmisData!$C:$C, $H317, NewEmisData!$D:$D, DL$2))</f>
        <v>0</v>
      </c>
      <c r="DM317" s="335">
        <f>$I317*IF($G317="Pickup", SUMIFS(NewEmisData!K:K, NewEmisData!$A:$A, "Pickup", NewEmisData!$B:$B, $A317, NewEmisData!$C:$C, $H317, NewEmisData!$D:$D, DM$2), SUMIFS(NewEmisData!K:K, NewEmisData!$A:$A, "LDV", NewEmisData!$B:$B, $A317, NewEmisData!$C:$C, $H317, NewEmisData!$D:$D, DM$2))</f>
        <v>0</v>
      </c>
      <c r="DN317" s="335">
        <f>$I317*IF($G317="Pickup", SUMIFS(NewEmisData!L:L, NewEmisData!$A:$A, "Pickup", NewEmisData!$B:$B, $A317, NewEmisData!$C:$C, $H317, NewEmisData!$D:$D, DN$2), SUMIFS(NewEmisData!L:L, NewEmisData!$A:$A, "LDV", NewEmisData!$B:$B, $A317, NewEmisData!$C:$C, $H317, NewEmisData!$D:$D, DN$2))</f>
        <v>0</v>
      </c>
      <c r="DO317" s="335">
        <f>$I317*IF($G317="Pickup", SUMIFS(NewEmisData!M:M, NewEmisData!$A:$A, "Pickup", NewEmisData!$B:$B, $A317, NewEmisData!$C:$C, $H317, NewEmisData!$D:$D, DO$2), SUMIFS(NewEmisData!M:M, NewEmisData!$A:$A, "LDV", NewEmisData!$B:$B, $A317, NewEmisData!$C:$C, $H317, NewEmisData!$D:$D, DO$2))</f>
        <v>0</v>
      </c>
      <c r="DP317" s="335">
        <v>1.3868757746550878E-3</v>
      </c>
      <c r="DQ317" s="335">
        <f>$I317*IF($G317="Pickup", SUMIFS(NewEmisData!E:E, NewEmisData!$A:$A, "Pickup", NewEmisData!$B:$B, $A317, NewEmisData!$C:$C, $H317, NewEmisData!$D:$D, DQ$2), SUMIFS(NewEmisData!E:E, NewEmisData!$A:$A, "LDV", NewEmisData!$B:$B, $A317, NewEmisData!$C:$C, $H317, NewEmisData!$D:$D, DQ$2))</f>
        <v>1.7231430999334701E-2</v>
      </c>
      <c r="DR317" s="335">
        <f>$I317*IF($G317="Pickup", SUMIFS(NewEmisData!F:F, NewEmisData!$A:$A, "Pickup", NewEmisData!$B:$B, $A317, NewEmisData!$C:$C, $H317, NewEmisData!$D:$D, DR$2), SUMIFS(NewEmisData!F:F, NewEmisData!$A:$A, "LDV", NewEmisData!$B:$B, $A317, NewEmisData!$C:$C, $H317, NewEmisData!$D:$D, DR$2))</f>
        <v>8.9963646277585099E-3</v>
      </c>
      <c r="DS317" s="335">
        <f>$I317*IF($G317="Pickup", SUMIFS(NewEmisData!G:G, NewEmisData!$A:$A, "Pickup", NewEmisData!$B:$B, $A317, NewEmisData!$C:$C, $H317, NewEmisData!$D:$D, DS$2), SUMIFS(NewEmisData!G:G, NewEmisData!$A:$A, "LDV", NewEmisData!$B:$B, $A317, NewEmisData!$C:$C, $H317, NewEmisData!$D:$D, DS$2))</f>
        <v>5.6961522615022698E-3</v>
      </c>
      <c r="DT317" s="335">
        <f>$I317*IF($G317="Pickup", SUMIFS(NewEmisData!H:H, NewEmisData!$A:$A, "Pickup", NewEmisData!$B:$B, $A317, NewEmisData!$C:$C, $H317, NewEmisData!$D:$D, DT$2), SUMIFS(NewEmisData!H:H, NewEmisData!$A:$A, "LDV", NewEmisData!$B:$B, $A317, NewEmisData!$C:$C, $H317, NewEmisData!$D:$D, DT$2))</f>
        <v>4.3151143502781096E-3</v>
      </c>
      <c r="DU317" s="335">
        <f>$I317*IF($G317="Pickup", SUMIFS(NewEmisData!I:I, NewEmisData!$A:$A, "Pickup", NewEmisData!$B:$B, $A317, NewEmisData!$C:$C, $H317, NewEmisData!$D:$D, DU$2), SUMIFS(NewEmisData!I:I, NewEmisData!$A:$A, "LDV", NewEmisData!$B:$B, $A317, NewEmisData!$C:$C, $H317, NewEmisData!$D:$D, DU$2))</f>
        <v>3.35028978849721E-3</v>
      </c>
      <c r="DV317" s="335">
        <f>$I317*IF($G317="Pickup", SUMIFS(NewEmisData!J:J, NewEmisData!$A:$A, "Pickup", NewEmisData!$B:$B, $A317, NewEmisData!$C:$C, $H317, NewEmisData!$D:$D, DV$2), SUMIFS(NewEmisData!J:J, NewEmisData!$A:$A, "LDV", NewEmisData!$B:$B, $A317, NewEmisData!$C:$C, $H317, NewEmisData!$D:$D, DV$2))</f>
        <v>2.9288858721300301E-3</v>
      </c>
      <c r="DW317" s="335">
        <f>$I317*IF($G317="Pickup", SUMIFS(NewEmisData!K:K, NewEmisData!$A:$A, "Pickup", NewEmisData!$B:$B, $A317, NewEmisData!$C:$C, $H317, NewEmisData!$D:$D, DW$2), SUMIFS(NewEmisData!K:K, NewEmisData!$A:$A, "LDV", NewEmisData!$B:$B, $A317, NewEmisData!$C:$C, $H317, NewEmisData!$D:$D, DW$2))</f>
        <v>2.6889748661232601E-3</v>
      </c>
      <c r="DX317" s="335">
        <f>$I317*IF($G317="Pickup", SUMIFS(NewEmisData!L:L, NewEmisData!$A:$A, "Pickup", NewEmisData!$B:$B, $A317, NewEmisData!$C:$C, $H317, NewEmisData!$D:$D, DX$2), SUMIFS(NewEmisData!L:L, NewEmisData!$A:$A, "LDV", NewEmisData!$B:$B, $A317, NewEmisData!$C:$C, $H317, NewEmisData!$D:$D, DX$2))</f>
        <v>2.6131014849391301E-3</v>
      </c>
      <c r="DY317" s="335">
        <f>$I317*IF($G317="Pickup", SUMIFS(NewEmisData!M:M, NewEmisData!$A:$A, "Pickup", NewEmisData!$B:$B, $A317, NewEmisData!$C:$C, $H317, NewEmisData!$D:$D, DY$2), SUMIFS(NewEmisData!M:M, NewEmisData!$A:$A, "LDV", NewEmisData!$B:$B, $A317, NewEmisData!$C:$C, $H317, NewEmisData!$D:$D, DY$2))</f>
        <v>2.5757099053792102E-3</v>
      </c>
      <c r="DZ317" s="335">
        <v>4.3350573081854527E-3</v>
      </c>
      <c r="EA317" s="335">
        <f t="shared" si="542"/>
        <v>605.35194063093002</v>
      </c>
      <c r="EB317" s="335">
        <f t="shared" si="543"/>
        <v>575.43677827742204</v>
      </c>
      <c r="EC317" s="335">
        <f t="shared" si="544"/>
        <v>447.50306541281799</v>
      </c>
      <c r="ED317" s="335">
        <f t="shared" si="545"/>
        <v>380.32748601406797</v>
      </c>
      <c r="EE317" s="335">
        <f t="shared" si="546"/>
        <v>328.8508655947</v>
      </c>
      <c r="EF317" s="335">
        <f t="shared" si="547"/>
        <v>299.87343037562698</v>
      </c>
      <c r="EG317" s="335">
        <f t="shared" si="548"/>
        <v>286.96645721008798</v>
      </c>
      <c r="EH317" s="335">
        <f t="shared" si="549"/>
        <v>282.38592098475101</v>
      </c>
      <c r="EI317" s="335">
        <f t="shared" si="550"/>
        <v>280.69816184937503</v>
      </c>
      <c r="EJ317" s="335">
        <f t="shared" si="551"/>
        <v>0.20692409258864139</v>
      </c>
      <c r="EK317" s="335">
        <f t="shared" si="552"/>
        <v>0.73999493628111201</v>
      </c>
      <c r="EL317" s="335">
        <f t="shared" si="553"/>
        <v>0.35335240075773999</v>
      </c>
      <c r="EM317" s="335">
        <f t="shared" si="554"/>
        <v>0.18897755292818599</v>
      </c>
      <c r="EN317" s="335">
        <f t="shared" si="555"/>
        <v>0.12218817840455801</v>
      </c>
      <c r="EO317" s="335">
        <f t="shared" si="556"/>
        <v>7.3060825114572805E-2</v>
      </c>
      <c r="EP317" s="335">
        <f t="shared" si="557"/>
        <v>5.3764321341730301E-2</v>
      </c>
      <c r="EQ317" s="335">
        <f t="shared" si="558"/>
        <v>4.5765873698397498E-2</v>
      </c>
      <c r="ER317" s="335">
        <f t="shared" si="559"/>
        <v>4.3548109073897001E-2</v>
      </c>
      <c r="ES317" s="335">
        <f t="shared" si="560"/>
        <v>4.24609775043936E-2</v>
      </c>
      <c r="ET317" s="335">
        <f t="shared" si="561"/>
        <v>5.5587065527563068E-2</v>
      </c>
      <c r="EU317" s="335">
        <f t="shared" si="562"/>
        <v>1.04747160569124E-2</v>
      </c>
      <c r="EV317" s="335">
        <f t="shared" si="563"/>
        <v>9.9570764799691708E-3</v>
      </c>
      <c r="EW317" s="335">
        <f t="shared" si="564"/>
        <v>6.4196648888919499E-3</v>
      </c>
      <c r="EX317" s="335">
        <f t="shared" si="565"/>
        <v>5.45599526494426E-3</v>
      </c>
      <c r="EY317" s="335">
        <f t="shared" si="566"/>
        <v>4.7175365225731996E-3</v>
      </c>
      <c r="EZ317" s="335">
        <f t="shared" si="567"/>
        <v>4.3018391726363297E-3</v>
      </c>
      <c r="FA317" s="335">
        <f t="shared" si="568"/>
        <v>4.1166816404986702E-3</v>
      </c>
      <c r="FB317" s="335">
        <f t="shared" si="569"/>
        <v>4.0509726462172697E-3</v>
      </c>
      <c r="FC317" s="335">
        <f t="shared" si="570"/>
        <v>4.0267596573162799E-3</v>
      </c>
      <c r="FD317" s="335">
        <f t="shared" si="571"/>
        <v>1.3041984458904573E-3</v>
      </c>
      <c r="FE317" s="335">
        <f t="shared" si="572"/>
        <v>0.112529836649977</v>
      </c>
      <c r="FF317" s="335">
        <f t="shared" si="573"/>
        <v>0.103764807432247</v>
      </c>
      <c r="FG317" s="335">
        <f t="shared" si="574"/>
        <v>8.1904009889209095E-2</v>
      </c>
      <c r="FH317" s="335">
        <f t="shared" si="575"/>
        <v>8.0372811122020202E-2</v>
      </c>
      <c r="FI317" s="335">
        <f t="shared" si="576"/>
        <v>7.8826850839141593E-2</v>
      </c>
      <c r="FJ317" s="335">
        <f t="shared" si="577"/>
        <v>7.7629471627150906E-2</v>
      </c>
      <c r="FK317" s="335">
        <f t="shared" si="578"/>
        <v>7.6869255276324197E-2</v>
      </c>
      <c r="FL317" s="335">
        <f t="shared" si="579"/>
        <v>7.6489801218608905E-2</v>
      </c>
      <c r="FM317" s="335">
        <f t="shared" si="580"/>
        <v>7.6275890012832595E-2</v>
      </c>
      <c r="FN317" s="335">
        <f t="shared" si="581"/>
        <v>3.2948538923667892E-2</v>
      </c>
      <c r="FO317" s="335">
        <f t="shared" si="582"/>
        <v>2.93140110896879E-2</v>
      </c>
      <c r="FP317" s="335">
        <f t="shared" si="583"/>
        <v>2.15603319614842E-2</v>
      </c>
      <c r="FQ317" s="335">
        <f t="shared" si="584"/>
        <v>1.61359542510712E-2</v>
      </c>
      <c r="FR317" s="335">
        <f t="shared" si="585"/>
        <v>1.4781439172223E-2</v>
      </c>
      <c r="FS317" s="335">
        <f t="shared" si="586"/>
        <v>1.3413837806436801E-2</v>
      </c>
      <c r="FT317" s="335">
        <f t="shared" si="587"/>
        <v>1.2354573478352299E-2</v>
      </c>
      <c r="FU317" s="335">
        <f t="shared" si="588"/>
        <v>1.16820653404197E-2</v>
      </c>
      <c r="FV317" s="335">
        <f t="shared" si="589"/>
        <v>1.13463459698093E-2</v>
      </c>
      <c r="FW317" s="335">
        <f t="shared" si="590"/>
        <v>1.1157149268450401E-2</v>
      </c>
      <c r="FX317" s="335">
        <f t="shared" si="591"/>
        <v>6.6026126062260432E-3</v>
      </c>
    </row>
    <row r="318" spans="1:180" x14ac:dyDescent="0.2">
      <c r="A318" s="305" t="str">
        <f>_xlfn.CONCAT(IF(LEFT(TRIM(A317),1)="*", "*R", "R"), 1+RIGHT(TRIM(A317),1))</f>
        <v>R5</v>
      </c>
      <c r="B318" s="305" t="str">
        <f t="shared" si="613"/>
        <v>TLCLPGX11</v>
      </c>
      <c r="C318" s="305" t="str">
        <f t="shared" si="614"/>
        <v>TL.LPGX.C.LPGX.2011</v>
      </c>
      <c r="D318" s="301" t="str">
        <f t="shared" si="615"/>
        <v>bn-vmt, bn-vmt/a</v>
      </c>
      <c r="E318" s="301" t="str">
        <f t="shared" si="616"/>
        <v>TRNLPGX</v>
      </c>
      <c r="F318" s="301" t="str">
        <f t="shared" si="617"/>
        <v>TL</v>
      </c>
      <c r="G318" s="315" t="s">
        <v>815</v>
      </c>
      <c r="H318" s="315" t="s">
        <v>814</v>
      </c>
      <c r="I318" s="315">
        <v>1</v>
      </c>
      <c r="J318" s="315" t="str">
        <f t="shared" si="592"/>
        <v>Compact car-GSL</v>
      </c>
      <c r="K318" s="335">
        <f>$I318*IF($G318="Pickup", SUMIFS(NewEmisData!E:E, NewEmisData!$A:$A, "Pickup", NewEmisData!$B:$B, $A318, NewEmisData!$C:$C, $H318, NewEmisData!$D:$D, K$2), SUMIFS(NewEmisData!E:E, NewEmisData!$A:$A, "LDV", NewEmisData!$B:$B, $A318, NewEmisData!$C:$C, $H318, NewEmisData!$D:$D, K$2))</f>
        <v>474.817101058422</v>
      </c>
      <c r="L318" s="335">
        <f>$I318*IF($G318="Pickup", SUMIFS(NewEmisData!F:F, NewEmisData!$A:$A, "Pickup", NewEmisData!$B:$B, $A318, NewEmisData!$C:$C, $H318, NewEmisData!$D:$D, L$2), SUMIFS(NewEmisData!F:F, NewEmisData!$A:$A, "LDV", NewEmisData!$B:$B, $A318, NewEmisData!$C:$C, $H318, NewEmisData!$D:$D, L$2))</f>
        <v>451.24703471572099</v>
      </c>
      <c r="M318" s="335">
        <f>$I318*IF($G318="Pickup", SUMIFS(NewEmisData!G:G, NewEmisData!$A:$A, "Pickup", NewEmisData!$B:$B, $A318, NewEmisData!$C:$C, $H318, NewEmisData!$D:$D, M$2), SUMIFS(NewEmisData!G:G, NewEmisData!$A:$A, "LDV", NewEmisData!$B:$B, $A318, NewEmisData!$C:$C, $H318, NewEmisData!$D:$D, M$2))</f>
        <v>359.55406391675598</v>
      </c>
      <c r="N318" s="335">
        <f>$I318*IF($G318="Pickup", SUMIFS(NewEmisData!H:H, NewEmisData!$A:$A, "Pickup", NewEmisData!$B:$B, $A318, NewEmisData!$C:$C, $H318, NewEmisData!$D:$D, N$2), SUMIFS(NewEmisData!H:H, NewEmisData!$A:$A, "LDV", NewEmisData!$B:$B, $A318, NewEmisData!$C:$C, $H318, NewEmisData!$D:$D, N$2))</f>
        <v>306.68867751853497</v>
      </c>
      <c r="O318" s="335">
        <f>$I318*IF($G318="Pickup", SUMIFS(NewEmisData!I:I, NewEmisData!$A:$A, "Pickup", NewEmisData!$B:$B, $A318, NewEmisData!$C:$C, $H318, NewEmisData!$D:$D, O$2), SUMIFS(NewEmisData!I:I, NewEmisData!$A:$A, "LDV", NewEmisData!$B:$B, $A318, NewEmisData!$C:$C, $H318, NewEmisData!$D:$D, O$2))</f>
        <v>266.05693149041099</v>
      </c>
      <c r="P318" s="335">
        <f>$I318*IF($G318="Pickup", SUMIFS(NewEmisData!J:J, NewEmisData!$A:$A, "Pickup", NewEmisData!$B:$B, $A318, NewEmisData!$C:$C, $H318, NewEmisData!$D:$D, P$2), SUMIFS(NewEmisData!J:J, NewEmisData!$A:$A, "LDV", NewEmisData!$B:$B, $A318, NewEmisData!$C:$C, $H318, NewEmisData!$D:$D, P$2))</f>
        <v>243.087176828883</v>
      </c>
      <c r="Q318" s="335">
        <f>$I318*IF($G318="Pickup", SUMIFS(NewEmisData!K:K, NewEmisData!$A:$A, "Pickup", NewEmisData!$B:$B, $A318, NewEmisData!$C:$C, $H318, NewEmisData!$D:$D, Q$2), SUMIFS(NewEmisData!K:K, NewEmisData!$A:$A, "LDV", NewEmisData!$B:$B, $A318, NewEmisData!$C:$C, $H318, NewEmisData!$D:$D, Q$2))</f>
        <v>232.82718030870799</v>
      </c>
      <c r="R318" s="335">
        <f>$I318*IF($G318="Pickup", SUMIFS(NewEmisData!L:L, NewEmisData!$A:$A, "Pickup", NewEmisData!$B:$B, $A318, NewEmisData!$C:$C, $H318, NewEmisData!$D:$D, R$2), SUMIFS(NewEmisData!L:L, NewEmisData!$A:$A, "LDV", NewEmisData!$B:$B, $A318, NewEmisData!$C:$C, $H318, NewEmisData!$D:$D, R$2))</f>
        <v>229.167353178653</v>
      </c>
      <c r="S318" s="335">
        <f>$I318*IF($G318="Pickup", SUMIFS(NewEmisData!M:M, NewEmisData!$A:$A, "Pickup", NewEmisData!$B:$B, $A318, NewEmisData!$C:$C, $H318, NewEmisData!$D:$D, S$2), SUMIFS(NewEmisData!M:M, NewEmisData!$A:$A, "LDV", NewEmisData!$B:$B, $A318, NewEmisData!$C:$C, $H318, NewEmisData!$D:$D, S$2))</f>
        <v>227.80956840287899</v>
      </c>
      <c r="T318" s="335">
        <v>0.20692409258864139</v>
      </c>
      <c r="U318" s="335">
        <f>$I318*IF($G318="Pickup", SUMIFS(NewEmisData!E:E, NewEmisData!$A:$A, "Pickup", NewEmisData!$B:$B, $A318, NewEmisData!$C:$C, $H318, NewEmisData!$D:$D, U$2), SUMIFS(NewEmisData!E:E, NewEmisData!$A:$A, "LDV", NewEmisData!$B:$B, $A318, NewEmisData!$C:$C, $H318, NewEmisData!$D:$D, U$2))</f>
        <v>0.70973077210402302</v>
      </c>
      <c r="V318" s="335">
        <f>$I318*IF($G318="Pickup", SUMIFS(NewEmisData!F:F, NewEmisData!$A:$A, "Pickup", NewEmisData!$B:$B, $A318, NewEmisData!$C:$C, $H318, NewEmisData!$D:$D, V$2), SUMIFS(NewEmisData!F:F, NewEmisData!$A:$A, "LDV", NewEmisData!$B:$B, $A318, NewEmisData!$C:$C, $H318, NewEmisData!$D:$D, V$2))</f>
        <v>0.32036907792622199</v>
      </c>
      <c r="W318" s="335">
        <f>$I318*IF($G318="Pickup", SUMIFS(NewEmisData!G:G, NewEmisData!$A:$A, "Pickup", NewEmisData!$B:$B, $A318, NewEmisData!$C:$C, $H318, NewEmisData!$D:$D, W$2), SUMIFS(NewEmisData!G:G, NewEmisData!$A:$A, "LDV", NewEmisData!$B:$B, $A318, NewEmisData!$C:$C, $H318, NewEmisData!$D:$D, W$2))</f>
        <v>0.23974719966536701</v>
      </c>
      <c r="X318" s="335">
        <f>$I318*IF($G318="Pickup", SUMIFS(NewEmisData!H:H, NewEmisData!$A:$A, "Pickup", NewEmisData!$B:$B, $A318, NewEmisData!$C:$C, $H318, NewEmisData!$D:$D, X$2), SUMIFS(NewEmisData!H:H, NewEmisData!$A:$A, "LDV", NewEmisData!$B:$B, $A318, NewEmisData!$C:$C, $H318, NewEmisData!$D:$D, X$2))</f>
        <v>0.160612501035788</v>
      </c>
      <c r="Y318" s="335">
        <f>$I318*IF($G318="Pickup", SUMIFS(NewEmisData!I:I, NewEmisData!$A:$A, "Pickup", NewEmisData!$B:$B, $A318, NewEmisData!$C:$C, $H318, NewEmisData!$D:$D, Y$2), SUMIFS(NewEmisData!I:I, NewEmisData!$A:$A, "LDV", NewEmisData!$B:$B, $A318, NewEmisData!$C:$C, $H318, NewEmisData!$D:$D, Y$2))</f>
        <v>0.10365613117262901</v>
      </c>
      <c r="Z318" s="335">
        <f>$I318*IF($G318="Pickup", SUMIFS(NewEmisData!J:J, NewEmisData!$A:$A, "Pickup", NewEmisData!$B:$B, $A318, NewEmisData!$C:$C, $H318, NewEmisData!$D:$D, Z$2), SUMIFS(NewEmisData!J:J, NewEmisData!$A:$A, "LDV", NewEmisData!$B:$B, $A318, NewEmisData!$C:$C, $H318, NewEmisData!$D:$D, Z$2))</f>
        <v>7.8799994555065797E-2</v>
      </c>
      <c r="AA318" s="335">
        <f>$I318*IF($G318="Pickup", SUMIFS(NewEmisData!K:K, NewEmisData!$A:$A, "Pickup", NewEmisData!$B:$B, $A318, NewEmisData!$C:$C, $H318, NewEmisData!$D:$D, AA$2), SUMIFS(NewEmisData!K:K, NewEmisData!$A:$A, "LDV", NewEmisData!$B:$B, $A318, NewEmisData!$C:$C, $H318, NewEmisData!$D:$D, AA$2))</f>
        <v>6.8646939612850705E-2</v>
      </c>
      <c r="AB318" s="335">
        <f>$I318*IF($G318="Pickup", SUMIFS(NewEmisData!L:L, NewEmisData!$A:$A, "Pickup", NewEmisData!$B:$B, $A318, NewEmisData!$C:$C, $H318, NewEmisData!$D:$D, AB$2), SUMIFS(NewEmisData!L:L, NewEmisData!$A:$A, "LDV", NewEmisData!$B:$B, $A318, NewEmisData!$C:$C, $H318, NewEmisData!$D:$D, AB$2))</f>
        <v>6.5824398729591893E-2</v>
      </c>
      <c r="AC318" s="335">
        <f>$I318*IF($G318="Pickup", SUMIFS(NewEmisData!M:M, NewEmisData!$A:$A, "Pickup", NewEmisData!$B:$B, $A318, NewEmisData!$C:$C, $H318, NewEmisData!$D:$D, AC$2), SUMIFS(NewEmisData!M:M, NewEmisData!$A:$A, "LDV", NewEmisData!$B:$B, $A318, NewEmisData!$C:$C, $H318, NewEmisData!$D:$D, AC$2))</f>
        <v>6.4340803704991095E-2</v>
      </c>
      <c r="AD318" s="335">
        <v>5.5587065527563068E-2</v>
      </c>
      <c r="AE318" s="335">
        <f>$I318*IF($G318="Pickup", SUMIFS(NewEmisData!E:E, NewEmisData!$A:$A, "Pickup", NewEmisData!$B:$B, $A318, NewEmisData!$C:$C, $H318, NewEmisData!$D:$D, AE$2), SUMIFS(NewEmisData!E:E, NewEmisData!$A:$A, "LDV", NewEmisData!$B:$B, $A318, NewEmisData!$C:$C, $H318, NewEmisData!$D:$D, AE$2))</f>
        <v>8.2160020457903906E-3</v>
      </c>
      <c r="AF318" s="335">
        <f>$I318*IF($G318="Pickup", SUMIFS(NewEmisData!F:F, NewEmisData!$A:$A, "Pickup", NewEmisData!$B:$B, $A318, NewEmisData!$C:$C, $H318, NewEmisData!$D:$D, AF$2), SUMIFS(NewEmisData!F:F, NewEmisData!$A:$A, "LDV", NewEmisData!$B:$B, $A318, NewEmisData!$C:$C, $H318, NewEmisData!$D:$D, AF$2))</f>
        <v>7.80815598787189E-3</v>
      </c>
      <c r="AG318" s="335">
        <f>$I318*IF($G318="Pickup", SUMIFS(NewEmisData!G:G, NewEmisData!$A:$A, "Pickup", NewEmisData!$B:$B, $A318, NewEmisData!$C:$C, $H318, NewEmisData!$D:$D, AG$2), SUMIFS(NewEmisData!G:G, NewEmisData!$A:$A, "LDV", NewEmisData!$B:$B, $A318, NewEmisData!$C:$C, $H318, NewEmisData!$D:$D, AG$2))</f>
        <v>5.1579884513251097E-3</v>
      </c>
      <c r="AH318" s="335">
        <f>$I318*IF($G318="Pickup", SUMIFS(NewEmisData!H:H, NewEmisData!$A:$A, "Pickup", NewEmisData!$B:$B, $A318, NewEmisData!$C:$C, $H318, NewEmisData!$D:$D, AH$2), SUMIFS(NewEmisData!H:H, NewEmisData!$A:$A, "LDV", NewEmisData!$B:$B, $A318, NewEmisData!$C:$C, $H318, NewEmisData!$D:$D, AH$2))</f>
        <v>4.3996084263759998E-3</v>
      </c>
      <c r="AI318" s="335">
        <f>$I318*IF($G318="Pickup", SUMIFS(NewEmisData!I:I, NewEmisData!$A:$A, "Pickup", NewEmisData!$B:$B, $A318, NewEmisData!$C:$C, $H318, NewEmisData!$D:$D, AI$2), SUMIFS(NewEmisData!I:I, NewEmisData!$A:$A, "LDV", NewEmisData!$B:$B, $A318, NewEmisData!$C:$C, $H318, NewEmisData!$D:$D, AI$2))</f>
        <v>3.81672539575274E-3</v>
      </c>
      <c r="AJ318" s="335">
        <f>$I318*IF($G318="Pickup", SUMIFS(NewEmisData!J:J, NewEmisData!$A:$A, "Pickup", NewEmisData!$B:$B, $A318, NewEmisData!$C:$C, $H318, NewEmisData!$D:$D, AJ$2), SUMIFS(NewEmisData!J:J, NewEmisData!$A:$A, "LDV", NewEmisData!$B:$B, $A318, NewEmisData!$C:$C, $H318, NewEmisData!$D:$D, AJ$2))</f>
        <v>3.4872096414849999E-3</v>
      </c>
      <c r="AK318" s="335">
        <f>$I318*IF($G318="Pickup", SUMIFS(NewEmisData!K:K, NewEmisData!$A:$A, "Pickup", NewEmisData!$B:$B, $A318, NewEmisData!$C:$C, $H318, NewEmisData!$D:$D, AK$2), SUMIFS(NewEmisData!K:K, NewEmisData!$A:$A, "LDV", NewEmisData!$B:$B, $A318, NewEmisData!$C:$C, $H318, NewEmisData!$D:$D, AK$2))</f>
        <v>3.3400286224750798E-3</v>
      </c>
      <c r="AL318" s="335">
        <f>$I318*IF($G318="Pickup", SUMIFS(NewEmisData!L:L, NewEmisData!$A:$A, "Pickup", NewEmisData!$B:$B, $A318, NewEmisData!$C:$C, $H318, NewEmisData!$D:$D, AL$2), SUMIFS(NewEmisData!L:L, NewEmisData!$A:$A, "LDV", NewEmisData!$B:$B, $A318, NewEmisData!$C:$C, $H318, NewEmisData!$D:$D, AL$2))</f>
        <v>3.2875233288682799E-3</v>
      </c>
      <c r="AM318" s="335">
        <f>$I318*IF($G318="Pickup", SUMIFS(NewEmisData!M:M, NewEmisData!$A:$A, "Pickup", NewEmisData!$B:$B, $A318, NewEmisData!$C:$C, $H318, NewEmisData!$D:$D, AM$2), SUMIFS(NewEmisData!M:M, NewEmisData!$A:$A, "LDV", NewEmisData!$B:$B, $A318, NewEmisData!$C:$C, $H318, NewEmisData!$D:$D, AM$2))</f>
        <v>3.2680461258744399E-3</v>
      </c>
      <c r="AN318" s="335">
        <v>1.3041984458904573E-3</v>
      </c>
      <c r="AO318" s="335">
        <f>$I318*IF($G318="Pickup", SUMIFS(NewEmisData!E:E, NewEmisData!$A:$A, "Pickup", NewEmisData!$B:$B, $A318, NewEmisData!$C:$C, $H318, NewEmisData!$D:$D, AO$2), SUMIFS(NewEmisData!E:E, NewEmisData!$A:$A, "LDV", NewEmisData!$B:$B, $A318, NewEmisData!$C:$C, $H318, NewEmisData!$D:$D, AO$2))</f>
        <v>7.6637268565666605E-2</v>
      </c>
      <c r="AP318" s="335">
        <f>$I318*IF($G318="Pickup", SUMIFS(NewEmisData!F:F, NewEmisData!$A:$A, "Pickup", NewEmisData!$B:$B, $A318, NewEmisData!$C:$C, $H318, NewEmisData!$D:$D, AP$2), SUMIFS(NewEmisData!F:F, NewEmisData!$A:$A, "LDV", NewEmisData!$B:$B, $A318, NewEmisData!$C:$C, $H318, NewEmisData!$D:$D, AP$2))</f>
        <v>7.17220347655846E-2</v>
      </c>
      <c r="AQ318" s="335">
        <f>$I318*IF($G318="Pickup", SUMIFS(NewEmisData!G:G, NewEmisData!$A:$A, "Pickup", NewEmisData!$B:$B, $A318, NewEmisData!$C:$C, $H318, NewEmisData!$D:$D, AQ$2), SUMIFS(NewEmisData!G:G, NewEmisData!$A:$A, "LDV", NewEmisData!$B:$B, $A318, NewEmisData!$C:$C, $H318, NewEmisData!$D:$D, AQ$2))</f>
        <v>5.3063354209187903E-2</v>
      </c>
      <c r="AR318" s="335">
        <f>$I318*IF($G318="Pickup", SUMIFS(NewEmisData!H:H, NewEmisData!$A:$A, "Pickup", NewEmisData!$B:$B, $A318, NewEmisData!$C:$C, $H318, NewEmisData!$D:$D, AR$2), SUMIFS(NewEmisData!H:H, NewEmisData!$A:$A, "LDV", NewEmisData!$B:$B, $A318, NewEmisData!$C:$C, $H318, NewEmisData!$D:$D, AR$2))</f>
        <v>5.1413159178765599E-2</v>
      </c>
      <c r="AS318" s="335">
        <f>$I318*IF($G318="Pickup", SUMIFS(NewEmisData!I:I, NewEmisData!$A:$A, "Pickup", NewEmisData!$B:$B, $A318, NewEmisData!$C:$C, $H318, NewEmisData!$D:$D, AS$2), SUMIFS(NewEmisData!I:I, NewEmisData!$A:$A, "LDV", NewEmisData!$B:$B, $A318, NewEmisData!$C:$C, $H318, NewEmisData!$D:$D, AS$2))</f>
        <v>4.9937748877796798E-2</v>
      </c>
      <c r="AT318" s="335">
        <f>$I318*IF($G318="Pickup", SUMIFS(NewEmisData!J:J, NewEmisData!$A:$A, "Pickup", NewEmisData!$B:$B, $A318, NewEmisData!$C:$C, $H318, NewEmisData!$D:$D, AT$2), SUMIFS(NewEmisData!J:J, NewEmisData!$A:$A, "LDV", NewEmisData!$B:$B, $A318, NewEmisData!$C:$C, $H318, NewEmisData!$D:$D, AT$2))</f>
        <v>4.8737436898882699E-2</v>
      </c>
      <c r="AU318" s="335">
        <f>$I318*IF($G318="Pickup", SUMIFS(NewEmisData!K:K, NewEmisData!$A:$A, "Pickup", NewEmisData!$B:$B, $A318, NewEmisData!$C:$C, $H318, NewEmisData!$D:$D, AU$2), SUMIFS(NewEmisData!K:K, NewEmisData!$A:$A, "LDV", NewEmisData!$B:$B, $A318, NewEmisData!$C:$C, $H318, NewEmisData!$D:$D, AU$2))</f>
        <v>4.7984590527250397E-2</v>
      </c>
      <c r="AV318" s="335">
        <f>$I318*IF($G318="Pickup", SUMIFS(NewEmisData!L:L, NewEmisData!$A:$A, "Pickup", NewEmisData!$B:$B, $A318, NewEmisData!$C:$C, $H318, NewEmisData!$D:$D, AV$2), SUMIFS(NewEmisData!L:L, NewEmisData!$A:$A, "LDV", NewEmisData!$B:$B, $A318, NewEmisData!$C:$C, $H318, NewEmisData!$D:$D, AV$2))</f>
        <v>4.76005320802948E-2</v>
      </c>
      <c r="AW318" s="335">
        <f>$I318*IF($G318="Pickup", SUMIFS(NewEmisData!M:M, NewEmisData!$A:$A, "Pickup", NewEmisData!$B:$B, $A318, NewEmisData!$C:$C, $H318, NewEmisData!$D:$D, AW$2), SUMIFS(NewEmisData!M:M, NewEmisData!$A:$A, "LDV", NewEmisData!$B:$B, $A318, NewEmisData!$C:$C, $H318, NewEmisData!$D:$D, AW$2))</f>
        <v>4.7377866603412998E-2</v>
      </c>
      <c r="AX318" s="335">
        <v>3.2948538923667892E-2</v>
      </c>
      <c r="AY318" s="335">
        <f>$I318*IF($G318="Pickup", SUMIFS(NewEmisData!E:E, NewEmisData!$A:$A, "Pickup", NewEmisData!$B:$B, $A318, NewEmisData!$C:$C, $H318, NewEmisData!$D:$D, AY$2), SUMIFS(NewEmisData!E:E, NewEmisData!$A:$A, "LDV", NewEmisData!$B:$B, $A318, NewEmisData!$C:$C, $H318, NewEmisData!$D:$D, AY$2))</f>
        <v>1.9839679684136899E-2</v>
      </c>
      <c r="AZ318" s="335">
        <f>$I318*IF($G318="Pickup", SUMIFS(NewEmisData!F:F, NewEmisData!$A:$A, "Pickup", NewEmisData!$B:$B, $A318, NewEmisData!$C:$C, $H318, NewEmisData!$D:$D, AZ$2), SUMIFS(NewEmisData!F:F, NewEmisData!$A:$A, "LDV", NewEmisData!$B:$B, $A318, NewEmisData!$C:$C, $H318, NewEmisData!$D:$D, AZ$2))</f>
        <v>1.54915322396613E-2</v>
      </c>
      <c r="BA318" s="335">
        <f>$I318*IF($G318="Pickup", SUMIFS(NewEmisData!G:G, NewEmisData!$A:$A, "Pickup", NewEmisData!$B:$B, $A318, NewEmisData!$C:$C, $H318, NewEmisData!$D:$D, BA$2), SUMIFS(NewEmisData!G:G, NewEmisData!$A:$A, "LDV", NewEmisData!$B:$B, $A318, NewEmisData!$C:$C, $H318, NewEmisData!$D:$D, BA$2))</f>
        <v>1.24856485125612E-2</v>
      </c>
      <c r="BB318" s="335">
        <f>$I318*IF($G318="Pickup", SUMIFS(NewEmisData!H:H, NewEmisData!$A:$A, "Pickup", NewEmisData!$B:$B, $A318, NewEmisData!$C:$C, $H318, NewEmisData!$D:$D, BB$2), SUMIFS(NewEmisData!H:H, NewEmisData!$A:$A, "LDV", NewEmisData!$B:$B, $A318, NewEmisData!$C:$C, $H318, NewEmisData!$D:$D, BB$2))</f>
        <v>1.10258430769824E-2</v>
      </c>
      <c r="BC318" s="335">
        <f>$I318*IF($G318="Pickup", SUMIFS(NewEmisData!I:I, NewEmisData!$A:$A, "Pickup", NewEmisData!$B:$B, $A318, NewEmisData!$C:$C, $H318, NewEmisData!$D:$D, BC$2), SUMIFS(NewEmisData!I:I, NewEmisData!$A:$A, "LDV", NewEmisData!$B:$B, $A318, NewEmisData!$C:$C, $H318, NewEmisData!$D:$D, BC$2))</f>
        <v>9.7206839249302599E-3</v>
      </c>
      <c r="BD318" s="335">
        <f>$I318*IF($G318="Pickup", SUMIFS(NewEmisData!J:J, NewEmisData!$A:$A, "Pickup", NewEmisData!$B:$B, $A318, NewEmisData!$C:$C, $H318, NewEmisData!$D:$D, BD$2), SUMIFS(NewEmisData!J:J, NewEmisData!$A:$A, "LDV", NewEmisData!$B:$B, $A318, NewEmisData!$C:$C, $H318, NewEmisData!$D:$D, BD$2))</f>
        <v>8.6588886279032502E-3</v>
      </c>
      <c r="BE318" s="335">
        <f>$I318*IF($G318="Pickup", SUMIFS(NewEmisData!K:K, NewEmisData!$A:$A, "Pickup", NewEmisData!$B:$B, $A318, NewEmisData!$C:$C, $H318, NewEmisData!$D:$D, BE$2), SUMIFS(NewEmisData!K:K, NewEmisData!$A:$A, "LDV", NewEmisData!$B:$B, $A318, NewEmisData!$C:$C, $H318, NewEmisData!$D:$D, BE$2))</f>
        <v>7.9928948991222996E-3</v>
      </c>
      <c r="BF318" s="335">
        <f>$I318*IF($G318="Pickup", SUMIFS(NewEmisData!L:L, NewEmisData!$A:$A, "Pickup", NewEmisData!$B:$B, $A318, NewEmisData!$C:$C, $H318, NewEmisData!$D:$D, BF$2), SUMIFS(NewEmisData!L:L, NewEmisData!$A:$A, "LDV", NewEmisData!$B:$B, $A318, NewEmisData!$C:$C, $H318, NewEmisData!$D:$D, BF$2))</f>
        <v>7.65317007618625E-3</v>
      </c>
      <c r="BG318" s="335">
        <f>$I318*IF($G318="Pickup", SUMIFS(NewEmisData!M:M, NewEmisData!$A:$A, "Pickup", NewEmisData!$B:$B, $A318, NewEmisData!$C:$C, $H318, NewEmisData!$D:$D, BG$2), SUMIFS(NewEmisData!M:M, NewEmisData!$A:$A, "LDV", NewEmisData!$B:$B, $A318, NewEmisData!$C:$C, $H318, NewEmisData!$D:$D, BG$2))</f>
        <v>7.4561632981935697E-3</v>
      </c>
      <c r="BH318" s="335">
        <v>6.6026126062260432E-3</v>
      </c>
      <c r="BI318" s="335">
        <f>$I318*IF($G318="Pickup", SUMIFS(NewEmisData!E:E, NewEmisData!$A:$A, "Pickup", NewEmisData!$B:$B, $A318, NewEmisData!$C:$C, $H318, NewEmisData!$D:$D, BI$2), SUMIFS(NewEmisData!E:E, NewEmisData!$A:$A, "LDV", NewEmisData!$B:$B, $A318, NewEmisData!$C:$C, $H318, NewEmisData!$D:$D, BI$2))</f>
        <v>6.4220034872518204</v>
      </c>
      <c r="BJ318" s="335">
        <f>$I318*IF($G318="Pickup", SUMIFS(NewEmisData!F:F, NewEmisData!$A:$A, "Pickup", NewEmisData!$B:$B, $A318, NewEmisData!$C:$C, $H318, NewEmisData!$D:$D, BJ$2), SUMIFS(NewEmisData!F:F, NewEmisData!$A:$A, "LDV", NewEmisData!$B:$B, $A318, NewEmisData!$C:$C, $H318, NewEmisData!$D:$D, BJ$2))</f>
        <v>3.8479800836345999</v>
      </c>
      <c r="BK318" s="335">
        <f>$I318*IF($G318="Pickup", SUMIFS(NewEmisData!G:G, NewEmisData!$A:$A, "Pickup", NewEmisData!$B:$B, $A318, NewEmisData!$C:$C, $H318, NewEmisData!$D:$D, BK$2), SUMIFS(NewEmisData!G:G, NewEmisData!$A:$A, "LDV", NewEmisData!$B:$B, $A318, NewEmisData!$C:$C, $H318, NewEmisData!$D:$D, BK$2))</f>
        <v>2.9970734916117499</v>
      </c>
      <c r="BL318" s="335">
        <f>$I318*IF($G318="Pickup", SUMIFS(NewEmisData!H:H, NewEmisData!$A:$A, "Pickup", NewEmisData!$B:$B, $A318, NewEmisData!$C:$C, $H318, NewEmisData!$D:$D, BL$2), SUMIFS(NewEmisData!H:H, NewEmisData!$A:$A, "LDV", NewEmisData!$B:$B, $A318, NewEmisData!$C:$C, $H318, NewEmisData!$D:$D, BL$2))</f>
        <v>2.36472323758924</v>
      </c>
      <c r="BM318" s="335">
        <f>$I318*IF($G318="Pickup", SUMIFS(NewEmisData!I:I, NewEmisData!$A:$A, "Pickup", NewEmisData!$B:$B, $A318, NewEmisData!$C:$C, $H318, NewEmisData!$D:$D, BM$2), SUMIFS(NewEmisData!I:I, NewEmisData!$A:$A, "LDV", NewEmisData!$B:$B, $A318, NewEmisData!$C:$C, $H318, NewEmisData!$D:$D, BM$2))</f>
        <v>1.7421472431707099</v>
      </c>
      <c r="BN318" s="335">
        <f>$I318*IF($G318="Pickup", SUMIFS(NewEmisData!J:J, NewEmisData!$A:$A, "Pickup", NewEmisData!$B:$B, $A318, NewEmisData!$C:$C, $H318, NewEmisData!$D:$D, BN$2), SUMIFS(NewEmisData!J:J, NewEmisData!$A:$A, "LDV", NewEmisData!$B:$B, $A318, NewEmisData!$C:$C, $H318, NewEmisData!$D:$D, BN$2))</f>
        <v>1.3931539503279999</v>
      </c>
      <c r="BO318" s="335">
        <f>$I318*IF($G318="Pickup", SUMIFS(NewEmisData!K:K, NewEmisData!$A:$A, "Pickup", NewEmisData!$B:$B, $A318, NewEmisData!$C:$C, $H318, NewEmisData!$D:$D, BO$2), SUMIFS(NewEmisData!K:K, NewEmisData!$A:$A, "LDV", NewEmisData!$B:$B, $A318, NewEmisData!$C:$C, $H318, NewEmisData!$D:$D, BO$2))</f>
        <v>1.2342051269933401</v>
      </c>
      <c r="BP318" s="335">
        <f>$I318*IF($G318="Pickup", SUMIFS(NewEmisData!L:L, NewEmisData!$A:$A, "Pickup", NewEmisData!$B:$B, $A318, NewEmisData!$C:$C, $H318, NewEmisData!$D:$D, BP$2), SUMIFS(NewEmisData!L:L, NewEmisData!$A:$A, "LDV", NewEmisData!$B:$B, $A318, NewEmisData!$C:$C, $H318, NewEmisData!$D:$D, BP$2))</f>
        <v>1.18127069132138</v>
      </c>
      <c r="BQ318" s="335">
        <f>$I318*IF($G318="Pickup", SUMIFS(NewEmisData!M:M, NewEmisData!$A:$A, "Pickup", NewEmisData!$B:$B, $A318, NewEmisData!$C:$C, $H318, NewEmisData!$D:$D, BQ$2), SUMIFS(NewEmisData!M:M, NewEmisData!$A:$A, "LDV", NewEmisData!$B:$B, $A318, NewEmisData!$C:$C, $H318, NewEmisData!$D:$D, BQ$2))</f>
        <v>1.1484293714755001</v>
      </c>
      <c r="BR318" s="335">
        <v>1.5622001678221484</v>
      </c>
      <c r="BS318" s="335">
        <f>$I318*IF($G318="Pickup", SUMIFS(NewEmisData!E:E, NewEmisData!$A:$A, "Pickup", NewEmisData!$B:$B, $A318, NewEmisData!$C:$C, $H318, NewEmisData!$D:$D, BS$2), SUMIFS(NewEmisData!E:E, NewEmisData!$A:$A, "LDV", NewEmisData!$B:$B, $A318, NewEmisData!$C:$C, $H318, NewEmisData!$D:$D, BS$2))</f>
        <v>0.76625314114096599</v>
      </c>
      <c r="BT318" s="335">
        <f>$I318*IF($G318="Pickup", SUMIFS(NewEmisData!F:F, NewEmisData!$A:$A, "Pickup", NewEmisData!$B:$B, $A318, NewEmisData!$C:$C, $H318, NewEmisData!$D:$D, BT$2), SUMIFS(NewEmisData!F:F, NewEmisData!$A:$A, "LDV", NewEmisData!$B:$B, $A318, NewEmisData!$C:$C, $H318, NewEmisData!$D:$D, BT$2))</f>
        <v>0.42849019580384201</v>
      </c>
      <c r="BU318" s="335">
        <f>$I318*IF($G318="Pickup", SUMIFS(NewEmisData!G:G, NewEmisData!$A:$A, "Pickup", NewEmisData!$B:$B, $A318, NewEmisData!$C:$C, $H318, NewEmisData!$D:$D, BU$2), SUMIFS(NewEmisData!G:G, NewEmisData!$A:$A, "LDV", NewEmisData!$B:$B, $A318, NewEmisData!$C:$C, $H318, NewEmisData!$D:$D, BU$2))</f>
        <v>0.33923869580754101</v>
      </c>
      <c r="BV318" s="335">
        <f>$I318*IF($G318="Pickup", SUMIFS(NewEmisData!H:H, NewEmisData!$A:$A, "Pickup", NewEmisData!$B:$B, $A318, NewEmisData!$C:$C, $H318, NewEmisData!$D:$D, BV$2), SUMIFS(NewEmisData!H:H, NewEmisData!$A:$A, "LDV", NewEmisData!$B:$B, $A318, NewEmisData!$C:$C, $H318, NewEmisData!$D:$D, BV$2))</f>
        <v>0.274572609184357</v>
      </c>
      <c r="BW318" s="335">
        <f>$I318*IF($G318="Pickup", SUMIFS(NewEmisData!I:I, NewEmisData!$A:$A, "Pickup", NewEmisData!$B:$B, $A318, NewEmisData!$C:$C, $H318, NewEmisData!$D:$D, BW$2), SUMIFS(NewEmisData!I:I, NewEmisData!$A:$A, "LDV", NewEmisData!$B:$B, $A318, NewEmisData!$C:$C, $H318, NewEmisData!$D:$D, BW$2))</f>
        <v>0.20444446873760599</v>
      </c>
      <c r="BX318" s="335">
        <f>$I318*IF($G318="Pickup", SUMIFS(NewEmisData!J:J, NewEmisData!$A:$A, "Pickup", NewEmisData!$B:$B, $A318, NewEmisData!$C:$C, $H318, NewEmisData!$D:$D, BX$2), SUMIFS(NewEmisData!J:J, NewEmisData!$A:$A, "LDV", NewEmisData!$B:$B, $A318, NewEmisData!$C:$C, $H318, NewEmisData!$D:$D, BX$2))</f>
        <v>0.170176908378738</v>
      </c>
      <c r="BY318" s="335">
        <f>$I318*IF($G318="Pickup", SUMIFS(NewEmisData!K:K, NewEmisData!$A:$A, "Pickup", NewEmisData!$B:$B, $A318, NewEmisData!$C:$C, $H318, NewEmisData!$D:$D, BY$2), SUMIFS(NewEmisData!K:K, NewEmisData!$A:$A, "LDV", NewEmisData!$B:$B, $A318, NewEmisData!$C:$C, $H318, NewEmisData!$D:$D, BY$2))</f>
        <v>0.152045525981331</v>
      </c>
      <c r="BZ318" s="335">
        <f>$I318*IF($G318="Pickup", SUMIFS(NewEmisData!L:L, NewEmisData!$A:$A, "Pickup", NewEmisData!$B:$B, $A318, NewEmisData!$C:$C, $H318, NewEmisData!$D:$D, BZ$2), SUMIFS(NewEmisData!L:L, NewEmisData!$A:$A, "LDV", NewEmisData!$B:$B, $A318, NewEmisData!$C:$C, $H318, NewEmisData!$D:$D, BZ$2))</f>
        <v>0.14503696159912</v>
      </c>
      <c r="CA318" s="335">
        <f>$I318*IF($G318="Pickup", SUMIFS(NewEmisData!M:M, NewEmisData!$A:$A, "Pickup", NewEmisData!$B:$B, $A318, NewEmisData!$C:$C, $H318, NewEmisData!$D:$D, CA$2), SUMIFS(NewEmisData!M:M, NewEmisData!$A:$A, "LDV", NewEmisData!$B:$B, $A318, NewEmisData!$C:$C, $H318, NewEmisData!$D:$D, CA$2))</f>
        <v>0.139402683427791</v>
      </c>
      <c r="CB318" s="335">
        <v>0.11295846897695311</v>
      </c>
      <c r="CC318" s="335">
        <f>$I318*IF($G318="Pickup", SUMIFS(NewEmisData!E:E, NewEmisData!$A:$A, "Pickup", NewEmisData!$B:$B, $A318, NewEmisData!$C:$C, $H318, NewEmisData!$D:$D, CC$2), SUMIFS(NewEmisData!E:E, NewEmisData!$A:$A, "LDV", NewEmisData!$B:$B, $A318, NewEmisData!$C:$C, $H318, NewEmisData!$D:$D, CC$2))</f>
        <v>3.9065075142891502E-2</v>
      </c>
      <c r="CD318" s="335">
        <f>$I318*IF($G318="Pickup", SUMIFS(NewEmisData!F:F, NewEmisData!$A:$A, "Pickup", NewEmisData!$B:$B, $A318, NewEmisData!$C:$C, $H318, NewEmisData!$D:$D, CD$2), SUMIFS(NewEmisData!F:F, NewEmisData!$A:$A, "LDV", NewEmisData!$B:$B, $A318, NewEmisData!$C:$C, $H318, NewEmisData!$D:$D, CD$2))</f>
        <v>2.71884075109541E-2</v>
      </c>
      <c r="CE318" s="335">
        <f>$I318*IF($G318="Pickup", SUMIFS(NewEmisData!G:G, NewEmisData!$A:$A, "Pickup", NewEmisData!$B:$B, $A318, NewEmisData!$C:$C, $H318, NewEmisData!$D:$D, CE$2), SUMIFS(NewEmisData!G:G, NewEmisData!$A:$A, "LDV", NewEmisData!$B:$B, $A318, NewEmisData!$C:$C, $H318, NewEmisData!$D:$D, CE$2))</f>
        <v>2.35915905182916E-2</v>
      </c>
      <c r="CF318" s="335">
        <f>$I318*IF($G318="Pickup", SUMIFS(NewEmisData!H:H, NewEmisData!$A:$A, "Pickup", NewEmisData!$B:$B, $A318, NewEmisData!$C:$C, $H318, NewEmisData!$D:$D, CF$2), SUMIFS(NewEmisData!H:H, NewEmisData!$A:$A, "LDV", NewEmisData!$B:$B, $A318, NewEmisData!$C:$C, $H318, NewEmisData!$D:$D, CF$2))</f>
        <v>2.2519914122574401E-2</v>
      </c>
      <c r="CG318" s="335">
        <f>$I318*IF($G318="Pickup", SUMIFS(NewEmisData!I:I, NewEmisData!$A:$A, "Pickup", NewEmisData!$B:$B, $A318, NewEmisData!$C:$C, $H318, NewEmisData!$D:$D, CG$2), SUMIFS(NewEmisData!I:I, NewEmisData!$A:$A, "LDV", NewEmisData!$B:$B, $A318, NewEmisData!$C:$C, $H318, NewEmisData!$D:$D, CG$2))</f>
        <v>2.1807779866682201E-2</v>
      </c>
      <c r="CH318" s="335">
        <f>$I318*IF($G318="Pickup", SUMIFS(NewEmisData!J:J, NewEmisData!$A:$A, "Pickup", NewEmisData!$B:$B, $A318, NewEmisData!$C:$C, $H318, NewEmisData!$D:$D, CH$2), SUMIFS(NewEmisData!J:J, NewEmisData!$A:$A, "LDV", NewEmisData!$B:$B, $A318, NewEmisData!$C:$C, $H318, NewEmisData!$D:$D, CH$2))</f>
        <v>2.1246517083751901E-2</v>
      </c>
      <c r="CI318" s="335">
        <f>$I318*IF($G318="Pickup", SUMIFS(NewEmisData!K:K, NewEmisData!$A:$A, "Pickup", NewEmisData!$B:$B, $A318, NewEmisData!$C:$C, $H318, NewEmisData!$D:$D, CI$2), SUMIFS(NewEmisData!K:K, NewEmisData!$A:$A, "LDV", NewEmisData!$B:$B, $A318, NewEmisData!$C:$C, $H318, NewEmisData!$D:$D, CI$2))</f>
        <v>2.1244746441372499E-2</v>
      </c>
      <c r="CJ318" s="335">
        <f>$I318*IF($G318="Pickup", SUMIFS(NewEmisData!L:L, NewEmisData!$A:$A, "Pickup", NewEmisData!$B:$B, $A318, NewEmisData!$C:$C, $H318, NewEmisData!$D:$D, CJ$2), SUMIFS(NewEmisData!L:L, NewEmisData!$A:$A, "LDV", NewEmisData!$B:$B, $A318, NewEmisData!$C:$C, $H318, NewEmisData!$D:$D, CJ$2))</f>
        <v>2.1244238664552498E-2</v>
      </c>
      <c r="CK318" s="335">
        <f>$I318*IF($G318="Pickup", SUMIFS(NewEmisData!M:M, NewEmisData!$A:$A, "Pickup", NewEmisData!$B:$B, $A318, NewEmisData!$C:$C, $H318, NewEmisData!$D:$D, CK$2), SUMIFS(NewEmisData!M:M, NewEmisData!$A:$A, "LDV", NewEmisData!$B:$B, $A318, NewEmisData!$C:$C, $H318, NewEmisData!$D:$D, CK$2))</f>
        <v>2.1243800212783201E-2</v>
      </c>
      <c r="CL318" s="335">
        <v>2.0846549246249676E-2</v>
      </c>
      <c r="CM318" s="335">
        <f>$I318*IF($G318="Pickup", SUMIFS(NewEmisData!E:E, NewEmisData!$A:$A, "Pickup", NewEmisData!$B:$B, $A318, NewEmisData!$C:$C, $H318, NewEmisData!$D:$D, CM$2), SUMIFS(NewEmisData!E:E, NewEmisData!$A:$A, "LDV", NewEmisData!$B:$B, $A318, NewEmisData!$C:$C, $H318, NewEmisData!$D:$D, CM$2))</f>
        <v>2.3400482606005499E-2</v>
      </c>
      <c r="CN318" s="335">
        <f>$I318*IF($G318="Pickup", SUMIFS(NewEmisData!F:F, NewEmisData!$A:$A, "Pickup", NewEmisData!$B:$B, $A318, NewEmisData!$C:$C, $H318, NewEmisData!$D:$D, CN$2), SUMIFS(NewEmisData!F:F, NewEmisData!$A:$A, "LDV", NewEmisData!$B:$B, $A318, NewEmisData!$C:$C, $H318, NewEmisData!$D:$D, CN$2))</f>
        <v>1.46264020139097E-2</v>
      </c>
      <c r="CO318" s="335">
        <f>$I318*IF($G318="Pickup", SUMIFS(NewEmisData!G:G, NewEmisData!$A:$A, "Pickup", NewEmisData!$B:$B, $A318, NewEmisData!$C:$C, $H318, NewEmisData!$D:$D, CO$2), SUMIFS(NewEmisData!G:G, NewEmisData!$A:$A, "LDV", NewEmisData!$B:$B, $A318, NewEmisData!$C:$C, $H318, NewEmisData!$D:$D, CO$2))</f>
        <v>1.17594755724597E-2</v>
      </c>
      <c r="CP318" s="335">
        <f>$I318*IF($G318="Pickup", SUMIFS(NewEmisData!H:H, NewEmisData!$A:$A, "Pickup", NewEmisData!$B:$B, $A318, NewEmisData!$C:$C, $H318, NewEmisData!$D:$D, CP$2), SUMIFS(NewEmisData!H:H, NewEmisData!$A:$A, "LDV", NewEmisData!$B:$B, $A318, NewEmisData!$C:$C, $H318, NewEmisData!$D:$D, CP$2))</f>
        <v>9.5913131178771704E-3</v>
      </c>
      <c r="CQ318" s="335">
        <f>$I318*IF($G318="Pickup", SUMIFS(NewEmisData!I:I, NewEmisData!$A:$A, "Pickup", NewEmisData!$B:$B, $A318, NewEmisData!$C:$C, $H318, NewEmisData!$D:$D, CQ$2), SUMIFS(NewEmisData!I:I, NewEmisData!$A:$A, "LDV", NewEmisData!$B:$B, $A318, NewEmisData!$C:$C, $H318, NewEmisData!$D:$D, CQ$2))</f>
        <v>8.49787062067325E-3</v>
      </c>
      <c r="CR318" s="335">
        <f>$I318*IF($G318="Pickup", SUMIFS(NewEmisData!J:J, NewEmisData!$A:$A, "Pickup", NewEmisData!$B:$B, $A318, NewEmisData!$C:$C, $H318, NewEmisData!$D:$D, CR$2), SUMIFS(NewEmisData!J:J, NewEmisData!$A:$A, "LDV", NewEmisData!$B:$B, $A318, NewEmisData!$C:$C, $H318, NewEmisData!$D:$D, CR$2))</f>
        <v>8.0109865110152001E-3</v>
      </c>
      <c r="CS318" s="335">
        <f>$I318*IF($G318="Pickup", SUMIFS(NewEmisData!K:K, NewEmisData!$A:$A, "Pickup", NewEmisData!$B:$B, $A318, NewEmisData!$C:$C, $H318, NewEmisData!$D:$D, CS$2), SUMIFS(NewEmisData!K:K, NewEmisData!$A:$A, "LDV", NewEmisData!$B:$B, $A318, NewEmisData!$C:$C, $H318, NewEmisData!$D:$D, CS$2))</f>
        <v>7.9536784391849198E-3</v>
      </c>
      <c r="CT318" s="335">
        <f>$I318*IF($G318="Pickup", SUMIFS(NewEmisData!L:L, NewEmisData!$A:$A, "Pickup", NewEmisData!$B:$B, $A318, NewEmisData!$C:$C, $H318, NewEmisData!$D:$D, CT$2), SUMIFS(NewEmisData!L:L, NewEmisData!$A:$A, "LDV", NewEmisData!$B:$B, $A318, NewEmisData!$C:$C, $H318, NewEmisData!$D:$D, CT$2))</f>
        <v>7.8603296078806496E-3</v>
      </c>
      <c r="CU318" s="335">
        <f>$I318*IF($G318="Pickup", SUMIFS(NewEmisData!M:M, NewEmisData!$A:$A, "Pickup", NewEmisData!$B:$B, $A318, NewEmisData!$C:$C, $H318, NewEmisData!$D:$D, CU$2), SUMIFS(NewEmisData!M:M, NewEmisData!$A:$A, "LDV", NewEmisData!$B:$B, $A318, NewEmisData!$C:$C, $H318, NewEmisData!$D:$D, CU$2))</f>
        <v>7.8597717488691193E-3</v>
      </c>
      <c r="CV318" s="335">
        <v>5.2030687941242611E-3</v>
      </c>
      <c r="CW318" s="335">
        <v>3.0448046675121709E-3</v>
      </c>
      <c r="CX318" s="335">
        <v>1.8865908720768221E-3</v>
      </c>
      <c r="CY318" s="335">
        <v>1.5570268485524494E-3</v>
      </c>
      <c r="CZ318" s="335">
        <v>1.2432183416122382E-3</v>
      </c>
      <c r="DA318" s="335">
        <v>9.252251866281976E-4</v>
      </c>
      <c r="DB318" s="335">
        <v>7.2309456596024934E-4</v>
      </c>
      <c r="DC318" s="335">
        <v>6.8940706870607876E-4</v>
      </c>
      <c r="DD318" s="335">
        <v>6.844148428615973E-4</v>
      </c>
      <c r="DE318" s="335">
        <v>6.8634617396886091E-4</v>
      </c>
      <c r="DF318" s="335">
        <v>6.8634617396886091E-4</v>
      </c>
      <c r="DG318" s="335">
        <f>$I318*IF($G318="Pickup", SUMIFS(NewEmisData!E:E, NewEmisData!$A:$A, "Pickup", NewEmisData!$B:$B, $A318, NewEmisData!$C:$C, $H318, NewEmisData!$D:$D, DG$2), SUMIFS(NewEmisData!E:E, NewEmisData!$A:$A, "LDV", NewEmisData!$B:$B, $A318, NewEmisData!$C:$C, $H318, NewEmisData!$D:$D, DG$2))</f>
        <v>0</v>
      </c>
      <c r="DH318" s="335">
        <f>$I318*IF($G318="Pickup", SUMIFS(NewEmisData!F:F, NewEmisData!$A:$A, "Pickup", NewEmisData!$B:$B, $A318, NewEmisData!$C:$C, $H318, NewEmisData!$D:$D, DH$2), SUMIFS(NewEmisData!F:F, NewEmisData!$A:$A, "LDV", NewEmisData!$B:$B, $A318, NewEmisData!$C:$C, $H318, NewEmisData!$D:$D, DH$2))</f>
        <v>0</v>
      </c>
      <c r="DI318" s="335">
        <f>$I318*IF($G318="Pickup", SUMIFS(NewEmisData!G:G, NewEmisData!$A:$A, "Pickup", NewEmisData!$B:$B, $A318, NewEmisData!$C:$C, $H318, NewEmisData!$D:$D, DI$2), SUMIFS(NewEmisData!G:G, NewEmisData!$A:$A, "LDV", NewEmisData!$B:$B, $A318, NewEmisData!$C:$C, $H318, NewEmisData!$D:$D, DI$2))</f>
        <v>0</v>
      </c>
      <c r="DJ318" s="335">
        <f>$I318*IF($G318="Pickup", SUMIFS(NewEmisData!H:H, NewEmisData!$A:$A, "Pickup", NewEmisData!$B:$B, $A318, NewEmisData!$C:$C, $H318, NewEmisData!$D:$D, DJ$2), SUMIFS(NewEmisData!H:H, NewEmisData!$A:$A, "LDV", NewEmisData!$B:$B, $A318, NewEmisData!$C:$C, $H318, NewEmisData!$D:$D, DJ$2))</f>
        <v>0</v>
      </c>
      <c r="DK318" s="335">
        <f>$I318*IF($G318="Pickup", SUMIFS(NewEmisData!I:I, NewEmisData!$A:$A, "Pickup", NewEmisData!$B:$B, $A318, NewEmisData!$C:$C, $H318, NewEmisData!$D:$D, DK$2), SUMIFS(NewEmisData!I:I, NewEmisData!$A:$A, "LDV", NewEmisData!$B:$B, $A318, NewEmisData!$C:$C, $H318, NewEmisData!$D:$D, DK$2))</f>
        <v>0</v>
      </c>
      <c r="DL318" s="335">
        <f>$I318*IF($G318="Pickup", SUMIFS(NewEmisData!J:J, NewEmisData!$A:$A, "Pickup", NewEmisData!$B:$B, $A318, NewEmisData!$C:$C, $H318, NewEmisData!$D:$D, DL$2), SUMIFS(NewEmisData!J:J, NewEmisData!$A:$A, "LDV", NewEmisData!$B:$B, $A318, NewEmisData!$C:$C, $H318, NewEmisData!$D:$D, DL$2))</f>
        <v>0</v>
      </c>
      <c r="DM318" s="335">
        <f>$I318*IF($G318="Pickup", SUMIFS(NewEmisData!K:K, NewEmisData!$A:$A, "Pickup", NewEmisData!$B:$B, $A318, NewEmisData!$C:$C, $H318, NewEmisData!$D:$D, DM$2), SUMIFS(NewEmisData!K:K, NewEmisData!$A:$A, "LDV", NewEmisData!$B:$B, $A318, NewEmisData!$C:$C, $H318, NewEmisData!$D:$D, DM$2))</f>
        <v>0</v>
      </c>
      <c r="DN318" s="335">
        <f>$I318*IF($G318="Pickup", SUMIFS(NewEmisData!L:L, NewEmisData!$A:$A, "Pickup", NewEmisData!$B:$B, $A318, NewEmisData!$C:$C, $H318, NewEmisData!$D:$D, DN$2), SUMIFS(NewEmisData!L:L, NewEmisData!$A:$A, "LDV", NewEmisData!$B:$B, $A318, NewEmisData!$C:$C, $H318, NewEmisData!$D:$D, DN$2))</f>
        <v>0</v>
      </c>
      <c r="DO318" s="335">
        <f>$I318*IF($G318="Pickup", SUMIFS(NewEmisData!M:M, NewEmisData!$A:$A, "Pickup", NewEmisData!$B:$B, $A318, NewEmisData!$C:$C, $H318, NewEmisData!$D:$D, DO$2), SUMIFS(NewEmisData!M:M, NewEmisData!$A:$A, "LDV", NewEmisData!$B:$B, $A318, NewEmisData!$C:$C, $H318, NewEmisData!$D:$D, DO$2))</f>
        <v>0</v>
      </c>
      <c r="DP318" s="335">
        <v>1.3868757746550878E-3</v>
      </c>
      <c r="DQ318" s="335">
        <f>$I318*IF($G318="Pickup", SUMIFS(NewEmisData!E:E, NewEmisData!$A:$A, "Pickup", NewEmisData!$B:$B, $A318, NewEmisData!$C:$C, $H318, NewEmisData!$D:$D, DQ$2), SUMIFS(NewEmisData!E:E, NewEmisData!$A:$A, "LDV", NewEmisData!$B:$B, $A318, NewEmisData!$C:$C, $H318, NewEmisData!$D:$D, DQ$2))</f>
        <v>1.5358627671248499E-2</v>
      </c>
      <c r="DR318" s="335">
        <f>$I318*IF($G318="Pickup", SUMIFS(NewEmisData!F:F, NewEmisData!$A:$A, "Pickup", NewEmisData!$B:$B, $A318, NewEmisData!$C:$C, $H318, NewEmisData!$D:$D, DR$2), SUMIFS(NewEmisData!F:F, NewEmisData!$A:$A, "LDV", NewEmisData!$B:$B, $A318, NewEmisData!$C:$C, $H318, NewEmisData!$D:$D, DR$2))</f>
        <v>9.2701502330196205E-3</v>
      </c>
      <c r="DS318" s="335">
        <f>$I318*IF($G318="Pickup", SUMIFS(NewEmisData!G:G, NewEmisData!$A:$A, "Pickup", NewEmisData!$B:$B, $A318, NewEmisData!$C:$C, $H318, NewEmisData!$D:$D, DS$2), SUMIFS(NewEmisData!G:G, NewEmisData!$A:$A, "LDV", NewEmisData!$B:$B, $A318, NewEmisData!$C:$C, $H318, NewEmisData!$D:$D, DS$2))</f>
        <v>7.3800443468092902E-3</v>
      </c>
      <c r="DT318" s="335">
        <f>$I318*IF($G318="Pickup", SUMIFS(NewEmisData!H:H, NewEmisData!$A:$A, "Pickup", NewEmisData!$B:$B, $A318, NewEmisData!$C:$C, $H318, NewEmisData!$D:$D, DT$2), SUMIFS(NewEmisData!H:H, NewEmisData!$A:$A, "LDV", NewEmisData!$B:$B, $A318, NewEmisData!$C:$C, $H318, NewEmisData!$D:$D, DT$2))</f>
        <v>5.7500359883598503E-3</v>
      </c>
      <c r="DU318" s="335">
        <f>$I318*IF($G318="Pickup", SUMIFS(NewEmisData!I:I, NewEmisData!$A:$A, "Pickup", NewEmisData!$B:$B, $A318, NewEmisData!$C:$C, $H318, NewEmisData!$D:$D, DU$2), SUMIFS(NewEmisData!I:I, NewEmisData!$A:$A, "LDV", NewEmisData!$B:$B, $A318, NewEmisData!$C:$C, $H318, NewEmisData!$D:$D, DU$2))</f>
        <v>4.5486358185720301E-3</v>
      </c>
      <c r="DV318" s="335">
        <f>$I318*IF($G318="Pickup", SUMIFS(NewEmisData!J:J, NewEmisData!$A:$A, "Pickup", NewEmisData!$B:$B, $A318, NewEmisData!$C:$C, $H318, NewEmisData!$D:$D, DV$2), SUMIFS(NewEmisData!J:J, NewEmisData!$A:$A, "LDV", NewEmisData!$B:$B, $A318, NewEmisData!$C:$C, $H318, NewEmisData!$D:$D, DV$2))</f>
        <v>3.9745008012961004E-3</v>
      </c>
      <c r="DW318" s="335">
        <f>$I318*IF($G318="Pickup", SUMIFS(NewEmisData!K:K, NewEmisData!$A:$A, "Pickup", NewEmisData!$B:$B, $A318, NewEmisData!$C:$C, $H318, NewEmisData!$D:$D, DW$2), SUMIFS(NewEmisData!K:K, NewEmisData!$A:$A, "LDV", NewEmisData!$B:$B, $A318, NewEmisData!$C:$C, $H318, NewEmisData!$D:$D, DW$2))</f>
        <v>3.6505775807205302E-3</v>
      </c>
      <c r="DX318" s="335">
        <f>$I318*IF($G318="Pickup", SUMIFS(NewEmisData!L:L, NewEmisData!$A:$A, "Pickup", NewEmisData!$B:$B, $A318, NewEmisData!$C:$C, $H318, NewEmisData!$D:$D, DX$2), SUMIFS(NewEmisData!L:L, NewEmisData!$A:$A, "LDV", NewEmisData!$B:$B, $A318, NewEmisData!$C:$C, $H318, NewEmisData!$D:$D, DX$2))</f>
        <v>3.5463484367939599E-3</v>
      </c>
      <c r="DY318" s="335">
        <f>$I318*IF($G318="Pickup", SUMIFS(NewEmisData!M:M, NewEmisData!$A:$A, "Pickup", NewEmisData!$B:$B, $A318, NewEmisData!$C:$C, $H318, NewEmisData!$D:$D, DY$2), SUMIFS(NewEmisData!M:M, NewEmisData!$A:$A, "LDV", NewEmisData!$B:$B, $A318, NewEmisData!$C:$C, $H318, NewEmisData!$D:$D, DY$2))</f>
        <v>3.4918759359810199E-3</v>
      </c>
      <c r="DZ318" s="335">
        <v>4.3350573081854527E-3</v>
      </c>
      <c r="EA318" s="335">
        <f t="shared" si="542"/>
        <v>474.817101058422</v>
      </c>
      <c r="EB318" s="335">
        <f t="shared" si="543"/>
        <v>451.24703471572099</v>
      </c>
      <c r="EC318" s="335">
        <f t="shared" si="544"/>
        <v>359.55406391675598</v>
      </c>
      <c r="ED318" s="335">
        <f t="shared" si="545"/>
        <v>306.68867751853497</v>
      </c>
      <c r="EE318" s="335">
        <f t="shared" si="546"/>
        <v>266.05693149041099</v>
      </c>
      <c r="EF318" s="335">
        <f t="shared" si="547"/>
        <v>243.087176828883</v>
      </c>
      <c r="EG318" s="335">
        <f t="shared" si="548"/>
        <v>232.82718030870799</v>
      </c>
      <c r="EH318" s="335">
        <f t="shared" si="549"/>
        <v>229.167353178653</v>
      </c>
      <c r="EI318" s="335">
        <f t="shared" si="550"/>
        <v>227.80956840287899</v>
      </c>
      <c r="EJ318" s="335">
        <f t="shared" si="551"/>
        <v>0.20692409258864139</v>
      </c>
      <c r="EK318" s="335">
        <f t="shared" si="552"/>
        <v>0.70973077210402302</v>
      </c>
      <c r="EL318" s="335">
        <f t="shared" si="553"/>
        <v>0.32036907792622199</v>
      </c>
      <c r="EM318" s="335">
        <f t="shared" si="554"/>
        <v>0.23974719966536701</v>
      </c>
      <c r="EN318" s="335">
        <f t="shared" si="555"/>
        <v>0.160612501035788</v>
      </c>
      <c r="EO318" s="335">
        <f t="shared" si="556"/>
        <v>0.10365613117262901</v>
      </c>
      <c r="EP318" s="335">
        <f t="shared" si="557"/>
        <v>7.8799994555065797E-2</v>
      </c>
      <c r="EQ318" s="335">
        <f t="shared" si="558"/>
        <v>6.8646939612850705E-2</v>
      </c>
      <c r="ER318" s="335">
        <f t="shared" si="559"/>
        <v>6.5824398729591893E-2</v>
      </c>
      <c r="ES318" s="335">
        <f t="shared" si="560"/>
        <v>6.4340803704991095E-2</v>
      </c>
      <c r="ET318" s="335">
        <f t="shared" si="561"/>
        <v>5.5587065527563068E-2</v>
      </c>
      <c r="EU318" s="335">
        <f t="shared" si="562"/>
        <v>8.2160020457903906E-3</v>
      </c>
      <c r="EV318" s="335">
        <f t="shared" si="563"/>
        <v>7.80815598787189E-3</v>
      </c>
      <c r="EW318" s="335">
        <f t="shared" si="564"/>
        <v>5.1579884513251097E-3</v>
      </c>
      <c r="EX318" s="335">
        <f t="shared" si="565"/>
        <v>4.3996084263759998E-3</v>
      </c>
      <c r="EY318" s="335">
        <f t="shared" si="566"/>
        <v>3.81672539575274E-3</v>
      </c>
      <c r="EZ318" s="335">
        <f t="shared" si="567"/>
        <v>3.4872096414849999E-3</v>
      </c>
      <c r="FA318" s="335">
        <f t="shared" si="568"/>
        <v>3.3400286224750798E-3</v>
      </c>
      <c r="FB318" s="335">
        <f t="shared" si="569"/>
        <v>3.2875233288682799E-3</v>
      </c>
      <c r="FC318" s="335">
        <f t="shared" si="570"/>
        <v>3.2680461258744399E-3</v>
      </c>
      <c r="FD318" s="335">
        <f t="shared" si="571"/>
        <v>1.3041984458904573E-3</v>
      </c>
      <c r="FE318" s="335">
        <f t="shared" si="572"/>
        <v>7.6637268565666605E-2</v>
      </c>
      <c r="FF318" s="335">
        <f t="shared" si="573"/>
        <v>7.17220347655846E-2</v>
      </c>
      <c r="FG318" s="335">
        <f t="shared" si="574"/>
        <v>5.3063354209187903E-2</v>
      </c>
      <c r="FH318" s="335">
        <f t="shared" si="575"/>
        <v>5.1413159178765599E-2</v>
      </c>
      <c r="FI318" s="335">
        <f t="shared" si="576"/>
        <v>4.9937748877796798E-2</v>
      </c>
      <c r="FJ318" s="335">
        <f t="shared" si="577"/>
        <v>4.8737436898882699E-2</v>
      </c>
      <c r="FK318" s="335">
        <f t="shared" si="578"/>
        <v>4.7984590527250397E-2</v>
      </c>
      <c r="FL318" s="335">
        <f t="shared" si="579"/>
        <v>4.76005320802948E-2</v>
      </c>
      <c r="FM318" s="335">
        <f t="shared" si="580"/>
        <v>4.7377866603412998E-2</v>
      </c>
      <c r="FN318" s="335">
        <f t="shared" si="581"/>
        <v>3.2948538923667892E-2</v>
      </c>
      <c r="FO318" s="335">
        <f t="shared" si="582"/>
        <v>1.9839679684136899E-2</v>
      </c>
      <c r="FP318" s="335">
        <f t="shared" si="583"/>
        <v>1.54915322396613E-2</v>
      </c>
      <c r="FQ318" s="335">
        <f t="shared" si="584"/>
        <v>1.24856485125612E-2</v>
      </c>
      <c r="FR318" s="335">
        <f t="shared" si="585"/>
        <v>1.10258430769824E-2</v>
      </c>
      <c r="FS318" s="335">
        <f t="shared" si="586"/>
        <v>9.7206839249302599E-3</v>
      </c>
      <c r="FT318" s="335">
        <f t="shared" si="587"/>
        <v>8.6588886279032502E-3</v>
      </c>
      <c r="FU318" s="335">
        <f t="shared" si="588"/>
        <v>7.9928948991222996E-3</v>
      </c>
      <c r="FV318" s="335">
        <f t="shared" si="589"/>
        <v>7.65317007618625E-3</v>
      </c>
      <c r="FW318" s="335">
        <f t="shared" si="590"/>
        <v>7.4561632981935697E-3</v>
      </c>
      <c r="FX318" s="335">
        <f t="shared" si="591"/>
        <v>6.6026126062260432E-3</v>
      </c>
    </row>
    <row r="319" spans="1:180" x14ac:dyDescent="0.2">
      <c r="A319" s="305" t="str">
        <f>_xlfn.CONCAT(IF(LEFT(TRIM(A318),1)="*", "*R", "R"), 1+RIGHT(TRIM(A318),1))</f>
        <v>R6</v>
      </c>
      <c r="B319" s="305" t="str">
        <f t="shared" si="613"/>
        <v>TLCLPGX11</v>
      </c>
      <c r="C319" s="305" t="str">
        <f t="shared" si="614"/>
        <v>TL.LPGX.C.LPGX.2011</v>
      </c>
      <c r="D319" s="301" t="str">
        <f t="shared" si="615"/>
        <v>bn-vmt, bn-vmt/a</v>
      </c>
      <c r="E319" s="301" t="str">
        <f t="shared" si="616"/>
        <v>TRNLPGX</v>
      </c>
      <c r="F319" s="301" t="str">
        <f t="shared" si="617"/>
        <v>TL</v>
      </c>
      <c r="G319" s="315" t="s">
        <v>815</v>
      </c>
      <c r="H319" s="315" t="s">
        <v>814</v>
      </c>
      <c r="I319" s="315">
        <v>1</v>
      </c>
      <c r="J319" s="315" t="str">
        <f t="shared" si="592"/>
        <v>Compact car-GSL</v>
      </c>
      <c r="K319" s="335">
        <f>$I319*IF($G319="Pickup", SUMIFS(NewEmisData!E:E, NewEmisData!$A:$A, "Pickup", NewEmisData!$B:$B, $A319, NewEmisData!$C:$C, $H319, NewEmisData!$D:$D, K$2), SUMIFS(NewEmisData!E:E, NewEmisData!$A:$A, "LDV", NewEmisData!$B:$B, $A319, NewEmisData!$C:$C, $H319, NewEmisData!$D:$D, K$2))</f>
        <v>465.43339574540698</v>
      </c>
      <c r="L319" s="335">
        <f>$I319*IF($G319="Pickup", SUMIFS(NewEmisData!F:F, NewEmisData!$A:$A, "Pickup", NewEmisData!$B:$B, $A319, NewEmisData!$C:$C, $H319, NewEmisData!$D:$D, L$2), SUMIFS(NewEmisData!F:F, NewEmisData!$A:$A, "LDV", NewEmisData!$B:$B, $A319, NewEmisData!$C:$C, $H319, NewEmisData!$D:$D, L$2))</f>
        <v>447.45086858043499</v>
      </c>
      <c r="M319" s="335">
        <f>$I319*IF($G319="Pickup", SUMIFS(NewEmisData!G:G, NewEmisData!$A:$A, "Pickup", NewEmisData!$B:$B, $A319, NewEmisData!$C:$C, $H319, NewEmisData!$D:$D, M$2), SUMIFS(NewEmisData!G:G, NewEmisData!$A:$A, "LDV", NewEmisData!$B:$B, $A319, NewEmisData!$C:$C, $H319, NewEmisData!$D:$D, M$2))</f>
        <v>371.68579631799702</v>
      </c>
      <c r="N319" s="335">
        <f>$I319*IF($G319="Pickup", SUMIFS(NewEmisData!H:H, NewEmisData!$A:$A, "Pickup", NewEmisData!$B:$B, $A319, NewEmisData!$C:$C, $H319, NewEmisData!$D:$D, N$2), SUMIFS(NewEmisData!H:H, NewEmisData!$A:$A, "LDV", NewEmisData!$B:$B, $A319, NewEmisData!$C:$C, $H319, NewEmisData!$D:$D, N$2))</f>
        <v>316.68783468886801</v>
      </c>
      <c r="O319" s="335">
        <f>$I319*IF($G319="Pickup", SUMIFS(NewEmisData!I:I, NewEmisData!$A:$A, "Pickup", NewEmisData!$B:$B, $A319, NewEmisData!$C:$C, $H319, NewEmisData!$D:$D, O$2), SUMIFS(NewEmisData!I:I, NewEmisData!$A:$A, "LDV", NewEmisData!$B:$B, $A319, NewEmisData!$C:$C, $H319, NewEmisData!$D:$D, O$2))</f>
        <v>274.45359564691302</v>
      </c>
      <c r="P319" s="335">
        <f>$I319*IF($G319="Pickup", SUMIFS(NewEmisData!J:J, NewEmisData!$A:$A, "Pickup", NewEmisData!$B:$B, $A319, NewEmisData!$C:$C, $H319, NewEmisData!$D:$D, P$2), SUMIFS(NewEmisData!J:J, NewEmisData!$A:$A, "LDV", NewEmisData!$B:$B, $A319, NewEmisData!$C:$C, $H319, NewEmisData!$D:$D, P$2))</f>
        <v>250.610452801164</v>
      </c>
      <c r="Q319" s="335">
        <f>$I319*IF($G319="Pickup", SUMIFS(NewEmisData!K:K, NewEmisData!$A:$A, "Pickup", NewEmisData!$B:$B, $A319, NewEmisData!$C:$C, $H319, NewEmisData!$D:$D, Q$2), SUMIFS(NewEmisData!K:K, NewEmisData!$A:$A, "LDV", NewEmisData!$B:$B, $A319, NewEmisData!$C:$C, $H319, NewEmisData!$D:$D, Q$2))</f>
        <v>239.96929474207201</v>
      </c>
      <c r="R319" s="335">
        <f>$I319*IF($G319="Pickup", SUMIFS(NewEmisData!L:L, NewEmisData!$A:$A, "Pickup", NewEmisData!$B:$B, $A319, NewEmisData!$C:$C, $H319, NewEmisData!$D:$D, R$2), SUMIFS(NewEmisData!L:L, NewEmisData!$A:$A, "LDV", NewEmisData!$B:$B, $A319, NewEmisData!$C:$C, $H319, NewEmisData!$D:$D, R$2))</f>
        <v>236.17949059358199</v>
      </c>
      <c r="S319" s="335">
        <f>$I319*IF($G319="Pickup", SUMIFS(NewEmisData!M:M, NewEmisData!$A:$A, "Pickup", NewEmisData!$B:$B, $A319, NewEmisData!$C:$C, $H319, NewEmisData!$D:$D, S$2), SUMIFS(NewEmisData!M:M, NewEmisData!$A:$A, "LDV", NewEmisData!$B:$B, $A319, NewEmisData!$C:$C, $H319, NewEmisData!$D:$D, S$2))</f>
        <v>234.77621268414799</v>
      </c>
      <c r="T319" s="335">
        <v>0.20692409258864139</v>
      </c>
      <c r="U319" s="335">
        <f>$I319*IF($G319="Pickup", SUMIFS(NewEmisData!E:E, NewEmisData!$A:$A, "Pickup", NewEmisData!$B:$B, $A319, NewEmisData!$C:$C, $H319, NewEmisData!$D:$D, U$2), SUMIFS(NewEmisData!E:E, NewEmisData!$A:$A, "LDV", NewEmisData!$B:$B, $A319, NewEmisData!$C:$C, $H319, NewEmisData!$D:$D, U$2))</f>
        <v>0.76817370125590101</v>
      </c>
      <c r="V319" s="335">
        <f>$I319*IF($G319="Pickup", SUMIFS(NewEmisData!F:F, NewEmisData!$A:$A, "Pickup", NewEmisData!$B:$B, $A319, NewEmisData!$C:$C, $H319, NewEmisData!$D:$D, V$2), SUMIFS(NewEmisData!F:F, NewEmisData!$A:$A, "LDV", NewEmisData!$B:$B, $A319, NewEmisData!$C:$C, $H319, NewEmisData!$D:$D, V$2))</f>
        <v>0.34255400012381199</v>
      </c>
      <c r="W319" s="335">
        <f>$I319*IF($G319="Pickup", SUMIFS(NewEmisData!G:G, NewEmisData!$A:$A, "Pickup", NewEmisData!$B:$B, $A319, NewEmisData!$C:$C, $H319, NewEmisData!$D:$D, W$2), SUMIFS(NewEmisData!G:G, NewEmisData!$A:$A, "LDV", NewEmisData!$B:$B, $A319, NewEmisData!$C:$C, $H319, NewEmisData!$D:$D, W$2))</f>
        <v>0.22026197441968301</v>
      </c>
      <c r="X319" s="335">
        <f>$I319*IF($G319="Pickup", SUMIFS(NewEmisData!H:H, NewEmisData!$A:$A, "Pickup", NewEmisData!$B:$B, $A319, NewEmisData!$C:$C, $H319, NewEmisData!$D:$D, X$2), SUMIFS(NewEmisData!H:H, NewEmisData!$A:$A, "LDV", NewEmisData!$B:$B, $A319, NewEmisData!$C:$C, $H319, NewEmisData!$D:$D, X$2))</f>
        <v>0.146130223505477</v>
      </c>
      <c r="Y319" s="335">
        <f>$I319*IF($G319="Pickup", SUMIFS(NewEmisData!I:I, NewEmisData!$A:$A, "Pickup", NewEmisData!$B:$B, $A319, NewEmisData!$C:$C, $H319, NewEmisData!$D:$D, Y$2), SUMIFS(NewEmisData!I:I, NewEmisData!$A:$A, "LDV", NewEmisData!$B:$B, $A319, NewEmisData!$C:$C, $H319, NewEmisData!$D:$D, Y$2))</f>
        <v>9.25204446820201E-2</v>
      </c>
      <c r="Z319" s="335">
        <f>$I319*IF($G319="Pickup", SUMIFS(NewEmisData!J:J, NewEmisData!$A:$A, "Pickup", NewEmisData!$B:$B, $A319, NewEmisData!$C:$C, $H319, NewEmisData!$D:$D, Z$2), SUMIFS(NewEmisData!J:J, NewEmisData!$A:$A, "LDV", NewEmisData!$B:$B, $A319, NewEmisData!$C:$C, $H319, NewEmisData!$D:$D, Z$2))</f>
        <v>6.9646332093205393E-2</v>
      </c>
      <c r="AA319" s="335">
        <f>$I319*IF($G319="Pickup", SUMIFS(NewEmisData!K:K, NewEmisData!$A:$A, "Pickup", NewEmisData!$B:$B, $A319, NewEmisData!$C:$C, $H319, NewEmisData!$D:$D, AA$2), SUMIFS(NewEmisData!K:K, NewEmisData!$A:$A, "LDV", NewEmisData!$B:$B, $A319, NewEmisData!$C:$C, $H319, NewEmisData!$D:$D, AA$2))</f>
        <v>6.0285539426727999E-2</v>
      </c>
      <c r="AB319" s="335">
        <f>$I319*IF($G319="Pickup", SUMIFS(NewEmisData!L:L, NewEmisData!$A:$A, "Pickup", NewEmisData!$B:$B, $A319, NewEmisData!$C:$C, $H319, NewEmisData!$D:$D, AB$2), SUMIFS(NewEmisData!L:L, NewEmisData!$A:$A, "LDV", NewEmisData!$B:$B, $A319, NewEmisData!$C:$C, $H319, NewEmisData!$D:$D, AB$2))</f>
        <v>5.7685517085836899E-2</v>
      </c>
      <c r="AC319" s="335">
        <f>$I319*IF($G319="Pickup", SUMIFS(NewEmisData!M:M, NewEmisData!$A:$A, "Pickup", NewEmisData!$B:$B, $A319, NewEmisData!$C:$C, $H319, NewEmisData!$D:$D, AC$2), SUMIFS(NewEmisData!M:M, NewEmisData!$A:$A, "LDV", NewEmisData!$B:$B, $A319, NewEmisData!$C:$C, $H319, NewEmisData!$D:$D, AC$2))</f>
        <v>5.6336256806388998E-2</v>
      </c>
      <c r="AD319" s="335">
        <v>5.5587065527563068E-2</v>
      </c>
      <c r="AE319" s="335">
        <f>$I319*IF($G319="Pickup", SUMIFS(NewEmisData!E:E, NewEmisData!$A:$A, "Pickup", NewEmisData!$B:$B, $A319, NewEmisData!$C:$C, $H319, NewEmisData!$D:$D, AE$2), SUMIFS(NewEmisData!E:E, NewEmisData!$A:$A, "LDV", NewEmisData!$B:$B, $A319, NewEmisData!$C:$C, $H319, NewEmisData!$D:$D, AE$2))</f>
        <v>8.0536316527093799E-3</v>
      </c>
      <c r="AF319" s="335">
        <f>$I319*IF($G319="Pickup", SUMIFS(NewEmisData!F:F, NewEmisData!$A:$A, "Pickup", NewEmisData!$B:$B, $A319, NewEmisData!$C:$C, $H319, NewEmisData!$D:$D, AF$2), SUMIFS(NewEmisData!F:F, NewEmisData!$A:$A, "LDV", NewEmisData!$B:$B, $A319, NewEmisData!$C:$C, $H319, NewEmisData!$D:$D, AF$2))</f>
        <v>7.7424694052717798E-3</v>
      </c>
      <c r="AG319" s="335">
        <f>$I319*IF($G319="Pickup", SUMIFS(NewEmisData!G:G, NewEmisData!$A:$A, "Pickup", NewEmisData!$B:$B, $A319, NewEmisData!$C:$C, $H319, NewEmisData!$D:$D, AG$2), SUMIFS(NewEmisData!G:G, NewEmisData!$A:$A, "LDV", NewEmisData!$B:$B, $A319, NewEmisData!$C:$C, $H319, NewEmisData!$D:$D, AG$2))</f>
        <v>5.3320257089092297E-3</v>
      </c>
      <c r="AH319" s="335">
        <f>$I319*IF($G319="Pickup", SUMIFS(NewEmisData!H:H, NewEmisData!$A:$A, "Pickup", NewEmisData!$B:$B, $A319, NewEmisData!$C:$C, $H319, NewEmisData!$D:$D, AH$2), SUMIFS(NewEmisData!H:H, NewEmisData!$A:$A, "LDV", NewEmisData!$B:$B, $A319, NewEmisData!$C:$C, $H319, NewEmisData!$D:$D, AH$2))</f>
        <v>4.5430510168157703E-3</v>
      </c>
      <c r="AI319" s="335">
        <f>$I319*IF($G319="Pickup", SUMIFS(NewEmisData!I:I, NewEmisData!$A:$A, "Pickup", NewEmisData!$B:$B, $A319, NewEmisData!$C:$C, $H319, NewEmisData!$D:$D, AI$2), SUMIFS(NewEmisData!I:I, NewEmisData!$A:$A, "LDV", NewEmisData!$B:$B, $A319, NewEmisData!$C:$C, $H319, NewEmisData!$D:$D, AI$2))</f>
        <v>3.9371785778053803E-3</v>
      </c>
      <c r="AJ319" s="335">
        <f>$I319*IF($G319="Pickup", SUMIFS(NewEmisData!J:J, NewEmisData!$A:$A, "Pickup", NewEmisData!$B:$B, $A319, NewEmisData!$C:$C, $H319, NewEmisData!$D:$D, AJ$2), SUMIFS(NewEmisData!J:J, NewEmisData!$A:$A, "LDV", NewEmisData!$B:$B, $A319, NewEmisData!$C:$C, $H319, NewEmisData!$D:$D, AJ$2))</f>
        <v>3.5951364530025401E-3</v>
      </c>
      <c r="AK319" s="335">
        <f>$I319*IF($G319="Pickup", SUMIFS(NewEmisData!K:K, NewEmisData!$A:$A, "Pickup", NewEmisData!$B:$B, $A319, NewEmisData!$C:$C, $H319, NewEmisData!$D:$D, AK$2), SUMIFS(NewEmisData!K:K, NewEmisData!$A:$A, "LDV", NewEmisData!$B:$B, $A319, NewEmisData!$C:$C, $H319, NewEmisData!$D:$D, AK$2))</f>
        <v>3.4424852382502098E-3</v>
      </c>
      <c r="AL319" s="335">
        <f>$I319*IF($G319="Pickup", SUMIFS(NewEmisData!L:L, NewEmisData!$A:$A, "Pickup", NewEmisData!$B:$B, $A319, NewEmisData!$C:$C, $H319, NewEmisData!$D:$D, AL$2), SUMIFS(NewEmisData!L:L, NewEmisData!$A:$A, "LDV", NewEmisData!$B:$B, $A319, NewEmisData!$C:$C, $H319, NewEmisData!$D:$D, AL$2))</f>
        <v>3.38811619026995E-3</v>
      </c>
      <c r="AM319" s="335">
        <f>$I319*IF($G319="Pickup", SUMIFS(NewEmisData!M:M, NewEmisData!$A:$A, "Pickup", NewEmisData!$B:$B, $A319, NewEmisData!$C:$C, $H319, NewEmisData!$D:$D, AM$2), SUMIFS(NewEmisData!M:M, NewEmisData!$A:$A, "LDV", NewEmisData!$B:$B, $A319, NewEmisData!$C:$C, $H319, NewEmisData!$D:$D, AM$2))</f>
        <v>3.36798790618778E-3</v>
      </c>
      <c r="AN319" s="335">
        <v>1.3041984458904573E-3</v>
      </c>
      <c r="AO319" s="335">
        <f>$I319*IF($G319="Pickup", SUMIFS(NewEmisData!E:E, NewEmisData!$A:$A, "Pickup", NewEmisData!$B:$B, $A319, NewEmisData!$C:$C, $H319, NewEmisData!$D:$D, AO$2), SUMIFS(NewEmisData!E:E, NewEmisData!$A:$A, "LDV", NewEmisData!$B:$B, $A319, NewEmisData!$C:$C, $H319, NewEmisData!$D:$D, AO$2))</f>
        <v>7.6317156939691294E-2</v>
      </c>
      <c r="AP319" s="335">
        <f>$I319*IF($G319="Pickup", SUMIFS(NewEmisData!F:F, NewEmisData!$A:$A, "Pickup", NewEmisData!$B:$B, $A319, NewEmisData!$C:$C, $H319, NewEmisData!$D:$D, AP$2), SUMIFS(NewEmisData!F:F, NewEmisData!$A:$A, "LDV", NewEmisData!$B:$B, $A319, NewEmisData!$C:$C, $H319, NewEmisData!$D:$D, AP$2))</f>
        <v>7.1544642944165196E-2</v>
      </c>
      <c r="AQ319" s="335">
        <f>$I319*IF($G319="Pickup", SUMIFS(NewEmisData!G:G, NewEmisData!$A:$A, "Pickup", NewEmisData!$B:$B, $A319, NewEmisData!$C:$C, $H319, NewEmisData!$D:$D, AQ$2), SUMIFS(NewEmisData!G:G, NewEmisData!$A:$A, "LDV", NewEmisData!$B:$B, $A319, NewEmisData!$C:$C, $H319, NewEmisData!$D:$D, AQ$2))</f>
        <v>5.8249743312617203E-2</v>
      </c>
      <c r="AR319" s="335">
        <f>$I319*IF($G319="Pickup", SUMIFS(NewEmisData!H:H, NewEmisData!$A:$A, "Pickup", NewEmisData!$B:$B, $A319, NewEmisData!$C:$C, $H319, NewEmisData!$D:$D, AR$2), SUMIFS(NewEmisData!H:H, NewEmisData!$A:$A, "LDV", NewEmisData!$B:$B, $A319, NewEmisData!$C:$C, $H319, NewEmisData!$D:$D, AR$2))</f>
        <v>5.6730049378736901E-2</v>
      </c>
      <c r="AS319" s="335">
        <f>$I319*IF($G319="Pickup", SUMIFS(NewEmisData!I:I, NewEmisData!$A:$A, "Pickup", NewEmisData!$B:$B, $A319, NewEmisData!$C:$C, $H319, NewEmisData!$D:$D, AS$2), SUMIFS(NewEmisData!I:I, NewEmisData!$A:$A, "LDV", NewEmisData!$B:$B, $A319, NewEmisData!$C:$C, $H319, NewEmisData!$D:$D, AS$2))</f>
        <v>5.5297861804990203E-2</v>
      </c>
      <c r="AT319" s="335">
        <f>$I319*IF($G319="Pickup", SUMIFS(NewEmisData!J:J, NewEmisData!$A:$A, "Pickup", NewEmisData!$B:$B, $A319, NewEmisData!$C:$C, $H319, NewEmisData!$D:$D, AT$2), SUMIFS(NewEmisData!J:J, NewEmisData!$A:$A, "LDV", NewEmisData!$B:$B, $A319, NewEmisData!$C:$C, $H319, NewEmisData!$D:$D, AT$2))</f>
        <v>5.4156352090813403E-2</v>
      </c>
      <c r="AU319" s="335">
        <f>$I319*IF($G319="Pickup", SUMIFS(NewEmisData!K:K, NewEmisData!$A:$A, "Pickup", NewEmisData!$B:$B, $A319, NewEmisData!$C:$C, $H319, NewEmisData!$D:$D, AU$2), SUMIFS(NewEmisData!K:K, NewEmisData!$A:$A, "LDV", NewEmisData!$B:$B, $A319, NewEmisData!$C:$C, $H319, NewEmisData!$D:$D, AU$2))</f>
        <v>5.3430662266944498E-2</v>
      </c>
      <c r="AV319" s="335">
        <f>$I319*IF($G319="Pickup", SUMIFS(NewEmisData!L:L, NewEmisData!$A:$A, "Pickup", NewEmisData!$B:$B, $A319, NewEmisData!$C:$C, $H319, NewEmisData!$D:$D, AV$2), SUMIFS(NewEmisData!L:L, NewEmisData!$A:$A, "LDV", NewEmisData!$B:$B, $A319, NewEmisData!$C:$C, $H319, NewEmisData!$D:$D, AV$2))</f>
        <v>5.3062743786751999E-2</v>
      </c>
      <c r="AW319" s="335">
        <f>$I319*IF($G319="Pickup", SUMIFS(NewEmisData!M:M, NewEmisData!$A:$A, "Pickup", NewEmisData!$B:$B, $A319, NewEmisData!$C:$C, $H319, NewEmisData!$D:$D, AW$2), SUMIFS(NewEmisData!M:M, NewEmisData!$A:$A, "LDV", NewEmisData!$B:$B, $A319, NewEmisData!$C:$C, $H319, NewEmisData!$D:$D, AW$2))</f>
        <v>5.2850768620488903E-2</v>
      </c>
      <c r="AX319" s="335">
        <v>3.2948538923667892E-2</v>
      </c>
      <c r="AY319" s="335">
        <f>$I319*IF($G319="Pickup", SUMIFS(NewEmisData!E:E, NewEmisData!$A:$A, "Pickup", NewEmisData!$B:$B, $A319, NewEmisData!$C:$C, $H319, NewEmisData!$D:$D, AY$2), SUMIFS(NewEmisData!E:E, NewEmisData!$A:$A, "LDV", NewEmisData!$B:$B, $A319, NewEmisData!$C:$C, $H319, NewEmisData!$D:$D, AY$2))</f>
        <v>2.00368746679381E-2</v>
      </c>
      <c r="AZ319" s="335">
        <f>$I319*IF($G319="Pickup", SUMIFS(NewEmisData!F:F, NewEmisData!$A:$A, "Pickup", NewEmisData!$B:$B, $A319, NewEmisData!$C:$C, $H319, NewEmisData!$D:$D, AZ$2), SUMIFS(NewEmisData!F:F, NewEmisData!$A:$A, "LDV", NewEmisData!$B:$B, $A319, NewEmisData!$C:$C, $H319, NewEmisData!$D:$D, AZ$2))</f>
        <v>1.58149288879222E-2</v>
      </c>
      <c r="BA319" s="335">
        <f>$I319*IF($G319="Pickup", SUMIFS(NewEmisData!G:G, NewEmisData!$A:$A, "Pickup", NewEmisData!$B:$B, $A319, NewEmisData!$C:$C, $H319, NewEmisData!$D:$D, BA$2), SUMIFS(NewEmisData!G:G, NewEmisData!$A:$A, "LDV", NewEmisData!$B:$B, $A319, NewEmisData!$C:$C, $H319, NewEmisData!$D:$D, BA$2))</f>
        <v>1.2889012730210401E-2</v>
      </c>
      <c r="BB319" s="335">
        <f>$I319*IF($G319="Pickup", SUMIFS(NewEmisData!H:H, NewEmisData!$A:$A, "Pickup", NewEmisData!$B:$B, $A319, NewEmisData!$C:$C, $H319, NewEmisData!$D:$D, BB$2), SUMIFS(NewEmisData!H:H, NewEmisData!$A:$A, "LDV", NewEmisData!$B:$B, $A319, NewEmisData!$C:$C, $H319, NewEmisData!$D:$D, BB$2))</f>
        <v>1.1544674905883E-2</v>
      </c>
      <c r="BC319" s="335">
        <f>$I319*IF($G319="Pickup", SUMIFS(NewEmisData!I:I, NewEmisData!$A:$A, "Pickup", NewEmisData!$B:$B, $A319, NewEmisData!$C:$C, $H319, NewEmisData!$D:$D, BC$2), SUMIFS(NewEmisData!I:I, NewEmisData!$A:$A, "LDV", NewEmisData!$B:$B, $A319, NewEmisData!$C:$C, $H319, NewEmisData!$D:$D, BC$2))</f>
        <v>1.0277724336371899E-2</v>
      </c>
      <c r="BD319" s="335">
        <f>$I319*IF($G319="Pickup", SUMIFS(NewEmisData!J:J, NewEmisData!$A:$A, "Pickup", NewEmisData!$B:$B, $A319, NewEmisData!$C:$C, $H319, NewEmisData!$D:$D, BD$2), SUMIFS(NewEmisData!J:J, NewEmisData!$A:$A, "LDV", NewEmisData!$B:$B, $A319, NewEmisData!$C:$C, $H319, NewEmisData!$D:$D, BD$2))</f>
        <v>9.2679749278735592E-3</v>
      </c>
      <c r="BE319" s="335">
        <f>$I319*IF($G319="Pickup", SUMIFS(NewEmisData!K:K, NewEmisData!$A:$A, "Pickup", NewEmisData!$B:$B, $A319, NewEmisData!$C:$C, $H319, NewEmisData!$D:$D, BE$2), SUMIFS(NewEmisData!K:K, NewEmisData!$A:$A, "LDV", NewEmisData!$B:$B, $A319, NewEmisData!$C:$C, $H319, NewEmisData!$D:$D, BE$2))</f>
        <v>8.6259896432645099E-3</v>
      </c>
      <c r="BF319" s="335">
        <f>$I319*IF($G319="Pickup", SUMIFS(NewEmisData!L:L, NewEmisData!$A:$A, "Pickup", NewEmisData!$B:$B, $A319, NewEmisData!$C:$C, $H319, NewEmisData!$D:$D, BF$2), SUMIFS(NewEmisData!L:L, NewEmisData!$A:$A, "LDV", NewEmisData!$B:$B, $A319, NewEmisData!$C:$C, $H319, NewEmisData!$D:$D, BF$2))</f>
        <v>8.3004876330209296E-3</v>
      </c>
      <c r="BG319" s="335">
        <f>$I319*IF($G319="Pickup", SUMIFS(NewEmisData!M:M, NewEmisData!$A:$A, "Pickup", NewEmisData!$B:$B, $A319, NewEmisData!$C:$C, $H319, NewEmisData!$D:$D, BG$2), SUMIFS(NewEmisData!M:M, NewEmisData!$A:$A, "LDV", NewEmisData!$B:$B, $A319, NewEmisData!$C:$C, $H319, NewEmisData!$D:$D, BG$2))</f>
        <v>8.1129702157430005E-3</v>
      </c>
      <c r="BH319" s="335">
        <v>6.6026126062260432E-3</v>
      </c>
      <c r="BI319" s="335">
        <f>$I319*IF($G319="Pickup", SUMIFS(NewEmisData!E:E, NewEmisData!$A:$A, "Pickup", NewEmisData!$B:$B, $A319, NewEmisData!$C:$C, $H319, NewEmisData!$D:$D, BI$2), SUMIFS(NewEmisData!E:E, NewEmisData!$A:$A, "LDV", NewEmisData!$B:$B, $A319, NewEmisData!$C:$C, $H319, NewEmisData!$D:$D, BI$2))</f>
        <v>6.1599528865440298</v>
      </c>
      <c r="BJ319" s="335">
        <f>$I319*IF($G319="Pickup", SUMIFS(NewEmisData!F:F, NewEmisData!$A:$A, "Pickup", NewEmisData!$B:$B, $A319, NewEmisData!$C:$C, $H319, NewEmisData!$D:$D, BJ$2), SUMIFS(NewEmisData!F:F, NewEmisData!$A:$A, "LDV", NewEmisData!$B:$B, $A319, NewEmisData!$C:$C, $H319, NewEmisData!$D:$D, BJ$2))</f>
        <v>3.7475170679561298</v>
      </c>
      <c r="BK319" s="335">
        <f>$I319*IF($G319="Pickup", SUMIFS(NewEmisData!G:G, NewEmisData!$A:$A, "Pickup", NewEmisData!$B:$B, $A319, NewEmisData!$C:$C, $H319, NewEmisData!$D:$D, BK$2), SUMIFS(NewEmisData!G:G, NewEmisData!$A:$A, "LDV", NewEmisData!$B:$B, $A319, NewEmisData!$C:$C, $H319, NewEmisData!$D:$D, BK$2))</f>
        <v>2.80366463620466</v>
      </c>
      <c r="BL319" s="335">
        <f>$I319*IF($G319="Pickup", SUMIFS(NewEmisData!H:H, NewEmisData!$A:$A, "Pickup", NewEmisData!$B:$B, $A319, NewEmisData!$C:$C, $H319, NewEmisData!$D:$D, BL$2), SUMIFS(NewEmisData!H:H, NewEmisData!$A:$A, "LDV", NewEmisData!$B:$B, $A319, NewEmisData!$C:$C, $H319, NewEmisData!$D:$D, BL$2))</f>
        <v>2.2038088113149099</v>
      </c>
      <c r="BM319" s="335">
        <f>$I319*IF($G319="Pickup", SUMIFS(NewEmisData!I:I, NewEmisData!$A:$A, "Pickup", NewEmisData!$B:$B, $A319, NewEmisData!$C:$C, $H319, NewEmisData!$D:$D, BM$2), SUMIFS(NewEmisData!I:I, NewEmisData!$A:$A, "LDV", NewEmisData!$B:$B, $A319, NewEmisData!$C:$C, $H319, NewEmisData!$D:$D, BM$2))</f>
        <v>1.6110244723417799</v>
      </c>
      <c r="BN319" s="335">
        <f>$I319*IF($G319="Pickup", SUMIFS(NewEmisData!J:J, NewEmisData!$A:$A, "Pickup", NewEmisData!$B:$B, $A319, NewEmisData!$C:$C, $H319, NewEmisData!$D:$D, BN$2), SUMIFS(NewEmisData!J:J, NewEmisData!$A:$A, "LDV", NewEmisData!$B:$B, $A319, NewEmisData!$C:$C, $H319, NewEmisData!$D:$D, BN$2))</f>
        <v>1.2813570878169001</v>
      </c>
      <c r="BO319" s="335">
        <f>$I319*IF($G319="Pickup", SUMIFS(NewEmisData!K:K, NewEmisData!$A:$A, "Pickup", NewEmisData!$B:$B, $A319, NewEmisData!$C:$C, $H319, NewEmisData!$D:$D, BO$2), SUMIFS(NewEmisData!K:K, NewEmisData!$A:$A, "LDV", NewEmisData!$B:$B, $A319, NewEmisData!$C:$C, $H319, NewEmisData!$D:$D, BO$2))</f>
        <v>1.1316455644238499</v>
      </c>
      <c r="BP319" s="335">
        <f>$I319*IF($G319="Pickup", SUMIFS(NewEmisData!L:L, NewEmisData!$A:$A, "Pickup", NewEmisData!$B:$B, $A319, NewEmisData!$C:$C, $H319, NewEmisData!$D:$D, BP$2), SUMIFS(NewEmisData!L:L, NewEmisData!$A:$A, "LDV", NewEmisData!$B:$B, $A319, NewEmisData!$C:$C, $H319, NewEmisData!$D:$D, BP$2))</f>
        <v>1.0822537615630099</v>
      </c>
      <c r="BQ319" s="335">
        <f>$I319*IF($G319="Pickup", SUMIFS(NewEmisData!M:M, NewEmisData!$A:$A, "Pickup", NewEmisData!$B:$B, $A319, NewEmisData!$C:$C, $H319, NewEmisData!$D:$D, BQ$2), SUMIFS(NewEmisData!M:M, NewEmisData!$A:$A, "LDV", NewEmisData!$B:$B, $A319, NewEmisData!$C:$C, $H319, NewEmisData!$D:$D, BQ$2))</f>
        <v>1.05143374218492</v>
      </c>
      <c r="BR319" s="335">
        <v>1.5622001678221484</v>
      </c>
      <c r="BS319" s="335">
        <f>$I319*IF($G319="Pickup", SUMIFS(NewEmisData!E:E, NewEmisData!$A:$A, "Pickup", NewEmisData!$B:$B, $A319, NewEmisData!$C:$C, $H319, NewEmisData!$D:$D, BS$2), SUMIFS(NewEmisData!E:E, NewEmisData!$A:$A, "LDV", NewEmisData!$B:$B, $A319, NewEmisData!$C:$C, $H319, NewEmisData!$D:$D, BS$2))</f>
        <v>0.72787250280402604</v>
      </c>
      <c r="BT319" s="335">
        <f>$I319*IF($G319="Pickup", SUMIFS(NewEmisData!F:F, NewEmisData!$A:$A, "Pickup", NewEmisData!$B:$B, $A319, NewEmisData!$C:$C, $H319, NewEmisData!$D:$D, BT$2), SUMIFS(NewEmisData!F:F, NewEmisData!$A:$A, "LDV", NewEmisData!$B:$B, $A319, NewEmisData!$C:$C, $H319, NewEmisData!$D:$D, BT$2))</f>
        <v>0.40987916241045302</v>
      </c>
      <c r="BU319" s="335">
        <f>$I319*IF($G319="Pickup", SUMIFS(NewEmisData!G:G, NewEmisData!$A:$A, "Pickup", NewEmisData!$B:$B, $A319, NewEmisData!$C:$C, $H319, NewEmisData!$D:$D, BU$2), SUMIFS(NewEmisData!G:G, NewEmisData!$A:$A, "LDV", NewEmisData!$B:$B, $A319, NewEmisData!$C:$C, $H319, NewEmisData!$D:$D, BU$2))</f>
        <v>0.30765788839279401</v>
      </c>
      <c r="BV319" s="335">
        <f>$I319*IF($G319="Pickup", SUMIFS(NewEmisData!H:H, NewEmisData!$A:$A, "Pickup", NewEmisData!$B:$B, $A319, NewEmisData!$C:$C, $H319, NewEmisData!$D:$D, BV$2), SUMIFS(NewEmisData!H:H, NewEmisData!$A:$A, "LDV", NewEmisData!$B:$B, $A319, NewEmisData!$C:$C, $H319, NewEmisData!$D:$D, BV$2))</f>
        <v>0.248891607461663</v>
      </c>
      <c r="BW319" s="335">
        <f>$I319*IF($G319="Pickup", SUMIFS(NewEmisData!I:I, NewEmisData!$A:$A, "Pickup", NewEmisData!$B:$B, $A319, NewEmisData!$C:$C, $H319, NewEmisData!$D:$D, BW$2), SUMIFS(NewEmisData!I:I, NewEmisData!$A:$A, "LDV", NewEmisData!$B:$B, $A319, NewEmisData!$C:$C, $H319, NewEmisData!$D:$D, BW$2))</f>
        <v>0.184861723618618</v>
      </c>
      <c r="BX319" s="335">
        <f>$I319*IF($G319="Pickup", SUMIFS(NewEmisData!J:J, NewEmisData!$A:$A, "Pickup", NewEmisData!$B:$B, $A319, NewEmisData!$C:$C, $H319, NewEmisData!$D:$D, BX$2), SUMIFS(NewEmisData!J:J, NewEmisData!$A:$A, "LDV", NewEmisData!$B:$B, $A319, NewEmisData!$C:$C, $H319, NewEmisData!$D:$D, BX$2))</f>
        <v>0.15433193284657201</v>
      </c>
      <c r="BY319" s="335">
        <f>$I319*IF($G319="Pickup", SUMIFS(NewEmisData!K:K, NewEmisData!$A:$A, "Pickup", NewEmisData!$B:$B, $A319, NewEmisData!$C:$C, $H319, NewEmisData!$D:$D, BY$2), SUMIFS(NewEmisData!K:K, NewEmisData!$A:$A, "LDV", NewEmisData!$B:$B, $A319, NewEmisData!$C:$C, $H319, NewEmisData!$D:$D, BY$2))</f>
        <v>0.138091436876464</v>
      </c>
      <c r="BZ319" s="335">
        <f>$I319*IF($G319="Pickup", SUMIFS(NewEmisData!L:L, NewEmisData!$A:$A, "Pickup", NewEmisData!$B:$B, $A319, NewEmisData!$C:$C, $H319, NewEmisData!$D:$D, BZ$2), SUMIFS(NewEmisData!L:L, NewEmisData!$A:$A, "LDV", NewEmisData!$B:$B, $A319, NewEmisData!$C:$C, $H319, NewEmisData!$D:$D, BZ$2))</f>
        <v>0.131790780313154</v>
      </c>
      <c r="CA319" s="335">
        <f>$I319*IF($G319="Pickup", SUMIFS(NewEmisData!M:M, NewEmisData!$A:$A, "Pickup", NewEmisData!$B:$B, $A319, NewEmisData!$C:$C, $H319, NewEmisData!$D:$D, CA$2), SUMIFS(NewEmisData!M:M, NewEmisData!$A:$A, "LDV", NewEmisData!$B:$B, $A319, NewEmisData!$C:$C, $H319, NewEmisData!$D:$D, CA$2))</f>
        <v>0.126731765091218</v>
      </c>
      <c r="CB319" s="335">
        <v>0.11295846897695311</v>
      </c>
      <c r="CC319" s="335">
        <f>$I319*IF($G319="Pickup", SUMIFS(NewEmisData!E:E, NewEmisData!$A:$A, "Pickup", NewEmisData!$B:$B, $A319, NewEmisData!$C:$C, $H319, NewEmisData!$D:$D, CC$2), SUMIFS(NewEmisData!E:E, NewEmisData!$A:$A, "LDV", NewEmisData!$B:$B, $A319, NewEmisData!$C:$C, $H319, NewEmisData!$D:$D, CC$2))</f>
        <v>4.3011353420759103E-2</v>
      </c>
      <c r="CD319" s="335">
        <f>$I319*IF($G319="Pickup", SUMIFS(NewEmisData!F:F, NewEmisData!$A:$A, "Pickup", NewEmisData!$B:$B, $A319, NewEmisData!$C:$C, $H319, NewEmisData!$D:$D, CD$2), SUMIFS(NewEmisData!F:F, NewEmisData!$A:$A, "LDV", NewEmisData!$B:$B, $A319, NewEmisData!$C:$C, $H319, NewEmisData!$D:$D, CD$2))</f>
        <v>2.94035814612091E-2</v>
      </c>
      <c r="CE319" s="335">
        <f>$I319*IF($G319="Pickup", SUMIFS(NewEmisData!G:G, NewEmisData!$A:$A, "Pickup", NewEmisData!$B:$B, $A319, NewEmisData!$C:$C, $H319, NewEmisData!$D:$D, CE$2), SUMIFS(NewEmisData!G:G, NewEmisData!$A:$A, "LDV", NewEmisData!$B:$B, $A319, NewEmisData!$C:$C, $H319, NewEmisData!$D:$D, CE$2))</f>
        <v>2.4328512322630801E-2</v>
      </c>
      <c r="CF319" s="335">
        <f>$I319*IF($G319="Pickup", SUMIFS(NewEmisData!H:H, NewEmisData!$A:$A, "Pickup", NewEmisData!$B:$B, $A319, NewEmisData!$C:$C, $H319, NewEmisData!$D:$D, CF$2), SUMIFS(NewEmisData!H:H, NewEmisData!$A:$A, "LDV", NewEmisData!$B:$B, $A319, NewEmisData!$C:$C, $H319, NewEmisData!$D:$D, CF$2))</f>
        <v>2.3221814353353801E-2</v>
      </c>
      <c r="CG319" s="335">
        <f>$I319*IF($G319="Pickup", SUMIFS(NewEmisData!I:I, NewEmisData!$A:$A, "Pickup", NewEmisData!$B:$B, $A319, NewEmisData!$C:$C, $H319, NewEmisData!$D:$D, CG$2), SUMIFS(NewEmisData!I:I, NewEmisData!$A:$A, "LDV", NewEmisData!$B:$B, $A319, NewEmisData!$C:$C, $H319, NewEmisData!$D:$D, CG$2))</f>
        <v>2.24852392313552E-2</v>
      </c>
      <c r="CH319" s="335">
        <f>$I319*IF($G319="Pickup", SUMIFS(NewEmisData!J:J, NewEmisData!$A:$A, "Pickup", NewEmisData!$B:$B, $A319, NewEmisData!$C:$C, $H319, NewEmisData!$D:$D, CH$2), SUMIFS(NewEmisData!J:J, NewEmisData!$A:$A, "LDV", NewEmisData!$B:$B, $A319, NewEmisData!$C:$C, $H319, NewEmisData!$D:$D, CH$2))</f>
        <v>2.1906542608859401E-2</v>
      </c>
      <c r="CI319" s="335">
        <f>$I319*IF($G319="Pickup", SUMIFS(NewEmisData!K:K, NewEmisData!$A:$A, "Pickup", NewEmisData!$B:$B, $A319, NewEmisData!$C:$C, $H319, NewEmisData!$D:$D, CI$2), SUMIFS(NewEmisData!K:K, NewEmisData!$A:$A, "LDV", NewEmisData!$B:$B, $A319, NewEmisData!$C:$C, $H319, NewEmisData!$D:$D, CI$2))</f>
        <v>2.1904736458690802E-2</v>
      </c>
      <c r="CJ319" s="335">
        <f>$I319*IF($G319="Pickup", SUMIFS(NewEmisData!L:L, NewEmisData!$A:$A, "Pickup", NewEmisData!$B:$B, $A319, NewEmisData!$C:$C, $H319, NewEmisData!$D:$D, CJ$2), SUMIFS(NewEmisData!L:L, NewEmisData!$A:$A, "LDV", NewEmisData!$B:$B, $A319, NewEmisData!$C:$C, $H319, NewEmisData!$D:$D, CJ$2))</f>
        <v>2.19042402298237E-2</v>
      </c>
      <c r="CK319" s="335">
        <f>$I319*IF($G319="Pickup", SUMIFS(NewEmisData!M:M, NewEmisData!$A:$A, "Pickup", NewEmisData!$B:$B, $A319, NewEmisData!$C:$C, $H319, NewEmisData!$D:$D, CK$2), SUMIFS(NewEmisData!M:M, NewEmisData!$A:$A, "LDV", NewEmisData!$B:$B, $A319, NewEmisData!$C:$C, $H319, NewEmisData!$D:$D, CK$2))</f>
        <v>2.1903771981857799E-2</v>
      </c>
      <c r="CL319" s="335">
        <v>2.0846549246249676E-2</v>
      </c>
      <c r="CM319" s="335">
        <f>$I319*IF($G319="Pickup", SUMIFS(NewEmisData!E:E, NewEmisData!$A:$A, "Pickup", NewEmisData!$B:$B, $A319, NewEmisData!$C:$C, $H319, NewEmisData!$D:$D, CM$2), SUMIFS(NewEmisData!E:E, NewEmisData!$A:$A, "LDV", NewEmisData!$B:$B, $A319, NewEmisData!$C:$C, $H319, NewEmisData!$D:$D, CM$2))</f>
        <v>2.1906211645892699E-2</v>
      </c>
      <c r="CN319" s="335">
        <f>$I319*IF($G319="Pickup", SUMIFS(NewEmisData!F:F, NewEmisData!$A:$A, "Pickup", NewEmisData!$B:$B, $A319, NewEmisData!$C:$C, $H319, NewEmisData!$D:$D, CN$2), SUMIFS(NewEmisData!F:F, NewEmisData!$A:$A, "LDV", NewEmisData!$B:$B, $A319, NewEmisData!$C:$C, $H319, NewEmisData!$D:$D, CN$2))</f>
        <v>1.38171562279483E-2</v>
      </c>
      <c r="CO319" s="335">
        <f>$I319*IF($G319="Pickup", SUMIFS(NewEmisData!G:G, NewEmisData!$A:$A, "Pickup", NewEmisData!$B:$B, $A319, NewEmisData!$C:$C, $H319, NewEmisData!$D:$D, CO$2), SUMIFS(NewEmisData!G:G, NewEmisData!$A:$A, "LDV", NewEmisData!$B:$B, $A319, NewEmisData!$C:$C, $H319, NewEmisData!$D:$D, CO$2))</f>
        <v>1.08300618523644E-2</v>
      </c>
      <c r="CP319" s="335">
        <f>$I319*IF($G319="Pickup", SUMIFS(NewEmisData!H:H, NewEmisData!$A:$A, "Pickup", NewEmisData!$B:$B, $A319, NewEmisData!$C:$C, $H319, NewEmisData!$D:$D, CP$2), SUMIFS(NewEmisData!H:H, NewEmisData!$A:$A, "LDV", NewEmisData!$B:$B, $A319, NewEmisData!$C:$C, $H319, NewEmisData!$D:$D, CP$2))</f>
        <v>8.8590497727664592E-3</v>
      </c>
      <c r="CQ319" s="335">
        <f>$I319*IF($G319="Pickup", SUMIFS(NewEmisData!I:I, NewEmisData!$A:$A, "Pickup", NewEmisData!$B:$B, $A319, NewEmisData!$C:$C, $H319, NewEmisData!$D:$D, CQ$2), SUMIFS(NewEmisData!I:I, NewEmisData!$A:$A, "LDV", NewEmisData!$B:$B, $A319, NewEmisData!$C:$C, $H319, NewEmisData!$D:$D, CQ$2))</f>
        <v>7.8772882665567503E-3</v>
      </c>
      <c r="CR319" s="335">
        <f>$I319*IF($G319="Pickup", SUMIFS(NewEmisData!J:J, NewEmisData!$A:$A, "Pickup", NewEmisData!$B:$B, $A319, NewEmisData!$C:$C, $H319, NewEmisData!$D:$D, CR$2), SUMIFS(NewEmisData!J:J, NewEmisData!$A:$A, "LDV", NewEmisData!$B:$B, $A319, NewEmisData!$C:$C, $H319, NewEmisData!$D:$D, CR$2))</f>
        <v>7.4435823260364103E-3</v>
      </c>
      <c r="CS319" s="335">
        <f>$I319*IF($G319="Pickup", SUMIFS(NewEmisData!K:K, NewEmisData!$A:$A, "Pickup", NewEmisData!$B:$B, $A319, NewEmisData!$C:$C, $H319, NewEmisData!$D:$D, CS$2), SUMIFS(NewEmisData!K:K, NewEmisData!$A:$A, "LDV", NewEmisData!$B:$B, $A319, NewEmisData!$C:$C, $H319, NewEmisData!$D:$D, CS$2))</f>
        <v>7.3936885133113802E-3</v>
      </c>
      <c r="CT319" s="335">
        <f>$I319*IF($G319="Pickup", SUMIFS(NewEmisData!L:L, NewEmisData!$A:$A, "Pickup", NewEmisData!$B:$B, $A319, NewEmisData!$C:$C, $H319, NewEmisData!$D:$D, CT$2), SUMIFS(NewEmisData!L:L, NewEmisData!$A:$A, "LDV", NewEmisData!$B:$B, $A319, NewEmisData!$C:$C, $H319, NewEmisData!$D:$D, CT$2))</f>
        <v>7.3123849031120399E-3</v>
      </c>
      <c r="CU319" s="335">
        <f>$I319*IF($G319="Pickup", SUMIFS(NewEmisData!M:M, NewEmisData!$A:$A, "Pickup", NewEmisData!$B:$B, $A319, NewEmisData!$C:$C, $H319, NewEmisData!$D:$D, CU$2), SUMIFS(NewEmisData!M:M, NewEmisData!$A:$A, "LDV", NewEmisData!$B:$B, $A319, NewEmisData!$C:$C, $H319, NewEmisData!$D:$D, CU$2))</f>
        <v>7.31189121492953E-3</v>
      </c>
      <c r="CV319" s="335">
        <v>5.2030687941242611E-3</v>
      </c>
      <c r="CW319" s="335">
        <v>3.0448046675121709E-3</v>
      </c>
      <c r="CX319" s="335">
        <v>1.8865908720768221E-3</v>
      </c>
      <c r="CY319" s="335">
        <v>1.5570268485524494E-3</v>
      </c>
      <c r="CZ319" s="335">
        <v>1.2432183416122382E-3</v>
      </c>
      <c r="DA319" s="335">
        <v>9.252251866281976E-4</v>
      </c>
      <c r="DB319" s="335">
        <v>7.2309456596024934E-4</v>
      </c>
      <c r="DC319" s="335">
        <v>6.8940706870607876E-4</v>
      </c>
      <c r="DD319" s="335">
        <v>6.844148428615973E-4</v>
      </c>
      <c r="DE319" s="335">
        <v>6.8634617396886091E-4</v>
      </c>
      <c r="DF319" s="335">
        <v>6.8634617396886091E-4</v>
      </c>
      <c r="DG319" s="335">
        <f>$I319*IF($G319="Pickup", SUMIFS(NewEmisData!E:E, NewEmisData!$A:$A, "Pickup", NewEmisData!$B:$B, $A319, NewEmisData!$C:$C, $H319, NewEmisData!$D:$D, DG$2), SUMIFS(NewEmisData!E:E, NewEmisData!$A:$A, "LDV", NewEmisData!$B:$B, $A319, NewEmisData!$C:$C, $H319, NewEmisData!$D:$D, DG$2))</f>
        <v>0</v>
      </c>
      <c r="DH319" s="335">
        <f>$I319*IF($G319="Pickup", SUMIFS(NewEmisData!F:F, NewEmisData!$A:$A, "Pickup", NewEmisData!$B:$B, $A319, NewEmisData!$C:$C, $H319, NewEmisData!$D:$D, DH$2), SUMIFS(NewEmisData!F:F, NewEmisData!$A:$A, "LDV", NewEmisData!$B:$B, $A319, NewEmisData!$C:$C, $H319, NewEmisData!$D:$D, DH$2))</f>
        <v>0</v>
      </c>
      <c r="DI319" s="335">
        <f>$I319*IF($G319="Pickup", SUMIFS(NewEmisData!G:G, NewEmisData!$A:$A, "Pickup", NewEmisData!$B:$B, $A319, NewEmisData!$C:$C, $H319, NewEmisData!$D:$D, DI$2), SUMIFS(NewEmisData!G:G, NewEmisData!$A:$A, "LDV", NewEmisData!$B:$B, $A319, NewEmisData!$C:$C, $H319, NewEmisData!$D:$D, DI$2))</f>
        <v>0</v>
      </c>
      <c r="DJ319" s="335">
        <f>$I319*IF($G319="Pickup", SUMIFS(NewEmisData!H:H, NewEmisData!$A:$A, "Pickup", NewEmisData!$B:$B, $A319, NewEmisData!$C:$C, $H319, NewEmisData!$D:$D, DJ$2), SUMIFS(NewEmisData!H:H, NewEmisData!$A:$A, "LDV", NewEmisData!$B:$B, $A319, NewEmisData!$C:$C, $H319, NewEmisData!$D:$D, DJ$2))</f>
        <v>0</v>
      </c>
      <c r="DK319" s="335">
        <f>$I319*IF($G319="Pickup", SUMIFS(NewEmisData!I:I, NewEmisData!$A:$A, "Pickup", NewEmisData!$B:$B, $A319, NewEmisData!$C:$C, $H319, NewEmisData!$D:$D, DK$2), SUMIFS(NewEmisData!I:I, NewEmisData!$A:$A, "LDV", NewEmisData!$B:$B, $A319, NewEmisData!$C:$C, $H319, NewEmisData!$D:$D, DK$2))</f>
        <v>0</v>
      </c>
      <c r="DL319" s="335">
        <f>$I319*IF($G319="Pickup", SUMIFS(NewEmisData!J:J, NewEmisData!$A:$A, "Pickup", NewEmisData!$B:$B, $A319, NewEmisData!$C:$C, $H319, NewEmisData!$D:$D, DL$2), SUMIFS(NewEmisData!J:J, NewEmisData!$A:$A, "LDV", NewEmisData!$B:$B, $A319, NewEmisData!$C:$C, $H319, NewEmisData!$D:$D, DL$2))</f>
        <v>0</v>
      </c>
      <c r="DM319" s="335">
        <f>$I319*IF($G319="Pickup", SUMIFS(NewEmisData!K:K, NewEmisData!$A:$A, "Pickup", NewEmisData!$B:$B, $A319, NewEmisData!$C:$C, $H319, NewEmisData!$D:$D, DM$2), SUMIFS(NewEmisData!K:K, NewEmisData!$A:$A, "LDV", NewEmisData!$B:$B, $A319, NewEmisData!$C:$C, $H319, NewEmisData!$D:$D, DM$2))</f>
        <v>0</v>
      </c>
      <c r="DN319" s="335">
        <f>$I319*IF($G319="Pickup", SUMIFS(NewEmisData!L:L, NewEmisData!$A:$A, "Pickup", NewEmisData!$B:$B, $A319, NewEmisData!$C:$C, $H319, NewEmisData!$D:$D, DN$2), SUMIFS(NewEmisData!L:L, NewEmisData!$A:$A, "LDV", NewEmisData!$B:$B, $A319, NewEmisData!$C:$C, $H319, NewEmisData!$D:$D, DN$2))</f>
        <v>0</v>
      </c>
      <c r="DO319" s="335">
        <f>$I319*IF($G319="Pickup", SUMIFS(NewEmisData!M:M, NewEmisData!$A:$A, "Pickup", NewEmisData!$B:$B, $A319, NewEmisData!$C:$C, $H319, NewEmisData!$D:$D, DO$2), SUMIFS(NewEmisData!M:M, NewEmisData!$A:$A, "LDV", NewEmisData!$B:$B, $A319, NewEmisData!$C:$C, $H319, NewEmisData!$D:$D, DO$2))</f>
        <v>0</v>
      </c>
      <c r="DP319" s="335">
        <v>1.3868757746550878E-3</v>
      </c>
      <c r="DQ319" s="335">
        <f>$I319*IF($G319="Pickup", SUMIFS(NewEmisData!E:E, NewEmisData!$A:$A, "Pickup", NewEmisData!$B:$B, $A319, NewEmisData!$C:$C, $H319, NewEmisData!$D:$D, DQ$2), SUMIFS(NewEmisData!E:E, NewEmisData!$A:$A, "LDV", NewEmisData!$B:$B, $A319, NewEmisData!$C:$C, $H319, NewEmisData!$D:$D, DQ$2))</f>
        <v>1.45246052556386E-2</v>
      </c>
      <c r="DR319" s="335">
        <f>$I319*IF($G319="Pickup", SUMIFS(NewEmisData!F:F, NewEmisData!$A:$A, "Pickup", NewEmisData!$B:$B, $A319, NewEmisData!$C:$C, $H319, NewEmisData!$D:$D, DR$2), SUMIFS(NewEmisData!F:F, NewEmisData!$A:$A, "LDV", NewEmisData!$B:$B, $A319, NewEmisData!$C:$C, $H319, NewEmisData!$D:$D, DR$2))</f>
        <v>8.5576317868897907E-3</v>
      </c>
      <c r="DS319" s="335">
        <f>$I319*IF($G319="Pickup", SUMIFS(NewEmisData!G:G, NewEmisData!$A:$A, "Pickup", NewEmisData!$B:$B, $A319, NewEmisData!$C:$C, $H319, NewEmisData!$D:$D, DS$2), SUMIFS(NewEmisData!G:G, NewEmisData!$A:$A, "LDV", NewEmisData!$B:$B, $A319, NewEmisData!$C:$C, $H319, NewEmisData!$D:$D, DS$2))</f>
        <v>6.6798910124453298E-3</v>
      </c>
      <c r="DT319" s="335">
        <f>$I319*IF($G319="Pickup", SUMIFS(NewEmisData!H:H, NewEmisData!$A:$A, "Pickup", NewEmisData!$B:$B, $A319, NewEmisData!$C:$C, $H319, NewEmisData!$D:$D, DT$2), SUMIFS(NewEmisData!H:H, NewEmisData!$A:$A, "LDV", NewEmisData!$B:$B, $A319, NewEmisData!$C:$C, $H319, NewEmisData!$D:$D, DT$2))</f>
        <v>5.1684543516808098E-3</v>
      </c>
      <c r="DU319" s="335">
        <f>$I319*IF($G319="Pickup", SUMIFS(NewEmisData!I:I, NewEmisData!$A:$A, "Pickup", NewEmisData!$B:$B, $A319, NewEmisData!$C:$C, $H319, NewEmisData!$D:$D, DU$2), SUMIFS(NewEmisData!I:I, NewEmisData!$A:$A, "LDV", NewEmisData!$B:$B, $A319, NewEmisData!$C:$C, $H319, NewEmisData!$D:$D, DU$2))</f>
        <v>4.0637666627415803E-3</v>
      </c>
      <c r="DV319" s="335">
        <f>$I319*IF($G319="Pickup", SUMIFS(NewEmisData!J:J, NewEmisData!$A:$A, "Pickup", NewEmisData!$B:$B, $A319, NewEmisData!$C:$C, $H319, NewEmisData!$D:$D, DV$2), SUMIFS(NewEmisData!J:J, NewEmisData!$A:$A, "LDV", NewEmisData!$B:$B, $A319, NewEmisData!$C:$C, $H319, NewEmisData!$D:$D, DV$2))</f>
        <v>3.5439556352963399E-3</v>
      </c>
      <c r="DW319" s="335">
        <f>$I319*IF($G319="Pickup", SUMIFS(NewEmisData!K:K, NewEmisData!$A:$A, "Pickup", NewEmisData!$B:$B, $A319, NewEmisData!$C:$C, $H319, NewEmisData!$D:$D, DW$2), SUMIFS(NewEmisData!K:K, NewEmisData!$A:$A, "LDV", NewEmisData!$B:$B, $A319, NewEmisData!$C:$C, $H319, NewEmisData!$D:$D, DW$2))</f>
        <v>3.25169320270512E-3</v>
      </c>
      <c r="DX319" s="335">
        <f>$I319*IF($G319="Pickup", SUMIFS(NewEmisData!L:L, NewEmisData!$A:$A, "Pickup", NewEmisData!$B:$B, $A319, NewEmisData!$C:$C, $H319, NewEmisData!$D:$D, DX$2), SUMIFS(NewEmisData!L:L, NewEmisData!$A:$A, "LDV", NewEmisData!$B:$B, $A319, NewEmisData!$C:$C, $H319, NewEmisData!$D:$D, DX$2))</f>
        <v>3.1576560516429699E-3</v>
      </c>
      <c r="DY319" s="335">
        <f>$I319*IF($G319="Pickup", SUMIFS(NewEmisData!M:M, NewEmisData!$A:$A, "Pickup", NewEmisData!$B:$B, $A319, NewEmisData!$C:$C, $H319, NewEmisData!$D:$D, DY$2), SUMIFS(NewEmisData!M:M, NewEmisData!$A:$A, "LDV", NewEmisData!$B:$B, $A319, NewEmisData!$C:$C, $H319, NewEmisData!$D:$D, DY$2))</f>
        <v>3.1088285848124E-3</v>
      </c>
      <c r="DZ319" s="335">
        <v>4.3350573081854527E-3</v>
      </c>
      <c r="EA319" s="335">
        <f t="shared" si="542"/>
        <v>465.43339574540698</v>
      </c>
      <c r="EB319" s="335">
        <f t="shared" si="543"/>
        <v>447.45086858043499</v>
      </c>
      <c r="EC319" s="335">
        <f t="shared" si="544"/>
        <v>371.68579631799702</v>
      </c>
      <c r="ED319" s="335">
        <f t="shared" si="545"/>
        <v>316.68783468886801</v>
      </c>
      <c r="EE319" s="335">
        <f t="shared" si="546"/>
        <v>274.45359564691302</v>
      </c>
      <c r="EF319" s="335">
        <f t="shared" si="547"/>
        <v>250.610452801164</v>
      </c>
      <c r="EG319" s="335">
        <f t="shared" si="548"/>
        <v>239.96929474207201</v>
      </c>
      <c r="EH319" s="335">
        <f t="shared" si="549"/>
        <v>236.17949059358199</v>
      </c>
      <c r="EI319" s="335">
        <f t="shared" si="550"/>
        <v>234.77621268414799</v>
      </c>
      <c r="EJ319" s="335">
        <f t="shared" si="551"/>
        <v>0.20692409258864139</v>
      </c>
      <c r="EK319" s="335">
        <f t="shared" si="552"/>
        <v>0.76817370125590101</v>
      </c>
      <c r="EL319" s="335">
        <f t="shared" si="553"/>
        <v>0.34255400012381199</v>
      </c>
      <c r="EM319" s="335">
        <f t="shared" si="554"/>
        <v>0.22026197441968301</v>
      </c>
      <c r="EN319" s="335">
        <f t="shared" si="555"/>
        <v>0.146130223505477</v>
      </c>
      <c r="EO319" s="335">
        <f t="shared" si="556"/>
        <v>9.25204446820201E-2</v>
      </c>
      <c r="EP319" s="335">
        <f t="shared" si="557"/>
        <v>6.9646332093205393E-2</v>
      </c>
      <c r="EQ319" s="335">
        <f t="shared" si="558"/>
        <v>6.0285539426727999E-2</v>
      </c>
      <c r="ER319" s="335">
        <f t="shared" si="559"/>
        <v>5.7685517085836899E-2</v>
      </c>
      <c r="ES319" s="335">
        <f t="shared" si="560"/>
        <v>5.6336256806388998E-2</v>
      </c>
      <c r="ET319" s="335">
        <f t="shared" si="561"/>
        <v>5.5587065527563068E-2</v>
      </c>
      <c r="EU319" s="335">
        <f t="shared" si="562"/>
        <v>8.0536316527093799E-3</v>
      </c>
      <c r="EV319" s="335">
        <f t="shared" si="563"/>
        <v>7.7424694052717798E-3</v>
      </c>
      <c r="EW319" s="335">
        <f t="shared" si="564"/>
        <v>5.3320257089092297E-3</v>
      </c>
      <c r="EX319" s="335">
        <f t="shared" si="565"/>
        <v>4.5430510168157703E-3</v>
      </c>
      <c r="EY319" s="335">
        <f t="shared" si="566"/>
        <v>3.9371785778053803E-3</v>
      </c>
      <c r="EZ319" s="335">
        <f t="shared" si="567"/>
        <v>3.5951364530025401E-3</v>
      </c>
      <c r="FA319" s="335">
        <f t="shared" si="568"/>
        <v>3.4424852382502098E-3</v>
      </c>
      <c r="FB319" s="335">
        <f t="shared" si="569"/>
        <v>3.38811619026995E-3</v>
      </c>
      <c r="FC319" s="335">
        <f t="shared" si="570"/>
        <v>3.36798790618778E-3</v>
      </c>
      <c r="FD319" s="335">
        <f t="shared" si="571"/>
        <v>1.3041984458904573E-3</v>
      </c>
      <c r="FE319" s="335">
        <f t="shared" si="572"/>
        <v>7.6317156939691294E-2</v>
      </c>
      <c r="FF319" s="335">
        <f t="shared" si="573"/>
        <v>7.1544642944165196E-2</v>
      </c>
      <c r="FG319" s="335">
        <f t="shared" si="574"/>
        <v>5.8249743312617203E-2</v>
      </c>
      <c r="FH319" s="335">
        <f t="shared" si="575"/>
        <v>5.6730049378736901E-2</v>
      </c>
      <c r="FI319" s="335">
        <f t="shared" si="576"/>
        <v>5.5297861804990203E-2</v>
      </c>
      <c r="FJ319" s="335">
        <f t="shared" si="577"/>
        <v>5.4156352090813403E-2</v>
      </c>
      <c r="FK319" s="335">
        <f t="shared" si="578"/>
        <v>5.3430662266944498E-2</v>
      </c>
      <c r="FL319" s="335">
        <f t="shared" si="579"/>
        <v>5.3062743786751999E-2</v>
      </c>
      <c r="FM319" s="335">
        <f t="shared" si="580"/>
        <v>5.2850768620488903E-2</v>
      </c>
      <c r="FN319" s="335">
        <f t="shared" si="581"/>
        <v>3.2948538923667892E-2</v>
      </c>
      <c r="FO319" s="335">
        <f t="shared" si="582"/>
        <v>2.00368746679381E-2</v>
      </c>
      <c r="FP319" s="335">
        <f t="shared" si="583"/>
        <v>1.58149288879222E-2</v>
      </c>
      <c r="FQ319" s="335">
        <f t="shared" si="584"/>
        <v>1.2889012730210401E-2</v>
      </c>
      <c r="FR319" s="335">
        <f t="shared" si="585"/>
        <v>1.1544674905883E-2</v>
      </c>
      <c r="FS319" s="335">
        <f t="shared" si="586"/>
        <v>1.0277724336371899E-2</v>
      </c>
      <c r="FT319" s="335">
        <f t="shared" si="587"/>
        <v>9.2679749278735592E-3</v>
      </c>
      <c r="FU319" s="335">
        <f t="shared" si="588"/>
        <v>8.6259896432645099E-3</v>
      </c>
      <c r="FV319" s="335">
        <f t="shared" si="589"/>
        <v>8.3004876330209296E-3</v>
      </c>
      <c r="FW319" s="335">
        <f t="shared" si="590"/>
        <v>8.1129702157430005E-3</v>
      </c>
      <c r="FX319" s="335">
        <f t="shared" si="591"/>
        <v>6.6026126062260432E-3</v>
      </c>
    </row>
    <row r="320" spans="1:180" x14ac:dyDescent="0.2">
      <c r="A320" s="305" t="str">
        <f>IF(LEFT(TRIM(TechData_All!AJ36),1)="*", _xlfn.CONCAT("*","R2"), "R2")</f>
        <v>R2</v>
      </c>
      <c r="B320" s="305" t="str">
        <f>TechData_All!A36</f>
        <v>TLFLPGX11</v>
      </c>
      <c r="C320" s="305" t="str">
        <f>TechData_All!C36</f>
        <v>TL.LPGX.F.LPGX.2011</v>
      </c>
      <c r="D320" s="301" t="str">
        <f>TechData_All!D36</f>
        <v>bn-vmt, bn-vmt/a</v>
      </c>
      <c r="E320" s="301" t="str">
        <f>TechData_All!E36</f>
        <v>TRNLPGX</v>
      </c>
      <c r="F320" s="301" t="str">
        <f>TechData_All!F36</f>
        <v>TL</v>
      </c>
      <c r="G320" s="315" t="s">
        <v>818</v>
      </c>
      <c r="H320" s="315" t="s">
        <v>814</v>
      </c>
      <c r="I320" s="315">
        <v>1</v>
      </c>
      <c r="J320" s="315" t="str">
        <f t="shared" si="592"/>
        <v>Full size car-GSL</v>
      </c>
      <c r="K320" s="335">
        <f>$I320*IF($G320="Pickup", SUMIFS(NewEmisData!E:E, NewEmisData!$A:$A, "Pickup", NewEmisData!$B:$B, $A320, NewEmisData!$C:$C, $H320, NewEmisData!$D:$D, K$2), SUMIFS(NewEmisData!E:E, NewEmisData!$A:$A, "LDV", NewEmisData!$B:$B, $A320, NewEmisData!$C:$C, $H320, NewEmisData!$D:$D, K$2))</f>
        <v>477.08587282575797</v>
      </c>
      <c r="L320" s="335">
        <f>$I320*IF($G320="Pickup", SUMIFS(NewEmisData!F:F, NewEmisData!$A:$A, "Pickup", NewEmisData!$B:$B, $A320, NewEmisData!$C:$C, $H320, NewEmisData!$D:$D, L$2), SUMIFS(NewEmisData!F:F, NewEmisData!$A:$A, "LDV", NewEmisData!$B:$B, $A320, NewEmisData!$C:$C, $H320, NewEmisData!$D:$D, L$2))</f>
        <v>459.34104292251902</v>
      </c>
      <c r="M320" s="335">
        <f>$I320*IF($G320="Pickup", SUMIFS(NewEmisData!G:G, NewEmisData!$A:$A, "Pickup", NewEmisData!$B:$B, $A320, NewEmisData!$C:$C, $H320, NewEmisData!$D:$D, M$2), SUMIFS(NewEmisData!G:G, NewEmisData!$A:$A, "LDV", NewEmisData!$B:$B, $A320, NewEmisData!$C:$C, $H320, NewEmisData!$D:$D, M$2))</f>
        <v>447.45896927637102</v>
      </c>
      <c r="N320" s="335">
        <f>$I320*IF($G320="Pickup", SUMIFS(NewEmisData!H:H, NewEmisData!$A:$A, "Pickup", NewEmisData!$B:$B, $A320, NewEmisData!$C:$C, $H320, NewEmisData!$D:$D, N$2), SUMIFS(NewEmisData!H:H, NewEmisData!$A:$A, "LDV", NewEmisData!$B:$B, $A320, NewEmisData!$C:$C, $H320, NewEmisData!$D:$D, N$2))</f>
        <v>380.72392677964001</v>
      </c>
      <c r="O320" s="335">
        <f>$I320*IF($G320="Pickup", SUMIFS(NewEmisData!I:I, NewEmisData!$A:$A, "Pickup", NewEmisData!$B:$B, $A320, NewEmisData!$C:$C, $H320, NewEmisData!$D:$D, O$2), SUMIFS(NewEmisData!I:I, NewEmisData!$A:$A, "LDV", NewEmisData!$B:$B, $A320, NewEmisData!$C:$C, $H320, NewEmisData!$D:$D, O$2))</f>
        <v>329.54737069801098</v>
      </c>
      <c r="P320" s="335">
        <f>$I320*IF($G320="Pickup", SUMIFS(NewEmisData!J:J, NewEmisData!$A:$A, "Pickup", NewEmisData!$B:$B, $A320, NewEmisData!$C:$C, $H320, NewEmisData!$D:$D, P$2), SUMIFS(NewEmisData!J:J, NewEmisData!$A:$A, "LDV", NewEmisData!$B:$B, $A320, NewEmisData!$C:$C, $H320, NewEmisData!$D:$D, P$2))</f>
        <v>300.69829568412598</v>
      </c>
      <c r="Q320" s="335">
        <f>$I320*IF($G320="Pickup", SUMIFS(NewEmisData!K:K, NewEmisData!$A:$A, "Pickup", NewEmisData!$B:$B, $A320, NewEmisData!$C:$C, $H320, NewEmisData!$D:$D, Q$2), SUMIFS(NewEmisData!K:K, NewEmisData!$A:$A, "LDV", NewEmisData!$B:$B, $A320, NewEmisData!$C:$C, $H320, NewEmisData!$D:$D, Q$2))</f>
        <v>287.83799703632701</v>
      </c>
      <c r="R320" s="335">
        <f>$I320*IF($G320="Pickup", SUMIFS(NewEmisData!L:L, NewEmisData!$A:$A, "Pickup", NewEmisData!$B:$B, $A320, NewEmisData!$C:$C, $H320, NewEmisData!$D:$D, R$2), SUMIFS(NewEmisData!L:L, NewEmisData!$A:$A, "LDV", NewEmisData!$B:$B, $A320, NewEmisData!$C:$C, $H320, NewEmisData!$D:$D, R$2))</f>
        <v>283.26610797837998</v>
      </c>
      <c r="S320" s="335">
        <f>$I320*IF($G320="Pickup", SUMIFS(NewEmisData!M:M, NewEmisData!$A:$A, "Pickup", NewEmisData!$B:$B, $A320, NewEmisData!$C:$C, $H320, NewEmisData!$D:$D, S$2), SUMIFS(NewEmisData!M:M, NewEmisData!$A:$A, "LDV", NewEmisData!$B:$B, $A320, NewEmisData!$C:$C, $H320, NewEmisData!$D:$D, S$2))</f>
        <v>281.57834098528099</v>
      </c>
      <c r="T320" s="335">
        <v>0.20692409258864139</v>
      </c>
      <c r="U320" s="335">
        <f>$I320*IF($G320="Pickup", SUMIFS(NewEmisData!E:E, NewEmisData!$A:$A, "Pickup", NewEmisData!$B:$B, $A320, NewEmisData!$C:$C, $H320, NewEmisData!$D:$D, U$2), SUMIFS(NewEmisData!E:E, NewEmisData!$A:$A, "LDV", NewEmisData!$B:$B, $A320, NewEmisData!$C:$C, $H320, NewEmisData!$D:$D, U$2))</f>
        <v>0.82339103642645395</v>
      </c>
      <c r="V320" s="335">
        <f>$I320*IF($G320="Pickup", SUMIFS(NewEmisData!F:F, NewEmisData!$A:$A, "Pickup", NewEmisData!$B:$B, $A320, NewEmisData!$C:$C, $H320, NewEmisData!$D:$D, V$2), SUMIFS(NewEmisData!F:F, NewEmisData!$A:$A, "LDV", NewEmisData!$B:$B, $A320, NewEmisData!$C:$C, $H320, NewEmisData!$D:$D, V$2))</f>
        <v>0.360872733315452</v>
      </c>
      <c r="W320" s="335">
        <f>$I320*IF($G320="Pickup", SUMIFS(NewEmisData!G:G, NewEmisData!$A:$A, "Pickup", NewEmisData!$B:$B, $A320, NewEmisData!$C:$C, $H320, NewEmisData!$D:$D, W$2), SUMIFS(NewEmisData!G:G, NewEmisData!$A:$A, "LDV", NewEmisData!$B:$B, $A320, NewEmisData!$C:$C, $H320, NewEmisData!$D:$D, W$2))</f>
        <v>0.21658171178065999</v>
      </c>
      <c r="X320" s="335">
        <f>$I320*IF($G320="Pickup", SUMIFS(NewEmisData!H:H, NewEmisData!$A:$A, "Pickup", NewEmisData!$B:$B, $A320, NewEmisData!$C:$C, $H320, NewEmisData!$D:$D, X$2), SUMIFS(NewEmisData!H:H, NewEmisData!$A:$A, "LDV", NewEmisData!$B:$B, $A320, NewEmisData!$C:$C, $H320, NewEmisData!$D:$D, X$2))</f>
        <v>0.14200533002195401</v>
      </c>
      <c r="Y320" s="335">
        <f>$I320*IF($G320="Pickup", SUMIFS(NewEmisData!I:I, NewEmisData!$A:$A, "Pickup", NewEmisData!$B:$B, $A320, NewEmisData!$C:$C, $H320, NewEmisData!$D:$D, Y$2), SUMIFS(NewEmisData!I:I, NewEmisData!$A:$A, "LDV", NewEmisData!$B:$B, $A320, NewEmisData!$C:$C, $H320, NewEmisData!$D:$D, Y$2))</f>
        <v>8.8016804659711706E-2</v>
      </c>
      <c r="Z320" s="335">
        <f>$I320*IF($G320="Pickup", SUMIFS(NewEmisData!J:J, NewEmisData!$A:$A, "Pickup", NewEmisData!$B:$B, $A320, NewEmisData!$C:$C, $H320, NewEmisData!$D:$D, Z$2), SUMIFS(NewEmisData!J:J, NewEmisData!$A:$A, "LDV", NewEmisData!$B:$B, $A320, NewEmisData!$C:$C, $H320, NewEmisData!$D:$D, Z$2))</f>
        <v>6.5736379947852003E-2</v>
      </c>
      <c r="AA320" s="335">
        <f>$I320*IF($G320="Pickup", SUMIFS(NewEmisData!K:K, NewEmisData!$A:$A, "Pickup", NewEmisData!$B:$B, $A320, NewEmisData!$C:$C, $H320, NewEmisData!$D:$D, AA$2), SUMIFS(NewEmisData!K:K, NewEmisData!$A:$A, "LDV", NewEmisData!$B:$B, $A320, NewEmisData!$C:$C, $H320, NewEmisData!$D:$D, AA$2))</f>
        <v>5.6635638117250503E-2</v>
      </c>
      <c r="AB320" s="335">
        <f>$I320*IF($G320="Pickup", SUMIFS(NewEmisData!L:L, NewEmisData!$A:$A, "Pickup", NewEmisData!$B:$B, $A320, NewEmisData!$C:$C, $H320, NewEmisData!$D:$D, AB$2), SUMIFS(NewEmisData!L:L, NewEmisData!$A:$A, "LDV", NewEmisData!$B:$B, $A320, NewEmisData!$C:$C, $H320, NewEmisData!$D:$D, AB$2))</f>
        <v>5.4115247223223299E-2</v>
      </c>
      <c r="AC320" s="335">
        <f>$I320*IF($G320="Pickup", SUMIFS(NewEmisData!M:M, NewEmisData!$A:$A, "Pickup", NewEmisData!$B:$B, $A320, NewEmisData!$C:$C, $H320, NewEmisData!$D:$D, AC$2), SUMIFS(NewEmisData!M:M, NewEmisData!$A:$A, "LDV", NewEmisData!$B:$B, $A320, NewEmisData!$C:$C, $H320, NewEmisData!$D:$D, AC$2))</f>
        <v>5.2826207223764E-2</v>
      </c>
      <c r="AD320" s="335">
        <v>5.5587065527563068E-2</v>
      </c>
      <c r="AE320" s="335">
        <f>$I320*IF($G320="Pickup", SUMIFS(NewEmisData!E:E, NewEmisData!$A:$A, "Pickup", NewEmisData!$B:$B, $A320, NewEmisData!$C:$C, $H320, NewEmisData!$D:$D, AE$2), SUMIFS(NewEmisData!E:E, NewEmisData!$A:$A, "LDV", NewEmisData!$B:$B, $A320, NewEmisData!$C:$C, $H320, NewEmisData!$D:$D, AE$2))</f>
        <v>8.2552586035919695E-3</v>
      </c>
      <c r="AF320" s="335">
        <f>$I320*IF($G320="Pickup", SUMIFS(NewEmisData!F:F, NewEmisData!$A:$A, "Pickup", NewEmisData!$B:$B, $A320, NewEmisData!$C:$C, $H320, NewEmisData!$D:$D, AF$2), SUMIFS(NewEmisData!F:F, NewEmisData!$A:$A, "LDV", NewEmisData!$B:$B, $A320, NewEmisData!$C:$C, $H320, NewEmisData!$D:$D, AF$2))</f>
        <v>7.9482131517538395E-3</v>
      </c>
      <c r="AG320" s="335">
        <f>$I320*IF($G320="Pickup", SUMIFS(NewEmisData!G:G, NewEmisData!$A:$A, "Pickup", NewEmisData!$B:$B, $A320, NewEmisData!$C:$C, $H320, NewEmisData!$D:$D, AG$2), SUMIFS(NewEmisData!G:G, NewEmisData!$A:$A, "LDV", NewEmisData!$B:$B, $A320, NewEmisData!$C:$C, $H320, NewEmisData!$D:$D, AG$2))</f>
        <v>6.4190305556059996E-3</v>
      </c>
      <c r="AH320" s="335">
        <f>$I320*IF($G320="Pickup", SUMIFS(NewEmisData!H:H, NewEmisData!$A:$A, "Pickup", NewEmisData!$B:$B, $A320, NewEmisData!$C:$C, $H320, NewEmisData!$D:$D, AH$2), SUMIFS(NewEmisData!H:H, NewEmisData!$A:$A, "LDV", NewEmisData!$B:$B, $A320, NewEmisData!$C:$C, $H320, NewEmisData!$D:$D, AH$2))</f>
        <v>5.4616828003907899E-3</v>
      </c>
      <c r="AI320" s="335">
        <f>$I320*IF($G320="Pickup", SUMIFS(NewEmisData!I:I, NewEmisData!$A:$A, "Pickup", NewEmisData!$B:$B, $A320, NewEmisData!$C:$C, $H320, NewEmisData!$D:$D, AI$2), SUMIFS(NewEmisData!I:I, NewEmisData!$A:$A, "LDV", NewEmisData!$B:$B, $A320, NewEmisData!$C:$C, $H320, NewEmisData!$D:$D, AI$2))</f>
        <v>4.7275285851957304E-3</v>
      </c>
      <c r="AJ320" s="335">
        <f>$I320*IF($G320="Pickup", SUMIFS(NewEmisData!J:J, NewEmisData!$A:$A, "Pickup", NewEmisData!$B:$B, $A320, NewEmisData!$C:$C, $H320, NewEmisData!$D:$D, AJ$2), SUMIFS(NewEmisData!J:J, NewEmisData!$A:$A, "LDV", NewEmisData!$B:$B, $A320, NewEmisData!$C:$C, $H320, NewEmisData!$D:$D, AJ$2))</f>
        <v>4.3136734611450098E-3</v>
      </c>
      <c r="AK320" s="335">
        <f>$I320*IF($G320="Pickup", SUMIFS(NewEmisData!K:K, NewEmisData!$A:$A, "Pickup", NewEmisData!$B:$B, $A320, NewEmisData!$C:$C, $H320, NewEmisData!$D:$D, AK$2), SUMIFS(NewEmisData!K:K, NewEmisData!$A:$A, "LDV", NewEmisData!$B:$B, $A320, NewEmisData!$C:$C, $H320, NewEmisData!$D:$D, AK$2))</f>
        <v>4.1291858052272803E-3</v>
      </c>
      <c r="AL320" s="335">
        <f>$I320*IF($G320="Pickup", SUMIFS(NewEmisData!L:L, NewEmisData!$A:$A, "Pickup", NewEmisData!$B:$B, $A320, NewEmisData!$C:$C, $H320, NewEmisData!$D:$D, AL$2), SUMIFS(NewEmisData!L:L, NewEmisData!$A:$A, "LDV", NewEmisData!$B:$B, $A320, NewEmisData!$C:$C, $H320, NewEmisData!$D:$D, AL$2))</f>
        <v>4.0635983922117898E-3</v>
      </c>
      <c r="AM320" s="335">
        <f>$I320*IF($G320="Pickup", SUMIFS(NewEmisData!M:M, NewEmisData!$A:$A, "Pickup", NewEmisData!$B:$B, $A320, NewEmisData!$C:$C, $H320, NewEmisData!$D:$D, AM$2), SUMIFS(NewEmisData!M:M, NewEmisData!$A:$A, "LDV", NewEmisData!$B:$B, $A320, NewEmisData!$C:$C, $H320, NewEmisData!$D:$D, AM$2))</f>
        <v>4.0393864318059199E-3</v>
      </c>
      <c r="AN320" s="335">
        <v>1.3041984458904573E-3</v>
      </c>
      <c r="AO320" s="335">
        <f>$I320*IF($G320="Pickup", SUMIFS(NewEmisData!E:E, NewEmisData!$A:$A, "Pickup", NewEmisData!$B:$B, $A320, NewEmisData!$C:$C, $H320, NewEmisData!$D:$D, AO$2), SUMIFS(NewEmisData!E:E, NewEmisData!$A:$A, "LDV", NewEmisData!$B:$B, $A320, NewEmisData!$C:$C, $H320, NewEmisData!$D:$D, AO$2))</f>
        <v>8.1828643727713493E-2</v>
      </c>
      <c r="AP320" s="335">
        <f>$I320*IF($G320="Pickup", SUMIFS(NewEmisData!F:F, NewEmisData!$A:$A, "Pickup", NewEmisData!$B:$B, $A320, NewEmisData!$C:$C, $H320, NewEmisData!$D:$D, AP$2), SUMIFS(NewEmisData!F:F, NewEmisData!$A:$A, "LDV", NewEmisData!$B:$B, $A320, NewEmisData!$C:$C, $H320, NewEmisData!$D:$D, AP$2))</f>
        <v>7.6175839057221195E-2</v>
      </c>
      <c r="AQ320" s="335">
        <f>$I320*IF($G320="Pickup", SUMIFS(NewEmisData!G:G, NewEmisData!$A:$A, "Pickup", NewEmisData!$B:$B, $A320, NewEmisData!$C:$C, $H320, NewEmisData!$D:$D, AQ$2), SUMIFS(NewEmisData!G:G, NewEmisData!$A:$A, "LDV", NewEmisData!$B:$B, $A320, NewEmisData!$C:$C, $H320, NewEmisData!$D:$D, AQ$2))</f>
        <v>8.1302809072104507E-2</v>
      </c>
      <c r="AR320" s="335">
        <f>$I320*IF($G320="Pickup", SUMIFS(NewEmisData!H:H, NewEmisData!$A:$A, "Pickup", NewEmisData!$B:$B, $A320, NewEmisData!$C:$C, $H320, NewEmisData!$D:$D, AR$2), SUMIFS(NewEmisData!H:H, NewEmisData!$A:$A, "LDV", NewEmisData!$B:$B, $A320, NewEmisData!$C:$C, $H320, NewEmisData!$D:$D, AR$2))</f>
        <v>7.9561688690416299E-2</v>
      </c>
      <c r="AS320" s="335">
        <f>$I320*IF($G320="Pickup", SUMIFS(NewEmisData!I:I, NewEmisData!$A:$A, "Pickup", NewEmisData!$B:$B, $A320, NewEmisData!$C:$C, $H320, NewEmisData!$D:$D, AS$2), SUMIFS(NewEmisData!I:I, NewEmisData!$A:$A, "LDV", NewEmisData!$B:$B, $A320, NewEmisData!$C:$C, $H320, NewEmisData!$D:$D, AS$2))</f>
        <v>7.7910530261031605E-2</v>
      </c>
      <c r="AT320" s="335">
        <f>$I320*IF($G320="Pickup", SUMIFS(NewEmisData!J:J, NewEmisData!$A:$A, "Pickup", NewEmisData!$B:$B, $A320, NewEmisData!$C:$C, $H320, NewEmisData!$D:$D, AT$2), SUMIFS(NewEmisData!J:J, NewEmisData!$A:$A, "LDV", NewEmisData!$B:$B, $A320, NewEmisData!$C:$C, $H320, NewEmisData!$D:$D, AT$2))</f>
        <v>7.6590334474495605E-2</v>
      </c>
      <c r="AU320" s="335">
        <f>$I320*IF($G320="Pickup", SUMIFS(NewEmisData!K:K, NewEmisData!$A:$A, "Pickup", NewEmisData!$B:$B, $A320, NewEmisData!$C:$C, $H320, NewEmisData!$D:$D, AU$2), SUMIFS(NewEmisData!K:K, NewEmisData!$A:$A, "LDV", NewEmisData!$B:$B, $A320, NewEmisData!$C:$C, $H320, NewEmisData!$D:$D, AU$2))</f>
        <v>7.5767938917924701E-2</v>
      </c>
      <c r="AV320" s="335">
        <f>$I320*IF($G320="Pickup", SUMIFS(NewEmisData!L:L, NewEmisData!$A:$A, "Pickup", NewEmisData!$B:$B, $A320, NewEmisData!$C:$C, $H320, NewEmisData!$D:$D, AV$2), SUMIFS(NewEmisData!L:L, NewEmisData!$A:$A, "LDV", NewEmisData!$B:$B, $A320, NewEmisData!$C:$C, $H320, NewEmisData!$D:$D, AV$2))</f>
        <v>7.5353710070808794E-2</v>
      </c>
      <c r="AW320" s="335">
        <f>$I320*IF($G320="Pickup", SUMIFS(NewEmisData!M:M, NewEmisData!$A:$A, "Pickup", NewEmisData!$B:$B, $A320, NewEmisData!$C:$C, $H320, NewEmisData!$D:$D, AW$2), SUMIFS(NewEmisData!M:M, NewEmisData!$A:$A, "LDV", NewEmisData!$B:$B, $A320, NewEmisData!$C:$C, $H320, NewEmisData!$D:$D, AW$2))</f>
        <v>7.5117977052891499E-2</v>
      </c>
      <c r="AX320" s="335">
        <v>3.2948538923667892E-2</v>
      </c>
      <c r="AY320" s="335">
        <f>$I320*IF($G320="Pickup", SUMIFS(NewEmisData!E:E, NewEmisData!$A:$A, "Pickup", NewEmisData!$B:$B, $A320, NewEmisData!$C:$C, $H320, NewEmisData!$D:$D, AY$2), SUMIFS(NewEmisData!E:E, NewEmisData!$A:$A, "LDV", NewEmisData!$B:$B, $A320, NewEmisData!$C:$C, $H320, NewEmisData!$D:$D, AY$2))</f>
        <v>2.1998193760633E-2</v>
      </c>
      <c r="AZ320" s="335">
        <f>$I320*IF($G320="Pickup", SUMIFS(NewEmisData!F:F, NewEmisData!$A:$A, "Pickup", NewEmisData!$B:$B, $A320, NewEmisData!$C:$C, $H320, NewEmisData!$D:$D, AZ$2), SUMIFS(NewEmisData!F:F, NewEmisData!$A:$A, "LDV", NewEmisData!$B:$B, $A320, NewEmisData!$C:$C, $H320, NewEmisData!$D:$D, AZ$2))</f>
        <v>1.6997575378008601E-2</v>
      </c>
      <c r="BA320" s="335">
        <f>$I320*IF($G320="Pickup", SUMIFS(NewEmisData!G:G, NewEmisData!$A:$A, "Pickup", NewEmisData!$B:$B, $A320, NewEmisData!$C:$C, $H320, NewEmisData!$D:$D, BA$2), SUMIFS(NewEmisData!G:G, NewEmisData!$A:$A, "LDV", NewEmisData!$B:$B, $A320, NewEmisData!$C:$C, $H320, NewEmisData!$D:$D, BA$2))</f>
        <v>1.6580879412419602E-2</v>
      </c>
      <c r="BB320" s="335">
        <f>$I320*IF($G320="Pickup", SUMIFS(NewEmisData!H:H, NewEmisData!$A:$A, "Pickup", NewEmisData!$B:$B, $A320, NewEmisData!$C:$C, $H320, NewEmisData!$D:$D, BB$2), SUMIFS(NewEmisData!H:H, NewEmisData!$A:$A, "LDV", NewEmisData!$B:$B, $A320, NewEmisData!$C:$C, $H320, NewEmisData!$D:$D, BB$2))</f>
        <v>1.5040645169031801E-2</v>
      </c>
      <c r="BC320" s="335">
        <f>$I320*IF($G320="Pickup", SUMIFS(NewEmisData!I:I, NewEmisData!$A:$A, "Pickup", NewEmisData!$B:$B, $A320, NewEmisData!$C:$C, $H320, NewEmisData!$D:$D, BC$2), SUMIFS(NewEmisData!I:I, NewEmisData!$A:$A, "LDV", NewEmisData!$B:$B, $A320, NewEmisData!$C:$C, $H320, NewEmisData!$D:$D, BC$2))</f>
        <v>1.35799610150696E-2</v>
      </c>
      <c r="BD320" s="335">
        <f>$I320*IF($G320="Pickup", SUMIFS(NewEmisData!J:J, NewEmisData!$A:$A, "Pickup", NewEmisData!$B:$B, $A320, NewEmisData!$C:$C, $H320, NewEmisData!$D:$D, BD$2), SUMIFS(NewEmisData!J:J, NewEmisData!$A:$A, "LDV", NewEmisData!$B:$B, $A320, NewEmisData!$C:$C, $H320, NewEmisData!$D:$D, BD$2))</f>
        <v>1.24120667817219E-2</v>
      </c>
      <c r="BE320" s="335">
        <f>$I320*IF($G320="Pickup", SUMIFS(NewEmisData!K:K, NewEmisData!$A:$A, "Pickup", NewEmisData!$B:$B, $A320, NewEmisData!$C:$C, $H320, NewEmisData!$D:$D, BE$2), SUMIFS(NewEmisData!K:K, NewEmisData!$A:$A, "LDV", NewEmisData!$B:$B, $A320, NewEmisData!$C:$C, $H320, NewEmisData!$D:$D, BE$2))</f>
        <v>1.16845073314224E-2</v>
      </c>
      <c r="BF320" s="335">
        <f>$I320*IF($G320="Pickup", SUMIFS(NewEmisData!L:L, NewEmisData!$A:$A, "Pickup", NewEmisData!$B:$B, $A320, NewEmisData!$C:$C, $H320, NewEmisData!$D:$D, BF$2), SUMIFS(NewEmisData!L:L, NewEmisData!$A:$A, "LDV", NewEmisData!$B:$B, $A320, NewEmisData!$C:$C, $H320, NewEmisData!$D:$D, BF$2))</f>
        <v>1.1318096390010799E-2</v>
      </c>
      <c r="BG320" s="335">
        <f>$I320*IF($G320="Pickup", SUMIFS(NewEmisData!M:M, NewEmisData!$A:$A, "Pickup", NewEmisData!$B:$B, $A320, NewEmisData!$C:$C, $H320, NewEmisData!$D:$D, BG$2), SUMIFS(NewEmisData!M:M, NewEmisData!$A:$A, "LDV", NewEmisData!$B:$B, $A320, NewEmisData!$C:$C, $H320, NewEmisData!$D:$D, BG$2))</f>
        <v>1.1109456757731499E-2</v>
      </c>
      <c r="BH320" s="335">
        <v>6.6026126062260432E-3</v>
      </c>
      <c r="BI320" s="335">
        <f>$I320*IF($G320="Pickup", SUMIFS(NewEmisData!E:E, NewEmisData!$A:$A, "Pickup", NewEmisData!$B:$B, $A320, NewEmisData!$C:$C, $H320, NewEmisData!$D:$D, BI$2), SUMIFS(NewEmisData!E:E, NewEmisData!$A:$A, "LDV", NewEmisData!$B:$B, $A320, NewEmisData!$C:$C, $H320, NewEmisData!$D:$D, BI$2))</f>
        <v>6.6339830086865597</v>
      </c>
      <c r="BJ320" s="335">
        <f>$I320*IF($G320="Pickup", SUMIFS(NewEmisData!F:F, NewEmisData!$A:$A, "Pickup", NewEmisData!$B:$B, $A320, NewEmisData!$C:$C, $H320, NewEmisData!$D:$D, BJ$2), SUMIFS(NewEmisData!F:F, NewEmisData!$A:$A, "LDV", NewEmisData!$B:$B, $A320, NewEmisData!$C:$C, $H320, NewEmisData!$D:$D, BJ$2))</f>
        <v>3.9206205551931301</v>
      </c>
      <c r="BK320" s="335">
        <f>$I320*IF($G320="Pickup", SUMIFS(NewEmisData!G:G, NewEmisData!$A:$A, "Pickup", NewEmisData!$B:$B, $A320, NewEmisData!$C:$C, $H320, NewEmisData!$D:$D, BK$2), SUMIFS(NewEmisData!G:G, NewEmisData!$A:$A, "LDV", NewEmisData!$B:$B, $A320, NewEmisData!$C:$C, $H320, NewEmisData!$D:$D, BK$2))</f>
        <v>3.0174466275096199</v>
      </c>
      <c r="BL320" s="335">
        <f>$I320*IF($G320="Pickup", SUMIFS(NewEmisData!H:H, NewEmisData!$A:$A, "Pickup", NewEmisData!$B:$B, $A320, NewEmisData!$C:$C, $H320, NewEmisData!$D:$D, BL$2), SUMIFS(NewEmisData!H:H, NewEmisData!$A:$A, "LDV", NewEmisData!$B:$B, $A320, NewEmisData!$C:$C, $H320, NewEmisData!$D:$D, BL$2))</f>
        <v>2.3529221673804699</v>
      </c>
      <c r="BM320" s="335">
        <f>$I320*IF($G320="Pickup", SUMIFS(NewEmisData!I:I, NewEmisData!$A:$A, "Pickup", NewEmisData!$B:$B, $A320, NewEmisData!$C:$C, $H320, NewEmisData!$D:$D, BM$2), SUMIFS(NewEmisData!I:I, NewEmisData!$A:$A, "LDV", NewEmisData!$B:$B, $A320, NewEmisData!$C:$C, $H320, NewEmisData!$D:$D, BM$2))</f>
        <v>1.70384058027793</v>
      </c>
      <c r="BN320" s="335">
        <f>$I320*IF($G320="Pickup", SUMIFS(NewEmisData!J:J, NewEmisData!$A:$A, "Pickup", NewEmisData!$B:$B, $A320, NewEmisData!$C:$C, $H320, NewEmisData!$D:$D, BN$2), SUMIFS(NewEmisData!J:J, NewEmisData!$A:$A, "LDV", NewEmisData!$B:$B, $A320, NewEmisData!$C:$C, $H320, NewEmisData!$D:$D, BN$2))</f>
        <v>1.3463730618004399</v>
      </c>
      <c r="BO320" s="335">
        <f>$I320*IF($G320="Pickup", SUMIFS(NewEmisData!K:K, NewEmisData!$A:$A, "Pickup", NewEmisData!$B:$B, $A320, NewEmisData!$C:$C, $H320, NewEmisData!$D:$D, BO$2), SUMIFS(NewEmisData!K:K, NewEmisData!$A:$A, "LDV", NewEmisData!$B:$B, $A320, NewEmisData!$C:$C, $H320, NewEmisData!$D:$D, BO$2))</f>
        <v>1.1858346520835299</v>
      </c>
      <c r="BP320" s="335">
        <f>$I320*IF($G320="Pickup", SUMIFS(NewEmisData!L:L, NewEmisData!$A:$A, "Pickup", NewEmisData!$B:$B, $A320, NewEmisData!$C:$C, $H320, NewEmisData!$D:$D, BP$2), SUMIFS(NewEmisData!L:L, NewEmisData!$A:$A, "LDV", NewEmisData!$B:$B, $A320, NewEmisData!$C:$C, $H320, NewEmisData!$D:$D, BP$2))</f>
        <v>1.1335061554616499</v>
      </c>
      <c r="BQ320" s="335">
        <f>$I320*IF($G320="Pickup", SUMIFS(NewEmisData!M:M, NewEmisData!$A:$A, "Pickup", NewEmisData!$B:$B, $A320, NewEmisData!$C:$C, $H320, NewEmisData!$D:$D, BQ$2), SUMIFS(NewEmisData!M:M, NewEmisData!$A:$A, "LDV", NewEmisData!$B:$B, $A320, NewEmisData!$C:$C, $H320, NewEmisData!$D:$D, BQ$2))</f>
        <v>1.1009029054349999</v>
      </c>
      <c r="BR320" s="335">
        <v>1.5622001678221484</v>
      </c>
      <c r="BS320" s="335">
        <f>$I320*IF($G320="Pickup", SUMIFS(NewEmisData!E:E, NewEmisData!$A:$A, "Pickup", NewEmisData!$B:$B, $A320, NewEmisData!$C:$C, $H320, NewEmisData!$D:$D, BS$2), SUMIFS(NewEmisData!E:E, NewEmisData!$A:$A, "LDV", NewEmisData!$B:$B, $A320, NewEmisData!$C:$C, $H320, NewEmisData!$D:$D, BS$2))</f>
        <v>0.77473150733664098</v>
      </c>
      <c r="BT320" s="335">
        <f>$I320*IF($G320="Pickup", SUMIFS(NewEmisData!F:F, NewEmisData!$A:$A, "Pickup", NewEmisData!$B:$B, $A320, NewEmisData!$C:$C, $H320, NewEmisData!$D:$D, BT$2), SUMIFS(NewEmisData!F:F, NewEmisData!$A:$A, "LDV", NewEmisData!$B:$B, $A320, NewEmisData!$C:$C, $H320, NewEmisData!$D:$D, BT$2))</f>
        <v>0.41904908416840297</v>
      </c>
      <c r="BU320" s="335">
        <f>$I320*IF($G320="Pickup", SUMIFS(NewEmisData!G:G, NewEmisData!$A:$A, "Pickup", NewEmisData!$B:$B, $A320, NewEmisData!$C:$C, $H320, NewEmisData!$D:$D, BU$2), SUMIFS(NewEmisData!G:G, NewEmisData!$A:$A, "LDV", NewEmisData!$B:$B, $A320, NewEmisData!$C:$C, $H320, NewEmisData!$D:$D, BU$2))</f>
        <v>0.30982899515166501</v>
      </c>
      <c r="BV320" s="335">
        <f>$I320*IF($G320="Pickup", SUMIFS(NewEmisData!H:H, NewEmisData!$A:$A, "Pickup", NewEmisData!$B:$B, $A320, NewEmisData!$C:$C, $H320, NewEmisData!$D:$D, BV$2), SUMIFS(NewEmisData!H:H, NewEmisData!$A:$A, "LDV", NewEmisData!$B:$B, $A320, NewEmisData!$C:$C, $H320, NewEmisData!$D:$D, BV$2))</f>
        <v>0.25046259079934602</v>
      </c>
      <c r="BW320" s="335">
        <f>$I320*IF($G320="Pickup", SUMIFS(NewEmisData!I:I, NewEmisData!$A:$A, "Pickup", NewEmisData!$B:$B, $A320, NewEmisData!$C:$C, $H320, NewEmisData!$D:$D, BW$2), SUMIFS(NewEmisData!I:I, NewEmisData!$A:$A, "LDV", NewEmisData!$B:$B, $A320, NewEmisData!$C:$C, $H320, NewEmisData!$D:$D, BW$2))</f>
        <v>0.18616224227516101</v>
      </c>
      <c r="BX320" s="335">
        <f>$I320*IF($G320="Pickup", SUMIFS(NewEmisData!J:J, NewEmisData!$A:$A, "Pickup", NewEmisData!$B:$B, $A320, NewEmisData!$C:$C, $H320, NewEmisData!$D:$D, BX$2), SUMIFS(NewEmisData!J:J, NewEmisData!$A:$A, "LDV", NewEmisData!$B:$B, $A320, NewEmisData!$C:$C, $H320, NewEmisData!$D:$D, BX$2))</f>
        <v>0.15683046751729501</v>
      </c>
      <c r="BY320" s="335">
        <f>$I320*IF($G320="Pickup", SUMIFS(NewEmisData!K:K, NewEmisData!$A:$A, "Pickup", NewEmisData!$B:$B, $A320, NewEmisData!$C:$C, $H320, NewEmisData!$D:$D, BY$2), SUMIFS(NewEmisData!K:K, NewEmisData!$A:$A, "LDV", NewEmisData!$B:$B, $A320, NewEmisData!$C:$C, $H320, NewEmisData!$D:$D, BY$2))</f>
        <v>0.14094000257929501</v>
      </c>
      <c r="BZ320" s="335">
        <f>$I320*IF($G320="Pickup", SUMIFS(NewEmisData!L:L, NewEmisData!$A:$A, "Pickup", NewEmisData!$B:$B, $A320, NewEmisData!$C:$C, $H320, NewEmisData!$D:$D, BZ$2), SUMIFS(NewEmisData!L:L, NewEmisData!$A:$A, "LDV", NewEmisData!$B:$B, $A320, NewEmisData!$C:$C, $H320, NewEmisData!$D:$D, BZ$2))</f>
        <v>0.134774071356623</v>
      </c>
      <c r="CA320" s="335">
        <f>$I320*IF($G320="Pickup", SUMIFS(NewEmisData!M:M, NewEmisData!$A:$A, "Pickup", NewEmisData!$B:$B, $A320, NewEmisData!$C:$C, $H320, NewEmisData!$D:$D, CA$2), SUMIFS(NewEmisData!M:M, NewEmisData!$A:$A, "LDV", NewEmisData!$B:$B, $A320, NewEmisData!$C:$C, $H320, NewEmisData!$D:$D, CA$2))</f>
        <v>0.12984032725640701</v>
      </c>
      <c r="CB320" s="335">
        <v>0.11295846897695311</v>
      </c>
      <c r="CC320" s="335">
        <f>$I320*IF($G320="Pickup", SUMIFS(NewEmisData!E:E, NewEmisData!$A:$A, "Pickup", NewEmisData!$B:$B, $A320, NewEmisData!$C:$C, $H320, NewEmisData!$D:$D, CC$2), SUMIFS(NewEmisData!E:E, NewEmisData!$A:$A, "LDV", NewEmisData!$B:$B, $A320, NewEmisData!$C:$C, $H320, NewEmisData!$D:$D, CC$2))</f>
        <v>4.52789246362666E-2</v>
      </c>
      <c r="CD320" s="335">
        <f>$I320*IF($G320="Pickup", SUMIFS(NewEmisData!F:F, NewEmisData!$A:$A, "Pickup", NewEmisData!$B:$B, $A320, NewEmisData!$C:$C, $H320, NewEmisData!$D:$D, CD$2), SUMIFS(NewEmisData!F:F, NewEmisData!$A:$A, "LDV", NewEmisData!$B:$B, $A320, NewEmisData!$C:$C, $H320, NewEmisData!$D:$D, CD$2))</f>
        <v>3.0659932051567799E-2</v>
      </c>
      <c r="CE320" s="335">
        <f>$I320*IF($G320="Pickup", SUMIFS(NewEmisData!G:G, NewEmisData!$A:$A, "Pickup", NewEmisData!$B:$B, $A320, NewEmisData!$C:$C, $H320, NewEmisData!$D:$D, CE$2), SUMIFS(NewEmisData!G:G, NewEmisData!$A:$A, "LDV", NewEmisData!$B:$B, $A320, NewEmisData!$C:$C, $H320, NewEmisData!$D:$D, CE$2))</f>
        <v>2.8386595157116199E-2</v>
      </c>
      <c r="CF320" s="335">
        <f>$I320*IF($G320="Pickup", SUMIFS(NewEmisData!H:H, NewEmisData!$A:$A, "Pickup", NewEmisData!$B:$B, $A320, NewEmisData!$C:$C, $H320, NewEmisData!$D:$D, CF$2), SUMIFS(NewEmisData!H:H, NewEmisData!$A:$A, "LDV", NewEmisData!$B:$B, $A320, NewEmisData!$C:$C, $H320, NewEmisData!$D:$D, CF$2))</f>
        <v>2.7093413499500101E-2</v>
      </c>
      <c r="CG320" s="335">
        <f>$I320*IF($G320="Pickup", SUMIFS(NewEmisData!I:I, NewEmisData!$A:$A, "Pickup", NewEmisData!$B:$B, $A320, NewEmisData!$C:$C, $H320, NewEmisData!$D:$D, CG$2), SUMIFS(NewEmisData!I:I, NewEmisData!$A:$A, "LDV", NewEmisData!$B:$B, $A320, NewEmisData!$C:$C, $H320, NewEmisData!$D:$D, CG$2))</f>
        <v>2.6239574855980601E-2</v>
      </c>
      <c r="CH320" s="335">
        <f>$I320*IF($G320="Pickup", SUMIFS(NewEmisData!J:J, NewEmisData!$A:$A, "Pickup", NewEmisData!$B:$B, $A320, NewEmisData!$C:$C, $H320, NewEmisData!$D:$D, CH$2), SUMIFS(NewEmisData!J:J, NewEmisData!$A:$A, "LDV", NewEmisData!$B:$B, $A320, NewEmisData!$C:$C, $H320, NewEmisData!$D:$D, CH$2))</f>
        <v>2.5564245202349602E-2</v>
      </c>
      <c r="CI320" s="335">
        <f>$I320*IF($G320="Pickup", SUMIFS(NewEmisData!K:K, NewEmisData!$A:$A, "Pickup", NewEmisData!$B:$B, $A320, NewEmisData!$C:$C, $H320, NewEmisData!$D:$D, CI$2), SUMIFS(NewEmisData!K:K, NewEmisData!$A:$A, "LDV", NewEmisData!$B:$B, $A320, NewEmisData!$C:$C, $H320, NewEmisData!$D:$D, CI$2))</f>
        <v>2.5562136009582501E-2</v>
      </c>
      <c r="CJ320" s="335">
        <f>$I320*IF($G320="Pickup", SUMIFS(NewEmisData!L:L, NewEmisData!$A:$A, "Pickup", NewEmisData!$B:$B, $A320, NewEmisData!$C:$C, $H320, NewEmisData!$D:$D, CJ$2), SUMIFS(NewEmisData!L:L, NewEmisData!$A:$A, "LDV", NewEmisData!$B:$B, $A320, NewEmisData!$C:$C, $H320, NewEmisData!$D:$D, CJ$2))</f>
        <v>2.5561539762266602E-2</v>
      </c>
      <c r="CK320" s="335">
        <f>$I320*IF($G320="Pickup", SUMIFS(NewEmisData!M:M, NewEmisData!$A:$A, "Pickup", NewEmisData!$B:$B, $A320, NewEmisData!$C:$C, $H320, NewEmisData!$D:$D, CK$2), SUMIFS(NewEmisData!M:M, NewEmisData!$A:$A, "LDV", NewEmisData!$B:$B, $A320, NewEmisData!$C:$C, $H320, NewEmisData!$D:$D, CK$2))</f>
        <v>2.5560994254839702E-2</v>
      </c>
      <c r="CL320" s="335">
        <v>2.0846549246249676E-2</v>
      </c>
      <c r="CM320" s="335">
        <f>$I320*IF($G320="Pickup", SUMIFS(NewEmisData!E:E, NewEmisData!$A:$A, "Pickup", NewEmisData!$B:$B, $A320, NewEmisData!$C:$C, $H320, NewEmisData!$D:$D, CM$2), SUMIFS(NewEmisData!E:E, NewEmisData!$A:$A, "LDV", NewEmisData!$B:$B, $A320, NewEmisData!$C:$C, $H320, NewEmisData!$D:$D, CM$2))</f>
        <v>2.2616228111616499E-2</v>
      </c>
      <c r="CN320" s="335">
        <f>$I320*IF($G320="Pickup", SUMIFS(NewEmisData!F:F, NewEmisData!$A:$A, "Pickup", NewEmisData!$B:$B, $A320, NewEmisData!$C:$C, $H320, NewEmisData!$D:$D, CN$2), SUMIFS(NewEmisData!F:F, NewEmisData!$A:$A, "LDV", NewEmisData!$B:$B, $A320, NewEmisData!$C:$C, $H320, NewEmisData!$D:$D, CN$2))</f>
        <v>1.37039938381133E-2</v>
      </c>
      <c r="CO320" s="335">
        <f>$I320*IF($G320="Pickup", SUMIFS(NewEmisData!G:G, NewEmisData!$A:$A, "Pickup", NewEmisData!$B:$B, $A320, NewEmisData!$C:$C, $H320, NewEmisData!$D:$D, CO$2), SUMIFS(NewEmisData!G:G, NewEmisData!$A:$A, "LDV", NewEmisData!$B:$B, $A320, NewEmisData!$C:$C, $H320, NewEmisData!$D:$D, CO$2))</f>
        <v>1.11279535576189E-2</v>
      </c>
      <c r="CP320" s="335">
        <f>$I320*IF($G320="Pickup", SUMIFS(NewEmisData!H:H, NewEmisData!$A:$A, "Pickup", NewEmisData!$B:$B, $A320, NewEmisData!$C:$C, $H320, NewEmisData!$D:$D, CP$2), SUMIFS(NewEmisData!H:H, NewEmisData!$A:$A, "LDV", NewEmisData!$B:$B, $A320, NewEmisData!$C:$C, $H320, NewEmisData!$D:$D, CP$2))</f>
        <v>9.1642249406405796E-3</v>
      </c>
      <c r="CQ320" s="335">
        <f>$I320*IF($G320="Pickup", SUMIFS(NewEmisData!I:I, NewEmisData!$A:$A, "Pickup", NewEmisData!$B:$B, $A320, NewEmisData!$C:$C, $H320, NewEmisData!$D:$D, CQ$2), SUMIFS(NewEmisData!I:I, NewEmisData!$A:$A, "LDV", NewEmisData!$B:$B, $A320, NewEmisData!$C:$C, $H320, NewEmisData!$D:$D, CQ$2))</f>
        <v>8.2157407295701708E-3</v>
      </c>
      <c r="CR320" s="335">
        <f>$I320*IF($G320="Pickup", SUMIFS(NewEmisData!J:J, NewEmisData!$A:$A, "Pickup", NewEmisData!$B:$B, $A320, NewEmisData!$C:$C, $H320, NewEmisData!$D:$D, CR$2), SUMIFS(NewEmisData!J:J, NewEmisData!$A:$A, "LDV", NewEmisData!$B:$B, $A320, NewEmisData!$C:$C, $H320, NewEmisData!$D:$D, CR$2))</f>
        <v>7.8051702943740097E-3</v>
      </c>
      <c r="CS320" s="335">
        <f>$I320*IF($G320="Pickup", SUMIFS(NewEmisData!K:K, NewEmisData!$A:$A, "Pickup", NewEmisData!$B:$B, $A320, NewEmisData!$C:$C, $H320, NewEmisData!$D:$D, CS$2), SUMIFS(NewEmisData!K:K, NewEmisData!$A:$A, "LDV", NewEmisData!$B:$B, $A320, NewEmisData!$C:$C, $H320, NewEmisData!$D:$D, CS$2))</f>
        <v>7.7607552788062101E-3</v>
      </c>
      <c r="CT320" s="335">
        <f>$I320*IF($G320="Pickup", SUMIFS(NewEmisData!L:L, NewEmisData!$A:$A, "Pickup", NewEmisData!$B:$B, $A320, NewEmisData!$C:$C, $H320, NewEmisData!$D:$D, CT$2), SUMIFS(NewEmisData!L:L, NewEmisData!$A:$A, "LDV", NewEmisData!$B:$B, $A320, NewEmisData!$C:$C, $H320, NewEmisData!$D:$D, CT$2))</f>
        <v>7.6883348823828098E-3</v>
      </c>
      <c r="CU320" s="335">
        <f>$I320*IF($G320="Pickup", SUMIFS(NewEmisData!M:M, NewEmisData!$A:$A, "Pickup", NewEmisData!$B:$B, $A320, NewEmisData!$C:$C, $H320, NewEmisData!$D:$D, CU$2), SUMIFS(NewEmisData!M:M, NewEmisData!$A:$A, "LDV", NewEmisData!$B:$B, $A320, NewEmisData!$C:$C, $H320, NewEmisData!$D:$D, CU$2))</f>
        <v>7.6878848286885603E-3</v>
      </c>
      <c r="CV320" s="335">
        <v>5.2030687941242611E-3</v>
      </c>
      <c r="CW320" s="335">
        <v>3.0448046675121709E-3</v>
      </c>
      <c r="CX320" s="335">
        <v>1.8865908720768221E-3</v>
      </c>
      <c r="CY320" s="335">
        <v>1.5570268485524494E-3</v>
      </c>
      <c r="CZ320" s="335">
        <v>1.2432183416122382E-3</v>
      </c>
      <c r="DA320" s="335">
        <v>9.252251866281976E-4</v>
      </c>
      <c r="DB320" s="335">
        <v>7.2309456596024934E-4</v>
      </c>
      <c r="DC320" s="335">
        <v>6.8940706870607876E-4</v>
      </c>
      <c r="DD320" s="335">
        <v>6.844148428615973E-4</v>
      </c>
      <c r="DE320" s="335">
        <v>6.8634617396886091E-4</v>
      </c>
      <c r="DF320" s="335">
        <v>6.8634617396886091E-4</v>
      </c>
      <c r="DG320" s="335">
        <f>$I320*IF($G320="Pickup", SUMIFS(NewEmisData!E:E, NewEmisData!$A:$A, "Pickup", NewEmisData!$B:$B, $A320, NewEmisData!$C:$C, $H320, NewEmisData!$D:$D, DG$2), SUMIFS(NewEmisData!E:E, NewEmisData!$A:$A, "LDV", NewEmisData!$B:$B, $A320, NewEmisData!$C:$C, $H320, NewEmisData!$D:$D, DG$2))</f>
        <v>0</v>
      </c>
      <c r="DH320" s="335">
        <f>$I320*IF($G320="Pickup", SUMIFS(NewEmisData!F:F, NewEmisData!$A:$A, "Pickup", NewEmisData!$B:$B, $A320, NewEmisData!$C:$C, $H320, NewEmisData!$D:$D, DH$2), SUMIFS(NewEmisData!F:F, NewEmisData!$A:$A, "LDV", NewEmisData!$B:$B, $A320, NewEmisData!$C:$C, $H320, NewEmisData!$D:$D, DH$2))</f>
        <v>0</v>
      </c>
      <c r="DI320" s="335">
        <f>$I320*IF($G320="Pickup", SUMIFS(NewEmisData!G:G, NewEmisData!$A:$A, "Pickup", NewEmisData!$B:$B, $A320, NewEmisData!$C:$C, $H320, NewEmisData!$D:$D, DI$2), SUMIFS(NewEmisData!G:G, NewEmisData!$A:$A, "LDV", NewEmisData!$B:$B, $A320, NewEmisData!$C:$C, $H320, NewEmisData!$D:$D, DI$2))</f>
        <v>0</v>
      </c>
      <c r="DJ320" s="335">
        <f>$I320*IF($G320="Pickup", SUMIFS(NewEmisData!H:H, NewEmisData!$A:$A, "Pickup", NewEmisData!$B:$B, $A320, NewEmisData!$C:$C, $H320, NewEmisData!$D:$D, DJ$2), SUMIFS(NewEmisData!H:H, NewEmisData!$A:$A, "LDV", NewEmisData!$B:$B, $A320, NewEmisData!$C:$C, $H320, NewEmisData!$D:$D, DJ$2))</f>
        <v>0</v>
      </c>
      <c r="DK320" s="335">
        <f>$I320*IF($G320="Pickup", SUMIFS(NewEmisData!I:I, NewEmisData!$A:$A, "Pickup", NewEmisData!$B:$B, $A320, NewEmisData!$C:$C, $H320, NewEmisData!$D:$D, DK$2), SUMIFS(NewEmisData!I:I, NewEmisData!$A:$A, "LDV", NewEmisData!$B:$B, $A320, NewEmisData!$C:$C, $H320, NewEmisData!$D:$D, DK$2))</f>
        <v>0</v>
      </c>
      <c r="DL320" s="335">
        <f>$I320*IF($G320="Pickup", SUMIFS(NewEmisData!J:J, NewEmisData!$A:$A, "Pickup", NewEmisData!$B:$B, $A320, NewEmisData!$C:$C, $H320, NewEmisData!$D:$D, DL$2), SUMIFS(NewEmisData!J:J, NewEmisData!$A:$A, "LDV", NewEmisData!$B:$B, $A320, NewEmisData!$C:$C, $H320, NewEmisData!$D:$D, DL$2))</f>
        <v>0</v>
      </c>
      <c r="DM320" s="335">
        <f>$I320*IF($G320="Pickup", SUMIFS(NewEmisData!K:K, NewEmisData!$A:$A, "Pickup", NewEmisData!$B:$B, $A320, NewEmisData!$C:$C, $H320, NewEmisData!$D:$D, DM$2), SUMIFS(NewEmisData!K:K, NewEmisData!$A:$A, "LDV", NewEmisData!$B:$B, $A320, NewEmisData!$C:$C, $H320, NewEmisData!$D:$D, DM$2))</f>
        <v>0</v>
      </c>
      <c r="DN320" s="335">
        <f>$I320*IF($G320="Pickup", SUMIFS(NewEmisData!L:L, NewEmisData!$A:$A, "Pickup", NewEmisData!$B:$B, $A320, NewEmisData!$C:$C, $H320, NewEmisData!$D:$D, DN$2), SUMIFS(NewEmisData!L:L, NewEmisData!$A:$A, "LDV", NewEmisData!$B:$B, $A320, NewEmisData!$C:$C, $H320, NewEmisData!$D:$D, DN$2))</f>
        <v>0</v>
      </c>
      <c r="DO320" s="335">
        <f>$I320*IF($G320="Pickup", SUMIFS(NewEmisData!M:M, NewEmisData!$A:$A, "Pickup", NewEmisData!$B:$B, $A320, NewEmisData!$C:$C, $H320, NewEmisData!$D:$D, DO$2), SUMIFS(NewEmisData!M:M, NewEmisData!$A:$A, "LDV", NewEmisData!$B:$B, $A320, NewEmisData!$C:$C, $H320, NewEmisData!$D:$D, DO$2))</f>
        <v>0</v>
      </c>
      <c r="DP320" s="335">
        <v>1.3868757746550878E-3</v>
      </c>
      <c r="DQ320" s="335">
        <f>$I320*IF($G320="Pickup", SUMIFS(NewEmisData!E:E, NewEmisData!$A:$A, "Pickup", NewEmisData!$B:$B, $A320, NewEmisData!$C:$C, $H320, NewEmisData!$D:$D, DQ$2), SUMIFS(NewEmisData!E:E, NewEmisData!$A:$A, "LDV", NewEmisData!$B:$B, $A320, NewEmisData!$C:$C, $H320, NewEmisData!$D:$D, DQ$2))</f>
        <v>1.53337301393982E-2</v>
      </c>
      <c r="DR320" s="335">
        <f>$I320*IF($G320="Pickup", SUMIFS(NewEmisData!F:F, NewEmisData!$A:$A, "Pickup", NewEmisData!$B:$B, $A320, NewEmisData!$C:$C, $H320, NewEmisData!$D:$D, DR$2), SUMIFS(NewEmisData!F:F, NewEmisData!$A:$A, "LDV", NewEmisData!$B:$B, $A320, NewEmisData!$C:$C, $H320, NewEmisData!$D:$D, DR$2))</f>
        <v>8.5791399504283501E-3</v>
      </c>
      <c r="DS320" s="335">
        <f>$I320*IF($G320="Pickup", SUMIFS(NewEmisData!G:G, NewEmisData!$A:$A, "Pickup", NewEmisData!$B:$B, $A320, NewEmisData!$C:$C, $H320, NewEmisData!$D:$D, DS$2), SUMIFS(NewEmisData!G:G, NewEmisData!$A:$A, "LDV", NewEmisData!$B:$B, $A320, NewEmisData!$C:$C, $H320, NewEmisData!$D:$D, DS$2))</f>
        <v>6.82614050243104E-3</v>
      </c>
      <c r="DT320" s="335">
        <f>$I320*IF($G320="Pickup", SUMIFS(NewEmisData!H:H, NewEmisData!$A:$A, "Pickup", NewEmisData!$B:$B, $A320, NewEmisData!$C:$C, $H320, NewEmisData!$D:$D, DT$2), SUMIFS(NewEmisData!H:H, NewEmisData!$A:$A, "LDV", NewEmisData!$B:$B, $A320, NewEmisData!$C:$C, $H320, NewEmisData!$D:$D, DT$2))</f>
        <v>5.2306090144423403E-3</v>
      </c>
      <c r="DU320" s="335">
        <f>$I320*IF($G320="Pickup", SUMIFS(NewEmisData!I:I, NewEmisData!$A:$A, "Pickup", NewEmisData!$B:$B, $A320, NewEmisData!$C:$C, $H320, NewEmisData!$D:$D, DU$2), SUMIFS(NewEmisData!I:I, NewEmisData!$A:$A, "LDV", NewEmisData!$B:$B, $A320, NewEmisData!$C:$C, $H320, NewEmisData!$D:$D, DU$2))</f>
        <v>4.0991034424651901E-3</v>
      </c>
      <c r="DV320" s="335">
        <f>$I320*IF($G320="Pickup", SUMIFS(NewEmisData!J:J, NewEmisData!$A:$A, "Pickup", NewEmisData!$B:$B, $A320, NewEmisData!$C:$C, $H320, NewEmisData!$D:$D, DV$2), SUMIFS(NewEmisData!J:J, NewEmisData!$A:$A, "LDV", NewEmisData!$B:$B, $A320, NewEmisData!$C:$C, $H320, NewEmisData!$D:$D, DV$2))</f>
        <v>3.5909983676119801E-3</v>
      </c>
      <c r="DW320" s="335">
        <f>$I320*IF($G320="Pickup", SUMIFS(NewEmisData!K:K, NewEmisData!$A:$A, "Pickup", NewEmisData!$B:$B, $A320, NewEmisData!$C:$C, $H320, NewEmisData!$D:$D, DW$2), SUMIFS(NewEmisData!K:K, NewEmisData!$A:$A, "LDV", NewEmisData!$B:$B, $A320, NewEmisData!$C:$C, $H320, NewEmisData!$D:$D, DW$2))</f>
        <v>3.3016556899443999E-3</v>
      </c>
      <c r="DX320" s="335">
        <f>$I320*IF($G320="Pickup", SUMIFS(NewEmisData!L:L, NewEmisData!$A:$A, "Pickup", NewEmisData!$B:$B, $A320, NewEmisData!$C:$C, $H320, NewEmisData!$D:$D, DX$2), SUMIFS(NewEmisData!L:L, NewEmisData!$A:$A, "LDV", NewEmisData!$B:$B, $A320, NewEmisData!$C:$C, $H320, NewEmisData!$D:$D, DX$2))</f>
        <v>3.2097040973390598E-3</v>
      </c>
      <c r="DY320" s="335">
        <f>$I320*IF($G320="Pickup", SUMIFS(NewEmisData!M:M, NewEmisData!$A:$A, "Pickup", NewEmisData!$B:$B, $A320, NewEmisData!$C:$C, $H320, NewEmisData!$D:$D, DY$2), SUMIFS(NewEmisData!M:M, NewEmisData!$A:$A, "LDV", NewEmisData!$B:$B, $A320, NewEmisData!$C:$C, $H320, NewEmisData!$D:$D, DY$2))</f>
        <v>3.1631494921928599E-3</v>
      </c>
      <c r="DZ320" s="335">
        <v>4.3350573081854527E-3</v>
      </c>
      <c r="EA320" s="335">
        <f t="shared" si="542"/>
        <v>477.08587282575797</v>
      </c>
      <c r="EB320" s="335">
        <f t="shared" si="543"/>
        <v>459.34104292251902</v>
      </c>
      <c r="EC320" s="335">
        <f t="shared" si="544"/>
        <v>447.45896927637102</v>
      </c>
      <c r="ED320" s="335">
        <f t="shared" si="545"/>
        <v>380.72392677964001</v>
      </c>
      <c r="EE320" s="335">
        <f t="shared" si="546"/>
        <v>329.54737069801098</v>
      </c>
      <c r="EF320" s="335">
        <f t="shared" si="547"/>
        <v>300.69829568412598</v>
      </c>
      <c r="EG320" s="335">
        <f t="shared" si="548"/>
        <v>287.83799703632701</v>
      </c>
      <c r="EH320" s="335">
        <f t="shared" si="549"/>
        <v>283.26610797837998</v>
      </c>
      <c r="EI320" s="335">
        <f t="shared" si="550"/>
        <v>281.57834098528099</v>
      </c>
      <c r="EJ320" s="335">
        <f t="shared" si="551"/>
        <v>0.20692409258864139</v>
      </c>
      <c r="EK320" s="335">
        <f t="shared" si="552"/>
        <v>0.82339103642645395</v>
      </c>
      <c r="EL320" s="335">
        <f t="shared" si="553"/>
        <v>0.360872733315452</v>
      </c>
      <c r="EM320" s="335">
        <f t="shared" si="554"/>
        <v>0.21658171178065999</v>
      </c>
      <c r="EN320" s="335">
        <f t="shared" si="555"/>
        <v>0.14200533002195401</v>
      </c>
      <c r="EO320" s="335">
        <f t="shared" si="556"/>
        <v>8.8016804659711706E-2</v>
      </c>
      <c r="EP320" s="335">
        <f t="shared" si="557"/>
        <v>6.5736379947852003E-2</v>
      </c>
      <c r="EQ320" s="335">
        <f t="shared" si="558"/>
        <v>5.6635638117250503E-2</v>
      </c>
      <c r="ER320" s="335">
        <f t="shared" si="559"/>
        <v>5.4115247223223299E-2</v>
      </c>
      <c r="ES320" s="335">
        <f t="shared" si="560"/>
        <v>5.2826207223764E-2</v>
      </c>
      <c r="ET320" s="335">
        <f t="shared" si="561"/>
        <v>5.5587065527563068E-2</v>
      </c>
      <c r="EU320" s="335">
        <f t="shared" si="562"/>
        <v>8.2552586035919695E-3</v>
      </c>
      <c r="EV320" s="335">
        <f t="shared" si="563"/>
        <v>7.9482131517538395E-3</v>
      </c>
      <c r="EW320" s="335">
        <f t="shared" si="564"/>
        <v>6.4190305556059996E-3</v>
      </c>
      <c r="EX320" s="335">
        <f t="shared" si="565"/>
        <v>5.4616828003907899E-3</v>
      </c>
      <c r="EY320" s="335">
        <f t="shared" si="566"/>
        <v>4.7275285851957304E-3</v>
      </c>
      <c r="EZ320" s="335">
        <f t="shared" si="567"/>
        <v>4.3136734611450098E-3</v>
      </c>
      <c r="FA320" s="335">
        <f t="shared" si="568"/>
        <v>4.1291858052272803E-3</v>
      </c>
      <c r="FB320" s="335">
        <f t="shared" si="569"/>
        <v>4.0635983922117898E-3</v>
      </c>
      <c r="FC320" s="335">
        <f t="shared" si="570"/>
        <v>4.0393864318059199E-3</v>
      </c>
      <c r="FD320" s="335">
        <f t="shared" si="571"/>
        <v>1.3041984458904573E-3</v>
      </c>
      <c r="FE320" s="335">
        <f t="shared" si="572"/>
        <v>8.1828643727713493E-2</v>
      </c>
      <c r="FF320" s="335">
        <f t="shared" si="573"/>
        <v>7.6175839057221195E-2</v>
      </c>
      <c r="FG320" s="335">
        <f t="shared" si="574"/>
        <v>8.1302809072104507E-2</v>
      </c>
      <c r="FH320" s="335">
        <f t="shared" si="575"/>
        <v>7.9561688690416299E-2</v>
      </c>
      <c r="FI320" s="335">
        <f t="shared" si="576"/>
        <v>7.7910530261031605E-2</v>
      </c>
      <c r="FJ320" s="335">
        <f t="shared" si="577"/>
        <v>7.6590334474495605E-2</v>
      </c>
      <c r="FK320" s="335">
        <f t="shared" si="578"/>
        <v>7.5767938917924701E-2</v>
      </c>
      <c r="FL320" s="335">
        <f t="shared" si="579"/>
        <v>7.5353710070808794E-2</v>
      </c>
      <c r="FM320" s="335">
        <f t="shared" si="580"/>
        <v>7.5117977052891499E-2</v>
      </c>
      <c r="FN320" s="335">
        <f t="shared" si="581"/>
        <v>3.2948538923667892E-2</v>
      </c>
      <c r="FO320" s="335">
        <f t="shared" si="582"/>
        <v>2.1998193760633E-2</v>
      </c>
      <c r="FP320" s="335">
        <f t="shared" si="583"/>
        <v>1.6997575378008601E-2</v>
      </c>
      <c r="FQ320" s="335">
        <f t="shared" si="584"/>
        <v>1.6580879412419602E-2</v>
      </c>
      <c r="FR320" s="335">
        <f t="shared" si="585"/>
        <v>1.5040645169031801E-2</v>
      </c>
      <c r="FS320" s="335">
        <f t="shared" si="586"/>
        <v>1.35799610150696E-2</v>
      </c>
      <c r="FT320" s="335">
        <f t="shared" si="587"/>
        <v>1.24120667817219E-2</v>
      </c>
      <c r="FU320" s="335">
        <f t="shared" si="588"/>
        <v>1.16845073314224E-2</v>
      </c>
      <c r="FV320" s="335">
        <f t="shared" si="589"/>
        <v>1.1318096390010799E-2</v>
      </c>
      <c r="FW320" s="335">
        <f t="shared" si="590"/>
        <v>1.1109456757731499E-2</v>
      </c>
      <c r="FX320" s="335">
        <f t="shared" si="591"/>
        <v>6.6026126062260432E-3</v>
      </c>
    </row>
    <row r="321" spans="1:180" x14ac:dyDescent="0.2">
      <c r="A321" s="305" t="str">
        <f>_xlfn.CONCAT(IF(LEFT(TRIM(A320),1)="*", "*R", "R"), 1+RIGHT(TRIM(A320),1))</f>
        <v>R3</v>
      </c>
      <c r="B321" s="305" t="str">
        <f t="shared" ref="B321:B324" si="618">B320</f>
        <v>TLFLPGX11</v>
      </c>
      <c r="C321" s="305" t="str">
        <f t="shared" ref="C321:C324" si="619">C320</f>
        <v>TL.LPGX.F.LPGX.2011</v>
      </c>
      <c r="D321" s="301" t="str">
        <f t="shared" ref="D321:D324" si="620">D320</f>
        <v>bn-vmt, bn-vmt/a</v>
      </c>
      <c r="E321" s="301" t="str">
        <f t="shared" ref="E321:E324" si="621">E320</f>
        <v>TRNLPGX</v>
      </c>
      <c r="F321" s="301" t="str">
        <f t="shared" ref="F321:F324" si="622">F320</f>
        <v>TL</v>
      </c>
      <c r="G321" s="315" t="s">
        <v>818</v>
      </c>
      <c r="H321" s="315" t="s">
        <v>814</v>
      </c>
      <c r="I321" s="315">
        <v>1</v>
      </c>
      <c r="J321" s="315" t="str">
        <f t="shared" si="592"/>
        <v>Full size car-GSL</v>
      </c>
      <c r="K321" s="335">
        <f>$I321*IF($G321="Pickup", SUMIFS(NewEmisData!E:E, NewEmisData!$A:$A, "Pickup", NewEmisData!$B:$B, $A321, NewEmisData!$C:$C, $H321, NewEmisData!$D:$D, K$2), SUMIFS(NewEmisData!E:E, NewEmisData!$A:$A, "LDV", NewEmisData!$B:$B, $A321, NewEmisData!$C:$C, $H321, NewEmisData!$D:$D, K$2))</f>
        <v>437.85746964693402</v>
      </c>
      <c r="L321" s="335">
        <f>$I321*IF($G321="Pickup", SUMIFS(NewEmisData!F:F, NewEmisData!$A:$A, "Pickup", NewEmisData!$B:$B, $A321, NewEmisData!$C:$C, $H321, NewEmisData!$D:$D, L$2), SUMIFS(NewEmisData!F:F, NewEmisData!$A:$A, "LDV", NewEmisData!$B:$B, $A321, NewEmisData!$C:$C, $H321, NewEmisData!$D:$D, L$2))</f>
        <v>424.609883045034</v>
      </c>
      <c r="M321" s="335">
        <f>$I321*IF($G321="Pickup", SUMIFS(NewEmisData!G:G, NewEmisData!$A:$A, "Pickup", NewEmisData!$B:$B, $A321, NewEmisData!$C:$C, $H321, NewEmisData!$D:$D, M$2), SUMIFS(NewEmisData!G:G, NewEmisData!$A:$A, "LDV", NewEmisData!$B:$B, $A321, NewEmisData!$C:$C, $H321, NewEmisData!$D:$D, M$2))</f>
        <v>389.26792072260798</v>
      </c>
      <c r="N321" s="335">
        <f>$I321*IF($G321="Pickup", SUMIFS(NewEmisData!H:H, NewEmisData!$A:$A, "Pickup", NewEmisData!$B:$B, $A321, NewEmisData!$C:$C, $H321, NewEmisData!$D:$D, N$2), SUMIFS(NewEmisData!H:H, NewEmisData!$A:$A, "LDV", NewEmisData!$B:$B, $A321, NewEmisData!$C:$C, $H321, NewEmisData!$D:$D, N$2))</f>
        <v>331.09003080375697</v>
      </c>
      <c r="O321" s="335">
        <f>$I321*IF($G321="Pickup", SUMIFS(NewEmisData!I:I, NewEmisData!$A:$A, "Pickup", NewEmisData!$B:$B, $A321, NewEmisData!$C:$C, $H321, NewEmisData!$D:$D, O$2), SUMIFS(NewEmisData!I:I, NewEmisData!$A:$A, "LDV", NewEmisData!$B:$B, $A321, NewEmisData!$C:$C, $H321, NewEmisData!$D:$D, O$2))</f>
        <v>286.46929869872997</v>
      </c>
      <c r="P321" s="335">
        <f>$I321*IF($G321="Pickup", SUMIFS(NewEmisData!J:J, NewEmisData!$A:$A, "Pickup", NewEmisData!$B:$B, $A321, NewEmisData!$C:$C, $H321, NewEmisData!$D:$D, P$2), SUMIFS(NewEmisData!J:J, NewEmisData!$A:$A, "LDV", NewEmisData!$B:$B, $A321, NewEmisData!$C:$C, $H321, NewEmisData!$D:$D, P$2))</f>
        <v>261.33080310252802</v>
      </c>
      <c r="Q321" s="335">
        <f>$I321*IF($G321="Pickup", SUMIFS(NewEmisData!K:K, NewEmisData!$A:$A, "Pickup", NewEmisData!$B:$B, $A321, NewEmisData!$C:$C, $H321, NewEmisData!$D:$D, Q$2), SUMIFS(NewEmisData!K:K, NewEmisData!$A:$A, "LDV", NewEmisData!$B:$B, $A321, NewEmisData!$C:$C, $H321, NewEmisData!$D:$D, Q$2))</f>
        <v>250.12665030232699</v>
      </c>
      <c r="R321" s="335">
        <f>$I321*IF($G321="Pickup", SUMIFS(NewEmisData!L:L, NewEmisData!$A:$A, "Pickup", NewEmisData!$B:$B, $A321, NewEmisData!$C:$C, $H321, NewEmisData!$D:$D, R$2), SUMIFS(NewEmisData!L:L, NewEmisData!$A:$A, "LDV", NewEmisData!$B:$B, $A321, NewEmisData!$C:$C, $H321, NewEmisData!$D:$D, R$2))</f>
        <v>246.146486551527</v>
      </c>
      <c r="S321" s="335">
        <f>$I321*IF($G321="Pickup", SUMIFS(NewEmisData!M:M, NewEmisData!$A:$A, "Pickup", NewEmisData!$B:$B, $A321, NewEmisData!$C:$C, $H321, NewEmisData!$D:$D, S$2), SUMIFS(NewEmisData!M:M, NewEmisData!$A:$A, "LDV", NewEmisData!$B:$B, $A321, NewEmisData!$C:$C, $H321, NewEmisData!$D:$D, S$2))</f>
        <v>244.677818234341</v>
      </c>
      <c r="T321" s="335">
        <v>0.20692409258864139</v>
      </c>
      <c r="U321" s="335">
        <f>$I321*IF($G321="Pickup", SUMIFS(NewEmisData!E:E, NewEmisData!$A:$A, "Pickup", NewEmisData!$B:$B, $A321, NewEmisData!$C:$C, $H321, NewEmisData!$D:$D, U$2), SUMIFS(NewEmisData!E:E, NewEmisData!$A:$A, "LDV", NewEmisData!$B:$B, $A321, NewEmisData!$C:$C, $H321, NewEmisData!$D:$D, U$2))</f>
        <v>0.78000130642291299</v>
      </c>
      <c r="V321" s="335">
        <f>$I321*IF($G321="Pickup", SUMIFS(NewEmisData!F:F, NewEmisData!$A:$A, "Pickup", NewEmisData!$B:$B, $A321, NewEmisData!$C:$C, $H321, NewEmisData!$D:$D, V$2), SUMIFS(NewEmisData!F:F, NewEmisData!$A:$A, "LDV", NewEmisData!$B:$B, $A321, NewEmisData!$C:$C, $H321, NewEmisData!$D:$D, V$2))</f>
        <v>0.323605278282381</v>
      </c>
      <c r="W321" s="335">
        <f>$I321*IF($G321="Pickup", SUMIFS(NewEmisData!G:G, NewEmisData!$A:$A, "Pickup", NewEmisData!$B:$B, $A321, NewEmisData!$C:$C, $H321, NewEmisData!$D:$D, W$2), SUMIFS(NewEmisData!G:G, NewEmisData!$A:$A, "LDV", NewEmisData!$B:$B, $A321, NewEmisData!$C:$C, $H321, NewEmisData!$D:$D, W$2))</f>
        <v>0.19152446532377701</v>
      </c>
      <c r="X321" s="335">
        <f>$I321*IF($G321="Pickup", SUMIFS(NewEmisData!H:H, NewEmisData!$A:$A, "Pickup", NewEmisData!$B:$B, $A321, NewEmisData!$C:$C, $H321, NewEmisData!$D:$D, X$2), SUMIFS(NewEmisData!H:H, NewEmisData!$A:$A, "LDV", NewEmisData!$B:$B, $A321, NewEmisData!$C:$C, $H321, NewEmisData!$D:$D, X$2))</f>
        <v>0.12537127832280801</v>
      </c>
      <c r="Y321" s="335">
        <f>$I321*IF($G321="Pickup", SUMIFS(NewEmisData!I:I, NewEmisData!$A:$A, "Pickup", NewEmisData!$B:$B, $A321, NewEmisData!$C:$C, $H321, NewEmisData!$D:$D, Y$2), SUMIFS(NewEmisData!I:I, NewEmisData!$A:$A, "LDV", NewEmisData!$B:$B, $A321, NewEmisData!$C:$C, $H321, NewEmisData!$D:$D, Y$2))</f>
        <v>7.6671766649271E-2</v>
      </c>
      <c r="Z321" s="335">
        <f>$I321*IF($G321="Pickup", SUMIFS(NewEmisData!J:J, NewEmisData!$A:$A, "Pickup", NewEmisData!$B:$B, $A321, NewEmisData!$C:$C, $H321, NewEmisData!$D:$D, Z$2), SUMIFS(NewEmisData!J:J, NewEmisData!$A:$A, "LDV", NewEmisData!$B:$B, $A321, NewEmisData!$C:$C, $H321, NewEmisData!$D:$D, Z$2))</f>
        <v>5.7019026656941203E-2</v>
      </c>
      <c r="AA321" s="335">
        <f>$I321*IF($G321="Pickup", SUMIFS(NewEmisData!K:K, NewEmisData!$A:$A, "Pickup", NewEmisData!$B:$B, $A321, NewEmisData!$C:$C, $H321, NewEmisData!$D:$D, AA$2), SUMIFS(NewEmisData!K:K, NewEmisData!$A:$A, "LDV", NewEmisData!$B:$B, $A321, NewEmisData!$C:$C, $H321, NewEmisData!$D:$D, AA$2))</f>
        <v>4.8823281713844202E-2</v>
      </c>
      <c r="AB321" s="335">
        <f>$I321*IF($G321="Pickup", SUMIFS(NewEmisData!L:L, NewEmisData!$A:$A, "Pickup", NewEmisData!$B:$B, $A321, NewEmisData!$C:$C, $H321, NewEmisData!$D:$D, AB$2), SUMIFS(NewEmisData!L:L, NewEmisData!$A:$A, "LDV", NewEmisData!$B:$B, $A321, NewEmisData!$C:$C, $H321, NewEmisData!$D:$D, AB$2))</f>
        <v>4.6542407484685501E-2</v>
      </c>
      <c r="AC321" s="335">
        <f>$I321*IF($G321="Pickup", SUMIFS(NewEmisData!M:M, NewEmisData!$A:$A, "Pickup", NewEmisData!$B:$B, $A321, NewEmisData!$C:$C, $H321, NewEmisData!$D:$D, AC$2), SUMIFS(NewEmisData!M:M, NewEmisData!$A:$A, "LDV", NewEmisData!$B:$B, $A321, NewEmisData!$C:$C, $H321, NewEmisData!$D:$D, AC$2))</f>
        <v>4.5415311435121702E-2</v>
      </c>
      <c r="AD321" s="335">
        <v>5.5587065527563068E-2</v>
      </c>
      <c r="AE321" s="335">
        <f>$I321*IF($G321="Pickup", SUMIFS(NewEmisData!E:E, NewEmisData!$A:$A, "Pickup", NewEmisData!$B:$B, $A321, NewEmisData!$C:$C, $H321, NewEmisData!$D:$D, AE$2), SUMIFS(NewEmisData!E:E, NewEmisData!$A:$A, "LDV", NewEmisData!$B:$B, $A321, NewEmisData!$C:$C, $H321, NewEmisData!$D:$D, AE$2))</f>
        <v>7.5764719154140002E-3</v>
      </c>
      <c r="AF321" s="335">
        <f>$I321*IF($G321="Pickup", SUMIFS(NewEmisData!F:F, NewEmisData!$A:$A, "Pickup", NewEmisData!$B:$B, $A321, NewEmisData!$C:$C, $H321, NewEmisData!$D:$D, AF$2), SUMIFS(NewEmisData!F:F, NewEmisData!$A:$A, "LDV", NewEmisData!$B:$B, $A321, NewEmisData!$C:$C, $H321, NewEmisData!$D:$D, AF$2))</f>
        <v>7.3472400077695399E-3</v>
      </c>
      <c r="AG321" s="335">
        <f>$I321*IF($G321="Pickup", SUMIFS(NewEmisData!G:G, NewEmisData!$A:$A, "Pickup", NewEmisData!$B:$B, $A321, NewEmisData!$C:$C, $H321, NewEmisData!$D:$D, AG$2), SUMIFS(NewEmisData!G:G, NewEmisData!$A:$A, "LDV", NewEmisData!$B:$B, $A321, NewEmisData!$C:$C, $H321, NewEmisData!$D:$D, AG$2))</f>
        <v>5.5842494055705696E-3</v>
      </c>
      <c r="AH321" s="335">
        <f>$I321*IF($G321="Pickup", SUMIFS(NewEmisData!H:H, NewEmisData!$A:$A, "Pickup", NewEmisData!$B:$B, $A321, NewEmisData!$C:$C, $H321, NewEmisData!$D:$D, AH$2), SUMIFS(NewEmisData!H:H, NewEmisData!$A:$A, "LDV", NewEmisData!$B:$B, $A321, NewEmisData!$C:$C, $H321, NewEmisData!$D:$D, AH$2))</f>
        <v>4.7496587466809804E-3</v>
      </c>
      <c r="AI321" s="335">
        <f>$I321*IF($G321="Pickup", SUMIFS(NewEmisData!I:I, NewEmisData!$A:$A, "Pickup", NewEmisData!$B:$B, $A321, NewEmisData!$C:$C, $H321, NewEmisData!$D:$D, AI$2), SUMIFS(NewEmisData!I:I, NewEmisData!$A:$A, "LDV", NewEmisData!$B:$B, $A321, NewEmisData!$C:$C, $H321, NewEmisData!$D:$D, AI$2))</f>
        <v>4.1095518958717504E-3</v>
      </c>
      <c r="AJ321" s="335">
        <f>$I321*IF($G321="Pickup", SUMIFS(NewEmisData!J:J, NewEmisData!$A:$A, "Pickup", NewEmisData!$B:$B, $A321, NewEmisData!$C:$C, $H321, NewEmisData!$D:$D, AJ$2), SUMIFS(NewEmisData!J:J, NewEmisData!$A:$A, "LDV", NewEmisData!$B:$B, $A321, NewEmisData!$C:$C, $H321, NewEmisData!$D:$D, AJ$2))</f>
        <v>3.7489264773323799E-3</v>
      </c>
      <c r="AK321" s="335">
        <f>$I321*IF($G321="Pickup", SUMIFS(NewEmisData!K:K, NewEmisData!$A:$A, "Pickup", NewEmisData!$B:$B, $A321, NewEmisData!$C:$C, $H321, NewEmisData!$D:$D, AK$2), SUMIFS(NewEmisData!K:K, NewEmisData!$A:$A, "LDV", NewEmisData!$B:$B, $A321, NewEmisData!$C:$C, $H321, NewEmisData!$D:$D, AK$2))</f>
        <v>3.5881959766524201E-3</v>
      </c>
      <c r="AL321" s="335">
        <f>$I321*IF($G321="Pickup", SUMIFS(NewEmisData!L:L, NewEmisData!$A:$A, "Pickup", NewEmisData!$B:$B, $A321, NewEmisData!$C:$C, $H321, NewEmisData!$D:$D, AL$2), SUMIFS(NewEmisData!L:L, NewEmisData!$A:$A, "LDV", NewEmisData!$B:$B, $A321, NewEmisData!$C:$C, $H321, NewEmisData!$D:$D, AL$2))</f>
        <v>3.5311006464952199E-3</v>
      </c>
      <c r="AM321" s="335">
        <f>$I321*IF($G321="Pickup", SUMIFS(NewEmisData!M:M, NewEmisData!$A:$A, "Pickup", NewEmisData!$B:$B, $A321, NewEmisData!$C:$C, $H321, NewEmisData!$D:$D, AM$2), SUMIFS(NewEmisData!M:M, NewEmisData!$A:$A, "LDV", NewEmisData!$B:$B, $A321, NewEmisData!$C:$C, $H321, NewEmisData!$D:$D, AM$2))</f>
        <v>3.5100309709840301E-3</v>
      </c>
      <c r="AN321" s="335">
        <v>1.3041984458904573E-3</v>
      </c>
      <c r="AO321" s="335">
        <f>$I321*IF($G321="Pickup", SUMIFS(NewEmisData!E:E, NewEmisData!$A:$A, "Pickup", NewEmisData!$B:$B, $A321, NewEmisData!$C:$C, $H321, NewEmisData!$D:$D, AO$2), SUMIFS(NewEmisData!E:E, NewEmisData!$A:$A, "LDV", NewEmisData!$B:$B, $A321, NewEmisData!$C:$C, $H321, NewEmisData!$D:$D, AO$2))</f>
        <v>6.7831755328566196E-2</v>
      </c>
      <c r="AP321" s="335">
        <f>$I321*IF($G321="Pickup", SUMIFS(NewEmisData!F:F, NewEmisData!$A:$A, "Pickup", NewEmisData!$B:$B, $A321, NewEmisData!$C:$C, $H321, NewEmisData!$D:$D, AP$2), SUMIFS(NewEmisData!F:F, NewEmisData!$A:$A, "LDV", NewEmisData!$B:$B, $A321, NewEmisData!$C:$C, $H321, NewEmisData!$D:$D, AP$2))</f>
        <v>6.3250667156757298E-2</v>
      </c>
      <c r="AQ321" s="335">
        <f>$I321*IF($G321="Pickup", SUMIFS(NewEmisData!G:G, NewEmisData!$A:$A, "Pickup", NewEmisData!$B:$B, $A321, NewEmisData!$C:$C, $H321, NewEmisData!$D:$D, AQ$2), SUMIFS(NewEmisData!G:G, NewEmisData!$A:$A, "LDV", NewEmisData!$B:$B, $A321, NewEmisData!$C:$C, $H321, NewEmisData!$D:$D, AQ$2))</f>
        <v>6.2628417187727006E-2</v>
      </c>
      <c r="AR321" s="335">
        <f>$I321*IF($G321="Pickup", SUMIFS(NewEmisData!H:H, NewEmisData!$A:$A, "Pickup", NewEmisData!$B:$B, $A321, NewEmisData!$C:$C, $H321, NewEmisData!$D:$D, AR$2), SUMIFS(NewEmisData!H:H, NewEmisData!$A:$A, "LDV", NewEmisData!$B:$B, $A321, NewEmisData!$C:$C, $H321, NewEmisData!$D:$D, AR$2))</f>
        <v>6.1216981125607202E-2</v>
      </c>
      <c r="AS321" s="335">
        <f>$I321*IF($G321="Pickup", SUMIFS(NewEmisData!I:I, NewEmisData!$A:$A, "Pickup", NewEmisData!$B:$B, $A321, NewEmisData!$C:$C, $H321, NewEmisData!$D:$D, AS$2), SUMIFS(NewEmisData!I:I, NewEmisData!$A:$A, "LDV", NewEmisData!$B:$B, $A321, NewEmisData!$C:$C, $H321, NewEmisData!$D:$D, AS$2))</f>
        <v>5.9842025439809501E-2</v>
      </c>
      <c r="AT321" s="335">
        <f>$I321*IF($G321="Pickup", SUMIFS(NewEmisData!J:J, NewEmisData!$A:$A, "Pickup", NewEmisData!$B:$B, $A321, NewEmisData!$C:$C, $H321, NewEmisData!$D:$D, AT$2), SUMIFS(NewEmisData!J:J, NewEmisData!$A:$A, "LDV", NewEmisData!$B:$B, $A321, NewEmisData!$C:$C, $H321, NewEmisData!$D:$D, AT$2))</f>
        <v>5.8761885691048198E-2</v>
      </c>
      <c r="AU321" s="335">
        <f>$I321*IF($G321="Pickup", SUMIFS(NewEmisData!K:K, NewEmisData!$A:$A, "Pickup", NewEmisData!$B:$B, $A321, NewEmisData!$C:$C, $H321, NewEmisData!$D:$D, AU$2), SUMIFS(NewEmisData!K:K, NewEmisData!$A:$A, "LDV", NewEmisData!$B:$B, $A321, NewEmisData!$C:$C, $H321, NewEmisData!$D:$D, AU$2))</f>
        <v>5.8072078083983E-2</v>
      </c>
      <c r="AV321" s="335">
        <f>$I321*IF($G321="Pickup", SUMIFS(NewEmisData!L:L, NewEmisData!$A:$A, "Pickup", NewEmisData!$B:$B, $A321, NewEmisData!$C:$C, $H321, NewEmisData!$D:$D, AV$2), SUMIFS(NewEmisData!L:L, NewEmisData!$A:$A, "LDV", NewEmisData!$B:$B, $A321, NewEmisData!$C:$C, $H321, NewEmisData!$D:$D, AV$2))</f>
        <v>5.7726484266030297E-2</v>
      </c>
      <c r="AW321" s="335">
        <f>$I321*IF($G321="Pickup", SUMIFS(NewEmisData!M:M, NewEmisData!$A:$A, "Pickup", NewEmisData!$B:$B, $A321, NewEmisData!$C:$C, $H321, NewEmisData!$D:$D, AW$2), SUMIFS(NewEmisData!M:M, NewEmisData!$A:$A, "LDV", NewEmisData!$B:$B, $A321, NewEmisData!$C:$C, $H321, NewEmisData!$D:$D, AW$2))</f>
        <v>5.7530226905323702E-2</v>
      </c>
      <c r="AX321" s="335">
        <v>3.2948538923667892E-2</v>
      </c>
      <c r="AY321" s="335">
        <f>$I321*IF($G321="Pickup", SUMIFS(NewEmisData!E:E, NewEmisData!$A:$A, "Pickup", NewEmisData!$B:$B, $A321, NewEmisData!$C:$C, $H321, NewEmisData!$D:$D, AY$2), SUMIFS(NewEmisData!E:E, NewEmisData!$A:$A, "LDV", NewEmisData!$B:$B, $A321, NewEmisData!$C:$C, $H321, NewEmisData!$D:$D, AY$2))</f>
        <v>1.8324822567621701E-2</v>
      </c>
      <c r="AZ321" s="335">
        <f>$I321*IF($G321="Pickup", SUMIFS(NewEmisData!F:F, NewEmisData!$A:$A, "Pickup", NewEmisData!$B:$B, $A321, NewEmisData!$C:$C, $H321, NewEmisData!$D:$D, AZ$2), SUMIFS(NewEmisData!F:F, NewEmisData!$A:$A, "LDV", NewEmisData!$B:$B, $A321, NewEmisData!$C:$C, $H321, NewEmisData!$D:$D, AZ$2))</f>
        <v>1.4272294035055699E-2</v>
      </c>
      <c r="BA321" s="335">
        <f>$I321*IF($G321="Pickup", SUMIFS(NewEmisData!G:G, NewEmisData!$A:$A, "Pickup", NewEmisData!$B:$B, $A321, NewEmisData!$C:$C, $H321, NewEmisData!$D:$D, BA$2), SUMIFS(NewEmisData!G:G, NewEmisData!$A:$A, "LDV", NewEmisData!$B:$B, $A321, NewEmisData!$C:$C, $H321, NewEmisData!$D:$D, BA$2))</f>
        <v>1.3165752481838801E-2</v>
      </c>
      <c r="BB321" s="335">
        <f>$I321*IF($G321="Pickup", SUMIFS(NewEmisData!H:H, NewEmisData!$A:$A, "Pickup", NewEmisData!$B:$B, $A321, NewEmisData!$C:$C, $H321, NewEmisData!$D:$D, BB$2), SUMIFS(NewEmisData!H:H, NewEmisData!$A:$A, "LDV", NewEmisData!$B:$B, $A321, NewEmisData!$C:$C, $H321, NewEmisData!$D:$D, BB$2))</f>
        <v>1.1917194849656599E-2</v>
      </c>
      <c r="BC321" s="335">
        <f>$I321*IF($G321="Pickup", SUMIFS(NewEmisData!I:I, NewEmisData!$A:$A, "Pickup", NewEmisData!$B:$B, $A321, NewEmisData!$C:$C, $H321, NewEmisData!$D:$D, BC$2), SUMIFS(NewEmisData!I:I, NewEmisData!$A:$A, "LDV", NewEmisData!$B:$B, $A321, NewEmisData!$C:$C, $H321, NewEmisData!$D:$D, BC$2))</f>
        <v>1.0700861948252101E-2</v>
      </c>
      <c r="BD321" s="335">
        <f>$I321*IF($G321="Pickup", SUMIFS(NewEmisData!J:J, NewEmisData!$A:$A, "Pickup", NewEmisData!$B:$B, $A321, NewEmisData!$C:$C, $H321, NewEmisData!$D:$D, BD$2), SUMIFS(NewEmisData!J:J, NewEmisData!$A:$A, "LDV", NewEmisData!$B:$B, $A321, NewEmisData!$C:$C, $H321, NewEmisData!$D:$D, BD$2))</f>
        <v>9.7453521893521699E-3</v>
      </c>
      <c r="BE321" s="335">
        <f>$I321*IF($G321="Pickup", SUMIFS(NewEmisData!K:K, NewEmisData!$A:$A, "Pickup", NewEmisData!$B:$B, $A321, NewEmisData!$C:$C, $H321, NewEmisData!$D:$D, BE$2), SUMIFS(NewEmisData!K:K, NewEmisData!$A:$A, "LDV", NewEmisData!$B:$B, $A321, NewEmisData!$C:$C, $H321, NewEmisData!$D:$D, BE$2))</f>
        <v>9.1351470976244707E-3</v>
      </c>
      <c r="BF321" s="335">
        <f>$I321*IF($G321="Pickup", SUMIFS(NewEmisData!L:L, NewEmisData!$A:$A, "Pickup", NewEmisData!$B:$B, $A321, NewEmisData!$C:$C, $H321, NewEmisData!$D:$D, BF$2), SUMIFS(NewEmisData!L:L, NewEmisData!$A:$A, "LDV", NewEmisData!$B:$B, $A321, NewEmisData!$C:$C, $H321, NewEmisData!$D:$D, BF$2))</f>
        <v>8.8293874131557606E-3</v>
      </c>
      <c r="BG321" s="335">
        <f>$I321*IF($G321="Pickup", SUMIFS(NewEmisData!M:M, NewEmisData!$A:$A, "Pickup", NewEmisData!$B:$B, $A321, NewEmisData!$C:$C, $H321, NewEmisData!$D:$D, BG$2), SUMIFS(NewEmisData!M:M, NewEmisData!$A:$A, "LDV", NewEmisData!$B:$B, $A321, NewEmisData!$C:$C, $H321, NewEmisData!$D:$D, BG$2))</f>
        <v>8.6558174466142106E-3</v>
      </c>
      <c r="BH321" s="335">
        <v>6.6026126062260432E-3</v>
      </c>
      <c r="BI321" s="335">
        <f>$I321*IF($G321="Pickup", SUMIFS(NewEmisData!E:E, NewEmisData!$A:$A, "Pickup", NewEmisData!$B:$B, $A321, NewEmisData!$C:$C, $H321, NewEmisData!$D:$D, BI$2), SUMIFS(NewEmisData!E:E, NewEmisData!$A:$A, "LDV", NewEmisData!$B:$B, $A321, NewEmisData!$C:$C, $H321, NewEmisData!$D:$D, BI$2))</f>
        <v>5.6341971782511804</v>
      </c>
      <c r="BJ321" s="335">
        <f>$I321*IF($G321="Pickup", SUMIFS(NewEmisData!F:F, NewEmisData!$A:$A, "Pickup", NewEmisData!$B:$B, $A321, NewEmisData!$C:$C, $H321, NewEmisData!$D:$D, BJ$2), SUMIFS(NewEmisData!F:F, NewEmisData!$A:$A, "LDV", NewEmisData!$B:$B, $A321, NewEmisData!$C:$C, $H321, NewEmisData!$D:$D, BJ$2))</f>
        <v>3.2912080717511998</v>
      </c>
      <c r="BK321" s="335">
        <f>$I321*IF($G321="Pickup", SUMIFS(NewEmisData!G:G, NewEmisData!$A:$A, "Pickup", NewEmisData!$B:$B, $A321, NewEmisData!$C:$C, $H321, NewEmisData!$D:$D, BK$2), SUMIFS(NewEmisData!G:G, NewEmisData!$A:$A, "LDV", NewEmisData!$B:$B, $A321, NewEmisData!$C:$C, $H321, NewEmisData!$D:$D, BK$2))</f>
        <v>2.5038449092773698</v>
      </c>
      <c r="BL321" s="335">
        <f>$I321*IF($G321="Pickup", SUMIFS(NewEmisData!H:H, NewEmisData!$A:$A, "Pickup", NewEmisData!$B:$B, $A321, NewEmisData!$C:$C, $H321, NewEmisData!$D:$D, BL$2), SUMIFS(NewEmisData!H:H, NewEmisData!$A:$A, "LDV", NewEmisData!$B:$B, $A321, NewEmisData!$C:$C, $H321, NewEmisData!$D:$D, BL$2))</f>
        <v>1.9586302072503601</v>
      </c>
      <c r="BM321" s="335">
        <f>$I321*IF($G321="Pickup", SUMIFS(NewEmisData!I:I, NewEmisData!$A:$A, "Pickup", NewEmisData!$B:$B, $A321, NewEmisData!$C:$C, $H321, NewEmisData!$D:$D, BM$2), SUMIFS(NewEmisData!I:I, NewEmisData!$A:$A, "LDV", NewEmisData!$B:$B, $A321, NewEmisData!$C:$C, $H321, NewEmisData!$D:$D, BM$2))</f>
        <v>1.4188080704430199</v>
      </c>
      <c r="BN321" s="335">
        <f>$I321*IF($G321="Pickup", SUMIFS(NewEmisData!J:J, NewEmisData!$A:$A, "Pickup", NewEmisData!$B:$B, $A321, NewEmisData!$C:$C, $H321, NewEmisData!$D:$D, BN$2), SUMIFS(NewEmisData!J:J, NewEmisData!$A:$A, "LDV", NewEmisData!$B:$B, $A321, NewEmisData!$C:$C, $H321, NewEmisData!$D:$D, BN$2))</f>
        <v>1.12295829909247</v>
      </c>
      <c r="BO321" s="335">
        <f>$I321*IF($G321="Pickup", SUMIFS(NewEmisData!K:K, NewEmisData!$A:$A, "Pickup", NewEmisData!$B:$B, $A321, NewEmisData!$C:$C, $H321, NewEmisData!$D:$D, BO$2), SUMIFS(NewEmisData!K:K, NewEmisData!$A:$A, "LDV", NewEmisData!$B:$B, $A321, NewEmisData!$C:$C, $H321, NewEmisData!$D:$D, BO$2))</f>
        <v>0.98917470890575399</v>
      </c>
      <c r="BP321" s="335">
        <f>$I321*IF($G321="Pickup", SUMIFS(NewEmisData!L:L, NewEmisData!$A:$A, "Pickup", NewEmisData!$B:$B, $A321, NewEmisData!$C:$C, $H321, NewEmisData!$D:$D, BP$2), SUMIFS(NewEmisData!L:L, NewEmisData!$A:$A, "LDV", NewEmisData!$B:$B, $A321, NewEmisData!$C:$C, $H321, NewEmisData!$D:$D, BP$2))</f>
        <v>0.94587291374607996</v>
      </c>
      <c r="BQ321" s="335">
        <f>$I321*IF($G321="Pickup", SUMIFS(NewEmisData!M:M, NewEmisData!$A:$A, "Pickup", NewEmisData!$B:$B, $A321, NewEmisData!$C:$C, $H321, NewEmisData!$D:$D, BQ$2), SUMIFS(NewEmisData!M:M, NewEmisData!$A:$A, "LDV", NewEmisData!$B:$B, $A321, NewEmisData!$C:$C, $H321, NewEmisData!$D:$D, BQ$2))</f>
        <v>0.91886504762322097</v>
      </c>
      <c r="BR321" s="335">
        <v>1.5622001678221484</v>
      </c>
      <c r="BS321" s="335">
        <f>$I321*IF($G321="Pickup", SUMIFS(NewEmisData!E:E, NewEmisData!$A:$A, "Pickup", NewEmisData!$B:$B, $A321, NewEmisData!$C:$C, $H321, NewEmisData!$D:$D, BS$2), SUMIFS(NewEmisData!E:E, NewEmisData!$A:$A, "LDV", NewEmisData!$B:$B, $A321, NewEmisData!$C:$C, $H321, NewEmisData!$D:$D, BS$2))</f>
        <v>0.64604041020523395</v>
      </c>
      <c r="BT321" s="335">
        <f>$I321*IF($G321="Pickup", SUMIFS(NewEmisData!F:F, NewEmisData!$A:$A, "Pickup", NewEmisData!$B:$B, $A321, NewEmisData!$C:$C, $H321, NewEmisData!$D:$D, BT$2), SUMIFS(NewEmisData!F:F, NewEmisData!$A:$A, "LDV", NewEmisData!$B:$B, $A321, NewEmisData!$C:$C, $H321, NewEmisData!$D:$D, BT$2))</f>
        <v>0.33711601886070303</v>
      </c>
      <c r="BU321" s="335">
        <f>$I321*IF($G321="Pickup", SUMIFS(NewEmisData!G:G, NewEmisData!$A:$A, "Pickup", NewEmisData!$B:$B, $A321, NewEmisData!$C:$C, $H321, NewEmisData!$D:$D, BU$2), SUMIFS(NewEmisData!G:G, NewEmisData!$A:$A, "LDV", NewEmisData!$B:$B, $A321, NewEmisData!$C:$C, $H321, NewEmisData!$D:$D, BU$2))</f>
        <v>0.24835485029207899</v>
      </c>
      <c r="BV321" s="335">
        <f>$I321*IF($G321="Pickup", SUMIFS(NewEmisData!H:H, NewEmisData!$A:$A, "Pickup", NewEmisData!$B:$B, $A321, NewEmisData!$C:$C, $H321, NewEmisData!$D:$D, BV$2), SUMIFS(NewEmisData!H:H, NewEmisData!$A:$A, "LDV", NewEmisData!$B:$B, $A321, NewEmisData!$C:$C, $H321, NewEmisData!$D:$D, BV$2))</f>
        <v>0.20063726173746699</v>
      </c>
      <c r="BW321" s="335">
        <f>$I321*IF($G321="Pickup", SUMIFS(NewEmisData!I:I, NewEmisData!$A:$A, "Pickup", NewEmisData!$B:$B, $A321, NewEmisData!$C:$C, $H321, NewEmisData!$D:$D, BW$2), SUMIFS(NewEmisData!I:I, NewEmisData!$A:$A, "LDV", NewEmisData!$B:$B, $A321, NewEmisData!$C:$C, $H321, NewEmisData!$D:$D, BW$2))</f>
        <v>0.148388069930526</v>
      </c>
      <c r="BX321" s="335">
        <f>$I321*IF($G321="Pickup", SUMIFS(NewEmisData!J:J, NewEmisData!$A:$A, "Pickup", NewEmisData!$B:$B, $A321, NewEmisData!$C:$C, $H321, NewEmisData!$D:$D, BX$2), SUMIFS(NewEmisData!J:J, NewEmisData!$A:$A, "LDV", NewEmisData!$B:$B, $A321, NewEmisData!$C:$C, $H321, NewEmisData!$D:$D, BX$2))</f>
        <v>0.12460657527841699</v>
      </c>
      <c r="BY321" s="335">
        <f>$I321*IF($G321="Pickup", SUMIFS(NewEmisData!K:K, NewEmisData!$A:$A, "Pickup", NewEmisData!$B:$B, $A321, NewEmisData!$C:$C, $H321, NewEmisData!$D:$D, BY$2), SUMIFS(NewEmisData!K:K, NewEmisData!$A:$A, "LDV", NewEmisData!$B:$B, $A321, NewEmisData!$C:$C, $H321, NewEmisData!$D:$D, BY$2))</f>
        <v>0.11177610097077099</v>
      </c>
      <c r="BZ321" s="335">
        <f>$I321*IF($G321="Pickup", SUMIFS(NewEmisData!L:L, NewEmisData!$A:$A, "Pickup", NewEmisData!$B:$B, $A321, NewEmisData!$C:$C, $H321, NewEmisData!$D:$D, BZ$2), SUMIFS(NewEmisData!L:L, NewEmisData!$A:$A, "LDV", NewEmisData!$B:$B, $A321, NewEmisData!$C:$C, $H321, NewEmisData!$D:$D, BZ$2))</f>
        <v>0.10678198489299399</v>
      </c>
      <c r="CA321" s="335">
        <f>$I321*IF($G321="Pickup", SUMIFS(NewEmisData!M:M, NewEmisData!$A:$A, "Pickup", NewEmisData!$B:$B, $A321, NewEmisData!$C:$C, $H321, NewEmisData!$D:$D, CA$2), SUMIFS(NewEmisData!M:M, NewEmisData!$A:$A, "LDV", NewEmisData!$B:$B, $A321, NewEmisData!$C:$C, $H321, NewEmisData!$D:$D, CA$2))</f>
        <v>0.102788686456563</v>
      </c>
      <c r="CB321" s="335">
        <v>0.11295846897695311</v>
      </c>
      <c r="CC321" s="335">
        <f>$I321*IF($G321="Pickup", SUMIFS(NewEmisData!E:E, NewEmisData!$A:$A, "Pickup", NewEmisData!$B:$B, $A321, NewEmisData!$C:$C, $H321, NewEmisData!$D:$D, CC$2), SUMIFS(NewEmisData!E:E, NewEmisData!$A:$A, "LDV", NewEmisData!$B:$B, $A321, NewEmisData!$C:$C, $H321, NewEmisData!$D:$D, CC$2))</f>
        <v>4.5186599160421101E-2</v>
      </c>
      <c r="CD321" s="335">
        <f>$I321*IF($G321="Pickup", SUMIFS(NewEmisData!F:F, NewEmisData!$A:$A, "Pickup", NewEmisData!$B:$B, $A321, NewEmisData!$C:$C, $H321, NewEmisData!$D:$D, CD$2), SUMIFS(NewEmisData!F:F, NewEmisData!$A:$A, "LDV", NewEmisData!$B:$B, $A321, NewEmisData!$C:$C, $H321, NewEmisData!$D:$D, CD$2))</f>
        <v>3.0321042660064499E-2</v>
      </c>
      <c r="CE321" s="335">
        <f>$I321*IF($G321="Pickup", SUMIFS(NewEmisData!G:G, NewEmisData!$A:$A, "Pickup", NewEmisData!$B:$B, $A321, NewEmisData!$C:$C, $H321, NewEmisData!$D:$D, CE$2), SUMIFS(NewEmisData!G:G, NewEmisData!$A:$A, "LDV", NewEmisData!$B:$B, $A321, NewEmisData!$C:$C, $H321, NewEmisData!$D:$D, CE$2))</f>
        <v>2.5916716030162101E-2</v>
      </c>
      <c r="CF321" s="335">
        <f>$I321*IF($G321="Pickup", SUMIFS(NewEmisData!H:H, NewEmisData!$A:$A, "Pickup", NewEmisData!$B:$B, $A321, NewEmisData!$C:$C, $H321, NewEmisData!$D:$D, CF$2), SUMIFS(NewEmisData!H:H, NewEmisData!$A:$A, "LDV", NewEmisData!$B:$B, $A321, NewEmisData!$C:$C, $H321, NewEmisData!$D:$D, CF$2))</f>
        <v>2.4735955589537201E-2</v>
      </c>
      <c r="CG321" s="335">
        <f>$I321*IF($G321="Pickup", SUMIFS(NewEmisData!I:I, NewEmisData!$A:$A, "Pickup", NewEmisData!$B:$B, $A321, NewEmisData!$C:$C, $H321, NewEmisData!$D:$D, CG$2), SUMIFS(NewEmisData!I:I, NewEmisData!$A:$A, "LDV", NewEmisData!$B:$B, $A321, NewEmisData!$C:$C, $H321, NewEmisData!$D:$D, CG$2))</f>
        <v>2.39507418397766E-2</v>
      </c>
      <c r="CH321" s="335">
        <f>$I321*IF($G321="Pickup", SUMIFS(NewEmisData!J:J, NewEmisData!$A:$A, "Pickup", NewEmisData!$B:$B, $A321, NewEmisData!$C:$C, $H321, NewEmisData!$D:$D, CH$2), SUMIFS(NewEmisData!J:J, NewEmisData!$A:$A, "LDV", NewEmisData!$B:$B, $A321, NewEmisData!$C:$C, $H321, NewEmisData!$D:$D, CH$2))</f>
        <v>2.33343295652753E-2</v>
      </c>
      <c r="CI321" s="335">
        <f>$I321*IF($G321="Pickup", SUMIFS(NewEmisData!K:K, NewEmisData!$A:$A, "Pickup", NewEmisData!$B:$B, $A321, NewEmisData!$C:$C, $H321, NewEmisData!$D:$D, CI$2), SUMIFS(NewEmisData!K:K, NewEmisData!$A:$A, "LDV", NewEmisData!$B:$B, $A321, NewEmisData!$C:$C, $H321, NewEmisData!$D:$D, CI$2))</f>
        <v>2.33323778682475E-2</v>
      </c>
      <c r="CJ321" s="335">
        <f>$I321*IF($G321="Pickup", SUMIFS(NewEmisData!L:L, NewEmisData!$A:$A, "Pickup", NewEmisData!$B:$B, $A321, NewEmisData!$C:$C, $H321, NewEmisData!$D:$D, CJ$2), SUMIFS(NewEmisData!L:L, NewEmisData!$A:$A, "LDV", NewEmisData!$B:$B, $A321, NewEmisData!$C:$C, $H321, NewEmisData!$D:$D, CJ$2))</f>
        <v>2.3331868508858E-2</v>
      </c>
      <c r="CK321" s="335">
        <f>$I321*IF($G321="Pickup", SUMIFS(NewEmisData!M:M, NewEmisData!$A:$A, "Pickup", NewEmisData!$B:$B, $A321, NewEmisData!$C:$C, $H321, NewEmisData!$D:$D, CK$2), SUMIFS(NewEmisData!M:M, NewEmisData!$A:$A, "LDV", NewEmisData!$B:$B, $A321, NewEmisData!$C:$C, $H321, NewEmisData!$D:$D, CK$2))</f>
        <v>2.3331333840255802E-2</v>
      </c>
      <c r="CL321" s="335">
        <v>2.0846549246249676E-2</v>
      </c>
      <c r="CM321" s="335">
        <f>$I321*IF($G321="Pickup", SUMIFS(NewEmisData!E:E, NewEmisData!$A:$A, "Pickup", NewEmisData!$B:$B, $A321, NewEmisData!$C:$C, $H321, NewEmisData!$D:$D, CM$2), SUMIFS(NewEmisData!E:E, NewEmisData!$A:$A, "LDV", NewEmisData!$B:$B, $A321, NewEmisData!$C:$C, $H321, NewEmisData!$D:$D, CM$2))</f>
        <v>1.8999640989844298E-2</v>
      </c>
      <c r="CN321" s="335">
        <f>$I321*IF($G321="Pickup", SUMIFS(NewEmisData!F:F, NewEmisData!$A:$A, "Pickup", NewEmisData!$B:$B, $A321, NewEmisData!$C:$C, $H321, NewEmisData!$D:$D, CN$2), SUMIFS(NewEmisData!F:F, NewEmisData!$A:$A, "LDV", NewEmisData!$B:$B, $A321, NewEmisData!$C:$C, $H321, NewEmisData!$D:$D, CN$2))</f>
        <v>1.12934038283153E-2</v>
      </c>
      <c r="CO321" s="335">
        <f>$I321*IF($G321="Pickup", SUMIFS(NewEmisData!G:G, NewEmisData!$A:$A, "Pickup", NewEmisData!$B:$B, $A321, NewEmisData!$C:$C, $H321, NewEmisData!$D:$D, CO$2), SUMIFS(NewEmisData!G:G, NewEmisData!$A:$A, "LDV", NewEmisData!$B:$B, $A321, NewEmisData!$C:$C, $H321, NewEmisData!$D:$D, CO$2))</f>
        <v>8.9155864809614994E-3</v>
      </c>
      <c r="CP321" s="335">
        <f>$I321*IF($G321="Pickup", SUMIFS(NewEmisData!H:H, NewEmisData!$A:$A, "Pickup", NewEmisData!$B:$B, $A321, NewEmisData!$C:$C, $H321, NewEmisData!$D:$D, CP$2), SUMIFS(NewEmisData!H:H, NewEmisData!$A:$A, "LDV", NewEmisData!$B:$B, $A321, NewEmisData!$C:$C, $H321, NewEmisData!$D:$D, CP$2))</f>
        <v>7.3372921922104104E-3</v>
      </c>
      <c r="CQ321" s="335">
        <f>$I321*IF($G321="Pickup", SUMIFS(NewEmisData!I:I, NewEmisData!$A:$A, "Pickup", NewEmisData!$B:$B, $A321, NewEmisData!$C:$C, $H321, NewEmisData!$D:$D, CQ$2), SUMIFS(NewEmisData!I:I, NewEmisData!$A:$A, "LDV", NewEmisData!$B:$B, $A321, NewEmisData!$C:$C, $H321, NewEmisData!$D:$D, CQ$2))</f>
        <v>6.5724995115123896E-3</v>
      </c>
      <c r="CR321" s="335">
        <f>$I321*IF($G321="Pickup", SUMIFS(NewEmisData!J:J, NewEmisData!$A:$A, "Pickup", NewEmisData!$B:$B, $A321, NewEmisData!$C:$C, $H321, NewEmisData!$D:$D, CR$2), SUMIFS(NewEmisData!J:J, NewEmisData!$A:$A, "LDV", NewEmisData!$B:$B, $A321, NewEmisData!$C:$C, $H321, NewEmisData!$D:$D, CR$2))</f>
        <v>6.2407197852133098E-3</v>
      </c>
      <c r="CS321" s="335">
        <f>$I321*IF($G321="Pickup", SUMIFS(NewEmisData!K:K, NewEmisData!$A:$A, "Pickup", NewEmisData!$B:$B, $A321, NewEmisData!$C:$C, $H321, NewEmisData!$D:$D, CS$2), SUMIFS(NewEmisData!K:K, NewEmisData!$A:$A, "LDV", NewEmisData!$B:$B, $A321, NewEmisData!$C:$C, $H321, NewEmisData!$D:$D, CS$2))</f>
        <v>6.20457620974787E-3</v>
      </c>
      <c r="CT321" s="335">
        <f>$I321*IF($G321="Pickup", SUMIFS(NewEmisData!L:L, NewEmisData!$A:$A, "Pickup", NewEmisData!$B:$B, $A321, NewEmisData!$C:$C, $H321, NewEmisData!$D:$D, CT$2), SUMIFS(NewEmisData!L:L, NewEmisData!$A:$A, "LDV", NewEmisData!$B:$B, $A321, NewEmisData!$C:$C, $H321, NewEmisData!$D:$D, CT$2))</f>
        <v>6.1456645266433898E-3</v>
      </c>
      <c r="CU321" s="335">
        <f>$I321*IF($G321="Pickup", SUMIFS(NewEmisData!M:M, NewEmisData!$A:$A, "Pickup", NewEmisData!$B:$B, $A321, NewEmisData!$C:$C, $H321, NewEmisData!$D:$D, CU$2), SUMIFS(NewEmisData!M:M, NewEmisData!$A:$A, "LDV", NewEmisData!$B:$B, $A321, NewEmisData!$C:$C, $H321, NewEmisData!$D:$D, CU$2))</f>
        <v>6.1452936234844303E-3</v>
      </c>
      <c r="CV321" s="335">
        <v>5.2030687941242611E-3</v>
      </c>
      <c r="CW321" s="335">
        <v>3.0448046675121709E-3</v>
      </c>
      <c r="CX321" s="335">
        <v>1.8865908720768221E-3</v>
      </c>
      <c r="CY321" s="335">
        <v>1.5570268485524494E-3</v>
      </c>
      <c r="CZ321" s="335">
        <v>1.2432183416122382E-3</v>
      </c>
      <c r="DA321" s="335">
        <v>9.252251866281976E-4</v>
      </c>
      <c r="DB321" s="335">
        <v>7.2309456596024934E-4</v>
      </c>
      <c r="DC321" s="335">
        <v>6.8940706870607876E-4</v>
      </c>
      <c r="DD321" s="335">
        <v>6.844148428615973E-4</v>
      </c>
      <c r="DE321" s="335">
        <v>6.8634617396886091E-4</v>
      </c>
      <c r="DF321" s="335">
        <v>6.8634617396886091E-4</v>
      </c>
      <c r="DG321" s="335">
        <f>$I321*IF($G321="Pickup", SUMIFS(NewEmisData!E:E, NewEmisData!$A:$A, "Pickup", NewEmisData!$B:$B, $A321, NewEmisData!$C:$C, $H321, NewEmisData!$D:$D, DG$2), SUMIFS(NewEmisData!E:E, NewEmisData!$A:$A, "LDV", NewEmisData!$B:$B, $A321, NewEmisData!$C:$C, $H321, NewEmisData!$D:$D, DG$2))</f>
        <v>0</v>
      </c>
      <c r="DH321" s="335">
        <f>$I321*IF($G321="Pickup", SUMIFS(NewEmisData!F:F, NewEmisData!$A:$A, "Pickup", NewEmisData!$B:$B, $A321, NewEmisData!$C:$C, $H321, NewEmisData!$D:$D, DH$2), SUMIFS(NewEmisData!F:F, NewEmisData!$A:$A, "LDV", NewEmisData!$B:$B, $A321, NewEmisData!$C:$C, $H321, NewEmisData!$D:$D, DH$2))</f>
        <v>0</v>
      </c>
      <c r="DI321" s="335">
        <f>$I321*IF($G321="Pickup", SUMIFS(NewEmisData!G:G, NewEmisData!$A:$A, "Pickup", NewEmisData!$B:$B, $A321, NewEmisData!$C:$C, $H321, NewEmisData!$D:$D, DI$2), SUMIFS(NewEmisData!G:G, NewEmisData!$A:$A, "LDV", NewEmisData!$B:$B, $A321, NewEmisData!$C:$C, $H321, NewEmisData!$D:$D, DI$2))</f>
        <v>0</v>
      </c>
      <c r="DJ321" s="335">
        <f>$I321*IF($G321="Pickup", SUMIFS(NewEmisData!H:H, NewEmisData!$A:$A, "Pickup", NewEmisData!$B:$B, $A321, NewEmisData!$C:$C, $H321, NewEmisData!$D:$D, DJ$2), SUMIFS(NewEmisData!H:H, NewEmisData!$A:$A, "LDV", NewEmisData!$B:$B, $A321, NewEmisData!$C:$C, $H321, NewEmisData!$D:$D, DJ$2))</f>
        <v>0</v>
      </c>
      <c r="DK321" s="335">
        <f>$I321*IF($G321="Pickup", SUMIFS(NewEmisData!I:I, NewEmisData!$A:$A, "Pickup", NewEmisData!$B:$B, $A321, NewEmisData!$C:$C, $H321, NewEmisData!$D:$D, DK$2), SUMIFS(NewEmisData!I:I, NewEmisData!$A:$A, "LDV", NewEmisData!$B:$B, $A321, NewEmisData!$C:$C, $H321, NewEmisData!$D:$D, DK$2))</f>
        <v>0</v>
      </c>
      <c r="DL321" s="335">
        <f>$I321*IF($G321="Pickup", SUMIFS(NewEmisData!J:J, NewEmisData!$A:$A, "Pickup", NewEmisData!$B:$B, $A321, NewEmisData!$C:$C, $H321, NewEmisData!$D:$D, DL$2), SUMIFS(NewEmisData!J:J, NewEmisData!$A:$A, "LDV", NewEmisData!$B:$B, $A321, NewEmisData!$C:$C, $H321, NewEmisData!$D:$D, DL$2))</f>
        <v>0</v>
      </c>
      <c r="DM321" s="335">
        <f>$I321*IF($G321="Pickup", SUMIFS(NewEmisData!K:K, NewEmisData!$A:$A, "Pickup", NewEmisData!$B:$B, $A321, NewEmisData!$C:$C, $H321, NewEmisData!$D:$D, DM$2), SUMIFS(NewEmisData!K:K, NewEmisData!$A:$A, "LDV", NewEmisData!$B:$B, $A321, NewEmisData!$C:$C, $H321, NewEmisData!$D:$D, DM$2))</f>
        <v>0</v>
      </c>
      <c r="DN321" s="335">
        <f>$I321*IF($G321="Pickup", SUMIFS(NewEmisData!L:L, NewEmisData!$A:$A, "Pickup", NewEmisData!$B:$B, $A321, NewEmisData!$C:$C, $H321, NewEmisData!$D:$D, DN$2), SUMIFS(NewEmisData!L:L, NewEmisData!$A:$A, "LDV", NewEmisData!$B:$B, $A321, NewEmisData!$C:$C, $H321, NewEmisData!$D:$D, DN$2))</f>
        <v>0</v>
      </c>
      <c r="DO321" s="335">
        <f>$I321*IF($G321="Pickup", SUMIFS(NewEmisData!M:M, NewEmisData!$A:$A, "Pickup", NewEmisData!$B:$B, $A321, NewEmisData!$C:$C, $H321, NewEmisData!$D:$D, DO$2), SUMIFS(NewEmisData!M:M, NewEmisData!$A:$A, "LDV", NewEmisData!$B:$B, $A321, NewEmisData!$C:$C, $H321, NewEmisData!$D:$D, DO$2))</f>
        <v>0</v>
      </c>
      <c r="DP321" s="335">
        <v>1.3868757746550878E-3</v>
      </c>
      <c r="DQ321" s="335">
        <f>$I321*IF($G321="Pickup", SUMIFS(NewEmisData!E:E, NewEmisData!$A:$A, "Pickup", NewEmisData!$B:$B, $A321, NewEmisData!$C:$C, $H321, NewEmisData!$D:$D, DQ$2), SUMIFS(NewEmisData!E:E, NewEmisData!$A:$A, "LDV", NewEmisData!$B:$B, $A321, NewEmisData!$C:$C, $H321, NewEmisData!$D:$D, DQ$2))</f>
        <v>1.28100272800791E-2</v>
      </c>
      <c r="DR321" s="335">
        <f>$I321*IF($G321="Pickup", SUMIFS(NewEmisData!F:F, NewEmisData!$A:$A, "Pickup", NewEmisData!$B:$B, $A321, NewEmisData!$C:$C, $H321, NewEmisData!$D:$D, DR$2), SUMIFS(NewEmisData!F:F, NewEmisData!$A:$A, "LDV", NewEmisData!$B:$B, $A321, NewEmisData!$C:$C, $H321, NewEmisData!$D:$D, DR$2))</f>
        <v>6.9424260700293398E-3</v>
      </c>
      <c r="DS321" s="335">
        <f>$I321*IF($G321="Pickup", SUMIFS(NewEmisData!G:G, NewEmisData!$A:$A, "Pickup", NewEmisData!$B:$B, $A321, NewEmisData!$C:$C, $H321, NewEmisData!$D:$D, DS$2), SUMIFS(NewEmisData!G:G, NewEmisData!$A:$A, "LDV", NewEmisData!$B:$B, $A321, NewEmisData!$C:$C, $H321, NewEmisData!$D:$D, DS$2))</f>
        <v>5.5718062948972597E-3</v>
      </c>
      <c r="DT321" s="335">
        <f>$I321*IF($G321="Pickup", SUMIFS(NewEmisData!H:H, NewEmisData!$A:$A, "Pickup", NewEmisData!$B:$B, $A321, NewEmisData!$C:$C, $H321, NewEmisData!$D:$D, DT$2), SUMIFS(NewEmisData!H:H, NewEmisData!$A:$A, "LDV", NewEmisData!$B:$B, $A321, NewEmisData!$C:$C, $H321, NewEmisData!$D:$D, DT$2))</f>
        <v>4.2603417623007303E-3</v>
      </c>
      <c r="DU321" s="335">
        <f>$I321*IF($G321="Pickup", SUMIFS(NewEmisData!I:I, NewEmisData!$A:$A, "Pickup", NewEmisData!$B:$B, $A321, NewEmisData!$C:$C, $H321, NewEmisData!$D:$D, DU$2), SUMIFS(NewEmisData!I:I, NewEmisData!$A:$A, "LDV", NewEmisData!$B:$B, $A321, NewEmisData!$C:$C, $H321, NewEmisData!$D:$D, DU$2))</f>
        <v>3.31959498333436E-3</v>
      </c>
      <c r="DV321" s="335">
        <f>$I321*IF($G321="Pickup", SUMIFS(NewEmisData!J:J, NewEmisData!$A:$A, "Pickup", NewEmisData!$B:$B, $A321, NewEmisData!$C:$C, $H321, NewEmisData!$D:$D, DV$2), SUMIFS(NewEmisData!J:J, NewEmisData!$A:$A, "LDV", NewEmisData!$B:$B, $A321, NewEmisData!$C:$C, $H321, NewEmisData!$D:$D, DV$2))</f>
        <v>2.8901416801040899E-3</v>
      </c>
      <c r="DW321" s="335">
        <f>$I321*IF($G321="Pickup", SUMIFS(NewEmisData!K:K, NewEmisData!$A:$A, "Pickup", NewEmisData!$B:$B, $A321, NewEmisData!$C:$C, $H321, NewEmisData!$D:$D, DW$2), SUMIFS(NewEmisData!K:K, NewEmisData!$A:$A, "LDV", NewEmisData!$B:$B, $A321, NewEmisData!$C:$C, $H321, NewEmisData!$D:$D, DW$2))</f>
        <v>2.6480526244027302E-3</v>
      </c>
      <c r="DX321" s="335">
        <f>$I321*IF($G321="Pickup", SUMIFS(NewEmisData!L:L, NewEmisData!$A:$A, "Pickup", NewEmisData!$B:$B, $A321, NewEmisData!$C:$C, $H321, NewEmisData!$D:$D, DX$2), SUMIFS(NewEmisData!L:L, NewEmisData!$A:$A, "LDV", NewEmisData!$B:$B, $A321, NewEmisData!$C:$C, $H321, NewEmisData!$D:$D, DX$2))</f>
        <v>2.5707167297103401E-3</v>
      </c>
      <c r="DY321" s="335">
        <f>$I321*IF($G321="Pickup", SUMIFS(NewEmisData!M:M, NewEmisData!$A:$A, "Pickup", NewEmisData!$B:$B, $A321, NewEmisData!$C:$C, $H321, NewEmisData!$D:$D, DY$2), SUMIFS(NewEmisData!M:M, NewEmisData!$A:$A, "LDV", NewEmisData!$B:$B, $A321, NewEmisData!$C:$C, $H321, NewEmisData!$D:$D, DY$2))</f>
        <v>2.5319062605993902E-3</v>
      </c>
      <c r="DZ321" s="335">
        <v>4.3350573081854527E-3</v>
      </c>
      <c r="EA321" s="335">
        <f t="shared" si="542"/>
        <v>437.85746964693402</v>
      </c>
      <c r="EB321" s="335">
        <f t="shared" si="543"/>
        <v>424.609883045034</v>
      </c>
      <c r="EC321" s="335">
        <f t="shared" si="544"/>
        <v>389.26792072260798</v>
      </c>
      <c r="ED321" s="335">
        <f t="shared" si="545"/>
        <v>331.09003080375697</v>
      </c>
      <c r="EE321" s="335">
        <f t="shared" si="546"/>
        <v>286.46929869872997</v>
      </c>
      <c r="EF321" s="335">
        <f t="shared" si="547"/>
        <v>261.33080310252802</v>
      </c>
      <c r="EG321" s="335">
        <f t="shared" si="548"/>
        <v>250.12665030232699</v>
      </c>
      <c r="EH321" s="335">
        <f t="shared" si="549"/>
        <v>246.146486551527</v>
      </c>
      <c r="EI321" s="335">
        <f t="shared" si="550"/>
        <v>244.677818234341</v>
      </c>
      <c r="EJ321" s="335">
        <f t="shared" si="551"/>
        <v>0.20692409258864139</v>
      </c>
      <c r="EK321" s="335">
        <f t="shared" si="552"/>
        <v>0.78000130642291299</v>
      </c>
      <c r="EL321" s="335">
        <f t="shared" si="553"/>
        <v>0.323605278282381</v>
      </c>
      <c r="EM321" s="335">
        <f t="shared" si="554"/>
        <v>0.19152446532377701</v>
      </c>
      <c r="EN321" s="335">
        <f t="shared" si="555"/>
        <v>0.12537127832280801</v>
      </c>
      <c r="EO321" s="335">
        <f t="shared" si="556"/>
        <v>7.6671766649271E-2</v>
      </c>
      <c r="EP321" s="335">
        <f t="shared" si="557"/>
        <v>5.7019026656941203E-2</v>
      </c>
      <c r="EQ321" s="335">
        <f t="shared" si="558"/>
        <v>4.8823281713844202E-2</v>
      </c>
      <c r="ER321" s="335">
        <f t="shared" si="559"/>
        <v>4.6542407484685501E-2</v>
      </c>
      <c r="ES321" s="335">
        <f t="shared" si="560"/>
        <v>4.5415311435121702E-2</v>
      </c>
      <c r="ET321" s="335">
        <f t="shared" si="561"/>
        <v>5.5587065527563068E-2</v>
      </c>
      <c r="EU321" s="335">
        <f t="shared" si="562"/>
        <v>7.5764719154140002E-3</v>
      </c>
      <c r="EV321" s="335">
        <f t="shared" si="563"/>
        <v>7.3472400077695399E-3</v>
      </c>
      <c r="EW321" s="335">
        <f t="shared" si="564"/>
        <v>5.5842494055705696E-3</v>
      </c>
      <c r="EX321" s="335">
        <f t="shared" si="565"/>
        <v>4.7496587466809804E-3</v>
      </c>
      <c r="EY321" s="335">
        <f t="shared" si="566"/>
        <v>4.1095518958717504E-3</v>
      </c>
      <c r="EZ321" s="335">
        <f t="shared" si="567"/>
        <v>3.7489264773323799E-3</v>
      </c>
      <c r="FA321" s="335">
        <f t="shared" si="568"/>
        <v>3.5881959766524201E-3</v>
      </c>
      <c r="FB321" s="335">
        <f t="shared" si="569"/>
        <v>3.5311006464952199E-3</v>
      </c>
      <c r="FC321" s="335">
        <f t="shared" si="570"/>
        <v>3.5100309709840301E-3</v>
      </c>
      <c r="FD321" s="335">
        <f t="shared" si="571"/>
        <v>1.3041984458904573E-3</v>
      </c>
      <c r="FE321" s="335">
        <f t="shared" si="572"/>
        <v>6.7831755328566196E-2</v>
      </c>
      <c r="FF321" s="335">
        <f t="shared" si="573"/>
        <v>6.3250667156757298E-2</v>
      </c>
      <c r="FG321" s="335">
        <f t="shared" si="574"/>
        <v>6.2628417187727006E-2</v>
      </c>
      <c r="FH321" s="335">
        <f t="shared" si="575"/>
        <v>6.1216981125607202E-2</v>
      </c>
      <c r="FI321" s="335">
        <f t="shared" si="576"/>
        <v>5.9842025439809501E-2</v>
      </c>
      <c r="FJ321" s="335">
        <f t="shared" si="577"/>
        <v>5.8761885691048198E-2</v>
      </c>
      <c r="FK321" s="335">
        <f t="shared" si="578"/>
        <v>5.8072078083983E-2</v>
      </c>
      <c r="FL321" s="335">
        <f t="shared" si="579"/>
        <v>5.7726484266030297E-2</v>
      </c>
      <c r="FM321" s="335">
        <f t="shared" si="580"/>
        <v>5.7530226905323702E-2</v>
      </c>
      <c r="FN321" s="335">
        <f t="shared" si="581"/>
        <v>3.2948538923667892E-2</v>
      </c>
      <c r="FO321" s="335">
        <f t="shared" si="582"/>
        <v>1.8324822567621701E-2</v>
      </c>
      <c r="FP321" s="335">
        <f t="shared" si="583"/>
        <v>1.4272294035055699E-2</v>
      </c>
      <c r="FQ321" s="335">
        <f t="shared" si="584"/>
        <v>1.3165752481838801E-2</v>
      </c>
      <c r="FR321" s="335">
        <f t="shared" si="585"/>
        <v>1.1917194849656599E-2</v>
      </c>
      <c r="FS321" s="335">
        <f t="shared" si="586"/>
        <v>1.0700861948252101E-2</v>
      </c>
      <c r="FT321" s="335">
        <f t="shared" si="587"/>
        <v>9.7453521893521699E-3</v>
      </c>
      <c r="FU321" s="335">
        <f t="shared" si="588"/>
        <v>9.1351470976244707E-3</v>
      </c>
      <c r="FV321" s="335">
        <f t="shared" si="589"/>
        <v>8.8293874131557606E-3</v>
      </c>
      <c r="FW321" s="335">
        <f t="shared" si="590"/>
        <v>8.6558174466142106E-3</v>
      </c>
      <c r="FX321" s="335">
        <f t="shared" si="591"/>
        <v>6.6026126062260432E-3</v>
      </c>
    </row>
    <row r="322" spans="1:180" x14ac:dyDescent="0.2">
      <c r="A322" s="305" t="str">
        <f>_xlfn.CONCAT(IF(LEFT(TRIM(A321),1)="*", "*R", "R"), 1+RIGHT(TRIM(A321),1))</f>
        <v>R4</v>
      </c>
      <c r="B322" s="305" t="str">
        <f t="shared" si="618"/>
        <v>TLFLPGX11</v>
      </c>
      <c r="C322" s="305" t="str">
        <f t="shared" si="619"/>
        <v>TL.LPGX.F.LPGX.2011</v>
      </c>
      <c r="D322" s="301" t="str">
        <f t="shared" si="620"/>
        <v>bn-vmt, bn-vmt/a</v>
      </c>
      <c r="E322" s="301" t="str">
        <f t="shared" si="621"/>
        <v>TRNLPGX</v>
      </c>
      <c r="F322" s="301" t="str">
        <f t="shared" si="622"/>
        <v>TL</v>
      </c>
      <c r="G322" s="315" t="s">
        <v>818</v>
      </c>
      <c r="H322" s="315" t="s">
        <v>814</v>
      </c>
      <c r="I322" s="315">
        <v>1</v>
      </c>
      <c r="J322" s="315" t="str">
        <f t="shared" si="592"/>
        <v>Full size car-GSL</v>
      </c>
      <c r="K322" s="335">
        <f>$I322*IF($G322="Pickup", SUMIFS(NewEmisData!E:E, NewEmisData!$A:$A, "Pickup", NewEmisData!$B:$B, $A322, NewEmisData!$C:$C, $H322, NewEmisData!$D:$D, K$2), SUMIFS(NewEmisData!E:E, NewEmisData!$A:$A, "LDV", NewEmisData!$B:$B, $A322, NewEmisData!$C:$C, $H322, NewEmisData!$D:$D, K$2))</f>
        <v>605.35194063093002</v>
      </c>
      <c r="L322" s="335">
        <f>$I322*IF($G322="Pickup", SUMIFS(NewEmisData!F:F, NewEmisData!$A:$A, "Pickup", NewEmisData!$B:$B, $A322, NewEmisData!$C:$C, $H322, NewEmisData!$D:$D, L$2), SUMIFS(NewEmisData!F:F, NewEmisData!$A:$A, "LDV", NewEmisData!$B:$B, $A322, NewEmisData!$C:$C, $H322, NewEmisData!$D:$D, L$2))</f>
        <v>575.43677827742204</v>
      </c>
      <c r="M322" s="335">
        <f>$I322*IF($G322="Pickup", SUMIFS(NewEmisData!G:G, NewEmisData!$A:$A, "Pickup", NewEmisData!$B:$B, $A322, NewEmisData!$C:$C, $H322, NewEmisData!$D:$D, M$2), SUMIFS(NewEmisData!G:G, NewEmisData!$A:$A, "LDV", NewEmisData!$B:$B, $A322, NewEmisData!$C:$C, $H322, NewEmisData!$D:$D, M$2))</f>
        <v>447.50306541281799</v>
      </c>
      <c r="N322" s="335">
        <f>$I322*IF($G322="Pickup", SUMIFS(NewEmisData!H:H, NewEmisData!$A:$A, "Pickup", NewEmisData!$B:$B, $A322, NewEmisData!$C:$C, $H322, NewEmisData!$D:$D, N$2), SUMIFS(NewEmisData!H:H, NewEmisData!$A:$A, "LDV", NewEmisData!$B:$B, $A322, NewEmisData!$C:$C, $H322, NewEmisData!$D:$D, N$2))</f>
        <v>380.32748601406797</v>
      </c>
      <c r="O322" s="335">
        <f>$I322*IF($G322="Pickup", SUMIFS(NewEmisData!I:I, NewEmisData!$A:$A, "Pickup", NewEmisData!$B:$B, $A322, NewEmisData!$C:$C, $H322, NewEmisData!$D:$D, O$2), SUMIFS(NewEmisData!I:I, NewEmisData!$A:$A, "LDV", NewEmisData!$B:$B, $A322, NewEmisData!$C:$C, $H322, NewEmisData!$D:$D, O$2))</f>
        <v>328.8508655947</v>
      </c>
      <c r="P322" s="335">
        <f>$I322*IF($G322="Pickup", SUMIFS(NewEmisData!J:J, NewEmisData!$A:$A, "Pickup", NewEmisData!$B:$B, $A322, NewEmisData!$C:$C, $H322, NewEmisData!$D:$D, P$2), SUMIFS(NewEmisData!J:J, NewEmisData!$A:$A, "LDV", NewEmisData!$B:$B, $A322, NewEmisData!$C:$C, $H322, NewEmisData!$D:$D, P$2))</f>
        <v>299.87343037562698</v>
      </c>
      <c r="Q322" s="335">
        <f>$I322*IF($G322="Pickup", SUMIFS(NewEmisData!K:K, NewEmisData!$A:$A, "Pickup", NewEmisData!$B:$B, $A322, NewEmisData!$C:$C, $H322, NewEmisData!$D:$D, Q$2), SUMIFS(NewEmisData!K:K, NewEmisData!$A:$A, "LDV", NewEmisData!$B:$B, $A322, NewEmisData!$C:$C, $H322, NewEmisData!$D:$D, Q$2))</f>
        <v>286.96645721008798</v>
      </c>
      <c r="R322" s="335">
        <f>$I322*IF($G322="Pickup", SUMIFS(NewEmisData!L:L, NewEmisData!$A:$A, "Pickup", NewEmisData!$B:$B, $A322, NewEmisData!$C:$C, $H322, NewEmisData!$D:$D, R$2), SUMIFS(NewEmisData!L:L, NewEmisData!$A:$A, "LDV", NewEmisData!$B:$B, $A322, NewEmisData!$C:$C, $H322, NewEmisData!$D:$D, R$2))</f>
        <v>282.38592098475101</v>
      </c>
      <c r="S322" s="335">
        <f>$I322*IF($G322="Pickup", SUMIFS(NewEmisData!M:M, NewEmisData!$A:$A, "Pickup", NewEmisData!$B:$B, $A322, NewEmisData!$C:$C, $H322, NewEmisData!$D:$D, S$2), SUMIFS(NewEmisData!M:M, NewEmisData!$A:$A, "LDV", NewEmisData!$B:$B, $A322, NewEmisData!$C:$C, $H322, NewEmisData!$D:$D, S$2))</f>
        <v>280.69816184937503</v>
      </c>
      <c r="T322" s="335">
        <v>0.20692409258864139</v>
      </c>
      <c r="U322" s="335">
        <f>$I322*IF($G322="Pickup", SUMIFS(NewEmisData!E:E, NewEmisData!$A:$A, "Pickup", NewEmisData!$B:$B, $A322, NewEmisData!$C:$C, $H322, NewEmisData!$D:$D, U$2), SUMIFS(NewEmisData!E:E, NewEmisData!$A:$A, "LDV", NewEmisData!$B:$B, $A322, NewEmisData!$C:$C, $H322, NewEmisData!$D:$D, U$2))</f>
        <v>0.73999493628111201</v>
      </c>
      <c r="V322" s="335">
        <f>$I322*IF($G322="Pickup", SUMIFS(NewEmisData!F:F, NewEmisData!$A:$A, "Pickup", NewEmisData!$B:$B, $A322, NewEmisData!$C:$C, $H322, NewEmisData!$D:$D, V$2), SUMIFS(NewEmisData!F:F, NewEmisData!$A:$A, "LDV", NewEmisData!$B:$B, $A322, NewEmisData!$C:$C, $H322, NewEmisData!$D:$D, V$2))</f>
        <v>0.35335240075773999</v>
      </c>
      <c r="W322" s="335">
        <f>$I322*IF($G322="Pickup", SUMIFS(NewEmisData!G:G, NewEmisData!$A:$A, "Pickup", NewEmisData!$B:$B, $A322, NewEmisData!$C:$C, $H322, NewEmisData!$D:$D, W$2), SUMIFS(NewEmisData!G:G, NewEmisData!$A:$A, "LDV", NewEmisData!$B:$B, $A322, NewEmisData!$C:$C, $H322, NewEmisData!$D:$D, W$2))</f>
        <v>0.18897755292818599</v>
      </c>
      <c r="X322" s="335">
        <f>$I322*IF($G322="Pickup", SUMIFS(NewEmisData!H:H, NewEmisData!$A:$A, "Pickup", NewEmisData!$B:$B, $A322, NewEmisData!$C:$C, $H322, NewEmisData!$D:$D, X$2), SUMIFS(NewEmisData!H:H, NewEmisData!$A:$A, "LDV", NewEmisData!$B:$B, $A322, NewEmisData!$C:$C, $H322, NewEmisData!$D:$D, X$2))</f>
        <v>0.12218817840455801</v>
      </c>
      <c r="Y322" s="335">
        <f>$I322*IF($G322="Pickup", SUMIFS(NewEmisData!I:I, NewEmisData!$A:$A, "Pickup", NewEmisData!$B:$B, $A322, NewEmisData!$C:$C, $H322, NewEmisData!$D:$D, Y$2), SUMIFS(NewEmisData!I:I, NewEmisData!$A:$A, "LDV", NewEmisData!$B:$B, $A322, NewEmisData!$C:$C, $H322, NewEmisData!$D:$D, Y$2))</f>
        <v>7.3060825114572805E-2</v>
      </c>
      <c r="Z322" s="335">
        <f>$I322*IF($G322="Pickup", SUMIFS(NewEmisData!J:J, NewEmisData!$A:$A, "Pickup", NewEmisData!$B:$B, $A322, NewEmisData!$C:$C, $H322, NewEmisData!$D:$D, Z$2), SUMIFS(NewEmisData!J:J, NewEmisData!$A:$A, "LDV", NewEmisData!$B:$B, $A322, NewEmisData!$C:$C, $H322, NewEmisData!$D:$D, Z$2))</f>
        <v>5.3764321341730301E-2</v>
      </c>
      <c r="AA322" s="335">
        <f>$I322*IF($G322="Pickup", SUMIFS(NewEmisData!K:K, NewEmisData!$A:$A, "Pickup", NewEmisData!$B:$B, $A322, NewEmisData!$C:$C, $H322, NewEmisData!$D:$D, AA$2), SUMIFS(NewEmisData!K:K, NewEmisData!$A:$A, "LDV", NewEmisData!$B:$B, $A322, NewEmisData!$C:$C, $H322, NewEmisData!$D:$D, AA$2))</f>
        <v>4.5765873698397498E-2</v>
      </c>
      <c r="AB322" s="335">
        <f>$I322*IF($G322="Pickup", SUMIFS(NewEmisData!L:L, NewEmisData!$A:$A, "Pickup", NewEmisData!$B:$B, $A322, NewEmisData!$C:$C, $H322, NewEmisData!$D:$D, AB$2), SUMIFS(NewEmisData!L:L, NewEmisData!$A:$A, "LDV", NewEmisData!$B:$B, $A322, NewEmisData!$C:$C, $H322, NewEmisData!$D:$D, AB$2))</f>
        <v>4.3548109073897001E-2</v>
      </c>
      <c r="AC322" s="335">
        <f>$I322*IF($G322="Pickup", SUMIFS(NewEmisData!M:M, NewEmisData!$A:$A, "Pickup", NewEmisData!$B:$B, $A322, NewEmisData!$C:$C, $H322, NewEmisData!$D:$D, AC$2), SUMIFS(NewEmisData!M:M, NewEmisData!$A:$A, "LDV", NewEmisData!$B:$B, $A322, NewEmisData!$C:$C, $H322, NewEmisData!$D:$D, AC$2))</f>
        <v>4.24609775043936E-2</v>
      </c>
      <c r="AD322" s="335">
        <v>5.5587065527563068E-2</v>
      </c>
      <c r="AE322" s="335">
        <f>$I322*IF($G322="Pickup", SUMIFS(NewEmisData!E:E, NewEmisData!$A:$A, "Pickup", NewEmisData!$B:$B, $A322, NewEmisData!$C:$C, $H322, NewEmisData!$D:$D, AE$2), SUMIFS(NewEmisData!E:E, NewEmisData!$A:$A, "LDV", NewEmisData!$B:$B, $A322, NewEmisData!$C:$C, $H322, NewEmisData!$D:$D, AE$2))</f>
        <v>1.04747160569124E-2</v>
      </c>
      <c r="AF322" s="335">
        <f>$I322*IF($G322="Pickup", SUMIFS(NewEmisData!F:F, NewEmisData!$A:$A, "Pickup", NewEmisData!$B:$B, $A322, NewEmisData!$C:$C, $H322, NewEmisData!$D:$D, AF$2), SUMIFS(NewEmisData!F:F, NewEmisData!$A:$A, "LDV", NewEmisData!$B:$B, $A322, NewEmisData!$C:$C, $H322, NewEmisData!$D:$D, AF$2))</f>
        <v>9.9570764799691708E-3</v>
      </c>
      <c r="AG322" s="335">
        <f>$I322*IF($G322="Pickup", SUMIFS(NewEmisData!G:G, NewEmisData!$A:$A, "Pickup", NewEmisData!$B:$B, $A322, NewEmisData!$C:$C, $H322, NewEmisData!$D:$D, AG$2), SUMIFS(NewEmisData!G:G, NewEmisData!$A:$A, "LDV", NewEmisData!$B:$B, $A322, NewEmisData!$C:$C, $H322, NewEmisData!$D:$D, AG$2))</f>
        <v>6.4196648888919499E-3</v>
      </c>
      <c r="AH322" s="335">
        <f>$I322*IF($G322="Pickup", SUMIFS(NewEmisData!H:H, NewEmisData!$A:$A, "Pickup", NewEmisData!$B:$B, $A322, NewEmisData!$C:$C, $H322, NewEmisData!$D:$D, AH$2), SUMIFS(NewEmisData!H:H, NewEmisData!$A:$A, "LDV", NewEmisData!$B:$B, $A322, NewEmisData!$C:$C, $H322, NewEmisData!$D:$D, AH$2))</f>
        <v>5.45599526494426E-3</v>
      </c>
      <c r="AI322" s="335">
        <f>$I322*IF($G322="Pickup", SUMIFS(NewEmisData!I:I, NewEmisData!$A:$A, "Pickup", NewEmisData!$B:$B, $A322, NewEmisData!$C:$C, $H322, NewEmisData!$D:$D, AI$2), SUMIFS(NewEmisData!I:I, NewEmisData!$A:$A, "LDV", NewEmisData!$B:$B, $A322, NewEmisData!$C:$C, $H322, NewEmisData!$D:$D, AI$2))</f>
        <v>4.7175365225731996E-3</v>
      </c>
      <c r="AJ322" s="335">
        <f>$I322*IF($G322="Pickup", SUMIFS(NewEmisData!J:J, NewEmisData!$A:$A, "Pickup", NewEmisData!$B:$B, $A322, NewEmisData!$C:$C, $H322, NewEmisData!$D:$D, AJ$2), SUMIFS(NewEmisData!J:J, NewEmisData!$A:$A, "LDV", NewEmisData!$B:$B, $A322, NewEmisData!$C:$C, $H322, NewEmisData!$D:$D, AJ$2))</f>
        <v>4.3018391726363297E-3</v>
      </c>
      <c r="AK322" s="335">
        <f>$I322*IF($G322="Pickup", SUMIFS(NewEmisData!K:K, NewEmisData!$A:$A, "Pickup", NewEmisData!$B:$B, $A322, NewEmisData!$C:$C, $H322, NewEmisData!$D:$D, AK$2), SUMIFS(NewEmisData!K:K, NewEmisData!$A:$A, "LDV", NewEmisData!$B:$B, $A322, NewEmisData!$C:$C, $H322, NewEmisData!$D:$D, AK$2))</f>
        <v>4.1166816404986702E-3</v>
      </c>
      <c r="AL322" s="335">
        <f>$I322*IF($G322="Pickup", SUMIFS(NewEmisData!L:L, NewEmisData!$A:$A, "Pickup", NewEmisData!$B:$B, $A322, NewEmisData!$C:$C, $H322, NewEmisData!$D:$D, AL$2), SUMIFS(NewEmisData!L:L, NewEmisData!$A:$A, "LDV", NewEmisData!$B:$B, $A322, NewEmisData!$C:$C, $H322, NewEmisData!$D:$D, AL$2))</f>
        <v>4.0509726462172697E-3</v>
      </c>
      <c r="AM322" s="335">
        <f>$I322*IF($G322="Pickup", SUMIFS(NewEmisData!M:M, NewEmisData!$A:$A, "Pickup", NewEmisData!$B:$B, $A322, NewEmisData!$C:$C, $H322, NewEmisData!$D:$D, AM$2), SUMIFS(NewEmisData!M:M, NewEmisData!$A:$A, "LDV", NewEmisData!$B:$B, $A322, NewEmisData!$C:$C, $H322, NewEmisData!$D:$D, AM$2))</f>
        <v>4.0267596573162799E-3</v>
      </c>
      <c r="AN322" s="335">
        <v>1.3041984458904573E-3</v>
      </c>
      <c r="AO322" s="335">
        <f>$I322*IF($G322="Pickup", SUMIFS(NewEmisData!E:E, NewEmisData!$A:$A, "Pickup", NewEmisData!$B:$B, $A322, NewEmisData!$C:$C, $H322, NewEmisData!$D:$D, AO$2), SUMIFS(NewEmisData!E:E, NewEmisData!$A:$A, "LDV", NewEmisData!$B:$B, $A322, NewEmisData!$C:$C, $H322, NewEmisData!$D:$D, AO$2))</f>
        <v>0.112529836649977</v>
      </c>
      <c r="AP322" s="335">
        <f>$I322*IF($G322="Pickup", SUMIFS(NewEmisData!F:F, NewEmisData!$A:$A, "Pickup", NewEmisData!$B:$B, $A322, NewEmisData!$C:$C, $H322, NewEmisData!$D:$D, AP$2), SUMIFS(NewEmisData!F:F, NewEmisData!$A:$A, "LDV", NewEmisData!$B:$B, $A322, NewEmisData!$C:$C, $H322, NewEmisData!$D:$D, AP$2))</f>
        <v>0.103764807432247</v>
      </c>
      <c r="AQ322" s="335">
        <f>$I322*IF($G322="Pickup", SUMIFS(NewEmisData!G:G, NewEmisData!$A:$A, "Pickup", NewEmisData!$B:$B, $A322, NewEmisData!$C:$C, $H322, NewEmisData!$D:$D, AQ$2), SUMIFS(NewEmisData!G:G, NewEmisData!$A:$A, "LDV", NewEmisData!$B:$B, $A322, NewEmisData!$C:$C, $H322, NewEmisData!$D:$D, AQ$2))</f>
        <v>8.1904009889209095E-2</v>
      </c>
      <c r="AR322" s="335">
        <f>$I322*IF($G322="Pickup", SUMIFS(NewEmisData!H:H, NewEmisData!$A:$A, "Pickup", NewEmisData!$B:$B, $A322, NewEmisData!$C:$C, $H322, NewEmisData!$D:$D, AR$2), SUMIFS(NewEmisData!H:H, NewEmisData!$A:$A, "LDV", NewEmisData!$B:$B, $A322, NewEmisData!$C:$C, $H322, NewEmisData!$D:$D, AR$2))</f>
        <v>8.0372811122020202E-2</v>
      </c>
      <c r="AS322" s="335">
        <f>$I322*IF($G322="Pickup", SUMIFS(NewEmisData!I:I, NewEmisData!$A:$A, "Pickup", NewEmisData!$B:$B, $A322, NewEmisData!$C:$C, $H322, NewEmisData!$D:$D, AS$2), SUMIFS(NewEmisData!I:I, NewEmisData!$A:$A, "LDV", NewEmisData!$B:$B, $A322, NewEmisData!$C:$C, $H322, NewEmisData!$D:$D, AS$2))</f>
        <v>7.8826850839141593E-2</v>
      </c>
      <c r="AT322" s="335">
        <f>$I322*IF($G322="Pickup", SUMIFS(NewEmisData!J:J, NewEmisData!$A:$A, "Pickup", NewEmisData!$B:$B, $A322, NewEmisData!$C:$C, $H322, NewEmisData!$D:$D, AT$2), SUMIFS(NewEmisData!J:J, NewEmisData!$A:$A, "LDV", NewEmisData!$B:$B, $A322, NewEmisData!$C:$C, $H322, NewEmisData!$D:$D, AT$2))</f>
        <v>7.7629471627150906E-2</v>
      </c>
      <c r="AU322" s="335">
        <f>$I322*IF($G322="Pickup", SUMIFS(NewEmisData!K:K, NewEmisData!$A:$A, "Pickup", NewEmisData!$B:$B, $A322, NewEmisData!$C:$C, $H322, NewEmisData!$D:$D, AU$2), SUMIFS(NewEmisData!K:K, NewEmisData!$A:$A, "LDV", NewEmisData!$B:$B, $A322, NewEmisData!$C:$C, $H322, NewEmisData!$D:$D, AU$2))</f>
        <v>7.6869255276324197E-2</v>
      </c>
      <c r="AV322" s="335">
        <f>$I322*IF($G322="Pickup", SUMIFS(NewEmisData!L:L, NewEmisData!$A:$A, "Pickup", NewEmisData!$B:$B, $A322, NewEmisData!$C:$C, $H322, NewEmisData!$D:$D, AV$2), SUMIFS(NewEmisData!L:L, NewEmisData!$A:$A, "LDV", NewEmisData!$B:$B, $A322, NewEmisData!$C:$C, $H322, NewEmisData!$D:$D, AV$2))</f>
        <v>7.6489801218608905E-2</v>
      </c>
      <c r="AW322" s="335">
        <f>$I322*IF($G322="Pickup", SUMIFS(NewEmisData!M:M, NewEmisData!$A:$A, "Pickup", NewEmisData!$B:$B, $A322, NewEmisData!$C:$C, $H322, NewEmisData!$D:$D, AW$2), SUMIFS(NewEmisData!M:M, NewEmisData!$A:$A, "LDV", NewEmisData!$B:$B, $A322, NewEmisData!$C:$C, $H322, NewEmisData!$D:$D, AW$2))</f>
        <v>7.6275890012832595E-2</v>
      </c>
      <c r="AX322" s="335">
        <v>3.2948538923667892E-2</v>
      </c>
      <c r="AY322" s="335">
        <f>$I322*IF($G322="Pickup", SUMIFS(NewEmisData!E:E, NewEmisData!$A:$A, "Pickup", NewEmisData!$B:$B, $A322, NewEmisData!$C:$C, $H322, NewEmisData!$D:$D, AY$2), SUMIFS(NewEmisData!E:E, NewEmisData!$A:$A, "LDV", NewEmisData!$B:$B, $A322, NewEmisData!$C:$C, $H322, NewEmisData!$D:$D, AY$2))</f>
        <v>2.93140110896879E-2</v>
      </c>
      <c r="AZ322" s="335">
        <f>$I322*IF($G322="Pickup", SUMIFS(NewEmisData!F:F, NewEmisData!$A:$A, "Pickup", NewEmisData!$B:$B, $A322, NewEmisData!$C:$C, $H322, NewEmisData!$D:$D, AZ$2), SUMIFS(NewEmisData!F:F, NewEmisData!$A:$A, "LDV", NewEmisData!$B:$B, $A322, NewEmisData!$C:$C, $H322, NewEmisData!$D:$D, AZ$2))</f>
        <v>2.15603319614842E-2</v>
      </c>
      <c r="BA322" s="335">
        <f>$I322*IF($G322="Pickup", SUMIFS(NewEmisData!G:G, NewEmisData!$A:$A, "Pickup", NewEmisData!$B:$B, $A322, NewEmisData!$C:$C, $H322, NewEmisData!$D:$D, BA$2), SUMIFS(NewEmisData!G:G, NewEmisData!$A:$A, "LDV", NewEmisData!$B:$B, $A322, NewEmisData!$C:$C, $H322, NewEmisData!$D:$D, BA$2))</f>
        <v>1.61359542510712E-2</v>
      </c>
      <c r="BB322" s="335">
        <f>$I322*IF($G322="Pickup", SUMIFS(NewEmisData!H:H, NewEmisData!$A:$A, "Pickup", NewEmisData!$B:$B, $A322, NewEmisData!$C:$C, $H322, NewEmisData!$D:$D, BB$2), SUMIFS(NewEmisData!H:H, NewEmisData!$A:$A, "LDV", NewEmisData!$B:$B, $A322, NewEmisData!$C:$C, $H322, NewEmisData!$D:$D, BB$2))</f>
        <v>1.4781439172223E-2</v>
      </c>
      <c r="BC322" s="335">
        <f>$I322*IF($G322="Pickup", SUMIFS(NewEmisData!I:I, NewEmisData!$A:$A, "Pickup", NewEmisData!$B:$B, $A322, NewEmisData!$C:$C, $H322, NewEmisData!$D:$D, BC$2), SUMIFS(NewEmisData!I:I, NewEmisData!$A:$A, "LDV", NewEmisData!$B:$B, $A322, NewEmisData!$C:$C, $H322, NewEmisData!$D:$D, BC$2))</f>
        <v>1.3413837806436801E-2</v>
      </c>
      <c r="BD322" s="335">
        <f>$I322*IF($G322="Pickup", SUMIFS(NewEmisData!J:J, NewEmisData!$A:$A, "Pickup", NewEmisData!$B:$B, $A322, NewEmisData!$C:$C, $H322, NewEmisData!$D:$D, BD$2), SUMIFS(NewEmisData!J:J, NewEmisData!$A:$A, "LDV", NewEmisData!$B:$B, $A322, NewEmisData!$C:$C, $H322, NewEmisData!$D:$D, BD$2))</f>
        <v>1.2354573478352299E-2</v>
      </c>
      <c r="BE322" s="335">
        <f>$I322*IF($G322="Pickup", SUMIFS(NewEmisData!K:K, NewEmisData!$A:$A, "Pickup", NewEmisData!$B:$B, $A322, NewEmisData!$C:$C, $H322, NewEmisData!$D:$D, BE$2), SUMIFS(NewEmisData!K:K, NewEmisData!$A:$A, "LDV", NewEmisData!$B:$B, $A322, NewEmisData!$C:$C, $H322, NewEmisData!$D:$D, BE$2))</f>
        <v>1.16820653404197E-2</v>
      </c>
      <c r="BF322" s="335">
        <f>$I322*IF($G322="Pickup", SUMIFS(NewEmisData!L:L, NewEmisData!$A:$A, "Pickup", NewEmisData!$B:$B, $A322, NewEmisData!$C:$C, $H322, NewEmisData!$D:$D, BF$2), SUMIFS(NewEmisData!L:L, NewEmisData!$A:$A, "LDV", NewEmisData!$B:$B, $A322, NewEmisData!$C:$C, $H322, NewEmisData!$D:$D, BF$2))</f>
        <v>1.13463459698093E-2</v>
      </c>
      <c r="BG322" s="335">
        <f>$I322*IF($G322="Pickup", SUMIFS(NewEmisData!M:M, NewEmisData!$A:$A, "Pickup", NewEmisData!$B:$B, $A322, NewEmisData!$C:$C, $H322, NewEmisData!$D:$D, BG$2), SUMIFS(NewEmisData!M:M, NewEmisData!$A:$A, "LDV", NewEmisData!$B:$B, $A322, NewEmisData!$C:$C, $H322, NewEmisData!$D:$D, BG$2))</f>
        <v>1.1157149268450401E-2</v>
      </c>
      <c r="BH322" s="335">
        <v>6.6026126062260432E-3</v>
      </c>
      <c r="BI322" s="335">
        <f>$I322*IF($G322="Pickup", SUMIFS(NewEmisData!E:E, NewEmisData!$A:$A, "Pickup", NewEmisData!$B:$B, $A322, NewEmisData!$C:$C, $H322, NewEmisData!$D:$D, BI$2), SUMIFS(NewEmisData!E:E, NewEmisData!$A:$A, "LDV", NewEmisData!$B:$B, $A322, NewEmisData!$C:$C, $H322, NewEmisData!$D:$D, BI$2))</f>
        <v>7.7707306410078001</v>
      </c>
      <c r="BJ322" s="335">
        <f>$I322*IF($G322="Pickup", SUMIFS(NewEmisData!F:F, NewEmisData!$A:$A, "Pickup", NewEmisData!$B:$B, $A322, NewEmisData!$C:$C, $H322, NewEmisData!$D:$D, BJ$2), SUMIFS(NewEmisData!F:F, NewEmisData!$A:$A, "LDV", NewEmisData!$B:$B, $A322, NewEmisData!$C:$C, $H322, NewEmisData!$D:$D, BJ$2))</f>
        <v>4.4247869376442202</v>
      </c>
      <c r="BK322" s="335">
        <f>$I322*IF($G322="Pickup", SUMIFS(NewEmisData!G:G, NewEmisData!$A:$A, "Pickup", NewEmisData!$B:$B, $A322, NewEmisData!$C:$C, $H322, NewEmisData!$D:$D, BK$2), SUMIFS(NewEmisData!G:G, NewEmisData!$A:$A, "LDV", NewEmisData!$B:$B, $A322, NewEmisData!$C:$C, $H322, NewEmisData!$D:$D, BK$2))</f>
        <v>2.6540717659073501</v>
      </c>
      <c r="BL322" s="335">
        <f>$I322*IF($G322="Pickup", SUMIFS(NewEmisData!H:H, NewEmisData!$A:$A, "Pickup", NewEmisData!$B:$B, $A322, NewEmisData!$C:$C, $H322, NewEmisData!$D:$D, BL$2), SUMIFS(NewEmisData!H:H, NewEmisData!$A:$A, "LDV", NewEmisData!$B:$B, $A322, NewEmisData!$C:$C, $H322, NewEmisData!$D:$D, BL$2))</f>
        <v>2.0604732381170998</v>
      </c>
      <c r="BM322" s="335">
        <f>$I322*IF($G322="Pickup", SUMIFS(NewEmisData!I:I, NewEmisData!$A:$A, "Pickup", NewEmisData!$B:$B, $A322, NewEmisData!$C:$C, $H322, NewEmisData!$D:$D, BM$2), SUMIFS(NewEmisData!I:I, NewEmisData!$A:$A, "LDV", NewEmisData!$B:$B, $A322, NewEmisData!$C:$C, $H322, NewEmisData!$D:$D, BM$2))</f>
        <v>1.4768702583128299</v>
      </c>
      <c r="BN322" s="335">
        <f>$I322*IF($G322="Pickup", SUMIFS(NewEmisData!J:J, NewEmisData!$A:$A, "Pickup", NewEmisData!$B:$B, $A322, NewEmisData!$C:$C, $H322, NewEmisData!$D:$D, BN$2), SUMIFS(NewEmisData!J:J, NewEmisData!$A:$A, "LDV", NewEmisData!$B:$B, $A322, NewEmisData!$C:$C, $H322, NewEmisData!$D:$D, BN$2))</f>
        <v>1.1597745551704699</v>
      </c>
      <c r="BO322" s="335">
        <f>$I322*IF($G322="Pickup", SUMIFS(NewEmisData!K:K, NewEmisData!$A:$A, "Pickup", NewEmisData!$B:$B, $A322, NewEmisData!$C:$C, $H322, NewEmisData!$D:$D, BO$2), SUMIFS(NewEmisData!K:K, NewEmisData!$A:$A, "LDV", NewEmisData!$B:$B, $A322, NewEmisData!$C:$C, $H322, NewEmisData!$D:$D, BO$2))</f>
        <v>1.01795642585422</v>
      </c>
      <c r="BP322" s="335">
        <f>$I322*IF($G322="Pickup", SUMIFS(NewEmisData!L:L, NewEmisData!$A:$A, "Pickup", NewEmisData!$B:$B, $A322, NewEmisData!$C:$C, $H322, NewEmisData!$D:$D, BP$2), SUMIFS(NewEmisData!L:L, NewEmisData!$A:$A, "LDV", NewEmisData!$B:$B, $A322, NewEmisData!$C:$C, $H322, NewEmisData!$D:$D, BP$2))</f>
        <v>0.97243111781319103</v>
      </c>
      <c r="BQ322" s="335">
        <f>$I322*IF($G322="Pickup", SUMIFS(NewEmisData!M:M, NewEmisData!$A:$A, "Pickup", NewEmisData!$B:$B, $A322, NewEmisData!$C:$C, $H322, NewEmisData!$D:$D, BQ$2), SUMIFS(NewEmisData!M:M, NewEmisData!$A:$A, "LDV", NewEmisData!$B:$B, $A322, NewEmisData!$C:$C, $H322, NewEmisData!$D:$D, BQ$2))</f>
        <v>0.94396289100680397</v>
      </c>
      <c r="BR322" s="335">
        <v>1.5622001678221484</v>
      </c>
      <c r="BS322" s="335">
        <f>$I322*IF($G322="Pickup", SUMIFS(NewEmisData!E:E, NewEmisData!$A:$A, "Pickup", NewEmisData!$B:$B, $A322, NewEmisData!$C:$C, $H322, NewEmisData!$D:$D, BS$2), SUMIFS(NewEmisData!E:E, NewEmisData!$A:$A, "LDV", NewEmisData!$B:$B, $A322, NewEmisData!$C:$C, $H322, NewEmisData!$D:$D, BS$2))</f>
        <v>0.868939523792984</v>
      </c>
      <c r="BT322" s="335">
        <f>$I322*IF($G322="Pickup", SUMIFS(NewEmisData!F:F, NewEmisData!$A:$A, "Pickup", NewEmisData!$B:$B, $A322, NewEmisData!$C:$C, $H322, NewEmisData!$D:$D, BT$2), SUMIFS(NewEmisData!F:F, NewEmisData!$A:$A, "LDV", NewEmisData!$B:$B, $A322, NewEmisData!$C:$C, $H322, NewEmisData!$D:$D, BT$2))</f>
        <v>0.46984846516954898</v>
      </c>
      <c r="BU322" s="335">
        <f>$I322*IF($G322="Pickup", SUMIFS(NewEmisData!G:G, NewEmisData!$A:$A, "Pickup", NewEmisData!$B:$B, $A322, NewEmisData!$C:$C, $H322, NewEmisData!$D:$D, BU$2), SUMIFS(NewEmisData!G:G, NewEmisData!$A:$A, "LDV", NewEmisData!$B:$B, $A322, NewEmisData!$C:$C, $H322, NewEmisData!$D:$D, BU$2))</f>
        <v>0.25380786816335299</v>
      </c>
      <c r="BV322" s="335">
        <f>$I322*IF($G322="Pickup", SUMIFS(NewEmisData!H:H, NewEmisData!$A:$A, "Pickup", NewEmisData!$B:$B, $A322, NewEmisData!$C:$C, $H322, NewEmisData!$D:$D, BV$2), SUMIFS(NewEmisData!H:H, NewEmisData!$A:$A, "LDV", NewEmisData!$B:$B, $A322, NewEmisData!$C:$C, $H322, NewEmisData!$D:$D, BV$2))</f>
        <v>0.20500079484657399</v>
      </c>
      <c r="BW322" s="335">
        <f>$I322*IF($G322="Pickup", SUMIFS(NewEmisData!I:I, NewEmisData!$A:$A, "Pickup", NewEmisData!$B:$B, $A322, NewEmisData!$C:$C, $H322, NewEmisData!$D:$D, BW$2), SUMIFS(NewEmisData!I:I, NewEmisData!$A:$A, "LDV", NewEmisData!$B:$B, $A322, NewEmisData!$C:$C, $H322, NewEmisData!$D:$D, BW$2))</f>
        <v>0.15182918417959501</v>
      </c>
      <c r="BX322" s="335">
        <f>$I322*IF($G322="Pickup", SUMIFS(NewEmisData!J:J, NewEmisData!$A:$A, "Pickup", NewEmisData!$B:$B, $A322, NewEmisData!$C:$C, $H322, NewEmisData!$D:$D, BX$2), SUMIFS(NewEmisData!J:J, NewEmisData!$A:$A, "LDV", NewEmisData!$B:$B, $A322, NewEmisData!$C:$C, $H322, NewEmisData!$D:$D, BX$2))</f>
        <v>0.12865137268893501</v>
      </c>
      <c r="BY322" s="335">
        <f>$I322*IF($G322="Pickup", SUMIFS(NewEmisData!K:K, NewEmisData!$A:$A, "Pickup", NewEmisData!$B:$B, $A322, NewEmisData!$C:$C, $H322, NewEmisData!$D:$D, BY$2), SUMIFS(NewEmisData!K:K, NewEmisData!$A:$A, "LDV", NewEmisData!$B:$B, $A322, NewEmisData!$C:$C, $H322, NewEmisData!$D:$D, BY$2))</f>
        <v>0.11591502454704899</v>
      </c>
      <c r="BZ322" s="335">
        <f>$I322*IF($G322="Pickup", SUMIFS(NewEmisData!L:L, NewEmisData!$A:$A, "Pickup", NewEmisData!$B:$B, $A322, NewEmisData!$C:$C, $H322, NewEmisData!$D:$D, BZ$2), SUMIFS(NewEmisData!L:L, NewEmisData!$A:$A, "LDV", NewEmisData!$B:$B, $A322, NewEmisData!$C:$C, $H322, NewEmisData!$D:$D, BZ$2))</f>
        <v>0.110951334785302</v>
      </c>
      <c r="CA322" s="335">
        <f>$I322*IF($G322="Pickup", SUMIFS(NewEmisData!M:M, NewEmisData!$A:$A, "Pickup", NewEmisData!$B:$B, $A322, NewEmisData!$C:$C, $H322, NewEmisData!$D:$D, CA$2), SUMIFS(NewEmisData!M:M, NewEmisData!$A:$A, "LDV", NewEmisData!$B:$B, $A322, NewEmisData!$C:$C, $H322, NewEmisData!$D:$D, CA$2))</f>
        <v>0.10699337260583799</v>
      </c>
      <c r="CB322" s="335">
        <v>0.11295846897695311</v>
      </c>
      <c r="CC322" s="335">
        <f>$I322*IF($G322="Pickup", SUMIFS(NewEmisData!E:E, NewEmisData!$A:$A, "Pickup", NewEmisData!$B:$B, $A322, NewEmisData!$C:$C, $H322, NewEmisData!$D:$D, CC$2), SUMIFS(NewEmisData!E:E, NewEmisData!$A:$A, "LDV", NewEmisData!$B:$B, $A322, NewEmisData!$C:$C, $H322, NewEmisData!$D:$D, CC$2))</f>
        <v>5.1125583760404797E-2</v>
      </c>
      <c r="CD322" s="335">
        <f>$I322*IF($G322="Pickup", SUMIFS(NewEmisData!F:F, NewEmisData!$A:$A, "Pickup", NewEmisData!$B:$B, $A322, NewEmisData!$C:$C, $H322, NewEmisData!$D:$D, CD$2), SUMIFS(NewEmisData!F:F, NewEmisData!$A:$A, "LDV", NewEmisData!$B:$B, $A322, NewEmisData!$C:$C, $H322, NewEmisData!$D:$D, CD$2))</f>
        <v>3.7154393856404101E-2</v>
      </c>
      <c r="CE322" s="335">
        <f>$I322*IF($G322="Pickup", SUMIFS(NewEmisData!G:G, NewEmisData!$A:$A, "Pickup", NewEmisData!$B:$B, $A322, NewEmisData!$C:$C, $H322, NewEmisData!$D:$D, CE$2), SUMIFS(NewEmisData!G:G, NewEmisData!$A:$A, "LDV", NewEmisData!$B:$B, $A322, NewEmisData!$C:$C, $H322, NewEmisData!$D:$D, CE$2))</f>
        <v>2.8853651309577E-2</v>
      </c>
      <c r="CF322" s="335">
        <f>$I322*IF($G322="Pickup", SUMIFS(NewEmisData!H:H, NewEmisData!$A:$A, "Pickup", NewEmisData!$B:$B, $A322, NewEmisData!$C:$C, $H322, NewEmisData!$D:$D, CF$2), SUMIFS(NewEmisData!H:H, NewEmisData!$A:$A, "LDV", NewEmisData!$B:$B, $A322, NewEmisData!$C:$C, $H322, NewEmisData!$D:$D, CF$2))</f>
        <v>2.7537520644524499E-2</v>
      </c>
      <c r="CG322" s="335">
        <f>$I322*IF($G322="Pickup", SUMIFS(NewEmisData!I:I, NewEmisData!$A:$A, "Pickup", NewEmisData!$B:$B, $A322, NewEmisData!$C:$C, $H322, NewEmisData!$D:$D, CG$2), SUMIFS(NewEmisData!I:I, NewEmisData!$A:$A, "LDV", NewEmisData!$B:$B, $A322, NewEmisData!$C:$C, $H322, NewEmisData!$D:$D, CG$2))</f>
        <v>2.6666633761740999E-2</v>
      </c>
      <c r="CH322" s="335">
        <f>$I322*IF($G322="Pickup", SUMIFS(NewEmisData!J:J, NewEmisData!$A:$A, "Pickup", NewEmisData!$B:$B, $A322, NewEmisData!$C:$C, $H322, NewEmisData!$D:$D, CH$2), SUMIFS(NewEmisData!J:J, NewEmisData!$A:$A, "LDV", NewEmisData!$B:$B, $A322, NewEmisData!$C:$C, $H322, NewEmisData!$D:$D, CH$2))</f>
        <v>2.5980348711507999E-2</v>
      </c>
      <c r="CI322" s="335">
        <f>$I322*IF($G322="Pickup", SUMIFS(NewEmisData!K:K, NewEmisData!$A:$A, "Pickup", NewEmisData!$B:$B, $A322, NewEmisData!$C:$C, $H322, NewEmisData!$D:$D, CI$2), SUMIFS(NewEmisData!K:K, NewEmisData!$A:$A, "LDV", NewEmisData!$B:$B, $A322, NewEmisData!$C:$C, $H322, NewEmisData!$D:$D, CI$2))</f>
        <v>2.5978185303944301E-2</v>
      </c>
      <c r="CJ322" s="335">
        <f>$I322*IF($G322="Pickup", SUMIFS(NewEmisData!L:L, NewEmisData!$A:$A, "Pickup", NewEmisData!$B:$B, $A322, NewEmisData!$C:$C, $H322, NewEmisData!$D:$D, CJ$2), SUMIFS(NewEmisData!L:L, NewEmisData!$A:$A, "LDV", NewEmisData!$B:$B, $A322, NewEmisData!$C:$C, $H322, NewEmisData!$D:$D, CJ$2))</f>
        <v>2.5977588735828699E-2</v>
      </c>
      <c r="CK322" s="335">
        <f>$I322*IF($G322="Pickup", SUMIFS(NewEmisData!M:M, NewEmisData!$A:$A, "Pickup", NewEmisData!$B:$B, $A322, NewEmisData!$C:$C, $H322, NewEmisData!$D:$D, CK$2), SUMIFS(NewEmisData!M:M, NewEmisData!$A:$A, "LDV", NewEmisData!$B:$B, $A322, NewEmisData!$C:$C, $H322, NewEmisData!$D:$D, CK$2))</f>
        <v>2.5976994364069798E-2</v>
      </c>
      <c r="CL322" s="335">
        <v>2.0846549246249676E-2</v>
      </c>
      <c r="CM322" s="335">
        <f>$I322*IF($G322="Pickup", SUMIFS(NewEmisData!E:E, NewEmisData!$A:$A, "Pickup", NewEmisData!$B:$B, $A322, NewEmisData!$C:$C, $H322, NewEmisData!$D:$D, CM$2), SUMIFS(NewEmisData!E:E, NewEmisData!$A:$A, "LDV", NewEmisData!$B:$B, $A322, NewEmisData!$C:$C, $H322, NewEmisData!$D:$D, CM$2))</f>
        <v>2.2752592498671498E-2</v>
      </c>
      <c r="CN322" s="335">
        <f>$I322*IF($G322="Pickup", SUMIFS(NewEmisData!F:F, NewEmisData!$A:$A, "Pickup", NewEmisData!$B:$B, $A322, NewEmisData!$C:$C, $H322, NewEmisData!$D:$D, CN$2), SUMIFS(NewEmisData!F:F, NewEmisData!$A:$A, "LDV", NewEmisData!$B:$B, $A322, NewEmisData!$C:$C, $H322, NewEmisData!$D:$D, CN$2))</f>
        <v>1.4156662086893E-2</v>
      </c>
      <c r="CO322" s="335">
        <f>$I322*IF($G322="Pickup", SUMIFS(NewEmisData!G:G, NewEmisData!$A:$A, "Pickup", NewEmisData!$B:$B, $A322, NewEmisData!$C:$C, $H322, NewEmisData!$D:$D, CO$2), SUMIFS(NewEmisData!G:G, NewEmisData!$A:$A, "LDV", NewEmisData!$B:$B, $A322, NewEmisData!$C:$C, $H322, NewEmisData!$D:$D, CO$2))</f>
        <v>9.29628541682684E-3</v>
      </c>
      <c r="CP322" s="335">
        <f>$I322*IF($G322="Pickup", SUMIFS(NewEmisData!H:H, NewEmisData!$A:$A, "Pickup", NewEmisData!$B:$B, $A322, NewEmisData!$C:$C, $H322, NewEmisData!$D:$D, CP$2), SUMIFS(NewEmisData!H:H, NewEmisData!$A:$A, "LDV", NewEmisData!$B:$B, $A322, NewEmisData!$C:$C, $H322, NewEmisData!$D:$D, CP$2))</f>
        <v>7.6962231490179996E-3</v>
      </c>
      <c r="CQ322" s="335">
        <f>$I322*IF($G322="Pickup", SUMIFS(NewEmisData!I:I, NewEmisData!$A:$A, "Pickup", NewEmisData!$B:$B, $A322, NewEmisData!$C:$C, $H322, NewEmisData!$D:$D, CQ$2), SUMIFS(NewEmisData!I:I, NewEmisData!$A:$A, "LDV", NewEmisData!$B:$B, $A322, NewEmisData!$C:$C, $H322, NewEmisData!$D:$D, CQ$2))</f>
        <v>6.9434858281499498E-3</v>
      </c>
      <c r="CR322" s="335">
        <f>$I322*IF($G322="Pickup", SUMIFS(NewEmisData!J:J, NewEmisData!$A:$A, "Pickup", NewEmisData!$B:$B, $A322, NewEmisData!$C:$C, $H322, NewEmisData!$D:$D, CR$2), SUMIFS(NewEmisData!J:J, NewEmisData!$A:$A, "LDV", NewEmisData!$B:$B, $A322, NewEmisData!$C:$C, $H322, NewEmisData!$D:$D, CR$2))</f>
        <v>6.6235501686008101E-3</v>
      </c>
      <c r="CS322" s="335">
        <f>$I322*IF($G322="Pickup", SUMIFS(NewEmisData!K:K, NewEmisData!$A:$A, "Pickup", NewEmisData!$B:$B, $A322, NewEmisData!$C:$C, $H322, NewEmisData!$D:$D, CS$2), SUMIFS(NewEmisData!K:K, NewEmisData!$A:$A, "LDV", NewEmisData!$B:$B, $A322, NewEmisData!$C:$C, $H322, NewEmisData!$D:$D, CS$2))</f>
        <v>6.5909545130035602E-3</v>
      </c>
      <c r="CT322" s="335">
        <f>$I322*IF($G322="Pickup", SUMIFS(NewEmisData!L:L, NewEmisData!$A:$A, "Pickup", NewEmisData!$B:$B, $A322, NewEmisData!$C:$C, $H322, NewEmisData!$D:$D, CT$2), SUMIFS(NewEmisData!L:L, NewEmisData!$A:$A, "LDV", NewEmisData!$B:$B, $A322, NewEmisData!$C:$C, $H322, NewEmisData!$D:$D, CT$2))</f>
        <v>6.5377802107072303E-3</v>
      </c>
      <c r="CU322" s="335">
        <f>$I322*IF($G322="Pickup", SUMIFS(NewEmisData!M:M, NewEmisData!$A:$A, "Pickup", NewEmisData!$B:$B, $A322, NewEmisData!$C:$C, $H322, NewEmisData!$D:$D, CU$2), SUMIFS(NewEmisData!M:M, NewEmisData!$A:$A, "LDV", NewEmisData!$B:$B, $A322, NewEmisData!$C:$C, $H322, NewEmisData!$D:$D, CU$2))</f>
        <v>6.5374275690386098E-3</v>
      </c>
      <c r="CV322" s="335">
        <v>5.2030687941242611E-3</v>
      </c>
      <c r="CW322" s="335">
        <v>3.0448046675121709E-3</v>
      </c>
      <c r="CX322" s="335">
        <v>1.8865908720768221E-3</v>
      </c>
      <c r="CY322" s="335">
        <v>1.5570268485524494E-3</v>
      </c>
      <c r="CZ322" s="335">
        <v>1.2432183416122382E-3</v>
      </c>
      <c r="DA322" s="335">
        <v>9.252251866281976E-4</v>
      </c>
      <c r="DB322" s="335">
        <v>7.2309456596024934E-4</v>
      </c>
      <c r="DC322" s="335">
        <v>6.8940706870607876E-4</v>
      </c>
      <c r="DD322" s="335">
        <v>6.844148428615973E-4</v>
      </c>
      <c r="DE322" s="335">
        <v>6.8634617396886091E-4</v>
      </c>
      <c r="DF322" s="335">
        <v>6.8634617396886091E-4</v>
      </c>
      <c r="DG322" s="335">
        <f>$I322*IF($G322="Pickup", SUMIFS(NewEmisData!E:E, NewEmisData!$A:$A, "Pickup", NewEmisData!$B:$B, $A322, NewEmisData!$C:$C, $H322, NewEmisData!$D:$D, DG$2), SUMIFS(NewEmisData!E:E, NewEmisData!$A:$A, "LDV", NewEmisData!$B:$B, $A322, NewEmisData!$C:$C, $H322, NewEmisData!$D:$D, DG$2))</f>
        <v>0</v>
      </c>
      <c r="DH322" s="335">
        <f>$I322*IF($G322="Pickup", SUMIFS(NewEmisData!F:F, NewEmisData!$A:$A, "Pickup", NewEmisData!$B:$B, $A322, NewEmisData!$C:$C, $H322, NewEmisData!$D:$D, DH$2), SUMIFS(NewEmisData!F:F, NewEmisData!$A:$A, "LDV", NewEmisData!$B:$B, $A322, NewEmisData!$C:$C, $H322, NewEmisData!$D:$D, DH$2))</f>
        <v>0</v>
      </c>
      <c r="DI322" s="335">
        <f>$I322*IF($G322="Pickup", SUMIFS(NewEmisData!G:G, NewEmisData!$A:$A, "Pickup", NewEmisData!$B:$B, $A322, NewEmisData!$C:$C, $H322, NewEmisData!$D:$D, DI$2), SUMIFS(NewEmisData!G:G, NewEmisData!$A:$A, "LDV", NewEmisData!$B:$B, $A322, NewEmisData!$C:$C, $H322, NewEmisData!$D:$D, DI$2))</f>
        <v>0</v>
      </c>
      <c r="DJ322" s="335">
        <f>$I322*IF($G322="Pickup", SUMIFS(NewEmisData!H:H, NewEmisData!$A:$A, "Pickup", NewEmisData!$B:$B, $A322, NewEmisData!$C:$C, $H322, NewEmisData!$D:$D, DJ$2), SUMIFS(NewEmisData!H:H, NewEmisData!$A:$A, "LDV", NewEmisData!$B:$B, $A322, NewEmisData!$C:$C, $H322, NewEmisData!$D:$D, DJ$2))</f>
        <v>0</v>
      </c>
      <c r="DK322" s="335">
        <f>$I322*IF($G322="Pickup", SUMIFS(NewEmisData!I:I, NewEmisData!$A:$A, "Pickup", NewEmisData!$B:$B, $A322, NewEmisData!$C:$C, $H322, NewEmisData!$D:$D, DK$2), SUMIFS(NewEmisData!I:I, NewEmisData!$A:$A, "LDV", NewEmisData!$B:$B, $A322, NewEmisData!$C:$C, $H322, NewEmisData!$D:$D, DK$2))</f>
        <v>0</v>
      </c>
      <c r="DL322" s="335">
        <f>$I322*IF($G322="Pickup", SUMIFS(NewEmisData!J:J, NewEmisData!$A:$A, "Pickup", NewEmisData!$B:$B, $A322, NewEmisData!$C:$C, $H322, NewEmisData!$D:$D, DL$2), SUMIFS(NewEmisData!J:J, NewEmisData!$A:$A, "LDV", NewEmisData!$B:$B, $A322, NewEmisData!$C:$C, $H322, NewEmisData!$D:$D, DL$2))</f>
        <v>0</v>
      </c>
      <c r="DM322" s="335">
        <f>$I322*IF($G322="Pickup", SUMIFS(NewEmisData!K:K, NewEmisData!$A:$A, "Pickup", NewEmisData!$B:$B, $A322, NewEmisData!$C:$C, $H322, NewEmisData!$D:$D, DM$2), SUMIFS(NewEmisData!K:K, NewEmisData!$A:$A, "LDV", NewEmisData!$B:$B, $A322, NewEmisData!$C:$C, $H322, NewEmisData!$D:$D, DM$2))</f>
        <v>0</v>
      </c>
      <c r="DN322" s="335">
        <f>$I322*IF($G322="Pickup", SUMIFS(NewEmisData!L:L, NewEmisData!$A:$A, "Pickup", NewEmisData!$B:$B, $A322, NewEmisData!$C:$C, $H322, NewEmisData!$D:$D, DN$2), SUMIFS(NewEmisData!L:L, NewEmisData!$A:$A, "LDV", NewEmisData!$B:$B, $A322, NewEmisData!$C:$C, $H322, NewEmisData!$D:$D, DN$2))</f>
        <v>0</v>
      </c>
      <c r="DO322" s="335">
        <f>$I322*IF($G322="Pickup", SUMIFS(NewEmisData!M:M, NewEmisData!$A:$A, "Pickup", NewEmisData!$B:$B, $A322, NewEmisData!$C:$C, $H322, NewEmisData!$D:$D, DO$2), SUMIFS(NewEmisData!M:M, NewEmisData!$A:$A, "LDV", NewEmisData!$B:$B, $A322, NewEmisData!$C:$C, $H322, NewEmisData!$D:$D, DO$2))</f>
        <v>0</v>
      </c>
      <c r="DP322" s="335">
        <v>1.3868757746550878E-3</v>
      </c>
      <c r="DQ322" s="335">
        <f>$I322*IF($G322="Pickup", SUMIFS(NewEmisData!E:E, NewEmisData!$A:$A, "Pickup", NewEmisData!$B:$B, $A322, NewEmisData!$C:$C, $H322, NewEmisData!$D:$D, DQ$2), SUMIFS(NewEmisData!E:E, NewEmisData!$A:$A, "LDV", NewEmisData!$B:$B, $A322, NewEmisData!$C:$C, $H322, NewEmisData!$D:$D, DQ$2))</f>
        <v>1.7231430999334701E-2</v>
      </c>
      <c r="DR322" s="335">
        <f>$I322*IF($G322="Pickup", SUMIFS(NewEmisData!F:F, NewEmisData!$A:$A, "Pickup", NewEmisData!$B:$B, $A322, NewEmisData!$C:$C, $H322, NewEmisData!$D:$D, DR$2), SUMIFS(NewEmisData!F:F, NewEmisData!$A:$A, "LDV", NewEmisData!$B:$B, $A322, NewEmisData!$C:$C, $H322, NewEmisData!$D:$D, DR$2))</f>
        <v>8.9963646277585099E-3</v>
      </c>
      <c r="DS322" s="335">
        <f>$I322*IF($G322="Pickup", SUMIFS(NewEmisData!G:G, NewEmisData!$A:$A, "Pickup", NewEmisData!$B:$B, $A322, NewEmisData!$C:$C, $H322, NewEmisData!$D:$D, DS$2), SUMIFS(NewEmisData!G:G, NewEmisData!$A:$A, "LDV", NewEmisData!$B:$B, $A322, NewEmisData!$C:$C, $H322, NewEmisData!$D:$D, DS$2))</f>
        <v>5.6961522615022698E-3</v>
      </c>
      <c r="DT322" s="335">
        <f>$I322*IF($G322="Pickup", SUMIFS(NewEmisData!H:H, NewEmisData!$A:$A, "Pickup", NewEmisData!$B:$B, $A322, NewEmisData!$C:$C, $H322, NewEmisData!$D:$D, DT$2), SUMIFS(NewEmisData!H:H, NewEmisData!$A:$A, "LDV", NewEmisData!$B:$B, $A322, NewEmisData!$C:$C, $H322, NewEmisData!$D:$D, DT$2))</f>
        <v>4.3151143502781096E-3</v>
      </c>
      <c r="DU322" s="335">
        <f>$I322*IF($G322="Pickup", SUMIFS(NewEmisData!I:I, NewEmisData!$A:$A, "Pickup", NewEmisData!$B:$B, $A322, NewEmisData!$C:$C, $H322, NewEmisData!$D:$D, DU$2), SUMIFS(NewEmisData!I:I, NewEmisData!$A:$A, "LDV", NewEmisData!$B:$B, $A322, NewEmisData!$C:$C, $H322, NewEmisData!$D:$D, DU$2))</f>
        <v>3.35028978849721E-3</v>
      </c>
      <c r="DV322" s="335">
        <f>$I322*IF($G322="Pickup", SUMIFS(NewEmisData!J:J, NewEmisData!$A:$A, "Pickup", NewEmisData!$B:$B, $A322, NewEmisData!$C:$C, $H322, NewEmisData!$D:$D, DV$2), SUMIFS(NewEmisData!J:J, NewEmisData!$A:$A, "LDV", NewEmisData!$B:$B, $A322, NewEmisData!$C:$C, $H322, NewEmisData!$D:$D, DV$2))</f>
        <v>2.9288858721300301E-3</v>
      </c>
      <c r="DW322" s="335">
        <f>$I322*IF($G322="Pickup", SUMIFS(NewEmisData!K:K, NewEmisData!$A:$A, "Pickup", NewEmisData!$B:$B, $A322, NewEmisData!$C:$C, $H322, NewEmisData!$D:$D, DW$2), SUMIFS(NewEmisData!K:K, NewEmisData!$A:$A, "LDV", NewEmisData!$B:$B, $A322, NewEmisData!$C:$C, $H322, NewEmisData!$D:$D, DW$2))</f>
        <v>2.6889748661232601E-3</v>
      </c>
      <c r="DX322" s="335">
        <f>$I322*IF($G322="Pickup", SUMIFS(NewEmisData!L:L, NewEmisData!$A:$A, "Pickup", NewEmisData!$B:$B, $A322, NewEmisData!$C:$C, $H322, NewEmisData!$D:$D, DX$2), SUMIFS(NewEmisData!L:L, NewEmisData!$A:$A, "LDV", NewEmisData!$B:$B, $A322, NewEmisData!$C:$C, $H322, NewEmisData!$D:$D, DX$2))</f>
        <v>2.6131014849391301E-3</v>
      </c>
      <c r="DY322" s="335">
        <f>$I322*IF($G322="Pickup", SUMIFS(NewEmisData!M:M, NewEmisData!$A:$A, "Pickup", NewEmisData!$B:$B, $A322, NewEmisData!$C:$C, $H322, NewEmisData!$D:$D, DY$2), SUMIFS(NewEmisData!M:M, NewEmisData!$A:$A, "LDV", NewEmisData!$B:$B, $A322, NewEmisData!$C:$C, $H322, NewEmisData!$D:$D, DY$2))</f>
        <v>2.5757099053792102E-3</v>
      </c>
      <c r="DZ322" s="335">
        <v>4.3350573081854527E-3</v>
      </c>
      <c r="EA322" s="335">
        <f t="shared" si="542"/>
        <v>605.35194063093002</v>
      </c>
      <c r="EB322" s="335">
        <f t="shared" si="543"/>
        <v>575.43677827742204</v>
      </c>
      <c r="EC322" s="335">
        <f t="shared" si="544"/>
        <v>447.50306541281799</v>
      </c>
      <c r="ED322" s="335">
        <f t="shared" si="545"/>
        <v>380.32748601406797</v>
      </c>
      <c r="EE322" s="335">
        <f t="shared" si="546"/>
        <v>328.8508655947</v>
      </c>
      <c r="EF322" s="335">
        <f t="shared" si="547"/>
        <v>299.87343037562698</v>
      </c>
      <c r="EG322" s="335">
        <f t="shared" si="548"/>
        <v>286.96645721008798</v>
      </c>
      <c r="EH322" s="335">
        <f t="shared" si="549"/>
        <v>282.38592098475101</v>
      </c>
      <c r="EI322" s="335">
        <f t="shared" si="550"/>
        <v>280.69816184937503</v>
      </c>
      <c r="EJ322" s="335">
        <f t="shared" si="551"/>
        <v>0.20692409258864139</v>
      </c>
      <c r="EK322" s="335">
        <f t="shared" si="552"/>
        <v>0.73999493628111201</v>
      </c>
      <c r="EL322" s="335">
        <f t="shared" si="553"/>
        <v>0.35335240075773999</v>
      </c>
      <c r="EM322" s="335">
        <f t="shared" si="554"/>
        <v>0.18897755292818599</v>
      </c>
      <c r="EN322" s="335">
        <f t="shared" si="555"/>
        <v>0.12218817840455801</v>
      </c>
      <c r="EO322" s="335">
        <f t="shared" si="556"/>
        <v>7.3060825114572805E-2</v>
      </c>
      <c r="EP322" s="335">
        <f t="shared" si="557"/>
        <v>5.3764321341730301E-2</v>
      </c>
      <c r="EQ322" s="335">
        <f t="shared" si="558"/>
        <v>4.5765873698397498E-2</v>
      </c>
      <c r="ER322" s="335">
        <f t="shared" si="559"/>
        <v>4.3548109073897001E-2</v>
      </c>
      <c r="ES322" s="335">
        <f t="shared" si="560"/>
        <v>4.24609775043936E-2</v>
      </c>
      <c r="ET322" s="335">
        <f t="shared" si="561"/>
        <v>5.5587065527563068E-2</v>
      </c>
      <c r="EU322" s="335">
        <f t="shared" si="562"/>
        <v>1.04747160569124E-2</v>
      </c>
      <c r="EV322" s="335">
        <f t="shared" si="563"/>
        <v>9.9570764799691708E-3</v>
      </c>
      <c r="EW322" s="335">
        <f t="shared" si="564"/>
        <v>6.4196648888919499E-3</v>
      </c>
      <c r="EX322" s="335">
        <f t="shared" si="565"/>
        <v>5.45599526494426E-3</v>
      </c>
      <c r="EY322" s="335">
        <f t="shared" si="566"/>
        <v>4.7175365225731996E-3</v>
      </c>
      <c r="EZ322" s="335">
        <f t="shared" si="567"/>
        <v>4.3018391726363297E-3</v>
      </c>
      <c r="FA322" s="335">
        <f t="shared" si="568"/>
        <v>4.1166816404986702E-3</v>
      </c>
      <c r="FB322" s="335">
        <f t="shared" si="569"/>
        <v>4.0509726462172697E-3</v>
      </c>
      <c r="FC322" s="335">
        <f t="shared" si="570"/>
        <v>4.0267596573162799E-3</v>
      </c>
      <c r="FD322" s="335">
        <f t="shared" si="571"/>
        <v>1.3041984458904573E-3</v>
      </c>
      <c r="FE322" s="335">
        <f t="shared" si="572"/>
        <v>0.112529836649977</v>
      </c>
      <c r="FF322" s="335">
        <f t="shared" si="573"/>
        <v>0.103764807432247</v>
      </c>
      <c r="FG322" s="335">
        <f t="shared" si="574"/>
        <v>8.1904009889209095E-2</v>
      </c>
      <c r="FH322" s="335">
        <f t="shared" si="575"/>
        <v>8.0372811122020202E-2</v>
      </c>
      <c r="FI322" s="335">
        <f t="shared" si="576"/>
        <v>7.8826850839141593E-2</v>
      </c>
      <c r="FJ322" s="335">
        <f t="shared" si="577"/>
        <v>7.7629471627150906E-2</v>
      </c>
      <c r="FK322" s="335">
        <f t="shared" si="578"/>
        <v>7.6869255276324197E-2</v>
      </c>
      <c r="FL322" s="335">
        <f t="shared" si="579"/>
        <v>7.6489801218608905E-2</v>
      </c>
      <c r="FM322" s="335">
        <f t="shared" si="580"/>
        <v>7.6275890012832595E-2</v>
      </c>
      <c r="FN322" s="335">
        <f t="shared" si="581"/>
        <v>3.2948538923667892E-2</v>
      </c>
      <c r="FO322" s="335">
        <f t="shared" si="582"/>
        <v>2.93140110896879E-2</v>
      </c>
      <c r="FP322" s="335">
        <f t="shared" si="583"/>
        <v>2.15603319614842E-2</v>
      </c>
      <c r="FQ322" s="335">
        <f t="shared" si="584"/>
        <v>1.61359542510712E-2</v>
      </c>
      <c r="FR322" s="335">
        <f t="shared" si="585"/>
        <v>1.4781439172223E-2</v>
      </c>
      <c r="FS322" s="335">
        <f t="shared" si="586"/>
        <v>1.3413837806436801E-2</v>
      </c>
      <c r="FT322" s="335">
        <f t="shared" si="587"/>
        <v>1.2354573478352299E-2</v>
      </c>
      <c r="FU322" s="335">
        <f t="shared" si="588"/>
        <v>1.16820653404197E-2</v>
      </c>
      <c r="FV322" s="335">
        <f t="shared" si="589"/>
        <v>1.13463459698093E-2</v>
      </c>
      <c r="FW322" s="335">
        <f t="shared" si="590"/>
        <v>1.1157149268450401E-2</v>
      </c>
      <c r="FX322" s="335">
        <f t="shared" si="591"/>
        <v>6.6026126062260432E-3</v>
      </c>
    </row>
    <row r="323" spans="1:180" x14ac:dyDescent="0.2">
      <c r="A323" s="305" t="str">
        <f>_xlfn.CONCAT(IF(LEFT(TRIM(A322),1)="*", "*R", "R"), 1+RIGHT(TRIM(A322),1))</f>
        <v>R5</v>
      </c>
      <c r="B323" s="305" t="str">
        <f t="shared" si="618"/>
        <v>TLFLPGX11</v>
      </c>
      <c r="C323" s="305" t="str">
        <f t="shared" si="619"/>
        <v>TL.LPGX.F.LPGX.2011</v>
      </c>
      <c r="D323" s="301" t="str">
        <f t="shared" si="620"/>
        <v>bn-vmt, bn-vmt/a</v>
      </c>
      <c r="E323" s="301" t="str">
        <f t="shared" si="621"/>
        <v>TRNLPGX</v>
      </c>
      <c r="F323" s="301" t="str">
        <f t="shared" si="622"/>
        <v>TL</v>
      </c>
      <c r="G323" s="315" t="s">
        <v>818</v>
      </c>
      <c r="H323" s="315" t="s">
        <v>814</v>
      </c>
      <c r="I323" s="315">
        <v>1</v>
      </c>
      <c r="J323" s="315" t="str">
        <f t="shared" si="592"/>
        <v>Full size car-GSL</v>
      </c>
      <c r="K323" s="335">
        <f>$I323*IF($G323="Pickup", SUMIFS(NewEmisData!E:E, NewEmisData!$A:$A, "Pickup", NewEmisData!$B:$B, $A323, NewEmisData!$C:$C, $H323, NewEmisData!$D:$D, K$2), SUMIFS(NewEmisData!E:E, NewEmisData!$A:$A, "LDV", NewEmisData!$B:$B, $A323, NewEmisData!$C:$C, $H323, NewEmisData!$D:$D, K$2))</f>
        <v>474.817101058422</v>
      </c>
      <c r="L323" s="335">
        <f>$I323*IF($G323="Pickup", SUMIFS(NewEmisData!F:F, NewEmisData!$A:$A, "Pickup", NewEmisData!$B:$B, $A323, NewEmisData!$C:$C, $H323, NewEmisData!$D:$D, L$2), SUMIFS(NewEmisData!F:F, NewEmisData!$A:$A, "LDV", NewEmisData!$B:$B, $A323, NewEmisData!$C:$C, $H323, NewEmisData!$D:$D, L$2))</f>
        <v>451.24703471572099</v>
      </c>
      <c r="M323" s="335">
        <f>$I323*IF($G323="Pickup", SUMIFS(NewEmisData!G:G, NewEmisData!$A:$A, "Pickup", NewEmisData!$B:$B, $A323, NewEmisData!$C:$C, $H323, NewEmisData!$D:$D, M$2), SUMIFS(NewEmisData!G:G, NewEmisData!$A:$A, "LDV", NewEmisData!$B:$B, $A323, NewEmisData!$C:$C, $H323, NewEmisData!$D:$D, M$2))</f>
        <v>359.55406391675598</v>
      </c>
      <c r="N323" s="335">
        <f>$I323*IF($G323="Pickup", SUMIFS(NewEmisData!H:H, NewEmisData!$A:$A, "Pickup", NewEmisData!$B:$B, $A323, NewEmisData!$C:$C, $H323, NewEmisData!$D:$D, N$2), SUMIFS(NewEmisData!H:H, NewEmisData!$A:$A, "LDV", NewEmisData!$B:$B, $A323, NewEmisData!$C:$C, $H323, NewEmisData!$D:$D, N$2))</f>
        <v>306.68867751853497</v>
      </c>
      <c r="O323" s="335">
        <f>$I323*IF($G323="Pickup", SUMIFS(NewEmisData!I:I, NewEmisData!$A:$A, "Pickup", NewEmisData!$B:$B, $A323, NewEmisData!$C:$C, $H323, NewEmisData!$D:$D, O$2), SUMIFS(NewEmisData!I:I, NewEmisData!$A:$A, "LDV", NewEmisData!$B:$B, $A323, NewEmisData!$C:$C, $H323, NewEmisData!$D:$D, O$2))</f>
        <v>266.05693149041099</v>
      </c>
      <c r="P323" s="335">
        <f>$I323*IF($G323="Pickup", SUMIFS(NewEmisData!J:J, NewEmisData!$A:$A, "Pickup", NewEmisData!$B:$B, $A323, NewEmisData!$C:$C, $H323, NewEmisData!$D:$D, P$2), SUMIFS(NewEmisData!J:J, NewEmisData!$A:$A, "LDV", NewEmisData!$B:$B, $A323, NewEmisData!$C:$C, $H323, NewEmisData!$D:$D, P$2))</f>
        <v>243.087176828883</v>
      </c>
      <c r="Q323" s="335">
        <f>$I323*IF($G323="Pickup", SUMIFS(NewEmisData!K:K, NewEmisData!$A:$A, "Pickup", NewEmisData!$B:$B, $A323, NewEmisData!$C:$C, $H323, NewEmisData!$D:$D, Q$2), SUMIFS(NewEmisData!K:K, NewEmisData!$A:$A, "LDV", NewEmisData!$B:$B, $A323, NewEmisData!$C:$C, $H323, NewEmisData!$D:$D, Q$2))</f>
        <v>232.82718030870799</v>
      </c>
      <c r="R323" s="335">
        <f>$I323*IF($G323="Pickup", SUMIFS(NewEmisData!L:L, NewEmisData!$A:$A, "Pickup", NewEmisData!$B:$B, $A323, NewEmisData!$C:$C, $H323, NewEmisData!$D:$D, R$2), SUMIFS(NewEmisData!L:L, NewEmisData!$A:$A, "LDV", NewEmisData!$B:$B, $A323, NewEmisData!$C:$C, $H323, NewEmisData!$D:$D, R$2))</f>
        <v>229.167353178653</v>
      </c>
      <c r="S323" s="335">
        <f>$I323*IF($G323="Pickup", SUMIFS(NewEmisData!M:M, NewEmisData!$A:$A, "Pickup", NewEmisData!$B:$B, $A323, NewEmisData!$C:$C, $H323, NewEmisData!$D:$D, S$2), SUMIFS(NewEmisData!M:M, NewEmisData!$A:$A, "LDV", NewEmisData!$B:$B, $A323, NewEmisData!$C:$C, $H323, NewEmisData!$D:$D, S$2))</f>
        <v>227.80956840287899</v>
      </c>
      <c r="T323" s="335">
        <v>0.20692409258864139</v>
      </c>
      <c r="U323" s="335">
        <f>$I323*IF($G323="Pickup", SUMIFS(NewEmisData!E:E, NewEmisData!$A:$A, "Pickup", NewEmisData!$B:$B, $A323, NewEmisData!$C:$C, $H323, NewEmisData!$D:$D, U$2), SUMIFS(NewEmisData!E:E, NewEmisData!$A:$A, "LDV", NewEmisData!$B:$B, $A323, NewEmisData!$C:$C, $H323, NewEmisData!$D:$D, U$2))</f>
        <v>0.70973077210402302</v>
      </c>
      <c r="V323" s="335">
        <f>$I323*IF($G323="Pickup", SUMIFS(NewEmisData!F:F, NewEmisData!$A:$A, "Pickup", NewEmisData!$B:$B, $A323, NewEmisData!$C:$C, $H323, NewEmisData!$D:$D, V$2), SUMIFS(NewEmisData!F:F, NewEmisData!$A:$A, "LDV", NewEmisData!$B:$B, $A323, NewEmisData!$C:$C, $H323, NewEmisData!$D:$D, V$2))</f>
        <v>0.32036907792622199</v>
      </c>
      <c r="W323" s="335">
        <f>$I323*IF($G323="Pickup", SUMIFS(NewEmisData!G:G, NewEmisData!$A:$A, "Pickup", NewEmisData!$B:$B, $A323, NewEmisData!$C:$C, $H323, NewEmisData!$D:$D, W$2), SUMIFS(NewEmisData!G:G, NewEmisData!$A:$A, "LDV", NewEmisData!$B:$B, $A323, NewEmisData!$C:$C, $H323, NewEmisData!$D:$D, W$2))</f>
        <v>0.23974719966536701</v>
      </c>
      <c r="X323" s="335">
        <f>$I323*IF($G323="Pickup", SUMIFS(NewEmisData!H:H, NewEmisData!$A:$A, "Pickup", NewEmisData!$B:$B, $A323, NewEmisData!$C:$C, $H323, NewEmisData!$D:$D, X$2), SUMIFS(NewEmisData!H:H, NewEmisData!$A:$A, "LDV", NewEmisData!$B:$B, $A323, NewEmisData!$C:$C, $H323, NewEmisData!$D:$D, X$2))</f>
        <v>0.160612501035788</v>
      </c>
      <c r="Y323" s="335">
        <f>$I323*IF($G323="Pickup", SUMIFS(NewEmisData!I:I, NewEmisData!$A:$A, "Pickup", NewEmisData!$B:$B, $A323, NewEmisData!$C:$C, $H323, NewEmisData!$D:$D, Y$2), SUMIFS(NewEmisData!I:I, NewEmisData!$A:$A, "LDV", NewEmisData!$B:$B, $A323, NewEmisData!$C:$C, $H323, NewEmisData!$D:$D, Y$2))</f>
        <v>0.10365613117262901</v>
      </c>
      <c r="Z323" s="335">
        <f>$I323*IF($G323="Pickup", SUMIFS(NewEmisData!J:J, NewEmisData!$A:$A, "Pickup", NewEmisData!$B:$B, $A323, NewEmisData!$C:$C, $H323, NewEmisData!$D:$D, Z$2), SUMIFS(NewEmisData!J:J, NewEmisData!$A:$A, "LDV", NewEmisData!$B:$B, $A323, NewEmisData!$C:$C, $H323, NewEmisData!$D:$D, Z$2))</f>
        <v>7.8799994555065797E-2</v>
      </c>
      <c r="AA323" s="335">
        <f>$I323*IF($G323="Pickup", SUMIFS(NewEmisData!K:K, NewEmisData!$A:$A, "Pickup", NewEmisData!$B:$B, $A323, NewEmisData!$C:$C, $H323, NewEmisData!$D:$D, AA$2), SUMIFS(NewEmisData!K:K, NewEmisData!$A:$A, "LDV", NewEmisData!$B:$B, $A323, NewEmisData!$C:$C, $H323, NewEmisData!$D:$D, AA$2))</f>
        <v>6.8646939612850705E-2</v>
      </c>
      <c r="AB323" s="335">
        <f>$I323*IF($G323="Pickup", SUMIFS(NewEmisData!L:L, NewEmisData!$A:$A, "Pickup", NewEmisData!$B:$B, $A323, NewEmisData!$C:$C, $H323, NewEmisData!$D:$D, AB$2), SUMIFS(NewEmisData!L:L, NewEmisData!$A:$A, "LDV", NewEmisData!$B:$B, $A323, NewEmisData!$C:$C, $H323, NewEmisData!$D:$D, AB$2))</f>
        <v>6.5824398729591893E-2</v>
      </c>
      <c r="AC323" s="335">
        <f>$I323*IF($G323="Pickup", SUMIFS(NewEmisData!M:M, NewEmisData!$A:$A, "Pickup", NewEmisData!$B:$B, $A323, NewEmisData!$C:$C, $H323, NewEmisData!$D:$D, AC$2), SUMIFS(NewEmisData!M:M, NewEmisData!$A:$A, "LDV", NewEmisData!$B:$B, $A323, NewEmisData!$C:$C, $H323, NewEmisData!$D:$D, AC$2))</f>
        <v>6.4340803704991095E-2</v>
      </c>
      <c r="AD323" s="335">
        <v>5.5587065527563068E-2</v>
      </c>
      <c r="AE323" s="335">
        <f>$I323*IF($G323="Pickup", SUMIFS(NewEmisData!E:E, NewEmisData!$A:$A, "Pickup", NewEmisData!$B:$B, $A323, NewEmisData!$C:$C, $H323, NewEmisData!$D:$D, AE$2), SUMIFS(NewEmisData!E:E, NewEmisData!$A:$A, "LDV", NewEmisData!$B:$B, $A323, NewEmisData!$C:$C, $H323, NewEmisData!$D:$D, AE$2))</f>
        <v>8.2160020457903906E-3</v>
      </c>
      <c r="AF323" s="335">
        <f>$I323*IF($G323="Pickup", SUMIFS(NewEmisData!F:F, NewEmisData!$A:$A, "Pickup", NewEmisData!$B:$B, $A323, NewEmisData!$C:$C, $H323, NewEmisData!$D:$D, AF$2), SUMIFS(NewEmisData!F:F, NewEmisData!$A:$A, "LDV", NewEmisData!$B:$B, $A323, NewEmisData!$C:$C, $H323, NewEmisData!$D:$D, AF$2))</f>
        <v>7.80815598787189E-3</v>
      </c>
      <c r="AG323" s="335">
        <f>$I323*IF($G323="Pickup", SUMIFS(NewEmisData!G:G, NewEmisData!$A:$A, "Pickup", NewEmisData!$B:$B, $A323, NewEmisData!$C:$C, $H323, NewEmisData!$D:$D, AG$2), SUMIFS(NewEmisData!G:G, NewEmisData!$A:$A, "LDV", NewEmisData!$B:$B, $A323, NewEmisData!$C:$C, $H323, NewEmisData!$D:$D, AG$2))</f>
        <v>5.1579884513251097E-3</v>
      </c>
      <c r="AH323" s="335">
        <f>$I323*IF($G323="Pickup", SUMIFS(NewEmisData!H:H, NewEmisData!$A:$A, "Pickup", NewEmisData!$B:$B, $A323, NewEmisData!$C:$C, $H323, NewEmisData!$D:$D, AH$2), SUMIFS(NewEmisData!H:H, NewEmisData!$A:$A, "LDV", NewEmisData!$B:$B, $A323, NewEmisData!$C:$C, $H323, NewEmisData!$D:$D, AH$2))</f>
        <v>4.3996084263759998E-3</v>
      </c>
      <c r="AI323" s="335">
        <f>$I323*IF($G323="Pickup", SUMIFS(NewEmisData!I:I, NewEmisData!$A:$A, "Pickup", NewEmisData!$B:$B, $A323, NewEmisData!$C:$C, $H323, NewEmisData!$D:$D, AI$2), SUMIFS(NewEmisData!I:I, NewEmisData!$A:$A, "LDV", NewEmisData!$B:$B, $A323, NewEmisData!$C:$C, $H323, NewEmisData!$D:$D, AI$2))</f>
        <v>3.81672539575274E-3</v>
      </c>
      <c r="AJ323" s="335">
        <f>$I323*IF($G323="Pickup", SUMIFS(NewEmisData!J:J, NewEmisData!$A:$A, "Pickup", NewEmisData!$B:$B, $A323, NewEmisData!$C:$C, $H323, NewEmisData!$D:$D, AJ$2), SUMIFS(NewEmisData!J:J, NewEmisData!$A:$A, "LDV", NewEmisData!$B:$B, $A323, NewEmisData!$C:$C, $H323, NewEmisData!$D:$D, AJ$2))</f>
        <v>3.4872096414849999E-3</v>
      </c>
      <c r="AK323" s="335">
        <f>$I323*IF($G323="Pickup", SUMIFS(NewEmisData!K:K, NewEmisData!$A:$A, "Pickup", NewEmisData!$B:$B, $A323, NewEmisData!$C:$C, $H323, NewEmisData!$D:$D, AK$2), SUMIFS(NewEmisData!K:K, NewEmisData!$A:$A, "LDV", NewEmisData!$B:$B, $A323, NewEmisData!$C:$C, $H323, NewEmisData!$D:$D, AK$2))</f>
        <v>3.3400286224750798E-3</v>
      </c>
      <c r="AL323" s="335">
        <f>$I323*IF($G323="Pickup", SUMIFS(NewEmisData!L:L, NewEmisData!$A:$A, "Pickup", NewEmisData!$B:$B, $A323, NewEmisData!$C:$C, $H323, NewEmisData!$D:$D, AL$2), SUMIFS(NewEmisData!L:L, NewEmisData!$A:$A, "LDV", NewEmisData!$B:$B, $A323, NewEmisData!$C:$C, $H323, NewEmisData!$D:$D, AL$2))</f>
        <v>3.2875233288682799E-3</v>
      </c>
      <c r="AM323" s="335">
        <f>$I323*IF($G323="Pickup", SUMIFS(NewEmisData!M:M, NewEmisData!$A:$A, "Pickup", NewEmisData!$B:$B, $A323, NewEmisData!$C:$C, $H323, NewEmisData!$D:$D, AM$2), SUMIFS(NewEmisData!M:M, NewEmisData!$A:$A, "LDV", NewEmisData!$B:$B, $A323, NewEmisData!$C:$C, $H323, NewEmisData!$D:$D, AM$2))</f>
        <v>3.2680461258744399E-3</v>
      </c>
      <c r="AN323" s="335">
        <v>1.3041984458904573E-3</v>
      </c>
      <c r="AO323" s="335">
        <f>$I323*IF($G323="Pickup", SUMIFS(NewEmisData!E:E, NewEmisData!$A:$A, "Pickup", NewEmisData!$B:$B, $A323, NewEmisData!$C:$C, $H323, NewEmisData!$D:$D, AO$2), SUMIFS(NewEmisData!E:E, NewEmisData!$A:$A, "LDV", NewEmisData!$B:$B, $A323, NewEmisData!$C:$C, $H323, NewEmisData!$D:$D, AO$2))</f>
        <v>7.6637268565666605E-2</v>
      </c>
      <c r="AP323" s="335">
        <f>$I323*IF($G323="Pickup", SUMIFS(NewEmisData!F:F, NewEmisData!$A:$A, "Pickup", NewEmisData!$B:$B, $A323, NewEmisData!$C:$C, $H323, NewEmisData!$D:$D, AP$2), SUMIFS(NewEmisData!F:F, NewEmisData!$A:$A, "LDV", NewEmisData!$B:$B, $A323, NewEmisData!$C:$C, $H323, NewEmisData!$D:$D, AP$2))</f>
        <v>7.17220347655846E-2</v>
      </c>
      <c r="AQ323" s="335">
        <f>$I323*IF($G323="Pickup", SUMIFS(NewEmisData!G:G, NewEmisData!$A:$A, "Pickup", NewEmisData!$B:$B, $A323, NewEmisData!$C:$C, $H323, NewEmisData!$D:$D, AQ$2), SUMIFS(NewEmisData!G:G, NewEmisData!$A:$A, "LDV", NewEmisData!$B:$B, $A323, NewEmisData!$C:$C, $H323, NewEmisData!$D:$D, AQ$2))</f>
        <v>5.3063354209187903E-2</v>
      </c>
      <c r="AR323" s="335">
        <f>$I323*IF($G323="Pickup", SUMIFS(NewEmisData!H:H, NewEmisData!$A:$A, "Pickup", NewEmisData!$B:$B, $A323, NewEmisData!$C:$C, $H323, NewEmisData!$D:$D, AR$2), SUMIFS(NewEmisData!H:H, NewEmisData!$A:$A, "LDV", NewEmisData!$B:$B, $A323, NewEmisData!$C:$C, $H323, NewEmisData!$D:$D, AR$2))</f>
        <v>5.1413159178765599E-2</v>
      </c>
      <c r="AS323" s="335">
        <f>$I323*IF($G323="Pickup", SUMIFS(NewEmisData!I:I, NewEmisData!$A:$A, "Pickup", NewEmisData!$B:$B, $A323, NewEmisData!$C:$C, $H323, NewEmisData!$D:$D, AS$2), SUMIFS(NewEmisData!I:I, NewEmisData!$A:$A, "LDV", NewEmisData!$B:$B, $A323, NewEmisData!$C:$C, $H323, NewEmisData!$D:$D, AS$2))</f>
        <v>4.9937748877796798E-2</v>
      </c>
      <c r="AT323" s="335">
        <f>$I323*IF($G323="Pickup", SUMIFS(NewEmisData!J:J, NewEmisData!$A:$A, "Pickup", NewEmisData!$B:$B, $A323, NewEmisData!$C:$C, $H323, NewEmisData!$D:$D, AT$2), SUMIFS(NewEmisData!J:J, NewEmisData!$A:$A, "LDV", NewEmisData!$B:$B, $A323, NewEmisData!$C:$C, $H323, NewEmisData!$D:$D, AT$2))</f>
        <v>4.8737436898882699E-2</v>
      </c>
      <c r="AU323" s="335">
        <f>$I323*IF($G323="Pickup", SUMIFS(NewEmisData!K:K, NewEmisData!$A:$A, "Pickup", NewEmisData!$B:$B, $A323, NewEmisData!$C:$C, $H323, NewEmisData!$D:$D, AU$2), SUMIFS(NewEmisData!K:K, NewEmisData!$A:$A, "LDV", NewEmisData!$B:$B, $A323, NewEmisData!$C:$C, $H323, NewEmisData!$D:$D, AU$2))</f>
        <v>4.7984590527250397E-2</v>
      </c>
      <c r="AV323" s="335">
        <f>$I323*IF($G323="Pickup", SUMIFS(NewEmisData!L:L, NewEmisData!$A:$A, "Pickup", NewEmisData!$B:$B, $A323, NewEmisData!$C:$C, $H323, NewEmisData!$D:$D, AV$2), SUMIFS(NewEmisData!L:L, NewEmisData!$A:$A, "LDV", NewEmisData!$B:$B, $A323, NewEmisData!$C:$C, $H323, NewEmisData!$D:$D, AV$2))</f>
        <v>4.76005320802948E-2</v>
      </c>
      <c r="AW323" s="335">
        <f>$I323*IF($G323="Pickup", SUMIFS(NewEmisData!M:M, NewEmisData!$A:$A, "Pickup", NewEmisData!$B:$B, $A323, NewEmisData!$C:$C, $H323, NewEmisData!$D:$D, AW$2), SUMIFS(NewEmisData!M:M, NewEmisData!$A:$A, "LDV", NewEmisData!$B:$B, $A323, NewEmisData!$C:$C, $H323, NewEmisData!$D:$D, AW$2))</f>
        <v>4.7377866603412998E-2</v>
      </c>
      <c r="AX323" s="335">
        <v>3.2948538923667892E-2</v>
      </c>
      <c r="AY323" s="335">
        <f>$I323*IF($G323="Pickup", SUMIFS(NewEmisData!E:E, NewEmisData!$A:$A, "Pickup", NewEmisData!$B:$B, $A323, NewEmisData!$C:$C, $H323, NewEmisData!$D:$D, AY$2), SUMIFS(NewEmisData!E:E, NewEmisData!$A:$A, "LDV", NewEmisData!$B:$B, $A323, NewEmisData!$C:$C, $H323, NewEmisData!$D:$D, AY$2))</f>
        <v>1.9839679684136899E-2</v>
      </c>
      <c r="AZ323" s="335">
        <f>$I323*IF($G323="Pickup", SUMIFS(NewEmisData!F:F, NewEmisData!$A:$A, "Pickup", NewEmisData!$B:$B, $A323, NewEmisData!$C:$C, $H323, NewEmisData!$D:$D, AZ$2), SUMIFS(NewEmisData!F:F, NewEmisData!$A:$A, "LDV", NewEmisData!$B:$B, $A323, NewEmisData!$C:$C, $H323, NewEmisData!$D:$D, AZ$2))</f>
        <v>1.54915322396613E-2</v>
      </c>
      <c r="BA323" s="335">
        <f>$I323*IF($G323="Pickup", SUMIFS(NewEmisData!G:G, NewEmisData!$A:$A, "Pickup", NewEmisData!$B:$B, $A323, NewEmisData!$C:$C, $H323, NewEmisData!$D:$D, BA$2), SUMIFS(NewEmisData!G:G, NewEmisData!$A:$A, "LDV", NewEmisData!$B:$B, $A323, NewEmisData!$C:$C, $H323, NewEmisData!$D:$D, BA$2))</f>
        <v>1.24856485125612E-2</v>
      </c>
      <c r="BB323" s="335">
        <f>$I323*IF($G323="Pickup", SUMIFS(NewEmisData!H:H, NewEmisData!$A:$A, "Pickup", NewEmisData!$B:$B, $A323, NewEmisData!$C:$C, $H323, NewEmisData!$D:$D, BB$2), SUMIFS(NewEmisData!H:H, NewEmisData!$A:$A, "LDV", NewEmisData!$B:$B, $A323, NewEmisData!$C:$C, $H323, NewEmisData!$D:$D, BB$2))</f>
        <v>1.10258430769824E-2</v>
      </c>
      <c r="BC323" s="335">
        <f>$I323*IF($G323="Pickup", SUMIFS(NewEmisData!I:I, NewEmisData!$A:$A, "Pickup", NewEmisData!$B:$B, $A323, NewEmisData!$C:$C, $H323, NewEmisData!$D:$D, BC$2), SUMIFS(NewEmisData!I:I, NewEmisData!$A:$A, "LDV", NewEmisData!$B:$B, $A323, NewEmisData!$C:$C, $H323, NewEmisData!$D:$D, BC$2))</f>
        <v>9.7206839249302599E-3</v>
      </c>
      <c r="BD323" s="335">
        <f>$I323*IF($G323="Pickup", SUMIFS(NewEmisData!J:J, NewEmisData!$A:$A, "Pickup", NewEmisData!$B:$B, $A323, NewEmisData!$C:$C, $H323, NewEmisData!$D:$D, BD$2), SUMIFS(NewEmisData!J:J, NewEmisData!$A:$A, "LDV", NewEmisData!$B:$B, $A323, NewEmisData!$C:$C, $H323, NewEmisData!$D:$D, BD$2))</f>
        <v>8.6588886279032502E-3</v>
      </c>
      <c r="BE323" s="335">
        <f>$I323*IF($G323="Pickup", SUMIFS(NewEmisData!K:K, NewEmisData!$A:$A, "Pickup", NewEmisData!$B:$B, $A323, NewEmisData!$C:$C, $H323, NewEmisData!$D:$D, BE$2), SUMIFS(NewEmisData!K:K, NewEmisData!$A:$A, "LDV", NewEmisData!$B:$B, $A323, NewEmisData!$C:$C, $H323, NewEmisData!$D:$D, BE$2))</f>
        <v>7.9928948991222996E-3</v>
      </c>
      <c r="BF323" s="335">
        <f>$I323*IF($G323="Pickup", SUMIFS(NewEmisData!L:L, NewEmisData!$A:$A, "Pickup", NewEmisData!$B:$B, $A323, NewEmisData!$C:$C, $H323, NewEmisData!$D:$D, BF$2), SUMIFS(NewEmisData!L:L, NewEmisData!$A:$A, "LDV", NewEmisData!$B:$B, $A323, NewEmisData!$C:$C, $H323, NewEmisData!$D:$D, BF$2))</f>
        <v>7.65317007618625E-3</v>
      </c>
      <c r="BG323" s="335">
        <f>$I323*IF($G323="Pickup", SUMIFS(NewEmisData!M:M, NewEmisData!$A:$A, "Pickup", NewEmisData!$B:$B, $A323, NewEmisData!$C:$C, $H323, NewEmisData!$D:$D, BG$2), SUMIFS(NewEmisData!M:M, NewEmisData!$A:$A, "LDV", NewEmisData!$B:$B, $A323, NewEmisData!$C:$C, $H323, NewEmisData!$D:$D, BG$2))</f>
        <v>7.4561632981935697E-3</v>
      </c>
      <c r="BH323" s="335">
        <v>6.6026126062260432E-3</v>
      </c>
      <c r="BI323" s="335">
        <f>$I323*IF($G323="Pickup", SUMIFS(NewEmisData!E:E, NewEmisData!$A:$A, "Pickup", NewEmisData!$B:$B, $A323, NewEmisData!$C:$C, $H323, NewEmisData!$D:$D, BI$2), SUMIFS(NewEmisData!E:E, NewEmisData!$A:$A, "LDV", NewEmisData!$B:$B, $A323, NewEmisData!$C:$C, $H323, NewEmisData!$D:$D, BI$2))</f>
        <v>6.4220034872518204</v>
      </c>
      <c r="BJ323" s="335">
        <f>$I323*IF($G323="Pickup", SUMIFS(NewEmisData!F:F, NewEmisData!$A:$A, "Pickup", NewEmisData!$B:$B, $A323, NewEmisData!$C:$C, $H323, NewEmisData!$D:$D, BJ$2), SUMIFS(NewEmisData!F:F, NewEmisData!$A:$A, "LDV", NewEmisData!$B:$B, $A323, NewEmisData!$C:$C, $H323, NewEmisData!$D:$D, BJ$2))</f>
        <v>3.8479800836345999</v>
      </c>
      <c r="BK323" s="335">
        <f>$I323*IF($G323="Pickup", SUMIFS(NewEmisData!G:G, NewEmisData!$A:$A, "Pickup", NewEmisData!$B:$B, $A323, NewEmisData!$C:$C, $H323, NewEmisData!$D:$D, BK$2), SUMIFS(NewEmisData!G:G, NewEmisData!$A:$A, "LDV", NewEmisData!$B:$B, $A323, NewEmisData!$C:$C, $H323, NewEmisData!$D:$D, BK$2))</f>
        <v>2.9970734916117499</v>
      </c>
      <c r="BL323" s="335">
        <f>$I323*IF($G323="Pickup", SUMIFS(NewEmisData!H:H, NewEmisData!$A:$A, "Pickup", NewEmisData!$B:$B, $A323, NewEmisData!$C:$C, $H323, NewEmisData!$D:$D, BL$2), SUMIFS(NewEmisData!H:H, NewEmisData!$A:$A, "LDV", NewEmisData!$B:$B, $A323, NewEmisData!$C:$C, $H323, NewEmisData!$D:$D, BL$2))</f>
        <v>2.36472323758924</v>
      </c>
      <c r="BM323" s="335">
        <f>$I323*IF($G323="Pickup", SUMIFS(NewEmisData!I:I, NewEmisData!$A:$A, "Pickup", NewEmisData!$B:$B, $A323, NewEmisData!$C:$C, $H323, NewEmisData!$D:$D, BM$2), SUMIFS(NewEmisData!I:I, NewEmisData!$A:$A, "LDV", NewEmisData!$B:$B, $A323, NewEmisData!$C:$C, $H323, NewEmisData!$D:$D, BM$2))</f>
        <v>1.7421472431707099</v>
      </c>
      <c r="BN323" s="335">
        <f>$I323*IF($G323="Pickup", SUMIFS(NewEmisData!J:J, NewEmisData!$A:$A, "Pickup", NewEmisData!$B:$B, $A323, NewEmisData!$C:$C, $H323, NewEmisData!$D:$D, BN$2), SUMIFS(NewEmisData!J:J, NewEmisData!$A:$A, "LDV", NewEmisData!$B:$B, $A323, NewEmisData!$C:$C, $H323, NewEmisData!$D:$D, BN$2))</f>
        <v>1.3931539503279999</v>
      </c>
      <c r="BO323" s="335">
        <f>$I323*IF($G323="Pickup", SUMIFS(NewEmisData!K:K, NewEmisData!$A:$A, "Pickup", NewEmisData!$B:$B, $A323, NewEmisData!$C:$C, $H323, NewEmisData!$D:$D, BO$2), SUMIFS(NewEmisData!K:K, NewEmisData!$A:$A, "LDV", NewEmisData!$B:$B, $A323, NewEmisData!$C:$C, $H323, NewEmisData!$D:$D, BO$2))</f>
        <v>1.2342051269933401</v>
      </c>
      <c r="BP323" s="335">
        <f>$I323*IF($G323="Pickup", SUMIFS(NewEmisData!L:L, NewEmisData!$A:$A, "Pickup", NewEmisData!$B:$B, $A323, NewEmisData!$C:$C, $H323, NewEmisData!$D:$D, BP$2), SUMIFS(NewEmisData!L:L, NewEmisData!$A:$A, "LDV", NewEmisData!$B:$B, $A323, NewEmisData!$C:$C, $H323, NewEmisData!$D:$D, BP$2))</f>
        <v>1.18127069132138</v>
      </c>
      <c r="BQ323" s="335">
        <f>$I323*IF($G323="Pickup", SUMIFS(NewEmisData!M:M, NewEmisData!$A:$A, "Pickup", NewEmisData!$B:$B, $A323, NewEmisData!$C:$C, $H323, NewEmisData!$D:$D, BQ$2), SUMIFS(NewEmisData!M:M, NewEmisData!$A:$A, "LDV", NewEmisData!$B:$B, $A323, NewEmisData!$C:$C, $H323, NewEmisData!$D:$D, BQ$2))</f>
        <v>1.1484293714755001</v>
      </c>
      <c r="BR323" s="335">
        <v>1.5622001678221484</v>
      </c>
      <c r="BS323" s="335">
        <f>$I323*IF($G323="Pickup", SUMIFS(NewEmisData!E:E, NewEmisData!$A:$A, "Pickup", NewEmisData!$B:$B, $A323, NewEmisData!$C:$C, $H323, NewEmisData!$D:$D, BS$2), SUMIFS(NewEmisData!E:E, NewEmisData!$A:$A, "LDV", NewEmisData!$B:$B, $A323, NewEmisData!$C:$C, $H323, NewEmisData!$D:$D, BS$2))</f>
        <v>0.76625314114096599</v>
      </c>
      <c r="BT323" s="335">
        <f>$I323*IF($G323="Pickup", SUMIFS(NewEmisData!F:F, NewEmisData!$A:$A, "Pickup", NewEmisData!$B:$B, $A323, NewEmisData!$C:$C, $H323, NewEmisData!$D:$D, BT$2), SUMIFS(NewEmisData!F:F, NewEmisData!$A:$A, "LDV", NewEmisData!$B:$B, $A323, NewEmisData!$C:$C, $H323, NewEmisData!$D:$D, BT$2))</f>
        <v>0.42849019580384201</v>
      </c>
      <c r="BU323" s="335">
        <f>$I323*IF($G323="Pickup", SUMIFS(NewEmisData!G:G, NewEmisData!$A:$A, "Pickup", NewEmisData!$B:$B, $A323, NewEmisData!$C:$C, $H323, NewEmisData!$D:$D, BU$2), SUMIFS(NewEmisData!G:G, NewEmisData!$A:$A, "LDV", NewEmisData!$B:$B, $A323, NewEmisData!$C:$C, $H323, NewEmisData!$D:$D, BU$2))</f>
        <v>0.33923869580754101</v>
      </c>
      <c r="BV323" s="335">
        <f>$I323*IF($G323="Pickup", SUMIFS(NewEmisData!H:H, NewEmisData!$A:$A, "Pickup", NewEmisData!$B:$B, $A323, NewEmisData!$C:$C, $H323, NewEmisData!$D:$D, BV$2), SUMIFS(NewEmisData!H:H, NewEmisData!$A:$A, "LDV", NewEmisData!$B:$B, $A323, NewEmisData!$C:$C, $H323, NewEmisData!$D:$D, BV$2))</f>
        <v>0.274572609184357</v>
      </c>
      <c r="BW323" s="335">
        <f>$I323*IF($G323="Pickup", SUMIFS(NewEmisData!I:I, NewEmisData!$A:$A, "Pickup", NewEmisData!$B:$B, $A323, NewEmisData!$C:$C, $H323, NewEmisData!$D:$D, BW$2), SUMIFS(NewEmisData!I:I, NewEmisData!$A:$A, "LDV", NewEmisData!$B:$B, $A323, NewEmisData!$C:$C, $H323, NewEmisData!$D:$D, BW$2))</f>
        <v>0.20444446873760599</v>
      </c>
      <c r="BX323" s="335">
        <f>$I323*IF($G323="Pickup", SUMIFS(NewEmisData!J:J, NewEmisData!$A:$A, "Pickup", NewEmisData!$B:$B, $A323, NewEmisData!$C:$C, $H323, NewEmisData!$D:$D, BX$2), SUMIFS(NewEmisData!J:J, NewEmisData!$A:$A, "LDV", NewEmisData!$B:$B, $A323, NewEmisData!$C:$C, $H323, NewEmisData!$D:$D, BX$2))</f>
        <v>0.170176908378738</v>
      </c>
      <c r="BY323" s="335">
        <f>$I323*IF($G323="Pickup", SUMIFS(NewEmisData!K:K, NewEmisData!$A:$A, "Pickup", NewEmisData!$B:$B, $A323, NewEmisData!$C:$C, $H323, NewEmisData!$D:$D, BY$2), SUMIFS(NewEmisData!K:K, NewEmisData!$A:$A, "LDV", NewEmisData!$B:$B, $A323, NewEmisData!$C:$C, $H323, NewEmisData!$D:$D, BY$2))</f>
        <v>0.152045525981331</v>
      </c>
      <c r="BZ323" s="335">
        <f>$I323*IF($G323="Pickup", SUMIFS(NewEmisData!L:L, NewEmisData!$A:$A, "Pickup", NewEmisData!$B:$B, $A323, NewEmisData!$C:$C, $H323, NewEmisData!$D:$D, BZ$2), SUMIFS(NewEmisData!L:L, NewEmisData!$A:$A, "LDV", NewEmisData!$B:$B, $A323, NewEmisData!$C:$C, $H323, NewEmisData!$D:$D, BZ$2))</f>
        <v>0.14503696159912</v>
      </c>
      <c r="CA323" s="335">
        <f>$I323*IF($G323="Pickup", SUMIFS(NewEmisData!M:M, NewEmisData!$A:$A, "Pickup", NewEmisData!$B:$B, $A323, NewEmisData!$C:$C, $H323, NewEmisData!$D:$D, CA$2), SUMIFS(NewEmisData!M:M, NewEmisData!$A:$A, "LDV", NewEmisData!$B:$B, $A323, NewEmisData!$C:$C, $H323, NewEmisData!$D:$D, CA$2))</f>
        <v>0.139402683427791</v>
      </c>
      <c r="CB323" s="335">
        <v>0.11295846897695311</v>
      </c>
      <c r="CC323" s="335">
        <f>$I323*IF($G323="Pickup", SUMIFS(NewEmisData!E:E, NewEmisData!$A:$A, "Pickup", NewEmisData!$B:$B, $A323, NewEmisData!$C:$C, $H323, NewEmisData!$D:$D, CC$2), SUMIFS(NewEmisData!E:E, NewEmisData!$A:$A, "LDV", NewEmisData!$B:$B, $A323, NewEmisData!$C:$C, $H323, NewEmisData!$D:$D, CC$2))</f>
        <v>3.9065075142891502E-2</v>
      </c>
      <c r="CD323" s="335">
        <f>$I323*IF($G323="Pickup", SUMIFS(NewEmisData!F:F, NewEmisData!$A:$A, "Pickup", NewEmisData!$B:$B, $A323, NewEmisData!$C:$C, $H323, NewEmisData!$D:$D, CD$2), SUMIFS(NewEmisData!F:F, NewEmisData!$A:$A, "LDV", NewEmisData!$B:$B, $A323, NewEmisData!$C:$C, $H323, NewEmisData!$D:$D, CD$2))</f>
        <v>2.71884075109541E-2</v>
      </c>
      <c r="CE323" s="335">
        <f>$I323*IF($G323="Pickup", SUMIFS(NewEmisData!G:G, NewEmisData!$A:$A, "Pickup", NewEmisData!$B:$B, $A323, NewEmisData!$C:$C, $H323, NewEmisData!$D:$D, CE$2), SUMIFS(NewEmisData!G:G, NewEmisData!$A:$A, "LDV", NewEmisData!$B:$B, $A323, NewEmisData!$C:$C, $H323, NewEmisData!$D:$D, CE$2))</f>
        <v>2.35915905182916E-2</v>
      </c>
      <c r="CF323" s="335">
        <f>$I323*IF($G323="Pickup", SUMIFS(NewEmisData!H:H, NewEmisData!$A:$A, "Pickup", NewEmisData!$B:$B, $A323, NewEmisData!$C:$C, $H323, NewEmisData!$D:$D, CF$2), SUMIFS(NewEmisData!H:H, NewEmisData!$A:$A, "LDV", NewEmisData!$B:$B, $A323, NewEmisData!$C:$C, $H323, NewEmisData!$D:$D, CF$2))</f>
        <v>2.2519914122574401E-2</v>
      </c>
      <c r="CG323" s="335">
        <f>$I323*IF($G323="Pickup", SUMIFS(NewEmisData!I:I, NewEmisData!$A:$A, "Pickup", NewEmisData!$B:$B, $A323, NewEmisData!$C:$C, $H323, NewEmisData!$D:$D, CG$2), SUMIFS(NewEmisData!I:I, NewEmisData!$A:$A, "LDV", NewEmisData!$B:$B, $A323, NewEmisData!$C:$C, $H323, NewEmisData!$D:$D, CG$2))</f>
        <v>2.1807779866682201E-2</v>
      </c>
      <c r="CH323" s="335">
        <f>$I323*IF($G323="Pickup", SUMIFS(NewEmisData!J:J, NewEmisData!$A:$A, "Pickup", NewEmisData!$B:$B, $A323, NewEmisData!$C:$C, $H323, NewEmisData!$D:$D, CH$2), SUMIFS(NewEmisData!J:J, NewEmisData!$A:$A, "LDV", NewEmisData!$B:$B, $A323, NewEmisData!$C:$C, $H323, NewEmisData!$D:$D, CH$2))</f>
        <v>2.1246517083751901E-2</v>
      </c>
      <c r="CI323" s="335">
        <f>$I323*IF($G323="Pickup", SUMIFS(NewEmisData!K:K, NewEmisData!$A:$A, "Pickup", NewEmisData!$B:$B, $A323, NewEmisData!$C:$C, $H323, NewEmisData!$D:$D, CI$2), SUMIFS(NewEmisData!K:K, NewEmisData!$A:$A, "LDV", NewEmisData!$B:$B, $A323, NewEmisData!$C:$C, $H323, NewEmisData!$D:$D, CI$2))</f>
        <v>2.1244746441372499E-2</v>
      </c>
      <c r="CJ323" s="335">
        <f>$I323*IF($G323="Pickup", SUMIFS(NewEmisData!L:L, NewEmisData!$A:$A, "Pickup", NewEmisData!$B:$B, $A323, NewEmisData!$C:$C, $H323, NewEmisData!$D:$D, CJ$2), SUMIFS(NewEmisData!L:L, NewEmisData!$A:$A, "LDV", NewEmisData!$B:$B, $A323, NewEmisData!$C:$C, $H323, NewEmisData!$D:$D, CJ$2))</f>
        <v>2.1244238664552498E-2</v>
      </c>
      <c r="CK323" s="335">
        <f>$I323*IF($G323="Pickup", SUMIFS(NewEmisData!M:M, NewEmisData!$A:$A, "Pickup", NewEmisData!$B:$B, $A323, NewEmisData!$C:$C, $H323, NewEmisData!$D:$D, CK$2), SUMIFS(NewEmisData!M:M, NewEmisData!$A:$A, "LDV", NewEmisData!$B:$B, $A323, NewEmisData!$C:$C, $H323, NewEmisData!$D:$D, CK$2))</f>
        <v>2.1243800212783201E-2</v>
      </c>
      <c r="CL323" s="335">
        <v>2.0846549246249676E-2</v>
      </c>
      <c r="CM323" s="335">
        <f>$I323*IF($G323="Pickup", SUMIFS(NewEmisData!E:E, NewEmisData!$A:$A, "Pickup", NewEmisData!$B:$B, $A323, NewEmisData!$C:$C, $H323, NewEmisData!$D:$D, CM$2), SUMIFS(NewEmisData!E:E, NewEmisData!$A:$A, "LDV", NewEmisData!$B:$B, $A323, NewEmisData!$C:$C, $H323, NewEmisData!$D:$D, CM$2))</f>
        <v>2.3400482606005499E-2</v>
      </c>
      <c r="CN323" s="335">
        <f>$I323*IF($G323="Pickup", SUMIFS(NewEmisData!F:F, NewEmisData!$A:$A, "Pickup", NewEmisData!$B:$B, $A323, NewEmisData!$C:$C, $H323, NewEmisData!$D:$D, CN$2), SUMIFS(NewEmisData!F:F, NewEmisData!$A:$A, "LDV", NewEmisData!$B:$B, $A323, NewEmisData!$C:$C, $H323, NewEmisData!$D:$D, CN$2))</f>
        <v>1.46264020139097E-2</v>
      </c>
      <c r="CO323" s="335">
        <f>$I323*IF($G323="Pickup", SUMIFS(NewEmisData!G:G, NewEmisData!$A:$A, "Pickup", NewEmisData!$B:$B, $A323, NewEmisData!$C:$C, $H323, NewEmisData!$D:$D, CO$2), SUMIFS(NewEmisData!G:G, NewEmisData!$A:$A, "LDV", NewEmisData!$B:$B, $A323, NewEmisData!$C:$C, $H323, NewEmisData!$D:$D, CO$2))</f>
        <v>1.17594755724597E-2</v>
      </c>
      <c r="CP323" s="335">
        <f>$I323*IF($G323="Pickup", SUMIFS(NewEmisData!H:H, NewEmisData!$A:$A, "Pickup", NewEmisData!$B:$B, $A323, NewEmisData!$C:$C, $H323, NewEmisData!$D:$D, CP$2), SUMIFS(NewEmisData!H:H, NewEmisData!$A:$A, "LDV", NewEmisData!$B:$B, $A323, NewEmisData!$C:$C, $H323, NewEmisData!$D:$D, CP$2))</f>
        <v>9.5913131178771704E-3</v>
      </c>
      <c r="CQ323" s="335">
        <f>$I323*IF($G323="Pickup", SUMIFS(NewEmisData!I:I, NewEmisData!$A:$A, "Pickup", NewEmisData!$B:$B, $A323, NewEmisData!$C:$C, $H323, NewEmisData!$D:$D, CQ$2), SUMIFS(NewEmisData!I:I, NewEmisData!$A:$A, "LDV", NewEmisData!$B:$B, $A323, NewEmisData!$C:$C, $H323, NewEmisData!$D:$D, CQ$2))</f>
        <v>8.49787062067325E-3</v>
      </c>
      <c r="CR323" s="335">
        <f>$I323*IF($G323="Pickup", SUMIFS(NewEmisData!J:J, NewEmisData!$A:$A, "Pickup", NewEmisData!$B:$B, $A323, NewEmisData!$C:$C, $H323, NewEmisData!$D:$D, CR$2), SUMIFS(NewEmisData!J:J, NewEmisData!$A:$A, "LDV", NewEmisData!$B:$B, $A323, NewEmisData!$C:$C, $H323, NewEmisData!$D:$D, CR$2))</f>
        <v>8.0109865110152001E-3</v>
      </c>
      <c r="CS323" s="335">
        <f>$I323*IF($G323="Pickup", SUMIFS(NewEmisData!K:K, NewEmisData!$A:$A, "Pickup", NewEmisData!$B:$B, $A323, NewEmisData!$C:$C, $H323, NewEmisData!$D:$D, CS$2), SUMIFS(NewEmisData!K:K, NewEmisData!$A:$A, "LDV", NewEmisData!$B:$B, $A323, NewEmisData!$C:$C, $H323, NewEmisData!$D:$D, CS$2))</f>
        <v>7.9536784391849198E-3</v>
      </c>
      <c r="CT323" s="335">
        <f>$I323*IF($G323="Pickup", SUMIFS(NewEmisData!L:L, NewEmisData!$A:$A, "Pickup", NewEmisData!$B:$B, $A323, NewEmisData!$C:$C, $H323, NewEmisData!$D:$D, CT$2), SUMIFS(NewEmisData!L:L, NewEmisData!$A:$A, "LDV", NewEmisData!$B:$B, $A323, NewEmisData!$C:$C, $H323, NewEmisData!$D:$D, CT$2))</f>
        <v>7.8603296078806496E-3</v>
      </c>
      <c r="CU323" s="335">
        <f>$I323*IF($G323="Pickup", SUMIFS(NewEmisData!M:M, NewEmisData!$A:$A, "Pickup", NewEmisData!$B:$B, $A323, NewEmisData!$C:$C, $H323, NewEmisData!$D:$D, CU$2), SUMIFS(NewEmisData!M:M, NewEmisData!$A:$A, "LDV", NewEmisData!$B:$B, $A323, NewEmisData!$C:$C, $H323, NewEmisData!$D:$D, CU$2))</f>
        <v>7.8597717488691193E-3</v>
      </c>
      <c r="CV323" s="335">
        <v>5.2030687941242611E-3</v>
      </c>
      <c r="CW323" s="335">
        <v>3.0448046675121709E-3</v>
      </c>
      <c r="CX323" s="335">
        <v>1.8865908720768221E-3</v>
      </c>
      <c r="CY323" s="335">
        <v>1.5570268485524494E-3</v>
      </c>
      <c r="CZ323" s="335">
        <v>1.2432183416122382E-3</v>
      </c>
      <c r="DA323" s="335">
        <v>9.252251866281976E-4</v>
      </c>
      <c r="DB323" s="335">
        <v>7.2309456596024934E-4</v>
      </c>
      <c r="DC323" s="335">
        <v>6.8940706870607876E-4</v>
      </c>
      <c r="DD323" s="335">
        <v>6.844148428615973E-4</v>
      </c>
      <c r="DE323" s="335">
        <v>6.8634617396886091E-4</v>
      </c>
      <c r="DF323" s="335">
        <v>6.8634617396886091E-4</v>
      </c>
      <c r="DG323" s="335">
        <f>$I323*IF($G323="Pickup", SUMIFS(NewEmisData!E:E, NewEmisData!$A:$A, "Pickup", NewEmisData!$B:$B, $A323, NewEmisData!$C:$C, $H323, NewEmisData!$D:$D, DG$2), SUMIFS(NewEmisData!E:E, NewEmisData!$A:$A, "LDV", NewEmisData!$B:$B, $A323, NewEmisData!$C:$C, $H323, NewEmisData!$D:$D, DG$2))</f>
        <v>0</v>
      </c>
      <c r="DH323" s="335">
        <f>$I323*IF($G323="Pickup", SUMIFS(NewEmisData!F:F, NewEmisData!$A:$A, "Pickup", NewEmisData!$B:$B, $A323, NewEmisData!$C:$C, $H323, NewEmisData!$D:$D, DH$2), SUMIFS(NewEmisData!F:F, NewEmisData!$A:$A, "LDV", NewEmisData!$B:$B, $A323, NewEmisData!$C:$C, $H323, NewEmisData!$D:$D, DH$2))</f>
        <v>0</v>
      </c>
      <c r="DI323" s="335">
        <f>$I323*IF($G323="Pickup", SUMIFS(NewEmisData!G:G, NewEmisData!$A:$A, "Pickup", NewEmisData!$B:$B, $A323, NewEmisData!$C:$C, $H323, NewEmisData!$D:$D, DI$2), SUMIFS(NewEmisData!G:G, NewEmisData!$A:$A, "LDV", NewEmisData!$B:$B, $A323, NewEmisData!$C:$C, $H323, NewEmisData!$D:$D, DI$2))</f>
        <v>0</v>
      </c>
      <c r="DJ323" s="335">
        <f>$I323*IF($G323="Pickup", SUMIFS(NewEmisData!H:H, NewEmisData!$A:$A, "Pickup", NewEmisData!$B:$B, $A323, NewEmisData!$C:$C, $H323, NewEmisData!$D:$D, DJ$2), SUMIFS(NewEmisData!H:H, NewEmisData!$A:$A, "LDV", NewEmisData!$B:$B, $A323, NewEmisData!$C:$C, $H323, NewEmisData!$D:$D, DJ$2))</f>
        <v>0</v>
      </c>
      <c r="DK323" s="335">
        <f>$I323*IF($G323="Pickup", SUMIFS(NewEmisData!I:I, NewEmisData!$A:$A, "Pickup", NewEmisData!$B:$B, $A323, NewEmisData!$C:$C, $H323, NewEmisData!$D:$D, DK$2), SUMIFS(NewEmisData!I:I, NewEmisData!$A:$A, "LDV", NewEmisData!$B:$B, $A323, NewEmisData!$C:$C, $H323, NewEmisData!$D:$D, DK$2))</f>
        <v>0</v>
      </c>
      <c r="DL323" s="335">
        <f>$I323*IF($G323="Pickup", SUMIFS(NewEmisData!J:J, NewEmisData!$A:$A, "Pickup", NewEmisData!$B:$B, $A323, NewEmisData!$C:$C, $H323, NewEmisData!$D:$D, DL$2), SUMIFS(NewEmisData!J:J, NewEmisData!$A:$A, "LDV", NewEmisData!$B:$B, $A323, NewEmisData!$C:$C, $H323, NewEmisData!$D:$D, DL$2))</f>
        <v>0</v>
      </c>
      <c r="DM323" s="335">
        <f>$I323*IF($G323="Pickup", SUMIFS(NewEmisData!K:K, NewEmisData!$A:$A, "Pickup", NewEmisData!$B:$B, $A323, NewEmisData!$C:$C, $H323, NewEmisData!$D:$D, DM$2), SUMIFS(NewEmisData!K:K, NewEmisData!$A:$A, "LDV", NewEmisData!$B:$B, $A323, NewEmisData!$C:$C, $H323, NewEmisData!$D:$D, DM$2))</f>
        <v>0</v>
      </c>
      <c r="DN323" s="335">
        <f>$I323*IF($G323="Pickup", SUMIFS(NewEmisData!L:L, NewEmisData!$A:$A, "Pickup", NewEmisData!$B:$B, $A323, NewEmisData!$C:$C, $H323, NewEmisData!$D:$D, DN$2), SUMIFS(NewEmisData!L:L, NewEmisData!$A:$A, "LDV", NewEmisData!$B:$B, $A323, NewEmisData!$C:$C, $H323, NewEmisData!$D:$D, DN$2))</f>
        <v>0</v>
      </c>
      <c r="DO323" s="335">
        <f>$I323*IF($G323="Pickup", SUMIFS(NewEmisData!M:M, NewEmisData!$A:$A, "Pickup", NewEmisData!$B:$B, $A323, NewEmisData!$C:$C, $H323, NewEmisData!$D:$D, DO$2), SUMIFS(NewEmisData!M:M, NewEmisData!$A:$A, "LDV", NewEmisData!$B:$B, $A323, NewEmisData!$C:$C, $H323, NewEmisData!$D:$D, DO$2))</f>
        <v>0</v>
      </c>
      <c r="DP323" s="335">
        <v>1.3868757746550878E-3</v>
      </c>
      <c r="DQ323" s="335">
        <f>$I323*IF($G323="Pickup", SUMIFS(NewEmisData!E:E, NewEmisData!$A:$A, "Pickup", NewEmisData!$B:$B, $A323, NewEmisData!$C:$C, $H323, NewEmisData!$D:$D, DQ$2), SUMIFS(NewEmisData!E:E, NewEmisData!$A:$A, "LDV", NewEmisData!$B:$B, $A323, NewEmisData!$C:$C, $H323, NewEmisData!$D:$D, DQ$2))</f>
        <v>1.5358627671248499E-2</v>
      </c>
      <c r="DR323" s="335">
        <f>$I323*IF($G323="Pickup", SUMIFS(NewEmisData!F:F, NewEmisData!$A:$A, "Pickup", NewEmisData!$B:$B, $A323, NewEmisData!$C:$C, $H323, NewEmisData!$D:$D, DR$2), SUMIFS(NewEmisData!F:F, NewEmisData!$A:$A, "LDV", NewEmisData!$B:$B, $A323, NewEmisData!$C:$C, $H323, NewEmisData!$D:$D, DR$2))</f>
        <v>9.2701502330196205E-3</v>
      </c>
      <c r="DS323" s="335">
        <f>$I323*IF($G323="Pickup", SUMIFS(NewEmisData!G:G, NewEmisData!$A:$A, "Pickup", NewEmisData!$B:$B, $A323, NewEmisData!$C:$C, $H323, NewEmisData!$D:$D, DS$2), SUMIFS(NewEmisData!G:G, NewEmisData!$A:$A, "LDV", NewEmisData!$B:$B, $A323, NewEmisData!$C:$C, $H323, NewEmisData!$D:$D, DS$2))</f>
        <v>7.3800443468092902E-3</v>
      </c>
      <c r="DT323" s="335">
        <f>$I323*IF($G323="Pickup", SUMIFS(NewEmisData!H:H, NewEmisData!$A:$A, "Pickup", NewEmisData!$B:$B, $A323, NewEmisData!$C:$C, $H323, NewEmisData!$D:$D, DT$2), SUMIFS(NewEmisData!H:H, NewEmisData!$A:$A, "LDV", NewEmisData!$B:$B, $A323, NewEmisData!$C:$C, $H323, NewEmisData!$D:$D, DT$2))</f>
        <v>5.7500359883598503E-3</v>
      </c>
      <c r="DU323" s="335">
        <f>$I323*IF($G323="Pickup", SUMIFS(NewEmisData!I:I, NewEmisData!$A:$A, "Pickup", NewEmisData!$B:$B, $A323, NewEmisData!$C:$C, $H323, NewEmisData!$D:$D, DU$2), SUMIFS(NewEmisData!I:I, NewEmisData!$A:$A, "LDV", NewEmisData!$B:$B, $A323, NewEmisData!$C:$C, $H323, NewEmisData!$D:$D, DU$2))</f>
        <v>4.5486358185720301E-3</v>
      </c>
      <c r="DV323" s="335">
        <f>$I323*IF($G323="Pickup", SUMIFS(NewEmisData!J:J, NewEmisData!$A:$A, "Pickup", NewEmisData!$B:$B, $A323, NewEmisData!$C:$C, $H323, NewEmisData!$D:$D, DV$2), SUMIFS(NewEmisData!J:J, NewEmisData!$A:$A, "LDV", NewEmisData!$B:$B, $A323, NewEmisData!$C:$C, $H323, NewEmisData!$D:$D, DV$2))</f>
        <v>3.9745008012961004E-3</v>
      </c>
      <c r="DW323" s="335">
        <f>$I323*IF($G323="Pickup", SUMIFS(NewEmisData!K:K, NewEmisData!$A:$A, "Pickup", NewEmisData!$B:$B, $A323, NewEmisData!$C:$C, $H323, NewEmisData!$D:$D, DW$2), SUMIFS(NewEmisData!K:K, NewEmisData!$A:$A, "LDV", NewEmisData!$B:$B, $A323, NewEmisData!$C:$C, $H323, NewEmisData!$D:$D, DW$2))</f>
        <v>3.6505775807205302E-3</v>
      </c>
      <c r="DX323" s="335">
        <f>$I323*IF($G323="Pickup", SUMIFS(NewEmisData!L:L, NewEmisData!$A:$A, "Pickup", NewEmisData!$B:$B, $A323, NewEmisData!$C:$C, $H323, NewEmisData!$D:$D, DX$2), SUMIFS(NewEmisData!L:L, NewEmisData!$A:$A, "LDV", NewEmisData!$B:$B, $A323, NewEmisData!$C:$C, $H323, NewEmisData!$D:$D, DX$2))</f>
        <v>3.5463484367939599E-3</v>
      </c>
      <c r="DY323" s="335">
        <f>$I323*IF($G323="Pickup", SUMIFS(NewEmisData!M:M, NewEmisData!$A:$A, "Pickup", NewEmisData!$B:$B, $A323, NewEmisData!$C:$C, $H323, NewEmisData!$D:$D, DY$2), SUMIFS(NewEmisData!M:M, NewEmisData!$A:$A, "LDV", NewEmisData!$B:$B, $A323, NewEmisData!$C:$C, $H323, NewEmisData!$D:$D, DY$2))</f>
        <v>3.4918759359810199E-3</v>
      </c>
      <c r="DZ323" s="335">
        <v>4.3350573081854527E-3</v>
      </c>
      <c r="EA323" s="335">
        <f t="shared" si="542"/>
        <v>474.817101058422</v>
      </c>
      <c r="EB323" s="335">
        <f t="shared" si="543"/>
        <v>451.24703471572099</v>
      </c>
      <c r="EC323" s="335">
        <f t="shared" si="544"/>
        <v>359.55406391675598</v>
      </c>
      <c r="ED323" s="335">
        <f t="shared" si="545"/>
        <v>306.68867751853497</v>
      </c>
      <c r="EE323" s="335">
        <f t="shared" si="546"/>
        <v>266.05693149041099</v>
      </c>
      <c r="EF323" s="335">
        <f t="shared" si="547"/>
        <v>243.087176828883</v>
      </c>
      <c r="EG323" s="335">
        <f t="shared" si="548"/>
        <v>232.82718030870799</v>
      </c>
      <c r="EH323" s="335">
        <f t="shared" si="549"/>
        <v>229.167353178653</v>
      </c>
      <c r="EI323" s="335">
        <f t="shared" si="550"/>
        <v>227.80956840287899</v>
      </c>
      <c r="EJ323" s="335">
        <f t="shared" si="551"/>
        <v>0.20692409258864139</v>
      </c>
      <c r="EK323" s="335">
        <f t="shared" si="552"/>
        <v>0.70973077210402302</v>
      </c>
      <c r="EL323" s="335">
        <f t="shared" si="553"/>
        <v>0.32036907792622199</v>
      </c>
      <c r="EM323" s="335">
        <f t="shared" si="554"/>
        <v>0.23974719966536701</v>
      </c>
      <c r="EN323" s="335">
        <f t="shared" si="555"/>
        <v>0.160612501035788</v>
      </c>
      <c r="EO323" s="335">
        <f t="shared" si="556"/>
        <v>0.10365613117262901</v>
      </c>
      <c r="EP323" s="335">
        <f t="shared" si="557"/>
        <v>7.8799994555065797E-2</v>
      </c>
      <c r="EQ323" s="335">
        <f t="shared" si="558"/>
        <v>6.8646939612850705E-2</v>
      </c>
      <c r="ER323" s="335">
        <f t="shared" si="559"/>
        <v>6.5824398729591893E-2</v>
      </c>
      <c r="ES323" s="335">
        <f t="shared" si="560"/>
        <v>6.4340803704991095E-2</v>
      </c>
      <c r="ET323" s="335">
        <f t="shared" si="561"/>
        <v>5.5587065527563068E-2</v>
      </c>
      <c r="EU323" s="335">
        <f t="shared" si="562"/>
        <v>8.2160020457903906E-3</v>
      </c>
      <c r="EV323" s="335">
        <f t="shared" si="563"/>
        <v>7.80815598787189E-3</v>
      </c>
      <c r="EW323" s="335">
        <f t="shared" si="564"/>
        <v>5.1579884513251097E-3</v>
      </c>
      <c r="EX323" s="335">
        <f t="shared" si="565"/>
        <v>4.3996084263759998E-3</v>
      </c>
      <c r="EY323" s="335">
        <f t="shared" si="566"/>
        <v>3.81672539575274E-3</v>
      </c>
      <c r="EZ323" s="335">
        <f t="shared" si="567"/>
        <v>3.4872096414849999E-3</v>
      </c>
      <c r="FA323" s="335">
        <f t="shared" si="568"/>
        <v>3.3400286224750798E-3</v>
      </c>
      <c r="FB323" s="335">
        <f t="shared" si="569"/>
        <v>3.2875233288682799E-3</v>
      </c>
      <c r="FC323" s="335">
        <f t="shared" si="570"/>
        <v>3.2680461258744399E-3</v>
      </c>
      <c r="FD323" s="335">
        <f t="shared" si="571"/>
        <v>1.3041984458904573E-3</v>
      </c>
      <c r="FE323" s="335">
        <f t="shared" si="572"/>
        <v>7.6637268565666605E-2</v>
      </c>
      <c r="FF323" s="335">
        <f t="shared" si="573"/>
        <v>7.17220347655846E-2</v>
      </c>
      <c r="FG323" s="335">
        <f t="shared" si="574"/>
        <v>5.3063354209187903E-2</v>
      </c>
      <c r="FH323" s="335">
        <f t="shared" si="575"/>
        <v>5.1413159178765599E-2</v>
      </c>
      <c r="FI323" s="335">
        <f t="shared" si="576"/>
        <v>4.9937748877796798E-2</v>
      </c>
      <c r="FJ323" s="335">
        <f t="shared" si="577"/>
        <v>4.8737436898882699E-2</v>
      </c>
      <c r="FK323" s="335">
        <f t="shared" si="578"/>
        <v>4.7984590527250397E-2</v>
      </c>
      <c r="FL323" s="335">
        <f t="shared" si="579"/>
        <v>4.76005320802948E-2</v>
      </c>
      <c r="FM323" s="335">
        <f t="shared" si="580"/>
        <v>4.7377866603412998E-2</v>
      </c>
      <c r="FN323" s="335">
        <f t="shared" si="581"/>
        <v>3.2948538923667892E-2</v>
      </c>
      <c r="FO323" s="335">
        <f t="shared" si="582"/>
        <v>1.9839679684136899E-2</v>
      </c>
      <c r="FP323" s="335">
        <f t="shared" si="583"/>
        <v>1.54915322396613E-2</v>
      </c>
      <c r="FQ323" s="335">
        <f t="shared" si="584"/>
        <v>1.24856485125612E-2</v>
      </c>
      <c r="FR323" s="335">
        <f t="shared" si="585"/>
        <v>1.10258430769824E-2</v>
      </c>
      <c r="FS323" s="335">
        <f t="shared" si="586"/>
        <v>9.7206839249302599E-3</v>
      </c>
      <c r="FT323" s="335">
        <f t="shared" si="587"/>
        <v>8.6588886279032502E-3</v>
      </c>
      <c r="FU323" s="335">
        <f t="shared" si="588"/>
        <v>7.9928948991222996E-3</v>
      </c>
      <c r="FV323" s="335">
        <f t="shared" si="589"/>
        <v>7.65317007618625E-3</v>
      </c>
      <c r="FW323" s="335">
        <f t="shared" si="590"/>
        <v>7.4561632981935697E-3</v>
      </c>
      <c r="FX323" s="335">
        <f t="shared" si="591"/>
        <v>6.6026126062260432E-3</v>
      </c>
    </row>
    <row r="324" spans="1:180" x14ac:dyDescent="0.2">
      <c r="A324" s="305" t="str">
        <f>_xlfn.CONCAT(IF(LEFT(TRIM(A323),1)="*", "*R", "R"), 1+RIGHT(TRIM(A323),1))</f>
        <v>R6</v>
      </c>
      <c r="B324" s="305" t="str">
        <f t="shared" si="618"/>
        <v>TLFLPGX11</v>
      </c>
      <c r="C324" s="305" t="str">
        <f t="shared" si="619"/>
        <v>TL.LPGX.F.LPGX.2011</v>
      </c>
      <c r="D324" s="301" t="str">
        <f t="shared" si="620"/>
        <v>bn-vmt, bn-vmt/a</v>
      </c>
      <c r="E324" s="301" t="str">
        <f t="shared" si="621"/>
        <v>TRNLPGX</v>
      </c>
      <c r="F324" s="301" t="str">
        <f t="shared" si="622"/>
        <v>TL</v>
      </c>
      <c r="G324" s="315" t="s">
        <v>818</v>
      </c>
      <c r="H324" s="315" t="s">
        <v>814</v>
      </c>
      <c r="I324" s="315">
        <v>1</v>
      </c>
      <c r="J324" s="315" t="str">
        <f t="shared" si="592"/>
        <v>Full size car-GSL</v>
      </c>
      <c r="K324" s="335">
        <f>$I324*IF($G324="Pickup", SUMIFS(NewEmisData!E:E, NewEmisData!$A:$A, "Pickup", NewEmisData!$B:$B, $A324, NewEmisData!$C:$C, $H324, NewEmisData!$D:$D, K$2), SUMIFS(NewEmisData!E:E, NewEmisData!$A:$A, "LDV", NewEmisData!$B:$B, $A324, NewEmisData!$C:$C, $H324, NewEmisData!$D:$D, K$2))</f>
        <v>465.43339574540698</v>
      </c>
      <c r="L324" s="335">
        <f>$I324*IF($G324="Pickup", SUMIFS(NewEmisData!F:F, NewEmisData!$A:$A, "Pickup", NewEmisData!$B:$B, $A324, NewEmisData!$C:$C, $H324, NewEmisData!$D:$D, L$2), SUMIFS(NewEmisData!F:F, NewEmisData!$A:$A, "LDV", NewEmisData!$B:$B, $A324, NewEmisData!$C:$C, $H324, NewEmisData!$D:$D, L$2))</f>
        <v>447.45086858043499</v>
      </c>
      <c r="M324" s="335">
        <f>$I324*IF($G324="Pickup", SUMIFS(NewEmisData!G:G, NewEmisData!$A:$A, "Pickup", NewEmisData!$B:$B, $A324, NewEmisData!$C:$C, $H324, NewEmisData!$D:$D, M$2), SUMIFS(NewEmisData!G:G, NewEmisData!$A:$A, "LDV", NewEmisData!$B:$B, $A324, NewEmisData!$C:$C, $H324, NewEmisData!$D:$D, M$2))</f>
        <v>371.68579631799702</v>
      </c>
      <c r="N324" s="335">
        <f>$I324*IF($G324="Pickup", SUMIFS(NewEmisData!H:H, NewEmisData!$A:$A, "Pickup", NewEmisData!$B:$B, $A324, NewEmisData!$C:$C, $H324, NewEmisData!$D:$D, N$2), SUMIFS(NewEmisData!H:H, NewEmisData!$A:$A, "LDV", NewEmisData!$B:$B, $A324, NewEmisData!$C:$C, $H324, NewEmisData!$D:$D, N$2))</f>
        <v>316.68783468886801</v>
      </c>
      <c r="O324" s="335">
        <f>$I324*IF($G324="Pickup", SUMIFS(NewEmisData!I:I, NewEmisData!$A:$A, "Pickup", NewEmisData!$B:$B, $A324, NewEmisData!$C:$C, $H324, NewEmisData!$D:$D, O$2), SUMIFS(NewEmisData!I:I, NewEmisData!$A:$A, "LDV", NewEmisData!$B:$B, $A324, NewEmisData!$C:$C, $H324, NewEmisData!$D:$D, O$2))</f>
        <v>274.45359564691302</v>
      </c>
      <c r="P324" s="335">
        <f>$I324*IF($G324="Pickup", SUMIFS(NewEmisData!J:J, NewEmisData!$A:$A, "Pickup", NewEmisData!$B:$B, $A324, NewEmisData!$C:$C, $H324, NewEmisData!$D:$D, P$2), SUMIFS(NewEmisData!J:J, NewEmisData!$A:$A, "LDV", NewEmisData!$B:$B, $A324, NewEmisData!$C:$C, $H324, NewEmisData!$D:$D, P$2))</f>
        <v>250.610452801164</v>
      </c>
      <c r="Q324" s="335">
        <f>$I324*IF($G324="Pickup", SUMIFS(NewEmisData!K:K, NewEmisData!$A:$A, "Pickup", NewEmisData!$B:$B, $A324, NewEmisData!$C:$C, $H324, NewEmisData!$D:$D, Q$2), SUMIFS(NewEmisData!K:K, NewEmisData!$A:$A, "LDV", NewEmisData!$B:$B, $A324, NewEmisData!$C:$C, $H324, NewEmisData!$D:$D, Q$2))</f>
        <v>239.96929474207201</v>
      </c>
      <c r="R324" s="335">
        <f>$I324*IF($G324="Pickup", SUMIFS(NewEmisData!L:L, NewEmisData!$A:$A, "Pickup", NewEmisData!$B:$B, $A324, NewEmisData!$C:$C, $H324, NewEmisData!$D:$D, R$2), SUMIFS(NewEmisData!L:L, NewEmisData!$A:$A, "LDV", NewEmisData!$B:$B, $A324, NewEmisData!$C:$C, $H324, NewEmisData!$D:$D, R$2))</f>
        <v>236.17949059358199</v>
      </c>
      <c r="S324" s="335">
        <f>$I324*IF($G324="Pickup", SUMIFS(NewEmisData!M:M, NewEmisData!$A:$A, "Pickup", NewEmisData!$B:$B, $A324, NewEmisData!$C:$C, $H324, NewEmisData!$D:$D, S$2), SUMIFS(NewEmisData!M:M, NewEmisData!$A:$A, "LDV", NewEmisData!$B:$B, $A324, NewEmisData!$C:$C, $H324, NewEmisData!$D:$D, S$2))</f>
        <v>234.77621268414799</v>
      </c>
      <c r="T324" s="335">
        <v>0.20692409258864139</v>
      </c>
      <c r="U324" s="335">
        <f>$I324*IF($G324="Pickup", SUMIFS(NewEmisData!E:E, NewEmisData!$A:$A, "Pickup", NewEmisData!$B:$B, $A324, NewEmisData!$C:$C, $H324, NewEmisData!$D:$D, U$2), SUMIFS(NewEmisData!E:E, NewEmisData!$A:$A, "LDV", NewEmisData!$B:$B, $A324, NewEmisData!$C:$C, $H324, NewEmisData!$D:$D, U$2))</f>
        <v>0.76817370125590101</v>
      </c>
      <c r="V324" s="335">
        <f>$I324*IF($G324="Pickup", SUMIFS(NewEmisData!F:F, NewEmisData!$A:$A, "Pickup", NewEmisData!$B:$B, $A324, NewEmisData!$C:$C, $H324, NewEmisData!$D:$D, V$2), SUMIFS(NewEmisData!F:F, NewEmisData!$A:$A, "LDV", NewEmisData!$B:$B, $A324, NewEmisData!$C:$C, $H324, NewEmisData!$D:$D, V$2))</f>
        <v>0.34255400012381199</v>
      </c>
      <c r="W324" s="335">
        <f>$I324*IF($G324="Pickup", SUMIFS(NewEmisData!G:G, NewEmisData!$A:$A, "Pickup", NewEmisData!$B:$B, $A324, NewEmisData!$C:$C, $H324, NewEmisData!$D:$D, W$2), SUMIFS(NewEmisData!G:G, NewEmisData!$A:$A, "LDV", NewEmisData!$B:$B, $A324, NewEmisData!$C:$C, $H324, NewEmisData!$D:$D, W$2))</f>
        <v>0.22026197441968301</v>
      </c>
      <c r="X324" s="335">
        <f>$I324*IF($G324="Pickup", SUMIFS(NewEmisData!H:H, NewEmisData!$A:$A, "Pickup", NewEmisData!$B:$B, $A324, NewEmisData!$C:$C, $H324, NewEmisData!$D:$D, X$2), SUMIFS(NewEmisData!H:H, NewEmisData!$A:$A, "LDV", NewEmisData!$B:$B, $A324, NewEmisData!$C:$C, $H324, NewEmisData!$D:$D, X$2))</f>
        <v>0.146130223505477</v>
      </c>
      <c r="Y324" s="335">
        <f>$I324*IF($G324="Pickup", SUMIFS(NewEmisData!I:I, NewEmisData!$A:$A, "Pickup", NewEmisData!$B:$B, $A324, NewEmisData!$C:$C, $H324, NewEmisData!$D:$D, Y$2), SUMIFS(NewEmisData!I:I, NewEmisData!$A:$A, "LDV", NewEmisData!$B:$B, $A324, NewEmisData!$C:$C, $H324, NewEmisData!$D:$D, Y$2))</f>
        <v>9.25204446820201E-2</v>
      </c>
      <c r="Z324" s="335">
        <f>$I324*IF($G324="Pickup", SUMIFS(NewEmisData!J:J, NewEmisData!$A:$A, "Pickup", NewEmisData!$B:$B, $A324, NewEmisData!$C:$C, $H324, NewEmisData!$D:$D, Z$2), SUMIFS(NewEmisData!J:J, NewEmisData!$A:$A, "LDV", NewEmisData!$B:$B, $A324, NewEmisData!$C:$C, $H324, NewEmisData!$D:$D, Z$2))</f>
        <v>6.9646332093205393E-2</v>
      </c>
      <c r="AA324" s="335">
        <f>$I324*IF($G324="Pickup", SUMIFS(NewEmisData!K:K, NewEmisData!$A:$A, "Pickup", NewEmisData!$B:$B, $A324, NewEmisData!$C:$C, $H324, NewEmisData!$D:$D, AA$2), SUMIFS(NewEmisData!K:K, NewEmisData!$A:$A, "LDV", NewEmisData!$B:$B, $A324, NewEmisData!$C:$C, $H324, NewEmisData!$D:$D, AA$2))</f>
        <v>6.0285539426727999E-2</v>
      </c>
      <c r="AB324" s="335">
        <f>$I324*IF($G324="Pickup", SUMIFS(NewEmisData!L:L, NewEmisData!$A:$A, "Pickup", NewEmisData!$B:$B, $A324, NewEmisData!$C:$C, $H324, NewEmisData!$D:$D, AB$2), SUMIFS(NewEmisData!L:L, NewEmisData!$A:$A, "LDV", NewEmisData!$B:$B, $A324, NewEmisData!$C:$C, $H324, NewEmisData!$D:$D, AB$2))</f>
        <v>5.7685517085836899E-2</v>
      </c>
      <c r="AC324" s="335">
        <f>$I324*IF($G324="Pickup", SUMIFS(NewEmisData!M:M, NewEmisData!$A:$A, "Pickup", NewEmisData!$B:$B, $A324, NewEmisData!$C:$C, $H324, NewEmisData!$D:$D, AC$2), SUMIFS(NewEmisData!M:M, NewEmisData!$A:$A, "LDV", NewEmisData!$B:$B, $A324, NewEmisData!$C:$C, $H324, NewEmisData!$D:$D, AC$2))</f>
        <v>5.6336256806388998E-2</v>
      </c>
      <c r="AD324" s="335">
        <v>5.5587065527563068E-2</v>
      </c>
      <c r="AE324" s="335">
        <f>$I324*IF($G324="Pickup", SUMIFS(NewEmisData!E:E, NewEmisData!$A:$A, "Pickup", NewEmisData!$B:$B, $A324, NewEmisData!$C:$C, $H324, NewEmisData!$D:$D, AE$2), SUMIFS(NewEmisData!E:E, NewEmisData!$A:$A, "LDV", NewEmisData!$B:$B, $A324, NewEmisData!$C:$C, $H324, NewEmisData!$D:$D, AE$2))</f>
        <v>8.0536316527093799E-3</v>
      </c>
      <c r="AF324" s="335">
        <f>$I324*IF($G324="Pickup", SUMIFS(NewEmisData!F:F, NewEmisData!$A:$A, "Pickup", NewEmisData!$B:$B, $A324, NewEmisData!$C:$C, $H324, NewEmisData!$D:$D, AF$2), SUMIFS(NewEmisData!F:F, NewEmisData!$A:$A, "LDV", NewEmisData!$B:$B, $A324, NewEmisData!$C:$C, $H324, NewEmisData!$D:$D, AF$2))</f>
        <v>7.7424694052717798E-3</v>
      </c>
      <c r="AG324" s="335">
        <f>$I324*IF($G324="Pickup", SUMIFS(NewEmisData!G:G, NewEmisData!$A:$A, "Pickup", NewEmisData!$B:$B, $A324, NewEmisData!$C:$C, $H324, NewEmisData!$D:$D, AG$2), SUMIFS(NewEmisData!G:G, NewEmisData!$A:$A, "LDV", NewEmisData!$B:$B, $A324, NewEmisData!$C:$C, $H324, NewEmisData!$D:$D, AG$2))</f>
        <v>5.3320257089092297E-3</v>
      </c>
      <c r="AH324" s="335">
        <f>$I324*IF($G324="Pickup", SUMIFS(NewEmisData!H:H, NewEmisData!$A:$A, "Pickup", NewEmisData!$B:$B, $A324, NewEmisData!$C:$C, $H324, NewEmisData!$D:$D, AH$2), SUMIFS(NewEmisData!H:H, NewEmisData!$A:$A, "LDV", NewEmisData!$B:$B, $A324, NewEmisData!$C:$C, $H324, NewEmisData!$D:$D, AH$2))</f>
        <v>4.5430510168157703E-3</v>
      </c>
      <c r="AI324" s="335">
        <f>$I324*IF($G324="Pickup", SUMIFS(NewEmisData!I:I, NewEmisData!$A:$A, "Pickup", NewEmisData!$B:$B, $A324, NewEmisData!$C:$C, $H324, NewEmisData!$D:$D, AI$2), SUMIFS(NewEmisData!I:I, NewEmisData!$A:$A, "LDV", NewEmisData!$B:$B, $A324, NewEmisData!$C:$C, $H324, NewEmisData!$D:$D, AI$2))</f>
        <v>3.9371785778053803E-3</v>
      </c>
      <c r="AJ324" s="335">
        <f>$I324*IF($G324="Pickup", SUMIFS(NewEmisData!J:J, NewEmisData!$A:$A, "Pickup", NewEmisData!$B:$B, $A324, NewEmisData!$C:$C, $H324, NewEmisData!$D:$D, AJ$2), SUMIFS(NewEmisData!J:J, NewEmisData!$A:$A, "LDV", NewEmisData!$B:$B, $A324, NewEmisData!$C:$C, $H324, NewEmisData!$D:$D, AJ$2))</f>
        <v>3.5951364530025401E-3</v>
      </c>
      <c r="AK324" s="335">
        <f>$I324*IF($G324="Pickup", SUMIFS(NewEmisData!K:K, NewEmisData!$A:$A, "Pickup", NewEmisData!$B:$B, $A324, NewEmisData!$C:$C, $H324, NewEmisData!$D:$D, AK$2), SUMIFS(NewEmisData!K:K, NewEmisData!$A:$A, "LDV", NewEmisData!$B:$B, $A324, NewEmisData!$C:$C, $H324, NewEmisData!$D:$D, AK$2))</f>
        <v>3.4424852382502098E-3</v>
      </c>
      <c r="AL324" s="335">
        <f>$I324*IF($G324="Pickup", SUMIFS(NewEmisData!L:L, NewEmisData!$A:$A, "Pickup", NewEmisData!$B:$B, $A324, NewEmisData!$C:$C, $H324, NewEmisData!$D:$D, AL$2), SUMIFS(NewEmisData!L:L, NewEmisData!$A:$A, "LDV", NewEmisData!$B:$B, $A324, NewEmisData!$C:$C, $H324, NewEmisData!$D:$D, AL$2))</f>
        <v>3.38811619026995E-3</v>
      </c>
      <c r="AM324" s="335">
        <f>$I324*IF($G324="Pickup", SUMIFS(NewEmisData!M:M, NewEmisData!$A:$A, "Pickup", NewEmisData!$B:$B, $A324, NewEmisData!$C:$C, $H324, NewEmisData!$D:$D, AM$2), SUMIFS(NewEmisData!M:M, NewEmisData!$A:$A, "LDV", NewEmisData!$B:$B, $A324, NewEmisData!$C:$C, $H324, NewEmisData!$D:$D, AM$2))</f>
        <v>3.36798790618778E-3</v>
      </c>
      <c r="AN324" s="335">
        <v>1.3041984458904573E-3</v>
      </c>
      <c r="AO324" s="335">
        <f>$I324*IF($G324="Pickup", SUMIFS(NewEmisData!E:E, NewEmisData!$A:$A, "Pickup", NewEmisData!$B:$B, $A324, NewEmisData!$C:$C, $H324, NewEmisData!$D:$D, AO$2), SUMIFS(NewEmisData!E:E, NewEmisData!$A:$A, "LDV", NewEmisData!$B:$B, $A324, NewEmisData!$C:$C, $H324, NewEmisData!$D:$D, AO$2))</f>
        <v>7.6317156939691294E-2</v>
      </c>
      <c r="AP324" s="335">
        <f>$I324*IF($G324="Pickup", SUMIFS(NewEmisData!F:F, NewEmisData!$A:$A, "Pickup", NewEmisData!$B:$B, $A324, NewEmisData!$C:$C, $H324, NewEmisData!$D:$D, AP$2), SUMIFS(NewEmisData!F:F, NewEmisData!$A:$A, "LDV", NewEmisData!$B:$B, $A324, NewEmisData!$C:$C, $H324, NewEmisData!$D:$D, AP$2))</f>
        <v>7.1544642944165196E-2</v>
      </c>
      <c r="AQ324" s="335">
        <f>$I324*IF($G324="Pickup", SUMIFS(NewEmisData!G:G, NewEmisData!$A:$A, "Pickup", NewEmisData!$B:$B, $A324, NewEmisData!$C:$C, $H324, NewEmisData!$D:$D, AQ$2), SUMIFS(NewEmisData!G:G, NewEmisData!$A:$A, "LDV", NewEmisData!$B:$B, $A324, NewEmisData!$C:$C, $H324, NewEmisData!$D:$D, AQ$2))</f>
        <v>5.8249743312617203E-2</v>
      </c>
      <c r="AR324" s="335">
        <f>$I324*IF($G324="Pickup", SUMIFS(NewEmisData!H:H, NewEmisData!$A:$A, "Pickup", NewEmisData!$B:$B, $A324, NewEmisData!$C:$C, $H324, NewEmisData!$D:$D, AR$2), SUMIFS(NewEmisData!H:H, NewEmisData!$A:$A, "LDV", NewEmisData!$B:$B, $A324, NewEmisData!$C:$C, $H324, NewEmisData!$D:$D, AR$2))</f>
        <v>5.6730049378736901E-2</v>
      </c>
      <c r="AS324" s="335">
        <f>$I324*IF($G324="Pickup", SUMIFS(NewEmisData!I:I, NewEmisData!$A:$A, "Pickup", NewEmisData!$B:$B, $A324, NewEmisData!$C:$C, $H324, NewEmisData!$D:$D, AS$2), SUMIFS(NewEmisData!I:I, NewEmisData!$A:$A, "LDV", NewEmisData!$B:$B, $A324, NewEmisData!$C:$C, $H324, NewEmisData!$D:$D, AS$2))</f>
        <v>5.5297861804990203E-2</v>
      </c>
      <c r="AT324" s="335">
        <f>$I324*IF($G324="Pickup", SUMIFS(NewEmisData!J:J, NewEmisData!$A:$A, "Pickup", NewEmisData!$B:$B, $A324, NewEmisData!$C:$C, $H324, NewEmisData!$D:$D, AT$2), SUMIFS(NewEmisData!J:J, NewEmisData!$A:$A, "LDV", NewEmisData!$B:$B, $A324, NewEmisData!$C:$C, $H324, NewEmisData!$D:$D, AT$2))</f>
        <v>5.4156352090813403E-2</v>
      </c>
      <c r="AU324" s="335">
        <f>$I324*IF($G324="Pickup", SUMIFS(NewEmisData!K:K, NewEmisData!$A:$A, "Pickup", NewEmisData!$B:$B, $A324, NewEmisData!$C:$C, $H324, NewEmisData!$D:$D, AU$2), SUMIFS(NewEmisData!K:K, NewEmisData!$A:$A, "LDV", NewEmisData!$B:$B, $A324, NewEmisData!$C:$C, $H324, NewEmisData!$D:$D, AU$2))</f>
        <v>5.3430662266944498E-2</v>
      </c>
      <c r="AV324" s="335">
        <f>$I324*IF($G324="Pickup", SUMIFS(NewEmisData!L:L, NewEmisData!$A:$A, "Pickup", NewEmisData!$B:$B, $A324, NewEmisData!$C:$C, $H324, NewEmisData!$D:$D, AV$2), SUMIFS(NewEmisData!L:L, NewEmisData!$A:$A, "LDV", NewEmisData!$B:$B, $A324, NewEmisData!$C:$C, $H324, NewEmisData!$D:$D, AV$2))</f>
        <v>5.3062743786751999E-2</v>
      </c>
      <c r="AW324" s="335">
        <f>$I324*IF($G324="Pickup", SUMIFS(NewEmisData!M:M, NewEmisData!$A:$A, "Pickup", NewEmisData!$B:$B, $A324, NewEmisData!$C:$C, $H324, NewEmisData!$D:$D, AW$2), SUMIFS(NewEmisData!M:M, NewEmisData!$A:$A, "LDV", NewEmisData!$B:$B, $A324, NewEmisData!$C:$C, $H324, NewEmisData!$D:$D, AW$2))</f>
        <v>5.2850768620488903E-2</v>
      </c>
      <c r="AX324" s="335">
        <v>3.2948538923667892E-2</v>
      </c>
      <c r="AY324" s="335">
        <f>$I324*IF($G324="Pickup", SUMIFS(NewEmisData!E:E, NewEmisData!$A:$A, "Pickup", NewEmisData!$B:$B, $A324, NewEmisData!$C:$C, $H324, NewEmisData!$D:$D, AY$2), SUMIFS(NewEmisData!E:E, NewEmisData!$A:$A, "LDV", NewEmisData!$B:$B, $A324, NewEmisData!$C:$C, $H324, NewEmisData!$D:$D, AY$2))</f>
        <v>2.00368746679381E-2</v>
      </c>
      <c r="AZ324" s="335">
        <f>$I324*IF($G324="Pickup", SUMIFS(NewEmisData!F:F, NewEmisData!$A:$A, "Pickup", NewEmisData!$B:$B, $A324, NewEmisData!$C:$C, $H324, NewEmisData!$D:$D, AZ$2), SUMIFS(NewEmisData!F:F, NewEmisData!$A:$A, "LDV", NewEmisData!$B:$B, $A324, NewEmisData!$C:$C, $H324, NewEmisData!$D:$D, AZ$2))</f>
        <v>1.58149288879222E-2</v>
      </c>
      <c r="BA324" s="335">
        <f>$I324*IF($G324="Pickup", SUMIFS(NewEmisData!G:G, NewEmisData!$A:$A, "Pickup", NewEmisData!$B:$B, $A324, NewEmisData!$C:$C, $H324, NewEmisData!$D:$D, BA$2), SUMIFS(NewEmisData!G:G, NewEmisData!$A:$A, "LDV", NewEmisData!$B:$B, $A324, NewEmisData!$C:$C, $H324, NewEmisData!$D:$D, BA$2))</f>
        <v>1.2889012730210401E-2</v>
      </c>
      <c r="BB324" s="335">
        <f>$I324*IF($G324="Pickup", SUMIFS(NewEmisData!H:H, NewEmisData!$A:$A, "Pickup", NewEmisData!$B:$B, $A324, NewEmisData!$C:$C, $H324, NewEmisData!$D:$D, BB$2), SUMIFS(NewEmisData!H:H, NewEmisData!$A:$A, "LDV", NewEmisData!$B:$B, $A324, NewEmisData!$C:$C, $H324, NewEmisData!$D:$D, BB$2))</f>
        <v>1.1544674905883E-2</v>
      </c>
      <c r="BC324" s="335">
        <f>$I324*IF($G324="Pickup", SUMIFS(NewEmisData!I:I, NewEmisData!$A:$A, "Pickup", NewEmisData!$B:$B, $A324, NewEmisData!$C:$C, $H324, NewEmisData!$D:$D, BC$2), SUMIFS(NewEmisData!I:I, NewEmisData!$A:$A, "LDV", NewEmisData!$B:$B, $A324, NewEmisData!$C:$C, $H324, NewEmisData!$D:$D, BC$2))</f>
        <v>1.0277724336371899E-2</v>
      </c>
      <c r="BD324" s="335">
        <f>$I324*IF($G324="Pickup", SUMIFS(NewEmisData!J:J, NewEmisData!$A:$A, "Pickup", NewEmisData!$B:$B, $A324, NewEmisData!$C:$C, $H324, NewEmisData!$D:$D, BD$2), SUMIFS(NewEmisData!J:J, NewEmisData!$A:$A, "LDV", NewEmisData!$B:$B, $A324, NewEmisData!$C:$C, $H324, NewEmisData!$D:$D, BD$2))</f>
        <v>9.2679749278735592E-3</v>
      </c>
      <c r="BE324" s="335">
        <f>$I324*IF($G324="Pickup", SUMIFS(NewEmisData!K:K, NewEmisData!$A:$A, "Pickup", NewEmisData!$B:$B, $A324, NewEmisData!$C:$C, $H324, NewEmisData!$D:$D, BE$2), SUMIFS(NewEmisData!K:K, NewEmisData!$A:$A, "LDV", NewEmisData!$B:$B, $A324, NewEmisData!$C:$C, $H324, NewEmisData!$D:$D, BE$2))</f>
        <v>8.6259896432645099E-3</v>
      </c>
      <c r="BF324" s="335">
        <f>$I324*IF($G324="Pickup", SUMIFS(NewEmisData!L:L, NewEmisData!$A:$A, "Pickup", NewEmisData!$B:$B, $A324, NewEmisData!$C:$C, $H324, NewEmisData!$D:$D, BF$2), SUMIFS(NewEmisData!L:L, NewEmisData!$A:$A, "LDV", NewEmisData!$B:$B, $A324, NewEmisData!$C:$C, $H324, NewEmisData!$D:$D, BF$2))</f>
        <v>8.3004876330209296E-3</v>
      </c>
      <c r="BG324" s="335">
        <f>$I324*IF($G324="Pickup", SUMIFS(NewEmisData!M:M, NewEmisData!$A:$A, "Pickup", NewEmisData!$B:$B, $A324, NewEmisData!$C:$C, $H324, NewEmisData!$D:$D, BG$2), SUMIFS(NewEmisData!M:M, NewEmisData!$A:$A, "LDV", NewEmisData!$B:$B, $A324, NewEmisData!$C:$C, $H324, NewEmisData!$D:$D, BG$2))</f>
        <v>8.1129702157430005E-3</v>
      </c>
      <c r="BH324" s="335">
        <v>6.6026126062260432E-3</v>
      </c>
      <c r="BI324" s="335">
        <f>$I324*IF($G324="Pickup", SUMIFS(NewEmisData!E:E, NewEmisData!$A:$A, "Pickup", NewEmisData!$B:$B, $A324, NewEmisData!$C:$C, $H324, NewEmisData!$D:$D, BI$2), SUMIFS(NewEmisData!E:E, NewEmisData!$A:$A, "LDV", NewEmisData!$B:$B, $A324, NewEmisData!$C:$C, $H324, NewEmisData!$D:$D, BI$2))</f>
        <v>6.1599528865440298</v>
      </c>
      <c r="BJ324" s="335">
        <f>$I324*IF($G324="Pickup", SUMIFS(NewEmisData!F:F, NewEmisData!$A:$A, "Pickup", NewEmisData!$B:$B, $A324, NewEmisData!$C:$C, $H324, NewEmisData!$D:$D, BJ$2), SUMIFS(NewEmisData!F:F, NewEmisData!$A:$A, "LDV", NewEmisData!$B:$B, $A324, NewEmisData!$C:$C, $H324, NewEmisData!$D:$D, BJ$2))</f>
        <v>3.7475170679561298</v>
      </c>
      <c r="BK324" s="335">
        <f>$I324*IF($G324="Pickup", SUMIFS(NewEmisData!G:G, NewEmisData!$A:$A, "Pickup", NewEmisData!$B:$B, $A324, NewEmisData!$C:$C, $H324, NewEmisData!$D:$D, BK$2), SUMIFS(NewEmisData!G:G, NewEmisData!$A:$A, "LDV", NewEmisData!$B:$B, $A324, NewEmisData!$C:$C, $H324, NewEmisData!$D:$D, BK$2))</f>
        <v>2.80366463620466</v>
      </c>
      <c r="BL324" s="335">
        <f>$I324*IF($G324="Pickup", SUMIFS(NewEmisData!H:H, NewEmisData!$A:$A, "Pickup", NewEmisData!$B:$B, $A324, NewEmisData!$C:$C, $H324, NewEmisData!$D:$D, BL$2), SUMIFS(NewEmisData!H:H, NewEmisData!$A:$A, "LDV", NewEmisData!$B:$B, $A324, NewEmisData!$C:$C, $H324, NewEmisData!$D:$D, BL$2))</f>
        <v>2.2038088113149099</v>
      </c>
      <c r="BM324" s="335">
        <f>$I324*IF($G324="Pickup", SUMIFS(NewEmisData!I:I, NewEmisData!$A:$A, "Pickup", NewEmisData!$B:$B, $A324, NewEmisData!$C:$C, $H324, NewEmisData!$D:$D, BM$2), SUMIFS(NewEmisData!I:I, NewEmisData!$A:$A, "LDV", NewEmisData!$B:$B, $A324, NewEmisData!$C:$C, $H324, NewEmisData!$D:$D, BM$2))</f>
        <v>1.6110244723417799</v>
      </c>
      <c r="BN324" s="335">
        <f>$I324*IF($G324="Pickup", SUMIFS(NewEmisData!J:J, NewEmisData!$A:$A, "Pickup", NewEmisData!$B:$B, $A324, NewEmisData!$C:$C, $H324, NewEmisData!$D:$D, BN$2), SUMIFS(NewEmisData!J:J, NewEmisData!$A:$A, "LDV", NewEmisData!$B:$B, $A324, NewEmisData!$C:$C, $H324, NewEmisData!$D:$D, BN$2))</f>
        <v>1.2813570878169001</v>
      </c>
      <c r="BO324" s="335">
        <f>$I324*IF($G324="Pickup", SUMIFS(NewEmisData!K:K, NewEmisData!$A:$A, "Pickup", NewEmisData!$B:$B, $A324, NewEmisData!$C:$C, $H324, NewEmisData!$D:$D, BO$2), SUMIFS(NewEmisData!K:K, NewEmisData!$A:$A, "LDV", NewEmisData!$B:$B, $A324, NewEmisData!$C:$C, $H324, NewEmisData!$D:$D, BO$2))</f>
        <v>1.1316455644238499</v>
      </c>
      <c r="BP324" s="335">
        <f>$I324*IF($G324="Pickup", SUMIFS(NewEmisData!L:L, NewEmisData!$A:$A, "Pickup", NewEmisData!$B:$B, $A324, NewEmisData!$C:$C, $H324, NewEmisData!$D:$D, BP$2), SUMIFS(NewEmisData!L:L, NewEmisData!$A:$A, "LDV", NewEmisData!$B:$B, $A324, NewEmisData!$C:$C, $H324, NewEmisData!$D:$D, BP$2))</f>
        <v>1.0822537615630099</v>
      </c>
      <c r="BQ324" s="335">
        <f>$I324*IF($G324="Pickup", SUMIFS(NewEmisData!M:M, NewEmisData!$A:$A, "Pickup", NewEmisData!$B:$B, $A324, NewEmisData!$C:$C, $H324, NewEmisData!$D:$D, BQ$2), SUMIFS(NewEmisData!M:M, NewEmisData!$A:$A, "LDV", NewEmisData!$B:$B, $A324, NewEmisData!$C:$C, $H324, NewEmisData!$D:$D, BQ$2))</f>
        <v>1.05143374218492</v>
      </c>
      <c r="BR324" s="335">
        <v>1.5622001678221484</v>
      </c>
      <c r="BS324" s="335">
        <f>$I324*IF($G324="Pickup", SUMIFS(NewEmisData!E:E, NewEmisData!$A:$A, "Pickup", NewEmisData!$B:$B, $A324, NewEmisData!$C:$C, $H324, NewEmisData!$D:$D, BS$2), SUMIFS(NewEmisData!E:E, NewEmisData!$A:$A, "LDV", NewEmisData!$B:$B, $A324, NewEmisData!$C:$C, $H324, NewEmisData!$D:$D, BS$2))</f>
        <v>0.72787250280402604</v>
      </c>
      <c r="BT324" s="335">
        <f>$I324*IF($G324="Pickup", SUMIFS(NewEmisData!F:F, NewEmisData!$A:$A, "Pickup", NewEmisData!$B:$B, $A324, NewEmisData!$C:$C, $H324, NewEmisData!$D:$D, BT$2), SUMIFS(NewEmisData!F:F, NewEmisData!$A:$A, "LDV", NewEmisData!$B:$B, $A324, NewEmisData!$C:$C, $H324, NewEmisData!$D:$D, BT$2))</f>
        <v>0.40987916241045302</v>
      </c>
      <c r="BU324" s="335">
        <f>$I324*IF($G324="Pickup", SUMIFS(NewEmisData!G:G, NewEmisData!$A:$A, "Pickup", NewEmisData!$B:$B, $A324, NewEmisData!$C:$C, $H324, NewEmisData!$D:$D, BU$2), SUMIFS(NewEmisData!G:G, NewEmisData!$A:$A, "LDV", NewEmisData!$B:$B, $A324, NewEmisData!$C:$C, $H324, NewEmisData!$D:$D, BU$2))</f>
        <v>0.30765788839279401</v>
      </c>
      <c r="BV324" s="335">
        <f>$I324*IF($G324="Pickup", SUMIFS(NewEmisData!H:H, NewEmisData!$A:$A, "Pickup", NewEmisData!$B:$B, $A324, NewEmisData!$C:$C, $H324, NewEmisData!$D:$D, BV$2), SUMIFS(NewEmisData!H:H, NewEmisData!$A:$A, "LDV", NewEmisData!$B:$B, $A324, NewEmisData!$C:$C, $H324, NewEmisData!$D:$D, BV$2))</f>
        <v>0.248891607461663</v>
      </c>
      <c r="BW324" s="335">
        <f>$I324*IF($G324="Pickup", SUMIFS(NewEmisData!I:I, NewEmisData!$A:$A, "Pickup", NewEmisData!$B:$B, $A324, NewEmisData!$C:$C, $H324, NewEmisData!$D:$D, BW$2), SUMIFS(NewEmisData!I:I, NewEmisData!$A:$A, "LDV", NewEmisData!$B:$B, $A324, NewEmisData!$C:$C, $H324, NewEmisData!$D:$D, BW$2))</f>
        <v>0.184861723618618</v>
      </c>
      <c r="BX324" s="335">
        <f>$I324*IF($G324="Pickup", SUMIFS(NewEmisData!J:J, NewEmisData!$A:$A, "Pickup", NewEmisData!$B:$B, $A324, NewEmisData!$C:$C, $H324, NewEmisData!$D:$D, BX$2), SUMIFS(NewEmisData!J:J, NewEmisData!$A:$A, "LDV", NewEmisData!$B:$B, $A324, NewEmisData!$C:$C, $H324, NewEmisData!$D:$D, BX$2))</f>
        <v>0.15433193284657201</v>
      </c>
      <c r="BY324" s="335">
        <f>$I324*IF($G324="Pickup", SUMIFS(NewEmisData!K:K, NewEmisData!$A:$A, "Pickup", NewEmisData!$B:$B, $A324, NewEmisData!$C:$C, $H324, NewEmisData!$D:$D, BY$2), SUMIFS(NewEmisData!K:K, NewEmisData!$A:$A, "LDV", NewEmisData!$B:$B, $A324, NewEmisData!$C:$C, $H324, NewEmisData!$D:$D, BY$2))</f>
        <v>0.138091436876464</v>
      </c>
      <c r="BZ324" s="335">
        <f>$I324*IF($G324="Pickup", SUMIFS(NewEmisData!L:L, NewEmisData!$A:$A, "Pickup", NewEmisData!$B:$B, $A324, NewEmisData!$C:$C, $H324, NewEmisData!$D:$D, BZ$2), SUMIFS(NewEmisData!L:L, NewEmisData!$A:$A, "LDV", NewEmisData!$B:$B, $A324, NewEmisData!$C:$C, $H324, NewEmisData!$D:$D, BZ$2))</f>
        <v>0.131790780313154</v>
      </c>
      <c r="CA324" s="335">
        <f>$I324*IF($G324="Pickup", SUMIFS(NewEmisData!M:M, NewEmisData!$A:$A, "Pickup", NewEmisData!$B:$B, $A324, NewEmisData!$C:$C, $H324, NewEmisData!$D:$D, CA$2), SUMIFS(NewEmisData!M:M, NewEmisData!$A:$A, "LDV", NewEmisData!$B:$B, $A324, NewEmisData!$C:$C, $H324, NewEmisData!$D:$D, CA$2))</f>
        <v>0.126731765091218</v>
      </c>
      <c r="CB324" s="335">
        <v>0.11295846897695311</v>
      </c>
      <c r="CC324" s="335">
        <f>$I324*IF($G324="Pickup", SUMIFS(NewEmisData!E:E, NewEmisData!$A:$A, "Pickup", NewEmisData!$B:$B, $A324, NewEmisData!$C:$C, $H324, NewEmisData!$D:$D, CC$2), SUMIFS(NewEmisData!E:E, NewEmisData!$A:$A, "LDV", NewEmisData!$B:$B, $A324, NewEmisData!$C:$C, $H324, NewEmisData!$D:$D, CC$2))</f>
        <v>4.3011353420759103E-2</v>
      </c>
      <c r="CD324" s="335">
        <f>$I324*IF($G324="Pickup", SUMIFS(NewEmisData!F:F, NewEmisData!$A:$A, "Pickup", NewEmisData!$B:$B, $A324, NewEmisData!$C:$C, $H324, NewEmisData!$D:$D, CD$2), SUMIFS(NewEmisData!F:F, NewEmisData!$A:$A, "LDV", NewEmisData!$B:$B, $A324, NewEmisData!$C:$C, $H324, NewEmisData!$D:$D, CD$2))</f>
        <v>2.94035814612091E-2</v>
      </c>
      <c r="CE324" s="335">
        <f>$I324*IF($G324="Pickup", SUMIFS(NewEmisData!G:G, NewEmisData!$A:$A, "Pickup", NewEmisData!$B:$B, $A324, NewEmisData!$C:$C, $H324, NewEmisData!$D:$D, CE$2), SUMIFS(NewEmisData!G:G, NewEmisData!$A:$A, "LDV", NewEmisData!$B:$B, $A324, NewEmisData!$C:$C, $H324, NewEmisData!$D:$D, CE$2))</f>
        <v>2.4328512322630801E-2</v>
      </c>
      <c r="CF324" s="335">
        <f>$I324*IF($G324="Pickup", SUMIFS(NewEmisData!H:H, NewEmisData!$A:$A, "Pickup", NewEmisData!$B:$B, $A324, NewEmisData!$C:$C, $H324, NewEmisData!$D:$D, CF$2), SUMIFS(NewEmisData!H:H, NewEmisData!$A:$A, "LDV", NewEmisData!$B:$B, $A324, NewEmisData!$C:$C, $H324, NewEmisData!$D:$D, CF$2))</f>
        <v>2.3221814353353801E-2</v>
      </c>
      <c r="CG324" s="335">
        <f>$I324*IF($G324="Pickup", SUMIFS(NewEmisData!I:I, NewEmisData!$A:$A, "Pickup", NewEmisData!$B:$B, $A324, NewEmisData!$C:$C, $H324, NewEmisData!$D:$D, CG$2), SUMIFS(NewEmisData!I:I, NewEmisData!$A:$A, "LDV", NewEmisData!$B:$B, $A324, NewEmisData!$C:$C, $H324, NewEmisData!$D:$D, CG$2))</f>
        <v>2.24852392313552E-2</v>
      </c>
      <c r="CH324" s="335">
        <f>$I324*IF($G324="Pickup", SUMIFS(NewEmisData!J:J, NewEmisData!$A:$A, "Pickup", NewEmisData!$B:$B, $A324, NewEmisData!$C:$C, $H324, NewEmisData!$D:$D, CH$2), SUMIFS(NewEmisData!J:J, NewEmisData!$A:$A, "LDV", NewEmisData!$B:$B, $A324, NewEmisData!$C:$C, $H324, NewEmisData!$D:$D, CH$2))</f>
        <v>2.1906542608859401E-2</v>
      </c>
      <c r="CI324" s="335">
        <f>$I324*IF($G324="Pickup", SUMIFS(NewEmisData!K:K, NewEmisData!$A:$A, "Pickup", NewEmisData!$B:$B, $A324, NewEmisData!$C:$C, $H324, NewEmisData!$D:$D, CI$2), SUMIFS(NewEmisData!K:K, NewEmisData!$A:$A, "LDV", NewEmisData!$B:$B, $A324, NewEmisData!$C:$C, $H324, NewEmisData!$D:$D, CI$2))</f>
        <v>2.1904736458690802E-2</v>
      </c>
      <c r="CJ324" s="335">
        <f>$I324*IF($G324="Pickup", SUMIFS(NewEmisData!L:L, NewEmisData!$A:$A, "Pickup", NewEmisData!$B:$B, $A324, NewEmisData!$C:$C, $H324, NewEmisData!$D:$D, CJ$2), SUMIFS(NewEmisData!L:L, NewEmisData!$A:$A, "LDV", NewEmisData!$B:$B, $A324, NewEmisData!$C:$C, $H324, NewEmisData!$D:$D, CJ$2))</f>
        <v>2.19042402298237E-2</v>
      </c>
      <c r="CK324" s="335">
        <f>$I324*IF($G324="Pickup", SUMIFS(NewEmisData!M:M, NewEmisData!$A:$A, "Pickup", NewEmisData!$B:$B, $A324, NewEmisData!$C:$C, $H324, NewEmisData!$D:$D, CK$2), SUMIFS(NewEmisData!M:M, NewEmisData!$A:$A, "LDV", NewEmisData!$B:$B, $A324, NewEmisData!$C:$C, $H324, NewEmisData!$D:$D, CK$2))</f>
        <v>2.1903771981857799E-2</v>
      </c>
      <c r="CL324" s="335">
        <v>2.0846549246249676E-2</v>
      </c>
      <c r="CM324" s="335">
        <f>$I324*IF($G324="Pickup", SUMIFS(NewEmisData!E:E, NewEmisData!$A:$A, "Pickup", NewEmisData!$B:$B, $A324, NewEmisData!$C:$C, $H324, NewEmisData!$D:$D, CM$2), SUMIFS(NewEmisData!E:E, NewEmisData!$A:$A, "LDV", NewEmisData!$B:$B, $A324, NewEmisData!$C:$C, $H324, NewEmisData!$D:$D, CM$2))</f>
        <v>2.1906211645892699E-2</v>
      </c>
      <c r="CN324" s="335">
        <f>$I324*IF($G324="Pickup", SUMIFS(NewEmisData!F:F, NewEmisData!$A:$A, "Pickup", NewEmisData!$B:$B, $A324, NewEmisData!$C:$C, $H324, NewEmisData!$D:$D, CN$2), SUMIFS(NewEmisData!F:F, NewEmisData!$A:$A, "LDV", NewEmisData!$B:$B, $A324, NewEmisData!$C:$C, $H324, NewEmisData!$D:$D, CN$2))</f>
        <v>1.38171562279483E-2</v>
      </c>
      <c r="CO324" s="335">
        <f>$I324*IF($G324="Pickup", SUMIFS(NewEmisData!G:G, NewEmisData!$A:$A, "Pickup", NewEmisData!$B:$B, $A324, NewEmisData!$C:$C, $H324, NewEmisData!$D:$D, CO$2), SUMIFS(NewEmisData!G:G, NewEmisData!$A:$A, "LDV", NewEmisData!$B:$B, $A324, NewEmisData!$C:$C, $H324, NewEmisData!$D:$D, CO$2))</f>
        <v>1.08300618523644E-2</v>
      </c>
      <c r="CP324" s="335">
        <f>$I324*IF($G324="Pickup", SUMIFS(NewEmisData!H:H, NewEmisData!$A:$A, "Pickup", NewEmisData!$B:$B, $A324, NewEmisData!$C:$C, $H324, NewEmisData!$D:$D, CP$2), SUMIFS(NewEmisData!H:H, NewEmisData!$A:$A, "LDV", NewEmisData!$B:$B, $A324, NewEmisData!$C:$C, $H324, NewEmisData!$D:$D, CP$2))</f>
        <v>8.8590497727664592E-3</v>
      </c>
      <c r="CQ324" s="335">
        <f>$I324*IF($G324="Pickup", SUMIFS(NewEmisData!I:I, NewEmisData!$A:$A, "Pickup", NewEmisData!$B:$B, $A324, NewEmisData!$C:$C, $H324, NewEmisData!$D:$D, CQ$2), SUMIFS(NewEmisData!I:I, NewEmisData!$A:$A, "LDV", NewEmisData!$B:$B, $A324, NewEmisData!$C:$C, $H324, NewEmisData!$D:$D, CQ$2))</f>
        <v>7.8772882665567503E-3</v>
      </c>
      <c r="CR324" s="335">
        <f>$I324*IF($G324="Pickup", SUMIFS(NewEmisData!J:J, NewEmisData!$A:$A, "Pickup", NewEmisData!$B:$B, $A324, NewEmisData!$C:$C, $H324, NewEmisData!$D:$D, CR$2), SUMIFS(NewEmisData!J:J, NewEmisData!$A:$A, "LDV", NewEmisData!$B:$B, $A324, NewEmisData!$C:$C, $H324, NewEmisData!$D:$D, CR$2))</f>
        <v>7.4435823260364103E-3</v>
      </c>
      <c r="CS324" s="335">
        <f>$I324*IF($G324="Pickup", SUMIFS(NewEmisData!K:K, NewEmisData!$A:$A, "Pickup", NewEmisData!$B:$B, $A324, NewEmisData!$C:$C, $H324, NewEmisData!$D:$D, CS$2), SUMIFS(NewEmisData!K:K, NewEmisData!$A:$A, "LDV", NewEmisData!$B:$B, $A324, NewEmisData!$C:$C, $H324, NewEmisData!$D:$D, CS$2))</f>
        <v>7.3936885133113802E-3</v>
      </c>
      <c r="CT324" s="335">
        <f>$I324*IF($G324="Pickup", SUMIFS(NewEmisData!L:L, NewEmisData!$A:$A, "Pickup", NewEmisData!$B:$B, $A324, NewEmisData!$C:$C, $H324, NewEmisData!$D:$D, CT$2), SUMIFS(NewEmisData!L:L, NewEmisData!$A:$A, "LDV", NewEmisData!$B:$B, $A324, NewEmisData!$C:$C, $H324, NewEmisData!$D:$D, CT$2))</f>
        <v>7.3123849031120399E-3</v>
      </c>
      <c r="CU324" s="335">
        <f>$I324*IF($G324="Pickup", SUMIFS(NewEmisData!M:M, NewEmisData!$A:$A, "Pickup", NewEmisData!$B:$B, $A324, NewEmisData!$C:$C, $H324, NewEmisData!$D:$D, CU$2), SUMIFS(NewEmisData!M:M, NewEmisData!$A:$A, "LDV", NewEmisData!$B:$B, $A324, NewEmisData!$C:$C, $H324, NewEmisData!$D:$D, CU$2))</f>
        <v>7.31189121492953E-3</v>
      </c>
      <c r="CV324" s="335">
        <v>5.2030687941242611E-3</v>
      </c>
      <c r="CW324" s="335">
        <v>3.0448046675121709E-3</v>
      </c>
      <c r="CX324" s="335">
        <v>1.8865908720768221E-3</v>
      </c>
      <c r="CY324" s="335">
        <v>1.5570268485524494E-3</v>
      </c>
      <c r="CZ324" s="335">
        <v>1.2432183416122382E-3</v>
      </c>
      <c r="DA324" s="335">
        <v>9.252251866281976E-4</v>
      </c>
      <c r="DB324" s="335">
        <v>7.2309456596024934E-4</v>
      </c>
      <c r="DC324" s="335">
        <v>6.8940706870607876E-4</v>
      </c>
      <c r="DD324" s="335">
        <v>6.844148428615973E-4</v>
      </c>
      <c r="DE324" s="335">
        <v>6.8634617396886091E-4</v>
      </c>
      <c r="DF324" s="335">
        <v>6.8634617396886091E-4</v>
      </c>
      <c r="DG324" s="335">
        <f>$I324*IF($G324="Pickup", SUMIFS(NewEmisData!E:E, NewEmisData!$A:$A, "Pickup", NewEmisData!$B:$B, $A324, NewEmisData!$C:$C, $H324, NewEmisData!$D:$D, DG$2), SUMIFS(NewEmisData!E:E, NewEmisData!$A:$A, "LDV", NewEmisData!$B:$B, $A324, NewEmisData!$C:$C, $H324, NewEmisData!$D:$D, DG$2))</f>
        <v>0</v>
      </c>
      <c r="DH324" s="335">
        <f>$I324*IF($G324="Pickup", SUMIFS(NewEmisData!F:F, NewEmisData!$A:$A, "Pickup", NewEmisData!$B:$B, $A324, NewEmisData!$C:$C, $H324, NewEmisData!$D:$D, DH$2), SUMIFS(NewEmisData!F:F, NewEmisData!$A:$A, "LDV", NewEmisData!$B:$B, $A324, NewEmisData!$C:$C, $H324, NewEmisData!$D:$D, DH$2))</f>
        <v>0</v>
      </c>
      <c r="DI324" s="335">
        <f>$I324*IF($G324="Pickup", SUMIFS(NewEmisData!G:G, NewEmisData!$A:$A, "Pickup", NewEmisData!$B:$B, $A324, NewEmisData!$C:$C, $H324, NewEmisData!$D:$D, DI$2), SUMIFS(NewEmisData!G:G, NewEmisData!$A:$A, "LDV", NewEmisData!$B:$B, $A324, NewEmisData!$C:$C, $H324, NewEmisData!$D:$D, DI$2))</f>
        <v>0</v>
      </c>
      <c r="DJ324" s="335">
        <f>$I324*IF($G324="Pickup", SUMIFS(NewEmisData!H:H, NewEmisData!$A:$A, "Pickup", NewEmisData!$B:$B, $A324, NewEmisData!$C:$C, $H324, NewEmisData!$D:$D, DJ$2), SUMIFS(NewEmisData!H:H, NewEmisData!$A:$A, "LDV", NewEmisData!$B:$B, $A324, NewEmisData!$C:$C, $H324, NewEmisData!$D:$D, DJ$2))</f>
        <v>0</v>
      </c>
      <c r="DK324" s="335">
        <f>$I324*IF($G324="Pickup", SUMIFS(NewEmisData!I:I, NewEmisData!$A:$A, "Pickup", NewEmisData!$B:$B, $A324, NewEmisData!$C:$C, $H324, NewEmisData!$D:$D, DK$2), SUMIFS(NewEmisData!I:I, NewEmisData!$A:$A, "LDV", NewEmisData!$B:$B, $A324, NewEmisData!$C:$C, $H324, NewEmisData!$D:$D, DK$2))</f>
        <v>0</v>
      </c>
      <c r="DL324" s="335">
        <f>$I324*IF($G324="Pickup", SUMIFS(NewEmisData!J:J, NewEmisData!$A:$A, "Pickup", NewEmisData!$B:$B, $A324, NewEmisData!$C:$C, $H324, NewEmisData!$D:$D, DL$2), SUMIFS(NewEmisData!J:J, NewEmisData!$A:$A, "LDV", NewEmisData!$B:$B, $A324, NewEmisData!$C:$C, $H324, NewEmisData!$D:$D, DL$2))</f>
        <v>0</v>
      </c>
      <c r="DM324" s="335">
        <f>$I324*IF($G324="Pickup", SUMIFS(NewEmisData!K:K, NewEmisData!$A:$A, "Pickup", NewEmisData!$B:$B, $A324, NewEmisData!$C:$C, $H324, NewEmisData!$D:$D, DM$2), SUMIFS(NewEmisData!K:K, NewEmisData!$A:$A, "LDV", NewEmisData!$B:$B, $A324, NewEmisData!$C:$C, $H324, NewEmisData!$D:$D, DM$2))</f>
        <v>0</v>
      </c>
      <c r="DN324" s="335">
        <f>$I324*IF($G324="Pickup", SUMIFS(NewEmisData!L:L, NewEmisData!$A:$A, "Pickup", NewEmisData!$B:$B, $A324, NewEmisData!$C:$C, $H324, NewEmisData!$D:$D, DN$2), SUMIFS(NewEmisData!L:L, NewEmisData!$A:$A, "LDV", NewEmisData!$B:$B, $A324, NewEmisData!$C:$C, $H324, NewEmisData!$D:$D, DN$2))</f>
        <v>0</v>
      </c>
      <c r="DO324" s="335">
        <f>$I324*IF($G324="Pickup", SUMIFS(NewEmisData!M:M, NewEmisData!$A:$A, "Pickup", NewEmisData!$B:$B, $A324, NewEmisData!$C:$C, $H324, NewEmisData!$D:$D, DO$2), SUMIFS(NewEmisData!M:M, NewEmisData!$A:$A, "LDV", NewEmisData!$B:$B, $A324, NewEmisData!$C:$C, $H324, NewEmisData!$D:$D, DO$2))</f>
        <v>0</v>
      </c>
      <c r="DP324" s="335">
        <v>1.3868757746550878E-3</v>
      </c>
      <c r="DQ324" s="335">
        <f>$I324*IF($G324="Pickup", SUMIFS(NewEmisData!E:E, NewEmisData!$A:$A, "Pickup", NewEmisData!$B:$B, $A324, NewEmisData!$C:$C, $H324, NewEmisData!$D:$D, DQ$2), SUMIFS(NewEmisData!E:E, NewEmisData!$A:$A, "LDV", NewEmisData!$B:$B, $A324, NewEmisData!$C:$C, $H324, NewEmisData!$D:$D, DQ$2))</f>
        <v>1.45246052556386E-2</v>
      </c>
      <c r="DR324" s="335">
        <f>$I324*IF($G324="Pickup", SUMIFS(NewEmisData!F:F, NewEmisData!$A:$A, "Pickup", NewEmisData!$B:$B, $A324, NewEmisData!$C:$C, $H324, NewEmisData!$D:$D, DR$2), SUMIFS(NewEmisData!F:F, NewEmisData!$A:$A, "LDV", NewEmisData!$B:$B, $A324, NewEmisData!$C:$C, $H324, NewEmisData!$D:$D, DR$2))</f>
        <v>8.5576317868897907E-3</v>
      </c>
      <c r="DS324" s="335">
        <f>$I324*IF($G324="Pickup", SUMIFS(NewEmisData!G:G, NewEmisData!$A:$A, "Pickup", NewEmisData!$B:$B, $A324, NewEmisData!$C:$C, $H324, NewEmisData!$D:$D, DS$2), SUMIFS(NewEmisData!G:G, NewEmisData!$A:$A, "LDV", NewEmisData!$B:$B, $A324, NewEmisData!$C:$C, $H324, NewEmisData!$D:$D, DS$2))</f>
        <v>6.6798910124453298E-3</v>
      </c>
      <c r="DT324" s="335">
        <f>$I324*IF($G324="Pickup", SUMIFS(NewEmisData!H:H, NewEmisData!$A:$A, "Pickup", NewEmisData!$B:$B, $A324, NewEmisData!$C:$C, $H324, NewEmisData!$D:$D, DT$2), SUMIFS(NewEmisData!H:H, NewEmisData!$A:$A, "LDV", NewEmisData!$B:$B, $A324, NewEmisData!$C:$C, $H324, NewEmisData!$D:$D, DT$2))</f>
        <v>5.1684543516808098E-3</v>
      </c>
      <c r="DU324" s="335">
        <f>$I324*IF($G324="Pickup", SUMIFS(NewEmisData!I:I, NewEmisData!$A:$A, "Pickup", NewEmisData!$B:$B, $A324, NewEmisData!$C:$C, $H324, NewEmisData!$D:$D, DU$2), SUMIFS(NewEmisData!I:I, NewEmisData!$A:$A, "LDV", NewEmisData!$B:$B, $A324, NewEmisData!$C:$C, $H324, NewEmisData!$D:$D, DU$2))</f>
        <v>4.0637666627415803E-3</v>
      </c>
      <c r="DV324" s="335">
        <f>$I324*IF($G324="Pickup", SUMIFS(NewEmisData!J:J, NewEmisData!$A:$A, "Pickup", NewEmisData!$B:$B, $A324, NewEmisData!$C:$C, $H324, NewEmisData!$D:$D, DV$2), SUMIFS(NewEmisData!J:J, NewEmisData!$A:$A, "LDV", NewEmisData!$B:$B, $A324, NewEmisData!$C:$C, $H324, NewEmisData!$D:$D, DV$2))</f>
        <v>3.5439556352963399E-3</v>
      </c>
      <c r="DW324" s="335">
        <f>$I324*IF($G324="Pickup", SUMIFS(NewEmisData!K:K, NewEmisData!$A:$A, "Pickup", NewEmisData!$B:$B, $A324, NewEmisData!$C:$C, $H324, NewEmisData!$D:$D, DW$2), SUMIFS(NewEmisData!K:K, NewEmisData!$A:$A, "LDV", NewEmisData!$B:$B, $A324, NewEmisData!$C:$C, $H324, NewEmisData!$D:$D, DW$2))</f>
        <v>3.25169320270512E-3</v>
      </c>
      <c r="DX324" s="335">
        <f>$I324*IF($G324="Pickup", SUMIFS(NewEmisData!L:L, NewEmisData!$A:$A, "Pickup", NewEmisData!$B:$B, $A324, NewEmisData!$C:$C, $H324, NewEmisData!$D:$D, DX$2), SUMIFS(NewEmisData!L:L, NewEmisData!$A:$A, "LDV", NewEmisData!$B:$B, $A324, NewEmisData!$C:$C, $H324, NewEmisData!$D:$D, DX$2))</f>
        <v>3.1576560516429699E-3</v>
      </c>
      <c r="DY324" s="335">
        <f>$I324*IF($G324="Pickup", SUMIFS(NewEmisData!M:M, NewEmisData!$A:$A, "Pickup", NewEmisData!$B:$B, $A324, NewEmisData!$C:$C, $H324, NewEmisData!$D:$D, DY$2), SUMIFS(NewEmisData!M:M, NewEmisData!$A:$A, "LDV", NewEmisData!$B:$B, $A324, NewEmisData!$C:$C, $H324, NewEmisData!$D:$D, DY$2))</f>
        <v>3.1088285848124E-3</v>
      </c>
      <c r="DZ324" s="335">
        <v>4.3350573081854527E-3</v>
      </c>
      <c r="EA324" s="335">
        <f t="shared" si="542"/>
        <v>465.43339574540698</v>
      </c>
      <c r="EB324" s="335">
        <f t="shared" si="543"/>
        <v>447.45086858043499</v>
      </c>
      <c r="EC324" s="335">
        <f t="shared" si="544"/>
        <v>371.68579631799702</v>
      </c>
      <c r="ED324" s="335">
        <f t="shared" si="545"/>
        <v>316.68783468886801</v>
      </c>
      <c r="EE324" s="335">
        <f t="shared" si="546"/>
        <v>274.45359564691302</v>
      </c>
      <c r="EF324" s="335">
        <f t="shared" si="547"/>
        <v>250.610452801164</v>
      </c>
      <c r="EG324" s="335">
        <f t="shared" si="548"/>
        <v>239.96929474207201</v>
      </c>
      <c r="EH324" s="335">
        <f t="shared" si="549"/>
        <v>236.17949059358199</v>
      </c>
      <c r="EI324" s="335">
        <f t="shared" si="550"/>
        <v>234.77621268414799</v>
      </c>
      <c r="EJ324" s="335">
        <f t="shared" si="551"/>
        <v>0.20692409258864139</v>
      </c>
      <c r="EK324" s="335">
        <f t="shared" si="552"/>
        <v>0.76817370125590101</v>
      </c>
      <c r="EL324" s="335">
        <f t="shared" si="553"/>
        <v>0.34255400012381199</v>
      </c>
      <c r="EM324" s="335">
        <f t="shared" si="554"/>
        <v>0.22026197441968301</v>
      </c>
      <c r="EN324" s="335">
        <f t="shared" si="555"/>
        <v>0.146130223505477</v>
      </c>
      <c r="EO324" s="335">
        <f t="shared" si="556"/>
        <v>9.25204446820201E-2</v>
      </c>
      <c r="EP324" s="335">
        <f t="shared" si="557"/>
        <v>6.9646332093205393E-2</v>
      </c>
      <c r="EQ324" s="335">
        <f t="shared" si="558"/>
        <v>6.0285539426727999E-2</v>
      </c>
      <c r="ER324" s="335">
        <f t="shared" si="559"/>
        <v>5.7685517085836899E-2</v>
      </c>
      <c r="ES324" s="335">
        <f t="shared" si="560"/>
        <v>5.6336256806388998E-2</v>
      </c>
      <c r="ET324" s="335">
        <f t="shared" si="561"/>
        <v>5.5587065527563068E-2</v>
      </c>
      <c r="EU324" s="335">
        <f t="shared" si="562"/>
        <v>8.0536316527093799E-3</v>
      </c>
      <c r="EV324" s="335">
        <f t="shared" si="563"/>
        <v>7.7424694052717798E-3</v>
      </c>
      <c r="EW324" s="335">
        <f t="shared" si="564"/>
        <v>5.3320257089092297E-3</v>
      </c>
      <c r="EX324" s="335">
        <f t="shared" si="565"/>
        <v>4.5430510168157703E-3</v>
      </c>
      <c r="EY324" s="335">
        <f t="shared" si="566"/>
        <v>3.9371785778053803E-3</v>
      </c>
      <c r="EZ324" s="335">
        <f t="shared" si="567"/>
        <v>3.5951364530025401E-3</v>
      </c>
      <c r="FA324" s="335">
        <f t="shared" si="568"/>
        <v>3.4424852382502098E-3</v>
      </c>
      <c r="FB324" s="335">
        <f t="shared" si="569"/>
        <v>3.38811619026995E-3</v>
      </c>
      <c r="FC324" s="335">
        <f t="shared" si="570"/>
        <v>3.36798790618778E-3</v>
      </c>
      <c r="FD324" s="335">
        <f t="shared" si="571"/>
        <v>1.3041984458904573E-3</v>
      </c>
      <c r="FE324" s="335">
        <f t="shared" si="572"/>
        <v>7.6317156939691294E-2</v>
      </c>
      <c r="FF324" s="335">
        <f t="shared" si="573"/>
        <v>7.1544642944165196E-2</v>
      </c>
      <c r="FG324" s="335">
        <f t="shared" si="574"/>
        <v>5.8249743312617203E-2</v>
      </c>
      <c r="FH324" s="335">
        <f t="shared" si="575"/>
        <v>5.6730049378736901E-2</v>
      </c>
      <c r="FI324" s="335">
        <f t="shared" si="576"/>
        <v>5.5297861804990203E-2</v>
      </c>
      <c r="FJ324" s="335">
        <f t="shared" si="577"/>
        <v>5.4156352090813403E-2</v>
      </c>
      <c r="FK324" s="335">
        <f t="shared" si="578"/>
        <v>5.3430662266944498E-2</v>
      </c>
      <c r="FL324" s="335">
        <f t="shared" si="579"/>
        <v>5.3062743786751999E-2</v>
      </c>
      <c r="FM324" s="335">
        <f t="shared" si="580"/>
        <v>5.2850768620488903E-2</v>
      </c>
      <c r="FN324" s="335">
        <f t="shared" si="581"/>
        <v>3.2948538923667892E-2</v>
      </c>
      <c r="FO324" s="335">
        <f t="shared" si="582"/>
        <v>2.00368746679381E-2</v>
      </c>
      <c r="FP324" s="335">
        <f t="shared" si="583"/>
        <v>1.58149288879222E-2</v>
      </c>
      <c r="FQ324" s="335">
        <f t="shared" si="584"/>
        <v>1.2889012730210401E-2</v>
      </c>
      <c r="FR324" s="335">
        <f t="shared" si="585"/>
        <v>1.1544674905883E-2</v>
      </c>
      <c r="FS324" s="335">
        <f t="shared" si="586"/>
        <v>1.0277724336371899E-2</v>
      </c>
      <c r="FT324" s="335">
        <f t="shared" si="587"/>
        <v>9.2679749278735592E-3</v>
      </c>
      <c r="FU324" s="335">
        <f t="shared" si="588"/>
        <v>8.6259896432645099E-3</v>
      </c>
      <c r="FV324" s="335">
        <f t="shared" si="589"/>
        <v>8.3004876330209296E-3</v>
      </c>
      <c r="FW324" s="335">
        <f t="shared" si="590"/>
        <v>8.1129702157430005E-3</v>
      </c>
      <c r="FX324" s="335">
        <f t="shared" si="591"/>
        <v>6.6026126062260432E-3</v>
      </c>
    </row>
    <row r="325" spans="1:180" x14ac:dyDescent="0.2">
      <c r="A325" s="305" t="str">
        <f>IF(LEFT(TRIM(TechData_All!AJ50),1)="*", _xlfn.CONCAT("*","R2"), "R2")</f>
        <v>R2</v>
      </c>
      <c r="B325" s="305" t="str">
        <f>TechData_All!A50</f>
        <v>TLMLPG11</v>
      </c>
      <c r="C325" s="305" t="str">
        <f>TechData_All!C50</f>
        <v>TL.LPG1.M.LPG.2011</v>
      </c>
      <c r="D325" s="301" t="str">
        <f>TechData_All!D50</f>
        <v>bn-vmt, bn-vmt/a</v>
      </c>
      <c r="E325" s="301" t="str">
        <f>TechData_All!E50</f>
        <v>TRNLPGEA</v>
      </c>
      <c r="F325" s="301" t="str">
        <f>TechData_All!F50</f>
        <v>TL</v>
      </c>
      <c r="G325" s="315" t="s">
        <v>819</v>
      </c>
      <c r="H325" s="315" t="s">
        <v>814</v>
      </c>
      <c r="I325" s="315">
        <v>1</v>
      </c>
      <c r="J325" s="315" t="str">
        <f t="shared" si="592"/>
        <v>Minivan-GSL</v>
      </c>
      <c r="K325" s="335">
        <f>$I325*IF($G325="Pickup", SUMIFS(NewEmisData!E:E, NewEmisData!$A:$A, "Pickup", NewEmisData!$B:$B, $A325, NewEmisData!$C:$C, $H325, NewEmisData!$D:$D, K$2), SUMIFS(NewEmisData!E:E, NewEmisData!$A:$A, "LDV", NewEmisData!$B:$B, $A325, NewEmisData!$C:$C, $H325, NewEmisData!$D:$D, K$2))</f>
        <v>477.08587282575797</v>
      </c>
      <c r="L325" s="335">
        <f>$I325*IF($G325="Pickup", SUMIFS(NewEmisData!F:F, NewEmisData!$A:$A, "Pickup", NewEmisData!$B:$B, $A325, NewEmisData!$C:$C, $H325, NewEmisData!$D:$D, L$2), SUMIFS(NewEmisData!F:F, NewEmisData!$A:$A, "LDV", NewEmisData!$B:$B, $A325, NewEmisData!$C:$C, $H325, NewEmisData!$D:$D, L$2))</f>
        <v>459.34104292251902</v>
      </c>
      <c r="M325" s="335">
        <f>$I325*IF($G325="Pickup", SUMIFS(NewEmisData!G:G, NewEmisData!$A:$A, "Pickup", NewEmisData!$B:$B, $A325, NewEmisData!$C:$C, $H325, NewEmisData!$D:$D, M$2), SUMIFS(NewEmisData!G:G, NewEmisData!$A:$A, "LDV", NewEmisData!$B:$B, $A325, NewEmisData!$C:$C, $H325, NewEmisData!$D:$D, M$2))</f>
        <v>447.45896927637102</v>
      </c>
      <c r="N325" s="335">
        <f>$I325*IF($G325="Pickup", SUMIFS(NewEmisData!H:H, NewEmisData!$A:$A, "Pickup", NewEmisData!$B:$B, $A325, NewEmisData!$C:$C, $H325, NewEmisData!$D:$D, N$2), SUMIFS(NewEmisData!H:H, NewEmisData!$A:$A, "LDV", NewEmisData!$B:$B, $A325, NewEmisData!$C:$C, $H325, NewEmisData!$D:$D, N$2))</f>
        <v>380.72392677964001</v>
      </c>
      <c r="O325" s="335">
        <f>$I325*IF($G325="Pickup", SUMIFS(NewEmisData!I:I, NewEmisData!$A:$A, "Pickup", NewEmisData!$B:$B, $A325, NewEmisData!$C:$C, $H325, NewEmisData!$D:$D, O$2), SUMIFS(NewEmisData!I:I, NewEmisData!$A:$A, "LDV", NewEmisData!$B:$B, $A325, NewEmisData!$C:$C, $H325, NewEmisData!$D:$D, O$2))</f>
        <v>329.54737069801098</v>
      </c>
      <c r="P325" s="335">
        <f>$I325*IF($G325="Pickup", SUMIFS(NewEmisData!J:J, NewEmisData!$A:$A, "Pickup", NewEmisData!$B:$B, $A325, NewEmisData!$C:$C, $H325, NewEmisData!$D:$D, P$2), SUMIFS(NewEmisData!J:J, NewEmisData!$A:$A, "LDV", NewEmisData!$B:$B, $A325, NewEmisData!$C:$C, $H325, NewEmisData!$D:$D, P$2))</f>
        <v>300.69829568412598</v>
      </c>
      <c r="Q325" s="335">
        <f>$I325*IF($G325="Pickup", SUMIFS(NewEmisData!K:K, NewEmisData!$A:$A, "Pickup", NewEmisData!$B:$B, $A325, NewEmisData!$C:$C, $H325, NewEmisData!$D:$D, Q$2), SUMIFS(NewEmisData!K:K, NewEmisData!$A:$A, "LDV", NewEmisData!$B:$B, $A325, NewEmisData!$C:$C, $H325, NewEmisData!$D:$D, Q$2))</f>
        <v>287.83799703632701</v>
      </c>
      <c r="R325" s="335">
        <f>$I325*IF($G325="Pickup", SUMIFS(NewEmisData!L:L, NewEmisData!$A:$A, "Pickup", NewEmisData!$B:$B, $A325, NewEmisData!$C:$C, $H325, NewEmisData!$D:$D, R$2), SUMIFS(NewEmisData!L:L, NewEmisData!$A:$A, "LDV", NewEmisData!$B:$B, $A325, NewEmisData!$C:$C, $H325, NewEmisData!$D:$D, R$2))</f>
        <v>283.26610797837998</v>
      </c>
      <c r="S325" s="335">
        <f>$I325*IF($G325="Pickup", SUMIFS(NewEmisData!M:M, NewEmisData!$A:$A, "Pickup", NewEmisData!$B:$B, $A325, NewEmisData!$C:$C, $H325, NewEmisData!$D:$D, S$2), SUMIFS(NewEmisData!M:M, NewEmisData!$A:$A, "LDV", NewEmisData!$B:$B, $A325, NewEmisData!$C:$C, $H325, NewEmisData!$D:$D, S$2))</f>
        <v>281.57834098528099</v>
      </c>
      <c r="T325" s="335">
        <v>0.27672218065037407</v>
      </c>
      <c r="U325" s="335">
        <f>$I325*IF($G325="Pickup", SUMIFS(NewEmisData!E:E, NewEmisData!$A:$A, "Pickup", NewEmisData!$B:$B, $A325, NewEmisData!$C:$C, $H325, NewEmisData!$D:$D, U$2), SUMIFS(NewEmisData!E:E, NewEmisData!$A:$A, "LDV", NewEmisData!$B:$B, $A325, NewEmisData!$C:$C, $H325, NewEmisData!$D:$D, U$2))</f>
        <v>0.82339103642645395</v>
      </c>
      <c r="V325" s="335">
        <f>$I325*IF($G325="Pickup", SUMIFS(NewEmisData!F:F, NewEmisData!$A:$A, "Pickup", NewEmisData!$B:$B, $A325, NewEmisData!$C:$C, $H325, NewEmisData!$D:$D, V$2), SUMIFS(NewEmisData!F:F, NewEmisData!$A:$A, "LDV", NewEmisData!$B:$B, $A325, NewEmisData!$C:$C, $H325, NewEmisData!$D:$D, V$2))</f>
        <v>0.360872733315452</v>
      </c>
      <c r="W325" s="335">
        <f>$I325*IF($G325="Pickup", SUMIFS(NewEmisData!G:G, NewEmisData!$A:$A, "Pickup", NewEmisData!$B:$B, $A325, NewEmisData!$C:$C, $H325, NewEmisData!$D:$D, W$2), SUMIFS(NewEmisData!G:G, NewEmisData!$A:$A, "LDV", NewEmisData!$B:$B, $A325, NewEmisData!$C:$C, $H325, NewEmisData!$D:$D, W$2))</f>
        <v>0.21658171178065999</v>
      </c>
      <c r="X325" s="335">
        <f>$I325*IF($G325="Pickup", SUMIFS(NewEmisData!H:H, NewEmisData!$A:$A, "Pickup", NewEmisData!$B:$B, $A325, NewEmisData!$C:$C, $H325, NewEmisData!$D:$D, X$2), SUMIFS(NewEmisData!H:H, NewEmisData!$A:$A, "LDV", NewEmisData!$B:$B, $A325, NewEmisData!$C:$C, $H325, NewEmisData!$D:$D, X$2))</f>
        <v>0.14200533002195401</v>
      </c>
      <c r="Y325" s="335">
        <f>$I325*IF($G325="Pickup", SUMIFS(NewEmisData!I:I, NewEmisData!$A:$A, "Pickup", NewEmisData!$B:$B, $A325, NewEmisData!$C:$C, $H325, NewEmisData!$D:$D, Y$2), SUMIFS(NewEmisData!I:I, NewEmisData!$A:$A, "LDV", NewEmisData!$B:$B, $A325, NewEmisData!$C:$C, $H325, NewEmisData!$D:$D, Y$2))</f>
        <v>8.8016804659711706E-2</v>
      </c>
      <c r="Z325" s="335">
        <f>$I325*IF($G325="Pickup", SUMIFS(NewEmisData!J:J, NewEmisData!$A:$A, "Pickup", NewEmisData!$B:$B, $A325, NewEmisData!$C:$C, $H325, NewEmisData!$D:$D, Z$2), SUMIFS(NewEmisData!J:J, NewEmisData!$A:$A, "LDV", NewEmisData!$B:$B, $A325, NewEmisData!$C:$C, $H325, NewEmisData!$D:$D, Z$2))</f>
        <v>6.5736379947852003E-2</v>
      </c>
      <c r="AA325" s="335">
        <f>$I325*IF($G325="Pickup", SUMIFS(NewEmisData!K:K, NewEmisData!$A:$A, "Pickup", NewEmisData!$B:$B, $A325, NewEmisData!$C:$C, $H325, NewEmisData!$D:$D, AA$2), SUMIFS(NewEmisData!K:K, NewEmisData!$A:$A, "LDV", NewEmisData!$B:$B, $A325, NewEmisData!$C:$C, $H325, NewEmisData!$D:$D, AA$2))</f>
        <v>5.6635638117250503E-2</v>
      </c>
      <c r="AB325" s="335">
        <f>$I325*IF($G325="Pickup", SUMIFS(NewEmisData!L:L, NewEmisData!$A:$A, "Pickup", NewEmisData!$B:$B, $A325, NewEmisData!$C:$C, $H325, NewEmisData!$D:$D, AB$2), SUMIFS(NewEmisData!L:L, NewEmisData!$A:$A, "LDV", NewEmisData!$B:$B, $A325, NewEmisData!$C:$C, $H325, NewEmisData!$D:$D, AB$2))</f>
        <v>5.4115247223223299E-2</v>
      </c>
      <c r="AC325" s="335">
        <f>$I325*IF($G325="Pickup", SUMIFS(NewEmisData!M:M, NewEmisData!$A:$A, "Pickup", NewEmisData!$B:$B, $A325, NewEmisData!$C:$C, $H325, NewEmisData!$D:$D, AC$2), SUMIFS(NewEmisData!M:M, NewEmisData!$A:$A, "LDV", NewEmisData!$B:$B, $A325, NewEmisData!$C:$C, $H325, NewEmisData!$D:$D, AC$2))</f>
        <v>5.2826207223764E-2</v>
      </c>
      <c r="AD325" s="335">
        <v>6.1988464688476796E-2</v>
      </c>
      <c r="AE325" s="335">
        <f>$I325*IF($G325="Pickup", SUMIFS(NewEmisData!E:E, NewEmisData!$A:$A, "Pickup", NewEmisData!$B:$B, $A325, NewEmisData!$C:$C, $H325, NewEmisData!$D:$D, AE$2), SUMIFS(NewEmisData!E:E, NewEmisData!$A:$A, "LDV", NewEmisData!$B:$B, $A325, NewEmisData!$C:$C, $H325, NewEmisData!$D:$D, AE$2))</f>
        <v>8.2552586035919695E-3</v>
      </c>
      <c r="AF325" s="335">
        <f>$I325*IF($G325="Pickup", SUMIFS(NewEmisData!F:F, NewEmisData!$A:$A, "Pickup", NewEmisData!$B:$B, $A325, NewEmisData!$C:$C, $H325, NewEmisData!$D:$D, AF$2), SUMIFS(NewEmisData!F:F, NewEmisData!$A:$A, "LDV", NewEmisData!$B:$B, $A325, NewEmisData!$C:$C, $H325, NewEmisData!$D:$D, AF$2))</f>
        <v>7.9482131517538395E-3</v>
      </c>
      <c r="AG325" s="335">
        <f>$I325*IF($G325="Pickup", SUMIFS(NewEmisData!G:G, NewEmisData!$A:$A, "Pickup", NewEmisData!$B:$B, $A325, NewEmisData!$C:$C, $H325, NewEmisData!$D:$D, AG$2), SUMIFS(NewEmisData!G:G, NewEmisData!$A:$A, "LDV", NewEmisData!$B:$B, $A325, NewEmisData!$C:$C, $H325, NewEmisData!$D:$D, AG$2))</f>
        <v>6.4190305556059996E-3</v>
      </c>
      <c r="AH325" s="335">
        <f>$I325*IF($G325="Pickup", SUMIFS(NewEmisData!H:H, NewEmisData!$A:$A, "Pickup", NewEmisData!$B:$B, $A325, NewEmisData!$C:$C, $H325, NewEmisData!$D:$D, AH$2), SUMIFS(NewEmisData!H:H, NewEmisData!$A:$A, "LDV", NewEmisData!$B:$B, $A325, NewEmisData!$C:$C, $H325, NewEmisData!$D:$D, AH$2))</f>
        <v>5.4616828003907899E-3</v>
      </c>
      <c r="AI325" s="335">
        <f>$I325*IF($G325="Pickup", SUMIFS(NewEmisData!I:I, NewEmisData!$A:$A, "Pickup", NewEmisData!$B:$B, $A325, NewEmisData!$C:$C, $H325, NewEmisData!$D:$D, AI$2), SUMIFS(NewEmisData!I:I, NewEmisData!$A:$A, "LDV", NewEmisData!$B:$B, $A325, NewEmisData!$C:$C, $H325, NewEmisData!$D:$D, AI$2))</f>
        <v>4.7275285851957304E-3</v>
      </c>
      <c r="AJ325" s="335">
        <f>$I325*IF($G325="Pickup", SUMIFS(NewEmisData!J:J, NewEmisData!$A:$A, "Pickup", NewEmisData!$B:$B, $A325, NewEmisData!$C:$C, $H325, NewEmisData!$D:$D, AJ$2), SUMIFS(NewEmisData!J:J, NewEmisData!$A:$A, "LDV", NewEmisData!$B:$B, $A325, NewEmisData!$C:$C, $H325, NewEmisData!$D:$D, AJ$2))</f>
        <v>4.3136734611450098E-3</v>
      </c>
      <c r="AK325" s="335">
        <f>$I325*IF($G325="Pickup", SUMIFS(NewEmisData!K:K, NewEmisData!$A:$A, "Pickup", NewEmisData!$B:$B, $A325, NewEmisData!$C:$C, $H325, NewEmisData!$D:$D, AK$2), SUMIFS(NewEmisData!K:K, NewEmisData!$A:$A, "LDV", NewEmisData!$B:$B, $A325, NewEmisData!$C:$C, $H325, NewEmisData!$D:$D, AK$2))</f>
        <v>4.1291858052272803E-3</v>
      </c>
      <c r="AL325" s="335">
        <f>$I325*IF($G325="Pickup", SUMIFS(NewEmisData!L:L, NewEmisData!$A:$A, "Pickup", NewEmisData!$B:$B, $A325, NewEmisData!$C:$C, $H325, NewEmisData!$D:$D, AL$2), SUMIFS(NewEmisData!L:L, NewEmisData!$A:$A, "LDV", NewEmisData!$B:$B, $A325, NewEmisData!$C:$C, $H325, NewEmisData!$D:$D, AL$2))</f>
        <v>4.0635983922117898E-3</v>
      </c>
      <c r="AM325" s="335">
        <f>$I325*IF($G325="Pickup", SUMIFS(NewEmisData!M:M, NewEmisData!$A:$A, "Pickup", NewEmisData!$B:$B, $A325, NewEmisData!$C:$C, $H325, NewEmisData!$D:$D, AM$2), SUMIFS(NewEmisData!M:M, NewEmisData!$A:$A, "LDV", NewEmisData!$B:$B, $A325, NewEmisData!$C:$C, $H325, NewEmisData!$D:$D, AM$2))</f>
        <v>4.0393864318059199E-3</v>
      </c>
      <c r="AN325" s="335">
        <v>1.7442083422488778E-3</v>
      </c>
      <c r="AO325" s="335">
        <f>$I325*IF($G325="Pickup", SUMIFS(NewEmisData!E:E, NewEmisData!$A:$A, "Pickup", NewEmisData!$B:$B, $A325, NewEmisData!$C:$C, $H325, NewEmisData!$D:$D, AO$2), SUMIFS(NewEmisData!E:E, NewEmisData!$A:$A, "LDV", NewEmisData!$B:$B, $A325, NewEmisData!$C:$C, $H325, NewEmisData!$D:$D, AO$2))</f>
        <v>8.1828643727713493E-2</v>
      </c>
      <c r="AP325" s="335">
        <f>$I325*IF($G325="Pickup", SUMIFS(NewEmisData!F:F, NewEmisData!$A:$A, "Pickup", NewEmisData!$B:$B, $A325, NewEmisData!$C:$C, $H325, NewEmisData!$D:$D, AP$2), SUMIFS(NewEmisData!F:F, NewEmisData!$A:$A, "LDV", NewEmisData!$B:$B, $A325, NewEmisData!$C:$C, $H325, NewEmisData!$D:$D, AP$2))</f>
        <v>7.6175839057221195E-2</v>
      </c>
      <c r="AQ325" s="335">
        <f>$I325*IF($G325="Pickup", SUMIFS(NewEmisData!G:G, NewEmisData!$A:$A, "Pickup", NewEmisData!$B:$B, $A325, NewEmisData!$C:$C, $H325, NewEmisData!$D:$D, AQ$2), SUMIFS(NewEmisData!G:G, NewEmisData!$A:$A, "LDV", NewEmisData!$B:$B, $A325, NewEmisData!$C:$C, $H325, NewEmisData!$D:$D, AQ$2))</f>
        <v>8.1302809072104507E-2</v>
      </c>
      <c r="AR325" s="335">
        <f>$I325*IF($G325="Pickup", SUMIFS(NewEmisData!H:H, NewEmisData!$A:$A, "Pickup", NewEmisData!$B:$B, $A325, NewEmisData!$C:$C, $H325, NewEmisData!$D:$D, AR$2), SUMIFS(NewEmisData!H:H, NewEmisData!$A:$A, "LDV", NewEmisData!$B:$B, $A325, NewEmisData!$C:$C, $H325, NewEmisData!$D:$D, AR$2))</f>
        <v>7.9561688690416299E-2</v>
      </c>
      <c r="AS325" s="335">
        <f>$I325*IF($G325="Pickup", SUMIFS(NewEmisData!I:I, NewEmisData!$A:$A, "Pickup", NewEmisData!$B:$B, $A325, NewEmisData!$C:$C, $H325, NewEmisData!$D:$D, AS$2), SUMIFS(NewEmisData!I:I, NewEmisData!$A:$A, "LDV", NewEmisData!$B:$B, $A325, NewEmisData!$C:$C, $H325, NewEmisData!$D:$D, AS$2))</f>
        <v>7.7910530261031605E-2</v>
      </c>
      <c r="AT325" s="335">
        <f>$I325*IF($G325="Pickup", SUMIFS(NewEmisData!J:J, NewEmisData!$A:$A, "Pickup", NewEmisData!$B:$B, $A325, NewEmisData!$C:$C, $H325, NewEmisData!$D:$D, AT$2), SUMIFS(NewEmisData!J:J, NewEmisData!$A:$A, "LDV", NewEmisData!$B:$B, $A325, NewEmisData!$C:$C, $H325, NewEmisData!$D:$D, AT$2))</f>
        <v>7.6590334474495605E-2</v>
      </c>
      <c r="AU325" s="335">
        <f>$I325*IF($G325="Pickup", SUMIFS(NewEmisData!K:K, NewEmisData!$A:$A, "Pickup", NewEmisData!$B:$B, $A325, NewEmisData!$C:$C, $H325, NewEmisData!$D:$D, AU$2), SUMIFS(NewEmisData!K:K, NewEmisData!$A:$A, "LDV", NewEmisData!$B:$B, $A325, NewEmisData!$C:$C, $H325, NewEmisData!$D:$D, AU$2))</f>
        <v>7.5767938917924701E-2</v>
      </c>
      <c r="AV325" s="335">
        <f>$I325*IF($G325="Pickup", SUMIFS(NewEmisData!L:L, NewEmisData!$A:$A, "Pickup", NewEmisData!$B:$B, $A325, NewEmisData!$C:$C, $H325, NewEmisData!$D:$D, AV$2), SUMIFS(NewEmisData!L:L, NewEmisData!$A:$A, "LDV", NewEmisData!$B:$B, $A325, NewEmisData!$C:$C, $H325, NewEmisData!$D:$D, AV$2))</f>
        <v>7.5353710070808794E-2</v>
      </c>
      <c r="AW325" s="335">
        <f>$I325*IF($G325="Pickup", SUMIFS(NewEmisData!M:M, NewEmisData!$A:$A, "Pickup", NewEmisData!$B:$B, $A325, NewEmisData!$C:$C, $H325, NewEmisData!$D:$D, AW$2), SUMIFS(NewEmisData!M:M, NewEmisData!$A:$A, "LDV", NewEmisData!$B:$B, $A325, NewEmisData!$C:$C, $H325, NewEmisData!$D:$D, AW$2))</f>
        <v>7.5117977052891499E-2</v>
      </c>
      <c r="AX325" s="335">
        <v>4.7629366333098749E-2</v>
      </c>
      <c r="AY325" s="335">
        <f>$I325*IF($G325="Pickup", SUMIFS(NewEmisData!E:E, NewEmisData!$A:$A, "Pickup", NewEmisData!$B:$B, $A325, NewEmisData!$C:$C, $H325, NewEmisData!$D:$D, AY$2), SUMIFS(NewEmisData!E:E, NewEmisData!$A:$A, "LDV", NewEmisData!$B:$B, $A325, NewEmisData!$C:$C, $H325, NewEmisData!$D:$D, AY$2))</f>
        <v>2.1998193760633E-2</v>
      </c>
      <c r="AZ325" s="335">
        <f>$I325*IF($G325="Pickup", SUMIFS(NewEmisData!F:F, NewEmisData!$A:$A, "Pickup", NewEmisData!$B:$B, $A325, NewEmisData!$C:$C, $H325, NewEmisData!$D:$D, AZ$2), SUMIFS(NewEmisData!F:F, NewEmisData!$A:$A, "LDV", NewEmisData!$B:$B, $A325, NewEmisData!$C:$C, $H325, NewEmisData!$D:$D, AZ$2))</f>
        <v>1.6997575378008601E-2</v>
      </c>
      <c r="BA325" s="335">
        <f>$I325*IF($G325="Pickup", SUMIFS(NewEmisData!G:G, NewEmisData!$A:$A, "Pickup", NewEmisData!$B:$B, $A325, NewEmisData!$C:$C, $H325, NewEmisData!$D:$D, BA$2), SUMIFS(NewEmisData!G:G, NewEmisData!$A:$A, "LDV", NewEmisData!$B:$B, $A325, NewEmisData!$C:$C, $H325, NewEmisData!$D:$D, BA$2))</f>
        <v>1.6580879412419602E-2</v>
      </c>
      <c r="BB325" s="335">
        <f>$I325*IF($G325="Pickup", SUMIFS(NewEmisData!H:H, NewEmisData!$A:$A, "Pickup", NewEmisData!$B:$B, $A325, NewEmisData!$C:$C, $H325, NewEmisData!$D:$D, BB$2), SUMIFS(NewEmisData!H:H, NewEmisData!$A:$A, "LDV", NewEmisData!$B:$B, $A325, NewEmisData!$C:$C, $H325, NewEmisData!$D:$D, BB$2))</f>
        <v>1.5040645169031801E-2</v>
      </c>
      <c r="BC325" s="335">
        <f>$I325*IF($G325="Pickup", SUMIFS(NewEmisData!I:I, NewEmisData!$A:$A, "Pickup", NewEmisData!$B:$B, $A325, NewEmisData!$C:$C, $H325, NewEmisData!$D:$D, BC$2), SUMIFS(NewEmisData!I:I, NewEmisData!$A:$A, "LDV", NewEmisData!$B:$B, $A325, NewEmisData!$C:$C, $H325, NewEmisData!$D:$D, BC$2))</f>
        <v>1.35799610150696E-2</v>
      </c>
      <c r="BD325" s="335">
        <f>$I325*IF($G325="Pickup", SUMIFS(NewEmisData!J:J, NewEmisData!$A:$A, "Pickup", NewEmisData!$B:$B, $A325, NewEmisData!$C:$C, $H325, NewEmisData!$D:$D, BD$2), SUMIFS(NewEmisData!J:J, NewEmisData!$A:$A, "LDV", NewEmisData!$B:$B, $A325, NewEmisData!$C:$C, $H325, NewEmisData!$D:$D, BD$2))</f>
        <v>1.24120667817219E-2</v>
      </c>
      <c r="BE325" s="335">
        <f>$I325*IF($G325="Pickup", SUMIFS(NewEmisData!K:K, NewEmisData!$A:$A, "Pickup", NewEmisData!$B:$B, $A325, NewEmisData!$C:$C, $H325, NewEmisData!$D:$D, BE$2), SUMIFS(NewEmisData!K:K, NewEmisData!$A:$A, "LDV", NewEmisData!$B:$B, $A325, NewEmisData!$C:$C, $H325, NewEmisData!$D:$D, BE$2))</f>
        <v>1.16845073314224E-2</v>
      </c>
      <c r="BF325" s="335">
        <f>$I325*IF($G325="Pickup", SUMIFS(NewEmisData!L:L, NewEmisData!$A:$A, "Pickup", NewEmisData!$B:$B, $A325, NewEmisData!$C:$C, $H325, NewEmisData!$D:$D, BF$2), SUMIFS(NewEmisData!L:L, NewEmisData!$A:$A, "LDV", NewEmisData!$B:$B, $A325, NewEmisData!$C:$C, $H325, NewEmisData!$D:$D, BF$2))</f>
        <v>1.1318096390010799E-2</v>
      </c>
      <c r="BG325" s="335">
        <f>$I325*IF($G325="Pickup", SUMIFS(NewEmisData!M:M, NewEmisData!$A:$A, "Pickup", NewEmisData!$B:$B, $A325, NewEmisData!$C:$C, $H325, NewEmisData!$D:$D, BG$2), SUMIFS(NewEmisData!M:M, NewEmisData!$A:$A, "LDV", NewEmisData!$B:$B, $A325, NewEmisData!$C:$C, $H325, NewEmisData!$D:$D, BG$2))</f>
        <v>1.1109456757731499E-2</v>
      </c>
      <c r="BH325" s="335">
        <v>9.4789149915835945E-3</v>
      </c>
      <c r="BI325" s="335">
        <f>$I325*IF($G325="Pickup", SUMIFS(NewEmisData!E:E, NewEmisData!$A:$A, "Pickup", NewEmisData!$B:$B, $A325, NewEmisData!$C:$C, $H325, NewEmisData!$D:$D, BI$2), SUMIFS(NewEmisData!E:E, NewEmisData!$A:$A, "LDV", NewEmisData!$B:$B, $A325, NewEmisData!$C:$C, $H325, NewEmisData!$D:$D, BI$2))</f>
        <v>6.6339830086865597</v>
      </c>
      <c r="BJ325" s="335">
        <f>$I325*IF($G325="Pickup", SUMIFS(NewEmisData!F:F, NewEmisData!$A:$A, "Pickup", NewEmisData!$B:$B, $A325, NewEmisData!$C:$C, $H325, NewEmisData!$D:$D, BJ$2), SUMIFS(NewEmisData!F:F, NewEmisData!$A:$A, "LDV", NewEmisData!$B:$B, $A325, NewEmisData!$C:$C, $H325, NewEmisData!$D:$D, BJ$2))</f>
        <v>3.9206205551931301</v>
      </c>
      <c r="BK325" s="335">
        <f>$I325*IF($G325="Pickup", SUMIFS(NewEmisData!G:G, NewEmisData!$A:$A, "Pickup", NewEmisData!$B:$B, $A325, NewEmisData!$C:$C, $H325, NewEmisData!$D:$D, BK$2), SUMIFS(NewEmisData!G:G, NewEmisData!$A:$A, "LDV", NewEmisData!$B:$B, $A325, NewEmisData!$C:$C, $H325, NewEmisData!$D:$D, BK$2))</f>
        <v>3.0174466275096199</v>
      </c>
      <c r="BL325" s="335">
        <f>$I325*IF($G325="Pickup", SUMIFS(NewEmisData!H:H, NewEmisData!$A:$A, "Pickup", NewEmisData!$B:$B, $A325, NewEmisData!$C:$C, $H325, NewEmisData!$D:$D, BL$2), SUMIFS(NewEmisData!H:H, NewEmisData!$A:$A, "LDV", NewEmisData!$B:$B, $A325, NewEmisData!$C:$C, $H325, NewEmisData!$D:$D, BL$2))</f>
        <v>2.3529221673804699</v>
      </c>
      <c r="BM325" s="335">
        <f>$I325*IF($G325="Pickup", SUMIFS(NewEmisData!I:I, NewEmisData!$A:$A, "Pickup", NewEmisData!$B:$B, $A325, NewEmisData!$C:$C, $H325, NewEmisData!$D:$D, BM$2), SUMIFS(NewEmisData!I:I, NewEmisData!$A:$A, "LDV", NewEmisData!$B:$B, $A325, NewEmisData!$C:$C, $H325, NewEmisData!$D:$D, BM$2))</f>
        <v>1.70384058027793</v>
      </c>
      <c r="BN325" s="335">
        <f>$I325*IF($G325="Pickup", SUMIFS(NewEmisData!J:J, NewEmisData!$A:$A, "Pickup", NewEmisData!$B:$B, $A325, NewEmisData!$C:$C, $H325, NewEmisData!$D:$D, BN$2), SUMIFS(NewEmisData!J:J, NewEmisData!$A:$A, "LDV", NewEmisData!$B:$B, $A325, NewEmisData!$C:$C, $H325, NewEmisData!$D:$D, BN$2))</f>
        <v>1.3463730618004399</v>
      </c>
      <c r="BO325" s="335">
        <f>$I325*IF($G325="Pickup", SUMIFS(NewEmisData!K:K, NewEmisData!$A:$A, "Pickup", NewEmisData!$B:$B, $A325, NewEmisData!$C:$C, $H325, NewEmisData!$D:$D, BO$2), SUMIFS(NewEmisData!K:K, NewEmisData!$A:$A, "LDV", NewEmisData!$B:$B, $A325, NewEmisData!$C:$C, $H325, NewEmisData!$D:$D, BO$2))</f>
        <v>1.1858346520835299</v>
      </c>
      <c r="BP325" s="335">
        <f>$I325*IF($G325="Pickup", SUMIFS(NewEmisData!L:L, NewEmisData!$A:$A, "Pickup", NewEmisData!$B:$B, $A325, NewEmisData!$C:$C, $H325, NewEmisData!$D:$D, BP$2), SUMIFS(NewEmisData!L:L, NewEmisData!$A:$A, "LDV", NewEmisData!$B:$B, $A325, NewEmisData!$C:$C, $H325, NewEmisData!$D:$D, BP$2))</f>
        <v>1.1335061554616499</v>
      </c>
      <c r="BQ325" s="335">
        <f>$I325*IF($G325="Pickup", SUMIFS(NewEmisData!M:M, NewEmisData!$A:$A, "Pickup", NewEmisData!$B:$B, $A325, NewEmisData!$C:$C, $H325, NewEmisData!$D:$D, BQ$2), SUMIFS(NewEmisData!M:M, NewEmisData!$A:$A, "LDV", NewEmisData!$B:$B, $A325, NewEmisData!$C:$C, $H325, NewEmisData!$D:$D, BQ$2))</f>
        <v>1.1009029054349999</v>
      </c>
      <c r="BR325" s="335">
        <v>1.6588293829830492</v>
      </c>
      <c r="BS325" s="335">
        <f>$I325*IF($G325="Pickup", SUMIFS(NewEmisData!E:E, NewEmisData!$A:$A, "Pickup", NewEmisData!$B:$B, $A325, NewEmisData!$C:$C, $H325, NewEmisData!$D:$D, BS$2), SUMIFS(NewEmisData!E:E, NewEmisData!$A:$A, "LDV", NewEmisData!$B:$B, $A325, NewEmisData!$C:$C, $H325, NewEmisData!$D:$D, BS$2))</f>
        <v>0.77473150733664098</v>
      </c>
      <c r="BT325" s="335">
        <f>$I325*IF($G325="Pickup", SUMIFS(NewEmisData!F:F, NewEmisData!$A:$A, "Pickup", NewEmisData!$B:$B, $A325, NewEmisData!$C:$C, $H325, NewEmisData!$D:$D, BT$2), SUMIFS(NewEmisData!F:F, NewEmisData!$A:$A, "LDV", NewEmisData!$B:$B, $A325, NewEmisData!$C:$C, $H325, NewEmisData!$D:$D, BT$2))</f>
        <v>0.41904908416840297</v>
      </c>
      <c r="BU325" s="335">
        <f>$I325*IF($G325="Pickup", SUMIFS(NewEmisData!G:G, NewEmisData!$A:$A, "Pickup", NewEmisData!$B:$B, $A325, NewEmisData!$C:$C, $H325, NewEmisData!$D:$D, BU$2), SUMIFS(NewEmisData!G:G, NewEmisData!$A:$A, "LDV", NewEmisData!$B:$B, $A325, NewEmisData!$C:$C, $H325, NewEmisData!$D:$D, BU$2))</f>
        <v>0.30982899515166501</v>
      </c>
      <c r="BV325" s="335">
        <f>$I325*IF($G325="Pickup", SUMIFS(NewEmisData!H:H, NewEmisData!$A:$A, "Pickup", NewEmisData!$B:$B, $A325, NewEmisData!$C:$C, $H325, NewEmisData!$D:$D, BV$2), SUMIFS(NewEmisData!H:H, NewEmisData!$A:$A, "LDV", NewEmisData!$B:$B, $A325, NewEmisData!$C:$C, $H325, NewEmisData!$D:$D, BV$2))</f>
        <v>0.25046259079934602</v>
      </c>
      <c r="BW325" s="335">
        <f>$I325*IF($G325="Pickup", SUMIFS(NewEmisData!I:I, NewEmisData!$A:$A, "Pickup", NewEmisData!$B:$B, $A325, NewEmisData!$C:$C, $H325, NewEmisData!$D:$D, BW$2), SUMIFS(NewEmisData!I:I, NewEmisData!$A:$A, "LDV", NewEmisData!$B:$B, $A325, NewEmisData!$C:$C, $H325, NewEmisData!$D:$D, BW$2))</f>
        <v>0.18616224227516101</v>
      </c>
      <c r="BX325" s="335">
        <f>$I325*IF($G325="Pickup", SUMIFS(NewEmisData!J:J, NewEmisData!$A:$A, "Pickup", NewEmisData!$B:$B, $A325, NewEmisData!$C:$C, $H325, NewEmisData!$D:$D, BX$2), SUMIFS(NewEmisData!J:J, NewEmisData!$A:$A, "LDV", NewEmisData!$B:$B, $A325, NewEmisData!$C:$C, $H325, NewEmisData!$D:$D, BX$2))</f>
        <v>0.15683046751729501</v>
      </c>
      <c r="BY325" s="335">
        <f>$I325*IF($G325="Pickup", SUMIFS(NewEmisData!K:K, NewEmisData!$A:$A, "Pickup", NewEmisData!$B:$B, $A325, NewEmisData!$C:$C, $H325, NewEmisData!$D:$D, BY$2), SUMIFS(NewEmisData!K:K, NewEmisData!$A:$A, "LDV", NewEmisData!$B:$B, $A325, NewEmisData!$C:$C, $H325, NewEmisData!$D:$D, BY$2))</f>
        <v>0.14094000257929501</v>
      </c>
      <c r="BZ325" s="335">
        <f>$I325*IF($G325="Pickup", SUMIFS(NewEmisData!L:L, NewEmisData!$A:$A, "Pickup", NewEmisData!$B:$B, $A325, NewEmisData!$C:$C, $H325, NewEmisData!$D:$D, BZ$2), SUMIFS(NewEmisData!L:L, NewEmisData!$A:$A, "LDV", NewEmisData!$B:$B, $A325, NewEmisData!$C:$C, $H325, NewEmisData!$D:$D, BZ$2))</f>
        <v>0.134774071356623</v>
      </c>
      <c r="CA325" s="335">
        <f>$I325*IF($G325="Pickup", SUMIFS(NewEmisData!M:M, NewEmisData!$A:$A, "Pickup", NewEmisData!$B:$B, $A325, NewEmisData!$C:$C, $H325, NewEmisData!$D:$D, CA$2), SUMIFS(NewEmisData!M:M, NewEmisData!$A:$A, "LDV", NewEmisData!$B:$B, $A325, NewEmisData!$C:$C, $H325, NewEmisData!$D:$D, CA$2))</f>
        <v>0.12984032725640701</v>
      </c>
      <c r="CB325" s="335">
        <v>0.10573121882292051</v>
      </c>
      <c r="CC325" s="335">
        <f>$I325*IF($G325="Pickup", SUMIFS(NewEmisData!E:E, NewEmisData!$A:$A, "Pickup", NewEmisData!$B:$B, $A325, NewEmisData!$C:$C, $H325, NewEmisData!$D:$D, CC$2), SUMIFS(NewEmisData!E:E, NewEmisData!$A:$A, "LDV", NewEmisData!$B:$B, $A325, NewEmisData!$C:$C, $H325, NewEmisData!$D:$D, CC$2))</f>
        <v>4.52789246362666E-2</v>
      </c>
      <c r="CD325" s="335">
        <f>$I325*IF($G325="Pickup", SUMIFS(NewEmisData!F:F, NewEmisData!$A:$A, "Pickup", NewEmisData!$B:$B, $A325, NewEmisData!$C:$C, $H325, NewEmisData!$D:$D, CD$2), SUMIFS(NewEmisData!F:F, NewEmisData!$A:$A, "LDV", NewEmisData!$B:$B, $A325, NewEmisData!$C:$C, $H325, NewEmisData!$D:$D, CD$2))</f>
        <v>3.0659932051567799E-2</v>
      </c>
      <c r="CE325" s="335">
        <f>$I325*IF($G325="Pickup", SUMIFS(NewEmisData!G:G, NewEmisData!$A:$A, "Pickup", NewEmisData!$B:$B, $A325, NewEmisData!$C:$C, $H325, NewEmisData!$D:$D, CE$2), SUMIFS(NewEmisData!G:G, NewEmisData!$A:$A, "LDV", NewEmisData!$B:$B, $A325, NewEmisData!$C:$C, $H325, NewEmisData!$D:$D, CE$2))</f>
        <v>2.8386595157116199E-2</v>
      </c>
      <c r="CF325" s="335">
        <f>$I325*IF($G325="Pickup", SUMIFS(NewEmisData!H:H, NewEmisData!$A:$A, "Pickup", NewEmisData!$B:$B, $A325, NewEmisData!$C:$C, $H325, NewEmisData!$D:$D, CF$2), SUMIFS(NewEmisData!H:H, NewEmisData!$A:$A, "LDV", NewEmisData!$B:$B, $A325, NewEmisData!$C:$C, $H325, NewEmisData!$D:$D, CF$2))</f>
        <v>2.7093413499500101E-2</v>
      </c>
      <c r="CG325" s="335">
        <f>$I325*IF($G325="Pickup", SUMIFS(NewEmisData!I:I, NewEmisData!$A:$A, "Pickup", NewEmisData!$B:$B, $A325, NewEmisData!$C:$C, $H325, NewEmisData!$D:$D, CG$2), SUMIFS(NewEmisData!I:I, NewEmisData!$A:$A, "LDV", NewEmisData!$B:$B, $A325, NewEmisData!$C:$C, $H325, NewEmisData!$D:$D, CG$2))</f>
        <v>2.6239574855980601E-2</v>
      </c>
      <c r="CH325" s="335">
        <f>$I325*IF($G325="Pickup", SUMIFS(NewEmisData!J:J, NewEmisData!$A:$A, "Pickup", NewEmisData!$B:$B, $A325, NewEmisData!$C:$C, $H325, NewEmisData!$D:$D, CH$2), SUMIFS(NewEmisData!J:J, NewEmisData!$A:$A, "LDV", NewEmisData!$B:$B, $A325, NewEmisData!$C:$C, $H325, NewEmisData!$D:$D, CH$2))</f>
        <v>2.5564245202349602E-2</v>
      </c>
      <c r="CI325" s="335">
        <f>$I325*IF($G325="Pickup", SUMIFS(NewEmisData!K:K, NewEmisData!$A:$A, "Pickup", NewEmisData!$B:$B, $A325, NewEmisData!$C:$C, $H325, NewEmisData!$D:$D, CI$2), SUMIFS(NewEmisData!K:K, NewEmisData!$A:$A, "LDV", NewEmisData!$B:$B, $A325, NewEmisData!$C:$C, $H325, NewEmisData!$D:$D, CI$2))</f>
        <v>2.5562136009582501E-2</v>
      </c>
      <c r="CJ325" s="335">
        <f>$I325*IF($G325="Pickup", SUMIFS(NewEmisData!L:L, NewEmisData!$A:$A, "Pickup", NewEmisData!$B:$B, $A325, NewEmisData!$C:$C, $H325, NewEmisData!$D:$D, CJ$2), SUMIFS(NewEmisData!L:L, NewEmisData!$A:$A, "LDV", NewEmisData!$B:$B, $A325, NewEmisData!$C:$C, $H325, NewEmisData!$D:$D, CJ$2))</f>
        <v>2.5561539762266602E-2</v>
      </c>
      <c r="CK325" s="335">
        <f>$I325*IF($G325="Pickup", SUMIFS(NewEmisData!M:M, NewEmisData!$A:$A, "Pickup", NewEmisData!$B:$B, $A325, NewEmisData!$C:$C, $H325, NewEmisData!$D:$D, CK$2), SUMIFS(NewEmisData!M:M, NewEmisData!$A:$A, "LDV", NewEmisData!$B:$B, $A325, NewEmisData!$C:$C, $H325, NewEmisData!$D:$D, CK$2))</f>
        <v>2.5560994254839702E-2</v>
      </c>
      <c r="CL325" s="335">
        <v>2.2881070645398207E-2</v>
      </c>
      <c r="CM325" s="335">
        <f>$I325*IF($G325="Pickup", SUMIFS(NewEmisData!E:E, NewEmisData!$A:$A, "Pickup", NewEmisData!$B:$B, $A325, NewEmisData!$C:$C, $H325, NewEmisData!$D:$D, CM$2), SUMIFS(NewEmisData!E:E, NewEmisData!$A:$A, "LDV", NewEmisData!$B:$B, $A325, NewEmisData!$C:$C, $H325, NewEmisData!$D:$D, CM$2))</f>
        <v>2.2616228111616499E-2</v>
      </c>
      <c r="CN325" s="335">
        <f>$I325*IF($G325="Pickup", SUMIFS(NewEmisData!F:F, NewEmisData!$A:$A, "Pickup", NewEmisData!$B:$B, $A325, NewEmisData!$C:$C, $H325, NewEmisData!$D:$D, CN$2), SUMIFS(NewEmisData!F:F, NewEmisData!$A:$A, "LDV", NewEmisData!$B:$B, $A325, NewEmisData!$C:$C, $H325, NewEmisData!$D:$D, CN$2))</f>
        <v>1.37039938381133E-2</v>
      </c>
      <c r="CO325" s="335">
        <f>$I325*IF($G325="Pickup", SUMIFS(NewEmisData!G:G, NewEmisData!$A:$A, "Pickup", NewEmisData!$B:$B, $A325, NewEmisData!$C:$C, $H325, NewEmisData!$D:$D, CO$2), SUMIFS(NewEmisData!G:G, NewEmisData!$A:$A, "LDV", NewEmisData!$B:$B, $A325, NewEmisData!$C:$C, $H325, NewEmisData!$D:$D, CO$2))</f>
        <v>1.11279535576189E-2</v>
      </c>
      <c r="CP325" s="335">
        <f>$I325*IF($G325="Pickup", SUMIFS(NewEmisData!H:H, NewEmisData!$A:$A, "Pickup", NewEmisData!$B:$B, $A325, NewEmisData!$C:$C, $H325, NewEmisData!$D:$D, CP$2), SUMIFS(NewEmisData!H:H, NewEmisData!$A:$A, "LDV", NewEmisData!$B:$B, $A325, NewEmisData!$C:$C, $H325, NewEmisData!$D:$D, CP$2))</f>
        <v>9.1642249406405796E-3</v>
      </c>
      <c r="CQ325" s="335">
        <f>$I325*IF($G325="Pickup", SUMIFS(NewEmisData!I:I, NewEmisData!$A:$A, "Pickup", NewEmisData!$B:$B, $A325, NewEmisData!$C:$C, $H325, NewEmisData!$D:$D, CQ$2), SUMIFS(NewEmisData!I:I, NewEmisData!$A:$A, "LDV", NewEmisData!$B:$B, $A325, NewEmisData!$C:$C, $H325, NewEmisData!$D:$D, CQ$2))</f>
        <v>8.2157407295701708E-3</v>
      </c>
      <c r="CR325" s="335">
        <f>$I325*IF($G325="Pickup", SUMIFS(NewEmisData!J:J, NewEmisData!$A:$A, "Pickup", NewEmisData!$B:$B, $A325, NewEmisData!$C:$C, $H325, NewEmisData!$D:$D, CR$2), SUMIFS(NewEmisData!J:J, NewEmisData!$A:$A, "LDV", NewEmisData!$B:$B, $A325, NewEmisData!$C:$C, $H325, NewEmisData!$D:$D, CR$2))</f>
        <v>7.8051702943740097E-3</v>
      </c>
      <c r="CS325" s="335">
        <f>$I325*IF($G325="Pickup", SUMIFS(NewEmisData!K:K, NewEmisData!$A:$A, "Pickup", NewEmisData!$B:$B, $A325, NewEmisData!$C:$C, $H325, NewEmisData!$D:$D, CS$2), SUMIFS(NewEmisData!K:K, NewEmisData!$A:$A, "LDV", NewEmisData!$B:$B, $A325, NewEmisData!$C:$C, $H325, NewEmisData!$D:$D, CS$2))</f>
        <v>7.7607552788062101E-3</v>
      </c>
      <c r="CT325" s="335">
        <f>$I325*IF($G325="Pickup", SUMIFS(NewEmisData!L:L, NewEmisData!$A:$A, "Pickup", NewEmisData!$B:$B, $A325, NewEmisData!$C:$C, $H325, NewEmisData!$D:$D, CT$2), SUMIFS(NewEmisData!L:L, NewEmisData!$A:$A, "LDV", NewEmisData!$B:$B, $A325, NewEmisData!$C:$C, $H325, NewEmisData!$D:$D, CT$2))</f>
        <v>7.6883348823828098E-3</v>
      </c>
      <c r="CU325" s="335">
        <f>$I325*IF($G325="Pickup", SUMIFS(NewEmisData!M:M, NewEmisData!$A:$A, "Pickup", NewEmisData!$B:$B, $A325, NewEmisData!$C:$C, $H325, NewEmisData!$D:$D, CU$2), SUMIFS(NewEmisData!M:M, NewEmisData!$A:$A, "LDV", NewEmisData!$B:$B, $A325, NewEmisData!$C:$C, $H325, NewEmisData!$D:$D, CU$2))</f>
        <v>7.6878848286885603E-3</v>
      </c>
      <c r="CV325" s="335">
        <v>6.9734009009235556E-3</v>
      </c>
      <c r="CW325" s="335">
        <v>4.0498104655261064E-3</v>
      </c>
      <c r="CX325" s="335">
        <v>2.5030350838759993E-3</v>
      </c>
      <c r="CY325" s="335">
        <v>2.1151214403419519E-3</v>
      </c>
      <c r="CZ325" s="335">
        <v>1.7489979687569375E-3</v>
      </c>
      <c r="DA325" s="335">
        <v>1.340486996695321E-3</v>
      </c>
      <c r="DB325" s="335">
        <v>1.0553769116342638E-3</v>
      </c>
      <c r="DC325" s="335">
        <v>1.0132227560056145E-3</v>
      </c>
      <c r="DD325" s="335">
        <v>1.0003159541004489E-3</v>
      </c>
      <c r="DE325" s="335">
        <v>9.9860782000699166E-4</v>
      </c>
      <c r="DF325" s="335">
        <v>9.9860782000699166E-4</v>
      </c>
      <c r="DG325" s="335">
        <f>$I325*IF($G325="Pickup", SUMIFS(NewEmisData!E:E, NewEmisData!$A:$A, "Pickup", NewEmisData!$B:$B, $A325, NewEmisData!$C:$C, $H325, NewEmisData!$D:$D, DG$2), SUMIFS(NewEmisData!E:E, NewEmisData!$A:$A, "LDV", NewEmisData!$B:$B, $A325, NewEmisData!$C:$C, $H325, NewEmisData!$D:$D, DG$2))</f>
        <v>0</v>
      </c>
      <c r="DH325" s="335">
        <f>$I325*IF($G325="Pickup", SUMIFS(NewEmisData!F:F, NewEmisData!$A:$A, "Pickup", NewEmisData!$B:$B, $A325, NewEmisData!$C:$C, $H325, NewEmisData!$D:$D, DH$2), SUMIFS(NewEmisData!F:F, NewEmisData!$A:$A, "LDV", NewEmisData!$B:$B, $A325, NewEmisData!$C:$C, $H325, NewEmisData!$D:$D, DH$2))</f>
        <v>0</v>
      </c>
      <c r="DI325" s="335">
        <f>$I325*IF($G325="Pickup", SUMIFS(NewEmisData!G:G, NewEmisData!$A:$A, "Pickup", NewEmisData!$B:$B, $A325, NewEmisData!$C:$C, $H325, NewEmisData!$D:$D, DI$2), SUMIFS(NewEmisData!G:G, NewEmisData!$A:$A, "LDV", NewEmisData!$B:$B, $A325, NewEmisData!$C:$C, $H325, NewEmisData!$D:$D, DI$2))</f>
        <v>0</v>
      </c>
      <c r="DJ325" s="335">
        <f>$I325*IF($G325="Pickup", SUMIFS(NewEmisData!H:H, NewEmisData!$A:$A, "Pickup", NewEmisData!$B:$B, $A325, NewEmisData!$C:$C, $H325, NewEmisData!$D:$D, DJ$2), SUMIFS(NewEmisData!H:H, NewEmisData!$A:$A, "LDV", NewEmisData!$B:$B, $A325, NewEmisData!$C:$C, $H325, NewEmisData!$D:$D, DJ$2))</f>
        <v>0</v>
      </c>
      <c r="DK325" s="335">
        <f>$I325*IF($G325="Pickup", SUMIFS(NewEmisData!I:I, NewEmisData!$A:$A, "Pickup", NewEmisData!$B:$B, $A325, NewEmisData!$C:$C, $H325, NewEmisData!$D:$D, DK$2), SUMIFS(NewEmisData!I:I, NewEmisData!$A:$A, "LDV", NewEmisData!$B:$B, $A325, NewEmisData!$C:$C, $H325, NewEmisData!$D:$D, DK$2))</f>
        <v>0</v>
      </c>
      <c r="DL325" s="335">
        <f>$I325*IF($G325="Pickup", SUMIFS(NewEmisData!J:J, NewEmisData!$A:$A, "Pickup", NewEmisData!$B:$B, $A325, NewEmisData!$C:$C, $H325, NewEmisData!$D:$D, DL$2), SUMIFS(NewEmisData!J:J, NewEmisData!$A:$A, "LDV", NewEmisData!$B:$B, $A325, NewEmisData!$C:$C, $H325, NewEmisData!$D:$D, DL$2))</f>
        <v>0</v>
      </c>
      <c r="DM325" s="335">
        <f>$I325*IF($G325="Pickup", SUMIFS(NewEmisData!K:K, NewEmisData!$A:$A, "Pickup", NewEmisData!$B:$B, $A325, NewEmisData!$C:$C, $H325, NewEmisData!$D:$D, DM$2), SUMIFS(NewEmisData!K:K, NewEmisData!$A:$A, "LDV", NewEmisData!$B:$B, $A325, NewEmisData!$C:$C, $H325, NewEmisData!$D:$D, DM$2))</f>
        <v>0</v>
      </c>
      <c r="DN325" s="335">
        <f>$I325*IF($G325="Pickup", SUMIFS(NewEmisData!L:L, NewEmisData!$A:$A, "Pickup", NewEmisData!$B:$B, $A325, NewEmisData!$C:$C, $H325, NewEmisData!$D:$D, DN$2), SUMIFS(NewEmisData!L:L, NewEmisData!$A:$A, "LDV", NewEmisData!$B:$B, $A325, NewEmisData!$C:$C, $H325, NewEmisData!$D:$D, DN$2))</f>
        <v>0</v>
      </c>
      <c r="DO325" s="335">
        <f>$I325*IF($G325="Pickup", SUMIFS(NewEmisData!M:M, NewEmisData!$A:$A, "Pickup", NewEmisData!$B:$B, $A325, NewEmisData!$C:$C, $H325, NewEmisData!$D:$D, DO$2), SUMIFS(NewEmisData!M:M, NewEmisData!$A:$A, "LDV", NewEmisData!$B:$B, $A325, NewEmisData!$C:$C, $H325, NewEmisData!$D:$D, DO$2))</f>
        <v>0</v>
      </c>
      <c r="DP325" s="335">
        <v>2.023129771030282E-3</v>
      </c>
      <c r="DQ325" s="335">
        <f>$I325*IF($G325="Pickup", SUMIFS(NewEmisData!E:E, NewEmisData!$A:$A, "Pickup", NewEmisData!$B:$B, $A325, NewEmisData!$C:$C, $H325, NewEmisData!$D:$D, DQ$2), SUMIFS(NewEmisData!E:E, NewEmisData!$A:$A, "LDV", NewEmisData!$B:$B, $A325, NewEmisData!$C:$C, $H325, NewEmisData!$D:$D, DQ$2))</f>
        <v>1.53337301393982E-2</v>
      </c>
      <c r="DR325" s="335">
        <f>$I325*IF($G325="Pickup", SUMIFS(NewEmisData!F:F, NewEmisData!$A:$A, "Pickup", NewEmisData!$B:$B, $A325, NewEmisData!$C:$C, $H325, NewEmisData!$D:$D, DR$2), SUMIFS(NewEmisData!F:F, NewEmisData!$A:$A, "LDV", NewEmisData!$B:$B, $A325, NewEmisData!$C:$C, $H325, NewEmisData!$D:$D, DR$2))</f>
        <v>8.5791399504283501E-3</v>
      </c>
      <c r="DS325" s="335">
        <f>$I325*IF($G325="Pickup", SUMIFS(NewEmisData!G:G, NewEmisData!$A:$A, "Pickup", NewEmisData!$B:$B, $A325, NewEmisData!$C:$C, $H325, NewEmisData!$D:$D, DS$2), SUMIFS(NewEmisData!G:G, NewEmisData!$A:$A, "LDV", NewEmisData!$B:$B, $A325, NewEmisData!$C:$C, $H325, NewEmisData!$D:$D, DS$2))</f>
        <v>6.82614050243104E-3</v>
      </c>
      <c r="DT325" s="335">
        <f>$I325*IF($G325="Pickup", SUMIFS(NewEmisData!H:H, NewEmisData!$A:$A, "Pickup", NewEmisData!$B:$B, $A325, NewEmisData!$C:$C, $H325, NewEmisData!$D:$D, DT$2), SUMIFS(NewEmisData!H:H, NewEmisData!$A:$A, "LDV", NewEmisData!$B:$B, $A325, NewEmisData!$C:$C, $H325, NewEmisData!$D:$D, DT$2))</f>
        <v>5.2306090144423403E-3</v>
      </c>
      <c r="DU325" s="335">
        <f>$I325*IF($G325="Pickup", SUMIFS(NewEmisData!I:I, NewEmisData!$A:$A, "Pickup", NewEmisData!$B:$B, $A325, NewEmisData!$C:$C, $H325, NewEmisData!$D:$D, DU$2), SUMIFS(NewEmisData!I:I, NewEmisData!$A:$A, "LDV", NewEmisData!$B:$B, $A325, NewEmisData!$C:$C, $H325, NewEmisData!$D:$D, DU$2))</f>
        <v>4.0991034424651901E-3</v>
      </c>
      <c r="DV325" s="335">
        <f>$I325*IF($G325="Pickup", SUMIFS(NewEmisData!J:J, NewEmisData!$A:$A, "Pickup", NewEmisData!$B:$B, $A325, NewEmisData!$C:$C, $H325, NewEmisData!$D:$D, DV$2), SUMIFS(NewEmisData!J:J, NewEmisData!$A:$A, "LDV", NewEmisData!$B:$B, $A325, NewEmisData!$C:$C, $H325, NewEmisData!$D:$D, DV$2))</f>
        <v>3.5909983676119801E-3</v>
      </c>
      <c r="DW325" s="335">
        <f>$I325*IF($G325="Pickup", SUMIFS(NewEmisData!K:K, NewEmisData!$A:$A, "Pickup", NewEmisData!$B:$B, $A325, NewEmisData!$C:$C, $H325, NewEmisData!$D:$D, DW$2), SUMIFS(NewEmisData!K:K, NewEmisData!$A:$A, "LDV", NewEmisData!$B:$B, $A325, NewEmisData!$C:$C, $H325, NewEmisData!$D:$D, DW$2))</f>
        <v>3.3016556899443999E-3</v>
      </c>
      <c r="DX325" s="335">
        <f>$I325*IF($G325="Pickup", SUMIFS(NewEmisData!L:L, NewEmisData!$A:$A, "Pickup", NewEmisData!$B:$B, $A325, NewEmisData!$C:$C, $H325, NewEmisData!$D:$D, DX$2), SUMIFS(NewEmisData!L:L, NewEmisData!$A:$A, "LDV", NewEmisData!$B:$B, $A325, NewEmisData!$C:$C, $H325, NewEmisData!$D:$D, DX$2))</f>
        <v>3.2097040973390598E-3</v>
      </c>
      <c r="DY325" s="335">
        <f>$I325*IF($G325="Pickup", SUMIFS(NewEmisData!M:M, NewEmisData!$A:$A, "Pickup", NewEmisData!$B:$B, $A325, NewEmisData!$C:$C, $H325, NewEmisData!$D:$D, DY$2), SUMIFS(NewEmisData!M:M, NewEmisData!$A:$A, "LDV", NewEmisData!$B:$B, $A325, NewEmisData!$C:$C, $H325, NewEmisData!$D:$D, DY$2))</f>
        <v>3.1631494921928599E-3</v>
      </c>
      <c r="DZ325" s="335">
        <v>5.594489642908501E-3</v>
      </c>
      <c r="EA325" s="335">
        <f t="shared" si="542"/>
        <v>477.08587282575797</v>
      </c>
      <c r="EB325" s="335">
        <f t="shared" si="543"/>
        <v>459.34104292251902</v>
      </c>
      <c r="EC325" s="335">
        <f t="shared" si="544"/>
        <v>447.45896927637102</v>
      </c>
      <c r="ED325" s="335">
        <f t="shared" si="545"/>
        <v>380.72392677964001</v>
      </c>
      <c r="EE325" s="335">
        <f t="shared" si="546"/>
        <v>329.54737069801098</v>
      </c>
      <c r="EF325" s="335">
        <f t="shared" si="547"/>
        <v>300.69829568412598</v>
      </c>
      <c r="EG325" s="335">
        <f t="shared" si="548"/>
        <v>287.83799703632701</v>
      </c>
      <c r="EH325" s="335">
        <f t="shared" si="549"/>
        <v>283.26610797837998</v>
      </c>
      <c r="EI325" s="335">
        <f t="shared" si="550"/>
        <v>281.57834098528099</v>
      </c>
      <c r="EJ325" s="335">
        <f t="shared" si="551"/>
        <v>0.27672218065037407</v>
      </c>
      <c r="EK325" s="335">
        <f t="shared" si="552"/>
        <v>0.82339103642645395</v>
      </c>
      <c r="EL325" s="335">
        <f t="shared" si="553"/>
        <v>0.360872733315452</v>
      </c>
      <c r="EM325" s="335">
        <f t="shared" si="554"/>
        <v>0.21658171178065999</v>
      </c>
      <c r="EN325" s="335">
        <f t="shared" si="555"/>
        <v>0.14200533002195401</v>
      </c>
      <c r="EO325" s="335">
        <f t="shared" si="556"/>
        <v>8.8016804659711706E-2</v>
      </c>
      <c r="EP325" s="335">
        <f t="shared" si="557"/>
        <v>6.5736379947852003E-2</v>
      </c>
      <c r="EQ325" s="335">
        <f t="shared" si="558"/>
        <v>5.6635638117250503E-2</v>
      </c>
      <c r="ER325" s="335">
        <f t="shared" si="559"/>
        <v>5.4115247223223299E-2</v>
      </c>
      <c r="ES325" s="335">
        <f t="shared" si="560"/>
        <v>5.2826207223764E-2</v>
      </c>
      <c r="ET325" s="335">
        <f t="shared" si="561"/>
        <v>6.1988464688476796E-2</v>
      </c>
      <c r="EU325" s="335">
        <f t="shared" si="562"/>
        <v>8.2552586035919695E-3</v>
      </c>
      <c r="EV325" s="335">
        <f t="shared" si="563"/>
        <v>7.9482131517538395E-3</v>
      </c>
      <c r="EW325" s="335">
        <f t="shared" si="564"/>
        <v>6.4190305556059996E-3</v>
      </c>
      <c r="EX325" s="335">
        <f t="shared" si="565"/>
        <v>5.4616828003907899E-3</v>
      </c>
      <c r="EY325" s="335">
        <f t="shared" si="566"/>
        <v>4.7275285851957304E-3</v>
      </c>
      <c r="EZ325" s="335">
        <f t="shared" si="567"/>
        <v>4.3136734611450098E-3</v>
      </c>
      <c r="FA325" s="335">
        <f t="shared" si="568"/>
        <v>4.1291858052272803E-3</v>
      </c>
      <c r="FB325" s="335">
        <f t="shared" si="569"/>
        <v>4.0635983922117898E-3</v>
      </c>
      <c r="FC325" s="335">
        <f t="shared" si="570"/>
        <v>4.0393864318059199E-3</v>
      </c>
      <c r="FD325" s="335">
        <f t="shared" si="571"/>
        <v>1.7442083422488778E-3</v>
      </c>
      <c r="FE325" s="335">
        <f t="shared" si="572"/>
        <v>8.1828643727713493E-2</v>
      </c>
      <c r="FF325" s="335">
        <f t="shared" si="573"/>
        <v>7.6175839057221195E-2</v>
      </c>
      <c r="FG325" s="335">
        <f t="shared" si="574"/>
        <v>8.1302809072104507E-2</v>
      </c>
      <c r="FH325" s="335">
        <f t="shared" si="575"/>
        <v>7.9561688690416299E-2</v>
      </c>
      <c r="FI325" s="335">
        <f t="shared" si="576"/>
        <v>7.7910530261031605E-2</v>
      </c>
      <c r="FJ325" s="335">
        <f t="shared" si="577"/>
        <v>7.6590334474495605E-2</v>
      </c>
      <c r="FK325" s="335">
        <f t="shared" si="578"/>
        <v>7.5767938917924701E-2</v>
      </c>
      <c r="FL325" s="335">
        <f t="shared" si="579"/>
        <v>7.5353710070808794E-2</v>
      </c>
      <c r="FM325" s="335">
        <f t="shared" si="580"/>
        <v>7.5117977052891499E-2</v>
      </c>
      <c r="FN325" s="335">
        <f t="shared" si="581"/>
        <v>4.7629366333098749E-2</v>
      </c>
      <c r="FO325" s="335">
        <f t="shared" si="582"/>
        <v>2.1998193760633E-2</v>
      </c>
      <c r="FP325" s="335">
        <f t="shared" si="583"/>
        <v>1.6997575378008601E-2</v>
      </c>
      <c r="FQ325" s="335">
        <f t="shared" si="584"/>
        <v>1.6580879412419602E-2</v>
      </c>
      <c r="FR325" s="335">
        <f t="shared" si="585"/>
        <v>1.5040645169031801E-2</v>
      </c>
      <c r="FS325" s="335">
        <f t="shared" si="586"/>
        <v>1.35799610150696E-2</v>
      </c>
      <c r="FT325" s="335">
        <f t="shared" si="587"/>
        <v>1.24120667817219E-2</v>
      </c>
      <c r="FU325" s="335">
        <f t="shared" si="588"/>
        <v>1.16845073314224E-2</v>
      </c>
      <c r="FV325" s="335">
        <f t="shared" si="589"/>
        <v>1.1318096390010799E-2</v>
      </c>
      <c r="FW325" s="335">
        <f t="shared" si="590"/>
        <v>1.1109456757731499E-2</v>
      </c>
      <c r="FX325" s="335">
        <f t="shared" si="591"/>
        <v>9.4789149915835945E-3</v>
      </c>
    </row>
    <row r="326" spans="1:180" x14ac:dyDescent="0.2">
      <c r="A326" s="305" t="str">
        <f>_xlfn.CONCAT(IF(LEFT(TRIM(A325),1)="*", "*R", "R"), 1+RIGHT(TRIM(A325),1))</f>
        <v>R3</v>
      </c>
      <c r="B326" s="305" t="str">
        <f t="shared" ref="B326:B329" si="623">B325</f>
        <v>TLMLPG11</v>
      </c>
      <c r="C326" s="305" t="str">
        <f t="shared" ref="C326:C329" si="624">C325</f>
        <v>TL.LPG1.M.LPG.2011</v>
      </c>
      <c r="D326" s="301" t="str">
        <f t="shared" ref="D326:D329" si="625">D325</f>
        <v>bn-vmt, bn-vmt/a</v>
      </c>
      <c r="E326" s="301" t="str">
        <f t="shared" ref="E326:E329" si="626">E325</f>
        <v>TRNLPGEA</v>
      </c>
      <c r="F326" s="301" t="str">
        <f t="shared" ref="F326:F329" si="627">F325</f>
        <v>TL</v>
      </c>
      <c r="G326" s="315" t="s">
        <v>819</v>
      </c>
      <c r="H326" s="315" t="s">
        <v>814</v>
      </c>
      <c r="I326" s="315">
        <v>1</v>
      </c>
      <c r="J326" s="315" t="str">
        <f t="shared" si="592"/>
        <v>Minivan-GSL</v>
      </c>
      <c r="K326" s="335">
        <f>$I326*IF($G326="Pickup", SUMIFS(NewEmisData!E:E, NewEmisData!$A:$A, "Pickup", NewEmisData!$B:$B, $A326, NewEmisData!$C:$C, $H326, NewEmisData!$D:$D, K$2), SUMIFS(NewEmisData!E:E, NewEmisData!$A:$A, "LDV", NewEmisData!$B:$B, $A326, NewEmisData!$C:$C, $H326, NewEmisData!$D:$D, K$2))</f>
        <v>437.85746964693402</v>
      </c>
      <c r="L326" s="335">
        <f>$I326*IF($G326="Pickup", SUMIFS(NewEmisData!F:F, NewEmisData!$A:$A, "Pickup", NewEmisData!$B:$B, $A326, NewEmisData!$C:$C, $H326, NewEmisData!$D:$D, L$2), SUMIFS(NewEmisData!F:F, NewEmisData!$A:$A, "LDV", NewEmisData!$B:$B, $A326, NewEmisData!$C:$C, $H326, NewEmisData!$D:$D, L$2))</f>
        <v>424.609883045034</v>
      </c>
      <c r="M326" s="335">
        <f>$I326*IF($G326="Pickup", SUMIFS(NewEmisData!G:G, NewEmisData!$A:$A, "Pickup", NewEmisData!$B:$B, $A326, NewEmisData!$C:$C, $H326, NewEmisData!$D:$D, M$2), SUMIFS(NewEmisData!G:G, NewEmisData!$A:$A, "LDV", NewEmisData!$B:$B, $A326, NewEmisData!$C:$C, $H326, NewEmisData!$D:$D, M$2))</f>
        <v>389.26792072260798</v>
      </c>
      <c r="N326" s="335">
        <f>$I326*IF($G326="Pickup", SUMIFS(NewEmisData!H:H, NewEmisData!$A:$A, "Pickup", NewEmisData!$B:$B, $A326, NewEmisData!$C:$C, $H326, NewEmisData!$D:$D, N$2), SUMIFS(NewEmisData!H:H, NewEmisData!$A:$A, "LDV", NewEmisData!$B:$B, $A326, NewEmisData!$C:$C, $H326, NewEmisData!$D:$D, N$2))</f>
        <v>331.09003080375697</v>
      </c>
      <c r="O326" s="335">
        <f>$I326*IF($G326="Pickup", SUMIFS(NewEmisData!I:I, NewEmisData!$A:$A, "Pickup", NewEmisData!$B:$B, $A326, NewEmisData!$C:$C, $H326, NewEmisData!$D:$D, O$2), SUMIFS(NewEmisData!I:I, NewEmisData!$A:$A, "LDV", NewEmisData!$B:$B, $A326, NewEmisData!$C:$C, $H326, NewEmisData!$D:$D, O$2))</f>
        <v>286.46929869872997</v>
      </c>
      <c r="P326" s="335">
        <f>$I326*IF($G326="Pickup", SUMIFS(NewEmisData!J:J, NewEmisData!$A:$A, "Pickup", NewEmisData!$B:$B, $A326, NewEmisData!$C:$C, $H326, NewEmisData!$D:$D, P$2), SUMIFS(NewEmisData!J:J, NewEmisData!$A:$A, "LDV", NewEmisData!$B:$B, $A326, NewEmisData!$C:$C, $H326, NewEmisData!$D:$D, P$2))</f>
        <v>261.33080310252802</v>
      </c>
      <c r="Q326" s="335">
        <f>$I326*IF($G326="Pickup", SUMIFS(NewEmisData!K:K, NewEmisData!$A:$A, "Pickup", NewEmisData!$B:$B, $A326, NewEmisData!$C:$C, $H326, NewEmisData!$D:$D, Q$2), SUMIFS(NewEmisData!K:K, NewEmisData!$A:$A, "LDV", NewEmisData!$B:$B, $A326, NewEmisData!$C:$C, $H326, NewEmisData!$D:$D, Q$2))</f>
        <v>250.12665030232699</v>
      </c>
      <c r="R326" s="335">
        <f>$I326*IF($G326="Pickup", SUMIFS(NewEmisData!L:L, NewEmisData!$A:$A, "Pickup", NewEmisData!$B:$B, $A326, NewEmisData!$C:$C, $H326, NewEmisData!$D:$D, R$2), SUMIFS(NewEmisData!L:L, NewEmisData!$A:$A, "LDV", NewEmisData!$B:$B, $A326, NewEmisData!$C:$C, $H326, NewEmisData!$D:$D, R$2))</f>
        <v>246.146486551527</v>
      </c>
      <c r="S326" s="335">
        <f>$I326*IF($G326="Pickup", SUMIFS(NewEmisData!M:M, NewEmisData!$A:$A, "Pickup", NewEmisData!$B:$B, $A326, NewEmisData!$C:$C, $H326, NewEmisData!$D:$D, S$2), SUMIFS(NewEmisData!M:M, NewEmisData!$A:$A, "LDV", NewEmisData!$B:$B, $A326, NewEmisData!$C:$C, $H326, NewEmisData!$D:$D, S$2))</f>
        <v>244.677818234341</v>
      </c>
      <c r="T326" s="335">
        <v>0.27672218065037407</v>
      </c>
      <c r="U326" s="335">
        <f>$I326*IF($G326="Pickup", SUMIFS(NewEmisData!E:E, NewEmisData!$A:$A, "Pickup", NewEmisData!$B:$B, $A326, NewEmisData!$C:$C, $H326, NewEmisData!$D:$D, U$2), SUMIFS(NewEmisData!E:E, NewEmisData!$A:$A, "LDV", NewEmisData!$B:$B, $A326, NewEmisData!$C:$C, $H326, NewEmisData!$D:$D, U$2))</f>
        <v>0.78000130642291299</v>
      </c>
      <c r="V326" s="335">
        <f>$I326*IF($G326="Pickup", SUMIFS(NewEmisData!F:F, NewEmisData!$A:$A, "Pickup", NewEmisData!$B:$B, $A326, NewEmisData!$C:$C, $H326, NewEmisData!$D:$D, V$2), SUMIFS(NewEmisData!F:F, NewEmisData!$A:$A, "LDV", NewEmisData!$B:$B, $A326, NewEmisData!$C:$C, $H326, NewEmisData!$D:$D, V$2))</f>
        <v>0.323605278282381</v>
      </c>
      <c r="W326" s="335">
        <f>$I326*IF($G326="Pickup", SUMIFS(NewEmisData!G:G, NewEmisData!$A:$A, "Pickup", NewEmisData!$B:$B, $A326, NewEmisData!$C:$C, $H326, NewEmisData!$D:$D, W$2), SUMIFS(NewEmisData!G:G, NewEmisData!$A:$A, "LDV", NewEmisData!$B:$B, $A326, NewEmisData!$C:$C, $H326, NewEmisData!$D:$D, W$2))</f>
        <v>0.19152446532377701</v>
      </c>
      <c r="X326" s="335">
        <f>$I326*IF($G326="Pickup", SUMIFS(NewEmisData!H:H, NewEmisData!$A:$A, "Pickup", NewEmisData!$B:$B, $A326, NewEmisData!$C:$C, $H326, NewEmisData!$D:$D, X$2), SUMIFS(NewEmisData!H:H, NewEmisData!$A:$A, "LDV", NewEmisData!$B:$B, $A326, NewEmisData!$C:$C, $H326, NewEmisData!$D:$D, X$2))</f>
        <v>0.12537127832280801</v>
      </c>
      <c r="Y326" s="335">
        <f>$I326*IF($G326="Pickup", SUMIFS(NewEmisData!I:I, NewEmisData!$A:$A, "Pickup", NewEmisData!$B:$B, $A326, NewEmisData!$C:$C, $H326, NewEmisData!$D:$D, Y$2), SUMIFS(NewEmisData!I:I, NewEmisData!$A:$A, "LDV", NewEmisData!$B:$B, $A326, NewEmisData!$C:$C, $H326, NewEmisData!$D:$D, Y$2))</f>
        <v>7.6671766649271E-2</v>
      </c>
      <c r="Z326" s="335">
        <f>$I326*IF($G326="Pickup", SUMIFS(NewEmisData!J:J, NewEmisData!$A:$A, "Pickup", NewEmisData!$B:$B, $A326, NewEmisData!$C:$C, $H326, NewEmisData!$D:$D, Z$2), SUMIFS(NewEmisData!J:J, NewEmisData!$A:$A, "LDV", NewEmisData!$B:$B, $A326, NewEmisData!$C:$C, $H326, NewEmisData!$D:$D, Z$2))</f>
        <v>5.7019026656941203E-2</v>
      </c>
      <c r="AA326" s="335">
        <f>$I326*IF($G326="Pickup", SUMIFS(NewEmisData!K:K, NewEmisData!$A:$A, "Pickup", NewEmisData!$B:$B, $A326, NewEmisData!$C:$C, $H326, NewEmisData!$D:$D, AA$2), SUMIFS(NewEmisData!K:K, NewEmisData!$A:$A, "LDV", NewEmisData!$B:$B, $A326, NewEmisData!$C:$C, $H326, NewEmisData!$D:$D, AA$2))</f>
        <v>4.8823281713844202E-2</v>
      </c>
      <c r="AB326" s="335">
        <f>$I326*IF($G326="Pickup", SUMIFS(NewEmisData!L:L, NewEmisData!$A:$A, "Pickup", NewEmisData!$B:$B, $A326, NewEmisData!$C:$C, $H326, NewEmisData!$D:$D, AB$2), SUMIFS(NewEmisData!L:L, NewEmisData!$A:$A, "LDV", NewEmisData!$B:$B, $A326, NewEmisData!$C:$C, $H326, NewEmisData!$D:$D, AB$2))</f>
        <v>4.6542407484685501E-2</v>
      </c>
      <c r="AC326" s="335">
        <f>$I326*IF($G326="Pickup", SUMIFS(NewEmisData!M:M, NewEmisData!$A:$A, "Pickup", NewEmisData!$B:$B, $A326, NewEmisData!$C:$C, $H326, NewEmisData!$D:$D, AC$2), SUMIFS(NewEmisData!M:M, NewEmisData!$A:$A, "LDV", NewEmisData!$B:$B, $A326, NewEmisData!$C:$C, $H326, NewEmisData!$D:$D, AC$2))</f>
        <v>4.5415311435121702E-2</v>
      </c>
      <c r="AD326" s="335">
        <v>6.1988464688476796E-2</v>
      </c>
      <c r="AE326" s="335">
        <f>$I326*IF($G326="Pickup", SUMIFS(NewEmisData!E:E, NewEmisData!$A:$A, "Pickup", NewEmisData!$B:$B, $A326, NewEmisData!$C:$C, $H326, NewEmisData!$D:$D, AE$2), SUMIFS(NewEmisData!E:E, NewEmisData!$A:$A, "LDV", NewEmisData!$B:$B, $A326, NewEmisData!$C:$C, $H326, NewEmisData!$D:$D, AE$2))</f>
        <v>7.5764719154140002E-3</v>
      </c>
      <c r="AF326" s="335">
        <f>$I326*IF($G326="Pickup", SUMIFS(NewEmisData!F:F, NewEmisData!$A:$A, "Pickup", NewEmisData!$B:$B, $A326, NewEmisData!$C:$C, $H326, NewEmisData!$D:$D, AF$2), SUMIFS(NewEmisData!F:F, NewEmisData!$A:$A, "LDV", NewEmisData!$B:$B, $A326, NewEmisData!$C:$C, $H326, NewEmisData!$D:$D, AF$2))</f>
        <v>7.3472400077695399E-3</v>
      </c>
      <c r="AG326" s="335">
        <f>$I326*IF($G326="Pickup", SUMIFS(NewEmisData!G:G, NewEmisData!$A:$A, "Pickup", NewEmisData!$B:$B, $A326, NewEmisData!$C:$C, $H326, NewEmisData!$D:$D, AG$2), SUMIFS(NewEmisData!G:G, NewEmisData!$A:$A, "LDV", NewEmisData!$B:$B, $A326, NewEmisData!$C:$C, $H326, NewEmisData!$D:$D, AG$2))</f>
        <v>5.5842494055705696E-3</v>
      </c>
      <c r="AH326" s="335">
        <f>$I326*IF($G326="Pickup", SUMIFS(NewEmisData!H:H, NewEmisData!$A:$A, "Pickup", NewEmisData!$B:$B, $A326, NewEmisData!$C:$C, $H326, NewEmisData!$D:$D, AH$2), SUMIFS(NewEmisData!H:H, NewEmisData!$A:$A, "LDV", NewEmisData!$B:$B, $A326, NewEmisData!$C:$C, $H326, NewEmisData!$D:$D, AH$2))</f>
        <v>4.7496587466809804E-3</v>
      </c>
      <c r="AI326" s="335">
        <f>$I326*IF($G326="Pickup", SUMIFS(NewEmisData!I:I, NewEmisData!$A:$A, "Pickup", NewEmisData!$B:$B, $A326, NewEmisData!$C:$C, $H326, NewEmisData!$D:$D, AI$2), SUMIFS(NewEmisData!I:I, NewEmisData!$A:$A, "LDV", NewEmisData!$B:$B, $A326, NewEmisData!$C:$C, $H326, NewEmisData!$D:$D, AI$2))</f>
        <v>4.1095518958717504E-3</v>
      </c>
      <c r="AJ326" s="335">
        <f>$I326*IF($G326="Pickup", SUMIFS(NewEmisData!J:J, NewEmisData!$A:$A, "Pickup", NewEmisData!$B:$B, $A326, NewEmisData!$C:$C, $H326, NewEmisData!$D:$D, AJ$2), SUMIFS(NewEmisData!J:J, NewEmisData!$A:$A, "LDV", NewEmisData!$B:$B, $A326, NewEmisData!$C:$C, $H326, NewEmisData!$D:$D, AJ$2))</f>
        <v>3.7489264773323799E-3</v>
      </c>
      <c r="AK326" s="335">
        <f>$I326*IF($G326="Pickup", SUMIFS(NewEmisData!K:K, NewEmisData!$A:$A, "Pickup", NewEmisData!$B:$B, $A326, NewEmisData!$C:$C, $H326, NewEmisData!$D:$D, AK$2), SUMIFS(NewEmisData!K:K, NewEmisData!$A:$A, "LDV", NewEmisData!$B:$B, $A326, NewEmisData!$C:$C, $H326, NewEmisData!$D:$D, AK$2))</f>
        <v>3.5881959766524201E-3</v>
      </c>
      <c r="AL326" s="335">
        <f>$I326*IF($G326="Pickup", SUMIFS(NewEmisData!L:L, NewEmisData!$A:$A, "Pickup", NewEmisData!$B:$B, $A326, NewEmisData!$C:$C, $H326, NewEmisData!$D:$D, AL$2), SUMIFS(NewEmisData!L:L, NewEmisData!$A:$A, "LDV", NewEmisData!$B:$B, $A326, NewEmisData!$C:$C, $H326, NewEmisData!$D:$D, AL$2))</f>
        <v>3.5311006464952199E-3</v>
      </c>
      <c r="AM326" s="335">
        <f>$I326*IF($G326="Pickup", SUMIFS(NewEmisData!M:M, NewEmisData!$A:$A, "Pickup", NewEmisData!$B:$B, $A326, NewEmisData!$C:$C, $H326, NewEmisData!$D:$D, AM$2), SUMIFS(NewEmisData!M:M, NewEmisData!$A:$A, "LDV", NewEmisData!$B:$B, $A326, NewEmisData!$C:$C, $H326, NewEmisData!$D:$D, AM$2))</f>
        <v>3.5100309709840301E-3</v>
      </c>
      <c r="AN326" s="335">
        <v>1.7442083422488778E-3</v>
      </c>
      <c r="AO326" s="335">
        <f>$I326*IF($G326="Pickup", SUMIFS(NewEmisData!E:E, NewEmisData!$A:$A, "Pickup", NewEmisData!$B:$B, $A326, NewEmisData!$C:$C, $H326, NewEmisData!$D:$D, AO$2), SUMIFS(NewEmisData!E:E, NewEmisData!$A:$A, "LDV", NewEmisData!$B:$B, $A326, NewEmisData!$C:$C, $H326, NewEmisData!$D:$D, AO$2))</f>
        <v>6.7831755328566196E-2</v>
      </c>
      <c r="AP326" s="335">
        <f>$I326*IF($G326="Pickup", SUMIFS(NewEmisData!F:F, NewEmisData!$A:$A, "Pickup", NewEmisData!$B:$B, $A326, NewEmisData!$C:$C, $H326, NewEmisData!$D:$D, AP$2), SUMIFS(NewEmisData!F:F, NewEmisData!$A:$A, "LDV", NewEmisData!$B:$B, $A326, NewEmisData!$C:$C, $H326, NewEmisData!$D:$D, AP$2))</f>
        <v>6.3250667156757298E-2</v>
      </c>
      <c r="AQ326" s="335">
        <f>$I326*IF($G326="Pickup", SUMIFS(NewEmisData!G:G, NewEmisData!$A:$A, "Pickup", NewEmisData!$B:$B, $A326, NewEmisData!$C:$C, $H326, NewEmisData!$D:$D, AQ$2), SUMIFS(NewEmisData!G:G, NewEmisData!$A:$A, "LDV", NewEmisData!$B:$B, $A326, NewEmisData!$C:$C, $H326, NewEmisData!$D:$D, AQ$2))</f>
        <v>6.2628417187727006E-2</v>
      </c>
      <c r="AR326" s="335">
        <f>$I326*IF($G326="Pickup", SUMIFS(NewEmisData!H:H, NewEmisData!$A:$A, "Pickup", NewEmisData!$B:$B, $A326, NewEmisData!$C:$C, $H326, NewEmisData!$D:$D, AR$2), SUMIFS(NewEmisData!H:H, NewEmisData!$A:$A, "LDV", NewEmisData!$B:$B, $A326, NewEmisData!$C:$C, $H326, NewEmisData!$D:$D, AR$2))</f>
        <v>6.1216981125607202E-2</v>
      </c>
      <c r="AS326" s="335">
        <f>$I326*IF($G326="Pickup", SUMIFS(NewEmisData!I:I, NewEmisData!$A:$A, "Pickup", NewEmisData!$B:$B, $A326, NewEmisData!$C:$C, $H326, NewEmisData!$D:$D, AS$2), SUMIFS(NewEmisData!I:I, NewEmisData!$A:$A, "LDV", NewEmisData!$B:$B, $A326, NewEmisData!$C:$C, $H326, NewEmisData!$D:$D, AS$2))</f>
        <v>5.9842025439809501E-2</v>
      </c>
      <c r="AT326" s="335">
        <f>$I326*IF($G326="Pickup", SUMIFS(NewEmisData!J:J, NewEmisData!$A:$A, "Pickup", NewEmisData!$B:$B, $A326, NewEmisData!$C:$C, $H326, NewEmisData!$D:$D, AT$2), SUMIFS(NewEmisData!J:J, NewEmisData!$A:$A, "LDV", NewEmisData!$B:$B, $A326, NewEmisData!$C:$C, $H326, NewEmisData!$D:$D, AT$2))</f>
        <v>5.8761885691048198E-2</v>
      </c>
      <c r="AU326" s="335">
        <f>$I326*IF($G326="Pickup", SUMIFS(NewEmisData!K:K, NewEmisData!$A:$A, "Pickup", NewEmisData!$B:$B, $A326, NewEmisData!$C:$C, $H326, NewEmisData!$D:$D, AU$2), SUMIFS(NewEmisData!K:K, NewEmisData!$A:$A, "LDV", NewEmisData!$B:$B, $A326, NewEmisData!$C:$C, $H326, NewEmisData!$D:$D, AU$2))</f>
        <v>5.8072078083983E-2</v>
      </c>
      <c r="AV326" s="335">
        <f>$I326*IF($G326="Pickup", SUMIFS(NewEmisData!L:L, NewEmisData!$A:$A, "Pickup", NewEmisData!$B:$B, $A326, NewEmisData!$C:$C, $H326, NewEmisData!$D:$D, AV$2), SUMIFS(NewEmisData!L:L, NewEmisData!$A:$A, "LDV", NewEmisData!$B:$B, $A326, NewEmisData!$C:$C, $H326, NewEmisData!$D:$D, AV$2))</f>
        <v>5.7726484266030297E-2</v>
      </c>
      <c r="AW326" s="335">
        <f>$I326*IF($G326="Pickup", SUMIFS(NewEmisData!M:M, NewEmisData!$A:$A, "Pickup", NewEmisData!$B:$B, $A326, NewEmisData!$C:$C, $H326, NewEmisData!$D:$D, AW$2), SUMIFS(NewEmisData!M:M, NewEmisData!$A:$A, "LDV", NewEmisData!$B:$B, $A326, NewEmisData!$C:$C, $H326, NewEmisData!$D:$D, AW$2))</f>
        <v>5.7530226905323702E-2</v>
      </c>
      <c r="AX326" s="335">
        <v>4.7629366333098749E-2</v>
      </c>
      <c r="AY326" s="335">
        <f>$I326*IF($G326="Pickup", SUMIFS(NewEmisData!E:E, NewEmisData!$A:$A, "Pickup", NewEmisData!$B:$B, $A326, NewEmisData!$C:$C, $H326, NewEmisData!$D:$D, AY$2), SUMIFS(NewEmisData!E:E, NewEmisData!$A:$A, "LDV", NewEmisData!$B:$B, $A326, NewEmisData!$C:$C, $H326, NewEmisData!$D:$D, AY$2))</f>
        <v>1.8324822567621701E-2</v>
      </c>
      <c r="AZ326" s="335">
        <f>$I326*IF($G326="Pickup", SUMIFS(NewEmisData!F:F, NewEmisData!$A:$A, "Pickup", NewEmisData!$B:$B, $A326, NewEmisData!$C:$C, $H326, NewEmisData!$D:$D, AZ$2), SUMIFS(NewEmisData!F:F, NewEmisData!$A:$A, "LDV", NewEmisData!$B:$B, $A326, NewEmisData!$C:$C, $H326, NewEmisData!$D:$D, AZ$2))</f>
        <v>1.4272294035055699E-2</v>
      </c>
      <c r="BA326" s="335">
        <f>$I326*IF($G326="Pickup", SUMIFS(NewEmisData!G:G, NewEmisData!$A:$A, "Pickup", NewEmisData!$B:$B, $A326, NewEmisData!$C:$C, $H326, NewEmisData!$D:$D, BA$2), SUMIFS(NewEmisData!G:G, NewEmisData!$A:$A, "LDV", NewEmisData!$B:$B, $A326, NewEmisData!$C:$C, $H326, NewEmisData!$D:$D, BA$2))</f>
        <v>1.3165752481838801E-2</v>
      </c>
      <c r="BB326" s="335">
        <f>$I326*IF($G326="Pickup", SUMIFS(NewEmisData!H:H, NewEmisData!$A:$A, "Pickup", NewEmisData!$B:$B, $A326, NewEmisData!$C:$C, $H326, NewEmisData!$D:$D, BB$2), SUMIFS(NewEmisData!H:H, NewEmisData!$A:$A, "LDV", NewEmisData!$B:$B, $A326, NewEmisData!$C:$C, $H326, NewEmisData!$D:$D, BB$2))</f>
        <v>1.1917194849656599E-2</v>
      </c>
      <c r="BC326" s="335">
        <f>$I326*IF($G326="Pickup", SUMIFS(NewEmisData!I:I, NewEmisData!$A:$A, "Pickup", NewEmisData!$B:$B, $A326, NewEmisData!$C:$C, $H326, NewEmisData!$D:$D, BC$2), SUMIFS(NewEmisData!I:I, NewEmisData!$A:$A, "LDV", NewEmisData!$B:$B, $A326, NewEmisData!$C:$C, $H326, NewEmisData!$D:$D, BC$2))</f>
        <v>1.0700861948252101E-2</v>
      </c>
      <c r="BD326" s="335">
        <f>$I326*IF($G326="Pickup", SUMIFS(NewEmisData!J:J, NewEmisData!$A:$A, "Pickup", NewEmisData!$B:$B, $A326, NewEmisData!$C:$C, $H326, NewEmisData!$D:$D, BD$2), SUMIFS(NewEmisData!J:J, NewEmisData!$A:$A, "LDV", NewEmisData!$B:$B, $A326, NewEmisData!$C:$C, $H326, NewEmisData!$D:$D, BD$2))</f>
        <v>9.7453521893521699E-3</v>
      </c>
      <c r="BE326" s="335">
        <f>$I326*IF($G326="Pickup", SUMIFS(NewEmisData!K:K, NewEmisData!$A:$A, "Pickup", NewEmisData!$B:$B, $A326, NewEmisData!$C:$C, $H326, NewEmisData!$D:$D, BE$2), SUMIFS(NewEmisData!K:K, NewEmisData!$A:$A, "LDV", NewEmisData!$B:$B, $A326, NewEmisData!$C:$C, $H326, NewEmisData!$D:$D, BE$2))</f>
        <v>9.1351470976244707E-3</v>
      </c>
      <c r="BF326" s="335">
        <f>$I326*IF($G326="Pickup", SUMIFS(NewEmisData!L:L, NewEmisData!$A:$A, "Pickup", NewEmisData!$B:$B, $A326, NewEmisData!$C:$C, $H326, NewEmisData!$D:$D, BF$2), SUMIFS(NewEmisData!L:L, NewEmisData!$A:$A, "LDV", NewEmisData!$B:$B, $A326, NewEmisData!$C:$C, $H326, NewEmisData!$D:$D, BF$2))</f>
        <v>8.8293874131557606E-3</v>
      </c>
      <c r="BG326" s="335">
        <f>$I326*IF($G326="Pickup", SUMIFS(NewEmisData!M:M, NewEmisData!$A:$A, "Pickup", NewEmisData!$B:$B, $A326, NewEmisData!$C:$C, $H326, NewEmisData!$D:$D, BG$2), SUMIFS(NewEmisData!M:M, NewEmisData!$A:$A, "LDV", NewEmisData!$B:$B, $A326, NewEmisData!$C:$C, $H326, NewEmisData!$D:$D, BG$2))</f>
        <v>8.6558174466142106E-3</v>
      </c>
      <c r="BH326" s="335">
        <v>9.4789149915835945E-3</v>
      </c>
      <c r="BI326" s="335">
        <f>$I326*IF($G326="Pickup", SUMIFS(NewEmisData!E:E, NewEmisData!$A:$A, "Pickup", NewEmisData!$B:$B, $A326, NewEmisData!$C:$C, $H326, NewEmisData!$D:$D, BI$2), SUMIFS(NewEmisData!E:E, NewEmisData!$A:$A, "LDV", NewEmisData!$B:$B, $A326, NewEmisData!$C:$C, $H326, NewEmisData!$D:$D, BI$2))</f>
        <v>5.6341971782511804</v>
      </c>
      <c r="BJ326" s="335">
        <f>$I326*IF($G326="Pickup", SUMIFS(NewEmisData!F:F, NewEmisData!$A:$A, "Pickup", NewEmisData!$B:$B, $A326, NewEmisData!$C:$C, $H326, NewEmisData!$D:$D, BJ$2), SUMIFS(NewEmisData!F:F, NewEmisData!$A:$A, "LDV", NewEmisData!$B:$B, $A326, NewEmisData!$C:$C, $H326, NewEmisData!$D:$D, BJ$2))</f>
        <v>3.2912080717511998</v>
      </c>
      <c r="BK326" s="335">
        <f>$I326*IF($G326="Pickup", SUMIFS(NewEmisData!G:G, NewEmisData!$A:$A, "Pickup", NewEmisData!$B:$B, $A326, NewEmisData!$C:$C, $H326, NewEmisData!$D:$D, BK$2), SUMIFS(NewEmisData!G:G, NewEmisData!$A:$A, "LDV", NewEmisData!$B:$B, $A326, NewEmisData!$C:$C, $H326, NewEmisData!$D:$D, BK$2))</f>
        <v>2.5038449092773698</v>
      </c>
      <c r="BL326" s="335">
        <f>$I326*IF($G326="Pickup", SUMIFS(NewEmisData!H:H, NewEmisData!$A:$A, "Pickup", NewEmisData!$B:$B, $A326, NewEmisData!$C:$C, $H326, NewEmisData!$D:$D, BL$2), SUMIFS(NewEmisData!H:H, NewEmisData!$A:$A, "LDV", NewEmisData!$B:$B, $A326, NewEmisData!$C:$C, $H326, NewEmisData!$D:$D, BL$2))</f>
        <v>1.9586302072503601</v>
      </c>
      <c r="BM326" s="335">
        <f>$I326*IF($G326="Pickup", SUMIFS(NewEmisData!I:I, NewEmisData!$A:$A, "Pickup", NewEmisData!$B:$B, $A326, NewEmisData!$C:$C, $H326, NewEmisData!$D:$D, BM$2), SUMIFS(NewEmisData!I:I, NewEmisData!$A:$A, "LDV", NewEmisData!$B:$B, $A326, NewEmisData!$C:$C, $H326, NewEmisData!$D:$D, BM$2))</f>
        <v>1.4188080704430199</v>
      </c>
      <c r="BN326" s="335">
        <f>$I326*IF($G326="Pickup", SUMIFS(NewEmisData!J:J, NewEmisData!$A:$A, "Pickup", NewEmisData!$B:$B, $A326, NewEmisData!$C:$C, $H326, NewEmisData!$D:$D, BN$2), SUMIFS(NewEmisData!J:J, NewEmisData!$A:$A, "LDV", NewEmisData!$B:$B, $A326, NewEmisData!$C:$C, $H326, NewEmisData!$D:$D, BN$2))</f>
        <v>1.12295829909247</v>
      </c>
      <c r="BO326" s="335">
        <f>$I326*IF($G326="Pickup", SUMIFS(NewEmisData!K:K, NewEmisData!$A:$A, "Pickup", NewEmisData!$B:$B, $A326, NewEmisData!$C:$C, $H326, NewEmisData!$D:$D, BO$2), SUMIFS(NewEmisData!K:K, NewEmisData!$A:$A, "LDV", NewEmisData!$B:$B, $A326, NewEmisData!$C:$C, $H326, NewEmisData!$D:$D, BO$2))</f>
        <v>0.98917470890575399</v>
      </c>
      <c r="BP326" s="335">
        <f>$I326*IF($G326="Pickup", SUMIFS(NewEmisData!L:L, NewEmisData!$A:$A, "Pickup", NewEmisData!$B:$B, $A326, NewEmisData!$C:$C, $H326, NewEmisData!$D:$D, BP$2), SUMIFS(NewEmisData!L:L, NewEmisData!$A:$A, "LDV", NewEmisData!$B:$B, $A326, NewEmisData!$C:$C, $H326, NewEmisData!$D:$D, BP$2))</f>
        <v>0.94587291374607996</v>
      </c>
      <c r="BQ326" s="335">
        <f>$I326*IF($G326="Pickup", SUMIFS(NewEmisData!M:M, NewEmisData!$A:$A, "Pickup", NewEmisData!$B:$B, $A326, NewEmisData!$C:$C, $H326, NewEmisData!$D:$D, BQ$2), SUMIFS(NewEmisData!M:M, NewEmisData!$A:$A, "LDV", NewEmisData!$B:$B, $A326, NewEmisData!$C:$C, $H326, NewEmisData!$D:$D, BQ$2))</f>
        <v>0.91886504762322097</v>
      </c>
      <c r="BR326" s="335">
        <v>1.6588293829830492</v>
      </c>
      <c r="BS326" s="335">
        <f>$I326*IF($G326="Pickup", SUMIFS(NewEmisData!E:E, NewEmisData!$A:$A, "Pickup", NewEmisData!$B:$B, $A326, NewEmisData!$C:$C, $H326, NewEmisData!$D:$D, BS$2), SUMIFS(NewEmisData!E:E, NewEmisData!$A:$A, "LDV", NewEmisData!$B:$B, $A326, NewEmisData!$C:$C, $H326, NewEmisData!$D:$D, BS$2))</f>
        <v>0.64604041020523395</v>
      </c>
      <c r="BT326" s="335">
        <f>$I326*IF($G326="Pickup", SUMIFS(NewEmisData!F:F, NewEmisData!$A:$A, "Pickup", NewEmisData!$B:$B, $A326, NewEmisData!$C:$C, $H326, NewEmisData!$D:$D, BT$2), SUMIFS(NewEmisData!F:F, NewEmisData!$A:$A, "LDV", NewEmisData!$B:$B, $A326, NewEmisData!$C:$C, $H326, NewEmisData!$D:$D, BT$2))</f>
        <v>0.33711601886070303</v>
      </c>
      <c r="BU326" s="335">
        <f>$I326*IF($G326="Pickup", SUMIFS(NewEmisData!G:G, NewEmisData!$A:$A, "Pickup", NewEmisData!$B:$B, $A326, NewEmisData!$C:$C, $H326, NewEmisData!$D:$D, BU$2), SUMIFS(NewEmisData!G:G, NewEmisData!$A:$A, "LDV", NewEmisData!$B:$B, $A326, NewEmisData!$C:$C, $H326, NewEmisData!$D:$D, BU$2))</f>
        <v>0.24835485029207899</v>
      </c>
      <c r="BV326" s="335">
        <f>$I326*IF($G326="Pickup", SUMIFS(NewEmisData!H:H, NewEmisData!$A:$A, "Pickup", NewEmisData!$B:$B, $A326, NewEmisData!$C:$C, $H326, NewEmisData!$D:$D, BV$2), SUMIFS(NewEmisData!H:H, NewEmisData!$A:$A, "LDV", NewEmisData!$B:$B, $A326, NewEmisData!$C:$C, $H326, NewEmisData!$D:$D, BV$2))</f>
        <v>0.20063726173746699</v>
      </c>
      <c r="BW326" s="335">
        <f>$I326*IF($G326="Pickup", SUMIFS(NewEmisData!I:I, NewEmisData!$A:$A, "Pickup", NewEmisData!$B:$B, $A326, NewEmisData!$C:$C, $H326, NewEmisData!$D:$D, BW$2), SUMIFS(NewEmisData!I:I, NewEmisData!$A:$A, "LDV", NewEmisData!$B:$B, $A326, NewEmisData!$C:$C, $H326, NewEmisData!$D:$D, BW$2))</f>
        <v>0.148388069930526</v>
      </c>
      <c r="BX326" s="335">
        <f>$I326*IF($G326="Pickup", SUMIFS(NewEmisData!J:J, NewEmisData!$A:$A, "Pickup", NewEmisData!$B:$B, $A326, NewEmisData!$C:$C, $H326, NewEmisData!$D:$D, BX$2), SUMIFS(NewEmisData!J:J, NewEmisData!$A:$A, "LDV", NewEmisData!$B:$B, $A326, NewEmisData!$C:$C, $H326, NewEmisData!$D:$D, BX$2))</f>
        <v>0.12460657527841699</v>
      </c>
      <c r="BY326" s="335">
        <f>$I326*IF($G326="Pickup", SUMIFS(NewEmisData!K:K, NewEmisData!$A:$A, "Pickup", NewEmisData!$B:$B, $A326, NewEmisData!$C:$C, $H326, NewEmisData!$D:$D, BY$2), SUMIFS(NewEmisData!K:K, NewEmisData!$A:$A, "LDV", NewEmisData!$B:$B, $A326, NewEmisData!$C:$C, $H326, NewEmisData!$D:$D, BY$2))</f>
        <v>0.11177610097077099</v>
      </c>
      <c r="BZ326" s="335">
        <f>$I326*IF($G326="Pickup", SUMIFS(NewEmisData!L:L, NewEmisData!$A:$A, "Pickup", NewEmisData!$B:$B, $A326, NewEmisData!$C:$C, $H326, NewEmisData!$D:$D, BZ$2), SUMIFS(NewEmisData!L:L, NewEmisData!$A:$A, "LDV", NewEmisData!$B:$B, $A326, NewEmisData!$C:$C, $H326, NewEmisData!$D:$D, BZ$2))</f>
        <v>0.10678198489299399</v>
      </c>
      <c r="CA326" s="335">
        <f>$I326*IF($G326="Pickup", SUMIFS(NewEmisData!M:M, NewEmisData!$A:$A, "Pickup", NewEmisData!$B:$B, $A326, NewEmisData!$C:$C, $H326, NewEmisData!$D:$D, CA$2), SUMIFS(NewEmisData!M:M, NewEmisData!$A:$A, "LDV", NewEmisData!$B:$B, $A326, NewEmisData!$C:$C, $H326, NewEmisData!$D:$D, CA$2))</f>
        <v>0.102788686456563</v>
      </c>
      <c r="CB326" s="335">
        <v>0.10573121882292051</v>
      </c>
      <c r="CC326" s="335">
        <f>$I326*IF($G326="Pickup", SUMIFS(NewEmisData!E:E, NewEmisData!$A:$A, "Pickup", NewEmisData!$B:$B, $A326, NewEmisData!$C:$C, $H326, NewEmisData!$D:$D, CC$2), SUMIFS(NewEmisData!E:E, NewEmisData!$A:$A, "LDV", NewEmisData!$B:$B, $A326, NewEmisData!$C:$C, $H326, NewEmisData!$D:$D, CC$2))</f>
        <v>4.5186599160421101E-2</v>
      </c>
      <c r="CD326" s="335">
        <f>$I326*IF($G326="Pickup", SUMIFS(NewEmisData!F:F, NewEmisData!$A:$A, "Pickup", NewEmisData!$B:$B, $A326, NewEmisData!$C:$C, $H326, NewEmisData!$D:$D, CD$2), SUMIFS(NewEmisData!F:F, NewEmisData!$A:$A, "LDV", NewEmisData!$B:$B, $A326, NewEmisData!$C:$C, $H326, NewEmisData!$D:$D, CD$2))</f>
        <v>3.0321042660064499E-2</v>
      </c>
      <c r="CE326" s="335">
        <f>$I326*IF($G326="Pickup", SUMIFS(NewEmisData!G:G, NewEmisData!$A:$A, "Pickup", NewEmisData!$B:$B, $A326, NewEmisData!$C:$C, $H326, NewEmisData!$D:$D, CE$2), SUMIFS(NewEmisData!G:G, NewEmisData!$A:$A, "LDV", NewEmisData!$B:$B, $A326, NewEmisData!$C:$C, $H326, NewEmisData!$D:$D, CE$2))</f>
        <v>2.5916716030162101E-2</v>
      </c>
      <c r="CF326" s="335">
        <f>$I326*IF($G326="Pickup", SUMIFS(NewEmisData!H:H, NewEmisData!$A:$A, "Pickup", NewEmisData!$B:$B, $A326, NewEmisData!$C:$C, $H326, NewEmisData!$D:$D, CF$2), SUMIFS(NewEmisData!H:H, NewEmisData!$A:$A, "LDV", NewEmisData!$B:$B, $A326, NewEmisData!$C:$C, $H326, NewEmisData!$D:$D, CF$2))</f>
        <v>2.4735955589537201E-2</v>
      </c>
      <c r="CG326" s="335">
        <f>$I326*IF($G326="Pickup", SUMIFS(NewEmisData!I:I, NewEmisData!$A:$A, "Pickup", NewEmisData!$B:$B, $A326, NewEmisData!$C:$C, $H326, NewEmisData!$D:$D, CG$2), SUMIFS(NewEmisData!I:I, NewEmisData!$A:$A, "LDV", NewEmisData!$B:$B, $A326, NewEmisData!$C:$C, $H326, NewEmisData!$D:$D, CG$2))</f>
        <v>2.39507418397766E-2</v>
      </c>
      <c r="CH326" s="335">
        <f>$I326*IF($G326="Pickup", SUMIFS(NewEmisData!J:J, NewEmisData!$A:$A, "Pickup", NewEmisData!$B:$B, $A326, NewEmisData!$C:$C, $H326, NewEmisData!$D:$D, CH$2), SUMIFS(NewEmisData!J:J, NewEmisData!$A:$A, "LDV", NewEmisData!$B:$B, $A326, NewEmisData!$C:$C, $H326, NewEmisData!$D:$D, CH$2))</f>
        <v>2.33343295652753E-2</v>
      </c>
      <c r="CI326" s="335">
        <f>$I326*IF($G326="Pickup", SUMIFS(NewEmisData!K:K, NewEmisData!$A:$A, "Pickup", NewEmisData!$B:$B, $A326, NewEmisData!$C:$C, $H326, NewEmisData!$D:$D, CI$2), SUMIFS(NewEmisData!K:K, NewEmisData!$A:$A, "LDV", NewEmisData!$B:$B, $A326, NewEmisData!$C:$C, $H326, NewEmisData!$D:$D, CI$2))</f>
        <v>2.33323778682475E-2</v>
      </c>
      <c r="CJ326" s="335">
        <f>$I326*IF($G326="Pickup", SUMIFS(NewEmisData!L:L, NewEmisData!$A:$A, "Pickup", NewEmisData!$B:$B, $A326, NewEmisData!$C:$C, $H326, NewEmisData!$D:$D, CJ$2), SUMIFS(NewEmisData!L:L, NewEmisData!$A:$A, "LDV", NewEmisData!$B:$B, $A326, NewEmisData!$C:$C, $H326, NewEmisData!$D:$D, CJ$2))</f>
        <v>2.3331868508858E-2</v>
      </c>
      <c r="CK326" s="335">
        <f>$I326*IF($G326="Pickup", SUMIFS(NewEmisData!M:M, NewEmisData!$A:$A, "Pickup", NewEmisData!$B:$B, $A326, NewEmisData!$C:$C, $H326, NewEmisData!$D:$D, CK$2), SUMIFS(NewEmisData!M:M, NewEmisData!$A:$A, "LDV", NewEmisData!$B:$B, $A326, NewEmisData!$C:$C, $H326, NewEmisData!$D:$D, CK$2))</f>
        <v>2.3331333840255802E-2</v>
      </c>
      <c r="CL326" s="335">
        <v>2.2881070645398207E-2</v>
      </c>
      <c r="CM326" s="335">
        <f>$I326*IF($G326="Pickup", SUMIFS(NewEmisData!E:E, NewEmisData!$A:$A, "Pickup", NewEmisData!$B:$B, $A326, NewEmisData!$C:$C, $H326, NewEmisData!$D:$D, CM$2), SUMIFS(NewEmisData!E:E, NewEmisData!$A:$A, "LDV", NewEmisData!$B:$B, $A326, NewEmisData!$C:$C, $H326, NewEmisData!$D:$D, CM$2))</f>
        <v>1.8999640989844298E-2</v>
      </c>
      <c r="CN326" s="335">
        <f>$I326*IF($G326="Pickup", SUMIFS(NewEmisData!F:F, NewEmisData!$A:$A, "Pickup", NewEmisData!$B:$B, $A326, NewEmisData!$C:$C, $H326, NewEmisData!$D:$D, CN$2), SUMIFS(NewEmisData!F:F, NewEmisData!$A:$A, "LDV", NewEmisData!$B:$B, $A326, NewEmisData!$C:$C, $H326, NewEmisData!$D:$D, CN$2))</f>
        <v>1.12934038283153E-2</v>
      </c>
      <c r="CO326" s="335">
        <f>$I326*IF($G326="Pickup", SUMIFS(NewEmisData!G:G, NewEmisData!$A:$A, "Pickup", NewEmisData!$B:$B, $A326, NewEmisData!$C:$C, $H326, NewEmisData!$D:$D, CO$2), SUMIFS(NewEmisData!G:G, NewEmisData!$A:$A, "LDV", NewEmisData!$B:$B, $A326, NewEmisData!$C:$C, $H326, NewEmisData!$D:$D, CO$2))</f>
        <v>8.9155864809614994E-3</v>
      </c>
      <c r="CP326" s="335">
        <f>$I326*IF($G326="Pickup", SUMIFS(NewEmisData!H:H, NewEmisData!$A:$A, "Pickup", NewEmisData!$B:$B, $A326, NewEmisData!$C:$C, $H326, NewEmisData!$D:$D, CP$2), SUMIFS(NewEmisData!H:H, NewEmisData!$A:$A, "LDV", NewEmisData!$B:$B, $A326, NewEmisData!$C:$C, $H326, NewEmisData!$D:$D, CP$2))</f>
        <v>7.3372921922104104E-3</v>
      </c>
      <c r="CQ326" s="335">
        <f>$I326*IF($G326="Pickup", SUMIFS(NewEmisData!I:I, NewEmisData!$A:$A, "Pickup", NewEmisData!$B:$B, $A326, NewEmisData!$C:$C, $H326, NewEmisData!$D:$D, CQ$2), SUMIFS(NewEmisData!I:I, NewEmisData!$A:$A, "LDV", NewEmisData!$B:$B, $A326, NewEmisData!$C:$C, $H326, NewEmisData!$D:$D, CQ$2))</f>
        <v>6.5724995115123896E-3</v>
      </c>
      <c r="CR326" s="335">
        <f>$I326*IF($G326="Pickup", SUMIFS(NewEmisData!J:J, NewEmisData!$A:$A, "Pickup", NewEmisData!$B:$B, $A326, NewEmisData!$C:$C, $H326, NewEmisData!$D:$D, CR$2), SUMIFS(NewEmisData!J:J, NewEmisData!$A:$A, "LDV", NewEmisData!$B:$B, $A326, NewEmisData!$C:$C, $H326, NewEmisData!$D:$D, CR$2))</f>
        <v>6.2407197852133098E-3</v>
      </c>
      <c r="CS326" s="335">
        <f>$I326*IF($G326="Pickup", SUMIFS(NewEmisData!K:K, NewEmisData!$A:$A, "Pickup", NewEmisData!$B:$B, $A326, NewEmisData!$C:$C, $H326, NewEmisData!$D:$D, CS$2), SUMIFS(NewEmisData!K:K, NewEmisData!$A:$A, "LDV", NewEmisData!$B:$B, $A326, NewEmisData!$C:$C, $H326, NewEmisData!$D:$D, CS$2))</f>
        <v>6.20457620974787E-3</v>
      </c>
      <c r="CT326" s="335">
        <f>$I326*IF($G326="Pickup", SUMIFS(NewEmisData!L:L, NewEmisData!$A:$A, "Pickup", NewEmisData!$B:$B, $A326, NewEmisData!$C:$C, $H326, NewEmisData!$D:$D, CT$2), SUMIFS(NewEmisData!L:L, NewEmisData!$A:$A, "LDV", NewEmisData!$B:$B, $A326, NewEmisData!$C:$C, $H326, NewEmisData!$D:$D, CT$2))</f>
        <v>6.1456645266433898E-3</v>
      </c>
      <c r="CU326" s="335">
        <f>$I326*IF($G326="Pickup", SUMIFS(NewEmisData!M:M, NewEmisData!$A:$A, "Pickup", NewEmisData!$B:$B, $A326, NewEmisData!$C:$C, $H326, NewEmisData!$D:$D, CU$2), SUMIFS(NewEmisData!M:M, NewEmisData!$A:$A, "LDV", NewEmisData!$B:$B, $A326, NewEmisData!$C:$C, $H326, NewEmisData!$D:$D, CU$2))</f>
        <v>6.1452936234844303E-3</v>
      </c>
      <c r="CV326" s="335">
        <v>6.9734009009235556E-3</v>
      </c>
      <c r="CW326" s="335">
        <v>4.0498104655261064E-3</v>
      </c>
      <c r="CX326" s="335">
        <v>2.5030350838759993E-3</v>
      </c>
      <c r="CY326" s="335">
        <v>2.1151214403419519E-3</v>
      </c>
      <c r="CZ326" s="335">
        <v>1.7489979687569375E-3</v>
      </c>
      <c r="DA326" s="335">
        <v>1.340486996695321E-3</v>
      </c>
      <c r="DB326" s="335">
        <v>1.0553769116342638E-3</v>
      </c>
      <c r="DC326" s="335">
        <v>1.0132227560056145E-3</v>
      </c>
      <c r="DD326" s="335">
        <v>1.0003159541004489E-3</v>
      </c>
      <c r="DE326" s="335">
        <v>9.9860782000699166E-4</v>
      </c>
      <c r="DF326" s="335">
        <v>9.9860782000699166E-4</v>
      </c>
      <c r="DG326" s="335">
        <f>$I326*IF($G326="Pickup", SUMIFS(NewEmisData!E:E, NewEmisData!$A:$A, "Pickup", NewEmisData!$B:$B, $A326, NewEmisData!$C:$C, $H326, NewEmisData!$D:$D, DG$2), SUMIFS(NewEmisData!E:E, NewEmisData!$A:$A, "LDV", NewEmisData!$B:$B, $A326, NewEmisData!$C:$C, $H326, NewEmisData!$D:$D, DG$2))</f>
        <v>0</v>
      </c>
      <c r="DH326" s="335">
        <f>$I326*IF($G326="Pickup", SUMIFS(NewEmisData!F:F, NewEmisData!$A:$A, "Pickup", NewEmisData!$B:$B, $A326, NewEmisData!$C:$C, $H326, NewEmisData!$D:$D, DH$2), SUMIFS(NewEmisData!F:F, NewEmisData!$A:$A, "LDV", NewEmisData!$B:$B, $A326, NewEmisData!$C:$C, $H326, NewEmisData!$D:$D, DH$2))</f>
        <v>0</v>
      </c>
      <c r="DI326" s="335">
        <f>$I326*IF($G326="Pickup", SUMIFS(NewEmisData!G:G, NewEmisData!$A:$A, "Pickup", NewEmisData!$B:$B, $A326, NewEmisData!$C:$C, $H326, NewEmisData!$D:$D, DI$2), SUMIFS(NewEmisData!G:G, NewEmisData!$A:$A, "LDV", NewEmisData!$B:$B, $A326, NewEmisData!$C:$C, $H326, NewEmisData!$D:$D, DI$2))</f>
        <v>0</v>
      </c>
      <c r="DJ326" s="335">
        <f>$I326*IF($G326="Pickup", SUMIFS(NewEmisData!H:H, NewEmisData!$A:$A, "Pickup", NewEmisData!$B:$B, $A326, NewEmisData!$C:$C, $H326, NewEmisData!$D:$D, DJ$2), SUMIFS(NewEmisData!H:H, NewEmisData!$A:$A, "LDV", NewEmisData!$B:$B, $A326, NewEmisData!$C:$C, $H326, NewEmisData!$D:$D, DJ$2))</f>
        <v>0</v>
      </c>
      <c r="DK326" s="335">
        <f>$I326*IF($G326="Pickup", SUMIFS(NewEmisData!I:I, NewEmisData!$A:$A, "Pickup", NewEmisData!$B:$B, $A326, NewEmisData!$C:$C, $H326, NewEmisData!$D:$D, DK$2), SUMIFS(NewEmisData!I:I, NewEmisData!$A:$A, "LDV", NewEmisData!$B:$B, $A326, NewEmisData!$C:$C, $H326, NewEmisData!$D:$D, DK$2))</f>
        <v>0</v>
      </c>
      <c r="DL326" s="335">
        <f>$I326*IF($G326="Pickup", SUMIFS(NewEmisData!J:J, NewEmisData!$A:$A, "Pickup", NewEmisData!$B:$B, $A326, NewEmisData!$C:$C, $H326, NewEmisData!$D:$D, DL$2), SUMIFS(NewEmisData!J:J, NewEmisData!$A:$A, "LDV", NewEmisData!$B:$B, $A326, NewEmisData!$C:$C, $H326, NewEmisData!$D:$D, DL$2))</f>
        <v>0</v>
      </c>
      <c r="DM326" s="335">
        <f>$I326*IF($G326="Pickup", SUMIFS(NewEmisData!K:K, NewEmisData!$A:$A, "Pickup", NewEmisData!$B:$B, $A326, NewEmisData!$C:$C, $H326, NewEmisData!$D:$D, DM$2), SUMIFS(NewEmisData!K:K, NewEmisData!$A:$A, "LDV", NewEmisData!$B:$B, $A326, NewEmisData!$C:$C, $H326, NewEmisData!$D:$D, DM$2))</f>
        <v>0</v>
      </c>
      <c r="DN326" s="335">
        <f>$I326*IF($G326="Pickup", SUMIFS(NewEmisData!L:L, NewEmisData!$A:$A, "Pickup", NewEmisData!$B:$B, $A326, NewEmisData!$C:$C, $H326, NewEmisData!$D:$D, DN$2), SUMIFS(NewEmisData!L:L, NewEmisData!$A:$A, "LDV", NewEmisData!$B:$B, $A326, NewEmisData!$C:$C, $H326, NewEmisData!$D:$D, DN$2))</f>
        <v>0</v>
      </c>
      <c r="DO326" s="335">
        <f>$I326*IF($G326="Pickup", SUMIFS(NewEmisData!M:M, NewEmisData!$A:$A, "Pickup", NewEmisData!$B:$B, $A326, NewEmisData!$C:$C, $H326, NewEmisData!$D:$D, DO$2), SUMIFS(NewEmisData!M:M, NewEmisData!$A:$A, "LDV", NewEmisData!$B:$B, $A326, NewEmisData!$C:$C, $H326, NewEmisData!$D:$D, DO$2))</f>
        <v>0</v>
      </c>
      <c r="DP326" s="335">
        <v>2.023129771030282E-3</v>
      </c>
      <c r="DQ326" s="335">
        <f>$I326*IF($G326="Pickup", SUMIFS(NewEmisData!E:E, NewEmisData!$A:$A, "Pickup", NewEmisData!$B:$B, $A326, NewEmisData!$C:$C, $H326, NewEmisData!$D:$D, DQ$2), SUMIFS(NewEmisData!E:E, NewEmisData!$A:$A, "LDV", NewEmisData!$B:$B, $A326, NewEmisData!$C:$C, $H326, NewEmisData!$D:$D, DQ$2))</f>
        <v>1.28100272800791E-2</v>
      </c>
      <c r="DR326" s="335">
        <f>$I326*IF($G326="Pickup", SUMIFS(NewEmisData!F:F, NewEmisData!$A:$A, "Pickup", NewEmisData!$B:$B, $A326, NewEmisData!$C:$C, $H326, NewEmisData!$D:$D, DR$2), SUMIFS(NewEmisData!F:F, NewEmisData!$A:$A, "LDV", NewEmisData!$B:$B, $A326, NewEmisData!$C:$C, $H326, NewEmisData!$D:$D, DR$2))</f>
        <v>6.9424260700293398E-3</v>
      </c>
      <c r="DS326" s="335">
        <f>$I326*IF($G326="Pickup", SUMIFS(NewEmisData!G:G, NewEmisData!$A:$A, "Pickup", NewEmisData!$B:$B, $A326, NewEmisData!$C:$C, $H326, NewEmisData!$D:$D, DS$2), SUMIFS(NewEmisData!G:G, NewEmisData!$A:$A, "LDV", NewEmisData!$B:$B, $A326, NewEmisData!$C:$C, $H326, NewEmisData!$D:$D, DS$2))</f>
        <v>5.5718062948972597E-3</v>
      </c>
      <c r="DT326" s="335">
        <f>$I326*IF($G326="Pickup", SUMIFS(NewEmisData!H:H, NewEmisData!$A:$A, "Pickup", NewEmisData!$B:$B, $A326, NewEmisData!$C:$C, $H326, NewEmisData!$D:$D, DT$2), SUMIFS(NewEmisData!H:H, NewEmisData!$A:$A, "LDV", NewEmisData!$B:$B, $A326, NewEmisData!$C:$C, $H326, NewEmisData!$D:$D, DT$2))</f>
        <v>4.2603417623007303E-3</v>
      </c>
      <c r="DU326" s="335">
        <f>$I326*IF($G326="Pickup", SUMIFS(NewEmisData!I:I, NewEmisData!$A:$A, "Pickup", NewEmisData!$B:$B, $A326, NewEmisData!$C:$C, $H326, NewEmisData!$D:$D, DU$2), SUMIFS(NewEmisData!I:I, NewEmisData!$A:$A, "LDV", NewEmisData!$B:$B, $A326, NewEmisData!$C:$C, $H326, NewEmisData!$D:$D, DU$2))</f>
        <v>3.31959498333436E-3</v>
      </c>
      <c r="DV326" s="335">
        <f>$I326*IF($G326="Pickup", SUMIFS(NewEmisData!J:J, NewEmisData!$A:$A, "Pickup", NewEmisData!$B:$B, $A326, NewEmisData!$C:$C, $H326, NewEmisData!$D:$D, DV$2), SUMIFS(NewEmisData!J:J, NewEmisData!$A:$A, "LDV", NewEmisData!$B:$B, $A326, NewEmisData!$C:$C, $H326, NewEmisData!$D:$D, DV$2))</f>
        <v>2.8901416801040899E-3</v>
      </c>
      <c r="DW326" s="335">
        <f>$I326*IF($G326="Pickup", SUMIFS(NewEmisData!K:K, NewEmisData!$A:$A, "Pickup", NewEmisData!$B:$B, $A326, NewEmisData!$C:$C, $H326, NewEmisData!$D:$D, DW$2), SUMIFS(NewEmisData!K:K, NewEmisData!$A:$A, "LDV", NewEmisData!$B:$B, $A326, NewEmisData!$C:$C, $H326, NewEmisData!$D:$D, DW$2))</f>
        <v>2.6480526244027302E-3</v>
      </c>
      <c r="DX326" s="335">
        <f>$I326*IF($G326="Pickup", SUMIFS(NewEmisData!L:L, NewEmisData!$A:$A, "Pickup", NewEmisData!$B:$B, $A326, NewEmisData!$C:$C, $H326, NewEmisData!$D:$D, DX$2), SUMIFS(NewEmisData!L:L, NewEmisData!$A:$A, "LDV", NewEmisData!$B:$B, $A326, NewEmisData!$C:$C, $H326, NewEmisData!$D:$D, DX$2))</f>
        <v>2.5707167297103401E-3</v>
      </c>
      <c r="DY326" s="335">
        <f>$I326*IF($G326="Pickup", SUMIFS(NewEmisData!M:M, NewEmisData!$A:$A, "Pickup", NewEmisData!$B:$B, $A326, NewEmisData!$C:$C, $H326, NewEmisData!$D:$D, DY$2), SUMIFS(NewEmisData!M:M, NewEmisData!$A:$A, "LDV", NewEmisData!$B:$B, $A326, NewEmisData!$C:$C, $H326, NewEmisData!$D:$D, DY$2))</f>
        <v>2.5319062605993902E-3</v>
      </c>
      <c r="DZ326" s="335">
        <v>5.594489642908501E-3</v>
      </c>
      <c r="EA326" s="335">
        <f t="shared" si="542"/>
        <v>437.85746964693402</v>
      </c>
      <c r="EB326" s="335">
        <f t="shared" si="543"/>
        <v>424.609883045034</v>
      </c>
      <c r="EC326" s="335">
        <f t="shared" si="544"/>
        <v>389.26792072260798</v>
      </c>
      <c r="ED326" s="335">
        <f t="shared" si="545"/>
        <v>331.09003080375697</v>
      </c>
      <c r="EE326" s="335">
        <f t="shared" si="546"/>
        <v>286.46929869872997</v>
      </c>
      <c r="EF326" s="335">
        <f t="shared" si="547"/>
        <v>261.33080310252802</v>
      </c>
      <c r="EG326" s="335">
        <f t="shared" si="548"/>
        <v>250.12665030232699</v>
      </c>
      <c r="EH326" s="335">
        <f t="shared" si="549"/>
        <v>246.146486551527</v>
      </c>
      <c r="EI326" s="335">
        <f t="shared" si="550"/>
        <v>244.677818234341</v>
      </c>
      <c r="EJ326" s="335">
        <f t="shared" si="551"/>
        <v>0.27672218065037407</v>
      </c>
      <c r="EK326" s="335">
        <f t="shared" si="552"/>
        <v>0.78000130642291299</v>
      </c>
      <c r="EL326" s="335">
        <f t="shared" si="553"/>
        <v>0.323605278282381</v>
      </c>
      <c r="EM326" s="335">
        <f t="shared" si="554"/>
        <v>0.19152446532377701</v>
      </c>
      <c r="EN326" s="335">
        <f t="shared" si="555"/>
        <v>0.12537127832280801</v>
      </c>
      <c r="EO326" s="335">
        <f t="shared" si="556"/>
        <v>7.6671766649271E-2</v>
      </c>
      <c r="EP326" s="335">
        <f t="shared" si="557"/>
        <v>5.7019026656941203E-2</v>
      </c>
      <c r="EQ326" s="335">
        <f t="shared" si="558"/>
        <v>4.8823281713844202E-2</v>
      </c>
      <c r="ER326" s="335">
        <f t="shared" si="559"/>
        <v>4.6542407484685501E-2</v>
      </c>
      <c r="ES326" s="335">
        <f t="shared" si="560"/>
        <v>4.5415311435121702E-2</v>
      </c>
      <c r="ET326" s="335">
        <f t="shared" si="561"/>
        <v>6.1988464688476796E-2</v>
      </c>
      <c r="EU326" s="335">
        <f t="shared" si="562"/>
        <v>7.5764719154140002E-3</v>
      </c>
      <c r="EV326" s="335">
        <f t="shared" si="563"/>
        <v>7.3472400077695399E-3</v>
      </c>
      <c r="EW326" s="335">
        <f t="shared" si="564"/>
        <v>5.5842494055705696E-3</v>
      </c>
      <c r="EX326" s="335">
        <f t="shared" si="565"/>
        <v>4.7496587466809804E-3</v>
      </c>
      <c r="EY326" s="335">
        <f t="shared" si="566"/>
        <v>4.1095518958717504E-3</v>
      </c>
      <c r="EZ326" s="335">
        <f t="shared" si="567"/>
        <v>3.7489264773323799E-3</v>
      </c>
      <c r="FA326" s="335">
        <f t="shared" si="568"/>
        <v>3.5881959766524201E-3</v>
      </c>
      <c r="FB326" s="335">
        <f t="shared" si="569"/>
        <v>3.5311006464952199E-3</v>
      </c>
      <c r="FC326" s="335">
        <f t="shared" si="570"/>
        <v>3.5100309709840301E-3</v>
      </c>
      <c r="FD326" s="335">
        <f t="shared" si="571"/>
        <v>1.7442083422488778E-3</v>
      </c>
      <c r="FE326" s="335">
        <f t="shared" si="572"/>
        <v>6.7831755328566196E-2</v>
      </c>
      <c r="FF326" s="335">
        <f t="shared" si="573"/>
        <v>6.3250667156757298E-2</v>
      </c>
      <c r="FG326" s="335">
        <f t="shared" si="574"/>
        <v>6.2628417187727006E-2</v>
      </c>
      <c r="FH326" s="335">
        <f t="shared" si="575"/>
        <v>6.1216981125607202E-2</v>
      </c>
      <c r="FI326" s="335">
        <f t="shared" si="576"/>
        <v>5.9842025439809501E-2</v>
      </c>
      <c r="FJ326" s="335">
        <f t="shared" si="577"/>
        <v>5.8761885691048198E-2</v>
      </c>
      <c r="FK326" s="335">
        <f t="shared" si="578"/>
        <v>5.8072078083983E-2</v>
      </c>
      <c r="FL326" s="335">
        <f t="shared" si="579"/>
        <v>5.7726484266030297E-2</v>
      </c>
      <c r="FM326" s="335">
        <f t="shared" si="580"/>
        <v>5.7530226905323702E-2</v>
      </c>
      <c r="FN326" s="335">
        <f t="shared" si="581"/>
        <v>4.7629366333098749E-2</v>
      </c>
      <c r="FO326" s="335">
        <f t="shared" si="582"/>
        <v>1.8324822567621701E-2</v>
      </c>
      <c r="FP326" s="335">
        <f t="shared" si="583"/>
        <v>1.4272294035055699E-2</v>
      </c>
      <c r="FQ326" s="335">
        <f t="shared" si="584"/>
        <v>1.3165752481838801E-2</v>
      </c>
      <c r="FR326" s="335">
        <f t="shared" si="585"/>
        <v>1.1917194849656599E-2</v>
      </c>
      <c r="FS326" s="335">
        <f t="shared" si="586"/>
        <v>1.0700861948252101E-2</v>
      </c>
      <c r="FT326" s="335">
        <f t="shared" si="587"/>
        <v>9.7453521893521699E-3</v>
      </c>
      <c r="FU326" s="335">
        <f t="shared" si="588"/>
        <v>9.1351470976244707E-3</v>
      </c>
      <c r="FV326" s="335">
        <f t="shared" si="589"/>
        <v>8.8293874131557606E-3</v>
      </c>
      <c r="FW326" s="335">
        <f t="shared" si="590"/>
        <v>8.6558174466142106E-3</v>
      </c>
      <c r="FX326" s="335">
        <f t="shared" si="591"/>
        <v>9.4789149915835945E-3</v>
      </c>
    </row>
    <row r="327" spans="1:180" x14ac:dyDescent="0.2">
      <c r="A327" s="305" t="str">
        <f>_xlfn.CONCAT(IF(LEFT(TRIM(A326),1)="*", "*R", "R"), 1+RIGHT(TRIM(A326),1))</f>
        <v>R4</v>
      </c>
      <c r="B327" s="305" t="str">
        <f t="shared" si="623"/>
        <v>TLMLPG11</v>
      </c>
      <c r="C327" s="305" t="str">
        <f t="shared" si="624"/>
        <v>TL.LPG1.M.LPG.2011</v>
      </c>
      <c r="D327" s="301" t="str">
        <f t="shared" si="625"/>
        <v>bn-vmt, bn-vmt/a</v>
      </c>
      <c r="E327" s="301" t="str">
        <f t="shared" si="626"/>
        <v>TRNLPGEA</v>
      </c>
      <c r="F327" s="301" t="str">
        <f t="shared" si="627"/>
        <v>TL</v>
      </c>
      <c r="G327" s="315" t="s">
        <v>819</v>
      </c>
      <c r="H327" s="315" t="s">
        <v>814</v>
      </c>
      <c r="I327" s="315">
        <v>1</v>
      </c>
      <c r="J327" s="315" t="str">
        <f t="shared" si="592"/>
        <v>Minivan-GSL</v>
      </c>
      <c r="K327" s="335">
        <f>$I327*IF($G327="Pickup", SUMIFS(NewEmisData!E:E, NewEmisData!$A:$A, "Pickup", NewEmisData!$B:$B, $A327, NewEmisData!$C:$C, $H327, NewEmisData!$D:$D, K$2), SUMIFS(NewEmisData!E:E, NewEmisData!$A:$A, "LDV", NewEmisData!$B:$B, $A327, NewEmisData!$C:$C, $H327, NewEmisData!$D:$D, K$2))</f>
        <v>605.35194063093002</v>
      </c>
      <c r="L327" s="335">
        <f>$I327*IF($G327="Pickup", SUMIFS(NewEmisData!F:F, NewEmisData!$A:$A, "Pickup", NewEmisData!$B:$B, $A327, NewEmisData!$C:$C, $H327, NewEmisData!$D:$D, L$2), SUMIFS(NewEmisData!F:F, NewEmisData!$A:$A, "LDV", NewEmisData!$B:$B, $A327, NewEmisData!$C:$C, $H327, NewEmisData!$D:$D, L$2))</f>
        <v>575.43677827742204</v>
      </c>
      <c r="M327" s="335">
        <f>$I327*IF($G327="Pickup", SUMIFS(NewEmisData!G:G, NewEmisData!$A:$A, "Pickup", NewEmisData!$B:$B, $A327, NewEmisData!$C:$C, $H327, NewEmisData!$D:$D, M$2), SUMIFS(NewEmisData!G:G, NewEmisData!$A:$A, "LDV", NewEmisData!$B:$B, $A327, NewEmisData!$C:$C, $H327, NewEmisData!$D:$D, M$2))</f>
        <v>447.50306541281799</v>
      </c>
      <c r="N327" s="335">
        <f>$I327*IF($G327="Pickup", SUMIFS(NewEmisData!H:H, NewEmisData!$A:$A, "Pickup", NewEmisData!$B:$B, $A327, NewEmisData!$C:$C, $H327, NewEmisData!$D:$D, N$2), SUMIFS(NewEmisData!H:H, NewEmisData!$A:$A, "LDV", NewEmisData!$B:$B, $A327, NewEmisData!$C:$C, $H327, NewEmisData!$D:$D, N$2))</f>
        <v>380.32748601406797</v>
      </c>
      <c r="O327" s="335">
        <f>$I327*IF($G327="Pickup", SUMIFS(NewEmisData!I:I, NewEmisData!$A:$A, "Pickup", NewEmisData!$B:$B, $A327, NewEmisData!$C:$C, $H327, NewEmisData!$D:$D, O$2), SUMIFS(NewEmisData!I:I, NewEmisData!$A:$A, "LDV", NewEmisData!$B:$B, $A327, NewEmisData!$C:$C, $H327, NewEmisData!$D:$D, O$2))</f>
        <v>328.8508655947</v>
      </c>
      <c r="P327" s="335">
        <f>$I327*IF($G327="Pickup", SUMIFS(NewEmisData!J:J, NewEmisData!$A:$A, "Pickup", NewEmisData!$B:$B, $A327, NewEmisData!$C:$C, $H327, NewEmisData!$D:$D, P$2), SUMIFS(NewEmisData!J:J, NewEmisData!$A:$A, "LDV", NewEmisData!$B:$B, $A327, NewEmisData!$C:$C, $H327, NewEmisData!$D:$D, P$2))</f>
        <v>299.87343037562698</v>
      </c>
      <c r="Q327" s="335">
        <f>$I327*IF($G327="Pickup", SUMIFS(NewEmisData!K:K, NewEmisData!$A:$A, "Pickup", NewEmisData!$B:$B, $A327, NewEmisData!$C:$C, $H327, NewEmisData!$D:$D, Q$2), SUMIFS(NewEmisData!K:K, NewEmisData!$A:$A, "LDV", NewEmisData!$B:$B, $A327, NewEmisData!$C:$C, $H327, NewEmisData!$D:$D, Q$2))</f>
        <v>286.96645721008798</v>
      </c>
      <c r="R327" s="335">
        <f>$I327*IF($G327="Pickup", SUMIFS(NewEmisData!L:L, NewEmisData!$A:$A, "Pickup", NewEmisData!$B:$B, $A327, NewEmisData!$C:$C, $H327, NewEmisData!$D:$D, R$2), SUMIFS(NewEmisData!L:L, NewEmisData!$A:$A, "LDV", NewEmisData!$B:$B, $A327, NewEmisData!$C:$C, $H327, NewEmisData!$D:$D, R$2))</f>
        <v>282.38592098475101</v>
      </c>
      <c r="S327" s="335">
        <f>$I327*IF($G327="Pickup", SUMIFS(NewEmisData!M:M, NewEmisData!$A:$A, "Pickup", NewEmisData!$B:$B, $A327, NewEmisData!$C:$C, $H327, NewEmisData!$D:$D, S$2), SUMIFS(NewEmisData!M:M, NewEmisData!$A:$A, "LDV", NewEmisData!$B:$B, $A327, NewEmisData!$C:$C, $H327, NewEmisData!$D:$D, S$2))</f>
        <v>280.69816184937503</v>
      </c>
      <c r="T327" s="335">
        <v>0.27672218065037407</v>
      </c>
      <c r="U327" s="335">
        <f>$I327*IF($G327="Pickup", SUMIFS(NewEmisData!E:E, NewEmisData!$A:$A, "Pickup", NewEmisData!$B:$B, $A327, NewEmisData!$C:$C, $H327, NewEmisData!$D:$D, U$2), SUMIFS(NewEmisData!E:E, NewEmisData!$A:$A, "LDV", NewEmisData!$B:$B, $A327, NewEmisData!$C:$C, $H327, NewEmisData!$D:$D, U$2))</f>
        <v>0.73999493628111201</v>
      </c>
      <c r="V327" s="335">
        <f>$I327*IF($G327="Pickup", SUMIFS(NewEmisData!F:F, NewEmisData!$A:$A, "Pickup", NewEmisData!$B:$B, $A327, NewEmisData!$C:$C, $H327, NewEmisData!$D:$D, V$2), SUMIFS(NewEmisData!F:F, NewEmisData!$A:$A, "LDV", NewEmisData!$B:$B, $A327, NewEmisData!$C:$C, $H327, NewEmisData!$D:$D, V$2))</f>
        <v>0.35335240075773999</v>
      </c>
      <c r="W327" s="335">
        <f>$I327*IF($G327="Pickup", SUMIFS(NewEmisData!G:G, NewEmisData!$A:$A, "Pickup", NewEmisData!$B:$B, $A327, NewEmisData!$C:$C, $H327, NewEmisData!$D:$D, W$2), SUMIFS(NewEmisData!G:G, NewEmisData!$A:$A, "LDV", NewEmisData!$B:$B, $A327, NewEmisData!$C:$C, $H327, NewEmisData!$D:$D, W$2))</f>
        <v>0.18897755292818599</v>
      </c>
      <c r="X327" s="335">
        <f>$I327*IF($G327="Pickup", SUMIFS(NewEmisData!H:H, NewEmisData!$A:$A, "Pickup", NewEmisData!$B:$B, $A327, NewEmisData!$C:$C, $H327, NewEmisData!$D:$D, X$2), SUMIFS(NewEmisData!H:H, NewEmisData!$A:$A, "LDV", NewEmisData!$B:$B, $A327, NewEmisData!$C:$C, $H327, NewEmisData!$D:$D, X$2))</f>
        <v>0.12218817840455801</v>
      </c>
      <c r="Y327" s="335">
        <f>$I327*IF($G327="Pickup", SUMIFS(NewEmisData!I:I, NewEmisData!$A:$A, "Pickup", NewEmisData!$B:$B, $A327, NewEmisData!$C:$C, $H327, NewEmisData!$D:$D, Y$2), SUMIFS(NewEmisData!I:I, NewEmisData!$A:$A, "LDV", NewEmisData!$B:$B, $A327, NewEmisData!$C:$C, $H327, NewEmisData!$D:$D, Y$2))</f>
        <v>7.3060825114572805E-2</v>
      </c>
      <c r="Z327" s="335">
        <f>$I327*IF($G327="Pickup", SUMIFS(NewEmisData!J:J, NewEmisData!$A:$A, "Pickup", NewEmisData!$B:$B, $A327, NewEmisData!$C:$C, $H327, NewEmisData!$D:$D, Z$2), SUMIFS(NewEmisData!J:J, NewEmisData!$A:$A, "LDV", NewEmisData!$B:$B, $A327, NewEmisData!$C:$C, $H327, NewEmisData!$D:$D, Z$2))</f>
        <v>5.3764321341730301E-2</v>
      </c>
      <c r="AA327" s="335">
        <f>$I327*IF($G327="Pickup", SUMIFS(NewEmisData!K:K, NewEmisData!$A:$A, "Pickup", NewEmisData!$B:$B, $A327, NewEmisData!$C:$C, $H327, NewEmisData!$D:$D, AA$2), SUMIFS(NewEmisData!K:K, NewEmisData!$A:$A, "LDV", NewEmisData!$B:$B, $A327, NewEmisData!$C:$C, $H327, NewEmisData!$D:$D, AA$2))</f>
        <v>4.5765873698397498E-2</v>
      </c>
      <c r="AB327" s="335">
        <f>$I327*IF($G327="Pickup", SUMIFS(NewEmisData!L:L, NewEmisData!$A:$A, "Pickup", NewEmisData!$B:$B, $A327, NewEmisData!$C:$C, $H327, NewEmisData!$D:$D, AB$2), SUMIFS(NewEmisData!L:L, NewEmisData!$A:$A, "LDV", NewEmisData!$B:$B, $A327, NewEmisData!$C:$C, $H327, NewEmisData!$D:$D, AB$2))</f>
        <v>4.3548109073897001E-2</v>
      </c>
      <c r="AC327" s="335">
        <f>$I327*IF($G327="Pickup", SUMIFS(NewEmisData!M:M, NewEmisData!$A:$A, "Pickup", NewEmisData!$B:$B, $A327, NewEmisData!$C:$C, $H327, NewEmisData!$D:$D, AC$2), SUMIFS(NewEmisData!M:M, NewEmisData!$A:$A, "LDV", NewEmisData!$B:$B, $A327, NewEmisData!$C:$C, $H327, NewEmisData!$D:$D, AC$2))</f>
        <v>4.24609775043936E-2</v>
      </c>
      <c r="AD327" s="335">
        <v>6.1988464688476796E-2</v>
      </c>
      <c r="AE327" s="335">
        <f>$I327*IF($G327="Pickup", SUMIFS(NewEmisData!E:E, NewEmisData!$A:$A, "Pickup", NewEmisData!$B:$B, $A327, NewEmisData!$C:$C, $H327, NewEmisData!$D:$D, AE$2), SUMIFS(NewEmisData!E:E, NewEmisData!$A:$A, "LDV", NewEmisData!$B:$B, $A327, NewEmisData!$C:$C, $H327, NewEmisData!$D:$D, AE$2))</f>
        <v>1.04747160569124E-2</v>
      </c>
      <c r="AF327" s="335">
        <f>$I327*IF($G327="Pickup", SUMIFS(NewEmisData!F:F, NewEmisData!$A:$A, "Pickup", NewEmisData!$B:$B, $A327, NewEmisData!$C:$C, $H327, NewEmisData!$D:$D, AF$2), SUMIFS(NewEmisData!F:F, NewEmisData!$A:$A, "LDV", NewEmisData!$B:$B, $A327, NewEmisData!$C:$C, $H327, NewEmisData!$D:$D, AF$2))</f>
        <v>9.9570764799691708E-3</v>
      </c>
      <c r="AG327" s="335">
        <f>$I327*IF($G327="Pickup", SUMIFS(NewEmisData!G:G, NewEmisData!$A:$A, "Pickup", NewEmisData!$B:$B, $A327, NewEmisData!$C:$C, $H327, NewEmisData!$D:$D, AG$2), SUMIFS(NewEmisData!G:G, NewEmisData!$A:$A, "LDV", NewEmisData!$B:$B, $A327, NewEmisData!$C:$C, $H327, NewEmisData!$D:$D, AG$2))</f>
        <v>6.4196648888919499E-3</v>
      </c>
      <c r="AH327" s="335">
        <f>$I327*IF($G327="Pickup", SUMIFS(NewEmisData!H:H, NewEmisData!$A:$A, "Pickup", NewEmisData!$B:$B, $A327, NewEmisData!$C:$C, $H327, NewEmisData!$D:$D, AH$2), SUMIFS(NewEmisData!H:H, NewEmisData!$A:$A, "LDV", NewEmisData!$B:$B, $A327, NewEmisData!$C:$C, $H327, NewEmisData!$D:$D, AH$2))</f>
        <v>5.45599526494426E-3</v>
      </c>
      <c r="AI327" s="335">
        <f>$I327*IF($G327="Pickup", SUMIFS(NewEmisData!I:I, NewEmisData!$A:$A, "Pickup", NewEmisData!$B:$B, $A327, NewEmisData!$C:$C, $H327, NewEmisData!$D:$D, AI$2), SUMIFS(NewEmisData!I:I, NewEmisData!$A:$A, "LDV", NewEmisData!$B:$B, $A327, NewEmisData!$C:$C, $H327, NewEmisData!$D:$D, AI$2))</f>
        <v>4.7175365225731996E-3</v>
      </c>
      <c r="AJ327" s="335">
        <f>$I327*IF($G327="Pickup", SUMIFS(NewEmisData!J:J, NewEmisData!$A:$A, "Pickup", NewEmisData!$B:$B, $A327, NewEmisData!$C:$C, $H327, NewEmisData!$D:$D, AJ$2), SUMIFS(NewEmisData!J:J, NewEmisData!$A:$A, "LDV", NewEmisData!$B:$B, $A327, NewEmisData!$C:$C, $H327, NewEmisData!$D:$D, AJ$2))</f>
        <v>4.3018391726363297E-3</v>
      </c>
      <c r="AK327" s="335">
        <f>$I327*IF($G327="Pickup", SUMIFS(NewEmisData!K:K, NewEmisData!$A:$A, "Pickup", NewEmisData!$B:$B, $A327, NewEmisData!$C:$C, $H327, NewEmisData!$D:$D, AK$2), SUMIFS(NewEmisData!K:K, NewEmisData!$A:$A, "LDV", NewEmisData!$B:$B, $A327, NewEmisData!$C:$C, $H327, NewEmisData!$D:$D, AK$2))</f>
        <v>4.1166816404986702E-3</v>
      </c>
      <c r="AL327" s="335">
        <f>$I327*IF($G327="Pickup", SUMIFS(NewEmisData!L:L, NewEmisData!$A:$A, "Pickup", NewEmisData!$B:$B, $A327, NewEmisData!$C:$C, $H327, NewEmisData!$D:$D, AL$2), SUMIFS(NewEmisData!L:L, NewEmisData!$A:$A, "LDV", NewEmisData!$B:$B, $A327, NewEmisData!$C:$C, $H327, NewEmisData!$D:$D, AL$2))</f>
        <v>4.0509726462172697E-3</v>
      </c>
      <c r="AM327" s="335">
        <f>$I327*IF($G327="Pickup", SUMIFS(NewEmisData!M:M, NewEmisData!$A:$A, "Pickup", NewEmisData!$B:$B, $A327, NewEmisData!$C:$C, $H327, NewEmisData!$D:$D, AM$2), SUMIFS(NewEmisData!M:M, NewEmisData!$A:$A, "LDV", NewEmisData!$B:$B, $A327, NewEmisData!$C:$C, $H327, NewEmisData!$D:$D, AM$2))</f>
        <v>4.0267596573162799E-3</v>
      </c>
      <c r="AN327" s="335">
        <v>1.7442083422488778E-3</v>
      </c>
      <c r="AO327" s="335">
        <f>$I327*IF($G327="Pickup", SUMIFS(NewEmisData!E:E, NewEmisData!$A:$A, "Pickup", NewEmisData!$B:$B, $A327, NewEmisData!$C:$C, $H327, NewEmisData!$D:$D, AO$2), SUMIFS(NewEmisData!E:E, NewEmisData!$A:$A, "LDV", NewEmisData!$B:$B, $A327, NewEmisData!$C:$C, $H327, NewEmisData!$D:$D, AO$2))</f>
        <v>0.112529836649977</v>
      </c>
      <c r="AP327" s="335">
        <f>$I327*IF($G327="Pickup", SUMIFS(NewEmisData!F:F, NewEmisData!$A:$A, "Pickup", NewEmisData!$B:$B, $A327, NewEmisData!$C:$C, $H327, NewEmisData!$D:$D, AP$2), SUMIFS(NewEmisData!F:F, NewEmisData!$A:$A, "LDV", NewEmisData!$B:$B, $A327, NewEmisData!$C:$C, $H327, NewEmisData!$D:$D, AP$2))</f>
        <v>0.103764807432247</v>
      </c>
      <c r="AQ327" s="335">
        <f>$I327*IF($G327="Pickup", SUMIFS(NewEmisData!G:G, NewEmisData!$A:$A, "Pickup", NewEmisData!$B:$B, $A327, NewEmisData!$C:$C, $H327, NewEmisData!$D:$D, AQ$2), SUMIFS(NewEmisData!G:G, NewEmisData!$A:$A, "LDV", NewEmisData!$B:$B, $A327, NewEmisData!$C:$C, $H327, NewEmisData!$D:$D, AQ$2))</f>
        <v>8.1904009889209095E-2</v>
      </c>
      <c r="AR327" s="335">
        <f>$I327*IF($G327="Pickup", SUMIFS(NewEmisData!H:H, NewEmisData!$A:$A, "Pickup", NewEmisData!$B:$B, $A327, NewEmisData!$C:$C, $H327, NewEmisData!$D:$D, AR$2), SUMIFS(NewEmisData!H:H, NewEmisData!$A:$A, "LDV", NewEmisData!$B:$B, $A327, NewEmisData!$C:$C, $H327, NewEmisData!$D:$D, AR$2))</f>
        <v>8.0372811122020202E-2</v>
      </c>
      <c r="AS327" s="335">
        <f>$I327*IF($G327="Pickup", SUMIFS(NewEmisData!I:I, NewEmisData!$A:$A, "Pickup", NewEmisData!$B:$B, $A327, NewEmisData!$C:$C, $H327, NewEmisData!$D:$D, AS$2), SUMIFS(NewEmisData!I:I, NewEmisData!$A:$A, "LDV", NewEmisData!$B:$B, $A327, NewEmisData!$C:$C, $H327, NewEmisData!$D:$D, AS$2))</f>
        <v>7.8826850839141593E-2</v>
      </c>
      <c r="AT327" s="335">
        <f>$I327*IF($G327="Pickup", SUMIFS(NewEmisData!J:J, NewEmisData!$A:$A, "Pickup", NewEmisData!$B:$B, $A327, NewEmisData!$C:$C, $H327, NewEmisData!$D:$D, AT$2), SUMIFS(NewEmisData!J:J, NewEmisData!$A:$A, "LDV", NewEmisData!$B:$B, $A327, NewEmisData!$C:$C, $H327, NewEmisData!$D:$D, AT$2))</f>
        <v>7.7629471627150906E-2</v>
      </c>
      <c r="AU327" s="335">
        <f>$I327*IF($G327="Pickup", SUMIFS(NewEmisData!K:K, NewEmisData!$A:$A, "Pickup", NewEmisData!$B:$B, $A327, NewEmisData!$C:$C, $H327, NewEmisData!$D:$D, AU$2), SUMIFS(NewEmisData!K:K, NewEmisData!$A:$A, "LDV", NewEmisData!$B:$B, $A327, NewEmisData!$C:$C, $H327, NewEmisData!$D:$D, AU$2))</f>
        <v>7.6869255276324197E-2</v>
      </c>
      <c r="AV327" s="335">
        <f>$I327*IF($G327="Pickup", SUMIFS(NewEmisData!L:L, NewEmisData!$A:$A, "Pickup", NewEmisData!$B:$B, $A327, NewEmisData!$C:$C, $H327, NewEmisData!$D:$D, AV$2), SUMIFS(NewEmisData!L:L, NewEmisData!$A:$A, "LDV", NewEmisData!$B:$B, $A327, NewEmisData!$C:$C, $H327, NewEmisData!$D:$D, AV$2))</f>
        <v>7.6489801218608905E-2</v>
      </c>
      <c r="AW327" s="335">
        <f>$I327*IF($G327="Pickup", SUMIFS(NewEmisData!M:M, NewEmisData!$A:$A, "Pickup", NewEmisData!$B:$B, $A327, NewEmisData!$C:$C, $H327, NewEmisData!$D:$D, AW$2), SUMIFS(NewEmisData!M:M, NewEmisData!$A:$A, "LDV", NewEmisData!$B:$B, $A327, NewEmisData!$C:$C, $H327, NewEmisData!$D:$D, AW$2))</f>
        <v>7.6275890012832595E-2</v>
      </c>
      <c r="AX327" s="335">
        <v>4.7629366333098749E-2</v>
      </c>
      <c r="AY327" s="335">
        <f>$I327*IF($G327="Pickup", SUMIFS(NewEmisData!E:E, NewEmisData!$A:$A, "Pickup", NewEmisData!$B:$B, $A327, NewEmisData!$C:$C, $H327, NewEmisData!$D:$D, AY$2), SUMIFS(NewEmisData!E:E, NewEmisData!$A:$A, "LDV", NewEmisData!$B:$B, $A327, NewEmisData!$C:$C, $H327, NewEmisData!$D:$D, AY$2))</f>
        <v>2.93140110896879E-2</v>
      </c>
      <c r="AZ327" s="335">
        <f>$I327*IF($G327="Pickup", SUMIFS(NewEmisData!F:F, NewEmisData!$A:$A, "Pickup", NewEmisData!$B:$B, $A327, NewEmisData!$C:$C, $H327, NewEmisData!$D:$D, AZ$2), SUMIFS(NewEmisData!F:F, NewEmisData!$A:$A, "LDV", NewEmisData!$B:$B, $A327, NewEmisData!$C:$C, $H327, NewEmisData!$D:$D, AZ$2))</f>
        <v>2.15603319614842E-2</v>
      </c>
      <c r="BA327" s="335">
        <f>$I327*IF($G327="Pickup", SUMIFS(NewEmisData!G:G, NewEmisData!$A:$A, "Pickup", NewEmisData!$B:$B, $A327, NewEmisData!$C:$C, $H327, NewEmisData!$D:$D, BA$2), SUMIFS(NewEmisData!G:G, NewEmisData!$A:$A, "LDV", NewEmisData!$B:$B, $A327, NewEmisData!$C:$C, $H327, NewEmisData!$D:$D, BA$2))</f>
        <v>1.61359542510712E-2</v>
      </c>
      <c r="BB327" s="335">
        <f>$I327*IF($G327="Pickup", SUMIFS(NewEmisData!H:H, NewEmisData!$A:$A, "Pickup", NewEmisData!$B:$B, $A327, NewEmisData!$C:$C, $H327, NewEmisData!$D:$D, BB$2), SUMIFS(NewEmisData!H:H, NewEmisData!$A:$A, "LDV", NewEmisData!$B:$B, $A327, NewEmisData!$C:$C, $H327, NewEmisData!$D:$D, BB$2))</f>
        <v>1.4781439172223E-2</v>
      </c>
      <c r="BC327" s="335">
        <f>$I327*IF($G327="Pickup", SUMIFS(NewEmisData!I:I, NewEmisData!$A:$A, "Pickup", NewEmisData!$B:$B, $A327, NewEmisData!$C:$C, $H327, NewEmisData!$D:$D, BC$2), SUMIFS(NewEmisData!I:I, NewEmisData!$A:$A, "LDV", NewEmisData!$B:$B, $A327, NewEmisData!$C:$C, $H327, NewEmisData!$D:$D, BC$2))</f>
        <v>1.3413837806436801E-2</v>
      </c>
      <c r="BD327" s="335">
        <f>$I327*IF($G327="Pickup", SUMIFS(NewEmisData!J:J, NewEmisData!$A:$A, "Pickup", NewEmisData!$B:$B, $A327, NewEmisData!$C:$C, $H327, NewEmisData!$D:$D, BD$2), SUMIFS(NewEmisData!J:J, NewEmisData!$A:$A, "LDV", NewEmisData!$B:$B, $A327, NewEmisData!$C:$C, $H327, NewEmisData!$D:$D, BD$2))</f>
        <v>1.2354573478352299E-2</v>
      </c>
      <c r="BE327" s="335">
        <f>$I327*IF($G327="Pickup", SUMIFS(NewEmisData!K:K, NewEmisData!$A:$A, "Pickup", NewEmisData!$B:$B, $A327, NewEmisData!$C:$C, $H327, NewEmisData!$D:$D, BE$2), SUMIFS(NewEmisData!K:K, NewEmisData!$A:$A, "LDV", NewEmisData!$B:$B, $A327, NewEmisData!$C:$C, $H327, NewEmisData!$D:$D, BE$2))</f>
        <v>1.16820653404197E-2</v>
      </c>
      <c r="BF327" s="335">
        <f>$I327*IF($G327="Pickup", SUMIFS(NewEmisData!L:L, NewEmisData!$A:$A, "Pickup", NewEmisData!$B:$B, $A327, NewEmisData!$C:$C, $H327, NewEmisData!$D:$D, BF$2), SUMIFS(NewEmisData!L:L, NewEmisData!$A:$A, "LDV", NewEmisData!$B:$B, $A327, NewEmisData!$C:$C, $H327, NewEmisData!$D:$D, BF$2))</f>
        <v>1.13463459698093E-2</v>
      </c>
      <c r="BG327" s="335">
        <f>$I327*IF($G327="Pickup", SUMIFS(NewEmisData!M:M, NewEmisData!$A:$A, "Pickup", NewEmisData!$B:$B, $A327, NewEmisData!$C:$C, $H327, NewEmisData!$D:$D, BG$2), SUMIFS(NewEmisData!M:M, NewEmisData!$A:$A, "LDV", NewEmisData!$B:$B, $A327, NewEmisData!$C:$C, $H327, NewEmisData!$D:$D, BG$2))</f>
        <v>1.1157149268450401E-2</v>
      </c>
      <c r="BH327" s="335">
        <v>9.4789149915835945E-3</v>
      </c>
      <c r="BI327" s="335">
        <f>$I327*IF($G327="Pickup", SUMIFS(NewEmisData!E:E, NewEmisData!$A:$A, "Pickup", NewEmisData!$B:$B, $A327, NewEmisData!$C:$C, $H327, NewEmisData!$D:$D, BI$2), SUMIFS(NewEmisData!E:E, NewEmisData!$A:$A, "LDV", NewEmisData!$B:$B, $A327, NewEmisData!$C:$C, $H327, NewEmisData!$D:$D, BI$2))</f>
        <v>7.7707306410078001</v>
      </c>
      <c r="BJ327" s="335">
        <f>$I327*IF($G327="Pickup", SUMIFS(NewEmisData!F:F, NewEmisData!$A:$A, "Pickup", NewEmisData!$B:$B, $A327, NewEmisData!$C:$C, $H327, NewEmisData!$D:$D, BJ$2), SUMIFS(NewEmisData!F:F, NewEmisData!$A:$A, "LDV", NewEmisData!$B:$B, $A327, NewEmisData!$C:$C, $H327, NewEmisData!$D:$D, BJ$2))</f>
        <v>4.4247869376442202</v>
      </c>
      <c r="BK327" s="335">
        <f>$I327*IF($G327="Pickup", SUMIFS(NewEmisData!G:G, NewEmisData!$A:$A, "Pickup", NewEmisData!$B:$B, $A327, NewEmisData!$C:$C, $H327, NewEmisData!$D:$D, BK$2), SUMIFS(NewEmisData!G:G, NewEmisData!$A:$A, "LDV", NewEmisData!$B:$B, $A327, NewEmisData!$C:$C, $H327, NewEmisData!$D:$D, BK$2))</f>
        <v>2.6540717659073501</v>
      </c>
      <c r="BL327" s="335">
        <f>$I327*IF($G327="Pickup", SUMIFS(NewEmisData!H:H, NewEmisData!$A:$A, "Pickup", NewEmisData!$B:$B, $A327, NewEmisData!$C:$C, $H327, NewEmisData!$D:$D, BL$2), SUMIFS(NewEmisData!H:H, NewEmisData!$A:$A, "LDV", NewEmisData!$B:$B, $A327, NewEmisData!$C:$C, $H327, NewEmisData!$D:$D, BL$2))</f>
        <v>2.0604732381170998</v>
      </c>
      <c r="BM327" s="335">
        <f>$I327*IF($G327="Pickup", SUMIFS(NewEmisData!I:I, NewEmisData!$A:$A, "Pickup", NewEmisData!$B:$B, $A327, NewEmisData!$C:$C, $H327, NewEmisData!$D:$D, BM$2), SUMIFS(NewEmisData!I:I, NewEmisData!$A:$A, "LDV", NewEmisData!$B:$B, $A327, NewEmisData!$C:$C, $H327, NewEmisData!$D:$D, BM$2))</f>
        <v>1.4768702583128299</v>
      </c>
      <c r="BN327" s="335">
        <f>$I327*IF($G327="Pickup", SUMIFS(NewEmisData!J:J, NewEmisData!$A:$A, "Pickup", NewEmisData!$B:$B, $A327, NewEmisData!$C:$C, $H327, NewEmisData!$D:$D, BN$2), SUMIFS(NewEmisData!J:J, NewEmisData!$A:$A, "LDV", NewEmisData!$B:$B, $A327, NewEmisData!$C:$C, $H327, NewEmisData!$D:$D, BN$2))</f>
        <v>1.1597745551704699</v>
      </c>
      <c r="BO327" s="335">
        <f>$I327*IF($G327="Pickup", SUMIFS(NewEmisData!K:K, NewEmisData!$A:$A, "Pickup", NewEmisData!$B:$B, $A327, NewEmisData!$C:$C, $H327, NewEmisData!$D:$D, BO$2), SUMIFS(NewEmisData!K:K, NewEmisData!$A:$A, "LDV", NewEmisData!$B:$B, $A327, NewEmisData!$C:$C, $H327, NewEmisData!$D:$D, BO$2))</f>
        <v>1.01795642585422</v>
      </c>
      <c r="BP327" s="335">
        <f>$I327*IF($G327="Pickup", SUMIFS(NewEmisData!L:L, NewEmisData!$A:$A, "Pickup", NewEmisData!$B:$B, $A327, NewEmisData!$C:$C, $H327, NewEmisData!$D:$D, BP$2), SUMIFS(NewEmisData!L:L, NewEmisData!$A:$A, "LDV", NewEmisData!$B:$B, $A327, NewEmisData!$C:$C, $H327, NewEmisData!$D:$D, BP$2))</f>
        <v>0.97243111781319103</v>
      </c>
      <c r="BQ327" s="335">
        <f>$I327*IF($G327="Pickup", SUMIFS(NewEmisData!M:M, NewEmisData!$A:$A, "Pickup", NewEmisData!$B:$B, $A327, NewEmisData!$C:$C, $H327, NewEmisData!$D:$D, BQ$2), SUMIFS(NewEmisData!M:M, NewEmisData!$A:$A, "LDV", NewEmisData!$B:$B, $A327, NewEmisData!$C:$C, $H327, NewEmisData!$D:$D, BQ$2))</f>
        <v>0.94396289100680397</v>
      </c>
      <c r="BR327" s="335">
        <v>1.6588293829830492</v>
      </c>
      <c r="BS327" s="335">
        <f>$I327*IF($G327="Pickup", SUMIFS(NewEmisData!E:E, NewEmisData!$A:$A, "Pickup", NewEmisData!$B:$B, $A327, NewEmisData!$C:$C, $H327, NewEmisData!$D:$D, BS$2), SUMIFS(NewEmisData!E:E, NewEmisData!$A:$A, "LDV", NewEmisData!$B:$B, $A327, NewEmisData!$C:$C, $H327, NewEmisData!$D:$D, BS$2))</f>
        <v>0.868939523792984</v>
      </c>
      <c r="BT327" s="335">
        <f>$I327*IF($G327="Pickup", SUMIFS(NewEmisData!F:F, NewEmisData!$A:$A, "Pickup", NewEmisData!$B:$B, $A327, NewEmisData!$C:$C, $H327, NewEmisData!$D:$D, BT$2), SUMIFS(NewEmisData!F:F, NewEmisData!$A:$A, "LDV", NewEmisData!$B:$B, $A327, NewEmisData!$C:$C, $H327, NewEmisData!$D:$D, BT$2))</f>
        <v>0.46984846516954898</v>
      </c>
      <c r="BU327" s="335">
        <f>$I327*IF($G327="Pickup", SUMIFS(NewEmisData!G:G, NewEmisData!$A:$A, "Pickup", NewEmisData!$B:$B, $A327, NewEmisData!$C:$C, $H327, NewEmisData!$D:$D, BU$2), SUMIFS(NewEmisData!G:G, NewEmisData!$A:$A, "LDV", NewEmisData!$B:$B, $A327, NewEmisData!$C:$C, $H327, NewEmisData!$D:$D, BU$2))</f>
        <v>0.25380786816335299</v>
      </c>
      <c r="BV327" s="335">
        <f>$I327*IF($G327="Pickup", SUMIFS(NewEmisData!H:H, NewEmisData!$A:$A, "Pickup", NewEmisData!$B:$B, $A327, NewEmisData!$C:$C, $H327, NewEmisData!$D:$D, BV$2), SUMIFS(NewEmisData!H:H, NewEmisData!$A:$A, "LDV", NewEmisData!$B:$B, $A327, NewEmisData!$C:$C, $H327, NewEmisData!$D:$D, BV$2))</f>
        <v>0.20500079484657399</v>
      </c>
      <c r="BW327" s="335">
        <f>$I327*IF($G327="Pickup", SUMIFS(NewEmisData!I:I, NewEmisData!$A:$A, "Pickup", NewEmisData!$B:$B, $A327, NewEmisData!$C:$C, $H327, NewEmisData!$D:$D, BW$2), SUMIFS(NewEmisData!I:I, NewEmisData!$A:$A, "LDV", NewEmisData!$B:$B, $A327, NewEmisData!$C:$C, $H327, NewEmisData!$D:$D, BW$2))</f>
        <v>0.15182918417959501</v>
      </c>
      <c r="BX327" s="335">
        <f>$I327*IF($G327="Pickup", SUMIFS(NewEmisData!J:J, NewEmisData!$A:$A, "Pickup", NewEmisData!$B:$B, $A327, NewEmisData!$C:$C, $H327, NewEmisData!$D:$D, BX$2), SUMIFS(NewEmisData!J:J, NewEmisData!$A:$A, "LDV", NewEmisData!$B:$B, $A327, NewEmisData!$C:$C, $H327, NewEmisData!$D:$D, BX$2))</f>
        <v>0.12865137268893501</v>
      </c>
      <c r="BY327" s="335">
        <f>$I327*IF($G327="Pickup", SUMIFS(NewEmisData!K:K, NewEmisData!$A:$A, "Pickup", NewEmisData!$B:$B, $A327, NewEmisData!$C:$C, $H327, NewEmisData!$D:$D, BY$2), SUMIFS(NewEmisData!K:K, NewEmisData!$A:$A, "LDV", NewEmisData!$B:$B, $A327, NewEmisData!$C:$C, $H327, NewEmisData!$D:$D, BY$2))</f>
        <v>0.11591502454704899</v>
      </c>
      <c r="BZ327" s="335">
        <f>$I327*IF($G327="Pickup", SUMIFS(NewEmisData!L:L, NewEmisData!$A:$A, "Pickup", NewEmisData!$B:$B, $A327, NewEmisData!$C:$C, $H327, NewEmisData!$D:$D, BZ$2), SUMIFS(NewEmisData!L:L, NewEmisData!$A:$A, "LDV", NewEmisData!$B:$B, $A327, NewEmisData!$C:$C, $H327, NewEmisData!$D:$D, BZ$2))</f>
        <v>0.110951334785302</v>
      </c>
      <c r="CA327" s="335">
        <f>$I327*IF($G327="Pickup", SUMIFS(NewEmisData!M:M, NewEmisData!$A:$A, "Pickup", NewEmisData!$B:$B, $A327, NewEmisData!$C:$C, $H327, NewEmisData!$D:$D, CA$2), SUMIFS(NewEmisData!M:M, NewEmisData!$A:$A, "LDV", NewEmisData!$B:$B, $A327, NewEmisData!$C:$C, $H327, NewEmisData!$D:$D, CA$2))</f>
        <v>0.10699337260583799</v>
      </c>
      <c r="CB327" s="335">
        <v>0.10573121882292051</v>
      </c>
      <c r="CC327" s="335">
        <f>$I327*IF($G327="Pickup", SUMIFS(NewEmisData!E:E, NewEmisData!$A:$A, "Pickup", NewEmisData!$B:$B, $A327, NewEmisData!$C:$C, $H327, NewEmisData!$D:$D, CC$2), SUMIFS(NewEmisData!E:E, NewEmisData!$A:$A, "LDV", NewEmisData!$B:$B, $A327, NewEmisData!$C:$C, $H327, NewEmisData!$D:$D, CC$2))</f>
        <v>5.1125583760404797E-2</v>
      </c>
      <c r="CD327" s="335">
        <f>$I327*IF($G327="Pickup", SUMIFS(NewEmisData!F:F, NewEmisData!$A:$A, "Pickup", NewEmisData!$B:$B, $A327, NewEmisData!$C:$C, $H327, NewEmisData!$D:$D, CD$2), SUMIFS(NewEmisData!F:F, NewEmisData!$A:$A, "LDV", NewEmisData!$B:$B, $A327, NewEmisData!$C:$C, $H327, NewEmisData!$D:$D, CD$2))</f>
        <v>3.7154393856404101E-2</v>
      </c>
      <c r="CE327" s="335">
        <f>$I327*IF($G327="Pickup", SUMIFS(NewEmisData!G:G, NewEmisData!$A:$A, "Pickup", NewEmisData!$B:$B, $A327, NewEmisData!$C:$C, $H327, NewEmisData!$D:$D, CE$2), SUMIFS(NewEmisData!G:G, NewEmisData!$A:$A, "LDV", NewEmisData!$B:$B, $A327, NewEmisData!$C:$C, $H327, NewEmisData!$D:$D, CE$2))</f>
        <v>2.8853651309577E-2</v>
      </c>
      <c r="CF327" s="335">
        <f>$I327*IF($G327="Pickup", SUMIFS(NewEmisData!H:H, NewEmisData!$A:$A, "Pickup", NewEmisData!$B:$B, $A327, NewEmisData!$C:$C, $H327, NewEmisData!$D:$D, CF$2), SUMIFS(NewEmisData!H:H, NewEmisData!$A:$A, "LDV", NewEmisData!$B:$B, $A327, NewEmisData!$C:$C, $H327, NewEmisData!$D:$D, CF$2))</f>
        <v>2.7537520644524499E-2</v>
      </c>
      <c r="CG327" s="335">
        <f>$I327*IF($G327="Pickup", SUMIFS(NewEmisData!I:I, NewEmisData!$A:$A, "Pickup", NewEmisData!$B:$B, $A327, NewEmisData!$C:$C, $H327, NewEmisData!$D:$D, CG$2), SUMIFS(NewEmisData!I:I, NewEmisData!$A:$A, "LDV", NewEmisData!$B:$B, $A327, NewEmisData!$C:$C, $H327, NewEmisData!$D:$D, CG$2))</f>
        <v>2.6666633761740999E-2</v>
      </c>
      <c r="CH327" s="335">
        <f>$I327*IF($G327="Pickup", SUMIFS(NewEmisData!J:J, NewEmisData!$A:$A, "Pickup", NewEmisData!$B:$B, $A327, NewEmisData!$C:$C, $H327, NewEmisData!$D:$D, CH$2), SUMIFS(NewEmisData!J:J, NewEmisData!$A:$A, "LDV", NewEmisData!$B:$B, $A327, NewEmisData!$C:$C, $H327, NewEmisData!$D:$D, CH$2))</f>
        <v>2.5980348711507999E-2</v>
      </c>
      <c r="CI327" s="335">
        <f>$I327*IF($G327="Pickup", SUMIFS(NewEmisData!K:K, NewEmisData!$A:$A, "Pickup", NewEmisData!$B:$B, $A327, NewEmisData!$C:$C, $H327, NewEmisData!$D:$D, CI$2), SUMIFS(NewEmisData!K:K, NewEmisData!$A:$A, "LDV", NewEmisData!$B:$B, $A327, NewEmisData!$C:$C, $H327, NewEmisData!$D:$D, CI$2))</f>
        <v>2.5978185303944301E-2</v>
      </c>
      <c r="CJ327" s="335">
        <f>$I327*IF($G327="Pickup", SUMIFS(NewEmisData!L:L, NewEmisData!$A:$A, "Pickup", NewEmisData!$B:$B, $A327, NewEmisData!$C:$C, $H327, NewEmisData!$D:$D, CJ$2), SUMIFS(NewEmisData!L:L, NewEmisData!$A:$A, "LDV", NewEmisData!$B:$B, $A327, NewEmisData!$C:$C, $H327, NewEmisData!$D:$D, CJ$2))</f>
        <v>2.5977588735828699E-2</v>
      </c>
      <c r="CK327" s="335">
        <f>$I327*IF($G327="Pickup", SUMIFS(NewEmisData!M:M, NewEmisData!$A:$A, "Pickup", NewEmisData!$B:$B, $A327, NewEmisData!$C:$C, $H327, NewEmisData!$D:$D, CK$2), SUMIFS(NewEmisData!M:M, NewEmisData!$A:$A, "LDV", NewEmisData!$B:$B, $A327, NewEmisData!$C:$C, $H327, NewEmisData!$D:$D, CK$2))</f>
        <v>2.5976994364069798E-2</v>
      </c>
      <c r="CL327" s="335">
        <v>2.2881070645398207E-2</v>
      </c>
      <c r="CM327" s="335">
        <f>$I327*IF($G327="Pickup", SUMIFS(NewEmisData!E:E, NewEmisData!$A:$A, "Pickup", NewEmisData!$B:$B, $A327, NewEmisData!$C:$C, $H327, NewEmisData!$D:$D, CM$2), SUMIFS(NewEmisData!E:E, NewEmisData!$A:$A, "LDV", NewEmisData!$B:$B, $A327, NewEmisData!$C:$C, $H327, NewEmisData!$D:$D, CM$2))</f>
        <v>2.2752592498671498E-2</v>
      </c>
      <c r="CN327" s="335">
        <f>$I327*IF($G327="Pickup", SUMIFS(NewEmisData!F:F, NewEmisData!$A:$A, "Pickup", NewEmisData!$B:$B, $A327, NewEmisData!$C:$C, $H327, NewEmisData!$D:$D, CN$2), SUMIFS(NewEmisData!F:F, NewEmisData!$A:$A, "LDV", NewEmisData!$B:$B, $A327, NewEmisData!$C:$C, $H327, NewEmisData!$D:$D, CN$2))</f>
        <v>1.4156662086893E-2</v>
      </c>
      <c r="CO327" s="335">
        <f>$I327*IF($G327="Pickup", SUMIFS(NewEmisData!G:G, NewEmisData!$A:$A, "Pickup", NewEmisData!$B:$B, $A327, NewEmisData!$C:$C, $H327, NewEmisData!$D:$D, CO$2), SUMIFS(NewEmisData!G:G, NewEmisData!$A:$A, "LDV", NewEmisData!$B:$B, $A327, NewEmisData!$C:$C, $H327, NewEmisData!$D:$D, CO$2))</f>
        <v>9.29628541682684E-3</v>
      </c>
      <c r="CP327" s="335">
        <f>$I327*IF($G327="Pickup", SUMIFS(NewEmisData!H:H, NewEmisData!$A:$A, "Pickup", NewEmisData!$B:$B, $A327, NewEmisData!$C:$C, $H327, NewEmisData!$D:$D, CP$2), SUMIFS(NewEmisData!H:H, NewEmisData!$A:$A, "LDV", NewEmisData!$B:$B, $A327, NewEmisData!$C:$C, $H327, NewEmisData!$D:$D, CP$2))</f>
        <v>7.6962231490179996E-3</v>
      </c>
      <c r="CQ327" s="335">
        <f>$I327*IF($G327="Pickup", SUMIFS(NewEmisData!I:I, NewEmisData!$A:$A, "Pickup", NewEmisData!$B:$B, $A327, NewEmisData!$C:$C, $H327, NewEmisData!$D:$D, CQ$2), SUMIFS(NewEmisData!I:I, NewEmisData!$A:$A, "LDV", NewEmisData!$B:$B, $A327, NewEmisData!$C:$C, $H327, NewEmisData!$D:$D, CQ$2))</f>
        <v>6.9434858281499498E-3</v>
      </c>
      <c r="CR327" s="335">
        <f>$I327*IF($G327="Pickup", SUMIFS(NewEmisData!J:J, NewEmisData!$A:$A, "Pickup", NewEmisData!$B:$B, $A327, NewEmisData!$C:$C, $H327, NewEmisData!$D:$D, CR$2), SUMIFS(NewEmisData!J:J, NewEmisData!$A:$A, "LDV", NewEmisData!$B:$B, $A327, NewEmisData!$C:$C, $H327, NewEmisData!$D:$D, CR$2))</f>
        <v>6.6235501686008101E-3</v>
      </c>
      <c r="CS327" s="335">
        <f>$I327*IF($G327="Pickup", SUMIFS(NewEmisData!K:K, NewEmisData!$A:$A, "Pickup", NewEmisData!$B:$B, $A327, NewEmisData!$C:$C, $H327, NewEmisData!$D:$D, CS$2), SUMIFS(NewEmisData!K:K, NewEmisData!$A:$A, "LDV", NewEmisData!$B:$B, $A327, NewEmisData!$C:$C, $H327, NewEmisData!$D:$D, CS$2))</f>
        <v>6.5909545130035602E-3</v>
      </c>
      <c r="CT327" s="335">
        <f>$I327*IF($G327="Pickup", SUMIFS(NewEmisData!L:L, NewEmisData!$A:$A, "Pickup", NewEmisData!$B:$B, $A327, NewEmisData!$C:$C, $H327, NewEmisData!$D:$D, CT$2), SUMIFS(NewEmisData!L:L, NewEmisData!$A:$A, "LDV", NewEmisData!$B:$B, $A327, NewEmisData!$C:$C, $H327, NewEmisData!$D:$D, CT$2))</f>
        <v>6.5377802107072303E-3</v>
      </c>
      <c r="CU327" s="335">
        <f>$I327*IF($G327="Pickup", SUMIFS(NewEmisData!M:M, NewEmisData!$A:$A, "Pickup", NewEmisData!$B:$B, $A327, NewEmisData!$C:$C, $H327, NewEmisData!$D:$D, CU$2), SUMIFS(NewEmisData!M:M, NewEmisData!$A:$A, "LDV", NewEmisData!$B:$B, $A327, NewEmisData!$C:$C, $H327, NewEmisData!$D:$D, CU$2))</f>
        <v>6.5374275690386098E-3</v>
      </c>
      <c r="CV327" s="335">
        <v>6.9734009009235556E-3</v>
      </c>
      <c r="CW327" s="335">
        <v>4.0498104655261064E-3</v>
      </c>
      <c r="CX327" s="335">
        <v>2.5030350838759993E-3</v>
      </c>
      <c r="CY327" s="335">
        <v>2.1151214403419519E-3</v>
      </c>
      <c r="CZ327" s="335">
        <v>1.7489979687569375E-3</v>
      </c>
      <c r="DA327" s="335">
        <v>1.340486996695321E-3</v>
      </c>
      <c r="DB327" s="335">
        <v>1.0553769116342638E-3</v>
      </c>
      <c r="DC327" s="335">
        <v>1.0132227560056145E-3</v>
      </c>
      <c r="DD327" s="335">
        <v>1.0003159541004489E-3</v>
      </c>
      <c r="DE327" s="335">
        <v>9.9860782000699166E-4</v>
      </c>
      <c r="DF327" s="335">
        <v>9.9860782000699166E-4</v>
      </c>
      <c r="DG327" s="335">
        <f>$I327*IF($G327="Pickup", SUMIFS(NewEmisData!E:E, NewEmisData!$A:$A, "Pickup", NewEmisData!$B:$B, $A327, NewEmisData!$C:$C, $H327, NewEmisData!$D:$D, DG$2), SUMIFS(NewEmisData!E:E, NewEmisData!$A:$A, "LDV", NewEmisData!$B:$B, $A327, NewEmisData!$C:$C, $H327, NewEmisData!$D:$D, DG$2))</f>
        <v>0</v>
      </c>
      <c r="DH327" s="335">
        <f>$I327*IF($G327="Pickup", SUMIFS(NewEmisData!F:F, NewEmisData!$A:$A, "Pickup", NewEmisData!$B:$B, $A327, NewEmisData!$C:$C, $H327, NewEmisData!$D:$D, DH$2), SUMIFS(NewEmisData!F:F, NewEmisData!$A:$A, "LDV", NewEmisData!$B:$B, $A327, NewEmisData!$C:$C, $H327, NewEmisData!$D:$D, DH$2))</f>
        <v>0</v>
      </c>
      <c r="DI327" s="335">
        <f>$I327*IF($G327="Pickup", SUMIFS(NewEmisData!G:G, NewEmisData!$A:$A, "Pickup", NewEmisData!$B:$B, $A327, NewEmisData!$C:$C, $H327, NewEmisData!$D:$D, DI$2), SUMIFS(NewEmisData!G:G, NewEmisData!$A:$A, "LDV", NewEmisData!$B:$B, $A327, NewEmisData!$C:$C, $H327, NewEmisData!$D:$D, DI$2))</f>
        <v>0</v>
      </c>
      <c r="DJ327" s="335">
        <f>$I327*IF($G327="Pickup", SUMIFS(NewEmisData!H:H, NewEmisData!$A:$A, "Pickup", NewEmisData!$B:$B, $A327, NewEmisData!$C:$C, $H327, NewEmisData!$D:$D, DJ$2), SUMIFS(NewEmisData!H:H, NewEmisData!$A:$A, "LDV", NewEmisData!$B:$B, $A327, NewEmisData!$C:$C, $H327, NewEmisData!$D:$D, DJ$2))</f>
        <v>0</v>
      </c>
      <c r="DK327" s="335">
        <f>$I327*IF($G327="Pickup", SUMIFS(NewEmisData!I:I, NewEmisData!$A:$A, "Pickup", NewEmisData!$B:$B, $A327, NewEmisData!$C:$C, $H327, NewEmisData!$D:$D, DK$2), SUMIFS(NewEmisData!I:I, NewEmisData!$A:$A, "LDV", NewEmisData!$B:$B, $A327, NewEmisData!$C:$C, $H327, NewEmisData!$D:$D, DK$2))</f>
        <v>0</v>
      </c>
      <c r="DL327" s="335">
        <f>$I327*IF($G327="Pickup", SUMIFS(NewEmisData!J:J, NewEmisData!$A:$A, "Pickup", NewEmisData!$B:$B, $A327, NewEmisData!$C:$C, $H327, NewEmisData!$D:$D, DL$2), SUMIFS(NewEmisData!J:J, NewEmisData!$A:$A, "LDV", NewEmisData!$B:$B, $A327, NewEmisData!$C:$C, $H327, NewEmisData!$D:$D, DL$2))</f>
        <v>0</v>
      </c>
      <c r="DM327" s="335">
        <f>$I327*IF($G327="Pickup", SUMIFS(NewEmisData!K:K, NewEmisData!$A:$A, "Pickup", NewEmisData!$B:$B, $A327, NewEmisData!$C:$C, $H327, NewEmisData!$D:$D, DM$2), SUMIFS(NewEmisData!K:K, NewEmisData!$A:$A, "LDV", NewEmisData!$B:$B, $A327, NewEmisData!$C:$C, $H327, NewEmisData!$D:$D, DM$2))</f>
        <v>0</v>
      </c>
      <c r="DN327" s="335">
        <f>$I327*IF($G327="Pickup", SUMIFS(NewEmisData!L:L, NewEmisData!$A:$A, "Pickup", NewEmisData!$B:$B, $A327, NewEmisData!$C:$C, $H327, NewEmisData!$D:$D, DN$2), SUMIFS(NewEmisData!L:L, NewEmisData!$A:$A, "LDV", NewEmisData!$B:$B, $A327, NewEmisData!$C:$C, $H327, NewEmisData!$D:$D, DN$2))</f>
        <v>0</v>
      </c>
      <c r="DO327" s="335">
        <f>$I327*IF($G327="Pickup", SUMIFS(NewEmisData!M:M, NewEmisData!$A:$A, "Pickup", NewEmisData!$B:$B, $A327, NewEmisData!$C:$C, $H327, NewEmisData!$D:$D, DO$2), SUMIFS(NewEmisData!M:M, NewEmisData!$A:$A, "LDV", NewEmisData!$B:$B, $A327, NewEmisData!$C:$C, $H327, NewEmisData!$D:$D, DO$2))</f>
        <v>0</v>
      </c>
      <c r="DP327" s="335">
        <v>2.023129771030282E-3</v>
      </c>
      <c r="DQ327" s="335">
        <f>$I327*IF($G327="Pickup", SUMIFS(NewEmisData!E:E, NewEmisData!$A:$A, "Pickup", NewEmisData!$B:$B, $A327, NewEmisData!$C:$C, $H327, NewEmisData!$D:$D, DQ$2), SUMIFS(NewEmisData!E:E, NewEmisData!$A:$A, "LDV", NewEmisData!$B:$B, $A327, NewEmisData!$C:$C, $H327, NewEmisData!$D:$D, DQ$2))</f>
        <v>1.7231430999334701E-2</v>
      </c>
      <c r="DR327" s="335">
        <f>$I327*IF($G327="Pickup", SUMIFS(NewEmisData!F:F, NewEmisData!$A:$A, "Pickup", NewEmisData!$B:$B, $A327, NewEmisData!$C:$C, $H327, NewEmisData!$D:$D, DR$2), SUMIFS(NewEmisData!F:F, NewEmisData!$A:$A, "LDV", NewEmisData!$B:$B, $A327, NewEmisData!$C:$C, $H327, NewEmisData!$D:$D, DR$2))</f>
        <v>8.9963646277585099E-3</v>
      </c>
      <c r="DS327" s="335">
        <f>$I327*IF($G327="Pickup", SUMIFS(NewEmisData!G:G, NewEmisData!$A:$A, "Pickup", NewEmisData!$B:$B, $A327, NewEmisData!$C:$C, $H327, NewEmisData!$D:$D, DS$2), SUMIFS(NewEmisData!G:G, NewEmisData!$A:$A, "LDV", NewEmisData!$B:$B, $A327, NewEmisData!$C:$C, $H327, NewEmisData!$D:$D, DS$2))</f>
        <v>5.6961522615022698E-3</v>
      </c>
      <c r="DT327" s="335">
        <f>$I327*IF($G327="Pickup", SUMIFS(NewEmisData!H:H, NewEmisData!$A:$A, "Pickup", NewEmisData!$B:$B, $A327, NewEmisData!$C:$C, $H327, NewEmisData!$D:$D, DT$2), SUMIFS(NewEmisData!H:H, NewEmisData!$A:$A, "LDV", NewEmisData!$B:$B, $A327, NewEmisData!$C:$C, $H327, NewEmisData!$D:$D, DT$2))</f>
        <v>4.3151143502781096E-3</v>
      </c>
      <c r="DU327" s="335">
        <f>$I327*IF($G327="Pickup", SUMIFS(NewEmisData!I:I, NewEmisData!$A:$A, "Pickup", NewEmisData!$B:$B, $A327, NewEmisData!$C:$C, $H327, NewEmisData!$D:$D, DU$2), SUMIFS(NewEmisData!I:I, NewEmisData!$A:$A, "LDV", NewEmisData!$B:$B, $A327, NewEmisData!$C:$C, $H327, NewEmisData!$D:$D, DU$2))</f>
        <v>3.35028978849721E-3</v>
      </c>
      <c r="DV327" s="335">
        <f>$I327*IF($G327="Pickup", SUMIFS(NewEmisData!J:J, NewEmisData!$A:$A, "Pickup", NewEmisData!$B:$B, $A327, NewEmisData!$C:$C, $H327, NewEmisData!$D:$D, DV$2), SUMIFS(NewEmisData!J:J, NewEmisData!$A:$A, "LDV", NewEmisData!$B:$B, $A327, NewEmisData!$C:$C, $H327, NewEmisData!$D:$D, DV$2))</f>
        <v>2.9288858721300301E-3</v>
      </c>
      <c r="DW327" s="335">
        <f>$I327*IF($G327="Pickup", SUMIFS(NewEmisData!K:K, NewEmisData!$A:$A, "Pickup", NewEmisData!$B:$B, $A327, NewEmisData!$C:$C, $H327, NewEmisData!$D:$D, DW$2), SUMIFS(NewEmisData!K:K, NewEmisData!$A:$A, "LDV", NewEmisData!$B:$B, $A327, NewEmisData!$C:$C, $H327, NewEmisData!$D:$D, DW$2))</f>
        <v>2.6889748661232601E-3</v>
      </c>
      <c r="DX327" s="335">
        <f>$I327*IF($G327="Pickup", SUMIFS(NewEmisData!L:L, NewEmisData!$A:$A, "Pickup", NewEmisData!$B:$B, $A327, NewEmisData!$C:$C, $H327, NewEmisData!$D:$D, DX$2), SUMIFS(NewEmisData!L:L, NewEmisData!$A:$A, "LDV", NewEmisData!$B:$B, $A327, NewEmisData!$C:$C, $H327, NewEmisData!$D:$D, DX$2))</f>
        <v>2.6131014849391301E-3</v>
      </c>
      <c r="DY327" s="335">
        <f>$I327*IF($G327="Pickup", SUMIFS(NewEmisData!M:M, NewEmisData!$A:$A, "Pickup", NewEmisData!$B:$B, $A327, NewEmisData!$C:$C, $H327, NewEmisData!$D:$D, DY$2), SUMIFS(NewEmisData!M:M, NewEmisData!$A:$A, "LDV", NewEmisData!$B:$B, $A327, NewEmisData!$C:$C, $H327, NewEmisData!$D:$D, DY$2))</f>
        <v>2.5757099053792102E-3</v>
      </c>
      <c r="DZ327" s="335">
        <v>5.594489642908501E-3</v>
      </c>
      <c r="EA327" s="335">
        <f t="shared" si="542"/>
        <v>605.35194063093002</v>
      </c>
      <c r="EB327" s="335">
        <f t="shared" si="543"/>
        <v>575.43677827742204</v>
      </c>
      <c r="EC327" s="335">
        <f t="shared" si="544"/>
        <v>447.50306541281799</v>
      </c>
      <c r="ED327" s="335">
        <f t="shared" si="545"/>
        <v>380.32748601406797</v>
      </c>
      <c r="EE327" s="335">
        <f t="shared" si="546"/>
        <v>328.8508655947</v>
      </c>
      <c r="EF327" s="335">
        <f t="shared" si="547"/>
        <v>299.87343037562698</v>
      </c>
      <c r="EG327" s="335">
        <f t="shared" si="548"/>
        <v>286.96645721008798</v>
      </c>
      <c r="EH327" s="335">
        <f t="shared" si="549"/>
        <v>282.38592098475101</v>
      </c>
      <c r="EI327" s="335">
        <f t="shared" si="550"/>
        <v>280.69816184937503</v>
      </c>
      <c r="EJ327" s="335">
        <f t="shared" si="551"/>
        <v>0.27672218065037407</v>
      </c>
      <c r="EK327" s="335">
        <f t="shared" si="552"/>
        <v>0.73999493628111201</v>
      </c>
      <c r="EL327" s="335">
        <f t="shared" si="553"/>
        <v>0.35335240075773999</v>
      </c>
      <c r="EM327" s="335">
        <f t="shared" si="554"/>
        <v>0.18897755292818599</v>
      </c>
      <c r="EN327" s="335">
        <f t="shared" si="555"/>
        <v>0.12218817840455801</v>
      </c>
      <c r="EO327" s="335">
        <f t="shared" si="556"/>
        <v>7.3060825114572805E-2</v>
      </c>
      <c r="EP327" s="335">
        <f t="shared" si="557"/>
        <v>5.3764321341730301E-2</v>
      </c>
      <c r="EQ327" s="335">
        <f t="shared" si="558"/>
        <v>4.5765873698397498E-2</v>
      </c>
      <c r="ER327" s="335">
        <f t="shared" si="559"/>
        <v>4.3548109073897001E-2</v>
      </c>
      <c r="ES327" s="335">
        <f t="shared" si="560"/>
        <v>4.24609775043936E-2</v>
      </c>
      <c r="ET327" s="335">
        <f t="shared" si="561"/>
        <v>6.1988464688476796E-2</v>
      </c>
      <c r="EU327" s="335">
        <f t="shared" si="562"/>
        <v>1.04747160569124E-2</v>
      </c>
      <c r="EV327" s="335">
        <f t="shared" si="563"/>
        <v>9.9570764799691708E-3</v>
      </c>
      <c r="EW327" s="335">
        <f t="shared" si="564"/>
        <v>6.4196648888919499E-3</v>
      </c>
      <c r="EX327" s="335">
        <f t="shared" si="565"/>
        <v>5.45599526494426E-3</v>
      </c>
      <c r="EY327" s="335">
        <f t="shared" si="566"/>
        <v>4.7175365225731996E-3</v>
      </c>
      <c r="EZ327" s="335">
        <f t="shared" si="567"/>
        <v>4.3018391726363297E-3</v>
      </c>
      <c r="FA327" s="335">
        <f t="shared" si="568"/>
        <v>4.1166816404986702E-3</v>
      </c>
      <c r="FB327" s="335">
        <f t="shared" si="569"/>
        <v>4.0509726462172697E-3</v>
      </c>
      <c r="FC327" s="335">
        <f t="shared" si="570"/>
        <v>4.0267596573162799E-3</v>
      </c>
      <c r="FD327" s="335">
        <f t="shared" si="571"/>
        <v>1.7442083422488778E-3</v>
      </c>
      <c r="FE327" s="335">
        <f t="shared" si="572"/>
        <v>0.112529836649977</v>
      </c>
      <c r="FF327" s="335">
        <f t="shared" si="573"/>
        <v>0.103764807432247</v>
      </c>
      <c r="FG327" s="335">
        <f t="shared" si="574"/>
        <v>8.1904009889209095E-2</v>
      </c>
      <c r="FH327" s="335">
        <f t="shared" si="575"/>
        <v>8.0372811122020202E-2</v>
      </c>
      <c r="FI327" s="335">
        <f t="shared" si="576"/>
        <v>7.8826850839141593E-2</v>
      </c>
      <c r="FJ327" s="335">
        <f t="shared" si="577"/>
        <v>7.7629471627150906E-2</v>
      </c>
      <c r="FK327" s="335">
        <f t="shared" si="578"/>
        <v>7.6869255276324197E-2</v>
      </c>
      <c r="FL327" s="335">
        <f t="shared" si="579"/>
        <v>7.6489801218608905E-2</v>
      </c>
      <c r="FM327" s="335">
        <f t="shared" si="580"/>
        <v>7.6275890012832595E-2</v>
      </c>
      <c r="FN327" s="335">
        <f t="shared" si="581"/>
        <v>4.7629366333098749E-2</v>
      </c>
      <c r="FO327" s="335">
        <f t="shared" si="582"/>
        <v>2.93140110896879E-2</v>
      </c>
      <c r="FP327" s="335">
        <f t="shared" si="583"/>
        <v>2.15603319614842E-2</v>
      </c>
      <c r="FQ327" s="335">
        <f t="shared" si="584"/>
        <v>1.61359542510712E-2</v>
      </c>
      <c r="FR327" s="335">
        <f t="shared" si="585"/>
        <v>1.4781439172223E-2</v>
      </c>
      <c r="FS327" s="335">
        <f t="shared" si="586"/>
        <v>1.3413837806436801E-2</v>
      </c>
      <c r="FT327" s="335">
        <f t="shared" si="587"/>
        <v>1.2354573478352299E-2</v>
      </c>
      <c r="FU327" s="335">
        <f t="shared" si="588"/>
        <v>1.16820653404197E-2</v>
      </c>
      <c r="FV327" s="335">
        <f t="shared" si="589"/>
        <v>1.13463459698093E-2</v>
      </c>
      <c r="FW327" s="335">
        <f t="shared" si="590"/>
        <v>1.1157149268450401E-2</v>
      </c>
      <c r="FX327" s="335">
        <f t="shared" si="591"/>
        <v>9.4789149915835945E-3</v>
      </c>
    </row>
    <row r="328" spans="1:180" x14ac:dyDescent="0.2">
      <c r="A328" s="305" t="str">
        <f>_xlfn.CONCAT(IF(LEFT(TRIM(A327),1)="*", "*R", "R"), 1+RIGHT(TRIM(A327),1))</f>
        <v>R5</v>
      </c>
      <c r="B328" s="305" t="str">
        <f t="shared" si="623"/>
        <v>TLMLPG11</v>
      </c>
      <c r="C328" s="305" t="str">
        <f t="shared" si="624"/>
        <v>TL.LPG1.M.LPG.2011</v>
      </c>
      <c r="D328" s="301" t="str">
        <f t="shared" si="625"/>
        <v>bn-vmt, bn-vmt/a</v>
      </c>
      <c r="E328" s="301" t="str">
        <f t="shared" si="626"/>
        <v>TRNLPGEA</v>
      </c>
      <c r="F328" s="301" t="str">
        <f t="shared" si="627"/>
        <v>TL</v>
      </c>
      <c r="G328" s="315" t="s">
        <v>819</v>
      </c>
      <c r="H328" s="315" t="s">
        <v>814</v>
      </c>
      <c r="I328" s="315">
        <v>1</v>
      </c>
      <c r="J328" s="315" t="str">
        <f t="shared" si="592"/>
        <v>Minivan-GSL</v>
      </c>
      <c r="K328" s="335">
        <f>$I328*IF($G328="Pickup", SUMIFS(NewEmisData!E:E, NewEmisData!$A:$A, "Pickup", NewEmisData!$B:$B, $A328, NewEmisData!$C:$C, $H328, NewEmisData!$D:$D, K$2), SUMIFS(NewEmisData!E:E, NewEmisData!$A:$A, "LDV", NewEmisData!$B:$B, $A328, NewEmisData!$C:$C, $H328, NewEmisData!$D:$D, K$2))</f>
        <v>474.817101058422</v>
      </c>
      <c r="L328" s="335">
        <f>$I328*IF($G328="Pickup", SUMIFS(NewEmisData!F:F, NewEmisData!$A:$A, "Pickup", NewEmisData!$B:$B, $A328, NewEmisData!$C:$C, $H328, NewEmisData!$D:$D, L$2), SUMIFS(NewEmisData!F:F, NewEmisData!$A:$A, "LDV", NewEmisData!$B:$B, $A328, NewEmisData!$C:$C, $H328, NewEmisData!$D:$D, L$2))</f>
        <v>451.24703471572099</v>
      </c>
      <c r="M328" s="335">
        <f>$I328*IF($G328="Pickup", SUMIFS(NewEmisData!G:G, NewEmisData!$A:$A, "Pickup", NewEmisData!$B:$B, $A328, NewEmisData!$C:$C, $H328, NewEmisData!$D:$D, M$2), SUMIFS(NewEmisData!G:G, NewEmisData!$A:$A, "LDV", NewEmisData!$B:$B, $A328, NewEmisData!$C:$C, $H328, NewEmisData!$D:$D, M$2))</f>
        <v>359.55406391675598</v>
      </c>
      <c r="N328" s="335">
        <f>$I328*IF($G328="Pickup", SUMIFS(NewEmisData!H:H, NewEmisData!$A:$A, "Pickup", NewEmisData!$B:$B, $A328, NewEmisData!$C:$C, $H328, NewEmisData!$D:$D, N$2), SUMIFS(NewEmisData!H:H, NewEmisData!$A:$A, "LDV", NewEmisData!$B:$B, $A328, NewEmisData!$C:$C, $H328, NewEmisData!$D:$D, N$2))</f>
        <v>306.68867751853497</v>
      </c>
      <c r="O328" s="335">
        <f>$I328*IF($G328="Pickup", SUMIFS(NewEmisData!I:I, NewEmisData!$A:$A, "Pickup", NewEmisData!$B:$B, $A328, NewEmisData!$C:$C, $H328, NewEmisData!$D:$D, O$2), SUMIFS(NewEmisData!I:I, NewEmisData!$A:$A, "LDV", NewEmisData!$B:$B, $A328, NewEmisData!$C:$C, $H328, NewEmisData!$D:$D, O$2))</f>
        <v>266.05693149041099</v>
      </c>
      <c r="P328" s="335">
        <f>$I328*IF($G328="Pickup", SUMIFS(NewEmisData!J:J, NewEmisData!$A:$A, "Pickup", NewEmisData!$B:$B, $A328, NewEmisData!$C:$C, $H328, NewEmisData!$D:$D, P$2), SUMIFS(NewEmisData!J:J, NewEmisData!$A:$A, "LDV", NewEmisData!$B:$B, $A328, NewEmisData!$C:$C, $H328, NewEmisData!$D:$D, P$2))</f>
        <v>243.087176828883</v>
      </c>
      <c r="Q328" s="335">
        <f>$I328*IF($G328="Pickup", SUMIFS(NewEmisData!K:K, NewEmisData!$A:$A, "Pickup", NewEmisData!$B:$B, $A328, NewEmisData!$C:$C, $H328, NewEmisData!$D:$D, Q$2), SUMIFS(NewEmisData!K:K, NewEmisData!$A:$A, "LDV", NewEmisData!$B:$B, $A328, NewEmisData!$C:$C, $H328, NewEmisData!$D:$D, Q$2))</f>
        <v>232.82718030870799</v>
      </c>
      <c r="R328" s="335">
        <f>$I328*IF($G328="Pickup", SUMIFS(NewEmisData!L:L, NewEmisData!$A:$A, "Pickup", NewEmisData!$B:$B, $A328, NewEmisData!$C:$C, $H328, NewEmisData!$D:$D, R$2), SUMIFS(NewEmisData!L:L, NewEmisData!$A:$A, "LDV", NewEmisData!$B:$B, $A328, NewEmisData!$C:$C, $H328, NewEmisData!$D:$D, R$2))</f>
        <v>229.167353178653</v>
      </c>
      <c r="S328" s="335">
        <f>$I328*IF($G328="Pickup", SUMIFS(NewEmisData!M:M, NewEmisData!$A:$A, "Pickup", NewEmisData!$B:$B, $A328, NewEmisData!$C:$C, $H328, NewEmisData!$D:$D, S$2), SUMIFS(NewEmisData!M:M, NewEmisData!$A:$A, "LDV", NewEmisData!$B:$B, $A328, NewEmisData!$C:$C, $H328, NewEmisData!$D:$D, S$2))</f>
        <v>227.80956840287899</v>
      </c>
      <c r="T328" s="335">
        <v>0.27672218065037407</v>
      </c>
      <c r="U328" s="335">
        <f>$I328*IF($G328="Pickup", SUMIFS(NewEmisData!E:E, NewEmisData!$A:$A, "Pickup", NewEmisData!$B:$B, $A328, NewEmisData!$C:$C, $H328, NewEmisData!$D:$D, U$2), SUMIFS(NewEmisData!E:E, NewEmisData!$A:$A, "LDV", NewEmisData!$B:$B, $A328, NewEmisData!$C:$C, $H328, NewEmisData!$D:$D, U$2))</f>
        <v>0.70973077210402302</v>
      </c>
      <c r="V328" s="335">
        <f>$I328*IF($G328="Pickup", SUMIFS(NewEmisData!F:F, NewEmisData!$A:$A, "Pickup", NewEmisData!$B:$B, $A328, NewEmisData!$C:$C, $H328, NewEmisData!$D:$D, V$2), SUMIFS(NewEmisData!F:F, NewEmisData!$A:$A, "LDV", NewEmisData!$B:$B, $A328, NewEmisData!$C:$C, $H328, NewEmisData!$D:$D, V$2))</f>
        <v>0.32036907792622199</v>
      </c>
      <c r="W328" s="335">
        <f>$I328*IF($G328="Pickup", SUMIFS(NewEmisData!G:G, NewEmisData!$A:$A, "Pickup", NewEmisData!$B:$B, $A328, NewEmisData!$C:$C, $H328, NewEmisData!$D:$D, W$2), SUMIFS(NewEmisData!G:G, NewEmisData!$A:$A, "LDV", NewEmisData!$B:$B, $A328, NewEmisData!$C:$C, $H328, NewEmisData!$D:$D, W$2))</f>
        <v>0.23974719966536701</v>
      </c>
      <c r="X328" s="335">
        <f>$I328*IF($G328="Pickup", SUMIFS(NewEmisData!H:H, NewEmisData!$A:$A, "Pickup", NewEmisData!$B:$B, $A328, NewEmisData!$C:$C, $H328, NewEmisData!$D:$D, X$2), SUMIFS(NewEmisData!H:H, NewEmisData!$A:$A, "LDV", NewEmisData!$B:$B, $A328, NewEmisData!$C:$C, $H328, NewEmisData!$D:$D, X$2))</f>
        <v>0.160612501035788</v>
      </c>
      <c r="Y328" s="335">
        <f>$I328*IF($G328="Pickup", SUMIFS(NewEmisData!I:I, NewEmisData!$A:$A, "Pickup", NewEmisData!$B:$B, $A328, NewEmisData!$C:$C, $H328, NewEmisData!$D:$D, Y$2), SUMIFS(NewEmisData!I:I, NewEmisData!$A:$A, "LDV", NewEmisData!$B:$B, $A328, NewEmisData!$C:$C, $H328, NewEmisData!$D:$D, Y$2))</f>
        <v>0.10365613117262901</v>
      </c>
      <c r="Z328" s="335">
        <f>$I328*IF($G328="Pickup", SUMIFS(NewEmisData!J:J, NewEmisData!$A:$A, "Pickup", NewEmisData!$B:$B, $A328, NewEmisData!$C:$C, $H328, NewEmisData!$D:$D, Z$2), SUMIFS(NewEmisData!J:J, NewEmisData!$A:$A, "LDV", NewEmisData!$B:$B, $A328, NewEmisData!$C:$C, $H328, NewEmisData!$D:$D, Z$2))</f>
        <v>7.8799994555065797E-2</v>
      </c>
      <c r="AA328" s="335">
        <f>$I328*IF($G328="Pickup", SUMIFS(NewEmisData!K:K, NewEmisData!$A:$A, "Pickup", NewEmisData!$B:$B, $A328, NewEmisData!$C:$C, $H328, NewEmisData!$D:$D, AA$2), SUMIFS(NewEmisData!K:K, NewEmisData!$A:$A, "LDV", NewEmisData!$B:$B, $A328, NewEmisData!$C:$C, $H328, NewEmisData!$D:$D, AA$2))</f>
        <v>6.8646939612850705E-2</v>
      </c>
      <c r="AB328" s="335">
        <f>$I328*IF($G328="Pickup", SUMIFS(NewEmisData!L:L, NewEmisData!$A:$A, "Pickup", NewEmisData!$B:$B, $A328, NewEmisData!$C:$C, $H328, NewEmisData!$D:$D, AB$2), SUMIFS(NewEmisData!L:L, NewEmisData!$A:$A, "LDV", NewEmisData!$B:$B, $A328, NewEmisData!$C:$C, $H328, NewEmisData!$D:$D, AB$2))</f>
        <v>6.5824398729591893E-2</v>
      </c>
      <c r="AC328" s="335">
        <f>$I328*IF($G328="Pickup", SUMIFS(NewEmisData!M:M, NewEmisData!$A:$A, "Pickup", NewEmisData!$B:$B, $A328, NewEmisData!$C:$C, $H328, NewEmisData!$D:$D, AC$2), SUMIFS(NewEmisData!M:M, NewEmisData!$A:$A, "LDV", NewEmisData!$B:$B, $A328, NewEmisData!$C:$C, $H328, NewEmisData!$D:$D, AC$2))</f>
        <v>6.4340803704991095E-2</v>
      </c>
      <c r="AD328" s="335">
        <v>6.1988464688476796E-2</v>
      </c>
      <c r="AE328" s="335">
        <f>$I328*IF($G328="Pickup", SUMIFS(NewEmisData!E:E, NewEmisData!$A:$A, "Pickup", NewEmisData!$B:$B, $A328, NewEmisData!$C:$C, $H328, NewEmisData!$D:$D, AE$2), SUMIFS(NewEmisData!E:E, NewEmisData!$A:$A, "LDV", NewEmisData!$B:$B, $A328, NewEmisData!$C:$C, $H328, NewEmisData!$D:$D, AE$2))</f>
        <v>8.2160020457903906E-3</v>
      </c>
      <c r="AF328" s="335">
        <f>$I328*IF($G328="Pickup", SUMIFS(NewEmisData!F:F, NewEmisData!$A:$A, "Pickup", NewEmisData!$B:$B, $A328, NewEmisData!$C:$C, $H328, NewEmisData!$D:$D, AF$2), SUMIFS(NewEmisData!F:F, NewEmisData!$A:$A, "LDV", NewEmisData!$B:$B, $A328, NewEmisData!$C:$C, $H328, NewEmisData!$D:$D, AF$2))</f>
        <v>7.80815598787189E-3</v>
      </c>
      <c r="AG328" s="335">
        <f>$I328*IF($G328="Pickup", SUMIFS(NewEmisData!G:G, NewEmisData!$A:$A, "Pickup", NewEmisData!$B:$B, $A328, NewEmisData!$C:$C, $H328, NewEmisData!$D:$D, AG$2), SUMIFS(NewEmisData!G:G, NewEmisData!$A:$A, "LDV", NewEmisData!$B:$B, $A328, NewEmisData!$C:$C, $H328, NewEmisData!$D:$D, AG$2))</f>
        <v>5.1579884513251097E-3</v>
      </c>
      <c r="AH328" s="335">
        <f>$I328*IF($G328="Pickup", SUMIFS(NewEmisData!H:H, NewEmisData!$A:$A, "Pickup", NewEmisData!$B:$B, $A328, NewEmisData!$C:$C, $H328, NewEmisData!$D:$D, AH$2), SUMIFS(NewEmisData!H:H, NewEmisData!$A:$A, "LDV", NewEmisData!$B:$B, $A328, NewEmisData!$C:$C, $H328, NewEmisData!$D:$D, AH$2))</f>
        <v>4.3996084263759998E-3</v>
      </c>
      <c r="AI328" s="335">
        <f>$I328*IF($G328="Pickup", SUMIFS(NewEmisData!I:I, NewEmisData!$A:$A, "Pickup", NewEmisData!$B:$B, $A328, NewEmisData!$C:$C, $H328, NewEmisData!$D:$D, AI$2), SUMIFS(NewEmisData!I:I, NewEmisData!$A:$A, "LDV", NewEmisData!$B:$B, $A328, NewEmisData!$C:$C, $H328, NewEmisData!$D:$D, AI$2))</f>
        <v>3.81672539575274E-3</v>
      </c>
      <c r="AJ328" s="335">
        <f>$I328*IF($G328="Pickup", SUMIFS(NewEmisData!J:J, NewEmisData!$A:$A, "Pickup", NewEmisData!$B:$B, $A328, NewEmisData!$C:$C, $H328, NewEmisData!$D:$D, AJ$2), SUMIFS(NewEmisData!J:J, NewEmisData!$A:$A, "LDV", NewEmisData!$B:$B, $A328, NewEmisData!$C:$C, $H328, NewEmisData!$D:$D, AJ$2))</f>
        <v>3.4872096414849999E-3</v>
      </c>
      <c r="AK328" s="335">
        <f>$I328*IF($G328="Pickup", SUMIFS(NewEmisData!K:K, NewEmisData!$A:$A, "Pickup", NewEmisData!$B:$B, $A328, NewEmisData!$C:$C, $H328, NewEmisData!$D:$D, AK$2), SUMIFS(NewEmisData!K:K, NewEmisData!$A:$A, "LDV", NewEmisData!$B:$B, $A328, NewEmisData!$C:$C, $H328, NewEmisData!$D:$D, AK$2))</f>
        <v>3.3400286224750798E-3</v>
      </c>
      <c r="AL328" s="335">
        <f>$I328*IF($G328="Pickup", SUMIFS(NewEmisData!L:L, NewEmisData!$A:$A, "Pickup", NewEmisData!$B:$B, $A328, NewEmisData!$C:$C, $H328, NewEmisData!$D:$D, AL$2), SUMIFS(NewEmisData!L:L, NewEmisData!$A:$A, "LDV", NewEmisData!$B:$B, $A328, NewEmisData!$C:$C, $H328, NewEmisData!$D:$D, AL$2))</f>
        <v>3.2875233288682799E-3</v>
      </c>
      <c r="AM328" s="335">
        <f>$I328*IF($G328="Pickup", SUMIFS(NewEmisData!M:M, NewEmisData!$A:$A, "Pickup", NewEmisData!$B:$B, $A328, NewEmisData!$C:$C, $H328, NewEmisData!$D:$D, AM$2), SUMIFS(NewEmisData!M:M, NewEmisData!$A:$A, "LDV", NewEmisData!$B:$B, $A328, NewEmisData!$C:$C, $H328, NewEmisData!$D:$D, AM$2))</f>
        <v>3.2680461258744399E-3</v>
      </c>
      <c r="AN328" s="335">
        <v>1.7442083422488778E-3</v>
      </c>
      <c r="AO328" s="335">
        <f>$I328*IF($G328="Pickup", SUMIFS(NewEmisData!E:E, NewEmisData!$A:$A, "Pickup", NewEmisData!$B:$B, $A328, NewEmisData!$C:$C, $H328, NewEmisData!$D:$D, AO$2), SUMIFS(NewEmisData!E:E, NewEmisData!$A:$A, "LDV", NewEmisData!$B:$B, $A328, NewEmisData!$C:$C, $H328, NewEmisData!$D:$D, AO$2))</f>
        <v>7.6637268565666605E-2</v>
      </c>
      <c r="AP328" s="335">
        <f>$I328*IF($G328="Pickup", SUMIFS(NewEmisData!F:F, NewEmisData!$A:$A, "Pickup", NewEmisData!$B:$B, $A328, NewEmisData!$C:$C, $H328, NewEmisData!$D:$D, AP$2), SUMIFS(NewEmisData!F:F, NewEmisData!$A:$A, "LDV", NewEmisData!$B:$B, $A328, NewEmisData!$C:$C, $H328, NewEmisData!$D:$D, AP$2))</f>
        <v>7.17220347655846E-2</v>
      </c>
      <c r="AQ328" s="335">
        <f>$I328*IF($G328="Pickup", SUMIFS(NewEmisData!G:G, NewEmisData!$A:$A, "Pickup", NewEmisData!$B:$B, $A328, NewEmisData!$C:$C, $H328, NewEmisData!$D:$D, AQ$2), SUMIFS(NewEmisData!G:G, NewEmisData!$A:$A, "LDV", NewEmisData!$B:$B, $A328, NewEmisData!$C:$C, $H328, NewEmisData!$D:$D, AQ$2))</f>
        <v>5.3063354209187903E-2</v>
      </c>
      <c r="AR328" s="335">
        <f>$I328*IF($G328="Pickup", SUMIFS(NewEmisData!H:H, NewEmisData!$A:$A, "Pickup", NewEmisData!$B:$B, $A328, NewEmisData!$C:$C, $H328, NewEmisData!$D:$D, AR$2), SUMIFS(NewEmisData!H:H, NewEmisData!$A:$A, "LDV", NewEmisData!$B:$B, $A328, NewEmisData!$C:$C, $H328, NewEmisData!$D:$D, AR$2))</f>
        <v>5.1413159178765599E-2</v>
      </c>
      <c r="AS328" s="335">
        <f>$I328*IF($G328="Pickup", SUMIFS(NewEmisData!I:I, NewEmisData!$A:$A, "Pickup", NewEmisData!$B:$B, $A328, NewEmisData!$C:$C, $H328, NewEmisData!$D:$D, AS$2), SUMIFS(NewEmisData!I:I, NewEmisData!$A:$A, "LDV", NewEmisData!$B:$B, $A328, NewEmisData!$C:$C, $H328, NewEmisData!$D:$D, AS$2))</f>
        <v>4.9937748877796798E-2</v>
      </c>
      <c r="AT328" s="335">
        <f>$I328*IF($G328="Pickup", SUMIFS(NewEmisData!J:J, NewEmisData!$A:$A, "Pickup", NewEmisData!$B:$B, $A328, NewEmisData!$C:$C, $H328, NewEmisData!$D:$D, AT$2), SUMIFS(NewEmisData!J:J, NewEmisData!$A:$A, "LDV", NewEmisData!$B:$B, $A328, NewEmisData!$C:$C, $H328, NewEmisData!$D:$D, AT$2))</f>
        <v>4.8737436898882699E-2</v>
      </c>
      <c r="AU328" s="335">
        <f>$I328*IF($G328="Pickup", SUMIFS(NewEmisData!K:K, NewEmisData!$A:$A, "Pickup", NewEmisData!$B:$B, $A328, NewEmisData!$C:$C, $H328, NewEmisData!$D:$D, AU$2), SUMIFS(NewEmisData!K:K, NewEmisData!$A:$A, "LDV", NewEmisData!$B:$B, $A328, NewEmisData!$C:$C, $H328, NewEmisData!$D:$D, AU$2))</f>
        <v>4.7984590527250397E-2</v>
      </c>
      <c r="AV328" s="335">
        <f>$I328*IF($G328="Pickup", SUMIFS(NewEmisData!L:L, NewEmisData!$A:$A, "Pickup", NewEmisData!$B:$B, $A328, NewEmisData!$C:$C, $H328, NewEmisData!$D:$D, AV$2), SUMIFS(NewEmisData!L:L, NewEmisData!$A:$A, "LDV", NewEmisData!$B:$B, $A328, NewEmisData!$C:$C, $H328, NewEmisData!$D:$D, AV$2))</f>
        <v>4.76005320802948E-2</v>
      </c>
      <c r="AW328" s="335">
        <f>$I328*IF($G328="Pickup", SUMIFS(NewEmisData!M:M, NewEmisData!$A:$A, "Pickup", NewEmisData!$B:$B, $A328, NewEmisData!$C:$C, $H328, NewEmisData!$D:$D, AW$2), SUMIFS(NewEmisData!M:M, NewEmisData!$A:$A, "LDV", NewEmisData!$B:$B, $A328, NewEmisData!$C:$C, $H328, NewEmisData!$D:$D, AW$2))</f>
        <v>4.7377866603412998E-2</v>
      </c>
      <c r="AX328" s="335">
        <v>4.7629366333098749E-2</v>
      </c>
      <c r="AY328" s="335">
        <f>$I328*IF($G328="Pickup", SUMIFS(NewEmisData!E:E, NewEmisData!$A:$A, "Pickup", NewEmisData!$B:$B, $A328, NewEmisData!$C:$C, $H328, NewEmisData!$D:$D, AY$2), SUMIFS(NewEmisData!E:E, NewEmisData!$A:$A, "LDV", NewEmisData!$B:$B, $A328, NewEmisData!$C:$C, $H328, NewEmisData!$D:$D, AY$2))</f>
        <v>1.9839679684136899E-2</v>
      </c>
      <c r="AZ328" s="335">
        <f>$I328*IF($G328="Pickup", SUMIFS(NewEmisData!F:F, NewEmisData!$A:$A, "Pickup", NewEmisData!$B:$B, $A328, NewEmisData!$C:$C, $H328, NewEmisData!$D:$D, AZ$2), SUMIFS(NewEmisData!F:F, NewEmisData!$A:$A, "LDV", NewEmisData!$B:$B, $A328, NewEmisData!$C:$C, $H328, NewEmisData!$D:$D, AZ$2))</f>
        <v>1.54915322396613E-2</v>
      </c>
      <c r="BA328" s="335">
        <f>$I328*IF($G328="Pickup", SUMIFS(NewEmisData!G:G, NewEmisData!$A:$A, "Pickup", NewEmisData!$B:$B, $A328, NewEmisData!$C:$C, $H328, NewEmisData!$D:$D, BA$2), SUMIFS(NewEmisData!G:G, NewEmisData!$A:$A, "LDV", NewEmisData!$B:$B, $A328, NewEmisData!$C:$C, $H328, NewEmisData!$D:$D, BA$2))</f>
        <v>1.24856485125612E-2</v>
      </c>
      <c r="BB328" s="335">
        <f>$I328*IF($G328="Pickup", SUMIFS(NewEmisData!H:H, NewEmisData!$A:$A, "Pickup", NewEmisData!$B:$B, $A328, NewEmisData!$C:$C, $H328, NewEmisData!$D:$D, BB$2), SUMIFS(NewEmisData!H:H, NewEmisData!$A:$A, "LDV", NewEmisData!$B:$B, $A328, NewEmisData!$C:$C, $H328, NewEmisData!$D:$D, BB$2))</f>
        <v>1.10258430769824E-2</v>
      </c>
      <c r="BC328" s="335">
        <f>$I328*IF($G328="Pickup", SUMIFS(NewEmisData!I:I, NewEmisData!$A:$A, "Pickup", NewEmisData!$B:$B, $A328, NewEmisData!$C:$C, $H328, NewEmisData!$D:$D, BC$2), SUMIFS(NewEmisData!I:I, NewEmisData!$A:$A, "LDV", NewEmisData!$B:$B, $A328, NewEmisData!$C:$C, $H328, NewEmisData!$D:$D, BC$2))</f>
        <v>9.7206839249302599E-3</v>
      </c>
      <c r="BD328" s="335">
        <f>$I328*IF($G328="Pickup", SUMIFS(NewEmisData!J:J, NewEmisData!$A:$A, "Pickup", NewEmisData!$B:$B, $A328, NewEmisData!$C:$C, $H328, NewEmisData!$D:$D, BD$2), SUMIFS(NewEmisData!J:J, NewEmisData!$A:$A, "LDV", NewEmisData!$B:$B, $A328, NewEmisData!$C:$C, $H328, NewEmisData!$D:$D, BD$2))</f>
        <v>8.6588886279032502E-3</v>
      </c>
      <c r="BE328" s="335">
        <f>$I328*IF($G328="Pickup", SUMIFS(NewEmisData!K:K, NewEmisData!$A:$A, "Pickup", NewEmisData!$B:$B, $A328, NewEmisData!$C:$C, $H328, NewEmisData!$D:$D, BE$2), SUMIFS(NewEmisData!K:K, NewEmisData!$A:$A, "LDV", NewEmisData!$B:$B, $A328, NewEmisData!$C:$C, $H328, NewEmisData!$D:$D, BE$2))</f>
        <v>7.9928948991222996E-3</v>
      </c>
      <c r="BF328" s="335">
        <f>$I328*IF($G328="Pickup", SUMIFS(NewEmisData!L:L, NewEmisData!$A:$A, "Pickup", NewEmisData!$B:$B, $A328, NewEmisData!$C:$C, $H328, NewEmisData!$D:$D, BF$2), SUMIFS(NewEmisData!L:L, NewEmisData!$A:$A, "LDV", NewEmisData!$B:$B, $A328, NewEmisData!$C:$C, $H328, NewEmisData!$D:$D, BF$2))</f>
        <v>7.65317007618625E-3</v>
      </c>
      <c r="BG328" s="335">
        <f>$I328*IF($G328="Pickup", SUMIFS(NewEmisData!M:M, NewEmisData!$A:$A, "Pickup", NewEmisData!$B:$B, $A328, NewEmisData!$C:$C, $H328, NewEmisData!$D:$D, BG$2), SUMIFS(NewEmisData!M:M, NewEmisData!$A:$A, "LDV", NewEmisData!$B:$B, $A328, NewEmisData!$C:$C, $H328, NewEmisData!$D:$D, BG$2))</f>
        <v>7.4561632981935697E-3</v>
      </c>
      <c r="BH328" s="335">
        <v>9.4789149915835945E-3</v>
      </c>
      <c r="BI328" s="335">
        <f>$I328*IF($G328="Pickup", SUMIFS(NewEmisData!E:E, NewEmisData!$A:$A, "Pickup", NewEmisData!$B:$B, $A328, NewEmisData!$C:$C, $H328, NewEmisData!$D:$D, BI$2), SUMIFS(NewEmisData!E:E, NewEmisData!$A:$A, "LDV", NewEmisData!$B:$B, $A328, NewEmisData!$C:$C, $H328, NewEmisData!$D:$D, BI$2))</f>
        <v>6.4220034872518204</v>
      </c>
      <c r="BJ328" s="335">
        <f>$I328*IF($G328="Pickup", SUMIFS(NewEmisData!F:F, NewEmisData!$A:$A, "Pickup", NewEmisData!$B:$B, $A328, NewEmisData!$C:$C, $H328, NewEmisData!$D:$D, BJ$2), SUMIFS(NewEmisData!F:F, NewEmisData!$A:$A, "LDV", NewEmisData!$B:$B, $A328, NewEmisData!$C:$C, $H328, NewEmisData!$D:$D, BJ$2))</f>
        <v>3.8479800836345999</v>
      </c>
      <c r="BK328" s="335">
        <f>$I328*IF($G328="Pickup", SUMIFS(NewEmisData!G:G, NewEmisData!$A:$A, "Pickup", NewEmisData!$B:$B, $A328, NewEmisData!$C:$C, $H328, NewEmisData!$D:$D, BK$2), SUMIFS(NewEmisData!G:G, NewEmisData!$A:$A, "LDV", NewEmisData!$B:$B, $A328, NewEmisData!$C:$C, $H328, NewEmisData!$D:$D, BK$2))</f>
        <v>2.9970734916117499</v>
      </c>
      <c r="BL328" s="335">
        <f>$I328*IF($G328="Pickup", SUMIFS(NewEmisData!H:H, NewEmisData!$A:$A, "Pickup", NewEmisData!$B:$B, $A328, NewEmisData!$C:$C, $H328, NewEmisData!$D:$D, BL$2), SUMIFS(NewEmisData!H:H, NewEmisData!$A:$A, "LDV", NewEmisData!$B:$B, $A328, NewEmisData!$C:$C, $H328, NewEmisData!$D:$D, BL$2))</f>
        <v>2.36472323758924</v>
      </c>
      <c r="BM328" s="335">
        <f>$I328*IF($G328="Pickup", SUMIFS(NewEmisData!I:I, NewEmisData!$A:$A, "Pickup", NewEmisData!$B:$B, $A328, NewEmisData!$C:$C, $H328, NewEmisData!$D:$D, BM$2), SUMIFS(NewEmisData!I:I, NewEmisData!$A:$A, "LDV", NewEmisData!$B:$B, $A328, NewEmisData!$C:$C, $H328, NewEmisData!$D:$D, BM$2))</f>
        <v>1.7421472431707099</v>
      </c>
      <c r="BN328" s="335">
        <f>$I328*IF($G328="Pickup", SUMIFS(NewEmisData!J:J, NewEmisData!$A:$A, "Pickup", NewEmisData!$B:$B, $A328, NewEmisData!$C:$C, $H328, NewEmisData!$D:$D, BN$2), SUMIFS(NewEmisData!J:J, NewEmisData!$A:$A, "LDV", NewEmisData!$B:$B, $A328, NewEmisData!$C:$C, $H328, NewEmisData!$D:$D, BN$2))</f>
        <v>1.3931539503279999</v>
      </c>
      <c r="BO328" s="335">
        <f>$I328*IF($G328="Pickup", SUMIFS(NewEmisData!K:K, NewEmisData!$A:$A, "Pickup", NewEmisData!$B:$B, $A328, NewEmisData!$C:$C, $H328, NewEmisData!$D:$D, BO$2), SUMIFS(NewEmisData!K:K, NewEmisData!$A:$A, "LDV", NewEmisData!$B:$B, $A328, NewEmisData!$C:$C, $H328, NewEmisData!$D:$D, BO$2))</f>
        <v>1.2342051269933401</v>
      </c>
      <c r="BP328" s="335">
        <f>$I328*IF($G328="Pickup", SUMIFS(NewEmisData!L:L, NewEmisData!$A:$A, "Pickup", NewEmisData!$B:$B, $A328, NewEmisData!$C:$C, $H328, NewEmisData!$D:$D, BP$2), SUMIFS(NewEmisData!L:L, NewEmisData!$A:$A, "LDV", NewEmisData!$B:$B, $A328, NewEmisData!$C:$C, $H328, NewEmisData!$D:$D, BP$2))</f>
        <v>1.18127069132138</v>
      </c>
      <c r="BQ328" s="335">
        <f>$I328*IF($G328="Pickup", SUMIFS(NewEmisData!M:M, NewEmisData!$A:$A, "Pickup", NewEmisData!$B:$B, $A328, NewEmisData!$C:$C, $H328, NewEmisData!$D:$D, BQ$2), SUMIFS(NewEmisData!M:M, NewEmisData!$A:$A, "LDV", NewEmisData!$B:$B, $A328, NewEmisData!$C:$C, $H328, NewEmisData!$D:$D, BQ$2))</f>
        <v>1.1484293714755001</v>
      </c>
      <c r="BR328" s="335">
        <v>1.6588293829830492</v>
      </c>
      <c r="BS328" s="335">
        <f>$I328*IF($G328="Pickup", SUMIFS(NewEmisData!E:E, NewEmisData!$A:$A, "Pickup", NewEmisData!$B:$B, $A328, NewEmisData!$C:$C, $H328, NewEmisData!$D:$D, BS$2), SUMIFS(NewEmisData!E:E, NewEmisData!$A:$A, "LDV", NewEmisData!$B:$B, $A328, NewEmisData!$C:$C, $H328, NewEmisData!$D:$D, BS$2))</f>
        <v>0.76625314114096599</v>
      </c>
      <c r="BT328" s="335">
        <f>$I328*IF($G328="Pickup", SUMIFS(NewEmisData!F:F, NewEmisData!$A:$A, "Pickup", NewEmisData!$B:$B, $A328, NewEmisData!$C:$C, $H328, NewEmisData!$D:$D, BT$2), SUMIFS(NewEmisData!F:F, NewEmisData!$A:$A, "LDV", NewEmisData!$B:$B, $A328, NewEmisData!$C:$C, $H328, NewEmisData!$D:$D, BT$2))</f>
        <v>0.42849019580384201</v>
      </c>
      <c r="BU328" s="335">
        <f>$I328*IF($G328="Pickup", SUMIFS(NewEmisData!G:G, NewEmisData!$A:$A, "Pickup", NewEmisData!$B:$B, $A328, NewEmisData!$C:$C, $H328, NewEmisData!$D:$D, BU$2), SUMIFS(NewEmisData!G:G, NewEmisData!$A:$A, "LDV", NewEmisData!$B:$B, $A328, NewEmisData!$C:$C, $H328, NewEmisData!$D:$D, BU$2))</f>
        <v>0.33923869580754101</v>
      </c>
      <c r="BV328" s="335">
        <f>$I328*IF($G328="Pickup", SUMIFS(NewEmisData!H:H, NewEmisData!$A:$A, "Pickup", NewEmisData!$B:$B, $A328, NewEmisData!$C:$C, $H328, NewEmisData!$D:$D, BV$2), SUMIFS(NewEmisData!H:H, NewEmisData!$A:$A, "LDV", NewEmisData!$B:$B, $A328, NewEmisData!$C:$C, $H328, NewEmisData!$D:$D, BV$2))</f>
        <v>0.274572609184357</v>
      </c>
      <c r="BW328" s="335">
        <f>$I328*IF($G328="Pickup", SUMIFS(NewEmisData!I:I, NewEmisData!$A:$A, "Pickup", NewEmisData!$B:$B, $A328, NewEmisData!$C:$C, $H328, NewEmisData!$D:$D, BW$2), SUMIFS(NewEmisData!I:I, NewEmisData!$A:$A, "LDV", NewEmisData!$B:$B, $A328, NewEmisData!$C:$C, $H328, NewEmisData!$D:$D, BW$2))</f>
        <v>0.20444446873760599</v>
      </c>
      <c r="BX328" s="335">
        <f>$I328*IF($G328="Pickup", SUMIFS(NewEmisData!J:J, NewEmisData!$A:$A, "Pickup", NewEmisData!$B:$B, $A328, NewEmisData!$C:$C, $H328, NewEmisData!$D:$D, BX$2), SUMIFS(NewEmisData!J:J, NewEmisData!$A:$A, "LDV", NewEmisData!$B:$B, $A328, NewEmisData!$C:$C, $H328, NewEmisData!$D:$D, BX$2))</f>
        <v>0.170176908378738</v>
      </c>
      <c r="BY328" s="335">
        <f>$I328*IF($G328="Pickup", SUMIFS(NewEmisData!K:K, NewEmisData!$A:$A, "Pickup", NewEmisData!$B:$B, $A328, NewEmisData!$C:$C, $H328, NewEmisData!$D:$D, BY$2), SUMIFS(NewEmisData!K:K, NewEmisData!$A:$A, "LDV", NewEmisData!$B:$B, $A328, NewEmisData!$C:$C, $H328, NewEmisData!$D:$D, BY$2))</f>
        <v>0.152045525981331</v>
      </c>
      <c r="BZ328" s="335">
        <f>$I328*IF($G328="Pickup", SUMIFS(NewEmisData!L:L, NewEmisData!$A:$A, "Pickup", NewEmisData!$B:$B, $A328, NewEmisData!$C:$C, $H328, NewEmisData!$D:$D, BZ$2), SUMIFS(NewEmisData!L:L, NewEmisData!$A:$A, "LDV", NewEmisData!$B:$B, $A328, NewEmisData!$C:$C, $H328, NewEmisData!$D:$D, BZ$2))</f>
        <v>0.14503696159912</v>
      </c>
      <c r="CA328" s="335">
        <f>$I328*IF($G328="Pickup", SUMIFS(NewEmisData!M:M, NewEmisData!$A:$A, "Pickup", NewEmisData!$B:$B, $A328, NewEmisData!$C:$C, $H328, NewEmisData!$D:$D, CA$2), SUMIFS(NewEmisData!M:M, NewEmisData!$A:$A, "LDV", NewEmisData!$B:$B, $A328, NewEmisData!$C:$C, $H328, NewEmisData!$D:$D, CA$2))</f>
        <v>0.139402683427791</v>
      </c>
      <c r="CB328" s="335">
        <v>0.10573121882292051</v>
      </c>
      <c r="CC328" s="335">
        <f>$I328*IF($G328="Pickup", SUMIFS(NewEmisData!E:E, NewEmisData!$A:$A, "Pickup", NewEmisData!$B:$B, $A328, NewEmisData!$C:$C, $H328, NewEmisData!$D:$D, CC$2), SUMIFS(NewEmisData!E:E, NewEmisData!$A:$A, "LDV", NewEmisData!$B:$B, $A328, NewEmisData!$C:$C, $H328, NewEmisData!$D:$D, CC$2))</f>
        <v>3.9065075142891502E-2</v>
      </c>
      <c r="CD328" s="335">
        <f>$I328*IF($G328="Pickup", SUMIFS(NewEmisData!F:F, NewEmisData!$A:$A, "Pickup", NewEmisData!$B:$B, $A328, NewEmisData!$C:$C, $H328, NewEmisData!$D:$D, CD$2), SUMIFS(NewEmisData!F:F, NewEmisData!$A:$A, "LDV", NewEmisData!$B:$B, $A328, NewEmisData!$C:$C, $H328, NewEmisData!$D:$D, CD$2))</f>
        <v>2.71884075109541E-2</v>
      </c>
      <c r="CE328" s="335">
        <f>$I328*IF($G328="Pickup", SUMIFS(NewEmisData!G:G, NewEmisData!$A:$A, "Pickup", NewEmisData!$B:$B, $A328, NewEmisData!$C:$C, $H328, NewEmisData!$D:$D, CE$2), SUMIFS(NewEmisData!G:G, NewEmisData!$A:$A, "LDV", NewEmisData!$B:$B, $A328, NewEmisData!$C:$C, $H328, NewEmisData!$D:$D, CE$2))</f>
        <v>2.35915905182916E-2</v>
      </c>
      <c r="CF328" s="335">
        <f>$I328*IF($G328="Pickup", SUMIFS(NewEmisData!H:H, NewEmisData!$A:$A, "Pickup", NewEmisData!$B:$B, $A328, NewEmisData!$C:$C, $H328, NewEmisData!$D:$D, CF$2), SUMIFS(NewEmisData!H:H, NewEmisData!$A:$A, "LDV", NewEmisData!$B:$B, $A328, NewEmisData!$C:$C, $H328, NewEmisData!$D:$D, CF$2))</f>
        <v>2.2519914122574401E-2</v>
      </c>
      <c r="CG328" s="335">
        <f>$I328*IF($G328="Pickup", SUMIFS(NewEmisData!I:I, NewEmisData!$A:$A, "Pickup", NewEmisData!$B:$B, $A328, NewEmisData!$C:$C, $H328, NewEmisData!$D:$D, CG$2), SUMIFS(NewEmisData!I:I, NewEmisData!$A:$A, "LDV", NewEmisData!$B:$B, $A328, NewEmisData!$C:$C, $H328, NewEmisData!$D:$D, CG$2))</f>
        <v>2.1807779866682201E-2</v>
      </c>
      <c r="CH328" s="335">
        <f>$I328*IF($G328="Pickup", SUMIFS(NewEmisData!J:J, NewEmisData!$A:$A, "Pickup", NewEmisData!$B:$B, $A328, NewEmisData!$C:$C, $H328, NewEmisData!$D:$D, CH$2), SUMIFS(NewEmisData!J:J, NewEmisData!$A:$A, "LDV", NewEmisData!$B:$B, $A328, NewEmisData!$C:$C, $H328, NewEmisData!$D:$D, CH$2))</f>
        <v>2.1246517083751901E-2</v>
      </c>
      <c r="CI328" s="335">
        <f>$I328*IF($G328="Pickup", SUMIFS(NewEmisData!K:K, NewEmisData!$A:$A, "Pickup", NewEmisData!$B:$B, $A328, NewEmisData!$C:$C, $H328, NewEmisData!$D:$D, CI$2), SUMIFS(NewEmisData!K:K, NewEmisData!$A:$A, "LDV", NewEmisData!$B:$B, $A328, NewEmisData!$C:$C, $H328, NewEmisData!$D:$D, CI$2))</f>
        <v>2.1244746441372499E-2</v>
      </c>
      <c r="CJ328" s="335">
        <f>$I328*IF($G328="Pickup", SUMIFS(NewEmisData!L:L, NewEmisData!$A:$A, "Pickup", NewEmisData!$B:$B, $A328, NewEmisData!$C:$C, $H328, NewEmisData!$D:$D, CJ$2), SUMIFS(NewEmisData!L:L, NewEmisData!$A:$A, "LDV", NewEmisData!$B:$B, $A328, NewEmisData!$C:$C, $H328, NewEmisData!$D:$D, CJ$2))</f>
        <v>2.1244238664552498E-2</v>
      </c>
      <c r="CK328" s="335">
        <f>$I328*IF($G328="Pickup", SUMIFS(NewEmisData!M:M, NewEmisData!$A:$A, "Pickup", NewEmisData!$B:$B, $A328, NewEmisData!$C:$C, $H328, NewEmisData!$D:$D, CK$2), SUMIFS(NewEmisData!M:M, NewEmisData!$A:$A, "LDV", NewEmisData!$B:$B, $A328, NewEmisData!$C:$C, $H328, NewEmisData!$D:$D, CK$2))</f>
        <v>2.1243800212783201E-2</v>
      </c>
      <c r="CL328" s="335">
        <v>2.2881070645398207E-2</v>
      </c>
      <c r="CM328" s="335">
        <f>$I328*IF($G328="Pickup", SUMIFS(NewEmisData!E:E, NewEmisData!$A:$A, "Pickup", NewEmisData!$B:$B, $A328, NewEmisData!$C:$C, $H328, NewEmisData!$D:$D, CM$2), SUMIFS(NewEmisData!E:E, NewEmisData!$A:$A, "LDV", NewEmisData!$B:$B, $A328, NewEmisData!$C:$C, $H328, NewEmisData!$D:$D, CM$2))</f>
        <v>2.3400482606005499E-2</v>
      </c>
      <c r="CN328" s="335">
        <f>$I328*IF($G328="Pickup", SUMIFS(NewEmisData!F:F, NewEmisData!$A:$A, "Pickup", NewEmisData!$B:$B, $A328, NewEmisData!$C:$C, $H328, NewEmisData!$D:$D, CN$2), SUMIFS(NewEmisData!F:F, NewEmisData!$A:$A, "LDV", NewEmisData!$B:$B, $A328, NewEmisData!$C:$C, $H328, NewEmisData!$D:$D, CN$2))</f>
        <v>1.46264020139097E-2</v>
      </c>
      <c r="CO328" s="335">
        <f>$I328*IF($G328="Pickup", SUMIFS(NewEmisData!G:G, NewEmisData!$A:$A, "Pickup", NewEmisData!$B:$B, $A328, NewEmisData!$C:$C, $H328, NewEmisData!$D:$D, CO$2), SUMIFS(NewEmisData!G:G, NewEmisData!$A:$A, "LDV", NewEmisData!$B:$B, $A328, NewEmisData!$C:$C, $H328, NewEmisData!$D:$D, CO$2))</f>
        <v>1.17594755724597E-2</v>
      </c>
      <c r="CP328" s="335">
        <f>$I328*IF($G328="Pickup", SUMIFS(NewEmisData!H:H, NewEmisData!$A:$A, "Pickup", NewEmisData!$B:$B, $A328, NewEmisData!$C:$C, $H328, NewEmisData!$D:$D, CP$2), SUMIFS(NewEmisData!H:H, NewEmisData!$A:$A, "LDV", NewEmisData!$B:$B, $A328, NewEmisData!$C:$C, $H328, NewEmisData!$D:$D, CP$2))</f>
        <v>9.5913131178771704E-3</v>
      </c>
      <c r="CQ328" s="335">
        <f>$I328*IF($G328="Pickup", SUMIFS(NewEmisData!I:I, NewEmisData!$A:$A, "Pickup", NewEmisData!$B:$B, $A328, NewEmisData!$C:$C, $H328, NewEmisData!$D:$D, CQ$2), SUMIFS(NewEmisData!I:I, NewEmisData!$A:$A, "LDV", NewEmisData!$B:$B, $A328, NewEmisData!$C:$C, $H328, NewEmisData!$D:$D, CQ$2))</f>
        <v>8.49787062067325E-3</v>
      </c>
      <c r="CR328" s="335">
        <f>$I328*IF($G328="Pickup", SUMIFS(NewEmisData!J:J, NewEmisData!$A:$A, "Pickup", NewEmisData!$B:$B, $A328, NewEmisData!$C:$C, $H328, NewEmisData!$D:$D, CR$2), SUMIFS(NewEmisData!J:J, NewEmisData!$A:$A, "LDV", NewEmisData!$B:$B, $A328, NewEmisData!$C:$C, $H328, NewEmisData!$D:$D, CR$2))</f>
        <v>8.0109865110152001E-3</v>
      </c>
      <c r="CS328" s="335">
        <f>$I328*IF($G328="Pickup", SUMIFS(NewEmisData!K:K, NewEmisData!$A:$A, "Pickup", NewEmisData!$B:$B, $A328, NewEmisData!$C:$C, $H328, NewEmisData!$D:$D, CS$2), SUMIFS(NewEmisData!K:K, NewEmisData!$A:$A, "LDV", NewEmisData!$B:$B, $A328, NewEmisData!$C:$C, $H328, NewEmisData!$D:$D, CS$2))</f>
        <v>7.9536784391849198E-3</v>
      </c>
      <c r="CT328" s="335">
        <f>$I328*IF($G328="Pickup", SUMIFS(NewEmisData!L:L, NewEmisData!$A:$A, "Pickup", NewEmisData!$B:$B, $A328, NewEmisData!$C:$C, $H328, NewEmisData!$D:$D, CT$2), SUMIFS(NewEmisData!L:L, NewEmisData!$A:$A, "LDV", NewEmisData!$B:$B, $A328, NewEmisData!$C:$C, $H328, NewEmisData!$D:$D, CT$2))</f>
        <v>7.8603296078806496E-3</v>
      </c>
      <c r="CU328" s="335">
        <f>$I328*IF($G328="Pickup", SUMIFS(NewEmisData!M:M, NewEmisData!$A:$A, "Pickup", NewEmisData!$B:$B, $A328, NewEmisData!$C:$C, $H328, NewEmisData!$D:$D, CU$2), SUMIFS(NewEmisData!M:M, NewEmisData!$A:$A, "LDV", NewEmisData!$B:$B, $A328, NewEmisData!$C:$C, $H328, NewEmisData!$D:$D, CU$2))</f>
        <v>7.8597717488691193E-3</v>
      </c>
      <c r="CV328" s="335">
        <v>6.9734009009235556E-3</v>
      </c>
      <c r="CW328" s="335">
        <v>4.0498104655261064E-3</v>
      </c>
      <c r="CX328" s="335">
        <v>2.5030350838759993E-3</v>
      </c>
      <c r="CY328" s="335">
        <v>2.1151214403419519E-3</v>
      </c>
      <c r="CZ328" s="335">
        <v>1.7489979687569375E-3</v>
      </c>
      <c r="DA328" s="335">
        <v>1.340486996695321E-3</v>
      </c>
      <c r="DB328" s="335">
        <v>1.0553769116342638E-3</v>
      </c>
      <c r="DC328" s="335">
        <v>1.0132227560056145E-3</v>
      </c>
      <c r="DD328" s="335">
        <v>1.0003159541004489E-3</v>
      </c>
      <c r="DE328" s="335">
        <v>9.9860782000699166E-4</v>
      </c>
      <c r="DF328" s="335">
        <v>9.9860782000699166E-4</v>
      </c>
      <c r="DG328" s="335">
        <f>$I328*IF($G328="Pickup", SUMIFS(NewEmisData!E:E, NewEmisData!$A:$A, "Pickup", NewEmisData!$B:$B, $A328, NewEmisData!$C:$C, $H328, NewEmisData!$D:$D, DG$2), SUMIFS(NewEmisData!E:E, NewEmisData!$A:$A, "LDV", NewEmisData!$B:$B, $A328, NewEmisData!$C:$C, $H328, NewEmisData!$D:$D, DG$2))</f>
        <v>0</v>
      </c>
      <c r="DH328" s="335">
        <f>$I328*IF($G328="Pickup", SUMIFS(NewEmisData!F:F, NewEmisData!$A:$A, "Pickup", NewEmisData!$B:$B, $A328, NewEmisData!$C:$C, $H328, NewEmisData!$D:$D, DH$2), SUMIFS(NewEmisData!F:F, NewEmisData!$A:$A, "LDV", NewEmisData!$B:$B, $A328, NewEmisData!$C:$C, $H328, NewEmisData!$D:$D, DH$2))</f>
        <v>0</v>
      </c>
      <c r="DI328" s="335">
        <f>$I328*IF($G328="Pickup", SUMIFS(NewEmisData!G:G, NewEmisData!$A:$A, "Pickup", NewEmisData!$B:$B, $A328, NewEmisData!$C:$C, $H328, NewEmisData!$D:$D, DI$2), SUMIFS(NewEmisData!G:G, NewEmisData!$A:$A, "LDV", NewEmisData!$B:$B, $A328, NewEmisData!$C:$C, $H328, NewEmisData!$D:$D, DI$2))</f>
        <v>0</v>
      </c>
      <c r="DJ328" s="335">
        <f>$I328*IF($G328="Pickup", SUMIFS(NewEmisData!H:H, NewEmisData!$A:$A, "Pickup", NewEmisData!$B:$B, $A328, NewEmisData!$C:$C, $H328, NewEmisData!$D:$D, DJ$2), SUMIFS(NewEmisData!H:H, NewEmisData!$A:$A, "LDV", NewEmisData!$B:$B, $A328, NewEmisData!$C:$C, $H328, NewEmisData!$D:$D, DJ$2))</f>
        <v>0</v>
      </c>
      <c r="DK328" s="335">
        <f>$I328*IF($G328="Pickup", SUMIFS(NewEmisData!I:I, NewEmisData!$A:$A, "Pickup", NewEmisData!$B:$B, $A328, NewEmisData!$C:$C, $H328, NewEmisData!$D:$D, DK$2), SUMIFS(NewEmisData!I:I, NewEmisData!$A:$A, "LDV", NewEmisData!$B:$B, $A328, NewEmisData!$C:$C, $H328, NewEmisData!$D:$D, DK$2))</f>
        <v>0</v>
      </c>
      <c r="DL328" s="335">
        <f>$I328*IF($G328="Pickup", SUMIFS(NewEmisData!J:J, NewEmisData!$A:$A, "Pickup", NewEmisData!$B:$B, $A328, NewEmisData!$C:$C, $H328, NewEmisData!$D:$D, DL$2), SUMIFS(NewEmisData!J:J, NewEmisData!$A:$A, "LDV", NewEmisData!$B:$B, $A328, NewEmisData!$C:$C, $H328, NewEmisData!$D:$D, DL$2))</f>
        <v>0</v>
      </c>
      <c r="DM328" s="335">
        <f>$I328*IF($G328="Pickup", SUMIFS(NewEmisData!K:K, NewEmisData!$A:$A, "Pickup", NewEmisData!$B:$B, $A328, NewEmisData!$C:$C, $H328, NewEmisData!$D:$D, DM$2), SUMIFS(NewEmisData!K:K, NewEmisData!$A:$A, "LDV", NewEmisData!$B:$B, $A328, NewEmisData!$C:$C, $H328, NewEmisData!$D:$D, DM$2))</f>
        <v>0</v>
      </c>
      <c r="DN328" s="335">
        <f>$I328*IF($G328="Pickup", SUMIFS(NewEmisData!L:L, NewEmisData!$A:$A, "Pickup", NewEmisData!$B:$B, $A328, NewEmisData!$C:$C, $H328, NewEmisData!$D:$D, DN$2), SUMIFS(NewEmisData!L:L, NewEmisData!$A:$A, "LDV", NewEmisData!$B:$B, $A328, NewEmisData!$C:$C, $H328, NewEmisData!$D:$D, DN$2))</f>
        <v>0</v>
      </c>
      <c r="DO328" s="335">
        <f>$I328*IF($G328="Pickup", SUMIFS(NewEmisData!M:M, NewEmisData!$A:$A, "Pickup", NewEmisData!$B:$B, $A328, NewEmisData!$C:$C, $H328, NewEmisData!$D:$D, DO$2), SUMIFS(NewEmisData!M:M, NewEmisData!$A:$A, "LDV", NewEmisData!$B:$B, $A328, NewEmisData!$C:$C, $H328, NewEmisData!$D:$D, DO$2))</f>
        <v>0</v>
      </c>
      <c r="DP328" s="335">
        <v>2.023129771030282E-3</v>
      </c>
      <c r="DQ328" s="335">
        <f>$I328*IF($G328="Pickup", SUMIFS(NewEmisData!E:E, NewEmisData!$A:$A, "Pickup", NewEmisData!$B:$B, $A328, NewEmisData!$C:$C, $H328, NewEmisData!$D:$D, DQ$2), SUMIFS(NewEmisData!E:E, NewEmisData!$A:$A, "LDV", NewEmisData!$B:$B, $A328, NewEmisData!$C:$C, $H328, NewEmisData!$D:$D, DQ$2))</f>
        <v>1.5358627671248499E-2</v>
      </c>
      <c r="DR328" s="335">
        <f>$I328*IF($G328="Pickup", SUMIFS(NewEmisData!F:F, NewEmisData!$A:$A, "Pickup", NewEmisData!$B:$B, $A328, NewEmisData!$C:$C, $H328, NewEmisData!$D:$D, DR$2), SUMIFS(NewEmisData!F:F, NewEmisData!$A:$A, "LDV", NewEmisData!$B:$B, $A328, NewEmisData!$C:$C, $H328, NewEmisData!$D:$D, DR$2))</f>
        <v>9.2701502330196205E-3</v>
      </c>
      <c r="DS328" s="335">
        <f>$I328*IF($G328="Pickup", SUMIFS(NewEmisData!G:G, NewEmisData!$A:$A, "Pickup", NewEmisData!$B:$B, $A328, NewEmisData!$C:$C, $H328, NewEmisData!$D:$D, DS$2), SUMIFS(NewEmisData!G:G, NewEmisData!$A:$A, "LDV", NewEmisData!$B:$B, $A328, NewEmisData!$C:$C, $H328, NewEmisData!$D:$D, DS$2))</f>
        <v>7.3800443468092902E-3</v>
      </c>
      <c r="DT328" s="335">
        <f>$I328*IF($G328="Pickup", SUMIFS(NewEmisData!H:H, NewEmisData!$A:$A, "Pickup", NewEmisData!$B:$B, $A328, NewEmisData!$C:$C, $H328, NewEmisData!$D:$D, DT$2), SUMIFS(NewEmisData!H:H, NewEmisData!$A:$A, "LDV", NewEmisData!$B:$B, $A328, NewEmisData!$C:$C, $H328, NewEmisData!$D:$D, DT$2))</f>
        <v>5.7500359883598503E-3</v>
      </c>
      <c r="DU328" s="335">
        <f>$I328*IF($G328="Pickup", SUMIFS(NewEmisData!I:I, NewEmisData!$A:$A, "Pickup", NewEmisData!$B:$B, $A328, NewEmisData!$C:$C, $H328, NewEmisData!$D:$D, DU$2), SUMIFS(NewEmisData!I:I, NewEmisData!$A:$A, "LDV", NewEmisData!$B:$B, $A328, NewEmisData!$C:$C, $H328, NewEmisData!$D:$D, DU$2))</f>
        <v>4.5486358185720301E-3</v>
      </c>
      <c r="DV328" s="335">
        <f>$I328*IF($G328="Pickup", SUMIFS(NewEmisData!J:J, NewEmisData!$A:$A, "Pickup", NewEmisData!$B:$B, $A328, NewEmisData!$C:$C, $H328, NewEmisData!$D:$D, DV$2), SUMIFS(NewEmisData!J:J, NewEmisData!$A:$A, "LDV", NewEmisData!$B:$B, $A328, NewEmisData!$C:$C, $H328, NewEmisData!$D:$D, DV$2))</f>
        <v>3.9745008012961004E-3</v>
      </c>
      <c r="DW328" s="335">
        <f>$I328*IF($G328="Pickup", SUMIFS(NewEmisData!K:K, NewEmisData!$A:$A, "Pickup", NewEmisData!$B:$B, $A328, NewEmisData!$C:$C, $H328, NewEmisData!$D:$D, DW$2), SUMIFS(NewEmisData!K:K, NewEmisData!$A:$A, "LDV", NewEmisData!$B:$B, $A328, NewEmisData!$C:$C, $H328, NewEmisData!$D:$D, DW$2))</f>
        <v>3.6505775807205302E-3</v>
      </c>
      <c r="DX328" s="335">
        <f>$I328*IF($G328="Pickup", SUMIFS(NewEmisData!L:L, NewEmisData!$A:$A, "Pickup", NewEmisData!$B:$B, $A328, NewEmisData!$C:$C, $H328, NewEmisData!$D:$D, DX$2), SUMIFS(NewEmisData!L:L, NewEmisData!$A:$A, "LDV", NewEmisData!$B:$B, $A328, NewEmisData!$C:$C, $H328, NewEmisData!$D:$D, DX$2))</f>
        <v>3.5463484367939599E-3</v>
      </c>
      <c r="DY328" s="335">
        <f>$I328*IF($G328="Pickup", SUMIFS(NewEmisData!M:M, NewEmisData!$A:$A, "Pickup", NewEmisData!$B:$B, $A328, NewEmisData!$C:$C, $H328, NewEmisData!$D:$D, DY$2), SUMIFS(NewEmisData!M:M, NewEmisData!$A:$A, "LDV", NewEmisData!$B:$B, $A328, NewEmisData!$C:$C, $H328, NewEmisData!$D:$D, DY$2))</f>
        <v>3.4918759359810199E-3</v>
      </c>
      <c r="DZ328" s="335">
        <v>5.594489642908501E-3</v>
      </c>
      <c r="EA328" s="335">
        <f t="shared" si="542"/>
        <v>474.817101058422</v>
      </c>
      <c r="EB328" s="335">
        <f t="shared" si="543"/>
        <v>451.24703471572099</v>
      </c>
      <c r="EC328" s="335">
        <f t="shared" si="544"/>
        <v>359.55406391675598</v>
      </c>
      <c r="ED328" s="335">
        <f t="shared" si="545"/>
        <v>306.68867751853497</v>
      </c>
      <c r="EE328" s="335">
        <f t="shared" si="546"/>
        <v>266.05693149041099</v>
      </c>
      <c r="EF328" s="335">
        <f t="shared" si="547"/>
        <v>243.087176828883</v>
      </c>
      <c r="EG328" s="335">
        <f t="shared" si="548"/>
        <v>232.82718030870799</v>
      </c>
      <c r="EH328" s="335">
        <f t="shared" si="549"/>
        <v>229.167353178653</v>
      </c>
      <c r="EI328" s="335">
        <f t="shared" si="550"/>
        <v>227.80956840287899</v>
      </c>
      <c r="EJ328" s="335">
        <f t="shared" si="551"/>
        <v>0.27672218065037407</v>
      </c>
      <c r="EK328" s="335">
        <f t="shared" si="552"/>
        <v>0.70973077210402302</v>
      </c>
      <c r="EL328" s="335">
        <f t="shared" si="553"/>
        <v>0.32036907792622199</v>
      </c>
      <c r="EM328" s="335">
        <f t="shared" si="554"/>
        <v>0.23974719966536701</v>
      </c>
      <c r="EN328" s="335">
        <f t="shared" si="555"/>
        <v>0.160612501035788</v>
      </c>
      <c r="EO328" s="335">
        <f t="shared" si="556"/>
        <v>0.10365613117262901</v>
      </c>
      <c r="EP328" s="335">
        <f t="shared" si="557"/>
        <v>7.8799994555065797E-2</v>
      </c>
      <c r="EQ328" s="335">
        <f t="shared" si="558"/>
        <v>6.8646939612850705E-2</v>
      </c>
      <c r="ER328" s="335">
        <f t="shared" si="559"/>
        <v>6.5824398729591893E-2</v>
      </c>
      <c r="ES328" s="335">
        <f t="shared" si="560"/>
        <v>6.4340803704991095E-2</v>
      </c>
      <c r="ET328" s="335">
        <f t="shared" si="561"/>
        <v>6.1988464688476796E-2</v>
      </c>
      <c r="EU328" s="335">
        <f t="shared" si="562"/>
        <v>8.2160020457903906E-3</v>
      </c>
      <c r="EV328" s="335">
        <f t="shared" si="563"/>
        <v>7.80815598787189E-3</v>
      </c>
      <c r="EW328" s="335">
        <f t="shared" si="564"/>
        <v>5.1579884513251097E-3</v>
      </c>
      <c r="EX328" s="335">
        <f t="shared" si="565"/>
        <v>4.3996084263759998E-3</v>
      </c>
      <c r="EY328" s="335">
        <f t="shared" si="566"/>
        <v>3.81672539575274E-3</v>
      </c>
      <c r="EZ328" s="335">
        <f t="shared" si="567"/>
        <v>3.4872096414849999E-3</v>
      </c>
      <c r="FA328" s="335">
        <f t="shared" si="568"/>
        <v>3.3400286224750798E-3</v>
      </c>
      <c r="FB328" s="335">
        <f t="shared" si="569"/>
        <v>3.2875233288682799E-3</v>
      </c>
      <c r="FC328" s="335">
        <f t="shared" si="570"/>
        <v>3.2680461258744399E-3</v>
      </c>
      <c r="FD328" s="335">
        <f t="shared" si="571"/>
        <v>1.7442083422488778E-3</v>
      </c>
      <c r="FE328" s="335">
        <f t="shared" si="572"/>
        <v>7.6637268565666605E-2</v>
      </c>
      <c r="FF328" s="335">
        <f t="shared" si="573"/>
        <v>7.17220347655846E-2</v>
      </c>
      <c r="FG328" s="335">
        <f t="shared" si="574"/>
        <v>5.3063354209187903E-2</v>
      </c>
      <c r="FH328" s="335">
        <f t="shared" si="575"/>
        <v>5.1413159178765599E-2</v>
      </c>
      <c r="FI328" s="335">
        <f t="shared" si="576"/>
        <v>4.9937748877796798E-2</v>
      </c>
      <c r="FJ328" s="335">
        <f t="shared" si="577"/>
        <v>4.8737436898882699E-2</v>
      </c>
      <c r="FK328" s="335">
        <f t="shared" si="578"/>
        <v>4.7984590527250397E-2</v>
      </c>
      <c r="FL328" s="335">
        <f t="shared" si="579"/>
        <v>4.76005320802948E-2</v>
      </c>
      <c r="FM328" s="335">
        <f t="shared" si="580"/>
        <v>4.7377866603412998E-2</v>
      </c>
      <c r="FN328" s="335">
        <f t="shared" si="581"/>
        <v>4.7629366333098749E-2</v>
      </c>
      <c r="FO328" s="335">
        <f t="shared" si="582"/>
        <v>1.9839679684136899E-2</v>
      </c>
      <c r="FP328" s="335">
        <f t="shared" si="583"/>
        <v>1.54915322396613E-2</v>
      </c>
      <c r="FQ328" s="335">
        <f t="shared" si="584"/>
        <v>1.24856485125612E-2</v>
      </c>
      <c r="FR328" s="335">
        <f t="shared" si="585"/>
        <v>1.10258430769824E-2</v>
      </c>
      <c r="FS328" s="335">
        <f t="shared" si="586"/>
        <v>9.7206839249302599E-3</v>
      </c>
      <c r="FT328" s="335">
        <f t="shared" si="587"/>
        <v>8.6588886279032502E-3</v>
      </c>
      <c r="FU328" s="335">
        <f t="shared" si="588"/>
        <v>7.9928948991222996E-3</v>
      </c>
      <c r="FV328" s="335">
        <f t="shared" si="589"/>
        <v>7.65317007618625E-3</v>
      </c>
      <c r="FW328" s="335">
        <f t="shared" si="590"/>
        <v>7.4561632981935697E-3</v>
      </c>
      <c r="FX328" s="335">
        <f t="shared" si="591"/>
        <v>9.4789149915835945E-3</v>
      </c>
    </row>
    <row r="329" spans="1:180" x14ac:dyDescent="0.2">
      <c r="A329" s="305" t="str">
        <f>_xlfn.CONCAT(IF(LEFT(TRIM(A328),1)="*", "*R", "R"), 1+RIGHT(TRIM(A328),1))</f>
        <v>R6</v>
      </c>
      <c r="B329" s="305" t="str">
        <f t="shared" si="623"/>
        <v>TLMLPG11</v>
      </c>
      <c r="C329" s="305" t="str">
        <f t="shared" si="624"/>
        <v>TL.LPG1.M.LPG.2011</v>
      </c>
      <c r="D329" s="301" t="str">
        <f t="shared" si="625"/>
        <v>bn-vmt, bn-vmt/a</v>
      </c>
      <c r="E329" s="301" t="str">
        <f t="shared" si="626"/>
        <v>TRNLPGEA</v>
      </c>
      <c r="F329" s="301" t="str">
        <f t="shared" si="627"/>
        <v>TL</v>
      </c>
      <c r="G329" s="315" t="s">
        <v>819</v>
      </c>
      <c r="H329" s="315" t="s">
        <v>814</v>
      </c>
      <c r="I329" s="315">
        <v>1</v>
      </c>
      <c r="J329" s="315" t="str">
        <f t="shared" si="592"/>
        <v>Minivan-GSL</v>
      </c>
      <c r="K329" s="335">
        <f>$I329*IF($G329="Pickup", SUMIFS(NewEmisData!E:E, NewEmisData!$A:$A, "Pickup", NewEmisData!$B:$B, $A329, NewEmisData!$C:$C, $H329, NewEmisData!$D:$D, K$2), SUMIFS(NewEmisData!E:E, NewEmisData!$A:$A, "LDV", NewEmisData!$B:$B, $A329, NewEmisData!$C:$C, $H329, NewEmisData!$D:$D, K$2))</f>
        <v>465.43339574540698</v>
      </c>
      <c r="L329" s="335">
        <f>$I329*IF($G329="Pickup", SUMIFS(NewEmisData!F:F, NewEmisData!$A:$A, "Pickup", NewEmisData!$B:$B, $A329, NewEmisData!$C:$C, $H329, NewEmisData!$D:$D, L$2), SUMIFS(NewEmisData!F:F, NewEmisData!$A:$A, "LDV", NewEmisData!$B:$B, $A329, NewEmisData!$C:$C, $H329, NewEmisData!$D:$D, L$2))</f>
        <v>447.45086858043499</v>
      </c>
      <c r="M329" s="335">
        <f>$I329*IF($G329="Pickup", SUMIFS(NewEmisData!G:G, NewEmisData!$A:$A, "Pickup", NewEmisData!$B:$B, $A329, NewEmisData!$C:$C, $H329, NewEmisData!$D:$D, M$2), SUMIFS(NewEmisData!G:G, NewEmisData!$A:$A, "LDV", NewEmisData!$B:$B, $A329, NewEmisData!$C:$C, $H329, NewEmisData!$D:$D, M$2))</f>
        <v>371.68579631799702</v>
      </c>
      <c r="N329" s="335">
        <f>$I329*IF($G329="Pickup", SUMIFS(NewEmisData!H:H, NewEmisData!$A:$A, "Pickup", NewEmisData!$B:$B, $A329, NewEmisData!$C:$C, $H329, NewEmisData!$D:$D, N$2), SUMIFS(NewEmisData!H:H, NewEmisData!$A:$A, "LDV", NewEmisData!$B:$B, $A329, NewEmisData!$C:$C, $H329, NewEmisData!$D:$D, N$2))</f>
        <v>316.68783468886801</v>
      </c>
      <c r="O329" s="335">
        <f>$I329*IF($G329="Pickup", SUMIFS(NewEmisData!I:I, NewEmisData!$A:$A, "Pickup", NewEmisData!$B:$B, $A329, NewEmisData!$C:$C, $H329, NewEmisData!$D:$D, O$2), SUMIFS(NewEmisData!I:I, NewEmisData!$A:$A, "LDV", NewEmisData!$B:$B, $A329, NewEmisData!$C:$C, $H329, NewEmisData!$D:$D, O$2))</f>
        <v>274.45359564691302</v>
      </c>
      <c r="P329" s="335">
        <f>$I329*IF($G329="Pickup", SUMIFS(NewEmisData!J:J, NewEmisData!$A:$A, "Pickup", NewEmisData!$B:$B, $A329, NewEmisData!$C:$C, $H329, NewEmisData!$D:$D, P$2), SUMIFS(NewEmisData!J:J, NewEmisData!$A:$A, "LDV", NewEmisData!$B:$B, $A329, NewEmisData!$C:$C, $H329, NewEmisData!$D:$D, P$2))</f>
        <v>250.610452801164</v>
      </c>
      <c r="Q329" s="335">
        <f>$I329*IF($G329="Pickup", SUMIFS(NewEmisData!K:K, NewEmisData!$A:$A, "Pickup", NewEmisData!$B:$B, $A329, NewEmisData!$C:$C, $H329, NewEmisData!$D:$D, Q$2), SUMIFS(NewEmisData!K:K, NewEmisData!$A:$A, "LDV", NewEmisData!$B:$B, $A329, NewEmisData!$C:$C, $H329, NewEmisData!$D:$D, Q$2))</f>
        <v>239.96929474207201</v>
      </c>
      <c r="R329" s="335">
        <f>$I329*IF($G329="Pickup", SUMIFS(NewEmisData!L:L, NewEmisData!$A:$A, "Pickup", NewEmisData!$B:$B, $A329, NewEmisData!$C:$C, $H329, NewEmisData!$D:$D, R$2), SUMIFS(NewEmisData!L:L, NewEmisData!$A:$A, "LDV", NewEmisData!$B:$B, $A329, NewEmisData!$C:$C, $H329, NewEmisData!$D:$D, R$2))</f>
        <v>236.17949059358199</v>
      </c>
      <c r="S329" s="335">
        <f>$I329*IF($G329="Pickup", SUMIFS(NewEmisData!M:M, NewEmisData!$A:$A, "Pickup", NewEmisData!$B:$B, $A329, NewEmisData!$C:$C, $H329, NewEmisData!$D:$D, S$2), SUMIFS(NewEmisData!M:M, NewEmisData!$A:$A, "LDV", NewEmisData!$B:$B, $A329, NewEmisData!$C:$C, $H329, NewEmisData!$D:$D, S$2))</f>
        <v>234.77621268414799</v>
      </c>
      <c r="T329" s="335">
        <v>0.27672218065037407</v>
      </c>
      <c r="U329" s="335">
        <f>$I329*IF($G329="Pickup", SUMIFS(NewEmisData!E:E, NewEmisData!$A:$A, "Pickup", NewEmisData!$B:$B, $A329, NewEmisData!$C:$C, $H329, NewEmisData!$D:$D, U$2), SUMIFS(NewEmisData!E:E, NewEmisData!$A:$A, "LDV", NewEmisData!$B:$B, $A329, NewEmisData!$C:$C, $H329, NewEmisData!$D:$D, U$2))</f>
        <v>0.76817370125590101</v>
      </c>
      <c r="V329" s="335">
        <f>$I329*IF($G329="Pickup", SUMIFS(NewEmisData!F:F, NewEmisData!$A:$A, "Pickup", NewEmisData!$B:$B, $A329, NewEmisData!$C:$C, $H329, NewEmisData!$D:$D, V$2), SUMIFS(NewEmisData!F:F, NewEmisData!$A:$A, "LDV", NewEmisData!$B:$B, $A329, NewEmisData!$C:$C, $H329, NewEmisData!$D:$D, V$2))</f>
        <v>0.34255400012381199</v>
      </c>
      <c r="W329" s="335">
        <f>$I329*IF($G329="Pickup", SUMIFS(NewEmisData!G:G, NewEmisData!$A:$A, "Pickup", NewEmisData!$B:$B, $A329, NewEmisData!$C:$C, $H329, NewEmisData!$D:$D, W$2), SUMIFS(NewEmisData!G:G, NewEmisData!$A:$A, "LDV", NewEmisData!$B:$B, $A329, NewEmisData!$C:$C, $H329, NewEmisData!$D:$D, W$2))</f>
        <v>0.22026197441968301</v>
      </c>
      <c r="X329" s="335">
        <f>$I329*IF($G329="Pickup", SUMIFS(NewEmisData!H:H, NewEmisData!$A:$A, "Pickup", NewEmisData!$B:$B, $A329, NewEmisData!$C:$C, $H329, NewEmisData!$D:$D, X$2), SUMIFS(NewEmisData!H:H, NewEmisData!$A:$A, "LDV", NewEmisData!$B:$B, $A329, NewEmisData!$C:$C, $H329, NewEmisData!$D:$D, X$2))</f>
        <v>0.146130223505477</v>
      </c>
      <c r="Y329" s="335">
        <f>$I329*IF($G329="Pickup", SUMIFS(NewEmisData!I:I, NewEmisData!$A:$A, "Pickup", NewEmisData!$B:$B, $A329, NewEmisData!$C:$C, $H329, NewEmisData!$D:$D, Y$2), SUMIFS(NewEmisData!I:I, NewEmisData!$A:$A, "LDV", NewEmisData!$B:$B, $A329, NewEmisData!$C:$C, $H329, NewEmisData!$D:$D, Y$2))</f>
        <v>9.25204446820201E-2</v>
      </c>
      <c r="Z329" s="335">
        <f>$I329*IF($G329="Pickup", SUMIFS(NewEmisData!J:J, NewEmisData!$A:$A, "Pickup", NewEmisData!$B:$B, $A329, NewEmisData!$C:$C, $H329, NewEmisData!$D:$D, Z$2), SUMIFS(NewEmisData!J:J, NewEmisData!$A:$A, "LDV", NewEmisData!$B:$B, $A329, NewEmisData!$C:$C, $H329, NewEmisData!$D:$D, Z$2))</f>
        <v>6.9646332093205393E-2</v>
      </c>
      <c r="AA329" s="335">
        <f>$I329*IF($G329="Pickup", SUMIFS(NewEmisData!K:K, NewEmisData!$A:$A, "Pickup", NewEmisData!$B:$B, $A329, NewEmisData!$C:$C, $H329, NewEmisData!$D:$D, AA$2), SUMIFS(NewEmisData!K:K, NewEmisData!$A:$A, "LDV", NewEmisData!$B:$B, $A329, NewEmisData!$C:$C, $H329, NewEmisData!$D:$D, AA$2))</f>
        <v>6.0285539426727999E-2</v>
      </c>
      <c r="AB329" s="335">
        <f>$I329*IF($G329="Pickup", SUMIFS(NewEmisData!L:L, NewEmisData!$A:$A, "Pickup", NewEmisData!$B:$B, $A329, NewEmisData!$C:$C, $H329, NewEmisData!$D:$D, AB$2), SUMIFS(NewEmisData!L:L, NewEmisData!$A:$A, "LDV", NewEmisData!$B:$B, $A329, NewEmisData!$C:$C, $H329, NewEmisData!$D:$D, AB$2))</f>
        <v>5.7685517085836899E-2</v>
      </c>
      <c r="AC329" s="335">
        <f>$I329*IF($G329="Pickup", SUMIFS(NewEmisData!M:M, NewEmisData!$A:$A, "Pickup", NewEmisData!$B:$B, $A329, NewEmisData!$C:$C, $H329, NewEmisData!$D:$D, AC$2), SUMIFS(NewEmisData!M:M, NewEmisData!$A:$A, "LDV", NewEmisData!$B:$B, $A329, NewEmisData!$C:$C, $H329, NewEmisData!$D:$D, AC$2))</f>
        <v>5.6336256806388998E-2</v>
      </c>
      <c r="AD329" s="335">
        <v>6.1988464688476796E-2</v>
      </c>
      <c r="AE329" s="335">
        <f>$I329*IF($G329="Pickup", SUMIFS(NewEmisData!E:E, NewEmisData!$A:$A, "Pickup", NewEmisData!$B:$B, $A329, NewEmisData!$C:$C, $H329, NewEmisData!$D:$D, AE$2), SUMIFS(NewEmisData!E:E, NewEmisData!$A:$A, "LDV", NewEmisData!$B:$B, $A329, NewEmisData!$C:$C, $H329, NewEmisData!$D:$D, AE$2))</f>
        <v>8.0536316527093799E-3</v>
      </c>
      <c r="AF329" s="335">
        <f>$I329*IF($G329="Pickup", SUMIFS(NewEmisData!F:F, NewEmisData!$A:$A, "Pickup", NewEmisData!$B:$B, $A329, NewEmisData!$C:$C, $H329, NewEmisData!$D:$D, AF$2), SUMIFS(NewEmisData!F:F, NewEmisData!$A:$A, "LDV", NewEmisData!$B:$B, $A329, NewEmisData!$C:$C, $H329, NewEmisData!$D:$D, AF$2))</f>
        <v>7.7424694052717798E-3</v>
      </c>
      <c r="AG329" s="335">
        <f>$I329*IF($G329="Pickup", SUMIFS(NewEmisData!G:G, NewEmisData!$A:$A, "Pickup", NewEmisData!$B:$B, $A329, NewEmisData!$C:$C, $H329, NewEmisData!$D:$D, AG$2), SUMIFS(NewEmisData!G:G, NewEmisData!$A:$A, "LDV", NewEmisData!$B:$B, $A329, NewEmisData!$C:$C, $H329, NewEmisData!$D:$D, AG$2))</f>
        <v>5.3320257089092297E-3</v>
      </c>
      <c r="AH329" s="335">
        <f>$I329*IF($G329="Pickup", SUMIFS(NewEmisData!H:H, NewEmisData!$A:$A, "Pickup", NewEmisData!$B:$B, $A329, NewEmisData!$C:$C, $H329, NewEmisData!$D:$D, AH$2), SUMIFS(NewEmisData!H:H, NewEmisData!$A:$A, "LDV", NewEmisData!$B:$B, $A329, NewEmisData!$C:$C, $H329, NewEmisData!$D:$D, AH$2))</f>
        <v>4.5430510168157703E-3</v>
      </c>
      <c r="AI329" s="335">
        <f>$I329*IF($G329="Pickup", SUMIFS(NewEmisData!I:I, NewEmisData!$A:$A, "Pickup", NewEmisData!$B:$B, $A329, NewEmisData!$C:$C, $H329, NewEmisData!$D:$D, AI$2), SUMIFS(NewEmisData!I:I, NewEmisData!$A:$A, "LDV", NewEmisData!$B:$B, $A329, NewEmisData!$C:$C, $H329, NewEmisData!$D:$D, AI$2))</f>
        <v>3.9371785778053803E-3</v>
      </c>
      <c r="AJ329" s="335">
        <f>$I329*IF($G329="Pickup", SUMIFS(NewEmisData!J:J, NewEmisData!$A:$A, "Pickup", NewEmisData!$B:$B, $A329, NewEmisData!$C:$C, $H329, NewEmisData!$D:$D, AJ$2), SUMIFS(NewEmisData!J:J, NewEmisData!$A:$A, "LDV", NewEmisData!$B:$B, $A329, NewEmisData!$C:$C, $H329, NewEmisData!$D:$D, AJ$2))</f>
        <v>3.5951364530025401E-3</v>
      </c>
      <c r="AK329" s="335">
        <f>$I329*IF($G329="Pickup", SUMIFS(NewEmisData!K:K, NewEmisData!$A:$A, "Pickup", NewEmisData!$B:$B, $A329, NewEmisData!$C:$C, $H329, NewEmisData!$D:$D, AK$2), SUMIFS(NewEmisData!K:K, NewEmisData!$A:$A, "LDV", NewEmisData!$B:$B, $A329, NewEmisData!$C:$C, $H329, NewEmisData!$D:$D, AK$2))</f>
        <v>3.4424852382502098E-3</v>
      </c>
      <c r="AL329" s="335">
        <f>$I329*IF($G329="Pickup", SUMIFS(NewEmisData!L:L, NewEmisData!$A:$A, "Pickup", NewEmisData!$B:$B, $A329, NewEmisData!$C:$C, $H329, NewEmisData!$D:$D, AL$2), SUMIFS(NewEmisData!L:L, NewEmisData!$A:$A, "LDV", NewEmisData!$B:$B, $A329, NewEmisData!$C:$C, $H329, NewEmisData!$D:$D, AL$2))</f>
        <v>3.38811619026995E-3</v>
      </c>
      <c r="AM329" s="335">
        <f>$I329*IF($G329="Pickup", SUMIFS(NewEmisData!M:M, NewEmisData!$A:$A, "Pickup", NewEmisData!$B:$B, $A329, NewEmisData!$C:$C, $H329, NewEmisData!$D:$D, AM$2), SUMIFS(NewEmisData!M:M, NewEmisData!$A:$A, "LDV", NewEmisData!$B:$B, $A329, NewEmisData!$C:$C, $H329, NewEmisData!$D:$D, AM$2))</f>
        <v>3.36798790618778E-3</v>
      </c>
      <c r="AN329" s="335">
        <v>1.7442083422488778E-3</v>
      </c>
      <c r="AO329" s="335">
        <f>$I329*IF($G329="Pickup", SUMIFS(NewEmisData!E:E, NewEmisData!$A:$A, "Pickup", NewEmisData!$B:$B, $A329, NewEmisData!$C:$C, $H329, NewEmisData!$D:$D, AO$2), SUMIFS(NewEmisData!E:E, NewEmisData!$A:$A, "LDV", NewEmisData!$B:$B, $A329, NewEmisData!$C:$C, $H329, NewEmisData!$D:$D, AO$2))</f>
        <v>7.6317156939691294E-2</v>
      </c>
      <c r="AP329" s="335">
        <f>$I329*IF($G329="Pickup", SUMIFS(NewEmisData!F:F, NewEmisData!$A:$A, "Pickup", NewEmisData!$B:$B, $A329, NewEmisData!$C:$C, $H329, NewEmisData!$D:$D, AP$2), SUMIFS(NewEmisData!F:F, NewEmisData!$A:$A, "LDV", NewEmisData!$B:$B, $A329, NewEmisData!$C:$C, $H329, NewEmisData!$D:$D, AP$2))</f>
        <v>7.1544642944165196E-2</v>
      </c>
      <c r="AQ329" s="335">
        <f>$I329*IF($G329="Pickup", SUMIFS(NewEmisData!G:G, NewEmisData!$A:$A, "Pickup", NewEmisData!$B:$B, $A329, NewEmisData!$C:$C, $H329, NewEmisData!$D:$D, AQ$2), SUMIFS(NewEmisData!G:G, NewEmisData!$A:$A, "LDV", NewEmisData!$B:$B, $A329, NewEmisData!$C:$C, $H329, NewEmisData!$D:$D, AQ$2))</f>
        <v>5.8249743312617203E-2</v>
      </c>
      <c r="AR329" s="335">
        <f>$I329*IF($G329="Pickup", SUMIFS(NewEmisData!H:H, NewEmisData!$A:$A, "Pickup", NewEmisData!$B:$B, $A329, NewEmisData!$C:$C, $H329, NewEmisData!$D:$D, AR$2), SUMIFS(NewEmisData!H:H, NewEmisData!$A:$A, "LDV", NewEmisData!$B:$B, $A329, NewEmisData!$C:$C, $H329, NewEmisData!$D:$D, AR$2))</f>
        <v>5.6730049378736901E-2</v>
      </c>
      <c r="AS329" s="335">
        <f>$I329*IF($G329="Pickup", SUMIFS(NewEmisData!I:I, NewEmisData!$A:$A, "Pickup", NewEmisData!$B:$B, $A329, NewEmisData!$C:$C, $H329, NewEmisData!$D:$D, AS$2), SUMIFS(NewEmisData!I:I, NewEmisData!$A:$A, "LDV", NewEmisData!$B:$B, $A329, NewEmisData!$C:$C, $H329, NewEmisData!$D:$D, AS$2))</f>
        <v>5.5297861804990203E-2</v>
      </c>
      <c r="AT329" s="335">
        <f>$I329*IF($G329="Pickup", SUMIFS(NewEmisData!J:J, NewEmisData!$A:$A, "Pickup", NewEmisData!$B:$B, $A329, NewEmisData!$C:$C, $H329, NewEmisData!$D:$D, AT$2), SUMIFS(NewEmisData!J:J, NewEmisData!$A:$A, "LDV", NewEmisData!$B:$B, $A329, NewEmisData!$C:$C, $H329, NewEmisData!$D:$D, AT$2))</f>
        <v>5.4156352090813403E-2</v>
      </c>
      <c r="AU329" s="335">
        <f>$I329*IF($G329="Pickup", SUMIFS(NewEmisData!K:K, NewEmisData!$A:$A, "Pickup", NewEmisData!$B:$B, $A329, NewEmisData!$C:$C, $H329, NewEmisData!$D:$D, AU$2), SUMIFS(NewEmisData!K:K, NewEmisData!$A:$A, "LDV", NewEmisData!$B:$B, $A329, NewEmisData!$C:$C, $H329, NewEmisData!$D:$D, AU$2))</f>
        <v>5.3430662266944498E-2</v>
      </c>
      <c r="AV329" s="335">
        <f>$I329*IF($G329="Pickup", SUMIFS(NewEmisData!L:L, NewEmisData!$A:$A, "Pickup", NewEmisData!$B:$B, $A329, NewEmisData!$C:$C, $H329, NewEmisData!$D:$D, AV$2), SUMIFS(NewEmisData!L:L, NewEmisData!$A:$A, "LDV", NewEmisData!$B:$B, $A329, NewEmisData!$C:$C, $H329, NewEmisData!$D:$D, AV$2))</f>
        <v>5.3062743786751999E-2</v>
      </c>
      <c r="AW329" s="335">
        <f>$I329*IF($G329="Pickup", SUMIFS(NewEmisData!M:M, NewEmisData!$A:$A, "Pickup", NewEmisData!$B:$B, $A329, NewEmisData!$C:$C, $H329, NewEmisData!$D:$D, AW$2), SUMIFS(NewEmisData!M:M, NewEmisData!$A:$A, "LDV", NewEmisData!$B:$B, $A329, NewEmisData!$C:$C, $H329, NewEmisData!$D:$D, AW$2))</f>
        <v>5.2850768620488903E-2</v>
      </c>
      <c r="AX329" s="335">
        <v>4.7629366333098749E-2</v>
      </c>
      <c r="AY329" s="335">
        <f>$I329*IF($G329="Pickup", SUMIFS(NewEmisData!E:E, NewEmisData!$A:$A, "Pickup", NewEmisData!$B:$B, $A329, NewEmisData!$C:$C, $H329, NewEmisData!$D:$D, AY$2), SUMIFS(NewEmisData!E:E, NewEmisData!$A:$A, "LDV", NewEmisData!$B:$B, $A329, NewEmisData!$C:$C, $H329, NewEmisData!$D:$D, AY$2))</f>
        <v>2.00368746679381E-2</v>
      </c>
      <c r="AZ329" s="335">
        <f>$I329*IF($G329="Pickup", SUMIFS(NewEmisData!F:F, NewEmisData!$A:$A, "Pickup", NewEmisData!$B:$B, $A329, NewEmisData!$C:$C, $H329, NewEmisData!$D:$D, AZ$2), SUMIFS(NewEmisData!F:F, NewEmisData!$A:$A, "LDV", NewEmisData!$B:$B, $A329, NewEmisData!$C:$C, $H329, NewEmisData!$D:$D, AZ$2))</f>
        <v>1.58149288879222E-2</v>
      </c>
      <c r="BA329" s="335">
        <f>$I329*IF($G329="Pickup", SUMIFS(NewEmisData!G:G, NewEmisData!$A:$A, "Pickup", NewEmisData!$B:$B, $A329, NewEmisData!$C:$C, $H329, NewEmisData!$D:$D, BA$2), SUMIFS(NewEmisData!G:G, NewEmisData!$A:$A, "LDV", NewEmisData!$B:$B, $A329, NewEmisData!$C:$C, $H329, NewEmisData!$D:$D, BA$2))</f>
        <v>1.2889012730210401E-2</v>
      </c>
      <c r="BB329" s="335">
        <f>$I329*IF($G329="Pickup", SUMIFS(NewEmisData!H:H, NewEmisData!$A:$A, "Pickup", NewEmisData!$B:$B, $A329, NewEmisData!$C:$C, $H329, NewEmisData!$D:$D, BB$2), SUMIFS(NewEmisData!H:H, NewEmisData!$A:$A, "LDV", NewEmisData!$B:$B, $A329, NewEmisData!$C:$C, $H329, NewEmisData!$D:$D, BB$2))</f>
        <v>1.1544674905883E-2</v>
      </c>
      <c r="BC329" s="335">
        <f>$I329*IF($G329="Pickup", SUMIFS(NewEmisData!I:I, NewEmisData!$A:$A, "Pickup", NewEmisData!$B:$B, $A329, NewEmisData!$C:$C, $H329, NewEmisData!$D:$D, BC$2), SUMIFS(NewEmisData!I:I, NewEmisData!$A:$A, "LDV", NewEmisData!$B:$B, $A329, NewEmisData!$C:$C, $H329, NewEmisData!$D:$D, BC$2))</f>
        <v>1.0277724336371899E-2</v>
      </c>
      <c r="BD329" s="335">
        <f>$I329*IF($G329="Pickup", SUMIFS(NewEmisData!J:J, NewEmisData!$A:$A, "Pickup", NewEmisData!$B:$B, $A329, NewEmisData!$C:$C, $H329, NewEmisData!$D:$D, BD$2), SUMIFS(NewEmisData!J:J, NewEmisData!$A:$A, "LDV", NewEmisData!$B:$B, $A329, NewEmisData!$C:$C, $H329, NewEmisData!$D:$D, BD$2))</f>
        <v>9.2679749278735592E-3</v>
      </c>
      <c r="BE329" s="335">
        <f>$I329*IF($G329="Pickup", SUMIFS(NewEmisData!K:K, NewEmisData!$A:$A, "Pickup", NewEmisData!$B:$B, $A329, NewEmisData!$C:$C, $H329, NewEmisData!$D:$D, BE$2), SUMIFS(NewEmisData!K:K, NewEmisData!$A:$A, "LDV", NewEmisData!$B:$B, $A329, NewEmisData!$C:$C, $H329, NewEmisData!$D:$D, BE$2))</f>
        <v>8.6259896432645099E-3</v>
      </c>
      <c r="BF329" s="335">
        <f>$I329*IF($G329="Pickup", SUMIFS(NewEmisData!L:L, NewEmisData!$A:$A, "Pickup", NewEmisData!$B:$B, $A329, NewEmisData!$C:$C, $H329, NewEmisData!$D:$D, BF$2), SUMIFS(NewEmisData!L:L, NewEmisData!$A:$A, "LDV", NewEmisData!$B:$B, $A329, NewEmisData!$C:$C, $H329, NewEmisData!$D:$D, BF$2))</f>
        <v>8.3004876330209296E-3</v>
      </c>
      <c r="BG329" s="335">
        <f>$I329*IF($G329="Pickup", SUMIFS(NewEmisData!M:M, NewEmisData!$A:$A, "Pickup", NewEmisData!$B:$B, $A329, NewEmisData!$C:$C, $H329, NewEmisData!$D:$D, BG$2), SUMIFS(NewEmisData!M:M, NewEmisData!$A:$A, "LDV", NewEmisData!$B:$B, $A329, NewEmisData!$C:$C, $H329, NewEmisData!$D:$D, BG$2))</f>
        <v>8.1129702157430005E-3</v>
      </c>
      <c r="BH329" s="335">
        <v>9.4789149915835945E-3</v>
      </c>
      <c r="BI329" s="335">
        <f>$I329*IF($G329="Pickup", SUMIFS(NewEmisData!E:E, NewEmisData!$A:$A, "Pickup", NewEmisData!$B:$B, $A329, NewEmisData!$C:$C, $H329, NewEmisData!$D:$D, BI$2), SUMIFS(NewEmisData!E:E, NewEmisData!$A:$A, "LDV", NewEmisData!$B:$B, $A329, NewEmisData!$C:$C, $H329, NewEmisData!$D:$D, BI$2))</f>
        <v>6.1599528865440298</v>
      </c>
      <c r="BJ329" s="335">
        <f>$I329*IF($G329="Pickup", SUMIFS(NewEmisData!F:F, NewEmisData!$A:$A, "Pickup", NewEmisData!$B:$B, $A329, NewEmisData!$C:$C, $H329, NewEmisData!$D:$D, BJ$2), SUMIFS(NewEmisData!F:F, NewEmisData!$A:$A, "LDV", NewEmisData!$B:$B, $A329, NewEmisData!$C:$C, $H329, NewEmisData!$D:$D, BJ$2))</f>
        <v>3.7475170679561298</v>
      </c>
      <c r="BK329" s="335">
        <f>$I329*IF($G329="Pickup", SUMIFS(NewEmisData!G:G, NewEmisData!$A:$A, "Pickup", NewEmisData!$B:$B, $A329, NewEmisData!$C:$C, $H329, NewEmisData!$D:$D, BK$2), SUMIFS(NewEmisData!G:G, NewEmisData!$A:$A, "LDV", NewEmisData!$B:$B, $A329, NewEmisData!$C:$C, $H329, NewEmisData!$D:$D, BK$2))</f>
        <v>2.80366463620466</v>
      </c>
      <c r="BL329" s="335">
        <f>$I329*IF($G329="Pickup", SUMIFS(NewEmisData!H:H, NewEmisData!$A:$A, "Pickup", NewEmisData!$B:$B, $A329, NewEmisData!$C:$C, $H329, NewEmisData!$D:$D, BL$2), SUMIFS(NewEmisData!H:H, NewEmisData!$A:$A, "LDV", NewEmisData!$B:$B, $A329, NewEmisData!$C:$C, $H329, NewEmisData!$D:$D, BL$2))</f>
        <v>2.2038088113149099</v>
      </c>
      <c r="BM329" s="335">
        <f>$I329*IF($G329="Pickup", SUMIFS(NewEmisData!I:I, NewEmisData!$A:$A, "Pickup", NewEmisData!$B:$B, $A329, NewEmisData!$C:$C, $H329, NewEmisData!$D:$D, BM$2), SUMIFS(NewEmisData!I:I, NewEmisData!$A:$A, "LDV", NewEmisData!$B:$B, $A329, NewEmisData!$C:$C, $H329, NewEmisData!$D:$D, BM$2))</f>
        <v>1.6110244723417799</v>
      </c>
      <c r="BN329" s="335">
        <f>$I329*IF($G329="Pickup", SUMIFS(NewEmisData!J:J, NewEmisData!$A:$A, "Pickup", NewEmisData!$B:$B, $A329, NewEmisData!$C:$C, $H329, NewEmisData!$D:$D, BN$2), SUMIFS(NewEmisData!J:J, NewEmisData!$A:$A, "LDV", NewEmisData!$B:$B, $A329, NewEmisData!$C:$C, $H329, NewEmisData!$D:$D, BN$2))</f>
        <v>1.2813570878169001</v>
      </c>
      <c r="BO329" s="335">
        <f>$I329*IF($G329="Pickup", SUMIFS(NewEmisData!K:K, NewEmisData!$A:$A, "Pickup", NewEmisData!$B:$B, $A329, NewEmisData!$C:$C, $H329, NewEmisData!$D:$D, BO$2), SUMIFS(NewEmisData!K:K, NewEmisData!$A:$A, "LDV", NewEmisData!$B:$B, $A329, NewEmisData!$C:$C, $H329, NewEmisData!$D:$D, BO$2))</f>
        <v>1.1316455644238499</v>
      </c>
      <c r="BP329" s="335">
        <f>$I329*IF($G329="Pickup", SUMIFS(NewEmisData!L:L, NewEmisData!$A:$A, "Pickup", NewEmisData!$B:$B, $A329, NewEmisData!$C:$C, $H329, NewEmisData!$D:$D, BP$2), SUMIFS(NewEmisData!L:L, NewEmisData!$A:$A, "LDV", NewEmisData!$B:$B, $A329, NewEmisData!$C:$C, $H329, NewEmisData!$D:$D, BP$2))</f>
        <v>1.0822537615630099</v>
      </c>
      <c r="BQ329" s="335">
        <f>$I329*IF($G329="Pickup", SUMIFS(NewEmisData!M:M, NewEmisData!$A:$A, "Pickup", NewEmisData!$B:$B, $A329, NewEmisData!$C:$C, $H329, NewEmisData!$D:$D, BQ$2), SUMIFS(NewEmisData!M:M, NewEmisData!$A:$A, "LDV", NewEmisData!$B:$B, $A329, NewEmisData!$C:$C, $H329, NewEmisData!$D:$D, BQ$2))</f>
        <v>1.05143374218492</v>
      </c>
      <c r="BR329" s="335">
        <v>1.6588293829830492</v>
      </c>
      <c r="BS329" s="335">
        <f>$I329*IF($G329="Pickup", SUMIFS(NewEmisData!E:E, NewEmisData!$A:$A, "Pickup", NewEmisData!$B:$B, $A329, NewEmisData!$C:$C, $H329, NewEmisData!$D:$D, BS$2), SUMIFS(NewEmisData!E:E, NewEmisData!$A:$A, "LDV", NewEmisData!$B:$B, $A329, NewEmisData!$C:$C, $H329, NewEmisData!$D:$D, BS$2))</f>
        <v>0.72787250280402604</v>
      </c>
      <c r="BT329" s="335">
        <f>$I329*IF($G329="Pickup", SUMIFS(NewEmisData!F:F, NewEmisData!$A:$A, "Pickup", NewEmisData!$B:$B, $A329, NewEmisData!$C:$C, $H329, NewEmisData!$D:$D, BT$2), SUMIFS(NewEmisData!F:F, NewEmisData!$A:$A, "LDV", NewEmisData!$B:$B, $A329, NewEmisData!$C:$C, $H329, NewEmisData!$D:$D, BT$2))</f>
        <v>0.40987916241045302</v>
      </c>
      <c r="BU329" s="335">
        <f>$I329*IF($G329="Pickup", SUMIFS(NewEmisData!G:G, NewEmisData!$A:$A, "Pickup", NewEmisData!$B:$B, $A329, NewEmisData!$C:$C, $H329, NewEmisData!$D:$D, BU$2), SUMIFS(NewEmisData!G:G, NewEmisData!$A:$A, "LDV", NewEmisData!$B:$B, $A329, NewEmisData!$C:$C, $H329, NewEmisData!$D:$D, BU$2))</f>
        <v>0.30765788839279401</v>
      </c>
      <c r="BV329" s="335">
        <f>$I329*IF($G329="Pickup", SUMIFS(NewEmisData!H:H, NewEmisData!$A:$A, "Pickup", NewEmisData!$B:$B, $A329, NewEmisData!$C:$C, $H329, NewEmisData!$D:$D, BV$2), SUMIFS(NewEmisData!H:H, NewEmisData!$A:$A, "LDV", NewEmisData!$B:$B, $A329, NewEmisData!$C:$C, $H329, NewEmisData!$D:$D, BV$2))</f>
        <v>0.248891607461663</v>
      </c>
      <c r="BW329" s="335">
        <f>$I329*IF($G329="Pickup", SUMIFS(NewEmisData!I:I, NewEmisData!$A:$A, "Pickup", NewEmisData!$B:$B, $A329, NewEmisData!$C:$C, $H329, NewEmisData!$D:$D, BW$2), SUMIFS(NewEmisData!I:I, NewEmisData!$A:$A, "LDV", NewEmisData!$B:$B, $A329, NewEmisData!$C:$C, $H329, NewEmisData!$D:$D, BW$2))</f>
        <v>0.184861723618618</v>
      </c>
      <c r="BX329" s="335">
        <f>$I329*IF($G329="Pickup", SUMIFS(NewEmisData!J:J, NewEmisData!$A:$A, "Pickup", NewEmisData!$B:$B, $A329, NewEmisData!$C:$C, $H329, NewEmisData!$D:$D, BX$2), SUMIFS(NewEmisData!J:J, NewEmisData!$A:$A, "LDV", NewEmisData!$B:$B, $A329, NewEmisData!$C:$C, $H329, NewEmisData!$D:$D, BX$2))</f>
        <v>0.15433193284657201</v>
      </c>
      <c r="BY329" s="335">
        <f>$I329*IF($G329="Pickup", SUMIFS(NewEmisData!K:K, NewEmisData!$A:$A, "Pickup", NewEmisData!$B:$B, $A329, NewEmisData!$C:$C, $H329, NewEmisData!$D:$D, BY$2), SUMIFS(NewEmisData!K:K, NewEmisData!$A:$A, "LDV", NewEmisData!$B:$B, $A329, NewEmisData!$C:$C, $H329, NewEmisData!$D:$D, BY$2))</f>
        <v>0.138091436876464</v>
      </c>
      <c r="BZ329" s="335">
        <f>$I329*IF($G329="Pickup", SUMIFS(NewEmisData!L:L, NewEmisData!$A:$A, "Pickup", NewEmisData!$B:$B, $A329, NewEmisData!$C:$C, $H329, NewEmisData!$D:$D, BZ$2), SUMIFS(NewEmisData!L:L, NewEmisData!$A:$A, "LDV", NewEmisData!$B:$B, $A329, NewEmisData!$C:$C, $H329, NewEmisData!$D:$D, BZ$2))</f>
        <v>0.131790780313154</v>
      </c>
      <c r="CA329" s="335">
        <f>$I329*IF($G329="Pickup", SUMIFS(NewEmisData!M:M, NewEmisData!$A:$A, "Pickup", NewEmisData!$B:$B, $A329, NewEmisData!$C:$C, $H329, NewEmisData!$D:$D, CA$2), SUMIFS(NewEmisData!M:M, NewEmisData!$A:$A, "LDV", NewEmisData!$B:$B, $A329, NewEmisData!$C:$C, $H329, NewEmisData!$D:$D, CA$2))</f>
        <v>0.126731765091218</v>
      </c>
      <c r="CB329" s="335">
        <v>0.10573121882292051</v>
      </c>
      <c r="CC329" s="335">
        <f>$I329*IF($G329="Pickup", SUMIFS(NewEmisData!E:E, NewEmisData!$A:$A, "Pickup", NewEmisData!$B:$B, $A329, NewEmisData!$C:$C, $H329, NewEmisData!$D:$D, CC$2), SUMIFS(NewEmisData!E:E, NewEmisData!$A:$A, "LDV", NewEmisData!$B:$B, $A329, NewEmisData!$C:$C, $H329, NewEmisData!$D:$D, CC$2))</f>
        <v>4.3011353420759103E-2</v>
      </c>
      <c r="CD329" s="335">
        <f>$I329*IF($G329="Pickup", SUMIFS(NewEmisData!F:F, NewEmisData!$A:$A, "Pickup", NewEmisData!$B:$B, $A329, NewEmisData!$C:$C, $H329, NewEmisData!$D:$D, CD$2), SUMIFS(NewEmisData!F:F, NewEmisData!$A:$A, "LDV", NewEmisData!$B:$B, $A329, NewEmisData!$C:$C, $H329, NewEmisData!$D:$D, CD$2))</f>
        <v>2.94035814612091E-2</v>
      </c>
      <c r="CE329" s="335">
        <f>$I329*IF($G329="Pickup", SUMIFS(NewEmisData!G:G, NewEmisData!$A:$A, "Pickup", NewEmisData!$B:$B, $A329, NewEmisData!$C:$C, $H329, NewEmisData!$D:$D, CE$2), SUMIFS(NewEmisData!G:G, NewEmisData!$A:$A, "LDV", NewEmisData!$B:$B, $A329, NewEmisData!$C:$C, $H329, NewEmisData!$D:$D, CE$2))</f>
        <v>2.4328512322630801E-2</v>
      </c>
      <c r="CF329" s="335">
        <f>$I329*IF($G329="Pickup", SUMIFS(NewEmisData!H:H, NewEmisData!$A:$A, "Pickup", NewEmisData!$B:$B, $A329, NewEmisData!$C:$C, $H329, NewEmisData!$D:$D, CF$2), SUMIFS(NewEmisData!H:H, NewEmisData!$A:$A, "LDV", NewEmisData!$B:$B, $A329, NewEmisData!$C:$C, $H329, NewEmisData!$D:$D, CF$2))</f>
        <v>2.3221814353353801E-2</v>
      </c>
      <c r="CG329" s="335">
        <f>$I329*IF($G329="Pickup", SUMIFS(NewEmisData!I:I, NewEmisData!$A:$A, "Pickup", NewEmisData!$B:$B, $A329, NewEmisData!$C:$C, $H329, NewEmisData!$D:$D, CG$2), SUMIFS(NewEmisData!I:I, NewEmisData!$A:$A, "LDV", NewEmisData!$B:$B, $A329, NewEmisData!$C:$C, $H329, NewEmisData!$D:$D, CG$2))</f>
        <v>2.24852392313552E-2</v>
      </c>
      <c r="CH329" s="335">
        <f>$I329*IF($G329="Pickup", SUMIFS(NewEmisData!J:J, NewEmisData!$A:$A, "Pickup", NewEmisData!$B:$B, $A329, NewEmisData!$C:$C, $H329, NewEmisData!$D:$D, CH$2), SUMIFS(NewEmisData!J:J, NewEmisData!$A:$A, "LDV", NewEmisData!$B:$B, $A329, NewEmisData!$C:$C, $H329, NewEmisData!$D:$D, CH$2))</f>
        <v>2.1906542608859401E-2</v>
      </c>
      <c r="CI329" s="335">
        <f>$I329*IF($G329="Pickup", SUMIFS(NewEmisData!K:K, NewEmisData!$A:$A, "Pickup", NewEmisData!$B:$B, $A329, NewEmisData!$C:$C, $H329, NewEmisData!$D:$D, CI$2), SUMIFS(NewEmisData!K:K, NewEmisData!$A:$A, "LDV", NewEmisData!$B:$B, $A329, NewEmisData!$C:$C, $H329, NewEmisData!$D:$D, CI$2))</f>
        <v>2.1904736458690802E-2</v>
      </c>
      <c r="CJ329" s="335">
        <f>$I329*IF($G329="Pickup", SUMIFS(NewEmisData!L:L, NewEmisData!$A:$A, "Pickup", NewEmisData!$B:$B, $A329, NewEmisData!$C:$C, $H329, NewEmisData!$D:$D, CJ$2), SUMIFS(NewEmisData!L:L, NewEmisData!$A:$A, "LDV", NewEmisData!$B:$B, $A329, NewEmisData!$C:$C, $H329, NewEmisData!$D:$D, CJ$2))</f>
        <v>2.19042402298237E-2</v>
      </c>
      <c r="CK329" s="335">
        <f>$I329*IF($G329="Pickup", SUMIFS(NewEmisData!M:M, NewEmisData!$A:$A, "Pickup", NewEmisData!$B:$B, $A329, NewEmisData!$C:$C, $H329, NewEmisData!$D:$D, CK$2), SUMIFS(NewEmisData!M:M, NewEmisData!$A:$A, "LDV", NewEmisData!$B:$B, $A329, NewEmisData!$C:$C, $H329, NewEmisData!$D:$D, CK$2))</f>
        <v>2.1903771981857799E-2</v>
      </c>
      <c r="CL329" s="335">
        <v>2.2881070645398207E-2</v>
      </c>
      <c r="CM329" s="335">
        <f>$I329*IF($G329="Pickup", SUMIFS(NewEmisData!E:E, NewEmisData!$A:$A, "Pickup", NewEmisData!$B:$B, $A329, NewEmisData!$C:$C, $H329, NewEmisData!$D:$D, CM$2), SUMIFS(NewEmisData!E:E, NewEmisData!$A:$A, "LDV", NewEmisData!$B:$B, $A329, NewEmisData!$C:$C, $H329, NewEmisData!$D:$D, CM$2))</f>
        <v>2.1906211645892699E-2</v>
      </c>
      <c r="CN329" s="335">
        <f>$I329*IF($G329="Pickup", SUMIFS(NewEmisData!F:F, NewEmisData!$A:$A, "Pickup", NewEmisData!$B:$B, $A329, NewEmisData!$C:$C, $H329, NewEmisData!$D:$D, CN$2), SUMIFS(NewEmisData!F:F, NewEmisData!$A:$A, "LDV", NewEmisData!$B:$B, $A329, NewEmisData!$C:$C, $H329, NewEmisData!$D:$D, CN$2))</f>
        <v>1.38171562279483E-2</v>
      </c>
      <c r="CO329" s="335">
        <f>$I329*IF($G329="Pickup", SUMIFS(NewEmisData!G:G, NewEmisData!$A:$A, "Pickup", NewEmisData!$B:$B, $A329, NewEmisData!$C:$C, $H329, NewEmisData!$D:$D, CO$2), SUMIFS(NewEmisData!G:G, NewEmisData!$A:$A, "LDV", NewEmisData!$B:$B, $A329, NewEmisData!$C:$C, $H329, NewEmisData!$D:$D, CO$2))</f>
        <v>1.08300618523644E-2</v>
      </c>
      <c r="CP329" s="335">
        <f>$I329*IF($G329="Pickup", SUMIFS(NewEmisData!H:H, NewEmisData!$A:$A, "Pickup", NewEmisData!$B:$B, $A329, NewEmisData!$C:$C, $H329, NewEmisData!$D:$D, CP$2), SUMIFS(NewEmisData!H:H, NewEmisData!$A:$A, "LDV", NewEmisData!$B:$B, $A329, NewEmisData!$C:$C, $H329, NewEmisData!$D:$D, CP$2))</f>
        <v>8.8590497727664592E-3</v>
      </c>
      <c r="CQ329" s="335">
        <f>$I329*IF($G329="Pickup", SUMIFS(NewEmisData!I:I, NewEmisData!$A:$A, "Pickup", NewEmisData!$B:$B, $A329, NewEmisData!$C:$C, $H329, NewEmisData!$D:$D, CQ$2), SUMIFS(NewEmisData!I:I, NewEmisData!$A:$A, "LDV", NewEmisData!$B:$B, $A329, NewEmisData!$C:$C, $H329, NewEmisData!$D:$D, CQ$2))</f>
        <v>7.8772882665567503E-3</v>
      </c>
      <c r="CR329" s="335">
        <f>$I329*IF($G329="Pickup", SUMIFS(NewEmisData!J:J, NewEmisData!$A:$A, "Pickup", NewEmisData!$B:$B, $A329, NewEmisData!$C:$C, $H329, NewEmisData!$D:$D, CR$2), SUMIFS(NewEmisData!J:J, NewEmisData!$A:$A, "LDV", NewEmisData!$B:$B, $A329, NewEmisData!$C:$C, $H329, NewEmisData!$D:$D, CR$2))</f>
        <v>7.4435823260364103E-3</v>
      </c>
      <c r="CS329" s="335">
        <f>$I329*IF($G329="Pickup", SUMIFS(NewEmisData!K:K, NewEmisData!$A:$A, "Pickup", NewEmisData!$B:$B, $A329, NewEmisData!$C:$C, $H329, NewEmisData!$D:$D, CS$2), SUMIFS(NewEmisData!K:K, NewEmisData!$A:$A, "LDV", NewEmisData!$B:$B, $A329, NewEmisData!$C:$C, $H329, NewEmisData!$D:$D, CS$2))</f>
        <v>7.3936885133113802E-3</v>
      </c>
      <c r="CT329" s="335">
        <f>$I329*IF($G329="Pickup", SUMIFS(NewEmisData!L:L, NewEmisData!$A:$A, "Pickup", NewEmisData!$B:$B, $A329, NewEmisData!$C:$C, $H329, NewEmisData!$D:$D, CT$2), SUMIFS(NewEmisData!L:L, NewEmisData!$A:$A, "LDV", NewEmisData!$B:$B, $A329, NewEmisData!$C:$C, $H329, NewEmisData!$D:$D, CT$2))</f>
        <v>7.3123849031120399E-3</v>
      </c>
      <c r="CU329" s="335">
        <f>$I329*IF($G329="Pickup", SUMIFS(NewEmisData!M:M, NewEmisData!$A:$A, "Pickup", NewEmisData!$B:$B, $A329, NewEmisData!$C:$C, $H329, NewEmisData!$D:$D, CU$2), SUMIFS(NewEmisData!M:M, NewEmisData!$A:$A, "LDV", NewEmisData!$B:$B, $A329, NewEmisData!$C:$C, $H329, NewEmisData!$D:$D, CU$2))</f>
        <v>7.31189121492953E-3</v>
      </c>
      <c r="CV329" s="335">
        <v>6.9734009009235556E-3</v>
      </c>
      <c r="CW329" s="335">
        <v>4.0498104655261064E-3</v>
      </c>
      <c r="CX329" s="335">
        <v>2.5030350838759993E-3</v>
      </c>
      <c r="CY329" s="335">
        <v>2.1151214403419519E-3</v>
      </c>
      <c r="CZ329" s="335">
        <v>1.7489979687569375E-3</v>
      </c>
      <c r="DA329" s="335">
        <v>1.340486996695321E-3</v>
      </c>
      <c r="DB329" s="335">
        <v>1.0553769116342638E-3</v>
      </c>
      <c r="DC329" s="335">
        <v>1.0132227560056145E-3</v>
      </c>
      <c r="DD329" s="335">
        <v>1.0003159541004489E-3</v>
      </c>
      <c r="DE329" s="335">
        <v>9.9860782000699166E-4</v>
      </c>
      <c r="DF329" s="335">
        <v>9.9860782000699166E-4</v>
      </c>
      <c r="DG329" s="335">
        <f>$I329*IF($G329="Pickup", SUMIFS(NewEmisData!E:E, NewEmisData!$A:$A, "Pickup", NewEmisData!$B:$B, $A329, NewEmisData!$C:$C, $H329, NewEmisData!$D:$D, DG$2), SUMIFS(NewEmisData!E:E, NewEmisData!$A:$A, "LDV", NewEmisData!$B:$B, $A329, NewEmisData!$C:$C, $H329, NewEmisData!$D:$D, DG$2))</f>
        <v>0</v>
      </c>
      <c r="DH329" s="335">
        <f>$I329*IF($G329="Pickup", SUMIFS(NewEmisData!F:F, NewEmisData!$A:$A, "Pickup", NewEmisData!$B:$B, $A329, NewEmisData!$C:$C, $H329, NewEmisData!$D:$D, DH$2), SUMIFS(NewEmisData!F:F, NewEmisData!$A:$A, "LDV", NewEmisData!$B:$B, $A329, NewEmisData!$C:$C, $H329, NewEmisData!$D:$D, DH$2))</f>
        <v>0</v>
      </c>
      <c r="DI329" s="335">
        <f>$I329*IF($G329="Pickup", SUMIFS(NewEmisData!G:G, NewEmisData!$A:$A, "Pickup", NewEmisData!$B:$B, $A329, NewEmisData!$C:$C, $H329, NewEmisData!$D:$D, DI$2), SUMIFS(NewEmisData!G:G, NewEmisData!$A:$A, "LDV", NewEmisData!$B:$B, $A329, NewEmisData!$C:$C, $H329, NewEmisData!$D:$D, DI$2))</f>
        <v>0</v>
      </c>
      <c r="DJ329" s="335">
        <f>$I329*IF($G329="Pickup", SUMIFS(NewEmisData!H:H, NewEmisData!$A:$A, "Pickup", NewEmisData!$B:$B, $A329, NewEmisData!$C:$C, $H329, NewEmisData!$D:$D, DJ$2), SUMIFS(NewEmisData!H:H, NewEmisData!$A:$A, "LDV", NewEmisData!$B:$B, $A329, NewEmisData!$C:$C, $H329, NewEmisData!$D:$D, DJ$2))</f>
        <v>0</v>
      </c>
      <c r="DK329" s="335">
        <f>$I329*IF($G329="Pickup", SUMIFS(NewEmisData!I:I, NewEmisData!$A:$A, "Pickup", NewEmisData!$B:$B, $A329, NewEmisData!$C:$C, $H329, NewEmisData!$D:$D, DK$2), SUMIFS(NewEmisData!I:I, NewEmisData!$A:$A, "LDV", NewEmisData!$B:$B, $A329, NewEmisData!$C:$C, $H329, NewEmisData!$D:$D, DK$2))</f>
        <v>0</v>
      </c>
      <c r="DL329" s="335">
        <f>$I329*IF($G329="Pickup", SUMIFS(NewEmisData!J:J, NewEmisData!$A:$A, "Pickup", NewEmisData!$B:$B, $A329, NewEmisData!$C:$C, $H329, NewEmisData!$D:$D, DL$2), SUMIFS(NewEmisData!J:J, NewEmisData!$A:$A, "LDV", NewEmisData!$B:$B, $A329, NewEmisData!$C:$C, $H329, NewEmisData!$D:$D, DL$2))</f>
        <v>0</v>
      </c>
      <c r="DM329" s="335">
        <f>$I329*IF($G329="Pickup", SUMIFS(NewEmisData!K:K, NewEmisData!$A:$A, "Pickup", NewEmisData!$B:$B, $A329, NewEmisData!$C:$C, $H329, NewEmisData!$D:$D, DM$2), SUMIFS(NewEmisData!K:K, NewEmisData!$A:$A, "LDV", NewEmisData!$B:$B, $A329, NewEmisData!$C:$C, $H329, NewEmisData!$D:$D, DM$2))</f>
        <v>0</v>
      </c>
      <c r="DN329" s="335">
        <f>$I329*IF($G329="Pickup", SUMIFS(NewEmisData!L:L, NewEmisData!$A:$A, "Pickup", NewEmisData!$B:$B, $A329, NewEmisData!$C:$C, $H329, NewEmisData!$D:$D, DN$2), SUMIFS(NewEmisData!L:L, NewEmisData!$A:$A, "LDV", NewEmisData!$B:$B, $A329, NewEmisData!$C:$C, $H329, NewEmisData!$D:$D, DN$2))</f>
        <v>0</v>
      </c>
      <c r="DO329" s="335">
        <f>$I329*IF($G329="Pickup", SUMIFS(NewEmisData!M:M, NewEmisData!$A:$A, "Pickup", NewEmisData!$B:$B, $A329, NewEmisData!$C:$C, $H329, NewEmisData!$D:$D, DO$2), SUMIFS(NewEmisData!M:M, NewEmisData!$A:$A, "LDV", NewEmisData!$B:$B, $A329, NewEmisData!$C:$C, $H329, NewEmisData!$D:$D, DO$2))</f>
        <v>0</v>
      </c>
      <c r="DP329" s="335">
        <v>2.023129771030282E-3</v>
      </c>
      <c r="DQ329" s="335">
        <f>$I329*IF($G329="Pickup", SUMIFS(NewEmisData!E:E, NewEmisData!$A:$A, "Pickup", NewEmisData!$B:$B, $A329, NewEmisData!$C:$C, $H329, NewEmisData!$D:$D, DQ$2), SUMIFS(NewEmisData!E:E, NewEmisData!$A:$A, "LDV", NewEmisData!$B:$B, $A329, NewEmisData!$C:$C, $H329, NewEmisData!$D:$D, DQ$2))</f>
        <v>1.45246052556386E-2</v>
      </c>
      <c r="DR329" s="335">
        <f>$I329*IF($G329="Pickup", SUMIFS(NewEmisData!F:F, NewEmisData!$A:$A, "Pickup", NewEmisData!$B:$B, $A329, NewEmisData!$C:$C, $H329, NewEmisData!$D:$D, DR$2), SUMIFS(NewEmisData!F:F, NewEmisData!$A:$A, "LDV", NewEmisData!$B:$B, $A329, NewEmisData!$C:$C, $H329, NewEmisData!$D:$D, DR$2))</f>
        <v>8.5576317868897907E-3</v>
      </c>
      <c r="DS329" s="335">
        <f>$I329*IF($G329="Pickup", SUMIFS(NewEmisData!G:G, NewEmisData!$A:$A, "Pickup", NewEmisData!$B:$B, $A329, NewEmisData!$C:$C, $H329, NewEmisData!$D:$D, DS$2), SUMIFS(NewEmisData!G:G, NewEmisData!$A:$A, "LDV", NewEmisData!$B:$B, $A329, NewEmisData!$C:$C, $H329, NewEmisData!$D:$D, DS$2))</f>
        <v>6.6798910124453298E-3</v>
      </c>
      <c r="DT329" s="335">
        <f>$I329*IF($G329="Pickup", SUMIFS(NewEmisData!H:H, NewEmisData!$A:$A, "Pickup", NewEmisData!$B:$B, $A329, NewEmisData!$C:$C, $H329, NewEmisData!$D:$D, DT$2), SUMIFS(NewEmisData!H:H, NewEmisData!$A:$A, "LDV", NewEmisData!$B:$B, $A329, NewEmisData!$C:$C, $H329, NewEmisData!$D:$D, DT$2))</f>
        <v>5.1684543516808098E-3</v>
      </c>
      <c r="DU329" s="335">
        <f>$I329*IF($G329="Pickup", SUMIFS(NewEmisData!I:I, NewEmisData!$A:$A, "Pickup", NewEmisData!$B:$B, $A329, NewEmisData!$C:$C, $H329, NewEmisData!$D:$D, DU$2), SUMIFS(NewEmisData!I:I, NewEmisData!$A:$A, "LDV", NewEmisData!$B:$B, $A329, NewEmisData!$C:$C, $H329, NewEmisData!$D:$D, DU$2))</f>
        <v>4.0637666627415803E-3</v>
      </c>
      <c r="DV329" s="335">
        <f>$I329*IF($G329="Pickup", SUMIFS(NewEmisData!J:J, NewEmisData!$A:$A, "Pickup", NewEmisData!$B:$B, $A329, NewEmisData!$C:$C, $H329, NewEmisData!$D:$D, DV$2), SUMIFS(NewEmisData!J:J, NewEmisData!$A:$A, "LDV", NewEmisData!$B:$B, $A329, NewEmisData!$C:$C, $H329, NewEmisData!$D:$D, DV$2))</f>
        <v>3.5439556352963399E-3</v>
      </c>
      <c r="DW329" s="335">
        <f>$I329*IF($G329="Pickup", SUMIFS(NewEmisData!K:K, NewEmisData!$A:$A, "Pickup", NewEmisData!$B:$B, $A329, NewEmisData!$C:$C, $H329, NewEmisData!$D:$D, DW$2), SUMIFS(NewEmisData!K:K, NewEmisData!$A:$A, "LDV", NewEmisData!$B:$B, $A329, NewEmisData!$C:$C, $H329, NewEmisData!$D:$D, DW$2))</f>
        <v>3.25169320270512E-3</v>
      </c>
      <c r="DX329" s="335">
        <f>$I329*IF($G329="Pickup", SUMIFS(NewEmisData!L:L, NewEmisData!$A:$A, "Pickup", NewEmisData!$B:$B, $A329, NewEmisData!$C:$C, $H329, NewEmisData!$D:$D, DX$2), SUMIFS(NewEmisData!L:L, NewEmisData!$A:$A, "LDV", NewEmisData!$B:$B, $A329, NewEmisData!$C:$C, $H329, NewEmisData!$D:$D, DX$2))</f>
        <v>3.1576560516429699E-3</v>
      </c>
      <c r="DY329" s="335">
        <f>$I329*IF($G329="Pickup", SUMIFS(NewEmisData!M:M, NewEmisData!$A:$A, "Pickup", NewEmisData!$B:$B, $A329, NewEmisData!$C:$C, $H329, NewEmisData!$D:$D, DY$2), SUMIFS(NewEmisData!M:M, NewEmisData!$A:$A, "LDV", NewEmisData!$B:$B, $A329, NewEmisData!$C:$C, $H329, NewEmisData!$D:$D, DY$2))</f>
        <v>3.1088285848124E-3</v>
      </c>
      <c r="DZ329" s="335">
        <v>5.594489642908501E-3</v>
      </c>
      <c r="EA329" s="335">
        <f t="shared" si="542"/>
        <v>465.43339574540698</v>
      </c>
      <c r="EB329" s="335">
        <f t="shared" si="543"/>
        <v>447.45086858043499</v>
      </c>
      <c r="EC329" s="335">
        <f t="shared" si="544"/>
        <v>371.68579631799702</v>
      </c>
      <c r="ED329" s="335">
        <f t="shared" si="545"/>
        <v>316.68783468886801</v>
      </c>
      <c r="EE329" s="335">
        <f t="shared" si="546"/>
        <v>274.45359564691302</v>
      </c>
      <c r="EF329" s="335">
        <f t="shared" si="547"/>
        <v>250.610452801164</v>
      </c>
      <c r="EG329" s="335">
        <f t="shared" si="548"/>
        <v>239.96929474207201</v>
      </c>
      <c r="EH329" s="335">
        <f t="shared" si="549"/>
        <v>236.17949059358199</v>
      </c>
      <c r="EI329" s="335">
        <f t="shared" si="550"/>
        <v>234.77621268414799</v>
      </c>
      <c r="EJ329" s="335">
        <f t="shared" si="551"/>
        <v>0.27672218065037407</v>
      </c>
      <c r="EK329" s="335">
        <f t="shared" si="552"/>
        <v>0.76817370125590101</v>
      </c>
      <c r="EL329" s="335">
        <f t="shared" si="553"/>
        <v>0.34255400012381199</v>
      </c>
      <c r="EM329" s="335">
        <f t="shared" si="554"/>
        <v>0.22026197441968301</v>
      </c>
      <c r="EN329" s="335">
        <f t="shared" si="555"/>
        <v>0.146130223505477</v>
      </c>
      <c r="EO329" s="335">
        <f t="shared" si="556"/>
        <v>9.25204446820201E-2</v>
      </c>
      <c r="EP329" s="335">
        <f t="shared" si="557"/>
        <v>6.9646332093205393E-2</v>
      </c>
      <c r="EQ329" s="335">
        <f t="shared" si="558"/>
        <v>6.0285539426727999E-2</v>
      </c>
      <c r="ER329" s="335">
        <f t="shared" si="559"/>
        <v>5.7685517085836899E-2</v>
      </c>
      <c r="ES329" s="335">
        <f t="shared" si="560"/>
        <v>5.6336256806388998E-2</v>
      </c>
      <c r="ET329" s="335">
        <f t="shared" si="561"/>
        <v>6.1988464688476796E-2</v>
      </c>
      <c r="EU329" s="335">
        <f t="shared" si="562"/>
        <v>8.0536316527093799E-3</v>
      </c>
      <c r="EV329" s="335">
        <f t="shared" si="563"/>
        <v>7.7424694052717798E-3</v>
      </c>
      <c r="EW329" s="335">
        <f t="shared" si="564"/>
        <v>5.3320257089092297E-3</v>
      </c>
      <c r="EX329" s="335">
        <f t="shared" si="565"/>
        <v>4.5430510168157703E-3</v>
      </c>
      <c r="EY329" s="335">
        <f t="shared" si="566"/>
        <v>3.9371785778053803E-3</v>
      </c>
      <c r="EZ329" s="335">
        <f t="shared" si="567"/>
        <v>3.5951364530025401E-3</v>
      </c>
      <c r="FA329" s="335">
        <f t="shared" si="568"/>
        <v>3.4424852382502098E-3</v>
      </c>
      <c r="FB329" s="335">
        <f t="shared" si="569"/>
        <v>3.38811619026995E-3</v>
      </c>
      <c r="FC329" s="335">
        <f t="shared" si="570"/>
        <v>3.36798790618778E-3</v>
      </c>
      <c r="FD329" s="335">
        <f t="shared" si="571"/>
        <v>1.7442083422488778E-3</v>
      </c>
      <c r="FE329" s="335">
        <f t="shared" si="572"/>
        <v>7.6317156939691294E-2</v>
      </c>
      <c r="FF329" s="335">
        <f t="shared" si="573"/>
        <v>7.1544642944165196E-2</v>
      </c>
      <c r="FG329" s="335">
        <f t="shared" si="574"/>
        <v>5.8249743312617203E-2</v>
      </c>
      <c r="FH329" s="335">
        <f t="shared" si="575"/>
        <v>5.6730049378736901E-2</v>
      </c>
      <c r="FI329" s="335">
        <f t="shared" si="576"/>
        <v>5.5297861804990203E-2</v>
      </c>
      <c r="FJ329" s="335">
        <f t="shared" si="577"/>
        <v>5.4156352090813403E-2</v>
      </c>
      <c r="FK329" s="335">
        <f t="shared" si="578"/>
        <v>5.3430662266944498E-2</v>
      </c>
      <c r="FL329" s="335">
        <f t="shared" si="579"/>
        <v>5.3062743786751999E-2</v>
      </c>
      <c r="FM329" s="335">
        <f t="shared" si="580"/>
        <v>5.2850768620488903E-2</v>
      </c>
      <c r="FN329" s="335">
        <f t="shared" si="581"/>
        <v>4.7629366333098749E-2</v>
      </c>
      <c r="FO329" s="335">
        <f t="shared" si="582"/>
        <v>2.00368746679381E-2</v>
      </c>
      <c r="FP329" s="335">
        <f t="shared" si="583"/>
        <v>1.58149288879222E-2</v>
      </c>
      <c r="FQ329" s="335">
        <f t="shared" si="584"/>
        <v>1.2889012730210401E-2</v>
      </c>
      <c r="FR329" s="335">
        <f t="shared" si="585"/>
        <v>1.1544674905883E-2</v>
      </c>
      <c r="FS329" s="335">
        <f t="shared" si="586"/>
        <v>1.0277724336371899E-2</v>
      </c>
      <c r="FT329" s="335">
        <f t="shared" si="587"/>
        <v>9.2679749278735592E-3</v>
      </c>
      <c r="FU329" s="335">
        <f t="shared" si="588"/>
        <v>8.6259896432645099E-3</v>
      </c>
      <c r="FV329" s="335">
        <f t="shared" si="589"/>
        <v>8.3004876330209296E-3</v>
      </c>
      <c r="FW329" s="335">
        <f t="shared" si="590"/>
        <v>8.1129702157430005E-3</v>
      </c>
      <c r="FX329" s="335">
        <f t="shared" si="591"/>
        <v>9.4789149915835945E-3</v>
      </c>
    </row>
    <row r="330" spans="1:180" x14ac:dyDescent="0.2">
      <c r="A330" s="305" t="str">
        <f>IF(LEFT(TRIM(TechData_All!AJ51),1)="*", _xlfn.CONCAT("*","R2"), "R2")</f>
        <v>R2</v>
      </c>
      <c r="B330" s="305" t="str">
        <f>TechData_All!A51</f>
        <v>TLMLPGX11</v>
      </c>
      <c r="C330" s="305" t="str">
        <f>TechData_All!C51</f>
        <v>TL.LPGX.M.LPGX.2011</v>
      </c>
      <c r="D330" s="301" t="str">
        <f>TechData_All!D51</f>
        <v>bn-vmt, bn-vmt/a</v>
      </c>
      <c r="E330" s="301" t="str">
        <f>TechData_All!E51</f>
        <v>TRNLPGX</v>
      </c>
      <c r="F330" s="301" t="str">
        <f>TechData_All!F51</f>
        <v>TL</v>
      </c>
      <c r="G330" s="315" t="s">
        <v>819</v>
      </c>
      <c r="H330" s="315" t="s">
        <v>814</v>
      </c>
      <c r="I330" s="315">
        <v>1</v>
      </c>
      <c r="J330" s="315" t="str">
        <f t="shared" si="592"/>
        <v>Minivan-GSL</v>
      </c>
      <c r="K330" s="335">
        <f>$I330*IF($G330="Pickup", SUMIFS(NewEmisData!E:E, NewEmisData!$A:$A, "Pickup", NewEmisData!$B:$B, $A330, NewEmisData!$C:$C, $H330, NewEmisData!$D:$D, K$2), SUMIFS(NewEmisData!E:E, NewEmisData!$A:$A, "LDV", NewEmisData!$B:$B, $A330, NewEmisData!$C:$C, $H330, NewEmisData!$D:$D, K$2))</f>
        <v>477.08587282575797</v>
      </c>
      <c r="L330" s="335">
        <f>$I330*IF($G330="Pickup", SUMIFS(NewEmisData!F:F, NewEmisData!$A:$A, "Pickup", NewEmisData!$B:$B, $A330, NewEmisData!$C:$C, $H330, NewEmisData!$D:$D, L$2), SUMIFS(NewEmisData!F:F, NewEmisData!$A:$A, "LDV", NewEmisData!$B:$B, $A330, NewEmisData!$C:$C, $H330, NewEmisData!$D:$D, L$2))</f>
        <v>459.34104292251902</v>
      </c>
      <c r="M330" s="335">
        <f>$I330*IF($G330="Pickup", SUMIFS(NewEmisData!G:G, NewEmisData!$A:$A, "Pickup", NewEmisData!$B:$B, $A330, NewEmisData!$C:$C, $H330, NewEmisData!$D:$D, M$2), SUMIFS(NewEmisData!G:G, NewEmisData!$A:$A, "LDV", NewEmisData!$B:$B, $A330, NewEmisData!$C:$C, $H330, NewEmisData!$D:$D, M$2))</f>
        <v>447.45896927637102</v>
      </c>
      <c r="N330" s="335">
        <f>$I330*IF($G330="Pickup", SUMIFS(NewEmisData!H:H, NewEmisData!$A:$A, "Pickup", NewEmisData!$B:$B, $A330, NewEmisData!$C:$C, $H330, NewEmisData!$D:$D, N$2), SUMIFS(NewEmisData!H:H, NewEmisData!$A:$A, "LDV", NewEmisData!$B:$B, $A330, NewEmisData!$C:$C, $H330, NewEmisData!$D:$D, N$2))</f>
        <v>380.72392677964001</v>
      </c>
      <c r="O330" s="335">
        <f>$I330*IF($G330="Pickup", SUMIFS(NewEmisData!I:I, NewEmisData!$A:$A, "Pickup", NewEmisData!$B:$B, $A330, NewEmisData!$C:$C, $H330, NewEmisData!$D:$D, O$2), SUMIFS(NewEmisData!I:I, NewEmisData!$A:$A, "LDV", NewEmisData!$B:$B, $A330, NewEmisData!$C:$C, $H330, NewEmisData!$D:$D, O$2))</f>
        <v>329.54737069801098</v>
      </c>
      <c r="P330" s="335">
        <f>$I330*IF($G330="Pickup", SUMIFS(NewEmisData!J:J, NewEmisData!$A:$A, "Pickup", NewEmisData!$B:$B, $A330, NewEmisData!$C:$C, $H330, NewEmisData!$D:$D, P$2), SUMIFS(NewEmisData!J:J, NewEmisData!$A:$A, "LDV", NewEmisData!$B:$B, $A330, NewEmisData!$C:$C, $H330, NewEmisData!$D:$D, P$2))</f>
        <v>300.69829568412598</v>
      </c>
      <c r="Q330" s="335">
        <f>$I330*IF($G330="Pickup", SUMIFS(NewEmisData!K:K, NewEmisData!$A:$A, "Pickup", NewEmisData!$B:$B, $A330, NewEmisData!$C:$C, $H330, NewEmisData!$D:$D, Q$2), SUMIFS(NewEmisData!K:K, NewEmisData!$A:$A, "LDV", NewEmisData!$B:$B, $A330, NewEmisData!$C:$C, $H330, NewEmisData!$D:$D, Q$2))</f>
        <v>287.83799703632701</v>
      </c>
      <c r="R330" s="335">
        <f>$I330*IF($G330="Pickup", SUMIFS(NewEmisData!L:L, NewEmisData!$A:$A, "Pickup", NewEmisData!$B:$B, $A330, NewEmisData!$C:$C, $H330, NewEmisData!$D:$D, R$2), SUMIFS(NewEmisData!L:L, NewEmisData!$A:$A, "LDV", NewEmisData!$B:$B, $A330, NewEmisData!$C:$C, $H330, NewEmisData!$D:$D, R$2))</f>
        <v>283.26610797837998</v>
      </c>
      <c r="S330" s="335">
        <f>$I330*IF($G330="Pickup", SUMIFS(NewEmisData!M:M, NewEmisData!$A:$A, "Pickup", NewEmisData!$B:$B, $A330, NewEmisData!$C:$C, $H330, NewEmisData!$D:$D, S$2), SUMIFS(NewEmisData!M:M, NewEmisData!$A:$A, "LDV", NewEmisData!$B:$B, $A330, NewEmisData!$C:$C, $H330, NewEmisData!$D:$D, S$2))</f>
        <v>281.57834098528099</v>
      </c>
      <c r="T330" s="335">
        <v>0.27672218065037407</v>
      </c>
      <c r="U330" s="335">
        <f>$I330*IF($G330="Pickup", SUMIFS(NewEmisData!E:E, NewEmisData!$A:$A, "Pickup", NewEmisData!$B:$B, $A330, NewEmisData!$C:$C, $H330, NewEmisData!$D:$D, U$2), SUMIFS(NewEmisData!E:E, NewEmisData!$A:$A, "LDV", NewEmisData!$B:$B, $A330, NewEmisData!$C:$C, $H330, NewEmisData!$D:$D, U$2))</f>
        <v>0.82339103642645395</v>
      </c>
      <c r="V330" s="335">
        <f>$I330*IF($G330="Pickup", SUMIFS(NewEmisData!F:F, NewEmisData!$A:$A, "Pickup", NewEmisData!$B:$B, $A330, NewEmisData!$C:$C, $H330, NewEmisData!$D:$D, V$2), SUMIFS(NewEmisData!F:F, NewEmisData!$A:$A, "LDV", NewEmisData!$B:$B, $A330, NewEmisData!$C:$C, $H330, NewEmisData!$D:$D, V$2))</f>
        <v>0.360872733315452</v>
      </c>
      <c r="W330" s="335">
        <f>$I330*IF($G330="Pickup", SUMIFS(NewEmisData!G:G, NewEmisData!$A:$A, "Pickup", NewEmisData!$B:$B, $A330, NewEmisData!$C:$C, $H330, NewEmisData!$D:$D, W$2), SUMIFS(NewEmisData!G:G, NewEmisData!$A:$A, "LDV", NewEmisData!$B:$B, $A330, NewEmisData!$C:$C, $H330, NewEmisData!$D:$D, W$2))</f>
        <v>0.21658171178065999</v>
      </c>
      <c r="X330" s="335">
        <f>$I330*IF($G330="Pickup", SUMIFS(NewEmisData!H:H, NewEmisData!$A:$A, "Pickup", NewEmisData!$B:$B, $A330, NewEmisData!$C:$C, $H330, NewEmisData!$D:$D, X$2), SUMIFS(NewEmisData!H:H, NewEmisData!$A:$A, "LDV", NewEmisData!$B:$B, $A330, NewEmisData!$C:$C, $H330, NewEmisData!$D:$D, X$2))</f>
        <v>0.14200533002195401</v>
      </c>
      <c r="Y330" s="335">
        <f>$I330*IF($G330="Pickup", SUMIFS(NewEmisData!I:I, NewEmisData!$A:$A, "Pickup", NewEmisData!$B:$B, $A330, NewEmisData!$C:$C, $H330, NewEmisData!$D:$D, Y$2), SUMIFS(NewEmisData!I:I, NewEmisData!$A:$A, "LDV", NewEmisData!$B:$B, $A330, NewEmisData!$C:$C, $H330, NewEmisData!$D:$D, Y$2))</f>
        <v>8.8016804659711706E-2</v>
      </c>
      <c r="Z330" s="335">
        <f>$I330*IF($G330="Pickup", SUMIFS(NewEmisData!J:J, NewEmisData!$A:$A, "Pickup", NewEmisData!$B:$B, $A330, NewEmisData!$C:$C, $H330, NewEmisData!$D:$D, Z$2), SUMIFS(NewEmisData!J:J, NewEmisData!$A:$A, "LDV", NewEmisData!$B:$B, $A330, NewEmisData!$C:$C, $H330, NewEmisData!$D:$D, Z$2))</f>
        <v>6.5736379947852003E-2</v>
      </c>
      <c r="AA330" s="335">
        <f>$I330*IF($G330="Pickup", SUMIFS(NewEmisData!K:K, NewEmisData!$A:$A, "Pickup", NewEmisData!$B:$B, $A330, NewEmisData!$C:$C, $H330, NewEmisData!$D:$D, AA$2), SUMIFS(NewEmisData!K:K, NewEmisData!$A:$A, "LDV", NewEmisData!$B:$B, $A330, NewEmisData!$C:$C, $H330, NewEmisData!$D:$D, AA$2))</f>
        <v>5.6635638117250503E-2</v>
      </c>
      <c r="AB330" s="335">
        <f>$I330*IF($G330="Pickup", SUMIFS(NewEmisData!L:L, NewEmisData!$A:$A, "Pickup", NewEmisData!$B:$B, $A330, NewEmisData!$C:$C, $H330, NewEmisData!$D:$D, AB$2), SUMIFS(NewEmisData!L:L, NewEmisData!$A:$A, "LDV", NewEmisData!$B:$B, $A330, NewEmisData!$C:$C, $H330, NewEmisData!$D:$D, AB$2))</f>
        <v>5.4115247223223299E-2</v>
      </c>
      <c r="AC330" s="335">
        <f>$I330*IF($G330="Pickup", SUMIFS(NewEmisData!M:M, NewEmisData!$A:$A, "Pickup", NewEmisData!$B:$B, $A330, NewEmisData!$C:$C, $H330, NewEmisData!$D:$D, AC$2), SUMIFS(NewEmisData!M:M, NewEmisData!$A:$A, "LDV", NewEmisData!$B:$B, $A330, NewEmisData!$C:$C, $H330, NewEmisData!$D:$D, AC$2))</f>
        <v>5.2826207223764E-2</v>
      </c>
      <c r="AD330" s="335">
        <v>6.1988464688476796E-2</v>
      </c>
      <c r="AE330" s="335">
        <f>$I330*IF($G330="Pickup", SUMIFS(NewEmisData!E:E, NewEmisData!$A:$A, "Pickup", NewEmisData!$B:$B, $A330, NewEmisData!$C:$C, $H330, NewEmisData!$D:$D, AE$2), SUMIFS(NewEmisData!E:E, NewEmisData!$A:$A, "LDV", NewEmisData!$B:$B, $A330, NewEmisData!$C:$C, $H330, NewEmisData!$D:$D, AE$2))</f>
        <v>8.2552586035919695E-3</v>
      </c>
      <c r="AF330" s="335">
        <f>$I330*IF($G330="Pickup", SUMIFS(NewEmisData!F:F, NewEmisData!$A:$A, "Pickup", NewEmisData!$B:$B, $A330, NewEmisData!$C:$C, $H330, NewEmisData!$D:$D, AF$2), SUMIFS(NewEmisData!F:F, NewEmisData!$A:$A, "LDV", NewEmisData!$B:$B, $A330, NewEmisData!$C:$C, $H330, NewEmisData!$D:$D, AF$2))</f>
        <v>7.9482131517538395E-3</v>
      </c>
      <c r="AG330" s="335">
        <f>$I330*IF($G330="Pickup", SUMIFS(NewEmisData!G:G, NewEmisData!$A:$A, "Pickup", NewEmisData!$B:$B, $A330, NewEmisData!$C:$C, $H330, NewEmisData!$D:$D, AG$2), SUMIFS(NewEmisData!G:G, NewEmisData!$A:$A, "LDV", NewEmisData!$B:$B, $A330, NewEmisData!$C:$C, $H330, NewEmisData!$D:$D, AG$2))</f>
        <v>6.4190305556059996E-3</v>
      </c>
      <c r="AH330" s="335">
        <f>$I330*IF($G330="Pickup", SUMIFS(NewEmisData!H:H, NewEmisData!$A:$A, "Pickup", NewEmisData!$B:$B, $A330, NewEmisData!$C:$C, $H330, NewEmisData!$D:$D, AH$2), SUMIFS(NewEmisData!H:H, NewEmisData!$A:$A, "LDV", NewEmisData!$B:$B, $A330, NewEmisData!$C:$C, $H330, NewEmisData!$D:$D, AH$2))</f>
        <v>5.4616828003907899E-3</v>
      </c>
      <c r="AI330" s="335">
        <f>$I330*IF($G330="Pickup", SUMIFS(NewEmisData!I:I, NewEmisData!$A:$A, "Pickup", NewEmisData!$B:$B, $A330, NewEmisData!$C:$C, $H330, NewEmisData!$D:$D, AI$2), SUMIFS(NewEmisData!I:I, NewEmisData!$A:$A, "LDV", NewEmisData!$B:$B, $A330, NewEmisData!$C:$C, $H330, NewEmisData!$D:$D, AI$2))</f>
        <v>4.7275285851957304E-3</v>
      </c>
      <c r="AJ330" s="335">
        <f>$I330*IF($G330="Pickup", SUMIFS(NewEmisData!J:J, NewEmisData!$A:$A, "Pickup", NewEmisData!$B:$B, $A330, NewEmisData!$C:$C, $H330, NewEmisData!$D:$D, AJ$2), SUMIFS(NewEmisData!J:J, NewEmisData!$A:$A, "LDV", NewEmisData!$B:$B, $A330, NewEmisData!$C:$C, $H330, NewEmisData!$D:$D, AJ$2))</f>
        <v>4.3136734611450098E-3</v>
      </c>
      <c r="AK330" s="335">
        <f>$I330*IF($G330="Pickup", SUMIFS(NewEmisData!K:K, NewEmisData!$A:$A, "Pickup", NewEmisData!$B:$B, $A330, NewEmisData!$C:$C, $H330, NewEmisData!$D:$D, AK$2), SUMIFS(NewEmisData!K:K, NewEmisData!$A:$A, "LDV", NewEmisData!$B:$B, $A330, NewEmisData!$C:$C, $H330, NewEmisData!$D:$D, AK$2))</f>
        <v>4.1291858052272803E-3</v>
      </c>
      <c r="AL330" s="335">
        <f>$I330*IF($G330="Pickup", SUMIFS(NewEmisData!L:L, NewEmisData!$A:$A, "Pickup", NewEmisData!$B:$B, $A330, NewEmisData!$C:$C, $H330, NewEmisData!$D:$D, AL$2), SUMIFS(NewEmisData!L:L, NewEmisData!$A:$A, "LDV", NewEmisData!$B:$B, $A330, NewEmisData!$C:$C, $H330, NewEmisData!$D:$D, AL$2))</f>
        <v>4.0635983922117898E-3</v>
      </c>
      <c r="AM330" s="335">
        <f>$I330*IF($G330="Pickup", SUMIFS(NewEmisData!M:M, NewEmisData!$A:$A, "Pickup", NewEmisData!$B:$B, $A330, NewEmisData!$C:$C, $H330, NewEmisData!$D:$D, AM$2), SUMIFS(NewEmisData!M:M, NewEmisData!$A:$A, "LDV", NewEmisData!$B:$B, $A330, NewEmisData!$C:$C, $H330, NewEmisData!$D:$D, AM$2))</f>
        <v>4.0393864318059199E-3</v>
      </c>
      <c r="AN330" s="335">
        <v>1.7442083422488778E-3</v>
      </c>
      <c r="AO330" s="335">
        <f>$I330*IF($G330="Pickup", SUMIFS(NewEmisData!E:E, NewEmisData!$A:$A, "Pickup", NewEmisData!$B:$B, $A330, NewEmisData!$C:$C, $H330, NewEmisData!$D:$D, AO$2), SUMIFS(NewEmisData!E:E, NewEmisData!$A:$A, "LDV", NewEmisData!$B:$B, $A330, NewEmisData!$C:$C, $H330, NewEmisData!$D:$D, AO$2))</f>
        <v>8.1828643727713493E-2</v>
      </c>
      <c r="AP330" s="335">
        <f>$I330*IF($G330="Pickup", SUMIFS(NewEmisData!F:F, NewEmisData!$A:$A, "Pickup", NewEmisData!$B:$B, $A330, NewEmisData!$C:$C, $H330, NewEmisData!$D:$D, AP$2), SUMIFS(NewEmisData!F:F, NewEmisData!$A:$A, "LDV", NewEmisData!$B:$B, $A330, NewEmisData!$C:$C, $H330, NewEmisData!$D:$D, AP$2))</f>
        <v>7.6175839057221195E-2</v>
      </c>
      <c r="AQ330" s="335">
        <f>$I330*IF($G330="Pickup", SUMIFS(NewEmisData!G:G, NewEmisData!$A:$A, "Pickup", NewEmisData!$B:$B, $A330, NewEmisData!$C:$C, $H330, NewEmisData!$D:$D, AQ$2), SUMIFS(NewEmisData!G:G, NewEmisData!$A:$A, "LDV", NewEmisData!$B:$B, $A330, NewEmisData!$C:$C, $H330, NewEmisData!$D:$D, AQ$2))</f>
        <v>8.1302809072104507E-2</v>
      </c>
      <c r="AR330" s="335">
        <f>$I330*IF($G330="Pickup", SUMIFS(NewEmisData!H:H, NewEmisData!$A:$A, "Pickup", NewEmisData!$B:$B, $A330, NewEmisData!$C:$C, $H330, NewEmisData!$D:$D, AR$2), SUMIFS(NewEmisData!H:H, NewEmisData!$A:$A, "LDV", NewEmisData!$B:$B, $A330, NewEmisData!$C:$C, $H330, NewEmisData!$D:$D, AR$2))</f>
        <v>7.9561688690416299E-2</v>
      </c>
      <c r="AS330" s="335">
        <f>$I330*IF($G330="Pickup", SUMIFS(NewEmisData!I:I, NewEmisData!$A:$A, "Pickup", NewEmisData!$B:$B, $A330, NewEmisData!$C:$C, $H330, NewEmisData!$D:$D, AS$2), SUMIFS(NewEmisData!I:I, NewEmisData!$A:$A, "LDV", NewEmisData!$B:$B, $A330, NewEmisData!$C:$C, $H330, NewEmisData!$D:$D, AS$2))</f>
        <v>7.7910530261031605E-2</v>
      </c>
      <c r="AT330" s="335">
        <f>$I330*IF($G330="Pickup", SUMIFS(NewEmisData!J:J, NewEmisData!$A:$A, "Pickup", NewEmisData!$B:$B, $A330, NewEmisData!$C:$C, $H330, NewEmisData!$D:$D, AT$2), SUMIFS(NewEmisData!J:J, NewEmisData!$A:$A, "LDV", NewEmisData!$B:$B, $A330, NewEmisData!$C:$C, $H330, NewEmisData!$D:$D, AT$2))</f>
        <v>7.6590334474495605E-2</v>
      </c>
      <c r="AU330" s="335">
        <f>$I330*IF($G330="Pickup", SUMIFS(NewEmisData!K:K, NewEmisData!$A:$A, "Pickup", NewEmisData!$B:$B, $A330, NewEmisData!$C:$C, $H330, NewEmisData!$D:$D, AU$2), SUMIFS(NewEmisData!K:K, NewEmisData!$A:$A, "LDV", NewEmisData!$B:$B, $A330, NewEmisData!$C:$C, $H330, NewEmisData!$D:$D, AU$2))</f>
        <v>7.5767938917924701E-2</v>
      </c>
      <c r="AV330" s="335">
        <f>$I330*IF($G330="Pickup", SUMIFS(NewEmisData!L:L, NewEmisData!$A:$A, "Pickup", NewEmisData!$B:$B, $A330, NewEmisData!$C:$C, $H330, NewEmisData!$D:$D, AV$2), SUMIFS(NewEmisData!L:L, NewEmisData!$A:$A, "LDV", NewEmisData!$B:$B, $A330, NewEmisData!$C:$C, $H330, NewEmisData!$D:$D, AV$2))</f>
        <v>7.5353710070808794E-2</v>
      </c>
      <c r="AW330" s="335">
        <f>$I330*IF($G330="Pickup", SUMIFS(NewEmisData!M:M, NewEmisData!$A:$A, "Pickup", NewEmisData!$B:$B, $A330, NewEmisData!$C:$C, $H330, NewEmisData!$D:$D, AW$2), SUMIFS(NewEmisData!M:M, NewEmisData!$A:$A, "LDV", NewEmisData!$B:$B, $A330, NewEmisData!$C:$C, $H330, NewEmisData!$D:$D, AW$2))</f>
        <v>7.5117977052891499E-2</v>
      </c>
      <c r="AX330" s="335">
        <v>4.7629366333098749E-2</v>
      </c>
      <c r="AY330" s="335">
        <f>$I330*IF($G330="Pickup", SUMIFS(NewEmisData!E:E, NewEmisData!$A:$A, "Pickup", NewEmisData!$B:$B, $A330, NewEmisData!$C:$C, $H330, NewEmisData!$D:$D, AY$2), SUMIFS(NewEmisData!E:E, NewEmisData!$A:$A, "LDV", NewEmisData!$B:$B, $A330, NewEmisData!$C:$C, $H330, NewEmisData!$D:$D, AY$2))</f>
        <v>2.1998193760633E-2</v>
      </c>
      <c r="AZ330" s="335">
        <f>$I330*IF($G330="Pickup", SUMIFS(NewEmisData!F:F, NewEmisData!$A:$A, "Pickup", NewEmisData!$B:$B, $A330, NewEmisData!$C:$C, $H330, NewEmisData!$D:$D, AZ$2), SUMIFS(NewEmisData!F:F, NewEmisData!$A:$A, "LDV", NewEmisData!$B:$B, $A330, NewEmisData!$C:$C, $H330, NewEmisData!$D:$D, AZ$2))</f>
        <v>1.6997575378008601E-2</v>
      </c>
      <c r="BA330" s="335">
        <f>$I330*IF($G330="Pickup", SUMIFS(NewEmisData!G:G, NewEmisData!$A:$A, "Pickup", NewEmisData!$B:$B, $A330, NewEmisData!$C:$C, $H330, NewEmisData!$D:$D, BA$2), SUMIFS(NewEmisData!G:G, NewEmisData!$A:$A, "LDV", NewEmisData!$B:$B, $A330, NewEmisData!$C:$C, $H330, NewEmisData!$D:$D, BA$2))</f>
        <v>1.6580879412419602E-2</v>
      </c>
      <c r="BB330" s="335">
        <f>$I330*IF($G330="Pickup", SUMIFS(NewEmisData!H:H, NewEmisData!$A:$A, "Pickup", NewEmisData!$B:$B, $A330, NewEmisData!$C:$C, $H330, NewEmisData!$D:$D, BB$2), SUMIFS(NewEmisData!H:H, NewEmisData!$A:$A, "LDV", NewEmisData!$B:$B, $A330, NewEmisData!$C:$C, $H330, NewEmisData!$D:$D, BB$2))</f>
        <v>1.5040645169031801E-2</v>
      </c>
      <c r="BC330" s="335">
        <f>$I330*IF($G330="Pickup", SUMIFS(NewEmisData!I:I, NewEmisData!$A:$A, "Pickup", NewEmisData!$B:$B, $A330, NewEmisData!$C:$C, $H330, NewEmisData!$D:$D, BC$2), SUMIFS(NewEmisData!I:I, NewEmisData!$A:$A, "LDV", NewEmisData!$B:$B, $A330, NewEmisData!$C:$C, $H330, NewEmisData!$D:$D, BC$2))</f>
        <v>1.35799610150696E-2</v>
      </c>
      <c r="BD330" s="335">
        <f>$I330*IF($G330="Pickup", SUMIFS(NewEmisData!J:J, NewEmisData!$A:$A, "Pickup", NewEmisData!$B:$B, $A330, NewEmisData!$C:$C, $H330, NewEmisData!$D:$D, BD$2), SUMIFS(NewEmisData!J:J, NewEmisData!$A:$A, "LDV", NewEmisData!$B:$B, $A330, NewEmisData!$C:$C, $H330, NewEmisData!$D:$D, BD$2))</f>
        <v>1.24120667817219E-2</v>
      </c>
      <c r="BE330" s="335">
        <f>$I330*IF($G330="Pickup", SUMIFS(NewEmisData!K:K, NewEmisData!$A:$A, "Pickup", NewEmisData!$B:$B, $A330, NewEmisData!$C:$C, $H330, NewEmisData!$D:$D, BE$2), SUMIFS(NewEmisData!K:K, NewEmisData!$A:$A, "LDV", NewEmisData!$B:$B, $A330, NewEmisData!$C:$C, $H330, NewEmisData!$D:$D, BE$2))</f>
        <v>1.16845073314224E-2</v>
      </c>
      <c r="BF330" s="335">
        <f>$I330*IF($G330="Pickup", SUMIFS(NewEmisData!L:L, NewEmisData!$A:$A, "Pickup", NewEmisData!$B:$B, $A330, NewEmisData!$C:$C, $H330, NewEmisData!$D:$D, BF$2), SUMIFS(NewEmisData!L:L, NewEmisData!$A:$A, "LDV", NewEmisData!$B:$B, $A330, NewEmisData!$C:$C, $H330, NewEmisData!$D:$D, BF$2))</f>
        <v>1.1318096390010799E-2</v>
      </c>
      <c r="BG330" s="335">
        <f>$I330*IF($G330="Pickup", SUMIFS(NewEmisData!M:M, NewEmisData!$A:$A, "Pickup", NewEmisData!$B:$B, $A330, NewEmisData!$C:$C, $H330, NewEmisData!$D:$D, BG$2), SUMIFS(NewEmisData!M:M, NewEmisData!$A:$A, "LDV", NewEmisData!$B:$B, $A330, NewEmisData!$C:$C, $H330, NewEmisData!$D:$D, BG$2))</f>
        <v>1.1109456757731499E-2</v>
      </c>
      <c r="BH330" s="335">
        <v>9.4789149915835945E-3</v>
      </c>
      <c r="BI330" s="335">
        <f>$I330*IF($G330="Pickup", SUMIFS(NewEmisData!E:E, NewEmisData!$A:$A, "Pickup", NewEmisData!$B:$B, $A330, NewEmisData!$C:$C, $H330, NewEmisData!$D:$D, BI$2), SUMIFS(NewEmisData!E:E, NewEmisData!$A:$A, "LDV", NewEmisData!$B:$B, $A330, NewEmisData!$C:$C, $H330, NewEmisData!$D:$D, BI$2))</f>
        <v>6.6339830086865597</v>
      </c>
      <c r="BJ330" s="335">
        <f>$I330*IF($G330="Pickup", SUMIFS(NewEmisData!F:F, NewEmisData!$A:$A, "Pickup", NewEmisData!$B:$B, $A330, NewEmisData!$C:$C, $H330, NewEmisData!$D:$D, BJ$2), SUMIFS(NewEmisData!F:F, NewEmisData!$A:$A, "LDV", NewEmisData!$B:$B, $A330, NewEmisData!$C:$C, $H330, NewEmisData!$D:$D, BJ$2))</f>
        <v>3.9206205551931301</v>
      </c>
      <c r="BK330" s="335">
        <f>$I330*IF($G330="Pickup", SUMIFS(NewEmisData!G:G, NewEmisData!$A:$A, "Pickup", NewEmisData!$B:$B, $A330, NewEmisData!$C:$C, $H330, NewEmisData!$D:$D, BK$2), SUMIFS(NewEmisData!G:G, NewEmisData!$A:$A, "LDV", NewEmisData!$B:$B, $A330, NewEmisData!$C:$C, $H330, NewEmisData!$D:$D, BK$2))</f>
        <v>3.0174466275096199</v>
      </c>
      <c r="BL330" s="335">
        <f>$I330*IF($G330="Pickup", SUMIFS(NewEmisData!H:H, NewEmisData!$A:$A, "Pickup", NewEmisData!$B:$B, $A330, NewEmisData!$C:$C, $H330, NewEmisData!$D:$D, BL$2), SUMIFS(NewEmisData!H:H, NewEmisData!$A:$A, "LDV", NewEmisData!$B:$B, $A330, NewEmisData!$C:$C, $H330, NewEmisData!$D:$D, BL$2))</f>
        <v>2.3529221673804699</v>
      </c>
      <c r="BM330" s="335">
        <f>$I330*IF($G330="Pickup", SUMIFS(NewEmisData!I:I, NewEmisData!$A:$A, "Pickup", NewEmisData!$B:$B, $A330, NewEmisData!$C:$C, $H330, NewEmisData!$D:$D, BM$2), SUMIFS(NewEmisData!I:I, NewEmisData!$A:$A, "LDV", NewEmisData!$B:$B, $A330, NewEmisData!$C:$C, $H330, NewEmisData!$D:$D, BM$2))</f>
        <v>1.70384058027793</v>
      </c>
      <c r="BN330" s="335">
        <f>$I330*IF($G330="Pickup", SUMIFS(NewEmisData!J:J, NewEmisData!$A:$A, "Pickup", NewEmisData!$B:$B, $A330, NewEmisData!$C:$C, $H330, NewEmisData!$D:$D, BN$2), SUMIFS(NewEmisData!J:J, NewEmisData!$A:$A, "LDV", NewEmisData!$B:$B, $A330, NewEmisData!$C:$C, $H330, NewEmisData!$D:$D, BN$2))</f>
        <v>1.3463730618004399</v>
      </c>
      <c r="BO330" s="335">
        <f>$I330*IF($G330="Pickup", SUMIFS(NewEmisData!K:K, NewEmisData!$A:$A, "Pickup", NewEmisData!$B:$B, $A330, NewEmisData!$C:$C, $H330, NewEmisData!$D:$D, BO$2), SUMIFS(NewEmisData!K:K, NewEmisData!$A:$A, "LDV", NewEmisData!$B:$B, $A330, NewEmisData!$C:$C, $H330, NewEmisData!$D:$D, BO$2))</f>
        <v>1.1858346520835299</v>
      </c>
      <c r="BP330" s="335">
        <f>$I330*IF($G330="Pickup", SUMIFS(NewEmisData!L:L, NewEmisData!$A:$A, "Pickup", NewEmisData!$B:$B, $A330, NewEmisData!$C:$C, $H330, NewEmisData!$D:$D, BP$2), SUMIFS(NewEmisData!L:L, NewEmisData!$A:$A, "LDV", NewEmisData!$B:$B, $A330, NewEmisData!$C:$C, $H330, NewEmisData!$D:$D, BP$2))</f>
        <v>1.1335061554616499</v>
      </c>
      <c r="BQ330" s="335">
        <f>$I330*IF($G330="Pickup", SUMIFS(NewEmisData!M:M, NewEmisData!$A:$A, "Pickup", NewEmisData!$B:$B, $A330, NewEmisData!$C:$C, $H330, NewEmisData!$D:$D, BQ$2), SUMIFS(NewEmisData!M:M, NewEmisData!$A:$A, "LDV", NewEmisData!$B:$B, $A330, NewEmisData!$C:$C, $H330, NewEmisData!$D:$D, BQ$2))</f>
        <v>1.1009029054349999</v>
      </c>
      <c r="BR330" s="335">
        <v>1.6588293829830492</v>
      </c>
      <c r="BS330" s="335">
        <f>$I330*IF($G330="Pickup", SUMIFS(NewEmisData!E:E, NewEmisData!$A:$A, "Pickup", NewEmisData!$B:$B, $A330, NewEmisData!$C:$C, $H330, NewEmisData!$D:$D, BS$2), SUMIFS(NewEmisData!E:E, NewEmisData!$A:$A, "LDV", NewEmisData!$B:$B, $A330, NewEmisData!$C:$C, $H330, NewEmisData!$D:$D, BS$2))</f>
        <v>0.77473150733664098</v>
      </c>
      <c r="BT330" s="335">
        <f>$I330*IF($G330="Pickup", SUMIFS(NewEmisData!F:F, NewEmisData!$A:$A, "Pickup", NewEmisData!$B:$B, $A330, NewEmisData!$C:$C, $H330, NewEmisData!$D:$D, BT$2), SUMIFS(NewEmisData!F:F, NewEmisData!$A:$A, "LDV", NewEmisData!$B:$B, $A330, NewEmisData!$C:$C, $H330, NewEmisData!$D:$D, BT$2))</f>
        <v>0.41904908416840297</v>
      </c>
      <c r="BU330" s="335">
        <f>$I330*IF($G330="Pickup", SUMIFS(NewEmisData!G:G, NewEmisData!$A:$A, "Pickup", NewEmisData!$B:$B, $A330, NewEmisData!$C:$C, $H330, NewEmisData!$D:$D, BU$2), SUMIFS(NewEmisData!G:G, NewEmisData!$A:$A, "LDV", NewEmisData!$B:$B, $A330, NewEmisData!$C:$C, $H330, NewEmisData!$D:$D, BU$2))</f>
        <v>0.30982899515166501</v>
      </c>
      <c r="BV330" s="335">
        <f>$I330*IF($G330="Pickup", SUMIFS(NewEmisData!H:H, NewEmisData!$A:$A, "Pickup", NewEmisData!$B:$B, $A330, NewEmisData!$C:$C, $H330, NewEmisData!$D:$D, BV$2), SUMIFS(NewEmisData!H:H, NewEmisData!$A:$A, "LDV", NewEmisData!$B:$B, $A330, NewEmisData!$C:$C, $H330, NewEmisData!$D:$D, BV$2))</f>
        <v>0.25046259079934602</v>
      </c>
      <c r="BW330" s="335">
        <f>$I330*IF($G330="Pickup", SUMIFS(NewEmisData!I:I, NewEmisData!$A:$A, "Pickup", NewEmisData!$B:$B, $A330, NewEmisData!$C:$C, $H330, NewEmisData!$D:$D, BW$2), SUMIFS(NewEmisData!I:I, NewEmisData!$A:$A, "LDV", NewEmisData!$B:$B, $A330, NewEmisData!$C:$C, $H330, NewEmisData!$D:$D, BW$2))</f>
        <v>0.18616224227516101</v>
      </c>
      <c r="BX330" s="335">
        <f>$I330*IF($G330="Pickup", SUMIFS(NewEmisData!J:J, NewEmisData!$A:$A, "Pickup", NewEmisData!$B:$B, $A330, NewEmisData!$C:$C, $H330, NewEmisData!$D:$D, BX$2), SUMIFS(NewEmisData!J:J, NewEmisData!$A:$A, "LDV", NewEmisData!$B:$B, $A330, NewEmisData!$C:$C, $H330, NewEmisData!$D:$D, BX$2))</f>
        <v>0.15683046751729501</v>
      </c>
      <c r="BY330" s="335">
        <f>$I330*IF($G330="Pickup", SUMIFS(NewEmisData!K:K, NewEmisData!$A:$A, "Pickup", NewEmisData!$B:$B, $A330, NewEmisData!$C:$C, $H330, NewEmisData!$D:$D, BY$2), SUMIFS(NewEmisData!K:K, NewEmisData!$A:$A, "LDV", NewEmisData!$B:$B, $A330, NewEmisData!$C:$C, $H330, NewEmisData!$D:$D, BY$2))</f>
        <v>0.14094000257929501</v>
      </c>
      <c r="BZ330" s="335">
        <f>$I330*IF($G330="Pickup", SUMIFS(NewEmisData!L:L, NewEmisData!$A:$A, "Pickup", NewEmisData!$B:$B, $A330, NewEmisData!$C:$C, $H330, NewEmisData!$D:$D, BZ$2), SUMIFS(NewEmisData!L:L, NewEmisData!$A:$A, "LDV", NewEmisData!$B:$B, $A330, NewEmisData!$C:$C, $H330, NewEmisData!$D:$D, BZ$2))</f>
        <v>0.134774071356623</v>
      </c>
      <c r="CA330" s="335">
        <f>$I330*IF($G330="Pickup", SUMIFS(NewEmisData!M:M, NewEmisData!$A:$A, "Pickup", NewEmisData!$B:$B, $A330, NewEmisData!$C:$C, $H330, NewEmisData!$D:$D, CA$2), SUMIFS(NewEmisData!M:M, NewEmisData!$A:$A, "LDV", NewEmisData!$B:$B, $A330, NewEmisData!$C:$C, $H330, NewEmisData!$D:$D, CA$2))</f>
        <v>0.12984032725640701</v>
      </c>
      <c r="CB330" s="335">
        <v>0.10573121882292051</v>
      </c>
      <c r="CC330" s="335">
        <f>$I330*IF($G330="Pickup", SUMIFS(NewEmisData!E:E, NewEmisData!$A:$A, "Pickup", NewEmisData!$B:$B, $A330, NewEmisData!$C:$C, $H330, NewEmisData!$D:$D, CC$2), SUMIFS(NewEmisData!E:E, NewEmisData!$A:$A, "LDV", NewEmisData!$B:$B, $A330, NewEmisData!$C:$C, $H330, NewEmisData!$D:$D, CC$2))</f>
        <v>4.52789246362666E-2</v>
      </c>
      <c r="CD330" s="335">
        <f>$I330*IF($G330="Pickup", SUMIFS(NewEmisData!F:F, NewEmisData!$A:$A, "Pickup", NewEmisData!$B:$B, $A330, NewEmisData!$C:$C, $H330, NewEmisData!$D:$D, CD$2), SUMIFS(NewEmisData!F:F, NewEmisData!$A:$A, "LDV", NewEmisData!$B:$B, $A330, NewEmisData!$C:$C, $H330, NewEmisData!$D:$D, CD$2))</f>
        <v>3.0659932051567799E-2</v>
      </c>
      <c r="CE330" s="335">
        <f>$I330*IF($G330="Pickup", SUMIFS(NewEmisData!G:G, NewEmisData!$A:$A, "Pickup", NewEmisData!$B:$B, $A330, NewEmisData!$C:$C, $H330, NewEmisData!$D:$D, CE$2), SUMIFS(NewEmisData!G:G, NewEmisData!$A:$A, "LDV", NewEmisData!$B:$B, $A330, NewEmisData!$C:$C, $H330, NewEmisData!$D:$D, CE$2))</f>
        <v>2.8386595157116199E-2</v>
      </c>
      <c r="CF330" s="335">
        <f>$I330*IF($G330="Pickup", SUMIFS(NewEmisData!H:H, NewEmisData!$A:$A, "Pickup", NewEmisData!$B:$B, $A330, NewEmisData!$C:$C, $H330, NewEmisData!$D:$D, CF$2), SUMIFS(NewEmisData!H:H, NewEmisData!$A:$A, "LDV", NewEmisData!$B:$B, $A330, NewEmisData!$C:$C, $H330, NewEmisData!$D:$D, CF$2))</f>
        <v>2.7093413499500101E-2</v>
      </c>
      <c r="CG330" s="335">
        <f>$I330*IF($G330="Pickup", SUMIFS(NewEmisData!I:I, NewEmisData!$A:$A, "Pickup", NewEmisData!$B:$B, $A330, NewEmisData!$C:$C, $H330, NewEmisData!$D:$D, CG$2), SUMIFS(NewEmisData!I:I, NewEmisData!$A:$A, "LDV", NewEmisData!$B:$B, $A330, NewEmisData!$C:$C, $H330, NewEmisData!$D:$D, CG$2))</f>
        <v>2.6239574855980601E-2</v>
      </c>
      <c r="CH330" s="335">
        <f>$I330*IF($G330="Pickup", SUMIFS(NewEmisData!J:J, NewEmisData!$A:$A, "Pickup", NewEmisData!$B:$B, $A330, NewEmisData!$C:$C, $H330, NewEmisData!$D:$D, CH$2), SUMIFS(NewEmisData!J:J, NewEmisData!$A:$A, "LDV", NewEmisData!$B:$B, $A330, NewEmisData!$C:$C, $H330, NewEmisData!$D:$D, CH$2))</f>
        <v>2.5564245202349602E-2</v>
      </c>
      <c r="CI330" s="335">
        <f>$I330*IF($G330="Pickup", SUMIFS(NewEmisData!K:K, NewEmisData!$A:$A, "Pickup", NewEmisData!$B:$B, $A330, NewEmisData!$C:$C, $H330, NewEmisData!$D:$D, CI$2), SUMIFS(NewEmisData!K:K, NewEmisData!$A:$A, "LDV", NewEmisData!$B:$B, $A330, NewEmisData!$C:$C, $H330, NewEmisData!$D:$D, CI$2))</f>
        <v>2.5562136009582501E-2</v>
      </c>
      <c r="CJ330" s="335">
        <f>$I330*IF($G330="Pickup", SUMIFS(NewEmisData!L:L, NewEmisData!$A:$A, "Pickup", NewEmisData!$B:$B, $A330, NewEmisData!$C:$C, $H330, NewEmisData!$D:$D, CJ$2), SUMIFS(NewEmisData!L:L, NewEmisData!$A:$A, "LDV", NewEmisData!$B:$B, $A330, NewEmisData!$C:$C, $H330, NewEmisData!$D:$D, CJ$2))</f>
        <v>2.5561539762266602E-2</v>
      </c>
      <c r="CK330" s="335">
        <f>$I330*IF($G330="Pickup", SUMIFS(NewEmisData!M:M, NewEmisData!$A:$A, "Pickup", NewEmisData!$B:$B, $A330, NewEmisData!$C:$C, $H330, NewEmisData!$D:$D, CK$2), SUMIFS(NewEmisData!M:M, NewEmisData!$A:$A, "LDV", NewEmisData!$B:$B, $A330, NewEmisData!$C:$C, $H330, NewEmisData!$D:$D, CK$2))</f>
        <v>2.5560994254839702E-2</v>
      </c>
      <c r="CL330" s="335">
        <v>2.2881070645398207E-2</v>
      </c>
      <c r="CM330" s="335">
        <f>$I330*IF($G330="Pickup", SUMIFS(NewEmisData!E:E, NewEmisData!$A:$A, "Pickup", NewEmisData!$B:$B, $A330, NewEmisData!$C:$C, $H330, NewEmisData!$D:$D, CM$2), SUMIFS(NewEmisData!E:E, NewEmisData!$A:$A, "LDV", NewEmisData!$B:$B, $A330, NewEmisData!$C:$C, $H330, NewEmisData!$D:$D, CM$2))</f>
        <v>2.2616228111616499E-2</v>
      </c>
      <c r="CN330" s="335">
        <f>$I330*IF($G330="Pickup", SUMIFS(NewEmisData!F:F, NewEmisData!$A:$A, "Pickup", NewEmisData!$B:$B, $A330, NewEmisData!$C:$C, $H330, NewEmisData!$D:$D, CN$2), SUMIFS(NewEmisData!F:F, NewEmisData!$A:$A, "LDV", NewEmisData!$B:$B, $A330, NewEmisData!$C:$C, $H330, NewEmisData!$D:$D, CN$2))</f>
        <v>1.37039938381133E-2</v>
      </c>
      <c r="CO330" s="335">
        <f>$I330*IF($G330="Pickup", SUMIFS(NewEmisData!G:G, NewEmisData!$A:$A, "Pickup", NewEmisData!$B:$B, $A330, NewEmisData!$C:$C, $H330, NewEmisData!$D:$D, CO$2), SUMIFS(NewEmisData!G:G, NewEmisData!$A:$A, "LDV", NewEmisData!$B:$B, $A330, NewEmisData!$C:$C, $H330, NewEmisData!$D:$D, CO$2))</f>
        <v>1.11279535576189E-2</v>
      </c>
      <c r="CP330" s="335">
        <f>$I330*IF($G330="Pickup", SUMIFS(NewEmisData!H:H, NewEmisData!$A:$A, "Pickup", NewEmisData!$B:$B, $A330, NewEmisData!$C:$C, $H330, NewEmisData!$D:$D, CP$2), SUMIFS(NewEmisData!H:H, NewEmisData!$A:$A, "LDV", NewEmisData!$B:$B, $A330, NewEmisData!$C:$C, $H330, NewEmisData!$D:$D, CP$2))</f>
        <v>9.1642249406405796E-3</v>
      </c>
      <c r="CQ330" s="335">
        <f>$I330*IF($G330="Pickup", SUMIFS(NewEmisData!I:I, NewEmisData!$A:$A, "Pickup", NewEmisData!$B:$B, $A330, NewEmisData!$C:$C, $H330, NewEmisData!$D:$D, CQ$2), SUMIFS(NewEmisData!I:I, NewEmisData!$A:$A, "LDV", NewEmisData!$B:$B, $A330, NewEmisData!$C:$C, $H330, NewEmisData!$D:$D, CQ$2))</f>
        <v>8.2157407295701708E-3</v>
      </c>
      <c r="CR330" s="335">
        <f>$I330*IF($G330="Pickup", SUMIFS(NewEmisData!J:J, NewEmisData!$A:$A, "Pickup", NewEmisData!$B:$B, $A330, NewEmisData!$C:$C, $H330, NewEmisData!$D:$D, CR$2), SUMIFS(NewEmisData!J:J, NewEmisData!$A:$A, "LDV", NewEmisData!$B:$B, $A330, NewEmisData!$C:$C, $H330, NewEmisData!$D:$D, CR$2))</f>
        <v>7.8051702943740097E-3</v>
      </c>
      <c r="CS330" s="335">
        <f>$I330*IF($G330="Pickup", SUMIFS(NewEmisData!K:K, NewEmisData!$A:$A, "Pickup", NewEmisData!$B:$B, $A330, NewEmisData!$C:$C, $H330, NewEmisData!$D:$D, CS$2), SUMIFS(NewEmisData!K:K, NewEmisData!$A:$A, "LDV", NewEmisData!$B:$B, $A330, NewEmisData!$C:$C, $H330, NewEmisData!$D:$D, CS$2))</f>
        <v>7.7607552788062101E-3</v>
      </c>
      <c r="CT330" s="335">
        <f>$I330*IF($G330="Pickup", SUMIFS(NewEmisData!L:L, NewEmisData!$A:$A, "Pickup", NewEmisData!$B:$B, $A330, NewEmisData!$C:$C, $H330, NewEmisData!$D:$D, CT$2), SUMIFS(NewEmisData!L:L, NewEmisData!$A:$A, "LDV", NewEmisData!$B:$B, $A330, NewEmisData!$C:$C, $H330, NewEmisData!$D:$D, CT$2))</f>
        <v>7.6883348823828098E-3</v>
      </c>
      <c r="CU330" s="335">
        <f>$I330*IF($G330="Pickup", SUMIFS(NewEmisData!M:M, NewEmisData!$A:$A, "Pickup", NewEmisData!$B:$B, $A330, NewEmisData!$C:$C, $H330, NewEmisData!$D:$D, CU$2), SUMIFS(NewEmisData!M:M, NewEmisData!$A:$A, "LDV", NewEmisData!$B:$B, $A330, NewEmisData!$C:$C, $H330, NewEmisData!$D:$D, CU$2))</f>
        <v>7.6878848286885603E-3</v>
      </c>
      <c r="CV330" s="335">
        <v>6.9734009009235556E-3</v>
      </c>
      <c r="CW330" s="335">
        <v>4.0498104655261064E-3</v>
      </c>
      <c r="CX330" s="335">
        <v>2.5030350838759993E-3</v>
      </c>
      <c r="CY330" s="335">
        <v>2.1151214403419519E-3</v>
      </c>
      <c r="CZ330" s="335">
        <v>1.7489979687569375E-3</v>
      </c>
      <c r="DA330" s="335">
        <v>1.340486996695321E-3</v>
      </c>
      <c r="DB330" s="335">
        <v>1.0553769116342638E-3</v>
      </c>
      <c r="DC330" s="335">
        <v>1.0132227560056145E-3</v>
      </c>
      <c r="DD330" s="335">
        <v>1.0003159541004489E-3</v>
      </c>
      <c r="DE330" s="335">
        <v>9.9860782000699166E-4</v>
      </c>
      <c r="DF330" s="335">
        <v>9.9860782000699166E-4</v>
      </c>
      <c r="DG330" s="335">
        <f>$I330*IF($G330="Pickup", SUMIFS(NewEmisData!E:E, NewEmisData!$A:$A, "Pickup", NewEmisData!$B:$B, $A330, NewEmisData!$C:$C, $H330, NewEmisData!$D:$D, DG$2), SUMIFS(NewEmisData!E:E, NewEmisData!$A:$A, "LDV", NewEmisData!$B:$B, $A330, NewEmisData!$C:$C, $H330, NewEmisData!$D:$D, DG$2))</f>
        <v>0</v>
      </c>
      <c r="DH330" s="335">
        <f>$I330*IF($G330="Pickup", SUMIFS(NewEmisData!F:F, NewEmisData!$A:$A, "Pickup", NewEmisData!$B:$B, $A330, NewEmisData!$C:$C, $H330, NewEmisData!$D:$D, DH$2), SUMIFS(NewEmisData!F:F, NewEmisData!$A:$A, "LDV", NewEmisData!$B:$B, $A330, NewEmisData!$C:$C, $H330, NewEmisData!$D:$D, DH$2))</f>
        <v>0</v>
      </c>
      <c r="DI330" s="335">
        <f>$I330*IF($G330="Pickup", SUMIFS(NewEmisData!G:G, NewEmisData!$A:$A, "Pickup", NewEmisData!$B:$B, $A330, NewEmisData!$C:$C, $H330, NewEmisData!$D:$D, DI$2), SUMIFS(NewEmisData!G:G, NewEmisData!$A:$A, "LDV", NewEmisData!$B:$B, $A330, NewEmisData!$C:$C, $H330, NewEmisData!$D:$D, DI$2))</f>
        <v>0</v>
      </c>
      <c r="DJ330" s="335">
        <f>$I330*IF($G330="Pickup", SUMIFS(NewEmisData!H:H, NewEmisData!$A:$A, "Pickup", NewEmisData!$B:$B, $A330, NewEmisData!$C:$C, $H330, NewEmisData!$D:$D, DJ$2), SUMIFS(NewEmisData!H:H, NewEmisData!$A:$A, "LDV", NewEmisData!$B:$B, $A330, NewEmisData!$C:$C, $H330, NewEmisData!$D:$D, DJ$2))</f>
        <v>0</v>
      </c>
      <c r="DK330" s="335">
        <f>$I330*IF($G330="Pickup", SUMIFS(NewEmisData!I:I, NewEmisData!$A:$A, "Pickup", NewEmisData!$B:$B, $A330, NewEmisData!$C:$C, $H330, NewEmisData!$D:$D, DK$2), SUMIFS(NewEmisData!I:I, NewEmisData!$A:$A, "LDV", NewEmisData!$B:$B, $A330, NewEmisData!$C:$C, $H330, NewEmisData!$D:$D, DK$2))</f>
        <v>0</v>
      </c>
      <c r="DL330" s="335">
        <f>$I330*IF($G330="Pickup", SUMIFS(NewEmisData!J:J, NewEmisData!$A:$A, "Pickup", NewEmisData!$B:$B, $A330, NewEmisData!$C:$C, $H330, NewEmisData!$D:$D, DL$2), SUMIFS(NewEmisData!J:J, NewEmisData!$A:$A, "LDV", NewEmisData!$B:$B, $A330, NewEmisData!$C:$C, $H330, NewEmisData!$D:$D, DL$2))</f>
        <v>0</v>
      </c>
      <c r="DM330" s="335">
        <f>$I330*IF($G330="Pickup", SUMIFS(NewEmisData!K:K, NewEmisData!$A:$A, "Pickup", NewEmisData!$B:$B, $A330, NewEmisData!$C:$C, $H330, NewEmisData!$D:$D, DM$2), SUMIFS(NewEmisData!K:K, NewEmisData!$A:$A, "LDV", NewEmisData!$B:$B, $A330, NewEmisData!$C:$C, $H330, NewEmisData!$D:$D, DM$2))</f>
        <v>0</v>
      </c>
      <c r="DN330" s="335">
        <f>$I330*IF($G330="Pickup", SUMIFS(NewEmisData!L:L, NewEmisData!$A:$A, "Pickup", NewEmisData!$B:$B, $A330, NewEmisData!$C:$C, $H330, NewEmisData!$D:$D, DN$2), SUMIFS(NewEmisData!L:L, NewEmisData!$A:$A, "LDV", NewEmisData!$B:$B, $A330, NewEmisData!$C:$C, $H330, NewEmisData!$D:$D, DN$2))</f>
        <v>0</v>
      </c>
      <c r="DO330" s="335">
        <f>$I330*IF($G330="Pickup", SUMIFS(NewEmisData!M:M, NewEmisData!$A:$A, "Pickup", NewEmisData!$B:$B, $A330, NewEmisData!$C:$C, $H330, NewEmisData!$D:$D, DO$2), SUMIFS(NewEmisData!M:M, NewEmisData!$A:$A, "LDV", NewEmisData!$B:$B, $A330, NewEmisData!$C:$C, $H330, NewEmisData!$D:$D, DO$2))</f>
        <v>0</v>
      </c>
      <c r="DP330" s="335">
        <v>2.023129771030282E-3</v>
      </c>
      <c r="DQ330" s="335">
        <f>$I330*IF($G330="Pickup", SUMIFS(NewEmisData!E:E, NewEmisData!$A:$A, "Pickup", NewEmisData!$B:$B, $A330, NewEmisData!$C:$C, $H330, NewEmisData!$D:$D, DQ$2), SUMIFS(NewEmisData!E:E, NewEmisData!$A:$A, "LDV", NewEmisData!$B:$B, $A330, NewEmisData!$C:$C, $H330, NewEmisData!$D:$D, DQ$2))</f>
        <v>1.53337301393982E-2</v>
      </c>
      <c r="DR330" s="335">
        <f>$I330*IF($G330="Pickup", SUMIFS(NewEmisData!F:F, NewEmisData!$A:$A, "Pickup", NewEmisData!$B:$B, $A330, NewEmisData!$C:$C, $H330, NewEmisData!$D:$D, DR$2), SUMIFS(NewEmisData!F:F, NewEmisData!$A:$A, "LDV", NewEmisData!$B:$B, $A330, NewEmisData!$C:$C, $H330, NewEmisData!$D:$D, DR$2))</f>
        <v>8.5791399504283501E-3</v>
      </c>
      <c r="DS330" s="335">
        <f>$I330*IF($G330="Pickup", SUMIFS(NewEmisData!G:G, NewEmisData!$A:$A, "Pickup", NewEmisData!$B:$B, $A330, NewEmisData!$C:$C, $H330, NewEmisData!$D:$D, DS$2), SUMIFS(NewEmisData!G:G, NewEmisData!$A:$A, "LDV", NewEmisData!$B:$B, $A330, NewEmisData!$C:$C, $H330, NewEmisData!$D:$D, DS$2))</f>
        <v>6.82614050243104E-3</v>
      </c>
      <c r="DT330" s="335">
        <f>$I330*IF($G330="Pickup", SUMIFS(NewEmisData!H:H, NewEmisData!$A:$A, "Pickup", NewEmisData!$B:$B, $A330, NewEmisData!$C:$C, $H330, NewEmisData!$D:$D, DT$2), SUMIFS(NewEmisData!H:H, NewEmisData!$A:$A, "LDV", NewEmisData!$B:$B, $A330, NewEmisData!$C:$C, $H330, NewEmisData!$D:$D, DT$2))</f>
        <v>5.2306090144423403E-3</v>
      </c>
      <c r="DU330" s="335">
        <f>$I330*IF($G330="Pickup", SUMIFS(NewEmisData!I:I, NewEmisData!$A:$A, "Pickup", NewEmisData!$B:$B, $A330, NewEmisData!$C:$C, $H330, NewEmisData!$D:$D, DU$2), SUMIFS(NewEmisData!I:I, NewEmisData!$A:$A, "LDV", NewEmisData!$B:$B, $A330, NewEmisData!$C:$C, $H330, NewEmisData!$D:$D, DU$2))</f>
        <v>4.0991034424651901E-3</v>
      </c>
      <c r="DV330" s="335">
        <f>$I330*IF($G330="Pickup", SUMIFS(NewEmisData!J:J, NewEmisData!$A:$A, "Pickup", NewEmisData!$B:$B, $A330, NewEmisData!$C:$C, $H330, NewEmisData!$D:$D, DV$2), SUMIFS(NewEmisData!J:J, NewEmisData!$A:$A, "LDV", NewEmisData!$B:$B, $A330, NewEmisData!$C:$C, $H330, NewEmisData!$D:$D, DV$2))</f>
        <v>3.5909983676119801E-3</v>
      </c>
      <c r="DW330" s="335">
        <f>$I330*IF($G330="Pickup", SUMIFS(NewEmisData!K:K, NewEmisData!$A:$A, "Pickup", NewEmisData!$B:$B, $A330, NewEmisData!$C:$C, $H330, NewEmisData!$D:$D, DW$2), SUMIFS(NewEmisData!K:K, NewEmisData!$A:$A, "LDV", NewEmisData!$B:$B, $A330, NewEmisData!$C:$C, $H330, NewEmisData!$D:$D, DW$2))</f>
        <v>3.3016556899443999E-3</v>
      </c>
      <c r="DX330" s="335">
        <f>$I330*IF($G330="Pickup", SUMIFS(NewEmisData!L:L, NewEmisData!$A:$A, "Pickup", NewEmisData!$B:$B, $A330, NewEmisData!$C:$C, $H330, NewEmisData!$D:$D, DX$2), SUMIFS(NewEmisData!L:L, NewEmisData!$A:$A, "LDV", NewEmisData!$B:$B, $A330, NewEmisData!$C:$C, $H330, NewEmisData!$D:$D, DX$2))</f>
        <v>3.2097040973390598E-3</v>
      </c>
      <c r="DY330" s="335">
        <f>$I330*IF($G330="Pickup", SUMIFS(NewEmisData!M:M, NewEmisData!$A:$A, "Pickup", NewEmisData!$B:$B, $A330, NewEmisData!$C:$C, $H330, NewEmisData!$D:$D, DY$2), SUMIFS(NewEmisData!M:M, NewEmisData!$A:$A, "LDV", NewEmisData!$B:$B, $A330, NewEmisData!$C:$C, $H330, NewEmisData!$D:$D, DY$2))</f>
        <v>3.1631494921928599E-3</v>
      </c>
      <c r="DZ330" s="335">
        <v>5.594489642908501E-3</v>
      </c>
      <c r="EA330" s="335">
        <f t="shared" si="542"/>
        <v>477.08587282575797</v>
      </c>
      <c r="EB330" s="335">
        <f t="shared" si="543"/>
        <v>459.34104292251902</v>
      </c>
      <c r="EC330" s="335">
        <f t="shared" si="544"/>
        <v>447.45896927637102</v>
      </c>
      <c r="ED330" s="335">
        <f t="shared" si="545"/>
        <v>380.72392677964001</v>
      </c>
      <c r="EE330" s="335">
        <f t="shared" si="546"/>
        <v>329.54737069801098</v>
      </c>
      <c r="EF330" s="335">
        <f t="shared" si="547"/>
        <v>300.69829568412598</v>
      </c>
      <c r="EG330" s="335">
        <f t="shared" si="548"/>
        <v>287.83799703632701</v>
      </c>
      <c r="EH330" s="335">
        <f t="shared" si="549"/>
        <v>283.26610797837998</v>
      </c>
      <c r="EI330" s="335">
        <f t="shared" si="550"/>
        <v>281.57834098528099</v>
      </c>
      <c r="EJ330" s="335">
        <f t="shared" si="551"/>
        <v>0.27672218065037407</v>
      </c>
      <c r="EK330" s="335">
        <f t="shared" si="552"/>
        <v>0.82339103642645395</v>
      </c>
      <c r="EL330" s="335">
        <f t="shared" si="553"/>
        <v>0.360872733315452</v>
      </c>
      <c r="EM330" s="335">
        <f t="shared" si="554"/>
        <v>0.21658171178065999</v>
      </c>
      <c r="EN330" s="335">
        <f t="shared" si="555"/>
        <v>0.14200533002195401</v>
      </c>
      <c r="EO330" s="335">
        <f t="shared" si="556"/>
        <v>8.8016804659711706E-2</v>
      </c>
      <c r="EP330" s="335">
        <f t="shared" si="557"/>
        <v>6.5736379947852003E-2</v>
      </c>
      <c r="EQ330" s="335">
        <f t="shared" si="558"/>
        <v>5.6635638117250503E-2</v>
      </c>
      <c r="ER330" s="335">
        <f t="shared" si="559"/>
        <v>5.4115247223223299E-2</v>
      </c>
      <c r="ES330" s="335">
        <f t="shared" si="560"/>
        <v>5.2826207223764E-2</v>
      </c>
      <c r="ET330" s="335">
        <f t="shared" si="561"/>
        <v>6.1988464688476796E-2</v>
      </c>
      <c r="EU330" s="335">
        <f t="shared" si="562"/>
        <v>8.2552586035919695E-3</v>
      </c>
      <c r="EV330" s="335">
        <f t="shared" si="563"/>
        <v>7.9482131517538395E-3</v>
      </c>
      <c r="EW330" s="335">
        <f t="shared" si="564"/>
        <v>6.4190305556059996E-3</v>
      </c>
      <c r="EX330" s="335">
        <f t="shared" si="565"/>
        <v>5.4616828003907899E-3</v>
      </c>
      <c r="EY330" s="335">
        <f t="shared" si="566"/>
        <v>4.7275285851957304E-3</v>
      </c>
      <c r="EZ330" s="335">
        <f t="shared" si="567"/>
        <v>4.3136734611450098E-3</v>
      </c>
      <c r="FA330" s="335">
        <f t="shared" si="568"/>
        <v>4.1291858052272803E-3</v>
      </c>
      <c r="FB330" s="335">
        <f t="shared" si="569"/>
        <v>4.0635983922117898E-3</v>
      </c>
      <c r="FC330" s="335">
        <f t="shared" si="570"/>
        <v>4.0393864318059199E-3</v>
      </c>
      <c r="FD330" s="335">
        <f t="shared" si="571"/>
        <v>1.7442083422488778E-3</v>
      </c>
      <c r="FE330" s="335">
        <f t="shared" si="572"/>
        <v>8.1828643727713493E-2</v>
      </c>
      <c r="FF330" s="335">
        <f t="shared" si="573"/>
        <v>7.6175839057221195E-2</v>
      </c>
      <c r="FG330" s="335">
        <f t="shared" si="574"/>
        <v>8.1302809072104507E-2</v>
      </c>
      <c r="FH330" s="335">
        <f t="shared" si="575"/>
        <v>7.9561688690416299E-2</v>
      </c>
      <c r="FI330" s="335">
        <f t="shared" si="576"/>
        <v>7.7910530261031605E-2</v>
      </c>
      <c r="FJ330" s="335">
        <f t="shared" si="577"/>
        <v>7.6590334474495605E-2</v>
      </c>
      <c r="FK330" s="335">
        <f t="shared" si="578"/>
        <v>7.5767938917924701E-2</v>
      </c>
      <c r="FL330" s="335">
        <f t="shared" si="579"/>
        <v>7.5353710070808794E-2</v>
      </c>
      <c r="FM330" s="335">
        <f t="shared" si="580"/>
        <v>7.5117977052891499E-2</v>
      </c>
      <c r="FN330" s="335">
        <f t="shared" si="581"/>
        <v>4.7629366333098749E-2</v>
      </c>
      <c r="FO330" s="335">
        <f t="shared" si="582"/>
        <v>2.1998193760633E-2</v>
      </c>
      <c r="FP330" s="335">
        <f t="shared" si="583"/>
        <v>1.6997575378008601E-2</v>
      </c>
      <c r="FQ330" s="335">
        <f t="shared" si="584"/>
        <v>1.6580879412419602E-2</v>
      </c>
      <c r="FR330" s="335">
        <f t="shared" si="585"/>
        <v>1.5040645169031801E-2</v>
      </c>
      <c r="FS330" s="335">
        <f t="shared" si="586"/>
        <v>1.35799610150696E-2</v>
      </c>
      <c r="FT330" s="335">
        <f t="shared" si="587"/>
        <v>1.24120667817219E-2</v>
      </c>
      <c r="FU330" s="335">
        <f t="shared" si="588"/>
        <v>1.16845073314224E-2</v>
      </c>
      <c r="FV330" s="335">
        <f t="shared" si="589"/>
        <v>1.1318096390010799E-2</v>
      </c>
      <c r="FW330" s="335">
        <f t="shared" si="590"/>
        <v>1.1109456757731499E-2</v>
      </c>
      <c r="FX330" s="335">
        <f t="shared" si="591"/>
        <v>9.4789149915835945E-3</v>
      </c>
    </row>
    <row r="331" spans="1:180" x14ac:dyDescent="0.2">
      <c r="A331" s="305" t="str">
        <f>_xlfn.CONCAT(IF(LEFT(TRIM(A330),1)="*", "*R", "R"), 1+RIGHT(TRIM(A330),1))</f>
        <v>R3</v>
      </c>
      <c r="B331" s="305" t="str">
        <f t="shared" ref="B331:B334" si="628">B330</f>
        <v>TLMLPGX11</v>
      </c>
      <c r="C331" s="305" t="str">
        <f t="shared" ref="C331:C334" si="629">C330</f>
        <v>TL.LPGX.M.LPGX.2011</v>
      </c>
      <c r="D331" s="301" t="str">
        <f t="shared" ref="D331:D334" si="630">D330</f>
        <v>bn-vmt, bn-vmt/a</v>
      </c>
      <c r="E331" s="301" t="str">
        <f t="shared" ref="E331:E334" si="631">E330</f>
        <v>TRNLPGX</v>
      </c>
      <c r="F331" s="301" t="str">
        <f t="shared" ref="F331:F334" si="632">F330</f>
        <v>TL</v>
      </c>
      <c r="G331" s="315" t="s">
        <v>819</v>
      </c>
      <c r="H331" s="315" t="s">
        <v>814</v>
      </c>
      <c r="I331" s="315">
        <v>1</v>
      </c>
      <c r="J331" s="315" t="str">
        <f t="shared" si="592"/>
        <v>Minivan-GSL</v>
      </c>
      <c r="K331" s="335">
        <f>$I331*IF($G331="Pickup", SUMIFS(NewEmisData!E:E, NewEmisData!$A:$A, "Pickup", NewEmisData!$B:$B, $A331, NewEmisData!$C:$C, $H331, NewEmisData!$D:$D, K$2), SUMIFS(NewEmisData!E:E, NewEmisData!$A:$A, "LDV", NewEmisData!$B:$B, $A331, NewEmisData!$C:$C, $H331, NewEmisData!$D:$D, K$2))</f>
        <v>437.85746964693402</v>
      </c>
      <c r="L331" s="335">
        <f>$I331*IF($G331="Pickup", SUMIFS(NewEmisData!F:F, NewEmisData!$A:$A, "Pickup", NewEmisData!$B:$B, $A331, NewEmisData!$C:$C, $H331, NewEmisData!$D:$D, L$2), SUMIFS(NewEmisData!F:F, NewEmisData!$A:$A, "LDV", NewEmisData!$B:$B, $A331, NewEmisData!$C:$C, $H331, NewEmisData!$D:$D, L$2))</f>
        <v>424.609883045034</v>
      </c>
      <c r="M331" s="335">
        <f>$I331*IF($G331="Pickup", SUMIFS(NewEmisData!G:G, NewEmisData!$A:$A, "Pickup", NewEmisData!$B:$B, $A331, NewEmisData!$C:$C, $H331, NewEmisData!$D:$D, M$2), SUMIFS(NewEmisData!G:G, NewEmisData!$A:$A, "LDV", NewEmisData!$B:$B, $A331, NewEmisData!$C:$C, $H331, NewEmisData!$D:$D, M$2))</f>
        <v>389.26792072260798</v>
      </c>
      <c r="N331" s="335">
        <f>$I331*IF($G331="Pickup", SUMIFS(NewEmisData!H:H, NewEmisData!$A:$A, "Pickup", NewEmisData!$B:$B, $A331, NewEmisData!$C:$C, $H331, NewEmisData!$D:$D, N$2), SUMIFS(NewEmisData!H:H, NewEmisData!$A:$A, "LDV", NewEmisData!$B:$B, $A331, NewEmisData!$C:$C, $H331, NewEmisData!$D:$D, N$2))</f>
        <v>331.09003080375697</v>
      </c>
      <c r="O331" s="335">
        <f>$I331*IF($G331="Pickup", SUMIFS(NewEmisData!I:I, NewEmisData!$A:$A, "Pickup", NewEmisData!$B:$B, $A331, NewEmisData!$C:$C, $H331, NewEmisData!$D:$D, O$2), SUMIFS(NewEmisData!I:I, NewEmisData!$A:$A, "LDV", NewEmisData!$B:$B, $A331, NewEmisData!$C:$C, $H331, NewEmisData!$D:$D, O$2))</f>
        <v>286.46929869872997</v>
      </c>
      <c r="P331" s="335">
        <f>$I331*IF($G331="Pickup", SUMIFS(NewEmisData!J:J, NewEmisData!$A:$A, "Pickup", NewEmisData!$B:$B, $A331, NewEmisData!$C:$C, $H331, NewEmisData!$D:$D, P$2), SUMIFS(NewEmisData!J:J, NewEmisData!$A:$A, "LDV", NewEmisData!$B:$B, $A331, NewEmisData!$C:$C, $H331, NewEmisData!$D:$D, P$2))</f>
        <v>261.33080310252802</v>
      </c>
      <c r="Q331" s="335">
        <f>$I331*IF($G331="Pickup", SUMIFS(NewEmisData!K:K, NewEmisData!$A:$A, "Pickup", NewEmisData!$B:$B, $A331, NewEmisData!$C:$C, $H331, NewEmisData!$D:$D, Q$2), SUMIFS(NewEmisData!K:K, NewEmisData!$A:$A, "LDV", NewEmisData!$B:$B, $A331, NewEmisData!$C:$C, $H331, NewEmisData!$D:$D, Q$2))</f>
        <v>250.12665030232699</v>
      </c>
      <c r="R331" s="335">
        <f>$I331*IF($G331="Pickup", SUMIFS(NewEmisData!L:L, NewEmisData!$A:$A, "Pickup", NewEmisData!$B:$B, $A331, NewEmisData!$C:$C, $H331, NewEmisData!$D:$D, R$2), SUMIFS(NewEmisData!L:L, NewEmisData!$A:$A, "LDV", NewEmisData!$B:$B, $A331, NewEmisData!$C:$C, $H331, NewEmisData!$D:$D, R$2))</f>
        <v>246.146486551527</v>
      </c>
      <c r="S331" s="335">
        <f>$I331*IF($G331="Pickup", SUMIFS(NewEmisData!M:M, NewEmisData!$A:$A, "Pickup", NewEmisData!$B:$B, $A331, NewEmisData!$C:$C, $H331, NewEmisData!$D:$D, S$2), SUMIFS(NewEmisData!M:M, NewEmisData!$A:$A, "LDV", NewEmisData!$B:$B, $A331, NewEmisData!$C:$C, $H331, NewEmisData!$D:$D, S$2))</f>
        <v>244.677818234341</v>
      </c>
      <c r="T331" s="335">
        <v>0.27672218065037407</v>
      </c>
      <c r="U331" s="335">
        <f>$I331*IF($G331="Pickup", SUMIFS(NewEmisData!E:E, NewEmisData!$A:$A, "Pickup", NewEmisData!$B:$B, $A331, NewEmisData!$C:$C, $H331, NewEmisData!$D:$D, U$2), SUMIFS(NewEmisData!E:E, NewEmisData!$A:$A, "LDV", NewEmisData!$B:$B, $A331, NewEmisData!$C:$C, $H331, NewEmisData!$D:$D, U$2))</f>
        <v>0.78000130642291299</v>
      </c>
      <c r="V331" s="335">
        <f>$I331*IF($G331="Pickup", SUMIFS(NewEmisData!F:F, NewEmisData!$A:$A, "Pickup", NewEmisData!$B:$B, $A331, NewEmisData!$C:$C, $H331, NewEmisData!$D:$D, V$2), SUMIFS(NewEmisData!F:F, NewEmisData!$A:$A, "LDV", NewEmisData!$B:$B, $A331, NewEmisData!$C:$C, $H331, NewEmisData!$D:$D, V$2))</f>
        <v>0.323605278282381</v>
      </c>
      <c r="W331" s="335">
        <f>$I331*IF($G331="Pickup", SUMIFS(NewEmisData!G:G, NewEmisData!$A:$A, "Pickup", NewEmisData!$B:$B, $A331, NewEmisData!$C:$C, $H331, NewEmisData!$D:$D, W$2), SUMIFS(NewEmisData!G:G, NewEmisData!$A:$A, "LDV", NewEmisData!$B:$B, $A331, NewEmisData!$C:$C, $H331, NewEmisData!$D:$D, W$2))</f>
        <v>0.19152446532377701</v>
      </c>
      <c r="X331" s="335">
        <f>$I331*IF($G331="Pickup", SUMIFS(NewEmisData!H:H, NewEmisData!$A:$A, "Pickup", NewEmisData!$B:$B, $A331, NewEmisData!$C:$C, $H331, NewEmisData!$D:$D, X$2), SUMIFS(NewEmisData!H:H, NewEmisData!$A:$A, "LDV", NewEmisData!$B:$B, $A331, NewEmisData!$C:$C, $H331, NewEmisData!$D:$D, X$2))</f>
        <v>0.12537127832280801</v>
      </c>
      <c r="Y331" s="335">
        <f>$I331*IF($G331="Pickup", SUMIFS(NewEmisData!I:I, NewEmisData!$A:$A, "Pickup", NewEmisData!$B:$B, $A331, NewEmisData!$C:$C, $H331, NewEmisData!$D:$D, Y$2), SUMIFS(NewEmisData!I:I, NewEmisData!$A:$A, "LDV", NewEmisData!$B:$B, $A331, NewEmisData!$C:$C, $H331, NewEmisData!$D:$D, Y$2))</f>
        <v>7.6671766649271E-2</v>
      </c>
      <c r="Z331" s="335">
        <f>$I331*IF($G331="Pickup", SUMIFS(NewEmisData!J:J, NewEmisData!$A:$A, "Pickup", NewEmisData!$B:$B, $A331, NewEmisData!$C:$C, $H331, NewEmisData!$D:$D, Z$2), SUMIFS(NewEmisData!J:J, NewEmisData!$A:$A, "LDV", NewEmisData!$B:$B, $A331, NewEmisData!$C:$C, $H331, NewEmisData!$D:$D, Z$2))</f>
        <v>5.7019026656941203E-2</v>
      </c>
      <c r="AA331" s="335">
        <f>$I331*IF($G331="Pickup", SUMIFS(NewEmisData!K:K, NewEmisData!$A:$A, "Pickup", NewEmisData!$B:$B, $A331, NewEmisData!$C:$C, $H331, NewEmisData!$D:$D, AA$2), SUMIFS(NewEmisData!K:K, NewEmisData!$A:$A, "LDV", NewEmisData!$B:$B, $A331, NewEmisData!$C:$C, $H331, NewEmisData!$D:$D, AA$2))</f>
        <v>4.8823281713844202E-2</v>
      </c>
      <c r="AB331" s="335">
        <f>$I331*IF($G331="Pickup", SUMIFS(NewEmisData!L:L, NewEmisData!$A:$A, "Pickup", NewEmisData!$B:$B, $A331, NewEmisData!$C:$C, $H331, NewEmisData!$D:$D, AB$2), SUMIFS(NewEmisData!L:L, NewEmisData!$A:$A, "LDV", NewEmisData!$B:$B, $A331, NewEmisData!$C:$C, $H331, NewEmisData!$D:$D, AB$2))</f>
        <v>4.6542407484685501E-2</v>
      </c>
      <c r="AC331" s="335">
        <f>$I331*IF($G331="Pickup", SUMIFS(NewEmisData!M:M, NewEmisData!$A:$A, "Pickup", NewEmisData!$B:$B, $A331, NewEmisData!$C:$C, $H331, NewEmisData!$D:$D, AC$2), SUMIFS(NewEmisData!M:M, NewEmisData!$A:$A, "LDV", NewEmisData!$B:$B, $A331, NewEmisData!$C:$C, $H331, NewEmisData!$D:$D, AC$2))</f>
        <v>4.5415311435121702E-2</v>
      </c>
      <c r="AD331" s="335">
        <v>6.1988464688476796E-2</v>
      </c>
      <c r="AE331" s="335">
        <f>$I331*IF($G331="Pickup", SUMIFS(NewEmisData!E:E, NewEmisData!$A:$A, "Pickup", NewEmisData!$B:$B, $A331, NewEmisData!$C:$C, $H331, NewEmisData!$D:$D, AE$2), SUMIFS(NewEmisData!E:E, NewEmisData!$A:$A, "LDV", NewEmisData!$B:$B, $A331, NewEmisData!$C:$C, $H331, NewEmisData!$D:$D, AE$2))</f>
        <v>7.5764719154140002E-3</v>
      </c>
      <c r="AF331" s="335">
        <f>$I331*IF($G331="Pickup", SUMIFS(NewEmisData!F:F, NewEmisData!$A:$A, "Pickup", NewEmisData!$B:$B, $A331, NewEmisData!$C:$C, $H331, NewEmisData!$D:$D, AF$2), SUMIFS(NewEmisData!F:F, NewEmisData!$A:$A, "LDV", NewEmisData!$B:$B, $A331, NewEmisData!$C:$C, $H331, NewEmisData!$D:$D, AF$2))</f>
        <v>7.3472400077695399E-3</v>
      </c>
      <c r="AG331" s="335">
        <f>$I331*IF($G331="Pickup", SUMIFS(NewEmisData!G:G, NewEmisData!$A:$A, "Pickup", NewEmisData!$B:$B, $A331, NewEmisData!$C:$C, $H331, NewEmisData!$D:$D, AG$2), SUMIFS(NewEmisData!G:G, NewEmisData!$A:$A, "LDV", NewEmisData!$B:$B, $A331, NewEmisData!$C:$C, $H331, NewEmisData!$D:$D, AG$2))</f>
        <v>5.5842494055705696E-3</v>
      </c>
      <c r="AH331" s="335">
        <f>$I331*IF($G331="Pickup", SUMIFS(NewEmisData!H:H, NewEmisData!$A:$A, "Pickup", NewEmisData!$B:$B, $A331, NewEmisData!$C:$C, $H331, NewEmisData!$D:$D, AH$2), SUMIFS(NewEmisData!H:H, NewEmisData!$A:$A, "LDV", NewEmisData!$B:$B, $A331, NewEmisData!$C:$C, $H331, NewEmisData!$D:$D, AH$2))</f>
        <v>4.7496587466809804E-3</v>
      </c>
      <c r="AI331" s="335">
        <f>$I331*IF($G331="Pickup", SUMIFS(NewEmisData!I:I, NewEmisData!$A:$A, "Pickup", NewEmisData!$B:$B, $A331, NewEmisData!$C:$C, $H331, NewEmisData!$D:$D, AI$2), SUMIFS(NewEmisData!I:I, NewEmisData!$A:$A, "LDV", NewEmisData!$B:$B, $A331, NewEmisData!$C:$C, $H331, NewEmisData!$D:$D, AI$2))</f>
        <v>4.1095518958717504E-3</v>
      </c>
      <c r="AJ331" s="335">
        <f>$I331*IF($G331="Pickup", SUMIFS(NewEmisData!J:J, NewEmisData!$A:$A, "Pickup", NewEmisData!$B:$B, $A331, NewEmisData!$C:$C, $H331, NewEmisData!$D:$D, AJ$2), SUMIFS(NewEmisData!J:J, NewEmisData!$A:$A, "LDV", NewEmisData!$B:$B, $A331, NewEmisData!$C:$C, $H331, NewEmisData!$D:$D, AJ$2))</f>
        <v>3.7489264773323799E-3</v>
      </c>
      <c r="AK331" s="335">
        <f>$I331*IF($G331="Pickup", SUMIFS(NewEmisData!K:K, NewEmisData!$A:$A, "Pickup", NewEmisData!$B:$B, $A331, NewEmisData!$C:$C, $H331, NewEmisData!$D:$D, AK$2), SUMIFS(NewEmisData!K:K, NewEmisData!$A:$A, "LDV", NewEmisData!$B:$B, $A331, NewEmisData!$C:$C, $H331, NewEmisData!$D:$D, AK$2))</f>
        <v>3.5881959766524201E-3</v>
      </c>
      <c r="AL331" s="335">
        <f>$I331*IF($G331="Pickup", SUMIFS(NewEmisData!L:L, NewEmisData!$A:$A, "Pickup", NewEmisData!$B:$B, $A331, NewEmisData!$C:$C, $H331, NewEmisData!$D:$D, AL$2), SUMIFS(NewEmisData!L:L, NewEmisData!$A:$A, "LDV", NewEmisData!$B:$B, $A331, NewEmisData!$C:$C, $H331, NewEmisData!$D:$D, AL$2))</f>
        <v>3.5311006464952199E-3</v>
      </c>
      <c r="AM331" s="335">
        <f>$I331*IF($G331="Pickup", SUMIFS(NewEmisData!M:M, NewEmisData!$A:$A, "Pickup", NewEmisData!$B:$B, $A331, NewEmisData!$C:$C, $H331, NewEmisData!$D:$D, AM$2), SUMIFS(NewEmisData!M:M, NewEmisData!$A:$A, "LDV", NewEmisData!$B:$B, $A331, NewEmisData!$C:$C, $H331, NewEmisData!$D:$D, AM$2))</f>
        <v>3.5100309709840301E-3</v>
      </c>
      <c r="AN331" s="335">
        <v>1.7442083422488778E-3</v>
      </c>
      <c r="AO331" s="335">
        <f>$I331*IF($G331="Pickup", SUMIFS(NewEmisData!E:E, NewEmisData!$A:$A, "Pickup", NewEmisData!$B:$B, $A331, NewEmisData!$C:$C, $H331, NewEmisData!$D:$D, AO$2), SUMIFS(NewEmisData!E:E, NewEmisData!$A:$A, "LDV", NewEmisData!$B:$B, $A331, NewEmisData!$C:$C, $H331, NewEmisData!$D:$D, AO$2))</f>
        <v>6.7831755328566196E-2</v>
      </c>
      <c r="AP331" s="335">
        <f>$I331*IF($G331="Pickup", SUMIFS(NewEmisData!F:F, NewEmisData!$A:$A, "Pickup", NewEmisData!$B:$B, $A331, NewEmisData!$C:$C, $H331, NewEmisData!$D:$D, AP$2), SUMIFS(NewEmisData!F:F, NewEmisData!$A:$A, "LDV", NewEmisData!$B:$B, $A331, NewEmisData!$C:$C, $H331, NewEmisData!$D:$D, AP$2))</f>
        <v>6.3250667156757298E-2</v>
      </c>
      <c r="AQ331" s="335">
        <f>$I331*IF($G331="Pickup", SUMIFS(NewEmisData!G:G, NewEmisData!$A:$A, "Pickup", NewEmisData!$B:$B, $A331, NewEmisData!$C:$C, $H331, NewEmisData!$D:$D, AQ$2), SUMIFS(NewEmisData!G:G, NewEmisData!$A:$A, "LDV", NewEmisData!$B:$B, $A331, NewEmisData!$C:$C, $H331, NewEmisData!$D:$D, AQ$2))</f>
        <v>6.2628417187727006E-2</v>
      </c>
      <c r="AR331" s="335">
        <f>$I331*IF($G331="Pickup", SUMIFS(NewEmisData!H:H, NewEmisData!$A:$A, "Pickup", NewEmisData!$B:$B, $A331, NewEmisData!$C:$C, $H331, NewEmisData!$D:$D, AR$2), SUMIFS(NewEmisData!H:H, NewEmisData!$A:$A, "LDV", NewEmisData!$B:$B, $A331, NewEmisData!$C:$C, $H331, NewEmisData!$D:$D, AR$2))</f>
        <v>6.1216981125607202E-2</v>
      </c>
      <c r="AS331" s="335">
        <f>$I331*IF($G331="Pickup", SUMIFS(NewEmisData!I:I, NewEmisData!$A:$A, "Pickup", NewEmisData!$B:$B, $A331, NewEmisData!$C:$C, $H331, NewEmisData!$D:$D, AS$2), SUMIFS(NewEmisData!I:I, NewEmisData!$A:$A, "LDV", NewEmisData!$B:$B, $A331, NewEmisData!$C:$C, $H331, NewEmisData!$D:$D, AS$2))</f>
        <v>5.9842025439809501E-2</v>
      </c>
      <c r="AT331" s="335">
        <f>$I331*IF($G331="Pickup", SUMIFS(NewEmisData!J:J, NewEmisData!$A:$A, "Pickup", NewEmisData!$B:$B, $A331, NewEmisData!$C:$C, $H331, NewEmisData!$D:$D, AT$2), SUMIFS(NewEmisData!J:J, NewEmisData!$A:$A, "LDV", NewEmisData!$B:$B, $A331, NewEmisData!$C:$C, $H331, NewEmisData!$D:$D, AT$2))</f>
        <v>5.8761885691048198E-2</v>
      </c>
      <c r="AU331" s="335">
        <f>$I331*IF($G331="Pickup", SUMIFS(NewEmisData!K:K, NewEmisData!$A:$A, "Pickup", NewEmisData!$B:$B, $A331, NewEmisData!$C:$C, $H331, NewEmisData!$D:$D, AU$2), SUMIFS(NewEmisData!K:K, NewEmisData!$A:$A, "LDV", NewEmisData!$B:$B, $A331, NewEmisData!$C:$C, $H331, NewEmisData!$D:$D, AU$2))</f>
        <v>5.8072078083983E-2</v>
      </c>
      <c r="AV331" s="335">
        <f>$I331*IF($G331="Pickup", SUMIFS(NewEmisData!L:L, NewEmisData!$A:$A, "Pickup", NewEmisData!$B:$B, $A331, NewEmisData!$C:$C, $H331, NewEmisData!$D:$D, AV$2), SUMIFS(NewEmisData!L:L, NewEmisData!$A:$A, "LDV", NewEmisData!$B:$B, $A331, NewEmisData!$C:$C, $H331, NewEmisData!$D:$D, AV$2))</f>
        <v>5.7726484266030297E-2</v>
      </c>
      <c r="AW331" s="335">
        <f>$I331*IF($G331="Pickup", SUMIFS(NewEmisData!M:M, NewEmisData!$A:$A, "Pickup", NewEmisData!$B:$B, $A331, NewEmisData!$C:$C, $H331, NewEmisData!$D:$D, AW$2), SUMIFS(NewEmisData!M:M, NewEmisData!$A:$A, "LDV", NewEmisData!$B:$B, $A331, NewEmisData!$C:$C, $H331, NewEmisData!$D:$D, AW$2))</f>
        <v>5.7530226905323702E-2</v>
      </c>
      <c r="AX331" s="335">
        <v>4.7629366333098749E-2</v>
      </c>
      <c r="AY331" s="335">
        <f>$I331*IF($G331="Pickup", SUMIFS(NewEmisData!E:E, NewEmisData!$A:$A, "Pickup", NewEmisData!$B:$B, $A331, NewEmisData!$C:$C, $H331, NewEmisData!$D:$D, AY$2), SUMIFS(NewEmisData!E:E, NewEmisData!$A:$A, "LDV", NewEmisData!$B:$B, $A331, NewEmisData!$C:$C, $H331, NewEmisData!$D:$D, AY$2))</f>
        <v>1.8324822567621701E-2</v>
      </c>
      <c r="AZ331" s="335">
        <f>$I331*IF($G331="Pickup", SUMIFS(NewEmisData!F:F, NewEmisData!$A:$A, "Pickup", NewEmisData!$B:$B, $A331, NewEmisData!$C:$C, $H331, NewEmisData!$D:$D, AZ$2), SUMIFS(NewEmisData!F:F, NewEmisData!$A:$A, "LDV", NewEmisData!$B:$B, $A331, NewEmisData!$C:$C, $H331, NewEmisData!$D:$D, AZ$2))</f>
        <v>1.4272294035055699E-2</v>
      </c>
      <c r="BA331" s="335">
        <f>$I331*IF($G331="Pickup", SUMIFS(NewEmisData!G:G, NewEmisData!$A:$A, "Pickup", NewEmisData!$B:$B, $A331, NewEmisData!$C:$C, $H331, NewEmisData!$D:$D, BA$2), SUMIFS(NewEmisData!G:G, NewEmisData!$A:$A, "LDV", NewEmisData!$B:$B, $A331, NewEmisData!$C:$C, $H331, NewEmisData!$D:$D, BA$2))</f>
        <v>1.3165752481838801E-2</v>
      </c>
      <c r="BB331" s="335">
        <f>$I331*IF($G331="Pickup", SUMIFS(NewEmisData!H:H, NewEmisData!$A:$A, "Pickup", NewEmisData!$B:$B, $A331, NewEmisData!$C:$C, $H331, NewEmisData!$D:$D, BB$2), SUMIFS(NewEmisData!H:H, NewEmisData!$A:$A, "LDV", NewEmisData!$B:$B, $A331, NewEmisData!$C:$C, $H331, NewEmisData!$D:$D, BB$2))</f>
        <v>1.1917194849656599E-2</v>
      </c>
      <c r="BC331" s="335">
        <f>$I331*IF($G331="Pickup", SUMIFS(NewEmisData!I:I, NewEmisData!$A:$A, "Pickup", NewEmisData!$B:$B, $A331, NewEmisData!$C:$C, $H331, NewEmisData!$D:$D, BC$2), SUMIFS(NewEmisData!I:I, NewEmisData!$A:$A, "LDV", NewEmisData!$B:$B, $A331, NewEmisData!$C:$C, $H331, NewEmisData!$D:$D, BC$2))</f>
        <v>1.0700861948252101E-2</v>
      </c>
      <c r="BD331" s="335">
        <f>$I331*IF($G331="Pickup", SUMIFS(NewEmisData!J:J, NewEmisData!$A:$A, "Pickup", NewEmisData!$B:$B, $A331, NewEmisData!$C:$C, $H331, NewEmisData!$D:$D, BD$2), SUMIFS(NewEmisData!J:J, NewEmisData!$A:$A, "LDV", NewEmisData!$B:$B, $A331, NewEmisData!$C:$C, $H331, NewEmisData!$D:$D, BD$2))</f>
        <v>9.7453521893521699E-3</v>
      </c>
      <c r="BE331" s="335">
        <f>$I331*IF($G331="Pickup", SUMIFS(NewEmisData!K:K, NewEmisData!$A:$A, "Pickup", NewEmisData!$B:$B, $A331, NewEmisData!$C:$C, $H331, NewEmisData!$D:$D, BE$2), SUMIFS(NewEmisData!K:K, NewEmisData!$A:$A, "LDV", NewEmisData!$B:$B, $A331, NewEmisData!$C:$C, $H331, NewEmisData!$D:$D, BE$2))</f>
        <v>9.1351470976244707E-3</v>
      </c>
      <c r="BF331" s="335">
        <f>$I331*IF($G331="Pickup", SUMIFS(NewEmisData!L:L, NewEmisData!$A:$A, "Pickup", NewEmisData!$B:$B, $A331, NewEmisData!$C:$C, $H331, NewEmisData!$D:$D, BF$2), SUMIFS(NewEmisData!L:L, NewEmisData!$A:$A, "LDV", NewEmisData!$B:$B, $A331, NewEmisData!$C:$C, $H331, NewEmisData!$D:$D, BF$2))</f>
        <v>8.8293874131557606E-3</v>
      </c>
      <c r="BG331" s="335">
        <f>$I331*IF($G331="Pickup", SUMIFS(NewEmisData!M:M, NewEmisData!$A:$A, "Pickup", NewEmisData!$B:$B, $A331, NewEmisData!$C:$C, $H331, NewEmisData!$D:$D, BG$2), SUMIFS(NewEmisData!M:M, NewEmisData!$A:$A, "LDV", NewEmisData!$B:$B, $A331, NewEmisData!$C:$C, $H331, NewEmisData!$D:$D, BG$2))</f>
        <v>8.6558174466142106E-3</v>
      </c>
      <c r="BH331" s="335">
        <v>9.4789149915835945E-3</v>
      </c>
      <c r="BI331" s="335">
        <f>$I331*IF($G331="Pickup", SUMIFS(NewEmisData!E:E, NewEmisData!$A:$A, "Pickup", NewEmisData!$B:$B, $A331, NewEmisData!$C:$C, $H331, NewEmisData!$D:$D, BI$2), SUMIFS(NewEmisData!E:E, NewEmisData!$A:$A, "LDV", NewEmisData!$B:$B, $A331, NewEmisData!$C:$C, $H331, NewEmisData!$D:$D, BI$2))</f>
        <v>5.6341971782511804</v>
      </c>
      <c r="BJ331" s="335">
        <f>$I331*IF($G331="Pickup", SUMIFS(NewEmisData!F:F, NewEmisData!$A:$A, "Pickup", NewEmisData!$B:$B, $A331, NewEmisData!$C:$C, $H331, NewEmisData!$D:$D, BJ$2), SUMIFS(NewEmisData!F:F, NewEmisData!$A:$A, "LDV", NewEmisData!$B:$B, $A331, NewEmisData!$C:$C, $H331, NewEmisData!$D:$D, BJ$2))</f>
        <v>3.2912080717511998</v>
      </c>
      <c r="BK331" s="335">
        <f>$I331*IF($G331="Pickup", SUMIFS(NewEmisData!G:G, NewEmisData!$A:$A, "Pickup", NewEmisData!$B:$B, $A331, NewEmisData!$C:$C, $H331, NewEmisData!$D:$D, BK$2), SUMIFS(NewEmisData!G:G, NewEmisData!$A:$A, "LDV", NewEmisData!$B:$B, $A331, NewEmisData!$C:$C, $H331, NewEmisData!$D:$D, BK$2))</f>
        <v>2.5038449092773698</v>
      </c>
      <c r="BL331" s="335">
        <f>$I331*IF($G331="Pickup", SUMIFS(NewEmisData!H:H, NewEmisData!$A:$A, "Pickup", NewEmisData!$B:$B, $A331, NewEmisData!$C:$C, $H331, NewEmisData!$D:$D, BL$2), SUMIFS(NewEmisData!H:H, NewEmisData!$A:$A, "LDV", NewEmisData!$B:$B, $A331, NewEmisData!$C:$C, $H331, NewEmisData!$D:$D, BL$2))</f>
        <v>1.9586302072503601</v>
      </c>
      <c r="BM331" s="335">
        <f>$I331*IF($G331="Pickup", SUMIFS(NewEmisData!I:I, NewEmisData!$A:$A, "Pickup", NewEmisData!$B:$B, $A331, NewEmisData!$C:$C, $H331, NewEmisData!$D:$D, BM$2), SUMIFS(NewEmisData!I:I, NewEmisData!$A:$A, "LDV", NewEmisData!$B:$B, $A331, NewEmisData!$C:$C, $H331, NewEmisData!$D:$D, BM$2))</f>
        <v>1.4188080704430199</v>
      </c>
      <c r="BN331" s="335">
        <f>$I331*IF($G331="Pickup", SUMIFS(NewEmisData!J:J, NewEmisData!$A:$A, "Pickup", NewEmisData!$B:$B, $A331, NewEmisData!$C:$C, $H331, NewEmisData!$D:$D, BN$2), SUMIFS(NewEmisData!J:J, NewEmisData!$A:$A, "LDV", NewEmisData!$B:$B, $A331, NewEmisData!$C:$C, $H331, NewEmisData!$D:$D, BN$2))</f>
        <v>1.12295829909247</v>
      </c>
      <c r="BO331" s="335">
        <f>$I331*IF($G331="Pickup", SUMIFS(NewEmisData!K:K, NewEmisData!$A:$A, "Pickup", NewEmisData!$B:$B, $A331, NewEmisData!$C:$C, $H331, NewEmisData!$D:$D, BO$2), SUMIFS(NewEmisData!K:K, NewEmisData!$A:$A, "LDV", NewEmisData!$B:$B, $A331, NewEmisData!$C:$C, $H331, NewEmisData!$D:$D, BO$2))</f>
        <v>0.98917470890575399</v>
      </c>
      <c r="BP331" s="335">
        <f>$I331*IF($G331="Pickup", SUMIFS(NewEmisData!L:L, NewEmisData!$A:$A, "Pickup", NewEmisData!$B:$B, $A331, NewEmisData!$C:$C, $H331, NewEmisData!$D:$D, BP$2), SUMIFS(NewEmisData!L:L, NewEmisData!$A:$A, "LDV", NewEmisData!$B:$B, $A331, NewEmisData!$C:$C, $H331, NewEmisData!$D:$D, BP$2))</f>
        <v>0.94587291374607996</v>
      </c>
      <c r="BQ331" s="335">
        <f>$I331*IF($G331="Pickup", SUMIFS(NewEmisData!M:M, NewEmisData!$A:$A, "Pickup", NewEmisData!$B:$B, $A331, NewEmisData!$C:$C, $H331, NewEmisData!$D:$D, BQ$2), SUMIFS(NewEmisData!M:M, NewEmisData!$A:$A, "LDV", NewEmisData!$B:$B, $A331, NewEmisData!$C:$C, $H331, NewEmisData!$D:$D, BQ$2))</f>
        <v>0.91886504762322097</v>
      </c>
      <c r="BR331" s="335">
        <v>1.6588293829830492</v>
      </c>
      <c r="BS331" s="335">
        <f>$I331*IF($G331="Pickup", SUMIFS(NewEmisData!E:E, NewEmisData!$A:$A, "Pickup", NewEmisData!$B:$B, $A331, NewEmisData!$C:$C, $H331, NewEmisData!$D:$D, BS$2), SUMIFS(NewEmisData!E:E, NewEmisData!$A:$A, "LDV", NewEmisData!$B:$B, $A331, NewEmisData!$C:$C, $H331, NewEmisData!$D:$D, BS$2))</f>
        <v>0.64604041020523395</v>
      </c>
      <c r="BT331" s="335">
        <f>$I331*IF($G331="Pickup", SUMIFS(NewEmisData!F:F, NewEmisData!$A:$A, "Pickup", NewEmisData!$B:$B, $A331, NewEmisData!$C:$C, $H331, NewEmisData!$D:$D, BT$2), SUMIFS(NewEmisData!F:F, NewEmisData!$A:$A, "LDV", NewEmisData!$B:$B, $A331, NewEmisData!$C:$C, $H331, NewEmisData!$D:$D, BT$2))</f>
        <v>0.33711601886070303</v>
      </c>
      <c r="BU331" s="335">
        <f>$I331*IF($G331="Pickup", SUMIFS(NewEmisData!G:G, NewEmisData!$A:$A, "Pickup", NewEmisData!$B:$B, $A331, NewEmisData!$C:$C, $H331, NewEmisData!$D:$D, BU$2), SUMIFS(NewEmisData!G:G, NewEmisData!$A:$A, "LDV", NewEmisData!$B:$B, $A331, NewEmisData!$C:$C, $H331, NewEmisData!$D:$D, BU$2))</f>
        <v>0.24835485029207899</v>
      </c>
      <c r="BV331" s="335">
        <f>$I331*IF($G331="Pickup", SUMIFS(NewEmisData!H:H, NewEmisData!$A:$A, "Pickup", NewEmisData!$B:$B, $A331, NewEmisData!$C:$C, $H331, NewEmisData!$D:$D, BV$2), SUMIFS(NewEmisData!H:H, NewEmisData!$A:$A, "LDV", NewEmisData!$B:$B, $A331, NewEmisData!$C:$C, $H331, NewEmisData!$D:$D, BV$2))</f>
        <v>0.20063726173746699</v>
      </c>
      <c r="BW331" s="335">
        <f>$I331*IF($G331="Pickup", SUMIFS(NewEmisData!I:I, NewEmisData!$A:$A, "Pickup", NewEmisData!$B:$B, $A331, NewEmisData!$C:$C, $H331, NewEmisData!$D:$D, BW$2), SUMIFS(NewEmisData!I:I, NewEmisData!$A:$A, "LDV", NewEmisData!$B:$B, $A331, NewEmisData!$C:$C, $H331, NewEmisData!$D:$D, BW$2))</f>
        <v>0.148388069930526</v>
      </c>
      <c r="BX331" s="335">
        <f>$I331*IF($G331="Pickup", SUMIFS(NewEmisData!J:J, NewEmisData!$A:$A, "Pickup", NewEmisData!$B:$B, $A331, NewEmisData!$C:$C, $H331, NewEmisData!$D:$D, BX$2), SUMIFS(NewEmisData!J:J, NewEmisData!$A:$A, "LDV", NewEmisData!$B:$B, $A331, NewEmisData!$C:$C, $H331, NewEmisData!$D:$D, BX$2))</f>
        <v>0.12460657527841699</v>
      </c>
      <c r="BY331" s="335">
        <f>$I331*IF($G331="Pickup", SUMIFS(NewEmisData!K:K, NewEmisData!$A:$A, "Pickup", NewEmisData!$B:$B, $A331, NewEmisData!$C:$C, $H331, NewEmisData!$D:$D, BY$2), SUMIFS(NewEmisData!K:K, NewEmisData!$A:$A, "LDV", NewEmisData!$B:$B, $A331, NewEmisData!$C:$C, $H331, NewEmisData!$D:$D, BY$2))</f>
        <v>0.11177610097077099</v>
      </c>
      <c r="BZ331" s="335">
        <f>$I331*IF($G331="Pickup", SUMIFS(NewEmisData!L:L, NewEmisData!$A:$A, "Pickup", NewEmisData!$B:$B, $A331, NewEmisData!$C:$C, $H331, NewEmisData!$D:$D, BZ$2), SUMIFS(NewEmisData!L:L, NewEmisData!$A:$A, "LDV", NewEmisData!$B:$B, $A331, NewEmisData!$C:$C, $H331, NewEmisData!$D:$D, BZ$2))</f>
        <v>0.10678198489299399</v>
      </c>
      <c r="CA331" s="335">
        <f>$I331*IF($G331="Pickup", SUMIFS(NewEmisData!M:M, NewEmisData!$A:$A, "Pickup", NewEmisData!$B:$B, $A331, NewEmisData!$C:$C, $H331, NewEmisData!$D:$D, CA$2), SUMIFS(NewEmisData!M:M, NewEmisData!$A:$A, "LDV", NewEmisData!$B:$B, $A331, NewEmisData!$C:$C, $H331, NewEmisData!$D:$D, CA$2))</f>
        <v>0.102788686456563</v>
      </c>
      <c r="CB331" s="335">
        <v>0.10573121882292051</v>
      </c>
      <c r="CC331" s="335">
        <f>$I331*IF($G331="Pickup", SUMIFS(NewEmisData!E:E, NewEmisData!$A:$A, "Pickup", NewEmisData!$B:$B, $A331, NewEmisData!$C:$C, $H331, NewEmisData!$D:$D, CC$2), SUMIFS(NewEmisData!E:E, NewEmisData!$A:$A, "LDV", NewEmisData!$B:$B, $A331, NewEmisData!$C:$C, $H331, NewEmisData!$D:$D, CC$2))</f>
        <v>4.5186599160421101E-2</v>
      </c>
      <c r="CD331" s="335">
        <f>$I331*IF($G331="Pickup", SUMIFS(NewEmisData!F:F, NewEmisData!$A:$A, "Pickup", NewEmisData!$B:$B, $A331, NewEmisData!$C:$C, $H331, NewEmisData!$D:$D, CD$2), SUMIFS(NewEmisData!F:F, NewEmisData!$A:$A, "LDV", NewEmisData!$B:$B, $A331, NewEmisData!$C:$C, $H331, NewEmisData!$D:$D, CD$2))</f>
        <v>3.0321042660064499E-2</v>
      </c>
      <c r="CE331" s="335">
        <f>$I331*IF($G331="Pickup", SUMIFS(NewEmisData!G:G, NewEmisData!$A:$A, "Pickup", NewEmisData!$B:$B, $A331, NewEmisData!$C:$C, $H331, NewEmisData!$D:$D, CE$2), SUMIFS(NewEmisData!G:G, NewEmisData!$A:$A, "LDV", NewEmisData!$B:$B, $A331, NewEmisData!$C:$C, $H331, NewEmisData!$D:$D, CE$2))</f>
        <v>2.5916716030162101E-2</v>
      </c>
      <c r="CF331" s="335">
        <f>$I331*IF($G331="Pickup", SUMIFS(NewEmisData!H:H, NewEmisData!$A:$A, "Pickup", NewEmisData!$B:$B, $A331, NewEmisData!$C:$C, $H331, NewEmisData!$D:$D, CF$2), SUMIFS(NewEmisData!H:H, NewEmisData!$A:$A, "LDV", NewEmisData!$B:$B, $A331, NewEmisData!$C:$C, $H331, NewEmisData!$D:$D, CF$2))</f>
        <v>2.4735955589537201E-2</v>
      </c>
      <c r="CG331" s="335">
        <f>$I331*IF($G331="Pickup", SUMIFS(NewEmisData!I:I, NewEmisData!$A:$A, "Pickup", NewEmisData!$B:$B, $A331, NewEmisData!$C:$C, $H331, NewEmisData!$D:$D, CG$2), SUMIFS(NewEmisData!I:I, NewEmisData!$A:$A, "LDV", NewEmisData!$B:$B, $A331, NewEmisData!$C:$C, $H331, NewEmisData!$D:$D, CG$2))</f>
        <v>2.39507418397766E-2</v>
      </c>
      <c r="CH331" s="335">
        <f>$I331*IF($G331="Pickup", SUMIFS(NewEmisData!J:J, NewEmisData!$A:$A, "Pickup", NewEmisData!$B:$B, $A331, NewEmisData!$C:$C, $H331, NewEmisData!$D:$D, CH$2), SUMIFS(NewEmisData!J:J, NewEmisData!$A:$A, "LDV", NewEmisData!$B:$B, $A331, NewEmisData!$C:$C, $H331, NewEmisData!$D:$D, CH$2))</f>
        <v>2.33343295652753E-2</v>
      </c>
      <c r="CI331" s="335">
        <f>$I331*IF($G331="Pickup", SUMIFS(NewEmisData!K:K, NewEmisData!$A:$A, "Pickup", NewEmisData!$B:$B, $A331, NewEmisData!$C:$C, $H331, NewEmisData!$D:$D, CI$2), SUMIFS(NewEmisData!K:K, NewEmisData!$A:$A, "LDV", NewEmisData!$B:$B, $A331, NewEmisData!$C:$C, $H331, NewEmisData!$D:$D, CI$2))</f>
        <v>2.33323778682475E-2</v>
      </c>
      <c r="CJ331" s="335">
        <f>$I331*IF($G331="Pickup", SUMIFS(NewEmisData!L:L, NewEmisData!$A:$A, "Pickup", NewEmisData!$B:$B, $A331, NewEmisData!$C:$C, $H331, NewEmisData!$D:$D, CJ$2), SUMIFS(NewEmisData!L:L, NewEmisData!$A:$A, "LDV", NewEmisData!$B:$B, $A331, NewEmisData!$C:$C, $H331, NewEmisData!$D:$D, CJ$2))</f>
        <v>2.3331868508858E-2</v>
      </c>
      <c r="CK331" s="335">
        <f>$I331*IF($G331="Pickup", SUMIFS(NewEmisData!M:M, NewEmisData!$A:$A, "Pickup", NewEmisData!$B:$B, $A331, NewEmisData!$C:$C, $H331, NewEmisData!$D:$D, CK$2), SUMIFS(NewEmisData!M:M, NewEmisData!$A:$A, "LDV", NewEmisData!$B:$B, $A331, NewEmisData!$C:$C, $H331, NewEmisData!$D:$D, CK$2))</f>
        <v>2.3331333840255802E-2</v>
      </c>
      <c r="CL331" s="335">
        <v>2.2881070645398207E-2</v>
      </c>
      <c r="CM331" s="335">
        <f>$I331*IF($G331="Pickup", SUMIFS(NewEmisData!E:E, NewEmisData!$A:$A, "Pickup", NewEmisData!$B:$B, $A331, NewEmisData!$C:$C, $H331, NewEmisData!$D:$D, CM$2), SUMIFS(NewEmisData!E:E, NewEmisData!$A:$A, "LDV", NewEmisData!$B:$B, $A331, NewEmisData!$C:$C, $H331, NewEmisData!$D:$D, CM$2))</f>
        <v>1.8999640989844298E-2</v>
      </c>
      <c r="CN331" s="335">
        <f>$I331*IF($G331="Pickup", SUMIFS(NewEmisData!F:F, NewEmisData!$A:$A, "Pickup", NewEmisData!$B:$B, $A331, NewEmisData!$C:$C, $H331, NewEmisData!$D:$D, CN$2), SUMIFS(NewEmisData!F:F, NewEmisData!$A:$A, "LDV", NewEmisData!$B:$B, $A331, NewEmisData!$C:$C, $H331, NewEmisData!$D:$D, CN$2))</f>
        <v>1.12934038283153E-2</v>
      </c>
      <c r="CO331" s="335">
        <f>$I331*IF($G331="Pickup", SUMIFS(NewEmisData!G:G, NewEmisData!$A:$A, "Pickup", NewEmisData!$B:$B, $A331, NewEmisData!$C:$C, $H331, NewEmisData!$D:$D, CO$2), SUMIFS(NewEmisData!G:G, NewEmisData!$A:$A, "LDV", NewEmisData!$B:$B, $A331, NewEmisData!$C:$C, $H331, NewEmisData!$D:$D, CO$2))</f>
        <v>8.9155864809614994E-3</v>
      </c>
      <c r="CP331" s="335">
        <f>$I331*IF($G331="Pickup", SUMIFS(NewEmisData!H:H, NewEmisData!$A:$A, "Pickup", NewEmisData!$B:$B, $A331, NewEmisData!$C:$C, $H331, NewEmisData!$D:$D, CP$2), SUMIFS(NewEmisData!H:H, NewEmisData!$A:$A, "LDV", NewEmisData!$B:$B, $A331, NewEmisData!$C:$C, $H331, NewEmisData!$D:$D, CP$2))</f>
        <v>7.3372921922104104E-3</v>
      </c>
      <c r="CQ331" s="335">
        <f>$I331*IF($G331="Pickup", SUMIFS(NewEmisData!I:I, NewEmisData!$A:$A, "Pickup", NewEmisData!$B:$B, $A331, NewEmisData!$C:$C, $H331, NewEmisData!$D:$D, CQ$2), SUMIFS(NewEmisData!I:I, NewEmisData!$A:$A, "LDV", NewEmisData!$B:$B, $A331, NewEmisData!$C:$C, $H331, NewEmisData!$D:$D, CQ$2))</f>
        <v>6.5724995115123896E-3</v>
      </c>
      <c r="CR331" s="335">
        <f>$I331*IF($G331="Pickup", SUMIFS(NewEmisData!J:J, NewEmisData!$A:$A, "Pickup", NewEmisData!$B:$B, $A331, NewEmisData!$C:$C, $H331, NewEmisData!$D:$D, CR$2), SUMIFS(NewEmisData!J:J, NewEmisData!$A:$A, "LDV", NewEmisData!$B:$B, $A331, NewEmisData!$C:$C, $H331, NewEmisData!$D:$D, CR$2))</f>
        <v>6.2407197852133098E-3</v>
      </c>
      <c r="CS331" s="335">
        <f>$I331*IF($G331="Pickup", SUMIFS(NewEmisData!K:K, NewEmisData!$A:$A, "Pickup", NewEmisData!$B:$B, $A331, NewEmisData!$C:$C, $H331, NewEmisData!$D:$D, CS$2), SUMIFS(NewEmisData!K:K, NewEmisData!$A:$A, "LDV", NewEmisData!$B:$B, $A331, NewEmisData!$C:$C, $H331, NewEmisData!$D:$D, CS$2))</f>
        <v>6.20457620974787E-3</v>
      </c>
      <c r="CT331" s="335">
        <f>$I331*IF($G331="Pickup", SUMIFS(NewEmisData!L:L, NewEmisData!$A:$A, "Pickup", NewEmisData!$B:$B, $A331, NewEmisData!$C:$C, $H331, NewEmisData!$D:$D, CT$2), SUMIFS(NewEmisData!L:L, NewEmisData!$A:$A, "LDV", NewEmisData!$B:$B, $A331, NewEmisData!$C:$C, $H331, NewEmisData!$D:$D, CT$2))</f>
        <v>6.1456645266433898E-3</v>
      </c>
      <c r="CU331" s="335">
        <f>$I331*IF($G331="Pickup", SUMIFS(NewEmisData!M:M, NewEmisData!$A:$A, "Pickup", NewEmisData!$B:$B, $A331, NewEmisData!$C:$C, $H331, NewEmisData!$D:$D, CU$2), SUMIFS(NewEmisData!M:M, NewEmisData!$A:$A, "LDV", NewEmisData!$B:$B, $A331, NewEmisData!$C:$C, $H331, NewEmisData!$D:$D, CU$2))</f>
        <v>6.1452936234844303E-3</v>
      </c>
      <c r="CV331" s="335">
        <v>6.9734009009235556E-3</v>
      </c>
      <c r="CW331" s="335">
        <v>4.0498104655261064E-3</v>
      </c>
      <c r="CX331" s="335">
        <v>2.5030350838759993E-3</v>
      </c>
      <c r="CY331" s="335">
        <v>2.1151214403419519E-3</v>
      </c>
      <c r="CZ331" s="335">
        <v>1.7489979687569375E-3</v>
      </c>
      <c r="DA331" s="335">
        <v>1.340486996695321E-3</v>
      </c>
      <c r="DB331" s="335">
        <v>1.0553769116342638E-3</v>
      </c>
      <c r="DC331" s="335">
        <v>1.0132227560056145E-3</v>
      </c>
      <c r="DD331" s="335">
        <v>1.0003159541004489E-3</v>
      </c>
      <c r="DE331" s="335">
        <v>9.9860782000699166E-4</v>
      </c>
      <c r="DF331" s="335">
        <v>9.9860782000699166E-4</v>
      </c>
      <c r="DG331" s="335">
        <f>$I331*IF($G331="Pickup", SUMIFS(NewEmisData!E:E, NewEmisData!$A:$A, "Pickup", NewEmisData!$B:$B, $A331, NewEmisData!$C:$C, $H331, NewEmisData!$D:$D, DG$2), SUMIFS(NewEmisData!E:E, NewEmisData!$A:$A, "LDV", NewEmisData!$B:$B, $A331, NewEmisData!$C:$C, $H331, NewEmisData!$D:$D, DG$2))</f>
        <v>0</v>
      </c>
      <c r="DH331" s="335">
        <f>$I331*IF($G331="Pickup", SUMIFS(NewEmisData!F:F, NewEmisData!$A:$A, "Pickup", NewEmisData!$B:$B, $A331, NewEmisData!$C:$C, $H331, NewEmisData!$D:$D, DH$2), SUMIFS(NewEmisData!F:F, NewEmisData!$A:$A, "LDV", NewEmisData!$B:$B, $A331, NewEmisData!$C:$C, $H331, NewEmisData!$D:$D, DH$2))</f>
        <v>0</v>
      </c>
      <c r="DI331" s="335">
        <f>$I331*IF($G331="Pickup", SUMIFS(NewEmisData!G:G, NewEmisData!$A:$A, "Pickup", NewEmisData!$B:$B, $A331, NewEmisData!$C:$C, $H331, NewEmisData!$D:$D, DI$2), SUMIFS(NewEmisData!G:G, NewEmisData!$A:$A, "LDV", NewEmisData!$B:$B, $A331, NewEmisData!$C:$C, $H331, NewEmisData!$D:$D, DI$2))</f>
        <v>0</v>
      </c>
      <c r="DJ331" s="335">
        <f>$I331*IF($G331="Pickup", SUMIFS(NewEmisData!H:H, NewEmisData!$A:$A, "Pickup", NewEmisData!$B:$B, $A331, NewEmisData!$C:$C, $H331, NewEmisData!$D:$D, DJ$2), SUMIFS(NewEmisData!H:H, NewEmisData!$A:$A, "LDV", NewEmisData!$B:$B, $A331, NewEmisData!$C:$C, $H331, NewEmisData!$D:$D, DJ$2))</f>
        <v>0</v>
      </c>
      <c r="DK331" s="335">
        <f>$I331*IF($G331="Pickup", SUMIFS(NewEmisData!I:I, NewEmisData!$A:$A, "Pickup", NewEmisData!$B:$B, $A331, NewEmisData!$C:$C, $H331, NewEmisData!$D:$D, DK$2), SUMIFS(NewEmisData!I:I, NewEmisData!$A:$A, "LDV", NewEmisData!$B:$B, $A331, NewEmisData!$C:$C, $H331, NewEmisData!$D:$D, DK$2))</f>
        <v>0</v>
      </c>
      <c r="DL331" s="335">
        <f>$I331*IF($G331="Pickup", SUMIFS(NewEmisData!J:J, NewEmisData!$A:$A, "Pickup", NewEmisData!$B:$B, $A331, NewEmisData!$C:$C, $H331, NewEmisData!$D:$D, DL$2), SUMIFS(NewEmisData!J:J, NewEmisData!$A:$A, "LDV", NewEmisData!$B:$B, $A331, NewEmisData!$C:$C, $H331, NewEmisData!$D:$D, DL$2))</f>
        <v>0</v>
      </c>
      <c r="DM331" s="335">
        <f>$I331*IF($G331="Pickup", SUMIFS(NewEmisData!K:K, NewEmisData!$A:$A, "Pickup", NewEmisData!$B:$B, $A331, NewEmisData!$C:$C, $H331, NewEmisData!$D:$D, DM$2), SUMIFS(NewEmisData!K:K, NewEmisData!$A:$A, "LDV", NewEmisData!$B:$B, $A331, NewEmisData!$C:$C, $H331, NewEmisData!$D:$D, DM$2))</f>
        <v>0</v>
      </c>
      <c r="DN331" s="335">
        <f>$I331*IF($G331="Pickup", SUMIFS(NewEmisData!L:L, NewEmisData!$A:$A, "Pickup", NewEmisData!$B:$B, $A331, NewEmisData!$C:$C, $H331, NewEmisData!$D:$D, DN$2), SUMIFS(NewEmisData!L:L, NewEmisData!$A:$A, "LDV", NewEmisData!$B:$B, $A331, NewEmisData!$C:$C, $H331, NewEmisData!$D:$D, DN$2))</f>
        <v>0</v>
      </c>
      <c r="DO331" s="335">
        <f>$I331*IF($G331="Pickup", SUMIFS(NewEmisData!M:M, NewEmisData!$A:$A, "Pickup", NewEmisData!$B:$B, $A331, NewEmisData!$C:$C, $H331, NewEmisData!$D:$D, DO$2), SUMIFS(NewEmisData!M:M, NewEmisData!$A:$A, "LDV", NewEmisData!$B:$B, $A331, NewEmisData!$C:$C, $H331, NewEmisData!$D:$D, DO$2))</f>
        <v>0</v>
      </c>
      <c r="DP331" s="335">
        <v>2.023129771030282E-3</v>
      </c>
      <c r="DQ331" s="335">
        <f>$I331*IF($G331="Pickup", SUMIFS(NewEmisData!E:E, NewEmisData!$A:$A, "Pickup", NewEmisData!$B:$B, $A331, NewEmisData!$C:$C, $H331, NewEmisData!$D:$D, DQ$2), SUMIFS(NewEmisData!E:E, NewEmisData!$A:$A, "LDV", NewEmisData!$B:$B, $A331, NewEmisData!$C:$C, $H331, NewEmisData!$D:$D, DQ$2))</f>
        <v>1.28100272800791E-2</v>
      </c>
      <c r="DR331" s="335">
        <f>$I331*IF($G331="Pickup", SUMIFS(NewEmisData!F:F, NewEmisData!$A:$A, "Pickup", NewEmisData!$B:$B, $A331, NewEmisData!$C:$C, $H331, NewEmisData!$D:$D, DR$2), SUMIFS(NewEmisData!F:F, NewEmisData!$A:$A, "LDV", NewEmisData!$B:$B, $A331, NewEmisData!$C:$C, $H331, NewEmisData!$D:$D, DR$2))</f>
        <v>6.9424260700293398E-3</v>
      </c>
      <c r="DS331" s="335">
        <f>$I331*IF($G331="Pickup", SUMIFS(NewEmisData!G:G, NewEmisData!$A:$A, "Pickup", NewEmisData!$B:$B, $A331, NewEmisData!$C:$C, $H331, NewEmisData!$D:$D, DS$2), SUMIFS(NewEmisData!G:G, NewEmisData!$A:$A, "LDV", NewEmisData!$B:$B, $A331, NewEmisData!$C:$C, $H331, NewEmisData!$D:$D, DS$2))</f>
        <v>5.5718062948972597E-3</v>
      </c>
      <c r="DT331" s="335">
        <f>$I331*IF($G331="Pickup", SUMIFS(NewEmisData!H:H, NewEmisData!$A:$A, "Pickup", NewEmisData!$B:$B, $A331, NewEmisData!$C:$C, $H331, NewEmisData!$D:$D, DT$2), SUMIFS(NewEmisData!H:H, NewEmisData!$A:$A, "LDV", NewEmisData!$B:$B, $A331, NewEmisData!$C:$C, $H331, NewEmisData!$D:$D, DT$2))</f>
        <v>4.2603417623007303E-3</v>
      </c>
      <c r="DU331" s="335">
        <f>$I331*IF($G331="Pickup", SUMIFS(NewEmisData!I:I, NewEmisData!$A:$A, "Pickup", NewEmisData!$B:$B, $A331, NewEmisData!$C:$C, $H331, NewEmisData!$D:$D, DU$2), SUMIFS(NewEmisData!I:I, NewEmisData!$A:$A, "LDV", NewEmisData!$B:$B, $A331, NewEmisData!$C:$C, $H331, NewEmisData!$D:$D, DU$2))</f>
        <v>3.31959498333436E-3</v>
      </c>
      <c r="DV331" s="335">
        <f>$I331*IF($G331="Pickup", SUMIFS(NewEmisData!J:J, NewEmisData!$A:$A, "Pickup", NewEmisData!$B:$B, $A331, NewEmisData!$C:$C, $H331, NewEmisData!$D:$D, DV$2), SUMIFS(NewEmisData!J:J, NewEmisData!$A:$A, "LDV", NewEmisData!$B:$B, $A331, NewEmisData!$C:$C, $H331, NewEmisData!$D:$D, DV$2))</f>
        <v>2.8901416801040899E-3</v>
      </c>
      <c r="DW331" s="335">
        <f>$I331*IF($G331="Pickup", SUMIFS(NewEmisData!K:K, NewEmisData!$A:$A, "Pickup", NewEmisData!$B:$B, $A331, NewEmisData!$C:$C, $H331, NewEmisData!$D:$D, DW$2), SUMIFS(NewEmisData!K:K, NewEmisData!$A:$A, "LDV", NewEmisData!$B:$B, $A331, NewEmisData!$C:$C, $H331, NewEmisData!$D:$D, DW$2))</f>
        <v>2.6480526244027302E-3</v>
      </c>
      <c r="DX331" s="335">
        <f>$I331*IF($G331="Pickup", SUMIFS(NewEmisData!L:L, NewEmisData!$A:$A, "Pickup", NewEmisData!$B:$B, $A331, NewEmisData!$C:$C, $H331, NewEmisData!$D:$D, DX$2), SUMIFS(NewEmisData!L:L, NewEmisData!$A:$A, "LDV", NewEmisData!$B:$B, $A331, NewEmisData!$C:$C, $H331, NewEmisData!$D:$D, DX$2))</f>
        <v>2.5707167297103401E-3</v>
      </c>
      <c r="DY331" s="335">
        <f>$I331*IF($G331="Pickup", SUMIFS(NewEmisData!M:M, NewEmisData!$A:$A, "Pickup", NewEmisData!$B:$B, $A331, NewEmisData!$C:$C, $H331, NewEmisData!$D:$D, DY$2), SUMIFS(NewEmisData!M:M, NewEmisData!$A:$A, "LDV", NewEmisData!$B:$B, $A331, NewEmisData!$C:$C, $H331, NewEmisData!$D:$D, DY$2))</f>
        <v>2.5319062605993902E-3</v>
      </c>
      <c r="DZ331" s="335">
        <v>5.594489642908501E-3</v>
      </c>
      <c r="EA331" s="335">
        <f t="shared" si="542"/>
        <v>437.85746964693402</v>
      </c>
      <c r="EB331" s="335">
        <f t="shared" si="543"/>
        <v>424.609883045034</v>
      </c>
      <c r="EC331" s="335">
        <f t="shared" si="544"/>
        <v>389.26792072260798</v>
      </c>
      <c r="ED331" s="335">
        <f t="shared" si="545"/>
        <v>331.09003080375697</v>
      </c>
      <c r="EE331" s="335">
        <f t="shared" si="546"/>
        <v>286.46929869872997</v>
      </c>
      <c r="EF331" s="335">
        <f t="shared" si="547"/>
        <v>261.33080310252802</v>
      </c>
      <c r="EG331" s="335">
        <f t="shared" si="548"/>
        <v>250.12665030232699</v>
      </c>
      <c r="EH331" s="335">
        <f t="shared" si="549"/>
        <v>246.146486551527</v>
      </c>
      <c r="EI331" s="335">
        <f t="shared" si="550"/>
        <v>244.677818234341</v>
      </c>
      <c r="EJ331" s="335">
        <f t="shared" si="551"/>
        <v>0.27672218065037407</v>
      </c>
      <c r="EK331" s="335">
        <f t="shared" si="552"/>
        <v>0.78000130642291299</v>
      </c>
      <c r="EL331" s="335">
        <f t="shared" si="553"/>
        <v>0.323605278282381</v>
      </c>
      <c r="EM331" s="335">
        <f t="shared" si="554"/>
        <v>0.19152446532377701</v>
      </c>
      <c r="EN331" s="335">
        <f t="shared" si="555"/>
        <v>0.12537127832280801</v>
      </c>
      <c r="EO331" s="335">
        <f t="shared" si="556"/>
        <v>7.6671766649271E-2</v>
      </c>
      <c r="EP331" s="335">
        <f t="shared" si="557"/>
        <v>5.7019026656941203E-2</v>
      </c>
      <c r="EQ331" s="335">
        <f t="shared" si="558"/>
        <v>4.8823281713844202E-2</v>
      </c>
      <c r="ER331" s="335">
        <f t="shared" si="559"/>
        <v>4.6542407484685501E-2</v>
      </c>
      <c r="ES331" s="335">
        <f t="shared" si="560"/>
        <v>4.5415311435121702E-2</v>
      </c>
      <c r="ET331" s="335">
        <f t="shared" si="561"/>
        <v>6.1988464688476796E-2</v>
      </c>
      <c r="EU331" s="335">
        <f t="shared" si="562"/>
        <v>7.5764719154140002E-3</v>
      </c>
      <c r="EV331" s="335">
        <f t="shared" si="563"/>
        <v>7.3472400077695399E-3</v>
      </c>
      <c r="EW331" s="335">
        <f t="shared" si="564"/>
        <v>5.5842494055705696E-3</v>
      </c>
      <c r="EX331" s="335">
        <f t="shared" si="565"/>
        <v>4.7496587466809804E-3</v>
      </c>
      <c r="EY331" s="335">
        <f t="shared" si="566"/>
        <v>4.1095518958717504E-3</v>
      </c>
      <c r="EZ331" s="335">
        <f t="shared" si="567"/>
        <v>3.7489264773323799E-3</v>
      </c>
      <c r="FA331" s="335">
        <f t="shared" si="568"/>
        <v>3.5881959766524201E-3</v>
      </c>
      <c r="FB331" s="335">
        <f t="shared" si="569"/>
        <v>3.5311006464952199E-3</v>
      </c>
      <c r="FC331" s="335">
        <f t="shared" si="570"/>
        <v>3.5100309709840301E-3</v>
      </c>
      <c r="FD331" s="335">
        <f t="shared" si="571"/>
        <v>1.7442083422488778E-3</v>
      </c>
      <c r="FE331" s="335">
        <f t="shared" si="572"/>
        <v>6.7831755328566196E-2</v>
      </c>
      <c r="FF331" s="335">
        <f t="shared" si="573"/>
        <v>6.3250667156757298E-2</v>
      </c>
      <c r="FG331" s="335">
        <f t="shared" si="574"/>
        <v>6.2628417187727006E-2</v>
      </c>
      <c r="FH331" s="335">
        <f t="shared" si="575"/>
        <v>6.1216981125607202E-2</v>
      </c>
      <c r="FI331" s="335">
        <f t="shared" si="576"/>
        <v>5.9842025439809501E-2</v>
      </c>
      <c r="FJ331" s="335">
        <f t="shared" si="577"/>
        <v>5.8761885691048198E-2</v>
      </c>
      <c r="FK331" s="335">
        <f t="shared" si="578"/>
        <v>5.8072078083983E-2</v>
      </c>
      <c r="FL331" s="335">
        <f t="shared" si="579"/>
        <v>5.7726484266030297E-2</v>
      </c>
      <c r="FM331" s="335">
        <f t="shared" si="580"/>
        <v>5.7530226905323702E-2</v>
      </c>
      <c r="FN331" s="335">
        <f t="shared" si="581"/>
        <v>4.7629366333098749E-2</v>
      </c>
      <c r="FO331" s="335">
        <f t="shared" si="582"/>
        <v>1.8324822567621701E-2</v>
      </c>
      <c r="FP331" s="335">
        <f t="shared" si="583"/>
        <v>1.4272294035055699E-2</v>
      </c>
      <c r="FQ331" s="335">
        <f t="shared" si="584"/>
        <v>1.3165752481838801E-2</v>
      </c>
      <c r="FR331" s="335">
        <f t="shared" si="585"/>
        <v>1.1917194849656599E-2</v>
      </c>
      <c r="FS331" s="335">
        <f t="shared" si="586"/>
        <v>1.0700861948252101E-2</v>
      </c>
      <c r="FT331" s="335">
        <f t="shared" si="587"/>
        <v>9.7453521893521699E-3</v>
      </c>
      <c r="FU331" s="335">
        <f t="shared" si="588"/>
        <v>9.1351470976244707E-3</v>
      </c>
      <c r="FV331" s="335">
        <f t="shared" si="589"/>
        <v>8.8293874131557606E-3</v>
      </c>
      <c r="FW331" s="335">
        <f t="shared" si="590"/>
        <v>8.6558174466142106E-3</v>
      </c>
      <c r="FX331" s="335">
        <f t="shared" si="591"/>
        <v>9.4789149915835945E-3</v>
      </c>
    </row>
    <row r="332" spans="1:180" x14ac:dyDescent="0.2">
      <c r="A332" s="305" t="str">
        <f>_xlfn.CONCAT(IF(LEFT(TRIM(A331),1)="*", "*R", "R"), 1+RIGHT(TRIM(A331),1))</f>
        <v>R4</v>
      </c>
      <c r="B332" s="305" t="str">
        <f t="shared" si="628"/>
        <v>TLMLPGX11</v>
      </c>
      <c r="C332" s="305" t="str">
        <f t="shared" si="629"/>
        <v>TL.LPGX.M.LPGX.2011</v>
      </c>
      <c r="D332" s="301" t="str">
        <f t="shared" si="630"/>
        <v>bn-vmt, bn-vmt/a</v>
      </c>
      <c r="E332" s="301" t="str">
        <f t="shared" si="631"/>
        <v>TRNLPGX</v>
      </c>
      <c r="F332" s="301" t="str">
        <f t="shared" si="632"/>
        <v>TL</v>
      </c>
      <c r="G332" s="315" t="s">
        <v>819</v>
      </c>
      <c r="H332" s="315" t="s">
        <v>814</v>
      </c>
      <c r="I332" s="315">
        <v>1</v>
      </c>
      <c r="J332" s="315" t="str">
        <f t="shared" si="592"/>
        <v>Minivan-GSL</v>
      </c>
      <c r="K332" s="335">
        <f>$I332*IF($G332="Pickup", SUMIFS(NewEmisData!E:E, NewEmisData!$A:$A, "Pickup", NewEmisData!$B:$B, $A332, NewEmisData!$C:$C, $H332, NewEmisData!$D:$D, K$2), SUMIFS(NewEmisData!E:E, NewEmisData!$A:$A, "LDV", NewEmisData!$B:$B, $A332, NewEmisData!$C:$C, $H332, NewEmisData!$D:$D, K$2))</f>
        <v>605.35194063093002</v>
      </c>
      <c r="L332" s="335">
        <f>$I332*IF($G332="Pickup", SUMIFS(NewEmisData!F:F, NewEmisData!$A:$A, "Pickup", NewEmisData!$B:$B, $A332, NewEmisData!$C:$C, $H332, NewEmisData!$D:$D, L$2), SUMIFS(NewEmisData!F:F, NewEmisData!$A:$A, "LDV", NewEmisData!$B:$B, $A332, NewEmisData!$C:$C, $H332, NewEmisData!$D:$D, L$2))</f>
        <v>575.43677827742204</v>
      </c>
      <c r="M332" s="335">
        <f>$I332*IF($G332="Pickup", SUMIFS(NewEmisData!G:G, NewEmisData!$A:$A, "Pickup", NewEmisData!$B:$B, $A332, NewEmisData!$C:$C, $H332, NewEmisData!$D:$D, M$2), SUMIFS(NewEmisData!G:G, NewEmisData!$A:$A, "LDV", NewEmisData!$B:$B, $A332, NewEmisData!$C:$C, $H332, NewEmisData!$D:$D, M$2))</f>
        <v>447.50306541281799</v>
      </c>
      <c r="N332" s="335">
        <f>$I332*IF($G332="Pickup", SUMIFS(NewEmisData!H:H, NewEmisData!$A:$A, "Pickup", NewEmisData!$B:$B, $A332, NewEmisData!$C:$C, $H332, NewEmisData!$D:$D, N$2), SUMIFS(NewEmisData!H:H, NewEmisData!$A:$A, "LDV", NewEmisData!$B:$B, $A332, NewEmisData!$C:$C, $H332, NewEmisData!$D:$D, N$2))</f>
        <v>380.32748601406797</v>
      </c>
      <c r="O332" s="335">
        <f>$I332*IF($G332="Pickup", SUMIFS(NewEmisData!I:I, NewEmisData!$A:$A, "Pickup", NewEmisData!$B:$B, $A332, NewEmisData!$C:$C, $H332, NewEmisData!$D:$D, O$2), SUMIFS(NewEmisData!I:I, NewEmisData!$A:$A, "LDV", NewEmisData!$B:$B, $A332, NewEmisData!$C:$C, $H332, NewEmisData!$D:$D, O$2))</f>
        <v>328.8508655947</v>
      </c>
      <c r="P332" s="335">
        <f>$I332*IF($G332="Pickup", SUMIFS(NewEmisData!J:J, NewEmisData!$A:$A, "Pickup", NewEmisData!$B:$B, $A332, NewEmisData!$C:$C, $H332, NewEmisData!$D:$D, P$2), SUMIFS(NewEmisData!J:J, NewEmisData!$A:$A, "LDV", NewEmisData!$B:$B, $A332, NewEmisData!$C:$C, $H332, NewEmisData!$D:$D, P$2))</f>
        <v>299.87343037562698</v>
      </c>
      <c r="Q332" s="335">
        <f>$I332*IF($G332="Pickup", SUMIFS(NewEmisData!K:K, NewEmisData!$A:$A, "Pickup", NewEmisData!$B:$B, $A332, NewEmisData!$C:$C, $H332, NewEmisData!$D:$D, Q$2), SUMIFS(NewEmisData!K:K, NewEmisData!$A:$A, "LDV", NewEmisData!$B:$B, $A332, NewEmisData!$C:$C, $H332, NewEmisData!$D:$D, Q$2))</f>
        <v>286.96645721008798</v>
      </c>
      <c r="R332" s="335">
        <f>$I332*IF($G332="Pickup", SUMIFS(NewEmisData!L:L, NewEmisData!$A:$A, "Pickup", NewEmisData!$B:$B, $A332, NewEmisData!$C:$C, $H332, NewEmisData!$D:$D, R$2), SUMIFS(NewEmisData!L:L, NewEmisData!$A:$A, "LDV", NewEmisData!$B:$B, $A332, NewEmisData!$C:$C, $H332, NewEmisData!$D:$D, R$2))</f>
        <v>282.38592098475101</v>
      </c>
      <c r="S332" s="335">
        <f>$I332*IF($G332="Pickup", SUMIFS(NewEmisData!M:M, NewEmisData!$A:$A, "Pickup", NewEmisData!$B:$B, $A332, NewEmisData!$C:$C, $H332, NewEmisData!$D:$D, S$2), SUMIFS(NewEmisData!M:M, NewEmisData!$A:$A, "LDV", NewEmisData!$B:$B, $A332, NewEmisData!$C:$C, $H332, NewEmisData!$D:$D, S$2))</f>
        <v>280.69816184937503</v>
      </c>
      <c r="T332" s="335">
        <v>0.27672218065037407</v>
      </c>
      <c r="U332" s="335">
        <f>$I332*IF($G332="Pickup", SUMIFS(NewEmisData!E:E, NewEmisData!$A:$A, "Pickup", NewEmisData!$B:$B, $A332, NewEmisData!$C:$C, $H332, NewEmisData!$D:$D, U$2), SUMIFS(NewEmisData!E:E, NewEmisData!$A:$A, "LDV", NewEmisData!$B:$B, $A332, NewEmisData!$C:$C, $H332, NewEmisData!$D:$D, U$2))</f>
        <v>0.73999493628111201</v>
      </c>
      <c r="V332" s="335">
        <f>$I332*IF($G332="Pickup", SUMIFS(NewEmisData!F:F, NewEmisData!$A:$A, "Pickup", NewEmisData!$B:$B, $A332, NewEmisData!$C:$C, $H332, NewEmisData!$D:$D, V$2), SUMIFS(NewEmisData!F:F, NewEmisData!$A:$A, "LDV", NewEmisData!$B:$B, $A332, NewEmisData!$C:$C, $H332, NewEmisData!$D:$D, V$2))</f>
        <v>0.35335240075773999</v>
      </c>
      <c r="W332" s="335">
        <f>$I332*IF($G332="Pickup", SUMIFS(NewEmisData!G:G, NewEmisData!$A:$A, "Pickup", NewEmisData!$B:$B, $A332, NewEmisData!$C:$C, $H332, NewEmisData!$D:$D, W$2), SUMIFS(NewEmisData!G:G, NewEmisData!$A:$A, "LDV", NewEmisData!$B:$B, $A332, NewEmisData!$C:$C, $H332, NewEmisData!$D:$D, W$2))</f>
        <v>0.18897755292818599</v>
      </c>
      <c r="X332" s="335">
        <f>$I332*IF($G332="Pickup", SUMIFS(NewEmisData!H:H, NewEmisData!$A:$A, "Pickup", NewEmisData!$B:$B, $A332, NewEmisData!$C:$C, $H332, NewEmisData!$D:$D, X$2), SUMIFS(NewEmisData!H:H, NewEmisData!$A:$A, "LDV", NewEmisData!$B:$B, $A332, NewEmisData!$C:$C, $H332, NewEmisData!$D:$D, X$2))</f>
        <v>0.12218817840455801</v>
      </c>
      <c r="Y332" s="335">
        <f>$I332*IF($G332="Pickup", SUMIFS(NewEmisData!I:I, NewEmisData!$A:$A, "Pickup", NewEmisData!$B:$B, $A332, NewEmisData!$C:$C, $H332, NewEmisData!$D:$D, Y$2), SUMIFS(NewEmisData!I:I, NewEmisData!$A:$A, "LDV", NewEmisData!$B:$B, $A332, NewEmisData!$C:$C, $H332, NewEmisData!$D:$D, Y$2))</f>
        <v>7.3060825114572805E-2</v>
      </c>
      <c r="Z332" s="335">
        <f>$I332*IF($G332="Pickup", SUMIFS(NewEmisData!J:J, NewEmisData!$A:$A, "Pickup", NewEmisData!$B:$B, $A332, NewEmisData!$C:$C, $H332, NewEmisData!$D:$D, Z$2), SUMIFS(NewEmisData!J:J, NewEmisData!$A:$A, "LDV", NewEmisData!$B:$B, $A332, NewEmisData!$C:$C, $H332, NewEmisData!$D:$D, Z$2))</f>
        <v>5.3764321341730301E-2</v>
      </c>
      <c r="AA332" s="335">
        <f>$I332*IF($G332="Pickup", SUMIFS(NewEmisData!K:K, NewEmisData!$A:$A, "Pickup", NewEmisData!$B:$B, $A332, NewEmisData!$C:$C, $H332, NewEmisData!$D:$D, AA$2), SUMIFS(NewEmisData!K:K, NewEmisData!$A:$A, "LDV", NewEmisData!$B:$B, $A332, NewEmisData!$C:$C, $H332, NewEmisData!$D:$D, AA$2))</f>
        <v>4.5765873698397498E-2</v>
      </c>
      <c r="AB332" s="335">
        <f>$I332*IF($G332="Pickup", SUMIFS(NewEmisData!L:L, NewEmisData!$A:$A, "Pickup", NewEmisData!$B:$B, $A332, NewEmisData!$C:$C, $H332, NewEmisData!$D:$D, AB$2), SUMIFS(NewEmisData!L:L, NewEmisData!$A:$A, "LDV", NewEmisData!$B:$B, $A332, NewEmisData!$C:$C, $H332, NewEmisData!$D:$D, AB$2))</f>
        <v>4.3548109073897001E-2</v>
      </c>
      <c r="AC332" s="335">
        <f>$I332*IF($G332="Pickup", SUMIFS(NewEmisData!M:M, NewEmisData!$A:$A, "Pickup", NewEmisData!$B:$B, $A332, NewEmisData!$C:$C, $H332, NewEmisData!$D:$D, AC$2), SUMIFS(NewEmisData!M:M, NewEmisData!$A:$A, "LDV", NewEmisData!$B:$B, $A332, NewEmisData!$C:$C, $H332, NewEmisData!$D:$D, AC$2))</f>
        <v>4.24609775043936E-2</v>
      </c>
      <c r="AD332" s="335">
        <v>6.1988464688476796E-2</v>
      </c>
      <c r="AE332" s="335">
        <f>$I332*IF($G332="Pickup", SUMIFS(NewEmisData!E:E, NewEmisData!$A:$A, "Pickup", NewEmisData!$B:$B, $A332, NewEmisData!$C:$C, $H332, NewEmisData!$D:$D, AE$2), SUMIFS(NewEmisData!E:E, NewEmisData!$A:$A, "LDV", NewEmisData!$B:$B, $A332, NewEmisData!$C:$C, $H332, NewEmisData!$D:$D, AE$2))</f>
        <v>1.04747160569124E-2</v>
      </c>
      <c r="AF332" s="335">
        <f>$I332*IF($G332="Pickup", SUMIFS(NewEmisData!F:F, NewEmisData!$A:$A, "Pickup", NewEmisData!$B:$B, $A332, NewEmisData!$C:$C, $H332, NewEmisData!$D:$D, AF$2), SUMIFS(NewEmisData!F:F, NewEmisData!$A:$A, "LDV", NewEmisData!$B:$B, $A332, NewEmisData!$C:$C, $H332, NewEmisData!$D:$D, AF$2))</f>
        <v>9.9570764799691708E-3</v>
      </c>
      <c r="AG332" s="335">
        <f>$I332*IF($G332="Pickup", SUMIFS(NewEmisData!G:G, NewEmisData!$A:$A, "Pickup", NewEmisData!$B:$B, $A332, NewEmisData!$C:$C, $H332, NewEmisData!$D:$D, AG$2), SUMIFS(NewEmisData!G:G, NewEmisData!$A:$A, "LDV", NewEmisData!$B:$B, $A332, NewEmisData!$C:$C, $H332, NewEmisData!$D:$D, AG$2))</f>
        <v>6.4196648888919499E-3</v>
      </c>
      <c r="AH332" s="335">
        <f>$I332*IF($G332="Pickup", SUMIFS(NewEmisData!H:H, NewEmisData!$A:$A, "Pickup", NewEmisData!$B:$B, $A332, NewEmisData!$C:$C, $H332, NewEmisData!$D:$D, AH$2), SUMIFS(NewEmisData!H:H, NewEmisData!$A:$A, "LDV", NewEmisData!$B:$B, $A332, NewEmisData!$C:$C, $H332, NewEmisData!$D:$D, AH$2))</f>
        <v>5.45599526494426E-3</v>
      </c>
      <c r="AI332" s="335">
        <f>$I332*IF($G332="Pickup", SUMIFS(NewEmisData!I:I, NewEmisData!$A:$A, "Pickup", NewEmisData!$B:$B, $A332, NewEmisData!$C:$C, $H332, NewEmisData!$D:$D, AI$2), SUMIFS(NewEmisData!I:I, NewEmisData!$A:$A, "LDV", NewEmisData!$B:$B, $A332, NewEmisData!$C:$C, $H332, NewEmisData!$D:$D, AI$2))</f>
        <v>4.7175365225731996E-3</v>
      </c>
      <c r="AJ332" s="335">
        <f>$I332*IF($G332="Pickup", SUMIFS(NewEmisData!J:J, NewEmisData!$A:$A, "Pickup", NewEmisData!$B:$B, $A332, NewEmisData!$C:$C, $H332, NewEmisData!$D:$D, AJ$2), SUMIFS(NewEmisData!J:J, NewEmisData!$A:$A, "LDV", NewEmisData!$B:$B, $A332, NewEmisData!$C:$C, $H332, NewEmisData!$D:$D, AJ$2))</f>
        <v>4.3018391726363297E-3</v>
      </c>
      <c r="AK332" s="335">
        <f>$I332*IF($G332="Pickup", SUMIFS(NewEmisData!K:K, NewEmisData!$A:$A, "Pickup", NewEmisData!$B:$B, $A332, NewEmisData!$C:$C, $H332, NewEmisData!$D:$D, AK$2), SUMIFS(NewEmisData!K:K, NewEmisData!$A:$A, "LDV", NewEmisData!$B:$B, $A332, NewEmisData!$C:$C, $H332, NewEmisData!$D:$D, AK$2))</f>
        <v>4.1166816404986702E-3</v>
      </c>
      <c r="AL332" s="335">
        <f>$I332*IF($G332="Pickup", SUMIFS(NewEmisData!L:L, NewEmisData!$A:$A, "Pickup", NewEmisData!$B:$B, $A332, NewEmisData!$C:$C, $H332, NewEmisData!$D:$D, AL$2), SUMIFS(NewEmisData!L:L, NewEmisData!$A:$A, "LDV", NewEmisData!$B:$B, $A332, NewEmisData!$C:$C, $H332, NewEmisData!$D:$D, AL$2))</f>
        <v>4.0509726462172697E-3</v>
      </c>
      <c r="AM332" s="335">
        <f>$I332*IF($G332="Pickup", SUMIFS(NewEmisData!M:M, NewEmisData!$A:$A, "Pickup", NewEmisData!$B:$B, $A332, NewEmisData!$C:$C, $H332, NewEmisData!$D:$D, AM$2), SUMIFS(NewEmisData!M:M, NewEmisData!$A:$A, "LDV", NewEmisData!$B:$B, $A332, NewEmisData!$C:$C, $H332, NewEmisData!$D:$D, AM$2))</f>
        <v>4.0267596573162799E-3</v>
      </c>
      <c r="AN332" s="335">
        <v>1.7442083422488778E-3</v>
      </c>
      <c r="AO332" s="335">
        <f>$I332*IF($G332="Pickup", SUMIFS(NewEmisData!E:E, NewEmisData!$A:$A, "Pickup", NewEmisData!$B:$B, $A332, NewEmisData!$C:$C, $H332, NewEmisData!$D:$D, AO$2), SUMIFS(NewEmisData!E:E, NewEmisData!$A:$A, "LDV", NewEmisData!$B:$B, $A332, NewEmisData!$C:$C, $H332, NewEmisData!$D:$D, AO$2))</f>
        <v>0.112529836649977</v>
      </c>
      <c r="AP332" s="335">
        <f>$I332*IF($G332="Pickup", SUMIFS(NewEmisData!F:F, NewEmisData!$A:$A, "Pickup", NewEmisData!$B:$B, $A332, NewEmisData!$C:$C, $H332, NewEmisData!$D:$D, AP$2), SUMIFS(NewEmisData!F:F, NewEmisData!$A:$A, "LDV", NewEmisData!$B:$B, $A332, NewEmisData!$C:$C, $H332, NewEmisData!$D:$D, AP$2))</f>
        <v>0.103764807432247</v>
      </c>
      <c r="AQ332" s="335">
        <f>$I332*IF($G332="Pickup", SUMIFS(NewEmisData!G:G, NewEmisData!$A:$A, "Pickup", NewEmisData!$B:$B, $A332, NewEmisData!$C:$C, $H332, NewEmisData!$D:$D, AQ$2), SUMIFS(NewEmisData!G:G, NewEmisData!$A:$A, "LDV", NewEmisData!$B:$B, $A332, NewEmisData!$C:$C, $H332, NewEmisData!$D:$D, AQ$2))</f>
        <v>8.1904009889209095E-2</v>
      </c>
      <c r="AR332" s="335">
        <f>$I332*IF($G332="Pickup", SUMIFS(NewEmisData!H:H, NewEmisData!$A:$A, "Pickup", NewEmisData!$B:$B, $A332, NewEmisData!$C:$C, $H332, NewEmisData!$D:$D, AR$2), SUMIFS(NewEmisData!H:H, NewEmisData!$A:$A, "LDV", NewEmisData!$B:$B, $A332, NewEmisData!$C:$C, $H332, NewEmisData!$D:$D, AR$2))</f>
        <v>8.0372811122020202E-2</v>
      </c>
      <c r="AS332" s="335">
        <f>$I332*IF($G332="Pickup", SUMIFS(NewEmisData!I:I, NewEmisData!$A:$A, "Pickup", NewEmisData!$B:$B, $A332, NewEmisData!$C:$C, $H332, NewEmisData!$D:$D, AS$2), SUMIFS(NewEmisData!I:I, NewEmisData!$A:$A, "LDV", NewEmisData!$B:$B, $A332, NewEmisData!$C:$C, $H332, NewEmisData!$D:$D, AS$2))</f>
        <v>7.8826850839141593E-2</v>
      </c>
      <c r="AT332" s="335">
        <f>$I332*IF($G332="Pickup", SUMIFS(NewEmisData!J:J, NewEmisData!$A:$A, "Pickup", NewEmisData!$B:$B, $A332, NewEmisData!$C:$C, $H332, NewEmisData!$D:$D, AT$2), SUMIFS(NewEmisData!J:J, NewEmisData!$A:$A, "LDV", NewEmisData!$B:$B, $A332, NewEmisData!$C:$C, $H332, NewEmisData!$D:$D, AT$2))</f>
        <v>7.7629471627150906E-2</v>
      </c>
      <c r="AU332" s="335">
        <f>$I332*IF($G332="Pickup", SUMIFS(NewEmisData!K:K, NewEmisData!$A:$A, "Pickup", NewEmisData!$B:$B, $A332, NewEmisData!$C:$C, $H332, NewEmisData!$D:$D, AU$2), SUMIFS(NewEmisData!K:K, NewEmisData!$A:$A, "LDV", NewEmisData!$B:$B, $A332, NewEmisData!$C:$C, $H332, NewEmisData!$D:$D, AU$2))</f>
        <v>7.6869255276324197E-2</v>
      </c>
      <c r="AV332" s="335">
        <f>$I332*IF($G332="Pickup", SUMIFS(NewEmisData!L:L, NewEmisData!$A:$A, "Pickup", NewEmisData!$B:$B, $A332, NewEmisData!$C:$C, $H332, NewEmisData!$D:$D, AV$2), SUMIFS(NewEmisData!L:L, NewEmisData!$A:$A, "LDV", NewEmisData!$B:$B, $A332, NewEmisData!$C:$C, $H332, NewEmisData!$D:$D, AV$2))</f>
        <v>7.6489801218608905E-2</v>
      </c>
      <c r="AW332" s="335">
        <f>$I332*IF($G332="Pickup", SUMIFS(NewEmisData!M:M, NewEmisData!$A:$A, "Pickup", NewEmisData!$B:$B, $A332, NewEmisData!$C:$C, $H332, NewEmisData!$D:$D, AW$2), SUMIFS(NewEmisData!M:M, NewEmisData!$A:$A, "LDV", NewEmisData!$B:$B, $A332, NewEmisData!$C:$C, $H332, NewEmisData!$D:$D, AW$2))</f>
        <v>7.6275890012832595E-2</v>
      </c>
      <c r="AX332" s="335">
        <v>4.7629366333098749E-2</v>
      </c>
      <c r="AY332" s="335">
        <f>$I332*IF($G332="Pickup", SUMIFS(NewEmisData!E:E, NewEmisData!$A:$A, "Pickup", NewEmisData!$B:$B, $A332, NewEmisData!$C:$C, $H332, NewEmisData!$D:$D, AY$2), SUMIFS(NewEmisData!E:E, NewEmisData!$A:$A, "LDV", NewEmisData!$B:$B, $A332, NewEmisData!$C:$C, $H332, NewEmisData!$D:$D, AY$2))</f>
        <v>2.93140110896879E-2</v>
      </c>
      <c r="AZ332" s="335">
        <f>$I332*IF($G332="Pickup", SUMIFS(NewEmisData!F:F, NewEmisData!$A:$A, "Pickup", NewEmisData!$B:$B, $A332, NewEmisData!$C:$C, $H332, NewEmisData!$D:$D, AZ$2), SUMIFS(NewEmisData!F:F, NewEmisData!$A:$A, "LDV", NewEmisData!$B:$B, $A332, NewEmisData!$C:$C, $H332, NewEmisData!$D:$D, AZ$2))</f>
        <v>2.15603319614842E-2</v>
      </c>
      <c r="BA332" s="335">
        <f>$I332*IF($G332="Pickup", SUMIFS(NewEmisData!G:G, NewEmisData!$A:$A, "Pickup", NewEmisData!$B:$B, $A332, NewEmisData!$C:$C, $H332, NewEmisData!$D:$D, BA$2), SUMIFS(NewEmisData!G:G, NewEmisData!$A:$A, "LDV", NewEmisData!$B:$B, $A332, NewEmisData!$C:$C, $H332, NewEmisData!$D:$D, BA$2))</f>
        <v>1.61359542510712E-2</v>
      </c>
      <c r="BB332" s="335">
        <f>$I332*IF($G332="Pickup", SUMIFS(NewEmisData!H:H, NewEmisData!$A:$A, "Pickup", NewEmisData!$B:$B, $A332, NewEmisData!$C:$C, $H332, NewEmisData!$D:$D, BB$2), SUMIFS(NewEmisData!H:H, NewEmisData!$A:$A, "LDV", NewEmisData!$B:$B, $A332, NewEmisData!$C:$C, $H332, NewEmisData!$D:$D, BB$2))</f>
        <v>1.4781439172223E-2</v>
      </c>
      <c r="BC332" s="335">
        <f>$I332*IF($G332="Pickup", SUMIFS(NewEmisData!I:I, NewEmisData!$A:$A, "Pickup", NewEmisData!$B:$B, $A332, NewEmisData!$C:$C, $H332, NewEmisData!$D:$D, BC$2), SUMIFS(NewEmisData!I:I, NewEmisData!$A:$A, "LDV", NewEmisData!$B:$B, $A332, NewEmisData!$C:$C, $H332, NewEmisData!$D:$D, BC$2))</f>
        <v>1.3413837806436801E-2</v>
      </c>
      <c r="BD332" s="335">
        <f>$I332*IF($G332="Pickup", SUMIFS(NewEmisData!J:J, NewEmisData!$A:$A, "Pickup", NewEmisData!$B:$B, $A332, NewEmisData!$C:$C, $H332, NewEmisData!$D:$D, BD$2), SUMIFS(NewEmisData!J:J, NewEmisData!$A:$A, "LDV", NewEmisData!$B:$B, $A332, NewEmisData!$C:$C, $H332, NewEmisData!$D:$D, BD$2))</f>
        <v>1.2354573478352299E-2</v>
      </c>
      <c r="BE332" s="335">
        <f>$I332*IF($G332="Pickup", SUMIFS(NewEmisData!K:K, NewEmisData!$A:$A, "Pickup", NewEmisData!$B:$B, $A332, NewEmisData!$C:$C, $H332, NewEmisData!$D:$D, BE$2), SUMIFS(NewEmisData!K:K, NewEmisData!$A:$A, "LDV", NewEmisData!$B:$B, $A332, NewEmisData!$C:$C, $H332, NewEmisData!$D:$D, BE$2))</f>
        <v>1.16820653404197E-2</v>
      </c>
      <c r="BF332" s="335">
        <f>$I332*IF($G332="Pickup", SUMIFS(NewEmisData!L:L, NewEmisData!$A:$A, "Pickup", NewEmisData!$B:$B, $A332, NewEmisData!$C:$C, $H332, NewEmisData!$D:$D, BF$2), SUMIFS(NewEmisData!L:L, NewEmisData!$A:$A, "LDV", NewEmisData!$B:$B, $A332, NewEmisData!$C:$C, $H332, NewEmisData!$D:$D, BF$2))</f>
        <v>1.13463459698093E-2</v>
      </c>
      <c r="BG332" s="335">
        <f>$I332*IF($G332="Pickup", SUMIFS(NewEmisData!M:M, NewEmisData!$A:$A, "Pickup", NewEmisData!$B:$B, $A332, NewEmisData!$C:$C, $H332, NewEmisData!$D:$D, BG$2), SUMIFS(NewEmisData!M:M, NewEmisData!$A:$A, "LDV", NewEmisData!$B:$B, $A332, NewEmisData!$C:$C, $H332, NewEmisData!$D:$D, BG$2))</f>
        <v>1.1157149268450401E-2</v>
      </c>
      <c r="BH332" s="335">
        <v>9.4789149915835945E-3</v>
      </c>
      <c r="BI332" s="335">
        <f>$I332*IF($G332="Pickup", SUMIFS(NewEmisData!E:E, NewEmisData!$A:$A, "Pickup", NewEmisData!$B:$B, $A332, NewEmisData!$C:$C, $H332, NewEmisData!$D:$D, BI$2), SUMIFS(NewEmisData!E:E, NewEmisData!$A:$A, "LDV", NewEmisData!$B:$B, $A332, NewEmisData!$C:$C, $H332, NewEmisData!$D:$D, BI$2))</f>
        <v>7.7707306410078001</v>
      </c>
      <c r="BJ332" s="335">
        <f>$I332*IF($G332="Pickup", SUMIFS(NewEmisData!F:F, NewEmisData!$A:$A, "Pickup", NewEmisData!$B:$B, $A332, NewEmisData!$C:$C, $H332, NewEmisData!$D:$D, BJ$2), SUMIFS(NewEmisData!F:F, NewEmisData!$A:$A, "LDV", NewEmisData!$B:$B, $A332, NewEmisData!$C:$C, $H332, NewEmisData!$D:$D, BJ$2))</f>
        <v>4.4247869376442202</v>
      </c>
      <c r="BK332" s="335">
        <f>$I332*IF($G332="Pickup", SUMIFS(NewEmisData!G:G, NewEmisData!$A:$A, "Pickup", NewEmisData!$B:$B, $A332, NewEmisData!$C:$C, $H332, NewEmisData!$D:$D, BK$2), SUMIFS(NewEmisData!G:G, NewEmisData!$A:$A, "LDV", NewEmisData!$B:$B, $A332, NewEmisData!$C:$C, $H332, NewEmisData!$D:$D, BK$2))</f>
        <v>2.6540717659073501</v>
      </c>
      <c r="BL332" s="335">
        <f>$I332*IF($G332="Pickup", SUMIFS(NewEmisData!H:H, NewEmisData!$A:$A, "Pickup", NewEmisData!$B:$B, $A332, NewEmisData!$C:$C, $H332, NewEmisData!$D:$D, BL$2), SUMIFS(NewEmisData!H:H, NewEmisData!$A:$A, "LDV", NewEmisData!$B:$B, $A332, NewEmisData!$C:$C, $H332, NewEmisData!$D:$D, BL$2))</f>
        <v>2.0604732381170998</v>
      </c>
      <c r="BM332" s="335">
        <f>$I332*IF($G332="Pickup", SUMIFS(NewEmisData!I:I, NewEmisData!$A:$A, "Pickup", NewEmisData!$B:$B, $A332, NewEmisData!$C:$C, $H332, NewEmisData!$D:$D, BM$2), SUMIFS(NewEmisData!I:I, NewEmisData!$A:$A, "LDV", NewEmisData!$B:$B, $A332, NewEmisData!$C:$C, $H332, NewEmisData!$D:$D, BM$2))</f>
        <v>1.4768702583128299</v>
      </c>
      <c r="BN332" s="335">
        <f>$I332*IF($G332="Pickup", SUMIFS(NewEmisData!J:J, NewEmisData!$A:$A, "Pickup", NewEmisData!$B:$B, $A332, NewEmisData!$C:$C, $H332, NewEmisData!$D:$D, BN$2), SUMIFS(NewEmisData!J:J, NewEmisData!$A:$A, "LDV", NewEmisData!$B:$B, $A332, NewEmisData!$C:$C, $H332, NewEmisData!$D:$D, BN$2))</f>
        <v>1.1597745551704699</v>
      </c>
      <c r="BO332" s="335">
        <f>$I332*IF($G332="Pickup", SUMIFS(NewEmisData!K:K, NewEmisData!$A:$A, "Pickup", NewEmisData!$B:$B, $A332, NewEmisData!$C:$C, $H332, NewEmisData!$D:$D, BO$2), SUMIFS(NewEmisData!K:K, NewEmisData!$A:$A, "LDV", NewEmisData!$B:$B, $A332, NewEmisData!$C:$C, $H332, NewEmisData!$D:$D, BO$2))</f>
        <v>1.01795642585422</v>
      </c>
      <c r="BP332" s="335">
        <f>$I332*IF($G332="Pickup", SUMIFS(NewEmisData!L:L, NewEmisData!$A:$A, "Pickup", NewEmisData!$B:$B, $A332, NewEmisData!$C:$C, $H332, NewEmisData!$D:$D, BP$2), SUMIFS(NewEmisData!L:L, NewEmisData!$A:$A, "LDV", NewEmisData!$B:$B, $A332, NewEmisData!$C:$C, $H332, NewEmisData!$D:$D, BP$2))</f>
        <v>0.97243111781319103</v>
      </c>
      <c r="BQ332" s="335">
        <f>$I332*IF($G332="Pickup", SUMIFS(NewEmisData!M:M, NewEmisData!$A:$A, "Pickup", NewEmisData!$B:$B, $A332, NewEmisData!$C:$C, $H332, NewEmisData!$D:$D, BQ$2), SUMIFS(NewEmisData!M:M, NewEmisData!$A:$A, "LDV", NewEmisData!$B:$B, $A332, NewEmisData!$C:$C, $H332, NewEmisData!$D:$D, BQ$2))</f>
        <v>0.94396289100680397</v>
      </c>
      <c r="BR332" s="335">
        <v>1.6588293829830492</v>
      </c>
      <c r="BS332" s="335">
        <f>$I332*IF($G332="Pickup", SUMIFS(NewEmisData!E:E, NewEmisData!$A:$A, "Pickup", NewEmisData!$B:$B, $A332, NewEmisData!$C:$C, $H332, NewEmisData!$D:$D, BS$2), SUMIFS(NewEmisData!E:E, NewEmisData!$A:$A, "LDV", NewEmisData!$B:$B, $A332, NewEmisData!$C:$C, $H332, NewEmisData!$D:$D, BS$2))</f>
        <v>0.868939523792984</v>
      </c>
      <c r="BT332" s="335">
        <f>$I332*IF($G332="Pickup", SUMIFS(NewEmisData!F:F, NewEmisData!$A:$A, "Pickup", NewEmisData!$B:$B, $A332, NewEmisData!$C:$C, $H332, NewEmisData!$D:$D, BT$2), SUMIFS(NewEmisData!F:F, NewEmisData!$A:$A, "LDV", NewEmisData!$B:$B, $A332, NewEmisData!$C:$C, $H332, NewEmisData!$D:$D, BT$2))</f>
        <v>0.46984846516954898</v>
      </c>
      <c r="BU332" s="335">
        <f>$I332*IF($G332="Pickup", SUMIFS(NewEmisData!G:G, NewEmisData!$A:$A, "Pickup", NewEmisData!$B:$B, $A332, NewEmisData!$C:$C, $H332, NewEmisData!$D:$D, BU$2), SUMIFS(NewEmisData!G:G, NewEmisData!$A:$A, "LDV", NewEmisData!$B:$B, $A332, NewEmisData!$C:$C, $H332, NewEmisData!$D:$D, BU$2))</f>
        <v>0.25380786816335299</v>
      </c>
      <c r="BV332" s="335">
        <f>$I332*IF($G332="Pickup", SUMIFS(NewEmisData!H:H, NewEmisData!$A:$A, "Pickup", NewEmisData!$B:$B, $A332, NewEmisData!$C:$C, $H332, NewEmisData!$D:$D, BV$2), SUMIFS(NewEmisData!H:H, NewEmisData!$A:$A, "LDV", NewEmisData!$B:$B, $A332, NewEmisData!$C:$C, $H332, NewEmisData!$D:$D, BV$2))</f>
        <v>0.20500079484657399</v>
      </c>
      <c r="BW332" s="335">
        <f>$I332*IF($G332="Pickup", SUMIFS(NewEmisData!I:I, NewEmisData!$A:$A, "Pickup", NewEmisData!$B:$B, $A332, NewEmisData!$C:$C, $H332, NewEmisData!$D:$D, BW$2), SUMIFS(NewEmisData!I:I, NewEmisData!$A:$A, "LDV", NewEmisData!$B:$B, $A332, NewEmisData!$C:$C, $H332, NewEmisData!$D:$D, BW$2))</f>
        <v>0.15182918417959501</v>
      </c>
      <c r="BX332" s="335">
        <f>$I332*IF($G332="Pickup", SUMIFS(NewEmisData!J:J, NewEmisData!$A:$A, "Pickup", NewEmisData!$B:$B, $A332, NewEmisData!$C:$C, $H332, NewEmisData!$D:$D, BX$2), SUMIFS(NewEmisData!J:J, NewEmisData!$A:$A, "LDV", NewEmisData!$B:$B, $A332, NewEmisData!$C:$C, $H332, NewEmisData!$D:$D, BX$2))</f>
        <v>0.12865137268893501</v>
      </c>
      <c r="BY332" s="335">
        <f>$I332*IF($G332="Pickup", SUMIFS(NewEmisData!K:K, NewEmisData!$A:$A, "Pickup", NewEmisData!$B:$B, $A332, NewEmisData!$C:$C, $H332, NewEmisData!$D:$D, BY$2), SUMIFS(NewEmisData!K:K, NewEmisData!$A:$A, "LDV", NewEmisData!$B:$B, $A332, NewEmisData!$C:$C, $H332, NewEmisData!$D:$D, BY$2))</f>
        <v>0.11591502454704899</v>
      </c>
      <c r="BZ332" s="335">
        <f>$I332*IF($G332="Pickup", SUMIFS(NewEmisData!L:L, NewEmisData!$A:$A, "Pickup", NewEmisData!$B:$B, $A332, NewEmisData!$C:$C, $H332, NewEmisData!$D:$D, BZ$2), SUMIFS(NewEmisData!L:L, NewEmisData!$A:$A, "LDV", NewEmisData!$B:$B, $A332, NewEmisData!$C:$C, $H332, NewEmisData!$D:$D, BZ$2))</f>
        <v>0.110951334785302</v>
      </c>
      <c r="CA332" s="335">
        <f>$I332*IF($G332="Pickup", SUMIFS(NewEmisData!M:M, NewEmisData!$A:$A, "Pickup", NewEmisData!$B:$B, $A332, NewEmisData!$C:$C, $H332, NewEmisData!$D:$D, CA$2), SUMIFS(NewEmisData!M:M, NewEmisData!$A:$A, "LDV", NewEmisData!$B:$B, $A332, NewEmisData!$C:$C, $H332, NewEmisData!$D:$D, CA$2))</f>
        <v>0.10699337260583799</v>
      </c>
      <c r="CB332" s="335">
        <v>0.10573121882292051</v>
      </c>
      <c r="CC332" s="335">
        <f>$I332*IF($G332="Pickup", SUMIFS(NewEmisData!E:E, NewEmisData!$A:$A, "Pickup", NewEmisData!$B:$B, $A332, NewEmisData!$C:$C, $H332, NewEmisData!$D:$D, CC$2), SUMIFS(NewEmisData!E:E, NewEmisData!$A:$A, "LDV", NewEmisData!$B:$B, $A332, NewEmisData!$C:$C, $H332, NewEmisData!$D:$D, CC$2))</f>
        <v>5.1125583760404797E-2</v>
      </c>
      <c r="CD332" s="335">
        <f>$I332*IF($G332="Pickup", SUMIFS(NewEmisData!F:F, NewEmisData!$A:$A, "Pickup", NewEmisData!$B:$B, $A332, NewEmisData!$C:$C, $H332, NewEmisData!$D:$D, CD$2), SUMIFS(NewEmisData!F:F, NewEmisData!$A:$A, "LDV", NewEmisData!$B:$B, $A332, NewEmisData!$C:$C, $H332, NewEmisData!$D:$D, CD$2))</f>
        <v>3.7154393856404101E-2</v>
      </c>
      <c r="CE332" s="335">
        <f>$I332*IF($G332="Pickup", SUMIFS(NewEmisData!G:G, NewEmisData!$A:$A, "Pickup", NewEmisData!$B:$B, $A332, NewEmisData!$C:$C, $H332, NewEmisData!$D:$D, CE$2), SUMIFS(NewEmisData!G:G, NewEmisData!$A:$A, "LDV", NewEmisData!$B:$B, $A332, NewEmisData!$C:$C, $H332, NewEmisData!$D:$D, CE$2))</f>
        <v>2.8853651309577E-2</v>
      </c>
      <c r="CF332" s="335">
        <f>$I332*IF($G332="Pickup", SUMIFS(NewEmisData!H:H, NewEmisData!$A:$A, "Pickup", NewEmisData!$B:$B, $A332, NewEmisData!$C:$C, $H332, NewEmisData!$D:$D, CF$2), SUMIFS(NewEmisData!H:H, NewEmisData!$A:$A, "LDV", NewEmisData!$B:$B, $A332, NewEmisData!$C:$C, $H332, NewEmisData!$D:$D, CF$2))</f>
        <v>2.7537520644524499E-2</v>
      </c>
      <c r="CG332" s="335">
        <f>$I332*IF($G332="Pickup", SUMIFS(NewEmisData!I:I, NewEmisData!$A:$A, "Pickup", NewEmisData!$B:$B, $A332, NewEmisData!$C:$C, $H332, NewEmisData!$D:$D, CG$2), SUMIFS(NewEmisData!I:I, NewEmisData!$A:$A, "LDV", NewEmisData!$B:$B, $A332, NewEmisData!$C:$C, $H332, NewEmisData!$D:$D, CG$2))</f>
        <v>2.6666633761740999E-2</v>
      </c>
      <c r="CH332" s="335">
        <f>$I332*IF($G332="Pickup", SUMIFS(NewEmisData!J:J, NewEmisData!$A:$A, "Pickup", NewEmisData!$B:$B, $A332, NewEmisData!$C:$C, $H332, NewEmisData!$D:$D, CH$2), SUMIFS(NewEmisData!J:J, NewEmisData!$A:$A, "LDV", NewEmisData!$B:$B, $A332, NewEmisData!$C:$C, $H332, NewEmisData!$D:$D, CH$2))</f>
        <v>2.5980348711507999E-2</v>
      </c>
      <c r="CI332" s="335">
        <f>$I332*IF($G332="Pickup", SUMIFS(NewEmisData!K:K, NewEmisData!$A:$A, "Pickup", NewEmisData!$B:$B, $A332, NewEmisData!$C:$C, $H332, NewEmisData!$D:$D, CI$2), SUMIFS(NewEmisData!K:K, NewEmisData!$A:$A, "LDV", NewEmisData!$B:$B, $A332, NewEmisData!$C:$C, $H332, NewEmisData!$D:$D, CI$2))</f>
        <v>2.5978185303944301E-2</v>
      </c>
      <c r="CJ332" s="335">
        <f>$I332*IF($G332="Pickup", SUMIFS(NewEmisData!L:L, NewEmisData!$A:$A, "Pickup", NewEmisData!$B:$B, $A332, NewEmisData!$C:$C, $H332, NewEmisData!$D:$D, CJ$2), SUMIFS(NewEmisData!L:L, NewEmisData!$A:$A, "LDV", NewEmisData!$B:$B, $A332, NewEmisData!$C:$C, $H332, NewEmisData!$D:$D, CJ$2))</f>
        <v>2.5977588735828699E-2</v>
      </c>
      <c r="CK332" s="335">
        <f>$I332*IF($G332="Pickup", SUMIFS(NewEmisData!M:M, NewEmisData!$A:$A, "Pickup", NewEmisData!$B:$B, $A332, NewEmisData!$C:$C, $H332, NewEmisData!$D:$D, CK$2), SUMIFS(NewEmisData!M:M, NewEmisData!$A:$A, "LDV", NewEmisData!$B:$B, $A332, NewEmisData!$C:$C, $H332, NewEmisData!$D:$D, CK$2))</f>
        <v>2.5976994364069798E-2</v>
      </c>
      <c r="CL332" s="335">
        <v>2.2881070645398207E-2</v>
      </c>
      <c r="CM332" s="335">
        <f>$I332*IF($G332="Pickup", SUMIFS(NewEmisData!E:E, NewEmisData!$A:$A, "Pickup", NewEmisData!$B:$B, $A332, NewEmisData!$C:$C, $H332, NewEmisData!$D:$D, CM$2), SUMIFS(NewEmisData!E:E, NewEmisData!$A:$A, "LDV", NewEmisData!$B:$B, $A332, NewEmisData!$C:$C, $H332, NewEmisData!$D:$D, CM$2))</f>
        <v>2.2752592498671498E-2</v>
      </c>
      <c r="CN332" s="335">
        <f>$I332*IF($G332="Pickup", SUMIFS(NewEmisData!F:F, NewEmisData!$A:$A, "Pickup", NewEmisData!$B:$B, $A332, NewEmisData!$C:$C, $H332, NewEmisData!$D:$D, CN$2), SUMIFS(NewEmisData!F:F, NewEmisData!$A:$A, "LDV", NewEmisData!$B:$B, $A332, NewEmisData!$C:$C, $H332, NewEmisData!$D:$D, CN$2))</f>
        <v>1.4156662086893E-2</v>
      </c>
      <c r="CO332" s="335">
        <f>$I332*IF($G332="Pickup", SUMIFS(NewEmisData!G:G, NewEmisData!$A:$A, "Pickup", NewEmisData!$B:$B, $A332, NewEmisData!$C:$C, $H332, NewEmisData!$D:$D, CO$2), SUMIFS(NewEmisData!G:G, NewEmisData!$A:$A, "LDV", NewEmisData!$B:$B, $A332, NewEmisData!$C:$C, $H332, NewEmisData!$D:$D, CO$2))</f>
        <v>9.29628541682684E-3</v>
      </c>
      <c r="CP332" s="335">
        <f>$I332*IF($G332="Pickup", SUMIFS(NewEmisData!H:H, NewEmisData!$A:$A, "Pickup", NewEmisData!$B:$B, $A332, NewEmisData!$C:$C, $H332, NewEmisData!$D:$D, CP$2), SUMIFS(NewEmisData!H:H, NewEmisData!$A:$A, "LDV", NewEmisData!$B:$B, $A332, NewEmisData!$C:$C, $H332, NewEmisData!$D:$D, CP$2))</f>
        <v>7.6962231490179996E-3</v>
      </c>
      <c r="CQ332" s="335">
        <f>$I332*IF($G332="Pickup", SUMIFS(NewEmisData!I:I, NewEmisData!$A:$A, "Pickup", NewEmisData!$B:$B, $A332, NewEmisData!$C:$C, $H332, NewEmisData!$D:$D, CQ$2), SUMIFS(NewEmisData!I:I, NewEmisData!$A:$A, "LDV", NewEmisData!$B:$B, $A332, NewEmisData!$C:$C, $H332, NewEmisData!$D:$D, CQ$2))</f>
        <v>6.9434858281499498E-3</v>
      </c>
      <c r="CR332" s="335">
        <f>$I332*IF($G332="Pickup", SUMIFS(NewEmisData!J:J, NewEmisData!$A:$A, "Pickup", NewEmisData!$B:$B, $A332, NewEmisData!$C:$C, $H332, NewEmisData!$D:$D, CR$2), SUMIFS(NewEmisData!J:J, NewEmisData!$A:$A, "LDV", NewEmisData!$B:$B, $A332, NewEmisData!$C:$C, $H332, NewEmisData!$D:$D, CR$2))</f>
        <v>6.6235501686008101E-3</v>
      </c>
      <c r="CS332" s="335">
        <f>$I332*IF($G332="Pickup", SUMIFS(NewEmisData!K:K, NewEmisData!$A:$A, "Pickup", NewEmisData!$B:$B, $A332, NewEmisData!$C:$C, $H332, NewEmisData!$D:$D, CS$2), SUMIFS(NewEmisData!K:K, NewEmisData!$A:$A, "LDV", NewEmisData!$B:$B, $A332, NewEmisData!$C:$C, $H332, NewEmisData!$D:$D, CS$2))</f>
        <v>6.5909545130035602E-3</v>
      </c>
      <c r="CT332" s="335">
        <f>$I332*IF($G332="Pickup", SUMIFS(NewEmisData!L:L, NewEmisData!$A:$A, "Pickup", NewEmisData!$B:$B, $A332, NewEmisData!$C:$C, $H332, NewEmisData!$D:$D, CT$2), SUMIFS(NewEmisData!L:L, NewEmisData!$A:$A, "LDV", NewEmisData!$B:$B, $A332, NewEmisData!$C:$C, $H332, NewEmisData!$D:$D, CT$2))</f>
        <v>6.5377802107072303E-3</v>
      </c>
      <c r="CU332" s="335">
        <f>$I332*IF($G332="Pickup", SUMIFS(NewEmisData!M:M, NewEmisData!$A:$A, "Pickup", NewEmisData!$B:$B, $A332, NewEmisData!$C:$C, $H332, NewEmisData!$D:$D, CU$2), SUMIFS(NewEmisData!M:M, NewEmisData!$A:$A, "LDV", NewEmisData!$B:$B, $A332, NewEmisData!$C:$C, $H332, NewEmisData!$D:$D, CU$2))</f>
        <v>6.5374275690386098E-3</v>
      </c>
      <c r="CV332" s="335">
        <v>6.9734009009235556E-3</v>
      </c>
      <c r="CW332" s="335">
        <v>4.0498104655261064E-3</v>
      </c>
      <c r="CX332" s="335">
        <v>2.5030350838759993E-3</v>
      </c>
      <c r="CY332" s="335">
        <v>2.1151214403419519E-3</v>
      </c>
      <c r="CZ332" s="335">
        <v>1.7489979687569375E-3</v>
      </c>
      <c r="DA332" s="335">
        <v>1.340486996695321E-3</v>
      </c>
      <c r="DB332" s="335">
        <v>1.0553769116342638E-3</v>
      </c>
      <c r="DC332" s="335">
        <v>1.0132227560056145E-3</v>
      </c>
      <c r="DD332" s="335">
        <v>1.0003159541004489E-3</v>
      </c>
      <c r="DE332" s="335">
        <v>9.9860782000699166E-4</v>
      </c>
      <c r="DF332" s="335">
        <v>9.9860782000699166E-4</v>
      </c>
      <c r="DG332" s="335">
        <f>$I332*IF($G332="Pickup", SUMIFS(NewEmisData!E:E, NewEmisData!$A:$A, "Pickup", NewEmisData!$B:$B, $A332, NewEmisData!$C:$C, $H332, NewEmisData!$D:$D, DG$2), SUMIFS(NewEmisData!E:E, NewEmisData!$A:$A, "LDV", NewEmisData!$B:$B, $A332, NewEmisData!$C:$C, $H332, NewEmisData!$D:$D, DG$2))</f>
        <v>0</v>
      </c>
      <c r="DH332" s="335">
        <f>$I332*IF($G332="Pickup", SUMIFS(NewEmisData!F:F, NewEmisData!$A:$A, "Pickup", NewEmisData!$B:$B, $A332, NewEmisData!$C:$C, $H332, NewEmisData!$D:$D, DH$2), SUMIFS(NewEmisData!F:F, NewEmisData!$A:$A, "LDV", NewEmisData!$B:$B, $A332, NewEmisData!$C:$C, $H332, NewEmisData!$D:$D, DH$2))</f>
        <v>0</v>
      </c>
      <c r="DI332" s="335">
        <f>$I332*IF($G332="Pickup", SUMIFS(NewEmisData!G:G, NewEmisData!$A:$A, "Pickup", NewEmisData!$B:$B, $A332, NewEmisData!$C:$C, $H332, NewEmisData!$D:$D, DI$2), SUMIFS(NewEmisData!G:G, NewEmisData!$A:$A, "LDV", NewEmisData!$B:$B, $A332, NewEmisData!$C:$C, $H332, NewEmisData!$D:$D, DI$2))</f>
        <v>0</v>
      </c>
      <c r="DJ332" s="335">
        <f>$I332*IF($G332="Pickup", SUMIFS(NewEmisData!H:H, NewEmisData!$A:$A, "Pickup", NewEmisData!$B:$B, $A332, NewEmisData!$C:$C, $H332, NewEmisData!$D:$D, DJ$2), SUMIFS(NewEmisData!H:H, NewEmisData!$A:$A, "LDV", NewEmisData!$B:$B, $A332, NewEmisData!$C:$C, $H332, NewEmisData!$D:$D, DJ$2))</f>
        <v>0</v>
      </c>
      <c r="DK332" s="335">
        <f>$I332*IF($G332="Pickup", SUMIFS(NewEmisData!I:I, NewEmisData!$A:$A, "Pickup", NewEmisData!$B:$B, $A332, NewEmisData!$C:$C, $H332, NewEmisData!$D:$D, DK$2), SUMIFS(NewEmisData!I:I, NewEmisData!$A:$A, "LDV", NewEmisData!$B:$B, $A332, NewEmisData!$C:$C, $H332, NewEmisData!$D:$D, DK$2))</f>
        <v>0</v>
      </c>
      <c r="DL332" s="335">
        <f>$I332*IF($G332="Pickup", SUMIFS(NewEmisData!J:J, NewEmisData!$A:$A, "Pickup", NewEmisData!$B:$B, $A332, NewEmisData!$C:$C, $H332, NewEmisData!$D:$D, DL$2), SUMIFS(NewEmisData!J:J, NewEmisData!$A:$A, "LDV", NewEmisData!$B:$B, $A332, NewEmisData!$C:$C, $H332, NewEmisData!$D:$D, DL$2))</f>
        <v>0</v>
      </c>
      <c r="DM332" s="335">
        <f>$I332*IF($G332="Pickup", SUMIFS(NewEmisData!K:K, NewEmisData!$A:$A, "Pickup", NewEmisData!$B:$B, $A332, NewEmisData!$C:$C, $H332, NewEmisData!$D:$D, DM$2), SUMIFS(NewEmisData!K:K, NewEmisData!$A:$A, "LDV", NewEmisData!$B:$B, $A332, NewEmisData!$C:$C, $H332, NewEmisData!$D:$D, DM$2))</f>
        <v>0</v>
      </c>
      <c r="DN332" s="335">
        <f>$I332*IF($G332="Pickup", SUMIFS(NewEmisData!L:L, NewEmisData!$A:$A, "Pickup", NewEmisData!$B:$B, $A332, NewEmisData!$C:$C, $H332, NewEmisData!$D:$D, DN$2), SUMIFS(NewEmisData!L:L, NewEmisData!$A:$A, "LDV", NewEmisData!$B:$B, $A332, NewEmisData!$C:$C, $H332, NewEmisData!$D:$D, DN$2))</f>
        <v>0</v>
      </c>
      <c r="DO332" s="335">
        <f>$I332*IF($G332="Pickup", SUMIFS(NewEmisData!M:M, NewEmisData!$A:$A, "Pickup", NewEmisData!$B:$B, $A332, NewEmisData!$C:$C, $H332, NewEmisData!$D:$D, DO$2), SUMIFS(NewEmisData!M:M, NewEmisData!$A:$A, "LDV", NewEmisData!$B:$B, $A332, NewEmisData!$C:$C, $H332, NewEmisData!$D:$D, DO$2))</f>
        <v>0</v>
      </c>
      <c r="DP332" s="335">
        <v>2.023129771030282E-3</v>
      </c>
      <c r="DQ332" s="335">
        <f>$I332*IF($G332="Pickup", SUMIFS(NewEmisData!E:E, NewEmisData!$A:$A, "Pickup", NewEmisData!$B:$B, $A332, NewEmisData!$C:$C, $H332, NewEmisData!$D:$D, DQ$2), SUMIFS(NewEmisData!E:E, NewEmisData!$A:$A, "LDV", NewEmisData!$B:$B, $A332, NewEmisData!$C:$C, $H332, NewEmisData!$D:$D, DQ$2))</f>
        <v>1.7231430999334701E-2</v>
      </c>
      <c r="DR332" s="335">
        <f>$I332*IF($G332="Pickup", SUMIFS(NewEmisData!F:F, NewEmisData!$A:$A, "Pickup", NewEmisData!$B:$B, $A332, NewEmisData!$C:$C, $H332, NewEmisData!$D:$D, DR$2), SUMIFS(NewEmisData!F:F, NewEmisData!$A:$A, "LDV", NewEmisData!$B:$B, $A332, NewEmisData!$C:$C, $H332, NewEmisData!$D:$D, DR$2))</f>
        <v>8.9963646277585099E-3</v>
      </c>
      <c r="DS332" s="335">
        <f>$I332*IF($G332="Pickup", SUMIFS(NewEmisData!G:G, NewEmisData!$A:$A, "Pickup", NewEmisData!$B:$B, $A332, NewEmisData!$C:$C, $H332, NewEmisData!$D:$D, DS$2), SUMIFS(NewEmisData!G:G, NewEmisData!$A:$A, "LDV", NewEmisData!$B:$B, $A332, NewEmisData!$C:$C, $H332, NewEmisData!$D:$D, DS$2))</f>
        <v>5.6961522615022698E-3</v>
      </c>
      <c r="DT332" s="335">
        <f>$I332*IF($G332="Pickup", SUMIFS(NewEmisData!H:H, NewEmisData!$A:$A, "Pickup", NewEmisData!$B:$B, $A332, NewEmisData!$C:$C, $H332, NewEmisData!$D:$D, DT$2), SUMIFS(NewEmisData!H:H, NewEmisData!$A:$A, "LDV", NewEmisData!$B:$B, $A332, NewEmisData!$C:$C, $H332, NewEmisData!$D:$D, DT$2))</f>
        <v>4.3151143502781096E-3</v>
      </c>
      <c r="DU332" s="335">
        <f>$I332*IF($G332="Pickup", SUMIFS(NewEmisData!I:I, NewEmisData!$A:$A, "Pickup", NewEmisData!$B:$B, $A332, NewEmisData!$C:$C, $H332, NewEmisData!$D:$D, DU$2), SUMIFS(NewEmisData!I:I, NewEmisData!$A:$A, "LDV", NewEmisData!$B:$B, $A332, NewEmisData!$C:$C, $H332, NewEmisData!$D:$D, DU$2))</f>
        <v>3.35028978849721E-3</v>
      </c>
      <c r="DV332" s="335">
        <f>$I332*IF($G332="Pickup", SUMIFS(NewEmisData!J:J, NewEmisData!$A:$A, "Pickup", NewEmisData!$B:$B, $A332, NewEmisData!$C:$C, $H332, NewEmisData!$D:$D, DV$2), SUMIFS(NewEmisData!J:J, NewEmisData!$A:$A, "LDV", NewEmisData!$B:$B, $A332, NewEmisData!$C:$C, $H332, NewEmisData!$D:$D, DV$2))</f>
        <v>2.9288858721300301E-3</v>
      </c>
      <c r="DW332" s="335">
        <f>$I332*IF($G332="Pickup", SUMIFS(NewEmisData!K:K, NewEmisData!$A:$A, "Pickup", NewEmisData!$B:$B, $A332, NewEmisData!$C:$C, $H332, NewEmisData!$D:$D, DW$2), SUMIFS(NewEmisData!K:K, NewEmisData!$A:$A, "LDV", NewEmisData!$B:$B, $A332, NewEmisData!$C:$C, $H332, NewEmisData!$D:$D, DW$2))</f>
        <v>2.6889748661232601E-3</v>
      </c>
      <c r="DX332" s="335">
        <f>$I332*IF($G332="Pickup", SUMIFS(NewEmisData!L:L, NewEmisData!$A:$A, "Pickup", NewEmisData!$B:$B, $A332, NewEmisData!$C:$C, $H332, NewEmisData!$D:$D, DX$2), SUMIFS(NewEmisData!L:L, NewEmisData!$A:$A, "LDV", NewEmisData!$B:$B, $A332, NewEmisData!$C:$C, $H332, NewEmisData!$D:$D, DX$2))</f>
        <v>2.6131014849391301E-3</v>
      </c>
      <c r="DY332" s="335">
        <f>$I332*IF($G332="Pickup", SUMIFS(NewEmisData!M:M, NewEmisData!$A:$A, "Pickup", NewEmisData!$B:$B, $A332, NewEmisData!$C:$C, $H332, NewEmisData!$D:$D, DY$2), SUMIFS(NewEmisData!M:M, NewEmisData!$A:$A, "LDV", NewEmisData!$B:$B, $A332, NewEmisData!$C:$C, $H332, NewEmisData!$D:$D, DY$2))</f>
        <v>2.5757099053792102E-3</v>
      </c>
      <c r="DZ332" s="335">
        <v>5.594489642908501E-3</v>
      </c>
      <c r="EA332" s="335">
        <f t="shared" si="542"/>
        <v>605.35194063093002</v>
      </c>
      <c r="EB332" s="335">
        <f t="shared" si="543"/>
        <v>575.43677827742204</v>
      </c>
      <c r="EC332" s="335">
        <f t="shared" si="544"/>
        <v>447.50306541281799</v>
      </c>
      <c r="ED332" s="335">
        <f t="shared" si="545"/>
        <v>380.32748601406797</v>
      </c>
      <c r="EE332" s="335">
        <f t="shared" si="546"/>
        <v>328.8508655947</v>
      </c>
      <c r="EF332" s="335">
        <f t="shared" si="547"/>
        <v>299.87343037562698</v>
      </c>
      <c r="EG332" s="335">
        <f t="shared" si="548"/>
        <v>286.96645721008798</v>
      </c>
      <c r="EH332" s="335">
        <f t="shared" si="549"/>
        <v>282.38592098475101</v>
      </c>
      <c r="EI332" s="335">
        <f t="shared" si="550"/>
        <v>280.69816184937503</v>
      </c>
      <c r="EJ332" s="335">
        <f t="shared" si="551"/>
        <v>0.27672218065037407</v>
      </c>
      <c r="EK332" s="335">
        <f t="shared" si="552"/>
        <v>0.73999493628111201</v>
      </c>
      <c r="EL332" s="335">
        <f t="shared" si="553"/>
        <v>0.35335240075773999</v>
      </c>
      <c r="EM332" s="335">
        <f t="shared" si="554"/>
        <v>0.18897755292818599</v>
      </c>
      <c r="EN332" s="335">
        <f t="shared" si="555"/>
        <v>0.12218817840455801</v>
      </c>
      <c r="EO332" s="335">
        <f t="shared" si="556"/>
        <v>7.3060825114572805E-2</v>
      </c>
      <c r="EP332" s="335">
        <f t="shared" si="557"/>
        <v>5.3764321341730301E-2</v>
      </c>
      <c r="EQ332" s="335">
        <f t="shared" si="558"/>
        <v>4.5765873698397498E-2</v>
      </c>
      <c r="ER332" s="335">
        <f t="shared" si="559"/>
        <v>4.3548109073897001E-2</v>
      </c>
      <c r="ES332" s="335">
        <f t="shared" si="560"/>
        <v>4.24609775043936E-2</v>
      </c>
      <c r="ET332" s="335">
        <f t="shared" si="561"/>
        <v>6.1988464688476796E-2</v>
      </c>
      <c r="EU332" s="335">
        <f t="shared" si="562"/>
        <v>1.04747160569124E-2</v>
      </c>
      <c r="EV332" s="335">
        <f t="shared" si="563"/>
        <v>9.9570764799691708E-3</v>
      </c>
      <c r="EW332" s="335">
        <f t="shared" si="564"/>
        <v>6.4196648888919499E-3</v>
      </c>
      <c r="EX332" s="335">
        <f t="shared" si="565"/>
        <v>5.45599526494426E-3</v>
      </c>
      <c r="EY332" s="335">
        <f t="shared" si="566"/>
        <v>4.7175365225731996E-3</v>
      </c>
      <c r="EZ332" s="335">
        <f t="shared" si="567"/>
        <v>4.3018391726363297E-3</v>
      </c>
      <c r="FA332" s="335">
        <f t="shared" si="568"/>
        <v>4.1166816404986702E-3</v>
      </c>
      <c r="FB332" s="335">
        <f t="shared" si="569"/>
        <v>4.0509726462172697E-3</v>
      </c>
      <c r="FC332" s="335">
        <f t="shared" si="570"/>
        <v>4.0267596573162799E-3</v>
      </c>
      <c r="FD332" s="335">
        <f t="shared" si="571"/>
        <v>1.7442083422488778E-3</v>
      </c>
      <c r="FE332" s="335">
        <f t="shared" si="572"/>
        <v>0.112529836649977</v>
      </c>
      <c r="FF332" s="335">
        <f t="shared" si="573"/>
        <v>0.103764807432247</v>
      </c>
      <c r="FG332" s="335">
        <f t="shared" si="574"/>
        <v>8.1904009889209095E-2</v>
      </c>
      <c r="FH332" s="335">
        <f t="shared" si="575"/>
        <v>8.0372811122020202E-2</v>
      </c>
      <c r="FI332" s="335">
        <f t="shared" si="576"/>
        <v>7.8826850839141593E-2</v>
      </c>
      <c r="FJ332" s="335">
        <f t="shared" si="577"/>
        <v>7.7629471627150906E-2</v>
      </c>
      <c r="FK332" s="335">
        <f t="shared" si="578"/>
        <v>7.6869255276324197E-2</v>
      </c>
      <c r="FL332" s="335">
        <f t="shared" si="579"/>
        <v>7.6489801218608905E-2</v>
      </c>
      <c r="FM332" s="335">
        <f t="shared" si="580"/>
        <v>7.6275890012832595E-2</v>
      </c>
      <c r="FN332" s="335">
        <f t="shared" si="581"/>
        <v>4.7629366333098749E-2</v>
      </c>
      <c r="FO332" s="335">
        <f t="shared" si="582"/>
        <v>2.93140110896879E-2</v>
      </c>
      <c r="FP332" s="335">
        <f t="shared" si="583"/>
        <v>2.15603319614842E-2</v>
      </c>
      <c r="FQ332" s="335">
        <f t="shared" si="584"/>
        <v>1.61359542510712E-2</v>
      </c>
      <c r="FR332" s="335">
        <f t="shared" si="585"/>
        <v>1.4781439172223E-2</v>
      </c>
      <c r="FS332" s="335">
        <f t="shared" si="586"/>
        <v>1.3413837806436801E-2</v>
      </c>
      <c r="FT332" s="335">
        <f t="shared" si="587"/>
        <v>1.2354573478352299E-2</v>
      </c>
      <c r="FU332" s="335">
        <f t="shared" si="588"/>
        <v>1.16820653404197E-2</v>
      </c>
      <c r="FV332" s="335">
        <f t="shared" si="589"/>
        <v>1.13463459698093E-2</v>
      </c>
      <c r="FW332" s="335">
        <f t="shared" si="590"/>
        <v>1.1157149268450401E-2</v>
      </c>
      <c r="FX332" s="335">
        <f t="shared" si="591"/>
        <v>9.4789149915835945E-3</v>
      </c>
    </row>
    <row r="333" spans="1:180" x14ac:dyDescent="0.2">
      <c r="A333" s="305" t="str">
        <f>_xlfn.CONCAT(IF(LEFT(TRIM(A332),1)="*", "*R", "R"), 1+RIGHT(TRIM(A332),1))</f>
        <v>R5</v>
      </c>
      <c r="B333" s="305" t="str">
        <f t="shared" si="628"/>
        <v>TLMLPGX11</v>
      </c>
      <c r="C333" s="305" t="str">
        <f t="shared" si="629"/>
        <v>TL.LPGX.M.LPGX.2011</v>
      </c>
      <c r="D333" s="301" t="str">
        <f t="shared" si="630"/>
        <v>bn-vmt, bn-vmt/a</v>
      </c>
      <c r="E333" s="301" t="str">
        <f t="shared" si="631"/>
        <v>TRNLPGX</v>
      </c>
      <c r="F333" s="301" t="str">
        <f t="shared" si="632"/>
        <v>TL</v>
      </c>
      <c r="G333" s="315" t="s">
        <v>819</v>
      </c>
      <c r="H333" s="315" t="s">
        <v>814</v>
      </c>
      <c r="I333" s="315">
        <v>1</v>
      </c>
      <c r="J333" s="315" t="str">
        <f t="shared" si="592"/>
        <v>Minivan-GSL</v>
      </c>
      <c r="K333" s="335">
        <f>$I333*IF($G333="Pickup", SUMIFS(NewEmisData!E:E, NewEmisData!$A:$A, "Pickup", NewEmisData!$B:$B, $A333, NewEmisData!$C:$C, $H333, NewEmisData!$D:$D, K$2), SUMIFS(NewEmisData!E:E, NewEmisData!$A:$A, "LDV", NewEmisData!$B:$B, $A333, NewEmisData!$C:$C, $H333, NewEmisData!$D:$D, K$2))</f>
        <v>474.817101058422</v>
      </c>
      <c r="L333" s="335">
        <f>$I333*IF($G333="Pickup", SUMIFS(NewEmisData!F:F, NewEmisData!$A:$A, "Pickup", NewEmisData!$B:$B, $A333, NewEmisData!$C:$C, $H333, NewEmisData!$D:$D, L$2), SUMIFS(NewEmisData!F:F, NewEmisData!$A:$A, "LDV", NewEmisData!$B:$B, $A333, NewEmisData!$C:$C, $H333, NewEmisData!$D:$D, L$2))</f>
        <v>451.24703471572099</v>
      </c>
      <c r="M333" s="335">
        <f>$I333*IF($G333="Pickup", SUMIFS(NewEmisData!G:G, NewEmisData!$A:$A, "Pickup", NewEmisData!$B:$B, $A333, NewEmisData!$C:$C, $H333, NewEmisData!$D:$D, M$2), SUMIFS(NewEmisData!G:G, NewEmisData!$A:$A, "LDV", NewEmisData!$B:$B, $A333, NewEmisData!$C:$C, $H333, NewEmisData!$D:$D, M$2))</f>
        <v>359.55406391675598</v>
      </c>
      <c r="N333" s="335">
        <f>$I333*IF($G333="Pickup", SUMIFS(NewEmisData!H:H, NewEmisData!$A:$A, "Pickup", NewEmisData!$B:$B, $A333, NewEmisData!$C:$C, $H333, NewEmisData!$D:$D, N$2), SUMIFS(NewEmisData!H:H, NewEmisData!$A:$A, "LDV", NewEmisData!$B:$B, $A333, NewEmisData!$C:$C, $H333, NewEmisData!$D:$D, N$2))</f>
        <v>306.68867751853497</v>
      </c>
      <c r="O333" s="335">
        <f>$I333*IF($G333="Pickup", SUMIFS(NewEmisData!I:I, NewEmisData!$A:$A, "Pickup", NewEmisData!$B:$B, $A333, NewEmisData!$C:$C, $H333, NewEmisData!$D:$D, O$2), SUMIFS(NewEmisData!I:I, NewEmisData!$A:$A, "LDV", NewEmisData!$B:$B, $A333, NewEmisData!$C:$C, $H333, NewEmisData!$D:$D, O$2))</f>
        <v>266.05693149041099</v>
      </c>
      <c r="P333" s="335">
        <f>$I333*IF($G333="Pickup", SUMIFS(NewEmisData!J:J, NewEmisData!$A:$A, "Pickup", NewEmisData!$B:$B, $A333, NewEmisData!$C:$C, $H333, NewEmisData!$D:$D, P$2), SUMIFS(NewEmisData!J:J, NewEmisData!$A:$A, "LDV", NewEmisData!$B:$B, $A333, NewEmisData!$C:$C, $H333, NewEmisData!$D:$D, P$2))</f>
        <v>243.087176828883</v>
      </c>
      <c r="Q333" s="335">
        <f>$I333*IF($G333="Pickup", SUMIFS(NewEmisData!K:K, NewEmisData!$A:$A, "Pickup", NewEmisData!$B:$B, $A333, NewEmisData!$C:$C, $H333, NewEmisData!$D:$D, Q$2), SUMIFS(NewEmisData!K:K, NewEmisData!$A:$A, "LDV", NewEmisData!$B:$B, $A333, NewEmisData!$C:$C, $H333, NewEmisData!$D:$D, Q$2))</f>
        <v>232.82718030870799</v>
      </c>
      <c r="R333" s="335">
        <f>$I333*IF($G333="Pickup", SUMIFS(NewEmisData!L:L, NewEmisData!$A:$A, "Pickup", NewEmisData!$B:$B, $A333, NewEmisData!$C:$C, $H333, NewEmisData!$D:$D, R$2), SUMIFS(NewEmisData!L:L, NewEmisData!$A:$A, "LDV", NewEmisData!$B:$B, $A333, NewEmisData!$C:$C, $H333, NewEmisData!$D:$D, R$2))</f>
        <v>229.167353178653</v>
      </c>
      <c r="S333" s="335">
        <f>$I333*IF($G333="Pickup", SUMIFS(NewEmisData!M:M, NewEmisData!$A:$A, "Pickup", NewEmisData!$B:$B, $A333, NewEmisData!$C:$C, $H333, NewEmisData!$D:$D, S$2), SUMIFS(NewEmisData!M:M, NewEmisData!$A:$A, "LDV", NewEmisData!$B:$B, $A333, NewEmisData!$C:$C, $H333, NewEmisData!$D:$D, S$2))</f>
        <v>227.80956840287899</v>
      </c>
      <c r="T333" s="335">
        <v>0.27672218065037407</v>
      </c>
      <c r="U333" s="335">
        <f>$I333*IF($G333="Pickup", SUMIFS(NewEmisData!E:E, NewEmisData!$A:$A, "Pickup", NewEmisData!$B:$B, $A333, NewEmisData!$C:$C, $H333, NewEmisData!$D:$D, U$2), SUMIFS(NewEmisData!E:E, NewEmisData!$A:$A, "LDV", NewEmisData!$B:$B, $A333, NewEmisData!$C:$C, $H333, NewEmisData!$D:$D, U$2))</f>
        <v>0.70973077210402302</v>
      </c>
      <c r="V333" s="335">
        <f>$I333*IF($G333="Pickup", SUMIFS(NewEmisData!F:F, NewEmisData!$A:$A, "Pickup", NewEmisData!$B:$B, $A333, NewEmisData!$C:$C, $H333, NewEmisData!$D:$D, V$2), SUMIFS(NewEmisData!F:F, NewEmisData!$A:$A, "LDV", NewEmisData!$B:$B, $A333, NewEmisData!$C:$C, $H333, NewEmisData!$D:$D, V$2))</f>
        <v>0.32036907792622199</v>
      </c>
      <c r="W333" s="335">
        <f>$I333*IF($G333="Pickup", SUMIFS(NewEmisData!G:G, NewEmisData!$A:$A, "Pickup", NewEmisData!$B:$B, $A333, NewEmisData!$C:$C, $H333, NewEmisData!$D:$D, W$2), SUMIFS(NewEmisData!G:G, NewEmisData!$A:$A, "LDV", NewEmisData!$B:$B, $A333, NewEmisData!$C:$C, $H333, NewEmisData!$D:$D, W$2))</f>
        <v>0.23974719966536701</v>
      </c>
      <c r="X333" s="335">
        <f>$I333*IF($G333="Pickup", SUMIFS(NewEmisData!H:H, NewEmisData!$A:$A, "Pickup", NewEmisData!$B:$B, $A333, NewEmisData!$C:$C, $H333, NewEmisData!$D:$D, X$2), SUMIFS(NewEmisData!H:H, NewEmisData!$A:$A, "LDV", NewEmisData!$B:$B, $A333, NewEmisData!$C:$C, $H333, NewEmisData!$D:$D, X$2))</f>
        <v>0.160612501035788</v>
      </c>
      <c r="Y333" s="335">
        <f>$I333*IF($G333="Pickup", SUMIFS(NewEmisData!I:I, NewEmisData!$A:$A, "Pickup", NewEmisData!$B:$B, $A333, NewEmisData!$C:$C, $H333, NewEmisData!$D:$D, Y$2), SUMIFS(NewEmisData!I:I, NewEmisData!$A:$A, "LDV", NewEmisData!$B:$B, $A333, NewEmisData!$C:$C, $H333, NewEmisData!$D:$D, Y$2))</f>
        <v>0.10365613117262901</v>
      </c>
      <c r="Z333" s="335">
        <f>$I333*IF($G333="Pickup", SUMIFS(NewEmisData!J:J, NewEmisData!$A:$A, "Pickup", NewEmisData!$B:$B, $A333, NewEmisData!$C:$C, $H333, NewEmisData!$D:$D, Z$2), SUMIFS(NewEmisData!J:J, NewEmisData!$A:$A, "LDV", NewEmisData!$B:$B, $A333, NewEmisData!$C:$C, $H333, NewEmisData!$D:$D, Z$2))</f>
        <v>7.8799994555065797E-2</v>
      </c>
      <c r="AA333" s="335">
        <f>$I333*IF($G333="Pickup", SUMIFS(NewEmisData!K:K, NewEmisData!$A:$A, "Pickup", NewEmisData!$B:$B, $A333, NewEmisData!$C:$C, $H333, NewEmisData!$D:$D, AA$2), SUMIFS(NewEmisData!K:K, NewEmisData!$A:$A, "LDV", NewEmisData!$B:$B, $A333, NewEmisData!$C:$C, $H333, NewEmisData!$D:$D, AA$2))</f>
        <v>6.8646939612850705E-2</v>
      </c>
      <c r="AB333" s="335">
        <f>$I333*IF($G333="Pickup", SUMIFS(NewEmisData!L:L, NewEmisData!$A:$A, "Pickup", NewEmisData!$B:$B, $A333, NewEmisData!$C:$C, $H333, NewEmisData!$D:$D, AB$2), SUMIFS(NewEmisData!L:L, NewEmisData!$A:$A, "LDV", NewEmisData!$B:$B, $A333, NewEmisData!$C:$C, $H333, NewEmisData!$D:$D, AB$2))</f>
        <v>6.5824398729591893E-2</v>
      </c>
      <c r="AC333" s="335">
        <f>$I333*IF($G333="Pickup", SUMIFS(NewEmisData!M:M, NewEmisData!$A:$A, "Pickup", NewEmisData!$B:$B, $A333, NewEmisData!$C:$C, $H333, NewEmisData!$D:$D, AC$2), SUMIFS(NewEmisData!M:M, NewEmisData!$A:$A, "LDV", NewEmisData!$B:$B, $A333, NewEmisData!$C:$C, $H333, NewEmisData!$D:$D, AC$2))</f>
        <v>6.4340803704991095E-2</v>
      </c>
      <c r="AD333" s="335">
        <v>6.1988464688476796E-2</v>
      </c>
      <c r="AE333" s="335">
        <f>$I333*IF($G333="Pickup", SUMIFS(NewEmisData!E:E, NewEmisData!$A:$A, "Pickup", NewEmisData!$B:$B, $A333, NewEmisData!$C:$C, $H333, NewEmisData!$D:$D, AE$2), SUMIFS(NewEmisData!E:E, NewEmisData!$A:$A, "LDV", NewEmisData!$B:$B, $A333, NewEmisData!$C:$C, $H333, NewEmisData!$D:$D, AE$2))</f>
        <v>8.2160020457903906E-3</v>
      </c>
      <c r="AF333" s="335">
        <f>$I333*IF($G333="Pickup", SUMIFS(NewEmisData!F:F, NewEmisData!$A:$A, "Pickup", NewEmisData!$B:$B, $A333, NewEmisData!$C:$C, $H333, NewEmisData!$D:$D, AF$2), SUMIFS(NewEmisData!F:F, NewEmisData!$A:$A, "LDV", NewEmisData!$B:$B, $A333, NewEmisData!$C:$C, $H333, NewEmisData!$D:$D, AF$2))</f>
        <v>7.80815598787189E-3</v>
      </c>
      <c r="AG333" s="335">
        <f>$I333*IF($G333="Pickup", SUMIFS(NewEmisData!G:G, NewEmisData!$A:$A, "Pickup", NewEmisData!$B:$B, $A333, NewEmisData!$C:$C, $H333, NewEmisData!$D:$D, AG$2), SUMIFS(NewEmisData!G:G, NewEmisData!$A:$A, "LDV", NewEmisData!$B:$B, $A333, NewEmisData!$C:$C, $H333, NewEmisData!$D:$D, AG$2))</f>
        <v>5.1579884513251097E-3</v>
      </c>
      <c r="AH333" s="335">
        <f>$I333*IF($G333="Pickup", SUMIFS(NewEmisData!H:H, NewEmisData!$A:$A, "Pickup", NewEmisData!$B:$B, $A333, NewEmisData!$C:$C, $H333, NewEmisData!$D:$D, AH$2), SUMIFS(NewEmisData!H:H, NewEmisData!$A:$A, "LDV", NewEmisData!$B:$B, $A333, NewEmisData!$C:$C, $H333, NewEmisData!$D:$D, AH$2))</f>
        <v>4.3996084263759998E-3</v>
      </c>
      <c r="AI333" s="335">
        <f>$I333*IF($G333="Pickup", SUMIFS(NewEmisData!I:I, NewEmisData!$A:$A, "Pickup", NewEmisData!$B:$B, $A333, NewEmisData!$C:$C, $H333, NewEmisData!$D:$D, AI$2), SUMIFS(NewEmisData!I:I, NewEmisData!$A:$A, "LDV", NewEmisData!$B:$B, $A333, NewEmisData!$C:$C, $H333, NewEmisData!$D:$D, AI$2))</f>
        <v>3.81672539575274E-3</v>
      </c>
      <c r="AJ333" s="335">
        <f>$I333*IF($G333="Pickup", SUMIFS(NewEmisData!J:J, NewEmisData!$A:$A, "Pickup", NewEmisData!$B:$B, $A333, NewEmisData!$C:$C, $H333, NewEmisData!$D:$D, AJ$2), SUMIFS(NewEmisData!J:J, NewEmisData!$A:$A, "LDV", NewEmisData!$B:$B, $A333, NewEmisData!$C:$C, $H333, NewEmisData!$D:$D, AJ$2))</f>
        <v>3.4872096414849999E-3</v>
      </c>
      <c r="AK333" s="335">
        <f>$I333*IF($G333="Pickup", SUMIFS(NewEmisData!K:K, NewEmisData!$A:$A, "Pickup", NewEmisData!$B:$B, $A333, NewEmisData!$C:$C, $H333, NewEmisData!$D:$D, AK$2), SUMIFS(NewEmisData!K:K, NewEmisData!$A:$A, "LDV", NewEmisData!$B:$B, $A333, NewEmisData!$C:$C, $H333, NewEmisData!$D:$D, AK$2))</f>
        <v>3.3400286224750798E-3</v>
      </c>
      <c r="AL333" s="335">
        <f>$I333*IF($G333="Pickup", SUMIFS(NewEmisData!L:L, NewEmisData!$A:$A, "Pickup", NewEmisData!$B:$B, $A333, NewEmisData!$C:$C, $H333, NewEmisData!$D:$D, AL$2), SUMIFS(NewEmisData!L:L, NewEmisData!$A:$A, "LDV", NewEmisData!$B:$B, $A333, NewEmisData!$C:$C, $H333, NewEmisData!$D:$D, AL$2))</f>
        <v>3.2875233288682799E-3</v>
      </c>
      <c r="AM333" s="335">
        <f>$I333*IF($G333="Pickup", SUMIFS(NewEmisData!M:M, NewEmisData!$A:$A, "Pickup", NewEmisData!$B:$B, $A333, NewEmisData!$C:$C, $H333, NewEmisData!$D:$D, AM$2), SUMIFS(NewEmisData!M:M, NewEmisData!$A:$A, "LDV", NewEmisData!$B:$B, $A333, NewEmisData!$C:$C, $H333, NewEmisData!$D:$D, AM$2))</f>
        <v>3.2680461258744399E-3</v>
      </c>
      <c r="AN333" s="335">
        <v>1.7442083422488778E-3</v>
      </c>
      <c r="AO333" s="335">
        <f>$I333*IF($G333="Pickup", SUMIFS(NewEmisData!E:E, NewEmisData!$A:$A, "Pickup", NewEmisData!$B:$B, $A333, NewEmisData!$C:$C, $H333, NewEmisData!$D:$D, AO$2), SUMIFS(NewEmisData!E:E, NewEmisData!$A:$A, "LDV", NewEmisData!$B:$B, $A333, NewEmisData!$C:$C, $H333, NewEmisData!$D:$D, AO$2))</f>
        <v>7.6637268565666605E-2</v>
      </c>
      <c r="AP333" s="335">
        <f>$I333*IF($G333="Pickup", SUMIFS(NewEmisData!F:F, NewEmisData!$A:$A, "Pickup", NewEmisData!$B:$B, $A333, NewEmisData!$C:$C, $H333, NewEmisData!$D:$D, AP$2), SUMIFS(NewEmisData!F:F, NewEmisData!$A:$A, "LDV", NewEmisData!$B:$B, $A333, NewEmisData!$C:$C, $H333, NewEmisData!$D:$D, AP$2))</f>
        <v>7.17220347655846E-2</v>
      </c>
      <c r="AQ333" s="335">
        <f>$I333*IF($G333="Pickup", SUMIFS(NewEmisData!G:G, NewEmisData!$A:$A, "Pickup", NewEmisData!$B:$B, $A333, NewEmisData!$C:$C, $H333, NewEmisData!$D:$D, AQ$2), SUMIFS(NewEmisData!G:G, NewEmisData!$A:$A, "LDV", NewEmisData!$B:$B, $A333, NewEmisData!$C:$C, $H333, NewEmisData!$D:$D, AQ$2))</f>
        <v>5.3063354209187903E-2</v>
      </c>
      <c r="AR333" s="335">
        <f>$I333*IF($G333="Pickup", SUMIFS(NewEmisData!H:H, NewEmisData!$A:$A, "Pickup", NewEmisData!$B:$B, $A333, NewEmisData!$C:$C, $H333, NewEmisData!$D:$D, AR$2), SUMIFS(NewEmisData!H:H, NewEmisData!$A:$A, "LDV", NewEmisData!$B:$B, $A333, NewEmisData!$C:$C, $H333, NewEmisData!$D:$D, AR$2))</f>
        <v>5.1413159178765599E-2</v>
      </c>
      <c r="AS333" s="335">
        <f>$I333*IF($G333="Pickup", SUMIFS(NewEmisData!I:I, NewEmisData!$A:$A, "Pickup", NewEmisData!$B:$B, $A333, NewEmisData!$C:$C, $H333, NewEmisData!$D:$D, AS$2), SUMIFS(NewEmisData!I:I, NewEmisData!$A:$A, "LDV", NewEmisData!$B:$B, $A333, NewEmisData!$C:$C, $H333, NewEmisData!$D:$D, AS$2))</f>
        <v>4.9937748877796798E-2</v>
      </c>
      <c r="AT333" s="335">
        <f>$I333*IF($G333="Pickup", SUMIFS(NewEmisData!J:J, NewEmisData!$A:$A, "Pickup", NewEmisData!$B:$B, $A333, NewEmisData!$C:$C, $H333, NewEmisData!$D:$D, AT$2), SUMIFS(NewEmisData!J:J, NewEmisData!$A:$A, "LDV", NewEmisData!$B:$B, $A333, NewEmisData!$C:$C, $H333, NewEmisData!$D:$D, AT$2))</f>
        <v>4.8737436898882699E-2</v>
      </c>
      <c r="AU333" s="335">
        <f>$I333*IF($G333="Pickup", SUMIFS(NewEmisData!K:K, NewEmisData!$A:$A, "Pickup", NewEmisData!$B:$B, $A333, NewEmisData!$C:$C, $H333, NewEmisData!$D:$D, AU$2), SUMIFS(NewEmisData!K:K, NewEmisData!$A:$A, "LDV", NewEmisData!$B:$B, $A333, NewEmisData!$C:$C, $H333, NewEmisData!$D:$D, AU$2))</f>
        <v>4.7984590527250397E-2</v>
      </c>
      <c r="AV333" s="335">
        <f>$I333*IF($G333="Pickup", SUMIFS(NewEmisData!L:L, NewEmisData!$A:$A, "Pickup", NewEmisData!$B:$B, $A333, NewEmisData!$C:$C, $H333, NewEmisData!$D:$D, AV$2), SUMIFS(NewEmisData!L:L, NewEmisData!$A:$A, "LDV", NewEmisData!$B:$B, $A333, NewEmisData!$C:$C, $H333, NewEmisData!$D:$D, AV$2))</f>
        <v>4.76005320802948E-2</v>
      </c>
      <c r="AW333" s="335">
        <f>$I333*IF($G333="Pickup", SUMIFS(NewEmisData!M:M, NewEmisData!$A:$A, "Pickup", NewEmisData!$B:$B, $A333, NewEmisData!$C:$C, $H333, NewEmisData!$D:$D, AW$2), SUMIFS(NewEmisData!M:M, NewEmisData!$A:$A, "LDV", NewEmisData!$B:$B, $A333, NewEmisData!$C:$C, $H333, NewEmisData!$D:$D, AW$2))</f>
        <v>4.7377866603412998E-2</v>
      </c>
      <c r="AX333" s="335">
        <v>4.7629366333098749E-2</v>
      </c>
      <c r="AY333" s="335">
        <f>$I333*IF($G333="Pickup", SUMIFS(NewEmisData!E:E, NewEmisData!$A:$A, "Pickup", NewEmisData!$B:$B, $A333, NewEmisData!$C:$C, $H333, NewEmisData!$D:$D, AY$2), SUMIFS(NewEmisData!E:E, NewEmisData!$A:$A, "LDV", NewEmisData!$B:$B, $A333, NewEmisData!$C:$C, $H333, NewEmisData!$D:$D, AY$2))</f>
        <v>1.9839679684136899E-2</v>
      </c>
      <c r="AZ333" s="335">
        <f>$I333*IF($G333="Pickup", SUMIFS(NewEmisData!F:F, NewEmisData!$A:$A, "Pickup", NewEmisData!$B:$B, $A333, NewEmisData!$C:$C, $H333, NewEmisData!$D:$D, AZ$2), SUMIFS(NewEmisData!F:F, NewEmisData!$A:$A, "LDV", NewEmisData!$B:$B, $A333, NewEmisData!$C:$C, $H333, NewEmisData!$D:$D, AZ$2))</f>
        <v>1.54915322396613E-2</v>
      </c>
      <c r="BA333" s="335">
        <f>$I333*IF($G333="Pickup", SUMIFS(NewEmisData!G:G, NewEmisData!$A:$A, "Pickup", NewEmisData!$B:$B, $A333, NewEmisData!$C:$C, $H333, NewEmisData!$D:$D, BA$2), SUMIFS(NewEmisData!G:G, NewEmisData!$A:$A, "LDV", NewEmisData!$B:$B, $A333, NewEmisData!$C:$C, $H333, NewEmisData!$D:$D, BA$2))</f>
        <v>1.24856485125612E-2</v>
      </c>
      <c r="BB333" s="335">
        <f>$I333*IF($G333="Pickup", SUMIFS(NewEmisData!H:H, NewEmisData!$A:$A, "Pickup", NewEmisData!$B:$B, $A333, NewEmisData!$C:$C, $H333, NewEmisData!$D:$D, BB$2), SUMIFS(NewEmisData!H:H, NewEmisData!$A:$A, "LDV", NewEmisData!$B:$B, $A333, NewEmisData!$C:$C, $H333, NewEmisData!$D:$D, BB$2))</f>
        <v>1.10258430769824E-2</v>
      </c>
      <c r="BC333" s="335">
        <f>$I333*IF($G333="Pickup", SUMIFS(NewEmisData!I:I, NewEmisData!$A:$A, "Pickup", NewEmisData!$B:$B, $A333, NewEmisData!$C:$C, $H333, NewEmisData!$D:$D, BC$2), SUMIFS(NewEmisData!I:I, NewEmisData!$A:$A, "LDV", NewEmisData!$B:$B, $A333, NewEmisData!$C:$C, $H333, NewEmisData!$D:$D, BC$2))</f>
        <v>9.7206839249302599E-3</v>
      </c>
      <c r="BD333" s="335">
        <f>$I333*IF($G333="Pickup", SUMIFS(NewEmisData!J:J, NewEmisData!$A:$A, "Pickup", NewEmisData!$B:$B, $A333, NewEmisData!$C:$C, $H333, NewEmisData!$D:$D, BD$2), SUMIFS(NewEmisData!J:J, NewEmisData!$A:$A, "LDV", NewEmisData!$B:$B, $A333, NewEmisData!$C:$C, $H333, NewEmisData!$D:$D, BD$2))</f>
        <v>8.6588886279032502E-3</v>
      </c>
      <c r="BE333" s="335">
        <f>$I333*IF($G333="Pickup", SUMIFS(NewEmisData!K:K, NewEmisData!$A:$A, "Pickup", NewEmisData!$B:$B, $A333, NewEmisData!$C:$C, $H333, NewEmisData!$D:$D, BE$2), SUMIFS(NewEmisData!K:K, NewEmisData!$A:$A, "LDV", NewEmisData!$B:$B, $A333, NewEmisData!$C:$C, $H333, NewEmisData!$D:$D, BE$2))</f>
        <v>7.9928948991222996E-3</v>
      </c>
      <c r="BF333" s="335">
        <f>$I333*IF($G333="Pickup", SUMIFS(NewEmisData!L:L, NewEmisData!$A:$A, "Pickup", NewEmisData!$B:$B, $A333, NewEmisData!$C:$C, $H333, NewEmisData!$D:$D, BF$2), SUMIFS(NewEmisData!L:L, NewEmisData!$A:$A, "LDV", NewEmisData!$B:$B, $A333, NewEmisData!$C:$C, $H333, NewEmisData!$D:$D, BF$2))</f>
        <v>7.65317007618625E-3</v>
      </c>
      <c r="BG333" s="335">
        <f>$I333*IF($G333="Pickup", SUMIFS(NewEmisData!M:M, NewEmisData!$A:$A, "Pickup", NewEmisData!$B:$B, $A333, NewEmisData!$C:$C, $H333, NewEmisData!$D:$D, BG$2), SUMIFS(NewEmisData!M:M, NewEmisData!$A:$A, "LDV", NewEmisData!$B:$B, $A333, NewEmisData!$C:$C, $H333, NewEmisData!$D:$D, BG$2))</f>
        <v>7.4561632981935697E-3</v>
      </c>
      <c r="BH333" s="335">
        <v>9.4789149915835945E-3</v>
      </c>
      <c r="BI333" s="335">
        <f>$I333*IF($G333="Pickup", SUMIFS(NewEmisData!E:E, NewEmisData!$A:$A, "Pickup", NewEmisData!$B:$B, $A333, NewEmisData!$C:$C, $H333, NewEmisData!$D:$D, BI$2), SUMIFS(NewEmisData!E:E, NewEmisData!$A:$A, "LDV", NewEmisData!$B:$B, $A333, NewEmisData!$C:$C, $H333, NewEmisData!$D:$D, BI$2))</f>
        <v>6.4220034872518204</v>
      </c>
      <c r="BJ333" s="335">
        <f>$I333*IF($G333="Pickup", SUMIFS(NewEmisData!F:F, NewEmisData!$A:$A, "Pickup", NewEmisData!$B:$B, $A333, NewEmisData!$C:$C, $H333, NewEmisData!$D:$D, BJ$2), SUMIFS(NewEmisData!F:F, NewEmisData!$A:$A, "LDV", NewEmisData!$B:$B, $A333, NewEmisData!$C:$C, $H333, NewEmisData!$D:$D, BJ$2))</f>
        <v>3.8479800836345999</v>
      </c>
      <c r="BK333" s="335">
        <f>$I333*IF($G333="Pickup", SUMIFS(NewEmisData!G:G, NewEmisData!$A:$A, "Pickup", NewEmisData!$B:$B, $A333, NewEmisData!$C:$C, $H333, NewEmisData!$D:$D, BK$2), SUMIFS(NewEmisData!G:G, NewEmisData!$A:$A, "LDV", NewEmisData!$B:$B, $A333, NewEmisData!$C:$C, $H333, NewEmisData!$D:$D, BK$2))</f>
        <v>2.9970734916117499</v>
      </c>
      <c r="BL333" s="335">
        <f>$I333*IF($G333="Pickup", SUMIFS(NewEmisData!H:H, NewEmisData!$A:$A, "Pickup", NewEmisData!$B:$B, $A333, NewEmisData!$C:$C, $H333, NewEmisData!$D:$D, BL$2), SUMIFS(NewEmisData!H:H, NewEmisData!$A:$A, "LDV", NewEmisData!$B:$B, $A333, NewEmisData!$C:$C, $H333, NewEmisData!$D:$D, BL$2))</f>
        <v>2.36472323758924</v>
      </c>
      <c r="BM333" s="335">
        <f>$I333*IF($G333="Pickup", SUMIFS(NewEmisData!I:I, NewEmisData!$A:$A, "Pickup", NewEmisData!$B:$B, $A333, NewEmisData!$C:$C, $H333, NewEmisData!$D:$D, BM$2), SUMIFS(NewEmisData!I:I, NewEmisData!$A:$A, "LDV", NewEmisData!$B:$B, $A333, NewEmisData!$C:$C, $H333, NewEmisData!$D:$D, BM$2))</f>
        <v>1.7421472431707099</v>
      </c>
      <c r="BN333" s="335">
        <f>$I333*IF($G333="Pickup", SUMIFS(NewEmisData!J:J, NewEmisData!$A:$A, "Pickup", NewEmisData!$B:$B, $A333, NewEmisData!$C:$C, $H333, NewEmisData!$D:$D, BN$2), SUMIFS(NewEmisData!J:J, NewEmisData!$A:$A, "LDV", NewEmisData!$B:$B, $A333, NewEmisData!$C:$C, $H333, NewEmisData!$D:$D, BN$2))</f>
        <v>1.3931539503279999</v>
      </c>
      <c r="BO333" s="335">
        <f>$I333*IF($G333="Pickup", SUMIFS(NewEmisData!K:K, NewEmisData!$A:$A, "Pickup", NewEmisData!$B:$B, $A333, NewEmisData!$C:$C, $H333, NewEmisData!$D:$D, BO$2), SUMIFS(NewEmisData!K:K, NewEmisData!$A:$A, "LDV", NewEmisData!$B:$B, $A333, NewEmisData!$C:$C, $H333, NewEmisData!$D:$D, BO$2))</f>
        <v>1.2342051269933401</v>
      </c>
      <c r="BP333" s="335">
        <f>$I333*IF($G333="Pickup", SUMIFS(NewEmisData!L:L, NewEmisData!$A:$A, "Pickup", NewEmisData!$B:$B, $A333, NewEmisData!$C:$C, $H333, NewEmisData!$D:$D, BP$2), SUMIFS(NewEmisData!L:L, NewEmisData!$A:$A, "LDV", NewEmisData!$B:$B, $A333, NewEmisData!$C:$C, $H333, NewEmisData!$D:$D, BP$2))</f>
        <v>1.18127069132138</v>
      </c>
      <c r="BQ333" s="335">
        <f>$I333*IF($G333="Pickup", SUMIFS(NewEmisData!M:M, NewEmisData!$A:$A, "Pickup", NewEmisData!$B:$B, $A333, NewEmisData!$C:$C, $H333, NewEmisData!$D:$D, BQ$2), SUMIFS(NewEmisData!M:M, NewEmisData!$A:$A, "LDV", NewEmisData!$B:$B, $A333, NewEmisData!$C:$C, $H333, NewEmisData!$D:$D, BQ$2))</f>
        <v>1.1484293714755001</v>
      </c>
      <c r="BR333" s="335">
        <v>1.6588293829830492</v>
      </c>
      <c r="BS333" s="335">
        <f>$I333*IF($G333="Pickup", SUMIFS(NewEmisData!E:E, NewEmisData!$A:$A, "Pickup", NewEmisData!$B:$B, $A333, NewEmisData!$C:$C, $H333, NewEmisData!$D:$D, BS$2), SUMIFS(NewEmisData!E:E, NewEmisData!$A:$A, "LDV", NewEmisData!$B:$B, $A333, NewEmisData!$C:$C, $H333, NewEmisData!$D:$D, BS$2))</f>
        <v>0.76625314114096599</v>
      </c>
      <c r="BT333" s="335">
        <f>$I333*IF($G333="Pickup", SUMIFS(NewEmisData!F:F, NewEmisData!$A:$A, "Pickup", NewEmisData!$B:$B, $A333, NewEmisData!$C:$C, $H333, NewEmisData!$D:$D, BT$2), SUMIFS(NewEmisData!F:F, NewEmisData!$A:$A, "LDV", NewEmisData!$B:$B, $A333, NewEmisData!$C:$C, $H333, NewEmisData!$D:$D, BT$2))</f>
        <v>0.42849019580384201</v>
      </c>
      <c r="BU333" s="335">
        <f>$I333*IF($G333="Pickup", SUMIFS(NewEmisData!G:G, NewEmisData!$A:$A, "Pickup", NewEmisData!$B:$B, $A333, NewEmisData!$C:$C, $H333, NewEmisData!$D:$D, BU$2), SUMIFS(NewEmisData!G:G, NewEmisData!$A:$A, "LDV", NewEmisData!$B:$B, $A333, NewEmisData!$C:$C, $H333, NewEmisData!$D:$D, BU$2))</f>
        <v>0.33923869580754101</v>
      </c>
      <c r="BV333" s="335">
        <f>$I333*IF($G333="Pickup", SUMIFS(NewEmisData!H:H, NewEmisData!$A:$A, "Pickup", NewEmisData!$B:$B, $A333, NewEmisData!$C:$C, $H333, NewEmisData!$D:$D, BV$2), SUMIFS(NewEmisData!H:H, NewEmisData!$A:$A, "LDV", NewEmisData!$B:$B, $A333, NewEmisData!$C:$C, $H333, NewEmisData!$D:$D, BV$2))</f>
        <v>0.274572609184357</v>
      </c>
      <c r="BW333" s="335">
        <f>$I333*IF($G333="Pickup", SUMIFS(NewEmisData!I:I, NewEmisData!$A:$A, "Pickup", NewEmisData!$B:$B, $A333, NewEmisData!$C:$C, $H333, NewEmisData!$D:$D, BW$2), SUMIFS(NewEmisData!I:I, NewEmisData!$A:$A, "LDV", NewEmisData!$B:$B, $A333, NewEmisData!$C:$C, $H333, NewEmisData!$D:$D, BW$2))</f>
        <v>0.20444446873760599</v>
      </c>
      <c r="BX333" s="335">
        <f>$I333*IF($G333="Pickup", SUMIFS(NewEmisData!J:J, NewEmisData!$A:$A, "Pickup", NewEmisData!$B:$B, $A333, NewEmisData!$C:$C, $H333, NewEmisData!$D:$D, BX$2), SUMIFS(NewEmisData!J:J, NewEmisData!$A:$A, "LDV", NewEmisData!$B:$B, $A333, NewEmisData!$C:$C, $H333, NewEmisData!$D:$D, BX$2))</f>
        <v>0.170176908378738</v>
      </c>
      <c r="BY333" s="335">
        <f>$I333*IF($G333="Pickup", SUMIFS(NewEmisData!K:K, NewEmisData!$A:$A, "Pickup", NewEmisData!$B:$B, $A333, NewEmisData!$C:$C, $H333, NewEmisData!$D:$D, BY$2), SUMIFS(NewEmisData!K:K, NewEmisData!$A:$A, "LDV", NewEmisData!$B:$B, $A333, NewEmisData!$C:$C, $H333, NewEmisData!$D:$D, BY$2))</f>
        <v>0.152045525981331</v>
      </c>
      <c r="BZ333" s="335">
        <f>$I333*IF($G333="Pickup", SUMIFS(NewEmisData!L:L, NewEmisData!$A:$A, "Pickup", NewEmisData!$B:$B, $A333, NewEmisData!$C:$C, $H333, NewEmisData!$D:$D, BZ$2), SUMIFS(NewEmisData!L:L, NewEmisData!$A:$A, "LDV", NewEmisData!$B:$B, $A333, NewEmisData!$C:$C, $H333, NewEmisData!$D:$D, BZ$2))</f>
        <v>0.14503696159912</v>
      </c>
      <c r="CA333" s="335">
        <f>$I333*IF($G333="Pickup", SUMIFS(NewEmisData!M:M, NewEmisData!$A:$A, "Pickup", NewEmisData!$B:$B, $A333, NewEmisData!$C:$C, $H333, NewEmisData!$D:$D, CA$2), SUMIFS(NewEmisData!M:M, NewEmisData!$A:$A, "LDV", NewEmisData!$B:$B, $A333, NewEmisData!$C:$C, $H333, NewEmisData!$D:$D, CA$2))</f>
        <v>0.139402683427791</v>
      </c>
      <c r="CB333" s="335">
        <v>0.10573121882292051</v>
      </c>
      <c r="CC333" s="335">
        <f>$I333*IF($G333="Pickup", SUMIFS(NewEmisData!E:E, NewEmisData!$A:$A, "Pickup", NewEmisData!$B:$B, $A333, NewEmisData!$C:$C, $H333, NewEmisData!$D:$D, CC$2), SUMIFS(NewEmisData!E:E, NewEmisData!$A:$A, "LDV", NewEmisData!$B:$B, $A333, NewEmisData!$C:$C, $H333, NewEmisData!$D:$D, CC$2))</f>
        <v>3.9065075142891502E-2</v>
      </c>
      <c r="CD333" s="335">
        <f>$I333*IF($G333="Pickup", SUMIFS(NewEmisData!F:F, NewEmisData!$A:$A, "Pickup", NewEmisData!$B:$B, $A333, NewEmisData!$C:$C, $H333, NewEmisData!$D:$D, CD$2), SUMIFS(NewEmisData!F:F, NewEmisData!$A:$A, "LDV", NewEmisData!$B:$B, $A333, NewEmisData!$C:$C, $H333, NewEmisData!$D:$D, CD$2))</f>
        <v>2.71884075109541E-2</v>
      </c>
      <c r="CE333" s="335">
        <f>$I333*IF($G333="Pickup", SUMIFS(NewEmisData!G:G, NewEmisData!$A:$A, "Pickup", NewEmisData!$B:$B, $A333, NewEmisData!$C:$C, $H333, NewEmisData!$D:$D, CE$2), SUMIFS(NewEmisData!G:G, NewEmisData!$A:$A, "LDV", NewEmisData!$B:$B, $A333, NewEmisData!$C:$C, $H333, NewEmisData!$D:$D, CE$2))</f>
        <v>2.35915905182916E-2</v>
      </c>
      <c r="CF333" s="335">
        <f>$I333*IF($G333="Pickup", SUMIFS(NewEmisData!H:H, NewEmisData!$A:$A, "Pickup", NewEmisData!$B:$B, $A333, NewEmisData!$C:$C, $H333, NewEmisData!$D:$D, CF$2), SUMIFS(NewEmisData!H:H, NewEmisData!$A:$A, "LDV", NewEmisData!$B:$B, $A333, NewEmisData!$C:$C, $H333, NewEmisData!$D:$D, CF$2))</f>
        <v>2.2519914122574401E-2</v>
      </c>
      <c r="CG333" s="335">
        <f>$I333*IF($G333="Pickup", SUMIFS(NewEmisData!I:I, NewEmisData!$A:$A, "Pickup", NewEmisData!$B:$B, $A333, NewEmisData!$C:$C, $H333, NewEmisData!$D:$D, CG$2), SUMIFS(NewEmisData!I:I, NewEmisData!$A:$A, "LDV", NewEmisData!$B:$B, $A333, NewEmisData!$C:$C, $H333, NewEmisData!$D:$D, CG$2))</f>
        <v>2.1807779866682201E-2</v>
      </c>
      <c r="CH333" s="335">
        <f>$I333*IF($G333="Pickup", SUMIFS(NewEmisData!J:J, NewEmisData!$A:$A, "Pickup", NewEmisData!$B:$B, $A333, NewEmisData!$C:$C, $H333, NewEmisData!$D:$D, CH$2), SUMIFS(NewEmisData!J:J, NewEmisData!$A:$A, "LDV", NewEmisData!$B:$B, $A333, NewEmisData!$C:$C, $H333, NewEmisData!$D:$D, CH$2))</f>
        <v>2.1246517083751901E-2</v>
      </c>
      <c r="CI333" s="335">
        <f>$I333*IF($G333="Pickup", SUMIFS(NewEmisData!K:K, NewEmisData!$A:$A, "Pickup", NewEmisData!$B:$B, $A333, NewEmisData!$C:$C, $H333, NewEmisData!$D:$D, CI$2), SUMIFS(NewEmisData!K:K, NewEmisData!$A:$A, "LDV", NewEmisData!$B:$B, $A333, NewEmisData!$C:$C, $H333, NewEmisData!$D:$D, CI$2))</f>
        <v>2.1244746441372499E-2</v>
      </c>
      <c r="CJ333" s="335">
        <f>$I333*IF($G333="Pickup", SUMIFS(NewEmisData!L:L, NewEmisData!$A:$A, "Pickup", NewEmisData!$B:$B, $A333, NewEmisData!$C:$C, $H333, NewEmisData!$D:$D, CJ$2), SUMIFS(NewEmisData!L:L, NewEmisData!$A:$A, "LDV", NewEmisData!$B:$B, $A333, NewEmisData!$C:$C, $H333, NewEmisData!$D:$D, CJ$2))</f>
        <v>2.1244238664552498E-2</v>
      </c>
      <c r="CK333" s="335">
        <f>$I333*IF($G333="Pickup", SUMIFS(NewEmisData!M:M, NewEmisData!$A:$A, "Pickup", NewEmisData!$B:$B, $A333, NewEmisData!$C:$C, $H333, NewEmisData!$D:$D, CK$2), SUMIFS(NewEmisData!M:M, NewEmisData!$A:$A, "LDV", NewEmisData!$B:$B, $A333, NewEmisData!$C:$C, $H333, NewEmisData!$D:$D, CK$2))</f>
        <v>2.1243800212783201E-2</v>
      </c>
      <c r="CL333" s="335">
        <v>2.2881070645398207E-2</v>
      </c>
      <c r="CM333" s="335">
        <f>$I333*IF($G333="Pickup", SUMIFS(NewEmisData!E:E, NewEmisData!$A:$A, "Pickup", NewEmisData!$B:$B, $A333, NewEmisData!$C:$C, $H333, NewEmisData!$D:$D, CM$2), SUMIFS(NewEmisData!E:E, NewEmisData!$A:$A, "LDV", NewEmisData!$B:$B, $A333, NewEmisData!$C:$C, $H333, NewEmisData!$D:$D, CM$2))</f>
        <v>2.3400482606005499E-2</v>
      </c>
      <c r="CN333" s="335">
        <f>$I333*IF($G333="Pickup", SUMIFS(NewEmisData!F:F, NewEmisData!$A:$A, "Pickup", NewEmisData!$B:$B, $A333, NewEmisData!$C:$C, $H333, NewEmisData!$D:$D, CN$2), SUMIFS(NewEmisData!F:F, NewEmisData!$A:$A, "LDV", NewEmisData!$B:$B, $A333, NewEmisData!$C:$C, $H333, NewEmisData!$D:$D, CN$2))</f>
        <v>1.46264020139097E-2</v>
      </c>
      <c r="CO333" s="335">
        <f>$I333*IF($G333="Pickup", SUMIFS(NewEmisData!G:G, NewEmisData!$A:$A, "Pickup", NewEmisData!$B:$B, $A333, NewEmisData!$C:$C, $H333, NewEmisData!$D:$D, CO$2), SUMIFS(NewEmisData!G:G, NewEmisData!$A:$A, "LDV", NewEmisData!$B:$B, $A333, NewEmisData!$C:$C, $H333, NewEmisData!$D:$D, CO$2))</f>
        <v>1.17594755724597E-2</v>
      </c>
      <c r="CP333" s="335">
        <f>$I333*IF($G333="Pickup", SUMIFS(NewEmisData!H:H, NewEmisData!$A:$A, "Pickup", NewEmisData!$B:$B, $A333, NewEmisData!$C:$C, $H333, NewEmisData!$D:$D, CP$2), SUMIFS(NewEmisData!H:H, NewEmisData!$A:$A, "LDV", NewEmisData!$B:$B, $A333, NewEmisData!$C:$C, $H333, NewEmisData!$D:$D, CP$2))</f>
        <v>9.5913131178771704E-3</v>
      </c>
      <c r="CQ333" s="335">
        <f>$I333*IF($G333="Pickup", SUMIFS(NewEmisData!I:I, NewEmisData!$A:$A, "Pickup", NewEmisData!$B:$B, $A333, NewEmisData!$C:$C, $H333, NewEmisData!$D:$D, CQ$2), SUMIFS(NewEmisData!I:I, NewEmisData!$A:$A, "LDV", NewEmisData!$B:$B, $A333, NewEmisData!$C:$C, $H333, NewEmisData!$D:$D, CQ$2))</f>
        <v>8.49787062067325E-3</v>
      </c>
      <c r="CR333" s="335">
        <f>$I333*IF($G333="Pickup", SUMIFS(NewEmisData!J:J, NewEmisData!$A:$A, "Pickup", NewEmisData!$B:$B, $A333, NewEmisData!$C:$C, $H333, NewEmisData!$D:$D, CR$2), SUMIFS(NewEmisData!J:J, NewEmisData!$A:$A, "LDV", NewEmisData!$B:$B, $A333, NewEmisData!$C:$C, $H333, NewEmisData!$D:$D, CR$2))</f>
        <v>8.0109865110152001E-3</v>
      </c>
      <c r="CS333" s="335">
        <f>$I333*IF($G333="Pickup", SUMIFS(NewEmisData!K:K, NewEmisData!$A:$A, "Pickup", NewEmisData!$B:$B, $A333, NewEmisData!$C:$C, $H333, NewEmisData!$D:$D, CS$2), SUMIFS(NewEmisData!K:K, NewEmisData!$A:$A, "LDV", NewEmisData!$B:$B, $A333, NewEmisData!$C:$C, $H333, NewEmisData!$D:$D, CS$2))</f>
        <v>7.9536784391849198E-3</v>
      </c>
      <c r="CT333" s="335">
        <f>$I333*IF($G333="Pickup", SUMIFS(NewEmisData!L:L, NewEmisData!$A:$A, "Pickup", NewEmisData!$B:$B, $A333, NewEmisData!$C:$C, $H333, NewEmisData!$D:$D, CT$2), SUMIFS(NewEmisData!L:L, NewEmisData!$A:$A, "LDV", NewEmisData!$B:$B, $A333, NewEmisData!$C:$C, $H333, NewEmisData!$D:$D, CT$2))</f>
        <v>7.8603296078806496E-3</v>
      </c>
      <c r="CU333" s="335">
        <f>$I333*IF($G333="Pickup", SUMIFS(NewEmisData!M:M, NewEmisData!$A:$A, "Pickup", NewEmisData!$B:$B, $A333, NewEmisData!$C:$C, $H333, NewEmisData!$D:$D, CU$2), SUMIFS(NewEmisData!M:M, NewEmisData!$A:$A, "LDV", NewEmisData!$B:$B, $A333, NewEmisData!$C:$C, $H333, NewEmisData!$D:$D, CU$2))</f>
        <v>7.8597717488691193E-3</v>
      </c>
      <c r="CV333" s="335">
        <v>6.9734009009235556E-3</v>
      </c>
      <c r="CW333" s="335">
        <v>4.0498104655261064E-3</v>
      </c>
      <c r="CX333" s="335">
        <v>2.5030350838759993E-3</v>
      </c>
      <c r="CY333" s="335">
        <v>2.1151214403419519E-3</v>
      </c>
      <c r="CZ333" s="335">
        <v>1.7489979687569375E-3</v>
      </c>
      <c r="DA333" s="335">
        <v>1.340486996695321E-3</v>
      </c>
      <c r="DB333" s="335">
        <v>1.0553769116342638E-3</v>
      </c>
      <c r="DC333" s="335">
        <v>1.0132227560056145E-3</v>
      </c>
      <c r="DD333" s="335">
        <v>1.0003159541004489E-3</v>
      </c>
      <c r="DE333" s="335">
        <v>9.9860782000699166E-4</v>
      </c>
      <c r="DF333" s="335">
        <v>9.9860782000699166E-4</v>
      </c>
      <c r="DG333" s="335">
        <f>$I333*IF($G333="Pickup", SUMIFS(NewEmisData!E:E, NewEmisData!$A:$A, "Pickup", NewEmisData!$B:$B, $A333, NewEmisData!$C:$C, $H333, NewEmisData!$D:$D, DG$2), SUMIFS(NewEmisData!E:E, NewEmisData!$A:$A, "LDV", NewEmisData!$B:$B, $A333, NewEmisData!$C:$C, $H333, NewEmisData!$D:$D, DG$2))</f>
        <v>0</v>
      </c>
      <c r="DH333" s="335">
        <f>$I333*IF($G333="Pickup", SUMIFS(NewEmisData!F:F, NewEmisData!$A:$A, "Pickup", NewEmisData!$B:$B, $A333, NewEmisData!$C:$C, $H333, NewEmisData!$D:$D, DH$2), SUMIFS(NewEmisData!F:F, NewEmisData!$A:$A, "LDV", NewEmisData!$B:$B, $A333, NewEmisData!$C:$C, $H333, NewEmisData!$D:$D, DH$2))</f>
        <v>0</v>
      </c>
      <c r="DI333" s="335">
        <f>$I333*IF($G333="Pickup", SUMIFS(NewEmisData!G:G, NewEmisData!$A:$A, "Pickup", NewEmisData!$B:$B, $A333, NewEmisData!$C:$C, $H333, NewEmisData!$D:$D, DI$2), SUMIFS(NewEmisData!G:G, NewEmisData!$A:$A, "LDV", NewEmisData!$B:$B, $A333, NewEmisData!$C:$C, $H333, NewEmisData!$D:$D, DI$2))</f>
        <v>0</v>
      </c>
      <c r="DJ333" s="335">
        <f>$I333*IF($G333="Pickup", SUMIFS(NewEmisData!H:H, NewEmisData!$A:$A, "Pickup", NewEmisData!$B:$B, $A333, NewEmisData!$C:$C, $H333, NewEmisData!$D:$D, DJ$2), SUMIFS(NewEmisData!H:H, NewEmisData!$A:$A, "LDV", NewEmisData!$B:$B, $A333, NewEmisData!$C:$C, $H333, NewEmisData!$D:$D, DJ$2))</f>
        <v>0</v>
      </c>
      <c r="DK333" s="335">
        <f>$I333*IF($G333="Pickup", SUMIFS(NewEmisData!I:I, NewEmisData!$A:$A, "Pickup", NewEmisData!$B:$B, $A333, NewEmisData!$C:$C, $H333, NewEmisData!$D:$D, DK$2), SUMIFS(NewEmisData!I:I, NewEmisData!$A:$A, "LDV", NewEmisData!$B:$B, $A333, NewEmisData!$C:$C, $H333, NewEmisData!$D:$D, DK$2))</f>
        <v>0</v>
      </c>
      <c r="DL333" s="335">
        <f>$I333*IF($G333="Pickup", SUMIFS(NewEmisData!J:J, NewEmisData!$A:$A, "Pickup", NewEmisData!$B:$B, $A333, NewEmisData!$C:$C, $H333, NewEmisData!$D:$D, DL$2), SUMIFS(NewEmisData!J:J, NewEmisData!$A:$A, "LDV", NewEmisData!$B:$B, $A333, NewEmisData!$C:$C, $H333, NewEmisData!$D:$D, DL$2))</f>
        <v>0</v>
      </c>
      <c r="DM333" s="335">
        <f>$I333*IF($G333="Pickup", SUMIFS(NewEmisData!K:K, NewEmisData!$A:$A, "Pickup", NewEmisData!$B:$B, $A333, NewEmisData!$C:$C, $H333, NewEmisData!$D:$D, DM$2), SUMIFS(NewEmisData!K:K, NewEmisData!$A:$A, "LDV", NewEmisData!$B:$B, $A333, NewEmisData!$C:$C, $H333, NewEmisData!$D:$D, DM$2))</f>
        <v>0</v>
      </c>
      <c r="DN333" s="335">
        <f>$I333*IF($G333="Pickup", SUMIFS(NewEmisData!L:L, NewEmisData!$A:$A, "Pickup", NewEmisData!$B:$B, $A333, NewEmisData!$C:$C, $H333, NewEmisData!$D:$D, DN$2), SUMIFS(NewEmisData!L:L, NewEmisData!$A:$A, "LDV", NewEmisData!$B:$B, $A333, NewEmisData!$C:$C, $H333, NewEmisData!$D:$D, DN$2))</f>
        <v>0</v>
      </c>
      <c r="DO333" s="335">
        <f>$I333*IF($G333="Pickup", SUMIFS(NewEmisData!M:M, NewEmisData!$A:$A, "Pickup", NewEmisData!$B:$B, $A333, NewEmisData!$C:$C, $H333, NewEmisData!$D:$D, DO$2), SUMIFS(NewEmisData!M:M, NewEmisData!$A:$A, "LDV", NewEmisData!$B:$B, $A333, NewEmisData!$C:$C, $H333, NewEmisData!$D:$D, DO$2))</f>
        <v>0</v>
      </c>
      <c r="DP333" s="335">
        <v>2.023129771030282E-3</v>
      </c>
      <c r="DQ333" s="335">
        <f>$I333*IF($G333="Pickup", SUMIFS(NewEmisData!E:E, NewEmisData!$A:$A, "Pickup", NewEmisData!$B:$B, $A333, NewEmisData!$C:$C, $H333, NewEmisData!$D:$D, DQ$2), SUMIFS(NewEmisData!E:E, NewEmisData!$A:$A, "LDV", NewEmisData!$B:$B, $A333, NewEmisData!$C:$C, $H333, NewEmisData!$D:$D, DQ$2))</f>
        <v>1.5358627671248499E-2</v>
      </c>
      <c r="DR333" s="335">
        <f>$I333*IF($G333="Pickup", SUMIFS(NewEmisData!F:F, NewEmisData!$A:$A, "Pickup", NewEmisData!$B:$B, $A333, NewEmisData!$C:$C, $H333, NewEmisData!$D:$D, DR$2), SUMIFS(NewEmisData!F:F, NewEmisData!$A:$A, "LDV", NewEmisData!$B:$B, $A333, NewEmisData!$C:$C, $H333, NewEmisData!$D:$D, DR$2))</f>
        <v>9.2701502330196205E-3</v>
      </c>
      <c r="DS333" s="335">
        <f>$I333*IF($G333="Pickup", SUMIFS(NewEmisData!G:G, NewEmisData!$A:$A, "Pickup", NewEmisData!$B:$B, $A333, NewEmisData!$C:$C, $H333, NewEmisData!$D:$D, DS$2), SUMIFS(NewEmisData!G:G, NewEmisData!$A:$A, "LDV", NewEmisData!$B:$B, $A333, NewEmisData!$C:$C, $H333, NewEmisData!$D:$D, DS$2))</f>
        <v>7.3800443468092902E-3</v>
      </c>
      <c r="DT333" s="335">
        <f>$I333*IF($G333="Pickup", SUMIFS(NewEmisData!H:H, NewEmisData!$A:$A, "Pickup", NewEmisData!$B:$B, $A333, NewEmisData!$C:$C, $H333, NewEmisData!$D:$D, DT$2), SUMIFS(NewEmisData!H:H, NewEmisData!$A:$A, "LDV", NewEmisData!$B:$B, $A333, NewEmisData!$C:$C, $H333, NewEmisData!$D:$D, DT$2))</f>
        <v>5.7500359883598503E-3</v>
      </c>
      <c r="DU333" s="335">
        <f>$I333*IF($G333="Pickup", SUMIFS(NewEmisData!I:I, NewEmisData!$A:$A, "Pickup", NewEmisData!$B:$B, $A333, NewEmisData!$C:$C, $H333, NewEmisData!$D:$D, DU$2), SUMIFS(NewEmisData!I:I, NewEmisData!$A:$A, "LDV", NewEmisData!$B:$B, $A333, NewEmisData!$C:$C, $H333, NewEmisData!$D:$D, DU$2))</f>
        <v>4.5486358185720301E-3</v>
      </c>
      <c r="DV333" s="335">
        <f>$I333*IF($G333="Pickup", SUMIFS(NewEmisData!J:J, NewEmisData!$A:$A, "Pickup", NewEmisData!$B:$B, $A333, NewEmisData!$C:$C, $H333, NewEmisData!$D:$D, DV$2), SUMIFS(NewEmisData!J:J, NewEmisData!$A:$A, "LDV", NewEmisData!$B:$B, $A333, NewEmisData!$C:$C, $H333, NewEmisData!$D:$D, DV$2))</f>
        <v>3.9745008012961004E-3</v>
      </c>
      <c r="DW333" s="335">
        <f>$I333*IF($G333="Pickup", SUMIFS(NewEmisData!K:K, NewEmisData!$A:$A, "Pickup", NewEmisData!$B:$B, $A333, NewEmisData!$C:$C, $H333, NewEmisData!$D:$D, DW$2), SUMIFS(NewEmisData!K:K, NewEmisData!$A:$A, "LDV", NewEmisData!$B:$B, $A333, NewEmisData!$C:$C, $H333, NewEmisData!$D:$D, DW$2))</f>
        <v>3.6505775807205302E-3</v>
      </c>
      <c r="DX333" s="335">
        <f>$I333*IF($G333="Pickup", SUMIFS(NewEmisData!L:L, NewEmisData!$A:$A, "Pickup", NewEmisData!$B:$B, $A333, NewEmisData!$C:$C, $H333, NewEmisData!$D:$D, DX$2), SUMIFS(NewEmisData!L:L, NewEmisData!$A:$A, "LDV", NewEmisData!$B:$B, $A333, NewEmisData!$C:$C, $H333, NewEmisData!$D:$D, DX$2))</f>
        <v>3.5463484367939599E-3</v>
      </c>
      <c r="DY333" s="335">
        <f>$I333*IF($G333="Pickup", SUMIFS(NewEmisData!M:M, NewEmisData!$A:$A, "Pickup", NewEmisData!$B:$B, $A333, NewEmisData!$C:$C, $H333, NewEmisData!$D:$D, DY$2), SUMIFS(NewEmisData!M:M, NewEmisData!$A:$A, "LDV", NewEmisData!$B:$B, $A333, NewEmisData!$C:$C, $H333, NewEmisData!$D:$D, DY$2))</f>
        <v>3.4918759359810199E-3</v>
      </c>
      <c r="DZ333" s="335">
        <v>5.594489642908501E-3</v>
      </c>
      <c r="EA333" s="335">
        <f t="shared" si="542"/>
        <v>474.817101058422</v>
      </c>
      <c r="EB333" s="335">
        <f t="shared" si="543"/>
        <v>451.24703471572099</v>
      </c>
      <c r="EC333" s="335">
        <f t="shared" si="544"/>
        <v>359.55406391675598</v>
      </c>
      <c r="ED333" s="335">
        <f t="shared" si="545"/>
        <v>306.68867751853497</v>
      </c>
      <c r="EE333" s="335">
        <f t="shared" si="546"/>
        <v>266.05693149041099</v>
      </c>
      <c r="EF333" s="335">
        <f t="shared" si="547"/>
        <v>243.087176828883</v>
      </c>
      <c r="EG333" s="335">
        <f t="shared" si="548"/>
        <v>232.82718030870799</v>
      </c>
      <c r="EH333" s="335">
        <f t="shared" si="549"/>
        <v>229.167353178653</v>
      </c>
      <c r="EI333" s="335">
        <f t="shared" si="550"/>
        <v>227.80956840287899</v>
      </c>
      <c r="EJ333" s="335">
        <f t="shared" si="551"/>
        <v>0.27672218065037407</v>
      </c>
      <c r="EK333" s="335">
        <f t="shared" si="552"/>
        <v>0.70973077210402302</v>
      </c>
      <c r="EL333" s="335">
        <f t="shared" si="553"/>
        <v>0.32036907792622199</v>
      </c>
      <c r="EM333" s="335">
        <f t="shared" si="554"/>
        <v>0.23974719966536701</v>
      </c>
      <c r="EN333" s="335">
        <f t="shared" si="555"/>
        <v>0.160612501035788</v>
      </c>
      <c r="EO333" s="335">
        <f t="shared" si="556"/>
        <v>0.10365613117262901</v>
      </c>
      <c r="EP333" s="335">
        <f t="shared" si="557"/>
        <v>7.8799994555065797E-2</v>
      </c>
      <c r="EQ333" s="335">
        <f t="shared" si="558"/>
        <v>6.8646939612850705E-2</v>
      </c>
      <c r="ER333" s="335">
        <f t="shared" si="559"/>
        <v>6.5824398729591893E-2</v>
      </c>
      <c r="ES333" s="335">
        <f t="shared" si="560"/>
        <v>6.4340803704991095E-2</v>
      </c>
      <c r="ET333" s="335">
        <f t="shared" si="561"/>
        <v>6.1988464688476796E-2</v>
      </c>
      <c r="EU333" s="335">
        <f t="shared" si="562"/>
        <v>8.2160020457903906E-3</v>
      </c>
      <c r="EV333" s="335">
        <f t="shared" si="563"/>
        <v>7.80815598787189E-3</v>
      </c>
      <c r="EW333" s="335">
        <f t="shared" si="564"/>
        <v>5.1579884513251097E-3</v>
      </c>
      <c r="EX333" s="335">
        <f t="shared" si="565"/>
        <v>4.3996084263759998E-3</v>
      </c>
      <c r="EY333" s="335">
        <f t="shared" si="566"/>
        <v>3.81672539575274E-3</v>
      </c>
      <c r="EZ333" s="335">
        <f t="shared" si="567"/>
        <v>3.4872096414849999E-3</v>
      </c>
      <c r="FA333" s="335">
        <f t="shared" si="568"/>
        <v>3.3400286224750798E-3</v>
      </c>
      <c r="FB333" s="335">
        <f t="shared" si="569"/>
        <v>3.2875233288682799E-3</v>
      </c>
      <c r="FC333" s="335">
        <f t="shared" si="570"/>
        <v>3.2680461258744399E-3</v>
      </c>
      <c r="FD333" s="335">
        <f t="shared" si="571"/>
        <v>1.7442083422488778E-3</v>
      </c>
      <c r="FE333" s="335">
        <f t="shared" si="572"/>
        <v>7.6637268565666605E-2</v>
      </c>
      <c r="FF333" s="335">
        <f t="shared" si="573"/>
        <v>7.17220347655846E-2</v>
      </c>
      <c r="FG333" s="335">
        <f t="shared" si="574"/>
        <v>5.3063354209187903E-2</v>
      </c>
      <c r="FH333" s="335">
        <f t="shared" si="575"/>
        <v>5.1413159178765599E-2</v>
      </c>
      <c r="FI333" s="335">
        <f t="shared" si="576"/>
        <v>4.9937748877796798E-2</v>
      </c>
      <c r="FJ333" s="335">
        <f t="shared" si="577"/>
        <v>4.8737436898882699E-2</v>
      </c>
      <c r="FK333" s="335">
        <f t="shared" si="578"/>
        <v>4.7984590527250397E-2</v>
      </c>
      <c r="FL333" s="335">
        <f t="shared" si="579"/>
        <v>4.76005320802948E-2</v>
      </c>
      <c r="FM333" s="335">
        <f t="shared" si="580"/>
        <v>4.7377866603412998E-2</v>
      </c>
      <c r="FN333" s="335">
        <f t="shared" si="581"/>
        <v>4.7629366333098749E-2</v>
      </c>
      <c r="FO333" s="335">
        <f t="shared" si="582"/>
        <v>1.9839679684136899E-2</v>
      </c>
      <c r="FP333" s="335">
        <f t="shared" si="583"/>
        <v>1.54915322396613E-2</v>
      </c>
      <c r="FQ333" s="335">
        <f t="shared" si="584"/>
        <v>1.24856485125612E-2</v>
      </c>
      <c r="FR333" s="335">
        <f t="shared" si="585"/>
        <v>1.10258430769824E-2</v>
      </c>
      <c r="FS333" s="335">
        <f t="shared" si="586"/>
        <v>9.7206839249302599E-3</v>
      </c>
      <c r="FT333" s="335">
        <f t="shared" si="587"/>
        <v>8.6588886279032502E-3</v>
      </c>
      <c r="FU333" s="335">
        <f t="shared" si="588"/>
        <v>7.9928948991222996E-3</v>
      </c>
      <c r="FV333" s="335">
        <f t="shared" si="589"/>
        <v>7.65317007618625E-3</v>
      </c>
      <c r="FW333" s="335">
        <f t="shared" si="590"/>
        <v>7.4561632981935697E-3</v>
      </c>
      <c r="FX333" s="335">
        <f t="shared" si="591"/>
        <v>9.4789149915835945E-3</v>
      </c>
    </row>
    <row r="334" spans="1:180" x14ac:dyDescent="0.2">
      <c r="A334" s="305" t="str">
        <f>_xlfn.CONCAT(IF(LEFT(TRIM(A333),1)="*", "*R", "R"), 1+RIGHT(TRIM(A333),1))</f>
        <v>R6</v>
      </c>
      <c r="B334" s="305" t="str">
        <f t="shared" si="628"/>
        <v>TLMLPGX11</v>
      </c>
      <c r="C334" s="305" t="str">
        <f t="shared" si="629"/>
        <v>TL.LPGX.M.LPGX.2011</v>
      </c>
      <c r="D334" s="301" t="str">
        <f t="shared" si="630"/>
        <v>bn-vmt, bn-vmt/a</v>
      </c>
      <c r="E334" s="301" t="str">
        <f t="shared" si="631"/>
        <v>TRNLPGX</v>
      </c>
      <c r="F334" s="301" t="str">
        <f t="shared" si="632"/>
        <v>TL</v>
      </c>
      <c r="G334" s="315" t="s">
        <v>819</v>
      </c>
      <c r="H334" s="315" t="s">
        <v>814</v>
      </c>
      <c r="I334" s="315">
        <v>1</v>
      </c>
      <c r="J334" s="315" t="str">
        <f t="shared" si="592"/>
        <v>Minivan-GSL</v>
      </c>
      <c r="K334" s="335">
        <f>$I334*IF($G334="Pickup", SUMIFS(NewEmisData!E:E, NewEmisData!$A:$A, "Pickup", NewEmisData!$B:$B, $A334, NewEmisData!$C:$C, $H334, NewEmisData!$D:$D, K$2), SUMIFS(NewEmisData!E:E, NewEmisData!$A:$A, "LDV", NewEmisData!$B:$B, $A334, NewEmisData!$C:$C, $H334, NewEmisData!$D:$D, K$2))</f>
        <v>465.43339574540698</v>
      </c>
      <c r="L334" s="335">
        <f>$I334*IF($G334="Pickup", SUMIFS(NewEmisData!F:F, NewEmisData!$A:$A, "Pickup", NewEmisData!$B:$B, $A334, NewEmisData!$C:$C, $H334, NewEmisData!$D:$D, L$2), SUMIFS(NewEmisData!F:F, NewEmisData!$A:$A, "LDV", NewEmisData!$B:$B, $A334, NewEmisData!$C:$C, $H334, NewEmisData!$D:$D, L$2))</f>
        <v>447.45086858043499</v>
      </c>
      <c r="M334" s="335">
        <f>$I334*IF($G334="Pickup", SUMIFS(NewEmisData!G:G, NewEmisData!$A:$A, "Pickup", NewEmisData!$B:$B, $A334, NewEmisData!$C:$C, $H334, NewEmisData!$D:$D, M$2), SUMIFS(NewEmisData!G:G, NewEmisData!$A:$A, "LDV", NewEmisData!$B:$B, $A334, NewEmisData!$C:$C, $H334, NewEmisData!$D:$D, M$2))</f>
        <v>371.68579631799702</v>
      </c>
      <c r="N334" s="335">
        <f>$I334*IF($G334="Pickup", SUMIFS(NewEmisData!H:H, NewEmisData!$A:$A, "Pickup", NewEmisData!$B:$B, $A334, NewEmisData!$C:$C, $H334, NewEmisData!$D:$D, N$2), SUMIFS(NewEmisData!H:H, NewEmisData!$A:$A, "LDV", NewEmisData!$B:$B, $A334, NewEmisData!$C:$C, $H334, NewEmisData!$D:$D, N$2))</f>
        <v>316.68783468886801</v>
      </c>
      <c r="O334" s="335">
        <f>$I334*IF($G334="Pickup", SUMIFS(NewEmisData!I:I, NewEmisData!$A:$A, "Pickup", NewEmisData!$B:$B, $A334, NewEmisData!$C:$C, $H334, NewEmisData!$D:$D, O$2), SUMIFS(NewEmisData!I:I, NewEmisData!$A:$A, "LDV", NewEmisData!$B:$B, $A334, NewEmisData!$C:$C, $H334, NewEmisData!$D:$D, O$2))</f>
        <v>274.45359564691302</v>
      </c>
      <c r="P334" s="335">
        <f>$I334*IF($G334="Pickup", SUMIFS(NewEmisData!J:J, NewEmisData!$A:$A, "Pickup", NewEmisData!$B:$B, $A334, NewEmisData!$C:$C, $H334, NewEmisData!$D:$D, P$2), SUMIFS(NewEmisData!J:J, NewEmisData!$A:$A, "LDV", NewEmisData!$B:$B, $A334, NewEmisData!$C:$C, $H334, NewEmisData!$D:$D, P$2))</f>
        <v>250.610452801164</v>
      </c>
      <c r="Q334" s="335">
        <f>$I334*IF($G334="Pickup", SUMIFS(NewEmisData!K:K, NewEmisData!$A:$A, "Pickup", NewEmisData!$B:$B, $A334, NewEmisData!$C:$C, $H334, NewEmisData!$D:$D, Q$2), SUMIFS(NewEmisData!K:K, NewEmisData!$A:$A, "LDV", NewEmisData!$B:$B, $A334, NewEmisData!$C:$C, $H334, NewEmisData!$D:$D, Q$2))</f>
        <v>239.96929474207201</v>
      </c>
      <c r="R334" s="335">
        <f>$I334*IF($G334="Pickup", SUMIFS(NewEmisData!L:L, NewEmisData!$A:$A, "Pickup", NewEmisData!$B:$B, $A334, NewEmisData!$C:$C, $H334, NewEmisData!$D:$D, R$2), SUMIFS(NewEmisData!L:L, NewEmisData!$A:$A, "LDV", NewEmisData!$B:$B, $A334, NewEmisData!$C:$C, $H334, NewEmisData!$D:$D, R$2))</f>
        <v>236.17949059358199</v>
      </c>
      <c r="S334" s="335">
        <f>$I334*IF($G334="Pickup", SUMIFS(NewEmisData!M:M, NewEmisData!$A:$A, "Pickup", NewEmisData!$B:$B, $A334, NewEmisData!$C:$C, $H334, NewEmisData!$D:$D, S$2), SUMIFS(NewEmisData!M:M, NewEmisData!$A:$A, "LDV", NewEmisData!$B:$B, $A334, NewEmisData!$C:$C, $H334, NewEmisData!$D:$D, S$2))</f>
        <v>234.77621268414799</v>
      </c>
      <c r="T334" s="335">
        <v>0.27672218065037407</v>
      </c>
      <c r="U334" s="335">
        <f>$I334*IF($G334="Pickup", SUMIFS(NewEmisData!E:E, NewEmisData!$A:$A, "Pickup", NewEmisData!$B:$B, $A334, NewEmisData!$C:$C, $H334, NewEmisData!$D:$D, U$2), SUMIFS(NewEmisData!E:E, NewEmisData!$A:$A, "LDV", NewEmisData!$B:$B, $A334, NewEmisData!$C:$C, $H334, NewEmisData!$D:$D, U$2))</f>
        <v>0.76817370125590101</v>
      </c>
      <c r="V334" s="335">
        <f>$I334*IF($G334="Pickup", SUMIFS(NewEmisData!F:F, NewEmisData!$A:$A, "Pickup", NewEmisData!$B:$B, $A334, NewEmisData!$C:$C, $H334, NewEmisData!$D:$D, V$2), SUMIFS(NewEmisData!F:F, NewEmisData!$A:$A, "LDV", NewEmisData!$B:$B, $A334, NewEmisData!$C:$C, $H334, NewEmisData!$D:$D, V$2))</f>
        <v>0.34255400012381199</v>
      </c>
      <c r="W334" s="335">
        <f>$I334*IF($G334="Pickup", SUMIFS(NewEmisData!G:G, NewEmisData!$A:$A, "Pickup", NewEmisData!$B:$B, $A334, NewEmisData!$C:$C, $H334, NewEmisData!$D:$D, W$2), SUMIFS(NewEmisData!G:G, NewEmisData!$A:$A, "LDV", NewEmisData!$B:$B, $A334, NewEmisData!$C:$C, $H334, NewEmisData!$D:$D, W$2))</f>
        <v>0.22026197441968301</v>
      </c>
      <c r="X334" s="335">
        <f>$I334*IF($G334="Pickup", SUMIFS(NewEmisData!H:H, NewEmisData!$A:$A, "Pickup", NewEmisData!$B:$B, $A334, NewEmisData!$C:$C, $H334, NewEmisData!$D:$D, X$2), SUMIFS(NewEmisData!H:H, NewEmisData!$A:$A, "LDV", NewEmisData!$B:$B, $A334, NewEmisData!$C:$C, $H334, NewEmisData!$D:$D, X$2))</f>
        <v>0.146130223505477</v>
      </c>
      <c r="Y334" s="335">
        <f>$I334*IF($G334="Pickup", SUMIFS(NewEmisData!I:I, NewEmisData!$A:$A, "Pickup", NewEmisData!$B:$B, $A334, NewEmisData!$C:$C, $H334, NewEmisData!$D:$D, Y$2), SUMIFS(NewEmisData!I:I, NewEmisData!$A:$A, "LDV", NewEmisData!$B:$B, $A334, NewEmisData!$C:$C, $H334, NewEmisData!$D:$D, Y$2))</f>
        <v>9.25204446820201E-2</v>
      </c>
      <c r="Z334" s="335">
        <f>$I334*IF($G334="Pickup", SUMIFS(NewEmisData!J:J, NewEmisData!$A:$A, "Pickup", NewEmisData!$B:$B, $A334, NewEmisData!$C:$C, $H334, NewEmisData!$D:$D, Z$2), SUMIFS(NewEmisData!J:J, NewEmisData!$A:$A, "LDV", NewEmisData!$B:$B, $A334, NewEmisData!$C:$C, $H334, NewEmisData!$D:$D, Z$2))</f>
        <v>6.9646332093205393E-2</v>
      </c>
      <c r="AA334" s="335">
        <f>$I334*IF($G334="Pickup", SUMIFS(NewEmisData!K:K, NewEmisData!$A:$A, "Pickup", NewEmisData!$B:$B, $A334, NewEmisData!$C:$C, $H334, NewEmisData!$D:$D, AA$2), SUMIFS(NewEmisData!K:K, NewEmisData!$A:$A, "LDV", NewEmisData!$B:$B, $A334, NewEmisData!$C:$C, $H334, NewEmisData!$D:$D, AA$2))</f>
        <v>6.0285539426727999E-2</v>
      </c>
      <c r="AB334" s="335">
        <f>$I334*IF($G334="Pickup", SUMIFS(NewEmisData!L:L, NewEmisData!$A:$A, "Pickup", NewEmisData!$B:$B, $A334, NewEmisData!$C:$C, $H334, NewEmisData!$D:$D, AB$2), SUMIFS(NewEmisData!L:L, NewEmisData!$A:$A, "LDV", NewEmisData!$B:$B, $A334, NewEmisData!$C:$C, $H334, NewEmisData!$D:$D, AB$2))</f>
        <v>5.7685517085836899E-2</v>
      </c>
      <c r="AC334" s="335">
        <f>$I334*IF($G334="Pickup", SUMIFS(NewEmisData!M:M, NewEmisData!$A:$A, "Pickup", NewEmisData!$B:$B, $A334, NewEmisData!$C:$C, $H334, NewEmisData!$D:$D, AC$2), SUMIFS(NewEmisData!M:M, NewEmisData!$A:$A, "LDV", NewEmisData!$B:$B, $A334, NewEmisData!$C:$C, $H334, NewEmisData!$D:$D, AC$2))</f>
        <v>5.6336256806388998E-2</v>
      </c>
      <c r="AD334" s="335">
        <v>6.1988464688476796E-2</v>
      </c>
      <c r="AE334" s="335">
        <f>$I334*IF($G334="Pickup", SUMIFS(NewEmisData!E:E, NewEmisData!$A:$A, "Pickup", NewEmisData!$B:$B, $A334, NewEmisData!$C:$C, $H334, NewEmisData!$D:$D, AE$2), SUMIFS(NewEmisData!E:E, NewEmisData!$A:$A, "LDV", NewEmisData!$B:$B, $A334, NewEmisData!$C:$C, $H334, NewEmisData!$D:$D, AE$2))</f>
        <v>8.0536316527093799E-3</v>
      </c>
      <c r="AF334" s="335">
        <f>$I334*IF($G334="Pickup", SUMIFS(NewEmisData!F:F, NewEmisData!$A:$A, "Pickup", NewEmisData!$B:$B, $A334, NewEmisData!$C:$C, $H334, NewEmisData!$D:$D, AF$2), SUMIFS(NewEmisData!F:F, NewEmisData!$A:$A, "LDV", NewEmisData!$B:$B, $A334, NewEmisData!$C:$C, $H334, NewEmisData!$D:$D, AF$2))</f>
        <v>7.7424694052717798E-3</v>
      </c>
      <c r="AG334" s="335">
        <f>$I334*IF($G334="Pickup", SUMIFS(NewEmisData!G:G, NewEmisData!$A:$A, "Pickup", NewEmisData!$B:$B, $A334, NewEmisData!$C:$C, $H334, NewEmisData!$D:$D, AG$2), SUMIFS(NewEmisData!G:G, NewEmisData!$A:$A, "LDV", NewEmisData!$B:$B, $A334, NewEmisData!$C:$C, $H334, NewEmisData!$D:$D, AG$2))</f>
        <v>5.3320257089092297E-3</v>
      </c>
      <c r="AH334" s="335">
        <f>$I334*IF($G334="Pickup", SUMIFS(NewEmisData!H:H, NewEmisData!$A:$A, "Pickup", NewEmisData!$B:$B, $A334, NewEmisData!$C:$C, $H334, NewEmisData!$D:$D, AH$2), SUMIFS(NewEmisData!H:H, NewEmisData!$A:$A, "LDV", NewEmisData!$B:$B, $A334, NewEmisData!$C:$C, $H334, NewEmisData!$D:$D, AH$2))</f>
        <v>4.5430510168157703E-3</v>
      </c>
      <c r="AI334" s="335">
        <f>$I334*IF($G334="Pickup", SUMIFS(NewEmisData!I:I, NewEmisData!$A:$A, "Pickup", NewEmisData!$B:$B, $A334, NewEmisData!$C:$C, $H334, NewEmisData!$D:$D, AI$2), SUMIFS(NewEmisData!I:I, NewEmisData!$A:$A, "LDV", NewEmisData!$B:$B, $A334, NewEmisData!$C:$C, $H334, NewEmisData!$D:$D, AI$2))</f>
        <v>3.9371785778053803E-3</v>
      </c>
      <c r="AJ334" s="335">
        <f>$I334*IF($G334="Pickup", SUMIFS(NewEmisData!J:J, NewEmisData!$A:$A, "Pickup", NewEmisData!$B:$B, $A334, NewEmisData!$C:$C, $H334, NewEmisData!$D:$D, AJ$2), SUMIFS(NewEmisData!J:J, NewEmisData!$A:$A, "LDV", NewEmisData!$B:$B, $A334, NewEmisData!$C:$C, $H334, NewEmisData!$D:$D, AJ$2))</f>
        <v>3.5951364530025401E-3</v>
      </c>
      <c r="AK334" s="335">
        <f>$I334*IF($G334="Pickup", SUMIFS(NewEmisData!K:K, NewEmisData!$A:$A, "Pickup", NewEmisData!$B:$B, $A334, NewEmisData!$C:$C, $H334, NewEmisData!$D:$D, AK$2), SUMIFS(NewEmisData!K:K, NewEmisData!$A:$A, "LDV", NewEmisData!$B:$B, $A334, NewEmisData!$C:$C, $H334, NewEmisData!$D:$D, AK$2))</f>
        <v>3.4424852382502098E-3</v>
      </c>
      <c r="AL334" s="335">
        <f>$I334*IF($G334="Pickup", SUMIFS(NewEmisData!L:L, NewEmisData!$A:$A, "Pickup", NewEmisData!$B:$B, $A334, NewEmisData!$C:$C, $H334, NewEmisData!$D:$D, AL$2), SUMIFS(NewEmisData!L:L, NewEmisData!$A:$A, "LDV", NewEmisData!$B:$B, $A334, NewEmisData!$C:$C, $H334, NewEmisData!$D:$D, AL$2))</f>
        <v>3.38811619026995E-3</v>
      </c>
      <c r="AM334" s="335">
        <f>$I334*IF($G334="Pickup", SUMIFS(NewEmisData!M:M, NewEmisData!$A:$A, "Pickup", NewEmisData!$B:$B, $A334, NewEmisData!$C:$C, $H334, NewEmisData!$D:$D, AM$2), SUMIFS(NewEmisData!M:M, NewEmisData!$A:$A, "LDV", NewEmisData!$B:$B, $A334, NewEmisData!$C:$C, $H334, NewEmisData!$D:$D, AM$2))</f>
        <v>3.36798790618778E-3</v>
      </c>
      <c r="AN334" s="335">
        <v>1.7442083422488778E-3</v>
      </c>
      <c r="AO334" s="335">
        <f>$I334*IF($G334="Pickup", SUMIFS(NewEmisData!E:E, NewEmisData!$A:$A, "Pickup", NewEmisData!$B:$B, $A334, NewEmisData!$C:$C, $H334, NewEmisData!$D:$D, AO$2), SUMIFS(NewEmisData!E:E, NewEmisData!$A:$A, "LDV", NewEmisData!$B:$B, $A334, NewEmisData!$C:$C, $H334, NewEmisData!$D:$D, AO$2))</f>
        <v>7.6317156939691294E-2</v>
      </c>
      <c r="AP334" s="335">
        <f>$I334*IF($G334="Pickup", SUMIFS(NewEmisData!F:F, NewEmisData!$A:$A, "Pickup", NewEmisData!$B:$B, $A334, NewEmisData!$C:$C, $H334, NewEmisData!$D:$D, AP$2), SUMIFS(NewEmisData!F:F, NewEmisData!$A:$A, "LDV", NewEmisData!$B:$B, $A334, NewEmisData!$C:$C, $H334, NewEmisData!$D:$D, AP$2))</f>
        <v>7.1544642944165196E-2</v>
      </c>
      <c r="AQ334" s="335">
        <f>$I334*IF($G334="Pickup", SUMIFS(NewEmisData!G:G, NewEmisData!$A:$A, "Pickup", NewEmisData!$B:$B, $A334, NewEmisData!$C:$C, $H334, NewEmisData!$D:$D, AQ$2), SUMIFS(NewEmisData!G:G, NewEmisData!$A:$A, "LDV", NewEmisData!$B:$B, $A334, NewEmisData!$C:$C, $H334, NewEmisData!$D:$D, AQ$2))</f>
        <v>5.8249743312617203E-2</v>
      </c>
      <c r="AR334" s="335">
        <f>$I334*IF($G334="Pickup", SUMIFS(NewEmisData!H:H, NewEmisData!$A:$A, "Pickup", NewEmisData!$B:$B, $A334, NewEmisData!$C:$C, $H334, NewEmisData!$D:$D, AR$2), SUMIFS(NewEmisData!H:H, NewEmisData!$A:$A, "LDV", NewEmisData!$B:$B, $A334, NewEmisData!$C:$C, $H334, NewEmisData!$D:$D, AR$2))</f>
        <v>5.6730049378736901E-2</v>
      </c>
      <c r="AS334" s="335">
        <f>$I334*IF($G334="Pickup", SUMIFS(NewEmisData!I:I, NewEmisData!$A:$A, "Pickup", NewEmisData!$B:$B, $A334, NewEmisData!$C:$C, $H334, NewEmisData!$D:$D, AS$2), SUMIFS(NewEmisData!I:I, NewEmisData!$A:$A, "LDV", NewEmisData!$B:$B, $A334, NewEmisData!$C:$C, $H334, NewEmisData!$D:$D, AS$2))</f>
        <v>5.5297861804990203E-2</v>
      </c>
      <c r="AT334" s="335">
        <f>$I334*IF($G334="Pickup", SUMIFS(NewEmisData!J:J, NewEmisData!$A:$A, "Pickup", NewEmisData!$B:$B, $A334, NewEmisData!$C:$C, $H334, NewEmisData!$D:$D, AT$2), SUMIFS(NewEmisData!J:J, NewEmisData!$A:$A, "LDV", NewEmisData!$B:$B, $A334, NewEmisData!$C:$C, $H334, NewEmisData!$D:$D, AT$2))</f>
        <v>5.4156352090813403E-2</v>
      </c>
      <c r="AU334" s="335">
        <f>$I334*IF($G334="Pickup", SUMIFS(NewEmisData!K:K, NewEmisData!$A:$A, "Pickup", NewEmisData!$B:$B, $A334, NewEmisData!$C:$C, $H334, NewEmisData!$D:$D, AU$2), SUMIFS(NewEmisData!K:K, NewEmisData!$A:$A, "LDV", NewEmisData!$B:$B, $A334, NewEmisData!$C:$C, $H334, NewEmisData!$D:$D, AU$2))</f>
        <v>5.3430662266944498E-2</v>
      </c>
      <c r="AV334" s="335">
        <f>$I334*IF($G334="Pickup", SUMIFS(NewEmisData!L:L, NewEmisData!$A:$A, "Pickup", NewEmisData!$B:$B, $A334, NewEmisData!$C:$C, $H334, NewEmisData!$D:$D, AV$2), SUMIFS(NewEmisData!L:L, NewEmisData!$A:$A, "LDV", NewEmisData!$B:$B, $A334, NewEmisData!$C:$C, $H334, NewEmisData!$D:$D, AV$2))</f>
        <v>5.3062743786751999E-2</v>
      </c>
      <c r="AW334" s="335">
        <f>$I334*IF($G334="Pickup", SUMIFS(NewEmisData!M:M, NewEmisData!$A:$A, "Pickup", NewEmisData!$B:$B, $A334, NewEmisData!$C:$C, $H334, NewEmisData!$D:$D, AW$2), SUMIFS(NewEmisData!M:M, NewEmisData!$A:$A, "LDV", NewEmisData!$B:$B, $A334, NewEmisData!$C:$C, $H334, NewEmisData!$D:$D, AW$2))</f>
        <v>5.2850768620488903E-2</v>
      </c>
      <c r="AX334" s="335">
        <v>4.7629366333098749E-2</v>
      </c>
      <c r="AY334" s="335">
        <f>$I334*IF($G334="Pickup", SUMIFS(NewEmisData!E:E, NewEmisData!$A:$A, "Pickup", NewEmisData!$B:$B, $A334, NewEmisData!$C:$C, $H334, NewEmisData!$D:$D, AY$2), SUMIFS(NewEmisData!E:E, NewEmisData!$A:$A, "LDV", NewEmisData!$B:$B, $A334, NewEmisData!$C:$C, $H334, NewEmisData!$D:$D, AY$2))</f>
        <v>2.00368746679381E-2</v>
      </c>
      <c r="AZ334" s="335">
        <f>$I334*IF($G334="Pickup", SUMIFS(NewEmisData!F:F, NewEmisData!$A:$A, "Pickup", NewEmisData!$B:$B, $A334, NewEmisData!$C:$C, $H334, NewEmisData!$D:$D, AZ$2), SUMIFS(NewEmisData!F:F, NewEmisData!$A:$A, "LDV", NewEmisData!$B:$B, $A334, NewEmisData!$C:$C, $H334, NewEmisData!$D:$D, AZ$2))</f>
        <v>1.58149288879222E-2</v>
      </c>
      <c r="BA334" s="335">
        <f>$I334*IF($G334="Pickup", SUMIFS(NewEmisData!G:G, NewEmisData!$A:$A, "Pickup", NewEmisData!$B:$B, $A334, NewEmisData!$C:$C, $H334, NewEmisData!$D:$D, BA$2), SUMIFS(NewEmisData!G:G, NewEmisData!$A:$A, "LDV", NewEmisData!$B:$B, $A334, NewEmisData!$C:$C, $H334, NewEmisData!$D:$D, BA$2))</f>
        <v>1.2889012730210401E-2</v>
      </c>
      <c r="BB334" s="335">
        <f>$I334*IF($G334="Pickup", SUMIFS(NewEmisData!H:H, NewEmisData!$A:$A, "Pickup", NewEmisData!$B:$B, $A334, NewEmisData!$C:$C, $H334, NewEmisData!$D:$D, BB$2), SUMIFS(NewEmisData!H:H, NewEmisData!$A:$A, "LDV", NewEmisData!$B:$B, $A334, NewEmisData!$C:$C, $H334, NewEmisData!$D:$D, BB$2))</f>
        <v>1.1544674905883E-2</v>
      </c>
      <c r="BC334" s="335">
        <f>$I334*IF($G334="Pickup", SUMIFS(NewEmisData!I:I, NewEmisData!$A:$A, "Pickup", NewEmisData!$B:$B, $A334, NewEmisData!$C:$C, $H334, NewEmisData!$D:$D, BC$2), SUMIFS(NewEmisData!I:I, NewEmisData!$A:$A, "LDV", NewEmisData!$B:$B, $A334, NewEmisData!$C:$C, $H334, NewEmisData!$D:$D, BC$2))</f>
        <v>1.0277724336371899E-2</v>
      </c>
      <c r="BD334" s="335">
        <f>$I334*IF($G334="Pickup", SUMIFS(NewEmisData!J:J, NewEmisData!$A:$A, "Pickup", NewEmisData!$B:$B, $A334, NewEmisData!$C:$C, $H334, NewEmisData!$D:$D, BD$2), SUMIFS(NewEmisData!J:J, NewEmisData!$A:$A, "LDV", NewEmisData!$B:$B, $A334, NewEmisData!$C:$C, $H334, NewEmisData!$D:$D, BD$2))</f>
        <v>9.2679749278735592E-3</v>
      </c>
      <c r="BE334" s="335">
        <f>$I334*IF($G334="Pickup", SUMIFS(NewEmisData!K:K, NewEmisData!$A:$A, "Pickup", NewEmisData!$B:$B, $A334, NewEmisData!$C:$C, $H334, NewEmisData!$D:$D, BE$2), SUMIFS(NewEmisData!K:K, NewEmisData!$A:$A, "LDV", NewEmisData!$B:$B, $A334, NewEmisData!$C:$C, $H334, NewEmisData!$D:$D, BE$2))</f>
        <v>8.6259896432645099E-3</v>
      </c>
      <c r="BF334" s="335">
        <f>$I334*IF($G334="Pickup", SUMIFS(NewEmisData!L:L, NewEmisData!$A:$A, "Pickup", NewEmisData!$B:$B, $A334, NewEmisData!$C:$C, $H334, NewEmisData!$D:$D, BF$2), SUMIFS(NewEmisData!L:L, NewEmisData!$A:$A, "LDV", NewEmisData!$B:$B, $A334, NewEmisData!$C:$C, $H334, NewEmisData!$D:$D, BF$2))</f>
        <v>8.3004876330209296E-3</v>
      </c>
      <c r="BG334" s="335">
        <f>$I334*IF($G334="Pickup", SUMIFS(NewEmisData!M:M, NewEmisData!$A:$A, "Pickup", NewEmisData!$B:$B, $A334, NewEmisData!$C:$C, $H334, NewEmisData!$D:$D, BG$2), SUMIFS(NewEmisData!M:M, NewEmisData!$A:$A, "LDV", NewEmisData!$B:$B, $A334, NewEmisData!$C:$C, $H334, NewEmisData!$D:$D, BG$2))</f>
        <v>8.1129702157430005E-3</v>
      </c>
      <c r="BH334" s="335">
        <v>9.4789149915835945E-3</v>
      </c>
      <c r="BI334" s="335">
        <f>$I334*IF($G334="Pickup", SUMIFS(NewEmisData!E:E, NewEmisData!$A:$A, "Pickup", NewEmisData!$B:$B, $A334, NewEmisData!$C:$C, $H334, NewEmisData!$D:$D, BI$2), SUMIFS(NewEmisData!E:E, NewEmisData!$A:$A, "LDV", NewEmisData!$B:$B, $A334, NewEmisData!$C:$C, $H334, NewEmisData!$D:$D, BI$2))</f>
        <v>6.1599528865440298</v>
      </c>
      <c r="BJ334" s="335">
        <f>$I334*IF($G334="Pickup", SUMIFS(NewEmisData!F:F, NewEmisData!$A:$A, "Pickup", NewEmisData!$B:$B, $A334, NewEmisData!$C:$C, $H334, NewEmisData!$D:$D, BJ$2), SUMIFS(NewEmisData!F:F, NewEmisData!$A:$A, "LDV", NewEmisData!$B:$B, $A334, NewEmisData!$C:$C, $H334, NewEmisData!$D:$D, BJ$2))</f>
        <v>3.7475170679561298</v>
      </c>
      <c r="BK334" s="335">
        <f>$I334*IF($G334="Pickup", SUMIFS(NewEmisData!G:G, NewEmisData!$A:$A, "Pickup", NewEmisData!$B:$B, $A334, NewEmisData!$C:$C, $H334, NewEmisData!$D:$D, BK$2), SUMIFS(NewEmisData!G:G, NewEmisData!$A:$A, "LDV", NewEmisData!$B:$B, $A334, NewEmisData!$C:$C, $H334, NewEmisData!$D:$D, BK$2))</f>
        <v>2.80366463620466</v>
      </c>
      <c r="BL334" s="335">
        <f>$I334*IF($G334="Pickup", SUMIFS(NewEmisData!H:H, NewEmisData!$A:$A, "Pickup", NewEmisData!$B:$B, $A334, NewEmisData!$C:$C, $H334, NewEmisData!$D:$D, BL$2), SUMIFS(NewEmisData!H:H, NewEmisData!$A:$A, "LDV", NewEmisData!$B:$B, $A334, NewEmisData!$C:$C, $H334, NewEmisData!$D:$D, BL$2))</f>
        <v>2.2038088113149099</v>
      </c>
      <c r="BM334" s="335">
        <f>$I334*IF($G334="Pickup", SUMIFS(NewEmisData!I:I, NewEmisData!$A:$A, "Pickup", NewEmisData!$B:$B, $A334, NewEmisData!$C:$C, $H334, NewEmisData!$D:$D, BM$2), SUMIFS(NewEmisData!I:I, NewEmisData!$A:$A, "LDV", NewEmisData!$B:$B, $A334, NewEmisData!$C:$C, $H334, NewEmisData!$D:$D, BM$2))</f>
        <v>1.6110244723417799</v>
      </c>
      <c r="BN334" s="335">
        <f>$I334*IF($G334="Pickup", SUMIFS(NewEmisData!J:J, NewEmisData!$A:$A, "Pickup", NewEmisData!$B:$B, $A334, NewEmisData!$C:$C, $H334, NewEmisData!$D:$D, BN$2), SUMIFS(NewEmisData!J:J, NewEmisData!$A:$A, "LDV", NewEmisData!$B:$B, $A334, NewEmisData!$C:$C, $H334, NewEmisData!$D:$D, BN$2))</f>
        <v>1.2813570878169001</v>
      </c>
      <c r="BO334" s="335">
        <f>$I334*IF($G334="Pickup", SUMIFS(NewEmisData!K:K, NewEmisData!$A:$A, "Pickup", NewEmisData!$B:$B, $A334, NewEmisData!$C:$C, $H334, NewEmisData!$D:$D, BO$2), SUMIFS(NewEmisData!K:K, NewEmisData!$A:$A, "LDV", NewEmisData!$B:$B, $A334, NewEmisData!$C:$C, $H334, NewEmisData!$D:$D, BO$2))</f>
        <v>1.1316455644238499</v>
      </c>
      <c r="BP334" s="335">
        <f>$I334*IF($G334="Pickup", SUMIFS(NewEmisData!L:L, NewEmisData!$A:$A, "Pickup", NewEmisData!$B:$B, $A334, NewEmisData!$C:$C, $H334, NewEmisData!$D:$D, BP$2), SUMIFS(NewEmisData!L:L, NewEmisData!$A:$A, "LDV", NewEmisData!$B:$B, $A334, NewEmisData!$C:$C, $H334, NewEmisData!$D:$D, BP$2))</f>
        <v>1.0822537615630099</v>
      </c>
      <c r="BQ334" s="335">
        <f>$I334*IF($G334="Pickup", SUMIFS(NewEmisData!M:M, NewEmisData!$A:$A, "Pickup", NewEmisData!$B:$B, $A334, NewEmisData!$C:$C, $H334, NewEmisData!$D:$D, BQ$2), SUMIFS(NewEmisData!M:M, NewEmisData!$A:$A, "LDV", NewEmisData!$B:$B, $A334, NewEmisData!$C:$C, $H334, NewEmisData!$D:$D, BQ$2))</f>
        <v>1.05143374218492</v>
      </c>
      <c r="BR334" s="335">
        <v>1.6588293829830492</v>
      </c>
      <c r="BS334" s="335">
        <f>$I334*IF($G334="Pickup", SUMIFS(NewEmisData!E:E, NewEmisData!$A:$A, "Pickup", NewEmisData!$B:$B, $A334, NewEmisData!$C:$C, $H334, NewEmisData!$D:$D, BS$2), SUMIFS(NewEmisData!E:E, NewEmisData!$A:$A, "LDV", NewEmisData!$B:$B, $A334, NewEmisData!$C:$C, $H334, NewEmisData!$D:$D, BS$2))</f>
        <v>0.72787250280402604</v>
      </c>
      <c r="BT334" s="335">
        <f>$I334*IF($G334="Pickup", SUMIFS(NewEmisData!F:F, NewEmisData!$A:$A, "Pickup", NewEmisData!$B:$B, $A334, NewEmisData!$C:$C, $H334, NewEmisData!$D:$D, BT$2), SUMIFS(NewEmisData!F:F, NewEmisData!$A:$A, "LDV", NewEmisData!$B:$B, $A334, NewEmisData!$C:$C, $H334, NewEmisData!$D:$D, BT$2))</f>
        <v>0.40987916241045302</v>
      </c>
      <c r="BU334" s="335">
        <f>$I334*IF($G334="Pickup", SUMIFS(NewEmisData!G:G, NewEmisData!$A:$A, "Pickup", NewEmisData!$B:$B, $A334, NewEmisData!$C:$C, $H334, NewEmisData!$D:$D, BU$2), SUMIFS(NewEmisData!G:G, NewEmisData!$A:$A, "LDV", NewEmisData!$B:$B, $A334, NewEmisData!$C:$C, $H334, NewEmisData!$D:$D, BU$2))</f>
        <v>0.30765788839279401</v>
      </c>
      <c r="BV334" s="335">
        <f>$I334*IF($G334="Pickup", SUMIFS(NewEmisData!H:H, NewEmisData!$A:$A, "Pickup", NewEmisData!$B:$B, $A334, NewEmisData!$C:$C, $H334, NewEmisData!$D:$D, BV$2), SUMIFS(NewEmisData!H:H, NewEmisData!$A:$A, "LDV", NewEmisData!$B:$B, $A334, NewEmisData!$C:$C, $H334, NewEmisData!$D:$D, BV$2))</f>
        <v>0.248891607461663</v>
      </c>
      <c r="BW334" s="335">
        <f>$I334*IF($G334="Pickup", SUMIFS(NewEmisData!I:I, NewEmisData!$A:$A, "Pickup", NewEmisData!$B:$B, $A334, NewEmisData!$C:$C, $H334, NewEmisData!$D:$D, BW$2), SUMIFS(NewEmisData!I:I, NewEmisData!$A:$A, "LDV", NewEmisData!$B:$B, $A334, NewEmisData!$C:$C, $H334, NewEmisData!$D:$D, BW$2))</f>
        <v>0.184861723618618</v>
      </c>
      <c r="BX334" s="335">
        <f>$I334*IF($G334="Pickup", SUMIFS(NewEmisData!J:J, NewEmisData!$A:$A, "Pickup", NewEmisData!$B:$B, $A334, NewEmisData!$C:$C, $H334, NewEmisData!$D:$D, BX$2), SUMIFS(NewEmisData!J:J, NewEmisData!$A:$A, "LDV", NewEmisData!$B:$B, $A334, NewEmisData!$C:$C, $H334, NewEmisData!$D:$D, BX$2))</f>
        <v>0.15433193284657201</v>
      </c>
      <c r="BY334" s="335">
        <f>$I334*IF($G334="Pickup", SUMIFS(NewEmisData!K:K, NewEmisData!$A:$A, "Pickup", NewEmisData!$B:$B, $A334, NewEmisData!$C:$C, $H334, NewEmisData!$D:$D, BY$2), SUMIFS(NewEmisData!K:K, NewEmisData!$A:$A, "LDV", NewEmisData!$B:$B, $A334, NewEmisData!$C:$C, $H334, NewEmisData!$D:$D, BY$2))</f>
        <v>0.138091436876464</v>
      </c>
      <c r="BZ334" s="335">
        <f>$I334*IF($G334="Pickup", SUMIFS(NewEmisData!L:L, NewEmisData!$A:$A, "Pickup", NewEmisData!$B:$B, $A334, NewEmisData!$C:$C, $H334, NewEmisData!$D:$D, BZ$2), SUMIFS(NewEmisData!L:L, NewEmisData!$A:$A, "LDV", NewEmisData!$B:$B, $A334, NewEmisData!$C:$C, $H334, NewEmisData!$D:$D, BZ$2))</f>
        <v>0.131790780313154</v>
      </c>
      <c r="CA334" s="335">
        <f>$I334*IF($G334="Pickup", SUMIFS(NewEmisData!M:M, NewEmisData!$A:$A, "Pickup", NewEmisData!$B:$B, $A334, NewEmisData!$C:$C, $H334, NewEmisData!$D:$D, CA$2), SUMIFS(NewEmisData!M:M, NewEmisData!$A:$A, "LDV", NewEmisData!$B:$B, $A334, NewEmisData!$C:$C, $H334, NewEmisData!$D:$D, CA$2))</f>
        <v>0.126731765091218</v>
      </c>
      <c r="CB334" s="335">
        <v>0.10573121882292051</v>
      </c>
      <c r="CC334" s="335">
        <f>$I334*IF($G334="Pickup", SUMIFS(NewEmisData!E:E, NewEmisData!$A:$A, "Pickup", NewEmisData!$B:$B, $A334, NewEmisData!$C:$C, $H334, NewEmisData!$D:$D, CC$2), SUMIFS(NewEmisData!E:E, NewEmisData!$A:$A, "LDV", NewEmisData!$B:$B, $A334, NewEmisData!$C:$C, $H334, NewEmisData!$D:$D, CC$2))</f>
        <v>4.3011353420759103E-2</v>
      </c>
      <c r="CD334" s="335">
        <f>$I334*IF($G334="Pickup", SUMIFS(NewEmisData!F:F, NewEmisData!$A:$A, "Pickup", NewEmisData!$B:$B, $A334, NewEmisData!$C:$C, $H334, NewEmisData!$D:$D, CD$2), SUMIFS(NewEmisData!F:F, NewEmisData!$A:$A, "LDV", NewEmisData!$B:$B, $A334, NewEmisData!$C:$C, $H334, NewEmisData!$D:$D, CD$2))</f>
        <v>2.94035814612091E-2</v>
      </c>
      <c r="CE334" s="335">
        <f>$I334*IF($G334="Pickup", SUMIFS(NewEmisData!G:G, NewEmisData!$A:$A, "Pickup", NewEmisData!$B:$B, $A334, NewEmisData!$C:$C, $H334, NewEmisData!$D:$D, CE$2), SUMIFS(NewEmisData!G:G, NewEmisData!$A:$A, "LDV", NewEmisData!$B:$B, $A334, NewEmisData!$C:$C, $H334, NewEmisData!$D:$D, CE$2))</f>
        <v>2.4328512322630801E-2</v>
      </c>
      <c r="CF334" s="335">
        <f>$I334*IF($G334="Pickup", SUMIFS(NewEmisData!H:H, NewEmisData!$A:$A, "Pickup", NewEmisData!$B:$B, $A334, NewEmisData!$C:$C, $H334, NewEmisData!$D:$D, CF$2), SUMIFS(NewEmisData!H:H, NewEmisData!$A:$A, "LDV", NewEmisData!$B:$B, $A334, NewEmisData!$C:$C, $H334, NewEmisData!$D:$D, CF$2))</f>
        <v>2.3221814353353801E-2</v>
      </c>
      <c r="CG334" s="335">
        <f>$I334*IF($G334="Pickup", SUMIFS(NewEmisData!I:I, NewEmisData!$A:$A, "Pickup", NewEmisData!$B:$B, $A334, NewEmisData!$C:$C, $H334, NewEmisData!$D:$D, CG$2), SUMIFS(NewEmisData!I:I, NewEmisData!$A:$A, "LDV", NewEmisData!$B:$B, $A334, NewEmisData!$C:$C, $H334, NewEmisData!$D:$D, CG$2))</f>
        <v>2.24852392313552E-2</v>
      </c>
      <c r="CH334" s="335">
        <f>$I334*IF($G334="Pickup", SUMIFS(NewEmisData!J:J, NewEmisData!$A:$A, "Pickup", NewEmisData!$B:$B, $A334, NewEmisData!$C:$C, $H334, NewEmisData!$D:$D, CH$2), SUMIFS(NewEmisData!J:J, NewEmisData!$A:$A, "LDV", NewEmisData!$B:$B, $A334, NewEmisData!$C:$C, $H334, NewEmisData!$D:$D, CH$2))</f>
        <v>2.1906542608859401E-2</v>
      </c>
      <c r="CI334" s="335">
        <f>$I334*IF($G334="Pickup", SUMIFS(NewEmisData!K:K, NewEmisData!$A:$A, "Pickup", NewEmisData!$B:$B, $A334, NewEmisData!$C:$C, $H334, NewEmisData!$D:$D, CI$2), SUMIFS(NewEmisData!K:K, NewEmisData!$A:$A, "LDV", NewEmisData!$B:$B, $A334, NewEmisData!$C:$C, $H334, NewEmisData!$D:$D, CI$2))</f>
        <v>2.1904736458690802E-2</v>
      </c>
      <c r="CJ334" s="335">
        <f>$I334*IF($G334="Pickup", SUMIFS(NewEmisData!L:L, NewEmisData!$A:$A, "Pickup", NewEmisData!$B:$B, $A334, NewEmisData!$C:$C, $H334, NewEmisData!$D:$D, CJ$2), SUMIFS(NewEmisData!L:L, NewEmisData!$A:$A, "LDV", NewEmisData!$B:$B, $A334, NewEmisData!$C:$C, $H334, NewEmisData!$D:$D, CJ$2))</f>
        <v>2.19042402298237E-2</v>
      </c>
      <c r="CK334" s="335">
        <f>$I334*IF($G334="Pickup", SUMIFS(NewEmisData!M:M, NewEmisData!$A:$A, "Pickup", NewEmisData!$B:$B, $A334, NewEmisData!$C:$C, $H334, NewEmisData!$D:$D, CK$2), SUMIFS(NewEmisData!M:M, NewEmisData!$A:$A, "LDV", NewEmisData!$B:$B, $A334, NewEmisData!$C:$C, $H334, NewEmisData!$D:$D, CK$2))</f>
        <v>2.1903771981857799E-2</v>
      </c>
      <c r="CL334" s="335">
        <v>2.2881070645398207E-2</v>
      </c>
      <c r="CM334" s="335">
        <f>$I334*IF($G334="Pickup", SUMIFS(NewEmisData!E:E, NewEmisData!$A:$A, "Pickup", NewEmisData!$B:$B, $A334, NewEmisData!$C:$C, $H334, NewEmisData!$D:$D, CM$2), SUMIFS(NewEmisData!E:E, NewEmisData!$A:$A, "LDV", NewEmisData!$B:$B, $A334, NewEmisData!$C:$C, $H334, NewEmisData!$D:$D, CM$2))</f>
        <v>2.1906211645892699E-2</v>
      </c>
      <c r="CN334" s="335">
        <f>$I334*IF($G334="Pickup", SUMIFS(NewEmisData!F:F, NewEmisData!$A:$A, "Pickup", NewEmisData!$B:$B, $A334, NewEmisData!$C:$C, $H334, NewEmisData!$D:$D, CN$2), SUMIFS(NewEmisData!F:F, NewEmisData!$A:$A, "LDV", NewEmisData!$B:$B, $A334, NewEmisData!$C:$C, $H334, NewEmisData!$D:$D, CN$2))</f>
        <v>1.38171562279483E-2</v>
      </c>
      <c r="CO334" s="335">
        <f>$I334*IF($G334="Pickup", SUMIFS(NewEmisData!G:G, NewEmisData!$A:$A, "Pickup", NewEmisData!$B:$B, $A334, NewEmisData!$C:$C, $H334, NewEmisData!$D:$D, CO$2), SUMIFS(NewEmisData!G:G, NewEmisData!$A:$A, "LDV", NewEmisData!$B:$B, $A334, NewEmisData!$C:$C, $H334, NewEmisData!$D:$D, CO$2))</f>
        <v>1.08300618523644E-2</v>
      </c>
      <c r="CP334" s="335">
        <f>$I334*IF($G334="Pickup", SUMIFS(NewEmisData!H:H, NewEmisData!$A:$A, "Pickup", NewEmisData!$B:$B, $A334, NewEmisData!$C:$C, $H334, NewEmisData!$D:$D, CP$2), SUMIFS(NewEmisData!H:H, NewEmisData!$A:$A, "LDV", NewEmisData!$B:$B, $A334, NewEmisData!$C:$C, $H334, NewEmisData!$D:$D, CP$2))</f>
        <v>8.8590497727664592E-3</v>
      </c>
      <c r="CQ334" s="335">
        <f>$I334*IF($G334="Pickup", SUMIFS(NewEmisData!I:I, NewEmisData!$A:$A, "Pickup", NewEmisData!$B:$B, $A334, NewEmisData!$C:$C, $H334, NewEmisData!$D:$D, CQ$2), SUMIFS(NewEmisData!I:I, NewEmisData!$A:$A, "LDV", NewEmisData!$B:$B, $A334, NewEmisData!$C:$C, $H334, NewEmisData!$D:$D, CQ$2))</f>
        <v>7.8772882665567503E-3</v>
      </c>
      <c r="CR334" s="335">
        <f>$I334*IF($G334="Pickup", SUMIFS(NewEmisData!J:J, NewEmisData!$A:$A, "Pickup", NewEmisData!$B:$B, $A334, NewEmisData!$C:$C, $H334, NewEmisData!$D:$D, CR$2), SUMIFS(NewEmisData!J:J, NewEmisData!$A:$A, "LDV", NewEmisData!$B:$B, $A334, NewEmisData!$C:$C, $H334, NewEmisData!$D:$D, CR$2))</f>
        <v>7.4435823260364103E-3</v>
      </c>
      <c r="CS334" s="335">
        <f>$I334*IF($G334="Pickup", SUMIFS(NewEmisData!K:K, NewEmisData!$A:$A, "Pickup", NewEmisData!$B:$B, $A334, NewEmisData!$C:$C, $H334, NewEmisData!$D:$D, CS$2), SUMIFS(NewEmisData!K:K, NewEmisData!$A:$A, "LDV", NewEmisData!$B:$B, $A334, NewEmisData!$C:$C, $H334, NewEmisData!$D:$D, CS$2))</f>
        <v>7.3936885133113802E-3</v>
      </c>
      <c r="CT334" s="335">
        <f>$I334*IF($G334="Pickup", SUMIFS(NewEmisData!L:L, NewEmisData!$A:$A, "Pickup", NewEmisData!$B:$B, $A334, NewEmisData!$C:$C, $H334, NewEmisData!$D:$D, CT$2), SUMIFS(NewEmisData!L:L, NewEmisData!$A:$A, "LDV", NewEmisData!$B:$B, $A334, NewEmisData!$C:$C, $H334, NewEmisData!$D:$D, CT$2))</f>
        <v>7.3123849031120399E-3</v>
      </c>
      <c r="CU334" s="335">
        <f>$I334*IF($G334="Pickup", SUMIFS(NewEmisData!M:M, NewEmisData!$A:$A, "Pickup", NewEmisData!$B:$B, $A334, NewEmisData!$C:$C, $H334, NewEmisData!$D:$D, CU$2), SUMIFS(NewEmisData!M:M, NewEmisData!$A:$A, "LDV", NewEmisData!$B:$B, $A334, NewEmisData!$C:$C, $H334, NewEmisData!$D:$D, CU$2))</f>
        <v>7.31189121492953E-3</v>
      </c>
      <c r="CV334" s="335">
        <v>6.9734009009235556E-3</v>
      </c>
      <c r="CW334" s="335">
        <v>4.0498104655261064E-3</v>
      </c>
      <c r="CX334" s="335">
        <v>2.5030350838759993E-3</v>
      </c>
      <c r="CY334" s="335">
        <v>2.1151214403419519E-3</v>
      </c>
      <c r="CZ334" s="335">
        <v>1.7489979687569375E-3</v>
      </c>
      <c r="DA334" s="335">
        <v>1.340486996695321E-3</v>
      </c>
      <c r="DB334" s="335">
        <v>1.0553769116342638E-3</v>
      </c>
      <c r="DC334" s="335">
        <v>1.0132227560056145E-3</v>
      </c>
      <c r="DD334" s="335">
        <v>1.0003159541004489E-3</v>
      </c>
      <c r="DE334" s="335">
        <v>9.9860782000699166E-4</v>
      </c>
      <c r="DF334" s="335">
        <v>9.9860782000699166E-4</v>
      </c>
      <c r="DG334" s="335">
        <f>$I334*IF($G334="Pickup", SUMIFS(NewEmisData!E:E, NewEmisData!$A:$A, "Pickup", NewEmisData!$B:$B, $A334, NewEmisData!$C:$C, $H334, NewEmisData!$D:$D, DG$2), SUMIFS(NewEmisData!E:E, NewEmisData!$A:$A, "LDV", NewEmisData!$B:$B, $A334, NewEmisData!$C:$C, $H334, NewEmisData!$D:$D, DG$2))</f>
        <v>0</v>
      </c>
      <c r="DH334" s="335">
        <f>$I334*IF($G334="Pickup", SUMIFS(NewEmisData!F:F, NewEmisData!$A:$A, "Pickup", NewEmisData!$B:$B, $A334, NewEmisData!$C:$C, $H334, NewEmisData!$D:$D, DH$2), SUMIFS(NewEmisData!F:F, NewEmisData!$A:$A, "LDV", NewEmisData!$B:$B, $A334, NewEmisData!$C:$C, $H334, NewEmisData!$D:$D, DH$2))</f>
        <v>0</v>
      </c>
      <c r="DI334" s="335">
        <f>$I334*IF($G334="Pickup", SUMIFS(NewEmisData!G:G, NewEmisData!$A:$A, "Pickup", NewEmisData!$B:$B, $A334, NewEmisData!$C:$C, $H334, NewEmisData!$D:$D, DI$2), SUMIFS(NewEmisData!G:G, NewEmisData!$A:$A, "LDV", NewEmisData!$B:$B, $A334, NewEmisData!$C:$C, $H334, NewEmisData!$D:$D, DI$2))</f>
        <v>0</v>
      </c>
      <c r="DJ334" s="335">
        <f>$I334*IF($G334="Pickup", SUMIFS(NewEmisData!H:H, NewEmisData!$A:$A, "Pickup", NewEmisData!$B:$B, $A334, NewEmisData!$C:$C, $H334, NewEmisData!$D:$D, DJ$2), SUMIFS(NewEmisData!H:H, NewEmisData!$A:$A, "LDV", NewEmisData!$B:$B, $A334, NewEmisData!$C:$C, $H334, NewEmisData!$D:$D, DJ$2))</f>
        <v>0</v>
      </c>
      <c r="DK334" s="335">
        <f>$I334*IF($G334="Pickup", SUMIFS(NewEmisData!I:I, NewEmisData!$A:$A, "Pickup", NewEmisData!$B:$B, $A334, NewEmisData!$C:$C, $H334, NewEmisData!$D:$D, DK$2), SUMIFS(NewEmisData!I:I, NewEmisData!$A:$A, "LDV", NewEmisData!$B:$B, $A334, NewEmisData!$C:$C, $H334, NewEmisData!$D:$D, DK$2))</f>
        <v>0</v>
      </c>
      <c r="DL334" s="335">
        <f>$I334*IF($G334="Pickup", SUMIFS(NewEmisData!J:J, NewEmisData!$A:$A, "Pickup", NewEmisData!$B:$B, $A334, NewEmisData!$C:$C, $H334, NewEmisData!$D:$D, DL$2), SUMIFS(NewEmisData!J:J, NewEmisData!$A:$A, "LDV", NewEmisData!$B:$B, $A334, NewEmisData!$C:$C, $H334, NewEmisData!$D:$D, DL$2))</f>
        <v>0</v>
      </c>
      <c r="DM334" s="335">
        <f>$I334*IF($G334="Pickup", SUMIFS(NewEmisData!K:K, NewEmisData!$A:$A, "Pickup", NewEmisData!$B:$B, $A334, NewEmisData!$C:$C, $H334, NewEmisData!$D:$D, DM$2), SUMIFS(NewEmisData!K:K, NewEmisData!$A:$A, "LDV", NewEmisData!$B:$B, $A334, NewEmisData!$C:$C, $H334, NewEmisData!$D:$D, DM$2))</f>
        <v>0</v>
      </c>
      <c r="DN334" s="335">
        <f>$I334*IF($G334="Pickup", SUMIFS(NewEmisData!L:L, NewEmisData!$A:$A, "Pickup", NewEmisData!$B:$B, $A334, NewEmisData!$C:$C, $H334, NewEmisData!$D:$D, DN$2), SUMIFS(NewEmisData!L:L, NewEmisData!$A:$A, "LDV", NewEmisData!$B:$B, $A334, NewEmisData!$C:$C, $H334, NewEmisData!$D:$D, DN$2))</f>
        <v>0</v>
      </c>
      <c r="DO334" s="335">
        <f>$I334*IF($G334="Pickup", SUMIFS(NewEmisData!M:M, NewEmisData!$A:$A, "Pickup", NewEmisData!$B:$B, $A334, NewEmisData!$C:$C, $H334, NewEmisData!$D:$D, DO$2), SUMIFS(NewEmisData!M:M, NewEmisData!$A:$A, "LDV", NewEmisData!$B:$B, $A334, NewEmisData!$C:$C, $H334, NewEmisData!$D:$D, DO$2))</f>
        <v>0</v>
      </c>
      <c r="DP334" s="335">
        <v>2.023129771030282E-3</v>
      </c>
      <c r="DQ334" s="335">
        <f>$I334*IF($G334="Pickup", SUMIFS(NewEmisData!E:E, NewEmisData!$A:$A, "Pickup", NewEmisData!$B:$B, $A334, NewEmisData!$C:$C, $H334, NewEmisData!$D:$D, DQ$2), SUMIFS(NewEmisData!E:E, NewEmisData!$A:$A, "LDV", NewEmisData!$B:$B, $A334, NewEmisData!$C:$C, $H334, NewEmisData!$D:$D, DQ$2))</f>
        <v>1.45246052556386E-2</v>
      </c>
      <c r="DR334" s="335">
        <f>$I334*IF($G334="Pickup", SUMIFS(NewEmisData!F:F, NewEmisData!$A:$A, "Pickup", NewEmisData!$B:$B, $A334, NewEmisData!$C:$C, $H334, NewEmisData!$D:$D, DR$2), SUMIFS(NewEmisData!F:F, NewEmisData!$A:$A, "LDV", NewEmisData!$B:$B, $A334, NewEmisData!$C:$C, $H334, NewEmisData!$D:$D, DR$2))</f>
        <v>8.5576317868897907E-3</v>
      </c>
      <c r="DS334" s="335">
        <f>$I334*IF($G334="Pickup", SUMIFS(NewEmisData!G:G, NewEmisData!$A:$A, "Pickup", NewEmisData!$B:$B, $A334, NewEmisData!$C:$C, $H334, NewEmisData!$D:$D, DS$2), SUMIFS(NewEmisData!G:G, NewEmisData!$A:$A, "LDV", NewEmisData!$B:$B, $A334, NewEmisData!$C:$C, $H334, NewEmisData!$D:$D, DS$2))</f>
        <v>6.6798910124453298E-3</v>
      </c>
      <c r="DT334" s="335">
        <f>$I334*IF($G334="Pickup", SUMIFS(NewEmisData!H:H, NewEmisData!$A:$A, "Pickup", NewEmisData!$B:$B, $A334, NewEmisData!$C:$C, $H334, NewEmisData!$D:$D, DT$2), SUMIFS(NewEmisData!H:H, NewEmisData!$A:$A, "LDV", NewEmisData!$B:$B, $A334, NewEmisData!$C:$C, $H334, NewEmisData!$D:$D, DT$2))</f>
        <v>5.1684543516808098E-3</v>
      </c>
      <c r="DU334" s="335">
        <f>$I334*IF($G334="Pickup", SUMIFS(NewEmisData!I:I, NewEmisData!$A:$A, "Pickup", NewEmisData!$B:$B, $A334, NewEmisData!$C:$C, $H334, NewEmisData!$D:$D, DU$2), SUMIFS(NewEmisData!I:I, NewEmisData!$A:$A, "LDV", NewEmisData!$B:$B, $A334, NewEmisData!$C:$C, $H334, NewEmisData!$D:$D, DU$2))</f>
        <v>4.0637666627415803E-3</v>
      </c>
      <c r="DV334" s="335">
        <f>$I334*IF($G334="Pickup", SUMIFS(NewEmisData!J:J, NewEmisData!$A:$A, "Pickup", NewEmisData!$B:$B, $A334, NewEmisData!$C:$C, $H334, NewEmisData!$D:$D, DV$2), SUMIFS(NewEmisData!J:J, NewEmisData!$A:$A, "LDV", NewEmisData!$B:$B, $A334, NewEmisData!$C:$C, $H334, NewEmisData!$D:$D, DV$2))</f>
        <v>3.5439556352963399E-3</v>
      </c>
      <c r="DW334" s="335">
        <f>$I334*IF($G334="Pickup", SUMIFS(NewEmisData!K:K, NewEmisData!$A:$A, "Pickup", NewEmisData!$B:$B, $A334, NewEmisData!$C:$C, $H334, NewEmisData!$D:$D, DW$2), SUMIFS(NewEmisData!K:K, NewEmisData!$A:$A, "LDV", NewEmisData!$B:$B, $A334, NewEmisData!$C:$C, $H334, NewEmisData!$D:$D, DW$2))</f>
        <v>3.25169320270512E-3</v>
      </c>
      <c r="DX334" s="335">
        <f>$I334*IF($G334="Pickup", SUMIFS(NewEmisData!L:L, NewEmisData!$A:$A, "Pickup", NewEmisData!$B:$B, $A334, NewEmisData!$C:$C, $H334, NewEmisData!$D:$D, DX$2), SUMIFS(NewEmisData!L:L, NewEmisData!$A:$A, "LDV", NewEmisData!$B:$B, $A334, NewEmisData!$C:$C, $H334, NewEmisData!$D:$D, DX$2))</f>
        <v>3.1576560516429699E-3</v>
      </c>
      <c r="DY334" s="335">
        <f>$I334*IF($G334="Pickup", SUMIFS(NewEmisData!M:M, NewEmisData!$A:$A, "Pickup", NewEmisData!$B:$B, $A334, NewEmisData!$C:$C, $H334, NewEmisData!$D:$D, DY$2), SUMIFS(NewEmisData!M:M, NewEmisData!$A:$A, "LDV", NewEmisData!$B:$B, $A334, NewEmisData!$C:$C, $H334, NewEmisData!$D:$D, DY$2))</f>
        <v>3.1088285848124E-3</v>
      </c>
      <c r="DZ334" s="335">
        <v>5.594489642908501E-3</v>
      </c>
      <c r="EA334" s="335">
        <f t="shared" si="542"/>
        <v>465.43339574540698</v>
      </c>
      <c r="EB334" s="335">
        <f t="shared" si="543"/>
        <v>447.45086858043499</v>
      </c>
      <c r="EC334" s="335">
        <f t="shared" si="544"/>
        <v>371.68579631799702</v>
      </c>
      <c r="ED334" s="335">
        <f t="shared" si="545"/>
        <v>316.68783468886801</v>
      </c>
      <c r="EE334" s="335">
        <f t="shared" si="546"/>
        <v>274.45359564691302</v>
      </c>
      <c r="EF334" s="335">
        <f t="shared" si="547"/>
        <v>250.610452801164</v>
      </c>
      <c r="EG334" s="335">
        <f t="shared" si="548"/>
        <v>239.96929474207201</v>
      </c>
      <c r="EH334" s="335">
        <f t="shared" si="549"/>
        <v>236.17949059358199</v>
      </c>
      <c r="EI334" s="335">
        <f t="shared" si="550"/>
        <v>234.77621268414799</v>
      </c>
      <c r="EJ334" s="335">
        <f t="shared" si="551"/>
        <v>0.27672218065037407</v>
      </c>
      <c r="EK334" s="335">
        <f t="shared" si="552"/>
        <v>0.76817370125590101</v>
      </c>
      <c r="EL334" s="335">
        <f t="shared" si="553"/>
        <v>0.34255400012381199</v>
      </c>
      <c r="EM334" s="335">
        <f t="shared" si="554"/>
        <v>0.22026197441968301</v>
      </c>
      <c r="EN334" s="335">
        <f t="shared" si="555"/>
        <v>0.146130223505477</v>
      </c>
      <c r="EO334" s="335">
        <f t="shared" si="556"/>
        <v>9.25204446820201E-2</v>
      </c>
      <c r="EP334" s="335">
        <f t="shared" si="557"/>
        <v>6.9646332093205393E-2</v>
      </c>
      <c r="EQ334" s="335">
        <f t="shared" si="558"/>
        <v>6.0285539426727999E-2</v>
      </c>
      <c r="ER334" s="335">
        <f t="shared" si="559"/>
        <v>5.7685517085836899E-2</v>
      </c>
      <c r="ES334" s="335">
        <f t="shared" si="560"/>
        <v>5.6336256806388998E-2</v>
      </c>
      <c r="ET334" s="335">
        <f t="shared" si="561"/>
        <v>6.1988464688476796E-2</v>
      </c>
      <c r="EU334" s="335">
        <f t="shared" si="562"/>
        <v>8.0536316527093799E-3</v>
      </c>
      <c r="EV334" s="335">
        <f t="shared" si="563"/>
        <v>7.7424694052717798E-3</v>
      </c>
      <c r="EW334" s="335">
        <f t="shared" si="564"/>
        <v>5.3320257089092297E-3</v>
      </c>
      <c r="EX334" s="335">
        <f t="shared" si="565"/>
        <v>4.5430510168157703E-3</v>
      </c>
      <c r="EY334" s="335">
        <f t="shared" si="566"/>
        <v>3.9371785778053803E-3</v>
      </c>
      <c r="EZ334" s="335">
        <f t="shared" si="567"/>
        <v>3.5951364530025401E-3</v>
      </c>
      <c r="FA334" s="335">
        <f t="shared" si="568"/>
        <v>3.4424852382502098E-3</v>
      </c>
      <c r="FB334" s="335">
        <f t="shared" si="569"/>
        <v>3.38811619026995E-3</v>
      </c>
      <c r="FC334" s="335">
        <f t="shared" si="570"/>
        <v>3.36798790618778E-3</v>
      </c>
      <c r="FD334" s="335">
        <f t="shared" si="571"/>
        <v>1.7442083422488778E-3</v>
      </c>
      <c r="FE334" s="335">
        <f t="shared" si="572"/>
        <v>7.6317156939691294E-2</v>
      </c>
      <c r="FF334" s="335">
        <f t="shared" si="573"/>
        <v>7.1544642944165196E-2</v>
      </c>
      <c r="FG334" s="335">
        <f t="shared" si="574"/>
        <v>5.8249743312617203E-2</v>
      </c>
      <c r="FH334" s="335">
        <f t="shared" si="575"/>
        <v>5.6730049378736901E-2</v>
      </c>
      <c r="FI334" s="335">
        <f t="shared" si="576"/>
        <v>5.5297861804990203E-2</v>
      </c>
      <c r="FJ334" s="335">
        <f t="shared" si="577"/>
        <v>5.4156352090813403E-2</v>
      </c>
      <c r="FK334" s="335">
        <f t="shared" si="578"/>
        <v>5.3430662266944498E-2</v>
      </c>
      <c r="FL334" s="335">
        <f t="shared" si="579"/>
        <v>5.3062743786751999E-2</v>
      </c>
      <c r="FM334" s="335">
        <f t="shared" si="580"/>
        <v>5.2850768620488903E-2</v>
      </c>
      <c r="FN334" s="335">
        <f t="shared" si="581"/>
        <v>4.7629366333098749E-2</v>
      </c>
      <c r="FO334" s="335">
        <f t="shared" si="582"/>
        <v>2.00368746679381E-2</v>
      </c>
      <c r="FP334" s="335">
        <f t="shared" si="583"/>
        <v>1.58149288879222E-2</v>
      </c>
      <c r="FQ334" s="335">
        <f t="shared" si="584"/>
        <v>1.2889012730210401E-2</v>
      </c>
      <c r="FR334" s="335">
        <f t="shared" si="585"/>
        <v>1.1544674905883E-2</v>
      </c>
      <c r="FS334" s="335">
        <f t="shared" si="586"/>
        <v>1.0277724336371899E-2</v>
      </c>
      <c r="FT334" s="335">
        <f t="shared" si="587"/>
        <v>9.2679749278735592E-3</v>
      </c>
      <c r="FU334" s="335">
        <f t="shared" si="588"/>
        <v>8.6259896432645099E-3</v>
      </c>
      <c r="FV334" s="335">
        <f t="shared" si="589"/>
        <v>8.3004876330209296E-3</v>
      </c>
      <c r="FW334" s="335">
        <f t="shared" si="590"/>
        <v>8.1129702157430005E-3</v>
      </c>
      <c r="FX334" s="335">
        <f t="shared" si="591"/>
        <v>9.4789149915835945E-3</v>
      </c>
    </row>
    <row r="335" spans="1:180" x14ac:dyDescent="0.2">
      <c r="A335" s="305" t="str">
        <f>IF(LEFT(TRIM(TechData_All!AJ63),1)="*", _xlfn.CONCAT("*","R2"), "R2")</f>
        <v>R2</v>
      </c>
      <c r="B335" s="305" t="str">
        <f>TechData_All!A63</f>
        <v>TLPLPG11</v>
      </c>
      <c r="C335" s="305" t="str">
        <f>TechData_All!C63</f>
        <v>TL.LPG1.P.LPG.2011</v>
      </c>
      <c r="D335" s="301" t="str">
        <f>TechData_All!D63</f>
        <v>bn-vmt, bn-vmt/a</v>
      </c>
      <c r="E335" s="301" t="str">
        <f>TechData_All!E63</f>
        <v>TRNLPGEA</v>
      </c>
      <c r="F335" s="301" t="str">
        <f>TechData_All!F63</f>
        <v>TL</v>
      </c>
      <c r="G335" s="315" t="s">
        <v>820</v>
      </c>
      <c r="H335" s="315" t="s">
        <v>814</v>
      </c>
      <c r="I335" s="315">
        <v>1</v>
      </c>
      <c r="J335" s="315" t="str">
        <f t="shared" si="592"/>
        <v>Pickup-GSL</v>
      </c>
      <c r="K335" s="335">
        <f>$I335*IF($G335="Pickup", SUMIFS(NewEmisData!E:E, NewEmisData!$A:$A, "Pickup", NewEmisData!$B:$B, $A335, NewEmisData!$C:$C, $H335, NewEmisData!$D:$D, K$2), SUMIFS(NewEmisData!E:E, NewEmisData!$A:$A, "LDV", NewEmisData!$B:$B, $A335, NewEmisData!$C:$C, $H335, NewEmisData!$D:$D, K$2))</f>
        <v>643.29881695558004</v>
      </c>
      <c r="L335" s="335">
        <f>$I335*IF($G335="Pickup", SUMIFS(NewEmisData!F:F, NewEmisData!$A:$A, "Pickup", NewEmisData!$B:$B, $A335, NewEmisData!$C:$C, $H335, NewEmisData!$D:$D, L$2), SUMIFS(NewEmisData!F:F, NewEmisData!$A:$A, "LDV", NewEmisData!$B:$B, $A335, NewEmisData!$C:$C, $H335, NewEmisData!$D:$D, L$2))</f>
        <v>583.43082633307301</v>
      </c>
      <c r="M335" s="335">
        <f>$I335*IF($G335="Pickup", SUMIFS(NewEmisData!G:G, NewEmisData!$A:$A, "Pickup", NewEmisData!$B:$B, $A335, NewEmisData!$C:$C, $H335, NewEmisData!$D:$D, M$2), SUMIFS(NewEmisData!G:G, NewEmisData!$A:$A, "LDV", NewEmisData!$B:$B, $A335, NewEmisData!$C:$C, $H335, NewEmisData!$D:$D, M$2))</f>
        <v>563.26223885442596</v>
      </c>
      <c r="N335" s="335">
        <f>$I335*IF($G335="Pickup", SUMIFS(NewEmisData!H:H, NewEmisData!$A:$A, "Pickup", NewEmisData!$B:$B, $A335, NewEmisData!$C:$C, $H335, NewEmisData!$D:$D, N$2), SUMIFS(NewEmisData!H:H, NewEmisData!$A:$A, "LDV", NewEmisData!$B:$B, $A335, NewEmisData!$C:$C, $H335, NewEmisData!$D:$D, N$2))</f>
        <v>471.244671967888</v>
      </c>
      <c r="O335" s="335">
        <f>$I335*IF($G335="Pickup", SUMIFS(NewEmisData!I:I, NewEmisData!$A:$A, "Pickup", NewEmisData!$B:$B, $A335, NewEmisData!$C:$C, $H335, NewEmisData!$D:$D, O$2), SUMIFS(NewEmisData!I:I, NewEmisData!$A:$A, "LDV", NewEmisData!$B:$B, $A335, NewEmisData!$C:$C, $H335, NewEmisData!$D:$D, O$2))</f>
        <v>412.13992934500197</v>
      </c>
      <c r="P335" s="335">
        <f>$I335*IF($G335="Pickup", SUMIFS(NewEmisData!J:J, NewEmisData!$A:$A, "Pickup", NewEmisData!$B:$B, $A335, NewEmisData!$C:$C, $H335, NewEmisData!$D:$D, P$2), SUMIFS(NewEmisData!J:J, NewEmisData!$A:$A, "LDV", NewEmisData!$B:$B, $A335, NewEmisData!$C:$C, $H335, NewEmisData!$D:$D, P$2))</f>
        <v>382.15841850216998</v>
      </c>
      <c r="Q335" s="335">
        <f>$I335*IF($G335="Pickup", SUMIFS(NewEmisData!K:K, NewEmisData!$A:$A, "Pickup", NewEmisData!$B:$B, $A335, NewEmisData!$C:$C, $H335, NewEmisData!$D:$D, Q$2), SUMIFS(NewEmisData!K:K, NewEmisData!$A:$A, "LDV", NewEmisData!$B:$B, $A335, NewEmisData!$C:$C, $H335, NewEmisData!$D:$D, Q$2))</f>
        <v>369.00588961547999</v>
      </c>
      <c r="R335" s="335">
        <f>$I335*IF($G335="Pickup", SUMIFS(NewEmisData!L:L, NewEmisData!$A:$A, "Pickup", NewEmisData!$B:$B, $A335, NewEmisData!$C:$C, $H335, NewEmisData!$D:$D, R$2), SUMIFS(NewEmisData!L:L, NewEmisData!$A:$A, "LDV", NewEmisData!$B:$B, $A335, NewEmisData!$C:$C, $H335, NewEmisData!$D:$D, R$2))</f>
        <v>366.289622530256</v>
      </c>
      <c r="S335" s="335">
        <f>$I335*IF($G335="Pickup", SUMIFS(NewEmisData!M:M, NewEmisData!$A:$A, "Pickup", NewEmisData!$B:$B, $A335, NewEmisData!$C:$C, $H335, NewEmisData!$D:$D, S$2), SUMIFS(NewEmisData!M:M, NewEmisData!$A:$A, "LDV", NewEmisData!$B:$B, $A335, NewEmisData!$C:$C, $H335, NewEmisData!$D:$D, S$2))</f>
        <v>365.86844674955302</v>
      </c>
      <c r="T335" s="335">
        <v>0.27672218065037407</v>
      </c>
      <c r="U335" s="335">
        <f>$I335*IF($G335="Pickup", SUMIFS(NewEmisData!E:E, NewEmisData!$A:$A, "Pickup", NewEmisData!$B:$B, $A335, NewEmisData!$C:$C, $H335, NewEmisData!$D:$D, U$2), SUMIFS(NewEmisData!E:E, NewEmisData!$A:$A, "LDV", NewEmisData!$B:$B, $A335, NewEmisData!$C:$C, $H335, NewEmisData!$D:$D, U$2))</f>
        <v>1.0718533711852101</v>
      </c>
      <c r="V335" s="335">
        <f>$I335*IF($G335="Pickup", SUMIFS(NewEmisData!F:F, NewEmisData!$A:$A, "Pickup", NewEmisData!$B:$B, $A335, NewEmisData!$C:$C, $H335, NewEmisData!$D:$D, V$2), SUMIFS(NewEmisData!F:F, NewEmisData!$A:$A, "LDV", NewEmisData!$B:$B, $A335, NewEmisData!$C:$C, $H335, NewEmisData!$D:$D, V$2))</f>
        <v>0.36460893881337703</v>
      </c>
      <c r="W335" s="335">
        <f>$I335*IF($G335="Pickup", SUMIFS(NewEmisData!G:G, NewEmisData!$A:$A, "Pickup", NewEmisData!$B:$B, $A335, NewEmisData!$C:$C, $H335, NewEmisData!$D:$D, W$2), SUMIFS(NewEmisData!G:G, NewEmisData!$A:$A, "LDV", NewEmisData!$B:$B, $A335, NewEmisData!$C:$C, $H335, NewEmisData!$D:$D, W$2))</f>
        <v>0.21511450722659001</v>
      </c>
      <c r="X335" s="335">
        <f>$I335*IF($G335="Pickup", SUMIFS(NewEmisData!H:H, NewEmisData!$A:$A, "Pickup", NewEmisData!$B:$B, $A335, NewEmisData!$C:$C, $H335, NewEmisData!$D:$D, X$2), SUMIFS(NewEmisData!H:H, NewEmisData!$A:$A, "LDV", NewEmisData!$B:$B, $A335, NewEmisData!$C:$C, $H335, NewEmisData!$D:$D, X$2))</f>
        <v>0.139073943805895</v>
      </c>
      <c r="Y335" s="335">
        <f>$I335*IF($G335="Pickup", SUMIFS(NewEmisData!I:I, NewEmisData!$A:$A, "Pickup", NewEmisData!$B:$B, $A335, NewEmisData!$C:$C, $H335, NewEmisData!$D:$D, Y$2), SUMIFS(NewEmisData!I:I, NewEmisData!$A:$A, "LDV", NewEmisData!$B:$B, $A335, NewEmisData!$C:$C, $H335, NewEmisData!$D:$D, Y$2))</f>
        <v>9.3994703060775397E-2</v>
      </c>
      <c r="Z335" s="335">
        <f>$I335*IF($G335="Pickup", SUMIFS(NewEmisData!J:J, NewEmisData!$A:$A, "Pickup", NewEmisData!$B:$B, $A335, NewEmisData!$C:$C, $H335, NewEmisData!$D:$D, Z$2), SUMIFS(NewEmisData!J:J, NewEmisData!$A:$A, "LDV", NewEmisData!$B:$B, $A335, NewEmisData!$C:$C, $H335, NewEmisData!$D:$D, Z$2))</f>
        <v>6.4842069109482106E-2</v>
      </c>
      <c r="AA335" s="335">
        <f>$I335*IF($G335="Pickup", SUMIFS(NewEmisData!K:K, NewEmisData!$A:$A, "Pickup", NewEmisData!$B:$B, $A335, NewEmisData!$C:$C, $H335, NewEmisData!$D:$D, AA$2), SUMIFS(NewEmisData!K:K, NewEmisData!$A:$A, "LDV", NewEmisData!$B:$B, $A335, NewEmisData!$C:$C, $H335, NewEmisData!$D:$D, AA$2))</f>
        <v>5.3324297371198003E-2</v>
      </c>
      <c r="AB335" s="335">
        <f>$I335*IF($G335="Pickup", SUMIFS(NewEmisData!L:L, NewEmisData!$A:$A, "Pickup", NewEmisData!$B:$B, $A335, NewEmisData!$C:$C, $H335, NewEmisData!$D:$D, AB$2), SUMIFS(NewEmisData!L:L, NewEmisData!$A:$A, "LDV", NewEmisData!$B:$B, $A335, NewEmisData!$C:$C, $H335, NewEmisData!$D:$D, AB$2))</f>
        <v>5.1077075101125899E-2</v>
      </c>
      <c r="AC335" s="335">
        <f>$I335*IF($G335="Pickup", SUMIFS(NewEmisData!M:M, NewEmisData!$A:$A, "Pickup", NewEmisData!$B:$B, $A335, NewEmisData!$C:$C, $H335, NewEmisData!$D:$D, AC$2), SUMIFS(NewEmisData!M:M, NewEmisData!$A:$A, "LDV", NewEmisData!$B:$B, $A335, NewEmisData!$C:$C, $H335, NewEmisData!$D:$D, AC$2))</f>
        <v>5.0515001573367802E-2</v>
      </c>
      <c r="AD335" s="335">
        <v>6.1988464688476796E-2</v>
      </c>
      <c r="AE335" s="335">
        <f>$I335*IF($G335="Pickup", SUMIFS(NewEmisData!E:E, NewEmisData!$A:$A, "Pickup", NewEmisData!$B:$B, $A335, NewEmisData!$C:$C, $H335, NewEmisData!$D:$D, AE$2), SUMIFS(NewEmisData!E:E, NewEmisData!$A:$A, "LDV", NewEmisData!$B:$B, $A335, NewEmisData!$C:$C, $H335, NewEmisData!$D:$D, AE$2))</f>
        <v>1.1131330015415801E-2</v>
      </c>
      <c r="AF335" s="335">
        <f>$I335*IF($G335="Pickup", SUMIFS(NewEmisData!F:F, NewEmisData!$A:$A, "Pickup", NewEmisData!$B:$B, $A335, NewEmisData!$C:$C, $H335, NewEmisData!$D:$D, AF$2), SUMIFS(NewEmisData!F:F, NewEmisData!$A:$A, "LDV", NewEmisData!$B:$B, $A335, NewEmisData!$C:$C, $H335, NewEmisData!$D:$D, AF$2))</f>
        <v>1.0095400092945701E-2</v>
      </c>
      <c r="AG335" s="335">
        <f>$I335*IF($G335="Pickup", SUMIFS(NewEmisData!G:G, NewEmisData!$A:$A, "Pickup", NewEmisData!$B:$B, $A335, NewEmisData!$C:$C, $H335, NewEmisData!$D:$D, AG$2), SUMIFS(NewEmisData!G:G, NewEmisData!$A:$A, "LDV", NewEmisData!$B:$B, $A335, NewEmisData!$C:$C, $H335, NewEmisData!$D:$D, AG$2))</f>
        <v>8.0802908150159908E-3</v>
      </c>
      <c r="AH335" s="335">
        <f>$I335*IF($G335="Pickup", SUMIFS(NewEmisData!H:H, NewEmisData!$A:$A, "Pickup", NewEmisData!$B:$B, $A335, NewEmisData!$C:$C, $H335, NewEmisData!$D:$D, AH$2), SUMIFS(NewEmisData!H:H, NewEmisData!$A:$A, "LDV", NewEmisData!$B:$B, $A335, NewEmisData!$C:$C, $H335, NewEmisData!$D:$D, AH$2))</f>
        <v>6.7602528861516898E-3</v>
      </c>
      <c r="AI335" s="335">
        <f>$I335*IF($G335="Pickup", SUMIFS(NewEmisData!I:I, NewEmisData!$A:$A, "Pickup", NewEmisData!$B:$B, $A335, NewEmisData!$C:$C, $H335, NewEmisData!$D:$D, AI$2), SUMIFS(NewEmisData!I:I, NewEmisData!$A:$A, "LDV", NewEmisData!$B:$B, $A335, NewEmisData!$C:$C, $H335, NewEmisData!$D:$D, AI$2))</f>
        <v>5.91236027599469E-3</v>
      </c>
      <c r="AJ335" s="335">
        <f>$I335*IF($G335="Pickup", SUMIFS(NewEmisData!J:J, NewEmisData!$A:$A, "Pickup", NewEmisData!$B:$B, $A335, NewEmisData!$C:$C, $H335, NewEmisData!$D:$D, AJ$2), SUMIFS(NewEmisData!J:J, NewEmisData!$A:$A, "LDV", NewEmisData!$B:$B, $A335, NewEmisData!$C:$C, $H335, NewEmisData!$D:$D, AJ$2))</f>
        <v>5.4822597906763401E-3</v>
      </c>
      <c r="AK335" s="335">
        <f>$I335*IF($G335="Pickup", SUMIFS(NewEmisData!K:K, NewEmisData!$A:$A, "Pickup", NewEmisData!$B:$B, $A335, NewEmisData!$C:$C, $H335, NewEmisData!$D:$D, AK$2), SUMIFS(NewEmisData!K:K, NewEmisData!$A:$A, "LDV", NewEmisData!$B:$B, $A335, NewEmisData!$C:$C, $H335, NewEmisData!$D:$D, AK$2))</f>
        <v>5.2935788275333302E-3</v>
      </c>
      <c r="AL335" s="335">
        <f>$I335*IF($G335="Pickup", SUMIFS(NewEmisData!L:L, NewEmisData!$A:$A, "Pickup", NewEmisData!$B:$B, $A335, NewEmisData!$C:$C, $H335, NewEmisData!$D:$D, AL$2), SUMIFS(NewEmisData!L:L, NewEmisData!$A:$A, "LDV", NewEmisData!$B:$B, $A335, NewEmisData!$C:$C, $H335, NewEmisData!$D:$D, AL$2))</f>
        <v>5.2546135130106296E-3</v>
      </c>
      <c r="AM335" s="335">
        <f>$I335*IF($G335="Pickup", SUMIFS(NewEmisData!M:M, NewEmisData!$A:$A, "Pickup", NewEmisData!$B:$B, $A335, NewEmisData!$C:$C, $H335, NewEmisData!$D:$D, AM$2), SUMIFS(NewEmisData!M:M, NewEmisData!$A:$A, "LDV", NewEmisData!$B:$B, $A335, NewEmisData!$C:$C, $H335, NewEmisData!$D:$D, AM$2))</f>
        <v>5.2485706596045499E-3</v>
      </c>
      <c r="AN335" s="335">
        <v>1.7442083422488778E-3</v>
      </c>
      <c r="AO335" s="335">
        <f>$I335*IF($G335="Pickup", SUMIFS(NewEmisData!E:E, NewEmisData!$A:$A, "Pickup", NewEmisData!$B:$B, $A335, NewEmisData!$C:$C, $H335, NewEmisData!$D:$D, AO$2), SUMIFS(NewEmisData!E:E, NewEmisData!$A:$A, "LDV", NewEmisData!$B:$B, $A335, NewEmisData!$C:$C, $H335, NewEmisData!$D:$D, AO$2))</f>
        <v>8.4672967273815902E-2</v>
      </c>
      <c r="AP335" s="335">
        <f>$I335*IF($G335="Pickup", SUMIFS(NewEmisData!F:F, NewEmisData!$A:$A, "Pickup", NewEmisData!$B:$B, $A335, NewEmisData!$C:$C, $H335, NewEmisData!$D:$D, AP$2), SUMIFS(NewEmisData!F:F, NewEmisData!$A:$A, "LDV", NewEmisData!$B:$B, $A335, NewEmisData!$C:$C, $H335, NewEmisData!$D:$D, AP$2))</f>
        <v>8.05962896778539E-2</v>
      </c>
      <c r="AQ335" s="335">
        <f>$I335*IF($G335="Pickup", SUMIFS(NewEmisData!G:G, NewEmisData!$A:$A, "Pickup", NewEmisData!$B:$B, $A335, NewEmisData!$C:$C, $H335, NewEmisData!$D:$D, AQ$2), SUMIFS(NewEmisData!G:G, NewEmisData!$A:$A, "LDV", NewEmisData!$B:$B, $A335, NewEmisData!$C:$C, $H335, NewEmisData!$D:$D, AQ$2))</f>
        <v>8.8160367229529593E-2</v>
      </c>
      <c r="AR335" s="335">
        <f>$I335*IF($G335="Pickup", SUMIFS(NewEmisData!H:H, NewEmisData!$A:$A, "Pickup", NewEmisData!$B:$B, $A335, NewEmisData!$C:$C, $H335, NewEmisData!$D:$D, AR$2), SUMIFS(NewEmisData!H:H, NewEmisData!$A:$A, "LDV", NewEmisData!$B:$B, $A335, NewEmisData!$C:$C, $H335, NewEmisData!$D:$D, AR$2))</f>
        <v>8.6879117258843994E-2</v>
      </c>
      <c r="AS335" s="335">
        <f>$I335*IF($G335="Pickup", SUMIFS(NewEmisData!I:I, NewEmisData!$A:$A, "Pickup", NewEmisData!$B:$B, $A335, NewEmisData!$C:$C, $H335, NewEmisData!$D:$D, AS$2), SUMIFS(NewEmisData!I:I, NewEmisData!$A:$A, "LDV", NewEmisData!$B:$B, $A335, NewEmisData!$C:$C, $H335, NewEmisData!$D:$D, AS$2))</f>
        <v>8.54475878127927E-2</v>
      </c>
      <c r="AT335" s="335">
        <f>$I335*IF($G335="Pickup", SUMIFS(NewEmisData!J:J, NewEmisData!$A:$A, "Pickup", NewEmisData!$B:$B, $A335, NewEmisData!$C:$C, $H335, NewEmisData!$D:$D, AT$2), SUMIFS(NewEmisData!J:J, NewEmisData!$A:$A, "LDV", NewEmisData!$B:$B, $A335, NewEmisData!$C:$C, $H335, NewEmisData!$D:$D, AT$2))</f>
        <v>8.4196574123060697E-2</v>
      </c>
      <c r="AU335" s="335">
        <f>$I335*IF($G335="Pickup", SUMIFS(NewEmisData!K:K, NewEmisData!$A:$A, "Pickup", NewEmisData!$B:$B, $A335, NewEmisData!$C:$C, $H335, NewEmisData!$D:$D, AU$2), SUMIFS(NewEmisData!K:K, NewEmisData!$A:$A, "LDV", NewEmisData!$B:$B, $A335, NewEmisData!$C:$C, $H335, NewEmisData!$D:$D, AU$2))</f>
        <v>8.3484871045575698E-2</v>
      </c>
      <c r="AV335" s="335">
        <f>$I335*IF($G335="Pickup", SUMIFS(NewEmisData!L:L, NewEmisData!$A:$A, "Pickup", NewEmisData!$B:$B, $A335, NewEmisData!$C:$C, $H335, NewEmisData!$D:$D, AV$2), SUMIFS(NewEmisData!L:L, NewEmisData!$A:$A, "LDV", NewEmisData!$B:$B, $A335, NewEmisData!$C:$C, $H335, NewEmisData!$D:$D, AV$2))</f>
        <v>8.3214240833257597E-2</v>
      </c>
      <c r="AW335" s="335">
        <f>$I335*IF($G335="Pickup", SUMIFS(NewEmisData!M:M, NewEmisData!$A:$A, "Pickup", NewEmisData!$B:$B, $A335, NewEmisData!$C:$C, $H335, NewEmisData!$D:$D, AW$2), SUMIFS(NewEmisData!M:M, NewEmisData!$A:$A, "LDV", NewEmisData!$B:$B, $A335, NewEmisData!$C:$C, $H335, NewEmisData!$D:$D, AW$2))</f>
        <v>8.3146851731389901E-2</v>
      </c>
      <c r="AX335" s="335">
        <v>4.7629366333098749E-2</v>
      </c>
      <c r="AY335" s="335">
        <f>$I335*IF($G335="Pickup", SUMIFS(NewEmisData!E:E, NewEmisData!$A:$A, "Pickup", NewEmisData!$B:$B, $A335, NewEmisData!$C:$C, $H335, NewEmisData!$D:$D, AY$2), SUMIFS(NewEmisData!E:E, NewEmisData!$A:$A, "LDV", NewEmisData!$B:$B, $A335, NewEmisData!$C:$C, $H335, NewEmisData!$D:$D, AY$2))</f>
        <v>1.9937709526913299E-2</v>
      </c>
      <c r="AZ335" s="335">
        <f>$I335*IF($G335="Pickup", SUMIFS(NewEmisData!F:F, NewEmisData!$A:$A, "Pickup", NewEmisData!$B:$B, $A335, NewEmisData!$C:$C, $H335, NewEmisData!$D:$D, AZ$2), SUMIFS(NewEmisData!F:F, NewEmisData!$A:$A, "LDV", NewEmisData!$B:$B, $A335, NewEmisData!$C:$C, $H335, NewEmisData!$D:$D, AZ$2))</f>
        <v>1.6339868026240802E-2</v>
      </c>
      <c r="BA335" s="335">
        <f>$I335*IF($G335="Pickup", SUMIFS(NewEmisData!G:G, NewEmisData!$A:$A, "Pickup", NewEmisData!$B:$B, $A335, NewEmisData!$C:$C, $H335, NewEmisData!$D:$D, BA$2), SUMIFS(NewEmisData!G:G, NewEmisData!$A:$A, "LDV", NewEmisData!$B:$B, $A335, NewEmisData!$C:$C, $H335, NewEmisData!$D:$D, BA$2))</f>
        <v>1.6728363465573801E-2</v>
      </c>
      <c r="BB335" s="335">
        <f>$I335*IF($G335="Pickup", SUMIFS(NewEmisData!H:H, NewEmisData!$A:$A, "Pickup", NewEmisData!$B:$B, $A335, NewEmisData!$C:$C, $H335, NewEmisData!$D:$D, BB$2), SUMIFS(NewEmisData!H:H, NewEmisData!$A:$A, "LDV", NewEmisData!$B:$B, $A335, NewEmisData!$C:$C, $H335, NewEmisData!$D:$D, BB$2))</f>
        <v>1.55904538446416E-2</v>
      </c>
      <c r="BC335" s="335">
        <f>$I335*IF($G335="Pickup", SUMIFS(NewEmisData!I:I, NewEmisData!$A:$A, "Pickup", NewEmisData!$B:$B, $A335, NewEmisData!$C:$C, $H335, NewEmisData!$D:$D, BC$2), SUMIFS(NewEmisData!I:I, NewEmisData!$A:$A, "LDV", NewEmisData!$B:$B, $A335, NewEmisData!$C:$C, $H335, NewEmisData!$D:$D, BC$2))</f>
        <v>1.4321167303148301E-2</v>
      </c>
      <c r="BD335" s="335">
        <f>$I335*IF($G335="Pickup", SUMIFS(NewEmisData!J:J, NewEmisData!$A:$A, "Pickup", NewEmisData!$B:$B, $A335, NewEmisData!$C:$C, $H335, NewEmisData!$D:$D, BD$2), SUMIFS(NewEmisData!J:J, NewEmisData!$A:$A, "LDV", NewEmisData!$B:$B, $A335, NewEmisData!$C:$C, $H335, NewEmisData!$D:$D, BD$2))</f>
        <v>1.3213602203576201E-2</v>
      </c>
      <c r="BE335" s="335">
        <f>$I335*IF($G335="Pickup", SUMIFS(NewEmisData!K:K, NewEmisData!$A:$A, "Pickup", NewEmisData!$B:$B, $A335, NewEmisData!$C:$C, $H335, NewEmisData!$D:$D, BE$2), SUMIFS(NewEmisData!K:K, NewEmisData!$A:$A, "LDV", NewEmisData!$B:$B, $A335, NewEmisData!$C:$C, $H335, NewEmisData!$D:$D, BE$2))</f>
        <v>1.2583846199447499E-2</v>
      </c>
      <c r="BF335" s="335">
        <f>$I335*IF($G335="Pickup", SUMIFS(NewEmisData!L:L, NewEmisData!$A:$A, "Pickup", NewEmisData!$B:$B, $A335, NewEmisData!$C:$C, $H335, NewEmisData!$D:$D, BF$2), SUMIFS(NewEmisData!L:L, NewEmisData!$A:$A, "LDV", NewEmisData!$B:$B, $A335, NewEmisData!$C:$C, $H335, NewEmisData!$D:$D, BF$2))</f>
        <v>1.2344410378048599E-2</v>
      </c>
      <c r="BG335" s="335">
        <f>$I335*IF($G335="Pickup", SUMIFS(NewEmisData!M:M, NewEmisData!$A:$A, "Pickup", NewEmisData!$B:$B, $A335, NewEmisData!$C:$C, $H335, NewEmisData!$D:$D, BG$2), SUMIFS(NewEmisData!M:M, NewEmisData!$A:$A, "LDV", NewEmisData!$B:$B, $A335, NewEmisData!$C:$C, $H335, NewEmisData!$D:$D, BG$2))</f>
        <v>1.2284860332200101E-2</v>
      </c>
      <c r="BH335" s="335">
        <v>9.4789149915835945E-3</v>
      </c>
      <c r="BI335" s="335">
        <f>$I335*IF($G335="Pickup", SUMIFS(NewEmisData!E:E, NewEmisData!$A:$A, "Pickup", NewEmisData!$B:$B, $A335, NewEmisData!$C:$C, $H335, NewEmisData!$D:$D, BI$2), SUMIFS(NewEmisData!E:E, NewEmisData!$A:$A, "LDV", NewEmisData!$B:$B, $A335, NewEmisData!$C:$C, $H335, NewEmisData!$D:$D, BI$2))</f>
        <v>8.3724484739757798</v>
      </c>
      <c r="BJ335" s="335">
        <f>$I335*IF($G335="Pickup", SUMIFS(NewEmisData!F:F, NewEmisData!$A:$A, "Pickup", NewEmisData!$B:$B, $A335, NewEmisData!$C:$C, $H335, NewEmisData!$D:$D, BJ$2), SUMIFS(NewEmisData!F:F, NewEmisData!$A:$A, "LDV", NewEmisData!$B:$B, $A335, NewEmisData!$C:$C, $H335, NewEmisData!$D:$D, BJ$2))</f>
        <v>4.1627465742497201</v>
      </c>
      <c r="BK335" s="335">
        <f>$I335*IF($G335="Pickup", SUMIFS(NewEmisData!G:G, NewEmisData!$A:$A, "Pickup", NewEmisData!$B:$B, $A335, NewEmisData!$C:$C, $H335, NewEmisData!$D:$D, BK$2), SUMIFS(NewEmisData!G:G, NewEmisData!$A:$A, "LDV", NewEmisData!$B:$B, $A335, NewEmisData!$C:$C, $H335, NewEmisData!$D:$D, BK$2))</f>
        <v>3.1751202223930601</v>
      </c>
      <c r="BL335" s="335">
        <f>$I335*IF($G335="Pickup", SUMIFS(NewEmisData!H:H, NewEmisData!$A:$A, "Pickup", NewEmisData!$B:$B, $A335, NewEmisData!$C:$C, $H335, NewEmisData!$D:$D, BL$2), SUMIFS(NewEmisData!H:H, NewEmisData!$A:$A, "LDV", NewEmisData!$B:$B, $A335, NewEmisData!$C:$C, $H335, NewEmisData!$D:$D, BL$2))</f>
        <v>2.4249939689765201</v>
      </c>
      <c r="BM335" s="335">
        <f>$I335*IF($G335="Pickup", SUMIFS(NewEmisData!I:I, NewEmisData!$A:$A, "Pickup", NewEmisData!$B:$B, $A335, NewEmisData!$C:$C, $H335, NewEmisData!$D:$D, BM$2), SUMIFS(NewEmisData!I:I, NewEmisData!$A:$A, "LDV", NewEmisData!$B:$B, $A335, NewEmisData!$C:$C, $H335, NewEmisData!$D:$D, BM$2))</f>
        <v>1.70690688791968</v>
      </c>
      <c r="BN335" s="335">
        <f>$I335*IF($G335="Pickup", SUMIFS(NewEmisData!J:J, NewEmisData!$A:$A, "Pickup", NewEmisData!$B:$B, $A335, NewEmisData!$C:$C, $H335, NewEmisData!$D:$D, BN$2), SUMIFS(NewEmisData!J:J, NewEmisData!$A:$A, "LDV", NewEmisData!$B:$B, $A335, NewEmisData!$C:$C, $H335, NewEmisData!$D:$D, BN$2))</f>
        <v>1.2514395964623399</v>
      </c>
      <c r="BO335" s="335">
        <f>$I335*IF($G335="Pickup", SUMIFS(NewEmisData!K:K, NewEmisData!$A:$A, "Pickup", NewEmisData!$B:$B, $A335, NewEmisData!$C:$C, $H335, NewEmisData!$D:$D, BO$2), SUMIFS(NewEmisData!K:K, NewEmisData!$A:$A, "LDV", NewEmisData!$B:$B, $A335, NewEmisData!$C:$C, $H335, NewEmisData!$D:$D, BO$2))</f>
        <v>1.08513363287536</v>
      </c>
      <c r="BP335" s="335">
        <f>$I335*IF($G335="Pickup", SUMIFS(NewEmisData!L:L, NewEmisData!$A:$A, "Pickup", NewEmisData!$B:$B, $A335, NewEmisData!$C:$C, $H335, NewEmisData!$D:$D, BP$2), SUMIFS(NewEmisData!L:L, NewEmisData!$A:$A, "LDV", NewEmisData!$B:$B, $A335, NewEmisData!$C:$C, $H335, NewEmisData!$D:$D, BP$2))</f>
        <v>1.0523853124874001</v>
      </c>
      <c r="BQ335" s="335">
        <f>$I335*IF($G335="Pickup", SUMIFS(NewEmisData!M:M, NewEmisData!$A:$A, "Pickup", NewEmisData!$B:$B, $A335, NewEmisData!$C:$C, $H335, NewEmisData!$D:$D, BQ$2), SUMIFS(NewEmisData!M:M, NewEmisData!$A:$A, "LDV", NewEmisData!$B:$B, $A335, NewEmisData!$C:$C, $H335, NewEmisData!$D:$D, BQ$2))</f>
        <v>1.0428628562345901</v>
      </c>
      <c r="BR335" s="335">
        <v>1.6588293829830492</v>
      </c>
      <c r="BS335" s="335">
        <f>$I335*IF($G335="Pickup", SUMIFS(NewEmisData!E:E, NewEmisData!$A:$A, "Pickup", NewEmisData!$B:$B, $A335, NewEmisData!$C:$C, $H335, NewEmisData!$D:$D, BS$2), SUMIFS(NewEmisData!E:E, NewEmisData!$A:$A, "LDV", NewEmisData!$B:$B, $A335, NewEmisData!$C:$C, $H335, NewEmisData!$D:$D, BS$2))</f>
        <v>0.75410467086382504</v>
      </c>
      <c r="BT335" s="335">
        <f>$I335*IF($G335="Pickup", SUMIFS(NewEmisData!F:F, NewEmisData!$A:$A, "Pickup", NewEmisData!$B:$B, $A335, NewEmisData!$C:$C, $H335, NewEmisData!$D:$D, BT$2), SUMIFS(NewEmisData!F:F, NewEmisData!$A:$A, "LDV", NewEmisData!$B:$B, $A335, NewEmisData!$C:$C, $H335, NewEmisData!$D:$D, BT$2))</f>
        <v>0.30716529341050203</v>
      </c>
      <c r="BU335" s="335">
        <f>$I335*IF($G335="Pickup", SUMIFS(NewEmisData!G:G, NewEmisData!$A:$A, "Pickup", NewEmisData!$B:$B, $A335, NewEmisData!$C:$C, $H335, NewEmisData!$D:$D, BU$2), SUMIFS(NewEmisData!G:G, NewEmisData!$A:$A, "LDV", NewEmisData!$B:$B, $A335, NewEmisData!$C:$C, $H335, NewEmisData!$D:$D, BU$2))</f>
        <v>0.218458543904193</v>
      </c>
      <c r="BV335" s="335">
        <f>$I335*IF($G335="Pickup", SUMIFS(NewEmisData!H:H, NewEmisData!$A:$A, "Pickup", NewEmisData!$B:$B, $A335, NewEmisData!$C:$C, $H335, NewEmisData!$D:$D, BV$2), SUMIFS(NewEmisData!H:H, NewEmisData!$A:$A, "LDV", NewEmisData!$B:$B, $A335, NewEmisData!$C:$C, $H335, NewEmisData!$D:$D, BV$2))</f>
        <v>0.174207304630736</v>
      </c>
      <c r="BW335" s="335">
        <f>$I335*IF($G335="Pickup", SUMIFS(NewEmisData!I:I, NewEmisData!$A:$A, "Pickup", NewEmisData!$B:$B, $A335, NewEmisData!$C:$C, $H335, NewEmisData!$D:$D, BW$2), SUMIFS(NewEmisData!I:I, NewEmisData!$A:$A, "LDV", NewEmisData!$B:$B, $A335, NewEmisData!$C:$C, $H335, NewEmisData!$D:$D, BW$2))</f>
        <v>0.13536180371571599</v>
      </c>
      <c r="BX335" s="335">
        <f>$I335*IF($G335="Pickup", SUMIFS(NewEmisData!J:J, NewEmisData!$A:$A, "Pickup", NewEmisData!$B:$B, $A335, NewEmisData!$C:$C, $H335, NewEmisData!$D:$D, BX$2), SUMIFS(NewEmisData!J:J, NewEmisData!$A:$A, "LDV", NewEmisData!$B:$B, $A335, NewEmisData!$C:$C, $H335, NewEmisData!$D:$D, BX$2))</f>
        <v>0.11114380654549</v>
      </c>
      <c r="BY335" s="335">
        <f>$I335*IF($G335="Pickup", SUMIFS(NewEmisData!K:K, NewEmisData!$A:$A, "Pickup", NewEmisData!$B:$B, $A335, NewEmisData!$C:$C, $H335, NewEmisData!$D:$D, BY$2), SUMIFS(NewEmisData!K:K, NewEmisData!$A:$A, "LDV", NewEmisData!$B:$B, $A335, NewEmisData!$C:$C, $H335, NewEmisData!$D:$D, BY$2))</f>
        <v>0.10034512501771201</v>
      </c>
      <c r="BZ335" s="335">
        <f>$I335*IF($G335="Pickup", SUMIFS(NewEmisData!L:L, NewEmisData!$A:$A, "Pickup", NewEmisData!$B:$B, $A335, NewEmisData!$C:$C, $H335, NewEmisData!$D:$D, BZ$2), SUMIFS(NewEmisData!L:L, NewEmisData!$A:$A, "LDV", NewEmisData!$B:$B, $A335, NewEmisData!$C:$C, $H335, NewEmisData!$D:$D, BZ$2))</f>
        <v>9.7817067770384694E-2</v>
      </c>
      <c r="CA335" s="335">
        <f>$I335*IF($G335="Pickup", SUMIFS(NewEmisData!M:M, NewEmisData!$A:$A, "Pickup", NewEmisData!$B:$B, $A335, NewEmisData!$C:$C, $H335, NewEmisData!$D:$D, CA$2), SUMIFS(NewEmisData!M:M, NewEmisData!$A:$A, "LDV", NewEmisData!$B:$B, $A335, NewEmisData!$C:$C, $H335, NewEmisData!$D:$D, CA$2))</f>
        <v>9.6958015755652494E-2</v>
      </c>
      <c r="CB335" s="335">
        <v>0.10573121882292051</v>
      </c>
      <c r="CC335" s="335">
        <f>$I335*IF($G335="Pickup", SUMIFS(NewEmisData!E:E, NewEmisData!$A:$A, "Pickup", NewEmisData!$B:$B, $A335, NewEmisData!$C:$C, $H335, NewEmisData!$D:$D, CC$2), SUMIFS(NewEmisData!E:E, NewEmisData!$A:$A, "LDV", NewEmisData!$B:$B, $A335, NewEmisData!$C:$C, $H335, NewEmisData!$D:$D, CC$2))</f>
        <v>4.0733963003343997E-2</v>
      </c>
      <c r="CD335" s="335">
        <f>$I335*IF($G335="Pickup", SUMIFS(NewEmisData!F:F, NewEmisData!$A:$A, "Pickup", NewEmisData!$B:$B, $A335, NewEmisData!$C:$C, $H335, NewEmisData!$D:$D, CD$2), SUMIFS(NewEmisData!F:F, NewEmisData!$A:$A, "LDV", NewEmisData!$B:$B, $A335, NewEmisData!$C:$C, $H335, NewEmisData!$D:$D, CD$2))</f>
        <v>2.6884307806253501E-2</v>
      </c>
      <c r="CE335" s="335">
        <f>$I335*IF($G335="Pickup", SUMIFS(NewEmisData!G:G, NewEmisData!$A:$A, "Pickup", NewEmisData!$B:$B, $A335, NewEmisData!$C:$C, $H335, NewEmisData!$D:$D, CE$2), SUMIFS(NewEmisData!G:G, NewEmisData!$A:$A, "LDV", NewEmisData!$B:$B, $A335, NewEmisData!$C:$C, $H335, NewEmisData!$D:$D, CE$2))</f>
        <v>2.76712883842389E-2</v>
      </c>
      <c r="CF335" s="335">
        <f>$I335*IF($G335="Pickup", SUMIFS(NewEmisData!H:H, NewEmisData!$A:$A, "Pickup", NewEmisData!$B:$B, $A335, NewEmisData!$C:$C, $H335, NewEmisData!$D:$D, CF$2), SUMIFS(NewEmisData!H:H, NewEmisData!$A:$A, "LDV", NewEmisData!$B:$B, $A335, NewEmisData!$C:$C, $H335, NewEmisData!$D:$D, CF$2))</f>
        <v>2.6800927526971399E-2</v>
      </c>
      <c r="CG335" s="335">
        <f>$I335*IF($G335="Pickup", SUMIFS(NewEmisData!I:I, NewEmisData!$A:$A, "Pickup", NewEmisData!$B:$B, $A335, NewEmisData!$C:$C, $H335, NewEmisData!$D:$D, CG$2), SUMIFS(NewEmisData!I:I, NewEmisData!$A:$A, "LDV", NewEmisData!$B:$B, $A335, NewEmisData!$C:$C, $H335, NewEmisData!$D:$D, CG$2))</f>
        <v>2.6625500716845999E-2</v>
      </c>
      <c r="CH335" s="335">
        <f>$I335*IF($G335="Pickup", SUMIFS(NewEmisData!J:J, NewEmisData!$A:$A, "Pickup", NewEmisData!$B:$B, $A335, NewEmisData!$C:$C, $H335, NewEmisData!$D:$D, CH$2), SUMIFS(NewEmisData!J:J, NewEmisData!$A:$A, "LDV", NewEmisData!$B:$B, $A335, NewEmisData!$C:$C, $H335, NewEmisData!$D:$D, CH$2))</f>
        <v>2.6517187664905299E-2</v>
      </c>
      <c r="CI335" s="335">
        <f>$I335*IF($G335="Pickup", SUMIFS(NewEmisData!K:K, NewEmisData!$A:$A, "Pickup", NewEmisData!$B:$B, $A335, NewEmisData!$C:$C, $H335, NewEmisData!$D:$D, CI$2), SUMIFS(NewEmisData!K:K, NewEmisData!$A:$A, "LDV", NewEmisData!$B:$B, $A335, NewEmisData!$C:$C, $H335, NewEmisData!$D:$D, CI$2))</f>
        <v>2.6514765121336398E-2</v>
      </c>
      <c r="CJ335" s="335">
        <f>$I335*IF($G335="Pickup", SUMIFS(NewEmisData!L:L, NewEmisData!$A:$A, "Pickup", NewEmisData!$B:$B, $A335, NewEmisData!$C:$C, $H335, NewEmisData!$D:$D, CJ$2), SUMIFS(NewEmisData!L:L, NewEmisData!$A:$A, "LDV", NewEmisData!$B:$B, $A335, NewEmisData!$C:$C, $H335, NewEmisData!$D:$D, CJ$2))</f>
        <v>2.6514982004052799E-2</v>
      </c>
      <c r="CK335" s="335">
        <f>$I335*IF($G335="Pickup", SUMIFS(NewEmisData!M:M, NewEmisData!$A:$A, "Pickup", NewEmisData!$B:$B, $A335, NewEmisData!$C:$C, $H335, NewEmisData!$D:$D, CK$2), SUMIFS(NewEmisData!M:M, NewEmisData!$A:$A, "LDV", NewEmisData!$B:$B, $A335, NewEmisData!$C:$C, $H335, NewEmisData!$D:$D, CK$2))</f>
        <v>2.6514840985617901E-2</v>
      </c>
      <c r="CL335" s="335">
        <v>2.2881070645398207E-2</v>
      </c>
      <c r="CM335" s="335">
        <f>$I335*IF($G335="Pickup", SUMIFS(NewEmisData!E:E, NewEmisData!$A:$A, "Pickup", NewEmisData!$B:$B, $A335, NewEmisData!$C:$C, $H335, NewEmisData!$D:$D, CM$2), SUMIFS(NewEmisData!E:E, NewEmisData!$A:$A, "LDV", NewEmisData!$B:$B, $A335, NewEmisData!$C:$C, $H335, NewEmisData!$D:$D, CM$2))</f>
        <v>3.2554396642423301E-2</v>
      </c>
      <c r="CN335" s="335">
        <f>$I335*IF($G335="Pickup", SUMIFS(NewEmisData!F:F, NewEmisData!$A:$A, "Pickup", NewEmisData!$B:$B, $A335, NewEmisData!$C:$C, $H335, NewEmisData!$D:$D, CN$2), SUMIFS(NewEmisData!F:F, NewEmisData!$A:$A, "LDV", NewEmisData!$B:$B, $A335, NewEmisData!$C:$C, $H335, NewEmisData!$D:$D, CN$2))</f>
        <v>1.6017649581510501E-2</v>
      </c>
      <c r="CO335" s="335">
        <f>$I335*IF($G335="Pickup", SUMIFS(NewEmisData!G:G, NewEmisData!$A:$A, "Pickup", NewEmisData!$B:$B, $A335, NewEmisData!$C:$C, $H335, NewEmisData!$D:$D, CO$2), SUMIFS(NewEmisData!G:G, NewEmisData!$A:$A, "LDV", NewEmisData!$B:$B, $A335, NewEmisData!$C:$C, $H335, NewEmisData!$D:$D, CO$2))</f>
        <v>1.28180229048352E-2</v>
      </c>
      <c r="CP335" s="335">
        <f>$I335*IF($G335="Pickup", SUMIFS(NewEmisData!H:H, NewEmisData!$A:$A, "Pickup", NewEmisData!$B:$B, $A335, NewEmisData!$C:$C, $H335, NewEmisData!$D:$D, CP$2), SUMIFS(NewEmisData!H:H, NewEmisData!$A:$A, "LDV", NewEmisData!$B:$B, $A335, NewEmisData!$C:$C, $H335, NewEmisData!$D:$D, CP$2))</f>
        <v>1.0583305909777799E-2</v>
      </c>
      <c r="CQ335" s="335">
        <f>$I335*IF($G335="Pickup", SUMIFS(NewEmisData!I:I, NewEmisData!$A:$A, "Pickup", NewEmisData!$B:$B, $A335, NewEmisData!$C:$C, $H335, NewEmisData!$D:$D, CQ$2), SUMIFS(NewEmisData!I:I, NewEmisData!$A:$A, "LDV", NewEmisData!$B:$B, $A335, NewEmisData!$C:$C, $H335, NewEmisData!$D:$D, CQ$2))</f>
        <v>9.8706266624545898E-3</v>
      </c>
      <c r="CR335" s="335">
        <f>$I335*IF($G335="Pickup", SUMIFS(NewEmisData!J:J, NewEmisData!$A:$A, "Pickup", NewEmisData!$B:$B, $A335, NewEmisData!$C:$C, $H335, NewEmisData!$D:$D, CR$2), SUMIFS(NewEmisData!J:J, NewEmisData!$A:$A, "LDV", NewEmisData!$B:$B, $A335, NewEmisData!$C:$C, $H335, NewEmisData!$D:$D, CR$2))</f>
        <v>9.6808540163978701E-3</v>
      </c>
      <c r="CS335" s="335">
        <f>$I335*IF($G335="Pickup", SUMIFS(NewEmisData!K:K, NewEmisData!$A:$A, "Pickup", NewEmisData!$B:$B, $A335, NewEmisData!$C:$C, $H335, NewEmisData!$D:$D, CS$2), SUMIFS(NewEmisData!K:K, NewEmisData!$A:$A, "LDV", NewEmisData!$B:$B, $A335, NewEmisData!$C:$C, $H335, NewEmisData!$D:$D, CS$2))</f>
        <v>9.6638213571883201E-3</v>
      </c>
      <c r="CT335" s="335">
        <f>$I335*IF($G335="Pickup", SUMIFS(NewEmisData!L:L, NewEmisData!$A:$A, "Pickup", NewEmisData!$B:$B, $A335, NewEmisData!$C:$C, $H335, NewEmisData!$D:$D, CT$2), SUMIFS(NewEmisData!L:L, NewEmisData!$A:$A, "LDV", NewEmisData!$B:$B, $A335, NewEmisData!$C:$C, $H335, NewEmisData!$D:$D, CT$2))</f>
        <v>9.6518757254844302E-3</v>
      </c>
      <c r="CU335" s="335">
        <f>$I335*IF($G335="Pickup", SUMIFS(NewEmisData!M:M, NewEmisData!$A:$A, "Pickup", NewEmisData!$B:$B, $A335, NewEmisData!$C:$C, $H335, NewEmisData!$D:$D, CU$2), SUMIFS(NewEmisData!M:M, NewEmisData!$A:$A, "LDV", NewEmisData!$B:$B, $A335, NewEmisData!$C:$C, $H335, NewEmisData!$D:$D, CU$2))</f>
        <v>9.6517300620170606E-3</v>
      </c>
      <c r="CV335" s="335">
        <v>6.9734009009235556E-3</v>
      </c>
      <c r="CW335" s="335">
        <v>4.0498104655261064E-3</v>
      </c>
      <c r="CX335" s="335">
        <v>2.5030350838759993E-3</v>
      </c>
      <c r="CY335" s="335">
        <v>2.1151214403419519E-3</v>
      </c>
      <c r="CZ335" s="335">
        <v>1.7489979687569375E-3</v>
      </c>
      <c r="DA335" s="335">
        <v>1.340486996695321E-3</v>
      </c>
      <c r="DB335" s="335">
        <v>1.0553769116342638E-3</v>
      </c>
      <c r="DC335" s="335">
        <v>1.0132227560056145E-3</v>
      </c>
      <c r="DD335" s="335">
        <v>1.0003159541004489E-3</v>
      </c>
      <c r="DE335" s="335">
        <v>9.9860782000699166E-4</v>
      </c>
      <c r="DF335" s="335">
        <v>9.9860782000699166E-4</v>
      </c>
      <c r="DG335" s="335">
        <f>$I335*IF($G335="Pickup", SUMIFS(NewEmisData!E:E, NewEmisData!$A:$A, "Pickup", NewEmisData!$B:$B, $A335, NewEmisData!$C:$C, $H335, NewEmisData!$D:$D, DG$2), SUMIFS(NewEmisData!E:E, NewEmisData!$A:$A, "LDV", NewEmisData!$B:$B, $A335, NewEmisData!$C:$C, $H335, NewEmisData!$D:$D, DG$2))</f>
        <v>0</v>
      </c>
      <c r="DH335" s="335">
        <f>$I335*IF($G335="Pickup", SUMIFS(NewEmisData!F:F, NewEmisData!$A:$A, "Pickup", NewEmisData!$B:$B, $A335, NewEmisData!$C:$C, $H335, NewEmisData!$D:$D, DH$2), SUMIFS(NewEmisData!F:F, NewEmisData!$A:$A, "LDV", NewEmisData!$B:$B, $A335, NewEmisData!$C:$C, $H335, NewEmisData!$D:$D, DH$2))</f>
        <v>0</v>
      </c>
      <c r="DI335" s="335">
        <f>$I335*IF($G335="Pickup", SUMIFS(NewEmisData!G:G, NewEmisData!$A:$A, "Pickup", NewEmisData!$B:$B, $A335, NewEmisData!$C:$C, $H335, NewEmisData!$D:$D, DI$2), SUMIFS(NewEmisData!G:G, NewEmisData!$A:$A, "LDV", NewEmisData!$B:$B, $A335, NewEmisData!$C:$C, $H335, NewEmisData!$D:$D, DI$2))</f>
        <v>0</v>
      </c>
      <c r="DJ335" s="335">
        <f>$I335*IF($G335="Pickup", SUMIFS(NewEmisData!H:H, NewEmisData!$A:$A, "Pickup", NewEmisData!$B:$B, $A335, NewEmisData!$C:$C, $H335, NewEmisData!$D:$D, DJ$2), SUMIFS(NewEmisData!H:H, NewEmisData!$A:$A, "LDV", NewEmisData!$B:$B, $A335, NewEmisData!$C:$C, $H335, NewEmisData!$D:$D, DJ$2))</f>
        <v>0</v>
      </c>
      <c r="DK335" s="335">
        <f>$I335*IF($G335="Pickup", SUMIFS(NewEmisData!I:I, NewEmisData!$A:$A, "Pickup", NewEmisData!$B:$B, $A335, NewEmisData!$C:$C, $H335, NewEmisData!$D:$D, DK$2), SUMIFS(NewEmisData!I:I, NewEmisData!$A:$A, "LDV", NewEmisData!$B:$B, $A335, NewEmisData!$C:$C, $H335, NewEmisData!$D:$D, DK$2))</f>
        <v>0</v>
      </c>
      <c r="DL335" s="335">
        <f>$I335*IF($G335="Pickup", SUMIFS(NewEmisData!J:J, NewEmisData!$A:$A, "Pickup", NewEmisData!$B:$B, $A335, NewEmisData!$C:$C, $H335, NewEmisData!$D:$D, DL$2), SUMIFS(NewEmisData!J:J, NewEmisData!$A:$A, "LDV", NewEmisData!$B:$B, $A335, NewEmisData!$C:$C, $H335, NewEmisData!$D:$D, DL$2))</f>
        <v>0</v>
      </c>
      <c r="DM335" s="335">
        <f>$I335*IF($G335="Pickup", SUMIFS(NewEmisData!K:K, NewEmisData!$A:$A, "Pickup", NewEmisData!$B:$B, $A335, NewEmisData!$C:$C, $H335, NewEmisData!$D:$D, DM$2), SUMIFS(NewEmisData!K:K, NewEmisData!$A:$A, "LDV", NewEmisData!$B:$B, $A335, NewEmisData!$C:$C, $H335, NewEmisData!$D:$D, DM$2))</f>
        <v>0</v>
      </c>
      <c r="DN335" s="335">
        <f>$I335*IF($G335="Pickup", SUMIFS(NewEmisData!L:L, NewEmisData!$A:$A, "Pickup", NewEmisData!$B:$B, $A335, NewEmisData!$C:$C, $H335, NewEmisData!$D:$D, DN$2), SUMIFS(NewEmisData!L:L, NewEmisData!$A:$A, "LDV", NewEmisData!$B:$B, $A335, NewEmisData!$C:$C, $H335, NewEmisData!$D:$D, DN$2))</f>
        <v>0</v>
      </c>
      <c r="DO335" s="335">
        <f>$I335*IF($G335="Pickup", SUMIFS(NewEmisData!M:M, NewEmisData!$A:$A, "Pickup", NewEmisData!$B:$B, $A335, NewEmisData!$C:$C, $H335, NewEmisData!$D:$D, DO$2), SUMIFS(NewEmisData!M:M, NewEmisData!$A:$A, "LDV", NewEmisData!$B:$B, $A335, NewEmisData!$C:$C, $H335, NewEmisData!$D:$D, DO$2))</f>
        <v>0</v>
      </c>
      <c r="DP335" s="335">
        <v>2.023129771030282E-3</v>
      </c>
      <c r="DQ335" s="335">
        <f>$I335*IF($G335="Pickup", SUMIFS(NewEmisData!E:E, NewEmisData!$A:$A, "Pickup", NewEmisData!$B:$B, $A335, NewEmisData!$C:$C, $H335, NewEmisData!$D:$D, DQ$2), SUMIFS(NewEmisData!E:E, NewEmisData!$A:$A, "LDV", NewEmisData!$B:$B, $A335, NewEmisData!$C:$C, $H335, NewEmisData!$D:$D, DQ$2))</f>
        <v>2.6956018112566399E-2</v>
      </c>
      <c r="DR335" s="335">
        <f>$I335*IF($G335="Pickup", SUMIFS(NewEmisData!F:F, NewEmisData!$A:$A, "Pickup", NewEmisData!$B:$B, $A335, NewEmisData!$C:$C, $H335, NewEmisData!$D:$D, DR$2), SUMIFS(NewEmisData!F:F, NewEmisData!$A:$A, "LDV", NewEmisData!$B:$B, $A335, NewEmisData!$C:$C, $H335, NewEmisData!$D:$D, DR$2))</f>
        <v>1.34658307347327E-2</v>
      </c>
      <c r="DS335" s="335">
        <f>$I335*IF($G335="Pickup", SUMIFS(NewEmisData!G:G, NewEmisData!$A:$A, "Pickup", NewEmisData!$B:$B, $A335, NewEmisData!$C:$C, $H335, NewEmisData!$D:$D, DS$2), SUMIFS(NewEmisData!G:G, NewEmisData!$A:$A, "LDV", NewEmisData!$B:$B, $A335, NewEmisData!$C:$C, $H335, NewEmisData!$D:$D, DS$2))</f>
        <v>9.3894603021837404E-3</v>
      </c>
      <c r="DT335" s="335">
        <f>$I335*IF($G335="Pickup", SUMIFS(NewEmisData!H:H, NewEmisData!$A:$A, "Pickup", NewEmisData!$B:$B, $A335, NewEmisData!$C:$C, $H335, NewEmisData!$D:$D, DT$2), SUMIFS(NewEmisData!H:H, NewEmisData!$A:$A, "LDV", NewEmisData!$B:$B, $A335, NewEmisData!$C:$C, $H335, NewEmisData!$D:$D, DT$2))</f>
        <v>7.0033629233446602E-3</v>
      </c>
      <c r="DU335" s="335">
        <f>$I335*IF($G335="Pickup", SUMIFS(NewEmisData!I:I, NewEmisData!$A:$A, "Pickup", NewEmisData!$B:$B, $A335, NewEmisData!$C:$C, $H335, NewEmisData!$D:$D, DU$2), SUMIFS(NewEmisData!I:I, NewEmisData!$A:$A, "LDV", NewEmisData!$B:$B, $A335, NewEmisData!$C:$C, $H335, NewEmisData!$D:$D, DU$2))</f>
        <v>5.3239927293304897E-3</v>
      </c>
      <c r="DV335" s="335">
        <f>$I335*IF($G335="Pickup", SUMIFS(NewEmisData!J:J, NewEmisData!$A:$A, "Pickup", NewEmisData!$B:$B, $A335, NewEmisData!$C:$C, $H335, NewEmisData!$D:$D, DV$2), SUMIFS(NewEmisData!J:J, NewEmisData!$A:$A, "LDV", NewEmisData!$B:$B, $A335, NewEmisData!$C:$C, $H335, NewEmisData!$D:$D, DV$2))</f>
        <v>4.3843601374209101E-3</v>
      </c>
      <c r="DW335" s="335">
        <f>$I335*IF($G335="Pickup", SUMIFS(NewEmisData!K:K, NewEmisData!$A:$A, "Pickup", NewEmisData!$B:$B, $A335, NewEmisData!$C:$C, $H335, NewEmisData!$D:$D, DW$2), SUMIFS(NewEmisData!K:K, NewEmisData!$A:$A, "LDV", NewEmisData!$B:$B, $A335, NewEmisData!$C:$C, $H335, NewEmisData!$D:$D, DW$2))</f>
        <v>4.0098404179204098E-3</v>
      </c>
      <c r="DX335" s="335">
        <f>$I335*IF($G335="Pickup", SUMIFS(NewEmisData!L:L, NewEmisData!$A:$A, "Pickup", NewEmisData!$B:$B, $A335, NewEmisData!$C:$C, $H335, NewEmisData!$D:$D, DX$2), SUMIFS(NewEmisData!L:L, NewEmisData!$A:$A, "LDV", NewEmisData!$B:$B, $A335, NewEmisData!$C:$C, $H335, NewEmisData!$D:$D, DX$2))</f>
        <v>3.9353236892684601E-3</v>
      </c>
      <c r="DY335" s="335">
        <f>$I335*IF($G335="Pickup", SUMIFS(NewEmisData!M:M, NewEmisData!$A:$A, "Pickup", NewEmisData!$B:$B, $A335, NewEmisData!$C:$C, $H335, NewEmisData!$D:$D, DY$2), SUMIFS(NewEmisData!M:M, NewEmisData!$A:$A, "LDV", NewEmisData!$B:$B, $A335, NewEmisData!$C:$C, $H335, NewEmisData!$D:$D, DY$2))</f>
        <v>3.9163261358457898E-3</v>
      </c>
      <c r="DZ335" s="335">
        <v>5.594489642908501E-3</v>
      </c>
      <c r="EA335" s="335">
        <f t="shared" si="542"/>
        <v>643.29881695558004</v>
      </c>
      <c r="EB335" s="335">
        <f t="shared" si="543"/>
        <v>583.43082633307301</v>
      </c>
      <c r="EC335" s="335">
        <f t="shared" si="544"/>
        <v>563.26223885442596</v>
      </c>
      <c r="ED335" s="335">
        <f t="shared" si="545"/>
        <v>471.244671967888</v>
      </c>
      <c r="EE335" s="335">
        <f t="shared" si="546"/>
        <v>412.13992934500197</v>
      </c>
      <c r="EF335" s="335">
        <f t="shared" si="547"/>
        <v>382.15841850216998</v>
      </c>
      <c r="EG335" s="335">
        <f t="shared" si="548"/>
        <v>369.00588961547999</v>
      </c>
      <c r="EH335" s="335">
        <f t="shared" si="549"/>
        <v>366.289622530256</v>
      </c>
      <c r="EI335" s="335">
        <f t="shared" si="550"/>
        <v>365.86844674955302</v>
      </c>
      <c r="EJ335" s="335">
        <f t="shared" si="551"/>
        <v>0.27672218065037407</v>
      </c>
      <c r="EK335" s="335">
        <f t="shared" si="552"/>
        <v>1.0718533711852101</v>
      </c>
      <c r="EL335" s="335">
        <f t="shared" si="553"/>
        <v>0.36460893881337703</v>
      </c>
      <c r="EM335" s="335">
        <f t="shared" si="554"/>
        <v>0.21511450722659001</v>
      </c>
      <c r="EN335" s="335">
        <f t="shared" si="555"/>
        <v>0.139073943805895</v>
      </c>
      <c r="EO335" s="335">
        <f t="shared" si="556"/>
        <v>9.3994703060775397E-2</v>
      </c>
      <c r="EP335" s="335">
        <f t="shared" si="557"/>
        <v>6.4842069109482106E-2</v>
      </c>
      <c r="EQ335" s="335">
        <f t="shared" si="558"/>
        <v>5.3324297371198003E-2</v>
      </c>
      <c r="ER335" s="335">
        <f t="shared" si="559"/>
        <v>5.1077075101125899E-2</v>
      </c>
      <c r="ES335" s="335">
        <f t="shared" si="560"/>
        <v>5.0515001573367802E-2</v>
      </c>
      <c r="ET335" s="335">
        <f t="shared" si="561"/>
        <v>6.1988464688476796E-2</v>
      </c>
      <c r="EU335" s="335">
        <f t="shared" si="562"/>
        <v>1.1131330015415801E-2</v>
      </c>
      <c r="EV335" s="335">
        <f t="shared" si="563"/>
        <v>1.0095400092945701E-2</v>
      </c>
      <c r="EW335" s="335">
        <f t="shared" si="564"/>
        <v>8.0802908150159908E-3</v>
      </c>
      <c r="EX335" s="335">
        <f t="shared" si="565"/>
        <v>6.7602528861516898E-3</v>
      </c>
      <c r="EY335" s="335">
        <f t="shared" si="566"/>
        <v>5.91236027599469E-3</v>
      </c>
      <c r="EZ335" s="335">
        <f t="shared" si="567"/>
        <v>5.4822597906763401E-3</v>
      </c>
      <c r="FA335" s="335">
        <f t="shared" si="568"/>
        <v>5.2935788275333302E-3</v>
      </c>
      <c r="FB335" s="335">
        <f t="shared" si="569"/>
        <v>5.2546135130106296E-3</v>
      </c>
      <c r="FC335" s="335">
        <f t="shared" si="570"/>
        <v>5.2485706596045499E-3</v>
      </c>
      <c r="FD335" s="335">
        <f t="shared" si="571"/>
        <v>1.7442083422488778E-3</v>
      </c>
      <c r="FE335" s="335">
        <f t="shared" si="572"/>
        <v>8.4672967273815902E-2</v>
      </c>
      <c r="FF335" s="335">
        <f t="shared" si="573"/>
        <v>8.05962896778539E-2</v>
      </c>
      <c r="FG335" s="335">
        <f t="shared" si="574"/>
        <v>8.8160367229529593E-2</v>
      </c>
      <c r="FH335" s="335">
        <f t="shared" si="575"/>
        <v>8.6879117258843994E-2</v>
      </c>
      <c r="FI335" s="335">
        <f t="shared" si="576"/>
        <v>8.54475878127927E-2</v>
      </c>
      <c r="FJ335" s="335">
        <f t="shared" si="577"/>
        <v>8.4196574123060697E-2</v>
      </c>
      <c r="FK335" s="335">
        <f t="shared" si="578"/>
        <v>8.3484871045575698E-2</v>
      </c>
      <c r="FL335" s="335">
        <f t="shared" si="579"/>
        <v>8.3214240833257597E-2</v>
      </c>
      <c r="FM335" s="335">
        <f t="shared" si="580"/>
        <v>8.3146851731389901E-2</v>
      </c>
      <c r="FN335" s="335">
        <f t="shared" si="581"/>
        <v>4.7629366333098749E-2</v>
      </c>
      <c r="FO335" s="335">
        <f t="shared" si="582"/>
        <v>1.9937709526913299E-2</v>
      </c>
      <c r="FP335" s="335">
        <f t="shared" si="583"/>
        <v>1.6339868026240802E-2</v>
      </c>
      <c r="FQ335" s="335">
        <f t="shared" si="584"/>
        <v>1.6728363465573801E-2</v>
      </c>
      <c r="FR335" s="335">
        <f t="shared" si="585"/>
        <v>1.55904538446416E-2</v>
      </c>
      <c r="FS335" s="335">
        <f t="shared" si="586"/>
        <v>1.4321167303148301E-2</v>
      </c>
      <c r="FT335" s="335">
        <f t="shared" si="587"/>
        <v>1.3213602203576201E-2</v>
      </c>
      <c r="FU335" s="335">
        <f t="shared" si="588"/>
        <v>1.2583846199447499E-2</v>
      </c>
      <c r="FV335" s="335">
        <f t="shared" si="589"/>
        <v>1.2344410378048599E-2</v>
      </c>
      <c r="FW335" s="335">
        <f t="shared" si="590"/>
        <v>1.2284860332200101E-2</v>
      </c>
      <c r="FX335" s="335">
        <f t="shared" si="591"/>
        <v>9.4789149915835945E-3</v>
      </c>
    </row>
    <row r="336" spans="1:180" x14ac:dyDescent="0.2">
      <c r="A336" s="305" t="str">
        <f>_xlfn.CONCAT(IF(LEFT(TRIM(A335),1)="*", "*R", "R"), 1+RIGHT(TRIM(A335),1))</f>
        <v>R3</v>
      </c>
      <c r="B336" s="305" t="str">
        <f t="shared" ref="B336:B339" si="633">B335</f>
        <v>TLPLPG11</v>
      </c>
      <c r="C336" s="305" t="str">
        <f t="shared" ref="C336:C339" si="634">C335</f>
        <v>TL.LPG1.P.LPG.2011</v>
      </c>
      <c r="D336" s="301" t="str">
        <f t="shared" ref="D336:D339" si="635">D335</f>
        <v>bn-vmt, bn-vmt/a</v>
      </c>
      <c r="E336" s="301" t="str">
        <f t="shared" ref="E336:E339" si="636">E335</f>
        <v>TRNLPGEA</v>
      </c>
      <c r="F336" s="301" t="str">
        <f t="shared" ref="F336:F339" si="637">F335</f>
        <v>TL</v>
      </c>
      <c r="G336" s="315" t="s">
        <v>820</v>
      </c>
      <c r="H336" s="315" t="s">
        <v>814</v>
      </c>
      <c r="I336" s="315">
        <v>1</v>
      </c>
      <c r="J336" s="315" t="str">
        <f t="shared" si="592"/>
        <v>Pickup-GSL</v>
      </c>
      <c r="K336" s="335">
        <f>$I336*IF($G336="Pickup", SUMIFS(NewEmisData!E:E, NewEmisData!$A:$A, "Pickup", NewEmisData!$B:$B, $A336, NewEmisData!$C:$C, $H336, NewEmisData!$D:$D, K$2), SUMIFS(NewEmisData!E:E, NewEmisData!$A:$A, "LDV", NewEmisData!$B:$B, $A336, NewEmisData!$C:$C, $H336, NewEmisData!$D:$D, K$2))</f>
        <v>597.33559757265004</v>
      </c>
      <c r="L336" s="335">
        <f>$I336*IF($G336="Pickup", SUMIFS(NewEmisData!F:F, NewEmisData!$A:$A, "Pickup", NewEmisData!$B:$B, $A336, NewEmisData!$C:$C, $H336, NewEmisData!$D:$D, L$2), SUMIFS(NewEmisData!F:F, NewEmisData!$A:$A, "LDV", NewEmisData!$B:$B, $A336, NewEmisData!$C:$C, $H336, NewEmisData!$D:$D, L$2))</f>
        <v>553.28127212576896</v>
      </c>
      <c r="M336" s="335">
        <f>$I336*IF($G336="Pickup", SUMIFS(NewEmisData!G:G, NewEmisData!$A:$A, "Pickup", NewEmisData!$B:$B, $A336, NewEmisData!$C:$C, $H336, NewEmisData!$D:$D, M$2), SUMIFS(NewEmisData!G:G, NewEmisData!$A:$A, "LDV", NewEmisData!$B:$B, $A336, NewEmisData!$C:$C, $H336, NewEmisData!$D:$D, M$2))</f>
        <v>493.82406756493799</v>
      </c>
      <c r="N336" s="335">
        <f>$I336*IF($G336="Pickup", SUMIFS(NewEmisData!H:H, NewEmisData!$A:$A, "Pickup", NewEmisData!$B:$B, $A336, NewEmisData!$C:$C, $H336, NewEmisData!$D:$D, N$2), SUMIFS(NewEmisData!H:H, NewEmisData!$A:$A, "LDV", NewEmisData!$B:$B, $A336, NewEmisData!$C:$C, $H336, NewEmisData!$D:$D, N$2))</f>
        <v>412.98439479110601</v>
      </c>
      <c r="O336" s="335">
        <f>$I336*IF($G336="Pickup", SUMIFS(NewEmisData!I:I, NewEmisData!$A:$A, "Pickup", NewEmisData!$B:$B, $A336, NewEmisData!$C:$C, $H336, NewEmisData!$D:$D, O$2), SUMIFS(NewEmisData!I:I, NewEmisData!$A:$A, "LDV", NewEmisData!$B:$B, $A336, NewEmisData!$C:$C, $H336, NewEmisData!$D:$D, O$2))</f>
        <v>361.12439946055099</v>
      </c>
      <c r="P336" s="335">
        <f>$I336*IF($G336="Pickup", SUMIFS(NewEmisData!J:J, NewEmisData!$A:$A, "Pickup", NewEmisData!$B:$B, $A336, NewEmisData!$C:$C, $H336, NewEmisData!$D:$D, P$2), SUMIFS(NewEmisData!J:J, NewEmisData!$A:$A, "LDV", NewEmisData!$B:$B, $A336, NewEmisData!$C:$C, $H336, NewEmisData!$D:$D, P$2))</f>
        <v>334.85995891651203</v>
      </c>
      <c r="Q336" s="335">
        <f>$I336*IF($G336="Pickup", SUMIFS(NewEmisData!K:K, NewEmisData!$A:$A, "Pickup", NewEmisData!$B:$B, $A336, NewEmisData!$C:$C, $H336, NewEmisData!$D:$D, Q$2), SUMIFS(NewEmisData!K:K, NewEmisData!$A:$A, "LDV", NewEmisData!$B:$B, $A336, NewEmisData!$C:$C, $H336, NewEmisData!$D:$D, Q$2))</f>
        <v>323.34611754862402</v>
      </c>
      <c r="R336" s="335">
        <f>$I336*IF($G336="Pickup", SUMIFS(NewEmisData!L:L, NewEmisData!$A:$A, "Pickup", NewEmisData!$B:$B, $A336, NewEmisData!$C:$C, $H336, NewEmisData!$D:$D, R$2), SUMIFS(NewEmisData!L:L, NewEmisData!$A:$A, "LDV", NewEmisData!$B:$B, $A336, NewEmisData!$C:$C, $H336, NewEmisData!$D:$D, R$2))</f>
        <v>320.96738270464499</v>
      </c>
      <c r="S336" s="335">
        <f>$I336*IF($G336="Pickup", SUMIFS(NewEmisData!M:M, NewEmisData!$A:$A, "Pickup", NewEmisData!$B:$B, $A336, NewEmisData!$C:$C, $H336, NewEmisData!$D:$D, S$2), SUMIFS(NewEmisData!M:M, NewEmisData!$A:$A, "LDV", NewEmisData!$B:$B, $A336, NewEmisData!$C:$C, $H336, NewEmisData!$D:$D, S$2))</f>
        <v>320.59740368618702</v>
      </c>
      <c r="T336" s="335">
        <v>0.27672218065037407</v>
      </c>
      <c r="U336" s="335">
        <f>$I336*IF($G336="Pickup", SUMIFS(NewEmisData!E:E, NewEmisData!$A:$A, "Pickup", NewEmisData!$B:$B, $A336, NewEmisData!$C:$C, $H336, NewEmisData!$D:$D, U$2), SUMIFS(NewEmisData!E:E, NewEmisData!$A:$A, "LDV", NewEmisData!$B:$B, $A336, NewEmisData!$C:$C, $H336, NewEmisData!$D:$D, U$2))</f>
        <v>1.1576605941285101</v>
      </c>
      <c r="V336" s="335">
        <f>$I336*IF($G336="Pickup", SUMIFS(NewEmisData!F:F, NewEmisData!$A:$A, "Pickup", NewEmisData!$B:$B, $A336, NewEmisData!$C:$C, $H336, NewEmisData!$D:$D, V$2), SUMIFS(NewEmisData!F:F, NewEmisData!$A:$A, "LDV", NewEmisData!$B:$B, $A336, NewEmisData!$C:$C, $H336, NewEmisData!$D:$D, V$2))</f>
        <v>0.37657543091819101</v>
      </c>
      <c r="W336" s="335">
        <f>$I336*IF($G336="Pickup", SUMIFS(NewEmisData!G:G, NewEmisData!$A:$A, "Pickup", NewEmisData!$B:$B, $A336, NewEmisData!$C:$C, $H336, NewEmisData!$D:$D, W$2), SUMIFS(NewEmisData!G:G, NewEmisData!$A:$A, "LDV", NewEmisData!$B:$B, $A336, NewEmisData!$C:$C, $H336, NewEmisData!$D:$D, W$2))</f>
        <v>0.200631007186098</v>
      </c>
      <c r="X336" s="335">
        <f>$I336*IF($G336="Pickup", SUMIFS(NewEmisData!H:H, NewEmisData!$A:$A, "Pickup", NewEmisData!$B:$B, $A336, NewEmisData!$C:$C, $H336, NewEmisData!$D:$D, X$2), SUMIFS(NewEmisData!H:H, NewEmisData!$A:$A, "LDV", NewEmisData!$B:$B, $A336, NewEmisData!$C:$C, $H336, NewEmisData!$D:$D, X$2))</f>
        <v>0.130138169147933</v>
      </c>
      <c r="Y336" s="335">
        <f>$I336*IF($G336="Pickup", SUMIFS(NewEmisData!I:I, NewEmisData!$A:$A, "Pickup", NewEmisData!$B:$B, $A336, NewEmisData!$C:$C, $H336, NewEmisData!$D:$D, Y$2), SUMIFS(NewEmisData!I:I, NewEmisData!$A:$A, "LDV", NewEmisData!$B:$B, $A336, NewEmisData!$C:$C, $H336, NewEmisData!$D:$D, Y$2))</f>
        <v>8.7384287154233006E-2</v>
      </c>
      <c r="Z336" s="335">
        <f>$I336*IF($G336="Pickup", SUMIFS(NewEmisData!J:J, NewEmisData!$A:$A, "Pickup", NewEmisData!$B:$B, $A336, NewEmisData!$C:$C, $H336, NewEmisData!$D:$D, Z$2), SUMIFS(NewEmisData!J:J, NewEmisData!$A:$A, "LDV", NewEmisData!$B:$B, $A336, NewEmisData!$C:$C, $H336, NewEmisData!$D:$D, Z$2))</f>
        <v>5.9391933302032802E-2</v>
      </c>
      <c r="AA336" s="335">
        <f>$I336*IF($G336="Pickup", SUMIFS(NewEmisData!K:K, NewEmisData!$A:$A, "Pickup", NewEmisData!$B:$B, $A336, NewEmisData!$C:$C, $H336, NewEmisData!$D:$D, AA$2), SUMIFS(NewEmisData!K:K, NewEmisData!$A:$A, "LDV", NewEmisData!$B:$B, $A336, NewEmisData!$C:$C, $H336, NewEmisData!$D:$D, AA$2))</f>
        <v>4.8180846872995502E-2</v>
      </c>
      <c r="AB336" s="335">
        <f>$I336*IF($G336="Pickup", SUMIFS(NewEmisData!L:L, NewEmisData!$A:$A, "Pickup", NewEmisData!$B:$B, $A336, NewEmisData!$C:$C, $H336, NewEmisData!$D:$D, AB$2), SUMIFS(NewEmisData!L:L, NewEmisData!$A:$A, "LDV", NewEmisData!$B:$B, $A336, NewEmisData!$C:$C, $H336, NewEmisData!$D:$D, AB$2))</f>
        <v>4.5998445887843901E-2</v>
      </c>
      <c r="AC336" s="335">
        <f>$I336*IF($G336="Pickup", SUMIFS(NewEmisData!M:M, NewEmisData!$A:$A, "Pickup", NewEmisData!$B:$B, $A336, NewEmisData!$C:$C, $H336, NewEmisData!$D:$D, AC$2), SUMIFS(NewEmisData!M:M, NewEmisData!$A:$A, "LDV", NewEmisData!$B:$B, $A336, NewEmisData!$C:$C, $H336, NewEmisData!$D:$D, AC$2))</f>
        <v>4.5463770278463003E-2</v>
      </c>
      <c r="AD336" s="335">
        <v>6.1988464688476796E-2</v>
      </c>
      <c r="AE336" s="335">
        <f>$I336*IF($G336="Pickup", SUMIFS(NewEmisData!E:E, NewEmisData!$A:$A, "Pickup", NewEmisData!$B:$B, $A336, NewEmisData!$C:$C, $H336, NewEmisData!$D:$D, AE$2), SUMIFS(NewEmisData!E:E, NewEmisData!$A:$A, "LDV", NewEmisData!$B:$B, $A336, NewEmisData!$C:$C, $H336, NewEmisData!$D:$D, AE$2))</f>
        <v>1.0335998327469099E-2</v>
      </c>
      <c r="AF336" s="335">
        <f>$I336*IF($G336="Pickup", SUMIFS(NewEmisData!F:F, NewEmisData!$A:$A, "Pickup", NewEmisData!$B:$B, $A336, NewEmisData!$C:$C, $H336, NewEmisData!$D:$D, AF$2), SUMIFS(NewEmisData!F:F, NewEmisData!$A:$A, "LDV", NewEmisData!$B:$B, $A336, NewEmisData!$C:$C, $H336, NewEmisData!$D:$D, AF$2))</f>
        <v>9.5737115204566903E-3</v>
      </c>
      <c r="AG336" s="335">
        <f>$I336*IF($G336="Pickup", SUMIFS(NewEmisData!G:G, NewEmisData!$A:$A, "Pickup", NewEmisData!$B:$B, $A336, NewEmisData!$C:$C, $H336, NewEmisData!$D:$D, AG$2), SUMIFS(NewEmisData!G:G, NewEmisData!$A:$A, "LDV", NewEmisData!$B:$B, $A336, NewEmisData!$C:$C, $H336, NewEmisData!$D:$D, AG$2))</f>
        <v>7.0841642304725503E-3</v>
      </c>
      <c r="AH336" s="335">
        <f>$I336*IF($G336="Pickup", SUMIFS(NewEmisData!H:H, NewEmisData!$A:$A, "Pickup", NewEmisData!$B:$B, $A336, NewEmisData!$C:$C, $H336, NewEmisData!$D:$D, AH$2), SUMIFS(NewEmisData!H:H, NewEmisData!$A:$A, "LDV", NewEmisData!$B:$B, $A336, NewEmisData!$C:$C, $H336, NewEmisData!$D:$D, AH$2))</f>
        <v>5.9244730772948402E-3</v>
      </c>
      <c r="AI336" s="335">
        <f>$I336*IF($G336="Pickup", SUMIFS(NewEmisData!I:I, NewEmisData!$A:$A, "Pickup", NewEmisData!$B:$B, $A336, NewEmisData!$C:$C, $H336, NewEmisData!$D:$D, AI$2), SUMIFS(NewEmisData!I:I, NewEmisData!$A:$A, "LDV", NewEmisData!$B:$B, $A336, NewEmisData!$C:$C, $H336, NewEmisData!$D:$D, AI$2))</f>
        <v>5.1805148263819496E-3</v>
      </c>
      <c r="AJ336" s="335">
        <f>$I336*IF($G336="Pickup", SUMIFS(NewEmisData!J:J, NewEmisData!$A:$A, "Pickup", NewEmisData!$B:$B, $A336, NewEmisData!$C:$C, $H336, NewEmisData!$D:$D, AJ$2), SUMIFS(NewEmisData!J:J, NewEmisData!$A:$A, "LDV", NewEmisData!$B:$B, $A336, NewEmisData!$C:$C, $H336, NewEmisData!$D:$D, AJ$2))</f>
        <v>4.8037413964933202E-3</v>
      </c>
      <c r="AK336" s="335">
        <f>$I336*IF($G336="Pickup", SUMIFS(NewEmisData!K:K, NewEmisData!$A:$A, "Pickup", NewEmisData!$B:$B, $A336, NewEmisData!$C:$C, $H336, NewEmisData!$D:$D, AK$2), SUMIFS(NewEmisData!K:K, NewEmisData!$A:$A, "LDV", NewEmisData!$B:$B, $A336, NewEmisData!$C:$C, $H336, NewEmisData!$D:$D, AK$2))</f>
        <v>4.6385693545218003E-3</v>
      </c>
      <c r="AL336" s="335">
        <f>$I336*IF($G336="Pickup", SUMIFS(NewEmisData!L:L, NewEmisData!$A:$A, "Pickup", NewEmisData!$B:$B, $A336, NewEmisData!$C:$C, $H336, NewEmisData!$D:$D, AL$2), SUMIFS(NewEmisData!L:L, NewEmisData!$A:$A, "LDV", NewEmisData!$B:$B, $A336, NewEmisData!$C:$C, $H336, NewEmisData!$D:$D, AL$2))</f>
        <v>4.6044395711825996E-3</v>
      </c>
      <c r="AM336" s="335">
        <f>$I336*IF($G336="Pickup", SUMIFS(NewEmisData!M:M, NewEmisData!$A:$A, "Pickup", NewEmisData!$B:$B, $A336, NewEmisData!$C:$C, $H336, NewEmisData!$D:$D, AM$2), SUMIFS(NewEmisData!M:M, NewEmisData!$A:$A, "LDV", NewEmisData!$B:$B, $A336, NewEmisData!$C:$C, $H336, NewEmisData!$D:$D, AM$2))</f>
        <v>4.5991353866608299E-3</v>
      </c>
      <c r="AN336" s="335">
        <v>1.7442083422488778E-3</v>
      </c>
      <c r="AO336" s="335">
        <f>$I336*IF($G336="Pickup", SUMIFS(NewEmisData!E:E, NewEmisData!$A:$A, "Pickup", NewEmisData!$B:$B, $A336, NewEmisData!$C:$C, $H336, NewEmisData!$D:$D, AO$2), SUMIFS(NewEmisData!E:E, NewEmisData!$A:$A, "LDV", NewEmisData!$B:$B, $A336, NewEmisData!$C:$C, $H336, NewEmisData!$D:$D, AO$2))</f>
        <v>7.1069962611333096E-2</v>
      </c>
      <c r="AP336" s="335">
        <f>$I336*IF($G336="Pickup", SUMIFS(NewEmisData!F:F, NewEmisData!$A:$A, "Pickup", NewEmisData!$B:$B, $A336, NewEmisData!$C:$C, $H336, NewEmisData!$D:$D, AP$2), SUMIFS(NewEmisData!F:F, NewEmisData!$A:$A, "LDV", NewEmisData!$B:$B, $A336, NewEmisData!$C:$C, $H336, NewEmisData!$D:$D, AP$2))</f>
        <v>6.7310649866491198E-2</v>
      </c>
      <c r="AQ336" s="335">
        <f>$I336*IF($G336="Pickup", SUMIFS(NewEmisData!G:G, NewEmisData!$A:$A, "Pickup", NewEmisData!$B:$B, $A336, NewEmisData!$C:$C, $H336, NewEmisData!$D:$D, AQ$2), SUMIFS(NewEmisData!G:G, NewEmisData!$A:$A, "LDV", NewEmisData!$B:$B, $A336, NewEmisData!$C:$C, $H336, NewEmisData!$D:$D, AQ$2))</f>
        <v>6.7628560391991902E-2</v>
      </c>
      <c r="AR336" s="335">
        <f>$I336*IF($G336="Pickup", SUMIFS(NewEmisData!H:H, NewEmisData!$A:$A, "Pickup", NewEmisData!$B:$B, $A336, NewEmisData!$C:$C, $H336, NewEmisData!$D:$D, AR$2), SUMIFS(NewEmisData!H:H, NewEmisData!$A:$A, "LDV", NewEmisData!$B:$B, $A336, NewEmisData!$C:$C, $H336, NewEmisData!$D:$D, AR$2))</f>
        <v>6.6559280493503098E-2</v>
      </c>
      <c r="AS336" s="335">
        <f>$I336*IF($G336="Pickup", SUMIFS(NewEmisData!I:I, NewEmisData!$A:$A, "Pickup", NewEmisData!$B:$B, $A336, NewEmisData!$C:$C, $H336, NewEmisData!$D:$D, AS$2), SUMIFS(NewEmisData!I:I, NewEmisData!$A:$A, "LDV", NewEmisData!$B:$B, $A336, NewEmisData!$C:$C, $H336, NewEmisData!$D:$D, AS$2))</f>
        <v>6.53360817606774E-2</v>
      </c>
      <c r="AT336" s="335">
        <f>$I336*IF($G336="Pickup", SUMIFS(NewEmisData!J:J, NewEmisData!$A:$A, "Pickup", NewEmisData!$B:$B, $A336, NewEmisData!$C:$C, $H336, NewEmisData!$D:$D, AT$2), SUMIFS(NewEmisData!J:J, NewEmisData!$A:$A, "LDV", NewEmisData!$B:$B, $A336, NewEmisData!$C:$C, $H336, NewEmisData!$D:$D, AT$2))</f>
        <v>6.4268763456515193E-2</v>
      </c>
      <c r="AU336" s="335">
        <f>$I336*IF($G336="Pickup", SUMIFS(NewEmisData!K:K, NewEmisData!$A:$A, "Pickup", NewEmisData!$B:$B, $A336, NewEmisData!$C:$C, $H336, NewEmisData!$D:$D, AU$2), SUMIFS(NewEmisData!K:K, NewEmisData!$A:$A, "LDV", NewEmisData!$B:$B, $A336, NewEmisData!$C:$C, $H336, NewEmisData!$D:$D, AU$2))</f>
        <v>6.3662257235357594E-2</v>
      </c>
      <c r="AV336" s="335">
        <f>$I336*IF($G336="Pickup", SUMIFS(NewEmisData!L:L, NewEmisData!$A:$A, "Pickup", NewEmisData!$B:$B, $A336, NewEmisData!$C:$C, $H336, NewEmisData!$D:$D, AV$2), SUMIFS(NewEmisData!L:L, NewEmisData!$A:$A, "LDV", NewEmisData!$B:$B, $A336, NewEmisData!$C:$C, $H336, NewEmisData!$D:$D, AV$2))</f>
        <v>6.3432754124854704E-2</v>
      </c>
      <c r="AW336" s="335">
        <f>$I336*IF($G336="Pickup", SUMIFS(NewEmisData!M:M, NewEmisData!$A:$A, "Pickup", NewEmisData!$B:$B, $A336, NewEmisData!$C:$C, $H336, NewEmisData!$D:$D, AW$2), SUMIFS(NewEmisData!M:M, NewEmisData!$A:$A, "LDV", NewEmisData!$B:$B, $A336, NewEmisData!$C:$C, $H336, NewEmisData!$D:$D, AW$2))</f>
        <v>6.3375800941285698E-2</v>
      </c>
      <c r="AX336" s="335">
        <v>4.7629366333098749E-2</v>
      </c>
      <c r="AY336" s="335">
        <f>$I336*IF($G336="Pickup", SUMIFS(NewEmisData!E:E, NewEmisData!$A:$A, "Pickup", NewEmisData!$B:$B, $A336, NewEmisData!$C:$C, $H336, NewEmisData!$D:$D, AY$2), SUMIFS(NewEmisData!E:E, NewEmisData!$A:$A, "LDV", NewEmisData!$B:$B, $A336, NewEmisData!$C:$C, $H336, NewEmisData!$D:$D, AY$2))</f>
        <v>1.7564038794035501E-2</v>
      </c>
      <c r="AZ336" s="335">
        <f>$I336*IF($G336="Pickup", SUMIFS(NewEmisData!F:F, NewEmisData!$A:$A, "Pickup", NewEmisData!$B:$B, $A336, NewEmisData!$C:$C, $H336, NewEmisData!$D:$D, AZ$2), SUMIFS(NewEmisData!F:F, NewEmisData!$A:$A, "LDV", NewEmisData!$B:$B, $A336, NewEmisData!$C:$C, $H336, NewEmisData!$D:$D, AZ$2))</f>
        <v>1.42365442689367E-2</v>
      </c>
      <c r="BA336" s="335">
        <f>$I336*IF($G336="Pickup", SUMIFS(NewEmisData!G:G, NewEmisData!$A:$A, "Pickup", NewEmisData!$B:$B, $A336, NewEmisData!$C:$C, $H336, NewEmisData!$D:$D, BA$2), SUMIFS(NewEmisData!G:G, NewEmisData!$A:$A, "LDV", NewEmisData!$B:$B, $A336, NewEmisData!$C:$C, $H336, NewEmisData!$D:$D, BA$2))</f>
        <v>1.3329065525325E-2</v>
      </c>
      <c r="BB336" s="335">
        <f>$I336*IF($G336="Pickup", SUMIFS(NewEmisData!H:H, NewEmisData!$A:$A, "Pickup", NewEmisData!$B:$B, $A336, NewEmisData!$C:$C, $H336, NewEmisData!$D:$D, BB$2), SUMIFS(NewEmisData!H:H, NewEmisData!$A:$A, "LDV", NewEmisData!$B:$B, $A336, NewEmisData!$C:$C, $H336, NewEmisData!$D:$D, BB$2))</f>
        <v>1.23804824132796E-2</v>
      </c>
      <c r="BC336" s="335">
        <f>$I336*IF($G336="Pickup", SUMIFS(NewEmisData!I:I, NewEmisData!$A:$A, "Pickup", NewEmisData!$B:$B, $A336, NewEmisData!$C:$C, $H336, NewEmisData!$D:$D, BC$2), SUMIFS(NewEmisData!I:I, NewEmisData!$A:$A, "LDV", NewEmisData!$B:$B, $A336, NewEmisData!$C:$C, $H336, NewEmisData!$D:$D, BC$2))</f>
        <v>1.12963892643066E-2</v>
      </c>
      <c r="BD336" s="335">
        <f>$I336*IF($G336="Pickup", SUMIFS(NewEmisData!J:J, NewEmisData!$A:$A, "Pickup", NewEmisData!$B:$B, $A336, NewEmisData!$C:$C, $H336, NewEmisData!$D:$D, BD$2), SUMIFS(NewEmisData!J:J, NewEmisData!$A:$A, "LDV", NewEmisData!$B:$B, $A336, NewEmisData!$C:$C, $H336, NewEmisData!$D:$D, BD$2))</f>
        <v>1.03515640804413E-2</v>
      </c>
      <c r="BE336" s="335">
        <f>$I336*IF($G336="Pickup", SUMIFS(NewEmisData!K:K, NewEmisData!$A:$A, "Pickup", NewEmisData!$B:$B, $A336, NewEmisData!$C:$C, $H336, NewEmisData!$D:$D, BE$2), SUMIFS(NewEmisData!K:K, NewEmisData!$A:$A, "LDV", NewEmisData!$B:$B, $A336, NewEmisData!$C:$C, $H336, NewEmisData!$D:$D, BE$2))</f>
        <v>9.8149798035326394E-3</v>
      </c>
      <c r="BF336" s="335">
        <f>$I336*IF($G336="Pickup", SUMIFS(NewEmisData!L:L, NewEmisData!$A:$A, "Pickup", NewEmisData!$B:$B, $A336, NewEmisData!$C:$C, $H336, NewEmisData!$D:$D, BF$2), SUMIFS(NewEmisData!L:L, NewEmisData!$A:$A, "LDV", NewEmisData!$B:$B, $A336, NewEmisData!$C:$C, $H336, NewEmisData!$D:$D, BF$2))</f>
        <v>9.61190259231408E-3</v>
      </c>
      <c r="BG336" s="335">
        <f>$I336*IF($G336="Pickup", SUMIFS(NewEmisData!M:M, NewEmisData!$A:$A, "Pickup", NewEmisData!$B:$B, $A336, NewEmisData!$C:$C, $H336, NewEmisData!$D:$D, BG$2), SUMIFS(NewEmisData!M:M, NewEmisData!$A:$A, "LDV", NewEmisData!$B:$B, $A336, NewEmisData!$C:$C, $H336, NewEmisData!$D:$D, BG$2))</f>
        <v>9.5615485982077E-3</v>
      </c>
      <c r="BH336" s="335">
        <v>9.4789149915835945E-3</v>
      </c>
      <c r="BI336" s="335">
        <f>$I336*IF($G336="Pickup", SUMIFS(NewEmisData!E:E, NewEmisData!$A:$A, "Pickup", NewEmisData!$B:$B, $A336, NewEmisData!$C:$C, $H336, NewEmisData!$D:$D, BI$2), SUMIFS(NewEmisData!E:E, NewEmisData!$A:$A, "LDV", NewEmisData!$B:$B, $A336, NewEmisData!$C:$C, $H336, NewEmisData!$D:$D, BI$2))</f>
        <v>7.9565646159599703</v>
      </c>
      <c r="BJ336" s="335">
        <f>$I336*IF($G336="Pickup", SUMIFS(NewEmisData!F:F, NewEmisData!$A:$A, "Pickup", NewEmisData!$B:$B, $A336, NewEmisData!$C:$C, $H336, NewEmisData!$D:$D, BJ$2), SUMIFS(NewEmisData!F:F, NewEmisData!$A:$A, "LDV", NewEmisData!$B:$B, $A336, NewEmisData!$C:$C, $H336, NewEmisData!$D:$D, BJ$2))</f>
        <v>3.8702099021089098</v>
      </c>
      <c r="BK336" s="335">
        <f>$I336*IF($G336="Pickup", SUMIFS(NewEmisData!G:G, NewEmisData!$A:$A, "Pickup", NewEmisData!$B:$B, $A336, NewEmisData!$C:$C, $H336, NewEmisData!$D:$D, BK$2), SUMIFS(NewEmisData!G:G, NewEmisData!$A:$A, "LDV", NewEmisData!$B:$B, $A336, NewEmisData!$C:$C, $H336, NewEmisData!$D:$D, BK$2))</f>
        <v>2.7335988385504</v>
      </c>
      <c r="BL336" s="335">
        <f>$I336*IF($G336="Pickup", SUMIFS(NewEmisData!H:H, NewEmisData!$A:$A, "Pickup", NewEmisData!$B:$B, $A336, NewEmisData!$C:$C, $H336, NewEmisData!$D:$D, BL$2), SUMIFS(NewEmisData!H:H, NewEmisData!$A:$A, "LDV", NewEmisData!$B:$B, $A336, NewEmisData!$C:$C, $H336, NewEmisData!$D:$D, BL$2))</f>
        <v>2.0883869413410898</v>
      </c>
      <c r="BM336" s="335">
        <f>$I336*IF($G336="Pickup", SUMIFS(NewEmisData!I:I, NewEmisData!$A:$A, "Pickup", NewEmisData!$B:$B, $A336, NewEmisData!$C:$C, $H336, NewEmisData!$D:$D, BM$2), SUMIFS(NewEmisData!I:I, NewEmisData!$A:$A, "LDV", NewEmisData!$B:$B, $A336, NewEmisData!$C:$C, $H336, NewEmisData!$D:$D, BM$2))</f>
        <v>1.47075089091061</v>
      </c>
      <c r="BN336" s="335">
        <f>$I336*IF($G336="Pickup", SUMIFS(NewEmisData!J:J, NewEmisData!$A:$A, "Pickup", NewEmisData!$B:$B, $A336, NewEmisData!$C:$C, $H336, NewEmisData!$D:$D, BN$2), SUMIFS(NewEmisData!J:J, NewEmisData!$A:$A, "LDV", NewEmisData!$B:$B, $A336, NewEmisData!$C:$C, $H336, NewEmisData!$D:$D, BN$2))</f>
        <v>1.07685812487465</v>
      </c>
      <c r="BO336" s="335">
        <f>$I336*IF($G336="Pickup", SUMIFS(NewEmisData!K:K, NewEmisData!$A:$A, "Pickup", NewEmisData!$B:$B, $A336, NewEmisData!$C:$C, $H336, NewEmisData!$D:$D, BO$2), SUMIFS(NewEmisData!K:K, NewEmisData!$A:$A, "LDV", NewEmisData!$B:$B, $A336, NewEmisData!$C:$C, $H336, NewEmisData!$D:$D, BO$2))</f>
        <v>0.93279096708598197</v>
      </c>
      <c r="BP336" s="335">
        <f>$I336*IF($G336="Pickup", SUMIFS(NewEmisData!L:L, NewEmisData!$A:$A, "Pickup", NewEmisData!$B:$B, $A336, NewEmisData!$C:$C, $H336, NewEmisData!$D:$D, BP$2), SUMIFS(NewEmisData!L:L, NewEmisData!$A:$A, "LDV", NewEmisData!$B:$B, $A336, NewEmisData!$C:$C, $H336, NewEmisData!$D:$D, BP$2))</f>
        <v>0.90452078877762399</v>
      </c>
      <c r="BQ336" s="335">
        <f>$I336*IF($G336="Pickup", SUMIFS(NewEmisData!M:M, NewEmisData!$A:$A, "Pickup", NewEmisData!$B:$B, $A336, NewEmisData!$C:$C, $H336, NewEmisData!$D:$D, BQ$2), SUMIFS(NewEmisData!M:M, NewEmisData!$A:$A, "LDV", NewEmisData!$B:$B, $A336, NewEmisData!$C:$C, $H336, NewEmisData!$D:$D, BQ$2))</f>
        <v>0.89628145981378204</v>
      </c>
      <c r="BR336" s="335">
        <v>1.6588293829830492</v>
      </c>
      <c r="BS336" s="335">
        <f>$I336*IF($G336="Pickup", SUMIFS(NewEmisData!E:E, NewEmisData!$A:$A, "Pickup", NewEmisData!$B:$B, $A336, NewEmisData!$C:$C, $H336, NewEmisData!$D:$D, BS$2), SUMIFS(NewEmisData!E:E, NewEmisData!$A:$A, "LDV", NewEmisData!$B:$B, $A336, NewEmisData!$C:$C, $H336, NewEmisData!$D:$D, BS$2))</f>
        <v>0.72765138885249603</v>
      </c>
      <c r="BT336" s="335">
        <f>$I336*IF($G336="Pickup", SUMIFS(NewEmisData!F:F, NewEmisData!$A:$A, "Pickup", NewEmisData!$B:$B, $A336, NewEmisData!$C:$C, $H336, NewEmisData!$D:$D, BT$2), SUMIFS(NewEmisData!F:F, NewEmisData!$A:$A, "LDV", NewEmisData!$B:$B, $A336, NewEmisData!$C:$C, $H336, NewEmisData!$D:$D, BT$2))</f>
        <v>0.27522727735895502</v>
      </c>
      <c r="BU336" s="335">
        <f>$I336*IF($G336="Pickup", SUMIFS(NewEmisData!G:G, NewEmisData!$A:$A, "Pickup", NewEmisData!$B:$B, $A336, NewEmisData!$C:$C, $H336, NewEmisData!$D:$D, BU$2), SUMIFS(NewEmisData!G:G, NewEmisData!$A:$A, "LDV", NewEmisData!$B:$B, $A336, NewEmisData!$C:$C, $H336, NewEmisData!$D:$D, BU$2))</f>
        <v>0.17671155677793199</v>
      </c>
      <c r="BV336" s="335">
        <f>$I336*IF($G336="Pickup", SUMIFS(NewEmisData!H:H, NewEmisData!$A:$A, "Pickup", NewEmisData!$B:$B, $A336, NewEmisData!$C:$C, $H336, NewEmisData!$D:$D, BV$2), SUMIFS(NewEmisData!H:H, NewEmisData!$A:$A, "LDV", NewEmisData!$B:$B, $A336, NewEmisData!$C:$C, $H336, NewEmisData!$D:$D, BV$2))</f>
        <v>0.14074688174212499</v>
      </c>
      <c r="BW336" s="335">
        <f>$I336*IF($G336="Pickup", SUMIFS(NewEmisData!I:I, NewEmisData!$A:$A, "Pickup", NewEmisData!$B:$B, $A336, NewEmisData!$C:$C, $H336, NewEmisData!$D:$D, BW$2), SUMIFS(NewEmisData!I:I, NewEmisData!$A:$A, "LDV", NewEmisData!$B:$B, $A336, NewEmisData!$C:$C, $H336, NewEmisData!$D:$D, BW$2))</f>
        <v>0.108786876897298</v>
      </c>
      <c r="BX336" s="335">
        <f>$I336*IF($G336="Pickup", SUMIFS(NewEmisData!J:J, NewEmisData!$A:$A, "Pickup", NewEmisData!$B:$B, $A336, NewEmisData!$C:$C, $H336, NewEmisData!$D:$D, BX$2), SUMIFS(NewEmisData!J:J, NewEmisData!$A:$A, "LDV", NewEmisData!$B:$B, $A336, NewEmisData!$C:$C, $H336, NewEmisData!$D:$D, BX$2))</f>
        <v>8.8699698349724701E-2</v>
      </c>
      <c r="BY336" s="335">
        <f>$I336*IF($G336="Pickup", SUMIFS(NewEmisData!K:K, NewEmisData!$A:$A, "Pickup", NewEmisData!$B:$B, $A336, NewEmisData!$C:$C, $H336, NewEmisData!$D:$D, BY$2), SUMIFS(NewEmisData!K:K, NewEmisData!$A:$A, "LDV", NewEmisData!$B:$B, $A336, NewEmisData!$C:$C, $H336, NewEmisData!$D:$D, BY$2))</f>
        <v>7.9766902090939798E-2</v>
      </c>
      <c r="BZ336" s="335">
        <f>$I336*IF($G336="Pickup", SUMIFS(NewEmisData!L:L, NewEmisData!$A:$A, "Pickup", NewEmisData!$B:$B, $A336, NewEmisData!$C:$C, $H336, NewEmisData!$D:$D, BZ$2), SUMIFS(NewEmisData!L:L, NewEmisData!$A:$A, "LDV", NewEmisData!$B:$B, $A336, NewEmisData!$C:$C, $H336, NewEmisData!$D:$D, BZ$2))</f>
        <v>7.7681525191979198E-2</v>
      </c>
      <c r="CA336" s="335">
        <f>$I336*IF($G336="Pickup", SUMIFS(NewEmisData!M:M, NewEmisData!$A:$A, "Pickup", NewEmisData!$B:$B, $A336, NewEmisData!$C:$C, $H336, NewEmisData!$D:$D, CA$2), SUMIFS(NewEmisData!M:M, NewEmisData!$A:$A, "LDV", NewEmisData!$B:$B, $A336, NewEmisData!$C:$C, $H336, NewEmisData!$D:$D, CA$2))</f>
        <v>7.6973771730261001E-2</v>
      </c>
      <c r="CB336" s="335">
        <v>0.10573121882292051</v>
      </c>
      <c r="CC336" s="335">
        <f>$I336*IF($G336="Pickup", SUMIFS(NewEmisData!E:E, NewEmisData!$A:$A, "Pickup", NewEmisData!$B:$B, $A336, NewEmisData!$C:$C, $H336, NewEmisData!$D:$D, CC$2), SUMIFS(NewEmisData!E:E, NewEmisData!$A:$A, "LDV", NewEmisData!$B:$B, $A336, NewEmisData!$C:$C, $H336, NewEmisData!$D:$D, CC$2))</f>
        <v>4.4698091592695097E-2</v>
      </c>
      <c r="CD336" s="335">
        <f>$I336*IF($G336="Pickup", SUMIFS(NewEmisData!F:F, NewEmisData!$A:$A, "Pickup", NewEmisData!$B:$B, $A336, NewEmisData!$C:$C, $H336, NewEmisData!$D:$D, CD$2), SUMIFS(NewEmisData!F:F, NewEmisData!$A:$A, "LDV", NewEmisData!$B:$B, $A336, NewEmisData!$C:$C, $H336, NewEmisData!$D:$D, CD$2))</f>
        <v>2.7795500568958399E-2</v>
      </c>
      <c r="CE336" s="335">
        <f>$I336*IF($G336="Pickup", SUMIFS(NewEmisData!G:G, NewEmisData!$A:$A, "Pickup", NewEmisData!$B:$B, $A336, NewEmisData!$C:$C, $H336, NewEmisData!$D:$D, CE$2), SUMIFS(NewEmisData!G:G, NewEmisData!$A:$A, "LDV", NewEmisData!$B:$B, $A336, NewEmisData!$C:$C, $H336, NewEmisData!$D:$D, CE$2))</f>
        <v>2.5530115420681499E-2</v>
      </c>
      <c r="CF336" s="335">
        <f>$I336*IF($G336="Pickup", SUMIFS(NewEmisData!H:H, NewEmisData!$A:$A, "Pickup", NewEmisData!$B:$B, $A336, NewEmisData!$C:$C, $H336, NewEmisData!$D:$D, CF$2), SUMIFS(NewEmisData!H:H, NewEmisData!$A:$A, "LDV", NewEmisData!$B:$B, $A336, NewEmisData!$C:$C, $H336, NewEmisData!$D:$D, CF$2))</f>
        <v>2.4729068202491999E-2</v>
      </c>
      <c r="CG336" s="335">
        <f>$I336*IF($G336="Pickup", SUMIFS(NewEmisData!I:I, NewEmisData!$A:$A, "Pickup", NewEmisData!$B:$B, $A336, NewEmisData!$C:$C, $H336, NewEmisData!$D:$D, CG$2), SUMIFS(NewEmisData!I:I, NewEmisData!$A:$A, "LDV", NewEmisData!$B:$B, $A336, NewEmisData!$C:$C, $H336, NewEmisData!$D:$D, CG$2))</f>
        <v>2.45663123894986E-2</v>
      </c>
      <c r="CH336" s="335">
        <f>$I336*IF($G336="Pickup", SUMIFS(NewEmisData!J:J, NewEmisData!$A:$A, "Pickup", NewEmisData!$B:$B, $A336, NewEmisData!$C:$C, $H336, NewEmisData!$D:$D, CH$2), SUMIFS(NewEmisData!J:J, NewEmisData!$A:$A, "LDV", NewEmisData!$B:$B, $A336, NewEmisData!$C:$C, $H336, NewEmisData!$D:$D, CH$2))</f>
        <v>2.44661179940012E-2</v>
      </c>
      <c r="CI336" s="335">
        <f>$I336*IF($G336="Pickup", SUMIFS(NewEmisData!K:K, NewEmisData!$A:$A, "Pickup", NewEmisData!$B:$B, $A336, NewEmisData!$C:$C, $H336, NewEmisData!$D:$D, CI$2), SUMIFS(NewEmisData!K:K, NewEmisData!$A:$A, "LDV", NewEmisData!$B:$B, $A336, NewEmisData!$C:$C, $H336, NewEmisData!$D:$D, CI$2))</f>
        <v>2.4463818178602499E-2</v>
      </c>
      <c r="CJ336" s="335">
        <f>$I336*IF($G336="Pickup", SUMIFS(NewEmisData!L:L, NewEmisData!$A:$A, "Pickup", NewEmisData!$B:$B, $A336, NewEmisData!$C:$C, $H336, NewEmisData!$D:$D, CJ$2), SUMIFS(NewEmisData!L:L, NewEmisData!$A:$A, "LDV", NewEmisData!$B:$B, $A336, NewEmisData!$C:$C, $H336, NewEmisData!$D:$D, CJ$2))</f>
        <v>2.4464059869155001E-2</v>
      </c>
      <c r="CK336" s="335">
        <f>$I336*IF($G336="Pickup", SUMIFS(NewEmisData!M:M, NewEmisData!$A:$A, "Pickup", NewEmisData!$B:$B, $A336, NewEmisData!$C:$C, $H336, NewEmisData!$D:$D, CK$2), SUMIFS(NewEmisData!M:M, NewEmisData!$A:$A, "LDV", NewEmisData!$B:$B, $A336, NewEmisData!$C:$C, $H336, NewEmisData!$D:$D, CK$2))</f>
        <v>2.44639179462426E-2</v>
      </c>
      <c r="CL336" s="335">
        <v>2.2881070645398207E-2</v>
      </c>
      <c r="CM336" s="335">
        <f>$I336*IF($G336="Pickup", SUMIFS(NewEmisData!E:E, NewEmisData!$A:$A, "Pickup", NewEmisData!$B:$B, $A336, NewEmisData!$C:$C, $H336, NewEmisData!$D:$D, CM$2), SUMIFS(NewEmisData!E:E, NewEmisData!$A:$A, "LDV", NewEmisData!$B:$B, $A336, NewEmisData!$C:$C, $H336, NewEmisData!$D:$D, CM$2))</f>
        <v>3.03650059727909E-2</v>
      </c>
      <c r="CN336" s="335">
        <f>$I336*IF($G336="Pickup", SUMIFS(NewEmisData!F:F, NewEmisData!$A:$A, "Pickup", NewEmisData!$B:$B, $A336, NewEmisData!$C:$C, $H336, NewEmisData!$D:$D, CN$2), SUMIFS(NewEmisData!F:F, NewEmisData!$A:$A, "LDV", NewEmisData!$B:$B, $A336, NewEmisData!$C:$C, $H336, NewEmisData!$D:$D, CN$2))</f>
        <v>1.4082255195084201E-2</v>
      </c>
      <c r="CO336" s="335">
        <f>$I336*IF($G336="Pickup", SUMIFS(NewEmisData!G:G, NewEmisData!$A:$A, "Pickup", NewEmisData!$B:$B, $A336, NewEmisData!$C:$C, $H336, NewEmisData!$D:$D, CO$2), SUMIFS(NewEmisData!G:G, NewEmisData!$A:$A, "LDV", NewEmisData!$B:$B, $A336, NewEmisData!$C:$C, $H336, NewEmisData!$D:$D, CO$2))</f>
        <v>1.02501392291264E-2</v>
      </c>
      <c r="CP336" s="335">
        <f>$I336*IF($G336="Pickup", SUMIFS(NewEmisData!H:H, NewEmisData!$A:$A, "Pickup", NewEmisData!$B:$B, $A336, NewEmisData!$C:$C, $H336, NewEmisData!$D:$D, CP$2), SUMIFS(NewEmisData!H:H, NewEmisData!$A:$A, "LDV", NewEmisData!$B:$B, $A336, NewEmisData!$C:$C, $H336, NewEmisData!$D:$D, CP$2))</f>
        <v>8.4672860842590798E-3</v>
      </c>
      <c r="CQ336" s="335">
        <f>$I336*IF($G336="Pickup", SUMIFS(NewEmisData!I:I, NewEmisData!$A:$A, "Pickup", NewEmisData!$B:$B, $A336, NewEmisData!$C:$C, $H336, NewEmisData!$D:$D, CQ$2), SUMIFS(NewEmisData!I:I, NewEmisData!$A:$A, "LDV", NewEmisData!$B:$B, $A336, NewEmisData!$C:$C, $H336, NewEmisData!$D:$D, CQ$2))</f>
        <v>7.8971225513288796E-3</v>
      </c>
      <c r="CR336" s="335">
        <f>$I336*IF($G336="Pickup", SUMIFS(NewEmisData!J:J, NewEmisData!$A:$A, "Pickup", NewEmisData!$B:$B, $A336, NewEmisData!$C:$C, $H336, NewEmisData!$D:$D, CR$2), SUMIFS(NewEmisData!J:J, NewEmisData!$A:$A, "LDV", NewEmisData!$B:$B, $A336, NewEmisData!$C:$C, $H336, NewEmisData!$D:$D, CR$2))</f>
        <v>7.74471118736339E-3</v>
      </c>
      <c r="CS336" s="335">
        <f>$I336*IF($G336="Pickup", SUMIFS(NewEmisData!K:K, NewEmisData!$A:$A, "Pickup", NewEmisData!$B:$B, $A336, NewEmisData!$C:$C, $H336, NewEmisData!$D:$D, CS$2), SUMIFS(NewEmisData!K:K, NewEmisData!$A:$A, "LDV", NewEmisData!$B:$B, $A336, NewEmisData!$C:$C, $H336, NewEmisData!$D:$D, CS$2))</f>
        <v>7.7309583747445501E-3</v>
      </c>
      <c r="CT336" s="335">
        <f>$I336*IF($G336="Pickup", SUMIFS(NewEmisData!L:L, NewEmisData!$A:$A, "Pickup", NewEmisData!$B:$B, $A336, NewEmisData!$C:$C, $H336, NewEmisData!$D:$D, CT$2), SUMIFS(NewEmisData!L:L, NewEmisData!$A:$A, "LDV", NewEmisData!$B:$B, $A336, NewEmisData!$C:$C, $H336, NewEmisData!$D:$D, CT$2))</f>
        <v>7.7212921450181696E-3</v>
      </c>
      <c r="CU336" s="335">
        <f>$I336*IF($G336="Pickup", SUMIFS(NewEmisData!M:M, NewEmisData!$A:$A, "Pickup", NewEmisData!$B:$B, $A336, NewEmisData!$C:$C, $H336, NewEmisData!$D:$D, CU$2), SUMIFS(NewEmisData!M:M, NewEmisData!$A:$A, "LDV", NewEmisData!$B:$B, $A336, NewEmisData!$C:$C, $H336, NewEmisData!$D:$D, CU$2))</f>
        <v>7.7211798207146498E-3</v>
      </c>
      <c r="CV336" s="335">
        <v>6.9734009009235556E-3</v>
      </c>
      <c r="CW336" s="335">
        <v>4.0498104655261064E-3</v>
      </c>
      <c r="CX336" s="335">
        <v>2.5030350838759993E-3</v>
      </c>
      <c r="CY336" s="335">
        <v>2.1151214403419519E-3</v>
      </c>
      <c r="CZ336" s="335">
        <v>1.7489979687569375E-3</v>
      </c>
      <c r="DA336" s="335">
        <v>1.340486996695321E-3</v>
      </c>
      <c r="DB336" s="335">
        <v>1.0553769116342638E-3</v>
      </c>
      <c r="DC336" s="335">
        <v>1.0132227560056145E-3</v>
      </c>
      <c r="DD336" s="335">
        <v>1.0003159541004489E-3</v>
      </c>
      <c r="DE336" s="335">
        <v>9.9860782000699166E-4</v>
      </c>
      <c r="DF336" s="335">
        <v>9.9860782000699166E-4</v>
      </c>
      <c r="DG336" s="335">
        <f>$I336*IF($G336="Pickup", SUMIFS(NewEmisData!E:E, NewEmisData!$A:$A, "Pickup", NewEmisData!$B:$B, $A336, NewEmisData!$C:$C, $H336, NewEmisData!$D:$D, DG$2), SUMIFS(NewEmisData!E:E, NewEmisData!$A:$A, "LDV", NewEmisData!$B:$B, $A336, NewEmisData!$C:$C, $H336, NewEmisData!$D:$D, DG$2))</f>
        <v>0</v>
      </c>
      <c r="DH336" s="335">
        <f>$I336*IF($G336="Pickup", SUMIFS(NewEmisData!F:F, NewEmisData!$A:$A, "Pickup", NewEmisData!$B:$B, $A336, NewEmisData!$C:$C, $H336, NewEmisData!$D:$D, DH$2), SUMIFS(NewEmisData!F:F, NewEmisData!$A:$A, "LDV", NewEmisData!$B:$B, $A336, NewEmisData!$C:$C, $H336, NewEmisData!$D:$D, DH$2))</f>
        <v>0</v>
      </c>
      <c r="DI336" s="335">
        <f>$I336*IF($G336="Pickup", SUMIFS(NewEmisData!G:G, NewEmisData!$A:$A, "Pickup", NewEmisData!$B:$B, $A336, NewEmisData!$C:$C, $H336, NewEmisData!$D:$D, DI$2), SUMIFS(NewEmisData!G:G, NewEmisData!$A:$A, "LDV", NewEmisData!$B:$B, $A336, NewEmisData!$C:$C, $H336, NewEmisData!$D:$D, DI$2))</f>
        <v>0</v>
      </c>
      <c r="DJ336" s="335">
        <f>$I336*IF($G336="Pickup", SUMIFS(NewEmisData!H:H, NewEmisData!$A:$A, "Pickup", NewEmisData!$B:$B, $A336, NewEmisData!$C:$C, $H336, NewEmisData!$D:$D, DJ$2), SUMIFS(NewEmisData!H:H, NewEmisData!$A:$A, "LDV", NewEmisData!$B:$B, $A336, NewEmisData!$C:$C, $H336, NewEmisData!$D:$D, DJ$2))</f>
        <v>0</v>
      </c>
      <c r="DK336" s="335">
        <f>$I336*IF($G336="Pickup", SUMIFS(NewEmisData!I:I, NewEmisData!$A:$A, "Pickup", NewEmisData!$B:$B, $A336, NewEmisData!$C:$C, $H336, NewEmisData!$D:$D, DK$2), SUMIFS(NewEmisData!I:I, NewEmisData!$A:$A, "LDV", NewEmisData!$B:$B, $A336, NewEmisData!$C:$C, $H336, NewEmisData!$D:$D, DK$2))</f>
        <v>0</v>
      </c>
      <c r="DL336" s="335">
        <f>$I336*IF($G336="Pickup", SUMIFS(NewEmisData!J:J, NewEmisData!$A:$A, "Pickup", NewEmisData!$B:$B, $A336, NewEmisData!$C:$C, $H336, NewEmisData!$D:$D, DL$2), SUMIFS(NewEmisData!J:J, NewEmisData!$A:$A, "LDV", NewEmisData!$B:$B, $A336, NewEmisData!$C:$C, $H336, NewEmisData!$D:$D, DL$2))</f>
        <v>0</v>
      </c>
      <c r="DM336" s="335">
        <f>$I336*IF($G336="Pickup", SUMIFS(NewEmisData!K:K, NewEmisData!$A:$A, "Pickup", NewEmisData!$B:$B, $A336, NewEmisData!$C:$C, $H336, NewEmisData!$D:$D, DM$2), SUMIFS(NewEmisData!K:K, NewEmisData!$A:$A, "LDV", NewEmisData!$B:$B, $A336, NewEmisData!$C:$C, $H336, NewEmisData!$D:$D, DM$2))</f>
        <v>0</v>
      </c>
      <c r="DN336" s="335">
        <f>$I336*IF($G336="Pickup", SUMIFS(NewEmisData!L:L, NewEmisData!$A:$A, "Pickup", NewEmisData!$B:$B, $A336, NewEmisData!$C:$C, $H336, NewEmisData!$D:$D, DN$2), SUMIFS(NewEmisData!L:L, NewEmisData!$A:$A, "LDV", NewEmisData!$B:$B, $A336, NewEmisData!$C:$C, $H336, NewEmisData!$D:$D, DN$2))</f>
        <v>0</v>
      </c>
      <c r="DO336" s="335">
        <f>$I336*IF($G336="Pickup", SUMIFS(NewEmisData!M:M, NewEmisData!$A:$A, "Pickup", NewEmisData!$B:$B, $A336, NewEmisData!$C:$C, $H336, NewEmisData!$D:$D, DO$2), SUMIFS(NewEmisData!M:M, NewEmisData!$A:$A, "LDV", NewEmisData!$B:$B, $A336, NewEmisData!$C:$C, $H336, NewEmisData!$D:$D, DO$2))</f>
        <v>0</v>
      </c>
      <c r="DP336" s="335">
        <v>2.023129771030282E-3</v>
      </c>
      <c r="DQ336" s="335">
        <f>$I336*IF($G336="Pickup", SUMIFS(NewEmisData!E:E, NewEmisData!$A:$A, "Pickup", NewEmisData!$B:$B, $A336, NewEmisData!$C:$C, $H336, NewEmisData!$D:$D, DQ$2), SUMIFS(NewEmisData!E:E, NewEmisData!$A:$A, "LDV", NewEmisData!$B:$B, $A336, NewEmisData!$C:$C, $H336, NewEmisData!$D:$D, DQ$2))</f>
        <v>2.4719955118713801E-2</v>
      </c>
      <c r="DR336" s="335">
        <f>$I336*IF($G336="Pickup", SUMIFS(NewEmisData!F:F, NewEmisData!$A:$A, "Pickup", NewEmisData!$B:$B, $A336, NewEmisData!$C:$C, $H336, NewEmisData!$D:$D, DR$2), SUMIFS(NewEmisData!F:F, NewEmisData!$A:$A, "LDV", NewEmisData!$B:$B, $A336, NewEmisData!$C:$C, $H336, NewEmisData!$D:$D, DR$2))</f>
        <v>1.1661513599851301E-2</v>
      </c>
      <c r="DS336" s="335">
        <f>$I336*IF($G336="Pickup", SUMIFS(NewEmisData!G:G, NewEmisData!$A:$A, "Pickup", NewEmisData!$B:$B, $A336, NewEmisData!$C:$C, $H336, NewEmisData!$D:$D, DS$2), SUMIFS(NewEmisData!G:G, NewEmisData!$A:$A, "LDV", NewEmisData!$B:$B, $A336, NewEmisData!$C:$C, $H336, NewEmisData!$D:$D, DS$2))</f>
        <v>7.8709608571459096E-3</v>
      </c>
      <c r="DT336" s="335">
        <f>$I336*IF($G336="Pickup", SUMIFS(NewEmisData!H:H, NewEmisData!$A:$A, "Pickup", NewEmisData!$B:$B, $A336, NewEmisData!$C:$C, $H336, NewEmisData!$D:$D, DT$2), SUMIFS(NewEmisData!H:H, NewEmisData!$A:$A, "LDV", NewEmisData!$B:$B, $A336, NewEmisData!$C:$C, $H336, NewEmisData!$D:$D, DT$2))</f>
        <v>5.8339351334527802E-3</v>
      </c>
      <c r="DU336" s="335">
        <f>$I336*IF($G336="Pickup", SUMIFS(NewEmisData!I:I, NewEmisData!$A:$A, "Pickup", NewEmisData!$B:$B, $A336, NewEmisData!$C:$C, $H336, NewEmisData!$D:$D, DU$2), SUMIFS(NewEmisData!I:I, NewEmisData!$A:$A, "LDV", NewEmisData!$B:$B, $A336, NewEmisData!$C:$C, $H336, NewEmisData!$D:$D, DU$2))</f>
        <v>4.3766981897469699E-3</v>
      </c>
      <c r="DV336" s="335">
        <f>$I336*IF($G336="Pickup", SUMIFS(NewEmisData!J:J, NewEmisData!$A:$A, "Pickup", NewEmisData!$B:$B, $A336, NewEmisData!$C:$C, $H336, NewEmisData!$D:$D, DV$2), SUMIFS(NewEmisData!J:J, NewEmisData!$A:$A, "LDV", NewEmisData!$B:$B, $A336, NewEmisData!$C:$C, $H336, NewEmisData!$D:$D, DV$2))</f>
        <v>3.5528104359983199E-3</v>
      </c>
      <c r="DW336" s="335">
        <f>$I336*IF($G336="Pickup", SUMIFS(NewEmisData!K:K, NewEmisData!$A:$A, "Pickup", NewEmisData!$B:$B, $A336, NewEmisData!$C:$C, $H336, NewEmisData!$D:$D, DW$2), SUMIFS(NewEmisData!K:K, NewEmisData!$A:$A, "LDV", NewEmisData!$B:$B, $A336, NewEmisData!$C:$C, $H336, NewEmisData!$D:$D, DW$2))</f>
        <v>3.22504897123442E-3</v>
      </c>
      <c r="DX336" s="335">
        <f>$I336*IF($G336="Pickup", SUMIFS(NewEmisData!L:L, NewEmisData!$A:$A, "Pickup", NewEmisData!$B:$B, $A336, NewEmisData!$C:$C, $H336, NewEmisData!$D:$D, DX$2), SUMIFS(NewEmisData!L:L, NewEmisData!$A:$A, "LDV", NewEmisData!$B:$B, $A336, NewEmisData!$C:$C, $H336, NewEmisData!$D:$D, DX$2))</f>
        <v>3.1599803429776798E-3</v>
      </c>
      <c r="DY336" s="335">
        <f>$I336*IF($G336="Pickup", SUMIFS(NewEmisData!M:M, NewEmisData!$A:$A, "Pickup", NewEmisData!$B:$B, $A336, NewEmisData!$C:$C, $H336, NewEmisData!$D:$D, DY$2), SUMIFS(NewEmisData!M:M, NewEmisData!$A:$A, "LDV", NewEmisData!$B:$B, $A336, NewEmisData!$C:$C, $H336, NewEmisData!$D:$D, DY$2))</f>
        <v>3.14346479961037E-3</v>
      </c>
      <c r="DZ336" s="335">
        <v>5.594489642908501E-3</v>
      </c>
      <c r="EA336" s="335">
        <f t="shared" si="542"/>
        <v>597.33559757265004</v>
      </c>
      <c r="EB336" s="335">
        <f t="shared" si="543"/>
        <v>553.28127212576896</v>
      </c>
      <c r="EC336" s="335">
        <f t="shared" si="544"/>
        <v>493.82406756493799</v>
      </c>
      <c r="ED336" s="335">
        <f t="shared" si="545"/>
        <v>412.98439479110601</v>
      </c>
      <c r="EE336" s="335">
        <f t="shared" si="546"/>
        <v>361.12439946055099</v>
      </c>
      <c r="EF336" s="335">
        <f t="shared" si="547"/>
        <v>334.85995891651203</v>
      </c>
      <c r="EG336" s="335">
        <f t="shared" si="548"/>
        <v>323.34611754862402</v>
      </c>
      <c r="EH336" s="335">
        <f t="shared" si="549"/>
        <v>320.96738270464499</v>
      </c>
      <c r="EI336" s="335">
        <f t="shared" si="550"/>
        <v>320.59740368618702</v>
      </c>
      <c r="EJ336" s="335">
        <f t="shared" si="551"/>
        <v>0.27672218065037407</v>
      </c>
      <c r="EK336" s="335">
        <f t="shared" si="552"/>
        <v>1.1576605941285101</v>
      </c>
      <c r="EL336" s="335">
        <f t="shared" si="553"/>
        <v>0.37657543091819101</v>
      </c>
      <c r="EM336" s="335">
        <f t="shared" si="554"/>
        <v>0.200631007186098</v>
      </c>
      <c r="EN336" s="335">
        <f t="shared" si="555"/>
        <v>0.130138169147933</v>
      </c>
      <c r="EO336" s="335">
        <f t="shared" si="556"/>
        <v>8.7384287154233006E-2</v>
      </c>
      <c r="EP336" s="335">
        <f t="shared" si="557"/>
        <v>5.9391933302032802E-2</v>
      </c>
      <c r="EQ336" s="335">
        <f t="shared" si="558"/>
        <v>4.8180846872995502E-2</v>
      </c>
      <c r="ER336" s="335">
        <f t="shared" si="559"/>
        <v>4.5998445887843901E-2</v>
      </c>
      <c r="ES336" s="335">
        <f t="shared" si="560"/>
        <v>4.5463770278463003E-2</v>
      </c>
      <c r="ET336" s="335">
        <f t="shared" si="561"/>
        <v>6.1988464688476796E-2</v>
      </c>
      <c r="EU336" s="335">
        <f t="shared" si="562"/>
        <v>1.0335998327469099E-2</v>
      </c>
      <c r="EV336" s="335">
        <f t="shared" si="563"/>
        <v>9.5737115204566903E-3</v>
      </c>
      <c r="EW336" s="335">
        <f t="shared" si="564"/>
        <v>7.0841642304725503E-3</v>
      </c>
      <c r="EX336" s="335">
        <f t="shared" si="565"/>
        <v>5.9244730772948402E-3</v>
      </c>
      <c r="EY336" s="335">
        <f t="shared" si="566"/>
        <v>5.1805148263819496E-3</v>
      </c>
      <c r="EZ336" s="335">
        <f t="shared" si="567"/>
        <v>4.8037413964933202E-3</v>
      </c>
      <c r="FA336" s="335">
        <f t="shared" si="568"/>
        <v>4.6385693545218003E-3</v>
      </c>
      <c r="FB336" s="335">
        <f t="shared" si="569"/>
        <v>4.6044395711825996E-3</v>
      </c>
      <c r="FC336" s="335">
        <f t="shared" si="570"/>
        <v>4.5991353866608299E-3</v>
      </c>
      <c r="FD336" s="335">
        <f t="shared" si="571"/>
        <v>1.7442083422488778E-3</v>
      </c>
      <c r="FE336" s="335">
        <f t="shared" si="572"/>
        <v>7.1069962611333096E-2</v>
      </c>
      <c r="FF336" s="335">
        <f t="shared" si="573"/>
        <v>6.7310649866491198E-2</v>
      </c>
      <c r="FG336" s="335">
        <f t="shared" si="574"/>
        <v>6.7628560391991902E-2</v>
      </c>
      <c r="FH336" s="335">
        <f t="shared" si="575"/>
        <v>6.6559280493503098E-2</v>
      </c>
      <c r="FI336" s="335">
        <f t="shared" si="576"/>
        <v>6.53360817606774E-2</v>
      </c>
      <c r="FJ336" s="335">
        <f t="shared" si="577"/>
        <v>6.4268763456515193E-2</v>
      </c>
      <c r="FK336" s="335">
        <f t="shared" si="578"/>
        <v>6.3662257235357594E-2</v>
      </c>
      <c r="FL336" s="335">
        <f t="shared" si="579"/>
        <v>6.3432754124854704E-2</v>
      </c>
      <c r="FM336" s="335">
        <f t="shared" si="580"/>
        <v>6.3375800941285698E-2</v>
      </c>
      <c r="FN336" s="335">
        <f t="shared" si="581"/>
        <v>4.7629366333098749E-2</v>
      </c>
      <c r="FO336" s="335">
        <f t="shared" si="582"/>
        <v>1.7564038794035501E-2</v>
      </c>
      <c r="FP336" s="335">
        <f t="shared" si="583"/>
        <v>1.42365442689367E-2</v>
      </c>
      <c r="FQ336" s="335">
        <f t="shared" si="584"/>
        <v>1.3329065525325E-2</v>
      </c>
      <c r="FR336" s="335">
        <f t="shared" si="585"/>
        <v>1.23804824132796E-2</v>
      </c>
      <c r="FS336" s="335">
        <f t="shared" si="586"/>
        <v>1.12963892643066E-2</v>
      </c>
      <c r="FT336" s="335">
        <f t="shared" si="587"/>
        <v>1.03515640804413E-2</v>
      </c>
      <c r="FU336" s="335">
        <f t="shared" si="588"/>
        <v>9.8149798035326394E-3</v>
      </c>
      <c r="FV336" s="335">
        <f t="shared" si="589"/>
        <v>9.61190259231408E-3</v>
      </c>
      <c r="FW336" s="335">
        <f t="shared" si="590"/>
        <v>9.5615485982077E-3</v>
      </c>
      <c r="FX336" s="335">
        <f t="shared" si="591"/>
        <v>9.4789149915835945E-3</v>
      </c>
    </row>
    <row r="337" spans="1:180" x14ac:dyDescent="0.2">
      <c r="A337" s="305" t="str">
        <f>_xlfn.CONCAT(IF(LEFT(TRIM(A336),1)="*", "*R", "R"), 1+RIGHT(TRIM(A336),1))</f>
        <v>R4</v>
      </c>
      <c r="B337" s="305" t="str">
        <f t="shared" si="633"/>
        <v>TLPLPG11</v>
      </c>
      <c r="C337" s="305" t="str">
        <f t="shared" si="634"/>
        <v>TL.LPG1.P.LPG.2011</v>
      </c>
      <c r="D337" s="301" t="str">
        <f t="shared" si="635"/>
        <v>bn-vmt, bn-vmt/a</v>
      </c>
      <c r="E337" s="301" t="str">
        <f t="shared" si="636"/>
        <v>TRNLPGEA</v>
      </c>
      <c r="F337" s="301" t="str">
        <f t="shared" si="637"/>
        <v>TL</v>
      </c>
      <c r="G337" s="315" t="s">
        <v>820</v>
      </c>
      <c r="H337" s="315" t="s">
        <v>814</v>
      </c>
      <c r="I337" s="315">
        <v>1</v>
      </c>
      <c r="J337" s="315" t="str">
        <f t="shared" si="592"/>
        <v>Pickup-GSL</v>
      </c>
      <c r="K337" s="335">
        <f>$I337*IF($G337="Pickup", SUMIFS(NewEmisData!E:E, NewEmisData!$A:$A, "Pickup", NewEmisData!$B:$B, $A337, NewEmisData!$C:$C, $H337, NewEmisData!$D:$D, K$2), SUMIFS(NewEmisData!E:E, NewEmisData!$A:$A, "LDV", NewEmisData!$B:$B, $A337, NewEmisData!$C:$C, $H337, NewEmisData!$D:$D, K$2))</f>
        <v>809.18625562190198</v>
      </c>
      <c r="L337" s="335">
        <f>$I337*IF($G337="Pickup", SUMIFS(NewEmisData!F:F, NewEmisData!$A:$A, "Pickup", NewEmisData!$B:$B, $A337, NewEmisData!$C:$C, $H337, NewEmisData!$D:$D, L$2), SUMIFS(NewEmisData!F:F, NewEmisData!$A:$A, "LDV", NewEmisData!$B:$B, $A337, NewEmisData!$C:$C, $H337, NewEmisData!$D:$D, L$2))</f>
        <v>717.37917726989394</v>
      </c>
      <c r="M337" s="335">
        <f>$I337*IF($G337="Pickup", SUMIFS(NewEmisData!G:G, NewEmisData!$A:$A, "Pickup", NewEmisData!$B:$B, $A337, NewEmisData!$C:$C, $H337, NewEmisData!$D:$D, M$2), SUMIFS(NewEmisData!G:G, NewEmisData!$A:$A, "LDV", NewEmisData!$B:$B, $A337, NewEmisData!$C:$C, $H337, NewEmisData!$D:$D, M$2))</f>
        <v>565.23600524957101</v>
      </c>
      <c r="N337" s="335">
        <f>$I337*IF($G337="Pickup", SUMIFS(NewEmisData!H:H, NewEmisData!$A:$A, "Pickup", NewEmisData!$B:$B, $A337, NewEmisData!$C:$C, $H337, NewEmisData!$D:$D, N$2), SUMIFS(NewEmisData!H:H, NewEmisData!$A:$A, "LDV", NewEmisData!$B:$B, $A337, NewEmisData!$C:$C, $H337, NewEmisData!$D:$D, N$2))</f>
        <v>472.41891643346997</v>
      </c>
      <c r="O337" s="335">
        <f>$I337*IF($G337="Pickup", SUMIFS(NewEmisData!I:I, NewEmisData!$A:$A, "Pickup", NewEmisData!$B:$B, $A337, NewEmisData!$C:$C, $H337, NewEmisData!$D:$D, O$2), SUMIFS(NewEmisData!I:I, NewEmisData!$A:$A, "LDV", NewEmisData!$B:$B, $A337, NewEmisData!$C:$C, $H337, NewEmisData!$D:$D, O$2))</f>
        <v>412.86398479136801</v>
      </c>
      <c r="P337" s="335">
        <f>$I337*IF($G337="Pickup", SUMIFS(NewEmisData!J:J, NewEmisData!$A:$A, "Pickup", NewEmisData!$B:$B, $A337, NewEmisData!$C:$C, $H337, NewEmisData!$D:$D, P$2), SUMIFS(NewEmisData!J:J, NewEmisData!$A:$A, "LDV", NewEmisData!$B:$B, $A337, NewEmisData!$C:$C, $H337, NewEmisData!$D:$D, P$2))</f>
        <v>382.70335541305002</v>
      </c>
      <c r="Q337" s="335">
        <f>$I337*IF($G337="Pickup", SUMIFS(NewEmisData!K:K, NewEmisData!$A:$A, "Pickup", NewEmisData!$B:$B, $A337, NewEmisData!$C:$C, $H337, NewEmisData!$D:$D, Q$2), SUMIFS(NewEmisData!K:K, NewEmisData!$A:$A, "LDV", NewEmisData!$B:$B, $A337, NewEmisData!$C:$C, $H337, NewEmisData!$D:$D, Q$2))</f>
        <v>369.486844409941</v>
      </c>
      <c r="R337" s="335">
        <f>$I337*IF($G337="Pickup", SUMIFS(NewEmisData!L:L, NewEmisData!$A:$A, "Pickup", NewEmisData!$B:$B, $A337, NewEmisData!$C:$C, $H337, NewEmisData!$D:$D, R$2), SUMIFS(NewEmisData!L:L, NewEmisData!$A:$A, "LDV", NewEmisData!$B:$B, $A337, NewEmisData!$C:$C, $H337, NewEmisData!$D:$D, R$2))</f>
        <v>366.75951772725199</v>
      </c>
      <c r="S337" s="335">
        <f>$I337*IF($G337="Pickup", SUMIFS(NewEmisData!M:M, NewEmisData!$A:$A, "Pickup", NewEmisData!$B:$B, $A337, NewEmisData!$C:$C, $H337, NewEmisData!$D:$D, S$2), SUMIFS(NewEmisData!M:M, NewEmisData!$A:$A, "LDV", NewEmisData!$B:$B, $A337, NewEmisData!$C:$C, $H337, NewEmisData!$D:$D, S$2))</f>
        <v>366.33687885587801</v>
      </c>
      <c r="T337" s="335">
        <v>0.27672218065037407</v>
      </c>
      <c r="U337" s="335">
        <f>$I337*IF($G337="Pickup", SUMIFS(NewEmisData!E:E, NewEmisData!$A:$A, "Pickup", NewEmisData!$B:$B, $A337, NewEmisData!$C:$C, $H337, NewEmisData!$D:$D, U$2), SUMIFS(NewEmisData!E:E, NewEmisData!$A:$A, "LDV", NewEmisData!$B:$B, $A337, NewEmisData!$C:$C, $H337, NewEmisData!$D:$D, U$2))</f>
        <v>1.00256458087036</v>
      </c>
      <c r="V337" s="335">
        <f>$I337*IF($G337="Pickup", SUMIFS(NewEmisData!F:F, NewEmisData!$A:$A, "Pickup", NewEmisData!$B:$B, $A337, NewEmisData!$C:$C, $H337, NewEmisData!$D:$D, V$2), SUMIFS(NewEmisData!F:F, NewEmisData!$A:$A, "LDV", NewEmisData!$B:$B, $A337, NewEmisData!$C:$C, $H337, NewEmisData!$D:$D, V$2))</f>
        <v>0.39560747527751999</v>
      </c>
      <c r="W337" s="335">
        <f>$I337*IF($G337="Pickup", SUMIFS(NewEmisData!G:G, NewEmisData!$A:$A, "Pickup", NewEmisData!$B:$B, $A337, NewEmisData!$C:$C, $H337, NewEmisData!$D:$D, W$2), SUMIFS(NewEmisData!G:G, NewEmisData!$A:$A, "LDV", NewEmisData!$B:$B, $A337, NewEmisData!$C:$C, $H337, NewEmisData!$D:$D, W$2))</f>
        <v>0.19159818828877601</v>
      </c>
      <c r="X337" s="335">
        <f>$I337*IF($G337="Pickup", SUMIFS(NewEmisData!H:H, NewEmisData!$A:$A, "Pickup", NewEmisData!$B:$B, $A337, NewEmisData!$C:$C, $H337, NewEmisData!$D:$D, X$2), SUMIFS(NewEmisData!H:H, NewEmisData!$A:$A, "LDV", NewEmisData!$B:$B, $A337, NewEmisData!$C:$C, $H337, NewEmisData!$D:$D, X$2))</f>
        <v>0.12217599625012</v>
      </c>
      <c r="Y337" s="335">
        <f>$I337*IF($G337="Pickup", SUMIFS(NewEmisData!I:I, NewEmisData!$A:$A, "Pickup", NewEmisData!$B:$B, $A337, NewEmisData!$C:$C, $H337, NewEmisData!$D:$D, Y$2), SUMIFS(NewEmisData!I:I, NewEmisData!$A:$A, "LDV", NewEmisData!$B:$B, $A337, NewEmisData!$C:$C, $H337, NewEmisData!$D:$D, Y$2))</f>
        <v>8.1029190806467893E-2</v>
      </c>
      <c r="Z337" s="335">
        <f>$I337*IF($G337="Pickup", SUMIFS(NewEmisData!J:J, NewEmisData!$A:$A, "Pickup", NewEmisData!$B:$B, $A337, NewEmisData!$C:$C, $H337, NewEmisData!$D:$D, Z$2), SUMIFS(NewEmisData!J:J, NewEmisData!$A:$A, "LDV", NewEmisData!$B:$B, $A337, NewEmisData!$C:$C, $H337, NewEmisData!$D:$D, Z$2))</f>
        <v>5.4567341905185598E-2</v>
      </c>
      <c r="AA337" s="335">
        <f>$I337*IF($G337="Pickup", SUMIFS(NewEmisData!K:K, NewEmisData!$A:$A, "Pickup", NewEmisData!$B:$B, $A337, NewEmisData!$C:$C, $H337, NewEmisData!$D:$D, AA$2), SUMIFS(NewEmisData!K:K, NewEmisData!$A:$A, "LDV", NewEmisData!$B:$B, $A337, NewEmisData!$C:$C, $H337, NewEmisData!$D:$D, AA$2))</f>
        <v>4.4030783970489901E-2</v>
      </c>
      <c r="AB337" s="335">
        <f>$I337*IF($G337="Pickup", SUMIFS(NewEmisData!L:L, NewEmisData!$A:$A, "Pickup", NewEmisData!$B:$B, $A337, NewEmisData!$C:$C, $H337, NewEmisData!$D:$D, AB$2), SUMIFS(NewEmisData!L:L, NewEmisData!$A:$A, "LDV", NewEmisData!$B:$B, $A337, NewEmisData!$C:$C, $H337, NewEmisData!$D:$D, AB$2))</f>
        <v>4.1990059655105501E-2</v>
      </c>
      <c r="AC337" s="335">
        <f>$I337*IF($G337="Pickup", SUMIFS(NewEmisData!M:M, NewEmisData!$A:$A, "Pickup", NewEmisData!$B:$B, $A337, NewEmisData!$C:$C, $H337, NewEmisData!$D:$D, AC$2), SUMIFS(NewEmisData!M:M, NewEmisData!$A:$A, "LDV", NewEmisData!$B:$B, $A337, NewEmisData!$C:$C, $H337, NewEmisData!$D:$D, AC$2))</f>
        <v>4.1490516506061503E-2</v>
      </c>
      <c r="AD337" s="335">
        <v>6.1988464688476796E-2</v>
      </c>
      <c r="AE337" s="335">
        <f>$I337*IF($G337="Pickup", SUMIFS(NewEmisData!E:E, NewEmisData!$A:$A, "Pickup", NewEmisData!$B:$B, $A337, NewEmisData!$C:$C, $H337, NewEmisData!$D:$D, AE$2), SUMIFS(NewEmisData!E:E, NewEmisData!$A:$A, "LDV", NewEmisData!$B:$B, $A337, NewEmisData!$C:$C, $H337, NewEmisData!$D:$D, AE$2))</f>
        <v>1.40017655016191E-2</v>
      </c>
      <c r="AF337" s="335">
        <f>$I337*IF($G337="Pickup", SUMIFS(NewEmisData!F:F, NewEmisData!$A:$A, "Pickup", NewEmisData!$B:$B, $A337, NewEmisData!$C:$C, $H337, NewEmisData!$D:$D, AF$2), SUMIFS(NewEmisData!F:F, NewEmisData!$A:$A, "LDV", NewEmisData!$B:$B, $A337, NewEmisData!$C:$C, $H337, NewEmisData!$D:$D, AF$2))</f>
        <v>1.2413170210923301E-2</v>
      </c>
      <c r="AG337" s="335">
        <f>$I337*IF($G337="Pickup", SUMIFS(NewEmisData!G:G, NewEmisData!$A:$A, "Pickup", NewEmisData!$B:$B, $A337, NewEmisData!$C:$C, $H337, NewEmisData!$D:$D, AG$2), SUMIFS(NewEmisData!G:G, NewEmisData!$A:$A, "LDV", NewEmisData!$B:$B, $A337, NewEmisData!$C:$C, $H337, NewEmisData!$D:$D, AG$2))</f>
        <v>8.1086013766454006E-3</v>
      </c>
      <c r="AH337" s="335">
        <f>$I337*IF($G337="Pickup", SUMIFS(NewEmisData!H:H, NewEmisData!$A:$A, "Pickup", NewEmisData!$B:$B, $A337, NewEmisData!$C:$C, $H337, NewEmisData!$D:$D, AH$2), SUMIFS(NewEmisData!H:H, NewEmisData!$A:$A, "LDV", NewEmisData!$B:$B, $A337, NewEmisData!$C:$C, $H337, NewEmisData!$D:$D, AH$2))</f>
        <v>6.7770962147280997E-3</v>
      </c>
      <c r="AI337" s="335">
        <f>$I337*IF($G337="Pickup", SUMIFS(NewEmisData!I:I, NewEmisData!$A:$A, "Pickup", NewEmisData!$B:$B, $A337, NewEmisData!$C:$C, $H337, NewEmisData!$D:$D, AI$2), SUMIFS(NewEmisData!I:I, NewEmisData!$A:$A, "LDV", NewEmisData!$B:$B, $A337, NewEmisData!$C:$C, $H337, NewEmisData!$D:$D, AI$2))</f>
        <v>5.9227487489961397E-3</v>
      </c>
      <c r="AJ337" s="335">
        <f>$I337*IF($G337="Pickup", SUMIFS(NewEmisData!J:J, NewEmisData!$A:$A, "Pickup", NewEmisData!$B:$B, $A337, NewEmisData!$C:$C, $H337, NewEmisData!$D:$D, AJ$2), SUMIFS(NewEmisData!J:J, NewEmisData!$A:$A, "LDV", NewEmisData!$B:$B, $A337, NewEmisData!$C:$C, $H337, NewEmisData!$D:$D, AJ$2))</f>
        <v>5.4900769721154498E-3</v>
      </c>
      <c r="AK337" s="335">
        <f>$I337*IF($G337="Pickup", SUMIFS(NewEmisData!K:K, NewEmisData!$A:$A, "Pickup", NewEmisData!$B:$B, $A337, NewEmisData!$C:$C, $H337, NewEmisData!$D:$D, AK$2), SUMIFS(NewEmisData!K:K, NewEmisData!$A:$A, "LDV", NewEmisData!$B:$B, $A337, NewEmisData!$C:$C, $H337, NewEmisData!$D:$D, AK$2))</f>
        <v>5.3004799651939901E-3</v>
      </c>
      <c r="AL337" s="335">
        <f>$I337*IF($G337="Pickup", SUMIFS(NewEmisData!L:L, NewEmisData!$A:$A, "Pickup", NewEmisData!$B:$B, $A337, NewEmisData!$C:$C, $H337, NewEmisData!$D:$D, AL$2), SUMIFS(NewEmisData!L:L, NewEmisData!$A:$A, "LDV", NewEmisData!$B:$B, $A337, NewEmisData!$C:$C, $H337, NewEmisData!$D:$D, AL$2))</f>
        <v>5.2613551409495399E-3</v>
      </c>
      <c r="AM337" s="335">
        <f>$I337*IF($G337="Pickup", SUMIFS(NewEmisData!M:M, NewEmisData!$A:$A, "Pickup", NewEmisData!$B:$B, $A337, NewEmisData!$C:$C, $H337, NewEmisData!$D:$D, AM$2), SUMIFS(NewEmisData!M:M, NewEmisData!$A:$A, "LDV", NewEmisData!$B:$B, $A337, NewEmisData!$C:$C, $H337, NewEmisData!$D:$D, AM$2))</f>
        <v>5.2552925304367899E-3</v>
      </c>
      <c r="AN337" s="335">
        <v>1.7442083422488778E-3</v>
      </c>
      <c r="AO337" s="335">
        <f>$I337*IF($G337="Pickup", SUMIFS(NewEmisData!E:E, NewEmisData!$A:$A, "Pickup", NewEmisData!$B:$B, $A337, NewEmisData!$C:$C, $H337, NewEmisData!$D:$D, AO$2), SUMIFS(NewEmisData!E:E, NewEmisData!$A:$A, "LDV", NewEmisData!$B:$B, $A337, NewEmisData!$C:$C, $H337, NewEmisData!$D:$D, AO$2))</f>
        <v>0.115772764989804</v>
      </c>
      <c r="AP337" s="335">
        <f>$I337*IF($G337="Pickup", SUMIFS(NewEmisData!F:F, NewEmisData!$A:$A, "Pickup", NewEmisData!$B:$B, $A337, NewEmisData!$C:$C, $H337, NewEmisData!$D:$D, AP$2), SUMIFS(NewEmisData!F:F, NewEmisData!$A:$A, "LDV", NewEmisData!$B:$B, $A337, NewEmisData!$C:$C, $H337, NewEmisData!$D:$D, AP$2))</f>
        <v>0.11041053337507201</v>
      </c>
      <c r="AQ337" s="335">
        <f>$I337*IF($G337="Pickup", SUMIFS(NewEmisData!G:G, NewEmisData!$A:$A, "Pickup", NewEmisData!$B:$B, $A337, NewEmisData!$C:$C, $H337, NewEmisData!$D:$D, AQ$2), SUMIFS(NewEmisData!G:G, NewEmisData!$A:$A, "LDV", NewEmisData!$B:$B, $A337, NewEmisData!$C:$C, $H337, NewEmisData!$D:$D, AQ$2))</f>
        <v>8.9064450289023406E-2</v>
      </c>
      <c r="AR337" s="335">
        <f>$I337*IF($G337="Pickup", SUMIFS(NewEmisData!H:H, NewEmisData!$A:$A, "Pickup", NewEmisData!$B:$B, $A337, NewEmisData!$C:$C, $H337, NewEmisData!$D:$D, AR$2), SUMIFS(NewEmisData!H:H, NewEmisData!$A:$A, "LDV", NewEmisData!$B:$B, $A337, NewEmisData!$C:$C, $H337, NewEmisData!$D:$D, AR$2))</f>
        <v>8.7932937699846503E-2</v>
      </c>
      <c r="AS337" s="335">
        <f>$I337*IF($G337="Pickup", SUMIFS(NewEmisData!I:I, NewEmisData!$A:$A, "Pickup", NewEmisData!$B:$B, $A337, NewEmisData!$C:$C, $H337, NewEmisData!$D:$D, AS$2), SUMIFS(NewEmisData!I:I, NewEmisData!$A:$A, "LDV", NewEmisData!$B:$B, $A337, NewEmisData!$C:$C, $H337, NewEmisData!$D:$D, AS$2))</f>
        <v>8.66400670344568E-2</v>
      </c>
      <c r="AT337" s="335">
        <f>$I337*IF($G337="Pickup", SUMIFS(NewEmisData!J:J, NewEmisData!$A:$A, "Pickup", NewEmisData!$B:$B, $A337, NewEmisData!$C:$C, $H337, NewEmisData!$D:$D, AT$2), SUMIFS(NewEmisData!J:J, NewEmisData!$A:$A, "LDV", NewEmisData!$B:$B, $A337, NewEmisData!$C:$C, $H337, NewEmisData!$D:$D, AT$2))</f>
        <v>8.5515845774985999E-2</v>
      </c>
      <c r="AU337" s="335">
        <f>$I337*IF($G337="Pickup", SUMIFS(NewEmisData!K:K, NewEmisData!$A:$A, "Pickup", NewEmisData!$B:$B, $A337, NewEmisData!$C:$C, $H337, NewEmisData!$D:$D, AU$2), SUMIFS(NewEmisData!K:K, NewEmisData!$A:$A, "LDV", NewEmisData!$B:$B, $A337, NewEmisData!$C:$C, $H337, NewEmisData!$D:$D, AU$2))</f>
        <v>8.4877871012289302E-2</v>
      </c>
      <c r="AV337" s="335">
        <f>$I337*IF($G337="Pickup", SUMIFS(NewEmisData!L:L, NewEmisData!$A:$A, "Pickup", NewEmisData!$B:$B, $A337, NewEmisData!$C:$C, $H337, NewEmisData!$D:$D, AV$2), SUMIFS(NewEmisData!L:L, NewEmisData!$A:$A, "LDV", NewEmisData!$B:$B, $A337, NewEmisData!$C:$C, $H337, NewEmisData!$D:$D, AV$2))</f>
        <v>8.4636887277329695E-2</v>
      </c>
      <c r="AW337" s="335">
        <f>$I337*IF($G337="Pickup", SUMIFS(NewEmisData!M:M, NewEmisData!$A:$A, "Pickup", NewEmisData!$B:$B, $A337, NewEmisData!$C:$C, $H337, NewEmisData!$D:$D, AW$2), SUMIFS(NewEmisData!M:M, NewEmisData!$A:$A, "LDV", NewEmisData!$B:$B, $A337, NewEmisData!$C:$C, $H337, NewEmisData!$D:$D, AW$2))</f>
        <v>8.4577535540567794E-2</v>
      </c>
      <c r="AX337" s="335">
        <v>4.7629366333098749E-2</v>
      </c>
      <c r="AY337" s="335">
        <f>$I337*IF($G337="Pickup", SUMIFS(NewEmisData!E:E, NewEmisData!$A:$A, "Pickup", NewEmisData!$B:$B, $A337, NewEmisData!$C:$C, $H337, NewEmisData!$D:$D, AY$2), SUMIFS(NewEmisData!E:E, NewEmisData!$A:$A, "LDV", NewEmisData!$B:$B, $A337, NewEmisData!$C:$C, $H337, NewEmisData!$D:$D, AY$2))</f>
        <v>2.5560187952441901E-2</v>
      </c>
      <c r="AZ337" s="335">
        <f>$I337*IF($G337="Pickup", SUMIFS(NewEmisData!F:F, NewEmisData!$A:$A, "Pickup", NewEmisData!$B:$B, $A337, NewEmisData!$C:$C, $H337, NewEmisData!$D:$D, AZ$2), SUMIFS(NewEmisData!F:F, NewEmisData!$A:$A, "LDV", NewEmisData!$B:$B, $A337, NewEmisData!$C:$C, $H337, NewEmisData!$D:$D, AZ$2))</f>
        <v>2.0822176230306699E-2</v>
      </c>
      <c r="BA337" s="335">
        <f>$I337*IF($G337="Pickup", SUMIFS(NewEmisData!G:G, NewEmisData!$A:$A, "Pickup", NewEmisData!$B:$B, $A337, NewEmisData!$C:$C, $H337, NewEmisData!$D:$D, BA$2), SUMIFS(NewEmisData!G:G, NewEmisData!$A:$A, "LDV", NewEmisData!$B:$B, $A337, NewEmisData!$C:$C, $H337, NewEmisData!$D:$D, BA$2))</f>
        <v>1.62964680076296E-2</v>
      </c>
      <c r="BB337" s="335">
        <f>$I337*IF($G337="Pickup", SUMIFS(NewEmisData!H:H, NewEmisData!$A:$A, "Pickup", NewEmisData!$B:$B, $A337, NewEmisData!$C:$C, $H337, NewEmisData!$D:$D, BB$2), SUMIFS(NewEmisData!H:H, NewEmisData!$A:$A, "LDV", NewEmisData!$B:$B, $A337, NewEmisData!$C:$C, $H337, NewEmisData!$D:$D, BB$2))</f>
        <v>1.52894671516547E-2</v>
      </c>
      <c r="BC337" s="335">
        <f>$I337*IF($G337="Pickup", SUMIFS(NewEmisData!I:I, NewEmisData!$A:$A, "Pickup", NewEmisData!$B:$B, $A337, NewEmisData!$C:$C, $H337, NewEmisData!$D:$D, BC$2), SUMIFS(NewEmisData!I:I, NewEmisData!$A:$A, "LDV", NewEmisData!$B:$B, $A337, NewEmisData!$C:$C, $H337, NewEmisData!$D:$D, BC$2))</f>
        <v>1.4142061331261099E-2</v>
      </c>
      <c r="BD337" s="335">
        <f>$I337*IF($G337="Pickup", SUMIFS(NewEmisData!J:J, NewEmisData!$A:$A, "Pickup", NewEmisData!$B:$B, $A337, NewEmisData!$C:$C, $H337, NewEmisData!$D:$D, BD$2), SUMIFS(NewEmisData!J:J, NewEmisData!$A:$A, "LDV", NewEmisData!$B:$B, $A337, NewEmisData!$C:$C, $H337, NewEmisData!$D:$D, BD$2))</f>
        <v>1.31466340212829E-2</v>
      </c>
      <c r="BE337" s="335">
        <f>$I337*IF($G337="Pickup", SUMIFS(NewEmisData!K:K, NewEmisData!$A:$A, "Pickup", NewEmisData!$B:$B, $A337, NewEmisData!$C:$C, $H337, NewEmisData!$D:$D, BE$2), SUMIFS(NewEmisData!K:K, NewEmisData!$A:$A, "LDV", NewEmisData!$B:$B, $A337, NewEmisData!$C:$C, $H337, NewEmisData!$D:$D, BE$2))</f>
        <v>1.25820467149478E-2</v>
      </c>
      <c r="BF337" s="335">
        <f>$I337*IF($G337="Pickup", SUMIFS(NewEmisData!L:L, NewEmisData!$A:$A, "Pickup", NewEmisData!$B:$B, $A337, NewEmisData!$C:$C, $H337, NewEmisData!$D:$D, BF$2), SUMIFS(NewEmisData!L:L, NewEmisData!$A:$A, "LDV", NewEmisData!$B:$B, $A337, NewEmisData!$C:$C, $H337, NewEmisData!$D:$D, BF$2))</f>
        <v>1.2368813254204299E-2</v>
      </c>
      <c r="BG337" s="335">
        <f>$I337*IF($G337="Pickup", SUMIFS(NewEmisData!M:M, NewEmisData!$A:$A, "Pickup", NewEmisData!$B:$B, $A337, NewEmisData!$C:$C, $H337, NewEmisData!$D:$D, BG$2), SUMIFS(NewEmisData!M:M, NewEmisData!$A:$A, "LDV", NewEmisData!$B:$B, $A337, NewEmisData!$C:$C, $H337, NewEmisData!$D:$D, BG$2))</f>
        <v>1.2316300985385199E-2</v>
      </c>
      <c r="BH337" s="335">
        <v>9.4789149915835945E-3</v>
      </c>
      <c r="BI337" s="335">
        <f>$I337*IF($G337="Pickup", SUMIFS(NewEmisData!E:E, NewEmisData!$A:$A, "Pickup", NewEmisData!$B:$B, $A337, NewEmisData!$C:$C, $H337, NewEmisData!$D:$D, BI$2), SUMIFS(NewEmisData!E:E, NewEmisData!$A:$A, "LDV", NewEmisData!$B:$B, $A337, NewEmisData!$C:$C, $H337, NewEmisData!$D:$D, BI$2))</f>
        <v>10.361592379563</v>
      </c>
      <c r="BJ337" s="335">
        <f>$I337*IF($G337="Pickup", SUMIFS(NewEmisData!F:F, NewEmisData!$A:$A, "Pickup", NewEmisData!$B:$B, $A337, NewEmisData!$C:$C, $H337, NewEmisData!$D:$D, BJ$2), SUMIFS(NewEmisData!F:F, NewEmisData!$A:$A, "LDV", NewEmisData!$B:$B, $A337, NewEmisData!$C:$C, $H337, NewEmisData!$D:$D, BJ$2))</f>
        <v>5.7035193279517298</v>
      </c>
      <c r="BK337" s="335">
        <f>$I337*IF($G337="Pickup", SUMIFS(NewEmisData!G:G, NewEmisData!$A:$A, "Pickup", NewEmisData!$B:$B, $A337, NewEmisData!$C:$C, $H337, NewEmisData!$D:$D, BK$2), SUMIFS(NewEmisData!G:G, NewEmisData!$A:$A, "LDV", NewEmisData!$B:$B, $A337, NewEmisData!$C:$C, $H337, NewEmisData!$D:$D, BK$2))</f>
        <v>2.8118299104154998</v>
      </c>
      <c r="BL337" s="335">
        <f>$I337*IF($G337="Pickup", SUMIFS(NewEmisData!H:H, NewEmisData!$A:$A, "Pickup", NewEmisData!$B:$B, $A337, NewEmisData!$C:$C, $H337, NewEmisData!$D:$D, BL$2), SUMIFS(NewEmisData!H:H, NewEmisData!$A:$A, "LDV", NewEmisData!$B:$B, $A337, NewEmisData!$C:$C, $H337, NewEmisData!$D:$D, BL$2))</f>
        <v>2.1498156223690699</v>
      </c>
      <c r="BM337" s="335">
        <f>$I337*IF($G337="Pickup", SUMIFS(NewEmisData!I:I, NewEmisData!$A:$A, "Pickup", NewEmisData!$B:$B, $A337, NewEmisData!$C:$C, $H337, NewEmisData!$D:$D, BM$2), SUMIFS(NewEmisData!I:I, NewEmisData!$A:$A, "LDV", NewEmisData!$B:$B, $A337, NewEmisData!$C:$C, $H337, NewEmisData!$D:$D, BM$2))</f>
        <v>1.50486267134415</v>
      </c>
      <c r="BN337" s="335">
        <f>$I337*IF($G337="Pickup", SUMIFS(NewEmisData!J:J, NewEmisData!$A:$A, "Pickup", NewEmisData!$B:$B, $A337, NewEmisData!$C:$C, $H337, NewEmisData!$D:$D, BN$2), SUMIFS(NewEmisData!J:J, NewEmisData!$A:$A, "LDV", NewEmisData!$B:$B, $A337, NewEmisData!$C:$C, $H337, NewEmisData!$D:$D, BN$2))</f>
        <v>1.09335104360618</v>
      </c>
      <c r="BO337" s="335">
        <f>$I337*IF($G337="Pickup", SUMIFS(NewEmisData!K:K, NewEmisData!$A:$A, "Pickup", NewEmisData!$B:$B, $A337, NewEmisData!$C:$C, $H337, NewEmisData!$D:$D, BO$2), SUMIFS(NewEmisData!K:K, NewEmisData!$A:$A, "LDV", NewEmisData!$B:$B, $A337, NewEmisData!$C:$C, $H337, NewEmisData!$D:$D, BO$2))</f>
        <v>0.94431857682522102</v>
      </c>
      <c r="BP337" s="335">
        <f>$I337*IF($G337="Pickup", SUMIFS(NewEmisData!L:L, NewEmisData!$A:$A, "Pickup", NewEmisData!$B:$B, $A337, NewEmisData!$C:$C, $H337, NewEmisData!$D:$D, BP$2), SUMIFS(NewEmisData!L:L, NewEmisData!$A:$A, "LDV", NewEmisData!$B:$B, $A337, NewEmisData!$C:$C, $H337, NewEmisData!$D:$D, BP$2))</f>
        <v>0.915199759925724</v>
      </c>
      <c r="BQ337" s="335">
        <f>$I337*IF($G337="Pickup", SUMIFS(NewEmisData!M:M, NewEmisData!$A:$A, "Pickup", NewEmisData!$B:$B, $A337, NewEmisData!$C:$C, $H337, NewEmisData!$D:$D, BQ$2), SUMIFS(NewEmisData!M:M, NewEmisData!$A:$A, "LDV", NewEmisData!$B:$B, $A337, NewEmisData!$C:$C, $H337, NewEmisData!$D:$D, BQ$2))</f>
        <v>0.90672443002134795</v>
      </c>
      <c r="BR337" s="335">
        <v>1.6588293829830492</v>
      </c>
      <c r="BS337" s="335">
        <f>$I337*IF($G337="Pickup", SUMIFS(NewEmisData!E:E, NewEmisData!$A:$A, "Pickup", NewEmisData!$B:$B, $A337, NewEmisData!$C:$C, $H337, NewEmisData!$D:$D, BS$2), SUMIFS(NewEmisData!E:E, NewEmisData!$A:$A, "LDV", NewEmisData!$B:$B, $A337, NewEmisData!$C:$C, $H337, NewEmisData!$D:$D, BS$2))</f>
        <v>0.86905039246637406</v>
      </c>
      <c r="BT337" s="335">
        <f>$I337*IF($G337="Pickup", SUMIFS(NewEmisData!F:F, NewEmisData!$A:$A, "Pickup", NewEmisData!$B:$B, $A337, NewEmisData!$C:$C, $H337, NewEmisData!$D:$D, BT$2), SUMIFS(NewEmisData!F:F, NewEmisData!$A:$A, "LDV", NewEmisData!$B:$B, $A337, NewEmisData!$C:$C, $H337, NewEmisData!$D:$D, BT$2))</f>
        <v>0.418423669034441</v>
      </c>
      <c r="BU337" s="335">
        <f>$I337*IF($G337="Pickup", SUMIFS(NewEmisData!G:G, NewEmisData!$A:$A, "Pickup", NewEmisData!$B:$B, $A337, NewEmisData!$C:$C, $H337, NewEmisData!$D:$D, BU$2), SUMIFS(NewEmisData!G:G, NewEmisData!$A:$A, "LDV", NewEmisData!$B:$B, $A337, NewEmisData!$C:$C, $H337, NewEmisData!$D:$D, BU$2))</f>
        <v>0.18064958377697199</v>
      </c>
      <c r="BV337" s="335">
        <f>$I337*IF($G337="Pickup", SUMIFS(NewEmisData!H:H, NewEmisData!$A:$A, "Pickup", NewEmisData!$B:$B, $A337, NewEmisData!$C:$C, $H337, NewEmisData!$D:$D, BV$2), SUMIFS(NewEmisData!H:H, NewEmisData!$A:$A, "LDV", NewEmisData!$B:$B, $A337, NewEmisData!$C:$C, $H337, NewEmisData!$D:$D, BV$2))</f>
        <v>0.14371277557137099</v>
      </c>
      <c r="BW337" s="335">
        <f>$I337*IF($G337="Pickup", SUMIFS(NewEmisData!I:I, NewEmisData!$A:$A, "Pickup", NewEmisData!$B:$B, $A337, NewEmisData!$C:$C, $H337, NewEmisData!$D:$D, BW$2), SUMIFS(NewEmisData!I:I, NewEmisData!$A:$A, "LDV", NewEmisData!$B:$B, $A337, NewEmisData!$C:$C, $H337, NewEmisData!$D:$D, BW$2))</f>
        <v>0.111965551174719</v>
      </c>
      <c r="BX337" s="335">
        <f>$I337*IF($G337="Pickup", SUMIFS(NewEmisData!J:J, NewEmisData!$A:$A, "Pickup", NewEmisData!$B:$B, $A337, NewEmisData!$C:$C, $H337, NewEmisData!$D:$D, BX$2), SUMIFS(NewEmisData!J:J, NewEmisData!$A:$A, "LDV", NewEmisData!$B:$B, $A337, NewEmisData!$C:$C, $H337, NewEmisData!$D:$D, BX$2))</f>
        <v>9.2429316058592198E-2</v>
      </c>
      <c r="BY337" s="335">
        <f>$I337*IF($G337="Pickup", SUMIFS(NewEmisData!K:K, NewEmisData!$A:$A, "Pickup", NewEmisData!$B:$B, $A337, NewEmisData!$C:$C, $H337, NewEmisData!$D:$D, BY$2), SUMIFS(NewEmisData!K:K, NewEmisData!$A:$A, "LDV", NewEmisData!$B:$B, $A337, NewEmisData!$C:$C, $H337, NewEmisData!$D:$D, BY$2))</f>
        <v>8.3656031306945794E-2</v>
      </c>
      <c r="BZ337" s="335">
        <f>$I337*IF($G337="Pickup", SUMIFS(NewEmisData!L:L, NewEmisData!$A:$A, "Pickup", NewEmisData!$B:$B, $A337, NewEmisData!$C:$C, $H337, NewEmisData!$D:$D, BZ$2), SUMIFS(NewEmisData!L:L, NewEmisData!$A:$A, "LDV", NewEmisData!$B:$B, $A337, NewEmisData!$C:$C, $H337, NewEmisData!$D:$D, BZ$2))</f>
        <v>8.1597635076797501E-2</v>
      </c>
      <c r="CA337" s="335">
        <f>$I337*IF($G337="Pickup", SUMIFS(NewEmisData!M:M, NewEmisData!$A:$A, "Pickup", NewEmisData!$B:$B, $A337, NewEmisData!$C:$C, $H337, NewEmisData!$D:$D, CA$2), SUMIFS(NewEmisData!M:M, NewEmisData!$A:$A, "LDV", NewEmisData!$B:$B, $A337, NewEmisData!$C:$C, $H337, NewEmisData!$D:$D, CA$2))</f>
        <v>8.0898234893418394E-2</v>
      </c>
      <c r="CB337" s="335">
        <v>0.10573121882292051</v>
      </c>
      <c r="CC337" s="335">
        <f>$I337*IF($G337="Pickup", SUMIFS(NewEmisData!E:E, NewEmisData!$A:$A, "Pickup", NewEmisData!$B:$B, $A337, NewEmisData!$C:$C, $H337, NewEmisData!$D:$D, CC$2), SUMIFS(NewEmisData!E:E, NewEmisData!$A:$A, "LDV", NewEmisData!$B:$B, $A337, NewEmisData!$C:$C, $H337, NewEmisData!$D:$D, CC$2))</f>
        <v>4.7191921004493001E-2</v>
      </c>
      <c r="CD337" s="335">
        <f>$I337*IF($G337="Pickup", SUMIFS(NewEmisData!F:F, NewEmisData!$A:$A, "Pickup", NewEmisData!$B:$B, $A337, NewEmisData!$C:$C, $H337, NewEmisData!$D:$D, CD$2), SUMIFS(NewEmisData!F:F, NewEmisData!$A:$A, "LDV", NewEmisData!$B:$B, $A337, NewEmisData!$C:$C, $H337, NewEmisData!$D:$D, CD$2))</f>
        <v>3.3452665150373803E-2</v>
      </c>
      <c r="CE337" s="335">
        <f>$I337*IF($G337="Pickup", SUMIFS(NewEmisData!G:G, NewEmisData!$A:$A, "Pickup", NewEmisData!$B:$B, $A337, NewEmisData!$C:$C, $H337, NewEmisData!$D:$D, CE$2), SUMIFS(NewEmisData!G:G, NewEmisData!$A:$A, "LDV", NewEmisData!$B:$B, $A337, NewEmisData!$C:$C, $H337, NewEmisData!$D:$D, CE$2))</f>
        <v>2.8197233154937398E-2</v>
      </c>
      <c r="CF337" s="335">
        <f>$I337*IF($G337="Pickup", SUMIFS(NewEmisData!H:H, NewEmisData!$A:$A, "Pickup", NewEmisData!$B:$B, $A337, NewEmisData!$C:$C, $H337, NewEmisData!$D:$D, CF$2), SUMIFS(NewEmisData!H:H, NewEmisData!$A:$A, "LDV", NewEmisData!$B:$B, $A337, NewEmisData!$C:$C, $H337, NewEmisData!$D:$D, CF$2))</f>
        <v>2.73123787191559E-2</v>
      </c>
      <c r="CG337" s="335">
        <f>$I337*IF($G337="Pickup", SUMIFS(NewEmisData!I:I, NewEmisData!$A:$A, "Pickup", NewEmisData!$B:$B, $A337, NewEmisData!$C:$C, $H337, NewEmisData!$D:$D, CG$2), SUMIFS(NewEmisData!I:I, NewEmisData!$A:$A, "LDV", NewEmisData!$B:$B, $A337, NewEmisData!$C:$C, $H337, NewEmisData!$D:$D, CG$2))</f>
        <v>2.71336633329387E-2</v>
      </c>
      <c r="CH337" s="335">
        <f>$I337*IF($G337="Pickup", SUMIFS(NewEmisData!J:J, NewEmisData!$A:$A, "Pickup", NewEmisData!$B:$B, $A337, NewEmisData!$C:$C, $H337, NewEmisData!$D:$D, CH$2), SUMIFS(NewEmisData!J:J, NewEmisData!$A:$A, "LDV", NewEmisData!$B:$B, $A337, NewEmisData!$C:$C, $H337, NewEmisData!$D:$D, CH$2))</f>
        <v>2.70232168706778E-2</v>
      </c>
      <c r="CI337" s="335">
        <f>$I337*IF($G337="Pickup", SUMIFS(NewEmisData!K:K, NewEmisData!$A:$A, "Pickup", NewEmisData!$B:$B, $A337, NewEmisData!$C:$C, $H337, NewEmisData!$D:$D, CI$2), SUMIFS(NewEmisData!K:K, NewEmisData!$A:$A, "LDV", NewEmisData!$B:$B, $A337, NewEmisData!$C:$C, $H337, NewEmisData!$D:$D, CI$2))</f>
        <v>2.7020753977429299E-2</v>
      </c>
      <c r="CJ337" s="335">
        <f>$I337*IF($G337="Pickup", SUMIFS(NewEmisData!L:L, NewEmisData!$A:$A, "Pickup", NewEmisData!$B:$B, $A337, NewEmisData!$C:$C, $H337, NewEmisData!$D:$D, CJ$2), SUMIFS(NewEmisData!L:L, NewEmisData!$A:$A, "LDV", NewEmisData!$B:$B, $A337, NewEmisData!$C:$C, $H337, NewEmisData!$D:$D, CJ$2))</f>
        <v>2.70210162479033E-2</v>
      </c>
      <c r="CK337" s="335">
        <f>$I337*IF($G337="Pickup", SUMIFS(NewEmisData!M:M, NewEmisData!$A:$A, "Pickup", NewEmisData!$B:$B, $A337, NewEmisData!$C:$C, $H337, NewEmisData!$D:$D, CK$2), SUMIFS(NewEmisData!M:M, NewEmisData!$A:$A, "LDV", NewEmisData!$B:$B, $A337, NewEmisData!$C:$C, $H337, NewEmisData!$D:$D, CK$2))</f>
        <v>2.70209056267686E-2</v>
      </c>
      <c r="CL337" s="335">
        <v>2.2881070645398207E-2</v>
      </c>
      <c r="CM337" s="335">
        <f>$I337*IF($G337="Pickup", SUMIFS(NewEmisData!E:E, NewEmisData!$A:$A, "Pickup", NewEmisData!$B:$B, $A337, NewEmisData!$C:$C, $H337, NewEmisData!$D:$D, CM$2), SUMIFS(NewEmisData!E:E, NewEmisData!$A:$A, "LDV", NewEmisData!$B:$B, $A337, NewEmisData!$C:$C, $H337, NewEmisData!$D:$D, CM$2))</f>
        <v>3.4914623745350599E-2</v>
      </c>
      <c r="CN337" s="335">
        <f>$I337*IF($G337="Pickup", SUMIFS(NewEmisData!F:F, NewEmisData!$A:$A, "Pickup", NewEmisData!$B:$B, $A337, NewEmisData!$C:$C, $H337, NewEmisData!$D:$D, CN$2), SUMIFS(NewEmisData!F:F, NewEmisData!$A:$A, "LDV", NewEmisData!$B:$B, $A337, NewEmisData!$C:$C, $H337, NewEmisData!$D:$D, CN$2))</f>
        <v>1.8256939233426101E-2</v>
      </c>
      <c r="CO337" s="335">
        <f>$I337*IF($G337="Pickup", SUMIFS(NewEmisData!G:G, NewEmisData!$A:$A, "Pickup", NewEmisData!$B:$B, $A337, NewEmisData!$C:$C, $H337, NewEmisData!$D:$D, CO$2), SUMIFS(NewEmisData!G:G, NewEmisData!$A:$A, "LDV", NewEmisData!$B:$B, $A337, NewEmisData!$C:$C, $H337, NewEmisData!$D:$D, CO$2))</f>
        <v>1.08185057202368E-2</v>
      </c>
      <c r="CP337" s="335">
        <f>$I337*IF($G337="Pickup", SUMIFS(NewEmisData!H:H, NewEmisData!$A:$A, "Pickup", NewEmisData!$B:$B, $A337, NewEmisData!$C:$C, $H337, NewEmisData!$D:$D, CP$2), SUMIFS(NewEmisData!H:H, NewEmisData!$A:$A, "LDV", NewEmisData!$B:$B, $A337, NewEmisData!$C:$C, $H337, NewEmisData!$D:$D, CP$2))</f>
        <v>8.9273095692375404E-3</v>
      </c>
      <c r="CQ337" s="335">
        <f>$I337*IF($G337="Pickup", SUMIFS(NewEmisData!I:I, NewEmisData!$A:$A, "Pickup", NewEmisData!$B:$B, $A337, NewEmisData!$C:$C, $H337, NewEmisData!$D:$D, CQ$2), SUMIFS(NewEmisData!I:I, NewEmisData!$A:$A, "LDV", NewEmisData!$B:$B, $A337, NewEmisData!$C:$C, $H337, NewEmisData!$D:$D, CQ$2))</f>
        <v>8.3314585338203004E-3</v>
      </c>
      <c r="CR337" s="335">
        <f>$I337*IF($G337="Pickup", SUMIFS(NewEmisData!J:J, NewEmisData!$A:$A, "Pickup", NewEmisData!$B:$B, $A337, NewEmisData!$C:$C, $H337, NewEmisData!$D:$D, CR$2), SUMIFS(NewEmisData!J:J, NewEmisData!$A:$A, "LDV", NewEmisData!$B:$B, $A337, NewEmisData!$C:$C, $H337, NewEmisData!$D:$D, CR$2))</f>
        <v>8.1732632200225506E-3</v>
      </c>
      <c r="CS337" s="335">
        <f>$I337*IF($G337="Pickup", SUMIFS(NewEmisData!K:K, NewEmisData!$A:$A, "Pickup", NewEmisData!$B:$B, $A337, NewEmisData!$C:$C, $H337, NewEmisData!$D:$D, CS$2), SUMIFS(NewEmisData!K:K, NewEmisData!$A:$A, "LDV", NewEmisData!$B:$B, $A337, NewEmisData!$C:$C, $H337, NewEmisData!$D:$D, CS$2))</f>
        <v>8.1593002884472708E-3</v>
      </c>
      <c r="CT337" s="335">
        <f>$I337*IF($G337="Pickup", SUMIFS(NewEmisData!L:L, NewEmisData!$A:$A, "Pickup", NewEmisData!$B:$B, $A337, NewEmisData!$C:$C, $H337, NewEmisData!$D:$D, CT$2), SUMIFS(NewEmisData!L:L, NewEmisData!$A:$A, "LDV", NewEmisData!$B:$B, $A337, NewEmisData!$C:$C, $H337, NewEmisData!$D:$D, CT$2))</f>
        <v>8.1495517165185508E-3</v>
      </c>
      <c r="CU337" s="335">
        <f>$I337*IF($G337="Pickup", SUMIFS(NewEmisData!M:M, NewEmisData!$A:$A, "Pickup", NewEmisData!$B:$B, $A337, NewEmisData!$C:$C, $H337, NewEmisData!$D:$D, CU$2), SUMIFS(NewEmisData!M:M, NewEmisData!$A:$A, "LDV", NewEmisData!$B:$B, $A337, NewEmisData!$C:$C, $H337, NewEmisData!$D:$D, CU$2))</f>
        <v>8.1494483917005801E-3</v>
      </c>
      <c r="CV337" s="335">
        <v>6.9734009009235556E-3</v>
      </c>
      <c r="CW337" s="335">
        <v>4.0498104655261064E-3</v>
      </c>
      <c r="CX337" s="335">
        <v>2.5030350838759993E-3</v>
      </c>
      <c r="CY337" s="335">
        <v>2.1151214403419519E-3</v>
      </c>
      <c r="CZ337" s="335">
        <v>1.7489979687569375E-3</v>
      </c>
      <c r="DA337" s="335">
        <v>1.340486996695321E-3</v>
      </c>
      <c r="DB337" s="335">
        <v>1.0553769116342638E-3</v>
      </c>
      <c r="DC337" s="335">
        <v>1.0132227560056145E-3</v>
      </c>
      <c r="DD337" s="335">
        <v>1.0003159541004489E-3</v>
      </c>
      <c r="DE337" s="335">
        <v>9.9860782000699166E-4</v>
      </c>
      <c r="DF337" s="335">
        <v>9.9860782000699166E-4</v>
      </c>
      <c r="DG337" s="335">
        <f>$I337*IF($G337="Pickup", SUMIFS(NewEmisData!E:E, NewEmisData!$A:$A, "Pickup", NewEmisData!$B:$B, $A337, NewEmisData!$C:$C, $H337, NewEmisData!$D:$D, DG$2), SUMIFS(NewEmisData!E:E, NewEmisData!$A:$A, "LDV", NewEmisData!$B:$B, $A337, NewEmisData!$C:$C, $H337, NewEmisData!$D:$D, DG$2))</f>
        <v>0</v>
      </c>
      <c r="DH337" s="335">
        <f>$I337*IF($G337="Pickup", SUMIFS(NewEmisData!F:F, NewEmisData!$A:$A, "Pickup", NewEmisData!$B:$B, $A337, NewEmisData!$C:$C, $H337, NewEmisData!$D:$D, DH$2), SUMIFS(NewEmisData!F:F, NewEmisData!$A:$A, "LDV", NewEmisData!$B:$B, $A337, NewEmisData!$C:$C, $H337, NewEmisData!$D:$D, DH$2))</f>
        <v>0</v>
      </c>
      <c r="DI337" s="335">
        <f>$I337*IF($G337="Pickup", SUMIFS(NewEmisData!G:G, NewEmisData!$A:$A, "Pickup", NewEmisData!$B:$B, $A337, NewEmisData!$C:$C, $H337, NewEmisData!$D:$D, DI$2), SUMIFS(NewEmisData!G:G, NewEmisData!$A:$A, "LDV", NewEmisData!$B:$B, $A337, NewEmisData!$C:$C, $H337, NewEmisData!$D:$D, DI$2))</f>
        <v>0</v>
      </c>
      <c r="DJ337" s="335">
        <f>$I337*IF($G337="Pickup", SUMIFS(NewEmisData!H:H, NewEmisData!$A:$A, "Pickup", NewEmisData!$B:$B, $A337, NewEmisData!$C:$C, $H337, NewEmisData!$D:$D, DJ$2), SUMIFS(NewEmisData!H:H, NewEmisData!$A:$A, "LDV", NewEmisData!$B:$B, $A337, NewEmisData!$C:$C, $H337, NewEmisData!$D:$D, DJ$2))</f>
        <v>0</v>
      </c>
      <c r="DK337" s="335">
        <f>$I337*IF($G337="Pickup", SUMIFS(NewEmisData!I:I, NewEmisData!$A:$A, "Pickup", NewEmisData!$B:$B, $A337, NewEmisData!$C:$C, $H337, NewEmisData!$D:$D, DK$2), SUMIFS(NewEmisData!I:I, NewEmisData!$A:$A, "LDV", NewEmisData!$B:$B, $A337, NewEmisData!$C:$C, $H337, NewEmisData!$D:$D, DK$2))</f>
        <v>0</v>
      </c>
      <c r="DL337" s="335">
        <f>$I337*IF($G337="Pickup", SUMIFS(NewEmisData!J:J, NewEmisData!$A:$A, "Pickup", NewEmisData!$B:$B, $A337, NewEmisData!$C:$C, $H337, NewEmisData!$D:$D, DL$2), SUMIFS(NewEmisData!J:J, NewEmisData!$A:$A, "LDV", NewEmisData!$B:$B, $A337, NewEmisData!$C:$C, $H337, NewEmisData!$D:$D, DL$2))</f>
        <v>0</v>
      </c>
      <c r="DM337" s="335">
        <f>$I337*IF($G337="Pickup", SUMIFS(NewEmisData!K:K, NewEmisData!$A:$A, "Pickup", NewEmisData!$B:$B, $A337, NewEmisData!$C:$C, $H337, NewEmisData!$D:$D, DM$2), SUMIFS(NewEmisData!K:K, NewEmisData!$A:$A, "LDV", NewEmisData!$B:$B, $A337, NewEmisData!$C:$C, $H337, NewEmisData!$D:$D, DM$2))</f>
        <v>0</v>
      </c>
      <c r="DN337" s="335">
        <f>$I337*IF($G337="Pickup", SUMIFS(NewEmisData!L:L, NewEmisData!$A:$A, "Pickup", NewEmisData!$B:$B, $A337, NewEmisData!$C:$C, $H337, NewEmisData!$D:$D, DN$2), SUMIFS(NewEmisData!L:L, NewEmisData!$A:$A, "LDV", NewEmisData!$B:$B, $A337, NewEmisData!$C:$C, $H337, NewEmisData!$D:$D, DN$2))</f>
        <v>0</v>
      </c>
      <c r="DO337" s="335">
        <f>$I337*IF($G337="Pickup", SUMIFS(NewEmisData!M:M, NewEmisData!$A:$A, "Pickup", NewEmisData!$B:$B, $A337, NewEmisData!$C:$C, $H337, NewEmisData!$D:$D, DO$2), SUMIFS(NewEmisData!M:M, NewEmisData!$A:$A, "LDV", NewEmisData!$B:$B, $A337, NewEmisData!$C:$C, $H337, NewEmisData!$D:$D, DO$2))</f>
        <v>0</v>
      </c>
      <c r="DP337" s="335">
        <v>2.023129771030282E-3</v>
      </c>
      <c r="DQ337" s="335">
        <f>$I337*IF($G337="Pickup", SUMIFS(NewEmisData!E:E, NewEmisData!$A:$A, "Pickup", NewEmisData!$B:$B, $A337, NewEmisData!$C:$C, $H337, NewEmisData!$D:$D, DQ$2), SUMIFS(NewEmisData!E:E, NewEmisData!$A:$A, "LDV", NewEmisData!$B:$B, $A337, NewEmisData!$C:$C, $H337, NewEmisData!$D:$D, DQ$2))</f>
        <v>2.7733589056501098E-2</v>
      </c>
      <c r="DR337" s="335">
        <f>$I337*IF($G337="Pickup", SUMIFS(NewEmisData!F:F, NewEmisData!$A:$A, "Pickup", NewEmisData!$B:$B, $A337, NewEmisData!$C:$C, $H337, NewEmisData!$D:$D, DR$2), SUMIFS(NewEmisData!F:F, NewEmisData!$A:$A, "LDV", NewEmisData!$B:$B, $A337, NewEmisData!$C:$C, $H337, NewEmisData!$D:$D, DR$2))</f>
        <v>1.3863936717420301E-2</v>
      </c>
      <c r="DS337" s="335">
        <f>$I337*IF($G337="Pickup", SUMIFS(NewEmisData!G:G, NewEmisData!$A:$A, "Pickup", NewEmisData!$B:$B, $A337, NewEmisData!$C:$C, $H337, NewEmisData!$D:$D, DS$2), SUMIFS(NewEmisData!G:G, NewEmisData!$A:$A, "LDV", NewEmisData!$B:$B, $A337, NewEmisData!$C:$C, $H337, NewEmisData!$D:$D, DS$2))</f>
        <v>7.7781518788835203E-3</v>
      </c>
      <c r="DT337" s="335">
        <f>$I337*IF($G337="Pickup", SUMIFS(NewEmisData!H:H, NewEmisData!$A:$A, "Pickup", NewEmisData!$B:$B, $A337, NewEmisData!$C:$C, $H337, NewEmisData!$D:$D, DT$2), SUMIFS(NewEmisData!H:H, NewEmisData!$A:$A, "LDV", NewEmisData!$B:$B, $A337, NewEmisData!$C:$C, $H337, NewEmisData!$D:$D, DT$2))</f>
        <v>5.7322093860778401E-3</v>
      </c>
      <c r="DU337" s="335">
        <f>$I337*IF($G337="Pickup", SUMIFS(NewEmisData!I:I, NewEmisData!$A:$A, "Pickup", NewEmisData!$B:$B, $A337, NewEmisData!$C:$C, $H337, NewEmisData!$D:$D, DU$2), SUMIFS(NewEmisData!I:I, NewEmisData!$A:$A, "LDV", NewEmisData!$B:$B, $A337, NewEmisData!$C:$C, $H337, NewEmisData!$D:$D, DU$2))</f>
        <v>4.3256391180192299E-3</v>
      </c>
      <c r="DV337" s="335">
        <f>$I337*IF($G337="Pickup", SUMIFS(NewEmisData!J:J, NewEmisData!$A:$A, "Pickup", NewEmisData!$B:$B, $A337, NewEmisData!$C:$C, $H337, NewEmisData!$D:$D, DV$2), SUMIFS(NewEmisData!J:J, NewEmisData!$A:$A, "LDV", NewEmisData!$B:$B, $A337, NewEmisData!$C:$C, $H337, NewEmisData!$D:$D, DV$2))</f>
        <v>3.5428085182032999E-3</v>
      </c>
      <c r="DW337" s="335">
        <f>$I337*IF($G337="Pickup", SUMIFS(NewEmisData!K:K, NewEmisData!$A:$A, "Pickup", NewEmisData!$B:$B, $A337, NewEmisData!$C:$C, $H337, NewEmisData!$D:$D, DW$2), SUMIFS(NewEmisData!K:K, NewEmisData!$A:$A, "LDV", NewEmisData!$B:$B, $A337, NewEmisData!$C:$C, $H337, NewEmisData!$D:$D, DW$2))</f>
        <v>3.2299117711483399E-3</v>
      </c>
      <c r="DX337" s="335">
        <f>$I337*IF($G337="Pickup", SUMIFS(NewEmisData!L:L, NewEmisData!$A:$A, "Pickup", NewEmisData!$B:$B, $A337, NewEmisData!$C:$C, $H337, NewEmisData!$D:$D, DX$2), SUMIFS(NewEmisData!L:L, NewEmisData!$A:$A, "LDV", NewEmisData!$B:$B, $A337, NewEmisData!$C:$C, $H337, NewEmisData!$D:$D, DX$2))</f>
        <v>3.1682416671431099E-3</v>
      </c>
      <c r="DY337" s="335">
        <f>$I337*IF($G337="Pickup", SUMIFS(NewEmisData!M:M, NewEmisData!$A:$A, "Pickup", NewEmisData!$B:$B, $A337, NewEmisData!$C:$C, $H337, NewEmisData!$D:$D, DY$2), SUMIFS(NewEmisData!M:M, NewEmisData!$A:$A, "LDV", NewEmisData!$B:$B, $A337, NewEmisData!$C:$C, $H337, NewEmisData!$D:$D, DY$2))</f>
        <v>3.15275502726478E-3</v>
      </c>
      <c r="DZ337" s="335">
        <v>5.594489642908501E-3</v>
      </c>
      <c r="EA337" s="335">
        <f t="shared" si="542"/>
        <v>809.18625562190198</v>
      </c>
      <c r="EB337" s="335">
        <f t="shared" si="543"/>
        <v>717.37917726989394</v>
      </c>
      <c r="EC337" s="335">
        <f t="shared" si="544"/>
        <v>565.23600524957101</v>
      </c>
      <c r="ED337" s="335">
        <f t="shared" si="545"/>
        <v>472.41891643346997</v>
      </c>
      <c r="EE337" s="335">
        <f t="shared" si="546"/>
        <v>412.86398479136801</v>
      </c>
      <c r="EF337" s="335">
        <f t="shared" si="547"/>
        <v>382.70335541305002</v>
      </c>
      <c r="EG337" s="335">
        <f t="shared" si="548"/>
        <v>369.486844409941</v>
      </c>
      <c r="EH337" s="335">
        <f t="shared" si="549"/>
        <v>366.75951772725199</v>
      </c>
      <c r="EI337" s="335">
        <f t="shared" si="550"/>
        <v>366.33687885587801</v>
      </c>
      <c r="EJ337" s="335">
        <f t="shared" si="551"/>
        <v>0.27672218065037407</v>
      </c>
      <c r="EK337" s="335">
        <f t="shared" si="552"/>
        <v>1.00256458087036</v>
      </c>
      <c r="EL337" s="335">
        <f t="shared" si="553"/>
        <v>0.39560747527751999</v>
      </c>
      <c r="EM337" s="335">
        <f t="shared" si="554"/>
        <v>0.19159818828877601</v>
      </c>
      <c r="EN337" s="335">
        <f t="shared" si="555"/>
        <v>0.12217599625012</v>
      </c>
      <c r="EO337" s="335">
        <f t="shared" si="556"/>
        <v>8.1029190806467893E-2</v>
      </c>
      <c r="EP337" s="335">
        <f t="shared" si="557"/>
        <v>5.4567341905185598E-2</v>
      </c>
      <c r="EQ337" s="335">
        <f t="shared" si="558"/>
        <v>4.4030783970489901E-2</v>
      </c>
      <c r="ER337" s="335">
        <f t="shared" si="559"/>
        <v>4.1990059655105501E-2</v>
      </c>
      <c r="ES337" s="335">
        <f t="shared" si="560"/>
        <v>4.1490516506061503E-2</v>
      </c>
      <c r="ET337" s="335">
        <f t="shared" si="561"/>
        <v>6.1988464688476796E-2</v>
      </c>
      <c r="EU337" s="335">
        <f t="shared" si="562"/>
        <v>1.40017655016191E-2</v>
      </c>
      <c r="EV337" s="335">
        <f t="shared" si="563"/>
        <v>1.2413170210923301E-2</v>
      </c>
      <c r="EW337" s="335">
        <f t="shared" si="564"/>
        <v>8.1086013766454006E-3</v>
      </c>
      <c r="EX337" s="335">
        <f t="shared" si="565"/>
        <v>6.7770962147280997E-3</v>
      </c>
      <c r="EY337" s="335">
        <f t="shared" si="566"/>
        <v>5.9227487489961397E-3</v>
      </c>
      <c r="EZ337" s="335">
        <f t="shared" si="567"/>
        <v>5.4900769721154498E-3</v>
      </c>
      <c r="FA337" s="335">
        <f t="shared" si="568"/>
        <v>5.3004799651939901E-3</v>
      </c>
      <c r="FB337" s="335">
        <f t="shared" si="569"/>
        <v>5.2613551409495399E-3</v>
      </c>
      <c r="FC337" s="335">
        <f t="shared" si="570"/>
        <v>5.2552925304367899E-3</v>
      </c>
      <c r="FD337" s="335">
        <f t="shared" si="571"/>
        <v>1.7442083422488778E-3</v>
      </c>
      <c r="FE337" s="335">
        <f t="shared" si="572"/>
        <v>0.115772764989804</v>
      </c>
      <c r="FF337" s="335">
        <f t="shared" si="573"/>
        <v>0.11041053337507201</v>
      </c>
      <c r="FG337" s="335">
        <f t="shared" si="574"/>
        <v>8.9064450289023406E-2</v>
      </c>
      <c r="FH337" s="335">
        <f t="shared" si="575"/>
        <v>8.7932937699846503E-2</v>
      </c>
      <c r="FI337" s="335">
        <f t="shared" si="576"/>
        <v>8.66400670344568E-2</v>
      </c>
      <c r="FJ337" s="335">
        <f t="shared" si="577"/>
        <v>8.5515845774985999E-2</v>
      </c>
      <c r="FK337" s="335">
        <f t="shared" si="578"/>
        <v>8.4877871012289302E-2</v>
      </c>
      <c r="FL337" s="335">
        <f t="shared" si="579"/>
        <v>8.4636887277329695E-2</v>
      </c>
      <c r="FM337" s="335">
        <f t="shared" si="580"/>
        <v>8.4577535540567794E-2</v>
      </c>
      <c r="FN337" s="335">
        <f t="shared" si="581"/>
        <v>4.7629366333098749E-2</v>
      </c>
      <c r="FO337" s="335">
        <f t="shared" si="582"/>
        <v>2.5560187952441901E-2</v>
      </c>
      <c r="FP337" s="335">
        <f t="shared" si="583"/>
        <v>2.0822176230306699E-2</v>
      </c>
      <c r="FQ337" s="335">
        <f t="shared" si="584"/>
        <v>1.62964680076296E-2</v>
      </c>
      <c r="FR337" s="335">
        <f t="shared" si="585"/>
        <v>1.52894671516547E-2</v>
      </c>
      <c r="FS337" s="335">
        <f t="shared" si="586"/>
        <v>1.4142061331261099E-2</v>
      </c>
      <c r="FT337" s="335">
        <f t="shared" si="587"/>
        <v>1.31466340212829E-2</v>
      </c>
      <c r="FU337" s="335">
        <f t="shared" si="588"/>
        <v>1.25820467149478E-2</v>
      </c>
      <c r="FV337" s="335">
        <f t="shared" si="589"/>
        <v>1.2368813254204299E-2</v>
      </c>
      <c r="FW337" s="335">
        <f t="shared" si="590"/>
        <v>1.2316300985385199E-2</v>
      </c>
      <c r="FX337" s="335">
        <f t="shared" si="591"/>
        <v>9.4789149915835945E-3</v>
      </c>
    </row>
    <row r="338" spans="1:180" x14ac:dyDescent="0.2">
      <c r="A338" s="305" t="str">
        <f>_xlfn.CONCAT(IF(LEFT(TRIM(A337),1)="*", "*R", "R"), 1+RIGHT(TRIM(A337),1))</f>
        <v>R5</v>
      </c>
      <c r="B338" s="305" t="str">
        <f t="shared" si="633"/>
        <v>TLPLPG11</v>
      </c>
      <c r="C338" s="305" t="str">
        <f t="shared" si="634"/>
        <v>TL.LPG1.P.LPG.2011</v>
      </c>
      <c r="D338" s="301" t="str">
        <f t="shared" si="635"/>
        <v>bn-vmt, bn-vmt/a</v>
      </c>
      <c r="E338" s="301" t="str">
        <f t="shared" si="636"/>
        <v>TRNLPGEA</v>
      </c>
      <c r="F338" s="301" t="str">
        <f t="shared" si="637"/>
        <v>TL</v>
      </c>
      <c r="G338" s="315" t="s">
        <v>820</v>
      </c>
      <c r="H338" s="315" t="s">
        <v>814</v>
      </c>
      <c r="I338" s="315">
        <v>1</v>
      </c>
      <c r="J338" s="315" t="str">
        <f t="shared" si="592"/>
        <v>Pickup-GSL</v>
      </c>
      <c r="K338" s="335">
        <f>$I338*IF($G338="Pickup", SUMIFS(NewEmisData!E:E, NewEmisData!$A:$A, "Pickup", NewEmisData!$B:$B, $A338, NewEmisData!$C:$C, $H338, NewEmisData!$D:$D, K$2), SUMIFS(NewEmisData!E:E, NewEmisData!$A:$A, "LDV", NewEmisData!$B:$B, $A338, NewEmisData!$C:$C, $H338, NewEmisData!$D:$D, K$2))</f>
        <v>636.94844021221104</v>
      </c>
      <c r="L338" s="335">
        <f>$I338*IF($G338="Pickup", SUMIFS(NewEmisData!F:F, NewEmisData!$A:$A, "Pickup", NewEmisData!$B:$B, $A338, NewEmisData!$C:$C, $H338, NewEmisData!$D:$D, L$2), SUMIFS(NewEmisData!F:F, NewEmisData!$A:$A, "LDV", NewEmisData!$B:$B, $A338, NewEmisData!$C:$C, $H338, NewEmisData!$D:$D, L$2))</f>
        <v>566.99958479862596</v>
      </c>
      <c r="M338" s="335">
        <f>$I338*IF($G338="Pickup", SUMIFS(NewEmisData!G:G, NewEmisData!$A:$A, "Pickup", NewEmisData!$B:$B, $A338, NewEmisData!$C:$C, $H338, NewEmisData!$D:$D, M$2), SUMIFS(NewEmisData!G:G, NewEmisData!$A:$A, "LDV", NewEmisData!$B:$B, $A338, NewEmisData!$C:$C, $H338, NewEmisData!$D:$D, M$2))</f>
        <v>456.866446538378</v>
      </c>
      <c r="N338" s="335">
        <f>$I338*IF($G338="Pickup", SUMIFS(NewEmisData!H:H, NewEmisData!$A:$A, "Pickup", NewEmisData!$B:$B, $A338, NewEmisData!$C:$C, $H338, NewEmisData!$D:$D, N$2), SUMIFS(NewEmisData!H:H, NewEmisData!$A:$A, "LDV", NewEmisData!$B:$B, $A338, NewEmisData!$C:$C, $H338, NewEmisData!$D:$D, N$2))</f>
        <v>382.95379819743698</v>
      </c>
      <c r="O338" s="335">
        <f>$I338*IF($G338="Pickup", SUMIFS(NewEmisData!I:I, NewEmisData!$A:$A, "Pickup", NewEmisData!$B:$B, $A338, NewEmisData!$C:$C, $H338, NewEmisData!$D:$D, O$2), SUMIFS(NewEmisData!I:I, NewEmisData!$A:$A, "LDV", NewEmisData!$B:$B, $A338, NewEmisData!$C:$C, $H338, NewEmisData!$D:$D, O$2))</f>
        <v>335.05122696410302</v>
      </c>
      <c r="P338" s="335">
        <f>$I338*IF($G338="Pickup", SUMIFS(NewEmisData!J:J, NewEmisData!$A:$A, "Pickup", NewEmisData!$B:$B, $A338, NewEmisData!$C:$C, $H338, NewEmisData!$D:$D, P$2), SUMIFS(NewEmisData!J:J, NewEmisData!$A:$A, "LDV", NewEmisData!$B:$B, $A338, NewEmisData!$C:$C, $H338, NewEmisData!$D:$D, P$2))</f>
        <v>310.47516282180999</v>
      </c>
      <c r="Q338" s="335">
        <f>$I338*IF($G338="Pickup", SUMIFS(NewEmisData!K:K, NewEmisData!$A:$A, "Pickup", NewEmisData!$B:$B, $A338, NewEmisData!$C:$C, $H338, NewEmisData!$D:$D, Q$2), SUMIFS(NewEmisData!K:K, NewEmisData!$A:$A, "LDV", NewEmisData!$B:$B, $A338, NewEmisData!$C:$C, $H338, NewEmisData!$D:$D, Q$2))</f>
        <v>299.643314234321</v>
      </c>
      <c r="R338" s="335">
        <f>$I338*IF($G338="Pickup", SUMIFS(NewEmisData!L:L, NewEmisData!$A:$A, "Pickup", NewEmisData!$B:$B, $A338, NewEmisData!$C:$C, $H338, NewEmisData!$D:$D, R$2), SUMIFS(NewEmisData!L:L, NewEmisData!$A:$A, "LDV", NewEmisData!$B:$B, $A338, NewEmisData!$C:$C, $H338, NewEmisData!$D:$D, R$2))</f>
        <v>297.422458601252</v>
      </c>
      <c r="S338" s="335">
        <f>$I338*IF($G338="Pickup", SUMIFS(NewEmisData!M:M, NewEmisData!$A:$A, "Pickup", NewEmisData!$B:$B, $A338, NewEmisData!$C:$C, $H338, NewEmisData!$D:$D, S$2), SUMIFS(NewEmisData!M:M, NewEmisData!$A:$A, "LDV", NewEmisData!$B:$B, $A338, NewEmisData!$C:$C, $H338, NewEmisData!$D:$D, S$2))</f>
        <v>297.08495907381399</v>
      </c>
      <c r="T338" s="335">
        <v>0.27672218065037407</v>
      </c>
      <c r="U338" s="335">
        <f>$I338*IF($G338="Pickup", SUMIFS(NewEmisData!E:E, NewEmisData!$A:$A, "Pickup", NewEmisData!$B:$B, $A338, NewEmisData!$C:$C, $H338, NewEmisData!$D:$D, U$2), SUMIFS(NewEmisData!E:E, NewEmisData!$A:$A, "LDV", NewEmisData!$B:$B, $A338, NewEmisData!$C:$C, $H338, NewEmisData!$D:$D, U$2))</f>
        <v>0.95484960134202601</v>
      </c>
      <c r="V338" s="335">
        <f>$I338*IF($G338="Pickup", SUMIFS(NewEmisData!F:F, NewEmisData!$A:$A, "Pickup", NewEmisData!$B:$B, $A338, NewEmisData!$C:$C, $H338, NewEmisData!$D:$D, V$2), SUMIFS(NewEmisData!F:F, NewEmisData!$A:$A, "LDV", NewEmisData!$B:$B, $A338, NewEmisData!$C:$C, $H338, NewEmisData!$D:$D, V$2))</f>
        <v>0.32981051515610799</v>
      </c>
      <c r="W338" s="335">
        <f>$I338*IF($G338="Pickup", SUMIFS(NewEmisData!G:G, NewEmisData!$A:$A, "Pickup", NewEmisData!$B:$B, $A338, NewEmisData!$C:$C, $H338, NewEmisData!$D:$D, W$2), SUMIFS(NewEmisData!G:G, NewEmisData!$A:$A, "LDV", NewEmisData!$B:$B, $A338, NewEmisData!$C:$C, $H338, NewEmisData!$D:$D, W$2))</f>
        <v>0.24604011687187799</v>
      </c>
      <c r="X338" s="335">
        <f>$I338*IF($G338="Pickup", SUMIFS(NewEmisData!H:H, NewEmisData!$A:$A, "Pickup", NewEmisData!$B:$B, $A338, NewEmisData!$C:$C, $H338, NewEmisData!$D:$D, X$2), SUMIFS(NewEmisData!H:H, NewEmisData!$A:$A, "LDV", NewEmisData!$B:$B, $A338, NewEmisData!$C:$C, $H338, NewEmisData!$D:$D, X$2))</f>
        <v>0.16340489519828999</v>
      </c>
      <c r="Y338" s="335">
        <f>$I338*IF($G338="Pickup", SUMIFS(NewEmisData!I:I, NewEmisData!$A:$A, "Pickup", NewEmisData!$B:$B, $A338, NewEmisData!$C:$C, $H338, NewEmisData!$D:$D, Y$2), SUMIFS(NewEmisData!I:I, NewEmisData!$A:$A, "LDV", NewEmisData!$B:$B, $A338, NewEmisData!$C:$C, $H338, NewEmisData!$D:$D, Y$2))</f>
        <v>0.11306985767462301</v>
      </c>
      <c r="Z338" s="335">
        <f>$I338*IF($G338="Pickup", SUMIFS(NewEmisData!J:J, NewEmisData!$A:$A, "Pickup", NewEmisData!$B:$B, $A338, NewEmisData!$C:$C, $H338, NewEmisData!$D:$D, Z$2), SUMIFS(NewEmisData!J:J, NewEmisData!$A:$A, "LDV", NewEmisData!$B:$B, $A338, NewEmisData!$C:$C, $H338, NewEmisData!$D:$D, Z$2))</f>
        <v>7.9270221337579605E-2</v>
      </c>
      <c r="AA338" s="335">
        <f>$I338*IF($G338="Pickup", SUMIFS(NewEmisData!K:K, NewEmisData!$A:$A, "Pickup", NewEmisData!$B:$B, $A338, NewEmisData!$C:$C, $H338, NewEmisData!$D:$D, AA$2), SUMIFS(NewEmisData!K:K, NewEmisData!$A:$A, "LDV", NewEmisData!$B:$B, $A338, NewEmisData!$C:$C, $H338, NewEmisData!$D:$D, AA$2))</f>
        <v>6.5833743509444598E-2</v>
      </c>
      <c r="AB338" s="335">
        <f>$I338*IF($G338="Pickup", SUMIFS(NewEmisData!L:L, NewEmisData!$A:$A, "Pickup", NewEmisData!$B:$B, $A338, NewEmisData!$C:$C, $H338, NewEmisData!$D:$D, AB$2), SUMIFS(NewEmisData!L:L, NewEmisData!$A:$A, "LDV", NewEmisData!$B:$B, $A338, NewEmisData!$C:$C, $H338, NewEmisData!$D:$D, AB$2))</f>
        <v>6.3200548797440706E-2</v>
      </c>
      <c r="AC338" s="335">
        <f>$I338*IF($G338="Pickup", SUMIFS(NewEmisData!M:M, NewEmisData!$A:$A, "Pickup", NewEmisData!$B:$B, $A338, NewEmisData!$C:$C, $H338, NewEmisData!$D:$D, AC$2), SUMIFS(NewEmisData!M:M, NewEmisData!$A:$A, "LDV", NewEmisData!$B:$B, $A338, NewEmisData!$C:$C, $H338, NewEmisData!$D:$D, AC$2))</f>
        <v>6.2566022635143603E-2</v>
      </c>
      <c r="AD338" s="335">
        <v>6.1988464688476796E-2</v>
      </c>
      <c r="AE338" s="335">
        <f>$I338*IF($G338="Pickup", SUMIFS(NewEmisData!E:E, NewEmisData!$A:$A, "Pickup", NewEmisData!$B:$B, $A338, NewEmisData!$C:$C, $H338, NewEmisData!$D:$D, AE$2), SUMIFS(NewEmisData!E:E, NewEmisData!$A:$A, "LDV", NewEmisData!$B:$B, $A338, NewEmisData!$C:$C, $H338, NewEmisData!$D:$D, AE$2))</f>
        <v>1.1021446784144399E-2</v>
      </c>
      <c r="AF338" s="335">
        <f>$I338*IF($G338="Pickup", SUMIFS(NewEmisData!F:F, NewEmisData!$A:$A, "Pickup", NewEmisData!$B:$B, $A338, NewEmisData!$C:$C, $H338, NewEmisData!$D:$D, AF$2), SUMIFS(NewEmisData!F:F, NewEmisData!$A:$A, "LDV", NewEmisData!$B:$B, $A338, NewEmisData!$C:$C, $H338, NewEmisData!$D:$D, AF$2))</f>
        <v>9.8110891355443607E-3</v>
      </c>
      <c r="AG338" s="335">
        <f>$I338*IF($G338="Pickup", SUMIFS(NewEmisData!G:G, NewEmisData!$A:$A, "Pickup", NewEmisData!$B:$B, $A338, NewEmisData!$C:$C, $H338, NewEmisData!$D:$D, AG$2), SUMIFS(NewEmisData!G:G, NewEmisData!$A:$A, "LDV", NewEmisData!$B:$B, $A338, NewEmisData!$C:$C, $H338, NewEmisData!$D:$D, AG$2))</f>
        <v>6.5539868464526696E-3</v>
      </c>
      <c r="AH338" s="335">
        <f>$I338*IF($G338="Pickup", SUMIFS(NewEmisData!H:H, NewEmisData!$A:$A, "Pickup", NewEmisData!$B:$B, $A338, NewEmisData!$C:$C, $H338, NewEmisData!$D:$D, AH$2), SUMIFS(NewEmisData!H:H, NewEmisData!$A:$A, "LDV", NewEmisData!$B:$B, $A338, NewEmisData!$C:$C, $H338, NewEmisData!$D:$D, AH$2))</f>
        <v>5.4936733467738199E-3</v>
      </c>
      <c r="AI338" s="335">
        <f>$I338*IF($G338="Pickup", SUMIFS(NewEmisData!I:I, NewEmisData!$A:$A, "Pickup", NewEmisData!$B:$B, $A338, NewEmisData!$C:$C, $H338, NewEmisData!$D:$D, AI$2), SUMIFS(NewEmisData!I:I, NewEmisData!$A:$A, "LDV", NewEmisData!$B:$B, $A338, NewEmisData!$C:$C, $H338, NewEmisData!$D:$D, AI$2))</f>
        <v>4.8064844177770098E-3</v>
      </c>
      <c r="AJ338" s="335">
        <f>$I338*IF($G338="Pickup", SUMIFS(NewEmisData!J:J, NewEmisData!$A:$A, "Pickup", NewEmisData!$B:$B, $A338, NewEmisData!$C:$C, $H338, NewEmisData!$D:$D, AJ$2), SUMIFS(NewEmisData!J:J, NewEmisData!$A:$A, "LDV", NewEmisData!$B:$B, $A338, NewEmisData!$C:$C, $H338, NewEmisData!$D:$D, AJ$2))</f>
        <v>4.4539285892842596E-3</v>
      </c>
      <c r="AK338" s="335">
        <f>$I338*IF($G338="Pickup", SUMIFS(NewEmisData!K:K, NewEmisData!$A:$A, "Pickup", NewEmisData!$B:$B, $A338, NewEmisData!$C:$C, $H338, NewEmisData!$D:$D, AK$2), SUMIFS(NewEmisData!K:K, NewEmisData!$A:$A, "LDV", NewEmisData!$B:$B, $A338, NewEmisData!$C:$C, $H338, NewEmisData!$D:$D, AK$2))</f>
        <v>4.29853574921071E-3</v>
      </c>
      <c r="AL338" s="335">
        <f>$I338*IF($G338="Pickup", SUMIFS(NewEmisData!L:L, NewEmisData!$A:$A, "Pickup", NewEmisData!$B:$B, $A338, NewEmisData!$C:$C, $H338, NewEmisData!$D:$D, AL$2), SUMIFS(NewEmisData!L:L, NewEmisData!$A:$A, "LDV", NewEmisData!$B:$B, $A338, NewEmisData!$C:$C, $H338, NewEmisData!$D:$D, AL$2))</f>
        <v>4.26667913277963E-3</v>
      </c>
      <c r="AM338" s="335">
        <f>$I338*IF($G338="Pickup", SUMIFS(NewEmisData!M:M, NewEmisData!$A:$A, "Pickup", NewEmisData!$B:$B, $A338, NewEmisData!$C:$C, $H338, NewEmisData!$D:$D, AM$2), SUMIFS(NewEmisData!M:M, NewEmisData!$A:$A, "LDV", NewEmisData!$B:$B, $A338, NewEmisData!$C:$C, $H338, NewEmisData!$D:$D, AM$2))</f>
        <v>4.2618372306538798E-3</v>
      </c>
      <c r="AN338" s="335">
        <v>1.7442083422488778E-3</v>
      </c>
      <c r="AO338" s="335">
        <f>$I338*IF($G338="Pickup", SUMIFS(NewEmisData!E:E, NewEmisData!$A:$A, "Pickup", NewEmisData!$B:$B, $A338, NewEmisData!$C:$C, $H338, NewEmisData!$D:$D, AO$2), SUMIFS(NewEmisData!E:E, NewEmisData!$A:$A, "LDV", NewEmisData!$B:$B, $A338, NewEmisData!$C:$C, $H338, NewEmisData!$D:$D, AO$2))</f>
        <v>7.9451070233561405E-2</v>
      </c>
      <c r="AP338" s="335">
        <f>$I338*IF($G338="Pickup", SUMIFS(NewEmisData!F:F, NewEmisData!$A:$A, "Pickup", NewEmisData!$B:$B, $A338, NewEmisData!$C:$C, $H338, NewEmisData!$D:$D, AP$2), SUMIFS(NewEmisData!F:F, NewEmisData!$A:$A, "LDV", NewEmisData!$B:$B, $A338, NewEmisData!$C:$C, $H338, NewEmisData!$D:$D, AP$2))</f>
        <v>7.6276868152400201E-2</v>
      </c>
      <c r="AQ338" s="335">
        <f>$I338*IF($G338="Pickup", SUMIFS(NewEmisData!G:G, NewEmisData!$A:$A, "Pickup", NewEmisData!$B:$B, $A338, NewEmisData!$C:$C, $H338, NewEmisData!$D:$D, AQ$2), SUMIFS(NewEmisData!G:G, NewEmisData!$A:$A, "LDV", NewEmisData!$B:$B, $A338, NewEmisData!$C:$C, $H338, NewEmisData!$D:$D, AQ$2))</f>
        <v>5.6652715818935197E-2</v>
      </c>
      <c r="AR338" s="335">
        <f>$I338*IF($G338="Pickup", SUMIFS(NewEmisData!H:H, NewEmisData!$A:$A, "Pickup", NewEmisData!$B:$B, $A338, NewEmisData!$C:$C, $H338, NewEmisData!$D:$D, AR$2), SUMIFS(NewEmisData!H:H, NewEmisData!$A:$A, "LDV", NewEmisData!$B:$B, $A338, NewEmisData!$C:$C, $H338, NewEmisData!$D:$D, AR$2))</f>
        <v>5.5408492647584899E-2</v>
      </c>
      <c r="AS338" s="335">
        <f>$I338*IF($G338="Pickup", SUMIFS(NewEmisData!I:I, NewEmisData!$A:$A, "Pickup", NewEmisData!$B:$B, $A338, NewEmisData!$C:$C, $H338, NewEmisData!$D:$D, AS$2), SUMIFS(NewEmisData!I:I, NewEmisData!$A:$A, "LDV", NewEmisData!$B:$B, $A338, NewEmisData!$C:$C, $H338, NewEmisData!$D:$D, AS$2))</f>
        <v>5.40165053540533E-2</v>
      </c>
      <c r="AT338" s="335">
        <f>$I338*IF($G338="Pickup", SUMIFS(NewEmisData!J:J, NewEmisData!$A:$A, "Pickup", NewEmisData!$B:$B, $A338, NewEmisData!$C:$C, $H338, NewEmisData!$D:$D, AT$2), SUMIFS(NewEmisData!J:J, NewEmisData!$A:$A, "LDV", NewEmisData!$B:$B, $A338, NewEmisData!$C:$C, $H338, NewEmisData!$D:$D, AT$2))</f>
        <v>5.2775032208320603E-2</v>
      </c>
      <c r="AU338" s="335">
        <f>$I338*IF($G338="Pickup", SUMIFS(NewEmisData!K:K, NewEmisData!$A:$A, "Pickup", NewEmisData!$B:$B, $A338, NewEmisData!$C:$C, $H338, NewEmisData!$D:$D, AU$2), SUMIFS(NewEmisData!K:K, NewEmisData!$A:$A, "LDV", NewEmisData!$B:$B, $A338, NewEmisData!$C:$C, $H338, NewEmisData!$D:$D, AU$2))</f>
        <v>5.2063088006762799E-2</v>
      </c>
      <c r="AV338" s="335">
        <f>$I338*IF($G338="Pickup", SUMIFS(NewEmisData!L:L, NewEmisData!$A:$A, "Pickup", NewEmisData!$B:$B, $A338, NewEmisData!$C:$C, $H338, NewEmisData!$D:$D, AV$2), SUMIFS(NewEmisData!L:L, NewEmisData!$A:$A, "LDV", NewEmisData!$B:$B, $A338, NewEmisData!$C:$C, $H338, NewEmisData!$D:$D, AV$2))</f>
        <v>5.1790075051099199E-2</v>
      </c>
      <c r="AW338" s="335">
        <f>$I338*IF($G338="Pickup", SUMIFS(NewEmisData!M:M, NewEmisData!$A:$A, "Pickup", NewEmisData!$B:$B, $A338, NewEmisData!$C:$C, $H338, NewEmisData!$D:$D, AW$2), SUMIFS(NewEmisData!M:M, NewEmisData!$A:$A, "LDV", NewEmisData!$B:$B, $A338, NewEmisData!$C:$C, $H338, NewEmisData!$D:$D, AW$2))</f>
        <v>5.1722831061276502E-2</v>
      </c>
      <c r="AX338" s="335">
        <v>4.7629366333098749E-2</v>
      </c>
      <c r="AY338" s="335">
        <f>$I338*IF($G338="Pickup", SUMIFS(NewEmisData!E:E, NewEmisData!$A:$A, "Pickup", NewEmisData!$B:$B, $A338, NewEmisData!$C:$C, $H338, NewEmisData!$D:$D, AY$2), SUMIFS(NewEmisData!E:E, NewEmisData!$A:$A, "LDV", NewEmisData!$B:$B, $A338, NewEmisData!$C:$C, $H338, NewEmisData!$D:$D, AY$2))</f>
        <v>1.8003075193996299E-2</v>
      </c>
      <c r="AZ338" s="335">
        <f>$I338*IF($G338="Pickup", SUMIFS(NewEmisData!F:F, NewEmisData!$A:$A, "Pickup", NewEmisData!$B:$B, $A338, NewEmisData!$C:$C, $H338, NewEmisData!$D:$D, AZ$2), SUMIFS(NewEmisData!F:F, NewEmisData!$A:$A, "LDV", NewEmisData!$B:$B, $A338, NewEmisData!$C:$C, $H338, NewEmisData!$D:$D, AZ$2))</f>
        <v>1.52046650049204E-2</v>
      </c>
      <c r="BA338" s="335">
        <f>$I338*IF($G338="Pickup", SUMIFS(NewEmisData!G:G, NewEmisData!$A:$A, "Pickup", NewEmisData!$B:$B, $A338, NewEmisData!$C:$C, $H338, NewEmisData!$D:$D, BA$2), SUMIFS(NewEmisData!G:G, NewEmisData!$A:$A, "LDV", NewEmisData!$B:$B, $A338, NewEmisData!$C:$C, $H338, NewEmisData!$D:$D, BA$2))</f>
        <v>1.2610890393020199E-2</v>
      </c>
      <c r="BB338" s="335">
        <f>$I338*IF($G338="Pickup", SUMIFS(NewEmisData!H:H, NewEmisData!$A:$A, "Pickup", NewEmisData!$B:$B, $A338, NewEmisData!$C:$C, $H338, NewEmisData!$D:$D, BB$2), SUMIFS(NewEmisData!H:H, NewEmisData!$A:$A, "LDV", NewEmisData!$B:$B, $A338, NewEmisData!$C:$C, $H338, NewEmisData!$D:$D, BB$2))</f>
        <v>1.1510978039922799E-2</v>
      </c>
      <c r="BC338" s="335">
        <f>$I338*IF($G338="Pickup", SUMIFS(NewEmisData!I:I, NewEmisData!$A:$A, "Pickup", NewEmisData!$B:$B, $A338, NewEmisData!$C:$C, $H338, NewEmisData!$D:$D, BC$2), SUMIFS(NewEmisData!I:I, NewEmisData!$A:$A, "LDV", NewEmisData!$B:$B, $A338, NewEmisData!$C:$C, $H338, NewEmisData!$D:$D, BC$2))</f>
        <v>1.0279121658658699E-2</v>
      </c>
      <c r="BD338" s="335">
        <f>$I338*IF($G338="Pickup", SUMIFS(NewEmisData!J:J, NewEmisData!$A:$A, "Pickup", NewEmisData!$B:$B, $A338, NewEmisData!$C:$C, $H338, NewEmisData!$D:$D, BD$2), SUMIFS(NewEmisData!J:J, NewEmisData!$A:$A, "LDV", NewEmisData!$B:$B, $A338, NewEmisData!$C:$C, $H338, NewEmisData!$D:$D, BD$2))</f>
        <v>9.1807819279754004E-3</v>
      </c>
      <c r="BE338" s="335">
        <f>$I338*IF($G338="Pickup", SUMIFS(NewEmisData!K:K, NewEmisData!$A:$A, "Pickup", NewEmisData!$B:$B, $A338, NewEmisData!$C:$C, $H338, NewEmisData!$D:$D, BE$2), SUMIFS(NewEmisData!K:K, NewEmisData!$A:$A, "LDV", NewEmisData!$B:$B, $A338, NewEmisData!$C:$C, $H338, NewEmisData!$D:$D, BE$2))</f>
        <v>8.5509801965599399E-3</v>
      </c>
      <c r="BF338" s="335">
        <f>$I338*IF($G338="Pickup", SUMIFS(NewEmisData!L:L, NewEmisData!$A:$A, "Pickup", NewEmisData!$B:$B, $A338, NewEmisData!$C:$C, $H338, NewEmisData!$D:$D, BF$2), SUMIFS(NewEmisData!L:L, NewEmisData!$A:$A, "LDV", NewEmisData!$B:$B, $A338, NewEmisData!$C:$C, $H338, NewEmisData!$D:$D, BF$2))</f>
        <v>8.3094848968453608E-3</v>
      </c>
      <c r="BG338" s="335">
        <f>$I338*IF($G338="Pickup", SUMIFS(NewEmisData!M:M, NewEmisData!$A:$A, "Pickup", NewEmisData!$B:$B, $A338, NewEmisData!$C:$C, $H338, NewEmisData!$D:$D, BG$2), SUMIFS(NewEmisData!M:M, NewEmisData!$A:$A, "LDV", NewEmisData!$B:$B, $A338, NewEmisData!$C:$C, $H338, NewEmisData!$D:$D, BG$2))</f>
        <v>8.2498877149821594E-3</v>
      </c>
      <c r="BH338" s="335">
        <v>9.4789149915835945E-3</v>
      </c>
      <c r="BI338" s="335">
        <f>$I338*IF($G338="Pickup", SUMIFS(NewEmisData!E:E, NewEmisData!$A:$A, "Pickup", NewEmisData!$B:$B, $A338, NewEmisData!$C:$C, $H338, NewEmisData!$D:$D, BI$2), SUMIFS(NewEmisData!E:E, NewEmisData!$A:$A, "LDV", NewEmisData!$B:$B, $A338, NewEmisData!$C:$C, $H338, NewEmisData!$D:$D, BI$2))</f>
        <v>7.8269426470205801</v>
      </c>
      <c r="BJ338" s="335">
        <f>$I338*IF($G338="Pickup", SUMIFS(NewEmisData!F:F, NewEmisData!$A:$A, "Pickup", NewEmisData!$B:$B, $A338, NewEmisData!$C:$C, $H338, NewEmisData!$D:$D, BJ$2), SUMIFS(NewEmisData!F:F, NewEmisData!$A:$A, "LDV", NewEmisData!$B:$B, $A338, NewEmisData!$C:$C, $H338, NewEmisData!$D:$D, BJ$2))</f>
        <v>4.0421881820379104</v>
      </c>
      <c r="BK338" s="335">
        <f>$I338*IF($G338="Pickup", SUMIFS(NewEmisData!G:G, NewEmisData!$A:$A, "Pickup", NewEmisData!$B:$B, $A338, NewEmisData!$C:$C, $H338, NewEmisData!$D:$D, BK$2), SUMIFS(NewEmisData!G:G, NewEmisData!$A:$A, "LDV", NewEmisData!$B:$B, $A338, NewEmisData!$C:$C, $H338, NewEmisData!$D:$D, BK$2))</f>
        <v>3.2560062664062701</v>
      </c>
      <c r="BL338" s="335">
        <f>$I338*IF($G338="Pickup", SUMIFS(NewEmisData!H:H, NewEmisData!$A:$A, "Pickup", NewEmisData!$B:$B, $A338, NewEmisData!$C:$C, $H338, NewEmisData!$D:$D, BL$2), SUMIFS(NewEmisData!H:H, NewEmisData!$A:$A, "LDV", NewEmisData!$B:$B, $A338, NewEmisData!$C:$C, $H338, NewEmisData!$D:$D, BL$2))</f>
        <v>2.4871452670272798</v>
      </c>
      <c r="BM338" s="335">
        <f>$I338*IF($G338="Pickup", SUMIFS(NewEmisData!I:I, NewEmisData!$A:$A, "Pickup", NewEmisData!$B:$B, $A338, NewEmisData!$C:$C, $H338, NewEmisData!$D:$D, BM$2), SUMIFS(NewEmisData!I:I, NewEmisData!$A:$A, "LDV", NewEmisData!$B:$B, $A338, NewEmisData!$C:$C, $H338, NewEmisData!$D:$D, BM$2))</f>
        <v>1.7690758763782799</v>
      </c>
      <c r="BN338" s="335">
        <f>$I338*IF($G338="Pickup", SUMIFS(NewEmisData!J:J, NewEmisData!$A:$A, "Pickup", NewEmisData!$B:$B, $A338, NewEmisData!$C:$C, $H338, NewEmisData!$D:$D, BN$2), SUMIFS(NewEmisData!J:J, NewEmisData!$A:$A, "LDV", NewEmisData!$B:$B, $A338, NewEmisData!$C:$C, $H338, NewEmisData!$D:$D, BN$2))</f>
        <v>1.3113510406404001</v>
      </c>
      <c r="BO338" s="335">
        <f>$I338*IF($G338="Pickup", SUMIFS(NewEmisData!K:K, NewEmisData!$A:$A, "Pickup", NewEmisData!$B:$B, $A338, NewEmisData!$C:$C, $H338, NewEmisData!$D:$D, BO$2), SUMIFS(NewEmisData!K:K, NewEmisData!$A:$A, "LDV", NewEmisData!$B:$B, $A338, NewEmisData!$C:$C, $H338, NewEmisData!$D:$D, BO$2))</f>
        <v>1.1416931511575099</v>
      </c>
      <c r="BP338" s="335">
        <f>$I338*IF($G338="Pickup", SUMIFS(NewEmisData!L:L, NewEmisData!$A:$A, "Pickup", NewEmisData!$B:$B, $A338, NewEmisData!$C:$C, $H338, NewEmisData!$D:$D, BP$2), SUMIFS(NewEmisData!L:L, NewEmisData!$A:$A, "LDV", NewEmisData!$B:$B, $A338, NewEmisData!$C:$C, $H338, NewEmisData!$D:$D, BP$2))</f>
        <v>1.1081399449582501</v>
      </c>
      <c r="BQ338" s="335">
        <f>$I338*IF($G338="Pickup", SUMIFS(NewEmisData!M:M, NewEmisData!$A:$A, "Pickup", NewEmisData!$B:$B, $A338, NewEmisData!$C:$C, $H338, NewEmisData!$D:$D, BQ$2), SUMIFS(NewEmisData!M:M, NewEmisData!$A:$A, "LDV", NewEmisData!$B:$B, $A338, NewEmisData!$C:$C, $H338, NewEmisData!$D:$D, BQ$2))</f>
        <v>1.0988354785630501</v>
      </c>
      <c r="BR338" s="335">
        <v>1.6588293829830492</v>
      </c>
      <c r="BS338" s="335">
        <f>$I338*IF($G338="Pickup", SUMIFS(NewEmisData!E:E, NewEmisData!$A:$A, "Pickup", NewEmisData!$B:$B, $A338, NewEmisData!$C:$C, $H338, NewEmisData!$D:$D, BS$2), SUMIFS(NewEmisData!E:E, NewEmisData!$A:$A, "LDV", NewEmisData!$B:$B, $A338, NewEmisData!$C:$C, $H338, NewEmisData!$D:$D, BS$2))</f>
        <v>0.72531081158725197</v>
      </c>
      <c r="BT338" s="335">
        <f>$I338*IF($G338="Pickup", SUMIFS(NewEmisData!F:F, NewEmisData!$A:$A, "Pickup", NewEmisData!$B:$B, $A338, NewEmisData!$C:$C, $H338, NewEmisData!$D:$D, BT$2), SUMIFS(NewEmisData!F:F, NewEmisData!$A:$A, "LDV", NewEmisData!$B:$B, $A338, NewEmisData!$C:$C, $H338, NewEmisData!$D:$D, BT$2))</f>
        <v>0.31274915613333698</v>
      </c>
      <c r="BU338" s="335">
        <f>$I338*IF($G338="Pickup", SUMIFS(NewEmisData!G:G, NewEmisData!$A:$A, "Pickup", NewEmisData!$B:$B, $A338, NewEmisData!$C:$C, $H338, NewEmisData!$D:$D, BU$2), SUMIFS(NewEmisData!G:G, NewEmisData!$A:$A, "LDV", NewEmisData!$B:$B, $A338, NewEmisData!$C:$C, $H338, NewEmisData!$D:$D, BU$2))</f>
        <v>0.23947671356780501</v>
      </c>
      <c r="BV338" s="335">
        <f>$I338*IF($G338="Pickup", SUMIFS(NewEmisData!H:H, NewEmisData!$A:$A, "Pickup", NewEmisData!$B:$B, $A338, NewEmisData!$C:$C, $H338, NewEmisData!$D:$D, BV$2), SUMIFS(NewEmisData!H:H, NewEmisData!$A:$A, "LDV", NewEmisData!$B:$B, $A338, NewEmisData!$C:$C, $H338, NewEmisData!$D:$D, BV$2))</f>
        <v>0.19148873413821901</v>
      </c>
      <c r="BW338" s="335">
        <f>$I338*IF($G338="Pickup", SUMIFS(NewEmisData!I:I, NewEmisData!$A:$A, "Pickup", NewEmisData!$B:$B, $A338, NewEmisData!$C:$C, $H338, NewEmisData!$D:$D, BW$2), SUMIFS(NewEmisData!I:I, NewEmisData!$A:$A, "LDV", NewEmisData!$B:$B, $A338, NewEmisData!$C:$C, $H338, NewEmisData!$D:$D, BW$2))</f>
        <v>0.14759628251015899</v>
      </c>
      <c r="BX338" s="335">
        <f>$I338*IF($G338="Pickup", SUMIFS(NewEmisData!J:J, NewEmisData!$A:$A, "Pickup", NewEmisData!$B:$B, $A338, NewEmisData!$C:$C, $H338, NewEmisData!$D:$D, BX$2), SUMIFS(NewEmisData!J:J, NewEmisData!$A:$A, "LDV", NewEmisData!$B:$B, $A338, NewEmisData!$C:$C, $H338, NewEmisData!$D:$D, BX$2))</f>
        <v>0.119017946153679</v>
      </c>
      <c r="BY338" s="335">
        <f>$I338*IF($G338="Pickup", SUMIFS(NewEmisData!K:K, NewEmisData!$A:$A, "Pickup", NewEmisData!$B:$B, $A338, NewEmisData!$C:$C, $H338, NewEmisData!$D:$D, BY$2), SUMIFS(NewEmisData!K:K, NewEmisData!$A:$A, "LDV", NewEmisData!$B:$B, $A338, NewEmisData!$C:$C, $H338, NewEmisData!$D:$D, BY$2))</f>
        <v>0.10643387961952699</v>
      </c>
      <c r="BZ338" s="335">
        <f>$I338*IF($G338="Pickup", SUMIFS(NewEmisData!L:L, NewEmisData!$A:$A, "Pickup", NewEmisData!$B:$B, $A338, NewEmisData!$C:$C, $H338, NewEmisData!$D:$D, BZ$2), SUMIFS(NewEmisData!L:L, NewEmisData!$A:$A, "LDV", NewEmisData!$B:$B, $A338, NewEmisData!$C:$C, $H338, NewEmisData!$D:$D, BZ$2))</f>
        <v>0.10353105962594999</v>
      </c>
      <c r="CA338" s="335">
        <f>$I338*IF($G338="Pickup", SUMIFS(NewEmisData!M:M, NewEmisData!$A:$A, "Pickup", NewEmisData!$B:$B, $A338, NewEmisData!$C:$C, $H338, NewEmisData!$D:$D, CA$2), SUMIFS(NewEmisData!M:M, NewEmisData!$A:$A, "LDV", NewEmisData!$B:$B, $A338, NewEmisData!$C:$C, $H338, NewEmisData!$D:$D, CA$2))</f>
        <v>0.102586538476792</v>
      </c>
      <c r="CB338" s="335">
        <v>0.10573121882292051</v>
      </c>
      <c r="CC338" s="335">
        <f>$I338*IF($G338="Pickup", SUMIFS(NewEmisData!E:E, NewEmisData!$A:$A, "Pickup", NewEmisData!$B:$B, $A338, NewEmisData!$C:$C, $H338, NewEmisData!$D:$D, CC$2), SUMIFS(NewEmisData!E:E, NewEmisData!$A:$A, "LDV", NewEmisData!$B:$B, $A338, NewEmisData!$C:$C, $H338, NewEmisData!$D:$D, CC$2))</f>
        <v>3.6022672785972598E-2</v>
      </c>
      <c r="CD338" s="335">
        <f>$I338*IF($G338="Pickup", SUMIFS(NewEmisData!F:F, NewEmisData!$A:$A, "Pickup", NewEmisData!$B:$B, $A338, NewEmisData!$C:$C, $H338, NewEmisData!$D:$D, CD$2), SUMIFS(NewEmisData!F:F, NewEmisData!$A:$A, "LDV", NewEmisData!$B:$B, $A338, NewEmisData!$C:$C, $H338, NewEmisData!$D:$D, CD$2))</f>
        <v>2.5183605638393801E-2</v>
      </c>
      <c r="CE338" s="335">
        <f>$I338*IF($G338="Pickup", SUMIFS(NewEmisData!G:G, NewEmisData!$A:$A, "Pickup", NewEmisData!$B:$B, $A338, NewEmisData!$C:$C, $H338, NewEmisData!$D:$D, CE$2), SUMIFS(NewEmisData!G:G, NewEmisData!$A:$A, "LDV", NewEmisData!$B:$B, $A338, NewEmisData!$C:$C, $H338, NewEmisData!$D:$D, CE$2))</f>
        <v>2.3346419699738E-2</v>
      </c>
      <c r="CF338" s="335">
        <f>$I338*IF($G338="Pickup", SUMIFS(NewEmisData!H:H, NewEmisData!$A:$A, "Pickup", NewEmisData!$B:$B, $A338, NewEmisData!$C:$C, $H338, NewEmisData!$D:$D, CF$2), SUMIFS(NewEmisData!H:H, NewEmisData!$A:$A, "LDV", NewEmisData!$B:$B, $A338, NewEmisData!$C:$C, $H338, NewEmisData!$D:$D, CF$2))</f>
        <v>2.2590802649038198E-2</v>
      </c>
      <c r="CG338" s="335">
        <f>$I338*IF($G338="Pickup", SUMIFS(NewEmisData!I:I, NewEmisData!$A:$A, "Pickup", NewEmisData!$B:$B, $A338, NewEmisData!$C:$C, $H338, NewEmisData!$D:$D, CG$2), SUMIFS(NewEmisData!I:I, NewEmisData!$A:$A, "LDV", NewEmisData!$B:$B, $A338, NewEmisData!$C:$C, $H338, NewEmisData!$D:$D, CG$2))</f>
        <v>2.2441316833996899E-2</v>
      </c>
      <c r="CH338" s="335">
        <f>$I338*IF($G338="Pickup", SUMIFS(NewEmisData!J:J, NewEmisData!$A:$A, "Pickup", NewEmisData!$B:$B, $A338, NewEmisData!$C:$C, $H338, NewEmisData!$D:$D, CH$2), SUMIFS(NewEmisData!J:J, NewEmisData!$A:$A, "LDV", NewEmisData!$B:$B, $A338, NewEmisData!$C:$C, $H338, NewEmisData!$D:$D, CH$2))</f>
        <v>2.2351554069741601E-2</v>
      </c>
      <c r="CI338" s="335">
        <f>$I338*IF($G338="Pickup", SUMIFS(NewEmisData!K:K, NewEmisData!$A:$A, "Pickup", NewEmisData!$B:$B, $A338, NewEmisData!$C:$C, $H338, NewEmisData!$D:$D, CI$2), SUMIFS(NewEmisData!K:K, NewEmisData!$A:$A, "LDV", NewEmisData!$B:$B, $A338, NewEmisData!$C:$C, $H338, NewEmisData!$D:$D, CI$2))</f>
        <v>2.23494895957542E-2</v>
      </c>
      <c r="CJ338" s="335">
        <f>$I338*IF($G338="Pickup", SUMIFS(NewEmisData!L:L, NewEmisData!$A:$A, "Pickup", NewEmisData!$B:$B, $A338, NewEmisData!$C:$C, $H338, NewEmisData!$D:$D, CJ$2), SUMIFS(NewEmisData!L:L, NewEmisData!$A:$A, "LDV", NewEmisData!$B:$B, $A338, NewEmisData!$C:$C, $H338, NewEmisData!$D:$D, CJ$2))</f>
        <v>2.2349591665023101E-2</v>
      </c>
      <c r="CK338" s="335">
        <f>$I338*IF($G338="Pickup", SUMIFS(NewEmisData!M:M, NewEmisData!$A:$A, "Pickup", NewEmisData!$B:$B, $A338, NewEmisData!$C:$C, $H338, NewEmisData!$D:$D, CK$2), SUMIFS(NewEmisData!M:M, NewEmisData!$A:$A, "LDV", NewEmisData!$B:$B, $A338, NewEmisData!$C:$C, $H338, NewEmisData!$D:$D, CK$2))</f>
        <v>2.2349533126777399E-2</v>
      </c>
      <c r="CL338" s="335">
        <v>2.2881070645398207E-2</v>
      </c>
      <c r="CM338" s="335">
        <f>$I338*IF($G338="Pickup", SUMIFS(NewEmisData!E:E, NewEmisData!$A:$A, "Pickup", NewEmisData!$B:$B, $A338, NewEmisData!$C:$C, $H338, NewEmisData!$D:$D, CM$2), SUMIFS(NewEmisData!E:E, NewEmisData!$A:$A, "LDV", NewEmisData!$B:$B, $A338, NewEmisData!$C:$C, $H338, NewEmisData!$D:$D, CM$2))</f>
        <v>3.3191166299773998E-2</v>
      </c>
      <c r="CN338" s="335">
        <f>$I338*IF($G338="Pickup", SUMIFS(NewEmisData!F:F, NewEmisData!$A:$A, "Pickup", NewEmisData!$B:$B, $A338, NewEmisData!$C:$C, $H338, NewEmisData!$D:$D, CN$2), SUMIFS(NewEmisData!F:F, NewEmisData!$A:$A, "LDV", NewEmisData!$B:$B, $A338, NewEmisData!$C:$C, $H338, NewEmisData!$D:$D, CN$2))</f>
        <v>1.71397181966444E-2</v>
      </c>
      <c r="CO338" s="335">
        <f>$I338*IF($G338="Pickup", SUMIFS(NewEmisData!G:G, NewEmisData!$A:$A, "Pickup", NewEmisData!$B:$B, $A338, NewEmisData!$C:$C, $H338, NewEmisData!$D:$D, CO$2), SUMIFS(NewEmisData!G:G, NewEmisData!$A:$A, "LDV", NewEmisData!$B:$B, $A338, NewEmisData!$C:$C, $H338, NewEmisData!$D:$D, CO$2))</f>
        <v>1.33150193221561E-2</v>
      </c>
      <c r="CP338" s="335">
        <f>$I338*IF($G338="Pickup", SUMIFS(NewEmisData!H:H, NewEmisData!$A:$A, "Pickup", NewEmisData!$B:$B, $A338, NewEmisData!$C:$C, $H338, NewEmisData!$D:$D, CP$2), SUMIFS(NewEmisData!H:H, NewEmisData!$A:$A, "LDV", NewEmisData!$B:$B, $A338, NewEmisData!$C:$C, $H338, NewEmisData!$D:$D, CP$2))</f>
        <v>1.09820188745552E-2</v>
      </c>
      <c r="CQ338" s="335">
        <f>$I338*IF($G338="Pickup", SUMIFS(NewEmisData!I:I, NewEmisData!$A:$A, "Pickup", NewEmisData!$B:$B, $A338, NewEmisData!$C:$C, $H338, NewEmisData!$D:$D, CQ$2), SUMIFS(NewEmisData!I:I, NewEmisData!$A:$A, "LDV", NewEmisData!$B:$B, $A338, NewEmisData!$C:$C, $H338, NewEmisData!$D:$D, CQ$2))</f>
        <v>1.0225575778828599E-2</v>
      </c>
      <c r="CR338" s="335">
        <f>$I338*IF($G338="Pickup", SUMIFS(NewEmisData!J:J, NewEmisData!$A:$A, "Pickup", NewEmisData!$B:$B, $A338, NewEmisData!$C:$C, $H338, NewEmisData!$D:$D, CR$2), SUMIFS(NewEmisData!J:J, NewEmisData!$A:$A, "LDV", NewEmisData!$B:$B, $A338, NewEmisData!$C:$C, $H338, NewEmisData!$D:$D, CR$2))</f>
        <v>1.00265159065662E-2</v>
      </c>
      <c r="CS338" s="335">
        <f>$I338*IF($G338="Pickup", SUMIFS(NewEmisData!K:K, NewEmisData!$A:$A, "Pickup", NewEmisData!$B:$B, $A338, NewEmisData!$C:$C, $H338, NewEmisData!$D:$D, CS$2), SUMIFS(NewEmisData!K:K, NewEmisData!$A:$A, "LDV", NewEmisData!$B:$B, $A338, NewEmisData!$C:$C, $H338, NewEmisData!$D:$D, CS$2))</f>
        <v>1.0008363752646699E-2</v>
      </c>
      <c r="CT338" s="335">
        <f>$I338*IF($G338="Pickup", SUMIFS(NewEmisData!L:L, NewEmisData!$A:$A, "Pickup", NewEmisData!$B:$B, $A338, NewEmisData!$C:$C, $H338, NewEmisData!$D:$D, CT$2), SUMIFS(NewEmisData!L:L, NewEmisData!$A:$A, "LDV", NewEmisData!$B:$B, $A338, NewEmisData!$C:$C, $H338, NewEmisData!$D:$D, CT$2))</f>
        <v>9.9957399619150702E-3</v>
      </c>
      <c r="CU338" s="335">
        <f>$I338*IF($G338="Pickup", SUMIFS(NewEmisData!M:M, NewEmisData!$A:$A, "Pickup", NewEmisData!$B:$B, $A338, NewEmisData!$C:$C, $H338, NewEmisData!$D:$D, CU$2), SUMIFS(NewEmisData!M:M, NewEmisData!$A:$A, "LDV", NewEmisData!$B:$B, $A338, NewEmisData!$C:$C, $H338, NewEmisData!$D:$D, CU$2))</f>
        <v>9.99558998100444E-3</v>
      </c>
      <c r="CV338" s="335">
        <v>6.9734009009235556E-3</v>
      </c>
      <c r="CW338" s="335">
        <v>4.0498104655261064E-3</v>
      </c>
      <c r="CX338" s="335">
        <v>2.5030350838759993E-3</v>
      </c>
      <c r="CY338" s="335">
        <v>2.1151214403419519E-3</v>
      </c>
      <c r="CZ338" s="335">
        <v>1.7489979687569375E-3</v>
      </c>
      <c r="DA338" s="335">
        <v>1.340486996695321E-3</v>
      </c>
      <c r="DB338" s="335">
        <v>1.0553769116342638E-3</v>
      </c>
      <c r="DC338" s="335">
        <v>1.0132227560056145E-3</v>
      </c>
      <c r="DD338" s="335">
        <v>1.0003159541004489E-3</v>
      </c>
      <c r="DE338" s="335">
        <v>9.9860782000699166E-4</v>
      </c>
      <c r="DF338" s="335">
        <v>9.9860782000699166E-4</v>
      </c>
      <c r="DG338" s="335">
        <f>$I338*IF($G338="Pickup", SUMIFS(NewEmisData!E:E, NewEmisData!$A:$A, "Pickup", NewEmisData!$B:$B, $A338, NewEmisData!$C:$C, $H338, NewEmisData!$D:$D, DG$2), SUMIFS(NewEmisData!E:E, NewEmisData!$A:$A, "LDV", NewEmisData!$B:$B, $A338, NewEmisData!$C:$C, $H338, NewEmisData!$D:$D, DG$2))</f>
        <v>0</v>
      </c>
      <c r="DH338" s="335">
        <f>$I338*IF($G338="Pickup", SUMIFS(NewEmisData!F:F, NewEmisData!$A:$A, "Pickup", NewEmisData!$B:$B, $A338, NewEmisData!$C:$C, $H338, NewEmisData!$D:$D, DH$2), SUMIFS(NewEmisData!F:F, NewEmisData!$A:$A, "LDV", NewEmisData!$B:$B, $A338, NewEmisData!$C:$C, $H338, NewEmisData!$D:$D, DH$2))</f>
        <v>0</v>
      </c>
      <c r="DI338" s="335">
        <f>$I338*IF($G338="Pickup", SUMIFS(NewEmisData!G:G, NewEmisData!$A:$A, "Pickup", NewEmisData!$B:$B, $A338, NewEmisData!$C:$C, $H338, NewEmisData!$D:$D, DI$2), SUMIFS(NewEmisData!G:G, NewEmisData!$A:$A, "LDV", NewEmisData!$B:$B, $A338, NewEmisData!$C:$C, $H338, NewEmisData!$D:$D, DI$2))</f>
        <v>0</v>
      </c>
      <c r="DJ338" s="335">
        <f>$I338*IF($G338="Pickup", SUMIFS(NewEmisData!H:H, NewEmisData!$A:$A, "Pickup", NewEmisData!$B:$B, $A338, NewEmisData!$C:$C, $H338, NewEmisData!$D:$D, DJ$2), SUMIFS(NewEmisData!H:H, NewEmisData!$A:$A, "LDV", NewEmisData!$B:$B, $A338, NewEmisData!$C:$C, $H338, NewEmisData!$D:$D, DJ$2))</f>
        <v>0</v>
      </c>
      <c r="DK338" s="335">
        <f>$I338*IF($G338="Pickup", SUMIFS(NewEmisData!I:I, NewEmisData!$A:$A, "Pickup", NewEmisData!$B:$B, $A338, NewEmisData!$C:$C, $H338, NewEmisData!$D:$D, DK$2), SUMIFS(NewEmisData!I:I, NewEmisData!$A:$A, "LDV", NewEmisData!$B:$B, $A338, NewEmisData!$C:$C, $H338, NewEmisData!$D:$D, DK$2))</f>
        <v>0</v>
      </c>
      <c r="DL338" s="335">
        <f>$I338*IF($G338="Pickup", SUMIFS(NewEmisData!J:J, NewEmisData!$A:$A, "Pickup", NewEmisData!$B:$B, $A338, NewEmisData!$C:$C, $H338, NewEmisData!$D:$D, DL$2), SUMIFS(NewEmisData!J:J, NewEmisData!$A:$A, "LDV", NewEmisData!$B:$B, $A338, NewEmisData!$C:$C, $H338, NewEmisData!$D:$D, DL$2))</f>
        <v>0</v>
      </c>
      <c r="DM338" s="335">
        <f>$I338*IF($G338="Pickup", SUMIFS(NewEmisData!K:K, NewEmisData!$A:$A, "Pickup", NewEmisData!$B:$B, $A338, NewEmisData!$C:$C, $H338, NewEmisData!$D:$D, DM$2), SUMIFS(NewEmisData!K:K, NewEmisData!$A:$A, "LDV", NewEmisData!$B:$B, $A338, NewEmisData!$C:$C, $H338, NewEmisData!$D:$D, DM$2))</f>
        <v>0</v>
      </c>
      <c r="DN338" s="335">
        <f>$I338*IF($G338="Pickup", SUMIFS(NewEmisData!L:L, NewEmisData!$A:$A, "Pickup", NewEmisData!$B:$B, $A338, NewEmisData!$C:$C, $H338, NewEmisData!$D:$D, DN$2), SUMIFS(NewEmisData!L:L, NewEmisData!$A:$A, "LDV", NewEmisData!$B:$B, $A338, NewEmisData!$C:$C, $H338, NewEmisData!$D:$D, DN$2))</f>
        <v>0</v>
      </c>
      <c r="DO338" s="335">
        <f>$I338*IF($G338="Pickup", SUMIFS(NewEmisData!M:M, NewEmisData!$A:$A, "Pickup", NewEmisData!$B:$B, $A338, NewEmisData!$C:$C, $H338, NewEmisData!$D:$D, DO$2), SUMIFS(NewEmisData!M:M, NewEmisData!$A:$A, "LDV", NewEmisData!$B:$B, $A338, NewEmisData!$C:$C, $H338, NewEmisData!$D:$D, DO$2))</f>
        <v>0</v>
      </c>
      <c r="DP338" s="335">
        <v>2.023129771030282E-3</v>
      </c>
      <c r="DQ338" s="335">
        <f>$I338*IF($G338="Pickup", SUMIFS(NewEmisData!E:E, NewEmisData!$A:$A, "Pickup", NewEmisData!$B:$B, $A338, NewEmisData!$C:$C, $H338, NewEmisData!$D:$D, DQ$2), SUMIFS(NewEmisData!E:E, NewEmisData!$A:$A, "LDV", NewEmisData!$B:$B, $A338, NewEmisData!$C:$C, $H338, NewEmisData!$D:$D, DQ$2))</f>
        <v>2.7021306635098701E-2</v>
      </c>
      <c r="DR338" s="335">
        <f>$I338*IF($G338="Pickup", SUMIFS(NewEmisData!F:F, NewEmisData!$A:$A, "Pickup", NewEmisData!$B:$B, $A338, NewEmisData!$C:$C, $H338, NewEmisData!$D:$D, DR$2), SUMIFS(NewEmisData!F:F, NewEmisData!$A:$A, "LDV", NewEmisData!$B:$B, $A338, NewEmisData!$C:$C, $H338, NewEmisData!$D:$D, DR$2))</f>
        <v>1.43507235561705E-2</v>
      </c>
      <c r="DS338" s="335">
        <f>$I338*IF($G338="Pickup", SUMIFS(NewEmisData!G:G, NewEmisData!$A:$A, "Pickup", NewEmisData!$B:$B, $A338, NewEmisData!$C:$C, $H338, NewEmisData!$D:$D, DS$2), SUMIFS(NewEmisData!G:G, NewEmisData!$A:$A, "LDV", NewEmisData!$B:$B, $A338, NewEmisData!$C:$C, $H338, NewEmisData!$D:$D, DS$2))</f>
        <v>1.0545121959697E-2</v>
      </c>
      <c r="DT338" s="335">
        <f>$I338*IF($G338="Pickup", SUMIFS(NewEmisData!H:H, NewEmisData!$A:$A, "Pickup", NewEmisData!$B:$B, $A338, NewEmisData!$C:$C, $H338, NewEmisData!$D:$D, DT$2), SUMIFS(NewEmisData!H:H, NewEmisData!$A:$A, "LDV", NewEmisData!$B:$B, $A338, NewEmisData!$C:$C, $H338, NewEmisData!$D:$D, DT$2))</f>
        <v>7.9688719028100496E-3</v>
      </c>
      <c r="DU338" s="335">
        <f>$I338*IF($G338="Pickup", SUMIFS(NewEmisData!I:I, NewEmisData!$A:$A, "Pickup", NewEmisData!$B:$B, $A338, NewEmisData!$C:$C, $H338, NewEmisData!$D:$D, DU$2), SUMIFS(NewEmisData!I:I, NewEmisData!$A:$A, "LDV", NewEmisData!$B:$B, $A338, NewEmisData!$C:$C, $H338, NewEmisData!$D:$D, DU$2))</f>
        <v>6.0490449144422597E-3</v>
      </c>
      <c r="DV338" s="335">
        <f>$I338*IF($G338="Pickup", SUMIFS(NewEmisData!J:J, NewEmisData!$A:$A, "Pickup", NewEmisData!$B:$B, $A338, NewEmisData!$C:$C, $H338, NewEmisData!$D:$D, DV$2), SUMIFS(NewEmisData!J:J, NewEmisData!$A:$A, "LDV", NewEmisData!$B:$B, $A338, NewEmisData!$C:$C, $H338, NewEmisData!$D:$D, DV$2))</f>
        <v>4.9348584782415404E-3</v>
      </c>
      <c r="DW338" s="335">
        <f>$I338*IF($G338="Pickup", SUMIFS(NewEmisData!K:K, NewEmisData!$A:$A, "Pickup", NewEmisData!$B:$B, $A338, NewEmisData!$C:$C, $H338, NewEmisData!$D:$D, DW$2), SUMIFS(NewEmisData!K:K, NewEmisData!$A:$A, "LDV", NewEmisData!$B:$B, $A338, NewEmisData!$C:$C, $H338, NewEmisData!$D:$D, DW$2))</f>
        <v>4.4935683619993401E-3</v>
      </c>
      <c r="DX338" s="335">
        <f>$I338*IF($G338="Pickup", SUMIFS(NewEmisData!L:L, NewEmisData!$A:$A, "Pickup", NewEmisData!$B:$B, $A338, NewEmisData!$C:$C, $H338, NewEmisData!$D:$D, DX$2), SUMIFS(NewEmisData!L:L, NewEmisData!$A:$A, "LDV", NewEmisData!$B:$B, $A338, NewEmisData!$C:$C, $H338, NewEmisData!$D:$D, DX$2))</f>
        <v>4.4053132624372604E-3</v>
      </c>
      <c r="DY338" s="335">
        <f>$I338*IF($G338="Pickup", SUMIFS(NewEmisData!M:M, NewEmisData!$A:$A, "Pickup", NewEmisData!$B:$B, $A338, NewEmisData!$C:$C, $H338, NewEmisData!$D:$D, DY$2), SUMIFS(NewEmisData!M:M, NewEmisData!$A:$A, "LDV", NewEmisData!$B:$B, $A338, NewEmisData!$C:$C, $H338, NewEmisData!$D:$D, DY$2))</f>
        <v>4.3834122336864796E-3</v>
      </c>
      <c r="DZ338" s="335">
        <v>5.594489642908501E-3</v>
      </c>
      <c r="EA338" s="335">
        <f t="shared" si="542"/>
        <v>636.94844021221104</v>
      </c>
      <c r="EB338" s="335">
        <f t="shared" si="543"/>
        <v>566.99958479862596</v>
      </c>
      <c r="EC338" s="335">
        <f t="shared" si="544"/>
        <v>456.866446538378</v>
      </c>
      <c r="ED338" s="335">
        <f t="shared" si="545"/>
        <v>382.95379819743698</v>
      </c>
      <c r="EE338" s="335">
        <f t="shared" si="546"/>
        <v>335.05122696410302</v>
      </c>
      <c r="EF338" s="335">
        <f t="shared" si="547"/>
        <v>310.47516282180999</v>
      </c>
      <c r="EG338" s="335">
        <f t="shared" si="548"/>
        <v>299.643314234321</v>
      </c>
      <c r="EH338" s="335">
        <f t="shared" si="549"/>
        <v>297.422458601252</v>
      </c>
      <c r="EI338" s="335">
        <f t="shared" si="550"/>
        <v>297.08495907381399</v>
      </c>
      <c r="EJ338" s="335">
        <f t="shared" si="551"/>
        <v>0.27672218065037407</v>
      </c>
      <c r="EK338" s="335">
        <f t="shared" si="552"/>
        <v>0.95484960134202601</v>
      </c>
      <c r="EL338" s="335">
        <f t="shared" si="553"/>
        <v>0.32981051515610799</v>
      </c>
      <c r="EM338" s="335">
        <f t="shared" si="554"/>
        <v>0.24604011687187799</v>
      </c>
      <c r="EN338" s="335">
        <f t="shared" si="555"/>
        <v>0.16340489519828999</v>
      </c>
      <c r="EO338" s="335">
        <f t="shared" si="556"/>
        <v>0.11306985767462301</v>
      </c>
      <c r="EP338" s="335">
        <f t="shared" si="557"/>
        <v>7.9270221337579605E-2</v>
      </c>
      <c r="EQ338" s="335">
        <f t="shared" si="558"/>
        <v>6.5833743509444598E-2</v>
      </c>
      <c r="ER338" s="335">
        <f t="shared" si="559"/>
        <v>6.3200548797440706E-2</v>
      </c>
      <c r="ES338" s="335">
        <f t="shared" si="560"/>
        <v>6.2566022635143603E-2</v>
      </c>
      <c r="ET338" s="335">
        <f t="shared" si="561"/>
        <v>6.1988464688476796E-2</v>
      </c>
      <c r="EU338" s="335">
        <f t="shared" si="562"/>
        <v>1.1021446784144399E-2</v>
      </c>
      <c r="EV338" s="335">
        <f t="shared" si="563"/>
        <v>9.8110891355443607E-3</v>
      </c>
      <c r="EW338" s="335">
        <f t="shared" si="564"/>
        <v>6.5539868464526696E-3</v>
      </c>
      <c r="EX338" s="335">
        <f t="shared" si="565"/>
        <v>5.4936733467738199E-3</v>
      </c>
      <c r="EY338" s="335">
        <f t="shared" si="566"/>
        <v>4.8064844177770098E-3</v>
      </c>
      <c r="EZ338" s="335">
        <f t="shared" si="567"/>
        <v>4.4539285892842596E-3</v>
      </c>
      <c r="FA338" s="335">
        <f t="shared" si="568"/>
        <v>4.29853574921071E-3</v>
      </c>
      <c r="FB338" s="335">
        <f t="shared" si="569"/>
        <v>4.26667913277963E-3</v>
      </c>
      <c r="FC338" s="335">
        <f t="shared" si="570"/>
        <v>4.2618372306538798E-3</v>
      </c>
      <c r="FD338" s="335">
        <f t="shared" si="571"/>
        <v>1.7442083422488778E-3</v>
      </c>
      <c r="FE338" s="335">
        <f t="shared" si="572"/>
        <v>7.9451070233561405E-2</v>
      </c>
      <c r="FF338" s="335">
        <f t="shared" si="573"/>
        <v>7.6276868152400201E-2</v>
      </c>
      <c r="FG338" s="335">
        <f t="shared" si="574"/>
        <v>5.6652715818935197E-2</v>
      </c>
      <c r="FH338" s="335">
        <f t="shared" si="575"/>
        <v>5.5408492647584899E-2</v>
      </c>
      <c r="FI338" s="335">
        <f t="shared" si="576"/>
        <v>5.40165053540533E-2</v>
      </c>
      <c r="FJ338" s="335">
        <f t="shared" si="577"/>
        <v>5.2775032208320603E-2</v>
      </c>
      <c r="FK338" s="335">
        <f t="shared" si="578"/>
        <v>5.2063088006762799E-2</v>
      </c>
      <c r="FL338" s="335">
        <f t="shared" si="579"/>
        <v>5.1790075051099199E-2</v>
      </c>
      <c r="FM338" s="335">
        <f t="shared" si="580"/>
        <v>5.1722831061276502E-2</v>
      </c>
      <c r="FN338" s="335">
        <f t="shared" si="581"/>
        <v>4.7629366333098749E-2</v>
      </c>
      <c r="FO338" s="335">
        <f t="shared" si="582"/>
        <v>1.8003075193996299E-2</v>
      </c>
      <c r="FP338" s="335">
        <f t="shared" si="583"/>
        <v>1.52046650049204E-2</v>
      </c>
      <c r="FQ338" s="335">
        <f t="shared" si="584"/>
        <v>1.2610890393020199E-2</v>
      </c>
      <c r="FR338" s="335">
        <f t="shared" si="585"/>
        <v>1.1510978039922799E-2</v>
      </c>
      <c r="FS338" s="335">
        <f t="shared" si="586"/>
        <v>1.0279121658658699E-2</v>
      </c>
      <c r="FT338" s="335">
        <f t="shared" si="587"/>
        <v>9.1807819279754004E-3</v>
      </c>
      <c r="FU338" s="335">
        <f t="shared" si="588"/>
        <v>8.5509801965599399E-3</v>
      </c>
      <c r="FV338" s="335">
        <f t="shared" si="589"/>
        <v>8.3094848968453608E-3</v>
      </c>
      <c r="FW338" s="335">
        <f t="shared" si="590"/>
        <v>8.2498877149821594E-3</v>
      </c>
      <c r="FX338" s="335">
        <f t="shared" si="591"/>
        <v>9.4789149915835945E-3</v>
      </c>
    </row>
    <row r="339" spans="1:180" x14ac:dyDescent="0.2">
      <c r="A339" s="305" t="str">
        <f>_xlfn.CONCAT(IF(LEFT(TRIM(A338),1)="*", "*R", "R"), 1+RIGHT(TRIM(A338),1))</f>
        <v>R6</v>
      </c>
      <c r="B339" s="305" t="str">
        <f t="shared" si="633"/>
        <v>TLPLPG11</v>
      </c>
      <c r="C339" s="305" t="str">
        <f t="shared" si="634"/>
        <v>TL.LPG1.P.LPG.2011</v>
      </c>
      <c r="D339" s="301" t="str">
        <f t="shared" si="635"/>
        <v>bn-vmt, bn-vmt/a</v>
      </c>
      <c r="E339" s="301" t="str">
        <f t="shared" si="636"/>
        <v>TRNLPGEA</v>
      </c>
      <c r="F339" s="301" t="str">
        <f t="shared" si="637"/>
        <v>TL</v>
      </c>
      <c r="G339" s="315" t="s">
        <v>820</v>
      </c>
      <c r="H339" s="315" t="s">
        <v>814</v>
      </c>
      <c r="I339" s="315">
        <v>1</v>
      </c>
      <c r="J339" s="315" t="str">
        <f t="shared" si="592"/>
        <v>Pickup-GSL</v>
      </c>
      <c r="K339" s="335">
        <f>$I339*IF($G339="Pickup", SUMIFS(NewEmisData!E:E, NewEmisData!$A:$A, "Pickup", NewEmisData!$B:$B, $A339, NewEmisData!$C:$C, $H339, NewEmisData!$D:$D, K$2), SUMIFS(NewEmisData!E:E, NewEmisData!$A:$A, "LDV", NewEmisData!$B:$B, $A339, NewEmisData!$C:$C, $H339, NewEmisData!$D:$D, K$2))</f>
        <v>629.29035425146799</v>
      </c>
      <c r="L339" s="335">
        <f>$I339*IF($G339="Pickup", SUMIFS(NewEmisData!F:F, NewEmisData!$A:$A, "Pickup", NewEmisData!$B:$B, $A339, NewEmisData!$C:$C, $H339, NewEmisData!$D:$D, L$2), SUMIFS(NewEmisData!F:F, NewEmisData!$A:$A, "LDV", NewEmisData!$B:$B, $A339, NewEmisData!$C:$C, $H339, NewEmisData!$D:$D, L$2))</f>
        <v>571.27801846236605</v>
      </c>
      <c r="M339" s="335">
        <f>$I339*IF($G339="Pickup", SUMIFS(NewEmisData!G:G, NewEmisData!$A:$A, "Pickup", NewEmisData!$B:$B, $A339, NewEmisData!$C:$C, $H339, NewEmisData!$D:$D, M$2), SUMIFS(NewEmisData!G:G, NewEmisData!$A:$A, "LDV", NewEmisData!$B:$B, $A339, NewEmisData!$C:$C, $H339, NewEmisData!$D:$D, M$2))</f>
        <v>472.87406569534897</v>
      </c>
      <c r="N339" s="335">
        <f>$I339*IF($G339="Pickup", SUMIFS(NewEmisData!H:H, NewEmisData!$A:$A, "Pickup", NewEmisData!$B:$B, $A339, NewEmisData!$C:$C, $H339, NewEmisData!$D:$D, N$2), SUMIFS(NewEmisData!H:H, NewEmisData!$A:$A, "LDV", NewEmisData!$B:$B, $A339, NewEmisData!$C:$C, $H339, NewEmisData!$D:$D, N$2))</f>
        <v>396.14659023538701</v>
      </c>
      <c r="O339" s="335">
        <f>$I339*IF($G339="Pickup", SUMIFS(NewEmisData!I:I, NewEmisData!$A:$A, "Pickup", NewEmisData!$B:$B, $A339, NewEmisData!$C:$C, $H339, NewEmisData!$D:$D, O$2), SUMIFS(NewEmisData!I:I, NewEmisData!$A:$A, "LDV", NewEmisData!$B:$B, $A339, NewEmisData!$C:$C, $H339, NewEmisData!$D:$D, O$2))</f>
        <v>347.19633179008298</v>
      </c>
      <c r="P339" s="335">
        <f>$I339*IF($G339="Pickup", SUMIFS(NewEmisData!J:J, NewEmisData!$A:$A, "Pickup", NewEmisData!$B:$B, $A339, NewEmisData!$C:$C, $H339, NewEmisData!$D:$D, P$2), SUMIFS(NewEmisData!J:J, NewEmisData!$A:$A, "LDV", NewEmisData!$B:$B, $A339, NewEmisData!$C:$C, $H339, NewEmisData!$D:$D, P$2))</f>
        <v>322.55550442882998</v>
      </c>
      <c r="Q339" s="335">
        <f>$I339*IF($G339="Pickup", SUMIFS(NewEmisData!K:K, NewEmisData!$A:$A, "Pickup", NewEmisData!$B:$B, $A339, NewEmisData!$C:$C, $H339, NewEmisData!$D:$D, Q$2), SUMIFS(NewEmisData!K:K, NewEmisData!$A:$A, "LDV", NewEmisData!$B:$B, $A339, NewEmisData!$C:$C, $H339, NewEmisData!$D:$D, Q$2))</f>
        <v>311.76534896807402</v>
      </c>
      <c r="R339" s="335">
        <f>$I339*IF($G339="Pickup", SUMIFS(NewEmisData!L:L, NewEmisData!$A:$A, "Pickup", NewEmisData!$B:$B, $A339, NewEmisData!$C:$C, $H339, NewEmisData!$D:$D, R$2), SUMIFS(NewEmisData!L:L, NewEmisData!$A:$A, "LDV", NewEmisData!$B:$B, $A339, NewEmisData!$C:$C, $H339, NewEmisData!$D:$D, R$2))</f>
        <v>309.51187360042798</v>
      </c>
      <c r="S339" s="335">
        <f>$I339*IF($G339="Pickup", SUMIFS(NewEmisData!M:M, NewEmisData!$A:$A, "Pickup", NewEmisData!$B:$B, $A339, NewEmisData!$C:$C, $H339, NewEmisData!$D:$D, S$2), SUMIFS(NewEmisData!M:M, NewEmisData!$A:$A, "LDV", NewEmisData!$B:$B, $A339, NewEmisData!$C:$C, $H339, NewEmisData!$D:$D, S$2))</f>
        <v>309.154399722184</v>
      </c>
      <c r="T339" s="335">
        <v>0.27672218065037407</v>
      </c>
      <c r="U339" s="335">
        <f>$I339*IF($G339="Pickup", SUMIFS(NewEmisData!E:E, NewEmisData!$A:$A, "Pickup", NewEmisData!$B:$B, $A339, NewEmisData!$C:$C, $H339, NewEmisData!$D:$D, U$2), SUMIFS(NewEmisData!E:E, NewEmisData!$A:$A, "LDV", NewEmisData!$B:$B, $A339, NewEmisData!$C:$C, $H339, NewEmisData!$D:$D, U$2))</f>
        <v>1.07703782419723</v>
      </c>
      <c r="V339" s="335">
        <f>$I339*IF($G339="Pickup", SUMIFS(NewEmisData!F:F, NewEmisData!$A:$A, "Pickup", NewEmisData!$B:$B, $A339, NewEmisData!$C:$C, $H339, NewEmisData!$D:$D, V$2), SUMIFS(NewEmisData!F:F, NewEmisData!$A:$A, "LDV", NewEmisData!$B:$B, $A339, NewEmisData!$C:$C, $H339, NewEmisData!$D:$D, V$2))</f>
        <v>0.37063376602748699</v>
      </c>
      <c r="W339" s="335">
        <f>$I339*IF($G339="Pickup", SUMIFS(NewEmisData!G:G, NewEmisData!$A:$A, "Pickup", NewEmisData!$B:$B, $A339, NewEmisData!$C:$C, $H339, NewEmisData!$D:$D, W$2), SUMIFS(NewEmisData!G:G, NewEmisData!$A:$A, "LDV", NewEmisData!$B:$B, $A339, NewEmisData!$C:$C, $H339, NewEmisData!$D:$D, W$2))</f>
        <v>0.22414787770802799</v>
      </c>
      <c r="X339" s="335">
        <f>$I339*IF($G339="Pickup", SUMIFS(NewEmisData!H:H, NewEmisData!$A:$A, "Pickup", NewEmisData!$B:$B, $A339, NewEmisData!$C:$C, $H339, NewEmisData!$D:$D, X$2), SUMIFS(NewEmisData!H:H, NewEmisData!$A:$A, "LDV", NewEmisData!$B:$B, $A339, NewEmisData!$C:$C, $H339, NewEmisData!$D:$D, X$2))</f>
        <v>0.146870056334405</v>
      </c>
      <c r="Y339" s="335">
        <f>$I339*IF($G339="Pickup", SUMIFS(NewEmisData!I:I, NewEmisData!$A:$A, "Pickup", NewEmisData!$B:$B, $A339, NewEmisData!$C:$C, $H339, NewEmisData!$D:$D, Y$2), SUMIFS(NewEmisData!I:I, NewEmisData!$A:$A, "LDV", NewEmisData!$B:$B, $A339, NewEmisData!$C:$C, $H339, NewEmisData!$D:$D, Y$2))</f>
        <v>0.100147731477744</v>
      </c>
      <c r="Z339" s="335">
        <f>$I339*IF($G339="Pickup", SUMIFS(NewEmisData!J:J, NewEmisData!$A:$A, "Pickup", NewEmisData!$B:$B, $A339, NewEmisData!$C:$C, $H339, NewEmisData!$D:$D, Z$2), SUMIFS(NewEmisData!J:J, NewEmisData!$A:$A, "LDV", NewEmisData!$B:$B, $A339, NewEmisData!$C:$C, $H339, NewEmisData!$D:$D, Z$2))</f>
        <v>6.9799961270145497E-2</v>
      </c>
      <c r="AA339" s="335">
        <f>$I339*IF($G339="Pickup", SUMIFS(NewEmisData!K:K, NewEmisData!$A:$A, "Pickup", NewEmisData!$B:$B, $A339, NewEmisData!$C:$C, $H339, NewEmisData!$D:$D, AA$2), SUMIFS(NewEmisData!K:K, NewEmisData!$A:$A, "LDV", NewEmisData!$B:$B, $A339, NewEmisData!$C:$C, $H339, NewEmisData!$D:$D, AA$2))</f>
        <v>5.7786964253900203E-2</v>
      </c>
      <c r="AB339" s="335">
        <f>$I339*IF($G339="Pickup", SUMIFS(NewEmisData!L:L, NewEmisData!$A:$A, "Pickup", NewEmisData!$B:$B, $A339, NewEmisData!$C:$C, $H339, NewEmisData!$D:$D, AB$2), SUMIFS(NewEmisData!L:L, NewEmisData!$A:$A, "LDV", NewEmisData!$B:$B, $A339, NewEmisData!$C:$C, $H339, NewEmisData!$D:$D, AB$2))</f>
        <v>5.5423939682830103E-2</v>
      </c>
      <c r="AC339" s="335">
        <f>$I339*IF($G339="Pickup", SUMIFS(NewEmisData!M:M, NewEmisData!$A:$A, "Pickup", NewEmisData!$B:$B, $A339, NewEmisData!$C:$C, $H339, NewEmisData!$D:$D, AC$2), SUMIFS(NewEmisData!M:M, NewEmisData!$A:$A, "LDV", NewEmisData!$B:$B, $A339, NewEmisData!$C:$C, $H339, NewEmisData!$D:$D, AC$2))</f>
        <v>5.4809815155326402E-2</v>
      </c>
      <c r="AD339" s="335">
        <v>6.1988464688476796E-2</v>
      </c>
      <c r="AE339" s="335">
        <f>$I339*IF($G339="Pickup", SUMIFS(NewEmisData!E:E, NewEmisData!$A:$A, "Pickup", NewEmisData!$B:$B, $A339, NewEmisData!$C:$C, $H339, NewEmisData!$D:$D, AE$2), SUMIFS(NewEmisData!E:E, NewEmisData!$A:$A, "LDV", NewEmisData!$B:$B, $A339, NewEmisData!$C:$C, $H339, NewEmisData!$D:$D, AE$2))</f>
        <v>1.08889320093075E-2</v>
      </c>
      <c r="AF339" s="335">
        <f>$I339*IF($G339="Pickup", SUMIFS(NewEmisData!F:F, NewEmisData!$A:$A, "Pickup", NewEmisData!$B:$B, $A339, NewEmisData!$C:$C, $H339, NewEmisData!$D:$D, AF$2), SUMIFS(NewEmisData!F:F, NewEmisData!$A:$A, "LDV", NewEmisData!$B:$B, $A339, NewEmisData!$C:$C, $H339, NewEmisData!$D:$D, AF$2))</f>
        <v>9.8851201724826001E-3</v>
      </c>
      <c r="AG339" s="335">
        <f>$I339*IF($G339="Pickup", SUMIFS(NewEmisData!G:G, NewEmisData!$A:$A, "Pickup", NewEmisData!$B:$B, $A339, NewEmisData!$C:$C, $H339, NewEmisData!$D:$D, AG$2), SUMIFS(NewEmisData!G:G, NewEmisData!$A:$A, "LDV", NewEmisData!$B:$B, $A339, NewEmisData!$C:$C, $H339, NewEmisData!$D:$D, AG$2))</f>
        <v>6.7836227109818103E-3</v>
      </c>
      <c r="AH339" s="335">
        <f>$I339*IF($G339="Pickup", SUMIFS(NewEmisData!H:H, NewEmisData!$A:$A, "Pickup", NewEmisData!$B:$B, $A339, NewEmisData!$C:$C, $H339, NewEmisData!$D:$D, AH$2), SUMIFS(NewEmisData!H:H, NewEmisData!$A:$A, "LDV", NewEmisData!$B:$B, $A339, NewEmisData!$C:$C, $H339, NewEmisData!$D:$D, AH$2))</f>
        <v>5.6829290051501301E-3</v>
      </c>
      <c r="AI339" s="335">
        <f>$I339*IF($G339="Pickup", SUMIFS(NewEmisData!I:I, NewEmisData!$A:$A, "Pickup", NewEmisData!$B:$B, $A339, NewEmisData!$C:$C, $H339, NewEmisData!$D:$D, AI$2), SUMIFS(NewEmisData!I:I, NewEmisData!$A:$A, "LDV", NewEmisData!$B:$B, $A339, NewEmisData!$C:$C, $H339, NewEmisData!$D:$D, AI$2))</f>
        <v>4.9807105070221796E-3</v>
      </c>
      <c r="AJ339" s="335">
        <f>$I339*IF($G339="Pickup", SUMIFS(NewEmisData!J:J, NewEmisData!$A:$A, "Pickup", NewEmisData!$B:$B, $A339, NewEmisData!$C:$C, $H339, NewEmisData!$D:$D, AJ$2), SUMIFS(NewEmisData!J:J, NewEmisData!$A:$A, "LDV", NewEmisData!$B:$B, $A339, NewEmisData!$C:$C, $H339, NewEmisData!$D:$D, AJ$2))</f>
        <v>4.6272281762573001E-3</v>
      </c>
      <c r="AK339" s="335">
        <f>$I339*IF($G339="Pickup", SUMIFS(NewEmisData!K:K, NewEmisData!$A:$A, "Pickup", NewEmisData!$B:$B, $A339, NewEmisData!$C:$C, $H339, NewEmisData!$D:$D, AK$2), SUMIFS(NewEmisData!K:K, NewEmisData!$A:$A, "LDV", NewEmisData!$B:$B, $A339, NewEmisData!$C:$C, $H339, NewEmisData!$D:$D, AK$2))</f>
        <v>4.4724368045959096E-3</v>
      </c>
      <c r="AL339" s="335">
        <f>$I339*IF($G339="Pickup", SUMIFS(NewEmisData!L:L, NewEmisData!$A:$A, "Pickup", NewEmisData!$B:$B, $A339, NewEmisData!$C:$C, $H339, NewEmisData!$D:$D, AL$2), SUMIFS(NewEmisData!L:L, NewEmisData!$A:$A, "LDV", NewEmisData!$B:$B, $A339, NewEmisData!$C:$C, $H339, NewEmisData!$D:$D, AL$2))</f>
        <v>4.4401060236012703E-3</v>
      </c>
      <c r="AM339" s="335">
        <f>$I339*IF($G339="Pickup", SUMIFS(NewEmisData!M:M, NewEmisData!$A:$A, "Pickup", NewEmisData!$B:$B, $A339, NewEmisData!$C:$C, $H339, NewEmisData!$D:$D, AM$2), SUMIFS(NewEmisData!M:M, NewEmisData!$A:$A, "LDV", NewEmisData!$B:$B, $A339, NewEmisData!$C:$C, $H339, NewEmisData!$D:$D, AM$2))</f>
        <v>4.4349813207028004E-3</v>
      </c>
      <c r="AN339" s="335">
        <v>1.7442083422488778E-3</v>
      </c>
      <c r="AO339" s="335">
        <f>$I339*IF($G339="Pickup", SUMIFS(NewEmisData!E:E, NewEmisData!$A:$A, "Pickup", NewEmisData!$B:$B, $A339, NewEmisData!$C:$C, $H339, NewEmisData!$D:$D, AO$2), SUMIFS(NewEmisData!E:E, NewEmisData!$A:$A, "LDV", NewEmisData!$B:$B, $A339, NewEmisData!$C:$C, $H339, NewEmisData!$D:$D, AO$2))</f>
        <v>7.9797235056963206E-2</v>
      </c>
      <c r="AP339" s="335">
        <f>$I339*IF($G339="Pickup", SUMIFS(NewEmisData!F:F, NewEmisData!$A:$A, "Pickup", NewEmisData!$B:$B, $A339, NewEmisData!$C:$C, $H339, NewEmisData!$D:$D, AP$2), SUMIFS(NewEmisData!F:F, NewEmisData!$A:$A, "LDV", NewEmisData!$B:$B, $A339, NewEmisData!$C:$C, $H339, NewEmisData!$D:$D, AP$2))</f>
        <v>7.6001798653814207E-2</v>
      </c>
      <c r="AQ339" s="335">
        <f>$I339*IF($G339="Pickup", SUMIFS(NewEmisData!G:G, NewEmisData!$A:$A, "Pickup", NewEmisData!$B:$B, $A339, NewEmisData!$C:$C, $H339, NewEmisData!$D:$D, AQ$2), SUMIFS(NewEmisData!G:G, NewEmisData!$A:$A, "LDV", NewEmisData!$B:$B, $A339, NewEmisData!$C:$C, $H339, NewEmisData!$D:$D, AQ$2))</f>
        <v>6.3391605684552502E-2</v>
      </c>
      <c r="AR339" s="335">
        <f>$I339*IF($G339="Pickup", SUMIFS(NewEmisData!H:H, NewEmisData!$A:$A, "Pickup", NewEmisData!$B:$B, $A339, NewEmisData!$C:$C, $H339, NewEmisData!$D:$D, AR$2), SUMIFS(NewEmisData!H:H, NewEmisData!$A:$A, "LDV", NewEmisData!$B:$B, $A339, NewEmisData!$C:$C, $H339, NewEmisData!$D:$D, AR$2))</f>
        <v>6.2249949738011102E-2</v>
      </c>
      <c r="AS339" s="335">
        <f>$I339*IF($G339="Pickup", SUMIFS(NewEmisData!I:I, NewEmisData!$A:$A, "Pickup", NewEmisData!$B:$B, $A339, NewEmisData!$C:$C, $H339, NewEmisData!$D:$D, AS$2), SUMIFS(NewEmisData!I:I, NewEmisData!$A:$A, "LDV", NewEmisData!$B:$B, $A339, NewEmisData!$C:$C, $H339, NewEmisData!$D:$D, AS$2))</f>
        <v>6.0956414175610103E-2</v>
      </c>
      <c r="AT339" s="335">
        <f>$I339*IF($G339="Pickup", SUMIFS(NewEmisData!J:J, NewEmisData!$A:$A, "Pickup", NewEmisData!$B:$B, $A339, NewEmisData!$C:$C, $H339, NewEmisData!$D:$D, AT$2), SUMIFS(NewEmisData!J:J, NewEmisData!$A:$A, "LDV", NewEmisData!$B:$B, $A339, NewEmisData!$C:$C, $H339, NewEmisData!$D:$D, AT$2))</f>
        <v>5.9827983670569698E-2</v>
      </c>
      <c r="AU339" s="335">
        <f>$I339*IF($G339="Pickup", SUMIFS(NewEmisData!K:K, NewEmisData!$A:$A, "Pickup", NewEmisData!$B:$B, $A339, NewEmisData!$C:$C, $H339, NewEmisData!$D:$D, AU$2), SUMIFS(NewEmisData!K:K, NewEmisData!$A:$A, "LDV", NewEmisData!$B:$B, $A339, NewEmisData!$C:$C, $H339, NewEmisData!$D:$D, AU$2))</f>
        <v>5.91838618526946E-2</v>
      </c>
      <c r="AV339" s="335">
        <f>$I339*IF($G339="Pickup", SUMIFS(NewEmisData!L:L, NewEmisData!$A:$A, "Pickup", NewEmisData!$B:$B, $A339, NewEmisData!$C:$C, $H339, NewEmisData!$D:$D, AV$2), SUMIFS(NewEmisData!L:L, NewEmisData!$A:$A, "LDV", NewEmisData!$B:$B, $A339, NewEmisData!$C:$C, $H339, NewEmisData!$D:$D, AV$2))</f>
        <v>5.8937948629628097E-2</v>
      </c>
      <c r="AW339" s="335">
        <f>$I339*IF($G339="Pickup", SUMIFS(NewEmisData!M:M, NewEmisData!$A:$A, "Pickup", NewEmisData!$B:$B, $A339, NewEmisData!$C:$C, $H339, NewEmisData!$D:$D, AW$2), SUMIFS(NewEmisData!M:M, NewEmisData!$A:$A, "LDV", NewEmisData!$B:$B, $A339, NewEmisData!$C:$C, $H339, NewEmisData!$D:$D, AW$2))</f>
        <v>5.88749789222721E-2</v>
      </c>
      <c r="AX339" s="335">
        <v>4.7629366333098749E-2</v>
      </c>
      <c r="AY339" s="335">
        <f>$I339*IF($G339="Pickup", SUMIFS(NewEmisData!E:E, NewEmisData!$A:$A, "Pickup", NewEmisData!$B:$B, $A339, NewEmisData!$C:$C, $H339, NewEmisData!$D:$D, AY$2), SUMIFS(NewEmisData!E:E, NewEmisData!$A:$A, "LDV", NewEmisData!$B:$B, $A339, NewEmisData!$C:$C, $H339, NewEmisData!$D:$D, AY$2))</f>
        <v>1.8949252743626702E-2</v>
      </c>
      <c r="AZ339" s="335">
        <f>$I339*IF($G339="Pickup", SUMIFS(NewEmisData!F:F, NewEmisData!$A:$A, "Pickup", NewEmisData!$B:$B, $A339, NewEmisData!$C:$C, $H339, NewEmisData!$D:$D, AZ$2), SUMIFS(NewEmisData!F:F, NewEmisData!$A:$A, "LDV", NewEmisData!$B:$B, $A339, NewEmisData!$C:$C, $H339, NewEmisData!$D:$D, AZ$2))</f>
        <v>1.55896120407557E-2</v>
      </c>
      <c r="BA339" s="335">
        <f>$I339*IF($G339="Pickup", SUMIFS(NewEmisData!G:G, NewEmisData!$A:$A, "Pickup", NewEmisData!$B:$B, $A339, NewEmisData!$C:$C, $H339, NewEmisData!$D:$D, BA$2), SUMIFS(NewEmisData!G:G, NewEmisData!$A:$A, "LDV", NewEmisData!$B:$B, $A339, NewEmisData!$C:$C, $H339, NewEmisData!$D:$D, BA$2))</f>
        <v>1.3090757358435101E-2</v>
      </c>
      <c r="BB339" s="335">
        <f>$I339*IF($G339="Pickup", SUMIFS(NewEmisData!H:H, NewEmisData!$A:$A, "Pickup", NewEmisData!$B:$B, $A339, NewEmisData!$C:$C, $H339, NewEmisData!$D:$D, BB$2), SUMIFS(NewEmisData!H:H, NewEmisData!$A:$A, "LDV", NewEmisData!$B:$B, $A339, NewEmisData!$C:$C, $H339, NewEmisData!$D:$D, BB$2))</f>
        <v>1.2073597128508201E-2</v>
      </c>
      <c r="BC339" s="335">
        <f>$I339*IF($G339="Pickup", SUMIFS(NewEmisData!I:I, NewEmisData!$A:$A, "Pickup", NewEmisData!$B:$B, $A339, NewEmisData!$C:$C, $H339, NewEmisData!$D:$D, BC$2), SUMIFS(NewEmisData!I:I, NewEmisData!$A:$A, "LDV", NewEmisData!$B:$B, $A339, NewEmisData!$C:$C, $H339, NewEmisData!$D:$D, BC$2))</f>
        <v>1.0925021199185E-2</v>
      </c>
      <c r="BD339" s="335">
        <f>$I339*IF($G339="Pickup", SUMIFS(NewEmisData!J:J, NewEmisData!$A:$A, "Pickup", NewEmisData!$B:$B, $A339, NewEmisData!$C:$C, $H339, NewEmisData!$D:$D, BD$2), SUMIFS(NewEmisData!J:J, NewEmisData!$A:$A, "LDV", NewEmisData!$B:$B, $A339, NewEmisData!$C:$C, $H339, NewEmisData!$D:$D, BD$2))</f>
        <v>9.9255497267567994E-3</v>
      </c>
      <c r="BE339" s="335">
        <f>$I339*IF($G339="Pickup", SUMIFS(NewEmisData!K:K, NewEmisData!$A:$A, "Pickup", NewEmisData!$B:$B, $A339, NewEmisData!$C:$C, $H339, NewEmisData!$D:$D, BE$2), SUMIFS(NewEmisData!K:K, NewEmisData!$A:$A, "LDV", NewEmisData!$B:$B, $A339, NewEmisData!$C:$C, $H339, NewEmisData!$D:$D, BE$2))</f>
        <v>9.3555607478902295E-3</v>
      </c>
      <c r="BF339" s="335">
        <f>$I339*IF($G339="Pickup", SUMIFS(NewEmisData!L:L, NewEmisData!$A:$A, "Pickup", NewEmisData!$B:$B, $A339, NewEmisData!$C:$C, $H339, NewEmisData!$D:$D, BF$2), SUMIFS(NewEmisData!L:L, NewEmisData!$A:$A, "LDV", NewEmisData!$B:$B, $A339, NewEmisData!$C:$C, $H339, NewEmisData!$D:$D, BF$2))</f>
        <v>9.1378744671425701E-3</v>
      </c>
      <c r="BG339" s="335">
        <f>$I339*IF($G339="Pickup", SUMIFS(NewEmisData!M:M, NewEmisData!$A:$A, "Pickup", NewEmisData!$B:$B, $A339, NewEmisData!$C:$C, $H339, NewEmisData!$D:$D, BG$2), SUMIFS(NewEmisData!M:M, NewEmisData!$A:$A, "LDV", NewEmisData!$B:$B, $A339, NewEmisData!$C:$C, $H339, NewEmisData!$D:$D, BG$2))</f>
        <v>9.08217182799783E-3</v>
      </c>
      <c r="BH339" s="335">
        <v>9.4789149915835945E-3</v>
      </c>
      <c r="BI339" s="335">
        <f>$I339*IF($G339="Pickup", SUMIFS(NewEmisData!E:E, NewEmisData!$A:$A, "Pickup", NewEmisData!$B:$B, $A339, NewEmisData!$C:$C, $H339, NewEmisData!$D:$D, BI$2), SUMIFS(NewEmisData!E:E, NewEmisData!$A:$A, "LDV", NewEmisData!$B:$B, $A339, NewEmisData!$C:$C, $H339, NewEmisData!$D:$D, BI$2))</f>
        <v>8.3482368310947397</v>
      </c>
      <c r="BJ339" s="335">
        <f>$I339*IF($G339="Pickup", SUMIFS(NewEmisData!F:F, NewEmisData!$A:$A, "Pickup", NewEmisData!$B:$B, $A339, NewEmisData!$C:$C, $H339, NewEmisData!$D:$D, BJ$2), SUMIFS(NewEmisData!F:F, NewEmisData!$A:$A, "LDV", NewEmisData!$B:$B, $A339, NewEmisData!$C:$C, $H339, NewEmisData!$D:$D, BJ$2))</f>
        <v>4.3081315664303901</v>
      </c>
      <c r="BK339" s="335">
        <f>$I339*IF($G339="Pickup", SUMIFS(NewEmisData!G:G, NewEmisData!$A:$A, "Pickup", NewEmisData!$B:$B, $A339, NewEmisData!$C:$C, $H339, NewEmisData!$D:$D, BK$2), SUMIFS(NewEmisData!G:G, NewEmisData!$A:$A, "LDV", NewEmisData!$B:$B, $A339, NewEmisData!$C:$C, $H339, NewEmisData!$D:$D, BK$2))</f>
        <v>3.0187422051480501</v>
      </c>
      <c r="BL339" s="335">
        <f>$I339*IF($G339="Pickup", SUMIFS(NewEmisData!H:H, NewEmisData!$A:$A, "Pickup", NewEmisData!$B:$B, $A339, NewEmisData!$C:$C, $H339, NewEmisData!$D:$D, BL$2), SUMIFS(NewEmisData!H:H, NewEmisData!$A:$A, "LDV", NewEmisData!$B:$B, $A339, NewEmisData!$C:$C, $H339, NewEmisData!$D:$D, BL$2))</f>
        <v>2.2968284382098001</v>
      </c>
      <c r="BM339" s="335">
        <f>$I339*IF($G339="Pickup", SUMIFS(NewEmisData!I:I, NewEmisData!$A:$A, "Pickup", NewEmisData!$B:$B, $A339, NewEmisData!$C:$C, $H339, NewEmisData!$D:$D, BM$2), SUMIFS(NewEmisData!I:I, NewEmisData!$A:$A, "LDV", NewEmisData!$B:$B, $A339, NewEmisData!$C:$C, $H339, NewEmisData!$D:$D, BM$2))</f>
        <v>1.6241894645100301</v>
      </c>
      <c r="BN339" s="335">
        <f>$I339*IF($G339="Pickup", SUMIFS(NewEmisData!J:J, NewEmisData!$A:$A, "Pickup", NewEmisData!$B:$B, $A339, NewEmisData!$C:$C, $H339, NewEmisData!$D:$D, BN$2), SUMIFS(NewEmisData!J:J, NewEmisData!$A:$A, "LDV", NewEmisData!$B:$B, $A339, NewEmisData!$C:$C, $H339, NewEmisData!$D:$D, BN$2))</f>
        <v>1.20320021831455</v>
      </c>
      <c r="BO339" s="335">
        <f>$I339*IF($G339="Pickup", SUMIFS(NewEmisData!K:K, NewEmisData!$A:$A, "Pickup", NewEmisData!$B:$B, $A339, NewEmisData!$C:$C, $H339, NewEmisData!$D:$D, BO$2), SUMIFS(NewEmisData!K:K, NewEmisData!$A:$A, "LDV", NewEmisData!$B:$B, $A339, NewEmisData!$C:$C, $H339, NewEmisData!$D:$D, BO$2))</f>
        <v>1.0475021085095599</v>
      </c>
      <c r="BP339" s="335">
        <f>$I339*IF($G339="Pickup", SUMIFS(NewEmisData!L:L, NewEmisData!$A:$A, "Pickup", NewEmisData!$B:$B, $A339, NewEmisData!$C:$C, $H339, NewEmisData!$D:$D, BP$2), SUMIFS(NewEmisData!L:L, NewEmisData!$A:$A, "LDV", NewEmisData!$B:$B, $A339, NewEmisData!$C:$C, $H339, NewEmisData!$D:$D, BP$2))</f>
        <v>1.01648762049332</v>
      </c>
      <c r="BQ339" s="335">
        <f>$I339*IF($G339="Pickup", SUMIFS(NewEmisData!M:M, NewEmisData!$A:$A, "Pickup", NewEmisData!$B:$B, $A339, NewEmisData!$C:$C, $H339, NewEmisData!$D:$D, BQ$2), SUMIFS(NewEmisData!M:M, NewEmisData!$A:$A, "LDV", NewEmisData!$B:$B, $A339, NewEmisData!$C:$C, $H339, NewEmisData!$D:$D, BQ$2))</f>
        <v>1.00707426224907</v>
      </c>
      <c r="BR339" s="335">
        <v>1.6588293829830492</v>
      </c>
      <c r="BS339" s="335">
        <f>$I339*IF($G339="Pickup", SUMIFS(NewEmisData!E:E, NewEmisData!$A:$A, "Pickup", NewEmisData!$B:$B, $A339, NewEmisData!$C:$C, $H339, NewEmisData!$D:$D, BS$2), SUMIFS(NewEmisData!E:E, NewEmisData!$A:$A, "LDV", NewEmisData!$B:$B, $A339, NewEmisData!$C:$C, $H339, NewEmisData!$D:$D, BS$2))</f>
        <v>0.76486937509172104</v>
      </c>
      <c r="BT339" s="335">
        <f>$I339*IF($G339="Pickup", SUMIFS(NewEmisData!F:F, NewEmisData!$A:$A, "Pickup", NewEmisData!$B:$B, $A339, NewEmisData!$C:$C, $H339, NewEmisData!$D:$D, BT$2), SUMIFS(NewEmisData!F:F, NewEmisData!$A:$A, "LDV", NewEmisData!$B:$B, $A339, NewEmisData!$C:$C, $H339, NewEmisData!$D:$D, BT$2))</f>
        <v>0.32169078661703499</v>
      </c>
      <c r="BU339" s="335">
        <f>$I339*IF($G339="Pickup", SUMIFS(NewEmisData!G:G, NewEmisData!$A:$A, "Pickup", NewEmisData!$B:$B, $A339, NewEmisData!$C:$C, $H339, NewEmisData!$D:$D, BU$2), SUMIFS(NewEmisData!G:G, NewEmisData!$A:$A, "LDV", NewEmisData!$B:$B, $A339, NewEmisData!$C:$C, $H339, NewEmisData!$D:$D, BU$2))</f>
        <v>0.21594012148243799</v>
      </c>
      <c r="BV339" s="335">
        <f>$I339*IF($G339="Pickup", SUMIFS(NewEmisData!H:H, NewEmisData!$A:$A, "Pickup", NewEmisData!$B:$B, $A339, NewEmisData!$C:$C, $H339, NewEmisData!$D:$D, BV$2), SUMIFS(NewEmisData!H:H, NewEmisData!$A:$A, "LDV", NewEmisData!$B:$B, $A339, NewEmisData!$C:$C, $H339, NewEmisData!$D:$D, BV$2))</f>
        <v>0.17257879470183399</v>
      </c>
      <c r="BW339" s="335">
        <f>$I339*IF($G339="Pickup", SUMIFS(NewEmisData!I:I, NewEmisData!$A:$A, "Pickup", NewEmisData!$B:$B, $A339, NewEmisData!$C:$C, $H339, NewEmisData!$D:$D, BW$2), SUMIFS(NewEmisData!I:I, NewEmisData!$A:$A, "LDV", NewEmisData!$B:$B, $A339, NewEmisData!$C:$C, $H339, NewEmisData!$D:$D, BW$2))</f>
        <v>0.13295977241117701</v>
      </c>
      <c r="BX339" s="335">
        <f>$I339*IF($G339="Pickup", SUMIFS(NewEmisData!J:J, NewEmisData!$A:$A, "Pickup", NewEmisData!$B:$B, $A339, NewEmisData!$C:$C, $H339, NewEmisData!$D:$D, BX$2), SUMIFS(NewEmisData!J:J, NewEmisData!$A:$A, "LDV", NewEmisData!$B:$B, $A339, NewEmisData!$C:$C, $H339, NewEmisData!$D:$D, BX$2))</f>
        <v>0.108110784391744</v>
      </c>
      <c r="BY339" s="335">
        <f>$I339*IF($G339="Pickup", SUMIFS(NewEmisData!K:K, NewEmisData!$A:$A, "Pickup", NewEmisData!$B:$B, $A339, NewEmisData!$C:$C, $H339, NewEmisData!$D:$D, BY$2), SUMIFS(NewEmisData!K:K, NewEmisData!$A:$A, "LDV", NewEmisData!$B:$B, $A339, NewEmisData!$C:$C, $H339, NewEmisData!$D:$D, BY$2))</f>
        <v>9.7137754261465994E-2</v>
      </c>
      <c r="BZ339" s="335">
        <f>$I339*IF($G339="Pickup", SUMIFS(NewEmisData!L:L, NewEmisData!$A:$A, "Pickup", NewEmisData!$B:$B, $A339, NewEmisData!$C:$C, $H339, NewEmisData!$D:$D, BZ$2), SUMIFS(NewEmisData!L:L, NewEmisData!$A:$A, "LDV", NewEmisData!$B:$B, $A339, NewEmisData!$C:$C, $H339, NewEmisData!$D:$D, BZ$2))</f>
        <v>9.45597833782197E-2</v>
      </c>
      <c r="CA339" s="335">
        <f>$I339*IF($G339="Pickup", SUMIFS(NewEmisData!M:M, NewEmisData!$A:$A, "Pickup", NewEmisData!$B:$B, $A339, NewEmisData!$C:$C, $H339, NewEmisData!$D:$D, CA$2), SUMIFS(NewEmisData!M:M, NewEmisData!$A:$A, "LDV", NewEmisData!$B:$B, $A339, NewEmisData!$C:$C, $H339, NewEmisData!$D:$D, CA$2))</f>
        <v>9.3653115656486804E-2</v>
      </c>
      <c r="CB339" s="335">
        <v>0.10573121882292051</v>
      </c>
      <c r="CC339" s="335">
        <f>$I339*IF($G339="Pickup", SUMIFS(NewEmisData!E:E, NewEmisData!$A:$A, "Pickup", NewEmisData!$B:$B, $A339, NewEmisData!$C:$C, $H339, NewEmisData!$D:$D, CC$2), SUMIFS(NewEmisData!E:E, NewEmisData!$A:$A, "LDV", NewEmisData!$B:$B, $A339, NewEmisData!$C:$C, $H339, NewEmisData!$D:$D, CC$2))</f>
        <v>4.0565632770183102E-2</v>
      </c>
      <c r="CD339" s="335">
        <f>$I339*IF($G339="Pickup", SUMIFS(NewEmisData!F:F, NewEmisData!$A:$A, "Pickup", NewEmisData!$B:$B, $A339, NewEmisData!$C:$C, $H339, NewEmisData!$D:$D, CD$2), SUMIFS(NewEmisData!F:F, NewEmisData!$A:$A, "LDV", NewEmisData!$B:$B, $A339, NewEmisData!$C:$C, $H339, NewEmisData!$D:$D, CD$2))</f>
        <v>2.65973281316834E-2</v>
      </c>
      <c r="CE339" s="335">
        <f>$I339*IF($G339="Pickup", SUMIFS(NewEmisData!G:G, NewEmisData!$A:$A, "Pickup", NewEmisData!$B:$B, $A339, NewEmisData!$C:$C, $H339, NewEmisData!$D:$D, CE$2), SUMIFS(NewEmisData!G:G, NewEmisData!$A:$A, "LDV", NewEmisData!$B:$B, $A339, NewEmisData!$C:$C, $H339, NewEmisData!$D:$D, CE$2))</f>
        <v>2.40911817197406E-2</v>
      </c>
      <c r="CF339" s="335">
        <f>$I339*IF($G339="Pickup", SUMIFS(NewEmisData!H:H, NewEmisData!$A:$A, "Pickup", NewEmisData!$B:$B, $A339, NewEmisData!$C:$C, $H339, NewEmisData!$D:$D, CF$2), SUMIFS(NewEmisData!H:H, NewEmisData!$A:$A, "LDV", NewEmisData!$B:$B, $A339, NewEmisData!$C:$C, $H339, NewEmisData!$D:$D, CF$2))</f>
        <v>2.33536039499448E-2</v>
      </c>
      <c r="CG339" s="335">
        <f>$I339*IF($G339="Pickup", SUMIFS(NewEmisData!I:I, NewEmisData!$A:$A, "Pickup", NewEmisData!$B:$B, $A339, NewEmisData!$C:$C, $H339, NewEmisData!$D:$D, CG$2), SUMIFS(NewEmisData!I:I, NewEmisData!$A:$A, "LDV", NewEmisData!$B:$B, $A339, NewEmisData!$C:$C, $H339, NewEmisData!$D:$D, CG$2))</f>
        <v>2.32009506719013E-2</v>
      </c>
      <c r="CH339" s="335">
        <f>$I339*IF($G339="Pickup", SUMIFS(NewEmisData!J:J, NewEmisData!$A:$A, "Pickup", NewEmisData!$B:$B, $A339, NewEmisData!$C:$C, $H339, NewEmisData!$D:$D, CH$2), SUMIFS(NewEmisData!J:J, NewEmisData!$A:$A, "LDV", NewEmisData!$B:$B, $A339, NewEmisData!$C:$C, $H339, NewEmisData!$D:$D, CH$2))</f>
        <v>2.3104862913378502E-2</v>
      </c>
      <c r="CI339" s="335">
        <f>$I339*IF($G339="Pickup", SUMIFS(NewEmisData!K:K, NewEmisData!$A:$A, "Pickup", NewEmisData!$B:$B, $A339, NewEmisData!$C:$C, $H339, NewEmisData!$D:$D, CI$2), SUMIFS(NewEmisData!K:K, NewEmisData!$A:$A, "LDV", NewEmisData!$B:$B, $A339, NewEmisData!$C:$C, $H339, NewEmisData!$D:$D, CI$2))</f>
        <v>2.3102720026675301E-2</v>
      </c>
      <c r="CJ339" s="335">
        <f>$I339*IF($G339="Pickup", SUMIFS(NewEmisData!L:L, NewEmisData!$A:$A, "Pickup", NewEmisData!$B:$B, $A339, NewEmisData!$C:$C, $H339, NewEmisData!$D:$D, CJ$2), SUMIFS(NewEmisData!L:L, NewEmisData!$A:$A, "LDV", NewEmisData!$B:$B, $A339, NewEmisData!$C:$C, $H339, NewEmisData!$D:$D, CJ$2))</f>
        <v>2.3103028849029199E-2</v>
      </c>
      <c r="CK339" s="335">
        <f>$I339*IF($G339="Pickup", SUMIFS(NewEmisData!M:M, NewEmisData!$A:$A, "Pickup", NewEmisData!$B:$B, $A339, NewEmisData!$C:$C, $H339, NewEmisData!$D:$D, CK$2), SUMIFS(NewEmisData!M:M, NewEmisData!$A:$A, "LDV", NewEmisData!$B:$B, $A339, NewEmisData!$C:$C, $H339, NewEmisData!$D:$D, CK$2))</f>
        <v>2.3102918161236202E-2</v>
      </c>
      <c r="CL339" s="335">
        <v>2.2881070645398207E-2</v>
      </c>
      <c r="CM339" s="335">
        <f>$I339*IF($G339="Pickup", SUMIFS(NewEmisData!E:E, NewEmisData!$A:$A, "Pickup", NewEmisData!$B:$B, $A339, NewEmisData!$C:$C, $H339, NewEmisData!$D:$D, CM$2), SUMIFS(NewEmisData!E:E, NewEmisData!$A:$A, "LDV", NewEmisData!$B:$B, $A339, NewEmisData!$C:$C, $H339, NewEmisData!$D:$D, CM$2))</f>
        <v>3.3053952027170298E-2</v>
      </c>
      <c r="CN339" s="335">
        <f>$I339*IF($G339="Pickup", SUMIFS(NewEmisData!F:F, NewEmisData!$A:$A, "Pickup", NewEmisData!$B:$B, $A339, NewEmisData!$C:$C, $H339, NewEmisData!$D:$D, CN$2), SUMIFS(NewEmisData!F:F, NewEmisData!$A:$A, "LDV", NewEmisData!$B:$B, $A339, NewEmisData!$C:$C, $H339, NewEmisData!$D:$D, CN$2))</f>
        <v>1.6704809967492299E-2</v>
      </c>
      <c r="CO339" s="335">
        <f>$I339*IF($G339="Pickup", SUMIFS(NewEmisData!G:G, NewEmisData!$A:$A, "Pickup", NewEmisData!$B:$B, $A339, NewEmisData!$C:$C, $H339, NewEmisData!$D:$D, CO$2), SUMIFS(NewEmisData!G:G, NewEmisData!$A:$A, "LDV", NewEmisData!$B:$B, $A339, NewEmisData!$C:$C, $H339, NewEmisData!$D:$D, CO$2))</f>
        <v>1.2360752966222599E-2</v>
      </c>
      <c r="CP339" s="335">
        <f>$I339*IF($G339="Pickup", SUMIFS(NewEmisData!H:H, NewEmisData!$A:$A, "Pickup", NewEmisData!$B:$B, $A339, NewEmisData!$C:$C, $H339, NewEmisData!$D:$D, CP$2), SUMIFS(NewEmisData!H:H, NewEmisData!$A:$A, "LDV", NewEmisData!$B:$B, $A339, NewEmisData!$C:$C, $H339, NewEmisData!$D:$D, CP$2))</f>
        <v>1.0240667029025499E-2</v>
      </c>
      <c r="CQ339" s="335">
        <f>$I339*IF($G339="Pickup", SUMIFS(NewEmisData!I:I, NewEmisData!$A:$A, "Pickup", NewEmisData!$B:$B, $A339, NewEmisData!$C:$C, $H339, NewEmisData!$D:$D, CQ$2), SUMIFS(NewEmisData!I:I, NewEmisData!$A:$A, "LDV", NewEmisData!$B:$B, $A339, NewEmisData!$C:$C, $H339, NewEmisData!$D:$D, CQ$2))</f>
        <v>9.5490024855607192E-3</v>
      </c>
      <c r="CR339" s="335">
        <f>$I339*IF($G339="Pickup", SUMIFS(NewEmisData!J:J, NewEmisData!$A:$A, "Pickup", NewEmisData!$B:$B, $A339, NewEmisData!$C:$C, $H339, NewEmisData!$D:$D, CR$2), SUMIFS(NewEmisData!J:J, NewEmisData!$A:$A, "LDV", NewEmisData!$B:$B, $A339, NewEmisData!$C:$C, $H339, NewEmisData!$D:$D, CR$2))</f>
        <v>9.3602167504081603E-3</v>
      </c>
      <c r="CS339" s="335">
        <f>$I339*IF($G339="Pickup", SUMIFS(NewEmisData!K:K, NewEmisData!$A:$A, "Pickup", NewEmisData!$B:$B, $A339, NewEmisData!$C:$C, $H339, NewEmisData!$D:$D, CS$2), SUMIFS(NewEmisData!K:K, NewEmisData!$A:$A, "LDV", NewEmisData!$B:$B, $A339, NewEmisData!$C:$C, $H339, NewEmisData!$D:$D, CS$2))</f>
        <v>9.3426403684516695E-3</v>
      </c>
      <c r="CT339" s="335">
        <f>$I339*IF($G339="Pickup", SUMIFS(NewEmisData!L:L, NewEmisData!$A:$A, "Pickup", NewEmisData!$B:$B, $A339, NewEmisData!$C:$C, $H339, NewEmisData!$D:$D, CT$2), SUMIFS(NewEmisData!L:L, NewEmisData!$A:$A, "LDV", NewEmisData!$B:$B, $A339, NewEmisData!$C:$C, $H339, NewEmisData!$D:$D, CT$2))</f>
        <v>9.3300847791470392E-3</v>
      </c>
      <c r="CU339" s="335">
        <f>$I339*IF($G339="Pickup", SUMIFS(NewEmisData!M:M, NewEmisData!$A:$A, "Pickup", NewEmisData!$B:$B, $A339, NewEmisData!$C:$C, $H339, NewEmisData!$D:$D, CU$2), SUMIFS(NewEmisData!M:M, NewEmisData!$A:$A, "LDV", NewEmisData!$B:$B, $A339, NewEmisData!$C:$C, $H339, NewEmisData!$D:$D, CU$2))</f>
        <v>9.3299372659824201E-3</v>
      </c>
      <c r="CV339" s="335">
        <v>6.9734009009235556E-3</v>
      </c>
      <c r="CW339" s="335">
        <v>4.0498104655261064E-3</v>
      </c>
      <c r="CX339" s="335">
        <v>2.5030350838759993E-3</v>
      </c>
      <c r="CY339" s="335">
        <v>2.1151214403419519E-3</v>
      </c>
      <c r="CZ339" s="335">
        <v>1.7489979687569375E-3</v>
      </c>
      <c r="DA339" s="335">
        <v>1.340486996695321E-3</v>
      </c>
      <c r="DB339" s="335">
        <v>1.0553769116342638E-3</v>
      </c>
      <c r="DC339" s="335">
        <v>1.0132227560056145E-3</v>
      </c>
      <c r="DD339" s="335">
        <v>1.0003159541004489E-3</v>
      </c>
      <c r="DE339" s="335">
        <v>9.9860782000699166E-4</v>
      </c>
      <c r="DF339" s="335">
        <v>9.9860782000699166E-4</v>
      </c>
      <c r="DG339" s="335">
        <f>$I339*IF($G339="Pickup", SUMIFS(NewEmisData!E:E, NewEmisData!$A:$A, "Pickup", NewEmisData!$B:$B, $A339, NewEmisData!$C:$C, $H339, NewEmisData!$D:$D, DG$2), SUMIFS(NewEmisData!E:E, NewEmisData!$A:$A, "LDV", NewEmisData!$B:$B, $A339, NewEmisData!$C:$C, $H339, NewEmisData!$D:$D, DG$2))</f>
        <v>0</v>
      </c>
      <c r="DH339" s="335">
        <f>$I339*IF($G339="Pickup", SUMIFS(NewEmisData!F:F, NewEmisData!$A:$A, "Pickup", NewEmisData!$B:$B, $A339, NewEmisData!$C:$C, $H339, NewEmisData!$D:$D, DH$2), SUMIFS(NewEmisData!F:F, NewEmisData!$A:$A, "LDV", NewEmisData!$B:$B, $A339, NewEmisData!$C:$C, $H339, NewEmisData!$D:$D, DH$2))</f>
        <v>0</v>
      </c>
      <c r="DI339" s="335">
        <f>$I339*IF($G339="Pickup", SUMIFS(NewEmisData!G:G, NewEmisData!$A:$A, "Pickup", NewEmisData!$B:$B, $A339, NewEmisData!$C:$C, $H339, NewEmisData!$D:$D, DI$2), SUMIFS(NewEmisData!G:G, NewEmisData!$A:$A, "LDV", NewEmisData!$B:$B, $A339, NewEmisData!$C:$C, $H339, NewEmisData!$D:$D, DI$2))</f>
        <v>0</v>
      </c>
      <c r="DJ339" s="335">
        <f>$I339*IF($G339="Pickup", SUMIFS(NewEmisData!H:H, NewEmisData!$A:$A, "Pickup", NewEmisData!$B:$B, $A339, NewEmisData!$C:$C, $H339, NewEmisData!$D:$D, DJ$2), SUMIFS(NewEmisData!H:H, NewEmisData!$A:$A, "LDV", NewEmisData!$B:$B, $A339, NewEmisData!$C:$C, $H339, NewEmisData!$D:$D, DJ$2))</f>
        <v>0</v>
      </c>
      <c r="DK339" s="335">
        <f>$I339*IF($G339="Pickup", SUMIFS(NewEmisData!I:I, NewEmisData!$A:$A, "Pickup", NewEmisData!$B:$B, $A339, NewEmisData!$C:$C, $H339, NewEmisData!$D:$D, DK$2), SUMIFS(NewEmisData!I:I, NewEmisData!$A:$A, "LDV", NewEmisData!$B:$B, $A339, NewEmisData!$C:$C, $H339, NewEmisData!$D:$D, DK$2))</f>
        <v>0</v>
      </c>
      <c r="DL339" s="335">
        <f>$I339*IF($G339="Pickup", SUMIFS(NewEmisData!J:J, NewEmisData!$A:$A, "Pickup", NewEmisData!$B:$B, $A339, NewEmisData!$C:$C, $H339, NewEmisData!$D:$D, DL$2), SUMIFS(NewEmisData!J:J, NewEmisData!$A:$A, "LDV", NewEmisData!$B:$B, $A339, NewEmisData!$C:$C, $H339, NewEmisData!$D:$D, DL$2))</f>
        <v>0</v>
      </c>
      <c r="DM339" s="335">
        <f>$I339*IF($G339="Pickup", SUMIFS(NewEmisData!K:K, NewEmisData!$A:$A, "Pickup", NewEmisData!$B:$B, $A339, NewEmisData!$C:$C, $H339, NewEmisData!$D:$D, DM$2), SUMIFS(NewEmisData!K:K, NewEmisData!$A:$A, "LDV", NewEmisData!$B:$B, $A339, NewEmisData!$C:$C, $H339, NewEmisData!$D:$D, DM$2))</f>
        <v>0</v>
      </c>
      <c r="DN339" s="335">
        <f>$I339*IF($G339="Pickup", SUMIFS(NewEmisData!L:L, NewEmisData!$A:$A, "Pickup", NewEmisData!$B:$B, $A339, NewEmisData!$C:$C, $H339, NewEmisData!$D:$D, DN$2), SUMIFS(NewEmisData!L:L, NewEmisData!$A:$A, "LDV", NewEmisData!$B:$B, $A339, NewEmisData!$C:$C, $H339, NewEmisData!$D:$D, DN$2))</f>
        <v>0</v>
      </c>
      <c r="DO339" s="335">
        <f>$I339*IF($G339="Pickup", SUMIFS(NewEmisData!M:M, NewEmisData!$A:$A, "Pickup", NewEmisData!$B:$B, $A339, NewEmisData!$C:$C, $H339, NewEmisData!$D:$D, DO$2), SUMIFS(NewEmisData!M:M, NewEmisData!$A:$A, "LDV", NewEmisData!$B:$B, $A339, NewEmisData!$C:$C, $H339, NewEmisData!$D:$D, DO$2))</f>
        <v>0</v>
      </c>
      <c r="DP339" s="335">
        <v>2.023129771030282E-3</v>
      </c>
      <c r="DQ339" s="335">
        <f>$I339*IF($G339="Pickup", SUMIFS(NewEmisData!E:E, NewEmisData!$A:$A, "Pickup", NewEmisData!$B:$B, $A339, NewEmisData!$C:$C, $H339, NewEmisData!$D:$D, DQ$2), SUMIFS(NewEmisData!E:E, NewEmisData!$A:$A, "LDV", NewEmisData!$B:$B, $A339, NewEmisData!$C:$C, $H339, NewEmisData!$D:$D, DQ$2))</f>
        <v>2.7165910548479701E-2</v>
      </c>
      <c r="DR339" s="335">
        <f>$I339*IF($G339="Pickup", SUMIFS(NewEmisData!F:F, NewEmisData!$A:$A, "Pickup", NewEmisData!$B:$B, $A339, NewEmisData!$C:$C, $H339, NewEmisData!$D:$D, DR$2), SUMIFS(NewEmisData!F:F, NewEmisData!$A:$A, "LDV", NewEmisData!$B:$B, $A339, NewEmisData!$C:$C, $H339, NewEmisData!$D:$D, DR$2))</f>
        <v>1.3866136948016699E-2</v>
      </c>
      <c r="DS339" s="335">
        <f>$I339*IF($G339="Pickup", SUMIFS(NewEmisData!G:G, NewEmisData!$A:$A, "Pickup", NewEmisData!$B:$B, $A339, NewEmisData!$C:$C, $H339, NewEmisData!$D:$D, DS$2), SUMIFS(NewEmisData!G:G, NewEmisData!$A:$A, "LDV", NewEmisData!$B:$B, $A339, NewEmisData!$C:$C, $H339, NewEmisData!$D:$D, DS$2))</f>
        <v>9.4907263809260092E-3</v>
      </c>
      <c r="DT339" s="335">
        <f>$I339*IF($G339="Pickup", SUMIFS(NewEmisData!H:H, NewEmisData!$A:$A, "Pickup", NewEmisData!$B:$B, $A339, NewEmisData!$C:$C, $H339, NewEmisData!$D:$D, DT$2), SUMIFS(NewEmisData!H:H, NewEmisData!$A:$A, "LDV", NewEmisData!$B:$B, $A339, NewEmisData!$C:$C, $H339, NewEmisData!$D:$D, DT$2))</f>
        <v>7.1211341823118404E-3</v>
      </c>
      <c r="DU339" s="335">
        <f>$I339*IF($G339="Pickup", SUMIFS(NewEmisData!I:I, NewEmisData!$A:$A, "Pickup", NewEmisData!$B:$B, $A339, NewEmisData!$C:$C, $H339, NewEmisData!$D:$D, DU$2), SUMIFS(NewEmisData!I:I, NewEmisData!$A:$A, "LDV", NewEmisData!$B:$B, $A339, NewEmisData!$C:$C, $H339, NewEmisData!$D:$D, DU$2))</f>
        <v>5.3853645546307399E-3</v>
      </c>
      <c r="DV339" s="335">
        <f>$I339*IF($G339="Pickup", SUMIFS(NewEmisData!J:J, NewEmisData!$A:$A, "Pickup", NewEmisData!$B:$B, $A339, NewEmisData!$C:$C, $H339, NewEmisData!$D:$D, DV$2), SUMIFS(NewEmisData!J:J, NewEmisData!$A:$A, "LDV", NewEmisData!$B:$B, $A339, NewEmisData!$C:$C, $H339, NewEmisData!$D:$D, DV$2))</f>
        <v>4.4141200314945202E-3</v>
      </c>
      <c r="DW339" s="335">
        <f>$I339*IF($G339="Pickup", SUMIFS(NewEmisData!K:K, NewEmisData!$A:$A, "Pickup", NewEmisData!$B:$B, $A339, NewEmisData!$C:$C, $H339, NewEmisData!$D:$D, DW$2), SUMIFS(NewEmisData!K:K, NewEmisData!$A:$A, "LDV", NewEmisData!$B:$B, $A339, NewEmisData!$C:$C, $H339, NewEmisData!$D:$D, DW$2))</f>
        <v>4.0286435203453798E-3</v>
      </c>
      <c r="DX339" s="335">
        <f>$I339*IF($G339="Pickup", SUMIFS(NewEmisData!L:L, NewEmisData!$A:$A, "Pickup", NewEmisData!$B:$B, $A339, NewEmisData!$C:$C, $H339, NewEmisData!$D:$D, DX$2), SUMIFS(NewEmisData!L:L, NewEmisData!$A:$A, "LDV", NewEmisData!$B:$B, $A339, NewEmisData!$C:$C, $H339, NewEmisData!$D:$D, DX$2))</f>
        <v>3.9508837215596502E-3</v>
      </c>
      <c r="DY339" s="335">
        <f>$I339*IF($G339="Pickup", SUMIFS(NewEmisData!M:M, NewEmisData!$A:$A, "Pickup", NewEmisData!$B:$B, $A339, NewEmisData!$C:$C, $H339, NewEmisData!$D:$D, DY$2), SUMIFS(NewEmisData!M:M, NewEmisData!$A:$A, "LDV", NewEmisData!$B:$B, $A339, NewEmisData!$C:$C, $H339, NewEmisData!$D:$D, DY$2))</f>
        <v>3.9301038701225104E-3</v>
      </c>
      <c r="DZ339" s="335">
        <v>5.594489642908501E-3</v>
      </c>
      <c r="EA339" s="335">
        <f t="shared" si="542"/>
        <v>629.29035425146799</v>
      </c>
      <c r="EB339" s="335">
        <f t="shared" si="543"/>
        <v>571.27801846236605</v>
      </c>
      <c r="EC339" s="335">
        <f t="shared" si="544"/>
        <v>472.87406569534897</v>
      </c>
      <c r="ED339" s="335">
        <f t="shared" si="545"/>
        <v>396.14659023538701</v>
      </c>
      <c r="EE339" s="335">
        <f t="shared" si="546"/>
        <v>347.19633179008298</v>
      </c>
      <c r="EF339" s="335">
        <f t="shared" si="547"/>
        <v>322.55550442882998</v>
      </c>
      <c r="EG339" s="335">
        <f t="shared" si="548"/>
        <v>311.76534896807402</v>
      </c>
      <c r="EH339" s="335">
        <f t="shared" si="549"/>
        <v>309.51187360042798</v>
      </c>
      <c r="EI339" s="335">
        <f t="shared" si="550"/>
        <v>309.154399722184</v>
      </c>
      <c r="EJ339" s="335">
        <f t="shared" si="551"/>
        <v>0.27672218065037407</v>
      </c>
      <c r="EK339" s="335">
        <f t="shared" si="552"/>
        <v>1.07703782419723</v>
      </c>
      <c r="EL339" s="335">
        <f t="shared" si="553"/>
        <v>0.37063376602748699</v>
      </c>
      <c r="EM339" s="335">
        <f t="shared" si="554"/>
        <v>0.22414787770802799</v>
      </c>
      <c r="EN339" s="335">
        <f t="shared" si="555"/>
        <v>0.146870056334405</v>
      </c>
      <c r="EO339" s="335">
        <f t="shared" si="556"/>
        <v>0.100147731477744</v>
      </c>
      <c r="EP339" s="335">
        <f t="shared" si="557"/>
        <v>6.9799961270145497E-2</v>
      </c>
      <c r="EQ339" s="335">
        <f t="shared" si="558"/>
        <v>5.7786964253900203E-2</v>
      </c>
      <c r="ER339" s="335">
        <f t="shared" si="559"/>
        <v>5.5423939682830103E-2</v>
      </c>
      <c r="ES339" s="335">
        <f t="shared" si="560"/>
        <v>5.4809815155326402E-2</v>
      </c>
      <c r="ET339" s="335">
        <f t="shared" si="561"/>
        <v>6.1988464688476796E-2</v>
      </c>
      <c r="EU339" s="335">
        <f t="shared" si="562"/>
        <v>1.08889320093075E-2</v>
      </c>
      <c r="EV339" s="335">
        <f t="shared" si="563"/>
        <v>9.8851201724826001E-3</v>
      </c>
      <c r="EW339" s="335">
        <f t="shared" si="564"/>
        <v>6.7836227109818103E-3</v>
      </c>
      <c r="EX339" s="335">
        <f t="shared" si="565"/>
        <v>5.6829290051501301E-3</v>
      </c>
      <c r="EY339" s="335">
        <f t="shared" si="566"/>
        <v>4.9807105070221796E-3</v>
      </c>
      <c r="EZ339" s="335">
        <f t="shared" si="567"/>
        <v>4.6272281762573001E-3</v>
      </c>
      <c r="FA339" s="335">
        <f t="shared" si="568"/>
        <v>4.4724368045959096E-3</v>
      </c>
      <c r="FB339" s="335">
        <f t="shared" si="569"/>
        <v>4.4401060236012703E-3</v>
      </c>
      <c r="FC339" s="335">
        <f t="shared" si="570"/>
        <v>4.4349813207028004E-3</v>
      </c>
      <c r="FD339" s="335">
        <f t="shared" si="571"/>
        <v>1.7442083422488778E-3</v>
      </c>
      <c r="FE339" s="335">
        <f t="shared" si="572"/>
        <v>7.9797235056963206E-2</v>
      </c>
      <c r="FF339" s="335">
        <f t="shared" si="573"/>
        <v>7.6001798653814207E-2</v>
      </c>
      <c r="FG339" s="335">
        <f t="shared" si="574"/>
        <v>6.3391605684552502E-2</v>
      </c>
      <c r="FH339" s="335">
        <f t="shared" si="575"/>
        <v>6.2249949738011102E-2</v>
      </c>
      <c r="FI339" s="335">
        <f t="shared" si="576"/>
        <v>6.0956414175610103E-2</v>
      </c>
      <c r="FJ339" s="335">
        <f t="shared" si="577"/>
        <v>5.9827983670569698E-2</v>
      </c>
      <c r="FK339" s="335">
        <f t="shared" si="578"/>
        <v>5.91838618526946E-2</v>
      </c>
      <c r="FL339" s="335">
        <f t="shared" si="579"/>
        <v>5.8937948629628097E-2</v>
      </c>
      <c r="FM339" s="335">
        <f t="shared" si="580"/>
        <v>5.88749789222721E-2</v>
      </c>
      <c r="FN339" s="335">
        <f t="shared" si="581"/>
        <v>4.7629366333098749E-2</v>
      </c>
      <c r="FO339" s="335">
        <f t="shared" si="582"/>
        <v>1.8949252743626702E-2</v>
      </c>
      <c r="FP339" s="335">
        <f t="shared" si="583"/>
        <v>1.55896120407557E-2</v>
      </c>
      <c r="FQ339" s="335">
        <f t="shared" si="584"/>
        <v>1.3090757358435101E-2</v>
      </c>
      <c r="FR339" s="335">
        <f t="shared" si="585"/>
        <v>1.2073597128508201E-2</v>
      </c>
      <c r="FS339" s="335">
        <f t="shared" si="586"/>
        <v>1.0925021199185E-2</v>
      </c>
      <c r="FT339" s="335">
        <f t="shared" si="587"/>
        <v>9.9255497267567994E-3</v>
      </c>
      <c r="FU339" s="335">
        <f t="shared" si="588"/>
        <v>9.3555607478902295E-3</v>
      </c>
      <c r="FV339" s="335">
        <f t="shared" si="589"/>
        <v>9.1378744671425701E-3</v>
      </c>
      <c r="FW339" s="335">
        <f t="shared" si="590"/>
        <v>9.08217182799783E-3</v>
      </c>
      <c r="FX339" s="335">
        <f t="shared" si="591"/>
        <v>9.4789149915835945E-3</v>
      </c>
    </row>
    <row r="340" spans="1:180" x14ac:dyDescent="0.2">
      <c r="A340" s="305" t="str">
        <f>IF(LEFT(TRIM(TechData_All!AJ64),1)="*", _xlfn.CONCAT("*","R2"), "R2")</f>
        <v>R2</v>
      </c>
      <c r="B340" s="305" t="str">
        <f>TechData_All!A64</f>
        <v>TLPLPGX11</v>
      </c>
      <c r="C340" s="305" t="str">
        <f>TechData_All!C64</f>
        <v>TL.LPGX.P.LPGX.2011</v>
      </c>
      <c r="D340" s="301" t="str">
        <f>TechData_All!D64</f>
        <v>bn-vmt, bn-vmt/a</v>
      </c>
      <c r="E340" s="301" t="str">
        <f>TechData_All!E64</f>
        <v>TRNLPGX</v>
      </c>
      <c r="F340" s="301" t="str">
        <f>TechData_All!F64</f>
        <v>TL</v>
      </c>
      <c r="G340" s="315" t="s">
        <v>820</v>
      </c>
      <c r="H340" s="315" t="s">
        <v>814</v>
      </c>
      <c r="I340" s="315">
        <v>1</v>
      </c>
      <c r="J340" s="315" t="str">
        <f t="shared" si="592"/>
        <v>Pickup-GSL</v>
      </c>
      <c r="K340" s="335">
        <f>$I340*IF($G340="Pickup", SUMIFS(NewEmisData!E:E, NewEmisData!$A:$A, "Pickup", NewEmisData!$B:$B, $A340, NewEmisData!$C:$C, $H340, NewEmisData!$D:$D, K$2), SUMIFS(NewEmisData!E:E, NewEmisData!$A:$A, "LDV", NewEmisData!$B:$B, $A340, NewEmisData!$C:$C, $H340, NewEmisData!$D:$D, K$2))</f>
        <v>643.29881695558004</v>
      </c>
      <c r="L340" s="335">
        <f>$I340*IF($G340="Pickup", SUMIFS(NewEmisData!F:F, NewEmisData!$A:$A, "Pickup", NewEmisData!$B:$B, $A340, NewEmisData!$C:$C, $H340, NewEmisData!$D:$D, L$2), SUMIFS(NewEmisData!F:F, NewEmisData!$A:$A, "LDV", NewEmisData!$B:$B, $A340, NewEmisData!$C:$C, $H340, NewEmisData!$D:$D, L$2))</f>
        <v>583.43082633307301</v>
      </c>
      <c r="M340" s="335">
        <f>$I340*IF($G340="Pickup", SUMIFS(NewEmisData!G:G, NewEmisData!$A:$A, "Pickup", NewEmisData!$B:$B, $A340, NewEmisData!$C:$C, $H340, NewEmisData!$D:$D, M$2), SUMIFS(NewEmisData!G:G, NewEmisData!$A:$A, "LDV", NewEmisData!$B:$B, $A340, NewEmisData!$C:$C, $H340, NewEmisData!$D:$D, M$2))</f>
        <v>563.26223885442596</v>
      </c>
      <c r="N340" s="335">
        <f>$I340*IF($G340="Pickup", SUMIFS(NewEmisData!H:H, NewEmisData!$A:$A, "Pickup", NewEmisData!$B:$B, $A340, NewEmisData!$C:$C, $H340, NewEmisData!$D:$D, N$2), SUMIFS(NewEmisData!H:H, NewEmisData!$A:$A, "LDV", NewEmisData!$B:$B, $A340, NewEmisData!$C:$C, $H340, NewEmisData!$D:$D, N$2))</f>
        <v>471.244671967888</v>
      </c>
      <c r="O340" s="335">
        <f>$I340*IF($G340="Pickup", SUMIFS(NewEmisData!I:I, NewEmisData!$A:$A, "Pickup", NewEmisData!$B:$B, $A340, NewEmisData!$C:$C, $H340, NewEmisData!$D:$D, O$2), SUMIFS(NewEmisData!I:I, NewEmisData!$A:$A, "LDV", NewEmisData!$B:$B, $A340, NewEmisData!$C:$C, $H340, NewEmisData!$D:$D, O$2))</f>
        <v>412.13992934500197</v>
      </c>
      <c r="P340" s="335">
        <f>$I340*IF($G340="Pickup", SUMIFS(NewEmisData!J:J, NewEmisData!$A:$A, "Pickup", NewEmisData!$B:$B, $A340, NewEmisData!$C:$C, $H340, NewEmisData!$D:$D, P$2), SUMIFS(NewEmisData!J:J, NewEmisData!$A:$A, "LDV", NewEmisData!$B:$B, $A340, NewEmisData!$C:$C, $H340, NewEmisData!$D:$D, P$2))</f>
        <v>382.15841850216998</v>
      </c>
      <c r="Q340" s="335">
        <f>$I340*IF($G340="Pickup", SUMIFS(NewEmisData!K:K, NewEmisData!$A:$A, "Pickup", NewEmisData!$B:$B, $A340, NewEmisData!$C:$C, $H340, NewEmisData!$D:$D, Q$2), SUMIFS(NewEmisData!K:K, NewEmisData!$A:$A, "LDV", NewEmisData!$B:$B, $A340, NewEmisData!$C:$C, $H340, NewEmisData!$D:$D, Q$2))</f>
        <v>369.00588961547999</v>
      </c>
      <c r="R340" s="335">
        <f>$I340*IF($G340="Pickup", SUMIFS(NewEmisData!L:L, NewEmisData!$A:$A, "Pickup", NewEmisData!$B:$B, $A340, NewEmisData!$C:$C, $H340, NewEmisData!$D:$D, R$2), SUMIFS(NewEmisData!L:L, NewEmisData!$A:$A, "LDV", NewEmisData!$B:$B, $A340, NewEmisData!$C:$C, $H340, NewEmisData!$D:$D, R$2))</f>
        <v>366.289622530256</v>
      </c>
      <c r="S340" s="335">
        <f>$I340*IF($G340="Pickup", SUMIFS(NewEmisData!M:M, NewEmisData!$A:$A, "Pickup", NewEmisData!$B:$B, $A340, NewEmisData!$C:$C, $H340, NewEmisData!$D:$D, S$2), SUMIFS(NewEmisData!M:M, NewEmisData!$A:$A, "LDV", NewEmisData!$B:$B, $A340, NewEmisData!$C:$C, $H340, NewEmisData!$D:$D, S$2))</f>
        <v>365.86844674955302</v>
      </c>
      <c r="T340" s="335">
        <v>0.27672218065037407</v>
      </c>
      <c r="U340" s="335">
        <f>$I340*IF($G340="Pickup", SUMIFS(NewEmisData!E:E, NewEmisData!$A:$A, "Pickup", NewEmisData!$B:$B, $A340, NewEmisData!$C:$C, $H340, NewEmisData!$D:$D, U$2), SUMIFS(NewEmisData!E:E, NewEmisData!$A:$A, "LDV", NewEmisData!$B:$B, $A340, NewEmisData!$C:$C, $H340, NewEmisData!$D:$D, U$2))</f>
        <v>1.0718533711852101</v>
      </c>
      <c r="V340" s="335">
        <f>$I340*IF($G340="Pickup", SUMIFS(NewEmisData!F:F, NewEmisData!$A:$A, "Pickup", NewEmisData!$B:$B, $A340, NewEmisData!$C:$C, $H340, NewEmisData!$D:$D, V$2), SUMIFS(NewEmisData!F:F, NewEmisData!$A:$A, "LDV", NewEmisData!$B:$B, $A340, NewEmisData!$C:$C, $H340, NewEmisData!$D:$D, V$2))</f>
        <v>0.36460893881337703</v>
      </c>
      <c r="W340" s="335">
        <f>$I340*IF($G340="Pickup", SUMIFS(NewEmisData!G:G, NewEmisData!$A:$A, "Pickup", NewEmisData!$B:$B, $A340, NewEmisData!$C:$C, $H340, NewEmisData!$D:$D, W$2), SUMIFS(NewEmisData!G:G, NewEmisData!$A:$A, "LDV", NewEmisData!$B:$B, $A340, NewEmisData!$C:$C, $H340, NewEmisData!$D:$D, W$2))</f>
        <v>0.21511450722659001</v>
      </c>
      <c r="X340" s="335">
        <f>$I340*IF($G340="Pickup", SUMIFS(NewEmisData!H:H, NewEmisData!$A:$A, "Pickup", NewEmisData!$B:$B, $A340, NewEmisData!$C:$C, $H340, NewEmisData!$D:$D, X$2), SUMIFS(NewEmisData!H:H, NewEmisData!$A:$A, "LDV", NewEmisData!$B:$B, $A340, NewEmisData!$C:$C, $H340, NewEmisData!$D:$D, X$2))</f>
        <v>0.139073943805895</v>
      </c>
      <c r="Y340" s="335">
        <f>$I340*IF($G340="Pickup", SUMIFS(NewEmisData!I:I, NewEmisData!$A:$A, "Pickup", NewEmisData!$B:$B, $A340, NewEmisData!$C:$C, $H340, NewEmisData!$D:$D, Y$2), SUMIFS(NewEmisData!I:I, NewEmisData!$A:$A, "LDV", NewEmisData!$B:$B, $A340, NewEmisData!$C:$C, $H340, NewEmisData!$D:$D, Y$2))</f>
        <v>9.3994703060775397E-2</v>
      </c>
      <c r="Z340" s="335">
        <f>$I340*IF($G340="Pickup", SUMIFS(NewEmisData!J:J, NewEmisData!$A:$A, "Pickup", NewEmisData!$B:$B, $A340, NewEmisData!$C:$C, $H340, NewEmisData!$D:$D, Z$2), SUMIFS(NewEmisData!J:J, NewEmisData!$A:$A, "LDV", NewEmisData!$B:$B, $A340, NewEmisData!$C:$C, $H340, NewEmisData!$D:$D, Z$2))</f>
        <v>6.4842069109482106E-2</v>
      </c>
      <c r="AA340" s="335">
        <f>$I340*IF($G340="Pickup", SUMIFS(NewEmisData!K:K, NewEmisData!$A:$A, "Pickup", NewEmisData!$B:$B, $A340, NewEmisData!$C:$C, $H340, NewEmisData!$D:$D, AA$2), SUMIFS(NewEmisData!K:K, NewEmisData!$A:$A, "LDV", NewEmisData!$B:$B, $A340, NewEmisData!$C:$C, $H340, NewEmisData!$D:$D, AA$2))</f>
        <v>5.3324297371198003E-2</v>
      </c>
      <c r="AB340" s="335">
        <f>$I340*IF($G340="Pickup", SUMIFS(NewEmisData!L:L, NewEmisData!$A:$A, "Pickup", NewEmisData!$B:$B, $A340, NewEmisData!$C:$C, $H340, NewEmisData!$D:$D, AB$2), SUMIFS(NewEmisData!L:L, NewEmisData!$A:$A, "LDV", NewEmisData!$B:$B, $A340, NewEmisData!$C:$C, $H340, NewEmisData!$D:$D, AB$2))</f>
        <v>5.1077075101125899E-2</v>
      </c>
      <c r="AC340" s="335">
        <f>$I340*IF($G340="Pickup", SUMIFS(NewEmisData!M:M, NewEmisData!$A:$A, "Pickup", NewEmisData!$B:$B, $A340, NewEmisData!$C:$C, $H340, NewEmisData!$D:$D, AC$2), SUMIFS(NewEmisData!M:M, NewEmisData!$A:$A, "LDV", NewEmisData!$B:$B, $A340, NewEmisData!$C:$C, $H340, NewEmisData!$D:$D, AC$2))</f>
        <v>5.0515001573367802E-2</v>
      </c>
      <c r="AD340" s="335">
        <v>6.1988464688476796E-2</v>
      </c>
      <c r="AE340" s="335">
        <f>$I340*IF($G340="Pickup", SUMIFS(NewEmisData!E:E, NewEmisData!$A:$A, "Pickup", NewEmisData!$B:$B, $A340, NewEmisData!$C:$C, $H340, NewEmisData!$D:$D, AE$2), SUMIFS(NewEmisData!E:E, NewEmisData!$A:$A, "LDV", NewEmisData!$B:$B, $A340, NewEmisData!$C:$C, $H340, NewEmisData!$D:$D, AE$2))</f>
        <v>1.1131330015415801E-2</v>
      </c>
      <c r="AF340" s="335">
        <f>$I340*IF($G340="Pickup", SUMIFS(NewEmisData!F:F, NewEmisData!$A:$A, "Pickup", NewEmisData!$B:$B, $A340, NewEmisData!$C:$C, $H340, NewEmisData!$D:$D, AF$2), SUMIFS(NewEmisData!F:F, NewEmisData!$A:$A, "LDV", NewEmisData!$B:$B, $A340, NewEmisData!$C:$C, $H340, NewEmisData!$D:$D, AF$2))</f>
        <v>1.0095400092945701E-2</v>
      </c>
      <c r="AG340" s="335">
        <f>$I340*IF($G340="Pickup", SUMIFS(NewEmisData!G:G, NewEmisData!$A:$A, "Pickup", NewEmisData!$B:$B, $A340, NewEmisData!$C:$C, $H340, NewEmisData!$D:$D, AG$2), SUMIFS(NewEmisData!G:G, NewEmisData!$A:$A, "LDV", NewEmisData!$B:$B, $A340, NewEmisData!$C:$C, $H340, NewEmisData!$D:$D, AG$2))</f>
        <v>8.0802908150159908E-3</v>
      </c>
      <c r="AH340" s="335">
        <f>$I340*IF($G340="Pickup", SUMIFS(NewEmisData!H:H, NewEmisData!$A:$A, "Pickup", NewEmisData!$B:$B, $A340, NewEmisData!$C:$C, $H340, NewEmisData!$D:$D, AH$2), SUMIFS(NewEmisData!H:H, NewEmisData!$A:$A, "LDV", NewEmisData!$B:$B, $A340, NewEmisData!$C:$C, $H340, NewEmisData!$D:$D, AH$2))</f>
        <v>6.7602528861516898E-3</v>
      </c>
      <c r="AI340" s="335">
        <f>$I340*IF($G340="Pickup", SUMIFS(NewEmisData!I:I, NewEmisData!$A:$A, "Pickup", NewEmisData!$B:$B, $A340, NewEmisData!$C:$C, $H340, NewEmisData!$D:$D, AI$2), SUMIFS(NewEmisData!I:I, NewEmisData!$A:$A, "LDV", NewEmisData!$B:$B, $A340, NewEmisData!$C:$C, $H340, NewEmisData!$D:$D, AI$2))</f>
        <v>5.91236027599469E-3</v>
      </c>
      <c r="AJ340" s="335">
        <f>$I340*IF($G340="Pickup", SUMIFS(NewEmisData!J:J, NewEmisData!$A:$A, "Pickup", NewEmisData!$B:$B, $A340, NewEmisData!$C:$C, $H340, NewEmisData!$D:$D, AJ$2), SUMIFS(NewEmisData!J:J, NewEmisData!$A:$A, "LDV", NewEmisData!$B:$B, $A340, NewEmisData!$C:$C, $H340, NewEmisData!$D:$D, AJ$2))</f>
        <v>5.4822597906763401E-3</v>
      </c>
      <c r="AK340" s="335">
        <f>$I340*IF($G340="Pickup", SUMIFS(NewEmisData!K:K, NewEmisData!$A:$A, "Pickup", NewEmisData!$B:$B, $A340, NewEmisData!$C:$C, $H340, NewEmisData!$D:$D, AK$2), SUMIFS(NewEmisData!K:K, NewEmisData!$A:$A, "LDV", NewEmisData!$B:$B, $A340, NewEmisData!$C:$C, $H340, NewEmisData!$D:$D, AK$2))</f>
        <v>5.2935788275333302E-3</v>
      </c>
      <c r="AL340" s="335">
        <f>$I340*IF($G340="Pickup", SUMIFS(NewEmisData!L:L, NewEmisData!$A:$A, "Pickup", NewEmisData!$B:$B, $A340, NewEmisData!$C:$C, $H340, NewEmisData!$D:$D, AL$2), SUMIFS(NewEmisData!L:L, NewEmisData!$A:$A, "LDV", NewEmisData!$B:$B, $A340, NewEmisData!$C:$C, $H340, NewEmisData!$D:$D, AL$2))</f>
        <v>5.2546135130106296E-3</v>
      </c>
      <c r="AM340" s="335">
        <f>$I340*IF($G340="Pickup", SUMIFS(NewEmisData!M:M, NewEmisData!$A:$A, "Pickup", NewEmisData!$B:$B, $A340, NewEmisData!$C:$C, $H340, NewEmisData!$D:$D, AM$2), SUMIFS(NewEmisData!M:M, NewEmisData!$A:$A, "LDV", NewEmisData!$B:$B, $A340, NewEmisData!$C:$C, $H340, NewEmisData!$D:$D, AM$2))</f>
        <v>5.2485706596045499E-3</v>
      </c>
      <c r="AN340" s="335">
        <v>1.7442083422488778E-3</v>
      </c>
      <c r="AO340" s="335">
        <f>$I340*IF($G340="Pickup", SUMIFS(NewEmisData!E:E, NewEmisData!$A:$A, "Pickup", NewEmisData!$B:$B, $A340, NewEmisData!$C:$C, $H340, NewEmisData!$D:$D, AO$2), SUMIFS(NewEmisData!E:E, NewEmisData!$A:$A, "LDV", NewEmisData!$B:$B, $A340, NewEmisData!$C:$C, $H340, NewEmisData!$D:$D, AO$2))</f>
        <v>8.4672967273815902E-2</v>
      </c>
      <c r="AP340" s="335">
        <f>$I340*IF($G340="Pickup", SUMIFS(NewEmisData!F:F, NewEmisData!$A:$A, "Pickup", NewEmisData!$B:$B, $A340, NewEmisData!$C:$C, $H340, NewEmisData!$D:$D, AP$2), SUMIFS(NewEmisData!F:F, NewEmisData!$A:$A, "LDV", NewEmisData!$B:$B, $A340, NewEmisData!$C:$C, $H340, NewEmisData!$D:$D, AP$2))</f>
        <v>8.05962896778539E-2</v>
      </c>
      <c r="AQ340" s="335">
        <f>$I340*IF($G340="Pickup", SUMIFS(NewEmisData!G:G, NewEmisData!$A:$A, "Pickup", NewEmisData!$B:$B, $A340, NewEmisData!$C:$C, $H340, NewEmisData!$D:$D, AQ$2), SUMIFS(NewEmisData!G:G, NewEmisData!$A:$A, "LDV", NewEmisData!$B:$B, $A340, NewEmisData!$C:$C, $H340, NewEmisData!$D:$D, AQ$2))</f>
        <v>8.8160367229529593E-2</v>
      </c>
      <c r="AR340" s="335">
        <f>$I340*IF($G340="Pickup", SUMIFS(NewEmisData!H:H, NewEmisData!$A:$A, "Pickup", NewEmisData!$B:$B, $A340, NewEmisData!$C:$C, $H340, NewEmisData!$D:$D, AR$2), SUMIFS(NewEmisData!H:H, NewEmisData!$A:$A, "LDV", NewEmisData!$B:$B, $A340, NewEmisData!$C:$C, $H340, NewEmisData!$D:$D, AR$2))</f>
        <v>8.6879117258843994E-2</v>
      </c>
      <c r="AS340" s="335">
        <f>$I340*IF($G340="Pickup", SUMIFS(NewEmisData!I:I, NewEmisData!$A:$A, "Pickup", NewEmisData!$B:$B, $A340, NewEmisData!$C:$C, $H340, NewEmisData!$D:$D, AS$2), SUMIFS(NewEmisData!I:I, NewEmisData!$A:$A, "LDV", NewEmisData!$B:$B, $A340, NewEmisData!$C:$C, $H340, NewEmisData!$D:$D, AS$2))</f>
        <v>8.54475878127927E-2</v>
      </c>
      <c r="AT340" s="335">
        <f>$I340*IF($G340="Pickup", SUMIFS(NewEmisData!J:J, NewEmisData!$A:$A, "Pickup", NewEmisData!$B:$B, $A340, NewEmisData!$C:$C, $H340, NewEmisData!$D:$D, AT$2), SUMIFS(NewEmisData!J:J, NewEmisData!$A:$A, "LDV", NewEmisData!$B:$B, $A340, NewEmisData!$C:$C, $H340, NewEmisData!$D:$D, AT$2))</f>
        <v>8.4196574123060697E-2</v>
      </c>
      <c r="AU340" s="335">
        <f>$I340*IF($G340="Pickup", SUMIFS(NewEmisData!K:K, NewEmisData!$A:$A, "Pickup", NewEmisData!$B:$B, $A340, NewEmisData!$C:$C, $H340, NewEmisData!$D:$D, AU$2), SUMIFS(NewEmisData!K:K, NewEmisData!$A:$A, "LDV", NewEmisData!$B:$B, $A340, NewEmisData!$C:$C, $H340, NewEmisData!$D:$D, AU$2))</f>
        <v>8.3484871045575698E-2</v>
      </c>
      <c r="AV340" s="335">
        <f>$I340*IF($G340="Pickup", SUMIFS(NewEmisData!L:L, NewEmisData!$A:$A, "Pickup", NewEmisData!$B:$B, $A340, NewEmisData!$C:$C, $H340, NewEmisData!$D:$D, AV$2), SUMIFS(NewEmisData!L:L, NewEmisData!$A:$A, "LDV", NewEmisData!$B:$B, $A340, NewEmisData!$C:$C, $H340, NewEmisData!$D:$D, AV$2))</f>
        <v>8.3214240833257597E-2</v>
      </c>
      <c r="AW340" s="335">
        <f>$I340*IF($G340="Pickup", SUMIFS(NewEmisData!M:M, NewEmisData!$A:$A, "Pickup", NewEmisData!$B:$B, $A340, NewEmisData!$C:$C, $H340, NewEmisData!$D:$D, AW$2), SUMIFS(NewEmisData!M:M, NewEmisData!$A:$A, "LDV", NewEmisData!$B:$B, $A340, NewEmisData!$C:$C, $H340, NewEmisData!$D:$D, AW$2))</f>
        <v>8.3146851731389901E-2</v>
      </c>
      <c r="AX340" s="335">
        <v>4.7629366333098749E-2</v>
      </c>
      <c r="AY340" s="335">
        <f>$I340*IF($G340="Pickup", SUMIFS(NewEmisData!E:E, NewEmisData!$A:$A, "Pickup", NewEmisData!$B:$B, $A340, NewEmisData!$C:$C, $H340, NewEmisData!$D:$D, AY$2), SUMIFS(NewEmisData!E:E, NewEmisData!$A:$A, "LDV", NewEmisData!$B:$B, $A340, NewEmisData!$C:$C, $H340, NewEmisData!$D:$D, AY$2))</f>
        <v>1.9937709526913299E-2</v>
      </c>
      <c r="AZ340" s="335">
        <f>$I340*IF($G340="Pickup", SUMIFS(NewEmisData!F:F, NewEmisData!$A:$A, "Pickup", NewEmisData!$B:$B, $A340, NewEmisData!$C:$C, $H340, NewEmisData!$D:$D, AZ$2), SUMIFS(NewEmisData!F:F, NewEmisData!$A:$A, "LDV", NewEmisData!$B:$B, $A340, NewEmisData!$C:$C, $H340, NewEmisData!$D:$D, AZ$2))</f>
        <v>1.6339868026240802E-2</v>
      </c>
      <c r="BA340" s="335">
        <f>$I340*IF($G340="Pickup", SUMIFS(NewEmisData!G:G, NewEmisData!$A:$A, "Pickup", NewEmisData!$B:$B, $A340, NewEmisData!$C:$C, $H340, NewEmisData!$D:$D, BA$2), SUMIFS(NewEmisData!G:G, NewEmisData!$A:$A, "LDV", NewEmisData!$B:$B, $A340, NewEmisData!$C:$C, $H340, NewEmisData!$D:$D, BA$2))</f>
        <v>1.6728363465573801E-2</v>
      </c>
      <c r="BB340" s="335">
        <f>$I340*IF($G340="Pickup", SUMIFS(NewEmisData!H:H, NewEmisData!$A:$A, "Pickup", NewEmisData!$B:$B, $A340, NewEmisData!$C:$C, $H340, NewEmisData!$D:$D, BB$2), SUMIFS(NewEmisData!H:H, NewEmisData!$A:$A, "LDV", NewEmisData!$B:$B, $A340, NewEmisData!$C:$C, $H340, NewEmisData!$D:$D, BB$2))</f>
        <v>1.55904538446416E-2</v>
      </c>
      <c r="BC340" s="335">
        <f>$I340*IF($G340="Pickup", SUMIFS(NewEmisData!I:I, NewEmisData!$A:$A, "Pickup", NewEmisData!$B:$B, $A340, NewEmisData!$C:$C, $H340, NewEmisData!$D:$D, BC$2), SUMIFS(NewEmisData!I:I, NewEmisData!$A:$A, "LDV", NewEmisData!$B:$B, $A340, NewEmisData!$C:$C, $H340, NewEmisData!$D:$D, BC$2))</f>
        <v>1.4321167303148301E-2</v>
      </c>
      <c r="BD340" s="335">
        <f>$I340*IF($G340="Pickup", SUMIFS(NewEmisData!J:J, NewEmisData!$A:$A, "Pickup", NewEmisData!$B:$B, $A340, NewEmisData!$C:$C, $H340, NewEmisData!$D:$D, BD$2), SUMIFS(NewEmisData!J:J, NewEmisData!$A:$A, "LDV", NewEmisData!$B:$B, $A340, NewEmisData!$C:$C, $H340, NewEmisData!$D:$D, BD$2))</f>
        <v>1.3213602203576201E-2</v>
      </c>
      <c r="BE340" s="335">
        <f>$I340*IF($G340="Pickup", SUMIFS(NewEmisData!K:K, NewEmisData!$A:$A, "Pickup", NewEmisData!$B:$B, $A340, NewEmisData!$C:$C, $H340, NewEmisData!$D:$D, BE$2), SUMIFS(NewEmisData!K:K, NewEmisData!$A:$A, "LDV", NewEmisData!$B:$B, $A340, NewEmisData!$C:$C, $H340, NewEmisData!$D:$D, BE$2))</f>
        <v>1.2583846199447499E-2</v>
      </c>
      <c r="BF340" s="335">
        <f>$I340*IF($G340="Pickup", SUMIFS(NewEmisData!L:L, NewEmisData!$A:$A, "Pickup", NewEmisData!$B:$B, $A340, NewEmisData!$C:$C, $H340, NewEmisData!$D:$D, BF$2), SUMIFS(NewEmisData!L:L, NewEmisData!$A:$A, "LDV", NewEmisData!$B:$B, $A340, NewEmisData!$C:$C, $H340, NewEmisData!$D:$D, BF$2))</f>
        <v>1.2344410378048599E-2</v>
      </c>
      <c r="BG340" s="335">
        <f>$I340*IF($G340="Pickup", SUMIFS(NewEmisData!M:M, NewEmisData!$A:$A, "Pickup", NewEmisData!$B:$B, $A340, NewEmisData!$C:$C, $H340, NewEmisData!$D:$D, BG$2), SUMIFS(NewEmisData!M:M, NewEmisData!$A:$A, "LDV", NewEmisData!$B:$B, $A340, NewEmisData!$C:$C, $H340, NewEmisData!$D:$D, BG$2))</f>
        <v>1.2284860332200101E-2</v>
      </c>
      <c r="BH340" s="335">
        <v>9.4789149915835945E-3</v>
      </c>
      <c r="BI340" s="335">
        <f>$I340*IF($G340="Pickup", SUMIFS(NewEmisData!E:E, NewEmisData!$A:$A, "Pickup", NewEmisData!$B:$B, $A340, NewEmisData!$C:$C, $H340, NewEmisData!$D:$D, BI$2), SUMIFS(NewEmisData!E:E, NewEmisData!$A:$A, "LDV", NewEmisData!$B:$B, $A340, NewEmisData!$C:$C, $H340, NewEmisData!$D:$D, BI$2))</f>
        <v>8.3724484739757798</v>
      </c>
      <c r="BJ340" s="335">
        <f>$I340*IF($G340="Pickup", SUMIFS(NewEmisData!F:F, NewEmisData!$A:$A, "Pickup", NewEmisData!$B:$B, $A340, NewEmisData!$C:$C, $H340, NewEmisData!$D:$D, BJ$2), SUMIFS(NewEmisData!F:F, NewEmisData!$A:$A, "LDV", NewEmisData!$B:$B, $A340, NewEmisData!$C:$C, $H340, NewEmisData!$D:$D, BJ$2))</f>
        <v>4.1627465742497201</v>
      </c>
      <c r="BK340" s="335">
        <f>$I340*IF($G340="Pickup", SUMIFS(NewEmisData!G:G, NewEmisData!$A:$A, "Pickup", NewEmisData!$B:$B, $A340, NewEmisData!$C:$C, $H340, NewEmisData!$D:$D, BK$2), SUMIFS(NewEmisData!G:G, NewEmisData!$A:$A, "LDV", NewEmisData!$B:$B, $A340, NewEmisData!$C:$C, $H340, NewEmisData!$D:$D, BK$2))</f>
        <v>3.1751202223930601</v>
      </c>
      <c r="BL340" s="335">
        <f>$I340*IF($G340="Pickup", SUMIFS(NewEmisData!H:H, NewEmisData!$A:$A, "Pickup", NewEmisData!$B:$B, $A340, NewEmisData!$C:$C, $H340, NewEmisData!$D:$D, BL$2), SUMIFS(NewEmisData!H:H, NewEmisData!$A:$A, "LDV", NewEmisData!$B:$B, $A340, NewEmisData!$C:$C, $H340, NewEmisData!$D:$D, BL$2))</f>
        <v>2.4249939689765201</v>
      </c>
      <c r="BM340" s="335">
        <f>$I340*IF($G340="Pickup", SUMIFS(NewEmisData!I:I, NewEmisData!$A:$A, "Pickup", NewEmisData!$B:$B, $A340, NewEmisData!$C:$C, $H340, NewEmisData!$D:$D, BM$2), SUMIFS(NewEmisData!I:I, NewEmisData!$A:$A, "LDV", NewEmisData!$B:$B, $A340, NewEmisData!$C:$C, $H340, NewEmisData!$D:$D, BM$2))</f>
        <v>1.70690688791968</v>
      </c>
      <c r="BN340" s="335">
        <f>$I340*IF($G340="Pickup", SUMIFS(NewEmisData!J:J, NewEmisData!$A:$A, "Pickup", NewEmisData!$B:$B, $A340, NewEmisData!$C:$C, $H340, NewEmisData!$D:$D, BN$2), SUMIFS(NewEmisData!J:J, NewEmisData!$A:$A, "LDV", NewEmisData!$B:$B, $A340, NewEmisData!$C:$C, $H340, NewEmisData!$D:$D, BN$2))</f>
        <v>1.2514395964623399</v>
      </c>
      <c r="BO340" s="335">
        <f>$I340*IF($G340="Pickup", SUMIFS(NewEmisData!K:K, NewEmisData!$A:$A, "Pickup", NewEmisData!$B:$B, $A340, NewEmisData!$C:$C, $H340, NewEmisData!$D:$D, BO$2), SUMIFS(NewEmisData!K:K, NewEmisData!$A:$A, "LDV", NewEmisData!$B:$B, $A340, NewEmisData!$C:$C, $H340, NewEmisData!$D:$D, BO$2))</f>
        <v>1.08513363287536</v>
      </c>
      <c r="BP340" s="335">
        <f>$I340*IF($G340="Pickup", SUMIFS(NewEmisData!L:L, NewEmisData!$A:$A, "Pickup", NewEmisData!$B:$B, $A340, NewEmisData!$C:$C, $H340, NewEmisData!$D:$D, BP$2), SUMIFS(NewEmisData!L:L, NewEmisData!$A:$A, "LDV", NewEmisData!$B:$B, $A340, NewEmisData!$C:$C, $H340, NewEmisData!$D:$D, BP$2))</f>
        <v>1.0523853124874001</v>
      </c>
      <c r="BQ340" s="335">
        <f>$I340*IF($G340="Pickup", SUMIFS(NewEmisData!M:M, NewEmisData!$A:$A, "Pickup", NewEmisData!$B:$B, $A340, NewEmisData!$C:$C, $H340, NewEmisData!$D:$D, BQ$2), SUMIFS(NewEmisData!M:M, NewEmisData!$A:$A, "LDV", NewEmisData!$B:$B, $A340, NewEmisData!$C:$C, $H340, NewEmisData!$D:$D, BQ$2))</f>
        <v>1.0428628562345901</v>
      </c>
      <c r="BR340" s="335">
        <v>1.6588293829830492</v>
      </c>
      <c r="BS340" s="335">
        <f>$I340*IF($G340="Pickup", SUMIFS(NewEmisData!E:E, NewEmisData!$A:$A, "Pickup", NewEmisData!$B:$B, $A340, NewEmisData!$C:$C, $H340, NewEmisData!$D:$D, BS$2), SUMIFS(NewEmisData!E:E, NewEmisData!$A:$A, "LDV", NewEmisData!$B:$B, $A340, NewEmisData!$C:$C, $H340, NewEmisData!$D:$D, BS$2))</f>
        <v>0.75410467086382504</v>
      </c>
      <c r="BT340" s="335">
        <f>$I340*IF($G340="Pickup", SUMIFS(NewEmisData!F:F, NewEmisData!$A:$A, "Pickup", NewEmisData!$B:$B, $A340, NewEmisData!$C:$C, $H340, NewEmisData!$D:$D, BT$2), SUMIFS(NewEmisData!F:F, NewEmisData!$A:$A, "LDV", NewEmisData!$B:$B, $A340, NewEmisData!$C:$C, $H340, NewEmisData!$D:$D, BT$2))</f>
        <v>0.30716529341050203</v>
      </c>
      <c r="BU340" s="335">
        <f>$I340*IF($G340="Pickup", SUMIFS(NewEmisData!G:G, NewEmisData!$A:$A, "Pickup", NewEmisData!$B:$B, $A340, NewEmisData!$C:$C, $H340, NewEmisData!$D:$D, BU$2), SUMIFS(NewEmisData!G:G, NewEmisData!$A:$A, "LDV", NewEmisData!$B:$B, $A340, NewEmisData!$C:$C, $H340, NewEmisData!$D:$D, BU$2))</f>
        <v>0.218458543904193</v>
      </c>
      <c r="BV340" s="335">
        <f>$I340*IF($G340="Pickup", SUMIFS(NewEmisData!H:H, NewEmisData!$A:$A, "Pickup", NewEmisData!$B:$B, $A340, NewEmisData!$C:$C, $H340, NewEmisData!$D:$D, BV$2), SUMIFS(NewEmisData!H:H, NewEmisData!$A:$A, "LDV", NewEmisData!$B:$B, $A340, NewEmisData!$C:$C, $H340, NewEmisData!$D:$D, BV$2))</f>
        <v>0.174207304630736</v>
      </c>
      <c r="BW340" s="335">
        <f>$I340*IF($G340="Pickup", SUMIFS(NewEmisData!I:I, NewEmisData!$A:$A, "Pickup", NewEmisData!$B:$B, $A340, NewEmisData!$C:$C, $H340, NewEmisData!$D:$D, BW$2), SUMIFS(NewEmisData!I:I, NewEmisData!$A:$A, "LDV", NewEmisData!$B:$B, $A340, NewEmisData!$C:$C, $H340, NewEmisData!$D:$D, BW$2))</f>
        <v>0.13536180371571599</v>
      </c>
      <c r="BX340" s="335">
        <f>$I340*IF($G340="Pickup", SUMIFS(NewEmisData!J:J, NewEmisData!$A:$A, "Pickup", NewEmisData!$B:$B, $A340, NewEmisData!$C:$C, $H340, NewEmisData!$D:$D, BX$2), SUMIFS(NewEmisData!J:J, NewEmisData!$A:$A, "LDV", NewEmisData!$B:$B, $A340, NewEmisData!$C:$C, $H340, NewEmisData!$D:$D, BX$2))</f>
        <v>0.11114380654549</v>
      </c>
      <c r="BY340" s="335">
        <f>$I340*IF($G340="Pickup", SUMIFS(NewEmisData!K:K, NewEmisData!$A:$A, "Pickup", NewEmisData!$B:$B, $A340, NewEmisData!$C:$C, $H340, NewEmisData!$D:$D, BY$2), SUMIFS(NewEmisData!K:K, NewEmisData!$A:$A, "LDV", NewEmisData!$B:$B, $A340, NewEmisData!$C:$C, $H340, NewEmisData!$D:$D, BY$2))</f>
        <v>0.10034512501771201</v>
      </c>
      <c r="BZ340" s="335">
        <f>$I340*IF($G340="Pickup", SUMIFS(NewEmisData!L:L, NewEmisData!$A:$A, "Pickup", NewEmisData!$B:$B, $A340, NewEmisData!$C:$C, $H340, NewEmisData!$D:$D, BZ$2), SUMIFS(NewEmisData!L:L, NewEmisData!$A:$A, "LDV", NewEmisData!$B:$B, $A340, NewEmisData!$C:$C, $H340, NewEmisData!$D:$D, BZ$2))</f>
        <v>9.7817067770384694E-2</v>
      </c>
      <c r="CA340" s="335">
        <f>$I340*IF($G340="Pickup", SUMIFS(NewEmisData!M:M, NewEmisData!$A:$A, "Pickup", NewEmisData!$B:$B, $A340, NewEmisData!$C:$C, $H340, NewEmisData!$D:$D, CA$2), SUMIFS(NewEmisData!M:M, NewEmisData!$A:$A, "LDV", NewEmisData!$B:$B, $A340, NewEmisData!$C:$C, $H340, NewEmisData!$D:$D, CA$2))</f>
        <v>9.6958015755652494E-2</v>
      </c>
      <c r="CB340" s="335">
        <v>0.10573121882292051</v>
      </c>
      <c r="CC340" s="335">
        <f>$I340*IF($G340="Pickup", SUMIFS(NewEmisData!E:E, NewEmisData!$A:$A, "Pickup", NewEmisData!$B:$B, $A340, NewEmisData!$C:$C, $H340, NewEmisData!$D:$D, CC$2), SUMIFS(NewEmisData!E:E, NewEmisData!$A:$A, "LDV", NewEmisData!$B:$B, $A340, NewEmisData!$C:$C, $H340, NewEmisData!$D:$D, CC$2))</f>
        <v>4.0733963003343997E-2</v>
      </c>
      <c r="CD340" s="335">
        <f>$I340*IF($G340="Pickup", SUMIFS(NewEmisData!F:F, NewEmisData!$A:$A, "Pickup", NewEmisData!$B:$B, $A340, NewEmisData!$C:$C, $H340, NewEmisData!$D:$D, CD$2), SUMIFS(NewEmisData!F:F, NewEmisData!$A:$A, "LDV", NewEmisData!$B:$B, $A340, NewEmisData!$C:$C, $H340, NewEmisData!$D:$D, CD$2))</f>
        <v>2.6884307806253501E-2</v>
      </c>
      <c r="CE340" s="335">
        <f>$I340*IF($G340="Pickup", SUMIFS(NewEmisData!G:G, NewEmisData!$A:$A, "Pickup", NewEmisData!$B:$B, $A340, NewEmisData!$C:$C, $H340, NewEmisData!$D:$D, CE$2), SUMIFS(NewEmisData!G:G, NewEmisData!$A:$A, "LDV", NewEmisData!$B:$B, $A340, NewEmisData!$C:$C, $H340, NewEmisData!$D:$D, CE$2))</f>
        <v>2.76712883842389E-2</v>
      </c>
      <c r="CF340" s="335">
        <f>$I340*IF($G340="Pickup", SUMIFS(NewEmisData!H:H, NewEmisData!$A:$A, "Pickup", NewEmisData!$B:$B, $A340, NewEmisData!$C:$C, $H340, NewEmisData!$D:$D, CF$2), SUMIFS(NewEmisData!H:H, NewEmisData!$A:$A, "LDV", NewEmisData!$B:$B, $A340, NewEmisData!$C:$C, $H340, NewEmisData!$D:$D, CF$2))</f>
        <v>2.6800927526971399E-2</v>
      </c>
      <c r="CG340" s="335">
        <f>$I340*IF($G340="Pickup", SUMIFS(NewEmisData!I:I, NewEmisData!$A:$A, "Pickup", NewEmisData!$B:$B, $A340, NewEmisData!$C:$C, $H340, NewEmisData!$D:$D, CG$2), SUMIFS(NewEmisData!I:I, NewEmisData!$A:$A, "LDV", NewEmisData!$B:$B, $A340, NewEmisData!$C:$C, $H340, NewEmisData!$D:$D, CG$2))</f>
        <v>2.6625500716845999E-2</v>
      </c>
      <c r="CH340" s="335">
        <f>$I340*IF($G340="Pickup", SUMIFS(NewEmisData!J:J, NewEmisData!$A:$A, "Pickup", NewEmisData!$B:$B, $A340, NewEmisData!$C:$C, $H340, NewEmisData!$D:$D, CH$2), SUMIFS(NewEmisData!J:J, NewEmisData!$A:$A, "LDV", NewEmisData!$B:$B, $A340, NewEmisData!$C:$C, $H340, NewEmisData!$D:$D, CH$2))</f>
        <v>2.6517187664905299E-2</v>
      </c>
      <c r="CI340" s="335">
        <f>$I340*IF($G340="Pickup", SUMIFS(NewEmisData!K:K, NewEmisData!$A:$A, "Pickup", NewEmisData!$B:$B, $A340, NewEmisData!$C:$C, $H340, NewEmisData!$D:$D, CI$2), SUMIFS(NewEmisData!K:K, NewEmisData!$A:$A, "LDV", NewEmisData!$B:$B, $A340, NewEmisData!$C:$C, $H340, NewEmisData!$D:$D, CI$2))</f>
        <v>2.6514765121336398E-2</v>
      </c>
      <c r="CJ340" s="335">
        <f>$I340*IF($G340="Pickup", SUMIFS(NewEmisData!L:L, NewEmisData!$A:$A, "Pickup", NewEmisData!$B:$B, $A340, NewEmisData!$C:$C, $H340, NewEmisData!$D:$D, CJ$2), SUMIFS(NewEmisData!L:L, NewEmisData!$A:$A, "LDV", NewEmisData!$B:$B, $A340, NewEmisData!$C:$C, $H340, NewEmisData!$D:$D, CJ$2))</f>
        <v>2.6514982004052799E-2</v>
      </c>
      <c r="CK340" s="335">
        <f>$I340*IF($G340="Pickup", SUMIFS(NewEmisData!M:M, NewEmisData!$A:$A, "Pickup", NewEmisData!$B:$B, $A340, NewEmisData!$C:$C, $H340, NewEmisData!$D:$D, CK$2), SUMIFS(NewEmisData!M:M, NewEmisData!$A:$A, "LDV", NewEmisData!$B:$B, $A340, NewEmisData!$C:$C, $H340, NewEmisData!$D:$D, CK$2))</f>
        <v>2.6514840985617901E-2</v>
      </c>
      <c r="CL340" s="335">
        <v>2.2881070645398207E-2</v>
      </c>
      <c r="CM340" s="335">
        <f>$I340*IF($G340="Pickup", SUMIFS(NewEmisData!E:E, NewEmisData!$A:$A, "Pickup", NewEmisData!$B:$B, $A340, NewEmisData!$C:$C, $H340, NewEmisData!$D:$D, CM$2), SUMIFS(NewEmisData!E:E, NewEmisData!$A:$A, "LDV", NewEmisData!$B:$B, $A340, NewEmisData!$C:$C, $H340, NewEmisData!$D:$D, CM$2))</f>
        <v>3.2554396642423301E-2</v>
      </c>
      <c r="CN340" s="335">
        <f>$I340*IF($G340="Pickup", SUMIFS(NewEmisData!F:F, NewEmisData!$A:$A, "Pickup", NewEmisData!$B:$B, $A340, NewEmisData!$C:$C, $H340, NewEmisData!$D:$D, CN$2), SUMIFS(NewEmisData!F:F, NewEmisData!$A:$A, "LDV", NewEmisData!$B:$B, $A340, NewEmisData!$C:$C, $H340, NewEmisData!$D:$D, CN$2))</f>
        <v>1.6017649581510501E-2</v>
      </c>
      <c r="CO340" s="335">
        <f>$I340*IF($G340="Pickup", SUMIFS(NewEmisData!G:G, NewEmisData!$A:$A, "Pickup", NewEmisData!$B:$B, $A340, NewEmisData!$C:$C, $H340, NewEmisData!$D:$D, CO$2), SUMIFS(NewEmisData!G:G, NewEmisData!$A:$A, "LDV", NewEmisData!$B:$B, $A340, NewEmisData!$C:$C, $H340, NewEmisData!$D:$D, CO$2))</f>
        <v>1.28180229048352E-2</v>
      </c>
      <c r="CP340" s="335">
        <f>$I340*IF($G340="Pickup", SUMIFS(NewEmisData!H:H, NewEmisData!$A:$A, "Pickup", NewEmisData!$B:$B, $A340, NewEmisData!$C:$C, $H340, NewEmisData!$D:$D, CP$2), SUMIFS(NewEmisData!H:H, NewEmisData!$A:$A, "LDV", NewEmisData!$B:$B, $A340, NewEmisData!$C:$C, $H340, NewEmisData!$D:$D, CP$2))</f>
        <v>1.0583305909777799E-2</v>
      </c>
      <c r="CQ340" s="335">
        <f>$I340*IF($G340="Pickup", SUMIFS(NewEmisData!I:I, NewEmisData!$A:$A, "Pickup", NewEmisData!$B:$B, $A340, NewEmisData!$C:$C, $H340, NewEmisData!$D:$D, CQ$2), SUMIFS(NewEmisData!I:I, NewEmisData!$A:$A, "LDV", NewEmisData!$B:$B, $A340, NewEmisData!$C:$C, $H340, NewEmisData!$D:$D, CQ$2))</f>
        <v>9.8706266624545898E-3</v>
      </c>
      <c r="CR340" s="335">
        <f>$I340*IF($G340="Pickup", SUMIFS(NewEmisData!J:J, NewEmisData!$A:$A, "Pickup", NewEmisData!$B:$B, $A340, NewEmisData!$C:$C, $H340, NewEmisData!$D:$D, CR$2), SUMIFS(NewEmisData!J:J, NewEmisData!$A:$A, "LDV", NewEmisData!$B:$B, $A340, NewEmisData!$C:$C, $H340, NewEmisData!$D:$D, CR$2))</f>
        <v>9.6808540163978701E-3</v>
      </c>
      <c r="CS340" s="335">
        <f>$I340*IF($G340="Pickup", SUMIFS(NewEmisData!K:K, NewEmisData!$A:$A, "Pickup", NewEmisData!$B:$B, $A340, NewEmisData!$C:$C, $H340, NewEmisData!$D:$D, CS$2), SUMIFS(NewEmisData!K:K, NewEmisData!$A:$A, "LDV", NewEmisData!$B:$B, $A340, NewEmisData!$C:$C, $H340, NewEmisData!$D:$D, CS$2))</f>
        <v>9.6638213571883201E-3</v>
      </c>
      <c r="CT340" s="335">
        <f>$I340*IF($G340="Pickup", SUMIFS(NewEmisData!L:L, NewEmisData!$A:$A, "Pickup", NewEmisData!$B:$B, $A340, NewEmisData!$C:$C, $H340, NewEmisData!$D:$D, CT$2), SUMIFS(NewEmisData!L:L, NewEmisData!$A:$A, "LDV", NewEmisData!$B:$B, $A340, NewEmisData!$C:$C, $H340, NewEmisData!$D:$D, CT$2))</f>
        <v>9.6518757254844302E-3</v>
      </c>
      <c r="CU340" s="335">
        <f>$I340*IF($G340="Pickup", SUMIFS(NewEmisData!M:M, NewEmisData!$A:$A, "Pickup", NewEmisData!$B:$B, $A340, NewEmisData!$C:$C, $H340, NewEmisData!$D:$D, CU$2), SUMIFS(NewEmisData!M:M, NewEmisData!$A:$A, "LDV", NewEmisData!$B:$B, $A340, NewEmisData!$C:$C, $H340, NewEmisData!$D:$D, CU$2))</f>
        <v>9.6517300620170606E-3</v>
      </c>
      <c r="CV340" s="335">
        <v>6.9734009009235556E-3</v>
      </c>
      <c r="CW340" s="335">
        <v>4.0498104655261064E-3</v>
      </c>
      <c r="CX340" s="335">
        <v>2.5030350838759993E-3</v>
      </c>
      <c r="CY340" s="335">
        <v>2.1151214403419519E-3</v>
      </c>
      <c r="CZ340" s="335">
        <v>1.7489979687569375E-3</v>
      </c>
      <c r="DA340" s="335">
        <v>1.340486996695321E-3</v>
      </c>
      <c r="DB340" s="335">
        <v>1.0553769116342638E-3</v>
      </c>
      <c r="DC340" s="335">
        <v>1.0132227560056145E-3</v>
      </c>
      <c r="DD340" s="335">
        <v>1.0003159541004489E-3</v>
      </c>
      <c r="DE340" s="335">
        <v>9.9860782000699166E-4</v>
      </c>
      <c r="DF340" s="335">
        <v>9.9860782000699166E-4</v>
      </c>
      <c r="DG340" s="335">
        <f>$I340*IF($G340="Pickup", SUMIFS(NewEmisData!E:E, NewEmisData!$A:$A, "Pickup", NewEmisData!$B:$B, $A340, NewEmisData!$C:$C, $H340, NewEmisData!$D:$D, DG$2), SUMIFS(NewEmisData!E:E, NewEmisData!$A:$A, "LDV", NewEmisData!$B:$B, $A340, NewEmisData!$C:$C, $H340, NewEmisData!$D:$D, DG$2))</f>
        <v>0</v>
      </c>
      <c r="DH340" s="335">
        <f>$I340*IF($G340="Pickup", SUMIFS(NewEmisData!F:F, NewEmisData!$A:$A, "Pickup", NewEmisData!$B:$B, $A340, NewEmisData!$C:$C, $H340, NewEmisData!$D:$D, DH$2), SUMIFS(NewEmisData!F:F, NewEmisData!$A:$A, "LDV", NewEmisData!$B:$B, $A340, NewEmisData!$C:$C, $H340, NewEmisData!$D:$D, DH$2))</f>
        <v>0</v>
      </c>
      <c r="DI340" s="335">
        <f>$I340*IF($G340="Pickup", SUMIFS(NewEmisData!G:G, NewEmisData!$A:$A, "Pickup", NewEmisData!$B:$B, $A340, NewEmisData!$C:$C, $H340, NewEmisData!$D:$D, DI$2), SUMIFS(NewEmisData!G:G, NewEmisData!$A:$A, "LDV", NewEmisData!$B:$B, $A340, NewEmisData!$C:$C, $H340, NewEmisData!$D:$D, DI$2))</f>
        <v>0</v>
      </c>
      <c r="DJ340" s="335">
        <f>$I340*IF($G340="Pickup", SUMIFS(NewEmisData!H:H, NewEmisData!$A:$A, "Pickup", NewEmisData!$B:$B, $A340, NewEmisData!$C:$C, $H340, NewEmisData!$D:$D, DJ$2), SUMIFS(NewEmisData!H:H, NewEmisData!$A:$A, "LDV", NewEmisData!$B:$B, $A340, NewEmisData!$C:$C, $H340, NewEmisData!$D:$D, DJ$2))</f>
        <v>0</v>
      </c>
      <c r="DK340" s="335">
        <f>$I340*IF($G340="Pickup", SUMIFS(NewEmisData!I:I, NewEmisData!$A:$A, "Pickup", NewEmisData!$B:$B, $A340, NewEmisData!$C:$C, $H340, NewEmisData!$D:$D, DK$2), SUMIFS(NewEmisData!I:I, NewEmisData!$A:$A, "LDV", NewEmisData!$B:$B, $A340, NewEmisData!$C:$C, $H340, NewEmisData!$D:$D, DK$2))</f>
        <v>0</v>
      </c>
      <c r="DL340" s="335">
        <f>$I340*IF($G340="Pickup", SUMIFS(NewEmisData!J:J, NewEmisData!$A:$A, "Pickup", NewEmisData!$B:$B, $A340, NewEmisData!$C:$C, $H340, NewEmisData!$D:$D, DL$2), SUMIFS(NewEmisData!J:J, NewEmisData!$A:$A, "LDV", NewEmisData!$B:$B, $A340, NewEmisData!$C:$C, $H340, NewEmisData!$D:$D, DL$2))</f>
        <v>0</v>
      </c>
      <c r="DM340" s="335">
        <f>$I340*IF($G340="Pickup", SUMIFS(NewEmisData!K:K, NewEmisData!$A:$A, "Pickup", NewEmisData!$B:$B, $A340, NewEmisData!$C:$C, $H340, NewEmisData!$D:$D, DM$2), SUMIFS(NewEmisData!K:K, NewEmisData!$A:$A, "LDV", NewEmisData!$B:$B, $A340, NewEmisData!$C:$C, $H340, NewEmisData!$D:$D, DM$2))</f>
        <v>0</v>
      </c>
      <c r="DN340" s="335">
        <f>$I340*IF($G340="Pickup", SUMIFS(NewEmisData!L:L, NewEmisData!$A:$A, "Pickup", NewEmisData!$B:$B, $A340, NewEmisData!$C:$C, $H340, NewEmisData!$D:$D, DN$2), SUMIFS(NewEmisData!L:L, NewEmisData!$A:$A, "LDV", NewEmisData!$B:$B, $A340, NewEmisData!$C:$C, $H340, NewEmisData!$D:$D, DN$2))</f>
        <v>0</v>
      </c>
      <c r="DO340" s="335">
        <f>$I340*IF($G340="Pickup", SUMIFS(NewEmisData!M:M, NewEmisData!$A:$A, "Pickup", NewEmisData!$B:$B, $A340, NewEmisData!$C:$C, $H340, NewEmisData!$D:$D, DO$2), SUMIFS(NewEmisData!M:M, NewEmisData!$A:$A, "LDV", NewEmisData!$B:$B, $A340, NewEmisData!$C:$C, $H340, NewEmisData!$D:$D, DO$2))</f>
        <v>0</v>
      </c>
      <c r="DP340" s="335">
        <v>2.023129771030282E-3</v>
      </c>
      <c r="DQ340" s="335">
        <f>$I340*IF($G340="Pickup", SUMIFS(NewEmisData!E:E, NewEmisData!$A:$A, "Pickup", NewEmisData!$B:$B, $A340, NewEmisData!$C:$C, $H340, NewEmisData!$D:$D, DQ$2), SUMIFS(NewEmisData!E:E, NewEmisData!$A:$A, "LDV", NewEmisData!$B:$B, $A340, NewEmisData!$C:$C, $H340, NewEmisData!$D:$D, DQ$2))</f>
        <v>2.6956018112566399E-2</v>
      </c>
      <c r="DR340" s="335">
        <f>$I340*IF($G340="Pickup", SUMIFS(NewEmisData!F:F, NewEmisData!$A:$A, "Pickup", NewEmisData!$B:$B, $A340, NewEmisData!$C:$C, $H340, NewEmisData!$D:$D, DR$2), SUMIFS(NewEmisData!F:F, NewEmisData!$A:$A, "LDV", NewEmisData!$B:$B, $A340, NewEmisData!$C:$C, $H340, NewEmisData!$D:$D, DR$2))</f>
        <v>1.34658307347327E-2</v>
      </c>
      <c r="DS340" s="335">
        <f>$I340*IF($G340="Pickup", SUMIFS(NewEmisData!G:G, NewEmisData!$A:$A, "Pickup", NewEmisData!$B:$B, $A340, NewEmisData!$C:$C, $H340, NewEmisData!$D:$D, DS$2), SUMIFS(NewEmisData!G:G, NewEmisData!$A:$A, "LDV", NewEmisData!$B:$B, $A340, NewEmisData!$C:$C, $H340, NewEmisData!$D:$D, DS$2))</f>
        <v>9.3894603021837404E-3</v>
      </c>
      <c r="DT340" s="335">
        <f>$I340*IF($G340="Pickup", SUMIFS(NewEmisData!H:H, NewEmisData!$A:$A, "Pickup", NewEmisData!$B:$B, $A340, NewEmisData!$C:$C, $H340, NewEmisData!$D:$D, DT$2), SUMIFS(NewEmisData!H:H, NewEmisData!$A:$A, "LDV", NewEmisData!$B:$B, $A340, NewEmisData!$C:$C, $H340, NewEmisData!$D:$D, DT$2))</f>
        <v>7.0033629233446602E-3</v>
      </c>
      <c r="DU340" s="335">
        <f>$I340*IF($G340="Pickup", SUMIFS(NewEmisData!I:I, NewEmisData!$A:$A, "Pickup", NewEmisData!$B:$B, $A340, NewEmisData!$C:$C, $H340, NewEmisData!$D:$D, DU$2), SUMIFS(NewEmisData!I:I, NewEmisData!$A:$A, "LDV", NewEmisData!$B:$B, $A340, NewEmisData!$C:$C, $H340, NewEmisData!$D:$D, DU$2))</f>
        <v>5.3239927293304897E-3</v>
      </c>
      <c r="DV340" s="335">
        <f>$I340*IF($G340="Pickup", SUMIFS(NewEmisData!J:J, NewEmisData!$A:$A, "Pickup", NewEmisData!$B:$B, $A340, NewEmisData!$C:$C, $H340, NewEmisData!$D:$D, DV$2), SUMIFS(NewEmisData!J:J, NewEmisData!$A:$A, "LDV", NewEmisData!$B:$B, $A340, NewEmisData!$C:$C, $H340, NewEmisData!$D:$D, DV$2))</f>
        <v>4.3843601374209101E-3</v>
      </c>
      <c r="DW340" s="335">
        <f>$I340*IF($G340="Pickup", SUMIFS(NewEmisData!K:K, NewEmisData!$A:$A, "Pickup", NewEmisData!$B:$B, $A340, NewEmisData!$C:$C, $H340, NewEmisData!$D:$D, DW$2), SUMIFS(NewEmisData!K:K, NewEmisData!$A:$A, "LDV", NewEmisData!$B:$B, $A340, NewEmisData!$C:$C, $H340, NewEmisData!$D:$D, DW$2))</f>
        <v>4.0098404179204098E-3</v>
      </c>
      <c r="DX340" s="335">
        <f>$I340*IF($G340="Pickup", SUMIFS(NewEmisData!L:L, NewEmisData!$A:$A, "Pickup", NewEmisData!$B:$B, $A340, NewEmisData!$C:$C, $H340, NewEmisData!$D:$D, DX$2), SUMIFS(NewEmisData!L:L, NewEmisData!$A:$A, "LDV", NewEmisData!$B:$B, $A340, NewEmisData!$C:$C, $H340, NewEmisData!$D:$D, DX$2))</f>
        <v>3.9353236892684601E-3</v>
      </c>
      <c r="DY340" s="335">
        <f>$I340*IF($G340="Pickup", SUMIFS(NewEmisData!M:M, NewEmisData!$A:$A, "Pickup", NewEmisData!$B:$B, $A340, NewEmisData!$C:$C, $H340, NewEmisData!$D:$D, DY$2), SUMIFS(NewEmisData!M:M, NewEmisData!$A:$A, "LDV", NewEmisData!$B:$B, $A340, NewEmisData!$C:$C, $H340, NewEmisData!$D:$D, DY$2))</f>
        <v>3.9163261358457898E-3</v>
      </c>
      <c r="DZ340" s="335">
        <v>5.594489642908501E-3</v>
      </c>
      <c r="EA340" s="335">
        <f t="shared" si="542"/>
        <v>643.29881695558004</v>
      </c>
      <c r="EB340" s="335">
        <f t="shared" si="543"/>
        <v>583.43082633307301</v>
      </c>
      <c r="EC340" s="335">
        <f t="shared" si="544"/>
        <v>563.26223885442596</v>
      </c>
      <c r="ED340" s="335">
        <f t="shared" si="545"/>
        <v>471.244671967888</v>
      </c>
      <c r="EE340" s="335">
        <f t="shared" si="546"/>
        <v>412.13992934500197</v>
      </c>
      <c r="EF340" s="335">
        <f t="shared" si="547"/>
        <v>382.15841850216998</v>
      </c>
      <c r="EG340" s="335">
        <f t="shared" si="548"/>
        <v>369.00588961547999</v>
      </c>
      <c r="EH340" s="335">
        <f t="shared" si="549"/>
        <v>366.289622530256</v>
      </c>
      <c r="EI340" s="335">
        <f t="shared" si="550"/>
        <v>365.86844674955302</v>
      </c>
      <c r="EJ340" s="335">
        <f t="shared" si="551"/>
        <v>0.27672218065037407</v>
      </c>
      <c r="EK340" s="335">
        <f t="shared" si="552"/>
        <v>1.0718533711852101</v>
      </c>
      <c r="EL340" s="335">
        <f t="shared" si="553"/>
        <v>0.36460893881337703</v>
      </c>
      <c r="EM340" s="335">
        <f t="shared" si="554"/>
        <v>0.21511450722659001</v>
      </c>
      <c r="EN340" s="335">
        <f t="shared" si="555"/>
        <v>0.139073943805895</v>
      </c>
      <c r="EO340" s="335">
        <f t="shared" si="556"/>
        <v>9.3994703060775397E-2</v>
      </c>
      <c r="EP340" s="335">
        <f t="shared" si="557"/>
        <v>6.4842069109482106E-2</v>
      </c>
      <c r="EQ340" s="335">
        <f t="shared" si="558"/>
        <v>5.3324297371198003E-2</v>
      </c>
      <c r="ER340" s="335">
        <f t="shared" si="559"/>
        <v>5.1077075101125899E-2</v>
      </c>
      <c r="ES340" s="335">
        <f t="shared" si="560"/>
        <v>5.0515001573367802E-2</v>
      </c>
      <c r="ET340" s="335">
        <f t="shared" si="561"/>
        <v>6.1988464688476796E-2</v>
      </c>
      <c r="EU340" s="335">
        <f t="shared" si="562"/>
        <v>1.1131330015415801E-2</v>
      </c>
      <c r="EV340" s="335">
        <f t="shared" si="563"/>
        <v>1.0095400092945701E-2</v>
      </c>
      <c r="EW340" s="335">
        <f t="shared" si="564"/>
        <v>8.0802908150159908E-3</v>
      </c>
      <c r="EX340" s="335">
        <f t="shared" si="565"/>
        <v>6.7602528861516898E-3</v>
      </c>
      <c r="EY340" s="335">
        <f t="shared" si="566"/>
        <v>5.91236027599469E-3</v>
      </c>
      <c r="EZ340" s="335">
        <f t="shared" si="567"/>
        <v>5.4822597906763401E-3</v>
      </c>
      <c r="FA340" s="335">
        <f t="shared" si="568"/>
        <v>5.2935788275333302E-3</v>
      </c>
      <c r="FB340" s="335">
        <f t="shared" si="569"/>
        <v>5.2546135130106296E-3</v>
      </c>
      <c r="FC340" s="335">
        <f t="shared" si="570"/>
        <v>5.2485706596045499E-3</v>
      </c>
      <c r="FD340" s="335">
        <f t="shared" si="571"/>
        <v>1.7442083422488778E-3</v>
      </c>
      <c r="FE340" s="335">
        <f t="shared" si="572"/>
        <v>8.4672967273815902E-2</v>
      </c>
      <c r="FF340" s="335">
        <f t="shared" si="573"/>
        <v>8.05962896778539E-2</v>
      </c>
      <c r="FG340" s="335">
        <f t="shared" si="574"/>
        <v>8.8160367229529593E-2</v>
      </c>
      <c r="FH340" s="335">
        <f t="shared" si="575"/>
        <v>8.6879117258843994E-2</v>
      </c>
      <c r="FI340" s="335">
        <f t="shared" si="576"/>
        <v>8.54475878127927E-2</v>
      </c>
      <c r="FJ340" s="335">
        <f t="shared" si="577"/>
        <v>8.4196574123060697E-2</v>
      </c>
      <c r="FK340" s="335">
        <f t="shared" si="578"/>
        <v>8.3484871045575698E-2</v>
      </c>
      <c r="FL340" s="335">
        <f t="shared" si="579"/>
        <v>8.3214240833257597E-2</v>
      </c>
      <c r="FM340" s="335">
        <f t="shared" si="580"/>
        <v>8.3146851731389901E-2</v>
      </c>
      <c r="FN340" s="335">
        <f t="shared" si="581"/>
        <v>4.7629366333098749E-2</v>
      </c>
      <c r="FO340" s="335">
        <f t="shared" si="582"/>
        <v>1.9937709526913299E-2</v>
      </c>
      <c r="FP340" s="335">
        <f t="shared" si="583"/>
        <v>1.6339868026240802E-2</v>
      </c>
      <c r="FQ340" s="335">
        <f t="shared" si="584"/>
        <v>1.6728363465573801E-2</v>
      </c>
      <c r="FR340" s="335">
        <f t="shared" si="585"/>
        <v>1.55904538446416E-2</v>
      </c>
      <c r="FS340" s="335">
        <f t="shared" si="586"/>
        <v>1.4321167303148301E-2</v>
      </c>
      <c r="FT340" s="335">
        <f t="shared" si="587"/>
        <v>1.3213602203576201E-2</v>
      </c>
      <c r="FU340" s="335">
        <f t="shared" si="588"/>
        <v>1.2583846199447499E-2</v>
      </c>
      <c r="FV340" s="335">
        <f t="shared" si="589"/>
        <v>1.2344410378048599E-2</v>
      </c>
      <c r="FW340" s="335">
        <f t="shared" si="590"/>
        <v>1.2284860332200101E-2</v>
      </c>
      <c r="FX340" s="335">
        <f t="shared" si="591"/>
        <v>9.4789149915835945E-3</v>
      </c>
    </row>
    <row r="341" spans="1:180" x14ac:dyDescent="0.2">
      <c r="A341" s="305" t="str">
        <f>_xlfn.CONCAT(IF(LEFT(TRIM(A340),1)="*", "*R", "R"), 1+RIGHT(TRIM(A340),1))</f>
        <v>R3</v>
      </c>
      <c r="B341" s="305" t="str">
        <f t="shared" ref="B341:B344" si="638">B340</f>
        <v>TLPLPGX11</v>
      </c>
      <c r="C341" s="305" t="str">
        <f t="shared" ref="C341:C344" si="639">C340</f>
        <v>TL.LPGX.P.LPGX.2011</v>
      </c>
      <c r="D341" s="301" t="str">
        <f t="shared" ref="D341:D344" si="640">D340</f>
        <v>bn-vmt, bn-vmt/a</v>
      </c>
      <c r="E341" s="301" t="str">
        <f t="shared" ref="E341:E344" si="641">E340</f>
        <v>TRNLPGX</v>
      </c>
      <c r="F341" s="301" t="str">
        <f t="shared" ref="F341:F344" si="642">F340</f>
        <v>TL</v>
      </c>
      <c r="G341" s="315" t="s">
        <v>820</v>
      </c>
      <c r="H341" s="315" t="s">
        <v>814</v>
      </c>
      <c r="I341" s="315">
        <v>1</v>
      </c>
      <c r="J341" s="315" t="str">
        <f t="shared" si="592"/>
        <v>Pickup-GSL</v>
      </c>
      <c r="K341" s="335">
        <f>$I341*IF($G341="Pickup", SUMIFS(NewEmisData!E:E, NewEmisData!$A:$A, "Pickup", NewEmisData!$B:$B, $A341, NewEmisData!$C:$C, $H341, NewEmisData!$D:$D, K$2), SUMIFS(NewEmisData!E:E, NewEmisData!$A:$A, "LDV", NewEmisData!$B:$B, $A341, NewEmisData!$C:$C, $H341, NewEmisData!$D:$D, K$2))</f>
        <v>597.33559757265004</v>
      </c>
      <c r="L341" s="335">
        <f>$I341*IF($G341="Pickup", SUMIFS(NewEmisData!F:F, NewEmisData!$A:$A, "Pickup", NewEmisData!$B:$B, $A341, NewEmisData!$C:$C, $H341, NewEmisData!$D:$D, L$2), SUMIFS(NewEmisData!F:F, NewEmisData!$A:$A, "LDV", NewEmisData!$B:$B, $A341, NewEmisData!$C:$C, $H341, NewEmisData!$D:$D, L$2))</f>
        <v>553.28127212576896</v>
      </c>
      <c r="M341" s="335">
        <f>$I341*IF($G341="Pickup", SUMIFS(NewEmisData!G:G, NewEmisData!$A:$A, "Pickup", NewEmisData!$B:$B, $A341, NewEmisData!$C:$C, $H341, NewEmisData!$D:$D, M$2), SUMIFS(NewEmisData!G:G, NewEmisData!$A:$A, "LDV", NewEmisData!$B:$B, $A341, NewEmisData!$C:$C, $H341, NewEmisData!$D:$D, M$2))</f>
        <v>493.82406756493799</v>
      </c>
      <c r="N341" s="335">
        <f>$I341*IF($G341="Pickup", SUMIFS(NewEmisData!H:H, NewEmisData!$A:$A, "Pickup", NewEmisData!$B:$B, $A341, NewEmisData!$C:$C, $H341, NewEmisData!$D:$D, N$2), SUMIFS(NewEmisData!H:H, NewEmisData!$A:$A, "LDV", NewEmisData!$B:$B, $A341, NewEmisData!$C:$C, $H341, NewEmisData!$D:$D, N$2))</f>
        <v>412.98439479110601</v>
      </c>
      <c r="O341" s="335">
        <f>$I341*IF($G341="Pickup", SUMIFS(NewEmisData!I:I, NewEmisData!$A:$A, "Pickup", NewEmisData!$B:$B, $A341, NewEmisData!$C:$C, $H341, NewEmisData!$D:$D, O$2), SUMIFS(NewEmisData!I:I, NewEmisData!$A:$A, "LDV", NewEmisData!$B:$B, $A341, NewEmisData!$C:$C, $H341, NewEmisData!$D:$D, O$2))</f>
        <v>361.12439946055099</v>
      </c>
      <c r="P341" s="335">
        <f>$I341*IF($G341="Pickup", SUMIFS(NewEmisData!J:J, NewEmisData!$A:$A, "Pickup", NewEmisData!$B:$B, $A341, NewEmisData!$C:$C, $H341, NewEmisData!$D:$D, P$2), SUMIFS(NewEmisData!J:J, NewEmisData!$A:$A, "LDV", NewEmisData!$B:$B, $A341, NewEmisData!$C:$C, $H341, NewEmisData!$D:$D, P$2))</f>
        <v>334.85995891651203</v>
      </c>
      <c r="Q341" s="335">
        <f>$I341*IF($G341="Pickup", SUMIFS(NewEmisData!K:K, NewEmisData!$A:$A, "Pickup", NewEmisData!$B:$B, $A341, NewEmisData!$C:$C, $H341, NewEmisData!$D:$D, Q$2), SUMIFS(NewEmisData!K:K, NewEmisData!$A:$A, "LDV", NewEmisData!$B:$B, $A341, NewEmisData!$C:$C, $H341, NewEmisData!$D:$D, Q$2))</f>
        <v>323.34611754862402</v>
      </c>
      <c r="R341" s="335">
        <f>$I341*IF($G341="Pickup", SUMIFS(NewEmisData!L:L, NewEmisData!$A:$A, "Pickup", NewEmisData!$B:$B, $A341, NewEmisData!$C:$C, $H341, NewEmisData!$D:$D, R$2), SUMIFS(NewEmisData!L:L, NewEmisData!$A:$A, "LDV", NewEmisData!$B:$B, $A341, NewEmisData!$C:$C, $H341, NewEmisData!$D:$D, R$2))</f>
        <v>320.96738270464499</v>
      </c>
      <c r="S341" s="335">
        <f>$I341*IF($G341="Pickup", SUMIFS(NewEmisData!M:M, NewEmisData!$A:$A, "Pickup", NewEmisData!$B:$B, $A341, NewEmisData!$C:$C, $H341, NewEmisData!$D:$D, S$2), SUMIFS(NewEmisData!M:M, NewEmisData!$A:$A, "LDV", NewEmisData!$B:$B, $A341, NewEmisData!$C:$C, $H341, NewEmisData!$D:$D, S$2))</f>
        <v>320.59740368618702</v>
      </c>
      <c r="T341" s="335">
        <v>0.27672218065037407</v>
      </c>
      <c r="U341" s="335">
        <f>$I341*IF($G341="Pickup", SUMIFS(NewEmisData!E:E, NewEmisData!$A:$A, "Pickup", NewEmisData!$B:$B, $A341, NewEmisData!$C:$C, $H341, NewEmisData!$D:$D, U$2), SUMIFS(NewEmisData!E:E, NewEmisData!$A:$A, "LDV", NewEmisData!$B:$B, $A341, NewEmisData!$C:$C, $H341, NewEmisData!$D:$D, U$2))</f>
        <v>1.1576605941285101</v>
      </c>
      <c r="V341" s="335">
        <f>$I341*IF($G341="Pickup", SUMIFS(NewEmisData!F:F, NewEmisData!$A:$A, "Pickup", NewEmisData!$B:$B, $A341, NewEmisData!$C:$C, $H341, NewEmisData!$D:$D, V$2), SUMIFS(NewEmisData!F:F, NewEmisData!$A:$A, "LDV", NewEmisData!$B:$B, $A341, NewEmisData!$C:$C, $H341, NewEmisData!$D:$D, V$2))</f>
        <v>0.37657543091819101</v>
      </c>
      <c r="W341" s="335">
        <f>$I341*IF($G341="Pickup", SUMIFS(NewEmisData!G:G, NewEmisData!$A:$A, "Pickup", NewEmisData!$B:$B, $A341, NewEmisData!$C:$C, $H341, NewEmisData!$D:$D, W$2), SUMIFS(NewEmisData!G:G, NewEmisData!$A:$A, "LDV", NewEmisData!$B:$B, $A341, NewEmisData!$C:$C, $H341, NewEmisData!$D:$D, W$2))</f>
        <v>0.200631007186098</v>
      </c>
      <c r="X341" s="335">
        <f>$I341*IF($G341="Pickup", SUMIFS(NewEmisData!H:H, NewEmisData!$A:$A, "Pickup", NewEmisData!$B:$B, $A341, NewEmisData!$C:$C, $H341, NewEmisData!$D:$D, X$2), SUMIFS(NewEmisData!H:H, NewEmisData!$A:$A, "LDV", NewEmisData!$B:$B, $A341, NewEmisData!$C:$C, $H341, NewEmisData!$D:$D, X$2))</f>
        <v>0.130138169147933</v>
      </c>
      <c r="Y341" s="335">
        <f>$I341*IF($G341="Pickup", SUMIFS(NewEmisData!I:I, NewEmisData!$A:$A, "Pickup", NewEmisData!$B:$B, $A341, NewEmisData!$C:$C, $H341, NewEmisData!$D:$D, Y$2), SUMIFS(NewEmisData!I:I, NewEmisData!$A:$A, "LDV", NewEmisData!$B:$B, $A341, NewEmisData!$C:$C, $H341, NewEmisData!$D:$D, Y$2))</f>
        <v>8.7384287154233006E-2</v>
      </c>
      <c r="Z341" s="335">
        <f>$I341*IF($G341="Pickup", SUMIFS(NewEmisData!J:J, NewEmisData!$A:$A, "Pickup", NewEmisData!$B:$B, $A341, NewEmisData!$C:$C, $H341, NewEmisData!$D:$D, Z$2), SUMIFS(NewEmisData!J:J, NewEmisData!$A:$A, "LDV", NewEmisData!$B:$B, $A341, NewEmisData!$C:$C, $H341, NewEmisData!$D:$D, Z$2))</f>
        <v>5.9391933302032802E-2</v>
      </c>
      <c r="AA341" s="335">
        <f>$I341*IF($G341="Pickup", SUMIFS(NewEmisData!K:K, NewEmisData!$A:$A, "Pickup", NewEmisData!$B:$B, $A341, NewEmisData!$C:$C, $H341, NewEmisData!$D:$D, AA$2), SUMIFS(NewEmisData!K:K, NewEmisData!$A:$A, "LDV", NewEmisData!$B:$B, $A341, NewEmisData!$C:$C, $H341, NewEmisData!$D:$D, AA$2))</f>
        <v>4.8180846872995502E-2</v>
      </c>
      <c r="AB341" s="335">
        <f>$I341*IF($G341="Pickup", SUMIFS(NewEmisData!L:L, NewEmisData!$A:$A, "Pickup", NewEmisData!$B:$B, $A341, NewEmisData!$C:$C, $H341, NewEmisData!$D:$D, AB$2), SUMIFS(NewEmisData!L:L, NewEmisData!$A:$A, "LDV", NewEmisData!$B:$B, $A341, NewEmisData!$C:$C, $H341, NewEmisData!$D:$D, AB$2))</f>
        <v>4.5998445887843901E-2</v>
      </c>
      <c r="AC341" s="335">
        <f>$I341*IF($G341="Pickup", SUMIFS(NewEmisData!M:M, NewEmisData!$A:$A, "Pickup", NewEmisData!$B:$B, $A341, NewEmisData!$C:$C, $H341, NewEmisData!$D:$D, AC$2), SUMIFS(NewEmisData!M:M, NewEmisData!$A:$A, "LDV", NewEmisData!$B:$B, $A341, NewEmisData!$C:$C, $H341, NewEmisData!$D:$D, AC$2))</f>
        <v>4.5463770278463003E-2</v>
      </c>
      <c r="AD341" s="335">
        <v>6.1988464688476796E-2</v>
      </c>
      <c r="AE341" s="335">
        <f>$I341*IF($G341="Pickup", SUMIFS(NewEmisData!E:E, NewEmisData!$A:$A, "Pickup", NewEmisData!$B:$B, $A341, NewEmisData!$C:$C, $H341, NewEmisData!$D:$D, AE$2), SUMIFS(NewEmisData!E:E, NewEmisData!$A:$A, "LDV", NewEmisData!$B:$B, $A341, NewEmisData!$C:$C, $H341, NewEmisData!$D:$D, AE$2))</f>
        <v>1.0335998327469099E-2</v>
      </c>
      <c r="AF341" s="335">
        <f>$I341*IF($G341="Pickup", SUMIFS(NewEmisData!F:F, NewEmisData!$A:$A, "Pickup", NewEmisData!$B:$B, $A341, NewEmisData!$C:$C, $H341, NewEmisData!$D:$D, AF$2), SUMIFS(NewEmisData!F:F, NewEmisData!$A:$A, "LDV", NewEmisData!$B:$B, $A341, NewEmisData!$C:$C, $H341, NewEmisData!$D:$D, AF$2))</f>
        <v>9.5737115204566903E-3</v>
      </c>
      <c r="AG341" s="335">
        <f>$I341*IF($G341="Pickup", SUMIFS(NewEmisData!G:G, NewEmisData!$A:$A, "Pickup", NewEmisData!$B:$B, $A341, NewEmisData!$C:$C, $H341, NewEmisData!$D:$D, AG$2), SUMIFS(NewEmisData!G:G, NewEmisData!$A:$A, "LDV", NewEmisData!$B:$B, $A341, NewEmisData!$C:$C, $H341, NewEmisData!$D:$D, AG$2))</f>
        <v>7.0841642304725503E-3</v>
      </c>
      <c r="AH341" s="335">
        <f>$I341*IF($G341="Pickup", SUMIFS(NewEmisData!H:H, NewEmisData!$A:$A, "Pickup", NewEmisData!$B:$B, $A341, NewEmisData!$C:$C, $H341, NewEmisData!$D:$D, AH$2), SUMIFS(NewEmisData!H:H, NewEmisData!$A:$A, "LDV", NewEmisData!$B:$B, $A341, NewEmisData!$C:$C, $H341, NewEmisData!$D:$D, AH$2))</f>
        <v>5.9244730772948402E-3</v>
      </c>
      <c r="AI341" s="335">
        <f>$I341*IF($G341="Pickup", SUMIFS(NewEmisData!I:I, NewEmisData!$A:$A, "Pickup", NewEmisData!$B:$B, $A341, NewEmisData!$C:$C, $H341, NewEmisData!$D:$D, AI$2), SUMIFS(NewEmisData!I:I, NewEmisData!$A:$A, "LDV", NewEmisData!$B:$B, $A341, NewEmisData!$C:$C, $H341, NewEmisData!$D:$D, AI$2))</f>
        <v>5.1805148263819496E-3</v>
      </c>
      <c r="AJ341" s="335">
        <f>$I341*IF($G341="Pickup", SUMIFS(NewEmisData!J:J, NewEmisData!$A:$A, "Pickup", NewEmisData!$B:$B, $A341, NewEmisData!$C:$C, $H341, NewEmisData!$D:$D, AJ$2), SUMIFS(NewEmisData!J:J, NewEmisData!$A:$A, "LDV", NewEmisData!$B:$B, $A341, NewEmisData!$C:$C, $H341, NewEmisData!$D:$D, AJ$2))</f>
        <v>4.8037413964933202E-3</v>
      </c>
      <c r="AK341" s="335">
        <f>$I341*IF($G341="Pickup", SUMIFS(NewEmisData!K:K, NewEmisData!$A:$A, "Pickup", NewEmisData!$B:$B, $A341, NewEmisData!$C:$C, $H341, NewEmisData!$D:$D, AK$2), SUMIFS(NewEmisData!K:K, NewEmisData!$A:$A, "LDV", NewEmisData!$B:$B, $A341, NewEmisData!$C:$C, $H341, NewEmisData!$D:$D, AK$2))</f>
        <v>4.6385693545218003E-3</v>
      </c>
      <c r="AL341" s="335">
        <f>$I341*IF($G341="Pickup", SUMIFS(NewEmisData!L:L, NewEmisData!$A:$A, "Pickup", NewEmisData!$B:$B, $A341, NewEmisData!$C:$C, $H341, NewEmisData!$D:$D, AL$2), SUMIFS(NewEmisData!L:L, NewEmisData!$A:$A, "LDV", NewEmisData!$B:$B, $A341, NewEmisData!$C:$C, $H341, NewEmisData!$D:$D, AL$2))</f>
        <v>4.6044395711825996E-3</v>
      </c>
      <c r="AM341" s="335">
        <f>$I341*IF($G341="Pickup", SUMIFS(NewEmisData!M:M, NewEmisData!$A:$A, "Pickup", NewEmisData!$B:$B, $A341, NewEmisData!$C:$C, $H341, NewEmisData!$D:$D, AM$2), SUMIFS(NewEmisData!M:M, NewEmisData!$A:$A, "LDV", NewEmisData!$B:$B, $A341, NewEmisData!$C:$C, $H341, NewEmisData!$D:$D, AM$2))</f>
        <v>4.5991353866608299E-3</v>
      </c>
      <c r="AN341" s="335">
        <v>1.7442083422488778E-3</v>
      </c>
      <c r="AO341" s="335">
        <f>$I341*IF($G341="Pickup", SUMIFS(NewEmisData!E:E, NewEmisData!$A:$A, "Pickup", NewEmisData!$B:$B, $A341, NewEmisData!$C:$C, $H341, NewEmisData!$D:$D, AO$2), SUMIFS(NewEmisData!E:E, NewEmisData!$A:$A, "LDV", NewEmisData!$B:$B, $A341, NewEmisData!$C:$C, $H341, NewEmisData!$D:$D, AO$2))</f>
        <v>7.1069962611333096E-2</v>
      </c>
      <c r="AP341" s="335">
        <f>$I341*IF($G341="Pickup", SUMIFS(NewEmisData!F:F, NewEmisData!$A:$A, "Pickup", NewEmisData!$B:$B, $A341, NewEmisData!$C:$C, $H341, NewEmisData!$D:$D, AP$2), SUMIFS(NewEmisData!F:F, NewEmisData!$A:$A, "LDV", NewEmisData!$B:$B, $A341, NewEmisData!$C:$C, $H341, NewEmisData!$D:$D, AP$2))</f>
        <v>6.7310649866491198E-2</v>
      </c>
      <c r="AQ341" s="335">
        <f>$I341*IF($G341="Pickup", SUMIFS(NewEmisData!G:G, NewEmisData!$A:$A, "Pickup", NewEmisData!$B:$B, $A341, NewEmisData!$C:$C, $H341, NewEmisData!$D:$D, AQ$2), SUMIFS(NewEmisData!G:G, NewEmisData!$A:$A, "LDV", NewEmisData!$B:$B, $A341, NewEmisData!$C:$C, $H341, NewEmisData!$D:$D, AQ$2))</f>
        <v>6.7628560391991902E-2</v>
      </c>
      <c r="AR341" s="335">
        <f>$I341*IF($G341="Pickup", SUMIFS(NewEmisData!H:H, NewEmisData!$A:$A, "Pickup", NewEmisData!$B:$B, $A341, NewEmisData!$C:$C, $H341, NewEmisData!$D:$D, AR$2), SUMIFS(NewEmisData!H:H, NewEmisData!$A:$A, "LDV", NewEmisData!$B:$B, $A341, NewEmisData!$C:$C, $H341, NewEmisData!$D:$D, AR$2))</f>
        <v>6.6559280493503098E-2</v>
      </c>
      <c r="AS341" s="335">
        <f>$I341*IF($G341="Pickup", SUMIFS(NewEmisData!I:I, NewEmisData!$A:$A, "Pickup", NewEmisData!$B:$B, $A341, NewEmisData!$C:$C, $H341, NewEmisData!$D:$D, AS$2), SUMIFS(NewEmisData!I:I, NewEmisData!$A:$A, "LDV", NewEmisData!$B:$B, $A341, NewEmisData!$C:$C, $H341, NewEmisData!$D:$D, AS$2))</f>
        <v>6.53360817606774E-2</v>
      </c>
      <c r="AT341" s="335">
        <f>$I341*IF($G341="Pickup", SUMIFS(NewEmisData!J:J, NewEmisData!$A:$A, "Pickup", NewEmisData!$B:$B, $A341, NewEmisData!$C:$C, $H341, NewEmisData!$D:$D, AT$2), SUMIFS(NewEmisData!J:J, NewEmisData!$A:$A, "LDV", NewEmisData!$B:$B, $A341, NewEmisData!$C:$C, $H341, NewEmisData!$D:$D, AT$2))</f>
        <v>6.4268763456515193E-2</v>
      </c>
      <c r="AU341" s="335">
        <f>$I341*IF($G341="Pickup", SUMIFS(NewEmisData!K:K, NewEmisData!$A:$A, "Pickup", NewEmisData!$B:$B, $A341, NewEmisData!$C:$C, $H341, NewEmisData!$D:$D, AU$2), SUMIFS(NewEmisData!K:K, NewEmisData!$A:$A, "LDV", NewEmisData!$B:$B, $A341, NewEmisData!$C:$C, $H341, NewEmisData!$D:$D, AU$2))</f>
        <v>6.3662257235357594E-2</v>
      </c>
      <c r="AV341" s="335">
        <f>$I341*IF($G341="Pickup", SUMIFS(NewEmisData!L:L, NewEmisData!$A:$A, "Pickup", NewEmisData!$B:$B, $A341, NewEmisData!$C:$C, $H341, NewEmisData!$D:$D, AV$2), SUMIFS(NewEmisData!L:L, NewEmisData!$A:$A, "LDV", NewEmisData!$B:$B, $A341, NewEmisData!$C:$C, $H341, NewEmisData!$D:$D, AV$2))</f>
        <v>6.3432754124854704E-2</v>
      </c>
      <c r="AW341" s="335">
        <f>$I341*IF($G341="Pickup", SUMIFS(NewEmisData!M:M, NewEmisData!$A:$A, "Pickup", NewEmisData!$B:$B, $A341, NewEmisData!$C:$C, $H341, NewEmisData!$D:$D, AW$2), SUMIFS(NewEmisData!M:M, NewEmisData!$A:$A, "LDV", NewEmisData!$B:$B, $A341, NewEmisData!$C:$C, $H341, NewEmisData!$D:$D, AW$2))</f>
        <v>6.3375800941285698E-2</v>
      </c>
      <c r="AX341" s="335">
        <v>4.7629366333098749E-2</v>
      </c>
      <c r="AY341" s="335">
        <f>$I341*IF($G341="Pickup", SUMIFS(NewEmisData!E:E, NewEmisData!$A:$A, "Pickup", NewEmisData!$B:$B, $A341, NewEmisData!$C:$C, $H341, NewEmisData!$D:$D, AY$2), SUMIFS(NewEmisData!E:E, NewEmisData!$A:$A, "LDV", NewEmisData!$B:$B, $A341, NewEmisData!$C:$C, $H341, NewEmisData!$D:$D, AY$2))</f>
        <v>1.7564038794035501E-2</v>
      </c>
      <c r="AZ341" s="335">
        <f>$I341*IF($G341="Pickup", SUMIFS(NewEmisData!F:F, NewEmisData!$A:$A, "Pickup", NewEmisData!$B:$B, $A341, NewEmisData!$C:$C, $H341, NewEmisData!$D:$D, AZ$2), SUMIFS(NewEmisData!F:F, NewEmisData!$A:$A, "LDV", NewEmisData!$B:$B, $A341, NewEmisData!$C:$C, $H341, NewEmisData!$D:$D, AZ$2))</f>
        <v>1.42365442689367E-2</v>
      </c>
      <c r="BA341" s="335">
        <f>$I341*IF($G341="Pickup", SUMIFS(NewEmisData!G:G, NewEmisData!$A:$A, "Pickup", NewEmisData!$B:$B, $A341, NewEmisData!$C:$C, $H341, NewEmisData!$D:$D, BA$2), SUMIFS(NewEmisData!G:G, NewEmisData!$A:$A, "LDV", NewEmisData!$B:$B, $A341, NewEmisData!$C:$C, $H341, NewEmisData!$D:$D, BA$2))</f>
        <v>1.3329065525325E-2</v>
      </c>
      <c r="BB341" s="335">
        <f>$I341*IF($G341="Pickup", SUMIFS(NewEmisData!H:H, NewEmisData!$A:$A, "Pickup", NewEmisData!$B:$B, $A341, NewEmisData!$C:$C, $H341, NewEmisData!$D:$D, BB$2), SUMIFS(NewEmisData!H:H, NewEmisData!$A:$A, "LDV", NewEmisData!$B:$B, $A341, NewEmisData!$C:$C, $H341, NewEmisData!$D:$D, BB$2))</f>
        <v>1.23804824132796E-2</v>
      </c>
      <c r="BC341" s="335">
        <f>$I341*IF($G341="Pickup", SUMIFS(NewEmisData!I:I, NewEmisData!$A:$A, "Pickup", NewEmisData!$B:$B, $A341, NewEmisData!$C:$C, $H341, NewEmisData!$D:$D, BC$2), SUMIFS(NewEmisData!I:I, NewEmisData!$A:$A, "LDV", NewEmisData!$B:$B, $A341, NewEmisData!$C:$C, $H341, NewEmisData!$D:$D, BC$2))</f>
        <v>1.12963892643066E-2</v>
      </c>
      <c r="BD341" s="335">
        <f>$I341*IF($G341="Pickup", SUMIFS(NewEmisData!J:J, NewEmisData!$A:$A, "Pickup", NewEmisData!$B:$B, $A341, NewEmisData!$C:$C, $H341, NewEmisData!$D:$D, BD$2), SUMIFS(NewEmisData!J:J, NewEmisData!$A:$A, "LDV", NewEmisData!$B:$B, $A341, NewEmisData!$C:$C, $H341, NewEmisData!$D:$D, BD$2))</f>
        <v>1.03515640804413E-2</v>
      </c>
      <c r="BE341" s="335">
        <f>$I341*IF($G341="Pickup", SUMIFS(NewEmisData!K:K, NewEmisData!$A:$A, "Pickup", NewEmisData!$B:$B, $A341, NewEmisData!$C:$C, $H341, NewEmisData!$D:$D, BE$2), SUMIFS(NewEmisData!K:K, NewEmisData!$A:$A, "LDV", NewEmisData!$B:$B, $A341, NewEmisData!$C:$C, $H341, NewEmisData!$D:$D, BE$2))</f>
        <v>9.8149798035326394E-3</v>
      </c>
      <c r="BF341" s="335">
        <f>$I341*IF($G341="Pickup", SUMIFS(NewEmisData!L:L, NewEmisData!$A:$A, "Pickup", NewEmisData!$B:$B, $A341, NewEmisData!$C:$C, $H341, NewEmisData!$D:$D, BF$2), SUMIFS(NewEmisData!L:L, NewEmisData!$A:$A, "LDV", NewEmisData!$B:$B, $A341, NewEmisData!$C:$C, $H341, NewEmisData!$D:$D, BF$2))</f>
        <v>9.61190259231408E-3</v>
      </c>
      <c r="BG341" s="335">
        <f>$I341*IF($G341="Pickup", SUMIFS(NewEmisData!M:M, NewEmisData!$A:$A, "Pickup", NewEmisData!$B:$B, $A341, NewEmisData!$C:$C, $H341, NewEmisData!$D:$D, BG$2), SUMIFS(NewEmisData!M:M, NewEmisData!$A:$A, "LDV", NewEmisData!$B:$B, $A341, NewEmisData!$C:$C, $H341, NewEmisData!$D:$D, BG$2))</f>
        <v>9.5615485982077E-3</v>
      </c>
      <c r="BH341" s="335">
        <v>9.4789149915835945E-3</v>
      </c>
      <c r="BI341" s="335">
        <f>$I341*IF($G341="Pickup", SUMIFS(NewEmisData!E:E, NewEmisData!$A:$A, "Pickup", NewEmisData!$B:$B, $A341, NewEmisData!$C:$C, $H341, NewEmisData!$D:$D, BI$2), SUMIFS(NewEmisData!E:E, NewEmisData!$A:$A, "LDV", NewEmisData!$B:$B, $A341, NewEmisData!$C:$C, $H341, NewEmisData!$D:$D, BI$2))</f>
        <v>7.9565646159599703</v>
      </c>
      <c r="BJ341" s="335">
        <f>$I341*IF($G341="Pickup", SUMIFS(NewEmisData!F:F, NewEmisData!$A:$A, "Pickup", NewEmisData!$B:$B, $A341, NewEmisData!$C:$C, $H341, NewEmisData!$D:$D, BJ$2), SUMIFS(NewEmisData!F:F, NewEmisData!$A:$A, "LDV", NewEmisData!$B:$B, $A341, NewEmisData!$C:$C, $H341, NewEmisData!$D:$D, BJ$2))</f>
        <v>3.8702099021089098</v>
      </c>
      <c r="BK341" s="335">
        <f>$I341*IF($G341="Pickup", SUMIFS(NewEmisData!G:G, NewEmisData!$A:$A, "Pickup", NewEmisData!$B:$B, $A341, NewEmisData!$C:$C, $H341, NewEmisData!$D:$D, BK$2), SUMIFS(NewEmisData!G:G, NewEmisData!$A:$A, "LDV", NewEmisData!$B:$B, $A341, NewEmisData!$C:$C, $H341, NewEmisData!$D:$D, BK$2))</f>
        <v>2.7335988385504</v>
      </c>
      <c r="BL341" s="335">
        <f>$I341*IF($G341="Pickup", SUMIFS(NewEmisData!H:H, NewEmisData!$A:$A, "Pickup", NewEmisData!$B:$B, $A341, NewEmisData!$C:$C, $H341, NewEmisData!$D:$D, BL$2), SUMIFS(NewEmisData!H:H, NewEmisData!$A:$A, "LDV", NewEmisData!$B:$B, $A341, NewEmisData!$C:$C, $H341, NewEmisData!$D:$D, BL$2))</f>
        <v>2.0883869413410898</v>
      </c>
      <c r="BM341" s="335">
        <f>$I341*IF($G341="Pickup", SUMIFS(NewEmisData!I:I, NewEmisData!$A:$A, "Pickup", NewEmisData!$B:$B, $A341, NewEmisData!$C:$C, $H341, NewEmisData!$D:$D, BM$2), SUMIFS(NewEmisData!I:I, NewEmisData!$A:$A, "LDV", NewEmisData!$B:$B, $A341, NewEmisData!$C:$C, $H341, NewEmisData!$D:$D, BM$2))</f>
        <v>1.47075089091061</v>
      </c>
      <c r="BN341" s="335">
        <f>$I341*IF($G341="Pickup", SUMIFS(NewEmisData!J:J, NewEmisData!$A:$A, "Pickup", NewEmisData!$B:$B, $A341, NewEmisData!$C:$C, $H341, NewEmisData!$D:$D, BN$2), SUMIFS(NewEmisData!J:J, NewEmisData!$A:$A, "LDV", NewEmisData!$B:$B, $A341, NewEmisData!$C:$C, $H341, NewEmisData!$D:$D, BN$2))</f>
        <v>1.07685812487465</v>
      </c>
      <c r="BO341" s="335">
        <f>$I341*IF($G341="Pickup", SUMIFS(NewEmisData!K:K, NewEmisData!$A:$A, "Pickup", NewEmisData!$B:$B, $A341, NewEmisData!$C:$C, $H341, NewEmisData!$D:$D, BO$2), SUMIFS(NewEmisData!K:K, NewEmisData!$A:$A, "LDV", NewEmisData!$B:$B, $A341, NewEmisData!$C:$C, $H341, NewEmisData!$D:$D, BO$2))</f>
        <v>0.93279096708598197</v>
      </c>
      <c r="BP341" s="335">
        <f>$I341*IF($G341="Pickup", SUMIFS(NewEmisData!L:L, NewEmisData!$A:$A, "Pickup", NewEmisData!$B:$B, $A341, NewEmisData!$C:$C, $H341, NewEmisData!$D:$D, BP$2), SUMIFS(NewEmisData!L:L, NewEmisData!$A:$A, "LDV", NewEmisData!$B:$B, $A341, NewEmisData!$C:$C, $H341, NewEmisData!$D:$D, BP$2))</f>
        <v>0.90452078877762399</v>
      </c>
      <c r="BQ341" s="335">
        <f>$I341*IF($G341="Pickup", SUMIFS(NewEmisData!M:M, NewEmisData!$A:$A, "Pickup", NewEmisData!$B:$B, $A341, NewEmisData!$C:$C, $H341, NewEmisData!$D:$D, BQ$2), SUMIFS(NewEmisData!M:M, NewEmisData!$A:$A, "LDV", NewEmisData!$B:$B, $A341, NewEmisData!$C:$C, $H341, NewEmisData!$D:$D, BQ$2))</f>
        <v>0.89628145981378204</v>
      </c>
      <c r="BR341" s="335">
        <v>1.6588293829830492</v>
      </c>
      <c r="BS341" s="335">
        <f>$I341*IF($G341="Pickup", SUMIFS(NewEmisData!E:E, NewEmisData!$A:$A, "Pickup", NewEmisData!$B:$B, $A341, NewEmisData!$C:$C, $H341, NewEmisData!$D:$D, BS$2), SUMIFS(NewEmisData!E:E, NewEmisData!$A:$A, "LDV", NewEmisData!$B:$B, $A341, NewEmisData!$C:$C, $H341, NewEmisData!$D:$D, BS$2))</f>
        <v>0.72765138885249603</v>
      </c>
      <c r="BT341" s="335">
        <f>$I341*IF($G341="Pickup", SUMIFS(NewEmisData!F:F, NewEmisData!$A:$A, "Pickup", NewEmisData!$B:$B, $A341, NewEmisData!$C:$C, $H341, NewEmisData!$D:$D, BT$2), SUMIFS(NewEmisData!F:F, NewEmisData!$A:$A, "LDV", NewEmisData!$B:$B, $A341, NewEmisData!$C:$C, $H341, NewEmisData!$D:$D, BT$2))</f>
        <v>0.27522727735895502</v>
      </c>
      <c r="BU341" s="335">
        <f>$I341*IF($G341="Pickup", SUMIFS(NewEmisData!G:G, NewEmisData!$A:$A, "Pickup", NewEmisData!$B:$B, $A341, NewEmisData!$C:$C, $H341, NewEmisData!$D:$D, BU$2), SUMIFS(NewEmisData!G:G, NewEmisData!$A:$A, "LDV", NewEmisData!$B:$B, $A341, NewEmisData!$C:$C, $H341, NewEmisData!$D:$D, BU$2))</f>
        <v>0.17671155677793199</v>
      </c>
      <c r="BV341" s="335">
        <f>$I341*IF($G341="Pickup", SUMIFS(NewEmisData!H:H, NewEmisData!$A:$A, "Pickup", NewEmisData!$B:$B, $A341, NewEmisData!$C:$C, $H341, NewEmisData!$D:$D, BV$2), SUMIFS(NewEmisData!H:H, NewEmisData!$A:$A, "LDV", NewEmisData!$B:$B, $A341, NewEmisData!$C:$C, $H341, NewEmisData!$D:$D, BV$2))</f>
        <v>0.14074688174212499</v>
      </c>
      <c r="BW341" s="335">
        <f>$I341*IF($G341="Pickup", SUMIFS(NewEmisData!I:I, NewEmisData!$A:$A, "Pickup", NewEmisData!$B:$B, $A341, NewEmisData!$C:$C, $H341, NewEmisData!$D:$D, BW$2), SUMIFS(NewEmisData!I:I, NewEmisData!$A:$A, "LDV", NewEmisData!$B:$B, $A341, NewEmisData!$C:$C, $H341, NewEmisData!$D:$D, BW$2))</f>
        <v>0.108786876897298</v>
      </c>
      <c r="BX341" s="335">
        <f>$I341*IF($G341="Pickup", SUMIFS(NewEmisData!J:J, NewEmisData!$A:$A, "Pickup", NewEmisData!$B:$B, $A341, NewEmisData!$C:$C, $H341, NewEmisData!$D:$D, BX$2), SUMIFS(NewEmisData!J:J, NewEmisData!$A:$A, "LDV", NewEmisData!$B:$B, $A341, NewEmisData!$C:$C, $H341, NewEmisData!$D:$D, BX$2))</f>
        <v>8.8699698349724701E-2</v>
      </c>
      <c r="BY341" s="335">
        <f>$I341*IF($G341="Pickup", SUMIFS(NewEmisData!K:K, NewEmisData!$A:$A, "Pickup", NewEmisData!$B:$B, $A341, NewEmisData!$C:$C, $H341, NewEmisData!$D:$D, BY$2), SUMIFS(NewEmisData!K:K, NewEmisData!$A:$A, "LDV", NewEmisData!$B:$B, $A341, NewEmisData!$C:$C, $H341, NewEmisData!$D:$D, BY$2))</f>
        <v>7.9766902090939798E-2</v>
      </c>
      <c r="BZ341" s="335">
        <f>$I341*IF($G341="Pickup", SUMIFS(NewEmisData!L:L, NewEmisData!$A:$A, "Pickup", NewEmisData!$B:$B, $A341, NewEmisData!$C:$C, $H341, NewEmisData!$D:$D, BZ$2), SUMIFS(NewEmisData!L:L, NewEmisData!$A:$A, "LDV", NewEmisData!$B:$B, $A341, NewEmisData!$C:$C, $H341, NewEmisData!$D:$D, BZ$2))</f>
        <v>7.7681525191979198E-2</v>
      </c>
      <c r="CA341" s="335">
        <f>$I341*IF($G341="Pickup", SUMIFS(NewEmisData!M:M, NewEmisData!$A:$A, "Pickup", NewEmisData!$B:$B, $A341, NewEmisData!$C:$C, $H341, NewEmisData!$D:$D, CA$2), SUMIFS(NewEmisData!M:M, NewEmisData!$A:$A, "LDV", NewEmisData!$B:$B, $A341, NewEmisData!$C:$C, $H341, NewEmisData!$D:$D, CA$2))</f>
        <v>7.6973771730261001E-2</v>
      </c>
      <c r="CB341" s="335">
        <v>0.10573121882292051</v>
      </c>
      <c r="CC341" s="335">
        <f>$I341*IF($G341="Pickup", SUMIFS(NewEmisData!E:E, NewEmisData!$A:$A, "Pickup", NewEmisData!$B:$B, $A341, NewEmisData!$C:$C, $H341, NewEmisData!$D:$D, CC$2), SUMIFS(NewEmisData!E:E, NewEmisData!$A:$A, "LDV", NewEmisData!$B:$B, $A341, NewEmisData!$C:$C, $H341, NewEmisData!$D:$D, CC$2))</f>
        <v>4.4698091592695097E-2</v>
      </c>
      <c r="CD341" s="335">
        <f>$I341*IF($G341="Pickup", SUMIFS(NewEmisData!F:F, NewEmisData!$A:$A, "Pickup", NewEmisData!$B:$B, $A341, NewEmisData!$C:$C, $H341, NewEmisData!$D:$D, CD$2), SUMIFS(NewEmisData!F:F, NewEmisData!$A:$A, "LDV", NewEmisData!$B:$B, $A341, NewEmisData!$C:$C, $H341, NewEmisData!$D:$D, CD$2))</f>
        <v>2.7795500568958399E-2</v>
      </c>
      <c r="CE341" s="335">
        <f>$I341*IF($G341="Pickup", SUMIFS(NewEmisData!G:G, NewEmisData!$A:$A, "Pickup", NewEmisData!$B:$B, $A341, NewEmisData!$C:$C, $H341, NewEmisData!$D:$D, CE$2), SUMIFS(NewEmisData!G:G, NewEmisData!$A:$A, "LDV", NewEmisData!$B:$B, $A341, NewEmisData!$C:$C, $H341, NewEmisData!$D:$D, CE$2))</f>
        <v>2.5530115420681499E-2</v>
      </c>
      <c r="CF341" s="335">
        <f>$I341*IF($G341="Pickup", SUMIFS(NewEmisData!H:H, NewEmisData!$A:$A, "Pickup", NewEmisData!$B:$B, $A341, NewEmisData!$C:$C, $H341, NewEmisData!$D:$D, CF$2), SUMIFS(NewEmisData!H:H, NewEmisData!$A:$A, "LDV", NewEmisData!$B:$B, $A341, NewEmisData!$C:$C, $H341, NewEmisData!$D:$D, CF$2))</f>
        <v>2.4729068202491999E-2</v>
      </c>
      <c r="CG341" s="335">
        <f>$I341*IF($G341="Pickup", SUMIFS(NewEmisData!I:I, NewEmisData!$A:$A, "Pickup", NewEmisData!$B:$B, $A341, NewEmisData!$C:$C, $H341, NewEmisData!$D:$D, CG$2), SUMIFS(NewEmisData!I:I, NewEmisData!$A:$A, "LDV", NewEmisData!$B:$B, $A341, NewEmisData!$C:$C, $H341, NewEmisData!$D:$D, CG$2))</f>
        <v>2.45663123894986E-2</v>
      </c>
      <c r="CH341" s="335">
        <f>$I341*IF($G341="Pickup", SUMIFS(NewEmisData!J:J, NewEmisData!$A:$A, "Pickup", NewEmisData!$B:$B, $A341, NewEmisData!$C:$C, $H341, NewEmisData!$D:$D, CH$2), SUMIFS(NewEmisData!J:J, NewEmisData!$A:$A, "LDV", NewEmisData!$B:$B, $A341, NewEmisData!$C:$C, $H341, NewEmisData!$D:$D, CH$2))</f>
        <v>2.44661179940012E-2</v>
      </c>
      <c r="CI341" s="335">
        <f>$I341*IF($G341="Pickup", SUMIFS(NewEmisData!K:K, NewEmisData!$A:$A, "Pickup", NewEmisData!$B:$B, $A341, NewEmisData!$C:$C, $H341, NewEmisData!$D:$D, CI$2), SUMIFS(NewEmisData!K:K, NewEmisData!$A:$A, "LDV", NewEmisData!$B:$B, $A341, NewEmisData!$C:$C, $H341, NewEmisData!$D:$D, CI$2))</f>
        <v>2.4463818178602499E-2</v>
      </c>
      <c r="CJ341" s="335">
        <f>$I341*IF($G341="Pickup", SUMIFS(NewEmisData!L:L, NewEmisData!$A:$A, "Pickup", NewEmisData!$B:$B, $A341, NewEmisData!$C:$C, $H341, NewEmisData!$D:$D, CJ$2), SUMIFS(NewEmisData!L:L, NewEmisData!$A:$A, "LDV", NewEmisData!$B:$B, $A341, NewEmisData!$C:$C, $H341, NewEmisData!$D:$D, CJ$2))</f>
        <v>2.4464059869155001E-2</v>
      </c>
      <c r="CK341" s="335">
        <f>$I341*IF($G341="Pickup", SUMIFS(NewEmisData!M:M, NewEmisData!$A:$A, "Pickup", NewEmisData!$B:$B, $A341, NewEmisData!$C:$C, $H341, NewEmisData!$D:$D, CK$2), SUMIFS(NewEmisData!M:M, NewEmisData!$A:$A, "LDV", NewEmisData!$B:$B, $A341, NewEmisData!$C:$C, $H341, NewEmisData!$D:$D, CK$2))</f>
        <v>2.44639179462426E-2</v>
      </c>
      <c r="CL341" s="335">
        <v>2.2881070645398207E-2</v>
      </c>
      <c r="CM341" s="335">
        <f>$I341*IF($G341="Pickup", SUMIFS(NewEmisData!E:E, NewEmisData!$A:$A, "Pickup", NewEmisData!$B:$B, $A341, NewEmisData!$C:$C, $H341, NewEmisData!$D:$D, CM$2), SUMIFS(NewEmisData!E:E, NewEmisData!$A:$A, "LDV", NewEmisData!$B:$B, $A341, NewEmisData!$C:$C, $H341, NewEmisData!$D:$D, CM$2))</f>
        <v>3.03650059727909E-2</v>
      </c>
      <c r="CN341" s="335">
        <f>$I341*IF($G341="Pickup", SUMIFS(NewEmisData!F:F, NewEmisData!$A:$A, "Pickup", NewEmisData!$B:$B, $A341, NewEmisData!$C:$C, $H341, NewEmisData!$D:$D, CN$2), SUMIFS(NewEmisData!F:F, NewEmisData!$A:$A, "LDV", NewEmisData!$B:$B, $A341, NewEmisData!$C:$C, $H341, NewEmisData!$D:$D, CN$2))</f>
        <v>1.4082255195084201E-2</v>
      </c>
      <c r="CO341" s="335">
        <f>$I341*IF($G341="Pickup", SUMIFS(NewEmisData!G:G, NewEmisData!$A:$A, "Pickup", NewEmisData!$B:$B, $A341, NewEmisData!$C:$C, $H341, NewEmisData!$D:$D, CO$2), SUMIFS(NewEmisData!G:G, NewEmisData!$A:$A, "LDV", NewEmisData!$B:$B, $A341, NewEmisData!$C:$C, $H341, NewEmisData!$D:$D, CO$2))</f>
        <v>1.02501392291264E-2</v>
      </c>
      <c r="CP341" s="335">
        <f>$I341*IF($G341="Pickup", SUMIFS(NewEmisData!H:H, NewEmisData!$A:$A, "Pickup", NewEmisData!$B:$B, $A341, NewEmisData!$C:$C, $H341, NewEmisData!$D:$D, CP$2), SUMIFS(NewEmisData!H:H, NewEmisData!$A:$A, "LDV", NewEmisData!$B:$B, $A341, NewEmisData!$C:$C, $H341, NewEmisData!$D:$D, CP$2))</f>
        <v>8.4672860842590798E-3</v>
      </c>
      <c r="CQ341" s="335">
        <f>$I341*IF($G341="Pickup", SUMIFS(NewEmisData!I:I, NewEmisData!$A:$A, "Pickup", NewEmisData!$B:$B, $A341, NewEmisData!$C:$C, $H341, NewEmisData!$D:$D, CQ$2), SUMIFS(NewEmisData!I:I, NewEmisData!$A:$A, "LDV", NewEmisData!$B:$B, $A341, NewEmisData!$C:$C, $H341, NewEmisData!$D:$D, CQ$2))</f>
        <v>7.8971225513288796E-3</v>
      </c>
      <c r="CR341" s="335">
        <f>$I341*IF($G341="Pickup", SUMIFS(NewEmisData!J:J, NewEmisData!$A:$A, "Pickup", NewEmisData!$B:$B, $A341, NewEmisData!$C:$C, $H341, NewEmisData!$D:$D, CR$2), SUMIFS(NewEmisData!J:J, NewEmisData!$A:$A, "LDV", NewEmisData!$B:$B, $A341, NewEmisData!$C:$C, $H341, NewEmisData!$D:$D, CR$2))</f>
        <v>7.74471118736339E-3</v>
      </c>
      <c r="CS341" s="335">
        <f>$I341*IF($G341="Pickup", SUMIFS(NewEmisData!K:K, NewEmisData!$A:$A, "Pickup", NewEmisData!$B:$B, $A341, NewEmisData!$C:$C, $H341, NewEmisData!$D:$D, CS$2), SUMIFS(NewEmisData!K:K, NewEmisData!$A:$A, "LDV", NewEmisData!$B:$B, $A341, NewEmisData!$C:$C, $H341, NewEmisData!$D:$D, CS$2))</f>
        <v>7.7309583747445501E-3</v>
      </c>
      <c r="CT341" s="335">
        <f>$I341*IF($G341="Pickup", SUMIFS(NewEmisData!L:L, NewEmisData!$A:$A, "Pickup", NewEmisData!$B:$B, $A341, NewEmisData!$C:$C, $H341, NewEmisData!$D:$D, CT$2), SUMIFS(NewEmisData!L:L, NewEmisData!$A:$A, "LDV", NewEmisData!$B:$B, $A341, NewEmisData!$C:$C, $H341, NewEmisData!$D:$D, CT$2))</f>
        <v>7.7212921450181696E-3</v>
      </c>
      <c r="CU341" s="335">
        <f>$I341*IF($G341="Pickup", SUMIFS(NewEmisData!M:M, NewEmisData!$A:$A, "Pickup", NewEmisData!$B:$B, $A341, NewEmisData!$C:$C, $H341, NewEmisData!$D:$D, CU$2), SUMIFS(NewEmisData!M:M, NewEmisData!$A:$A, "LDV", NewEmisData!$B:$B, $A341, NewEmisData!$C:$C, $H341, NewEmisData!$D:$D, CU$2))</f>
        <v>7.7211798207146498E-3</v>
      </c>
      <c r="CV341" s="335">
        <v>6.9734009009235556E-3</v>
      </c>
      <c r="CW341" s="335">
        <v>4.0498104655261064E-3</v>
      </c>
      <c r="CX341" s="335">
        <v>2.5030350838759993E-3</v>
      </c>
      <c r="CY341" s="335">
        <v>2.1151214403419519E-3</v>
      </c>
      <c r="CZ341" s="335">
        <v>1.7489979687569375E-3</v>
      </c>
      <c r="DA341" s="335">
        <v>1.340486996695321E-3</v>
      </c>
      <c r="DB341" s="335">
        <v>1.0553769116342638E-3</v>
      </c>
      <c r="DC341" s="335">
        <v>1.0132227560056145E-3</v>
      </c>
      <c r="DD341" s="335">
        <v>1.0003159541004489E-3</v>
      </c>
      <c r="DE341" s="335">
        <v>9.9860782000699166E-4</v>
      </c>
      <c r="DF341" s="335">
        <v>9.9860782000699166E-4</v>
      </c>
      <c r="DG341" s="335">
        <f>$I341*IF($G341="Pickup", SUMIFS(NewEmisData!E:E, NewEmisData!$A:$A, "Pickup", NewEmisData!$B:$B, $A341, NewEmisData!$C:$C, $H341, NewEmisData!$D:$D, DG$2), SUMIFS(NewEmisData!E:E, NewEmisData!$A:$A, "LDV", NewEmisData!$B:$B, $A341, NewEmisData!$C:$C, $H341, NewEmisData!$D:$D, DG$2))</f>
        <v>0</v>
      </c>
      <c r="DH341" s="335">
        <f>$I341*IF($G341="Pickup", SUMIFS(NewEmisData!F:F, NewEmisData!$A:$A, "Pickup", NewEmisData!$B:$B, $A341, NewEmisData!$C:$C, $H341, NewEmisData!$D:$D, DH$2), SUMIFS(NewEmisData!F:F, NewEmisData!$A:$A, "LDV", NewEmisData!$B:$B, $A341, NewEmisData!$C:$C, $H341, NewEmisData!$D:$D, DH$2))</f>
        <v>0</v>
      </c>
      <c r="DI341" s="335">
        <f>$I341*IF($G341="Pickup", SUMIFS(NewEmisData!G:G, NewEmisData!$A:$A, "Pickup", NewEmisData!$B:$B, $A341, NewEmisData!$C:$C, $H341, NewEmisData!$D:$D, DI$2), SUMIFS(NewEmisData!G:G, NewEmisData!$A:$A, "LDV", NewEmisData!$B:$B, $A341, NewEmisData!$C:$C, $H341, NewEmisData!$D:$D, DI$2))</f>
        <v>0</v>
      </c>
      <c r="DJ341" s="335">
        <f>$I341*IF($G341="Pickup", SUMIFS(NewEmisData!H:H, NewEmisData!$A:$A, "Pickup", NewEmisData!$B:$B, $A341, NewEmisData!$C:$C, $H341, NewEmisData!$D:$D, DJ$2), SUMIFS(NewEmisData!H:H, NewEmisData!$A:$A, "LDV", NewEmisData!$B:$B, $A341, NewEmisData!$C:$C, $H341, NewEmisData!$D:$D, DJ$2))</f>
        <v>0</v>
      </c>
      <c r="DK341" s="335">
        <f>$I341*IF($G341="Pickup", SUMIFS(NewEmisData!I:I, NewEmisData!$A:$A, "Pickup", NewEmisData!$B:$B, $A341, NewEmisData!$C:$C, $H341, NewEmisData!$D:$D, DK$2), SUMIFS(NewEmisData!I:I, NewEmisData!$A:$A, "LDV", NewEmisData!$B:$B, $A341, NewEmisData!$C:$C, $H341, NewEmisData!$D:$D, DK$2))</f>
        <v>0</v>
      </c>
      <c r="DL341" s="335">
        <f>$I341*IF($G341="Pickup", SUMIFS(NewEmisData!J:J, NewEmisData!$A:$A, "Pickup", NewEmisData!$B:$B, $A341, NewEmisData!$C:$C, $H341, NewEmisData!$D:$D, DL$2), SUMIFS(NewEmisData!J:J, NewEmisData!$A:$A, "LDV", NewEmisData!$B:$B, $A341, NewEmisData!$C:$C, $H341, NewEmisData!$D:$D, DL$2))</f>
        <v>0</v>
      </c>
      <c r="DM341" s="335">
        <f>$I341*IF($G341="Pickup", SUMIFS(NewEmisData!K:K, NewEmisData!$A:$A, "Pickup", NewEmisData!$B:$B, $A341, NewEmisData!$C:$C, $H341, NewEmisData!$D:$D, DM$2), SUMIFS(NewEmisData!K:K, NewEmisData!$A:$A, "LDV", NewEmisData!$B:$B, $A341, NewEmisData!$C:$C, $H341, NewEmisData!$D:$D, DM$2))</f>
        <v>0</v>
      </c>
      <c r="DN341" s="335">
        <f>$I341*IF($G341="Pickup", SUMIFS(NewEmisData!L:L, NewEmisData!$A:$A, "Pickup", NewEmisData!$B:$B, $A341, NewEmisData!$C:$C, $H341, NewEmisData!$D:$D, DN$2), SUMIFS(NewEmisData!L:L, NewEmisData!$A:$A, "LDV", NewEmisData!$B:$B, $A341, NewEmisData!$C:$C, $H341, NewEmisData!$D:$D, DN$2))</f>
        <v>0</v>
      </c>
      <c r="DO341" s="335">
        <f>$I341*IF($G341="Pickup", SUMIFS(NewEmisData!M:M, NewEmisData!$A:$A, "Pickup", NewEmisData!$B:$B, $A341, NewEmisData!$C:$C, $H341, NewEmisData!$D:$D, DO$2), SUMIFS(NewEmisData!M:M, NewEmisData!$A:$A, "LDV", NewEmisData!$B:$B, $A341, NewEmisData!$C:$C, $H341, NewEmisData!$D:$D, DO$2))</f>
        <v>0</v>
      </c>
      <c r="DP341" s="335">
        <v>2.023129771030282E-3</v>
      </c>
      <c r="DQ341" s="335">
        <f>$I341*IF($G341="Pickup", SUMIFS(NewEmisData!E:E, NewEmisData!$A:$A, "Pickup", NewEmisData!$B:$B, $A341, NewEmisData!$C:$C, $H341, NewEmisData!$D:$D, DQ$2), SUMIFS(NewEmisData!E:E, NewEmisData!$A:$A, "LDV", NewEmisData!$B:$B, $A341, NewEmisData!$C:$C, $H341, NewEmisData!$D:$D, DQ$2))</f>
        <v>2.4719955118713801E-2</v>
      </c>
      <c r="DR341" s="335">
        <f>$I341*IF($G341="Pickup", SUMIFS(NewEmisData!F:F, NewEmisData!$A:$A, "Pickup", NewEmisData!$B:$B, $A341, NewEmisData!$C:$C, $H341, NewEmisData!$D:$D, DR$2), SUMIFS(NewEmisData!F:F, NewEmisData!$A:$A, "LDV", NewEmisData!$B:$B, $A341, NewEmisData!$C:$C, $H341, NewEmisData!$D:$D, DR$2))</f>
        <v>1.1661513599851301E-2</v>
      </c>
      <c r="DS341" s="335">
        <f>$I341*IF($G341="Pickup", SUMIFS(NewEmisData!G:G, NewEmisData!$A:$A, "Pickup", NewEmisData!$B:$B, $A341, NewEmisData!$C:$C, $H341, NewEmisData!$D:$D, DS$2), SUMIFS(NewEmisData!G:G, NewEmisData!$A:$A, "LDV", NewEmisData!$B:$B, $A341, NewEmisData!$C:$C, $H341, NewEmisData!$D:$D, DS$2))</f>
        <v>7.8709608571459096E-3</v>
      </c>
      <c r="DT341" s="335">
        <f>$I341*IF($G341="Pickup", SUMIFS(NewEmisData!H:H, NewEmisData!$A:$A, "Pickup", NewEmisData!$B:$B, $A341, NewEmisData!$C:$C, $H341, NewEmisData!$D:$D, DT$2), SUMIFS(NewEmisData!H:H, NewEmisData!$A:$A, "LDV", NewEmisData!$B:$B, $A341, NewEmisData!$C:$C, $H341, NewEmisData!$D:$D, DT$2))</f>
        <v>5.8339351334527802E-3</v>
      </c>
      <c r="DU341" s="335">
        <f>$I341*IF($G341="Pickup", SUMIFS(NewEmisData!I:I, NewEmisData!$A:$A, "Pickup", NewEmisData!$B:$B, $A341, NewEmisData!$C:$C, $H341, NewEmisData!$D:$D, DU$2), SUMIFS(NewEmisData!I:I, NewEmisData!$A:$A, "LDV", NewEmisData!$B:$B, $A341, NewEmisData!$C:$C, $H341, NewEmisData!$D:$D, DU$2))</f>
        <v>4.3766981897469699E-3</v>
      </c>
      <c r="DV341" s="335">
        <f>$I341*IF($G341="Pickup", SUMIFS(NewEmisData!J:J, NewEmisData!$A:$A, "Pickup", NewEmisData!$B:$B, $A341, NewEmisData!$C:$C, $H341, NewEmisData!$D:$D, DV$2), SUMIFS(NewEmisData!J:J, NewEmisData!$A:$A, "LDV", NewEmisData!$B:$B, $A341, NewEmisData!$C:$C, $H341, NewEmisData!$D:$D, DV$2))</f>
        <v>3.5528104359983199E-3</v>
      </c>
      <c r="DW341" s="335">
        <f>$I341*IF($G341="Pickup", SUMIFS(NewEmisData!K:K, NewEmisData!$A:$A, "Pickup", NewEmisData!$B:$B, $A341, NewEmisData!$C:$C, $H341, NewEmisData!$D:$D, DW$2), SUMIFS(NewEmisData!K:K, NewEmisData!$A:$A, "LDV", NewEmisData!$B:$B, $A341, NewEmisData!$C:$C, $H341, NewEmisData!$D:$D, DW$2))</f>
        <v>3.22504897123442E-3</v>
      </c>
      <c r="DX341" s="335">
        <f>$I341*IF($G341="Pickup", SUMIFS(NewEmisData!L:L, NewEmisData!$A:$A, "Pickup", NewEmisData!$B:$B, $A341, NewEmisData!$C:$C, $H341, NewEmisData!$D:$D, DX$2), SUMIFS(NewEmisData!L:L, NewEmisData!$A:$A, "LDV", NewEmisData!$B:$B, $A341, NewEmisData!$C:$C, $H341, NewEmisData!$D:$D, DX$2))</f>
        <v>3.1599803429776798E-3</v>
      </c>
      <c r="DY341" s="335">
        <f>$I341*IF($G341="Pickup", SUMIFS(NewEmisData!M:M, NewEmisData!$A:$A, "Pickup", NewEmisData!$B:$B, $A341, NewEmisData!$C:$C, $H341, NewEmisData!$D:$D, DY$2), SUMIFS(NewEmisData!M:M, NewEmisData!$A:$A, "LDV", NewEmisData!$B:$B, $A341, NewEmisData!$C:$C, $H341, NewEmisData!$D:$D, DY$2))</f>
        <v>3.14346479961037E-3</v>
      </c>
      <c r="DZ341" s="335">
        <v>5.594489642908501E-3</v>
      </c>
      <c r="EA341" s="335">
        <f t="shared" si="542"/>
        <v>597.33559757265004</v>
      </c>
      <c r="EB341" s="335">
        <f t="shared" si="543"/>
        <v>553.28127212576896</v>
      </c>
      <c r="EC341" s="335">
        <f t="shared" si="544"/>
        <v>493.82406756493799</v>
      </c>
      <c r="ED341" s="335">
        <f t="shared" si="545"/>
        <v>412.98439479110601</v>
      </c>
      <c r="EE341" s="335">
        <f t="shared" si="546"/>
        <v>361.12439946055099</v>
      </c>
      <c r="EF341" s="335">
        <f t="shared" si="547"/>
        <v>334.85995891651203</v>
      </c>
      <c r="EG341" s="335">
        <f t="shared" si="548"/>
        <v>323.34611754862402</v>
      </c>
      <c r="EH341" s="335">
        <f t="shared" si="549"/>
        <v>320.96738270464499</v>
      </c>
      <c r="EI341" s="335">
        <f t="shared" si="550"/>
        <v>320.59740368618702</v>
      </c>
      <c r="EJ341" s="335">
        <f t="shared" si="551"/>
        <v>0.27672218065037407</v>
      </c>
      <c r="EK341" s="335">
        <f t="shared" si="552"/>
        <v>1.1576605941285101</v>
      </c>
      <c r="EL341" s="335">
        <f t="shared" si="553"/>
        <v>0.37657543091819101</v>
      </c>
      <c r="EM341" s="335">
        <f t="shared" si="554"/>
        <v>0.200631007186098</v>
      </c>
      <c r="EN341" s="335">
        <f t="shared" si="555"/>
        <v>0.130138169147933</v>
      </c>
      <c r="EO341" s="335">
        <f t="shared" si="556"/>
        <v>8.7384287154233006E-2</v>
      </c>
      <c r="EP341" s="335">
        <f t="shared" si="557"/>
        <v>5.9391933302032802E-2</v>
      </c>
      <c r="EQ341" s="335">
        <f t="shared" si="558"/>
        <v>4.8180846872995502E-2</v>
      </c>
      <c r="ER341" s="335">
        <f t="shared" si="559"/>
        <v>4.5998445887843901E-2</v>
      </c>
      <c r="ES341" s="335">
        <f t="shared" si="560"/>
        <v>4.5463770278463003E-2</v>
      </c>
      <c r="ET341" s="335">
        <f t="shared" si="561"/>
        <v>6.1988464688476796E-2</v>
      </c>
      <c r="EU341" s="335">
        <f t="shared" si="562"/>
        <v>1.0335998327469099E-2</v>
      </c>
      <c r="EV341" s="335">
        <f t="shared" si="563"/>
        <v>9.5737115204566903E-3</v>
      </c>
      <c r="EW341" s="335">
        <f t="shared" si="564"/>
        <v>7.0841642304725503E-3</v>
      </c>
      <c r="EX341" s="335">
        <f t="shared" si="565"/>
        <v>5.9244730772948402E-3</v>
      </c>
      <c r="EY341" s="335">
        <f t="shared" si="566"/>
        <v>5.1805148263819496E-3</v>
      </c>
      <c r="EZ341" s="335">
        <f t="shared" si="567"/>
        <v>4.8037413964933202E-3</v>
      </c>
      <c r="FA341" s="335">
        <f t="shared" si="568"/>
        <v>4.6385693545218003E-3</v>
      </c>
      <c r="FB341" s="335">
        <f t="shared" si="569"/>
        <v>4.6044395711825996E-3</v>
      </c>
      <c r="FC341" s="335">
        <f t="shared" si="570"/>
        <v>4.5991353866608299E-3</v>
      </c>
      <c r="FD341" s="335">
        <f t="shared" si="571"/>
        <v>1.7442083422488778E-3</v>
      </c>
      <c r="FE341" s="335">
        <f t="shared" si="572"/>
        <v>7.1069962611333096E-2</v>
      </c>
      <c r="FF341" s="335">
        <f t="shared" si="573"/>
        <v>6.7310649866491198E-2</v>
      </c>
      <c r="FG341" s="335">
        <f t="shared" si="574"/>
        <v>6.7628560391991902E-2</v>
      </c>
      <c r="FH341" s="335">
        <f t="shared" si="575"/>
        <v>6.6559280493503098E-2</v>
      </c>
      <c r="FI341" s="335">
        <f t="shared" si="576"/>
        <v>6.53360817606774E-2</v>
      </c>
      <c r="FJ341" s="335">
        <f t="shared" si="577"/>
        <v>6.4268763456515193E-2</v>
      </c>
      <c r="FK341" s="335">
        <f t="shared" si="578"/>
        <v>6.3662257235357594E-2</v>
      </c>
      <c r="FL341" s="335">
        <f t="shared" si="579"/>
        <v>6.3432754124854704E-2</v>
      </c>
      <c r="FM341" s="335">
        <f t="shared" si="580"/>
        <v>6.3375800941285698E-2</v>
      </c>
      <c r="FN341" s="335">
        <f t="shared" si="581"/>
        <v>4.7629366333098749E-2</v>
      </c>
      <c r="FO341" s="335">
        <f t="shared" si="582"/>
        <v>1.7564038794035501E-2</v>
      </c>
      <c r="FP341" s="335">
        <f t="shared" si="583"/>
        <v>1.42365442689367E-2</v>
      </c>
      <c r="FQ341" s="335">
        <f t="shared" si="584"/>
        <v>1.3329065525325E-2</v>
      </c>
      <c r="FR341" s="335">
        <f t="shared" si="585"/>
        <v>1.23804824132796E-2</v>
      </c>
      <c r="FS341" s="335">
        <f t="shared" si="586"/>
        <v>1.12963892643066E-2</v>
      </c>
      <c r="FT341" s="335">
        <f t="shared" si="587"/>
        <v>1.03515640804413E-2</v>
      </c>
      <c r="FU341" s="335">
        <f t="shared" si="588"/>
        <v>9.8149798035326394E-3</v>
      </c>
      <c r="FV341" s="335">
        <f t="shared" si="589"/>
        <v>9.61190259231408E-3</v>
      </c>
      <c r="FW341" s="335">
        <f t="shared" si="590"/>
        <v>9.5615485982077E-3</v>
      </c>
      <c r="FX341" s="335">
        <f t="shared" si="591"/>
        <v>9.4789149915835945E-3</v>
      </c>
    </row>
    <row r="342" spans="1:180" x14ac:dyDescent="0.2">
      <c r="A342" s="305" t="str">
        <f>_xlfn.CONCAT(IF(LEFT(TRIM(A341),1)="*", "*R", "R"), 1+RIGHT(TRIM(A341),1))</f>
        <v>R4</v>
      </c>
      <c r="B342" s="305" t="str">
        <f t="shared" si="638"/>
        <v>TLPLPGX11</v>
      </c>
      <c r="C342" s="305" t="str">
        <f t="shared" si="639"/>
        <v>TL.LPGX.P.LPGX.2011</v>
      </c>
      <c r="D342" s="301" t="str">
        <f t="shared" si="640"/>
        <v>bn-vmt, bn-vmt/a</v>
      </c>
      <c r="E342" s="301" t="str">
        <f t="shared" si="641"/>
        <v>TRNLPGX</v>
      </c>
      <c r="F342" s="301" t="str">
        <f t="shared" si="642"/>
        <v>TL</v>
      </c>
      <c r="G342" s="315" t="s">
        <v>820</v>
      </c>
      <c r="H342" s="315" t="s">
        <v>814</v>
      </c>
      <c r="I342" s="315">
        <v>1</v>
      </c>
      <c r="J342" s="315" t="str">
        <f t="shared" si="592"/>
        <v>Pickup-GSL</v>
      </c>
      <c r="K342" s="335">
        <f>$I342*IF($G342="Pickup", SUMIFS(NewEmisData!E:E, NewEmisData!$A:$A, "Pickup", NewEmisData!$B:$B, $A342, NewEmisData!$C:$C, $H342, NewEmisData!$D:$D, K$2), SUMIFS(NewEmisData!E:E, NewEmisData!$A:$A, "LDV", NewEmisData!$B:$B, $A342, NewEmisData!$C:$C, $H342, NewEmisData!$D:$D, K$2))</f>
        <v>809.18625562190198</v>
      </c>
      <c r="L342" s="335">
        <f>$I342*IF($G342="Pickup", SUMIFS(NewEmisData!F:F, NewEmisData!$A:$A, "Pickup", NewEmisData!$B:$B, $A342, NewEmisData!$C:$C, $H342, NewEmisData!$D:$D, L$2), SUMIFS(NewEmisData!F:F, NewEmisData!$A:$A, "LDV", NewEmisData!$B:$B, $A342, NewEmisData!$C:$C, $H342, NewEmisData!$D:$D, L$2))</f>
        <v>717.37917726989394</v>
      </c>
      <c r="M342" s="335">
        <f>$I342*IF($G342="Pickup", SUMIFS(NewEmisData!G:G, NewEmisData!$A:$A, "Pickup", NewEmisData!$B:$B, $A342, NewEmisData!$C:$C, $H342, NewEmisData!$D:$D, M$2), SUMIFS(NewEmisData!G:G, NewEmisData!$A:$A, "LDV", NewEmisData!$B:$B, $A342, NewEmisData!$C:$C, $H342, NewEmisData!$D:$D, M$2))</f>
        <v>565.23600524957101</v>
      </c>
      <c r="N342" s="335">
        <f>$I342*IF($G342="Pickup", SUMIFS(NewEmisData!H:H, NewEmisData!$A:$A, "Pickup", NewEmisData!$B:$B, $A342, NewEmisData!$C:$C, $H342, NewEmisData!$D:$D, N$2), SUMIFS(NewEmisData!H:H, NewEmisData!$A:$A, "LDV", NewEmisData!$B:$B, $A342, NewEmisData!$C:$C, $H342, NewEmisData!$D:$D, N$2))</f>
        <v>472.41891643346997</v>
      </c>
      <c r="O342" s="335">
        <f>$I342*IF($G342="Pickup", SUMIFS(NewEmisData!I:I, NewEmisData!$A:$A, "Pickup", NewEmisData!$B:$B, $A342, NewEmisData!$C:$C, $H342, NewEmisData!$D:$D, O$2), SUMIFS(NewEmisData!I:I, NewEmisData!$A:$A, "LDV", NewEmisData!$B:$B, $A342, NewEmisData!$C:$C, $H342, NewEmisData!$D:$D, O$2))</f>
        <v>412.86398479136801</v>
      </c>
      <c r="P342" s="335">
        <f>$I342*IF($G342="Pickup", SUMIFS(NewEmisData!J:J, NewEmisData!$A:$A, "Pickup", NewEmisData!$B:$B, $A342, NewEmisData!$C:$C, $H342, NewEmisData!$D:$D, P$2), SUMIFS(NewEmisData!J:J, NewEmisData!$A:$A, "LDV", NewEmisData!$B:$B, $A342, NewEmisData!$C:$C, $H342, NewEmisData!$D:$D, P$2))</f>
        <v>382.70335541305002</v>
      </c>
      <c r="Q342" s="335">
        <f>$I342*IF($G342="Pickup", SUMIFS(NewEmisData!K:K, NewEmisData!$A:$A, "Pickup", NewEmisData!$B:$B, $A342, NewEmisData!$C:$C, $H342, NewEmisData!$D:$D, Q$2), SUMIFS(NewEmisData!K:K, NewEmisData!$A:$A, "LDV", NewEmisData!$B:$B, $A342, NewEmisData!$C:$C, $H342, NewEmisData!$D:$D, Q$2))</f>
        <v>369.486844409941</v>
      </c>
      <c r="R342" s="335">
        <f>$I342*IF($G342="Pickup", SUMIFS(NewEmisData!L:L, NewEmisData!$A:$A, "Pickup", NewEmisData!$B:$B, $A342, NewEmisData!$C:$C, $H342, NewEmisData!$D:$D, R$2), SUMIFS(NewEmisData!L:L, NewEmisData!$A:$A, "LDV", NewEmisData!$B:$B, $A342, NewEmisData!$C:$C, $H342, NewEmisData!$D:$D, R$2))</f>
        <v>366.75951772725199</v>
      </c>
      <c r="S342" s="335">
        <f>$I342*IF($G342="Pickup", SUMIFS(NewEmisData!M:M, NewEmisData!$A:$A, "Pickup", NewEmisData!$B:$B, $A342, NewEmisData!$C:$C, $H342, NewEmisData!$D:$D, S$2), SUMIFS(NewEmisData!M:M, NewEmisData!$A:$A, "LDV", NewEmisData!$B:$B, $A342, NewEmisData!$C:$C, $H342, NewEmisData!$D:$D, S$2))</f>
        <v>366.33687885587801</v>
      </c>
      <c r="T342" s="335">
        <v>0.27672218065037407</v>
      </c>
      <c r="U342" s="335">
        <f>$I342*IF($G342="Pickup", SUMIFS(NewEmisData!E:E, NewEmisData!$A:$A, "Pickup", NewEmisData!$B:$B, $A342, NewEmisData!$C:$C, $H342, NewEmisData!$D:$D, U$2), SUMIFS(NewEmisData!E:E, NewEmisData!$A:$A, "LDV", NewEmisData!$B:$B, $A342, NewEmisData!$C:$C, $H342, NewEmisData!$D:$D, U$2))</f>
        <v>1.00256458087036</v>
      </c>
      <c r="V342" s="335">
        <f>$I342*IF($G342="Pickup", SUMIFS(NewEmisData!F:F, NewEmisData!$A:$A, "Pickup", NewEmisData!$B:$B, $A342, NewEmisData!$C:$C, $H342, NewEmisData!$D:$D, V$2), SUMIFS(NewEmisData!F:F, NewEmisData!$A:$A, "LDV", NewEmisData!$B:$B, $A342, NewEmisData!$C:$C, $H342, NewEmisData!$D:$D, V$2))</f>
        <v>0.39560747527751999</v>
      </c>
      <c r="W342" s="335">
        <f>$I342*IF($G342="Pickup", SUMIFS(NewEmisData!G:G, NewEmisData!$A:$A, "Pickup", NewEmisData!$B:$B, $A342, NewEmisData!$C:$C, $H342, NewEmisData!$D:$D, W$2), SUMIFS(NewEmisData!G:G, NewEmisData!$A:$A, "LDV", NewEmisData!$B:$B, $A342, NewEmisData!$C:$C, $H342, NewEmisData!$D:$D, W$2))</f>
        <v>0.19159818828877601</v>
      </c>
      <c r="X342" s="335">
        <f>$I342*IF($G342="Pickup", SUMIFS(NewEmisData!H:H, NewEmisData!$A:$A, "Pickup", NewEmisData!$B:$B, $A342, NewEmisData!$C:$C, $H342, NewEmisData!$D:$D, X$2), SUMIFS(NewEmisData!H:H, NewEmisData!$A:$A, "LDV", NewEmisData!$B:$B, $A342, NewEmisData!$C:$C, $H342, NewEmisData!$D:$D, X$2))</f>
        <v>0.12217599625012</v>
      </c>
      <c r="Y342" s="335">
        <f>$I342*IF($G342="Pickup", SUMIFS(NewEmisData!I:I, NewEmisData!$A:$A, "Pickup", NewEmisData!$B:$B, $A342, NewEmisData!$C:$C, $H342, NewEmisData!$D:$D, Y$2), SUMIFS(NewEmisData!I:I, NewEmisData!$A:$A, "LDV", NewEmisData!$B:$B, $A342, NewEmisData!$C:$C, $H342, NewEmisData!$D:$D, Y$2))</f>
        <v>8.1029190806467893E-2</v>
      </c>
      <c r="Z342" s="335">
        <f>$I342*IF($G342="Pickup", SUMIFS(NewEmisData!J:J, NewEmisData!$A:$A, "Pickup", NewEmisData!$B:$B, $A342, NewEmisData!$C:$C, $H342, NewEmisData!$D:$D, Z$2), SUMIFS(NewEmisData!J:J, NewEmisData!$A:$A, "LDV", NewEmisData!$B:$B, $A342, NewEmisData!$C:$C, $H342, NewEmisData!$D:$D, Z$2))</f>
        <v>5.4567341905185598E-2</v>
      </c>
      <c r="AA342" s="335">
        <f>$I342*IF($G342="Pickup", SUMIFS(NewEmisData!K:K, NewEmisData!$A:$A, "Pickup", NewEmisData!$B:$B, $A342, NewEmisData!$C:$C, $H342, NewEmisData!$D:$D, AA$2), SUMIFS(NewEmisData!K:K, NewEmisData!$A:$A, "LDV", NewEmisData!$B:$B, $A342, NewEmisData!$C:$C, $H342, NewEmisData!$D:$D, AA$2))</f>
        <v>4.4030783970489901E-2</v>
      </c>
      <c r="AB342" s="335">
        <f>$I342*IF($G342="Pickup", SUMIFS(NewEmisData!L:L, NewEmisData!$A:$A, "Pickup", NewEmisData!$B:$B, $A342, NewEmisData!$C:$C, $H342, NewEmisData!$D:$D, AB$2), SUMIFS(NewEmisData!L:L, NewEmisData!$A:$A, "LDV", NewEmisData!$B:$B, $A342, NewEmisData!$C:$C, $H342, NewEmisData!$D:$D, AB$2))</f>
        <v>4.1990059655105501E-2</v>
      </c>
      <c r="AC342" s="335">
        <f>$I342*IF($G342="Pickup", SUMIFS(NewEmisData!M:M, NewEmisData!$A:$A, "Pickup", NewEmisData!$B:$B, $A342, NewEmisData!$C:$C, $H342, NewEmisData!$D:$D, AC$2), SUMIFS(NewEmisData!M:M, NewEmisData!$A:$A, "LDV", NewEmisData!$B:$B, $A342, NewEmisData!$C:$C, $H342, NewEmisData!$D:$D, AC$2))</f>
        <v>4.1490516506061503E-2</v>
      </c>
      <c r="AD342" s="335">
        <v>6.1988464688476796E-2</v>
      </c>
      <c r="AE342" s="335">
        <f>$I342*IF($G342="Pickup", SUMIFS(NewEmisData!E:E, NewEmisData!$A:$A, "Pickup", NewEmisData!$B:$B, $A342, NewEmisData!$C:$C, $H342, NewEmisData!$D:$D, AE$2), SUMIFS(NewEmisData!E:E, NewEmisData!$A:$A, "LDV", NewEmisData!$B:$B, $A342, NewEmisData!$C:$C, $H342, NewEmisData!$D:$D, AE$2))</f>
        <v>1.40017655016191E-2</v>
      </c>
      <c r="AF342" s="335">
        <f>$I342*IF($G342="Pickup", SUMIFS(NewEmisData!F:F, NewEmisData!$A:$A, "Pickup", NewEmisData!$B:$B, $A342, NewEmisData!$C:$C, $H342, NewEmisData!$D:$D, AF$2), SUMIFS(NewEmisData!F:F, NewEmisData!$A:$A, "LDV", NewEmisData!$B:$B, $A342, NewEmisData!$C:$C, $H342, NewEmisData!$D:$D, AF$2))</f>
        <v>1.2413170210923301E-2</v>
      </c>
      <c r="AG342" s="335">
        <f>$I342*IF($G342="Pickup", SUMIFS(NewEmisData!G:G, NewEmisData!$A:$A, "Pickup", NewEmisData!$B:$B, $A342, NewEmisData!$C:$C, $H342, NewEmisData!$D:$D, AG$2), SUMIFS(NewEmisData!G:G, NewEmisData!$A:$A, "LDV", NewEmisData!$B:$B, $A342, NewEmisData!$C:$C, $H342, NewEmisData!$D:$D, AG$2))</f>
        <v>8.1086013766454006E-3</v>
      </c>
      <c r="AH342" s="335">
        <f>$I342*IF($G342="Pickup", SUMIFS(NewEmisData!H:H, NewEmisData!$A:$A, "Pickup", NewEmisData!$B:$B, $A342, NewEmisData!$C:$C, $H342, NewEmisData!$D:$D, AH$2), SUMIFS(NewEmisData!H:H, NewEmisData!$A:$A, "LDV", NewEmisData!$B:$B, $A342, NewEmisData!$C:$C, $H342, NewEmisData!$D:$D, AH$2))</f>
        <v>6.7770962147280997E-3</v>
      </c>
      <c r="AI342" s="335">
        <f>$I342*IF($G342="Pickup", SUMIFS(NewEmisData!I:I, NewEmisData!$A:$A, "Pickup", NewEmisData!$B:$B, $A342, NewEmisData!$C:$C, $H342, NewEmisData!$D:$D, AI$2), SUMIFS(NewEmisData!I:I, NewEmisData!$A:$A, "LDV", NewEmisData!$B:$B, $A342, NewEmisData!$C:$C, $H342, NewEmisData!$D:$D, AI$2))</f>
        <v>5.9227487489961397E-3</v>
      </c>
      <c r="AJ342" s="335">
        <f>$I342*IF($G342="Pickup", SUMIFS(NewEmisData!J:J, NewEmisData!$A:$A, "Pickup", NewEmisData!$B:$B, $A342, NewEmisData!$C:$C, $H342, NewEmisData!$D:$D, AJ$2), SUMIFS(NewEmisData!J:J, NewEmisData!$A:$A, "LDV", NewEmisData!$B:$B, $A342, NewEmisData!$C:$C, $H342, NewEmisData!$D:$D, AJ$2))</f>
        <v>5.4900769721154498E-3</v>
      </c>
      <c r="AK342" s="335">
        <f>$I342*IF($G342="Pickup", SUMIFS(NewEmisData!K:K, NewEmisData!$A:$A, "Pickup", NewEmisData!$B:$B, $A342, NewEmisData!$C:$C, $H342, NewEmisData!$D:$D, AK$2), SUMIFS(NewEmisData!K:K, NewEmisData!$A:$A, "LDV", NewEmisData!$B:$B, $A342, NewEmisData!$C:$C, $H342, NewEmisData!$D:$D, AK$2))</f>
        <v>5.3004799651939901E-3</v>
      </c>
      <c r="AL342" s="335">
        <f>$I342*IF($G342="Pickup", SUMIFS(NewEmisData!L:L, NewEmisData!$A:$A, "Pickup", NewEmisData!$B:$B, $A342, NewEmisData!$C:$C, $H342, NewEmisData!$D:$D, AL$2), SUMIFS(NewEmisData!L:L, NewEmisData!$A:$A, "LDV", NewEmisData!$B:$B, $A342, NewEmisData!$C:$C, $H342, NewEmisData!$D:$D, AL$2))</f>
        <v>5.2613551409495399E-3</v>
      </c>
      <c r="AM342" s="335">
        <f>$I342*IF($G342="Pickup", SUMIFS(NewEmisData!M:M, NewEmisData!$A:$A, "Pickup", NewEmisData!$B:$B, $A342, NewEmisData!$C:$C, $H342, NewEmisData!$D:$D, AM$2), SUMIFS(NewEmisData!M:M, NewEmisData!$A:$A, "LDV", NewEmisData!$B:$B, $A342, NewEmisData!$C:$C, $H342, NewEmisData!$D:$D, AM$2))</f>
        <v>5.2552925304367899E-3</v>
      </c>
      <c r="AN342" s="335">
        <v>1.7442083422488778E-3</v>
      </c>
      <c r="AO342" s="335">
        <f>$I342*IF($G342="Pickup", SUMIFS(NewEmisData!E:E, NewEmisData!$A:$A, "Pickup", NewEmisData!$B:$B, $A342, NewEmisData!$C:$C, $H342, NewEmisData!$D:$D, AO$2), SUMIFS(NewEmisData!E:E, NewEmisData!$A:$A, "LDV", NewEmisData!$B:$B, $A342, NewEmisData!$C:$C, $H342, NewEmisData!$D:$D, AO$2))</f>
        <v>0.115772764989804</v>
      </c>
      <c r="AP342" s="335">
        <f>$I342*IF($G342="Pickup", SUMIFS(NewEmisData!F:F, NewEmisData!$A:$A, "Pickup", NewEmisData!$B:$B, $A342, NewEmisData!$C:$C, $H342, NewEmisData!$D:$D, AP$2), SUMIFS(NewEmisData!F:F, NewEmisData!$A:$A, "LDV", NewEmisData!$B:$B, $A342, NewEmisData!$C:$C, $H342, NewEmisData!$D:$D, AP$2))</f>
        <v>0.11041053337507201</v>
      </c>
      <c r="AQ342" s="335">
        <f>$I342*IF($G342="Pickup", SUMIFS(NewEmisData!G:G, NewEmisData!$A:$A, "Pickup", NewEmisData!$B:$B, $A342, NewEmisData!$C:$C, $H342, NewEmisData!$D:$D, AQ$2), SUMIFS(NewEmisData!G:G, NewEmisData!$A:$A, "LDV", NewEmisData!$B:$B, $A342, NewEmisData!$C:$C, $H342, NewEmisData!$D:$D, AQ$2))</f>
        <v>8.9064450289023406E-2</v>
      </c>
      <c r="AR342" s="335">
        <f>$I342*IF($G342="Pickup", SUMIFS(NewEmisData!H:H, NewEmisData!$A:$A, "Pickup", NewEmisData!$B:$B, $A342, NewEmisData!$C:$C, $H342, NewEmisData!$D:$D, AR$2), SUMIFS(NewEmisData!H:H, NewEmisData!$A:$A, "LDV", NewEmisData!$B:$B, $A342, NewEmisData!$C:$C, $H342, NewEmisData!$D:$D, AR$2))</f>
        <v>8.7932937699846503E-2</v>
      </c>
      <c r="AS342" s="335">
        <f>$I342*IF($G342="Pickup", SUMIFS(NewEmisData!I:I, NewEmisData!$A:$A, "Pickup", NewEmisData!$B:$B, $A342, NewEmisData!$C:$C, $H342, NewEmisData!$D:$D, AS$2), SUMIFS(NewEmisData!I:I, NewEmisData!$A:$A, "LDV", NewEmisData!$B:$B, $A342, NewEmisData!$C:$C, $H342, NewEmisData!$D:$D, AS$2))</f>
        <v>8.66400670344568E-2</v>
      </c>
      <c r="AT342" s="335">
        <f>$I342*IF($G342="Pickup", SUMIFS(NewEmisData!J:J, NewEmisData!$A:$A, "Pickup", NewEmisData!$B:$B, $A342, NewEmisData!$C:$C, $H342, NewEmisData!$D:$D, AT$2), SUMIFS(NewEmisData!J:J, NewEmisData!$A:$A, "LDV", NewEmisData!$B:$B, $A342, NewEmisData!$C:$C, $H342, NewEmisData!$D:$D, AT$2))</f>
        <v>8.5515845774985999E-2</v>
      </c>
      <c r="AU342" s="335">
        <f>$I342*IF($G342="Pickup", SUMIFS(NewEmisData!K:K, NewEmisData!$A:$A, "Pickup", NewEmisData!$B:$B, $A342, NewEmisData!$C:$C, $H342, NewEmisData!$D:$D, AU$2), SUMIFS(NewEmisData!K:K, NewEmisData!$A:$A, "LDV", NewEmisData!$B:$B, $A342, NewEmisData!$C:$C, $H342, NewEmisData!$D:$D, AU$2))</f>
        <v>8.4877871012289302E-2</v>
      </c>
      <c r="AV342" s="335">
        <f>$I342*IF($G342="Pickup", SUMIFS(NewEmisData!L:L, NewEmisData!$A:$A, "Pickup", NewEmisData!$B:$B, $A342, NewEmisData!$C:$C, $H342, NewEmisData!$D:$D, AV$2), SUMIFS(NewEmisData!L:L, NewEmisData!$A:$A, "LDV", NewEmisData!$B:$B, $A342, NewEmisData!$C:$C, $H342, NewEmisData!$D:$D, AV$2))</f>
        <v>8.4636887277329695E-2</v>
      </c>
      <c r="AW342" s="335">
        <f>$I342*IF($G342="Pickup", SUMIFS(NewEmisData!M:M, NewEmisData!$A:$A, "Pickup", NewEmisData!$B:$B, $A342, NewEmisData!$C:$C, $H342, NewEmisData!$D:$D, AW$2), SUMIFS(NewEmisData!M:M, NewEmisData!$A:$A, "LDV", NewEmisData!$B:$B, $A342, NewEmisData!$C:$C, $H342, NewEmisData!$D:$D, AW$2))</f>
        <v>8.4577535540567794E-2</v>
      </c>
      <c r="AX342" s="335">
        <v>4.7629366333098749E-2</v>
      </c>
      <c r="AY342" s="335">
        <f>$I342*IF($G342="Pickup", SUMIFS(NewEmisData!E:E, NewEmisData!$A:$A, "Pickup", NewEmisData!$B:$B, $A342, NewEmisData!$C:$C, $H342, NewEmisData!$D:$D, AY$2), SUMIFS(NewEmisData!E:E, NewEmisData!$A:$A, "LDV", NewEmisData!$B:$B, $A342, NewEmisData!$C:$C, $H342, NewEmisData!$D:$D, AY$2))</f>
        <v>2.5560187952441901E-2</v>
      </c>
      <c r="AZ342" s="335">
        <f>$I342*IF($G342="Pickup", SUMIFS(NewEmisData!F:F, NewEmisData!$A:$A, "Pickup", NewEmisData!$B:$B, $A342, NewEmisData!$C:$C, $H342, NewEmisData!$D:$D, AZ$2), SUMIFS(NewEmisData!F:F, NewEmisData!$A:$A, "LDV", NewEmisData!$B:$B, $A342, NewEmisData!$C:$C, $H342, NewEmisData!$D:$D, AZ$2))</f>
        <v>2.0822176230306699E-2</v>
      </c>
      <c r="BA342" s="335">
        <f>$I342*IF($G342="Pickup", SUMIFS(NewEmisData!G:G, NewEmisData!$A:$A, "Pickup", NewEmisData!$B:$B, $A342, NewEmisData!$C:$C, $H342, NewEmisData!$D:$D, BA$2), SUMIFS(NewEmisData!G:G, NewEmisData!$A:$A, "LDV", NewEmisData!$B:$B, $A342, NewEmisData!$C:$C, $H342, NewEmisData!$D:$D, BA$2))</f>
        <v>1.62964680076296E-2</v>
      </c>
      <c r="BB342" s="335">
        <f>$I342*IF($G342="Pickup", SUMIFS(NewEmisData!H:H, NewEmisData!$A:$A, "Pickup", NewEmisData!$B:$B, $A342, NewEmisData!$C:$C, $H342, NewEmisData!$D:$D, BB$2), SUMIFS(NewEmisData!H:H, NewEmisData!$A:$A, "LDV", NewEmisData!$B:$B, $A342, NewEmisData!$C:$C, $H342, NewEmisData!$D:$D, BB$2))</f>
        <v>1.52894671516547E-2</v>
      </c>
      <c r="BC342" s="335">
        <f>$I342*IF($G342="Pickup", SUMIFS(NewEmisData!I:I, NewEmisData!$A:$A, "Pickup", NewEmisData!$B:$B, $A342, NewEmisData!$C:$C, $H342, NewEmisData!$D:$D, BC$2), SUMIFS(NewEmisData!I:I, NewEmisData!$A:$A, "LDV", NewEmisData!$B:$B, $A342, NewEmisData!$C:$C, $H342, NewEmisData!$D:$D, BC$2))</f>
        <v>1.4142061331261099E-2</v>
      </c>
      <c r="BD342" s="335">
        <f>$I342*IF($G342="Pickup", SUMIFS(NewEmisData!J:J, NewEmisData!$A:$A, "Pickup", NewEmisData!$B:$B, $A342, NewEmisData!$C:$C, $H342, NewEmisData!$D:$D, BD$2), SUMIFS(NewEmisData!J:J, NewEmisData!$A:$A, "LDV", NewEmisData!$B:$B, $A342, NewEmisData!$C:$C, $H342, NewEmisData!$D:$D, BD$2))</f>
        <v>1.31466340212829E-2</v>
      </c>
      <c r="BE342" s="335">
        <f>$I342*IF($G342="Pickup", SUMIFS(NewEmisData!K:K, NewEmisData!$A:$A, "Pickup", NewEmisData!$B:$B, $A342, NewEmisData!$C:$C, $H342, NewEmisData!$D:$D, BE$2), SUMIFS(NewEmisData!K:K, NewEmisData!$A:$A, "LDV", NewEmisData!$B:$B, $A342, NewEmisData!$C:$C, $H342, NewEmisData!$D:$D, BE$2))</f>
        <v>1.25820467149478E-2</v>
      </c>
      <c r="BF342" s="335">
        <f>$I342*IF($G342="Pickup", SUMIFS(NewEmisData!L:L, NewEmisData!$A:$A, "Pickup", NewEmisData!$B:$B, $A342, NewEmisData!$C:$C, $H342, NewEmisData!$D:$D, BF$2), SUMIFS(NewEmisData!L:L, NewEmisData!$A:$A, "LDV", NewEmisData!$B:$B, $A342, NewEmisData!$C:$C, $H342, NewEmisData!$D:$D, BF$2))</f>
        <v>1.2368813254204299E-2</v>
      </c>
      <c r="BG342" s="335">
        <f>$I342*IF($G342="Pickup", SUMIFS(NewEmisData!M:M, NewEmisData!$A:$A, "Pickup", NewEmisData!$B:$B, $A342, NewEmisData!$C:$C, $H342, NewEmisData!$D:$D, BG$2), SUMIFS(NewEmisData!M:M, NewEmisData!$A:$A, "LDV", NewEmisData!$B:$B, $A342, NewEmisData!$C:$C, $H342, NewEmisData!$D:$D, BG$2))</f>
        <v>1.2316300985385199E-2</v>
      </c>
      <c r="BH342" s="335">
        <v>9.4789149915835945E-3</v>
      </c>
      <c r="BI342" s="335">
        <f>$I342*IF($G342="Pickup", SUMIFS(NewEmisData!E:E, NewEmisData!$A:$A, "Pickup", NewEmisData!$B:$B, $A342, NewEmisData!$C:$C, $H342, NewEmisData!$D:$D, BI$2), SUMIFS(NewEmisData!E:E, NewEmisData!$A:$A, "LDV", NewEmisData!$B:$B, $A342, NewEmisData!$C:$C, $H342, NewEmisData!$D:$D, BI$2))</f>
        <v>10.361592379563</v>
      </c>
      <c r="BJ342" s="335">
        <f>$I342*IF($G342="Pickup", SUMIFS(NewEmisData!F:F, NewEmisData!$A:$A, "Pickup", NewEmisData!$B:$B, $A342, NewEmisData!$C:$C, $H342, NewEmisData!$D:$D, BJ$2), SUMIFS(NewEmisData!F:F, NewEmisData!$A:$A, "LDV", NewEmisData!$B:$B, $A342, NewEmisData!$C:$C, $H342, NewEmisData!$D:$D, BJ$2))</f>
        <v>5.7035193279517298</v>
      </c>
      <c r="BK342" s="335">
        <f>$I342*IF($G342="Pickup", SUMIFS(NewEmisData!G:G, NewEmisData!$A:$A, "Pickup", NewEmisData!$B:$B, $A342, NewEmisData!$C:$C, $H342, NewEmisData!$D:$D, BK$2), SUMIFS(NewEmisData!G:G, NewEmisData!$A:$A, "LDV", NewEmisData!$B:$B, $A342, NewEmisData!$C:$C, $H342, NewEmisData!$D:$D, BK$2))</f>
        <v>2.8118299104154998</v>
      </c>
      <c r="BL342" s="335">
        <f>$I342*IF($G342="Pickup", SUMIFS(NewEmisData!H:H, NewEmisData!$A:$A, "Pickup", NewEmisData!$B:$B, $A342, NewEmisData!$C:$C, $H342, NewEmisData!$D:$D, BL$2), SUMIFS(NewEmisData!H:H, NewEmisData!$A:$A, "LDV", NewEmisData!$B:$B, $A342, NewEmisData!$C:$C, $H342, NewEmisData!$D:$D, BL$2))</f>
        <v>2.1498156223690699</v>
      </c>
      <c r="BM342" s="335">
        <f>$I342*IF($G342="Pickup", SUMIFS(NewEmisData!I:I, NewEmisData!$A:$A, "Pickup", NewEmisData!$B:$B, $A342, NewEmisData!$C:$C, $H342, NewEmisData!$D:$D, BM$2), SUMIFS(NewEmisData!I:I, NewEmisData!$A:$A, "LDV", NewEmisData!$B:$B, $A342, NewEmisData!$C:$C, $H342, NewEmisData!$D:$D, BM$2))</f>
        <v>1.50486267134415</v>
      </c>
      <c r="BN342" s="335">
        <f>$I342*IF($G342="Pickup", SUMIFS(NewEmisData!J:J, NewEmisData!$A:$A, "Pickup", NewEmisData!$B:$B, $A342, NewEmisData!$C:$C, $H342, NewEmisData!$D:$D, BN$2), SUMIFS(NewEmisData!J:J, NewEmisData!$A:$A, "LDV", NewEmisData!$B:$B, $A342, NewEmisData!$C:$C, $H342, NewEmisData!$D:$D, BN$2))</f>
        <v>1.09335104360618</v>
      </c>
      <c r="BO342" s="335">
        <f>$I342*IF($G342="Pickup", SUMIFS(NewEmisData!K:K, NewEmisData!$A:$A, "Pickup", NewEmisData!$B:$B, $A342, NewEmisData!$C:$C, $H342, NewEmisData!$D:$D, BO$2), SUMIFS(NewEmisData!K:K, NewEmisData!$A:$A, "LDV", NewEmisData!$B:$B, $A342, NewEmisData!$C:$C, $H342, NewEmisData!$D:$D, BO$2))</f>
        <v>0.94431857682522102</v>
      </c>
      <c r="BP342" s="335">
        <f>$I342*IF($G342="Pickup", SUMIFS(NewEmisData!L:L, NewEmisData!$A:$A, "Pickup", NewEmisData!$B:$B, $A342, NewEmisData!$C:$C, $H342, NewEmisData!$D:$D, BP$2), SUMIFS(NewEmisData!L:L, NewEmisData!$A:$A, "LDV", NewEmisData!$B:$B, $A342, NewEmisData!$C:$C, $H342, NewEmisData!$D:$D, BP$2))</f>
        <v>0.915199759925724</v>
      </c>
      <c r="BQ342" s="335">
        <f>$I342*IF($G342="Pickup", SUMIFS(NewEmisData!M:M, NewEmisData!$A:$A, "Pickup", NewEmisData!$B:$B, $A342, NewEmisData!$C:$C, $H342, NewEmisData!$D:$D, BQ$2), SUMIFS(NewEmisData!M:M, NewEmisData!$A:$A, "LDV", NewEmisData!$B:$B, $A342, NewEmisData!$C:$C, $H342, NewEmisData!$D:$D, BQ$2))</f>
        <v>0.90672443002134795</v>
      </c>
      <c r="BR342" s="335">
        <v>1.6588293829830492</v>
      </c>
      <c r="BS342" s="335">
        <f>$I342*IF($G342="Pickup", SUMIFS(NewEmisData!E:E, NewEmisData!$A:$A, "Pickup", NewEmisData!$B:$B, $A342, NewEmisData!$C:$C, $H342, NewEmisData!$D:$D, BS$2), SUMIFS(NewEmisData!E:E, NewEmisData!$A:$A, "LDV", NewEmisData!$B:$B, $A342, NewEmisData!$C:$C, $H342, NewEmisData!$D:$D, BS$2))</f>
        <v>0.86905039246637406</v>
      </c>
      <c r="BT342" s="335">
        <f>$I342*IF($G342="Pickup", SUMIFS(NewEmisData!F:F, NewEmisData!$A:$A, "Pickup", NewEmisData!$B:$B, $A342, NewEmisData!$C:$C, $H342, NewEmisData!$D:$D, BT$2), SUMIFS(NewEmisData!F:F, NewEmisData!$A:$A, "LDV", NewEmisData!$B:$B, $A342, NewEmisData!$C:$C, $H342, NewEmisData!$D:$D, BT$2))</f>
        <v>0.418423669034441</v>
      </c>
      <c r="BU342" s="335">
        <f>$I342*IF($G342="Pickup", SUMIFS(NewEmisData!G:G, NewEmisData!$A:$A, "Pickup", NewEmisData!$B:$B, $A342, NewEmisData!$C:$C, $H342, NewEmisData!$D:$D, BU$2), SUMIFS(NewEmisData!G:G, NewEmisData!$A:$A, "LDV", NewEmisData!$B:$B, $A342, NewEmisData!$C:$C, $H342, NewEmisData!$D:$D, BU$2))</f>
        <v>0.18064958377697199</v>
      </c>
      <c r="BV342" s="335">
        <f>$I342*IF($G342="Pickup", SUMIFS(NewEmisData!H:H, NewEmisData!$A:$A, "Pickup", NewEmisData!$B:$B, $A342, NewEmisData!$C:$C, $H342, NewEmisData!$D:$D, BV$2), SUMIFS(NewEmisData!H:H, NewEmisData!$A:$A, "LDV", NewEmisData!$B:$B, $A342, NewEmisData!$C:$C, $H342, NewEmisData!$D:$D, BV$2))</f>
        <v>0.14371277557137099</v>
      </c>
      <c r="BW342" s="335">
        <f>$I342*IF($G342="Pickup", SUMIFS(NewEmisData!I:I, NewEmisData!$A:$A, "Pickup", NewEmisData!$B:$B, $A342, NewEmisData!$C:$C, $H342, NewEmisData!$D:$D, BW$2), SUMIFS(NewEmisData!I:I, NewEmisData!$A:$A, "LDV", NewEmisData!$B:$B, $A342, NewEmisData!$C:$C, $H342, NewEmisData!$D:$D, BW$2))</f>
        <v>0.111965551174719</v>
      </c>
      <c r="BX342" s="335">
        <f>$I342*IF($G342="Pickup", SUMIFS(NewEmisData!J:J, NewEmisData!$A:$A, "Pickup", NewEmisData!$B:$B, $A342, NewEmisData!$C:$C, $H342, NewEmisData!$D:$D, BX$2), SUMIFS(NewEmisData!J:J, NewEmisData!$A:$A, "LDV", NewEmisData!$B:$B, $A342, NewEmisData!$C:$C, $H342, NewEmisData!$D:$D, BX$2))</f>
        <v>9.2429316058592198E-2</v>
      </c>
      <c r="BY342" s="335">
        <f>$I342*IF($G342="Pickup", SUMIFS(NewEmisData!K:K, NewEmisData!$A:$A, "Pickup", NewEmisData!$B:$B, $A342, NewEmisData!$C:$C, $H342, NewEmisData!$D:$D, BY$2), SUMIFS(NewEmisData!K:K, NewEmisData!$A:$A, "LDV", NewEmisData!$B:$B, $A342, NewEmisData!$C:$C, $H342, NewEmisData!$D:$D, BY$2))</f>
        <v>8.3656031306945794E-2</v>
      </c>
      <c r="BZ342" s="335">
        <f>$I342*IF($G342="Pickup", SUMIFS(NewEmisData!L:L, NewEmisData!$A:$A, "Pickup", NewEmisData!$B:$B, $A342, NewEmisData!$C:$C, $H342, NewEmisData!$D:$D, BZ$2), SUMIFS(NewEmisData!L:L, NewEmisData!$A:$A, "LDV", NewEmisData!$B:$B, $A342, NewEmisData!$C:$C, $H342, NewEmisData!$D:$D, BZ$2))</f>
        <v>8.1597635076797501E-2</v>
      </c>
      <c r="CA342" s="335">
        <f>$I342*IF($G342="Pickup", SUMIFS(NewEmisData!M:M, NewEmisData!$A:$A, "Pickup", NewEmisData!$B:$B, $A342, NewEmisData!$C:$C, $H342, NewEmisData!$D:$D, CA$2), SUMIFS(NewEmisData!M:M, NewEmisData!$A:$A, "LDV", NewEmisData!$B:$B, $A342, NewEmisData!$C:$C, $H342, NewEmisData!$D:$D, CA$2))</f>
        <v>8.0898234893418394E-2</v>
      </c>
      <c r="CB342" s="335">
        <v>0.10573121882292051</v>
      </c>
      <c r="CC342" s="335">
        <f>$I342*IF($G342="Pickup", SUMIFS(NewEmisData!E:E, NewEmisData!$A:$A, "Pickup", NewEmisData!$B:$B, $A342, NewEmisData!$C:$C, $H342, NewEmisData!$D:$D, CC$2), SUMIFS(NewEmisData!E:E, NewEmisData!$A:$A, "LDV", NewEmisData!$B:$B, $A342, NewEmisData!$C:$C, $H342, NewEmisData!$D:$D, CC$2))</f>
        <v>4.7191921004493001E-2</v>
      </c>
      <c r="CD342" s="335">
        <f>$I342*IF($G342="Pickup", SUMIFS(NewEmisData!F:F, NewEmisData!$A:$A, "Pickup", NewEmisData!$B:$B, $A342, NewEmisData!$C:$C, $H342, NewEmisData!$D:$D, CD$2), SUMIFS(NewEmisData!F:F, NewEmisData!$A:$A, "LDV", NewEmisData!$B:$B, $A342, NewEmisData!$C:$C, $H342, NewEmisData!$D:$D, CD$2))</f>
        <v>3.3452665150373803E-2</v>
      </c>
      <c r="CE342" s="335">
        <f>$I342*IF($G342="Pickup", SUMIFS(NewEmisData!G:G, NewEmisData!$A:$A, "Pickup", NewEmisData!$B:$B, $A342, NewEmisData!$C:$C, $H342, NewEmisData!$D:$D, CE$2), SUMIFS(NewEmisData!G:G, NewEmisData!$A:$A, "LDV", NewEmisData!$B:$B, $A342, NewEmisData!$C:$C, $H342, NewEmisData!$D:$D, CE$2))</f>
        <v>2.8197233154937398E-2</v>
      </c>
      <c r="CF342" s="335">
        <f>$I342*IF($G342="Pickup", SUMIFS(NewEmisData!H:H, NewEmisData!$A:$A, "Pickup", NewEmisData!$B:$B, $A342, NewEmisData!$C:$C, $H342, NewEmisData!$D:$D, CF$2), SUMIFS(NewEmisData!H:H, NewEmisData!$A:$A, "LDV", NewEmisData!$B:$B, $A342, NewEmisData!$C:$C, $H342, NewEmisData!$D:$D, CF$2))</f>
        <v>2.73123787191559E-2</v>
      </c>
      <c r="CG342" s="335">
        <f>$I342*IF($G342="Pickup", SUMIFS(NewEmisData!I:I, NewEmisData!$A:$A, "Pickup", NewEmisData!$B:$B, $A342, NewEmisData!$C:$C, $H342, NewEmisData!$D:$D, CG$2), SUMIFS(NewEmisData!I:I, NewEmisData!$A:$A, "LDV", NewEmisData!$B:$B, $A342, NewEmisData!$C:$C, $H342, NewEmisData!$D:$D, CG$2))</f>
        <v>2.71336633329387E-2</v>
      </c>
      <c r="CH342" s="335">
        <f>$I342*IF($G342="Pickup", SUMIFS(NewEmisData!J:J, NewEmisData!$A:$A, "Pickup", NewEmisData!$B:$B, $A342, NewEmisData!$C:$C, $H342, NewEmisData!$D:$D, CH$2), SUMIFS(NewEmisData!J:J, NewEmisData!$A:$A, "LDV", NewEmisData!$B:$B, $A342, NewEmisData!$C:$C, $H342, NewEmisData!$D:$D, CH$2))</f>
        <v>2.70232168706778E-2</v>
      </c>
      <c r="CI342" s="335">
        <f>$I342*IF($G342="Pickup", SUMIFS(NewEmisData!K:K, NewEmisData!$A:$A, "Pickup", NewEmisData!$B:$B, $A342, NewEmisData!$C:$C, $H342, NewEmisData!$D:$D, CI$2), SUMIFS(NewEmisData!K:K, NewEmisData!$A:$A, "LDV", NewEmisData!$B:$B, $A342, NewEmisData!$C:$C, $H342, NewEmisData!$D:$D, CI$2))</f>
        <v>2.7020753977429299E-2</v>
      </c>
      <c r="CJ342" s="335">
        <f>$I342*IF($G342="Pickup", SUMIFS(NewEmisData!L:L, NewEmisData!$A:$A, "Pickup", NewEmisData!$B:$B, $A342, NewEmisData!$C:$C, $H342, NewEmisData!$D:$D, CJ$2), SUMIFS(NewEmisData!L:L, NewEmisData!$A:$A, "LDV", NewEmisData!$B:$B, $A342, NewEmisData!$C:$C, $H342, NewEmisData!$D:$D, CJ$2))</f>
        <v>2.70210162479033E-2</v>
      </c>
      <c r="CK342" s="335">
        <f>$I342*IF($G342="Pickup", SUMIFS(NewEmisData!M:M, NewEmisData!$A:$A, "Pickup", NewEmisData!$B:$B, $A342, NewEmisData!$C:$C, $H342, NewEmisData!$D:$D, CK$2), SUMIFS(NewEmisData!M:M, NewEmisData!$A:$A, "LDV", NewEmisData!$B:$B, $A342, NewEmisData!$C:$C, $H342, NewEmisData!$D:$D, CK$2))</f>
        <v>2.70209056267686E-2</v>
      </c>
      <c r="CL342" s="335">
        <v>2.2881070645398207E-2</v>
      </c>
      <c r="CM342" s="335">
        <f>$I342*IF($G342="Pickup", SUMIFS(NewEmisData!E:E, NewEmisData!$A:$A, "Pickup", NewEmisData!$B:$B, $A342, NewEmisData!$C:$C, $H342, NewEmisData!$D:$D, CM$2), SUMIFS(NewEmisData!E:E, NewEmisData!$A:$A, "LDV", NewEmisData!$B:$B, $A342, NewEmisData!$C:$C, $H342, NewEmisData!$D:$D, CM$2))</f>
        <v>3.4914623745350599E-2</v>
      </c>
      <c r="CN342" s="335">
        <f>$I342*IF($G342="Pickup", SUMIFS(NewEmisData!F:F, NewEmisData!$A:$A, "Pickup", NewEmisData!$B:$B, $A342, NewEmisData!$C:$C, $H342, NewEmisData!$D:$D, CN$2), SUMIFS(NewEmisData!F:F, NewEmisData!$A:$A, "LDV", NewEmisData!$B:$B, $A342, NewEmisData!$C:$C, $H342, NewEmisData!$D:$D, CN$2))</f>
        <v>1.8256939233426101E-2</v>
      </c>
      <c r="CO342" s="335">
        <f>$I342*IF($G342="Pickup", SUMIFS(NewEmisData!G:G, NewEmisData!$A:$A, "Pickup", NewEmisData!$B:$B, $A342, NewEmisData!$C:$C, $H342, NewEmisData!$D:$D, CO$2), SUMIFS(NewEmisData!G:G, NewEmisData!$A:$A, "LDV", NewEmisData!$B:$B, $A342, NewEmisData!$C:$C, $H342, NewEmisData!$D:$D, CO$2))</f>
        <v>1.08185057202368E-2</v>
      </c>
      <c r="CP342" s="335">
        <f>$I342*IF($G342="Pickup", SUMIFS(NewEmisData!H:H, NewEmisData!$A:$A, "Pickup", NewEmisData!$B:$B, $A342, NewEmisData!$C:$C, $H342, NewEmisData!$D:$D, CP$2), SUMIFS(NewEmisData!H:H, NewEmisData!$A:$A, "LDV", NewEmisData!$B:$B, $A342, NewEmisData!$C:$C, $H342, NewEmisData!$D:$D, CP$2))</f>
        <v>8.9273095692375404E-3</v>
      </c>
      <c r="CQ342" s="335">
        <f>$I342*IF($G342="Pickup", SUMIFS(NewEmisData!I:I, NewEmisData!$A:$A, "Pickup", NewEmisData!$B:$B, $A342, NewEmisData!$C:$C, $H342, NewEmisData!$D:$D, CQ$2), SUMIFS(NewEmisData!I:I, NewEmisData!$A:$A, "LDV", NewEmisData!$B:$B, $A342, NewEmisData!$C:$C, $H342, NewEmisData!$D:$D, CQ$2))</f>
        <v>8.3314585338203004E-3</v>
      </c>
      <c r="CR342" s="335">
        <f>$I342*IF($G342="Pickup", SUMIFS(NewEmisData!J:J, NewEmisData!$A:$A, "Pickup", NewEmisData!$B:$B, $A342, NewEmisData!$C:$C, $H342, NewEmisData!$D:$D, CR$2), SUMIFS(NewEmisData!J:J, NewEmisData!$A:$A, "LDV", NewEmisData!$B:$B, $A342, NewEmisData!$C:$C, $H342, NewEmisData!$D:$D, CR$2))</f>
        <v>8.1732632200225506E-3</v>
      </c>
      <c r="CS342" s="335">
        <f>$I342*IF($G342="Pickup", SUMIFS(NewEmisData!K:K, NewEmisData!$A:$A, "Pickup", NewEmisData!$B:$B, $A342, NewEmisData!$C:$C, $H342, NewEmisData!$D:$D, CS$2), SUMIFS(NewEmisData!K:K, NewEmisData!$A:$A, "LDV", NewEmisData!$B:$B, $A342, NewEmisData!$C:$C, $H342, NewEmisData!$D:$D, CS$2))</f>
        <v>8.1593002884472708E-3</v>
      </c>
      <c r="CT342" s="335">
        <f>$I342*IF($G342="Pickup", SUMIFS(NewEmisData!L:L, NewEmisData!$A:$A, "Pickup", NewEmisData!$B:$B, $A342, NewEmisData!$C:$C, $H342, NewEmisData!$D:$D, CT$2), SUMIFS(NewEmisData!L:L, NewEmisData!$A:$A, "LDV", NewEmisData!$B:$B, $A342, NewEmisData!$C:$C, $H342, NewEmisData!$D:$D, CT$2))</f>
        <v>8.1495517165185508E-3</v>
      </c>
      <c r="CU342" s="335">
        <f>$I342*IF($G342="Pickup", SUMIFS(NewEmisData!M:M, NewEmisData!$A:$A, "Pickup", NewEmisData!$B:$B, $A342, NewEmisData!$C:$C, $H342, NewEmisData!$D:$D, CU$2), SUMIFS(NewEmisData!M:M, NewEmisData!$A:$A, "LDV", NewEmisData!$B:$B, $A342, NewEmisData!$C:$C, $H342, NewEmisData!$D:$D, CU$2))</f>
        <v>8.1494483917005801E-3</v>
      </c>
      <c r="CV342" s="335">
        <v>6.9734009009235556E-3</v>
      </c>
      <c r="CW342" s="335">
        <v>4.0498104655261064E-3</v>
      </c>
      <c r="CX342" s="335">
        <v>2.5030350838759993E-3</v>
      </c>
      <c r="CY342" s="335">
        <v>2.1151214403419519E-3</v>
      </c>
      <c r="CZ342" s="335">
        <v>1.7489979687569375E-3</v>
      </c>
      <c r="DA342" s="335">
        <v>1.340486996695321E-3</v>
      </c>
      <c r="DB342" s="335">
        <v>1.0553769116342638E-3</v>
      </c>
      <c r="DC342" s="335">
        <v>1.0132227560056145E-3</v>
      </c>
      <c r="DD342" s="335">
        <v>1.0003159541004489E-3</v>
      </c>
      <c r="DE342" s="335">
        <v>9.9860782000699166E-4</v>
      </c>
      <c r="DF342" s="335">
        <v>9.9860782000699166E-4</v>
      </c>
      <c r="DG342" s="335">
        <f>$I342*IF($G342="Pickup", SUMIFS(NewEmisData!E:E, NewEmisData!$A:$A, "Pickup", NewEmisData!$B:$B, $A342, NewEmisData!$C:$C, $H342, NewEmisData!$D:$D, DG$2), SUMIFS(NewEmisData!E:E, NewEmisData!$A:$A, "LDV", NewEmisData!$B:$B, $A342, NewEmisData!$C:$C, $H342, NewEmisData!$D:$D, DG$2))</f>
        <v>0</v>
      </c>
      <c r="DH342" s="335">
        <f>$I342*IF($G342="Pickup", SUMIFS(NewEmisData!F:F, NewEmisData!$A:$A, "Pickup", NewEmisData!$B:$B, $A342, NewEmisData!$C:$C, $H342, NewEmisData!$D:$D, DH$2), SUMIFS(NewEmisData!F:F, NewEmisData!$A:$A, "LDV", NewEmisData!$B:$B, $A342, NewEmisData!$C:$C, $H342, NewEmisData!$D:$D, DH$2))</f>
        <v>0</v>
      </c>
      <c r="DI342" s="335">
        <f>$I342*IF($G342="Pickup", SUMIFS(NewEmisData!G:G, NewEmisData!$A:$A, "Pickup", NewEmisData!$B:$B, $A342, NewEmisData!$C:$C, $H342, NewEmisData!$D:$D, DI$2), SUMIFS(NewEmisData!G:G, NewEmisData!$A:$A, "LDV", NewEmisData!$B:$B, $A342, NewEmisData!$C:$C, $H342, NewEmisData!$D:$D, DI$2))</f>
        <v>0</v>
      </c>
      <c r="DJ342" s="335">
        <f>$I342*IF($G342="Pickup", SUMIFS(NewEmisData!H:H, NewEmisData!$A:$A, "Pickup", NewEmisData!$B:$B, $A342, NewEmisData!$C:$C, $H342, NewEmisData!$D:$D, DJ$2), SUMIFS(NewEmisData!H:H, NewEmisData!$A:$A, "LDV", NewEmisData!$B:$B, $A342, NewEmisData!$C:$C, $H342, NewEmisData!$D:$D, DJ$2))</f>
        <v>0</v>
      </c>
      <c r="DK342" s="335">
        <f>$I342*IF($G342="Pickup", SUMIFS(NewEmisData!I:I, NewEmisData!$A:$A, "Pickup", NewEmisData!$B:$B, $A342, NewEmisData!$C:$C, $H342, NewEmisData!$D:$D, DK$2), SUMIFS(NewEmisData!I:I, NewEmisData!$A:$A, "LDV", NewEmisData!$B:$B, $A342, NewEmisData!$C:$C, $H342, NewEmisData!$D:$D, DK$2))</f>
        <v>0</v>
      </c>
      <c r="DL342" s="335">
        <f>$I342*IF($G342="Pickup", SUMIFS(NewEmisData!J:J, NewEmisData!$A:$A, "Pickup", NewEmisData!$B:$B, $A342, NewEmisData!$C:$C, $H342, NewEmisData!$D:$D, DL$2), SUMIFS(NewEmisData!J:J, NewEmisData!$A:$A, "LDV", NewEmisData!$B:$B, $A342, NewEmisData!$C:$C, $H342, NewEmisData!$D:$D, DL$2))</f>
        <v>0</v>
      </c>
      <c r="DM342" s="335">
        <f>$I342*IF($G342="Pickup", SUMIFS(NewEmisData!K:K, NewEmisData!$A:$A, "Pickup", NewEmisData!$B:$B, $A342, NewEmisData!$C:$C, $H342, NewEmisData!$D:$D, DM$2), SUMIFS(NewEmisData!K:K, NewEmisData!$A:$A, "LDV", NewEmisData!$B:$B, $A342, NewEmisData!$C:$C, $H342, NewEmisData!$D:$D, DM$2))</f>
        <v>0</v>
      </c>
      <c r="DN342" s="335">
        <f>$I342*IF($G342="Pickup", SUMIFS(NewEmisData!L:L, NewEmisData!$A:$A, "Pickup", NewEmisData!$B:$B, $A342, NewEmisData!$C:$C, $H342, NewEmisData!$D:$D, DN$2), SUMIFS(NewEmisData!L:L, NewEmisData!$A:$A, "LDV", NewEmisData!$B:$B, $A342, NewEmisData!$C:$C, $H342, NewEmisData!$D:$D, DN$2))</f>
        <v>0</v>
      </c>
      <c r="DO342" s="335">
        <f>$I342*IF($G342="Pickup", SUMIFS(NewEmisData!M:M, NewEmisData!$A:$A, "Pickup", NewEmisData!$B:$B, $A342, NewEmisData!$C:$C, $H342, NewEmisData!$D:$D, DO$2), SUMIFS(NewEmisData!M:M, NewEmisData!$A:$A, "LDV", NewEmisData!$B:$B, $A342, NewEmisData!$C:$C, $H342, NewEmisData!$D:$D, DO$2))</f>
        <v>0</v>
      </c>
      <c r="DP342" s="335">
        <v>2.023129771030282E-3</v>
      </c>
      <c r="DQ342" s="335">
        <f>$I342*IF($G342="Pickup", SUMIFS(NewEmisData!E:E, NewEmisData!$A:$A, "Pickup", NewEmisData!$B:$B, $A342, NewEmisData!$C:$C, $H342, NewEmisData!$D:$D, DQ$2), SUMIFS(NewEmisData!E:E, NewEmisData!$A:$A, "LDV", NewEmisData!$B:$B, $A342, NewEmisData!$C:$C, $H342, NewEmisData!$D:$D, DQ$2))</f>
        <v>2.7733589056501098E-2</v>
      </c>
      <c r="DR342" s="335">
        <f>$I342*IF($G342="Pickup", SUMIFS(NewEmisData!F:F, NewEmisData!$A:$A, "Pickup", NewEmisData!$B:$B, $A342, NewEmisData!$C:$C, $H342, NewEmisData!$D:$D, DR$2), SUMIFS(NewEmisData!F:F, NewEmisData!$A:$A, "LDV", NewEmisData!$B:$B, $A342, NewEmisData!$C:$C, $H342, NewEmisData!$D:$D, DR$2))</f>
        <v>1.3863936717420301E-2</v>
      </c>
      <c r="DS342" s="335">
        <f>$I342*IF($G342="Pickup", SUMIFS(NewEmisData!G:G, NewEmisData!$A:$A, "Pickup", NewEmisData!$B:$B, $A342, NewEmisData!$C:$C, $H342, NewEmisData!$D:$D, DS$2), SUMIFS(NewEmisData!G:G, NewEmisData!$A:$A, "LDV", NewEmisData!$B:$B, $A342, NewEmisData!$C:$C, $H342, NewEmisData!$D:$D, DS$2))</f>
        <v>7.7781518788835203E-3</v>
      </c>
      <c r="DT342" s="335">
        <f>$I342*IF($G342="Pickup", SUMIFS(NewEmisData!H:H, NewEmisData!$A:$A, "Pickup", NewEmisData!$B:$B, $A342, NewEmisData!$C:$C, $H342, NewEmisData!$D:$D, DT$2), SUMIFS(NewEmisData!H:H, NewEmisData!$A:$A, "LDV", NewEmisData!$B:$B, $A342, NewEmisData!$C:$C, $H342, NewEmisData!$D:$D, DT$2))</f>
        <v>5.7322093860778401E-3</v>
      </c>
      <c r="DU342" s="335">
        <f>$I342*IF($G342="Pickup", SUMIFS(NewEmisData!I:I, NewEmisData!$A:$A, "Pickup", NewEmisData!$B:$B, $A342, NewEmisData!$C:$C, $H342, NewEmisData!$D:$D, DU$2), SUMIFS(NewEmisData!I:I, NewEmisData!$A:$A, "LDV", NewEmisData!$B:$B, $A342, NewEmisData!$C:$C, $H342, NewEmisData!$D:$D, DU$2))</f>
        <v>4.3256391180192299E-3</v>
      </c>
      <c r="DV342" s="335">
        <f>$I342*IF($G342="Pickup", SUMIFS(NewEmisData!J:J, NewEmisData!$A:$A, "Pickup", NewEmisData!$B:$B, $A342, NewEmisData!$C:$C, $H342, NewEmisData!$D:$D, DV$2), SUMIFS(NewEmisData!J:J, NewEmisData!$A:$A, "LDV", NewEmisData!$B:$B, $A342, NewEmisData!$C:$C, $H342, NewEmisData!$D:$D, DV$2))</f>
        <v>3.5428085182032999E-3</v>
      </c>
      <c r="DW342" s="335">
        <f>$I342*IF($G342="Pickup", SUMIFS(NewEmisData!K:K, NewEmisData!$A:$A, "Pickup", NewEmisData!$B:$B, $A342, NewEmisData!$C:$C, $H342, NewEmisData!$D:$D, DW$2), SUMIFS(NewEmisData!K:K, NewEmisData!$A:$A, "LDV", NewEmisData!$B:$B, $A342, NewEmisData!$C:$C, $H342, NewEmisData!$D:$D, DW$2))</f>
        <v>3.2299117711483399E-3</v>
      </c>
      <c r="DX342" s="335">
        <f>$I342*IF($G342="Pickup", SUMIFS(NewEmisData!L:L, NewEmisData!$A:$A, "Pickup", NewEmisData!$B:$B, $A342, NewEmisData!$C:$C, $H342, NewEmisData!$D:$D, DX$2), SUMIFS(NewEmisData!L:L, NewEmisData!$A:$A, "LDV", NewEmisData!$B:$B, $A342, NewEmisData!$C:$C, $H342, NewEmisData!$D:$D, DX$2))</f>
        <v>3.1682416671431099E-3</v>
      </c>
      <c r="DY342" s="335">
        <f>$I342*IF($G342="Pickup", SUMIFS(NewEmisData!M:M, NewEmisData!$A:$A, "Pickup", NewEmisData!$B:$B, $A342, NewEmisData!$C:$C, $H342, NewEmisData!$D:$D, DY$2), SUMIFS(NewEmisData!M:M, NewEmisData!$A:$A, "LDV", NewEmisData!$B:$B, $A342, NewEmisData!$C:$C, $H342, NewEmisData!$D:$D, DY$2))</f>
        <v>3.15275502726478E-3</v>
      </c>
      <c r="DZ342" s="335">
        <v>5.594489642908501E-3</v>
      </c>
      <c r="EA342" s="335">
        <f t="shared" si="542"/>
        <v>809.18625562190198</v>
      </c>
      <c r="EB342" s="335">
        <f t="shared" si="543"/>
        <v>717.37917726989394</v>
      </c>
      <c r="EC342" s="335">
        <f t="shared" si="544"/>
        <v>565.23600524957101</v>
      </c>
      <c r="ED342" s="335">
        <f t="shared" si="545"/>
        <v>472.41891643346997</v>
      </c>
      <c r="EE342" s="335">
        <f t="shared" si="546"/>
        <v>412.86398479136801</v>
      </c>
      <c r="EF342" s="335">
        <f t="shared" si="547"/>
        <v>382.70335541305002</v>
      </c>
      <c r="EG342" s="335">
        <f t="shared" si="548"/>
        <v>369.486844409941</v>
      </c>
      <c r="EH342" s="335">
        <f t="shared" si="549"/>
        <v>366.75951772725199</v>
      </c>
      <c r="EI342" s="335">
        <f t="shared" si="550"/>
        <v>366.33687885587801</v>
      </c>
      <c r="EJ342" s="335">
        <f t="shared" si="551"/>
        <v>0.27672218065037407</v>
      </c>
      <c r="EK342" s="335">
        <f t="shared" si="552"/>
        <v>1.00256458087036</v>
      </c>
      <c r="EL342" s="335">
        <f t="shared" si="553"/>
        <v>0.39560747527751999</v>
      </c>
      <c r="EM342" s="335">
        <f t="shared" si="554"/>
        <v>0.19159818828877601</v>
      </c>
      <c r="EN342" s="335">
        <f t="shared" si="555"/>
        <v>0.12217599625012</v>
      </c>
      <c r="EO342" s="335">
        <f t="shared" si="556"/>
        <v>8.1029190806467893E-2</v>
      </c>
      <c r="EP342" s="335">
        <f t="shared" si="557"/>
        <v>5.4567341905185598E-2</v>
      </c>
      <c r="EQ342" s="335">
        <f t="shared" si="558"/>
        <v>4.4030783970489901E-2</v>
      </c>
      <c r="ER342" s="335">
        <f t="shared" si="559"/>
        <v>4.1990059655105501E-2</v>
      </c>
      <c r="ES342" s="335">
        <f t="shared" si="560"/>
        <v>4.1490516506061503E-2</v>
      </c>
      <c r="ET342" s="335">
        <f t="shared" si="561"/>
        <v>6.1988464688476796E-2</v>
      </c>
      <c r="EU342" s="335">
        <f t="shared" si="562"/>
        <v>1.40017655016191E-2</v>
      </c>
      <c r="EV342" s="335">
        <f t="shared" si="563"/>
        <v>1.2413170210923301E-2</v>
      </c>
      <c r="EW342" s="335">
        <f t="shared" si="564"/>
        <v>8.1086013766454006E-3</v>
      </c>
      <c r="EX342" s="335">
        <f t="shared" si="565"/>
        <v>6.7770962147280997E-3</v>
      </c>
      <c r="EY342" s="335">
        <f t="shared" si="566"/>
        <v>5.9227487489961397E-3</v>
      </c>
      <c r="EZ342" s="335">
        <f t="shared" si="567"/>
        <v>5.4900769721154498E-3</v>
      </c>
      <c r="FA342" s="335">
        <f t="shared" si="568"/>
        <v>5.3004799651939901E-3</v>
      </c>
      <c r="FB342" s="335">
        <f t="shared" si="569"/>
        <v>5.2613551409495399E-3</v>
      </c>
      <c r="FC342" s="335">
        <f t="shared" si="570"/>
        <v>5.2552925304367899E-3</v>
      </c>
      <c r="FD342" s="335">
        <f t="shared" si="571"/>
        <v>1.7442083422488778E-3</v>
      </c>
      <c r="FE342" s="335">
        <f t="shared" si="572"/>
        <v>0.115772764989804</v>
      </c>
      <c r="FF342" s="335">
        <f t="shared" si="573"/>
        <v>0.11041053337507201</v>
      </c>
      <c r="FG342" s="335">
        <f t="shared" si="574"/>
        <v>8.9064450289023406E-2</v>
      </c>
      <c r="FH342" s="335">
        <f t="shared" si="575"/>
        <v>8.7932937699846503E-2</v>
      </c>
      <c r="FI342" s="335">
        <f t="shared" si="576"/>
        <v>8.66400670344568E-2</v>
      </c>
      <c r="FJ342" s="335">
        <f t="shared" si="577"/>
        <v>8.5515845774985999E-2</v>
      </c>
      <c r="FK342" s="335">
        <f t="shared" si="578"/>
        <v>8.4877871012289302E-2</v>
      </c>
      <c r="FL342" s="335">
        <f t="shared" si="579"/>
        <v>8.4636887277329695E-2</v>
      </c>
      <c r="FM342" s="335">
        <f t="shared" si="580"/>
        <v>8.4577535540567794E-2</v>
      </c>
      <c r="FN342" s="335">
        <f t="shared" si="581"/>
        <v>4.7629366333098749E-2</v>
      </c>
      <c r="FO342" s="335">
        <f t="shared" si="582"/>
        <v>2.5560187952441901E-2</v>
      </c>
      <c r="FP342" s="335">
        <f t="shared" si="583"/>
        <v>2.0822176230306699E-2</v>
      </c>
      <c r="FQ342" s="335">
        <f t="shared" si="584"/>
        <v>1.62964680076296E-2</v>
      </c>
      <c r="FR342" s="335">
        <f t="shared" si="585"/>
        <v>1.52894671516547E-2</v>
      </c>
      <c r="FS342" s="335">
        <f t="shared" si="586"/>
        <v>1.4142061331261099E-2</v>
      </c>
      <c r="FT342" s="335">
        <f t="shared" si="587"/>
        <v>1.31466340212829E-2</v>
      </c>
      <c r="FU342" s="335">
        <f t="shared" si="588"/>
        <v>1.25820467149478E-2</v>
      </c>
      <c r="FV342" s="335">
        <f t="shared" si="589"/>
        <v>1.2368813254204299E-2</v>
      </c>
      <c r="FW342" s="335">
        <f t="shared" si="590"/>
        <v>1.2316300985385199E-2</v>
      </c>
      <c r="FX342" s="335">
        <f t="shared" si="591"/>
        <v>9.4789149915835945E-3</v>
      </c>
    </row>
    <row r="343" spans="1:180" x14ac:dyDescent="0.2">
      <c r="A343" s="305" t="str">
        <f>_xlfn.CONCAT(IF(LEFT(TRIM(A342),1)="*", "*R", "R"), 1+RIGHT(TRIM(A342),1))</f>
        <v>R5</v>
      </c>
      <c r="B343" s="305" t="str">
        <f t="shared" si="638"/>
        <v>TLPLPGX11</v>
      </c>
      <c r="C343" s="305" t="str">
        <f t="shared" si="639"/>
        <v>TL.LPGX.P.LPGX.2011</v>
      </c>
      <c r="D343" s="301" t="str">
        <f t="shared" si="640"/>
        <v>bn-vmt, bn-vmt/a</v>
      </c>
      <c r="E343" s="301" t="str">
        <f t="shared" si="641"/>
        <v>TRNLPGX</v>
      </c>
      <c r="F343" s="301" t="str">
        <f t="shared" si="642"/>
        <v>TL</v>
      </c>
      <c r="G343" s="315" t="s">
        <v>820</v>
      </c>
      <c r="H343" s="315" t="s">
        <v>814</v>
      </c>
      <c r="I343" s="315">
        <v>1</v>
      </c>
      <c r="J343" s="315" t="str">
        <f t="shared" si="592"/>
        <v>Pickup-GSL</v>
      </c>
      <c r="K343" s="335">
        <f>$I343*IF($G343="Pickup", SUMIFS(NewEmisData!E:E, NewEmisData!$A:$A, "Pickup", NewEmisData!$B:$B, $A343, NewEmisData!$C:$C, $H343, NewEmisData!$D:$D, K$2), SUMIFS(NewEmisData!E:E, NewEmisData!$A:$A, "LDV", NewEmisData!$B:$B, $A343, NewEmisData!$C:$C, $H343, NewEmisData!$D:$D, K$2))</f>
        <v>636.94844021221104</v>
      </c>
      <c r="L343" s="335">
        <f>$I343*IF($G343="Pickup", SUMIFS(NewEmisData!F:F, NewEmisData!$A:$A, "Pickup", NewEmisData!$B:$B, $A343, NewEmisData!$C:$C, $H343, NewEmisData!$D:$D, L$2), SUMIFS(NewEmisData!F:F, NewEmisData!$A:$A, "LDV", NewEmisData!$B:$B, $A343, NewEmisData!$C:$C, $H343, NewEmisData!$D:$D, L$2))</f>
        <v>566.99958479862596</v>
      </c>
      <c r="M343" s="335">
        <f>$I343*IF($G343="Pickup", SUMIFS(NewEmisData!G:G, NewEmisData!$A:$A, "Pickup", NewEmisData!$B:$B, $A343, NewEmisData!$C:$C, $H343, NewEmisData!$D:$D, M$2), SUMIFS(NewEmisData!G:G, NewEmisData!$A:$A, "LDV", NewEmisData!$B:$B, $A343, NewEmisData!$C:$C, $H343, NewEmisData!$D:$D, M$2))</f>
        <v>456.866446538378</v>
      </c>
      <c r="N343" s="335">
        <f>$I343*IF($G343="Pickup", SUMIFS(NewEmisData!H:H, NewEmisData!$A:$A, "Pickup", NewEmisData!$B:$B, $A343, NewEmisData!$C:$C, $H343, NewEmisData!$D:$D, N$2), SUMIFS(NewEmisData!H:H, NewEmisData!$A:$A, "LDV", NewEmisData!$B:$B, $A343, NewEmisData!$C:$C, $H343, NewEmisData!$D:$D, N$2))</f>
        <v>382.95379819743698</v>
      </c>
      <c r="O343" s="335">
        <f>$I343*IF($G343="Pickup", SUMIFS(NewEmisData!I:I, NewEmisData!$A:$A, "Pickup", NewEmisData!$B:$B, $A343, NewEmisData!$C:$C, $H343, NewEmisData!$D:$D, O$2), SUMIFS(NewEmisData!I:I, NewEmisData!$A:$A, "LDV", NewEmisData!$B:$B, $A343, NewEmisData!$C:$C, $H343, NewEmisData!$D:$D, O$2))</f>
        <v>335.05122696410302</v>
      </c>
      <c r="P343" s="335">
        <f>$I343*IF($G343="Pickup", SUMIFS(NewEmisData!J:J, NewEmisData!$A:$A, "Pickup", NewEmisData!$B:$B, $A343, NewEmisData!$C:$C, $H343, NewEmisData!$D:$D, P$2), SUMIFS(NewEmisData!J:J, NewEmisData!$A:$A, "LDV", NewEmisData!$B:$B, $A343, NewEmisData!$C:$C, $H343, NewEmisData!$D:$D, P$2))</f>
        <v>310.47516282180999</v>
      </c>
      <c r="Q343" s="335">
        <f>$I343*IF($G343="Pickup", SUMIFS(NewEmisData!K:K, NewEmisData!$A:$A, "Pickup", NewEmisData!$B:$B, $A343, NewEmisData!$C:$C, $H343, NewEmisData!$D:$D, Q$2), SUMIFS(NewEmisData!K:K, NewEmisData!$A:$A, "LDV", NewEmisData!$B:$B, $A343, NewEmisData!$C:$C, $H343, NewEmisData!$D:$D, Q$2))</f>
        <v>299.643314234321</v>
      </c>
      <c r="R343" s="335">
        <f>$I343*IF($G343="Pickup", SUMIFS(NewEmisData!L:L, NewEmisData!$A:$A, "Pickup", NewEmisData!$B:$B, $A343, NewEmisData!$C:$C, $H343, NewEmisData!$D:$D, R$2), SUMIFS(NewEmisData!L:L, NewEmisData!$A:$A, "LDV", NewEmisData!$B:$B, $A343, NewEmisData!$C:$C, $H343, NewEmisData!$D:$D, R$2))</f>
        <v>297.422458601252</v>
      </c>
      <c r="S343" s="335">
        <f>$I343*IF($G343="Pickup", SUMIFS(NewEmisData!M:M, NewEmisData!$A:$A, "Pickup", NewEmisData!$B:$B, $A343, NewEmisData!$C:$C, $H343, NewEmisData!$D:$D, S$2), SUMIFS(NewEmisData!M:M, NewEmisData!$A:$A, "LDV", NewEmisData!$B:$B, $A343, NewEmisData!$C:$C, $H343, NewEmisData!$D:$D, S$2))</f>
        <v>297.08495907381399</v>
      </c>
      <c r="T343" s="335">
        <v>0.27672218065037407</v>
      </c>
      <c r="U343" s="335">
        <f>$I343*IF($G343="Pickup", SUMIFS(NewEmisData!E:E, NewEmisData!$A:$A, "Pickup", NewEmisData!$B:$B, $A343, NewEmisData!$C:$C, $H343, NewEmisData!$D:$D, U$2), SUMIFS(NewEmisData!E:E, NewEmisData!$A:$A, "LDV", NewEmisData!$B:$B, $A343, NewEmisData!$C:$C, $H343, NewEmisData!$D:$D, U$2))</f>
        <v>0.95484960134202601</v>
      </c>
      <c r="V343" s="335">
        <f>$I343*IF($G343="Pickup", SUMIFS(NewEmisData!F:F, NewEmisData!$A:$A, "Pickup", NewEmisData!$B:$B, $A343, NewEmisData!$C:$C, $H343, NewEmisData!$D:$D, V$2), SUMIFS(NewEmisData!F:F, NewEmisData!$A:$A, "LDV", NewEmisData!$B:$B, $A343, NewEmisData!$C:$C, $H343, NewEmisData!$D:$D, V$2))</f>
        <v>0.32981051515610799</v>
      </c>
      <c r="W343" s="335">
        <f>$I343*IF($G343="Pickup", SUMIFS(NewEmisData!G:G, NewEmisData!$A:$A, "Pickup", NewEmisData!$B:$B, $A343, NewEmisData!$C:$C, $H343, NewEmisData!$D:$D, W$2), SUMIFS(NewEmisData!G:G, NewEmisData!$A:$A, "LDV", NewEmisData!$B:$B, $A343, NewEmisData!$C:$C, $H343, NewEmisData!$D:$D, W$2))</f>
        <v>0.24604011687187799</v>
      </c>
      <c r="X343" s="335">
        <f>$I343*IF($G343="Pickup", SUMIFS(NewEmisData!H:H, NewEmisData!$A:$A, "Pickup", NewEmisData!$B:$B, $A343, NewEmisData!$C:$C, $H343, NewEmisData!$D:$D, X$2), SUMIFS(NewEmisData!H:H, NewEmisData!$A:$A, "LDV", NewEmisData!$B:$B, $A343, NewEmisData!$C:$C, $H343, NewEmisData!$D:$D, X$2))</f>
        <v>0.16340489519828999</v>
      </c>
      <c r="Y343" s="335">
        <f>$I343*IF($G343="Pickup", SUMIFS(NewEmisData!I:I, NewEmisData!$A:$A, "Pickup", NewEmisData!$B:$B, $A343, NewEmisData!$C:$C, $H343, NewEmisData!$D:$D, Y$2), SUMIFS(NewEmisData!I:I, NewEmisData!$A:$A, "LDV", NewEmisData!$B:$B, $A343, NewEmisData!$C:$C, $H343, NewEmisData!$D:$D, Y$2))</f>
        <v>0.11306985767462301</v>
      </c>
      <c r="Z343" s="335">
        <f>$I343*IF($G343="Pickup", SUMIFS(NewEmisData!J:J, NewEmisData!$A:$A, "Pickup", NewEmisData!$B:$B, $A343, NewEmisData!$C:$C, $H343, NewEmisData!$D:$D, Z$2), SUMIFS(NewEmisData!J:J, NewEmisData!$A:$A, "LDV", NewEmisData!$B:$B, $A343, NewEmisData!$C:$C, $H343, NewEmisData!$D:$D, Z$2))</f>
        <v>7.9270221337579605E-2</v>
      </c>
      <c r="AA343" s="335">
        <f>$I343*IF($G343="Pickup", SUMIFS(NewEmisData!K:K, NewEmisData!$A:$A, "Pickup", NewEmisData!$B:$B, $A343, NewEmisData!$C:$C, $H343, NewEmisData!$D:$D, AA$2), SUMIFS(NewEmisData!K:K, NewEmisData!$A:$A, "LDV", NewEmisData!$B:$B, $A343, NewEmisData!$C:$C, $H343, NewEmisData!$D:$D, AA$2))</f>
        <v>6.5833743509444598E-2</v>
      </c>
      <c r="AB343" s="335">
        <f>$I343*IF($G343="Pickup", SUMIFS(NewEmisData!L:L, NewEmisData!$A:$A, "Pickup", NewEmisData!$B:$B, $A343, NewEmisData!$C:$C, $H343, NewEmisData!$D:$D, AB$2), SUMIFS(NewEmisData!L:L, NewEmisData!$A:$A, "LDV", NewEmisData!$B:$B, $A343, NewEmisData!$C:$C, $H343, NewEmisData!$D:$D, AB$2))</f>
        <v>6.3200548797440706E-2</v>
      </c>
      <c r="AC343" s="335">
        <f>$I343*IF($G343="Pickup", SUMIFS(NewEmisData!M:M, NewEmisData!$A:$A, "Pickup", NewEmisData!$B:$B, $A343, NewEmisData!$C:$C, $H343, NewEmisData!$D:$D, AC$2), SUMIFS(NewEmisData!M:M, NewEmisData!$A:$A, "LDV", NewEmisData!$B:$B, $A343, NewEmisData!$C:$C, $H343, NewEmisData!$D:$D, AC$2))</f>
        <v>6.2566022635143603E-2</v>
      </c>
      <c r="AD343" s="335">
        <v>6.1988464688476796E-2</v>
      </c>
      <c r="AE343" s="335">
        <f>$I343*IF($G343="Pickup", SUMIFS(NewEmisData!E:E, NewEmisData!$A:$A, "Pickup", NewEmisData!$B:$B, $A343, NewEmisData!$C:$C, $H343, NewEmisData!$D:$D, AE$2), SUMIFS(NewEmisData!E:E, NewEmisData!$A:$A, "LDV", NewEmisData!$B:$B, $A343, NewEmisData!$C:$C, $H343, NewEmisData!$D:$D, AE$2))</f>
        <v>1.1021446784144399E-2</v>
      </c>
      <c r="AF343" s="335">
        <f>$I343*IF($G343="Pickup", SUMIFS(NewEmisData!F:F, NewEmisData!$A:$A, "Pickup", NewEmisData!$B:$B, $A343, NewEmisData!$C:$C, $H343, NewEmisData!$D:$D, AF$2), SUMIFS(NewEmisData!F:F, NewEmisData!$A:$A, "LDV", NewEmisData!$B:$B, $A343, NewEmisData!$C:$C, $H343, NewEmisData!$D:$D, AF$2))</f>
        <v>9.8110891355443607E-3</v>
      </c>
      <c r="AG343" s="335">
        <f>$I343*IF($G343="Pickup", SUMIFS(NewEmisData!G:G, NewEmisData!$A:$A, "Pickup", NewEmisData!$B:$B, $A343, NewEmisData!$C:$C, $H343, NewEmisData!$D:$D, AG$2), SUMIFS(NewEmisData!G:G, NewEmisData!$A:$A, "LDV", NewEmisData!$B:$B, $A343, NewEmisData!$C:$C, $H343, NewEmisData!$D:$D, AG$2))</f>
        <v>6.5539868464526696E-3</v>
      </c>
      <c r="AH343" s="335">
        <f>$I343*IF($G343="Pickup", SUMIFS(NewEmisData!H:H, NewEmisData!$A:$A, "Pickup", NewEmisData!$B:$B, $A343, NewEmisData!$C:$C, $H343, NewEmisData!$D:$D, AH$2), SUMIFS(NewEmisData!H:H, NewEmisData!$A:$A, "LDV", NewEmisData!$B:$B, $A343, NewEmisData!$C:$C, $H343, NewEmisData!$D:$D, AH$2))</f>
        <v>5.4936733467738199E-3</v>
      </c>
      <c r="AI343" s="335">
        <f>$I343*IF($G343="Pickup", SUMIFS(NewEmisData!I:I, NewEmisData!$A:$A, "Pickup", NewEmisData!$B:$B, $A343, NewEmisData!$C:$C, $H343, NewEmisData!$D:$D, AI$2), SUMIFS(NewEmisData!I:I, NewEmisData!$A:$A, "LDV", NewEmisData!$B:$B, $A343, NewEmisData!$C:$C, $H343, NewEmisData!$D:$D, AI$2))</f>
        <v>4.8064844177770098E-3</v>
      </c>
      <c r="AJ343" s="335">
        <f>$I343*IF($G343="Pickup", SUMIFS(NewEmisData!J:J, NewEmisData!$A:$A, "Pickup", NewEmisData!$B:$B, $A343, NewEmisData!$C:$C, $H343, NewEmisData!$D:$D, AJ$2), SUMIFS(NewEmisData!J:J, NewEmisData!$A:$A, "LDV", NewEmisData!$B:$B, $A343, NewEmisData!$C:$C, $H343, NewEmisData!$D:$D, AJ$2))</f>
        <v>4.4539285892842596E-3</v>
      </c>
      <c r="AK343" s="335">
        <f>$I343*IF($G343="Pickup", SUMIFS(NewEmisData!K:K, NewEmisData!$A:$A, "Pickup", NewEmisData!$B:$B, $A343, NewEmisData!$C:$C, $H343, NewEmisData!$D:$D, AK$2), SUMIFS(NewEmisData!K:K, NewEmisData!$A:$A, "LDV", NewEmisData!$B:$B, $A343, NewEmisData!$C:$C, $H343, NewEmisData!$D:$D, AK$2))</f>
        <v>4.29853574921071E-3</v>
      </c>
      <c r="AL343" s="335">
        <f>$I343*IF($G343="Pickup", SUMIFS(NewEmisData!L:L, NewEmisData!$A:$A, "Pickup", NewEmisData!$B:$B, $A343, NewEmisData!$C:$C, $H343, NewEmisData!$D:$D, AL$2), SUMIFS(NewEmisData!L:L, NewEmisData!$A:$A, "LDV", NewEmisData!$B:$B, $A343, NewEmisData!$C:$C, $H343, NewEmisData!$D:$D, AL$2))</f>
        <v>4.26667913277963E-3</v>
      </c>
      <c r="AM343" s="335">
        <f>$I343*IF($G343="Pickup", SUMIFS(NewEmisData!M:M, NewEmisData!$A:$A, "Pickup", NewEmisData!$B:$B, $A343, NewEmisData!$C:$C, $H343, NewEmisData!$D:$D, AM$2), SUMIFS(NewEmisData!M:M, NewEmisData!$A:$A, "LDV", NewEmisData!$B:$B, $A343, NewEmisData!$C:$C, $H343, NewEmisData!$D:$D, AM$2))</f>
        <v>4.2618372306538798E-3</v>
      </c>
      <c r="AN343" s="335">
        <v>1.7442083422488778E-3</v>
      </c>
      <c r="AO343" s="335">
        <f>$I343*IF($G343="Pickup", SUMIFS(NewEmisData!E:E, NewEmisData!$A:$A, "Pickup", NewEmisData!$B:$B, $A343, NewEmisData!$C:$C, $H343, NewEmisData!$D:$D, AO$2), SUMIFS(NewEmisData!E:E, NewEmisData!$A:$A, "LDV", NewEmisData!$B:$B, $A343, NewEmisData!$C:$C, $H343, NewEmisData!$D:$D, AO$2))</f>
        <v>7.9451070233561405E-2</v>
      </c>
      <c r="AP343" s="335">
        <f>$I343*IF($G343="Pickup", SUMIFS(NewEmisData!F:F, NewEmisData!$A:$A, "Pickup", NewEmisData!$B:$B, $A343, NewEmisData!$C:$C, $H343, NewEmisData!$D:$D, AP$2), SUMIFS(NewEmisData!F:F, NewEmisData!$A:$A, "LDV", NewEmisData!$B:$B, $A343, NewEmisData!$C:$C, $H343, NewEmisData!$D:$D, AP$2))</f>
        <v>7.6276868152400201E-2</v>
      </c>
      <c r="AQ343" s="335">
        <f>$I343*IF($G343="Pickup", SUMIFS(NewEmisData!G:G, NewEmisData!$A:$A, "Pickup", NewEmisData!$B:$B, $A343, NewEmisData!$C:$C, $H343, NewEmisData!$D:$D, AQ$2), SUMIFS(NewEmisData!G:G, NewEmisData!$A:$A, "LDV", NewEmisData!$B:$B, $A343, NewEmisData!$C:$C, $H343, NewEmisData!$D:$D, AQ$2))</f>
        <v>5.6652715818935197E-2</v>
      </c>
      <c r="AR343" s="335">
        <f>$I343*IF($G343="Pickup", SUMIFS(NewEmisData!H:H, NewEmisData!$A:$A, "Pickup", NewEmisData!$B:$B, $A343, NewEmisData!$C:$C, $H343, NewEmisData!$D:$D, AR$2), SUMIFS(NewEmisData!H:H, NewEmisData!$A:$A, "LDV", NewEmisData!$B:$B, $A343, NewEmisData!$C:$C, $H343, NewEmisData!$D:$D, AR$2))</f>
        <v>5.5408492647584899E-2</v>
      </c>
      <c r="AS343" s="335">
        <f>$I343*IF($G343="Pickup", SUMIFS(NewEmisData!I:I, NewEmisData!$A:$A, "Pickup", NewEmisData!$B:$B, $A343, NewEmisData!$C:$C, $H343, NewEmisData!$D:$D, AS$2), SUMIFS(NewEmisData!I:I, NewEmisData!$A:$A, "LDV", NewEmisData!$B:$B, $A343, NewEmisData!$C:$C, $H343, NewEmisData!$D:$D, AS$2))</f>
        <v>5.40165053540533E-2</v>
      </c>
      <c r="AT343" s="335">
        <f>$I343*IF($G343="Pickup", SUMIFS(NewEmisData!J:J, NewEmisData!$A:$A, "Pickup", NewEmisData!$B:$B, $A343, NewEmisData!$C:$C, $H343, NewEmisData!$D:$D, AT$2), SUMIFS(NewEmisData!J:J, NewEmisData!$A:$A, "LDV", NewEmisData!$B:$B, $A343, NewEmisData!$C:$C, $H343, NewEmisData!$D:$D, AT$2))</f>
        <v>5.2775032208320603E-2</v>
      </c>
      <c r="AU343" s="335">
        <f>$I343*IF($G343="Pickup", SUMIFS(NewEmisData!K:K, NewEmisData!$A:$A, "Pickup", NewEmisData!$B:$B, $A343, NewEmisData!$C:$C, $H343, NewEmisData!$D:$D, AU$2), SUMIFS(NewEmisData!K:K, NewEmisData!$A:$A, "LDV", NewEmisData!$B:$B, $A343, NewEmisData!$C:$C, $H343, NewEmisData!$D:$D, AU$2))</f>
        <v>5.2063088006762799E-2</v>
      </c>
      <c r="AV343" s="335">
        <f>$I343*IF($G343="Pickup", SUMIFS(NewEmisData!L:L, NewEmisData!$A:$A, "Pickup", NewEmisData!$B:$B, $A343, NewEmisData!$C:$C, $H343, NewEmisData!$D:$D, AV$2), SUMIFS(NewEmisData!L:L, NewEmisData!$A:$A, "LDV", NewEmisData!$B:$B, $A343, NewEmisData!$C:$C, $H343, NewEmisData!$D:$D, AV$2))</f>
        <v>5.1790075051099199E-2</v>
      </c>
      <c r="AW343" s="335">
        <f>$I343*IF($G343="Pickup", SUMIFS(NewEmisData!M:M, NewEmisData!$A:$A, "Pickup", NewEmisData!$B:$B, $A343, NewEmisData!$C:$C, $H343, NewEmisData!$D:$D, AW$2), SUMIFS(NewEmisData!M:M, NewEmisData!$A:$A, "LDV", NewEmisData!$B:$B, $A343, NewEmisData!$C:$C, $H343, NewEmisData!$D:$D, AW$2))</f>
        <v>5.1722831061276502E-2</v>
      </c>
      <c r="AX343" s="335">
        <v>4.7629366333098749E-2</v>
      </c>
      <c r="AY343" s="335">
        <f>$I343*IF($G343="Pickup", SUMIFS(NewEmisData!E:E, NewEmisData!$A:$A, "Pickup", NewEmisData!$B:$B, $A343, NewEmisData!$C:$C, $H343, NewEmisData!$D:$D, AY$2), SUMIFS(NewEmisData!E:E, NewEmisData!$A:$A, "LDV", NewEmisData!$B:$B, $A343, NewEmisData!$C:$C, $H343, NewEmisData!$D:$D, AY$2))</f>
        <v>1.8003075193996299E-2</v>
      </c>
      <c r="AZ343" s="335">
        <f>$I343*IF($G343="Pickup", SUMIFS(NewEmisData!F:F, NewEmisData!$A:$A, "Pickup", NewEmisData!$B:$B, $A343, NewEmisData!$C:$C, $H343, NewEmisData!$D:$D, AZ$2), SUMIFS(NewEmisData!F:F, NewEmisData!$A:$A, "LDV", NewEmisData!$B:$B, $A343, NewEmisData!$C:$C, $H343, NewEmisData!$D:$D, AZ$2))</f>
        <v>1.52046650049204E-2</v>
      </c>
      <c r="BA343" s="335">
        <f>$I343*IF($G343="Pickup", SUMIFS(NewEmisData!G:G, NewEmisData!$A:$A, "Pickup", NewEmisData!$B:$B, $A343, NewEmisData!$C:$C, $H343, NewEmisData!$D:$D, BA$2), SUMIFS(NewEmisData!G:G, NewEmisData!$A:$A, "LDV", NewEmisData!$B:$B, $A343, NewEmisData!$C:$C, $H343, NewEmisData!$D:$D, BA$2))</f>
        <v>1.2610890393020199E-2</v>
      </c>
      <c r="BB343" s="335">
        <f>$I343*IF($G343="Pickup", SUMIFS(NewEmisData!H:H, NewEmisData!$A:$A, "Pickup", NewEmisData!$B:$B, $A343, NewEmisData!$C:$C, $H343, NewEmisData!$D:$D, BB$2), SUMIFS(NewEmisData!H:H, NewEmisData!$A:$A, "LDV", NewEmisData!$B:$B, $A343, NewEmisData!$C:$C, $H343, NewEmisData!$D:$D, BB$2))</f>
        <v>1.1510978039922799E-2</v>
      </c>
      <c r="BC343" s="335">
        <f>$I343*IF($G343="Pickup", SUMIFS(NewEmisData!I:I, NewEmisData!$A:$A, "Pickup", NewEmisData!$B:$B, $A343, NewEmisData!$C:$C, $H343, NewEmisData!$D:$D, BC$2), SUMIFS(NewEmisData!I:I, NewEmisData!$A:$A, "LDV", NewEmisData!$B:$B, $A343, NewEmisData!$C:$C, $H343, NewEmisData!$D:$D, BC$2))</f>
        <v>1.0279121658658699E-2</v>
      </c>
      <c r="BD343" s="335">
        <f>$I343*IF($G343="Pickup", SUMIFS(NewEmisData!J:J, NewEmisData!$A:$A, "Pickup", NewEmisData!$B:$B, $A343, NewEmisData!$C:$C, $H343, NewEmisData!$D:$D, BD$2), SUMIFS(NewEmisData!J:J, NewEmisData!$A:$A, "LDV", NewEmisData!$B:$B, $A343, NewEmisData!$C:$C, $H343, NewEmisData!$D:$D, BD$2))</f>
        <v>9.1807819279754004E-3</v>
      </c>
      <c r="BE343" s="335">
        <f>$I343*IF($G343="Pickup", SUMIFS(NewEmisData!K:K, NewEmisData!$A:$A, "Pickup", NewEmisData!$B:$B, $A343, NewEmisData!$C:$C, $H343, NewEmisData!$D:$D, BE$2), SUMIFS(NewEmisData!K:K, NewEmisData!$A:$A, "LDV", NewEmisData!$B:$B, $A343, NewEmisData!$C:$C, $H343, NewEmisData!$D:$D, BE$2))</f>
        <v>8.5509801965599399E-3</v>
      </c>
      <c r="BF343" s="335">
        <f>$I343*IF($G343="Pickup", SUMIFS(NewEmisData!L:L, NewEmisData!$A:$A, "Pickup", NewEmisData!$B:$B, $A343, NewEmisData!$C:$C, $H343, NewEmisData!$D:$D, BF$2), SUMIFS(NewEmisData!L:L, NewEmisData!$A:$A, "LDV", NewEmisData!$B:$B, $A343, NewEmisData!$C:$C, $H343, NewEmisData!$D:$D, BF$2))</f>
        <v>8.3094848968453608E-3</v>
      </c>
      <c r="BG343" s="335">
        <f>$I343*IF($G343="Pickup", SUMIFS(NewEmisData!M:M, NewEmisData!$A:$A, "Pickup", NewEmisData!$B:$B, $A343, NewEmisData!$C:$C, $H343, NewEmisData!$D:$D, BG$2), SUMIFS(NewEmisData!M:M, NewEmisData!$A:$A, "LDV", NewEmisData!$B:$B, $A343, NewEmisData!$C:$C, $H343, NewEmisData!$D:$D, BG$2))</f>
        <v>8.2498877149821594E-3</v>
      </c>
      <c r="BH343" s="335">
        <v>9.4789149915835945E-3</v>
      </c>
      <c r="BI343" s="335">
        <f>$I343*IF($G343="Pickup", SUMIFS(NewEmisData!E:E, NewEmisData!$A:$A, "Pickup", NewEmisData!$B:$B, $A343, NewEmisData!$C:$C, $H343, NewEmisData!$D:$D, BI$2), SUMIFS(NewEmisData!E:E, NewEmisData!$A:$A, "LDV", NewEmisData!$B:$B, $A343, NewEmisData!$C:$C, $H343, NewEmisData!$D:$D, BI$2))</f>
        <v>7.8269426470205801</v>
      </c>
      <c r="BJ343" s="335">
        <f>$I343*IF($G343="Pickup", SUMIFS(NewEmisData!F:F, NewEmisData!$A:$A, "Pickup", NewEmisData!$B:$B, $A343, NewEmisData!$C:$C, $H343, NewEmisData!$D:$D, BJ$2), SUMIFS(NewEmisData!F:F, NewEmisData!$A:$A, "LDV", NewEmisData!$B:$B, $A343, NewEmisData!$C:$C, $H343, NewEmisData!$D:$D, BJ$2))</f>
        <v>4.0421881820379104</v>
      </c>
      <c r="BK343" s="335">
        <f>$I343*IF($G343="Pickup", SUMIFS(NewEmisData!G:G, NewEmisData!$A:$A, "Pickup", NewEmisData!$B:$B, $A343, NewEmisData!$C:$C, $H343, NewEmisData!$D:$D, BK$2), SUMIFS(NewEmisData!G:G, NewEmisData!$A:$A, "LDV", NewEmisData!$B:$B, $A343, NewEmisData!$C:$C, $H343, NewEmisData!$D:$D, BK$2))</f>
        <v>3.2560062664062701</v>
      </c>
      <c r="BL343" s="335">
        <f>$I343*IF($G343="Pickup", SUMIFS(NewEmisData!H:H, NewEmisData!$A:$A, "Pickup", NewEmisData!$B:$B, $A343, NewEmisData!$C:$C, $H343, NewEmisData!$D:$D, BL$2), SUMIFS(NewEmisData!H:H, NewEmisData!$A:$A, "LDV", NewEmisData!$B:$B, $A343, NewEmisData!$C:$C, $H343, NewEmisData!$D:$D, BL$2))</f>
        <v>2.4871452670272798</v>
      </c>
      <c r="BM343" s="335">
        <f>$I343*IF($G343="Pickup", SUMIFS(NewEmisData!I:I, NewEmisData!$A:$A, "Pickup", NewEmisData!$B:$B, $A343, NewEmisData!$C:$C, $H343, NewEmisData!$D:$D, BM$2), SUMIFS(NewEmisData!I:I, NewEmisData!$A:$A, "LDV", NewEmisData!$B:$B, $A343, NewEmisData!$C:$C, $H343, NewEmisData!$D:$D, BM$2))</f>
        <v>1.7690758763782799</v>
      </c>
      <c r="BN343" s="335">
        <f>$I343*IF($G343="Pickup", SUMIFS(NewEmisData!J:J, NewEmisData!$A:$A, "Pickup", NewEmisData!$B:$B, $A343, NewEmisData!$C:$C, $H343, NewEmisData!$D:$D, BN$2), SUMIFS(NewEmisData!J:J, NewEmisData!$A:$A, "LDV", NewEmisData!$B:$B, $A343, NewEmisData!$C:$C, $H343, NewEmisData!$D:$D, BN$2))</f>
        <v>1.3113510406404001</v>
      </c>
      <c r="BO343" s="335">
        <f>$I343*IF($G343="Pickup", SUMIFS(NewEmisData!K:K, NewEmisData!$A:$A, "Pickup", NewEmisData!$B:$B, $A343, NewEmisData!$C:$C, $H343, NewEmisData!$D:$D, BO$2), SUMIFS(NewEmisData!K:K, NewEmisData!$A:$A, "LDV", NewEmisData!$B:$B, $A343, NewEmisData!$C:$C, $H343, NewEmisData!$D:$D, BO$2))</f>
        <v>1.1416931511575099</v>
      </c>
      <c r="BP343" s="335">
        <f>$I343*IF($G343="Pickup", SUMIFS(NewEmisData!L:L, NewEmisData!$A:$A, "Pickup", NewEmisData!$B:$B, $A343, NewEmisData!$C:$C, $H343, NewEmisData!$D:$D, BP$2), SUMIFS(NewEmisData!L:L, NewEmisData!$A:$A, "LDV", NewEmisData!$B:$B, $A343, NewEmisData!$C:$C, $H343, NewEmisData!$D:$D, BP$2))</f>
        <v>1.1081399449582501</v>
      </c>
      <c r="BQ343" s="335">
        <f>$I343*IF($G343="Pickup", SUMIFS(NewEmisData!M:M, NewEmisData!$A:$A, "Pickup", NewEmisData!$B:$B, $A343, NewEmisData!$C:$C, $H343, NewEmisData!$D:$D, BQ$2), SUMIFS(NewEmisData!M:M, NewEmisData!$A:$A, "LDV", NewEmisData!$B:$B, $A343, NewEmisData!$C:$C, $H343, NewEmisData!$D:$D, BQ$2))</f>
        <v>1.0988354785630501</v>
      </c>
      <c r="BR343" s="335">
        <v>1.6588293829830492</v>
      </c>
      <c r="BS343" s="335">
        <f>$I343*IF($G343="Pickup", SUMIFS(NewEmisData!E:E, NewEmisData!$A:$A, "Pickup", NewEmisData!$B:$B, $A343, NewEmisData!$C:$C, $H343, NewEmisData!$D:$D, BS$2), SUMIFS(NewEmisData!E:E, NewEmisData!$A:$A, "LDV", NewEmisData!$B:$B, $A343, NewEmisData!$C:$C, $H343, NewEmisData!$D:$D, BS$2))</f>
        <v>0.72531081158725197</v>
      </c>
      <c r="BT343" s="335">
        <f>$I343*IF($G343="Pickup", SUMIFS(NewEmisData!F:F, NewEmisData!$A:$A, "Pickup", NewEmisData!$B:$B, $A343, NewEmisData!$C:$C, $H343, NewEmisData!$D:$D, BT$2), SUMIFS(NewEmisData!F:F, NewEmisData!$A:$A, "LDV", NewEmisData!$B:$B, $A343, NewEmisData!$C:$C, $H343, NewEmisData!$D:$D, BT$2))</f>
        <v>0.31274915613333698</v>
      </c>
      <c r="BU343" s="335">
        <f>$I343*IF($G343="Pickup", SUMIFS(NewEmisData!G:G, NewEmisData!$A:$A, "Pickup", NewEmisData!$B:$B, $A343, NewEmisData!$C:$C, $H343, NewEmisData!$D:$D, BU$2), SUMIFS(NewEmisData!G:G, NewEmisData!$A:$A, "LDV", NewEmisData!$B:$B, $A343, NewEmisData!$C:$C, $H343, NewEmisData!$D:$D, BU$2))</f>
        <v>0.23947671356780501</v>
      </c>
      <c r="BV343" s="335">
        <f>$I343*IF($G343="Pickup", SUMIFS(NewEmisData!H:H, NewEmisData!$A:$A, "Pickup", NewEmisData!$B:$B, $A343, NewEmisData!$C:$C, $H343, NewEmisData!$D:$D, BV$2), SUMIFS(NewEmisData!H:H, NewEmisData!$A:$A, "LDV", NewEmisData!$B:$B, $A343, NewEmisData!$C:$C, $H343, NewEmisData!$D:$D, BV$2))</f>
        <v>0.19148873413821901</v>
      </c>
      <c r="BW343" s="335">
        <f>$I343*IF($G343="Pickup", SUMIFS(NewEmisData!I:I, NewEmisData!$A:$A, "Pickup", NewEmisData!$B:$B, $A343, NewEmisData!$C:$C, $H343, NewEmisData!$D:$D, BW$2), SUMIFS(NewEmisData!I:I, NewEmisData!$A:$A, "LDV", NewEmisData!$B:$B, $A343, NewEmisData!$C:$C, $H343, NewEmisData!$D:$D, BW$2))</f>
        <v>0.14759628251015899</v>
      </c>
      <c r="BX343" s="335">
        <f>$I343*IF($G343="Pickup", SUMIFS(NewEmisData!J:J, NewEmisData!$A:$A, "Pickup", NewEmisData!$B:$B, $A343, NewEmisData!$C:$C, $H343, NewEmisData!$D:$D, BX$2), SUMIFS(NewEmisData!J:J, NewEmisData!$A:$A, "LDV", NewEmisData!$B:$B, $A343, NewEmisData!$C:$C, $H343, NewEmisData!$D:$D, BX$2))</f>
        <v>0.119017946153679</v>
      </c>
      <c r="BY343" s="335">
        <f>$I343*IF($G343="Pickup", SUMIFS(NewEmisData!K:K, NewEmisData!$A:$A, "Pickup", NewEmisData!$B:$B, $A343, NewEmisData!$C:$C, $H343, NewEmisData!$D:$D, BY$2), SUMIFS(NewEmisData!K:K, NewEmisData!$A:$A, "LDV", NewEmisData!$B:$B, $A343, NewEmisData!$C:$C, $H343, NewEmisData!$D:$D, BY$2))</f>
        <v>0.10643387961952699</v>
      </c>
      <c r="BZ343" s="335">
        <f>$I343*IF($G343="Pickup", SUMIFS(NewEmisData!L:L, NewEmisData!$A:$A, "Pickup", NewEmisData!$B:$B, $A343, NewEmisData!$C:$C, $H343, NewEmisData!$D:$D, BZ$2), SUMIFS(NewEmisData!L:L, NewEmisData!$A:$A, "LDV", NewEmisData!$B:$B, $A343, NewEmisData!$C:$C, $H343, NewEmisData!$D:$D, BZ$2))</f>
        <v>0.10353105962594999</v>
      </c>
      <c r="CA343" s="335">
        <f>$I343*IF($G343="Pickup", SUMIFS(NewEmisData!M:M, NewEmisData!$A:$A, "Pickup", NewEmisData!$B:$B, $A343, NewEmisData!$C:$C, $H343, NewEmisData!$D:$D, CA$2), SUMIFS(NewEmisData!M:M, NewEmisData!$A:$A, "LDV", NewEmisData!$B:$B, $A343, NewEmisData!$C:$C, $H343, NewEmisData!$D:$D, CA$2))</f>
        <v>0.102586538476792</v>
      </c>
      <c r="CB343" s="335">
        <v>0.10573121882292051</v>
      </c>
      <c r="CC343" s="335">
        <f>$I343*IF($G343="Pickup", SUMIFS(NewEmisData!E:E, NewEmisData!$A:$A, "Pickup", NewEmisData!$B:$B, $A343, NewEmisData!$C:$C, $H343, NewEmisData!$D:$D, CC$2), SUMIFS(NewEmisData!E:E, NewEmisData!$A:$A, "LDV", NewEmisData!$B:$B, $A343, NewEmisData!$C:$C, $H343, NewEmisData!$D:$D, CC$2))</f>
        <v>3.6022672785972598E-2</v>
      </c>
      <c r="CD343" s="335">
        <f>$I343*IF($G343="Pickup", SUMIFS(NewEmisData!F:F, NewEmisData!$A:$A, "Pickup", NewEmisData!$B:$B, $A343, NewEmisData!$C:$C, $H343, NewEmisData!$D:$D, CD$2), SUMIFS(NewEmisData!F:F, NewEmisData!$A:$A, "LDV", NewEmisData!$B:$B, $A343, NewEmisData!$C:$C, $H343, NewEmisData!$D:$D, CD$2))</f>
        <v>2.5183605638393801E-2</v>
      </c>
      <c r="CE343" s="335">
        <f>$I343*IF($G343="Pickup", SUMIFS(NewEmisData!G:G, NewEmisData!$A:$A, "Pickup", NewEmisData!$B:$B, $A343, NewEmisData!$C:$C, $H343, NewEmisData!$D:$D, CE$2), SUMIFS(NewEmisData!G:G, NewEmisData!$A:$A, "LDV", NewEmisData!$B:$B, $A343, NewEmisData!$C:$C, $H343, NewEmisData!$D:$D, CE$2))</f>
        <v>2.3346419699738E-2</v>
      </c>
      <c r="CF343" s="335">
        <f>$I343*IF($G343="Pickup", SUMIFS(NewEmisData!H:H, NewEmisData!$A:$A, "Pickup", NewEmisData!$B:$B, $A343, NewEmisData!$C:$C, $H343, NewEmisData!$D:$D, CF$2), SUMIFS(NewEmisData!H:H, NewEmisData!$A:$A, "LDV", NewEmisData!$B:$B, $A343, NewEmisData!$C:$C, $H343, NewEmisData!$D:$D, CF$2))</f>
        <v>2.2590802649038198E-2</v>
      </c>
      <c r="CG343" s="335">
        <f>$I343*IF($G343="Pickup", SUMIFS(NewEmisData!I:I, NewEmisData!$A:$A, "Pickup", NewEmisData!$B:$B, $A343, NewEmisData!$C:$C, $H343, NewEmisData!$D:$D, CG$2), SUMIFS(NewEmisData!I:I, NewEmisData!$A:$A, "LDV", NewEmisData!$B:$B, $A343, NewEmisData!$C:$C, $H343, NewEmisData!$D:$D, CG$2))</f>
        <v>2.2441316833996899E-2</v>
      </c>
      <c r="CH343" s="335">
        <f>$I343*IF($G343="Pickup", SUMIFS(NewEmisData!J:J, NewEmisData!$A:$A, "Pickup", NewEmisData!$B:$B, $A343, NewEmisData!$C:$C, $H343, NewEmisData!$D:$D, CH$2), SUMIFS(NewEmisData!J:J, NewEmisData!$A:$A, "LDV", NewEmisData!$B:$B, $A343, NewEmisData!$C:$C, $H343, NewEmisData!$D:$D, CH$2))</f>
        <v>2.2351554069741601E-2</v>
      </c>
      <c r="CI343" s="335">
        <f>$I343*IF($G343="Pickup", SUMIFS(NewEmisData!K:K, NewEmisData!$A:$A, "Pickup", NewEmisData!$B:$B, $A343, NewEmisData!$C:$C, $H343, NewEmisData!$D:$D, CI$2), SUMIFS(NewEmisData!K:K, NewEmisData!$A:$A, "LDV", NewEmisData!$B:$B, $A343, NewEmisData!$C:$C, $H343, NewEmisData!$D:$D, CI$2))</f>
        <v>2.23494895957542E-2</v>
      </c>
      <c r="CJ343" s="335">
        <f>$I343*IF($G343="Pickup", SUMIFS(NewEmisData!L:L, NewEmisData!$A:$A, "Pickup", NewEmisData!$B:$B, $A343, NewEmisData!$C:$C, $H343, NewEmisData!$D:$D, CJ$2), SUMIFS(NewEmisData!L:L, NewEmisData!$A:$A, "LDV", NewEmisData!$B:$B, $A343, NewEmisData!$C:$C, $H343, NewEmisData!$D:$D, CJ$2))</f>
        <v>2.2349591665023101E-2</v>
      </c>
      <c r="CK343" s="335">
        <f>$I343*IF($G343="Pickup", SUMIFS(NewEmisData!M:M, NewEmisData!$A:$A, "Pickup", NewEmisData!$B:$B, $A343, NewEmisData!$C:$C, $H343, NewEmisData!$D:$D, CK$2), SUMIFS(NewEmisData!M:M, NewEmisData!$A:$A, "LDV", NewEmisData!$B:$B, $A343, NewEmisData!$C:$C, $H343, NewEmisData!$D:$D, CK$2))</f>
        <v>2.2349533126777399E-2</v>
      </c>
      <c r="CL343" s="335">
        <v>2.2881070645398207E-2</v>
      </c>
      <c r="CM343" s="335">
        <f>$I343*IF($G343="Pickup", SUMIFS(NewEmisData!E:E, NewEmisData!$A:$A, "Pickup", NewEmisData!$B:$B, $A343, NewEmisData!$C:$C, $H343, NewEmisData!$D:$D, CM$2), SUMIFS(NewEmisData!E:E, NewEmisData!$A:$A, "LDV", NewEmisData!$B:$B, $A343, NewEmisData!$C:$C, $H343, NewEmisData!$D:$D, CM$2))</f>
        <v>3.3191166299773998E-2</v>
      </c>
      <c r="CN343" s="335">
        <f>$I343*IF($G343="Pickup", SUMIFS(NewEmisData!F:F, NewEmisData!$A:$A, "Pickup", NewEmisData!$B:$B, $A343, NewEmisData!$C:$C, $H343, NewEmisData!$D:$D, CN$2), SUMIFS(NewEmisData!F:F, NewEmisData!$A:$A, "LDV", NewEmisData!$B:$B, $A343, NewEmisData!$C:$C, $H343, NewEmisData!$D:$D, CN$2))</f>
        <v>1.71397181966444E-2</v>
      </c>
      <c r="CO343" s="335">
        <f>$I343*IF($G343="Pickup", SUMIFS(NewEmisData!G:G, NewEmisData!$A:$A, "Pickup", NewEmisData!$B:$B, $A343, NewEmisData!$C:$C, $H343, NewEmisData!$D:$D, CO$2), SUMIFS(NewEmisData!G:G, NewEmisData!$A:$A, "LDV", NewEmisData!$B:$B, $A343, NewEmisData!$C:$C, $H343, NewEmisData!$D:$D, CO$2))</f>
        <v>1.33150193221561E-2</v>
      </c>
      <c r="CP343" s="335">
        <f>$I343*IF($G343="Pickup", SUMIFS(NewEmisData!H:H, NewEmisData!$A:$A, "Pickup", NewEmisData!$B:$B, $A343, NewEmisData!$C:$C, $H343, NewEmisData!$D:$D, CP$2), SUMIFS(NewEmisData!H:H, NewEmisData!$A:$A, "LDV", NewEmisData!$B:$B, $A343, NewEmisData!$C:$C, $H343, NewEmisData!$D:$D, CP$2))</f>
        <v>1.09820188745552E-2</v>
      </c>
      <c r="CQ343" s="335">
        <f>$I343*IF($G343="Pickup", SUMIFS(NewEmisData!I:I, NewEmisData!$A:$A, "Pickup", NewEmisData!$B:$B, $A343, NewEmisData!$C:$C, $H343, NewEmisData!$D:$D, CQ$2), SUMIFS(NewEmisData!I:I, NewEmisData!$A:$A, "LDV", NewEmisData!$B:$B, $A343, NewEmisData!$C:$C, $H343, NewEmisData!$D:$D, CQ$2))</f>
        <v>1.0225575778828599E-2</v>
      </c>
      <c r="CR343" s="335">
        <f>$I343*IF($G343="Pickup", SUMIFS(NewEmisData!J:J, NewEmisData!$A:$A, "Pickup", NewEmisData!$B:$B, $A343, NewEmisData!$C:$C, $H343, NewEmisData!$D:$D, CR$2), SUMIFS(NewEmisData!J:J, NewEmisData!$A:$A, "LDV", NewEmisData!$B:$B, $A343, NewEmisData!$C:$C, $H343, NewEmisData!$D:$D, CR$2))</f>
        <v>1.00265159065662E-2</v>
      </c>
      <c r="CS343" s="335">
        <f>$I343*IF($G343="Pickup", SUMIFS(NewEmisData!K:K, NewEmisData!$A:$A, "Pickup", NewEmisData!$B:$B, $A343, NewEmisData!$C:$C, $H343, NewEmisData!$D:$D, CS$2), SUMIFS(NewEmisData!K:K, NewEmisData!$A:$A, "LDV", NewEmisData!$B:$B, $A343, NewEmisData!$C:$C, $H343, NewEmisData!$D:$D, CS$2))</f>
        <v>1.0008363752646699E-2</v>
      </c>
      <c r="CT343" s="335">
        <f>$I343*IF($G343="Pickup", SUMIFS(NewEmisData!L:L, NewEmisData!$A:$A, "Pickup", NewEmisData!$B:$B, $A343, NewEmisData!$C:$C, $H343, NewEmisData!$D:$D, CT$2), SUMIFS(NewEmisData!L:L, NewEmisData!$A:$A, "LDV", NewEmisData!$B:$B, $A343, NewEmisData!$C:$C, $H343, NewEmisData!$D:$D, CT$2))</f>
        <v>9.9957399619150702E-3</v>
      </c>
      <c r="CU343" s="335">
        <f>$I343*IF($G343="Pickup", SUMIFS(NewEmisData!M:M, NewEmisData!$A:$A, "Pickup", NewEmisData!$B:$B, $A343, NewEmisData!$C:$C, $H343, NewEmisData!$D:$D, CU$2), SUMIFS(NewEmisData!M:M, NewEmisData!$A:$A, "LDV", NewEmisData!$B:$B, $A343, NewEmisData!$C:$C, $H343, NewEmisData!$D:$D, CU$2))</f>
        <v>9.99558998100444E-3</v>
      </c>
      <c r="CV343" s="335">
        <v>6.9734009009235556E-3</v>
      </c>
      <c r="CW343" s="335">
        <v>4.0498104655261064E-3</v>
      </c>
      <c r="CX343" s="335">
        <v>2.5030350838759993E-3</v>
      </c>
      <c r="CY343" s="335">
        <v>2.1151214403419519E-3</v>
      </c>
      <c r="CZ343" s="335">
        <v>1.7489979687569375E-3</v>
      </c>
      <c r="DA343" s="335">
        <v>1.340486996695321E-3</v>
      </c>
      <c r="DB343" s="335">
        <v>1.0553769116342638E-3</v>
      </c>
      <c r="DC343" s="335">
        <v>1.0132227560056145E-3</v>
      </c>
      <c r="DD343" s="335">
        <v>1.0003159541004489E-3</v>
      </c>
      <c r="DE343" s="335">
        <v>9.9860782000699166E-4</v>
      </c>
      <c r="DF343" s="335">
        <v>9.9860782000699166E-4</v>
      </c>
      <c r="DG343" s="335">
        <f>$I343*IF($G343="Pickup", SUMIFS(NewEmisData!E:E, NewEmisData!$A:$A, "Pickup", NewEmisData!$B:$B, $A343, NewEmisData!$C:$C, $H343, NewEmisData!$D:$D, DG$2), SUMIFS(NewEmisData!E:E, NewEmisData!$A:$A, "LDV", NewEmisData!$B:$B, $A343, NewEmisData!$C:$C, $H343, NewEmisData!$D:$D, DG$2))</f>
        <v>0</v>
      </c>
      <c r="DH343" s="335">
        <f>$I343*IF($G343="Pickup", SUMIFS(NewEmisData!F:F, NewEmisData!$A:$A, "Pickup", NewEmisData!$B:$B, $A343, NewEmisData!$C:$C, $H343, NewEmisData!$D:$D, DH$2), SUMIFS(NewEmisData!F:F, NewEmisData!$A:$A, "LDV", NewEmisData!$B:$B, $A343, NewEmisData!$C:$C, $H343, NewEmisData!$D:$D, DH$2))</f>
        <v>0</v>
      </c>
      <c r="DI343" s="335">
        <f>$I343*IF($G343="Pickup", SUMIFS(NewEmisData!G:G, NewEmisData!$A:$A, "Pickup", NewEmisData!$B:$B, $A343, NewEmisData!$C:$C, $H343, NewEmisData!$D:$D, DI$2), SUMIFS(NewEmisData!G:G, NewEmisData!$A:$A, "LDV", NewEmisData!$B:$B, $A343, NewEmisData!$C:$C, $H343, NewEmisData!$D:$D, DI$2))</f>
        <v>0</v>
      </c>
      <c r="DJ343" s="335">
        <f>$I343*IF($G343="Pickup", SUMIFS(NewEmisData!H:H, NewEmisData!$A:$A, "Pickup", NewEmisData!$B:$B, $A343, NewEmisData!$C:$C, $H343, NewEmisData!$D:$D, DJ$2), SUMIFS(NewEmisData!H:H, NewEmisData!$A:$A, "LDV", NewEmisData!$B:$B, $A343, NewEmisData!$C:$C, $H343, NewEmisData!$D:$D, DJ$2))</f>
        <v>0</v>
      </c>
      <c r="DK343" s="335">
        <f>$I343*IF($G343="Pickup", SUMIFS(NewEmisData!I:I, NewEmisData!$A:$A, "Pickup", NewEmisData!$B:$B, $A343, NewEmisData!$C:$C, $H343, NewEmisData!$D:$D, DK$2), SUMIFS(NewEmisData!I:I, NewEmisData!$A:$A, "LDV", NewEmisData!$B:$B, $A343, NewEmisData!$C:$C, $H343, NewEmisData!$D:$D, DK$2))</f>
        <v>0</v>
      </c>
      <c r="DL343" s="335">
        <f>$I343*IF($G343="Pickup", SUMIFS(NewEmisData!J:J, NewEmisData!$A:$A, "Pickup", NewEmisData!$B:$B, $A343, NewEmisData!$C:$C, $H343, NewEmisData!$D:$D, DL$2), SUMIFS(NewEmisData!J:J, NewEmisData!$A:$A, "LDV", NewEmisData!$B:$B, $A343, NewEmisData!$C:$C, $H343, NewEmisData!$D:$D, DL$2))</f>
        <v>0</v>
      </c>
      <c r="DM343" s="335">
        <f>$I343*IF($G343="Pickup", SUMIFS(NewEmisData!K:K, NewEmisData!$A:$A, "Pickup", NewEmisData!$B:$B, $A343, NewEmisData!$C:$C, $H343, NewEmisData!$D:$D, DM$2), SUMIFS(NewEmisData!K:K, NewEmisData!$A:$A, "LDV", NewEmisData!$B:$B, $A343, NewEmisData!$C:$C, $H343, NewEmisData!$D:$D, DM$2))</f>
        <v>0</v>
      </c>
      <c r="DN343" s="335">
        <f>$I343*IF($G343="Pickup", SUMIFS(NewEmisData!L:L, NewEmisData!$A:$A, "Pickup", NewEmisData!$B:$B, $A343, NewEmisData!$C:$C, $H343, NewEmisData!$D:$D, DN$2), SUMIFS(NewEmisData!L:L, NewEmisData!$A:$A, "LDV", NewEmisData!$B:$B, $A343, NewEmisData!$C:$C, $H343, NewEmisData!$D:$D, DN$2))</f>
        <v>0</v>
      </c>
      <c r="DO343" s="335">
        <f>$I343*IF($G343="Pickup", SUMIFS(NewEmisData!M:M, NewEmisData!$A:$A, "Pickup", NewEmisData!$B:$B, $A343, NewEmisData!$C:$C, $H343, NewEmisData!$D:$D, DO$2), SUMIFS(NewEmisData!M:M, NewEmisData!$A:$A, "LDV", NewEmisData!$B:$B, $A343, NewEmisData!$C:$C, $H343, NewEmisData!$D:$D, DO$2))</f>
        <v>0</v>
      </c>
      <c r="DP343" s="335">
        <v>2.023129771030282E-3</v>
      </c>
      <c r="DQ343" s="335">
        <f>$I343*IF($G343="Pickup", SUMIFS(NewEmisData!E:E, NewEmisData!$A:$A, "Pickup", NewEmisData!$B:$B, $A343, NewEmisData!$C:$C, $H343, NewEmisData!$D:$D, DQ$2), SUMIFS(NewEmisData!E:E, NewEmisData!$A:$A, "LDV", NewEmisData!$B:$B, $A343, NewEmisData!$C:$C, $H343, NewEmisData!$D:$D, DQ$2))</f>
        <v>2.7021306635098701E-2</v>
      </c>
      <c r="DR343" s="335">
        <f>$I343*IF($G343="Pickup", SUMIFS(NewEmisData!F:F, NewEmisData!$A:$A, "Pickup", NewEmisData!$B:$B, $A343, NewEmisData!$C:$C, $H343, NewEmisData!$D:$D, DR$2), SUMIFS(NewEmisData!F:F, NewEmisData!$A:$A, "LDV", NewEmisData!$B:$B, $A343, NewEmisData!$C:$C, $H343, NewEmisData!$D:$D, DR$2))</f>
        <v>1.43507235561705E-2</v>
      </c>
      <c r="DS343" s="335">
        <f>$I343*IF($G343="Pickup", SUMIFS(NewEmisData!G:G, NewEmisData!$A:$A, "Pickup", NewEmisData!$B:$B, $A343, NewEmisData!$C:$C, $H343, NewEmisData!$D:$D, DS$2), SUMIFS(NewEmisData!G:G, NewEmisData!$A:$A, "LDV", NewEmisData!$B:$B, $A343, NewEmisData!$C:$C, $H343, NewEmisData!$D:$D, DS$2))</f>
        <v>1.0545121959697E-2</v>
      </c>
      <c r="DT343" s="335">
        <f>$I343*IF($G343="Pickup", SUMIFS(NewEmisData!H:H, NewEmisData!$A:$A, "Pickup", NewEmisData!$B:$B, $A343, NewEmisData!$C:$C, $H343, NewEmisData!$D:$D, DT$2), SUMIFS(NewEmisData!H:H, NewEmisData!$A:$A, "LDV", NewEmisData!$B:$B, $A343, NewEmisData!$C:$C, $H343, NewEmisData!$D:$D, DT$2))</f>
        <v>7.9688719028100496E-3</v>
      </c>
      <c r="DU343" s="335">
        <f>$I343*IF($G343="Pickup", SUMIFS(NewEmisData!I:I, NewEmisData!$A:$A, "Pickup", NewEmisData!$B:$B, $A343, NewEmisData!$C:$C, $H343, NewEmisData!$D:$D, DU$2), SUMIFS(NewEmisData!I:I, NewEmisData!$A:$A, "LDV", NewEmisData!$B:$B, $A343, NewEmisData!$C:$C, $H343, NewEmisData!$D:$D, DU$2))</f>
        <v>6.0490449144422597E-3</v>
      </c>
      <c r="DV343" s="335">
        <f>$I343*IF($G343="Pickup", SUMIFS(NewEmisData!J:J, NewEmisData!$A:$A, "Pickup", NewEmisData!$B:$B, $A343, NewEmisData!$C:$C, $H343, NewEmisData!$D:$D, DV$2), SUMIFS(NewEmisData!J:J, NewEmisData!$A:$A, "LDV", NewEmisData!$B:$B, $A343, NewEmisData!$C:$C, $H343, NewEmisData!$D:$D, DV$2))</f>
        <v>4.9348584782415404E-3</v>
      </c>
      <c r="DW343" s="335">
        <f>$I343*IF($G343="Pickup", SUMIFS(NewEmisData!K:K, NewEmisData!$A:$A, "Pickup", NewEmisData!$B:$B, $A343, NewEmisData!$C:$C, $H343, NewEmisData!$D:$D, DW$2), SUMIFS(NewEmisData!K:K, NewEmisData!$A:$A, "LDV", NewEmisData!$B:$B, $A343, NewEmisData!$C:$C, $H343, NewEmisData!$D:$D, DW$2))</f>
        <v>4.4935683619993401E-3</v>
      </c>
      <c r="DX343" s="335">
        <f>$I343*IF($G343="Pickup", SUMIFS(NewEmisData!L:L, NewEmisData!$A:$A, "Pickup", NewEmisData!$B:$B, $A343, NewEmisData!$C:$C, $H343, NewEmisData!$D:$D, DX$2), SUMIFS(NewEmisData!L:L, NewEmisData!$A:$A, "LDV", NewEmisData!$B:$B, $A343, NewEmisData!$C:$C, $H343, NewEmisData!$D:$D, DX$2))</f>
        <v>4.4053132624372604E-3</v>
      </c>
      <c r="DY343" s="335">
        <f>$I343*IF($G343="Pickup", SUMIFS(NewEmisData!M:M, NewEmisData!$A:$A, "Pickup", NewEmisData!$B:$B, $A343, NewEmisData!$C:$C, $H343, NewEmisData!$D:$D, DY$2), SUMIFS(NewEmisData!M:M, NewEmisData!$A:$A, "LDV", NewEmisData!$B:$B, $A343, NewEmisData!$C:$C, $H343, NewEmisData!$D:$D, DY$2))</f>
        <v>4.3834122336864796E-3</v>
      </c>
      <c r="DZ343" s="335">
        <v>5.594489642908501E-3</v>
      </c>
      <c r="EA343" s="335">
        <f t="shared" si="542"/>
        <v>636.94844021221104</v>
      </c>
      <c r="EB343" s="335">
        <f t="shared" si="543"/>
        <v>566.99958479862596</v>
      </c>
      <c r="EC343" s="335">
        <f t="shared" si="544"/>
        <v>456.866446538378</v>
      </c>
      <c r="ED343" s="335">
        <f t="shared" si="545"/>
        <v>382.95379819743698</v>
      </c>
      <c r="EE343" s="335">
        <f t="shared" si="546"/>
        <v>335.05122696410302</v>
      </c>
      <c r="EF343" s="335">
        <f t="shared" si="547"/>
        <v>310.47516282180999</v>
      </c>
      <c r="EG343" s="335">
        <f t="shared" si="548"/>
        <v>299.643314234321</v>
      </c>
      <c r="EH343" s="335">
        <f t="shared" si="549"/>
        <v>297.422458601252</v>
      </c>
      <c r="EI343" s="335">
        <f t="shared" si="550"/>
        <v>297.08495907381399</v>
      </c>
      <c r="EJ343" s="335">
        <f t="shared" si="551"/>
        <v>0.27672218065037407</v>
      </c>
      <c r="EK343" s="335">
        <f t="shared" si="552"/>
        <v>0.95484960134202601</v>
      </c>
      <c r="EL343" s="335">
        <f t="shared" si="553"/>
        <v>0.32981051515610799</v>
      </c>
      <c r="EM343" s="335">
        <f t="shared" si="554"/>
        <v>0.24604011687187799</v>
      </c>
      <c r="EN343" s="335">
        <f t="shared" si="555"/>
        <v>0.16340489519828999</v>
      </c>
      <c r="EO343" s="335">
        <f t="shared" si="556"/>
        <v>0.11306985767462301</v>
      </c>
      <c r="EP343" s="335">
        <f t="shared" si="557"/>
        <v>7.9270221337579605E-2</v>
      </c>
      <c r="EQ343" s="335">
        <f t="shared" si="558"/>
        <v>6.5833743509444598E-2</v>
      </c>
      <c r="ER343" s="335">
        <f t="shared" si="559"/>
        <v>6.3200548797440706E-2</v>
      </c>
      <c r="ES343" s="335">
        <f t="shared" si="560"/>
        <v>6.2566022635143603E-2</v>
      </c>
      <c r="ET343" s="335">
        <f t="shared" si="561"/>
        <v>6.1988464688476796E-2</v>
      </c>
      <c r="EU343" s="335">
        <f t="shared" si="562"/>
        <v>1.1021446784144399E-2</v>
      </c>
      <c r="EV343" s="335">
        <f t="shared" si="563"/>
        <v>9.8110891355443607E-3</v>
      </c>
      <c r="EW343" s="335">
        <f t="shared" si="564"/>
        <v>6.5539868464526696E-3</v>
      </c>
      <c r="EX343" s="335">
        <f t="shared" si="565"/>
        <v>5.4936733467738199E-3</v>
      </c>
      <c r="EY343" s="335">
        <f t="shared" si="566"/>
        <v>4.8064844177770098E-3</v>
      </c>
      <c r="EZ343" s="335">
        <f t="shared" si="567"/>
        <v>4.4539285892842596E-3</v>
      </c>
      <c r="FA343" s="335">
        <f t="shared" si="568"/>
        <v>4.29853574921071E-3</v>
      </c>
      <c r="FB343" s="335">
        <f t="shared" si="569"/>
        <v>4.26667913277963E-3</v>
      </c>
      <c r="FC343" s="335">
        <f t="shared" si="570"/>
        <v>4.2618372306538798E-3</v>
      </c>
      <c r="FD343" s="335">
        <f t="shared" si="571"/>
        <v>1.7442083422488778E-3</v>
      </c>
      <c r="FE343" s="335">
        <f t="shared" si="572"/>
        <v>7.9451070233561405E-2</v>
      </c>
      <c r="FF343" s="335">
        <f t="shared" si="573"/>
        <v>7.6276868152400201E-2</v>
      </c>
      <c r="FG343" s="335">
        <f t="shared" si="574"/>
        <v>5.6652715818935197E-2</v>
      </c>
      <c r="FH343" s="335">
        <f t="shared" si="575"/>
        <v>5.5408492647584899E-2</v>
      </c>
      <c r="FI343" s="335">
        <f t="shared" si="576"/>
        <v>5.40165053540533E-2</v>
      </c>
      <c r="FJ343" s="335">
        <f t="shared" si="577"/>
        <v>5.2775032208320603E-2</v>
      </c>
      <c r="FK343" s="335">
        <f t="shared" si="578"/>
        <v>5.2063088006762799E-2</v>
      </c>
      <c r="FL343" s="335">
        <f t="shared" si="579"/>
        <v>5.1790075051099199E-2</v>
      </c>
      <c r="FM343" s="335">
        <f t="shared" si="580"/>
        <v>5.1722831061276502E-2</v>
      </c>
      <c r="FN343" s="335">
        <f t="shared" si="581"/>
        <v>4.7629366333098749E-2</v>
      </c>
      <c r="FO343" s="335">
        <f t="shared" si="582"/>
        <v>1.8003075193996299E-2</v>
      </c>
      <c r="FP343" s="335">
        <f t="shared" si="583"/>
        <v>1.52046650049204E-2</v>
      </c>
      <c r="FQ343" s="335">
        <f t="shared" si="584"/>
        <v>1.2610890393020199E-2</v>
      </c>
      <c r="FR343" s="335">
        <f t="shared" si="585"/>
        <v>1.1510978039922799E-2</v>
      </c>
      <c r="FS343" s="335">
        <f t="shared" si="586"/>
        <v>1.0279121658658699E-2</v>
      </c>
      <c r="FT343" s="335">
        <f t="shared" si="587"/>
        <v>9.1807819279754004E-3</v>
      </c>
      <c r="FU343" s="335">
        <f t="shared" si="588"/>
        <v>8.5509801965599399E-3</v>
      </c>
      <c r="FV343" s="335">
        <f t="shared" si="589"/>
        <v>8.3094848968453608E-3</v>
      </c>
      <c r="FW343" s="335">
        <f t="shared" si="590"/>
        <v>8.2498877149821594E-3</v>
      </c>
      <c r="FX343" s="335">
        <f t="shared" si="591"/>
        <v>9.4789149915835945E-3</v>
      </c>
    </row>
    <row r="344" spans="1:180" x14ac:dyDescent="0.2">
      <c r="A344" s="305" t="str">
        <f>_xlfn.CONCAT(IF(LEFT(TRIM(A343),1)="*", "*R", "R"), 1+RIGHT(TRIM(A343),1))</f>
        <v>R6</v>
      </c>
      <c r="B344" s="305" t="str">
        <f t="shared" si="638"/>
        <v>TLPLPGX11</v>
      </c>
      <c r="C344" s="305" t="str">
        <f t="shared" si="639"/>
        <v>TL.LPGX.P.LPGX.2011</v>
      </c>
      <c r="D344" s="301" t="str">
        <f t="shared" si="640"/>
        <v>bn-vmt, bn-vmt/a</v>
      </c>
      <c r="E344" s="301" t="str">
        <f t="shared" si="641"/>
        <v>TRNLPGX</v>
      </c>
      <c r="F344" s="301" t="str">
        <f t="shared" si="642"/>
        <v>TL</v>
      </c>
      <c r="G344" s="315" t="s">
        <v>820</v>
      </c>
      <c r="H344" s="315" t="s">
        <v>814</v>
      </c>
      <c r="I344" s="315">
        <v>1</v>
      </c>
      <c r="J344" s="315" t="str">
        <f t="shared" si="592"/>
        <v>Pickup-GSL</v>
      </c>
      <c r="K344" s="335">
        <f>$I344*IF($G344="Pickup", SUMIFS(NewEmisData!E:E, NewEmisData!$A:$A, "Pickup", NewEmisData!$B:$B, $A344, NewEmisData!$C:$C, $H344, NewEmisData!$D:$D, K$2), SUMIFS(NewEmisData!E:E, NewEmisData!$A:$A, "LDV", NewEmisData!$B:$B, $A344, NewEmisData!$C:$C, $H344, NewEmisData!$D:$D, K$2))</f>
        <v>629.29035425146799</v>
      </c>
      <c r="L344" s="335">
        <f>$I344*IF($G344="Pickup", SUMIFS(NewEmisData!F:F, NewEmisData!$A:$A, "Pickup", NewEmisData!$B:$B, $A344, NewEmisData!$C:$C, $H344, NewEmisData!$D:$D, L$2), SUMIFS(NewEmisData!F:F, NewEmisData!$A:$A, "LDV", NewEmisData!$B:$B, $A344, NewEmisData!$C:$C, $H344, NewEmisData!$D:$D, L$2))</f>
        <v>571.27801846236605</v>
      </c>
      <c r="M344" s="335">
        <f>$I344*IF($G344="Pickup", SUMIFS(NewEmisData!G:G, NewEmisData!$A:$A, "Pickup", NewEmisData!$B:$B, $A344, NewEmisData!$C:$C, $H344, NewEmisData!$D:$D, M$2), SUMIFS(NewEmisData!G:G, NewEmisData!$A:$A, "LDV", NewEmisData!$B:$B, $A344, NewEmisData!$C:$C, $H344, NewEmisData!$D:$D, M$2))</f>
        <v>472.87406569534897</v>
      </c>
      <c r="N344" s="335">
        <f>$I344*IF($G344="Pickup", SUMIFS(NewEmisData!H:H, NewEmisData!$A:$A, "Pickup", NewEmisData!$B:$B, $A344, NewEmisData!$C:$C, $H344, NewEmisData!$D:$D, N$2), SUMIFS(NewEmisData!H:H, NewEmisData!$A:$A, "LDV", NewEmisData!$B:$B, $A344, NewEmisData!$C:$C, $H344, NewEmisData!$D:$D, N$2))</f>
        <v>396.14659023538701</v>
      </c>
      <c r="O344" s="335">
        <f>$I344*IF($G344="Pickup", SUMIFS(NewEmisData!I:I, NewEmisData!$A:$A, "Pickup", NewEmisData!$B:$B, $A344, NewEmisData!$C:$C, $H344, NewEmisData!$D:$D, O$2), SUMIFS(NewEmisData!I:I, NewEmisData!$A:$A, "LDV", NewEmisData!$B:$B, $A344, NewEmisData!$C:$C, $H344, NewEmisData!$D:$D, O$2))</f>
        <v>347.19633179008298</v>
      </c>
      <c r="P344" s="335">
        <f>$I344*IF($G344="Pickup", SUMIFS(NewEmisData!J:J, NewEmisData!$A:$A, "Pickup", NewEmisData!$B:$B, $A344, NewEmisData!$C:$C, $H344, NewEmisData!$D:$D, P$2), SUMIFS(NewEmisData!J:J, NewEmisData!$A:$A, "LDV", NewEmisData!$B:$B, $A344, NewEmisData!$C:$C, $H344, NewEmisData!$D:$D, P$2))</f>
        <v>322.55550442882998</v>
      </c>
      <c r="Q344" s="335">
        <f>$I344*IF($G344="Pickup", SUMIFS(NewEmisData!K:K, NewEmisData!$A:$A, "Pickup", NewEmisData!$B:$B, $A344, NewEmisData!$C:$C, $H344, NewEmisData!$D:$D, Q$2), SUMIFS(NewEmisData!K:K, NewEmisData!$A:$A, "LDV", NewEmisData!$B:$B, $A344, NewEmisData!$C:$C, $H344, NewEmisData!$D:$D, Q$2))</f>
        <v>311.76534896807402</v>
      </c>
      <c r="R344" s="335">
        <f>$I344*IF($G344="Pickup", SUMIFS(NewEmisData!L:L, NewEmisData!$A:$A, "Pickup", NewEmisData!$B:$B, $A344, NewEmisData!$C:$C, $H344, NewEmisData!$D:$D, R$2), SUMIFS(NewEmisData!L:L, NewEmisData!$A:$A, "LDV", NewEmisData!$B:$B, $A344, NewEmisData!$C:$C, $H344, NewEmisData!$D:$D, R$2))</f>
        <v>309.51187360042798</v>
      </c>
      <c r="S344" s="335">
        <f>$I344*IF($G344="Pickup", SUMIFS(NewEmisData!M:M, NewEmisData!$A:$A, "Pickup", NewEmisData!$B:$B, $A344, NewEmisData!$C:$C, $H344, NewEmisData!$D:$D, S$2), SUMIFS(NewEmisData!M:M, NewEmisData!$A:$A, "LDV", NewEmisData!$B:$B, $A344, NewEmisData!$C:$C, $H344, NewEmisData!$D:$D, S$2))</f>
        <v>309.154399722184</v>
      </c>
      <c r="T344" s="335">
        <v>0.27672218065037407</v>
      </c>
      <c r="U344" s="335">
        <f>$I344*IF($G344="Pickup", SUMIFS(NewEmisData!E:E, NewEmisData!$A:$A, "Pickup", NewEmisData!$B:$B, $A344, NewEmisData!$C:$C, $H344, NewEmisData!$D:$D, U$2), SUMIFS(NewEmisData!E:E, NewEmisData!$A:$A, "LDV", NewEmisData!$B:$B, $A344, NewEmisData!$C:$C, $H344, NewEmisData!$D:$D, U$2))</f>
        <v>1.07703782419723</v>
      </c>
      <c r="V344" s="335">
        <f>$I344*IF($G344="Pickup", SUMIFS(NewEmisData!F:F, NewEmisData!$A:$A, "Pickup", NewEmisData!$B:$B, $A344, NewEmisData!$C:$C, $H344, NewEmisData!$D:$D, V$2), SUMIFS(NewEmisData!F:F, NewEmisData!$A:$A, "LDV", NewEmisData!$B:$B, $A344, NewEmisData!$C:$C, $H344, NewEmisData!$D:$D, V$2))</f>
        <v>0.37063376602748699</v>
      </c>
      <c r="W344" s="335">
        <f>$I344*IF($G344="Pickup", SUMIFS(NewEmisData!G:G, NewEmisData!$A:$A, "Pickup", NewEmisData!$B:$B, $A344, NewEmisData!$C:$C, $H344, NewEmisData!$D:$D, W$2), SUMIFS(NewEmisData!G:G, NewEmisData!$A:$A, "LDV", NewEmisData!$B:$B, $A344, NewEmisData!$C:$C, $H344, NewEmisData!$D:$D, W$2))</f>
        <v>0.22414787770802799</v>
      </c>
      <c r="X344" s="335">
        <f>$I344*IF($G344="Pickup", SUMIFS(NewEmisData!H:H, NewEmisData!$A:$A, "Pickup", NewEmisData!$B:$B, $A344, NewEmisData!$C:$C, $H344, NewEmisData!$D:$D, X$2), SUMIFS(NewEmisData!H:H, NewEmisData!$A:$A, "LDV", NewEmisData!$B:$B, $A344, NewEmisData!$C:$C, $H344, NewEmisData!$D:$D, X$2))</f>
        <v>0.146870056334405</v>
      </c>
      <c r="Y344" s="335">
        <f>$I344*IF($G344="Pickup", SUMIFS(NewEmisData!I:I, NewEmisData!$A:$A, "Pickup", NewEmisData!$B:$B, $A344, NewEmisData!$C:$C, $H344, NewEmisData!$D:$D, Y$2), SUMIFS(NewEmisData!I:I, NewEmisData!$A:$A, "LDV", NewEmisData!$B:$B, $A344, NewEmisData!$C:$C, $H344, NewEmisData!$D:$D, Y$2))</f>
        <v>0.100147731477744</v>
      </c>
      <c r="Z344" s="335">
        <f>$I344*IF($G344="Pickup", SUMIFS(NewEmisData!J:J, NewEmisData!$A:$A, "Pickup", NewEmisData!$B:$B, $A344, NewEmisData!$C:$C, $H344, NewEmisData!$D:$D, Z$2), SUMIFS(NewEmisData!J:J, NewEmisData!$A:$A, "LDV", NewEmisData!$B:$B, $A344, NewEmisData!$C:$C, $H344, NewEmisData!$D:$D, Z$2))</f>
        <v>6.9799961270145497E-2</v>
      </c>
      <c r="AA344" s="335">
        <f>$I344*IF($G344="Pickup", SUMIFS(NewEmisData!K:K, NewEmisData!$A:$A, "Pickup", NewEmisData!$B:$B, $A344, NewEmisData!$C:$C, $H344, NewEmisData!$D:$D, AA$2), SUMIFS(NewEmisData!K:K, NewEmisData!$A:$A, "LDV", NewEmisData!$B:$B, $A344, NewEmisData!$C:$C, $H344, NewEmisData!$D:$D, AA$2))</f>
        <v>5.7786964253900203E-2</v>
      </c>
      <c r="AB344" s="335">
        <f>$I344*IF($G344="Pickup", SUMIFS(NewEmisData!L:L, NewEmisData!$A:$A, "Pickup", NewEmisData!$B:$B, $A344, NewEmisData!$C:$C, $H344, NewEmisData!$D:$D, AB$2), SUMIFS(NewEmisData!L:L, NewEmisData!$A:$A, "LDV", NewEmisData!$B:$B, $A344, NewEmisData!$C:$C, $H344, NewEmisData!$D:$D, AB$2))</f>
        <v>5.5423939682830103E-2</v>
      </c>
      <c r="AC344" s="335">
        <f>$I344*IF($G344="Pickup", SUMIFS(NewEmisData!M:M, NewEmisData!$A:$A, "Pickup", NewEmisData!$B:$B, $A344, NewEmisData!$C:$C, $H344, NewEmisData!$D:$D, AC$2), SUMIFS(NewEmisData!M:M, NewEmisData!$A:$A, "LDV", NewEmisData!$B:$B, $A344, NewEmisData!$C:$C, $H344, NewEmisData!$D:$D, AC$2))</f>
        <v>5.4809815155326402E-2</v>
      </c>
      <c r="AD344" s="335">
        <v>6.1988464688476796E-2</v>
      </c>
      <c r="AE344" s="335">
        <f>$I344*IF($G344="Pickup", SUMIFS(NewEmisData!E:E, NewEmisData!$A:$A, "Pickup", NewEmisData!$B:$B, $A344, NewEmisData!$C:$C, $H344, NewEmisData!$D:$D, AE$2), SUMIFS(NewEmisData!E:E, NewEmisData!$A:$A, "LDV", NewEmisData!$B:$B, $A344, NewEmisData!$C:$C, $H344, NewEmisData!$D:$D, AE$2))</f>
        <v>1.08889320093075E-2</v>
      </c>
      <c r="AF344" s="335">
        <f>$I344*IF($G344="Pickup", SUMIFS(NewEmisData!F:F, NewEmisData!$A:$A, "Pickup", NewEmisData!$B:$B, $A344, NewEmisData!$C:$C, $H344, NewEmisData!$D:$D, AF$2), SUMIFS(NewEmisData!F:F, NewEmisData!$A:$A, "LDV", NewEmisData!$B:$B, $A344, NewEmisData!$C:$C, $H344, NewEmisData!$D:$D, AF$2))</f>
        <v>9.8851201724826001E-3</v>
      </c>
      <c r="AG344" s="335">
        <f>$I344*IF($G344="Pickup", SUMIFS(NewEmisData!G:G, NewEmisData!$A:$A, "Pickup", NewEmisData!$B:$B, $A344, NewEmisData!$C:$C, $H344, NewEmisData!$D:$D, AG$2), SUMIFS(NewEmisData!G:G, NewEmisData!$A:$A, "LDV", NewEmisData!$B:$B, $A344, NewEmisData!$C:$C, $H344, NewEmisData!$D:$D, AG$2))</f>
        <v>6.7836227109818103E-3</v>
      </c>
      <c r="AH344" s="335">
        <f>$I344*IF($G344="Pickup", SUMIFS(NewEmisData!H:H, NewEmisData!$A:$A, "Pickup", NewEmisData!$B:$B, $A344, NewEmisData!$C:$C, $H344, NewEmisData!$D:$D, AH$2), SUMIFS(NewEmisData!H:H, NewEmisData!$A:$A, "LDV", NewEmisData!$B:$B, $A344, NewEmisData!$C:$C, $H344, NewEmisData!$D:$D, AH$2))</f>
        <v>5.6829290051501301E-3</v>
      </c>
      <c r="AI344" s="335">
        <f>$I344*IF($G344="Pickup", SUMIFS(NewEmisData!I:I, NewEmisData!$A:$A, "Pickup", NewEmisData!$B:$B, $A344, NewEmisData!$C:$C, $H344, NewEmisData!$D:$D, AI$2), SUMIFS(NewEmisData!I:I, NewEmisData!$A:$A, "LDV", NewEmisData!$B:$B, $A344, NewEmisData!$C:$C, $H344, NewEmisData!$D:$D, AI$2))</f>
        <v>4.9807105070221796E-3</v>
      </c>
      <c r="AJ344" s="335">
        <f>$I344*IF($G344="Pickup", SUMIFS(NewEmisData!J:J, NewEmisData!$A:$A, "Pickup", NewEmisData!$B:$B, $A344, NewEmisData!$C:$C, $H344, NewEmisData!$D:$D, AJ$2), SUMIFS(NewEmisData!J:J, NewEmisData!$A:$A, "LDV", NewEmisData!$B:$B, $A344, NewEmisData!$C:$C, $H344, NewEmisData!$D:$D, AJ$2))</f>
        <v>4.6272281762573001E-3</v>
      </c>
      <c r="AK344" s="335">
        <f>$I344*IF($G344="Pickup", SUMIFS(NewEmisData!K:K, NewEmisData!$A:$A, "Pickup", NewEmisData!$B:$B, $A344, NewEmisData!$C:$C, $H344, NewEmisData!$D:$D, AK$2), SUMIFS(NewEmisData!K:K, NewEmisData!$A:$A, "LDV", NewEmisData!$B:$B, $A344, NewEmisData!$C:$C, $H344, NewEmisData!$D:$D, AK$2))</f>
        <v>4.4724368045959096E-3</v>
      </c>
      <c r="AL344" s="335">
        <f>$I344*IF($G344="Pickup", SUMIFS(NewEmisData!L:L, NewEmisData!$A:$A, "Pickup", NewEmisData!$B:$B, $A344, NewEmisData!$C:$C, $H344, NewEmisData!$D:$D, AL$2), SUMIFS(NewEmisData!L:L, NewEmisData!$A:$A, "LDV", NewEmisData!$B:$B, $A344, NewEmisData!$C:$C, $H344, NewEmisData!$D:$D, AL$2))</f>
        <v>4.4401060236012703E-3</v>
      </c>
      <c r="AM344" s="335">
        <f>$I344*IF($G344="Pickup", SUMIFS(NewEmisData!M:M, NewEmisData!$A:$A, "Pickup", NewEmisData!$B:$B, $A344, NewEmisData!$C:$C, $H344, NewEmisData!$D:$D, AM$2), SUMIFS(NewEmisData!M:M, NewEmisData!$A:$A, "LDV", NewEmisData!$B:$B, $A344, NewEmisData!$C:$C, $H344, NewEmisData!$D:$D, AM$2))</f>
        <v>4.4349813207028004E-3</v>
      </c>
      <c r="AN344" s="335">
        <v>1.7442083422488778E-3</v>
      </c>
      <c r="AO344" s="335">
        <f>$I344*IF($G344="Pickup", SUMIFS(NewEmisData!E:E, NewEmisData!$A:$A, "Pickup", NewEmisData!$B:$B, $A344, NewEmisData!$C:$C, $H344, NewEmisData!$D:$D, AO$2), SUMIFS(NewEmisData!E:E, NewEmisData!$A:$A, "LDV", NewEmisData!$B:$B, $A344, NewEmisData!$C:$C, $H344, NewEmisData!$D:$D, AO$2))</f>
        <v>7.9797235056963206E-2</v>
      </c>
      <c r="AP344" s="335">
        <f>$I344*IF($G344="Pickup", SUMIFS(NewEmisData!F:F, NewEmisData!$A:$A, "Pickup", NewEmisData!$B:$B, $A344, NewEmisData!$C:$C, $H344, NewEmisData!$D:$D, AP$2), SUMIFS(NewEmisData!F:F, NewEmisData!$A:$A, "LDV", NewEmisData!$B:$B, $A344, NewEmisData!$C:$C, $H344, NewEmisData!$D:$D, AP$2))</f>
        <v>7.6001798653814207E-2</v>
      </c>
      <c r="AQ344" s="335">
        <f>$I344*IF($G344="Pickup", SUMIFS(NewEmisData!G:G, NewEmisData!$A:$A, "Pickup", NewEmisData!$B:$B, $A344, NewEmisData!$C:$C, $H344, NewEmisData!$D:$D, AQ$2), SUMIFS(NewEmisData!G:G, NewEmisData!$A:$A, "LDV", NewEmisData!$B:$B, $A344, NewEmisData!$C:$C, $H344, NewEmisData!$D:$D, AQ$2))</f>
        <v>6.3391605684552502E-2</v>
      </c>
      <c r="AR344" s="335">
        <f>$I344*IF($G344="Pickup", SUMIFS(NewEmisData!H:H, NewEmisData!$A:$A, "Pickup", NewEmisData!$B:$B, $A344, NewEmisData!$C:$C, $H344, NewEmisData!$D:$D, AR$2), SUMIFS(NewEmisData!H:H, NewEmisData!$A:$A, "LDV", NewEmisData!$B:$B, $A344, NewEmisData!$C:$C, $H344, NewEmisData!$D:$D, AR$2))</f>
        <v>6.2249949738011102E-2</v>
      </c>
      <c r="AS344" s="335">
        <f>$I344*IF($G344="Pickup", SUMIFS(NewEmisData!I:I, NewEmisData!$A:$A, "Pickup", NewEmisData!$B:$B, $A344, NewEmisData!$C:$C, $H344, NewEmisData!$D:$D, AS$2), SUMIFS(NewEmisData!I:I, NewEmisData!$A:$A, "LDV", NewEmisData!$B:$B, $A344, NewEmisData!$C:$C, $H344, NewEmisData!$D:$D, AS$2))</f>
        <v>6.0956414175610103E-2</v>
      </c>
      <c r="AT344" s="335">
        <f>$I344*IF($G344="Pickup", SUMIFS(NewEmisData!J:J, NewEmisData!$A:$A, "Pickup", NewEmisData!$B:$B, $A344, NewEmisData!$C:$C, $H344, NewEmisData!$D:$D, AT$2), SUMIFS(NewEmisData!J:J, NewEmisData!$A:$A, "LDV", NewEmisData!$B:$B, $A344, NewEmisData!$C:$C, $H344, NewEmisData!$D:$D, AT$2))</f>
        <v>5.9827983670569698E-2</v>
      </c>
      <c r="AU344" s="335">
        <f>$I344*IF($G344="Pickup", SUMIFS(NewEmisData!K:K, NewEmisData!$A:$A, "Pickup", NewEmisData!$B:$B, $A344, NewEmisData!$C:$C, $H344, NewEmisData!$D:$D, AU$2), SUMIFS(NewEmisData!K:K, NewEmisData!$A:$A, "LDV", NewEmisData!$B:$B, $A344, NewEmisData!$C:$C, $H344, NewEmisData!$D:$D, AU$2))</f>
        <v>5.91838618526946E-2</v>
      </c>
      <c r="AV344" s="335">
        <f>$I344*IF($G344="Pickup", SUMIFS(NewEmisData!L:L, NewEmisData!$A:$A, "Pickup", NewEmisData!$B:$B, $A344, NewEmisData!$C:$C, $H344, NewEmisData!$D:$D, AV$2), SUMIFS(NewEmisData!L:L, NewEmisData!$A:$A, "LDV", NewEmisData!$B:$B, $A344, NewEmisData!$C:$C, $H344, NewEmisData!$D:$D, AV$2))</f>
        <v>5.8937948629628097E-2</v>
      </c>
      <c r="AW344" s="335">
        <f>$I344*IF($G344="Pickup", SUMIFS(NewEmisData!M:M, NewEmisData!$A:$A, "Pickup", NewEmisData!$B:$B, $A344, NewEmisData!$C:$C, $H344, NewEmisData!$D:$D, AW$2), SUMIFS(NewEmisData!M:M, NewEmisData!$A:$A, "LDV", NewEmisData!$B:$B, $A344, NewEmisData!$C:$C, $H344, NewEmisData!$D:$D, AW$2))</f>
        <v>5.88749789222721E-2</v>
      </c>
      <c r="AX344" s="335">
        <v>4.7629366333098749E-2</v>
      </c>
      <c r="AY344" s="335">
        <f>$I344*IF($G344="Pickup", SUMIFS(NewEmisData!E:E, NewEmisData!$A:$A, "Pickup", NewEmisData!$B:$B, $A344, NewEmisData!$C:$C, $H344, NewEmisData!$D:$D, AY$2), SUMIFS(NewEmisData!E:E, NewEmisData!$A:$A, "LDV", NewEmisData!$B:$B, $A344, NewEmisData!$C:$C, $H344, NewEmisData!$D:$D, AY$2))</f>
        <v>1.8949252743626702E-2</v>
      </c>
      <c r="AZ344" s="335">
        <f>$I344*IF($G344="Pickup", SUMIFS(NewEmisData!F:F, NewEmisData!$A:$A, "Pickup", NewEmisData!$B:$B, $A344, NewEmisData!$C:$C, $H344, NewEmisData!$D:$D, AZ$2), SUMIFS(NewEmisData!F:F, NewEmisData!$A:$A, "LDV", NewEmisData!$B:$B, $A344, NewEmisData!$C:$C, $H344, NewEmisData!$D:$D, AZ$2))</f>
        <v>1.55896120407557E-2</v>
      </c>
      <c r="BA344" s="335">
        <f>$I344*IF($G344="Pickup", SUMIFS(NewEmisData!G:G, NewEmisData!$A:$A, "Pickup", NewEmisData!$B:$B, $A344, NewEmisData!$C:$C, $H344, NewEmisData!$D:$D, BA$2), SUMIFS(NewEmisData!G:G, NewEmisData!$A:$A, "LDV", NewEmisData!$B:$B, $A344, NewEmisData!$C:$C, $H344, NewEmisData!$D:$D, BA$2))</f>
        <v>1.3090757358435101E-2</v>
      </c>
      <c r="BB344" s="335">
        <f>$I344*IF($G344="Pickup", SUMIFS(NewEmisData!H:H, NewEmisData!$A:$A, "Pickup", NewEmisData!$B:$B, $A344, NewEmisData!$C:$C, $H344, NewEmisData!$D:$D, BB$2), SUMIFS(NewEmisData!H:H, NewEmisData!$A:$A, "LDV", NewEmisData!$B:$B, $A344, NewEmisData!$C:$C, $H344, NewEmisData!$D:$D, BB$2))</f>
        <v>1.2073597128508201E-2</v>
      </c>
      <c r="BC344" s="335">
        <f>$I344*IF($G344="Pickup", SUMIFS(NewEmisData!I:I, NewEmisData!$A:$A, "Pickup", NewEmisData!$B:$B, $A344, NewEmisData!$C:$C, $H344, NewEmisData!$D:$D, BC$2), SUMIFS(NewEmisData!I:I, NewEmisData!$A:$A, "LDV", NewEmisData!$B:$B, $A344, NewEmisData!$C:$C, $H344, NewEmisData!$D:$D, BC$2))</f>
        <v>1.0925021199185E-2</v>
      </c>
      <c r="BD344" s="335">
        <f>$I344*IF($G344="Pickup", SUMIFS(NewEmisData!J:J, NewEmisData!$A:$A, "Pickup", NewEmisData!$B:$B, $A344, NewEmisData!$C:$C, $H344, NewEmisData!$D:$D, BD$2), SUMIFS(NewEmisData!J:J, NewEmisData!$A:$A, "LDV", NewEmisData!$B:$B, $A344, NewEmisData!$C:$C, $H344, NewEmisData!$D:$D, BD$2))</f>
        <v>9.9255497267567994E-3</v>
      </c>
      <c r="BE344" s="335">
        <f>$I344*IF($G344="Pickup", SUMIFS(NewEmisData!K:K, NewEmisData!$A:$A, "Pickup", NewEmisData!$B:$B, $A344, NewEmisData!$C:$C, $H344, NewEmisData!$D:$D, BE$2), SUMIFS(NewEmisData!K:K, NewEmisData!$A:$A, "LDV", NewEmisData!$B:$B, $A344, NewEmisData!$C:$C, $H344, NewEmisData!$D:$D, BE$2))</f>
        <v>9.3555607478902295E-3</v>
      </c>
      <c r="BF344" s="335">
        <f>$I344*IF($G344="Pickup", SUMIFS(NewEmisData!L:L, NewEmisData!$A:$A, "Pickup", NewEmisData!$B:$B, $A344, NewEmisData!$C:$C, $H344, NewEmisData!$D:$D, BF$2), SUMIFS(NewEmisData!L:L, NewEmisData!$A:$A, "LDV", NewEmisData!$B:$B, $A344, NewEmisData!$C:$C, $H344, NewEmisData!$D:$D, BF$2))</f>
        <v>9.1378744671425701E-3</v>
      </c>
      <c r="BG344" s="335">
        <f>$I344*IF($G344="Pickup", SUMIFS(NewEmisData!M:M, NewEmisData!$A:$A, "Pickup", NewEmisData!$B:$B, $A344, NewEmisData!$C:$C, $H344, NewEmisData!$D:$D, BG$2), SUMIFS(NewEmisData!M:M, NewEmisData!$A:$A, "LDV", NewEmisData!$B:$B, $A344, NewEmisData!$C:$C, $H344, NewEmisData!$D:$D, BG$2))</f>
        <v>9.08217182799783E-3</v>
      </c>
      <c r="BH344" s="335">
        <v>9.4789149915835945E-3</v>
      </c>
      <c r="BI344" s="335">
        <f>$I344*IF($G344="Pickup", SUMIFS(NewEmisData!E:E, NewEmisData!$A:$A, "Pickup", NewEmisData!$B:$B, $A344, NewEmisData!$C:$C, $H344, NewEmisData!$D:$D, BI$2), SUMIFS(NewEmisData!E:E, NewEmisData!$A:$A, "LDV", NewEmisData!$B:$B, $A344, NewEmisData!$C:$C, $H344, NewEmisData!$D:$D, BI$2))</f>
        <v>8.3482368310947397</v>
      </c>
      <c r="BJ344" s="335">
        <f>$I344*IF($G344="Pickup", SUMIFS(NewEmisData!F:F, NewEmisData!$A:$A, "Pickup", NewEmisData!$B:$B, $A344, NewEmisData!$C:$C, $H344, NewEmisData!$D:$D, BJ$2), SUMIFS(NewEmisData!F:F, NewEmisData!$A:$A, "LDV", NewEmisData!$B:$B, $A344, NewEmisData!$C:$C, $H344, NewEmisData!$D:$D, BJ$2))</f>
        <v>4.3081315664303901</v>
      </c>
      <c r="BK344" s="335">
        <f>$I344*IF($G344="Pickup", SUMIFS(NewEmisData!G:G, NewEmisData!$A:$A, "Pickup", NewEmisData!$B:$B, $A344, NewEmisData!$C:$C, $H344, NewEmisData!$D:$D, BK$2), SUMIFS(NewEmisData!G:G, NewEmisData!$A:$A, "LDV", NewEmisData!$B:$B, $A344, NewEmisData!$C:$C, $H344, NewEmisData!$D:$D, BK$2))</f>
        <v>3.0187422051480501</v>
      </c>
      <c r="BL344" s="335">
        <f>$I344*IF($G344="Pickup", SUMIFS(NewEmisData!H:H, NewEmisData!$A:$A, "Pickup", NewEmisData!$B:$B, $A344, NewEmisData!$C:$C, $H344, NewEmisData!$D:$D, BL$2), SUMIFS(NewEmisData!H:H, NewEmisData!$A:$A, "LDV", NewEmisData!$B:$B, $A344, NewEmisData!$C:$C, $H344, NewEmisData!$D:$D, BL$2))</f>
        <v>2.2968284382098001</v>
      </c>
      <c r="BM344" s="335">
        <f>$I344*IF($G344="Pickup", SUMIFS(NewEmisData!I:I, NewEmisData!$A:$A, "Pickup", NewEmisData!$B:$B, $A344, NewEmisData!$C:$C, $H344, NewEmisData!$D:$D, BM$2), SUMIFS(NewEmisData!I:I, NewEmisData!$A:$A, "LDV", NewEmisData!$B:$B, $A344, NewEmisData!$C:$C, $H344, NewEmisData!$D:$D, BM$2))</f>
        <v>1.6241894645100301</v>
      </c>
      <c r="BN344" s="335">
        <f>$I344*IF($G344="Pickup", SUMIFS(NewEmisData!J:J, NewEmisData!$A:$A, "Pickup", NewEmisData!$B:$B, $A344, NewEmisData!$C:$C, $H344, NewEmisData!$D:$D, BN$2), SUMIFS(NewEmisData!J:J, NewEmisData!$A:$A, "LDV", NewEmisData!$B:$B, $A344, NewEmisData!$C:$C, $H344, NewEmisData!$D:$D, BN$2))</f>
        <v>1.20320021831455</v>
      </c>
      <c r="BO344" s="335">
        <f>$I344*IF($G344="Pickup", SUMIFS(NewEmisData!K:K, NewEmisData!$A:$A, "Pickup", NewEmisData!$B:$B, $A344, NewEmisData!$C:$C, $H344, NewEmisData!$D:$D, BO$2), SUMIFS(NewEmisData!K:K, NewEmisData!$A:$A, "LDV", NewEmisData!$B:$B, $A344, NewEmisData!$C:$C, $H344, NewEmisData!$D:$D, BO$2))</f>
        <v>1.0475021085095599</v>
      </c>
      <c r="BP344" s="335">
        <f>$I344*IF($G344="Pickup", SUMIFS(NewEmisData!L:L, NewEmisData!$A:$A, "Pickup", NewEmisData!$B:$B, $A344, NewEmisData!$C:$C, $H344, NewEmisData!$D:$D, BP$2), SUMIFS(NewEmisData!L:L, NewEmisData!$A:$A, "LDV", NewEmisData!$B:$B, $A344, NewEmisData!$C:$C, $H344, NewEmisData!$D:$D, BP$2))</f>
        <v>1.01648762049332</v>
      </c>
      <c r="BQ344" s="335">
        <f>$I344*IF($G344="Pickup", SUMIFS(NewEmisData!M:M, NewEmisData!$A:$A, "Pickup", NewEmisData!$B:$B, $A344, NewEmisData!$C:$C, $H344, NewEmisData!$D:$D, BQ$2), SUMIFS(NewEmisData!M:M, NewEmisData!$A:$A, "LDV", NewEmisData!$B:$B, $A344, NewEmisData!$C:$C, $H344, NewEmisData!$D:$D, BQ$2))</f>
        <v>1.00707426224907</v>
      </c>
      <c r="BR344" s="335">
        <v>1.6588293829830492</v>
      </c>
      <c r="BS344" s="335">
        <f>$I344*IF($G344="Pickup", SUMIFS(NewEmisData!E:E, NewEmisData!$A:$A, "Pickup", NewEmisData!$B:$B, $A344, NewEmisData!$C:$C, $H344, NewEmisData!$D:$D, BS$2), SUMIFS(NewEmisData!E:E, NewEmisData!$A:$A, "LDV", NewEmisData!$B:$B, $A344, NewEmisData!$C:$C, $H344, NewEmisData!$D:$D, BS$2))</f>
        <v>0.76486937509172104</v>
      </c>
      <c r="BT344" s="335">
        <f>$I344*IF($G344="Pickup", SUMIFS(NewEmisData!F:F, NewEmisData!$A:$A, "Pickup", NewEmisData!$B:$B, $A344, NewEmisData!$C:$C, $H344, NewEmisData!$D:$D, BT$2), SUMIFS(NewEmisData!F:F, NewEmisData!$A:$A, "LDV", NewEmisData!$B:$B, $A344, NewEmisData!$C:$C, $H344, NewEmisData!$D:$D, BT$2))</f>
        <v>0.32169078661703499</v>
      </c>
      <c r="BU344" s="335">
        <f>$I344*IF($G344="Pickup", SUMIFS(NewEmisData!G:G, NewEmisData!$A:$A, "Pickup", NewEmisData!$B:$B, $A344, NewEmisData!$C:$C, $H344, NewEmisData!$D:$D, BU$2), SUMIFS(NewEmisData!G:G, NewEmisData!$A:$A, "LDV", NewEmisData!$B:$B, $A344, NewEmisData!$C:$C, $H344, NewEmisData!$D:$D, BU$2))</f>
        <v>0.21594012148243799</v>
      </c>
      <c r="BV344" s="335">
        <f>$I344*IF($G344="Pickup", SUMIFS(NewEmisData!H:H, NewEmisData!$A:$A, "Pickup", NewEmisData!$B:$B, $A344, NewEmisData!$C:$C, $H344, NewEmisData!$D:$D, BV$2), SUMIFS(NewEmisData!H:H, NewEmisData!$A:$A, "LDV", NewEmisData!$B:$B, $A344, NewEmisData!$C:$C, $H344, NewEmisData!$D:$D, BV$2))</f>
        <v>0.17257879470183399</v>
      </c>
      <c r="BW344" s="335">
        <f>$I344*IF($G344="Pickup", SUMIFS(NewEmisData!I:I, NewEmisData!$A:$A, "Pickup", NewEmisData!$B:$B, $A344, NewEmisData!$C:$C, $H344, NewEmisData!$D:$D, BW$2), SUMIFS(NewEmisData!I:I, NewEmisData!$A:$A, "LDV", NewEmisData!$B:$B, $A344, NewEmisData!$C:$C, $H344, NewEmisData!$D:$D, BW$2))</f>
        <v>0.13295977241117701</v>
      </c>
      <c r="BX344" s="335">
        <f>$I344*IF($G344="Pickup", SUMIFS(NewEmisData!J:J, NewEmisData!$A:$A, "Pickup", NewEmisData!$B:$B, $A344, NewEmisData!$C:$C, $H344, NewEmisData!$D:$D, BX$2), SUMIFS(NewEmisData!J:J, NewEmisData!$A:$A, "LDV", NewEmisData!$B:$B, $A344, NewEmisData!$C:$C, $H344, NewEmisData!$D:$D, BX$2))</f>
        <v>0.108110784391744</v>
      </c>
      <c r="BY344" s="335">
        <f>$I344*IF($G344="Pickup", SUMIFS(NewEmisData!K:K, NewEmisData!$A:$A, "Pickup", NewEmisData!$B:$B, $A344, NewEmisData!$C:$C, $H344, NewEmisData!$D:$D, BY$2), SUMIFS(NewEmisData!K:K, NewEmisData!$A:$A, "LDV", NewEmisData!$B:$B, $A344, NewEmisData!$C:$C, $H344, NewEmisData!$D:$D, BY$2))</f>
        <v>9.7137754261465994E-2</v>
      </c>
      <c r="BZ344" s="335">
        <f>$I344*IF($G344="Pickup", SUMIFS(NewEmisData!L:L, NewEmisData!$A:$A, "Pickup", NewEmisData!$B:$B, $A344, NewEmisData!$C:$C, $H344, NewEmisData!$D:$D, BZ$2), SUMIFS(NewEmisData!L:L, NewEmisData!$A:$A, "LDV", NewEmisData!$B:$B, $A344, NewEmisData!$C:$C, $H344, NewEmisData!$D:$D, BZ$2))</f>
        <v>9.45597833782197E-2</v>
      </c>
      <c r="CA344" s="335">
        <f>$I344*IF($G344="Pickup", SUMIFS(NewEmisData!M:M, NewEmisData!$A:$A, "Pickup", NewEmisData!$B:$B, $A344, NewEmisData!$C:$C, $H344, NewEmisData!$D:$D, CA$2), SUMIFS(NewEmisData!M:M, NewEmisData!$A:$A, "LDV", NewEmisData!$B:$B, $A344, NewEmisData!$C:$C, $H344, NewEmisData!$D:$D, CA$2))</f>
        <v>9.3653115656486804E-2</v>
      </c>
      <c r="CB344" s="335">
        <v>0.10573121882292051</v>
      </c>
      <c r="CC344" s="335">
        <f>$I344*IF($G344="Pickup", SUMIFS(NewEmisData!E:E, NewEmisData!$A:$A, "Pickup", NewEmisData!$B:$B, $A344, NewEmisData!$C:$C, $H344, NewEmisData!$D:$D, CC$2), SUMIFS(NewEmisData!E:E, NewEmisData!$A:$A, "LDV", NewEmisData!$B:$B, $A344, NewEmisData!$C:$C, $H344, NewEmisData!$D:$D, CC$2))</f>
        <v>4.0565632770183102E-2</v>
      </c>
      <c r="CD344" s="335">
        <f>$I344*IF($G344="Pickup", SUMIFS(NewEmisData!F:F, NewEmisData!$A:$A, "Pickup", NewEmisData!$B:$B, $A344, NewEmisData!$C:$C, $H344, NewEmisData!$D:$D, CD$2), SUMIFS(NewEmisData!F:F, NewEmisData!$A:$A, "LDV", NewEmisData!$B:$B, $A344, NewEmisData!$C:$C, $H344, NewEmisData!$D:$D, CD$2))</f>
        <v>2.65973281316834E-2</v>
      </c>
      <c r="CE344" s="335">
        <f>$I344*IF($G344="Pickup", SUMIFS(NewEmisData!G:G, NewEmisData!$A:$A, "Pickup", NewEmisData!$B:$B, $A344, NewEmisData!$C:$C, $H344, NewEmisData!$D:$D, CE$2), SUMIFS(NewEmisData!G:G, NewEmisData!$A:$A, "LDV", NewEmisData!$B:$B, $A344, NewEmisData!$C:$C, $H344, NewEmisData!$D:$D, CE$2))</f>
        <v>2.40911817197406E-2</v>
      </c>
      <c r="CF344" s="335">
        <f>$I344*IF($G344="Pickup", SUMIFS(NewEmisData!H:H, NewEmisData!$A:$A, "Pickup", NewEmisData!$B:$B, $A344, NewEmisData!$C:$C, $H344, NewEmisData!$D:$D, CF$2), SUMIFS(NewEmisData!H:H, NewEmisData!$A:$A, "LDV", NewEmisData!$B:$B, $A344, NewEmisData!$C:$C, $H344, NewEmisData!$D:$D, CF$2))</f>
        <v>2.33536039499448E-2</v>
      </c>
      <c r="CG344" s="335">
        <f>$I344*IF($G344="Pickup", SUMIFS(NewEmisData!I:I, NewEmisData!$A:$A, "Pickup", NewEmisData!$B:$B, $A344, NewEmisData!$C:$C, $H344, NewEmisData!$D:$D, CG$2), SUMIFS(NewEmisData!I:I, NewEmisData!$A:$A, "LDV", NewEmisData!$B:$B, $A344, NewEmisData!$C:$C, $H344, NewEmisData!$D:$D, CG$2))</f>
        <v>2.32009506719013E-2</v>
      </c>
      <c r="CH344" s="335">
        <f>$I344*IF($G344="Pickup", SUMIFS(NewEmisData!J:J, NewEmisData!$A:$A, "Pickup", NewEmisData!$B:$B, $A344, NewEmisData!$C:$C, $H344, NewEmisData!$D:$D, CH$2), SUMIFS(NewEmisData!J:J, NewEmisData!$A:$A, "LDV", NewEmisData!$B:$B, $A344, NewEmisData!$C:$C, $H344, NewEmisData!$D:$D, CH$2))</f>
        <v>2.3104862913378502E-2</v>
      </c>
      <c r="CI344" s="335">
        <f>$I344*IF($G344="Pickup", SUMIFS(NewEmisData!K:K, NewEmisData!$A:$A, "Pickup", NewEmisData!$B:$B, $A344, NewEmisData!$C:$C, $H344, NewEmisData!$D:$D, CI$2), SUMIFS(NewEmisData!K:K, NewEmisData!$A:$A, "LDV", NewEmisData!$B:$B, $A344, NewEmisData!$C:$C, $H344, NewEmisData!$D:$D, CI$2))</f>
        <v>2.3102720026675301E-2</v>
      </c>
      <c r="CJ344" s="335">
        <f>$I344*IF($G344="Pickup", SUMIFS(NewEmisData!L:L, NewEmisData!$A:$A, "Pickup", NewEmisData!$B:$B, $A344, NewEmisData!$C:$C, $H344, NewEmisData!$D:$D, CJ$2), SUMIFS(NewEmisData!L:L, NewEmisData!$A:$A, "LDV", NewEmisData!$B:$B, $A344, NewEmisData!$C:$C, $H344, NewEmisData!$D:$D, CJ$2))</f>
        <v>2.3103028849029199E-2</v>
      </c>
      <c r="CK344" s="335">
        <f>$I344*IF($G344="Pickup", SUMIFS(NewEmisData!M:M, NewEmisData!$A:$A, "Pickup", NewEmisData!$B:$B, $A344, NewEmisData!$C:$C, $H344, NewEmisData!$D:$D, CK$2), SUMIFS(NewEmisData!M:M, NewEmisData!$A:$A, "LDV", NewEmisData!$B:$B, $A344, NewEmisData!$C:$C, $H344, NewEmisData!$D:$D, CK$2))</f>
        <v>2.3102918161236202E-2</v>
      </c>
      <c r="CL344" s="335">
        <v>2.2881070645398207E-2</v>
      </c>
      <c r="CM344" s="335">
        <f>$I344*IF($G344="Pickup", SUMIFS(NewEmisData!E:E, NewEmisData!$A:$A, "Pickup", NewEmisData!$B:$B, $A344, NewEmisData!$C:$C, $H344, NewEmisData!$D:$D, CM$2), SUMIFS(NewEmisData!E:E, NewEmisData!$A:$A, "LDV", NewEmisData!$B:$B, $A344, NewEmisData!$C:$C, $H344, NewEmisData!$D:$D, CM$2))</f>
        <v>3.3053952027170298E-2</v>
      </c>
      <c r="CN344" s="335">
        <f>$I344*IF($G344="Pickup", SUMIFS(NewEmisData!F:F, NewEmisData!$A:$A, "Pickup", NewEmisData!$B:$B, $A344, NewEmisData!$C:$C, $H344, NewEmisData!$D:$D, CN$2), SUMIFS(NewEmisData!F:F, NewEmisData!$A:$A, "LDV", NewEmisData!$B:$B, $A344, NewEmisData!$C:$C, $H344, NewEmisData!$D:$D, CN$2))</f>
        <v>1.6704809967492299E-2</v>
      </c>
      <c r="CO344" s="335">
        <f>$I344*IF($G344="Pickup", SUMIFS(NewEmisData!G:G, NewEmisData!$A:$A, "Pickup", NewEmisData!$B:$B, $A344, NewEmisData!$C:$C, $H344, NewEmisData!$D:$D, CO$2), SUMIFS(NewEmisData!G:G, NewEmisData!$A:$A, "LDV", NewEmisData!$B:$B, $A344, NewEmisData!$C:$C, $H344, NewEmisData!$D:$D, CO$2))</f>
        <v>1.2360752966222599E-2</v>
      </c>
      <c r="CP344" s="335">
        <f>$I344*IF($G344="Pickup", SUMIFS(NewEmisData!H:H, NewEmisData!$A:$A, "Pickup", NewEmisData!$B:$B, $A344, NewEmisData!$C:$C, $H344, NewEmisData!$D:$D, CP$2), SUMIFS(NewEmisData!H:H, NewEmisData!$A:$A, "LDV", NewEmisData!$B:$B, $A344, NewEmisData!$C:$C, $H344, NewEmisData!$D:$D, CP$2))</f>
        <v>1.0240667029025499E-2</v>
      </c>
      <c r="CQ344" s="335">
        <f>$I344*IF($G344="Pickup", SUMIFS(NewEmisData!I:I, NewEmisData!$A:$A, "Pickup", NewEmisData!$B:$B, $A344, NewEmisData!$C:$C, $H344, NewEmisData!$D:$D, CQ$2), SUMIFS(NewEmisData!I:I, NewEmisData!$A:$A, "LDV", NewEmisData!$B:$B, $A344, NewEmisData!$C:$C, $H344, NewEmisData!$D:$D, CQ$2))</f>
        <v>9.5490024855607192E-3</v>
      </c>
      <c r="CR344" s="335">
        <f>$I344*IF($G344="Pickup", SUMIFS(NewEmisData!J:J, NewEmisData!$A:$A, "Pickup", NewEmisData!$B:$B, $A344, NewEmisData!$C:$C, $H344, NewEmisData!$D:$D, CR$2), SUMIFS(NewEmisData!J:J, NewEmisData!$A:$A, "LDV", NewEmisData!$B:$B, $A344, NewEmisData!$C:$C, $H344, NewEmisData!$D:$D, CR$2))</f>
        <v>9.3602167504081603E-3</v>
      </c>
      <c r="CS344" s="335">
        <f>$I344*IF($G344="Pickup", SUMIFS(NewEmisData!K:K, NewEmisData!$A:$A, "Pickup", NewEmisData!$B:$B, $A344, NewEmisData!$C:$C, $H344, NewEmisData!$D:$D, CS$2), SUMIFS(NewEmisData!K:K, NewEmisData!$A:$A, "LDV", NewEmisData!$B:$B, $A344, NewEmisData!$C:$C, $H344, NewEmisData!$D:$D, CS$2))</f>
        <v>9.3426403684516695E-3</v>
      </c>
      <c r="CT344" s="335">
        <f>$I344*IF($G344="Pickup", SUMIFS(NewEmisData!L:L, NewEmisData!$A:$A, "Pickup", NewEmisData!$B:$B, $A344, NewEmisData!$C:$C, $H344, NewEmisData!$D:$D, CT$2), SUMIFS(NewEmisData!L:L, NewEmisData!$A:$A, "LDV", NewEmisData!$B:$B, $A344, NewEmisData!$C:$C, $H344, NewEmisData!$D:$D, CT$2))</f>
        <v>9.3300847791470392E-3</v>
      </c>
      <c r="CU344" s="335">
        <f>$I344*IF($G344="Pickup", SUMIFS(NewEmisData!M:M, NewEmisData!$A:$A, "Pickup", NewEmisData!$B:$B, $A344, NewEmisData!$C:$C, $H344, NewEmisData!$D:$D, CU$2), SUMIFS(NewEmisData!M:M, NewEmisData!$A:$A, "LDV", NewEmisData!$B:$B, $A344, NewEmisData!$C:$C, $H344, NewEmisData!$D:$D, CU$2))</f>
        <v>9.3299372659824201E-3</v>
      </c>
      <c r="CV344" s="335">
        <v>6.9734009009235556E-3</v>
      </c>
      <c r="CW344" s="335">
        <v>4.0498104655261064E-3</v>
      </c>
      <c r="CX344" s="335">
        <v>2.5030350838759993E-3</v>
      </c>
      <c r="CY344" s="335">
        <v>2.1151214403419519E-3</v>
      </c>
      <c r="CZ344" s="335">
        <v>1.7489979687569375E-3</v>
      </c>
      <c r="DA344" s="335">
        <v>1.340486996695321E-3</v>
      </c>
      <c r="DB344" s="335">
        <v>1.0553769116342638E-3</v>
      </c>
      <c r="DC344" s="335">
        <v>1.0132227560056145E-3</v>
      </c>
      <c r="DD344" s="335">
        <v>1.0003159541004489E-3</v>
      </c>
      <c r="DE344" s="335">
        <v>9.9860782000699166E-4</v>
      </c>
      <c r="DF344" s="335">
        <v>9.9860782000699166E-4</v>
      </c>
      <c r="DG344" s="335">
        <f>$I344*IF($G344="Pickup", SUMIFS(NewEmisData!E:E, NewEmisData!$A:$A, "Pickup", NewEmisData!$B:$B, $A344, NewEmisData!$C:$C, $H344, NewEmisData!$D:$D, DG$2), SUMIFS(NewEmisData!E:E, NewEmisData!$A:$A, "LDV", NewEmisData!$B:$B, $A344, NewEmisData!$C:$C, $H344, NewEmisData!$D:$D, DG$2))</f>
        <v>0</v>
      </c>
      <c r="DH344" s="335">
        <f>$I344*IF($G344="Pickup", SUMIFS(NewEmisData!F:F, NewEmisData!$A:$A, "Pickup", NewEmisData!$B:$B, $A344, NewEmisData!$C:$C, $H344, NewEmisData!$D:$D, DH$2), SUMIFS(NewEmisData!F:F, NewEmisData!$A:$A, "LDV", NewEmisData!$B:$B, $A344, NewEmisData!$C:$C, $H344, NewEmisData!$D:$D, DH$2))</f>
        <v>0</v>
      </c>
      <c r="DI344" s="335">
        <f>$I344*IF($G344="Pickup", SUMIFS(NewEmisData!G:G, NewEmisData!$A:$A, "Pickup", NewEmisData!$B:$B, $A344, NewEmisData!$C:$C, $H344, NewEmisData!$D:$D, DI$2), SUMIFS(NewEmisData!G:G, NewEmisData!$A:$A, "LDV", NewEmisData!$B:$B, $A344, NewEmisData!$C:$C, $H344, NewEmisData!$D:$D, DI$2))</f>
        <v>0</v>
      </c>
      <c r="DJ344" s="335">
        <f>$I344*IF($G344="Pickup", SUMIFS(NewEmisData!H:H, NewEmisData!$A:$A, "Pickup", NewEmisData!$B:$B, $A344, NewEmisData!$C:$C, $H344, NewEmisData!$D:$D, DJ$2), SUMIFS(NewEmisData!H:H, NewEmisData!$A:$A, "LDV", NewEmisData!$B:$B, $A344, NewEmisData!$C:$C, $H344, NewEmisData!$D:$D, DJ$2))</f>
        <v>0</v>
      </c>
      <c r="DK344" s="335">
        <f>$I344*IF($G344="Pickup", SUMIFS(NewEmisData!I:I, NewEmisData!$A:$A, "Pickup", NewEmisData!$B:$B, $A344, NewEmisData!$C:$C, $H344, NewEmisData!$D:$D, DK$2), SUMIFS(NewEmisData!I:I, NewEmisData!$A:$A, "LDV", NewEmisData!$B:$B, $A344, NewEmisData!$C:$C, $H344, NewEmisData!$D:$D, DK$2))</f>
        <v>0</v>
      </c>
      <c r="DL344" s="335">
        <f>$I344*IF($G344="Pickup", SUMIFS(NewEmisData!J:J, NewEmisData!$A:$A, "Pickup", NewEmisData!$B:$B, $A344, NewEmisData!$C:$C, $H344, NewEmisData!$D:$D, DL$2), SUMIFS(NewEmisData!J:J, NewEmisData!$A:$A, "LDV", NewEmisData!$B:$B, $A344, NewEmisData!$C:$C, $H344, NewEmisData!$D:$D, DL$2))</f>
        <v>0</v>
      </c>
      <c r="DM344" s="335">
        <f>$I344*IF($G344="Pickup", SUMIFS(NewEmisData!K:K, NewEmisData!$A:$A, "Pickup", NewEmisData!$B:$B, $A344, NewEmisData!$C:$C, $H344, NewEmisData!$D:$D, DM$2), SUMIFS(NewEmisData!K:K, NewEmisData!$A:$A, "LDV", NewEmisData!$B:$B, $A344, NewEmisData!$C:$C, $H344, NewEmisData!$D:$D, DM$2))</f>
        <v>0</v>
      </c>
      <c r="DN344" s="335">
        <f>$I344*IF($G344="Pickup", SUMIFS(NewEmisData!L:L, NewEmisData!$A:$A, "Pickup", NewEmisData!$B:$B, $A344, NewEmisData!$C:$C, $H344, NewEmisData!$D:$D, DN$2), SUMIFS(NewEmisData!L:L, NewEmisData!$A:$A, "LDV", NewEmisData!$B:$B, $A344, NewEmisData!$C:$C, $H344, NewEmisData!$D:$D, DN$2))</f>
        <v>0</v>
      </c>
      <c r="DO344" s="335">
        <f>$I344*IF($G344="Pickup", SUMIFS(NewEmisData!M:M, NewEmisData!$A:$A, "Pickup", NewEmisData!$B:$B, $A344, NewEmisData!$C:$C, $H344, NewEmisData!$D:$D, DO$2), SUMIFS(NewEmisData!M:M, NewEmisData!$A:$A, "LDV", NewEmisData!$B:$B, $A344, NewEmisData!$C:$C, $H344, NewEmisData!$D:$D, DO$2))</f>
        <v>0</v>
      </c>
      <c r="DP344" s="335">
        <v>2.023129771030282E-3</v>
      </c>
      <c r="DQ344" s="335">
        <f>$I344*IF($G344="Pickup", SUMIFS(NewEmisData!E:E, NewEmisData!$A:$A, "Pickup", NewEmisData!$B:$B, $A344, NewEmisData!$C:$C, $H344, NewEmisData!$D:$D, DQ$2), SUMIFS(NewEmisData!E:E, NewEmisData!$A:$A, "LDV", NewEmisData!$B:$B, $A344, NewEmisData!$C:$C, $H344, NewEmisData!$D:$D, DQ$2))</f>
        <v>2.7165910548479701E-2</v>
      </c>
      <c r="DR344" s="335">
        <f>$I344*IF($G344="Pickup", SUMIFS(NewEmisData!F:F, NewEmisData!$A:$A, "Pickup", NewEmisData!$B:$B, $A344, NewEmisData!$C:$C, $H344, NewEmisData!$D:$D, DR$2), SUMIFS(NewEmisData!F:F, NewEmisData!$A:$A, "LDV", NewEmisData!$B:$B, $A344, NewEmisData!$C:$C, $H344, NewEmisData!$D:$D, DR$2))</f>
        <v>1.3866136948016699E-2</v>
      </c>
      <c r="DS344" s="335">
        <f>$I344*IF($G344="Pickup", SUMIFS(NewEmisData!G:G, NewEmisData!$A:$A, "Pickup", NewEmisData!$B:$B, $A344, NewEmisData!$C:$C, $H344, NewEmisData!$D:$D, DS$2), SUMIFS(NewEmisData!G:G, NewEmisData!$A:$A, "LDV", NewEmisData!$B:$B, $A344, NewEmisData!$C:$C, $H344, NewEmisData!$D:$D, DS$2))</f>
        <v>9.4907263809260092E-3</v>
      </c>
      <c r="DT344" s="335">
        <f>$I344*IF($G344="Pickup", SUMIFS(NewEmisData!H:H, NewEmisData!$A:$A, "Pickup", NewEmisData!$B:$B, $A344, NewEmisData!$C:$C, $H344, NewEmisData!$D:$D, DT$2), SUMIFS(NewEmisData!H:H, NewEmisData!$A:$A, "LDV", NewEmisData!$B:$B, $A344, NewEmisData!$C:$C, $H344, NewEmisData!$D:$D, DT$2))</f>
        <v>7.1211341823118404E-3</v>
      </c>
      <c r="DU344" s="335">
        <f>$I344*IF($G344="Pickup", SUMIFS(NewEmisData!I:I, NewEmisData!$A:$A, "Pickup", NewEmisData!$B:$B, $A344, NewEmisData!$C:$C, $H344, NewEmisData!$D:$D, DU$2), SUMIFS(NewEmisData!I:I, NewEmisData!$A:$A, "LDV", NewEmisData!$B:$B, $A344, NewEmisData!$C:$C, $H344, NewEmisData!$D:$D, DU$2))</f>
        <v>5.3853645546307399E-3</v>
      </c>
      <c r="DV344" s="335">
        <f>$I344*IF($G344="Pickup", SUMIFS(NewEmisData!J:J, NewEmisData!$A:$A, "Pickup", NewEmisData!$B:$B, $A344, NewEmisData!$C:$C, $H344, NewEmisData!$D:$D, DV$2), SUMIFS(NewEmisData!J:J, NewEmisData!$A:$A, "LDV", NewEmisData!$B:$B, $A344, NewEmisData!$C:$C, $H344, NewEmisData!$D:$D, DV$2))</f>
        <v>4.4141200314945202E-3</v>
      </c>
      <c r="DW344" s="335">
        <f>$I344*IF($G344="Pickup", SUMIFS(NewEmisData!K:K, NewEmisData!$A:$A, "Pickup", NewEmisData!$B:$B, $A344, NewEmisData!$C:$C, $H344, NewEmisData!$D:$D, DW$2), SUMIFS(NewEmisData!K:K, NewEmisData!$A:$A, "LDV", NewEmisData!$B:$B, $A344, NewEmisData!$C:$C, $H344, NewEmisData!$D:$D, DW$2))</f>
        <v>4.0286435203453798E-3</v>
      </c>
      <c r="DX344" s="335">
        <f>$I344*IF($G344="Pickup", SUMIFS(NewEmisData!L:L, NewEmisData!$A:$A, "Pickup", NewEmisData!$B:$B, $A344, NewEmisData!$C:$C, $H344, NewEmisData!$D:$D, DX$2), SUMIFS(NewEmisData!L:L, NewEmisData!$A:$A, "LDV", NewEmisData!$B:$B, $A344, NewEmisData!$C:$C, $H344, NewEmisData!$D:$D, DX$2))</f>
        <v>3.9508837215596502E-3</v>
      </c>
      <c r="DY344" s="335">
        <f>$I344*IF($G344="Pickup", SUMIFS(NewEmisData!M:M, NewEmisData!$A:$A, "Pickup", NewEmisData!$B:$B, $A344, NewEmisData!$C:$C, $H344, NewEmisData!$D:$D, DY$2), SUMIFS(NewEmisData!M:M, NewEmisData!$A:$A, "LDV", NewEmisData!$B:$B, $A344, NewEmisData!$C:$C, $H344, NewEmisData!$D:$D, DY$2))</f>
        <v>3.9301038701225104E-3</v>
      </c>
      <c r="DZ344" s="335">
        <v>5.594489642908501E-3</v>
      </c>
      <c r="EA344" s="335">
        <f t="shared" si="542"/>
        <v>629.29035425146799</v>
      </c>
      <c r="EB344" s="335">
        <f t="shared" si="543"/>
        <v>571.27801846236605</v>
      </c>
      <c r="EC344" s="335">
        <f t="shared" si="544"/>
        <v>472.87406569534897</v>
      </c>
      <c r="ED344" s="335">
        <f t="shared" si="545"/>
        <v>396.14659023538701</v>
      </c>
      <c r="EE344" s="335">
        <f t="shared" si="546"/>
        <v>347.19633179008298</v>
      </c>
      <c r="EF344" s="335">
        <f t="shared" si="547"/>
        <v>322.55550442882998</v>
      </c>
      <c r="EG344" s="335">
        <f t="shared" si="548"/>
        <v>311.76534896807402</v>
      </c>
      <c r="EH344" s="335">
        <f t="shared" si="549"/>
        <v>309.51187360042798</v>
      </c>
      <c r="EI344" s="335">
        <f t="shared" si="550"/>
        <v>309.154399722184</v>
      </c>
      <c r="EJ344" s="335">
        <f t="shared" si="551"/>
        <v>0.27672218065037407</v>
      </c>
      <c r="EK344" s="335">
        <f t="shared" si="552"/>
        <v>1.07703782419723</v>
      </c>
      <c r="EL344" s="335">
        <f t="shared" si="553"/>
        <v>0.37063376602748699</v>
      </c>
      <c r="EM344" s="335">
        <f t="shared" si="554"/>
        <v>0.22414787770802799</v>
      </c>
      <c r="EN344" s="335">
        <f t="shared" si="555"/>
        <v>0.146870056334405</v>
      </c>
      <c r="EO344" s="335">
        <f t="shared" si="556"/>
        <v>0.100147731477744</v>
      </c>
      <c r="EP344" s="335">
        <f t="shared" si="557"/>
        <v>6.9799961270145497E-2</v>
      </c>
      <c r="EQ344" s="335">
        <f t="shared" si="558"/>
        <v>5.7786964253900203E-2</v>
      </c>
      <c r="ER344" s="335">
        <f t="shared" si="559"/>
        <v>5.5423939682830103E-2</v>
      </c>
      <c r="ES344" s="335">
        <f t="shared" si="560"/>
        <v>5.4809815155326402E-2</v>
      </c>
      <c r="ET344" s="335">
        <f t="shared" si="561"/>
        <v>6.1988464688476796E-2</v>
      </c>
      <c r="EU344" s="335">
        <f t="shared" si="562"/>
        <v>1.08889320093075E-2</v>
      </c>
      <c r="EV344" s="335">
        <f t="shared" si="563"/>
        <v>9.8851201724826001E-3</v>
      </c>
      <c r="EW344" s="335">
        <f t="shared" si="564"/>
        <v>6.7836227109818103E-3</v>
      </c>
      <c r="EX344" s="335">
        <f t="shared" si="565"/>
        <v>5.6829290051501301E-3</v>
      </c>
      <c r="EY344" s="335">
        <f t="shared" si="566"/>
        <v>4.9807105070221796E-3</v>
      </c>
      <c r="EZ344" s="335">
        <f t="shared" si="567"/>
        <v>4.6272281762573001E-3</v>
      </c>
      <c r="FA344" s="335">
        <f t="shared" si="568"/>
        <v>4.4724368045959096E-3</v>
      </c>
      <c r="FB344" s="335">
        <f t="shared" si="569"/>
        <v>4.4401060236012703E-3</v>
      </c>
      <c r="FC344" s="335">
        <f t="shared" si="570"/>
        <v>4.4349813207028004E-3</v>
      </c>
      <c r="FD344" s="335">
        <f t="shared" si="571"/>
        <v>1.7442083422488778E-3</v>
      </c>
      <c r="FE344" s="335">
        <f t="shared" si="572"/>
        <v>7.9797235056963206E-2</v>
      </c>
      <c r="FF344" s="335">
        <f t="shared" si="573"/>
        <v>7.6001798653814207E-2</v>
      </c>
      <c r="FG344" s="335">
        <f t="shared" si="574"/>
        <v>6.3391605684552502E-2</v>
      </c>
      <c r="FH344" s="335">
        <f t="shared" si="575"/>
        <v>6.2249949738011102E-2</v>
      </c>
      <c r="FI344" s="335">
        <f t="shared" si="576"/>
        <v>6.0956414175610103E-2</v>
      </c>
      <c r="FJ344" s="335">
        <f t="shared" si="577"/>
        <v>5.9827983670569698E-2</v>
      </c>
      <c r="FK344" s="335">
        <f t="shared" si="578"/>
        <v>5.91838618526946E-2</v>
      </c>
      <c r="FL344" s="335">
        <f t="shared" si="579"/>
        <v>5.8937948629628097E-2</v>
      </c>
      <c r="FM344" s="335">
        <f t="shared" si="580"/>
        <v>5.88749789222721E-2</v>
      </c>
      <c r="FN344" s="335">
        <f t="shared" si="581"/>
        <v>4.7629366333098749E-2</v>
      </c>
      <c r="FO344" s="335">
        <f t="shared" si="582"/>
        <v>1.8949252743626702E-2</v>
      </c>
      <c r="FP344" s="335">
        <f t="shared" si="583"/>
        <v>1.55896120407557E-2</v>
      </c>
      <c r="FQ344" s="335">
        <f t="shared" si="584"/>
        <v>1.3090757358435101E-2</v>
      </c>
      <c r="FR344" s="335">
        <f t="shared" si="585"/>
        <v>1.2073597128508201E-2</v>
      </c>
      <c r="FS344" s="335">
        <f t="shared" si="586"/>
        <v>1.0925021199185E-2</v>
      </c>
      <c r="FT344" s="335">
        <f t="shared" si="587"/>
        <v>9.9255497267567994E-3</v>
      </c>
      <c r="FU344" s="335">
        <f t="shared" si="588"/>
        <v>9.3555607478902295E-3</v>
      </c>
      <c r="FV344" s="335">
        <f t="shared" si="589"/>
        <v>9.1378744671425701E-3</v>
      </c>
      <c r="FW344" s="335">
        <f t="shared" si="590"/>
        <v>9.08217182799783E-3</v>
      </c>
      <c r="FX344" s="335">
        <f t="shared" si="591"/>
        <v>9.4789149915835945E-3</v>
      </c>
    </row>
    <row r="345" spans="1:180" x14ac:dyDescent="0.2">
      <c r="A345" s="305" t="str">
        <f>IF(LEFT(TRIM(TechData_All!AJ20),1)="*", _xlfn.CONCAT("*","R2"), "R2")</f>
        <v>*R2</v>
      </c>
      <c r="B345" s="305" t="str">
        <f>TechData_All!A20</f>
        <v>TLCFCH11</v>
      </c>
      <c r="C345" s="305" t="str">
        <f>TechData_All!C20</f>
        <v>TL.H2.C.FCH.2011</v>
      </c>
      <c r="D345" s="301" t="str">
        <f>TechData_All!D20</f>
        <v>bn-vmt, bn-vmt/a</v>
      </c>
      <c r="E345" s="301" t="str">
        <f>TechData_All!E20</f>
        <v>TRNH2</v>
      </c>
      <c r="F345" s="301" t="str">
        <f>TechData_All!F20</f>
        <v>TL</v>
      </c>
      <c r="G345" s="315" t="s">
        <v>815</v>
      </c>
      <c r="H345" s="315" t="s">
        <v>36</v>
      </c>
      <c r="I345" s="315">
        <v>1</v>
      </c>
      <c r="J345" s="315" t="str">
        <f t="shared" si="592"/>
        <v>Compact car-ELC</v>
      </c>
      <c r="K345" s="335">
        <f>$I345*IF($G345="Pickup", SUMIFS(NewEmisData!E:E, NewEmisData!$A:$A, "Pickup", NewEmisData!$B:$B, $A345, NewEmisData!$C:$C, $H345, NewEmisData!$D:$D, K$2), SUMIFS(NewEmisData!E:E, NewEmisData!$A:$A, "LDV", NewEmisData!$B:$B, $A345, NewEmisData!$C:$C, $H345, NewEmisData!$D:$D, K$2))</f>
        <v>0</v>
      </c>
      <c r="L345" s="335">
        <f>$I345*IF($G345="Pickup", SUMIFS(NewEmisData!F:F, NewEmisData!$A:$A, "Pickup", NewEmisData!$B:$B, $A345, NewEmisData!$C:$C, $H345, NewEmisData!$D:$D, L$2), SUMIFS(NewEmisData!F:F, NewEmisData!$A:$A, "LDV", NewEmisData!$B:$B, $A345, NewEmisData!$C:$C, $H345, NewEmisData!$D:$D, L$2))</f>
        <v>0</v>
      </c>
      <c r="M345" s="335">
        <f>$I345*IF($G345="Pickup", SUMIFS(NewEmisData!G:G, NewEmisData!$A:$A, "Pickup", NewEmisData!$B:$B, $A345, NewEmisData!$C:$C, $H345, NewEmisData!$D:$D, M$2), SUMIFS(NewEmisData!G:G, NewEmisData!$A:$A, "LDV", NewEmisData!$B:$B, $A345, NewEmisData!$C:$C, $H345, NewEmisData!$D:$D, M$2))</f>
        <v>0</v>
      </c>
      <c r="N345" s="335">
        <f>$I345*IF($G345="Pickup", SUMIFS(NewEmisData!H:H, NewEmisData!$A:$A, "Pickup", NewEmisData!$B:$B, $A345, NewEmisData!$C:$C, $H345, NewEmisData!$D:$D, N$2), SUMIFS(NewEmisData!H:H, NewEmisData!$A:$A, "LDV", NewEmisData!$B:$B, $A345, NewEmisData!$C:$C, $H345, NewEmisData!$D:$D, N$2))</f>
        <v>0</v>
      </c>
      <c r="O345" s="335">
        <f>$I345*IF($G345="Pickup", SUMIFS(NewEmisData!I:I, NewEmisData!$A:$A, "Pickup", NewEmisData!$B:$B, $A345, NewEmisData!$C:$C, $H345, NewEmisData!$D:$D, O$2), SUMIFS(NewEmisData!I:I, NewEmisData!$A:$A, "LDV", NewEmisData!$B:$B, $A345, NewEmisData!$C:$C, $H345, NewEmisData!$D:$D, O$2))</f>
        <v>0</v>
      </c>
      <c r="P345" s="335">
        <f>$I345*IF($G345="Pickup", SUMIFS(NewEmisData!J:J, NewEmisData!$A:$A, "Pickup", NewEmisData!$B:$B, $A345, NewEmisData!$C:$C, $H345, NewEmisData!$D:$D, P$2), SUMIFS(NewEmisData!J:J, NewEmisData!$A:$A, "LDV", NewEmisData!$B:$B, $A345, NewEmisData!$C:$C, $H345, NewEmisData!$D:$D, P$2))</f>
        <v>0</v>
      </c>
      <c r="Q345" s="335">
        <f>$I345*IF($G345="Pickup", SUMIFS(NewEmisData!K:K, NewEmisData!$A:$A, "Pickup", NewEmisData!$B:$B, $A345, NewEmisData!$C:$C, $H345, NewEmisData!$D:$D, Q$2), SUMIFS(NewEmisData!K:K, NewEmisData!$A:$A, "LDV", NewEmisData!$B:$B, $A345, NewEmisData!$C:$C, $H345, NewEmisData!$D:$D, Q$2))</f>
        <v>0</v>
      </c>
      <c r="R345" s="335">
        <f>$I345*IF($G345="Pickup", SUMIFS(NewEmisData!L:L, NewEmisData!$A:$A, "Pickup", NewEmisData!$B:$B, $A345, NewEmisData!$C:$C, $H345, NewEmisData!$D:$D, R$2), SUMIFS(NewEmisData!L:L, NewEmisData!$A:$A, "LDV", NewEmisData!$B:$B, $A345, NewEmisData!$C:$C, $H345, NewEmisData!$D:$D, R$2))</f>
        <v>0</v>
      </c>
      <c r="S345" s="335">
        <f>$I345*IF($G345="Pickup", SUMIFS(NewEmisData!M:M, NewEmisData!$A:$A, "Pickup", NewEmisData!$B:$B, $A345, NewEmisData!$C:$C, $H345, NewEmisData!$D:$D, S$2), SUMIFS(NewEmisData!M:M, NewEmisData!$A:$A, "LDV", NewEmisData!$B:$B, $A345, NewEmisData!$C:$C, $H345, NewEmisData!$D:$D, S$2))</f>
        <v>0</v>
      </c>
      <c r="T345" s="335">
        <v>0</v>
      </c>
      <c r="U345" s="335">
        <f>$I345*IF($G345="Pickup", SUMIFS(NewEmisData!E:E, NewEmisData!$A:$A, "Pickup", NewEmisData!$B:$B, $A345, NewEmisData!$C:$C, $H345, NewEmisData!$D:$D, U$2), SUMIFS(NewEmisData!E:E, NewEmisData!$A:$A, "LDV", NewEmisData!$B:$B, $A345, NewEmisData!$C:$C, $H345, NewEmisData!$D:$D, U$2))</f>
        <v>0</v>
      </c>
      <c r="V345" s="335">
        <f>$I345*IF($G345="Pickup", SUMIFS(NewEmisData!F:F, NewEmisData!$A:$A, "Pickup", NewEmisData!$B:$B, $A345, NewEmisData!$C:$C, $H345, NewEmisData!$D:$D, V$2), SUMIFS(NewEmisData!F:F, NewEmisData!$A:$A, "LDV", NewEmisData!$B:$B, $A345, NewEmisData!$C:$C, $H345, NewEmisData!$D:$D, V$2))</f>
        <v>0</v>
      </c>
      <c r="W345" s="335">
        <f>$I345*IF($G345="Pickup", SUMIFS(NewEmisData!G:G, NewEmisData!$A:$A, "Pickup", NewEmisData!$B:$B, $A345, NewEmisData!$C:$C, $H345, NewEmisData!$D:$D, W$2), SUMIFS(NewEmisData!G:G, NewEmisData!$A:$A, "LDV", NewEmisData!$B:$B, $A345, NewEmisData!$C:$C, $H345, NewEmisData!$D:$D, W$2))</f>
        <v>0</v>
      </c>
      <c r="X345" s="335">
        <f>$I345*IF($G345="Pickup", SUMIFS(NewEmisData!H:H, NewEmisData!$A:$A, "Pickup", NewEmisData!$B:$B, $A345, NewEmisData!$C:$C, $H345, NewEmisData!$D:$D, X$2), SUMIFS(NewEmisData!H:H, NewEmisData!$A:$A, "LDV", NewEmisData!$B:$B, $A345, NewEmisData!$C:$C, $H345, NewEmisData!$D:$D, X$2))</f>
        <v>0</v>
      </c>
      <c r="Y345" s="335">
        <f>$I345*IF($G345="Pickup", SUMIFS(NewEmisData!I:I, NewEmisData!$A:$A, "Pickup", NewEmisData!$B:$B, $A345, NewEmisData!$C:$C, $H345, NewEmisData!$D:$D, Y$2), SUMIFS(NewEmisData!I:I, NewEmisData!$A:$A, "LDV", NewEmisData!$B:$B, $A345, NewEmisData!$C:$C, $H345, NewEmisData!$D:$D, Y$2))</f>
        <v>0</v>
      </c>
      <c r="Z345" s="335">
        <f>$I345*IF($G345="Pickup", SUMIFS(NewEmisData!J:J, NewEmisData!$A:$A, "Pickup", NewEmisData!$B:$B, $A345, NewEmisData!$C:$C, $H345, NewEmisData!$D:$D, Z$2), SUMIFS(NewEmisData!J:J, NewEmisData!$A:$A, "LDV", NewEmisData!$B:$B, $A345, NewEmisData!$C:$C, $H345, NewEmisData!$D:$D, Z$2))</f>
        <v>0</v>
      </c>
      <c r="AA345" s="335">
        <f>$I345*IF($G345="Pickup", SUMIFS(NewEmisData!K:K, NewEmisData!$A:$A, "Pickup", NewEmisData!$B:$B, $A345, NewEmisData!$C:$C, $H345, NewEmisData!$D:$D, AA$2), SUMIFS(NewEmisData!K:K, NewEmisData!$A:$A, "LDV", NewEmisData!$B:$B, $A345, NewEmisData!$C:$C, $H345, NewEmisData!$D:$D, AA$2))</f>
        <v>0</v>
      </c>
      <c r="AB345" s="335">
        <f>$I345*IF($G345="Pickup", SUMIFS(NewEmisData!L:L, NewEmisData!$A:$A, "Pickup", NewEmisData!$B:$B, $A345, NewEmisData!$C:$C, $H345, NewEmisData!$D:$D, AB$2), SUMIFS(NewEmisData!L:L, NewEmisData!$A:$A, "LDV", NewEmisData!$B:$B, $A345, NewEmisData!$C:$C, $H345, NewEmisData!$D:$D, AB$2))</f>
        <v>0</v>
      </c>
      <c r="AC345" s="335">
        <f>$I345*IF($G345="Pickup", SUMIFS(NewEmisData!M:M, NewEmisData!$A:$A, "Pickup", NewEmisData!$B:$B, $A345, NewEmisData!$C:$C, $H345, NewEmisData!$D:$D, AC$2), SUMIFS(NewEmisData!M:M, NewEmisData!$A:$A, "LDV", NewEmisData!$B:$B, $A345, NewEmisData!$C:$C, $H345, NewEmisData!$D:$D, AC$2))</f>
        <v>0</v>
      </c>
      <c r="AD345" s="335">
        <v>0</v>
      </c>
      <c r="AE345" s="335">
        <f>$I345*IF($G345="Pickup", SUMIFS(NewEmisData!E:E, NewEmisData!$A:$A, "Pickup", NewEmisData!$B:$B, $A345, NewEmisData!$C:$C, $H345, NewEmisData!$D:$D, AE$2), SUMIFS(NewEmisData!E:E, NewEmisData!$A:$A, "LDV", NewEmisData!$B:$B, $A345, NewEmisData!$C:$C, $H345, NewEmisData!$D:$D, AE$2))</f>
        <v>0</v>
      </c>
      <c r="AF345" s="335">
        <f>$I345*IF($G345="Pickup", SUMIFS(NewEmisData!F:F, NewEmisData!$A:$A, "Pickup", NewEmisData!$B:$B, $A345, NewEmisData!$C:$C, $H345, NewEmisData!$D:$D, AF$2), SUMIFS(NewEmisData!F:F, NewEmisData!$A:$A, "LDV", NewEmisData!$B:$B, $A345, NewEmisData!$C:$C, $H345, NewEmisData!$D:$D, AF$2))</f>
        <v>0</v>
      </c>
      <c r="AG345" s="335">
        <f>$I345*IF($G345="Pickup", SUMIFS(NewEmisData!G:G, NewEmisData!$A:$A, "Pickup", NewEmisData!$B:$B, $A345, NewEmisData!$C:$C, $H345, NewEmisData!$D:$D, AG$2), SUMIFS(NewEmisData!G:G, NewEmisData!$A:$A, "LDV", NewEmisData!$B:$B, $A345, NewEmisData!$C:$C, $H345, NewEmisData!$D:$D, AG$2))</f>
        <v>0</v>
      </c>
      <c r="AH345" s="335">
        <f>$I345*IF($G345="Pickup", SUMIFS(NewEmisData!H:H, NewEmisData!$A:$A, "Pickup", NewEmisData!$B:$B, $A345, NewEmisData!$C:$C, $H345, NewEmisData!$D:$D, AH$2), SUMIFS(NewEmisData!H:H, NewEmisData!$A:$A, "LDV", NewEmisData!$B:$B, $A345, NewEmisData!$C:$C, $H345, NewEmisData!$D:$D, AH$2))</f>
        <v>0</v>
      </c>
      <c r="AI345" s="335">
        <f>$I345*IF($G345="Pickup", SUMIFS(NewEmisData!I:I, NewEmisData!$A:$A, "Pickup", NewEmisData!$B:$B, $A345, NewEmisData!$C:$C, $H345, NewEmisData!$D:$D, AI$2), SUMIFS(NewEmisData!I:I, NewEmisData!$A:$A, "LDV", NewEmisData!$B:$B, $A345, NewEmisData!$C:$C, $H345, NewEmisData!$D:$D, AI$2))</f>
        <v>0</v>
      </c>
      <c r="AJ345" s="335">
        <f>$I345*IF($G345="Pickup", SUMIFS(NewEmisData!J:J, NewEmisData!$A:$A, "Pickup", NewEmisData!$B:$B, $A345, NewEmisData!$C:$C, $H345, NewEmisData!$D:$D, AJ$2), SUMIFS(NewEmisData!J:J, NewEmisData!$A:$A, "LDV", NewEmisData!$B:$B, $A345, NewEmisData!$C:$C, $H345, NewEmisData!$D:$D, AJ$2))</f>
        <v>0</v>
      </c>
      <c r="AK345" s="335">
        <f>$I345*IF($G345="Pickup", SUMIFS(NewEmisData!K:K, NewEmisData!$A:$A, "Pickup", NewEmisData!$B:$B, $A345, NewEmisData!$C:$C, $H345, NewEmisData!$D:$D, AK$2), SUMIFS(NewEmisData!K:K, NewEmisData!$A:$A, "LDV", NewEmisData!$B:$B, $A345, NewEmisData!$C:$C, $H345, NewEmisData!$D:$D, AK$2))</f>
        <v>0</v>
      </c>
      <c r="AL345" s="335">
        <f>$I345*IF($G345="Pickup", SUMIFS(NewEmisData!L:L, NewEmisData!$A:$A, "Pickup", NewEmisData!$B:$B, $A345, NewEmisData!$C:$C, $H345, NewEmisData!$D:$D, AL$2), SUMIFS(NewEmisData!L:L, NewEmisData!$A:$A, "LDV", NewEmisData!$B:$B, $A345, NewEmisData!$C:$C, $H345, NewEmisData!$D:$D, AL$2))</f>
        <v>0</v>
      </c>
      <c r="AM345" s="335">
        <f>$I345*IF($G345="Pickup", SUMIFS(NewEmisData!M:M, NewEmisData!$A:$A, "Pickup", NewEmisData!$B:$B, $A345, NewEmisData!$C:$C, $H345, NewEmisData!$D:$D, AM$2), SUMIFS(NewEmisData!M:M, NewEmisData!$A:$A, "LDV", NewEmisData!$B:$B, $A345, NewEmisData!$C:$C, $H345, NewEmisData!$D:$D, AM$2))</f>
        <v>0</v>
      </c>
      <c r="AN345" s="335">
        <v>0</v>
      </c>
      <c r="AO345" s="335">
        <f>$I345*IF($G345="Pickup", SUMIFS(NewEmisData!E:E, NewEmisData!$A:$A, "Pickup", NewEmisData!$B:$B, $A345, NewEmisData!$C:$C, $H345, NewEmisData!$D:$D, AO$2), SUMIFS(NewEmisData!E:E, NewEmisData!$A:$A, "LDV", NewEmisData!$B:$B, $A345, NewEmisData!$C:$C, $H345, NewEmisData!$D:$D, AO$2))</f>
        <v>7.3243110221385299E-2</v>
      </c>
      <c r="AP345" s="335">
        <f>$I345*IF($G345="Pickup", SUMIFS(NewEmisData!F:F, NewEmisData!$A:$A, "Pickup", NewEmisData!$B:$B, $A345, NewEmisData!$C:$C, $H345, NewEmisData!$D:$D, AP$2), SUMIFS(NewEmisData!F:F, NewEmisData!$A:$A, "LDV", NewEmisData!$B:$B, $A345, NewEmisData!$C:$C, $H345, NewEmisData!$D:$D, AP$2))</f>
        <v>7.3243110221385299E-2</v>
      </c>
      <c r="AQ345" s="335">
        <f>$I345*IF($G345="Pickup", SUMIFS(NewEmisData!G:G, NewEmisData!$A:$A, "Pickup", NewEmisData!$B:$B, $A345, NewEmisData!$C:$C, $H345, NewEmisData!$D:$D, AQ$2), SUMIFS(NewEmisData!G:G, NewEmisData!$A:$A, "LDV", NewEmisData!$B:$B, $A345, NewEmisData!$C:$C, $H345, NewEmisData!$D:$D, AQ$2))</f>
        <v>7.32430660863298E-2</v>
      </c>
      <c r="AR345" s="335">
        <f>$I345*IF($G345="Pickup", SUMIFS(NewEmisData!H:H, NewEmisData!$A:$A, "Pickup", NewEmisData!$B:$B, $A345, NewEmisData!$C:$C, $H345, NewEmisData!$D:$D, AR$2), SUMIFS(NewEmisData!H:H, NewEmisData!$A:$A, "LDV", NewEmisData!$B:$B, $A345, NewEmisData!$C:$C, $H345, NewEmisData!$D:$D, AR$2))</f>
        <v>7.3243157465552503E-2</v>
      </c>
      <c r="AS345" s="335">
        <f>$I345*IF($G345="Pickup", SUMIFS(NewEmisData!I:I, NewEmisData!$A:$A, "Pickup", NewEmisData!$B:$B, $A345, NewEmisData!$C:$C, $H345, NewEmisData!$D:$D, AS$2), SUMIFS(NewEmisData!I:I, NewEmisData!$A:$A, "LDV", NewEmisData!$B:$B, $A345, NewEmisData!$C:$C, $H345, NewEmisData!$D:$D, AS$2))</f>
        <v>7.3243061950548305E-2</v>
      </c>
      <c r="AT345" s="335">
        <f>$I345*IF($G345="Pickup", SUMIFS(NewEmisData!J:J, NewEmisData!$A:$A, "Pickup", NewEmisData!$B:$B, $A345, NewEmisData!$C:$C, $H345, NewEmisData!$D:$D, AT$2), SUMIFS(NewEmisData!J:J, NewEmisData!$A:$A, "LDV", NewEmisData!$B:$B, $A345, NewEmisData!$C:$C, $H345, NewEmisData!$D:$D, AT$2))</f>
        <v>7.3243007522533404E-2</v>
      </c>
      <c r="AU345" s="335">
        <f>$I345*IF($G345="Pickup", SUMIFS(NewEmisData!K:K, NewEmisData!$A:$A, "Pickup", NewEmisData!$B:$B, $A345, NewEmisData!$C:$C, $H345, NewEmisData!$D:$D, AU$2), SUMIFS(NewEmisData!K:K, NewEmisData!$A:$A, "LDV", NewEmisData!$B:$B, $A345, NewEmisData!$C:$C, $H345, NewEmisData!$D:$D, AU$2))</f>
        <v>7.3243037508868306E-2</v>
      </c>
      <c r="AV345" s="335">
        <f>$I345*IF($G345="Pickup", SUMIFS(NewEmisData!L:L, NewEmisData!$A:$A, "Pickup", NewEmisData!$B:$B, $A345, NewEmisData!$C:$C, $H345, NewEmisData!$D:$D, AV$2), SUMIFS(NewEmisData!L:L, NewEmisData!$A:$A, "LDV", NewEmisData!$B:$B, $A345, NewEmisData!$C:$C, $H345, NewEmisData!$D:$D, AV$2))</f>
        <v>7.3242921236188793E-2</v>
      </c>
      <c r="AW345" s="335">
        <f>$I345*IF($G345="Pickup", SUMIFS(NewEmisData!M:M, NewEmisData!$A:$A, "Pickup", NewEmisData!$B:$B, $A345, NewEmisData!$C:$C, $H345, NewEmisData!$D:$D, AW$2), SUMIFS(NewEmisData!M:M, NewEmisData!$A:$A, "LDV", NewEmisData!$B:$B, $A345, NewEmisData!$C:$C, $H345, NewEmisData!$D:$D, AW$2))</f>
        <v>7.3242921236188793E-2</v>
      </c>
      <c r="AX345" s="335">
        <v>2.3805319372350052E-2</v>
      </c>
      <c r="AY345" s="335">
        <f>$I345*IF($G345="Pickup", SUMIFS(NewEmisData!E:E, NewEmisData!$A:$A, "Pickup", NewEmisData!$B:$B, $A345, NewEmisData!$C:$C, $H345, NewEmisData!$D:$D, AY$2), SUMIFS(NewEmisData!E:E, NewEmisData!$A:$A, "LDV", NewEmisData!$B:$B, $A345, NewEmisData!$C:$C, $H345, NewEmisData!$D:$D, AY$2))</f>
        <v>9.4510282374974993E-3</v>
      </c>
      <c r="AZ345" s="335">
        <f>$I345*IF($G345="Pickup", SUMIFS(NewEmisData!F:F, NewEmisData!$A:$A, "Pickup", NewEmisData!$B:$B, $A345, NewEmisData!$C:$C, $H345, NewEmisData!$D:$D, AZ$2), SUMIFS(NewEmisData!F:F, NewEmisData!$A:$A, "LDV", NewEmisData!$B:$B, $A345, NewEmisData!$C:$C, $H345, NewEmisData!$D:$D, AZ$2))</f>
        <v>9.4510282374974993E-3</v>
      </c>
      <c r="BA345" s="335">
        <f>$I345*IF($G345="Pickup", SUMIFS(NewEmisData!G:G, NewEmisData!$A:$A, "Pickup", NewEmisData!$B:$B, $A345, NewEmisData!$C:$C, $H345, NewEmisData!$D:$D, BA$2), SUMIFS(NewEmisData!G:G, NewEmisData!$A:$A, "LDV", NewEmisData!$B:$B, $A345, NewEmisData!$C:$C, $H345, NewEmisData!$D:$D, BA$2))</f>
        <v>9.4510125266560902E-3</v>
      </c>
      <c r="BB345" s="335">
        <f>$I345*IF($G345="Pickup", SUMIFS(NewEmisData!H:H, NewEmisData!$A:$A, "Pickup", NewEmisData!$B:$B, $A345, NewEmisData!$C:$C, $H345, NewEmisData!$D:$D, BB$2), SUMIFS(NewEmisData!H:H, NewEmisData!$A:$A, "LDV", NewEmisData!$B:$B, $A345, NewEmisData!$C:$C, $H345, NewEmisData!$D:$D, BB$2))</f>
        <v>9.4510284224167199E-3</v>
      </c>
      <c r="BC345" s="335">
        <f>$I345*IF($G345="Pickup", SUMIFS(NewEmisData!I:I, NewEmisData!$A:$A, "Pickup", NewEmisData!$B:$B, $A345, NewEmisData!$C:$C, $H345, NewEmisData!$D:$D, BC$2), SUMIFS(NewEmisData!I:I, NewEmisData!$A:$A, "LDV", NewEmisData!$B:$B, $A345, NewEmisData!$C:$C, $H345, NewEmisData!$D:$D, BC$2))</f>
        <v>9.4510120080224802E-3</v>
      </c>
      <c r="BD345" s="335">
        <f>$I345*IF($G345="Pickup", SUMIFS(NewEmisData!J:J, NewEmisData!$A:$A, "Pickup", NewEmisData!$B:$B, $A345, NewEmisData!$C:$C, $H345, NewEmisData!$D:$D, BD$2), SUMIFS(NewEmisData!J:J, NewEmisData!$A:$A, "LDV", NewEmisData!$B:$B, $A345, NewEmisData!$C:$C, $H345, NewEmisData!$D:$D, BD$2))</f>
        <v>9.4510218218297193E-3</v>
      </c>
      <c r="BE345" s="335">
        <f>$I345*IF($G345="Pickup", SUMIFS(NewEmisData!K:K, NewEmisData!$A:$A, "Pickup", NewEmisData!$B:$B, $A345, NewEmisData!$C:$C, $H345, NewEmisData!$D:$D, BE$2), SUMIFS(NewEmisData!K:K, NewEmisData!$A:$A, "LDV", NewEmisData!$B:$B, $A345, NewEmisData!$C:$C, $H345, NewEmisData!$D:$D, BE$2))</f>
        <v>9.4510103244617501E-3</v>
      </c>
      <c r="BF345" s="335">
        <f>$I345*IF($G345="Pickup", SUMIFS(NewEmisData!L:L, NewEmisData!$A:$A, "Pickup", NewEmisData!$B:$B, $A345, NewEmisData!$C:$C, $H345, NewEmisData!$D:$D, BF$2), SUMIFS(NewEmisData!L:L, NewEmisData!$A:$A, "LDV", NewEmisData!$B:$B, $A345, NewEmisData!$C:$C, $H345, NewEmisData!$D:$D, BF$2))</f>
        <v>9.4510089054136992E-3</v>
      </c>
      <c r="BG345" s="335">
        <f>$I345*IF($G345="Pickup", SUMIFS(NewEmisData!M:M, NewEmisData!$A:$A, "Pickup", NewEmisData!$B:$B, $A345, NewEmisData!$C:$C, $H345, NewEmisData!$D:$D, BG$2), SUMIFS(NewEmisData!M:M, NewEmisData!$A:$A, "LDV", NewEmisData!$B:$B, $A345, NewEmisData!$C:$C, $H345, NewEmisData!$D:$D, BG$2))</f>
        <v>9.4510089054136992E-3</v>
      </c>
      <c r="BH345" s="335">
        <v>1.6506531515565108E-3</v>
      </c>
      <c r="BI345" s="335">
        <f>$I345*IF($G345="Pickup", SUMIFS(NewEmisData!E:E, NewEmisData!$A:$A, "Pickup", NewEmisData!$B:$B, $A345, NewEmisData!$C:$C, $H345, NewEmisData!$D:$D, BI$2), SUMIFS(NewEmisData!E:E, NewEmisData!$A:$A, "LDV", NewEmisData!$B:$B, $A345, NewEmisData!$C:$C, $H345, NewEmisData!$D:$D, BI$2))</f>
        <v>0</v>
      </c>
      <c r="BJ345" s="335">
        <f>$I345*IF($G345="Pickup", SUMIFS(NewEmisData!F:F, NewEmisData!$A:$A, "Pickup", NewEmisData!$B:$B, $A345, NewEmisData!$C:$C, $H345, NewEmisData!$D:$D, BJ$2), SUMIFS(NewEmisData!F:F, NewEmisData!$A:$A, "LDV", NewEmisData!$B:$B, $A345, NewEmisData!$C:$C, $H345, NewEmisData!$D:$D, BJ$2))</f>
        <v>0</v>
      </c>
      <c r="BK345" s="335">
        <f>$I345*IF($G345="Pickup", SUMIFS(NewEmisData!G:G, NewEmisData!$A:$A, "Pickup", NewEmisData!$B:$B, $A345, NewEmisData!$C:$C, $H345, NewEmisData!$D:$D, BK$2), SUMIFS(NewEmisData!G:G, NewEmisData!$A:$A, "LDV", NewEmisData!$B:$B, $A345, NewEmisData!$C:$C, $H345, NewEmisData!$D:$D, BK$2))</f>
        <v>0</v>
      </c>
      <c r="BL345" s="335">
        <f>$I345*IF($G345="Pickup", SUMIFS(NewEmisData!H:H, NewEmisData!$A:$A, "Pickup", NewEmisData!$B:$B, $A345, NewEmisData!$C:$C, $H345, NewEmisData!$D:$D, BL$2), SUMIFS(NewEmisData!H:H, NewEmisData!$A:$A, "LDV", NewEmisData!$B:$B, $A345, NewEmisData!$C:$C, $H345, NewEmisData!$D:$D, BL$2))</f>
        <v>0</v>
      </c>
      <c r="BM345" s="335">
        <f>$I345*IF($G345="Pickup", SUMIFS(NewEmisData!I:I, NewEmisData!$A:$A, "Pickup", NewEmisData!$B:$B, $A345, NewEmisData!$C:$C, $H345, NewEmisData!$D:$D, BM$2), SUMIFS(NewEmisData!I:I, NewEmisData!$A:$A, "LDV", NewEmisData!$B:$B, $A345, NewEmisData!$C:$C, $H345, NewEmisData!$D:$D, BM$2))</f>
        <v>0</v>
      </c>
      <c r="BN345" s="335">
        <f>$I345*IF($G345="Pickup", SUMIFS(NewEmisData!J:J, NewEmisData!$A:$A, "Pickup", NewEmisData!$B:$B, $A345, NewEmisData!$C:$C, $H345, NewEmisData!$D:$D, BN$2), SUMIFS(NewEmisData!J:J, NewEmisData!$A:$A, "LDV", NewEmisData!$B:$B, $A345, NewEmisData!$C:$C, $H345, NewEmisData!$D:$D, BN$2))</f>
        <v>0</v>
      </c>
      <c r="BO345" s="335">
        <f>$I345*IF($G345="Pickup", SUMIFS(NewEmisData!K:K, NewEmisData!$A:$A, "Pickup", NewEmisData!$B:$B, $A345, NewEmisData!$C:$C, $H345, NewEmisData!$D:$D, BO$2), SUMIFS(NewEmisData!K:K, NewEmisData!$A:$A, "LDV", NewEmisData!$B:$B, $A345, NewEmisData!$C:$C, $H345, NewEmisData!$D:$D, BO$2))</f>
        <v>0</v>
      </c>
      <c r="BP345" s="335">
        <f>$I345*IF($G345="Pickup", SUMIFS(NewEmisData!L:L, NewEmisData!$A:$A, "Pickup", NewEmisData!$B:$B, $A345, NewEmisData!$C:$C, $H345, NewEmisData!$D:$D, BP$2), SUMIFS(NewEmisData!L:L, NewEmisData!$A:$A, "LDV", NewEmisData!$B:$B, $A345, NewEmisData!$C:$C, $H345, NewEmisData!$D:$D, BP$2))</f>
        <v>0</v>
      </c>
      <c r="BQ345" s="335">
        <f>$I345*IF($G345="Pickup", SUMIFS(NewEmisData!M:M, NewEmisData!$A:$A, "Pickup", NewEmisData!$B:$B, $A345, NewEmisData!$C:$C, $H345, NewEmisData!$D:$D, BQ$2), SUMIFS(NewEmisData!M:M, NewEmisData!$A:$A, "LDV", NewEmisData!$B:$B, $A345, NewEmisData!$C:$C, $H345, NewEmisData!$D:$D, BQ$2))</f>
        <v>0</v>
      </c>
      <c r="BR345" s="335">
        <v>0</v>
      </c>
      <c r="BS345" s="335">
        <f>$I345*IF($G345="Pickup", SUMIFS(NewEmisData!E:E, NewEmisData!$A:$A, "Pickup", NewEmisData!$B:$B, $A345, NewEmisData!$C:$C, $H345, NewEmisData!$D:$D, BS$2), SUMIFS(NewEmisData!E:E, NewEmisData!$A:$A, "LDV", NewEmisData!$B:$B, $A345, NewEmisData!$C:$C, $H345, NewEmisData!$D:$D, BS$2))</f>
        <v>0</v>
      </c>
      <c r="BT345" s="335">
        <f>$I345*IF($G345="Pickup", SUMIFS(NewEmisData!F:F, NewEmisData!$A:$A, "Pickup", NewEmisData!$B:$B, $A345, NewEmisData!$C:$C, $H345, NewEmisData!$D:$D, BT$2), SUMIFS(NewEmisData!F:F, NewEmisData!$A:$A, "LDV", NewEmisData!$B:$B, $A345, NewEmisData!$C:$C, $H345, NewEmisData!$D:$D, BT$2))</f>
        <v>0</v>
      </c>
      <c r="BU345" s="335">
        <f>$I345*IF($G345="Pickup", SUMIFS(NewEmisData!G:G, NewEmisData!$A:$A, "Pickup", NewEmisData!$B:$B, $A345, NewEmisData!$C:$C, $H345, NewEmisData!$D:$D, BU$2), SUMIFS(NewEmisData!G:G, NewEmisData!$A:$A, "LDV", NewEmisData!$B:$B, $A345, NewEmisData!$C:$C, $H345, NewEmisData!$D:$D, BU$2))</f>
        <v>0</v>
      </c>
      <c r="BV345" s="335">
        <f>$I345*IF($G345="Pickup", SUMIFS(NewEmisData!H:H, NewEmisData!$A:$A, "Pickup", NewEmisData!$B:$B, $A345, NewEmisData!$C:$C, $H345, NewEmisData!$D:$D, BV$2), SUMIFS(NewEmisData!H:H, NewEmisData!$A:$A, "LDV", NewEmisData!$B:$B, $A345, NewEmisData!$C:$C, $H345, NewEmisData!$D:$D, BV$2))</f>
        <v>0</v>
      </c>
      <c r="BW345" s="335">
        <f>$I345*IF($G345="Pickup", SUMIFS(NewEmisData!I:I, NewEmisData!$A:$A, "Pickup", NewEmisData!$B:$B, $A345, NewEmisData!$C:$C, $H345, NewEmisData!$D:$D, BW$2), SUMIFS(NewEmisData!I:I, NewEmisData!$A:$A, "LDV", NewEmisData!$B:$B, $A345, NewEmisData!$C:$C, $H345, NewEmisData!$D:$D, BW$2))</f>
        <v>0</v>
      </c>
      <c r="BX345" s="335">
        <f>$I345*IF($G345="Pickup", SUMIFS(NewEmisData!J:J, NewEmisData!$A:$A, "Pickup", NewEmisData!$B:$B, $A345, NewEmisData!$C:$C, $H345, NewEmisData!$D:$D, BX$2), SUMIFS(NewEmisData!J:J, NewEmisData!$A:$A, "LDV", NewEmisData!$B:$B, $A345, NewEmisData!$C:$C, $H345, NewEmisData!$D:$D, BX$2))</f>
        <v>0</v>
      </c>
      <c r="BY345" s="335">
        <f>$I345*IF($G345="Pickup", SUMIFS(NewEmisData!K:K, NewEmisData!$A:$A, "Pickup", NewEmisData!$B:$B, $A345, NewEmisData!$C:$C, $H345, NewEmisData!$D:$D, BY$2), SUMIFS(NewEmisData!K:K, NewEmisData!$A:$A, "LDV", NewEmisData!$B:$B, $A345, NewEmisData!$C:$C, $H345, NewEmisData!$D:$D, BY$2))</f>
        <v>0</v>
      </c>
      <c r="BZ345" s="335">
        <f>$I345*IF($G345="Pickup", SUMIFS(NewEmisData!L:L, NewEmisData!$A:$A, "Pickup", NewEmisData!$B:$B, $A345, NewEmisData!$C:$C, $H345, NewEmisData!$D:$D, BZ$2), SUMIFS(NewEmisData!L:L, NewEmisData!$A:$A, "LDV", NewEmisData!$B:$B, $A345, NewEmisData!$C:$C, $H345, NewEmisData!$D:$D, BZ$2))</f>
        <v>0</v>
      </c>
      <c r="CA345" s="335">
        <f>$I345*IF($G345="Pickup", SUMIFS(NewEmisData!M:M, NewEmisData!$A:$A, "Pickup", NewEmisData!$B:$B, $A345, NewEmisData!$C:$C, $H345, NewEmisData!$D:$D, CA$2), SUMIFS(NewEmisData!M:M, NewEmisData!$A:$A, "LDV", NewEmisData!$B:$B, $A345, NewEmisData!$C:$C, $H345, NewEmisData!$D:$D, CA$2))</f>
        <v>0</v>
      </c>
      <c r="CB345" s="335">
        <v>0</v>
      </c>
      <c r="CC345" s="335">
        <f>$I345*IF($G345="Pickup", SUMIFS(NewEmisData!E:E, NewEmisData!$A:$A, "Pickup", NewEmisData!$B:$B, $A345, NewEmisData!$C:$C, $H345, NewEmisData!$D:$D, CC$2), SUMIFS(NewEmisData!E:E, NewEmisData!$A:$A, "LDV", NewEmisData!$B:$B, $A345, NewEmisData!$C:$C, $H345, NewEmisData!$D:$D, CC$2))</f>
        <v>0</v>
      </c>
      <c r="CD345" s="335">
        <f>$I345*IF($G345="Pickup", SUMIFS(NewEmisData!F:F, NewEmisData!$A:$A, "Pickup", NewEmisData!$B:$B, $A345, NewEmisData!$C:$C, $H345, NewEmisData!$D:$D, CD$2), SUMIFS(NewEmisData!F:F, NewEmisData!$A:$A, "LDV", NewEmisData!$B:$B, $A345, NewEmisData!$C:$C, $H345, NewEmisData!$D:$D, CD$2))</f>
        <v>0</v>
      </c>
      <c r="CE345" s="335">
        <f>$I345*IF($G345="Pickup", SUMIFS(NewEmisData!G:G, NewEmisData!$A:$A, "Pickup", NewEmisData!$B:$B, $A345, NewEmisData!$C:$C, $H345, NewEmisData!$D:$D, CE$2), SUMIFS(NewEmisData!G:G, NewEmisData!$A:$A, "LDV", NewEmisData!$B:$B, $A345, NewEmisData!$C:$C, $H345, NewEmisData!$D:$D, CE$2))</f>
        <v>0</v>
      </c>
      <c r="CF345" s="335">
        <f>$I345*IF($G345="Pickup", SUMIFS(NewEmisData!H:H, NewEmisData!$A:$A, "Pickup", NewEmisData!$B:$B, $A345, NewEmisData!$C:$C, $H345, NewEmisData!$D:$D, CF$2), SUMIFS(NewEmisData!H:H, NewEmisData!$A:$A, "LDV", NewEmisData!$B:$B, $A345, NewEmisData!$C:$C, $H345, NewEmisData!$D:$D, CF$2))</f>
        <v>0</v>
      </c>
      <c r="CG345" s="335">
        <f>$I345*IF($G345="Pickup", SUMIFS(NewEmisData!I:I, NewEmisData!$A:$A, "Pickup", NewEmisData!$B:$B, $A345, NewEmisData!$C:$C, $H345, NewEmisData!$D:$D, CG$2), SUMIFS(NewEmisData!I:I, NewEmisData!$A:$A, "LDV", NewEmisData!$B:$B, $A345, NewEmisData!$C:$C, $H345, NewEmisData!$D:$D, CG$2))</f>
        <v>0</v>
      </c>
      <c r="CH345" s="335">
        <f>$I345*IF($G345="Pickup", SUMIFS(NewEmisData!J:J, NewEmisData!$A:$A, "Pickup", NewEmisData!$B:$B, $A345, NewEmisData!$C:$C, $H345, NewEmisData!$D:$D, CH$2), SUMIFS(NewEmisData!J:J, NewEmisData!$A:$A, "LDV", NewEmisData!$B:$B, $A345, NewEmisData!$C:$C, $H345, NewEmisData!$D:$D, CH$2))</f>
        <v>0</v>
      </c>
      <c r="CI345" s="335">
        <f>$I345*IF($G345="Pickup", SUMIFS(NewEmisData!K:K, NewEmisData!$A:$A, "Pickup", NewEmisData!$B:$B, $A345, NewEmisData!$C:$C, $H345, NewEmisData!$D:$D, CI$2), SUMIFS(NewEmisData!K:K, NewEmisData!$A:$A, "LDV", NewEmisData!$B:$B, $A345, NewEmisData!$C:$C, $H345, NewEmisData!$D:$D, CI$2))</f>
        <v>0</v>
      </c>
      <c r="CJ345" s="335">
        <f>$I345*IF($G345="Pickup", SUMIFS(NewEmisData!L:L, NewEmisData!$A:$A, "Pickup", NewEmisData!$B:$B, $A345, NewEmisData!$C:$C, $H345, NewEmisData!$D:$D, CJ$2), SUMIFS(NewEmisData!L:L, NewEmisData!$A:$A, "LDV", NewEmisData!$B:$B, $A345, NewEmisData!$C:$C, $H345, NewEmisData!$D:$D, CJ$2))</f>
        <v>0</v>
      </c>
      <c r="CK345" s="335">
        <f>$I345*IF($G345="Pickup", SUMIFS(NewEmisData!M:M, NewEmisData!$A:$A, "Pickup", NewEmisData!$B:$B, $A345, NewEmisData!$C:$C, $H345, NewEmisData!$D:$D, CK$2), SUMIFS(NewEmisData!M:M, NewEmisData!$A:$A, "LDV", NewEmisData!$B:$B, $A345, NewEmisData!$C:$C, $H345, NewEmisData!$D:$D, CK$2))</f>
        <v>0</v>
      </c>
      <c r="CL345" s="335">
        <v>0</v>
      </c>
      <c r="CM345" s="335">
        <f>$I345*IF($G345="Pickup", SUMIFS(NewEmisData!E:E, NewEmisData!$A:$A, "Pickup", NewEmisData!$B:$B, $A345, NewEmisData!$C:$C, $H345, NewEmisData!$D:$D, CM$2), SUMIFS(NewEmisData!E:E, NewEmisData!$A:$A, "LDV", NewEmisData!$B:$B, $A345, NewEmisData!$C:$C, $H345, NewEmisData!$D:$D, CM$2))</f>
        <v>0</v>
      </c>
      <c r="CN345" s="335">
        <f>$I345*IF($G345="Pickup", SUMIFS(NewEmisData!F:F, NewEmisData!$A:$A, "Pickup", NewEmisData!$B:$B, $A345, NewEmisData!$C:$C, $H345, NewEmisData!$D:$D, CN$2), SUMIFS(NewEmisData!F:F, NewEmisData!$A:$A, "LDV", NewEmisData!$B:$B, $A345, NewEmisData!$C:$C, $H345, NewEmisData!$D:$D, CN$2))</f>
        <v>0</v>
      </c>
      <c r="CO345" s="335">
        <f>$I345*IF($G345="Pickup", SUMIFS(NewEmisData!G:G, NewEmisData!$A:$A, "Pickup", NewEmisData!$B:$B, $A345, NewEmisData!$C:$C, $H345, NewEmisData!$D:$D, CO$2), SUMIFS(NewEmisData!G:G, NewEmisData!$A:$A, "LDV", NewEmisData!$B:$B, $A345, NewEmisData!$C:$C, $H345, NewEmisData!$D:$D, CO$2))</f>
        <v>0</v>
      </c>
      <c r="CP345" s="335">
        <f>$I345*IF($G345="Pickup", SUMIFS(NewEmisData!H:H, NewEmisData!$A:$A, "Pickup", NewEmisData!$B:$B, $A345, NewEmisData!$C:$C, $H345, NewEmisData!$D:$D, CP$2), SUMIFS(NewEmisData!H:H, NewEmisData!$A:$A, "LDV", NewEmisData!$B:$B, $A345, NewEmisData!$C:$C, $H345, NewEmisData!$D:$D, CP$2))</f>
        <v>0</v>
      </c>
      <c r="CQ345" s="335">
        <f>$I345*IF($G345="Pickup", SUMIFS(NewEmisData!I:I, NewEmisData!$A:$A, "Pickup", NewEmisData!$B:$B, $A345, NewEmisData!$C:$C, $H345, NewEmisData!$D:$D, CQ$2), SUMIFS(NewEmisData!I:I, NewEmisData!$A:$A, "LDV", NewEmisData!$B:$B, $A345, NewEmisData!$C:$C, $H345, NewEmisData!$D:$D, CQ$2))</f>
        <v>0</v>
      </c>
      <c r="CR345" s="335">
        <f>$I345*IF($G345="Pickup", SUMIFS(NewEmisData!J:J, NewEmisData!$A:$A, "Pickup", NewEmisData!$B:$B, $A345, NewEmisData!$C:$C, $H345, NewEmisData!$D:$D, CR$2), SUMIFS(NewEmisData!J:J, NewEmisData!$A:$A, "LDV", NewEmisData!$B:$B, $A345, NewEmisData!$C:$C, $H345, NewEmisData!$D:$D, CR$2))</f>
        <v>0</v>
      </c>
      <c r="CS345" s="335">
        <f>$I345*IF($G345="Pickup", SUMIFS(NewEmisData!K:K, NewEmisData!$A:$A, "Pickup", NewEmisData!$B:$B, $A345, NewEmisData!$C:$C, $H345, NewEmisData!$D:$D, CS$2), SUMIFS(NewEmisData!K:K, NewEmisData!$A:$A, "LDV", NewEmisData!$B:$B, $A345, NewEmisData!$C:$C, $H345, NewEmisData!$D:$D, CS$2))</f>
        <v>0</v>
      </c>
      <c r="CT345" s="335">
        <f>$I345*IF($G345="Pickup", SUMIFS(NewEmisData!L:L, NewEmisData!$A:$A, "Pickup", NewEmisData!$B:$B, $A345, NewEmisData!$C:$C, $H345, NewEmisData!$D:$D, CT$2), SUMIFS(NewEmisData!L:L, NewEmisData!$A:$A, "LDV", NewEmisData!$B:$B, $A345, NewEmisData!$C:$C, $H345, NewEmisData!$D:$D, CT$2))</f>
        <v>0</v>
      </c>
      <c r="CU345" s="335">
        <f>$I345*IF($G345="Pickup", SUMIFS(NewEmisData!M:M, NewEmisData!$A:$A, "Pickup", NewEmisData!$B:$B, $A345, NewEmisData!$C:$C, $H345, NewEmisData!$D:$D, CU$2), SUMIFS(NewEmisData!M:M, NewEmisData!$A:$A, "LDV", NewEmisData!$B:$B, $A345, NewEmisData!$C:$C, $H345, NewEmisData!$D:$D, CU$2))</f>
        <v>0</v>
      </c>
      <c r="CV345" s="335">
        <v>0</v>
      </c>
      <c r="CW345" s="335">
        <v>0</v>
      </c>
      <c r="CX345" s="335">
        <v>0</v>
      </c>
      <c r="CY345" s="335">
        <v>0</v>
      </c>
      <c r="CZ345" s="335">
        <v>0</v>
      </c>
      <c r="DA345" s="335">
        <v>0</v>
      </c>
      <c r="DB345" s="335">
        <v>0</v>
      </c>
      <c r="DC345" s="335">
        <v>0</v>
      </c>
      <c r="DD345" s="335">
        <v>0</v>
      </c>
      <c r="DE345" s="335">
        <v>0</v>
      </c>
      <c r="DF345" s="335">
        <v>0</v>
      </c>
      <c r="DG345" s="335">
        <f>$I345*IF($G345="Pickup", SUMIFS(NewEmisData!E:E, NewEmisData!$A:$A, "Pickup", NewEmisData!$B:$B, $A345, NewEmisData!$C:$C, $H345, NewEmisData!$D:$D, DG$2), SUMIFS(NewEmisData!E:E, NewEmisData!$A:$A, "LDV", NewEmisData!$B:$B, $A345, NewEmisData!$C:$C, $H345, NewEmisData!$D:$D, DG$2))</f>
        <v>0</v>
      </c>
      <c r="DH345" s="335">
        <f>$I345*IF($G345="Pickup", SUMIFS(NewEmisData!F:F, NewEmisData!$A:$A, "Pickup", NewEmisData!$B:$B, $A345, NewEmisData!$C:$C, $H345, NewEmisData!$D:$D, DH$2), SUMIFS(NewEmisData!F:F, NewEmisData!$A:$A, "LDV", NewEmisData!$B:$B, $A345, NewEmisData!$C:$C, $H345, NewEmisData!$D:$D, DH$2))</f>
        <v>0</v>
      </c>
      <c r="DI345" s="335">
        <f>$I345*IF($G345="Pickup", SUMIFS(NewEmisData!G:G, NewEmisData!$A:$A, "Pickup", NewEmisData!$B:$B, $A345, NewEmisData!$C:$C, $H345, NewEmisData!$D:$D, DI$2), SUMIFS(NewEmisData!G:G, NewEmisData!$A:$A, "LDV", NewEmisData!$B:$B, $A345, NewEmisData!$C:$C, $H345, NewEmisData!$D:$D, DI$2))</f>
        <v>0</v>
      </c>
      <c r="DJ345" s="335">
        <f>$I345*IF($G345="Pickup", SUMIFS(NewEmisData!H:H, NewEmisData!$A:$A, "Pickup", NewEmisData!$B:$B, $A345, NewEmisData!$C:$C, $H345, NewEmisData!$D:$D, DJ$2), SUMIFS(NewEmisData!H:H, NewEmisData!$A:$A, "LDV", NewEmisData!$B:$B, $A345, NewEmisData!$C:$C, $H345, NewEmisData!$D:$D, DJ$2))</f>
        <v>0</v>
      </c>
      <c r="DK345" s="335">
        <f>$I345*IF($G345="Pickup", SUMIFS(NewEmisData!I:I, NewEmisData!$A:$A, "Pickup", NewEmisData!$B:$B, $A345, NewEmisData!$C:$C, $H345, NewEmisData!$D:$D, DK$2), SUMIFS(NewEmisData!I:I, NewEmisData!$A:$A, "LDV", NewEmisData!$B:$B, $A345, NewEmisData!$C:$C, $H345, NewEmisData!$D:$D, DK$2))</f>
        <v>0</v>
      </c>
      <c r="DL345" s="335">
        <f>$I345*IF($G345="Pickup", SUMIFS(NewEmisData!J:J, NewEmisData!$A:$A, "Pickup", NewEmisData!$B:$B, $A345, NewEmisData!$C:$C, $H345, NewEmisData!$D:$D, DL$2), SUMIFS(NewEmisData!J:J, NewEmisData!$A:$A, "LDV", NewEmisData!$B:$B, $A345, NewEmisData!$C:$C, $H345, NewEmisData!$D:$D, DL$2))</f>
        <v>0</v>
      </c>
      <c r="DM345" s="335">
        <f>$I345*IF($G345="Pickup", SUMIFS(NewEmisData!K:K, NewEmisData!$A:$A, "Pickup", NewEmisData!$B:$B, $A345, NewEmisData!$C:$C, $H345, NewEmisData!$D:$D, DM$2), SUMIFS(NewEmisData!K:K, NewEmisData!$A:$A, "LDV", NewEmisData!$B:$B, $A345, NewEmisData!$C:$C, $H345, NewEmisData!$D:$D, DM$2))</f>
        <v>0</v>
      </c>
      <c r="DN345" s="335">
        <f>$I345*IF($G345="Pickup", SUMIFS(NewEmisData!L:L, NewEmisData!$A:$A, "Pickup", NewEmisData!$B:$B, $A345, NewEmisData!$C:$C, $H345, NewEmisData!$D:$D, DN$2), SUMIFS(NewEmisData!L:L, NewEmisData!$A:$A, "LDV", NewEmisData!$B:$B, $A345, NewEmisData!$C:$C, $H345, NewEmisData!$D:$D, DN$2))</f>
        <v>0</v>
      </c>
      <c r="DO345" s="335">
        <f>$I345*IF($G345="Pickup", SUMIFS(NewEmisData!M:M, NewEmisData!$A:$A, "Pickup", NewEmisData!$B:$B, $A345, NewEmisData!$C:$C, $H345, NewEmisData!$D:$D, DO$2), SUMIFS(NewEmisData!M:M, NewEmisData!$A:$A, "LDV", NewEmisData!$B:$B, $A345, NewEmisData!$C:$C, $H345, NewEmisData!$D:$D, DO$2))</f>
        <v>0</v>
      </c>
      <c r="DP345" s="335">
        <v>0</v>
      </c>
      <c r="DQ345" s="335">
        <f>$I345*IF($G345="Pickup", SUMIFS(NewEmisData!E:E, NewEmisData!$A:$A, "Pickup", NewEmisData!$B:$B, $A345, NewEmisData!$C:$C, $H345, NewEmisData!$D:$D, DQ$2), SUMIFS(NewEmisData!E:E, NewEmisData!$A:$A, "LDV", NewEmisData!$B:$B, $A345, NewEmisData!$C:$C, $H345, NewEmisData!$D:$D, DQ$2))</f>
        <v>0</v>
      </c>
      <c r="DR345" s="335">
        <f>$I345*IF($G345="Pickup", SUMIFS(NewEmisData!F:F, NewEmisData!$A:$A, "Pickup", NewEmisData!$B:$B, $A345, NewEmisData!$C:$C, $H345, NewEmisData!$D:$D, DR$2), SUMIFS(NewEmisData!F:F, NewEmisData!$A:$A, "LDV", NewEmisData!$B:$B, $A345, NewEmisData!$C:$C, $H345, NewEmisData!$D:$D, DR$2))</f>
        <v>0</v>
      </c>
      <c r="DS345" s="335">
        <f>$I345*IF($G345="Pickup", SUMIFS(NewEmisData!G:G, NewEmisData!$A:$A, "Pickup", NewEmisData!$B:$B, $A345, NewEmisData!$C:$C, $H345, NewEmisData!$D:$D, DS$2), SUMIFS(NewEmisData!G:G, NewEmisData!$A:$A, "LDV", NewEmisData!$B:$B, $A345, NewEmisData!$C:$C, $H345, NewEmisData!$D:$D, DS$2))</f>
        <v>0</v>
      </c>
      <c r="DT345" s="335">
        <f>$I345*IF($G345="Pickup", SUMIFS(NewEmisData!H:H, NewEmisData!$A:$A, "Pickup", NewEmisData!$B:$B, $A345, NewEmisData!$C:$C, $H345, NewEmisData!$D:$D, DT$2), SUMIFS(NewEmisData!H:H, NewEmisData!$A:$A, "LDV", NewEmisData!$B:$B, $A345, NewEmisData!$C:$C, $H345, NewEmisData!$D:$D, DT$2))</f>
        <v>0</v>
      </c>
      <c r="DU345" s="335">
        <f>$I345*IF($G345="Pickup", SUMIFS(NewEmisData!I:I, NewEmisData!$A:$A, "Pickup", NewEmisData!$B:$B, $A345, NewEmisData!$C:$C, $H345, NewEmisData!$D:$D, DU$2), SUMIFS(NewEmisData!I:I, NewEmisData!$A:$A, "LDV", NewEmisData!$B:$B, $A345, NewEmisData!$C:$C, $H345, NewEmisData!$D:$D, DU$2))</f>
        <v>0</v>
      </c>
      <c r="DV345" s="335">
        <f>$I345*IF($G345="Pickup", SUMIFS(NewEmisData!J:J, NewEmisData!$A:$A, "Pickup", NewEmisData!$B:$B, $A345, NewEmisData!$C:$C, $H345, NewEmisData!$D:$D, DV$2), SUMIFS(NewEmisData!J:J, NewEmisData!$A:$A, "LDV", NewEmisData!$B:$B, $A345, NewEmisData!$C:$C, $H345, NewEmisData!$D:$D, DV$2))</f>
        <v>0</v>
      </c>
      <c r="DW345" s="335">
        <f>$I345*IF($G345="Pickup", SUMIFS(NewEmisData!K:K, NewEmisData!$A:$A, "Pickup", NewEmisData!$B:$B, $A345, NewEmisData!$C:$C, $H345, NewEmisData!$D:$D, DW$2), SUMIFS(NewEmisData!K:K, NewEmisData!$A:$A, "LDV", NewEmisData!$B:$B, $A345, NewEmisData!$C:$C, $H345, NewEmisData!$D:$D, DW$2))</f>
        <v>0</v>
      </c>
      <c r="DX345" s="335">
        <f>$I345*IF($G345="Pickup", SUMIFS(NewEmisData!L:L, NewEmisData!$A:$A, "Pickup", NewEmisData!$B:$B, $A345, NewEmisData!$C:$C, $H345, NewEmisData!$D:$D, DX$2), SUMIFS(NewEmisData!L:L, NewEmisData!$A:$A, "LDV", NewEmisData!$B:$B, $A345, NewEmisData!$C:$C, $H345, NewEmisData!$D:$D, DX$2))</f>
        <v>0</v>
      </c>
      <c r="DY345" s="335">
        <f>$I345*IF($G345="Pickup", SUMIFS(NewEmisData!M:M, NewEmisData!$A:$A, "Pickup", NewEmisData!$B:$B, $A345, NewEmisData!$C:$C, $H345, NewEmisData!$D:$D, DY$2), SUMIFS(NewEmisData!M:M, NewEmisData!$A:$A, "LDV", NewEmisData!$B:$B, $A345, NewEmisData!$C:$C, $H345, NewEmisData!$D:$D, DY$2))</f>
        <v>0</v>
      </c>
      <c r="DZ345" s="335">
        <v>0</v>
      </c>
      <c r="EA345" s="335">
        <f t="shared" si="542"/>
        <v>0</v>
      </c>
      <c r="EB345" s="335">
        <f t="shared" si="543"/>
        <v>0</v>
      </c>
      <c r="EC345" s="335">
        <f t="shared" si="544"/>
        <v>0</v>
      </c>
      <c r="ED345" s="335">
        <f t="shared" si="545"/>
        <v>0</v>
      </c>
      <c r="EE345" s="335">
        <f t="shared" si="546"/>
        <v>0</v>
      </c>
      <c r="EF345" s="335">
        <f t="shared" si="547"/>
        <v>0</v>
      </c>
      <c r="EG345" s="335">
        <f t="shared" si="548"/>
        <v>0</v>
      </c>
      <c r="EH345" s="335">
        <f t="shared" si="549"/>
        <v>0</v>
      </c>
      <c r="EI345" s="335">
        <f t="shared" si="550"/>
        <v>0</v>
      </c>
      <c r="EJ345" s="335">
        <f t="shared" si="551"/>
        <v>0</v>
      </c>
      <c r="EK345" s="335">
        <f t="shared" si="552"/>
        <v>0</v>
      </c>
      <c r="EL345" s="335">
        <f t="shared" si="553"/>
        <v>0</v>
      </c>
      <c r="EM345" s="335">
        <f t="shared" si="554"/>
        <v>0</v>
      </c>
      <c r="EN345" s="335">
        <f t="shared" si="555"/>
        <v>0</v>
      </c>
      <c r="EO345" s="335">
        <f t="shared" si="556"/>
        <v>0</v>
      </c>
      <c r="EP345" s="335">
        <f t="shared" si="557"/>
        <v>0</v>
      </c>
      <c r="EQ345" s="335">
        <f t="shared" si="558"/>
        <v>0</v>
      </c>
      <c r="ER345" s="335">
        <f t="shared" si="559"/>
        <v>0</v>
      </c>
      <c r="ES345" s="335">
        <f t="shared" si="560"/>
        <v>0</v>
      </c>
      <c r="ET345" s="335">
        <f t="shared" si="561"/>
        <v>0</v>
      </c>
      <c r="EU345" s="335">
        <f t="shared" si="562"/>
        <v>0</v>
      </c>
      <c r="EV345" s="335">
        <f t="shared" si="563"/>
        <v>0</v>
      </c>
      <c r="EW345" s="335">
        <f t="shared" si="564"/>
        <v>0</v>
      </c>
      <c r="EX345" s="335">
        <f t="shared" si="565"/>
        <v>0</v>
      </c>
      <c r="EY345" s="335">
        <f t="shared" si="566"/>
        <v>0</v>
      </c>
      <c r="EZ345" s="335">
        <f t="shared" si="567"/>
        <v>0</v>
      </c>
      <c r="FA345" s="335">
        <f t="shared" si="568"/>
        <v>0</v>
      </c>
      <c r="FB345" s="335">
        <f t="shared" si="569"/>
        <v>0</v>
      </c>
      <c r="FC345" s="335">
        <f t="shared" si="570"/>
        <v>0</v>
      </c>
      <c r="FD345" s="335">
        <f t="shared" si="571"/>
        <v>0</v>
      </c>
      <c r="FE345" s="335">
        <f t="shared" si="572"/>
        <v>7.3243110221385299E-2</v>
      </c>
      <c r="FF345" s="335">
        <f t="shared" si="573"/>
        <v>7.3243110221385299E-2</v>
      </c>
      <c r="FG345" s="335">
        <f t="shared" si="574"/>
        <v>7.32430660863298E-2</v>
      </c>
      <c r="FH345" s="335">
        <f t="shared" si="575"/>
        <v>7.3243157465552503E-2</v>
      </c>
      <c r="FI345" s="335">
        <f t="shared" si="576"/>
        <v>7.3243061950548305E-2</v>
      </c>
      <c r="FJ345" s="335">
        <f t="shared" si="577"/>
        <v>7.3243007522533404E-2</v>
      </c>
      <c r="FK345" s="335">
        <f t="shared" si="578"/>
        <v>7.3243037508868306E-2</v>
      </c>
      <c r="FL345" s="335">
        <f t="shared" si="579"/>
        <v>7.3242921236188793E-2</v>
      </c>
      <c r="FM345" s="335">
        <f t="shared" si="580"/>
        <v>7.3242921236188793E-2</v>
      </c>
      <c r="FN345" s="335">
        <f t="shared" si="581"/>
        <v>2.3805319372350052E-2</v>
      </c>
      <c r="FO345" s="335">
        <f t="shared" si="582"/>
        <v>9.4510282374974993E-3</v>
      </c>
      <c r="FP345" s="335">
        <f t="shared" si="583"/>
        <v>9.4510282374974993E-3</v>
      </c>
      <c r="FQ345" s="335">
        <f t="shared" si="584"/>
        <v>9.4510125266560902E-3</v>
      </c>
      <c r="FR345" s="335">
        <f t="shared" si="585"/>
        <v>9.4510284224167199E-3</v>
      </c>
      <c r="FS345" s="335">
        <f t="shared" si="586"/>
        <v>9.4510120080224802E-3</v>
      </c>
      <c r="FT345" s="335">
        <f t="shared" si="587"/>
        <v>9.4510218218297193E-3</v>
      </c>
      <c r="FU345" s="335">
        <f t="shared" si="588"/>
        <v>9.4510103244617501E-3</v>
      </c>
      <c r="FV345" s="335">
        <f t="shared" si="589"/>
        <v>9.4510089054136992E-3</v>
      </c>
      <c r="FW345" s="335">
        <f t="shared" si="590"/>
        <v>9.4510089054136992E-3</v>
      </c>
      <c r="FX345" s="335">
        <f t="shared" si="591"/>
        <v>1.6506531515565108E-3</v>
      </c>
    </row>
    <row r="346" spans="1:180" x14ac:dyDescent="0.2">
      <c r="A346" s="305" t="str">
        <f>_xlfn.CONCAT(IF(LEFT(TRIM(A345),1)="*", "*R", "R"), 1+RIGHT(TRIM(A345),1))</f>
        <v>*R3</v>
      </c>
      <c r="B346" s="305" t="str">
        <f t="shared" ref="B346:B349" si="643">B345</f>
        <v>TLCFCH11</v>
      </c>
      <c r="C346" s="305" t="str">
        <f t="shared" ref="C346:C349" si="644">C345</f>
        <v>TL.H2.C.FCH.2011</v>
      </c>
      <c r="D346" s="301" t="str">
        <f t="shared" ref="D346:D349" si="645">D345</f>
        <v>bn-vmt, bn-vmt/a</v>
      </c>
      <c r="E346" s="301" t="str">
        <f t="shared" ref="E346:E349" si="646">E345</f>
        <v>TRNH2</v>
      </c>
      <c r="F346" s="301" t="str">
        <f t="shared" ref="F346:F349" si="647">F345</f>
        <v>TL</v>
      </c>
      <c r="G346" s="315" t="s">
        <v>815</v>
      </c>
      <c r="H346" s="315" t="s">
        <v>36</v>
      </c>
      <c r="I346" s="315">
        <v>1</v>
      </c>
      <c r="J346" s="315" t="str">
        <f t="shared" si="592"/>
        <v>Compact car-ELC</v>
      </c>
      <c r="K346" s="335">
        <f>$I346*IF($G346="Pickup", SUMIFS(NewEmisData!E:E, NewEmisData!$A:$A, "Pickup", NewEmisData!$B:$B, $A346, NewEmisData!$C:$C, $H346, NewEmisData!$D:$D, K$2), SUMIFS(NewEmisData!E:E, NewEmisData!$A:$A, "LDV", NewEmisData!$B:$B, $A346, NewEmisData!$C:$C, $H346, NewEmisData!$D:$D, K$2))</f>
        <v>0</v>
      </c>
      <c r="L346" s="335">
        <f>$I346*IF($G346="Pickup", SUMIFS(NewEmisData!F:F, NewEmisData!$A:$A, "Pickup", NewEmisData!$B:$B, $A346, NewEmisData!$C:$C, $H346, NewEmisData!$D:$D, L$2), SUMIFS(NewEmisData!F:F, NewEmisData!$A:$A, "LDV", NewEmisData!$B:$B, $A346, NewEmisData!$C:$C, $H346, NewEmisData!$D:$D, L$2))</f>
        <v>0</v>
      </c>
      <c r="M346" s="335">
        <f>$I346*IF($G346="Pickup", SUMIFS(NewEmisData!G:G, NewEmisData!$A:$A, "Pickup", NewEmisData!$B:$B, $A346, NewEmisData!$C:$C, $H346, NewEmisData!$D:$D, M$2), SUMIFS(NewEmisData!G:G, NewEmisData!$A:$A, "LDV", NewEmisData!$B:$B, $A346, NewEmisData!$C:$C, $H346, NewEmisData!$D:$D, M$2))</f>
        <v>0</v>
      </c>
      <c r="N346" s="335">
        <f>$I346*IF($G346="Pickup", SUMIFS(NewEmisData!H:H, NewEmisData!$A:$A, "Pickup", NewEmisData!$B:$B, $A346, NewEmisData!$C:$C, $H346, NewEmisData!$D:$D, N$2), SUMIFS(NewEmisData!H:H, NewEmisData!$A:$A, "LDV", NewEmisData!$B:$B, $A346, NewEmisData!$C:$C, $H346, NewEmisData!$D:$D, N$2))</f>
        <v>0</v>
      </c>
      <c r="O346" s="335">
        <f>$I346*IF($G346="Pickup", SUMIFS(NewEmisData!I:I, NewEmisData!$A:$A, "Pickup", NewEmisData!$B:$B, $A346, NewEmisData!$C:$C, $H346, NewEmisData!$D:$D, O$2), SUMIFS(NewEmisData!I:I, NewEmisData!$A:$A, "LDV", NewEmisData!$B:$B, $A346, NewEmisData!$C:$C, $H346, NewEmisData!$D:$D, O$2))</f>
        <v>0</v>
      </c>
      <c r="P346" s="335">
        <f>$I346*IF($G346="Pickup", SUMIFS(NewEmisData!J:J, NewEmisData!$A:$A, "Pickup", NewEmisData!$B:$B, $A346, NewEmisData!$C:$C, $H346, NewEmisData!$D:$D, P$2), SUMIFS(NewEmisData!J:J, NewEmisData!$A:$A, "LDV", NewEmisData!$B:$B, $A346, NewEmisData!$C:$C, $H346, NewEmisData!$D:$D, P$2))</f>
        <v>0</v>
      </c>
      <c r="Q346" s="335">
        <f>$I346*IF($G346="Pickup", SUMIFS(NewEmisData!K:K, NewEmisData!$A:$A, "Pickup", NewEmisData!$B:$B, $A346, NewEmisData!$C:$C, $H346, NewEmisData!$D:$D, Q$2), SUMIFS(NewEmisData!K:K, NewEmisData!$A:$A, "LDV", NewEmisData!$B:$B, $A346, NewEmisData!$C:$C, $H346, NewEmisData!$D:$D, Q$2))</f>
        <v>0</v>
      </c>
      <c r="R346" s="335">
        <f>$I346*IF($G346="Pickup", SUMIFS(NewEmisData!L:L, NewEmisData!$A:$A, "Pickup", NewEmisData!$B:$B, $A346, NewEmisData!$C:$C, $H346, NewEmisData!$D:$D, R$2), SUMIFS(NewEmisData!L:L, NewEmisData!$A:$A, "LDV", NewEmisData!$B:$B, $A346, NewEmisData!$C:$C, $H346, NewEmisData!$D:$D, R$2))</f>
        <v>0</v>
      </c>
      <c r="S346" s="335">
        <f>$I346*IF($G346="Pickup", SUMIFS(NewEmisData!M:M, NewEmisData!$A:$A, "Pickup", NewEmisData!$B:$B, $A346, NewEmisData!$C:$C, $H346, NewEmisData!$D:$D, S$2), SUMIFS(NewEmisData!M:M, NewEmisData!$A:$A, "LDV", NewEmisData!$B:$B, $A346, NewEmisData!$C:$C, $H346, NewEmisData!$D:$D, S$2))</f>
        <v>0</v>
      </c>
      <c r="T346" s="335">
        <v>0</v>
      </c>
      <c r="U346" s="335">
        <f>$I346*IF($G346="Pickup", SUMIFS(NewEmisData!E:E, NewEmisData!$A:$A, "Pickup", NewEmisData!$B:$B, $A346, NewEmisData!$C:$C, $H346, NewEmisData!$D:$D, U$2), SUMIFS(NewEmisData!E:E, NewEmisData!$A:$A, "LDV", NewEmisData!$B:$B, $A346, NewEmisData!$C:$C, $H346, NewEmisData!$D:$D, U$2))</f>
        <v>0</v>
      </c>
      <c r="V346" s="335">
        <f>$I346*IF($G346="Pickup", SUMIFS(NewEmisData!F:F, NewEmisData!$A:$A, "Pickup", NewEmisData!$B:$B, $A346, NewEmisData!$C:$C, $H346, NewEmisData!$D:$D, V$2), SUMIFS(NewEmisData!F:F, NewEmisData!$A:$A, "LDV", NewEmisData!$B:$B, $A346, NewEmisData!$C:$C, $H346, NewEmisData!$D:$D, V$2))</f>
        <v>0</v>
      </c>
      <c r="W346" s="335">
        <f>$I346*IF($G346="Pickup", SUMIFS(NewEmisData!G:G, NewEmisData!$A:$A, "Pickup", NewEmisData!$B:$B, $A346, NewEmisData!$C:$C, $H346, NewEmisData!$D:$D, W$2), SUMIFS(NewEmisData!G:G, NewEmisData!$A:$A, "LDV", NewEmisData!$B:$B, $A346, NewEmisData!$C:$C, $H346, NewEmisData!$D:$D, W$2))</f>
        <v>0</v>
      </c>
      <c r="X346" s="335">
        <f>$I346*IF($G346="Pickup", SUMIFS(NewEmisData!H:H, NewEmisData!$A:$A, "Pickup", NewEmisData!$B:$B, $A346, NewEmisData!$C:$C, $H346, NewEmisData!$D:$D, X$2), SUMIFS(NewEmisData!H:H, NewEmisData!$A:$A, "LDV", NewEmisData!$B:$B, $A346, NewEmisData!$C:$C, $H346, NewEmisData!$D:$D, X$2))</f>
        <v>0</v>
      </c>
      <c r="Y346" s="335">
        <f>$I346*IF($G346="Pickup", SUMIFS(NewEmisData!I:I, NewEmisData!$A:$A, "Pickup", NewEmisData!$B:$B, $A346, NewEmisData!$C:$C, $H346, NewEmisData!$D:$D, Y$2), SUMIFS(NewEmisData!I:I, NewEmisData!$A:$A, "LDV", NewEmisData!$B:$B, $A346, NewEmisData!$C:$C, $H346, NewEmisData!$D:$D, Y$2))</f>
        <v>0</v>
      </c>
      <c r="Z346" s="335">
        <f>$I346*IF($G346="Pickup", SUMIFS(NewEmisData!J:J, NewEmisData!$A:$A, "Pickup", NewEmisData!$B:$B, $A346, NewEmisData!$C:$C, $H346, NewEmisData!$D:$D, Z$2), SUMIFS(NewEmisData!J:J, NewEmisData!$A:$A, "LDV", NewEmisData!$B:$B, $A346, NewEmisData!$C:$C, $H346, NewEmisData!$D:$D, Z$2))</f>
        <v>0</v>
      </c>
      <c r="AA346" s="335">
        <f>$I346*IF($G346="Pickup", SUMIFS(NewEmisData!K:K, NewEmisData!$A:$A, "Pickup", NewEmisData!$B:$B, $A346, NewEmisData!$C:$C, $H346, NewEmisData!$D:$D, AA$2), SUMIFS(NewEmisData!K:K, NewEmisData!$A:$A, "LDV", NewEmisData!$B:$B, $A346, NewEmisData!$C:$C, $H346, NewEmisData!$D:$D, AA$2))</f>
        <v>0</v>
      </c>
      <c r="AB346" s="335">
        <f>$I346*IF($G346="Pickup", SUMIFS(NewEmisData!L:L, NewEmisData!$A:$A, "Pickup", NewEmisData!$B:$B, $A346, NewEmisData!$C:$C, $H346, NewEmisData!$D:$D, AB$2), SUMIFS(NewEmisData!L:L, NewEmisData!$A:$A, "LDV", NewEmisData!$B:$B, $A346, NewEmisData!$C:$C, $H346, NewEmisData!$D:$D, AB$2))</f>
        <v>0</v>
      </c>
      <c r="AC346" s="335">
        <f>$I346*IF($G346="Pickup", SUMIFS(NewEmisData!M:M, NewEmisData!$A:$A, "Pickup", NewEmisData!$B:$B, $A346, NewEmisData!$C:$C, $H346, NewEmisData!$D:$D, AC$2), SUMIFS(NewEmisData!M:M, NewEmisData!$A:$A, "LDV", NewEmisData!$B:$B, $A346, NewEmisData!$C:$C, $H346, NewEmisData!$D:$D, AC$2))</f>
        <v>0</v>
      </c>
      <c r="AD346" s="335">
        <v>0</v>
      </c>
      <c r="AE346" s="335">
        <f>$I346*IF($G346="Pickup", SUMIFS(NewEmisData!E:E, NewEmisData!$A:$A, "Pickup", NewEmisData!$B:$B, $A346, NewEmisData!$C:$C, $H346, NewEmisData!$D:$D, AE$2), SUMIFS(NewEmisData!E:E, NewEmisData!$A:$A, "LDV", NewEmisData!$B:$B, $A346, NewEmisData!$C:$C, $H346, NewEmisData!$D:$D, AE$2))</f>
        <v>0</v>
      </c>
      <c r="AF346" s="335">
        <f>$I346*IF($G346="Pickup", SUMIFS(NewEmisData!F:F, NewEmisData!$A:$A, "Pickup", NewEmisData!$B:$B, $A346, NewEmisData!$C:$C, $H346, NewEmisData!$D:$D, AF$2), SUMIFS(NewEmisData!F:F, NewEmisData!$A:$A, "LDV", NewEmisData!$B:$B, $A346, NewEmisData!$C:$C, $H346, NewEmisData!$D:$D, AF$2))</f>
        <v>0</v>
      </c>
      <c r="AG346" s="335">
        <f>$I346*IF($G346="Pickup", SUMIFS(NewEmisData!G:G, NewEmisData!$A:$A, "Pickup", NewEmisData!$B:$B, $A346, NewEmisData!$C:$C, $H346, NewEmisData!$D:$D, AG$2), SUMIFS(NewEmisData!G:G, NewEmisData!$A:$A, "LDV", NewEmisData!$B:$B, $A346, NewEmisData!$C:$C, $H346, NewEmisData!$D:$D, AG$2))</f>
        <v>0</v>
      </c>
      <c r="AH346" s="335">
        <f>$I346*IF($G346="Pickup", SUMIFS(NewEmisData!H:H, NewEmisData!$A:$A, "Pickup", NewEmisData!$B:$B, $A346, NewEmisData!$C:$C, $H346, NewEmisData!$D:$D, AH$2), SUMIFS(NewEmisData!H:H, NewEmisData!$A:$A, "LDV", NewEmisData!$B:$B, $A346, NewEmisData!$C:$C, $H346, NewEmisData!$D:$D, AH$2))</f>
        <v>0</v>
      </c>
      <c r="AI346" s="335">
        <f>$I346*IF($G346="Pickup", SUMIFS(NewEmisData!I:I, NewEmisData!$A:$A, "Pickup", NewEmisData!$B:$B, $A346, NewEmisData!$C:$C, $H346, NewEmisData!$D:$D, AI$2), SUMIFS(NewEmisData!I:I, NewEmisData!$A:$A, "LDV", NewEmisData!$B:$B, $A346, NewEmisData!$C:$C, $H346, NewEmisData!$D:$D, AI$2))</f>
        <v>0</v>
      </c>
      <c r="AJ346" s="335">
        <f>$I346*IF($G346="Pickup", SUMIFS(NewEmisData!J:J, NewEmisData!$A:$A, "Pickup", NewEmisData!$B:$B, $A346, NewEmisData!$C:$C, $H346, NewEmisData!$D:$D, AJ$2), SUMIFS(NewEmisData!J:J, NewEmisData!$A:$A, "LDV", NewEmisData!$B:$B, $A346, NewEmisData!$C:$C, $H346, NewEmisData!$D:$D, AJ$2))</f>
        <v>0</v>
      </c>
      <c r="AK346" s="335">
        <f>$I346*IF($G346="Pickup", SUMIFS(NewEmisData!K:K, NewEmisData!$A:$A, "Pickup", NewEmisData!$B:$B, $A346, NewEmisData!$C:$C, $H346, NewEmisData!$D:$D, AK$2), SUMIFS(NewEmisData!K:K, NewEmisData!$A:$A, "LDV", NewEmisData!$B:$B, $A346, NewEmisData!$C:$C, $H346, NewEmisData!$D:$D, AK$2))</f>
        <v>0</v>
      </c>
      <c r="AL346" s="335">
        <f>$I346*IF($G346="Pickup", SUMIFS(NewEmisData!L:L, NewEmisData!$A:$A, "Pickup", NewEmisData!$B:$B, $A346, NewEmisData!$C:$C, $H346, NewEmisData!$D:$D, AL$2), SUMIFS(NewEmisData!L:L, NewEmisData!$A:$A, "LDV", NewEmisData!$B:$B, $A346, NewEmisData!$C:$C, $H346, NewEmisData!$D:$D, AL$2))</f>
        <v>0</v>
      </c>
      <c r="AM346" s="335">
        <f>$I346*IF($G346="Pickup", SUMIFS(NewEmisData!M:M, NewEmisData!$A:$A, "Pickup", NewEmisData!$B:$B, $A346, NewEmisData!$C:$C, $H346, NewEmisData!$D:$D, AM$2), SUMIFS(NewEmisData!M:M, NewEmisData!$A:$A, "LDV", NewEmisData!$B:$B, $A346, NewEmisData!$C:$C, $H346, NewEmisData!$D:$D, AM$2))</f>
        <v>0</v>
      </c>
      <c r="AN346" s="335">
        <v>0</v>
      </c>
      <c r="AO346" s="335">
        <f>$I346*IF($G346="Pickup", SUMIFS(NewEmisData!E:E, NewEmisData!$A:$A, "Pickup", NewEmisData!$B:$B, $A346, NewEmisData!$C:$C, $H346, NewEmisData!$D:$D, AO$2), SUMIFS(NewEmisData!E:E, NewEmisData!$A:$A, "LDV", NewEmisData!$B:$B, $A346, NewEmisData!$C:$C, $H346, NewEmisData!$D:$D, AO$2))</f>
        <v>5.5949189126931899E-2</v>
      </c>
      <c r="AP346" s="335">
        <f>$I346*IF($G346="Pickup", SUMIFS(NewEmisData!F:F, NewEmisData!$A:$A, "Pickup", NewEmisData!$B:$B, $A346, NewEmisData!$C:$C, $H346, NewEmisData!$D:$D, AP$2), SUMIFS(NewEmisData!F:F, NewEmisData!$A:$A, "LDV", NewEmisData!$B:$B, $A346, NewEmisData!$C:$C, $H346, NewEmisData!$D:$D, AP$2))</f>
        <v>5.5949189126931899E-2</v>
      </c>
      <c r="AQ346" s="335">
        <f>$I346*IF($G346="Pickup", SUMIFS(NewEmisData!G:G, NewEmisData!$A:$A, "Pickup", NewEmisData!$B:$B, $A346, NewEmisData!$C:$C, $H346, NewEmisData!$D:$D, AQ$2), SUMIFS(NewEmisData!G:G, NewEmisData!$A:$A, "LDV", NewEmisData!$B:$B, $A346, NewEmisData!$C:$C, $H346, NewEmisData!$D:$D, AQ$2))</f>
        <v>5.5949131442004002E-2</v>
      </c>
      <c r="AR346" s="335">
        <f>$I346*IF($G346="Pickup", SUMIFS(NewEmisData!H:H, NewEmisData!$A:$A, "Pickup", NewEmisData!$B:$B, $A346, NewEmisData!$C:$C, $H346, NewEmisData!$D:$D, AR$2), SUMIFS(NewEmisData!H:H, NewEmisData!$A:$A, "LDV", NewEmisData!$B:$B, $A346, NewEmisData!$C:$C, $H346, NewEmisData!$D:$D, AR$2))</f>
        <v>5.5949145320737102E-2</v>
      </c>
      <c r="AS346" s="335">
        <f>$I346*IF($G346="Pickup", SUMIFS(NewEmisData!I:I, NewEmisData!$A:$A, "Pickup", NewEmisData!$B:$B, $A346, NewEmisData!$C:$C, $H346, NewEmisData!$D:$D, AS$2), SUMIFS(NewEmisData!I:I, NewEmisData!$A:$A, "LDV", NewEmisData!$B:$B, $A346, NewEmisData!$C:$C, $H346, NewEmisData!$D:$D, AS$2))</f>
        <v>5.5949118174518898E-2</v>
      </c>
      <c r="AT346" s="335">
        <f>$I346*IF($G346="Pickup", SUMIFS(NewEmisData!J:J, NewEmisData!$A:$A, "Pickup", NewEmisData!$B:$B, $A346, NewEmisData!$C:$C, $H346, NewEmisData!$D:$D, AT$2), SUMIFS(NewEmisData!J:J, NewEmisData!$A:$A, "LDV", NewEmisData!$B:$B, $A346, NewEmisData!$C:$C, $H346, NewEmisData!$D:$D, AT$2))</f>
        <v>5.5949046541697099E-2</v>
      </c>
      <c r="AU346" s="335">
        <f>$I346*IF($G346="Pickup", SUMIFS(NewEmisData!K:K, NewEmisData!$A:$A, "Pickup", NewEmisData!$B:$B, $A346, NewEmisData!$C:$C, $H346, NewEmisData!$D:$D, AU$2), SUMIFS(NewEmisData!K:K, NewEmisData!$A:$A, "LDV", NewEmisData!$B:$B, $A346, NewEmisData!$C:$C, $H346, NewEmisData!$D:$D, AU$2))</f>
        <v>5.5949120890101497E-2</v>
      </c>
      <c r="AV346" s="335">
        <f>$I346*IF($G346="Pickup", SUMIFS(NewEmisData!L:L, NewEmisData!$A:$A, "Pickup", NewEmisData!$B:$B, $A346, NewEmisData!$C:$C, $H346, NewEmisData!$D:$D, AV$2), SUMIFS(NewEmisData!L:L, NewEmisData!$A:$A, "LDV", NewEmisData!$B:$B, $A346, NewEmisData!$C:$C, $H346, NewEmisData!$D:$D, AV$2))</f>
        <v>5.5949175401502099E-2</v>
      </c>
      <c r="AW346" s="335">
        <f>$I346*IF($G346="Pickup", SUMIFS(NewEmisData!M:M, NewEmisData!$A:$A, "Pickup", NewEmisData!$B:$B, $A346, NewEmisData!$C:$C, $H346, NewEmisData!$D:$D, AW$2), SUMIFS(NewEmisData!M:M, NewEmisData!$A:$A, "LDV", NewEmisData!$B:$B, $A346, NewEmisData!$C:$C, $H346, NewEmisData!$D:$D, AW$2))</f>
        <v>5.5949175401502099E-2</v>
      </c>
      <c r="AX346" s="335">
        <v>2.3805319372350052E-2</v>
      </c>
      <c r="AY346" s="335">
        <f>$I346*IF($G346="Pickup", SUMIFS(NewEmisData!E:E, NewEmisData!$A:$A, "Pickup", NewEmisData!$B:$B, $A346, NewEmisData!$C:$C, $H346, NewEmisData!$D:$D, AY$2), SUMIFS(NewEmisData!E:E, NewEmisData!$A:$A, "LDV", NewEmisData!$B:$B, $A346, NewEmisData!$C:$C, $H346, NewEmisData!$D:$D, AY$2))</f>
        <v>7.2571184818618403E-3</v>
      </c>
      <c r="AZ346" s="335">
        <f>$I346*IF($G346="Pickup", SUMIFS(NewEmisData!F:F, NewEmisData!$A:$A, "Pickup", NewEmisData!$B:$B, $A346, NewEmisData!$C:$C, $H346, NewEmisData!$D:$D, AZ$2), SUMIFS(NewEmisData!F:F, NewEmisData!$A:$A, "LDV", NewEmisData!$B:$B, $A346, NewEmisData!$C:$C, $H346, NewEmisData!$D:$D, AZ$2))</f>
        <v>7.2571184818618403E-3</v>
      </c>
      <c r="BA346" s="335">
        <f>$I346*IF($G346="Pickup", SUMIFS(NewEmisData!G:G, NewEmisData!$A:$A, "Pickup", NewEmisData!$B:$B, $A346, NewEmisData!$C:$C, $H346, NewEmisData!$D:$D, BA$2), SUMIFS(NewEmisData!G:G, NewEmisData!$A:$A, "LDV", NewEmisData!$B:$B, $A346, NewEmisData!$C:$C, $H346, NewEmisData!$D:$D, BA$2))</f>
        <v>7.2571114316428102E-3</v>
      </c>
      <c r="BB346" s="335">
        <f>$I346*IF($G346="Pickup", SUMIFS(NewEmisData!H:H, NewEmisData!$A:$A, "Pickup", NewEmisData!$B:$B, $A346, NewEmisData!$C:$C, $H346, NewEmisData!$D:$D, BB$2), SUMIFS(NewEmisData!H:H, NewEmisData!$A:$A, "LDV", NewEmisData!$B:$B, $A346, NewEmisData!$C:$C, $H346, NewEmisData!$D:$D, BB$2))</f>
        <v>7.2571137654529501E-3</v>
      </c>
      <c r="BC346" s="335">
        <f>$I346*IF($G346="Pickup", SUMIFS(NewEmisData!I:I, NewEmisData!$A:$A, "Pickup", NewEmisData!$B:$B, $A346, NewEmisData!$C:$C, $H346, NewEmisData!$D:$D, BC$2), SUMIFS(NewEmisData!I:I, NewEmisData!$A:$A, "LDV", NewEmisData!$B:$B, $A346, NewEmisData!$C:$C, $H346, NewEmisData!$D:$D, BC$2))</f>
        <v>7.2571068307629499E-3</v>
      </c>
      <c r="BD346" s="335">
        <f>$I346*IF($G346="Pickup", SUMIFS(NewEmisData!J:J, NewEmisData!$A:$A, "Pickup", NewEmisData!$B:$B, $A346, NewEmisData!$C:$C, $H346, NewEmisData!$D:$D, BD$2), SUMIFS(NewEmisData!J:J, NewEmisData!$A:$A, "LDV", NewEmisData!$B:$B, $A346, NewEmisData!$C:$C, $H346, NewEmisData!$D:$D, BD$2))</f>
        <v>7.2570974674633498E-3</v>
      </c>
      <c r="BE346" s="335">
        <f>$I346*IF($G346="Pickup", SUMIFS(NewEmisData!K:K, NewEmisData!$A:$A, "Pickup", NewEmisData!$B:$B, $A346, NewEmisData!$C:$C, $H346, NewEmisData!$D:$D, BE$2), SUMIFS(NewEmisData!K:K, NewEmisData!$A:$A, "LDV", NewEmisData!$B:$B, $A346, NewEmisData!$C:$C, $H346, NewEmisData!$D:$D, BE$2))</f>
        <v>7.25710679204878E-3</v>
      </c>
      <c r="BF346" s="335">
        <f>$I346*IF($G346="Pickup", SUMIFS(NewEmisData!L:L, NewEmisData!$A:$A, "Pickup", NewEmisData!$B:$B, $A346, NewEmisData!$C:$C, $H346, NewEmisData!$D:$D, BF$2), SUMIFS(NewEmisData!L:L, NewEmisData!$A:$A, "LDV", NewEmisData!$B:$B, $A346, NewEmisData!$C:$C, $H346, NewEmisData!$D:$D, BF$2))</f>
        <v>7.2571142164254898E-3</v>
      </c>
      <c r="BG346" s="335">
        <f>$I346*IF($G346="Pickup", SUMIFS(NewEmisData!M:M, NewEmisData!$A:$A, "Pickup", NewEmisData!$B:$B, $A346, NewEmisData!$C:$C, $H346, NewEmisData!$D:$D, BG$2), SUMIFS(NewEmisData!M:M, NewEmisData!$A:$A, "LDV", NewEmisData!$B:$B, $A346, NewEmisData!$C:$C, $H346, NewEmisData!$D:$D, BG$2))</f>
        <v>7.2571142164254898E-3</v>
      </c>
      <c r="BH346" s="335">
        <v>1.6506531515565108E-3</v>
      </c>
      <c r="BI346" s="335">
        <f>$I346*IF($G346="Pickup", SUMIFS(NewEmisData!E:E, NewEmisData!$A:$A, "Pickup", NewEmisData!$B:$B, $A346, NewEmisData!$C:$C, $H346, NewEmisData!$D:$D, BI$2), SUMIFS(NewEmisData!E:E, NewEmisData!$A:$A, "LDV", NewEmisData!$B:$B, $A346, NewEmisData!$C:$C, $H346, NewEmisData!$D:$D, BI$2))</f>
        <v>0</v>
      </c>
      <c r="BJ346" s="335">
        <f>$I346*IF($G346="Pickup", SUMIFS(NewEmisData!F:F, NewEmisData!$A:$A, "Pickup", NewEmisData!$B:$B, $A346, NewEmisData!$C:$C, $H346, NewEmisData!$D:$D, BJ$2), SUMIFS(NewEmisData!F:F, NewEmisData!$A:$A, "LDV", NewEmisData!$B:$B, $A346, NewEmisData!$C:$C, $H346, NewEmisData!$D:$D, BJ$2))</f>
        <v>0</v>
      </c>
      <c r="BK346" s="335">
        <f>$I346*IF($G346="Pickup", SUMIFS(NewEmisData!G:G, NewEmisData!$A:$A, "Pickup", NewEmisData!$B:$B, $A346, NewEmisData!$C:$C, $H346, NewEmisData!$D:$D, BK$2), SUMIFS(NewEmisData!G:G, NewEmisData!$A:$A, "LDV", NewEmisData!$B:$B, $A346, NewEmisData!$C:$C, $H346, NewEmisData!$D:$D, BK$2))</f>
        <v>0</v>
      </c>
      <c r="BL346" s="335">
        <f>$I346*IF($G346="Pickup", SUMIFS(NewEmisData!H:H, NewEmisData!$A:$A, "Pickup", NewEmisData!$B:$B, $A346, NewEmisData!$C:$C, $H346, NewEmisData!$D:$D, BL$2), SUMIFS(NewEmisData!H:H, NewEmisData!$A:$A, "LDV", NewEmisData!$B:$B, $A346, NewEmisData!$C:$C, $H346, NewEmisData!$D:$D, BL$2))</f>
        <v>0</v>
      </c>
      <c r="BM346" s="335">
        <f>$I346*IF($G346="Pickup", SUMIFS(NewEmisData!I:I, NewEmisData!$A:$A, "Pickup", NewEmisData!$B:$B, $A346, NewEmisData!$C:$C, $H346, NewEmisData!$D:$D, BM$2), SUMIFS(NewEmisData!I:I, NewEmisData!$A:$A, "LDV", NewEmisData!$B:$B, $A346, NewEmisData!$C:$C, $H346, NewEmisData!$D:$D, BM$2))</f>
        <v>0</v>
      </c>
      <c r="BN346" s="335">
        <f>$I346*IF($G346="Pickup", SUMIFS(NewEmisData!J:J, NewEmisData!$A:$A, "Pickup", NewEmisData!$B:$B, $A346, NewEmisData!$C:$C, $H346, NewEmisData!$D:$D, BN$2), SUMIFS(NewEmisData!J:J, NewEmisData!$A:$A, "LDV", NewEmisData!$B:$B, $A346, NewEmisData!$C:$C, $H346, NewEmisData!$D:$D, BN$2))</f>
        <v>0</v>
      </c>
      <c r="BO346" s="335">
        <f>$I346*IF($G346="Pickup", SUMIFS(NewEmisData!K:K, NewEmisData!$A:$A, "Pickup", NewEmisData!$B:$B, $A346, NewEmisData!$C:$C, $H346, NewEmisData!$D:$D, BO$2), SUMIFS(NewEmisData!K:K, NewEmisData!$A:$A, "LDV", NewEmisData!$B:$B, $A346, NewEmisData!$C:$C, $H346, NewEmisData!$D:$D, BO$2))</f>
        <v>0</v>
      </c>
      <c r="BP346" s="335">
        <f>$I346*IF($G346="Pickup", SUMIFS(NewEmisData!L:L, NewEmisData!$A:$A, "Pickup", NewEmisData!$B:$B, $A346, NewEmisData!$C:$C, $H346, NewEmisData!$D:$D, BP$2), SUMIFS(NewEmisData!L:L, NewEmisData!$A:$A, "LDV", NewEmisData!$B:$B, $A346, NewEmisData!$C:$C, $H346, NewEmisData!$D:$D, BP$2))</f>
        <v>0</v>
      </c>
      <c r="BQ346" s="335">
        <f>$I346*IF($G346="Pickup", SUMIFS(NewEmisData!M:M, NewEmisData!$A:$A, "Pickup", NewEmisData!$B:$B, $A346, NewEmisData!$C:$C, $H346, NewEmisData!$D:$D, BQ$2), SUMIFS(NewEmisData!M:M, NewEmisData!$A:$A, "LDV", NewEmisData!$B:$B, $A346, NewEmisData!$C:$C, $H346, NewEmisData!$D:$D, BQ$2))</f>
        <v>0</v>
      </c>
      <c r="BR346" s="335">
        <v>0</v>
      </c>
      <c r="BS346" s="335">
        <f>$I346*IF($G346="Pickup", SUMIFS(NewEmisData!E:E, NewEmisData!$A:$A, "Pickup", NewEmisData!$B:$B, $A346, NewEmisData!$C:$C, $H346, NewEmisData!$D:$D, BS$2), SUMIFS(NewEmisData!E:E, NewEmisData!$A:$A, "LDV", NewEmisData!$B:$B, $A346, NewEmisData!$C:$C, $H346, NewEmisData!$D:$D, BS$2))</f>
        <v>0</v>
      </c>
      <c r="BT346" s="335">
        <f>$I346*IF($G346="Pickup", SUMIFS(NewEmisData!F:F, NewEmisData!$A:$A, "Pickup", NewEmisData!$B:$B, $A346, NewEmisData!$C:$C, $H346, NewEmisData!$D:$D, BT$2), SUMIFS(NewEmisData!F:F, NewEmisData!$A:$A, "LDV", NewEmisData!$B:$B, $A346, NewEmisData!$C:$C, $H346, NewEmisData!$D:$D, BT$2))</f>
        <v>0</v>
      </c>
      <c r="BU346" s="335">
        <f>$I346*IF($G346="Pickup", SUMIFS(NewEmisData!G:G, NewEmisData!$A:$A, "Pickup", NewEmisData!$B:$B, $A346, NewEmisData!$C:$C, $H346, NewEmisData!$D:$D, BU$2), SUMIFS(NewEmisData!G:G, NewEmisData!$A:$A, "LDV", NewEmisData!$B:$B, $A346, NewEmisData!$C:$C, $H346, NewEmisData!$D:$D, BU$2))</f>
        <v>0</v>
      </c>
      <c r="BV346" s="335">
        <f>$I346*IF($G346="Pickup", SUMIFS(NewEmisData!H:H, NewEmisData!$A:$A, "Pickup", NewEmisData!$B:$B, $A346, NewEmisData!$C:$C, $H346, NewEmisData!$D:$D, BV$2), SUMIFS(NewEmisData!H:H, NewEmisData!$A:$A, "LDV", NewEmisData!$B:$B, $A346, NewEmisData!$C:$C, $H346, NewEmisData!$D:$D, BV$2))</f>
        <v>0</v>
      </c>
      <c r="BW346" s="335">
        <f>$I346*IF($G346="Pickup", SUMIFS(NewEmisData!I:I, NewEmisData!$A:$A, "Pickup", NewEmisData!$B:$B, $A346, NewEmisData!$C:$C, $H346, NewEmisData!$D:$D, BW$2), SUMIFS(NewEmisData!I:I, NewEmisData!$A:$A, "LDV", NewEmisData!$B:$B, $A346, NewEmisData!$C:$C, $H346, NewEmisData!$D:$D, BW$2))</f>
        <v>0</v>
      </c>
      <c r="BX346" s="335">
        <f>$I346*IF($G346="Pickup", SUMIFS(NewEmisData!J:J, NewEmisData!$A:$A, "Pickup", NewEmisData!$B:$B, $A346, NewEmisData!$C:$C, $H346, NewEmisData!$D:$D, BX$2), SUMIFS(NewEmisData!J:J, NewEmisData!$A:$A, "LDV", NewEmisData!$B:$B, $A346, NewEmisData!$C:$C, $H346, NewEmisData!$D:$D, BX$2))</f>
        <v>0</v>
      </c>
      <c r="BY346" s="335">
        <f>$I346*IF($G346="Pickup", SUMIFS(NewEmisData!K:K, NewEmisData!$A:$A, "Pickup", NewEmisData!$B:$B, $A346, NewEmisData!$C:$C, $H346, NewEmisData!$D:$D, BY$2), SUMIFS(NewEmisData!K:K, NewEmisData!$A:$A, "LDV", NewEmisData!$B:$B, $A346, NewEmisData!$C:$C, $H346, NewEmisData!$D:$D, BY$2))</f>
        <v>0</v>
      </c>
      <c r="BZ346" s="335">
        <f>$I346*IF($G346="Pickup", SUMIFS(NewEmisData!L:L, NewEmisData!$A:$A, "Pickup", NewEmisData!$B:$B, $A346, NewEmisData!$C:$C, $H346, NewEmisData!$D:$D, BZ$2), SUMIFS(NewEmisData!L:L, NewEmisData!$A:$A, "LDV", NewEmisData!$B:$B, $A346, NewEmisData!$C:$C, $H346, NewEmisData!$D:$D, BZ$2))</f>
        <v>0</v>
      </c>
      <c r="CA346" s="335">
        <f>$I346*IF($G346="Pickup", SUMIFS(NewEmisData!M:M, NewEmisData!$A:$A, "Pickup", NewEmisData!$B:$B, $A346, NewEmisData!$C:$C, $H346, NewEmisData!$D:$D, CA$2), SUMIFS(NewEmisData!M:M, NewEmisData!$A:$A, "LDV", NewEmisData!$B:$B, $A346, NewEmisData!$C:$C, $H346, NewEmisData!$D:$D, CA$2))</f>
        <v>0</v>
      </c>
      <c r="CB346" s="335">
        <v>0</v>
      </c>
      <c r="CC346" s="335">
        <f>$I346*IF($G346="Pickup", SUMIFS(NewEmisData!E:E, NewEmisData!$A:$A, "Pickup", NewEmisData!$B:$B, $A346, NewEmisData!$C:$C, $H346, NewEmisData!$D:$D, CC$2), SUMIFS(NewEmisData!E:E, NewEmisData!$A:$A, "LDV", NewEmisData!$B:$B, $A346, NewEmisData!$C:$C, $H346, NewEmisData!$D:$D, CC$2))</f>
        <v>0</v>
      </c>
      <c r="CD346" s="335">
        <f>$I346*IF($G346="Pickup", SUMIFS(NewEmisData!F:F, NewEmisData!$A:$A, "Pickup", NewEmisData!$B:$B, $A346, NewEmisData!$C:$C, $H346, NewEmisData!$D:$D, CD$2), SUMIFS(NewEmisData!F:F, NewEmisData!$A:$A, "LDV", NewEmisData!$B:$B, $A346, NewEmisData!$C:$C, $H346, NewEmisData!$D:$D, CD$2))</f>
        <v>0</v>
      </c>
      <c r="CE346" s="335">
        <f>$I346*IF($G346="Pickup", SUMIFS(NewEmisData!G:G, NewEmisData!$A:$A, "Pickup", NewEmisData!$B:$B, $A346, NewEmisData!$C:$C, $H346, NewEmisData!$D:$D, CE$2), SUMIFS(NewEmisData!G:G, NewEmisData!$A:$A, "LDV", NewEmisData!$B:$B, $A346, NewEmisData!$C:$C, $H346, NewEmisData!$D:$D, CE$2))</f>
        <v>0</v>
      </c>
      <c r="CF346" s="335">
        <f>$I346*IF($G346="Pickup", SUMIFS(NewEmisData!H:H, NewEmisData!$A:$A, "Pickup", NewEmisData!$B:$B, $A346, NewEmisData!$C:$C, $H346, NewEmisData!$D:$D, CF$2), SUMIFS(NewEmisData!H:H, NewEmisData!$A:$A, "LDV", NewEmisData!$B:$B, $A346, NewEmisData!$C:$C, $H346, NewEmisData!$D:$D, CF$2))</f>
        <v>0</v>
      </c>
      <c r="CG346" s="335">
        <f>$I346*IF($G346="Pickup", SUMIFS(NewEmisData!I:I, NewEmisData!$A:$A, "Pickup", NewEmisData!$B:$B, $A346, NewEmisData!$C:$C, $H346, NewEmisData!$D:$D, CG$2), SUMIFS(NewEmisData!I:I, NewEmisData!$A:$A, "LDV", NewEmisData!$B:$B, $A346, NewEmisData!$C:$C, $H346, NewEmisData!$D:$D, CG$2))</f>
        <v>0</v>
      </c>
      <c r="CH346" s="335">
        <f>$I346*IF($G346="Pickup", SUMIFS(NewEmisData!J:J, NewEmisData!$A:$A, "Pickup", NewEmisData!$B:$B, $A346, NewEmisData!$C:$C, $H346, NewEmisData!$D:$D, CH$2), SUMIFS(NewEmisData!J:J, NewEmisData!$A:$A, "LDV", NewEmisData!$B:$B, $A346, NewEmisData!$C:$C, $H346, NewEmisData!$D:$D, CH$2))</f>
        <v>0</v>
      </c>
      <c r="CI346" s="335">
        <f>$I346*IF($G346="Pickup", SUMIFS(NewEmisData!K:K, NewEmisData!$A:$A, "Pickup", NewEmisData!$B:$B, $A346, NewEmisData!$C:$C, $H346, NewEmisData!$D:$D, CI$2), SUMIFS(NewEmisData!K:K, NewEmisData!$A:$A, "LDV", NewEmisData!$B:$B, $A346, NewEmisData!$C:$C, $H346, NewEmisData!$D:$D, CI$2))</f>
        <v>0</v>
      </c>
      <c r="CJ346" s="335">
        <f>$I346*IF($G346="Pickup", SUMIFS(NewEmisData!L:L, NewEmisData!$A:$A, "Pickup", NewEmisData!$B:$B, $A346, NewEmisData!$C:$C, $H346, NewEmisData!$D:$D, CJ$2), SUMIFS(NewEmisData!L:L, NewEmisData!$A:$A, "LDV", NewEmisData!$B:$B, $A346, NewEmisData!$C:$C, $H346, NewEmisData!$D:$D, CJ$2))</f>
        <v>0</v>
      </c>
      <c r="CK346" s="335">
        <f>$I346*IF($G346="Pickup", SUMIFS(NewEmisData!M:M, NewEmisData!$A:$A, "Pickup", NewEmisData!$B:$B, $A346, NewEmisData!$C:$C, $H346, NewEmisData!$D:$D, CK$2), SUMIFS(NewEmisData!M:M, NewEmisData!$A:$A, "LDV", NewEmisData!$B:$B, $A346, NewEmisData!$C:$C, $H346, NewEmisData!$D:$D, CK$2))</f>
        <v>0</v>
      </c>
      <c r="CL346" s="335">
        <v>0</v>
      </c>
      <c r="CM346" s="335">
        <f>$I346*IF($G346="Pickup", SUMIFS(NewEmisData!E:E, NewEmisData!$A:$A, "Pickup", NewEmisData!$B:$B, $A346, NewEmisData!$C:$C, $H346, NewEmisData!$D:$D, CM$2), SUMIFS(NewEmisData!E:E, NewEmisData!$A:$A, "LDV", NewEmisData!$B:$B, $A346, NewEmisData!$C:$C, $H346, NewEmisData!$D:$D, CM$2))</f>
        <v>0</v>
      </c>
      <c r="CN346" s="335">
        <f>$I346*IF($G346="Pickup", SUMIFS(NewEmisData!F:F, NewEmisData!$A:$A, "Pickup", NewEmisData!$B:$B, $A346, NewEmisData!$C:$C, $H346, NewEmisData!$D:$D, CN$2), SUMIFS(NewEmisData!F:F, NewEmisData!$A:$A, "LDV", NewEmisData!$B:$B, $A346, NewEmisData!$C:$C, $H346, NewEmisData!$D:$D, CN$2))</f>
        <v>0</v>
      </c>
      <c r="CO346" s="335">
        <f>$I346*IF($G346="Pickup", SUMIFS(NewEmisData!G:G, NewEmisData!$A:$A, "Pickup", NewEmisData!$B:$B, $A346, NewEmisData!$C:$C, $H346, NewEmisData!$D:$D, CO$2), SUMIFS(NewEmisData!G:G, NewEmisData!$A:$A, "LDV", NewEmisData!$B:$B, $A346, NewEmisData!$C:$C, $H346, NewEmisData!$D:$D, CO$2))</f>
        <v>0</v>
      </c>
      <c r="CP346" s="335">
        <f>$I346*IF($G346="Pickup", SUMIFS(NewEmisData!H:H, NewEmisData!$A:$A, "Pickup", NewEmisData!$B:$B, $A346, NewEmisData!$C:$C, $H346, NewEmisData!$D:$D, CP$2), SUMIFS(NewEmisData!H:H, NewEmisData!$A:$A, "LDV", NewEmisData!$B:$B, $A346, NewEmisData!$C:$C, $H346, NewEmisData!$D:$D, CP$2))</f>
        <v>0</v>
      </c>
      <c r="CQ346" s="335">
        <f>$I346*IF($G346="Pickup", SUMIFS(NewEmisData!I:I, NewEmisData!$A:$A, "Pickup", NewEmisData!$B:$B, $A346, NewEmisData!$C:$C, $H346, NewEmisData!$D:$D, CQ$2), SUMIFS(NewEmisData!I:I, NewEmisData!$A:$A, "LDV", NewEmisData!$B:$B, $A346, NewEmisData!$C:$C, $H346, NewEmisData!$D:$D, CQ$2))</f>
        <v>0</v>
      </c>
      <c r="CR346" s="335">
        <f>$I346*IF($G346="Pickup", SUMIFS(NewEmisData!J:J, NewEmisData!$A:$A, "Pickup", NewEmisData!$B:$B, $A346, NewEmisData!$C:$C, $H346, NewEmisData!$D:$D, CR$2), SUMIFS(NewEmisData!J:J, NewEmisData!$A:$A, "LDV", NewEmisData!$B:$B, $A346, NewEmisData!$C:$C, $H346, NewEmisData!$D:$D, CR$2))</f>
        <v>0</v>
      </c>
      <c r="CS346" s="335">
        <f>$I346*IF($G346="Pickup", SUMIFS(NewEmisData!K:K, NewEmisData!$A:$A, "Pickup", NewEmisData!$B:$B, $A346, NewEmisData!$C:$C, $H346, NewEmisData!$D:$D, CS$2), SUMIFS(NewEmisData!K:K, NewEmisData!$A:$A, "LDV", NewEmisData!$B:$B, $A346, NewEmisData!$C:$C, $H346, NewEmisData!$D:$D, CS$2))</f>
        <v>0</v>
      </c>
      <c r="CT346" s="335">
        <f>$I346*IF($G346="Pickup", SUMIFS(NewEmisData!L:L, NewEmisData!$A:$A, "Pickup", NewEmisData!$B:$B, $A346, NewEmisData!$C:$C, $H346, NewEmisData!$D:$D, CT$2), SUMIFS(NewEmisData!L:L, NewEmisData!$A:$A, "LDV", NewEmisData!$B:$B, $A346, NewEmisData!$C:$C, $H346, NewEmisData!$D:$D, CT$2))</f>
        <v>0</v>
      </c>
      <c r="CU346" s="335">
        <f>$I346*IF($G346="Pickup", SUMIFS(NewEmisData!M:M, NewEmisData!$A:$A, "Pickup", NewEmisData!$B:$B, $A346, NewEmisData!$C:$C, $H346, NewEmisData!$D:$D, CU$2), SUMIFS(NewEmisData!M:M, NewEmisData!$A:$A, "LDV", NewEmisData!$B:$B, $A346, NewEmisData!$C:$C, $H346, NewEmisData!$D:$D, CU$2))</f>
        <v>0</v>
      </c>
      <c r="CV346" s="335">
        <v>0</v>
      </c>
      <c r="CW346" s="335">
        <v>0</v>
      </c>
      <c r="CX346" s="335">
        <v>0</v>
      </c>
      <c r="CY346" s="335">
        <v>0</v>
      </c>
      <c r="CZ346" s="335">
        <v>0</v>
      </c>
      <c r="DA346" s="335">
        <v>0</v>
      </c>
      <c r="DB346" s="335">
        <v>0</v>
      </c>
      <c r="DC346" s="335">
        <v>0</v>
      </c>
      <c r="DD346" s="335">
        <v>0</v>
      </c>
      <c r="DE346" s="335">
        <v>0</v>
      </c>
      <c r="DF346" s="335">
        <v>0</v>
      </c>
      <c r="DG346" s="335">
        <f>$I346*IF($G346="Pickup", SUMIFS(NewEmisData!E:E, NewEmisData!$A:$A, "Pickup", NewEmisData!$B:$B, $A346, NewEmisData!$C:$C, $H346, NewEmisData!$D:$D, DG$2), SUMIFS(NewEmisData!E:E, NewEmisData!$A:$A, "LDV", NewEmisData!$B:$B, $A346, NewEmisData!$C:$C, $H346, NewEmisData!$D:$D, DG$2))</f>
        <v>0</v>
      </c>
      <c r="DH346" s="335">
        <f>$I346*IF($G346="Pickup", SUMIFS(NewEmisData!F:F, NewEmisData!$A:$A, "Pickup", NewEmisData!$B:$B, $A346, NewEmisData!$C:$C, $H346, NewEmisData!$D:$D, DH$2), SUMIFS(NewEmisData!F:F, NewEmisData!$A:$A, "LDV", NewEmisData!$B:$B, $A346, NewEmisData!$C:$C, $H346, NewEmisData!$D:$D, DH$2))</f>
        <v>0</v>
      </c>
      <c r="DI346" s="335">
        <f>$I346*IF($G346="Pickup", SUMIFS(NewEmisData!G:G, NewEmisData!$A:$A, "Pickup", NewEmisData!$B:$B, $A346, NewEmisData!$C:$C, $H346, NewEmisData!$D:$D, DI$2), SUMIFS(NewEmisData!G:G, NewEmisData!$A:$A, "LDV", NewEmisData!$B:$B, $A346, NewEmisData!$C:$C, $H346, NewEmisData!$D:$D, DI$2))</f>
        <v>0</v>
      </c>
      <c r="DJ346" s="335">
        <f>$I346*IF($G346="Pickup", SUMIFS(NewEmisData!H:H, NewEmisData!$A:$A, "Pickup", NewEmisData!$B:$B, $A346, NewEmisData!$C:$C, $H346, NewEmisData!$D:$D, DJ$2), SUMIFS(NewEmisData!H:H, NewEmisData!$A:$A, "LDV", NewEmisData!$B:$B, $A346, NewEmisData!$C:$C, $H346, NewEmisData!$D:$D, DJ$2))</f>
        <v>0</v>
      </c>
      <c r="DK346" s="335">
        <f>$I346*IF($G346="Pickup", SUMIFS(NewEmisData!I:I, NewEmisData!$A:$A, "Pickup", NewEmisData!$B:$B, $A346, NewEmisData!$C:$C, $H346, NewEmisData!$D:$D, DK$2), SUMIFS(NewEmisData!I:I, NewEmisData!$A:$A, "LDV", NewEmisData!$B:$B, $A346, NewEmisData!$C:$C, $H346, NewEmisData!$D:$D, DK$2))</f>
        <v>0</v>
      </c>
      <c r="DL346" s="335">
        <f>$I346*IF($G346="Pickup", SUMIFS(NewEmisData!J:J, NewEmisData!$A:$A, "Pickup", NewEmisData!$B:$B, $A346, NewEmisData!$C:$C, $H346, NewEmisData!$D:$D, DL$2), SUMIFS(NewEmisData!J:J, NewEmisData!$A:$A, "LDV", NewEmisData!$B:$B, $A346, NewEmisData!$C:$C, $H346, NewEmisData!$D:$D, DL$2))</f>
        <v>0</v>
      </c>
      <c r="DM346" s="335">
        <f>$I346*IF($G346="Pickup", SUMIFS(NewEmisData!K:K, NewEmisData!$A:$A, "Pickup", NewEmisData!$B:$B, $A346, NewEmisData!$C:$C, $H346, NewEmisData!$D:$D, DM$2), SUMIFS(NewEmisData!K:K, NewEmisData!$A:$A, "LDV", NewEmisData!$B:$B, $A346, NewEmisData!$C:$C, $H346, NewEmisData!$D:$D, DM$2))</f>
        <v>0</v>
      </c>
      <c r="DN346" s="335">
        <f>$I346*IF($G346="Pickup", SUMIFS(NewEmisData!L:L, NewEmisData!$A:$A, "Pickup", NewEmisData!$B:$B, $A346, NewEmisData!$C:$C, $H346, NewEmisData!$D:$D, DN$2), SUMIFS(NewEmisData!L:L, NewEmisData!$A:$A, "LDV", NewEmisData!$B:$B, $A346, NewEmisData!$C:$C, $H346, NewEmisData!$D:$D, DN$2))</f>
        <v>0</v>
      </c>
      <c r="DO346" s="335">
        <f>$I346*IF($G346="Pickup", SUMIFS(NewEmisData!M:M, NewEmisData!$A:$A, "Pickup", NewEmisData!$B:$B, $A346, NewEmisData!$C:$C, $H346, NewEmisData!$D:$D, DO$2), SUMIFS(NewEmisData!M:M, NewEmisData!$A:$A, "LDV", NewEmisData!$B:$B, $A346, NewEmisData!$C:$C, $H346, NewEmisData!$D:$D, DO$2))</f>
        <v>0</v>
      </c>
      <c r="DP346" s="335">
        <v>0</v>
      </c>
      <c r="DQ346" s="335">
        <f>$I346*IF($G346="Pickup", SUMIFS(NewEmisData!E:E, NewEmisData!$A:$A, "Pickup", NewEmisData!$B:$B, $A346, NewEmisData!$C:$C, $H346, NewEmisData!$D:$D, DQ$2), SUMIFS(NewEmisData!E:E, NewEmisData!$A:$A, "LDV", NewEmisData!$B:$B, $A346, NewEmisData!$C:$C, $H346, NewEmisData!$D:$D, DQ$2))</f>
        <v>0</v>
      </c>
      <c r="DR346" s="335">
        <f>$I346*IF($G346="Pickup", SUMIFS(NewEmisData!F:F, NewEmisData!$A:$A, "Pickup", NewEmisData!$B:$B, $A346, NewEmisData!$C:$C, $H346, NewEmisData!$D:$D, DR$2), SUMIFS(NewEmisData!F:F, NewEmisData!$A:$A, "LDV", NewEmisData!$B:$B, $A346, NewEmisData!$C:$C, $H346, NewEmisData!$D:$D, DR$2))</f>
        <v>0</v>
      </c>
      <c r="DS346" s="335">
        <f>$I346*IF($G346="Pickup", SUMIFS(NewEmisData!G:G, NewEmisData!$A:$A, "Pickup", NewEmisData!$B:$B, $A346, NewEmisData!$C:$C, $H346, NewEmisData!$D:$D, DS$2), SUMIFS(NewEmisData!G:G, NewEmisData!$A:$A, "LDV", NewEmisData!$B:$B, $A346, NewEmisData!$C:$C, $H346, NewEmisData!$D:$D, DS$2))</f>
        <v>0</v>
      </c>
      <c r="DT346" s="335">
        <f>$I346*IF($G346="Pickup", SUMIFS(NewEmisData!H:H, NewEmisData!$A:$A, "Pickup", NewEmisData!$B:$B, $A346, NewEmisData!$C:$C, $H346, NewEmisData!$D:$D, DT$2), SUMIFS(NewEmisData!H:H, NewEmisData!$A:$A, "LDV", NewEmisData!$B:$B, $A346, NewEmisData!$C:$C, $H346, NewEmisData!$D:$D, DT$2))</f>
        <v>0</v>
      </c>
      <c r="DU346" s="335">
        <f>$I346*IF($G346="Pickup", SUMIFS(NewEmisData!I:I, NewEmisData!$A:$A, "Pickup", NewEmisData!$B:$B, $A346, NewEmisData!$C:$C, $H346, NewEmisData!$D:$D, DU$2), SUMIFS(NewEmisData!I:I, NewEmisData!$A:$A, "LDV", NewEmisData!$B:$B, $A346, NewEmisData!$C:$C, $H346, NewEmisData!$D:$D, DU$2))</f>
        <v>0</v>
      </c>
      <c r="DV346" s="335">
        <f>$I346*IF($G346="Pickup", SUMIFS(NewEmisData!J:J, NewEmisData!$A:$A, "Pickup", NewEmisData!$B:$B, $A346, NewEmisData!$C:$C, $H346, NewEmisData!$D:$D, DV$2), SUMIFS(NewEmisData!J:J, NewEmisData!$A:$A, "LDV", NewEmisData!$B:$B, $A346, NewEmisData!$C:$C, $H346, NewEmisData!$D:$D, DV$2))</f>
        <v>0</v>
      </c>
      <c r="DW346" s="335">
        <f>$I346*IF($G346="Pickup", SUMIFS(NewEmisData!K:K, NewEmisData!$A:$A, "Pickup", NewEmisData!$B:$B, $A346, NewEmisData!$C:$C, $H346, NewEmisData!$D:$D, DW$2), SUMIFS(NewEmisData!K:K, NewEmisData!$A:$A, "LDV", NewEmisData!$B:$B, $A346, NewEmisData!$C:$C, $H346, NewEmisData!$D:$D, DW$2))</f>
        <v>0</v>
      </c>
      <c r="DX346" s="335">
        <f>$I346*IF($G346="Pickup", SUMIFS(NewEmisData!L:L, NewEmisData!$A:$A, "Pickup", NewEmisData!$B:$B, $A346, NewEmisData!$C:$C, $H346, NewEmisData!$D:$D, DX$2), SUMIFS(NewEmisData!L:L, NewEmisData!$A:$A, "LDV", NewEmisData!$B:$B, $A346, NewEmisData!$C:$C, $H346, NewEmisData!$D:$D, DX$2))</f>
        <v>0</v>
      </c>
      <c r="DY346" s="335">
        <f>$I346*IF($G346="Pickup", SUMIFS(NewEmisData!M:M, NewEmisData!$A:$A, "Pickup", NewEmisData!$B:$B, $A346, NewEmisData!$C:$C, $H346, NewEmisData!$D:$D, DY$2), SUMIFS(NewEmisData!M:M, NewEmisData!$A:$A, "LDV", NewEmisData!$B:$B, $A346, NewEmisData!$C:$C, $H346, NewEmisData!$D:$D, DY$2))</f>
        <v>0</v>
      </c>
      <c r="DZ346" s="335">
        <v>0</v>
      </c>
      <c r="EA346" s="335">
        <f t="shared" si="542"/>
        <v>0</v>
      </c>
      <c r="EB346" s="335">
        <f t="shared" si="543"/>
        <v>0</v>
      </c>
      <c r="EC346" s="335">
        <f t="shared" si="544"/>
        <v>0</v>
      </c>
      <c r="ED346" s="335">
        <f t="shared" si="545"/>
        <v>0</v>
      </c>
      <c r="EE346" s="335">
        <f t="shared" si="546"/>
        <v>0</v>
      </c>
      <c r="EF346" s="335">
        <f t="shared" si="547"/>
        <v>0</v>
      </c>
      <c r="EG346" s="335">
        <f t="shared" si="548"/>
        <v>0</v>
      </c>
      <c r="EH346" s="335">
        <f t="shared" si="549"/>
        <v>0</v>
      </c>
      <c r="EI346" s="335">
        <f t="shared" si="550"/>
        <v>0</v>
      </c>
      <c r="EJ346" s="335">
        <f t="shared" si="551"/>
        <v>0</v>
      </c>
      <c r="EK346" s="335">
        <f t="shared" si="552"/>
        <v>0</v>
      </c>
      <c r="EL346" s="335">
        <f t="shared" si="553"/>
        <v>0</v>
      </c>
      <c r="EM346" s="335">
        <f t="shared" si="554"/>
        <v>0</v>
      </c>
      <c r="EN346" s="335">
        <f t="shared" si="555"/>
        <v>0</v>
      </c>
      <c r="EO346" s="335">
        <f t="shared" si="556"/>
        <v>0</v>
      </c>
      <c r="EP346" s="335">
        <f t="shared" si="557"/>
        <v>0</v>
      </c>
      <c r="EQ346" s="335">
        <f t="shared" si="558"/>
        <v>0</v>
      </c>
      <c r="ER346" s="335">
        <f t="shared" si="559"/>
        <v>0</v>
      </c>
      <c r="ES346" s="335">
        <f t="shared" si="560"/>
        <v>0</v>
      </c>
      <c r="ET346" s="335">
        <f t="shared" si="561"/>
        <v>0</v>
      </c>
      <c r="EU346" s="335">
        <f t="shared" si="562"/>
        <v>0</v>
      </c>
      <c r="EV346" s="335">
        <f t="shared" si="563"/>
        <v>0</v>
      </c>
      <c r="EW346" s="335">
        <f t="shared" si="564"/>
        <v>0</v>
      </c>
      <c r="EX346" s="335">
        <f t="shared" si="565"/>
        <v>0</v>
      </c>
      <c r="EY346" s="335">
        <f t="shared" si="566"/>
        <v>0</v>
      </c>
      <c r="EZ346" s="335">
        <f t="shared" si="567"/>
        <v>0</v>
      </c>
      <c r="FA346" s="335">
        <f t="shared" si="568"/>
        <v>0</v>
      </c>
      <c r="FB346" s="335">
        <f t="shared" si="569"/>
        <v>0</v>
      </c>
      <c r="FC346" s="335">
        <f t="shared" si="570"/>
        <v>0</v>
      </c>
      <c r="FD346" s="335">
        <f t="shared" si="571"/>
        <v>0</v>
      </c>
      <c r="FE346" s="335">
        <f t="shared" si="572"/>
        <v>5.5949189126931899E-2</v>
      </c>
      <c r="FF346" s="335">
        <f t="shared" si="573"/>
        <v>5.5949189126931899E-2</v>
      </c>
      <c r="FG346" s="335">
        <f t="shared" si="574"/>
        <v>5.5949131442004002E-2</v>
      </c>
      <c r="FH346" s="335">
        <f t="shared" si="575"/>
        <v>5.5949145320737102E-2</v>
      </c>
      <c r="FI346" s="335">
        <f t="shared" si="576"/>
        <v>5.5949118174518898E-2</v>
      </c>
      <c r="FJ346" s="335">
        <f t="shared" si="577"/>
        <v>5.5949046541697099E-2</v>
      </c>
      <c r="FK346" s="335">
        <f t="shared" si="578"/>
        <v>5.5949120890101497E-2</v>
      </c>
      <c r="FL346" s="335">
        <f t="shared" si="579"/>
        <v>5.5949175401502099E-2</v>
      </c>
      <c r="FM346" s="335">
        <f t="shared" si="580"/>
        <v>5.5949175401502099E-2</v>
      </c>
      <c r="FN346" s="335">
        <f t="shared" si="581"/>
        <v>2.3805319372350052E-2</v>
      </c>
      <c r="FO346" s="335">
        <f t="shared" si="582"/>
        <v>7.2571184818618403E-3</v>
      </c>
      <c r="FP346" s="335">
        <f t="shared" si="583"/>
        <v>7.2571184818618403E-3</v>
      </c>
      <c r="FQ346" s="335">
        <f t="shared" si="584"/>
        <v>7.2571114316428102E-3</v>
      </c>
      <c r="FR346" s="335">
        <f t="shared" si="585"/>
        <v>7.2571137654529501E-3</v>
      </c>
      <c r="FS346" s="335">
        <f t="shared" si="586"/>
        <v>7.2571068307629499E-3</v>
      </c>
      <c r="FT346" s="335">
        <f t="shared" si="587"/>
        <v>7.2570974674633498E-3</v>
      </c>
      <c r="FU346" s="335">
        <f t="shared" si="588"/>
        <v>7.25710679204878E-3</v>
      </c>
      <c r="FV346" s="335">
        <f t="shared" si="589"/>
        <v>7.2571142164254898E-3</v>
      </c>
      <c r="FW346" s="335">
        <f t="shared" si="590"/>
        <v>7.2571142164254898E-3</v>
      </c>
      <c r="FX346" s="335">
        <f t="shared" si="591"/>
        <v>1.6506531515565108E-3</v>
      </c>
    </row>
    <row r="347" spans="1:180" x14ac:dyDescent="0.2">
      <c r="A347" s="305" t="str">
        <f>_xlfn.CONCAT(IF(LEFT(TRIM(A346),1)="*", "*R", "R"), 1+RIGHT(TRIM(A346),1))</f>
        <v>*R4</v>
      </c>
      <c r="B347" s="305" t="str">
        <f t="shared" si="643"/>
        <v>TLCFCH11</v>
      </c>
      <c r="C347" s="305" t="str">
        <f t="shared" si="644"/>
        <v>TL.H2.C.FCH.2011</v>
      </c>
      <c r="D347" s="301" t="str">
        <f t="shared" si="645"/>
        <v>bn-vmt, bn-vmt/a</v>
      </c>
      <c r="E347" s="301" t="str">
        <f t="shared" si="646"/>
        <v>TRNH2</v>
      </c>
      <c r="F347" s="301" t="str">
        <f t="shared" si="647"/>
        <v>TL</v>
      </c>
      <c r="G347" s="315" t="s">
        <v>815</v>
      </c>
      <c r="H347" s="315" t="s">
        <v>36</v>
      </c>
      <c r="I347" s="315">
        <v>1</v>
      </c>
      <c r="J347" s="315" t="str">
        <f t="shared" si="592"/>
        <v>Compact car-ELC</v>
      </c>
      <c r="K347" s="335">
        <f>$I347*IF($G347="Pickup", SUMIFS(NewEmisData!E:E, NewEmisData!$A:$A, "Pickup", NewEmisData!$B:$B, $A347, NewEmisData!$C:$C, $H347, NewEmisData!$D:$D, K$2), SUMIFS(NewEmisData!E:E, NewEmisData!$A:$A, "LDV", NewEmisData!$B:$B, $A347, NewEmisData!$C:$C, $H347, NewEmisData!$D:$D, K$2))</f>
        <v>0</v>
      </c>
      <c r="L347" s="335">
        <f>$I347*IF($G347="Pickup", SUMIFS(NewEmisData!F:F, NewEmisData!$A:$A, "Pickup", NewEmisData!$B:$B, $A347, NewEmisData!$C:$C, $H347, NewEmisData!$D:$D, L$2), SUMIFS(NewEmisData!F:F, NewEmisData!$A:$A, "LDV", NewEmisData!$B:$B, $A347, NewEmisData!$C:$C, $H347, NewEmisData!$D:$D, L$2))</f>
        <v>0</v>
      </c>
      <c r="M347" s="335">
        <f>$I347*IF($G347="Pickup", SUMIFS(NewEmisData!G:G, NewEmisData!$A:$A, "Pickup", NewEmisData!$B:$B, $A347, NewEmisData!$C:$C, $H347, NewEmisData!$D:$D, M$2), SUMIFS(NewEmisData!G:G, NewEmisData!$A:$A, "LDV", NewEmisData!$B:$B, $A347, NewEmisData!$C:$C, $H347, NewEmisData!$D:$D, M$2))</f>
        <v>0</v>
      </c>
      <c r="N347" s="335">
        <f>$I347*IF($G347="Pickup", SUMIFS(NewEmisData!H:H, NewEmisData!$A:$A, "Pickup", NewEmisData!$B:$B, $A347, NewEmisData!$C:$C, $H347, NewEmisData!$D:$D, N$2), SUMIFS(NewEmisData!H:H, NewEmisData!$A:$A, "LDV", NewEmisData!$B:$B, $A347, NewEmisData!$C:$C, $H347, NewEmisData!$D:$D, N$2))</f>
        <v>0</v>
      </c>
      <c r="O347" s="335">
        <f>$I347*IF($G347="Pickup", SUMIFS(NewEmisData!I:I, NewEmisData!$A:$A, "Pickup", NewEmisData!$B:$B, $A347, NewEmisData!$C:$C, $H347, NewEmisData!$D:$D, O$2), SUMIFS(NewEmisData!I:I, NewEmisData!$A:$A, "LDV", NewEmisData!$B:$B, $A347, NewEmisData!$C:$C, $H347, NewEmisData!$D:$D, O$2))</f>
        <v>0</v>
      </c>
      <c r="P347" s="335">
        <f>$I347*IF($G347="Pickup", SUMIFS(NewEmisData!J:J, NewEmisData!$A:$A, "Pickup", NewEmisData!$B:$B, $A347, NewEmisData!$C:$C, $H347, NewEmisData!$D:$D, P$2), SUMIFS(NewEmisData!J:J, NewEmisData!$A:$A, "LDV", NewEmisData!$B:$B, $A347, NewEmisData!$C:$C, $H347, NewEmisData!$D:$D, P$2))</f>
        <v>0</v>
      </c>
      <c r="Q347" s="335">
        <f>$I347*IF($G347="Pickup", SUMIFS(NewEmisData!K:K, NewEmisData!$A:$A, "Pickup", NewEmisData!$B:$B, $A347, NewEmisData!$C:$C, $H347, NewEmisData!$D:$D, Q$2), SUMIFS(NewEmisData!K:K, NewEmisData!$A:$A, "LDV", NewEmisData!$B:$B, $A347, NewEmisData!$C:$C, $H347, NewEmisData!$D:$D, Q$2))</f>
        <v>0</v>
      </c>
      <c r="R347" s="335">
        <f>$I347*IF($G347="Pickup", SUMIFS(NewEmisData!L:L, NewEmisData!$A:$A, "Pickup", NewEmisData!$B:$B, $A347, NewEmisData!$C:$C, $H347, NewEmisData!$D:$D, R$2), SUMIFS(NewEmisData!L:L, NewEmisData!$A:$A, "LDV", NewEmisData!$B:$B, $A347, NewEmisData!$C:$C, $H347, NewEmisData!$D:$D, R$2))</f>
        <v>0</v>
      </c>
      <c r="S347" s="335">
        <f>$I347*IF($G347="Pickup", SUMIFS(NewEmisData!M:M, NewEmisData!$A:$A, "Pickup", NewEmisData!$B:$B, $A347, NewEmisData!$C:$C, $H347, NewEmisData!$D:$D, S$2), SUMIFS(NewEmisData!M:M, NewEmisData!$A:$A, "LDV", NewEmisData!$B:$B, $A347, NewEmisData!$C:$C, $H347, NewEmisData!$D:$D, S$2))</f>
        <v>0</v>
      </c>
      <c r="T347" s="335">
        <v>0</v>
      </c>
      <c r="U347" s="335">
        <f>$I347*IF($G347="Pickup", SUMIFS(NewEmisData!E:E, NewEmisData!$A:$A, "Pickup", NewEmisData!$B:$B, $A347, NewEmisData!$C:$C, $H347, NewEmisData!$D:$D, U$2), SUMIFS(NewEmisData!E:E, NewEmisData!$A:$A, "LDV", NewEmisData!$B:$B, $A347, NewEmisData!$C:$C, $H347, NewEmisData!$D:$D, U$2))</f>
        <v>0</v>
      </c>
      <c r="V347" s="335">
        <f>$I347*IF($G347="Pickup", SUMIFS(NewEmisData!F:F, NewEmisData!$A:$A, "Pickup", NewEmisData!$B:$B, $A347, NewEmisData!$C:$C, $H347, NewEmisData!$D:$D, V$2), SUMIFS(NewEmisData!F:F, NewEmisData!$A:$A, "LDV", NewEmisData!$B:$B, $A347, NewEmisData!$C:$C, $H347, NewEmisData!$D:$D, V$2))</f>
        <v>0</v>
      </c>
      <c r="W347" s="335">
        <f>$I347*IF($G347="Pickup", SUMIFS(NewEmisData!G:G, NewEmisData!$A:$A, "Pickup", NewEmisData!$B:$B, $A347, NewEmisData!$C:$C, $H347, NewEmisData!$D:$D, W$2), SUMIFS(NewEmisData!G:G, NewEmisData!$A:$A, "LDV", NewEmisData!$B:$B, $A347, NewEmisData!$C:$C, $H347, NewEmisData!$D:$D, W$2))</f>
        <v>0</v>
      </c>
      <c r="X347" s="335">
        <f>$I347*IF($G347="Pickup", SUMIFS(NewEmisData!H:H, NewEmisData!$A:$A, "Pickup", NewEmisData!$B:$B, $A347, NewEmisData!$C:$C, $H347, NewEmisData!$D:$D, X$2), SUMIFS(NewEmisData!H:H, NewEmisData!$A:$A, "LDV", NewEmisData!$B:$B, $A347, NewEmisData!$C:$C, $H347, NewEmisData!$D:$D, X$2))</f>
        <v>0</v>
      </c>
      <c r="Y347" s="335">
        <f>$I347*IF($G347="Pickup", SUMIFS(NewEmisData!I:I, NewEmisData!$A:$A, "Pickup", NewEmisData!$B:$B, $A347, NewEmisData!$C:$C, $H347, NewEmisData!$D:$D, Y$2), SUMIFS(NewEmisData!I:I, NewEmisData!$A:$A, "LDV", NewEmisData!$B:$B, $A347, NewEmisData!$C:$C, $H347, NewEmisData!$D:$D, Y$2))</f>
        <v>0</v>
      </c>
      <c r="Z347" s="335">
        <f>$I347*IF($G347="Pickup", SUMIFS(NewEmisData!J:J, NewEmisData!$A:$A, "Pickup", NewEmisData!$B:$B, $A347, NewEmisData!$C:$C, $H347, NewEmisData!$D:$D, Z$2), SUMIFS(NewEmisData!J:J, NewEmisData!$A:$A, "LDV", NewEmisData!$B:$B, $A347, NewEmisData!$C:$C, $H347, NewEmisData!$D:$D, Z$2))</f>
        <v>0</v>
      </c>
      <c r="AA347" s="335">
        <f>$I347*IF($G347="Pickup", SUMIFS(NewEmisData!K:K, NewEmisData!$A:$A, "Pickup", NewEmisData!$B:$B, $A347, NewEmisData!$C:$C, $H347, NewEmisData!$D:$D, AA$2), SUMIFS(NewEmisData!K:K, NewEmisData!$A:$A, "LDV", NewEmisData!$B:$B, $A347, NewEmisData!$C:$C, $H347, NewEmisData!$D:$D, AA$2))</f>
        <v>0</v>
      </c>
      <c r="AB347" s="335">
        <f>$I347*IF($G347="Pickup", SUMIFS(NewEmisData!L:L, NewEmisData!$A:$A, "Pickup", NewEmisData!$B:$B, $A347, NewEmisData!$C:$C, $H347, NewEmisData!$D:$D, AB$2), SUMIFS(NewEmisData!L:L, NewEmisData!$A:$A, "LDV", NewEmisData!$B:$B, $A347, NewEmisData!$C:$C, $H347, NewEmisData!$D:$D, AB$2))</f>
        <v>0</v>
      </c>
      <c r="AC347" s="335">
        <f>$I347*IF($G347="Pickup", SUMIFS(NewEmisData!M:M, NewEmisData!$A:$A, "Pickup", NewEmisData!$B:$B, $A347, NewEmisData!$C:$C, $H347, NewEmisData!$D:$D, AC$2), SUMIFS(NewEmisData!M:M, NewEmisData!$A:$A, "LDV", NewEmisData!$B:$B, $A347, NewEmisData!$C:$C, $H347, NewEmisData!$D:$D, AC$2))</f>
        <v>0</v>
      </c>
      <c r="AD347" s="335">
        <v>0</v>
      </c>
      <c r="AE347" s="335">
        <f>$I347*IF($G347="Pickup", SUMIFS(NewEmisData!E:E, NewEmisData!$A:$A, "Pickup", NewEmisData!$B:$B, $A347, NewEmisData!$C:$C, $H347, NewEmisData!$D:$D, AE$2), SUMIFS(NewEmisData!E:E, NewEmisData!$A:$A, "LDV", NewEmisData!$B:$B, $A347, NewEmisData!$C:$C, $H347, NewEmisData!$D:$D, AE$2))</f>
        <v>0</v>
      </c>
      <c r="AF347" s="335">
        <f>$I347*IF($G347="Pickup", SUMIFS(NewEmisData!F:F, NewEmisData!$A:$A, "Pickup", NewEmisData!$B:$B, $A347, NewEmisData!$C:$C, $H347, NewEmisData!$D:$D, AF$2), SUMIFS(NewEmisData!F:F, NewEmisData!$A:$A, "LDV", NewEmisData!$B:$B, $A347, NewEmisData!$C:$C, $H347, NewEmisData!$D:$D, AF$2))</f>
        <v>0</v>
      </c>
      <c r="AG347" s="335">
        <f>$I347*IF($G347="Pickup", SUMIFS(NewEmisData!G:G, NewEmisData!$A:$A, "Pickup", NewEmisData!$B:$B, $A347, NewEmisData!$C:$C, $H347, NewEmisData!$D:$D, AG$2), SUMIFS(NewEmisData!G:G, NewEmisData!$A:$A, "LDV", NewEmisData!$B:$B, $A347, NewEmisData!$C:$C, $H347, NewEmisData!$D:$D, AG$2))</f>
        <v>0</v>
      </c>
      <c r="AH347" s="335">
        <f>$I347*IF($G347="Pickup", SUMIFS(NewEmisData!H:H, NewEmisData!$A:$A, "Pickup", NewEmisData!$B:$B, $A347, NewEmisData!$C:$C, $H347, NewEmisData!$D:$D, AH$2), SUMIFS(NewEmisData!H:H, NewEmisData!$A:$A, "LDV", NewEmisData!$B:$B, $A347, NewEmisData!$C:$C, $H347, NewEmisData!$D:$D, AH$2))</f>
        <v>0</v>
      </c>
      <c r="AI347" s="335">
        <f>$I347*IF($G347="Pickup", SUMIFS(NewEmisData!I:I, NewEmisData!$A:$A, "Pickup", NewEmisData!$B:$B, $A347, NewEmisData!$C:$C, $H347, NewEmisData!$D:$D, AI$2), SUMIFS(NewEmisData!I:I, NewEmisData!$A:$A, "LDV", NewEmisData!$B:$B, $A347, NewEmisData!$C:$C, $H347, NewEmisData!$D:$D, AI$2))</f>
        <v>0</v>
      </c>
      <c r="AJ347" s="335">
        <f>$I347*IF($G347="Pickup", SUMIFS(NewEmisData!J:J, NewEmisData!$A:$A, "Pickup", NewEmisData!$B:$B, $A347, NewEmisData!$C:$C, $H347, NewEmisData!$D:$D, AJ$2), SUMIFS(NewEmisData!J:J, NewEmisData!$A:$A, "LDV", NewEmisData!$B:$B, $A347, NewEmisData!$C:$C, $H347, NewEmisData!$D:$D, AJ$2))</f>
        <v>0</v>
      </c>
      <c r="AK347" s="335">
        <f>$I347*IF($G347="Pickup", SUMIFS(NewEmisData!K:K, NewEmisData!$A:$A, "Pickup", NewEmisData!$B:$B, $A347, NewEmisData!$C:$C, $H347, NewEmisData!$D:$D, AK$2), SUMIFS(NewEmisData!K:K, NewEmisData!$A:$A, "LDV", NewEmisData!$B:$B, $A347, NewEmisData!$C:$C, $H347, NewEmisData!$D:$D, AK$2))</f>
        <v>0</v>
      </c>
      <c r="AL347" s="335">
        <f>$I347*IF($G347="Pickup", SUMIFS(NewEmisData!L:L, NewEmisData!$A:$A, "Pickup", NewEmisData!$B:$B, $A347, NewEmisData!$C:$C, $H347, NewEmisData!$D:$D, AL$2), SUMIFS(NewEmisData!L:L, NewEmisData!$A:$A, "LDV", NewEmisData!$B:$B, $A347, NewEmisData!$C:$C, $H347, NewEmisData!$D:$D, AL$2))</f>
        <v>0</v>
      </c>
      <c r="AM347" s="335">
        <f>$I347*IF($G347="Pickup", SUMIFS(NewEmisData!M:M, NewEmisData!$A:$A, "Pickup", NewEmisData!$B:$B, $A347, NewEmisData!$C:$C, $H347, NewEmisData!$D:$D, AM$2), SUMIFS(NewEmisData!M:M, NewEmisData!$A:$A, "LDV", NewEmisData!$B:$B, $A347, NewEmisData!$C:$C, $H347, NewEmisData!$D:$D, AM$2))</f>
        <v>0</v>
      </c>
      <c r="AN347" s="335">
        <v>0</v>
      </c>
      <c r="AO347" s="335">
        <f>$I347*IF($G347="Pickup", SUMIFS(NewEmisData!E:E, NewEmisData!$A:$A, "Pickup", NewEmisData!$B:$B, $A347, NewEmisData!$C:$C, $H347, NewEmisData!$D:$D, AO$2), SUMIFS(NewEmisData!E:E, NewEmisData!$A:$A, "LDV", NewEmisData!$B:$B, $A347, NewEmisData!$C:$C, $H347, NewEmisData!$D:$D, AO$2))</f>
        <v>7.4526067369789506E-2</v>
      </c>
      <c r="AP347" s="335">
        <f>$I347*IF($G347="Pickup", SUMIFS(NewEmisData!F:F, NewEmisData!$A:$A, "Pickup", NewEmisData!$B:$B, $A347, NewEmisData!$C:$C, $H347, NewEmisData!$D:$D, AP$2), SUMIFS(NewEmisData!F:F, NewEmisData!$A:$A, "LDV", NewEmisData!$B:$B, $A347, NewEmisData!$C:$C, $H347, NewEmisData!$D:$D, AP$2))</f>
        <v>7.4526067369789506E-2</v>
      </c>
      <c r="AQ347" s="335">
        <f>$I347*IF($G347="Pickup", SUMIFS(NewEmisData!G:G, NewEmisData!$A:$A, "Pickup", NewEmisData!$B:$B, $A347, NewEmisData!$C:$C, $H347, NewEmisData!$D:$D, AQ$2), SUMIFS(NewEmisData!G:G, NewEmisData!$A:$A, "LDV", NewEmisData!$B:$B, $A347, NewEmisData!$C:$C, $H347, NewEmisData!$D:$D, AQ$2))</f>
        <v>7.4526039586762793E-2</v>
      </c>
      <c r="AR347" s="335">
        <f>$I347*IF($G347="Pickup", SUMIFS(NewEmisData!H:H, NewEmisData!$A:$A, "Pickup", NewEmisData!$B:$B, $A347, NewEmisData!$C:$C, $H347, NewEmisData!$D:$D, AR$2), SUMIFS(NewEmisData!H:H, NewEmisData!$A:$A, "LDV", NewEmisData!$B:$B, $A347, NewEmisData!$C:$C, $H347, NewEmisData!$D:$D, AR$2))</f>
        <v>7.4526082672864202E-2</v>
      </c>
      <c r="AS347" s="335">
        <f>$I347*IF($G347="Pickup", SUMIFS(NewEmisData!I:I, NewEmisData!$A:$A, "Pickup", NewEmisData!$B:$B, $A347, NewEmisData!$C:$C, $H347, NewEmisData!$D:$D, AS$2), SUMIFS(NewEmisData!I:I, NewEmisData!$A:$A, "LDV", NewEmisData!$B:$B, $A347, NewEmisData!$C:$C, $H347, NewEmisData!$D:$D, AS$2))</f>
        <v>7.4526031771725496E-2</v>
      </c>
      <c r="AT347" s="335">
        <f>$I347*IF($G347="Pickup", SUMIFS(NewEmisData!J:J, NewEmisData!$A:$A, "Pickup", NewEmisData!$B:$B, $A347, NewEmisData!$C:$C, $H347, NewEmisData!$D:$D, AT$2), SUMIFS(NewEmisData!J:J, NewEmisData!$A:$A, "LDV", NewEmisData!$B:$B, $A347, NewEmisData!$C:$C, $H347, NewEmisData!$D:$D, AT$2))</f>
        <v>7.4526070650223306E-2</v>
      </c>
      <c r="AU347" s="335">
        <f>$I347*IF($G347="Pickup", SUMIFS(NewEmisData!K:K, NewEmisData!$A:$A, "Pickup", NewEmisData!$B:$B, $A347, NewEmisData!$C:$C, $H347, NewEmisData!$D:$D, AU$2), SUMIFS(NewEmisData!K:K, NewEmisData!$A:$A, "LDV", NewEmisData!$B:$B, $A347, NewEmisData!$C:$C, $H347, NewEmisData!$D:$D, AU$2))</f>
        <v>7.4526042307150001E-2</v>
      </c>
      <c r="AV347" s="335">
        <f>$I347*IF($G347="Pickup", SUMIFS(NewEmisData!L:L, NewEmisData!$A:$A, "Pickup", NewEmisData!$B:$B, $A347, NewEmisData!$C:$C, $H347, NewEmisData!$D:$D, AV$2), SUMIFS(NewEmisData!L:L, NewEmisData!$A:$A, "LDV", NewEmisData!$B:$B, $A347, NewEmisData!$C:$C, $H347, NewEmisData!$D:$D, AV$2))</f>
        <v>7.4526038743875506E-2</v>
      </c>
      <c r="AW347" s="335">
        <f>$I347*IF($G347="Pickup", SUMIFS(NewEmisData!M:M, NewEmisData!$A:$A, "Pickup", NewEmisData!$B:$B, $A347, NewEmisData!$C:$C, $H347, NewEmisData!$D:$D, AW$2), SUMIFS(NewEmisData!M:M, NewEmisData!$A:$A, "LDV", NewEmisData!$B:$B, $A347, NewEmisData!$C:$C, $H347, NewEmisData!$D:$D, AW$2))</f>
        <v>7.4526038743875506E-2</v>
      </c>
      <c r="AX347" s="335">
        <v>2.3805319372350052E-2</v>
      </c>
      <c r="AY347" s="335">
        <f>$I347*IF($G347="Pickup", SUMIFS(NewEmisData!E:E, NewEmisData!$A:$A, "Pickup", NewEmisData!$B:$B, $A347, NewEmisData!$C:$C, $H347, NewEmisData!$D:$D, AY$2), SUMIFS(NewEmisData!E:E, NewEmisData!$A:$A, "LDV", NewEmisData!$B:$B, $A347, NewEmisData!$C:$C, $H347, NewEmisData!$D:$D, AY$2))</f>
        <v>9.6092368235423907E-3</v>
      </c>
      <c r="AZ347" s="335">
        <f>$I347*IF($G347="Pickup", SUMIFS(NewEmisData!F:F, NewEmisData!$A:$A, "Pickup", NewEmisData!$B:$B, $A347, NewEmisData!$C:$C, $H347, NewEmisData!$D:$D, AZ$2), SUMIFS(NewEmisData!F:F, NewEmisData!$A:$A, "LDV", NewEmisData!$B:$B, $A347, NewEmisData!$C:$C, $H347, NewEmisData!$D:$D, AZ$2))</f>
        <v>9.6092368235423907E-3</v>
      </c>
      <c r="BA347" s="335">
        <f>$I347*IF($G347="Pickup", SUMIFS(NewEmisData!G:G, NewEmisData!$A:$A, "Pickup", NewEmisData!$B:$B, $A347, NewEmisData!$C:$C, $H347, NewEmisData!$D:$D, BA$2), SUMIFS(NewEmisData!G:G, NewEmisData!$A:$A, "LDV", NewEmisData!$B:$B, $A347, NewEmisData!$C:$C, $H347, NewEmisData!$D:$D, BA$2))</f>
        <v>9.6092257463787894E-3</v>
      </c>
      <c r="BB347" s="335">
        <f>$I347*IF($G347="Pickup", SUMIFS(NewEmisData!H:H, NewEmisData!$A:$A, "Pickup", NewEmisData!$B:$B, $A347, NewEmisData!$C:$C, $H347, NewEmisData!$D:$D, BB$2), SUMIFS(NewEmisData!H:H, NewEmisData!$A:$A, "LDV", NewEmisData!$B:$B, $A347, NewEmisData!$C:$C, $H347, NewEmisData!$D:$D, BB$2))</f>
        <v>9.6092345509158992E-3</v>
      </c>
      <c r="BC347" s="335">
        <f>$I347*IF($G347="Pickup", SUMIFS(NewEmisData!I:I, NewEmisData!$A:$A, "Pickup", NewEmisData!$B:$B, $A347, NewEmisData!$C:$C, $H347, NewEmisData!$D:$D, BC$2), SUMIFS(NewEmisData!I:I, NewEmisData!$A:$A, "LDV", NewEmisData!$B:$B, $A347, NewEmisData!$C:$C, $H347, NewEmisData!$D:$D, BC$2))</f>
        <v>9.6092257298777996E-3</v>
      </c>
      <c r="BD347" s="335">
        <f>$I347*IF($G347="Pickup", SUMIFS(NewEmisData!J:J, NewEmisData!$A:$A, "Pickup", NewEmisData!$B:$B, $A347, NewEmisData!$C:$C, $H347, NewEmisData!$D:$D, BD$2), SUMIFS(NewEmisData!J:J, NewEmisData!$A:$A, "LDV", NewEmisData!$B:$B, $A347, NewEmisData!$C:$C, $H347, NewEmisData!$D:$D, BD$2))</f>
        <v>9.6092389204882993E-3</v>
      </c>
      <c r="BE347" s="335">
        <f>$I347*IF($G347="Pickup", SUMIFS(NewEmisData!K:K, NewEmisData!$A:$A, "Pickup", NewEmisData!$B:$B, $A347, NewEmisData!$C:$C, $H347, NewEmisData!$D:$D, BE$2), SUMIFS(NewEmisData!K:K, NewEmisData!$A:$A, "LDV", NewEmisData!$B:$B, $A347, NewEmisData!$C:$C, $H347, NewEmisData!$D:$D, BE$2))</f>
        <v>9.6092263841740799E-3</v>
      </c>
      <c r="BF347" s="335">
        <f>$I347*IF($G347="Pickup", SUMIFS(NewEmisData!L:L, NewEmisData!$A:$A, "Pickup", NewEmisData!$B:$B, $A347, NewEmisData!$C:$C, $H347, NewEmisData!$D:$D, BF$2), SUMIFS(NewEmisData!L:L, NewEmisData!$A:$A, "LDV", NewEmisData!$B:$B, $A347, NewEmisData!$C:$C, $H347, NewEmisData!$D:$D, BF$2))</f>
        <v>9.6092238087385901E-3</v>
      </c>
      <c r="BG347" s="335">
        <f>$I347*IF($G347="Pickup", SUMIFS(NewEmisData!M:M, NewEmisData!$A:$A, "Pickup", NewEmisData!$B:$B, $A347, NewEmisData!$C:$C, $H347, NewEmisData!$D:$D, BG$2), SUMIFS(NewEmisData!M:M, NewEmisData!$A:$A, "LDV", NewEmisData!$B:$B, $A347, NewEmisData!$C:$C, $H347, NewEmisData!$D:$D, BG$2))</f>
        <v>9.6092238087385901E-3</v>
      </c>
      <c r="BH347" s="335">
        <v>1.6506531515565108E-3</v>
      </c>
      <c r="BI347" s="335">
        <f>$I347*IF($G347="Pickup", SUMIFS(NewEmisData!E:E, NewEmisData!$A:$A, "Pickup", NewEmisData!$B:$B, $A347, NewEmisData!$C:$C, $H347, NewEmisData!$D:$D, BI$2), SUMIFS(NewEmisData!E:E, NewEmisData!$A:$A, "LDV", NewEmisData!$B:$B, $A347, NewEmisData!$C:$C, $H347, NewEmisData!$D:$D, BI$2))</f>
        <v>0</v>
      </c>
      <c r="BJ347" s="335">
        <f>$I347*IF($G347="Pickup", SUMIFS(NewEmisData!F:F, NewEmisData!$A:$A, "Pickup", NewEmisData!$B:$B, $A347, NewEmisData!$C:$C, $H347, NewEmisData!$D:$D, BJ$2), SUMIFS(NewEmisData!F:F, NewEmisData!$A:$A, "LDV", NewEmisData!$B:$B, $A347, NewEmisData!$C:$C, $H347, NewEmisData!$D:$D, BJ$2))</f>
        <v>0</v>
      </c>
      <c r="BK347" s="335">
        <f>$I347*IF($G347="Pickup", SUMIFS(NewEmisData!G:G, NewEmisData!$A:$A, "Pickup", NewEmisData!$B:$B, $A347, NewEmisData!$C:$C, $H347, NewEmisData!$D:$D, BK$2), SUMIFS(NewEmisData!G:G, NewEmisData!$A:$A, "LDV", NewEmisData!$B:$B, $A347, NewEmisData!$C:$C, $H347, NewEmisData!$D:$D, BK$2))</f>
        <v>0</v>
      </c>
      <c r="BL347" s="335">
        <f>$I347*IF($G347="Pickup", SUMIFS(NewEmisData!H:H, NewEmisData!$A:$A, "Pickup", NewEmisData!$B:$B, $A347, NewEmisData!$C:$C, $H347, NewEmisData!$D:$D, BL$2), SUMIFS(NewEmisData!H:H, NewEmisData!$A:$A, "LDV", NewEmisData!$B:$B, $A347, NewEmisData!$C:$C, $H347, NewEmisData!$D:$D, BL$2))</f>
        <v>0</v>
      </c>
      <c r="BM347" s="335">
        <f>$I347*IF($G347="Pickup", SUMIFS(NewEmisData!I:I, NewEmisData!$A:$A, "Pickup", NewEmisData!$B:$B, $A347, NewEmisData!$C:$C, $H347, NewEmisData!$D:$D, BM$2), SUMIFS(NewEmisData!I:I, NewEmisData!$A:$A, "LDV", NewEmisData!$B:$B, $A347, NewEmisData!$C:$C, $H347, NewEmisData!$D:$D, BM$2))</f>
        <v>0</v>
      </c>
      <c r="BN347" s="335">
        <f>$I347*IF($G347="Pickup", SUMIFS(NewEmisData!J:J, NewEmisData!$A:$A, "Pickup", NewEmisData!$B:$B, $A347, NewEmisData!$C:$C, $H347, NewEmisData!$D:$D, BN$2), SUMIFS(NewEmisData!J:J, NewEmisData!$A:$A, "LDV", NewEmisData!$B:$B, $A347, NewEmisData!$C:$C, $H347, NewEmisData!$D:$D, BN$2))</f>
        <v>0</v>
      </c>
      <c r="BO347" s="335">
        <f>$I347*IF($G347="Pickup", SUMIFS(NewEmisData!K:K, NewEmisData!$A:$A, "Pickup", NewEmisData!$B:$B, $A347, NewEmisData!$C:$C, $H347, NewEmisData!$D:$D, BO$2), SUMIFS(NewEmisData!K:K, NewEmisData!$A:$A, "LDV", NewEmisData!$B:$B, $A347, NewEmisData!$C:$C, $H347, NewEmisData!$D:$D, BO$2))</f>
        <v>0</v>
      </c>
      <c r="BP347" s="335">
        <f>$I347*IF($G347="Pickup", SUMIFS(NewEmisData!L:L, NewEmisData!$A:$A, "Pickup", NewEmisData!$B:$B, $A347, NewEmisData!$C:$C, $H347, NewEmisData!$D:$D, BP$2), SUMIFS(NewEmisData!L:L, NewEmisData!$A:$A, "LDV", NewEmisData!$B:$B, $A347, NewEmisData!$C:$C, $H347, NewEmisData!$D:$D, BP$2))</f>
        <v>0</v>
      </c>
      <c r="BQ347" s="335">
        <f>$I347*IF($G347="Pickup", SUMIFS(NewEmisData!M:M, NewEmisData!$A:$A, "Pickup", NewEmisData!$B:$B, $A347, NewEmisData!$C:$C, $H347, NewEmisData!$D:$D, BQ$2), SUMIFS(NewEmisData!M:M, NewEmisData!$A:$A, "LDV", NewEmisData!$B:$B, $A347, NewEmisData!$C:$C, $H347, NewEmisData!$D:$D, BQ$2))</f>
        <v>0</v>
      </c>
      <c r="BR347" s="335">
        <v>0</v>
      </c>
      <c r="BS347" s="335">
        <f>$I347*IF($G347="Pickup", SUMIFS(NewEmisData!E:E, NewEmisData!$A:$A, "Pickup", NewEmisData!$B:$B, $A347, NewEmisData!$C:$C, $H347, NewEmisData!$D:$D, BS$2), SUMIFS(NewEmisData!E:E, NewEmisData!$A:$A, "LDV", NewEmisData!$B:$B, $A347, NewEmisData!$C:$C, $H347, NewEmisData!$D:$D, BS$2))</f>
        <v>0</v>
      </c>
      <c r="BT347" s="335">
        <f>$I347*IF($G347="Pickup", SUMIFS(NewEmisData!F:F, NewEmisData!$A:$A, "Pickup", NewEmisData!$B:$B, $A347, NewEmisData!$C:$C, $H347, NewEmisData!$D:$D, BT$2), SUMIFS(NewEmisData!F:F, NewEmisData!$A:$A, "LDV", NewEmisData!$B:$B, $A347, NewEmisData!$C:$C, $H347, NewEmisData!$D:$D, BT$2))</f>
        <v>0</v>
      </c>
      <c r="BU347" s="335">
        <f>$I347*IF($G347="Pickup", SUMIFS(NewEmisData!G:G, NewEmisData!$A:$A, "Pickup", NewEmisData!$B:$B, $A347, NewEmisData!$C:$C, $H347, NewEmisData!$D:$D, BU$2), SUMIFS(NewEmisData!G:G, NewEmisData!$A:$A, "LDV", NewEmisData!$B:$B, $A347, NewEmisData!$C:$C, $H347, NewEmisData!$D:$D, BU$2))</f>
        <v>0</v>
      </c>
      <c r="BV347" s="335">
        <f>$I347*IF($G347="Pickup", SUMIFS(NewEmisData!H:H, NewEmisData!$A:$A, "Pickup", NewEmisData!$B:$B, $A347, NewEmisData!$C:$C, $H347, NewEmisData!$D:$D, BV$2), SUMIFS(NewEmisData!H:H, NewEmisData!$A:$A, "LDV", NewEmisData!$B:$B, $A347, NewEmisData!$C:$C, $H347, NewEmisData!$D:$D, BV$2))</f>
        <v>0</v>
      </c>
      <c r="BW347" s="335">
        <f>$I347*IF($G347="Pickup", SUMIFS(NewEmisData!I:I, NewEmisData!$A:$A, "Pickup", NewEmisData!$B:$B, $A347, NewEmisData!$C:$C, $H347, NewEmisData!$D:$D, BW$2), SUMIFS(NewEmisData!I:I, NewEmisData!$A:$A, "LDV", NewEmisData!$B:$B, $A347, NewEmisData!$C:$C, $H347, NewEmisData!$D:$D, BW$2))</f>
        <v>0</v>
      </c>
      <c r="BX347" s="335">
        <f>$I347*IF($G347="Pickup", SUMIFS(NewEmisData!J:J, NewEmisData!$A:$A, "Pickup", NewEmisData!$B:$B, $A347, NewEmisData!$C:$C, $H347, NewEmisData!$D:$D, BX$2), SUMIFS(NewEmisData!J:J, NewEmisData!$A:$A, "LDV", NewEmisData!$B:$B, $A347, NewEmisData!$C:$C, $H347, NewEmisData!$D:$D, BX$2))</f>
        <v>0</v>
      </c>
      <c r="BY347" s="335">
        <f>$I347*IF($G347="Pickup", SUMIFS(NewEmisData!K:K, NewEmisData!$A:$A, "Pickup", NewEmisData!$B:$B, $A347, NewEmisData!$C:$C, $H347, NewEmisData!$D:$D, BY$2), SUMIFS(NewEmisData!K:K, NewEmisData!$A:$A, "LDV", NewEmisData!$B:$B, $A347, NewEmisData!$C:$C, $H347, NewEmisData!$D:$D, BY$2))</f>
        <v>0</v>
      </c>
      <c r="BZ347" s="335">
        <f>$I347*IF($G347="Pickup", SUMIFS(NewEmisData!L:L, NewEmisData!$A:$A, "Pickup", NewEmisData!$B:$B, $A347, NewEmisData!$C:$C, $H347, NewEmisData!$D:$D, BZ$2), SUMIFS(NewEmisData!L:L, NewEmisData!$A:$A, "LDV", NewEmisData!$B:$B, $A347, NewEmisData!$C:$C, $H347, NewEmisData!$D:$D, BZ$2))</f>
        <v>0</v>
      </c>
      <c r="CA347" s="335">
        <f>$I347*IF($G347="Pickup", SUMIFS(NewEmisData!M:M, NewEmisData!$A:$A, "Pickup", NewEmisData!$B:$B, $A347, NewEmisData!$C:$C, $H347, NewEmisData!$D:$D, CA$2), SUMIFS(NewEmisData!M:M, NewEmisData!$A:$A, "LDV", NewEmisData!$B:$B, $A347, NewEmisData!$C:$C, $H347, NewEmisData!$D:$D, CA$2))</f>
        <v>0</v>
      </c>
      <c r="CB347" s="335">
        <v>0</v>
      </c>
      <c r="CC347" s="335">
        <f>$I347*IF($G347="Pickup", SUMIFS(NewEmisData!E:E, NewEmisData!$A:$A, "Pickup", NewEmisData!$B:$B, $A347, NewEmisData!$C:$C, $H347, NewEmisData!$D:$D, CC$2), SUMIFS(NewEmisData!E:E, NewEmisData!$A:$A, "LDV", NewEmisData!$B:$B, $A347, NewEmisData!$C:$C, $H347, NewEmisData!$D:$D, CC$2))</f>
        <v>0</v>
      </c>
      <c r="CD347" s="335">
        <f>$I347*IF($G347="Pickup", SUMIFS(NewEmisData!F:F, NewEmisData!$A:$A, "Pickup", NewEmisData!$B:$B, $A347, NewEmisData!$C:$C, $H347, NewEmisData!$D:$D, CD$2), SUMIFS(NewEmisData!F:F, NewEmisData!$A:$A, "LDV", NewEmisData!$B:$B, $A347, NewEmisData!$C:$C, $H347, NewEmisData!$D:$D, CD$2))</f>
        <v>0</v>
      </c>
      <c r="CE347" s="335">
        <f>$I347*IF($G347="Pickup", SUMIFS(NewEmisData!G:G, NewEmisData!$A:$A, "Pickup", NewEmisData!$B:$B, $A347, NewEmisData!$C:$C, $H347, NewEmisData!$D:$D, CE$2), SUMIFS(NewEmisData!G:G, NewEmisData!$A:$A, "LDV", NewEmisData!$B:$B, $A347, NewEmisData!$C:$C, $H347, NewEmisData!$D:$D, CE$2))</f>
        <v>0</v>
      </c>
      <c r="CF347" s="335">
        <f>$I347*IF($G347="Pickup", SUMIFS(NewEmisData!H:H, NewEmisData!$A:$A, "Pickup", NewEmisData!$B:$B, $A347, NewEmisData!$C:$C, $H347, NewEmisData!$D:$D, CF$2), SUMIFS(NewEmisData!H:H, NewEmisData!$A:$A, "LDV", NewEmisData!$B:$B, $A347, NewEmisData!$C:$C, $H347, NewEmisData!$D:$D, CF$2))</f>
        <v>0</v>
      </c>
      <c r="CG347" s="335">
        <f>$I347*IF($G347="Pickup", SUMIFS(NewEmisData!I:I, NewEmisData!$A:$A, "Pickup", NewEmisData!$B:$B, $A347, NewEmisData!$C:$C, $H347, NewEmisData!$D:$D, CG$2), SUMIFS(NewEmisData!I:I, NewEmisData!$A:$A, "LDV", NewEmisData!$B:$B, $A347, NewEmisData!$C:$C, $H347, NewEmisData!$D:$D, CG$2))</f>
        <v>0</v>
      </c>
      <c r="CH347" s="335">
        <f>$I347*IF($G347="Pickup", SUMIFS(NewEmisData!J:J, NewEmisData!$A:$A, "Pickup", NewEmisData!$B:$B, $A347, NewEmisData!$C:$C, $H347, NewEmisData!$D:$D, CH$2), SUMIFS(NewEmisData!J:J, NewEmisData!$A:$A, "LDV", NewEmisData!$B:$B, $A347, NewEmisData!$C:$C, $H347, NewEmisData!$D:$D, CH$2))</f>
        <v>0</v>
      </c>
      <c r="CI347" s="335">
        <f>$I347*IF($G347="Pickup", SUMIFS(NewEmisData!K:K, NewEmisData!$A:$A, "Pickup", NewEmisData!$B:$B, $A347, NewEmisData!$C:$C, $H347, NewEmisData!$D:$D, CI$2), SUMIFS(NewEmisData!K:K, NewEmisData!$A:$A, "LDV", NewEmisData!$B:$B, $A347, NewEmisData!$C:$C, $H347, NewEmisData!$D:$D, CI$2))</f>
        <v>0</v>
      </c>
      <c r="CJ347" s="335">
        <f>$I347*IF($G347="Pickup", SUMIFS(NewEmisData!L:L, NewEmisData!$A:$A, "Pickup", NewEmisData!$B:$B, $A347, NewEmisData!$C:$C, $H347, NewEmisData!$D:$D, CJ$2), SUMIFS(NewEmisData!L:L, NewEmisData!$A:$A, "LDV", NewEmisData!$B:$B, $A347, NewEmisData!$C:$C, $H347, NewEmisData!$D:$D, CJ$2))</f>
        <v>0</v>
      </c>
      <c r="CK347" s="335">
        <f>$I347*IF($G347="Pickup", SUMIFS(NewEmisData!M:M, NewEmisData!$A:$A, "Pickup", NewEmisData!$B:$B, $A347, NewEmisData!$C:$C, $H347, NewEmisData!$D:$D, CK$2), SUMIFS(NewEmisData!M:M, NewEmisData!$A:$A, "LDV", NewEmisData!$B:$B, $A347, NewEmisData!$C:$C, $H347, NewEmisData!$D:$D, CK$2))</f>
        <v>0</v>
      </c>
      <c r="CL347" s="335">
        <v>0</v>
      </c>
      <c r="CM347" s="335">
        <f>$I347*IF($G347="Pickup", SUMIFS(NewEmisData!E:E, NewEmisData!$A:$A, "Pickup", NewEmisData!$B:$B, $A347, NewEmisData!$C:$C, $H347, NewEmisData!$D:$D, CM$2), SUMIFS(NewEmisData!E:E, NewEmisData!$A:$A, "LDV", NewEmisData!$B:$B, $A347, NewEmisData!$C:$C, $H347, NewEmisData!$D:$D, CM$2))</f>
        <v>0</v>
      </c>
      <c r="CN347" s="335">
        <f>$I347*IF($G347="Pickup", SUMIFS(NewEmisData!F:F, NewEmisData!$A:$A, "Pickup", NewEmisData!$B:$B, $A347, NewEmisData!$C:$C, $H347, NewEmisData!$D:$D, CN$2), SUMIFS(NewEmisData!F:F, NewEmisData!$A:$A, "LDV", NewEmisData!$B:$B, $A347, NewEmisData!$C:$C, $H347, NewEmisData!$D:$D, CN$2))</f>
        <v>0</v>
      </c>
      <c r="CO347" s="335">
        <f>$I347*IF($G347="Pickup", SUMIFS(NewEmisData!G:G, NewEmisData!$A:$A, "Pickup", NewEmisData!$B:$B, $A347, NewEmisData!$C:$C, $H347, NewEmisData!$D:$D, CO$2), SUMIFS(NewEmisData!G:G, NewEmisData!$A:$A, "LDV", NewEmisData!$B:$B, $A347, NewEmisData!$C:$C, $H347, NewEmisData!$D:$D, CO$2))</f>
        <v>0</v>
      </c>
      <c r="CP347" s="335">
        <f>$I347*IF($G347="Pickup", SUMIFS(NewEmisData!H:H, NewEmisData!$A:$A, "Pickup", NewEmisData!$B:$B, $A347, NewEmisData!$C:$C, $H347, NewEmisData!$D:$D, CP$2), SUMIFS(NewEmisData!H:H, NewEmisData!$A:$A, "LDV", NewEmisData!$B:$B, $A347, NewEmisData!$C:$C, $H347, NewEmisData!$D:$D, CP$2))</f>
        <v>0</v>
      </c>
      <c r="CQ347" s="335">
        <f>$I347*IF($G347="Pickup", SUMIFS(NewEmisData!I:I, NewEmisData!$A:$A, "Pickup", NewEmisData!$B:$B, $A347, NewEmisData!$C:$C, $H347, NewEmisData!$D:$D, CQ$2), SUMIFS(NewEmisData!I:I, NewEmisData!$A:$A, "LDV", NewEmisData!$B:$B, $A347, NewEmisData!$C:$C, $H347, NewEmisData!$D:$D, CQ$2))</f>
        <v>0</v>
      </c>
      <c r="CR347" s="335">
        <f>$I347*IF($G347="Pickup", SUMIFS(NewEmisData!J:J, NewEmisData!$A:$A, "Pickup", NewEmisData!$B:$B, $A347, NewEmisData!$C:$C, $H347, NewEmisData!$D:$D, CR$2), SUMIFS(NewEmisData!J:J, NewEmisData!$A:$A, "LDV", NewEmisData!$B:$B, $A347, NewEmisData!$C:$C, $H347, NewEmisData!$D:$D, CR$2))</f>
        <v>0</v>
      </c>
      <c r="CS347" s="335">
        <f>$I347*IF($G347="Pickup", SUMIFS(NewEmisData!K:K, NewEmisData!$A:$A, "Pickup", NewEmisData!$B:$B, $A347, NewEmisData!$C:$C, $H347, NewEmisData!$D:$D, CS$2), SUMIFS(NewEmisData!K:K, NewEmisData!$A:$A, "LDV", NewEmisData!$B:$B, $A347, NewEmisData!$C:$C, $H347, NewEmisData!$D:$D, CS$2))</f>
        <v>0</v>
      </c>
      <c r="CT347" s="335">
        <f>$I347*IF($G347="Pickup", SUMIFS(NewEmisData!L:L, NewEmisData!$A:$A, "Pickup", NewEmisData!$B:$B, $A347, NewEmisData!$C:$C, $H347, NewEmisData!$D:$D, CT$2), SUMIFS(NewEmisData!L:L, NewEmisData!$A:$A, "LDV", NewEmisData!$B:$B, $A347, NewEmisData!$C:$C, $H347, NewEmisData!$D:$D, CT$2))</f>
        <v>0</v>
      </c>
      <c r="CU347" s="335">
        <f>$I347*IF($G347="Pickup", SUMIFS(NewEmisData!M:M, NewEmisData!$A:$A, "Pickup", NewEmisData!$B:$B, $A347, NewEmisData!$C:$C, $H347, NewEmisData!$D:$D, CU$2), SUMIFS(NewEmisData!M:M, NewEmisData!$A:$A, "LDV", NewEmisData!$B:$B, $A347, NewEmisData!$C:$C, $H347, NewEmisData!$D:$D, CU$2))</f>
        <v>0</v>
      </c>
      <c r="CV347" s="335">
        <v>0</v>
      </c>
      <c r="CW347" s="335">
        <v>0</v>
      </c>
      <c r="CX347" s="335">
        <v>0</v>
      </c>
      <c r="CY347" s="335">
        <v>0</v>
      </c>
      <c r="CZ347" s="335">
        <v>0</v>
      </c>
      <c r="DA347" s="335">
        <v>0</v>
      </c>
      <c r="DB347" s="335">
        <v>0</v>
      </c>
      <c r="DC347" s="335">
        <v>0</v>
      </c>
      <c r="DD347" s="335">
        <v>0</v>
      </c>
      <c r="DE347" s="335">
        <v>0</v>
      </c>
      <c r="DF347" s="335">
        <v>0</v>
      </c>
      <c r="DG347" s="335">
        <f>$I347*IF($G347="Pickup", SUMIFS(NewEmisData!E:E, NewEmisData!$A:$A, "Pickup", NewEmisData!$B:$B, $A347, NewEmisData!$C:$C, $H347, NewEmisData!$D:$D, DG$2), SUMIFS(NewEmisData!E:E, NewEmisData!$A:$A, "LDV", NewEmisData!$B:$B, $A347, NewEmisData!$C:$C, $H347, NewEmisData!$D:$D, DG$2))</f>
        <v>0</v>
      </c>
      <c r="DH347" s="335">
        <f>$I347*IF($G347="Pickup", SUMIFS(NewEmisData!F:F, NewEmisData!$A:$A, "Pickup", NewEmisData!$B:$B, $A347, NewEmisData!$C:$C, $H347, NewEmisData!$D:$D, DH$2), SUMIFS(NewEmisData!F:F, NewEmisData!$A:$A, "LDV", NewEmisData!$B:$B, $A347, NewEmisData!$C:$C, $H347, NewEmisData!$D:$D, DH$2))</f>
        <v>0</v>
      </c>
      <c r="DI347" s="335">
        <f>$I347*IF($G347="Pickup", SUMIFS(NewEmisData!G:G, NewEmisData!$A:$A, "Pickup", NewEmisData!$B:$B, $A347, NewEmisData!$C:$C, $H347, NewEmisData!$D:$D, DI$2), SUMIFS(NewEmisData!G:G, NewEmisData!$A:$A, "LDV", NewEmisData!$B:$B, $A347, NewEmisData!$C:$C, $H347, NewEmisData!$D:$D, DI$2))</f>
        <v>0</v>
      </c>
      <c r="DJ347" s="335">
        <f>$I347*IF($G347="Pickup", SUMIFS(NewEmisData!H:H, NewEmisData!$A:$A, "Pickup", NewEmisData!$B:$B, $A347, NewEmisData!$C:$C, $H347, NewEmisData!$D:$D, DJ$2), SUMIFS(NewEmisData!H:H, NewEmisData!$A:$A, "LDV", NewEmisData!$B:$B, $A347, NewEmisData!$C:$C, $H347, NewEmisData!$D:$D, DJ$2))</f>
        <v>0</v>
      </c>
      <c r="DK347" s="335">
        <f>$I347*IF($G347="Pickup", SUMIFS(NewEmisData!I:I, NewEmisData!$A:$A, "Pickup", NewEmisData!$B:$B, $A347, NewEmisData!$C:$C, $H347, NewEmisData!$D:$D, DK$2), SUMIFS(NewEmisData!I:I, NewEmisData!$A:$A, "LDV", NewEmisData!$B:$B, $A347, NewEmisData!$C:$C, $H347, NewEmisData!$D:$D, DK$2))</f>
        <v>0</v>
      </c>
      <c r="DL347" s="335">
        <f>$I347*IF($G347="Pickup", SUMIFS(NewEmisData!J:J, NewEmisData!$A:$A, "Pickup", NewEmisData!$B:$B, $A347, NewEmisData!$C:$C, $H347, NewEmisData!$D:$D, DL$2), SUMIFS(NewEmisData!J:J, NewEmisData!$A:$A, "LDV", NewEmisData!$B:$B, $A347, NewEmisData!$C:$C, $H347, NewEmisData!$D:$D, DL$2))</f>
        <v>0</v>
      </c>
      <c r="DM347" s="335">
        <f>$I347*IF($G347="Pickup", SUMIFS(NewEmisData!K:K, NewEmisData!$A:$A, "Pickup", NewEmisData!$B:$B, $A347, NewEmisData!$C:$C, $H347, NewEmisData!$D:$D, DM$2), SUMIFS(NewEmisData!K:K, NewEmisData!$A:$A, "LDV", NewEmisData!$B:$B, $A347, NewEmisData!$C:$C, $H347, NewEmisData!$D:$D, DM$2))</f>
        <v>0</v>
      </c>
      <c r="DN347" s="335">
        <f>$I347*IF($G347="Pickup", SUMIFS(NewEmisData!L:L, NewEmisData!$A:$A, "Pickup", NewEmisData!$B:$B, $A347, NewEmisData!$C:$C, $H347, NewEmisData!$D:$D, DN$2), SUMIFS(NewEmisData!L:L, NewEmisData!$A:$A, "LDV", NewEmisData!$B:$B, $A347, NewEmisData!$C:$C, $H347, NewEmisData!$D:$D, DN$2))</f>
        <v>0</v>
      </c>
      <c r="DO347" s="335">
        <f>$I347*IF($G347="Pickup", SUMIFS(NewEmisData!M:M, NewEmisData!$A:$A, "Pickup", NewEmisData!$B:$B, $A347, NewEmisData!$C:$C, $H347, NewEmisData!$D:$D, DO$2), SUMIFS(NewEmisData!M:M, NewEmisData!$A:$A, "LDV", NewEmisData!$B:$B, $A347, NewEmisData!$C:$C, $H347, NewEmisData!$D:$D, DO$2))</f>
        <v>0</v>
      </c>
      <c r="DP347" s="335">
        <v>0</v>
      </c>
      <c r="DQ347" s="335">
        <f>$I347*IF($G347="Pickup", SUMIFS(NewEmisData!E:E, NewEmisData!$A:$A, "Pickup", NewEmisData!$B:$B, $A347, NewEmisData!$C:$C, $H347, NewEmisData!$D:$D, DQ$2), SUMIFS(NewEmisData!E:E, NewEmisData!$A:$A, "LDV", NewEmisData!$B:$B, $A347, NewEmisData!$C:$C, $H347, NewEmisData!$D:$D, DQ$2))</f>
        <v>0</v>
      </c>
      <c r="DR347" s="335">
        <f>$I347*IF($G347="Pickup", SUMIFS(NewEmisData!F:F, NewEmisData!$A:$A, "Pickup", NewEmisData!$B:$B, $A347, NewEmisData!$C:$C, $H347, NewEmisData!$D:$D, DR$2), SUMIFS(NewEmisData!F:F, NewEmisData!$A:$A, "LDV", NewEmisData!$B:$B, $A347, NewEmisData!$C:$C, $H347, NewEmisData!$D:$D, DR$2))</f>
        <v>0</v>
      </c>
      <c r="DS347" s="335">
        <f>$I347*IF($G347="Pickup", SUMIFS(NewEmisData!G:G, NewEmisData!$A:$A, "Pickup", NewEmisData!$B:$B, $A347, NewEmisData!$C:$C, $H347, NewEmisData!$D:$D, DS$2), SUMIFS(NewEmisData!G:G, NewEmisData!$A:$A, "LDV", NewEmisData!$B:$B, $A347, NewEmisData!$C:$C, $H347, NewEmisData!$D:$D, DS$2))</f>
        <v>0</v>
      </c>
      <c r="DT347" s="335">
        <f>$I347*IF($G347="Pickup", SUMIFS(NewEmisData!H:H, NewEmisData!$A:$A, "Pickup", NewEmisData!$B:$B, $A347, NewEmisData!$C:$C, $H347, NewEmisData!$D:$D, DT$2), SUMIFS(NewEmisData!H:H, NewEmisData!$A:$A, "LDV", NewEmisData!$B:$B, $A347, NewEmisData!$C:$C, $H347, NewEmisData!$D:$D, DT$2))</f>
        <v>0</v>
      </c>
      <c r="DU347" s="335">
        <f>$I347*IF($G347="Pickup", SUMIFS(NewEmisData!I:I, NewEmisData!$A:$A, "Pickup", NewEmisData!$B:$B, $A347, NewEmisData!$C:$C, $H347, NewEmisData!$D:$D, DU$2), SUMIFS(NewEmisData!I:I, NewEmisData!$A:$A, "LDV", NewEmisData!$B:$B, $A347, NewEmisData!$C:$C, $H347, NewEmisData!$D:$D, DU$2))</f>
        <v>0</v>
      </c>
      <c r="DV347" s="335">
        <f>$I347*IF($G347="Pickup", SUMIFS(NewEmisData!J:J, NewEmisData!$A:$A, "Pickup", NewEmisData!$B:$B, $A347, NewEmisData!$C:$C, $H347, NewEmisData!$D:$D, DV$2), SUMIFS(NewEmisData!J:J, NewEmisData!$A:$A, "LDV", NewEmisData!$B:$B, $A347, NewEmisData!$C:$C, $H347, NewEmisData!$D:$D, DV$2))</f>
        <v>0</v>
      </c>
      <c r="DW347" s="335">
        <f>$I347*IF($G347="Pickup", SUMIFS(NewEmisData!K:K, NewEmisData!$A:$A, "Pickup", NewEmisData!$B:$B, $A347, NewEmisData!$C:$C, $H347, NewEmisData!$D:$D, DW$2), SUMIFS(NewEmisData!K:K, NewEmisData!$A:$A, "LDV", NewEmisData!$B:$B, $A347, NewEmisData!$C:$C, $H347, NewEmisData!$D:$D, DW$2))</f>
        <v>0</v>
      </c>
      <c r="DX347" s="335">
        <f>$I347*IF($G347="Pickup", SUMIFS(NewEmisData!L:L, NewEmisData!$A:$A, "Pickup", NewEmisData!$B:$B, $A347, NewEmisData!$C:$C, $H347, NewEmisData!$D:$D, DX$2), SUMIFS(NewEmisData!L:L, NewEmisData!$A:$A, "LDV", NewEmisData!$B:$B, $A347, NewEmisData!$C:$C, $H347, NewEmisData!$D:$D, DX$2))</f>
        <v>0</v>
      </c>
      <c r="DY347" s="335">
        <f>$I347*IF($G347="Pickup", SUMIFS(NewEmisData!M:M, NewEmisData!$A:$A, "Pickup", NewEmisData!$B:$B, $A347, NewEmisData!$C:$C, $H347, NewEmisData!$D:$D, DY$2), SUMIFS(NewEmisData!M:M, NewEmisData!$A:$A, "LDV", NewEmisData!$B:$B, $A347, NewEmisData!$C:$C, $H347, NewEmisData!$D:$D, DY$2))</f>
        <v>0</v>
      </c>
      <c r="DZ347" s="335">
        <v>0</v>
      </c>
      <c r="EA347" s="335">
        <f t="shared" si="542"/>
        <v>0</v>
      </c>
      <c r="EB347" s="335">
        <f t="shared" si="543"/>
        <v>0</v>
      </c>
      <c r="EC347" s="335">
        <f t="shared" si="544"/>
        <v>0</v>
      </c>
      <c r="ED347" s="335">
        <f t="shared" si="545"/>
        <v>0</v>
      </c>
      <c r="EE347" s="335">
        <f t="shared" si="546"/>
        <v>0</v>
      </c>
      <c r="EF347" s="335">
        <f t="shared" si="547"/>
        <v>0</v>
      </c>
      <c r="EG347" s="335">
        <f t="shared" si="548"/>
        <v>0</v>
      </c>
      <c r="EH347" s="335">
        <f t="shared" si="549"/>
        <v>0</v>
      </c>
      <c r="EI347" s="335">
        <f t="shared" si="550"/>
        <v>0</v>
      </c>
      <c r="EJ347" s="335">
        <f t="shared" si="551"/>
        <v>0</v>
      </c>
      <c r="EK347" s="335">
        <f t="shared" si="552"/>
        <v>0</v>
      </c>
      <c r="EL347" s="335">
        <f t="shared" si="553"/>
        <v>0</v>
      </c>
      <c r="EM347" s="335">
        <f t="shared" si="554"/>
        <v>0</v>
      </c>
      <c r="EN347" s="335">
        <f t="shared" si="555"/>
        <v>0</v>
      </c>
      <c r="EO347" s="335">
        <f t="shared" si="556"/>
        <v>0</v>
      </c>
      <c r="EP347" s="335">
        <f t="shared" si="557"/>
        <v>0</v>
      </c>
      <c r="EQ347" s="335">
        <f t="shared" si="558"/>
        <v>0</v>
      </c>
      <c r="ER347" s="335">
        <f t="shared" si="559"/>
        <v>0</v>
      </c>
      <c r="ES347" s="335">
        <f t="shared" si="560"/>
        <v>0</v>
      </c>
      <c r="ET347" s="335">
        <f t="shared" si="561"/>
        <v>0</v>
      </c>
      <c r="EU347" s="335">
        <f t="shared" si="562"/>
        <v>0</v>
      </c>
      <c r="EV347" s="335">
        <f t="shared" si="563"/>
        <v>0</v>
      </c>
      <c r="EW347" s="335">
        <f t="shared" si="564"/>
        <v>0</v>
      </c>
      <c r="EX347" s="335">
        <f t="shared" si="565"/>
        <v>0</v>
      </c>
      <c r="EY347" s="335">
        <f t="shared" si="566"/>
        <v>0</v>
      </c>
      <c r="EZ347" s="335">
        <f t="shared" si="567"/>
        <v>0</v>
      </c>
      <c r="FA347" s="335">
        <f t="shared" si="568"/>
        <v>0</v>
      </c>
      <c r="FB347" s="335">
        <f t="shared" si="569"/>
        <v>0</v>
      </c>
      <c r="FC347" s="335">
        <f t="shared" si="570"/>
        <v>0</v>
      </c>
      <c r="FD347" s="335">
        <f t="shared" si="571"/>
        <v>0</v>
      </c>
      <c r="FE347" s="335">
        <f t="shared" si="572"/>
        <v>7.4526067369789506E-2</v>
      </c>
      <c r="FF347" s="335">
        <f t="shared" si="573"/>
        <v>7.4526067369789506E-2</v>
      </c>
      <c r="FG347" s="335">
        <f t="shared" si="574"/>
        <v>7.4526039586762793E-2</v>
      </c>
      <c r="FH347" s="335">
        <f t="shared" si="575"/>
        <v>7.4526082672864202E-2</v>
      </c>
      <c r="FI347" s="335">
        <f t="shared" si="576"/>
        <v>7.4526031771725496E-2</v>
      </c>
      <c r="FJ347" s="335">
        <f t="shared" si="577"/>
        <v>7.4526070650223306E-2</v>
      </c>
      <c r="FK347" s="335">
        <f t="shared" si="578"/>
        <v>7.4526042307150001E-2</v>
      </c>
      <c r="FL347" s="335">
        <f t="shared" si="579"/>
        <v>7.4526038743875506E-2</v>
      </c>
      <c r="FM347" s="335">
        <f t="shared" si="580"/>
        <v>7.4526038743875506E-2</v>
      </c>
      <c r="FN347" s="335">
        <f t="shared" si="581"/>
        <v>2.3805319372350052E-2</v>
      </c>
      <c r="FO347" s="335">
        <f t="shared" si="582"/>
        <v>9.6092368235423907E-3</v>
      </c>
      <c r="FP347" s="335">
        <f t="shared" si="583"/>
        <v>9.6092368235423907E-3</v>
      </c>
      <c r="FQ347" s="335">
        <f t="shared" si="584"/>
        <v>9.6092257463787894E-3</v>
      </c>
      <c r="FR347" s="335">
        <f t="shared" si="585"/>
        <v>9.6092345509158992E-3</v>
      </c>
      <c r="FS347" s="335">
        <f t="shared" si="586"/>
        <v>9.6092257298777996E-3</v>
      </c>
      <c r="FT347" s="335">
        <f t="shared" si="587"/>
        <v>9.6092389204882993E-3</v>
      </c>
      <c r="FU347" s="335">
        <f t="shared" si="588"/>
        <v>9.6092263841740799E-3</v>
      </c>
      <c r="FV347" s="335">
        <f t="shared" si="589"/>
        <v>9.6092238087385901E-3</v>
      </c>
      <c r="FW347" s="335">
        <f t="shared" si="590"/>
        <v>9.6092238087385901E-3</v>
      </c>
      <c r="FX347" s="335">
        <f t="shared" si="591"/>
        <v>1.6506531515565108E-3</v>
      </c>
    </row>
    <row r="348" spans="1:180" x14ac:dyDescent="0.2">
      <c r="A348" s="305" t="str">
        <f>_xlfn.CONCAT(IF(LEFT(TRIM(A347),1)="*", "*R", "R"), 1+RIGHT(TRIM(A347),1))</f>
        <v>*R5</v>
      </c>
      <c r="B348" s="305" t="str">
        <f t="shared" si="643"/>
        <v>TLCFCH11</v>
      </c>
      <c r="C348" s="305" t="str">
        <f t="shared" si="644"/>
        <v>TL.H2.C.FCH.2011</v>
      </c>
      <c r="D348" s="301" t="str">
        <f t="shared" si="645"/>
        <v>bn-vmt, bn-vmt/a</v>
      </c>
      <c r="E348" s="301" t="str">
        <f t="shared" si="646"/>
        <v>TRNH2</v>
      </c>
      <c r="F348" s="301" t="str">
        <f t="shared" si="647"/>
        <v>TL</v>
      </c>
      <c r="G348" s="315" t="s">
        <v>815</v>
      </c>
      <c r="H348" s="315" t="s">
        <v>36</v>
      </c>
      <c r="I348" s="315">
        <v>1</v>
      </c>
      <c r="J348" s="315" t="str">
        <f t="shared" si="592"/>
        <v>Compact car-ELC</v>
      </c>
      <c r="K348" s="335">
        <f>$I348*IF($G348="Pickup", SUMIFS(NewEmisData!E:E, NewEmisData!$A:$A, "Pickup", NewEmisData!$B:$B, $A348, NewEmisData!$C:$C, $H348, NewEmisData!$D:$D, K$2), SUMIFS(NewEmisData!E:E, NewEmisData!$A:$A, "LDV", NewEmisData!$B:$B, $A348, NewEmisData!$C:$C, $H348, NewEmisData!$D:$D, K$2))</f>
        <v>0</v>
      </c>
      <c r="L348" s="335">
        <f>$I348*IF($G348="Pickup", SUMIFS(NewEmisData!F:F, NewEmisData!$A:$A, "Pickup", NewEmisData!$B:$B, $A348, NewEmisData!$C:$C, $H348, NewEmisData!$D:$D, L$2), SUMIFS(NewEmisData!F:F, NewEmisData!$A:$A, "LDV", NewEmisData!$B:$B, $A348, NewEmisData!$C:$C, $H348, NewEmisData!$D:$D, L$2))</f>
        <v>0</v>
      </c>
      <c r="M348" s="335">
        <f>$I348*IF($G348="Pickup", SUMIFS(NewEmisData!G:G, NewEmisData!$A:$A, "Pickup", NewEmisData!$B:$B, $A348, NewEmisData!$C:$C, $H348, NewEmisData!$D:$D, M$2), SUMIFS(NewEmisData!G:G, NewEmisData!$A:$A, "LDV", NewEmisData!$B:$B, $A348, NewEmisData!$C:$C, $H348, NewEmisData!$D:$D, M$2))</f>
        <v>0</v>
      </c>
      <c r="N348" s="335">
        <f>$I348*IF($G348="Pickup", SUMIFS(NewEmisData!H:H, NewEmisData!$A:$A, "Pickup", NewEmisData!$B:$B, $A348, NewEmisData!$C:$C, $H348, NewEmisData!$D:$D, N$2), SUMIFS(NewEmisData!H:H, NewEmisData!$A:$A, "LDV", NewEmisData!$B:$B, $A348, NewEmisData!$C:$C, $H348, NewEmisData!$D:$D, N$2))</f>
        <v>0</v>
      </c>
      <c r="O348" s="335">
        <f>$I348*IF($G348="Pickup", SUMIFS(NewEmisData!I:I, NewEmisData!$A:$A, "Pickup", NewEmisData!$B:$B, $A348, NewEmisData!$C:$C, $H348, NewEmisData!$D:$D, O$2), SUMIFS(NewEmisData!I:I, NewEmisData!$A:$A, "LDV", NewEmisData!$B:$B, $A348, NewEmisData!$C:$C, $H348, NewEmisData!$D:$D, O$2))</f>
        <v>0</v>
      </c>
      <c r="P348" s="335">
        <f>$I348*IF($G348="Pickup", SUMIFS(NewEmisData!J:J, NewEmisData!$A:$A, "Pickup", NewEmisData!$B:$B, $A348, NewEmisData!$C:$C, $H348, NewEmisData!$D:$D, P$2), SUMIFS(NewEmisData!J:J, NewEmisData!$A:$A, "LDV", NewEmisData!$B:$B, $A348, NewEmisData!$C:$C, $H348, NewEmisData!$D:$D, P$2))</f>
        <v>0</v>
      </c>
      <c r="Q348" s="335">
        <f>$I348*IF($G348="Pickup", SUMIFS(NewEmisData!K:K, NewEmisData!$A:$A, "Pickup", NewEmisData!$B:$B, $A348, NewEmisData!$C:$C, $H348, NewEmisData!$D:$D, Q$2), SUMIFS(NewEmisData!K:K, NewEmisData!$A:$A, "LDV", NewEmisData!$B:$B, $A348, NewEmisData!$C:$C, $H348, NewEmisData!$D:$D, Q$2))</f>
        <v>0</v>
      </c>
      <c r="R348" s="335">
        <f>$I348*IF($G348="Pickup", SUMIFS(NewEmisData!L:L, NewEmisData!$A:$A, "Pickup", NewEmisData!$B:$B, $A348, NewEmisData!$C:$C, $H348, NewEmisData!$D:$D, R$2), SUMIFS(NewEmisData!L:L, NewEmisData!$A:$A, "LDV", NewEmisData!$B:$B, $A348, NewEmisData!$C:$C, $H348, NewEmisData!$D:$D, R$2))</f>
        <v>0</v>
      </c>
      <c r="S348" s="335">
        <f>$I348*IF($G348="Pickup", SUMIFS(NewEmisData!M:M, NewEmisData!$A:$A, "Pickup", NewEmisData!$B:$B, $A348, NewEmisData!$C:$C, $H348, NewEmisData!$D:$D, S$2), SUMIFS(NewEmisData!M:M, NewEmisData!$A:$A, "LDV", NewEmisData!$B:$B, $A348, NewEmisData!$C:$C, $H348, NewEmisData!$D:$D, S$2))</f>
        <v>0</v>
      </c>
      <c r="T348" s="335">
        <v>0</v>
      </c>
      <c r="U348" s="335">
        <f>$I348*IF($G348="Pickup", SUMIFS(NewEmisData!E:E, NewEmisData!$A:$A, "Pickup", NewEmisData!$B:$B, $A348, NewEmisData!$C:$C, $H348, NewEmisData!$D:$D, U$2), SUMIFS(NewEmisData!E:E, NewEmisData!$A:$A, "LDV", NewEmisData!$B:$B, $A348, NewEmisData!$C:$C, $H348, NewEmisData!$D:$D, U$2))</f>
        <v>0</v>
      </c>
      <c r="V348" s="335">
        <f>$I348*IF($G348="Pickup", SUMIFS(NewEmisData!F:F, NewEmisData!$A:$A, "Pickup", NewEmisData!$B:$B, $A348, NewEmisData!$C:$C, $H348, NewEmisData!$D:$D, V$2), SUMIFS(NewEmisData!F:F, NewEmisData!$A:$A, "LDV", NewEmisData!$B:$B, $A348, NewEmisData!$C:$C, $H348, NewEmisData!$D:$D, V$2))</f>
        <v>0</v>
      </c>
      <c r="W348" s="335">
        <f>$I348*IF($G348="Pickup", SUMIFS(NewEmisData!G:G, NewEmisData!$A:$A, "Pickup", NewEmisData!$B:$B, $A348, NewEmisData!$C:$C, $H348, NewEmisData!$D:$D, W$2), SUMIFS(NewEmisData!G:G, NewEmisData!$A:$A, "LDV", NewEmisData!$B:$B, $A348, NewEmisData!$C:$C, $H348, NewEmisData!$D:$D, W$2))</f>
        <v>0</v>
      </c>
      <c r="X348" s="335">
        <f>$I348*IF($G348="Pickup", SUMIFS(NewEmisData!H:H, NewEmisData!$A:$A, "Pickup", NewEmisData!$B:$B, $A348, NewEmisData!$C:$C, $H348, NewEmisData!$D:$D, X$2), SUMIFS(NewEmisData!H:H, NewEmisData!$A:$A, "LDV", NewEmisData!$B:$B, $A348, NewEmisData!$C:$C, $H348, NewEmisData!$D:$D, X$2))</f>
        <v>0</v>
      </c>
      <c r="Y348" s="335">
        <f>$I348*IF($G348="Pickup", SUMIFS(NewEmisData!I:I, NewEmisData!$A:$A, "Pickup", NewEmisData!$B:$B, $A348, NewEmisData!$C:$C, $H348, NewEmisData!$D:$D, Y$2), SUMIFS(NewEmisData!I:I, NewEmisData!$A:$A, "LDV", NewEmisData!$B:$B, $A348, NewEmisData!$C:$C, $H348, NewEmisData!$D:$D, Y$2))</f>
        <v>0</v>
      </c>
      <c r="Z348" s="335">
        <f>$I348*IF($G348="Pickup", SUMIFS(NewEmisData!J:J, NewEmisData!$A:$A, "Pickup", NewEmisData!$B:$B, $A348, NewEmisData!$C:$C, $H348, NewEmisData!$D:$D, Z$2), SUMIFS(NewEmisData!J:J, NewEmisData!$A:$A, "LDV", NewEmisData!$B:$B, $A348, NewEmisData!$C:$C, $H348, NewEmisData!$D:$D, Z$2))</f>
        <v>0</v>
      </c>
      <c r="AA348" s="335">
        <f>$I348*IF($G348="Pickup", SUMIFS(NewEmisData!K:K, NewEmisData!$A:$A, "Pickup", NewEmisData!$B:$B, $A348, NewEmisData!$C:$C, $H348, NewEmisData!$D:$D, AA$2), SUMIFS(NewEmisData!K:K, NewEmisData!$A:$A, "LDV", NewEmisData!$B:$B, $A348, NewEmisData!$C:$C, $H348, NewEmisData!$D:$D, AA$2))</f>
        <v>0</v>
      </c>
      <c r="AB348" s="335">
        <f>$I348*IF($G348="Pickup", SUMIFS(NewEmisData!L:L, NewEmisData!$A:$A, "Pickup", NewEmisData!$B:$B, $A348, NewEmisData!$C:$C, $H348, NewEmisData!$D:$D, AB$2), SUMIFS(NewEmisData!L:L, NewEmisData!$A:$A, "LDV", NewEmisData!$B:$B, $A348, NewEmisData!$C:$C, $H348, NewEmisData!$D:$D, AB$2))</f>
        <v>0</v>
      </c>
      <c r="AC348" s="335">
        <f>$I348*IF($G348="Pickup", SUMIFS(NewEmisData!M:M, NewEmisData!$A:$A, "Pickup", NewEmisData!$B:$B, $A348, NewEmisData!$C:$C, $H348, NewEmisData!$D:$D, AC$2), SUMIFS(NewEmisData!M:M, NewEmisData!$A:$A, "LDV", NewEmisData!$B:$B, $A348, NewEmisData!$C:$C, $H348, NewEmisData!$D:$D, AC$2))</f>
        <v>0</v>
      </c>
      <c r="AD348" s="335">
        <v>0</v>
      </c>
      <c r="AE348" s="335">
        <f>$I348*IF($G348="Pickup", SUMIFS(NewEmisData!E:E, NewEmisData!$A:$A, "Pickup", NewEmisData!$B:$B, $A348, NewEmisData!$C:$C, $H348, NewEmisData!$D:$D, AE$2), SUMIFS(NewEmisData!E:E, NewEmisData!$A:$A, "LDV", NewEmisData!$B:$B, $A348, NewEmisData!$C:$C, $H348, NewEmisData!$D:$D, AE$2))</f>
        <v>0</v>
      </c>
      <c r="AF348" s="335">
        <f>$I348*IF($G348="Pickup", SUMIFS(NewEmisData!F:F, NewEmisData!$A:$A, "Pickup", NewEmisData!$B:$B, $A348, NewEmisData!$C:$C, $H348, NewEmisData!$D:$D, AF$2), SUMIFS(NewEmisData!F:F, NewEmisData!$A:$A, "LDV", NewEmisData!$B:$B, $A348, NewEmisData!$C:$C, $H348, NewEmisData!$D:$D, AF$2))</f>
        <v>0</v>
      </c>
      <c r="AG348" s="335">
        <f>$I348*IF($G348="Pickup", SUMIFS(NewEmisData!G:G, NewEmisData!$A:$A, "Pickup", NewEmisData!$B:$B, $A348, NewEmisData!$C:$C, $H348, NewEmisData!$D:$D, AG$2), SUMIFS(NewEmisData!G:G, NewEmisData!$A:$A, "LDV", NewEmisData!$B:$B, $A348, NewEmisData!$C:$C, $H348, NewEmisData!$D:$D, AG$2))</f>
        <v>0</v>
      </c>
      <c r="AH348" s="335">
        <f>$I348*IF($G348="Pickup", SUMIFS(NewEmisData!H:H, NewEmisData!$A:$A, "Pickup", NewEmisData!$B:$B, $A348, NewEmisData!$C:$C, $H348, NewEmisData!$D:$D, AH$2), SUMIFS(NewEmisData!H:H, NewEmisData!$A:$A, "LDV", NewEmisData!$B:$B, $A348, NewEmisData!$C:$C, $H348, NewEmisData!$D:$D, AH$2))</f>
        <v>0</v>
      </c>
      <c r="AI348" s="335">
        <f>$I348*IF($G348="Pickup", SUMIFS(NewEmisData!I:I, NewEmisData!$A:$A, "Pickup", NewEmisData!$B:$B, $A348, NewEmisData!$C:$C, $H348, NewEmisData!$D:$D, AI$2), SUMIFS(NewEmisData!I:I, NewEmisData!$A:$A, "LDV", NewEmisData!$B:$B, $A348, NewEmisData!$C:$C, $H348, NewEmisData!$D:$D, AI$2))</f>
        <v>0</v>
      </c>
      <c r="AJ348" s="335">
        <f>$I348*IF($G348="Pickup", SUMIFS(NewEmisData!J:J, NewEmisData!$A:$A, "Pickup", NewEmisData!$B:$B, $A348, NewEmisData!$C:$C, $H348, NewEmisData!$D:$D, AJ$2), SUMIFS(NewEmisData!J:J, NewEmisData!$A:$A, "LDV", NewEmisData!$B:$B, $A348, NewEmisData!$C:$C, $H348, NewEmisData!$D:$D, AJ$2))</f>
        <v>0</v>
      </c>
      <c r="AK348" s="335">
        <f>$I348*IF($G348="Pickup", SUMIFS(NewEmisData!K:K, NewEmisData!$A:$A, "Pickup", NewEmisData!$B:$B, $A348, NewEmisData!$C:$C, $H348, NewEmisData!$D:$D, AK$2), SUMIFS(NewEmisData!K:K, NewEmisData!$A:$A, "LDV", NewEmisData!$B:$B, $A348, NewEmisData!$C:$C, $H348, NewEmisData!$D:$D, AK$2))</f>
        <v>0</v>
      </c>
      <c r="AL348" s="335">
        <f>$I348*IF($G348="Pickup", SUMIFS(NewEmisData!L:L, NewEmisData!$A:$A, "Pickup", NewEmisData!$B:$B, $A348, NewEmisData!$C:$C, $H348, NewEmisData!$D:$D, AL$2), SUMIFS(NewEmisData!L:L, NewEmisData!$A:$A, "LDV", NewEmisData!$B:$B, $A348, NewEmisData!$C:$C, $H348, NewEmisData!$D:$D, AL$2))</f>
        <v>0</v>
      </c>
      <c r="AM348" s="335">
        <f>$I348*IF($G348="Pickup", SUMIFS(NewEmisData!M:M, NewEmisData!$A:$A, "Pickup", NewEmisData!$B:$B, $A348, NewEmisData!$C:$C, $H348, NewEmisData!$D:$D, AM$2), SUMIFS(NewEmisData!M:M, NewEmisData!$A:$A, "LDV", NewEmisData!$B:$B, $A348, NewEmisData!$C:$C, $H348, NewEmisData!$D:$D, AM$2))</f>
        <v>0</v>
      </c>
      <c r="AN348" s="335">
        <v>0</v>
      </c>
      <c r="AO348" s="335">
        <f>$I348*IF($G348="Pickup", SUMIFS(NewEmisData!E:E, NewEmisData!$A:$A, "Pickup", NewEmisData!$B:$B, $A348, NewEmisData!$C:$C, $H348, NewEmisData!$D:$D, AO$2), SUMIFS(NewEmisData!E:E, NewEmisData!$A:$A, "LDV", NewEmisData!$B:$B, $A348, NewEmisData!$C:$C, $H348, NewEmisData!$D:$D, AO$2))</f>
        <v>4.56866074514682E-2</v>
      </c>
      <c r="AP348" s="335">
        <f>$I348*IF($G348="Pickup", SUMIFS(NewEmisData!F:F, NewEmisData!$A:$A, "Pickup", NewEmisData!$B:$B, $A348, NewEmisData!$C:$C, $H348, NewEmisData!$D:$D, AP$2), SUMIFS(NewEmisData!F:F, NewEmisData!$A:$A, "LDV", NewEmisData!$B:$B, $A348, NewEmisData!$C:$C, $H348, NewEmisData!$D:$D, AP$2))</f>
        <v>4.56866074514682E-2</v>
      </c>
      <c r="AQ348" s="335">
        <f>$I348*IF($G348="Pickup", SUMIFS(NewEmisData!G:G, NewEmisData!$A:$A, "Pickup", NewEmisData!$B:$B, $A348, NewEmisData!$C:$C, $H348, NewEmisData!$D:$D, AQ$2), SUMIFS(NewEmisData!G:G, NewEmisData!$A:$A, "LDV", NewEmisData!$B:$B, $A348, NewEmisData!$C:$C, $H348, NewEmisData!$D:$D, AQ$2))</f>
        <v>4.5686595098603698E-2</v>
      </c>
      <c r="AR348" s="335">
        <f>$I348*IF($G348="Pickup", SUMIFS(NewEmisData!H:H, NewEmisData!$A:$A, "Pickup", NewEmisData!$B:$B, $A348, NewEmisData!$C:$C, $H348, NewEmisData!$D:$D, AR$2), SUMIFS(NewEmisData!H:H, NewEmisData!$A:$A, "LDV", NewEmisData!$B:$B, $A348, NewEmisData!$C:$C, $H348, NewEmisData!$D:$D, AR$2))</f>
        <v>4.5686567732366602E-2</v>
      </c>
      <c r="AS348" s="335">
        <f>$I348*IF($G348="Pickup", SUMIFS(NewEmisData!I:I, NewEmisData!$A:$A, "Pickup", NewEmisData!$B:$B, $A348, NewEmisData!$C:$C, $H348, NewEmisData!$D:$D, AS$2), SUMIFS(NewEmisData!I:I, NewEmisData!$A:$A, "LDV", NewEmisData!$B:$B, $A348, NewEmisData!$C:$C, $H348, NewEmisData!$D:$D, AS$2))</f>
        <v>4.5686639312502303E-2</v>
      </c>
      <c r="AT348" s="335">
        <f>$I348*IF($G348="Pickup", SUMIFS(NewEmisData!J:J, NewEmisData!$A:$A, "Pickup", NewEmisData!$B:$B, $A348, NewEmisData!$C:$C, $H348, NewEmisData!$D:$D, AT$2), SUMIFS(NewEmisData!J:J, NewEmisData!$A:$A, "LDV", NewEmisData!$B:$B, $A348, NewEmisData!$C:$C, $H348, NewEmisData!$D:$D, AT$2))</f>
        <v>4.5686507422641499E-2</v>
      </c>
      <c r="AU348" s="335">
        <f>$I348*IF($G348="Pickup", SUMIFS(NewEmisData!K:K, NewEmisData!$A:$A, "Pickup", NewEmisData!$B:$B, $A348, NewEmisData!$C:$C, $H348, NewEmisData!$D:$D, AU$2), SUMIFS(NewEmisData!K:K, NewEmisData!$A:$A, "LDV", NewEmisData!$B:$B, $A348, NewEmisData!$C:$C, $H348, NewEmisData!$D:$D, AU$2))</f>
        <v>4.5686552882415202E-2</v>
      </c>
      <c r="AV348" s="335">
        <f>$I348*IF($G348="Pickup", SUMIFS(NewEmisData!L:L, NewEmisData!$A:$A, "Pickup", NewEmisData!$B:$B, $A348, NewEmisData!$C:$C, $H348, NewEmisData!$D:$D, AV$2), SUMIFS(NewEmisData!L:L, NewEmisData!$A:$A, "LDV", NewEmisData!$B:$B, $A348, NewEmisData!$C:$C, $H348, NewEmisData!$D:$D, AV$2))</f>
        <v>4.5686619042368502E-2</v>
      </c>
      <c r="AW348" s="335">
        <f>$I348*IF($G348="Pickup", SUMIFS(NewEmisData!M:M, NewEmisData!$A:$A, "Pickup", NewEmisData!$B:$B, $A348, NewEmisData!$C:$C, $H348, NewEmisData!$D:$D, AW$2), SUMIFS(NewEmisData!M:M, NewEmisData!$A:$A, "LDV", NewEmisData!$B:$B, $A348, NewEmisData!$C:$C, $H348, NewEmisData!$D:$D, AW$2))</f>
        <v>4.5686619042368502E-2</v>
      </c>
      <c r="AX348" s="335">
        <v>2.3805319372350052E-2</v>
      </c>
      <c r="AY348" s="335">
        <f>$I348*IF($G348="Pickup", SUMIFS(NewEmisData!E:E, NewEmisData!$A:$A, "Pickup", NewEmisData!$B:$B, $A348, NewEmisData!$C:$C, $H348, NewEmisData!$D:$D, AY$2), SUMIFS(NewEmisData!E:E, NewEmisData!$A:$A, "LDV", NewEmisData!$B:$B, $A348, NewEmisData!$C:$C, $H348, NewEmisData!$D:$D, AY$2))</f>
        <v>5.96004040660905E-3</v>
      </c>
      <c r="AZ348" s="335">
        <f>$I348*IF($G348="Pickup", SUMIFS(NewEmisData!F:F, NewEmisData!$A:$A, "Pickup", NewEmisData!$B:$B, $A348, NewEmisData!$C:$C, $H348, NewEmisData!$D:$D, AZ$2), SUMIFS(NewEmisData!F:F, NewEmisData!$A:$A, "LDV", NewEmisData!$B:$B, $A348, NewEmisData!$C:$C, $H348, NewEmisData!$D:$D, AZ$2))</f>
        <v>5.96004040660905E-3</v>
      </c>
      <c r="BA348" s="335">
        <f>$I348*IF($G348="Pickup", SUMIFS(NewEmisData!G:G, NewEmisData!$A:$A, "Pickup", NewEmisData!$B:$B, $A348, NewEmisData!$C:$C, $H348, NewEmisData!$D:$D, BA$2), SUMIFS(NewEmisData!G:G, NewEmisData!$A:$A, "LDV", NewEmisData!$B:$B, $A348, NewEmisData!$C:$C, $H348, NewEmisData!$D:$D, BA$2))</f>
        <v>5.9600396436599304E-3</v>
      </c>
      <c r="BB348" s="335">
        <f>$I348*IF($G348="Pickup", SUMIFS(NewEmisData!H:H, NewEmisData!$A:$A, "Pickup", NewEmisData!$B:$B, $A348, NewEmisData!$C:$C, $H348, NewEmisData!$D:$D, BB$2), SUMIFS(NewEmisData!H:H, NewEmisData!$A:$A, "LDV", NewEmisData!$B:$B, $A348, NewEmisData!$C:$C, $H348, NewEmisData!$D:$D, BB$2))</f>
        <v>5.96003947288367E-3</v>
      </c>
      <c r="BC348" s="335">
        <f>$I348*IF($G348="Pickup", SUMIFS(NewEmisData!I:I, NewEmisData!$A:$A, "Pickup", NewEmisData!$B:$B, $A348, NewEmisData!$C:$C, $H348, NewEmisData!$D:$D, BC$2), SUMIFS(NewEmisData!I:I, NewEmisData!$A:$A, "LDV", NewEmisData!$B:$B, $A348, NewEmisData!$C:$C, $H348, NewEmisData!$D:$D, BC$2))</f>
        <v>5.9600498988851601E-3</v>
      </c>
      <c r="BD348" s="335">
        <f>$I348*IF($G348="Pickup", SUMIFS(NewEmisData!J:J, NewEmisData!$A:$A, "Pickup", NewEmisData!$B:$B, $A348, NewEmisData!$C:$C, $H348, NewEmisData!$D:$D, BD$2), SUMIFS(NewEmisData!J:J, NewEmisData!$A:$A, "LDV", NewEmisData!$B:$B, $A348, NewEmisData!$C:$C, $H348, NewEmisData!$D:$D, BD$2))</f>
        <v>5.9600370559725604E-3</v>
      </c>
      <c r="BE348" s="335">
        <f>$I348*IF($G348="Pickup", SUMIFS(NewEmisData!K:K, NewEmisData!$A:$A, "Pickup", NewEmisData!$B:$B, $A348, NewEmisData!$C:$C, $H348, NewEmisData!$D:$D, BE$2), SUMIFS(NewEmisData!K:K, NewEmisData!$A:$A, "LDV", NewEmisData!$B:$B, $A348, NewEmisData!$C:$C, $H348, NewEmisData!$D:$D, BE$2))</f>
        <v>5.9600363216577501E-3</v>
      </c>
      <c r="BF348" s="335">
        <f>$I348*IF($G348="Pickup", SUMIFS(NewEmisData!L:L, NewEmisData!$A:$A, "Pickup", NewEmisData!$B:$B, $A348, NewEmisData!$C:$C, $H348, NewEmisData!$D:$D, BF$2), SUMIFS(NewEmisData!L:L, NewEmisData!$A:$A, "LDV", NewEmisData!$B:$B, $A348, NewEmisData!$C:$C, $H348, NewEmisData!$D:$D, BF$2))</f>
        <v>5.9600544669343404E-3</v>
      </c>
      <c r="BG348" s="335">
        <f>$I348*IF($G348="Pickup", SUMIFS(NewEmisData!M:M, NewEmisData!$A:$A, "Pickup", NewEmisData!$B:$B, $A348, NewEmisData!$C:$C, $H348, NewEmisData!$D:$D, BG$2), SUMIFS(NewEmisData!M:M, NewEmisData!$A:$A, "LDV", NewEmisData!$B:$B, $A348, NewEmisData!$C:$C, $H348, NewEmisData!$D:$D, BG$2))</f>
        <v>5.9600544669343404E-3</v>
      </c>
      <c r="BH348" s="335">
        <v>1.6506531515565108E-3</v>
      </c>
      <c r="BI348" s="335">
        <f>$I348*IF($G348="Pickup", SUMIFS(NewEmisData!E:E, NewEmisData!$A:$A, "Pickup", NewEmisData!$B:$B, $A348, NewEmisData!$C:$C, $H348, NewEmisData!$D:$D, BI$2), SUMIFS(NewEmisData!E:E, NewEmisData!$A:$A, "LDV", NewEmisData!$B:$B, $A348, NewEmisData!$C:$C, $H348, NewEmisData!$D:$D, BI$2))</f>
        <v>0</v>
      </c>
      <c r="BJ348" s="335">
        <f>$I348*IF($G348="Pickup", SUMIFS(NewEmisData!F:F, NewEmisData!$A:$A, "Pickup", NewEmisData!$B:$B, $A348, NewEmisData!$C:$C, $H348, NewEmisData!$D:$D, BJ$2), SUMIFS(NewEmisData!F:F, NewEmisData!$A:$A, "LDV", NewEmisData!$B:$B, $A348, NewEmisData!$C:$C, $H348, NewEmisData!$D:$D, BJ$2))</f>
        <v>0</v>
      </c>
      <c r="BK348" s="335">
        <f>$I348*IF($G348="Pickup", SUMIFS(NewEmisData!G:G, NewEmisData!$A:$A, "Pickup", NewEmisData!$B:$B, $A348, NewEmisData!$C:$C, $H348, NewEmisData!$D:$D, BK$2), SUMIFS(NewEmisData!G:G, NewEmisData!$A:$A, "LDV", NewEmisData!$B:$B, $A348, NewEmisData!$C:$C, $H348, NewEmisData!$D:$D, BK$2))</f>
        <v>0</v>
      </c>
      <c r="BL348" s="335">
        <f>$I348*IF($G348="Pickup", SUMIFS(NewEmisData!H:H, NewEmisData!$A:$A, "Pickup", NewEmisData!$B:$B, $A348, NewEmisData!$C:$C, $H348, NewEmisData!$D:$D, BL$2), SUMIFS(NewEmisData!H:H, NewEmisData!$A:$A, "LDV", NewEmisData!$B:$B, $A348, NewEmisData!$C:$C, $H348, NewEmisData!$D:$D, BL$2))</f>
        <v>0</v>
      </c>
      <c r="BM348" s="335">
        <f>$I348*IF($G348="Pickup", SUMIFS(NewEmisData!I:I, NewEmisData!$A:$A, "Pickup", NewEmisData!$B:$B, $A348, NewEmisData!$C:$C, $H348, NewEmisData!$D:$D, BM$2), SUMIFS(NewEmisData!I:I, NewEmisData!$A:$A, "LDV", NewEmisData!$B:$B, $A348, NewEmisData!$C:$C, $H348, NewEmisData!$D:$D, BM$2))</f>
        <v>0</v>
      </c>
      <c r="BN348" s="335">
        <f>$I348*IF($G348="Pickup", SUMIFS(NewEmisData!J:J, NewEmisData!$A:$A, "Pickup", NewEmisData!$B:$B, $A348, NewEmisData!$C:$C, $H348, NewEmisData!$D:$D, BN$2), SUMIFS(NewEmisData!J:J, NewEmisData!$A:$A, "LDV", NewEmisData!$B:$B, $A348, NewEmisData!$C:$C, $H348, NewEmisData!$D:$D, BN$2))</f>
        <v>0</v>
      </c>
      <c r="BO348" s="335">
        <f>$I348*IF($G348="Pickup", SUMIFS(NewEmisData!K:K, NewEmisData!$A:$A, "Pickup", NewEmisData!$B:$B, $A348, NewEmisData!$C:$C, $H348, NewEmisData!$D:$D, BO$2), SUMIFS(NewEmisData!K:K, NewEmisData!$A:$A, "LDV", NewEmisData!$B:$B, $A348, NewEmisData!$C:$C, $H348, NewEmisData!$D:$D, BO$2))</f>
        <v>0</v>
      </c>
      <c r="BP348" s="335">
        <f>$I348*IF($G348="Pickup", SUMIFS(NewEmisData!L:L, NewEmisData!$A:$A, "Pickup", NewEmisData!$B:$B, $A348, NewEmisData!$C:$C, $H348, NewEmisData!$D:$D, BP$2), SUMIFS(NewEmisData!L:L, NewEmisData!$A:$A, "LDV", NewEmisData!$B:$B, $A348, NewEmisData!$C:$C, $H348, NewEmisData!$D:$D, BP$2))</f>
        <v>0</v>
      </c>
      <c r="BQ348" s="335">
        <f>$I348*IF($G348="Pickup", SUMIFS(NewEmisData!M:M, NewEmisData!$A:$A, "Pickup", NewEmisData!$B:$B, $A348, NewEmisData!$C:$C, $H348, NewEmisData!$D:$D, BQ$2), SUMIFS(NewEmisData!M:M, NewEmisData!$A:$A, "LDV", NewEmisData!$B:$B, $A348, NewEmisData!$C:$C, $H348, NewEmisData!$D:$D, BQ$2))</f>
        <v>0</v>
      </c>
      <c r="BR348" s="335">
        <v>0</v>
      </c>
      <c r="BS348" s="335">
        <f>$I348*IF($G348="Pickup", SUMIFS(NewEmisData!E:E, NewEmisData!$A:$A, "Pickup", NewEmisData!$B:$B, $A348, NewEmisData!$C:$C, $H348, NewEmisData!$D:$D, BS$2), SUMIFS(NewEmisData!E:E, NewEmisData!$A:$A, "LDV", NewEmisData!$B:$B, $A348, NewEmisData!$C:$C, $H348, NewEmisData!$D:$D, BS$2))</f>
        <v>0</v>
      </c>
      <c r="BT348" s="335">
        <f>$I348*IF($G348="Pickup", SUMIFS(NewEmisData!F:F, NewEmisData!$A:$A, "Pickup", NewEmisData!$B:$B, $A348, NewEmisData!$C:$C, $H348, NewEmisData!$D:$D, BT$2), SUMIFS(NewEmisData!F:F, NewEmisData!$A:$A, "LDV", NewEmisData!$B:$B, $A348, NewEmisData!$C:$C, $H348, NewEmisData!$D:$D, BT$2))</f>
        <v>0</v>
      </c>
      <c r="BU348" s="335">
        <f>$I348*IF($G348="Pickup", SUMIFS(NewEmisData!G:G, NewEmisData!$A:$A, "Pickup", NewEmisData!$B:$B, $A348, NewEmisData!$C:$C, $H348, NewEmisData!$D:$D, BU$2), SUMIFS(NewEmisData!G:G, NewEmisData!$A:$A, "LDV", NewEmisData!$B:$B, $A348, NewEmisData!$C:$C, $H348, NewEmisData!$D:$D, BU$2))</f>
        <v>0</v>
      </c>
      <c r="BV348" s="335">
        <f>$I348*IF($G348="Pickup", SUMIFS(NewEmisData!H:H, NewEmisData!$A:$A, "Pickup", NewEmisData!$B:$B, $A348, NewEmisData!$C:$C, $H348, NewEmisData!$D:$D, BV$2), SUMIFS(NewEmisData!H:H, NewEmisData!$A:$A, "LDV", NewEmisData!$B:$B, $A348, NewEmisData!$C:$C, $H348, NewEmisData!$D:$D, BV$2))</f>
        <v>0</v>
      </c>
      <c r="BW348" s="335">
        <f>$I348*IF($G348="Pickup", SUMIFS(NewEmisData!I:I, NewEmisData!$A:$A, "Pickup", NewEmisData!$B:$B, $A348, NewEmisData!$C:$C, $H348, NewEmisData!$D:$D, BW$2), SUMIFS(NewEmisData!I:I, NewEmisData!$A:$A, "LDV", NewEmisData!$B:$B, $A348, NewEmisData!$C:$C, $H348, NewEmisData!$D:$D, BW$2))</f>
        <v>0</v>
      </c>
      <c r="BX348" s="335">
        <f>$I348*IF($G348="Pickup", SUMIFS(NewEmisData!J:J, NewEmisData!$A:$A, "Pickup", NewEmisData!$B:$B, $A348, NewEmisData!$C:$C, $H348, NewEmisData!$D:$D, BX$2), SUMIFS(NewEmisData!J:J, NewEmisData!$A:$A, "LDV", NewEmisData!$B:$B, $A348, NewEmisData!$C:$C, $H348, NewEmisData!$D:$D, BX$2))</f>
        <v>0</v>
      </c>
      <c r="BY348" s="335">
        <f>$I348*IF($G348="Pickup", SUMIFS(NewEmisData!K:K, NewEmisData!$A:$A, "Pickup", NewEmisData!$B:$B, $A348, NewEmisData!$C:$C, $H348, NewEmisData!$D:$D, BY$2), SUMIFS(NewEmisData!K:K, NewEmisData!$A:$A, "LDV", NewEmisData!$B:$B, $A348, NewEmisData!$C:$C, $H348, NewEmisData!$D:$D, BY$2))</f>
        <v>0</v>
      </c>
      <c r="BZ348" s="335">
        <f>$I348*IF($G348="Pickup", SUMIFS(NewEmisData!L:L, NewEmisData!$A:$A, "Pickup", NewEmisData!$B:$B, $A348, NewEmisData!$C:$C, $H348, NewEmisData!$D:$D, BZ$2), SUMIFS(NewEmisData!L:L, NewEmisData!$A:$A, "LDV", NewEmisData!$B:$B, $A348, NewEmisData!$C:$C, $H348, NewEmisData!$D:$D, BZ$2))</f>
        <v>0</v>
      </c>
      <c r="CA348" s="335">
        <f>$I348*IF($G348="Pickup", SUMIFS(NewEmisData!M:M, NewEmisData!$A:$A, "Pickup", NewEmisData!$B:$B, $A348, NewEmisData!$C:$C, $H348, NewEmisData!$D:$D, CA$2), SUMIFS(NewEmisData!M:M, NewEmisData!$A:$A, "LDV", NewEmisData!$B:$B, $A348, NewEmisData!$C:$C, $H348, NewEmisData!$D:$D, CA$2))</f>
        <v>0</v>
      </c>
      <c r="CB348" s="335">
        <v>0</v>
      </c>
      <c r="CC348" s="335">
        <f>$I348*IF($G348="Pickup", SUMIFS(NewEmisData!E:E, NewEmisData!$A:$A, "Pickup", NewEmisData!$B:$B, $A348, NewEmisData!$C:$C, $H348, NewEmisData!$D:$D, CC$2), SUMIFS(NewEmisData!E:E, NewEmisData!$A:$A, "LDV", NewEmisData!$B:$B, $A348, NewEmisData!$C:$C, $H348, NewEmisData!$D:$D, CC$2))</f>
        <v>0</v>
      </c>
      <c r="CD348" s="335">
        <f>$I348*IF($G348="Pickup", SUMIFS(NewEmisData!F:F, NewEmisData!$A:$A, "Pickup", NewEmisData!$B:$B, $A348, NewEmisData!$C:$C, $H348, NewEmisData!$D:$D, CD$2), SUMIFS(NewEmisData!F:F, NewEmisData!$A:$A, "LDV", NewEmisData!$B:$B, $A348, NewEmisData!$C:$C, $H348, NewEmisData!$D:$D, CD$2))</f>
        <v>0</v>
      </c>
      <c r="CE348" s="335">
        <f>$I348*IF($G348="Pickup", SUMIFS(NewEmisData!G:G, NewEmisData!$A:$A, "Pickup", NewEmisData!$B:$B, $A348, NewEmisData!$C:$C, $H348, NewEmisData!$D:$D, CE$2), SUMIFS(NewEmisData!G:G, NewEmisData!$A:$A, "LDV", NewEmisData!$B:$B, $A348, NewEmisData!$C:$C, $H348, NewEmisData!$D:$D, CE$2))</f>
        <v>0</v>
      </c>
      <c r="CF348" s="335">
        <f>$I348*IF($G348="Pickup", SUMIFS(NewEmisData!H:H, NewEmisData!$A:$A, "Pickup", NewEmisData!$B:$B, $A348, NewEmisData!$C:$C, $H348, NewEmisData!$D:$D, CF$2), SUMIFS(NewEmisData!H:H, NewEmisData!$A:$A, "LDV", NewEmisData!$B:$B, $A348, NewEmisData!$C:$C, $H348, NewEmisData!$D:$D, CF$2))</f>
        <v>0</v>
      </c>
      <c r="CG348" s="335">
        <f>$I348*IF($G348="Pickup", SUMIFS(NewEmisData!I:I, NewEmisData!$A:$A, "Pickup", NewEmisData!$B:$B, $A348, NewEmisData!$C:$C, $H348, NewEmisData!$D:$D, CG$2), SUMIFS(NewEmisData!I:I, NewEmisData!$A:$A, "LDV", NewEmisData!$B:$B, $A348, NewEmisData!$C:$C, $H348, NewEmisData!$D:$D, CG$2))</f>
        <v>0</v>
      </c>
      <c r="CH348" s="335">
        <f>$I348*IF($G348="Pickup", SUMIFS(NewEmisData!J:J, NewEmisData!$A:$A, "Pickup", NewEmisData!$B:$B, $A348, NewEmisData!$C:$C, $H348, NewEmisData!$D:$D, CH$2), SUMIFS(NewEmisData!J:J, NewEmisData!$A:$A, "LDV", NewEmisData!$B:$B, $A348, NewEmisData!$C:$C, $H348, NewEmisData!$D:$D, CH$2))</f>
        <v>0</v>
      </c>
      <c r="CI348" s="335">
        <f>$I348*IF($G348="Pickup", SUMIFS(NewEmisData!K:K, NewEmisData!$A:$A, "Pickup", NewEmisData!$B:$B, $A348, NewEmisData!$C:$C, $H348, NewEmisData!$D:$D, CI$2), SUMIFS(NewEmisData!K:K, NewEmisData!$A:$A, "LDV", NewEmisData!$B:$B, $A348, NewEmisData!$C:$C, $H348, NewEmisData!$D:$D, CI$2))</f>
        <v>0</v>
      </c>
      <c r="CJ348" s="335">
        <f>$I348*IF($G348="Pickup", SUMIFS(NewEmisData!L:L, NewEmisData!$A:$A, "Pickup", NewEmisData!$B:$B, $A348, NewEmisData!$C:$C, $H348, NewEmisData!$D:$D, CJ$2), SUMIFS(NewEmisData!L:L, NewEmisData!$A:$A, "LDV", NewEmisData!$B:$B, $A348, NewEmisData!$C:$C, $H348, NewEmisData!$D:$D, CJ$2))</f>
        <v>0</v>
      </c>
      <c r="CK348" s="335">
        <f>$I348*IF($G348="Pickup", SUMIFS(NewEmisData!M:M, NewEmisData!$A:$A, "Pickup", NewEmisData!$B:$B, $A348, NewEmisData!$C:$C, $H348, NewEmisData!$D:$D, CK$2), SUMIFS(NewEmisData!M:M, NewEmisData!$A:$A, "LDV", NewEmisData!$B:$B, $A348, NewEmisData!$C:$C, $H348, NewEmisData!$D:$D, CK$2))</f>
        <v>0</v>
      </c>
      <c r="CL348" s="335">
        <v>0</v>
      </c>
      <c r="CM348" s="335">
        <f>$I348*IF($G348="Pickup", SUMIFS(NewEmisData!E:E, NewEmisData!$A:$A, "Pickup", NewEmisData!$B:$B, $A348, NewEmisData!$C:$C, $H348, NewEmisData!$D:$D, CM$2), SUMIFS(NewEmisData!E:E, NewEmisData!$A:$A, "LDV", NewEmisData!$B:$B, $A348, NewEmisData!$C:$C, $H348, NewEmisData!$D:$D, CM$2))</f>
        <v>0</v>
      </c>
      <c r="CN348" s="335">
        <f>$I348*IF($G348="Pickup", SUMIFS(NewEmisData!F:F, NewEmisData!$A:$A, "Pickup", NewEmisData!$B:$B, $A348, NewEmisData!$C:$C, $H348, NewEmisData!$D:$D, CN$2), SUMIFS(NewEmisData!F:F, NewEmisData!$A:$A, "LDV", NewEmisData!$B:$B, $A348, NewEmisData!$C:$C, $H348, NewEmisData!$D:$D, CN$2))</f>
        <v>0</v>
      </c>
      <c r="CO348" s="335">
        <f>$I348*IF($G348="Pickup", SUMIFS(NewEmisData!G:G, NewEmisData!$A:$A, "Pickup", NewEmisData!$B:$B, $A348, NewEmisData!$C:$C, $H348, NewEmisData!$D:$D, CO$2), SUMIFS(NewEmisData!G:G, NewEmisData!$A:$A, "LDV", NewEmisData!$B:$B, $A348, NewEmisData!$C:$C, $H348, NewEmisData!$D:$D, CO$2))</f>
        <v>0</v>
      </c>
      <c r="CP348" s="335">
        <f>$I348*IF($G348="Pickup", SUMIFS(NewEmisData!H:H, NewEmisData!$A:$A, "Pickup", NewEmisData!$B:$B, $A348, NewEmisData!$C:$C, $H348, NewEmisData!$D:$D, CP$2), SUMIFS(NewEmisData!H:H, NewEmisData!$A:$A, "LDV", NewEmisData!$B:$B, $A348, NewEmisData!$C:$C, $H348, NewEmisData!$D:$D, CP$2))</f>
        <v>0</v>
      </c>
      <c r="CQ348" s="335">
        <f>$I348*IF($G348="Pickup", SUMIFS(NewEmisData!I:I, NewEmisData!$A:$A, "Pickup", NewEmisData!$B:$B, $A348, NewEmisData!$C:$C, $H348, NewEmisData!$D:$D, CQ$2), SUMIFS(NewEmisData!I:I, NewEmisData!$A:$A, "LDV", NewEmisData!$B:$B, $A348, NewEmisData!$C:$C, $H348, NewEmisData!$D:$D, CQ$2))</f>
        <v>0</v>
      </c>
      <c r="CR348" s="335">
        <f>$I348*IF($G348="Pickup", SUMIFS(NewEmisData!J:J, NewEmisData!$A:$A, "Pickup", NewEmisData!$B:$B, $A348, NewEmisData!$C:$C, $H348, NewEmisData!$D:$D, CR$2), SUMIFS(NewEmisData!J:J, NewEmisData!$A:$A, "LDV", NewEmisData!$B:$B, $A348, NewEmisData!$C:$C, $H348, NewEmisData!$D:$D, CR$2))</f>
        <v>0</v>
      </c>
      <c r="CS348" s="335">
        <f>$I348*IF($G348="Pickup", SUMIFS(NewEmisData!K:K, NewEmisData!$A:$A, "Pickup", NewEmisData!$B:$B, $A348, NewEmisData!$C:$C, $H348, NewEmisData!$D:$D, CS$2), SUMIFS(NewEmisData!K:K, NewEmisData!$A:$A, "LDV", NewEmisData!$B:$B, $A348, NewEmisData!$C:$C, $H348, NewEmisData!$D:$D, CS$2))</f>
        <v>0</v>
      </c>
      <c r="CT348" s="335">
        <f>$I348*IF($G348="Pickup", SUMIFS(NewEmisData!L:L, NewEmisData!$A:$A, "Pickup", NewEmisData!$B:$B, $A348, NewEmisData!$C:$C, $H348, NewEmisData!$D:$D, CT$2), SUMIFS(NewEmisData!L:L, NewEmisData!$A:$A, "LDV", NewEmisData!$B:$B, $A348, NewEmisData!$C:$C, $H348, NewEmisData!$D:$D, CT$2))</f>
        <v>0</v>
      </c>
      <c r="CU348" s="335">
        <f>$I348*IF($G348="Pickup", SUMIFS(NewEmisData!M:M, NewEmisData!$A:$A, "Pickup", NewEmisData!$B:$B, $A348, NewEmisData!$C:$C, $H348, NewEmisData!$D:$D, CU$2), SUMIFS(NewEmisData!M:M, NewEmisData!$A:$A, "LDV", NewEmisData!$B:$B, $A348, NewEmisData!$C:$C, $H348, NewEmisData!$D:$D, CU$2))</f>
        <v>0</v>
      </c>
      <c r="CV348" s="335">
        <v>0</v>
      </c>
      <c r="CW348" s="335">
        <v>0</v>
      </c>
      <c r="CX348" s="335">
        <v>0</v>
      </c>
      <c r="CY348" s="335">
        <v>0</v>
      </c>
      <c r="CZ348" s="335">
        <v>0</v>
      </c>
      <c r="DA348" s="335">
        <v>0</v>
      </c>
      <c r="DB348" s="335">
        <v>0</v>
      </c>
      <c r="DC348" s="335">
        <v>0</v>
      </c>
      <c r="DD348" s="335">
        <v>0</v>
      </c>
      <c r="DE348" s="335">
        <v>0</v>
      </c>
      <c r="DF348" s="335">
        <v>0</v>
      </c>
      <c r="DG348" s="335">
        <f>$I348*IF($G348="Pickup", SUMIFS(NewEmisData!E:E, NewEmisData!$A:$A, "Pickup", NewEmisData!$B:$B, $A348, NewEmisData!$C:$C, $H348, NewEmisData!$D:$D, DG$2), SUMIFS(NewEmisData!E:E, NewEmisData!$A:$A, "LDV", NewEmisData!$B:$B, $A348, NewEmisData!$C:$C, $H348, NewEmisData!$D:$D, DG$2))</f>
        <v>0</v>
      </c>
      <c r="DH348" s="335">
        <f>$I348*IF($G348="Pickup", SUMIFS(NewEmisData!F:F, NewEmisData!$A:$A, "Pickup", NewEmisData!$B:$B, $A348, NewEmisData!$C:$C, $H348, NewEmisData!$D:$D, DH$2), SUMIFS(NewEmisData!F:F, NewEmisData!$A:$A, "LDV", NewEmisData!$B:$B, $A348, NewEmisData!$C:$C, $H348, NewEmisData!$D:$D, DH$2))</f>
        <v>0</v>
      </c>
      <c r="DI348" s="335">
        <f>$I348*IF($G348="Pickup", SUMIFS(NewEmisData!G:G, NewEmisData!$A:$A, "Pickup", NewEmisData!$B:$B, $A348, NewEmisData!$C:$C, $H348, NewEmisData!$D:$D, DI$2), SUMIFS(NewEmisData!G:G, NewEmisData!$A:$A, "LDV", NewEmisData!$B:$B, $A348, NewEmisData!$C:$C, $H348, NewEmisData!$D:$D, DI$2))</f>
        <v>0</v>
      </c>
      <c r="DJ348" s="335">
        <f>$I348*IF($G348="Pickup", SUMIFS(NewEmisData!H:H, NewEmisData!$A:$A, "Pickup", NewEmisData!$B:$B, $A348, NewEmisData!$C:$C, $H348, NewEmisData!$D:$D, DJ$2), SUMIFS(NewEmisData!H:H, NewEmisData!$A:$A, "LDV", NewEmisData!$B:$B, $A348, NewEmisData!$C:$C, $H348, NewEmisData!$D:$D, DJ$2))</f>
        <v>0</v>
      </c>
      <c r="DK348" s="335">
        <f>$I348*IF($G348="Pickup", SUMIFS(NewEmisData!I:I, NewEmisData!$A:$A, "Pickup", NewEmisData!$B:$B, $A348, NewEmisData!$C:$C, $H348, NewEmisData!$D:$D, DK$2), SUMIFS(NewEmisData!I:I, NewEmisData!$A:$A, "LDV", NewEmisData!$B:$B, $A348, NewEmisData!$C:$C, $H348, NewEmisData!$D:$D, DK$2))</f>
        <v>0</v>
      </c>
      <c r="DL348" s="335">
        <f>$I348*IF($G348="Pickup", SUMIFS(NewEmisData!J:J, NewEmisData!$A:$A, "Pickup", NewEmisData!$B:$B, $A348, NewEmisData!$C:$C, $H348, NewEmisData!$D:$D, DL$2), SUMIFS(NewEmisData!J:J, NewEmisData!$A:$A, "LDV", NewEmisData!$B:$B, $A348, NewEmisData!$C:$C, $H348, NewEmisData!$D:$D, DL$2))</f>
        <v>0</v>
      </c>
      <c r="DM348" s="335">
        <f>$I348*IF($G348="Pickup", SUMIFS(NewEmisData!K:K, NewEmisData!$A:$A, "Pickup", NewEmisData!$B:$B, $A348, NewEmisData!$C:$C, $H348, NewEmisData!$D:$D, DM$2), SUMIFS(NewEmisData!K:K, NewEmisData!$A:$A, "LDV", NewEmisData!$B:$B, $A348, NewEmisData!$C:$C, $H348, NewEmisData!$D:$D, DM$2))</f>
        <v>0</v>
      </c>
      <c r="DN348" s="335">
        <f>$I348*IF($G348="Pickup", SUMIFS(NewEmisData!L:L, NewEmisData!$A:$A, "Pickup", NewEmisData!$B:$B, $A348, NewEmisData!$C:$C, $H348, NewEmisData!$D:$D, DN$2), SUMIFS(NewEmisData!L:L, NewEmisData!$A:$A, "LDV", NewEmisData!$B:$B, $A348, NewEmisData!$C:$C, $H348, NewEmisData!$D:$D, DN$2))</f>
        <v>0</v>
      </c>
      <c r="DO348" s="335">
        <f>$I348*IF($G348="Pickup", SUMIFS(NewEmisData!M:M, NewEmisData!$A:$A, "Pickup", NewEmisData!$B:$B, $A348, NewEmisData!$C:$C, $H348, NewEmisData!$D:$D, DO$2), SUMIFS(NewEmisData!M:M, NewEmisData!$A:$A, "LDV", NewEmisData!$B:$B, $A348, NewEmisData!$C:$C, $H348, NewEmisData!$D:$D, DO$2))</f>
        <v>0</v>
      </c>
      <c r="DP348" s="335">
        <v>0</v>
      </c>
      <c r="DQ348" s="335">
        <f>$I348*IF($G348="Pickup", SUMIFS(NewEmisData!E:E, NewEmisData!$A:$A, "Pickup", NewEmisData!$B:$B, $A348, NewEmisData!$C:$C, $H348, NewEmisData!$D:$D, DQ$2), SUMIFS(NewEmisData!E:E, NewEmisData!$A:$A, "LDV", NewEmisData!$B:$B, $A348, NewEmisData!$C:$C, $H348, NewEmisData!$D:$D, DQ$2))</f>
        <v>0</v>
      </c>
      <c r="DR348" s="335">
        <f>$I348*IF($G348="Pickup", SUMIFS(NewEmisData!F:F, NewEmisData!$A:$A, "Pickup", NewEmisData!$B:$B, $A348, NewEmisData!$C:$C, $H348, NewEmisData!$D:$D, DR$2), SUMIFS(NewEmisData!F:F, NewEmisData!$A:$A, "LDV", NewEmisData!$B:$B, $A348, NewEmisData!$C:$C, $H348, NewEmisData!$D:$D, DR$2))</f>
        <v>0</v>
      </c>
      <c r="DS348" s="335">
        <f>$I348*IF($G348="Pickup", SUMIFS(NewEmisData!G:G, NewEmisData!$A:$A, "Pickup", NewEmisData!$B:$B, $A348, NewEmisData!$C:$C, $H348, NewEmisData!$D:$D, DS$2), SUMIFS(NewEmisData!G:G, NewEmisData!$A:$A, "LDV", NewEmisData!$B:$B, $A348, NewEmisData!$C:$C, $H348, NewEmisData!$D:$D, DS$2))</f>
        <v>0</v>
      </c>
      <c r="DT348" s="335">
        <f>$I348*IF($G348="Pickup", SUMIFS(NewEmisData!H:H, NewEmisData!$A:$A, "Pickup", NewEmisData!$B:$B, $A348, NewEmisData!$C:$C, $H348, NewEmisData!$D:$D, DT$2), SUMIFS(NewEmisData!H:H, NewEmisData!$A:$A, "LDV", NewEmisData!$B:$B, $A348, NewEmisData!$C:$C, $H348, NewEmisData!$D:$D, DT$2))</f>
        <v>0</v>
      </c>
      <c r="DU348" s="335">
        <f>$I348*IF($G348="Pickup", SUMIFS(NewEmisData!I:I, NewEmisData!$A:$A, "Pickup", NewEmisData!$B:$B, $A348, NewEmisData!$C:$C, $H348, NewEmisData!$D:$D, DU$2), SUMIFS(NewEmisData!I:I, NewEmisData!$A:$A, "LDV", NewEmisData!$B:$B, $A348, NewEmisData!$C:$C, $H348, NewEmisData!$D:$D, DU$2))</f>
        <v>0</v>
      </c>
      <c r="DV348" s="335">
        <f>$I348*IF($G348="Pickup", SUMIFS(NewEmisData!J:J, NewEmisData!$A:$A, "Pickup", NewEmisData!$B:$B, $A348, NewEmisData!$C:$C, $H348, NewEmisData!$D:$D, DV$2), SUMIFS(NewEmisData!J:J, NewEmisData!$A:$A, "LDV", NewEmisData!$B:$B, $A348, NewEmisData!$C:$C, $H348, NewEmisData!$D:$D, DV$2))</f>
        <v>0</v>
      </c>
      <c r="DW348" s="335">
        <f>$I348*IF($G348="Pickup", SUMIFS(NewEmisData!K:K, NewEmisData!$A:$A, "Pickup", NewEmisData!$B:$B, $A348, NewEmisData!$C:$C, $H348, NewEmisData!$D:$D, DW$2), SUMIFS(NewEmisData!K:K, NewEmisData!$A:$A, "LDV", NewEmisData!$B:$B, $A348, NewEmisData!$C:$C, $H348, NewEmisData!$D:$D, DW$2))</f>
        <v>0</v>
      </c>
      <c r="DX348" s="335">
        <f>$I348*IF($G348="Pickup", SUMIFS(NewEmisData!L:L, NewEmisData!$A:$A, "Pickup", NewEmisData!$B:$B, $A348, NewEmisData!$C:$C, $H348, NewEmisData!$D:$D, DX$2), SUMIFS(NewEmisData!L:L, NewEmisData!$A:$A, "LDV", NewEmisData!$B:$B, $A348, NewEmisData!$C:$C, $H348, NewEmisData!$D:$D, DX$2))</f>
        <v>0</v>
      </c>
      <c r="DY348" s="335">
        <f>$I348*IF($G348="Pickup", SUMIFS(NewEmisData!M:M, NewEmisData!$A:$A, "Pickup", NewEmisData!$B:$B, $A348, NewEmisData!$C:$C, $H348, NewEmisData!$D:$D, DY$2), SUMIFS(NewEmisData!M:M, NewEmisData!$A:$A, "LDV", NewEmisData!$B:$B, $A348, NewEmisData!$C:$C, $H348, NewEmisData!$D:$D, DY$2))</f>
        <v>0</v>
      </c>
      <c r="DZ348" s="335">
        <v>0</v>
      </c>
      <c r="EA348" s="335">
        <f t="shared" si="542"/>
        <v>0</v>
      </c>
      <c r="EB348" s="335">
        <f t="shared" si="543"/>
        <v>0</v>
      </c>
      <c r="EC348" s="335">
        <f t="shared" si="544"/>
        <v>0</v>
      </c>
      <c r="ED348" s="335">
        <f t="shared" si="545"/>
        <v>0</v>
      </c>
      <c r="EE348" s="335">
        <f t="shared" si="546"/>
        <v>0</v>
      </c>
      <c r="EF348" s="335">
        <f t="shared" si="547"/>
        <v>0</v>
      </c>
      <c r="EG348" s="335">
        <f t="shared" si="548"/>
        <v>0</v>
      </c>
      <c r="EH348" s="335">
        <f t="shared" si="549"/>
        <v>0</v>
      </c>
      <c r="EI348" s="335">
        <f t="shared" si="550"/>
        <v>0</v>
      </c>
      <c r="EJ348" s="335">
        <f t="shared" si="551"/>
        <v>0</v>
      </c>
      <c r="EK348" s="335">
        <f t="shared" si="552"/>
        <v>0</v>
      </c>
      <c r="EL348" s="335">
        <f t="shared" si="553"/>
        <v>0</v>
      </c>
      <c r="EM348" s="335">
        <f t="shared" si="554"/>
        <v>0</v>
      </c>
      <c r="EN348" s="335">
        <f t="shared" si="555"/>
        <v>0</v>
      </c>
      <c r="EO348" s="335">
        <f t="shared" si="556"/>
        <v>0</v>
      </c>
      <c r="EP348" s="335">
        <f t="shared" si="557"/>
        <v>0</v>
      </c>
      <c r="EQ348" s="335">
        <f t="shared" si="558"/>
        <v>0</v>
      </c>
      <c r="ER348" s="335">
        <f t="shared" si="559"/>
        <v>0</v>
      </c>
      <c r="ES348" s="335">
        <f t="shared" si="560"/>
        <v>0</v>
      </c>
      <c r="ET348" s="335">
        <f t="shared" si="561"/>
        <v>0</v>
      </c>
      <c r="EU348" s="335">
        <f t="shared" si="562"/>
        <v>0</v>
      </c>
      <c r="EV348" s="335">
        <f t="shared" si="563"/>
        <v>0</v>
      </c>
      <c r="EW348" s="335">
        <f t="shared" si="564"/>
        <v>0</v>
      </c>
      <c r="EX348" s="335">
        <f t="shared" si="565"/>
        <v>0</v>
      </c>
      <c r="EY348" s="335">
        <f t="shared" si="566"/>
        <v>0</v>
      </c>
      <c r="EZ348" s="335">
        <f t="shared" si="567"/>
        <v>0</v>
      </c>
      <c r="FA348" s="335">
        <f t="shared" si="568"/>
        <v>0</v>
      </c>
      <c r="FB348" s="335">
        <f t="shared" si="569"/>
        <v>0</v>
      </c>
      <c r="FC348" s="335">
        <f t="shared" si="570"/>
        <v>0</v>
      </c>
      <c r="FD348" s="335">
        <f t="shared" si="571"/>
        <v>0</v>
      </c>
      <c r="FE348" s="335">
        <f t="shared" si="572"/>
        <v>4.56866074514682E-2</v>
      </c>
      <c r="FF348" s="335">
        <f t="shared" si="573"/>
        <v>4.56866074514682E-2</v>
      </c>
      <c r="FG348" s="335">
        <f t="shared" si="574"/>
        <v>4.5686595098603698E-2</v>
      </c>
      <c r="FH348" s="335">
        <f t="shared" si="575"/>
        <v>4.5686567732366602E-2</v>
      </c>
      <c r="FI348" s="335">
        <f t="shared" si="576"/>
        <v>4.5686639312502303E-2</v>
      </c>
      <c r="FJ348" s="335">
        <f t="shared" si="577"/>
        <v>4.5686507422641499E-2</v>
      </c>
      <c r="FK348" s="335">
        <f t="shared" si="578"/>
        <v>4.5686552882415202E-2</v>
      </c>
      <c r="FL348" s="335">
        <f t="shared" si="579"/>
        <v>4.5686619042368502E-2</v>
      </c>
      <c r="FM348" s="335">
        <f t="shared" si="580"/>
        <v>4.5686619042368502E-2</v>
      </c>
      <c r="FN348" s="335">
        <f t="shared" si="581"/>
        <v>2.3805319372350052E-2</v>
      </c>
      <c r="FO348" s="335">
        <f t="shared" si="582"/>
        <v>5.96004040660905E-3</v>
      </c>
      <c r="FP348" s="335">
        <f t="shared" si="583"/>
        <v>5.96004040660905E-3</v>
      </c>
      <c r="FQ348" s="335">
        <f t="shared" si="584"/>
        <v>5.9600396436599304E-3</v>
      </c>
      <c r="FR348" s="335">
        <f t="shared" si="585"/>
        <v>5.96003947288367E-3</v>
      </c>
      <c r="FS348" s="335">
        <f t="shared" si="586"/>
        <v>5.9600498988851601E-3</v>
      </c>
      <c r="FT348" s="335">
        <f t="shared" si="587"/>
        <v>5.9600370559725604E-3</v>
      </c>
      <c r="FU348" s="335">
        <f t="shared" si="588"/>
        <v>5.9600363216577501E-3</v>
      </c>
      <c r="FV348" s="335">
        <f t="shared" si="589"/>
        <v>5.9600544669343404E-3</v>
      </c>
      <c r="FW348" s="335">
        <f t="shared" si="590"/>
        <v>5.9600544669343404E-3</v>
      </c>
      <c r="FX348" s="335">
        <f t="shared" si="591"/>
        <v>1.6506531515565108E-3</v>
      </c>
    </row>
    <row r="349" spans="1:180" x14ac:dyDescent="0.2">
      <c r="A349" s="305" t="str">
        <f>_xlfn.CONCAT(IF(LEFT(TRIM(A348),1)="*", "*R", "R"), 1+RIGHT(TRIM(A348),1))</f>
        <v>*R6</v>
      </c>
      <c r="B349" s="305" t="str">
        <f t="shared" si="643"/>
        <v>TLCFCH11</v>
      </c>
      <c r="C349" s="305" t="str">
        <f t="shared" si="644"/>
        <v>TL.H2.C.FCH.2011</v>
      </c>
      <c r="D349" s="301" t="str">
        <f t="shared" si="645"/>
        <v>bn-vmt, bn-vmt/a</v>
      </c>
      <c r="E349" s="301" t="str">
        <f t="shared" si="646"/>
        <v>TRNH2</v>
      </c>
      <c r="F349" s="301" t="str">
        <f t="shared" si="647"/>
        <v>TL</v>
      </c>
      <c r="G349" s="315" t="s">
        <v>815</v>
      </c>
      <c r="H349" s="315" t="s">
        <v>36</v>
      </c>
      <c r="I349" s="315">
        <v>1</v>
      </c>
      <c r="J349" s="315" t="str">
        <f t="shared" si="592"/>
        <v>Compact car-ELC</v>
      </c>
      <c r="K349" s="335">
        <f>$I349*IF($G349="Pickup", SUMIFS(NewEmisData!E:E, NewEmisData!$A:$A, "Pickup", NewEmisData!$B:$B, $A349, NewEmisData!$C:$C, $H349, NewEmisData!$D:$D, K$2), SUMIFS(NewEmisData!E:E, NewEmisData!$A:$A, "LDV", NewEmisData!$B:$B, $A349, NewEmisData!$C:$C, $H349, NewEmisData!$D:$D, K$2))</f>
        <v>0</v>
      </c>
      <c r="L349" s="335">
        <f>$I349*IF($G349="Pickup", SUMIFS(NewEmisData!F:F, NewEmisData!$A:$A, "Pickup", NewEmisData!$B:$B, $A349, NewEmisData!$C:$C, $H349, NewEmisData!$D:$D, L$2), SUMIFS(NewEmisData!F:F, NewEmisData!$A:$A, "LDV", NewEmisData!$B:$B, $A349, NewEmisData!$C:$C, $H349, NewEmisData!$D:$D, L$2))</f>
        <v>0</v>
      </c>
      <c r="M349" s="335">
        <f>$I349*IF($G349="Pickup", SUMIFS(NewEmisData!G:G, NewEmisData!$A:$A, "Pickup", NewEmisData!$B:$B, $A349, NewEmisData!$C:$C, $H349, NewEmisData!$D:$D, M$2), SUMIFS(NewEmisData!G:G, NewEmisData!$A:$A, "LDV", NewEmisData!$B:$B, $A349, NewEmisData!$C:$C, $H349, NewEmisData!$D:$D, M$2))</f>
        <v>0</v>
      </c>
      <c r="N349" s="335">
        <f>$I349*IF($G349="Pickup", SUMIFS(NewEmisData!H:H, NewEmisData!$A:$A, "Pickup", NewEmisData!$B:$B, $A349, NewEmisData!$C:$C, $H349, NewEmisData!$D:$D, N$2), SUMIFS(NewEmisData!H:H, NewEmisData!$A:$A, "LDV", NewEmisData!$B:$B, $A349, NewEmisData!$C:$C, $H349, NewEmisData!$D:$D, N$2))</f>
        <v>0</v>
      </c>
      <c r="O349" s="335">
        <f>$I349*IF($G349="Pickup", SUMIFS(NewEmisData!I:I, NewEmisData!$A:$A, "Pickup", NewEmisData!$B:$B, $A349, NewEmisData!$C:$C, $H349, NewEmisData!$D:$D, O$2), SUMIFS(NewEmisData!I:I, NewEmisData!$A:$A, "LDV", NewEmisData!$B:$B, $A349, NewEmisData!$C:$C, $H349, NewEmisData!$D:$D, O$2))</f>
        <v>0</v>
      </c>
      <c r="P349" s="335">
        <f>$I349*IF($G349="Pickup", SUMIFS(NewEmisData!J:J, NewEmisData!$A:$A, "Pickup", NewEmisData!$B:$B, $A349, NewEmisData!$C:$C, $H349, NewEmisData!$D:$D, P$2), SUMIFS(NewEmisData!J:J, NewEmisData!$A:$A, "LDV", NewEmisData!$B:$B, $A349, NewEmisData!$C:$C, $H349, NewEmisData!$D:$D, P$2))</f>
        <v>0</v>
      </c>
      <c r="Q349" s="335">
        <f>$I349*IF($G349="Pickup", SUMIFS(NewEmisData!K:K, NewEmisData!$A:$A, "Pickup", NewEmisData!$B:$B, $A349, NewEmisData!$C:$C, $H349, NewEmisData!$D:$D, Q$2), SUMIFS(NewEmisData!K:K, NewEmisData!$A:$A, "LDV", NewEmisData!$B:$B, $A349, NewEmisData!$C:$C, $H349, NewEmisData!$D:$D, Q$2))</f>
        <v>0</v>
      </c>
      <c r="R349" s="335">
        <f>$I349*IF($G349="Pickup", SUMIFS(NewEmisData!L:L, NewEmisData!$A:$A, "Pickup", NewEmisData!$B:$B, $A349, NewEmisData!$C:$C, $H349, NewEmisData!$D:$D, R$2), SUMIFS(NewEmisData!L:L, NewEmisData!$A:$A, "LDV", NewEmisData!$B:$B, $A349, NewEmisData!$C:$C, $H349, NewEmisData!$D:$D, R$2))</f>
        <v>0</v>
      </c>
      <c r="S349" s="335">
        <f>$I349*IF($G349="Pickup", SUMIFS(NewEmisData!M:M, NewEmisData!$A:$A, "Pickup", NewEmisData!$B:$B, $A349, NewEmisData!$C:$C, $H349, NewEmisData!$D:$D, S$2), SUMIFS(NewEmisData!M:M, NewEmisData!$A:$A, "LDV", NewEmisData!$B:$B, $A349, NewEmisData!$C:$C, $H349, NewEmisData!$D:$D, S$2))</f>
        <v>0</v>
      </c>
      <c r="T349" s="335">
        <v>0</v>
      </c>
      <c r="U349" s="335">
        <f>$I349*IF($G349="Pickup", SUMIFS(NewEmisData!E:E, NewEmisData!$A:$A, "Pickup", NewEmisData!$B:$B, $A349, NewEmisData!$C:$C, $H349, NewEmisData!$D:$D, U$2), SUMIFS(NewEmisData!E:E, NewEmisData!$A:$A, "LDV", NewEmisData!$B:$B, $A349, NewEmisData!$C:$C, $H349, NewEmisData!$D:$D, U$2))</f>
        <v>0</v>
      </c>
      <c r="V349" s="335">
        <f>$I349*IF($G349="Pickup", SUMIFS(NewEmisData!F:F, NewEmisData!$A:$A, "Pickup", NewEmisData!$B:$B, $A349, NewEmisData!$C:$C, $H349, NewEmisData!$D:$D, V$2), SUMIFS(NewEmisData!F:F, NewEmisData!$A:$A, "LDV", NewEmisData!$B:$B, $A349, NewEmisData!$C:$C, $H349, NewEmisData!$D:$D, V$2))</f>
        <v>0</v>
      </c>
      <c r="W349" s="335">
        <f>$I349*IF($G349="Pickup", SUMIFS(NewEmisData!G:G, NewEmisData!$A:$A, "Pickup", NewEmisData!$B:$B, $A349, NewEmisData!$C:$C, $H349, NewEmisData!$D:$D, W$2), SUMIFS(NewEmisData!G:G, NewEmisData!$A:$A, "LDV", NewEmisData!$B:$B, $A349, NewEmisData!$C:$C, $H349, NewEmisData!$D:$D, W$2))</f>
        <v>0</v>
      </c>
      <c r="X349" s="335">
        <f>$I349*IF($G349="Pickup", SUMIFS(NewEmisData!H:H, NewEmisData!$A:$A, "Pickup", NewEmisData!$B:$B, $A349, NewEmisData!$C:$C, $H349, NewEmisData!$D:$D, X$2), SUMIFS(NewEmisData!H:H, NewEmisData!$A:$A, "LDV", NewEmisData!$B:$B, $A349, NewEmisData!$C:$C, $H349, NewEmisData!$D:$D, X$2))</f>
        <v>0</v>
      </c>
      <c r="Y349" s="335">
        <f>$I349*IF($G349="Pickup", SUMIFS(NewEmisData!I:I, NewEmisData!$A:$A, "Pickup", NewEmisData!$B:$B, $A349, NewEmisData!$C:$C, $H349, NewEmisData!$D:$D, Y$2), SUMIFS(NewEmisData!I:I, NewEmisData!$A:$A, "LDV", NewEmisData!$B:$B, $A349, NewEmisData!$C:$C, $H349, NewEmisData!$D:$D, Y$2))</f>
        <v>0</v>
      </c>
      <c r="Z349" s="335">
        <f>$I349*IF($G349="Pickup", SUMIFS(NewEmisData!J:J, NewEmisData!$A:$A, "Pickup", NewEmisData!$B:$B, $A349, NewEmisData!$C:$C, $H349, NewEmisData!$D:$D, Z$2), SUMIFS(NewEmisData!J:J, NewEmisData!$A:$A, "LDV", NewEmisData!$B:$B, $A349, NewEmisData!$C:$C, $H349, NewEmisData!$D:$D, Z$2))</f>
        <v>0</v>
      </c>
      <c r="AA349" s="335">
        <f>$I349*IF($G349="Pickup", SUMIFS(NewEmisData!K:K, NewEmisData!$A:$A, "Pickup", NewEmisData!$B:$B, $A349, NewEmisData!$C:$C, $H349, NewEmisData!$D:$D, AA$2), SUMIFS(NewEmisData!K:K, NewEmisData!$A:$A, "LDV", NewEmisData!$B:$B, $A349, NewEmisData!$C:$C, $H349, NewEmisData!$D:$D, AA$2))</f>
        <v>0</v>
      </c>
      <c r="AB349" s="335">
        <f>$I349*IF($G349="Pickup", SUMIFS(NewEmisData!L:L, NewEmisData!$A:$A, "Pickup", NewEmisData!$B:$B, $A349, NewEmisData!$C:$C, $H349, NewEmisData!$D:$D, AB$2), SUMIFS(NewEmisData!L:L, NewEmisData!$A:$A, "LDV", NewEmisData!$B:$B, $A349, NewEmisData!$C:$C, $H349, NewEmisData!$D:$D, AB$2))</f>
        <v>0</v>
      </c>
      <c r="AC349" s="335">
        <f>$I349*IF($G349="Pickup", SUMIFS(NewEmisData!M:M, NewEmisData!$A:$A, "Pickup", NewEmisData!$B:$B, $A349, NewEmisData!$C:$C, $H349, NewEmisData!$D:$D, AC$2), SUMIFS(NewEmisData!M:M, NewEmisData!$A:$A, "LDV", NewEmisData!$B:$B, $A349, NewEmisData!$C:$C, $H349, NewEmisData!$D:$D, AC$2))</f>
        <v>0</v>
      </c>
      <c r="AD349" s="335">
        <v>0</v>
      </c>
      <c r="AE349" s="335">
        <f>$I349*IF($G349="Pickup", SUMIFS(NewEmisData!E:E, NewEmisData!$A:$A, "Pickup", NewEmisData!$B:$B, $A349, NewEmisData!$C:$C, $H349, NewEmisData!$D:$D, AE$2), SUMIFS(NewEmisData!E:E, NewEmisData!$A:$A, "LDV", NewEmisData!$B:$B, $A349, NewEmisData!$C:$C, $H349, NewEmisData!$D:$D, AE$2))</f>
        <v>0</v>
      </c>
      <c r="AF349" s="335">
        <f>$I349*IF($G349="Pickup", SUMIFS(NewEmisData!F:F, NewEmisData!$A:$A, "Pickup", NewEmisData!$B:$B, $A349, NewEmisData!$C:$C, $H349, NewEmisData!$D:$D, AF$2), SUMIFS(NewEmisData!F:F, NewEmisData!$A:$A, "LDV", NewEmisData!$B:$B, $A349, NewEmisData!$C:$C, $H349, NewEmisData!$D:$D, AF$2))</f>
        <v>0</v>
      </c>
      <c r="AG349" s="335">
        <f>$I349*IF($G349="Pickup", SUMIFS(NewEmisData!G:G, NewEmisData!$A:$A, "Pickup", NewEmisData!$B:$B, $A349, NewEmisData!$C:$C, $H349, NewEmisData!$D:$D, AG$2), SUMIFS(NewEmisData!G:G, NewEmisData!$A:$A, "LDV", NewEmisData!$B:$B, $A349, NewEmisData!$C:$C, $H349, NewEmisData!$D:$D, AG$2))</f>
        <v>0</v>
      </c>
      <c r="AH349" s="335">
        <f>$I349*IF($G349="Pickup", SUMIFS(NewEmisData!H:H, NewEmisData!$A:$A, "Pickup", NewEmisData!$B:$B, $A349, NewEmisData!$C:$C, $H349, NewEmisData!$D:$D, AH$2), SUMIFS(NewEmisData!H:H, NewEmisData!$A:$A, "LDV", NewEmisData!$B:$B, $A349, NewEmisData!$C:$C, $H349, NewEmisData!$D:$D, AH$2))</f>
        <v>0</v>
      </c>
      <c r="AI349" s="335">
        <f>$I349*IF($G349="Pickup", SUMIFS(NewEmisData!I:I, NewEmisData!$A:$A, "Pickup", NewEmisData!$B:$B, $A349, NewEmisData!$C:$C, $H349, NewEmisData!$D:$D, AI$2), SUMIFS(NewEmisData!I:I, NewEmisData!$A:$A, "LDV", NewEmisData!$B:$B, $A349, NewEmisData!$C:$C, $H349, NewEmisData!$D:$D, AI$2))</f>
        <v>0</v>
      </c>
      <c r="AJ349" s="335">
        <f>$I349*IF($G349="Pickup", SUMIFS(NewEmisData!J:J, NewEmisData!$A:$A, "Pickup", NewEmisData!$B:$B, $A349, NewEmisData!$C:$C, $H349, NewEmisData!$D:$D, AJ$2), SUMIFS(NewEmisData!J:J, NewEmisData!$A:$A, "LDV", NewEmisData!$B:$B, $A349, NewEmisData!$C:$C, $H349, NewEmisData!$D:$D, AJ$2))</f>
        <v>0</v>
      </c>
      <c r="AK349" s="335">
        <f>$I349*IF($G349="Pickup", SUMIFS(NewEmisData!K:K, NewEmisData!$A:$A, "Pickup", NewEmisData!$B:$B, $A349, NewEmisData!$C:$C, $H349, NewEmisData!$D:$D, AK$2), SUMIFS(NewEmisData!K:K, NewEmisData!$A:$A, "LDV", NewEmisData!$B:$B, $A349, NewEmisData!$C:$C, $H349, NewEmisData!$D:$D, AK$2))</f>
        <v>0</v>
      </c>
      <c r="AL349" s="335">
        <f>$I349*IF($G349="Pickup", SUMIFS(NewEmisData!L:L, NewEmisData!$A:$A, "Pickup", NewEmisData!$B:$B, $A349, NewEmisData!$C:$C, $H349, NewEmisData!$D:$D, AL$2), SUMIFS(NewEmisData!L:L, NewEmisData!$A:$A, "LDV", NewEmisData!$B:$B, $A349, NewEmisData!$C:$C, $H349, NewEmisData!$D:$D, AL$2))</f>
        <v>0</v>
      </c>
      <c r="AM349" s="335">
        <f>$I349*IF($G349="Pickup", SUMIFS(NewEmisData!M:M, NewEmisData!$A:$A, "Pickup", NewEmisData!$B:$B, $A349, NewEmisData!$C:$C, $H349, NewEmisData!$D:$D, AM$2), SUMIFS(NewEmisData!M:M, NewEmisData!$A:$A, "LDV", NewEmisData!$B:$B, $A349, NewEmisData!$C:$C, $H349, NewEmisData!$D:$D, AM$2))</f>
        <v>0</v>
      </c>
      <c r="AN349" s="335">
        <v>0</v>
      </c>
      <c r="AO349" s="335">
        <f>$I349*IF($G349="Pickup", SUMIFS(NewEmisData!E:E, NewEmisData!$A:$A, "Pickup", NewEmisData!$B:$B, $A349, NewEmisData!$C:$C, $H349, NewEmisData!$D:$D, AO$2), SUMIFS(NewEmisData!E:E, NewEmisData!$A:$A, "LDV", NewEmisData!$B:$B, $A349, NewEmisData!$C:$C, $H349, NewEmisData!$D:$D, AO$2))</f>
        <v>5.12091740678495E-2</v>
      </c>
      <c r="AP349" s="335">
        <f>$I349*IF($G349="Pickup", SUMIFS(NewEmisData!F:F, NewEmisData!$A:$A, "Pickup", NewEmisData!$B:$B, $A349, NewEmisData!$C:$C, $H349, NewEmisData!$D:$D, AP$2), SUMIFS(NewEmisData!F:F, NewEmisData!$A:$A, "LDV", NewEmisData!$B:$B, $A349, NewEmisData!$C:$C, $H349, NewEmisData!$D:$D, AP$2))</f>
        <v>5.12091740678495E-2</v>
      </c>
      <c r="AQ349" s="335">
        <f>$I349*IF($G349="Pickup", SUMIFS(NewEmisData!G:G, NewEmisData!$A:$A, "Pickup", NewEmisData!$B:$B, $A349, NewEmisData!$C:$C, $H349, NewEmisData!$D:$D, AQ$2), SUMIFS(NewEmisData!G:G, NewEmisData!$A:$A, "LDV", NewEmisData!$B:$B, $A349, NewEmisData!$C:$C, $H349, NewEmisData!$D:$D, AQ$2))</f>
        <v>5.1209105995627897E-2</v>
      </c>
      <c r="AR349" s="335">
        <f>$I349*IF($G349="Pickup", SUMIFS(NewEmisData!H:H, NewEmisData!$A:$A, "Pickup", NewEmisData!$B:$B, $A349, NewEmisData!$C:$C, $H349, NewEmisData!$D:$D, AR$2), SUMIFS(NewEmisData!H:H, NewEmisData!$A:$A, "LDV", NewEmisData!$B:$B, $A349, NewEmisData!$C:$C, $H349, NewEmisData!$D:$D, AR$2))</f>
        <v>5.1209106574509597E-2</v>
      </c>
      <c r="AS349" s="335">
        <f>$I349*IF($G349="Pickup", SUMIFS(NewEmisData!I:I, NewEmisData!$A:$A, "Pickup", NewEmisData!$B:$B, $A349, NewEmisData!$C:$C, $H349, NewEmisData!$D:$D, AS$2), SUMIFS(NewEmisData!I:I, NewEmisData!$A:$A, "LDV", NewEmisData!$B:$B, $A349, NewEmisData!$C:$C, $H349, NewEmisData!$D:$D, AS$2))</f>
        <v>5.1209011120713299E-2</v>
      </c>
      <c r="AT349" s="335">
        <f>$I349*IF($G349="Pickup", SUMIFS(NewEmisData!J:J, NewEmisData!$A:$A, "Pickup", NewEmisData!$B:$B, $A349, NewEmisData!$C:$C, $H349, NewEmisData!$D:$D, AT$2), SUMIFS(NewEmisData!J:J, NewEmisData!$A:$A, "LDV", NewEmisData!$B:$B, $A349, NewEmisData!$C:$C, $H349, NewEmisData!$D:$D, AT$2))</f>
        <v>5.1209115709399303E-2</v>
      </c>
      <c r="AU349" s="335">
        <f>$I349*IF($G349="Pickup", SUMIFS(NewEmisData!K:K, NewEmisData!$A:$A, "Pickup", NewEmisData!$B:$B, $A349, NewEmisData!$C:$C, $H349, NewEmisData!$D:$D, AU$2), SUMIFS(NewEmisData!K:K, NewEmisData!$A:$A, "LDV", NewEmisData!$B:$B, $A349, NewEmisData!$C:$C, $H349, NewEmisData!$D:$D, AU$2))</f>
        <v>5.1209067900781301E-2</v>
      </c>
      <c r="AV349" s="335">
        <f>$I349*IF($G349="Pickup", SUMIFS(NewEmisData!L:L, NewEmisData!$A:$A, "Pickup", NewEmisData!$B:$B, $A349, NewEmisData!$C:$C, $H349, NewEmisData!$D:$D, AV$2), SUMIFS(NewEmisData!L:L, NewEmisData!$A:$A, "LDV", NewEmisData!$B:$B, $A349, NewEmisData!$C:$C, $H349, NewEmisData!$D:$D, AV$2))</f>
        <v>5.1209026266060102E-2</v>
      </c>
      <c r="AW349" s="335">
        <f>$I349*IF($G349="Pickup", SUMIFS(NewEmisData!M:M, NewEmisData!$A:$A, "Pickup", NewEmisData!$B:$B, $A349, NewEmisData!$C:$C, $H349, NewEmisData!$D:$D, AW$2), SUMIFS(NewEmisData!M:M, NewEmisData!$A:$A, "LDV", NewEmisData!$B:$B, $A349, NewEmisData!$C:$C, $H349, NewEmisData!$D:$D, AW$2))</f>
        <v>5.1209026266060102E-2</v>
      </c>
      <c r="AX349" s="335">
        <v>2.3805319372350052E-2</v>
      </c>
      <c r="AY349" s="335">
        <f>$I349*IF($G349="Pickup", SUMIFS(NewEmisData!E:E, NewEmisData!$A:$A, "Pickup", NewEmisData!$B:$B, $A349, NewEmisData!$C:$C, $H349, NewEmisData!$D:$D, AY$2), SUMIFS(NewEmisData!E:E, NewEmisData!$A:$A, "LDV", NewEmisData!$B:$B, $A349, NewEmisData!$C:$C, $H349, NewEmisData!$D:$D, AY$2))</f>
        <v>6.66074097322524E-3</v>
      </c>
      <c r="AZ349" s="335">
        <f>$I349*IF($G349="Pickup", SUMIFS(NewEmisData!F:F, NewEmisData!$A:$A, "Pickup", NewEmisData!$B:$B, $A349, NewEmisData!$C:$C, $H349, NewEmisData!$D:$D, AZ$2), SUMIFS(NewEmisData!F:F, NewEmisData!$A:$A, "LDV", NewEmisData!$B:$B, $A349, NewEmisData!$C:$C, $H349, NewEmisData!$D:$D, AZ$2))</f>
        <v>6.66074097322524E-3</v>
      </c>
      <c r="BA349" s="335">
        <f>$I349*IF($G349="Pickup", SUMIFS(NewEmisData!G:G, NewEmisData!$A:$A, "Pickup", NewEmisData!$B:$B, $A349, NewEmisData!$C:$C, $H349, NewEmisData!$D:$D, BA$2), SUMIFS(NewEmisData!G:G, NewEmisData!$A:$A, "LDV", NewEmisData!$B:$B, $A349, NewEmisData!$C:$C, $H349, NewEmisData!$D:$D, BA$2))</f>
        <v>6.6607335748389796E-3</v>
      </c>
      <c r="BB349" s="335">
        <f>$I349*IF($G349="Pickup", SUMIFS(NewEmisData!H:H, NewEmisData!$A:$A, "Pickup", NewEmisData!$B:$B, $A349, NewEmisData!$C:$C, $H349, NewEmisData!$D:$D, BB$2), SUMIFS(NewEmisData!H:H, NewEmisData!$A:$A, "LDV", NewEmisData!$B:$B, $A349, NewEmisData!$C:$C, $H349, NewEmisData!$D:$D, BB$2))</f>
        <v>6.6607277974443701E-3</v>
      </c>
      <c r="BC349" s="335">
        <f>$I349*IF($G349="Pickup", SUMIFS(NewEmisData!I:I, NewEmisData!$A:$A, "Pickup", NewEmisData!$B:$B, $A349, NewEmisData!$C:$C, $H349, NewEmisData!$D:$D, BC$2), SUMIFS(NewEmisData!I:I, NewEmisData!$A:$A, "LDV", NewEmisData!$B:$B, $A349, NewEmisData!$C:$C, $H349, NewEmisData!$D:$D, BC$2))</f>
        <v>6.6607270180681398E-3</v>
      </c>
      <c r="BD349" s="335">
        <f>$I349*IF($G349="Pickup", SUMIFS(NewEmisData!J:J, NewEmisData!$A:$A, "Pickup", NewEmisData!$B:$B, $A349, NewEmisData!$C:$C, $H349, NewEmisData!$D:$D, BD$2), SUMIFS(NewEmisData!J:J, NewEmisData!$A:$A, "LDV", NewEmisData!$B:$B, $A349, NewEmisData!$C:$C, $H349, NewEmisData!$D:$D, BD$2))</f>
        <v>6.6607268966739396E-3</v>
      </c>
      <c r="BE349" s="335">
        <f>$I349*IF($G349="Pickup", SUMIFS(NewEmisData!K:K, NewEmisData!$A:$A, "Pickup", NewEmisData!$B:$B, $A349, NewEmisData!$C:$C, $H349, NewEmisData!$D:$D, BE$2), SUMIFS(NewEmisData!K:K, NewEmisData!$A:$A, "LDV", NewEmisData!$B:$B, $A349, NewEmisData!$C:$C, $H349, NewEmisData!$D:$D, BE$2))</f>
        <v>6.6607294451310698E-3</v>
      </c>
      <c r="BF349" s="335">
        <f>$I349*IF($G349="Pickup", SUMIFS(NewEmisData!L:L, NewEmisData!$A:$A, "Pickup", NewEmisData!$B:$B, $A349, NewEmisData!$C:$C, $H349, NewEmisData!$D:$D, BF$2), SUMIFS(NewEmisData!L:L, NewEmisData!$A:$A, "LDV", NewEmisData!$B:$B, $A349, NewEmisData!$C:$C, $H349, NewEmisData!$D:$D, BF$2))</f>
        <v>6.6607268071052902E-3</v>
      </c>
      <c r="BG349" s="335">
        <f>$I349*IF($G349="Pickup", SUMIFS(NewEmisData!M:M, NewEmisData!$A:$A, "Pickup", NewEmisData!$B:$B, $A349, NewEmisData!$C:$C, $H349, NewEmisData!$D:$D, BG$2), SUMIFS(NewEmisData!M:M, NewEmisData!$A:$A, "LDV", NewEmisData!$B:$B, $A349, NewEmisData!$C:$C, $H349, NewEmisData!$D:$D, BG$2))</f>
        <v>6.6607268071052902E-3</v>
      </c>
      <c r="BH349" s="335">
        <v>1.6506531515565108E-3</v>
      </c>
      <c r="BI349" s="335">
        <f>$I349*IF($G349="Pickup", SUMIFS(NewEmisData!E:E, NewEmisData!$A:$A, "Pickup", NewEmisData!$B:$B, $A349, NewEmisData!$C:$C, $H349, NewEmisData!$D:$D, BI$2), SUMIFS(NewEmisData!E:E, NewEmisData!$A:$A, "LDV", NewEmisData!$B:$B, $A349, NewEmisData!$C:$C, $H349, NewEmisData!$D:$D, BI$2))</f>
        <v>0</v>
      </c>
      <c r="BJ349" s="335">
        <f>$I349*IF($G349="Pickup", SUMIFS(NewEmisData!F:F, NewEmisData!$A:$A, "Pickup", NewEmisData!$B:$B, $A349, NewEmisData!$C:$C, $H349, NewEmisData!$D:$D, BJ$2), SUMIFS(NewEmisData!F:F, NewEmisData!$A:$A, "LDV", NewEmisData!$B:$B, $A349, NewEmisData!$C:$C, $H349, NewEmisData!$D:$D, BJ$2))</f>
        <v>0</v>
      </c>
      <c r="BK349" s="335">
        <f>$I349*IF($G349="Pickup", SUMIFS(NewEmisData!G:G, NewEmisData!$A:$A, "Pickup", NewEmisData!$B:$B, $A349, NewEmisData!$C:$C, $H349, NewEmisData!$D:$D, BK$2), SUMIFS(NewEmisData!G:G, NewEmisData!$A:$A, "LDV", NewEmisData!$B:$B, $A349, NewEmisData!$C:$C, $H349, NewEmisData!$D:$D, BK$2))</f>
        <v>0</v>
      </c>
      <c r="BL349" s="335">
        <f>$I349*IF($G349="Pickup", SUMIFS(NewEmisData!H:H, NewEmisData!$A:$A, "Pickup", NewEmisData!$B:$B, $A349, NewEmisData!$C:$C, $H349, NewEmisData!$D:$D, BL$2), SUMIFS(NewEmisData!H:H, NewEmisData!$A:$A, "LDV", NewEmisData!$B:$B, $A349, NewEmisData!$C:$C, $H349, NewEmisData!$D:$D, BL$2))</f>
        <v>0</v>
      </c>
      <c r="BM349" s="335">
        <f>$I349*IF($G349="Pickup", SUMIFS(NewEmisData!I:I, NewEmisData!$A:$A, "Pickup", NewEmisData!$B:$B, $A349, NewEmisData!$C:$C, $H349, NewEmisData!$D:$D, BM$2), SUMIFS(NewEmisData!I:I, NewEmisData!$A:$A, "LDV", NewEmisData!$B:$B, $A349, NewEmisData!$C:$C, $H349, NewEmisData!$D:$D, BM$2))</f>
        <v>0</v>
      </c>
      <c r="BN349" s="335">
        <f>$I349*IF($G349="Pickup", SUMIFS(NewEmisData!J:J, NewEmisData!$A:$A, "Pickup", NewEmisData!$B:$B, $A349, NewEmisData!$C:$C, $H349, NewEmisData!$D:$D, BN$2), SUMIFS(NewEmisData!J:J, NewEmisData!$A:$A, "LDV", NewEmisData!$B:$B, $A349, NewEmisData!$C:$C, $H349, NewEmisData!$D:$D, BN$2))</f>
        <v>0</v>
      </c>
      <c r="BO349" s="335">
        <f>$I349*IF($G349="Pickup", SUMIFS(NewEmisData!K:K, NewEmisData!$A:$A, "Pickup", NewEmisData!$B:$B, $A349, NewEmisData!$C:$C, $H349, NewEmisData!$D:$D, BO$2), SUMIFS(NewEmisData!K:K, NewEmisData!$A:$A, "LDV", NewEmisData!$B:$B, $A349, NewEmisData!$C:$C, $H349, NewEmisData!$D:$D, BO$2))</f>
        <v>0</v>
      </c>
      <c r="BP349" s="335">
        <f>$I349*IF($G349="Pickup", SUMIFS(NewEmisData!L:L, NewEmisData!$A:$A, "Pickup", NewEmisData!$B:$B, $A349, NewEmisData!$C:$C, $H349, NewEmisData!$D:$D, BP$2), SUMIFS(NewEmisData!L:L, NewEmisData!$A:$A, "LDV", NewEmisData!$B:$B, $A349, NewEmisData!$C:$C, $H349, NewEmisData!$D:$D, BP$2))</f>
        <v>0</v>
      </c>
      <c r="BQ349" s="335">
        <f>$I349*IF($G349="Pickup", SUMIFS(NewEmisData!M:M, NewEmisData!$A:$A, "Pickup", NewEmisData!$B:$B, $A349, NewEmisData!$C:$C, $H349, NewEmisData!$D:$D, BQ$2), SUMIFS(NewEmisData!M:M, NewEmisData!$A:$A, "LDV", NewEmisData!$B:$B, $A349, NewEmisData!$C:$C, $H349, NewEmisData!$D:$D, BQ$2))</f>
        <v>0</v>
      </c>
      <c r="BR349" s="335">
        <v>0</v>
      </c>
      <c r="BS349" s="335">
        <f>$I349*IF($G349="Pickup", SUMIFS(NewEmisData!E:E, NewEmisData!$A:$A, "Pickup", NewEmisData!$B:$B, $A349, NewEmisData!$C:$C, $H349, NewEmisData!$D:$D, BS$2), SUMIFS(NewEmisData!E:E, NewEmisData!$A:$A, "LDV", NewEmisData!$B:$B, $A349, NewEmisData!$C:$C, $H349, NewEmisData!$D:$D, BS$2))</f>
        <v>0</v>
      </c>
      <c r="BT349" s="335">
        <f>$I349*IF($G349="Pickup", SUMIFS(NewEmisData!F:F, NewEmisData!$A:$A, "Pickup", NewEmisData!$B:$B, $A349, NewEmisData!$C:$C, $H349, NewEmisData!$D:$D, BT$2), SUMIFS(NewEmisData!F:F, NewEmisData!$A:$A, "LDV", NewEmisData!$B:$B, $A349, NewEmisData!$C:$C, $H349, NewEmisData!$D:$D, BT$2))</f>
        <v>0</v>
      </c>
      <c r="BU349" s="335">
        <f>$I349*IF($G349="Pickup", SUMIFS(NewEmisData!G:G, NewEmisData!$A:$A, "Pickup", NewEmisData!$B:$B, $A349, NewEmisData!$C:$C, $H349, NewEmisData!$D:$D, BU$2), SUMIFS(NewEmisData!G:G, NewEmisData!$A:$A, "LDV", NewEmisData!$B:$B, $A349, NewEmisData!$C:$C, $H349, NewEmisData!$D:$D, BU$2))</f>
        <v>0</v>
      </c>
      <c r="BV349" s="335">
        <f>$I349*IF($G349="Pickup", SUMIFS(NewEmisData!H:H, NewEmisData!$A:$A, "Pickup", NewEmisData!$B:$B, $A349, NewEmisData!$C:$C, $H349, NewEmisData!$D:$D, BV$2), SUMIFS(NewEmisData!H:H, NewEmisData!$A:$A, "LDV", NewEmisData!$B:$B, $A349, NewEmisData!$C:$C, $H349, NewEmisData!$D:$D, BV$2))</f>
        <v>0</v>
      </c>
      <c r="BW349" s="335">
        <f>$I349*IF($G349="Pickup", SUMIFS(NewEmisData!I:I, NewEmisData!$A:$A, "Pickup", NewEmisData!$B:$B, $A349, NewEmisData!$C:$C, $H349, NewEmisData!$D:$D, BW$2), SUMIFS(NewEmisData!I:I, NewEmisData!$A:$A, "LDV", NewEmisData!$B:$B, $A349, NewEmisData!$C:$C, $H349, NewEmisData!$D:$D, BW$2))</f>
        <v>0</v>
      </c>
      <c r="BX349" s="335">
        <f>$I349*IF($G349="Pickup", SUMIFS(NewEmisData!J:J, NewEmisData!$A:$A, "Pickup", NewEmisData!$B:$B, $A349, NewEmisData!$C:$C, $H349, NewEmisData!$D:$D, BX$2), SUMIFS(NewEmisData!J:J, NewEmisData!$A:$A, "LDV", NewEmisData!$B:$B, $A349, NewEmisData!$C:$C, $H349, NewEmisData!$D:$D, BX$2))</f>
        <v>0</v>
      </c>
      <c r="BY349" s="335">
        <f>$I349*IF($G349="Pickup", SUMIFS(NewEmisData!K:K, NewEmisData!$A:$A, "Pickup", NewEmisData!$B:$B, $A349, NewEmisData!$C:$C, $H349, NewEmisData!$D:$D, BY$2), SUMIFS(NewEmisData!K:K, NewEmisData!$A:$A, "LDV", NewEmisData!$B:$B, $A349, NewEmisData!$C:$C, $H349, NewEmisData!$D:$D, BY$2))</f>
        <v>0</v>
      </c>
      <c r="BZ349" s="335">
        <f>$I349*IF($G349="Pickup", SUMIFS(NewEmisData!L:L, NewEmisData!$A:$A, "Pickup", NewEmisData!$B:$B, $A349, NewEmisData!$C:$C, $H349, NewEmisData!$D:$D, BZ$2), SUMIFS(NewEmisData!L:L, NewEmisData!$A:$A, "LDV", NewEmisData!$B:$B, $A349, NewEmisData!$C:$C, $H349, NewEmisData!$D:$D, BZ$2))</f>
        <v>0</v>
      </c>
      <c r="CA349" s="335">
        <f>$I349*IF($G349="Pickup", SUMIFS(NewEmisData!M:M, NewEmisData!$A:$A, "Pickup", NewEmisData!$B:$B, $A349, NewEmisData!$C:$C, $H349, NewEmisData!$D:$D, CA$2), SUMIFS(NewEmisData!M:M, NewEmisData!$A:$A, "LDV", NewEmisData!$B:$B, $A349, NewEmisData!$C:$C, $H349, NewEmisData!$D:$D, CA$2))</f>
        <v>0</v>
      </c>
      <c r="CB349" s="335">
        <v>0</v>
      </c>
      <c r="CC349" s="335">
        <f>$I349*IF($G349="Pickup", SUMIFS(NewEmisData!E:E, NewEmisData!$A:$A, "Pickup", NewEmisData!$B:$B, $A349, NewEmisData!$C:$C, $H349, NewEmisData!$D:$D, CC$2), SUMIFS(NewEmisData!E:E, NewEmisData!$A:$A, "LDV", NewEmisData!$B:$B, $A349, NewEmisData!$C:$C, $H349, NewEmisData!$D:$D, CC$2))</f>
        <v>0</v>
      </c>
      <c r="CD349" s="335">
        <f>$I349*IF($G349="Pickup", SUMIFS(NewEmisData!F:F, NewEmisData!$A:$A, "Pickup", NewEmisData!$B:$B, $A349, NewEmisData!$C:$C, $H349, NewEmisData!$D:$D, CD$2), SUMIFS(NewEmisData!F:F, NewEmisData!$A:$A, "LDV", NewEmisData!$B:$B, $A349, NewEmisData!$C:$C, $H349, NewEmisData!$D:$D, CD$2))</f>
        <v>0</v>
      </c>
      <c r="CE349" s="335">
        <f>$I349*IF($G349="Pickup", SUMIFS(NewEmisData!G:G, NewEmisData!$A:$A, "Pickup", NewEmisData!$B:$B, $A349, NewEmisData!$C:$C, $H349, NewEmisData!$D:$D, CE$2), SUMIFS(NewEmisData!G:G, NewEmisData!$A:$A, "LDV", NewEmisData!$B:$B, $A349, NewEmisData!$C:$C, $H349, NewEmisData!$D:$D, CE$2))</f>
        <v>0</v>
      </c>
      <c r="CF349" s="335">
        <f>$I349*IF($G349="Pickup", SUMIFS(NewEmisData!H:H, NewEmisData!$A:$A, "Pickup", NewEmisData!$B:$B, $A349, NewEmisData!$C:$C, $H349, NewEmisData!$D:$D, CF$2), SUMIFS(NewEmisData!H:H, NewEmisData!$A:$A, "LDV", NewEmisData!$B:$B, $A349, NewEmisData!$C:$C, $H349, NewEmisData!$D:$D, CF$2))</f>
        <v>0</v>
      </c>
      <c r="CG349" s="335">
        <f>$I349*IF($G349="Pickup", SUMIFS(NewEmisData!I:I, NewEmisData!$A:$A, "Pickup", NewEmisData!$B:$B, $A349, NewEmisData!$C:$C, $H349, NewEmisData!$D:$D, CG$2), SUMIFS(NewEmisData!I:I, NewEmisData!$A:$A, "LDV", NewEmisData!$B:$B, $A349, NewEmisData!$C:$C, $H349, NewEmisData!$D:$D, CG$2))</f>
        <v>0</v>
      </c>
      <c r="CH349" s="335">
        <f>$I349*IF($G349="Pickup", SUMIFS(NewEmisData!J:J, NewEmisData!$A:$A, "Pickup", NewEmisData!$B:$B, $A349, NewEmisData!$C:$C, $H349, NewEmisData!$D:$D, CH$2), SUMIFS(NewEmisData!J:J, NewEmisData!$A:$A, "LDV", NewEmisData!$B:$B, $A349, NewEmisData!$C:$C, $H349, NewEmisData!$D:$D, CH$2))</f>
        <v>0</v>
      </c>
      <c r="CI349" s="335">
        <f>$I349*IF($G349="Pickup", SUMIFS(NewEmisData!K:K, NewEmisData!$A:$A, "Pickup", NewEmisData!$B:$B, $A349, NewEmisData!$C:$C, $H349, NewEmisData!$D:$D, CI$2), SUMIFS(NewEmisData!K:K, NewEmisData!$A:$A, "LDV", NewEmisData!$B:$B, $A349, NewEmisData!$C:$C, $H349, NewEmisData!$D:$D, CI$2))</f>
        <v>0</v>
      </c>
      <c r="CJ349" s="335">
        <f>$I349*IF($G349="Pickup", SUMIFS(NewEmisData!L:L, NewEmisData!$A:$A, "Pickup", NewEmisData!$B:$B, $A349, NewEmisData!$C:$C, $H349, NewEmisData!$D:$D, CJ$2), SUMIFS(NewEmisData!L:L, NewEmisData!$A:$A, "LDV", NewEmisData!$B:$B, $A349, NewEmisData!$C:$C, $H349, NewEmisData!$D:$D, CJ$2))</f>
        <v>0</v>
      </c>
      <c r="CK349" s="335">
        <f>$I349*IF($G349="Pickup", SUMIFS(NewEmisData!M:M, NewEmisData!$A:$A, "Pickup", NewEmisData!$B:$B, $A349, NewEmisData!$C:$C, $H349, NewEmisData!$D:$D, CK$2), SUMIFS(NewEmisData!M:M, NewEmisData!$A:$A, "LDV", NewEmisData!$B:$B, $A349, NewEmisData!$C:$C, $H349, NewEmisData!$D:$D, CK$2))</f>
        <v>0</v>
      </c>
      <c r="CL349" s="335">
        <v>0</v>
      </c>
      <c r="CM349" s="335">
        <f>$I349*IF($G349="Pickup", SUMIFS(NewEmisData!E:E, NewEmisData!$A:$A, "Pickup", NewEmisData!$B:$B, $A349, NewEmisData!$C:$C, $H349, NewEmisData!$D:$D, CM$2), SUMIFS(NewEmisData!E:E, NewEmisData!$A:$A, "LDV", NewEmisData!$B:$B, $A349, NewEmisData!$C:$C, $H349, NewEmisData!$D:$D, CM$2))</f>
        <v>0</v>
      </c>
      <c r="CN349" s="335">
        <f>$I349*IF($G349="Pickup", SUMIFS(NewEmisData!F:F, NewEmisData!$A:$A, "Pickup", NewEmisData!$B:$B, $A349, NewEmisData!$C:$C, $H349, NewEmisData!$D:$D, CN$2), SUMIFS(NewEmisData!F:F, NewEmisData!$A:$A, "LDV", NewEmisData!$B:$B, $A349, NewEmisData!$C:$C, $H349, NewEmisData!$D:$D, CN$2))</f>
        <v>0</v>
      </c>
      <c r="CO349" s="335">
        <f>$I349*IF($G349="Pickup", SUMIFS(NewEmisData!G:G, NewEmisData!$A:$A, "Pickup", NewEmisData!$B:$B, $A349, NewEmisData!$C:$C, $H349, NewEmisData!$D:$D, CO$2), SUMIFS(NewEmisData!G:G, NewEmisData!$A:$A, "LDV", NewEmisData!$B:$B, $A349, NewEmisData!$C:$C, $H349, NewEmisData!$D:$D, CO$2))</f>
        <v>0</v>
      </c>
      <c r="CP349" s="335">
        <f>$I349*IF($G349="Pickup", SUMIFS(NewEmisData!H:H, NewEmisData!$A:$A, "Pickup", NewEmisData!$B:$B, $A349, NewEmisData!$C:$C, $H349, NewEmisData!$D:$D, CP$2), SUMIFS(NewEmisData!H:H, NewEmisData!$A:$A, "LDV", NewEmisData!$B:$B, $A349, NewEmisData!$C:$C, $H349, NewEmisData!$D:$D, CP$2))</f>
        <v>0</v>
      </c>
      <c r="CQ349" s="335">
        <f>$I349*IF($G349="Pickup", SUMIFS(NewEmisData!I:I, NewEmisData!$A:$A, "Pickup", NewEmisData!$B:$B, $A349, NewEmisData!$C:$C, $H349, NewEmisData!$D:$D, CQ$2), SUMIFS(NewEmisData!I:I, NewEmisData!$A:$A, "LDV", NewEmisData!$B:$B, $A349, NewEmisData!$C:$C, $H349, NewEmisData!$D:$D, CQ$2))</f>
        <v>0</v>
      </c>
      <c r="CR349" s="335">
        <f>$I349*IF($G349="Pickup", SUMIFS(NewEmisData!J:J, NewEmisData!$A:$A, "Pickup", NewEmisData!$B:$B, $A349, NewEmisData!$C:$C, $H349, NewEmisData!$D:$D, CR$2), SUMIFS(NewEmisData!J:J, NewEmisData!$A:$A, "LDV", NewEmisData!$B:$B, $A349, NewEmisData!$C:$C, $H349, NewEmisData!$D:$D, CR$2))</f>
        <v>0</v>
      </c>
      <c r="CS349" s="335">
        <f>$I349*IF($G349="Pickup", SUMIFS(NewEmisData!K:K, NewEmisData!$A:$A, "Pickup", NewEmisData!$B:$B, $A349, NewEmisData!$C:$C, $H349, NewEmisData!$D:$D, CS$2), SUMIFS(NewEmisData!K:K, NewEmisData!$A:$A, "LDV", NewEmisData!$B:$B, $A349, NewEmisData!$C:$C, $H349, NewEmisData!$D:$D, CS$2))</f>
        <v>0</v>
      </c>
      <c r="CT349" s="335">
        <f>$I349*IF($G349="Pickup", SUMIFS(NewEmisData!L:L, NewEmisData!$A:$A, "Pickup", NewEmisData!$B:$B, $A349, NewEmisData!$C:$C, $H349, NewEmisData!$D:$D, CT$2), SUMIFS(NewEmisData!L:L, NewEmisData!$A:$A, "LDV", NewEmisData!$B:$B, $A349, NewEmisData!$C:$C, $H349, NewEmisData!$D:$D, CT$2))</f>
        <v>0</v>
      </c>
      <c r="CU349" s="335">
        <f>$I349*IF($G349="Pickup", SUMIFS(NewEmisData!M:M, NewEmisData!$A:$A, "Pickup", NewEmisData!$B:$B, $A349, NewEmisData!$C:$C, $H349, NewEmisData!$D:$D, CU$2), SUMIFS(NewEmisData!M:M, NewEmisData!$A:$A, "LDV", NewEmisData!$B:$B, $A349, NewEmisData!$C:$C, $H349, NewEmisData!$D:$D, CU$2))</f>
        <v>0</v>
      </c>
      <c r="CV349" s="335">
        <v>0</v>
      </c>
      <c r="CW349" s="335">
        <v>0</v>
      </c>
      <c r="CX349" s="335">
        <v>0</v>
      </c>
      <c r="CY349" s="335">
        <v>0</v>
      </c>
      <c r="CZ349" s="335">
        <v>0</v>
      </c>
      <c r="DA349" s="335">
        <v>0</v>
      </c>
      <c r="DB349" s="335">
        <v>0</v>
      </c>
      <c r="DC349" s="335">
        <v>0</v>
      </c>
      <c r="DD349" s="335">
        <v>0</v>
      </c>
      <c r="DE349" s="335">
        <v>0</v>
      </c>
      <c r="DF349" s="335">
        <v>0</v>
      </c>
      <c r="DG349" s="335">
        <f>$I349*IF($G349="Pickup", SUMIFS(NewEmisData!E:E, NewEmisData!$A:$A, "Pickup", NewEmisData!$B:$B, $A349, NewEmisData!$C:$C, $H349, NewEmisData!$D:$D, DG$2), SUMIFS(NewEmisData!E:E, NewEmisData!$A:$A, "LDV", NewEmisData!$B:$B, $A349, NewEmisData!$C:$C, $H349, NewEmisData!$D:$D, DG$2))</f>
        <v>0</v>
      </c>
      <c r="DH349" s="335">
        <f>$I349*IF($G349="Pickup", SUMIFS(NewEmisData!F:F, NewEmisData!$A:$A, "Pickup", NewEmisData!$B:$B, $A349, NewEmisData!$C:$C, $H349, NewEmisData!$D:$D, DH$2), SUMIFS(NewEmisData!F:F, NewEmisData!$A:$A, "LDV", NewEmisData!$B:$B, $A349, NewEmisData!$C:$C, $H349, NewEmisData!$D:$D, DH$2))</f>
        <v>0</v>
      </c>
      <c r="DI349" s="335">
        <f>$I349*IF($G349="Pickup", SUMIFS(NewEmisData!G:G, NewEmisData!$A:$A, "Pickup", NewEmisData!$B:$B, $A349, NewEmisData!$C:$C, $H349, NewEmisData!$D:$D, DI$2), SUMIFS(NewEmisData!G:G, NewEmisData!$A:$A, "LDV", NewEmisData!$B:$B, $A349, NewEmisData!$C:$C, $H349, NewEmisData!$D:$D, DI$2))</f>
        <v>0</v>
      </c>
      <c r="DJ349" s="335">
        <f>$I349*IF($G349="Pickup", SUMIFS(NewEmisData!H:H, NewEmisData!$A:$A, "Pickup", NewEmisData!$B:$B, $A349, NewEmisData!$C:$C, $H349, NewEmisData!$D:$D, DJ$2), SUMIFS(NewEmisData!H:H, NewEmisData!$A:$A, "LDV", NewEmisData!$B:$B, $A349, NewEmisData!$C:$C, $H349, NewEmisData!$D:$D, DJ$2))</f>
        <v>0</v>
      </c>
      <c r="DK349" s="335">
        <f>$I349*IF($G349="Pickup", SUMIFS(NewEmisData!I:I, NewEmisData!$A:$A, "Pickup", NewEmisData!$B:$B, $A349, NewEmisData!$C:$C, $H349, NewEmisData!$D:$D, DK$2), SUMIFS(NewEmisData!I:I, NewEmisData!$A:$A, "LDV", NewEmisData!$B:$B, $A349, NewEmisData!$C:$C, $H349, NewEmisData!$D:$D, DK$2))</f>
        <v>0</v>
      </c>
      <c r="DL349" s="335">
        <f>$I349*IF($G349="Pickup", SUMIFS(NewEmisData!J:J, NewEmisData!$A:$A, "Pickup", NewEmisData!$B:$B, $A349, NewEmisData!$C:$C, $H349, NewEmisData!$D:$D, DL$2), SUMIFS(NewEmisData!J:J, NewEmisData!$A:$A, "LDV", NewEmisData!$B:$B, $A349, NewEmisData!$C:$C, $H349, NewEmisData!$D:$D, DL$2))</f>
        <v>0</v>
      </c>
      <c r="DM349" s="335">
        <f>$I349*IF($G349="Pickup", SUMIFS(NewEmisData!K:K, NewEmisData!$A:$A, "Pickup", NewEmisData!$B:$B, $A349, NewEmisData!$C:$C, $H349, NewEmisData!$D:$D, DM$2), SUMIFS(NewEmisData!K:K, NewEmisData!$A:$A, "LDV", NewEmisData!$B:$B, $A349, NewEmisData!$C:$C, $H349, NewEmisData!$D:$D, DM$2))</f>
        <v>0</v>
      </c>
      <c r="DN349" s="335">
        <f>$I349*IF($G349="Pickup", SUMIFS(NewEmisData!L:L, NewEmisData!$A:$A, "Pickup", NewEmisData!$B:$B, $A349, NewEmisData!$C:$C, $H349, NewEmisData!$D:$D, DN$2), SUMIFS(NewEmisData!L:L, NewEmisData!$A:$A, "LDV", NewEmisData!$B:$B, $A349, NewEmisData!$C:$C, $H349, NewEmisData!$D:$D, DN$2))</f>
        <v>0</v>
      </c>
      <c r="DO349" s="335">
        <f>$I349*IF($G349="Pickup", SUMIFS(NewEmisData!M:M, NewEmisData!$A:$A, "Pickup", NewEmisData!$B:$B, $A349, NewEmisData!$C:$C, $H349, NewEmisData!$D:$D, DO$2), SUMIFS(NewEmisData!M:M, NewEmisData!$A:$A, "LDV", NewEmisData!$B:$B, $A349, NewEmisData!$C:$C, $H349, NewEmisData!$D:$D, DO$2))</f>
        <v>0</v>
      </c>
      <c r="DP349" s="335">
        <v>0</v>
      </c>
      <c r="DQ349" s="335">
        <f>$I349*IF($G349="Pickup", SUMIFS(NewEmisData!E:E, NewEmisData!$A:$A, "Pickup", NewEmisData!$B:$B, $A349, NewEmisData!$C:$C, $H349, NewEmisData!$D:$D, DQ$2), SUMIFS(NewEmisData!E:E, NewEmisData!$A:$A, "LDV", NewEmisData!$B:$B, $A349, NewEmisData!$C:$C, $H349, NewEmisData!$D:$D, DQ$2))</f>
        <v>0</v>
      </c>
      <c r="DR349" s="335">
        <f>$I349*IF($G349="Pickup", SUMIFS(NewEmisData!F:F, NewEmisData!$A:$A, "Pickup", NewEmisData!$B:$B, $A349, NewEmisData!$C:$C, $H349, NewEmisData!$D:$D, DR$2), SUMIFS(NewEmisData!F:F, NewEmisData!$A:$A, "LDV", NewEmisData!$B:$B, $A349, NewEmisData!$C:$C, $H349, NewEmisData!$D:$D, DR$2))</f>
        <v>0</v>
      </c>
      <c r="DS349" s="335">
        <f>$I349*IF($G349="Pickup", SUMIFS(NewEmisData!G:G, NewEmisData!$A:$A, "Pickup", NewEmisData!$B:$B, $A349, NewEmisData!$C:$C, $H349, NewEmisData!$D:$D, DS$2), SUMIFS(NewEmisData!G:G, NewEmisData!$A:$A, "LDV", NewEmisData!$B:$B, $A349, NewEmisData!$C:$C, $H349, NewEmisData!$D:$D, DS$2))</f>
        <v>0</v>
      </c>
      <c r="DT349" s="335">
        <f>$I349*IF($G349="Pickup", SUMIFS(NewEmisData!H:H, NewEmisData!$A:$A, "Pickup", NewEmisData!$B:$B, $A349, NewEmisData!$C:$C, $H349, NewEmisData!$D:$D, DT$2), SUMIFS(NewEmisData!H:H, NewEmisData!$A:$A, "LDV", NewEmisData!$B:$B, $A349, NewEmisData!$C:$C, $H349, NewEmisData!$D:$D, DT$2))</f>
        <v>0</v>
      </c>
      <c r="DU349" s="335">
        <f>$I349*IF($G349="Pickup", SUMIFS(NewEmisData!I:I, NewEmisData!$A:$A, "Pickup", NewEmisData!$B:$B, $A349, NewEmisData!$C:$C, $H349, NewEmisData!$D:$D, DU$2), SUMIFS(NewEmisData!I:I, NewEmisData!$A:$A, "LDV", NewEmisData!$B:$B, $A349, NewEmisData!$C:$C, $H349, NewEmisData!$D:$D, DU$2))</f>
        <v>0</v>
      </c>
      <c r="DV349" s="335">
        <f>$I349*IF($G349="Pickup", SUMIFS(NewEmisData!J:J, NewEmisData!$A:$A, "Pickup", NewEmisData!$B:$B, $A349, NewEmisData!$C:$C, $H349, NewEmisData!$D:$D, DV$2), SUMIFS(NewEmisData!J:J, NewEmisData!$A:$A, "LDV", NewEmisData!$B:$B, $A349, NewEmisData!$C:$C, $H349, NewEmisData!$D:$D, DV$2))</f>
        <v>0</v>
      </c>
      <c r="DW349" s="335">
        <f>$I349*IF($G349="Pickup", SUMIFS(NewEmisData!K:K, NewEmisData!$A:$A, "Pickup", NewEmisData!$B:$B, $A349, NewEmisData!$C:$C, $H349, NewEmisData!$D:$D, DW$2), SUMIFS(NewEmisData!K:K, NewEmisData!$A:$A, "LDV", NewEmisData!$B:$B, $A349, NewEmisData!$C:$C, $H349, NewEmisData!$D:$D, DW$2))</f>
        <v>0</v>
      </c>
      <c r="DX349" s="335">
        <f>$I349*IF($G349="Pickup", SUMIFS(NewEmisData!L:L, NewEmisData!$A:$A, "Pickup", NewEmisData!$B:$B, $A349, NewEmisData!$C:$C, $H349, NewEmisData!$D:$D, DX$2), SUMIFS(NewEmisData!L:L, NewEmisData!$A:$A, "LDV", NewEmisData!$B:$B, $A349, NewEmisData!$C:$C, $H349, NewEmisData!$D:$D, DX$2))</f>
        <v>0</v>
      </c>
      <c r="DY349" s="335">
        <f>$I349*IF($G349="Pickup", SUMIFS(NewEmisData!M:M, NewEmisData!$A:$A, "Pickup", NewEmisData!$B:$B, $A349, NewEmisData!$C:$C, $H349, NewEmisData!$D:$D, DY$2), SUMIFS(NewEmisData!M:M, NewEmisData!$A:$A, "LDV", NewEmisData!$B:$B, $A349, NewEmisData!$C:$C, $H349, NewEmisData!$D:$D, DY$2))</f>
        <v>0</v>
      </c>
      <c r="DZ349" s="335">
        <v>0</v>
      </c>
      <c r="EA349" s="335">
        <f t="shared" si="542"/>
        <v>0</v>
      </c>
      <c r="EB349" s="335">
        <f t="shared" si="543"/>
        <v>0</v>
      </c>
      <c r="EC349" s="335">
        <f t="shared" si="544"/>
        <v>0</v>
      </c>
      <c r="ED349" s="335">
        <f t="shared" si="545"/>
        <v>0</v>
      </c>
      <c r="EE349" s="335">
        <f t="shared" si="546"/>
        <v>0</v>
      </c>
      <c r="EF349" s="335">
        <f t="shared" si="547"/>
        <v>0</v>
      </c>
      <c r="EG349" s="335">
        <f t="shared" si="548"/>
        <v>0</v>
      </c>
      <c r="EH349" s="335">
        <f t="shared" si="549"/>
        <v>0</v>
      </c>
      <c r="EI349" s="335">
        <f t="shared" si="550"/>
        <v>0</v>
      </c>
      <c r="EJ349" s="335">
        <f t="shared" si="551"/>
        <v>0</v>
      </c>
      <c r="EK349" s="335">
        <f t="shared" si="552"/>
        <v>0</v>
      </c>
      <c r="EL349" s="335">
        <f t="shared" si="553"/>
        <v>0</v>
      </c>
      <c r="EM349" s="335">
        <f t="shared" si="554"/>
        <v>0</v>
      </c>
      <c r="EN349" s="335">
        <f t="shared" si="555"/>
        <v>0</v>
      </c>
      <c r="EO349" s="335">
        <f t="shared" si="556"/>
        <v>0</v>
      </c>
      <c r="EP349" s="335">
        <f t="shared" si="557"/>
        <v>0</v>
      </c>
      <c r="EQ349" s="335">
        <f t="shared" si="558"/>
        <v>0</v>
      </c>
      <c r="ER349" s="335">
        <f t="shared" si="559"/>
        <v>0</v>
      </c>
      <c r="ES349" s="335">
        <f t="shared" si="560"/>
        <v>0</v>
      </c>
      <c r="ET349" s="335">
        <f t="shared" si="561"/>
        <v>0</v>
      </c>
      <c r="EU349" s="335">
        <f t="shared" si="562"/>
        <v>0</v>
      </c>
      <c r="EV349" s="335">
        <f t="shared" si="563"/>
        <v>0</v>
      </c>
      <c r="EW349" s="335">
        <f t="shared" si="564"/>
        <v>0</v>
      </c>
      <c r="EX349" s="335">
        <f t="shared" si="565"/>
        <v>0</v>
      </c>
      <c r="EY349" s="335">
        <f t="shared" si="566"/>
        <v>0</v>
      </c>
      <c r="EZ349" s="335">
        <f t="shared" si="567"/>
        <v>0</v>
      </c>
      <c r="FA349" s="335">
        <f t="shared" si="568"/>
        <v>0</v>
      </c>
      <c r="FB349" s="335">
        <f t="shared" si="569"/>
        <v>0</v>
      </c>
      <c r="FC349" s="335">
        <f t="shared" si="570"/>
        <v>0</v>
      </c>
      <c r="FD349" s="335">
        <f t="shared" si="571"/>
        <v>0</v>
      </c>
      <c r="FE349" s="335">
        <f t="shared" si="572"/>
        <v>5.12091740678495E-2</v>
      </c>
      <c r="FF349" s="335">
        <f t="shared" si="573"/>
        <v>5.12091740678495E-2</v>
      </c>
      <c r="FG349" s="335">
        <f t="shared" si="574"/>
        <v>5.1209105995627897E-2</v>
      </c>
      <c r="FH349" s="335">
        <f t="shared" si="575"/>
        <v>5.1209106574509597E-2</v>
      </c>
      <c r="FI349" s="335">
        <f t="shared" si="576"/>
        <v>5.1209011120713299E-2</v>
      </c>
      <c r="FJ349" s="335">
        <f t="shared" si="577"/>
        <v>5.1209115709399303E-2</v>
      </c>
      <c r="FK349" s="335">
        <f t="shared" si="578"/>
        <v>5.1209067900781301E-2</v>
      </c>
      <c r="FL349" s="335">
        <f t="shared" si="579"/>
        <v>5.1209026266060102E-2</v>
      </c>
      <c r="FM349" s="335">
        <f t="shared" si="580"/>
        <v>5.1209026266060102E-2</v>
      </c>
      <c r="FN349" s="335">
        <f t="shared" si="581"/>
        <v>2.3805319372350052E-2</v>
      </c>
      <c r="FO349" s="335">
        <f t="shared" si="582"/>
        <v>6.66074097322524E-3</v>
      </c>
      <c r="FP349" s="335">
        <f t="shared" si="583"/>
        <v>6.66074097322524E-3</v>
      </c>
      <c r="FQ349" s="335">
        <f t="shared" si="584"/>
        <v>6.6607335748389796E-3</v>
      </c>
      <c r="FR349" s="335">
        <f t="shared" si="585"/>
        <v>6.6607277974443701E-3</v>
      </c>
      <c r="FS349" s="335">
        <f t="shared" si="586"/>
        <v>6.6607270180681398E-3</v>
      </c>
      <c r="FT349" s="335">
        <f t="shared" si="587"/>
        <v>6.6607268966739396E-3</v>
      </c>
      <c r="FU349" s="335">
        <f t="shared" si="588"/>
        <v>6.6607294451310698E-3</v>
      </c>
      <c r="FV349" s="335">
        <f t="shared" si="589"/>
        <v>6.6607268071052902E-3</v>
      </c>
      <c r="FW349" s="335">
        <f t="shared" si="590"/>
        <v>6.6607268071052902E-3</v>
      </c>
      <c r="FX349" s="335">
        <f t="shared" si="591"/>
        <v>1.6506531515565108E-3</v>
      </c>
    </row>
    <row r="350" spans="1:180" x14ac:dyDescent="0.2">
      <c r="A350" s="305" t="str">
        <f>IF(LEFT(TRIM(TechData_All!AJ34),1)="*", _xlfn.CONCAT("*","R2"), "R2")</f>
        <v>*R2</v>
      </c>
      <c r="B350" s="305" t="str">
        <f>TechData_All!A34</f>
        <v>TLFFCH15</v>
      </c>
      <c r="C350" s="305" t="str">
        <f>TechData_All!C34</f>
        <v>TL.H2.F.FCH.2015</v>
      </c>
      <c r="D350" s="301" t="str">
        <f>TechData_All!D34</f>
        <v>bn-vmt, bn-vmt/a</v>
      </c>
      <c r="E350" s="301" t="str">
        <f>TechData_All!E34</f>
        <v>TRNH2</v>
      </c>
      <c r="F350" s="301" t="str">
        <f>TechData_All!F34</f>
        <v>TL</v>
      </c>
      <c r="G350" s="315" t="s">
        <v>818</v>
      </c>
      <c r="H350" s="315" t="s">
        <v>36</v>
      </c>
      <c r="I350" s="315">
        <v>1</v>
      </c>
      <c r="J350" s="315" t="str">
        <f t="shared" si="592"/>
        <v>Full size car-ELC</v>
      </c>
      <c r="K350" s="335">
        <f>$I350*IF($G350="Pickup", SUMIFS(NewEmisData!E:E, NewEmisData!$A:$A, "Pickup", NewEmisData!$B:$B, $A350, NewEmisData!$C:$C, $H350, NewEmisData!$D:$D, K$2), SUMIFS(NewEmisData!E:E, NewEmisData!$A:$A, "LDV", NewEmisData!$B:$B, $A350, NewEmisData!$C:$C, $H350, NewEmisData!$D:$D, K$2))</f>
        <v>0</v>
      </c>
      <c r="L350" s="335">
        <f>$I350*IF($G350="Pickup", SUMIFS(NewEmisData!F:F, NewEmisData!$A:$A, "Pickup", NewEmisData!$B:$B, $A350, NewEmisData!$C:$C, $H350, NewEmisData!$D:$D, L$2), SUMIFS(NewEmisData!F:F, NewEmisData!$A:$A, "LDV", NewEmisData!$B:$B, $A350, NewEmisData!$C:$C, $H350, NewEmisData!$D:$D, L$2))</f>
        <v>0</v>
      </c>
      <c r="M350" s="335">
        <f>$I350*IF($G350="Pickup", SUMIFS(NewEmisData!G:G, NewEmisData!$A:$A, "Pickup", NewEmisData!$B:$B, $A350, NewEmisData!$C:$C, $H350, NewEmisData!$D:$D, M$2), SUMIFS(NewEmisData!G:G, NewEmisData!$A:$A, "LDV", NewEmisData!$B:$B, $A350, NewEmisData!$C:$C, $H350, NewEmisData!$D:$D, M$2))</f>
        <v>0</v>
      </c>
      <c r="N350" s="335">
        <f>$I350*IF($G350="Pickup", SUMIFS(NewEmisData!H:H, NewEmisData!$A:$A, "Pickup", NewEmisData!$B:$B, $A350, NewEmisData!$C:$C, $H350, NewEmisData!$D:$D, N$2), SUMIFS(NewEmisData!H:H, NewEmisData!$A:$A, "LDV", NewEmisData!$B:$B, $A350, NewEmisData!$C:$C, $H350, NewEmisData!$D:$D, N$2))</f>
        <v>0</v>
      </c>
      <c r="O350" s="335">
        <f>$I350*IF($G350="Pickup", SUMIFS(NewEmisData!I:I, NewEmisData!$A:$A, "Pickup", NewEmisData!$B:$B, $A350, NewEmisData!$C:$C, $H350, NewEmisData!$D:$D, O$2), SUMIFS(NewEmisData!I:I, NewEmisData!$A:$A, "LDV", NewEmisData!$B:$B, $A350, NewEmisData!$C:$C, $H350, NewEmisData!$D:$D, O$2))</f>
        <v>0</v>
      </c>
      <c r="P350" s="335">
        <f>$I350*IF($G350="Pickup", SUMIFS(NewEmisData!J:J, NewEmisData!$A:$A, "Pickup", NewEmisData!$B:$B, $A350, NewEmisData!$C:$C, $H350, NewEmisData!$D:$D, P$2), SUMIFS(NewEmisData!J:J, NewEmisData!$A:$A, "LDV", NewEmisData!$B:$B, $A350, NewEmisData!$C:$C, $H350, NewEmisData!$D:$D, P$2))</f>
        <v>0</v>
      </c>
      <c r="Q350" s="335">
        <f>$I350*IF($G350="Pickup", SUMIFS(NewEmisData!K:K, NewEmisData!$A:$A, "Pickup", NewEmisData!$B:$B, $A350, NewEmisData!$C:$C, $H350, NewEmisData!$D:$D, Q$2), SUMIFS(NewEmisData!K:K, NewEmisData!$A:$A, "LDV", NewEmisData!$B:$B, $A350, NewEmisData!$C:$C, $H350, NewEmisData!$D:$D, Q$2))</f>
        <v>0</v>
      </c>
      <c r="R350" s="335">
        <f>$I350*IF($G350="Pickup", SUMIFS(NewEmisData!L:L, NewEmisData!$A:$A, "Pickup", NewEmisData!$B:$B, $A350, NewEmisData!$C:$C, $H350, NewEmisData!$D:$D, R$2), SUMIFS(NewEmisData!L:L, NewEmisData!$A:$A, "LDV", NewEmisData!$B:$B, $A350, NewEmisData!$C:$C, $H350, NewEmisData!$D:$D, R$2))</f>
        <v>0</v>
      </c>
      <c r="S350" s="335">
        <f>$I350*IF($G350="Pickup", SUMIFS(NewEmisData!M:M, NewEmisData!$A:$A, "Pickup", NewEmisData!$B:$B, $A350, NewEmisData!$C:$C, $H350, NewEmisData!$D:$D, S$2), SUMIFS(NewEmisData!M:M, NewEmisData!$A:$A, "LDV", NewEmisData!$B:$B, $A350, NewEmisData!$C:$C, $H350, NewEmisData!$D:$D, S$2))</f>
        <v>0</v>
      </c>
      <c r="T350" s="335">
        <v>0</v>
      </c>
      <c r="U350" s="335">
        <f>$I350*IF($G350="Pickup", SUMIFS(NewEmisData!E:E, NewEmisData!$A:$A, "Pickup", NewEmisData!$B:$B, $A350, NewEmisData!$C:$C, $H350, NewEmisData!$D:$D, U$2), SUMIFS(NewEmisData!E:E, NewEmisData!$A:$A, "LDV", NewEmisData!$B:$B, $A350, NewEmisData!$C:$C, $H350, NewEmisData!$D:$D, U$2))</f>
        <v>0</v>
      </c>
      <c r="V350" s="335">
        <f>$I350*IF($G350="Pickup", SUMIFS(NewEmisData!F:F, NewEmisData!$A:$A, "Pickup", NewEmisData!$B:$B, $A350, NewEmisData!$C:$C, $H350, NewEmisData!$D:$D, V$2), SUMIFS(NewEmisData!F:F, NewEmisData!$A:$A, "LDV", NewEmisData!$B:$B, $A350, NewEmisData!$C:$C, $H350, NewEmisData!$D:$D, V$2))</f>
        <v>0</v>
      </c>
      <c r="W350" s="335">
        <f>$I350*IF($G350="Pickup", SUMIFS(NewEmisData!G:G, NewEmisData!$A:$A, "Pickup", NewEmisData!$B:$B, $A350, NewEmisData!$C:$C, $H350, NewEmisData!$D:$D, W$2), SUMIFS(NewEmisData!G:G, NewEmisData!$A:$A, "LDV", NewEmisData!$B:$B, $A350, NewEmisData!$C:$C, $H350, NewEmisData!$D:$D, W$2))</f>
        <v>0</v>
      </c>
      <c r="X350" s="335">
        <f>$I350*IF($G350="Pickup", SUMIFS(NewEmisData!H:H, NewEmisData!$A:$A, "Pickup", NewEmisData!$B:$B, $A350, NewEmisData!$C:$C, $H350, NewEmisData!$D:$D, X$2), SUMIFS(NewEmisData!H:H, NewEmisData!$A:$A, "LDV", NewEmisData!$B:$B, $A350, NewEmisData!$C:$C, $H350, NewEmisData!$D:$D, X$2))</f>
        <v>0</v>
      </c>
      <c r="Y350" s="335">
        <f>$I350*IF($G350="Pickup", SUMIFS(NewEmisData!I:I, NewEmisData!$A:$A, "Pickup", NewEmisData!$B:$B, $A350, NewEmisData!$C:$C, $H350, NewEmisData!$D:$D, Y$2), SUMIFS(NewEmisData!I:I, NewEmisData!$A:$A, "LDV", NewEmisData!$B:$B, $A350, NewEmisData!$C:$C, $H350, NewEmisData!$D:$D, Y$2))</f>
        <v>0</v>
      </c>
      <c r="Z350" s="335">
        <f>$I350*IF($G350="Pickup", SUMIFS(NewEmisData!J:J, NewEmisData!$A:$A, "Pickup", NewEmisData!$B:$B, $A350, NewEmisData!$C:$C, $H350, NewEmisData!$D:$D, Z$2), SUMIFS(NewEmisData!J:J, NewEmisData!$A:$A, "LDV", NewEmisData!$B:$B, $A350, NewEmisData!$C:$C, $H350, NewEmisData!$D:$D, Z$2))</f>
        <v>0</v>
      </c>
      <c r="AA350" s="335">
        <f>$I350*IF($G350="Pickup", SUMIFS(NewEmisData!K:K, NewEmisData!$A:$A, "Pickup", NewEmisData!$B:$B, $A350, NewEmisData!$C:$C, $H350, NewEmisData!$D:$D, AA$2), SUMIFS(NewEmisData!K:K, NewEmisData!$A:$A, "LDV", NewEmisData!$B:$B, $A350, NewEmisData!$C:$C, $H350, NewEmisData!$D:$D, AA$2))</f>
        <v>0</v>
      </c>
      <c r="AB350" s="335">
        <f>$I350*IF($G350="Pickup", SUMIFS(NewEmisData!L:L, NewEmisData!$A:$A, "Pickup", NewEmisData!$B:$B, $A350, NewEmisData!$C:$C, $H350, NewEmisData!$D:$D, AB$2), SUMIFS(NewEmisData!L:L, NewEmisData!$A:$A, "LDV", NewEmisData!$B:$B, $A350, NewEmisData!$C:$C, $H350, NewEmisData!$D:$D, AB$2))</f>
        <v>0</v>
      </c>
      <c r="AC350" s="335">
        <f>$I350*IF($G350="Pickup", SUMIFS(NewEmisData!M:M, NewEmisData!$A:$A, "Pickup", NewEmisData!$B:$B, $A350, NewEmisData!$C:$C, $H350, NewEmisData!$D:$D, AC$2), SUMIFS(NewEmisData!M:M, NewEmisData!$A:$A, "LDV", NewEmisData!$B:$B, $A350, NewEmisData!$C:$C, $H350, NewEmisData!$D:$D, AC$2))</f>
        <v>0</v>
      </c>
      <c r="AD350" s="335">
        <v>0</v>
      </c>
      <c r="AE350" s="335">
        <f>$I350*IF($G350="Pickup", SUMIFS(NewEmisData!E:E, NewEmisData!$A:$A, "Pickup", NewEmisData!$B:$B, $A350, NewEmisData!$C:$C, $H350, NewEmisData!$D:$D, AE$2), SUMIFS(NewEmisData!E:E, NewEmisData!$A:$A, "LDV", NewEmisData!$B:$B, $A350, NewEmisData!$C:$C, $H350, NewEmisData!$D:$D, AE$2))</f>
        <v>0</v>
      </c>
      <c r="AF350" s="335">
        <f>$I350*IF($G350="Pickup", SUMIFS(NewEmisData!F:F, NewEmisData!$A:$A, "Pickup", NewEmisData!$B:$B, $A350, NewEmisData!$C:$C, $H350, NewEmisData!$D:$D, AF$2), SUMIFS(NewEmisData!F:F, NewEmisData!$A:$A, "LDV", NewEmisData!$B:$B, $A350, NewEmisData!$C:$C, $H350, NewEmisData!$D:$D, AF$2))</f>
        <v>0</v>
      </c>
      <c r="AG350" s="335">
        <f>$I350*IF($G350="Pickup", SUMIFS(NewEmisData!G:G, NewEmisData!$A:$A, "Pickup", NewEmisData!$B:$B, $A350, NewEmisData!$C:$C, $H350, NewEmisData!$D:$D, AG$2), SUMIFS(NewEmisData!G:G, NewEmisData!$A:$A, "LDV", NewEmisData!$B:$B, $A350, NewEmisData!$C:$C, $H350, NewEmisData!$D:$D, AG$2))</f>
        <v>0</v>
      </c>
      <c r="AH350" s="335">
        <f>$I350*IF($G350="Pickup", SUMIFS(NewEmisData!H:H, NewEmisData!$A:$A, "Pickup", NewEmisData!$B:$B, $A350, NewEmisData!$C:$C, $H350, NewEmisData!$D:$D, AH$2), SUMIFS(NewEmisData!H:H, NewEmisData!$A:$A, "LDV", NewEmisData!$B:$B, $A350, NewEmisData!$C:$C, $H350, NewEmisData!$D:$D, AH$2))</f>
        <v>0</v>
      </c>
      <c r="AI350" s="335">
        <f>$I350*IF($G350="Pickup", SUMIFS(NewEmisData!I:I, NewEmisData!$A:$A, "Pickup", NewEmisData!$B:$B, $A350, NewEmisData!$C:$C, $H350, NewEmisData!$D:$D, AI$2), SUMIFS(NewEmisData!I:I, NewEmisData!$A:$A, "LDV", NewEmisData!$B:$B, $A350, NewEmisData!$C:$C, $H350, NewEmisData!$D:$D, AI$2))</f>
        <v>0</v>
      </c>
      <c r="AJ350" s="335">
        <f>$I350*IF($G350="Pickup", SUMIFS(NewEmisData!J:J, NewEmisData!$A:$A, "Pickup", NewEmisData!$B:$B, $A350, NewEmisData!$C:$C, $H350, NewEmisData!$D:$D, AJ$2), SUMIFS(NewEmisData!J:J, NewEmisData!$A:$A, "LDV", NewEmisData!$B:$B, $A350, NewEmisData!$C:$C, $H350, NewEmisData!$D:$D, AJ$2))</f>
        <v>0</v>
      </c>
      <c r="AK350" s="335">
        <f>$I350*IF($G350="Pickup", SUMIFS(NewEmisData!K:K, NewEmisData!$A:$A, "Pickup", NewEmisData!$B:$B, $A350, NewEmisData!$C:$C, $H350, NewEmisData!$D:$D, AK$2), SUMIFS(NewEmisData!K:K, NewEmisData!$A:$A, "LDV", NewEmisData!$B:$B, $A350, NewEmisData!$C:$C, $H350, NewEmisData!$D:$D, AK$2))</f>
        <v>0</v>
      </c>
      <c r="AL350" s="335">
        <f>$I350*IF($G350="Pickup", SUMIFS(NewEmisData!L:L, NewEmisData!$A:$A, "Pickup", NewEmisData!$B:$B, $A350, NewEmisData!$C:$C, $H350, NewEmisData!$D:$D, AL$2), SUMIFS(NewEmisData!L:L, NewEmisData!$A:$A, "LDV", NewEmisData!$B:$B, $A350, NewEmisData!$C:$C, $H350, NewEmisData!$D:$D, AL$2))</f>
        <v>0</v>
      </c>
      <c r="AM350" s="335">
        <f>$I350*IF($G350="Pickup", SUMIFS(NewEmisData!M:M, NewEmisData!$A:$A, "Pickup", NewEmisData!$B:$B, $A350, NewEmisData!$C:$C, $H350, NewEmisData!$D:$D, AM$2), SUMIFS(NewEmisData!M:M, NewEmisData!$A:$A, "LDV", NewEmisData!$B:$B, $A350, NewEmisData!$C:$C, $H350, NewEmisData!$D:$D, AM$2))</f>
        <v>0</v>
      </c>
      <c r="AN350" s="335">
        <v>0</v>
      </c>
      <c r="AO350" s="335">
        <f>$I350*IF($G350="Pickup", SUMIFS(NewEmisData!E:E, NewEmisData!$A:$A, "Pickup", NewEmisData!$B:$B, $A350, NewEmisData!$C:$C, $H350, NewEmisData!$D:$D, AO$2), SUMIFS(NewEmisData!E:E, NewEmisData!$A:$A, "LDV", NewEmisData!$B:$B, $A350, NewEmisData!$C:$C, $H350, NewEmisData!$D:$D, AO$2))</f>
        <v>7.3243110221385299E-2</v>
      </c>
      <c r="AP350" s="335">
        <f>$I350*IF($G350="Pickup", SUMIFS(NewEmisData!F:F, NewEmisData!$A:$A, "Pickup", NewEmisData!$B:$B, $A350, NewEmisData!$C:$C, $H350, NewEmisData!$D:$D, AP$2), SUMIFS(NewEmisData!F:F, NewEmisData!$A:$A, "LDV", NewEmisData!$B:$B, $A350, NewEmisData!$C:$C, $H350, NewEmisData!$D:$D, AP$2))</f>
        <v>7.3243110221385299E-2</v>
      </c>
      <c r="AQ350" s="335">
        <f>$I350*IF($G350="Pickup", SUMIFS(NewEmisData!G:G, NewEmisData!$A:$A, "Pickup", NewEmisData!$B:$B, $A350, NewEmisData!$C:$C, $H350, NewEmisData!$D:$D, AQ$2), SUMIFS(NewEmisData!G:G, NewEmisData!$A:$A, "LDV", NewEmisData!$B:$B, $A350, NewEmisData!$C:$C, $H350, NewEmisData!$D:$D, AQ$2))</f>
        <v>7.32430660863298E-2</v>
      </c>
      <c r="AR350" s="335">
        <f>$I350*IF($G350="Pickup", SUMIFS(NewEmisData!H:H, NewEmisData!$A:$A, "Pickup", NewEmisData!$B:$B, $A350, NewEmisData!$C:$C, $H350, NewEmisData!$D:$D, AR$2), SUMIFS(NewEmisData!H:H, NewEmisData!$A:$A, "LDV", NewEmisData!$B:$B, $A350, NewEmisData!$C:$C, $H350, NewEmisData!$D:$D, AR$2))</f>
        <v>7.3243157465552503E-2</v>
      </c>
      <c r="AS350" s="335">
        <f>$I350*IF($G350="Pickup", SUMIFS(NewEmisData!I:I, NewEmisData!$A:$A, "Pickup", NewEmisData!$B:$B, $A350, NewEmisData!$C:$C, $H350, NewEmisData!$D:$D, AS$2), SUMIFS(NewEmisData!I:I, NewEmisData!$A:$A, "LDV", NewEmisData!$B:$B, $A350, NewEmisData!$C:$C, $H350, NewEmisData!$D:$D, AS$2))</f>
        <v>7.3243061950548305E-2</v>
      </c>
      <c r="AT350" s="335">
        <f>$I350*IF($G350="Pickup", SUMIFS(NewEmisData!J:J, NewEmisData!$A:$A, "Pickup", NewEmisData!$B:$B, $A350, NewEmisData!$C:$C, $H350, NewEmisData!$D:$D, AT$2), SUMIFS(NewEmisData!J:J, NewEmisData!$A:$A, "LDV", NewEmisData!$B:$B, $A350, NewEmisData!$C:$C, $H350, NewEmisData!$D:$D, AT$2))</f>
        <v>7.3243007522533404E-2</v>
      </c>
      <c r="AU350" s="335">
        <f>$I350*IF($G350="Pickup", SUMIFS(NewEmisData!K:K, NewEmisData!$A:$A, "Pickup", NewEmisData!$B:$B, $A350, NewEmisData!$C:$C, $H350, NewEmisData!$D:$D, AU$2), SUMIFS(NewEmisData!K:K, NewEmisData!$A:$A, "LDV", NewEmisData!$B:$B, $A350, NewEmisData!$C:$C, $H350, NewEmisData!$D:$D, AU$2))</f>
        <v>7.3243037508868306E-2</v>
      </c>
      <c r="AV350" s="335">
        <f>$I350*IF($G350="Pickup", SUMIFS(NewEmisData!L:L, NewEmisData!$A:$A, "Pickup", NewEmisData!$B:$B, $A350, NewEmisData!$C:$C, $H350, NewEmisData!$D:$D, AV$2), SUMIFS(NewEmisData!L:L, NewEmisData!$A:$A, "LDV", NewEmisData!$B:$B, $A350, NewEmisData!$C:$C, $H350, NewEmisData!$D:$D, AV$2))</f>
        <v>7.3242921236188793E-2</v>
      </c>
      <c r="AW350" s="335">
        <f>$I350*IF($G350="Pickup", SUMIFS(NewEmisData!M:M, NewEmisData!$A:$A, "Pickup", NewEmisData!$B:$B, $A350, NewEmisData!$C:$C, $H350, NewEmisData!$D:$D, AW$2), SUMIFS(NewEmisData!M:M, NewEmisData!$A:$A, "LDV", NewEmisData!$B:$B, $A350, NewEmisData!$C:$C, $H350, NewEmisData!$D:$D, AW$2))</f>
        <v>7.3242921236188793E-2</v>
      </c>
      <c r="AX350" s="335">
        <v>2.3805319372350052E-2</v>
      </c>
      <c r="AY350" s="335">
        <f>$I350*IF($G350="Pickup", SUMIFS(NewEmisData!E:E, NewEmisData!$A:$A, "Pickup", NewEmisData!$B:$B, $A350, NewEmisData!$C:$C, $H350, NewEmisData!$D:$D, AY$2), SUMIFS(NewEmisData!E:E, NewEmisData!$A:$A, "LDV", NewEmisData!$B:$B, $A350, NewEmisData!$C:$C, $H350, NewEmisData!$D:$D, AY$2))</f>
        <v>9.4510282374974993E-3</v>
      </c>
      <c r="AZ350" s="335">
        <f>$I350*IF($G350="Pickup", SUMIFS(NewEmisData!F:F, NewEmisData!$A:$A, "Pickup", NewEmisData!$B:$B, $A350, NewEmisData!$C:$C, $H350, NewEmisData!$D:$D, AZ$2), SUMIFS(NewEmisData!F:F, NewEmisData!$A:$A, "LDV", NewEmisData!$B:$B, $A350, NewEmisData!$C:$C, $H350, NewEmisData!$D:$D, AZ$2))</f>
        <v>9.4510282374974993E-3</v>
      </c>
      <c r="BA350" s="335">
        <f>$I350*IF($G350="Pickup", SUMIFS(NewEmisData!G:G, NewEmisData!$A:$A, "Pickup", NewEmisData!$B:$B, $A350, NewEmisData!$C:$C, $H350, NewEmisData!$D:$D, BA$2), SUMIFS(NewEmisData!G:G, NewEmisData!$A:$A, "LDV", NewEmisData!$B:$B, $A350, NewEmisData!$C:$C, $H350, NewEmisData!$D:$D, BA$2))</f>
        <v>9.4510125266560902E-3</v>
      </c>
      <c r="BB350" s="335">
        <f>$I350*IF($G350="Pickup", SUMIFS(NewEmisData!H:H, NewEmisData!$A:$A, "Pickup", NewEmisData!$B:$B, $A350, NewEmisData!$C:$C, $H350, NewEmisData!$D:$D, BB$2), SUMIFS(NewEmisData!H:H, NewEmisData!$A:$A, "LDV", NewEmisData!$B:$B, $A350, NewEmisData!$C:$C, $H350, NewEmisData!$D:$D, BB$2))</f>
        <v>9.4510284224167199E-3</v>
      </c>
      <c r="BC350" s="335">
        <f>$I350*IF($G350="Pickup", SUMIFS(NewEmisData!I:I, NewEmisData!$A:$A, "Pickup", NewEmisData!$B:$B, $A350, NewEmisData!$C:$C, $H350, NewEmisData!$D:$D, BC$2), SUMIFS(NewEmisData!I:I, NewEmisData!$A:$A, "LDV", NewEmisData!$B:$B, $A350, NewEmisData!$C:$C, $H350, NewEmisData!$D:$D, BC$2))</f>
        <v>9.4510120080224802E-3</v>
      </c>
      <c r="BD350" s="335">
        <f>$I350*IF($G350="Pickup", SUMIFS(NewEmisData!J:J, NewEmisData!$A:$A, "Pickup", NewEmisData!$B:$B, $A350, NewEmisData!$C:$C, $H350, NewEmisData!$D:$D, BD$2), SUMIFS(NewEmisData!J:J, NewEmisData!$A:$A, "LDV", NewEmisData!$B:$B, $A350, NewEmisData!$C:$C, $H350, NewEmisData!$D:$D, BD$2))</f>
        <v>9.4510218218297193E-3</v>
      </c>
      <c r="BE350" s="335">
        <f>$I350*IF($G350="Pickup", SUMIFS(NewEmisData!K:K, NewEmisData!$A:$A, "Pickup", NewEmisData!$B:$B, $A350, NewEmisData!$C:$C, $H350, NewEmisData!$D:$D, BE$2), SUMIFS(NewEmisData!K:K, NewEmisData!$A:$A, "LDV", NewEmisData!$B:$B, $A350, NewEmisData!$C:$C, $H350, NewEmisData!$D:$D, BE$2))</f>
        <v>9.4510103244617501E-3</v>
      </c>
      <c r="BF350" s="335">
        <f>$I350*IF($G350="Pickup", SUMIFS(NewEmisData!L:L, NewEmisData!$A:$A, "Pickup", NewEmisData!$B:$B, $A350, NewEmisData!$C:$C, $H350, NewEmisData!$D:$D, BF$2), SUMIFS(NewEmisData!L:L, NewEmisData!$A:$A, "LDV", NewEmisData!$B:$B, $A350, NewEmisData!$C:$C, $H350, NewEmisData!$D:$D, BF$2))</f>
        <v>9.4510089054136992E-3</v>
      </c>
      <c r="BG350" s="335">
        <f>$I350*IF($G350="Pickup", SUMIFS(NewEmisData!M:M, NewEmisData!$A:$A, "Pickup", NewEmisData!$B:$B, $A350, NewEmisData!$C:$C, $H350, NewEmisData!$D:$D, BG$2), SUMIFS(NewEmisData!M:M, NewEmisData!$A:$A, "LDV", NewEmisData!$B:$B, $A350, NewEmisData!$C:$C, $H350, NewEmisData!$D:$D, BG$2))</f>
        <v>9.4510089054136992E-3</v>
      </c>
      <c r="BH350" s="335">
        <v>1.6506531515565108E-3</v>
      </c>
      <c r="BI350" s="335">
        <f>$I350*IF($G350="Pickup", SUMIFS(NewEmisData!E:E, NewEmisData!$A:$A, "Pickup", NewEmisData!$B:$B, $A350, NewEmisData!$C:$C, $H350, NewEmisData!$D:$D, BI$2), SUMIFS(NewEmisData!E:E, NewEmisData!$A:$A, "LDV", NewEmisData!$B:$B, $A350, NewEmisData!$C:$C, $H350, NewEmisData!$D:$D, BI$2))</f>
        <v>0</v>
      </c>
      <c r="BJ350" s="335">
        <f>$I350*IF($G350="Pickup", SUMIFS(NewEmisData!F:F, NewEmisData!$A:$A, "Pickup", NewEmisData!$B:$B, $A350, NewEmisData!$C:$C, $H350, NewEmisData!$D:$D, BJ$2), SUMIFS(NewEmisData!F:F, NewEmisData!$A:$A, "LDV", NewEmisData!$B:$B, $A350, NewEmisData!$C:$C, $H350, NewEmisData!$D:$D, BJ$2))</f>
        <v>0</v>
      </c>
      <c r="BK350" s="335">
        <f>$I350*IF($G350="Pickup", SUMIFS(NewEmisData!G:G, NewEmisData!$A:$A, "Pickup", NewEmisData!$B:$B, $A350, NewEmisData!$C:$C, $H350, NewEmisData!$D:$D, BK$2), SUMIFS(NewEmisData!G:G, NewEmisData!$A:$A, "LDV", NewEmisData!$B:$B, $A350, NewEmisData!$C:$C, $H350, NewEmisData!$D:$D, BK$2))</f>
        <v>0</v>
      </c>
      <c r="BL350" s="335">
        <f>$I350*IF($G350="Pickup", SUMIFS(NewEmisData!H:H, NewEmisData!$A:$A, "Pickup", NewEmisData!$B:$B, $A350, NewEmisData!$C:$C, $H350, NewEmisData!$D:$D, BL$2), SUMIFS(NewEmisData!H:H, NewEmisData!$A:$A, "LDV", NewEmisData!$B:$B, $A350, NewEmisData!$C:$C, $H350, NewEmisData!$D:$D, BL$2))</f>
        <v>0</v>
      </c>
      <c r="BM350" s="335">
        <f>$I350*IF($G350="Pickup", SUMIFS(NewEmisData!I:I, NewEmisData!$A:$A, "Pickup", NewEmisData!$B:$B, $A350, NewEmisData!$C:$C, $H350, NewEmisData!$D:$D, BM$2), SUMIFS(NewEmisData!I:I, NewEmisData!$A:$A, "LDV", NewEmisData!$B:$B, $A350, NewEmisData!$C:$C, $H350, NewEmisData!$D:$D, BM$2))</f>
        <v>0</v>
      </c>
      <c r="BN350" s="335">
        <f>$I350*IF($G350="Pickup", SUMIFS(NewEmisData!J:J, NewEmisData!$A:$A, "Pickup", NewEmisData!$B:$B, $A350, NewEmisData!$C:$C, $H350, NewEmisData!$D:$D, BN$2), SUMIFS(NewEmisData!J:J, NewEmisData!$A:$A, "LDV", NewEmisData!$B:$B, $A350, NewEmisData!$C:$C, $H350, NewEmisData!$D:$D, BN$2))</f>
        <v>0</v>
      </c>
      <c r="BO350" s="335">
        <f>$I350*IF($G350="Pickup", SUMIFS(NewEmisData!K:K, NewEmisData!$A:$A, "Pickup", NewEmisData!$B:$B, $A350, NewEmisData!$C:$C, $H350, NewEmisData!$D:$D, BO$2), SUMIFS(NewEmisData!K:K, NewEmisData!$A:$A, "LDV", NewEmisData!$B:$B, $A350, NewEmisData!$C:$C, $H350, NewEmisData!$D:$D, BO$2))</f>
        <v>0</v>
      </c>
      <c r="BP350" s="335">
        <f>$I350*IF($G350="Pickup", SUMIFS(NewEmisData!L:L, NewEmisData!$A:$A, "Pickup", NewEmisData!$B:$B, $A350, NewEmisData!$C:$C, $H350, NewEmisData!$D:$D, BP$2), SUMIFS(NewEmisData!L:L, NewEmisData!$A:$A, "LDV", NewEmisData!$B:$B, $A350, NewEmisData!$C:$C, $H350, NewEmisData!$D:$D, BP$2))</f>
        <v>0</v>
      </c>
      <c r="BQ350" s="335">
        <f>$I350*IF($G350="Pickup", SUMIFS(NewEmisData!M:M, NewEmisData!$A:$A, "Pickup", NewEmisData!$B:$B, $A350, NewEmisData!$C:$C, $H350, NewEmisData!$D:$D, BQ$2), SUMIFS(NewEmisData!M:M, NewEmisData!$A:$A, "LDV", NewEmisData!$B:$B, $A350, NewEmisData!$C:$C, $H350, NewEmisData!$D:$D, BQ$2))</f>
        <v>0</v>
      </c>
      <c r="BR350" s="335">
        <v>0</v>
      </c>
      <c r="BS350" s="335">
        <f>$I350*IF($G350="Pickup", SUMIFS(NewEmisData!E:E, NewEmisData!$A:$A, "Pickup", NewEmisData!$B:$B, $A350, NewEmisData!$C:$C, $H350, NewEmisData!$D:$D, BS$2), SUMIFS(NewEmisData!E:E, NewEmisData!$A:$A, "LDV", NewEmisData!$B:$B, $A350, NewEmisData!$C:$C, $H350, NewEmisData!$D:$D, BS$2))</f>
        <v>0</v>
      </c>
      <c r="BT350" s="335">
        <f>$I350*IF($G350="Pickup", SUMIFS(NewEmisData!F:F, NewEmisData!$A:$A, "Pickup", NewEmisData!$B:$B, $A350, NewEmisData!$C:$C, $H350, NewEmisData!$D:$D, BT$2), SUMIFS(NewEmisData!F:F, NewEmisData!$A:$A, "LDV", NewEmisData!$B:$B, $A350, NewEmisData!$C:$C, $H350, NewEmisData!$D:$D, BT$2))</f>
        <v>0</v>
      </c>
      <c r="BU350" s="335">
        <f>$I350*IF($G350="Pickup", SUMIFS(NewEmisData!G:G, NewEmisData!$A:$A, "Pickup", NewEmisData!$B:$B, $A350, NewEmisData!$C:$C, $H350, NewEmisData!$D:$D, BU$2), SUMIFS(NewEmisData!G:G, NewEmisData!$A:$A, "LDV", NewEmisData!$B:$B, $A350, NewEmisData!$C:$C, $H350, NewEmisData!$D:$D, BU$2))</f>
        <v>0</v>
      </c>
      <c r="BV350" s="335">
        <f>$I350*IF($G350="Pickup", SUMIFS(NewEmisData!H:H, NewEmisData!$A:$A, "Pickup", NewEmisData!$B:$B, $A350, NewEmisData!$C:$C, $H350, NewEmisData!$D:$D, BV$2), SUMIFS(NewEmisData!H:H, NewEmisData!$A:$A, "LDV", NewEmisData!$B:$B, $A350, NewEmisData!$C:$C, $H350, NewEmisData!$D:$D, BV$2))</f>
        <v>0</v>
      </c>
      <c r="BW350" s="335">
        <f>$I350*IF($G350="Pickup", SUMIFS(NewEmisData!I:I, NewEmisData!$A:$A, "Pickup", NewEmisData!$B:$B, $A350, NewEmisData!$C:$C, $H350, NewEmisData!$D:$D, BW$2), SUMIFS(NewEmisData!I:I, NewEmisData!$A:$A, "LDV", NewEmisData!$B:$B, $A350, NewEmisData!$C:$C, $H350, NewEmisData!$D:$D, BW$2))</f>
        <v>0</v>
      </c>
      <c r="BX350" s="335">
        <f>$I350*IF($G350="Pickup", SUMIFS(NewEmisData!J:J, NewEmisData!$A:$A, "Pickup", NewEmisData!$B:$B, $A350, NewEmisData!$C:$C, $H350, NewEmisData!$D:$D, BX$2), SUMIFS(NewEmisData!J:J, NewEmisData!$A:$A, "LDV", NewEmisData!$B:$B, $A350, NewEmisData!$C:$C, $H350, NewEmisData!$D:$D, BX$2))</f>
        <v>0</v>
      </c>
      <c r="BY350" s="335">
        <f>$I350*IF($G350="Pickup", SUMIFS(NewEmisData!K:K, NewEmisData!$A:$A, "Pickup", NewEmisData!$B:$B, $A350, NewEmisData!$C:$C, $H350, NewEmisData!$D:$D, BY$2), SUMIFS(NewEmisData!K:K, NewEmisData!$A:$A, "LDV", NewEmisData!$B:$B, $A350, NewEmisData!$C:$C, $H350, NewEmisData!$D:$D, BY$2))</f>
        <v>0</v>
      </c>
      <c r="BZ350" s="335">
        <f>$I350*IF($G350="Pickup", SUMIFS(NewEmisData!L:L, NewEmisData!$A:$A, "Pickup", NewEmisData!$B:$B, $A350, NewEmisData!$C:$C, $H350, NewEmisData!$D:$D, BZ$2), SUMIFS(NewEmisData!L:L, NewEmisData!$A:$A, "LDV", NewEmisData!$B:$B, $A350, NewEmisData!$C:$C, $H350, NewEmisData!$D:$D, BZ$2))</f>
        <v>0</v>
      </c>
      <c r="CA350" s="335">
        <f>$I350*IF($G350="Pickup", SUMIFS(NewEmisData!M:M, NewEmisData!$A:$A, "Pickup", NewEmisData!$B:$B, $A350, NewEmisData!$C:$C, $H350, NewEmisData!$D:$D, CA$2), SUMIFS(NewEmisData!M:M, NewEmisData!$A:$A, "LDV", NewEmisData!$B:$B, $A350, NewEmisData!$C:$C, $H350, NewEmisData!$D:$D, CA$2))</f>
        <v>0</v>
      </c>
      <c r="CB350" s="335">
        <v>0</v>
      </c>
      <c r="CC350" s="335">
        <f>$I350*IF($G350="Pickup", SUMIFS(NewEmisData!E:E, NewEmisData!$A:$A, "Pickup", NewEmisData!$B:$B, $A350, NewEmisData!$C:$C, $H350, NewEmisData!$D:$D, CC$2), SUMIFS(NewEmisData!E:E, NewEmisData!$A:$A, "LDV", NewEmisData!$B:$B, $A350, NewEmisData!$C:$C, $H350, NewEmisData!$D:$D, CC$2))</f>
        <v>0</v>
      </c>
      <c r="CD350" s="335">
        <f>$I350*IF($G350="Pickup", SUMIFS(NewEmisData!F:F, NewEmisData!$A:$A, "Pickup", NewEmisData!$B:$B, $A350, NewEmisData!$C:$C, $H350, NewEmisData!$D:$D, CD$2), SUMIFS(NewEmisData!F:F, NewEmisData!$A:$A, "LDV", NewEmisData!$B:$B, $A350, NewEmisData!$C:$C, $H350, NewEmisData!$D:$D, CD$2))</f>
        <v>0</v>
      </c>
      <c r="CE350" s="335">
        <f>$I350*IF($G350="Pickup", SUMIFS(NewEmisData!G:G, NewEmisData!$A:$A, "Pickup", NewEmisData!$B:$B, $A350, NewEmisData!$C:$C, $H350, NewEmisData!$D:$D, CE$2), SUMIFS(NewEmisData!G:G, NewEmisData!$A:$A, "LDV", NewEmisData!$B:$B, $A350, NewEmisData!$C:$C, $H350, NewEmisData!$D:$D, CE$2))</f>
        <v>0</v>
      </c>
      <c r="CF350" s="335">
        <f>$I350*IF($G350="Pickup", SUMIFS(NewEmisData!H:H, NewEmisData!$A:$A, "Pickup", NewEmisData!$B:$B, $A350, NewEmisData!$C:$C, $H350, NewEmisData!$D:$D, CF$2), SUMIFS(NewEmisData!H:H, NewEmisData!$A:$A, "LDV", NewEmisData!$B:$B, $A350, NewEmisData!$C:$C, $H350, NewEmisData!$D:$D, CF$2))</f>
        <v>0</v>
      </c>
      <c r="CG350" s="335">
        <f>$I350*IF($G350="Pickup", SUMIFS(NewEmisData!I:I, NewEmisData!$A:$A, "Pickup", NewEmisData!$B:$B, $A350, NewEmisData!$C:$C, $H350, NewEmisData!$D:$D, CG$2), SUMIFS(NewEmisData!I:I, NewEmisData!$A:$A, "LDV", NewEmisData!$B:$B, $A350, NewEmisData!$C:$C, $H350, NewEmisData!$D:$D, CG$2))</f>
        <v>0</v>
      </c>
      <c r="CH350" s="335">
        <f>$I350*IF($G350="Pickup", SUMIFS(NewEmisData!J:J, NewEmisData!$A:$A, "Pickup", NewEmisData!$B:$B, $A350, NewEmisData!$C:$C, $H350, NewEmisData!$D:$D, CH$2), SUMIFS(NewEmisData!J:J, NewEmisData!$A:$A, "LDV", NewEmisData!$B:$B, $A350, NewEmisData!$C:$C, $H350, NewEmisData!$D:$D, CH$2))</f>
        <v>0</v>
      </c>
      <c r="CI350" s="335">
        <f>$I350*IF($G350="Pickup", SUMIFS(NewEmisData!K:K, NewEmisData!$A:$A, "Pickup", NewEmisData!$B:$B, $A350, NewEmisData!$C:$C, $H350, NewEmisData!$D:$D, CI$2), SUMIFS(NewEmisData!K:K, NewEmisData!$A:$A, "LDV", NewEmisData!$B:$B, $A350, NewEmisData!$C:$C, $H350, NewEmisData!$D:$D, CI$2))</f>
        <v>0</v>
      </c>
      <c r="CJ350" s="335">
        <f>$I350*IF($G350="Pickup", SUMIFS(NewEmisData!L:L, NewEmisData!$A:$A, "Pickup", NewEmisData!$B:$B, $A350, NewEmisData!$C:$C, $H350, NewEmisData!$D:$D, CJ$2), SUMIFS(NewEmisData!L:L, NewEmisData!$A:$A, "LDV", NewEmisData!$B:$B, $A350, NewEmisData!$C:$C, $H350, NewEmisData!$D:$D, CJ$2))</f>
        <v>0</v>
      </c>
      <c r="CK350" s="335">
        <f>$I350*IF($G350="Pickup", SUMIFS(NewEmisData!M:M, NewEmisData!$A:$A, "Pickup", NewEmisData!$B:$B, $A350, NewEmisData!$C:$C, $H350, NewEmisData!$D:$D, CK$2), SUMIFS(NewEmisData!M:M, NewEmisData!$A:$A, "LDV", NewEmisData!$B:$B, $A350, NewEmisData!$C:$C, $H350, NewEmisData!$D:$D, CK$2))</f>
        <v>0</v>
      </c>
      <c r="CL350" s="335">
        <v>0</v>
      </c>
      <c r="CM350" s="335">
        <f>$I350*IF($G350="Pickup", SUMIFS(NewEmisData!E:E, NewEmisData!$A:$A, "Pickup", NewEmisData!$B:$B, $A350, NewEmisData!$C:$C, $H350, NewEmisData!$D:$D, CM$2), SUMIFS(NewEmisData!E:E, NewEmisData!$A:$A, "LDV", NewEmisData!$B:$B, $A350, NewEmisData!$C:$C, $H350, NewEmisData!$D:$D, CM$2))</f>
        <v>0</v>
      </c>
      <c r="CN350" s="335">
        <f>$I350*IF($G350="Pickup", SUMIFS(NewEmisData!F:F, NewEmisData!$A:$A, "Pickup", NewEmisData!$B:$B, $A350, NewEmisData!$C:$C, $H350, NewEmisData!$D:$D, CN$2), SUMIFS(NewEmisData!F:F, NewEmisData!$A:$A, "LDV", NewEmisData!$B:$B, $A350, NewEmisData!$C:$C, $H350, NewEmisData!$D:$D, CN$2))</f>
        <v>0</v>
      </c>
      <c r="CO350" s="335">
        <f>$I350*IF($G350="Pickup", SUMIFS(NewEmisData!G:G, NewEmisData!$A:$A, "Pickup", NewEmisData!$B:$B, $A350, NewEmisData!$C:$C, $H350, NewEmisData!$D:$D, CO$2), SUMIFS(NewEmisData!G:G, NewEmisData!$A:$A, "LDV", NewEmisData!$B:$B, $A350, NewEmisData!$C:$C, $H350, NewEmisData!$D:$D, CO$2))</f>
        <v>0</v>
      </c>
      <c r="CP350" s="335">
        <f>$I350*IF($G350="Pickup", SUMIFS(NewEmisData!H:H, NewEmisData!$A:$A, "Pickup", NewEmisData!$B:$B, $A350, NewEmisData!$C:$C, $H350, NewEmisData!$D:$D, CP$2), SUMIFS(NewEmisData!H:H, NewEmisData!$A:$A, "LDV", NewEmisData!$B:$B, $A350, NewEmisData!$C:$C, $H350, NewEmisData!$D:$D, CP$2))</f>
        <v>0</v>
      </c>
      <c r="CQ350" s="335">
        <f>$I350*IF($G350="Pickup", SUMIFS(NewEmisData!I:I, NewEmisData!$A:$A, "Pickup", NewEmisData!$B:$B, $A350, NewEmisData!$C:$C, $H350, NewEmisData!$D:$D, CQ$2), SUMIFS(NewEmisData!I:I, NewEmisData!$A:$A, "LDV", NewEmisData!$B:$B, $A350, NewEmisData!$C:$C, $H350, NewEmisData!$D:$D, CQ$2))</f>
        <v>0</v>
      </c>
      <c r="CR350" s="335">
        <f>$I350*IF($G350="Pickup", SUMIFS(NewEmisData!J:J, NewEmisData!$A:$A, "Pickup", NewEmisData!$B:$B, $A350, NewEmisData!$C:$C, $H350, NewEmisData!$D:$D, CR$2), SUMIFS(NewEmisData!J:J, NewEmisData!$A:$A, "LDV", NewEmisData!$B:$B, $A350, NewEmisData!$C:$C, $H350, NewEmisData!$D:$D, CR$2))</f>
        <v>0</v>
      </c>
      <c r="CS350" s="335">
        <f>$I350*IF($G350="Pickup", SUMIFS(NewEmisData!K:K, NewEmisData!$A:$A, "Pickup", NewEmisData!$B:$B, $A350, NewEmisData!$C:$C, $H350, NewEmisData!$D:$D, CS$2), SUMIFS(NewEmisData!K:K, NewEmisData!$A:$A, "LDV", NewEmisData!$B:$B, $A350, NewEmisData!$C:$C, $H350, NewEmisData!$D:$D, CS$2))</f>
        <v>0</v>
      </c>
      <c r="CT350" s="335">
        <f>$I350*IF($G350="Pickup", SUMIFS(NewEmisData!L:L, NewEmisData!$A:$A, "Pickup", NewEmisData!$B:$B, $A350, NewEmisData!$C:$C, $H350, NewEmisData!$D:$D, CT$2), SUMIFS(NewEmisData!L:L, NewEmisData!$A:$A, "LDV", NewEmisData!$B:$B, $A350, NewEmisData!$C:$C, $H350, NewEmisData!$D:$D, CT$2))</f>
        <v>0</v>
      </c>
      <c r="CU350" s="335">
        <f>$I350*IF($G350="Pickup", SUMIFS(NewEmisData!M:M, NewEmisData!$A:$A, "Pickup", NewEmisData!$B:$B, $A350, NewEmisData!$C:$C, $H350, NewEmisData!$D:$D, CU$2), SUMIFS(NewEmisData!M:M, NewEmisData!$A:$A, "LDV", NewEmisData!$B:$B, $A350, NewEmisData!$C:$C, $H350, NewEmisData!$D:$D, CU$2))</f>
        <v>0</v>
      </c>
      <c r="CV350" s="335">
        <v>0</v>
      </c>
      <c r="CW350" s="335">
        <v>0</v>
      </c>
      <c r="CX350" s="335">
        <v>0</v>
      </c>
      <c r="CY350" s="335">
        <v>0</v>
      </c>
      <c r="CZ350" s="335">
        <v>0</v>
      </c>
      <c r="DA350" s="335">
        <v>0</v>
      </c>
      <c r="DB350" s="335">
        <v>0</v>
      </c>
      <c r="DC350" s="335">
        <v>0</v>
      </c>
      <c r="DD350" s="335">
        <v>0</v>
      </c>
      <c r="DE350" s="335">
        <v>0</v>
      </c>
      <c r="DF350" s="335">
        <v>0</v>
      </c>
      <c r="DG350" s="335">
        <f>$I350*IF($G350="Pickup", SUMIFS(NewEmisData!E:E, NewEmisData!$A:$A, "Pickup", NewEmisData!$B:$B, $A350, NewEmisData!$C:$C, $H350, NewEmisData!$D:$D, DG$2), SUMIFS(NewEmisData!E:E, NewEmisData!$A:$A, "LDV", NewEmisData!$B:$B, $A350, NewEmisData!$C:$C, $H350, NewEmisData!$D:$D, DG$2))</f>
        <v>0</v>
      </c>
      <c r="DH350" s="335">
        <f>$I350*IF($G350="Pickup", SUMIFS(NewEmisData!F:F, NewEmisData!$A:$A, "Pickup", NewEmisData!$B:$B, $A350, NewEmisData!$C:$C, $H350, NewEmisData!$D:$D, DH$2), SUMIFS(NewEmisData!F:F, NewEmisData!$A:$A, "LDV", NewEmisData!$B:$B, $A350, NewEmisData!$C:$C, $H350, NewEmisData!$D:$D, DH$2))</f>
        <v>0</v>
      </c>
      <c r="DI350" s="335">
        <f>$I350*IF($G350="Pickup", SUMIFS(NewEmisData!G:G, NewEmisData!$A:$A, "Pickup", NewEmisData!$B:$B, $A350, NewEmisData!$C:$C, $H350, NewEmisData!$D:$D, DI$2), SUMIFS(NewEmisData!G:G, NewEmisData!$A:$A, "LDV", NewEmisData!$B:$B, $A350, NewEmisData!$C:$C, $H350, NewEmisData!$D:$D, DI$2))</f>
        <v>0</v>
      </c>
      <c r="DJ350" s="335">
        <f>$I350*IF($G350="Pickup", SUMIFS(NewEmisData!H:H, NewEmisData!$A:$A, "Pickup", NewEmisData!$B:$B, $A350, NewEmisData!$C:$C, $H350, NewEmisData!$D:$D, DJ$2), SUMIFS(NewEmisData!H:H, NewEmisData!$A:$A, "LDV", NewEmisData!$B:$B, $A350, NewEmisData!$C:$C, $H350, NewEmisData!$D:$D, DJ$2))</f>
        <v>0</v>
      </c>
      <c r="DK350" s="335">
        <f>$I350*IF($G350="Pickup", SUMIFS(NewEmisData!I:I, NewEmisData!$A:$A, "Pickup", NewEmisData!$B:$B, $A350, NewEmisData!$C:$C, $H350, NewEmisData!$D:$D, DK$2), SUMIFS(NewEmisData!I:I, NewEmisData!$A:$A, "LDV", NewEmisData!$B:$B, $A350, NewEmisData!$C:$C, $H350, NewEmisData!$D:$D, DK$2))</f>
        <v>0</v>
      </c>
      <c r="DL350" s="335">
        <f>$I350*IF($G350="Pickup", SUMIFS(NewEmisData!J:J, NewEmisData!$A:$A, "Pickup", NewEmisData!$B:$B, $A350, NewEmisData!$C:$C, $H350, NewEmisData!$D:$D, DL$2), SUMIFS(NewEmisData!J:J, NewEmisData!$A:$A, "LDV", NewEmisData!$B:$B, $A350, NewEmisData!$C:$C, $H350, NewEmisData!$D:$D, DL$2))</f>
        <v>0</v>
      </c>
      <c r="DM350" s="335">
        <f>$I350*IF($G350="Pickup", SUMIFS(NewEmisData!K:K, NewEmisData!$A:$A, "Pickup", NewEmisData!$B:$B, $A350, NewEmisData!$C:$C, $H350, NewEmisData!$D:$D, DM$2), SUMIFS(NewEmisData!K:K, NewEmisData!$A:$A, "LDV", NewEmisData!$B:$B, $A350, NewEmisData!$C:$C, $H350, NewEmisData!$D:$D, DM$2))</f>
        <v>0</v>
      </c>
      <c r="DN350" s="335">
        <f>$I350*IF($G350="Pickup", SUMIFS(NewEmisData!L:L, NewEmisData!$A:$A, "Pickup", NewEmisData!$B:$B, $A350, NewEmisData!$C:$C, $H350, NewEmisData!$D:$D, DN$2), SUMIFS(NewEmisData!L:L, NewEmisData!$A:$A, "LDV", NewEmisData!$B:$B, $A350, NewEmisData!$C:$C, $H350, NewEmisData!$D:$D, DN$2))</f>
        <v>0</v>
      </c>
      <c r="DO350" s="335">
        <f>$I350*IF($G350="Pickup", SUMIFS(NewEmisData!M:M, NewEmisData!$A:$A, "Pickup", NewEmisData!$B:$B, $A350, NewEmisData!$C:$C, $H350, NewEmisData!$D:$D, DO$2), SUMIFS(NewEmisData!M:M, NewEmisData!$A:$A, "LDV", NewEmisData!$B:$B, $A350, NewEmisData!$C:$C, $H350, NewEmisData!$D:$D, DO$2))</f>
        <v>0</v>
      </c>
      <c r="DP350" s="335">
        <v>0</v>
      </c>
      <c r="DQ350" s="335">
        <f>$I350*IF($G350="Pickup", SUMIFS(NewEmisData!E:E, NewEmisData!$A:$A, "Pickup", NewEmisData!$B:$B, $A350, NewEmisData!$C:$C, $H350, NewEmisData!$D:$D, DQ$2), SUMIFS(NewEmisData!E:E, NewEmisData!$A:$A, "LDV", NewEmisData!$B:$B, $A350, NewEmisData!$C:$C, $H350, NewEmisData!$D:$D, DQ$2))</f>
        <v>0</v>
      </c>
      <c r="DR350" s="335">
        <f>$I350*IF($G350="Pickup", SUMIFS(NewEmisData!F:F, NewEmisData!$A:$A, "Pickup", NewEmisData!$B:$B, $A350, NewEmisData!$C:$C, $H350, NewEmisData!$D:$D, DR$2), SUMIFS(NewEmisData!F:F, NewEmisData!$A:$A, "LDV", NewEmisData!$B:$B, $A350, NewEmisData!$C:$C, $H350, NewEmisData!$D:$D, DR$2))</f>
        <v>0</v>
      </c>
      <c r="DS350" s="335">
        <f>$I350*IF($G350="Pickup", SUMIFS(NewEmisData!G:G, NewEmisData!$A:$A, "Pickup", NewEmisData!$B:$B, $A350, NewEmisData!$C:$C, $H350, NewEmisData!$D:$D, DS$2), SUMIFS(NewEmisData!G:G, NewEmisData!$A:$A, "LDV", NewEmisData!$B:$B, $A350, NewEmisData!$C:$C, $H350, NewEmisData!$D:$D, DS$2))</f>
        <v>0</v>
      </c>
      <c r="DT350" s="335">
        <f>$I350*IF($G350="Pickup", SUMIFS(NewEmisData!H:H, NewEmisData!$A:$A, "Pickup", NewEmisData!$B:$B, $A350, NewEmisData!$C:$C, $H350, NewEmisData!$D:$D, DT$2), SUMIFS(NewEmisData!H:H, NewEmisData!$A:$A, "LDV", NewEmisData!$B:$B, $A350, NewEmisData!$C:$C, $H350, NewEmisData!$D:$D, DT$2))</f>
        <v>0</v>
      </c>
      <c r="DU350" s="335">
        <f>$I350*IF($G350="Pickup", SUMIFS(NewEmisData!I:I, NewEmisData!$A:$A, "Pickup", NewEmisData!$B:$B, $A350, NewEmisData!$C:$C, $H350, NewEmisData!$D:$D, DU$2), SUMIFS(NewEmisData!I:I, NewEmisData!$A:$A, "LDV", NewEmisData!$B:$B, $A350, NewEmisData!$C:$C, $H350, NewEmisData!$D:$D, DU$2))</f>
        <v>0</v>
      </c>
      <c r="DV350" s="335">
        <f>$I350*IF($G350="Pickup", SUMIFS(NewEmisData!J:J, NewEmisData!$A:$A, "Pickup", NewEmisData!$B:$B, $A350, NewEmisData!$C:$C, $H350, NewEmisData!$D:$D, DV$2), SUMIFS(NewEmisData!J:J, NewEmisData!$A:$A, "LDV", NewEmisData!$B:$B, $A350, NewEmisData!$C:$C, $H350, NewEmisData!$D:$D, DV$2))</f>
        <v>0</v>
      </c>
      <c r="DW350" s="335">
        <f>$I350*IF($G350="Pickup", SUMIFS(NewEmisData!K:K, NewEmisData!$A:$A, "Pickup", NewEmisData!$B:$B, $A350, NewEmisData!$C:$C, $H350, NewEmisData!$D:$D, DW$2), SUMIFS(NewEmisData!K:K, NewEmisData!$A:$A, "LDV", NewEmisData!$B:$B, $A350, NewEmisData!$C:$C, $H350, NewEmisData!$D:$D, DW$2))</f>
        <v>0</v>
      </c>
      <c r="DX350" s="335">
        <f>$I350*IF($G350="Pickup", SUMIFS(NewEmisData!L:L, NewEmisData!$A:$A, "Pickup", NewEmisData!$B:$B, $A350, NewEmisData!$C:$C, $H350, NewEmisData!$D:$D, DX$2), SUMIFS(NewEmisData!L:L, NewEmisData!$A:$A, "LDV", NewEmisData!$B:$B, $A350, NewEmisData!$C:$C, $H350, NewEmisData!$D:$D, DX$2))</f>
        <v>0</v>
      </c>
      <c r="DY350" s="335">
        <f>$I350*IF($G350="Pickup", SUMIFS(NewEmisData!M:M, NewEmisData!$A:$A, "Pickup", NewEmisData!$B:$B, $A350, NewEmisData!$C:$C, $H350, NewEmisData!$D:$D, DY$2), SUMIFS(NewEmisData!M:M, NewEmisData!$A:$A, "LDV", NewEmisData!$B:$B, $A350, NewEmisData!$C:$C, $H350, NewEmisData!$D:$D, DY$2))</f>
        <v>0</v>
      </c>
      <c r="DZ350" s="335">
        <v>0</v>
      </c>
      <c r="EA350" s="335">
        <f t="shared" si="542"/>
        <v>0</v>
      </c>
      <c r="EB350" s="335">
        <f t="shared" si="543"/>
        <v>0</v>
      </c>
      <c r="EC350" s="335">
        <f t="shared" si="544"/>
        <v>0</v>
      </c>
      <c r="ED350" s="335">
        <f t="shared" si="545"/>
        <v>0</v>
      </c>
      <c r="EE350" s="335">
        <f t="shared" si="546"/>
        <v>0</v>
      </c>
      <c r="EF350" s="335">
        <f t="shared" si="547"/>
        <v>0</v>
      </c>
      <c r="EG350" s="335">
        <f t="shared" si="548"/>
        <v>0</v>
      </c>
      <c r="EH350" s="335">
        <f t="shared" si="549"/>
        <v>0</v>
      </c>
      <c r="EI350" s="335">
        <f t="shared" si="550"/>
        <v>0</v>
      </c>
      <c r="EJ350" s="335">
        <f t="shared" si="551"/>
        <v>0</v>
      </c>
      <c r="EK350" s="335">
        <f t="shared" si="552"/>
        <v>0</v>
      </c>
      <c r="EL350" s="335">
        <f t="shared" si="553"/>
        <v>0</v>
      </c>
      <c r="EM350" s="335">
        <f t="shared" si="554"/>
        <v>0</v>
      </c>
      <c r="EN350" s="335">
        <f t="shared" si="555"/>
        <v>0</v>
      </c>
      <c r="EO350" s="335">
        <f t="shared" si="556"/>
        <v>0</v>
      </c>
      <c r="EP350" s="335">
        <f t="shared" si="557"/>
        <v>0</v>
      </c>
      <c r="EQ350" s="335">
        <f t="shared" si="558"/>
        <v>0</v>
      </c>
      <c r="ER350" s="335">
        <f t="shared" si="559"/>
        <v>0</v>
      </c>
      <c r="ES350" s="335">
        <f t="shared" si="560"/>
        <v>0</v>
      </c>
      <c r="ET350" s="335">
        <f t="shared" si="561"/>
        <v>0</v>
      </c>
      <c r="EU350" s="335">
        <f t="shared" si="562"/>
        <v>0</v>
      </c>
      <c r="EV350" s="335">
        <f t="shared" si="563"/>
        <v>0</v>
      </c>
      <c r="EW350" s="335">
        <f t="shared" si="564"/>
        <v>0</v>
      </c>
      <c r="EX350" s="335">
        <f t="shared" si="565"/>
        <v>0</v>
      </c>
      <c r="EY350" s="335">
        <f t="shared" si="566"/>
        <v>0</v>
      </c>
      <c r="EZ350" s="335">
        <f t="shared" si="567"/>
        <v>0</v>
      </c>
      <c r="FA350" s="335">
        <f t="shared" si="568"/>
        <v>0</v>
      </c>
      <c r="FB350" s="335">
        <f t="shared" si="569"/>
        <v>0</v>
      </c>
      <c r="FC350" s="335">
        <f t="shared" si="570"/>
        <v>0</v>
      </c>
      <c r="FD350" s="335">
        <f t="shared" si="571"/>
        <v>0</v>
      </c>
      <c r="FE350" s="335">
        <f t="shared" si="572"/>
        <v>7.3243110221385299E-2</v>
      </c>
      <c r="FF350" s="335">
        <f t="shared" si="573"/>
        <v>7.3243110221385299E-2</v>
      </c>
      <c r="FG350" s="335">
        <f t="shared" si="574"/>
        <v>7.32430660863298E-2</v>
      </c>
      <c r="FH350" s="335">
        <f t="shared" si="575"/>
        <v>7.3243157465552503E-2</v>
      </c>
      <c r="FI350" s="335">
        <f t="shared" si="576"/>
        <v>7.3243061950548305E-2</v>
      </c>
      <c r="FJ350" s="335">
        <f t="shared" si="577"/>
        <v>7.3243007522533404E-2</v>
      </c>
      <c r="FK350" s="335">
        <f t="shared" si="578"/>
        <v>7.3243037508868306E-2</v>
      </c>
      <c r="FL350" s="335">
        <f t="shared" si="579"/>
        <v>7.3242921236188793E-2</v>
      </c>
      <c r="FM350" s="335">
        <f t="shared" si="580"/>
        <v>7.3242921236188793E-2</v>
      </c>
      <c r="FN350" s="335">
        <f t="shared" si="581"/>
        <v>2.3805319372350052E-2</v>
      </c>
      <c r="FO350" s="335">
        <f t="shared" si="582"/>
        <v>9.4510282374974993E-3</v>
      </c>
      <c r="FP350" s="335">
        <f t="shared" si="583"/>
        <v>9.4510282374974993E-3</v>
      </c>
      <c r="FQ350" s="335">
        <f t="shared" si="584"/>
        <v>9.4510125266560902E-3</v>
      </c>
      <c r="FR350" s="335">
        <f t="shared" si="585"/>
        <v>9.4510284224167199E-3</v>
      </c>
      <c r="FS350" s="335">
        <f t="shared" si="586"/>
        <v>9.4510120080224802E-3</v>
      </c>
      <c r="FT350" s="335">
        <f t="shared" si="587"/>
        <v>9.4510218218297193E-3</v>
      </c>
      <c r="FU350" s="335">
        <f t="shared" si="588"/>
        <v>9.4510103244617501E-3</v>
      </c>
      <c r="FV350" s="335">
        <f t="shared" si="589"/>
        <v>9.4510089054136992E-3</v>
      </c>
      <c r="FW350" s="335">
        <f t="shared" si="590"/>
        <v>9.4510089054136992E-3</v>
      </c>
      <c r="FX350" s="335">
        <f t="shared" si="591"/>
        <v>1.6506531515565108E-3</v>
      </c>
    </row>
    <row r="351" spans="1:180" x14ac:dyDescent="0.2">
      <c r="A351" s="305" t="str">
        <f>_xlfn.CONCAT(IF(LEFT(TRIM(A350),1)="*", "*R", "R"), 1+RIGHT(TRIM(A350),1))</f>
        <v>*R3</v>
      </c>
      <c r="B351" s="305" t="str">
        <f t="shared" ref="B351:B354" si="648">B350</f>
        <v>TLFFCH15</v>
      </c>
      <c r="C351" s="305" t="str">
        <f t="shared" ref="C351:C354" si="649">C350</f>
        <v>TL.H2.F.FCH.2015</v>
      </c>
      <c r="D351" s="301" t="str">
        <f t="shared" ref="D351:D354" si="650">D350</f>
        <v>bn-vmt, bn-vmt/a</v>
      </c>
      <c r="E351" s="301" t="str">
        <f t="shared" ref="E351:E354" si="651">E350</f>
        <v>TRNH2</v>
      </c>
      <c r="F351" s="301" t="str">
        <f t="shared" ref="F351:F354" si="652">F350</f>
        <v>TL</v>
      </c>
      <c r="G351" s="315" t="s">
        <v>818</v>
      </c>
      <c r="H351" s="315" t="s">
        <v>36</v>
      </c>
      <c r="I351" s="315">
        <v>1</v>
      </c>
      <c r="J351" s="315" t="str">
        <f t="shared" si="592"/>
        <v>Full size car-ELC</v>
      </c>
      <c r="K351" s="335">
        <f>$I351*IF($G351="Pickup", SUMIFS(NewEmisData!E:E, NewEmisData!$A:$A, "Pickup", NewEmisData!$B:$B, $A351, NewEmisData!$C:$C, $H351, NewEmisData!$D:$D, K$2), SUMIFS(NewEmisData!E:E, NewEmisData!$A:$A, "LDV", NewEmisData!$B:$B, $A351, NewEmisData!$C:$C, $H351, NewEmisData!$D:$D, K$2))</f>
        <v>0</v>
      </c>
      <c r="L351" s="335">
        <f>$I351*IF($G351="Pickup", SUMIFS(NewEmisData!F:F, NewEmisData!$A:$A, "Pickup", NewEmisData!$B:$B, $A351, NewEmisData!$C:$C, $H351, NewEmisData!$D:$D, L$2), SUMIFS(NewEmisData!F:F, NewEmisData!$A:$A, "LDV", NewEmisData!$B:$B, $A351, NewEmisData!$C:$C, $H351, NewEmisData!$D:$D, L$2))</f>
        <v>0</v>
      </c>
      <c r="M351" s="335">
        <f>$I351*IF($G351="Pickup", SUMIFS(NewEmisData!G:G, NewEmisData!$A:$A, "Pickup", NewEmisData!$B:$B, $A351, NewEmisData!$C:$C, $H351, NewEmisData!$D:$D, M$2), SUMIFS(NewEmisData!G:G, NewEmisData!$A:$A, "LDV", NewEmisData!$B:$B, $A351, NewEmisData!$C:$C, $H351, NewEmisData!$D:$D, M$2))</f>
        <v>0</v>
      </c>
      <c r="N351" s="335">
        <f>$I351*IF($G351="Pickup", SUMIFS(NewEmisData!H:H, NewEmisData!$A:$A, "Pickup", NewEmisData!$B:$B, $A351, NewEmisData!$C:$C, $H351, NewEmisData!$D:$D, N$2), SUMIFS(NewEmisData!H:H, NewEmisData!$A:$A, "LDV", NewEmisData!$B:$B, $A351, NewEmisData!$C:$C, $H351, NewEmisData!$D:$D, N$2))</f>
        <v>0</v>
      </c>
      <c r="O351" s="335">
        <f>$I351*IF($G351="Pickup", SUMIFS(NewEmisData!I:I, NewEmisData!$A:$A, "Pickup", NewEmisData!$B:$B, $A351, NewEmisData!$C:$C, $H351, NewEmisData!$D:$D, O$2), SUMIFS(NewEmisData!I:I, NewEmisData!$A:$A, "LDV", NewEmisData!$B:$B, $A351, NewEmisData!$C:$C, $H351, NewEmisData!$D:$D, O$2))</f>
        <v>0</v>
      </c>
      <c r="P351" s="335">
        <f>$I351*IF($G351="Pickup", SUMIFS(NewEmisData!J:J, NewEmisData!$A:$A, "Pickup", NewEmisData!$B:$B, $A351, NewEmisData!$C:$C, $H351, NewEmisData!$D:$D, P$2), SUMIFS(NewEmisData!J:J, NewEmisData!$A:$A, "LDV", NewEmisData!$B:$B, $A351, NewEmisData!$C:$C, $H351, NewEmisData!$D:$D, P$2))</f>
        <v>0</v>
      </c>
      <c r="Q351" s="335">
        <f>$I351*IF($G351="Pickup", SUMIFS(NewEmisData!K:K, NewEmisData!$A:$A, "Pickup", NewEmisData!$B:$B, $A351, NewEmisData!$C:$C, $H351, NewEmisData!$D:$D, Q$2), SUMIFS(NewEmisData!K:K, NewEmisData!$A:$A, "LDV", NewEmisData!$B:$B, $A351, NewEmisData!$C:$C, $H351, NewEmisData!$D:$D, Q$2))</f>
        <v>0</v>
      </c>
      <c r="R351" s="335">
        <f>$I351*IF($G351="Pickup", SUMIFS(NewEmisData!L:L, NewEmisData!$A:$A, "Pickup", NewEmisData!$B:$B, $A351, NewEmisData!$C:$C, $H351, NewEmisData!$D:$D, R$2), SUMIFS(NewEmisData!L:L, NewEmisData!$A:$A, "LDV", NewEmisData!$B:$B, $A351, NewEmisData!$C:$C, $H351, NewEmisData!$D:$D, R$2))</f>
        <v>0</v>
      </c>
      <c r="S351" s="335">
        <f>$I351*IF($G351="Pickup", SUMIFS(NewEmisData!M:M, NewEmisData!$A:$A, "Pickup", NewEmisData!$B:$B, $A351, NewEmisData!$C:$C, $H351, NewEmisData!$D:$D, S$2), SUMIFS(NewEmisData!M:M, NewEmisData!$A:$A, "LDV", NewEmisData!$B:$B, $A351, NewEmisData!$C:$C, $H351, NewEmisData!$D:$D, S$2))</f>
        <v>0</v>
      </c>
      <c r="T351" s="335">
        <v>0</v>
      </c>
      <c r="U351" s="335">
        <f>$I351*IF($G351="Pickup", SUMIFS(NewEmisData!E:E, NewEmisData!$A:$A, "Pickup", NewEmisData!$B:$B, $A351, NewEmisData!$C:$C, $H351, NewEmisData!$D:$D, U$2), SUMIFS(NewEmisData!E:E, NewEmisData!$A:$A, "LDV", NewEmisData!$B:$B, $A351, NewEmisData!$C:$C, $H351, NewEmisData!$D:$D, U$2))</f>
        <v>0</v>
      </c>
      <c r="V351" s="335">
        <f>$I351*IF($G351="Pickup", SUMIFS(NewEmisData!F:F, NewEmisData!$A:$A, "Pickup", NewEmisData!$B:$B, $A351, NewEmisData!$C:$C, $H351, NewEmisData!$D:$D, V$2), SUMIFS(NewEmisData!F:F, NewEmisData!$A:$A, "LDV", NewEmisData!$B:$B, $A351, NewEmisData!$C:$C, $H351, NewEmisData!$D:$D, V$2))</f>
        <v>0</v>
      </c>
      <c r="W351" s="335">
        <f>$I351*IF($G351="Pickup", SUMIFS(NewEmisData!G:G, NewEmisData!$A:$A, "Pickup", NewEmisData!$B:$B, $A351, NewEmisData!$C:$C, $H351, NewEmisData!$D:$D, W$2), SUMIFS(NewEmisData!G:G, NewEmisData!$A:$A, "LDV", NewEmisData!$B:$B, $A351, NewEmisData!$C:$C, $H351, NewEmisData!$D:$D, W$2))</f>
        <v>0</v>
      </c>
      <c r="X351" s="335">
        <f>$I351*IF($G351="Pickup", SUMIFS(NewEmisData!H:H, NewEmisData!$A:$A, "Pickup", NewEmisData!$B:$B, $A351, NewEmisData!$C:$C, $H351, NewEmisData!$D:$D, X$2), SUMIFS(NewEmisData!H:H, NewEmisData!$A:$A, "LDV", NewEmisData!$B:$B, $A351, NewEmisData!$C:$C, $H351, NewEmisData!$D:$D, X$2))</f>
        <v>0</v>
      </c>
      <c r="Y351" s="335">
        <f>$I351*IF($G351="Pickup", SUMIFS(NewEmisData!I:I, NewEmisData!$A:$A, "Pickup", NewEmisData!$B:$B, $A351, NewEmisData!$C:$C, $H351, NewEmisData!$D:$D, Y$2), SUMIFS(NewEmisData!I:I, NewEmisData!$A:$A, "LDV", NewEmisData!$B:$B, $A351, NewEmisData!$C:$C, $H351, NewEmisData!$D:$D, Y$2))</f>
        <v>0</v>
      </c>
      <c r="Z351" s="335">
        <f>$I351*IF($G351="Pickup", SUMIFS(NewEmisData!J:J, NewEmisData!$A:$A, "Pickup", NewEmisData!$B:$B, $A351, NewEmisData!$C:$C, $H351, NewEmisData!$D:$D, Z$2), SUMIFS(NewEmisData!J:J, NewEmisData!$A:$A, "LDV", NewEmisData!$B:$B, $A351, NewEmisData!$C:$C, $H351, NewEmisData!$D:$D, Z$2))</f>
        <v>0</v>
      </c>
      <c r="AA351" s="335">
        <f>$I351*IF($G351="Pickup", SUMIFS(NewEmisData!K:K, NewEmisData!$A:$A, "Pickup", NewEmisData!$B:$B, $A351, NewEmisData!$C:$C, $H351, NewEmisData!$D:$D, AA$2), SUMIFS(NewEmisData!K:K, NewEmisData!$A:$A, "LDV", NewEmisData!$B:$B, $A351, NewEmisData!$C:$C, $H351, NewEmisData!$D:$D, AA$2))</f>
        <v>0</v>
      </c>
      <c r="AB351" s="335">
        <f>$I351*IF($G351="Pickup", SUMIFS(NewEmisData!L:L, NewEmisData!$A:$A, "Pickup", NewEmisData!$B:$B, $A351, NewEmisData!$C:$C, $H351, NewEmisData!$D:$D, AB$2), SUMIFS(NewEmisData!L:L, NewEmisData!$A:$A, "LDV", NewEmisData!$B:$B, $A351, NewEmisData!$C:$C, $H351, NewEmisData!$D:$D, AB$2))</f>
        <v>0</v>
      </c>
      <c r="AC351" s="335">
        <f>$I351*IF($G351="Pickup", SUMIFS(NewEmisData!M:M, NewEmisData!$A:$A, "Pickup", NewEmisData!$B:$B, $A351, NewEmisData!$C:$C, $H351, NewEmisData!$D:$D, AC$2), SUMIFS(NewEmisData!M:M, NewEmisData!$A:$A, "LDV", NewEmisData!$B:$B, $A351, NewEmisData!$C:$C, $H351, NewEmisData!$D:$D, AC$2))</f>
        <v>0</v>
      </c>
      <c r="AD351" s="335">
        <v>0</v>
      </c>
      <c r="AE351" s="335">
        <f>$I351*IF($G351="Pickup", SUMIFS(NewEmisData!E:E, NewEmisData!$A:$A, "Pickup", NewEmisData!$B:$B, $A351, NewEmisData!$C:$C, $H351, NewEmisData!$D:$D, AE$2), SUMIFS(NewEmisData!E:E, NewEmisData!$A:$A, "LDV", NewEmisData!$B:$B, $A351, NewEmisData!$C:$C, $H351, NewEmisData!$D:$D, AE$2))</f>
        <v>0</v>
      </c>
      <c r="AF351" s="335">
        <f>$I351*IF($G351="Pickup", SUMIFS(NewEmisData!F:F, NewEmisData!$A:$A, "Pickup", NewEmisData!$B:$B, $A351, NewEmisData!$C:$C, $H351, NewEmisData!$D:$D, AF$2), SUMIFS(NewEmisData!F:F, NewEmisData!$A:$A, "LDV", NewEmisData!$B:$B, $A351, NewEmisData!$C:$C, $H351, NewEmisData!$D:$D, AF$2))</f>
        <v>0</v>
      </c>
      <c r="AG351" s="335">
        <f>$I351*IF($G351="Pickup", SUMIFS(NewEmisData!G:G, NewEmisData!$A:$A, "Pickup", NewEmisData!$B:$B, $A351, NewEmisData!$C:$C, $H351, NewEmisData!$D:$D, AG$2), SUMIFS(NewEmisData!G:G, NewEmisData!$A:$A, "LDV", NewEmisData!$B:$B, $A351, NewEmisData!$C:$C, $H351, NewEmisData!$D:$D, AG$2))</f>
        <v>0</v>
      </c>
      <c r="AH351" s="335">
        <f>$I351*IF($G351="Pickup", SUMIFS(NewEmisData!H:H, NewEmisData!$A:$A, "Pickup", NewEmisData!$B:$B, $A351, NewEmisData!$C:$C, $H351, NewEmisData!$D:$D, AH$2), SUMIFS(NewEmisData!H:H, NewEmisData!$A:$A, "LDV", NewEmisData!$B:$B, $A351, NewEmisData!$C:$C, $H351, NewEmisData!$D:$D, AH$2))</f>
        <v>0</v>
      </c>
      <c r="AI351" s="335">
        <f>$I351*IF($G351="Pickup", SUMIFS(NewEmisData!I:I, NewEmisData!$A:$A, "Pickup", NewEmisData!$B:$B, $A351, NewEmisData!$C:$C, $H351, NewEmisData!$D:$D, AI$2), SUMIFS(NewEmisData!I:I, NewEmisData!$A:$A, "LDV", NewEmisData!$B:$B, $A351, NewEmisData!$C:$C, $H351, NewEmisData!$D:$D, AI$2))</f>
        <v>0</v>
      </c>
      <c r="AJ351" s="335">
        <f>$I351*IF($G351="Pickup", SUMIFS(NewEmisData!J:J, NewEmisData!$A:$A, "Pickup", NewEmisData!$B:$B, $A351, NewEmisData!$C:$C, $H351, NewEmisData!$D:$D, AJ$2), SUMIFS(NewEmisData!J:J, NewEmisData!$A:$A, "LDV", NewEmisData!$B:$B, $A351, NewEmisData!$C:$C, $H351, NewEmisData!$D:$D, AJ$2))</f>
        <v>0</v>
      </c>
      <c r="AK351" s="335">
        <f>$I351*IF($G351="Pickup", SUMIFS(NewEmisData!K:K, NewEmisData!$A:$A, "Pickup", NewEmisData!$B:$B, $A351, NewEmisData!$C:$C, $H351, NewEmisData!$D:$D, AK$2), SUMIFS(NewEmisData!K:K, NewEmisData!$A:$A, "LDV", NewEmisData!$B:$B, $A351, NewEmisData!$C:$C, $H351, NewEmisData!$D:$D, AK$2))</f>
        <v>0</v>
      </c>
      <c r="AL351" s="335">
        <f>$I351*IF($G351="Pickup", SUMIFS(NewEmisData!L:L, NewEmisData!$A:$A, "Pickup", NewEmisData!$B:$B, $A351, NewEmisData!$C:$C, $H351, NewEmisData!$D:$D, AL$2), SUMIFS(NewEmisData!L:L, NewEmisData!$A:$A, "LDV", NewEmisData!$B:$B, $A351, NewEmisData!$C:$C, $H351, NewEmisData!$D:$D, AL$2))</f>
        <v>0</v>
      </c>
      <c r="AM351" s="335">
        <f>$I351*IF($G351="Pickup", SUMIFS(NewEmisData!M:M, NewEmisData!$A:$A, "Pickup", NewEmisData!$B:$B, $A351, NewEmisData!$C:$C, $H351, NewEmisData!$D:$D, AM$2), SUMIFS(NewEmisData!M:M, NewEmisData!$A:$A, "LDV", NewEmisData!$B:$B, $A351, NewEmisData!$C:$C, $H351, NewEmisData!$D:$D, AM$2))</f>
        <v>0</v>
      </c>
      <c r="AN351" s="335">
        <v>0</v>
      </c>
      <c r="AO351" s="335">
        <f>$I351*IF($G351="Pickup", SUMIFS(NewEmisData!E:E, NewEmisData!$A:$A, "Pickup", NewEmisData!$B:$B, $A351, NewEmisData!$C:$C, $H351, NewEmisData!$D:$D, AO$2), SUMIFS(NewEmisData!E:E, NewEmisData!$A:$A, "LDV", NewEmisData!$B:$B, $A351, NewEmisData!$C:$C, $H351, NewEmisData!$D:$D, AO$2))</f>
        <v>5.5949189126931899E-2</v>
      </c>
      <c r="AP351" s="335">
        <f>$I351*IF($G351="Pickup", SUMIFS(NewEmisData!F:F, NewEmisData!$A:$A, "Pickup", NewEmisData!$B:$B, $A351, NewEmisData!$C:$C, $H351, NewEmisData!$D:$D, AP$2), SUMIFS(NewEmisData!F:F, NewEmisData!$A:$A, "LDV", NewEmisData!$B:$B, $A351, NewEmisData!$C:$C, $H351, NewEmisData!$D:$D, AP$2))</f>
        <v>5.5949189126931899E-2</v>
      </c>
      <c r="AQ351" s="335">
        <f>$I351*IF($G351="Pickup", SUMIFS(NewEmisData!G:G, NewEmisData!$A:$A, "Pickup", NewEmisData!$B:$B, $A351, NewEmisData!$C:$C, $H351, NewEmisData!$D:$D, AQ$2), SUMIFS(NewEmisData!G:G, NewEmisData!$A:$A, "LDV", NewEmisData!$B:$B, $A351, NewEmisData!$C:$C, $H351, NewEmisData!$D:$D, AQ$2))</f>
        <v>5.5949131442004002E-2</v>
      </c>
      <c r="AR351" s="335">
        <f>$I351*IF($G351="Pickup", SUMIFS(NewEmisData!H:H, NewEmisData!$A:$A, "Pickup", NewEmisData!$B:$B, $A351, NewEmisData!$C:$C, $H351, NewEmisData!$D:$D, AR$2), SUMIFS(NewEmisData!H:H, NewEmisData!$A:$A, "LDV", NewEmisData!$B:$B, $A351, NewEmisData!$C:$C, $H351, NewEmisData!$D:$D, AR$2))</f>
        <v>5.5949145320737102E-2</v>
      </c>
      <c r="AS351" s="335">
        <f>$I351*IF($G351="Pickup", SUMIFS(NewEmisData!I:I, NewEmisData!$A:$A, "Pickup", NewEmisData!$B:$B, $A351, NewEmisData!$C:$C, $H351, NewEmisData!$D:$D, AS$2), SUMIFS(NewEmisData!I:I, NewEmisData!$A:$A, "LDV", NewEmisData!$B:$B, $A351, NewEmisData!$C:$C, $H351, NewEmisData!$D:$D, AS$2))</f>
        <v>5.5949118174518898E-2</v>
      </c>
      <c r="AT351" s="335">
        <f>$I351*IF($G351="Pickup", SUMIFS(NewEmisData!J:J, NewEmisData!$A:$A, "Pickup", NewEmisData!$B:$B, $A351, NewEmisData!$C:$C, $H351, NewEmisData!$D:$D, AT$2), SUMIFS(NewEmisData!J:J, NewEmisData!$A:$A, "LDV", NewEmisData!$B:$B, $A351, NewEmisData!$C:$C, $H351, NewEmisData!$D:$D, AT$2))</f>
        <v>5.5949046541697099E-2</v>
      </c>
      <c r="AU351" s="335">
        <f>$I351*IF($G351="Pickup", SUMIFS(NewEmisData!K:K, NewEmisData!$A:$A, "Pickup", NewEmisData!$B:$B, $A351, NewEmisData!$C:$C, $H351, NewEmisData!$D:$D, AU$2), SUMIFS(NewEmisData!K:K, NewEmisData!$A:$A, "LDV", NewEmisData!$B:$B, $A351, NewEmisData!$C:$C, $H351, NewEmisData!$D:$D, AU$2))</f>
        <v>5.5949120890101497E-2</v>
      </c>
      <c r="AV351" s="335">
        <f>$I351*IF($G351="Pickup", SUMIFS(NewEmisData!L:L, NewEmisData!$A:$A, "Pickup", NewEmisData!$B:$B, $A351, NewEmisData!$C:$C, $H351, NewEmisData!$D:$D, AV$2), SUMIFS(NewEmisData!L:L, NewEmisData!$A:$A, "LDV", NewEmisData!$B:$B, $A351, NewEmisData!$C:$C, $H351, NewEmisData!$D:$D, AV$2))</f>
        <v>5.5949175401502099E-2</v>
      </c>
      <c r="AW351" s="335">
        <f>$I351*IF($G351="Pickup", SUMIFS(NewEmisData!M:M, NewEmisData!$A:$A, "Pickup", NewEmisData!$B:$B, $A351, NewEmisData!$C:$C, $H351, NewEmisData!$D:$D, AW$2), SUMIFS(NewEmisData!M:M, NewEmisData!$A:$A, "LDV", NewEmisData!$B:$B, $A351, NewEmisData!$C:$C, $H351, NewEmisData!$D:$D, AW$2))</f>
        <v>5.5949175401502099E-2</v>
      </c>
      <c r="AX351" s="335">
        <v>2.3805319372350052E-2</v>
      </c>
      <c r="AY351" s="335">
        <f>$I351*IF($G351="Pickup", SUMIFS(NewEmisData!E:E, NewEmisData!$A:$A, "Pickup", NewEmisData!$B:$B, $A351, NewEmisData!$C:$C, $H351, NewEmisData!$D:$D, AY$2), SUMIFS(NewEmisData!E:E, NewEmisData!$A:$A, "LDV", NewEmisData!$B:$B, $A351, NewEmisData!$C:$C, $H351, NewEmisData!$D:$D, AY$2))</f>
        <v>7.2571184818618403E-3</v>
      </c>
      <c r="AZ351" s="335">
        <f>$I351*IF($G351="Pickup", SUMIFS(NewEmisData!F:F, NewEmisData!$A:$A, "Pickup", NewEmisData!$B:$B, $A351, NewEmisData!$C:$C, $H351, NewEmisData!$D:$D, AZ$2), SUMIFS(NewEmisData!F:F, NewEmisData!$A:$A, "LDV", NewEmisData!$B:$B, $A351, NewEmisData!$C:$C, $H351, NewEmisData!$D:$D, AZ$2))</f>
        <v>7.2571184818618403E-3</v>
      </c>
      <c r="BA351" s="335">
        <f>$I351*IF($G351="Pickup", SUMIFS(NewEmisData!G:G, NewEmisData!$A:$A, "Pickup", NewEmisData!$B:$B, $A351, NewEmisData!$C:$C, $H351, NewEmisData!$D:$D, BA$2), SUMIFS(NewEmisData!G:G, NewEmisData!$A:$A, "LDV", NewEmisData!$B:$B, $A351, NewEmisData!$C:$C, $H351, NewEmisData!$D:$D, BA$2))</f>
        <v>7.2571114316428102E-3</v>
      </c>
      <c r="BB351" s="335">
        <f>$I351*IF($G351="Pickup", SUMIFS(NewEmisData!H:H, NewEmisData!$A:$A, "Pickup", NewEmisData!$B:$B, $A351, NewEmisData!$C:$C, $H351, NewEmisData!$D:$D, BB$2), SUMIFS(NewEmisData!H:H, NewEmisData!$A:$A, "LDV", NewEmisData!$B:$B, $A351, NewEmisData!$C:$C, $H351, NewEmisData!$D:$D, BB$2))</f>
        <v>7.2571137654529501E-3</v>
      </c>
      <c r="BC351" s="335">
        <f>$I351*IF($G351="Pickup", SUMIFS(NewEmisData!I:I, NewEmisData!$A:$A, "Pickup", NewEmisData!$B:$B, $A351, NewEmisData!$C:$C, $H351, NewEmisData!$D:$D, BC$2), SUMIFS(NewEmisData!I:I, NewEmisData!$A:$A, "LDV", NewEmisData!$B:$B, $A351, NewEmisData!$C:$C, $H351, NewEmisData!$D:$D, BC$2))</f>
        <v>7.2571068307629499E-3</v>
      </c>
      <c r="BD351" s="335">
        <f>$I351*IF($G351="Pickup", SUMIFS(NewEmisData!J:J, NewEmisData!$A:$A, "Pickup", NewEmisData!$B:$B, $A351, NewEmisData!$C:$C, $H351, NewEmisData!$D:$D, BD$2), SUMIFS(NewEmisData!J:J, NewEmisData!$A:$A, "LDV", NewEmisData!$B:$B, $A351, NewEmisData!$C:$C, $H351, NewEmisData!$D:$D, BD$2))</f>
        <v>7.2570974674633498E-3</v>
      </c>
      <c r="BE351" s="335">
        <f>$I351*IF($G351="Pickup", SUMIFS(NewEmisData!K:K, NewEmisData!$A:$A, "Pickup", NewEmisData!$B:$B, $A351, NewEmisData!$C:$C, $H351, NewEmisData!$D:$D, BE$2), SUMIFS(NewEmisData!K:K, NewEmisData!$A:$A, "LDV", NewEmisData!$B:$B, $A351, NewEmisData!$C:$C, $H351, NewEmisData!$D:$D, BE$2))</f>
        <v>7.25710679204878E-3</v>
      </c>
      <c r="BF351" s="335">
        <f>$I351*IF($G351="Pickup", SUMIFS(NewEmisData!L:L, NewEmisData!$A:$A, "Pickup", NewEmisData!$B:$B, $A351, NewEmisData!$C:$C, $H351, NewEmisData!$D:$D, BF$2), SUMIFS(NewEmisData!L:L, NewEmisData!$A:$A, "LDV", NewEmisData!$B:$B, $A351, NewEmisData!$C:$C, $H351, NewEmisData!$D:$D, BF$2))</f>
        <v>7.2571142164254898E-3</v>
      </c>
      <c r="BG351" s="335">
        <f>$I351*IF($G351="Pickup", SUMIFS(NewEmisData!M:M, NewEmisData!$A:$A, "Pickup", NewEmisData!$B:$B, $A351, NewEmisData!$C:$C, $H351, NewEmisData!$D:$D, BG$2), SUMIFS(NewEmisData!M:M, NewEmisData!$A:$A, "LDV", NewEmisData!$B:$B, $A351, NewEmisData!$C:$C, $H351, NewEmisData!$D:$D, BG$2))</f>
        <v>7.2571142164254898E-3</v>
      </c>
      <c r="BH351" s="335">
        <v>1.6506531515565108E-3</v>
      </c>
      <c r="BI351" s="335">
        <f>$I351*IF($G351="Pickup", SUMIFS(NewEmisData!E:E, NewEmisData!$A:$A, "Pickup", NewEmisData!$B:$B, $A351, NewEmisData!$C:$C, $H351, NewEmisData!$D:$D, BI$2), SUMIFS(NewEmisData!E:E, NewEmisData!$A:$A, "LDV", NewEmisData!$B:$B, $A351, NewEmisData!$C:$C, $H351, NewEmisData!$D:$D, BI$2))</f>
        <v>0</v>
      </c>
      <c r="BJ351" s="335">
        <f>$I351*IF($G351="Pickup", SUMIFS(NewEmisData!F:F, NewEmisData!$A:$A, "Pickup", NewEmisData!$B:$B, $A351, NewEmisData!$C:$C, $H351, NewEmisData!$D:$D, BJ$2), SUMIFS(NewEmisData!F:F, NewEmisData!$A:$A, "LDV", NewEmisData!$B:$B, $A351, NewEmisData!$C:$C, $H351, NewEmisData!$D:$D, BJ$2))</f>
        <v>0</v>
      </c>
      <c r="BK351" s="335">
        <f>$I351*IF($G351="Pickup", SUMIFS(NewEmisData!G:G, NewEmisData!$A:$A, "Pickup", NewEmisData!$B:$B, $A351, NewEmisData!$C:$C, $H351, NewEmisData!$D:$D, BK$2), SUMIFS(NewEmisData!G:G, NewEmisData!$A:$A, "LDV", NewEmisData!$B:$B, $A351, NewEmisData!$C:$C, $H351, NewEmisData!$D:$D, BK$2))</f>
        <v>0</v>
      </c>
      <c r="BL351" s="335">
        <f>$I351*IF($G351="Pickup", SUMIFS(NewEmisData!H:H, NewEmisData!$A:$A, "Pickup", NewEmisData!$B:$B, $A351, NewEmisData!$C:$C, $H351, NewEmisData!$D:$D, BL$2), SUMIFS(NewEmisData!H:H, NewEmisData!$A:$A, "LDV", NewEmisData!$B:$B, $A351, NewEmisData!$C:$C, $H351, NewEmisData!$D:$D, BL$2))</f>
        <v>0</v>
      </c>
      <c r="BM351" s="335">
        <f>$I351*IF($G351="Pickup", SUMIFS(NewEmisData!I:I, NewEmisData!$A:$A, "Pickup", NewEmisData!$B:$B, $A351, NewEmisData!$C:$C, $H351, NewEmisData!$D:$D, BM$2), SUMIFS(NewEmisData!I:I, NewEmisData!$A:$A, "LDV", NewEmisData!$B:$B, $A351, NewEmisData!$C:$C, $H351, NewEmisData!$D:$D, BM$2))</f>
        <v>0</v>
      </c>
      <c r="BN351" s="335">
        <f>$I351*IF($G351="Pickup", SUMIFS(NewEmisData!J:J, NewEmisData!$A:$A, "Pickup", NewEmisData!$B:$B, $A351, NewEmisData!$C:$C, $H351, NewEmisData!$D:$D, BN$2), SUMIFS(NewEmisData!J:J, NewEmisData!$A:$A, "LDV", NewEmisData!$B:$B, $A351, NewEmisData!$C:$C, $H351, NewEmisData!$D:$D, BN$2))</f>
        <v>0</v>
      </c>
      <c r="BO351" s="335">
        <f>$I351*IF($G351="Pickup", SUMIFS(NewEmisData!K:K, NewEmisData!$A:$A, "Pickup", NewEmisData!$B:$B, $A351, NewEmisData!$C:$C, $H351, NewEmisData!$D:$D, BO$2), SUMIFS(NewEmisData!K:K, NewEmisData!$A:$A, "LDV", NewEmisData!$B:$B, $A351, NewEmisData!$C:$C, $H351, NewEmisData!$D:$D, BO$2))</f>
        <v>0</v>
      </c>
      <c r="BP351" s="335">
        <f>$I351*IF($G351="Pickup", SUMIFS(NewEmisData!L:L, NewEmisData!$A:$A, "Pickup", NewEmisData!$B:$B, $A351, NewEmisData!$C:$C, $H351, NewEmisData!$D:$D, BP$2), SUMIFS(NewEmisData!L:L, NewEmisData!$A:$A, "LDV", NewEmisData!$B:$B, $A351, NewEmisData!$C:$C, $H351, NewEmisData!$D:$D, BP$2))</f>
        <v>0</v>
      </c>
      <c r="BQ351" s="335">
        <f>$I351*IF($G351="Pickup", SUMIFS(NewEmisData!M:M, NewEmisData!$A:$A, "Pickup", NewEmisData!$B:$B, $A351, NewEmisData!$C:$C, $H351, NewEmisData!$D:$D, BQ$2), SUMIFS(NewEmisData!M:M, NewEmisData!$A:$A, "LDV", NewEmisData!$B:$B, $A351, NewEmisData!$C:$C, $H351, NewEmisData!$D:$D, BQ$2))</f>
        <v>0</v>
      </c>
      <c r="BR351" s="335">
        <v>0</v>
      </c>
      <c r="BS351" s="335">
        <f>$I351*IF($G351="Pickup", SUMIFS(NewEmisData!E:E, NewEmisData!$A:$A, "Pickup", NewEmisData!$B:$B, $A351, NewEmisData!$C:$C, $H351, NewEmisData!$D:$D, BS$2), SUMIFS(NewEmisData!E:E, NewEmisData!$A:$A, "LDV", NewEmisData!$B:$B, $A351, NewEmisData!$C:$C, $H351, NewEmisData!$D:$D, BS$2))</f>
        <v>0</v>
      </c>
      <c r="BT351" s="335">
        <f>$I351*IF($G351="Pickup", SUMIFS(NewEmisData!F:F, NewEmisData!$A:$A, "Pickup", NewEmisData!$B:$B, $A351, NewEmisData!$C:$C, $H351, NewEmisData!$D:$D, BT$2), SUMIFS(NewEmisData!F:F, NewEmisData!$A:$A, "LDV", NewEmisData!$B:$B, $A351, NewEmisData!$C:$C, $H351, NewEmisData!$D:$D, BT$2))</f>
        <v>0</v>
      </c>
      <c r="BU351" s="335">
        <f>$I351*IF($G351="Pickup", SUMIFS(NewEmisData!G:G, NewEmisData!$A:$A, "Pickup", NewEmisData!$B:$B, $A351, NewEmisData!$C:$C, $H351, NewEmisData!$D:$D, BU$2), SUMIFS(NewEmisData!G:G, NewEmisData!$A:$A, "LDV", NewEmisData!$B:$B, $A351, NewEmisData!$C:$C, $H351, NewEmisData!$D:$D, BU$2))</f>
        <v>0</v>
      </c>
      <c r="BV351" s="335">
        <f>$I351*IF($G351="Pickup", SUMIFS(NewEmisData!H:H, NewEmisData!$A:$A, "Pickup", NewEmisData!$B:$B, $A351, NewEmisData!$C:$C, $H351, NewEmisData!$D:$D, BV$2), SUMIFS(NewEmisData!H:H, NewEmisData!$A:$A, "LDV", NewEmisData!$B:$B, $A351, NewEmisData!$C:$C, $H351, NewEmisData!$D:$D, BV$2))</f>
        <v>0</v>
      </c>
      <c r="BW351" s="335">
        <f>$I351*IF($G351="Pickup", SUMIFS(NewEmisData!I:I, NewEmisData!$A:$A, "Pickup", NewEmisData!$B:$B, $A351, NewEmisData!$C:$C, $H351, NewEmisData!$D:$D, BW$2), SUMIFS(NewEmisData!I:I, NewEmisData!$A:$A, "LDV", NewEmisData!$B:$B, $A351, NewEmisData!$C:$C, $H351, NewEmisData!$D:$D, BW$2))</f>
        <v>0</v>
      </c>
      <c r="BX351" s="335">
        <f>$I351*IF($G351="Pickup", SUMIFS(NewEmisData!J:J, NewEmisData!$A:$A, "Pickup", NewEmisData!$B:$B, $A351, NewEmisData!$C:$C, $H351, NewEmisData!$D:$D, BX$2), SUMIFS(NewEmisData!J:J, NewEmisData!$A:$A, "LDV", NewEmisData!$B:$B, $A351, NewEmisData!$C:$C, $H351, NewEmisData!$D:$D, BX$2))</f>
        <v>0</v>
      </c>
      <c r="BY351" s="335">
        <f>$I351*IF($G351="Pickup", SUMIFS(NewEmisData!K:K, NewEmisData!$A:$A, "Pickup", NewEmisData!$B:$B, $A351, NewEmisData!$C:$C, $H351, NewEmisData!$D:$D, BY$2), SUMIFS(NewEmisData!K:K, NewEmisData!$A:$A, "LDV", NewEmisData!$B:$B, $A351, NewEmisData!$C:$C, $H351, NewEmisData!$D:$D, BY$2))</f>
        <v>0</v>
      </c>
      <c r="BZ351" s="335">
        <f>$I351*IF($G351="Pickup", SUMIFS(NewEmisData!L:L, NewEmisData!$A:$A, "Pickup", NewEmisData!$B:$B, $A351, NewEmisData!$C:$C, $H351, NewEmisData!$D:$D, BZ$2), SUMIFS(NewEmisData!L:L, NewEmisData!$A:$A, "LDV", NewEmisData!$B:$B, $A351, NewEmisData!$C:$C, $H351, NewEmisData!$D:$D, BZ$2))</f>
        <v>0</v>
      </c>
      <c r="CA351" s="335">
        <f>$I351*IF($G351="Pickup", SUMIFS(NewEmisData!M:M, NewEmisData!$A:$A, "Pickup", NewEmisData!$B:$B, $A351, NewEmisData!$C:$C, $H351, NewEmisData!$D:$D, CA$2), SUMIFS(NewEmisData!M:M, NewEmisData!$A:$A, "LDV", NewEmisData!$B:$B, $A351, NewEmisData!$C:$C, $H351, NewEmisData!$D:$D, CA$2))</f>
        <v>0</v>
      </c>
      <c r="CB351" s="335">
        <v>0</v>
      </c>
      <c r="CC351" s="335">
        <f>$I351*IF($G351="Pickup", SUMIFS(NewEmisData!E:E, NewEmisData!$A:$A, "Pickup", NewEmisData!$B:$B, $A351, NewEmisData!$C:$C, $H351, NewEmisData!$D:$D, CC$2), SUMIFS(NewEmisData!E:E, NewEmisData!$A:$A, "LDV", NewEmisData!$B:$B, $A351, NewEmisData!$C:$C, $H351, NewEmisData!$D:$D, CC$2))</f>
        <v>0</v>
      </c>
      <c r="CD351" s="335">
        <f>$I351*IF($G351="Pickup", SUMIFS(NewEmisData!F:F, NewEmisData!$A:$A, "Pickup", NewEmisData!$B:$B, $A351, NewEmisData!$C:$C, $H351, NewEmisData!$D:$D, CD$2), SUMIFS(NewEmisData!F:F, NewEmisData!$A:$A, "LDV", NewEmisData!$B:$B, $A351, NewEmisData!$C:$C, $H351, NewEmisData!$D:$D, CD$2))</f>
        <v>0</v>
      </c>
      <c r="CE351" s="335">
        <f>$I351*IF($G351="Pickup", SUMIFS(NewEmisData!G:G, NewEmisData!$A:$A, "Pickup", NewEmisData!$B:$B, $A351, NewEmisData!$C:$C, $H351, NewEmisData!$D:$D, CE$2), SUMIFS(NewEmisData!G:G, NewEmisData!$A:$A, "LDV", NewEmisData!$B:$B, $A351, NewEmisData!$C:$C, $H351, NewEmisData!$D:$D, CE$2))</f>
        <v>0</v>
      </c>
      <c r="CF351" s="335">
        <f>$I351*IF($G351="Pickup", SUMIFS(NewEmisData!H:H, NewEmisData!$A:$A, "Pickup", NewEmisData!$B:$B, $A351, NewEmisData!$C:$C, $H351, NewEmisData!$D:$D, CF$2), SUMIFS(NewEmisData!H:H, NewEmisData!$A:$A, "LDV", NewEmisData!$B:$B, $A351, NewEmisData!$C:$C, $H351, NewEmisData!$D:$D, CF$2))</f>
        <v>0</v>
      </c>
      <c r="CG351" s="335">
        <f>$I351*IF($G351="Pickup", SUMIFS(NewEmisData!I:I, NewEmisData!$A:$A, "Pickup", NewEmisData!$B:$B, $A351, NewEmisData!$C:$C, $H351, NewEmisData!$D:$D, CG$2), SUMIFS(NewEmisData!I:I, NewEmisData!$A:$A, "LDV", NewEmisData!$B:$B, $A351, NewEmisData!$C:$C, $H351, NewEmisData!$D:$D, CG$2))</f>
        <v>0</v>
      </c>
      <c r="CH351" s="335">
        <f>$I351*IF($G351="Pickup", SUMIFS(NewEmisData!J:J, NewEmisData!$A:$A, "Pickup", NewEmisData!$B:$B, $A351, NewEmisData!$C:$C, $H351, NewEmisData!$D:$D, CH$2), SUMIFS(NewEmisData!J:J, NewEmisData!$A:$A, "LDV", NewEmisData!$B:$B, $A351, NewEmisData!$C:$C, $H351, NewEmisData!$D:$D, CH$2))</f>
        <v>0</v>
      </c>
      <c r="CI351" s="335">
        <f>$I351*IF($G351="Pickup", SUMIFS(NewEmisData!K:K, NewEmisData!$A:$A, "Pickup", NewEmisData!$B:$B, $A351, NewEmisData!$C:$C, $H351, NewEmisData!$D:$D, CI$2), SUMIFS(NewEmisData!K:K, NewEmisData!$A:$A, "LDV", NewEmisData!$B:$B, $A351, NewEmisData!$C:$C, $H351, NewEmisData!$D:$D, CI$2))</f>
        <v>0</v>
      </c>
      <c r="CJ351" s="335">
        <f>$I351*IF($G351="Pickup", SUMIFS(NewEmisData!L:L, NewEmisData!$A:$A, "Pickup", NewEmisData!$B:$B, $A351, NewEmisData!$C:$C, $H351, NewEmisData!$D:$D, CJ$2), SUMIFS(NewEmisData!L:L, NewEmisData!$A:$A, "LDV", NewEmisData!$B:$B, $A351, NewEmisData!$C:$C, $H351, NewEmisData!$D:$D, CJ$2))</f>
        <v>0</v>
      </c>
      <c r="CK351" s="335">
        <f>$I351*IF($G351="Pickup", SUMIFS(NewEmisData!M:M, NewEmisData!$A:$A, "Pickup", NewEmisData!$B:$B, $A351, NewEmisData!$C:$C, $H351, NewEmisData!$D:$D, CK$2), SUMIFS(NewEmisData!M:M, NewEmisData!$A:$A, "LDV", NewEmisData!$B:$B, $A351, NewEmisData!$C:$C, $H351, NewEmisData!$D:$D, CK$2))</f>
        <v>0</v>
      </c>
      <c r="CL351" s="335">
        <v>0</v>
      </c>
      <c r="CM351" s="335">
        <f>$I351*IF($G351="Pickup", SUMIFS(NewEmisData!E:E, NewEmisData!$A:$A, "Pickup", NewEmisData!$B:$B, $A351, NewEmisData!$C:$C, $H351, NewEmisData!$D:$D, CM$2), SUMIFS(NewEmisData!E:E, NewEmisData!$A:$A, "LDV", NewEmisData!$B:$B, $A351, NewEmisData!$C:$C, $H351, NewEmisData!$D:$D, CM$2))</f>
        <v>0</v>
      </c>
      <c r="CN351" s="335">
        <f>$I351*IF($G351="Pickup", SUMIFS(NewEmisData!F:F, NewEmisData!$A:$A, "Pickup", NewEmisData!$B:$B, $A351, NewEmisData!$C:$C, $H351, NewEmisData!$D:$D, CN$2), SUMIFS(NewEmisData!F:F, NewEmisData!$A:$A, "LDV", NewEmisData!$B:$B, $A351, NewEmisData!$C:$C, $H351, NewEmisData!$D:$D, CN$2))</f>
        <v>0</v>
      </c>
      <c r="CO351" s="335">
        <f>$I351*IF($G351="Pickup", SUMIFS(NewEmisData!G:G, NewEmisData!$A:$A, "Pickup", NewEmisData!$B:$B, $A351, NewEmisData!$C:$C, $H351, NewEmisData!$D:$D, CO$2), SUMIFS(NewEmisData!G:G, NewEmisData!$A:$A, "LDV", NewEmisData!$B:$B, $A351, NewEmisData!$C:$C, $H351, NewEmisData!$D:$D, CO$2))</f>
        <v>0</v>
      </c>
      <c r="CP351" s="335">
        <f>$I351*IF($G351="Pickup", SUMIFS(NewEmisData!H:H, NewEmisData!$A:$A, "Pickup", NewEmisData!$B:$B, $A351, NewEmisData!$C:$C, $H351, NewEmisData!$D:$D, CP$2), SUMIFS(NewEmisData!H:H, NewEmisData!$A:$A, "LDV", NewEmisData!$B:$B, $A351, NewEmisData!$C:$C, $H351, NewEmisData!$D:$D, CP$2))</f>
        <v>0</v>
      </c>
      <c r="CQ351" s="335">
        <f>$I351*IF($G351="Pickup", SUMIFS(NewEmisData!I:I, NewEmisData!$A:$A, "Pickup", NewEmisData!$B:$B, $A351, NewEmisData!$C:$C, $H351, NewEmisData!$D:$D, CQ$2), SUMIFS(NewEmisData!I:I, NewEmisData!$A:$A, "LDV", NewEmisData!$B:$B, $A351, NewEmisData!$C:$C, $H351, NewEmisData!$D:$D, CQ$2))</f>
        <v>0</v>
      </c>
      <c r="CR351" s="335">
        <f>$I351*IF($G351="Pickup", SUMIFS(NewEmisData!J:J, NewEmisData!$A:$A, "Pickup", NewEmisData!$B:$B, $A351, NewEmisData!$C:$C, $H351, NewEmisData!$D:$D, CR$2), SUMIFS(NewEmisData!J:J, NewEmisData!$A:$A, "LDV", NewEmisData!$B:$B, $A351, NewEmisData!$C:$C, $H351, NewEmisData!$D:$D, CR$2))</f>
        <v>0</v>
      </c>
      <c r="CS351" s="335">
        <f>$I351*IF($G351="Pickup", SUMIFS(NewEmisData!K:K, NewEmisData!$A:$A, "Pickup", NewEmisData!$B:$B, $A351, NewEmisData!$C:$C, $H351, NewEmisData!$D:$D, CS$2), SUMIFS(NewEmisData!K:K, NewEmisData!$A:$A, "LDV", NewEmisData!$B:$B, $A351, NewEmisData!$C:$C, $H351, NewEmisData!$D:$D, CS$2))</f>
        <v>0</v>
      </c>
      <c r="CT351" s="335">
        <f>$I351*IF($G351="Pickup", SUMIFS(NewEmisData!L:L, NewEmisData!$A:$A, "Pickup", NewEmisData!$B:$B, $A351, NewEmisData!$C:$C, $H351, NewEmisData!$D:$D, CT$2), SUMIFS(NewEmisData!L:L, NewEmisData!$A:$A, "LDV", NewEmisData!$B:$B, $A351, NewEmisData!$C:$C, $H351, NewEmisData!$D:$D, CT$2))</f>
        <v>0</v>
      </c>
      <c r="CU351" s="335">
        <f>$I351*IF($G351="Pickup", SUMIFS(NewEmisData!M:M, NewEmisData!$A:$A, "Pickup", NewEmisData!$B:$B, $A351, NewEmisData!$C:$C, $H351, NewEmisData!$D:$D, CU$2), SUMIFS(NewEmisData!M:M, NewEmisData!$A:$A, "LDV", NewEmisData!$B:$B, $A351, NewEmisData!$C:$C, $H351, NewEmisData!$D:$D, CU$2))</f>
        <v>0</v>
      </c>
      <c r="CV351" s="335">
        <v>0</v>
      </c>
      <c r="CW351" s="335">
        <v>0</v>
      </c>
      <c r="CX351" s="335">
        <v>0</v>
      </c>
      <c r="CY351" s="335">
        <v>0</v>
      </c>
      <c r="CZ351" s="335">
        <v>0</v>
      </c>
      <c r="DA351" s="335">
        <v>0</v>
      </c>
      <c r="DB351" s="335">
        <v>0</v>
      </c>
      <c r="DC351" s="335">
        <v>0</v>
      </c>
      <c r="DD351" s="335">
        <v>0</v>
      </c>
      <c r="DE351" s="335">
        <v>0</v>
      </c>
      <c r="DF351" s="335">
        <v>0</v>
      </c>
      <c r="DG351" s="335">
        <f>$I351*IF($G351="Pickup", SUMIFS(NewEmisData!E:E, NewEmisData!$A:$A, "Pickup", NewEmisData!$B:$B, $A351, NewEmisData!$C:$C, $H351, NewEmisData!$D:$D, DG$2), SUMIFS(NewEmisData!E:E, NewEmisData!$A:$A, "LDV", NewEmisData!$B:$B, $A351, NewEmisData!$C:$C, $H351, NewEmisData!$D:$D, DG$2))</f>
        <v>0</v>
      </c>
      <c r="DH351" s="335">
        <f>$I351*IF($G351="Pickup", SUMIFS(NewEmisData!F:F, NewEmisData!$A:$A, "Pickup", NewEmisData!$B:$B, $A351, NewEmisData!$C:$C, $H351, NewEmisData!$D:$D, DH$2), SUMIFS(NewEmisData!F:F, NewEmisData!$A:$A, "LDV", NewEmisData!$B:$B, $A351, NewEmisData!$C:$C, $H351, NewEmisData!$D:$D, DH$2))</f>
        <v>0</v>
      </c>
      <c r="DI351" s="335">
        <f>$I351*IF($G351="Pickup", SUMIFS(NewEmisData!G:G, NewEmisData!$A:$A, "Pickup", NewEmisData!$B:$B, $A351, NewEmisData!$C:$C, $H351, NewEmisData!$D:$D, DI$2), SUMIFS(NewEmisData!G:G, NewEmisData!$A:$A, "LDV", NewEmisData!$B:$B, $A351, NewEmisData!$C:$C, $H351, NewEmisData!$D:$D, DI$2))</f>
        <v>0</v>
      </c>
      <c r="DJ351" s="335">
        <f>$I351*IF($G351="Pickup", SUMIFS(NewEmisData!H:H, NewEmisData!$A:$A, "Pickup", NewEmisData!$B:$B, $A351, NewEmisData!$C:$C, $H351, NewEmisData!$D:$D, DJ$2), SUMIFS(NewEmisData!H:H, NewEmisData!$A:$A, "LDV", NewEmisData!$B:$B, $A351, NewEmisData!$C:$C, $H351, NewEmisData!$D:$D, DJ$2))</f>
        <v>0</v>
      </c>
      <c r="DK351" s="335">
        <f>$I351*IF($G351="Pickup", SUMIFS(NewEmisData!I:I, NewEmisData!$A:$A, "Pickup", NewEmisData!$B:$B, $A351, NewEmisData!$C:$C, $H351, NewEmisData!$D:$D, DK$2), SUMIFS(NewEmisData!I:I, NewEmisData!$A:$A, "LDV", NewEmisData!$B:$B, $A351, NewEmisData!$C:$C, $H351, NewEmisData!$D:$D, DK$2))</f>
        <v>0</v>
      </c>
      <c r="DL351" s="335">
        <f>$I351*IF($G351="Pickup", SUMIFS(NewEmisData!J:J, NewEmisData!$A:$A, "Pickup", NewEmisData!$B:$B, $A351, NewEmisData!$C:$C, $H351, NewEmisData!$D:$D, DL$2), SUMIFS(NewEmisData!J:J, NewEmisData!$A:$A, "LDV", NewEmisData!$B:$B, $A351, NewEmisData!$C:$C, $H351, NewEmisData!$D:$D, DL$2))</f>
        <v>0</v>
      </c>
      <c r="DM351" s="335">
        <f>$I351*IF($G351="Pickup", SUMIFS(NewEmisData!K:K, NewEmisData!$A:$A, "Pickup", NewEmisData!$B:$B, $A351, NewEmisData!$C:$C, $H351, NewEmisData!$D:$D, DM$2), SUMIFS(NewEmisData!K:K, NewEmisData!$A:$A, "LDV", NewEmisData!$B:$B, $A351, NewEmisData!$C:$C, $H351, NewEmisData!$D:$D, DM$2))</f>
        <v>0</v>
      </c>
      <c r="DN351" s="335">
        <f>$I351*IF($G351="Pickup", SUMIFS(NewEmisData!L:L, NewEmisData!$A:$A, "Pickup", NewEmisData!$B:$B, $A351, NewEmisData!$C:$C, $H351, NewEmisData!$D:$D, DN$2), SUMIFS(NewEmisData!L:L, NewEmisData!$A:$A, "LDV", NewEmisData!$B:$B, $A351, NewEmisData!$C:$C, $H351, NewEmisData!$D:$D, DN$2))</f>
        <v>0</v>
      </c>
      <c r="DO351" s="335">
        <f>$I351*IF($G351="Pickup", SUMIFS(NewEmisData!M:M, NewEmisData!$A:$A, "Pickup", NewEmisData!$B:$B, $A351, NewEmisData!$C:$C, $H351, NewEmisData!$D:$D, DO$2), SUMIFS(NewEmisData!M:M, NewEmisData!$A:$A, "LDV", NewEmisData!$B:$B, $A351, NewEmisData!$C:$C, $H351, NewEmisData!$D:$D, DO$2))</f>
        <v>0</v>
      </c>
      <c r="DP351" s="335">
        <v>0</v>
      </c>
      <c r="DQ351" s="335">
        <f>$I351*IF($G351="Pickup", SUMIFS(NewEmisData!E:E, NewEmisData!$A:$A, "Pickup", NewEmisData!$B:$B, $A351, NewEmisData!$C:$C, $H351, NewEmisData!$D:$D, DQ$2), SUMIFS(NewEmisData!E:E, NewEmisData!$A:$A, "LDV", NewEmisData!$B:$B, $A351, NewEmisData!$C:$C, $H351, NewEmisData!$D:$D, DQ$2))</f>
        <v>0</v>
      </c>
      <c r="DR351" s="335">
        <f>$I351*IF($G351="Pickup", SUMIFS(NewEmisData!F:F, NewEmisData!$A:$A, "Pickup", NewEmisData!$B:$B, $A351, NewEmisData!$C:$C, $H351, NewEmisData!$D:$D, DR$2), SUMIFS(NewEmisData!F:F, NewEmisData!$A:$A, "LDV", NewEmisData!$B:$B, $A351, NewEmisData!$C:$C, $H351, NewEmisData!$D:$D, DR$2))</f>
        <v>0</v>
      </c>
      <c r="DS351" s="335">
        <f>$I351*IF($G351="Pickup", SUMIFS(NewEmisData!G:G, NewEmisData!$A:$A, "Pickup", NewEmisData!$B:$B, $A351, NewEmisData!$C:$C, $H351, NewEmisData!$D:$D, DS$2), SUMIFS(NewEmisData!G:G, NewEmisData!$A:$A, "LDV", NewEmisData!$B:$B, $A351, NewEmisData!$C:$C, $H351, NewEmisData!$D:$D, DS$2))</f>
        <v>0</v>
      </c>
      <c r="DT351" s="335">
        <f>$I351*IF($G351="Pickup", SUMIFS(NewEmisData!H:H, NewEmisData!$A:$A, "Pickup", NewEmisData!$B:$B, $A351, NewEmisData!$C:$C, $H351, NewEmisData!$D:$D, DT$2), SUMIFS(NewEmisData!H:H, NewEmisData!$A:$A, "LDV", NewEmisData!$B:$B, $A351, NewEmisData!$C:$C, $H351, NewEmisData!$D:$D, DT$2))</f>
        <v>0</v>
      </c>
      <c r="DU351" s="335">
        <f>$I351*IF($G351="Pickup", SUMIFS(NewEmisData!I:I, NewEmisData!$A:$A, "Pickup", NewEmisData!$B:$B, $A351, NewEmisData!$C:$C, $H351, NewEmisData!$D:$D, DU$2), SUMIFS(NewEmisData!I:I, NewEmisData!$A:$A, "LDV", NewEmisData!$B:$B, $A351, NewEmisData!$C:$C, $H351, NewEmisData!$D:$D, DU$2))</f>
        <v>0</v>
      </c>
      <c r="DV351" s="335">
        <f>$I351*IF($G351="Pickup", SUMIFS(NewEmisData!J:J, NewEmisData!$A:$A, "Pickup", NewEmisData!$B:$B, $A351, NewEmisData!$C:$C, $H351, NewEmisData!$D:$D, DV$2), SUMIFS(NewEmisData!J:J, NewEmisData!$A:$A, "LDV", NewEmisData!$B:$B, $A351, NewEmisData!$C:$C, $H351, NewEmisData!$D:$D, DV$2))</f>
        <v>0</v>
      </c>
      <c r="DW351" s="335">
        <f>$I351*IF($G351="Pickup", SUMIFS(NewEmisData!K:K, NewEmisData!$A:$A, "Pickup", NewEmisData!$B:$B, $A351, NewEmisData!$C:$C, $H351, NewEmisData!$D:$D, DW$2), SUMIFS(NewEmisData!K:K, NewEmisData!$A:$A, "LDV", NewEmisData!$B:$B, $A351, NewEmisData!$C:$C, $H351, NewEmisData!$D:$D, DW$2))</f>
        <v>0</v>
      </c>
      <c r="DX351" s="335">
        <f>$I351*IF($G351="Pickup", SUMIFS(NewEmisData!L:L, NewEmisData!$A:$A, "Pickup", NewEmisData!$B:$B, $A351, NewEmisData!$C:$C, $H351, NewEmisData!$D:$D, DX$2), SUMIFS(NewEmisData!L:L, NewEmisData!$A:$A, "LDV", NewEmisData!$B:$B, $A351, NewEmisData!$C:$C, $H351, NewEmisData!$D:$D, DX$2))</f>
        <v>0</v>
      </c>
      <c r="DY351" s="335">
        <f>$I351*IF($G351="Pickup", SUMIFS(NewEmisData!M:M, NewEmisData!$A:$A, "Pickup", NewEmisData!$B:$B, $A351, NewEmisData!$C:$C, $H351, NewEmisData!$D:$D, DY$2), SUMIFS(NewEmisData!M:M, NewEmisData!$A:$A, "LDV", NewEmisData!$B:$B, $A351, NewEmisData!$C:$C, $H351, NewEmisData!$D:$D, DY$2))</f>
        <v>0</v>
      </c>
      <c r="DZ351" s="335">
        <v>0</v>
      </c>
      <c r="EA351" s="335">
        <f t="shared" si="542"/>
        <v>0</v>
      </c>
      <c r="EB351" s="335">
        <f t="shared" si="543"/>
        <v>0</v>
      </c>
      <c r="EC351" s="335">
        <f t="shared" si="544"/>
        <v>0</v>
      </c>
      <c r="ED351" s="335">
        <f t="shared" si="545"/>
        <v>0</v>
      </c>
      <c r="EE351" s="335">
        <f t="shared" si="546"/>
        <v>0</v>
      </c>
      <c r="EF351" s="335">
        <f t="shared" si="547"/>
        <v>0</v>
      </c>
      <c r="EG351" s="335">
        <f t="shared" si="548"/>
        <v>0</v>
      </c>
      <c r="EH351" s="335">
        <f t="shared" si="549"/>
        <v>0</v>
      </c>
      <c r="EI351" s="335">
        <f t="shared" si="550"/>
        <v>0</v>
      </c>
      <c r="EJ351" s="335">
        <f t="shared" si="551"/>
        <v>0</v>
      </c>
      <c r="EK351" s="335">
        <f t="shared" si="552"/>
        <v>0</v>
      </c>
      <c r="EL351" s="335">
        <f t="shared" si="553"/>
        <v>0</v>
      </c>
      <c r="EM351" s="335">
        <f t="shared" si="554"/>
        <v>0</v>
      </c>
      <c r="EN351" s="335">
        <f t="shared" si="555"/>
        <v>0</v>
      </c>
      <c r="EO351" s="335">
        <f t="shared" si="556"/>
        <v>0</v>
      </c>
      <c r="EP351" s="335">
        <f t="shared" si="557"/>
        <v>0</v>
      </c>
      <c r="EQ351" s="335">
        <f t="shared" si="558"/>
        <v>0</v>
      </c>
      <c r="ER351" s="335">
        <f t="shared" si="559"/>
        <v>0</v>
      </c>
      <c r="ES351" s="335">
        <f t="shared" si="560"/>
        <v>0</v>
      </c>
      <c r="ET351" s="335">
        <f t="shared" si="561"/>
        <v>0</v>
      </c>
      <c r="EU351" s="335">
        <f t="shared" si="562"/>
        <v>0</v>
      </c>
      <c r="EV351" s="335">
        <f t="shared" si="563"/>
        <v>0</v>
      </c>
      <c r="EW351" s="335">
        <f t="shared" si="564"/>
        <v>0</v>
      </c>
      <c r="EX351" s="335">
        <f t="shared" si="565"/>
        <v>0</v>
      </c>
      <c r="EY351" s="335">
        <f t="shared" si="566"/>
        <v>0</v>
      </c>
      <c r="EZ351" s="335">
        <f t="shared" si="567"/>
        <v>0</v>
      </c>
      <c r="FA351" s="335">
        <f t="shared" si="568"/>
        <v>0</v>
      </c>
      <c r="FB351" s="335">
        <f t="shared" si="569"/>
        <v>0</v>
      </c>
      <c r="FC351" s="335">
        <f t="shared" si="570"/>
        <v>0</v>
      </c>
      <c r="FD351" s="335">
        <f t="shared" si="571"/>
        <v>0</v>
      </c>
      <c r="FE351" s="335">
        <f t="shared" si="572"/>
        <v>5.5949189126931899E-2</v>
      </c>
      <c r="FF351" s="335">
        <f t="shared" si="573"/>
        <v>5.5949189126931899E-2</v>
      </c>
      <c r="FG351" s="335">
        <f t="shared" si="574"/>
        <v>5.5949131442004002E-2</v>
      </c>
      <c r="FH351" s="335">
        <f t="shared" si="575"/>
        <v>5.5949145320737102E-2</v>
      </c>
      <c r="FI351" s="335">
        <f t="shared" si="576"/>
        <v>5.5949118174518898E-2</v>
      </c>
      <c r="FJ351" s="335">
        <f t="shared" si="577"/>
        <v>5.5949046541697099E-2</v>
      </c>
      <c r="FK351" s="335">
        <f t="shared" si="578"/>
        <v>5.5949120890101497E-2</v>
      </c>
      <c r="FL351" s="335">
        <f t="shared" si="579"/>
        <v>5.5949175401502099E-2</v>
      </c>
      <c r="FM351" s="335">
        <f t="shared" si="580"/>
        <v>5.5949175401502099E-2</v>
      </c>
      <c r="FN351" s="335">
        <f t="shared" si="581"/>
        <v>2.3805319372350052E-2</v>
      </c>
      <c r="FO351" s="335">
        <f t="shared" si="582"/>
        <v>7.2571184818618403E-3</v>
      </c>
      <c r="FP351" s="335">
        <f t="shared" si="583"/>
        <v>7.2571184818618403E-3</v>
      </c>
      <c r="FQ351" s="335">
        <f t="shared" si="584"/>
        <v>7.2571114316428102E-3</v>
      </c>
      <c r="FR351" s="335">
        <f t="shared" si="585"/>
        <v>7.2571137654529501E-3</v>
      </c>
      <c r="FS351" s="335">
        <f t="shared" si="586"/>
        <v>7.2571068307629499E-3</v>
      </c>
      <c r="FT351" s="335">
        <f t="shared" si="587"/>
        <v>7.2570974674633498E-3</v>
      </c>
      <c r="FU351" s="335">
        <f t="shared" si="588"/>
        <v>7.25710679204878E-3</v>
      </c>
      <c r="FV351" s="335">
        <f t="shared" si="589"/>
        <v>7.2571142164254898E-3</v>
      </c>
      <c r="FW351" s="335">
        <f t="shared" si="590"/>
        <v>7.2571142164254898E-3</v>
      </c>
      <c r="FX351" s="335">
        <f t="shared" si="591"/>
        <v>1.6506531515565108E-3</v>
      </c>
    </row>
    <row r="352" spans="1:180" x14ac:dyDescent="0.2">
      <c r="A352" s="305" t="str">
        <f>_xlfn.CONCAT(IF(LEFT(TRIM(A351),1)="*", "*R", "R"), 1+RIGHT(TRIM(A351),1))</f>
        <v>*R4</v>
      </c>
      <c r="B352" s="305" t="str">
        <f t="shared" si="648"/>
        <v>TLFFCH15</v>
      </c>
      <c r="C352" s="305" t="str">
        <f t="shared" si="649"/>
        <v>TL.H2.F.FCH.2015</v>
      </c>
      <c r="D352" s="301" t="str">
        <f t="shared" si="650"/>
        <v>bn-vmt, bn-vmt/a</v>
      </c>
      <c r="E352" s="301" t="str">
        <f t="shared" si="651"/>
        <v>TRNH2</v>
      </c>
      <c r="F352" s="301" t="str">
        <f t="shared" si="652"/>
        <v>TL</v>
      </c>
      <c r="G352" s="315" t="s">
        <v>818</v>
      </c>
      <c r="H352" s="315" t="s">
        <v>36</v>
      </c>
      <c r="I352" s="315">
        <v>1</v>
      </c>
      <c r="J352" s="315" t="str">
        <f t="shared" si="592"/>
        <v>Full size car-ELC</v>
      </c>
      <c r="K352" s="335">
        <f>$I352*IF($G352="Pickup", SUMIFS(NewEmisData!E:E, NewEmisData!$A:$A, "Pickup", NewEmisData!$B:$B, $A352, NewEmisData!$C:$C, $H352, NewEmisData!$D:$D, K$2), SUMIFS(NewEmisData!E:E, NewEmisData!$A:$A, "LDV", NewEmisData!$B:$B, $A352, NewEmisData!$C:$C, $H352, NewEmisData!$D:$D, K$2))</f>
        <v>0</v>
      </c>
      <c r="L352" s="335">
        <f>$I352*IF($G352="Pickup", SUMIFS(NewEmisData!F:F, NewEmisData!$A:$A, "Pickup", NewEmisData!$B:$B, $A352, NewEmisData!$C:$C, $H352, NewEmisData!$D:$D, L$2), SUMIFS(NewEmisData!F:F, NewEmisData!$A:$A, "LDV", NewEmisData!$B:$B, $A352, NewEmisData!$C:$C, $H352, NewEmisData!$D:$D, L$2))</f>
        <v>0</v>
      </c>
      <c r="M352" s="335">
        <f>$I352*IF($G352="Pickup", SUMIFS(NewEmisData!G:G, NewEmisData!$A:$A, "Pickup", NewEmisData!$B:$B, $A352, NewEmisData!$C:$C, $H352, NewEmisData!$D:$D, M$2), SUMIFS(NewEmisData!G:G, NewEmisData!$A:$A, "LDV", NewEmisData!$B:$B, $A352, NewEmisData!$C:$C, $H352, NewEmisData!$D:$D, M$2))</f>
        <v>0</v>
      </c>
      <c r="N352" s="335">
        <f>$I352*IF($G352="Pickup", SUMIFS(NewEmisData!H:H, NewEmisData!$A:$A, "Pickup", NewEmisData!$B:$B, $A352, NewEmisData!$C:$C, $H352, NewEmisData!$D:$D, N$2), SUMIFS(NewEmisData!H:H, NewEmisData!$A:$A, "LDV", NewEmisData!$B:$B, $A352, NewEmisData!$C:$C, $H352, NewEmisData!$D:$D, N$2))</f>
        <v>0</v>
      </c>
      <c r="O352" s="335">
        <f>$I352*IF($G352="Pickup", SUMIFS(NewEmisData!I:I, NewEmisData!$A:$A, "Pickup", NewEmisData!$B:$B, $A352, NewEmisData!$C:$C, $H352, NewEmisData!$D:$D, O$2), SUMIFS(NewEmisData!I:I, NewEmisData!$A:$A, "LDV", NewEmisData!$B:$B, $A352, NewEmisData!$C:$C, $H352, NewEmisData!$D:$D, O$2))</f>
        <v>0</v>
      </c>
      <c r="P352" s="335">
        <f>$I352*IF($G352="Pickup", SUMIFS(NewEmisData!J:J, NewEmisData!$A:$A, "Pickup", NewEmisData!$B:$B, $A352, NewEmisData!$C:$C, $H352, NewEmisData!$D:$D, P$2), SUMIFS(NewEmisData!J:J, NewEmisData!$A:$A, "LDV", NewEmisData!$B:$B, $A352, NewEmisData!$C:$C, $H352, NewEmisData!$D:$D, P$2))</f>
        <v>0</v>
      </c>
      <c r="Q352" s="335">
        <f>$I352*IF($G352="Pickup", SUMIFS(NewEmisData!K:K, NewEmisData!$A:$A, "Pickup", NewEmisData!$B:$B, $A352, NewEmisData!$C:$C, $H352, NewEmisData!$D:$D, Q$2), SUMIFS(NewEmisData!K:K, NewEmisData!$A:$A, "LDV", NewEmisData!$B:$B, $A352, NewEmisData!$C:$C, $H352, NewEmisData!$D:$D, Q$2))</f>
        <v>0</v>
      </c>
      <c r="R352" s="335">
        <f>$I352*IF($G352="Pickup", SUMIFS(NewEmisData!L:L, NewEmisData!$A:$A, "Pickup", NewEmisData!$B:$B, $A352, NewEmisData!$C:$C, $H352, NewEmisData!$D:$D, R$2), SUMIFS(NewEmisData!L:L, NewEmisData!$A:$A, "LDV", NewEmisData!$B:$B, $A352, NewEmisData!$C:$C, $H352, NewEmisData!$D:$D, R$2))</f>
        <v>0</v>
      </c>
      <c r="S352" s="335">
        <f>$I352*IF($G352="Pickup", SUMIFS(NewEmisData!M:M, NewEmisData!$A:$A, "Pickup", NewEmisData!$B:$B, $A352, NewEmisData!$C:$C, $H352, NewEmisData!$D:$D, S$2), SUMIFS(NewEmisData!M:M, NewEmisData!$A:$A, "LDV", NewEmisData!$B:$B, $A352, NewEmisData!$C:$C, $H352, NewEmisData!$D:$D, S$2))</f>
        <v>0</v>
      </c>
      <c r="T352" s="335">
        <v>0</v>
      </c>
      <c r="U352" s="335">
        <f>$I352*IF($G352="Pickup", SUMIFS(NewEmisData!E:E, NewEmisData!$A:$A, "Pickup", NewEmisData!$B:$B, $A352, NewEmisData!$C:$C, $H352, NewEmisData!$D:$D, U$2), SUMIFS(NewEmisData!E:E, NewEmisData!$A:$A, "LDV", NewEmisData!$B:$B, $A352, NewEmisData!$C:$C, $H352, NewEmisData!$D:$D, U$2))</f>
        <v>0</v>
      </c>
      <c r="V352" s="335">
        <f>$I352*IF($G352="Pickup", SUMIFS(NewEmisData!F:F, NewEmisData!$A:$A, "Pickup", NewEmisData!$B:$B, $A352, NewEmisData!$C:$C, $H352, NewEmisData!$D:$D, V$2), SUMIFS(NewEmisData!F:F, NewEmisData!$A:$A, "LDV", NewEmisData!$B:$B, $A352, NewEmisData!$C:$C, $H352, NewEmisData!$D:$D, V$2))</f>
        <v>0</v>
      </c>
      <c r="W352" s="335">
        <f>$I352*IF($G352="Pickup", SUMIFS(NewEmisData!G:G, NewEmisData!$A:$A, "Pickup", NewEmisData!$B:$B, $A352, NewEmisData!$C:$C, $H352, NewEmisData!$D:$D, W$2), SUMIFS(NewEmisData!G:G, NewEmisData!$A:$A, "LDV", NewEmisData!$B:$B, $A352, NewEmisData!$C:$C, $H352, NewEmisData!$D:$D, W$2))</f>
        <v>0</v>
      </c>
      <c r="X352" s="335">
        <f>$I352*IF($G352="Pickup", SUMIFS(NewEmisData!H:H, NewEmisData!$A:$A, "Pickup", NewEmisData!$B:$B, $A352, NewEmisData!$C:$C, $H352, NewEmisData!$D:$D, X$2), SUMIFS(NewEmisData!H:H, NewEmisData!$A:$A, "LDV", NewEmisData!$B:$B, $A352, NewEmisData!$C:$C, $H352, NewEmisData!$D:$D, X$2))</f>
        <v>0</v>
      </c>
      <c r="Y352" s="335">
        <f>$I352*IF($G352="Pickup", SUMIFS(NewEmisData!I:I, NewEmisData!$A:$A, "Pickup", NewEmisData!$B:$B, $A352, NewEmisData!$C:$C, $H352, NewEmisData!$D:$D, Y$2), SUMIFS(NewEmisData!I:I, NewEmisData!$A:$A, "LDV", NewEmisData!$B:$B, $A352, NewEmisData!$C:$C, $H352, NewEmisData!$D:$D, Y$2))</f>
        <v>0</v>
      </c>
      <c r="Z352" s="335">
        <f>$I352*IF($G352="Pickup", SUMIFS(NewEmisData!J:J, NewEmisData!$A:$A, "Pickup", NewEmisData!$B:$B, $A352, NewEmisData!$C:$C, $H352, NewEmisData!$D:$D, Z$2), SUMIFS(NewEmisData!J:J, NewEmisData!$A:$A, "LDV", NewEmisData!$B:$B, $A352, NewEmisData!$C:$C, $H352, NewEmisData!$D:$D, Z$2))</f>
        <v>0</v>
      </c>
      <c r="AA352" s="335">
        <f>$I352*IF($G352="Pickup", SUMIFS(NewEmisData!K:K, NewEmisData!$A:$A, "Pickup", NewEmisData!$B:$B, $A352, NewEmisData!$C:$C, $H352, NewEmisData!$D:$D, AA$2), SUMIFS(NewEmisData!K:K, NewEmisData!$A:$A, "LDV", NewEmisData!$B:$B, $A352, NewEmisData!$C:$C, $H352, NewEmisData!$D:$D, AA$2))</f>
        <v>0</v>
      </c>
      <c r="AB352" s="335">
        <f>$I352*IF($G352="Pickup", SUMIFS(NewEmisData!L:L, NewEmisData!$A:$A, "Pickup", NewEmisData!$B:$B, $A352, NewEmisData!$C:$C, $H352, NewEmisData!$D:$D, AB$2), SUMIFS(NewEmisData!L:L, NewEmisData!$A:$A, "LDV", NewEmisData!$B:$B, $A352, NewEmisData!$C:$C, $H352, NewEmisData!$D:$D, AB$2))</f>
        <v>0</v>
      </c>
      <c r="AC352" s="335">
        <f>$I352*IF($G352="Pickup", SUMIFS(NewEmisData!M:M, NewEmisData!$A:$A, "Pickup", NewEmisData!$B:$B, $A352, NewEmisData!$C:$C, $H352, NewEmisData!$D:$D, AC$2), SUMIFS(NewEmisData!M:M, NewEmisData!$A:$A, "LDV", NewEmisData!$B:$B, $A352, NewEmisData!$C:$C, $H352, NewEmisData!$D:$D, AC$2))</f>
        <v>0</v>
      </c>
      <c r="AD352" s="335">
        <v>0</v>
      </c>
      <c r="AE352" s="335">
        <f>$I352*IF($G352="Pickup", SUMIFS(NewEmisData!E:E, NewEmisData!$A:$A, "Pickup", NewEmisData!$B:$B, $A352, NewEmisData!$C:$C, $H352, NewEmisData!$D:$D, AE$2), SUMIFS(NewEmisData!E:E, NewEmisData!$A:$A, "LDV", NewEmisData!$B:$B, $A352, NewEmisData!$C:$C, $H352, NewEmisData!$D:$D, AE$2))</f>
        <v>0</v>
      </c>
      <c r="AF352" s="335">
        <f>$I352*IF($G352="Pickup", SUMIFS(NewEmisData!F:F, NewEmisData!$A:$A, "Pickup", NewEmisData!$B:$B, $A352, NewEmisData!$C:$C, $H352, NewEmisData!$D:$D, AF$2), SUMIFS(NewEmisData!F:F, NewEmisData!$A:$A, "LDV", NewEmisData!$B:$B, $A352, NewEmisData!$C:$C, $H352, NewEmisData!$D:$D, AF$2))</f>
        <v>0</v>
      </c>
      <c r="AG352" s="335">
        <f>$I352*IF($G352="Pickup", SUMIFS(NewEmisData!G:G, NewEmisData!$A:$A, "Pickup", NewEmisData!$B:$B, $A352, NewEmisData!$C:$C, $H352, NewEmisData!$D:$D, AG$2), SUMIFS(NewEmisData!G:G, NewEmisData!$A:$A, "LDV", NewEmisData!$B:$B, $A352, NewEmisData!$C:$C, $H352, NewEmisData!$D:$D, AG$2))</f>
        <v>0</v>
      </c>
      <c r="AH352" s="335">
        <f>$I352*IF($G352="Pickup", SUMIFS(NewEmisData!H:H, NewEmisData!$A:$A, "Pickup", NewEmisData!$B:$B, $A352, NewEmisData!$C:$C, $H352, NewEmisData!$D:$D, AH$2), SUMIFS(NewEmisData!H:H, NewEmisData!$A:$A, "LDV", NewEmisData!$B:$B, $A352, NewEmisData!$C:$C, $H352, NewEmisData!$D:$D, AH$2))</f>
        <v>0</v>
      </c>
      <c r="AI352" s="335">
        <f>$I352*IF($G352="Pickup", SUMIFS(NewEmisData!I:I, NewEmisData!$A:$A, "Pickup", NewEmisData!$B:$B, $A352, NewEmisData!$C:$C, $H352, NewEmisData!$D:$D, AI$2), SUMIFS(NewEmisData!I:I, NewEmisData!$A:$A, "LDV", NewEmisData!$B:$B, $A352, NewEmisData!$C:$C, $H352, NewEmisData!$D:$D, AI$2))</f>
        <v>0</v>
      </c>
      <c r="AJ352" s="335">
        <f>$I352*IF($G352="Pickup", SUMIFS(NewEmisData!J:J, NewEmisData!$A:$A, "Pickup", NewEmisData!$B:$B, $A352, NewEmisData!$C:$C, $H352, NewEmisData!$D:$D, AJ$2), SUMIFS(NewEmisData!J:J, NewEmisData!$A:$A, "LDV", NewEmisData!$B:$B, $A352, NewEmisData!$C:$C, $H352, NewEmisData!$D:$D, AJ$2))</f>
        <v>0</v>
      </c>
      <c r="AK352" s="335">
        <f>$I352*IF($G352="Pickup", SUMIFS(NewEmisData!K:K, NewEmisData!$A:$A, "Pickup", NewEmisData!$B:$B, $A352, NewEmisData!$C:$C, $H352, NewEmisData!$D:$D, AK$2), SUMIFS(NewEmisData!K:K, NewEmisData!$A:$A, "LDV", NewEmisData!$B:$B, $A352, NewEmisData!$C:$C, $H352, NewEmisData!$D:$D, AK$2))</f>
        <v>0</v>
      </c>
      <c r="AL352" s="335">
        <f>$I352*IF($G352="Pickup", SUMIFS(NewEmisData!L:L, NewEmisData!$A:$A, "Pickup", NewEmisData!$B:$B, $A352, NewEmisData!$C:$C, $H352, NewEmisData!$D:$D, AL$2), SUMIFS(NewEmisData!L:L, NewEmisData!$A:$A, "LDV", NewEmisData!$B:$B, $A352, NewEmisData!$C:$C, $H352, NewEmisData!$D:$D, AL$2))</f>
        <v>0</v>
      </c>
      <c r="AM352" s="335">
        <f>$I352*IF($G352="Pickup", SUMIFS(NewEmisData!M:M, NewEmisData!$A:$A, "Pickup", NewEmisData!$B:$B, $A352, NewEmisData!$C:$C, $H352, NewEmisData!$D:$D, AM$2), SUMIFS(NewEmisData!M:M, NewEmisData!$A:$A, "LDV", NewEmisData!$B:$B, $A352, NewEmisData!$C:$C, $H352, NewEmisData!$D:$D, AM$2))</f>
        <v>0</v>
      </c>
      <c r="AN352" s="335">
        <v>0</v>
      </c>
      <c r="AO352" s="335">
        <f>$I352*IF($G352="Pickup", SUMIFS(NewEmisData!E:E, NewEmisData!$A:$A, "Pickup", NewEmisData!$B:$B, $A352, NewEmisData!$C:$C, $H352, NewEmisData!$D:$D, AO$2), SUMIFS(NewEmisData!E:E, NewEmisData!$A:$A, "LDV", NewEmisData!$B:$B, $A352, NewEmisData!$C:$C, $H352, NewEmisData!$D:$D, AO$2))</f>
        <v>7.4526067369789506E-2</v>
      </c>
      <c r="AP352" s="335">
        <f>$I352*IF($G352="Pickup", SUMIFS(NewEmisData!F:F, NewEmisData!$A:$A, "Pickup", NewEmisData!$B:$B, $A352, NewEmisData!$C:$C, $H352, NewEmisData!$D:$D, AP$2), SUMIFS(NewEmisData!F:F, NewEmisData!$A:$A, "LDV", NewEmisData!$B:$B, $A352, NewEmisData!$C:$C, $H352, NewEmisData!$D:$D, AP$2))</f>
        <v>7.4526067369789506E-2</v>
      </c>
      <c r="AQ352" s="335">
        <f>$I352*IF($G352="Pickup", SUMIFS(NewEmisData!G:G, NewEmisData!$A:$A, "Pickup", NewEmisData!$B:$B, $A352, NewEmisData!$C:$C, $H352, NewEmisData!$D:$D, AQ$2), SUMIFS(NewEmisData!G:G, NewEmisData!$A:$A, "LDV", NewEmisData!$B:$B, $A352, NewEmisData!$C:$C, $H352, NewEmisData!$D:$D, AQ$2))</f>
        <v>7.4526039586762793E-2</v>
      </c>
      <c r="AR352" s="335">
        <f>$I352*IF($G352="Pickup", SUMIFS(NewEmisData!H:H, NewEmisData!$A:$A, "Pickup", NewEmisData!$B:$B, $A352, NewEmisData!$C:$C, $H352, NewEmisData!$D:$D, AR$2), SUMIFS(NewEmisData!H:H, NewEmisData!$A:$A, "LDV", NewEmisData!$B:$B, $A352, NewEmisData!$C:$C, $H352, NewEmisData!$D:$D, AR$2))</f>
        <v>7.4526082672864202E-2</v>
      </c>
      <c r="AS352" s="335">
        <f>$I352*IF($G352="Pickup", SUMIFS(NewEmisData!I:I, NewEmisData!$A:$A, "Pickup", NewEmisData!$B:$B, $A352, NewEmisData!$C:$C, $H352, NewEmisData!$D:$D, AS$2), SUMIFS(NewEmisData!I:I, NewEmisData!$A:$A, "LDV", NewEmisData!$B:$B, $A352, NewEmisData!$C:$C, $H352, NewEmisData!$D:$D, AS$2))</f>
        <v>7.4526031771725496E-2</v>
      </c>
      <c r="AT352" s="335">
        <f>$I352*IF($G352="Pickup", SUMIFS(NewEmisData!J:J, NewEmisData!$A:$A, "Pickup", NewEmisData!$B:$B, $A352, NewEmisData!$C:$C, $H352, NewEmisData!$D:$D, AT$2), SUMIFS(NewEmisData!J:J, NewEmisData!$A:$A, "LDV", NewEmisData!$B:$B, $A352, NewEmisData!$C:$C, $H352, NewEmisData!$D:$D, AT$2))</f>
        <v>7.4526070650223306E-2</v>
      </c>
      <c r="AU352" s="335">
        <f>$I352*IF($G352="Pickup", SUMIFS(NewEmisData!K:K, NewEmisData!$A:$A, "Pickup", NewEmisData!$B:$B, $A352, NewEmisData!$C:$C, $H352, NewEmisData!$D:$D, AU$2), SUMIFS(NewEmisData!K:K, NewEmisData!$A:$A, "LDV", NewEmisData!$B:$B, $A352, NewEmisData!$C:$C, $H352, NewEmisData!$D:$D, AU$2))</f>
        <v>7.4526042307150001E-2</v>
      </c>
      <c r="AV352" s="335">
        <f>$I352*IF($G352="Pickup", SUMIFS(NewEmisData!L:L, NewEmisData!$A:$A, "Pickup", NewEmisData!$B:$B, $A352, NewEmisData!$C:$C, $H352, NewEmisData!$D:$D, AV$2), SUMIFS(NewEmisData!L:L, NewEmisData!$A:$A, "LDV", NewEmisData!$B:$B, $A352, NewEmisData!$C:$C, $H352, NewEmisData!$D:$D, AV$2))</f>
        <v>7.4526038743875506E-2</v>
      </c>
      <c r="AW352" s="335">
        <f>$I352*IF($G352="Pickup", SUMIFS(NewEmisData!M:M, NewEmisData!$A:$A, "Pickup", NewEmisData!$B:$B, $A352, NewEmisData!$C:$C, $H352, NewEmisData!$D:$D, AW$2), SUMIFS(NewEmisData!M:M, NewEmisData!$A:$A, "LDV", NewEmisData!$B:$B, $A352, NewEmisData!$C:$C, $H352, NewEmisData!$D:$D, AW$2))</f>
        <v>7.4526038743875506E-2</v>
      </c>
      <c r="AX352" s="335">
        <v>2.3805319372350052E-2</v>
      </c>
      <c r="AY352" s="335">
        <f>$I352*IF($G352="Pickup", SUMIFS(NewEmisData!E:E, NewEmisData!$A:$A, "Pickup", NewEmisData!$B:$B, $A352, NewEmisData!$C:$C, $H352, NewEmisData!$D:$D, AY$2), SUMIFS(NewEmisData!E:E, NewEmisData!$A:$A, "LDV", NewEmisData!$B:$B, $A352, NewEmisData!$C:$C, $H352, NewEmisData!$D:$D, AY$2))</f>
        <v>9.6092368235423907E-3</v>
      </c>
      <c r="AZ352" s="335">
        <f>$I352*IF($G352="Pickup", SUMIFS(NewEmisData!F:F, NewEmisData!$A:$A, "Pickup", NewEmisData!$B:$B, $A352, NewEmisData!$C:$C, $H352, NewEmisData!$D:$D, AZ$2), SUMIFS(NewEmisData!F:F, NewEmisData!$A:$A, "LDV", NewEmisData!$B:$B, $A352, NewEmisData!$C:$C, $H352, NewEmisData!$D:$D, AZ$2))</f>
        <v>9.6092368235423907E-3</v>
      </c>
      <c r="BA352" s="335">
        <f>$I352*IF($G352="Pickup", SUMIFS(NewEmisData!G:G, NewEmisData!$A:$A, "Pickup", NewEmisData!$B:$B, $A352, NewEmisData!$C:$C, $H352, NewEmisData!$D:$D, BA$2), SUMIFS(NewEmisData!G:G, NewEmisData!$A:$A, "LDV", NewEmisData!$B:$B, $A352, NewEmisData!$C:$C, $H352, NewEmisData!$D:$D, BA$2))</f>
        <v>9.6092257463787894E-3</v>
      </c>
      <c r="BB352" s="335">
        <f>$I352*IF($G352="Pickup", SUMIFS(NewEmisData!H:H, NewEmisData!$A:$A, "Pickup", NewEmisData!$B:$B, $A352, NewEmisData!$C:$C, $H352, NewEmisData!$D:$D, BB$2), SUMIFS(NewEmisData!H:H, NewEmisData!$A:$A, "LDV", NewEmisData!$B:$B, $A352, NewEmisData!$C:$C, $H352, NewEmisData!$D:$D, BB$2))</f>
        <v>9.6092345509158992E-3</v>
      </c>
      <c r="BC352" s="335">
        <f>$I352*IF($G352="Pickup", SUMIFS(NewEmisData!I:I, NewEmisData!$A:$A, "Pickup", NewEmisData!$B:$B, $A352, NewEmisData!$C:$C, $H352, NewEmisData!$D:$D, BC$2), SUMIFS(NewEmisData!I:I, NewEmisData!$A:$A, "LDV", NewEmisData!$B:$B, $A352, NewEmisData!$C:$C, $H352, NewEmisData!$D:$D, BC$2))</f>
        <v>9.6092257298777996E-3</v>
      </c>
      <c r="BD352" s="335">
        <f>$I352*IF($G352="Pickup", SUMIFS(NewEmisData!J:J, NewEmisData!$A:$A, "Pickup", NewEmisData!$B:$B, $A352, NewEmisData!$C:$C, $H352, NewEmisData!$D:$D, BD$2), SUMIFS(NewEmisData!J:J, NewEmisData!$A:$A, "LDV", NewEmisData!$B:$B, $A352, NewEmisData!$C:$C, $H352, NewEmisData!$D:$D, BD$2))</f>
        <v>9.6092389204882993E-3</v>
      </c>
      <c r="BE352" s="335">
        <f>$I352*IF($G352="Pickup", SUMIFS(NewEmisData!K:K, NewEmisData!$A:$A, "Pickup", NewEmisData!$B:$B, $A352, NewEmisData!$C:$C, $H352, NewEmisData!$D:$D, BE$2), SUMIFS(NewEmisData!K:K, NewEmisData!$A:$A, "LDV", NewEmisData!$B:$B, $A352, NewEmisData!$C:$C, $H352, NewEmisData!$D:$D, BE$2))</f>
        <v>9.6092263841740799E-3</v>
      </c>
      <c r="BF352" s="335">
        <f>$I352*IF($G352="Pickup", SUMIFS(NewEmisData!L:L, NewEmisData!$A:$A, "Pickup", NewEmisData!$B:$B, $A352, NewEmisData!$C:$C, $H352, NewEmisData!$D:$D, BF$2), SUMIFS(NewEmisData!L:L, NewEmisData!$A:$A, "LDV", NewEmisData!$B:$B, $A352, NewEmisData!$C:$C, $H352, NewEmisData!$D:$D, BF$2))</f>
        <v>9.6092238087385901E-3</v>
      </c>
      <c r="BG352" s="335">
        <f>$I352*IF($G352="Pickup", SUMIFS(NewEmisData!M:M, NewEmisData!$A:$A, "Pickup", NewEmisData!$B:$B, $A352, NewEmisData!$C:$C, $H352, NewEmisData!$D:$D, BG$2), SUMIFS(NewEmisData!M:M, NewEmisData!$A:$A, "LDV", NewEmisData!$B:$B, $A352, NewEmisData!$C:$C, $H352, NewEmisData!$D:$D, BG$2))</f>
        <v>9.6092238087385901E-3</v>
      </c>
      <c r="BH352" s="335">
        <v>1.6506531515565108E-3</v>
      </c>
      <c r="BI352" s="335">
        <f>$I352*IF($G352="Pickup", SUMIFS(NewEmisData!E:E, NewEmisData!$A:$A, "Pickup", NewEmisData!$B:$B, $A352, NewEmisData!$C:$C, $H352, NewEmisData!$D:$D, BI$2), SUMIFS(NewEmisData!E:E, NewEmisData!$A:$A, "LDV", NewEmisData!$B:$B, $A352, NewEmisData!$C:$C, $H352, NewEmisData!$D:$D, BI$2))</f>
        <v>0</v>
      </c>
      <c r="BJ352" s="335">
        <f>$I352*IF($G352="Pickup", SUMIFS(NewEmisData!F:F, NewEmisData!$A:$A, "Pickup", NewEmisData!$B:$B, $A352, NewEmisData!$C:$C, $H352, NewEmisData!$D:$D, BJ$2), SUMIFS(NewEmisData!F:F, NewEmisData!$A:$A, "LDV", NewEmisData!$B:$B, $A352, NewEmisData!$C:$C, $H352, NewEmisData!$D:$D, BJ$2))</f>
        <v>0</v>
      </c>
      <c r="BK352" s="335">
        <f>$I352*IF($G352="Pickup", SUMIFS(NewEmisData!G:G, NewEmisData!$A:$A, "Pickup", NewEmisData!$B:$B, $A352, NewEmisData!$C:$C, $H352, NewEmisData!$D:$D, BK$2), SUMIFS(NewEmisData!G:G, NewEmisData!$A:$A, "LDV", NewEmisData!$B:$B, $A352, NewEmisData!$C:$C, $H352, NewEmisData!$D:$D, BK$2))</f>
        <v>0</v>
      </c>
      <c r="BL352" s="335">
        <f>$I352*IF($G352="Pickup", SUMIFS(NewEmisData!H:H, NewEmisData!$A:$A, "Pickup", NewEmisData!$B:$B, $A352, NewEmisData!$C:$C, $H352, NewEmisData!$D:$D, BL$2), SUMIFS(NewEmisData!H:H, NewEmisData!$A:$A, "LDV", NewEmisData!$B:$B, $A352, NewEmisData!$C:$C, $H352, NewEmisData!$D:$D, BL$2))</f>
        <v>0</v>
      </c>
      <c r="BM352" s="335">
        <f>$I352*IF($G352="Pickup", SUMIFS(NewEmisData!I:I, NewEmisData!$A:$A, "Pickup", NewEmisData!$B:$B, $A352, NewEmisData!$C:$C, $H352, NewEmisData!$D:$D, BM$2), SUMIFS(NewEmisData!I:I, NewEmisData!$A:$A, "LDV", NewEmisData!$B:$B, $A352, NewEmisData!$C:$C, $H352, NewEmisData!$D:$D, BM$2))</f>
        <v>0</v>
      </c>
      <c r="BN352" s="335">
        <f>$I352*IF($G352="Pickup", SUMIFS(NewEmisData!J:J, NewEmisData!$A:$A, "Pickup", NewEmisData!$B:$B, $A352, NewEmisData!$C:$C, $H352, NewEmisData!$D:$D, BN$2), SUMIFS(NewEmisData!J:J, NewEmisData!$A:$A, "LDV", NewEmisData!$B:$B, $A352, NewEmisData!$C:$C, $H352, NewEmisData!$D:$D, BN$2))</f>
        <v>0</v>
      </c>
      <c r="BO352" s="335">
        <f>$I352*IF($G352="Pickup", SUMIFS(NewEmisData!K:K, NewEmisData!$A:$A, "Pickup", NewEmisData!$B:$B, $A352, NewEmisData!$C:$C, $H352, NewEmisData!$D:$D, BO$2), SUMIFS(NewEmisData!K:K, NewEmisData!$A:$A, "LDV", NewEmisData!$B:$B, $A352, NewEmisData!$C:$C, $H352, NewEmisData!$D:$D, BO$2))</f>
        <v>0</v>
      </c>
      <c r="BP352" s="335">
        <f>$I352*IF($G352="Pickup", SUMIFS(NewEmisData!L:L, NewEmisData!$A:$A, "Pickup", NewEmisData!$B:$B, $A352, NewEmisData!$C:$C, $H352, NewEmisData!$D:$D, BP$2), SUMIFS(NewEmisData!L:L, NewEmisData!$A:$A, "LDV", NewEmisData!$B:$B, $A352, NewEmisData!$C:$C, $H352, NewEmisData!$D:$D, BP$2))</f>
        <v>0</v>
      </c>
      <c r="BQ352" s="335">
        <f>$I352*IF($G352="Pickup", SUMIFS(NewEmisData!M:M, NewEmisData!$A:$A, "Pickup", NewEmisData!$B:$B, $A352, NewEmisData!$C:$C, $H352, NewEmisData!$D:$D, BQ$2), SUMIFS(NewEmisData!M:M, NewEmisData!$A:$A, "LDV", NewEmisData!$B:$B, $A352, NewEmisData!$C:$C, $H352, NewEmisData!$D:$D, BQ$2))</f>
        <v>0</v>
      </c>
      <c r="BR352" s="335">
        <v>0</v>
      </c>
      <c r="BS352" s="335">
        <f>$I352*IF($G352="Pickup", SUMIFS(NewEmisData!E:E, NewEmisData!$A:$A, "Pickup", NewEmisData!$B:$B, $A352, NewEmisData!$C:$C, $H352, NewEmisData!$D:$D, BS$2), SUMIFS(NewEmisData!E:E, NewEmisData!$A:$A, "LDV", NewEmisData!$B:$B, $A352, NewEmisData!$C:$C, $H352, NewEmisData!$D:$D, BS$2))</f>
        <v>0</v>
      </c>
      <c r="BT352" s="335">
        <f>$I352*IF($G352="Pickup", SUMIFS(NewEmisData!F:F, NewEmisData!$A:$A, "Pickup", NewEmisData!$B:$B, $A352, NewEmisData!$C:$C, $H352, NewEmisData!$D:$D, BT$2), SUMIFS(NewEmisData!F:F, NewEmisData!$A:$A, "LDV", NewEmisData!$B:$B, $A352, NewEmisData!$C:$C, $H352, NewEmisData!$D:$D, BT$2))</f>
        <v>0</v>
      </c>
      <c r="BU352" s="335">
        <f>$I352*IF($G352="Pickup", SUMIFS(NewEmisData!G:G, NewEmisData!$A:$A, "Pickup", NewEmisData!$B:$B, $A352, NewEmisData!$C:$C, $H352, NewEmisData!$D:$D, BU$2), SUMIFS(NewEmisData!G:G, NewEmisData!$A:$A, "LDV", NewEmisData!$B:$B, $A352, NewEmisData!$C:$C, $H352, NewEmisData!$D:$D, BU$2))</f>
        <v>0</v>
      </c>
      <c r="BV352" s="335">
        <f>$I352*IF($G352="Pickup", SUMIFS(NewEmisData!H:H, NewEmisData!$A:$A, "Pickup", NewEmisData!$B:$B, $A352, NewEmisData!$C:$C, $H352, NewEmisData!$D:$D, BV$2), SUMIFS(NewEmisData!H:H, NewEmisData!$A:$A, "LDV", NewEmisData!$B:$B, $A352, NewEmisData!$C:$C, $H352, NewEmisData!$D:$D, BV$2))</f>
        <v>0</v>
      </c>
      <c r="BW352" s="335">
        <f>$I352*IF($G352="Pickup", SUMIFS(NewEmisData!I:I, NewEmisData!$A:$A, "Pickup", NewEmisData!$B:$B, $A352, NewEmisData!$C:$C, $H352, NewEmisData!$D:$D, BW$2), SUMIFS(NewEmisData!I:I, NewEmisData!$A:$A, "LDV", NewEmisData!$B:$B, $A352, NewEmisData!$C:$C, $H352, NewEmisData!$D:$D, BW$2))</f>
        <v>0</v>
      </c>
      <c r="BX352" s="335">
        <f>$I352*IF($G352="Pickup", SUMIFS(NewEmisData!J:J, NewEmisData!$A:$A, "Pickup", NewEmisData!$B:$B, $A352, NewEmisData!$C:$C, $H352, NewEmisData!$D:$D, BX$2), SUMIFS(NewEmisData!J:J, NewEmisData!$A:$A, "LDV", NewEmisData!$B:$B, $A352, NewEmisData!$C:$C, $H352, NewEmisData!$D:$D, BX$2))</f>
        <v>0</v>
      </c>
      <c r="BY352" s="335">
        <f>$I352*IF($G352="Pickup", SUMIFS(NewEmisData!K:K, NewEmisData!$A:$A, "Pickup", NewEmisData!$B:$B, $A352, NewEmisData!$C:$C, $H352, NewEmisData!$D:$D, BY$2), SUMIFS(NewEmisData!K:K, NewEmisData!$A:$A, "LDV", NewEmisData!$B:$B, $A352, NewEmisData!$C:$C, $H352, NewEmisData!$D:$D, BY$2))</f>
        <v>0</v>
      </c>
      <c r="BZ352" s="335">
        <f>$I352*IF($G352="Pickup", SUMIFS(NewEmisData!L:L, NewEmisData!$A:$A, "Pickup", NewEmisData!$B:$B, $A352, NewEmisData!$C:$C, $H352, NewEmisData!$D:$D, BZ$2), SUMIFS(NewEmisData!L:L, NewEmisData!$A:$A, "LDV", NewEmisData!$B:$B, $A352, NewEmisData!$C:$C, $H352, NewEmisData!$D:$D, BZ$2))</f>
        <v>0</v>
      </c>
      <c r="CA352" s="335">
        <f>$I352*IF($G352="Pickup", SUMIFS(NewEmisData!M:M, NewEmisData!$A:$A, "Pickup", NewEmisData!$B:$B, $A352, NewEmisData!$C:$C, $H352, NewEmisData!$D:$D, CA$2), SUMIFS(NewEmisData!M:M, NewEmisData!$A:$A, "LDV", NewEmisData!$B:$B, $A352, NewEmisData!$C:$C, $H352, NewEmisData!$D:$D, CA$2))</f>
        <v>0</v>
      </c>
      <c r="CB352" s="335">
        <v>0</v>
      </c>
      <c r="CC352" s="335">
        <f>$I352*IF($G352="Pickup", SUMIFS(NewEmisData!E:E, NewEmisData!$A:$A, "Pickup", NewEmisData!$B:$B, $A352, NewEmisData!$C:$C, $H352, NewEmisData!$D:$D, CC$2), SUMIFS(NewEmisData!E:E, NewEmisData!$A:$A, "LDV", NewEmisData!$B:$B, $A352, NewEmisData!$C:$C, $H352, NewEmisData!$D:$D, CC$2))</f>
        <v>0</v>
      </c>
      <c r="CD352" s="335">
        <f>$I352*IF($G352="Pickup", SUMIFS(NewEmisData!F:F, NewEmisData!$A:$A, "Pickup", NewEmisData!$B:$B, $A352, NewEmisData!$C:$C, $H352, NewEmisData!$D:$D, CD$2), SUMIFS(NewEmisData!F:F, NewEmisData!$A:$A, "LDV", NewEmisData!$B:$B, $A352, NewEmisData!$C:$C, $H352, NewEmisData!$D:$D, CD$2))</f>
        <v>0</v>
      </c>
      <c r="CE352" s="335">
        <f>$I352*IF($G352="Pickup", SUMIFS(NewEmisData!G:G, NewEmisData!$A:$A, "Pickup", NewEmisData!$B:$B, $A352, NewEmisData!$C:$C, $H352, NewEmisData!$D:$D, CE$2), SUMIFS(NewEmisData!G:G, NewEmisData!$A:$A, "LDV", NewEmisData!$B:$B, $A352, NewEmisData!$C:$C, $H352, NewEmisData!$D:$D, CE$2))</f>
        <v>0</v>
      </c>
      <c r="CF352" s="335">
        <f>$I352*IF($G352="Pickup", SUMIFS(NewEmisData!H:H, NewEmisData!$A:$A, "Pickup", NewEmisData!$B:$B, $A352, NewEmisData!$C:$C, $H352, NewEmisData!$D:$D, CF$2), SUMIFS(NewEmisData!H:H, NewEmisData!$A:$A, "LDV", NewEmisData!$B:$B, $A352, NewEmisData!$C:$C, $H352, NewEmisData!$D:$D, CF$2))</f>
        <v>0</v>
      </c>
      <c r="CG352" s="335">
        <f>$I352*IF($G352="Pickup", SUMIFS(NewEmisData!I:I, NewEmisData!$A:$A, "Pickup", NewEmisData!$B:$B, $A352, NewEmisData!$C:$C, $H352, NewEmisData!$D:$D, CG$2), SUMIFS(NewEmisData!I:I, NewEmisData!$A:$A, "LDV", NewEmisData!$B:$B, $A352, NewEmisData!$C:$C, $H352, NewEmisData!$D:$D, CG$2))</f>
        <v>0</v>
      </c>
      <c r="CH352" s="335">
        <f>$I352*IF($G352="Pickup", SUMIFS(NewEmisData!J:J, NewEmisData!$A:$A, "Pickup", NewEmisData!$B:$B, $A352, NewEmisData!$C:$C, $H352, NewEmisData!$D:$D, CH$2), SUMIFS(NewEmisData!J:J, NewEmisData!$A:$A, "LDV", NewEmisData!$B:$B, $A352, NewEmisData!$C:$C, $H352, NewEmisData!$D:$D, CH$2))</f>
        <v>0</v>
      </c>
      <c r="CI352" s="335">
        <f>$I352*IF($G352="Pickup", SUMIFS(NewEmisData!K:K, NewEmisData!$A:$A, "Pickup", NewEmisData!$B:$B, $A352, NewEmisData!$C:$C, $H352, NewEmisData!$D:$D, CI$2), SUMIFS(NewEmisData!K:K, NewEmisData!$A:$A, "LDV", NewEmisData!$B:$B, $A352, NewEmisData!$C:$C, $H352, NewEmisData!$D:$D, CI$2))</f>
        <v>0</v>
      </c>
      <c r="CJ352" s="335">
        <f>$I352*IF($G352="Pickup", SUMIFS(NewEmisData!L:L, NewEmisData!$A:$A, "Pickup", NewEmisData!$B:$B, $A352, NewEmisData!$C:$C, $H352, NewEmisData!$D:$D, CJ$2), SUMIFS(NewEmisData!L:L, NewEmisData!$A:$A, "LDV", NewEmisData!$B:$B, $A352, NewEmisData!$C:$C, $H352, NewEmisData!$D:$D, CJ$2))</f>
        <v>0</v>
      </c>
      <c r="CK352" s="335">
        <f>$I352*IF($G352="Pickup", SUMIFS(NewEmisData!M:M, NewEmisData!$A:$A, "Pickup", NewEmisData!$B:$B, $A352, NewEmisData!$C:$C, $H352, NewEmisData!$D:$D, CK$2), SUMIFS(NewEmisData!M:M, NewEmisData!$A:$A, "LDV", NewEmisData!$B:$B, $A352, NewEmisData!$C:$C, $H352, NewEmisData!$D:$D, CK$2))</f>
        <v>0</v>
      </c>
      <c r="CL352" s="335">
        <v>0</v>
      </c>
      <c r="CM352" s="335">
        <f>$I352*IF($G352="Pickup", SUMIFS(NewEmisData!E:E, NewEmisData!$A:$A, "Pickup", NewEmisData!$B:$B, $A352, NewEmisData!$C:$C, $H352, NewEmisData!$D:$D, CM$2), SUMIFS(NewEmisData!E:E, NewEmisData!$A:$A, "LDV", NewEmisData!$B:$B, $A352, NewEmisData!$C:$C, $H352, NewEmisData!$D:$D, CM$2))</f>
        <v>0</v>
      </c>
      <c r="CN352" s="335">
        <f>$I352*IF($G352="Pickup", SUMIFS(NewEmisData!F:F, NewEmisData!$A:$A, "Pickup", NewEmisData!$B:$B, $A352, NewEmisData!$C:$C, $H352, NewEmisData!$D:$D, CN$2), SUMIFS(NewEmisData!F:F, NewEmisData!$A:$A, "LDV", NewEmisData!$B:$B, $A352, NewEmisData!$C:$C, $H352, NewEmisData!$D:$D, CN$2))</f>
        <v>0</v>
      </c>
      <c r="CO352" s="335">
        <f>$I352*IF($G352="Pickup", SUMIFS(NewEmisData!G:G, NewEmisData!$A:$A, "Pickup", NewEmisData!$B:$B, $A352, NewEmisData!$C:$C, $H352, NewEmisData!$D:$D, CO$2), SUMIFS(NewEmisData!G:G, NewEmisData!$A:$A, "LDV", NewEmisData!$B:$B, $A352, NewEmisData!$C:$C, $H352, NewEmisData!$D:$D, CO$2))</f>
        <v>0</v>
      </c>
      <c r="CP352" s="335">
        <f>$I352*IF($G352="Pickup", SUMIFS(NewEmisData!H:H, NewEmisData!$A:$A, "Pickup", NewEmisData!$B:$B, $A352, NewEmisData!$C:$C, $H352, NewEmisData!$D:$D, CP$2), SUMIFS(NewEmisData!H:H, NewEmisData!$A:$A, "LDV", NewEmisData!$B:$B, $A352, NewEmisData!$C:$C, $H352, NewEmisData!$D:$D, CP$2))</f>
        <v>0</v>
      </c>
      <c r="CQ352" s="335">
        <f>$I352*IF($G352="Pickup", SUMIFS(NewEmisData!I:I, NewEmisData!$A:$A, "Pickup", NewEmisData!$B:$B, $A352, NewEmisData!$C:$C, $H352, NewEmisData!$D:$D, CQ$2), SUMIFS(NewEmisData!I:I, NewEmisData!$A:$A, "LDV", NewEmisData!$B:$B, $A352, NewEmisData!$C:$C, $H352, NewEmisData!$D:$D, CQ$2))</f>
        <v>0</v>
      </c>
      <c r="CR352" s="335">
        <f>$I352*IF($G352="Pickup", SUMIFS(NewEmisData!J:J, NewEmisData!$A:$A, "Pickup", NewEmisData!$B:$B, $A352, NewEmisData!$C:$C, $H352, NewEmisData!$D:$D, CR$2), SUMIFS(NewEmisData!J:J, NewEmisData!$A:$A, "LDV", NewEmisData!$B:$B, $A352, NewEmisData!$C:$C, $H352, NewEmisData!$D:$D, CR$2))</f>
        <v>0</v>
      </c>
      <c r="CS352" s="335">
        <f>$I352*IF($G352="Pickup", SUMIFS(NewEmisData!K:K, NewEmisData!$A:$A, "Pickup", NewEmisData!$B:$B, $A352, NewEmisData!$C:$C, $H352, NewEmisData!$D:$D, CS$2), SUMIFS(NewEmisData!K:K, NewEmisData!$A:$A, "LDV", NewEmisData!$B:$B, $A352, NewEmisData!$C:$C, $H352, NewEmisData!$D:$D, CS$2))</f>
        <v>0</v>
      </c>
      <c r="CT352" s="335">
        <f>$I352*IF($G352="Pickup", SUMIFS(NewEmisData!L:L, NewEmisData!$A:$A, "Pickup", NewEmisData!$B:$B, $A352, NewEmisData!$C:$C, $H352, NewEmisData!$D:$D, CT$2), SUMIFS(NewEmisData!L:L, NewEmisData!$A:$A, "LDV", NewEmisData!$B:$B, $A352, NewEmisData!$C:$C, $H352, NewEmisData!$D:$D, CT$2))</f>
        <v>0</v>
      </c>
      <c r="CU352" s="335">
        <f>$I352*IF($G352="Pickup", SUMIFS(NewEmisData!M:M, NewEmisData!$A:$A, "Pickup", NewEmisData!$B:$B, $A352, NewEmisData!$C:$C, $H352, NewEmisData!$D:$D, CU$2), SUMIFS(NewEmisData!M:M, NewEmisData!$A:$A, "LDV", NewEmisData!$B:$B, $A352, NewEmisData!$C:$C, $H352, NewEmisData!$D:$D, CU$2))</f>
        <v>0</v>
      </c>
      <c r="CV352" s="335">
        <v>0</v>
      </c>
      <c r="CW352" s="335">
        <v>0</v>
      </c>
      <c r="CX352" s="335">
        <v>0</v>
      </c>
      <c r="CY352" s="335">
        <v>0</v>
      </c>
      <c r="CZ352" s="335">
        <v>0</v>
      </c>
      <c r="DA352" s="335">
        <v>0</v>
      </c>
      <c r="DB352" s="335">
        <v>0</v>
      </c>
      <c r="DC352" s="335">
        <v>0</v>
      </c>
      <c r="DD352" s="335">
        <v>0</v>
      </c>
      <c r="DE352" s="335">
        <v>0</v>
      </c>
      <c r="DF352" s="335">
        <v>0</v>
      </c>
      <c r="DG352" s="335">
        <f>$I352*IF($G352="Pickup", SUMIFS(NewEmisData!E:E, NewEmisData!$A:$A, "Pickup", NewEmisData!$B:$B, $A352, NewEmisData!$C:$C, $H352, NewEmisData!$D:$D, DG$2), SUMIFS(NewEmisData!E:E, NewEmisData!$A:$A, "LDV", NewEmisData!$B:$B, $A352, NewEmisData!$C:$C, $H352, NewEmisData!$D:$D, DG$2))</f>
        <v>0</v>
      </c>
      <c r="DH352" s="335">
        <f>$I352*IF($G352="Pickup", SUMIFS(NewEmisData!F:F, NewEmisData!$A:$A, "Pickup", NewEmisData!$B:$B, $A352, NewEmisData!$C:$C, $H352, NewEmisData!$D:$D, DH$2), SUMIFS(NewEmisData!F:F, NewEmisData!$A:$A, "LDV", NewEmisData!$B:$B, $A352, NewEmisData!$C:$C, $H352, NewEmisData!$D:$D, DH$2))</f>
        <v>0</v>
      </c>
      <c r="DI352" s="335">
        <f>$I352*IF($G352="Pickup", SUMIFS(NewEmisData!G:G, NewEmisData!$A:$A, "Pickup", NewEmisData!$B:$B, $A352, NewEmisData!$C:$C, $H352, NewEmisData!$D:$D, DI$2), SUMIFS(NewEmisData!G:G, NewEmisData!$A:$A, "LDV", NewEmisData!$B:$B, $A352, NewEmisData!$C:$C, $H352, NewEmisData!$D:$D, DI$2))</f>
        <v>0</v>
      </c>
      <c r="DJ352" s="335">
        <f>$I352*IF($G352="Pickup", SUMIFS(NewEmisData!H:H, NewEmisData!$A:$A, "Pickup", NewEmisData!$B:$B, $A352, NewEmisData!$C:$C, $H352, NewEmisData!$D:$D, DJ$2), SUMIFS(NewEmisData!H:H, NewEmisData!$A:$A, "LDV", NewEmisData!$B:$B, $A352, NewEmisData!$C:$C, $H352, NewEmisData!$D:$D, DJ$2))</f>
        <v>0</v>
      </c>
      <c r="DK352" s="335">
        <f>$I352*IF($G352="Pickup", SUMIFS(NewEmisData!I:I, NewEmisData!$A:$A, "Pickup", NewEmisData!$B:$B, $A352, NewEmisData!$C:$C, $H352, NewEmisData!$D:$D, DK$2), SUMIFS(NewEmisData!I:I, NewEmisData!$A:$A, "LDV", NewEmisData!$B:$B, $A352, NewEmisData!$C:$C, $H352, NewEmisData!$D:$D, DK$2))</f>
        <v>0</v>
      </c>
      <c r="DL352" s="335">
        <f>$I352*IF($G352="Pickup", SUMIFS(NewEmisData!J:J, NewEmisData!$A:$A, "Pickup", NewEmisData!$B:$B, $A352, NewEmisData!$C:$C, $H352, NewEmisData!$D:$D, DL$2), SUMIFS(NewEmisData!J:J, NewEmisData!$A:$A, "LDV", NewEmisData!$B:$B, $A352, NewEmisData!$C:$C, $H352, NewEmisData!$D:$D, DL$2))</f>
        <v>0</v>
      </c>
      <c r="DM352" s="335">
        <f>$I352*IF($G352="Pickup", SUMIFS(NewEmisData!K:K, NewEmisData!$A:$A, "Pickup", NewEmisData!$B:$B, $A352, NewEmisData!$C:$C, $H352, NewEmisData!$D:$D, DM$2), SUMIFS(NewEmisData!K:K, NewEmisData!$A:$A, "LDV", NewEmisData!$B:$B, $A352, NewEmisData!$C:$C, $H352, NewEmisData!$D:$D, DM$2))</f>
        <v>0</v>
      </c>
      <c r="DN352" s="335">
        <f>$I352*IF($G352="Pickup", SUMIFS(NewEmisData!L:L, NewEmisData!$A:$A, "Pickup", NewEmisData!$B:$B, $A352, NewEmisData!$C:$C, $H352, NewEmisData!$D:$D, DN$2), SUMIFS(NewEmisData!L:L, NewEmisData!$A:$A, "LDV", NewEmisData!$B:$B, $A352, NewEmisData!$C:$C, $H352, NewEmisData!$D:$D, DN$2))</f>
        <v>0</v>
      </c>
      <c r="DO352" s="335">
        <f>$I352*IF($G352="Pickup", SUMIFS(NewEmisData!M:M, NewEmisData!$A:$A, "Pickup", NewEmisData!$B:$B, $A352, NewEmisData!$C:$C, $H352, NewEmisData!$D:$D, DO$2), SUMIFS(NewEmisData!M:M, NewEmisData!$A:$A, "LDV", NewEmisData!$B:$B, $A352, NewEmisData!$C:$C, $H352, NewEmisData!$D:$D, DO$2))</f>
        <v>0</v>
      </c>
      <c r="DP352" s="335">
        <v>0</v>
      </c>
      <c r="DQ352" s="335">
        <f>$I352*IF($G352="Pickup", SUMIFS(NewEmisData!E:E, NewEmisData!$A:$A, "Pickup", NewEmisData!$B:$B, $A352, NewEmisData!$C:$C, $H352, NewEmisData!$D:$D, DQ$2), SUMIFS(NewEmisData!E:E, NewEmisData!$A:$A, "LDV", NewEmisData!$B:$B, $A352, NewEmisData!$C:$C, $H352, NewEmisData!$D:$D, DQ$2))</f>
        <v>0</v>
      </c>
      <c r="DR352" s="335">
        <f>$I352*IF($G352="Pickup", SUMIFS(NewEmisData!F:F, NewEmisData!$A:$A, "Pickup", NewEmisData!$B:$B, $A352, NewEmisData!$C:$C, $H352, NewEmisData!$D:$D, DR$2), SUMIFS(NewEmisData!F:F, NewEmisData!$A:$A, "LDV", NewEmisData!$B:$B, $A352, NewEmisData!$C:$C, $H352, NewEmisData!$D:$D, DR$2))</f>
        <v>0</v>
      </c>
      <c r="DS352" s="335">
        <f>$I352*IF($G352="Pickup", SUMIFS(NewEmisData!G:G, NewEmisData!$A:$A, "Pickup", NewEmisData!$B:$B, $A352, NewEmisData!$C:$C, $H352, NewEmisData!$D:$D, DS$2), SUMIFS(NewEmisData!G:G, NewEmisData!$A:$A, "LDV", NewEmisData!$B:$B, $A352, NewEmisData!$C:$C, $H352, NewEmisData!$D:$D, DS$2))</f>
        <v>0</v>
      </c>
      <c r="DT352" s="335">
        <f>$I352*IF($G352="Pickup", SUMIFS(NewEmisData!H:H, NewEmisData!$A:$A, "Pickup", NewEmisData!$B:$B, $A352, NewEmisData!$C:$C, $H352, NewEmisData!$D:$D, DT$2), SUMIFS(NewEmisData!H:H, NewEmisData!$A:$A, "LDV", NewEmisData!$B:$B, $A352, NewEmisData!$C:$C, $H352, NewEmisData!$D:$D, DT$2))</f>
        <v>0</v>
      </c>
      <c r="DU352" s="335">
        <f>$I352*IF($G352="Pickup", SUMIFS(NewEmisData!I:I, NewEmisData!$A:$A, "Pickup", NewEmisData!$B:$B, $A352, NewEmisData!$C:$C, $H352, NewEmisData!$D:$D, DU$2), SUMIFS(NewEmisData!I:I, NewEmisData!$A:$A, "LDV", NewEmisData!$B:$B, $A352, NewEmisData!$C:$C, $H352, NewEmisData!$D:$D, DU$2))</f>
        <v>0</v>
      </c>
      <c r="DV352" s="335">
        <f>$I352*IF($G352="Pickup", SUMIFS(NewEmisData!J:J, NewEmisData!$A:$A, "Pickup", NewEmisData!$B:$B, $A352, NewEmisData!$C:$C, $H352, NewEmisData!$D:$D, DV$2), SUMIFS(NewEmisData!J:J, NewEmisData!$A:$A, "LDV", NewEmisData!$B:$B, $A352, NewEmisData!$C:$C, $H352, NewEmisData!$D:$D, DV$2))</f>
        <v>0</v>
      </c>
      <c r="DW352" s="335">
        <f>$I352*IF($G352="Pickup", SUMIFS(NewEmisData!K:K, NewEmisData!$A:$A, "Pickup", NewEmisData!$B:$B, $A352, NewEmisData!$C:$C, $H352, NewEmisData!$D:$D, DW$2), SUMIFS(NewEmisData!K:K, NewEmisData!$A:$A, "LDV", NewEmisData!$B:$B, $A352, NewEmisData!$C:$C, $H352, NewEmisData!$D:$D, DW$2))</f>
        <v>0</v>
      </c>
      <c r="DX352" s="335">
        <f>$I352*IF($G352="Pickup", SUMIFS(NewEmisData!L:L, NewEmisData!$A:$A, "Pickup", NewEmisData!$B:$B, $A352, NewEmisData!$C:$C, $H352, NewEmisData!$D:$D, DX$2), SUMIFS(NewEmisData!L:L, NewEmisData!$A:$A, "LDV", NewEmisData!$B:$B, $A352, NewEmisData!$C:$C, $H352, NewEmisData!$D:$D, DX$2))</f>
        <v>0</v>
      </c>
      <c r="DY352" s="335">
        <f>$I352*IF($G352="Pickup", SUMIFS(NewEmisData!M:M, NewEmisData!$A:$A, "Pickup", NewEmisData!$B:$B, $A352, NewEmisData!$C:$C, $H352, NewEmisData!$D:$D, DY$2), SUMIFS(NewEmisData!M:M, NewEmisData!$A:$A, "LDV", NewEmisData!$B:$B, $A352, NewEmisData!$C:$C, $H352, NewEmisData!$D:$D, DY$2))</f>
        <v>0</v>
      </c>
      <c r="DZ352" s="335">
        <v>0</v>
      </c>
      <c r="EA352" s="335">
        <f t="shared" si="542"/>
        <v>0</v>
      </c>
      <c r="EB352" s="335">
        <f t="shared" si="543"/>
        <v>0</v>
      </c>
      <c r="EC352" s="335">
        <f t="shared" si="544"/>
        <v>0</v>
      </c>
      <c r="ED352" s="335">
        <f t="shared" si="545"/>
        <v>0</v>
      </c>
      <c r="EE352" s="335">
        <f t="shared" si="546"/>
        <v>0</v>
      </c>
      <c r="EF352" s="335">
        <f t="shared" si="547"/>
        <v>0</v>
      </c>
      <c r="EG352" s="335">
        <f t="shared" si="548"/>
        <v>0</v>
      </c>
      <c r="EH352" s="335">
        <f t="shared" si="549"/>
        <v>0</v>
      </c>
      <c r="EI352" s="335">
        <f t="shared" si="550"/>
        <v>0</v>
      </c>
      <c r="EJ352" s="335">
        <f t="shared" si="551"/>
        <v>0</v>
      </c>
      <c r="EK352" s="335">
        <f t="shared" si="552"/>
        <v>0</v>
      </c>
      <c r="EL352" s="335">
        <f t="shared" si="553"/>
        <v>0</v>
      </c>
      <c r="EM352" s="335">
        <f t="shared" si="554"/>
        <v>0</v>
      </c>
      <c r="EN352" s="335">
        <f t="shared" si="555"/>
        <v>0</v>
      </c>
      <c r="EO352" s="335">
        <f t="shared" si="556"/>
        <v>0</v>
      </c>
      <c r="EP352" s="335">
        <f t="shared" si="557"/>
        <v>0</v>
      </c>
      <c r="EQ352" s="335">
        <f t="shared" si="558"/>
        <v>0</v>
      </c>
      <c r="ER352" s="335">
        <f t="shared" si="559"/>
        <v>0</v>
      </c>
      <c r="ES352" s="335">
        <f t="shared" si="560"/>
        <v>0</v>
      </c>
      <c r="ET352" s="335">
        <f t="shared" si="561"/>
        <v>0</v>
      </c>
      <c r="EU352" s="335">
        <f t="shared" si="562"/>
        <v>0</v>
      </c>
      <c r="EV352" s="335">
        <f t="shared" si="563"/>
        <v>0</v>
      </c>
      <c r="EW352" s="335">
        <f t="shared" si="564"/>
        <v>0</v>
      </c>
      <c r="EX352" s="335">
        <f t="shared" si="565"/>
        <v>0</v>
      </c>
      <c r="EY352" s="335">
        <f t="shared" si="566"/>
        <v>0</v>
      </c>
      <c r="EZ352" s="335">
        <f t="shared" si="567"/>
        <v>0</v>
      </c>
      <c r="FA352" s="335">
        <f t="shared" si="568"/>
        <v>0</v>
      </c>
      <c r="FB352" s="335">
        <f t="shared" si="569"/>
        <v>0</v>
      </c>
      <c r="FC352" s="335">
        <f t="shared" si="570"/>
        <v>0</v>
      </c>
      <c r="FD352" s="335">
        <f t="shared" si="571"/>
        <v>0</v>
      </c>
      <c r="FE352" s="335">
        <f t="shared" si="572"/>
        <v>7.4526067369789506E-2</v>
      </c>
      <c r="FF352" s="335">
        <f t="shared" si="573"/>
        <v>7.4526067369789506E-2</v>
      </c>
      <c r="FG352" s="335">
        <f t="shared" si="574"/>
        <v>7.4526039586762793E-2</v>
      </c>
      <c r="FH352" s="335">
        <f t="shared" si="575"/>
        <v>7.4526082672864202E-2</v>
      </c>
      <c r="FI352" s="335">
        <f t="shared" si="576"/>
        <v>7.4526031771725496E-2</v>
      </c>
      <c r="FJ352" s="335">
        <f t="shared" si="577"/>
        <v>7.4526070650223306E-2</v>
      </c>
      <c r="FK352" s="335">
        <f t="shared" si="578"/>
        <v>7.4526042307150001E-2</v>
      </c>
      <c r="FL352" s="335">
        <f t="shared" si="579"/>
        <v>7.4526038743875506E-2</v>
      </c>
      <c r="FM352" s="335">
        <f t="shared" si="580"/>
        <v>7.4526038743875506E-2</v>
      </c>
      <c r="FN352" s="335">
        <f t="shared" si="581"/>
        <v>2.3805319372350052E-2</v>
      </c>
      <c r="FO352" s="335">
        <f t="shared" si="582"/>
        <v>9.6092368235423907E-3</v>
      </c>
      <c r="FP352" s="335">
        <f t="shared" si="583"/>
        <v>9.6092368235423907E-3</v>
      </c>
      <c r="FQ352" s="335">
        <f t="shared" si="584"/>
        <v>9.6092257463787894E-3</v>
      </c>
      <c r="FR352" s="335">
        <f t="shared" si="585"/>
        <v>9.6092345509158992E-3</v>
      </c>
      <c r="FS352" s="335">
        <f t="shared" si="586"/>
        <v>9.6092257298777996E-3</v>
      </c>
      <c r="FT352" s="335">
        <f t="shared" si="587"/>
        <v>9.6092389204882993E-3</v>
      </c>
      <c r="FU352" s="335">
        <f t="shared" si="588"/>
        <v>9.6092263841740799E-3</v>
      </c>
      <c r="FV352" s="335">
        <f t="shared" si="589"/>
        <v>9.6092238087385901E-3</v>
      </c>
      <c r="FW352" s="335">
        <f t="shared" si="590"/>
        <v>9.6092238087385901E-3</v>
      </c>
      <c r="FX352" s="335">
        <f t="shared" si="591"/>
        <v>1.6506531515565108E-3</v>
      </c>
    </row>
    <row r="353" spans="1:180" x14ac:dyDescent="0.2">
      <c r="A353" s="305" t="str">
        <f>_xlfn.CONCAT(IF(LEFT(TRIM(A352),1)="*", "*R", "R"), 1+RIGHT(TRIM(A352),1))</f>
        <v>*R5</v>
      </c>
      <c r="B353" s="305" t="str">
        <f t="shared" si="648"/>
        <v>TLFFCH15</v>
      </c>
      <c r="C353" s="305" t="str">
        <f t="shared" si="649"/>
        <v>TL.H2.F.FCH.2015</v>
      </c>
      <c r="D353" s="301" t="str">
        <f t="shared" si="650"/>
        <v>bn-vmt, bn-vmt/a</v>
      </c>
      <c r="E353" s="301" t="str">
        <f t="shared" si="651"/>
        <v>TRNH2</v>
      </c>
      <c r="F353" s="301" t="str">
        <f t="shared" si="652"/>
        <v>TL</v>
      </c>
      <c r="G353" s="315" t="s">
        <v>818</v>
      </c>
      <c r="H353" s="315" t="s">
        <v>36</v>
      </c>
      <c r="I353" s="315">
        <v>1</v>
      </c>
      <c r="J353" s="315" t="str">
        <f t="shared" si="592"/>
        <v>Full size car-ELC</v>
      </c>
      <c r="K353" s="335">
        <f>$I353*IF($G353="Pickup", SUMIFS(NewEmisData!E:E, NewEmisData!$A:$A, "Pickup", NewEmisData!$B:$B, $A353, NewEmisData!$C:$C, $H353, NewEmisData!$D:$D, K$2), SUMIFS(NewEmisData!E:E, NewEmisData!$A:$A, "LDV", NewEmisData!$B:$B, $A353, NewEmisData!$C:$C, $H353, NewEmisData!$D:$D, K$2))</f>
        <v>0</v>
      </c>
      <c r="L353" s="335">
        <f>$I353*IF($G353="Pickup", SUMIFS(NewEmisData!F:F, NewEmisData!$A:$A, "Pickup", NewEmisData!$B:$B, $A353, NewEmisData!$C:$C, $H353, NewEmisData!$D:$D, L$2), SUMIFS(NewEmisData!F:F, NewEmisData!$A:$A, "LDV", NewEmisData!$B:$B, $A353, NewEmisData!$C:$C, $H353, NewEmisData!$D:$D, L$2))</f>
        <v>0</v>
      </c>
      <c r="M353" s="335">
        <f>$I353*IF($G353="Pickup", SUMIFS(NewEmisData!G:G, NewEmisData!$A:$A, "Pickup", NewEmisData!$B:$B, $A353, NewEmisData!$C:$C, $H353, NewEmisData!$D:$D, M$2), SUMIFS(NewEmisData!G:G, NewEmisData!$A:$A, "LDV", NewEmisData!$B:$B, $A353, NewEmisData!$C:$C, $H353, NewEmisData!$D:$D, M$2))</f>
        <v>0</v>
      </c>
      <c r="N353" s="335">
        <f>$I353*IF($G353="Pickup", SUMIFS(NewEmisData!H:H, NewEmisData!$A:$A, "Pickup", NewEmisData!$B:$B, $A353, NewEmisData!$C:$C, $H353, NewEmisData!$D:$D, N$2), SUMIFS(NewEmisData!H:H, NewEmisData!$A:$A, "LDV", NewEmisData!$B:$B, $A353, NewEmisData!$C:$C, $H353, NewEmisData!$D:$D, N$2))</f>
        <v>0</v>
      </c>
      <c r="O353" s="335">
        <f>$I353*IF($G353="Pickup", SUMIFS(NewEmisData!I:I, NewEmisData!$A:$A, "Pickup", NewEmisData!$B:$B, $A353, NewEmisData!$C:$C, $H353, NewEmisData!$D:$D, O$2), SUMIFS(NewEmisData!I:I, NewEmisData!$A:$A, "LDV", NewEmisData!$B:$B, $A353, NewEmisData!$C:$C, $H353, NewEmisData!$D:$D, O$2))</f>
        <v>0</v>
      </c>
      <c r="P353" s="335">
        <f>$I353*IF($G353="Pickup", SUMIFS(NewEmisData!J:J, NewEmisData!$A:$A, "Pickup", NewEmisData!$B:$B, $A353, NewEmisData!$C:$C, $H353, NewEmisData!$D:$D, P$2), SUMIFS(NewEmisData!J:J, NewEmisData!$A:$A, "LDV", NewEmisData!$B:$B, $A353, NewEmisData!$C:$C, $H353, NewEmisData!$D:$D, P$2))</f>
        <v>0</v>
      </c>
      <c r="Q353" s="335">
        <f>$I353*IF($G353="Pickup", SUMIFS(NewEmisData!K:K, NewEmisData!$A:$A, "Pickup", NewEmisData!$B:$B, $A353, NewEmisData!$C:$C, $H353, NewEmisData!$D:$D, Q$2), SUMIFS(NewEmisData!K:K, NewEmisData!$A:$A, "LDV", NewEmisData!$B:$B, $A353, NewEmisData!$C:$C, $H353, NewEmisData!$D:$D, Q$2))</f>
        <v>0</v>
      </c>
      <c r="R353" s="335">
        <f>$I353*IF($G353="Pickup", SUMIFS(NewEmisData!L:L, NewEmisData!$A:$A, "Pickup", NewEmisData!$B:$B, $A353, NewEmisData!$C:$C, $H353, NewEmisData!$D:$D, R$2), SUMIFS(NewEmisData!L:L, NewEmisData!$A:$A, "LDV", NewEmisData!$B:$B, $A353, NewEmisData!$C:$C, $H353, NewEmisData!$D:$D, R$2))</f>
        <v>0</v>
      </c>
      <c r="S353" s="335">
        <f>$I353*IF($G353="Pickup", SUMIFS(NewEmisData!M:M, NewEmisData!$A:$A, "Pickup", NewEmisData!$B:$B, $A353, NewEmisData!$C:$C, $H353, NewEmisData!$D:$D, S$2), SUMIFS(NewEmisData!M:M, NewEmisData!$A:$A, "LDV", NewEmisData!$B:$B, $A353, NewEmisData!$C:$C, $H353, NewEmisData!$D:$D, S$2))</f>
        <v>0</v>
      </c>
      <c r="T353" s="335">
        <v>0</v>
      </c>
      <c r="U353" s="335">
        <f>$I353*IF($G353="Pickup", SUMIFS(NewEmisData!E:E, NewEmisData!$A:$A, "Pickup", NewEmisData!$B:$B, $A353, NewEmisData!$C:$C, $H353, NewEmisData!$D:$D, U$2), SUMIFS(NewEmisData!E:E, NewEmisData!$A:$A, "LDV", NewEmisData!$B:$B, $A353, NewEmisData!$C:$C, $H353, NewEmisData!$D:$D, U$2))</f>
        <v>0</v>
      </c>
      <c r="V353" s="335">
        <f>$I353*IF($G353="Pickup", SUMIFS(NewEmisData!F:F, NewEmisData!$A:$A, "Pickup", NewEmisData!$B:$B, $A353, NewEmisData!$C:$C, $H353, NewEmisData!$D:$D, V$2), SUMIFS(NewEmisData!F:F, NewEmisData!$A:$A, "LDV", NewEmisData!$B:$B, $A353, NewEmisData!$C:$C, $H353, NewEmisData!$D:$D, V$2))</f>
        <v>0</v>
      </c>
      <c r="W353" s="335">
        <f>$I353*IF($G353="Pickup", SUMIFS(NewEmisData!G:G, NewEmisData!$A:$A, "Pickup", NewEmisData!$B:$B, $A353, NewEmisData!$C:$C, $H353, NewEmisData!$D:$D, W$2), SUMIFS(NewEmisData!G:G, NewEmisData!$A:$A, "LDV", NewEmisData!$B:$B, $A353, NewEmisData!$C:$C, $H353, NewEmisData!$D:$D, W$2))</f>
        <v>0</v>
      </c>
      <c r="X353" s="335">
        <f>$I353*IF($G353="Pickup", SUMIFS(NewEmisData!H:H, NewEmisData!$A:$A, "Pickup", NewEmisData!$B:$B, $A353, NewEmisData!$C:$C, $H353, NewEmisData!$D:$D, X$2), SUMIFS(NewEmisData!H:H, NewEmisData!$A:$A, "LDV", NewEmisData!$B:$B, $A353, NewEmisData!$C:$C, $H353, NewEmisData!$D:$D, X$2))</f>
        <v>0</v>
      </c>
      <c r="Y353" s="335">
        <f>$I353*IF($G353="Pickup", SUMIFS(NewEmisData!I:I, NewEmisData!$A:$A, "Pickup", NewEmisData!$B:$B, $A353, NewEmisData!$C:$C, $H353, NewEmisData!$D:$D, Y$2), SUMIFS(NewEmisData!I:I, NewEmisData!$A:$A, "LDV", NewEmisData!$B:$B, $A353, NewEmisData!$C:$C, $H353, NewEmisData!$D:$D, Y$2))</f>
        <v>0</v>
      </c>
      <c r="Z353" s="335">
        <f>$I353*IF($G353="Pickup", SUMIFS(NewEmisData!J:J, NewEmisData!$A:$A, "Pickup", NewEmisData!$B:$B, $A353, NewEmisData!$C:$C, $H353, NewEmisData!$D:$D, Z$2), SUMIFS(NewEmisData!J:J, NewEmisData!$A:$A, "LDV", NewEmisData!$B:$B, $A353, NewEmisData!$C:$C, $H353, NewEmisData!$D:$D, Z$2))</f>
        <v>0</v>
      </c>
      <c r="AA353" s="335">
        <f>$I353*IF($G353="Pickup", SUMIFS(NewEmisData!K:K, NewEmisData!$A:$A, "Pickup", NewEmisData!$B:$B, $A353, NewEmisData!$C:$C, $H353, NewEmisData!$D:$D, AA$2), SUMIFS(NewEmisData!K:K, NewEmisData!$A:$A, "LDV", NewEmisData!$B:$B, $A353, NewEmisData!$C:$C, $H353, NewEmisData!$D:$D, AA$2))</f>
        <v>0</v>
      </c>
      <c r="AB353" s="335">
        <f>$I353*IF($G353="Pickup", SUMIFS(NewEmisData!L:L, NewEmisData!$A:$A, "Pickup", NewEmisData!$B:$B, $A353, NewEmisData!$C:$C, $H353, NewEmisData!$D:$D, AB$2), SUMIFS(NewEmisData!L:L, NewEmisData!$A:$A, "LDV", NewEmisData!$B:$B, $A353, NewEmisData!$C:$C, $H353, NewEmisData!$D:$D, AB$2))</f>
        <v>0</v>
      </c>
      <c r="AC353" s="335">
        <f>$I353*IF($G353="Pickup", SUMIFS(NewEmisData!M:M, NewEmisData!$A:$A, "Pickup", NewEmisData!$B:$B, $A353, NewEmisData!$C:$C, $H353, NewEmisData!$D:$D, AC$2), SUMIFS(NewEmisData!M:M, NewEmisData!$A:$A, "LDV", NewEmisData!$B:$B, $A353, NewEmisData!$C:$C, $H353, NewEmisData!$D:$D, AC$2))</f>
        <v>0</v>
      </c>
      <c r="AD353" s="335">
        <v>0</v>
      </c>
      <c r="AE353" s="335">
        <f>$I353*IF($G353="Pickup", SUMIFS(NewEmisData!E:E, NewEmisData!$A:$A, "Pickup", NewEmisData!$B:$B, $A353, NewEmisData!$C:$C, $H353, NewEmisData!$D:$D, AE$2), SUMIFS(NewEmisData!E:E, NewEmisData!$A:$A, "LDV", NewEmisData!$B:$B, $A353, NewEmisData!$C:$C, $H353, NewEmisData!$D:$D, AE$2))</f>
        <v>0</v>
      </c>
      <c r="AF353" s="335">
        <f>$I353*IF($G353="Pickup", SUMIFS(NewEmisData!F:F, NewEmisData!$A:$A, "Pickup", NewEmisData!$B:$B, $A353, NewEmisData!$C:$C, $H353, NewEmisData!$D:$D, AF$2), SUMIFS(NewEmisData!F:F, NewEmisData!$A:$A, "LDV", NewEmisData!$B:$B, $A353, NewEmisData!$C:$C, $H353, NewEmisData!$D:$D, AF$2))</f>
        <v>0</v>
      </c>
      <c r="AG353" s="335">
        <f>$I353*IF($G353="Pickup", SUMIFS(NewEmisData!G:G, NewEmisData!$A:$A, "Pickup", NewEmisData!$B:$B, $A353, NewEmisData!$C:$C, $H353, NewEmisData!$D:$D, AG$2), SUMIFS(NewEmisData!G:G, NewEmisData!$A:$A, "LDV", NewEmisData!$B:$B, $A353, NewEmisData!$C:$C, $H353, NewEmisData!$D:$D, AG$2))</f>
        <v>0</v>
      </c>
      <c r="AH353" s="335">
        <f>$I353*IF($G353="Pickup", SUMIFS(NewEmisData!H:H, NewEmisData!$A:$A, "Pickup", NewEmisData!$B:$B, $A353, NewEmisData!$C:$C, $H353, NewEmisData!$D:$D, AH$2), SUMIFS(NewEmisData!H:H, NewEmisData!$A:$A, "LDV", NewEmisData!$B:$B, $A353, NewEmisData!$C:$C, $H353, NewEmisData!$D:$D, AH$2))</f>
        <v>0</v>
      </c>
      <c r="AI353" s="335">
        <f>$I353*IF($G353="Pickup", SUMIFS(NewEmisData!I:I, NewEmisData!$A:$A, "Pickup", NewEmisData!$B:$B, $A353, NewEmisData!$C:$C, $H353, NewEmisData!$D:$D, AI$2), SUMIFS(NewEmisData!I:I, NewEmisData!$A:$A, "LDV", NewEmisData!$B:$B, $A353, NewEmisData!$C:$C, $H353, NewEmisData!$D:$D, AI$2))</f>
        <v>0</v>
      </c>
      <c r="AJ353" s="335">
        <f>$I353*IF($G353="Pickup", SUMIFS(NewEmisData!J:J, NewEmisData!$A:$A, "Pickup", NewEmisData!$B:$B, $A353, NewEmisData!$C:$C, $H353, NewEmisData!$D:$D, AJ$2), SUMIFS(NewEmisData!J:J, NewEmisData!$A:$A, "LDV", NewEmisData!$B:$B, $A353, NewEmisData!$C:$C, $H353, NewEmisData!$D:$D, AJ$2))</f>
        <v>0</v>
      </c>
      <c r="AK353" s="335">
        <f>$I353*IF($G353="Pickup", SUMIFS(NewEmisData!K:K, NewEmisData!$A:$A, "Pickup", NewEmisData!$B:$B, $A353, NewEmisData!$C:$C, $H353, NewEmisData!$D:$D, AK$2), SUMIFS(NewEmisData!K:K, NewEmisData!$A:$A, "LDV", NewEmisData!$B:$B, $A353, NewEmisData!$C:$C, $H353, NewEmisData!$D:$D, AK$2))</f>
        <v>0</v>
      </c>
      <c r="AL353" s="335">
        <f>$I353*IF($G353="Pickup", SUMIFS(NewEmisData!L:L, NewEmisData!$A:$A, "Pickup", NewEmisData!$B:$B, $A353, NewEmisData!$C:$C, $H353, NewEmisData!$D:$D, AL$2), SUMIFS(NewEmisData!L:L, NewEmisData!$A:$A, "LDV", NewEmisData!$B:$B, $A353, NewEmisData!$C:$C, $H353, NewEmisData!$D:$D, AL$2))</f>
        <v>0</v>
      </c>
      <c r="AM353" s="335">
        <f>$I353*IF($G353="Pickup", SUMIFS(NewEmisData!M:M, NewEmisData!$A:$A, "Pickup", NewEmisData!$B:$B, $A353, NewEmisData!$C:$C, $H353, NewEmisData!$D:$D, AM$2), SUMIFS(NewEmisData!M:M, NewEmisData!$A:$A, "LDV", NewEmisData!$B:$B, $A353, NewEmisData!$C:$C, $H353, NewEmisData!$D:$D, AM$2))</f>
        <v>0</v>
      </c>
      <c r="AN353" s="335">
        <v>0</v>
      </c>
      <c r="AO353" s="335">
        <f>$I353*IF($G353="Pickup", SUMIFS(NewEmisData!E:E, NewEmisData!$A:$A, "Pickup", NewEmisData!$B:$B, $A353, NewEmisData!$C:$C, $H353, NewEmisData!$D:$D, AO$2), SUMIFS(NewEmisData!E:E, NewEmisData!$A:$A, "LDV", NewEmisData!$B:$B, $A353, NewEmisData!$C:$C, $H353, NewEmisData!$D:$D, AO$2))</f>
        <v>4.56866074514682E-2</v>
      </c>
      <c r="AP353" s="335">
        <f>$I353*IF($G353="Pickup", SUMIFS(NewEmisData!F:F, NewEmisData!$A:$A, "Pickup", NewEmisData!$B:$B, $A353, NewEmisData!$C:$C, $H353, NewEmisData!$D:$D, AP$2), SUMIFS(NewEmisData!F:F, NewEmisData!$A:$A, "LDV", NewEmisData!$B:$B, $A353, NewEmisData!$C:$C, $H353, NewEmisData!$D:$D, AP$2))</f>
        <v>4.56866074514682E-2</v>
      </c>
      <c r="AQ353" s="335">
        <f>$I353*IF($G353="Pickup", SUMIFS(NewEmisData!G:G, NewEmisData!$A:$A, "Pickup", NewEmisData!$B:$B, $A353, NewEmisData!$C:$C, $H353, NewEmisData!$D:$D, AQ$2), SUMIFS(NewEmisData!G:G, NewEmisData!$A:$A, "LDV", NewEmisData!$B:$B, $A353, NewEmisData!$C:$C, $H353, NewEmisData!$D:$D, AQ$2))</f>
        <v>4.5686595098603698E-2</v>
      </c>
      <c r="AR353" s="335">
        <f>$I353*IF($G353="Pickup", SUMIFS(NewEmisData!H:H, NewEmisData!$A:$A, "Pickup", NewEmisData!$B:$B, $A353, NewEmisData!$C:$C, $H353, NewEmisData!$D:$D, AR$2), SUMIFS(NewEmisData!H:H, NewEmisData!$A:$A, "LDV", NewEmisData!$B:$B, $A353, NewEmisData!$C:$C, $H353, NewEmisData!$D:$D, AR$2))</f>
        <v>4.5686567732366602E-2</v>
      </c>
      <c r="AS353" s="335">
        <f>$I353*IF($G353="Pickup", SUMIFS(NewEmisData!I:I, NewEmisData!$A:$A, "Pickup", NewEmisData!$B:$B, $A353, NewEmisData!$C:$C, $H353, NewEmisData!$D:$D, AS$2), SUMIFS(NewEmisData!I:I, NewEmisData!$A:$A, "LDV", NewEmisData!$B:$B, $A353, NewEmisData!$C:$C, $H353, NewEmisData!$D:$D, AS$2))</f>
        <v>4.5686639312502303E-2</v>
      </c>
      <c r="AT353" s="335">
        <f>$I353*IF($G353="Pickup", SUMIFS(NewEmisData!J:J, NewEmisData!$A:$A, "Pickup", NewEmisData!$B:$B, $A353, NewEmisData!$C:$C, $H353, NewEmisData!$D:$D, AT$2), SUMIFS(NewEmisData!J:J, NewEmisData!$A:$A, "LDV", NewEmisData!$B:$B, $A353, NewEmisData!$C:$C, $H353, NewEmisData!$D:$D, AT$2))</f>
        <v>4.5686507422641499E-2</v>
      </c>
      <c r="AU353" s="335">
        <f>$I353*IF($G353="Pickup", SUMIFS(NewEmisData!K:K, NewEmisData!$A:$A, "Pickup", NewEmisData!$B:$B, $A353, NewEmisData!$C:$C, $H353, NewEmisData!$D:$D, AU$2), SUMIFS(NewEmisData!K:K, NewEmisData!$A:$A, "LDV", NewEmisData!$B:$B, $A353, NewEmisData!$C:$C, $H353, NewEmisData!$D:$D, AU$2))</f>
        <v>4.5686552882415202E-2</v>
      </c>
      <c r="AV353" s="335">
        <f>$I353*IF($G353="Pickup", SUMIFS(NewEmisData!L:L, NewEmisData!$A:$A, "Pickup", NewEmisData!$B:$B, $A353, NewEmisData!$C:$C, $H353, NewEmisData!$D:$D, AV$2), SUMIFS(NewEmisData!L:L, NewEmisData!$A:$A, "LDV", NewEmisData!$B:$B, $A353, NewEmisData!$C:$C, $H353, NewEmisData!$D:$D, AV$2))</f>
        <v>4.5686619042368502E-2</v>
      </c>
      <c r="AW353" s="335">
        <f>$I353*IF($G353="Pickup", SUMIFS(NewEmisData!M:M, NewEmisData!$A:$A, "Pickup", NewEmisData!$B:$B, $A353, NewEmisData!$C:$C, $H353, NewEmisData!$D:$D, AW$2), SUMIFS(NewEmisData!M:M, NewEmisData!$A:$A, "LDV", NewEmisData!$B:$B, $A353, NewEmisData!$C:$C, $H353, NewEmisData!$D:$D, AW$2))</f>
        <v>4.5686619042368502E-2</v>
      </c>
      <c r="AX353" s="335">
        <v>2.3805319372350052E-2</v>
      </c>
      <c r="AY353" s="335">
        <f>$I353*IF($G353="Pickup", SUMIFS(NewEmisData!E:E, NewEmisData!$A:$A, "Pickup", NewEmisData!$B:$B, $A353, NewEmisData!$C:$C, $H353, NewEmisData!$D:$D, AY$2), SUMIFS(NewEmisData!E:E, NewEmisData!$A:$A, "LDV", NewEmisData!$B:$B, $A353, NewEmisData!$C:$C, $H353, NewEmisData!$D:$D, AY$2))</f>
        <v>5.96004040660905E-3</v>
      </c>
      <c r="AZ353" s="335">
        <f>$I353*IF($G353="Pickup", SUMIFS(NewEmisData!F:F, NewEmisData!$A:$A, "Pickup", NewEmisData!$B:$B, $A353, NewEmisData!$C:$C, $H353, NewEmisData!$D:$D, AZ$2), SUMIFS(NewEmisData!F:F, NewEmisData!$A:$A, "LDV", NewEmisData!$B:$B, $A353, NewEmisData!$C:$C, $H353, NewEmisData!$D:$D, AZ$2))</f>
        <v>5.96004040660905E-3</v>
      </c>
      <c r="BA353" s="335">
        <f>$I353*IF($G353="Pickup", SUMIFS(NewEmisData!G:G, NewEmisData!$A:$A, "Pickup", NewEmisData!$B:$B, $A353, NewEmisData!$C:$C, $H353, NewEmisData!$D:$D, BA$2), SUMIFS(NewEmisData!G:G, NewEmisData!$A:$A, "LDV", NewEmisData!$B:$B, $A353, NewEmisData!$C:$C, $H353, NewEmisData!$D:$D, BA$2))</f>
        <v>5.9600396436599304E-3</v>
      </c>
      <c r="BB353" s="335">
        <f>$I353*IF($G353="Pickup", SUMIFS(NewEmisData!H:H, NewEmisData!$A:$A, "Pickup", NewEmisData!$B:$B, $A353, NewEmisData!$C:$C, $H353, NewEmisData!$D:$D, BB$2), SUMIFS(NewEmisData!H:H, NewEmisData!$A:$A, "LDV", NewEmisData!$B:$B, $A353, NewEmisData!$C:$C, $H353, NewEmisData!$D:$D, BB$2))</f>
        <v>5.96003947288367E-3</v>
      </c>
      <c r="BC353" s="335">
        <f>$I353*IF($G353="Pickup", SUMIFS(NewEmisData!I:I, NewEmisData!$A:$A, "Pickup", NewEmisData!$B:$B, $A353, NewEmisData!$C:$C, $H353, NewEmisData!$D:$D, BC$2), SUMIFS(NewEmisData!I:I, NewEmisData!$A:$A, "LDV", NewEmisData!$B:$B, $A353, NewEmisData!$C:$C, $H353, NewEmisData!$D:$D, BC$2))</f>
        <v>5.9600498988851601E-3</v>
      </c>
      <c r="BD353" s="335">
        <f>$I353*IF($G353="Pickup", SUMIFS(NewEmisData!J:J, NewEmisData!$A:$A, "Pickup", NewEmisData!$B:$B, $A353, NewEmisData!$C:$C, $H353, NewEmisData!$D:$D, BD$2), SUMIFS(NewEmisData!J:J, NewEmisData!$A:$A, "LDV", NewEmisData!$B:$B, $A353, NewEmisData!$C:$C, $H353, NewEmisData!$D:$D, BD$2))</f>
        <v>5.9600370559725604E-3</v>
      </c>
      <c r="BE353" s="335">
        <f>$I353*IF($G353="Pickup", SUMIFS(NewEmisData!K:K, NewEmisData!$A:$A, "Pickup", NewEmisData!$B:$B, $A353, NewEmisData!$C:$C, $H353, NewEmisData!$D:$D, BE$2), SUMIFS(NewEmisData!K:K, NewEmisData!$A:$A, "LDV", NewEmisData!$B:$B, $A353, NewEmisData!$C:$C, $H353, NewEmisData!$D:$D, BE$2))</f>
        <v>5.9600363216577501E-3</v>
      </c>
      <c r="BF353" s="335">
        <f>$I353*IF($G353="Pickup", SUMIFS(NewEmisData!L:L, NewEmisData!$A:$A, "Pickup", NewEmisData!$B:$B, $A353, NewEmisData!$C:$C, $H353, NewEmisData!$D:$D, BF$2), SUMIFS(NewEmisData!L:L, NewEmisData!$A:$A, "LDV", NewEmisData!$B:$B, $A353, NewEmisData!$C:$C, $H353, NewEmisData!$D:$D, BF$2))</f>
        <v>5.9600544669343404E-3</v>
      </c>
      <c r="BG353" s="335">
        <f>$I353*IF($G353="Pickup", SUMIFS(NewEmisData!M:M, NewEmisData!$A:$A, "Pickup", NewEmisData!$B:$B, $A353, NewEmisData!$C:$C, $H353, NewEmisData!$D:$D, BG$2), SUMIFS(NewEmisData!M:M, NewEmisData!$A:$A, "LDV", NewEmisData!$B:$B, $A353, NewEmisData!$C:$C, $H353, NewEmisData!$D:$D, BG$2))</f>
        <v>5.9600544669343404E-3</v>
      </c>
      <c r="BH353" s="335">
        <v>1.6506531515565108E-3</v>
      </c>
      <c r="BI353" s="335">
        <f>$I353*IF($G353="Pickup", SUMIFS(NewEmisData!E:E, NewEmisData!$A:$A, "Pickup", NewEmisData!$B:$B, $A353, NewEmisData!$C:$C, $H353, NewEmisData!$D:$D, BI$2), SUMIFS(NewEmisData!E:E, NewEmisData!$A:$A, "LDV", NewEmisData!$B:$B, $A353, NewEmisData!$C:$C, $H353, NewEmisData!$D:$D, BI$2))</f>
        <v>0</v>
      </c>
      <c r="BJ353" s="335">
        <f>$I353*IF($G353="Pickup", SUMIFS(NewEmisData!F:F, NewEmisData!$A:$A, "Pickup", NewEmisData!$B:$B, $A353, NewEmisData!$C:$C, $H353, NewEmisData!$D:$D, BJ$2), SUMIFS(NewEmisData!F:F, NewEmisData!$A:$A, "LDV", NewEmisData!$B:$B, $A353, NewEmisData!$C:$C, $H353, NewEmisData!$D:$D, BJ$2))</f>
        <v>0</v>
      </c>
      <c r="BK353" s="335">
        <f>$I353*IF($G353="Pickup", SUMIFS(NewEmisData!G:G, NewEmisData!$A:$A, "Pickup", NewEmisData!$B:$B, $A353, NewEmisData!$C:$C, $H353, NewEmisData!$D:$D, BK$2), SUMIFS(NewEmisData!G:G, NewEmisData!$A:$A, "LDV", NewEmisData!$B:$B, $A353, NewEmisData!$C:$C, $H353, NewEmisData!$D:$D, BK$2))</f>
        <v>0</v>
      </c>
      <c r="BL353" s="335">
        <f>$I353*IF($G353="Pickup", SUMIFS(NewEmisData!H:H, NewEmisData!$A:$A, "Pickup", NewEmisData!$B:$B, $A353, NewEmisData!$C:$C, $H353, NewEmisData!$D:$D, BL$2), SUMIFS(NewEmisData!H:H, NewEmisData!$A:$A, "LDV", NewEmisData!$B:$B, $A353, NewEmisData!$C:$C, $H353, NewEmisData!$D:$D, BL$2))</f>
        <v>0</v>
      </c>
      <c r="BM353" s="335">
        <f>$I353*IF($G353="Pickup", SUMIFS(NewEmisData!I:I, NewEmisData!$A:$A, "Pickup", NewEmisData!$B:$B, $A353, NewEmisData!$C:$C, $H353, NewEmisData!$D:$D, BM$2), SUMIFS(NewEmisData!I:I, NewEmisData!$A:$A, "LDV", NewEmisData!$B:$B, $A353, NewEmisData!$C:$C, $H353, NewEmisData!$D:$D, BM$2))</f>
        <v>0</v>
      </c>
      <c r="BN353" s="335">
        <f>$I353*IF($G353="Pickup", SUMIFS(NewEmisData!J:J, NewEmisData!$A:$A, "Pickup", NewEmisData!$B:$B, $A353, NewEmisData!$C:$C, $H353, NewEmisData!$D:$D, BN$2), SUMIFS(NewEmisData!J:J, NewEmisData!$A:$A, "LDV", NewEmisData!$B:$B, $A353, NewEmisData!$C:$C, $H353, NewEmisData!$D:$D, BN$2))</f>
        <v>0</v>
      </c>
      <c r="BO353" s="335">
        <f>$I353*IF($G353="Pickup", SUMIFS(NewEmisData!K:K, NewEmisData!$A:$A, "Pickup", NewEmisData!$B:$B, $A353, NewEmisData!$C:$C, $H353, NewEmisData!$D:$D, BO$2), SUMIFS(NewEmisData!K:K, NewEmisData!$A:$A, "LDV", NewEmisData!$B:$B, $A353, NewEmisData!$C:$C, $H353, NewEmisData!$D:$D, BO$2))</f>
        <v>0</v>
      </c>
      <c r="BP353" s="335">
        <f>$I353*IF($G353="Pickup", SUMIFS(NewEmisData!L:L, NewEmisData!$A:$A, "Pickup", NewEmisData!$B:$B, $A353, NewEmisData!$C:$C, $H353, NewEmisData!$D:$D, BP$2), SUMIFS(NewEmisData!L:L, NewEmisData!$A:$A, "LDV", NewEmisData!$B:$B, $A353, NewEmisData!$C:$C, $H353, NewEmisData!$D:$D, BP$2))</f>
        <v>0</v>
      </c>
      <c r="BQ353" s="335">
        <f>$I353*IF($G353="Pickup", SUMIFS(NewEmisData!M:M, NewEmisData!$A:$A, "Pickup", NewEmisData!$B:$B, $A353, NewEmisData!$C:$C, $H353, NewEmisData!$D:$D, BQ$2), SUMIFS(NewEmisData!M:M, NewEmisData!$A:$A, "LDV", NewEmisData!$B:$B, $A353, NewEmisData!$C:$C, $H353, NewEmisData!$D:$D, BQ$2))</f>
        <v>0</v>
      </c>
      <c r="BR353" s="335">
        <v>0</v>
      </c>
      <c r="BS353" s="335">
        <f>$I353*IF($G353="Pickup", SUMIFS(NewEmisData!E:E, NewEmisData!$A:$A, "Pickup", NewEmisData!$B:$B, $A353, NewEmisData!$C:$C, $H353, NewEmisData!$D:$D, BS$2), SUMIFS(NewEmisData!E:E, NewEmisData!$A:$A, "LDV", NewEmisData!$B:$B, $A353, NewEmisData!$C:$C, $H353, NewEmisData!$D:$D, BS$2))</f>
        <v>0</v>
      </c>
      <c r="BT353" s="335">
        <f>$I353*IF($G353="Pickup", SUMIFS(NewEmisData!F:F, NewEmisData!$A:$A, "Pickup", NewEmisData!$B:$B, $A353, NewEmisData!$C:$C, $H353, NewEmisData!$D:$D, BT$2), SUMIFS(NewEmisData!F:F, NewEmisData!$A:$A, "LDV", NewEmisData!$B:$B, $A353, NewEmisData!$C:$C, $H353, NewEmisData!$D:$D, BT$2))</f>
        <v>0</v>
      </c>
      <c r="BU353" s="335">
        <f>$I353*IF($G353="Pickup", SUMIFS(NewEmisData!G:G, NewEmisData!$A:$A, "Pickup", NewEmisData!$B:$B, $A353, NewEmisData!$C:$C, $H353, NewEmisData!$D:$D, BU$2), SUMIFS(NewEmisData!G:G, NewEmisData!$A:$A, "LDV", NewEmisData!$B:$B, $A353, NewEmisData!$C:$C, $H353, NewEmisData!$D:$D, BU$2))</f>
        <v>0</v>
      </c>
      <c r="BV353" s="335">
        <f>$I353*IF($G353="Pickup", SUMIFS(NewEmisData!H:H, NewEmisData!$A:$A, "Pickup", NewEmisData!$B:$B, $A353, NewEmisData!$C:$C, $H353, NewEmisData!$D:$D, BV$2), SUMIFS(NewEmisData!H:H, NewEmisData!$A:$A, "LDV", NewEmisData!$B:$B, $A353, NewEmisData!$C:$C, $H353, NewEmisData!$D:$D, BV$2))</f>
        <v>0</v>
      </c>
      <c r="BW353" s="335">
        <f>$I353*IF($G353="Pickup", SUMIFS(NewEmisData!I:I, NewEmisData!$A:$A, "Pickup", NewEmisData!$B:$B, $A353, NewEmisData!$C:$C, $H353, NewEmisData!$D:$D, BW$2), SUMIFS(NewEmisData!I:I, NewEmisData!$A:$A, "LDV", NewEmisData!$B:$B, $A353, NewEmisData!$C:$C, $H353, NewEmisData!$D:$D, BW$2))</f>
        <v>0</v>
      </c>
      <c r="BX353" s="335">
        <f>$I353*IF($G353="Pickup", SUMIFS(NewEmisData!J:J, NewEmisData!$A:$A, "Pickup", NewEmisData!$B:$B, $A353, NewEmisData!$C:$C, $H353, NewEmisData!$D:$D, BX$2), SUMIFS(NewEmisData!J:J, NewEmisData!$A:$A, "LDV", NewEmisData!$B:$B, $A353, NewEmisData!$C:$C, $H353, NewEmisData!$D:$D, BX$2))</f>
        <v>0</v>
      </c>
      <c r="BY353" s="335">
        <f>$I353*IF($G353="Pickup", SUMIFS(NewEmisData!K:K, NewEmisData!$A:$A, "Pickup", NewEmisData!$B:$B, $A353, NewEmisData!$C:$C, $H353, NewEmisData!$D:$D, BY$2), SUMIFS(NewEmisData!K:K, NewEmisData!$A:$A, "LDV", NewEmisData!$B:$B, $A353, NewEmisData!$C:$C, $H353, NewEmisData!$D:$D, BY$2))</f>
        <v>0</v>
      </c>
      <c r="BZ353" s="335">
        <f>$I353*IF($G353="Pickup", SUMIFS(NewEmisData!L:L, NewEmisData!$A:$A, "Pickup", NewEmisData!$B:$B, $A353, NewEmisData!$C:$C, $H353, NewEmisData!$D:$D, BZ$2), SUMIFS(NewEmisData!L:L, NewEmisData!$A:$A, "LDV", NewEmisData!$B:$B, $A353, NewEmisData!$C:$C, $H353, NewEmisData!$D:$D, BZ$2))</f>
        <v>0</v>
      </c>
      <c r="CA353" s="335">
        <f>$I353*IF($G353="Pickup", SUMIFS(NewEmisData!M:M, NewEmisData!$A:$A, "Pickup", NewEmisData!$B:$B, $A353, NewEmisData!$C:$C, $H353, NewEmisData!$D:$D, CA$2), SUMIFS(NewEmisData!M:M, NewEmisData!$A:$A, "LDV", NewEmisData!$B:$B, $A353, NewEmisData!$C:$C, $H353, NewEmisData!$D:$D, CA$2))</f>
        <v>0</v>
      </c>
      <c r="CB353" s="335">
        <v>0</v>
      </c>
      <c r="CC353" s="335">
        <f>$I353*IF($G353="Pickup", SUMIFS(NewEmisData!E:E, NewEmisData!$A:$A, "Pickup", NewEmisData!$B:$B, $A353, NewEmisData!$C:$C, $H353, NewEmisData!$D:$D, CC$2), SUMIFS(NewEmisData!E:E, NewEmisData!$A:$A, "LDV", NewEmisData!$B:$B, $A353, NewEmisData!$C:$C, $H353, NewEmisData!$D:$D, CC$2))</f>
        <v>0</v>
      </c>
      <c r="CD353" s="335">
        <f>$I353*IF($G353="Pickup", SUMIFS(NewEmisData!F:F, NewEmisData!$A:$A, "Pickup", NewEmisData!$B:$B, $A353, NewEmisData!$C:$C, $H353, NewEmisData!$D:$D, CD$2), SUMIFS(NewEmisData!F:F, NewEmisData!$A:$A, "LDV", NewEmisData!$B:$B, $A353, NewEmisData!$C:$C, $H353, NewEmisData!$D:$D, CD$2))</f>
        <v>0</v>
      </c>
      <c r="CE353" s="335">
        <f>$I353*IF($G353="Pickup", SUMIFS(NewEmisData!G:G, NewEmisData!$A:$A, "Pickup", NewEmisData!$B:$B, $A353, NewEmisData!$C:$C, $H353, NewEmisData!$D:$D, CE$2), SUMIFS(NewEmisData!G:G, NewEmisData!$A:$A, "LDV", NewEmisData!$B:$B, $A353, NewEmisData!$C:$C, $H353, NewEmisData!$D:$D, CE$2))</f>
        <v>0</v>
      </c>
      <c r="CF353" s="335">
        <f>$I353*IF($G353="Pickup", SUMIFS(NewEmisData!H:H, NewEmisData!$A:$A, "Pickup", NewEmisData!$B:$B, $A353, NewEmisData!$C:$C, $H353, NewEmisData!$D:$D, CF$2), SUMIFS(NewEmisData!H:H, NewEmisData!$A:$A, "LDV", NewEmisData!$B:$B, $A353, NewEmisData!$C:$C, $H353, NewEmisData!$D:$D, CF$2))</f>
        <v>0</v>
      </c>
      <c r="CG353" s="335">
        <f>$I353*IF($G353="Pickup", SUMIFS(NewEmisData!I:I, NewEmisData!$A:$A, "Pickup", NewEmisData!$B:$B, $A353, NewEmisData!$C:$C, $H353, NewEmisData!$D:$D, CG$2), SUMIFS(NewEmisData!I:I, NewEmisData!$A:$A, "LDV", NewEmisData!$B:$B, $A353, NewEmisData!$C:$C, $H353, NewEmisData!$D:$D, CG$2))</f>
        <v>0</v>
      </c>
      <c r="CH353" s="335">
        <f>$I353*IF($G353="Pickup", SUMIFS(NewEmisData!J:J, NewEmisData!$A:$A, "Pickup", NewEmisData!$B:$B, $A353, NewEmisData!$C:$C, $H353, NewEmisData!$D:$D, CH$2), SUMIFS(NewEmisData!J:J, NewEmisData!$A:$A, "LDV", NewEmisData!$B:$B, $A353, NewEmisData!$C:$C, $H353, NewEmisData!$D:$D, CH$2))</f>
        <v>0</v>
      </c>
      <c r="CI353" s="335">
        <f>$I353*IF($G353="Pickup", SUMIFS(NewEmisData!K:K, NewEmisData!$A:$A, "Pickup", NewEmisData!$B:$B, $A353, NewEmisData!$C:$C, $H353, NewEmisData!$D:$D, CI$2), SUMIFS(NewEmisData!K:K, NewEmisData!$A:$A, "LDV", NewEmisData!$B:$B, $A353, NewEmisData!$C:$C, $H353, NewEmisData!$D:$D, CI$2))</f>
        <v>0</v>
      </c>
      <c r="CJ353" s="335">
        <f>$I353*IF($G353="Pickup", SUMIFS(NewEmisData!L:L, NewEmisData!$A:$A, "Pickup", NewEmisData!$B:$B, $A353, NewEmisData!$C:$C, $H353, NewEmisData!$D:$D, CJ$2), SUMIFS(NewEmisData!L:L, NewEmisData!$A:$A, "LDV", NewEmisData!$B:$B, $A353, NewEmisData!$C:$C, $H353, NewEmisData!$D:$D, CJ$2))</f>
        <v>0</v>
      </c>
      <c r="CK353" s="335">
        <f>$I353*IF($G353="Pickup", SUMIFS(NewEmisData!M:M, NewEmisData!$A:$A, "Pickup", NewEmisData!$B:$B, $A353, NewEmisData!$C:$C, $H353, NewEmisData!$D:$D, CK$2), SUMIFS(NewEmisData!M:M, NewEmisData!$A:$A, "LDV", NewEmisData!$B:$B, $A353, NewEmisData!$C:$C, $H353, NewEmisData!$D:$D, CK$2))</f>
        <v>0</v>
      </c>
      <c r="CL353" s="335">
        <v>0</v>
      </c>
      <c r="CM353" s="335">
        <f>$I353*IF($G353="Pickup", SUMIFS(NewEmisData!E:E, NewEmisData!$A:$A, "Pickup", NewEmisData!$B:$B, $A353, NewEmisData!$C:$C, $H353, NewEmisData!$D:$D, CM$2), SUMIFS(NewEmisData!E:E, NewEmisData!$A:$A, "LDV", NewEmisData!$B:$B, $A353, NewEmisData!$C:$C, $H353, NewEmisData!$D:$D, CM$2))</f>
        <v>0</v>
      </c>
      <c r="CN353" s="335">
        <f>$I353*IF($G353="Pickup", SUMIFS(NewEmisData!F:F, NewEmisData!$A:$A, "Pickup", NewEmisData!$B:$B, $A353, NewEmisData!$C:$C, $H353, NewEmisData!$D:$D, CN$2), SUMIFS(NewEmisData!F:F, NewEmisData!$A:$A, "LDV", NewEmisData!$B:$B, $A353, NewEmisData!$C:$C, $H353, NewEmisData!$D:$D, CN$2))</f>
        <v>0</v>
      </c>
      <c r="CO353" s="335">
        <f>$I353*IF($G353="Pickup", SUMIFS(NewEmisData!G:G, NewEmisData!$A:$A, "Pickup", NewEmisData!$B:$B, $A353, NewEmisData!$C:$C, $H353, NewEmisData!$D:$D, CO$2), SUMIFS(NewEmisData!G:G, NewEmisData!$A:$A, "LDV", NewEmisData!$B:$B, $A353, NewEmisData!$C:$C, $H353, NewEmisData!$D:$D, CO$2))</f>
        <v>0</v>
      </c>
      <c r="CP353" s="335">
        <f>$I353*IF($G353="Pickup", SUMIFS(NewEmisData!H:H, NewEmisData!$A:$A, "Pickup", NewEmisData!$B:$B, $A353, NewEmisData!$C:$C, $H353, NewEmisData!$D:$D, CP$2), SUMIFS(NewEmisData!H:H, NewEmisData!$A:$A, "LDV", NewEmisData!$B:$B, $A353, NewEmisData!$C:$C, $H353, NewEmisData!$D:$D, CP$2))</f>
        <v>0</v>
      </c>
      <c r="CQ353" s="335">
        <f>$I353*IF($G353="Pickup", SUMIFS(NewEmisData!I:I, NewEmisData!$A:$A, "Pickup", NewEmisData!$B:$B, $A353, NewEmisData!$C:$C, $H353, NewEmisData!$D:$D, CQ$2), SUMIFS(NewEmisData!I:I, NewEmisData!$A:$A, "LDV", NewEmisData!$B:$B, $A353, NewEmisData!$C:$C, $H353, NewEmisData!$D:$D, CQ$2))</f>
        <v>0</v>
      </c>
      <c r="CR353" s="335">
        <f>$I353*IF($G353="Pickup", SUMIFS(NewEmisData!J:J, NewEmisData!$A:$A, "Pickup", NewEmisData!$B:$B, $A353, NewEmisData!$C:$C, $H353, NewEmisData!$D:$D, CR$2), SUMIFS(NewEmisData!J:J, NewEmisData!$A:$A, "LDV", NewEmisData!$B:$B, $A353, NewEmisData!$C:$C, $H353, NewEmisData!$D:$D, CR$2))</f>
        <v>0</v>
      </c>
      <c r="CS353" s="335">
        <f>$I353*IF($G353="Pickup", SUMIFS(NewEmisData!K:K, NewEmisData!$A:$A, "Pickup", NewEmisData!$B:$B, $A353, NewEmisData!$C:$C, $H353, NewEmisData!$D:$D, CS$2), SUMIFS(NewEmisData!K:K, NewEmisData!$A:$A, "LDV", NewEmisData!$B:$B, $A353, NewEmisData!$C:$C, $H353, NewEmisData!$D:$D, CS$2))</f>
        <v>0</v>
      </c>
      <c r="CT353" s="335">
        <f>$I353*IF($G353="Pickup", SUMIFS(NewEmisData!L:L, NewEmisData!$A:$A, "Pickup", NewEmisData!$B:$B, $A353, NewEmisData!$C:$C, $H353, NewEmisData!$D:$D, CT$2), SUMIFS(NewEmisData!L:L, NewEmisData!$A:$A, "LDV", NewEmisData!$B:$B, $A353, NewEmisData!$C:$C, $H353, NewEmisData!$D:$D, CT$2))</f>
        <v>0</v>
      </c>
      <c r="CU353" s="335">
        <f>$I353*IF($G353="Pickup", SUMIFS(NewEmisData!M:M, NewEmisData!$A:$A, "Pickup", NewEmisData!$B:$B, $A353, NewEmisData!$C:$C, $H353, NewEmisData!$D:$D, CU$2), SUMIFS(NewEmisData!M:M, NewEmisData!$A:$A, "LDV", NewEmisData!$B:$B, $A353, NewEmisData!$C:$C, $H353, NewEmisData!$D:$D, CU$2))</f>
        <v>0</v>
      </c>
      <c r="CV353" s="335">
        <v>0</v>
      </c>
      <c r="CW353" s="335">
        <v>0</v>
      </c>
      <c r="CX353" s="335">
        <v>0</v>
      </c>
      <c r="CY353" s="335">
        <v>0</v>
      </c>
      <c r="CZ353" s="335">
        <v>0</v>
      </c>
      <c r="DA353" s="335">
        <v>0</v>
      </c>
      <c r="DB353" s="335">
        <v>0</v>
      </c>
      <c r="DC353" s="335">
        <v>0</v>
      </c>
      <c r="DD353" s="335">
        <v>0</v>
      </c>
      <c r="DE353" s="335">
        <v>0</v>
      </c>
      <c r="DF353" s="335">
        <v>0</v>
      </c>
      <c r="DG353" s="335">
        <f>$I353*IF($G353="Pickup", SUMIFS(NewEmisData!E:E, NewEmisData!$A:$A, "Pickup", NewEmisData!$B:$B, $A353, NewEmisData!$C:$C, $H353, NewEmisData!$D:$D, DG$2), SUMIFS(NewEmisData!E:E, NewEmisData!$A:$A, "LDV", NewEmisData!$B:$B, $A353, NewEmisData!$C:$C, $H353, NewEmisData!$D:$D, DG$2))</f>
        <v>0</v>
      </c>
      <c r="DH353" s="335">
        <f>$I353*IF($G353="Pickup", SUMIFS(NewEmisData!F:F, NewEmisData!$A:$A, "Pickup", NewEmisData!$B:$B, $A353, NewEmisData!$C:$C, $H353, NewEmisData!$D:$D, DH$2), SUMIFS(NewEmisData!F:F, NewEmisData!$A:$A, "LDV", NewEmisData!$B:$B, $A353, NewEmisData!$C:$C, $H353, NewEmisData!$D:$D, DH$2))</f>
        <v>0</v>
      </c>
      <c r="DI353" s="335">
        <f>$I353*IF($G353="Pickup", SUMIFS(NewEmisData!G:G, NewEmisData!$A:$A, "Pickup", NewEmisData!$B:$B, $A353, NewEmisData!$C:$C, $H353, NewEmisData!$D:$D, DI$2), SUMIFS(NewEmisData!G:G, NewEmisData!$A:$A, "LDV", NewEmisData!$B:$B, $A353, NewEmisData!$C:$C, $H353, NewEmisData!$D:$D, DI$2))</f>
        <v>0</v>
      </c>
      <c r="DJ353" s="335">
        <f>$I353*IF($G353="Pickup", SUMIFS(NewEmisData!H:H, NewEmisData!$A:$A, "Pickup", NewEmisData!$B:$B, $A353, NewEmisData!$C:$C, $H353, NewEmisData!$D:$D, DJ$2), SUMIFS(NewEmisData!H:H, NewEmisData!$A:$A, "LDV", NewEmisData!$B:$B, $A353, NewEmisData!$C:$C, $H353, NewEmisData!$D:$D, DJ$2))</f>
        <v>0</v>
      </c>
      <c r="DK353" s="335">
        <f>$I353*IF($G353="Pickup", SUMIFS(NewEmisData!I:I, NewEmisData!$A:$A, "Pickup", NewEmisData!$B:$B, $A353, NewEmisData!$C:$C, $H353, NewEmisData!$D:$D, DK$2), SUMIFS(NewEmisData!I:I, NewEmisData!$A:$A, "LDV", NewEmisData!$B:$B, $A353, NewEmisData!$C:$C, $H353, NewEmisData!$D:$D, DK$2))</f>
        <v>0</v>
      </c>
      <c r="DL353" s="335">
        <f>$I353*IF($G353="Pickup", SUMIFS(NewEmisData!J:J, NewEmisData!$A:$A, "Pickup", NewEmisData!$B:$B, $A353, NewEmisData!$C:$C, $H353, NewEmisData!$D:$D, DL$2), SUMIFS(NewEmisData!J:J, NewEmisData!$A:$A, "LDV", NewEmisData!$B:$B, $A353, NewEmisData!$C:$C, $H353, NewEmisData!$D:$D, DL$2))</f>
        <v>0</v>
      </c>
      <c r="DM353" s="335">
        <f>$I353*IF($G353="Pickup", SUMIFS(NewEmisData!K:K, NewEmisData!$A:$A, "Pickup", NewEmisData!$B:$B, $A353, NewEmisData!$C:$C, $H353, NewEmisData!$D:$D, DM$2), SUMIFS(NewEmisData!K:K, NewEmisData!$A:$A, "LDV", NewEmisData!$B:$B, $A353, NewEmisData!$C:$C, $H353, NewEmisData!$D:$D, DM$2))</f>
        <v>0</v>
      </c>
      <c r="DN353" s="335">
        <f>$I353*IF($G353="Pickup", SUMIFS(NewEmisData!L:L, NewEmisData!$A:$A, "Pickup", NewEmisData!$B:$B, $A353, NewEmisData!$C:$C, $H353, NewEmisData!$D:$D, DN$2), SUMIFS(NewEmisData!L:L, NewEmisData!$A:$A, "LDV", NewEmisData!$B:$B, $A353, NewEmisData!$C:$C, $H353, NewEmisData!$D:$D, DN$2))</f>
        <v>0</v>
      </c>
      <c r="DO353" s="335">
        <f>$I353*IF($G353="Pickup", SUMIFS(NewEmisData!M:M, NewEmisData!$A:$A, "Pickup", NewEmisData!$B:$B, $A353, NewEmisData!$C:$C, $H353, NewEmisData!$D:$D, DO$2), SUMIFS(NewEmisData!M:M, NewEmisData!$A:$A, "LDV", NewEmisData!$B:$B, $A353, NewEmisData!$C:$C, $H353, NewEmisData!$D:$D, DO$2))</f>
        <v>0</v>
      </c>
      <c r="DP353" s="335">
        <v>0</v>
      </c>
      <c r="DQ353" s="335">
        <f>$I353*IF($G353="Pickup", SUMIFS(NewEmisData!E:E, NewEmisData!$A:$A, "Pickup", NewEmisData!$B:$B, $A353, NewEmisData!$C:$C, $H353, NewEmisData!$D:$D, DQ$2), SUMIFS(NewEmisData!E:E, NewEmisData!$A:$A, "LDV", NewEmisData!$B:$B, $A353, NewEmisData!$C:$C, $H353, NewEmisData!$D:$D, DQ$2))</f>
        <v>0</v>
      </c>
      <c r="DR353" s="335">
        <f>$I353*IF($G353="Pickup", SUMIFS(NewEmisData!F:F, NewEmisData!$A:$A, "Pickup", NewEmisData!$B:$B, $A353, NewEmisData!$C:$C, $H353, NewEmisData!$D:$D, DR$2), SUMIFS(NewEmisData!F:F, NewEmisData!$A:$A, "LDV", NewEmisData!$B:$B, $A353, NewEmisData!$C:$C, $H353, NewEmisData!$D:$D, DR$2))</f>
        <v>0</v>
      </c>
      <c r="DS353" s="335">
        <f>$I353*IF($G353="Pickup", SUMIFS(NewEmisData!G:G, NewEmisData!$A:$A, "Pickup", NewEmisData!$B:$B, $A353, NewEmisData!$C:$C, $H353, NewEmisData!$D:$D, DS$2), SUMIFS(NewEmisData!G:G, NewEmisData!$A:$A, "LDV", NewEmisData!$B:$B, $A353, NewEmisData!$C:$C, $H353, NewEmisData!$D:$D, DS$2))</f>
        <v>0</v>
      </c>
      <c r="DT353" s="335">
        <f>$I353*IF($G353="Pickup", SUMIFS(NewEmisData!H:H, NewEmisData!$A:$A, "Pickup", NewEmisData!$B:$B, $A353, NewEmisData!$C:$C, $H353, NewEmisData!$D:$D, DT$2), SUMIFS(NewEmisData!H:H, NewEmisData!$A:$A, "LDV", NewEmisData!$B:$B, $A353, NewEmisData!$C:$C, $H353, NewEmisData!$D:$D, DT$2))</f>
        <v>0</v>
      </c>
      <c r="DU353" s="335">
        <f>$I353*IF($G353="Pickup", SUMIFS(NewEmisData!I:I, NewEmisData!$A:$A, "Pickup", NewEmisData!$B:$B, $A353, NewEmisData!$C:$C, $H353, NewEmisData!$D:$D, DU$2), SUMIFS(NewEmisData!I:I, NewEmisData!$A:$A, "LDV", NewEmisData!$B:$B, $A353, NewEmisData!$C:$C, $H353, NewEmisData!$D:$D, DU$2))</f>
        <v>0</v>
      </c>
      <c r="DV353" s="335">
        <f>$I353*IF($G353="Pickup", SUMIFS(NewEmisData!J:J, NewEmisData!$A:$A, "Pickup", NewEmisData!$B:$B, $A353, NewEmisData!$C:$C, $H353, NewEmisData!$D:$D, DV$2), SUMIFS(NewEmisData!J:J, NewEmisData!$A:$A, "LDV", NewEmisData!$B:$B, $A353, NewEmisData!$C:$C, $H353, NewEmisData!$D:$D, DV$2))</f>
        <v>0</v>
      </c>
      <c r="DW353" s="335">
        <f>$I353*IF($G353="Pickup", SUMIFS(NewEmisData!K:K, NewEmisData!$A:$A, "Pickup", NewEmisData!$B:$B, $A353, NewEmisData!$C:$C, $H353, NewEmisData!$D:$D, DW$2), SUMIFS(NewEmisData!K:K, NewEmisData!$A:$A, "LDV", NewEmisData!$B:$B, $A353, NewEmisData!$C:$C, $H353, NewEmisData!$D:$D, DW$2))</f>
        <v>0</v>
      </c>
      <c r="DX353" s="335">
        <f>$I353*IF($G353="Pickup", SUMIFS(NewEmisData!L:L, NewEmisData!$A:$A, "Pickup", NewEmisData!$B:$B, $A353, NewEmisData!$C:$C, $H353, NewEmisData!$D:$D, DX$2), SUMIFS(NewEmisData!L:L, NewEmisData!$A:$A, "LDV", NewEmisData!$B:$B, $A353, NewEmisData!$C:$C, $H353, NewEmisData!$D:$D, DX$2))</f>
        <v>0</v>
      </c>
      <c r="DY353" s="335">
        <f>$I353*IF($G353="Pickup", SUMIFS(NewEmisData!M:M, NewEmisData!$A:$A, "Pickup", NewEmisData!$B:$B, $A353, NewEmisData!$C:$C, $H353, NewEmisData!$D:$D, DY$2), SUMIFS(NewEmisData!M:M, NewEmisData!$A:$A, "LDV", NewEmisData!$B:$B, $A353, NewEmisData!$C:$C, $H353, NewEmisData!$D:$D, DY$2))</f>
        <v>0</v>
      </c>
      <c r="DZ353" s="335">
        <v>0</v>
      </c>
      <c r="EA353" s="335">
        <f t="shared" si="542"/>
        <v>0</v>
      </c>
      <c r="EB353" s="335">
        <f t="shared" si="543"/>
        <v>0</v>
      </c>
      <c r="EC353" s="335">
        <f t="shared" si="544"/>
        <v>0</v>
      </c>
      <c r="ED353" s="335">
        <f t="shared" si="545"/>
        <v>0</v>
      </c>
      <c r="EE353" s="335">
        <f t="shared" si="546"/>
        <v>0</v>
      </c>
      <c r="EF353" s="335">
        <f t="shared" si="547"/>
        <v>0</v>
      </c>
      <c r="EG353" s="335">
        <f t="shared" si="548"/>
        <v>0</v>
      </c>
      <c r="EH353" s="335">
        <f t="shared" si="549"/>
        <v>0</v>
      </c>
      <c r="EI353" s="335">
        <f t="shared" si="550"/>
        <v>0</v>
      </c>
      <c r="EJ353" s="335">
        <f t="shared" si="551"/>
        <v>0</v>
      </c>
      <c r="EK353" s="335">
        <f t="shared" si="552"/>
        <v>0</v>
      </c>
      <c r="EL353" s="335">
        <f t="shared" si="553"/>
        <v>0</v>
      </c>
      <c r="EM353" s="335">
        <f t="shared" si="554"/>
        <v>0</v>
      </c>
      <c r="EN353" s="335">
        <f t="shared" si="555"/>
        <v>0</v>
      </c>
      <c r="EO353" s="335">
        <f t="shared" si="556"/>
        <v>0</v>
      </c>
      <c r="EP353" s="335">
        <f t="shared" si="557"/>
        <v>0</v>
      </c>
      <c r="EQ353" s="335">
        <f t="shared" si="558"/>
        <v>0</v>
      </c>
      <c r="ER353" s="335">
        <f t="shared" si="559"/>
        <v>0</v>
      </c>
      <c r="ES353" s="335">
        <f t="shared" si="560"/>
        <v>0</v>
      </c>
      <c r="ET353" s="335">
        <f t="shared" si="561"/>
        <v>0</v>
      </c>
      <c r="EU353" s="335">
        <f t="shared" si="562"/>
        <v>0</v>
      </c>
      <c r="EV353" s="335">
        <f t="shared" si="563"/>
        <v>0</v>
      </c>
      <c r="EW353" s="335">
        <f t="shared" si="564"/>
        <v>0</v>
      </c>
      <c r="EX353" s="335">
        <f t="shared" si="565"/>
        <v>0</v>
      </c>
      <c r="EY353" s="335">
        <f t="shared" si="566"/>
        <v>0</v>
      </c>
      <c r="EZ353" s="335">
        <f t="shared" si="567"/>
        <v>0</v>
      </c>
      <c r="FA353" s="335">
        <f t="shared" si="568"/>
        <v>0</v>
      </c>
      <c r="FB353" s="335">
        <f t="shared" si="569"/>
        <v>0</v>
      </c>
      <c r="FC353" s="335">
        <f t="shared" si="570"/>
        <v>0</v>
      </c>
      <c r="FD353" s="335">
        <f t="shared" si="571"/>
        <v>0</v>
      </c>
      <c r="FE353" s="335">
        <f t="shared" si="572"/>
        <v>4.56866074514682E-2</v>
      </c>
      <c r="FF353" s="335">
        <f t="shared" si="573"/>
        <v>4.56866074514682E-2</v>
      </c>
      <c r="FG353" s="335">
        <f t="shared" si="574"/>
        <v>4.5686595098603698E-2</v>
      </c>
      <c r="FH353" s="335">
        <f t="shared" si="575"/>
        <v>4.5686567732366602E-2</v>
      </c>
      <c r="FI353" s="335">
        <f t="shared" si="576"/>
        <v>4.5686639312502303E-2</v>
      </c>
      <c r="FJ353" s="335">
        <f t="shared" si="577"/>
        <v>4.5686507422641499E-2</v>
      </c>
      <c r="FK353" s="335">
        <f t="shared" si="578"/>
        <v>4.5686552882415202E-2</v>
      </c>
      <c r="FL353" s="335">
        <f t="shared" si="579"/>
        <v>4.5686619042368502E-2</v>
      </c>
      <c r="FM353" s="335">
        <f t="shared" si="580"/>
        <v>4.5686619042368502E-2</v>
      </c>
      <c r="FN353" s="335">
        <f t="shared" si="581"/>
        <v>2.3805319372350052E-2</v>
      </c>
      <c r="FO353" s="335">
        <f t="shared" si="582"/>
        <v>5.96004040660905E-3</v>
      </c>
      <c r="FP353" s="335">
        <f t="shared" si="583"/>
        <v>5.96004040660905E-3</v>
      </c>
      <c r="FQ353" s="335">
        <f t="shared" si="584"/>
        <v>5.9600396436599304E-3</v>
      </c>
      <c r="FR353" s="335">
        <f t="shared" si="585"/>
        <v>5.96003947288367E-3</v>
      </c>
      <c r="FS353" s="335">
        <f t="shared" si="586"/>
        <v>5.9600498988851601E-3</v>
      </c>
      <c r="FT353" s="335">
        <f t="shared" si="587"/>
        <v>5.9600370559725604E-3</v>
      </c>
      <c r="FU353" s="335">
        <f t="shared" si="588"/>
        <v>5.9600363216577501E-3</v>
      </c>
      <c r="FV353" s="335">
        <f t="shared" si="589"/>
        <v>5.9600544669343404E-3</v>
      </c>
      <c r="FW353" s="335">
        <f t="shared" si="590"/>
        <v>5.9600544669343404E-3</v>
      </c>
      <c r="FX353" s="335">
        <f t="shared" si="591"/>
        <v>1.6506531515565108E-3</v>
      </c>
    </row>
    <row r="354" spans="1:180" x14ac:dyDescent="0.2">
      <c r="A354" s="305" t="str">
        <f>_xlfn.CONCAT(IF(LEFT(TRIM(A353),1)="*", "*R", "R"), 1+RIGHT(TRIM(A353),1))</f>
        <v>*R6</v>
      </c>
      <c r="B354" s="305" t="str">
        <f t="shared" si="648"/>
        <v>TLFFCH15</v>
      </c>
      <c r="C354" s="305" t="str">
        <f t="shared" si="649"/>
        <v>TL.H2.F.FCH.2015</v>
      </c>
      <c r="D354" s="301" t="str">
        <f t="shared" si="650"/>
        <v>bn-vmt, bn-vmt/a</v>
      </c>
      <c r="E354" s="301" t="str">
        <f t="shared" si="651"/>
        <v>TRNH2</v>
      </c>
      <c r="F354" s="301" t="str">
        <f t="shared" si="652"/>
        <v>TL</v>
      </c>
      <c r="G354" s="315" t="s">
        <v>818</v>
      </c>
      <c r="H354" s="315" t="s">
        <v>36</v>
      </c>
      <c r="I354" s="315">
        <v>1</v>
      </c>
      <c r="J354" s="315" t="str">
        <f t="shared" si="592"/>
        <v>Full size car-ELC</v>
      </c>
      <c r="K354" s="335">
        <f>$I354*IF($G354="Pickup", SUMIFS(NewEmisData!E:E, NewEmisData!$A:$A, "Pickup", NewEmisData!$B:$B, $A354, NewEmisData!$C:$C, $H354, NewEmisData!$D:$D, K$2), SUMIFS(NewEmisData!E:E, NewEmisData!$A:$A, "LDV", NewEmisData!$B:$B, $A354, NewEmisData!$C:$C, $H354, NewEmisData!$D:$D, K$2))</f>
        <v>0</v>
      </c>
      <c r="L354" s="335">
        <f>$I354*IF($G354="Pickup", SUMIFS(NewEmisData!F:F, NewEmisData!$A:$A, "Pickup", NewEmisData!$B:$B, $A354, NewEmisData!$C:$C, $H354, NewEmisData!$D:$D, L$2), SUMIFS(NewEmisData!F:F, NewEmisData!$A:$A, "LDV", NewEmisData!$B:$B, $A354, NewEmisData!$C:$C, $H354, NewEmisData!$D:$D, L$2))</f>
        <v>0</v>
      </c>
      <c r="M354" s="335">
        <f>$I354*IF($G354="Pickup", SUMIFS(NewEmisData!G:G, NewEmisData!$A:$A, "Pickup", NewEmisData!$B:$B, $A354, NewEmisData!$C:$C, $H354, NewEmisData!$D:$D, M$2), SUMIFS(NewEmisData!G:G, NewEmisData!$A:$A, "LDV", NewEmisData!$B:$B, $A354, NewEmisData!$C:$C, $H354, NewEmisData!$D:$D, M$2))</f>
        <v>0</v>
      </c>
      <c r="N354" s="335">
        <f>$I354*IF($G354="Pickup", SUMIFS(NewEmisData!H:H, NewEmisData!$A:$A, "Pickup", NewEmisData!$B:$B, $A354, NewEmisData!$C:$C, $H354, NewEmisData!$D:$D, N$2), SUMIFS(NewEmisData!H:H, NewEmisData!$A:$A, "LDV", NewEmisData!$B:$B, $A354, NewEmisData!$C:$C, $H354, NewEmisData!$D:$D, N$2))</f>
        <v>0</v>
      </c>
      <c r="O354" s="335">
        <f>$I354*IF($G354="Pickup", SUMIFS(NewEmisData!I:I, NewEmisData!$A:$A, "Pickup", NewEmisData!$B:$B, $A354, NewEmisData!$C:$C, $H354, NewEmisData!$D:$D, O$2), SUMIFS(NewEmisData!I:I, NewEmisData!$A:$A, "LDV", NewEmisData!$B:$B, $A354, NewEmisData!$C:$C, $H354, NewEmisData!$D:$D, O$2))</f>
        <v>0</v>
      </c>
      <c r="P354" s="335">
        <f>$I354*IF($G354="Pickup", SUMIFS(NewEmisData!J:J, NewEmisData!$A:$A, "Pickup", NewEmisData!$B:$B, $A354, NewEmisData!$C:$C, $H354, NewEmisData!$D:$D, P$2), SUMIFS(NewEmisData!J:J, NewEmisData!$A:$A, "LDV", NewEmisData!$B:$B, $A354, NewEmisData!$C:$C, $H354, NewEmisData!$D:$D, P$2))</f>
        <v>0</v>
      </c>
      <c r="Q354" s="335">
        <f>$I354*IF($G354="Pickup", SUMIFS(NewEmisData!K:K, NewEmisData!$A:$A, "Pickup", NewEmisData!$B:$B, $A354, NewEmisData!$C:$C, $H354, NewEmisData!$D:$D, Q$2), SUMIFS(NewEmisData!K:K, NewEmisData!$A:$A, "LDV", NewEmisData!$B:$B, $A354, NewEmisData!$C:$C, $H354, NewEmisData!$D:$D, Q$2))</f>
        <v>0</v>
      </c>
      <c r="R354" s="335">
        <f>$I354*IF($G354="Pickup", SUMIFS(NewEmisData!L:L, NewEmisData!$A:$A, "Pickup", NewEmisData!$B:$B, $A354, NewEmisData!$C:$C, $H354, NewEmisData!$D:$D, R$2), SUMIFS(NewEmisData!L:L, NewEmisData!$A:$A, "LDV", NewEmisData!$B:$B, $A354, NewEmisData!$C:$C, $H354, NewEmisData!$D:$D, R$2))</f>
        <v>0</v>
      </c>
      <c r="S354" s="335">
        <f>$I354*IF($G354="Pickup", SUMIFS(NewEmisData!M:M, NewEmisData!$A:$A, "Pickup", NewEmisData!$B:$B, $A354, NewEmisData!$C:$C, $H354, NewEmisData!$D:$D, S$2), SUMIFS(NewEmisData!M:M, NewEmisData!$A:$A, "LDV", NewEmisData!$B:$B, $A354, NewEmisData!$C:$C, $H354, NewEmisData!$D:$D, S$2))</f>
        <v>0</v>
      </c>
      <c r="T354" s="335">
        <v>0</v>
      </c>
      <c r="U354" s="335">
        <f>$I354*IF($G354="Pickup", SUMIFS(NewEmisData!E:E, NewEmisData!$A:$A, "Pickup", NewEmisData!$B:$B, $A354, NewEmisData!$C:$C, $H354, NewEmisData!$D:$D, U$2), SUMIFS(NewEmisData!E:E, NewEmisData!$A:$A, "LDV", NewEmisData!$B:$B, $A354, NewEmisData!$C:$C, $H354, NewEmisData!$D:$D, U$2))</f>
        <v>0</v>
      </c>
      <c r="V354" s="335">
        <f>$I354*IF($G354="Pickup", SUMIFS(NewEmisData!F:F, NewEmisData!$A:$A, "Pickup", NewEmisData!$B:$B, $A354, NewEmisData!$C:$C, $H354, NewEmisData!$D:$D, V$2), SUMIFS(NewEmisData!F:F, NewEmisData!$A:$A, "LDV", NewEmisData!$B:$B, $A354, NewEmisData!$C:$C, $H354, NewEmisData!$D:$D, V$2))</f>
        <v>0</v>
      </c>
      <c r="W354" s="335">
        <f>$I354*IF($G354="Pickup", SUMIFS(NewEmisData!G:G, NewEmisData!$A:$A, "Pickup", NewEmisData!$B:$B, $A354, NewEmisData!$C:$C, $H354, NewEmisData!$D:$D, W$2), SUMIFS(NewEmisData!G:G, NewEmisData!$A:$A, "LDV", NewEmisData!$B:$B, $A354, NewEmisData!$C:$C, $H354, NewEmisData!$D:$D, W$2))</f>
        <v>0</v>
      </c>
      <c r="X354" s="335">
        <f>$I354*IF($G354="Pickup", SUMIFS(NewEmisData!H:H, NewEmisData!$A:$A, "Pickup", NewEmisData!$B:$B, $A354, NewEmisData!$C:$C, $H354, NewEmisData!$D:$D, X$2), SUMIFS(NewEmisData!H:H, NewEmisData!$A:$A, "LDV", NewEmisData!$B:$B, $A354, NewEmisData!$C:$C, $H354, NewEmisData!$D:$D, X$2))</f>
        <v>0</v>
      </c>
      <c r="Y354" s="335">
        <f>$I354*IF($G354="Pickup", SUMIFS(NewEmisData!I:I, NewEmisData!$A:$A, "Pickup", NewEmisData!$B:$B, $A354, NewEmisData!$C:$C, $H354, NewEmisData!$D:$D, Y$2), SUMIFS(NewEmisData!I:I, NewEmisData!$A:$A, "LDV", NewEmisData!$B:$B, $A354, NewEmisData!$C:$C, $H354, NewEmisData!$D:$D, Y$2))</f>
        <v>0</v>
      </c>
      <c r="Z354" s="335">
        <f>$I354*IF($G354="Pickup", SUMIFS(NewEmisData!J:J, NewEmisData!$A:$A, "Pickup", NewEmisData!$B:$B, $A354, NewEmisData!$C:$C, $H354, NewEmisData!$D:$D, Z$2), SUMIFS(NewEmisData!J:J, NewEmisData!$A:$A, "LDV", NewEmisData!$B:$B, $A354, NewEmisData!$C:$C, $H354, NewEmisData!$D:$D, Z$2))</f>
        <v>0</v>
      </c>
      <c r="AA354" s="335">
        <f>$I354*IF($G354="Pickup", SUMIFS(NewEmisData!K:K, NewEmisData!$A:$A, "Pickup", NewEmisData!$B:$B, $A354, NewEmisData!$C:$C, $H354, NewEmisData!$D:$D, AA$2), SUMIFS(NewEmisData!K:K, NewEmisData!$A:$A, "LDV", NewEmisData!$B:$B, $A354, NewEmisData!$C:$C, $H354, NewEmisData!$D:$D, AA$2))</f>
        <v>0</v>
      </c>
      <c r="AB354" s="335">
        <f>$I354*IF($G354="Pickup", SUMIFS(NewEmisData!L:L, NewEmisData!$A:$A, "Pickup", NewEmisData!$B:$B, $A354, NewEmisData!$C:$C, $H354, NewEmisData!$D:$D, AB$2), SUMIFS(NewEmisData!L:L, NewEmisData!$A:$A, "LDV", NewEmisData!$B:$B, $A354, NewEmisData!$C:$C, $H354, NewEmisData!$D:$D, AB$2))</f>
        <v>0</v>
      </c>
      <c r="AC354" s="335">
        <f>$I354*IF($G354="Pickup", SUMIFS(NewEmisData!M:M, NewEmisData!$A:$A, "Pickup", NewEmisData!$B:$B, $A354, NewEmisData!$C:$C, $H354, NewEmisData!$D:$D, AC$2), SUMIFS(NewEmisData!M:M, NewEmisData!$A:$A, "LDV", NewEmisData!$B:$B, $A354, NewEmisData!$C:$C, $H354, NewEmisData!$D:$D, AC$2))</f>
        <v>0</v>
      </c>
      <c r="AD354" s="335">
        <v>0</v>
      </c>
      <c r="AE354" s="335">
        <f>$I354*IF($G354="Pickup", SUMIFS(NewEmisData!E:E, NewEmisData!$A:$A, "Pickup", NewEmisData!$B:$B, $A354, NewEmisData!$C:$C, $H354, NewEmisData!$D:$D, AE$2), SUMIFS(NewEmisData!E:E, NewEmisData!$A:$A, "LDV", NewEmisData!$B:$B, $A354, NewEmisData!$C:$C, $H354, NewEmisData!$D:$D, AE$2))</f>
        <v>0</v>
      </c>
      <c r="AF354" s="335">
        <f>$I354*IF($G354="Pickup", SUMIFS(NewEmisData!F:F, NewEmisData!$A:$A, "Pickup", NewEmisData!$B:$B, $A354, NewEmisData!$C:$C, $H354, NewEmisData!$D:$D, AF$2), SUMIFS(NewEmisData!F:F, NewEmisData!$A:$A, "LDV", NewEmisData!$B:$B, $A354, NewEmisData!$C:$C, $H354, NewEmisData!$D:$D, AF$2))</f>
        <v>0</v>
      </c>
      <c r="AG354" s="335">
        <f>$I354*IF($G354="Pickup", SUMIFS(NewEmisData!G:G, NewEmisData!$A:$A, "Pickup", NewEmisData!$B:$B, $A354, NewEmisData!$C:$C, $H354, NewEmisData!$D:$D, AG$2), SUMIFS(NewEmisData!G:G, NewEmisData!$A:$A, "LDV", NewEmisData!$B:$B, $A354, NewEmisData!$C:$C, $H354, NewEmisData!$D:$D, AG$2))</f>
        <v>0</v>
      </c>
      <c r="AH354" s="335">
        <f>$I354*IF($G354="Pickup", SUMIFS(NewEmisData!H:H, NewEmisData!$A:$A, "Pickup", NewEmisData!$B:$B, $A354, NewEmisData!$C:$C, $H354, NewEmisData!$D:$D, AH$2), SUMIFS(NewEmisData!H:H, NewEmisData!$A:$A, "LDV", NewEmisData!$B:$B, $A354, NewEmisData!$C:$C, $H354, NewEmisData!$D:$D, AH$2))</f>
        <v>0</v>
      </c>
      <c r="AI354" s="335">
        <f>$I354*IF($G354="Pickup", SUMIFS(NewEmisData!I:I, NewEmisData!$A:$A, "Pickup", NewEmisData!$B:$B, $A354, NewEmisData!$C:$C, $H354, NewEmisData!$D:$D, AI$2), SUMIFS(NewEmisData!I:I, NewEmisData!$A:$A, "LDV", NewEmisData!$B:$B, $A354, NewEmisData!$C:$C, $H354, NewEmisData!$D:$D, AI$2))</f>
        <v>0</v>
      </c>
      <c r="AJ354" s="335">
        <f>$I354*IF($G354="Pickup", SUMIFS(NewEmisData!J:J, NewEmisData!$A:$A, "Pickup", NewEmisData!$B:$B, $A354, NewEmisData!$C:$C, $H354, NewEmisData!$D:$D, AJ$2), SUMIFS(NewEmisData!J:J, NewEmisData!$A:$A, "LDV", NewEmisData!$B:$B, $A354, NewEmisData!$C:$C, $H354, NewEmisData!$D:$D, AJ$2))</f>
        <v>0</v>
      </c>
      <c r="AK354" s="335">
        <f>$I354*IF($G354="Pickup", SUMIFS(NewEmisData!K:K, NewEmisData!$A:$A, "Pickup", NewEmisData!$B:$B, $A354, NewEmisData!$C:$C, $H354, NewEmisData!$D:$D, AK$2), SUMIFS(NewEmisData!K:K, NewEmisData!$A:$A, "LDV", NewEmisData!$B:$B, $A354, NewEmisData!$C:$C, $H354, NewEmisData!$D:$D, AK$2))</f>
        <v>0</v>
      </c>
      <c r="AL354" s="335">
        <f>$I354*IF($G354="Pickup", SUMIFS(NewEmisData!L:L, NewEmisData!$A:$A, "Pickup", NewEmisData!$B:$B, $A354, NewEmisData!$C:$C, $H354, NewEmisData!$D:$D, AL$2), SUMIFS(NewEmisData!L:L, NewEmisData!$A:$A, "LDV", NewEmisData!$B:$B, $A354, NewEmisData!$C:$C, $H354, NewEmisData!$D:$D, AL$2))</f>
        <v>0</v>
      </c>
      <c r="AM354" s="335">
        <f>$I354*IF($G354="Pickup", SUMIFS(NewEmisData!M:M, NewEmisData!$A:$A, "Pickup", NewEmisData!$B:$B, $A354, NewEmisData!$C:$C, $H354, NewEmisData!$D:$D, AM$2), SUMIFS(NewEmisData!M:M, NewEmisData!$A:$A, "LDV", NewEmisData!$B:$B, $A354, NewEmisData!$C:$C, $H354, NewEmisData!$D:$D, AM$2))</f>
        <v>0</v>
      </c>
      <c r="AN354" s="335">
        <v>0</v>
      </c>
      <c r="AO354" s="335">
        <f>$I354*IF($G354="Pickup", SUMIFS(NewEmisData!E:E, NewEmisData!$A:$A, "Pickup", NewEmisData!$B:$B, $A354, NewEmisData!$C:$C, $H354, NewEmisData!$D:$D, AO$2), SUMIFS(NewEmisData!E:E, NewEmisData!$A:$A, "LDV", NewEmisData!$B:$B, $A354, NewEmisData!$C:$C, $H354, NewEmisData!$D:$D, AO$2))</f>
        <v>5.12091740678495E-2</v>
      </c>
      <c r="AP354" s="335">
        <f>$I354*IF($G354="Pickup", SUMIFS(NewEmisData!F:F, NewEmisData!$A:$A, "Pickup", NewEmisData!$B:$B, $A354, NewEmisData!$C:$C, $H354, NewEmisData!$D:$D, AP$2), SUMIFS(NewEmisData!F:F, NewEmisData!$A:$A, "LDV", NewEmisData!$B:$B, $A354, NewEmisData!$C:$C, $H354, NewEmisData!$D:$D, AP$2))</f>
        <v>5.12091740678495E-2</v>
      </c>
      <c r="AQ354" s="335">
        <f>$I354*IF($G354="Pickup", SUMIFS(NewEmisData!G:G, NewEmisData!$A:$A, "Pickup", NewEmisData!$B:$B, $A354, NewEmisData!$C:$C, $H354, NewEmisData!$D:$D, AQ$2), SUMIFS(NewEmisData!G:G, NewEmisData!$A:$A, "LDV", NewEmisData!$B:$B, $A354, NewEmisData!$C:$C, $H354, NewEmisData!$D:$D, AQ$2))</f>
        <v>5.1209105995627897E-2</v>
      </c>
      <c r="AR354" s="335">
        <f>$I354*IF($G354="Pickup", SUMIFS(NewEmisData!H:H, NewEmisData!$A:$A, "Pickup", NewEmisData!$B:$B, $A354, NewEmisData!$C:$C, $H354, NewEmisData!$D:$D, AR$2), SUMIFS(NewEmisData!H:H, NewEmisData!$A:$A, "LDV", NewEmisData!$B:$B, $A354, NewEmisData!$C:$C, $H354, NewEmisData!$D:$D, AR$2))</f>
        <v>5.1209106574509597E-2</v>
      </c>
      <c r="AS354" s="335">
        <f>$I354*IF($G354="Pickup", SUMIFS(NewEmisData!I:I, NewEmisData!$A:$A, "Pickup", NewEmisData!$B:$B, $A354, NewEmisData!$C:$C, $H354, NewEmisData!$D:$D, AS$2), SUMIFS(NewEmisData!I:I, NewEmisData!$A:$A, "LDV", NewEmisData!$B:$B, $A354, NewEmisData!$C:$C, $H354, NewEmisData!$D:$D, AS$2))</f>
        <v>5.1209011120713299E-2</v>
      </c>
      <c r="AT354" s="335">
        <f>$I354*IF($G354="Pickup", SUMIFS(NewEmisData!J:J, NewEmisData!$A:$A, "Pickup", NewEmisData!$B:$B, $A354, NewEmisData!$C:$C, $H354, NewEmisData!$D:$D, AT$2), SUMIFS(NewEmisData!J:J, NewEmisData!$A:$A, "LDV", NewEmisData!$B:$B, $A354, NewEmisData!$C:$C, $H354, NewEmisData!$D:$D, AT$2))</f>
        <v>5.1209115709399303E-2</v>
      </c>
      <c r="AU354" s="335">
        <f>$I354*IF($G354="Pickup", SUMIFS(NewEmisData!K:K, NewEmisData!$A:$A, "Pickup", NewEmisData!$B:$B, $A354, NewEmisData!$C:$C, $H354, NewEmisData!$D:$D, AU$2), SUMIFS(NewEmisData!K:K, NewEmisData!$A:$A, "LDV", NewEmisData!$B:$B, $A354, NewEmisData!$C:$C, $H354, NewEmisData!$D:$D, AU$2))</f>
        <v>5.1209067900781301E-2</v>
      </c>
      <c r="AV354" s="335">
        <f>$I354*IF($G354="Pickup", SUMIFS(NewEmisData!L:L, NewEmisData!$A:$A, "Pickup", NewEmisData!$B:$B, $A354, NewEmisData!$C:$C, $H354, NewEmisData!$D:$D, AV$2), SUMIFS(NewEmisData!L:L, NewEmisData!$A:$A, "LDV", NewEmisData!$B:$B, $A354, NewEmisData!$C:$C, $H354, NewEmisData!$D:$D, AV$2))</f>
        <v>5.1209026266060102E-2</v>
      </c>
      <c r="AW354" s="335">
        <f>$I354*IF($G354="Pickup", SUMIFS(NewEmisData!M:M, NewEmisData!$A:$A, "Pickup", NewEmisData!$B:$B, $A354, NewEmisData!$C:$C, $H354, NewEmisData!$D:$D, AW$2), SUMIFS(NewEmisData!M:M, NewEmisData!$A:$A, "LDV", NewEmisData!$B:$B, $A354, NewEmisData!$C:$C, $H354, NewEmisData!$D:$D, AW$2))</f>
        <v>5.1209026266060102E-2</v>
      </c>
      <c r="AX354" s="335">
        <v>2.3805319372350052E-2</v>
      </c>
      <c r="AY354" s="335">
        <f>$I354*IF($G354="Pickup", SUMIFS(NewEmisData!E:E, NewEmisData!$A:$A, "Pickup", NewEmisData!$B:$B, $A354, NewEmisData!$C:$C, $H354, NewEmisData!$D:$D, AY$2), SUMIFS(NewEmisData!E:E, NewEmisData!$A:$A, "LDV", NewEmisData!$B:$B, $A354, NewEmisData!$C:$C, $H354, NewEmisData!$D:$D, AY$2))</f>
        <v>6.66074097322524E-3</v>
      </c>
      <c r="AZ354" s="335">
        <f>$I354*IF($G354="Pickup", SUMIFS(NewEmisData!F:F, NewEmisData!$A:$A, "Pickup", NewEmisData!$B:$B, $A354, NewEmisData!$C:$C, $H354, NewEmisData!$D:$D, AZ$2), SUMIFS(NewEmisData!F:F, NewEmisData!$A:$A, "LDV", NewEmisData!$B:$B, $A354, NewEmisData!$C:$C, $H354, NewEmisData!$D:$D, AZ$2))</f>
        <v>6.66074097322524E-3</v>
      </c>
      <c r="BA354" s="335">
        <f>$I354*IF($G354="Pickup", SUMIFS(NewEmisData!G:G, NewEmisData!$A:$A, "Pickup", NewEmisData!$B:$B, $A354, NewEmisData!$C:$C, $H354, NewEmisData!$D:$D, BA$2), SUMIFS(NewEmisData!G:G, NewEmisData!$A:$A, "LDV", NewEmisData!$B:$B, $A354, NewEmisData!$C:$C, $H354, NewEmisData!$D:$D, BA$2))</f>
        <v>6.6607335748389796E-3</v>
      </c>
      <c r="BB354" s="335">
        <f>$I354*IF($G354="Pickup", SUMIFS(NewEmisData!H:H, NewEmisData!$A:$A, "Pickup", NewEmisData!$B:$B, $A354, NewEmisData!$C:$C, $H354, NewEmisData!$D:$D, BB$2), SUMIFS(NewEmisData!H:H, NewEmisData!$A:$A, "LDV", NewEmisData!$B:$B, $A354, NewEmisData!$C:$C, $H354, NewEmisData!$D:$D, BB$2))</f>
        <v>6.6607277974443701E-3</v>
      </c>
      <c r="BC354" s="335">
        <f>$I354*IF($G354="Pickup", SUMIFS(NewEmisData!I:I, NewEmisData!$A:$A, "Pickup", NewEmisData!$B:$B, $A354, NewEmisData!$C:$C, $H354, NewEmisData!$D:$D, BC$2), SUMIFS(NewEmisData!I:I, NewEmisData!$A:$A, "LDV", NewEmisData!$B:$B, $A354, NewEmisData!$C:$C, $H354, NewEmisData!$D:$D, BC$2))</f>
        <v>6.6607270180681398E-3</v>
      </c>
      <c r="BD354" s="335">
        <f>$I354*IF($G354="Pickup", SUMIFS(NewEmisData!J:J, NewEmisData!$A:$A, "Pickup", NewEmisData!$B:$B, $A354, NewEmisData!$C:$C, $H354, NewEmisData!$D:$D, BD$2), SUMIFS(NewEmisData!J:J, NewEmisData!$A:$A, "LDV", NewEmisData!$B:$B, $A354, NewEmisData!$C:$C, $H354, NewEmisData!$D:$D, BD$2))</f>
        <v>6.6607268966739396E-3</v>
      </c>
      <c r="BE354" s="335">
        <f>$I354*IF($G354="Pickup", SUMIFS(NewEmisData!K:K, NewEmisData!$A:$A, "Pickup", NewEmisData!$B:$B, $A354, NewEmisData!$C:$C, $H354, NewEmisData!$D:$D, BE$2), SUMIFS(NewEmisData!K:K, NewEmisData!$A:$A, "LDV", NewEmisData!$B:$B, $A354, NewEmisData!$C:$C, $H354, NewEmisData!$D:$D, BE$2))</f>
        <v>6.6607294451310698E-3</v>
      </c>
      <c r="BF354" s="335">
        <f>$I354*IF($G354="Pickup", SUMIFS(NewEmisData!L:L, NewEmisData!$A:$A, "Pickup", NewEmisData!$B:$B, $A354, NewEmisData!$C:$C, $H354, NewEmisData!$D:$D, BF$2), SUMIFS(NewEmisData!L:L, NewEmisData!$A:$A, "LDV", NewEmisData!$B:$B, $A354, NewEmisData!$C:$C, $H354, NewEmisData!$D:$D, BF$2))</f>
        <v>6.6607268071052902E-3</v>
      </c>
      <c r="BG354" s="335">
        <f>$I354*IF($G354="Pickup", SUMIFS(NewEmisData!M:M, NewEmisData!$A:$A, "Pickup", NewEmisData!$B:$B, $A354, NewEmisData!$C:$C, $H354, NewEmisData!$D:$D, BG$2), SUMIFS(NewEmisData!M:M, NewEmisData!$A:$A, "LDV", NewEmisData!$B:$B, $A354, NewEmisData!$C:$C, $H354, NewEmisData!$D:$D, BG$2))</f>
        <v>6.6607268071052902E-3</v>
      </c>
      <c r="BH354" s="335">
        <v>1.6506531515565108E-3</v>
      </c>
      <c r="BI354" s="335">
        <f>$I354*IF($G354="Pickup", SUMIFS(NewEmisData!E:E, NewEmisData!$A:$A, "Pickup", NewEmisData!$B:$B, $A354, NewEmisData!$C:$C, $H354, NewEmisData!$D:$D, BI$2), SUMIFS(NewEmisData!E:E, NewEmisData!$A:$A, "LDV", NewEmisData!$B:$B, $A354, NewEmisData!$C:$C, $H354, NewEmisData!$D:$D, BI$2))</f>
        <v>0</v>
      </c>
      <c r="BJ354" s="335">
        <f>$I354*IF($G354="Pickup", SUMIFS(NewEmisData!F:F, NewEmisData!$A:$A, "Pickup", NewEmisData!$B:$B, $A354, NewEmisData!$C:$C, $H354, NewEmisData!$D:$D, BJ$2), SUMIFS(NewEmisData!F:F, NewEmisData!$A:$A, "LDV", NewEmisData!$B:$B, $A354, NewEmisData!$C:$C, $H354, NewEmisData!$D:$D, BJ$2))</f>
        <v>0</v>
      </c>
      <c r="BK354" s="335">
        <f>$I354*IF($G354="Pickup", SUMIFS(NewEmisData!G:G, NewEmisData!$A:$A, "Pickup", NewEmisData!$B:$B, $A354, NewEmisData!$C:$C, $H354, NewEmisData!$D:$D, BK$2), SUMIFS(NewEmisData!G:G, NewEmisData!$A:$A, "LDV", NewEmisData!$B:$B, $A354, NewEmisData!$C:$C, $H354, NewEmisData!$D:$D, BK$2))</f>
        <v>0</v>
      </c>
      <c r="BL354" s="335">
        <f>$I354*IF($G354="Pickup", SUMIFS(NewEmisData!H:H, NewEmisData!$A:$A, "Pickup", NewEmisData!$B:$B, $A354, NewEmisData!$C:$C, $H354, NewEmisData!$D:$D, BL$2), SUMIFS(NewEmisData!H:H, NewEmisData!$A:$A, "LDV", NewEmisData!$B:$B, $A354, NewEmisData!$C:$C, $H354, NewEmisData!$D:$D, BL$2))</f>
        <v>0</v>
      </c>
      <c r="BM354" s="335">
        <f>$I354*IF($G354="Pickup", SUMIFS(NewEmisData!I:I, NewEmisData!$A:$A, "Pickup", NewEmisData!$B:$B, $A354, NewEmisData!$C:$C, $H354, NewEmisData!$D:$D, BM$2), SUMIFS(NewEmisData!I:I, NewEmisData!$A:$A, "LDV", NewEmisData!$B:$B, $A354, NewEmisData!$C:$C, $H354, NewEmisData!$D:$D, BM$2))</f>
        <v>0</v>
      </c>
      <c r="BN354" s="335">
        <f>$I354*IF($G354="Pickup", SUMIFS(NewEmisData!J:J, NewEmisData!$A:$A, "Pickup", NewEmisData!$B:$B, $A354, NewEmisData!$C:$C, $H354, NewEmisData!$D:$D, BN$2), SUMIFS(NewEmisData!J:J, NewEmisData!$A:$A, "LDV", NewEmisData!$B:$B, $A354, NewEmisData!$C:$C, $H354, NewEmisData!$D:$D, BN$2))</f>
        <v>0</v>
      </c>
      <c r="BO354" s="335">
        <f>$I354*IF($G354="Pickup", SUMIFS(NewEmisData!K:K, NewEmisData!$A:$A, "Pickup", NewEmisData!$B:$B, $A354, NewEmisData!$C:$C, $H354, NewEmisData!$D:$D, BO$2), SUMIFS(NewEmisData!K:K, NewEmisData!$A:$A, "LDV", NewEmisData!$B:$B, $A354, NewEmisData!$C:$C, $H354, NewEmisData!$D:$D, BO$2))</f>
        <v>0</v>
      </c>
      <c r="BP354" s="335">
        <f>$I354*IF($G354="Pickup", SUMIFS(NewEmisData!L:L, NewEmisData!$A:$A, "Pickup", NewEmisData!$B:$B, $A354, NewEmisData!$C:$C, $H354, NewEmisData!$D:$D, BP$2), SUMIFS(NewEmisData!L:L, NewEmisData!$A:$A, "LDV", NewEmisData!$B:$B, $A354, NewEmisData!$C:$C, $H354, NewEmisData!$D:$D, BP$2))</f>
        <v>0</v>
      </c>
      <c r="BQ354" s="335">
        <f>$I354*IF($G354="Pickup", SUMIFS(NewEmisData!M:M, NewEmisData!$A:$A, "Pickup", NewEmisData!$B:$B, $A354, NewEmisData!$C:$C, $H354, NewEmisData!$D:$D, BQ$2), SUMIFS(NewEmisData!M:M, NewEmisData!$A:$A, "LDV", NewEmisData!$B:$B, $A354, NewEmisData!$C:$C, $H354, NewEmisData!$D:$D, BQ$2))</f>
        <v>0</v>
      </c>
      <c r="BR354" s="335">
        <v>0</v>
      </c>
      <c r="BS354" s="335">
        <f>$I354*IF($G354="Pickup", SUMIFS(NewEmisData!E:E, NewEmisData!$A:$A, "Pickup", NewEmisData!$B:$B, $A354, NewEmisData!$C:$C, $H354, NewEmisData!$D:$D, BS$2), SUMIFS(NewEmisData!E:E, NewEmisData!$A:$A, "LDV", NewEmisData!$B:$B, $A354, NewEmisData!$C:$C, $H354, NewEmisData!$D:$D, BS$2))</f>
        <v>0</v>
      </c>
      <c r="BT354" s="335">
        <f>$I354*IF($G354="Pickup", SUMIFS(NewEmisData!F:F, NewEmisData!$A:$A, "Pickup", NewEmisData!$B:$B, $A354, NewEmisData!$C:$C, $H354, NewEmisData!$D:$D, BT$2), SUMIFS(NewEmisData!F:F, NewEmisData!$A:$A, "LDV", NewEmisData!$B:$B, $A354, NewEmisData!$C:$C, $H354, NewEmisData!$D:$D, BT$2))</f>
        <v>0</v>
      </c>
      <c r="BU354" s="335">
        <f>$I354*IF($G354="Pickup", SUMIFS(NewEmisData!G:G, NewEmisData!$A:$A, "Pickup", NewEmisData!$B:$B, $A354, NewEmisData!$C:$C, $H354, NewEmisData!$D:$D, BU$2), SUMIFS(NewEmisData!G:G, NewEmisData!$A:$A, "LDV", NewEmisData!$B:$B, $A354, NewEmisData!$C:$C, $H354, NewEmisData!$D:$D, BU$2))</f>
        <v>0</v>
      </c>
      <c r="BV354" s="335">
        <f>$I354*IF($G354="Pickup", SUMIFS(NewEmisData!H:H, NewEmisData!$A:$A, "Pickup", NewEmisData!$B:$B, $A354, NewEmisData!$C:$C, $H354, NewEmisData!$D:$D, BV$2), SUMIFS(NewEmisData!H:H, NewEmisData!$A:$A, "LDV", NewEmisData!$B:$B, $A354, NewEmisData!$C:$C, $H354, NewEmisData!$D:$D, BV$2))</f>
        <v>0</v>
      </c>
      <c r="BW354" s="335">
        <f>$I354*IF($G354="Pickup", SUMIFS(NewEmisData!I:I, NewEmisData!$A:$A, "Pickup", NewEmisData!$B:$B, $A354, NewEmisData!$C:$C, $H354, NewEmisData!$D:$D, BW$2), SUMIFS(NewEmisData!I:I, NewEmisData!$A:$A, "LDV", NewEmisData!$B:$B, $A354, NewEmisData!$C:$C, $H354, NewEmisData!$D:$D, BW$2))</f>
        <v>0</v>
      </c>
      <c r="BX354" s="335">
        <f>$I354*IF($G354="Pickup", SUMIFS(NewEmisData!J:J, NewEmisData!$A:$A, "Pickup", NewEmisData!$B:$B, $A354, NewEmisData!$C:$C, $H354, NewEmisData!$D:$D, BX$2), SUMIFS(NewEmisData!J:J, NewEmisData!$A:$A, "LDV", NewEmisData!$B:$B, $A354, NewEmisData!$C:$C, $H354, NewEmisData!$D:$D, BX$2))</f>
        <v>0</v>
      </c>
      <c r="BY354" s="335">
        <f>$I354*IF($G354="Pickup", SUMIFS(NewEmisData!K:K, NewEmisData!$A:$A, "Pickup", NewEmisData!$B:$B, $A354, NewEmisData!$C:$C, $H354, NewEmisData!$D:$D, BY$2), SUMIFS(NewEmisData!K:K, NewEmisData!$A:$A, "LDV", NewEmisData!$B:$B, $A354, NewEmisData!$C:$C, $H354, NewEmisData!$D:$D, BY$2))</f>
        <v>0</v>
      </c>
      <c r="BZ354" s="335">
        <f>$I354*IF($G354="Pickup", SUMIFS(NewEmisData!L:L, NewEmisData!$A:$A, "Pickup", NewEmisData!$B:$B, $A354, NewEmisData!$C:$C, $H354, NewEmisData!$D:$D, BZ$2), SUMIFS(NewEmisData!L:L, NewEmisData!$A:$A, "LDV", NewEmisData!$B:$B, $A354, NewEmisData!$C:$C, $H354, NewEmisData!$D:$D, BZ$2))</f>
        <v>0</v>
      </c>
      <c r="CA354" s="335">
        <f>$I354*IF($G354="Pickup", SUMIFS(NewEmisData!M:M, NewEmisData!$A:$A, "Pickup", NewEmisData!$B:$B, $A354, NewEmisData!$C:$C, $H354, NewEmisData!$D:$D, CA$2), SUMIFS(NewEmisData!M:M, NewEmisData!$A:$A, "LDV", NewEmisData!$B:$B, $A354, NewEmisData!$C:$C, $H354, NewEmisData!$D:$D, CA$2))</f>
        <v>0</v>
      </c>
      <c r="CB354" s="335">
        <v>0</v>
      </c>
      <c r="CC354" s="335">
        <f>$I354*IF($G354="Pickup", SUMIFS(NewEmisData!E:E, NewEmisData!$A:$A, "Pickup", NewEmisData!$B:$B, $A354, NewEmisData!$C:$C, $H354, NewEmisData!$D:$D, CC$2), SUMIFS(NewEmisData!E:E, NewEmisData!$A:$A, "LDV", NewEmisData!$B:$B, $A354, NewEmisData!$C:$C, $H354, NewEmisData!$D:$D, CC$2))</f>
        <v>0</v>
      </c>
      <c r="CD354" s="335">
        <f>$I354*IF($G354="Pickup", SUMIFS(NewEmisData!F:F, NewEmisData!$A:$A, "Pickup", NewEmisData!$B:$B, $A354, NewEmisData!$C:$C, $H354, NewEmisData!$D:$D, CD$2), SUMIFS(NewEmisData!F:F, NewEmisData!$A:$A, "LDV", NewEmisData!$B:$B, $A354, NewEmisData!$C:$C, $H354, NewEmisData!$D:$D, CD$2))</f>
        <v>0</v>
      </c>
      <c r="CE354" s="335">
        <f>$I354*IF($G354="Pickup", SUMIFS(NewEmisData!G:G, NewEmisData!$A:$A, "Pickup", NewEmisData!$B:$B, $A354, NewEmisData!$C:$C, $H354, NewEmisData!$D:$D, CE$2), SUMIFS(NewEmisData!G:G, NewEmisData!$A:$A, "LDV", NewEmisData!$B:$B, $A354, NewEmisData!$C:$C, $H354, NewEmisData!$D:$D, CE$2))</f>
        <v>0</v>
      </c>
      <c r="CF354" s="335">
        <f>$I354*IF($G354="Pickup", SUMIFS(NewEmisData!H:H, NewEmisData!$A:$A, "Pickup", NewEmisData!$B:$B, $A354, NewEmisData!$C:$C, $H354, NewEmisData!$D:$D, CF$2), SUMIFS(NewEmisData!H:H, NewEmisData!$A:$A, "LDV", NewEmisData!$B:$B, $A354, NewEmisData!$C:$C, $H354, NewEmisData!$D:$D, CF$2))</f>
        <v>0</v>
      </c>
      <c r="CG354" s="335">
        <f>$I354*IF($G354="Pickup", SUMIFS(NewEmisData!I:I, NewEmisData!$A:$A, "Pickup", NewEmisData!$B:$B, $A354, NewEmisData!$C:$C, $H354, NewEmisData!$D:$D, CG$2), SUMIFS(NewEmisData!I:I, NewEmisData!$A:$A, "LDV", NewEmisData!$B:$B, $A354, NewEmisData!$C:$C, $H354, NewEmisData!$D:$D, CG$2))</f>
        <v>0</v>
      </c>
      <c r="CH354" s="335">
        <f>$I354*IF($G354="Pickup", SUMIFS(NewEmisData!J:J, NewEmisData!$A:$A, "Pickup", NewEmisData!$B:$B, $A354, NewEmisData!$C:$C, $H354, NewEmisData!$D:$D, CH$2), SUMIFS(NewEmisData!J:J, NewEmisData!$A:$A, "LDV", NewEmisData!$B:$B, $A354, NewEmisData!$C:$C, $H354, NewEmisData!$D:$D, CH$2))</f>
        <v>0</v>
      </c>
      <c r="CI354" s="335">
        <f>$I354*IF($G354="Pickup", SUMIFS(NewEmisData!K:K, NewEmisData!$A:$A, "Pickup", NewEmisData!$B:$B, $A354, NewEmisData!$C:$C, $H354, NewEmisData!$D:$D, CI$2), SUMIFS(NewEmisData!K:K, NewEmisData!$A:$A, "LDV", NewEmisData!$B:$B, $A354, NewEmisData!$C:$C, $H354, NewEmisData!$D:$D, CI$2))</f>
        <v>0</v>
      </c>
      <c r="CJ354" s="335">
        <f>$I354*IF($G354="Pickup", SUMIFS(NewEmisData!L:L, NewEmisData!$A:$A, "Pickup", NewEmisData!$B:$B, $A354, NewEmisData!$C:$C, $H354, NewEmisData!$D:$D, CJ$2), SUMIFS(NewEmisData!L:L, NewEmisData!$A:$A, "LDV", NewEmisData!$B:$B, $A354, NewEmisData!$C:$C, $H354, NewEmisData!$D:$D, CJ$2))</f>
        <v>0</v>
      </c>
      <c r="CK354" s="335">
        <f>$I354*IF($G354="Pickup", SUMIFS(NewEmisData!M:M, NewEmisData!$A:$A, "Pickup", NewEmisData!$B:$B, $A354, NewEmisData!$C:$C, $H354, NewEmisData!$D:$D, CK$2), SUMIFS(NewEmisData!M:M, NewEmisData!$A:$A, "LDV", NewEmisData!$B:$B, $A354, NewEmisData!$C:$C, $H354, NewEmisData!$D:$D, CK$2))</f>
        <v>0</v>
      </c>
      <c r="CL354" s="335">
        <v>0</v>
      </c>
      <c r="CM354" s="335">
        <f>$I354*IF($G354="Pickup", SUMIFS(NewEmisData!E:E, NewEmisData!$A:$A, "Pickup", NewEmisData!$B:$B, $A354, NewEmisData!$C:$C, $H354, NewEmisData!$D:$D, CM$2), SUMIFS(NewEmisData!E:E, NewEmisData!$A:$A, "LDV", NewEmisData!$B:$B, $A354, NewEmisData!$C:$C, $H354, NewEmisData!$D:$D, CM$2))</f>
        <v>0</v>
      </c>
      <c r="CN354" s="335">
        <f>$I354*IF($G354="Pickup", SUMIFS(NewEmisData!F:F, NewEmisData!$A:$A, "Pickup", NewEmisData!$B:$B, $A354, NewEmisData!$C:$C, $H354, NewEmisData!$D:$D, CN$2), SUMIFS(NewEmisData!F:F, NewEmisData!$A:$A, "LDV", NewEmisData!$B:$B, $A354, NewEmisData!$C:$C, $H354, NewEmisData!$D:$D, CN$2))</f>
        <v>0</v>
      </c>
      <c r="CO354" s="335">
        <f>$I354*IF($G354="Pickup", SUMIFS(NewEmisData!G:G, NewEmisData!$A:$A, "Pickup", NewEmisData!$B:$B, $A354, NewEmisData!$C:$C, $H354, NewEmisData!$D:$D, CO$2), SUMIFS(NewEmisData!G:G, NewEmisData!$A:$A, "LDV", NewEmisData!$B:$B, $A354, NewEmisData!$C:$C, $H354, NewEmisData!$D:$D, CO$2))</f>
        <v>0</v>
      </c>
      <c r="CP354" s="335">
        <f>$I354*IF($G354="Pickup", SUMIFS(NewEmisData!H:H, NewEmisData!$A:$A, "Pickup", NewEmisData!$B:$B, $A354, NewEmisData!$C:$C, $H354, NewEmisData!$D:$D, CP$2), SUMIFS(NewEmisData!H:H, NewEmisData!$A:$A, "LDV", NewEmisData!$B:$B, $A354, NewEmisData!$C:$C, $H354, NewEmisData!$D:$D, CP$2))</f>
        <v>0</v>
      </c>
      <c r="CQ354" s="335">
        <f>$I354*IF($G354="Pickup", SUMIFS(NewEmisData!I:I, NewEmisData!$A:$A, "Pickup", NewEmisData!$B:$B, $A354, NewEmisData!$C:$C, $H354, NewEmisData!$D:$D, CQ$2), SUMIFS(NewEmisData!I:I, NewEmisData!$A:$A, "LDV", NewEmisData!$B:$B, $A354, NewEmisData!$C:$C, $H354, NewEmisData!$D:$D, CQ$2))</f>
        <v>0</v>
      </c>
      <c r="CR354" s="335">
        <f>$I354*IF($G354="Pickup", SUMIFS(NewEmisData!J:J, NewEmisData!$A:$A, "Pickup", NewEmisData!$B:$B, $A354, NewEmisData!$C:$C, $H354, NewEmisData!$D:$D, CR$2), SUMIFS(NewEmisData!J:J, NewEmisData!$A:$A, "LDV", NewEmisData!$B:$B, $A354, NewEmisData!$C:$C, $H354, NewEmisData!$D:$D, CR$2))</f>
        <v>0</v>
      </c>
      <c r="CS354" s="335">
        <f>$I354*IF($G354="Pickup", SUMIFS(NewEmisData!K:K, NewEmisData!$A:$A, "Pickup", NewEmisData!$B:$B, $A354, NewEmisData!$C:$C, $H354, NewEmisData!$D:$D, CS$2), SUMIFS(NewEmisData!K:K, NewEmisData!$A:$A, "LDV", NewEmisData!$B:$B, $A354, NewEmisData!$C:$C, $H354, NewEmisData!$D:$D, CS$2))</f>
        <v>0</v>
      </c>
      <c r="CT354" s="335">
        <f>$I354*IF($G354="Pickup", SUMIFS(NewEmisData!L:L, NewEmisData!$A:$A, "Pickup", NewEmisData!$B:$B, $A354, NewEmisData!$C:$C, $H354, NewEmisData!$D:$D, CT$2), SUMIFS(NewEmisData!L:L, NewEmisData!$A:$A, "LDV", NewEmisData!$B:$B, $A354, NewEmisData!$C:$C, $H354, NewEmisData!$D:$D, CT$2))</f>
        <v>0</v>
      </c>
      <c r="CU354" s="335">
        <f>$I354*IF($G354="Pickup", SUMIFS(NewEmisData!M:M, NewEmisData!$A:$A, "Pickup", NewEmisData!$B:$B, $A354, NewEmisData!$C:$C, $H354, NewEmisData!$D:$D, CU$2), SUMIFS(NewEmisData!M:M, NewEmisData!$A:$A, "LDV", NewEmisData!$B:$B, $A354, NewEmisData!$C:$C, $H354, NewEmisData!$D:$D, CU$2))</f>
        <v>0</v>
      </c>
      <c r="CV354" s="335">
        <v>0</v>
      </c>
      <c r="CW354" s="335">
        <v>0</v>
      </c>
      <c r="CX354" s="335">
        <v>0</v>
      </c>
      <c r="CY354" s="335">
        <v>0</v>
      </c>
      <c r="CZ354" s="335">
        <v>0</v>
      </c>
      <c r="DA354" s="335">
        <v>0</v>
      </c>
      <c r="DB354" s="335">
        <v>0</v>
      </c>
      <c r="DC354" s="335">
        <v>0</v>
      </c>
      <c r="DD354" s="335">
        <v>0</v>
      </c>
      <c r="DE354" s="335">
        <v>0</v>
      </c>
      <c r="DF354" s="335">
        <v>0</v>
      </c>
      <c r="DG354" s="335">
        <f>$I354*IF($G354="Pickup", SUMIFS(NewEmisData!E:E, NewEmisData!$A:$A, "Pickup", NewEmisData!$B:$B, $A354, NewEmisData!$C:$C, $H354, NewEmisData!$D:$D, DG$2), SUMIFS(NewEmisData!E:E, NewEmisData!$A:$A, "LDV", NewEmisData!$B:$B, $A354, NewEmisData!$C:$C, $H354, NewEmisData!$D:$D, DG$2))</f>
        <v>0</v>
      </c>
      <c r="DH354" s="335">
        <f>$I354*IF($G354="Pickup", SUMIFS(NewEmisData!F:F, NewEmisData!$A:$A, "Pickup", NewEmisData!$B:$B, $A354, NewEmisData!$C:$C, $H354, NewEmisData!$D:$D, DH$2), SUMIFS(NewEmisData!F:F, NewEmisData!$A:$A, "LDV", NewEmisData!$B:$B, $A354, NewEmisData!$C:$C, $H354, NewEmisData!$D:$D, DH$2))</f>
        <v>0</v>
      </c>
      <c r="DI354" s="335">
        <f>$I354*IF($G354="Pickup", SUMIFS(NewEmisData!G:G, NewEmisData!$A:$A, "Pickup", NewEmisData!$B:$B, $A354, NewEmisData!$C:$C, $H354, NewEmisData!$D:$D, DI$2), SUMIFS(NewEmisData!G:G, NewEmisData!$A:$A, "LDV", NewEmisData!$B:$B, $A354, NewEmisData!$C:$C, $H354, NewEmisData!$D:$D, DI$2))</f>
        <v>0</v>
      </c>
      <c r="DJ354" s="335">
        <f>$I354*IF($G354="Pickup", SUMIFS(NewEmisData!H:H, NewEmisData!$A:$A, "Pickup", NewEmisData!$B:$B, $A354, NewEmisData!$C:$C, $H354, NewEmisData!$D:$D, DJ$2), SUMIFS(NewEmisData!H:H, NewEmisData!$A:$A, "LDV", NewEmisData!$B:$B, $A354, NewEmisData!$C:$C, $H354, NewEmisData!$D:$D, DJ$2))</f>
        <v>0</v>
      </c>
      <c r="DK354" s="335">
        <f>$I354*IF($G354="Pickup", SUMIFS(NewEmisData!I:I, NewEmisData!$A:$A, "Pickup", NewEmisData!$B:$B, $A354, NewEmisData!$C:$C, $H354, NewEmisData!$D:$D, DK$2), SUMIFS(NewEmisData!I:I, NewEmisData!$A:$A, "LDV", NewEmisData!$B:$B, $A354, NewEmisData!$C:$C, $H354, NewEmisData!$D:$D, DK$2))</f>
        <v>0</v>
      </c>
      <c r="DL354" s="335">
        <f>$I354*IF($G354="Pickup", SUMIFS(NewEmisData!J:J, NewEmisData!$A:$A, "Pickup", NewEmisData!$B:$B, $A354, NewEmisData!$C:$C, $H354, NewEmisData!$D:$D, DL$2), SUMIFS(NewEmisData!J:J, NewEmisData!$A:$A, "LDV", NewEmisData!$B:$B, $A354, NewEmisData!$C:$C, $H354, NewEmisData!$D:$D, DL$2))</f>
        <v>0</v>
      </c>
      <c r="DM354" s="335">
        <f>$I354*IF($G354="Pickup", SUMIFS(NewEmisData!K:K, NewEmisData!$A:$A, "Pickup", NewEmisData!$B:$B, $A354, NewEmisData!$C:$C, $H354, NewEmisData!$D:$D, DM$2), SUMIFS(NewEmisData!K:K, NewEmisData!$A:$A, "LDV", NewEmisData!$B:$B, $A354, NewEmisData!$C:$C, $H354, NewEmisData!$D:$D, DM$2))</f>
        <v>0</v>
      </c>
      <c r="DN354" s="335">
        <f>$I354*IF($G354="Pickup", SUMIFS(NewEmisData!L:L, NewEmisData!$A:$A, "Pickup", NewEmisData!$B:$B, $A354, NewEmisData!$C:$C, $H354, NewEmisData!$D:$D, DN$2), SUMIFS(NewEmisData!L:L, NewEmisData!$A:$A, "LDV", NewEmisData!$B:$B, $A354, NewEmisData!$C:$C, $H354, NewEmisData!$D:$D, DN$2))</f>
        <v>0</v>
      </c>
      <c r="DO354" s="335">
        <f>$I354*IF($G354="Pickup", SUMIFS(NewEmisData!M:M, NewEmisData!$A:$A, "Pickup", NewEmisData!$B:$B, $A354, NewEmisData!$C:$C, $H354, NewEmisData!$D:$D, DO$2), SUMIFS(NewEmisData!M:M, NewEmisData!$A:$A, "LDV", NewEmisData!$B:$B, $A354, NewEmisData!$C:$C, $H354, NewEmisData!$D:$D, DO$2))</f>
        <v>0</v>
      </c>
      <c r="DP354" s="335">
        <v>0</v>
      </c>
      <c r="DQ354" s="335">
        <f>$I354*IF($G354="Pickup", SUMIFS(NewEmisData!E:E, NewEmisData!$A:$A, "Pickup", NewEmisData!$B:$B, $A354, NewEmisData!$C:$C, $H354, NewEmisData!$D:$D, DQ$2), SUMIFS(NewEmisData!E:E, NewEmisData!$A:$A, "LDV", NewEmisData!$B:$B, $A354, NewEmisData!$C:$C, $H354, NewEmisData!$D:$D, DQ$2))</f>
        <v>0</v>
      </c>
      <c r="DR354" s="335">
        <f>$I354*IF($G354="Pickup", SUMIFS(NewEmisData!F:F, NewEmisData!$A:$A, "Pickup", NewEmisData!$B:$B, $A354, NewEmisData!$C:$C, $H354, NewEmisData!$D:$D, DR$2), SUMIFS(NewEmisData!F:F, NewEmisData!$A:$A, "LDV", NewEmisData!$B:$B, $A354, NewEmisData!$C:$C, $H354, NewEmisData!$D:$D, DR$2))</f>
        <v>0</v>
      </c>
      <c r="DS354" s="335">
        <f>$I354*IF($G354="Pickup", SUMIFS(NewEmisData!G:G, NewEmisData!$A:$A, "Pickup", NewEmisData!$B:$B, $A354, NewEmisData!$C:$C, $H354, NewEmisData!$D:$D, DS$2), SUMIFS(NewEmisData!G:G, NewEmisData!$A:$A, "LDV", NewEmisData!$B:$B, $A354, NewEmisData!$C:$C, $H354, NewEmisData!$D:$D, DS$2))</f>
        <v>0</v>
      </c>
      <c r="DT354" s="335">
        <f>$I354*IF($G354="Pickup", SUMIFS(NewEmisData!H:H, NewEmisData!$A:$A, "Pickup", NewEmisData!$B:$B, $A354, NewEmisData!$C:$C, $H354, NewEmisData!$D:$D, DT$2), SUMIFS(NewEmisData!H:H, NewEmisData!$A:$A, "LDV", NewEmisData!$B:$B, $A354, NewEmisData!$C:$C, $H354, NewEmisData!$D:$D, DT$2))</f>
        <v>0</v>
      </c>
      <c r="DU354" s="335">
        <f>$I354*IF($G354="Pickup", SUMIFS(NewEmisData!I:I, NewEmisData!$A:$A, "Pickup", NewEmisData!$B:$B, $A354, NewEmisData!$C:$C, $H354, NewEmisData!$D:$D, DU$2), SUMIFS(NewEmisData!I:I, NewEmisData!$A:$A, "LDV", NewEmisData!$B:$B, $A354, NewEmisData!$C:$C, $H354, NewEmisData!$D:$D, DU$2))</f>
        <v>0</v>
      </c>
      <c r="DV354" s="335">
        <f>$I354*IF($G354="Pickup", SUMIFS(NewEmisData!J:J, NewEmisData!$A:$A, "Pickup", NewEmisData!$B:$B, $A354, NewEmisData!$C:$C, $H354, NewEmisData!$D:$D, DV$2), SUMIFS(NewEmisData!J:J, NewEmisData!$A:$A, "LDV", NewEmisData!$B:$B, $A354, NewEmisData!$C:$C, $H354, NewEmisData!$D:$D, DV$2))</f>
        <v>0</v>
      </c>
      <c r="DW354" s="335">
        <f>$I354*IF($G354="Pickup", SUMIFS(NewEmisData!K:K, NewEmisData!$A:$A, "Pickup", NewEmisData!$B:$B, $A354, NewEmisData!$C:$C, $H354, NewEmisData!$D:$D, DW$2), SUMIFS(NewEmisData!K:K, NewEmisData!$A:$A, "LDV", NewEmisData!$B:$B, $A354, NewEmisData!$C:$C, $H354, NewEmisData!$D:$D, DW$2))</f>
        <v>0</v>
      </c>
      <c r="DX354" s="335">
        <f>$I354*IF($G354="Pickup", SUMIFS(NewEmisData!L:L, NewEmisData!$A:$A, "Pickup", NewEmisData!$B:$B, $A354, NewEmisData!$C:$C, $H354, NewEmisData!$D:$D, DX$2), SUMIFS(NewEmisData!L:L, NewEmisData!$A:$A, "LDV", NewEmisData!$B:$B, $A354, NewEmisData!$C:$C, $H354, NewEmisData!$D:$D, DX$2))</f>
        <v>0</v>
      </c>
      <c r="DY354" s="335">
        <f>$I354*IF($G354="Pickup", SUMIFS(NewEmisData!M:M, NewEmisData!$A:$A, "Pickup", NewEmisData!$B:$B, $A354, NewEmisData!$C:$C, $H354, NewEmisData!$D:$D, DY$2), SUMIFS(NewEmisData!M:M, NewEmisData!$A:$A, "LDV", NewEmisData!$B:$B, $A354, NewEmisData!$C:$C, $H354, NewEmisData!$D:$D, DY$2))</f>
        <v>0</v>
      </c>
      <c r="DZ354" s="335">
        <v>0</v>
      </c>
      <c r="EA354" s="335">
        <f t="shared" si="542"/>
        <v>0</v>
      </c>
      <c r="EB354" s="335">
        <f t="shared" si="543"/>
        <v>0</v>
      </c>
      <c r="EC354" s="335">
        <f t="shared" si="544"/>
        <v>0</v>
      </c>
      <c r="ED354" s="335">
        <f t="shared" si="545"/>
        <v>0</v>
      </c>
      <c r="EE354" s="335">
        <f t="shared" si="546"/>
        <v>0</v>
      </c>
      <c r="EF354" s="335">
        <f t="shared" si="547"/>
        <v>0</v>
      </c>
      <c r="EG354" s="335">
        <f t="shared" si="548"/>
        <v>0</v>
      </c>
      <c r="EH354" s="335">
        <f t="shared" si="549"/>
        <v>0</v>
      </c>
      <c r="EI354" s="335">
        <f t="shared" si="550"/>
        <v>0</v>
      </c>
      <c r="EJ354" s="335">
        <f t="shared" si="551"/>
        <v>0</v>
      </c>
      <c r="EK354" s="335">
        <f t="shared" si="552"/>
        <v>0</v>
      </c>
      <c r="EL354" s="335">
        <f t="shared" si="553"/>
        <v>0</v>
      </c>
      <c r="EM354" s="335">
        <f t="shared" si="554"/>
        <v>0</v>
      </c>
      <c r="EN354" s="335">
        <f t="shared" si="555"/>
        <v>0</v>
      </c>
      <c r="EO354" s="335">
        <f t="shared" si="556"/>
        <v>0</v>
      </c>
      <c r="EP354" s="335">
        <f t="shared" si="557"/>
        <v>0</v>
      </c>
      <c r="EQ354" s="335">
        <f t="shared" si="558"/>
        <v>0</v>
      </c>
      <c r="ER354" s="335">
        <f t="shared" si="559"/>
        <v>0</v>
      </c>
      <c r="ES354" s="335">
        <f t="shared" si="560"/>
        <v>0</v>
      </c>
      <c r="ET354" s="335">
        <f t="shared" si="561"/>
        <v>0</v>
      </c>
      <c r="EU354" s="335">
        <f t="shared" si="562"/>
        <v>0</v>
      </c>
      <c r="EV354" s="335">
        <f t="shared" si="563"/>
        <v>0</v>
      </c>
      <c r="EW354" s="335">
        <f t="shared" si="564"/>
        <v>0</v>
      </c>
      <c r="EX354" s="335">
        <f t="shared" si="565"/>
        <v>0</v>
      </c>
      <c r="EY354" s="335">
        <f t="shared" si="566"/>
        <v>0</v>
      </c>
      <c r="EZ354" s="335">
        <f t="shared" si="567"/>
        <v>0</v>
      </c>
      <c r="FA354" s="335">
        <f t="shared" si="568"/>
        <v>0</v>
      </c>
      <c r="FB354" s="335">
        <f t="shared" si="569"/>
        <v>0</v>
      </c>
      <c r="FC354" s="335">
        <f t="shared" si="570"/>
        <v>0</v>
      </c>
      <c r="FD354" s="335">
        <f t="shared" si="571"/>
        <v>0</v>
      </c>
      <c r="FE354" s="335">
        <f t="shared" si="572"/>
        <v>5.12091740678495E-2</v>
      </c>
      <c r="FF354" s="335">
        <f t="shared" si="573"/>
        <v>5.12091740678495E-2</v>
      </c>
      <c r="FG354" s="335">
        <f t="shared" si="574"/>
        <v>5.1209105995627897E-2</v>
      </c>
      <c r="FH354" s="335">
        <f t="shared" si="575"/>
        <v>5.1209106574509597E-2</v>
      </c>
      <c r="FI354" s="335">
        <f t="shared" si="576"/>
        <v>5.1209011120713299E-2</v>
      </c>
      <c r="FJ354" s="335">
        <f t="shared" si="577"/>
        <v>5.1209115709399303E-2</v>
      </c>
      <c r="FK354" s="335">
        <f t="shared" si="578"/>
        <v>5.1209067900781301E-2</v>
      </c>
      <c r="FL354" s="335">
        <f t="shared" si="579"/>
        <v>5.1209026266060102E-2</v>
      </c>
      <c r="FM354" s="335">
        <f t="shared" si="580"/>
        <v>5.1209026266060102E-2</v>
      </c>
      <c r="FN354" s="335">
        <f t="shared" si="581"/>
        <v>2.3805319372350052E-2</v>
      </c>
      <c r="FO354" s="335">
        <f t="shared" si="582"/>
        <v>6.66074097322524E-3</v>
      </c>
      <c r="FP354" s="335">
        <f t="shared" si="583"/>
        <v>6.66074097322524E-3</v>
      </c>
      <c r="FQ354" s="335">
        <f t="shared" si="584"/>
        <v>6.6607335748389796E-3</v>
      </c>
      <c r="FR354" s="335">
        <f t="shared" si="585"/>
        <v>6.6607277974443701E-3</v>
      </c>
      <c r="FS354" s="335">
        <f t="shared" si="586"/>
        <v>6.6607270180681398E-3</v>
      </c>
      <c r="FT354" s="335">
        <f t="shared" si="587"/>
        <v>6.6607268966739396E-3</v>
      </c>
      <c r="FU354" s="335">
        <f t="shared" si="588"/>
        <v>6.6607294451310698E-3</v>
      </c>
      <c r="FV354" s="335">
        <f t="shared" si="589"/>
        <v>6.6607268071052902E-3</v>
      </c>
      <c r="FW354" s="335">
        <f t="shared" si="590"/>
        <v>6.6607268071052902E-3</v>
      </c>
      <c r="FX354" s="335">
        <f t="shared" si="591"/>
        <v>1.6506531515565108E-3</v>
      </c>
    </row>
    <row r="355" spans="1:180" x14ac:dyDescent="0.2">
      <c r="A355" s="305" t="str">
        <f>IF(LEFT(TRIM(TechData_All!AJ48),1)="*", _xlfn.CONCAT("*","R2"), "R2")</f>
        <v>*R2</v>
      </c>
      <c r="B355" s="305" t="str">
        <f>TechData_All!A48</f>
        <v>TLMFCH15</v>
      </c>
      <c r="C355" s="305" t="str">
        <f>TechData_All!C48</f>
        <v>TL.H2.M.FCH.2015</v>
      </c>
      <c r="D355" s="301" t="str">
        <f>TechData_All!D48</f>
        <v>bn-vmt, bn-vmt/a</v>
      </c>
      <c r="E355" s="301" t="str">
        <f>TechData_All!E48</f>
        <v>TRNH2</v>
      </c>
      <c r="F355" s="301" t="str">
        <f>TechData_All!F48</f>
        <v>TL</v>
      </c>
      <c r="G355" s="315" t="s">
        <v>819</v>
      </c>
      <c r="H355" s="315" t="s">
        <v>36</v>
      </c>
      <c r="I355" s="315">
        <v>1</v>
      </c>
      <c r="J355" s="315" t="str">
        <f t="shared" si="592"/>
        <v>Minivan-ELC</v>
      </c>
      <c r="K355" s="335">
        <f>$I355*IF($G355="Pickup", SUMIFS(NewEmisData!E:E, NewEmisData!$A:$A, "Pickup", NewEmisData!$B:$B, $A355, NewEmisData!$C:$C, $H355, NewEmisData!$D:$D, K$2), SUMIFS(NewEmisData!E:E, NewEmisData!$A:$A, "LDV", NewEmisData!$B:$B, $A355, NewEmisData!$C:$C, $H355, NewEmisData!$D:$D, K$2))</f>
        <v>0</v>
      </c>
      <c r="L355" s="335">
        <f>$I355*IF($G355="Pickup", SUMIFS(NewEmisData!F:F, NewEmisData!$A:$A, "Pickup", NewEmisData!$B:$B, $A355, NewEmisData!$C:$C, $H355, NewEmisData!$D:$D, L$2), SUMIFS(NewEmisData!F:F, NewEmisData!$A:$A, "LDV", NewEmisData!$B:$B, $A355, NewEmisData!$C:$C, $H355, NewEmisData!$D:$D, L$2))</f>
        <v>0</v>
      </c>
      <c r="M355" s="335">
        <f>$I355*IF($G355="Pickup", SUMIFS(NewEmisData!G:G, NewEmisData!$A:$A, "Pickup", NewEmisData!$B:$B, $A355, NewEmisData!$C:$C, $H355, NewEmisData!$D:$D, M$2), SUMIFS(NewEmisData!G:G, NewEmisData!$A:$A, "LDV", NewEmisData!$B:$B, $A355, NewEmisData!$C:$C, $H355, NewEmisData!$D:$D, M$2))</f>
        <v>0</v>
      </c>
      <c r="N355" s="335">
        <f>$I355*IF($G355="Pickup", SUMIFS(NewEmisData!H:H, NewEmisData!$A:$A, "Pickup", NewEmisData!$B:$B, $A355, NewEmisData!$C:$C, $H355, NewEmisData!$D:$D, N$2), SUMIFS(NewEmisData!H:H, NewEmisData!$A:$A, "LDV", NewEmisData!$B:$B, $A355, NewEmisData!$C:$C, $H355, NewEmisData!$D:$D, N$2))</f>
        <v>0</v>
      </c>
      <c r="O355" s="335">
        <f>$I355*IF($G355="Pickup", SUMIFS(NewEmisData!I:I, NewEmisData!$A:$A, "Pickup", NewEmisData!$B:$B, $A355, NewEmisData!$C:$C, $H355, NewEmisData!$D:$D, O$2), SUMIFS(NewEmisData!I:I, NewEmisData!$A:$A, "LDV", NewEmisData!$B:$B, $A355, NewEmisData!$C:$C, $H355, NewEmisData!$D:$D, O$2))</f>
        <v>0</v>
      </c>
      <c r="P355" s="335">
        <f>$I355*IF($G355="Pickup", SUMIFS(NewEmisData!J:J, NewEmisData!$A:$A, "Pickup", NewEmisData!$B:$B, $A355, NewEmisData!$C:$C, $H355, NewEmisData!$D:$D, P$2), SUMIFS(NewEmisData!J:J, NewEmisData!$A:$A, "LDV", NewEmisData!$B:$B, $A355, NewEmisData!$C:$C, $H355, NewEmisData!$D:$D, P$2))</f>
        <v>0</v>
      </c>
      <c r="Q355" s="335">
        <f>$I355*IF($G355="Pickup", SUMIFS(NewEmisData!K:K, NewEmisData!$A:$A, "Pickup", NewEmisData!$B:$B, $A355, NewEmisData!$C:$C, $H355, NewEmisData!$D:$D, Q$2), SUMIFS(NewEmisData!K:K, NewEmisData!$A:$A, "LDV", NewEmisData!$B:$B, $A355, NewEmisData!$C:$C, $H355, NewEmisData!$D:$D, Q$2))</f>
        <v>0</v>
      </c>
      <c r="R355" s="335">
        <f>$I355*IF($G355="Pickup", SUMIFS(NewEmisData!L:L, NewEmisData!$A:$A, "Pickup", NewEmisData!$B:$B, $A355, NewEmisData!$C:$C, $H355, NewEmisData!$D:$D, R$2), SUMIFS(NewEmisData!L:L, NewEmisData!$A:$A, "LDV", NewEmisData!$B:$B, $A355, NewEmisData!$C:$C, $H355, NewEmisData!$D:$D, R$2))</f>
        <v>0</v>
      </c>
      <c r="S355" s="335">
        <f>$I355*IF($G355="Pickup", SUMIFS(NewEmisData!M:M, NewEmisData!$A:$A, "Pickup", NewEmisData!$B:$B, $A355, NewEmisData!$C:$C, $H355, NewEmisData!$D:$D, S$2), SUMIFS(NewEmisData!M:M, NewEmisData!$A:$A, "LDV", NewEmisData!$B:$B, $A355, NewEmisData!$C:$C, $H355, NewEmisData!$D:$D, S$2))</f>
        <v>0</v>
      </c>
      <c r="T355" s="335">
        <v>0</v>
      </c>
      <c r="U355" s="335">
        <f>$I355*IF($G355="Pickup", SUMIFS(NewEmisData!E:E, NewEmisData!$A:$A, "Pickup", NewEmisData!$B:$B, $A355, NewEmisData!$C:$C, $H355, NewEmisData!$D:$D, U$2), SUMIFS(NewEmisData!E:E, NewEmisData!$A:$A, "LDV", NewEmisData!$B:$B, $A355, NewEmisData!$C:$C, $H355, NewEmisData!$D:$D, U$2))</f>
        <v>0</v>
      </c>
      <c r="V355" s="335">
        <f>$I355*IF($G355="Pickup", SUMIFS(NewEmisData!F:F, NewEmisData!$A:$A, "Pickup", NewEmisData!$B:$B, $A355, NewEmisData!$C:$C, $H355, NewEmisData!$D:$D, V$2), SUMIFS(NewEmisData!F:F, NewEmisData!$A:$A, "LDV", NewEmisData!$B:$B, $A355, NewEmisData!$C:$C, $H355, NewEmisData!$D:$D, V$2))</f>
        <v>0</v>
      </c>
      <c r="W355" s="335">
        <f>$I355*IF($G355="Pickup", SUMIFS(NewEmisData!G:G, NewEmisData!$A:$A, "Pickup", NewEmisData!$B:$B, $A355, NewEmisData!$C:$C, $H355, NewEmisData!$D:$D, W$2), SUMIFS(NewEmisData!G:G, NewEmisData!$A:$A, "LDV", NewEmisData!$B:$B, $A355, NewEmisData!$C:$C, $H355, NewEmisData!$D:$D, W$2))</f>
        <v>0</v>
      </c>
      <c r="X355" s="335">
        <f>$I355*IF($G355="Pickup", SUMIFS(NewEmisData!H:H, NewEmisData!$A:$A, "Pickup", NewEmisData!$B:$B, $A355, NewEmisData!$C:$C, $H355, NewEmisData!$D:$D, X$2), SUMIFS(NewEmisData!H:H, NewEmisData!$A:$A, "LDV", NewEmisData!$B:$B, $A355, NewEmisData!$C:$C, $H355, NewEmisData!$D:$D, X$2))</f>
        <v>0</v>
      </c>
      <c r="Y355" s="335">
        <f>$I355*IF($G355="Pickup", SUMIFS(NewEmisData!I:I, NewEmisData!$A:$A, "Pickup", NewEmisData!$B:$B, $A355, NewEmisData!$C:$C, $H355, NewEmisData!$D:$D, Y$2), SUMIFS(NewEmisData!I:I, NewEmisData!$A:$A, "LDV", NewEmisData!$B:$B, $A355, NewEmisData!$C:$C, $H355, NewEmisData!$D:$D, Y$2))</f>
        <v>0</v>
      </c>
      <c r="Z355" s="335">
        <f>$I355*IF($G355="Pickup", SUMIFS(NewEmisData!J:J, NewEmisData!$A:$A, "Pickup", NewEmisData!$B:$B, $A355, NewEmisData!$C:$C, $H355, NewEmisData!$D:$D, Z$2), SUMIFS(NewEmisData!J:J, NewEmisData!$A:$A, "LDV", NewEmisData!$B:$B, $A355, NewEmisData!$C:$C, $H355, NewEmisData!$D:$D, Z$2))</f>
        <v>0</v>
      </c>
      <c r="AA355" s="335">
        <f>$I355*IF($G355="Pickup", SUMIFS(NewEmisData!K:K, NewEmisData!$A:$A, "Pickup", NewEmisData!$B:$B, $A355, NewEmisData!$C:$C, $H355, NewEmisData!$D:$D, AA$2), SUMIFS(NewEmisData!K:K, NewEmisData!$A:$A, "LDV", NewEmisData!$B:$B, $A355, NewEmisData!$C:$C, $H355, NewEmisData!$D:$D, AA$2))</f>
        <v>0</v>
      </c>
      <c r="AB355" s="335">
        <f>$I355*IF($G355="Pickup", SUMIFS(NewEmisData!L:L, NewEmisData!$A:$A, "Pickup", NewEmisData!$B:$B, $A355, NewEmisData!$C:$C, $H355, NewEmisData!$D:$D, AB$2), SUMIFS(NewEmisData!L:L, NewEmisData!$A:$A, "LDV", NewEmisData!$B:$B, $A355, NewEmisData!$C:$C, $H355, NewEmisData!$D:$D, AB$2))</f>
        <v>0</v>
      </c>
      <c r="AC355" s="335">
        <f>$I355*IF($G355="Pickup", SUMIFS(NewEmisData!M:M, NewEmisData!$A:$A, "Pickup", NewEmisData!$B:$B, $A355, NewEmisData!$C:$C, $H355, NewEmisData!$D:$D, AC$2), SUMIFS(NewEmisData!M:M, NewEmisData!$A:$A, "LDV", NewEmisData!$B:$B, $A355, NewEmisData!$C:$C, $H355, NewEmisData!$D:$D, AC$2))</f>
        <v>0</v>
      </c>
      <c r="AD355" s="335">
        <v>0</v>
      </c>
      <c r="AE355" s="335">
        <f>$I355*IF($G355="Pickup", SUMIFS(NewEmisData!E:E, NewEmisData!$A:$A, "Pickup", NewEmisData!$B:$B, $A355, NewEmisData!$C:$C, $H355, NewEmisData!$D:$D, AE$2), SUMIFS(NewEmisData!E:E, NewEmisData!$A:$A, "LDV", NewEmisData!$B:$B, $A355, NewEmisData!$C:$C, $H355, NewEmisData!$D:$D, AE$2))</f>
        <v>0</v>
      </c>
      <c r="AF355" s="335">
        <f>$I355*IF($G355="Pickup", SUMIFS(NewEmisData!F:F, NewEmisData!$A:$A, "Pickup", NewEmisData!$B:$B, $A355, NewEmisData!$C:$C, $H355, NewEmisData!$D:$D, AF$2), SUMIFS(NewEmisData!F:F, NewEmisData!$A:$A, "LDV", NewEmisData!$B:$B, $A355, NewEmisData!$C:$C, $H355, NewEmisData!$D:$D, AF$2))</f>
        <v>0</v>
      </c>
      <c r="AG355" s="335">
        <f>$I355*IF($G355="Pickup", SUMIFS(NewEmisData!G:G, NewEmisData!$A:$A, "Pickup", NewEmisData!$B:$B, $A355, NewEmisData!$C:$C, $H355, NewEmisData!$D:$D, AG$2), SUMIFS(NewEmisData!G:G, NewEmisData!$A:$A, "LDV", NewEmisData!$B:$B, $A355, NewEmisData!$C:$C, $H355, NewEmisData!$D:$D, AG$2))</f>
        <v>0</v>
      </c>
      <c r="AH355" s="335">
        <f>$I355*IF($G355="Pickup", SUMIFS(NewEmisData!H:H, NewEmisData!$A:$A, "Pickup", NewEmisData!$B:$B, $A355, NewEmisData!$C:$C, $H355, NewEmisData!$D:$D, AH$2), SUMIFS(NewEmisData!H:H, NewEmisData!$A:$A, "LDV", NewEmisData!$B:$B, $A355, NewEmisData!$C:$C, $H355, NewEmisData!$D:$D, AH$2))</f>
        <v>0</v>
      </c>
      <c r="AI355" s="335">
        <f>$I355*IF($G355="Pickup", SUMIFS(NewEmisData!I:I, NewEmisData!$A:$A, "Pickup", NewEmisData!$B:$B, $A355, NewEmisData!$C:$C, $H355, NewEmisData!$D:$D, AI$2), SUMIFS(NewEmisData!I:I, NewEmisData!$A:$A, "LDV", NewEmisData!$B:$B, $A355, NewEmisData!$C:$C, $H355, NewEmisData!$D:$D, AI$2))</f>
        <v>0</v>
      </c>
      <c r="AJ355" s="335">
        <f>$I355*IF($G355="Pickup", SUMIFS(NewEmisData!J:J, NewEmisData!$A:$A, "Pickup", NewEmisData!$B:$B, $A355, NewEmisData!$C:$C, $H355, NewEmisData!$D:$D, AJ$2), SUMIFS(NewEmisData!J:J, NewEmisData!$A:$A, "LDV", NewEmisData!$B:$B, $A355, NewEmisData!$C:$C, $H355, NewEmisData!$D:$D, AJ$2))</f>
        <v>0</v>
      </c>
      <c r="AK355" s="335">
        <f>$I355*IF($G355="Pickup", SUMIFS(NewEmisData!K:K, NewEmisData!$A:$A, "Pickup", NewEmisData!$B:$B, $A355, NewEmisData!$C:$C, $H355, NewEmisData!$D:$D, AK$2), SUMIFS(NewEmisData!K:K, NewEmisData!$A:$A, "LDV", NewEmisData!$B:$B, $A355, NewEmisData!$C:$C, $H355, NewEmisData!$D:$D, AK$2))</f>
        <v>0</v>
      </c>
      <c r="AL355" s="335">
        <f>$I355*IF($G355="Pickup", SUMIFS(NewEmisData!L:L, NewEmisData!$A:$A, "Pickup", NewEmisData!$B:$B, $A355, NewEmisData!$C:$C, $H355, NewEmisData!$D:$D, AL$2), SUMIFS(NewEmisData!L:L, NewEmisData!$A:$A, "LDV", NewEmisData!$B:$B, $A355, NewEmisData!$C:$C, $H355, NewEmisData!$D:$D, AL$2))</f>
        <v>0</v>
      </c>
      <c r="AM355" s="335">
        <f>$I355*IF($G355="Pickup", SUMIFS(NewEmisData!M:M, NewEmisData!$A:$A, "Pickup", NewEmisData!$B:$B, $A355, NewEmisData!$C:$C, $H355, NewEmisData!$D:$D, AM$2), SUMIFS(NewEmisData!M:M, NewEmisData!$A:$A, "LDV", NewEmisData!$B:$B, $A355, NewEmisData!$C:$C, $H355, NewEmisData!$D:$D, AM$2))</f>
        <v>0</v>
      </c>
      <c r="AN355" s="335">
        <v>0</v>
      </c>
      <c r="AO355" s="335">
        <f>$I355*IF($G355="Pickup", SUMIFS(NewEmisData!E:E, NewEmisData!$A:$A, "Pickup", NewEmisData!$B:$B, $A355, NewEmisData!$C:$C, $H355, NewEmisData!$D:$D, AO$2), SUMIFS(NewEmisData!E:E, NewEmisData!$A:$A, "LDV", NewEmisData!$B:$B, $A355, NewEmisData!$C:$C, $H355, NewEmisData!$D:$D, AO$2))</f>
        <v>7.3243110221385299E-2</v>
      </c>
      <c r="AP355" s="335">
        <f>$I355*IF($G355="Pickup", SUMIFS(NewEmisData!F:F, NewEmisData!$A:$A, "Pickup", NewEmisData!$B:$B, $A355, NewEmisData!$C:$C, $H355, NewEmisData!$D:$D, AP$2), SUMIFS(NewEmisData!F:F, NewEmisData!$A:$A, "LDV", NewEmisData!$B:$B, $A355, NewEmisData!$C:$C, $H355, NewEmisData!$D:$D, AP$2))</f>
        <v>7.3243110221385299E-2</v>
      </c>
      <c r="AQ355" s="335">
        <f>$I355*IF($G355="Pickup", SUMIFS(NewEmisData!G:G, NewEmisData!$A:$A, "Pickup", NewEmisData!$B:$B, $A355, NewEmisData!$C:$C, $H355, NewEmisData!$D:$D, AQ$2), SUMIFS(NewEmisData!G:G, NewEmisData!$A:$A, "LDV", NewEmisData!$B:$B, $A355, NewEmisData!$C:$C, $H355, NewEmisData!$D:$D, AQ$2))</f>
        <v>7.32430660863298E-2</v>
      </c>
      <c r="AR355" s="335">
        <f>$I355*IF($G355="Pickup", SUMIFS(NewEmisData!H:H, NewEmisData!$A:$A, "Pickup", NewEmisData!$B:$B, $A355, NewEmisData!$C:$C, $H355, NewEmisData!$D:$D, AR$2), SUMIFS(NewEmisData!H:H, NewEmisData!$A:$A, "LDV", NewEmisData!$B:$B, $A355, NewEmisData!$C:$C, $H355, NewEmisData!$D:$D, AR$2))</f>
        <v>7.3243157465552503E-2</v>
      </c>
      <c r="AS355" s="335">
        <f>$I355*IF($G355="Pickup", SUMIFS(NewEmisData!I:I, NewEmisData!$A:$A, "Pickup", NewEmisData!$B:$B, $A355, NewEmisData!$C:$C, $H355, NewEmisData!$D:$D, AS$2), SUMIFS(NewEmisData!I:I, NewEmisData!$A:$A, "LDV", NewEmisData!$B:$B, $A355, NewEmisData!$C:$C, $H355, NewEmisData!$D:$D, AS$2))</f>
        <v>7.3243061950548305E-2</v>
      </c>
      <c r="AT355" s="335">
        <f>$I355*IF($G355="Pickup", SUMIFS(NewEmisData!J:J, NewEmisData!$A:$A, "Pickup", NewEmisData!$B:$B, $A355, NewEmisData!$C:$C, $H355, NewEmisData!$D:$D, AT$2), SUMIFS(NewEmisData!J:J, NewEmisData!$A:$A, "LDV", NewEmisData!$B:$B, $A355, NewEmisData!$C:$C, $H355, NewEmisData!$D:$D, AT$2))</f>
        <v>7.3243007522533404E-2</v>
      </c>
      <c r="AU355" s="335">
        <f>$I355*IF($G355="Pickup", SUMIFS(NewEmisData!K:K, NewEmisData!$A:$A, "Pickup", NewEmisData!$B:$B, $A355, NewEmisData!$C:$C, $H355, NewEmisData!$D:$D, AU$2), SUMIFS(NewEmisData!K:K, NewEmisData!$A:$A, "LDV", NewEmisData!$B:$B, $A355, NewEmisData!$C:$C, $H355, NewEmisData!$D:$D, AU$2))</f>
        <v>7.3243037508868306E-2</v>
      </c>
      <c r="AV355" s="335">
        <f>$I355*IF($G355="Pickup", SUMIFS(NewEmisData!L:L, NewEmisData!$A:$A, "Pickup", NewEmisData!$B:$B, $A355, NewEmisData!$C:$C, $H355, NewEmisData!$D:$D, AV$2), SUMIFS(NewEmisData!L:L, NewEmisData!$A:$A, "LDV", NewEmisData!$B:$B, $A355, NewEmisData!$C:$C, $H355, NewEmisData!$D:$D, AV$2))</f>
        <v>7.3242921236188793E-2</v>
      </c>
      <c r="AW355" s="335">
        <f>$I355*IF($G355="Pickup", SUMIFS(NewEmisData!M:M, NewEmisData!$A:$A, "Pickup", NewEmisData!$B:$B, $A355, NewEmisData!$C:$C, $H355, NewEmisData!$D:$D, AW$2), SUMIFS(NewEmisData!M:M, NewEmisData!$A:$A, "LDV", NewEmisData!$B:$B, $A355, NewEmisData!$C:$C, $H355, NewEmisData!$D:$D, AW$2))</f>
        <v>7.3242921236188793E-2</v>
      </c>
      <c r="AX355" s="335">
        <v>2.3805319372350052E-2</v>
      </c>
      <c r="AY355" s="335">
        <f>$I355*IF($G355="Pickup", SUMIFS(NewEmisData!E:E, NewEmisData!$A:$A, "Pickup", NewEmisData!$B:$B, $A355, NewEmisData!$C:$C, $H355, NewEmisData!$D:$D, AY$2), SUMIFS(NewEmisData!E:E, NewEmisData!$A:$A, "LDV", NewEmisData!$B:$B, $A355, NewEmisData!$C:$C, $H355, NewEmisData!$D:$D, AY$2))</f>
        <v>9.4510282374974993E-3</v>
      </c>
      <c r="AZ355" s="335">
        <f>$I355*IF($G355="Pickup", SUMIFS(NewEmisData!F:F, NewEmisData!$A:$A, "Pickup", NewEmisData!$B:$B, $A355, NewEmisData!$C:$C, $H355, NewEmisData!$D:$D, AZ$2), SUMIFS(NewEmisData!F:F, NewEmisData!$A:$A, "LDV", NewEmisData!$B:$B, $A355, NewEmisData!$C:$C, $H355, NewEmisData!$D:$D, AZ$2))</f>
        <v>9.4510282374974993E-3</v>
      </c>
      <c r="BA355" s="335">
        <f>$I355*IF($G355="Pickup", SUMIFS(NewEmisData!G:G, NewEmisData!$A:$A, "Pickup", NewEmisData!$B:$B, $A355, NewEmisData!$C:$C, $H355, NewEmisData!$D:$D, BA$2), SUMIFS(NewEmisData!G:G, NewEmisData!$A:$A, "LDV", NewEmisData!$B:$B, $A355, NewEmisData!$C:$C, $H355, NewEmisData!$D:$D, BA$2))</f>
        <v>9.4510125266560902E-3</v>
      </c>
      <c r="BB355" s="335">
        <f>$I355*IF($G355="Pickup", SUMIFS(NewEmisData!H:H, NewEmisData!$A:$A, "Pickup", NewEmisData!$B:$B, $A355, NewEmisData!$C:$C, $H355, NewEmisData!$D:$D, BB$2), SUMIFS(NewEmisData!H:H, NewEmisData!$A:$A, "LDV", NewEmisData!$B:$B, $A355, NewEmisData!$C:$C, $H355, NewEmisData!$D:$D, BB$2))</f>
        <v>9.4510284224167199E-3</v>
      </c>
      <c r="BC355" s="335">
        <f>$I355*IF($G355="Pickup", SUMIFS(NewEmisData!I:I, NewEmisData!$A:$A, "Pickup", NewEmisData!$B:$B, $A355, NewEmisData!$C:$C, $H355, NewEmisData!$D:$D, BC$2), SUMIFS(NewEmisData!I:I, NewEmisData!$A:$A, "LDV", NewEmisData!$B:$B, $A355, NewEmisData!$C:$C, $H355, NewEmisData!$D:$D, BC$2))</f>
        <v>9.4510120080224802E-3</v>
      </c>
      <c r="BD355" s="335">
        <f>$I355*IF($G355="Pickup", SUMIFS(NewEmisData!J:J, NewEmisData!$A:$A, "Pickup", NewEmisData!$B:$B, $A355, NewEmisData!$C:$C, $H355, NewEmisData!$D:$D, BD$2), SUMIFS(NewEmisData!J:J, NewEmisData!$A:$A, "LDV", NewEmisData!$B:$B, $A355, NewEmisData!$C:$C, $H355, NewEmisData!$D:$D, BD$2))</f>
        <v>9.4510218218297193E-3</v>
      </c>
      <c r="BE355" s="335">
        <f>$I355*IF($G355="Pickup", SUMIFS(NewEmisData!K:K, NewEmisData!$A:$A, "Pickup", NewEmisData!$B:$B, $A355, NewEmisData!$C:$C, $H355, NewEmisData!$D:$D, BE$2), SUMIFS(NewEmisData!K:K, NewEmisData!$A:$A, "LDV", NewEmisData!$B:$B, $A355, NewEmisData!$C:$C, $H355, NewEmisData!$D:$D, BE$2))</f>
        <v>9.4510103244617501E-3</v>
      </c>
      <c r="BF355" s="335">
        <f>$I355*IF($G355="Pickup", SUMIFS(NewEmisData!L:L, NewEmisData!$A:$A, "Pickup", NewEmisData!$B:$B, $A355, NewEmisData!$C:$C, $H355, NewEmisData!$D:$D, BF$2), SUMIFS(NewEmisData!L:L, NewEmisData!$A:$A, "LDV", NewEmisData!$B:$B, $A355, NewEmisData!$C:$C, $H355, NewEmisData!$D:$D, BF$2))</f>
        <v>9.4510089054136992E-3</v>
      </c>
      <c r="BG355" s="335">
        <f>$I355*IF($G355="Pickup", SUMIFS(NewEmisData!M:M, NewEmisData!$A:$A, "Pickup", NewEmisData!$B:$B, $A355, NewEmisData!$C:$C, $H355, NewEmisData!$D:$D, BG$2), SUMIFS(NewEmisData!M:M, NewEmisData!$A:$A, "LDV", NewEmisData!$B:$B, $A355, NewEmisData!$C:$C, $H355, NewEmisData!$D:$D, BG$2))</f>
        <v>9.4510089054136992E-3</v>
      </c>
      <c r="BH355" s="335">
        <v>1.6506531515565108E-3</v>
      </c>
      <c r="BI355" s="335">
        <f>$I355*IF($G355="Pickup", SUMIFS(NewEmisData!E:E, NewEmisData!$A:$A, "Pickup", NewEmisData!$B:$B, $A355, NewEmisData!$C:$C, $H355, NewEmisData!$D:$D, BI$2), SUMIFS(NewEmisData!E:E, NewEmisData!$A:$A, "LDV", NewEmisData!$B:$B, $A355, NewEmisData!$C:$C, $H355, NewEmisData!$D:$D, BI$2))</f>
        <v>0</v>
      </c>
      <c r="BJ355" s="335">
        <f>$I355*IF($G355="Pickup", SUMIFS(NewEmisData!F:F, NewEmisData!$A:$A, "Pickup", NewEmisData!$B:$B, $A355, NewEmisData!$C:$C, $H355, NewEmisData!$D:$D, BJ$2), SUMIFS(NewEmisData!F:F, NewEmisData!$A:$A, "LDV", NewEmisData!$B:$B, $A355, NewEmisData!$C:$C, $H355, NewEmisData!$D:$D, BJ$2))</f>
        <v>0</v>
      </c>
      <c r="BK355" s="335">
        <f>$I355*IF($G355="Pickup", SUMIFS(NewEmisData!G:G, NewEmisData!$A:$A, "Pickup", NewEmisData!$B:$B, $A355, NewEmisData!$C:$C, $H355, NewEmisData!$D:$D, BK$2), SUMIFS(NewEmisData!G:G, NewEmisData!$A:$A, "LDV", NewEmisData!$B:$B, $A355, NewEmisData!$C:$C, $H355, NewEmisData!$D:$D, BK$2))</f>
        <v>0</v>
      </c>
      <c r="BL355" s="335">
        <f>$I355*IF($G355="Pickup", SUMIFS(NewEmisData!H:H, NewEmisData!$A:$A, "Pickup", NewEmisData!$B:$B, $A355, NewEmisData!$C:$C, $H355, NewEmisData!$D:$D, BL$2), SUMIFS(NewEmisData!H:H, NewEmisData!$A:$A, "LDV", NewEmisData!$B:$B, $A355, NewEmisData!$C:$C, $H355, NewEmisData!$D:$D, BL$2))</f>
        <v>0</v>
      </c>
      <c r="BM355" s="335">
        <f>$I355*IF($G355="Pickup", SUMIFS(NewEmisData!I:I, NewEmisData!$A:$A, "Pickup", NewEmisData!$B:$B, $A355, NewEmisData!$C:$C, $H355, NewEmisData!$D:$D, BM$2), SUMIFS(NewEmisData!I:I, NewEmisData!$A:$A, "LDV", NewEmisData!$B:$B, $A355, NewEmisData!$C:$C, $H355, NewEmisData!$D:$D, BM$2))</f>
        <v>0</v>
      </c>
      <c r="BN355" s="335">
        <f>$I355*IF($G355="Pickup", SUMIFS(NewEmisData!J:J, NewEmisData!$A:$A, "Pickup", NewEmisData!$B:$B, $A355, NewEmisData!$C:$C, $H355, NewEmisData!$D:$D, BN$2), SUMIFS(NewEmisData!J:J, NewEmisData!$A:$A, "LDV", NewEmisData!$B:$B, $A355, NewEmisData!$C:$C, $H355, NewEmisData!$D:$D, BN$2))</f>
        <v>0</v>
      </c>
      <c r="BO355" s="335">
        <f>$I355*IF($G355="Pickup", SUMIFS(NewEmisData!K:K, NewEmisData!$A:$A, "Pickup", NewEmisData!$B:$B, $A355, NewEmisData!$C:$C, $H355, NewEmisData!$D:$D, BO$2), SUMIFS(NewEmisData!K:K, NewEmisData!$A:$A, "LDV", NewEmisData!$B:$B, $A355, NewEmisData!$C:$C, $H355, NewEmisData!$D:$D, BO$2))</f>
        <v>0</v>
      </c>
      <c r="BP355" s="335">
        <f>$I355*IF($G355="Pickup", SUMIFS(NewEmisData!L:L, NewEmisData!$A:$A, "Pickup", NewEmisData!$B:$B, $A355, NewEmisData!$C:$C, $H355, NewEmisData!$D:$D, BP$2), SUMIFS(NewEmisData!L:L, NewEmisData!$A:$A, "LDV", NewEmisData!$B:$B, $A355, NewEmisData!$C:$C, $H355, NewEmisData!$D:$D, BP$2))</f>
        <v>0</v>
      </c>
      <c r="BQ355" s="335">
        <f>$I355*IF($G355="Pickup", SUMIFS(NewEmisData!M:M, NewEmisData!$A:$A, "Pickup", NewEmisData!$B:$B, $A355, NewEmisData!$C:$C, $H355, NewEmisData!$D:$D, BQ$2), SUMIFS(NewEmisData!M:M, NewEmisData!$A:$A, "LDV", NewEmisData!$B:$B, $A355, NewEmisData!$C:$C, $H355, NewEmisData!$D:$D, BQ$2))</f>
        <v>0</v>
      </c>
      <c r="BR355" s="335">
        <v>0</v>
      </c>
      <c r="BS355" s="335">
        <f>$I355*IF($G355="Pickup", SUMIFS(NewEmisData!E:E, NewEmisData!$A:$A, "Pickup", NewEmisData!$B:$B, $A355, NewEmisData!$C:$C, $H355, NewEmisData!$D:$D, BS$2), SUMIFS(NewEmisData!E:E, NewEmisData!$A:$A, "LDV", NewEmisData!$B:$B, $A355, NewEmisData!$C:$C, $H355, NewEmisData!$D:$D, BS$2))</f>
        <v>0</v>
      </c>
      <c r="BT355" s="335">
        <f>$I355*IF($G355="Pickup", SUMIFS(NewEmisData!F:F, NewEmisData!$A:$A, "Pickup", NewEmisData!$B:$B, $A355, NewEmisData!$C:$C, $H355, NewEmisData!$D:$D, BT$2), SUMIFS(NewEmisData!F:F, NewEmisData!$A:$A, "LDV", NewEmisData!$B:$B, $A355, NewEmisData!$C:$C, $H355, NewEmisData!$D:$D, BT$2))</f>
        <v>0</v>
      </c>
      <c r="BU355" s="335">
        <f>$I355*IF($G355="Pickup", SUMIFS(NewEmisData!G:G, NewEmisData!$A:$A, "Pickup", NewEmisData!$B:$B, $A355, NewEmisData!$C:$C, $H355, NewEmisData!$D:$D, BU$2), SUMIFS(NewEmisData!G:G, NewEmisData!$A:$A, "LDV", NewEmisData!$B:$B, $A355, NewEmisData!$C:$C, $H355, NewEmisData!$D:$D, BU$2))</f>
        <v>0</v>
      </c>
      <c r="BV355" s="335">
        <f>$I355*IF($G355="Pickup", SUMIFS(NewEmisData!H:H, NewEmisData!$A:$A, "Pickup", NewEmisData!$B:$B, $A355, NewEmisData!$C:$C, $H355, NewEmisData!$D:$D, BV$2), SUMIFS(NewEmisData!H:H, NewEmisData!$A:$A, "LDV", NewEmisData!$B:$B, $A355, NewEmisData!$C:$C, $H355, NewEmisData!$D:$D, BV$2))</f>
        <v>0</v>
      </c>
      <c r="BW355" s="335">
        <f>$I355*IF($G355="Pickup", SUMIFS(NewEmisData!I:I, NewEmisData!$A:$A, "Pickup", NewEmisData!$B:$B, $A355, NewEmisData!$C:$C, $H355, NewEmisData!$D:$D, BW$2), SUMIFS(NewEmisData!I:I, NewEmisData!$A:$A, "LDV", NewEmisData!$B:$B, $A355, NewEmisData!$C:$C, $H355, NewEmisData!$D:$D, BW$2))</f>
        <v>0</v>
      </c>
      <c r="BX355" s="335">
        <f>$I355*IF($G355="Pickup", SUMIFS(NewEmisData!J:J, NewEmisData!$A:$A, "Pickup", NewEmisData!$B:$B, $A355, NewEmisData!$C:$C, $H355, NewEmisData!$D:$D, BX$2), SUMIFS(NewEmisData!J:J, NewEmisData!$A:$A, "LDV", NewEmisData!$B:$B, $A355, NewEmisData!$C:$C, $H355, NewEmisData!$D:$D, BX$2))</f>
        <v>0</v>
      </c>
      <c r="BY355" s="335">
        <f>$I355*IF($G355="Pickup", SUMIFS(NewEmisData!K:K, NewEmisData!$A:$A, "Pickup", NewEmisData!$B:$B, $A355, NewEmisData!$C:$C, $H355, NewEmisData!$D:$D, BY$2), SUMIFS(NewEmisData!K:K, NewEmisData!$A:$A, "LDV", NewEmisData!$B:$B, $A355, NewEmisData!$C:$C, $H355, NewEmisData!$D:$D, BY$2))</f>
        <v>0</v>
      </c>
      <c r="BZ355" s="335">
        <f>$I355*IF($G355="Pickup", SUMIFS(NewEmisData!L:L, NewEmisData!$A:$A, "Pickup", NewEmisData!$B:$B, $A355, NewEmisData!$C:$C, $H355, NewEmisData!$D:$D, BZ$2), SUMIFS(NewEmisData!L:L, NewEmisData!$A:$A, "LDV", NewEmisData!$B:$B, $A355, NewEmisData!$C:$C, $H355, NewEmisData!$D:$D, BZ$2))</f>
        <v>0</v>
      </c>
      <c r="CA355" s="335">
        <f>$I355*IF($G355="Pickup", SUMIFS(NewEmisData!M:M, NewEmisData!$A:$A, "Pickup", NewEmisData!$B:$B, $A355, NewEmisData!$C:$C, $H355, NewEmisData!$D:$D, CA$2), SUMIFS(NewEmisData!M:M, NewEmisData!$A:$A, "LDV", NewEmisData!$B:$B, $A355, NewEmisData!$C:$C, $H355, NewEmisData!$D:$D, CA$2))</f>
        <v>0</v>
      </c>
      <c r="CB355" s="335">
        <v>0</v>
      </c>
      <c r="CC355" s="335">
        <f>$I355*IF($G355="Pickup", SUMIFS(NewEmisData!E:E, NewEmisData!$A:$A, "Pickup", NewEmisData!$B:$B, $A355, NewEmisData!$C:$C, $H355, NewEmisData!$D:$D, CC$2), SUMIFS(NewEmisData!E:E, NewEmisData!$A:$A, "LDV", NewEmisData!$B:$B, $A355, NewEmisData!$C:$C, $H355, NewEmisData!$D:$D, CC$2))</f>
        <v>0</v>
      </c>
      <c r="CD355" s="335">
        <f>$I355*IF($G355="Pickup", SUMIFS(NewEmisData!F:F, NewEmisData!$A:$A, "Pickup", NewEmisData!$B:$B, $A355, NewEmisData!$C:$C, $H355, NewEmisData!$D:$D, CD$2), SUMIFS(NewEmisData!F:F, NewEmisData!$A:$A, "LDV", NewEmisData!$B:$B, $A355, NewEmisData!$C:$C, $H355, NewEmisData!$D:$D, CD$2))</f>
        <v>0</v>
      </c>
      <c r="CE355" s="335">
        <f>$I355*IF($G355="Pickup", SUMIFS(NewEmisData!G:G, NewEmisData!$A:$A, "Pickup", NewEmisData!$B:$B, $A355, NewEmisData!$C:$C, $H355, NewEmisData!$D:$D, CE$2), SUMIFS(NewEmisData!G:G, NewEmisData!$A:$A, "LDV", NewEmisData!$B:$B, $A355, NewEmisData!$C:$C, $H355, NewEmisData!$D:$D, CE$2))</f>
        <v>0</v>
      </c>
      <c r="CF355" s="335">
        <f>$I355*IF($G355="Pickup", SUMIFS(NewEmisData!H:H, NewEmisData!$A:$A, "Pickup", NewEmisData!$B:$B, $A355, NewEmisData!$C:$C, $H355, NewEmisData!$D:$D, CF$2), SUMIFS(NewEmisData!H:H, NewEmisData!$A:$A, "LDV", NewEmisData!$B:$B, $A355, NewEmisData!$C:$C, $H355, NewEmisData!$D:$D, CF$2))</f>
        <v>0</v>
      </c>
      <c r="CG355" s="335">
        <f>$I355*IF($G355="Pickup", SUMIFS(NewEmisData!I:I, NewEmisData!$A:$A, "Pickup", NewEmisData!$B:$B, $A355, NewEmisData!$C:$C, $H355, NewEmisData!$D:$D, CG$2), SUMIFS(NewEmisData!I:I, NewEmisData!$A:$A, "LDV", NewEmisData!$B:$B, $A355, NewEmisData!$C:$C, $H355, NewEmisData!$D:$D, CG$2))</f>
        <v>0</v>
      </c>
      <c r="CH355" s="335">
        <f>$I355*IF($G355="Pickup", SUMIFS(NewEmisData!J:J, NewEmisData!$A:$A, "Pickup", NewEmisData!$B:$B, $A355, NewEmisData!$C:$C, $H355, NewEmisData!$D:$D, CH$2), SUMIFS(NewEmisData!J:J, NewEmisData!$A:$A, "LDV", NewEmisData!$B:$B, $A355, NewEmisData!$C:$C, $H355, NewEmisData!$D:$D, CH$2))</f>
        <v>0</v>
      </c>
      <c r="CI355" s="335">
        <f>$I355*IF($G355="Pickup", SUMIFS(NewEmisData!K:K, NewEmisData!$A:$A, "Pickup", NewEmisData!$B:$B, $A355, NewEmisData!$C:$C, $H355, NewEmisData!$D:$D, CI$2), SUMIFS(NewEmisData!K:K, NewEmisData!$A:$A, "LDV", NewEmisData!$B:$B, $A355, NewEmisData!$C:$C, $H355, NewEmisData!$D:$D, CI$2))</f>
        <v>0</v>
      </c>
      <c r="CJ355" s="335">
        <f>$I355*IF($G355="Pickup", SUMIFS(NewEmisData!L:L, NewEmisData!$A:$A, "Pickup", NewEmisData!$B:$B, $A355, NewEmisData!$C:$C, $H355, NewEmisData!$D:$D, CJ$2), SUMIFS(NewEmisData!L:L, NewEmisData!$A:$A, "LDV", NewEmisData!$B:$B, $A355, NewEmisData!$C:$C, $H355, NewEmisData!$D:$D, CJ$2))</f>
        <v>0</v>
      </c>
      <c r="CK355" s="335">
        <f>$I355*IF($G355="Pickup", SUMIFS(NewEmisData!M:M, NewEmisData!$A:$A, "Pickup", NewEmisData!$B:$B, $A355, NewEmisData!$C:$C, $H355, NewEmisData!$D:$D, CK$2), SUMIFS(NewEmisData!M:M, NewEmisData!$A:$A, "LDV", NewEmisData!$B:$B, $A355, NewEmisData!$C:$C, $H355, NewEmisData!$D:$D, CK$2))</f>
        <v>0</v>
      </c>
      <c r="CL355" s="335">
        <v>0</v>
      </c>
      <c r="CM355" s="335">
        <f>$I355*IF($G355="Pickup", SUMIFS(NewEmisData!E:E, NewEmisData!$A:$A, "Pickup", NewEmisData!$B:$B, $A355, NewEmisData!$C:$C, $H355, NewEmisData!$D:$D, CM$2), SUMIFS(NewEmisData!E:E, NewEmisData!$A:$A, "LDV", NewEmisData!$B:$B, $A355, NewEmisData!$C:$C, $H355, NewEmisData!$D:$D, CM$2))</f>
        <v>0</v>
      </c>
      <c r="CN355" s="335">
        <f>$I355*IF($G355="Pickup", SUMIFS(NewEmisData!F:F, NewEmisData!$A:$A, "Pickup", NewEmisData!$B:$B, $A355, NewEmisData!$C:$C, $H355, NewEmisData!$D:$D, CN$2), SUMIFS(NewEmisData!F:F, NewEmisData!$A:$A, "LDV", NewEmisData!$B:$B, $A355, NewEmisData!$C:$C, $H355, NewEmisData!$D:$D, CN$2))</f>
        <v>0</v>
      </c>
      <c r="CO355" s="335">
        <f>$I355*IF($G355="Pickup", SUMIFS(NewEmisData!G:G, NewEmisData!$A:$A, "Pickup", NewEmisData!$B:$B, $A355, NewEmisData!$C:$C, $H355, NewEmisData!$D:$D, CO$2), SUMIFS(NewEmisData!G:G, NewEmisData!$A:$A, "LDV", NewEmisData!$B:$B, $A355, NewEmisData!$C:$C, $H355, NewEmisData!$D:$D, CO$2))</f>
        <v>0</v>
      </c>
      <c r="CP355" s="335">
        <f>$I355*IF($G355="Pickup", SUMIFS(NewEmisData!H:H, NewEmisData!$A:$A, "Pickup", NewEmisData!$B:$B, $A355, NewEmisData!$C:$C, $H355, NewEmisData!$D:$D, CP$2), SUMIFS(NewEmisData!H:H, NewEmisData!$A:$A, "LDV", NewEmisData!$B:$B, $A355, NewEmisData!$C:$C, $H355, NewEmisData!$D:$D, CP$2))</f>
        <v>0</v>
      </c>
      <c r="CQ355" s="335">
        <f>$I355*IF($G355="Pickup", SUMIFS(NewEmisData!I:I, NewEmisData!$A:$A, "Pickup", NewEmisData!$B:$B, $A355, NewEmisData!$C:$C, $H355, NewEmisData!$D:$D, CQ$2), SUMIFS(NewEmisData!I:I, NewEmisData!$A:$A, "LDV", NewEmisData!$B:$B, $A355, NewEmisData!$C:$C, $H355, NewEmisData!$D:$D, CQ$2))</f>
        <v>0</v>
      </c>
      <c r="CR355" s="335">
        <f>$I355*IF($G355="Pickup", SUMIFS(NewEmisData!J:J, NewEmisData!$A:$A, "Pickup", NewEmisData!$B:$B, $A355, NewEmisData!$C:$C, $H355, NewEmisData!$D:$D, CR$2), SUMIFS(NewEmisData!J:J, NewEmisData!$A:$A, "LDV", NewEmisData!$B:$B, $A355, NewEmisData!$C:$C, $H355, NewEmisData!$D:$D, CR$2))</f>
        <v>0</v>
      </c>
      <c r="CS355" s="335">
        <f>$I355*IF($G355="Pickup", SUMIFS(NewEmisData!K:K, NewEmisData!$A:$A, "Pickup", NewEmisData!$B:$B, $A355, NewEmisData!$C:$C, $H355, NewEmisData!$D:$D, CS$2), SUMIFS(NewEmisData!K:K, NewEmisData!$A:$A, "LDV", NewEmisData!$B:$B, $A355, NewEmisData!$C:$C, $H355, NewEmisData!$D:$D, CS$2))</f>
        <v>0</v>
      </c>
      <c r="CT355" s="335">
        <f>$I355*IF($G355="Pickup", SUMIFS(NewEmisData!L:L, NewEmisData!$A:$A, "Pickup", NewEmisData!$B:$B, $A355, NewEmisData!$C:$C, $H355, NewEmisData!$D:$D, CT$2), SUMIFS(NewEmisData!L:L, NewEmisData!$A:$A, "LDV", NewEmisData!$B:$B, $A355, NewEmisData!$C:$C, $H355, NewEmisData!$D:$D, CT$2))</f>
        <v>0</v>
      </c>
      <c r="CU355" s="335">
        <f>$I355*IF($G355="Pickup", SUMIFS(NewEmisData!M:M, NewEmisData!$A:$A, "Pickup", NewEmisData!$B:$B, $A355, NewEmisData!$C:$C, $H355, NewEmisData!$D:$D, CU$2), SUMIFS(NewEmisData!M:M, NewEmisData!$A:$A, "LDV", NewEmisData!$B:$B, $A355, NewEmisData!$C:$C, $H355, NewEmisData!$D:$D, CU$2))</f>
        <v>0</v>
      </c>
      <c r="CV355" s="335">
        <v>0</v>
      </c>
      <c r="CW355" s="335">
        <v>0</v>
      </c>
      <c r="CX355" s="335">
        <v>0</v>
      </c>
      <c r="CY355" s="335">
        <v>0</v>
      </c>
      <c r="CZ355" s="335">
        <v>0</v>
      </c>
      <c r="DA355" s="335">
        <v>0</v>
      </c>
      <c r="DB355" s="335">
        <v>0</v>
      </c>
      <c r="DC355" s="335">
        <v>0</v>
      </c>
      <c r="DD355" s="335">
        <v>0</v>
      </c>
      <c r="DE355" s="335">
        <v>0</v>
      </c>
      <c r="DF355" s="335">
        <v>0</v>
      </c>
      <c r="DG355" s="335">
        <f>$I355*IF($G355="Pickup", SUMIFS(NewEmisData!E:E, NewEmisData!$A:$A, "Pickup", NewEmisData!$B:$B, $A355, NewEmisData!$C:$C, $H355, NewEmisData!$D:$D, DG$2), SUMIFS(NewEmisData!E:E, NewEmisData!$A:$A, "LDV", NewEmisData!$B:$B, $A355, NewEmisData!$C:$C, $H355, NewEmisData!$D:$D, DG$2))</f>
        <v>0</v>
      </c>
      <c r="DH355" s="335">
        <f>$I355*IF($G355="Pickup", SUMIFS(NewEmisData!F:F, NewEmisData!$A:$A, "Pickup", NewEmisData!$B:$B, $A355, NewEmisData!$C:$C, $H355, NewEmisData!$D:$D, DH$2), SUMIFS(NewEmisData!F:F, NewEmisData!$A:$A, "LDV", NewEmisData!$B:$B, $A355, NewEmisData!$C:$C, $H355, NewEmisData!$D:$D, DH$2))</f>
        <v>0</v>
      </c>
      <c r="DI355" s="335">
        <f>$I355*IF($G355="Pickup", SUMIFS(NewEmisData!G:G, NewEmisData!$A:$A, "Pickup", NewEmisData!$B:$B, $A355, NewEmisData!$C:$C, $H355, NewEmisData!$D:$D, DI$2), SUMIFS(NewEmisData!G:G, NewEmisData!$A:$A, "LDV", NewEmisData!$B:$B, $A355, NewEmisData!$C:$C, $H355, NewEmisData!$D:$D, DI$2))</f>
        <v>0</v>
      </c>
      <c r="DJ355" s="335">
        <f>$I355*IF($G355="Pickup", SUMIFS(NewEmisData!H:H, NewEmisData!$A:$A, "Pickup", NewEmisData!$B:$B, $A355, NewEmisData!$C:$C, $H355, NewEmisData!$D:$D, DJ$2), SUMIFS(NewEmisData!H:H, NewEmisData!$A:$A, "LDV", NewEmisData!$B:$B, $A355, NewEmisData!$C:$C, $H355, NewEmisData!$D:$D, DJ$2))</f>
        <v>0</v>
      </c>
      <c r="DK355" s="335">
        <f>$I355*IF($G355="Pickup", SUMIFS(NewEmisData!I:I, NewEmisData!$A:$A, "Pickup", NewEmisData!$B:$B, $A355, NewEmisData!$C:$C, $H355, NewEmisData!$D:$D, DK$2), SUMIFS(NewEmisData!I:I, NewEmisData!$A:$A, "LDV", NewEmisData!$B:$B, $A355, NewEmisData!$C:$C, $H355, NewEmisData!$D:$D, DK$2))</f>
        <v>0</v>
      </c>
      <c r="DL355" s="335">
        <f>$I355*IF($G355="Pickup", SUMIFS(NewEmisData!J:J, NewEmisData!$A:$A, "Pickup", NewEmisData!$B:$B, $A355, NewEmisData!$C:$C, $H355, NewEmisData!$D:$D, DL$2), SUMIFS(NewEmisData!J:J, NewEmisData!$A:$A, "LDV", NewEmisData!$B:$B, $A355, NewEmisData!$C:$C, $H355, NewEmisData!$D:$D, DL$2))</f>
        <v>0</v>
      </c>
      <c r="DM355" s="335">
        <f>$I355*IF($G355="Pickup", SUMIFS(NewEmisData!K:K, NewEmisData!$A:$A, "Pickup", NewEmisData!$B:$B, $A355, NewEmisData!$C:$C, $H355, NewEmisData!$D:$D, DM$2), SUMIFS(NewEmisData!K:K, NewEmisData!$A:$A, "LDV", NewEmisData!$B:$B, $A355, NewEmisData!$C:$C, $H355, NewEmisData!$D:$D, DM$2))</f>
        <v>0</v>
      </c>
      <c r="DN355" s="335">
        <f>$I355*IF($G355="Pickup", SUMIFS(NewEmisData!L:L, NewEmisData!$A:$A, "Pickup", NewEmisData!$B:$B, $A355, NewEmisData!$C:$C, $H355, NewEmisData!$D:$D, DN$2), SUMIFS(NewEmisData!L:L, NewEmisData!$A:$A, "LDV", NewEmisData!$B:$B, $A355, NewEmisData!$C:$C, $H355, NewEmisData!$D:$D, DN$2))</f>
        <v>0</v>
      </c>
      <c r="DO355" s="335">
        <f>$I355*IF($G355="Pickup", SUMIFS(NewEmisData!M:M, NewEmisData!$A:$A, "Pickup", NewEmisData!$B:$B, $A355, NewEmisData!$C:$C, $H355, NewEmisData!$D:$D, DO$2), SUMIFS(NewEmisData!M:M, NewEmisData!$A:$A, "LDV", NewEmisData!$B:$B, $A355, NewEmisData!$C:$C, $H355, NewEmisData!$D:$D, DO$2))</f>
        <v>0</v>
      </c>
      <c r="DP355" s="335">
        <v>0</v>
      </c>
      <c r="DQ355" s="335">
        <f>$I355*IF($G355="Pickup", SUMIFS(NewEmisData!E:E, NewEmisData!$A:$A, "Pickup", NewEmisData!$B:$B, $A355, NewEmisData!$C:$C, $H355, NewEmisData!$D:$D, DQ$2), SUMIFS(NewEmisData!E:E, NewEmisData!$A:$A, "LDV", NewEmisData!$B:$B, $A355, NewEmisData!$C:$C, $H355, NewEmisData!$D:$D, DQ$2))</f>
        <v>0</v>
      </c>
      <c r="DR355" s="335">
        <f>$I355*IF($G355="Pickup", SUMIFS(NewEmisData!F:F, NewEmisData!$A:$A, "Pickup", NewEmisData!$B:$B, $A355, NewEmisData!$C:$C, $H355, NewEmisData!$D:$D, DR$2), SUMIFS(NewEmisData!F:F, NewEmisData!$A:$A, "LDV", NewEmisData!$B:$B, $A355, NewEmisData!$C:$C, $H355, NewEmisData!$D:$D, DR$2))</f>
        <v>0</v>
      </c>
      <c r="DS355" s="335">
        <f>$I355*IF($G355="Pickup", SUMIFS(NewEmisData!G:G, NewEmisData!$A:$A, "Pickup", NewEmisData!$B:$B, $A355, NewEmisData!$C:$C, $H355, NewEmisData!$D:$D, DS$2), SUMIFS(NewEmisData!G:G, NewEmisData!$A:$A, "LDV", NewEmisData!$B:$B, $A355, NewEmisData!$C:$C, $H355, NewEmisData!$D:$D, DS$2))</f>
        <v>0</v>
      </c>
      <c r="DT355" s="335">
        <f>$I355*IF($G355="Pickup", SUMIFS(NewEmisData!H:H, NewEmisData!$A:$A, "Pickup", NewEmisData!$B:$B, $A355, NewEmisData!$C:$C, $H355, NewEmisData!$D:$D, DT$2), SUMIFS(NewEmisData!H:H, NewEmisData!$A:$A, "LDV", NewEmisData!$B:$B, $A355, NewEmisData!$C:$C, $H355, NewEmisData!$D:$D, DT$2))</f>
        <v>0</v>
      </c>
      <c r="DU355" s="335">
        <f>$I355*IF($G355="Pickup", SUMIFS(NewEmisData!I:I, NewEmisData!$A:$A, "Pickup", NewEmisData!$B:$B, $A355, NewEmisData!$C:$C, $H355, NewEmisData!$D:$D, DU$2), SUMIFS(NewEmisData!I:I, NewEmisData!$A:$A, "LDV", NewEmisData!$B:$B, $A355, NewEmisData!$C:$C, $H355, NewEmisData!$D:$D, DU$2))</f>
        <v>0</v>
      </c>
      <c r="DV355" s="335">
        <f>$I355*IF($G355="Pickup", SUMIFS(NewEmisData!J:J, NewEmisData!$A:$A, "Pickup", NewEmisData!$B:$B, $A355, NewEmisData!$C:$C, $H355, NewEmisData!$D:$D, DV$2), SUMIFS(NewEmisData!J:J, NewEmisData!$A:$A, "LDV", NewEmisData!$B:$B, $A355, NewEmisData!$C:$C, $H355, NewEmisData!$D:$D, DV$2))</f>
        <v>0</v>
      </c>
      <c r="DW355" s="335">
        <f>$I355*IF($G355="Pickup", SUMIFS(NewEmisData!K:K, NewEmisData!$A:$A, "Pickup", NewEmisData!$B:$B, $A355, NewEmisData!$C:$C, $H355, NewEmisData!$D:$D, DW$2), SUMIFS(NewEmisData!K:K, NewEmisData!$A:$A, "LDV", NewEmisData!$B:$B, $A355, NewEmisData!$C:$C, $H355, NewEmisData!$D:$D, DW$2))</f>
        <v>0</v>
      </c>
      <c r="DX355" s="335">
        <f>$I355*IF($G355="Pickup", SUMIFS(NewEmisData!L:L, NewEmisData!$A:$A, "Pickup", NewEmisData!$B:$B, $A355, NewEmisData!$C:$C, $H355, NewEmisData!$D:$D, DX$2), SUMIFS(NewEmisData!L:L, NewEmisData!$A:$A, "LDV", NewEmisData!$B:$B, $A355, NewEmisData!$C:$C, $H355, NewEmisData!$D:$D, DX$2))</f>
        <v>0</v>
      </c>
      <c r="DY355" s="335">
        <f>$I355*IF($G355="Pickup", SUMIFS(NewEmisData!M:M, NewEmisData!$A:$A, "Pickup", NewEmisData!$B:$B, $A355, NewEmisData!$C:$C, $H355, NewEmisData!$D:$D, DY$2), SUMIFS(NewEmisData!M:M, NewEmisData!$A:$A, "LDV", NewEmisData!$B:$B, $A355, NewEmisData!$C:$C, $H355, NewEmisData!$D:$D, DY$2))</f>
        <v>0</v>
      </c>
      <c r="DZ355" s="335">
        <v>0</v>
      </c>
      <c r="EA355" s="335">
        <f t="shared" si="542"/>
        <v>0</v>
      </c>
      <c r="EB355" s="335">
        <f t="shared" si="543"/>
        <v>0</v>
      </c>
      <c r="EC355" s="335">
        <f t="shared" si="544"/>
        <v>0</v>
      </c>
      <c r="ED355" s="335">
        <f t="shared" si="545"/>
        <v>0</v>
      </c>
      <c r="EE355" s="335">
        <f t="shared" si="546"/>
        <v>0</v>
      </c>
      <c r="EF355" s="335">
        <f t="shared" si="547"/>
        <v>0</v>
      </c>
      <c r="EG355" s="335">
        <f t="shared" si="548"/>
        <v>0</v>
      </c>
      <c r="EH355" s="335">
        <f t="shared" si="549"/>
        <v>0</v>
      </c>
      <c r="EI355" s="335">
        <f t="shared" si="550"/>
        <v>0</v>
      </c>
      <c r="EJ355" s="335">
        <f t="shared" si="551"/>
        <v>0</v>
      </c>
      <c r="EK355" s="335">
        <f t="shared" si="552"/>
        <v>0</v>
      </c>
      <c r="EL355" s="335">
        <f t="shared" si="553"/>
        <v>0</v>
      </c>
      <c r="EM355" s="335">
        <f t="shared" si="554"/>
        <v>0</v>
      </c>
      <c r="EN355" s="335">
        <f t="shared" si="555"/>
        <v>0</v>
      </c>
      <c r="EO355" s="335">
        <f t="shared" si="556"/>
        <v>0</v>
      </c>
      <c r="EP355" s="335">
        <f t="shared" si="557"/>
        <v>0</v>
      </c>
      <c r="EQ355" s="335">
        <f t="shared" si="558"/>
        <v>0</v>
      </c>
      <c r="ER355" s="335">
        <f t="shared" si="559"/>
        <v>0</v>
      </c>
      <c r="ES355" s="335">
        <f t="shared" si="560"/>
        <v>0</v>
      </c>
      <c r="ET355" s="335">
        <f t="shared" si="561"/>
        <v>0</v>
      </c>
      <c r="EU355" s="335">
        <f t="shared" si="562"/>
        <v>0</v>
      </c>
      <c r="EV355" s="335">
        <f t="shared" si="563"/>
        <v>0</v>
      </c>
      <c r="EW355" s="335">
        <f t="shared" si="564"/>
        <v>0</v>
      </c>
      <c r="EX355" s="335">
        <f t="shared" si="565"/>
        <v>0</v>
      </c>
      <c r="EY355" s="335">
        <f t="shared" si="566"/>
        <v>0</v>
      </c>
      <c r="EZ355" s="335">
        <f t="shared" si="567"/>
        <v>0</v>
      </c>
      <c r="FA355" s="335">
        <f t="shared" si="568"/>
        <v>0</v>
      </c>
      <c r="FB355" s="335">
        <f t="shared" si="569"/>
        <v>0</v>
      </c>
      <c r="FC355" s="335">
        <f t="shared" si="570"/>
        <v>0</v>
      </c>
      <c r="FD355" s="335">
        <f t="shared" si="571"/>
        <v>0</v>
      </c>
      <c r="FE355" s="335">
        <f t="shared" si="572"/>
        <v>7.3243110221385299E-2</v>
      </c>
      <c r="FF355" s="335">
        <f t="shared" si="573"/>
        <v>7.3243110221385299E-2</v>
      </c>
      <c r="FG355" s="335">
        <f t="shared" si="574"/>
        <v>7.32430660863298E-2</v>
      </c>
      <c r="FH355" s="335">
        <f t="shared" si="575"/>
        <v>7.3243157465552503E-2</v>
      </c>
      <c r="FI355" s="335">
        <f t="shared" si="576"/>
        <v>7.3243061950548305E-2</v>
      </c>
      <c r="FJ355" s="335">
        <f t="shared" si="577"/>
        <v>7.3243007522533404E-2</v>
      </c>
      <c r="FK355" s="335">
        <f t="shared" si="578"/>
        <v>7.3243037508868306E-2</v>
      </c>
      <c r="FL355" s="335">
        <f t="shared" si="579"/>
        <v>7.3242921236188793E-2</v>
      </c>
      <c r="FM355" s="335">
        <f t="shared" si="580"/>
        <v>7.3242921236188793E-2</v>
      </c>
      <c r="FN355" s="335">
        <f t="shared" si="581"/>
        <v>2.3805319372350052E-2</v>
      </c>
      <c r="FO355" s="335">
        <f t="shared" si="582"/>
        <v>9.4510282374974993E-3</v>
      </c>
      <c r="FP355" s="335">
        <f t="shared" si="583"/>
        <v>9.4510282374974993E-3</v>
      </c>
      <c r="FQ355" s="335">
        <f t="shared" si="584"/>
        <v>9.4510125266560902E-3</v>
      </c>
      <c r="FR355" s="335">
        <f t="shared" si="585"/>
        <v>9.4510284224167199E-3</v>
      </c>
      <c r="FS355" s="335">
        <f t="shared" si="586"/>
        <v>9.4510120080224802E-3</v>
      </c>
      <c r="FT355" s="335">
        <f t="shared" si="587"/>
        <v>9.4510218218297193E-3</v>
      </c>
      <c r="FU355" s="335">
        <f t="shared" si="588"/>
        <v>9.4510103244617501E-3</v>
      </c>
      <c r="FV355" s="335">
        <f t="shared" si="589"/>
        <v>9.4510089054136992E-3</v>
      </c>
      <c r="FW355" s="335">
        <f t="shared" si="590"/>
        <v>9.4510089054136992E-3</v>
      </c>
      <c r="FX355" s="335">
        <f t="shared" si="591"/>
        <v>1.6506531515565108E-3</v>
      </c>
    </row>
    <row r="356" spans="1:180" x14ac:dyDescent="0.2">
      <c r="A356" s="305" t="str">
        <f>_xlfn.CONCAT(IF(LEFT(TRIM(A355),1)="*", "*R", "R"), 1+RIGHT(TRIM(A355),1))</f>
        <v>*R3</v>
      </c>
      <c r="B356" s="305" t="str">
        <f t="shared" ref="B356:B359" si="653">B355</f>
        <v>TLMFCH15</v>
      </c>
      <c r="C356" s="305" t="str">
        <f t="shared" ref="C356:C359" si="654">C355</f>
        <v>TL.H2.M.FCH.2015</v>
      </c>
      <c r="D356" s="301" t="str">
        <f t="shared" ref="D356:D359" si="655">D355</f>
        <v>bn-vmt, bn-vmt/a</v>
      </c>
      <c r="E356" s="301" t="str">
        <f t="shared" ref="E356:E359" si="656">E355</f>
        <v>TRNH2</v>
      </c>
      <c r="F356" s="301" t="str">
        <f t="shared" ref="F356:F359" si="657">F355</f>
        <v>TL</v>
      </c>
      <c r="G356" s="315" t="s">
        <v>819</v>
      </c>
      <c r="H356" s="315" t="s">
        <v>36</v>
      </c>
      <c r="I356" s="315">
        <v>1</v>
      </c>
      <c r="J356" s="315" t="str">
        <f t="shared" si="592"/>
        <v>Minivan-ELC</v>
      </c>
      <c r="K356" s="335">
        <f>$I356*IF($G356="Pickup", SUMIFS(NewEmisData!E:E, NewEmisData!$A:$A, "Pickup", NewEmisData!$B:$B, $A356, NewEmisData!$C:$C, $H356, NewEmisData!$D:$D, K$2), SUMIFS(NewEmisData!E:E, NewEmisData!$A:$A, "LDV", NewEmisData!$B:$B, $A356, NewEmisData!$C:$C, $H356, NewEmisData!$D:$D, K$2))</f>
        <v>0</v>
      </c>
      <c r="L356" s="335">
        <f>$I356*IF($G356="Pickup", SUMIFS(NewEmisData!F:F, NewEmisData!$A:$A, "Pickup", NewEmisData!$B:$B, $A356, NewEmisData!$C:$C, $H356, NewEmisData!$D:$D, L$2), SUMIFS(NewEmisData!F:F, NewEmisData!$A:$A, "LDV", NewEmisData!$B:$B, $A356, NewEmisData!$C:$C, $H356, NewEmisData!$D:$D, L$2))</f>
        <v>0</v>
      </c>
      <c r="M356" s="335">
        <f>$I356*IF($G356="Pickup", SUMIFS(NewEmisData!G:G, NewEmisData!$A:$A, "Pickup", NewEmisData!$B:$B, $A356, NewEmisData!$C:$C, $H356, NewEmisData!$D:$D, M$2), SUMIFS(NewEmisData!G:G, NewEmisData!$A:$A, "LDV", NewEmisData!$B:$B, $A356, NewEmisData!$C:$C, $H356, NewEmisData!$D:$D, M$2))</f>
        <v>0</v>
      </c>
      <c r="N356" s="335">
        <f>$I356*IF($G356="Pickup", SUMIFS(NewEmisData!H:H, NewEmisData!$A:$A, "Pickup", NewEmisData!$B:$B, $A356, NewEmisData!$C:$C, $H356, NewEmisData!$D:$D, N$2), SUMIFS(NewEmisData!H:H, NewEmisData!$A:$A, "LDV", NewEmisData!$B:$B, $A356, NewEmisData!$C:$C, $H356, NewEmisData!$D:$D, N$2))</f>
        <v>0</v>
      </c>
      <c r="O356" s="335">
        <f>$I356*IF($G356="Pickup", SUMIFS(NewEmisData!I:I, NewEmisData!$A:$A, "Pickup", NewEmisData!$B:$B, $A356, NewEmisData!$C:$C, $H356, NewEmisData!$D:$D, O$2), SUMIFS(NewEmisData!I:I, NewEmisData!$A:$A, "LDV", NewEmisData!$B:$B, $A356, NewEmisData!$C:$C, $H356, NewEmisData!$D:$D, O$2))</f>
        <v>0</v>
      </c>
      <c r="P356" s="335">
        <f>$I356*IF($G356="Pickup", SUMIFS(NewEmisData!J:J, NewEmisData!$A:$A, "Pickup", NewEmisData!$B:$B, $A356, NewEmisData!$C:$C, $H356, NewEmisData!$D:$D, P$2), SUMIFS(NewEmisData!J:J, NewEmisData!$A:$A, "LDV", NewEmisData!$B:$B, $A356, NewEmisData!$C:$C, $H356, NewEmisData!$D:$D, P$2))</f>
        <v>0</v>
      </c>
      <c r="Q356" s="335">
        <f>$I356*IF($G356="Pickup", SUMIFS(NewEmisData!K:K, NewEmisData!$A:$A, "Pickup", NewEmisData!$B:$B, $A356, NewEmisData!$C:$C, $H356, NewEmisData!$D:$D, Q$2), SUMIFS(NewEmisData!K:K, NewEmisData!$A:$A, "LDV", NewEmisData!$B:$B, $A356, NewEmisData!$C:$C, $H356, NewEmisData!$D:$D, Q$2))</f>
        <v>0</v>
      </c>
      <c r="R356" s="335">
        <f>$I356*IF($G356="Pickup", SUMIFS(NewEmisData!L:L, NewEmisData!$A:$A, "Pickup", NewEmisData!$B:$B, $A356, NewEmisData!$C:$C, $H356, NewEmisData!$D:$D, R$2), SUMIFS(NewEmisData!L:L, NewEmisData!$A:$A, "LDV", NewEmisData!$B:$B, $A356, NewEmisData!$C:$C, $H356, NewEmisData!$D:$D, R$2))</f>
        <v>0</v>
      </c>
      <c r="S356" s="335">
        <f>$I356*IF($G356="Pickup", SUMIFS(NewEmisData!M:M, NewEmisData!$A:$A, "Pickup", NewEmisData!$B:$B, $A356, NewEmisData!$C:$C, $H356, NewEmisData!$D:$D, S$2), SUMIFS(NewEmisData!M:M, NewEmisData!$A:$A, "LDV", NewEmisData!$B:$B, $A356, NewEmisData!$C:$C, $H356, NewEmisData!$D:$D, S$2))</f>
        <v>0</v>
      </c>
      <c r="T356" s="335">
        <v>0</v>
      </c>
      <c r="U356" s="335">
        <f>$I356*IF($G356="Pickup", SUMIFS(NewEmisData!E:E, NewEmisData!$A:$A, "Pickup", NewEmisData!$B:$B, $A356, NewEmisData!$C:$C, $H356, NewEmisData!$D:$D, U$2), SUMIFS(NewEmisData!E:E, NewEmisData!$A:$A, "LDV", NewEmisData!$B:$B, $A356, NewEmisData!$C:$C, $H356, NewEmisData!$D:$D, U$2))</f>
        <v>0</v>
      </c>
      <c r="V356" s="335">
        <f>$I356*IF($G356="Pickup", SUMIFS(NewEmisData!F:F, NewEmisData!$A:$A, "Pickup", NewEmisData!$B:$B, $A356, NewEmisData!$C:$C, $H356, NewEmisData!$D:$D, V$2), SUMIFS(NewEmisData!F:F, NewEmisData!$A:$A, "LDV", NewEmisData!$B:$B, $A356, NewEmisData!$C:$C, $H356, NewEmisData!$D:$D, V$2))</f>
        <v>0</v>
      </c>
      <c r="W356" s="335">
        <f>$I356*IF($G356="Pickup", SUMIFS(NewEmisData!G:G, NewEmisData!$A:$A, "Pickup", NewEmisData!$B:$B, $A356, NewEmisData!$C:$C, $H356, NewEmisData!$D:$D, W$2), SUMIFS(NewEmisData!G:G, NewEmisData!$A:$A, "LDV", NewEmisData!$B:$B, $A356, NewEmisData!$C:$C, $H356, NewEmisData!$D:$D, W$2))</f>
        <v>0</v>
      </c>
      <c r="X356" s="335">
        <f>$I356*IF($G356="Pickup", SUMIFS(NewEmisData!H:H, NewEmisData!$A:$A, "Pickup", NewEmisData!$B:$B, $A356, NewEmisData!$C:$C, $H356, NewEmisData!$D:$D, X$2), SUMIFS(NewEmisData!H:H, NewEmisData!$A:$A, "LDV", NewEmisData!$B:$B, $A356, NewEmisData!$C:$C, $H356, NewEmisData!$D:$D, X$2))</f>
        <v>0</v>
      </c>
      <c r="Y356" s="335">
        <f>$I356*IF($G356="Pickup", SUMIFS(NewEmisData!I:I, NewEmisData!$A:$A, "Pickup", NewEmisData!$B:$B, $A356, NewEmisData!$C:$C, $H356, NewEmisData!$D:$D, Y$2), SUMIFS(NewEmisData!I:I, NewEmisData!$A:$A, "LDV", NewEmisData!$B:$B, $A356, NewEmisData!$C:$C, $H356, NewEmisData!$D:$D, Y$2))</f>
        <v>0</v>
      </c>
      <c r="Z356" s="335">
        <f>$I356*IF($G356="Pickup", SUMIFS(NewEmisData!J:J, NewEmisData!$A:$A, "Pickup", NewEmisData!$B:$B, $A356, NewEmisData!$C:$C, $H356, NewEmisData!$D:$D, Z$2), SUMIFS(NewEmisData!J:J, NewEmisData!$A:$A, "LDV", NewEmisData!$B:$B, $A356, NewEmisData!$C:$C, $H356, NewEmisData!$D:$D, Z$2))</f>
        <v>0</v>
      </c>
      <c r="AA356" s="335">
        <f>$I356*IF($G356="Pickup", SUMIFS(NewEmisData!K:K, NewEmisData!$A:$A, "Pickup", NewEmisData!$B:$B, $A356, NewEmisData!$C:$C, $H356, NewEmisData!$D:$D, AA$2), SUMIFS(NewEmisData!K:K, NewEmisData!$A:$A, "LDV", NewEmisData!$B:$B, $A356, NewEmisData!$C:$C, $H356, NewEmisData!$D:$D, AA$2))</f>
        <v>0</v>
      </c>
      <c r="AB356" s="335">
        <f>$I356*IF($G356="Pickup", SUMIFS(NewEmisData!L:L, NewEmisData!$A:$A, "Pickup", NewEmisData!$B:$B, $A356, NewEmisData!$C:$C, $H356, NewEmisData!$D:$D, AB$2), SUMIFS(NewEmisData!L:L, NewEmisData!$A:$A, "LDV", NewEmisData!$B:$B, $A356, NewEmisData!$C:$C, $H356, NewEmisData!$D:$D, AB$2))</f>
        <v>0</v>
      </c>
      <c r="AC356" s="335">
        <f>$I356*IF($G356="Pickup", SUMIFS(NewEmisData!M:M, NewEmisData!$A:$A, "Pickup", NewEmisData!$B:$B, $A356, NewEmisData!$C:$C, $H356, NewEmisData!$D:$D, AC$2), SUMIFS(NewEmisData!M:M, NewEmisData!$A:$A, "LDV", NewEmisData!$B:$B, $A356, NewEmisData!$C:$C, $H356, NewEmisData!$D:$D, AC$2))</f>
        <v>0</v>
      </c>
      <c r="AD356" s="335">
        <v>0</v>
      </c>
      <c r="AE356" s="335">
        <f>$I356*IF($G356="Pickup", SUMIFS(NewEmisData!E:E, NewEmisData!$A:$A, "Pickup", NewEmisData!$B:$B, $A356, NewEmisData!$C:$C, $H356, NewEmisData!$D:$D, AE$2), SUMIFS(NewEmisData!E:E, NewEmisData!$A:$A, "LDV", NewEmisData!$B:$B, $A356, NewEmisData!$C:$C, $H356, NewEmisData!$D:$D, AE$2))</f>
        <v>0</v>
      </c>
      <c r="AF356" s="335">
        <f>$I356*IF($G356="Pickup", SUMIFS(NewEmisData!F:F, NewEmisData!$A:$A, "Pickup", NewEmisData!$B:$B, $A356, NewEmisData!$C:$C, $H356, NewEmisData!$D:$D, AF$2), SUMIFS(NewEmisData!F:F, NewEmisData!$A:$A, "LDV", NewEmisData!$B:$B, $A356, NewEmisData!$C:$C, $H356, NewEmisData!$D:$D, AF$2))</f>
        <v>0</v>
      </c>
      <c r="AG356" s="335">
        <f>$I356*IF($G356="Pickup", SUMIFS(NewEmisData!G:G, NewEmisData!$A:$A, "Pickup", NewEmisData!$B:$B, $A356, NewEmisData!$C:$C, $H356, NewEmisData!$D:$D, AG$2), SUMIFS(NewEmisData!G:G, NewEmisData!$A:$A, "LDV", NewEmisData!$B:$B, $A356, NewEmisData!$C:$C, $H356, NewEmisData!$D:$D, AG$2))</f>
        <v>0</v>
      </c>
      <c r="AH356" s="335">
        <f>$I356*IF($G356="Pickup", SUMIFS(NewEmisData!H:H, NewEmisData!$A:$A, "Pickup", NewEmisData!$B:$B, $A356, NewEmisData!$C:$C, $H356, NewEmisData!$D:$D, AH$2), SUMIFS(NewEmisData!H:H, NewEmisData!$A:$A, "LDV", NewEmisData!$B:$B, $A356, NewEmisData!$C:$C, $H356, NewEmisData!$D:$D, AH$2))</f>
        <v>0</v>
      </c>
      <c r="AI356" s="335">
        <f>$I356*IF($G356="Pickup", SUMIFS(NewEmisData!I:I, NewEmisData!$A:$A, "Pickup", NewEmisData!$B:$B, $A356, NewEmisData!$C:$C, $H356, NewEmisData!$D:$D, AI$2), SUMIFS(NewEmisData!I:I, NewEmisData!$A:$A, "LDV", NewEmisData!$B:$B, $A356, NewEmisData!$C:$C, $H356, NewEmisData!$D:$D, AI$2))</f>
        <v>0</v>
      </c>
      <c r="AJ356" s="335">
        <f>$I356*IF($G356="Pickup", SUMIFS(NewEmisData!J:J, NewEmisData!$A:$A, "Pickup", NewEmisData!$B:$B, $A356, NewEmisData!$C:$C, $H356, NewEmisData!$D:$D, AJ$2), SUMIFS(NewEmisData!J:J, NewEmisData!$A:$A, "LDV", NewEmisData!$B:$B, $A356, NewEmisData!$C:$C, $H356, NewEmisData!$D:$D, AJ$2))</f>
        <v>0</v>
      </c>
      <c r="AK356" s="335">
        <f>$I356*IF($G356="Pickup", SUMIFS(NewEmisData!K:K, NewEmisData!$A:$A, "Pickup", NewEmisData!$B:$B, $A356, NewEmisData!$C:$C, $H356, NewEmisData!$D:$D, AK$2), SUMIFS(NewEmisData!K:K, NewEmisData!$A:$A, "LDV", NewEmisData!$B:$B, $A356, NewEmisData!$C:$C, $H356, NewEmisData!$D:$D, AK$2))</f>
        <v>0</v>
      </c>
      <c r="AL356" s="335">
        <f>$I356*IF($G356="Pickup", SUMIFS(NewEmisData!L:L, NewEmisData!$A:$A, "Pickup", NewEmisData!$B:$B, $A356, NewEmisData!$C:$C, $H356, NewEmisData!$D:$D, AL$2), SUMIFS(NewEmisData!L:L, NewEmisData!$A:$A, "LDV", NewEmisData!$B:$B, $A356, NewEmisData!$C:$C, $H356, NewEmisData!$D:$D, AL$2))</f>
        <v>0</v>
      </c>
      <c r="AM356" s="335">
        <f>$I356*IF($G356="Pickup", SUMIFS(NewEmisData!M:M, NewEmisData!$A:$A, "Pickup", NewEmisData!$B:$B, $A356, NewEmisData!$C:$C, $H356, NewEmisData!$D:$D, AM$2), SUMIFS(NewEmisData!M:M, NewEmisData!$A:$A, "LDV", NewEmisData!$B:$B, $A356, NewEmisData!$C:$C, $H356, NewEmisData!$D:$D, AM$2))</f>
        <v>0</v>
      </c>
      <c r="AN356" s="335">
        <v>0</v>
      </c>
      <c r="AO356" s="335">
        <f>$I356*IF($G356="Pickup", SUMIFS(NewEmisData!E:E, NewEmisData!$A:$A, "Pickup", NewEmisData!$B:$B, $A356, NewEmisData!$C:$C, $H356, NewEmisData!$D:$D, AO$2), SUMIFS(NewEmisData!E:E, NewEmisData!$A:$A, "LDV", NewEmisData!$B:$B, $A356, NewEmisData!$C:$C, $H356, NewEmisData!$D:$D, AO$2))</f>
        <v>5.5949189126931899E-2</v>
      </c>
      <c r="AP356" s="335">
        <f>$I356*IF($G356="Pickup", SUMIFS(NewEmisData!F:F, NewEmisData!$A:$A, "Pickup", NewEmisData!$B:$B, $A356, NewEmisData!$C:$C, $H356, NewEmisData!$D:$D, AP$2), SUMIFS(NewEmisData!F:F, NewEmisData!$A:$A, "LDV", NewEmisData!$B:$B, $A356, NewEmisData!$C:$C, $H356, NewEmisData!$D:$D, AP$2))</f>
        <v>5.5949189126931899E-2</v>
      </c>
      <c r="AQ356" s="335">
        <f>$I356*IF($G356="Pickup", SUMIFS(NewEmisData!G:G, NewEmisData!$A:$A, "Pickup", NewEmisData!$B:$B, $A356, NewEmisData!$C:$C, $H356, NewEmisData!$D:$D, AQ$2), SUMIFS(NewEmisData!G:G, NewEmisData!$A:$A, "LDV", NewEmisData!$B:$B, $A356, NewEmisData!$C:$C, $H356, NewEmisData!$D:$D, AQ$2))</f>
        <v>5.5949131442004002E-2</v>
      </c>
      <c r="AR356" s="335">
        <f>$I356*IF($G356="Pickup", SUMIFS(NewEmisData!H:H, NewEmisData!$A:$A, "Pickup", NewEmisData!$B:$B, $A356, NewEmisData!$C:$C, $H356, NewEmisData!$D:$D, AR$2), SUMIFS(NewEmisData!H:H, NewEmisData!$A:$A, "LDV", NewEmisData!$B:$B, $A356, NewEmisData!$C:$C, $H356, NewEmisData!$D:$D, AR$2))</f>
        <v>5.5949145320737102E-2</v>
      </c>
      <c r="AS356" s="335">
        <f>$I356*IF($G356="Pickup", SUMIFS(NewEmisData!I:I, NewEmisData!$A:$A, "Pickup", NewEmisData!$B:$B, $A356, NewEmisData!$C:$C, $H356, NewEmisData!$D:$D, AS$2), SUMIFS(NewEmisData!I:I, NewEmisData!$A:$A, "LDV", NewEmisData!$B:$B, $A356, NewEmisData!$C:$C, $H356, NewEmisData!$D:$D, AS$2))</f>
        <v>5.5949118174518898E-2</v>
      </c>
      <c r="AT356" s="335">
        <f>$I356*IF($G356="Pickup", SUMIFS(NewEmisData!J:J, NewEmisData!$A:$A, "Pickup", NewEmisData!$B:$B, $A356, NewEmisData!$C:$C, $H356, NewEmisData!$D:$D, AT$2), SUMIFS(NewEmisData!J:J, NewEmisData!$A:$A, "LDV", NewEmisData!$B:$B, $A356, NewEmisData!$C:$C, $H356, NewEmisData!$D:$D, AT$2))</f>
        <v>5.5949046541697099E-2</v>
      </c>
      <c r="AU356" s="335">
        <f>$I356*IF($G356="Pickup", SUMIFS(NewEmisData!K:K, NewEmisData!$A:$A, "Pickup", NewEmisData!$B:$B, $A356, NewEmisData!$C:$C, $H356, NewEmisData!$D:$D, AU$2), SUMIFS(NewEmisData!K:K, NewEmisData!$A:$A, "LDV", NewEmisData!$B:$B, $A356, NewEmisData!$C:$C, $H356, NewEmisData!$D:$D, AU$2))</f>
        <v>5.5949120890101497E-2</v>
      </c>
      <c r="AV356" s="335">
        <f>$I356*IF($G356="Pickup", SUMIFS(NewEmisData!L:L, NewEmisData!$A:$A, "Pickup", NewEmisData!$B:$B, $A356, NewEmisData!$C:$C, $H356, NewEmisData!$D:$D, AV$2), SUMIFS(NewEmisData!L:L, NewEmisData!$A:$A, "LDV", NewEmisData!$B:$B, $A356, NewEmisData!$C:$C, $H356, NewEmisData!$D:$D, AV$2))</f>
        <v>5.5949175401502099E-2</v>
      </c>
      <c r="AW356" s="335">
        <f>$I356*IF($G356="Pickup", SUMIFS(NewEmisData!M:M, NewEmisData!$A:$A, "Pickup", NewEmisData!$B:$B, $A356, NewEmisData!$C:$C, $H356, NewEmisData!$D:$D, AW$2), SUMIFS(NewEmisData!M:M, NewEmisData!$A:$A, "LDV", NewEmisData!$B:$B, $A356, NewEmisData!$C:$C, $H356, NewEmisData!$D:$D, AW$2))</f>
        <v>5.5949175401502099E-2</v>
      </c>
      <c r="AX356" s="335">
        <v>2.3805319372350052E-2</v>
      </c>
      <c r="AY356" s="335">
        <f>$I356*IF($G356="Pickup", SUMIFS(NewEmisData!E:E, NewEmisData!$A:$A, "Pickup", NewEmisData!$B:$B, $A356, NewEmisData!$C:$C, $H356, NewEmisData!$D:$D, AY$2), SUMIFS(NewEmisData!E:E, NewEmisData!$A:$A, "LDV", NewEmisData!$B:$B, $A356, NewEmisData!$C:$C, $H356, NewEmisData!$D:$D, AY$2))</f>
        <v>7.2571184818618403E-3</v>
      </c>
      <c r="AZ356" s="335">
        <f>$I356*IF($G356="Pickup", SUMIFS(NewEmisData!F:F, NewEmisData!$A:$A, "Pickup", NewEmisData!$B:$B, $A356, NewEmisData!$C:$C, $H356, NewEmisData!$D:$D, AZ$2), SUMIFS(NewEmisData!F:F, NewEmisData!$A:$A, "LDV", NewEmisData!$B:$B, $A356, NewEmisData!$C:$C, $H356, NewEmisData!$D:$D, AZ$2))</f>
        <v>7.2571184818618403E-3</v>
      </c>
      <c r="BA356" s="335">
        <f>$I356*IF($G356="Pickup", SUMIFS(NewEmisData!G:G, NewEmisData!$A:$A, "Pickup", NewEmisData!$B:$B, $A356, NewEmisData!$C:$C, $H356, NewEmisData!$D:$D, BA$2), SUMIFS(NewEmisData!G:G, NewEmisData!$A:$A, "LDV", NewEmisData!$B:$B, $A356, NewEmisData!$C:$C, $H356, NewEmisData!$D:$D, BA$2))</f>
        <v>7.2571114316428102E-3</v>
      </c>
      <c r="BB356" s="335">
        <f>$I356*IF($G356="Pickup", SUMIFS(NewEmisData!H:H, NewEmisData!$A:$A, "Pickup", NewEmisData!$B:$B, $A356, NewEmisData!$C:$C, $H356, NewEmisData!$D:$D, BB$2), SUMIFS(NewEmisData!H:H, NewEmisData!$A:$A, "LDV", NewEmisData!$B:$B, $A356, NewEmisData!$C:$C, $H356, NewEmisData!$D:$D, BB$2))</f>
        <v>7.2571137654529501E-3</v>
      </c>
      <c r="BC356" s="335">
        <f>$I356*IF($G356="Pickup", SUMIFS(NewEmisData!I:I, NewEmisData!$A:$A, "Pickup", NewEmisData!$B:$B, $A356, NewEmisData!$C:$C, $H356, NewEmisData!$D:$D, BC$2), SUMIFS(NewEmisData!I:I, NewEmisData!$A:$A, "LDV", NewEmisData!$B:$B, $A356, NewEmisData!$C:$C, $H356, NewEmisData!$D:$D, BC$2))</f>
        <v>7.2571068307629499E-3</v>
      </c>
      <c r="BD356" s="335">
        <f>$I356*IF($G356="Pickup", SUMIFS(NewEmisData!J:J, NewEmisData!$A:$A, "Pickup", NewEmisData!$B:$B, $A356, NewEmisData!$C:$C, $H356, NewEmisData!$D:$D, BD$2), SUMIFS(NewEmisData!J:J, NewEmisData!$A:$A, "LDV", NewEmisData!$B:$B, $A356, NewEmisData!$C:$C, $H356, NewEmisData!$D:$D, BD$2))</f>
        <v>7.2570974674633498E-3</v>
      </c>
      <c r="BE356" s="335">
        <f>$I356*IF($G356="Pickup", SUMIFS(NewEmisData!K:K, NewEmisData!$A:$A, "Pickup", NewEmisData!$B:$B, $A356, NewEmisData!$C:$C, $H356, NewEmisData!$D:$D, BE$2), SUMIFS(NewEmisData!K:K, NewEmisData!$A:$A, "LDV", NewEmisData!$B:$B, $A356, NewEmisData!$C:$C, $H356, NewEmisData!$D:$D, BE$2))</f>
        <v>7.25710679204878E-3</v>
      </c>
      <c r="BF356" s="335">
        <f>$I356*IF($G356="Pickup", SUMIFS(NewEmisData!L:L, NewEmisData!$A:$A, "Pickup", NewEmisData!$B:$B, $A356, NewEmisData!$C:$C, $H356, NewEmisData!$D:$D, BF$2), SUMIFS(NewEmisData!L:L, NewEmisData!$A:$A, "LDV", NewEmisData!$B:$B, $A356, NewEmisData!$C:$C, $H356, NewEmisData!$D:$D, BF$2))</f>
        <v>7.2571142164254898E-3</v>
      </c>
      <c r="BG356" s="335">
        <f>$I356*IF($G356="Pickup", SUMIFS(NewEmisData!M:M, NewEmisData!$A:$A, "Pickup", NewEmisData!$B:$B, $A356, NewEmisData!$C:$C, $H356, NewEmisData!$D:$D, BG$2), SUMIFS(NewEmisData!M:M, NewEmisData!$A:$A, "LDV", NewEmisData!$B:$B, $A356, NewEmisData!$C:$C, $H356, NewEmisData!$D:$D, BG$2))</f>
        <v>7.2571142164254898E-3</v>
      </c>
      <c r="BH356" s="335">
        <v>1.6506531515565108E-3</v>
      </c>
      <c r="BI356" s="335">
        <f>$I356*IF($G356="Pickup", SUMIFS(NewEmisData!E:E, NewEmisData!$A:$A, "Pickup", NewEmisData!$B:$B, $A356, NewEmisData!$C:$C, $H356, NewEmisData!$D:$D, BI$2), SUMIFS(NewEmisData!E:E, NewEmisData!$A:$A, "LDV", NewEmisData!$B:$B, $A356, NewEmisData!$C:$C, $H356, NewEmisData!$D:$D, BI$2))</f>
        <v>0</v>
      </c>
      <c r="BJ356" s="335">
        <f>$I356*IF($G356="Pickup", SUMIFS(NewEmisData!F:F, NewEmisData!$A:$A, "Pickup", NewEmisData!$B:$B, $A356, NewEmisData!$C:$C, $H356, NewEmisData!$D:$D, BJ$2), SUMIFS(NewEmisData!F:F, NewEmisData!$A:$A, "LDV", NewEmisData!$B:$B, $A356, NewEmisData!$C:$C, $H356, NewEmisData!$D:$D, BJ$2))</f>
        <v>0</v>
      </c>
      <c r="BK356" s="335">
        <f>$I356*IF($G356="Pickup", SUMIFS(NewEmisData!G:G, NewEmisData!$A:$A, "Pickup", NewEmisData!$B:$B, $A356, NewEmisData!$C:$C, $H356, NewEmisData!$D:$D, BK$2), SUMIFS(NewEmisData!G:G, NewEmisData!$A:$A, "LDV", NewEmisData!$B:$B, $A356, NewEmisData!$C:$C, $H356, NewEmisData!$D:$D, BK$2))</f>
        <v>0</v>
      </c>
      <c r="BL356" s="335">
        <f>$I356*IF($G356="Pickup", SUMIFS(NewEmisData!H:H, NewEmisData!$A:$A, "Pickup", NewEmisData!$B:$B, $A356, NewEmisData!$C:$C, $H356, NewEmisData!$D:$D, BL$2), SUMIFS(NewEmisData!H:H, NewEmisData!$A:$A, "LDV", NewEmisData!$B:$B, $A356, NewEmisData!$C:$C, $H356, NewEmisData!$D:$D, BL$2))</f>
        <v>0</v>
      </c>
      <c r="BM356" s="335">
        <f>$I356*IF($G356="Pickup", SUMIFS(NewEmisData!I:I, NewEmisData!$A:$A, "Pickup", NewEmisData!$B:$B, $A356, NewEmisData!$C:$C, $H356, NewEmisData!$D:$D, BM$2), SUMIFS(NewEmisData!I:I, NewEmisData!$A:$A, "LDV", NewEmisData!$B:$B, $A356, NewEmisData!$C:$C, $H356, NewEmisData!$D:$D, BM$2))</f>
        <v>0</v>
      </c>
      <c r="BN356" s="335">
        <f>$I356*IF($G356="Pickup", SUMIFS(NewEmisData!J:J, NewEmisData!$A:$A, "Pickup", NewEmisData!$B:$B, $A356, NewEmisData!$C:$C, $H356, NewEmisData!$D:$D, BN$2), SUMIFS(NewEmisData!J:J, NewEmisData!$A:$A, "LDV", NewEmisData!$B:$B, $A356, NewEmisData!$C:$C, $H356, NewEmisData!$D:$D, BN$2))</f>
        <v>0</v>
      </c>
      <c r="BO356" s="335">
        <f>$I356*IF($G356="Pickup", SUMIFS(NewEmisData!K:K, NewEmisData!$A:$A, "Pickup", NewEmisData!$B:$B, $A356, NewEmisData!$C:$C, $H356, NewEmisData!$D:$D, BO$2), SUMIFS(NewEmisData!K:K, NewEmisData!$A:$A, "LDV", NewEmisData!$B:$B, $A356, NewEmisData!$C:$C, $H356, NewEmisData!$D:$D, BO$2))</f>
        <v>0</v>
      </c>
      <c r="BP356" s="335">
        <f>$I356*IF($G356="Pickup", SUMIFS(NewEmisData!L:L, NewEmisData!$A:$A, "Pickup", NewEmisData!$B:$B, $A356, NewEmisData!$C:$C, $H356, NewEmisData!$D:$D, BP$2), SUMIFS(NewEmisData!L:L, NewEmisData!$A:$A, "LDV", NewEmisData!$B:$B, $A356, NewEmisData!$C:$C, $H356, NewEmisData!$D:$D, BP$2))</f>
        <v>0</v>
      </c>
      <c r="BQ356" s="335">
        <f>$I356*IF($G356="Pickup", SUMIFS(NewEmisData!M:M, NewEmisData!$A:$A, "Pickup", NewEmisData!$B:$B, $A356, NewEmisData!$C:$C, $H356, NewEmisData!$D:$D, BQ$2), SUMIFS(NewEmisData!M:M, NewEmisData!$A:$A, "LDV", NewEmisData!$B:$B, $A356, NewEmisData!$C:$C, $H356, NewEmisData!$D:$D, BQ$2))</f>
        <v>0</v>
      </c>
      <c r="BR356" s="335">
        <v>0</v>
      </c>
      <c r="BS356" s="335">
        <f>$I356*IF($G356="Pickup", SUMIFS(NewEmisData!E:E, NewEmisData!$A:$A, "Pickup", NewEmisData!$B:$B, $A356, NewEmisData!$C:$C, $H356, NewEmisData!$D:$D, BS$2), SUMIFS(NewEmisData!E:E, NewEmisData!$A:$A, "LDV", NewEmisData!$B:$B, $A356, NewEmisData!$C:$C, $H356, NewEmisData!$D:$D, BS$2))</f>
        <v>0</v>
      </c>
      <c r="BT356" s="335">
        <f>$I356*IF($G356="Pickup", SUMIFS(NewEmisData!F:F, NewEmisData!$A:$A, "Pickup", NewEmisData!$B:$B, $A356, NewEmisData!$C:$C, $H356, NewEmisData!$D:$D, BT$2), SUMIFS(NewEmisData!F:F, NewEmisData!$A:$A, "LDV", NewEmisData!$B:$B, $A356, NewEmisData!$C:$C, $H356, NewEmisData!$D:$D, BT$2))</f>
        <v>0</v>
      </c>
      <c r="BU356" s="335">
        <f>$I356*IF($G356="Pickup", SUMIFS(NewEmisData!G:G, NewEmisData!$A:$A, "Pickup", NewEmisData!$B:$B, $A356, NewEmisData!$C:$C, $H356, NewEmisData!$D:$D, BU$2), SUMIFS(NewEmisData!G:G, NewEmisData!$A:$A, "LDV", NewEmisData!$B:$B, $A356, NewEmisData!$C:$C, $H356, NewEmisData!$D:$D, BU$2))</f>
        <v>0</v>
      </c>
      <c r="BV356" s="335">
        <f>$I356*IF($G356="Pickup", SUMIFS(NewEmisData!H:H, NewEmisData!$A:$A, "Pickup", NewEmisData!$B:$B, $A356, NewEmisData!$C:$C, $H356, NewEmisData!$D:$D, BV$2), SUMIFS(NewEmisData!H:H, NewEmisData!$A:$A, "LDV", NewEmisData!$B:$B, $A356, NewEmisData!$C:$C, $H356, NewEmisData!$D:$D, BV$2))</f>
        <v>0</v>
      </c>
      <c r="BW356" s="335">
        <f>$I356*IF($G356="Pickup", SUMIFS(NewEmisData!I:I, NewEmisData!$A:$A, "Pickup", NewEmisData!$B:$B, $A356, NewEmisData!$C:$C, $H356, NewEmisData!$D:$D, BW$2), SUMIFS(NewEmisData!I:I, NewEmisData!$A:$A, "LDV", NewEmisData!$B:$B, $A356, NewEmisData!$C:$C, $H356, NewEmisData!$D:$D, BW$2))</f>
        <v>0</v>
      </c>
      <c r="BX356" s="335">
        <f>$I356*IF($G356="Pickup", SUMIFS(NewEmisData!J:J, NewEmisData!$A:$A, "Pickup", NewEmisData!$B:$B, $A356, NewEmisData!$C:$C, $H356, NewEmisData!$D:$D, BX$2), SUMIFS(NewEmisData!J:J, NewEmisData!$A:$A, "LDV", NewEmisData!$B:$B, $A356, NewEmisData!$C:$C, $H356, NewEmisData!$D:$D, BX$2))</f>
        <v>0</v>
      </c>
      <c r="BY356" s="335">
        <f>$I356*IF($G356="Pickup", SUMIFS(NewEmisData!K:K, NewEmisData!$A:$A, "Pickup", NewEmisData!$B:$B, $A356, NewEmisData!$C:$C, $H356, NewEmisData!$D:$D, BY$2), SUMIFS(NewEmisData!K:K, NewEmisData!$A:$A, "LDV", NewEmisData!$B:$B, $A356, NewEmisData!$C:$C, $H356, NewEmisData!$D:$D, BY$2))</f>
        <v>0</v>
      </c>
      <c r="BZ356" s="335">
        <f>$I356*IF($G356="Pickup", SUMIFS(NewEmisData!L:L, NewEmisData!$A:$A, "Pickup", NewEmisData!$B:$B, $A356, NewEmisData!$C:$C, $H356, NewEmisData!$D:$D, BZ$2), SUMIFS(NewEmisData!L:L, NewEmisData!$A:$A, "LDV", NewEmisData!$B:$B, $A356, NewEmisData!$C:$C, $H356, NewEmisData!$D:$D, BZ$2))</f>
        <v>0</v>
      </c>
      <c r="CA356" s="335">
        <f>$I356*IF($G356="Pickup", SUMIFS(NewEmisData!M:M, NewEmisData!$A:$A, "Pickup", NewEmisData!$B:$B, $A356, NewEmisData!$C:$C, $H356, NewEmisData!$D:$D, CA$2), SUMIFS(NewEmisData!M:M, NewEmisData!$A:$A, "LDV", NewEmisData!$B:$B, $A356, NewEmisData!$C:$C, $H356, NewEmisData!$D:$D, CA$2))</f>
        <v>0</v>
      </c>
      <c r="CB356" s="335">
        <v>0</v>
      </c>
      <c r="CC356" s="335">
        <f>$I356*IF($G356="Pickup", SUMIFS(NewEmisData!E:E, NewEmisData!$A:$A, "Pickup", NewEmisData!$B:$B, $A356, NewEmisData!$C:$C, $H356, NewEmisData!$D:$D, CC$2), SUMIFS(NewEmisData!E:E, NewEmisData!$A:$A, "LDV", NewEmisData!$B:$B, $A356, NewEmisData!$C:$C, $H356, NewEmisData!$D:$D, CC$2))</f>
        <v>0</v>
      </c>
      <c r="CD356" s="335">
        <f>$I356*IF($G356="Pickup", SUMIFS(NewEmisData!F:F, NewEmisData!$A:$A, "Pickup", NewEmisData!$B:$B, $A356, NewEmisData!$C:$C, $H356, NewEmisData!$D:$D, CD$2), SUMIFS(NewEmisData!F:F, NewEmisData!$A:$A, "LDV", NewEmisData!$B:$B, $A356, NewEmisData!$C:$C, $H356, NewEmisData!$D:$D, CD$2))</f>
        <v>0</v>
      </c>
      <c r="CE356" s="335">
        <f>$I356*IF($G356="Pickup", SUMIFS(NewEmisData!G:G, NewEmisData!$A:$A, "Pickup", NewEmisData!$B:$B, $A356, NewEmisData!$C:$C, $H356, NewEmisData!$D:$D, CE$2), SUMIFS(NewEmisData!G:G, NewEmisData!$A:$A, "LDV", NewEmisData!$B:$B, $A356, NewEmisData!$C:$C, $H356, NewEmisData!$D:$D, CE$2))</f>
        <v>0</v>
      </c>
      <c r="CF356" s="335">
        <f>$I356*IF($G356="Pickup", SUMIFS(NewEmisData!H:H, NewEmisData!$A:$A, "Pickup", NewEmisData!$B:$B, $A356, NewEmisData!$C:$C, $H356, NewEmisData!$D:$D, CF$2), SUMIFS(NewEmisData!H:H, NewEmisData!$A:$A, "LDV", NewEmisData!$B:$B, $A356, NewEmisData!$C:$C, $H356, NewEmisData!$D:$D, CF$2))</f>
        <v>0</v>
      </c>
      <c r="CG356" s="335">
        <f>$I356*IF($G356="Pickup", SUMIFS(NewEmisData!I:I, NewEmisData!$A:$A, "Pickup", NewEmisData!$B:$B, $A356, NewEmisData!$C:$C, $H356, NewEmisData!$D:$D, CG$2), SUMIFS(NewEmisData!I:I, NewEmisData!$A:$A, "LDV", NewEmisData!$B:$B, $A356, NewEmisData!$C:$C, $H356, NewEmisData!$D:$D, CG$2))</f>
        <v>0</v>
      </c>
      <c r="CH356" s="335">
        <f>$I356*IF($G356="Pickup", SUMIFS(NewEmisData!J:J, NewEmisData!$A:$A, "Pickup", NewEmisData!$B:$B, $A356, NewEmisData!$C:$C, $H356, NewEmisData!$D:$D, CH$2), SUMIFS(NewEmisData!J:J, NewEmisData!$A:$A, "LDV", NewEmisData!$B:$B, $A356, NewEmisData!$C:$C, $H356, NewEmisData!$D:$D, CH$2))</f>
        <v>0</v>
      </c>
      <c r="CI356" s="335">
        <f>$I356*IF($G356="Pickup", SUMIFS(NewEmisData!K:K, NewEmisData!$A:$A, "Pickup", NewEmisData!$B:$B, $A356, NewEmisData!$C:$C, $H356, NewEmisData!$D:$D, CI$2), SUMIFS(NewEmisData!K:K, NewEmisData!$A:$A, "LDV", NewEmisData!$B:$B, $A356, NewEmisData!$C:$C, $H356, NewEmisData!$D:$D, CI$2))</f>
        <v>0</v>
      </c>
      <c r="CJ356" s="335">
        <f>$I356*IF($G356="Pickup", SUMIFS(NewEmisData!L:L, NewEmisData!$A:$A, "Pickup", NewEmisData!$B:$B, $A356, NewEmisData!$C:$C, $H356, NewEmisData!$D:$D, CJ$2), SUMIFS(NewEmisData!L:L, NewEmisData!$A:$A, "LDV", NewEmisData!$B:$B, $A356, NewEmisData!$C:$C, $H356, NewEmisData!$D:$D, CJ$2))</f>
        <v>0</v>
      </c>
      <c r="CK356" s="335">
        <f>$I356*IF($G356="Pickup", SUMIFS(NewEmisData!M:M, NewEmisData!$A:$A, "Pickup", NewEmisData!$B:$B, $A356, NewEmisData!$C:$C, $H356, NewEmisData!$D:$D, CK$2), SUMIFS(NewEmisData!M:M, NewEmisData!$A:$A, "LDV", NewEmisData!$B:$B, $A356, NewEmisData!$C:$C, $H356, NewEmisData!$D:$D, CK$2))</f>
        <v>0</v>
      </c>
      <c r="CL356" s="335">
        <v>0</v>
      </c>
      <c r="CM356" s="335">
        <f>$I356*IF($G356="Pickup", SUMIFS(NewEmisData!E:E, NewEmisData!$A:$A, "Pickup", NewEmisData!$B:$B, $A356, NewEmisData!$C:$C, $H356, NewEmisData!$D:$D, CM$2), SUMIFS(NewEmisData!E:E, NewEmisData!$A:$A, "LDV", NewEmisData!$B:$B, $A356, NewEmisData!$C:$C, $H356, NewEmisData!$D:$D, CM$2))</f>
        <v>0</v>
      </c>
      <c r="CN356" s="335">
        <f>$I356*IF($G356="Pickup", SUMIFS(NewEmisData!F:F, NewEmisData!$A:$A, "Pickup", NewEmisData!$B:$B, $A356, NewEmisData!$C:$C, $H356, NewEmisData!$D:$D, CN$2), SUMIFS(NewEmisData!F:F, NewEmisData!$A:$A, "LDV", NewEmisData!$B:$B, $A356, NewEmisData!$C:$C, $H356, NewEmisData!$D:$D, CN$2))</f>
        <v>0</v>
      </c>
      <c r="CO356" s="335">
        <f>$I356*IF($G356="Pickup", SUMIFS(NewEmisData!G:G, NewEmisData!$A:$A, "Pickup", NewEmisData!$B:$B, $A356, NewEmisData!$C:$C, $H356, NewEmisData!$D:$D, CO$2), SUMIFS(NewEmisData!G:G, NewEmisData!$A:$A, "LDV", NewEmisData!$B:$B, $A356, NewEmisData!$C:$C, $H356, NewEmisData!$D:$D, CO$2))</f>
        <v>0</v>
      </c>
      <c r="CP356" s="335">
        <f>$I356*IF($G356="Pickup", SUMIFS(NewEmisData!H:H, NewEmisData!$A:$A, "Pickup", NewEmisData!$B:$B, $A356, NewEmisData!$C:$C, $H356, NewEmisData!$D:$D, CP$2), SUMIFS(NewEmisData!H:H, NewEmisData!$A:$A, "LDV", NewEmisData!$B:$B, $A356, NewEmisData!$C:$C, $H356, NewEmisData!$D:$D, CP$2))</f>
        <v>0</v>
      </c>
      <c r="CQ356" s="335">
        <f>$I356*IF($G356="Pickup", SUMIFS(NewEmisData!I:I, NewEmisData!$A:$A, "Pickup", NewEmisData!$B:$B, $A356, NewEmisData!$C:$C, $H356, NewEmisData!$D:$D, CQ$2), SUMIFS(NewEmisData!I:I, NewEmisData!$A:$A, "LDV", NewEmisData!$B:$B, $A356, NewEmisData!$C:$C, $H356, NewEmisData!$D:$D, CQ$2))</f>
        <v>0</v>
      </c>
      <c r="CR356" s="335">
        <f>$I356*IF($G356="Pickup", SUMIFS(NewEmisData!J:J, NewEmisData!$A:$A, "Pickup", NewEmisData!$B:$B, $A356, NewEmisData!$C:$C, $H356, NewEmisData!$D:$D, CR$2), SUMIFS(NewEmisData!J:J, NewEmisData!$A:$A, "LDV", NewEmisData!$B:$B, $A356, NewEmisData!$C:$C, $H356, NewEmisData!$D:$D, CR$2))</f>
        <v>0</v>
      </c>
      <c r="CS356" s="335">
        <f>$I356*IF($G356="Pickup", SUMIFS(NewEmisData!K:K, NewEmisData!$A:$A, "Pickup", NewEmisData!$B:$B, $A356, NewEmisData!$C:$C, $H356, NewEmisData!$D:$D, CS$2), SUMIFS(NewEmisData!K:K, NewEmisData!$A:$A, "LDV", NewEmisData!$B:$B, $A356, NewEmisData!$C:$C, $H356, NewEmisData!$D:$D, CS$2))</f>
        <v>0</v>
      </c>
      <c r="CT356" s="335">
        <f>$I356*IF($G356="Pickup", SUMIFS(NewEmisData!L:L, NewEmisData!$A:$A, "Pickup", NewEmisData!$B:$B, $A356, NewEmisData!$C:$C, $H356, NewEmisData!$D:$D, CT$2), SUMIFS(NewEmisData!L:L, NewEmisData!$A:$A, "LDV", NewEmisData!$B:$B, $A356, NewEmisData!$C:$C, $H356, NewEmisData!$D:$D, CT$2))</f>
        <v>0</v>
      </c>
      <c r="CU356" s="335">
        <f>$I356*IF($G356="Pickup", SUMIFS(NewEmisData!M:M, NewEmisData!$A:$A, "Pickup", NewEmisData!$B:$B, $A356, NewEmisData!$C:$C, $H356, NewEmisData!$D:$D, CU$2), SUMIFS(NewEmisData!M:M, NewEmisData!$A:$A, "LDV", NewEmisData!$B:$B, $A356, NewEmisData!$C:$C, $H356, NewEmisData!$D:$D, CU$2))</f>
        <v>0</v>
      </c>
      <c r="CV356" s="335">
        <v>0</v>
      </c>
      <c r="CW356" s="335">
        <v>0</v>
      </c>
      <c r="CX356" s="335">
        <v>0</v>
      </c>
      <c r="CY356" s="335">
        <v>0</v>
      </c>
      <c r="CZ356" s="335">
        <v>0</v>
      </c>
      <c r="DA356" s="335">
        <v>0</v>
      </c>
      <c r="DB356" s="335">
        <v>0</v>
      </c>
      <c r="DC356" s="335">
        <v>0</v>
      </c>
      <c r="DD356" s="335">
        <v>0</v>
      </c>
      <c r="DE356" s="335">
        <v>0</v>
      </c>
      <c r="DF356" s="335">
        <v>0</v>
      </c>
      <c r="DG356" s="335">
        <f>$I356*IF($G356="Pickup", SUMIFS(NewEmisData!E:E, NewEmisData!$A:$A, "Pickup", NewEmisData!$B:$B, $A356, NewEmisData!$C:$C, $H356, NewEmisData!$D:$D, DG$2), SUMIFS(NewEmisData!E:E, NewEmisData!$A:$A, "LDV", NewEmisData!$B:$B, $A356, NewEmisData!$C:$C, $H356, NewEmisData!$D:$D, DG$2))</f>
        <v>0</v>
      </c>
      <c r="DH356" s="335">
        <f>$I356*IF($G356="Pickup", SUMIFS(NewEmisData!F:F, NewEmisData!$A:$A, "Pickup", NewEmisData!$B:$B, $A356, NewEmisData!$C:$C, $H356, NewEmisData!$D:$D, DH$2), SUMIFS(NewEmisData!F:F, NewEmisData!$A:$A, "LDV", NewEmisData!$B:$B, $A356, NewEmisData!$C:$C, $H356, NewEmisData!$D:$D, DH$2))</f>
        <v>0</v>
      </c>
      <c r="DI356" s="335">
        <f>$I356*IF($G356="Pickup", SUMIFS(NewEmisData!G:G, NewEmisData!$A:$A, "Pickup", NewEmisData!$B:$B, $A356, NewEmisData!$C:$C, $H356, NewEmisData!$D:$D, DI$2), SUMIFS(NewEmisData!G:G, NewEmisData!$A:$A, "LDV", NewEmisData!$B:$B, $A356, NewEmisData!$C:$C, $H356, NewEmisData!$D:$D, DI$2))</f>
        <v>0</v>
      </c>
      <c r="DJ356" s="335">
        <f>$I356*IF($G356="Pickup", SUMIFS(NewEmisData!H:H, NewEmisData!$A:$A, "Pickup", NewEmisData!$B:$B, $A356, NewEmisData!$C:$C, $H356, NewEmisData!$D:$D, DJ$2), SUMIFS(NewEmisData!H:H, NewEmisData!$A:$A, "LDV", NewEmisData!$B:$B, $A356, NewEmisData!$C:$C, $H356, NewEmisData!$D:$D, DJ$2))</f>
        <v>0</v>
      </c>
      <c r="DK356" s="335">
        <f>$I356*IF($G356="Pickup", SUMIFS(NewEmisData!I:I, NewEmisData!$A:$A, "Pickup", NewEmisData!$B:$B, $A356, NewEmisData!$C:$C, $H356, NewEmisData!$D:$D, DK$2), SUMIFS(NewEmisData!I:I, NewEmisData!$A:$A, "LDV", NewEmisData!$B:$B, $A356, NewEmisData!$C:$C, $H356, NewEmisData!$D:$D, DK$2))</f>
        <v>0</v>
      </c>
      <c r="DL356" s="335">
        <f>$I356*IF($G356="Pickup", SUMIFS(NewEmisData!J:J, NewEmisData!$A:$A, "Pickup", NewEmisData!$B:$B, $A356, NewEmisData!$C:$C, $H356, NewEmisData!$D:$D, DL$2), SUMIFS(NewEmisData!J:J, NewEmisData!$A:$A, "LDV", NewEmisData!$B:$B, $A356, NewEmisData!$C:$C, $H356, NewEmisData!$D:$D, DL$2))</f>
        <v>0</v>
      </c>
      <c r="DM356" s="335">
        <f>$I356*IF($G356="Pickup", SUMIFS(NewEmisData!K:K, NewEmisData!$A:$A, "Pickup", NewEmisData!$B:$B, $A356, NewEmisData!$C:$C, $H356, NewEmisData!$D:$D, DM$2), SUMIFS(NewEmisData!K:K, NewEmisData!$A:$A, "LDV", NewEmisData!$B:$B, $A356, NewEmisData!$C:$C, $H356, NewEmisData!$D:$D, DM$2))</f>
        <v>0</v>
      </c>
      <c r="DN356" s="335">
        <f>$I356*IF($G356="Pickup", SUMIFS(NewEmisData!L:L, NewEmisData!$A:$A, "Pickup", NewEmisData!$B:$B, $A356, NewEmisData!$C:$C, $H356, NewEmisData!$D:$D, DN$2), SUMIFS(NewEmisData!L:L, NewEmisData!$A:$A, "LDV", NewEmisData!$B:$B, $A356, NewEmisData!$C:$C, $H356, NewEmisData!$D:$D, DN$2))</f>
        <v>0</v>
      </c>
      <c r="DO356" s="335">
        <f>$I356*IF($G356="Pickup", SUMIFS(NewEmisData!M:M, NewEmisData!$A:$A, "Pickup", NewEmisData!$B:$B, $A356, NewEmisData!$C:$C, $H356, NewEmisData!$D:$D, DO$2), SUMIFS(NewEmisData!M:M, NewEmisData!$A:$A, "LDV", NewEmisData!$B:$B, $A356, NewEmisData!$C:$C, $H356, NewEmisData!$D:$D, DO$2))</f>
        <v>0</v>
      </c>
      <c r="DP356" s="335">
        <v>0</v>
      </c>
      <c r="DQ356" s="335">
        <f>$I356*IF($G356="Pickup", SUMIFS(NewEmisData!E:E, NewEmisData!$A:$A, "Pickup", NewEmisData!$B:$B, $A356, NewEmisData!$C:$C, $H356, NewEmisData!$D:$D, DQ$2), SUMIFS(NewEmisData!E:E, NewEmisData!$A:$A, "LDV", NewEmisData!$B:$B, $A356, NewEmisData!$C:$C, $H356, NewEmisData!$D:$D, DQ$2))</f>
        <v>0</v>
      </c>
      <c r="DR356" s="335">
        <f>$I356*IF($G356="Pickup", SUMIFS(NewEmisData!F:F, NewEmisData!$A:$A, "Pickup", NewEmisData!$B:$B, $A356, NewEmisData!$C:$C, $H356, NewEmisData!$D:$D, DR$2), SUMIFS(NewEmisData!F:F, NewEmisData!$A:$A, "LDV", NewEmisData!$B:$B, $A356, NewEmisData!$C:$C, $H356, NewEmisData!$D:$D, DR$2))</f>
        <v>0</v>
      </c>
      <c r="DS356" s="335">
        <f>$I356*IF($G356="Pickup", SUMIFS(NewEmisData!G:G, NewEmisData!$A:$A, "Pickup", NewEmisData!$B:$B, $A356, NewEmisData!$C:$C, $H356, NewEmisData!$D:$D, DS$2), SUMIFS(NewEmisData!G:G, NewEmisData!$A:$A, "LDV", NewEmisData!$B:$B, $A356, NewEmisData!$C:$C, $H356, NewEmisData!$D:$D, DS$2))</f>
        <v>0</v>
      </c>
      <c r="DT356" s="335">
        <f>$I356*IF($G356="Pickup", SUMIFS(NewEmisData!H:H, NewEmisData!$A:$A, "Pickup", NewEmisData!$B:$B, $A356, NewEmisData!$C:$C, $H356, NewEmisData!$D:$D, DT$2), SUMIFS(NewEmisData!H:H, NewEmisData!$A:$A, "LDV", NewEmisData!$B:$B, $A356, NewEmisData!$C:$C, $H356, NewEmisData!$D:$D, DT$2))</f>
        <v>0</v>
      </c>
      <c r="DU356" s="335">
        <f>$I356*IF($G356="Pickup", SUMIFS(NewEmisData!I:I, NewEmisData!$A:$A, "Pickup", NewEmisData!$B:$B, $A356, NewEmisData!$C:$C, $H356, NewEmisData!$D:$D, DU$2), SUMIFS(NewEmisData!I:I, NewEmisData!$A:$A, "LDV", NewEmisData!$B:$B, $A356, NewEmisData!$C:$C, $H356, NewEmisData!$D:$D, DU$2))</f>
        <v>0</v>
      </c>
      <c r="DV356" s="335">
        <f>$I356*IF($G356="Pickup", SUMIFS(NewEmisData!J:J, NewEmisData!$A:$A, "Pickup", NewEmisData!$B:$B, $A356, NewEmisData!$C:$C, $H356, NewEmisData!$D:$D, DV$2), SUMIFS(NewEmisData!J:J, NewEmisData!$A:$A, "LDV", NewEmisData!$B:$B, $A356, NewEmisData!$C:$C, $H356, NewEmisData!$D:$D, DV$2))</f>
        <v>0</v>
      </c>
      <c r="DW356" s="335">
        <f>$I356*IF($G356="Pickup", SUMIFS(NewEmisData!K:K, NewEmisData!$A:$A, "Pickup", NewEmisData!$B:$B, $A356, NewEmisData!$C:$C, $H356, NewEmisData!$D:$D, DW$2), SUMIFS(NewEmisData!K:K, NewEmisData!$A:$A, "LDV", NewEmisData!$B:$B, $A356, NewEmisData!$C:$C, $H356, NewEmisData!$D:$D, DW$2))</f>
        <v>0</v>
      </c>
      <c r="DX356" s="335">
        <f>$I356*IF($G356="Pickup", SUMIFS(NewEmisData!L:L, NewEmisData!$A:$A, "Pickup", NewEmisData!$B:$B, $A356, NewEmisData!$C:$C, $H356, NewEmisData!$D:$D, DX$2), SUMIFS(NewEmisData!L:L, NewEmisData!$A:$A, "LDV", NewEmisData!$B:$B, $A356, NewEmisData!$C:$C, $H356, NewEmisData!$D:$D, DX$2))</f>
        <v>0</v>
      </c>
      <c r="DY356" s="335">
        <f>$I356*IF($G356="Pickup", SUMIFS(NewEmisData!M:M, NewEmisData!$A:$A, "Pickup", NewEmisData!$B:$B, $A356, NewEmisData!$C:$C, $H356, NewEmisData!$D:$D, DY$2), SUMIFS(NewEmisData!M:M, NewEmisData!$A:$A, "LDV", NewEmisData!$B:$B, $A356, NewEmisData!$C:$C, $H356, NewEmisData!$D:$D, DY$2))</f>
        <v>0</v>
      </c>
      <c r="DZ356" s="335">
        <v>0</v>
      </c>
      <c r="EA356" s="335">
        <f t="shared" si="542"/>
        <v>0</v>
      </c>
      <c r="EB356" s="335">
        <f t="shared" si="543"/>
        <v>0</v>
      </c>
      <c r="EC356" s="335">
        <f t="shared" si="544"/>
        <v>0</v>
      </c>
      <c r="ED356" s="335">
        <f t="shared" si="545"/>
        <v>0</v>
      </c>
      <c r="EE356" s="335">
        <f t="shared" si="546"/>
        <v>0</v>
      </c>
      <c r="EF356" s="335">
        <f t="shared" si="547"/>
        <v>0</v>
      </c>
      <c r="EG356" s="335">
        <f t="shared" si="548"/>
        <v>0</v>
      </c>
      <c r="EH356" s="335">
        <f t="shared" si="549"/>
        <v>0</v>
      </c>
      <c r="EI356" s="335">
        <f t="shared" si="550"/>
        <v>0</v>
      </c>
      <c r="EJ356" s="335">
        <f t="shared" si="551"/>
        <v>0</v>
      </c>
      <c r="EK356" s="335">
        <f t="shared" si="552"/>
        <v>0</v>
      </c>
      <c r="EL356" s="335">
        <f t="shared" si="553"/>
        <v>0</v>
      </c>
      <c r="EM356" s="335">
        <f t="shared" si="554"/>
        <v>0</v>
      </c>
      <c r="EN356" s="335">
        <f t="shared" si="555"/>
        <v>0</v>
      </c>
      <c r="EO356" s="335">
        <f t="shared" si="556"/>
        <v>0</v>
      </c>
      <c r="EP356" s="335">
        <f t="shared" si="557"/>
        <v>0</v>
      </c>
      <c r="EQ356" s="335">
        <f t="shared" si="558"/>
        <v>0</v>
      </c>
      <c r="ER356" s="335">
        <f t="shared" si="559"/>
        <v>0</v>
      </c>
      <c r="ES356" s="335">
        <f t="shared" si="560"/>
        <v>0</v>
      </c>
      <c r="ET356" s="335">
        <f t="shared" si="561"/>
        <v>0</v>
      </c>
      <c r="EU356" s="335">
        <f t="shared" si="562"/>
        <v>0</v>
      </c>
      <c r="EV356" s="335">
        <f t="shared" si="563"/>
        <v>0</v>
      </c>
      <c r="EW356" s="335">
        <f t="shared" si="564"/>
        <v>0</v>
      </c>
      <c r="EX356" s="335">
        <f t="shared" si="565"/>
        <v>0</v>
      </c>
      <c r="EY356" s="335">
        <f t="shared" si="566"/>
        <v>0</v>
      </c>
      <c r="EZ356" s="335">
        <f t="shared" si="567"/>
        <v>0</v>
      </c>
      <c r="FA356" s="335">
        <f t="shared" si="568"/>
        <v>0</v>
      </c>
      <c r="FB356" s="335">
        <f t="shared" si="569"/>
        <v>0</v>
      </c>
      <c r="FC356" s="335">
        <f t="shared" si="570"/>
        <v>0</v>
      </c>
      <c r="FD356" s="335">
        <f t="shared" si="571"/>
        <v>0</v>
      </c>
      <c r="FE356" s="335">
        <f t="shared" si="572"/>
        <v>5.5949189126931899E-2</v>
      </c>
      <c r="FF356" s="335">
        <f t="shared" si="573"/>
        <v>5.5949189126931899E-2</v>
      </c>
      <c r="FG356" s="335">
        <f t="shared" si="574"/>
        <v>5.5949131442004002E-2</v>
      </c>
      <c r="FH356" s="335">
        <f t="shared" si="575"/>
        <v>5.5949145320737102E-2</v>
      </c>
      <c r="FI356" s="335">
        <f t="shared" si="576"/>
        <v>5.5949118174518898E-2</v>
      </c>
      <c r="FJ356" s="335">
        <f t="shared" si="577"/>
        <v>5.5949046541697099E-2</v>
      </c>
      <c r="FK356" s="335">
        <f t="shared" si="578"/>
        <v>5.5949120890101497E-2</v>
      </c>
      <c r="FL356" s="335">
        <f t="shared" si="579"/>
        <v>5.5949175401502099E-2</v>
      </c>
      <c r="FM356" s="335">
        <f t="shared" si="580"/>
        <v>5.5949175401502099E-2</v>
      </c>
      <c r="FN356" s="335">
        <f t="shared" si="581"/>
        <v>2.3805319372350052E-2</v>
      </c>
      <c r="FO356" s="335">
        <f t="shared" si="582"/>
        <v>7.2571184818618403E-3</v>
      </c>
      <c r="FP356" s="335">
        <f t="shared" si="583"/>
        <v>7.2571184818618403E-3</v>
      </c>
      <c r="FQ356" s="335">
        <f t="shared" si="584"/>
        <v>7.2571114316428102E-3</v>
      </c>
      <c r="FR356" s="335">
        <f t="shared" si="585"/>
        <v>7.2571137654529501E-3</v>
      </c>
      <c r="FS356" s="335">
        <f t="shared" si="586"/>
        <v>7.2571068307629499E-3</v>
      </c>
      <c r="FT356" s="335">
        <f t="shared" si="587"/>
        <v>7.2570974674633498E-3</v>
      </c>
      <c r="FU356" s="335">
        <f t="shared" si="588"/>
        <v>7.25710679204878E-3</v>
      </c>
      <c r="FV356" s="335">
        <f t="shared" si="589"/>
        <v>7.2571142164254898E-3</v>
      </c>
      <c r="FW356" s="335">
        <f t="shared" si="590"/>
        <v>7.2571142164254898E-3</v>
      </c>
      <c r="FX356" s="335">
        <f t="shared" si="591"/>
        <v>1.6506531515565108E-3</v>
      </c>
    </row>
    <row r="357" spans="1:180" x14ac:dyDescent="0.2">
      <c r="A357" s="305" t="str">
        <f>_xlfn.CONCAT(IF(LEFT(TRIM(A356),1)="*", "*R", "R"), 1+RIGHT(TRIM(A356),1))</f>
        <v>*R4</v>
      </c>
      <c r="B357" s="305" t="str">
        <f t="shared" si="653"/>
        <v>TLMFCH15</v>
      </c>
      <c r="C357" s="305" t="str">
        <f t="shared" si="654"/>
        <v>TL.H2.M.FCH.2015</v>
      </c>
      <c r="D357" s="301" t="str">
        <f t="shared" si="655"/>
        <v>bn-vmt, bn-vmt/a</v>
      </c>
      <c r="E357" s="301" t="str">
        <f t="shared" si="656"/>
        <v>TRNH2</v>
      </c>
      <c r="F357" s="301" t="str">
        <f t="shared" si="657"/>
        <v>TL</v>
      </c>
      <c r="G357" s="315" t="s">
        <v>819</v>
      </c>
      <c r="H357" s="315" t="s">
        <v>36</v>
      </c>
      <c r="I357" s="315">
        <v>1</v>
      </c>
      <c r="J357" s="315" t="str">
        <f t="shared" si="592"/>
        <v>Minivan-ELC</v>
      </c>
      <c r="K357" s="335">
        <f>$I357*IF($G357="Pickup", SUMIFS(NewEmisData!E:E, NewEmisData!$A:$A, "Pickup", NewEmisData!$B:$B, $A357, NewEmisData!$C:$C, $H357, NewEmisData!$D:$D, K$2), SUMIFS(NewEmisData!E:E, NewEmisData!$A:$A, "LDV", NewEmisData!$B:$B, $A357, NewEmisData!$C:$C, $H357, NewEmisData!$D:$D, K$2))</f>
        <v>0</v>
      </c>
      <c r="L357" s="335">
        <f>$I357*IF($G357="Pickup", SUMIFS(NewEmisData!F:F, NewEmisData!$A:$A, "Pickup", NewEmisData!$B:$B, $A357, NewEmisData!$C:$C, $H357, NewEmisData!$D:$D, L$2), SUMIFS(NewEmisData!F:F, NewEmisData!$A:$A, "LDV", NewEmisData!$B:$B, $A357, NewEmisData!$C:$C, $H357, NewEmisData!$D:$D, L$2))</f>
        <v>0</v>
      </c>
      <c r="M357" s="335">
        <f>$I357*IF($G357="Pickup", SUMIFS(NewEmisData!G:G, NewEmisData!$A:$A, "Pickup", NewEmisData!$B:$B, $A357, NewEmisData!$C:$C, $H357, NewEmisData!$D:$D, M$2), SUMIFS(NewEmisData!G:G, NewEmisData!$A:$A, "LDV", NewEmisData!$B:$B, $A357, NewEmisData!$C:$C, $H357, NewEmisData!$D:$D, M$2))</f>
        <v>0</v>
      </c>
      <c r="N357" s="335">
        <f>$I357*IF($G357="Pickup", SUMIFS(NewEmisData!H:H, NewEmisData!$A:$A, "Pickup", NewEmisData!$B:$B, $A357, NewEmisData!$C:$C, $H357, NewEmisData!$D:$D, N$2), SUMIFS(NewEmisData!H:H, NewEmisData!$A:$A, "LDV", NewEmisData!$B:$B, $A357, NewEmisData!$C:$C, $H357, NewEmisData!$D:$D, N$2))</f>
        <v>0</v>
      </c>
      <c r="O357" s="335">
        <f>$I357*IF($G357="Pickup", SUMIFS(NewEmisData!I:I, NewEmisData!$A:$A, "Pickup", NewEmisData!$B:$B, $A357, NewEmisData!$C:$C, $H357, NewEmisData!$D:$D, O$2), SUMIFS(NewEmisData!I:I, NewEmisData!$A:$A, "LDV", NewEmisData!$B:$B, $A357, NewEmisData!$C:$C, $H357, NewEmisData!$D:$D, O$2))</f>
        <v>0</v>
      </c>
      <c r="P357" s="335">
        <f>$I357*IF($G357="Pickup", SUMIFS(NewEmisData!J:J, NewEmisData!$A:$A, "Pickup", NewEmisData!$B:$B, $A357, NewEmisData!$C:$C, $H357, NewEmisData!$D:$D, P$2), SUMIFS(NewEmisData!J:J, NewEmisData!$A:$A, "LDV", NewEmisData!$B:$B, $A357, NewEmisData!$C:$C, $H357, NewEmisData!$D:$D, P$2))</f>
        <v>0</v>
      </c>
      <c r="Q357" s="335">
        <f>$I357*IF($G357="Pickup", SUMIFS(NewEmisData!K:K, NewEmisData!$A:$A, "Pickup", NewEmisData!$B:$B, $A357, NewEmisData!$C:$C, $H357, NewEmisData!$D:$D, Q$2), SUMIFS(NewEmisData!K:K, NewEmisData!$A:$A, "LDV", NewEmisData!$B:$B, $A357, NewEmisData!$C:$C, $H357, NewEmisData!$D:$D, Q$2))</f>
        <v>0</v>
      </c>
      <c r="R357" s="335">
        <f>$I357*IF($G357="Pickup", SUMIFS(NewEmisData!L:L, NewEmisData!$A:$A, "Pickup", NewEmisData!$B:$B, $A357, NewEmisData!$C:$C, $H357, NewEmisData!$D:$D, R$2), SUMIFS(NewEmisData!L:L, NewEmisData!$A:$A, "LDV", NewEmisData!$B:$B, $A357, NewEmisData!$C:$C, $H357, NewEmisData!$D:$D, R$2))</f>
        <v>0</v>
      </c>
      <c r="S357" s="335">
        <f>$I357*IF($G357="Pickup", SUMIFS(NewEmisData!M:M, NewEmisData!$A:$A, "Pickup", NewEmisData!$B:$B, $A357, NewEmisData!$C:$C, $H357, NewEmisData!$D:$D, S$2), SUMIFS(NewEmisData!M:M, NewEmisData!$A:$A, "LDV", NewEmisData!$B:$B, $A357, NewEmisData!$C:$C, $H357, NewEmisData!$D:$D, S$2))</f>
        <v>0</v>
      </c>
      <c r="T357" s="335">
        <v>0</v>
      </c>
      <c r="U357" s="335">
        <f>$I357*IF($G357="Pickup", SUMIFS(NewEmisData!E:E, NewEmisData!$A:$A, "Pickup", NewEmisData!$B:$B, $A357, NewEmisData!$C:$C, $H357, NewEmisData!$D:$D, U$2), SUMIFS(NewEmisData!E:E, NewEmisData!$A:$A, "LDV", NewEmisData!$B:$B, $A357, NewEmisData!$C:$C, $H357, NewEmisData!$D:$D, U$2))</f>
        <v>0</v>
      </c>
      <c r="V357" s="335">
        <f>$I357*IF($G357="Pickup", SUMIFS(NewEmisData!F:F, NewEmisData!$A:$A, "Pickup", NewEmisData!$B:$B, $A357, NewEmisData!$C:$C, $H357, NewEmisData!$D:$D, V$2), SUMIFS(NewEmisData!F:F, NewEmisData!$A:$A, "LDV", NewEmisData!$B:$B, $A357, NewEmisData!$C:$C, $H357, NewEmisData!$D:$D, V$2))</f>
        <v>0</v>
      </c>
      <c r="W357" s="335">
        <f>$I357*IF($G357="Pickup", SUMIFS(NewEmisData!G:G, NewEmisData!$A:$A, "Pickup", NewEmisData!$B:$B, $A357, NewEmisData!$C:$C, $H357, NewEmisData!$D:$D, W$2), SUMIFS(NewEmisData!G:G, NewEmisData!$A:$A, "LDV", NewEmisData!$B:$B, $A357, NewEmisData!$C:$C, $H357, NewEmisData!$D:$D, W$2))</f>
        <v>0</v>
      </c>
      <c r="X357" s="335">
        <f>$I357*IF($G357="Pickup", SUMIFS(NewEmisData!H:H, NewEmisData!$A:$A, "Pickup", NewEmisData!$B:$B, $A357, NewEmisData!$C:$C, $H357, NewEmisData!$D:$D, X$2), SUMIFS(NewEmisData!H:H, NewEmisData!$A:$A, "LDV", NewEmisData!$B:$B, $A357, NewEmisData!$C:$C, $H357, NewEmisData!$D:$D, X$2))</f>
        <v>0</v>
      </c>
      <c r="Y357" s="335">
        <f>$I357*IF($G357="Pickup", SUMIFS(NewEmisData!I:I, NewEmisData!$A:$A, "Pickup", NewEmisData!$B:$B, $A357, NewEmisData!$C:$C, $H357, NewEmisData!$D:$D, Y$2), SUMIFS(NewEmisData!I:I, NewEmisData!$A:$A, "LDV", NewEmisData!$B:$B, $A357, NewEmisData!$C:$C, $H357, NewEmisData!$D:$D, Y$2))</f>
        <v>0</v>
      </c>
      <c r="Z357" s="335">
        <f>$I357*IF($G357="Pickup", SUMIFS(NewEmisData!J:J, NewEmisData!$A:$A, "Pickup", NewEmisData!$B:$B, $A357, NewEmisData!$C:$C, $H357, NewEmisData!$D:$D, Z$2), SUMIFS(NewEmisData!J:J, NewEmisData!$A:$A, "LDV", NewEmisData!$B:$B, $A357, NewEmisData!$C:$C, $H357, NewEmisData!$D:$D, Z$2))</f>
        <v>0</v>
      </c>
      <c r="AA357" s="335">
        <f>$I357*IF($G357="Pickup", SUMIFS(NewEmisData!K:K, NewEmisData!$A:$A, "Pickup", NewEmisData!$B:$B, $A357, NewEmisData!$C:$C, $H357, NewEmisData!$D:$D, AA$2), SUMIFS(NewEmisData!K:K, NewEmisData!$A:$A, "LDV", NewEmisData!$B:$B, $A357, NewEmisData!$C:$C, $H357, NewEmisData!$D:$D, AA$2))</f>
        <v>0</v>
      </c>
      <c r="AB357" s="335">
        <f>$I357*IF($G357="Pickup", SUMIFS(NewEmisData!L:L, NewEmisData!$A:$A, "Pickup", NewEmisData!$B:$B, $A357, NewEmisData!$C:$C, $H357, NewEmisData!$D:$D, AB$2), SUMIFS(NewEmisData!L:L, NewEmisData!$A:$A, "LDV", NewEmisData!$B:$B, $A357, NewEmisData!$C:$C, $H357, NewEmisData!$D:$D, AB$2))</f>
        <v>0</v>
      </c>
      <c r="AC357" s="335">
        <f>$I357*IF($G357="Pickup", SUMIFS(NewEmisData!M:M, NewEmisData!$A:$A, "Pickup", NewEmisData!$B:$B, $A357, NewEmisData!$C:$C, $H357, NewEmisData!$D:$D, AC$2), SUMIFS(NewEmisData!M:M, NewEmisData!$A:$A, "LDV", NewEmisData!$B:$B, $A357, NewEmisData!$C:$C, $H357, NewEmisData!$D:$D, AC$2))</f>
        <v>0</v>
      </c>
      <c r="AD357" s="335">
        <v>0</v>
      </c>
      <c r="AE357" s="335">
        <f>$I357*IF($G357="Pickup", SUMIFS(NewEmisData!E:E, NewEmisData!$A:$A, "Pickup", NewEmisData!$B:$B, $A357, NewEmisData!$C:$C, $H357, NewEmisData!$D:$D, AE$2), SUMIFS(NewEmisData!E:E, NewEmisData!$A:$A, "LDV", NewEmisData!$B:$B, $A357, NewEmisData!$C:$C, $H357, NewEmisData!$D:$D, AE$2))</f>
        <v>0</v>
      </c>
      <c r="AF357" s="335">
        <f>$I357*IF($G357="Pickup", SUMIFS(NewEmisData!F:F, NewEmisData!$A:$A, "Pickup", NewEmisData!$B:$B, $A357, NewEmisData!$C:$C, $H357, NewEmisData!$D:$D, AF$2), SUMIFS(NewEmisData!F:F, NewEmisData!$A:$A, "LDV", NewEmisData!$B:$B, $A357, NewEmisData!$C:$C, $H357, NewEmisData!$D:$D, AF$2))</f>
        <v>0</v>
      </c>
      <c r="AG357" s="335">
        <f>$I357*IF($G357="Pickup", SUMIFS(NewEmisData!G:G, NewEmisData!$A:$A, "Pickup", NewEmisData!$B:$B, $A357, NewEmisData!$C:$C, $H357, NewEmisData!$D:$D, AG$2), SUMIFS(NewEmisData!G:G, NewEmisData!$A:$A, "LDV", NewEmisData!$B:$B, $A357, NewEmisData!$C:$C, $H357, NewEmisData!$D:$D, AG$2))</f>
        <v>0</v>
      </c>
      <c r="AH357" s="335">
        <f>$I357*IF($G357="Pickup", SUMIFS(NewEmisData!H:H, NewEmisData!$A:$A, "Pickup", NewEmisData!$B:$B, $A357, NewEmisData!$C:$C, $H357, NewEmisData!$D:$D, AH$2), SUMIFS(NewEmisData!H:H, NewEmisData!$A:$A, "LDV", NewEmisData!$B:$B, $A357, NewEmisData!$C:$C, $H357, NewEmisData!$D:$D, AH$2))</f>
        <v>0</v>
      </c>
      <c r="AI357" s="335">
        <f>$I357*IF($G357="Pickup", SUMIFS(NewEmisData!I:I, NewEmisData!$A:$A, "Pickup", NewEmisData!$B:$B, $A357, NewEmisData!$C:$C, $H357, NewEmisData!$D:$D, AI$2), SUMIFS(NewEmisData!I:I, NewEmisData!$A:$A, "LDV", NewEmisData!$B:$B, $A357, NewEmisData!$C:$C, $H357, NewEmisData!$D:$D, AI$2))</f>
        <v>0</v>
      </c>
      <c r="AJ357" s="335">
        <f>$I357*IF($G357="Pickup", SUMIFS(NewEmisData!J:J, NewEmisData!$A:$A, "Pickup", NewEmisData!$B:$B, $A357, NewEmisData!$C:$C, $H357, NewEmisData!$D:$D, AJ$2), SUMIFS(NewEmisData!J:J, NewEmisData!$A:$A, "LDV", NewEmisData!$B:$B, $A357, NewEmisData!$C:$C, $H357, NewEmisData!$D:$D, AJ$2))</f>
        <v>0</v>
      </c>
      <c r="AK357" s="335">
        <f>$I357*IF($G357="Pickup", SUMIFS(NewEmisData!K:K, NewEmisData!$A:$A, "Pickup", NewEmisData!$B:$B, $A357, NewEmisData!$C:$C, $H357, NewEmisData!$D:$D, AK$2), SUMIFS(NewEmisData!K:K, NewEmisData!$A:$A, "LDV", NewEmisData!$B:$B, $A357, NewEmisData!$C:$C, $H357, NewEmisData!$D:$D, AK$2))</f>
        <v>0</v>
      </c>
      <c r="AL357" s="335">
        <f>$I357*IF($G357="Pickup", SUMIFS(NewEmisData!L:L, NewEmisData!$A:$A, "Pickup", NewEmisData!$B:$B, $A357, NewEmisData!$C:$C, $H357, NewEmisData!$D:$D, AL$2), SUMIFS(NewEmisData!L:L, NewEmisData!$A:$A, "LDV", NewEmisData!$B:$B, $A357, NewEmisData!$C:$C, $H357, NewEmisData!$D:$D, AL$2))</f>
        <v>0</v>
      </c>
      <c r="AM357" s="335">
        <f>$I357*IF($G357="Pickup", SUMIFS(NewEmisData!M:M, NewEmisData!$A:$A, "Pickup", NewEmisData!$B:$B, $A357, NewEmisData!$C:$C, $H357, NewEmisData!$D:$D, AM$2), SUMIFS(NewEmisData!M:M, NewEmisData!$A:$A, "LDV", NewEmisData!$B:$B, $A357, NewEmisData!$C:$C, $H357, NewEmisData!$D:$D, AM$2))</f>
        <v>0</v>
      </c>
      <c r="AN357" s="335">
        <v>0</v>
      </c>
      <c r="AO357" s="335">
        <f>$I357*IF($G357="Pickup", SUMIFS(NewEmisData!E:E, NewEmisData!$A:$A, "Pickup", NewEmisData!$B:$B, $A357, NewEmisData!$C:$C, $H357, NewEmisData!$D:$D, AO$2), SUMIFS(NewEmisData!E:E, NewEmisData!$A:$A, "LDV", NewEmisData!$B:$B, $A357, NewEmisData!$C:$C, $H357, NewEmisData!$D:$D, AO$2))</f>
        <v>7.4526067369789506E-2</v>
      </c>
      <c r="AP357" s="335">
        <f>$I357*IF($G357="Pickup", SUMIFS(NewEmisData!F:F, NewEmisData!$A:$A, "Pickup", NewEmisData!$B:$B, $A357, NewEmisData!$C:$C, $H357, NewEmisData!$D:$D, AP$2), SUMIFS(NewEmisData!F:F, NewEmisData!$A:$A, "LDV", NewEmisData!$B:$B, $A357, NewEmisData!$C:$C, $H357, NewEmisData!$D:$D, AP$2))</f>
        <v>7.4526067369789506E-2</v>
      </c>
      <c r="AQ357" s="335">
        <f>$I357*IF($G357="Pickup", SUMIFS(NewEmisData!G:G, NewEmisData!$A:$A, "Pickup", NewEmisData!$B:$B, $A357, NewEmisData!$C:$C, $H357, NewEmisData!$D:$D, AQ$2), SUMIFS(NewEmisData!G:G, NewEmisData!$A:$A, "LDV", NewEmisData!$B:$B, $A357, NewEmisData!$C:$C, $H357, NewEmisData!$D:$D, AQ$2))</f>
        <v>7.4526039586762793E-2</v>
      </c>
      <c r="AR357" s="335">
        <f>$I357*IF($G357="Pickup", SUMIFS(NewEmisData!H:H, NewEmisData!$A:$A, "Pickup", NewEmisData!$B:$B, $A357, NewEmisData!$C:$C, $H357, NewEmisData!$D:$D, AR$2), SUMIFS(NewEmisData!H:H, NewEmisData!$A:$A, "LDV", NewEmisData!$B:$B, $A357, NewEmisData!$C:$C, $H357, NewEmisData!$D:$D, AR$2))</f>
        <v>7.4526082672864202E-2</v>
      </c>
      <c r="AS357" s="335">
        <f>$I357*IF($G357="Pickup", SUMIFS(NewEmisData!I:I, NewEmisData!$A:$A, "Pickup", NewEmisData!$B:$B, $A357, NewEmisData!$C:$C, $H357, NewEmisData!$D:$D, AS$2), SUMIFS(NewEmisData!I:I, NewEmisData!$A:$A, "LDV", NewEmisData!$B:$B, $A357, NewEmisData!$C:$C, $H357, NewEmisData!$D:$D, AS$2))</f>
        <v>7.4526031771725496E-2</v>
      </c>
      <c r="AT357" s="335">
        <f>$I357*IF($G357="Pickup", SUMIFS(NewEmisData!J:J, NewEmisData!$A:$A, "Pickup", NewEmisData!$B:$B, $A357, NewEmisData!$C:$C, $H357, NewEmisData!$D:$D, AT$2), SUMIFS(NewEmisData!J:J, NewEmisData!$A:$A, "LDV", NewEmisData!$B:$B, $A357, NewEmisData!$C:$C, $H357, NewEmisData!$D:$D, AT$2))</f>
        <v>7.4526070650223306E-2</v>
      </c>
      <c r="AU357" s="335">
        <f>$I357*IF($G357="Pickup", SUMIFS(NewEmisData!K:K, NewEmisData!$A:$A, "Pickup", NewEmisData!$B:$B, $A357, NewEmisData!$C:$C, $H357, NewEmisData!$D:$D, AU$2), SUMIFS(NewEmisData!K:K, NewEmisData!$A:$A, "LDV", NewEmisData!$B:$B, $A357, NewEmisData!$C:$C, $H357, NewEmisData!$D:$D, AU$2))</f>
        <v>7.4526042307150001E-2</v>
      </c>
      <c r="AV357" s="335">
        <f>$I357*IF($G357="Pickup", SUMIFS(NewEmisData!L:L, NewEmisData!$A:$A, "Pickup", NewEmisData!$B:$B, $A357, NewEmisData!$C:$C, $H357, NewEmisData!$D:$D, AV$2), SUMIFS(NewEmisData!L:L, NewEmisData!$A:$A, "LDV", NewEmisData!$B:$B, $A357, NewEmisData!$C:$C, $H357, NewEmisData!$D:$D, AV$2))</f>
        <v>7.4526038743875506E-2</v>
      </c>
      <c r="AW357" s="335">
        <f>$I357*IF($G357="Pickup", SUMIFS(NewEmisData!M:M, NewEmisData!$A:$A, "Pickup", NewEmisData!$B:$B, $A357, NewEmisData!$C:$C, $H357, NewEmisData!$D:$D, AW$2), SUMIFS(NewEmisData!M:M, NewEmisData!$A:$A, "LDV", NewEmisData!$B:$B, $A357, NewEmisData!$C:$C, $H357, NewEmisData!$D:$D, AW$2))</f>
        <v>7.4526038743875506E-2</v>
      </c>
      <c r="AX357" s="335">
        <v>2.3805319372350052E-2</v>
      </c>
      <c r="AY357" s="335">
        <f>$I357*IF($G357="Pickup", SUMIFS(NewEmisData!E:E, NewEmisData!$A:$A, "Pickup", NewEmisData!$B:$B, $A357, NewEmisData!$C:$C, $H357, NewEmisData!$D:$D, AY$2), SUMIFS(NewEmisData!E:E, NewEmisData!$A:$A, "LDV", NewEmisData!$B:$B, $A357, NewEmisData!$C:$C, $H357, NewEmisData!$D:$D, AY$2))</f>
        <v>9.6092368235423907E-3</v>
      </c>
      <c r="AZ357" s="335">
        <f>$I357*IF($G357="Pickup", SUMIFS(NewEmisData!F:F, NewEmisData!$A:$A, "Pickup", NewEmisData!$B:$B, $A357, NewEmisData!$C:$C, $H357, NewEmisData!$D:$D, AZ$2), SUMIFS(NewEmisData!F:F, NewEmisData!$A:$A, "LDV", NewEmisData!$B:$B, $A357, NewEmisData!$C:$C, $H357, NewEmisData!$D:$D, AZ$2))</f>
        <v>9.6092368235423907E-3</v>
      </c>
      <c r="BA357" s="335">
        <f>$I357*IF($G357="Pickup", SUMIFS(NewEmisData!G:G, NewEmisData!$A:$A, "Pickup", NewEmisData!$B:$B, $A357, NewEmisData!$C:$C, $H357, NewEmisData!$D:$D, BA$2), SUMIFS(NewEmisData!G:G, NewEmisData!$A:$A, "LDV", NewEmisData!$B:$B, $A357, NewEmisData!$C:$C, $H357, NewEmisData!$D:$D, BA$2))</f>
        <v>9.6092257463787894E-3</v>
      </c>
      <c r="BB357" s="335">
        <f>$I357*IF($G357="Pickup", SUMIFS(NewEmisData!H:H, NewEmisData!$A:$A, "Pickup", NewEmisData!$B:$B, $A357, NewEmisData!$C:$C, $H357, NewEmisData!$D:$D, BB$2), SUMIFS(NewEmisData!H:H, NewEmisData!$A:$A, "LDV", NewEmisData!$B:$B, $A357, NewEmisData!$C:$C, $H357, NewEmisData!$D:$D, BB$2))</f>
        <v>9.6092345509158992E-3</v>
      </c>
      <c r="BC357" s="335">
        <f>$I357*IF($G357="Pickup", SUMIFS(NewEmisData!I:I, NewEmisData!$A:$A, "Pickup", NewEmisData!$B:$B, $A357, NewEmisData!$C:$C, $H357, NewEmisData!$D:$D, BC$2), SUMIFS(NewEmisData!I:I, NewEmisData!$A:$A, "LDV", NewEmisData!$B:$B, $A357, NewEmisData!$C:$C, $H357, NewEmisData!$D:$D, BC$2))</f>
        <v>9.6092257298777996E-3</v>
      </c>
      <c r="BD357" s="335">
        <f>$I357*IF($G357="Pickup", SUMIFS(NewEmisData!J:J, NewEmisData!$A:$A, "Pickup", NewEmisData!$B:$B, $A357, NewEmisData!$C:$C, $H357, NewEmisData!$D:$D, BD$2), SUMIFS(NewEmisData!J:J, NewEmisData!$A:$A, "LDV", NewEmisData!$B:$B, $A357, NewEmisData!$C:$C, $H357, NewEmisData!$D:$D, BD$2))</f>
        <v>9.6092389204882993E-3</v>
      </c>
      <c r="BE357" s="335">
        <f>$I357*IF($G357="Pickup", SUMIFS(NewEmisData!K:K, NewEmisData!$A:$A, "Pickup", NewEmisData!$B:$B, $A357, NewEmisData!$C:$C, $H357, NewEmisData!$D:$D, BE$2), SUMIFS(NewEmisData!K:K, NewEmisData!$A:$A, "LDV", NewEmisData!$B:$B, $A357, NewEmisData!$C:$C, $H357, NewEmisData!$D:$D, BE$2))</f>
        <v>9.6092263841740799E-3</v>
      </c>
      <c r="BF357" s="335">
        <f>$I357*IF($G357="Pickup", SUMIFS(NewEmisData!L:L, NewEmisData!$A:$A, "Pickup", NewEmisData!$B:$B, $A357, NewEmisData!$C:$C, $H357, NewEmisData!$D:$D, BF$2), SUMIFS(NewEmisData!L:L, NewEmisData!$A:$A, "LDV", NewEmisData!$B:$B, $A357, NewEmisData!$C:$C, $H357, NewEmisData!$D:$D, BF$2))</f>
        <v>9.6092238087385901E-3</v>
      </c>
      <c r="BG357" s="335">
        <f>$I357*IF($G357="Pickup", SUMIFS(NewEmisData!M:M, NewEmisData!$A:$A, "Pickup", NewEmisData!$B:$B, $A357, NewEmisData!$C:$C, $H357, NewEmisData!$D:$D, BG$2), SUMIFS(NewEmisData!M:M, NewEmisData!$A:$A, "LDV", NewEmisData!$B:$B, $A357, NewEmisData!$C:$C, $H357, NewEmisData!$D:$D, BG$2))</f>
        <v>9.6092238087385901E-3</v>
      </c>
      <c r="BH357" s="335">
        <v>1.6506531515565108E-3</v>
      </c>
      <c r="BI357" s="335">
        <f>$I357*IF($G357="Pickup", SUMIFS(NewEmisData!E:E, NewEmisData!$A:$A, "Pickup", NewEmisData!$B:$B, $A357, NewEmisData!$C:$C, $H357, NewEmisData!$D:$D, BI$2), SUMIFS(NewEmisData!E:E, NewEmisData!$A:$A, "LDV", NewEmisData!$B:$B, $A357, NewEmisData!$C:$C, $H357, NewEmisData!$D:$D, BI$2))</f>
        <v>0</v>
      </c>
      <c r="BJ357" s="335">
        <f>$I357*IF($G357="Pickup", SUMIFS(NewEmisData!F:F, NewEmisData!$A:$A, "Pickup", NewEmisData!$B:$B, $A357, NewEmisData!$C:$C, $H357, NewEmisData!$D:$D, BJ$2), SUMIFS(NewEmisData!F:F, NewEmisData!$A:$A, "LDV", NewEmisData!$B:$B, $A357, NewEmisData!$C:$C, $H357, NewEmisData!$D:$D, BJ$2))</f>
        <v>0</v>
      </c>
      <c r="BK357" s="335">
        <f>$I357*IF($G357="Pickup", SUMIFS(NewEmisData!G:G, NewEmisData!$A:$A, "Pickup", NewEmisData!$B:$B, $A357, NewEmisData!$C:$C, $H357, NewEmisData!$D:$D, BK$2), SUMIFS(NewEmisData!G:G, NewEmisData!$A:$A, "LDV", NewEmisData!$B:$B, $A357, NewEmisData!$C:$C, $H357, NewEmisData!$D:$D, BK$2))</f>
        <v>0</v>
      </c>
      <c r="BL357" s="335">
        <f>$I357*IF($G357="Pickup", SUMIFS(NewEmisData!H:H, NewEmisData!$A:$A, "Pickup", NewEmisData!$B:$B, $A357, NewEmisData!$C:$C, $H357, NewEmisData!$D:$D, BL$2), SUMIFS(NewEmisData!H:H, NewEmisData!$A:$A, "LDV", NewEmisData!$B:$B, $A357, NewEmisData!$C:$C, $H357, NewEmisData!$D:$D, BL$2))</f>
        <v>0</v>
      </c>
      <c r="BM357" s="335">
        <f>$I357*IF($G357="Pickup", SUMIFS(NewEmisData!I:I, NewEmisData!$A:$A, "Pickup", NewEmisData!$B:$B, $A357, NewEmisData!$C:$C, $H357, NewEmisData!$D:$D, BM$2), SUMIFS(NewEmisData!I:I, NewEmisData!$A:$A, "LDV", NewEmisData!$B:$B, $A357, NewEmisData!$C:$C, $H357, NewEmisData!$D:$D, BM$2))</f>
        <v>0</v>
      </c>
      <c r="BN357" s="335">
        <f>$I357*IF($G357="Pickup", SUMIFS(NewEmisData!J:J, NewEmisData!$A:$A, "Pickup", NewEmisData!$B:$B, $A357, NewEmisData!$C:$C, $H357, NewEmisData!$D:$D, BN$2), SUMIFS(NewEmisData!J:J, NewEmisData!$A:$A, "LDV", NewEmisData!$B:$B, $A357, NewEmisData!$C:$C, $H357, NewEmisData!$D:$D, BN$2))</f>
        <v>0</v>
      </c>
      <c r="BO357" s="335">
        <f>$I357*IF($G357="Pickup", SUMIFS(NewEmisData!K:K, NewEmisData!$A:$A, "Pickup", NewEmisData!$B:$B, $A357, NewEmisData!$C:$C, $H357, NewEmisData!$D:$D, BO$2), SUMIFS(NewEmisData!K:K, NewEmisData!$A:$A, "LDV", NewEmisData!$B:$B, $A357, NewEmisData!$C:$C, $H357, NewEmisData!$D:$D, BO$2))</f>
        <v>0</v>
      </c>
      <c r="BP357" s="335">
        <f>$I357*IF($G357="Pickup", SUMIFS(NewEmisData!L:L, NewEmisData!$A:$A, "Pickup", NewEmisData!$B:$B, $A357, NewEmisData!$C:$C, $H357, NewEmisData!$D:$D, BP$2), SUMIFS(NewEmisData!L:L, NewEmisData!$A:$A, "LDV", NewEmisData!$B:$B, $A357, NewEmisData!$C:$C, $H357, NewEmisData!$D:$D, BP$2))</f>
        <v>0</v>
      </c>
      <c r="BQ357" s="335">
        <f>$I357*IF($G357="Pickup", SUMIFS(NewEmisData!M:M, NewEmisData!$A:$A, "Pickup", NewEmisData!$B:$B, $A357, NewEmisData!$C:$C, $H357, NewEmisData!$D:$D, BQ$2), SUMIFS(NewEmisData!M:M, NewEmisData!$A:$A, "LDV", NewEmisData!$B:$B, $A357, NewEmisData!$C:$C, $H357, NewEmisData!$D:$D, BQ$2))</f>
        <v>0</v>
      </c>
      <c r="BR357" s="335">
        <v>0</v>
      </c>
      <c r="BS357" s="335">
        <f>$I357*IF($G357="Pickup", SUMIFS(NewEmisData!E:E, NewEmisData!$A:$A, "Pickup", NewEmisData!$B:$B, $A357, NewEmisData!$C:$C, $H357, NewEmisData!$D:$D, BS$2), SUMIFS(NewEmisData!E:E, NewEmisData!$A:$A, "LDV", NewEmisData!$B:$B, $A357, NewEmisData!$C:$C, $H357, NewEmisData!$D:$D, BS$2))</f>
        <v>0</v>
      </c>
      <c r="BT357" s="335">
        <f>$I357*IF($G357="Pickup", SUMIFS(NewEmisData!F:F, NewEmisData!$A:$A, "Pickup", NewEmisData!$B:$B, $A357, NewEmisData!$C:$C, $H357, NewEmisData!$D:$D, BT$2), SUMIFS(NewEmisData!F:F, NewEmisData!$A:$A, "LDV", NewEmisData!$B:$B, $A357, NewEmisData!$C:$C, $H357, NewEmisData!$D:$D, BT$2))</f>
        <v>0</v>
      </c>
      <c r="BU357" s="335">
        <f>$I357*IF($G357="Pickup", SUMIFS(NewEmisData!G:G, NewEmisData!$A:$A, "Pickup", NewEmisData!$B:$B, $A357, NewEmisData!$C:$C, $H357, NewEmisData!$D:$D, BU$2), SUMIFS(NewEmisData!G:G, NewEmisData!$A:$A, "LDV", NewEmisData!$B:$B, $A357, NewEmisData!$C:$C, $H357, NewEmisData!$D:$D, BU$2))</f>
        <v>0</v>
      </c>
      <c r="BV357" s="335">
        <f>$I357*IF($G357="Pickup", SUMIFS(NewEmisData!H:H, NewEmisData!$A:$A, "Pickup", NewEmisData!$B:$B, $A357, NewEmisData!$C:$C, $H357, NewEmisData!$D:$D, BV$2), SUMIFS(NewEmisData!H:H, NewEmisData!$A:$A, "LDV", NewEmisData!$B:$B, $A357, NewEmisData!$C:$C, $H357, NewEmisData!$D:$D, BV$2))</f>
        <v>0</v>
      </c>
      <c r="BW357" s="335">
        <f>$I357*IF($G357="Pickup", SUMIFS(NewEmisData!I:I, NewEmisData!$A:$A, "Pickup", NewEmisData!$B:$B, $A357, NewEmisData!$C:$C, $H357, NewEmisData!$D:$D, BW$2), SUMIFS(NewEmisData!I:I, NewEmisData!$A:$A, "LDV", NewEmisData!$B:$B, $A357, NewEmisData!$C:$C, $H357, NewEmisData!$D:$D, BW$2))</f>
        <v>0</v>
      </c>
      <c r="BX357" s="335">
        <f>$I357*IF($G357="Pickup", SUMIFS(NewEmisData!J:J, NewEmisData!$A:$A, "Pickup", NewEmisData!$B:$B, $A357, NewEmisData!$C:$C, $H357, NewEmisData!$D:$D, BX$2), SUMIFS(NewEmisData!J:J, NewEmisData!$A:$A, "LDV", NewEmisData!$B:$B, $A357, NewEmisData!$C:$C, $H357, NewEmisData!$D:$D, BX$2))</f>
        <v>0</v>
      </c>
      <c r="BY357" s="335">
        <f>$I357*IF($G357="Pickup", SUMIFS(NewEmisData!K:K, NewEmisData!$A:$A, "Pickup", NewEmisData!$B:$B, $A357, NewEmisData!$C:$C, $H357, NewEmisData!$D:$D, BY$2), SUMIFS(NewEmisData!K:K, NewEmisData!$A:$A, "LDV", NewEmisData!$B:$B, $A357, NewEmisData!$C:$C, $H357, NewEmisData!$D:$D, BY$2))</f>
        <v>0</v>
      </c>
      <c r="BZ357" s="335">
        <f>$I357*IF($G357="Pickup", SUMIFS(NewEmisData!L:L, NewEmisData!$A:$A, "Pickup", NewEmisData!$B:$B, $A357, NewEmisData!$C:$C, $H357, NewEmisData!$D:$D, BZ$2), SUMIFS(NewEmisData!L:L, NewEmisData!$A:$A, "LDV", NewEmisData!$B:$B, $A357, NewEmisData!$C:$C, $H357, NewEmisData!$D:$D, BZ$2))</f>
        <v>0</v>
      </c>
      <c r="CA357" s="335">
        <f>$I357*IF($G357="Pickup", SUMIFS(NewEmisData!M:M, NewEmisData!$A:$A, "Pickup", NewEmisData!$B:$B, $A357, NewEmisData!$C:$C, $H357, NewEmisData!$D:$D, CA$2), SUMIFS(NewEmisData!M:M, NewEmisData!$A:$A, "LDV", NewEmisData!$B:$B, $A357, NewEmisData!$C:$C, $H357, NewEmisData!$D:$D, CA$2))</f>
        <v>0</v>
      </c>
      <c r="CB357" s="335">
        <v>0</v>
      </c>
      <c r="CC357" s="335">
        <f>$I357*IF($G357="Pickup", SUMIFS(NewEmisData!E:E, NewEmisData!$A:$A, "Pickup", NewEmisData!$B:$B, $A357, NewEmisData!$C:$C, $H357, NewEmisData!$D:$D, CC$2), SUMIFS(NewEmisData!E:E, NewEmisData!$A:$A, "LDV", NewEmisData!$B:$B, $A357, NewEmisData!$C:$C, $H357, NewEmisData!$D:$D, CC$2))</f>
        <v>0</v>
      </c>
      <c r="CD357" s="335">
        <f>$I357*IF($G357="Pickup", SUMIFS(NewEmisData!F:F, NewEmisData!$A:$A, "Pickup", NewEmisData!$B:$B, $A357, NewEmisData!$C:$C, $H357, NewEmisData!$D:$D, CD$2), SUMIFS(NewEmisData!F:F, NewEmisData!$A:$A, "LDV", NewEmisData!$B:$B, $A357, NewEmisData!$C:$C, $H357, NewEmisData!$D:$D, CD$2))</f>
        <v>0</v>
      </c>
      <c r="CE357" s="335">
        <f>$I357*IF($G357="Pickup", SUMIFS(NewEmisData!G:G, NewEmisData!$A:$A, "Pickup", NewEmisData!$B:$B, $A357, NewEmisData!$C:$C, $H357, NewEmisData!$D:$D, CE$2), SUMIFS(NewEmisData!G:G, NewEmisData!$A:$A, "LDV", NewEmisData!$B:$B, $A357, NewEmisData!$C:$C, $H357, NewEmisData!$D:$D, CE$2))</f>
        <v>0</v>
      </c>
      <c r="CF357" s="335">
        <f>$I357*IF($G357="Pickup", SUMIFS(NewEmisData!H:H, NewEmisData!$A:$A, "Pickup", NewEmisData!$B:$B, $A357, NewEmisData!$C:$C, $H357, NewEmisData!$D:$D, CF$2), SUMIFS(NewEmisData!H:H, NewEmisData!$A:$A, "LDV", NewEmisData!$B:$B, $A357, NewEmisData!$C:$C, $H357, NewEmisData!$D:$D, CF$2))</f>
        <v>0</v>
      </c>
      <c r="CG357" s="335">
        <f>$I357*IF($G357="Pickup", SUMIFS(NewEmisData!I:I, NewEmisData!$A:$A, "Pickup", NewEmisData!$B:$B, $A357, NewEmisData!$C:$C, $H357, NewEmisData!$D:$D, CG$2), SUMIFS(NewEmisData!I:I, NewEmisData!$A:$A, "LDV", NewEmisData!$B:$B, $A357, NewEmisData!$C:$C, $H357, NewEmisData!$D:$D, CG$2))</f>
        <v>0</v>
      </c>
      <c r="CH357" s="335">
        <f>$I357*IF($G357="Pickup", SUMIFS(NewEmisData!J:J, NewEmisData!$A:$A, "Pickup", NewEmisData!$B:$B, $A357, NewEmisData!$C:$C, $H357, NewEmisData!$D:$D, CH$2), SUMIFS(NewEmisData!J:J, NewEmisData!$A:$A, "LDV", NewEmisData!$B:$B, $A357, NewEmisData!$C:$C, $H357, NewEmisData!$D:$D, CH$2))</f>
        <v>0</v>
      </c>
      <c r="CI357" s="335">
        <f>$I357*IF($G357="Pickup", SUMIFS(NewEmisData!K:K, NewEmisData!$A:$A, "Pickup", NewEmisData!$B:$B, $A357, NewEmisData!$C:$C, $H357, NewEmisData!$D:$D, CI$2), SUMIFS(NewEmisData!K:K, NewEmisData!$A:$A, "LDV", NewEmisData!$B:$B, $A357, NewEmisData!$C:$C, $H357, NewEmisData!$D:$D, CI$2))</f>
        <v>0</v>
      </c>
      <c r="CJ357" s="335">
        <f>$I357*IF($G357="Pickup", SUMIFS(NewEmisData!L:L, NewEmisData!$A:$A, "Pickup", NewEmisData!$B:$B, $A357, NewEmisData!$C:$C, $H357, NewEmisData!$D:$D, CJ$2), SUMIFS(NewEmisData!L:L, NewEmisData!$A:$A, "LDV", NewEmisData!$B:$B, $A357, NewEmisData!$C:$C, $H357, NewEmisData!$D:$D, CJ$2))</f>
        <v>0</v>
      </c>
      <c r="CK357" s="335">
        <f>$I357*IF($G357="Pickup", SUMIFS(NewEmisData!M:M, NewEmisData!$A:$A, "Pickup", NewEmisData!$B:$B, $A357, NewEmisData!$C:$C, $H357, NewEmisData!$D:$D, CK$2), SUMIFS(NewEmisData!M:M, NewEmisData!$A:$A, "LDV", NewEmisData!$B:$B, $A357, NewEmisData!$C:$C, $H357, NewEmisData!$D:$D, CK$2))</f>
        <v>0</v>
      </c>
      <c r="CL357" s="335">
        <v>0</v>
      </c>
      <c r="CM357" s="335">
        <f>$I357*IF($G357="Pickup", SUMIFS(NewEmisData!E:E, NewEmisData!$A:$A, "Pickup", NewEmisData!$B:$B, $A357, NewEmisData!$C:$C, $H357, NewEmisData!$D:$D, CM$2), SUMIFS(NewEmisData!E:E, NewEmisData!$A:$A, "LDV", NewEmisData!$B:$B, $A357, NewEmisData!$C:$C, $H357, NewEmisData!$D:$D, CM$2))</f>
        <v>0</v>
      </c>
      <c r="CN357" s="335">
        <f>$I357*IF($G357="Pickup", SUMIFS(NewEmisData!F:F, NewEmisData!$A:$A, "Pickup", NewEmisData!$B:$B, $A357, NewEmisData!$C:$C, $H357, NewEmisData!$D:$D, CN$2), SUMIFS(NewEmisData!F:F, NewEmisData!$A:$A, "LDV", NewEmisData!$B:$B, $A357, NewEmisData!$C:$C, $H357, NewEmisData!$D:$D, CN$2))</f>
        <v>0</v>
      </c>
      <c r="CO357" s="335">
        <f>$I357*IF($G357="Pickup", SUMIFS(NewEmisData!G:G, NewEmisData!$A:$A, "Pickup", NewEmisData!$B:$B, $A357, NewEmisData!$C:$C, $H357, NewEmisData!$D:$D, CO$2), SUMIFS(NewEmisData!G:G, NewEmisData!$A:$A, "LDV", NewEmisData!$B:$B, $A357, NewEmisData!$C:$C, $H357, NewEmisData!$D:$D, CO$2))</f>
        <v>0</v>
      </c>
      <c r="CP357" s="335">
        <f>$I357*IF($G357="Pickup", SUMIFS(NewEmisData!H:H, NewEmisData!$A:$A, "Pickup", NewEmisData!$B:$B, $A357, NewEmisData!$C:$C, $H357, NewEmisData!$D:$D, CP$2), SUMIFS(NewEmisData!H:H, NewEmisData!$A:$A, "LDV", NewEmisData!$B:$B, $A357, NewEmisData!$C:$C, $H357, NewEmisData!$D:$D, CP$2))</f>
        <v>0</v>
      </c>
      <c r="CQ357" s="335">
        <f>$I357*IF($G357="Pickup", SUMIFS(NewEmisData!I:I, NewEmisData!$A:$A, "Pickup", NewEmisData!$B:$B, $A357, NewEmisData!$C:$C, $H357, NewEmisData!$D:$D, CQ$2), SUMIFS(NewEmisData!I:I, NewEmisData!$A:$A, "LDV", NewEmisData!$B:$B, $A357, NewEmisData!$C:$C, $H357, NewEmisData!$D:$D, CQ$2))</f>
        <v>0</v>
      </c>
      <c r="CR357" s="335">
        <f>$I357*IF($G357="Pickup", SUMIFS(NewEmisData!J:J, NewEmisData!$A:$A, "Pickup", NewEmisData!$B:$B, $A357, NewEmisData!$C:$C, $H357, NewEmisData!$D:$D, CR$2), SUMIFS(NewEmisData!J:J, NewEmisData!$A:$A, "LDV", NewEmisData!$B:$B, $A357, NewEmisData!$C:$C, $H357, NewEmisData!$D:$D, CR$2))</f>
        <v>0</v>
      </c>
      <c r="CS357" s="335">
        <f>$I357*IF($G357="Pickup", SUMIFS(NewEmisData!K:K, NewEmisData!$A:$A, "Pickup", NewEmisData!$B:$B, $A357, NewEmisData!$C:$C, $H357, NewEmisData!$D:$D, CS$2), SUMIFS(NewEmisData!K:K, NewEmisData!$A:$A, "LDV", NewEmisData!$B:$B, $A357, NewEmisData!$C:$C, $H357, NewEmisData!$D:$D, CS$2))</f>
        <v>0</v>
      </c>
      <c r="CT357" s="335">
        <f>$I357*IF($G357="Pickup", SUMIFS(NewEmisData!L:L, NewEmisData!$A:$A, "Pickup", NewEmisData!$B:$B, $A357, NewEmisData!$C:$C, $H357, NewEmisData!$D:$D, CT$2), SUMIFS(NewEmisData!L:L, NewEmisData!$A:$A, "LDV", NewEmisData!$B:$B, $A357, NewEmisData!$C:$C, $H357, NewEmisData!$D:$D, CT$2))</f>
        <v>0</v>
      </c>
      <c r="CU357" s="335">
        <f>$I357*IF($G357="Pickup", SUMIFS(NewEmisData!M:M, NewEmisData!$A:$A, "Pickup", NewEmisData!$B:$B, $A357, NewEmisData!$C:$C, $H357, NewEmisData!$D:$D, CU$2), SUMIFS(NewEmisData!M:M, NewEmisData!$A:$A, "LDV", NewEmisData!$B:$B, $A357, NewEmisData!$C:$C, $H357, NewEmisData!$D:$D, CU$2))</f>
        <v>0</v>
      </c>
      <c r="CV357" s="335">
        <v>0</v>
      </c>
      <c r="CW357" s="335">
        <v>0</v>
      </c>
      <c r="CX357" s="335">
        <v>0</v>
      </c>
      <c r="CY357" s="335">
        <v>0</v>
      </c>
      <c r="CZ357" s="335">
        <v>0</v>
      </c>
      <c r="DA357" s="335">
        <v>0</v>
      </c>
      <c r="DB357" s="335">
        <v>0</v>
      </c>
      <c r="DC357" s="335">
        <v>0</v>
      </c>
      <c r="DD357" s="335">
        <v>0</v>
      </c>
      <c r="DE357" s="335">
        <v>0</v>
      </c>
      <c r="DF357" s="335">
        <v>0</v>
      </c>
      <c r="DG357" s="335">
        <f>$I357*IF($G357="Pickup", SUMIFS(NewEmisData!E:E, NewEmisData!$A:$A, "Pickup", NewEmisData!$B:$B, $A357, NewEmisData!$C:$C, $H357, NewEmisData!$D:$D, DG$2), SUMIFS(NewEmisData!E:E, NewEmisData!$A:$A, "LDV", NewEmisData!$B:$B, $A357, NewEmisData!$C:$C, $H357, NewEmisData!$D:$D, DG$2))</f>
        <v>0</v>
      </c>
      <c r="DH357" s="335">
        <f>$I357*IF($G357="Pickup", SUMIFS(NewEmisData!F:F, NewEmisData!$A:$A, "Pickup", NewEmisData!$B:$B, $A357, NewEmisData!$C:$C, $H357, NewEmisData!$D:$D, DH$2), SUMIFS(NewEmisData!F:F, NewEmisData!$A:$A, "LDV", NewEmisData!$B:$B, $A357, NewEmisData!$C:$C, $H357, NewEmisData!$D:$D, DH$2))</f>
        <v>0</v>
      </c>
      <c r="DI357" s="335">
        <f>$I357*IF($G357="Pickup", SUMIFS(NewEmisData!G:G, NewEmisData!$A:$A, "Pickup", NewEmisData!$B:$B, $A357, NewEmisData!$C:$C, $H357, NewEmisData!$D:$D, DI$2), SUMIFS(NewEmisData!G:G, NewEmisData!$A:$A, "LDV", NewEmisData!$B:$B, $A357, NewEmisData!$C:$C, $H357, NewEmisData!$D:$D, DI$2))</f>
        <v>0</v>
      </c>
      <c r="DJ357" s="335">
        <f>$I357*IF($G357="Pickup", SUMIFS(NewEmisData!H:H, NewEmisData!$A:$A, "Pickup", NewEmisData!$B:$B, $A357, NewEmisData!$C:$C, $H357, NewEmisData!$D:$D, DJ$2), SUMIFS(NewEmisData!H:H, NewEmisData!$A:$A, "LDV", NewEmisData!$B:$B, $A357, NewEmisData!$C:$C, $H357, NewEmisData!$D:$D, DJ$2))</f>
        <v>0</v>
      </c>
      <c r="DK357" s="335">
        <f>$I357*IF($G357="Pickup", SUMIFS(NewEmisData!I:I, NewEmisData!$A:$A, "Pickup", NewEmisData!$B:$B, $A357, NewEmisData!$C:$C, $H357, NewEmisData!$D:$D, DK$2), SUMIFS(NewEmisData!I:I, NewEmisData!$A:$A, "LDV", NewEmisData!$B:$B, $A357, NewEmisData!$C:$C, $H357, NewEmisData!$D:$D, DK$2))</f>
        <v>0</v>
      </c>
      <c r="DL357" s="335">
        <f>$I357*IF($G357="Pickup", SUMIFS(NewEmisData!J:J, NewEmisData!$A:$A, "Pickup", NewEmisData!$B:$B, $A357, NewEmisData!$C:$C, $H357, NewEmisData!$D:$D, DL$2), SUMIFS(NewEmisData!J:J, NewEmisData!$A:$A, "LDV", NewEmisData!$B:$B, $A357, NewEmisData!$C:$C, $H357, NewEmisData!$D:$D, DL$2))</f>
        <v>0</v>
      </c>
      <c r="DM357" s="335">
        <f>$I357*IF($G357="Pickup", SUMIFS(NewEmisData!K:K, NewEmisData!$A:$A, "Pickup", NewEmisData!$B:$B, $A357, NewEmisData!$C:$C, $H357, NewEmisData!$D:$D, DM$2), SUMIFS(NewEmisData!K:K, NewEmisData!$A:$A, "LDV", NewEmisData!$B:$B, $A357, NewEmisData!$C:$C, $H357, NewEmisData!$D:$D, DM$2))</f>
        <v>0</v>
      </c>
      <c r="DN357" s="335">
        <f>$I357*IF($G357="Pickup", SUMIFS(NewEmisData!L:L, NewEmisData!$A:$A, "Pickup", NewEmisData!$B:$B, $A357, NewEmisData!$C:$C, $H357, NewEmisData!$D:$D, DN$2), SUMIFS(NewEmisData!L:L, NewEmisData!$A:$A, "LDV", NewEmisData!$B:$B, $A357, NewEmisData!$C:$C, $H357, NewEmisData!$D:$D, DN$2))</f>
        <v>0</v>
      </c>
      <c r="DO357" s="335">
        <f>$I357*IF($G357="Pickup", SUMIFS(NewEmisData!M:M, NewEmisData!$A:$A, "Pickup", NewEmisData!$B:$B, $A357, NewEmisData!$C:$C, $H357, NewEmisData!$D:$D, DO$2), SUMIFS(NewEmisData!M:M, NewEmisData!$A:$A, "LDV", NewEmisData!$B:$B, $A357, NewEmisData!$C:$C, $H357, NewEmisData!$D:$D, DO$2))</f>
        <v>0</v>
      </c>
      <c r="DP357" s="335">
        <v>0</v>
      </c>
      <c r="DQ357" s="335">
        <f>$I357*IF($G357="Pickup", SUMIFS(NewEmisData!E:E, NewEmisData!$A:$A, "Pickup", NewEmisData!$B:$B, $A357, NewEmisData!$C:$C, $H357, NewEmisData!$D:$D, DQ$2), SUMIFS(NewEmisData!E:E, NewEmisData!$A:$A, "LDV", NewEmisData!$B:$B, $A357, NewEmisData!$C:$C, $H357, NewEmisData!$D:$D, DQ$2))</f>
        <v>0</v>
      </c>
      <c r="DR357" s="335">
        <f>$I357*IF($G357="Pickup", SUMIFS(NewEmisData!F:F, NewEmisData!$A:$A, "Pickup", NewEmisData!$B:$B, $A357, NewEmisData!$C:$C, $H357, NewEmisData!$D:$D, DR$2), SUMIFS(NewEmisData!F:F, NewEmisData!$A:$A, "LDV", NewEmisData!$B:$B, $A357, NewEmisData!$C:$C, $H357, NewEmisData!$D:$D, DR$2))</f>
        <v>0</v>
      </c>
      <c r="DS357" s="335">
        <f>$I357*IF($G357="Pickup", SUMIFS(NewEmisData!G:G, NewEmisData!$A:$A, "Pickup", NewEmisData!$B:$B, $A357, NewEmisData!$C:$C, $H357, NewEmisData!$D:$D, DS$2), SUMIFS(NewEmisData!G:G, NewEmisData!$A:$A, "LDV", NewEmisData!$B:$B, $A357, NewEmisData!$C:$C, $H357, NewEmisData!$D:$D, DS$2))</f>
        <v>0</v>
      </c>
      <c r="DT357" s="335">
        <f>$I357*IF($G357="Pickup", SUMIFS(NewEmisData!H:H, NewEmisData!$A:$A, "Pickup", NewEmisData!$B:$B, $A357, NewEmisData!$C:$C, $H357, NewEmisData!$D:$D, DT$2), SUMIFS(NewEmisData!H:H, NewEmisData!$A:$A, "LDV", NewEmisData!$B:$B, $A357, NewEmisData!$C:$C, $H357, NewEmisData!$D:$D, DT$2))</f>
        <v>0</v>
      </c>
      <c r="DU357" s="335">
        <f>$I357*IF($G357="Pickup", SUMIFS(NewEmisData!I:I, NewEmisData!$A:$A, "Pickup", NewEmisData!$B:$B, $A357, NewEmisData!$C:$C, $H357, NewEmisData!$D:$D, DU$2), SUMIFS(NewEmisData!I:I, NewEmisData!$A:$A, "LDV", NewEmisData!$B:$B, $A357, NewEmisData!$C:$C, $H357, NewEmisData!$D:$D, DU$2))</f>
        <v>0</v>
      </c>
      <c r="DV357" s="335">
        <f>$I357*IF($G357="Pickup", SUMIFS(NewEmisData!J:J, NewEmisData!$A:$A, "Pickup", NewEmisData!$B:$B, $A357, NewEmisData!$C:$C, $H357, NewEmisData!$D:$D, DV$2), SUMIFS(NewEmisData!J:J, NewEmisData!$A:$A, "LDV", NewEmisData!$B:$B, $A357, NewEmisData!$C:$C, $H357, NewEmisData!$D:$D, DV$2))</f>
        <v>0</v>
      </c>
      <c r="DW357" s="335">
        <f>$I357*IF($G357="Pickup", SUMIFS(NewEmisData!K:K, NewEmisData!$A:$A, "Pickup", NewEmisData!$B:$B, $A357, NewEmisData!$C:$C, $H357, NewEmisData!$D:$D, DW$2), SUMIFS(NewEmisData!K:K, NewEmisData!$A:$A, "LDV", NewEmisData!$B:$B, $A357, NewEmisData!$C:$C, $H357, NewEmisData!$D:$D, DW$2))</f>
        <v>0</v>
      </c>
      <c r="DX357" s="335">
        <f>$I357*IF($G357="Pickup", SUMIFS(NewEmisData!L:L, NewEmisData!$A:$A, "Pickup", NewEmisData!$B:$B, $A357, NewEmisData!$C:$C, $H357, NewEmisData!$D:$D, DX$2), SUMIFS(NewEmisData!L:L, NewEmisData!$A:$A, "LDV", NewEmisData!$B:$B, $A357, NewEmisData!$C:$C, $H357, NewEmisData!$D:$D, DX$2))</f>
        <v>0</v>
      </c>
      <c r="DY357" s="335">
        <f>$I357*IF($G357="Pickup", SUMIFS(NewEmisData!M:M, NewEmisData!$A:$A, "Pickup", NewEmisData!$B:$B, $A357, NewEmisData!$C:$C, $H357, NewEmisData!$D:$D, DY$2), SUMIFS(NewEmisData!M:M, NewEmisData!$A:$A, "LDV", NewEmisData!$B:$B, $A357, NewEmisData!$C:$C, $H357, NewEmisData!$D:$D, DY$2))</f>
        <v>0</v>
      </c>
      <c r="DZ357" s="335">
        <v>0</v>
      </c>
      <c r="EA357" s="335">
        <f t="shared" si="542"/>
        <v>0</v>
      </c>
      <c r="EB357" s="335">
        <f t="shared" si="543"/>
        <v>0</v>
      </c>
      <c r="EC357" s="335">
        <f t="shared" si="544"/>
        <v>0</v>
      </c>
      <c r="ED357" s="335">
        <f t="shared" si="545"/>
        <v>0</v>
      </c>
      <c r="EE357" s="335">
        <f t="shared" si="546"/>
        <v>0</v>
      </c>
      <c r="EF357" s="335">
        <f t="shared" si="547"/>
        <v>0</v>
      </c>
      <c r="EG357" s="335">
        <f t="shared" si="548"/>
        <v>0</v>
      </c>
      <c r="EH357" s="335">
        <f t="shared" si="549"/>
        <v>0</v>
      </c>
      <c r="EI357" s="335">
        <f t="shared" si="550"/>
        <v>0</v>
      </c>
      <c r="EJ357" s="335">
        <f t="shared" si="551"/>
        <v>0</v>
      </c>
      <c r="EK357" s="335">
        <f t="shared" si="552"/>
        <v>0</v>
      </c>
      <c r="EL357" s="335">
        <f t="shared" si="553"/>
        <v>0</v>
      </c>
      <c r="EM357" s="335">
        <f t="shared" si="554"/>
        <v>0</v>
      </c>
      <c r="EN357" s="335">
        <f t="shared" si="555"/>
        <v>0</v>
      </c>
      <c r="EO357" s="335">
        <f t="shared" si="556"/>
        <v>0</v>
      </c>
      <c r="EP357" s="335">
        <f t="shared" si="557"/>
        <v>0</v>
      </c>
      <c r="EQ357" s="335">
        <f t="shared" si="558"/>
        <v>0</v>
      </c>
      <c r="ER357" s="335">
        <f t="shared" si="559"/>
        <v>0</v>
      </c>
      <c r="ES357" s="335">
        <f t="shared" si="560"/>
        <v>0</v>
      </c>
      <c r="ET357" s="335">
        <f t="shared" si="561"/>
        <v>0</v>
      </c>
      <c r="EU357" s="335">
        <f t="shared" si="562"/>
        <v>0</v>
      </c>
      <c r="EV357" s="335">
        <f t="shared" si="563"/>
        <v>0</v>
      </c>
      <c r="EW357" s="335">
        <f t="shared" si="564"/>
        <v>0</v>
      </c>
      <c r="EX357" s="335">
        <f t="shared" si="565"/>
        <v>0</v>
      </c>
      <c r="EY357" s="335">
        <f t="shared" si="566"/>
        <v>0</v>
      </c>
      <c r="EZ357" s="335">
        <f t="shared" si="567"/>
        <v>0</v>
      </c>
      <c r="FA357" s="335">
        <f t="shared" si="568"/>
        <v>0</v>
      </c>
      <c r="FB357" s="335">
        <f t="shared" si="569"/>
        <v>0</v>
      </c>
      <c r="FC357" s="335">
        <f t="shared" si="570"/>
        <v>0</v>
      </c>
      <c r="FD357" s="335">
        <f t="shared" si="571"/>
        <v>0</v>
      </c>
      <c r="FE357" s="335">
        <f t="shared" si="572"/>
        <v>7.4526067369789506E-2</v>
      </c>
      <c r="FF357" s="335">
        <f t="shared" si="573"/>
        <v>7.4526067369789506E-2</v>
      </c>
      <c r="FG357" s="335">
        <f t="shared" si="574"/>
        <v>7.4526039586762793E-2</v>
      </c>
      <c r="FH357" s="335">
        <f t="shared" si="575"/>
        <v>7.4526082672864202E-2</v>
      </c>
      <c r="FI357" s="335">
        <f t="shared" si="576"/>
        <v>7.4526031771725496E-2</v>
      </c>
      <c r="FJ357" s="335">
        <f t="shared" si="577"/>
        <v>7.4526070650223306E-2</v>
      </c>
      <c r="FK357" s="335">
        <f t="shared" si="578"/>
        <v>7.4526042307150001E-2</v>
      </c>
      <c r="FL357" s="335">
        <f t="shared" si="579"/>
        <v>7.4526038743875506E-2</v>
      </c>
      <c r="FM357" s="335">
        <f t="shared" si="580"/>
        <v>7.4526038743875506E-2</v>
      </c>
      <c r="FN357" s="335">
        <f t="shared" si="581"/>
        <v>2.3805319372350052E-2</v>
      </c>
      <c r="FO357" s="335">
        <f t="shared" si="582"/>
        <v>9.6092368235423907E-3</v>
      </c>
      <c r="FP357" s="335">
        <f t="shared" si="583"/>
        <v>9.6092368235423907E-3</v>
      </c>
      <c r="FQ357" s="335">
        <f t="shared" si="584"/>
        <v>9.6092257463787894E-3</v>
      </c>
      <c r="FR357" s="335">
        <f t="shared" si="585"/>
        <v>9.6092345509158992E-3</v>
      </c>
      <c r="FS357" s="335">
        <f t="shared" si="586"/>
        <v>9.6092257298777996E-3</v>
      </c>
      <c r="FT357" s="335">
        <f t="shared" si="587"/>
        <v>9.6092389204882993E-3</v>
      </c>
      <c r="FU357" s="335">
        <f t="shared" si="588"/>
        <v>9.6092263841740799E-3</v>
      </c>
      <c r="FV357" s="335">
        <f t="shared" si="589"/>
        <v>9.6092238087385901E-3</v>
      </c>
      <c r="FW357" s="335">
        <f t="shared" si="590"/>
        <v>9.6092238087385901E-3</v>
      </c>
      <c r="FX357" s="335">
        <f t="shared" si="591"/>
        <v>1.6506531515565108E-3</v>
      </c>
    </row>
    <row r="358" spans="1:180" x14ac:dyDescent="0.2">
      <c r="A358" s="305" t="str">
        <f>_xlfn.CONCAT(IF(LEFT(TRIM(A357),1)="*", "*R", "R"), 1+RIGHT(TRIM(A357),1))</f>
        <v>*R5</v>
      </c>
      <c r="B358" s="305" t="str">
        <f t="shared" si="653"/>
        <v>TLMFCH15</v>
      </c>
      <c r="C358" s="305" t="str">
        <f t="shared" si="654"/>
        <v>TL.H2.M.FCH.2015</v>
      </c>
      <c r="D358" s="301" t="str">
        <f t="shared" si="655"/>
        <v>bn-vmt, bn-vmt/a</v>
      </c>
      <c r="E358" s="301" t="str">
        <f t="shared" si="656"/>
        <v>TRNH2</v>
      </c>
      <c r="F358" s="301" t="str">
        <f t="shared" si="657"/>
        <v>TL</v>
      </c>
      <c r="G358" s="315" t="s">
        <v>819</v>
      </c>
      <c r="H358" s="315" t="s">
        <v>36</v>
      </c>
      <c r="I358" s="315">
        <v>1</v>
      </c>
      <c r="J358" s="315" t="str">
        <f t="shared" si="592"/>
        <v>Minivan-ELC</v>
      </c>
      <c r="K358" s="335">
        <f>$I358*IF($G358="Pickup", SUMIFS(NewEmisData!E:E, NewEmisData!$A:$A, "Pickup", NewEmisData!$B:$B, $A358, NewEmisData!$C:$C, $H358, NewEmisData!$D:$D, K$2), SUMIFS(NewEmisData!E:E, NewEmisData!$A:$A, "LDV", NewEmisData!$B:$B, $A358, NewEmisData!$C:$C, $H358, NewEmisData!$D:$D, K$2))</f>
        <v>0</v>
      </c>
      <c r="L358" s="335">
        <f>$I358*IF($G358="Pickup", SUMIFS(NewEmisData!F:F, NewEmisData!$A:$A, "Pickup", NewEmisData!$B:$B, $A358, NewEmisData!$C:$C, $H358, NewEmisData!$D:$D, L$2), SUMIFS(NewEmisData!F:F, NewEmisData!$A:$A, "LDV", NewEmisData!$B:$B, $A358, NewEmisData!$C:$C, $H358, NewEmisData!$D:$D, L$2))</f>
        <v>0</v>
      </c>
      <c r="M358" s="335">
        <f>$I358*IF($G358="Pickup", SUMIFS(NewEmisData!G:G, NewEmisData!$A:$A, "Pickup", NewEmisData!$B:$B, $A358, NewEmisData!$C:$C, $H358, NewEmisData!$D:$D, M$2), SUMIFS(NewEmisData!G:G, NewEmisData!$A:$A, "LDV", NewEmisData!$B:$B, $A358, NewEmisData!$C:$C, $H358, NewEmisData!$D:$D, M$2))</f>
        <v>0</v>
      </c>
      <c r="N358" s="335">
        <f>$I358*IF($G358="Pickup", SUMIFS(NewEmisData!H:H, NewEmisData!$A:$A, "Pickup", NewEmisData!$B:$B, $A358, NewEmisData!$C:$C, $H358, NewEmisData!$D:$D, N$2), SUMIFS(NewEmisData!H:H, NewEmisData!$A:$A, "LDV", NewEmisData!$B:$B, $A358, NewEmisData!$C:$C, $H358, NewEmisData!$D:$D, N$2))</f>
        <v>0</v>
      </c>
      <c r="O358" s="335">
        <f>$I358*IF($G358="Pickup", SUMIFS(NewEmisData!I:I, NewEmisData!$A:$A, "Pickup", NewEmisData!$B:$B, $A358, NewEmisData!$C:$C, $H358, NewEmisData!$D:$D, O$2), SUMIFS(NewEmisData!I:I, NewEmisData!$A:$A, "LDV", NewEmisData!$B:$B, $A358, NewEmisData!$C:$C, $H358, NewEmisData!$D:$D, O$2))</f>
        <v>0</v>
      </c>
      <c r="P358" s="335">
        <f>$I358*IF($G358="Pickup", SUMIFS(NewEmisData!J:J, NewEmisData!$A:$A, "Pickup", NewEmisData!$B:$B, $A358, NewEmisData!$C:$C, $H358, NewEmisData!$D:$D, P$2), SUMIFS(NewEmisData!J:J, NewEmisData!$A:$A, "LDV", NewEmisData!$B:$B, $A358, NewEmisData!$C:$C, $H358, NewEmisData!$D:$D, P$2))</f>
        <v>0</v>
      </c>
      <c r="Q358" s="335">
        <f>$I358*IF($G358="Pickup", SUMIFS(NewEmisData!K:K, NewEmisData!$A:$A, "Pickup", NewEmisData!$B:$B, $A358, NewEmisData!$C:$C, $H358, NewEmisData!$D:$D, Q$2), SUMIFS(NewEmisData!K:K, NewEmisData!$A:$A, "LDV", NewEmisData!$B:$B, $A358, NewEmisData!$C:$C, $H358, NewEmisData!$D:$D, Q$2))</f>
        <v>0</v>
      </c>
      <c r="R358" s="335">
        <f>$I358*IF($G358="Pickup", SUMIFS(NewEmisData!L:L, NewEmisData!$A:$A, "Pickup", NewEmisData!$B:$B, $A358, NewEmisData!$C:$C, $H358, NewEmisData!$D:$D, R$2), SUMIFS(NewEmisData!L:L, NewEmisData!$A:$A, "LDV", NewEmisData!$B:$B, $A358, NewEmisData!$C:$C, $H358, NewEmisData!$D:$D, R$2))</f>
        <v>0</v>
      </c>
      <c r="S358" s="335">
        <f>$I358*IF($G358="Pickup", SUMIFS(NewEmisData!M:M, NewEmisData!$A:$A, "Pickup", NewEmisData!$B:$B, $A358, NewEmisData!$C:$C, $H358, NewEmisData!$D:$D, S$2), SUMIFS(NewEmisData!M:M, NewEmisData!$A:$A, "LDV", NewEmisData!$B:$B, $A358, NewEmisData!$C:$C, $H358, NewEmisData!$D:$D, S$2))</f>
        <v>0</v>
      </c>
      <c r="T358" s="335">
        <v>0</v>
      </c>
      <c r="U358" s="335">
        <f>$I358*IF($G358="Pickup", SUMIFS(NewEmisData!E:E, NewEmisData!$A:$A, "Pickup", NewEmisData!$B:$B, $A358, NewEmisData!$C:$C, $H358, NewEmisData!$D:$D, U$2), SUMIFS(NewEmisData!E:E, NewEmisData!$A:$A, "LDV", NewEmisData!$B:$B, $A358, NewEmisData!$C:$C, $H358, NewEmisData!$D:$D, U$2))</f>
        <v>0</v>
      </c>
      <c r="V358" s="335">
        <f>$I358*IF($G358="Pickup", SUMIFS(NewEmisData!F:F, NewEmisData!$A:$A, "Pickup", NewEmisData!$B:$B, $A358, NewEmisData!$C:$C, $H358, NewEmisData!$D:$D, V$2), SUMIFS(NewEmisData!F:F, NewEmisData!$A:$A, "LDV", NewEmisData!$B:$B, $A358, NewEmisData!$C:$C, $H358, NewEmisData!$D:$D, V$2))</f>
        <v>0</v>
      </c>
      <c r="W358" s="335">
        <f>$I358*IF($G358="Pickup", SUMIFS(NewEmisData!G:G, NewEmisData!$A:$A, "Pickup", NewEmisData!$B:$B, $A358, NewEmisData!$C:$C, $H358, NewEmisData!$D:$D, W$2), SUMIFS(NewEmisData!G:G, NewEmisData!$A:$A, "LDV", NewEmisData!$B:$B, $A358, NewEmisData!$C:$C, $H358, NewEmisData!$D:$D, W$2))</f>
        <v>0</v>
      </c>
      <c r="X358" s="335">
        <f>$I358*IF($G358="Pickup", SUMIFS(NewEmisData!H:H, NewEmisData!$A:$A, "Pickup", NewEmisData!$B:$B, $A358, NewEmisData!$C:$C, $H358, NewEmisData!$D:$D, X$2), SUMIFS(NewEmisData!H:H, NewEmisData!$A:$A, "LDV", NewEmisData!$B:$B, $A358, NewEmisData!$C:$C, $H358, NewEmisData!$D:$D, X$2))</f>
        <v>0</v>
      </c>
      <c r="Y358" s="335">
        <f>$I358*IF($G358="Pickup", SUMIFS(NewEmisData!I:I, NewEmisData!$A:$A, "Pickup", NewEmisData!$B:$B, $A358, NewEmisData!$C:$C, $H358, NewEmisData!$D:$D, Y$2), SUMIFS(NewEmisData!I:I, NewEmisData!$A:$A, "LDV", NewEmisData!$B:$B, $A358, NewEmisData!$C:$C, $H358, NewEmisData!$D:$D, Y$2))</f>
        <v>0</v>
      </c>
      <c r="Z358" s="335">
        <f>$I358*IF($G358="Pickup", SUMIFS(NewEmisData!J:J, NewEmisData!$A:$A, "Pickup", NewEmisData!$B:$B, $A358, NewEmisData!$C:$C, $H358, NewEmisData!$D:$D, Z$2), SUMIFS(NewEmisData!J:J, NewEmisData!$A:$A, "LDV", NewEmisData!$B:$B, $A358, NewEmisData!$C:$C, $H358, NewEmisData!$D:$D, Z$2))</f>
        <v>0</v>
      </c>
      <c r="AA358" s="335">
        <f>$I358*IF($G358="Pickup", SUMIFS(NewEmisData!K:K, NewEmisData!$A:$A, "Pickup", NewEmisData!$B:$B, $A358, NewEmisData!$C:$C, $H358, NewEmisData!$D:$D, AA$2), SUMIFS(NewEmisData!K:K, NewEmisData!$A:$A, "LDV", NewEmisData!$B:$B, $A358, NewEmisData!$C:$C, $H358, NewEmisData!$D:$D, AA$2))</f>
        <v>0</v>
      </c>
      <c r="AB358" s="335">
        <f>$I358*IF($G358="Pickup", SUMIFS(NewEmisData!L:L, NewEmisData!$A:$A, "Pickup", NewEmisData!$B:$B, $A358, NewEmisData!$C:$C, $H358, NewEmisData!$D:$D, AB$2), SUMIFS(NewEmisData!L:L, NewEmisData!$A:$A, "LDV", NewEmisData!$B:$B, $A358, NewEmisData!$C:$C, $H358, NewEmisData!$D:$D, AB$2))</f>
        <v>0</v>
      </c>
      <c r="AC358" s="335">
        <f>$I358*IF($G358="Pickup", SUMIFS(NewEmisData!M:M, NewEmisData!$A:$A, "Pickup", NewEmisData!$B:$B, $A358, NewEmisData!$C:$C, $H358, NewEmisData!$D:$D, AC$2), SUMIFS(NewEmisData!M:M, NewEmisData!$A:$A, "LDV", NewEmisData!$B:$B, $A358, NewEmisData!$C:$C, $H358, NewEmisData!$D:$D, AC$2))</f>
        <v>0</v>
      </c>
      <c r="AD358" s="335">
        <v>0</v>
      </c>
      <c r="AE358" s="335">
        <f>$I358*IF($G358="Pickup", SUMIFS(NewEmisData!E:E, NewEmisData!$A:$A, "Pickup", NewEmisData!$B:$B, $A358, NewEmisData!$C:$C, $H358, NewEmisData!$D:$D, AE$2), SUMIFS(NewEmisData!E:E, NewEmisData!$A:$A, "LDV", NewEmisData!$B:$B, $A358, NewEmisData!$C:$C, $H358, NewEmisData!$D:$D, AE$2))</f>
        <v>0</v>
      </c>
      <c r="AF358" s="335">
        <f>$I358*IF($G358="Pickup", SUMIFS(NewEmisData!F:F, NewEmisData!$A:$A, "Pickup", NewEmisData!$B:$B, $A358, NewEmisData!$C:$C, $H358, NewEmisData!$D:$D, AF$2), SUMIFS(NewEmisData!F:F, NewEmisData!$A:$A, "LDV", NewEmisData!$B:$B, $A358, NewEmisData!$C:$C, $H358, NewEmisData!$D:$D, AF$2))</f>
        <v>0</v>
      </c>
      <c r="AG358" s="335">
        <f>$I358*IF($G358="Pickup", SUMIFS(NewEmisData!G:G, NewEmisData!$A:$A, "Pickup", NewEmisData!$B:$B, $A358, NewEmisData!$C:$C, $H358, NewEmisData!$D:$D, AG$2), SUMIFS(NewEmisData!G:G, NewEmisData!$A:$A, "LDV", NewEmisData!$B:$B, $A358, NewEmisData!$C:$C, $H358, NewEmisData!$D:$D, AG$2))</f>
        <v>0</v>
      </c>
      <c r="AH358" s="335">
        <f>$I358*IF($G358="Pickup", SUMIFS(NewEmisData!H:H, NewEmisData!$A:$A, "Pickup", NewEmisData!$B:$B, $A358, NewEmisData!$C:$C, $H358, NewEmisData!$D:$D, AH$2), SUMIFS(NewEmisData!H:H, NewEmisData!$A:$A, "LDV", NewEmisData!$B:$B, $A358, NewEmisData!$C:$C, $H358, NewEmisData!$D:$D, AH$2))</f>
        <v>0</v>
      </c>
      <c r="AI358" s="335">
        <f>$I358*IF($G358="Pickup", SUMIFS(NewEmisData!I:I, NewEmisData!$A:$A, "Pickup", NewEmisData!$B:$B, $A358, NewEmisData!$C:$C, $H358, NewEmisData!$D:$D, AI$2), SUMIFS(NewEmisData!I:I, NewEmisData!$A:$A, "LDV", NewEmisData!$B:$B, $A358, NewEmisData!$C:$C, $H358, NewEmisData!$D:$D, AI$2))</f>
        <v>0</v>
      </c>
      <c r="AJ358" s="335">
        <f>$I358*IF($G358="Pickup", SUMIFS(NewEmisData!J:J, NewEmisData!$A:$A, "Pickup", NewEmisData!$B:$B, $A358, NewEmisData!$C:$C, $H358, NewEmisData!$D:$D, AJ$2), SUMIFS(NewEmisData!J:J, NewEmisData!$A:$A, "LDV", NewEmisData!$B:$B, $A358, NewEmisData!$C:$C, $H358, NewEmisData!$D:$D, AJ$2))</f>
        <v>0</v>
      </c>
      <c r="AK358" s="335">
        <f>$I358*IF($G358="Pickup", SUMIFS(NewEmisData!K:K, NewEmisData!$A:$A, "Pickup", NewEmisData!$B:$B, $A358, NewEmisData!$C:$C, $H358, NewEmisData!$D:$D, AK$2), SUMIFS(NewEmisData!K:K, NewEmisData!$A:$A, "LDV", NewEmisData!$B:$B, $A358, NewEmisData!$C:$C, $H358, NewEmisData!$D:$D, AK$2))</f>
        <v>0</v>
      </c>
      <c r="AL358" s="335">
        <f>$I358*IF($G358="Pickup", SUMIFS(NewEmisData!L:L, NewEmisData!$A:$A, "Pickup", NewEmisData!$B:$B, $A358, NewEmisData!$C:$C, $H358, NewEmisData!$D:$D, AL$2), SUMIFS(NewEmisData!L:L, NewEmisData!$A:$A, "LDV", NewEmisData!$B:$B, $A358, NewEmisData!$C:$C, $H358, NewEmisData!$D:$D, AL$2))</f>
        <v>0</v>
      </c>
      <c r="AM358" s="335">
        <f>$I358*IF($G358="Pickup", SUMIFS(NewEmisData!M:M, NewEmisData!$A:$A, "Pickup", NewEmisData!$B:$B, $A358, NewEmisData!$C:$C, $H358, NewEmisData!$D:$D, AM$2), SUMIFS(NewEmisData!M:M, NewEmisData!$A:$A, "LDV", NewEmisData!$B:$B, $A358, NewEmisData!$C:$C, $H358, NewEmisData!$D:$D, AM$2))</f>
        <v>0</v>
      </c>
      <c r="AN358" s="335">
        <v>0</v>
      </c>
      <c r="AO358" s="335">
        <f>$I358*IF($G358="Pickup", SUMIFS(NewEmisData!E:E, NewEmisData!$A:$A, "Pickup", NewEmisData!$B:$B, $A358, NewEmisData!$C:$C, $H358, NewEmisData!$D:$D, AO$2), SUMIFS(NewEmisData!E:E, NewEmisData!$A:$A, "LDV", NewEmisData!$B:$B, $A358, NewEmisData!$C:$C, $H358, NewEmisData!$D:$D, AO$2))</f>
        <v>4.56866074514682E-2</v>
      </c>
      <c r="AP358" s="335">
        <f>$I358*IF($G358="Pickup", SUMIFS(NewEmisData!F:F, NewEmisData!$A:$A, "Pickup", NewEmisData!$B:$B, $A358, NewEmisData!$C:$C, $H358, NewEmisData!$D:$D, AP$2), SUMIFS(NewEmisData!F:F, NewEmisData!$A:$A, "LDV", NewEmisData!$B:$B, $A358, NewEmisData!$C:$C, $H358, NewEmisData!$D:$D, AP$2))</f>
        <v>4.56866074514682E-2</v>
      </c>
      <c r="AQ358" s="335">
        <f>$I358*IF($G358="Pickup", SUMIFS(NewEmisData!G:G, NewEmisData!$A:$A, "Pickup", NewEmisData!$B:$B, $A358, NewEmisData!$C:$C, $H358, NewEmisData!$D:$D, AQ$2), SUMIFS(NewEmisData!G:G, NewEmisData!$A:$A, "LDV", NewEmisData!$B:$B, $A358, NewEmisData!$C:$C, $H358, NewEmisData!$D:$D, AQ$2))</f>
        <v>4.5686595098603698E-2</v>
      </c>
      <c r="AR358" s="335">
        <f>$I358*IF($G358="Pickup", SUMIFS(NewEmisData!H:H, NewEmisData!$A:$A, "Pickup", NewEmisData!$B:$B, $A358, NewEmisData!$C:$C, $H358, NewEmisData!$D:$D, AR$2), SUMIFS(NewEmisData!H:H, NewEmisData!$A:$A, "LDV", NewEmisData!$B:$B, $A358, NewEmisData!$C:$C, $H358, NewEmisData!$D:$D, AR$2))</f>
        <v>4.5686567732366602E-2</v>
      </c>
      <c r="AS358" s="335">
        <f>$I358*IF($G358="Pickup", SUMIFS(NewEmisData!I:I, NewEmisData!$A:$A, "Pickup", NewEmisData!$B:$B, $A358, NewEmisData!$C:$C, $H358, NewEmisData!$D:$D, AS$2), SUMIFS(NewEmisData!I:I, NewEmisData!$A:$A, "LDV", NewEmisData!$B:$B, $A358, NewEmisData!$C:$C, $H358, NewEmisData!$D:$D, AS$2))</f>
        <v>4.5686639312502303E-2</v>
      </c>
      <c r="AT358" s="335">
        <f>$I358*IF($G358="Pickup", SUMIFS(NewEmisData!J:J, NewEmisData!$A:$A, "Pickup", NewEmisData!$B:$B, $A358, NewEmisData!$C:$C, $H358, NewEmisData!$D:$D, AT$2), SUMIFS(NewEmisData!J:J, NewEmisData!$A:$A, "LDV", NewEmisData!$B:$B, $A358, NewEmisData!$C:$C, $H358, NewEmisData!$D:$D, AT$2))</f>
        <v>4.5686507422641499E-2</v>
      </c>
      <c r="AU358" s="335">
        <f>$I358*IF($G358="Pickup", SUMIFS(NewEmisData!K:K, NewEmisData!$A:$A, "Pickup", NewEmisData!$B:$B, $A358, NewEmisData!$C:$C, $H358, NewEmisData!$D:$D, AU$2), SUMIFS(NewEmisData!K:K, NewEmisData!$A:$A, "LDV", NewEmisData!$B:$B, $A358, NewEmisData!$C:$C, $H358, NewEmisData!$D:$D, AU$2))</f>
        <v>4.5686552882415202E-2</v>
      </c>
      <c r="AV358" s="335">
        <f>$I358*IF($G358="Pickup", SUMIFS(NewEmisData!L:L, NewEmisData!$A:$A, "Pickup", NewEmisData!$B:$B, $A358, NewEmisData!$C:$C, $H358, NewEmisData!$D:$D, AV$2), SUMIFS(NewEmisData!L:L, NewEmisData!$A:$A, "LDV", NewEmisData!$B:$B, $A358, NewEmisData!$C:$C, $H358, NewEmisData!$D:$D, AV$2))</f>
        <v>4.5686619042368502E-2</v>
      </c>
      <c r="AW358" s="335">
        <f>$I358*IF($G358="Pickup", SUMIFS(NewEmisData!M:M, NewEmisData!$A:$A, "Pickup", NewEmisData!$B:$B, $A358, NewEmisData!$C:$C, $H358, NewEmisData!$D:$D, AW$2), SUMIFS(NewEmisData!M:M, NewEmisData!$A:$A, "LDV", NewEmisData!$B:$B, $A358, NewEmisData!$C:$C, $H358, NewEmisData!$D:$D, AW$2))</f>
        <v>4.5686619042368502E-2</v>
      </c>
      <c r="AX358" s="335">
        <v>2.3805319372350052E-2</v>
      </c>
      <c r="AY358" s="335">
        <f>$I358*IF($G358="Pickup", SUMIFS(NewEmisData!E:E, NewEmisData!$A:$A, "Pickup", NewEmisData!$B:$B, $A358, NewEmisData!$C:$C, $H358, NewEmisData!$D:$D, AY$2), SUMIFS(NewEmisData!E:E, NewEmisData!$A:$A, "LDV", NewEmisData!$B:$B, $A358, NewEmisData!$C:$C, $H358, NewEmisData!$D:$D, AY$2))</f>
        <v>5.96004040660905E-3</v>
      </c>
      <c r="AZ358" s="335">
        <f>$I358*IF($G358="Pickup", SUMIFS(NewEmisData!F:F, NewEmisData!$A:$A, "Pickup", NewEmisData!$B:$B, $A358, NewEmisData!$C:$C, $H358, NewEmisData!$D:$D, AZ$2), SUMIFS(NewEmisData!F:F, NewEmisData!$A:$A, "LDV", NewEmisData!$B:$B, $A358, NewEmisData!$C:$C, $H358, NewEmisData!$D:$D, AZ$2))</f>
        <v>5.96004040660905E-3</v>
      </c>
      <c r="BA358" s="335">
        <f>$I358*IF($G358="Pickup", SUMIFS(NewEmisData!G:G, NewEmisData!$A:$A, "Pickup", NewEmisData!$B:$B, $A358, NewEmisData!$C:$C, $H358, NewEmisData!$D:$D, BA$2), SUMIFS(NewEmisData!G:G, NewEmisData!$A:$A, "LDV", NewEmisData!$B:$B, $A358, NewEmisData!$C:$C, $H358, NewEmisData!$D:$D, BA$2))</f>
        <v>5.9600396436599304E-3</v>
      </c>
      <c r="BB358" s="335">
        <f>$I358*IF($G358="Pickup", SUMIFS(NewEmisData!H:H, NewEmisData!$A:$A, "Pickup", NewEmisData!$B:$B, $A358, NewEmisData!$C:$C, $H358, NewEmisData!$D:$D, BB$2), SUMIFS(NewEmisData!H:H, NewEmisData!$A:$A, "LDV", NewEmisData!$B:$B, $A358, NewEmisData!$C:$C, $H358, NewEmisData!$D:$D, BB$2))</f>
        <v>5.96003947288367E-3</v>
      </c>
      <c r="BC358" s="335">
        <f>$I358*IF($G358="Pickup", SUMIFS(NewEmisData!I:I, NewEmisData!$A:$A, "Pickup", NewEmisData!$B:$B, $A358, NewEmisData!$C:$C, $H358, NewEmisData!$D:$D, BC$2), SUMIFS(NewEmisData!I:I, NewEmisData!$A:$A, "LDV", NewEmisData!$B:$B, $A358, NewEmisData!$C:$C, $H358, NewEmisData!$D:$D, BC$2))</f>
        <v>5.9600498988851601E-3</v>
      </c>
      <c r="BD358" s="335">
        <f>$I358*IF($G358="Pickup", SUMIFS(NewEmisData!J:J, NewEmisData!$A:$A, "Pickup", NewEmisData!$B:$B, $A358, NewEmisData!$C:$C, $H358, NewEmisData!$D:$D, BD$2), SUMIFS(NewEmisData!J:J, NewEmisData!$A:$A, "LDV", NewEmisData!$B:$B, $A358, NewEmisData!$C:$C, $H358, NewEmisData!$D:$D, BD$2))</f>
        <v>5.9600370559725604E-3</v>
      </c>
      <c r="BE358" s="335">
        <f>$I358*IF($G358="Pickup", SUMIFS(NewEmisData!K:K, NewEmisData!$A:$A, "Pickup", NewEmisData!$B:$B, $A358, NewEmisData!$C:$C, $H358, NewEmisData!$D:$D, BE$2), SUMIFS(NewEmisData!K:K, NewEmisData!$A:$A, "LDV", NewEmisData!$B:$B, $A358, NewEmisData!$C:$C, $H358, NewEmisData!$D:$D, BE$2))</f>
        <v>5.9600363216577501E-3</v>
      </c>
      <c r="BF358" s="335">
        <f>$I358*IF($G358="Pickup", SUMIFS(NewEmisData!L:L, NewEmisData!$A:$A, "Pickup", NewEmisData!$B:$B, $A358, NewEmisData!$C:$C, $H358, NewEmisData!$D:$D, BF$2), SUMIFS(NewEmisData!L:L, NewEmisData!$A:$A, "LDV", NewEmisData!$B:$B, $A358, NewEmisData!$C:$C, $H358, NewEmisData!$D:$D, BF$2))</f>
        <v>5.9600544669343404E-3</v>
      </c>
      <c r="BG358" s="335">
        <f>$I358*IF($G358="Pickup", SUMIFS(NewEmisData!M:M, NewEmisData!$A:$A, "Pickup", NewEmisData!$B:$B, $A358, NewEmisData!$C:$C, $H358, NewEmisData!$D:$D, BG$2), SUMIFS(NewEmisData!M:M, NewEmisData!$A:$A, "LDV", NewEmisData!$B:$B, $A358, NewEmisData!$C:$C, $H358, NewEmisData!$D:$D, BG$2))</f>
        <v>5.9600544669343404E-3</v>
      </c>
      <c r="BH358" s="335">
        <v>1.6506531515565108E-3</v>
      </c>
      <c r="BI358" s="335">
        <f>$I358*IF($G358="Pickup", SUMIFS(NewEmisData!E:E, NewEmisData!$A:$A, "Pickup", NewEmisData!$B:$B, $A358, NewEmisData!$C:$C, $H358, NewEmisData!$D:$D, BI$2), SUMIFS(NewEmisData!E:E, NewEmisData!$A:$A, "LDV", NewEmisData!$B:$B, $A358, NewEmisData!$C:$C, $H358, NewEmisData!$D:$D, BI$2))</f>
        <v>0</v>
      </c>
      <c r="BJ358" s="335">
        <f>$I358*IF($G358="Pickup", SUMIFS(NewEmisData!F:F, NewEmisData!$A:$A, "Pickup", NewEmisData!$B:$B, $A358, NewEmisData!$C:$C, $H358, NewEmisData!$D:$D, BJ$2), SUMIFS(NewEmisData!F:F, NewEmisData!$A:$A, "LDV", NewEmisData!$B:$B, $A358, NewEmisData!$C:$C, $H358, NewEmisData!$D:$D, BJ$2))</f>
        <v>0</v>
      </c>
      <c r="BK358" s="335">
        <f>$I358*IF($G358="Pickup", SUMIFS(NewEmisData!G:G, NewEmisData!$A:$A, "Pickup", NewEmisData!$B:$B, $A358, NewEmisData!$C:$C, $H358, NewEmisData!$D:$D, BK$2), SUMIFS(NewEmisData!G:G, NewEmisData!$A:$A, "LDV", NewEmisData!$B:$B, $A358, NewEmisData!$C:$C, $H358, NewEmisData!$D:$D, BK$2))</f>
        <v>0</v>
      </c>
      <c r="BL358" s="335">
        <f>$I358*IF($G358="Pickup", SUMIFS(NewEmisData!H:H, NewEmisData!$A:$A, "Pickup", NewEmisData!$B:$B, $A358, NewEmisData!$C:$C, $H358, NewEmisData!$D:$D, BL$2), SUMIFS(NewEmisData!H:H, NewEmisData!$A:$A, "LDV", NewEmisData!$B:$B, $A358, NewEmisData!$C:$C, $H358, NewEmisData!$D:$D, BL$2))</f>
        <v>0</v>
      </c>
      <c r="BM358" s="335">
        <f>$I358*IF($G358="Pickup", SUMIFS(NewEmisData!I:I, NewEmisData!$A:$A, "Pickup", NewEmisData!$B:$B, $A358, NewEmisData!$C:$C, $H358, NewEmisData!$D:$D, BM$2), SUMIFS(NewEmisData!I:I, NewEmisData!$A:$A, "LDV", NewEmisData!$B:$B, $A358, NewEmisData!$C:$C, $H358, NewEmisData!$D:$D, BM$2))</f>
        <v>0</v>
      </c>
      <c r="BN358" s="335">
        <f>$I358*IF($G358="Pickup", SUMIFS(NewEmisData!J:J, NewEmisData!$A:$A, "Pickup", NewEmisData!$B:$B, $A358, NewEmisData!$C:$C, $H358, NewEmisData!$D:$D, BN$2), SUMIFS(NewEmisData!J:J, NewEmisData!$A:$A, "LDV", NewEmisData!$B:$B, $A358, NewEmisData!$C:$C, $H358, NewEmisData!$D:$D, BN$2))</f>
        <v>0</v>
      </c>
      <c r="BO358" s="335">
        <f>$I358*IF($G358="Pickup", SUMIFS(NewEmisData!K:K, NewEmisData!$A:$A, "Pickup", NewEmisData!$B:$B, $A358, NewEmisData!$C:$C, $H358, NewEmisData!$D:$D, BO$2), SUMIFS(NewEmisData!K:K, NewEmisData!$A:$A, "LDV", NewEmisData!$B:$B, $A358, NewEmisData!$C:$C, $H358, NewEmisData!$D:$D, BO$2))</f>
        <v>0</v>
      </c>
      <c r="BP358" s="335">
        <f>$I358*IF($G358="Pickup", SUMIFS(NewEmisData!L:L, NewEmisData!$A:$A, "Pickup", NewEmisData!$B:$B, $A358, NewEmisData!$C:$C, $H358, NewEmisData!$D:$D, BP$2), SUMIFS(NewEmisData!L:L, NewEmisData!$A:$A, "LDV", NewEmisData!$B:$B, $A358, NewEmisData!$C:$C, $H358, NewEmisData!$D:$D, BP$2))</f>
        <v>0</v>
      </c>
      <c r="BQ358" s="335">
        <f>$I358*IF($G358="Pickup", SUMIFS(NewEmisData!M:M, NewEmisData!$A:$A, "Pickup", NewEmisData!$B:$B, $A358, NewEmisData!$C:$C, $H358, NewEmisData!$D:$D, BQ$2), SUMIFS(NewEmisData!M:M, NewEmisData!$A:$A, "LDV", NewEmisData!$B:$B, $A358, NewEmisData!$C:$C, $H358, NewEmisData!$D:$D, BQ$2))</f>
        <v>0</v>
      </c>
      <c r="BR358" s="335">
        <v>0</v>
      </c>
      <c r="BS358" s="335">
        <f>$I358*IF($G358="Pickup", SUMIFS(NewEmisData!E:E, NewEmisData!$A:$A, "Pickup", NewEmisData!$B:$B, $A358, NewEmisData!$C:$C, $H358, NewEmisData!$D:$D, BS$2), SUMIFS(NewEmisData!E:E, NewEmisData!$A:$A, "LDV", NewEmisData!$B:$B, $A358, NewEmisData!$C:$C, $H358, NewEmisData!$D:$D, BS$2))</f>
        <v>0</v>
      </c>
      <c r="BT358" s="335">
        <f>$I358*IF($G358="Pickup", SUMIFS(NewEmisData!F:F, NewEmisData!$A:$A, "Pickup", NewEmisData!$B:$B, $A358, NewEmisData!$C:$C, $H358, NewEmisData!$D:$D, BT$2), SUMIFS(NewEmisData!F:F, NewEmisData!$A:$A, "LDV", NewEmisData!$B:$B, $A358, NewEmisData!$C:$C, $H358, NewEmisData!$D:$D, BT$2))</f>
        <v>0</v>
      </c>
      <c r="BU358" s="335">
        <f>$I358*IF($G358="Pickup", SUMIFS(NewEmisData!G:G, NewEmisData!$A:$A, "Pickup", NewEmisData!$B:$B, $A358, NewEmisData!$C:$C, $H358, NewEmisData!$D:$D, BU$2), SUMIFS(NewEmisData!G:G, NewEmisData!$A:$A, "LDV", NewEmisData!$B:$B, $A358, NewEmisData!$C:$C, $H358, NewEmisData!$D:$D, BU$2))</f>
        <v>0</v>
      </c>
      <c r="BV358" s="335">
        <f>$I358*IF($G358="Pickup", SUMIFS(NewEmisData!H:H, NewEmisData!$A:$A, "Pickup", NewEmisData!$B:$B, $A358, NewEmisData!$C:$C, $H358, NewEmisData!$D:$D, BV$2), SUMIFS(NewEmisData!H:H, NewEmisData!$A:$A, "LDV", NewEmisData!$B:$B, $A358, NewEmisData!$C:$C, $H358, NewEmisData!$D:$D, BV$2))</f>
        <v>0</v>
      </c>
      <c r="BW358" s="335">
        <f>$I358*IF($G358="Pickup", SUMIFS(NewEmisData!I:I, NewEmisData!$A:$A, "Pickup", NewEmisData!$B:$B, $A358, NewEmisData!$C:$C, $H358, NewEmisData!$D:$D, BW$2), SUMIFS(NewEmisData!I:I, NewEmisData!$A:$A, "LDV", NewEmisData!$B:$B, $A358, NewEmisData!$C:$C, $H358, NewEmisData!$D:$D, BW$2))</f>
        <v>0</v>
      </c>
      <c r="BX358" s="335">
        <f>$I358*IF($G358="Pickup", SUMIFS(NewEmisData!J:J, NewEmisData!$A:$A, "Pickup", NewEmisData!$B:$B, $A358, NewEmisData!$C:$C, $H358, NewEmisData!$D:$D, BX$2), SUMIFS(NewEmisData!J:J, NewEmisData!$A:$A, "LDV", NewEmisData!$B:$B, $A358, NewEmisData!$C:$C, $H358, NewEmisData!$D:$D, BX$2))</f>
        <v>0</v>
      </c>
      <c r="BY358" s="335">
        <f>$I358*IF($G358="Pickup", SUMIFS(NewEmisData!K:K, NewEmisData!$A:$A, "Pickup", NewEmisData!$B:$B, $A358, NewEmisData!$C:$C, $H358, NewEmisData!$D:$D, BY$2), SUMIFS(NewEmisData!K:K, NewEmisData!$A:$A, "LDV", NewEmisData!$B:$B, $A358, NewEmisData!$C:$C, $H358, NewEmisData!$D:$D, BY$2))</f>
        <v>0</v>
      </c>
      <c r="BZ358" s="335">
        <f>$I358*IF($G358="Pickup", SUMIFS(NewEmisData!L:L, NewEmisData!$A:$A, "Pickup", NewEmisData!$B:$B, $A358, NewEmisData!$C:$C, $H358, NewEmisData!$D:$D, BZ$2), SUMIFS(NewEmisData!L:L, NewEmisData!$A:$A, "LDV", NewEmisData!$B:$B, $A358, NewEmisData!$C:$C, $H358, NewEmisData!$D:$D, BZ$2))</f>
        <v>0</v>
      </c>
      <c r="CA358" s="335">
        <f>$I358*IF($G358="Pickup", SUMIFS(NewEmisData!M:M, NewEmisData!$A:$A, "Pickup", NewEmisData!$B:$B, $A358, NewEmisData!$C:$C, $H358, NewEmisData!$D:$D, CA$2), SUMIFS(NewEmisData!M:M, NewEmisData!$A:$A, "LDV", NewEmisData!$B:$B, $A358, NewEmisData!$C:$C, $H358, NewEmisData!$D:$D, CA$2))</f>
        <v>0</v>
      </c>
      <c r="CB358" s="335">
        <v>0</v>
      </c>
      <c r="CC358" s="335">
        <f>$I358*IF($G358="Pickup", SUMIFS(NewEmisData!E:E, NewEmisData!$A:$A, "Pickup", NewEmisData!$B:$B, $A358, NewEmisData!$C:$C, $H358, NewEmisData!$D:$D, CC$2), SUMIFS(NewEmisData!E:E, NewEmisData!$A:$A, "LDV", NewEmisData!$B:$B, $A358, NewEmisData!$C:$C, $H358, NewEmisData!$D:$D, CC$2))</f>
        <v>0</v>
      </c>
      <c r="CD358" s="335">
        <f>$I358*IF($G358="Pickup", SUMIFS(NewEmisData!F:F, NewEmisData!$A:$A, "Pickup", NewEmisData!$B:$B, $A358, NewEmisData!$C:$C, $H358, NewEmisData!$D:$D, CD$2), SUMIFS(NewEmisData!F:F, NewEmisData!$A:$A, "LDV", NewEmisData!$B:$B, $A358, NewEmisData!$C:$C, $H358, NewEmisData!$D:$D, CD$2))</f>
        <v>0</v>
      </c>
      <c r="CE358" s="335">
        <f>$I358*IF($G358="Pickup", SUMIFS(NewEmisData!G:G, NewEmisData!$A:$A, "Pickup", NewEmisData!$B:$B, $A358, NewEmisData!$C:$C, $H358, NewEmisData!$D:$D, CE$2), SUMIFS(NewEmisData!G:G, NewEmisData!$A:$A, "LDV", NewEmisData!$B:$B, $A358, NewEmisData!$C:$C, $H358, NewEmisData!$D:$D, CE$2))</f>
        <v>0</v>
      </c>
      <c r="CF358" s="335">
        <f>$I358*IF($G358="Pickup", SUMIFS(NewEmisData!H:H, NewEmisData!$A:$A, "Pickup", NewEmisData!$B:$B, $A358, NewEmisData!$C:$C, $H358, NewEmisData!$D:$D, CF$2), SUMIFS(NewEmisData!H:H, NewEmisData!$A:$A, "LDV", NewEmisData!$B:$B, $A358, NewEmisData!$C:$C, $H358, NewEmisData!$D:$D, CF$2))</f>
        <v>0</v>
      </c>
      <c r="CG358" s="335">
        <f>$I358*IF($G358="Pickup", SUMIFS(NewEmisData!I:I, NewEmisData!$A:$A, "Pickup", NewEmisData!$B:$B, $A358, NewEmisData!$C:$C, $H358, NewEmisData!$D:$D, CG$2), SUMIFS(NewEmisData!I:I, NewEmisData!$A:$A, "LDV", NewEmisData!$B:$B, $A358, NewEmisData!$C:$C, $H358, NewEmisData!$D:$D, CG$2))</f>
        <v>0</v>
      </c>
      <c r="CH358" s="335">
        <f>$I358*IF($G358="Pickup", SUMIFS(NewEmisData!J:J, NewEmisData!$A:$A, "Pickup", NewEmisData!$B:$B, $A358, NewEmisData!$C:$C, $H358, NewEmisData!$D:$D, CH$2), SUMIFS(NewEmisData!J:J, NewEmisData!$A:$A, "LDV", NewEmisData!$B:$B, $A358, NewEmisData!$C:$C, $H358, NewEmisData!$D:$D, CH$2))</f>
        <v>0</v>
      </c>
      <c r="CI358" s="335">
        <f>$I358*IF($G358="Pickup", SUMIFS(NewEmisData!K:K, NewEmisData!$A:$A, "Pickup", NewEmisData!$B:$B, $A358, NewEmisData!$C:$C, $H358, NewEmisData!$D:$D, CI$2), SUMIFS(NewEmisData!K:K, NewEmisData!$A:$A, "LDV", NewEmisData!$B:$B, $A358, NewEmisData!$C:$C, $H358, NewEmisData!$D:$D, CI$2))</f>
        <v>0</v>
      </c>
      <c r="CJ358" s="335">
        <f>$I358*IF($G358="Pickup", SUMIFS(NewEmisData!L:L, NewEmisData!$A:$A, "Pickup", NewEmisData!$B:$B, $A358, NewEmisData!$C:$C, $H358, NewEmisData!$D:$D, CJ$2), SUMIFS(NewEmisData!L:L, NewEmisData!$A:$A, "LDV", NewEmisData!$B:$B, $A358, NewEmisData!$C:$C, $H358, NewEmisData!$D:$D, CJ$2))</f>
        <v>0</v>
      </c>
      <c r="CK358" s="335">
        <f>$I358*IF($G358="Pickup", SUMIFS(NewEmisData!M:M, NewEmisData!$A:$A, "Pickup", NewEmisData!$B:$B, $A358, NewEmisData!$C:$C, $H358, NewEmisData!$D:$D, CK$2), SUMIFS(NewEmisData!M:M, NewEmisData!$A:$A, "LDV", NewEmisData!$B:$B, $A358, NewEmisData!$C:$C, $H358, NewEmisData!$D:$D, CK$2))</f>
        <v>0</v>
      </c>
      <c r="CL358" s="335">
        <v>0</v>
      </c>
      <c r="CM358" s="335">
        <f>$I358*IF($G358="Pickup", SUMIFS(NewEmisData!E:E, NewEmisData!$A:$A, "Pickup", NewEmisData!$B:$B, $A358, NewEmisData!$C:$C, $H358, NewEmisData!$D:$D, CM$2), SUMIFS(NewEmisData!E:E, NewEmisData!$A:$A, "LDV", NewEmisData!$B:$B, $A358, NewEmisData!$C:$C, $H358, NewEmisData!$D:$D, CM$2))</f>
        <v>0</v>
      </c>
      <c r="CN358" s="335">
        <f>$I358*IF($G358="Pickup", SUMIFS(NewEmisData!F:F, NewEmisData!$A:$A, "Pickup", NewEmisData!$B:$B, $A358, NewEmisData!$C:$C, $H358, NewEmisData!$D:$D, CN$2), SUMIFS(NewEmisData!F:F, NewEmisData!$A:$A, "LDV", NewEmisData!$B:$B, $A358, NewEmisData!$C:$C, $H358, NewEmisData!$D:$D, CN$2))</f>
        <v>0</v>
      </c>
      <c r="CO358" s="335">
        <f>$I358*IF($G358="Pickup", SUMIFS(NewEmisData!G:G, NewEmisData!$A:$A, "Pickup", NewEmisData!$B:$B, $A358, NewEmisData!$C:$C, $H358, NewEmisData!$D:$D, CO$2), SUMIFS(NewEmisData!G:G, NewEmisData!$A:$A, "LDV", NewEmisData!$B:$B, $A358, NewEmisData!$C:$C, $H358, NewEmisData!$D:$D, CO$2))</f>
        <v>0</v>
      </c>
      <c r="CP358" s="335">
        <f>$I358*IF($G358="Pickup", SUMIFS(NewEmisData!H:H, NewEmisData!$A:$A, "Pickup", NewEmisData!$B:$B, $A358, NewEmisData!$C:$C, $H358, NewEmisData!$D:$D, CP$2), SUMIFS(NewEmisData!H:H, NewEmisData!$A:$A, "LDV", NewEmisData!$B:$B, $A358, NewEmisData!$C:$C, $H358, NewEmisData!$D:$D, CP$2))</f>
        <v>0</v>
      </c>
      <c r="CQ358" s="335">
        <f>$I358*IF($G358="Pickup", SUMIFS(NewEmisData!I:I, NewEmisData!$A:$A, "Pickup", NewEmisData!$B:$B, $A358, NewEmisData!$C:$C, $H358, NewEmisData!$D:$D, CQ$2), SUMIFS(NewEmisData!I:I, NewEmisData!$A:$A, "LDV", NewEmisData!$B:$B, $A358, NewEmisData!$C:$C, $H358, NewEmisData!$D:$D, CQ$2))</f>
        <v>0</v>
      </c>
      <c r="CR358" s="335">
        <f>$I358*IF($G358="Pickup", SUMIFS(NewEmisData!J:J, NewEmisData!$A:$A, "Pickup", NewEmisData!$B:$B, $A358, NewEmisData!$C:$C, $H358, NewEmisData!$D:$D, CR$2), SUMIFS(NewEmisData!J:J, NewEmisData!$A:$A, "LDV", NewEmisData!$B:$B, $A358, NewEmisData!$C:$C, $H358, NewEmisData!$D:$D, CR$2))</f>
        <v>0</v>
      </c>
      <c r="CS358" s="335">
        <f>$I358*IF($G358="Pickup", SUMIFS(NewEmisData!K:K, NewEmisData!$A:$A, "Pickup", NewEmisData!$B:$B, $A358, NewEmisData!$C:$C, $H358, NewEmisData!$D:$D, CS$2), SUMIFS(NewEmisData!K:K, NewEmisData!$A:$A, "LDV", NewEmisData!$B:$B, $A358, NewEmisData!$C:$C, $H358, NewEmisData!$D:$D, CS$2))</f>
        <v>0</v>
      </c>
      <c r="CT358" s="335">
        <f>$I358*IF($G358="Pickup", SUMIFS(NewEmisData!L:L, NewEmisData!$A:$A, "Pickup", NewEmisData!$B:$B, $A358, NewEmisData!$C:$C, $H358, NewEmisData!$D:$D, CT$2), SUMIFS(NewEmisData!L:L, NewEmisData!$A:$A, "LDV", NewEmisData!$B:$B, $A358, NewEmisData!$C:$C, $H358, NewEmisData!$D:$D, CT$2))</f>
        <v>0</v>
      </c>
      <c r="CU358" s="335">
        <f>$I358*IF($G358="Pickup", SUMIFS(NewEmisData!M:M, NewEmisData!$A:$A, "Pickup", NewEmisData!$B:$B, $A358, NewEmisData!$C:$C, $H358, NewEmisData!$D:$D, CU$2), SUMIFS(NewEmisData!M:M, NewEmisData!$A:$A, "LDV", NewEmisData!$B:$B, $A358, NewEmisData!$C:$C, $H358, NewEmisData!$D:$D, CU$2))</f>
        <v>0</v>
      </c>
      <c r="CV358" s="335">
        <v>0</v>
      </c>
      <c r="CW358" s="335">
        <v>0</v>
      </c>
      <c r="CX358" s="335">
        <v>0</v>
      </c>
      <c r="CY358" s="335">
        <v>0</v>
      </c>
      <c r="CZ358" s="335">
        <v>0</v>
      </c>
      <c r="DA358" s="335">
        <v>0</v>
      </c>
      <c r="DB358" s="335">
        <v>0</v>
      </c>
      <c r="DC358" s="335">
        <v>0</v>
      </c>
      <c r="DD358" s="335">
        <v>0</v>
      </c>
      <c r="DE358" s="335">
        <v>0</v>
      </c>
      <c r="DF358" s="335">
        <v>0</v>
      </c>
      <c r="DG358" s="335">
        <f>$I358*IF($G358="Pickup", SUMIFS(NewEmisData!E:E, NewEmisData!$A:$A, "Pickup", NewEmisData!$B:$B, $A358, NewEmisData!$C:$C, $H358, NewEmisData!$D:$D, DG$2), SUMIFS(NewEmisData!E:E, NewEmisData!$A:$A, "LDV", NewEmisData!$B:$B, $A358, NewEmisData!$C:$C, $H358, NewEmisData!$D:$D, DG$2))</f>
        <v>0</v>
      </c>
      <c r="DH358" s="335">
        <f>$I358*IF($G358="Pickup", SUMIFS(NewEmisData!F:F, NewEmisData!$A:$A, "Pickup", NewEmisData!$B:$B, $A358, NewEmisData!$C:$C, $H358, NewEmisData!$D:$D, DH$2), SUMIFS(NewEmisData!F:F, NewEmisData!$A:$A, "LDV", NewEmisData!$B:$B, $A358, NewEmisData!$C:$C, $H358, NewEmisData!$D:$D, DH$2))</f>
        <v>0</v>
      </c>
      <c r="DI358" s="335">
        <f>$I358*IF($G358="Pickup", SUMIFS(NewEmisData!G:G, NewEmisData!$A:$A, "Pickup", NewEmisData!$B:$B, $A358, NewEmisData!$C:$C, $H358, NewEmisData!$D:$D, DI$2), SUMIFS(NewEmisData!G:G, NewEmisData!$A:$A, "LDV", NewEmisData!$B:$B, $A358, NewEmisData!$C:$C, $H358, NewEmisData!$D:$D, DI$2))</f>
        <v>0</v>
      </c>
      <c r="DJ358" s="335">
        <f>$I358*IF($G358="Pickup", SUMIFS(NewEmisData!H:H, NewEmisData!$A:$A, "Pickup", NewEmisData!$B:$B, $A358, NewEmisData!$C:$C, $H358, NewEmisData!$D:$D, DJ$2), SUMIFS(NewEmisData!H:H, NewEmisData!$A:$A, "LDV", NewEmisData!$B:$B, $A358, NewEmisData!$C:$C, $H358, NewEmisData!$D:$D, DJ$2))</f>
        <v>0</v>
      </c>
      <c r="DK358" s="335">
        <f>$I358*IF($G358="Pickup", SUMIFS(NewEmisData!I:I, NewEmisData!$A:$A, "Pickup", NewEmisData!$B:$B, $A358, NewEmisData!$C:$C, $H358, NewEmisData!$D:$D, DK$2), SUMIFS(NewEmisData!I:I, NewEmisData!$A:$A, "LDV", NewEmisData!$B:$B, $A358, NewEmisData!$C:$C, $H358, NewEmisData!$D:$D, DK$2))</f>
        <v>0</v>
      </c>
      <c r="DL358" s="335">
        <f>$I358*IF($G358="Pickup", SUMIFS(NewEmisData!J:J, NewEmisData!$A:$A, "Pickup", NewEmisData!$B:$B, $A358, NewEmisData!$C:$C, $H358, NewEmisData!$D:$D, DL$2), SUMIFS(NewEmisData!J:J, NewEmisData!$A:$A, "LDV", NewEmisData!$B:$B, $A358, NewEmisData!$C:$C, $H358, NewEmisData!$D:$D, DL$2))</f>
        <v>0</v>
      </c>
      <c r="DM358" s="335">
        <f>$I358*IF($G358="Pickup", SUMIFS(NewEmisData!K:K, NewEmisData!$A:$A, "Pickup", NewEmisData!$B:$B, $A358, NewEmisData!$C:$C, $H358, NewEmisData!$D:$D, DM$2), SUMIFS(NewEmisData!K:K, NewEmisData!$A:$A, "LDV", NewEmisData!$B:$B, $A358, NewEmisData!$C:$C, $H358, NewEmisData!$D:$D, DM$2))</f>
        <v>0</v>
      </c>
      <c r="DN358" s="335">
        <f>$I358*IF($G358="Pickup", SUMIFS(NewEmisData!L:L, NewEmisData!$A:$A, "Pickup", NewEmisData!$B:$B, $A358, NewEmisData!$C:$C, $H358, NewEmisData!$D:$D, DN$2), SUMIFS(NewEmisData!L:L, NewEmisData!$A:$A, "LDV", NewEmisData!$B:$B, $A358, NewEmisData!$C:$C, $H358, NewEmisData!$D:$D, DN$2))</f>
        <v>0</v>
      </c>
      <c r="DO358" s="335">
        <f>$I358*IF($G358="Pickup", SUMIFS(NewEmisData!M:M, NewEmisData!$A:$A, "Pickup", NewEmisData!$B:$B, $A358, NewEmisData!$C:$C, $H358, NewEmisData!$D:$D, DO$2), SUMIFS(NewEmisData!M:M, NewEmisData!$A:$A, "LDV", NewEmisData!$B:$B, $A358, NewEmisData!$C:$C, $H358, NewEmisData!$D:$D, DO$2))</f>
        <v>0</v>
      </c>
      <c r="DP358" s="335">
        <v>0</v>
      </c>
      <c r="DQ358" s="335">
        <f>$I358*IF($G358="Pickup", SUMIFS(NewEmisData!E:E, NewEmisData!$A:$A, "Pickup", NewEmisData!$B:$B, $A358, NewEmisData!$C:$C, $H358, NewEmisData!$D:$D, DQ$2), SUMIFS(NewEmisData!E:E, NewEmisData!$A:$A, "LDV", NewEmisData!$B:$B, $A358, NewEmisData!$C:$C, $H358, NewEmisData!$D:$D, DQ$2))</f>
        <v>0</v>
      </c>
      <c r="DR358" s="335">
        <f>$I358*IF($G358="Pickup", SUMIFS(NewEmisData!F:F, NewEmisData!$A:$A, "Pickup", NewEmisData!$B:$B, $A358, NewEmisData!$C:$C, $H358, NewEmisData!$D:$D, DR$2), SUMIFS(NewEmisData!F:F, NewEmisData!$A:$A, "LDV", NewEmisData!$B:$B, $A358, NewEmisData!$C:$C, $H358, NewEmisData!$D:$D, DR$2))</f>
        <v>0</v>
      </c>
      <c r="DS358" s="335">
        <f>$I358*IF($G358="Pickup", SUMIFS(NewEmisData!G:G, NewEmisData!$A:$A, "Pickup", NewEmisData!$B:$B, $A358, NewEmisData!$C:$C, $H358, NewEmisData!$D:$D, DS$2), SUMIFS(NewEmisData!G:G, NewEmisData!$A:$A, "LDV", NewEmisData!$B:$B, $A358, NewEmisData!$C:$C, $H358, NewEmisData!$D:$D, DS$2))</f>
        <v>0</v>
      </c>
      <c r="DT358" s="335">
        <f>$I358*IF($G358="Pickup", SUMIFS(NewEmisData!H:H, NewEmisData!$A:$A, "Pickup", NewEmisData!$B:$B, $A358, NewEmisData!$C:$C, $H358, NewEmisData!$D:$D, DT$2), SUMIFS(NewEmisData!H:H, NewEmisData!$A:$A, "LDV", NewEmisData!$B:$B, $A358, NewEmisData!$C:$C, $H358, NewEmisData!$D:$D, DT$2))</f>
        <v>0</v>
      </c>
      <c r="DU358" s="335">
        <f>$I358*IF($G358="Pickup", SUMIFS(NewEmisData!I:I, NewEmisData!$A:$A, "Pickup", NewEmisData!$B:$B, $A358, NewEmisData!$C:$C, $H358, NewEmisData!$D:$D, DU$2), SUMIFS(NewEmisData!I:I, NewEmisData!$A:$A, "LDV", NewEmisData!$B:$B, $A358, NewEmisData!$C:$C, $H358, NewEmisData!$D:$D, DU$2))</f>
        <v>0</v>
      </c>
      <c r="DV358" s="335">
        <f>$I358*IF($G358="Pickup", SUMIFS(NewEmisData!J:J, NewEmisData!$A:$A, "Pickup", NewEmisData!$B:$B, $A358, NewEmisData!$C:$C, $H358, NewEmisData!$D:$D, DV$2), SUMIFS(NewEmisData!J:J, NewEmisData!$A:$A, "LDV", NewEmisData!$B:$B, $A358, NewEmisData!$C:$C, $H358, NewEmisData!$D:$D, DV$2))</f>
        <v>0</v>
      </c>
      <c r="DW358" s="335">
        <f>$I358*IF($G358="Pickup", SUMIFS(NewEmisData!K:K, NewEmisData!$A:$A, "Pickup", NewEmisData!$B:$B, $A358, NewEmisData!$C:$C, $H358, NewEmisData!$D:$D, DW$2), SUMIFS(NewEmisData!K:K, NewEmisData!$A:$A, "LDV", NewEmisData!$B:$B, $A358, NewEmisData!$C:$C, $H358, NewEmisData!$D:$D, DW$2))</f>
        <v>0</v>
      </c>
      <c r="DX358" s="335">
        <f>$I358*IF($G358="Pickup", SUMIFS(NewEmisData!L:L, NewEmisData!$A:$A, "Pickup", NewEmisData!$B:$B, $A358, NewEmisData!$C:$C, $H358, NewEmisData!$D:$D, DX$2), SUMIFS(NewEmisData!L:L, NewEmisData!$A:$A, "LDV", NewEmisData!$B:$B, $A358, NewEmisData!$C:$C, $H358, NewEmisData!$D:$D, DX$2))</f>
        <v>0</v>
      </c>
      <c r="DY358" s="335">
        <f>$I358*IF($G358="Pickup", SUMIFS(NewEmisData!M:M, NewEmisData!$A:$A, "Pickup", NewEmisData!$B:$B, $A358, NewEmisData!$C:$C, $H358, NewEmisData!$D:$D, DY$2), SUMIFS(NewEmisData!M:M, NewEmisData!$A:$A, "LDV", NewEmisData!$B:$B, $A358, NewEmisData!$C:$C, $H358, NewEmisData!$D:$D, DY$2))</f>
        <v>0</v>
      </c>
      <c r="DZ358" s="335">
        <v>0</v>
      </c>
      <c r="EA358" s="335">
        <f t="shared" ref="EA358:EA421" si="658">K358</f>
        <v>0</v>
      </c>
      <c r="EB358" s="335">
        <f t="shared" ref="EB358:EB421" si="659">L358</f>
        <v>0</v>
      </c>
      <c r="EC358" s="335">
        <f t="shared" ref="EC358:EC421" si="660">M358</f>
        <v>0</v>
      </c>
      <c r="ED358" s="335">
        <f t="shared" ref="ED358:ED421" si="661">N358</f>
        <v>0</v>
      </c>
      <c r="EE358" s="335">
        <f t="shared" ref="EE358:EE421" si="662">O358</f>
        <v>0</v>
      </c>
      <c r="EF358" s="335">
        <f t="shared" ref="EF358:EF421" si="663">P358</f>
        <v>0</v>
      </c>
      <c r="EG358" s="335">
        <f t="shared" ref="EG358:EG421" si="664">Q358</f>
        <v>0</v>
      </c>
      <c r="EH358" s="335">
        <f t="shared" ref="EH358:EH421" si="665">R358</f>
        <v>0</v>
      </c>
      <c r="EI358" s="335">
        <f t="shared" ref="EI358:EI421" si="666">S358</f>
        <v>0</v>
      </c>
      <c r="EJ358" s="335">
        <f t="shared" ref="EJ358:EJ421" si="667">T358</f>
        <v>0</v>
      </c>
      <c r="EK358" s="335">
        <f t="shared" ref="EK358:EK421" si="668">U358</f>
        <v>0</v>
      </c>
      <c r="EL358" s="335">
        <f t="shared" ref="EL358:EL421" si="669">V358</f>
        <v>0</v>
      </c>
      <c r="EM358" s="335">
        <f t="shared" ref="EM358:EM421" si="670">W358</f>
        <v>0</v>
      </c>
      <c r="EN358" s="335">
        <f t="shared" ref="EN358:EN421" si="671">X358</f>
        <v>0</v>
      </c>
      <c r="EO358" s="335">
        <f t="shared" ref="EO358:EO421" si="672">Y358</f>
        <v>0</v>
      </c>
      <c r="EP358" s="335">
        <f t="shared" ref="EP358:EP421" si="673">Z358</f>
        <v>0</v>
      </c>
      <c r="EQ358" s="335">
        <f t="shared" ref="EQ358:EQ421" si="674">AA358</f>
        <v>0</v>
      </c>
      <c r="ER358" s="335">
        <f t="shared" ref="ER358:ER421" si="675">AB358</f>
        <v>0</v>
      </c>
      <c r="ES358" s="335">
        <f t="shared" ref="ES358:ES421" si="676">AC358</f>
        <v>0</v>
      </c>
      <c r="ET358" s="335">
        <f t="shared" ref="ET358:ET421" si="677">AD358</f>
        <v>0</v>
      </c>
      <c r="EU358" s="335">
        <f t="shared" ref="EU358:EU421" si="678">AE358</f>
        <v>0</v>
      </c>
      <c r="EV358" s="335">
        <f t="shared" ref="EV358:EV421" si="679">AF358</f>
        <v>0</v>
      </c>
      <c r="EW358" s="335">
        <f t="shared" ref="EW358:EW421" si="680">AG358</f>
        <v>0</v>
      </c>
      <c r="EX358" s="335">
        <f t="shared" ref="EX358:EX421" si="681">AH358</f>
        <v>0</v>
      </c>
      <c r="EY358" s="335">
        <f t="shared" ref="EY358:EY421" si="682">AI358</f>
        <v>0</v>
      </c>
      <c r="EZ358" s="335">
        <f t="shared" ref="EZ358:EZ421" si="683">AJ358</f>
        <v>0</v>
      </c>
      <c r="FA358" s="335">
        <f t="shared" ref="FA358:FA421" si="684">AK358</f>
        <v>0</v>
      </c>
      <c r="FB358" s="335">
        <f t="shared" ref="FB358:FB421" si="685">AL358</f>
        <v>0</v>
      </c>
      <c r="FC358" s="335">
        <f t="shared" ref="FC358:FC421" si="686">AM358</f>
        <v>0</v>
      </c>
      <c r="FD358" s="335">
        <f t="shared" ref="FD358:FD421" si="687">AN358</f>
        <v>0</v>
      </c>
      <c r="FE358" s="335">
        <f t="shared" ref="FE358:FE421" si="688">AO358</f>
        <v>4.56866074514682E-2</v>
      </c>
      <c r="FF358" s="335">
        <f t="shared" ref="FF358:FF421" si="689">AP358</f>
        <v>4.56866074514682E-2</v>
      </c>
      <c r="FG358" s="335">
        <f t="shared" ref="FG358:FG421" si="690">AQ358</f>
        <v>4.5686595098603698E-2</v>
      </c>
      <c r="FH358" s="335">
        <f t="shared" ref="FH358:FH421" si="691">AR358</f>
        <v>4.5686567732366602E-2</v>
      </c>
      <c r="FI358" s="335">
        <f t="shared" ref="FI358:FI421" si="692">AS358</f>
        <v>4.5686639312502303E-2</v>
      </c>
      <c r="FJ358" s="335">
        <f t="shared" ref="FJ358:FJ421" si="693">AT358</f>
        <v>4.5686507422641499E-2</v>
      </c>
      <c r="FK358" s="335">
        <f t="shared" ref="FK358:FK421" si="694">AU358</f>
        <v>4.5686552882415202E-2</v>
      </c>
      <c r="FL358" s="335">
        <f t="shared" ref="FL358:FL421" si="695">AV358</f>
        <v>4.5686619042368502E-2</v>
      </c>
      <c r="FM358" s="335">
        <f t="shared" ref="FM358:FM421" si="696">AW358</f>
        <v>4.5686619042368502E-2</v>
      </c>
      <c r="FN358" s="335">
        <f t="shared" ref="FN358:FN421" si="697">AX358</f>
        <v>2.3805319372350052E-2</v>
      </c>
      <c r="FO358" s="335">
        <f t="shared" ref="FO358:FO421" si="698">AY358</f>
        <v>5.96004040660905E-3</v>
      </c>
      <c r="FP358" s="335">
        <f t="shared" ref="FP358:FP421" si="699">AZ358</f>
        <v>5.96004040660905E-3</v>
      </c>
      <c r="FQ358" s="335">
        <f t="shared" ref="FQ358:FQ421" si="700">BA358</f>
        <v>5.9600396436599304E-3</v>
      </c>
      <c r="FR358" s="335">
        <f t="shared" ref="FR358:FR421" si="701">BB358</f>
        <v>5.96003947288367E-3</v>
      </c>
      <c r="FS358" s="335">
        <f t="shared" ref="FS358:FS421" si="702">BC358</f>
        <v>5.9600498988851601E-3</v>
      </c>
      <c r="FT358" s="335">
        <f t="shared" ref="FT358:FT421" si="703">BD358</f>
        <v>5.9600370559725604E-3</v>
      </c>
      <c r="FU358" s="335">
        <f t="shared" ref="FU358:FU421" si="704">BE358</f>
        <v>5.9600363216577501E-3</v>
      </c>
      <c r="FV358" s="335">
        <f t="shared" ref="FV358:FV421" si="705">BF358</f>
        <v>5.9600544669343404E-3</v>
      </c>
      <c r="FW358" s="335">
        <f t="shared" ref="FW358:FW421" si="706">BG358</f>
        <v>5.9600544669343404E-3</v>
      </c>
      <c r="FX358" s="335">
        <f t="shared" ref="FX358:FX421" si="707">BH358</f>
        <v>1.6506531515565108E-3</v>
      </c>
    </row>
    <row r="359" spans="1:180" x14ac:dyDescent="0.2">
      <c r="A359" s="305" t="str">
        <f>_xlfn.CONCAT(IF(LEFT(TRIM(A358),1)="*", "*R", "R"), 1+RIGHT(TRIM(A358),1))</f>
        <v>*R6</v>
      </c>
      <c r="B359" s="305" t="str">
        <f t="shared" si="653"/>
        <v>TLMFCH15</v>
      </c>
      <c r="C359" s="305" t="str">
        <f t="shared" si="654"/>
        <v>TL.H2.M.FCH.2015</v>
      </c>
      <c r="D359" s="301" t="str">
        <f t="shared" si="655"/>
        <v>bn-vmt, bn-vmt/a</v>
      </c>
      <c r="E359" s="301" t="str">
        <f t="shared" si="656"/>
        <v>TRNH2</v>
      </c>
      <c r="F359" s="301" t="str">
        <f t="shared" si="657"/>
        <v>TL</v>
      </c>
      <c r="G359" s="315" t="s">
        <v>819</v>
      </c>
      <c r="H359" s="315" t="s">
        <v>36</v>
      </c>
      <c r="I359" s="315">
        <v>1</v>
      </c>
      <c r="J359" s="315" t="str">
        <f t="shared" ref="J359:J422" si="708">CONCATENATE(G359,"-",H359)</f>
        <v>Minivan-ELC</v>
      </c>
      <c r="K359" s="335">
        <f>$I359*IF($G359="Pickup", SUMIFS(NewEmisData!E:E, NewEmisData!$A:$A, "Pickup", NewEmisData!$B:$B, $A359, NewEmisData!$C:$C, $H359, NewEmisData!$D:$D, K$2), SUMIFS(NewEmisData!E:E, NewEmisData!$A:$A, "LDV", NewEmisData!$B:$B, $A359, NewEmisData!$C:$C, $H359, NewEmisData!$D:$D, K$2))</f>
        <v>0</v>
      </c>
      <c r="L359" s="335">
        <f>$I359*IF($G359="Pickup", SUMIFS(NewEmisData!F:F, NewEmisData!$A:$A, "Pickup", NewEmisData!$B:$B, $A359, NewEmisData!$C:$C, $H359, NewEmisData!$D:$D, L$2), SUMIFS(NewEmisData!F:F, NewEmisData!$A:$A, "LDV", NewEmisData!$B:$B, $A359, NewEmisData!$C:$C, $H359, NewEmisData!$D:$D, L$2))</f>
        <v>0</v>
      </c>
      <c r="M359" s="335">
        <f>$I359*IF($G359="Pickup", SUMIFS(NewEmisData!G:G, NewEmisData!$A:$A, "Pickup", NewEmisData!$B:$B, $A359, NewEmisData!$C:$C, $H359, NewEmisData!$D:$D, M$2), SUMIFS(NewEmisData!G:G, NewEmisData!$A:$A, "LDV", NewEmisData!$B:$B, $A359, NewEmisData!$C:$C, $H359, NewEmisData!$D:$D, M$2))</f>
        <v>0</v>
      </c>
      <c r="N359" s="335">
        <f>$I359*IF($G359="Pickup", SUMIFS(NewEmisData!H:H, NewEmisData!$A:$A, "Pickup", NewEmisData!$B:$B, $A359, NewEmisData!$C:$C, $H359, NewEmisData!$D:$D, N$2), SUMIFS(NewEmisData!H:H, NewEmisData!$A:$A, "LDV", NewEmisData!$B:$B, $A359, NewEmisData!$C:$C, $H359, NewEmisData!$D:$D, N$2))</f>
        <v>0</v>
      </c>
      <c r="O359" s="335">
        <f>$I359*IF($G359="Pickup", SUMIFS(NewEmisData!I:I, NewEmisData!$A:$A, "Pickup", NewEmisData!$B:$B, $A359, NewEmisData!$C:$C, $H359, NewEmisData!$D:$D, O$2), SUMIFS(NewEmisData!I:I, NewEmisData!$A:$A, "LDV", NewEmisData!$B:$B, $A359, NewEmisData!$C:$C, $H359, NewEmisData!$D:$D, O$2))</f>
        <v>0</v>
      </c>
      <c r="P359" s="335">
        <f>$I359*IF($G359="Pickup", SUMIFS(NewEmisData!J:J, NewEmisData!$A:$A, "Pickup", NewEmisData!$B:$B, $A359, NewEmisData!$C:$C, $H359, NewEmisData!$D:$D, P$2), SUMIFS(NewEmisData!J:J, NewEmisData!$A:$A, "LDV", NewEmisData!$B:$B, $A359, NewEmisData!$C:$C, $H359, NewEmisData!$D:$D, P$2))</f>
        <v>0</v>
      </c>
      <c r="Q359" s="335">
        <f>$I359*IF($G359="Pickup", SUMIFS(NewEmisData!K:K, NewEmisData!$A:$A, "Pickup", NewEmisData!$B:$B, $A359, NewEmisData!$C:$C, $H359, NewEmisData!$D:$D, Q$2), SUMIFS(NewEmisData!K:K, NewEmisData!$A:$A, "LDV", NewEmisData!$B:$B, $A359, NewEmisData!$C:$C, $H359, NewEmisData!$D:$D, Q$2))</f>
        <v>0</v>
      </c>
      <c r="R359" s="335">
        <f>$I359*IF($G359="Pickup", SUMIFS(NewEmisData!L:L, NewEmisData!$A:$A, "Pickup", NewEmisData!$B:$B, $A359, NewEmisData!$C:$C, $H359, NewEmisData!$D:$D, R$2), SUMIFS(NewEmisData!L:L, NewEmisData!$A:$A, "LDV", NewEmisData!$B:$B, $A359, NewEmisData!$C:$C, $H359, NewEmisData!$D:$D, R$2))</f>
        <v>0</v>
      </c>
      <c r="S359" s="335">
        <f>$I359*IF($G359="Pickup", SUMIFS(NewEmisData!M:M, NewEmisData!$A:$A, "Pickup", NewEmisData!$B:$B, $A359, NewEmisData!$C:$C, $H359, NewEmisData!$D:$D, S$2), SUMIFS(NewEmisData!M:M, NewEmisData!$A:$A, "LDV", NewEmisData!$B:$B, $A359, NewEmisData!$C:$C, $H359, NewEmisData!$D:$D, S$2))</f>
        <v>0</v>
      </c>
      <c r="T359" s="335">
        <v>0</v>
      </c>
      <c r="U359" s="335">
        <f>$I359*IF($G359="Pickup", SUMIFS(NewEmisData!E:E, NewEmisData!$A:$A, "Pickup", NewEmisData!$B:$B, $A359, NewEmisData!$C:$C, $H359, NewEmisData!$D:$D, U$2), SUMIFS(NewEmisData!E:E, NewEmisData!$A:$A, "LDV", NewEmisData!$B:$B, $A359, NewEmisData!$C:$C, $H359, NewEmisData!$D:$D, U$2))</f>
        <v>0</v>
      </c>
      <c r="V359" s="335">
        <f>$I359*IF($G359="Pickup", SUMIFS(NewEmisData!F:F, NewEmisData!$A:$A, "Pickup", NewEmisData!$B:$B, $A359, NewEmisData!$C:$C, $H359, NewEmisData!$D:$D, V$2), SUMIFS(NewEmisData!F:F, NewEmisData!$A:$A, "LDV", NewEmisData!$B:$B, $A359, NewEmisData!$C:$C, $H359, NewEmisData!$D:$D, V$2))</f>
        <v>0</v>
      </c>
      <c r="W359" s="335">
        <f>$I359*IF($G359="Pickup", SUMIFS(NewEmisData!G:G, NewEmisData!$A:$A, "Pickup", NewEmisData!$B:$B, $A359, NewEmisData!$C:$C, $H359, NewEmisData!$D:$D, W$2), SUMIFS(NewEmisData!G:G, NewEmisData!$A:$A, "LDV", NewEmisData!$B:$B, $A359, NewEmisData!$C:$C, $H359, NewEmisData!$D:$D, W$2))</f>
        <v>0</v>
      </c>
      <c r="X359" s="335">
        <f>$I359*IF($G359="Pickup", SUMIFS(NewEmisData!H:H, NewEmisData!$A:$A, "Pickup", NewEmisData!$B:$B, $A359, NewEmisData!$C:$C, $H359, NewEmisData!$D:$D, X$2), SUMIFS(NewEmisData!H:H, NewEmisData!$A:$A, "LDV", NewEmisData!$B:$B, $A359, NewEmisData!$C:$C, $H359, NewEmisData!$D:$D, X$2))</f>
        <v>0</v>
      </c>
      <c r="Y359" s="335">
        <f>$I359*IF($G359="Pickup", SUMIFS(NewEmisData!I:I, NewEmisData!$A:$A, "Pickup", NewEmisData!$B:$B, $A359, NewEmisData!$C:$C, $H359, NewEmisData!$D:$D, Y$2), SUMIFS(NewEmisData!I:I, NewEmisData!$A:$A, "LDV", NewEmisData!$B:$B, $A359, NewEmisData!$C:$C, $H359, NewEmisData!$D:$D, Y$2))</f>
        <v>0</v>
      </c>
      <c r="Z359" s="335">
        <f>$I359*IF($G359="Pickup", SUMIFS(NewEmisData!J:J, NewEmisData!$A:$A, "Pickup", NewEmisData!$B:$B, $A359, NewEmisData!$C:$C, $H359, NewEmisData!$D:$D, Z$2), SUMIFS(NewEmisData!J:J, NewEmisData!$A:$A, "LDV", NewEmisData!$B:$B, $A359, NewEmisData!$C:$C, $H359, NewEmisData!$D:$D, Z$2))</f>
        <v>0</v>
      </c>
      <c r="AA359" s="335">
        <f>$I359*IF($G359="Pickup", SUMIFS(NewEmisData!K:K, NewEmisData!$A:$A, "Pickup", NewEmisData!$B:$B, $A359, NewEmisData!$C:$C, $H359, NewEmisData!$D:$D, AA$2), SUMIFS(NewEmisData!K:K, NewEmisData!$A:$A, "LDV", NewEmisData!$B:$B, $A359, NewEmisData!$C:$C, $H359, NewEmisData!$D:$D, AA$2))</f>
        <v>0</v>
      </c>
      <c r="AB359" s="335">
        <f>$I359*IF($G359="Pickup", SUMIFS(NewEmisData!L:L, NewEmisData!$A:$A, "Pickup", NewEmisData!$B:$B, $A359, NewEmisData!$C:$C, $H359, NewEmisData!$D:$D, AB$2), SUMIFS(NewEmisData!L:L, NewEmisData!$A:$A, "LDV", NewEmisData!$B:$B, $A359, NewEmisData!$C:$C, $H359, NewEmisData!$D:$D, AB$2))</f>
        <v>0</v>
      </c>
      <c r="AC359" s="335">
        <f>$I359*IF($G359="Pickup", SUMIFS(NewEmisData!M:M, NewEmisData!$A:$A, "Pickup", NewEmisData!$B:$B, $A359, NewEmisData!$C:$C, $H359, NewEmisData!$D:$D, AC$2), SUMIFS(NewEmisData!M:M, NewEmisData!$A:$A, "LDV", NewEmisData!$B:$B, $A359, NewEmisData!$C:$C, $H359, NewEmisData!$D:$D, AC$2))</f>
        <v>0</v>
      </c>
      <c r="AD359" s="335">
        <v>0</v>
      </c>
      <c r="AE359" s="335">
        <f>$I359*IF($G359="Pickup", SUMIFS(NewEmisData!E:E, NewEmisData!$A:$A, "Pickup", NewEmisData!$B:$B, $A359, NewEmisData!$C:$C, $H359, NewEmisData!$D:$D, AE$2), SUMIFS(NewEmisData!E:E, NewEmisData!$A:$A, "LDV", NewEmisData!$B:$B, $A359, NewEmisData!$C:$C, $H359, NewEmisData!$D:$D, AE$2))</f>
        <v>0</v>
      </c>
      <c r="AF359" s="335">
        <f>$I359*IF($G359="Pickup", SUMIFS(NewEmisData!F:F, NewEmisData!$A:$A, "Pickup", NewEmisData!$B:$B, $A359, NewEmisData!$C:$C, $H359, NewEmisData!$D:$D, AF$2), SUMIFS(NewEmisData!F:F, NewEmisData!$A:$A, "LDV", NewEmisData!$B:$B, $A359, NewEmisData!$C:$C, $H359, NewEmisData!$D:$D, AF$2))</f>
        <v>0</v>
      </c>
      <c r="AG359" s="335">
        <f>$I359*IF($G359="Pickup", SUMIFS(NewEmisData!G:G, NewEmisData!$A:$A, "Pickup", NewEmisData!$B:$B, $A359, NewEmisData!$C:$C, $H359, NewEmisData!$D:$D, AG$2), SUMIFS(NewEmisData!G:G, NewEmisData!$A:$A, "LDV", NewEmisData!$B:$B, $A359, NewEmisData!$C:$C, $H359, NewEmisData!$D:$D, AG$2))</f>
        <v>0</v>
      </c>
      <c r="AH359" s="335">
        <f>$I359*IF($G359="Pickup", SUMIFS(NewEmisData!H:H, NewEmisData!$A:$A, "Pickup", NewEmisData!$B:$B, $A359, NewEmisData!$C:$C, $H359, NewEmisData!$D:$D, AH$2), SUMIFS(NewEmisData!H:H, NewEmisData!$A:$A, "LDV", NewEmisData!$B:$B, $A359, NewEmisData!$C:$C, $H359, NewEmisData!$D:$D, AH$2))</f>
        <v>0</v>
      </c>
      <c r="AI359" s="335">
        <f>$I359*IF($G359="Pickup", SUMIFS(NewEmisData!I:I, NewEmisData!$A:$A, "Pickup", NewEmisData!$B:$B, $A359, NewEmisData!$C:$C, $H359, NewEmisData!$D:$D, AI$2), SUMIFS(NewEmisData!I:I, NewEmisData!$A:$A, "LDV", NewEmisData!$B:$B, $A359, NewEmisData!$C:$C, $H359, NewEmisData!$D:$D, AI$2))</f>
        <v>0</v>
      </c>
      <c r="AJ359" s="335">
        <f>$I359*IF($G359="Pickup", SUMIFS(NewEmisData!J:J, NewEmisData!$A:$A, "Pickup", NewEmisData!$B:$B, $A359, NewEmisData!$C:$C, $H359, NewEmisData!$D:$D, AJ$2), SUMIFS(NewEmisData!J:J, NewEmisData!$A:$A, "LDV", NewEmisData!$B:$B, $A359, NewEmisData!$C:$C, $H359, NewEmisData!$D:$D, AJ$2))</f>
        <v>0</v>
      </c>
      <c r="AK359" s="335">
        <f>$I359*IF($G359="Pickup", SUMIFS(NewEmisData!K:K, NewEmisData!$A:$A, "Pickup", NewEmisData!$B:$B, $A359, NewEmisData!$C:$C, $H359, NewEmisData!$D:$D, AK$2), SUMIFS(NewEmisData!K:K, NewEmisData!$A:$A, "LDV", NewEmisData!$B:$B, $A359, NewEmisData!$C:$C, $H359, NewEmisData!$D:$D, AK$2))</f>
        <v>0</v>
      </c>
      <c r="AL359" s="335">
        <f>$I359*IF($G359="Pickup", SUMIFS(NewEmisData!L:L, NewEmisData!$A:$A, "Pickup", NewEmisData!$B:$B, $A359, NewEmisData!$C:$C, $H359, NewEmisData!$D:$D, AL$2), SUMIFS(NewEmisData!L:L, NewEmisData!$A:$A, "LDV", NewEmisData!$B:$B, $A359, NewEmisData!$C:$C, $H359, NewEmisData!$D:$D, AL$2))</f>
        <v>0</v>
      </c>
      <c r="AM359" s="335">
        <f>$I359*IF($G359="Pickup", SUMIFS(NewEmisData!M:M, NewEmisData!$A:$A, "Pickup", NewEmisData!$B:$B, $A359, NewEmisData!$C:$C, $H359, NewEmisData!$D:$D, AM$2), SUMIFS(NewEmisData!M:M, NewEmisData!$A:$A, "LDV", NewEmisData!$B:$B, $A359, NewEmisData!$C:$C, $H359, NewEmisData!$D:$D, AM$2))</f>
        <v>0</v>
      </c>
      <c r="AN359" s="335">
        <v>0</v>
      </c>
      <c r="AO359" s="335">
        <f>$I359*IF($G359="Pickup", SUMIFS(NewEmisData!E:E, NewEmisData!$A:$A, "Pickup", NewEmisData!$B:$B, $A359, NewEmisData!$C:$C, $H359, NewEmisData!$D:$D, AO$2), SUMIFS(NewEmisData!E:E, NewEmisData!$A:$A, "LDV", NewEmisData!$B:$B, $A359, NewEmisData!$C:$C, $H359, NewEmisData!$D:$D, AO$2))</f>
        <v>5.12091740678495E-2</v>
      </c>
      <c r="AP359" s="335">
        <f>$I359*IF($G359="Pickup", SUMIFS(NewEmisData!F:F, NewEmisData!$A:$A, "Pickup", NewEmisData!$B:$B, $A359, NewEmisData!$C:$C, $H359, NewEmisData!$D:$D, AP$2), SUMIFS(NewEmisData!F:F, NewEmisData!$A:$A, "LDV", NewEmisData!$B:$B, $A359, NewEmisData!$C:$C, $H359, NewEmisData!$D:$D, AP$2))</f>
        <v>5.12091740678495E-2</v>
      </c>
      <c r="AQ359" s="335">
        <f>$I359*IF($G359="Pickup", SUMIFS(NewEmisData!G:G, NewEmisData!$A:$A, "Pickup", NewEmisData!$B:$B, $A359, NewEmisData!$C:$C, $H359, NewEmisData!$D:$D, AQ$2), SUMIFS(NewEmisData!G:G, NewEmisData!$A:$A, "LDV", NewEmisData!$B:$B, $A359, NewEmisData!$C:$C, $H359, NewEmisData!$D:$D, AQ$2))</f>
        <v>5.1209105995627897E-2</v>
      </c>
      <c r="AR359" s="335">
        <f>$I359*IF($G359="Pickup", SUMIFS(NewEmisData!H:H, NewEmisData!$A:$A, "Pickup", NewEmisData!$B:$B, $A359, NewEmisData!$C:$C, $H359, NewEmisData!$D:$D, AR$2), SUMIFS(NewEmisData!H:H, NewEmisData!$A:$A, "LDV", NewEmisData!$B:$B, $A359, NewEmisData!$C:$C, $H359, NewEmisData!$D:$D, AR$2))</f>
        <v>5.1209106574509597E-2</v>
      </c>
      <c r="AS359" s="335">
        <f>$I359*IF($G359="Pickup", SUMIFS(NewEmisData!I:I, NewEmisData!$A:$A, "Pickup", NewEmisData!$B:$B, $A359, NewEmisData!$C:$C, $H359, NewEmisData!$D:$D, AS$2), SUMIFS(NewEmisData!I:I, NewEmisData!$A:$A, "LDV", NewEmisData!$B:$B, $A359, NewEmisData!$C:$C, $H359, NewEmisData!$D:$D, AS$2))</f>
        <v>5.1209011120713299E-2</v>
      </c>
      <c r="AT359" s="335">
        <f>$I359*IF($G359="Pickup", SUMIFS(NewEmisData!J:J, NewEmisData!$A:$A, "Pickup", NewEmisData!$B:$B, $A359, NewEmisData!$C:$C, $H359, NewEmisData!$D:$D, AT$2), SUMIFS(NewEmisData!J:J, NewEmisData!$A:$A, "LDV", NewEmisData!$B:$B, $A359, NewEmisData!$C:$C, $H359, NewEmisData!$D:$D, AT$2))</f>
        <v>5.1209115709399303E-2</v>
      </c>
      <c r="AU359" s="335">
        <f>$I359*IF($G359="Pickup", SUMIFS(NewEmisData!K:K, NewEmisData!$A:$A, "Pickup", NewEmisData!$B:$B, $A359, NewEmisData!$C:$C, $H359, NewEmisData!$D:$D, AU$2), SUMIFS(NewEmisData!K:K, NewEmisData!$A:$A, "LDV", NewEmisData!$B:$B, $A359, NewEmisData!$C:$C, $H359, NewEmisData!$D:$D, AU$2))</f>
        <v>5.1209067900781301E-2</v>
      </c>
      <c r="AV359" s="335">
        <f>$I359*IF($G359="Pickup", SUMIFS(NewEmisData!L:L, NewEmisData!$A:$A, "Pickup", NewEmisData!$B:$B, $A359, NewEmisData!$C:$C, $H359, NewEmisData!$D:$D, AV$2), SUMIFS(NewEmisData!L:L, NewEmisData!$A:$A, "LDV", NewEmisData!$B:$B, $A359, NewEmisData!$C:$C, $H359, NewEmisData!$D:$D, AV$2))</f>
        <v>5.1209026266060102E-2</v>
      </c>
      <c r="AW359" s="335">
        <f>$I359*IF($G359="Pickup", SUMIFS(NewEmisData!M:M, NewEmisData!$A:$A, "Pickup", NewEmisData!$B:$B, $A359, NewEmisData!$C:$C, $H359, NewEmisData!$D:$D, AW$2), SUMIFS(NewEmisData!M:M, NewEmisData!$A:$A, "LDV", NewEmisData!$B:$B, $A359, NewEmisData!$C:$C, $H359, NewEmisData!$D:$D, AW$2))</f>
        <v>5.1209026266060102E-2</v>
      </c>
      <c r="AX359" s="335">
        <v>2.3805319372350052E-2</v>
      </c>
      <c r="AY359" s="335">
        <f>$I359*IF($G359="Pickup", SUMIFS(NewEmisData!E:E, NewEmisData!$A:$A, "Pickup", NewEmisData!$B:$B, $A359, NewEmisData!$C:$C, $H359, NewEmisData!$D:$D, AY$2), SUMIFS(NewEmisData!E:E, NewEmisData!$A:$A, "LDV", NewEmisData!$B:$B, $A359, NewEmisData!$C:$C, $H359, NewEmisData!$D:$D, AY$2))</f>
        <v>6.66074097322524E-3</v>
      </c>
      <c r="AZ359" s="335">
        <f>$I359*IF($G359="Pickup", SUMIFS(NewEmisData!F:F, NewEmisData!$A:$A, "Pickup", NewEmisData!$B:$B, $A359, NewEmisData!$C:$C, $H359, NewEmisData!$D:$D, AZ$2), SUMIFS(NewEmisData!F:F, NewEmisData!$A:$A, "LDV", NewEmisData!$B:$B, $A359, NewEmisData!$C:$C, $H359, NewEmisData!$D:$D, AZ$2))</f>
        <v>6.66074097322524E-3</v>
      </c>
      <c r="BA359" s="335">
        <f>$I359*IF($G359="Pickup", SUMIFS(NewEmisData!G:G, NewEmisData!$A:$A, "Pickup", NewEmisData!$B:$B, $A359, NewEmisData!$C:$C, $H359, NewEmisData!$D:$D, BA$2), SUMIFS(NewEmisData!G:G, NewEmisData!$A:$A, "LDV", NewEmisData!$B:$B, $A359, NewEmisData!$C:$C, $H359, NewEmisData!$D:$D, BA$2))</f>
        <v>6.6607335748389796E-3</v>
      </c>
      <c r="BB359" s="335">
        <f>$I359*IF($G359="Pickup", SUMIFS(NewEmisData!H:H, NewEmisData!$A:$A, "Pickup", NewEmisData!$B:$B, $A359, NewEmisData!$C:$C, $H359, NewEmisData!$D:$D, BB$2), SUMIFS(NewEmisData!H:H, NewEmisData!$A:$A, "LDV", NewEmisData!$B:$B, $A359, NewEmisData!$C:$C, $H359, NewEmisData!$D:$D, BB$2))</f>
        <v>6.6607277974443701E-3</v>
      </c>
      <c r="BC359" s="335">
        <f>$I359*IF($G359="Pickup", SUMIFS(NewEmisData!I:I, NewEmisData!$A:$A, "Pickup", NewEmisData!$B:$B, $A359, NewEmisData!$C:$C, $H359, NewEmisData!$D:$D, BC$2), SUMIFS(NewEmisData!I:I, NewEmisData!$A:$A, "LDV", NewEmisData!$B:$B, $A359, NewEmisData!$C:$C, $H359, NewEmisData!$D:$D, BC$2))</f>
        <v>6.6607270180681398E-3</v>
      </c>
      <c r="BD359" s="335">
        <f>$I359*IF($G359="Pickup", SUMIFS(NewEmisData!J:J, NewEmisData!$A:$A, "Pickup", NewEmisData!$B:$B, $A359, NewEmisData!$C:$C, $H359, NewEmisData!$D:$D, BD$2), SUMIFS(NewEmisData!J:J, NewEmisData!$A:$A, "LDV", NewEmisData!$B:$B, $A359, NewEmisData!$C:$C, $H359, NewEmisData!$D:$D, BD$2))</f>
        <v>6.6607268966739396E-3</v>
      </c>
      <c r="BE359" s="335">
        <f>$I359*IF($G359="Pickup", SUMIFS(NewEmisData!K:K, NewEmisData!$A:$A, "Pickup", NewEmisData!$B:$B, $A359, NewEmisData!$C:$C, $H359, NewEmisData!$D:$D, BE$2), SUMIFS(NewEmisData!K:K, NewEmisData!$A:$A, "LDV", NewEmisData!$B:$B, $A359, NewEmisData!$C:$C, $H359, NewEmisData!$D:$D, BE$2))</f>
        <v>6.6607294451310698E-3</v>
      </c>
      <c r="BF359" s="335">
        <f>$I359*IF($G359="Pickup", SUMIFS(NewEmisData!L:L, NewEmisData!$A:$A, "Pickup", NewEmisData!$B:$B, $A359, NewEmisData!$C:$C, $H359, NewEmisData!$D:$D, BF$2), SUMIFS(NewEmisData!L:L, NewEmisData!$A:$A, "LDV", NewEmisData!$B:$B, $A359, NewEmisData!$C:$C, $H359, NewEmisData!$D:$D, BF$2))</f>
        <v>6.6607268071052902E-3</v>
      </c>
      <c r="BG359" s="335">
        <f>$I359*IF($G359="Pickup", SUMIFS(NewEmisData!M:M, NewEmisData!$A:$A, "Pickup", NewEmisData!$B:$B, $A359, NewEmisData!$C:$C, $H359, NewEmisData!$D:$D, BG$2), SUMIFS(NewEmisData!M:M, NewEmisData!$A:$A, "LDV", NewEmisData!$B:$B, $A359, NewEmisData!$C:$C, $H359, NewEmisData!$D:$D, BG$2))</f>
        <v>6.6607268071052902E-3</v>
      </c>
      <c r="BH359" s="335">
        <v>1.6506531515565108E-3</v>
      </c>
      <c r="BI359" s="335">
        <f>$I359*IF($G359="Pickup", SUMIFS(NewEmisData!E:E, NewEmisData!$A:$A, "Pickup", NewEmisData!$B:$B, $A359, NewEmisData!$C:$C, $H359, NewEmisData!$D:$D, BI$2), SUMIFS(NewEmisData!E:E, NewEmisData!$A:$A, "LDV", NewEmisData!$B:$B, $A359, NewEmisData!$C:$C, $H359, NewEmisData!$D:$D, BI$2))</f>
        <v>0</v>
      </c>
      <c r="BJ359" s="335">
        <f>$I359*IF($G359="Pickup", SUMIFS(NewEmisData!F:F, NewEmisData!$A:$A, "Pickup", NewEmisData!$B:$B, $A359, NewEmisData!$C:$C, $H359, NewEmisData!$D:$D, BJ$2), SUMIFS(NewEmisData!F:F, NewEmisData!$A:$A, "LDV", NewEmisData!$B:$B, $A359, NewEmisData!$C:$C, $H359, NewEmisData!$D:$D, BJ$2))</f>
        <v>0</v>
      </c>
      <c r="BK359" s="335">
        <f>$I359*IF($G359="Pickup", SUMIFS(NewEmisData!G:G, NewEmisData!$A:$A, "Pickup", NewEmisData!$B:$B, $A359, NewEmisData!$C:$C, $H359, NewEmisData!$D:$D, BK$2), SUMIFS(NewEmisData!G:G, NewEmisData!$A:$A, "LDV", NewEmisData!$B:$B, $A359, NewEmisData!$C:$C, $H359, NewEmisData!$D:$D, BK$2))</f>
        <v>0</v>
      </c>
      <c r="BL359" s="335">
        <f>$I359*IF($G359="Pickup", SUMIFS(NewEmisData!H:H, NewEmisData!$A:$A, "Pickup", NewEmisData!$B:$B, $A359, NewEmisData!$C:$C, $H359, NewEmisData!$D:$D, BL$2), SUMIFS(NewEmisData!H:H, NewEmisData!$A:$A, "LDV", NewEmisData!$B:$B, $A359, NewEmisData!$C:$C, $H359, NewEmisData!$D:$D, BL$2))</f>
        <v>0</v>
      </c>
      <c r="BM359" s="335">
        <f>$I359*IF($G359="Pickup", SUMIFS(NewEmisData!I:I, NewEmisData!$A:$A, "Pickup", NewEmisData!$B:$B, $A359, NewEmisData!$C:$C, $H359, NewEmisData!$D:$D, BM$2), SUMIFS(NewEmisData!I:I, NewEmisData!$A:$A, "LDV", NewEmisData!$B:$B, $A359, NewEmisData!$C:$C, $H359, NewEmisData!$D:$D, BM$2))</f>
        <v>0</v>
      </c>
      <c r="BN359" s="335">
        <f>$I359*IF($G359="Pickup", SUMIFS(NewEmisData!J:J, NewEmisData!$A:$A, "Pickup", NewEmisData!$B:$B, $A359, NewEmisData!$C:$C, $H359, NewEmisData!$D:$D, BN$2), SUMIFS(NewEmisData!J:J, NewEmisData!$A:$A, "LDV", NewEmisData!$B:$B, $A359, NewEmisData!$C:$C, $H359, NewEmisData!$D:$D, BN$2))</f>
        <v>0</v>
      </c>
      <c r="BO359" s="335">
        <f>$I359*IF($G359="Pickup", SUMIFS(NewEmisData!K:K, NewEmisData!$A:$A, "Pickup", NewEmisData!$B:$B, $A359, NewEmisData!$C:$C, $H359, NewEmisData!$D:$D, BO$2), SUMIFS(NewEmisData!K:K, NewEmisData!$A:$A, "LDV", NewEmisData!$B:$B, $A359, NewEmisData!$C:$C, $H359, NewEmisData!$D:$D, BO$2))</f>
        <v>0</v>
      </c>
      <c r="BP359" s="335">
        <f>$I359*IF($G359="Pickup", SUMIFS(NewEmisData!L:L, NewEmisData!$A:$A, "Pickup", NewEmisData!$B:$B, $A359, NewEmisData!$C:$C, $H359, NewEmisData!$D:$D, BP$2), SUMIFS(NewEmisData!L:L, NewEmisData!$A:$A, "LDV", NewEmisData!$B:$B, $A359, NewEmisData!$C:$C, $H359, NewEmisData!$D:$D, BP$2))</f>
        <v>0</v>
      </c>
      <c r="BQ359" s="335">
        <f>$I359*IF($G359="Pickup", SUMIFS(NewEmisData!M:M, NewEmisData!$A:$A, "Pickup", NewEmisData!$B:$B, $A359, NewEmisData!$C:$C, $H359, NewEmisData!$D:$D, BQ$2), SUMIFS(NewEmisData!M:M, NewEmisData!$A:$A, "LDV", NewEmisData!$B:$B, $A359, NewEmisData!$C:$C, $H359, NewEmisData!$D:$D, BQ$2))</f>
        <v>0</v>
      </c>
      <c r="BR359" s="335">
        <v>0</v>
      </c>
      <c r="BS359" s="335">
        <f>$I359*IF($G359="Pickup", SUMIFS(NewEmisData!E:E, NewEmisData!$A:$A, "Pickup", NewEmisData!$B:$B, $A359, NewEmisData!$C:$C, $H359, NewEmisData!$D:$D, BS$2), SUMIFS(NewEmisData!E:E, NewEmisData!$A:$A, "LDV", NewEmisData!$B:$B, $A359, NewEmisData!$C:$C, $H359, NewEmisData!$D:$D, BS$2))</f>
        <v>0</v>
      </c>
      <c r="BT359" s="335">
        <f>$I359*IF($G359="Pickup", SUMIFS(NewEmisData!F:F, NewEmisData!$A:$A, "Pickup", NewEmisData!$B:$B, $A359, NewEmisData!$C:$C, $H359, NewEmisData!$D:$D, BT$2), SUMIFS(NewEmisData!F:F, NewEmisData!$A:$A, "LDV", NewEmisData!$B:$B, $A359, NewEmisData!$C:$C, $H359, NewEmisData!$D:$D, BT$2))</f>
        <v>0</v>
      </c>
      <c r="BU359" s="335">
        <f>$I359*IF($G359="Pickup", SUMIFS(NewEmisData!G:G, NewEmisData!$A:$A, "Pickup", NewEmisData!$B:$B, $A359, NewEmisData!$C:$C, $H359, NewEmisData!$D:$D, BU$2), SUMIFS(NewEmisData!G:G, NewEmisData!$A:$A, "LDV", NewEmisData!$B:$B, $A359, NewEmisData!$C:$C, $H359, NewEmisData!$D:$D, BU$2))</f>
        <v>0</v>
      </c>
      <c r="BV359" s="335">
        <f>$I359*IF($G359="Pickup", SUMIFS(NewEmisData!H:H, NewEmisData!$A:$A, "Pickup", NewEmisData!$B:$B, $A359, NewEmisData!$C:$C, $H359, NewEmisData!$D:$D, BV$2), SUMIFS(NewEmisData!H:H, NewEmisData!$A:$A, "LDV", NewEmisData!$B:$B, $A359, NewEmisData!$C:$C, $H359, NewEmisData!$D:$D, BV$2))</f>
        <v>0</v>
      </c>
      <c r="BW359" s="335">
        <f>$I359*IF($G359="Pickup", SUMIFS(NewEmisData!I:I, NewEmisData!$A:$A, "Pickup", NewEmisData!$B:$B, $A359, NewEmisData!$C:$C, $H359, NewEmisData!$D:$D, BW$2), SUMIFS(NewEmisData!I:I, NewEmisData!$A:$A, "LDV", NewEmisData!$B:$B, $A359, NewEmisData!$C:$C, $H359, NewEmisData!$D:$D, BW$2))</f>
        <v>0</v>
      </c>
      <c r="BX359" s="335">
        <f>$I359*IF($G359="Pickup", SUMIFS(NewEmisData!J:J, NewEmisData!$A:$A, "Pickup", NewEmisData!$B:$B, $A359, NewEmisData!$C:$C, $H359, NewEmisData!$D:$D, BX$2), SUMIFS(NewEmisData!J:J, NewEmisData!$A:$A, "LDV", NewEmisData!$B:$B, $A359, NewEmisData!$C:$C, $H359, NewEmisData!$D:$D, BX$2))</f>
        <v>0</v>
      </c>
      <c r="BY359" s="335">
        <f>$I359*IF($G359="Pickup", SUMIFS(NewEmisData!K:K, NewEmisData!$A:$A, "Pickup", NewEmisData!$B:$B, $A359, NewEmisData!$C:$C, $H359, NewEmisData!$D:$D, BY$2), SUMIFS(NewEmisData!K:K, NewEmisData!$A:$A, "LDV", NewEmisData!$B:$B, $A359, NewEmisData!$C:$C, $H359, NewEmisData!$D:$D, BY$2))</f>
        <v>0</v>
      </c>
      <c r="BZ359" s="335">
        <f>$I359*IF($G359="Pickup", SUMIFS(NewEmisData!L:L, NewEmisData!$A:$A, "Pickup", NewEmisData!$B:$B, $A359, NewEmisData!$C:$C, $H359, NewEmisData!$D:$D, BZ$2), SUMIFS(NewEmisData!L:L, NewEmisData!$A:$A, "LDV", NewEmisData!$B:$B, $A359, NewEmisData!$C:$C, $H359, NewEmisData!$D:$D, BZ$2))</f>
        <v>0</v>
      </c>
      <c r="CA359" s="335">
        <f>$I359*IF($G359="Pickup", SUMIFS(NewEmisData!M:M, NewEmisData!$A:$A, "Pickup", NewEmisData!$B:$B, $A359, NewEmisData!$C:$C, $H359, NewEmisData!$D:$D, CA$2), SUMIFS(NewEmisData!M:M, NewEmisData!$A:$A, "LDV", NewEmisData!$B:$B, $A359, NewEmisData!$C:$C, $H359, NewEmisData!$D:$D, CA$2))</f>
        <v>0</v>
      </c>
      <c r="CB359" s="335">
        <v>0</v>
      </c>
      <c r="CC359" s="335">
        <f>$I359*IF($G359="Pickup", SUMIFS(NewEmisData!E:E, NewEmisData!$A:$A, "Pickup", NewEmisData!$B:$B, $A359, NewEmisData!$C:$C, $H359, NewEmisData!$D:$D, CC$2), SUMIFS(NewEmisData!E:E, NewEmisData!$A:$A, "LDV", NewEmisData!$B:$B, $A359, NewEmisData!$C:$C, $H359, NewEmisData!$D:$D, CC$2))</f>
        <v>0</v>
      </c>
      <c r="CD359" s="335">
        <f>$I359*IF($G359="Pickup", SUMIFS(NewEmisData!F:F, NewEmisData!$A:$A, "Pickup", NewEmisData!$B:$B, $A359, NewEmisData!$C:$C, $H359, NewEmisData!$D:$D, CD$2), SUMIFS(NewEmisData!F:F, NewEmisData!$A:$A, "LDV", NewEmisData!$B:$B, $A359, NewEmisData!$C:$C, $H359, NewEmisData!$D:$D, CD$2))</f>
        <v>0</v>
      </c>
      <c r="CE359" s="335">
        <f>$I359*IF($G359="Pickup", SUMIFS(NewEmisData!G:G, NewEmisData!$A:$A, "Pickup", NewEmisData!$B:$B, $A359, NewEmisData!$C:$C, $H359, NewEmisData!$D:$D, CE$2), SUMIFS(NewEmisData!G:G, NewEmisData!$A:$A, "LDV", NewEmisData!$B:$B, $A359, NewEmisData!$C:$C, $H359, NewEmisData!$D:$D, CE$2))</f>
        <v>0</v>
      </c>
      <c r="CF359" s="335">
        <f>$I359*IF($G359="Pickup", SUMIFS(NewEmisData!H:H, NewEmisData!$A:$A, "Pickup", NewEmisData!$B:$B, $A359, NewEmisData!$C:$C, $H359, NewEmisData!$D:$D, CF$2), SUMIFS(NewEmisData!H:H, NewEmisData!$A:$A, "LDV", NewEmisData!$B:$B, $A359, NewEmisData!$C:$C, $H359, NewEmisData!$D:$D, CF$2))</f>
        <v>0</v>
      </c>
      <c r="CG359" s="335">
        <f>$I359*IF($G359="Pickup", SUMIFS(NewEmisData!I:I, NewEmisData!$A:$A, "Pickup", NewEmisData!$B:$B, $A359, NewEmisData!$C:$C, $H359, NewEmisData!$D:$D, CG$2), SUMIFS(NewEmisData!I:I, NewEmisData!$A:$A, "LDV", NewEmisData!$B:$B, $A359, NewEmisData!$C:$C, $H359, NewEmisData!$D:$D, CG$2))</f>
        <v>0</v>
      </c>
      <c r="CH359" s="335">
        <f>$I359*IF($G359="Pickup", SUMIFS(NewEmisData!J:J, NewEmisData!$A:$A, "Pickup", NewEmisData!$B:$B, $A359, NewEmisData!$C:$C, $H359, NewEmisData!$D:$D, CH$2), SUMIFS(NewEmisData!J:J, NewEmisData!$A:$A, "LDV", NewEmisData!$B:$B, $A359, NewEmisData!$C:$C, $H359, NewEmisData!$D:$D, CH$2))</f>
        <v>0</v>
      </c>
      <c r="CI359" s="335">
        <f>$I359*IF($G359="Pickup", SUMIFS(NewEmisData!K:K, NewEmisData!$A:$A, "Pickup", NewEmisData!$B:$B, $A359, NewEmisData!$C:$C, $H359, NewEmisData!$D:$D, CI$2), SUMIFS(NewEmisData!K:K, NewEmisData!$A:$A, "LDV", NewEmisData!$B:$B, $A359, NewEmisData!$C:$C, $H359, NewEmisData!$D:$D, CI$2))</f>
        <v>0</v>
      </c>
      <c r="CJ359" s="335">
        <f>$I359*IF($G359="Pickup", SUMIFS(NewEmisData!L:L, NewEmisData!$A:$A, "Pickup", NewEmisData!$B:$B, $A359, NewEmisData!$C:$C, $H359, NewEmisData!$D:$D, CJ$2), SUMIFS(NewEmisData!L:L, NewEmisData!$A:$A, "LDV", NewEmisData!$B:$B, $A359, NewEmisData!$C:$C, $H359, NewEmisData!$D:$D, CJ$2))</f>
        <v>0</v>
      </c>
      <c r="CK359" s="335">
        <f>$I359*IF($G359="Pickup", SUMIFS(NewEmisData!M:M, NewEmisData!$A:$A, "Pickup", NewEmisData!$B:$B, $A359, NewEmisData!$C:$C, $H359, NewEmisData!$D:$D, CK$2), SUMIFS(NewEmisData!M:M, NewEmisData!$A:$A, "LDV", NewEmisData!$B:$B, $A359, NewEmisData!$C:$C, $H359, NewEmisData!$D:$D, CK$2))</f>
        <v>0</v>
      </c>
      <c r="CL359" s="335">
        <v>0</v>
      </c>
      <c r="CM359" s="335">
        <f>$I359*IF($G359="Pickup", SUMIFS(NewEmisData!E:E, NewEmisData!$A:$A, "Pickup", NewEmisData!$B:$B, $A359, NewEmisData!$C:$C, $H359, NewEmisData!$D:$D, CM$2), SUMIFS(NewEmisData!E:E, NewEmisData!$A:$A, "LDV", NewEmisData!$B:$B, $A359, NewEmisData!$C:$C, $H359, NewEmisData!$D:$D, CM$2))</f>
        <v>0</v>
      </c>
      <c r="CN359" s="335">
        <f>$I359*IF($G359="Pickup", SUMIFS(NewEmisData!F:F, NewEmisData!$A:$A, "Pickup", NewEmisData!$B:$B, $A359, NewEmisData!$C:$C, $H359, NewEmisData!$D:$D, CN$2), SUMIFS(NewEmisData!F:F, NewEmisData!$A:$A, "LDV", NewEmisData!$B:$B, $A359, NewEmisData!$C:$C, $H359, NewEmisData!$D:$D, CN$2))</f>
        <v>0</v>
      </c>
      <c r="CO359" s="335">
        <f>$I359*IF($G359="Pickup", SUMIFS(NewEmisData!G:G, NewEmisData!$A:$A, "Pickup", NewEmisData!$B:$B, $A359, NewEmisData!$C:$C, $H359, NewEmisData!$D:$D, CO$2), SUMIFS(NewEmisData!G:G, NewEmisData!$A:$A, "LDV", NewEmisData!$B:$B, $A359, NewEmisData!$C:$C, $H359, NewEmisData!$D:$D, CO$2))</f>
        <v>0</v>
      </c>
      <c r="CP359" s="335">
        <f>$I359*IF($G359="Pickup", SUMIFS(NewEmisData!H:H, NewEmisData!$A:$A, "Pickup", NewEmisData!$B:$B, $A359, NewEmisData!$C:$C, $H359, NewEmisData!$D:$D, CP$2), SUMIFS(NewEmisData!H:H, NewEmisData!$A:$A, "LDV", NewEmisData!$B:$B, $A359, NewEmisData!$C:$C, $H359, NewEmisData!$D:$D, CP$2))</f>
        <v>0</v>
      </c>
      <c r="CQ359" s="335">
        <f>$I359*IF($G359="Pickup", SUMIFS(NewEmisData!I:I, NewEmisData!$A:$A, "Pickup", NewEmisData!$B:$B, $A359, NewEmisData!$C:$C, $H359, NewEmisData!$D:$D, CQ$2), SUMIFS(NewEmisData!I:I, NewEmisData!$A:$A, "LDV", NewEmisData!$B:$B, $A359, NewEmisData!$C:$C, $H359, NewEmisData!$D:$D, CQ$2))</f>
        <v>0</v>
      </c>
      <c r="CR359" s="335">
        <f>$I359*IF($G359="Pickup", SUMIFS(NewEmisData!J:J, NewEmisData!$A:$A, "Pickup", NewEmisData!$B:$B, $A359, NewEmisData!$C:$C, $H359, NewEmisData!$D:$D, CR$2), SUMIFS(NewEmisData!J:J, NewEmisData!$A:$A, "LDV", NewEmisData!$B:$B, $A359, NewEmisData!$C:$C, $H359, NewEmisData!$D:$D, CR$2))</f>
        <v>0</v>
      </c>
      <c r="CS359" s="335">
        <f>$I359*IF($G359="Pickup", SUMIFS(NewEmisData!K:K, NewEmisData!$A:$A, "Pickup", NewEmisData!$B:$B, $A359, NewEmisData!$C:$C, $H359, NewEmisData!$D:$D, CS$2), SUMIFS(NewEmisData!K:K, NewEmisData!$A:$A, "LDV", NewEmisData!$B:$B, $A359, NewEmisData!$C:$C, $H359, NewEmisData!$D:$D, CS$2))</f>
        <v>0</v>
      </c>
      <c r="CT359" s="335">
        <f>$I359*IF($G359="Pickup", SUMIFS(NewEmisData!L:L, NewEmisData!$A:$A, "Pickup", NewEmisData!$B:$B, $A359, NewEmisData!$C:$C, $H359, NewEmisData!$D:$D, CT$2), SUMIFS(NewEmisData!L:L, NewEmisData!$A:$A, "LDV", NewEmisData!$B:$B, $A359, NewEmisData!$C:$C, $H359, NewEmisData!$D:$D, CT$2))</f>
        <v>0</v>
      </c>
      <c r="CU359" s="335">
        <f>$I359*IF($G359="Pickup", SUMIFS(NewEmisData!M:M, NewEmisData!$A:$A, "Pickup", NewEmisData!$B:$B, $A359, NewEmisData!$C:$C, $H359, NewEmisData!$D:$D, CU$2), SUMIFS(NewEmisData!M:M, NewEmisData!$A:$A, "LDV", NewEmisData!$B:$B, $A359, NewEmisData!$C:$C, $H359, NewEmisData!$D:$D, CU$2))</f>
        <v>0</v>
      </c>
      <c r="CV359" s="335">
        <v>0</v>
      </c>
      <c r="CW359" s="335">
        <v>0</v>
      </c>
      <c r="CX359" s="335">
        <v>0</v>
      </c>
      <c r="CY359" s="335">
        <v>0</v>
      </c>
      <c r="CZ359" s="335">
        <v>0</v>
      </c>
      <c r="DA359" s="335">
        <v>0</v>
      </c>
      <c r="DB359" s="335">
        <v>0</v>
      </c>
      <c r="DC359" s="335">
        <v>0</v>
      </c>
      <c r="DD359" s="335">
        <v>0</v>
      </c>
      <c r="DE359" s="335">
        <v>0</v>
      </c>
      <c r="DF359" s="335">
        <v>0</v>
      </c>
      <c r="DG359" s="335">
        <f>$I359*IF($G359="Pickup", SUMIFS(NewEmisData!E:E, NewEmisData!$A:$A, "Pickup", NewEmisData!$B:$B, $A359, NewEmisData!$C:$C, $H359, NewEmisData!$D:$D, DG$2), SUMIFS(NewEmisData!E:E, NewEmisData!$A:$A, "LDV", NewEmisData!$B:$B, $A359, NewEmisData!$C:$C, $H359, NewEmisData!$D:$D, DG$2))</f>
        <v>0</v>
      </c>
      <c r="DH359" s="335">
        <f>$I359*IF($G359="Pickup", SUMIFS(NewEmisData!F:F, NewEmisData!$A:$A, "Pickup", NewEmisData!$B:$B, $A359, NewEmisData!$C:$C, $H359, NewEmisData!$D:$D, DH$2), SUMIFS(NewEmisData!F:F, NewEmisData!$A:$A, "LDV", NewEmisData!$B:$B, $A359, NewEmisData!$C:$C, $H359, NewEmisData!$D:$D, DH$2))</f>
        <v>0</v>
      </c>
      <c r="DI359" s="335">
        <f>$I359*IF($G359="Pickup", SUMIFS(NewEmisData!G:G, NewEmisData!$A:$A, "Pickup", NewEmisData!$B:$B, $A359, NewEmisData!$C:$C, $H359, NewEmisData!$D:$D, DI$2), SUMIFS(NewEmisData!G:G, NewEmisData!$A:$A, "LDV", NewEmisData!$B:$B, $A359, NewEmisData!$C:$C, $H359, NewEmisData!$D:$D, DI$2))</f>
        <v>0</v>
      </c>
      <c r="DJ359" s="335">
        <f>$I359*IF($G359="Pickup", SUMIFS(NewEmisData!H:H, NewEmisData!$A:$A, "Pickup", NewEmisData!$B:$B, $A359, NewEmisData!$C:$C, $H359, NewEmisData!$D:$D, DJ$2), SUMIFS(NewEmisData!H:H, NewEmisData!$A:$A, "LDV", NewEmisData!$B:$B, $A359, NewEmisData!$C:$C, $H359, NewEmisData!$D:$D, DJ$2))</f>
        <v>0</v>
      </c>
      <c r="DK359" s="335">
        <f>$I359*IF($G359="Pickup", SUMIFS(NewEmisData!I:I, NewEmisData!$A:$A, "Pickup", NewEmisData!$B:$B, $A359, NewEmisData!$C:$C, $H359, NewEmisData!$D:$D, DK$2), SUMIFS(NewEmisData!I:I, NewEmisData!$A:$A, "LDV", NewEmisData!$B:$B, $A359, NewEmisData!$C:$C, $H359, NewEmisData!$D:$D, DK$2))</f>
        <v>0</v>
      </c>
      <c r="DL359" s="335">
        <f>$I359*IF($G359="Pickup", SUMIFS(NewEmisData!J:J, NewEmisData!$A:$A, "Pickup", NewEmisData!$B:$B, $A359, NewEmisData!$C:$C, $H359, NewEmisData!$D:$D, DL$2), SUMIFS(NewEmisData!J:J, NewEmisData!$A:$A, "LDV", NewEmisData!$B:$B, $A359, NewEmisData!$C:$C, $H359, NewEmisData!$D:$D, DL$2))</f>
        <v>0</v>
      </c>
      <c r="DM359" s="335">
        <f>$I359*IF($G359="Pickup", SUMIFS(NewEmisData!K:K, NewEmisData!$A:$A, "Pickup", NewEmisData!$B:$B, $A359, NewEmisData!$C:$C, $H359, NewEmisData!$D:$D, DM$2), SUMIFS(NewEmisData!K:K, NewEmisData!$A:$A, "LDV", NewEmisData!$B:$B, $A359, NewEmisData!$C:$C, $H359, NewEmisData!$D:$D, DM$2))</f>
        <v>0</v>
      </c>
      <c r="DN359" s="335">
        <f>$I359*IF($G359="Pickup", SUMIFS(NewEmisData!L:L, NewEmisData!$A:$A, "Pickup", NewEmisData!$B:$B, $A359, NewEmisData!$C:$C, $H359, NewEmisData!$D:$D, DN$2), SUMIFS(NewEmisData!L:L, NewEmisData!$A:$A, "LDV", NewEmisData!$B:$B, $A359, NewEmisData!$C:$C, $H359, NewEmisData!$D:$D, DN$2))</f>
        <v>0</v>
      </c>
      <c r="DO359" s="335">
        <f>$I359*IF($G359="Pickup", SUMIFS(NewEmisData!M:M, NewEmisData!$A:$A, "Pickup", NewEmisData!$B:$B, $A359, NewEmisData!$C:$C, $H359, NewEmisData!$D:$D, DO$2), SUMIFS(NewEmisData!M:M, NewEmisData!$A:$A, "LDV", NewEmisData!$B:$B, $A359, NewEmisData!$C:$C, $H359, NewEmisData!$D:$D, DO$2))</f>
        <v>0</v>
      </c>
      <c r="DP359" s="335">
        <v>0</v>
      </c>
      <c r="DQ359" s="335">
        <f>$I359*IF($G359="Pickup", SUMIFS(NewEmisData!E:E, NewEmisData!$A:$A, "Pickup", NewEmisData!$B:$B, $A359, NewEmisData!$C:$C, $H359, NewEmisData!$D:$D, DQ$2), SUMIFS(NewEmisData!E:E, NewEmisData!$A:$A, "LDV", NewEmisData!$B:$B, $A359, NewEmisData!$C:$C, $H359, NewEmisData!$D:$D, DQ$2))</f>
        <v>0</v>
      </c>
      <c r="DR359" s="335">
        <f>$I359*IF($G359="Pickup", SUMIFS(NewEmisData!F:F, NewEmisData!$A:$A, "Pickup", NewEmisData!$B:$B, $A359, NewEmisData!$C:$C, $H359, NewEmisData!$D:$D, DR$2), SUMIFS(NewEmisData!F:F, NewEmisData!$A:$A, "LDV", NewEmisData!$B:$B, $A359, NewEmisData!$C:$C, $H359, NewEmisData!$D:$D, DR$2))</f>
        <v>0</v>
      </c>
      <c r="DS359" s="335">
        <f>$I359*IF($G359="Pickup", SUMIFS(NewEmisData!G:G, NewEmisData!$A:$A, "Pickup", NewEmisData!$B:$B, $A359, NewEmisData!$C:$C, $H359, NewEmisData!$D:$D, DS$2), SUMIFS(NewEmisData!G:G, NewEmisData!$A:$A, "LDV", NewEmisData!$B:$B, $A359, NewEmisData!$C:$C, $H359, NewEmisData!$D:$D, DS$2))</f>
        <v>0</v>
      </c>
      <c r="DT359" s="335">
        <f>$I359*IF($G359="Pickup", SUMIFS(NewEmisData!H:H, NewEmisData!$A:$A, "Pickup", NewEmisData!$B:$B, $A359, NewEmisData!$C:$C, $H359, NewEmisData!$D:$D, DT$2), SUMIFS(NewEmisData!H:H, NewEmisData!$A:$A, "LDV", NewEmisData!$B:$B, $A359, NewEmisData!$C:$C, $H359, NewEmisData!$D:$D, DT$2))</f>
        <v>0</v>
      </c>
      <c r="DU359" s="335">
        <f>$I359*IF($G359="Pickup", SUMIFS(NewEmisData!I:I, NewEmisData!$A:$A, "Pickup", NewEmisData!$B:$B, $A359, NewEmisData!$C:$C, $H359, NewEmisData!$D:$D, DU$2), SUMIFS(NewEmisData!I:I, NewEmisData!$A:$A, "LDV", NewEmisData!$B:$B, $A359, NewEmisData!$C:$C, $H359, NewEmisData!$D:$D, DU$2))</f>
        <v>0</v>
      </c>
      <c r="DV359" s="335">
        <f>$I359*IF($G359="Pickup", SUMIFS(NewEmisData!J:J, NewEmisData!$A:$A, "Pickup", NewEmisData!$B:$B, $A359, NewEmisData!$C:$C, $H359, NewEmisData!$D:$D, DV$2), SUMIFS(NewEmisData!J:J, NewEmisData!$A:$A, "LDV", NewEmisData!$B:$B, $A359, NewEmisData!$C:$C, $H359, NewEmisData!$D:$D, DV$2))</f>
        <v>0</v>
      </c>
      <c r="DW359" s="335">
        <f>$I359*IF($G359="Pickup", SUMIFS(NewEmisData!K:K, NewEmisData!$A:$A, "Pickup", NewEmisData!$B:$B, $A359, NewEmisData!$C:$C, $H359, NewEmisData!$D:$D, DW$2), SUMIFS(NewEmisData!K:K, NewEmisData!$A:$A, "LDV", NewEmisData!$B:$B, $A359, NewEmisData!$C:$C, $H359, NewEmisData!$D:$D, DW$2))</f>
        <v>0</v>
      </c>
      <c r="DX359" s="335">
        <f>$I359*IF($G359="Pickup", SUMIFS(NewEmisData!L:L, NewEmisData!$A:$A, "Pickup", NewEmisData!$B:$B, $A359, NewEmisData!$C:$C, $H359, NewEmisData!$D:$D, DX$2), SUMIFS(NewEmisData!L:L, NewEmisData!$A:$A, "LDV", NewEmisData!$B:$B, $A359, NewEmisData!$C:$C, $H359, NewEmisData!$D:$D, DX$2))</f>
        <v>0</v>
      </c>
      <c r="DY359" s="335">
        <f>$I359*IF($G359="Pickup", SUMIFS(NewEmisData!M:M, NewEmisData!$A:$A, "Pickup", NewEmisData!$B:$B, $A359, NewEmisData!$C:$C, $H359, NewEmisData!$D:$D, DY$2), SUMIFS(NewEmisData!M:M, NewEmisData!$A:$A, "LDV", NewEmisData!$B:$B, $A359, NewEmisData!$C:$C, $H359, NewEmisData!$D:$D, DY$2))</f>
        <v>0</v>
      </c>
      <c r="DZ359" s="335">
        <v>0</v>
      </c>
      <c r="EA359" s="335">
        <f t="shared" si="658"/>
        <v>0</v>
      </c>
      <c r="EB359" s="335">
        <f t="shared" si="659"/>
        <v>0</v>
      </c>
      <c r="EC359" s="335">
        <f t="shared" si="660"/>
        <v>0</v>
      </c>
      <c r="ED359" s="335">
        <f t="shared" si="661"/>
        <v>0</v>
      </c>
      <c r="EE359" s="335">
        <f t="shared" si="662"/>
        <v>0</v>
      </c>
      <c r="EF359" s="335">
        <f t="shared" si="663"/>
        <v>0</v>
      </c>
      <c r="EG359" s="335">
        <f t="shared" si="664"/>
        <v>0</v>
      </c>
      <c r="EH359" s="335">
        <f t="shared" si="665"/>
        <v>0</v>
      </c>
      <c r="EI359" s="335">
        <f t="shared" si="666"/>
        <v>0</v>
      </c>
      <c r="EJ359" s="335">
        <f t="shared" si="667"/>
        <v>0</v>
      </c>
      <c r="EK359" s="335">
        <f t="shared" si="668"/>
        <v>0</v>
      </c>
      <c r="EL359" s="335">
        <f t="shared" si="669"/>
        <v>0</v>
      </c>
      <c r="EM359" s="335">
        <f t="shared" si="670"/>
        <v>0</v>
      </c>
      <c r="EN359" s="335">
        <f t="shared" si="671"/>
        <v>0</v>
      </c>
      <c r="EO359" s="335">
        <f t="shared" si="672"/>
        <v>0</v>
      </c>
      <c r="EP359" s="335">
        <f t="shared" si="673"/>
        <v>0</v>
      </c>
      <c r="EQ359" s="335">
        <f t="shared" si="674"/>
        <v>0</v>
      </c>
      <c r="ER359" s="335">
        <f t="shared" si="675"/>
        <v>0</v>
      </c>
      <c r="ES359" s="335">
        <f t="shared" si="676"/>
        <v>0</v>
      </c>
      <c r="ET359" s="335">
        <f t="shared" si="677"/>
        <v>0</v>
      </c>
      <c r="EU359" s="335">
        <f t="shared" si="678"/>
        <v>0</v>
      </c>
      <c r="EV359" s="335">
        <f t="shared" si="679"/>
        <v>0</v>
      </c>
      <c r="EW359" s="335">
        <f t="shared" si="680"/>
        <v>0</v>
      </c>
      <c r="EX359" s="335">
        <f t="shared" si="681"/>
        <v>0</v>
      </c>
      <c r="EY359" s="335">
        <f t="shared" si="682"/>
        <v>0</v>
      </c>
      <c r="EZ359" s="335">
        <f t="shared" si="683"/>
        <v>0</v>
      </c>
      <c r="FA359" s="335">
        <f t="shared" si="684"/>
        <v>0</v>
      </c>
      <c r="FB359" s="335">
        <f t="shared" si="685"/>
        <v>0</v>
      </c>
      <c r="FC359" s="335">
        <f t="shared" si="686"/>
        <v>0</v>
      </c>
      <c r="FD359" s="335">
        <f t="shared" si="687"/>
        <v>0</v>
      </c>
      <c r="FE359" s="335">
        <f t="shared" si="688"/>
        <v>5.12091740678495E-2</v>
      </c>
      <c r="FF359" s="335">
        <f t="shared" si="689"/>
        <v>5.12091740678495E-2</v>
      </c>
      <c r="FG359" s="335">
        <f t="shared" si="690"/>
        <v>5.1209105995627897E-2</v>
      </c>
      <c r="FH359" s="335">
        <f t="shared" si="691"/>
        <v>5.1209106574509597E-2</v>
      </c>
      <c r="FI359" s="335">
        <f t="shared" si="692"/>
        <v>5.1209011120713299E-2</v>
      </c>
      <c r="FJ359" s="335">
        <f t="shared" si="693"/>
        <v>5.1209115709399303E-2</v>
      </c>
      <c r="FK359" s="335">
        <f t="shared" si="694"/>
        <v>5.1209067900781301E-2</v>
      </c>
      <c r="FL359" s="335">
        <f t="shared" si="695"/>
        <v>5.1209026266060102E-2</v>
      </c>
      <c r="FM359" s="335">
        <f t="shared" si="696"/>
        <v>5.1209026266060102E-2</v>
      </c>
      <c r="FN359" s="335">
        <f t="shared" si="697"/>
        <v>2.3805319372350052E-2</v>
      </c>
      <c r="FO359" s="335">
        <f t="shared" si="698"/>
        <v>6.66074097322524E-3</v>
      </c>
      <c r="FP359" s="335">
        <f t="shared" si="699"/>
        <v>6.66074097322524E-3</v>
      </c>
      <c r="FQ359" s="335">
        <f t="shared" si="700"/>
        <v>6.6607335748389796E-3</v>
      </c>
      <c r="FR359" s="335">
        <f t="shared" si="701"/>
        <v>6.6607277974443701E-3</v>
      </c>
      <c r="FS359" s="335">
        <f t="shared" si="702"/>
        <v>6.6607270180681398E-3</v>
      </c>
      <c r="FT359" s="335">
        <f t="shared" si="703"/>
        <v>6.6607268966739396E-3</v>
      </c>
      <c r="FU359" s="335">
        <f t="shared" si="704"/>
        <v>6.6607294451310698E-3</v>
      </c>
      <c r="FV359" s="335">
        <f t="shared" si="705"/>
        <v>6.6607268071052902E-3</v>
      </c>
      <c r="FW359" s="335">
        <f t="shared" si="706"/>
        <v>6.6607268071052902E-3</v>
      </c>
      <c r="FX359" s="335">
        <f t="shared" si="707"/>
        <v>1.6506531515565108E-3</v>
      </c>
    </row>
    <row r="360" spans="1:180" x14ac:dyDescent="0.2">
      <c r="A360" s="305" t="str">
        <f>IF(LEFT(TRIM(TechData_All!AJ74),1)="*", _xlfn.CONCAT("*","R2"), "R2")</f>
        <v>*R2</v>
      </c>
      <c r="B360" s="305" t="str">
        <f>TechData_All!A74</f>
        <v>TLSSFCH25</v>
      </c>
      <c r="C360" s="305" t="str">
        <f>TechData_All!C74</f>
        <v>TL.H2.SS.FCH</v>
      </c>
      <c r="D360" s="301" t="str">
        <f>TechData_All!D74</f>
        <v>bn-vmt, bn-vmt/a</v>
      </c>
      <c r="E360" s="301" t="str">
        <f>TechData_All!E74</f>
        <v>TRNH2</v>
      </c>
      <c r="F360" s="301" t="str">
        <f>TechData_All!F74</f>
        <v>TL</v>
      </c>
      <c r="G360" s="315" t="s">
        <v>821</v>
      </c>
      <c r="H360" s="315" t="s">
        <v>36</v>
      </c>
      <c r="I360" s="315">
        <v>1</v>
      </c>
      <c r="J360" s="315" t="str">
        <f t="shared" si="708"/>
        <v>Small SUV-ELC</v>
      </c>
      <c r="K360" s="335">
        <f>$I360*IF($G360="Pickup", SUMIFS(NewEmisData!E:E, NewEmisData!$A:$A, "Pickup", NewEmisData!$B:$B, $A360, NewEmisData!$C:$C, $H360, NewEmisData!$D:$D, K$2), SUMIFS(NewEmisData!E:E, NewEmisData!$A:$A, "LDV", NewEmisData!$B:$B, $A360, NewEmisData!$C:$C, $H360, NewEmisData!$D:$D, K$2))</f>
        <v>0</v>
      </c>
      <c r="L360" s="335">
        <f>$I360*IF($G360="Pickup", SUMIFS(NewEmisData!F:F, NewEmisData!$A:$A, "Pickup", NewEmisData!$B:$B, $A360, NewEmisData!$C:$C, $H360, NewEmisData!$D:$D, L$2), SUMIFS(NewEmisData!F:F, NewEmisData!$A:$A, "LDV", NewEmisData!$B:$B, $A360, NewEmisData!$C:$C, $H360, NewEmisData!$D:$D, L$2))</f>
        <v>0</v>
      </c>
      <c r="M360" s="335">
        <f>$I360*IF($G360="Pickup", SUMIFS(NewEmisData!G:G, NewEmisData!$A:$A, "Pickup", NewEmisData!$B:$B, $A360, NewEmisData!$C:$C, $H360, NewEmisData!$D:$D, M$2), SUMIFS(NewEmisData!G:G, NewEmisData!$A:$A, "LDV", NewEmisData!$B:$B, $A360, NewEmisData!$C:$C, $H360, NewEmisData!$D:$D, M$2))</f>
        <v>0</v>
      </c>
      <c r="N360" s="335">
        <f>$I360*IF($G360="Pickup", SUMIFS(NewEmisData!H:H, NewEmisData!$A:$A, "Pickup", NewEmisData!$B:$B, $A360, NewEmisData!$C:$C, $H360, NewEmisData!$D:$D, N$2), SUMIFS(NewEmisData!H:H, NewEmisData!$A:$A, "LDV", NewEmisData!$B:$B, $A360, NewEmisData!$C:$C, $H360, NewEmisData!$D:$D, N$2))</f>
        <v>0</v>
      </c>
      <c r="O360" s="335">
        <f>$I360*IF($G360="Pickup", SUMIFS(NewEmisData!I:I, NewEmisData!$A:$A, "Pickup", NewEmisData!$B:$B, $A360, NewEmisData!$C:$C, $H360, NewEmisData!$D:$D, O$2), SUMIFS(NewEmisData!I:I, NewEmisData!$A:$A, "LDV", NewEmisData!$B:$B, $A360, NewEmisData!$C:$C, $H360, NewEmisData!$D:$D, O$2))</f>
        <v>0</v>
      </c>
      <c r="P360" s="335">
        <f>$I360*IF($G360="Pickup", SUMIFS(NewEmisData!J:J, NewEmisData!$A:$A, "Pickup", NewEmisData!$B:$B, $A360, NewEmisData!$C:$C, $H360, NewEmisData!$D:$D, P$2), SUMIFS(NewEmisData!J:J, NewEmisData!$A:$A, "LDV", NewEmisData!$B:$B, $A360, NewEmisData!$C:$C, $H360, NewEmisData!$D:$D, P$2))</f>
        <v>0</v>
      </c>
      <c r="Q360" s="335">
        <f>$I360*IF($G360="Pickup", SUMIFS(NewEmisData!K:K, NewEmisData!$A:$A, "Pickup", NewEmisData!$B:$B, $A360, NewEmisData!$C:$C, $H360, NewEmisData!$D:$D, Q$2), SUMIFS(NewEmisData!K:K, NewEmisData!$A:$A, "LDV", NewEmisData!$B:$B, $A360, NewEmisData!$C:$C, $H360, NewEmisData!$D:$D, Q$2))</f>
        <v>0</v>
      </c>
      <c r="R360" s="335">
        <f>$I360*IF($G360="Pickup", SUMIFS(NewEmisData!L:L, NewEmisData!$A:$A, "Pickup", NewEmisData!$B:$B, $A360, NewEmisData!$C:$C, $H360, NewEmisData!$D:$D, R$2), SUMIFS(NewEmisData!L:L, NewEmisData!$A:$A, "LDV", NewEmisData!$B:$B, $A360, NewEmisData!$C:$C, $H360, NewEmisData!$D:$D, R$2))</f>
        <v>0</v>
      </c>
      <c r="S360" s="335">
        <f>$I360*IF($G360="Pickup", SUMIFS(NewEmisData!M:M, NewEmisData!$A:$A, "Pickup", NewEmisData!$B:$B, $A360, NewEmisData!$C:$C, $H360, NewEmisData!$D:$D, S$2), SUMIFS(NewEmisData!M:M, NewEmisData!$A:$A, "LDV", NewEmisData!$B:$B, $A360, NewEmisData!$C:$C, $H360, NewEmisData!$D:$D, S$2))</f>
        <v>0</v>
      </c>
      <c r="T360" s="335">
        <v>0</v>
      </c>
      <c r="U360" s="335">
        <f>$I360*IF($G360="Pickup", SUMIFS(NewEmisData!E:E, NewEmisData!$A:$A, "Pickup", NewEmisData!$B:$B, $A360, NewEmisData!$C:$C, $H360, NewEmisData!$D:$D, U$2), SUMIFS(NewEmisData!E:E, NewEmisData!$A:$A, "LDV", NewEmisData!$B:$B, $A360, NewEmisData!$C:$C, $H360, NewEmisData!$D:$D, U$2))</f>
        <v>0</v>
      </c>
      <c r="V360" s="335">
        <f>$I360*IF($G360="Pickup", SUMIFS(NewEmisData!F:F, NewEmisData!$A:$A, "Pickup", NewEmisData!$B:$B, $A360, NewEmisData!$C:$C, $H360, NewEmisData!$D:$D, V$2), SUMIFS(NewEmisData!F:F, NewEmisData!$A:$A, "LDV", NewEmisData!$B:$B, $A360, NewEmisData!$C:$C, $H360, NewEmisData!$D:$D, V$2))</f>
        <v>0</v>
      </c>
      <c r="W360" s="335">
        <f>$I360*IF($G360="Pickup", SUMIFS(NewEmisData!G:G, NewEmisData!$A:$A, "Pickup", NewEmisData!$B:$B, $A360, NewEmisData!$C:$C, $H360, NewEmisData!$D:$D, W$2), SUMIFS(NewEmisData!G:G, NewEmisData!$A:$A, "LDV", NewEmisData!$B:$B, $A360, NewEmisData!$C:$C, $H360, NewEmisData!$D:$D, W$2))</f>
        <v>0</v>
      </c>
      <c r="X360" s="335">
        <f>$I360*IF($G360="Pickup", SUMIFS(NewEmisData!H:H, NewEmisData!$A:$A, "Pickup", NewEmisData!$B:$B, $A360, NewEmisData!$C:$C, $H360, NewEmisData!$D:$D, X$2), SUMIFS(NewEmisData!H:H, NewEmisData!$A:$A, "LDV", NewEmisData!$B:$B, $A360, NewEmisData!$C:$C, $H360, NewEmisData!$D:$D, X$2))</f>
        <v>0</v>
      </c>
      <c r="Y360" s="335">
        <f>$I360*IF($G360="Pickup", SUMIFS(NewEmisData!I:I, NewEmisData!$A:$A, "Pickup", NewEmisData!$B:$B, $A360, NewEmisData!$C:$C, $H360, NewEmisData!$D:$D, Y$2), SUMIFS(NewEmisData!I:I, NewEmisData!$A:$A, "LDV", NewEmisData!$B:$B, $A360, NewEmisData!$C:$C, $H360, NewEmisData!$D:$D, Y$2))</f>
        <v>0</v>
      </c>
      <c r="Z360" s="335">
        <f>$I360*IF($G360="Pickup", SUMIFS(NewEmisData!J:J, NewEmisData!$A:$A, "Pickup", NewEmisData!$B:$B, $A360, NewEmisData!$C:$C, $H360, NewEmisData!$D:$D, Z$2), SUMIFS(NewEmisData!J:J, NewEmisData!$A:$A, "LDV", NewEmisData!$B:$B, $A360, NewEmisData!$C:$C, $H360, NewEmisData!$D:$D, Z$2))</f>
        <v>0</v>
      </c>
      <c r="AA360" s="335">
        <f>$I360*IF($G360="Pickup", SUMIFS(NewEmisData!K:K, NewEmisData!$A:$A, "Pickup", NewEmisData!$B:$B, $A360, NewEmisData!$C:$C, $H360, NewEmisData!$D:$D, AA$2), SUMIFS(NewEmisData!K:K, NewEmisData!$A:$A, "LDV", NewEmisData!$B:$B, $A360, NewEmisData!$C:$C, $H360, NewEmisData!$D:$D, AA$2))</f>
        <v>0</v>
      </c>
      <c r="AB360" s="335">
        <f>$I360*IF($G360="Pickup", SUMIFS(NewEmisData!L:L, NewEmisData!$A:$A, "Pickup", NewEmisData!$B:$B, $A360, NewEmisData!$C:$C, $H360, NewEmisData!$D:$D, AB$2), SUMIFS(NewEmisData!L:L, NewEmisData!$A:$A, "LDV", NewEmisData!$B:$B, $A360, NewEmisData!$C:$C, $H360, NewEmisData!$D:$D, AB$2))</f>
        <v>0</v>
      </c>
      <c r="AC360" s="335">
        <f>$I360*IF($G360="Pickup", SUMIFS(NewEmisData!M:M, NewEmisData!$A:$A, "Pickup", NewEmisData!$B:$B, $A360, NewEmisData!$C:$C, $H360, NewEmisData!$D:$D, AC$2), SUMIFS(NewEmisData!M:M, NewEmisData!$A:$A, "LDV", NewEmisData!$B:$B, $A360, NewEmisData!$C:$C, $H360, NewEmisData!$D:$D, AC$2))</f>
        <v>0</v>
      </c>
      <c r="AD360" s="335">
        <v>0</v>
      </c>
      <c r="AE360" s="335">
        <f>$I360*IF($G360="Pickup", SUMIFS(NewEmisData!E:E, NewEmisData!$A:$A, "Pickup", NewEmisData!$B:$B, $A360, NewEmisData!$C:$C, $H360, NewEmisData!$D:$D, AE$2), SUMIFS(NewEmisData!E:E, NewEmisData!$A:$A, "LDV", NewEmisData!$B:$B, $A360, NewEmisData!$C:$C, $H360, NewEmisData!$D:$D, AE$2))</f>
        <v>0</v>
      </c>
      <c r="AF360" s="335">
        <f>$I360*IF($G360="Pickup", SUMIFS(NewEmisData!F:F, NewEmisData!$A:$A, "Pickup", NewEmisData!$B:$B, $A360, NewEmisData!$C:$C, $H360, NewEmisData!$D:$D, AF$2), SUMIFS(NewEmisData!F:F, NewEmisData!$A:$A, "LDV", NewEmisData!$B:$B, $A360, NewEmisData!$C:$C, $H360, NewEmisData!$D:$D, AF$2))</f>
        <v>0</v>
      </c>
      <c r="AG360" s="335">
        <f>$I360*IF($G360="Pickup", SUMIFS(NewEmisData!G:G, NewEmisData!$A:$A, "Pickup", NewEmisData!$B:$B, $A360, NewEmisData!$C:$C, $H360, NewEmisData!$D:$D, AG$2), SUMIFS(NewEmisData!G:G, NewEmisData!$A:$A, "LDV", NewEmisData!$B:$B, $A360, NewEmisData!$C:$C, $H360, NewEmisData!$D:$D, AG$2))</f>
        <v>0</v>
      </c>
      <c r="AH360" s="335">
        <f>$I360*IF($G360="Pickup", SUMIFS(NewEmisData!H:H, NewEmisData!$A:$A, "Pickup", NewEmisData!$B:$B, $A360, NewEmisData!$C:$C, $H360, NewEmisData!$D:$D, AH$2), SUMIFS(NewEmisData!H:H, NewEmisData!$A:$A, "LDV", NewEmisData!$B:$B, $A360, NewEmisData!$C:$C, $H360, NewEmisData!$D:$D, AH$2))</f>
        <v>0</v>
      </c>
      <c r="AI360" s="335">
        <f>$I360*IF($G360="Pickup", SUMIFS(NewEmisData!I:I, NewEmisData!$A:$A, "Pickup", NewEmisData!$B:$B, $A360, NewEmisData!$C:$C, $H360, NewEmisData!$D:$D, AI$2), SUMIFS(NewEmisData!I:I, NewEmisData!$A:$A, "LDV", NewEmisData!$B:$B, $A360, NewEmisData!$C:$C, $H360, NewEmisData!$D:$D, AI$2))</f>
        <v>0</v>
      </c>
      <c r="AJ360" s="335">
        <f>$I360*IF($G360="Pickup", SUMIFS(NewEmisData!J:J, NewEmisData!$A:$A, "Pickup", NewEmisData!$B:$B, $A360, NewEmisData!$C:$C, $H360, NewEmisData!$D:$D, AJ$2), SUMIFS(NewEmisData!J:J, NewEmisData!$A:$A, "LDV", NewEmisData!$B:$B, $A360, NewEmisData!$C:$C, $H360, NewEmisData!$D:$D, AJ$2))</f>
        <v>0</v>
      </c>
      <c r="AK360" s="335">
        <f>$I360*IF($G360="Pickup", SUMIFS(NewEmisData!K:K, NewEmisData!$A:$A, "Pickup", NewEmisData!$B:$B, $A360, NewEmisData!$C:$C, $H360, NewEmisData!$D:$D, AK$2), SUMIFS(NewEmisData!K:K, NewEmisData!$A:$A, "LDV", NewEmisData!$B:$B, $A360, NewEmisData!$C:$C, $H360, NewEmisData!$D:$D, AK$2))</f>
        <v>0</v>
      </c>
      <c r="AL360" s="335">
        <f>$I360*IF($G360="Pickup", SUMIFS(NewEmisData!L:L, NewEmisData!$A:$A, "Pickup", NewEmisData!$B:$B, $A360, NewEmisData!$C:$C, $H360, NewEmisData!$D:$D, AL$2), SUMIFS(NewEmisData!L:L, NewEmisData!$A:$A, "LDV", NewEmisData!$B:$B, $A360, NewEmisData!$C:$C, $H360, NewEmisData!$D:$D, AL$2))</f>
        <v>0</v>
      </c>
      <c r="AM360" s="335">
        <f>$I360*IF($G360="Pickup", SUMIFS(NewEmisData!M:M, NewEmisData!$A:$A, "Pickup", NewEmisData!$B:$B, $A360, NewEmisData!$C:$C, $H360, NewEmisData!$D:$D, AM$2), SUMIFS(NewEmisData!M:M, NewEmisData!$A:$A, "LDV", NewEmisData!$B:$B, $A360, NewEmisData!$C:$C, $H360, NewEmisData!$D:$D, AM$2))</f>
        <v>0</v>
      </c>
      <c r="AN360" s="335">
        <v>0</v>
      </c>
      <c r="AO360" s="335">
        <f>$I360*IF($G360="Pickup", SUMIFS(NewEmisData!E:E, NewEmisData!$A:$A, "Pickup", NewEmisData!$B:$B, $A360, NewEmisData!$C:$C, $H360, NewEmisData!$D:$D, AO$2), SUMIFS(NewEmisData!E:E, NewEmisData!$A:$A, "LDV", NewEmisData!$B:$B, $A360, NewEmisData!$C:$C, $H360, NewEmisData!$D:$D, AO$2))</f>
        <v>7.3243110221385299E-2</v>
      </c>
      <c r="AP360" s="335">
        <f>$I360*IF($G360="Pickup", SUMIFS(NewEmisData!F:F, NewEmisData!$A:$A, "Pickup", NewEmisData!$B:$B, $A360, NewEmisData!$C:$C, $H360, NewEmisData!$D:$D, AP$2), SUMIFS(NewEmisData!F:F, NewEmisData!$A:$A, "LDV", NewEmisData!$B:$B, $A360, NewEmisData!$C:$C, $H360, NewEmisData!$D:$D, AP$2))</f>
        <v>7.3243110221385299E-2</v>
      </c>
      <c r="AQ360" s="335">
        <f>$I360*IF($G360="Pickup", SUMIFS(NewEmisData!G:G, NewEmisData!$A:$A, "Pickup", NewEmisData!$B:$B, $A360, NewEmisData!$C:$C, $H360, NewEmisData!$D:$D, AQ$2), SUMIFS(NewEmisData!G:G, NewEmisData!$A:$A, "LDV", NewEmisData!$B:$B, $A360, NewEmisData!$C:$C, $H360, NewEmisData!$D:$D, AQ$2))</f>
        <v>7.32430660863298E-2</v>
      </c>
      <c r="AR360" s="335">
        <f>$I360*IF($G360="Pickup", SUMIFS(NewEmisData!H:H, NewEmisData!$A:$A, "Pickup", NewEmisData!$B:$B, $A360, NewEmisData!$C:$C, $H360, NewEmisData!$D:$D, AR$2), SUMIFS(NewEmisData!H:H, NewEmisData!$A:$A, "LDV", NewEmisData!$B:$B, $A360, NewEmisData!$C:$C, $H360, NewEmisData!$D:$D, AR$2))</f>
        <v>7.3243157465552503E-2</v>
      </c>
      <c r="AS360" s="335">
        <f>$I360*IF($G360="Pickup", SUMIFS(NewEmisData!I:I, NewEmisData!$A:$A, "Pickup", NewEmisData!$B:$B, $A360, NewEmisData!$C:$C, $H360, NewEmisData!$D:$D, AS$2), SUMIFS(NewEmisData!I:I, NewEmisData!$A:$A, "LDV", NewEmisData!$B:$B, $A360, NewEmisData!$C:$C, $H360, NewEmisData!$D:$D, AS$2))</f>
        <v>7.3243061950548305E-2</v>
      </c>
      <c r="AT360" s="335">
        <f>$I360*IF($G360="Pickup", SUMIFS(NewEmisData!J:J, NewEmisData!$A:$A, "Pickup", NewEmisData!$B:$B, $A360, NewEmisData!$C:$C, $H360, NewEmisData!$D:$D, AT$2), SUMIFS(NewEmisData!J:J, NewEmisData!$A:$A, "LDV", NewEmisData!$B:$B, $A360, NewEmisData!$C:$C, $H360, NewEmisData!$D:$D, AT$2))</f>
        <v>7.3243007522533404E-2</v>
      </c>
      <c r="AU360" s="335">
        <f>$I360*IF($G360="Pickup", SUMIFS(NewEmisData!K:K, NewEmisData!$A:$A, "Pickup", NewEmisData!$B:$B, $A360, NewEmisData!$C:$C, $H360, NewEmisData!$D:$D, AU$2), SUMIFS(NewEmisData!K:K, NewEmisData!$A:$A, "LDV", NewEmisData!$B:$B, $A360, NewEmisData!$C:$C, $H360, NewEmisData!$D:$D, AU$2))</f>
        <v>7.3243037508868306E-2</v>
      </c>
      <c r="AV360" s="335">
        <f>$I360*IF($G360="Pickup", SUMIFS(NewEmisData!L:L, NewEmisData!$A:$A, "Pickup", NewEmisData!$B:$B, $A360, NewEmisData!$C:$C, $H360, NewEmisData!$D:$D, AV$2), SUMIFS(NewEmisData!L:L, NewEmisData!$A:$A, "LDV", NewEmisData!$B:$B, $A360, NewEmisData!$C:$C, $H360, NewEmisData!$D:$D, AV$2))</f>
        <v>7.3242921236188793E-2</v>
      </c>
      <c r="AW360" s="335">
        <f>$I360*IF($G360="Pickup", SUMIFS(NewEmisData!M:M, NewEmisData!$A:$A, "Pickup", NewEmisData!$B:$B, $A360, NewEmisData!$C:$C, $H360, NewEmisData!$D:$D, AW$2), SUMIFS(NewEmisData!M:M, NewEmisData!$A:$A, "LDV", NewEmisData!$B:$B, $A360, NewEmisData!$C:$C, $H360, NewEmisData!$D:$D, AW$2))</f>
        <v>7.3242921236188793E-2</v>
      </c>
      <c r="AX360" s="335">
        <v>2.3805319372350052E-2</v>
      </c>
      <c r="AY360" s="335">
        <f>$I360*IF($G360="Pickup", SUMIFS(NewEmisData!E:E, NewEmisData!$A:$A, "Pickup", NewEmisData!$B:$B, $A360, NewEmisData!$C:$C, $H360, NewEmisData!$D:$D, AY$2), SUMIFS(NewEmisData!E:E, NewEmisData!$A:$A, "LDV", NewEmisData!$B:$B, $A360, NewEmisData!$C:$C, $H360, NewEmisData!$D:$D, AY$2))</f>
        <v>9.4510282374974993E-3</v>
      </c>
      <c r="AZ360" s="335">
        <f>$I360*IF($G360="Pickup", SUMIFS(NewEmisData!F:F, NewEmisData!$A:$A, "Pickup", NewEmisData!$B:$B, $A360, NewEmisData!$C:$C, $H360, NewEmisData!$D:$D, AZ$2), SUMIFS(NewEmisData!F:F, NewEmisData!$A:$A, "LDV", NewEmisData!$B:$B, $A360, NewEmisData!$C:$C, $H360, NewEmisData!$D:$D, AZ$2))</f>
        <v>9.4510282374974993E-3</v>
      </c>
      <c r="BA360" s="335">
        <f>$I360*IF($G360="Pickup", SUMIFS(NewEmisData!G:G, NewEmisData!$A:$A, "Pickup", NewEmisData!$B:$B, $A360, NewEmisData!$C:$C, $H360, NewEmisData!$D:$D, BA$2), SUMIFS(NewEmisData!G:G, NewEmisData!$A:$A, "LDV", NewEmisData!$B:$B, $A360, NewEmisData!$C:$C, $H360, NewEmisData!$D:$D, BA$2))</f>
        <v>9.4510125266560902E-3</v>
      </c>
      <c r="BB360" s="335">
        <f>$I360*IF($G360="Pickup", SUMIFS(NewEmisData!H:H, NewEmisData!$A:$A, "Pickup", NewEmisData!$B:$B, $A360, NewEmisData!$C:$C, $H360, NewEmisData!$D:$D, BB$2), SUMIFS(NewEmisData!H:H, NewEmisData!$A:$A, "LDV", NewEmisData!$B:$B, $A360, NewEmisData!$C:$C, $H360, NewEmisData!$D:$D, BB$2))</f>
        <v>9.4510284224167199E-3</v>
      </c>
      <c r="BC360" s="335">
        <f>$I360*IF($G360="Pickup", SUMIFS(NewEmisData!I:I, NewEmisData!$A:$A, "Pickup", NewEmisData!$B:$B, $A360, NewEmisData!$C:$C, $H360, NewEmisData!$D:$D, BC$2), SUMIFS(NewEmisData!I:I, NewEmisData!$A:$A, "LDV", NewEmisData!$B:$B, $A360, NewEmisData!$C:$C, $H360, NewEmisData!$D:$D, BC$2))</f>
        <v>9.4510120080224802E-3</v>
      </c>
      <c r="BD360" s="335">
        <f>$I360*IF($G360="Pickup", SUMIFS(NewEmisData!J:J, NewEmisData!$A:$A, "Pickup", NewEmisData!$B:$B, $A360, NewEmisData!$C:$C, $H360, NewEmisData!$D:$D, BD$2), SUMIFS(NewEmisData!J:J, NewEmisData!$A:$A, "LDV", NewEmisData!$B:$B, $A360, NewEmisData!$C:$C, $H360, NewEmisData!$D:$D, BD$2))</f>
        <v>9.4510218218297193E-3</v>
      </c>
      <c r="BE360" s="335">
        <f>$I360*IF($G360="Pickup", SUMIFS(NewEmisData!K:K, NewEmisData!$A:$A, "Pickup", NewEmisData!$B:$B, $A360, NewEmisData!$C:$C, $H360, NewEmisData!$D:$D, BE$2), SUMIFS(NewEmisData!K:K, NewEmisData!$A:$A, "LDV", NewEmisData!$B:$B, $A360, NewEmisData!$C:$C, $H360, NewEmisData!$D:$D, BE$2))</f>
        <v>9.4510103244617501E-3</v>
      </c>
      <c r="BF360" s="335">
        <f>$I360*IF($G360="Pickup", SUMIFS(NewEmisData!L:L, NewEmisData!$A:$A, "Pickup", NewEmisData!$B:$B, $A360, NewEmisData!$C:$C, $H360, NewEmisData!$D:$D, BF$2), SUMIFS(NewEmisData!L:L, NewEmisData!$A:$A, "LDV", NewEmisData!$B:$B, $A360, NewEmisData!$C:$C, $H360, NewEmisData!$D:$D, BF$2))</f>
        <v>9.4510089054136992E-3</v>
      </c>
      <c r="BG360" s="335">
        <f>$I360*IF($G360="Pickup", SUMIFS(NewEmisData!M:M, NewEmisData!$A:$A, "Pickup", NewEmisData!$B:$B, $A360, NewEmisData!$C:$C, $H360, NewEmisData!$D:$D, BG$2), SUMIFS(NewEmisData!M:M, NewEmisData!$A:$A, "LDV", NewEmisData!$B:$B, $A360, NewEmisData!$C:$C, $H360, NewEmisData!$D:$D, BG$2))</f>
        <v>9.4510089054136992E-3</v>
      </c>
      <c r="BH360" s="335">
        <v>1.6506531515565108E-3</v>
      </c>
      <c r="BI360" s="335">
        <f>$I360*IF($G360="Pickup", SUMIFS(NewEmisData!E:E, NewEmisData!$A:$A, "Pickup", NewEmisData!$B:$B, $A360, NewEmisData!$C:$C, $H360, NewEmisData!$D:$D, BI$2), SUMIFS(NewEmisData!E:E, NewEmisData!$A:$A, "LDV", NewEmisData!$B:$B, $A360, NewEmisData!$C:$C, $H360, NewEmisData!$D:$D, BI$2))</f>
        <v>0</v>
      </c>
      <c r="BJ360" s="335">
        <f>$I360*IF($G360="Pickup", SUMIFS(NewEmisData!F:F, NewEmisData!$A:$A, "Pickup", NewEmisData!$B:$B, $A360, NewEmisData!$C:$C, $H360, NewEmisData!$D:$D, BJ$2), SUMIFS(NewEmisData!F:F, NewEmisData!$A:$A, "LDV", NewEmisData!$B:$B, $A360, NewEmisData!$C:$C, $H360, NewEmisData!$D:$D, BJ$2))</f>
        <v>0</v>
      </c>
      <c r="BK360" s="335">
        <f>$I360*IF($G360="Pickup", SUMIFS(NewEmisData!G:G, NewEmisData!$A:$A, "Pickup", NewEmisData!$B:$B, $A360, NewEmisData!$C:$C, $H360, NewEmisData!$D:$D, BK$2), SUMIFS(NewEmisData!G:G, NewEmisData!$A:$A, "LDV", NewEmisData!$B:$B, $A360, NewEmisData!$C:$C, $H360, NewEmisData!$D:$D, BK$2))</f>
        <v>0</v>
      </c>
      <c r="BL360" s="335">
        <f>$I360*IF($G360="Pickup", SUMIFS(NewEmisData!H:H, NewEmisData!$A:$A, "Pickup", NewEmisData!$B:$B, $A360, NewEmisData!$C:$C, $H360, NewEmisData!$D:$D, BL$2), SUMIFS(NewEmisData!H:H, NewEmisData!$A:$A, "LDV", NewEmisData!$B:$B, $A360, NewEmisData!$C:$C, $H360, NewEmisData!$D:$D, BL$2))</f>
        <v>0</v>
      </c>
      <c r="BM360" s="335">
        <f>$I360*IF($G360="Pickup", SUMIFS(NewEmisData!I:I, NewEmisData!$A:$A, "Pickup", NewEmisData!$B:$B, $A360, NewEmisData!$C:$C, $H360, NewEmisData!$D:$D, BM$2), SUMIFS(NewEmisData!I:I, NewEmisData!$A:$A, "LDV", NewEmisData!$B:$B, $A360, NewEmisData!$C:$C, $H360, NewEmisData!$D:$D, BM$2))</f>
        <v>0</v>
      </c>
      <c r="BN360" s="335">
        <f>$I360*IF($G360="Pickup", SUMIFS(NewEmisData!J:J, NewEmisData!$A:$A, "Pickup", NewEmisData!$B:$B, $A360, NewEmisData!$C:$C, $H360, NewEmisData!$D:$D, BN$2), SUMIFS(NewEmisData!J:J, NewEmisData!$A:$A, "LDV", NewEmisData!$B:$B, $A360, NewEmisData!$C:$C, $H360, NewEmisData!$D:$D, BN$2))</f>
        <v>0</v>
      </c>
      <c r="BO360" s="335">
        <f>$I360*IF($G360="Pickup", SUMIFS(NewEmisData!K:K, NewEmisData!$A:$A, "Pickup", NewEmisData!$B:$B, $A360, NewEmisData!$C:$C, $H360, NewEmisData!$D:$D, BO$2), SUMIFS(NewEmisData!K:K, NewEmisData!$A:$A, "LDV", NewEmisData!$B:$B, $A360, NewEmisData!$C:$C, $H360, NewEmisData!$D:$D, BO$2))</f>
        <v>0</v>
      </c>
      <c r="BP360" s="335">
        <f>$I360*IF($G360="Pickup", SUMIFS(NewEmisData!L:L, NewEmisData!$A:$A, "Pickup", NewEmisData!$B:$B, $A360, NewEmisData!$C:$C, $H360, NewEmisData!$D:$D, BP$2), SUMIFS(NewEmisData!L:L, NewEmisData!$A:$A, "LDV", NewEmisData!$B:$B, $A360, NewEmisData!$C:$C, $H360, NewEmisData!$D:$D, BP$2))</f>
        <v>0</v>
      </c>
      <c r="BQ360" s="335">
        <f>$I360*IF($G360="Pickup", SUMIFS(NewEmisData!M:M, NewEmisData!$A:$A, "Pickup", NewEmisData!$B:$B, $A360, NewEmisData!$C:$C, $H360, NewEmisData!$D:$D, BQ$2), SUMIFS(NewEmisData!M:M, NewEmisData!$A:$A, "LDV", NewEmisData!$B:$B, $A360, NewEmisData!$C:$C, $H360, NewEmisData!$D:$D, BQ$2))</f>
        <v>0</v>
      </c>
      <c r="BR360" s="335">
        <v>0</v>
      </c>
      <c r="BS360" s="335">
        <f>$I360*IF($G360="Pickup", SUMIFS(NewEmisData!E:E, NewEmisData!$A:$A, "Pickup", NewEmisData!$B:$B, $A360, NewEmisData!$C:$C, $H360, NewEmisData!$D:$D, BS$2), SUMIFS(NewEmisData!E:E, NewEmisData!$A:$A, "LDV", NewEmisData!$B:$B, $A360, NewEmisData!$C:$C, $H360, NewEmisData!$D:$D, BS$2))</f>
        <v>0</v>
      </c>
      <c r="BT360" s="335">
        <f>$I360*IF($G360="Pickup", SUMIFS(NewEmisData!F:F, NewEmisData!$A:$A, "Pickup", NewEmisData!$B:$B, $A360, NewEmisData!$C:$C, $H360, NewEmisData!$D:$D, BT$2), SUMIFS(NewEmisData!F:F, NewEmisData!$A:$A, "LDV", NewEmisData!$B:$B, $A360, NewEmisData!$C:$C, $H360, NewEmisData!$D:$D, BT$2))</f>
        <v>0</v>
      </c>
      <c r="BU360" s="335">
        <f>$I360*IF($G360="Pickup", SUMIFS(NewEmisData!G:G, NewEmisData!$A:$A, "Pickup", NewEmisData!$B:$B, $A360, NewEmisData!$C:$C, $H360, NewEmisData!$D:$D, BU$2), SUMIFS(NewEmisData!G:G, NewEmisData!$A:$A, "LDV", NewEmisData!$B:$B, $A360, NewEmisData!$C:$C, $H360, NewEmisData!$D:$D, BU$2))</f>
        <v>0</v>
      </c>
      <c r="BV360" s="335">
        <f>$I360*IF($G360="Pickup", SUMIFS(NewEmisData!H:H, NewEmisData!$A:$A, "Pickup", NewEmisData!$B:$B, $A360, NewEmisData!$C:$C, $H360, NewEmisData!$D:$D, BV$2), SUMIFS(NewEmisData!H:H, NewEmisData!$A:$A, "LDV", NewEmisData!$B:$B, $A360, NewEmisData!$C:$C, $H360, NewEmisData!$D:$D, BV$2))</f>
        <v>0</v>
      </c>
      <c r="BW360" s="335">
        <f>$I360*IF($G360="Pickup", SUMIFS(NewEmisData!I:I, NewEmisData!$A:$A, "Pickup", NewEmisData!$B:$B, $A360, NewEmisData!$C:$C, $H360, NewEmisData!$D:$D, BW$2), SUMIFS(NewEmisData!I:I, NewEmisData!$A:$A, "LDV", NewEmisData!$B:$B, $A360, NewEmisData!$C:$C, $H360, NewEmisData!$D:$D, BW$2))</f>
        <v>0</v>
      </c>
      <c r="BX360" s="335">
        <f>$I360*IF($G360="Pickup", SUMIFS(NewEmisData!J:J, NewEmisData!$A:$A, "Pickup", NewEmisData!$B:$B, $A360, NewEmisData!$C:$C, $H360, NewEmisData!$D:$D, BX$2), SUMIFS(NewEmisData!J:J, NewEmisData!$A:$A, "LDV", NewEmisData!$B:$B, $A360, NewEmisData!$C:$C, $H360, NewEmisData!$D:$D, BX$2))</f>
        <v>0</v>
      </c>
      <c r="BY360" s="335">
        <f>$I360*IF($G360="Pickup", SUMIFS(NewEmisData!K:K, NewEmisData!$A:$A, "Pickup", NewEmisData!$B:$B, $A360, NewEmisData!$C:$C, $H360, NewEmisData!$D:$D, BY$2), SUMIFS(NewEmisData!K:K, NewEmisData!$A:$A, "LDV", NewEmisData!$B:$B, $A360, NewEmisData!$C:$C, $H360, NewEmisData!$D:$D, BY$2))</f>
        <v>0</v>
      </c>
      <c r="BZ360" s="335">
        <f>$I360*IF($G360="Pickup", SUMIFS(NewEmisData!L:L, NewEmisData!$A:$A, "Pickup", NewEmisData!$B:$B, $A360, NewEmisData!$C:$C, $H360, NewEmisData!$D:$D, BZ$2), SUMIFS(NewEmisData!L:L, NewEmisData!$A:$A, "LDV", NewEmisData!$B:$B, $A360, NewEmisData!$C:$C, $H360, NewEmisData!$D:$D, BZ$2))</f>
        <v>0</v>
      </c>
      <c r="CA360" s="335">
        <f>$I360*IF($G360="Pickup", SUMIFS(NewEmisData!M:M, NewEmisData!$A:$A, "Pickup", NewEmisData!$B:$B, $A360, NewEmisData!$C:$C, $H360, NewEmisData!$D:$D, CA$2), SUMIFS(NewEmisData!M:M, NewEmisData!$A:$A, "LDV", NewEmisData!$B:$B, $A360, NewEmisData!$C:$C, $H360, NewEmisData!$D:$D, CA$2))</f>
        <v>0</v>
      </c>
      <c r="CB360" s="335">
        <v>0</v>
      </c>
      <c r="CC360" s="335">
        <f>$I360*IF($G360="Pickup", SUMIFS(NewEmisData!E:E, NewEmisData!$A:$A, "Pickup", NewEmisData!$B:$B, $A360, NewEmisData!$C:$C, $H360, NewEmisData!$D:$D, CC$2), SUMIFS(NewEmisData!E:E, NewEmisData!$A:$A, "LDV", NewEmisData!$B:$B, $A360, NewEmisData!$C:$C, $H360, NewEmisData!$D:$D, CC$2))</f>
        <v>0</v>
      </c>
      <c r="CD360" s="335">
        <f>$I360*IF($G360="Pickup", SUMIFS(NewEmisData!F:F, NewEmisData!$A:$A, "Pickup", NewEmisData!$B:$B, $A360, NewEmisData!$C:$C, $H360, NewEmisData!$D:$D, CD$2), SUMIFS(NewEmisData!F:F, NewEmisData!$A:$A, "LDV", NewEmisData!$B:$B, $A360, NewEmisData!$C:$C, $H360, NewEmisData!$D:$D, CD$2))</f>
        <v>0</v>
      </c>
      <c r="CE360" s="335">
        <f>$I360*IF($G360="Pickup", SUMIFS(NewEmisData!G:G, NewEmisData!$A:$A, "Pickup", NewEmisData!$B:$B, $A360, NewEmisData!$C:$C, $H360, NewEmisData!$D:$D, CE$2), SUMIFS(NewEmisData!G:G, NewEmisData!$A:$A, "LDV", NewEmisData!$B:$B, $A360, NewEmisData!$C:$C, $H360, NewEmisData!$D:$D, CE$2))</f>
        <v>0</v>
      </c>
      <c r="CF360" s="335">
        <f>$I360*IF($G360="Pickup", SUMIFS(NewEmisData!H:H, NewEmisData!$A:$A, "Pickup", NewEmisData!$B:$B, $A360, NewEmisData!$C:$C, $H360, NewEmisData!$D:$D, CF$2), SUMIFS(NewEmisData!H:H, NewEmisData!$A:$A, "LDV", NewEmisData!$B:$B, $A360, NewEmisData!$C:$C, $H360, NewEmisData!$D:$D, CF$2))</f>
        <v>0</v>
      </c>
      <c r="CG360" s="335">
        <f>$I360*IF($G360="Pickup", SUMIFS(NewEmisData!I:I, NewEmisData!$A:$A, "Pickup", NewEmisData!$B:$B, $A360, NewEmisData!$C:$C, $H360, NewEmisData!$D:$D, CG$2), SUMIFS(NewEmisData!I:I, NewEmisData!$A:$A, "LDV", NewEmisData!$B:$B, $A360, NewEmisData!$C:$C, $H360, NewEmisData!$D:$D, CG$2))</f>
        <v>0</v>
      </c>
      <c r="CH360" s="335">
        <f>$I360*IF($G360="Pickup", SUMIFS(NewEmisData!J:J, NewEmisData!$A:$A, "Pickup", NewEmisData!$B:$B, $A360, NewEmisData!$C:$C, $H360, NewEmisData!$D:$D, CH$2), SUMIFS(NewEmisData!J:J, NewEmisData!$A:$A, "LDV", NewEmisData!$B:$B, $A360, NewEmisData!$C:$C, $H360, NewEmisData!$D:$D, CH$2))</f>
        <v>0</v>
      </c>
      <c r="CI360" s="335">
        <f>$I360*IF($G360="Pickup", SUMIFS(NewEmisData!K:K, NewEmisData!$A:$A, "Pickup", NewEmisData!$B:$B, $A360, NewEmisData!$C:$C, $H360, NewEmisData!$D:$D, CI$2), SUMIFS(NewEmisData!K:K, NewEmisData!$A:$A, "LDV", NewEmisData!$B:$B, $A360, NewEmisData!$C:$C, $H360, NewEmisData!$D:$D, CI$2))</f>
        <v>0</v>
      </c>
      <c r="CJ360" s="335">
        <f>$I360*IF($G360="Pickup", SUMIFS(NewEmisData!L:L, NewEmisData!$A:$A, "Pickup", NewEmisData!$B:$B, $A360, NewEmisData!$C:$C, $H360, NewEmisData!$D:$D, CJ$2), SUMIFS(NewEmisData!L:L, NewEmisData!$A:$A, "LDV", NewEmisData!$B:$B, $A360, NewEmisData!$C:$C, $H360, NewEmisData!$D:$D, CJ$2))</f>
        <v>0</v>
      </c>
      <c r="CK360" s="335">
        <f>$I360*IF($G360="Pickup", SUMIFS(NewEmisData!M:M, NewEmisData!$A:$A, "Pickup", NewEmisData!$B:$B, $A360, NewEmisData!$C:$C, $H360, NewEmisData!$D:$D, CK$2), SUMIFS(NewEmisData!M:M, NewEmisData!$A:$A, "LDV", NewEmisData!$B:$B, $A360, NewEmisData!$C:$C, $H360, NewEmisData!$D:$D, CK$2))</f>
        <v>0</v>
      </c>
      <c r="CL360" s="335">
        <v>0</v>
      </c>
      <c r="CM360" s="335">
        <f>$I360*IF($G360="Pickup", SUMIFS(NewEmisData!E:E, NewEmisData!$A:$A, "Pickup", NewEmisData!$B:$B, $A360, NewEmisData!$C:$C, $H360, NewEmisData!$D:$D, CM$2), SUMIFS(NewEmisData!E:E, NewEmisData!$A:$A, "LDV", NewEmisData!$B:$B, $A360, NewEmisData!$C:$C, $H360, NewEmisData!$D:$D, CM$2))</f>
        <v>0</v>
      </c>
      <c r="CN360" s="335">
        <f>$I360*IF($G360="Pickup", SUMIFS(NewEmisData!F:F, NewEmisData!$A:$A, "Pickup", NewEmisData!$B:$B, $A360, NewEmisData!$C:$C, $H360, NewEmisData!$D:$D, CN$2), SUMIFS(NewEmisData!F:F, NewEmisData!$A:$A, "LDV", NewEmisData!$B:$B, $A360, NewEmisData!$C:$C, $H360, NewEmisData!$D:$D, CN$2))</f>
        <v>0</v>
      </c>
      <c r="CO360" s="335">
        <f>$I360*IF($G360="Pickup", SUMIFS(NewEmisData!G:G, NewEmisData!$A:$A, "Pickup", NewEmisData!$B:$B, $A360, NewEmisData!$C:$C, $H360, NewEmisData!$D:$D, CO$2), SUMIFS(NewEmisData!G:G, NewEmisData!$A:$A, "LDV", NewEmisData!$B:$B, $A360, NewEmisData!$C:$C, $H360, NewEmisData!$D:$D, CO$2))</f>
        <v>0</v>
      </c>
      <c r="CP360" s="335">
        <f>$I360*IF($G360="Pickup", SUMIFS(NewEmisData!H:H, NewEmisData!$A:$A, "Pickup", NewEmisData!$B:$B, $A360, NewEmisData!$C:$C, $H360, NewEmisData!$D:$D, CP$2), SUMIFS(NewEmisData!H:H, NewEmisData!$A:$A, "LDV", NewEmisData!$B:$B, $A360, NewEmisData!$C:$C, $H360, NewEmisData!$D:$D, CP$2))</f>
        <v>0</v>
      </c>
      <c r="CQ360" s="335">
        <f>$I360*IF($G360="Pickup", SUMIFS(NewEmisData!I:I, NewEmisData!$A:$A, "Pickup", NewEmisData!$B:$B, $A360, NewEmisData!$C:$C, $H360, NewEmisData!$D:$D, CQ$2), SUMIFS(NewEmisData!I:I, NewEmisData!$A:$A, "LDV", NewEmisData!$B:$B, $A360, NewEmisData!$C:$C, $H360, NewEmisData!$D:$D, CQ$2))</f>
        <v>0</v>
      </c>
      <c r="CR360" s="335">
        <f>$I360*IF($G360="Pickup", SUMIFS(NewEmisData!J:J, NewEmisData!$A:$A, "Pickup", NewEmisData!$B:$B, $A360, NewEmisData!$C:$C, $H360, NewEmisData!$D:$D, CR$2), SUMIFS(NewEmisData!J:J, NewEmisData!$A:$A, "LDV", NewEmisData!$B:$B, $A360, NewEmisData!$C:$C, $H360, NewEmisData!$D:$D, CR$2))</f>
        <v>0</v>
      </c>
      <c r="CS360" s="335">
        <f>$I360*IF($G360="Pickup", SUMIFS(NewEmisData!K:K, NewEmisData!$A:$A, "Pickup", NewEmisData!$B:$B, $A360, NewEmisData!$C:$C, $H360, NewEmisData!$D:$D, CS$2), SUMIFS(NewEmisData!K:K, NewEmisData!$A:$A, "LDV", NewEmisData!$B:$B, $A360, NewEmisData!$C:$C, $H360, NewEmisData!$D:$D, CS$2))</f>
        <v>0</v>
      </c>
      <c r="CT360" s="335">
        <f>$I360*IF($G360="Pickup", SUMIFS(NewEmisData!L:L, NewEmisData!$A:$A, "Pickup", NewEmisData!$B:$B, $A360, NewEmisData!$C:$C, $H360, NewEmisData!$D:$D, CT$2), SUMIFS(NewEmisData!L:L, NewEmisData!$A:$A, "LDV", NewEmisData!$B:$B, $A360, NewEmisData!$C:$C, $H360, NewEmisData!$D:$D, CT$2))</f>
        <v>0</v>
      </c>
      <c r="CU360" s="335">
        <f>$I360*IF($G360="Pickup", SUMIFS(NewEmisData!M:M, NewEmisData!$A:$A, "Pickup", NewEmisData!$B:$B, $A360, NewEmisData!$C:$C, $H360, NewEmisData!$D:$D, CU$2), SUMIFS(NewEmisData!M:M, NewEmisData!$A:$A, "LDV", NewEmisData!$B:$B, $A360, NewEmisData!$C:$C, $H360, NewEmisData!$D:$D, CU$2))</f>
        <v>0</v>
      </c>
      <c r="CV360" s="335">
        <v>0</v>
      </c>
      <c r="CW360" s="335">
        <v>0</v>
      </c>
      <c r="CX360" s="335">
        <v>0</v>
      </c>
      <c r="CY360" s="335">
        <v>0</v>
      </c>
      <c r="CZ360" s="335">
        <v>0</v>
      </c>
      <c r="DA360" s="335">
        <v>0</v>
      </c>
      <c r="DB360" s="335">
        <v>0</v>
      </c>
      <c r="DC360" s="335">
        <v>0</v>
      </c>
      <c r="DD360" s="335">
        <v>0</v>
      </c>
      <c r="DE360" s="335">
        <v>0</v>
      </c>
      <c r="DF360" s="335">
        <v>0</v>
      </c>
      <c r="DG360" s="335">
        <f>$I360*IF($G360="Pickup", SUMIFS(NewEmisData!E:E, NewEmisData!$A:$A, "Pickup", NewEmisData!$B:$B, $A360, NewEmisData!$C:$C, $H360, NewEmisData!$D:$D, DG$2), SUMIFS(NewEmisData!E:E, NewEmisData!$A:$A, "LDV", NewEmisData!$B:$B, $A360, NewEmisData!$C:$C, $H360, NewEmisData!$D:$D, DG$2))</f>
        <v>0</v>
      </c>
      <c r="DH360" s="335">
        <f>$I360*IF($G360="Pickup", SUMIFS(NewEmisData!F:F, NewEmisData!$A:$A, "Pickup", NewEmisData!$B:$B, $A360, NewEmisData!$C:$C, $H360, NewEmisData!$D:$D, DH$2), SUMIFS(NewEmisData!F:F, NewEmisData!$A:$A, "LDV", NewEmisData!$B:$B, $A360, NewEmisData!$C:$C, $H360, NewEmisData!$D:$D, DH$2))</f>
        <v>0</v>
      </c>
      <c r="DI360" s="335">
        <f>$I360*IF($G360="Pickup", SUMIFS(NewEmisData!G:G, NewEmisData!$A:$A, "Pickup", NewEmisData!$B:$B, $A360, NewEmisData!$C:$C, $H360, NewEmisData!$D:$D, DI$2), SUMIFS(NewEmisData!G:G, NewEmisData!$A:$A, "LDV", NewEmisData!$B:$B, $A360, NewEmisData!$C:$C, $H360, NewEmisData!$D:$D, DI$2))</f>
        <v>0</v>
      </c>
      <c r="DJ360" s="335">
        <f>$I360*IF($G360="Pickup", SUMIFS(NewEmisData!H:H, NewEmisData!$A:$A, "Pickup", NewEmisData!$B:$B, $A360, NewEmisData!$C:$C, $H360, NewEmisData!$D:$D, DJ$2), SUMIFS(NewEmisData!H:H, NewEmisData!$A:$A, "LDV", NewEmisData!$B:$B, $A360, NewEmisData!$C:$C, $H360, NewEmisData!$D:$D, DJ$2))</f>
        <v>0</v>
      </c>
      <c r="DK360" s="335">
        <f>$I360*IF($G360="Pickup", SUMIFS(NewEmisData!I:I, NewEmisData!$A:$A, "Pickup", NewEmisData!$B:$B, $A360, NewEmisData!$C:$C, $H360, NewEmisData!$D:$D, DK$2), SUMIFS(NewEmisData!I:I, NewEmisData!$A:$A, "LDV", NewEmisData!$B:$B, $A360, NewEmisData!$C:$C, $H360, NewEmisData!$D:$D, DK$2))</f>
        <v>0</v>
      </c>
      <c r="DL360" s="335">
        <f>$I360*IF($G360="Pickup", SUMIFS(NewEmisData!J:J, NewEmisData!$A:$A, "Pickup", NewEmisData!$B:$B, $A360, NewEmisData!$C:$C, $H360, NewEmisData!$D:$D, DL$2), SUMIFS(NewEmisData!J:J, NewEmisData!$A:$A, "LDV", NewEmisData!$B:$B, $A360, NewEmisData!$C:$C, $H360, NewEmisData!$D:$D, DL$2))</f>
        <v>0</v>
      </c>
      <c r="DM360" s="335">
        <f>$I360*IF($G360="Pickup", SUMIFS(NewEmisData!K:K, NewEmisData!$A:$A, "Pickup", NewEmisData!$B:$B, $A360, NewEmisData!$C:$C, $H360, NewEmisData!$D:$D, DM$2), SUMIFS(NewEmisData!K:K, NewEmisData!$A:$A, "LDV", NewEmisData!$B:$B, $A360, NewEmisData!$C:$C, $H360, NewEmisData!$D:$D, DM$2))</f>
        <v>0</v>
      </c>
      <c r="DN360" s="335">
        <f>$I360*IF($G360="Pickup", SUMIFS(NewEmisData!L:L, NewEmisData!$A:$A, "Pickup", NewEmisData!$B:$B, $A360, NewEmisData!$C:$C, $H360, NewEmisData!$D:$D, DN$2), SUMIFS(NewEmisData!L:L, NewEmisData!$A:$A, "LDV", NewEmisData!$B:$B, $A360, NewEmisData!$C:$C, $H360, NewEmisData!$D:$D, DN$2))</f>
        <v>0</v>
      </c>
      <c r="DO360" s="335">
        <f>$I360*IF($G360="Pickup", SUMIFS(NewEmisData!M:M, NewEmisData!$A:$A, "Pickup", NewEmisData!$B:$B, $A360, NewEmisData!$C:$C, $H360, NewEmisData!$D:$D, DO$2), SUMIFS(NewEmisData!M:M, NewEmisData!$A:$A, "LDV", NewEmisData!$B:$B, $A360, NewEmisData!$C:$C, $H360, NewEmisData!$D:$D, DO$2))</f>
        <v>0</v>
      </c>
      <c r="DP360" s="335">
        <v>0</v>
      </c>
      <c r="DQ360" s="335">
        <f>$I360*IF($G360="Pickup", SUMIFS(NewEmisData!E:E, NewEmisData!$A:$A, "Pickup", NewEmisData!$B:$B, $A360, NewEmisData!$C:$C, $H360, NewEmisData!$D:$D, DQ$2), SUMIFS(NewEmisData!E:E, NewEmisData!$A:$A, "LDV", NewEmisData!$B:$B, $A360, NewEmisData!$C:$C, $H360, NewEmisData!$D:$D, DQ$2))</f>
        <v>0</v>
      </c>
      <c r="DR360" s="335">
        <f>$I360*IF($G360="Pickup", SUMIFS(NewEmisData!F:F, NewEmisData!$A:$A, "Pickup", NewEmisData!$B:$B, $A360, NewEmisData!$C:$C, $H360, NewEmisData!$D:$D, DR$2), SUMIFS(NewEmisData!F:F, NewEmisData!$A:$A, "LDV", NewEmisData!$B:$B, $A360, NewEmisData!$C:$C, $H360, NewEmisData!$D:$D, DR$2))</f>
        <v>0</v>
      </c>
      <c r="DS360" s="335">
        <f>$I360*IF($G360="Pickup", SUMIFS(NewEmisData!G:G, NewEmisData!$A:$A, "Pickup", NewEmisData!$B:$B, $A360, NewEmisData!$C:$C, $H360, NewEmisData!$D:$D, DS$2), SUMIFS(NewEmisData!G:G, NewEmisData!$A:$A, "LDV", NewEmisData!$B:$B, $A360, NewEmisData!$C:$C, $H360, NewEmisData!$D:$D, DS$2))</f>
        <v>0</v>
      </c>
      <c r="DT360" s="335">
        <f>$I360*IF($G360="Pickup", SUMIFS(NewEmisData!H:H, NewEmisData!$A:$A, "Pickup", NewEmisData!$B:$B, $A360, NewEmisData!$C:$C, $H360, NewEmisData!$D:$D, DT$2), SUMIFS(NewEmisData!H:H, NewEmisData!$A:$A, "LDV", NewEmisData!$B:$B, $A360, NewEmisData!$C:$C, $H360, NewEmisData!$D:$D, DT$2))</f>
        <v>0</v>
      </c>
      <c r="DU360" s="335">
        <f>$I360*IF($G360="Pickup", SUMIFS(NewEmisData!I:I, NewEmisData!$A:$A, "Pickup", NewEmisData!$B:$B, $A360, NewEmisData!$C:$C, $H360, NewEmisData!$D:$D, DU$2), SUMIFS(NewEmisData!I:I, NewEmisData!$A:$A, "LDV", NewEmisData!$B:$B, $A360, NewEmisData!$C:$C, $H360, NewEmisData!$D:$D, DU$2))</f>
        <v>0</v>
      </c>
      <c r="DV360" s="335">
        <f>$I360*IF($G360="Pickup", SUMIFS(NewEmisData!J:J, NewEmisData!$A:$A, "Pickup", NewEmisData!$B:$B, $A360, NewEmisData!$C:$C, $H360, NewEmisData!$D:$D, DV$2), SUMIFS(NewEmisData!J:J, NewEmisData!$A:$A, "LDV", NewEmisData!$B:$B, $A360, NewEmisData!$C:$C, $H360, NewEmisData!$D:$D, DV$2))</f>
        <v>0</v>
      </c>
      <c r="DW360" s="335">
        <f>$I360*IF($G360="Pickup", SUMIFS(NewEmisData!K:K, NewEmisData!$A:$A, "Pickup", NewEmisData!$B:$B, $A360, NewEmisData!$C:$C, $H360, NewEmisData!$D:$D, DW$2), SUMIFS(NewEmisData!K:K, NewEmisData!$A:$A, "LDV", NewEmisData!$B:$B, $A360, NewEmisData!$C:$C, $H360, NewEmisData!$D:$D, DW$2))</f>
        <v>0</v>
      </c>
      <c r="DX360" s="335">
        <f>$I360*IF($G360="Pickup", SUMIFS(NewEmisData!L:L, NewEmisData!$A:$A, "Pickup", NewEmisData!$B:$B, $A360, NewEmisData!$C:$C, $H360, NewEmisData!$D:$D, DX$2), SUMIFS(NewEmisData!L:L, NewEmisData!$A:$A, "LDV", NewEmisData!$B:$B, $A360, NewEmisData!$C:$C, $H360, NewEmisData!$D:$D, DX$2))</f>
        <v>0</v>
      </c>
      <c r="DY360" s="335">
        <f>$I360*IF($G360="Pickup", SUMIFS(NewEmisData!M:M, NewEmisData!$A:$A, "Pickup", NewEmisData!$B:$B, $A360, NewEmisData!$C:$C, $H360, NewEmisData!$D:$D, DY$2), SUMIFS(NewEmisData!M:M, NewEmisData!$A:$A, "LDV", NewEmisData!$B:$B, $A360, NewEmisData!$C:$C, $H360, NewEmisData!$D:$D, DY$2))</f>
        <v>0</v>
      </c>
      <c r="DZ360" s="335">
        <v>0</v>
      </c>
      <c r="EA360" s="335">
        <f t="shared" si="658"/>
        <v>0</v>
      </c>
      <c r="EB360" s="335">
        <f t="shared" si="659"/>
        <v>0</v>
      </c>
      <c r="EC360" s="335">
        <f t="shared" si="660"/>
        <v>0</v>
      </c>
      <c r="ED360" s="335">
        <f t="shared" si="661"/>
        <v>0</v>
      </c>
      <c r="EE360" s="335">
        <f t="shared" si="662"/>
        <v>0</v>
      </c>
      <c r="EF360" s="335">
        <f t="shared" si="663"/>
        <v>0</v>
      </c>
      <c r="EG360" s="335">
        <f t="shared" si="664"/>
        <v>0</v>
      </c>
      <c r="EH360" s="335">
        <f t="shared" si="665"/>
        <v>0</v>
      </c>
      <c r="EI360" s="335">
        <f t="shared" si="666"/>
        <v>0</v>
      </c>
      <c r="EJ360" s="335">
        <f t="shared" si="667"/>
        <v>0</v>
      </c>
      <c r="EK360" s="335">
        <f t="shared" si="668"/>
        <v>0</v>
      </c>
      <c r="EL360" s="335">
        <f t="shared" si="669"/>
        <v>0</v>
      </c>
      <c r="EM360" s="335">
        <f t="shared" si="670"/>
        <v>0</v>
      </c>
      <c r="EN360" s="335">
        <f t="shared" si="671"/>
        <v>0</v>
      </c>
      <c r="EO360" s="335">
        <f t="shared" si="672"/>
        <v>0</v>
      </c>
      <c r="EP360" s="335">
        <f t="shared" si="673"/>
        <v>0</v>
      </c>
      <c r="EQ360" s="335">
        <f t="shared" si="674"/>
        <v>0</v>
      </c>
      <c r="ER360" s="335">
        <f t="shared" si="675"/>
        <v>0</v>
      </c>
      <c r="ES360" s="335">
        <f t="shared" si="676"/>
        <v>0</v>
      </c>
      <c r="ET360" s="335">
        <f t="shared" si="677"/>
        <v>0</v>
      </c>
      <c r="EU360" s="335">
        <f t="shared" si="678"/>
        <v>0</v>
      </c>
      <c r="EV360" s="335">
        <f t="shared" si="679"/>
        <v>0</v>
      </c>
      <c r="EW360" s="335">
        <f t="shared" si="680"/>
        <v>0</v>
      </c>
      <c r="EX360" s="335">
        <f t="shared" si="681"/>
        <v>0</v>
      </c>
      <c r="EY360" s="335">
        <f t="shared" si="682"/>
        <v>0</v>
      </c>
      <c r="EZ360" s="335">
        <f t="shared" si="683"/>
        <v>0</v>
      </c>
      <c r="FA360" s="335">
        <f t="shared" si="684"/>
        <v>0</v>
      </c>
      <c r="FB360" s="335">
        <f t="shared" si="685"/>
        <v>0</v>
      </c>
      <c r="FC360" s="335">
        <f t="shared" si="686"/>
        <v>0</v>
      </c>
      <c r="FD360" s="335">
        <f t="shared" si="687"/>
        <v>0</v>
      </c>
      <c r="FE360" s="335">
        <f t="shared" si="688"/>
        <v>7.3243110221385299E-2</v>
      </c>
      <c r="FF360" s="335">
        <f t="shared" si="689"/>
        <v>7.3243110221385299E-2</v>
      </c>
      <c r="FG360" s="335">
        <f t="shared" si="690"/>
        <v>7.32430660863298E-2</v>
      </c>
      <c r="FH360" s="335">
        <f t="shared" si="691"/>
        <v>7.3243157465552503E-2</v>
      </c>
      <c r="FI360" s="335">
        <f t="shared" si="692"/>
        <v>7.3243061950548305E-2</v>
      </c>
      <c r="FJ360" s="335">
        <f t="shared" si="693"/>
        <v>7.3243007522533404E-2</v>
      </c>
      <c r="FK360" s="335">
        <f t="shared" si="694"/>
        <v>7.3243037508868306E-2</v>
      </c>
      <c r="FL360" s="335">
        <f t="shared" si="695"/>
        <v>7.3242921236188793E-2</v>
      </c>
      <c r="FM360" s="335">
        <f t="shared" si="696"/>
        <v>7.3242921236188793E-2</v>
      </c>
      <c r="FN360" s="335">
        <f t="shared" si="697"/>
        <v>2.3805319372350052E-2</v>
      </c>
      <c r="FO360" s="335">
        <f t="shared" si="698"/>
        <v>9.4510282374974993E-3</v>
      </c>
      <c r="FP360" s="335">
        <f t="shared" si="699"/>
        <v>9.4510282374974993E-3</v>
      </c>
      <c r="FQ360" s="335">
        <f t="shared" si="700"/>
        <v>9.4510125266560902E-3</v>
      </c>
      <c r="FR360" s="335">
        <f t="shared" si="701"/>
        <v>9.4510284224167199E-3</v>
      </c>
      <c r="FS360" s="335">
        <f t="shared" si="702"/>
        <v>9.4510120080224802E-3</v>
      </c>
      <c r="FT360" s="335">
        <f t="shared" si="703"/>
        <v>9.4510218218297193E-3</v>
      </c>
      <c r="FU360" s="335">
        <f t="shared" si="704"/>
        <v>9.4510103244617501E-3</v>
      </c>
      <c r="FV360" s="335">
        <f t="shared" si="705"/>
        <v>9.4510089054136992E-3</v>
      </c>
      <c r="FW360" s="335">
        <f t="shared" si="706"/>
        <v>9.4510089054136992E-3</v>
      </c>
      <c r="FX360" s="335">
        <f t="shared" si="707"/>
        <v>1.6506531515565108E-3</v>
      </c>
    </row>
    <row r="361" spans="1:180" x14ac:dyDescent="0.2">
      <c r="A361" s="305" t="str">
        <f>_xlfn.CONCAT(IF(LEFT(TRIM(A360),1)="*", "*R", "R"), 1+RIGHT(TRIM(A360),1))</f>
        <v>*R3</v>
      </c>
      <c r="B361" s="305" t="str">
        <f t="shared" ref="B361:B364" si="709">B360</f>
        <v>TLSSFCH25</v>
      </c>
      <c r="C361" s="305" t="str">
        <f t="shared" ref="C361:C364" si="710">C360</f>
        <v>TL.H2.SS.FCH</v>
      </c>
      <c r="D361" s="301" t="str">
        <f t="shared" ref="D361:D364" si="711">D360</f>
        <v>bn-vmt, bn-vmt/a</v>
      </c>
      <c r="E361" s="301" t="str">
        <f t="shared" ref="E361:E364" si="712">E360</f>
        <v>TRNH2</v>
      </c>
      <c r="F361" s="301" t="str">
        <f t="shared" ref="F361:F364" si="713">F360</f>
        <v>TL</v>
      </c>
      <c r="G361" s="315" t="s">
        <v>821</v>
      </c>
      <c r="H361" s="315" t="s">
        <v>36</v>
      </c>
      <c r="I361" s="315">
        <v>1</v>
      </c>
      <c r="J361" s="315" t="str">
        <f t="shared" si="708"/>
        <v>Small SUV-ELC</v>
      </c>
      <c r="K361" s="335">
        <f>$I361*IF($G361="Pickup", SUMIFS(NewEmisData!E:E, NewEmisData!$A:$A, "Pickup", NewEmisData!$B:$B, $A361, NewEmisData!$C:$C, $H361, NewEmisData!$D:$D, K$2), SUMIFS(NewEmisData!E:E, NewEmisData!$A:$A, "LDV", NewEmisData!$B:$B, $A361, NewEmisData!$C:$C, $H361, NewEmisData!$D:$D, K$2))</f>
        <v>0</v>
      </c>
      <c r="L361" s="335">
        <f>$I361*IF($G361="Pickup", SUMIFS(NewEmisData!F:F, NewEmisData!$A:$A, "Pickup", NewEmisData!$B:$B, $A361, NewEmisData!$C:$C, $H361, NewEmisData!$D:$D, L$2), SUMIFS(NewEmisData!F:F, NewEmisData!$A:$A, "LDV", NewEmisData!$B:$B, $A361, NewEmisData!$C:$C, $H361, NewEmisData!$D:$D, L$2))</f>
        <v>0</v>
      </c>
      <c r="M361" s="335">
        <f>$I361*IF($G361="Pickup", SUMIFS(NewEmisData!G:G, NewEmisData!$A:$A, "Pickup", NewEmisData!$B:$B, $A361, NewEmisData!$C:$C, $H361, NewEmisData!$D:$D, M$2), SUMIFS(NewEmisData!G:G, NewEmisData!$A:$A, "LDV", NewEmisData!$B:$B, $A361, NewEmisData!$C:$C, $H361, NewEmisData!$D:$D, M$2))</f>
        <v>0</v>
      </c>
      <c r="N361" s="335">
        <f>$I361*IF($G361="Pickup", SUMIFS(NewEmisData!H:H, NewEmisData!$A:$A, "Pickup", NewEmisData!$B:$B, $A361, NewEmisData!$C:$C, $H361, NewEmisData!$D:$D, N$2), SUMIFS(NewEmisData!H:H, NewEmisData!$A:$A, "LDV", NewEmisData!$B:$B, $A361, NewEmisData!$C:$C, $H361, NewEmisData!$D:$D, N$2))</f>
        <v>0</v>
      </c>
      <c r="O361" s="335">
        <f>$I361*IF($G361="Pickup", SUMIFS(NewEmisData!I:I, NewEmisData!$A:$A, "Pickup", NewEmisData!$B:$B, $A361, NewEmisData!$C:$C, $H361, NewEmisData!$D:$D, O$2), SUMIFS(NewEmisData!I:I, NewEmisData!$A:$A, "LDV", NewEmisData!$B:$B, $A361, NewEmisData!$C:$C, $H361, NewEmisData!$D:$D, O$2))</f>
        <v>0</v>
      </c>
      <c r="P361" s="335">
        <f>$I361*IF($G361="Pickup", SUMIFS(NewEmisData!J:J, NewEmisData!$A:$A, "Pickup", NewEmisData!$B:$B, $A361, NewEmisData!$C:$C, $H361, NewEmisData!$D:$D, P$2), SUMIFS(NewEmisData!J:J, NewEmisData!$A:$A, "LDV", NewEmisData!$B:$B, $A361, NewEmisData!$C:$C, $H361, NewEmisData!$D:$D, P$2))</f>
        <v>0</v>
      </c>
      <c r="Q361" s="335">
        <f>$I361*IF($G361="Pickup", SUMIFS(NewEmisData!K:K, NewEmisData!$A:$A, "Pickup", NewEmisData!$B:$B, $A361, NewEmisData!$C:$C, $H361, NewEmisData!$D:$D, Q$2), SUMIFS(NewEmisData!K:K, NewEmisData!$A:$A, "LDV", NewEmisData!$B:$B, $A361, NewEmisData!$C:$C, $H361, NewEmisData!$D:$D, Q$2))</f>
        <v>0</v>
      </c>
      <c r="R361" s="335">
        <f>$I361*IF($G361="Pickup", SUMIFS(NewEmisData!L:L, NewEmisData!$A:$A, "Pickup", NewEmisData!$B:$B, $A361, NewEmisData!$C:$C, $H361, NewEmisData!$D:$D, R$2), SUMIFS(NewEmisData!L:L, NewEmisData!$A:$A, "LDV", NewEmisData!$B:$B, $A361, NewEmisData!$C:$C, $H361, NewEmisData!$D:$D, R$2))</f>
        <v>0</v>
      </c>
      <c r="S361" s="335">
        <f>$I361*IF($G361="Pickup", SUMIFS(NewEmisData!M:M, NewEmisData!$A:$A, "Pickup", NewEmisData!$B:$B, $A361, NewEmisData!$C:$C, $H361, NewEmisData!$D:$D, S$2), SUMIFS(NewEmisData!M:M, NewEmisData!$A:$A, "LDV", NewEmisData!$B:$B, $A361, NewEmisData!$C:$C, $H361, NewEmisData!$D:$D, S$2))</f>
        <v>0</v>
      </c>
      <c r="T361" s="335">
        <v>0</v>
      </c>
      <c r="U361" s="335">
        <f>$I361*IF($G361="Pickup", SUMIFS(NewEmisData!E:E, NewEmisData!$A:$A, "Pickup", NewEmisData!$B:$B, $A361, NewEmisData!$C:$C, $H361, NewEmisData!$D:$D, U$2), SUMIFS(NewEmisData!E:E, NewEmisData!$A:$A, "LDV", NewEmisData!$B:$B, $A361, NewEmisData!$C:$C, $H361, NewEmisData!$D:$D, U$2))</f>
        <v>0</v>
      </c>
      <c r="V361" s="335">
        <f>$I361*IF($G361="Pickup", SUMIFS(NewEmisData!F:F, NewEmisData!$A:$A, "Pickup", NewEmisData!$B:$B, $A361, NewEmisData!$C:$C, $H361, NewEmisData!$D:$D, V$2), SUMIFS(NewEmisData!F:F, NewEmisData!$A:$A, "LDV", NewEmisData!$B:$B, $A361, NewEmisData!$C:$C, $H361, NewEmisData!$D:$D, V$2))</f>
        <v>0</v>
      </c>
      <c r="W361" s="335">
        <f>$I361*IF($G361="Pickup", SUMIFS(NewEmisData!G:G, NewEmisData!$A:$A, "Pickup", NewEmisData!$B:$B, $A361, NewEmisData!$C:$C, $H361, NewEmisData!$D:$D, W$2), SUMIFS(NewEmisData!G:G, NewEmisData!$A:$A, "LDV", NewEmisData!$B:$B, $A361, NewEmisData!$C:$C, $H361, NewEmisData!$D:$D, W$2))</f>
        <v>0</v>
      </c>
      <c r="X361" s="335">
        <f>$I361*IF($G361="Pickup", SUMIFS(NewEmisData!H:H, NewEmisData!$A:$A, "Pickup", NewEmisData!$B:$B, $A361, NewEmisData!$C:$C, $H361, NewEmisData!$D:$D, X$2), SUMIFS(NewEmisData!H:H, NewEmisData!$A:$A, "LDV", NewEmisData!$B:$B, $A361, NewEmisData!$C:$C, $H361, NewEmisData!$D:$D, X$2))</f>
        <v>0</v>
      </c>
      <c r="Y361" s="335">
        <f>$I361*IF($G361="Pickup", SUMIFS(NewEmisData!I:I, NewEmisData!$A:$A, "Pickup", NewEmisData!$B:$B, $A361, NewEmisData!$C:$C, $H361, NewEmisData!$D:$D, Y$2), SUMIFS(NewEmisData!I:I, NewEmisData!$A:$A, "LDV", NewEmisData!$B:$B, $A361, NewEmisData!$C:$C, $H361, NewEmisData!$D:$D, Y$2))</f>
        <v>0</v>
      </c>
      <c r="Z361" s="335">
        <f>$I361*IF($G361="Pickup", SUMIFS(NewEmisData!J:J, NewEmisData!$A:$A, "Pickup", NewEmisData!$B:$B, $A361, NewEmisData!$C:$C, $H361, NewEmisData!$D:$D, Z$2), SUMIFS(NewEmisData!J:J, NewEmisData!$A:$A, "LDV", NewEmisData!$B:$B, $A361, NewEmisData!$C:$C, $H361, NewEmisData!$D:$D, Z$2))</f>
        <v>0</v>
      </c>
      <c r="AA361" s="335">
        <f>$I361*IF($G361="Pickup", SUMIFS(NewEmisData!K:K, NewEmisData!$A:$A, "Pickup", NewEmisData!$B:$B, $A361, NewEmisData!$C:$C, $H361, NewEmisData!$D:$D, AA$2), SUMIFS(NewEmisData!K:K, NewEmisData!$A:$A, "LDV", NewEmisData!$B:$B, $A361, NewEmisData!$C:$C, $H361, NewEmisData!$D:$D, AA$2))</f>
        <v>0</v>
      </c>
      <c r="AB361" s="335">
        <f>$I361*IF($G361="Pickup", SUMIFS(NewEmisData!L:L, NewEmisData!$A:$A, "Pickup", NewEmisData!$B:$B, $A361, NewEmisData!$C:$C, $H361, NewEmisData!$D:$D, AB$2), SUMIFS(NewEmisData!L:L, NewEmisData!$A:$A, "LDV", NewEmisData!$B:$B, $A361, NewEmisData!$C:$C, $H361, NewEmisData!$D:$D, AB$2))</f>
        <v>0</v>
      </c>
      <c r="AC361" s="335">
        <f>$I361*IF($G361="Pickup", SUMIFS(NewEmisData!M:M, NewEmisData!$A:$A, "Pickup", NewEmisData!$B:$B, $A361, NewEmisData!$C:$C, $H361, NewEmisData!$D:$D, AC$2), SUMIFS(NewEmisData!M:M, NewEmisData!$A:$A, "LDV", NewEmisData!$B:$B, $A361, NewEmisData!$C:$C, $H361, NewEmisData!$D:$D, AC$2))</f>
        <v>0</v>
      </c>
      <c r="AD361" s="335">
        <v>0</v>
      </c>
      <c r="AE361" s="335">
        <f>$I361*IF($G361="Pickup", SUMIFS(NewEmisData!E:E, NewEmisData!$A:$A, "Pickup", NewEmisData!$B:$B, $A361, NewEmisData!$C:$C, $H361, NewEmisData!$D:$D, AE$2), SUMIFS(NewEmisData!E:E, NewEmisData!$A:$A, "LDV", NewEmisData!$B:$B, $A361, NewEmisData!$C:$C, $H361, NewEmisData!$D:$D, AE$2))</f>
        <v>0</v>
      </c>
      <c r="AF361" s="335">
        <f>$I361*IF($G361="Pickup", SUMIFS(NewEmisData!F:F, NewEmisData!$A:$A, "Pickup", NewEmisData!$B:$B, $A361, NewEmisData!$C:$C, $H361, NewEmisData!$D:$D, AF$2), SUMIFS(NewEmisData!F:F, NewEmisData!$A:$A, "LDV", NewEmisData!$B:$B, $A361, NewEmisData!$C:$C, $H361, NewEmisData!$D:$D, AF$2))</f>
        <v>0</v>
      </c>
      <c r="AG361" s="335">
        <f>$I361*IF($G361="Pickup", SUMIFS(NewEmisData!G:G, NewEmisData!$A:$A, "Pickup", NewEmisData!$B:$B, $A361, NewEmisData!$C:$C, $H361, NewEmisData!$D:$D, AG$2), SUMIFS(NewEmisData!G:G, NewEmisData!$A:$A, "LDV", NewEmisData!$B:$B, $A361, NewEmisData!$C:$C, $H361, NewEmisData!$D:$D, AG$2))</f>
        <v>0</v>
      </c>
      <c r="AH361" s="335">
        <f>$I361*IF($G361="Pickup", SUMIFS(NewEmisData!H:H, NewEmisData!$A:$A, "Pickup", NewEmisData!$B:$B, $A361, NewEmisData!$C:$C, $H361, NewEmisData!$D:$D, AH$2), SUMIFS(NewEmisData!H:H, NewEmisData!$A:$A, "LDV", NewEmisData!$B:$B, $A361, NewEmisData!$C:$C, $H361, NewEmisData!$D:$D, AH$2))</f>
        <v>0</v>
      </c>
      <c r="AI361" s="335">
        <f>$I361*IF($G361="Pickup", SUMIFS(NewEmisData!I:I, NewEmisData!$A:$A, "Pickup", NewEmisData!$B:$B, $A361, NewEmisData!$C:$C, $H361, NewEmisData!$D:$D, AI$2), SUMIFS(NewEmisData!I:I, NewEmisData!$A:$A, "LDV", NewEmisData!$B:$B, $A361, NewEmisData!$C:$C, $H361, NewEmisData!$D:$D, AI$2))</f>
        <v>0</v>
      </c>
      <c r="AJ361" s="335">
        <f>$I361*IF($G361="Pickup", SUMIFS(NewEmisData!J:J, NewEmisData!$A:$A, "Pickup", NewEmisData!$B:$B, $A361, NewEmisData!$C:$C, $H361, NewEmisData!$D:$D, AJ$2), SUMIFS(NewEmisData!J:J, NewEmisData!$A:$A, "LDV", NewEmisData!$B:$B, $A361, NewEmisData!$C:$C, $H361, NewEmisData!$D:$D, AJ$2))</f>
        <v>0</v>
      </c>
      <c r="AK361" s="335">
        <f>$I361*IF($G361="Pickup", SUMIFS(NewEmisData!K:K, NewEmisData!$A:$A, "Pickup", NewEmisData!$B:$B, $A361, NewEmisData!$C:$C, $H361, NewEmisData!$D:$D, AK$2), SUMIFS(NewEmisData!K:K, NewEmisData!$A:$A, "LDV", NewEmisData!$B:$B, $A361, NewEmisData!$C:$C, $H361, NewEmisData!$D:$D, AK$2))</f>
        <v>0</v>
      </c>
      <c r="AL361" s="335">
        <f>$I361*IF($G361="Pickup", SUMIFS(NewEmisData!L:L, NewEmisData!$A:$A, "Pickup", NewEmisData!$B:$B, $A361, NewEmisData!$C:$C, $H361, NewEmisData!$D:$D, AL$2), SUMIFS(NewEmisData!L:L, NewEmisData!$A:$A, "LDV", NewEmisData!$B:$B, $A361, NewEmisData!$C:$C, $H361, NewEmisData!$D:$D, AL$2))</f>
        <v>0</v>
      </c>
      <c r="AM361" s="335">
        <f>$I361*IF($G361="Pickup", SUMIFS(NewEmisData!M:M, NewEmisData!$A:$A, "Pickup", NewEmisData!$B:$B, $A361, NewEmisData!$C:$C, $H361, NewEmisData!$D:$D, AM$2), SUMIFS(NewEmisData!M:M, NewEmisData!$A:$A, "LDV", NewEmisData!$B:$B, $A361, NewEmisData!$C:$C, $H361, NewEmisData!$D:$D, AM$2))</f>
        <v>0</v>
      </c>
      <c r="AN361" s="335">
        <v>0</v>
      </c>
      <c r="AO361" s="335">
        <f>$I361*IF($G361="Pickup", SUMIFS(NewEmisData!E:E, NewEmisData!$A:$A, "Pickup", NewEmisData!$B:$B, $A361, NewEmisData!$C:$C, $H361, NewEmisData!$D:$D, AO$2), SUMIFS(NewEmisData!E:E, NewEmisData!$A:$A, "LDV", NewEmisData!$B:$B, $A361, NewEmisData!$C:$C, $H361, NewEmisData!$D:$D, AO$2))</f>
        <v>5.5949189126931899E-2</v>
      </c>
      <c r="AP361" s="335">
        <f>$I361*IF($G361="Pickup", SUMIFS(NewEmisData!F:F, NewEmisData!$A:$A, "Pickup", NewEmisData!$B:$B, $A361, NewEmisData!$C:$C, $H361, NewEmisData!$D:$D, AP$2), SUMIFS(NewEmisData!F:F, NewEmisData!$A:$A, "LDV", NewEmisData!$B:$B, $A361, NewEmisData!$C:$C, $H361, NewEmisData!$D:$D, AP$2))</f>
        <v>5.5949189126931899E-2</v>
      </c>
      <c r="AQ361" s="335">
        <f>$I361*IF($G361="Pickup", SUMIFS(NewEmisData!G:G, NewEmisData!$A:$A, "Pickup", NewEmisData!$B:$B, $A361, NewEmisData!$C:$C, $H361, NewEmisData!$D:$D, AQ$2), SUMIFS(NewEmisData!G:G, NewEmisData!$A:$A, "LDV", NewEmisData!$B:$B, $A361, NewEmisData!$C:$C, $H361, NewEmisData!$D:$D, AQ$2))</f>
        <v>5.5949131442004002E-2</v>
      </c>
      <c r="AR361" s="335">
        <f>$I361*IF($G361="Pickup", SUMIFS(NewEmisData!H:H, NewEmisData!$A:$A, "Pickup", NewEmisData!$B:$B, $A361, NewEmisData!$C:$C, $H361, NewEmisData!$D:$D, AR$2), SUMIFS(NewEmisData!H:H, NewEmisData!$A:$A, "LDV", NewEmisData!$B:$B, $A361, NewEmisData!$C:$C, $H361, NewEmisData!$D:$D, AR$2))</f>
        <v>5.5949145320737102E-2</v>
      </c>
      <c r="AS361" s="335">
        <f>$I361*IF($G361="Pickup", SUMIFS(NewEmisData!I:I, NewEmisData!$A:$A, "Pickup", NewEmisData!$B:$B, $A361, NewEmisData!$C:$C, $H361, NewEmisData!$D:$D, AS$2), SUMIFS(NewEmisData!I:I, NewEmisData!$A:$A, "LDV", NewEmisData!$B:$B, $A361, NewEmisData!$C:$C, $H361, NewEmisData!$D:$D, AS$2))</f>
        <v>5.5949118174518898E-2</v>
      </c>
      <c r="AT361" s="335">
        <f>$I361*IF($G361="Pickup", SUMIFS(NewEmisData!J:J, NewEmisData!$A:$A, "Pickup", NewEmisData!$B:$B, $A361, NewEmisData!$C:$C, $H361, NewEmisData!$D:$D, AT$2), SUMIFS(NewEmisData!J:J, NewEmisData!$A:$A, "LDV", NewEmisData!$B:$B, $A361, NewEmisData!$C:$C, $H361, NewEmisData!$D:$D, AT$2))</f>
        <v>5.5949046541697099E-2</v>
      </c>
      <c r="AU361" s="335">
        <f>$I361*IF($G361="Pickup", SUMIFS(NewEmisData!K:K, NewEmisData!$A:$A, "Pickup", NewEmisData!$B:$B, $A361, NewEmisData!$C:$C, $H361, NewEmisData!$D:$D, AU$2), SUMIFS(NewEmisData!K:K, NewEmisData!$A:$A, "LDV", NewEmisData!$B:$B, $A361, NewEmisData!$C:$C, $H361, NewEmisData!$D:$D, AU$2))</f>
        <v>5.5949120890101497E-2</v>
      </c>
      <c r="AV361" s="335">
        <f>$I361*IF($G361="Pickup", SUMIFS(NewEmisData!L:L, NewEmisData!$A:$A, "Pickup", NewEmisData!$B:$B, $A361, NewEmisData!$C:$C, $H361, NewEmisData!$D:$D, AV$2), SUMIFS(NewEmisData!L:L, NewEmisData!$A:$A, "LDV", NewEmisData!$B:$B, $A361, NewEmisData!$C:$C, $H361, NewEmisData!$D:$D, AV$2))</f>
        <v>5.5949175401502099E-2</v>
      </c>
      <c r="AW361" s="335">
        <f>$I361*IF($G361="Pickup", SUMIFS(NewEmisData!M:M, NewEmisData!$A:$A, "Pickup", NewEmisData!$B:$B, $A361, NewEmisData!$C:$C, $H361, NewEmisData!$D:$D, AW$2), SUMIFS(NewEmisData!M:M, NewEmisData!$A:$A, "LDV", NewEmisData!$B:$B, $A361, NewEmisData!$C:$C, $H361, NewEmisData!$D:$D, AW$2))</f>
        <v>5.5949175401502099E-2</v>
      </c>
      <c r="AX361" s="335">
        <v>2.3805319372350052E-2</v>
      </c>
      <c r="AY361" s="335">
        <f>$I361*IF($G361="Pickup", SUMIFS(NewEmisData!E:E, NewEmisData!$A:$A, "Pickup", NewEmisData!$B:$B, $A361, NewEmisData!$C:$C, $H361, NewEmisData!$D:$D, AY$2), SUMIFS(NewEmisData!E:E, NewEmisData!$A:$A, "LDV", NewEmisData!$B:$B, $A361, NewEmisData!$C:$C, $H361, NewEmisData!$D:$D, AY$2))</f>
        <v>7.2571184818618403E-3</v>
      </c>
      <c r="AZ361" s="335">
        <f>$I361*IF($G361="Pickup", SUMIFS(NewEmisData!F:F, NewEmisData!$A:$A, "Pickup", NewEmisData!$B:$B, $A361, NewEmisData!$C:$C, $H361, NewEmisData!$D:$D, AZ$2), SUMIFS(NewEmisData!F:F, NewEmisData!$A:$A, "LDV", NewEmisData!$B:$B, $A361, NewEmisData!$C:$C, $H361, NewEmisData!$D:$D, AZ$2))</f>
        <v>7.2571184818618403E-3</v>
      </c>
      <c r="BA361" s="335">
        <f>$I361*IF($G361="Pickup", SUMIFS(NewEmisData!G:G, NewEmisData!$A:$A, "Pickup", NewEmisData!$B:$B, $A361, NewEmisData!$C:$C, $H361, NewEmisData!$D:$D, BA$2), SUMIFS(NewEmisData!G:G, NewEmisData!$A:$A, "LDV", NewEmisData!$B:$B, $A361, NewEmisData!$C:$C, $H361, NewEmisData!$D:$D, BA$2))</f>
        <v>7.2571114316428102E-3</v>
      </c>
      <c r="BB361" s="335">
        <f>$I361*IF($G361="Pickup", SUMIFS(NewEmisData!H:H, NewEmisData!$A:$A, "Pickup", NewEmisData!$B:$B, $A361, NewEmisData!$C:$C, $H361, NewEmisData!$D:$D, BB$2), SUMIFS(NewEmisData!H:H, NewEmisData!$A:$A, "LDV", NewEmisData!$B:$B, $A361, NewEmisData!$C:$C, $H361, NewEmisData!$D:$D, BB$2))</f>
        <v>7.2571137654529501E-3</v>
      </c>
      <c r="BC361" s="335">
        <f>$I361*IF($G361="Pickup", SUMIFS(NewEmisData!I:I, NewEmisData!$A:$A, "Pickup", NewEmisData!$B:$B, $A361, NewEmisData!$C:$C, $H361, NewEmisData!$D:$D, BC$2), SUMIFS(NewEmisData!I:I, NewEmisData!$A:$A, "LDV", NewEmisData!$B:$B, $A361, NewEmisData!$C:$C, $H361, NewEmisData!$D:$D, BC$2))</f>
        <v>7.2571068307629499E-3</v>
      </c>
      <c r="BD361" s="335">
        <f>$I361*IF($G361="Pickup", SUMIFS(NewEmisData!J:J, NewEmisData!$A:$A, "Pickup", NewEmisData!$B:$B, $A361, NewEmisData!$C:$C, $H361, NewEmisData!$D:$D, BD$2), SUMIFS(NewEmisData!J:J, NewEmisData!$A:$A, "LDV", NewEmisData!$B:$B, $A361, NewEmisData!$C:$C, $H361, NewEmisData!$D:$D, BD$2))</f>
        <v>7.2570974674633498E-3</v>
      </c>
      <c r="BE361" s="335">
        <f>$I361*IF($G361="Pickup", SUMIFS(NewEmisData!K:K, NewEmisData!$A:$A, "Pickup", NewEmisData!$B:$B, $A361, NewEmisData!$C:$C, $H361, NewEmisData!$D:$D, BE$2), SUMIFS(NewEmisData!K:K, NewEmisData!$A:$A, "LDV", NewEmisData!$B:$B, $A361, NewEmisData!$C:$C, $H361, NewEmisData!$D:$D, BE$2))</f>
        <v>7.25710679204878E-3</v>
      </c>
      <c r="BF361" s="335">
        <f>$I361*IF($G361="Pickup", SUMIFS(NewEmisData!L:L, NewEmisData!$A:$A, "Pickup", NewEmisData!$B:$B, $A361, NewEmisData!$C:$C, $H361, NewEmisData!$D:$D, BF$2), SUMIFS(NewEmisData!L:L, NewEmisData!$A:$A, "LDV", NewEmisData!$B:$B, $A361, NewEmisData!$C:$C, $H361, NewEmisData!$D:$D, BF$2))</f>
        <v>7.2571142164254898E-3</v>
      </c>
      <c r="BG361" s="335">
        <f>$I361*IF($G361="Pickup", SUMIFS(NewEmisData!M:M, NewEmisData!$A:$A, "Pickup", NewEmisData!$B:$B, $A361, NewEmisData!$C:$C, $H361, NewEmisData!$D:$D, BG$2), SUMIFS(NewEmisData!M:M, NewEmisData!$A:$A, "LDV", NewEmisData!$B:$B, $A361, NewEmisData!$C:$C, $H361, NewEmisData!$D:$D, BG$2))</f>
        <v>7.2571142164254898E-3</v>
      </c>
      <c r="BH361" s="335">
        <v>1.6506531515565108E-3</v>
      </c>
      <c r="BI361" s="335">
        <f>$I361*IF($G361="Pickup", SUMIFS(NewEmisData!E:E, NewEmisData!$A:$A, "Pickup", NewEmisData!$B:$B, $A361, NewEmisData!$C:$C, $H361, NewEmisData!$D:$D, BI$2), SUMIFS(NewEmisData!E:E, NewEmisData!$A:$A, "LDV", NewEmisData!$B:$B, $A361, NewEmisData!$C:$C, $H361, NewEmisData!$D:$D, BI$2))</f>
        <v>0</v>
      </c>
      <c r="BJ361" s="335">
        <f>$I361*IF($G361="Pickup", SUMIFS(NewEmisData!F:F, NewEmisData!$A:$A, "Pickup", NewEmisData!$B:$B, $A361, NewEmisData!$C:$C, $H361, NewEmisData!$D:$D, BJ$2), SUMIFS(NewEmisData!F:F, NewEmisData!$A:$A, "LDV", NewEmisData!$B:$B, $A361, NewEmisData!$C:$C, $H361, NewEmisData!$D:$D, BJ$2))</f>
        <v>0</v>
      </c>
      <c r="BK361" s="335">
        <f>$I361*IF($G361="Pickup", SUMIFS(NewEmisData!G:G, NewEmisData!$A:$A, "Pickup", NewEmisData!$B:$B, $A361, NewEmisData!$C:$C, $H361, NewEmisData!$D:$D, BK$2), SUMIFS(NewEmisData!G:G, NewEmisData!$A:$A, "LDV", NewEmisData!$B:$B, $A361, NewEmisData!$C:$C, $H361, NewEmisData!$D:$D, BK$2))</f>
        <v>0</v>
      </c>
      <c r="BL361" s="335">
        <f>$I361*IF($G361="Pickup", SUMIFS(NewEmisData!H:H, NewEmisData!$A:$A, "Pickup", NewEmisData!$B:$B, $A361, NewEmisData!$C:$C, $H361, NewEmisData!$D:$D, BL$2), SUMIFS(NewEmisData!H:H, NewEmisData!$A:$A, "LDV", NewEmisData!$B:$B, $A361, NewEmisData!$C:$C, $H361, NewEmisData!$D:$D, BL$2))</f>
        <v>0</v>
      </c>
      <c r="BM361" s="335">
        <f>$I361*IF($G361="Pickup", SUMIFS(NewEmisData!I:I, NewEmisData!$A:$A, "Pickup", NewEmisData!$B:$B, $A361, NewEmisData!$C:$C, $H361, NewEmisData!$D:$D, BM$2), SUMIFS(NewEmisData!I:I, NewEmisData!$A:$A, "LDV", NewEmisData!$B:$B, $A361, NewEmisData!$C:$C, $H361, NewEmisData!$D:$D, BM$2))</f>
        <v>0</v>
      </c>
      <c r="BN361" s="335">
        <f>$I361*IF($G361="Pickup", SUMIFS(NewEmisData!J:J, NewEmisData!$A:$A, "Pickup", NewEmisData!$B:$B, $A361, NewEmisData!$C:$C, $H361, NewEmisData!$D:$D, BN$2), SUMIFS(NewEmisData!J:J, NewEmisData!$A:$A, "LDV", NewEmisData!$B:$B, $A361, NewEmisData!$C:$C, $H361, NewEmisData!$D:$D, BN$2))</f>
        <v>0</v>
      </c>
      <c r="BO361" s="335">
        <f>$I361*IF($G361="Pickup", SUMIFS(NewEmisData!K:K, NewEmisData!$A:$A, "Pickup", NewEmisData!$B:$B, $A361, NewEmisData!$C:$C, $H361, NewEmisData!$D:$D, BO$2), SUMIFS(NewEmisData!K:K, NewEmisData!$A:$A, "LDV", NewEmisData!$B:$B, $A361, NewEmisData!$C:$C, $H361, NewEmisData!$D:$D, BO$2))</f>
        <v>0</v>
      </c>
      <c r="BP361" s="335">
        <f>$I361*IF($G361="Pickup", SUMIFS(NewEmisData!L:L, NewEmisData!$A:$A, "Pickup", NewEmisData!$B:$B, $A361, NewEmisData!$C:$C, $H361, NewEmisData!$D:$D, BP$2), SUMIFS(NewEmisData!L:L, NewEmisData!$A:$A, "LDV", NewEmisData!$B:$B, $A361, NewEmisData!$C:$C, $H361, NewEmisData!$D:$D, BP$2))</f>
        <v>0</v>
      </c>
      <c r="BQ361" s="335">
        <f>$I361*IF($G361="Pickup", SUMIFS(NewEmisData!M:M, NewEmisData!$A:$A, "Pickup", NewEmisData!$B:$B, $A361, NewEmisData!$C:$C, $H361, NewEmisData!$D:$D, BQ$2), SUMIFS(NewEmisData!M:M, NewEmisData!$A:$A, "LDV", NewEmisData!$B:$B, $A361, NewEmisData!$C:$C, $H361, NewEmisData!$D:$D, BQ$2))</f>
        <v>0</v>
      </c>
      <c r="BR361" s="335">
        <v>0</v>
      </c>
      <c r="BS361" s="335">
        <f>$I361*IF($G361="Pickup", SUMIFS(NewEmisData!E:E, NewEmisData!$A:$A, "Pickup", NewEmisData!$B:$B, $A361, NewEmisData!$C:$C, $H361, NewEmisData!$D:$D, BS$2), SUMIFS(NewEmisData!E:E, NewEmisData!$A:$A, "LDV", NewEmisData!$B:$B, $A361, NewEmisData!$C:$C, $H361, NewEmisData!$D:$D, BS$2))</f>
        <v>0</v>
      </c>
      <c r="BT361" s="335">
        <f>$I361*IF($G361="Pickup", SUMIFS(NewEmisData!F:F, NewEmisData!$A:$A, "Pickup", NewEmisData!$B:$B, $A361, NewEmisData!$C:$C, $H361, NewEmisData!$D:$D, BT$2), SUMIFS(NewEmisData!F:F, NewEmisData!$A:$A, "LDV", NewEmisData!$B:$B, $A361, NewEmisData!$C:$C, $H361, NewEmisData!$D:$D, BT$2))</f>
        <v>0</v>
      </c>
      <c r="BU361" s="335">
        <f>$I361*IF($G361="Pickup", SUMIFS(NewEmisData!G:G, NewEmisData!$A:$A, "Pickup", NewEmisData!$B:$B, $A361, NewEmisData!$C:$C, $H361, NewEmisData!$D:$D, BU$2), SUMIFS(NewEmisData!G:G, NewEmisData!$A:$A, "LDV", NewEmisData!$B:$B, $A361, NewEmisData!$C:$C, $H361, NewEmisData!$D:$D, BU$2))</f>
        <v>0</v>
      </c>
      <c r="BV361" s="335">
        <f>$I361*IF($G361="Pickup", SUMIFS(NewEmisData!H:H, NewEmisData!$A:$A, "Pickup", NewEmisData!$B:$B, $A361, NewEmisData!$C:$C, $H361, NewEmisData!$D:$D, BV$2), SUMIFS(NewEmisData!H:H, NewEmisData!$A:$A, "LDV", NewEmisData!$B:$B, $A361, NewEmisData!$C:$C, $H361, NewEmisData!$D:$D, BV$2))</f>
        <v>0</v>
      </c>
      <c r="BW361" s="335">
        <f>$I361*IF($G361="Pickup", SUMIFS(NewEmisData!I:I, NewEmisData!$A:$A, "Pickup", NewEmisData!$B:$B, $A361, NewEmisData!$C:$C, $H361, NewEmisData!$D:$D, BW$2), SUMIFS(NewEmisData!I:I, NewEmisData!$A:$A, "LDV", NewEmisData!$B:$B, $A361, NewEmisData!$C:$C, $H361, NewEmisData!$D:$D, BW$2))</f>
        <v>0</v>
      </c>
      <c r="BX361" s="335">
        <f>$I361*IF($G361="Pickup", SUMIFS(NewEmisData!J:J, NewEmisData!$A:$A, "Pickup", NewEmisData!$B:$B, $A361, NewEmisData!$C:$C, $H361, NewEmisData!$D:$D, BX$2), SUMIFS(NewEmisData!J:J, NewEmisData!$A:$A, "LDV", NewEmisData!$B:$B, $A361, NewEmisData!$C:$C, $H361, NewEmisData!$D:$D, BX$2))</f>
        <v>0</v>
      </c>
      <c r="BY361" s="335">
        <f>$I361*IF($G361="Pickup", SUMIFS(NewEmisData!K:K, NewEmisData!$A:$A, "Pickup", NewEmisData!$B:$B, $A361, NewEmisData!$C:$C, $H361, NewEmisData!$D:$D, BY$2), SUMIFS(NewEmisData!K:K, NewEmisData!$A:$A, "LDV", NewEmisData!$B:$B, $A361, NewEmisData!$C:$C, $H361, NewEmisData!$D:$D, BY$2))</f>
        <v>0</v>
      </c>
      <c r="BZ361" s="335">
        <f>$I361*IF($G361="Pickup", SUMIFS(NewEmisData!L:L, NewEmisData!$A:$A, "Pickup", NewEmisData!$B:$B, $A361, NewEmisData!$C:$C, $H361, NewEmisData!$D:$D, BZ$2), SUMIFS(NewEmisData!L:L, NewEmisData!$A:$A, "LDV", NewEmisData!$B:$B, $A361, NewEmisData!$C:$C, $H361, NewEmisData!$D:$D, BZ$2))</f>
        <v>0</v>
      </c>
      <c r="CA361" s="335">
        <f>$I361*IF($G361="Pickup", SUMIFS(NewEmisData!M:M, NewEmisData!$A:$A, "Pickup", NewEmisData!$B:$B, $A361, NewEmisData!$C:$C, $H361, NewEmisData!$D:$D, CA$2), SUMIFS(NewEmisData!M:M, NewEmisData!$A:$A, "LDV", NewEmisData!$B:$B, $A361, NewEmisData!$C:$C, $H361, NewEmisData!$D:$D, CA$2))</f>
        <v>0</v>
      </c>
      <c r="CB361" s="335">
        <v>0</v>
      </c>
      <c r="CC361" s="335">
        <f>$I361*IF($G361="Pickup", SUMIFS(NewEmisData!E:E, NewEmisData!$A:$A, "Pickup", NewEmisData!$B:$B, $A361, NewEmisData!$C:$C, $H361, NewEmisData!$D:$D, CC$2), SUMIFS(NewEmisData!E:E, NewEmisData!$A:$A, "LDV", NewEmisData!$B:$B, $A361, NewEmisData!$C:$C, $H361, NewEmisData!$D:$D, CC$2))</f>
        <v>0</v>
      </c>
      <c r="CD361" s="335">
        <f>$I361*IF($G361="Pickup", SUMIFS(NewEmisData!F:F, NewEmisData!$A:$A, "Pickup", NewEmisData!$B:$B, $A361, NewEmisData!$C:$C, $H361, NewEmisData!$D:$D, CD$2), SUMIFS(NewEmisData!F:F, NewEmisData!$A:$A, "LDV", NewEmisData!$B:$B, $A361, NewEmisData!$C:$C, $H361, NewEmisData!$D:$D, CD$2))</f>
        <v>0</v>
      </c>
      <c r="CE361" s="335">
        <f>$I361*IF($G361="Pickup", SUMIFS(NewEmisData!G:G, NewEmisData!$A:$A, "Pickup", NewEmisData!$B:$B, $A361, NewEmisData!$C:$C, $H361, NewEmisData!$D:$D, CE$2), SUMIFS(NewEmisData!G:G, NewEmisData!$A:$A, "LDV", NewEmisData!$B:$B, $A361, NewEmisData!$C:$C, $H361, NewEmisData!$D:$D, CE$2))</f>
        <v>0</v>
      </c>
      <c r="CF361" s="335">
        <f>$I361*IF($G361="Pickup", SUMIFS(NewEmisData!H:H, NewEmisData!$A:$A, "Pickup", NewEmisData!$B:$B, $A361, NewEmisData!$C:$C, $H361, NewEmisData!$D:$D, CF$2), SUMIFS(NewEmisData!H:H, NewEmisData!$A:$A, "LDV", NewEmisData!$B:$B, $A361, NewEmisData!$C:$C, $H361, NewEmisData!$D:$D, CF$2))</f>
        <v>0</v>
      </c>
      <c r="CG361" s="335">
        <f>$I361*IF($G361="Pickup", SUMIFS(NewEmisData!I:I, NewEmisData!$A:$A, "Pickup", NewEmisData!$B:$B, $A361, NewEmisData!$C:$C, $H361, NewEmisData!$D:$D, CG$2), SUMIFS(NewEmisData!I:I, NewEmisData!$A:$A, "LDV", NewEmisData!$B:$B, $A361, NewEmisData!$C:$C, $H361, NewEmisData!$D:$D, CG$2))</f>
        <v>0</v>
      </c>
      <c r="CH361" s="335">
        <f>$I361*IF($G361="Pickup", SUMIFS(NewEmisData!J:J, NewEmisData!$A:$A, "Pickup", NewEmisData!$B:$B, $A361, NewEmisData!$C:$C, $H361, NewEmisData!$D:$D, CH$2), SUMIFS(NewEmisData!J:J, NewEmisData!$A:$A, "LDV", NewEmisData!$B:$B, $A361, NewEmisData!$C:$C, $H361, NewEmisData!$D:$D, CH$2))</f>
        <v>0</v>
      </c>
      <c r="CI361" s="335">
        <f>$I361*IF($G361="Pickup", SUMIFS(NewEmisData!K:K, NewEmisData!$A:$A, "Pickup", NewEmisData!$B:$B, $A361, NewEmisData!$C:$C, $H361, NewEmisData!$D:$D, CI$2), SUMIFS(NewEmisData!K:K, NewEmisData!$A:$A, "LDV", NewEmisData!$B:$B, $A361, NewEmisData!$C:$C, $H361, NewEmisData!$D:$D, CI$2))</f>
        <v>0</v>
      </c>
      <c r="CJ361" s="335">
        <f>$I361*IF($G361="Pickup", SUMIFS(NewEmisData!L:L, NewEmisData!$A:$A, "Pickup", NewEmisData!$B:$B, $A361, NewEmisData!$C:$C, $H361, NewEmisData!$D:$D, CJ$2), SUMIFS(NewEmisData!L:L, NewEmisData!$A:$A, "LDV", NewEmisData!$B:$B, $A361, NewEmisData!$C:$C, $H361, NewEmisData!$D:$D, CJ$2))</f>
        <v>0</v>
      </c>
      <c r="CK361" s="335">
        <f>$I361*IF($G361="Pickup", SUMIFS(NewEmisData!M:M, NewEmisData!$A:$A, "Pickup", NewEmisData!$B:$B, $A361, NewEmisData!$C:$C, $H361, NewEmisData!$D:$D, CK$2), SUMIFS(NewEmisData!M:M, NewEmisData!$A:$A, "LDV", NewEmisData!$B:$B, $A361, NewEmisData!$C:$C, $H361, NewEmisData!$D:$D, CK$2))</f>
        <v>0</v>
      </c>
      <c r="CL361" s="335">
        <v>0</v>
      </c>
      <c r="CM361" s="335">
        <f>$I361*IF($G361="Pickup", SUMIFS(NewEmisData!E:E, NewEmisData!$A:$A, "Pickup", NewEmisData!$B:$B, $A361, NewEmisData!$C:$C, $H361, NewEmisData!$D:$D, CM$2), SUMIFS(NewEmisData!E:E, NewEmisData!$A:$A, "LDV", NewEmisData!$B:$B, $A361, NewEmisData!$C:$C, $H361, NewEmisData!$D:$D, CM$2))</f>
        <v>0</v>
      </c>
      <c r="CN361" s="335">
        <f>$I361*IF($G361="Pickup", SUMIFS(NewEmisData!F:F, NewEmisData!$A:$A, "Pickup", NewEmisData!$B:$B, $A361, NewEmisData!$C:$C, $H361, NewEmisData!$D:$D, CN$2), SUMIFS(NewEmisData!F:F, NewEmisData!$A:$A, "LDV", NewEmisData!$B:$B, $A361, NewEmisData!$C:$C, $H361, NewEmisData!$D:$D, CN$2))</f>
        <v>0</v>
      </c>
      <c r="CO361" s="335">
        <f>$I361*IF($G361="Pickup", SUMIFS(NewEmisData!G:G, NewEmisData!$A:$A, "Pickup", NewEmisData!$B:$B, $A361, NewEmisData!$C:$C, $H361, NewEmisData!$D:$D, CO$2), SUMIFS(NewEmisData!G:G, NewEmisData!$A:$A, "LDV", NewEmisData!$B:$B, $A361, NewEmisData!$C:$C, $H361, NewEmisData!$D:$D, CO$2))</f>
        <v>0</v>
      </c>
      <c r="CP361" s="335">
        <f>$I361*IF($G361="Pickup", SUMIFS(NewEmisData!H:H, NewEmisData!$A:$A, "Pickup", NewEmisData!$B:$B, $A361, NewEmisData!$C:$C, $H361, NewEmisData!$D:$D, CP$2), SUMIFS(NewEmisData!H:H, NewEmisData!$A:$A, "LDV", NewEmisData!$B:$B, $A361, NewEmisData!$C:$C, $H361, NewEmisData!$D:$D, CP$2))</f>
        <v>0</v>
      </c>
      <c r="CQ361" s="335">
        <f>$I361*IF($G361="Pickup", SUMIFS(NewEmisData!I:I, NewEmisData!$A:$A, "Pickup", NewEmisData!$B:$B, $A361, NewEmisData!$C:$C, $H361, NewEmisData!$D:$D, CQ$2), SUMIFS(NewEmisData!I:I, NewEmisData!$A:$A, "LDV", NewEmisData!$B:$B, $A361, NewEmisData!$C:$C, $H361, NewEmisData!$D:$D, CQ$2))</f>
        <v>0</v>
      </c>
      <c r="CR361" s="335">
        <f>$I361*IF($G361="Pickup", SUMIFS(NewEmisData!J:J, NewEmisData!$A:$A, "Pickup", NewEmisData!$B:$B, $A361, NewEmisData!$C:$C, $H361, NewEmisData!$D:$D, CR$2), SUMIFS(NewEmisData!J:J, NewEmisData!$A:$A, "LDV", NewEmisData!$B:$B, $A361, NewEmisData!$C:$C, $H361, NewEmisData!$D:$D, CR$2))</f>
        <v>0</v>
      </c>
      <c r="CS361" s="335">
        <f>$I361*IF($G361="Pickup", SUMIFS(NewEmisData!K:K, NewEmisData!$A:$A, "Pickup", NewEmisData!$B:$B, $A361, NewEmisData!$C:$C, $H361, NewEmisData!$D:$D, CS$2), SUMIFS(NewEmisData!K:K, NewEmisData!$A:$A, "LDV", NewEmisData!$B:$B, $A361, NewEmisData!$C:$C, $H361, NewEmisData!$D:$D, CS$2))</f>
        <v>0</v>
      </c>
      <c r="CT361" s="335">
        <f>$I361*IF($G361="Pickup", SUMIFS(NewEmisData!L:L, NewEmisData!$A:$A, "Pickup", NewEmisData!$B:$B, $A361, NewEmisData!$C:$C, $H361, NewEmisData!$D:$D, CT$2), SUMIFS(NewEmisData!L:L, NewEmisData!$A:$A, "LDV", NewEmisData!$B:$B, $A361, NewEmisData!$C:$C, $H361, NewEmisData!$D:$D, CT$2))</f>
        <v>0</v>
      </c>
      <c r="CU361" s="335">
        <f>$I361*IF($G361="Pickup", SUMIFS(NewEmisData!M:M, NewEmisData!$A:$A, "Pickup", NewEmisData!$B:$B, $A361, NewEmisData!$C:$C, $H361, NewEmisData!$D:$D, CU$2), SUMIFS(NewEmisData!M:M, NewEmisData!$A:$A, "LDV", NewEmisData!$B:$B, $A361, NewEmisData!$C:$C, $H361, NewEmisData!$D:$D, CU$2))</f>
        <v>0</v>
      </c>
      <c r="CV361" s="335">
        <v>0</v>
      </c>
      <c r="CW361" s="335">
        <v>0</v>
      </c>
      <c r="CX361" s="335">
        <v>0</v>
      </c>
      <c r="CY361" s="335">
        <v>0</v>
      </c>
      <c r="CZ361" s="335">
        <v>0</v>
      </c>
      <c r="DA361" s="335">
        <v>0</v>
      </c>
      <c r="DB361" s="335">
        <v>0</v>
      </c>
      <c r="DC361" s="335">
        <v>0</v>
      </c>
      <c r="DD361" s="335">
        <v>0</v>
      </c>
      <c r="DE361" s="335">
        <v>0</v>
      </c>
      <c r="DF361" s="335">
        <v>0</v>
      </c>
      <c r="DG361" s="335">
        <f>$I361*IF($G361="Pickup", SUMIFS(NewEmisData!E:E, NewEmisData!$A:$A, "Pickup", NewEmisData!$B:$B, $A361, NewEmisData!$C:$C, $H361, NewEmisData!$D:$D, DG$2), SUMIFS(NewEmisData!E:E, NewEmisData!$A:$A, "LDV", NewEmisData!$B:$B, $A361, NewEmisData!$C:$C, $H361, NewEmisData!$D:$D, DG$2))</f>
        <v>0</v>
      </c>
      <c r="DH361" s="335">
        <f>$I361*IF($G361="Pickup", SUMIFS(NewEmisData!F:F, NewEmisData!$A:$A, "Pickup", NewEmisData!$B:$B, $A361, NewEmisData!$C:$C, $H361, NewEmisData!$D:$D, DH$2), SUMIFS(NewEmisData!F:F, NewEmisData!$A:$A, "LDV", NewEmisData!$B:$B, $A361, NewEmisData!$C:$C, $H361, NewEmisData!$D:$D, DH$2))</f>
        <v>0</v>
      </c>
      <c r="DI361" s="335">
        <f>$I361*IF($G361="Pickup", SUMIFS(NewEmisData!G:G, NewEmisData!$A:$A, "Pickup", NewEmisData!$B:$B, $A361, NewEmisData!$C:$C, $H361, NewEmisData!$D:$D, DI$2), SUMIFS(NewEmisData!G:G, NewEmisData!$A:$A, "LDV", NewEmisData!$B:$B, $A361, NewEmisData!$C:$C, $H361, NewEmisData!$D:$D, DI$2))</f>
        <v>0</v>
      </c>
      <c r="DJ361" s="335">
        <f>$I361*IF($G361="Pickup", SUMIFS(NewEmisData!H:H, NewEmisData!$A:$A, "Pickup", NewEmisData!$B:$B, $A361, NewEmisData!$C:$C, $H361, NewEmisData!$D:$D, DJ$2), SUMIFS(NewEmisData!H:H, NewEmisData!$A:$A, "LDV", NewEmisData!$B:$B, $A361, NewEmisData!$C:$C, $H361, NewEmisData!$D:$D, DJ$2))</f>
        <v>0</v>
      </c>
      <c r="DK361" s="335">
        <f>$I361*IF($G361="Pickup", SUMIFS(NewEmisData!I:I, NewEmisData!$A:$A, "Pickup", NewEmisData!$B:$B, $A361, NewEmisData!$C:$C, $H361, NewEmisData!$D:$D, DK$2), SUMIFS(NewEmisData!I:I, NewEmisData!$A:$A, "LDV", NewEmisData!$B:$B, $A361, NewEmisData!$C:$C, $H361, NewEmisData!$D:$D, DK$2))</f>
        <v>0</v>
      </c>
      <c r="DL361" s="335">
        <f>$I361*IF($G361="Pickup", SUMIFS(NewEmisData!J:J, NewEmisData!$A:$A, "Pickup", NewEmisData!$B:$B, $A361, NewEmisData!$C:$C, $H361, NewEmisData!$D:$D, DL$2), SUMIFS(NewEmisData!J:J, NewEmisData!$A:$A, "LDV", NewEmisData!$B:$B, $A361, NewEmisData!$C:$C, $H361, NewEmisData!$D:$D, DL$2))</f>
        <v>0</v>
      </c>
      <c r="DM361" s="335">
        <f>$I361*IF($G361="Pickup", SUMIFS(NewEmisData!K:K, NewEmisData!$A:$A, "Pickup", NewEmisData!$B:$B, $A361, NewEmisData!$C:$C, $H361, NewEmisData!$D:$D, DM$2), SUMIFS(NewEmisData!K:K, NewEmisData!$A:$A, "LDV", NewEmisData!$B:$B, $A361, NewEmisData!$C:$C, $H361, NewEmisData!$D:$D, DM$2))</f>
        <v>0</v>
      </c>
      <c r="DN361" s="335">
        <f>$I361*IF($G361="Pickup", SUMIFS(NewEmisData!L:L, NewEmisData!$A:$A, "Pickup", NewEmisData!$B:$B, $A361, NewEmisData!$C:$C, $H361, NewEmisData!$D:$D, DN$2), SUMIFS(NewEmisData!L:L, NewEmisData!$A:$A, "LDV", NewEmisData!$B:$B, $A361, NewEmisData!$C:$C, $H361, NewEmisData!$D:$D, DN$2))</f>
        <v>0</v>
      </c>
      <c r="DO361" s="335">
        <f>$I361*IF($G361="Pickup", SUMIFS(NewEmisData!M:M, NewEmisData!$A:$A, "Pickup", NewEmisData!$B:$B, $A361, NewEmisData!$C:$C, $H361, NewEmisData!$D:$D, DO$2), SUMIFS(NewEmisData!M:M, NewEmisData!$A:$A, "LDV", NewEmisData!$B:$B, $A361, NewEmisData!$C:$C, $H361, NewEmisData!$D:$D, DO$2))</f>
        <v>0</v>
      </c>
      <c r="DP361" s="335">
        <v>0</v>
      </c>
      <c r="DQ361" s="335">
        <f>$I361*IF($G361="Pickup", SUMIFS(NewEmisData!E:E, NewEmisData!$A:$A, "Pickup", NewEmisData!$B:$B, $A361, NewEmisData!$C:$C, $H361, NewEmisData!$D:$D, DQ$2), SUMIFS(NewEmisData!E:E, NewEmisData!$A:$A, "LDV", NewEmisData!$B:$B, $A361, NewEmisData!$C:$C, $H361, NewEmisData!$D:$D, DQ$2))</f>
        <v>0</v>
      </c>
      <c r="DR361" s="335">
        <f>$I361*IF($G361="Pickup", SUMIFS(NewEmisData!F:F, NewEmisData!$A:$A, "Pickup", NewEmisData!$B:$B, $A361, NewEmisData!$C:$C, $H361, NewEmisData!$D:$D, DR$2), SUMIFS(NewEmisData!F:F, NewEmisData!$A:$A, "LDV", NewEmisData!$B:$B, $A361, NewEmisData!$C:$C, $H361, NewEmisData!$D:$D, DR$2))</f>
        <v>0</v>
      </c>
      <c r="DS361" s="335">
        <f>$I361*IF($G361="Pickup", SUMIFS(NewEmisData!G:G, NewEmisData!$A:$A, "Pickup", NewEmisData!$B:$B, $A361, NewEmisData!$C:$C, $H361, NewEmisData!$D:$D, DS$2), SUMIFS(NewEmisData!G:G, NewEmisData!$A:$A, "LDV", NewEmisData!$B:$B, $A361, NewEmisData!$C:$C, $H361, NewEmisData!$D:$D, DS$2))</f>
        <v>0</v>
      </c>
      <c r="DT361" s="335">
        <f>$I361*IF($G361="Pickup", SUMIFS(NewEmisData!H:H, NewEmisData!$A:$A, "Pickup", NewEmisData!$B:$B, $A361, NewEmisData!$C:$C, $H361, NewEmisData!$D:$D, DT$2), SUMIFS(NewEmisData!H:H, NewEmisData!$A:$A, "LDV", NewEmisData!$B:$B, $A361, NewEmisData!$C:$C, $H361, NewEmisData!$D:$D, DT$2))</f>
        <v>0</v>
      </c>
      <c r="DU361" s="335">
        <f>$I361*IF($G361="Pickup", SUMIFS(NewEmisData!I:I, NewEmisData!$A:$A, "Pickup", NewEmisData!$B:$B, $A361, NewEmisData!$C:$C, $H361, NewEmisData!$D:$D, DU$2), SUMIFS(NewEmisData!I:I, NewEmisData!$A:$A, "LDV", NewEmisData!$B:$B, $A361, NewEmisData!$C:$C, $H361, NewEmisData!$D:$D, DU$2))</f>
        <v>0</v>
      </c>
      <c r="DV361" s="335">
        <f>$I361*IF($G361="Pickup", SUMIFS(NewEmisData!J:J, NewEmisData!$A:$A, "Pickup", NewEmisData!$B:$B, $A361, NewEmisData!$C:$C, $H361, NewEmisData!$D:$D, DV$2), SUMIFS(NewEmisData!J:J, NewEmisData!$A:$A, "LDV", NewEmisData!$B:$B, $A361, NewEmisData!$C:$C, $H361, NewEmisData!$D:$D, DV$2))</f>
        <v>0</v>
      </c>
      <c r="DW361" s="335">
        <f>$I361*IF($G361="Pickup", SUMIFS(NewEmisData!K:K, NewEmisData!$A:$A, "Pickup", NewEmisData!$B:$B, $A361, NewEmisData!$C:$C, $H361, NewEmisData!$D:$D, DW$2), SUMIFS(NewEmisData!K:K, NewEmisData!$A:$A, "LDV", NewEmisData!$B:$B, $A361, NewEmisData!$C:$C, $H361, NewEmisData!$D:$D, DW$2))</f>
        <v>0</v>
      </c>
      <c r="DX361" s="335">
        <f>$I361*IF($G361="Pickup", SUMIFS(NewEmisData!L:L, NewEmisData!$A:$A, "Pickup", NewEmisData!$B:$B, $A361, NewEmisData!$C:$C, $H361, NewEmisData!$D:$D, DX$2), SUMIFS(NewEmisData!L:L, NewEmisData!$A:$A, "LDV", NewEmisData!$B:$B, $A361, NewEmisData!$C:$C, $H361, NewEmisData!$D:$D, DX$2))</f>
        <v>0</v>
      </c>
      <c r="DY361" s="335">
        <f>$I361*IF($G361="Pickup", SUMIFS(NewEmisData!M:M, NewEmisData!$A:$A, "Pickup", NewEmisData!$B:$B, $A361, NewEmisData!$C:$C, $H361, NewEmisData!$D:$D, DY$2), SUMIFS(NewEmisData!M:M, NewEmisData!$A:$A, "LDV", NewEmisData!$B:$B, $A361, NewEmisData!$C:$C, $H361, NewEmisData!$D:$D, DY$2))</f>
        <v>0</v>
      </c>
      <c r="DZ361" s="335">
        <v>0</v>
      </c>
      <c r="EA361" s="335">
        <f t="shared" si="658"/>
        <v>0</v>
      </c>
      <c r="EB361" s="335">
        <f t="shared" si="659"/>
        <v>0</v>
      </c>
      <c r="EC361" s="335">
        <f t="shared" si="660"/>
        <v>0</v>
      </c>
      <c r="ED361" s="335">
        <f t="shared" si="661"/>
        <v>0</v>
      </c>
      <c r="EE361" s="335">
        <f t="shared" si="662"/>
        <v>0</v>
      </c>
      <c r="EF361" s="335">
        <f t="shared" si="663"/>
        <v>0</v>
      </c>
      <c r="EG361" s="335">
        <f t="shared" si="664"/>
        <v>0</v>
      </c>
      <c r="EH361" s="335">
        <f t="shared" si="665"/>
        <v>0</v>
      </c>
      <c r="EI361" s="335">
        <f t="shared" si="666"/>
        <v>0</v>
      </c>
      <c r="EJ361" s="335">
        <f t="shared" si="667"/>
        <v>0</v>
      </c>
      <c r="EK361" s="335">
        <f t="shared" si="668"/>
        <v>0</v>
      </c>
      <c r="EL361" s="335">
        <f t="shared" si="669"/>
        <v>0</v>
      </c>
      <c r="EM361" s="335">
        <f t="shared" si="670"/>
        <v>0</v>
      </c>
      <c r="EN361" s="335">
        <f t="shared" si="671"/>
        <v>0</v>
      </c>
      <c r="EO361" s="335">
        <f t="shared" si="672"/>
        <v>0</v>
      </c>
      <c r="EP361" s="335">
        <f t="shared" si="673"/>
        <v>0</v>
      </c>
      <c r="EQ361" s="335">
        <f t="shared" si="674"/>
        <v>0</v>
      </c>
      <c r="ER361" s="335">
        <f t="shared" si="675"/>
        <v>0</v>
      </c>
      <c r="ES361" s="335">
        <f t="shared" si="676"/>
        <v>0</v>
      </c>
      <c r="ET361" s="335">
        <f t="shared" si="677"/>
        <v>0</v>
      </c>
      <c r="EU361" s="335">
        <f t="shared" si="678"/>
        <v>0</v>
      </c>
      <c r="EV361" s="335">
        <f t="shared" si="679"/>
        <v>0</v>
      </c>
      <c r="EW361" s="335">
        <f t="shared" si="680"/>
        <v>0</v>
      </c>
      <c r="EX361" s="335">
        <f t="shared" si="681"/>
        <v>0</v>
      </c>
      <c r="EY361" s="335">
        <f t="shared" si="682"/>
        <v>0</v>
      </c>
      <c r="EZ361" s="335">
        <f t="shared" si="683"/>
        <v>0</v>
      </c>
      <c r="FA361" s="335">
        <f t="shared" si="684"/>
        <v>0</v>
      </c>
      <c r="FB361" s="335">
        <f t="shared" si="685"/>
        <v>0</v>
      </c>
      <c r="FC361" s="335">
        <f t="shared" si="686"/>
        <v>0</v>
      </c>
      <c r="FD361" s="335">
        <f t="shared" si="687"/>
        <v>0</v>
      </c>
      <c r="FE361" s="335">
        <f t="shared" si="688"/>
        <v>5.5949189126931899E-2</v>
      </c>
      <c r="FF361" s="335">
        <f t="shared" si="689"/>
        <v>5.5949189126931899E-2</v>
      </c>
      <c r="FG361" s="335">
        <f t="shared" si="690"/>
        <v>5.5949131442004002E-2</v>
      </c>
      <c r="FH361" s="335">
        <f t="shared" si="691"/>
        <v>5.5949145320737102E-2</v>
      </c>
      <c r="FI361" s="335">
        <f t="shared" si="692"/>
        <v>5.5949118174518898E-2</v>
      </c>
      <c r="FJ361" s="335">
        <f t="shared" si="693"/>
        <v>5.5949046541697099E-2</v>
      </c>
      <c r="FK361" s="335">
        <f t="shared" si="694"/>
        <v>5.5949120890101497E-2</v>
      </c>
      <c r="FL361" s="335">
        <f t="shared" si="695"/>
        <v>5.5949175401502099E-2</v>
      </c>
      <c r="FM361" s="335">
        <f t="shared" si="696"/>
        <v>5.5949175401502099E-2</v>
      </c>
      <c r="FN361" s="335">
        <f t="shared" si="697"/>
        <v>2.3805319372350052E-2</v>
      </c>
      <c r="FO361" s="335">
        <f t="shared" si="698"/>
        <v>7.2571184818618403E-3</v>
      </c>
      <c r="FP361" s="335">
        <f t="shared" si="699"/>
        <v>7.2571184818618403E-3</v>
      </c>
      <c r="FQ361" s="335">
        <f t="shared" si="700"/>
        <v>7.2571114316428102E-3</v>
      </c>
      <c r="FR361" s="335">
        <f t="shared" si="701"/>
        <v>7.2571137654529501E-3</v>
      </c>
      <c r="FS361" s="335">
        <f t="shared" si="702"/>
        <v>7.2571068307629499E-3</v>
      </c>
      <c r="FT361" s="335">
        <f t="shared" si="703"/>
        <v>7.2570974674633498E-3</v>
      </c>
      <c r="FU361" s="335">
        <f t="shared" si="704"/>
        <v>7.25710679204878E-3</v>
      </c>
      <c r="FV361" s="335">
        <f t="shared" si="705"/>
        <v>7.2571142164254898E-3</v>
      </c>
      <c r="FW361" s="335">
        <f t="shared" si="706"/>
        <v>7.2571142164254898E-3</v>
      </c>
      <c r="FX361" s="335">
        <f t="shared" si="707"/>
        <v>1.6506531515565108E-3</v>
      </c>
    </row>
    <row r="362" spans="1:180" x14ac:dyDescent="0.2">
      <c r="A362" s="305" t="str">
        <f>_xlfn.CONCAT(IF(LEFT(TRIM(A361),1)="*", "*R", "R"), 1+RIGHT(TRIM(A361),1))</f>
        <v>*R4</v>
      </c>
      <c r="B362" s="305" t="str">
        <f t="shared" si="709"/>
        <v>TLSSFCH25</v>
      </c>
      <c r="C362" s="305" t="str">
        <f t="shared" si="710"/>
        <v>TL.H2.SS.FCH</v>
      </c>
      <c r="D362" s="301" t="str">
        <f t="shared" si="711"/>
        <v>bn-vmt, bn-vmt/a</v>
      </c>
      <c r="E362" s="301" t="str">
        <f t="shared" si="712"/>
        <v>TRNH2</v>
      </c>
      <c r="F362" s="301" t="str">
        <f t="shared" si="713"/>
        <v>TL</v>
      </c>
      <c r="G362" s="315" t="s">
        <v>821</v>
      </c>
      <c r="H362" s="315" t="s">
        <v>36</v>
      </c>
      <c r="I362" s="315">
        <v>1</v>
      </c>
      <c r="J362" s="315" t="str">
        <f t="shared" si="708"/>
        <v>Small SUV-ELC</v>
      </c>
      <c r="K362" s="335">
        <f>$I362*IF($G362="Pickup", SUMIFS(NewEmisData!E:E, NewEmisData!$A:$A, "Pickup", NewEmisData!$B:$B, $A362, NewEmisData!$C:$C, $H362, NewEmisData!$D:$D, K$2), SUMIFS(NewEmisData!E:E, NewEmisData!$A:$A, "LDV", NewEmisData!$B:$B, $A362, NewEmisData!$C:$C, $H362, NewEmisData!$D:$D, K$2))</f>
        <v>0</v>
      </c>
      <c r="L362" s="335">
        <f>$I362*IF($G362="Pickup", SUMIFS(NewEmisData!F:F, NewEmisData!$A:$A, "Pickup", NewEmisData!$B:$B, $A362, NewEmisData!$C:$C, $H362, NewEmisData!$D:$D, L$2), SUMIFS(NewEmisData!F:F, NewEmisData!$A:$A, "LDV", NewEmisData!$B:$B, $A362, NewEmisData!$C:$C, $H362, NewEmisData!$D:$D, L$2))</f>
        <v>0</v>
      </c>
      <c r="M362" s="335">
        <f>$I362*IF($G362="Pickup", SUMIFS(NewEmisData!G:G, NewEmisData!$A:$A, "Pickup", NewEmisData!$B:$B, $A362, NewEmisData!$C:$C, $H362, NewEmisData!$D:$D, M$2), SUMIFS(NewEmisData!G:G, NewEmisData!$A:$A, "LDV", NewEmisData!$B:$B, $A362, NewEmisData!$C:$C, $H362, NewEmisData!$D:$D, M$2))</f>
        <v>0</v>
      </c>
      <c r="N362" s="335">
        <f>$I362*IF($G362="Pickup", SUMIFS(NewEmisData!H:H, NewEmisData!$A:$A, "Pickup", NewEmisData!$B:$B, $A362, NewEmisData!$C:$C, $H362, NewEmisData!$D:$D, N$2), SUMIFS(NewEmisData!H:H, NewEmisData!$A:$A, "LDV", NewEmisData!$B:$B, $A362, NewEmisData!$C:$C, $H362, NewEmisData!$D:$D, N$2))</f>
        <v>0</v>
      </c>
      <c r="O362" s="335">
        <f>$I362*IF($G362="Pickup", SUMIFS(NewEmisData!I:I, NewEmisData!$A:$A, "Pickup", NewEmisData!$B:$B, $A362, NewEmisData!$C:$C, $H362, NewEmisData!$D:$D, O$2), SUMIFS(NewEmisData!I:I, NewEmisData!$A:$A, "LDV", NewEmisData!$B:$B, $A362, NewEmisData!$C:$C, $H362, NewEmisData!$D:$D, O$2))</f>
        <v>0</v>
      </c>
      <c r="P362" s="335">
        <f>$I362*IF($G362="Pickup", SUMIFS(NewEmisData!J:J, NewEmisData!$A:$A, "Pickup", NewEmisData!$B:$B, $A362, NewEmisData!$C:$C, $H362, NewEmisData!$D:$D, P$2), SUMIFS(NewEmisData!J:J, NewEmisData!$A:$A, "LDV", NewEmisData!$B:$B, $A362, NewEmisData!$C:$C, $H362, NewEmisData!$D:$D, P$2))</f>
        <v>0</v>
      </c>
      <c r="Q362" s="335">
        <f>$I362*IF($G362="Pickup", SUMIFS(NewEmisData!K:K, NewEmisData!$A:$A, "Pickup", NewEmisData!$B:$B, $A362, NewEmisData!$C:$C, $H362, NewEmisData!$D:$D, Q$2), SUMIFS(NewEmisData!K:K, NewEmisData!$A:$A, "LDV", NewEmisData!$B:$B, $A362, NewEmisData!$C:$C, $H362, NewEmisData!$D:$D, Q$2))</f>
        <v>0</v>
      </c>
      <c r="R362" s="335">
        <f>$I362*IF($G362="Pickup", SUMIFS(NewEmisData!L:L, NewEmisData!$A:$A, "Pickup", NewEmisData!$B:$B, $A362, NewEmisData!$C:$C, $H362, NewEmisData!$D:$D, R$2), SUMIFS(NewEmisData!L:L, NewEmisData!$A:$A, "LDV", NewEmisData!$B:$B, $A362, NewEmisData!$C:$C, $H362, NewEmisData!$D:$D, R$2))</f>
        <v>0</v>
      </c>
      <c r="S362" s="335">
        <f>$I362*IF($G362="Pickup", SUMIFS(NewEmisData!M:M, NewEmisData!$A:$A, "Pickup", NewEmisData!$B:$B, $A362, NewEmisData!$C:$C, $H362, NewEmisData!$D:$D, S$2), SUMIFS(NewEmisData!M:M, NewEmisData!$A:$A, "LDV", NewEmisData!$B:$B, $A362, NewEmisData!$C:$C, $H362, NewEmisData!$D:$D, S$2))</f>
        <v>0</v>
      </c>
      <c r="T362" s="335">
        <v>0</v>
      </c>
      <c r="U362" s="335">
        <f>$I362*IF($G362="Pickup", SUMIFS(NewEmisData!E:E, NewEmisData!$A:$A, "Pickup", NewEmisData!$B:$B, $A362, NewEmisData!$C:$C, $H362, NewEmisData!$D:$D, U$2), SUMIFS(NewEmisData!E:E, NewEmisData!$A:$A, "LDV", NewEmisData!$B:$B, $A362, NewEmisData!$C:$C, $H362, NewEmisData!$D:$D, U$2))</f>
        <v>0</v>
      </c>
      <c r="V362" s="335">
        <f>$I362*IF($G362="Pickup", SUMIFS(NewEmisData!F:F, NewEmisData!$A:$A, "Pickup", NewEmisData!$B:$B, $A362, NewEmisData!$C:$C, $H362, NewEmisData!$D:$D, V$2), SUMIFS(NewEmisData!F:F, NewEmisData!$A:$A, "LDV", NewEmisData!$B:$B, $A362, NewEmisData!$C:$C, $H362, NewEmisData!$D:$D, V$2))</f>
        <v>0</v>
      </c>
      <c r="W362" s="335">
        <f>$I362*IF($G362="Pickup", SUMIFS(NewEmisData!G:G, NewEmisData!$A:$A, "Pickup", NewEmisData!$B:$B, $A362, NewEmisData!$C:$C, $H362, NewEmisData!$D:$D, W$2), SUMIFS(NewEmisData!G:G, NewEmisData!$A:$A, "LDV", NewEmisData!$B:$B, $A362, NewEmisData!$C:$C, $H362, NewEmisData!$D:$D, W$2))</f>
        <v>0</v>
      </c>
      <c r="X362" s="335">
        <f>$I362*IF($G362="Pickup", SUMIFS(NewEmisData!H:H, NewEmisData!$A:$A, "Pickup", NewEmisData!$B:$B, $A362, NewEmisData!$C:$C, $H362, NewEmisData!$D:$D, X$2), SUMIFS(NewEmisData!H:H, NewEmisData!$A:$A, "LDV", NewEmisData!$B:$B, $A362, NewEmisData!$C:$C, $H362, NewEmisData!$D:$D, X$2))</f>
        <v>0</v>
      </c>
      <c r="Y362" s="335">
        <f>$I362*IF($G362="Pickup", SUMIFS(NewEmisData!I:I, NewEmisData!$A:$A, "Pickup", NewEmisData!$B:$B, $A362, NewEmisData!$C:$C, $H362, NewEmisData!$D:$D, Y$2), SUMIFS(NewEmisData!I:I, NewEmisData!$A:$A, "LDV", NewEmisData!$B:$B, $A362, NewEmisData!$C:$C, $H362, NewEmisData!$D:$D, Y$2))</f>
        <v>0</v>
      </c>
      <c r="Z362" s="335">
        <f>$I362*IF($G362="Pickup", SUMIFS(NewEmisData!J:J, NewEmisData!$A:$A, "Pickup", NewEmisData!$B:$B, $A362, NewEmisData!$C:$C, $H362, NewEmisData!$D:$D, Z$2), SUMIFS(NewEmisData!J:J, NewEmisData!$A:$A, "LDV", NewEmisData!$B:$B, $A362, NewEmisData!$C:$C, $H362, NewEmisData!$D:$D, Z$2))</f>
        <v>0</v>
      </c>
      <c r="AA362" s="335">
        <f>$I362*IF($G362="Pickup", SUMIFS(NewEmisData!K:K, NewEmisData!$A:$A, "Pickup", NewEmisData!$B:$B, $A362, NewEmisData!$C:$C, $H362, NewEmisData!$D:$D, AA$2), SUMIFS(NewEmisData!K:K, NewEmisData!$A:$A, "LDV", NewEmisData!$B:$B, $A362, NewEmisData!$C:$C, $H362, NewEmisData!$D:$D, AA$2))</f>
        <v>0</v>
      </c>
      <c r="AB362" s="335">
        <f>$I362*IF($G362="Pickup", SUMIFS(NewEmisData!L:L, NewEmisData!$A:$A, "Pickup", NewEmisData!$B:$B, $A362, NewEmisData!$C:$C, $H362, NewEmisData!$D:$D, AB$2), SUMIFS(NewEmisData!L:L, NewEmisData!$A:$A, "LDV", NewEmisData!$B:$B, $A362, NewEmisData!$C:$C, $H362, NewEmisData!$D:$D, AB$2))</f>
        <v>0</v>
      </c>
      <c r="AC362" s="335">
        <f>$I362*IF($G362="Pickup", SUMIFS(NewEmisData!M:M, NewEmisData!$A:$A, "Pickup", NewEmisData!$B:$B, $A362, NewEmisData!$C:$C, $H362, NewEmisData!$D:$D, AC$2), SUMIFS(NewEmisData!M:M, NewEmisData!$A:$A, "LDV", NewEmisData!$B:$B, $A362, NewEmisData!$C:$C, $H362, NewEmisData!$D:$D, AC$2))</f>
        <v>0</v>
      </c>
      <c r="AD362" s="335">
        <v>0</v>
      </c>
      <c r="AE362" s="335">
        <f>$I362*IF($G362="Pickup", SUMIFS(NewEmisData!E:E, NewEmisData!$A:$A, "Pickup", NewEmisData!$B:$B, $A362, NewEmisData!$C:$C, $H362, NewEmisData!$D:$D, AE$2), SUMIFS(NewEmisData!E:E, NewEmisData!$A:$A, "LDV", NewEmisData!$B:$B, $A362, NewEmisData!$C:$C, $H362, NewEmisData!$D:$D, AE$2))</f>
        <v>0</v>
      </c>
      <c r="AF362" s="335">
        <f>$I362*IF($G362="Pickup", SUMIFS(NewEmisData!F:F, NewEmisData!$A:$A, "Pickup", NewEmisData!$B:$B, $A362, NewEmisData!$C:$C, $H362, NewEmisData!$D:$D, AF$2), SUMIFS(NewEmisData!F:F, NewEmisData!$A:$A, "LDV", NewEmisData!$B:$B, $A362, NewEmisData!$C:$C, $H362, NewEmisData!$D:$D, AF$2))</f>
        <v>0</v>
      </c>
      <c r="AG362" s="335">
        <f>$I362*IF($G362="Pickup", SUMIFS(NewEmisData!G:G, NewEmisData!$A:$A, "Pickup", NewEmisData!$B:$B, $A362, NewEmisData!$C:$C, $H362, NewEmisData!$D:$D, AG$2), SUMIFS(NewEmisData!G:G, NewEmisData!$A:$A, "LDV", NewEmisData!$B:$B, $A362, NewEmisData!$C:$C, $H362, NewEmisData!$D:$D, AG$2))</f>
        <v>0</v>
      </c>
      <c r="AH362" s="335">
        <f>$I362*IF($G362="Pickup", SUMIFS(NewEmisData!H:H, NewEmisData!$A:$A, "Pickup", NewEmisData!$B:$B, $A362, NewEmisData!$C:$C, $H362, NewEmisData!$D:$D, AH$2), SUMIFS(NewEmisData!H:H, NewEmisData!$A:$A, "LDV", NewEmisData!$B:$B, $A362, NewEmisData!$C:$C, $H362, NewEmisData!$D:$D, AH$2))</f>
        <v>0</v>
      </c>
      <c r="AI362" s="335">
        <f>$I362*IF($G362="Pickup", SUMIFS(NewEmisData!I:I, NewEmisData!$A:$A, "Pickup", NewEmisData!$B:$B, $A362, NewEmisData!$C:$C, $H362, NewEmisData!$D:$D, AI$2), SUMIFS(NewEmisData!I:I, NewEmisData!$A:$A, "LDV", NewEmisData!$B:$B, $A362, NewEmisData!$C:$C, $H362, NewEmisData!$D:$D, AI$2))</f>
        <v>0</v>
      </c>
      <c r="AJ362" s="335">
        <f>$I362*IF($G362="Pickup", SUMIFS(NewEmisData!J:J, NewEmisData!$A:$A, "Pickup", NewEmisData!$B:$B, $A362, NewEmisData!$C:$C, $H362, NewEmisData!$D:$D, AJ$2), SUMIFS(NewEmisData!J:J, NewEmisData!$A:$A, "LDV", NewEmisData!$B:$B, $A362, NewEmisData!$C:$C, $H362, NewEmisData!$D:$D, AJ$2))</f>
        <v>0</v>
      </c>
      <c r="AK362" s="335">
        <f>$I362*IF($G362="Pickup", SUMIFS(NewEmisData!K:K, NewEmisData!$A:$A, "Pickup", NewEmisData!$B:$B, $A362, NewEmisData!$C:$C, $H362, NewEmisData!$D:$D, AK$2), SUMIFS(NewEmisData!K:K, NewEmisData!$A:$A, "LDV", NewEmisData!$B:$B, $A362, NewEmisData!$C:$C, $H362, NewEmisData!$D:$D, AK$2))</f>
        <v>0</v>
      </c>
      <c r="AL362" s="335">
        <f>$I362*IF($G362="Pickup", SUMIFS(NewEmisData!L:L, NewEmisData!$A:$A, "Pickup", NewEmisData!$B:$B, $A362, NewEmisData!$C:$C, $H362, NewEmisData!$D:$D, AL$2), SUMIFS(NewEmisData!L:L, NewEmisData!$A:$A, "LDV", NewEmisData!$B:$B, $A362, NewEmisData!$C:$C, $H362, NewEmisData!$D:$D, AL$2))</f>
        <v>0</v>
      </c>
      <c r="AM362" s="335">
        <f>$I362*IF($G362="Pickup", SUMIFS(NewEmisData!M:M, NewEmisData!$A:$A, "Pickup", NewEmisData!$B:$B, $A362, NewEmisData!$C:$C, $H362, NewEmisData!$D:$D, AM$2), SUMIFS(NewEmisData!M:M, NewEmisData!$A:$A, "LDV", NewEmisData!$B:$B, $A362, NewEmisData!$C:$C, $H362, NewEmisData!$D:$D, AM$2))</f>
        <v>0</v>
      </c>
      <c r="AN362" s="335">
        <v>0</v>
      </c>
      <c r="AO362" s="335">
        <f>$I362*IF($G362="Pickup", SUMIFS(NewEmisData!E:E, NewEmisData!$A:$A, "Pickup", NewEmisData!$B:$B, $A362, NewEmisData!$C:$C, $H362, NewEmisData!$D:$D, AO$2), SUMIFS(NewEmisData!E:E, NewEmisData!$A:$A, "LDV", NewEmisData!$B:$B, $A362, NewEmisData!$C:$C, $H362, NewEmisData!$D:$D, AO$2))</f>
        <v>7.4526067369789506E-2</v>
      </c>
      <c r="AP362" s="335">
        <f>$I362*IF($G362="Pickup", SUMIFS(NewEmisData!F:F, NewEmisData!$A:$A, "Pickup", NewEmisData!$B:$B, $A362, NewEmisData!$C:$C, $H362, NewEmisData!$D:$D, AP$2), SUMIFS(NewEmisData!F:F, NewEmisData!$A:$A, "LDV", NewEmisData!$B:$B, $A362, NewEmisData!$C:$C, $H362, NewEmisData!$D:$D, AP$2))</f>
        <v>7.4526067369789506E-2</v>
      </c>
      <c r="AQ362" s="335">
        <f>$I362*IF($G362="Pickup", SUMIFS(NewEmisData!G:G, NewEmisData!$A:$A, "Pickup", NewEmisData!$B:$B, $A362, NewEmisData!$C:$C, $H362, NewEmisData!$D:$D, AQ$2), SUMIFS(NewEmisData!G:G, NewEmisData!$A:$A, "LDV", NewEmisData!$B:$B, $A362, NewEmisData!$C:$C, $H362, NewEmisData!$D:$D, AQ$2))</f>
        <v>7.4526039586762793E-2</v>
      </c>
      <c r="AR362" s="335">
        <f>$I362*IF($G362="Pickup", SUMIFS(NewEmisData!H:H, NewEmisData!$A:$A, "Pickup", NewEmisData!$B:$B, $A362, NewEmisData!$C:$C, $H362, NewEmisData!$D:$D, AR$2), SUMIFS(NewEmisData!H:H, NewEmisData!$A:$A, "LDV", NewEmisData!$B:$B, $A362, NewEmisData!$C:$C, $H362, NewEmisData!$D:$D, AR$2))</f>
        <v>7.4526082672864202E-2</v>
      </c>
      <c r="AS362" s="335">
        <f>$I362*IF($G362="Pickup", SUMIFS(NewEmisData!I:I, NewEmisData!$A:$A, "Pickup", NewEmisData!$B:$B, $A362, NewEmisData!$C:$C, $H362, NewEmisData!$D:$D, AS$2), SUMIFS(NewEmisData!I:I, NewEmisData!$A:$A, "LDV", NewEmisData!$B:$B, $A362, NewEmisData!$C:$C, $H362, NewEmisData!$D:$D, AS$2))</f>
        <v>7.4526031771725496E-2</v>
      </c>
      <c r="AT362" s="335">
        <f>$I362*IF($G362="Pickup", SUMIFS(NewEmisData!J:J, NewEmisData!$A:$A, "Pickup", NewEmisData!$B:$B, $A362, NewEmisData!$C:$C, $H362, NewEmisData!$D:$D, AT$2), SUMIFS(NewEmisData!J:J, NewEmisData!$A:$A, "LDV", NewEmisData!$B:$B, $A362, NewEmisData!$C:$C, $H362, NewEmisData!$D:$D, AT$2))</f>
        <v>7.4526070650223306E-2</v>
      </c>
      <c r="AU362" s="335">
        <f>$I362*IF($G362="Pickup", SUMIFS(NewEmisData!K:K, NewEmisData!$A:$A, "Pickup", NewEmisData!$B:$B, $A362, NewEmisData!$C:$C, $H362, NewEmisData!$D:$D, AU$2), SUMIFS(NewEmisData!K:K, NewEmisData!$A:$A, "LDV", NewEmisData!$B:$B, $A362, NewEmisData!$C:$C, $H362, NewEmisData!$D:$D, AU$2))</f>
        <v>7.4526042307150001E-2</v>
      </c>
      <c r="AV362" s="335">
        <f>$I362*IF($G362="Pickup", SUMIFS(NewEmisData!L:L, NewEmisData!$A:$A, "Pickup", NewEmisData!$B:$B, $A362, NewEmisData!$C:$C, $H362, NewEmisData!$D:$D, AV$2), SUMIFS(NewEmisData!L:L, NewEmisData!$A:$A, "LDV", NewEmisData!$B:$B, $A362, NewEmisData!$C:$C, $H362, NewEmisData!$D:$D, AV$2))</f>
        <v>7.4526038743875506E-2</v>
      </c>
      <c r="AW362" s="335">
        <f>$I362*IF($G362="Pickup", SUMIFS(NewEmisData!M:M, NewEmisData!$A:$A, "Pickup", NewEmisData!$B:$B, $A362, NewEmisData!$C:$C, $H362, NewEmisData!$D:$D, AW$2), SUMIFS(NewEmisData!M:M, NewEmisData!$A:$A, "LDV", NewEmisData!$B:$B, $A362, NewEmisData!$C:$C, $H362, NewEmisData!$D:$D, AW$2))</f>
        <v>7.4526038743875506E-2</v>
      </c>
      <c r="AX362" s="335">
        <v>2.3805319372350052E-2</v>
      </c>
      <c r="AY362" s="335">
        <f>$I362*IF($G362="Pickup", SUMIFS(NewEmisData!E:E, NewEmisData!$A:$A, "Pickup", NewEmisData!$B:$B, $A362, NewEmisData!$C:$C, $H362, NewEmisData!$D:$D, AY$2), SUMIFS(NewEmisData!E:E, NewEmisData!$A:$A, "LDV", NewEmisData!$B:$B, $A362, NewEmisData!$C:$C, $H362, NewEmisData!$D:$D, AY$2))</f>
        <v>9.6092368235423907E-3</v>
      </c>
      <c r="AZ362" s="335">
        <f>$I362*IF($G362="Pickup", SUMIFS(NewEmisData!F:F, NewEmisData!$A:$A, "Pickup", NewEmisData!$B:$B, $A362, NewEmisData!$C:$C, $H362, NewEmisData!$D:$D, AZ$2), SUMIFS(NewEmisData!F:F, NewEmisData!$A:$A, "LDV", NewEmisData!$B:$B, $A362, NewEmisData!$C:$C, $H362, NewEmisData!$D:$D, AZ$2))</f>
        <v>9.6092368235423907E-3</v>
      </c>
      <c r="BA362" s="335">
        <f>$I362*IF($G362="Pickup", SUMIFS(NewEmisData!G:G, NewEmisData!$A:$A, "Pickup", NewEmisData!$B:$B, $A362, NewEmisData!$C:$C, $H362, NewEmisData!$D:$D, BA$2), SUMIFS(NewEmisData!G:G, NewEmisData!$A:$A, "LDV", NewEmisData!$B:$B, $A362, NewEmisData!$C:$C, $H362, NewEmisData!$D:$D, BA$2))</f>
        <v>9.6092257463787894E-3</v>
      </c>
      <c r="BB362" s="335">
        <f>$I362*IF($G362="Pickup", SUMIFS(NewEmisData!H:H, NewEmisData!$A:$A, "Pickup", NewEmisData!$B:$B, $A362, NewEmisData!$C:$C, $H362, NewEmisData!$D:$D, BB$2), SUMIFS(NewEmisData!H:H, NewEmisData!$A:$A, "LDV", NewEmisData!$B:$B, $A362, NewEmisData!$C:$C, $H362, NewEmisData!$D:$D, BB$2))</f>
        <v>9.6092345509158992E-3</v>
      </c>
      <c r="BC362" s="335">
        <f>$I362*IF($G362="Pickup", SUMIFS(NewEmisData!I:I, NewEmisData!$A:$A, "Pickup", NewEmisData!$B:$B, $A362, NewEmisData!$C:$C, $H362, NewEmisData!$D:$D, BC$2), SUMIFS(NewEmisData!I:I, NewEmisData!$A:$A, "LDV", NewEmisData!$B:$B, $A362, NewEmisData!$C:$C, $H362, NewEmisData!$D:$D, BC$2))</f>
        <v>9.6092257298777996E-3</v>
      </c>
      <c r="BD362" s="335">
        <f>$I362*IF($G362="Pickup", SUMIFS(NewEmisData!J:J, NewEmisData!$A:$A, "Pickup", NewEmisData!$B:$B, $A362, NewEmisData!$C:$C, $H362, NewEmisData!$D:$D, BD$2), SUMIFS(NewEmisData!J:J, NewEmisData!$A:$A, "LDV", NewEmisData!$B:$B, $A362, NewEmisData!$C:$C, $H362, NewEmisData!$D:$D, BD$2))</f>
        <v>9.6092389204882993E-3</v>
      </c>
      <c r="BE362" s="335">
        <f>$I362*IF($G362="Pickup", SUMIFS(NewEmisData!K:K, NewEmisData!$A:$A, "Pickup", NewEmisData!$B:$B, $A362, NewEmisData!$C:$C, $H362, NewEmisData!$D:$D, BE$2), SUMIFS(NewEmisData!K:K, NewEmisData!$A:$A, "LDV", NewEmisData!$B:$B, $A362, NewEmisData!$C:$C, $H362, NewEmisData!$D:$D, BE$2))</f>
        <v>9.6092263841740799E-3</v>
      </c>
      <c r="BF362" s="335">
        <f>$I362*IF($G362="Pickup", SUMIFS(NewEmisData!L:L, NewEmisData!$A:$A, "Pickup", NewEmisData!$B:$B, $A362, NewEmisData!$C:$C, $H362, NewEmisData!$D:$D, BF$2), SUMIFS(NewEmisData!L:L, NewEmisData!$A:$A, "LDV", NewEmisData!$B:$B, $A362, NewEmisData!$C:$C, $H362, NewEmisData!$D:$D, BF$2))</f>
        <v>9.6092238087385901E-3</v>
      </c>
      <c r="BG362" s="335">
        <f>$I362*IF($G362="Pickup", SUMIFS(NewEmisData!M:M, NewEmisData!$A:$A, "Pickup", NewEmisData!$B:$B, $A362, NewEmisData!$C:$C, $H362, NewEmisData!$D:$D, BG$2), SUMIFS(NewEmisData!M:M, NewEmisData!$A:$A, "LDV", NewEmisData!$B:$B, $A362, NewEmisData!$C:$C, $H362, NewEmisData!$D:$D, BG$2))</f>
        <v>9.6092238087385901E-3</v>
      </c>
      <c r="BH362" s="335">
        <v>1.6506531515565108E-3</v>
      </c>
      <c r="BI362" s="335">
        <f>$I362*IF($G362="Pickup", SUMIFS(NewEmisData!E:E, NewEmisData!$A:$A, "Pickup", NewEmisData!$B:$B, $A362, NewEmisData!$C:$C, $H362, NewEmisData!$D:$D, BI$2), SUMIFS(NewEmisData!E:E, NewEmisData!$A:$A, "LDV", NewEmisData!$B:$B, $A362, NewEmisData!$C:$C, $H362, NewEmisData!$D:$D, BI$2))</f>
        <v>0</v>
      </c>
      <c r="BJ362" s="335">
        <f>$I362*IF($G362="Pickup", SUMIFS(NewEmisData!F:F, NewEmisData!$A:$A, "Pickup", NewEmisData!$B:$B, $A362, NewEmisData!$C:$C, $H362, NewEmisData!$D:$D, BJ$2), SUMIFS(NewEmisData!F:F, NewEmisData!$A:$A, "LDV", NewEmisData!$B:$B, $A362, NewEmisData!$C:$C, $H362, NewEmisData!$D:$D, BJ$2))</f>
        <v>0</v>
      </c>
      <c r="BK362" s="335">
        <f>$I362*IF($G362="Pickup", SUMIFS(NewEmisData!G:G, NewEmisData!$A:$A, "Pickup", NewEmisData!$B:$B, $A362, NewEmisData!$C:$C, $H362, NewEmisData!$D:$D, BK$2), SUMIFS(NewEmisData!G:G, NewEmisData!$A:$A, "LDV", NewEmisData!$B:$B, $A362, NewEmisData!$C:$C, $H362, NewEmisData!$D:$D, BK$2))</f>
        <v>0</v>
      </c>
      <c r="BL362" s="335">
        <f>$I362*IF($G362="Pickup", SUMIFS(NewEmisData!H:H, NewEmisData!$A:$A, "Pickup", NewEmisData!$B:$B, $A362, NewEmisData!$C:$C, $H362, NewEmisData!$D:$D, BL$2), SUMIFS(NewEmisData!H:H, NewEmisData!$A:$A, "LDV", NewEmisData!$B:$B, $A362, NewEmisData!$C:$C, $H362, NewEmisData!$D:$D, BL$2))</f>
        <v>0</v>
      </c>
      <c r="BM362" s="335">
        <f>$I362*IF($G362="Pickup", SUMIFS(NewEmisData!I:I, NewEmisData!$A:$A, "Pickup", NewEmisData!$B:$B, $A362, NewEmisData!$C:$C, $H362, NewEmisData!$D:$D, BM$2), SUMIFS(NewEmisData!I:I, NewEmisData!$A:$A, "LDV", NewEmisData!$B:$B, $A362, NewEmisData!$C:$C, $H362, NewEmisData!$D:$D, BM$2))</f>
        <v>0</v>
      </c>
      <c r="BN362" s="335">
        <f>$I362*IF($G362="Pickup", SUMIFS(NewEmisData!J:J, NewEmisData!$A:$A, "Pickup", NewEmisData!$B:$B, $A362, NewEmisData!$C:$C, $H362, NewEmisData!$D:$D, BN$2), SUMIFS(NewEmisData!J:J, NewEmisData!$A:$A, "LDV", NewEmisData!$B:$B, $A362, NewEmisData!$C:$C, $H362, NewEmisData!$D:$D, BN$2))</f>
        <v>0</v>
      </c>
      <c r="BO362" s="335">
        <f>$I362*IF($G362="Pickup", SUMIFS(NewEmisData!K:K, NewEmisData!$A:$A, "Pickup", NewEmisData!$B:$B, $A362, NewEmisData!$C:$C, $H362, NewEmisData!$D:$D, BO$2), SUMIFS(NewEmisData!K:K, NewEmisData!$A:$A, "LDV", NewEmisData!$B:$B, $A362, NewEmisData!$C:$C, $H362, NewEmisData!$D:$D, BO$2))</f>
        <v>0</v>
      </c>
      <c r="BP362" s="335">
        <f>$I362*IF($G362="Pickup", SUMIFS(NewEmisData!L:L, NewEmisData!$A:$A, "Pickup", NewEmisData!$B:$B, $A362, NewEmisData!$C:$C, $H362, NewEmisData!$D:$D, BP$2), SUMIFS(NewEmisData!L:L, NewEmisData!$A:$A, "LDV", NewEmisData!$B:$B, $A362, NewEmisData!$C:$C, $H362, NewEmisData!$D:$D, BP$2))</f>
        <v>0</v>
      </c>
      <c r="BQ362" s="335">
        <f>$I362*IF($G362="Pickup", SUMIFS(NewEmisData!M:M, NewEmisData!$A:$A, "Pickup", NewEmisData!$B:$B, $A362, NewEmisData!$C:$C, $H362, NewEmisData!$D:$D, BQ$2), SUMIFS(NewEmisData!M:M, NewEmisData!$A:$A, "LDV", NewEmisData!$B:$B, $A362, NewEmisData!$C:$C, $H362, NewEmisData!$D:$D, BQ$2))</f>
        <v>0</v>
      </c>
      <c r="BR362" s="335">
        <v>0</v>
      </c>
      <c r="BS362" s="335">
        <f>$I362*IF($G362="Pickup", SUMIFS(NewEmisData!E:E, NewEmisData!$A:$A, "Pickup", NewEmisData!$B:$B, $A362, NewEmisData!$C:$C, $H362, NewEmisData!$D:$D, BS$2), SUMIFS(NewEmisData!E:E, NewEmisData!$A:$A, "LDV", NewEmisData!$B:$B, $A362, NewEmisData!$C:$C, $H362, NewEmisData!$D:$D, BS$2))</f>
        <v>0</v>
      </c>
      <c r="BT362" s="335">
        <f>$I362*IF($G362="Pickup", SUMIFS(NewEmisData!F:F, NewEmisData!$A:$A, "Pickup", NewEmisData!$B:$B, $A362, NewEmisData!$C:$C, $H362, NewEmisData!$D:$D, BT$2), SUMIFS(NewEmisData!F:F, NewEmisData!$A:$A, "LDV", NewEmisData!$B:$B, $A362, NewEmisData!$C:$C, $H362, NewEmisData!$D:$D, BT$2))</f>
        <v>0</v>
      </c>
      <c r="BU362" s="335">
        <f>$I362*IF($G362="Pickup", SUMIFS(NewEmisData!G:G, NewEmisData!$A:$A, "Pickup", NewEmisData!$B:$B, $A362, NewEmisData!$C:$C, $H362, NewEmisData!$D:$D, BU$2), SUMIFS(NewEmisData!G:G, NewEmisData!$A:$A, "LDV", NewEmisData!$B:$B, $A362, NewEmisData!$C:$C, $H362, NewEmisData!$D:$D, BU$2))</f>
        <v>0</v>
      </c>
      <c r="BV362" s="335">
        <f>$I362*IF($G362="Pickup", SUMIFS(NewEmisData!H:H, NewEmisData!$A:$A, "Pickup", NewEmisData!$B:$B, $A362, NewEmisData!$C:$C, $H362, NewEmisData!$D:$D, BV$2), SUMIFS(NewEmisData!H:H, NewEmisData!$A:$A, "LDV", NewEmisData!$B:$B, $A362, NewEmisData!$C:$C, $H362, NewEmisData!$D:$D, BV$2))</f>
        <v>0</v>
      </c>
      <c r="BW362" s="335">
        <f>$I362*IF($G362="Pickup", SUMIFS(NewEmisData!I:I, NewEmisData!$A:$A, "Pickup", NewEmisData!$B:$B, $A362, NewEmisData!$C:$C, $H362, NewEmisData!$D:$D, BW$2), SUMIFS(NewEmisData!I:I, NewEmisData!$A:$A, "LDV", NewEmisData!$B:$B, $A362, NewEmisData!$C:$C, $H362, NewEmisData!$D:$D, BW$2))</f>
        <v>0</v>
      </c>
      <c r="BX362" s="335">
        <f>$I362*IF($G362="Pickup", SUMIFS(NewEmisData!J:J, NewEmisData!$A:$A, "Pickup", NewEmisData!$B:$B, $A362, NewEmisData!$C:$C, $H362, NewEmisData!$D:$D, BX$2), SUMIFS(NewEmisData!J:J, NewEmisData!$A:$A, "LDV", NewEmisData!$B:$B, $A362, NewEmisData!$C:$C, $H362, NewEmisData!$D:$D, BX$2))</f>
        <v>0</v>
      </c>
      <c r="BY362" s="335">
        <f>$I362*IF($G362="Pickup", SUMIFS(NewEmisData!K:K, NewEmisData!$A:$A, "Pickup", NewEmisData!$B:$B, $A362, NewEmisData!$C:$C, $H362, NewEmisData!$D:$D, BY$2), SUMIFS(NewEmisData!K:K, NewEmisData!$A:$A, "LDV", NewEmisData!$B:$B, $A362, NewEmisData!$C:$C, $H362, NewEmisData!$D:$D, BY$2))</f>
        <v>0</v>
      </c>
      <c r="BZ362" s="335">
        <f>$I362*IF($G362="Pickup", SUMIFS(NewEmisData!L:L, NewEmisData!$A:$A, "Pickup", NewEmisData!$B:$B, $A362, NewEmisData!$C:$C, $H362, NewEmisData!$D:$D, BZ$2), SUMIFS(NewEmisData!L:L, NewEmisData!$A:$A, "LDV", NewEmisData!$B:$B, $A362, NewEmisData!$C:$C, $H362, NewEmisData!$D:$D, BZ$2))</f>
        <v>0</v>
      </c>
      <c r="CA362" s="335">
        <f>$I362*IF($G362="Pickup", SUMIFS(NewEmisData!M:M, NewEmisData!$A:$A, "Pickup", NewEmisData!$B:$B, $A362, NewEmisData!$C:$C, $H362, NewEmisData!$D:$D, CA$2), SUMIFS(NewEmisData!M:M, NewEmisData!$A:$A, "LDV", NewEmisData!$B:$B, $A362, NewEmisData!$C:$C, $H362, NewEmisData!$D:$D, CA$2))</f>
        <v>0</v>
      </c>
      <c r="CB362" s="335">
        <v>0</v>
      </c>
      <c r="CC362" s="335">
        <f>$I362*IF($G362="Pickup", SUMIFS(NewEmisData!E:E, NewEmisData!$A:$A, "Pickup", NewEmisData!$B:$B, $A362, NewEmisData!$C:$C, $H362, NewEmisData!$D:$D, CC$2), SUMIFS(NewEmisData!E:E, NewEmisData!$A:$A, "LDV", NewEmisData!$B:$B, $A362, NewEmisData!$C:$C, $H362, NewEmisData!$D:$D, CC$2))</f>
        <v>0</v>
      </c>
      <c r="CD362" s="335">
        <f>$I362*IF($G362="Pickup", SUMIFS(NewEmisData!F:F, NewEmisData!$A:$A, "Pickup", NewEmisData!$B:$B, $A362, NewEmisData!$C:$C, $H362, NewEmisData!$D:$D, CD$2), SUMIFS(NewEmisData!F:F, NewEmisData!$A:$A, "LDV", NewEmisData!$B:$B, $A362, NewEmisData!$C:$C, $H362, NewEmisData!$D:$D, CD$2))</f>
        <v>0</v>
      </c>
      <c r="CE362" s="335">
        <f>$I362*IF($G362="Pickup", SUMIFS(NewEmisData!G:G, NewEmisData!$A:$A, "Pickup", NewEmisData!$B:$B, $A362, NewEmisData!$C:$C, $H362, NewEmisData!$D:$D, CE$2), SUMIFS(NewEmisData!G:G, NewEmisData!$A:$A, "LDV", NewEmisData!$B:$B, $A362, NewEmisData!$C:$C, $H362, NewEmisData!$D:$D, CE$2))</f>
        <v>0</v>
      </c>
      <c r="CF362" s="335">
        <f>$I362*IF($G362="Pickup", SUMIFS(NewEmisData!H:H, NewEmisData!$A:$A, "Pickup", NewEmisData!$B:$B, $A362, NewEmisData!$C:$C, $H362, NewEmisData!$D:$D, CF$2), SUMIFS(NewEmisData!H:H, NewEmisData!$A:$A, "LDV", NewEmisData!$B:$B, $A362, NewEmisData!$C:$C, $H362, NewEmisData!$D:$D, CF$2))</f>
        <v>0</v>
      </c>
      <c r="CG362" s="335">
        <f>$I362*IF($G362="Pickup", SUMIFS(NewEmisData!I:I, NewEmisData!$A:$A, "Pickup", NewEmisData!$B:$B, $A362, NewEmisData!$C:$C, $H362, NewEmisData!$D:$D, CG$2), SUMIFS(NewEmisData!I:I, NewEmisData!$A:$A, "LDV", NewEmisData!$B:$B, $A362, NewEmisData!$C:$C, $H362, NewEmisData!$D:$D, CG$2))</f>
        <v>0</v>
      </c>
      <c r="CH362" s="335">
        <f>$I362*IF($G362="Pickup", SUMIFS(NewEmisData!J:J, NewEmisData!$A:$A, "Pickup", NewEmisData!$B:$B, $A362, NewEmisData!$C:$C, $H362, NewEmisData!$D:$D, CH$2), SUMIFS(NewEmisData!J:J, NewEmisData!$A:$A, "LDV", NewEmisData!$B:$B, $A362, NewEmisData!$C:$C, $H362, NewEmisData!$D:$D, CH$2))</f>
        <v>0</v>
      </c>
      <c r="CI362" s="335">
        <f>$I362*IF($G362="Pickup", SUMIFS(NewEmisData!K:K, NewEmisData!$A:$A, "Pickup", NewEmisData!$B:$B, $A362, NewEmisData!$C:$C, $H362, NewEmisData!$D:$D, CI$2), SUMIFS(NewEmisData!K:K, NewEmisData!$A:$A, "LDV", NewEmisData!$B:$B, $A362, NewEmisData!$C:$C, $H362, NewEmisData!$D:$D, CI$2))</f>
        <v>0</v>
      </c>
      <c r="CJ362" s="335">
        <f>$I362*IF($G362="Pickup", SUMIFS(NewEmisData!L:L, NewEmisData!$A:$A, "Pickup", NewEmisData!$B:$B, $A362, NewEmisData!$C:$C, $H362, NewEmisData!$D:$D, CJ$2), SUMIFS(NewEmisData!L:L, NewEmisData!$A:$A, "LDV", NewEmisData!$B:$B, $A362, NewEmisData!$C:$C, $H362, NewEmisData!$D:$D, CJ$2))</f>
        <v>0</v>
      </c>
      <c r="CK362" s="335">
        <f>$I362*IF($G362="Pickup", SUMIFS(NewEmisData!M:M, NewEmisData!$A:$A, "Pickup", NewEmisData!$B:$B, $A362, NewEmisData!$C:$C, $H362, NewEmisData!$D:$D, CK$2), SUMIFS(NewEmisData!M:M, NewEmisData!$A:$A, "LDV", NewEmisData!$B:$B, $A362, NewEmisData!$C:$C, $H362, NewEmisData!$D:$D, CK$2))</f>
        <v>0</v>
      </c>
      <c r="CL362" s="335">
        <v>0</v>
      </c>
      <c r="CM362" s="335">
        <f>$I362*IF($G362="Pickup", SUMIFS(NewEmisData!E:E, NewEmisData!$A:$A, "Pickup", NewEmisData!$B:$B, $A362, NewEmisData!$C:$C, $H362, NewEmisData!$D:$D, CM$2), SUMIFS(NewEmisData!E:E, NewEmisData!$A:$A, "LDV", NewEmisData!$B:$B, $A362, NewEmisData!$C:$C, $H362, NewEmisData!$D:$D, CM$2))</f>
        <v>0</v>
      </c>
      <c r="CN362" s="335">
        <f>$I362*IF($G362="Pickup", SUMIFS(NewEmisData!F:F, NewEmisData!$A:$A, "Pickup", NewEmisData!$B:$B, $A362, NewEmisData!$C:$C, $H362, NewEmisData!$D:$D, CN$2), SUMIFS(NewEmisData!F:F, NewEmisData!$A:$A, "LDV", NewEmisData!$B:$B, $A362, NewEmisData!$C:$C, $H362, NewEmisData!$D:$D, CN$2))</f>
        <v>0</v>
      </c>
      <c r="CO362" s="335">
        <f>$I362*IF($G362="Pickup", SUMIFS(NewEmisData!G:G, NewEmisData!$A:$A, "Pickup", NewEmisData!$B:$B, $A362, NewEmisData!$C:$C, $H362, NewEmisData!$D:$D, CO$2), SUMIFS(NewEmisData!G:G, NewEmisData!$A:$A, "LDV", NewEmisData!$B:$B, $A362, NewEmisData!$C:$C, $H362, NewEmisData!$D:$D, CO$2))</f>
        <v>0</v>
      </c>
      <c r="CP362" s="335">
        <f>$I362*IF($G362="Pickup", SUMIFS(NewEmisData!H:H, NewEmisData!$A:$A, "Pickup", NewEmisData!$B:$B, $A362, NewEmisData!$C:$C, $H362, NewEmisData!$D:$D, CP$2), SUMIFS(NewEmisData!H:H, NewEmisData!$A:$A, "LDV", NewEmisData!$B:$B, $A362, NewEmisData!$C:$C, $H362, NewEmisData!$D:$D, CP$2))</f>
        <v>0</v>
      </c>
      <c r="CQ362" s="335">
        <f>$I362*IF($G362="Pickup", SUMIFS(NewEmisData!I:I, NewEmisData!$A:$A, "Pickup", NewEmisData!$B:$B, $A362, NewEmisData!$C:$C, $H362, NewEmisData!$D:$D, CQ$2), SUMIFS(NewEmisData!I:I, NewEmisData!$A:$A, "LDV", NewEmisData!$B:$B, $A362, NewEmisData!$C:$C, $H362, NewEmisData!$D:$D, CQ$2))</f>
        <v>0</v>
      </c>
      <c r="CR362" s="335">
        <f>$I362*IF($G362="Pickup", SUMIFS(NewEmisData!J:J, NewEmisData!$A:$A, "Pickup", NewEmisData!$B:$B, $A362, NewEmisData!$C:$C, $H362, NewEmisData!$D:$D, CR$2), SUMIFS(NewEmisData!J:J, NewEmisData!$A:$A, "LDV", NewEmisData!$B:$B, $A362, NewEmisData!$C:$C, $H362, NewEmisData!$D:$D, CR$2))</f>
        <v>0</v>
      </c>
      <c r="CS362" s="335">
        <f>$I362*IF($G362="Pickup", SUMIFS(NewEmisData!K:K, NewEmisData!$A:$A, "Pickup", NewEmisData!$B:$B, $A362, NewEmisData!$C:$C, $H362, NewEmisData!$D:$D, CS$2), SUMIFS(NewEmisData!K:K, NewEmisData!$A:$A, "LDV", NewEmisData!$B:$B, $A362, NewEmisData!$C:$C, $H362, NewEmisData!$D:$D, CS$2))</f>
        <v>0</v>
      </c>
      <c r="CT362" s="335">
        <f>$I362*IF($G362="Pickup", SUMIFS(NewEmisData!L:L, NewEmisData!$A:$A, "Pickup", NewEmisData!$B:$B, $A362, NewEmisData!$C:$C, $H362, NewEmisData!$D:$D, CT$2), SUMIFS(NewEmisData!L:L, NewEmisData!$A:$A, "LDV", NewEmisData!$B:$B, $A362, NewEmisData!$C:$C, $H362, NewEmisData!$D:$D, CT$2))</f>
        <v>0</v>
      </c>
      <c r="CU362" s="335">
        <f>$I362*IF($G362="Pickup", SUMIFS(NewEmisData!M:M, NewEmisData!$A:$A, "Pickup", NewEmisData!$B:$B, $A362, NewEmisData!$C:$C, $H362, NewEmisData!$D:$D, CU$2), SUMIFS(NewEmisData!M:M, NewEmisData!$A:$A, "LDV", NewEmisData!$B:$B, $A362, NewEmisData!$C:$C, $H362, NewEmisData!$D:$D, CU$2))</f>
        <v>0</v>
      </c>
      <c r="CV362" s="335">
        <v>0</v>
      </c>
      <c r="CW362" s="335">
        <v>0</v>
      </c>
      <c r="CX362" s="335">
        <v>0</v>
      </c>
      <c r="CY362" s="335">
        <v>0</v>
      </c>
      <c r="CZ362" s="335">
        <v>0</v>
      </c>
      <c r="DA362" s="335">
        <v>0</v>
      </c>
      <c r="DB362" s="335">
        <v>0</v>
      </c>
      <c r="DC362" s="335">
        <v>0</v>
      </c>
      <c r="DD362" s="335">
        <v>0</v>
      </c>
      <c r="DE362" s="335">
        <v>0</v>
      </c>
      <c r="DF362" s="335">
        <v>0</v>
      </c>
      <c r="DG362" s="335">
        <f>$I362*IF($G362="Pickup", SUMIFS(NewEmisData!E:E, NewEmisData!$A:$A, "Pickup", NewEmisData!$B:$B, $A362, NewEmisData!$C:$C, $H362, NewEmisData!$D:$D, DG$2), SUMIFS(NewEmisData!E:E, NewEmisData!$A:$A, "LDV", NewEmisData!$B:$B, $A362, NewEmisData!$C:$C, $H362, NewEmisData!$D:$D, DG$2))</f>
        <v>0</v>
      </c>
      <c r="DH362" s="335">
        <f>$I362*IF($G362="Pickup", SUMIFS(NewEmisData!F:F, NewEmisData!$A:$A, "Pickup", NewEmisData!$B:$B, $A362, NewEmisData!$C:$C, $H362, NewEmisData!$D:$D, DH$2), SUMIFS(NewEmisData!F:F, NewEmisData!$A:$A, "LDV", NewEmisData!$B:$B, $A362, NewEmisData!$C:$C, $H362, NewEmisData!$D:$D, DH$2))</f>
        <v>0</v>
      </c>
      <c r="DI362" s="335">
        <f>$I362*IF($G362="Pickup", SUMIFS(NewEmisData!G:G, NewEmisData!$A:$A, "Pickup", NewEmisData!$B:$B, $A362, NewEmisData!$C:$C, $H362, NewEmisData!$D:$D, DI$2), SUMIFS(NewEmisData!G:G, NewEmisData!$A:$A, "LDV", NewEmisData!$B:$B, $A362, NewEmisData!$C:$C, $H362, NewEmisData!$D:$D, DI$2))</f>
        <v>0</v>
      </c>
      <c r="DJ362" s="335">
        <f>$I362*IF($G362="Pickup", SUMIFS(NewEmisData!H:H, NewEmisData!$A:$A, "Pickup", NewEmisData!$B:$B, $A362, NewEmisData!$C:$C, $H362, NewEmisData!$D:$D, DJ$2), SUMIFS(NewEmisData!H:H, NewEmisData!$A:$A, "LDV", NewEmisData!$B:$B, $A362, NewEmisData!$C:$C, $H362, NewEmisData!$D:$D, DJ$2))</f>
        <v>0</v>
      </c>
      <c r="DK362" s="335">
        <f>$I362*IF($G362="Pickup", SUMIFS(NewEmisData!I:I, NewEmisData!$A:$A, "Pickup", NewEmisData!$B:$B, $A362, NewEmisData!$C:$C, $H362, NewEmisData!$D:$D, DK$2), SUMIFS(NewEmisData!I:I, NewEmisData!$A:$A, "LDV", NewEmisData!$B:$B, $A362, NewEmisData!$C:$C, $H362, NewEmisData!$D:$D, DK$2))</f>
        <v>0</v>
      </c>
      <c r="DL362" s="335">
        <f>$I362*IF($G362="Pickup", SUMIFS(NewEmisData!J:J, NewEmisData!$A:$A, "Pickup", NewEmisData!$B:$B, $A362, NewEmisData!$C:$C, $H362, NewEmisData!$D:$D, DL$2), SUMIFS(NewEmisData!J:J, NewEmisData!$A:$A, "LDV", NewEmisData!$B:$B, $A362, NewEmisData!$C:$C, $H362, NewEmisData!$D:$D, DL$2))</f>
        <v>0</v>
      </c>
      <c r="DM362" s="335">
        <f>$I362*IF($G362="Pickup", SUMIFS(NewEmisData!K:K, NewEmisData!$A:$A, "Pickup", NewEmisData!$B:$B, $A362, NewEmisData!$C:$C, $H362, NewEmisData!$D:$D, DM$2), SUMIFS(NewEmisData!K:K, NewEmisData!$A:$A, "LDV", NewEmisData!$B:$B, $A362, NewEmisData!$C:$C, $H362, NewEmisData!$D:$D, DM$2))</f>
        <v>0</v>
      </c>
      <c r="DN362" s="335">
        <f>$I362*IF($G362="Pickup", SUMIFS(NewEmisData!L:L, NewEmisData!$A:$A, "Pickup", NewEmisData!$B:$B, $A362, NewEmisData!$C:$C, $H362, NewEmisData!$D:$D, DN$2), SUMIFS(NewEmisData!L:L, NewEmisData!$A:$A, "LDV", NewEmisData!$B:$B, $A362, NewEmisData!$C:$C, $H362, NewEmisData!$D:$D, DN$2))</f>
        <v>0</v>
      </c>
      <c r="DO362" s="335">
        <f>$I362*IF($G362="Pickup", SUMIFS(NewEmisData!M:M, NewEmisData!$A:$A, "Pickup", NewEmisData!$B:$B, $A362, NewEmisData!$C:$C, $H362, NewEmisData!$D:$D, DO$2), SUMIFS(NewEmisData!M:M, NewEmisData!$A:$A, "LDV", NewEmisData!$B:$B, $A362, NewEmisData!$C:$C, $H362, NewEmisData!$D:$D, DO$2))</f>
        <v>0</v>
      </c>
      <c r="DP362" s="335">
        <v>0</v>
      </c>
      <c r="DQ362" s="335">
        <f>$I362*IF($G362="Pickup", SUMIFS(NewEmisData!E:E, NewEmisData!$A:$A, "Pickup", NewEmisData!$B:$B, $A362, NewEmisData!$C:$C, $H362, NewEmisData!$D:$D, DQ$2), SUMIFS(NewEmisData!E:E, NewEmisData!$A:$A, "LDV", NewEmisData!$B:$B, $A362, NewEmisData!$C:$C, $H362, NewEmisData!$D:$D, DQ$2))</f>
        <v>0</v>
      </c>
      <c r="DR362" s="335">
        <f>$I362*IF($G362="Pickup", SUMIFS(NewEmisData!F:F, NewEmisData!$A:$A, "Pickup", NewEmisData!$B:$B, $A362, NewEmisData!$C:$C, $H362, NewEmisData!$D:$D, DR$2), SUMIFS(NewEmisData!F:F, NewEmisData!$A:$A, "LDV", NewEmisData!$B:$B, $A362, NewEmisData!$C:$C, $H362, NewEmisData!$D:$D, DR$2))</f>
        <v>0</v>
      </c>
      <c r="DS362" s="335">
        <f>$I362*IF($G362="Pickup", SUMIFS(NewEmisData!G:G, NewEmisData!$A:$A, "Pickup", NewEmisData!$B:$B, $A362, NewEmisData!$C:$C, $H362, NewEmisData!$D:$D, DS$2), SUMIFS(NewEmisData!G:G, NewEmisData!$A:$A, "LDV", NewEmisData!$B:$B, $A362, NewEmisData!$C:$C, $H362, NewEmisData!$D:$D, DS$2))</f>
        <v>0</v>
      </c>
      <c r="DT362" s="335">
        <f>$I362*IF($G362="Pickup", SUMIFS(NewEmisData!H:H, NewEmisData!$A:$A, "Pickup", NewEmisData!$B:$B, $A362, NewEmisData!$C:$C, $H362, NewEmisData!$D:$D, DT$2), SUMIFS(NewEmisData!H:H, NewEmisData!$A:$A, "LDV", NewEmisData!$B:$B, $A362, NewEmisData!$C:$C, $H362, NewEmisData!$D:$D, DT$2))</f>
        <v>0</v>
      </c>
      <c r="DU362" s="335">
        <f>$I362*IF($G362="Pickup", SUMIFS(NewEmisData!I:I, NewEmisData!$A:$A, "Pickup", NewEmisData!$B:$B, $A362, NewEmisData!$C:$C, $H362, NewEmisData!$D:$D, DU$2), SUMIFS(NewEmisData!I:I, NewEmisData!$A:$A, "LDV", NewEmisData!$B:$B, $A362, NewEmisData!$C:$C, $H362, NewEmisData!$D:$D, DU$2))</f>
        <v>0</v>
      </c>
      <c r="DV362" s="335">
        <f>$I362*IF($G362="Pickup", SUMIFS(NewEmisData!J:J, NewEmisData!$A:$A, "Pickup", NewEmisData!$B:$B, $A362, NewEmisData!$C:$C, $H362, NewEmisData!$D:$D, DV$2), SUMIFS(NewEmisData!J:J, NewEmisData!$A:$A, "LDV", NewEmisData!$B:$B, $A362, NewEmisData!$C:$C, $H362, NewEmisData!$D:$D, DV$2))</f>
        <v>0</v>
      </c>
      <c r="DW362" s="335">
        <f>$I362*IF($G362="Pickup", SUMIFS(NewEmisData!K:K, NewEmisData!$A:$A, "Pickup", NewEmisData!$B:$B, $A362, NewEmisData!$C:$C, $H362, NewEmisData!$D:$D, DW$2), SUMIFS(NewEmisData!K:K, NewEmisData!$A:$A, "LDV", NewEmisData!$B:$B, $A362, NewEmisData!$C:$C, $H362, NewEmisData!$D:$D, DW$2))</f>
        <v>0</v>
      </c>
      <c r="DX362" s="335">
        <f>$I362*IF($G362="Pickup", SUMIFS(NewEmisData!L:L, NewEmisData!$A:$A, "Pickup", NewEmisData!$B:$B, $A362, NewEmisData!$C:$C, $H362, NewEmisData!$D:$D, DX$2), SUMIFS(NewEmisData!L:L, NewEmisData!$A:$A, "LDV", NewEmisData!$B:$B, $A362, NewEmisData!$C:$C, $H362, NewEmisData!$D:$D, DX$2))</f>
        <v>0</v>
      </c>
      <c r="DY362" s="335">
        <f>$I362*IF($G362="Pickup", SUMIFS(NewEmisData!M:M, NewEmisData!$A:$A, "Pickup", NewEmisData!$B:$B, $A362, NewEmisData!$C:$C, $H362, NewEmisData!$D:$D, DY$2), SUMIFS(NewEmisData!M:M, NewEmisData!$A:$A, "LDV", NewEmisData!$B:$B, $A362, NewEmisData!$C:$C, $H362, NewEmisData!$D:$D, DY$2))</f>
        <v>0</v>
      </c>
      <c r="DZ362" s="335">
        <v>0</v>
      </c>
      <c r="EA362" s="335">
        <f t="shared" si="658"/>
        <v>0</v>
      </c>
      <c r="EB362" s="335">
        <f t="shared" si="659"/>
        <v>0</v>
      </c>
      <c r="EC362" s="335">
        <f t="shared" si="660"/>
        <v>0</v>
      </c>
      <c r="ED362" s="335">
        <f t="shared" si="661"/>
        <v>0</v>
      </c>
      <c r="EE362" s="335">
        <f t="shared" si="662"/>
        <v>0</v>
      </c>
      <c r="EF362" s="335">
        <f t="shared" si="663"/>
        <v>0</v>
      </c>
      <c r="EG362" s="335">
        <f t="shared" si="664"/>
        <v>0</v>
      </c>
      <c r="EH362" s="335">
        <f t="shared" si="665"/>
        <v>0</v>
      </c>
      <c r="EI362" s="335">
        <f t="shared" si="666"/>
        <v>0</v>
      </c>
      <c r="EJ362" s="335">
        <f t="shared" si="667"/>
        <v>0</v>
      </c>
      <c r="EK362" s="335">
        <f t="shared" si="668"/>
        <v>0</v>
      </c>
      <c r="EL362" s="335">
        <f t="shared" si="669"/>
        <v>0</v>
      </c>
      <c r="EM362" s="335">
        <f t="shared" si="670"/>
        <v>0</v>
      </c>
      <c r="EN362" s="335">
        <f t="shared" si="671"/>
        <v>0</v>
      </c>
      <c r="EO362" s="335">
        <f t="shared" si="672"/>
        <v>0</v>
      </c>
      <c r="EP362" s="335">
        <f t="shared" si="673"/>
        <v>0</v>
      </c>
      <c r="EQ362" s="335">
        <f t="shared" si="674"/>
        <v>0</v>
      </c>
      <c r="ER362" s="335">
        <f t="shared" si="675"/>
        <v>0</v>
      </c>
      <c r="ES362" s="335">
        <f t="shared" si="676"/>
        <v>0</v>
      </c>
      <c r="ET362" s="335">
        <f t="shared" si="677"/>
        <v>0</v>
      </c>
      <c r="EU362" s="335">
        <f t="shared" si="678"/>
        <v>0</v>
      </c>
      <c r="EV362" s="335">
        <f t="shared" si="679"/>
        <v>0</v>
      </c>
      <c r="EW362" s="335">
        <f t="shared" si="680"/>
        <v>0</v>
      </c>
      <c r="EX362" s="335">
        <f t="shared" si="681"/>
        <v>0</v>
      </c>
      <c r="EY362" s="335">
        <f t="shared" si="682"/>
        <v>0</v>
      </c>
      <c r="EZ362" s="335">
        <f t="shared" si="683"/>
        <v>0</v>
      </c>
      <c r="FA362" s="335">
        <f t="shared" si="684"/>
        <v>0</v>
      </c>
      <c r="FB362" s="335">
        <f t="shared" si="685"/>
        <v>0</v>
      </c>
      <c r="FC362" s="335">
        <f t="shared" si="686"/>
        <v>0</v>
      </c>
      <c r="FD362" s="335">
        <f t="shared" si="687"/>
        <v>0</v>
      </c>
      <c r="FE362" s="335">
        <f t="shared" si="688"/>
        <v>7.4526067369789506E-2</v>
      </c>
      <c r="FF362" s="335">
        <f t="shared" si="689"/>
        <v>7.4526067369789506E-2</v>
      </c>
      <c r="FG362" s="335">
        <f t="shared" si="690"/>
        <v>7.4526039586762793E-2</v>
      </c>
      <c r="FH362" s="335">
        <f t="shared" si="691"/>
        <v>7.4526082672864202E-2</v>
      </c>
      <c r="FI362" s="335">
        <f t="shared" si="692"/>
        <v>7.4526031771725496E-2</v>
      </c>
      <c r="FJ362" s="335">
        <f t="shared" si="693"/>
        <v>7.4526070650223306E-2</v>
      </c>
      <c r="FK362" s="335">
        <f t="shared" si="694"/>
        <v>7.4526042307150001E-2</v>
      </c>
      <c r="FL362" s="335">
        <f t="shared" si="695"/>
        <v>7.4526038743875506E-2</v>
      </c>
      <c r="FM362" s="335">
        <f t="shared" si="696"/>
        <v>7.4526038743875506E-2</v>
      </c>
      <c r="FN362" s="335">
        <f t="shared" si="697"/>
        <v>2.3805319372350052E-2</v>
      </c>
      <c r="FO362" s="335">
        <f t="shared" si="698"/>
        <v>9.6092368235423907E-3</v>
      </c>
      <c r="FP362" s="335">
        <f t="shared" si="699"/>
        <v>9.6092368235423907E-3</v>
      </c>
      <c r="FQ362" s="335">
        <f t="shared" si="700"/>
        <v>9.6092257463787894E-3</v>
      </c>
      <c r="FR362" s="335">
        <f t="shared" si="701"/>
        <v>9.6092345509158992E-3</v>
      </c>
      <c r="FS362" s="335">
        <f t="shared" si="702"/>
        <v>9.6092257298777996E-3</v>
      </c>
      <c r="FT362" s="335">
        <f t="shared" si="703"/>
        <v>9.6092389204882993E-3</v>
      </c>
      <c r="FU362" s="335">
        <f t="shared" si="704"/>
        <v>9.6092263841740799E-3</v>
      </c>
      <c r="FV362" s="335">
        <f t="shared" si="705"/>
        <v>9.6092238087385901E-3</v>
      </c>
      <c r="FW362" s="335">
        <f t="shared" si="706"/>
        <v>9.6092238087385901E-3</v>
      </c>
      <c r="FX362" s="335">
        <f t="shared" si="707"/>
        <v>1.6506531515565108E-3</v>
      </c>
    </row>
    <row r="363" spans="1:180" x14ac:dyDescent="0.2">
      <c r="A363" s="305" t="str">
        <f>_xlfn.CONCAT(IF(LEFT(TRIM(A362),1)="*", "*R", "R"), 1+RIGHT(TRIM(A362),1))</f>
        <v>*R5</v>
      </c>
      <c r="B363" s="305" t="str">
        <f t="shared" si="709"/>
        <v>TLSSFCH25</v>
      </c>
      <c r="C363" s="305" t="str">
        <f t="shared" si="710"/>
        <v>TL.H2.SS.FCH</v>
      </c>
      <c r="D363" s="301" t="str">
        <f t="shared" si="711"/>
        <v>bn-vmt, bn-vmt/a</v>
      </c>
      <c r="E363" s="301" t="str">
        <f t="shared" si="712"/>
        <v>TRNH2</v>
      </c>
      <c r="F363" s="301" t="str">
        <f t="shared" si="713"/>
        <v>TL</v>
      </c>
      <c r="G363" s="315" t="s">
        <v>821</v>
      </c>
      <c r="H363" s="315" t="s">
        <v>36</v>
      </c>
      <c r="I363" s="315">
        <v>1</v>
      </c>
      <c r="J363" s="315" t="str">
        <f t="shared" si="708"/>
        <v>Small SUV-ELC</v>
      </c>
      <c r="K363" s="335">
        <f>$I363*IF($G363="Pickup", SUMIFS(NewEmisData!E:E, NewEmisData!$A:$A, "Pickup", NewEmisData!$B:$B, $A363, NewEmisData!$C:$C, $H363, NewEmisData!$D:$D, K$2), SUMIFS(NewEmisData!E:E, NewEmisData!$A:$A, "LDV", NewEmisData!$B:$B, $A363, NewEmisData!$C:$C, $H363, NewEmisData!$D:$D, K$2))</f>
        <v>0</v>
      </c>
      <c r="L363" s="335">
        <f>$I363*IF($G363="Pickup", SUMIFS(NewEmisData!F:F, NewEmisData!$A:$A, "Pickup", NewEmisData!$B:$B, $A363, NewEmisData!$C:$C, $H363, NewEmisData!$D:$D, L$2), SUMIFS(NewEmisData!F:F, NewEmisData!$A:$A, "LDV", NewEmisData!$B:$B, $A363, NewEmisData!$C:$C, $H363, NewEmisData!$D:$D, L$2))</f>
        <v>0</v>
      </c>
      <c r="M363" s="335">
        <f>$I363*IF($G363="Pickup", SUMIFS(NewEmisData!G:G, NewEmisData!$A:$A, "Pickup", NewEmisData!$B:$B, $A363, NewEmisData!$C:$C, $H363, NewEmisData!$D:$D, M$2), SUMIFS(NewEmisData!G:G, NewEmisData!$A:$A, "LDV", NewEmisData!$B:$B, $A363, NewEmisData!$C:$C, $H363, NewEmisData!$D:$D, M$2))</f>
        <v>0</v>
      </c>
      <c r="N363" s="335">
        <f>$I363*IF($G363="Pickup", SUMIFS(NewEmisData!H:H, NewEmisData!$A:$A, "Pickup", NewEmisData!$B:$B, $A363, NewEmisData!$C:$C, $H363, NewEmisData!$D:$D, N$2), SUMIFS(NewEmisData!H:H, NewEmisData!$A:$A, "LDV", NewEmisData!$B:$B, $A363, NewEmisData!$C:$C, $H363, NewEmisData!$D:$D, N$2))</f>
        <v>0</v>
      </c>
      <c r="O363" s="335">
        <f>$I363*IF($G363="Pickup", SUMIFS(NewEmisData!I:I, NewEmisData!$A:$A, "Pickup", NewEmisData!$B:$B, $A363, NewEmisData!$C:$C, $H363, NewEmisData!$D:$D, O$2), SUMIFS(NewEmisData!I:I, NewEmisData!$A:$A, "LDV", NewEmisData!$B:$B, $A363, NewEmisData!$C:$C, $H363, NewEmisData!$D:$D, O$2))</f>
        <v>0</v>
      </c>
      <c r="P363" s="335">
        <f>$I363*IF($G363="Pickup", SUMIFS(NewEmisData!J:J, NewEmisData!$A:$A, "Pickup", NewEmisData!$B:$B, $A363, NewEmisData!$C:$C, $H363, NewEmisData!$D:$D, P$2), SUMIFS(NewEmisData!J:J, NewEmisData!$A:$A, "LDV", NewEmisData!$B:$B, $A363, NewEmisData!$C:$C, $H363, NewEmisData!$D:$D, P$2))</f>
        <v>0</v>
      </c>
      <c r="Q363" s="335">
        <f>$I363*IF($G363="Pickup", SUMIFS(NewEmisData!K:K, NewEmisData!$A:$A, "Pickup", NewEmisData!$B:$B, $A363, NewEmisData!$C:$C, $H363, NewEmisData!$D:$D, Q$2), SUMIFS(NewEmisData!K:K, NewEmisData!$A:$A, "LDV", NewEmisData!$B:$B, $A363, NewEmisData!$C:$C, $H363, NewEmisData!$D:$D, Q$2))</f>
        <v>0</v>
      </c>
      <c r="R363" s="335">
        <f>$I363*IF($G363="Pickup", SUMIFS(NewEmisData!L:L, NewEmisData!$A:$A, "Pickup", NewEmisData!$B:$B, $A363, NewEmisData!$C:$C, $H363, NewEmisData!$D:$D, R$2), SUMIFS(NewEmisData!L:L, NewEmisData!$A:$A, "LDV", NewEmisData!$B:$B, $A363, NewEmisData!$C:$C, $H363, NewEmisData!$D:$D, R$2))</f>
        <v>0</v>
      </c>
      <c r="S363" s="335">
        <f>$I363*IF($G363="Pickup", SUMIFS(NewEmisData!M:M, NewEmisData!$A:$A, "Pickup", NewEmisData!$B:$B, $A363, NewEmisData!$C:$C, $H363, NewEmisData!$D:$D, S$2), SUMIFS(NewEmisData!M:M, NewEmisData!$A:$A, "LDV", NewEmisData!$B:$B, $A363, NewEmisData!$C:$C, $H363, NewEmisData!$D:$D, S$2))</f>
        <v>0</v>
      </c>
      <c r="T363" s="335">
        <v>0</v>
      </c>
      <c r="U363" s="335">
        <f>$I363*IF($G363="Pickup", SUMIFS(NewEmisData!E:E, NewEmisData!$A:$A, "Pickup", NewEmisData!$B:$B, $A363, NewEmisData!$C:$C, $H363, NewEmisData!$D:$D, U$2), SUMIFS(NewEmisData!E:E, NewEmisData!$A:$A, "LDV", NewEmisData!$B:$B, $A363, NewEmisData!$C:$C, $H363, NewEmisData!$D:$D, U$2))</f>
        <v>0</v>
      </c>
      <c r="V363" s="335">
        <f>$I363*IF($G363="Pickup", SUMIFS(NewEmisData!F:F, NewEmisData!$A:$A, "Pickup", NewEmisData!$B:$B, $A363, NewEmisData!$C:$C, $H363, NewEmisData!$D:$D, V$2), SUMIFS(NewEmisData!F:F, NewEmisData!$A:$A, "LDV", NewEmisData!$B:$B, $A363, NewEmisData!$C:$C, $H363, NewEmisData!$D:$D, V$2))</f>
        <v>0</v>
      </c>
      <c r="W363" s="335">
        <f>$I363*IF($G363="Pickup", SUMIFS(NewEmisData!G:G, NewEmisData!$A:$A, "Pickup", NewEmisData!$B:$B, $A363, NewEmisData!$C:$C, $H363, NewEmisData!$D:$D, W$2), SUMIFS(NewEmisData!G:G, NewEmisData!$A:$A, "LDV", NewEmisData!$B:$B, $A363, NewEmisData!$C:$C, $H363, NewEmisData!$D:$D, W$2))</f>
        <v>0</v>
      </c>
      <c r="X363" s="335">
        <f>$I363*IF($G363="Pickup", SUMIFS(NewEmisData!H:H, NewEmisData!$A:$A, "Pickup", NewEmisData!$B:$B, $A363, NewEmisData!$C:$C, $H363, NewEmisData!$D:$D, X$2), SUMIFS(NewEmisData!H:H, NewEmisData!$A:$A, "LDV", NewEmisData!$B:$B, $A363, NewEmisData!$C:$C, $H363, NewEmisData!$D:$D, X$2))</f>
        <v>0</v>
      </c>
      <c r="Y363" s="335">
        <f>$I363*IF($G363="Pickup", SUMIFS(NewEmisData!I:I, NewEmisData!$A:$A, "Pickup", NewEmisData!$B:$B, $A363, NewEmisData!$C:$C, $H363, NewEmisData!$D:$D, Y$2), SUMIFS(NewEmisData!I:I, NewEmisData!$A:$A, "LDV", NewEmisData!$B:$B, $A363, NewEmisData!$C:$C, $H363, NewEmisData!$D:$D, Y$2))</f>
        <v>0</v>
      </c>
      <c r="Z363" s="335">
        <f>$I363*IF($G363="Pickup", SUMIFS(NewEmisData!J:J, NewEmisData!$A:$A, "Pickup", NewEmisData!$B:$B, $A363, NewEmisData!$C:$C, $H363, NewEmisData!$D:$D, Z$2), SUMIFS(NewEmisData!J:J, NewEmisData!$A:$A, "LDV", NewEmisData!$B:$B, $A363, NewEmisData!$C:$C, $H363, NewEmisData!$D:$D, Z$2))</f>
        <v>0</v>
      </c>
      <c r="AA363" s="335">
        <f>$I363*IF($G363="Pickup", SUMIFS(NewEmisData!K:K, NewEmisData!$A:$A, "Pickup", NewEmisData!$B:$B, $A363, NewEmisData!$C:$C, $H363, NewEmisData!$D:$D, AA$2), SUMIFS(NewEmisData!K:K, NewEmisData!$A:$A, "LDV", NewEmisData!$B:$B, $A363, NewEmisData!$C:$C, $H363, NewEmisData!$D:$D, AA$2))</f>
        <v>0</v>
      </c>
      <c r="AB363" s="335">
        <f>$I363*IF($G363="Pickup", SUMIFS(NewEmisData!L:L, NewEmisData!$A:$A, "Pickup", NewEmisData!$B:$B, $A363, NewEmisData!$C:$C, $H363, NewEmisData!$D:$D, AB$2), SUMIFS(NewEmisData!L:L, NewEmisData!$A:$A, "LDV", NewEmisData!$B:$B, $A363, NewEmisData!$C:$C, $H363, NewEmisData!$D:$D, AB$2))</f>
        <v>0</v>
      </c>
      <c r="AC363" s="335">
        <f>$I363*IF($G363="Pickup", SUMIFS(NewEmisData!M:M, NewEmisData!$A:$A, "Pickup", NewEmisData!$B:$B, $A363, NewEmisData!$C:$C, $H363, NewEmisData!$D:$D, AC$2), SUMIFS(NewEmisData!M:M, NewEmisData!$A:$A, "LDV", NewEmisData!$B:$B, $A363, NewEmisData!$C:$C, $H363, NewEmisData!$D:$D, AC$2))</f>
        <v>0</v>
      </c>
      <c r="AD363" s="335">
        <v>0</v>
      </c>
      <c r="AE363" s="335">
        <f>$I363*IF($G363="Pickup", SUMIFS(NewEmisData!E:E, NewEmisData!$A:$A, "Pickup", NewEmisData!$B:$B, $A363, NewEmisData!$C:$C, $H363, NewEmisData!$D:$D, AE$2), SUMIFS(NewEmisData!E:E, NewEmisData!$A:$A, "LDV", NewEmisData!$B:$B, $A363, NewEmisData!$C:$C, $H363, NewEmisData!$D:$D, AE$2))</f>
        <v>0</v>
      </c>
      <c r="AF363" s="335">
        <f>$I363*IF($G363="Pickup", SUMIFS(NewEmisData!F:F, NewEmisData!$A:$A, "Pickup", NewEmisData!$B:$B, $A363, NewEmisData!$C:$C, $H363, NewEmisData!$D:$D, AF$2), SUMIFS(NewEmisData!F:F, NewEmisData!$A:$A, "LDV", NewEmisData!$B:$B, $A363, NewEmisData!$C:$C, $H363, NewEmisData!$D:$D, AF$2))</f>
        <v>0</v>
      </c>
      <c r="AG363" s="335">
        <f>$I363*IF($G363="Pickup", SUMIFS(NewEmisData!G:G, NewEmisData!$A:$A, "Pickup", NewEmisData!$B:$B, $A363, NewEmisData!$C:$C, $H363, NewEmisData!$D:$D, AG$2), SUMIFS(NewEmisData!G:G, NewEmisData!$A:$A, "LDV", NewEmisData!$B:$B, $A363, NewEmisData!$C:$C, $H363, NewEmisData!$D:$D, AG$2))</f>
        <v>0</v>
      </c>
      <c r="AH363" s="335">
        <f>$I363*IF($G363="Pickup", SUMIFS(NewEmisData!H:H, NewEmisData!$A:$A, "Pickup", NewEmisData!$B:$B, $A363, NewEmisData!$C:$C, $H363, NewEmisData!$D:$D, AH$2), SUMIFS(NewEmisData!H:H, NewEmisData!$A:$A, "LDV", NewEmisData!$B:$B, $A363, NewEmisData!$C:$C, $H363, NewEmisData!$D:$D, AH$2))</f>
        <v>0</v>
      </c>
      <c r="AI363" s="335">
        <f>$I363*IF($G363="Pickup", SUMIFS(NewEmisData!I:I, NewEmisData!$A:$A, "Pickup", NewEmisData!$B:$B, $A363, NewEmisData!$C:$C, $H363, NewEmisData!$D:$D, AI$2), SUMIFS(NewEmisData!I:I, NewEmisData!$A:$A, "LDV", NewEmisData!$B:$B, $A363, NewEmisData!$C:$C, $H363, NewEmisData!$D:$D, AI$2))</f>
        <v>0</v>
      </c>
      <c r="AJ363" s="335">
        <f>$I363*IF($G363="Pickup", SUMIFS(NewEmisData!J:J, NewEmisData!$A:$A, "Pickup", NewEmisData!$B:$B, $A363, NewEmisData!$C:$C, $H363, NewEmisData!$D:$D, AJ$2), SUMIFS(NewEmisData!J:J, NewEmisData!$A:$A, "LDV", NewEmisData!$B:$B, $A363, NewEmisData!$C:$C, $H363, NewEmisData!$D:$D, AJ$2))</f>
        <v>0</v>
      </c>
      <c r="AK363" s="335">
        <f>$I363*IF($G363="Pickup", SUMIFS(NewEmisData!K:K, NewEmisData!$A:$A, "Pickup", NewEmisData!$B:$B, $A363, NewEmisData!$C:$C, $H363, NewEmisData!$D:$D, AK$2), SUMIFS(NewEmisData!K:K, NewEmisData!$A:$A, "LDV", NewEmisData!$B:$B, $A363, NewEmisData!$C:$C, $H363, NewEmisData!$D:$D, AK$2))</f>
        <v>0</v>
      </c>
      <c r="AL363" s="335">
        <f>$I363*IF($G363="Pickup", SUMIFS(NewEmisData!L:L, NewEmisData!$A:$A, "Pickup", NewEmisData!$B:$B, $A363, NewEmisData!$C:$C, $H363, NewEmisData!$D:$D, AL$2), SUMIFS(NewEmisData!L:L, NewEmisData!$A:$A, "LDV", NewEmisData!$B:$B, $A363, NewEmisData!$C:$C, $H363, NewEmisData!$D:$D, AL$2))</f>
        <v>0</v>
      </c>
      <c r="AM363" s="335">
        <f>$I363*IF($G363="Pickup", SUMIFS(NewEmisData!M:M, NewEmisData!$A:$A, "Pickup", NewEmisData!$B:$B, $A363, NewEmisData!$C:$C, $H363, NewEmisData!$D:$D, AM$2), SUMIFS(NewEmisData!M:M, NewEmisData!$A:$A, "LDV", NewEmisData!$B:$B, $A363, NewEmisData!$C:$C, $H363, NewEmisData!$D:$D, AM$2))</f>
        <v>0</v>
      </c>
      <c r="AN363" s="335">
        <v>0</v>
      </c>
      <c r="AO363" s="335">
        <f>$I363*IF($G363="Pickup", SUMIFS(NewEmisData!E:E, NewEmisData!$A:$A, "Pickup", NewEmisData!$B:$B, $A363, NewEmisData!$C:$C, $H363, NewEmisData!$D:$D, AO$2), SUMIFS(NewEmisData!E:E, NewEmisData!$A:$A, "LDV", NewEmisData!$B:$B, $A363, NewEmisData!$C:$C, $H363, NewEmisData!$D:$D, AO$2))</f>
        <v>4.56866074514682E-2</v>
      </c>
      <c r="AP363" s="335">
        <f>$I363*IF($G363="Pickup", SUMIFS(NewEmisData!F:F, NewEmisData!$A:$A, "Pickup", NewEmisData!$B:$B, $A363, NewEmisData!$C:$C, $H363, NewEmisData!$D:$D, AP$2), SUMIFS(NewEmisData!F:F, NewEmisData!$A:$A, "LDV", NewEmisData!$B:$B, $A363, NewEmisData!$C:$C, $H363, NewEmisData!$D:$D, AP$2))</f>
        <v>4.56866074514682E-2</v>
      </c>
      <c r="AQ363" s="335">
        <f>$I363*IF($G363="Pickup", SUMIFS(NewEmisData!G:G, NewEmisData!$A:$A, "Pickup", NewEmisData!$B:$B, $A363, NewEmisData!$C:$C, $H363, NewEmisData!$D:$D, AQ$2), SUMIFS(NewEmisData!G:G, NewEmisData!$A:$A, "LDV", NewEmisData!$B:$B, $A363, NewEmisData!$C:$C, $H363, NewEmisData!$D:$D, AQ$2))</f>
        <v>4.5686595098603698E-2</v>
      </c>
      <c r="AR363" s="335">
        <f>$I363*IF($G363="Pickup", SUMIFS(NewEmisData!H:H, NewEmisData!$A:$A, "Pickup", NewEmisData!$B:$B, $A363, NewEmisData!$C:$C, $H363, NewEmisData!$D:$D, AR$2), SUMIFS(NewEmisData!H:H, NewEmisData!$A:$A, "LDV", NewEmisData!$B:$B, $A363, NewEmisData!$C:$C, $H363, NewEmisData!$D:$D, AR$2))</f>
        <v>4.5686567732366602E-2</v>
      </c>
      <c r="AS363" s="335">
        <f>$I363*IF($G363="Pickup", SUMIFS(NewEmisData!I:I, NewEmisData!$A:$A, "Pickup", NewEmisData!$B:$B, $A363, NewEmisData!$C:$C, $H363, NewEmisData!$D:$D, AS$2), SUMIFS(NewEmisData!I:I, NewEmisData!$A:$A, "LDV", NewEmisData!$B:$B, $A363, NewEmisData!$C:$C, $H363, NewEmisData!$D:$D, AS$2))</f>
        <v>4.5686639312502303E-2</v>
      </c>
      <c r="AT363" s="335">
        <f>$I363*IF($G363="Pickup", SUMIFS(NewEmisData!J:J, NewEmisData!$A:$A, "Pickup", NewEmisData!$B:$B, $A363, NewEmisData!$C:$C, $H363, NewEmisData!$D:$D, AT$2), SUMIFS(NewEmisData!J:J, NewEmisData!$A:$A, "LDV", NewEmisData!$B:$B, $A363, NewEmisData!$C:$C, $H363, NewEmisData!$D:$D, AT$2))</f>
        <v>4.5686507422641499E-2</v>
      </c>
      <c r="AU363" s="335">
        <f>$I363*IF($G363="Pickup", SUMIFS(NewEmisData!K:K, NewEmisData!$A:$A, "Pickup", NewEmisData!$B:$B, $A363, NewEmisData!$C:$C, $H363, NewEmisData!$D:$D, AU$2), SUMIFS(NewEmisData!K:K, NewEmisData!$A:$A, "LDV", NewEmisData!$B:$B, $A363, NewEmisData!$C:$C, $H363, NewEmisData!$D:$D, AU$2))</f>
        <v>4.5686552882415202E-2</v>
      </c>
      <c r="AV363" s="335">
        <f>$I363*IF($G363="Pickup", SUMIFS(NewEmisData!L:L, NewEmisData!$A:$A, "Pickup", NewEmisData!$B:$B, $A363, NewEmisData!$C:$C, $H363, NewEmisData!$D:$D, AV$2), SUMIFS(NewEmisData!L:L, NewEmisData!$A:$A, "LDV", NewEmisData!$B:$B, $A363, NewEmisData!$C:$C, $H363, NewEmisData!$D:$D, AV$2))</f>
        <v>4.5686619042368502E-2</v>
      </c>
      <c r="AW363" s="335">
        <f>$I363*IF($G363="Pickup", SUMIFS(NewEmisData!M:M, NewEmisData!$A:$A, "Pickup", NewEmisData!$B:$B, $A363, NewEmisData!$C:$C, $H363, NewEmisData!$D:$D, AW$2), SUMIFS(NewEmisData!M:M, NewEmisData!$A:$A, "LDV", NewEmisData!$B:$B, $A363, NewEmisData!$C:$C, $H363, NewEmisData!$D:$D, AW$2))</f>
        <v>4.5686619042368502E-2</v>
      </c>
      <c r="AX363" s="335">
        <v>2.3805319372350052E-2</v>
      </c>
      <c r="AY363" s="335">
        <f>$I363*IF($G363="Pickup", SUMIFS(NewEmisData!E:E, NewEmisData!$A:$A, "Pickup", NewEmisData!$B:$B, $A363, NewEmisData!$C:$C, $H363, NewEmisData!$D:$D, AY$2), SUMIFS(NewEmisData!E:E, NewEmisData!$A:$A, "LDV", NewEmisData!$B:$B, $A363, NewEmisData!$C:$C, $H363, NewEmisData!$D:$D, AY$2))</f>
        <v>5.96004040660905E-3</v>
      </c>
      <c r="AZ363" s="335">
        <f>$I363*IF($G363="Pickup", SUMIFS(NewEmisData!F:F, NewEmisData!$A:$A, "Pickup", NewEmisData!$B:$B, $A363, NewEmisData!$C:$C, $H363, NewEmisData!$D:$D, AZ$2), SUMIFS(NewEmisData!F:F, NewEmisData!$A:$A, "LDV", NewEmisData!$B:$B, $A363, NewEmisData!$C:$C, $H363, NewEmisData!$D:$D, AZ$2))</f>
        <v>5.96004040660905E-3</v>
      </c>
      <c r="BA363" s="335">
        <f>$I363*IF($G363="Pickup", SUMIFS(NewEmisData!G:G, NewEmisData!$A:$A, "Pickup", NewEmisData!$B:$B, $A363, NewEmisData!$C:$C, $H363, NewEmisData!$D:$D, BA$2), SUMIFS(NewEmisData!G:G, NewEmisData!$A:$A, "LDV", NewEmisData!$B:$B, $A363, NewEmisData!$C:$C, $H363, NewEmisData!$D:$D, BA$2))</f>
        <v>5.9600396436599304E-3</v>
      </c>
      <c r="BB363" s="335">
        <f>$I363*IF($G363="Pickup", SUMIFS(NewEmisData!H:H, NewEmisData!$A:$A, "Pickup", NewEmisData!$B:$B, $A363, NewEmisData!$C:$C, $H363, NewEmisData!$D:$D, BB$2), SUMIFS(NewEmisData!H:H, NewEmisData!$A:$A, "LDV", NewEmisData!$B:$B, $A363, NewEmisData!$C:$C, $H363, NewEmisData!$D:$D, BB$2))</f>
        <v>5.96003947288367E-3</v>
      </c>
      <c r="BC363" s="335">
        <f>$I363*IF($G363="Pickup", SUMIFS(NewEmisData!I:I, NewEmisData!$A:$A, "Pickup", NewEmisData!$B:$B, $A363, NewEmisData!$C:$C, $H363, NewEmisData!$D:$D, BC$2), SUMIFS(NewEmisData!I:I, NewEmisData!$A:$A, "LDV", NewEmisData!$B:$B, $A363, NewEmisData!$C:$C, $H363, NewEmisData!$D:$D, BC$2))</f>
        <v>5.9600498988851601E-3</v>
      </c>
      <c r="BD363" s="335">
        <f>$I363*IF($G363="Pickup", SUMIFS(NewEmisData!J:J, NewEmisData!$A:$A, "Pickup", NewEmisData!$B:$B, $A363, NewEmisData!$C:$C, $H363, NewEmisData!$D:$D, BD$2), SUMIFS(NewEmisData!J:J, NewEmisData!$A:$A, "LDV", NewEmisData!$B:$B, $A363, NewEmisData!$C:$C, $H363, NewEmisData!$D:$D, BD$2))</f>
        <v>5.9600370559725604E-3</v>
      </c>
      <c r="BE363" s="335">
        <f>$I363*IF($G363="Pickup", SUMIFS(NewEmisData!K:K, NewEmisData!$A:$A, "Pickup", NewEmisData!$B:$B, $A363, NewEmisData!$C:$C, $H363, NewEmisData!$D:$D, BE$2), SUMIFS(NewEmisData!K:K, NewEmisData!$A:$A, "LDV", NewEmisData!$B:$B, $A363, NewEmisData!$C:$C, $H363, NewEmisData!$D:$D, BE$2))</f>
        <v>5.9600363216577501E-3</v>
      </c>
      <c r="BF363" s="335">
        <f>$I363*IF($G363="Pickup", SUMIFS(NewEmisData!L:L, NewEmisData!$A:$A, "Pickup", NewEmisData!$B:$B, $A363, NewEmisData!$C:$C, $H363, NewEmisData!$D:$D, BF$2), SUMIFS(NewEmisData!L:L, NewEmisData!$A:$A, "LDV", NewEmisData!$B:$B, $A363, NewEmisData!$C:$C, $H363, NewEmisData!$D:$D, BF$2))</f>
        <v>5.9600544669343404E-3</v>
      </c>
      <c r="BG363" s="335">
        <f>$I363*IF($G363="Pickup", SUMIFS(NewEmisData!M:M, NewEmisData!$A:$A, "Pickup", NewEmisData!$B:$B, $A363, NewEmisData!$C:$C, $H363, NewEmisData!$D:$D, BG$2), SUMIFS(NewEmisData!M:M, NewEmisData!$A:$A, "LDV", NewEmisData!$B:$B, $A363, NewEmisData!$C:$C, $H363, NewEmisData!$D:$D, BG$2))</f>
        <v>5.9600544669343404E-3</v>
      </c>
      <c r="BH363" s="335">
        <v>1.6506531515565108E-3</v>
      </c>
      <c r="BI363" s="335">
        <f>$I363*IF($G363="Pickup", SUMIFS(NewEmisData!E:E, NewEmisData!$A:$A, "Pickup", NewEmisData!$B:$B, $A363, NewEmisData!$C:$C, $H363, NewEmisData!$D:$D, BI$2), SUMIFS(NewEmisData!E:E, NewEmisData!$A:$A, "LDV", NewEmisData!$B:$B, $A363, NewEmisData!$C:$C, $H363, NewEmisData!$D:$D, BI$2))</f>
        <v>0</v>
      </c>
      <c r="BJ363" s="335">
        <f>$I363*IF($G363="Pickup", SUMIFS(NewEmisData!F:F, NewEmisData!$A:$A, "Pickup", NewEmisData!$B:$B, $A363, NewEmisData!$C:$C, $H363, NewEmisData!$D:$D, BJ$2), SUMIFS(NewEmisData!F:F, NewEmisData!$A:$A, "LDV", NewEmisData!$B:$B, $A363, NewEmisData!$C:$C, $H363, NewEmisData!$D:$D, BJ$2))</f>
        <v>0</v>
      </c>
      <c r="BK363" s="335">
        <f>$I363*IF($G363="Pickup", SUMIFS(NewEmisData!G:G, NewEmisData!$A:$A, "Pickup", NewEmisData!$B:$B, $A363, NewEmisData!$C:$C, $H363, NewEmisData!$D:$D, BK$2), SUMIFS(NewEmisData!G:G, NewEmisData!$A:$A, "LDV", NewEmisData!$B:$B, $A363, NewEmisData!$C:$C, $H363, NewEmisData!$D:$D, BK$2))</f>
        <v>0</v>
      </c>
      <c r="BL363" s="335">
        <f>$I363*IF($G363="Pickup", SUMIFS(NewEmisData!H:H, NewEmisData!$A:$A, "Pickup", NewEmisData!$B:$B, $A363, NewEmisData!$C:$C, $H363, NewEmisData!$D:$D, BL$2), SUMIFS(NewEmisData!H:H, NewEmisData!$A:$A, "LDV", NewEmisData!$B:$B, $A363, NewEmisData!$C:$C, $H363, NewEmisData!$D:$D, BL$2))</f>
        <v>0</v>
      </c>
      <c r="BM363" s="335">
        <f>$I363*IF($G363="Pickup", SUMIFS(NewEmisData!I:I, NewEmisData!$A:$A, "Pickup", NewEmisData!$B:$B, $A363, NewEmisData!$C:$C, $H363, NewEmisData!$D:$D, BM$2), SUMIFS(NewEmisData!I:I, NewEmisData!$A:$A, "LDV", NewEmisData!$B:$B, $A363, NewEmisData!$C:$C, $H363, NewEmisData!$D:$D, BM$2))</f>
        <v>0</v>
      </c>
      <c r="BN363" s="335">
        <f>$I363*IF($G363="Pickup", SUMIFS(NewEmisData!J:J, NewEmisData!$A:$A, "Pickup", NewEmisData!$B:$B, $A363, NewEmisData!$C:$C, $H363, NewEmisData!$D:$D, BN$2), SUMIFS(NewEmisData!J:J, NewEmisData!$A:$A, "LDV", NewEmisData!$B:$B, $A363, NewEmisData!$C:$C, $H363, NewEmisData!$D:$D, BN$2))</f>
        <v>0</v>
      </c>
      <c r="BO363" s="335">
        <f>$I363*IF($G363="Pickup", SUMIFS(NewEmisData!K:K, NewEmisData!$A:$A, "Pickup", NewEmisData!$B:$B, $A363, NewEmisData!$C:$C, $H363, NewEmisData!$D:$D, BO$2), SUMIFS(NewEmisData!K:K, NewEmisData!$A:$A, "LDV", NewEmisData!$B:$B, $A363, NewEmisData!$C:$C, $H363, NewEmisData!$D:$D, BO$2))</f>
        <v>0</v>
      </c>
      <c r="BP363" s="335">
        <f>$I363*IF($G363="Pickup", SUMIFS(NewEmisData!L:L, NewEmisData!$A:$A, "Pickup", NewEmisData!$B:$B, $A363, NewEmisData!$C:$C, $H363, NewEmisData!$D:$D, BP$2), SUMIFS(NewEmisData!L:L, NewEmisData!$A:$A, "LDV", NewEmisData!$B:$B, $A363, NewEmisData!$C:$C, $H363, NewEmisData!$D:$D, BP$2))</f>
        <v>0</v>
      </c>
      <c r="BQ363" s="335">
        <f>$I363*IF($G363="Pickup", SUMIFS(NewEmisData!M:M, NewEmisData!$A:$A, "Pickup", NewEmisData!$B:$B, $A363, NewEmisData!$C:$C, $H363, NewEmisData!$D:$D, BQ$2), SUMIFS(NewEmisData!M:M, NewEmisData!$A:$A, "LDV", NewEmisData!$B:$B, $A363, NewEmisData!$C:$C, $H363, NewEmisData!$D:$D, BQ$2))</f>
        <v>0</v>
      </c>
      <c r="BR363" s="335">
        <v>0</v>
      </c>
      <c r="BS363" s="335">
        <f>$I363*IF($G363="Pickup", SUMIFS(NewEmisData!E:E, NewEmisData!$A:$A, "Pickup", NewEmisData!$B:$B, $A363, NewEmisData!$C:$C, $H363, NewEmisData!$D:$D, BS$2), SUMIFS(NewEmisData!E:E, NewEmisData!$A:$A, "LDV", NewEmisData!$B:$B, $A363, NewEmisData!$C:$C, $H363, NewEmisData!$D:$D, BS$2))</f>
        <v>0</v>
      </c>
      <c r="BT363" s="335">
        <f>$I363*IF($G363="Pickup", SUMIFS(NewEmisData!F:F, NewEmisData!$A:$A, "Pickup", NewEmisData!$B:$B, $A363, NewEmisData!$C:$C, $H363, NewEmisData!$D:$D, BT$2), SUMIFS(NewEmisData!F:F, NewEmisData!$A:$A, "LDV", NewEmisData!$B:$B, $A363, NewEmisData!$C:$C, $H363, NewEmisData!$D:$D, BT$2))</f>
        <v>0</v>
      </c>
      <c r="BU363" s="335">
        <f>$I363*IF($G363="Pickup", SUMIFS(NewEmisData!G:G, NewEmisData!$A:$A, "Pickup", NewEmisData!$B:$B, $A363, NewEmisData!$C:$C, $H363, NewEmisData!$D:$D, BU$2), SUMIFS(NewEmisData!G:G, NewEmisData!$A:$A, "LDV", NewEmisData!$B:$B, $A363, NewEmisData!$C:$C, $H363, NewEmisData!$D:$D, BU$2))</f>
        <v>0</v>
      </c>
      <c r="BV363" s="335">
        <f>$I363*IF($G363="Pickup", SUMIFS(NewEmisData!H:H, NewEmisData!$A:$A, "Pickup", NewEmisData!$B:$B, $A363, NewEmisData!$C:$C, $H363, NewEmisData!$D:$D, BV$2), SUMIFS(NewEmisData!H:H, NewEmisData!$A:$A, "LDV", NewEmisData!$B:$B, $A363, NewEmisData!$C:$C, $H363, NewEmisData!$D:$D, BV$2))</f>
        <v>0</v>
      </c>
      <c r="BW363" s="335">
        <f>$I363*IF($G363="Pickup", SUMIFS(NewEmisData!I:I, NewEmisData!$A:$A, "Pickup", NewEmisData!$B:$B, $A363, NewEmisData!$C:$C, $H363, NewEmisData!$D:$D, BW$2), SUMIFS(NewEmisData!I:I, NewEmisData!$A:$A, "LDV", NewEmisData!$B:$B, $A363, NewEmisData!$C:$C, $H363, NewEmisData!$D:$D, BW$2))</f>
        <v>0</v>
      </c>
      <c r="BX363" s="335">
        <f>$I363*IF($G363="Pickup", SUMIFS(NewEmisData!J:J, NewEmisData!$A:$A, "Pickup", NewEmisData!$B:$B, $A363, NewEmisData!$C:$C, $H363, NewEmisData!$D:$D, BX$2), SUMIFS(NewEmisData!J:J, NewEmisData!$A:$A, "LDV", NewEmisData!$B:$B, $A363, NewEmisData!$C:$C, $H363, NewEmisData!$D:$D, BX$2))</f>
        <v>0</v>
      </c>
      <c r="BY363" s="335">
        <f>$I363*IF($G363="Pickup", SUMIFS(NewEmisData!K:K, NewEmisData!$A:$A, "Pickup", NewEmisData!$B:$B, $A363, NewEmisData!$C:$C, $H363, NewEmisData!$D:$D, BY$2), SUMIFS(NewEmisData!K:K, NewEmisData!$A:$A, "LDV", NewEmisData!$B:$B, $A363, NewEmisData!$C:$C, $H363, NewEmisData!$D:$D, BY$2))</f>
        <v>0</v>
      </c>
      <c r="BZ363" s="335">
        <f>$I363*IF($G363="Pickup", SUMIFS(NewEmisData!L:L, NewEmisData!$A:$A, "Pickup", NewEmisData!$B:$B, $A363, NewEmisData!$C:$C, $H363, NewEmisData!$D:$D, BZ$2), SUMIFS(NewEmisData!L:L, NewEmisData!$A:$A, "LDV", NewEmisData!$B:$B, $A363, NewEmisData!$C:$C, $H363, NewEmisData!$D:$D, BZ$2))</f>
        <v>0</v>
      </c>
      <c r="CA363" s="335">
        <f>$I363*IF($G363="Pickup", SUMIFS(NewEmisData!M:M, NewEmisData!$A:$A, "Pickup", NewEmisData!$B:$B, $A363, NewEmisData!$C:$C, $H363, NewEmisData!$D:$D, CA$2), SUMIFS(NewEmisData!M:M, NewEmisData!$A:$A, "LDV", NewEmisData!$B:$B, $A363, NewEmisData!$C:$C, $H363, NewEmisData!$D:$D, CA$2))</f>
        <v>0</v>
      </c>
      <c r="CB363" s="335">
        <v>0</v>
      </c>
      <c r="CC363" s="335">
        <f>$I363*IF($G363="Pickup", SUMIFS(NewEmisData!E:E, NewEmisData!$A:$A, "Pickup", NewEmisData!$B:$B, $A363, NewEmisData!$C:$C, $H363, NewEmisData!$D:$D, CC$2), SUMIFS(NewEmisData!E:E, NewEmisData!$A:$A, "LDV", NewEmisData!$B:$B, $A363, NewEmisData!$C:$C, $H363, NewEmisData!$D:$D, CC$2))</f>
        <v>0</v>
      </c>
      <c r="CD363" s="335">
        <f>$I363*IF($G363="Pickup", SUMIFS(NewEmisData!F:F, NewEmisData!$A:$A, "Pickup", NewEmisData!$B:$B, $A363, NewEmisData!$C:$C, $H363, NewEmisData!$D:$D, CD$2), SUMIFS(NewEmisData!F:F, NewEmisData!$A:$A, "LDV", NewEmisData!$B:$B, $A363, NewEmisData!$C:$C, $H363, NewEmisData!$D:$D, CD$2))</f>
        <v>0</v>
      </c>
      <c r="CE363" s="335">
        <f>$I363*IF($G363="Pickup", SUMIFS(NewEmisData!G:G, NewEmisData!$A:$A, "Pickup", NewEmisData!$B:$B, $A363, NewEmisData!$C:$C, $H363, NewEmisData!$D:$D, CE$2), SUMIFS(NewEmisData!G:G, NewEmisData!$A:$A, "LDV", NewEmisData!$B:$B, $A363, NewEmisData!$C:$C, $H363, NewEmisData!$D:$D, CE$2))</f>
        <v>0</v>
      </c>
      <c r="CF363" s="335">
        <f>$I363*IF($G363="Pickup", SUMIFS(NewEmisData!H:H, NewEmisData!$A:$A, "Pickup", NewEmisData!$B:$B, $A363, NewEmisData!$C:$C, $H363, NewEmisData!$D:$D, CF$2), SUMIFS(NewEmisData!H:H, NewEmisData!$A:$A, "LDV", NewEmisData!$B:$B, $A363, NewEmisData!$C:$C, $H363, NewEmisData!$D:$D, CF$2))</f>
        <v>0</v>
      </c>
      <c r="CG363" s="335">
        <f>$I363*IF($G363="Pickup", SUMIFS(NewEmisData!I:I, NewEmisData!$A:$A, "Pickup", NewEmisData!$B:$B, $A363, NewEmisData!$C:$C, $H363, NewEmisData!$D:$D, CG$2), SUMIFS(NewEmisData!I:I, NewEmisData!$A:$A, "LDV", NewEmisData!$B:$B, $A363, NewEmisData!$C:$C, $H363, NewEmisData!$D:$D, CG$2))</f>
        <v>0</v>
      </c>
      <c r="CH363" s="335">
        <f>$I363*IF($G363="Pickup", SUMIFS(NewEmisData!J:J, NewEmisData!$A:$A, "Pickup", NewEmisData!$B:$B, $A363, NewEmisData!$C:$C, $H363, NewEmisData!$D:$D, CH$2), SUMIFS(NewEmisData!J:J, NewEmisData!$A:$A, "LDV", NewEmisData!$B:$B, $A363, NewEmisData!$C:$C, $H363, NewEmisData!$D:$D, CH$2))</f>
        <v>0</v>
      </c>
      <c r="CI363" s="335">
        <f>$I363*IF($G363="Pickup", SUMIFS(NewEmisData!K:K, NewEmisData!$A:$A, "Pickup", NewEmisData!$B:$B, $A363, NewEmisData!$C:$C, $H363, NewEmisData!$D:$D, CI$2), SUMIFS(NewEmisData!K:K, NewEmisData!$A:$A, "LDV", NewEmisData!$B:$B, $A363, NewEmisData!$C:$C, $H363, NewEmisData!$D:$D, CI$2))</f>
        <v>0</v>
      </c>
      <c r="CJ363" s="335">
        <f>$I363*IF($G363="Pickup", SUMIFS(NewEmisData!L:L, NewEmisData!$A:$A, "Pickup", NewEmisData!$B:$B, $A363, NewEmisData!$C:$C, $H363, NewEmisData!$D:$D, CJ$2), SUMIFS(NewEmisData!L:L, NewEmisData!$A:$A, "LDV", NewEmisData!$B:$B, $A363, NewEmisData!$C:$C, $H363, NewEmisData!$D:$D, CJ$2))</f>
        <v>0</v>
      </c>
      <c r="CK363" s="335">
        <f>$I363*IF($G363="Pickup", SUMIFS(NewEmisData!M:M, NewEmisData!$A:$A, "Pickup", NewEmisData!$B:$B, $A363, NewEmisData!$C:$C, $H363, NewEmisData!$D:$D, CK$2), SUMIFS(NewEmisData!M:M, NewEmisData!$A:$A, "LDV", NewEmisData!$B:$B, $A363, NewEmisData!$C:$C, $H363, NewEmisData!$D:$D, CK$2))</f>
        <v>0</v>
      </c>
      <c r="CL363" s="335">
        <v>0</v>
      </c>
      <c r="CM363" s="335">
        <f>$I363*IF($G363="Pickup", SUMIFS(NewEmisData!E:E, NewEmisData!$A:$A, "Pickup", NewEmisData!$B:$B, $A363, NewEmisData!$C:$C, $H363, NewEmisData!$D:$D, CM$2), SUMIFS(NewEmisData!E:E, NewEmisData!$A:$A, "LDV", NewEmisData!$B:$B, $A363, NewEmisData!$C:$C, $H363, NewEmisData!$D:$D, CM$2))</f>
        <v>0</v>
      </c>
      <c r="CN363" s="335">
        <f>$I363*IF($G363="Pickup", SUMIFS(NewEmisData!F:F, NewEmisData!$A:$A, "Pickup", NewEmisData!$B:$B, $A363, NewEmisData!$C:$C, $H363, NewEmisData!$D:$D, CN$2), SUMIFS(NewEmisData!F:F, NewEmisData!$A:$A, "LDV", NewEmisData!$B:$B, $A363, NewEmisData!$C:$C, $H363, NewEmisData!$D:$D, CN$2))</f>
        <v>0</v>
      </c>
      <c r="CO363" s="335">
        <f>$I363*IF($G363="Pickup", SUMIFS(NewEmisData!G:G, NewEmisData!$A:$A, "Pickup", NewEmisData!$B:$B, $A363, NewEmisData!$C:$C, $H363, NewEmisData!$D:$D, CO$2), SUMIFS(NewEmisData!G:G, NewEmisData!$A:$A, "LDV", NewEmisData!$B:$B, $A363, NewEmisData!$C:$C, $H363, NewEmisData!$D:$D, CO$2))</f>
        <v>0</v>
      </c>
      <c r="CP363" s="335">
        <f>$I363*IF($G363="Pickup", SUMIFS(NewEmisData!H:H, NewEmisData!$A:$A, "Pickup", NewEmisData!$B:$B, $A363, NewEmisData!$C:$C, $H363, NewEmisData!$D:$D, CP$2), SUMIFS(NewEmisData!H:H, NewEmisData!$A:$A, "LDV", NewEmisData!$B:$B, $A363, NewEmisData!$C:$C, $H363, NewEmisData!$D:$D, CP$2))</f>
        <v>0</v>
      </c>
      <c r="CQ363" s="335">
        <f>$I363*IF($G363="Pickup", SUMIFS(NewEmisData!I:I, NewEmisData!$A:$A, "Pickup", NewEmisData!$B:$B, $A363, NewEmisData!$C:$C, $H363, NewEmisData!$D:$D, CQ$2), SUMIFS(NewEmisData!I:I, NewEmisData!$A:$A, "LDV", NewEmisData!$B:$B, $A363, NewEmisData!$C:$C, $H363, NewEmisData!$D:$D, CQ$2))</f>
        <v>0</v>
      </c>
      <c r="CR363" s="335">
        <f>$I363*IF($G363="Pickup", SUMIFS(NewEmisData!J:J, NewEmisData!$A:$A, "Pickup", NewEmisData!$B:$B, $A363, NewEmisData!$C:$C, $H363, NewEmisData!$D:$D, CR$2), SUMIFS(NewEmisData!J:J, NewEmisData!$A:$A, "LDV", NewEmisData!$B:$B, $A363, NewEmisData!$C:$C, $H363, NewEmisData!$D:$D, CR$2))</f>
        <v>0</v>
      </c>
      <c r="CS363" s="335">
        <f>$I363*IF($G363="Pickup", SUMIFS(NewEmisData!K:K, NewEmisData!$A:$A, "Pickup", NewEmisData!$B:$B, $A363, NewEmisData!$C:$C, $H363, NewEmisData!$D:$D, CS$2), SUMIFS(NewEmisData!K:K, NewEmisData!$A:$A, "LDV", NewEmisData!$B:$B, $A363, NewEmisData!$C:$C, $H363, NewEmisData!$D:$D, CS$2))</f>
        <v>0</v>
      </c>
      <c r="CT363" s="335">
        <f>$I363*IF($G363="Pickup", SUMIFS(NewEmisData!L:L, NewEmisData!$A:$A, "Pickup", NewEmisData!$B:$B, $A363, NewEmisData!$C:$C, $H363, NewEmisData!$D:$D, CT$2), SUMIFS(NewEmisData!L:L, NewEmisData!$A:$A, "LDV", NewEmisData!$B:$B, $A363, NewEmisData!$C:$C, $H363, NewEmisData!$D:$D, CT$2))</f>
        <v>0</v>
      </c>
      <c r="CU363" s="335">
        <f>$I363*IF($G363="Pickup", SUMIFS(NewEmisData!M:M, NewEmisData!$A:$A, "Pickup", NewEmisData!$B:$B, $A363, NewEmisData!$C:$C, $H363, NewEmisData!$D:$D, CU$2), SUMIFS(NewEmisData!M:M, NewEmisData!$A:$A, "LDV", NewEmisData!$B:$B, $A363, NewEmisData!$C:$C, $H363, NewEmisData!$D:$D, CU$2))</f>
        <v>0</v>
      </c>
      <c r="CV363" s="335">
        <v>0</v>
      </c>
      <c r="CW363" s="335">
        <v>0</v>
      </c>
      <c r="CX363" s="335">
        <v>0</v>
      </c>
      <c r="CY363" s="335">
        <v>0</v>
      </c>
      <c r="CZ363" s="335">
        <v>0</v>
      </c>
      <c r="DA363" s="335">
        <v>0</v>
      </c>
      <c r="DB363" s="335">
        <v>0</v>
      </c>
      <c r="DC363" s="335">
        <v>0</v>
      </c>
      <c r="DD363" s="335">
        <v>0</v>
      </c>
      <c r="DE363" s="335">
        <v>0</v>
      </c>
      <c r="DF363" s="335">
        <v>0</v>
      </c>
      <c r="DG363" s="335">
        <f>$I363*IF($G363="Pickup", SUMIFS(NewEmisData!E:E, NewEmisData!$A:$A, "Pickup", NewEmisData!$B:$B, $A363, NewEmisData!$C:$C, $H363, NewEmisData!$D:$D, DG$2), SUMIFS(NewEmisData!E:E, NewEmisData!$A:$A, "LDV", NewEmisData!$B:$B, $A363, NewEmisData!$C:$C, $H363, NewEmisData!$D:$D, DG$2))</f>
        <v>0</v>
      </c>
      <c r="DH363" s="335">
        <f>$I363*IF($G363="Pickup", SUMIFS(NewEmisData!F:F, NewEmisData!$A:$A, "Pickup", NewEmisData!$B:$B, $A363, NewEmisData!$C:$C, $H363, NewEmisData!$D:$D, DH$2), SUMIFS(NewEmisData!F:F, NewEmisData!$A:$A, "LDV", NewEmisData!$B:$B, $A363, NewEmisData!$C:$C, $H363, NewEmisData!$D:$D, DH$2))</f>
        <v>0</v>
      </c>
      <c r="DI363" s="335">
        <f>$I363*IF($G363="Pickup", SUMIFS(NewEmisData!G:G, NewEmisData!$A:$A, "Pickup", NewEmisData!$B:$B, $A363, NewEmisData!$C:$C, $H363, NewEmisData!$D:$D, DI$2), SUMIFS(NewEmisData!G:G, NewEmisData!$A:$A, "LDV", NewEmisData!$B:$B, $A363, NewEmisData!$C:$C, $H363, NewEmisData!$D:$D, DI$2))</f>
        <v>0</v>
      </c>
      <c r="DJ363" s="335">
        <f>$I363*IF($G363="Pickup", SUMIFS(NewEmisData!H:H, NewEmisData!$A:$A, "Pickup", NewEmisData!$B:$B, $A363, NewEmisData!$C:$C, $H363, NewEmisData!$D:$D, DJ$2), SUMIFS(NewEmisData!H:H, NewEmisData!$A:$A, "LDV", NewEmisData!$B:$B, $A363, NewEmisData!$C:$C, $H363, NewEmisData!$D:$D, DJ$2))</f>
        <v>0</v>
      </c>
      <c r="DK363" s="335">
        <f>$I363*IF($G363="Pickup", SUMIFS(NewEmisData!I:I, NewEmisData!$A:$A, "Pickup", NewEmisData!$B:$B, $A363, NewEmisData!$C:$C, $H363, NewEmisData!$D:$D, DK$2), SUMIFS(NewEmisData!I:I, NewEmisData!$A:$A, "LDV", NewEmisData!$B:$B, $A363, NewEmisData!$C:$C, $H363, NewEmisData!$D:$D, DK$2))</f>
        <v>0</v>
      </c>
      <c r="DL363" s="335">
        <f>$I363*IF($G363="Pickup", SUMIFS(NewEmisData!J:J, NewEmisData!$A:$A, "Pickup", NewEmisData!$B:$B, $A363, NewEmisData!$C:$C, $H363, NewEmisData!$D:$D, DL$2), SUMIFS(NewEmisData!J:J, NewEmisData!$A:$A, "LDV", NewEmisData!$B:$B, $A363, NewEmisData!$C:$C, $H363, NewEmisData!$D:$D, DL$2))</f>
        <v>0</v>
      </c>
      <c r="DM363" s="335">
        <f>$I363*IF($G363="Pickup", SUMIFS(NewEmisData!K:K, NewEmisData!$A:$A, "Pickup", NewEmisData!$B:$B, $A363, NewEmisData!$C:$C, $H363, NewEmisData!$D:$D, DM$2), SUMIFS(NewEmisData!K:K, NewEmisData!$A:$A, "LDV", NewEmisData!$B:$B, $A363, NewEmisData!$C:$C, $H363, NewEmisData!$D:$D, DM$2))</f>
        <v>0</v>
      </c>
      <c r="DN363" s="335">
        <f>$I363*IF($G363="Pickup", SUMIFS(NewEmisData!L:L, NewEmisData!$A:$A, "Pickup", NewEmisData!$B:$B, $A363, NewEmisData!$C:$C, $H363, NewEmisData!$D:$D, DN$2), SUMIFS(NewEmisData!L:L, NewEmisData!$A:$A, "LDV", NewEmisData!$B:$B, $A363, NewEmisData!$C:$C, $H363, NewEmisData!$D:$D, DN$2))</f>
        <v>0</v>
      </c>
      <c r="DO363" s="335">
        <f>$I363*IF($G363="Pickup", SUMIFS(NewEmisData!M:M, NewEmisData!$A:$A, "Pickup", NewEmisData!$B:$B, $A363, NewEmisData!$C:$C, $H363, NewEmisData!$D:$D, DO$2), SUMIFS(NewEmisData!M:M, NewEmisData!$A:$A, "LDV", NewEmisData!$B:$B, $A363, NewEmisData!$C:$C, $H363, NewEmisData!$D:$D, DO$2))</f>
        <v>0</v>
      </c>
      <c r="DP363" s="335">
        <v>0</v>
      </c>
      <c r="DQ363" s="335">
        <f>$I363*IF($G363="Pickup", SUMIFS(NewEmisData!E:E, NewEmisData!$A:$A, "Pickup", NewEmisData!$B:$B, $A363, NewEmisData!$C:$C, $H363, NewEmisData!$D:$D, DQ$2), SUMIFS(NewEmisData!E:E, NewEmisData!$A:$A, "LDV", NewEmisData!$B:$B, $A363, NewEmisData!$C:$C, $H363, NewEmisData!$D:$D, DQ$2))</f>
        <v>0</v>
      </c>
      <c r="DR363" s="335">
        <f>$I363*IF($G363="Pickup", SUMIFS(NewEmisData!F:F, NewEmisData!$A:$A, "Pickup", NewEmisData!$B:$B, $A363, NewEmisData!$C:$C, $H363, NewEmisData!$D:$D, DR$2), SUMIFS(NewEmisData!F:F, NewEmisData!$A:$A, "LDV", NewEmisData!$B:$B, $A363, NewEmisData!$C:$C, $H363, NewEmisData!$D:$D, DR$2))</f>
        <v>0</v>
      </c>
      <c r="DS363" s="335">
        <f>$I363*IF($G363="Pickup", SUMIFS(NewEmisData!G:G, NewEmisData!$A:$A, "Pickup", NewEmisData!$B:$B, $A363, NewEmisData!$C:$C, $H363, NewEmisData!$D:$D, DS$2), SUMIFS(NewEmisData!G:G, NewEmisData!$A:$A, "LDV", NewEmisData!$B:$B, $A363, NewEmisData!$C:$C, $H363, NewEmisData!$D:$D, DS$2))</f>
        <v>0</v>
      </c>
      <c r="DT363" s="335">
        <f>$I363*IF($G363="Pickup", SUMIFS(NewEmisData!H:H, NewEmisData!$A:$A, "Pickup", NewEmisData!$B:$B, $A363, NewEmisData!$C:$C, $H363, NewEmisData!$D:$D, DT$2), SUMIFS(NewEmisData!H:H, NewEmisData!$A:$A, "LDV", NewEmisData!$B:$B, $A363, NewEmisData!$C:$C, $H363, NewEmisData!$D:$D, DT$2))</f>
        <v>0</v>
      </c>
      <c r="DU363" s="335">
        <f>$I363*IF($G363="Pickup", SUMIFS(NewEmisData!I:I, NewEmisData!$A:$A, "Pickup", NewEmisData!$B:$B, $A363, NewEmisData!$C:$C, $H363, NewEmisData!$D:$D, DU$2), SUMIFS(NewEmisData!I:I, NewEmisData!$A:$A, "LDV", NewEmisData!$B:$B, $A363, NewEmisData!$C:$C, $H363, NewEmisData!$D:$D, DU$2))</f>
        <v>0</v>
      </c>
      <c r="DV363" s="335">
        <f>$I363*IF($G363="Pickup", SUMIFS(NewEmisData!J:J, NewEmisData!$A:$A, "Pickup", NewEmisData!$B:$B, $A363, NewEmisData!$C:$C, $H363, NewEmisData!$D:$D, DV$2), SUMIFS(NewEmisData!J:J, NewEmisData!$A:$A, "LDV", NewEmisData!$B:$B, $A363, NewEmisData!$C:$C, $H363, NewEmisData!$D:$D, DV$2))</f>
        <v>0</v>
      </c>
      <c r="DW363" s="335">
        <f>$I363*IF($G363="Pickup", SUMIFS(NewEmisData!K:K, NewEmisData!$A:$A, "Pickup", NewEmisData!$B:$B, $A363, NewEmisData!$C:$C, $H363, NewEmisData!$D:$D, DW$2), SUMIFS(NewEmisData!K:K, NewEmisData!$A:$A, "LDV", NewEmisData!$B:$B, $A363, NewEmisData!$C:$C, $H363, NewEmisData!$D:$D, DW$2))</f>
        <v>0</v>
      </c>
      <c r="DX363" s="335">
        <f>$I363*IF($G363="Pickup", SUMIFS(NewEmisData!L:L, NewEmisData!$A:$A, "Pickup", NewEmisData!$B:$B, $A363, NewEmisData!$C:$C, $H363, NewEmisData!$D:$D, DX$2), SUMIFS(NewEmisData!L:L, NewEmisData!$A:$A, "LDV", NewEmisData!$B:$B, $A363, NewEmisData!$C:$C, $H363, NewEmisData!$D:$D, DX$2))</f>
        <v>0</v>
      </c>
      <c r="DY363" s="335">
        <f>$I363*IF($G363="Pickup", SUMIFS(NewEmisData!M:M, NewEmisData!$A:$A, "Pickup", NewEmisData!$B:$B, $A363, NewEmisData!$C:$C, $H363, NewEmisData!$D:$D, DY$2), SUMIFS(NewEmisData!M:M, NewEmisData!$A:$A, "LDV", NewEmisData!$B:$B, $A363, NewEmisData!$C:$C, $H363, NewEmisData!$D:$D, DY$2))</f>
        <v>0</v>
      </c>
      <c r="DZ363" s="335">
        <v>0</v>
      </c>
      <c r="EA363" s="335">
        <f t="shared" si="658"/>
        <v>0</v>
      </c>
      <c r="EB363" s="335">
        <f t="shared" si="659"/>
        <v>0</v>
      </c>
      <c r="EC363" s="335">
        <f t="shared" si="660"/>
        <v>0</v>
      </c>
      <c r="ED363" s="335">
        <f t="shared" si="661"/>
        <v>0</v>
      </c>
      <c r="EE363" s="335">
        <f t="shared" si="662"/>
        <v>0</v>
      </c>
      <c r="EF363" s="335">
        <f t="shared" si="663"/>
        <v>0</v>
      </c>
      <c r="EG363" s="335">
        <f t="shared" si="664"/>
        <v>0</v>
      </c>
      <c r="EH363" s="335">
        <f t="shared" si="665"/>
        <v>0</v>
      </c>
      <c r="EI363" s="335">
        <f t="shared" si="666"/>
        <v>0</v>
      </c>
      <c r="EJ363" s="335">
        <f t="shared" si="667"/>
        <v>0</v>
      </c>
      <c r="EK363" s="335">
        <f t="shared" si="668"/>
        <v>0</v>
      </c>
      <c r="EL363" s="335">
        <f t="shared" si="669"/>
        <v>0</v>
      </c>
      <c r="EM363" s="335">
        <f t="shared" si="670"/>
        <v>0</v>
      </c>
      <c r="EN363" s="335">
        <f t="shared" si="671"/>
        <v>0</v>
      </c>
      <c r="EO363" s="335">
        <f t="shared" si="672"/>
        <v>0</v>
      </c>
      <c r="EP363" s="335">
        <f t="shared" si="673"/>
        <v>0</v>
      </c>
      <c r="EQ363" s="335">
        <f t="shared" si="674"/>
        <v>0</v>
      </c>
      <c r="ER363" s="335">
        <f t="shared" si="675"/>
        <v>0</v>
      </c>
      <c r="ES363" s="335">
        <f t="shared" si="676"/>
        <v>0</v>
      </c>
      <c r="ET363" s="335">
        <f t="shared" si="677"/>
        <v>0</v>
      </c>
      <c r="EU363" s="335">
        <f t="shared" si="678"/>
        <v>0</v>
      </c>
      <c r="EV363" s="335">
        <f t="shared" si="679"/>
        <v>0</v>
      </c>
      <c r="EW363" s="335">
        <f t="shared" si="680"/>
        <v>0</v>
      </c>
      <c r="EX363" s="335">
        <f t="shared" si="681"/>
        <v>0</v>
      </c>
      <c r="EY363" s="335">
        <f t="shared" si="682"/>
        <v>0</v>
      </c>
      <c r="EZ363" s="335">
        <f t="shared" si="683"/>
        <v>0</v>
      </c>
      <c r="FA363" s="335">
        <f t="shared" si="684"/>
        <v>0</v>
      </c>
      <c r="FB363" s="335">
        <f t="shared" si="685"/>
        <v>0</v>
      </c>
      <c r="FC363" s="335">
        <f t="shared" si="686"/>
        <v>0</v>
      </c>
      <c r="FD363" s="335">
        <f t="shared" si="687"/>
        <v>0</v>
      </c>
      <c r="FE363" s="335">
        <f t="shared" si="688"/>
        <v>4.56866074514682E-2</v>
      </c>
      <c r="FF363" s="335">
        <f t="shared" si="689"/>
        <v>4.56866074514682E-2</v>
      </c>
      <c r="FG363" s="335">
        <f t="shared" si="690"/>
        <v>4.5686595098603698E-2</v>
      </c>
      <c r="FH363" s="335">
        <f t="shared" si="691"/>
        <v>4.5686567732366602E-2</v>
      </c>
      <c r="FI363" s="335">
        <f t="shared" si="692"/>
        <v>4.5686639312502303E-2</v>
      </c>
      <c r="FJ363" s="335">
        <f t="shared" si="693"/>
        <v>4.5686507422641499E-2</v>
      </c>
      <c r="FK363" s="335">
        <f t="shared" si="694"/>
        <v>4.5686552882415202E-2</v>
      </c>
      <c r="FL363" s="335">
        <f t="shared" si="695"/>
        <v>4.5686619042368502E-2</v>
      </c>
      <c r="FM363" s="335">
        <f t="shared" si="696"/>
        <v>4.5686619042368502E-2</v>
      </c>
      <c r="FN363" s="335">
        <f t="shared" si="697"/>
        <v>2.3805319372350052E-2</v>
      </c>
      <c r="FO363" s="335">
        <f t="shared" si="698"/>
        <v>5.96004040660905E-3</v>
      </c>
      <c r="FP363" s="335">
        <f t="shared" si="699"/>
        <v>5.96004040660905E-3</v>
      </c>
      <c r="FQ363" s="335">
        <f t="shared" si="700"/>
        <v>5.9600396436599304E-3</v>
      </c>
      <c r="FR363" s="335">
        <f t="shared" si="701"/>
        <v>5.96003947288367E-3</v>
      </c>
      <c r="FS363" s="335">
        <f t="shared" si="702"/>
        <v>5.9600498988851601E-3</v>
      </c>
      <c r="FT363" s="335">
        <f t="shared" si="703"/>
        <v>5.9600370559725604E-3</v>
      </c>
      <c r="FU363" s="335">
        <f t="shared" si="704"/>
        <v>5.9600363216577501E-3</v>
      </c>
      <c r="FV363" s="335">
        <f t="shared" si="705"/>
        <v>5.9600544669343404E-3</v>
      </c>
      <c r="FW363" s="335">
        <f t="shared" si="706"/>
        <v>5.9600544669343404E-3</v>
      </c>
      <c r="FX363" s="335">
        <f t="shared" si="707"/>
        <v>1.6506531515565108E-3</v>
      </c>
    </row>
    <row r="364" spans="1:180" x14ac:dyDescent="0.2">
      <c r="A364" s="305" t="str">
        <f>_xlfn.CONCAT(IF(LEFT(TRIM(A363),1)="*", "*R", "R"), 1+RIGHT(TRIM(A363),1))</f>
        <v>*R6</v>
      </c>
      <c r="B364" s="305" t="str">
        <f t="shared" si="709"/>
        <v>TLSSFCH25</v>
      </c>
      <c r="C364" s="305" t="str">
        <f t="shared" si="710"/>
        <v>TL.H2.SS.FCH</v>
      </c>
      <c r="D364" s="301" t="str">
        <f t="shared" si="711"/>
        <v>bn-vmt, bn-vmt/a</v>
      </c>
      <c r="E364" s="301" t="str">
        <f t="shared" si="712"/>
        <v>TRNH2</v>
      </c>
      <c r="F364" s="301" t="str">
        <f t="shared" si="713"/>
        <v>TL</v>
      </c>
      <c r="G364" s="315" t="s">
        <v>821</v>
      </c>
      <c r="H364" s="315" t="s">
        <v>36</v>
      </c>
      <c r="I364" s="315">
        <v>1</v>
      </c>
      <c r="J364" s="315" t="str">
        <f t="shared" si="708"/>
        <v>Small SUV-ELC</v>
      </c>
      <c r="K364" s="335">
        <f>$I364*IF($G364="Pickup", SUMIFS(NewEmisData!E:E, NewEmisData!$A:$A, "Pickup", NewEmisData!$B:$B, $A364, NewEmisData!$C:$C, $H364, NewEmisData!$D:$D, K$2), SUMIFS(NewEmisData!E:E, NewEmisData!$A:$A, "LDV", NewEmisData!$B:$B, $A364, NewEmisData!$C:$C, $H364, NewEmisData!$D:$D, K$2))</f>
        <v>0</v>
      </c>
      <c r="L364" s="335">
        <f>$I364*IF($G364="Pickup", SUMIFS(NewEmisData!F:F, NewEmisData!$A:$A, "Pickup", NewEmisData!$B:$B, $A364, NewEmisData!$C:$C, $H364, NewEmisData!$D:$D, L$2), SUMIFS(NewEmisData!F:F, NewEmisData!$A:$A, "LDV", NewEmisData!$B:$B, $A364, NewEmisData!$C:$C, $H364, NewEmisData!$D:$D, L$2))</f>
        <v>0</v>
      </c>
      <c r="M364" s="335">
        <f>$I364*IF($G364="Pickup", SUMIFS(NewEmisData!G:G, NewEmisData!$A:$A, "Pickup", NewEmisData!$B:$B, $A364, NewEmisData!$C:$C, $H364, NewEmisData!$D:$D, M$2), SUMIFS(NewEmisData!G:G, NewEmisData!$A:$A, "LDV", NewEmisData!$B:$B, $A364, NewEmisData!$C:$C, $H364, NewEmisData!$D:$D, M$2))</f>
        <v>0</v>
      </c>
      <c r="N364" s="335">
        <f>$I364*IF($G364="Pickup", SUMIFS(NewEmisData!H:H, NewEmisData!$A:$A, "Pickup", NewEmisData!$B:$B, $A364, NewEmisData!$C:$C, $H364, NewEmisData!$D:$D, N$2), SUMIFS(NewEmisData!H:H, NewEmisData!$A:$A, "LDV", NewEmisData!$B:$B, $A364, NewEmisData!$C:$C, $H364, NewEmisData!$D:$D, N$2))</f>
        <v>0</v>
      </c>
      <c r="O364" s="335">
        <f>$I364*IF($G364="Pickup", SUMIFS(NewEmisData!I:I, NewEmisData!$A:$A, "Pickup", NewEmisData!$B:$B, $A364, NewEmisData!$C:$C, $H364, NewEmisData!$D:$D, O$2), SUMIFS(NewEmisData!I:I, NewEmisData!$A:$A, "LDV", NewEmisData!$B:$B, $A364, NewEmisData!$C:$C, $H364, NewEmisData!$D:$D, O$2))</f>
        <v>0</v>
      </c>
      <c r="P364" s="335">
        <f>$I364*IF($G364="Pickup", SUMIFS(NewEmisData!J:J, NewEmisData!$A:$A, "Pickup", NewEmisData!$B:$B, $A364, NewEmisData!$C:$C, $H364, NewEmisData!$D:$D, P$2), SUMIFS(NewEmisData!J:J, NewEmisData!$A:$A, "LDV", NewEmisData!$B:$B, $A364, NewEmisData!$C:$C, $H364, NewEmisData!$D:$D, P$2))</f>
        <v>0</v>
      </c>
      <c r="Q364" s="335">
        <f>$I364*IF($G364="Pickup", SUMIFS(NewEmisData!K:K, NewEmisData!$A:$A, "Pickup", NewEmisData!$B:$B, $A364, NewEmisData!$C:$C, $H364, NewEmisData!$D:$D, Q$2), SUMIFS(NewEmisData!K:K, NewEmisData!$A:$A, "LDV", NewEmisData!$B:$B, $A364, NewEmisData!$C:$C, $H364, NewEmisData!$D:$D, Q$2))</f>
        <v>0</v>
      </c>
      <c r="R364" s="335">
        <f>$I364*IF($G364="Pickup", SUMIFS(NewEmisData!L:L, NewEmisData!$A:$A, "Pickup", NewEmisData!$B:$B, $A364, NewEmisData!$C:$C, $H364, NewEmisData!$D:$D, R$2), SUMIFS(NewEmisData!L:L, NewEmisData!$A:$A, "LDV", NewEmisData!$B:$B, $A364, NewEmisData!$C:$C, $H364, NewEmisData!$D:$D, R$2))</f>
        <v>0</v>
      </c>
      <c r="S364" s="335">
        <f>$I364*IF($G364="Pickup", SUMIFS(NewEmisData!M:M, NewEmisData!$A:$A, "Pickup", NewEmisData!$B:$B, $A364, NewEmisData!$C:$C, $H364, NewEmisData!$D:$D, S$2), SUMIFS(NewEmisData!M:M, NewEmisData!$A:$A, "LDV", NewEmisData!$B:$B, $A364, NewEmisData!$C:$C, $H364, NewEmisData!$D:$D, S$2))</f>
        <v>0</v>
      </c>
      <c r="T364" s="335">
        <v>0</v>
      </c>
      <c r="U364" s="335">
        <f>$I364*IF($G364="Pickup", SUMIFS(NewEmisData!E:E, NewEmisData!$A:$A, "Pickup", NewEmisData!$B:$B, $A364, NewEmisData!$C:$C, $H364, NewEmisData!$D:$D, U$2), SUMIFS(NewEmisData!E:E, NewEmisData!$A:$A, "LDV", NewEmisData!$B:$B, $A364, NewEmisData!$C:$C, $H364, NewEmisData!$D:$D, U$2))</f>
        <v>0</v>
      </c>
      <c r="V364" s="335">
        <f>$I364*IF($G364="Pickup", SUMIFS(NewEmisData!F:F, NewEmisData!$A:$A, "Pickup", NewEmisData!$B:$B, $A364, NewEmisData!$C:$C, $H364, NewEmisData!$D:$D, V$2), SUMIFS(NewEmisData!F:F, NewEmisData!$A:$A, "LDV", NewEmisData!$B:$B, $A364, NewEmisData!$C:$C, $H364, NewEmisData!$D:$D, V$2))</f>
        <v>0</v>
      </c>
      <c r="W364" s="335">
        <f>$I364*IF($G364="Pickup", SUMIFS(NewEmisData!G:G, NewEmisData!$A:$A, "Pickup", NewEmisData!$B:$B, $A364, NewEmisData!$C:$C, $H364, NewEmisData!$D:$D, W$2), SUMIFS(NewEmisData!G:G, NewEmisData!$A:$A, "LDV", NewEmisData!$B:$B, $A364, NewEmisData!$C:$C, $H364, NewEmisData!$D:$D, W$2))</f>
        <v>0</v>
      </c>
      <c r="X364" s="335">
        <f>$I364*IF($G364="Pickup", SUMIFS(NewEmisData!H:H, NewEmisData!$A:$A, "Pickup", NewEmisData!$B:$B, $A364, NewEmisData!$C:$C, $H364, NewEmisData!$D:$D, X$2), SUMIFS(NewEmisData!H:H, NewEmisData!$A:$A, "LDV", NewEmisData!$B:$B, $A364, NewEmisData!$C:$C, $H364, NewEmisData!$D:$D, X$2))</f>
        <v>0</v>
      </c>
      <c r="Y364" s="335">
        <f>$I364*IF($G364="Pickup", SUMIFS(NewEmisData!I:I, NewEmisData!$A:$A, "Pickup", NewEmisData!$B:$B, $A364, NewEmisData!$C:$C, $H364, NewEmisData!$D:$D, Y$2), SUMIFS(NewEmisData!I:I, NewEmisData!$A:$A, "LDV", NewEmisData!$B:$B, $A364, NewEmisData!$C:$C, $H364, NewEmisData!$D:$D, Y$2))</f>
        <v>0</v>
      </c>
      <c r="Z364" s="335">
        <f>$I364*IF($G364="Pickup", SUMIFS(NewEmisData!J:J, NewEmisData!$A:$A, "Pickup", NewEmisData!$B:$B, $A364, NewEmisData!$C:$C, $H364, NewEmisData!$D:$D, Z$2), SUMIFS(NewEmisData!J:J, NewEmisData!$A:$A, "LDV", NewEmisData!$B:$B, $A364, NewEmisData!$C:$C, $H364, NewEmisData!$D:$D, Z$2))</f>
        <v>0</v>
      </c>
      <c r="AA364" s="335">
        <f>$I364*IF($G364="Pickup", SUMIFS(NewEmisData!K:K, NewEmisData!$A:$A, "Pickup", NewEmisData!$B:$B, $A364, NewEmisData!$C:$C, $H364, NewEmisData!$D:$D, AA$2), SUMIFS(NewEmisData!K:K, NewEmisData!$A:$A, "LDV", NewEmisData!$B:$B, $A364, NewEmisData!$C:$C, $H364, NewEmisData!$D:$D, AA$2))</f>
        <v>0</v>
      </c>
      <c r="AB364" s="335">
        <f>$I364*IF($G364="Pickup", SUMIFS(NewEmisData!L:L, NewEmisData!$A:$A, "Pickup", NewEmisData!$B:$B, $A364, NewEmisData!$C:$C, $H364, NewEmisData!$D:$D, AB$2), SUMIFS(NewEmisData!L:L, NewEmisData!$A:$A, "LDV", NewEmisData!$B:$B, $A364, NewEmisData!$C:$C, $H364, NewEmisData!$D:$D, AB$2))</f>
        <v>0</v>
      </c>
      <c r="AC364" s="335">
        <f>$I364*IF($G364="Pickup", SUMIFS(NewEmisData!M:M, NewEmisData!$A:$A, "Pickup", NewEmisData!$B:$B, $A364, NewEmisData!$C:$C, $H364, NewEmisData!$D:$D, AC$2), SUMIFS(NewEmisData!M:M, NewEmisData!$A:$A, "LDV", NewEmisData!$B:$B, $A364, NewEmisData!$C:$C, $H364, NewEmisData!$D:$D, AC$2))</f>
        <v>0</v>
      </c>
      <c r="AD364" s="335">
        <v>0</v>
      </c>
      <c r="AE364" s="335">
        <f>$I364*IF($G364="Pickup", SUMIFS(NewEmisData!E:E, NewEmisData!$A:$A, "Pickup", NewEmisData!$B:$B, $A364, NewEmisData!$C:$C, $H364, NewEmisData!$D:$D, AE$2), SUMIFS(NewEmisData!E:E, NewEmisData!$A:$A, "LDV", NewEmisData!$B:$B, $A364, NewEmisData!$C:$C, $H364, NewEmisData!$D:$D, AE$2))</f>
        <v>0</v>
      </c>
      <c r="AF364" s="335">
        <f>$I364*IF($G364="Pickup", SUMIFS(NewEmisData!F:F, NewEmisData!$A:$A, "Pickup", NewEmisData!$B:$B, $A364, NewEmisData!$C:$C, $H364, NewEmisData!$D:$D, AF$2), SUMIFS(NewEmisData!F:F, NewEmisData!$A:$A, "LDV", NewEmisData!$B:$B, $A364, NewEmisData!$C:$C, $H364, NewEmisData!$D:$D, AF$2))</f>
        <v>0</v>
      </c>
      <c r="AG364" s="335">
        <f>$I364*IF($G364="Pickup", SUMIFS(NewEmisData!G:G, NewEmisData!$A:$A, "Pickup", NewEmisData!$B:$B, $A364, NewEmisData!$C:$C, $H364, NewEmisData!$D:$D, AG$2), SUMIFS(NewEmisData!G:G, NewEmisData!$A:$A, "LDV", NewEmisData!$B:$B, $A364, NewEmisData!$C:$C, $H364, NewEmisData!$D:$D, AG$2))</f>
        <v>0</v>
      </c>
      <c r="AH364" s="335">
        <f>$I364*IF($G364="Pickup", SUMIFS(NewEmisData!H:H, NewEmisData!$A:$A, "Pickup", NewEmisData!$B:$B, $A364, NewEmisData!$C:$C, $H364, NewEmisData!$D:$D, AH$2), SUMIFS(NewEmisData!H:H, NewEmisData!$A:$A, "LDV", NewEmisData!$B:$B, $A364, NewEmisData!$C:$C, $H364, NewEmisData!$D:$D, AH$2))</f>
        <v>0</v>
      </c>
      <c r="AI364" s="335">
        <f>$I364*IF($G364="Pickup", SUMIFS(NewEmisData!I:I, NewEmisData!$A:$A, "Pickup", NewEmisData!$B:$B, $A364, NewEmisData!$C:$C, $H364, NewEmisData!$D:$D, AI$2), SUMIFS(NewEmisData!I:I, NewEmisData!$A:$A, "LDV", NewEmisData!$B:$B, $A364, NewEmisData!$C:$C, $H364, NewEmisData!$D:$D, AI$2))</f>
        <v>0</v>
      </c>
      <c r="AJ364" s="335">
        <f>$I364*IF($G364="Pickup", SUMIFS(NewEmisData!J:J, NewEmisData!$A:$A, "Pickup", NewEmisData!$B:$B, $A364, NewEmisData!$C:$C, $H364, NewEmisData!$D:$D, AJ$2), SUMIFS(NewEmisData!J:J, NewEmisData!$A:$A, "LDV", NewEmisData!$B:$B, $A364, NewEmisData!$C:$C, $H364, NewEmisData!$D:$D, AJ$2))</f>
        <v>0</v>
      </c>
      <c r="AK364" s="335">
        <f>$I364*IF($G364="Pickup", SUMIFS(NewEmisData!K:K, NewEmisData!$A:$A, "Pickup", NewEmisData!$B:$B, $A364, NewEmisData!$C:$C, $H364, NewEmisData!$D:$D, AK$2), SUMIFS(NewEmisData!K:K, NewEmisData!$A:$A, "LDV", NewEmisData!$B:$B, $A364, NewEmisData!$C:$C, $H364, NewEmisData!$D:$D, AK$2))</f>
        <v>0</v>
      </c>
      <c r="AL364" s="335">
        <f>$I364*IF($G364="Pickup", SUMIFS(NewEmisData!L:L, NewEmisData!$A:$A, "Pickup", NewEmisData!$B:$B, $A364, NewEmisData!$C:$C, $H364, NewEmisData!$D:$D, AL$2), SUMIFS(NewEmisData!L:L, NewEmisData!$A:$A, "LDV", NewEmisData!$B:$B, $A364, NewEmisData!$C:$C, $H364, NewEmisData!$D:$D, AL$2))</f>
        <v>0</v>
      </c>
      <c r="AM364" s="335">
        <f>$I364*IF($G364="Pickup", SUMIFS(NewEmisData!M:M, NewEmisData!$A:$A, "Pickup", NewEmisData!$B:$B, $A364, NewEmisData!$C:$C, $H364, NewEmisData!$D:$D, AM$2), SUMIFS(NewEmisData!M:M, NewEmisData!$A:$A, "LDV", NewEmisData!$B:$B, $A364, NewEmisData!$C:$C, $H364, NewEmisData!$D:$D, AM$2))</f>
        <v>0</v>
      </c>
      <c r="AN364" s="335">
        <v>0</v>
      </c>
      <c r="AO364" s="335">
        <f>$I364*IF($G364="Pickup", SUMIFS(NewEmisData!E:E, NewEmisData!$A:$A, "Pickup", NewEmisData!$B:$B, $A364, NewEmisData!$C:$C, $H364, NewEmisData!$D:$D, AO$2), SUMIFS(NewEmisData!E:E, NewEmisData!$A:$A, "LDV", NewEmisData!$B:$B, $A364, NewEmisData!$C:$C, $H364, NewEmisData!$D:$D, AO$2))</f>
        <v>5.12091740678495E-2</v>
      </c>
      <c r="AP364" s="335">
        <f>$I364*IF($G364="Pickup", SUMIFS(NewEmisData!F:F, NewEmisData!$A:$A, "Pickup", NewEmisData!$B:$B, $A364, NewEmisData!$C:$C, $H364, NewEmisData!$D:$D, AP$2), SUMIFS(NewEmisData!F:F, NewEmisData!$A:$A, "LDV", NewEmisData!$B:$B, $A364, NewEmisData!$C:$C, $H364, NewEmisData!$D:$D, AP$2))</f>
        <v>5.12091740678495E-2</v>
      </c>
      <c r="AQ364" s="335">
        <f>$I364*IF($G364="Pickup", SUMIFS(NewEmisData!G:G, NewEmisData!$A:$A, "Pickup", NewEmisData!$B:$B, $A364, NewEmisData!$C:$C, $H364, NewEmisData!$D:$D, AQ$2), SUMIFS(NewEmisData!G:G, NewEmisData!$A:$A, "LDV", NewEmisData!$B:$B, $A364, NewEmisData!$C:$C, $H364, NewEmisData!$D:$D, AQ$2))</f>
        <v>5.1209105995627897E-2</v>
      </c>
      <c r="AR364" s="335">
        <f>$I364*IF($G364="Pickup", SUMIFS(NewEmisData!H:H, NewEmisData!$A:$A, "Pickup", NewEmisData!$B:$B, $A364, NewEmisData!$C:$C, $H364, NewEmisData!$D:$D, AR$2), SUMIFS(NewEmisData!H:H, NewEmisData!$A:$A, "LDV", NewEmisData!$B:$B, $A364, NewEmisData!$C:$C, $H364, NewEmisData!$D:$D, AR$2))</f>
        <v>5.1209106574509597E-2</v>
      </c>
      <c r="AS364" s="335">
        <f>$I364*IF($G364="Pickup", SUMIFS(NewEmisData!I:I, NewEmisData!$A:$A, "Pickup", NewEmisData!$B:$B, $A364, NewEmisData!$C:$C, $H364, NewEmisData!$D:$D, AS$2), SUMIFS(NewEmisData!I:I, NewEmisData!$A:$A, "LDV", NewEmisData!$B:$B, $A364, NewEmisData!$C:$C, $H364, NewEmisData!$D:$D, AS$2))</f>
        <v>5.1209011120713299E-2</v>
      </c>
      <c r="AT364" s="335">
        <f>$I364*IF($G364="Pickup", SUMIFS(NewEmisData!J:J, NewEmisData!$A:$A, "Pickup", NewEmisData!$B:$B, $A364, NewEmisData!$C:$C, $H364, NewEmisData!$D:$D, AT$2), SUMIFS(NewEmisData!J:J, NewEmisData!$A:$A, "LDV", NewEmisData!$B:$B, $A364, NewEmisData!$C:$C, $H364, NewEmisData!$D:$D, AT$2))</f>
        <v>5.1209115709399303E-2</v>
      </c>
      <c r="AU364" s="335">
        <f>$I364*IF($G364="Pickup", SUMIFS(NewEmisData!K:K, NewEmisData!$A:$A, "Pickup", NewEmisData!$B:$B, $A364, NewEmisData!$C:$C, $H364, NewEmisData!$D:$D, AU$2), SUMIFS(NewEmisData!K:K, NewEmisData!$A:$A, "LDV", NewEmisData!$B:$B, $A364, NewEmisData!$C:$C, $H364, NewEmisData!$D:$D, AU$2))</f>
        <v>5.1209067900781301E-2</v>
      </c>
      <c r="AV364" s="335">
        <f>$I364*IF($G364="Pickup", SUMIFS(NewEmisData!L:L, NewEmisData!$A:$A, "Pickup", NewEmisData!$B:$B, $A364, NewEmisData!$C:$C, $H364, NewEmisData!$D:$D, AV$2), SUMIFS(NewEmisData!L:L, NewEmisData!$A:$A, "LDV", NewEmisData!$B:$B, $A364, NewEmisData!$C:$C, $H364, NewEmisData!$D:$D, AV$2))</f>
        <v>5.1209026266060102E-2</v>
      </c>
      <c r="AW364" s="335">
        <f>$I364*IF($G364="Pickup", SUMIFS(NewEmisData!M:M, NewEmisData!$A:$A, "Pickup", NewEmisData!$B:$B, $A364, NewEmisData!$C:$C, $H364, NewEmisData!$D:$D, AW$2), SUMIFS(NewEmisData!M:M, NewEmisData!$A:$A, "LDV", NewEmisData!$B:$B, $A364, NewEmisData!$C:$C, $H364, NewEmisData!$D:$D, AW$2))</f>
        <v>5.1209026266060102E-2</v>
      </c>
      <c r="AX364" s="335">
        <v>2.3805319372350052E-2</v>
      </c>
      <c r="AY364" s="335">
        <f>$I364*IF($G364="Pickup", SUMIFS(NewEmisData!E:E, NewEmisData!$A:$A, "Pickup", NewEmisData!$B:$B, $A364, NewEmisData!$C:$C, $H364, NewEmisData!$D:$D, AY$2), SUMIFS(NewEmisData!E:E, NewEmisData!$A:$A, "LDV", NewEmisData!$B:$B, $A364, NewEmisData!$C:$C, $H364, NewEmisData!$D:$D, AY$2))</f>
        <v>6.66074097322524E-3</v>
      </c>
      <c r="AZ364" s="335">
        <f>$I364*IF($G364="Pickup", SUMIFS(NewEmisData!F:F, NewEmisData!$A:$A, "Pickup", NewEmisData!$B:$B, $A364, NewEmisData!$C:$C, $H364, NewEmisData!$D:$D, AZ$2), SUMIFS(NewEmisData!F:F, NewEmisData!$A:$A, "LDV", NewEmisData!$B:$B, $A364, NewEmisData!$C:$C, $H364, NewEmisData!$D:$D, AZ$2))</f>
        <v>6.66074097322524E-3</v>
      </c>
      <c r="BA364" s="335">
        <f>$I364*IF($G364="Pickup", SUMIFS(NewEmisData!G:G, NewEmisData!$A:$A, "Pickup", NewEmisData!$B:$B, $A364, NewEmisData!$C:$C, $H364, NewEmisData!$D:$D, BA$2), SUMIFS(NewEmisData!G:G, NewEmisData!$A:$A, "LDV", NewEmisData!$B:$B, $A364, NewEmisData!$C:$C, $H364, NewEmisData!$D:$D, BA$2))</f>
        <v>6.6607335748389796E-3</v>
      </c>
      <c r="BB364" s="335">
        <f>$I364*IF($G364="Pickup", SUMIFS(NewEmisData!H:H, NewEmisData!$A:$A, "Pickup", NewEmisData!$B:$B, $A364, NewEmisData!$C:$C, $H364, NewEmisData!$D:$D, BB$2), SUMIFS(NewEmisData!H:H, NewEmisData!$A:$A, "LDV", NewEmisData!$B:$B, $A364, NewEmisData!$C:$C, $H364, NewEmisData!$D:$D, BB$2))</f>
        <v>6.6607277974443701E-3</v>
      </c>
      <c r="BC364" s="335">
        <f>$I364*IF($G364="Pickup", SUMIFS(NewEmisData!I:I, NewEmisData!$A:$A, "Pickup", NewEmisData!$B:$B, $A364, NewEmisData!$C:$C, $H364, NewEmisData!$D:$D, BC$2), SUMIFS(NewEmisData!I:I, NewEmisData!$A:$A, "LDV", NewEmisData!$B:$B, $A364, NewEmisData!$C:$C, $H364, NewEmisData!$D:$D, BC$2))</f>
        <v>6.6607270180681398E-3</v>
      </c>
      <c r="BD364" s="335">
        <f>$I364*IF($G364="Pickup", SUMIFS(NewEmisData!J:J, NewEmisData!$A:$A, "Pickup", NewEmisData!$B:$B, $A364, NewEmisData!$C:$C, $H364, NewEmisData!$D:$D, BD$2), SUMIFS(NewEmisData!J:J, NewEmisData!$A:$A, "LDV", NewEmisData!$B:$B, $A364, NewEmisData!$C:$C, $H364, NewEmisData!$D:$D, BD$2))</f>
        <v>6.6607268966739396E-3</v>
      </c>
      <c r="BE364" s="335">
        <f>$I364*IF($G364="Pickup", SUMIFS(NewEmisData!K:K, NewEmisData!$A:$A, "Pickup", NewEmisData!$B:$B, $A364, NewEmisData!$C:$C, $H364, NewEmisData!$D:$D, BE$2), SUMIFS(NewEmisData!K:K, NewEmisData!$A:$A, "LDV", NewEmisData!$B:$B, $A364, NewEmisData!$C:$C, $H364, NewEmisData!$D:$D, BE$2))</f>
        <v>6.6607294451310698E-3</v>
      </c>
      <c r="BF364" s="335">
        <f>$I364*IF($G364="Pickup", SUMIFS(NewEmisData!L:L, NewEmisData!$A:$A, "Pickup", NewEmisData!$B:$B, $A364, NewEmisData!$C:$C, $H364, NewEmisData!$D:$D, BF$2), SUMIFS(NewEmisData!L:L, NewEmisData!$A:$A, "LDV", NewEmisData!$B:$B, $A364, NewEmisData!$C:$C, $H364, NewEmisData!$D:$D, BF$2))</f>
        <v>6.6607268071052902E-3</v>
      </c>
      <c r="BG364" s="335">
        <f>$I364*IF($G364="Pickup", SUMIFS(NewEmisData!M:M, NewEmisData!$A:$A, "Pickup", NewEmisData!$B:$B, $A364, NewEmisData!$C:$C, $H364, NewEmisData!$D:$D, BG$2), SUMIFS(NewEmisData!M:M, NewEmisData!$A:$A, "LDV", NewEmisData!$B:$B, $A364, NewEmisData!$C:$C, $H364, NewEmisData!$D:$D, BG$2))</f>
        <v>6.6607268071052902E-3</v>
      </c>
      <c r="BH364" s="335">
        <v>1.6506531515565108E-3</v>
      </c>
      <c r="BI364" s="335">
        <f>$I364*IF($G364="Pickup", SUMIFS(NewEmisData!E:E, NewEmisData!$A:$A, "Pickup", NewEmisData!$B:$B, $A364, NewEmisData!$C:$C, $H364, NewEmisData!$D:$D, BI$2), SUMIFS(NewEmisData!E:E, NewEmisData!$A:$A, "LDV", NewEmisData!$B:$B, $A364, NewEmisData!$C:$C, $H364, NewEmisData!$D:$D, BI$2))</f>
        <v>0</v>
      </c>
      <c r="BJ364" s="335">
        <f>$I364*IF($G364="Pickup", SUMIFS(NewEmisData!F:F, NewEmisData!$A:$A, "Pickup", NewEmisData!$B:$B, $A364, NewEmisData!$C:$C, $H364, NewEmisData!$D:$D, BJ$2), SUMIFS(NewEmisData!F:F, NewEmisData!$A:$A, "LDV", NewEmisData!$B:$B, $A364, NewEmisData!$C:$C, $H364, NewEmisData!$D:$D, BJ$2))</f>
        <v>0</v>
      </c>
      <c r="BK364" s="335">
        <f>$I364*IF($G364="Pickup", SUMIFS(NewEmisData!G:G, NewEmisData!$A:$A, "Pickup", NewEmisData!$B:$B, $A364, NewEmisData!$C:$C, $H364, NewEmisData!$D:$D, BK$2), SUMIFS(NewEmisData!G:G, NewEmisData!$A:$A, "LDV", NewEmisData!$B:$B, $A364, NewEmisData!$C:$C, $H364, NewEmisData!$D:$D, BK$2))</f>
        <v>0</v>
      </c>
      <c r="BL364" s="335">
        <f>$I364*IF($G364="Pickup", SUMIFS(NewEmisData!H:H, NewEmisData!$A:$A, "Pickup", NewEmisData!$B:$B, $A364, NewEmisData!$C:$C, $H364, NewEmisData!$D:$D, BL$2), SUMIFS(NewEmisData!H:H, NewEmisData!$A:$A, "LDV", NewEmisData!$B:$B, $A364, NewEmisData!$C:$C, $H364, NewEmisData!$D:$D, BL$2))</f>
        <v>0</v>
      </c>
      <c r="BM364" s="335">
        <f>$I364*IF($G364="Pickup", SUMIFS(NewEmisData!I:I, NewEmisData!$A:$A, "Pickup", NewEmisData!$B:$B, $A364, NewEmisData!$C:$C, $H364, NewEmisData!$D:$D, BM$2), SUMIFS(NewEmisData!I:I, NewEmisData!$A:$A, "LDV", NewEmisData!$B:$B, $A364, NewEmisData!$C:$C, $H364, NewEmisData!$D:$D, BM$2))</f>
        <v>0</v>
      </c>
      <c r="BN364" s="335">
        <f>$I364*IF($G364="Pickup", SUMIFS(NewEmisData!J:J, NewEmisData!$A:$A, "Pickup", NewEmisData!$B:$B, $A364, NewEmisData!$C:$C, $H364, NewEmisData!$D:$D, BN$2), SUMIFS(NewEmisData!J:J, NewEmisData!$A:$A, "LDV", NewEmisData!$B:$B, $A364, NewEmisData!$C:$C, $H364, NewEmisData!$D:$D, BN$2))</f>
        <v>0</v>
      </c>
      <c r="BO364" s="335">
        <f>$I364*IF($G364="Pickup", SUMIFS(NewEmisData!K:K, NewEmisData!$A:$A, "Pickup", NewEmisData!$B:$B, $A364, NewEmisData!$C:$C, $H364, NewEmisData!$D:$D, BO$2), SUMIFS(NewEmisData!K:K, NewEmisData!$A:$A, "LDV", NewEmisData!$B:$B, $A364, NewEmisData!$C:$C, $H364, NewEmisData!$D:$D, BO$2))</f>
        <v>0</v>
      </c>
      <c r="BP364" s="335">
        <f>$I364*IF($G364="Pickup", SUMIFS(NewEmisData!L:L, NewEmisData!$A:$A, "Pickup", NewEmisData!$B:$B, $A364, NewEmisData!$C:$C, $H364, NewEmisData!$D:$D, BP$2), SUMIFS(NewEmisData!L:L, NewEmisData!$A:$A, "LDV", NewEmisData!$B:$B, $A364, NewEmisData!$C:$C, $H364, NewEmisData!$D:$D, BP$2))</f>
        <v>0</v>
      </c>
      <c r="BQ364" s="335">
        <f>$I364*IF($G364="Pickup", SUMIFS(NewEmisData!M:M, NewEmisData!$A:$A, "Pickup", NewEmisData!$B:$B, $A364, NewEmisData!$C:$C, $H364, NewEmisData!$D:$D, BQ$2), SUMIFS(NewEmisData!M:M, NewEmisData!$A:$A, "LDV", NewEmisData!$B:$B, $A364, NewEmisData!$C:$C, $H364, NewEmisData!$D:$D, BQ$2))</f>
        <v>0</v>
      </c>
      <c r="BR364" s="335">
        <v>0</v>
      </c>
      <c r="BS364" s="335">
        <f>$I364*IF($G364="Pickup", SUMIFS(NewEmisData!E:E, NewEmisData!$A:$A, "Pickup", NewEmisData!$B:$B, $A364, NewEmisData!$C:$C, $H364, NewEmisData!$D:$D, BS$2), SUMIFS(NewEmisData!E:E, NewEmisData!$A:$A, "LDV", NewEmisData!$B:$B, $A364, NewEmisData!$C:$C, $H364, NewEmisData!$D:$D, BS$2))</f>
        <v>0</v>
      </c>
      <c r="BT364" s="335">
        <f>$I364*IF($G364="Pickup", SUMIFS(NewEmisData!F:F, NewEmisData!$A:$A, "Pickup", NewEmisData!$B:$B, $A364, NewEmisData!$C:$C, $H364, NewEmisData!$D:$D, BT$2), SUMIFS(NewEmisData!F:F, NewEmisData!$A:$A, "LDV", NewEmisData!$B:$B, $A364, NewEmisData!$C:$C, $H364, NewEmisData!$D:$D, BT$2))</f>
        <v>0</v>
      </c>
      <c r="BU364" s="335">
        <f>$I364*IF($G364="Pickup", SUMIFS(NewEmisData!G:G, NewEmisData!$A:$A, "Pickup", NewEmisData!$B:$B, $A364, NewEmisData!$C:$C, $H364, NewEmisData!$D:$D, BU$2), SUMIFS(NewEmisData!G:G, NewEmisData!$A:$A, "LDV", NewEmisData!$B:$B, $A364, NewEmisData!$C:$C, $H364, NewEmisData!$D:$D, BU$2))</f>
        <v>0</v>
      </c>
      <c r="BV364" s="335">
        <f>$I364*IF($G364="Pickup", SUMIFS(NewEmisData!H:H, NewEmisData!$A:$A, "Pickup", NewEmisData!$B:$B, $A364, NewEmisData!$C:$C, $H364, NewEmisData!$D:$D, BV$2), SUMIFS(NewEmisData!H:H, NewEmisData!$A:$A, "LDV", NewEmisData!$B:$B, $A364, NewEmisData!$C:$C, $H364, NewEmisData!$D:$D, BV$2))</f>
        <v>0</v>
      </c>
      <c r="BW364" s="335">
        <f>$I364*IF($G364="Pickup", SUMIFS(NewEmisData!I:I, NewEmisData!$A:$A, "Pickup", NewEmisData!$B:$B, $A364, NewEmisData!$C:$C, $H364, NewEmisData!$D:$D, BW$2), SUMIFS(NewEmisData!I:I, NewEmisData!$A:$A, "LDV", NewEmisData!$B:$B, $A364, NewEmisData!$C:$C, $H364, NewEmisData!$D:$D, BW$2))</f>
        <v>0</v>
      </c>
      <c r="BX364" s="335">
        <f>$I364*IF($G364="Pickup", SUMIFS(NewEmisData!J:J, NewEmisData!$A:$A, "Pickup", NewEmisData!$B:$B, $A364, NewEmisData!$C:$C, $H364, NewEmisData!$D:$D, BX$2), SUMIFS(NewEmisData!J:J, NewEmisData!$A:$A, "LDV", NewEmisData!$B:$B, $A364, NewEmisData!$C:$C, $H364, NewEmisData!$D:$D, BX$2))</f>
        <v>0</v>
      </c>
      <c r="BY364" s="335">
        <f>$I364*IF($G364="Pickup", SUMIFS(NewEmisData!K:K, NewEmisData!$A:$A, "Pickup", NewEmisData!$B:$B, $A364, NewEmisData!$C:$C, $H364, NewEmisData!$D:$D, BY$2), SUMIFS(NewEmisData!K:K, NewEmisData!$A:$A, "LDV", NewEmisData!$B:$B, $A364, NewEmisData!$C:$C, $H364, NewEmisData!$D:$D, BY$2))</f>
        <v>0</v>
      </c>
      <c r="BZ364" s="335">
        <f>$I364*IF($G364="Pickup", SUMIFS(NewEmisData!L:L, NewEmisData!$A:$A, "Pickup", NewEmisData!$B:$B, $A364, NewEmisData!$C:$C, $H364, NewEmisData!$D:$D, BZ$2), SUMIFS(NewEmisData!L:L, NewEmisData!$A:$A, "LDV", NewEmisData!$B:$B, $A364, NewEmisData!$C:$C, $H364, NewEmisData!$D:$D, BZ$2))</f>
        <v>0</v>
      </c>
      <c r="CA364" s="335">
        <f>$I364*IF($G364="Pickup", SUMIFS(NewEmisData!M:M, NewEmisData!$A:$A, "Pickup", NewEmisData!$B:$B, $A364, NewEmisData!$C:$C, $H364, NewEmisData!$D:$D, CA$2), SUMIFS(NewEmisData!M:M, NewEmisData!$A:$A, "LDV", NewEmisData!$B:$B, $A364, NewEmisData!$C:$C, $H364, NewEmisData!$D:$D, CA$2))</f>
        <v>0</v>
      </c>
      <c r="CB364" s="335">
        <v>0</v>
      </c>
      <c r="CC364" s="335">
        <f>$I364*IF($G364="Pickup", SUMIFS(NewEmisData!E:E, NewEmisData!$A:$A, "Pickup", NewEmisData!$B:$B, $A364, NewEmisData!$C:$C, $H364, NewEmisData!$D:$D, CC$2), SUMIFS(NewEmisData!E:E, NewEmisData!$A:$A, "LDV", NewEmisData!$B:$B, $A364, NewEmisData!$C:$C, $H364, NewEmisData!$D:$D, CC$2))</f>
        <v>0</v>
      </c>
      <c r="CD364" s="335">
        <f>$I364*IF($G364="Pickup", SUMIFS(NewEmisData!F:F, NewEmisData!$A:$A, "Pickup", NewEmisData!$B:$B, $A364, NewEmisData!$C:$C, $H364, NewEmisData!$D:$D, CD$2), SUMIFS(NewEmisData!F:F, NewEmisData!$A:$A, "LDV", NewEmisData!$B:$B, $A364, NewEmisData!$C:$C, $H364, NewEmisData!$D:$D, CD$2))</f>
        <v>0</v>
      </c>
      <c r="CE364" s="335">
        <f>$I364*IF($G364="Pickup", SUMIFS(NewEmisData!G:G, NewEmisData!$A:$A, "Pickup", NewEmisData!$B:$B, $A364, NewEmisData!$C:$C, $H364, NewEmisData!$D:$D, CE$2), SUMIFS(NewEmisData!G:G, NewEmisData!$A:$A, "LDV", NewEmisData!$B:$B, $A364, NewEmisData!$C:$C, $H364, NewEmisData!$D:$D, CE$2))</f>
        <v>0</v>
      </c>
      <c r="CF364" s="335">
        <f>$I364*IF($G364="Pickup", SUMIFS(NewEmisData!H:H, NewEmisData!$A:$A, "Pickup", NewEmisData!$B:$B, $A364, NewEmisData!$C:$C, $H364, NewEmisData!$D:$D, CF$2), SUMIFS(NewEmisData!H:H, NewEmisData!$A:$A, "LDV", NewEmisData!$B:$B, $A364, NewEmisData!$C:$C, $H364, NewEmisData!$D:$D, CF$2))</f>
        <v>0</v>
      </c>
      <c r="CG364" s="335">
        <f>$I364*IF($G364="Pickup", SUMIFS(NewEmisData!I:I, NewEmisData!$A:$A, "Pickup", NewEmisData!$B:$B, $A364, NewEmisData!$C:$C, $H364, NewEmisData!$D:$D, CG$2), SUMIFS(NewEmisData!I:I, NewEmisData!$A:$A, "LDV", NewEmisData!$B:$B, $A364, NewEmisData!$C:$C, $H364, NewEmisData!$D:$D, CG$2))</f>
        <v>0</v>
      </c>
      <c r="CH364" s="335">
        <f>$I364*IF($G364="Pickup", SUMIFS(NewEmisData!J:J, NewEmisData!$A:$A, "Pickup", NewEmisData!$B:$B, $A364, NewEmisData!$C:$C, $H364, NewEmisData!$D:$D, CH$2), SUMIFS(NewEmisData!J:J, NewEmisData!$A:$A, "LDV", NewEmisData!$B:$B, $A364, NewEmisData!$C:$C, $H364, NewEmisData!$D:$D, CH$2))</f>
        <v>0</v>
      </c>
      <c r="CI364" s="335">
        <f>$I364*IF($G364="Pickup", SUMIFS(NewEmisData!K:K, NewEmisData!$A:$A, "Pickup", NewEmisData!$B:$B, $A364, NewEmisData!$C:$C, $H364, NewEmisData!$D:$D, CI$2), SUMIFS(NewEmisData!K:K, NewEmisData!$A:$A, "LDV", NewEmisData!$B:$B, $A364, NewEmisData!$C:$C, $H364, NewEmisData!$D:$D, CI$2))</f>
        <v>0</v>
      </c>
      <c r="CJ364" s="335">
        <f>$I364*IF($G364="Pickup", SUMIFS(NewEmisData!L:L, NewEmisData!$A:$A, "Pickup", NewEmisData!$B:$B, $A364, NewEmisData!$C:$C, $H364, NewEmisData!$D:$D, CJ$2), SUMIFS(NewEmisData!L:L, NewEmisData!$A:$A, "LDV", NewEmisData!$B:$B, $A364, NewEmisData!$C:$C, $H364, NewEmisData!$D:$D, CJ$2))</f>
        <v>0</v>
      </c>
      <c r="CK364" s="335">
        <f>$I364*IF($G364="Pickup", SUMIFS(NewEmisData!M:M, NewEmisData!$A:$A, "Pickup", NewEmisData!$B:$B, $A364, NewEmisData!$C:$C, $H364, NewEmisData!$D:$D, CK$2), SUMIFS(NewEmisData!M:M, NewEmisData!$A:$A, "LDV", NewEmisData!$B:$B, $A364, NewEmisData!$C:$C, $H364, NewEmisData!$D:$D, CK$2))</f>
        <v>0</v>
      </c>
      <c r="CL364" s="335">
        <v>0</v>
      </c>
      <c r="CM364" s="335">
        <f>$I364*IF($G364="Pickup", SUMIFS(NewEmisData!E:E, NewEmisData!$A:$A, "Pickup", NewEmisData!$B:$B, $A364, NewEmisData!$C:$C, $H364, NewEmisData!$D:$D, CM$2), SUMIFS(NewEmisData!E:E, NewEmisData!$A:$A, "LDV", NewEmisData!$B:$B, $A364, NewEmisData!$C:$C, $H364, NewEmisData!$D:$D, CM$2))</f>
        <v>0</v>
      </c>
      <c r="CN364" s="335">
        <f>$I364*IF($G364="Pickup", SUMIFS(NewEmisData!F:F, NewEmisData!$A:$A, "Pickup", NewEmisData!$B:$B, $A364, NewEmisData!$C:$C, $H364, NewEmisData!$D:$D, CN$2), SUMIFS(NewEmisData!F:F, NewEmisData!$A:$A, "LDV", NewEmisData!$B:$B, $A364, NewEmisData!$C:$C, $H364, NewEmisData!$D:$D, CN$2))</f>
        <v>0</v>
      </c>
      <c r="CO364" s="335">
        <f>$I364*IF($G364="Pickup", SUMIFS(NewEmisData!G:G, NewEmisData!$A:$A, "Pickup", NewEmisData!$B:$B, $A364, NewEmisData!$C:$C, $H364, NewEmisData!$D:$D, CO$2), SUMIFS(NewEmisData!G:G, NewEmisData!$A:$A, "LDV", NewEmisData!$B:$B, $A364, NewEmisData!$C:$C, $H364, NewEmisData!$D:$D, CO$2))</f>
        <v>0</v>
      </c>
      <c r="CP364" s="335">
        <f>$I364*IF($G364="Pickup", SUMIFS(NewEmisData!H:H, NewEmisData!$A:$A, "Pickup", NewEmisData!$B:$B, $A364, NewEmisData!$C:$C, $H364, NewEmisData!$D:$D, CP$2), SUMIFS(NewEmisData!H:H, NewEmisData!$A:$A, "LDV", NewEmisData!$B:$B, $A364, NewEmisData!$C:$C, $H364, NewEmisData!$D:$D, CP$2))</f>
        <v>0</v>
      </c>
      <c r="CQ364" s="335">
        <f>$I364*IF($G364="Pickup", SUMIFS(NewEmisData!I:I, NewEmisData!$A:$A, "Pickup", NewEmisData!$B:$B, $A364, NewEmisData!$C:$C, $H364, NewEmisData!$D:$D, CQ$2), SUMIFS(NewEmisData!I:I, NewEmisData!$A:$A, "LDV", NewEmisData!$B:$B, $A364, NewEmisData!$C:$C, $H364, NewEmisData!$D:$D, CQ$2))</f>
        <v>0</v>
      </c>
      <c r="CR364" s="335">
        <f>$I364*IF($G364="Pickup", SUMIFS(NewEmisData!J:J, NewEmisData!$A:$A, "Pickup", NewEmisData!$B:$B, $A364, NewEmisData!$C:$C, $H364, NewEmisData!$D:$D, CR$2), SUMIFS(NewEmisData!J:J, NewEmisData!$A:$A, "LDV", NewEmisData!$B:$B, $A364, NewEmisData!$C:$C, $H364, NewEmisData!$D:$D, CR$2))</f>
        <v>0</v>
      </c>
      <c r="CS364" s="335">
        <f>$I364*IF($G364="Pickup", SUMIFS(NewEmisData!K:K, NewEmisData!$A:$A, "Pickup", NewEmisData!$B:$B, $A364, NewEmisData!$C:$C, $H364, NewEmisData!$D:$D, CS$2), SUMIFS(NewEmisData!K:K, NewEmisData!$A:$A, "LDV", NewEmisData!$B:$B, $A364, NewEmisData!$C:$C, $H364, NewEmisData!$D:$D, CS$2))</f>
        <v>0</v>
      </c>
      <c r="CT364" s="335">
        <f>$I364*IF($G364="Pickup", SUMIFS(NewEmisData!L:L, NewEmisData!$A:$A, "Pickup", NewEmisData!$B:$B, $A364, NewEmisData!$C:$C, $H364, NewEmisData!$D:$D, CT$2), SUMIFS(NewEmisData!L:L, NewEmisData!$A:$A, "LDV", NewEmisData!$B:$B, $A364, NewEmisData!$C:$C, $H364, NewEmisData!$D:$D, CT$2))</f>
        <v>0</v>
      </c>
      <c r="CU364" s="335">
        <f>$I364*IF($G364="Pickup", SUMIFS(NewEmisData!M:M, NewEmisData!$A:$A, "Pickup", NewEmisData!$B:$B, $A364, NewEmisData!$C:$C, $H364, NewEmisData!$D:$D, CU$2), SUMIFS(NewEmisData!M:M, NewEmisData!$A:$A, "LDV", NewEmisData!$B:$B, $A364, NewEmisData!$C:$C, $H364, NewEmisData!$D:$D, CU$2))</f>
        <v>0</v>
      </c>
      <c r="CV364" s="335">
        <v>0</v>
      </c>
      <c r="CW364" s="335">
        <v>0</v>
      </c>
      <c r="CX364" s="335">
        <v>0</v>
      </c>
      <c r="CY364" s="335">
        <v>0</v>
      </c>
      <c r="CZ364" s="335">
        <v>0</v>
      </c>
      <c r="DA364" s="335">
        <v>0</v>
      </c>
      <c r="DB364" s="335">
        <v>0</v>
      </c>
      <c r="DC364" s="335">
        <v>0</v>
      </c>
      <c r="DD364" s="335">
        <v>0</v>
      </c>
      <c r="DE364" s="335">
        <v>0</v>
      </c>
      <c r="DF364" s="335">
        <v>0</v>
      </c>
      <c r="DG364" s="335">
        <f>$I364*IF($G364="Pickup", SUMIFS(NewEmisData!E:E, NewEmisData!$A:$A, "Pickup", NewEmisData!$B:$B, $A364, NewEmisData!$C:$C, $H364, NewEmisData!$D:$D, DG$2), SUMIFS(NewEmisData!E:E, NewEmisData!$A:$A, "LDV", NewEmisData!$B:$B, $A364, NewEmisData!$C:$C, $H364, NewEmisData!$D:$D, DG$2))</f>
        <v>0</v>
      </c>
      <c r="DH364" s="335">
        <f>$I364*IF($G364="Pickup", SUMIFS(NewEmisData!F:F, NewEmisData!$A:$A, "Pickup", NewEmisData!$B:$B, $A364, NewEmisData!$C:$C, $H364, NewEmisData!$D:$D, DH$2), SUMIFS(NewEmisData!F:F, NewEmisData!$A:$A, "LDV", NewEmisData!$B:$B, $A364, NewEmisData!$C:$C, $H364, NewEmisData!$D:$D, DH$2))</f>
        <v>0</v>
      </c>
      <c r="DI364" s="335">
        <f>$I364*IF($G364="Pickup", SUMIFS(NewEmisData!G:G, NewEmisData!$A:$A, "Pickup", NewEmisData!$B:$B, $A364, NewEmisData!$C:$C, $H364, NewEmisData!$D:$D, DI$2), SUMIFS(NewEmisData!G:G, NewEmisData!$A:$A, "LDV", NewEmisData!$B:$B, $A364, NewEmisData!$C:$C, $H364, NewEmisData!$D:$D, DI$2))</f>
        <v>0</v>
      </c>
      <c r="DJ364" s="335">
        <f>$I364*IF($G364="Pickup", SUMIFS(NewEmisData!H:H, NewEmisData!$A:$A, "Pickup", NewEmisData!$B:$B, $A364, NewEmisData!$C:$C, $H364, NewEmisData!$D:$D, DJ$2), SUMIFS(NewEmisData!H:H, NewEmisData!$A:$A, "LDV", NewEmisData!$B:$B, $A364, NewEmisData!$C:$C, $H364, NewEmisData!$D:$D, DJ$2))</f>
        <v>0</v>
      </c>
      <c r="DK364" s="335">
        <f>$I364*IF($G364="Pickup", SUMIFS(NewEmisData!I:I, NewEmisData!$A:$A, "Pickup", NewEmisData!$B:$B, $A364, NewEmisData!$C:$C, $H364, NewEmisData!$D:$D, DK$2), SUMIFS(NewEmisData!I:I, NewEmisData!$A:$A, "LDV", NewEmisData!$B:$B, $A364, NewEmisData!$C:$C, $H364, NewEmisData!$D:$D, DK$2))</f>
        <v>0</v>
      </c>
      <c r="DL364" s="335">
        <f>$I364*IF($G364="Pickup", SUMIFS(NewEmisData!J:J, NewEmisData!$A:$A, "Pickup", NewEmisData!$B:$B, $A364, NewEmisData!$C:$C, $H364, NewEmisData!$D:$D, DL$2), SUMIFS(NewEmisData!J:J, NewEmisData!$A:$A, "LDV", NewEmisData!$B:$B, $A364, NewEmisData!$C:$C, $H364, NewEmisData!$D:$D, DL$2))</f>
        <v>0</v>
      </c>
      <c r="DM364" s="335">
        <f>$I364*IF($G364="Pickup", SUMIFS(NewEmisData!K:K, NewEmisData!$A:$A, "Pickup", NewEmisData!$B:$B, $A364, NewEmisData!$C:$C, $H364, NewEmisData!$D:$D, DM$2), SUMIFS(NewEmisData!K:K, NewEmisData!$A:$A, "LDV", NewEmisData!$B:$B, $A364, NewEmisData!$C:$C, $H364, NewEmisData!$D:$D, DM$2))</f>
        <v>0</v>
      </c>
      <c r="DN364" s="335">
        <f>$I364*IF($G364="Pickup", SUMIFS(NewEmisData!L:L, NewEmisData!$A:$A, "Pickup", NewEmisData!$B:$B, $A364, NewEmisData!$C:$C, $H364, NewEmisData!$D:$D, DN$2), SUMIFS(NewEmisData!L:L, NewEmisData!$A:$A, "LDV", NewEmisData!$B:$B, $A364, NewEmisData!$C:$C, $H364, NewEmisData!$D:$D, DN$2))</f>
        <v>0</v>
      </c>
      <c r="DO364" s="335">
        <f>$I364*IF($G364="Pickup", SUMIFS(NewEmisData!M:M, NewEmisData!$A:$A, "Pickup", NewEmisData!$B:$B, $A364, NewEmisData!$C:$C, $H364, NewEmisData!$D:$D, DO$2), SUMIFS(NewEmisData!M:M, NewEmisData!$A:$A, "LDV", NewEmisData!$B:$B, $A364, NewEmisData!$C:$C, $H364, NewEmisData!$D:$D, DO$2))</f>
        <v>0</v>
      </c>
      <c r="DP364" s="335">
        <v>0</v>
      </c>
      <c r="DQ364" s="335">
        <f>$I364*IF($G364="Pickup", SUMIFS(NewEmisData!E:E, NewEmisData!$A:$A, "Pickup", NewEmisData!$B:$B, $A364, NewEmisData!$C:$C, $H364, NewEmisData!$D:$D, DQ$2), SUMIFS(NewEmisData!E:E, NewEmisData!$A:$A, "LDV", NewEmisData!$B:$B, $A364, NewEmisData!$C:$C, $H364, NewEmisData!$D:$D, DQ$2))</f>
        <v>0</v>
      </c>
      <c r="DR364" s="335">
        <f>$I364*IF($G364="Pickup", SUMIFS(NewEmisData!F:F, NewEmisData!$A:$A, "Pickup", NewEmisData!$B:$B, $A364, NewEmisData!$C:$C, $H364, NewEmisData!$D:$D, DR$2), SUMIFS(NewEmisData!F:F, NewEmisData!$A:$A, "LDV", NewEmisData!$B:$B, $A364, NewEmisData!$C:$C, $H364, NewEmisData!$D:$D, DR$2))</f>
        <v>0</v>
      </c>
      <c r="DS364" s="335">
        <f>$I364*IF($G364="Pickup", SUMIFS(NewEmisData!G:G, NewEmisData!$A:$A, "Pickup", NewEmisData!$B:$B, $A364, NewEmisData!$C:$C, $H364, NewEmisData!$D:$D, DS$2), SUMIFS(NewEmisData!G:G, NewEmisData!$A:$A, "LDV", NewEmisData!$B:$B, $A364, NewEmisData!$C:$C, $H364, NewEmisData!$D:$D, DS$2))</f>
        <v>0</v>
      </c>
      <c r="DT364" s="335">
        <f>$I364*IF($G364="Pickup", SUMIFS(NewEmisData!H:H, NewEmisData!$A:$A, "Pickup", NewEmisData!$B:$B, $A364, NewEmisData!$C:$C, $H364, NewEmisData!$D:$D, DT$2), SUMIFS(NewEmisData!H:H, NewEmisData!$A:$A, "LDV", NewEmisData!$B:$B, $A364, NewEmisData!$C:$C, $H364, NewEmisData!$D:$D, DT$2))</f>
        <v>0</v>
      </c>
      <c r="DU364" s="335">
        <f>$I364*IF($G364="Pickup", SUMIFS(NewEmisData!I:I, NewEmisData!$A:$A, "Pickup", NewEmisData!$B:$B, $A364, NewEmisData!$C:$C, $H364, NewEmisData!$D:$D, DU$2), SUMIFS(NewEmisData!I:I, NewEmisData!$A:$A, "LDV", NewEmisData!$B:$B, $A364, NewEmisData!$C:$C, $H364, NewEmisData!$D:$D, DU$2))</f>
        <v>0</v>
      </c>
      <c r="DV364" s="335">
        <f>$I364*IF($G364="Pickup", SUMIFS(NewEmisData!J:J, NewEmisData!$A:$A, "Pickup", NewEmisData!$B:$B, $A364, NewEmisData!$C:$C, $H364, NewEmisData!$D:$D, DV$2), SUMIFS(NewEmisData!J:J, NewEmisData!$A:$A, "LDV", NewEmisData!$B:$B, $A364, NewEmisData!$C:$C, $H364, NewEmisData!$D:$D, DV$2))</f>
        <v>0</v>
      </c>
      <c r="DW364" s="335">
        <f>$I364*IF($G364="Pickup", SUMIFS(NewEmisData!K:K, NewEmisData!$A:$A, "Pickup", NewEmisData!$B:$B, $A364, NewEmisData!$C:$C, $H364, NewEmisData!$D:$D, DW$2), SUMIFS(NewEmisData!K:K, NewEmisData!$A:$A, "LDV", NewEmisData!$B:$B, $A364, NewEmisData!$C:$C, $H364, NewEmisData!$D:$D, DW$2))</f>
        <v>0</v>
      </c>
      <c r="DX364" s="335">
        <f>$I364*IF($G364="Pickup", SUMIFS(NewEmisData!L:L, NewEmisData!$A:$A, "Pickup", NewEmisData!$B:$B, $A364, NewEmisData!$C:$C, $H364, NewEmisData!$D:$D, DX$2), SUMIFS(NewEmisData!L:L, NewEmisData!$A:$A, "LDV", NewEmisData!$B:$B, $A364, NewEmisData!$C:$C, $H364, NewEmisData!$D:$D, DX$2))</f>
        <v>0</v>
      </c>
      <c r="DY364" s="335">
        <f>$I364*IF($G364="Pickup", SUMIFS(NewEmisData!M:M, NewEmisData!$A:$A, "Pickup", NewEmisData!$B:$B, $A364, NewEmisData!$C:$C, $H364, NewEmisData!$D:$D, DY$2), SUMIFS(NewEmisData!M:M, NewEmisData!$A:$A, "LDV", NewEmisData!$B:$B, $A364, NewEmisData!$C:$C, $H364, NewEmisData!$D:$D, DY$2))</f>
        <v>0</v>
      </c>
      <c r="DZ364" s="335">
        <v>0</v>
      </c>
      <c r="EA364" s="335">
        <f t="shared" si="658"/>
        <v>0</v>
      </c>
      <c r="EB364" s="335">
        <f t="shared" si="659"/>
        <v>0</v>
      </c>
      <c r="EC364" s="335">
        <f t="shared" si="660"/>
        <v>0</v>
      </c>
      <c r="ED364" s="335">
        <f t="shared" si="661"/>
        <v>0</v>
      </c>
      <c r="EE364" s="335">
        <f t="shared" si="662"/>
        <v>0</v>
      </c>
      <c r="EF364" s="335">
        <f t="shared" si="663"/>
        <v>0</v>
      </c>
      <c r="EG364" s="335">
        <f t="shared" si="664"/>
        <v>0</v>
      </c>
      <c r="EH364" s="335">
        <f t="shared" si="665"/>
        <v>0</v>
      </c>
      <c r="EI364" s="335">
        <f t="shared" si="666"/>
        <v>0</v>
      </c>
      <c r="EJ364" s="335">
        <f t="shared" si="667"/>
        <v>0</v>
      </c>
      <c r="EK364" s="335">
        <f t="shared" si="668"/>
        <v>0</v>
      </c>
      <c r="EL364" s="335">
        <f t="shared" si="669"/>
        <v>0</v>
      </c>
      <c r="EM364" s="335">
        <f t="shared" si="670"/>
        <v>0</v>
      </c>
      <c r="EN364" s="335">
        <f t="shared" si="671"/>
        <v>0</v>
      </c>
      <c r="EO364" s="335">
        <f t="shared" si="672"/>
        <v>0</v>
      </c>
      <c r="EP364" s="335">
        <f t="shared" si="673"/>
        <v>0</v>
      </c>
      <c r="EQ364" s="335">
        <f t="shared" si="674"/>
        <v>0</v>
      </c>
      <c r="ER364" s="335">
        <f t="shared" si="675"/>
        <v>0</v>
      </c>
      <c r="ES364" s="335">
        <f t="shared" si="676"/>
        <v>0</v>
      </c>
      <c r="ET364" s="335">
        <f t="shared" si="677"/>
        <v>0</v>
      </c>
      <c r="EU364" s="335">
        <f t="shared" si="678"/>
        <v>0</v>
      </c>
      <c r="EV364" s="335">
        <f t="shared" si="679"/>
        <v>0</v>
      </c>
      <c r="EW364" s="335">
        <f t="shared" si="680"/>
        <v>0</v>
      </c>
      <c r="EX364" s="335">
        <f t="shared" si="681"/>
        <v>0</v>
      </c>
      <c r="EY364" s="335">
        <f t="shared" si="682"/>
        <v>0</v>
      </c>
      <c r="EZ364" s="335">
        <f t="shared" si="683"/>
        <v>0</v>
      </c>
      <c r="FA364" s="335">
        <f t="shared" si="684"/>
        <v>0</v>
      </c>
      <c r="FB364" s="335">
        <f t="shared" si="685"/>
        <v>0</v>
      </c>
      <c r="FC364" s="335">
        <f t="shared" si="686"/>
        <v>0</v>
      </c>
      <c r="FD364" s="335">
        <f t="shared" si="687"/>
        <v>0</v>
      </c>
      <c r="FE364" s="335">
        <f t="shared" si="688"/>
        <v>5.12091740678495E-2</v>
      </c>
      <c r="FF364" s="335">
        <f t="shared" si="689"/>
        <v>5.12091740678495E-2</v>
      </c>
      <c r="FG364" s="335">
        <f t="shared" si="690"/>
        <v>5.1209105995627897E-2</v>
      </c>
      <c r="FH364" s="335">
        <f t="shared" si="691"/>
        <v>5.1209106574509597E-2</v>
      </c>
      <c r="FI364" s="335">
        <f t="shared" si="692"/>
        <v>5.1209011120713299E-2</v>
      </c>
      <c r="FJ364" s="335">
        <f t="shared" si="693"/>
        <v>5.1209115709399303E-2</v>
      </c>
      <c r="FK364" s="335">
        <f t="shared" si="694"/>
        <v>5.1209067900781301E-2</v>
      </c>
      <c r="FL364" s="335">
        <f t="shared" si="695"/>
        <v>5.1209026266060102E-2</v>
      </c>
      <c r="FM364" s="335">
        <f t="shared" si="696"/>
        <v>5.1209026266060102E-2</v>
      </c>
      <c r="FN364" s="335">
        <f t="shared" si="697"/>
        <v>2.3805319372350052E-2</v>
      </c>
      <c r="FO364" s="335">
        <f t="shared" si="698"/>
        <v>6.66074097322524E-3</v>
      </c>
      <c r="FP364" s="335">
        <f t="shared" si="699"/>
        <v>6.66074097322524E-3</v>
      </c>
      <c r="FQ364" s="335">
        <f t="shared" si="700"/>
        <v>6.6607335748389796E-3</v>
      </c>
      <c r="FR364" s="335">
        <f t="shared" si="701"/>
        <v>6.6607277974443701E-3</v>
      </c>
      <c r="FS364" s="335">
        <f t="shared" si="702"/>
        <v>6.6607270180681398E-3</v>
      </c>
      <c r="FT364" s="335">
        <f t="shared" si="703"/>
        <v>6.6607268966739396E-3</v>
      </c>
      <c r="FU364" s="335">
        <f t="shared" si="704"/>
        <v>6.6607294451310698E-3</v>
      </c>
      <c r="FV364" s="335">
        <f t="shared" si="705"/>
        <v>6.6607268071052902E-3</v>
      </c>
      <c r="FW364" s="335">
        <f t="shared" si="706"/>
        <v>6.6607268071052902E-3</v>
      </c>
      <c r="FX364" s="335">
        <f t="shared" si="707"/>
        <v>1.6506531515565108E-3</v>
      </c>
    </row>
    <row r="365" spans="1:180" x14ac:dyDescent="0.2">
      <c r="A365" s="305" t="str">
        <f>IF(LEFT(TRIM(TechData_All!AJ85),1)="*", _xlfn.CONCAT("*","R2"), "R2")</f>
        <v>*R2</v>
      </c>
      <c r="B365" s="305" t="str">
        <f>TechData_All!A85</f>
        <v>TLLSFCH25</v>
      </c>
      <c r="C365" s="305" t="str">
        <f>TechData_All!C85</f>
        <v>TL.H2.LS.FCH.2025</v>
      </c>
      <c r="D365" s="301" t="str">
        <f>TechData_All!D85</f>
        <v>bn-vmt, bn-vmt/a</v>
      </c>
      <c r="E365" s="301" t="str">
        <f>TechData_All!E85</f>
        <v>TRNH2</v>
      </c>
      <c r="F365" s="301" t="str">
        <f>TechData_All!F85</f>
        <v>TL</v>
      </c>
      <c r="G365" s="315" t="s">
        <v>822</v>
      </c>
      <c r="H365" s="315" t="s">
        <v>36</v>
      </c>
      <c r="I365" s="315">
        <v>1</v>
      </c>
      <c r="J365" s="315" t="str">
        <f t="shared" si="708"/>
        <v>Large SUV-ELC</v>
      </c>
      <c r="K365" s="335">
        <f>$I365*IF($G365="Pickup", SUMIFS(NewEmisData!E:E, NewEmisData!$A:$A, "Pickup", NewEmisData!$B:$B, $A365, NewEmisData!$C:$C, $H365, NewEmisData!$D:$D, K$2), SUMIFS(NewEmisData!E:E, NewEmisData!$A:$A, "LDV", NewEmisData!$B:$B, $A365, NewEmisData!$C:$C, $H365, NewEmisData!$D:$D, K$2))</f>
        <v>0</v>
      </c>
      <c r="L365" s="335">
        <f>$I365*IF($G365="Pickup", SUMIFS(NewEmisData!F:F, NewEmisData!$A:$A, "Pickup", NewEmisData!$B:$B, $A365, NewEmisData!$C:$C, $H365, NewEmisData!$D:$D, L$2), SUMIFS(NewEmisData!F:F, NewEmisData!$A:$A, "LDV", NewEmisData!$B:$B, $A365, NewEmisData!$C:$C, $H365, NewEmisData!$D:$D, L$2))</f>
        <v>0</v>
      </c>
      <c r="M365" s="335">
        <f>$I365*IF($G365="Pickup", SUMIFS(NewEmisData!G:G, NewEmisData!$A:$A, "Pickup", NewEmisData!$B:$B, $A365, NewEmisData!$C:$C, $H365, NewEmisData!$D:$D, M$2), SUMIFS(NewEmisData!G:G, NewEmisData!$A:$A, "LDV", NewEmisData!$B:$B, $A365, NewEmisData!$C:$C, $H365, NewEmisData!$D:$D, M$2))</f>
        <v>0</v>
      </c>
      <c r="N365" s="335">
        <f>$I365*IF($G365="Pickup", SUMIFS(NewEmisData!H:H, NewEmisData!$A:$A, "Pickup", NewEmisData!$B:$B, $A365, NewEmisData!$C:$C, $H365, NewEmisData!$D:$D, N$2), SUMIFS(NewEmisData!H:H, NewEmisData!$A:$A, "LDV", NewEmisData!$B:$B, $A365, NewEmisData!$C:$C, $H365, NewEmisData!$D:$D, N$2))</f>
        <v>0</v>
      </c>
      <c r="O365" s="335">
        <f>$I365*IF($G365="Pickup", SUMIFS(NewEmisData!I:I, NewEmisData!$A:$A, "Pickup", NewEmisData!$B:$B, $A365, NewEmisData!$C:$C, $H365, NewEmisData!$D:$D, O$2), SUMIFS(NewEmisData!I:I, NewEmisData!$A:$A, "LDV", NewEmisData!$B:$B, $A365, NewEmisData!$C:$C, $H365, NewEmisData!$D:$D, O$2))</f>
        <v>0</v>
      </c>
      <c r="P365" s="335">
        <f>$I365*IF($G365="Pickup", SUMIFS(NewEmisData!J:J, NewEmisData!$A:$A, "Pickup", NewEmisData!$B:$B, $A365, NewEmisData!$C:$C, $H365, NewEmisData!$D:$D, P$2), SUMIFS(NewEmisData!J:J, NewEmisData!$A:$A, "LDV", NewEmisData!$B:$B, $A365, NewEmisData!$C:$C, $H365, NewEmisData!$D:$D, P$2))</f>
        <v>0</v>
      </c>
      <c r="Q365" s="335">
        <f>$I365*IF($G365="Pickup", SUMIFS(NewEmisData!K:K, NewEmisData!$A:$A, "Pickup", NewEmisData!$B:$B, $A365, NewEmisData!$C:$C, $H365, NewEmisData!$D:$D, Q$2), SUMIFS(NewEmisData!K:K, NewEmisData!$A:$A, "LDV", NewEmisData!$B:$B, $A365, NewEmisData!$C:$C, $H365, NewEmisData!$D:$D, Q$2))</f>
        <v>0</v>
      </c>
      <c r="R365" s="335">
        <f>$I365*IF($G365="Pickup", SUMIFS(NewEmisData!L:L, NewEmisData!$A:$A, "Pickup", NewEmisData!$B:$B, $A365, NewEmisData!$C:$C, $H365, NewEmisData!$D:$D, R$2), SUMIFS(NewEmisData!L:L, NewEmisData!$A:$A, "LDV", NewEmisData!$B:$B, $A365, NewEmisData!$C:$C, $H365, NewEmisData!$D:$D, R$2))</f>
        <v>0</v>
      </c>
      <c r="S365" s="335">
        <f>$I365*IF($G365="Pickup", SUMIFS(NewEmisData!M:M, NewEmisData!$A:$A, "Pickup", NewEmisData!$B:$B, $A365, NewEmisData!$C:$C, $H365, NewEmisData!$D:$D, S$2), SUMIFS(NewEmisData!M:M, NewEmisData!$A:$A, "LDV", NewEmisData!$B:$B, $A365, NewEmisData!$C:$C, $H365, NewEmisData!$D:$D, S$2))</f>
        <v>0</v>
      </c>
      <c r="T365" s="335">
        <v>0</v>
      </c>
      <c r="U365" s="335">
        <f>$I365*IF($G365="Pickup", SUMIFS(NewEmisData!E:E, NewEmisData!$A:$A, "Pickup", NewEmisData!$B:$B, $A365, NewEmisData!$C:$C, $H365, NewEmisData!$D:$D, U$2), SUMIFS(NewEmisData!E:E, NewEmisData!$A:$A, "LDV", NewEmisData!$B:$B, $A365, NewEmisData!$C:$C, $H365, NewEmisData!$D:$D, U$2))</f>
        <v>0</v>
      </c>
      <c r="V365" s="335">
        <f>$I365*IF($G365="Pickup", SUMIFS(NewEmisData!F:F, NewEmisData!$A:$A, "Pickup", NewEmisData!$B:$B, $A365, NewEmisData!$C:$C, $H365, NewEmisData!$D:$D, V$2), SUMIFS(NewEmisData!F:F, NewEmisData!$A:$A, "LDV", NewEmisData!$B:$B, $A365, NewEmisData!$C:$C, $H365, NewEmisData!$D:$D, V$2))</f>
        <v>0</v>
      </c>
      <c r="W365" s="335">
        <f>$I365*IF($G365="Pickup", SUMIFS(NewEmisData!G:G, NewEmisData!$A:$A, "Pickup", NewEmisData!$B:$B, $A365, NewEmisData!$C:$C, $H365, NewEmisData!$D:$D, W$2), SUMIFS(NewEmisData!G:G, NewEmisData!$A:$A, "LDV", NewEmisData!$B:$B, $A365, NewEmisData!$C:$C, $H365, NewEmisData!$D:$D, W$2))</f>
        <v>0</v>
      </c>
      <c r="X365" s="335">
        <f>$I365*IF($G365="Pickup", SUMIFS(NewEmisData!H:H, NewEmisData!$A:$A, "Pickup", NewEmisData!$B:$B, $A365, NewEmisData!$C:$C, $H365, NewEmisData!$D:$D, X$2), SUMIFS(NewEmisData!H:H, NewEmisData!$A:$A, "LDV", NewEmisData!$B:$B, $A365, NewEmisData!$C:$C, $H365, NewEmisData!$D:$D, X$2))</f>
        <v>0</v>
      </c>
      <c r="Y365" s="335">
        <f>$I365*IF($G365="Pickup", SUMIFS(NewEmisData!I:I, NewEmisData!$A:$A, "Pickup", NewEmisData!$B:$B, $A365, NewEmisData!$C:$C, $H365, NewEmisData!$D:$D, Y$2), SUMIFS(NewEmisData!I:I, NewEmisData!$A:$A, "LDV", NewEmisData!$B:$B, $A365, NewEmisData!$C:$C, $H365, NewEmisData!$D:$D, Y$2))</f>
        <v>0</v>
      </c>
      <c r="Z365" s="335">
        <f>$I365*IF($G365="Pickup", SUMIFS(NewEmisData!J:J, NewEmisData!$A:$A, "Pickup", NewEmisData!$B:$B, $A365, NewEmisData!$C:$C, $H365, NewEmisData!$D:$D, Z$2), SUMIFS(NewEmisData!J:J, NewEmisData!$A:$A, "LDV", NewEmisData!$B:$B, $A365, NewEmisData!$C:$C, $H365, NewEmisData!$D:$D, Z$2))</f>
        <v>0</v>
      </c>
      <c r="AA365" s="335">
        <f>$I365*IF($G365="Pickup", SUMIFS(NewEmisData!K:K, NewEmisData!$A:$A, "Pickup", NewEmisData!$B:$B, $A365, NewEmisData!$C:$C, $H365, NewEmisData!$D:$D, AA$2), SUMIFS(NewEmisData!K:K, NewEmisData!$A:$A, "LDV", NewEmisData!$B:$B, $A365, NewEmisData!$C:$C, $H365, NewEmisData!$D:$D, AA$2))</f>
        <v>0</v>
      </c>
      <c r="AB365" s="335">
        <f>$I365*IF($G365="Pickup", SUMIFS(NewEmisData!L:L, NewEmisData!$A:$A, "Pickup", NewEmisData!$B:$B, $A365, NewEmisData!$C:$C, $H365, NewEmisData!$D:$D, AB$2), SUMIFS(NewEmisData!L:L, NewEmisData!$A:$A, "LDV", NewEmisData!$B:$B, $A365, NewEmisData!$C:$C, $H365, NewEmisData!$D:$D, AB$2))</f>
        <v>0</v>
      </c>
      <c r="AC365" s="335">
        <f>$I365*IF($G365="Pickup", SUMIFS(NewEmisData!M:M, NewEmisData!$A:$A, "Pickup", NewEmisData!$B:$B, $A365, NewEmisData!$C:$C, $H365, NewEmisData!$D:$D, AC$2), SUMIFS(NewEmisData!M:M, NewEmisData!$A:$A, "LDV", NewEmisData!$B:$B, $A365, NewEmisData!$C:$C, $H365, NewEmisData!$D:$D, AC$2))</f>
        <v>0</v>
      </c>
      <c r="AD365" s="335">
        <v>0</v>
      </c>
      <c r="AE365" s="335">
        <f>$I365*IF($G365="Pickup", SUMIFS(NewEmisData!E:E, NewEmisData!$A:$A, "Pickup", NewEmisData!$B:$B, $A365, NewEmisData!$C:$C, $H365, NewEmisData!$D:$D, AE$2), SUMIFS(NewEmisData!E:E, NewEmisData!$A:$A, "LDV", NewEmisData!$B:$B, $A365, NewEmisData!$C:$C, $H365, NewEmisData!$D:$D, AE$2))</f>
        <v>0</v>
      </c>
      <c r="AF365" s="335">
        <f>$I365*IF($G365="Pickup", SUMIFS(NewEmisData!F:F, NewEmisData!$A:$A, "Pickup", NewEmisData!$B:$B, $A365, NewEmisData!$C:$C, $H365, NewEmisData!$D:$D, AF$2), SUMIFS(NewEmisData!F:F, NewEmisData!$A:$A, "LDV", NewEmisData!$B:$B, $A365, NewEmisData!$C:$C, $H365, NewEmisData!$D:$D, AF$2))</f>
        <v>0</v>
      </c>
      <c r="AG365" s="335">
        <f>$I365*IF($G365="Pickup", SUMIFS(NewEmisData!G:G, NewEmisData!$A:$A, "Pickup", NewEmisData!$B:$B, $A365, NewEmisData!$C:$C, $H365, NewEmisData!$D:$D, AG$2), SUMIFS(NewEmisData!G:G, NewEmisData!$A:$A, "LDV", NewEmisData!$B:$B, $A365, NewEmisData!$C:$C, $H365, NewEmisData!$D:$D, AG$2))</f>
        <v>0</v>
      </c>
      <c r="AH365" s="335">
        <f>$I365*IF($G365="Pickup", SUMIFS(NewEmisData!H:H, NewEmisData!$A:$A, "Pickup", NewEmisData!$B:$B, $A365, NewEmisData!$C:$C, $H365, NewEmisData!$D:$D, AH$2), SUMIFS(NewEmisData!H:H, NewEmisData!$A:$A, "LDV", NewEmisData!$B:$B, $A365, NewEmisData!$C:$C, $H365, NewEmisData!$D:$D, AH$2))</f>
        <v>0</v>
      </c>
      <c r="AI365" s="335">
        <f>$I365*IF($G365="Pickup", SUMIFS(NewEmisData!I:I, NewEmisData!$A:$A, "Pickup", NewEmisData!$B:$B, $A365, NewEmisData!$C:$C, $H365, NewEmisData!$D:$D, AI$2), SUMIFS(NewEmisData!I:I, NewEmisData!$A:$A, "LDV", NewEmisData!$B:$B, $A365, NewEmisData!$C:$C, $H365, NewEmisData!$D:$D, AI$2))</f>
        <v>0</v>
      </c>
      <c r="AJ365" s="335">
        <f>$I365*IF($G365="Pickup", SUMIFS(NewEmisData!J:J, NewEmisData!$A:$A, "Pickup", NewEmisData!$B:$B, $A365, NewEmisData!$C:$C, $H365, NewEmisData!$D:$D, AJ$2), SUMIFS(NewEmisData!J:J, NewEmisData!$A:$A, "LDV", NewEmisData!$B:$B, $A365, NewEmisData!$C:$C, $H365, NewEmisData!$D:$D, AJ$2))</f>
        <v>0</v>
      </c>
      <c r="AK365" s="335">
        <f>$I365*IF($G365="Pickup", SUMIFS(NewEmisData!K:K, NewEmisData!$A:$A, "Pickup", NewEmisData!$B:$B, $A365, NewEmisData!$C:$C, $H365, NewEmisData!$D:$D, AK$2), SUMIFS(NewEmisData!K:K, NewEmisData!$A:$A, "LDV", NewEmisData!$B:$B, $A365, NewEmisData!$C:$C, $H365, NewEmisData!$D:$D, AK$2))</f>
        <v>0</v>
      </c>
      <c r="AL365" s="335">
        <f>$I365*IF($G365="Pickup", SUMIFS(NewEmisData!L:L, NewEmisData!$A:$A, "Pickup", NewEmisData!$B:$B, $A365, NewEmisData!$C:$C, $H365, NewEmisData!$D:$D, AL$2), SUMIFS(NewEmisData!L:L, NewEmisData!$A:$A, "LDV", NewEmisData!$B:$B, $A365, NewEmisData!$C:$C, $H365, NewEmisData!$D:$D, AL$2))</f>
        <v>0</v>
      </c>
      <c r="AM365" s="335">
        <f>$I365*IF($G365="Pickup", SUMIFS(NewEmisData!M:M, NewEmisData!$A:$A, "Pickup", NewEmisData!$B:$B, $A365, NewEmisData!$C:$C, $H365, NewEmisData!$D:$D, AM$2), SUMIFS(NewEmisData!M:M, NewEmisData!$A:$A, "LDV", NewEmisData!$B:$B, $A365, NewEmisData!$C:$C, $H365, NewEmisData!$D:$D, AM$2))</f>
        <v>0</v>
      </c>
      <c r="AN365" s="335">
        <v>0</v>
      </c>
      <c r="AO365" s="335">
        <f>$I365*IF($G365="Pickup", SUMIFS(NewEmisData!E:E, NewEmisData!$A:$A, "Pickup", NewEmisData!$B:$B, $A365, NewEmisData!$C:$C, $H365, NewEmisData!$D:$D, AO$2), SUMIFS(NewEmisData!E:E, NewEmisData!$A:$A, "LDV", NewEmisData!$B:$B, $A365, NewEmisData!$C:$C, $H365, NewEmisData!$D:$D, AO$2))</f>
        <v>7.3243110221385299E-2</v>
      </c>
      <c r="AP365" s="335">
        <f>$I365*IF($G365="Pickup", SUMIFS(NewEmisData!F:F, NewEmisData!$A:$A, "Pickup", NewEmisData!$B:$B, $A365, NewEmisData!$C:$C, $H365, NewEmisData!$D:$D, AP$2), SUMIFS(NewEmisData!F:F, NewEmisData!$A:$A, "LDV", NewEmisData!$B:$B, $A365, NewEmisData!$C:$C, $H365, NewEmisData!$D:$D, AP$2))</f>
        <v>7.3243110221385299E-2</v>
      </c>
      <c r="AQ365" s="335">
        <f>$I365*IF($G365="Pickup", SUMIFS(NewEmisData!G:G, NewEmisData!$A:$A, "Pickup", NewEmisData!$B:$B, $A365, NewEmisData!$C:$C, $H365, NewEmisData!$D:$D, AQ$2), SUMIFS(NewEmisData!G:G, NewEmisData!$A:$A, "LDV", NewEmisData!$B:$B, $A365, NewEmisData!$C:$C, $H365, NewEmisData!$D:$D, AQ$2))</f>
        <v>7.32430660863298E-2</v>
      </c>
      <c r="AR365" s="335">
        <f>$I365*IF($G365="Pickup", SUMIFS(NewEmisData!H:H, NewEmisData!$A:$A, "Pickup", NewEmisData!$B:$B, $A365, NewEmisData!$C:$C, $H365, NewEmisData!$D:$D, AR$2), SUMIFS(NewEmisData!H:H, NewEmisData!$A:$A, "LDV", NewEmisData!$B:$B, $A365, NewEmisData!$C:$C, $H365, NewEmisData!$D:$D, AR$2))</f>
        <v>7.3243157465552503E-2</v>
      </c>
      <c r="AS365" s="335">
        <f>$I365*IF($G365="Pickup", SUMIFS(NewEmisData!I:I, NewEmisData!$A:$A, "Pickup", NewEmisData!$B:$B, $A365, NewEmisData!$C:$C, $H365, NewEmisData!$D:$D, AS$2), SUMIFS(NewEmisData!I:I, NewEmisData!$A:$A, "LDV", NewEmisData!$B:$B, $A365, NewEmisData!$C:$C, $H365, NewEmisData!$D:$D, AS$2))</f>
        <v>7.3243061950548305E-2</v>
      </c>
      <c r="AT365" s="335">
        <f>$I365*IF($G365="Pickup", SUMIFS(NewEmisData!J:J, NewEmisData!$A:$A, "Pickup", NewEmisData!$B:$B, $A365, NewEmisData!$C:$C, $H365, NewEmisData!$D:$D, AT$2), SUMIFS(NewEmisData!J:J, NewEmisData!$A:$A, "LDV", NewEmisData!$B:$B, $A365, NewEmisData!$C:$C, $H365, NewEmisData!$D:$D, AT$2))</f>
        <v>7.3243007522533404E-2</v>
      </c>
      <c r="AU365" s="335">
        <f>$I365*IF($G365="Pickup", SUMIFS(NewEmisData!K:K, NewEmisData!$A:$A, "Pickup", NewEmisData!$B:$B, $A365, NewEmisData!$C:$C, $H365, NewEmisData!$D:$D, AU$2), SUMIFS(NewEmisData!K:K, NewEmisData!$A:$A, "LDV", NewEmisData!$B:$B, $A365, NewEmisData!$C:$C, $H365, NewEmisData!$D:$D, AU$2))</f>
        <v>7.3243037508868306E-2</v>
      </c>
      <c r="AV365" s="335">
        <f>$I365*IF($G365="Pickup", SUMIFS(NewEmisData!L:L, NewEmisData!$A:$A, "Pickup", NewEmisData!$B:$B, $A365, NewEmisData!$C:$C, $H365, NewEmisData!$D:$D, AV$2), SUMIFS(NewEmisData!L:L, NewEmisData!$A:$A, "LDV", NewEmisData!$B:$B, $A365, NewEmisData!$C:$C, $H365, NewEmisData!$D:$D, AV$2))</f>
        <v>7.3242921236188793E-2</v>
      </c>
      <c r="AW365" s="335">
        <f>$I365*IF($G365="Pickup", SUMIFS(NewEmisData!M:M, NewEmisData!$A:$A, "Pickup", NewEmisData!$B:$B, $A365, NewEmisData!$C:$C, $H365, NewEmisData!$D:$D, AW$2), SUMIFS(NewEmisData!M:M, NewEmisData!$A:$A, "LDV", NewEmisData!$B:$B, $A365, NewEmisData!$C:$C, $H365, NewEmisData!$D:$D, AW$2))</f>
        <v>7.3242921236188793E-2</v>
      </c>
      <c r="AX365" s="335">
        <v>2.3805319372350052E-2</v>
      </c>
      <c r="AY365" s="335">
        <f>$I365*IF($G365="Pickup", SUMIFS(NewEmisData!E:E, NewEmisData!$A:$A, "Pickup", NewEmisData!$B:$B, $A365, NewEmisData!$C:$C, $H365, NewEmisData!$D:$D, AY$2), SUMIFS(NewEmisData!E:E, NewEmisData!$A:$A, "LDV", NewEmisData!$B:$B, $A365, NewEmisData!$C:$C, $H365, NewEmisData!$D:$D, AY$2))</f>
        <v>9.4510282374974993E-3</v>
      </c>
      <c r="AZ365" s="335">
        <f>$I365*IF($G365="Pickup", SUMIFS(NewEmisData!F:F, NewEmisData!$A:$A, "Pickup", NewEmisData!$B:$B, $A365, NewEmisData!$C:$C, $H365, NewEmisData!$D:$D, AZ$2), SUMIFS(NewEmisData!F:F, NewEmisData!$A:$A, "LDV", NewEmisData!$B:$B, $A365, NewEmisData!$C:$C, $H365, NewEmisData!$D:$D, AZ$2))</f>
        <v>9.4510282374974993E-3</v>
      </c>
      <c r="BA365" s="335">
        <f>$I365*IF($G365="Pickup", SUMIFS(NewEmisData!G:G, NewEmisData!$A:$A, "Pickup", NewEmisData!$B:$B, $A365, NewEmisData!$C:$C, $H365, NewEmisData!$D:$D, BA$2), SUMIFS(NewEmisData!G:G, NewEmisData!$A:$A, "LDV", NewEmisData!$B:$B, $A365, NewEmisData!$C:$C, $H365, NewEmisData!$D:$D, BA$2))</f>
        <v>9.4510125266560902E-3</v>
      </c>
      <c r="BB365" s="335">
        <f>$I365*IF($G365="Pickup", SUMIFS(NewEmisData!H:H, NewEmisData!$A:$A, "Pickup", NewEmisData!$B:$B, $A365, NewEmisData!$C:$C, $H365, NewEmisData!$D:$D, BB$2), SUMIFS(NewEmisData!H:H, NewEmisData!$A:$A, "LDV", NewEmisData!$B:$B, $A365, NewEmisData!$C:$C, $H365, NewEmisData!$D:$D, BB$2))</f>
        <v>9.4510284224167199E-3</v>
      </c>
      <c r="BC365" s="335">
        <f>$I365*IF($G365="Pickup", SUMIFS(NewEmisData!I:I, NewEmisData!$A:$A, "Pickup", NewEmisData!$B:$B, $A365, NewEmisData!$C:$C, $H365, NewEmisData!$D:$D, BC$2), SUMIFS(NewEmisData!I:I, NewEmisData!$A:$A, "LDV", NewEmisData!$B:$B, $A365, NewEmisData!$C:$C, $H365, NewEmisData!$D:$D, BC$2))</f>
        <v>9.4510120080224802E-3</v>
      </c>
      <c r="BD365" s="335">
        <f>$I365*IF($G365="Pickup", SUMIFS(NewEmisData!J:J, NewEmisData!$A:$A, "Pickup", NewEmisData!$B:$B, $A365, NewEmisData!$C:$C, $H365, NewEmisData!$D:$D, BD$2), SUMIFS(NewEmisData!J:J, NewEmisData!$A:$A, "LDV", NewEmisData!$B:$B, $A365, NewEmisData!$C:$C, $H365, NewEmisData!$D:$D, BD$2))</f>
        <v>9.4510218218297193E-3</v>
      </c>
      <c r="BE365" s="335">
        <f>$I365*IF($G365="Pickup", SUMIFS(NewEmisData!K:K, NewEmisData!$A:$A, "Pickup", NewEmisData!$B:$B, $A365, NewEmisData!$C:$C, $H365, NewEmisData!$D:$D, BE$2), SUMIFS(NewEmisData!K:K, NewEmisData!$A:$A, "LDV", NewEmisData!$B:$B, $A365, NewEmisData!$C:$C, $H365, NewEmisData!$D:$D, BE$2))</f>
        <v>9.4510103244617501E-3</v>
      </c>
      <c r="BF365" s="335">
        <f>$I365*IF($G365="Pickup", SUMIFS(NewEmisData!L:L, NewEmisData!$A:$A, "Pickup", NewEmisData!$B:$B, $A365, NewEmisData!$C:$C, $H365, NewEmisData!$D:$D, BF$2), SUMIFS(NewEmisData!L:L, NewEmisData!$A:$A, "LDV", NewEmisData!$B:$B, $A365, NewEmisData!$C:$C, $H365, NewEmisData!$D:$D, BF$2))</f>
        <v>9.4510089054136992E-3</v>
      </c>
      <c r="BG365" s="335">
        <f>$I365*IF($G365="Pickup", SUMIFS(NewEmisData!M:M, NewEmisData!$A:$A, "Pickup", NewEmisData!$B:$B, $A365, NewEmisData!$C:$C, $H365, NewEmisData!$D:$D, BG$2), SUMIFS(NewEmisData!M:M, NewEmisData!$A:$A, "LDV", NewEmisData!$B:$B, $A365, NewEmisData!$C:$C, $H365, NewEmisData!$D:$D, BG$2))</f>
        <v>9.4510089054136992E-3</v>
      </c>
      <c r="BH365" s="335">
        <v>1.6506531515565108E-3</v>
      </c>
      <c r="BI365" s="335">
        <f>$I365*IF($G365="Pickup", SUMIFS(NewEmisData!E:E, NewEmisData!$A:$A, "Pickup", NewEmisData!$B:$B, $A365, NewEmisData!$C:$C, $H365, NewEmisData!$D:$D, BI$2), SUMIFS(NewEmisData!E:E, NewEmisData!$A:$A, "LDV", NewEmisData!$B:$B, $A365, NewEmisData!$C:$C, $H365, NewEmisData!$D:$D, BI$2))</f>
        <v>0</v>
      </c>
      <c r="BJ365" s="335">
        <f>$I365*IF($G365="Pickup", SUMIFS(NewEmisData!F:F, NewEmisData!$A:$A, "Pickup", NewEmisData!$B:$B, $A365, NewEmisData!$C:$C, $H365, NewEmisData!$D:$D, BJ$2), SUMIFS(NewEmisData!F:F, NewEmisData!$A:$A, "LDV", NewEmisData!$B:$B, $A365, NewEmisData!$C:$C, $H365, NewEmisData!$D:$D, BJ$2))</f>
        <v>0</v>
      </c>
      <c r="BK365" s="335">
        <f>$I365*IF($G365="Pickup", SUMIFS(NewEmisData!G:G, NewEmisData!$A:$A, "Pickup", NewEmisData!$B:$B, $A365, NewEmisData!$C:$C, $H365, NewEmisData!$D:$D, BK$2), SUMIFS(NewEmisData!G:G, NewEmisData!$A:$A, "LDV", NewEmisData!$B:$B, $A365, NewEmisData!$C:$C, $H365, NewEmisData!$D:$D, BK$2))</f>
        <v>0</v>
      </c>
      <c r="BL365" s="335">
        <f>$I365*IF($G365="Pickup", SUMIFS(NewEmisData!H:H, NewEmisData!$A:$A, "Pickup", NewEmisData!$B:$B, $A365, NewEmisData!$C:$C, $H365, NewEmisData!$D:$D, BL$2), SUMIFS(NewEmisData!H:H, NewEmisData!$A:$A, "LDV", NewEmisData!$B:$B, $A365, NewEmisData!$C:$C, $H365, NewEmisData!$D:$D, BL$2))</f>
        <v>0</v>
      </c>
      <c r="BM365" s="335">
        <f>$I365*IF($G365="Pickup", SUMIFS(NewEmisData!I:I, NewEmisData!$A:$A, "Pickup", NewEmisData!$B:$B, $A365, NewEmisData!$C:$C, $H365, NewEmisData!$D:$D, BM$2), SUMIFS(NewEmisData!I:I, NewEmisData!$A:$A, "LDV", NewEmisData!$B:$B, $A365, NewEmisData!$C:$C, $H365, NewEmisData!$D:$D, BM$2))</f>
        <v>0</v>
      </c>
      <c r="BN365" s="335">
        <f>$I365*IF($G365="Pickup", SUMIFS(NewEmisData!J:J, NewEmisData!$A:$A, "Pickup", NewEmisData!$B:$B, $A365, NewEmisData!$C:$C, $H365, NewEmisData!$D:$D, BN$2), SUMIFS(NewEmisData!J:J, NewEmisData!$A:$A, "LDV", NewEmisData!$B:$B, $A365, NewEmisData!$C:$C, $H365, NewEmisData!$D:$D, BN$2))</f>
        <v>0</v>
      </c>
      <c r="BO365" s="335">
        <f>$I365*IF($G365="Pickup", SUMIFS(NewEmisData!K:K, NewEmisData!$A:$A, "Pickup", NewEmisData!$B:$B, $A365, NewEmisData!$C:$C, $H365, NewEmisData!$D:$D, BO$2), SUMIFS(NewEmisData!K:K, NewEmisData!$A:$A, "LDV", NewEmisData!$B:$B, $A365, NewEmisData!$C:$C, $H365, NewEmisData!$D:$D, BO$2))</f>
        <v>0</v>
      </c>
      <c r="BP365" s="335">
        <f>$I365*IF($G365="Pickup", SUMIFS(NewEmisData!L:L, NewEmisData!$A:$A, "Pickup", NewEmisData!$B:$B, $A365, NewEmisData!$C:$C, $H365, NewEmisData!$D:$D, BP$2), SUMIFS(NewEmisData!L:L, NewEmisData!$A:$A, "LDV", NewEmisData!$B:$B, $A365, NewEmisData!$C:$C, $H365, NewEmisData!$D:$D, BP$2))</f>
        <v>0</v>
      </c>
      <c r="BQ365" s="335">
        <f>$I365*IF($G365="Pickup", SUMIFS(NewEmisData!M:M, NewEmisData!$A:$A, "Pickup", NewEmisData!$B:$B, $A365, NewEmisData!$C:$C, $H365, NewEmisData!$D:$D, BQ$2), SUMIFS(NewEmisData!M:M, NewEmisData!$A:$A, "LDV", NewEmisData!$B:$B, $A365, NewEmisData!$C:$C, $H365, NewEmisData!$D:$D, BQ$2))</f>
        <v>0</v>
      </c>
      <c r="BR365" s="335">
        <v>0</v>
      </c>
      <c r="BS365" s="335">
        <f>$I365*IF($G365="Pickup", SUMIFS(NewEmisData!E:E, NewEmisData!$A:$A, "Pickup", NewEmisData!$B:$B, $A365, NewEmisData!$C:$C, $H365, NewEmisData!$D:$D, BS$2), SUMIFS(NewEmisData!E:E, NewEmisData!$A:$A, "LDV", NewEmisData!$B:$B, $A365, NewEmisData!$C:$C, $H365, NewEmisData!$D:$D, BS$2))</f>
        <v>0</v>
      </c>
      <c r="BT365" s="335">
        <f>$I365*IF($G365="Pickup", SUMIFS(NewEmisData!F:F, NewEmisData!$A:$A, "Pickup", NewEmisData!$B:$B, $A365, NewEmisData!$C:$C, $H365, NewEmisData!$D:$D, BT$2), SUMIFS(NewEmisData!F:F, NewEmisData!$A:$A, "LDV", NewEmisData!$B:$B, $A365, NewEmisData!$C:$C, $H365, NewEmisData!$D:$D, BT$2))</f>
        <v>0</v>
      </c>
      <c r="BU365" s="335">
        <f>$I365*IF($G365="Pickup", SUMIFS(NewEmisData!G:G, NewEmisData!$A:$A, "Pickup", NewEmisData!$B:$B, $A365, NewEmisData!$C:$C, $H365, NewEmisData!$D:$D, BU$2), SUMIFS(NewEmisData!G:G, NewEmisData!$A:$A, "LDV", NewEmisData!$B:$B, $A365, NewEmisData!$C:$C, $H365, NewEmisData!$D:$D, BU$2))</f>
        <v>0</v>
      </c>
      <c r="BV365" s="335">
        <f>$I365*IF($G365="Pickup", SUMIFS(NewEmisData!H:H, NewEmisData!$A:$A, "Pickup", NewEmisData!$B:$B, $A365, NewEmisData!$C:$C, $H365, NewEmisData!$D:$D, BV$2), SUMIFS(NewEmisData!H:H, NewEmisData!$A:$A, "LDV", NewEmisData!$B:$B, $A365, NewEmisData!$C:$C, $H365, NewEmisData!$D:$D, BV$2))</f>
        <v>0</v>
      </c>
      <c r="BW365" s="335">
        <f>$I365*IF($G365="Pickup", SUMIFS(NewEmisData!I:I, NewEmisData!$A:$A, "Pickup", NewEmisData!$B:$B, $A365, NewEmisData!$C:$C, $H365, NewEmisData!$D:$D, BW$2), SUMIFS(NewEmisData!I:I, NewEmisData!$A:$A, "LDV", NewEmisData!$B:$B, $A365, NewEmisData!$C:$C, $H365, NewEmisData!$D:$D, BW$2))</f>
        <v>0</v>
      </c>
      <c r="BX365" s="335">
        <f>$I365*IF($G365="Pickup", SUMIFS(NewEmisData!J:J, NewEmisData!$A:$A, "Pickup", NewEmisData!$B:$B, $A365, NewEmisData!$C:$C, $H365, NewEmisData!$D:$D, BX$2), SUMIFS(NewEmisData!J:J, NewEmisData!$A:$A, "LDV", NewEmisData!$B:$B, $A365, NewEmisData!$C:$C, $H365, NewEmisData!$D:$D, BX$2))</f>
        <v>0</v>
      </c>
      <c r="BY365" s="335">
        <f>$I365*IF($G365="Pickup", SUMIFS(NewEmisData!K:K, NewEmisData!$A:$A, "Pickup", NewEmisData!$B:$B, $A365, NewEmisData!$C:$C, $H365, NewEmisData!$D:$D, BY$2), SUMIFS(NewEmisData!K:K, NewEmisData!$A:$A, "LDV", NewEmisData!$B:$B, $A365, NewEmisData!$C:$C, $H365, NewEmisData!$D:$D, BY$2))</f>
        <v>0</v>
      </c>
      <c r="BZ365" s="335">
        <f>$I365*IF($G365="Pickup", SUMIFS(NewEmisData!L:L, NewEmisData!$A:$A, "Pickup", NewEmisData!$B:$B, $A365, NewEmisData!$C:$C, $H365, NewEmisData!$D:$D, BZ$2), SUMIFS(NewEmisData!L:L, NewEmisData!$A:$A, "LDV", NewEmisData!$B:$B, $A365, NewEmisData!$C:$C, $H365, NewEmisData!$D:$D, BZ$2))</f>
        <v>0</v>
      </c>
      <c r="CA365" s="335">
        <f>$I365*IF($G365="Pickup", SUMIFS(NewEmisData!M:M, NewEmisData!$A:$A, "Pickup", NewEmisData!$B:$B, $A365, NewEmisData!$C:$C, $H365, NewEmisData!$D:$D, CA$2), SUMIFS(NewEmisData!M:M, NewEmisData!$A:$A, "LDV", NewEmisData!$B:$B, $A365, NewEmisData!$C:$C, $H365, NewEmisData!$D:$D, CA$2))</f>
        <v>0</v>
      </c>
      <c r="CB365" s="335">
        <v>0</v>
      </c>
      <c r="CC365" s="335">
        <f>$I365*IF($G365="Pickup", SUMIFS(NewEmisData!E:E, NewEmisData!$A:$A, "Pickup", NewEmisData!$B:$B, $A365, NewEmisData!$C:$C, $H365, NewEmisData!$D:$D, CC$2), SUMIFS(NewEmisData!E:E, NewEmisData!$A:$A, "LDV", NewEmisData!$B:$B, $A365, NewEmisData!$C:$C, $H365, NewEmisData!$D:$D, CC$2))</f>
        <v>0</v>
      </c>
      <c r="CD365" s="335">
        <f>$I365*IF($G365="Pickup", SUMIFS(NewEmisData!F:F, NewEmisData!$A:$A, "Pickup", NewEmisData!$B:$B, $A365, NewEmisData!$C:$C, $H365, NewEmisData!$D:$D, CD$2), SUMIFS(NewEmisData!F:F, NewEmisData!$A:$A, "LDV", NewEmisData!$B:$B, $A365, NewEmisData!$C:$C, $H365, NewEmisData!$D:$D, CD$2))</f>
        <v>0</v>
      </c>
      <c r="CE365" s="335">
        <f>$I365*IF($G365="Pickup", SUMIFS(NewEmisData!G:G, NewEmisData!$A:$A, "Pickup", NewEmisData!$B:$B, $A365, NewEmisData!$C:$C, $H365, NewEmisData!$D:$D, CE$2), SUMIFS(NewEmisData!G:G, NewEmisData!$A:$A, "LDV", NewEmisData!$B:$B, $A365, NewEmisData!$C:$C, $H365, NewEmisData!$D:$D, CE$2))</f>
        <v>0</v>
      </c>
      <c r="CF365" s="335">
        <f>$I365*IF($G365="Pickup", SUMIFS(NewEmisData!H:H, NewEmisData!$A:$A, "Pickup", NewEmisData!$B:$B, $A365, NewEmisData!$C:$C, $H365, NewEmisData!$D:$D, CF$2), SUMIFS(NewEmisData!H:H, NewEmisData!$A:$A, "LDV", NewEmisData!$B:$B, $A365, NewEmisData!$C:$C, $H365, NewEmisData!$D:$D, CF$2))</f>
        <v>0</v>
      </c>
      <c r="CG365" s="335">
        <f>$I365*IF($G365="Pickup", SUMIFS(NewEmisData!I:I, NewEmisData!$A:$A, "Pickup", NewEmisData!$B:$B, $A365, NewEmisData!$C:$C, $H365, NewEmisData!$D:$D, CG$2), SUMIFS(NewEmisData!I:I, NewEmisData!$A:$A, "LDV", NewEmisData!$B:$B, $A365, NewEmisData!$C:$C, $H365, NewEmisData!$D:$D, CG$2))</f>
        <v>0</v>
      </c>
      <c r="CH365" s="335">
        <f>$I365*IF($G365="Pickup", SUMIFS(NewEmisData!J:J, NewEmisData!$A:$A, "Pickup", NewEmisData!$B:$B, $A365, NewEmisData!$C:$C, $H365, NewEmisData!$D:$D, CH$2), SUMIFS(NewEmisData!J:J, NewEmisData!$A:$A, "LDV", NewEmisData!$B:$B, $A365, NewEmisData!$C:$C, $H365, NewEmisData!$D:$D, CH$2))</f>
        <v>0</v>
      </c>
      <c r="CI365" s="335">
        <f>$I365*IF($G365="Pickup", SUMIFS(NewEmisData!K:K, NewEmisData!$A:$A, "Pickup", NewEmisData!$B:$B, $A365, NewEmisData!$C:$C, $H365, NewEmisData!$D:$D, CI$2), SUMIFS(NewEmisData!K:K, NewEmisData!$A:$A, "LDV", NewEmisData!$B:$B, $A365, NewEmisData!$C:$C, $H365, NewEmisData!$D:$D, CI$2))</f>
        <v>0</v>
      </c>
      <c r="CJ365" s="335">
        <f>$I365*IF($G365="Pickup", SUMIFS(NewEmisData!L:L, NewEmisData!$A:$A, "Pickup", NewEmisData!$B:$B, $A365, NewEmisData!$C:$C, $H365, NewEmisData!$D:$D, CJ$2), SUMIFS(NewEmisData!L:L, NewEmisData!$A:$A, "LDV", NewEmisData!$B:$B, $A365, NewEmisData!$C:$C, $H365, NewEmisData!$D:$D, CJ$2))</f>
        <v>0</v>
      </c>
      <c r="CK365" s="335">
        <f>$I365*IF($G365="Pickup", SUMIFS(NewEmisData!M:M, NewEmisData!$A:$A, "Pickup", NewEmisData!$B:$B, $A365, NewEmisData!$C:$C, $H365, NewEmisData!$D:$D, CK$2), SUMIFS(NewEmisData!M:M, NewEmisData!$A:$A, "LDV", NewEmisData!$B:$B, $A365, NewEmisData!$C:$C, $H365, NewEmisData!$D:$D, CK$2))</f>
        <v>0</v>
      </c>
      <c r="CL365" s="335">
        <v>0</v>
      </c>
      <c r="CM365" s="335">
        <f>$I365*IF($G365="Pickup", SUMIFS(NewEmisData!E:E, NewEmisData!$A:$A, "Pickup", NewEmisData!$B:$B, $A365, NewEmisData!$C:$C, $H365, NewEmisData!$D:$D, CM$2), SUMIFS(NewEmisData!E:E, NewEmisData!$A:$A, "LDV", NewEmisData!$B:$B, $A365, NewEmisData!$C:$C, $H365, NewEmisData!$D:$D, CM$2))</f>
        <v>0</v>
      </c>
      <c r="CN365" s="335">
        <f>$I365*IF($G365="Pickup", SUMIFS(NewEmisData!F:F, NewEmisData!$A:$A, "Pickup", NewEmisData!$B:$B, $A365, NewEmisData!$C:$C, $H365, NewEmisData!$D:$D, CN$2), SUMIFS(NewEmisData!F:F, NewEmisData!$A:$A, "LDV", NewEmisData!$B:$B, $A365, NewEmisData!$C:$C, $H365, NewEmisData!$D:$D, CN$2))</f>
        <v>0</v>
      </c>
      <c r="CO365" s="335">
        <f>$I365*IF($G365="Pickup", SUMIFS(NewEmisData!G:G, NewEmisData!$A:$A, "Pickup", NewEmisData!$B:$B, $A365, NewEmisData!$C:$C, $H365, NewEmisData!$D:$D, CO$2), SUMIFS(NewEmisData!G:G, NewEmisData!$A:$A, "LDV", NewEmisData!$B:$B, $A365, NewEmisData!$C:$C, $H365, NewEmisData!$D:$D, CO$2))</f>
        <v>0</v>
      </c>
      <c r="CP365" s="335">
        <f>$I365*IF($G365="Pickup", SUMIFS(NewEmisData!H:H, NewEmisData!$A:$A, "Pickup", NewEmisData!$B:$B, $A365, NewEmisData!$C:$C, $H365, NewEmisData!$D:$D, CP$2), SUMIFS(NewEmisData!H:H, NewEmisData!$A:$A, "LDV", NewEmisData!$B:$B, $A365, NewEmisData!$C:$C, $H365, NewEmisData!$D:$D, CP$2))</f>
        <v>0</v>
      </c>
      <c r="CQ365" s="335">
        <f>$I365*IF($G365="Pickup", SUMIFS(NewEmisData!I:I, NewEmisData!$A:$A, "Pickup", NewEmisData!$B:$B, $A365, NewEmisData!$C:$C, $H365, NewEmisData!$D:$D, CQ$2), SUMIFS(NewEmisData!I:I, NewEmisData!$A:$A, "LDV", NewEmisData!$B:$B, $A365, NewEmisData!$C:$C, $H365, NewEmisData!$D:$D, CQ$2))</f>
        <v>0</v>
      </c>
      <c r="CR365" s="335">
        <f>$I365*IF($G365="Pickup", SUMIFS(NewEmisData!J:J, NewEmisData!$A:$A, "Pickup", NewEmisData!$B:$B, $A365, NewEmisData!$C:$C, $H365, NewEmisData!$D:$D, CR$2), SUMIFS(NewEmisData!J:J, NewEmisData!$A:$A, "LDV", NewEmisData!$B:$B, $A365, NewEmisData!$C:$C, $H365, NewEmisData!$D:$D, CR$2))</f>
        <v>0</v>
      </c>
      <c r="CS365" s="335">
        <f>$I365*IF($G365="Pickup", SUMIFS(NewEmisData!K:K, NewEmisData!$A:$A, "Pickup", NewEmisData!$B:$B, $A365, NewEmisData!$C:$C, $H365, NewEmisData!$D:$D, CS$2), SUMIFS(NewEmisData!K:K, NewEmisData!$A:$A, "LDV", NewEmisData!$B:$B, $A365, NewEmisData!$C:$C, $H365, NewEmisData!$D:$D, CS$2))</f>
        <v>0</v>
      </c>
      <c r="CT365" s="335">
        <f>$I365*IF($G365="Pickup", SUMIFS(NewEmisData!L:L, NewEmisData!$A:$A, "Pickup", NewEmisData!$B:$B, $A365, NewEmisData!$C:$C, $H365, NewEmisData!$D:$D, CT$2), SUMIFS(NewEmisData!L:L, NewEmisData!$A:$A, "LDV", NewEmisData!$B:$B, $A365, NewEmisData!$C:$C, $H365, NewEmisData!$D:$D, CT$2))</f>
        <v>0</v>
      </c>
      <c r="CU365" s="335">
        <f>$I365*IF($G365="Pickup", SUMIFS(NewEmisData!M:M, NewEmisData!$A:$A, "Pickup", NewEmisData!$B:$B, $A365, NewEmisData!$C:$C, $H365, NewEmisData!$D:$D, CU$2), SUMIFS(NewEmisData!M:M, NewEmisData!$A:$A, "LDV", NewEmisData!$B:$B, $A365, NewEmisData!$C:$C, $H365, NewEmisData!$D:$D, CU$2))</f>
        <v>0</v>
      </c>
      <c r="CV365" s="335">
        <v>0</v>
      </c>
      <c r="CW365" s="335">
        <v>0</v>
      </c>
      <c r="CX365" s="335">
        <v>0</v>
      </c>
      <c r="CY365" s="335">
        <v>0</v>
      </c>
      <c r="CZ365" s="335">
        <v>0</v>
      </c>
      <c r="DA365" s="335">
        <v>0</v>
      </c>
      <c r="DB365" s="335">
        <v>0</v>
      </c>
      <c r="DC365" s="335">
        <v>0</v>
      </c>
      <c r="DD365" s="335">
        <v>0</v>
      </c>
      <c r="DE365" s="335">
        <v>0</v>
      </c>
      <c r="DF365" s="335">
        <v>0</v>
      </c>
      <c r="DG365" s="335">
        <f>$I365*IF($G365="Pickup", SUMIFS(NewEmisData!E:E, NewEmisData!$A:$A, "Pickup", NewEmisData!$B:$B, $A365, NewEmisData!$C:$C, $H365, NewEmisData!$D:$D, DG$2), SUMIFS(NewEmisData!E:E, NewEmisData!$A:$A, "LDV", NewEmisData!$B:$B, $A365, NewEmisData!$C:$C, $H365, NewEmisData!$D:$D, DG$2))</f>
        <v>0</v>
      </c>
      <c r="DH365" s="335">
        <f>$I365*IF($G365="Pickup", SUMIFS(NewEmisData!F:F, NewEmisData!$A:$A, "Pickup", NewEmisData!$B:$B, $A365, NewEmisData!$C:$C, $H365, NewEmisData!$D:$D, DH$2), SUMIFS(NewEmisData!F:F, NewEmisData!$A:$A, "LDV", NewEmisData!$B:$B, $A365, NewEmisData!$C:$C, $H365, NewEmisData!$D:$D, DH$2))</f>
        <v>0</v>
      </c>
      <c r="DI365" s="335">
        <f>$I365*IF($G365="Pickup", SUMIFS(NewEmisData!G:G, NewEmisData!$A:$A, "Pickup", NewEmisData!$B:$B, $A365, NewEmisData!$C:$C, $H365, NewEmisData!$D:$D, DI$2), SUMIFS(NewEmisData!G:G, NewEmisData!$A:$A, "LDV", NewEmisData!$B:$B, $A365, NewEmisData!$C:$C, $H365, NewEmisData!$D:$D, DI$2))</f>
        <v>0</v>
      </c>
      <c r="DJ365" s="335">
        <f>$I365*IF($G365="Pickup", SUMIFS(NewEmisData!H:H, NewEmisData!$A:$A, "Pickup", NewEmisData!$B:$B, $A365, NewEmisData!$C:$C, $H365, NewEmisData!$D:$D, DJ$2), SUMIFS(NewEmisData!H:H, NewEmisData!$A:$A, "LDV", NewEmisData!$B:$B, $A365, NewEmisData!$C:$C, $H365, NewEmisData!$D:$D, DJ$2))</f>
        <v>0</v>
      </c>
      <c r="DK365" s="335">
        <f>$I365*IF($G365="Pickup", SUMIFS(NewEmisData!I:I, NewEmisData!$A:$A, "Pickup", NewEmisData!$B:$B, $A365, NewEmisData!$C:$C, $H365, NewEmisData!$D:$D, DK$2), SUMIFS(NewEmisData!I:I, NewEmisData!$A:$A, "LDV", NewEmisData!$B:$B, $A365, NewEmisData!$C:$C, $H365, NewEmisData!$D:$D, DK$2))</f>
        <v>0</v>
      </c>
      <c r="DL365" s="335">
        <f>$I365*IF($G365="Pickup", SUMIFS(NewEmisData!J:J, NewEmisData!$A:$A, "Pickup", NewEmisData!$B:$B, $A365, NewEmisData!$C:$C, $H365, NewEmisData!$D:$D, DL$2), SUMIFS(NewEmisData!J:J, NewEmisData!$A:$A, "LDV", NewEmisData!$B:$B, $A365, NewEmisData!$C:$C, $H365, NewEmisData!$D:$D, DL$2))</f>
        <v>0</v>
      </c>
      <c r="DM365" s="335">
        <f>$I365*IF($G365="Pickup", SUMIFS(NewEmisData!K:K, NewEmisData!$A:$A, "Pickup", NewEmisData!$B:$B, $A365, NewEmisData!$C:$C, $H365, NewEmisData!$D:$D, DM$2), SUMIFS(NewEmisData!K:K, NewEmisData!$A:$A, "LDV", NewEmisData!$B:$B, $A365, NewEmisData!$C:$C, $H365, NewEmisData!$D:$D, DM$2))</f>
        <v>0</v>
      </c>
      <c r="DN365" s="335">
        <f>$I365*IF($G365="Pickup", SUMIFS(NewEmisData!L:L, NewEmisData!$A:$A, "Pickup", NewEmisData!$B:$B, $A365, NewEmisData!$C:$C, $H365, NewEmisData!$D:$D, DN$2), SUMIFS(NewEmisData!L:L, NewEmisData!$A:$A, "LDV", NewEmisData!$B:$B, $A365, NewEmisData!$C:$C, $H365, NewEmisData!$D:$D, DN$2))</f>
        <v>0</v>
      </c>
      <c r="DO365" s="335">
        <f>$I365*IF($G365="Pickup", SUMIFS(NewEmisData!M:M, NewEmisData!$A:$A, "Pickup", NewEmisData!$B:$B, $A365, NewEmisData!$C:$C, $H365, NewEmisData!$D:$D, DO$2), SUMIFS(NewEmisData!M:M, NewEmisData!$A:$A, "LDV", NewEmisData!$B:$B, $A365, NewEmisData!$C:$C, $H365, NewEmisData!$D:$D, DO$2))</f>
        <v>0</v>
      </c>
      <c r="DP365" s="335">
        <v>0</v>
      </c>
      <c r="DQ365" s="335">
        <f>$I365*IF($G365="Pickup", SUMIFS(NewEmisData!E:E, NewEmisData!$A:$A, "Pickup", NewEmisData!$B:$B, $A365, NewEmisData!$C:$C, $H365, NewEmisData!$D:$D, DQ$2), SUMIFS(NewEmisData!E:E, NewEmisData!$A:$A, "LDV", NewEmisData!$B:$B, $A365, NewEmisData!$C:$C, $H365, NewEmisData!$D:$D, DQ$2))</f>
        <v>0</v>
      </c>
      <c r="DR365" s="335">
        <f>$I365*IF($G365="Pickup", SUMIFS(NewEmisData!F:F, NewEmisData!$A:$A, "Pickup", NewEmisData!$B:$B, $A365, NewEmisData!$C:$C, $H365, NewEmisData!$D:$D, DR$2), SUMIFS(NewEmisData!F:F, NewEmisData!$A:$A, "LDV", NewEmisData!$B:$B, $A365, NewEmisData!$C:$C, $H365, NewEmisData!$D:$D, DR$2))</f>
        <v>0</v>
      </c>
      <c r="DS365" s="335">
        <f>$I365*IF($G365="Pickup", SUMIFS(NewEmisData!G:G, NewEmisData!$A:$A, "Pickup", NewEmisData!$B:$B, $A365, NewEmisData!$C:$C, $H365, NewEmisData!$D:$D, DS$2), SUMIFS(NewEmisData!G:G, NewEmisData!$A:$A, "LDV", NewEmisData!$B:$B, $A365, NewEmisData!$C:$C, $H365, NewEmisData!$D:$D, DS$2))</f>
        <v>0</v>
      </c>
      <c r="DT365" s="335">
        <f>$I365*IF($G365="Pickup", SUMIFS(NewEmisData!H:H, NewEmisData!$A:$A, "Pickup", NewEmisData!$B:$B, $A365, NewEmisData!$C:$C, $H365, NewEmisData!$D:$D, DT$2), SUMIFS(NewEmisData!H:H, NewEmisData!$A:$A, "LDV", NewEmisData!$B:$B, $A365, NewEmisData!$C:$C, $H365, NewEmisData!$D:$D, DT$2))</f>
        <v>0</v>
      </c>
      <c r="DU365" s="335">
        <f>$I365*IF($G365="Pickup", SUMIFS(NewEmisData!I:I, NewEmisData!$A:$A, "Pickup", NewEmisData!$B:$B, $A365, NewEmisData!$C:$C, $H365, NewEmisData!$D:$D, DU$2), SUMIFS(NewEmisData!I:I, NewEmisData!$A:$A, "LDV", NewEmisData!$B:$B, $A365, NewEmisData!$C:$C, $H365, NewEmisData!$D:$D, DU$2))</f>
        <v>0</v>
      </c>
      <c r="DV365" s="335">
        <f>$I365*IF($G365="Pickup", SUMIFS(NewEmisData!J:J, NewEmisData!$A:$A, "Pickup", NewEmisData!$B:$B, $A365, NewEmisData!$C:$C, $H365, NewEmisData!$D:$D, DV$2), SUMIFS(NewEmisData!J:J, NewEmisData!$A:$A, "LDV", NewEmisData!$B:$B, $A365, NewEmisData!$C:$C, $H365, NewEmisData!$D:$D, DV$2))</f>
        <v>0</v>
      </c>
      <c r="DW365" s="335">
        <f>$I365*IF($G365="Pickup", SUMIFS(NewEmisData!K:K, NewEmisData!$A:$A, "Pickup", NewEmisData!$B:$B, $A365, NewEmisData!$C:$C, $H365, NewEmisData!$D:$D, DW$2), SUMIFS(NewEmisData!K:K, NewEmisData!$A:$A, "LDV", NewEmisData!$B:$B, $A365, NewEmisData!$C:$C, $H365, NewEmisData!$D:$D, DW$2))</f>
        <v>0</v>
      </c>
      <c r="DX365" s="335">
        <f>$I365*IF($G365="Pickup", SUMIFS(NewEmisData!L:L, NewEmisData!$A:$A, "Pickup", NewEmisData!$B:$B, $A365, NewEmisData!$C:$C, $H365, NewEmisData!$D:$D, DX$2), SUMIFS(NewEmisData!L:L, NewEmisData!$A:$A, "LDV", NewEmisData!$B:$B, $A365, NewEmisData!$C:$C, $H365, NewEmisData!$D:$D, DX$2))</f>
        <v>0</v>
      </c>
      <c r="DY365" s="335">
        <f>$I365*IF($G365="Pickup", SUMIFS(NewEmisData!M:M, NewEmisData!$A:$A, "Pickup", NewEmisData!$B:$B, $A365, NewEmisData!$C:$C, $H365, NewEmisData!$D:$D, DY$2), SUMIFS(NewEmisData!M:M, NewEmisData!$A:$A, "LDV", NewEmisData!$B:$B, $A365, NewEmisData!$C:$C, $H365, NewEmisData!$D:$D, DY$2))</f>
        <v>0</v>
      </c>
      <c r="DZ365" s="335">
        <v>0</v>
      </c>
      <c r="EA365" s="335">
        <f t="shared" si="658"/>
        <v>0</v>
      </c>
      <c r="EB365" s="335">
        <f t="shared" si="659"/>
        <v>0</v>
      </c>
      <c r="EC365" s="335">
        <f t="shared" si="660"/>
        <v>0</v>
      </c>
      <c r="ED365" s="335">
        <f t="shared" si="661"/>
        <v>0</v>
      </c>
      <c r="EE365" s="335">
        <f t="shared" si="662"/>
        <v>0</v>
      </c>
      <c r="EF365" s="335">
        <f t="shared" si="663"/>
        <v>0</v>
      </c>
      <c r="EG365" s="335">
        <f t="shared" si="664"/>
        <v>0</v>
      </c>
      <c r="EH365" s="335">
        <f t="shared" si="665"/>
        <v>0</v>
      </c>
      <c r="EI365" s="335">
        <f t="shared" si="666"/>
        <v>0</v>
      </c>
      <c r="EJ365" s="335">
        <f t="shared" si="667"/>
        <v>0</v>
      </c>
      <c r="EK365" s="335">
        <f t="shared" si="668"/>
        <v>0</v>
      </c>
      <c r="EL365" s="335">
        <f t="shared" si="669"/>
        <v>0</v>
      </c>
      <c r="EM365" s="335">
        <f t="shared" si="670"/>
        <v>0</v>
      </c>
      <c r="EN365" s="335">
        <f t="shared" si="671"/>
        <v>0</v>
      </c>
      <c r="EO365" s="335">
        <f t="shared" si="672"/>
        <v>0</v>
      </c>
      <c r="EP365" s="335">
        <f t="shared" si="673"/>
        <v>0</v>
      </c>
      <c r="EQ365" s="335">
        <f t="shared" si="674"/>
        <v>0</v>
      </c>
      <c r="ER365" s="335">
        <f t="shared" si="675"/>
        <v>0</v>
      </c>
      <c r="ES365" s="335">
        <f t="shared" si="676"/>
        <v>0</v>
      </c>
      <c r="ET365" s="335">
        <f t="shared" si="677"/>
        <v>0</v>
      </c>
      <c r="EU365" s="335">
        <f t="shared" si="678"/>
        <v>0</v>
      </c>
      <c r="EV365" s="335">
        <f t="shared" si="679"/>
        <v>0</v>
      </c>
      <c r="EW365" s="335">
        <f t="shared" si="680"/>
        <v>0</v>
      </c>
      <c r="EX365" s="335">
        <f t="shared" si="681"/>
        <v>0</v>
      </c>
      <c r="EY365" s="335">
        <f t="shared" si="682"/>
        <v>0</v>
      </c>
      <c r="EZ365" s="335">
        <f t="shared" si="683"/>
        <v>0</v>
      </c>
      <c r="FA365" s="335">
        <f t="shared" si="684"/>
        <v>0</v>
      </c>
      <c r="FB365" s="335">
        <f t="shared" si="685"/>
        <v>0</v>
      </c>
      <c r="FC365" s="335">
        <f t="shared" si="686"/>
        <v>0</v>
      </c>
      <c r="FD365" s="335">
        <f t="shared" si="687"/>
        <v>0</v>
      </c>
      <c r="FE365" s="335">
        <f t="shared" si="688"/>
        <v>7.3243110221385299E-2</v>
      </c>
      <c r="FF365" s="335">
        <f t="shared" si="689"/>
        <v>7.3243110221385299E-2</v>
      </c>
      <c r="FG365" s="335">
        <f t="shared" si="690"/>
        <v>7.32430660863298E-2</v>
      </c>
      <c r="FH365" s="335">
        <f t="shared" si="691"/>
        <v>7.3243157465552503E-2</v>
      </c>
      <c r="FI365" s="335">
        <f t="shared" si="692"/>
        <v>7.3243061950548305E-2</v>
      </c>
      <c r="FJ365" s="335">
        <f t="shared" si="693"/>
        <v>7.3243007522533404E-2</v>
      </c>
      <c r="FK365" s="335">
        <f t="shared" si="694"/>
        <v>7.3243037508868306E-2</v>
      </c>
      <c r="FL365" s="335">
        <f t="shared" si="695"/>
        <v>7.3242921236188793E-2</v>
      </c>
      <c r="FM365" s="335">
        <f t="shared" si="696"/>
        <v>7.3242921236188793E-2</v>
      </c>
      <c r="FN365" s="335">
        <f t="shared" si="697"/>
        <v>2.3805319372350052E-2</v>
      </c>
      <c r="FO365" s="335">
        <f t="shared" si="698"/>
        <v>9.4510282374974993E-3</v>
      </c>
      <c r="FP365" s="335">
        <f t="shared" si="699"/>
        <v>9.4510282374974993E-3</v>
      </c>
      <c r="FQ365" s="335">
        <f t="shared" si="700"/>
        <v>9.4510125266560902E-3</v>
      </c>
      <c r="FR365" s="335">
        <f t="shared" si="701"/>
        <v>9.4510284224167199E-3</v>
      </c>
      <c r="FS365" s="335">
        <f t="shared" si="702"/>
        <v>9.4510120080224802E-3</v>
      </c>
      <c r="FT365" s="335">
        <f t="shared" si="703"/>
        <v>9.4510218218297193E-3</v>
      </c>
      <c r="FU365" s="335">
        <f t="shared" si="704"/>
        <v>9.4510103244617501E-3</v>
      </c>
      <c r="FV365" s="335">
        <f t="shared" si="705"/>
        <v>9.4510089054136992E-3</v>
      </c>
      <c r="FW365" s="335">
        <f t="shared" si="706"/>
        <v>9.4510089054136992E-3</v>
      </c>
      <c r="FX365" s="335">
        <f t="shared" si="707"/>
        <v>1.6506531515565108E-3</v>
      </c>
    </row>
    <row r="366" spans="1:180" x14ac:dyDescent="0.2">
      <c r="A366" s="305" t="str">
        <f>_xlfn.CONCAT(IF(LEFT(TRIM(A365),1)="*", "*R", "R"), 1+RIGHT(TRIM(A365),1))</f>
        <v>*R3</v>
      </c>
      <c r="B366" s="305" t="str">
        <f t="shared" ref="B366:B369" si="714">B365</f>
        <v>TLLSFCH25</v>
      </c>
      <c r="C366" s="305" t="str">
        <f t="shared" ref="C366:C369" si="715">C365</f>
        <v>TL.H2.LS.FCH.2025</v>
      </c>
      <c r="D366" s="301" t="str">
        <f t="shared" ref="D366:D369" si="716">D365</f>
        <v>bn-vmt, bn-vmt/a</v>
      </c>
      <c r="E366" s="301" t="str">
        <f t="shared" ref="E366:E369" si="717">E365</f>
        <v>TRNH2</v>
      </c>
      <c r="F366" s="301" t="str">
        <f t="shared" ref="F366:F369" si="718">F365</f>
        <v>TL</v>
      </c>
      <c r="G366" s="315" t="s">
        <v>822</v>
      </c>
      <c r="H366" s="315" t="s">
        <v>36</v>
      </c>
      <c r="I366" s="315">
        <v>1</v>
      </c>
      <c r="J366" s="315" t="str">
        <f t="shared" si="708"/>
        <v>Large SUV-ELC</v>
      </c>
      <c r="K366" s="335">
        <f>$I366*IF($G366="Pickup", SUMIFS(NewEmisData!E:E, NewEmisData!$A:$A, "Pickup", NewEmisData!$B:$B, $A366, NewEmisData!$C:$C, $H366, NewEmisData!$D:$D, K$2), SUMIFS(NewEmisData!E:E, NewEmisData!$A:$A, "LDV", NewEmisData!$B:$B, $A366, NewEmisData!$C:$C, $H366, NewEmisData!$D:$D, K$2))</f>
        <v>0</v>
      </c>
      <c r="L366" s="335">
        <f>$I366*IF($G366="Pickup", SUMIFS(NewEmisData!F:F, NewEmisData!$A:$A, "Pickup", NewEmisData!$B:$B, $A366, NewEmisData!$C:$C, $H366, NewEmisData!$D:$D, L$2), SUMIFS(NewEmisData!F:F, NewEmisData!$A:$A, "LDV", NewEmisData!$B:$B, $A366, NewEmisData!$C:$C, $H366, NewEmisData!$D:$D, L$2))</f>
        <v>0</v>
      </c>
      <c r="M366" s="335">
        <f>$I366*IF($G366="Pickup", SUMIFS(NewEmisData!G:G, NewEmisData!$A:$A, "Pickup", NewEmisData!$B:$B, $A366, NewEmisData!$C:$C, $H366, NewEmisData!$D:$D, M$2), SUMIFS(NewEmisData!G:G, NewEmisData!$A:$A, "LDV", NewEmisData!$B:$B, $A366, NewEmisData!$C:$C, $H366, NewEmisData!$D:$D, M$2))</f>
        <v>0</v>
      </c>
      <c r="N366" s="335">
        <f>$I366*IF($G366="Pickup", SUMIFS(NewEmisData!H:H, NewEmisData!$A:$A, "Pickup", NewEmisData!$B:$B, $A366, NewEmisData!$C:$C, $H366, NewEmisData!$D:$D, N$2), SUMIFS(NewEmisData!H:H, NewEmisData!$A:$A, "LDV", NewEmisData!$B:$B, $A366, NewEmisData!$C:$C, $H366, NewEmisData!$D:$D, N$2))</f>
        <v>0</v>
      </c>
      <c r="O366" s="335">
        <f>$I366*IF($G366="Pickup", SUMIFS(NewEmisData!I:I, NewEmisData!$A:$A, "Pickup", NewEmisData!$B:$B, $A366, NewEmisData!$C:$C, $H366, NewEmisData!$D:$D, O$2), SUMIFS(NewEmisData!I:I, NewEmisData!$A:$A, "LDV", NewEmisData!$B:$B, $A366, NewEmisData!$C:$C, $H366, NewEmisData!$D:$D, O$2))</f>
        <v>0</v>
      </c>
      <c r="P366" s="335">
        <f>$I366*IF($G366="Pickup", SUMIFS(NewEmisData!J:J, NewEmisData!$A:$A, "Pickup", NewEmisData!$B:$B, $A366, NewEmisData!$C:$C, $H366, NewEmisData!$D:$D, P$2), SUMIFS(NewEmisData!J:J, NewEmisData!$A:$A, "LDV", NewEmisData!$B:$B, $A366, NewEmisData!$C:$C, $H366, NewEmisData!$D:$D, P$2))</f>
        <v>0</v>
      </c>
      <c r="Q366" s="335">
        <f>$I366*IF($G366="Pickup", SUMIFS(NewEmisData!K:K, NewEmisData!$A:$A, "Pickup", NewEmisData!$B:$B, $A366, NewEmisData!$C:$C, $H366, NewEmisData!$D:$D, Q$2), SUMIFS(NewEmisData!K:K, NewEmisData!$A:$A, "LDV", NewEmisData!$B:$B, $A366, NewEmisData!$C:$C, $H366, NewEmisData!$D:$D, Q$2))</f>
        <v>0</v>
      </c>
      <c r="R366" s="335">
        <f>$I366*IF($G366="Pickup", SUMIFS(NewEmisData!L:L, NewEmisData!$A:$A, "Pickup", NewEmisData!$B:$B, $A366, NewEmisData!$C:$C, $H366, NewEmisData!$D:$D, R$2), SUMIFS(NewEmisData!L:L, NewEmisData!$A:$A, "LDV", NewEmisData!$B:$B, $A366, NewEmisData!$C:$C, $H366, NewEmisData!$D:$D, R$2))</f>
        <v>0</v>
      </c>
      <c r="S366" s="335">
        <f>$I366*IF($G366="Pickup", SUMIFS(NewEmisData!M:M, NewEmisData!$A:$A, "Pickup", NewEmisData!$B:$B, $A366, NewEmisData!$C:$C, $H366, NewEmisData!$D:$D, S$2), SUMIFS(NewEmisData!M:M, NewEmisData!$A:$A, "LDV", NewEmisData!$B:$B, $A366, NewEmisData!$C:$C, $H366, NewEmisData!$D:$D, S$2))</f>
        <v>0</v>
      </c>
      <c r="T366" s="335">
        <v>0</v>
      </c>
      <c r="U366" s="335">
        <f>$I366*IF($G366="Pickup", SUMIFS(NewEmisData!E:E, NewEmisData!$A:$A, "Pickup", NewEmisData!$B:$B, $A366, NewEmisData!$C:$C, $H366, NewEmisData!$D:$D, U$2), SUMIFS(NewEmisData!E:E, NewEmisData!$A:$A, "LDV", NewEmisData!$B:$B, $A366, NewEmisData!$C:$C, $H366, NewEmisData!$D:$D, U$2))</f>
        <v>0</v>
      </c>
      <c r="V366" s="335">
        <f>$I366*IF($G366="Pickup", SUMIFS(NewEmisData!F:F, NewEmisData!$A:$A, "Pickup", NewEmisData!$B:$B, $A366, NewEmisData!$C:$C, $H366, NewEmisData!$D:$D, V$2), SUMIFS(NewEmisData!F:F, NewEmisData!$A:$A, "LDV", NewEmisData!$B:$B, $A366, NewEmisData!$C:$C, $H366, NewEmisData!$D:$D, V$2))</f>
        <v>0</v>
      </c>
      <c r="W366" s="335">
        <f>$I366*IF($G366="Pickup", SUMIFS(NewEmisData!G:G, NewEmisData!$A:$A, "Pickup", NewEmisData!$B:$B, $A366, NewEmisData!$C:$C, $H366, NewEmisData!$D:$D, W$2), SUMIFS(NewEmisData!G:G, NewEmisData!$A:$A, "LDV", NewEmisData!$B:$B, $A366, NewEmisData!$C:$C, $H366, NewEmisData!$D:$D, W$2))</f>
        <v>0</v>
      </c>
      <c r="X366" s="335">
        <f>$I366*IF($G366="Pickup", SUMIFS(NewEmisData!H:H, NewEmisData!$A:$A, "Pickup", NewEmisData!$B:$B, $A366, NewEmisData!$C:$C, $H366, NewEmisData!$D:$D, X$2), SUMIFS(NewEmisData!H:H, NewEmisData!$A:$A, "LDV", NewEmisData!$B:$B, $A366, NewEmisData!$C:$C, $H366, NewEmisData!$D:$D, X$2))</f>
        <v>0</v>
      </c>
      <c r="Y366" s="335">
        <f>$I366*IF($G366="Pickup", SUMIFS(NewEmisData!I:I, NewEmisData!$A:$A, "Pickup", NewEmisData!$B:$B, $A366, NewEmisData!$C:$C, $H366, NewEmisData!$D:$D, Y$2), SUMIFS(NewEmisData!I:I, NewEmisData!$A:$A, "LDV", NewEmisData!$B:$B, $A366, NewEmisData!$C:$C, $H366, NewEmisData!$D:$D, Y$2))</f>
        <v>0</v>
      </c>
      <c r="Z366" s="335">
        <f>$I366*IF($G366="Pickup", SUMIFS(NewEmisData!J:J, NewEmisData!$A:$A, "Pickup", NewEmisData!$B:$B, $A366, NewEmisData!$C:$C, $H366, NewEmisData!$D:$D, Z$2), SUMIFS(NewEmisData!J:J, NewEmisData!$A:$A, "LDV", NewEmisData!$B:$B, $A366, NewEmisData!$C:$C, $H366, NewEmisData!$D:$D, Z$2))</f>
        <v>0</v>
      </c>
      <c r="AA366" s="335">
        <f>$I366*IF($G366="Pickup", SUMIFS(NewEmisData!K:K, NewEmisData!$A:$A, "Pickup", NewEmisData!$B:$B, $A366, NewEmisData!$C:$C, $H366, NewEmisData!$D:$D, AA$2), SUMIFS(NewEmisData!K:K, NewEmisData!$A:$A, "LDV", NewEmisData!$B:$B, $A366, NewEmisData!$C:$C, $H366, NewEmisData!$D:$D, AA$2))</f>
        <v>0</v>
      </c>
      <c r="AB366" s="335">
        <f>$I366*IF($G366="Pickup", SUMIFS(NewEmisData!L:L, NewEmisData!$A:$A, "Pickup", NewEmisData!$B:$B, $A366, NewEmisData!$C:$C, $H366, NewEmisData!$D:$D, AB$2), SUMIFS(NewEmisData!L:L, NewEmisData!$A:$A, "LDV", NewEmisData!$B:$B, $A366, NewEmisData!$C:$C, $H366, NewEmisData!$D:$D, AB$2))</f>
        <v>0</v>
      </c>
      <c r="AC366" s="335">
        <f>$I366*IF($G366="Pickup", SUMIFS(NewEmisData!M:M, NewEmisData!$A:$A, "Pickup", NewEmisData!$B:$B, $A366, NewEmisData!$C:$C, $H366, NewEmisData!$D:$D, AC$2), SUMIFS(NewEmisData!M:M, NewEmisData!$A:$A, "LDV", NewEmisData!$B:$B, $A366, NewEmisData!$C:$C, $H366, NewEmisData!$D:$D, AC$2))</f>
        <v>0</v>
      </c>
      <c r="AD366" s="335">
        <v>0</v>
      </c>
      <c r="AE366" s="335">
        <f>$I366*IF($G366="Pickup", SUMIFS(NewEmisData!E:E, NewEmisData!$A:$A, "Pickup", NewEmisData!$B:$B, $A366, NewEmisData!$C:$C, $H366, NewEmisData!$D:$D, AE$2), SUMIFS(NewEmisData!E:E, NewEmisData!$A:$A, "LDV", NewEmisData!$B:$B, $A366, NewEmisData!$C:$C, $H366, NewEmisData!$D:$D, AE$2))</f>
        <v>0</v>
      </c>
      <c r="AF366" s="335">
        <f>$I366*IF($G366="Pickup", SUMIFS(NewEmisData!F:F, NewEmisData!$A:$A, "Pickup", NewEmisData!$B:$B, $A366, NewEmisData!$C:$C, $H366, NewEmisData!$D:$D, AF$2), SUMIFS(NewEmisData!F:F, NewEmisData!$A:$A, "LDV", NewEmisData!$B:$B, $A366, NewEmisData!$C:$C, $H366, NewEmisData!$D:$D, AF$2))</f>
        <v>0</v>
      </c>
      <c r="AG366" s="335">
        <f>$I366*IF($G366="Pickup", SUMIFS(NewEmisData!G:G, NewEmisData!$A:$A, "Pickup", NewEmisData!$B:$B, $A366, NewEmisData!$C:$C, $H366, NewEmisData!$D:$D, AG$2), SUMIFS(NewEmisData!G:G, NewEmisData!$A:$A, "LDV", NewEmisData!$B:$B, $A366, NewEmisData!$C:$C, $H366, NewEmisData!$D:$D, AG$2))</f>
        <v>0</v>
      </c>
      <c r="AH366" s="335">
        <f>$I366*IF($G366="Pickup", SUMIFS(NewEmisData!H:H, NewEmisData!$A:$A, "Pickup", NewEmisData!$B:$B, $A366, NewEmisData!$C:$C, $H366, NewEmisData!$D:$D, AH$2), SUMIFS(NewEmisData!H:H, NewEmisData!$A:$A, "LDV", NewEmisData!$B:$B, $A366, NewEmisData!$C:$C, $H366, NewEmisData!$D:$D, AH$2))</f>
        <v>0</v>
      </c>
      <c r="AI366" s="335">
        <f>$I366*IF($G366="Pickup", SUMIFS(NewEmisData!I:I, NewEmisData!$A:$A, "Pickup", NewEmisData!$B:$B, $A366, NewEmisData!$C:$C, $H366, NewEmisData!$D:$D, AI$2), SUMIFS(NewEmisData!I:I, NewEmisData!$A:$A, "LDV", NewEmisData!$B:$B, $A366, NewEmisData!$C:$C, $H366, NewEmisData!$D:$D, AI$2))</f>
        <v>0</v>
      </c>
      <c r="AJ366" s="335">
        <f>$I366*IF($G366="Pickup", SUMIFS(NewEmisData!J:J, NewEmisData!$A:$A, "Pickup", NewEmisData!$B:$B, $A366, NewEmisData!$C:$C, $H366, NewEmisData!$D:$D, AJ$2), SUMIFS(NewEmisData!J:J, NewEmisData!$A:$A, "LDV", NewEmisData!$B:$B, $A366, NewEmisData!$C:$C, $H366, NewEmisData!$D:$D, AJ$2))</f>
        <v>0</v>
      </c>
      <c r="AK366" s="335">
        <f>$I366*IF($G366="Pickup", SUMIFS(NewEmisData!K:K, NewEmisData!$A:$A, "Pickup", NewEmisData!$B:$B, $A366, NewEmisData!$C:$C, $H366, NewEmisData!$D:$D, AK$2), SUMIFS(NewEmisData!K:K, NewEmisData!$A:$A, "LDV", NewEmisData!$B:$B, $A366, NewEmisData!$C:$C, $H366, NewEmisData!$D:$D, AK$2))</f>
        <v>0</v>
      </c>
      <c r="AL366" s="335">
        <f>$I366*IF($G366="Pickup", SUMIFS(NewEmisData!L:L, NewEmisData!$A:$A, "Pickup", NewEmisData!$B:$B, $A366, NewEmisData!$C:$C, $H366, NewEmisData!$D:$D, AL$2), SUMIFS(NewEmisData!L:L, NewEmisData!$A:$A, "LDV", NewEmisData!$B:$B, $A366, NewEmisData!$C:$C, $H366, NewEmisData!$D:$D, AL$2))</f>
        <v>0</v>
      </c>
      <c r="AM366" s="335">
        <f>$I366*IF($G366="Pickup", SUMIFS(NewEmisData!M:M, NewEmisData!$A:$A, "Pickup", NewEmisData!$B:$B, $A366, NewEmisData!$C:$C, $H366, NewEmisData!$D:$D, AM$2), SUMIFS(NewEmisData!M:M, NewEmisData!$A:$A, "LDV", NewEmisData!$B:$B, $A366, NewEmisData!$C:$C, $H366, NewEmisData!$D:$D, AM$2))</f>
        <v>0</v>
      </c>
      <c r="AN366" s="335">
        <v>0</v>
      </c>
      <c r="AO366" s="335">
        <f>$I366*IF($G366="Pickup", SUMIFS(NewEmisData!E:E, NewEmisData!$A:$A, "Pickup", NewEmisData!$B:$B, $A366, NewEmisData!$C:$C, $H366, NewEmisData!$D:$D, AO$2), SUMIFS(NewEmisData!E:E, NewEmisData!$A:$A, "LDV", NewEmisData!$B:$B, $A366, NewEmisData!$C:$C, $H366, NewEmisData!$D:$D, AO$2))</f>
        <v>5.5949189126931899E-2</v>
      </c>
      <c r="AP366" s="335">
        <f>$I366*IF($G366="Pickup", SUMIFS(NewEmisData!F:F, NewEmisData!$A:$A, "Pickup", NewEmisData!$B:$B, $A366, NewEmisData!$C:$C, $H366, NewEmisData!$D:$D, AP$2), SUMIFS(NewEmisData!F:F, NewEmisData!$A:$A, "LDV", NewEmisData!$B:$B, $A366, NewEmisData!$C:$C, $H366, NewEmisData!$D:$D, AP$2))</f>
        <v>5.5949189126931899E-2</v>
      </c>
      <c r="AQ366" s="335">
        <f>$I366*IF($G366="Pickup", SUMIFS(NewEmisData!G:G, NewEmisData!$A:$A, "Pickup", NewEmisData!$B:$B, $A366, NewEmisData!$C:$C, $H366, NewEmisData!$D:$D, AQ$2), SUMIFS(NewEmisData!G:G, NewEmisData!$A:$A, "LDV", NewEmisData!$B:$B, $A366, NewEmisData!$C:$C, $H366, NewEmisData!$D:$D, AQ$2))</f>
        <v>5.5949131442004002E-2</v>
      </c>
      <c r="AR366" s="335">
        <f>$I366*IF($G366="Pickup", SUMIFS(NewEmisData!H:H, NewEmisData!$A:$A, "Pickup", NewEmisData!$B:$B, $A366, NewEmisData!$C:$C, $H366, NewEmisData!$D:$D, AR$2), SUMIFS(NewEmisData!H:H, NewEmisData!$A:$A, "LDV", NewEmisData!$B:$B, $A366, NewEmisData!$C:$C, $H366, NewEmisData!$D:$D, AR$2))</f>
        <v>5.5949145320737102E-2</v>
      </c>
      <c r="AS366" s="335">
        <f>$I366*IF($G366="Pickup", SUMIFS(NewEmisData!I:I, NewEmisData!$A:$A, "Pickup", NewEmisData!$B:$B, $A366, NewEmisData!$C:$C, $H366, NewEmisData!$D:$D, AS$2), SUMIFS(NewEmisData!I:I, NewEmisData!$A:$A, "LDV", NewEmisData!$B:$B, $A366, NewEmisData!$C:$C, $H366, NewEmisData!$D:$D, AS$2))</f>
        <v>5.5949118174518898E-2</v>
      </c>
      <c r="AT366" s="335">
        <f>$I366*IF($G366="Pickup", SUMIFS(NewEmisData!J:J, NewEmisData!$A:$A, "Pickup", NewEmisData!$B:$B, $A366, NewEmisData!$C:$C, $H366, NewEmisData!$D:$D, AT$2), SUMIFS(NewEmisData!J:J, NewEmisData!$A:$A, "LDV", NewEmisData!$B:$B, $A366, NewEmisData!$C:$C, $H366, NewEmisData!$D:$D, AT$2))</f>
        <v>5.5949046541697099E-2</v>
      </c>
      <c r="AU366" s="335">
        <f>$I366*IF($G366="Pickup", SUMIFS(NewEmisData!K:K, NewEmisData!$A:$A, "Pickup", NewEmisData!$B:$B, $A366, NewEmisData!$C:$C, $H366, NewEmisData!$D:$D, AU$2), SUMIFS(NewEmisData!K:K, NewEmisData!$A:$A, "LDV", NewEmisData!$B:$B, $A366, NewEmisData!$C:$C, $H366, NewEmisData!$D:$D, AU$2))</f>
        <v>5.5949120890101497E-2</v>
      </c>
      <c r="AV366" s="335">
        <f>$I366*IF($G366="Pickup", SUMIFS(NewEmisData!L:L, NewEmisData!$A:$A, "Pickup", NewEmisData!$B:$B, $A366, NewEmisData!$C:$C, $H366, NewEmisData!$D:$D, AV$2), SUMIFS(NewEmisData!L:L, NewEmisData!$A:$A, "LDV", NewEmisData!$B:$B, $A366, NewEmisData!$C:$C, $H366, NewEmisData!$D:$D, AV$2))</f>
        <v>5.5949175401502099E-2</v>
      </c>
      <c r="AW366" s="335">
        <f>$I366*IF($G366="Pickup", SUMIFS(NewEmisData!M:M, NewEmisData!$A:$A, "Pickup", NewEmisData!$B:$B, $A366, NewEmisData!$C:$C, $H366, NewEmisData!$D:$D, AW$2), SUMIFS(NewEmisData!M:M, NewEmisData!$A:$A, "LDV", NewEmisData!$B:$B, $A366, NewEmisData!$C:$C, $H366, NewEmisData!$D:$D, AW$2))</f>
        <v>5.5949175401502099E-2</v>
      </c>
      <c r="AX366" s="335">
        <v>2.3805319372350052E-2</v>
      </c>
      <c r="AY366" s="335">
        <f>$I366*IF($G366="Pickup", SUMIFS(NewEmisData!E:E, NewEmisData!$A:$A, "Pickup", NewEmisData!$B:$B, $A366, NewEmisData!$C:$C, $H366, NewEmisData!$D:$D, AY$2), SUMIFS(NewEmisData!E:E, NewEmisData!$A:$A, "LDV", NewEmisData!$B:$B, $A366, NewEmisData!$C:$C, $H366, NewEmisData!$D:$D, AY$2))</f>
        <v>7.2571184818618403E-3</v>
      </c>
      <c r="AZ366" s="335">
        <f>$I366*IF($G366="Pickup", SUMIFS(NewEmisData!F:F, NewEmisData!$A:$A, "Pickup", NewEmisData!$B:$B, $A366, NewEmisData!$C:$C, $H366, NewEmisData!$D:$D, AZ$2), SUMIFS(NewEmisData!F:F, NewEmisData!$A:$A, "LDV", NewEmisData!$B:$B, $A366, NewEmisData!$C:$C, $H366, NewEmisData!$D:$D, AZ$2))</f>
        <v>7.2571184818618403E-3</v>
      </c>
      <c r="BA366" s="335">
        <f>$I366*IF($G366="Pickup", SUMIFS(NewEmisData!G:G, NewEmisData!$A:$A, "Pickup", NewEmisData!$B:$B, $A366, NewEmisData!$C:$C, $H366, NewEmisData!$D:$D, BA$2), SUMIFS(NewEmisData!G:G, NewEmisData!$A:$A, "LDV", NewEmisData!$B:$B, $A366, NewEmisData!$C:$C, $H366, NewEmisData!$D:$D, BA$2))</f>
        <v>7.2571114316428102E-3</v>
      </c>
      <c r="BB366" s="335">
        <f>$I366*IF($G366="Pickup", SUMIFS(NewEmisData!H:H, NewEmisData!$A:$A, "Pickup", NewEmisData!$B:$B, $A366, NewEmisData!$C:$C, $H366, NewEmisData!$D:$D, BB$2), SUMIFS(NewEmisData!H:H, NewEmisData!$A:$A, "LDV", NewEmisData!$B:$B, $A366, NewEmisData!$C:$C, $H366, NewEmisData!$D:$D, BB$2))</f>
        <v>7.2571137654529501E-3</v>
      </c>
      <c r="BC366" s="335">
        <f>$I366*IF($G366="Pickup", SUMIFS(NewEmisData!I:I, NewEmisData!$A:$A, "Pickup", NewEmisData!$B:$B, $A366, NewEmisData!$C:$C, $H366, NewEmisData!$D:$D, BC$2), SUMIFS(NewEmisData!I:I, NewEmisData!$A:$A, "LDV", NewEmisData!$B:$B, $A366, NewEmisData!$C:$C, $H366, NewEmisData!$D:$D, BC$2))</f>
        <v>7.2571068307629499E-3</v>
      </c>
      <c r="BD366" s="335">
        <f>$I366*IF($G366="Pickup", SUMIFS(NewEmisData!J:J, NewEmisData!$A:$A, "Pickup", NewEmisData!$B:$B, $A366, NewEmisData!$C:$C, $H366, NewEmisData!$D:$D, BD$2), SUMIFS(NewEmisData!J:J, NewEmisData!$A:$A, "LDV", NewEmisData!$B:$B, $A366, NewEmisData!$C:$C, $H366, NewEmisData!$D:$D, BD$2))</f>
        <v>7.2570974674633498E-3</v>
      </c>
      <c r="BE366" s="335">
        <f>$I366*IF($G366="Pickup", SUMIFS(NewEmisData!K:K, NewEmisData!$A:$A, "Pickup", NewEmisData!$B:$B, $A366, NewEmisData!$C:$C, $H366, NewEmisData!$D:$D, BE$2), SUMIFS(NewEmisData!K:K, NewEmisData!$A:$A, "LDV", NewEmisData!$B:$B, $A366, NewEmisData!$C:$C, $H366, NewEmisData!$D:$D, BE$2))</f>
        <v>7.25710679204878E-3</v>
      </c>
      <c r="BF366" s="335">
        <f>$I366*IF($G366="Pickup", SUMIFS(NewEmisData!L:L, NewEmisData!$A:$A, "Pickup", NewEmisData!$B:$B, $A366, NewEmisData!$C:$C, $H366, NewEmisData!$D:$D, BF$2), SUMIFS(NewEmisData!L:L, NewEmisData!$A:$A, "LDV", NewEmisData!$B:$B, $A366, NewEmisData!$C:$C, $H366, NewEmisData!$D:$D, BF$2))</f>
        <v>7.2571142164254898E-3</v>
      </c>
      <c r="BG366" s="335">
        <f>$I366*IF($G366="Pickup", SUMIFS(NewEmisData!M:M, NewEmisData!$A:$A, "Pickup", NewEmisData!$B:$B, $A366, NewEmisData!$C:$C, $H366, NewEmisData!$D:$D, BG$2), SUMIFS(NewEmisData!M:M, NewEmisData!$A:$A, "LDV", NewEmisData!$B:$B, $A366, NewEmisData!$C:$C, $H366, NewEmisData!$D:$D, BG$2))</f>
        <v>7.2571142164254898E-3</v>
      </c>
      <c r="BH366" s="335">
        <v>1.6506531515565108E-3</v>
      </c>
      <c r="BI366" s="335">
        <f>$I366*IF($G366="Pickup", SUMIFS(NewEmisData!E:E, NewEmisData!$A:$A, "Pickup", NewEmisData!$B:$B, $A366, NewEmisData!$C:$C, $H366, NewEmisData!$D:$D, BI$2), SUMIFS(NewEmisData!E:E, NewEmisData!$A:$A, "LDV", NewEmisData!$B:$B, $A366, NewEmisData!$C:$C, $H366, NewEmisData!$D:$D, BI$2))</f>
        <v>0</v>
      </c>
      <c r="BJ366" s="335">
        <f>$I366*IF($G366="Pickup", SUMIFS(NewEmisData!F:F, NewEmisData!$A:$A, "Pickup", NewEmisData!$B:$B, $A366, NewEmisData!$C:$C, $H366, NewEmisData!$D:$D, BJ$2), SUMIFS(NewEmisData!F:F, NewEmisData!$A:$A, "LDV", NewEmisData!$B:$B, $A366, NewEmisData!$C:$C, $H366, NewEmisData!$D:$D, BJ$2))</f>
        <v>0</v>
      </c>
      <c r="BK366" s="335">
        <f>$I366*IF($G366="Pickup", SUMIFS(NewEmisData!G:G, NewEmisData!$A:$A, "Pickup", NewEmisData!$B:$B, $A366, NewEmisData!$C:$C, $H366, NewEmisData!$D:$D, BK$2), SUMIFS(NewEmisData!G:G, NewEmisData!$A:$A, "LDV", NewEmisData!$B:$B, $A366, NewEmisData!$C:$C, $H366, NewEmisData!$D:$D, BK$2))</f>
        <v>0</v>
      </c>
      <c r="BL366" s="335">
        <f>$I366*IF($G366="Pickup", SUMIFS(NewEmisData!H:H, NewEmisData!$A:$A, "Pickup", NewEmisData!$B:$B, $A366, NewEmisData!$C:$C, $H366, NewEmisData!$D:$D, BL$2), SUMIFS(NewEmisData!H:H, NewEmisData!$A:$A, "LDV", NewEmisData!$B:$B, $A366, NewEmisData!$C:$C, $H366, NewEmisData!$D:$D, BL$2))</f>
        <v>0</v>
      </c>
      <c r="BM366" s="335">
        <f>$I366*IF($G366="Pickup", SUMIFS(NewEmisData!I:I, NewEmisData!$A:$A, "Pickup", NewEmisData!$B:$B, $A366, NewEmisData!$C:$C, $H366, NewEmisData!$D:$D, BM$2), SUMIFS(NewEmisData!I:I, NewEmisData!$A:$A, "LDV", NewEmisData!$B:$B, $A366, NewEmisData!$C:$C, $H366, NewEmisData!$D:$D, BM$2))</f>
        <v>0</v>
      </c>
      <c r="BN366" s="335">
        <f>$I366*IF($G366="Pickup", SUMIFS(NewEmisData!J:J, NewEmisData!$A:$A, "Pickup", NewEmisData!$B:$B, $A366, NewEmisData!$C:$C, $H366, NewEmisData!$D:$D, BN$2), SUMIFS(NewEmisData!J:J, NewEmisData!$A:$A, "LDV", NewEmisData!$B:$B, $A366, NewEmisData!$C:$C, $H366, NewEmisData!$D:$D, BN$2))</f>
        <v>0</v>
      </c>
      <c r="BO366" s="335">
        <f>$I366*IF($G366="Pickup", SUMIFS(NewEmisData!K:K, NewEmisData!$A:$A, "Pickup", NewEmisData!$B:$B, $A366, NewEmisData!$C:$C, $H366, NewEmisData!$D:$D, BO$2), SUMIFS(NewEmisData!K:K, NewEmisData!$A:$A, "LDV", NewEmisData!$B:$B, $A366, NewEmisData!$C:$C, $H366, NewEmisData!$D:$D, BO$2))</f>
        <v>0</v>
      </c>
      <c r="BP366" s="335">
        <f>$I366*IF($G366="Pickup", SUMIFS(NewEmisData!L:L, NewEmisData!$A:$A, "Pickup", NewEmisData!$B:$B, $A366, NewEmisData!$C:$C, $H366, NewEmisData!$D:$D, BP$2), SUMIFS(NewEmisData!L:L, NewEmisData!$A:$A, "LDV", NewEmisData!$B:$B, $A366, NewEmisData!$C:$C, $H366, NewEmisData!$D:$D, BP$2))</f>
        <v>0</v>
      </c>
      <c r="BQ366" s="335">
        <f>$I366*IF($G366="Pickup", SUMIFS(NewEmisData!M:M, NewEmisData!$A:$A, "Pickup", NewEmisData!$B:$B, $A366, NewEmisData!$C:$C, $H366, NewEmisData!$D:$D, BQ$2), SUMIFS(NewEmisData!M:M, NewEmisData!$A:$A, "LDV", NewEmisData!$B:$B, $A366, NewEmisData!$C:$C, $H366, NewEmisData!$D:$D, BQ$2))</f>
        <v>0</v>
      </c>
      <c r="BR366" s="335">
        <v>0</v>
      </c>
      <c r="BS366" s="335">
        <f>$I366*IF($G366="Pickup", SUMIFS(NewEmisData!E:E, NewEmisData!$A:$A, "Pickup", NewEmisData!$B:$B, $A366, NewEmisData!$C:$C, $H366, NewEmisData!$D:$D, BS$2), SUMIFS(NewEmisData!E:E, NewEmisData!$A:$A, "LDV", NewEmisData!$B:$B, $A366, NewEmisData!$C:$C, $H366, NewEmisData!$D:$D, BS$2))</f>
        <v>0</v>
      </c>
      <c r="BT366" s="335">
        <f>$I366*IF($G366="Pickup", SUMIFS(NewEmisData!F:F, NewEmisData!$A:$A, "Pickup", NewEmisData!$B:$B, $A366, NewEmisData!$C:$C, $H366, NewEmisData!$D:$D, BT$2), SUMIFS(NewEmisData!F:F, NewEmisData!$A:$A, "LDV", NewEmisData!$B:$B, $A366, NewEmisData!$C:$C, $H366, NewEmisData!$D:$D, BT$2))</f>
        <v>0</v>
      </c>
      <c r="BU366" s="335">
        <f>$I366*IF($G366="Pickup", SUMIFS(NewEmisData!G:G, NewEmisData!$A:$A, "Pickup", NewEmisData!$B:$B, $A366, NewEmisData!$C:$C, $H366, NewEmisData!$D:$D, BU$2), SUMIFS(NewEmisData!G:G, NewEmisData!$A:$A, "LDV", NewEmisData!$B:$B, $A366, NewEmisData!$C:$C, $H366, NewEmisData!$D:$D, BU$2))</f>
        <v>0</v>
      </c>
      <c r="BV366" s="335">
        <f>$I366*IF($G366="Pickup", SUMIFS(NewEmisData!H:H, NewEmisData!$A:$A, "Pickup", NewEmisData!$B:$B, $A366, NewEmisData!$C:$C, $H366, NewEmisData!$D:$D, BV$2), SUMIFS(NewEmisData!H:H, NewEmisData!$A:$A, "LDV", NewEmisData!$B:$B, $A366, NewEmisData!$C:$C, $H366, NewEmisData!$D:$D, BV$2))</f>
        <v>0</v>
      </c>
      <c r="BW366" s="335">
        <f>$I366*IF($G366="Pickup", SUMIFS(NewEmisData!I:I, NewEmisData!$A:$A, "Pickup", NewEmisData!$B:$B, $A366, NewEmisData!$C:$C, $H366, NewEmisData!$D:$D, BW$2), SUMIFS(NewEmisData!I:I, NewEmisData!$A:$A, "LDV", NewEmisData!$B:$B, $A366, NewEmisData!$C:$C, $H366, NewEmisData!$D:$D, BW$2))</f>
        <v>0</v>
      </c>
      <c r="BX366" s="335">
        <f>$I366*IF($G366="Pickup", SUMIFS(NewEmisData!J:J, NewEmisData!$A:$A, "Pickup", NewEmisData!$B:$B, $A366, NewEmisData!$C:$C, $H366, NewEmisData!$D:$D, BX$2), SUMIFS(NewEmisData!J:J, NewEmisData!$A:$A, "LDV", NewEmisData!$B:$B, $A366, NewEmisData!$C:$C, $H366, NewEmisData!$D:$D, BX$2))</f>
        <v>0</v>
      </c>
      <c r="BY366" s="335">
        <f>$I366*IF($G366="Pickup", SUMIFS(NewEmisData!K:K, NewEmisData!$A:$A, "Pickup", NewEmisData!$B:$B, $A366, NewEmisData!$C:$C, $H366, NewEmisData!$D:$D, BY$2), SUMIFS(NewEmisData!K:K, NewEmisData!$A:$A, "LDV", NewEmisData!$B:$B, $A366, NewEmisData!$C:$C, $H366, NewEmisData!$D:$D, BY$2))</f>
        <v>0</v>
      </c>
      <c r="BZ366" s="335">
        <f>$I366*IF($G366="Pickup", SUMIFS(NewEmisData!L:L, NewEmisData!$A:$A, "Pickup", NewEmisData!$B:$B, $A366, NewEmisData!$C:$C, $H366, NewEmisData!$D:$D, BZ$2), SUMIFS(NewEmisData!L:L, NewEmisData!$A:$A, "LDV", NewEmisData!$B:$B, $A366, NewEmisData!$C:$C, $H366, NewEmisData!$D:$D, BZ$2))</f>
        <v>0</v>
      </c>
      <c r="CA366" s="335">
        <f>$I366*IF($G366="Pickup", SUMIFS(NewEmisData!M:M, NewEmisData!$A:$A, "Pickup", NewEmisData!$B:$B, $A366, NewEmisData!$C:$C, $H366, NewEmisData!$D:$D, CA$2), SUMIFS(NewEmisData!M:M, NewEmisData!$A:$A, "LDV", NewEmisData!$B:$B, $A366, NewEmisData!$C:$C, $H366, NewEmisData!$D:$D, CA$2))</f>
        <v>0</v>
      </c>
      <c r="CB366" s="335">
        <v>0</v>
      </c>
      <c r="CC366" s="335">
        <f>$I366*IF($G366="Pickup", SUMIFS(NewEmisData!E:E, NewEmisData!$A:$A, "Pickup", NewEmisData!$B:$B, $A366, NewEmisData!$C:$C, $H366, NewEmisData!$D:$D, CC$2), SUMIFS(NewEmisData!E:E, NewEmisData!$A:$A, "LDV", NewEmisData!$B:$B, $A366, NewEmisData!$C:$C, $H366, NewEmisData!$D:$D, CC$2))</f>
        <v>0</v>
      </c>
      <c r="CD366" s="335">
        <f>$I366*IF($G366="Pickup", SUMIFS(NewEmisData!F:F, NewEmisData!$A:$A, "Pickup", NewEmisData!$B:$B, $A366, NewEmisData!$C:$C, $H366, NewEmisData!$D:$D, CD$2), SUMIFS(NewEmisData!F:F, NewEmisData!$A:$A, "LDV", NewEmisData!$B:$B, $A366, NewEmisData!$C:$C, $H366, NewEmisData!$D:$D, CD$2))</f>
        <v>0</v>
      </c>
      <c r="CE366" s="335">
        <f>$I366*IF($G366="Pickup", SUMIFS(NewEmisData!G:G, NewEmisData!$A:$A, "Pickup", NewEmisData!$B:$B, $A366, NewEmisData!$C:$C, $H366, NewEmisData!$D:$D, CE$2), SUMIFS(NewEmisData!G:G, NewEmisData!$A:$A, "LDV", NewEmisData!$B:$B, $A366, NewEmisData!$C:$C, $H366, NewEmisData!$D:$D, CE$2))</f>
        <v>0</v>
      </c>
      <c r="CF366" s="335">
        <f>$I366*IF($G366="Pickup", SUMIFS(NewEmisData!H:H, NewEmisData!$A:$A, "Pickup", NewEmisData!$B:$B, $A366, NewEmisData!$C:$C, $H366, NewEmisData!$D:$D, CF$2), SUMIFS(NewEmisData!H:H, NewEmisData!$A:$A, "LDV", NewEmisData!$B:$B, $A366, NewEmisData!$C:$C, $H366, NewEmisData!$D:$D, CF$2))</f>
        <v>0</v>
      </c>
      <c r="CG366" s="335">
        <f>$I366*IF($G366="Pickup", SUMIFS(NewEmisData!I:I, NewEmisData!$A:$A, "Pickup", NewEmisData!$B:$B, $A366, NewEmisData!$C:$C, $H366, NewEmisData!$D:$D, CG$2), SUMIFS(NewEmisData!I:I, NewEmisData!$A:$A, "LDV", NewEmisData!$B:$B, $A366, NewEmisData!$C:$C, $H366, NewEmisData!$D:$D, CG$2))</f>
        <v>0</v>
      </c>
      <c r="CH366" s="335">
        <f>$I366*IF($G366="Pickup", SUMIFS(NewEmisData!J:J, NewEmisData!$A:$A, "Pickup", NewEmisData!$B:$B, $A366, NewEmisData!$C:$C, $H366, NewEmisData!$D:$D, CH$2), SUMIFS(NewEmisData!J:J, NewEmisData!$A:$A, "LDV", NewEmisData!$B:$B, $A366, NewEmisData!$C:$C, $H366, NewEmisData!$D:$D, CH$2))</f>
        <v>0</v>
      </c>
      <c r="CI366" s="335">
        <f>$I366*IF($G366="Pickup", SUMIFS(NewEmisData!K:K, NewEmisData!$A:$A, "Pickup", NewEmisData!$B:$B, $A366, NewEmisData!$C:$C, $H366, NewEmisData!$D:$D, CI$2), SUMIFS(NewEmisData!K:K, NewEmisData!$A:$A, "LDV", NewEmisData!$B:$B, $A366, NewEmisData!$C:$C, $H366, NewEmisData!$D:$D, CI$2))</f>
        <v>0</v>
      </c>
      <c r="CJ366" s="335">
        <f>$I366*IF($G366="Pickup", SUMIFS(NewEmisData!L:L, NewEmisData!$A:$A, "Pickup", NewEmisData!$B:$B, $A366, NewEmisData!$C:$C, $H366, NewEmisData!$D:$D, CJ$2), SUMIFS(NewEmisData!L:L, NewEmisData!$A:$A, "LDV", NewEmisData!$B:$B, $A366, NewEmisData!$C:$C, $H366, NewEmisData!$D:$D, CJ$2))</f>
        <v>0</v>
      </c>
      <c r="CK366" s="335">
        <f>$I366*IF($G366="Pickup", SUMIFS(NewEmisData!M:M, NewEmisData!$A:$A, "Pickup", NewEmisData!$B:$B, $A366, NewEmisData!$C:$C, $H366, NewEmisData!$D:$D, CK$2), SUMIFS(NewEmisData!M:M, NewEmisData!$A:$A, "LDV", NewEmisData!$B:$B, $A366, NewEmisData!$C:$C, $H366, NewEmisData!$D:$D, CK$2))</f>
        <v>0</v>
      </c>
      <c r="CL366" s="335">
        <v>0</v>
      </c>
      <c r="CM366" s="335">
        <f>$I366*IF($G366="Pickup", SUMIFS(NewEmisData!E:E, NewEmisData!$A:$A, "Pickup", NewEmisData!$B:$B, $A366, NewEmisData!$C:$C, $H366, NewEmisData!$D:$D, CM$2), SUMIFS(NewEmisData!E:E, NewEmisData!$A:$A, "LDV", NewEmisData!$B:$B, $A366, NewEmisData!$C:$C, $H366, NewEmisData!$D:$D, CM$2))</f>
        <v>0</v>
      </c>
      <c r="CN366" s="335">
        <f>$I366*IF($G366="Pickup", SUMIFS(NewEmisData!F:F, NewEmisData!$A:$A, "Pickup", NewEmisData!$B:$B, $A366, NewEmisData!$C:$C, $H366, NewEmisData!$D:$D, CN$2), SUMIFS(NewEmisData!F:F, NewEmisData!$A:$A, "LDV", NewEmisData!$B:$B, $A366, NewEmisData!$C:$C, $H366, NewEmisData!$D:$D, CN$2))</f>
        <v>0</v>
      </c>
      <c r="CO366" s="335">
        <f>$I366*IF($G366="Pickup", SUMIFS(NewEmisData!G:G, NewEmisData!$A:$A, "Pickup", NewEmisData!$B:$B, $A366, NewEmisData!$C:$C, $H366, NewEmisData!$D:$D, CO$2), SUMIFS(NewEmisData!G:G, NewEmisData!$A:$A, "LDV", NewEmisData!$B:$B, $A366, NewEmisData!$C:$C, $H366, NewEmisData!$D:$D, CO$2))</f>
        <v>0</v>
      </c>
      <c r="CP366" s="335">
        <f>$I366*IF($G366="Pickup", SUMIFS(NewEmisData!H:H, NewEmisData!$A:$A, "Pickup", NewEmisData!$B:$B, $A366, NewEmisData!$C:$C, $H366, NewEmisData!$D:$D, CP$2), SUMIFS(NewEmisData!H:H, NewEmisData!$A:$A, "LDV", NewEmisData!$B:$B, $A366, NewEmisData!$C:$C, $H366, NewEmisData!$D:$D, CP$2))</f>
        <v>0</v>
      </c>
      <c r="CQ366" s="335">
        <f>$I366*IF($G366="Pickup", SUMIFS(NewEmisData!I:I, NewEmisData!$A:$A, "Pickup", NewEmisData!$B:$B, $A366, NewEmisData!$C:$C, $H366, NewEmisData!$D:$D, CQ$2), SUMIFS(NewEmisData!I:I, NewEmisData!$A:$A, "LDV", NewEmisData!$B:$B, $A366, NewEmisData!$C:$C, $H366, NewEmisData!$D:$D, CQ$2))</f>
        <v>0</v>
      </c>
      <c r="CR366" s="335">
        <f>$I366*IF($G366="Pickup", SUMIFS(NewEmisData!J:J, NewEmisData!$A:$A, "Pickup", NewEmisData!$B:$B, $A366, NewEmisData!$C:$C, $H366, NewEmisData!$D:$D, CR$2), SUMIFS(NewEmisData!J:J, NewEmisData!$A:$A, "LDV", NewEmisData!$B:$B, $A366, NewEmisData!$C:$C, $H366, NewEmisData!$D:$D, CR$2))</f>
        <v>0</v>
      </c>
      <c r="CS366" s="335">
        <f>$I366*IF($G366="Pickup", SUMIFS(NewEmisData!K:K, NewEmisData!$A:$A, "Pickup", NewEmisData!$B:$B, $A366, NewEmisData!$C:$C, $H366, NewEmisData!$D:$D, CS$2), SUMIFS(NewEmisData!K:K, NewEmisData!$A:$A, "LDV", NewEmisData!$B:$B, $A366, NewEmisData!$C:$C, $H366, NewEmisData!$D:$D, CS$2))</f>
        <v>0</v>
      </c>
      <c r="CT366" s="335">
        <f>$I366*IF($G366="Pickup", SUMIFS(NewEmisData!L:L, NewEmisData!$A:$A, "Pickup", NewEmisData!$B:$B, $A366, NewEmisData!$C:$C, $H366, NewEmisData!$D:$D, CT$2), SUMIFS(NewEmisData!L:L, NewEmisData!$A:$A, "LDV", NewEmisData!$B:$B, $A366, NewEmisData!$C:$C, $H366, NewEmisData!$D:$D, CT$2))</f>
        <v>0</v>
      </c>
      <c r="CU366" s="335">
        <f>$I366*IF($G366="Pickup", SUMIFS(NewEmisData!M:M, NewEmisData!$A:$A, "Pickup", NewEmisData!$B:$B, $A366, NewEmisData!$C:$C, $H366, NewEmisData!$D:$D, CU$2), SUMIFS(NewEmisData!M:M, NewEmisData!$A:$A, "LDV", NewEmisData!$B:$B, $A366, NewEmisData!$C:$C, $H366, NewEmisData!$D:$D, CU$2))</f>
        <v>0</v>
      </c>
      <c r="CV366" s="335">
        <v>0</v>
      </c>
      <c r="CW366" s="335">
        <v>0</v>
      </c>
      <c r="CX366" s="335">
        <v>0</v>
      </c>
      <c r="CY366" s="335">
        <v>0</v>
      </c>
      <c r="CZ366" s="335">
        <v>0</v>
      </c>
      <c r="DA366" s="335">
        <v>0</v>
      </c>
      <c r="DB366" s="335">
        <v>0</v>
      </c>
      <c r="DC366" s="335">
        <v>0</v>
      </c>
      <c r="DD366" s="335">
        <v>0</v>
      </c>
      <c r="DE366" s="335">
        <v>0</v>
      </c>
      <c r="DF366" s="335">
        <v>0</v>
      </c>
      <c r="DG366" s="335">
        <f>$I366*IF($G366="Pickup", SUMIFS(NewEmisData!E:E, NewEmisData!$A:$A, "Pickup", NewEmisData!$B:$B, $A366, NewEmisData!$C:$C, $H366, NewEmisData!$D:$D, DG$2), SUMIFS(NewEmisData!E:E, NewEmisData!$A:$A, "LDV", NewEmisData!$B:$B, $A366, NewEmisData!$C:$C, $H366, NewEmisData!$D:$D, DG$2))</f>
        <v>0</v>
      </c>
      <c r="DH366" s="335">
        <f>$I366*IF($G366="Pickup", SUMIFS(NewEmisData!F:F, NewEmisData!$A:$A, "Pickup", NewEmisData!$B:$B, $A366, NewEmisData!$C:$C, $H366, NewEmisData!$D:$D, DH$2), SUMIFS(NewEmisData!F:F, NewEmisData!$A:$A, "LDV", NewEmisData!$B:$B, $A366, NewEmisData!$C:$C, $H366, NewEmisData!$D:$D, DH$2))</f>
        <v>0</v>
      </c>
      <c r="DI366" s="335">
        <f>$I366*IF($G366="Pickup", SUMIFS(NewEmisData!G:G, NewEmisData!$A:$A, "Pickup", NewEmisData!$B:$B, $A366, NewEmisData!$C:$C, $H366, NewEmisData!$D:$D, DI$2), SUMIFS(NewEmisData!G:G, NewEmisData!$A:$A, "LDV", NewEmisData!$B:$B, $A366, NewEmisData!$C:$C, $H366, NewEmisData!$D:$D, DI$2))</f>
        <v>0</v>
      </c>
      <c r="DJ366" s="335">
        <f>$I366*IF($G366="Pickup", SUMIFS(NewEmisData!H:H, NewEmisData!$A:$A, "Pickup", NewEmisData!$B:$B, $A366, NewEmisData!$C:$C, $H366, NewEmisData!$D:$D, DJ$2), SUMIFS(NewEmisData!H:H, NewEmisData!$A:$A, "LDV", NewEmisData!$B:$B, $A366, NewEmisData!$C:$C, $H366, NewEmisData!$D:$D, DJ$2))</f>
        <v>0</v>
      </c>
      <c r="DK366" s="335">
        <f>$I366*IF($G366="Pickup", SUMIFS(NewEmisData!I:I, NewEmisData!$A:$A, "Pickup", NewEmisData!$B:$B, $A366, NewEmisData!$C:$C, $H366, NewEmisData!$D:$D, DK$2), SUMIFS(NewEmisData!I:I, NewEmisData!$A:$A, "LDV", NewEmisData!$B:$B, $A366, NewEmisData!$C:$C, $H366, NewEmisData!$D:$D, DK$2))</f>
        <v>0</v>
      </c>
      <c r="DL366" s="335">
        <f>$I366*IF($G366="Pickup", SUMIFS(NewEmisData!J:J, NewEmisData!$A:$A, "Pickup", NewEmisData!$B:$B, $A366, NewEmisData!$C:$C, $H366, NewEmisData!$D:$D, DL$2), SUMIFS(NewEmisData!J:J, NewEmisData!$A:$A, "LDV", NewEmisData!$B:$B, $A366, NewEmisData!$C:$C, $H366, NewEmisData!$D:$D, DL$2))</f>
        <v>0</v>
      </c>
      <c r="DM366" s="335">
        <f>$I366*IF($G366="Pickup", SUMIFS(NewEmisData!K:K, NewEmisData!$A:$A, "Pickup", NewEmisData!$B:$B, $A366, NewEmisData!$C:$C, $H366, NewEmisData!$D:$D, DM$2), SUMIFS(NewEmisData!K:K, NewEmisData!$A:$A, "LDV", NewEmisData!$B:$B, $A366, NewEmisData!$C:$C, $H366, NewEmisData!$D:$D, DM$2))</f>
        <v>0</v>
      </c>
      <c r="DN366" s="335">
        <f>$I366*IF($G366="Pickup", SUMIFS(NewEmisData!L:L, NewEmisData!$A:$A, "Pickup", NewEmisData!$B:$B, $A366, NewEmisData!$C:$C, $H366, NewEmisData!$D:$D, DN$2), SUMIFS(NewEmisData!L:L, NewEmisData!$A:$A, "LDV", NewEmisData!$B:$B, $A366, NewEmisData!$C:$C, $H366, NewEmisData!$D:$D, DN$2))</f>
        <v>0</v>
      </c>
      <c r="DO366" s="335">
        <f>$I366*IF($G366="Pickup", SUMIFS(NewEmisData!M:M, NewEmisData!$A:$A, "Pickup", NewEmisData!$B:$B, $A366, NewEmisData!$C:$C, $H366, NewEmisData!$D:$D, DO$2), SUMIFS(NewEmisData!M:M, NewEmisData!$A:$A, "LDV", NewEmisData!$B:$B, $A366, NewEmisData!$C:$C, $H366, NewEmisData!$D:$D, DO$2))</f>
        <v>0</v>
      </c>
      <c r="DP366" s="335">
        <v>0</v>
      </c>
      <c r="DQ366" s="335">
        <f>$I366*IF($G366="Pickup", SUMIFS(NewEmisData!E:E, NewEmisData!$A:$A, "Pickup", NewEmisData!$B:$B, $A366, NewEmisData!$C:$C, $H366, NewEmisData!$D:$D, DQ$2), SUMIFS(NewEmisData!E:E, NewEmisData!$A:$A, "LDV", NewEmisData!$B:$B, $A366, NewEmisData!$C:$C, $H366, NewEmisData!$D:$D, DQ$2))</f>
        <v>0</v>
      </c>
      <c r="DR366" s="335">
        <f>$I366*IF($G366="Pickup", SUMIFS(NewEmisData!F:F, NewEmisData!$A:$A, "Pickup", NewEmisData!$B:$B, $A366, NewEmisData!$C:$C, $H366, NewEmisData!$D:$D, DR$2), SUMIFS(NewEmisData!F:F, NewEmisData!$A:$A, "LDV", NewEmisData!$B:$B, $A366, NewEmisData!$C:$C, $H366, NewEmisData!$D:$D, DR$2))</f>
        <v>0</v>
      </c>
      <c r="DS366" s="335">
        <f>$I366*IF($G366="Pickup", SUMIFS(NewEmisData!G:G, NewEmisData!$A:$A, "Pickup", NewEmisData!$B:$B, $A366, NewEmisData!$C:$C, $H366, NewEmisData!$D:$D, DS$2), SUMIFS(NewEmisData!G:G, NewEmisData!$A:$A, "LDV", NewEmisData!$B:$B, $A366, NewEmisData!$C:$C, $H366, NewEmisData!$D:$D, DS$2))</f>
        <v>0</v>
      </c>
      <c r="DT366" s="335">
        <f>$I366*IF($G366="Pickup", SUMIFS(NewEmisData!H:H, NewEmisData!$A:$A, "Pickup", NewEmisData!$B:$B, $A366, NewEmisData!$C:$C, $H366, NewEmisData!$D:$D, DT$2), SUMIFS(NewEmisData!H:H, NewEmisData!$A:$A, "LDV", NewEmisData!$B:$B, $A366, NewEmisData!$C:$C, $H366, NewEmisData!$D:$D, DT$2))</f>
        <v>0</v>
      </c>
      <c r="DU366" s="335">
        <f>$I366*IF($G366="Pickup", SUMIFS(NewEmisData!I:I, NewEmisData!$A:$A, "Pickup", NewEmisData!$B:$B, $A366, NewEmisData!$C:$C, $H366, NewEmisData!$D:$D, DU$2), SUMIFS(NewEmisData!I:I, NewEmisData!$A:$A, "LDV", NewEmisData!$B:$B, $A366, NewEmisData!$C:$C, $H366, NewEmisData!$D:$D, DU$2))</f>
        <v>0</v>
      </c>
      <c r="DV366" s="335">
        <f>$I366*IF($G366="Pickup", SUMIFS(NewEmisData!J:J, NewEmisData!$A:$A, "Pickup", NewEmisData!$B:$B, $A366, NewEmisData!$C:$C, $H366, NewEmisData!$D:$D, DV$2), SUMIFS(NewEmisData!J:J, NewEmisData!$A:$A, "LDV", NewEmisData!$B:$B, $A366, NewEmisData!$C:$C, $H366, NewEmisData!$D:$D, DV$2))</f>
        <v>0</v>
      </c>
      <c r="DW366" s="335">
        <f>$I366*IF($G366="Pickup", SUMIFS(NewEmisData!K:K, NewEmisData!$A:$A, "Pickup", NewEmisData!$B:$B, $A366, NewEmisData!$C:$C, $H366, NewEmisData!$D:$D, DW$2), SUMIFS(NewEmisData!K:K, NewEmisData!$A:$A, "LDV", NewEmisData!$B:$B, $A366, NewEmisData!$C:$C, $H366, NewEmisData!$D:$D, DW$2))</f>
        <v>0</v>
      </c>
      <c r="DX366" s="335">
        <f>$I366*IF($G366="Pickup", SUMIFS(NewEmisData!L:L, NewEmisData!$A:$A, "Pickup", NewEmisData!$B:$B, $A366, NewEmisData!$C:$C, $H366, NewEmisData!$D:$D, DX$2), SUMIFS(NewEmisData!L:L, NewEmisData!$A:$A, "LDV", NewEmisData!$B:$B, $A366, NewEmisData!$C:$C, $H366, NewEmisData!$D:$D, DX$2))</f>
        <v>0</v>
      </c>
      <c r="DY366" s="335">
        <f>$I366*IF($G366="Pickup", SUMIFS(NewEmisData!M:M, NewEmisData!$A:$A, "Pickup", NewEmisData!$B:$B, $A366, NewEmisData!$C:$C, $H366, NewEmisData!$D:$D, DY$2), SUMIFS(NewEmisData!M:M, NewEmisData!$A:$A, "LDV", NewEmisData!$B:$B, $A366, NewEmisData!$C:$C, $H366, NewEmisData!$D:$D, DY$2))</f>
        <v>0</v>
      </c>
      <c r="DZ366" s="335">
        <v>0</v>
      </c>
      <c r="EA366" s="335">
        <f t="shared" si="658"/>
        <v>0</v>
      </c>
      <c r="EB366" s="335">
        <f t="shared" si="659"/>
        <v>0</v>
      </c>
      <c r="EC366" s="335">
        <f t="shared" si="660"/>
        <v>0</v>
      </c>
      <c r="ED366" s="335">
        <f t="shared" si="661"/>
        <v>0</v>
      </c>
      <c r="EE366" s="335">
        <f t="shared" si="662"/>
        <v>0</v>
      </c>
      <c r="EF366" s="335">
        <f t="shared" si="663"/>
        <v>0</v>
      </c>
      <c r="EG366" s="335">
        <f t="shared" si="664"/>
        <v>0</v>
      </c>
      <c r="EH366" s="335">
        <f t="shared" si="665"/>
        <v>0</v>
      </c>
      <c r="EI366" s="335">
        <f t="shared" si="666"/>
        <v>0</v>
      </c>
      <c r="EJ366" s="335">
        <f t="shared" si="667"/>
        <v>0</v>
      </c>
      <c r="EK366" s="335">
        <f t="shared" si="668"/>
        <v>0</v>
      </c>
      <c r="EL366" s="335">
        <f t="shared" si="669"/>
        <v>0</v>
      </c>
      <c r="EM366" s="335">
        <f t="shared" si="670"/>
        <v>0</v>
      </c>
      <c r="EN366" s="335">
        <f t="shared" si="671"/>
        <v>0</v>
      </c>
      <c r="EO366" s="335">
        <f t="shared" si="672"/>
        <v>0</v>
      </c>
      <c r="EP366" s="335">
        <f t="shared" si="673"/>
        <v>0</v>
      </c>
      <c r="EQ366" s="335">
        <f t="shared" si="674"/>
        <v>0</v>
      </c>
      <c r="ER366" s="335">
        <f t="shared" si="675"/>
        <v>0</v>
      </c>
      <c r="ES366" s="335">
        <f t="shared" si="676"/>
        <v>0</v>
      </c>
      <c r="ET366" s="335">
        <f t="shared" si="677"/>
        <v>0</v>
      </c>
      <c r="EU366" s="335">
        <f t="shared" si="678"/>
        <v>0</v>
      </c>
      <c r="EV366" s="335">
        <f t="shared" si="679"/>
        <v>0</v>
      </c>
      <c r="EW366" s="335">
        <f t="shared" si="680"/>
        <v>0</v>
      </c>
      <c r="EX366" s="335">
        <f t="shared" si="681"/>
        <v>0</v>
      </c>
      <c r="EY366" s="335">
        <f t="shared" si="682"/>
        <v>0</v>
      </c>
      <c r="EZ366" s="335">
        <f t="shared" si="683"/>
        <v>0</v>
      </c>
      <c r="FA366" s="335">
        <f t="shared" si="684"/>
        <v>0</v>
      </c>
      <c r="FB366" s="335">
        <f t="shared" si="685"/>
        <v>0</v>
      </c>
      <c r="FC366" s="335">
        <f t="shared" si="686"/>
        <v>0</v>
      </c>
      <c r="FD366" s="335">
        <f t="shared" si="687"/>
        <v>0</v>
      </c>
      <c r="FE366" s="335">
        <f t="shared" si="688"/>
        <v>5.5949189126931899E-2</v>
      </c>
      <c r="FF366" s="335">
        <f t="shared" si="689"/>
        <v>5.5949189126931899E-2</v>
      </c>
      <c r="FG366" s="335">
        <f t="shared" si="690"/>
        <v>5.5949131442004002E-2</v>
      </c>
      <c r="FH366" s="335">
        <f t="shared" si="691"/>
        <v>5.5949145320737102E-2</v>
      </c>
      <c r="FI366" s="335">
        <f t="shared" si="692"/>
        <v>5.5949118174518898E-2</v>
      </c>
      <c r="FJ366" s="335">
        <f t="shared" si="693"/>
        <v>5.5949046541697099E-2</v>
      </c>
      <c r="FK366" s="335">
        <f t="shared" si="694"/>
        <v>5.5949120890101497E-2</v>
      </c>
      <c r="FL366" s="335">
        <f t="shared" si="695"/>
        <v>5.5949175401502099E-2</v>
      </c>
      <c r="FM366" s="335">
        <f t="shared" si="696"/>
        <v>5.5949175401502099E-2</v>
      </c>
      <c r="FN366" s="335">
        <f t="shared" si="697"/>
        <v>2.3805319372350052E-2</v>
      </c>
      <c r="FO366" s="335">
        <f t="shared" si="698"/>
        <v>7.2571184818618403E-3</v>
      </c>
      <c r="FP366" s="335">
        <f t="shared" si="699"/>
        <v>7.2571184818618403E-3</v>
      </c>
      <c r="FQ366" s="335">
        <f t="shared" si="700"/>
        <v>7.2571114316428102E-3</v>
      </c>
      <c r="FR366" s="335">
        <f t="shared" si="701"/>
        <v>7.2571137654529501E-3</v>
      </c>
      <c r="FS366" s="335">
        <f t="shared" si="702"/>
        <v>7.2571068307629499E-3</v>
      </c>
      <c r="FT366" s="335">
        <f t="shared" si="703"/>
        <v>7.2570974674633498E-3</v>
      </c>
      <c r="FU366" s="335">
        <f t="shared" si="704"/>
        <v>7.25710679204878E-3</v>
      </c>
      <c r="FV366" s="335">
        <f t="shared" si="705"/>
        <v>7.2571142164254898E-3</v>
      </c>
      <c r="FW366" s="335">
        <f t="shared" si="706"/>
        <v>7.2571142164254898E-3</v>
      </c>
      <c r="FX366" s="335">
        <f t="shared" si="707"/>
        <v>1.6506531515565108E-3</v>
      </c>
    </row>
    <row r="367" spans="1:180" x14ac:dyDescent="0.2">
      <c r="A367" s="305" t="str">
        <f>_xlfn.CONCAT(IF(LEFT(TRIM(A366),1)="*", "*R", "R"), 1+RIGHT(TRIM(A366),1))</f>
        <v>*R4</v>
      </c>
      <c r="B367" s="305" t="str">
        <f t="shared" si="714"/>
        <v>TLLSFCH25</v>
      </c>
      <c r="C367" s="305" t="str">
        <f t="shared" si="715"/>
        <v>TL.H2.LS.FCH.2025</v>
      </c>
      <c r="D367" s="301" t="str">
        <f t="shared" si="716"/>
        <v>bn-vmt, bn-vmt/a</v>
      </c>
      <c r="E367" s="301" t="str">
        <f t="shared" si="717"/>
        <v>TRNH2</v>
      </c>
      <c r="F367" s="301" t="str">
        <f t="shared" si="718"/>
        <v>TL</v>
      </c>
      <c r="G367" s="315" t="s">
        <v>822</v>
      </c>
      <c r="H367" s="315" t="s">
        <v>36</v>
      </c>
      <c r="I367" s="315">
        <v>1</v>
      </c>
      <c r="J367" s="315" t="str">
        <f t="shared" si="708"/>
        <v>Large SUV-ELC</v>
      </c>
      <c r="K367" s="335">
        <f>$I367*IF($G367="Pickup", SUMIFS(NewEmisData!E:E, NewEmisData!$A:$A, "Pickup", NewEmisData!$B:$B, $A367, NewEmisData!$C:$C, $H367, NewEmisData!$D:$D, K$2), SUMIFS(NewEmisData!E:E, NewEmisData!$A:$A, "LDV", NewEmisData!$B:$B, $A367, NewEmisData!$C:$C, $H367, NewEmisData!$D:$D, K$2))</f>
        <v>0</v>
      </c>
      <c r="L367" s="335">
        <f>$I367*IF($G367="Pickup", SUMIFS(NewEmisData!F:F, NewEmisData!$A:$A, "Pickup", NewEmisData!$B:$B, $A367, NewEmisData!$C:$C, $H367, NewEmisData!$D:$D, L$2), SUMIFS(NewEmisData!F:F, NewEmisData!$A:$A, "LDV", NewEmisData!$B:$B, $A367, NewEmisData!$C:$C, $H367, NewEmisData!$D:$D, L$2))</f>
        <v>0</v>
      </c>
      <c r="M367" s="335">
        <f>$I367*IF($G367="Pickup", SUMIFS(NewEmisData!G:G, NewEmisData!$A:$A, "Pickup", NewEmisData!$B:$B, $A367, NewEmisData!$C:$C, $H367, NewEmisData!$D:$D, M$2), SUMIFS(NewEmisData!G:G, NewEmisData!$A:$A, "LDV", NewEmisData!$B:$B, $A367, NewEmisData!$C:$C, $H367, NewEmisData!$D:$D, M$2))</f>
        <v>0</v>
      </c>
      <c r="N367" s="335">
        <f>$I367*IF($G367="Pickup", SUMIFS(NewEmisData!H:H, NewEmisData!$A:$A, "Pickup", NewEmisData!$B:$B, $A367, NewEmisData!$C:$C, $H367, NewEmisData!$D:$D, N$2), SUMIFS(NewEmisData!H:H, NewEmisData!$A:$A, "LDV", NewEmisData!$B:$B, $A367, NewEmisData!$C:$C, $H367, NewEmisData!$D:$D, N$2))</f>
        <v>0</v>
      </c>
      <c r="O367" s="335">
        <f>$I367*IF($G367="Pickup", SUMIFS(NewEmisData!I:I, NewEmisData!$A:$A, "Pickup", NewEmisData!$B:$B, $A367, NewEmisData!$C:$C, $H367, NewEmisData!$D:$D, O$2), SUMIFS(NewEmisData!I:I, NewEmisData!$A:$A, "LDV", NewEmisData!$B:$B, $A367, NewEmisData!$C:$C, $H367, NewEmisData!$D:$D, O$2))</f>
        <v>0</v>
      </c>
      <c r="P367" s="335">
        <f>$I367*IF($G367="Pickup", SUMIFS(NewEmisData!J:J, NewEmisData!$A:$A, "Pickup", NewEmisData!$B:$B, $A367, NewEmisData!$C:$C, $H367, NewEmisData!$D:$D, P$2), SUMIFS(NewEmisData!J:J, NewEmisData!$A:$A, "LDV", NewEmisData!$B:$B, $A367, NewEmisData!$C:$C, $H367, NewEmisData!$D:$D, P$2))</f>
        <v>0</v>
      </c>
      <c r="Q367" s="335">
        <f>$I367*IF($G367="Pickup", SUMIFS(NewEmisData!K:K, NewEmisData!$A:$A, "Pickup", NewEmisData!$B:$B, $A367, NewEmisData!$C:$C, $H367, NewEmisData!$D:$D, Q$2), SUMIFS(NewEmisData!K:K, NewEmisData!$A:$A, "LDV", NewEmisData!$B:$B, $A367, NewEmisData!$C:$C, $H367, NewEmisData!$D:$D, Q$2))</f>
        <v>0</v>
      </c>
      <c r="R367" s="335">
        <f>$I367*IF($G367="Pickup", SUMIFS(NewEmisData!L:L, NewEmisData!$A:$A, "Pickup", NewEmisData!$B:$B, $A367, NewEmisData!$C:$C, $H367, NewEmisData!$D:$D, R$2), SUMIFS(NewEmisData!L:L, NewEmisData!$A:$A, "LDV", NewEmisData!$B:$B, $A367, NewEmisData!$C:$C, $H367, NewEmisData!$D:$D, R$2))</f>
        <v>0</v>
      </c>
      <c r="S367" s="335">
        <f>$I367*IF($G367="Pickup", SUMIFS(NewEmisData!M:M, NewEmisData!$A:$A, "Pickup", NewEmisData!$B:$B, $A367, NewEmisData!$C:$C, $H367, NewEmisData!$D:$D, S$2), SUMIFS(NewEmisData!M:M, NewEmisData!$A:$A, "LDV", NewEmisData!$B:$B, $A367, NewEmisData!$C:$C, $H367, NewEmisData!$D:$D, S$2))</f>
        <v>0</v>
      </c>
      <c r="T367" s="335">
        <v>0</v>
      </c>
      <c r="U367" s="335">
        <f>$I367*IF($G367="Pickup", SUMIFS(NewEmisData!E:E, NewEmisData!$A:$A, "Pickup", NewEmisData!$B:$B, $A367, NewEmisData!$C:$C, $H367, NewEmisData!$D:$D, U$2), SUMIFS(NewEmisData!E:E, NewEmisData!$A:$A, "LDV", NewEmisData!$B:$B, $A367, NewEmisData!$C:$C, $H367, NewEmisData!$D:$D, U$2))</f>
        <v>0</v>
      </c>
      <c r="V367" s="335">
        <f>$I367*IF($G367="Pickup", SUMIFS(NewEmisData!F:F, NewEmisData!$A:$A, "Pickup", NewEmisData!$B:$B, $A367, NewEmisData!$C:$C, $H367, NewEmisData!$D:$D, V$2), SUMIFS(NewEmisData!F:F, NewEmisData!$A:$A, "LDV", NewEmisData!$B:$B, $A367, NewEmisData!$C:$C, $H367, NewEmisData!$D:$D, V$2))</f>
        <v>0</v>
      </c>
      <c r="W367" s="335">
        <f>$I367*IF($G367="Pickup", SUMIFS(NewEmisData!G:G, NewEmisData!$A:$A, "Pickup", NewEmisData!$B:$B, $A367, NewEmisData!$C:$C, $H367, NewEmisData!$D:$D, W$2), SUMIFS(NewEmisData!G:G, NewEmisData!$A:$A, "LDV", NewEmisData!$B:$B, $A367, NewEmisData!$C:$C, $H367, NewEmisData!$D:$D, W$2))</f>
        <v>0</v>
      </c>
      <c r="X367" s="335">
        <f>$I367*IF($G367="Pickup", SUMIFS(NewEmisData!H:H, NewEmisData!$A:$A, "Pickup", NewEmisData!$B:$B, $A367, NewEmisData!$C:$C, $H367, NewEmisData!$D:$D, X$2), SUMIFS(NewEmisData!H:H, NewEmisData!$A:$A, "LDV", NewEmisData!$B:$B, $A367, NewEmisData!$C:$C, $H367, NewEmisData!$D:$D, X$2))</f>
        <v>0</v>
      </c>
      <c r="Y367" s="335">
        <f>$I367*IF($G367="Pickup", SUMIFS(NewEmisData!I:I, NewEmisData!$A:$A, "Pickup", NewEmisData!$B:$B, $A367, NewEmisData!$C:$C, $H367, NewEmisData!$D:$D, Y$2), SUMIFS(NewEmisData!I:I, NewEmisData!$A:$A, "LDV", NewEmisData!$B:$B, $A367, NewEmisData!$C:$C, $H367, NewEmisData!$D:$D, Y$2))</f>
        <v>0</v>
      </c>
      <c r="Z367" s="335">
        <f>$I367*IF($G367="Pickup", SUMIFS(NewEmisData!J:J, NewEmisData!$A:$A, "Pickup", NewEmisData!$B:$B, $A367, NewEmisData!$C:$C, $H367, NewEmisData!$D:$D, Z$2), SUMIFS(NewEmisData!J:J, NewEmisData!$A:$A, "LDV", NewEmisData!$B:$B, $A367, NewEmisData!$C:$C, $H367, NewEmisData!$D:$D, Z$2))</f>
        <v>0</v>
      </c>
      <c r="AA367" s="335">
        <f>$I367*IF($G367="Pickup", SUMIFS(NewEmisData!K:K, NewEmisData!$A:$A, "Pickup", NewEmisData!$B:$B, $A367, NewEmisData!$C:$C, $H367, NewEmisData!$D:$D, AA$2), SUMIFS(NewEmisData!K:K, NewEmisData!$A:$A, "LDV", NewEmisData!$B:$B, $A367, NewEmisData!$C:$C, $H367, NewEmisData!$D:$D, AA$2))</f>
        <v>0</v>
      </c>
      <c r="AB367" s="335">
        <f>$I367*IF($G367="Pickup", SUMIFS(NewEmisData!L:L, NewEmisData!$A:$A, "Pickup", NewEmisData!$B:$B, $A367, NewEmisData!$C:$C, $H367, NewEmisData!$D:$D, AB$2), SUMIFS(NewEmisData!L:L, NewEmisData!$A:$A, "LDV", NewEmisData!$B:$B, $A367, NewEmisData!$C:$C, $H367, NewEmisData!$D:$D, AB$2))</f>
        <v>0</v>
      </c>
      <c r="AC367" s="335">
        <f>$I367*IF($G367="Pickup", SUMIFS(NewEmisData!M:M, NewEmisData!$A:$A, "Pickup", NewEmisData!$B:$B, $A367, NewEmisData!$C:$C, $H367, NewEmisData!$D:$D, AC$2), SUMIFS(NewEmisData!M:M, NewEmisData!$A:$A, "LDV", NewEmisData!$B:$B, $A367, NewEmisData!$C:$C, $H367, NewEmisData!$D:$D, AC$2))</f>
        <v>0</v>
      </c>
      <c r="AD367" s="335">
        <v>0</v>
      </c>
      <c r="AE367" s="335">
        <f>$I367*IF($G367="Pickup", SUMIFS(NewEmisData!E:E, NewEmisData!$A:$A, "Pickup", NewEmisData!$B:$B, $A367, NewEmisData!$C:$C, $H367, NewEmisData!$D:$D, AE$2), SUMIFS(NewEmisData!E:E, NewEmisData!$A:$A, "LDV", NewEmisData!$B:$B, $A367, NewEmisData!$C:$C, $H367, NewEmisData!$D:$D, AE$2))</f>
        <v>0</v>
      </c>
      <c r="AF367" s="335">
        <f>$I367*IF($G367="Pickup", SUMIFS(NewEmisData!F:F, NewEmisData!$A:$A, "Pickup", NewEmisData!$B:$B, $A367, NewEmisData!$C:$C, $H367, NewEmisData!$D:$D, AF$2), SUMIFS(NewEmisData!F:F, NewEmisData!$A:$A, "LDV", NewEmisData!$B:$B, $A367, NewEmisData!$C:$C, $H367, NewEmisData!$D:$D, AF$2))</f>
        <v>0</v>
      </c>
      <c r="AG367" s="335">
        <f>$I367*IF($G367="Pickup", SUMIFS(NewEmisData!G:G, NewEmisData!$A:$A, "Pickup", NewEmisData!$B:$B, $A367, NewEmisData!$C:$C, $H367, NewEmisData!$D:$D, AG$2), SUMIFS(NewEmisData!G:G, NewEmisData!$A:$A, "LDV", NewEmisData!$B:$B, $A367, NewEmisData!$C:$C, $H367, NewEmisData!$D:$D, AG$2))</f>
        <v>0</v>
      </c>
      <c r="AH367" s="335">
        <f>$I367*IF($G367="Pickup", SUMIFS(NewEmisData!H:H, NewEmisData!$A:$A, "Pickup", NewEmisData!$B:$B, $A367, NewEmisData!$C:$C, $H367, NewEmisData!$D:$D, AH$2), SUMIFS(NewEmisData!H:H, NewEmisData!$A:$A, "LDV", NewEmisData!$B:$B, $A367, NewEmisData!$C:$C, $H367, NewEmisData!$D:$D, AH$2))</f>
        <v>0</v>
      </c>
      <c r="AI367" s="335">
        <f>$I367*IF($G367="Pickup", SUMIFS(NewEmisData!I:I, NewEmisData!$A:$A, "Pickup", NewEmisData!$B:$B, $A367, NewEmisData!$C:$C, $H367, NewEmisData!$D:$D, AI$2), SUMIFS(NewEmisData!I:I, NewEmisData!$A:$A, "LDV", NewEmisData!$B:$B, $A367, NewEmisData!$C:$C, $H367, NewEmisData!$D:$D, AI$2))</f>
        <v>0</v>
      </c>
      <c r="AJ367" s="335">
        <f>$I367*IF($G367="Pickup", SUMIFS(NewEmisData!J:J, NewEmisData!$A:$A, "Pickup", NewEmisData!$B:$B, $A367, NewEmisData!$C:$C, $H367, NewEmisData!$D:$D, AJ$2), SUMIFS(NewEmisData!J:J, NewEmisData!$A:$A, "LDV", NewEmisData!$B:$B, $A367, NewEmisData!$C:$C, $H367, NewEmisData!$D:$D, AJ$2))</f>
        <v>0</v>
      </c>
      <c r="AK367" s="335">
        <f>$I367*IF($G367="Pickup", SUMIFS(NewEmisData!K:K, NewEmisData!$A:$A, "Pickup", NewEmisData!$B:$B, $A367, NewEmisData!$C:$C, $H367, NewEmisData!$D:$D, AK$2), SUMIFS(NewEmisData!K:K, NewEmisData!$A:$A, "LDV", NewEmisData!$B:$B, $A367, NewEmisData!$C:$C, $H367, NewEmisData!$D:$D, AK$2))</f>
        <v>0</v>
      </c>
      <c r="AL367" s="335">
        <f>$I367*IF($G367="Pickup", SUMIFS(NewEmisData!L:L, NewEmisData!$A:$A, "Pickup", NewEmisData!$B:$B, $A367, NewEmisData!$C:$C, $H367, NewEmisData!$D:$D, AL$2), SUMIFS(NewEmisData!L:L, NewEmisData!$A:$A, "LDV", NewEmisData!$B:$B, $A367, NewEmisData!$C:$C, $H367, NewEmisData!$D:$D, AL$2))</f>
        <v>0</v>
      </c>
      <c r="AM367" s="335">
        <f>$I367*IF($G367="Pickup", SUMIFS(NewEmisData!M:M, NewEmisData!$A:$A, "Pickup", NewEmisData!$B:$B, $A367, NewEmisData!$C:$C, $H367, NewEmisData!$D:$D, AM$2), SUMIFS(NewEmisData!M:M, NewEmisData!$A:$A, "LDV", NewEmisData!$B:$B, $A367, NewEmisData!$C:$C, $H367, NewEmisData!$D:$D, AM$2))</f>
        <v>0</v>
      </c>
      <c r="AN367" s="335">
        <v>0</v>
      </c>
      <c r="AO367" s="335">
        <f>$I367*IF($G367="Pickup", SUMIFS(NewEmisData!E:E, NewEmisData!$A:$A, "Pickup", NewEmisData!$B:$B, $A367, NewEmisData!$C:$C, $H367, NewEmisData!$D:$D, AO$2), SUMIFS(NewEmisData!E:E, NewEmisData!$A:$A, "LDV", NewEmisData!$B:$B, $A367, NewEmisData!$C:$C, $H367, NewEmisData!$D:$D, AO$2))</f>
        <v>7.4526067369789506E-2</v>
      </c>
      <c r="AP367" s="335">
        <f>$I367*IF($G367="Pickup", SUMIFS(NewEmisData!F:F, NewEmisData!$A:$A, "Pickup", NewEmisData!$B:$B, $A367, NewEmisData!$C:$C, $H367, NewEmisData!$D:$D, AP$2), SUMIFS(NewEmisData!F:F, NewEmisData!$A:$A, "LDV", NewEmisData!$B:$B, $A367, NewEmisData!$C:$C, $H367, NewEmisData!$D:$D, AP$2))</f>
        <v>7.4526067369789506E-2</v>
      </c>
      <c r="AQ367" s="335">
        <f>$I367*IF($G367="Pickup", SUMIFS(NewEmisData!G:G, NewEmisData!$A:$A, "Pickup", NewEmisData!$B:$B, $A367, NewEmisData!$C:$C, $H367, NewEmisData!$D:$D, AQ$2), SUMIFS(NewEmisData!G:G, NewEmisData!$A:$A, "LDV", NewEmisData!$B:$B, $A367, NewEmisData!$C:$C, $H367, NewEmisData!$D:$D, AQ$2))</f>
        <v>7.4526039586762793E-2</v>
      </c>
      <c r="AR367" s="335">
        <f>$I367*IF($G367="Pickup", SUMIFS(NewEmisData!H:H, NewEmisData!$A:$A, "Pickup", NewEmisData!$B:$B, $A367, NewEmisData!$C:$C, $H367, NewEmisData!$D:$D, AR$2), SUMIFS(NewEmisData!H:H, NewEmisData!$A:$A, "LDV", NewEmisData!$B:$B, $A367, NewEmisData!$C:$C, $H367, NewEmisData!$D:$D, AR$2))</f>
        <v>7.4526082672864202E-2</v>
      </c>
      <c r="AS367" s="335">
        <f>$I367*IF($G367="Pickup", SUMIFS(NewEmisData!I:I, NewEmisData!$A:$A, "Pickup", NewEmisData!$B:$B, $A367, NewEmisData!$C:$C, $H367, NewEmisData!$D:$D, AS$2), SUMIFS(NewEmisData!I:I, NewEmisData!$A:$A, "LDV", NewEmisData!$B:$B, $A367, NewEmisData!$C:$C, $H367, NewEmisData!$D:$D, AS$2))</f>
        <v>7.4526031771725496E-2</v>
      </c>
      <c r="AT367" s="335">
        <f>$I367*IF($G367="Pickup", SUMIFS(NewEmisData!J:J, NewEmisData!$A:$A, "Pickup", NewEmisData!$B:$B, $A367, NewEmisData!$C:$C, $H367, NewEmisData!$D:$D, AT$2), SUMIFS(NewEmisData!J:J, NewEmisData!$A:$A, "LDV", NewEmisData!$B:$B, $A367, NewEmisData!$C:$C, $H367, NewEmisData!$D:$D, AT$2))</f>
        <v>7.4526070650223306E-2</v>
      </c>
      <c r="AU367" s="335">
        <f>$I367*IF($G367="Pickup", SUMIFS(NewEmisData!K:K, NewEmisData!$A:$A, "Pickup", NewEmisData!$B:$B, $A367, NewEmisData!$C:$C, $H367, NewEmisData!$D:$D, AU$2), SUMIFS(NewEmisData!K:K, NewEmisData!$A:$A, "LDV", NewEmisData!$B:$B, $A367, NewEmisData!$C:$C, $H367, NewEmisData!$D:$D, AU$2))</f>
        <v>7.4526042307150001E-2</v>
      </c>
      <c r="AV367" s="335">
        <f>$I367*IF($G367="Pickup", SUMIFS(NewEmisData!L:L, NewEmisData!$A:$A, "Pickup", NewEmisData!$B:$B, $A367, NewEmisData!$C:$C, $H367, NewEmisData!$D:$D, AV$2), SUMIFS(NewEmisData!L:L, NewEmisData!$A:$A, "LDV", NewEmisData!$B:$B, $A367, NewEmisData!$C:$C, $H367, NewEmisData!$D:$D, AV$2))</f>
        <v>7.4526038743875506E-2</v>
      </c>
      <c r="AW367" s="335">
        <f>$I367*IF($G367="Pickup", SUMIFS(NewEmisData!M:M, NewEmisData!$A:$A, "Pickup", NewEmisData!$B:$B, $A367, NewEmisData!$C:$C, $H367, NewEmisData!$D:$D, AW$2), SUMIFS(NewEmisData!M:M, NewEmisData!$A:$A, "LDV", NewEmisData!$B:$B, $A367, NewEmisData!$C:$C, $H367, NewEmisData!$D:$D, AW$2))</f>
        <v>7.4526038743875506E-2</v>
      </c>
      <c r="AX367" s="335">
        <v>2.3805319372350052E-2</v>
      </c>
      <c r="AY367" s="335">
        <f>$I367*IF($G367="Pickup", SUMIFS(NewEmisData!E:E, NewEmisData!$A:$A, "Pickup", NewEmisData!$B:$B, $A367, NewEmisData!$C:$C, $H367, NewEmisData!$D:$D, AY$2), SUMIFS(NewEmisData!E:E, NewEmisData!$A:$A, "LDV", NewEmisData!$B:$B, $A367, NewEmisData!$C:$C, $H367, NewEmisData!$D:$D, AY$2))</f>
        <v>9.6092368235423907E-3</v>
      </c>
      <c r="AZ367" s="335">
        <f>$I367*IF($G367="Pickup", SUMIFS(NewEmisData!F:F, NewEmisData!$A:$A, "Pickup", NewEmisData!$B:$B, $A367, NewEmisData!$C:$C, $H367, NewEmisData!$D:$D, AZ$2), SUMIFS(NewEmisData!F:F, NewEmisData!$A:$A, "LDV", NewEmisData!$B:$B, $A367, NewEmisData!$C:$C, $H367, NewEmisData!$D:$D, AZ$2))</f>
        <v>9.6092368235423907E-3</v>
      </c>
      <c r="BA367" s="335">
        <f>$I367*IF($G367="Pickup", SUMIFS(NewEmisData!G:G, NewEmisData!$A:$A, "Pickup", NewEmisData!$B:$B, $A367, NewEmisData!$C:$C, $H367, NewEmisData!$D:$D, BA$2), SUMIFS(NewEmisData!G:G, NewEmisData!$A:$A, "LDV", NewEmisData!$B:$B, $A367, NewEmisData!$C:$C, $H367, NewEmisData!$D:$D, BA$2))</f>
        <v>9.6092257463787894E-3</v>
      </c>
      <c r="BB367" s="335">
        <f>$I367*IF($G367="Pickup", SUMIFS(NewEmisData!H:H, NewEmisData!$A:$A, "Pickup", NewEmisData!$B:$B, $A367, NewEmisData!$C:$C, $H367, NewEmisData!$D:$D, BB$2), SUMIFS(NewEmisData!H:H, NewEmisData!$A:$A, "LDV", NewEmisData!$B:$B, $A367, NewEmisData!$C:$C, $H367, NewEmisData!$D:$D, BB$2))</f>
        <v>9.6092345509158992E-3</v>
      </c>
      <c r="BC367" s="335">
        <f>$I367*IF($G367="Pickup", SUMIFS(NewEmisData!I:I, NewEmisData!$A:$A, "Pickup", NewEmisData!$B:$B, $A367, NewEmisData!$C:$C, $H367, NewEmisData!$D:$D, BC$2), SUMIFS(NewEmisData!I:I, NewEmisData!$A:$A, "LDV", NewEmisData!$B:$B, $A367, NewEmisData!$C:$C, $H367, NewEmisData!$D:$D, BC$2))</f>
        <v>9.6092257298777996E-3</v>
      </c>
      <c r="BD367" s="335">
        <f>$I367*IF($G367="Pickup", SUMIFS(NewEmisData!J:J, NewEmisData!$A:$A, "Pickup", NewEmisData!$B:$B, $A367, NewEmisData!$C:$C, $H367, NewEmisData!$D:$D, BD$2), SUMIFS(NewEmisData!J:J, NewEmisData!$A:$A, "LDV", NewEmisData!$B:$B, $A367, NewEmisData!$C:$C, $H367, NewEmisData!$D:$D, BD$2))</f>
        <v>9.6092389204882993E-3</v>
      </c>
      <c r="BE367" s="335">
        <f>$I367*IF($G367="Pickup", SUMIFS(NewEmisData!K:K, NewEmisData!$A:$A, "Pickup", NewEmisData!$B:$B, $A367, NewEmisData!$C:$C, $H367, NewEmisData!$D:$D, BE$2), SUMIFS(NewEmisData!K:K, NewEmisData!$A:$A, "LDV", NewEmisData!$B:$B, $A367, NewEmisData!$C:$C, $H367, NewEmisData!$D:$D, BE$2))</f>
        <v>9.6092263841740799E-3</v>
      </c>
      <c r="BF367" s="335">
        <f>$I367*IF($G367="Pickup", SUMIFS(NewEmisData!L:L, NewEmisData!$A:$A, "Pickup", NewEmisData!$B:$B, $A367, NewEmisData!$C:$C, $H367, NewEmisData!$D:$D, BF$2), SUMIFS(NewEmisData!L:L, NewEmisData!$A:$A, "LDV", NewEmisData!$B:$B, $A367, NewEmisData!$C:$C, $H367, NewEmisData!$D:$D, BF$2))</f>
        <v>9.6092238087385901E-3</v>
      </c>
      <c r="BG367" s="335">
        <f>$I367*IF($G367="Pickup", SUMIFS(NewEmisData!M:M, NewEmisData!$A:$A, "Pickup", NewEmisData!$B:$B, $A367, NewEmisData!$C:$C, $H367, NewEmisData!$D:$D, BG$2), SUMIFS(NewEmisData!M:M, NewEmisData!$A:$A, "LDV", NewEmisData!$B:$B, $A367, NewEmisData!$C:$C, $H367, NewEmisData!$D:$D, BG$2))</f>
        <v>9.6092238087385901E-3</v>
      </c>
      <c r="BH367" s="335">
        <v>1.6506531515565108E-3</v>
      </c>
      <c r="BI367" s="335">
        <f>$I367*IF($G367="Pickup", SUMIFS(NewEmisData!E:E, NewEmisData!$A:$A, "Pickup", NewEmisData!$B:$B, $A367, NewEmisData!$C:$C, $H367, NewEmisData!$D:$D, BI$2), SUMIFS(NewEmisData!E:E, NewEmisData!$A:$A, "LDV", NewEmisData!$B:$B, $A367, NewEmisData!$C:$C, $H367, NewEmisData!$D:$D, BI$2))</f>
        <v>0</v>
      </c>
      <c r="BJ367" s="335">
        <f>$I367*IF($G367="Pickup", SUMIFS(NewEmisData!F:F, NewEmisData!$A:$A, "Pickup", NewEmisData!$B:$B, $A367, NewEmisData!$C:$C, $H367, NewEmisData!$D:$D, BJ$2), SUMIFS(NewEmisData!F:F, NewEmisData!$A:$A, "LDV", NewEmisData!$B:$B, $A367, NewEmisData!$C:$C, $H367, NewEmisData!$D:$D, BJ$2))</f>
        <v>0</v>
      </c>
      <c r="BK367" s="335">
        <f>$I367*IF($G367="Pickup", SUMIFS(NewEmisData!G:G, NewEmisData!$A:$A, "Pickup", NewEmisData!$B:$B, $A367, NewEmisData!$C:$C, $H367, NewEmisData!$D:$D, BK$2), SUMIFS(NewEmisData!G:G, NewEmisData!$A:$A, "LDV", NewEmisData!$B:$B, $A367, NewEmisData!$C:$C, $H367, NewEmisData!$D:$D, BK$2))</f>
        <v>0</v>
      </c>
      <c r="BL367" s="335">
        <f>$I367*IF($G367="Pickup", SUMIFS(NewEmisData!H:H, NewEmisData!$A:$A, "Pickup", NewEmisData!$B:$B, $A367, NewEmisData!$C:$C, $H367, NewEmisData!$D:$D, BL$2), SUMIFS(NewEmisData!H:H, NewEmisData!$A:$A, "LDV", NewEmisData!$B:$B, $A367, NewEmisData!$C:$C, $H367, NewEmisData!$D:$D, BL$2))</f>
        <v>0</v>
      </c>
      <c r="BM367" s="335">
        <f>$I367*IF($G367="Pickup", SUMIFS(NewEmisData!I:I, NewEmisData!$A:$A, "Pickup", NewEmisData!$B:$B, $A367, NewEmisData!$C:$C, $H367, NewEmisData!$D:$D, BM$2), SUMIFS(NewEmisData!I:I, NewEmisData!$A:$A, "LDV", NewEmisData!$B:$B, $A367, NewEmisData!$C:$C, $H367, NewEmisData!$D:$D, BM$2))</f>
        <v>0</v>
      </c>
      <c r="BN367" s="335">
        <f>$I367*IF($G367="Pickup", SUMIFS(NewEmisData!J:J, NewEmisData!$A:$A, "Pickup", NewEmisData!$B:$B, $A367, NewEmisData!$C:$C, $H367, NewEmisData!$D:$D, BN$2), SUMIFS(NewEmisData!J:J, NewEmisData!$A:$A, "LDV", NewEmisData!$B:$B, $A367, NewEmisData!$C:$C, $H367, NewEmisData!$D:$D, BN$2))</f>
        <v>0</v>
      </c>
      <c r="BO367" s="335">
        <f>$I367*IF($G367="Pickup", SUMIFS(NewEmisData!K:K, NewEmisData!$A:$A, "Pickup", NewEmisData!$B:$B, $A367, NewEmisData!$C:$C, $H367, NewEmisData!$D:$D, BO$2), SUMIFS(NewEmisData!K:K, NewEmisData!$A:$A, "LDV", NewEmisData!$B:$B, $A367, NewEmisData!$C:$C, $H367, NewEmisData!$D:$D, BO$2))</f>
        <v>0</v>
      </c>
      <c r="BP367" s="335">
        <f>$I367*IF($G367="Pickup", SUMIFS(NewEmisData!L:L, NewEmisData!$A:$A, "Pickup", NewEmisData!$B:$B, $A367, NewEmisData!$C:$C, $H367, NewEmisData!$D:$D, BP$2), SUMIFS(NewEmisData!L:L, NewEmisData!$A:$A, "LDV", NewEmisData!$B:$B, $A367, NewEmisData!$C:$C, $H367, NewEmisData!$D:$D, BP$2))</f>
        <v>0</v>
      </c>
      <c r="BQ367" s="335">
        <f>$I367*IF($G367="Pickup", SUMIFS(NewEmisData!M:M, NewEmisData!$A:$A, "Pickup", NewEmisData!$B:$B, $A367, NewEmisData!$C:$C, $H367, NewEmisData!$D:$D, BQ$2), SUMIFS(NewEmisData!M:M, NewEmisData!$A:$A, "LDV", NewEmisData!$B:$B, $A367, NewEmisData!$C:$C, $H367, NewEmisData!$D:$D, BQ$2))</f>
        <v>0</v>
      </c>
      <c r="BR367" s="335">
        <v>0</v>
      </c>
      <c r="BS367" s="335">
        <f>$I367*IF($G367="Pickup", SUMIFS(NewEmisData!E:E, NewEmisData!$A:$A, "Pickup", NewEmisData!$B:$B, $A367, NewEmisData!$C:$C, $H367, NewEmisData!$D:$D, BS$2), SUMIFS(NewEmisData!E:E, NewEmisData!$A:$A, "LDV", NewEmisData!$B:$B, $A367, NewEmisData!$C:$C, $H367, NewEmisData!$D:$D, BS$2))</f>
        <v>0</v>
      </c>
      <c r="BT367" s="335">
        <f>$I367*IF($G367="Pickup", SUMIFS(NewEmisData!F:F, NewEmisData!$A:$A, "Pickup", NewEmisData!$B:$B, $A367, NewEmisData!$C:$C, $H367, NewEmisData!$D:$D, BT$2), SUMIFS(NewEmisData!F:F, NewEmisData!$A:$A, "LDV", NewEmisData!$B:$B, $A367, NewEmisData!$C:$C, $H367, NewEmisData!$D:$D, BT$2))</f>
        <v>0</v>
      </c>
      <c r="BU367" s="335">
        <f>$I367*IF($G367="Pickup", SUMIFS(NewEmisData!G:G, NewEmisData!$A:$A, "Pickup", NewEmisData!$B:$B, $A367, NewEmisData!$C:$C, $H367, NewEmisData!$D:$D, BU$2), SUMIFS(NewEmisData!G:G, NewEmisData!$A:$A, "LDV", NewEmisData!$B:$B, $A367, NewEmisData!$C:$C, $H367, NewEmisData!$D:$D, BU$2))</f>
        <v>0</v>
      </c>
      <c r="BV367" s="335">
        <f>$I367*IF($G367="Pickup", SUMIFS(NewEmisData!H:H, NewEmisData!$A:$A, "Pickup", NewEmisData!$B:$B, $A367, NewEmisData!$C:$C, $H367, NewEmisData!$D:$D, BV$2), SUMIFS(NewEmisData!H:H, NewEmisData!$A:$A, "LDV", NewEmisData!$B:$B, $A367, NewEmisData!$C:$C, $H367, NewEmisData!$D:$D, BV$2))</f>
        <v>0</v>
      </c>
      <c r="BW367" s="335">
        <f>$I367*IF($G367="Pickup", SUMIFS(NewEmisData!I:I, NewEmisData!$A:$A, "Pickup", NewEmisData!$B:$B, $A367, NewEmisData!$C:$C, $H367, NewEmisData!$D:$D, BW$2), SUMIFS(NewEmisData!I:I, NewEmisData!$A:$A, "LDV", NewEmisData!$B:$B, $A367, NewEmisData!$C:$C, $H367, NewEmisData!$D:$D, BW$2))</f>
        <v>0</v>
      </c>
      <c r="BX367" s="335">
        <f>$I367*IF($G367="Pickup", SUMIFS(NewEmisData!J:J, NewEmisData!$A:$A, "Pickup", NewEmisData!$B:$B, $A367, NewEmisData!$C:$C, $H367, NewEmisData!$D:$D, BX$2), SUMIFS(NewEmisData!J:J, NewEmisData!$A:$A, "LDV", NewEmisData!$B:$B, $A367, NewEmisData!$C:$C, $H367, NewEmisData!$D:$D, BX$2))</f>
        <v>0</v>
      </c>
      <c r="BY367" s="335">
        <f>$I367*IF($G367="Pickup", SUMIFS(NewEmisData!K:K, NewEmisData!$A:$A, "Pickup", NewEmisData!$B:$B, $A367, NewEmisData!$C:$C, $H367, NewEmisData!$D:$D, BY$2), SUMIFS(NewEmisData!K:K, NewEmisData!$A:$A, "LDV", NewEmisData!$B:$B, $A367, NewEmisData!$C:$C, $H367, NewEmisData!$D:$D, BY$2))</f>
        <v>0</v>
      </c>
      <c r="BZ367" s="335">
        <f>$I367*IF($G367="Pickup", SUMIFS(NewEmisData!L:L, NewEmisData!$A:$A, "Pickup", NewEmisData!$B:$B, $A367, NewEmisData!$C:$C, $H367, NewEmisData!$D:$D, BZ$2), SUMIFS(NewEmisData!L:L, NewEmisData!$A:$A, "LDV", NewEmisData!$B:$B, $A367, NewEmisData!$C:$C, $H367, NewEmisData!$D:$D, BZ$2))</f>
        <v>0</v>
      </c>
      <c r="CA367" s="335">
        <f>$I367*IF($G367="Pickup", SUMIFS(NewEmisData!M:M, NewEmisData!$A:$A, "Pickup", NewEmisData!$B:$B, $A367, NewEmisData!$C:$C, $H367, NewEmisData!$D:$D, CA$2), SUMIFS(NewEmisData!M:M, NewEmisData!$A:$A, "LDV", NewEmisData!$B:$B, $A367, NewEmisData!$C:$C, $H367, NewEmisData!$D:$D, CA$2))</f>
        <v>0</v>
      </c>
      <c r="CB367" s="335">
        <v>0</v>
      </c>
      <c r="CC367" s="335">
        <f>$I367*IF($G367="Pickup", SUMIFS(NewEmisData!E:E, NewEmisData!$A:$A, "Pickup", NewEmisData!$B:$B, $A367, NewEmisData!$C:$C, $H367, NewEmisData!$D:$D, CC$2), SUMIFS(NewEmisData!E:E, NewEmisData!$A:$A, "LDV", NewEmisData!$B:$B, $A367, NewEmisData!$C:$C, $H367, NewEmisData!$D:$D, CC$2))</f>
        <v>0</v>
      </c>
      <c r="CD367" s="335">
        <f>$I367*IF($G367="Pickup", SUMIFS(NewEmisData!F:F, NewEmisData!$A:$A, "Pickup", NewEmisData!$B:$B, $A367, NewEmisData!$C:$C, $H367, NewEmisData!$D:$D, CD$2), SUMIFS(NewEmisData!F:F, NewEmisData!$A:$A, "LDV", NewEmisData!$B:$B, $A367, NewEmisData!$C:$C, $H367, NewEmisData!$D:$D, CD$2))</f>
        <v>0</v>
      </c>
      <c r="CE367" s="335">
        <f>$I367*IF($G367="Pickup", SUMIFS(NewEmisData!G:G, NewEmisData!$A:$A, "Pickup", NewEmisData!$B:$B, $A367, NewEmisData!$C:$C, $H367, NewEmisData!$D:$D, CE$2), SUMIFS(NewEmisData!G:G, NewEmisData!$A:$A, "LDV", NewEmisData!$B:$B, $A367, NewEmisData!$C:$C, $H367, NewEmisData!$D:$D, CE$2))</f>
        <v>0</v>
      </c>
      <c r="CF367" s="335">
        <f>$I367*IF($G367="Pickup", SUMIFS(NewEmisData!H:H, NewEmisData!$A:$A, "Pickup", NewEmisData!$B:$B, $A367, NewEmisData!$C:$C, $H367, NewEmisData!$D:$D, CF$2), SUMIFS(NewEmisData!H:H, NewEmisData!$A:$A, "LDV", NewEmisData!$B:$B, $A367, NewEmisData!$C:$C, $H367, NewEmisData!$D:$D, CF$2))</f>
        <v>0</v>
      </c>
      <c r="CG367" s="335">
        <f>$I367*IF($G367="Pickup", SUMIFS(NewEmisData!I:I, NewEmisData!$A:$A, "Pickup", NewEmisData!$B:$B, $A367, NewEmisData!$C:$C, $H367, NewEmisData!$D:$D, CG$2), SUMIFS(NewEmisData!I:I, NewEmisData!$A:$A, "LDV", NewEmisData!$B:$B, $A367, NewEmisData!$C:$C, $H367, NewEmisData!$D:$D, CG$2))</f>
        <v>0</v>
      </c>
      <c r="CH367" s="335">
        <f>$I367*IF($G367="Pickup", SUMIFS(NewEmisData!J:J, NewEmisData!$A:$A, "Pickup", NewEmisData!$B:$B, $A367, NewEmisData!$C:$C, $H367, NewEmisData!$D:$D, CH$2), SUMIFS(NewEmisData!J:J, NewEmisData!$A:$A, "LDV", NewEmisData!$B:$B, $A367, NewEmisData!$C:$C, $H367, NewEmisData!$D:$D, CH$2))</f>
        <v>0</v>
      </c>
      <c r="CI367" s="335">
        <f>$I367*IF($G367="Pickup", SUMIFS(NewEmisData!K:K, NewEmisData!$A:$A, "Pickup", NewEmisData!$B:$B, $A367, NewEmisData!$C:$C, $H367, NewEmisData!$D:$D, CI$2), SUMIFS(NewEmisData!K:K, NewEmisData!$A:$A, "LDV", NewEmisData!$B:$B, $A367, NewEmisData!$C:$C, $H367, NewEmisData!$D:$D, CI$2))</f>
        <v>0</v>
      </c>
      <c r="CJ367" s="335">
        <f>$I367*IF($G367="Pickup", SUMIFS(NewEmisData!L:L, NewEmisData!$A:$A, "Pickup", NewEmisData!$B:$B, $A367, NewEmisData!$C:$C, $H367, NewEmisData!$D:$D, CJ$2), SUMIFS(NewEmisData!L:L, NewEmisData!$A:$A, "LDV", NewEmisData!$B:$B, $A367, NewEmisData!$C:$C, $H367, NewEmisData!$D:$D, CJ$2))</f>
        <v>0</v>
      </c>
      <c r="CK367" s="335">
        <f>$I367*IF($G367="Pickup", SUMIFS(NewEmisData!M:M, NewEmisData!$A:$A, "Pickup", NewEmisData!$B:$B, $A367, NewEmisData!$C:$C, $H367, NewEmisData!$D:$D, CK$2), SUMIFS(NewEmisData!M:M, NewEmisData!$A:$A, "LDV", NewEmisData!$B:$B, $A367, NewEmisData!$C:$C, $H367, NewEmisData!$D:$D, CK$2))</f>
        <v>0</v>
      </c>
      <c r="CL367" s="335">
        <v>0</v>
      </c>
      <c r="CM367" s="335">
        <f>$I367*IF($G367="Pickup", SUMIFS(NewEmisData!E:E, NewEmisData!$A:$A, "Pickup", NewEmisData!$B:$B, $A367, NewEmisData!$C:$C, $H367, NewEmisData!$D:$D, CM$2), SUMIFS(NewEmisData!E:E, NewEmisData!$A:$A, "LDV", NewEmisData!$B:$B, $A367, NewEmisData!$C:$C, $H367, NewEmisData!$D:$D, CM$2))</f>
        <v>0</v>
      </c>
      <c r="CN367" s="335">
        <f>$I367*IF($G367="Pickup", SUMIFS(NewEmisData!F:F, NewEmisData!$A:$A, "Pickup", NewEmisData!$B:$B, $A367, NewEmisData!$C:$C, $H367, NewEmisData!$D:$D, CN$2), SUMIFS(NewEmisData!F:F, NewEmisData!$A:$A, "LDV", NewEmisData!$B:$B, $A367, NewEmisData!$C:$C, $H367, NewEmisData!$D:$D, CN$2))</f>
        <v>0</v>
      </c>
      <c r="CO367" s="335">
        <f>$I367*IF($G367="Pickup", SUMIFS(NewEmisData!G:G, NewEmisData!$A:$A, "Pickup", NewEmisData!$B:$B, $A367, NewEmisData!$C:$C, $H367, NewEmisData!$D:$D, CO$2), SUMIFS(NewEmisData!G:G, NewEmisData!$A:$A, "LDV", NewEmisData!$B:$B, $A367, NewEmisData!$C:$C, $H367, NewEmisData!$D:$D, CO$2))</f>
        <v>0</v>
      </c>
      <c r="CP367" s="335">
        <f>$I367*IF($G367="Pickup", SUMIFS(NewEmisData!H:H, NewEmisData!$A:$A, "Pickup", NewEmisData!$B:$B, $A367, NewEmisData!$C:$C, $H367, NewEmisData!$D:$D, CP$2), SUMIFS(NewEmisData!H:H, NewEmisData!$A:$A, "LDV", NewEmisData!$B:$B, $A367, NewEmisData!$C:$C, $H367, NewEmisData!$D:$D, CP$2))</f>
        <v>0</v>
      </c>
      <c r="CQ367" s="335">
        <f>$I367*IF($G367="Pickup", SUMIFS(NewEmisData!I:I, NewEmisData!$A:$A, "Pickup", NewEmisData!$B:$B, $A367, NewEmisData!$C:$C, $H367, NewEmisData!$D:$D, CQ$2), SUMIFS(NewEmisData!I:I, NewEmisData!$A:$A, "LDV", NewEmisData!$B:$B, $A367, NewEmisData!$C:$C, $H367, NewEmisData!$D:$D, CQ$2))</f>
        <v>0</v>
      </c>
      <c r="CR367" s="335">
        <f>$I367*IF($G367="Pickup", SUMIFS(NewEmisData!J:J, NewEmisData!$A:$A, "Pickup", NewEmisData!$B:$B, $A367, NewEmisData!$C:$C, $H367, NewEmisData!$D:$D, CR$2), SUMIFS(NewEmisData!J:J, NewEmisData!$A:$A, "LDV", NewEmisData!$B:$B, $A367, NewEmisData!$C:$C, $H367, NewEmisData!$D:$D, CR$2))</f>
        <v>0</v>
      </c>
      <c r="CS367" s="335">
        <f>$I367*IF($G367="Pickup", SUMIFS(NewEmisData!K:K, NewEmisData!$A:$A, "Pickup", NewEmisData!$B:$B, $A367, NewEmisData!$C:$C, $H367, NewEmisData!$D:$D, CS$2), SUMIFS(NewEmisData!K:K, NewEmisData!$A:$A, "LDV", NewEmisData!$B:$B, $A367, NewEmisData!$C:$C, $H367, NewEmisData!$D:$D, CS$2))</f>
        <v>0</v>
      </c>
      <c r="CT367" s="335">
        <f>$I367*IF($G367="Pickup", SUMIFS(NewEmisData!L:L, NewEmisData!$A:$A, "Pickup", NewEmisData!$B:$B, $A367, NewEmisData!$C:$C, $H367, NewEmisData!$D:$D, CT$2), SUMIFS(NewEmisData!L:L, NewEmisData!$A:$A, "LDV", NewEmisData!$B:$B, $A367, NewEmisData!$C:$C, $H367, NewEmisData!$D:$D, CT$2))</f>
        <v>0</v>
      </c>
      <c r="CU367" s="335">
        <f>$I367*IF($G367="Pickup", SUMIFS(NewEmisData!M:M, NewEmisData!$A:$A, "Pickup", NewEmisData!$B:$B, $A367, NewEmisData!$C:$C, $H367, NewEmisData!$D:$D, CU$2), SUMIFS(NewEmisData!M:M, NewEmisData!$A:$A, "LDV", NewEmisData!$B:$B, $A367, NewEmisData!$C:$C, $H367, NewEmisData!$D:$D, CU$2))</f>
        <v>0</v>
      </c>
      <c r="CV367" s="335">
        <v>0</v>
      </c>
      <c r="CW367" s="335">
        <v>0</v>
      </c>
      <c r="CX367" s="335">
        <v>0</v>
      </c>
      <c r="CY367" s="335">
        <v>0</v>
      </c>
      <c r="CZ367" s="335">
        <v>0</v>
      </c>
      <c r="DA367" s="335">
        <v>0</v>
      </c>
      <c r="DB367" s="335">
        <v>0</v>
      </c>
      <c r="DC367" s="335">
        <v>0</v>
      </c>
      <c r="DD367" s="335">
        <v>0</v>
      </c>
      <c r="DE367" s="335">
        <v>0</v>
      </c>
      <c r="DF367" s="335">
        <v>0</v>
      </c>
      <c r="DG367" s="335">
        <f>$I367*IF($G367="Pickup", SUMIFS(NewEmisData!E:E, NewEmisData!$A:$A, "Pickup", NewEmisData!$B:$B, $A367, NewEmisData!$C:$C, $H367, NewEmisData!$D:$D, DG$2), SUMIFS(NewEmisData!E:E, NewEmisData!$A:$A, "LDV", NewEmisData!$B:$B, $A367, NewEmisData!$C:$C, $H367, NewEmisData!$D:$D, DG$2))</f>
        <v>0</v>
      </c>
      <c r="DH367" s="335">
        <f>$I367*IF($G367="Pickup", SUMIFS(NewEmisData!F:F, NewEmisData!$A:$A, "Pickup", NewEmisData!$B:$B, $A367, NewEmisData!$C:$C, $H367, NewEmisData!$D:$D, DH$2), SUMIFS(NewEmisData!F:F, NewEmisData!$A:$A, "LDV", NewEmisData!$B:$B, $A367, NewEmisData!$C:$C, $H367, NewEmisData!$D:$D, DH$2))</f>
        <v>0</v>
      </c>
      <c r="DI367" s="335">
        <f>$I367*IF($G367="Pickup", SUMIFS(NewEmisData!G:G, NewEmisData!$A:$A, "Pickup", NewEmisData!$B:$B, $A367, NewEmisData!$C:$C, $H367, NewEmisData!$D:$D, DI$2), SUMIFS(NewEmisData!G:G, NewEmisData!$A:$A, "LDV", NewEmisData!$B:$B, $A367, NewEmisData!$C:$C, $H367, NewEmisData!$D:$D, DI$2))</f>
        <v>0</v>
      </c>
      <c r="DJ367" s="335">
        <f>$I367*IF($G367="Pickup", SUMIFS(NewEmisData!H:H, NewEmisData!$A:$A, "Pickup", NewEmisData!$B:$B, $A367, NewEmisData!$C:$C, $H367, NewEmisData!$D:$D, DJ$2), SUMIFS(NewEmisData!H:H, NewEmisData!$A:$A, "LDV", NewEmisData!$B:$B, $A367, NewEmisData!$C:$C, $H367, NewEmisData!$D:$D, DJ$2))</f>
        <v>0</v>
      </c>
      <c r="DK367" s="335">
        <f>$I367*IF($G367="Pickup", SUMIFS(NewEmisData!I:I, NewEmisData!$A:$A, "Pickup", NewEmisData!$B:$B, $A367, NewEmisData!$C:$C, $H367, NewEmisData!$D:$D, DK$2), SUMIFS(NewEmisData!I:I, NewEmisData!$A:$A, "LDV", NewEmisData!$B:$B, $A367, NewEmisData!$C:$C, $H367, NewEmisData!$D:$D, DK$2))</f>
        <v>0</v>
      </c>
      <c r="DL367" s="335">
        <f>$I367*IF($G367="Pickup", SUMIFS(NewEmisData!J:J, NewEmisData!$A:$A, "Pickup", NewEmisData!$B:$B, $A367, NewEmisData!$C:$C, $H367, NewEmisData!$D:$D, DL$2), SUMIFS(NewEmisData!J:J, NewEmisData!$A:$A, "LDV", NewEmisData!$B:$B, $A367, NewEmisData!$C:$C, $H367, NewEmisData!$D:$D, DL$2))</f>
        <v>0</v>
      </c>
      <c r="DM367" s="335">
        <f>$I367*IF($G367="Pickup", SUMIFS(NewEmisData!K:K, NewEmisData!$A:$A, "Pickup", NewEmisData!$B:$B, $A367, NewEmisData!$C:$C, $H367, NewEmisData!$D:$D, DM$2), SUMIFS(NewEmisData!K:K, NewEmisData!$A:$A, "LDV", NewEmisData!$B:$B, $A367, NewEmisData!$C:$C, $H367, NewEmisData!$D:$D, DM$2))</f>
        <v>0</v>
      </c>
      <c r="DN367" s="335">
        <f>$I367*IF($G367="Pickup", SUMIFS(NewEmisData!L:L, NewEmisData!$A:$A, "Pickup", NewEmisData!$B:$B, $A367, NewEmisData!$C:$C, $H367, NewEmisData!$D:$D, DN$2), SUMIFS(NewEmisData!L:L, NewEmisData!$A:$A, "LDV", NewEmisData!$B:$B, $A367, NewEmisData!$C:$C, $H367, NewEmisData!$D:$D, DN$2))</f>
        <v>0</v>
      </c>
      <c r="DO367" s="335">
        <f>$I367*IF($G367="Pickup", SUMIFS(NewEmisData!M:M, NewEmisData!$A:$A, "Pickup", NewEmisData!$B:$B, $A367, NewEmisData!$C:$C, $H367, NewEmisData!$D:$D, DO$2), SUMIFS(NewEmisData!M:M, NewEmisData!$A:$A, "LDV", NewEmisData!$B:$B, $A367, NewEmisData!$C:$C, $H367, NewEmisData!$D:$D, DO$2))</f>
        <v>0</v>
      </c>
      <c r="DP367" s="335">
        <v>0</v>
      </c>
      <c r="DQ367" s="335">
        <f>$I367*IF($G367="Pickup", SUMIFS(NewEmisData!E:E, NewEmisData!$A:$A, "Pickup", NewEmisData!$B:$B, $A367, NewEmisData!$C:$C, $H367, NewEmisData!$D:$D, DQ$2), SUMIFS(NewEmisData!E:E, NewEmisData!$A:$A, "LDV", NewEmisData!$B:$B, $A367, NewEmisData!$C:$C, $H367, NewEmisData!$D:$D, DQ$2))</f>
        <v>0</v>
      </c>
      <c r="DR367" s="335">
        <f>$I367*IF($G367="Pickup", SUMIFS(NewEmisData!F:F, NewEmisData!$A:$A, "Pickup", NewEmisData!$B:$B, $A367, NewEmisData!$C:$C, $H367, NewEmisData!$D:$D, DR$2), SUMIFS(NewEmisData!F:F, NewEmisData!$A:$A, "LDV", NewEmisData!$B:$B, $A367, NewEmisData!$C:$C, $H367, NewEmisData!$D:$D, DR$2))</f>
        <v>0</v>
      </c>
      <c r="DS367" s="335">
        <f>$I367*IF($G367="Pickup", SUMIFS(NewEmisData!G:G, NewEmisData!$A:$A, "Pickup", NewEmisData!$B:$B, $A367, NewEmisData!$C:$C, $H367, NewEmisData!$D:$D, DS$2), SUMIFS(NewEmisData!G:G, NewEmisData!$A:$A, "LDV", NewEmisData!$B:$B, $A367, NewEmisData!$C:$C, $H367, NewEmisData!$D:$D, DS$2))</f>
        <v>0</v>
      </c>
      <c r="DT367" s="335">
        <f>$I367*IF($G367="Pickup", SUMIFS(NewEmisData!H:H, NewEmisData!$A:$A, "Pickup", NewEmisData!$B:$B, $A367, NewEmisData!$C:$C, $H367, NewEmisData!$D:$D, DT$2), SUMIFS(NewEmisData!H:H, NewEmisData!$A:$A, "LDV", NewEmisData!$B:$B, $A367, NewEmisData!$C:$C, $H367, NewEmisData!$D:$D, DT$2))</f>
        <v>0</v>
      </c>
      <c r="DU367" s="335">
        <f>$I367*IF($G367="Pickup", SUMIFS(NewEmisData!I:I, NewEmisData!$A:$A, "Pickup", NewEmisData!$B:$B, $A367, NewEmisData!$C:$C, $H367, NewEmisData!$D:$D, DU$2), SUMIFS(NewEmisData!I:I, NewEmisData!$A:$A, "LDV", NewEmisData!$B:$B, $A367, NewEmisData!$C:$C, $H367, NewEmisData!$D:$D, DU$2))</f>
        <v>0</v>
      </c>
      <c r="DV367" s="335">
        <f>$I367*IF($G367="Pickup", SUMIFS(NewEmisData!J:J, NewEmisData!$A:$A, "Pickup", NewEmisData!$B:$B, $A367, NewEmisData!$C:$C, $H367, NewEmisData!$D:$D, DV$2), SUMIFS(NewEmisData!J:J, NewEmisData!$A:$A, "LDV", NewEmisData!$B:$B, $A367, NewEmisData!$C:$C, $H367, NewEmisData!$D:$D, DV$2))</f>
        <v>0</v>
      </c>
      <c r="DW367" s="335">
        <f>$I367*IF($G367="Pickup", SUMIFS(NewEmisData!K:K, NewEmisData!$A:$A, "Pickup", NewEmisData!$B:$B, $A367, NewEmisData!$C:$C, $H367, NewEmisData!$D:$D, DW$2), SUMIFS(NewEmisData!K:K, NewEmisData!$A:$A, "LDV", NewEmisData!$B:$B, $A367, NewEmisData!$C:$C, $H367, NewEmisData!$D:$D, DW$2))</f>
        <v>0</v>
      </c>
      <c r="DX367" s="335">
        <f>$I367*IF($G367="Pickup", SUMIFS(NewEmisData!L:L, NewEmisData!$A:$A, "Pickup", NewEmisData!$B:$B, $A367, NewEmisData!$C:$C, $H367, NewEmisData!$D:$D, DX$2), SUMIFS(NewEmisData!L:L, NewEmisData!$A:$A, "LDV", NewEmisData!$B:$B, $A367, NewEmisData!$C:$C, $H367, NewEmisData!$D:$D, DX$2))</f>
        <v>0</v>
      </c>
      <c r="DY367" s="335">
        <f>$I367*IF($G367="Pickup", SUMIFS(NewEmisData!M:M, NewEmisData!$A:$A, "Pickup", NewEmisData!$B:$B, $A367, NewEmisData!$C:$C, $H367, NewEmisData!$D:$D, DY$2), SUMIFS(NewEmisData!M:M, NewEmisData!$A:$A, "LDV", NewEmisData!$B:$B, $A367, NewEmisData!$C:$C, $H367, NewEmisData!$D:$D, DY$2))</f>
        <v>0</v>
      </c>
      <c r="DZ367" s="335">
        <v>0</v>
      </c>
      <c r="EA367" s="335">
        <f t="shared" si="658"/>
        <v>0</v>
      </c>
      <c r="EB367" s="335">
        <f t="shared" si="659"/>
        <v>0</v>
      </c>
      <c r="EC367" s="335">
        <f t="shared" si="660"/>
        <v>0</v>
      </c>
      <c r="ED367" s="335">
        <f t="shared" si="661"/>
        <v>0</v>
      </c>
      <c r="EE367" s="335">
        <f t="shared" si="662"/>
        <v>0</v>
      </c>
      <c r="EF367" s="335">
        <f t="shared" si="663"/>
        <v>0</v>
      </c>
      <c r="EG367" s="335">
        <f t="shared" si="664"/>
        <v>0</v>
      </c>
      <c r="EH367" s="335">
        <f t="shared" si="665"/>
        <v>0</v>
      </c>
      <c r="EI367" s="335">
        <f t="shared" si="666"/>
        <v>0</v>
      </c>
      <c r="EJ367" s="335">
        <f t="shared" si="667"/>
        <v>0</v>
      </c>
      <c r="EK367" s="335">
        <f t="shared" si="668"/>
        <v>0</v>
      </c>
      <c r="EL367" s="335">
        <f t="shared" si="669"/>
        <v>0</v>
      </c>
      <c r="EM367" s="335">
        <f t="shared" si="670"/>
        <v>0</v>
      </c>
      <c r="EN367" s="335">
        <f t="shared" si="671"/>
        <v>0</v>
      </c>
      <c r="EO367" s="335">
        <f t="shared" si="672"/>
        <v>0</v>
      </c>
      <c r="EP367" s="335">
        <f t="shared" si="673"/>
        <v>0</v>
      </c>
      <c r="EQ367" s="335">
        <f t="shared" si="674"/>
        <v>0</v>
      </c>
      <c r="ER367" s="335">
        <f t="shared" si="675"/>
        <v>0</v>
      </c>
      <c r="ES367" s="335">
        <f t="shared" si="676"/>
        <v>0</v>
      </c>
      <c r="ET367" s="335">
        <f t="shared" si="677"/>
        <v>0</v>
      </c>
      <c r="EU367" s="335">
        <f t="shared" si="678"/>
        <v>0</v>
      </c>
      <c r="EV367" s="335">
        <f t="shared" si="679"/>
        <v>0</v>
      </c>
      <c r="EW367" s="335">
        <f t="shared" si="680"/>
        <v>0</v>
      </c>
      <c r="EX367" s="335">
        <f t="shared" si="681"/>
        <v>0</v>
      </c>
      <c r="EY367" s="335">
        <f t="shared" si="682"/>
        <v>0</v>
      </c>
      <c r="EZ367" s="335">
        <f t="shared" si="683"/>
        <v>0</v>
      </c>
      <c r="FA367" s="335">
        <f t="shared" si="684"/>
        <v>0</v>
      </c>
      <c r="FB367" s="335">
        <f t="shared" si="685"/>
        <v>0</v>
      </c>
      <c r="FC367" s="335">
        <f t="shared" si="686"/>
        <v>0</v>
      </c>
      <c r="FD367" s="335">
        <f t="shared" si="687"/>
        <v>0</v>
      </c>
      <c r="FE367" s="335">
        <f t="shared" si="688"/>
        <v>7.4526067369789506E-2</v>
      </c>
      <c r="FF367" s="335">
        <f t="shared" si="689"/>
        <v>7.4526067369789506E-2</v>
      </c>
      <c r="FG367" s="335">
        <f t="shared" si="690"/>
        <v>7.4526039586762793E-2</v>
      </c>
      <c r="FH367" s="335">
        <f t="shared" si="691"/>
        <v>7.4526082672864202E-2</v>
      </c>
      <c r="FI367" s="335">
        <f t="shared" si="692"/>
        <v>7.4526031771725496E-2</v>
      </c>
      <c r="FJ367" s="335">
        <f t="shared" si="693"/>
        <v>7.4526070650223306E-2</v>
      </c>
      <c r="FK367" s="335">
        <f t="shared" si="694"/>
        <v>7.4526042307150001E-2</v>
      </c>
      <c r="FL367" s="335">
        <f t="shared" si="695"/>
        <v>7.4526038743875506E-2</v>
      </c>
      <c r="FM367" s="335">
        <f t="shared" si="696"/>
        <v>7.4526038743875506E-2</v>
      </c>
      <c r="FN367" s="335">
        <f t="shared" si="697"/>
        <v>2.3805319372350052E-2</v>
      </c>
      <c r="FO367" s="335">
        <f t="shared" si="698"/>
        <v>9.6092368235423907E-3</v>
      </c>
      <c r="FP367" s="335">
        <f t="shared" si="699"/>
        <v>9.6092368235423907E-3</v>
      </c>
      <c r="FQ367" s="335">
        <f t="shared" si="700"/>
        <v>9.6092257463787894E-3</v>
      </c>
      <c r="FR367" s="335">
        <f t="shared" si="701"/>
        <v>9.6092345509158992E-3</v>
      </c>
      <c r="FS367" s="335">
        <f t="shared" si="702"/>
        <v>9.6092257298777996E-3</v>
      </c>
      <c r="FT367" s="335">
        <f t="shared" si="703"/>
        <v>9.6092389204882993E-3</v>
      </c>
      <c r="FU367" s="335">
        <f t="shared" si="704"/>
        <v>9.6092263841740799E-3</v>
      </c>
      <c r="FV367" s="335">
        <f t="shared" si="705"/>
        <v>9.6092238087385901E-3</v>
      </c>
      <c r="FW367" s="335">
        <f t="shared" si="706"/>
        <v>9.6092238087385901E-3</v>
      </c>
      <c r="FX367" s="335">
        <f t="shared" si="707"/>
        <v>1.6506531515565108E-3</v>
      </c>
    </row>
    <row r="368" spans="1:180" x14ac:dyDescent="0.2">
      <c r="A368" s="305" t="str">
        <f>_xlfn.CONCAT(IF(LEFT(TRIM(A367),1)="*", "*R", "R"), 1+RIGHT(TRIM(A367),1))</f>
        <v>*R5</v>
      </c>
      <c r="B368" s="305" t="str">
        <f t="shared" si="714"/>
        <v>TLLSFCH25</v>
      </c>
      <c r="C368" s="305" t="str">
        <f t="shared" si="715"/>
        <v>TL.H2.LS.FCH.2025</v>
      </c>
      <c r="D368" s="301" t="str">
        <f t="shared" si="716"/>
        <v>bn-vmt, bn-vmt/a</v>
      </c>
      <c r="E368" s="301" t="str">
        <f t="shared" si="717"/>
        <v>TRNH2</v>
      </c>
      <c r="F368" s="301" t="str">
        <f t="shared" si="718"/>
        <v>TL</v>
      </c>
      <c r="G368" s="315" t="s">
        <v>822</v>
      </c>
      <c r="H368" s="315" t="s">
        <v>36</v>
      </c>
      <c r="I368" s="315">
        <v>1</v>
      </c>
      <c r="J368" s="315" t="str">
        <f t="shared" si="708"/>
        <v>Large SUV-ELC</v>
      </c>
      <c r="K368" s="335">
        <f>$I368*IF($G368="Pickup", SUMIFS(NewEmisData!E:E, NewEmisData!$A:$A, "Pickup", NewEmisData!$B:$B, $A368, NewEmisData!$C:$C, $H368, NewEmisData!$D:$D, K$2), SUMIFS(NewEmisData!E:E, NewEmisData!$A:$A, "LDV", NewEmisData!$B:$B, $A368, NewEmisData!$C:$C, $H368, NewEmisData!$D:$D, K$2))</f>
        <v>0</v>
      </c>
      <c r="L368" s="335">
        <f>$I368*IF($G368="Pickup", SUMIFS(NewEmisData!F:F, NewEmisData!$A:$A, "Pickup", NewEmisData!$B:$B, $A368, NewEmisData!$C:$C, $H368, NewEmisData!$D:$D, L$2), SUMIFS(NewEmisData!F:F, NewEmisData!$A:$A, "LDV", NewEmisData!$B:$B, $A368, NewEmisData!$C:$C, $H368, NewEmisData!$D:$D, L$2))</f>
        <v>0</v>
      </c>
      <c r="M368" s="335">
        <f>$I368*IF($G368="Pickup", SUMIFS(NewEmisData!G:G, NewEmisData!$A:$A, "Pickup", NewEmisData!$B:$B, $A368, NewEmisData!$C:$C, $H368, NewEmisData!$D:$D, M$2), SUMIFS(NewEmisData!G:G, NewEmisData!$A:$A, "LDV", NewEmisData!$B:$B, $A368, NewEmisData!$C:$C, $H368, NewEmisData!$D:$D, M$2))</f>
        <v>0</v>
      </c>
      <c r="N368" s="335">
        <f>$I368*IF($G368="Pickup", SUMIFS(NewEmisData!H:H, NewEmisData!$A:$A, "Pickup", NewEmisData!$B:$B, $A368, NewEmisData!$C:$C, $H368, NewEmisData!$D:$D, N$2), SUMIFS(NewEmisData!H:H, NewEmisData!$A:$A, "LDV", NewEmisData!$B:$B, $A368, NewEmisData!$C:$C, $H368, NewEmisData!$D:$D, N$2))</f>
        <v>0</v>
      </c>
      <c r="O368" s="335">
        <f>$I368*IF($G368="Pickup", SUMIFS(NewEmisData!I:I, NewEmisData!$A:$A, "Pickup", NewEmisData!$B:$B, $A368, NewEmisData!$C:$C, $H368, NewEmisData!$D:$D, O$2), SUMIFS(NewEmisData!I:I, NewEmisData!$A:$A, "LDV", NewEmisData!$B:$B, $A368, NewEmisData!$C:$C, $H368, NewEmisData!$D:$D, O$2))</f>
        <v>0</v>
      </c>
      <c r="P368" s="335">
        <f>$I368*IF($G368="Pickup", SUMIFS(NewEmisData!J:J, NewEmisData!$A:$A, "Pickup", NewEmisData!$B:$B, $A368, NewEmisData!$C:$C, $H368, NewEmisData!$D:$D, P$2), SUMIFS(NewEmisData!J:J, NewEmisData!$A:$A, "LDV", NewEmisData!$B:$B, $A368, NewEmisData!$C:$C, $H368, NewEmisData!$D:$D, P$2))</f>
        <v>0</v>
      </c>
      <c r="Q368" s="335">
        <f>$I368*IF($G368="Pickup", SUMIFS(NewEmisData!K:K, NewEmisData!$A:$A, "Pickup", NewEmisData!$B:$B, $A368, NewEmisData!$C:$C, $H368, NewEmisData!$D:$D, Q$2), SUMIFS(NewEmisData!K:K, NewEmisData!$A:$A, "LDV", NewEmisData!$B:$B, $A368, NewEmisData!$C:$C, $H368, NewEmisData!$D:$D, Q$2))</f>
        <v>0</v>
      </c>
      <c r="R368" s="335">
        <f>$I368*IF($G368="Pickup", SUMIFS(NewEmisData!L:L, NewEmisData!$A:$A, "Pickup", NewEmisData!$B:$B, $A368, NewEmisData!$C:$C, $H368, NewEmisData!$D:$D, R$2), SUMIFS(NewEmisData!L:L, NewEmisData!$A:$A, "LDV", NewEmisData!$B:$B, $A368, NewEmisData!$C:$C, $H368, NewEmisData!$D:$D, R$2))</f>
        <v>0</v>
      </c>
      <c r="S368" s="335">
        <f>$I368*IF($G368="Pickup", SUMIFS(NewEmisData!M:M, NewEmisData!$A:$A, "Pickup", NewEmisData!$B:$B, $A368, NewEmisData!$C:$C, $H368, NewEmisData!$D:$D, S$2), SUMIFS(NewEmisData!M:M, NewEmisData!$A:$A, "LDV", NewEmisData!$B:$B, $A368, NewEmisData!$C:$C, $H368, NewEmisData!$D:$D, S$2))</f>
        <v>0</v>
      </c>
      <c r="T368" s="335">
        <v>0</v>
      </c>
      <c r="U368" s="335">
        <f>$I368*IF($G368="Pickup", SUMIFS(NewEmisData!E:E, NewEmisData!$A:$A, "Pickup", NewEmisData!$B:$B, $A368, NewEmisData!$C:$C, $H368, NewEmisData!$D:$D, U$2), SUMIFS(NewEmisData!E:E, NewEmisData!$A:$A, "LDV", NewEmisData!$B:$B, $A368, NewEmisData!$C:$C, $H368, NewEmisData!$D:$D, U$2))</f>
        <v>0</v>
      </c>
      <c r="V368" s="335">
        <f>$I368*IF($G368="Pickup", SUMIFS(NewEmisData!F:F, NewEmisData!$A:$A, "Pickup", NewEmisData!$B:$B, $A368, NewEmisData!$C:$C, $H368, NewEmisData!$D:$D, V$2), SUMIFS(NewEmisData!F:F, NewEmisData!$A:$A, "LDV", NewEmisData!$B:$B, $A368, NewEmisData!$C:$C, $H368, NewEmisData!$D:$D, V$2))</f>
        <v>0</v>
      </c>
      <c r="W368" s="335">
        <f>$I368*IF($G368="Pickup", SUMIFS(NewEmisData!G:G, NewEmisData!$A:$A, "Pickup", NewEmisData!$B:$B, $A368, NewEmisData!$C:$C, $H368, NewEmisData!$D:$D, W$2), SUMIFS(NewEmisData!G:G, NewEmisData!$A:$A, "LDV", NewEmisData!$B:$B, $A368, NewEmisData!$C:$C, $H368, NewEmisData!$D:$D, W$2))</f>
        <v>0</v>
      </c>
      <c r="X368" s="335">
        <f>$I368*IF($G368="Pickup", SUMIFS(NewEmisData!H:H, NewEmisData!$A:$A, "Pickup", NewEmisData!$B:$B, $A368, NewEmisData!$C:$C, $H368, NewEmisData!$D:$D, X$2), SUMIFS(NewEmisData!H:H, NewEmisData!$A:$A, "LDV", NewEmisData!$B:$B, $A368, NewEmisData!$C:$C, $H368, NewEmisData!$D:$D, X$2))</f>
        <v>0</v>
      </c>
      <c r="Y368" s="335">
        <f>$I368*IF($G368="Pickup", SUMIFS(NewEmisData!I:I, NewEmisData!$A:$A, "Pickup", NewEmisData!$B:$B, $A368, NewEmisData!$C:$C, $H368, NewEmisData!$D:$D, Y$2), SUMIFS(NewEmisData!I:I, NewEmisData!$A:$A, "LDV", NewEmisData!$B:$B, $A368, NewEmisData!$C:$C, $H368, NewEmisData!$D:$D, Y$2))</f>
        <v>0</v>
      </c>
      <c r="Z368" s="335">
        <f>$I368*IF($G368="Pickup", SUMIFS(NewEmisData!J:J, NewEmisData!$A:$A, "Pickup", NewEmisData!$B:$B, $A368, NewEmisData!$C:$C, $H368, NewEmisData!$D:$D, Z$2), SUMIFS(NewEmisData!J:J, NewEmisData!$A:$A, "LDV", NewEmisData!$B:$B, $A368, NewEmisData!$C:$C, $H368, NewEmisData!$D:$D, Z$2))</f>
        <v>0</v>
      </c>
      <c r="AA368" s="335">
        <f>$I368*IF($G368="Pickup", SUMIFS(NewEmisData!K:K, NewEmisData!$A:$A, "Pickup", NewEmisData!$B:$B, $A368, NewEmisData!$C:$C, $H368, NewEmisData!$D:$D, AA$2), SUMIFS(NewEmisData!K:K, NewEmisData!$A:$A, "LDV", NewEmisData!$B:$B, $A368, NewEmisData!$C:$C, $H368, NewEmisData!$D:$D, AA$2))</f>
        <v>0</v>
      </c>
      <c r="AB368" s="335">
        <f>$I368*IF($G368="Pickup", SUMIFS(NewEmisData!L:L, NewEmisData!$A:$A, "Pickup", NewEmisData!$B:$B, $A368, NewEmisData!$C:$C, $H368, NewEmisData!$D:$D, AB$2), SUMIFS(NewEmisData!L:L, NewEmisData!$A:$A, "LDV", NewEmisData!$B:$B, $A368, NewEmisData!$C:$C, $H368, NewEmisData!$D:$D, AB$2))</f>
        <v>0</v>
      </c>
      <c r="AC368" s="335">
        <f>$I368*IF($G368="Pickup", SUMIFS(NewEmisData!M:M, NewEmisData!$A:$A, "Pickup", NewEmisData!$B:$B, $A368, NewEmisData!$C:$C, $H368, NewEmisData!$D:$D, AC$2), SUMIFS(NewEmisData!M:M, NewEmisData!$A:$A, "LDV", NewEmisData!$B:$B, $A368, NewEmisData!$C:$C, $H368, NewEmisData!$D:$D, AC$2))</f>
        <v>0</v>
      </c>
      <c r="AD368" s="335">
        <v>0</v>
      </c>
      <c r="AE368" s="335">
        <f>$I368*IF($G368="Pickup", SUMIFS(NewEmisData!E:E, NewEmisData!$A:$A, "Pickup", NewEmisData!$B:$B, $A368, NewEmisData!$C:$C, $H368, NewEmisData!$D:$D, AE$2), SUMIFS(NewEmisData!E:E, NewEmisData!$A:$A, "LDV", NewEmisData!$B:$B, $A368, NewEmisData!$C:$C, $H368, NewEmisData!$D:$D, AE$2))</f>
        <v>0</v>
      </c>
      <c r="AF368" s="335">
        <f>$I368*IF($G368="Pickup", SUMIFS(NewEmisData!F:F, NewEmisData!$A:$A, "Pickup", NewEmisData!$B:$B, $A368, NewEmisData!$C:$C, $H368, NewEmisData!$D:$D, AF$2), SUMIFS(NewEmisData!F:F, NewEmisData!$A:$A, "LDV", NewEmisData!$B:$B, $A368, NewEmisData!$C:$C, $H368, NewEmisData!$D:$D, AF$2))</f>
        <v>0</v>
      </c>
      <c r="AG368" s="335">
        <f>$I368*IF($G368="Pickup", SUMIFS(NewEmisData!G:G, NewEmisData!$A:$A, "Pickup", NewEmisData!$B:$B, $A368, NewEmisData!$C:$C, $H368, NewEmisData!$D:$D, AG$2), SUMIFS(NewEmisData!G:G, NewEmisData!$A:$A, "LDV", NewEmisData!$B:$B, $A368, NewEmisData!$C:$C, $H368, NewEmisData!$D:$D, AG$2))</f>
        <v>0</v>
      </c>
      <c r="AH368" s="335">
        <f>$I368*IF($G368="Pickup", SUMIFS(NewEmisData!H:H, NewEmisData!$A:$A, "Pickup", NewEmisData!$B:$B, $A368, NewEmisData!$C:$C, $H368, NewEmisData!$D:$D, AH$2), SUMIFS(NewEmisData!H:H, NewEmisData!$A:$A, "LDV", NewEmisData!$B:$B, $A368, NewEmisData!$C:$C, $H368, NewEmisData!$D:$D, AH$2))</f>
        <v>0</v>
      </c>
      <c r="AI368" s="335">
        <f>$I368*IF($G368="Pickup", SUMIFS(NewEmisData!I:I, NewEmisData!$A:$A, "Pickup", NewEmisData!$B:$B, $A368, NewEmisData!$C:$C, $H368, NewEmisData!$D:$D, AI$2), SUMIFS(NewEmisData!I:I, NewEmisData!$A:$A, "LDV", NewEmisData!$B:$B, $A368, NewEmisData!$C:$C, $H368, NewEmisData!$D:$D, AI$2))</f>
        <v>0</v>
      </c>
      <c r="AJ368" s="335">
        <f>$I368*IF($G368="Pickup", SUMIFS(NewEmisData!J:J, NewEmisData!$A:$A, "Pickup", NewEmisData!$B:$B, $A368, NewEmisData!$C:$C, $H368, NewEmisData!$D:$D, AJ$2), SUMIFS(NewEmisData!J:J, NewEmisData!$A:$A, "LDV", NewEmisData!$B:$B, $A368, NewEmisData!$C:$C, $H368, NewEmisData!$D:$D, AJ$2))</f>
        <v>0</v>
      </c>
      <c r="AK368" s="335">
        <f>$I368*IF($G368="Pickup", SUMIFS(NewEmisData!K:K, NewEmisData!$A:$A, "Pickup", NewEmisData!$B:$B, $A368, NewEmisData!$C:$C, $H368, NewEmisData!$D:$D, AK$2), SUMIFS(NewEmisData!K:K, NewEmisData!$A:$A, "LDV", NewEmisData!$B:$B, $A368, NewEmisData!$C:$C, $H368, NewEmisData!$D:$D, AK$2))</f>
        <v>0</v>
      </c>
      <c r="AL368" s="335">
        <f>$I368*IF($G368="Pickup", SUMIFS(NewEmisData!L:L, NewEmisData!$A:$A, "Pickup", NewEmisData!$B:$B, $A368, NewEmisData!$C:$C, $H368, NewEmisData!$D:$D, AL$2), SUMIFS(NewEmisData!L:L, NewEmisData!$A:$A, "LDV", NewEmisData!$B:$B, $A368, NewEmisData!$C:$C, $H368, NewEmisData!$D:$D, AL$2))</f>
        <v>0</v>
      </c>
      <c r="AM368" s="335">
        <f>$I368*IF($G368="Pickup", SUMIFS(NewEmisData!M:M, NewEmisData!$A:$A, "Pickup", NewEmisData!$B:$B, $A368, NewEmisData!$C:$C, $H368, NewEmisData!$D:$D, AM$2), SUMIFS(NewEmisData!M:M, NewEmisData!$A:$A, "LDV", NewEmisData!$B:$B, $A368, NewEmisData!$C:$C, $H368, NewEmisData!$D:$D, AM$2))</f>
        <v>0</v>
      </c>
      <c r="AN368" s="335">
        <v>0</v>
      </c>
      <c r="AO368" s="335">
        <f>$I368*IF($G368="Pickup", SUMIFS(NewEmisData!E:E, NewEmisData!$A:$A, "Pickup", NewEmisData!$B:$B, $A368, NewEmisData!$C:$C, $H368, NewEmisData!$D:$D, AO$2), SUMIFS(NewEmisData!E:E, NewEmisData!$A:$A, "LDV", NewEmisData!$B:$B, $A368, NewEmisData!$C:$C, $H368, NewEmisData!$D:$D, AO$2))</f>
        <v>4.56866074514682E-2</v>
      </c>
      <c r="AP368" s="335">
        <f>$I368*IF($G368="Pickup", SUMIFS(NewEmisData!F:F, NewEmisData!$A:$A, "Pickup", NewEmisData!$B:$B, $A368, NewEmisData!$C:$C, $H368, NewEmisData!$D:$D, AP$2), SUMIFS(NewEmisData!F:F, NewEmisData!$A:$A, "LDV", NewEmisData!$B:$B, $A368, NewEmisData!$C:$C, $H368, NewEmisData!$D:$D, AP$2))</f>
        <v>4.56866074514682E-2</v>
      </c>
      <c r="AQ368" s="335">
        <f>$I368*IF($G368="Pickup", SUMIFS(NewEmisData!G:G, NewEmisData!$A:$A, "Pickup", NewEmisData!$B:$B, $A368, NewEmisData!$C:$C, $H368, NewEmisData!$D:$D, AQ$2), SUMIFS(NewEmisData!G:G, NewEmisData!$A:$A, "LDV", NewEmisData!$B:$B, $A368, NewEmisData!$C:$C, $H368, NewEmisData!$D:$D, AQ$2))</f>
        <v>4.5686595098603698E-2</v>
      </c>
      <c r="AR368" s="335">
        <f>$I368*IF($G368="Pickup", SUMIFS(NewEmisData!H:H, NewEmisData!$A:$A, "Pickup", NewEmisData!$B:$B, $A368, NewEmisData!$C:$C, $H368, NewEmisData!$D:$D, AR$2), SUMIFS(NewEmisData!H:H, NewEmisData!$A:$A, "LDV", NewEmisData!$B:$B, $A368, NewEmisData!$C:$C, $H368, NewEmisData!$D:$D, AR$2))</f>
        <v>4.5686567732366602E-2</v>
      </c>
      <c r="AS368" s="335">
        <f>$I368*IF($G368="Pickup", SUMIFS(NewEmisData!I:I, NewEmisData!$A:$A, "Pickup", NewEmisData!$B:$B, $A368, NewEmisData!$C:$C, $H368, NewEmisData!$D:$D, AS$2), SUMIFS(NewEmisData!I:I, NewEmisData!$A:$A, "LDV", NewEmisData!$B:$B, $A368, NewEmisData!$C:$C, $H368, NewEmisData!$D:$D, AS$2))</f>
        <v>4.5686639312502303E-2</v>
      </c>
      <c r="AT368" s="335">
        <f>$I368*IF($G368="Pickup", SUMIFS(NewEmisData!J:J, NewEmisData!$A:$A, "Pickup", NewEmisData!$B:$B, $A368, NewEmisData!$C:$C, $H368, NewEmisData!$D:$D, AT$2), SUMIFS(NewEmisData!J:J, NewEmisData!$A:$A, "LDV", NewEmisData!$B:$B, $A368, NewEmisData!$C:$C, $H368, NewEmisData!$D:$D, AT$2))</f>
        <v>4.5686507422641499E-2</v>
      </c>
      <c r="AU368" s="335">
        <f>$I368*IF($G368="Pickup", SUMIFS(NewEmisData!K:K, NewEmisData!$A:$A, "Pickup", NewEmisData!$B:$B, $A368, NewEmisData!$C:$C, $H368, NewEmisData!$D:$D, AU$2), SUMIFS(NewEmisData!K:K, NewEmisData!$A:$A, "LDV", NewEmisData!$B:$B, $A368, NewEmisData!$C:$C, $H368, NewEmisData!$D:$D, AU$2))</f>
        <v>4.5686552882415202E-2</v>
      </c>
      <c r="AV368" s="335">
        <f>$I368*IF($G368="Pickup", SUMIFS(NewEmisData!L:L, NewEmisData!$A:$A, "Pickup", NewEmisData!$B:$B, $A368, NewEmisData!$C:$C, $H368, NewEmisData!$D:$D, AV$2), SUMIFS(NewEmisData!L:L, NewEmisData!$A:$A, "LDV", NewEmisData!$B:$B, $A368, NewEmisData!$C:$C, $H368, NewEmisData!$D:$D, AV$2))</f>
        <v>4.5686619042368502E-2</v>
      </c>
      <c r="AW368" s="335">
        <f>$I368*IF($G368="Pickup", SUMIFS(NewEmisData!M:M, NewEmisData!$A:$A, "Pickup", NewEmisData!$B:$B, $A368, NewEmisData!$C:$C, $H368, NewEmisData!$D:$D, AW$2), SUMIFS(NewEmisData!M:M, NewEmisData!$A:$A, "LDV", NewEmisData!$B:$B, $A368, NewEmisData!$C:$C, $H368, NewEmisData!$D:$D, AW$2))</f>
        <v>4.5686619042368502E-2</v>
      </c>
      <c r="AX368" s="335">
        <v>2.3805319372350052E-2</v>
      </c>
      <c r="AY368" s="335">
        <f>$I368*IF($G368="Pickup", SUMIFS(NewEmisData!E:E, NewEmisData!$A:$A, "Pickup", NewEmisData!$B:$B, $A368, NewEmisData!$C:$C, $H368, NewEmisData!$D:$D, AY$2), SUMIFS(NewEmisData!E:E, NewEmisData!$A:$A, "LDV", NewEmisData!$B:$B, $A368, NewEmisData!$C:$C, $H368, NewEmisData!$D:$D, AY$2))</f>
        <v>5.96004040660905E-3</v>
      </c>
      <c r="AZ368" s="335">
        <f>$I368*IF($G368="Pickup", SUMIFS(NewEmisData!F:F, NewEmisData!$A:$A, "Pickup", NewEmisData!$B:$B, $A368, NewEmisData!$C:$C, $H368, NewEmisData!$D:$D, AZ$2), SUMIFS(NewEmisData!F:F, NewEmisData!$A:$A, "LDV", NewEmisData!$B:$B, $A368, NewEmisData!$C:$C, $H368, NewEmisData!$D:$D, AZ$2))</f>
        <v>5.96004040660905E-3</v>
      </c>
      <c r="BA368" s="335">
        <f>$I368*IF($G368="Pickup", SUMIFS(NewEmisData!G:G, NewEmisData!$A:$A, "Pickup", NewEmisData!$B:$B, $A368, NewEmisData!$C:$C, $H368, NewEmisData!$D:$D, BA$2), SUMIFS(NewEmisData!G:G, NewEmisData!$A:$A, "LDV", NewEmisData!$B:$B, $A368, NewEmisData!$C:$C, $H368, NewEmisData!$D:$D, BA$2))</f>
        <v>5.9600396436599304E-3</v>
      </c>
      <c r="BB368" s="335">
        <f>$I368*IF($G368="Pickup", SUMIFS(NewEmisData!H:H, NewEmisData!$A:$A, "Pickup", NewEmisData!$B:$B, $A368, NewEmisData!$C:$C, $H368, NewEmisData!$D:$D, BB$2), SUMIFS(NewEmisData!H:H, NewEmisData!$A:$A, "LDV", NewEmisData!$B:$B, $A368, NewEmisData!$C:$C, $H368, NewEmisData!$D:$D, BB$2))</f>
        <v>5.96003947288367E-3</v>
      </c>
      <c r="BC368" s="335">
        <f>$I368*IF($G368="Pickup", SUMIFS(NewEmisData!I:I, NewEmisData!$A:$A, "Pickup", NewEmisData!$B:$B, $A368, NewEmisData!$C:$C, $H368, NewEmisData!$D:$D, BC$2), SUMIFS(NewEmisData!I:I, NewEmisData!$A:$A, "LDV", NewEmisData!$B:$B, $A368, NewEmisData!$C:$C, $H368, NewEmisData!$D:$D, BC$2))</f>
        <v>5.9600498988851601E-3</v>
      </c>
      <c r="BD368" s="335">
        <f>$I368*IF($G368="Pickup", SUMIFS(NewEmisData!J:J, NewEmisData!$A:$A, "Pickup", NewEmisData!$B:$B, $A368, NewEmisData!$C:$C, $H368, NewEmisData!$D:$D, BD$2), SUMIFS(NewEmisData!J:J, NewEmisData!$A:$A, "LDV", NewEmisData!$B:$B, $A368, NewEmisData!$C:$C, $H368, NewEmisData!$D:$D, BD$2))</f>
        <v>5.9600370559725604E-3</v>
      </c>
      <c r="BE368" s="335">
        <f>$I368*IF($G368="Pickup", SUMIFS(NewEmisData!K:K, NewEmisData!$A:$A, "Pickup", NewEmisData!$B:$B, $A368, NewEmisData!$C:$C, $H368, NewEmisData!$D:$D, BE$2), SUMIFS(NewEmisData!K:K, NewEmisData!$A:$A, "LDV", NewEmisData!$B:$B, $A368, NewEmisData!$C:$C, $H368, NewEmisData!$D:$D, BE$2))</f>
        <v>5.9600363216577501E-3</v>
      </c>
      <c r="BF368" s="335">
        <f>$I368*IF($G368="Pickup", SUMIFS(NewEmisData!L:L, NewEmisData!$A:$A, "Pickup", NewEmisData!$B:$B, $A368, NewEmisData!$C:$C, $H368, NewEmisData!$D:$D, BF$2), SUMIFS(NewEmisData!L:L, NewEmisData!$A:$A, "LDV", NewEmisData!$B:$B, $A368, NewEmisData!$C:$C, $H368, NewEmisData!$D:$D, BF$2))</f>
        <v>5.9600544669343404E-3</v>
      </c>
      <c r="BG368" s="335">
        <f>$I368*IF($G368="Pickup", SUMIFS(NewEmisData!M:M, NewEmisData!$A:$A, "Pickup", NewEmisData!$B:$B, $A368, NewEmisData!$C:$C, $H368, NewEmisData!$D:$D, BG$2), SUMIFS(NewEmisData!M:M, NewEmisData!$A:$A, "LDV", NewEmisData!$B:$B, $A368, NewEmisData!$C:$C, $H368, NewEmisData!$D:$D, BG$2))</f>
        <v>5.9600544669343404E-3</v>
      </c>
      <c r="BH368" s="335">
        <v>1.6506531515565108E-3</v>
      </c>
      <c r="BI368" s="335">
        <f>$I368*IF($G368="Pickup", SUMIFS(NewEmisData!E:E, NewEmisData!$A:$A, "Pickup", NewEmisData!$B:$B, $A368, NewEmisData!$C:$C, $H368, NewEmisData!$D:$D, BI$2), SUMIFS(NewEmisData!E:E, NewEmisData!$A:$A, "LDV", NewEmisData!$B:$B, $A368, NewEmisData!$C:$C, $H368, NewEmisData!$D:$D, BI$2))</f>
        <v>0</v>
      </c>
      <c r="BJ368" s="335">
        <f>$I368*IF($G368="Pickup", SUMIFS(NewEmisData!F:F, NewEmisData!$A:$A, "Pickup", NewEmisData!$B:$B, $A368, NewEmisData!$C:$C, $H368, NewEmisData!$D:$D, BJ$2), SUMIFS(NewEmisData!F:F, NewEmisData!$A:$A, "LDV", NewEmisData!$B:$B, $A368, NewEmisData!$C:$C, $H368, NewEmisData!$D:$D, BJ$2))</f>
        <v>0</v>
      </c>
      <c r="BK368" s="335">
        <f>$I368*IF($G368="Pickup", SUMIFS(NewEmisData!G:G, NewEmisData!$A:$A, "Pickup", NewEmisData!$B:$B, $A368, NewEmisData!$C:$C, $H368, NewEmisData!$D:$D, BK$2), SUMIFS(NewEmisData!G:G, NewEmisData!$A:$A, "LDV", NewEmisData!$B:$B, $A368, NewEmisData!$C:$C, $H368, NewEmisData!$D:$D, BK$2))</f>
        <v>0</v>
      </c>
      <c r="BL368" s="335">
        <f>$I368*IF($G368="Pickup", SUMIFS(NewEmisData!H:H, NewEmisData!$A:$A, "Pickup", NewEmisData!$B:$B, $A368, NewEmisData!$C:$C, $H368, NewEmisData!$D:$D, BL$2), SUMIFS(NewEmisData!H:H, NewEmisData!$A:$A, "LDV", NewEmisData!$B:$B, $A368, NewEmisData!$C:$C, $H368, NewEmisData!$D:$D, BL$2))</f>
        <v>0</v>
      </c>
      <c r="BM368" s="335">
        <f>$I368*IF($G368="Pickup", SUMIFS(NewEmisData!I:I, NewEmisData!$A:$A, "Pickup", NewEmisData!$B:$B, $A368, NewEmisData!$C:$C, $H368, NewEmisData!$D:$D, BM$2), SUMIFS(NewEmisData!I:I, NewEmisData!$A:$A, "LDV", NewEmisData!$B:$B, $A368, NewEmisData!$C:$C, $H368, NewEmisData!$D:$D, BM$2))</f>
        <v>0</v>
      </c>
      <c r="BN368" s="335">
        <f>$I368*IF($G368="Pickup", SUMIFS(NewEmisData!J:J, NewEmisData!$A:$A, "Pickup", NewEmisData!$B:$B, $A368, NewEmisData!$C:$C, $H368, NewEmisData!$D:$D, BN$2), SUMIFS(NewEmisData!J:J, NewEmisData!$A:$A, "LDV", NewEmisData!$B:$B, $A368, NewEmisData!$C:$C, $H368, NewEmisData!$D:$D, BN$2))</f>
        <v>0</v>
      </c>
      <c r="BO368" s="335">
        <f>$I368*IF($G368="Pickup", SUMIFS(NewEmisData!K:K, NewEmisData!$A:$A, "Pickup", NewEmisData!$B:$B, $A368, NewEmisData!$C:$C, $H368, NewEmisData!$D:$D, BO$2), SUMIFS(NewEmisData!K:K, NewEmisData!$A:$A, "LDV", NewEmisData!$B:$B, $A368, NewEmisData!$C:$C, $H368, NewEmisData!$D:$D, BO$2))</f>
        <v>0</v>
      </c>
      <c r="BP368" s="335">
        <f>$I368*IF($G368="Pickup", SUMIFS(NewEmisData!L:L, NewEmisData!$A:$A, "Pickup", NewEmisData!$B:$B, $A368, NewEmisData!$C:$C, $H368, NewEmisData!$D:$D, BP$2), SUMIFS(NewEmisData!L:L, NewEmisData!$A:$A, "LDV", NewEmisData!$B:$B, $A368, NewEmisData!$C:$C, $H368, NewEmisData!$D:$D, BP$2))</f>
        <v>0</v>
      </c>
      <c r="BQ368" s="335">
        <f>$I368*IF($G368="Pickup", SUMIFS(NewEmisData!M:M, NewEmisData!$A:$A, "Pickup", NewEmisData!$B:$B, $A368, NewEmisData!$C:$C, $H368, NewEmisData!$D:$D, BQ$2), SUMIFS(NewEmisData!M:M, NewEmisData!$A:$A, "LDV", NewEmisData!$B:$B, $A368, NewEmisData!$C:$C, $H368, NewEmisData!$D:$D, BQ$2))</f>
        <v>0</v>
      </c>
      <c r="BR368" s="335">
        <v>0</v>
      </c>
      <c r="BS368" s="335">
        <f>$I368*IF($G368="Pickup", SUMIFS(NewEmisData!E:E, NewEmisData!$A:$A, "Pickup", NewEmisData!$B:$B, $A368, NewEmisData!$C:$C, $H368, NewEmisData!$D:$D, BS$2), SUMIFS(NewEmisData!E:E, NewEmisData!$A:$A, "LDV", NewEmisData!$B:$B, $A368, NewEmisData!$C:$C, $H368, NewEmisData!$D:$D, BS$2))</f>
        <v>0</v>
      </c>
      <c r="BT368" s="335">
        <f>$I368*IF($G368="Pickup", SUMIFS(NewEmisData!F:F, NewEmisData!$A:$A, "Pickup", NewEmisData!$B:$B, $A368, NewEmisData!$C:$C, $H368, NewEmisData!$D:$D, BT$2), SUMIFS(NewEmisData!F:F, NewEmisData!$A:$A, "LDV", NewEmisData!$B:$B, $A368, NewEmisData!$C:$C, $H368, NewEmisData!$D:$D, BT$2))</f>
        <v>0</v>
      </c>
      <c r="BU368" s="335">
        <f>$I368*IF($G368="Pickup", SUMIFS(NewEmisData!G:G, NewEmisData!$A:$A, "Pickup", NewEmisData!$B:$B, $A368, NewEmisData!$C:$C, $H368, NewEmisData!$D:$D, BU$2), SUMIFS(NewEmisData!G:G, NewEmisData!$A:$A, "LDV", NewEmisData!$B:$B, $A368, NewEmisData!$C:$C, $H368, NewEmisData!$D:$D, BU$2))</f>
        <v>0</v>
      </c>
      <c r="BV368" s="335">
        <f>$I368*IF($G368="Pickup", SUMIFS(NewEmisData!H:H, NewEmisData!$A:$A, "Pickup", NewEmisData!$B:$B, $A368, NewEmisData!$C:$C, $H368, NewEmisData!$D:$D, BV$2), SUMIFS(NewEmisData!H:H, NewEmisData!$A:$A, "LDV", NewEmisData!$B:$B, $A368, NewEmisData!$C:$C, $H368, NewEmisData!$D:$D, BV$2))</f>
        <v>0</v>
      </c>
      <c r="BW368" s="335">
        <f>$I368*IF($G368="Pickup", SUMIFS(NewEmisData!I:I, NewEmisData!$A:$A, "Pickup", NewEmisData!$B:$B, $A368, NewEmisData!$C:$C, $H368, NewEmisData!$D:$D, BW$2), SUMIFS(NewEmisData!I:I, NewEmisData!$A:$A, "LDV", NewEmisData!$B:$B, $A368, NewEmisData!$C:$C, $H368, NewEmisData!$D:$D, BW$2))</f>
        <v>0</v>
      </c>
      <c r="BX368" s="335">
        <f>$I368*IF($G368="Pickup", SUMIFS(NewEmisData!J:J, NewEmisData!$A:$A, "Pickup", NewEmisData!$B:$B, $A368, NewEmisData!$C:$C, $H368, NewEmisData!$D:$D, BX$2), SUMIFS(NewEmisData!J:J, NewEmisData!$A:$A, "LDV", NewEmisData!$B:$B, $A368, NewEmisData!$C:$C, $H368, NewEmisData!$D:$D, BX$2))</f>
        <v>0</v>
      </c>
      <c r="BY368" s="335">
        <f>$I368*IF($G368="Pickup", SUMIFS(NewEmisData!K:K, NewEmisData!$A:$A, "Pickup", NewEmisData!$B:$B, $A368, NewEmisData!$C:$C, $H368, NewEmisData!$D:$D, BY$2), SUMIFS(NewEmisData!K:K, NewEmisData!$A:$A, "LDV", NewEmisData!$B:$B, $A368, NewEmisData!$C:$C, $H368, NewEmisData!$D:$D, BY$2))</f>
        <v>0</v>
      </c>
      <c r="BZ368" s="335">
        <f>$I368*IF($G368="Pickup", SUMIFS(NewEmisData!L:L, NewEmisData!$A:$A, "Pickup", NewEmisData!$B:$B, $A368, NewEmisData!$C:$C, $H368, NewEmisData!$D:$D, BZ$2), SUMIFS(NewEmisData!L:L, NewEmisData!$A:$A, "LDV", NewEmisData!$B:$B, $A368, NewEmisData!$C:$C, $H368, NewEmisData!$D:$D, BZ$2))</f>
        <v>0</v>
      </c>
      <c r="CA368" s="335">
        <f>$I368*IF($G368="Pickup", SUMIFS(NewEmisData!M:M, NewEmisData!$A:$A, "Pickup", NewEmisData!$B:$B, $A368, NewEmisData!$C:$C, $H368, NewEmisData!$D:$D, CA$2), SUMIFS(NewEmisData!M:M, NewEmisData!$A:$A, "LDV", NewEmisData!$B:$B, $A368, NewEmisData!$C:$C, $H368, NewEmisData!$D:$D, CA$2))</f>
        <v>0</v>
      </c>
      <c r="CB368" s="335">
        <v>0</v>
      </c>
      <c r="CC368" s="335">
        <f>$I368*IF($G368="Pickup", SUMIFS(NewEmisData!E:E, NewEmisData!$A:$A, "Pickup", NewEmisData!$B:$B, $A368, NewEmisData!$C:$C, $H368, NewEmisData!$D:$D, CC$2), SUMIFS(NewEmisData!E:E, NewEmisData!$A:$A, "LDV", NewEmisData!$B:$B, $A368, NewEmisData!$C:$C, $H368, NewEmisData!$D:$D, CC$2))</f>
        <v>0</v>
      </c>
      <c r="CD368" s="335">
        <f>$I368*IF($G368="Pickup", SUMIFS(NewEmisData!F:F, NewEmisData!$A:$A, "Pickup", NewEmisData!$B:$B, $A368, NewEmisData!$C:$C, $H368, NewEmisData!$D:$D, CD$2), SUMIFS(NewEmisData!F:F, NewEmisData!$A:$A, "LDV", NewEmisData!$B:$B, $A368, NewEmisData!$C:$C, $H368, NewEmisData!$D:$D, CD$2))</f>
        <v>0</v>
      </c>
      <c r="CE368" s="335">
        <f>$I368*IF($G368="Pickup", SUMIFS(NewEmisData!G:G, NewEmisData!$A:$A, "Pickup", NewEmisData!$B:$B, $A368, NewEmisData!$C:$C, $H368, NewEmisData!$D:$D, CE$2), SUMIFS(NewEmisData!G:G, NewEmisData!$A:$A, "LDV", NewEmisData!$B:$B, $A368, NewEmisData!$C:$C, $H368, NewEmisData!$D:$D, CE$2))</f>
        <v>0</v>
      </c>
      <c r="CF368" s="335">
        <f>$I368*IF($G368="Pickup", SUMIFS(NewEmisData!H:H, NewEmisData!$A:$A, "Pickup", NewEmisData!$B:$B, $A368, NewEmisData!$C:$C, $H368, NewEmisData!$D:$D, CF$2), SUMIFS(NewEmisData!H:H, NewEmisData!$A:$A, "LDV", NewEmisData!$B:$B, $A368, NewEmisData!$C:$C, $H368, NewEmisData!$D:$D, CF$2))</f>
        <v>0</v>
      </c>
      <c r="CG368" s="335">
        <f>$I368*IF($G368="Pickup", SUMIFS(NewEmisData!I:I, NewEmisData!$A:$A, "Pickup", NewEmisData!$B:$B, $A368, NewEmisData!$C:$C, $H368, NewEmisData!$D:$D, CG$2), SUMIFS(NewEmisData!I:I, NewEmisData!$A:$A, "LDV", NewEmisData!$B:$B, $A368, NewEmisData!$C:$C, $H368, NewEmisData!$D:$D, CG$2))</f>
        <v>0</v>
      </c>
      <c r="CH368" s="335">
        <f>$I368*IF($G368="Pickup", SUMIFS(NewEmisData!J:J, NewEmisData!$A:$A, "Pickup", NewEmisData!$B:$B, $A368, NewEmisData!$C:$C, $H368, NewEmisData!$D:$D, CH$2), SUMIFS(NewEmisData!J:J, NewEmisData!$A:$A, "LDV", NewEmisData!$B:$B, $A368, NewEmisData!$C:$C, $H368, NewEmisData!$D:$D, CH$2))</f>
        <v>0</v>
      </c>
      <c r="CI368" s="335">
        <f>$I368*IF($G368="Pickup", SUMIFS(NewEmisData!K:K, NewEmisData!$A:$A, "Pickup", NewEmisData!$B:$B, $A368, NewEmisData!$C:$C, $H368, NewEmisData!$D:$D, CI$2), SUMIFS(NewEmisData!K:K, NewEmisData!$A:$A, "LDV", NewEmisData!$B:$B, $A368, NewEmisData!$C:$C, $H368, NewEmisData!$D:$D, CI$2))</f>
        <v>0</v>
      </c>
      <c r="CJ368" s="335">
        <f>$I368*IF($G368="Pickup", SUMIFS(NewEmisData!L:L, NewEmisData!$A:$A, "Pickup", NewEmisData!$B:$B, $A368, NewEmisData!$C:$C, $H368, NewEmisData!$D:$D, CJ$2), SUMIFS(NewEmisData!L:L, NewEmisData!$A:$A, "LDV", NewEmisData!$B:$B, $A368, NewEmisData!$C:$C, $H368, NewEmisData!$D:$D, CJ$2))</f>
        <v>0</v>
      </c>
      <c r="CK368" s="335">
        <f>$I368*IF($G368="Pickup", SUMIFS(NewEmisData!M:M, NewEmisData!$A:$A, "Pickup", NewEmisData!$B:$B, $A368, NewEmisData!$C:$C, $H368, NewEmisData!$D:$D, CK$2), SUMIFS(NewEmisData!M:M, NewEmisData!$A:$A, "LDV", NewEmisData!$B:$B, $A368, NewEmisData!$C:$C, $H368, NewEmisData!$D:$D, CK$2))</f>
        <v>0</v>
      </c>
      <c r="CL368" s="335">
        <v>0</v>
      </c>
      <c r="CM368" s="335">
        <f>$I368*IF($G368="Pickup", SUMIFS(NewEmisData!E:E, NewEmisData!$A:$A, "Pickup", NewEmisData!$B:$B, $A368, NewEmisData!$C:$C, $H368, NewEmisData!$D:$D, CM$2), SUMIFS(NewEmisData!E:E, NewEmisData!$A:$A, "LDV", NewEmisData!$B:$B, $A368, NewEmisData!$C:$C, $H368, NewEmisData!$D:$D, CM$2))</f>
        <v>0</v>
      </c>
      <c r="CN368" s="335">
        <f>$I368*IF($G368="Pickup", SUMIFS(NewEmisData!F:F, NewEmisData!$A:$A, "Pickup", NewEmisData!$B:$B, $A368, NewEmisData!$C:$C, $H368, NewEmisData!$D:$D, CN$2), SUMIFS(NewEmisData!F:F, NewEmisData!$A:$A, "LDV", NewEmisData!$B:$B, $A368, NewEmisData!$C:$C, $H368, NewEmisData!$D:$D, CN$2))</f>
        <v>0</v>
      </c>
      <c r="CO368" s="335">
        <f>$I368*IF($G368="Pickup", SUMIFS(NewEmisData!G:G, NewEmisData!$A:$A, "Pickup", NewEmisData!$B:$B, $A368, NewEmisData!$C:$C, $H368, NewEmisData!$D:$D, CO$2), SUMIFS(NewEmisData!G:G, NewEmisData!$A:$A, "LDV", NewEmisData!$B:$B, $A368, NewEmisData!$C:$C, $H368, NewEmisData!$D:$D, CO$2))</f>
        <v>0</v>
      </c>
      <c r="CP368" s="335">
        <f>$I368*IF($G368="Pickup", SUMIFS(NewEmisData!H:H, NewEmisData!$A:$A, "Pickup", NewEmisData!$B:$B, $A368, NewEmisData!$C:$C, $H368, NewEmisData!$D:$D, CP$2), SUMIFS(NewEmisData!H:H, NewEmisData!$A:$A, "LDV", NewEmisData!$B:$B, $A368, NewEmisData!$C:$C, $H368, NewEmisData!$D:$D, CP$2))</f>
        <v>0</v>
      </c>
      <c r="CQ368" s="335">
        <f>$I368*IF($G368="Pickup", SUMIFS(NewEmisData!I:I, NewEmisData!$A:$A, "Pickup", NewEmisData!$B:$B, $A368, NewEmisData!$C:$C, $H368, NewEmisData!$D:$D, CQ$2), SUMIFS(NewEmisData!I:I, NewEmisData!$A:$A, "LDV", NewEmisData!$B:$B, $A368, NewEmisData!$C:$C, $H368, NewEmisData!$D:$D, CQ$2))</f>
        <v>0</v>
      </c>
      <c r="CR368" s="335">
        <f>$I368*IF($G368="Pickup", SUMIFS(NewEmisData!J:J, NewEmisData!$A:$A, "Pickup", NewEmisData!$B:$B, $A368, NewEmisData!$C:$C, $H368, NewEmisData!$D:$D, CR$2), SUMIFS(NewEmisData!J:J, NewEmisData!$A:$A, "LDV", NewEmisData!$B:$B, $A368, NewEmisData!$C:$C, $H368, NewEmisData!$D:$D, CR$2))</f>
        <v>0</v>
      </c>
      <c r="CS368" s="335">
        <f>$I368*IF($G368="Pickup", SUMIFS(NewEmisData!K:K, NewEmisData!$A:$A, "Pickup", NewEmisData!$B:$B, $A368, NewEmisData!$C:$C, $H368, NewEmisData!$D:$D, CS$2), SUMIFS(NewEmisData!K:K, NewEmisData!$A:$A, "LDV", NewEmisData!$B:$B, $A368, NewEmisData!$C:$C, $H368, NewEmisData!$D:$D, CS$2))</f>
        <v>0</v>
      </c>
      <c r="CT368" s="335">
        <f>$I368*IF($G368="Pickup", SUMIFS(NewEmisData!L:L, NewEmisData!$A:$A, "Pickup", NewEmisData!$B:$B, $A368, NewEmisData!$C:$C, $H368, NewEmisData!$D:$D, CT$2), SUMIFS(NewEmisData!L:L, NewEmisData!$A:$A, "LDV", NewEmisData!$B:$B, $A368, NewEmisData!$C:$C, $H368, NewEmisData!$D:$D, CT$2))</f>
        <v>0</v>
      </c>
      <c r="CU368" s="335">
        <f>$I368*IF($G368="Pickup", SUMIFS(NewEmisData!M:M, NewEmisData!$A:$A, "Pickup", NewEmisData!$B:$B, $A368, NewEmisData!$C:$C, $H368, NewEmisData!$D:$D, CU$2), SUMIFS(NewEmisData!M:M, NewEmisData!$A:$A, "LDV", NewEmisData!$B:$B, $A368, NewEmisData!$C:$C, $H368, NewEmisData!$D:$D, CU$2))</f>
        <v>0</v>
      </c>
      <c r="CV368" s="335">
        <v>0</v>
      </c>
      <c r="CW368" s="335">
        <v>0</v>
      </c>
      <c r="CX368" s="335">
        <v>0</v>
      </c>
      <c r="CY368" s="335">
        <v>0</v>
      </c>
      <c r="CZ368" s="335">
        <v>0</v>
      </c>
      <c r="DA368" s="335">
        <v>0</v>
      </c>
      <c r="DB368" s="335">
        <v>0</v>
      </c>
      <c r="DC368" s="335">
        <v>0</v>
      </c>
      <c r="DD368" s="335">
        <v>0</v>
      </c>
      <c r="DE368" s="335">
        <v>0</v>
      </c>
      <c r="DF368" s="335">
        <v>0</v>
      </c>
      <c r="DG368" s="335">
        <f>$I368*IF($G368="Pickup", SUMIFS(NewEmisData!E:E, NewEmisData!$A:$A, "Pickup", NewEmisData!$B:$B, $A368, NewEmisData!$C:$C, $H368, NewEmisData!$D:$D, DG$2), SUMIFS(NewEmisData!E:E, NewEmisData!$A:$A, "LDV", NewEmisData!$B:$B, $A368, NewEmisData!$C:$C, $H368, NewEmisData!$D:$D, DG$2))</f>
        <v>0</v>
      </c>
      <c r="DH368" s="335">
        <f>$I368*IF($G368="Pickup", SUMIFS(NewEmisData!F:F, NewEmisData!$A:$A, "Pickup", NewEmisData!$B:$B, $A368, NewEmisData!$C:$C, $H368, NewEmisData!$D:$D, DH$2), SUMIFS(NewEmisData!F:F, NewEmisData!$A:$A, "LDV", NewEmisData!$B:$B, $A368, NewEmisData!$C:$C, $H368, NewEmisData!$D:$D, DH$2))</f>
        <v>0</v>
      </c>
      <c r="DI368" s="335">
        <f>$I368*IF($G368="Pickup", SUMIFS(NewEmisData!G:G, NewEmisData!$A:$A, "Pickup", NewEmisData!$B:$B, $A368, NewEmisData!$C:$C, $H368, NewEmisData!$D:$D, DI$2), SUMIFS(NewEmisData!G:G, NewEmisData!$A:$A, "LDV", NewEmisData!$B:$B, $A368, NewEmisData!$C:$C, $H368, NewEmisData!$D:$D, DI$2))</f>
        <v>0</v>
      </c>
      <c r="DJ368" s="335">
        <f>$I368*IF($G368="Pickup", SUMIFS(NewEmisData!H:H, NewEmisData!$A:$A, "Pickup", NewEmisData!$B:$B, $A368, NewEmisData!$C:$C, $H368, NewEmisData!$D:$D, DJ$2), SUMIFS(NewEmisData!H:H, NewEmisData!$A:$A, "LDV", NewEmisData!$B:$B, $A368, NewEmisData!$C:$C, $H368, NewEmisData!$D:$D, DJ$2))</f>
        <v>0</v>
      </c>
      <c r="DK368" s="335">
        <f>$I368*IF($G368="Pickup", SUMIFS(NewEmisData!I:I, NewEmisData!$A:$A, "Pickup", NewEmisData!$B:$B, $A368, NewEmisData!$C:$C, $H368, NewEmisData!$D:$D, DK$2), SUMIFS(NewEmisData!I:I, NewEmisData!$A:$A, "LDV", NewEmisData!$B:$B, $A368, NewEmisData!$C:$C, $H368, NewEmisData!$D:$D, DK$2))</f>
        <v>0</v>
      </c>
      <c r="DL368" s="335">
        <f>$I368*IF($G368="Pickup", SUMIFS(NewEmisData!J:J, NewEmisData!$A:$A, "Pickup", NewEmisData!$B:$B, $A368, NewEmisData!$C:$C, $H368, NewEmisData!$D:$D, DL$2), SUMIFS(NewEmisData!J:J, NewEmisData!$A:$A, "LDV", NewEmisData!$B:$B, $A368, NewEmisData!$C:$C, $H368, NewEmisData!$D:$D, DL$2))</f>
        <v>0</v>
      </c>
      <c r="DM368" s="335">
        <f>$I368*IF($G368="Pickup", SUMIFS(NewEmisData!K:K, NewEmisData!$A:$A, "Pickup", NewEmisData!$B:$B, $A368, NewEmisData!$C:$C, $H368, NewEmisData!$D:$D, DM$2), SUMIFS(NewEmisData!K:K, NewEmisData!$A:$A, "LDV", NewEmisData!$B:$B, $A368, NewEmisData!$C:$C, $H368, NewEmisData!$D:$D, DM$2))</f>
        <v>0</v>
      </c>
      <c r="DN368" s="335">
        <f>$I368*IF($G368="Pickup", SUMIFS(NewEmisData!L:L, NewEmisData!$A:$A, "Pickup", NewEmisData!$B:$B, $A368, NewEmisData!$C:$C, $H368, NewEmisData!$D:$D, DN$2), SUMIFS(NewEmisData!L:L, NewEmisData!$A:$A, "LDV", NewEmisData!$B:$B, $A368, NewEmisData!$C:$C, $H368, NewEmisData!$D:$D, DN$2))</f>
        <v>0</v>
      </c>
      <c r="DO368" s="335">
        <f>$I368*IF($G368="Pickup", SUMIFS(NewEmisData!M:M, NewEmisData!$A:$A, "Pickup", NewEmisData!$B:$B, $A368, NewEmisData!$C:$C, $H368, NewEmisData!$D:$D, DO$2), SUMIFS(NewEmisData!M:M, NewEmisData!$A:$A, "LDV", NewEmisData!$B:$B, $A368, NewEmisData!$C:$C, $H368, NewEmisData!$D:$D, DO$2))</f>
        <v>0</v>
      </c>
      <c r="DP368" s="335">
        <v>0</v>
      </c>
      <c r="DQ368" s="335">
        <f>$I368*IF($G368="Pickup", SUMIFS(NewEmisData!E:E, NewEmisData!$A:$A, "Pickup", NewEmisData!$B:$B, $A368, NewEmisData!$C:$C, $H368, NewEmisData!$D:$D, DQ$2), SUMIFS(NewEmisData!E:E, NewEmisData!$A:$A, "LDV", NewEmisData!$B:$B, $A368, NewEmisData!$C:$C, $H368, NewEmisData!$D:$D, DQ$2))</f>
        <v>0</v>
      </c>
      <c r="DR368" s="335">
        <f>$I368*IF($G368="Pickup", SUMIFS(NewEmisData!F:F, NewEmisData!$A:$A, "Pickup", NewEmisData!$B:$B, $A368, NewEmisData!$C:$C, $H368, NewEmisData!$D:$D, DR$2), SUMIFS(NewEmisData!F:F, NewEmisData!$A:$A, "LDV", NewEmisData!$B:$B, $A368, NewEmisData!$C:$C, $H368, NewEmisData!$D:$D, DR$2))</f>
        <v>0</v>
      </c>
      <c r="DS368" s="335">
        <f>$I368*IF($G368="Pickup", SUMIFS(NewEmisData!G:G, NewEmisData!$A:$A, "Pickup", NewEmisData!$B:$B, $A368, NewEmisData!$C:$C, $H368, NewEmisData!$D:$D, DS$2), SUMIFS(NewEmisData!G:G, NewEmisData!$A:$A, "LDV", NewEmisData!$B:$B, $A368, NewEmisData!$C:$C, $H368, NewEmisData!$D:$D, DS$2))</f>
        <v>0</v>
      </c>
      <c r="DT368" s="335">
        <f>$I368*IF($G368="Pickup", SUMIFS(NewEmisData!H:H, NewEmisData!$A:$A, "Pickup", NewEmisData!$B:$B, $A368, NewEmisData!$C:$C, $H368, NewEmisData!$D:$D, DT$2), SUMIFS(NewEmisData!H:H, NewEmisData!$A:$A, "LDV", NewEmisData!$B:$B, $A368, NewEmisData!$C:$C, $H368, NewEmisData!$D:$D, DT$2))</f>
        <v>0</v>
      </c>
      <c r="DU368" s="335">
        <f>$I368*IF($G368="Pickup", SUMIFS(NewEmisData!I:I, NewEmisData!$A:$A, "Pickup", NewEmisData!$B:$B, $A368, NewEmisData!$C:$C, $H368, NewEmisData!$D:$D, DU$2), SUMIFS(NewEmisData!I:I, NewEmisData!$A:$A, "LDV", NewEmisData!$B:$B, $A368, NewEmisData!$C:$C, $H368, NewEmisData!$D:$D, DU$2))</f>
        <v>0</v>
      </c>
      <c r="DV368" s="335">
        <f>$I368*IF($G368="Pickup", SUMIFS(NewEmisData!J:J, NewEmisData!$A:$A, "Pickup", NewEmisData!$B:$B, $A368, NewEmisData!$C:$C, $H368, NewEmisData!$D:$D, DV$2), SUMIFS(NewEmisData!J:J, NewEmisData!$A:$A, "LDV", NewEmisData!$B:$B, $A368, NewEmisData!$C:$C, $H368, NewEmisData!$D:$D, DV$2))</f>
        <v>0</v>
      </c>
      <c r="DW368" s="335">
        <f>$I368*IF($G368="Pickup", SUMIFS(NewEmisData!K:K, NewEmisData!$A:$A, "Pickup", NewEmisData!$B:$B, $A368, NewEmisData!$C:$C, $H368, NewEmisData!$D:$D, DW$2), SUMIFS(NewEmisData!K:K, NewEmisData!$A:$A, "LDV", NewEmisData!$B:$B, $A368, NewEmisData!$C:$C, $H368, NewEmisData!$D:$D, DW$2))</f>
        <v>0</v>
      </c>
      <c r="DX368" s="335">
        <f>$I368*IF($G368="Pickup", SUMIFS(NewEmisData!L:L, NewEmisData!$A:$A, "Pickup", NewEmisData!$B:$B, $A368, NewEmisData!$C:$C, $H368, NewEmisData!$D:$D, DX$2), SUMIFS(NewEmisData!L:L, NewEmisData!$A:$A, "LDV", NewEmisData!$B:$B, $A368, NewEmisData!$C:$C, $H368, NewEmisData!$D:$D, DX$2))</f>
        <v>0</v>
      </c>
      <c r="DY368" s="335">
        <f>$I368*IF($G368="Pickup", SUMIFS(NewEmisData!M:M, NewEmisData!$A:$A, "Pickup", NewEmisData!$B:$B, $A368, NewEmisData!$C:$C, $H368, NewEmisData!$D:$D, DY$2), SUMIFS(NewEmisData!M:M, NewEmisData!$A:$A, "LDV", NewEmisData!$B:$B, $A368, NewEmisData!$C:$C, $H368, NewEmisData!$D:$D, DY$2))</f>
        <v>0</v>
      </c>
      <c r="DZ368" s="335">
        <v>0</v>
      </c>
      <c r="EA368" s="335">
        <f t="shared" si="658"/>
        <v>0</v>
      </c>
      <c r="EB368" s="335">
        <f t="shared" si="659"/>
        <v>0</v>
      </c>
      <c r="EC368" s="335">
        <f t="shared" si="660"/>
        <v>0</v>
      </c>
      <c r="ED368" s="335">
        <f t="shared" si="661"/>
        <v>0</v>
      </c>
      <c r="EE368" s="335">
        <f t="shared" si="662"/>
        <v>0</v>
      </c>
      <c r="EF368" s="335">
        <f t="shared" si="663"/>
        <v>0</v>
      </c>
      <c r="EG368" s="335">
        <f t="shared" si="664"/>
        <v>0</v>
      </c>
      <c r="EH368" s="335">
        <f t="shared" si="665"/>
        <v>0</v>
      </c>
      <c r="EI368" s="335">
        <f t="shared" si="666"/>
        <v>0</v>
      </c>
      <c r="EJ368" s="335">
        <f t="shared" si="667"/>
        <v>0</v>
      </c>
      <c r="EK368" s="335">
        <f t="shared" si="668"/>
        <v>0</v>
      </c>
      <c r="EL368" s="335">
        <f t="shared" si="669"/>
        <v>0</v>
      </c>
      <c r="EM368" s="335">
        <f t="shared" si="670"/>
        <v>0</v>
      </c>
      <c r="EN368" s="335">
        <f t="shared" si="671"/>
        <v>0</v>
      </c>
      <c r="EO368" s="335">
        <f t="shared" si="672"/>
        <v>0</v>
      </c>
      <c r="EP368" s="335">
        <f t="shared" si="673"/>
        <v>0</v>
      </c>
      <c r="EQ368" s="335">
        <f t="shared" si="674"/>
        <v>0</v>
      </c>
      <c r="ER368" s="335">
        <f t="shared" si="675"/>
        <v>0</v>
      </c>
      <c r="ES368" s="335">
        <f t="shared" si="676"/>
        <v>0</v>
      </c>
      <c r="ET368" s="335">
        <f t="shared" si="677"/>
        <v>0</v>
      </c>
      <c r="EU368" s="335">
        <f t="shared" si="678"/>
        <v>0</v>
      </c>
      <c r="EV368" s="335">
        <f t="shared" si="679"/>
        <v>0</v>
      </c>
      <c r="EW368" s="335">
        <f t="shared" si="680"/>
        <v>0</v>
      </c>
      <c r="EX368" s="335">
        <f t="shared" si="681"/>
        <v>0</v>
      </c>
      <c r="EY368" s="335">
        <f t="shared" si="682"/>
        <v>0</v>
      </c>
      <c r="EZ368" s="335">
        <f t="shared" si="683"/>
        <v>0</v>
      </c>
      <c r="FA368" s="335">
        <f t="shared" si="684"/>
        <v>0</v>
      </c>
      <c r="FB368" s="335">
        <f t="shared" si="685"/>
        <v>0</v>
      </c>
      <c r="FC368" s="335">
        <f t="shared" si="686"/>
        <v>0</v>
      </c>
      <c r="FD368" s="335">
        <f t="shared" si="687"/>
        <v>0</v>
      </c>
      <c r="FE368" s="335">
        <f t="shared" si="688"/>
        <v>4.56866074514682E-2</v>
      </c>
      <c r="FF368" s="335">
        <f t="shared" si="689"/>
        <v>4.56866074514682E-2</v>
      </c>
      <c r="FG368" s="335">
        <f t="shared" si="690"/>
        <v>4.5686595098603698E-2</v>
      </c>
      <c r="FH368" s="335">
        <f t="shared" si="691"/>
        <v>4.5686567732366602E-2</v>
      </c>
      <c r="FI368" s="335">
        <f t="shared" si="692"/>
        <v>4.5686639312502303E-2</v>
      </c>
      <c r="FJ368" s="335">
        <f t="shared" si="693"/>
        <v>4.5686507422641499E-2</v>
      </c>
      <c r="FK368" s="335">
        <f t="shared" si="694"/>
        <v>4.5686552882415202E-2</v>
      </c>
      <c r="FL368" s="335">
        <f t="shared" si="695"/>
        <v>4.5686619042368502E-2</v>
      </c>
      <c r="FM368" s="335">
        <f t="shared" si="696"/>
        <v>4.5686619042368502E-2</v>
      </c>
      <c r="FN368" s="335">
        <f t="shared" si="697"/>
        <v>2.3805319372350052E-2</v>
      </c>
      <c r="FO368" s="335">
        <f t="shared" si="698"/>
        <v>5.96004040660905E-3</v>
      </c>
      <c r="FP368" s="335">
        <f t="shared" si="699"/>
        <v>5.96004040660905E-3</v>
      </c>
      <c r="FQ368" s="335">
        <f t="shared" si="700"/>
        <v>5.9600396436599304E-3</v>
      </c>
      <c r="FR368" s="335">
        <f t="shared" si="701"/>
        <v>5.96003947288367E-3</v>
      </c>
      <c r="FS368" s="335">
        <f t="shared" si="702"/>
        <v>5.9600498988851601E-3</v>
      </c>
      <c r="FT368" s="335">
        <f t="shared" si="703"/>
        <v>5.9600370559725604E-3</v>
      </c>
      <c r="FU368" s="335">
        <f t="shared" si="704"/>
        <v>5.9600363216577501E-3</v>
      </c>
      <c r="FV368" s="335">
        <f t="shared" si="705"/>
        <v>5.9600544669343404E-3</v>
      </c>
      <c r="FW368" s="335">
        <f t="shared" si="706"/>
        <v>5.9600544669343404E-3</v>
      </c>
      <c r="FX368" s="335">
        <f t="shared" si="707"/>
        <v>1.6506531515565108E-3</v>
      </c>
    </row>
    <row r="369" spans="1:180" x14ac:dyDescent="0.2">
      <c r="A369" s="305" t="str">
        <f>_xlfn.CONCAT(IF(LEFT(TRIM(A368),1)="*", "*R", "R"), 1+RIGHT(TRIM(A368),1))</f>
        <v>*R6</v>
      </c>
      <c r="B369" s="305" t="str">
        <f t="shared" si="714"/>
        <v>TLLSFCH25</v>
      </c>
      <c r="C369" s="305" t="str">
        <f t="shared" si="715"/>
        <v>TL.H2.LS.FCH.2025</v>
      </c>
      <c r="D369" s="301" t="str">
        <f t="shared" si="716"/>
        <v>bn-vmt, bn-vmt/a</v>
      </c>
      <c r="E369" s="301" t="str">
        <f t="shared" si="717"/>
        <v>TRNH2</v>
      </c>
      <c r="F369" s="301" t="str">
        <f t="shared" si="718"/>
        <v>TL</v>
      </c>
      <c r="G369" s="315" t="s">
        <v>822</v>
      </c>
      <c r="H369" s="315" t="s">
        <v>36</v>
      </c>
      <c r="I369" s="315">
        <v>1</v>
      </c>
      <c r="J369" s="315" t="str">
        <f t="shared" si="708"/>
        <v>Large SUV-ELC</v>
      </c>
      <c r="K369" s="335">
        <f>$I369*IF($G369="Pickup", SUMIFS(NewEmisData!E:E, NewEmisData!$A:$A, "Pickup", NewEmisData!$B:$B, $A369, NewEmisData!$C:$C, $H369, NewEmisData!$D:$D, K$2), SUMIFS(NewEmisData!E:E, NewEmisData!$A:$A, "LDV", NewEmisData!$B:$B, $A369, NewEmisData!$C:$C, $H369, NewEmisData!$D:$D, K$2))</f>
        <v>0</v>
      </c>
      <c r="L369" s="335">
        <f>$I369*IF($G369="Pickup", SUMIFS(NewEmisData!F:F, NewEmisData!$A:$A, "Pickup", NewEmisData!$B:$B, $A369, NewEmisData!$C:$C, $H369, NewEmisData!$D:$D, L$2), SUMIFS(NewEmisData!F:F, NewEmisData!$A:$A, "LDV", NewEmisData!$B:$B, $A369, NewEmisData!$C:$C, $H369, NewEmisData!$D:$D, L$2))</f>
        <v>0</v>
      </c>
      <c r="M369" s="335">
        <f>$I369*IF($G369="Pickup", SUMIFS(NewEmisData!G:G, NewEmisData!$A:$A, "Pickup", NewEmisData!$B:$B, $A369, NewEmisData!$C:$C, $H369, NewEmisData!$D:$D, M$2), SUMIFS(NewEmisData!G:G, NewEmisData!$A:$A, "LDV", NewEmisData!$B:$B, $A369, NewEmisData!$C:$C, $H369, NewEmisData!$D:$D, M$2))</f>
        <v>0</v>
      </c>
      <c r="N369" s="335">
        <f>$I369*IF($G369="Pickup", SUMIFS(NewEmisData!H:H, NewEmisData!$A:$A, "Pickup", NewEmisData!$B:$B, $A369, NewEmisData!$C:$C, $H369, NewEmisData!$D:$D, N$2), SUMIFS(NewEmisData!H:H, NewEmisData!$A:$A, "LDV", NewEmisData!$B:$B, $A369, NewEmisData!$C:$C, $H369, NewEmisData!$D:$D, N$2))</f>
        <v>0</v>
      </c>
      <c r="O369" s="335">
        <f>$I369*IF($G369="Pickup", SUMIFS(NewEmisData!I:I, NewEmisData!$A:$A, "Pickup", NewEmisData!$B:$B, $A369, NewEmisData!$C:$C, $H369, NewEmisData!$D:$D, O$2), SUMIFS(NewEmisData!I:I, NewEmisData!$A:$A, "LDV", NewEmisData!$B:$B, $A369, NewEmisData!$C:$C, $H369, NewEmisData!$D:$D, O$2))</f>
        <v>0</v>
      </c>
      <c r="P369" s="335">
        <f>$I369*IF($G369="Pickup", SUMIFS(NewEmisData!J:J, NewEmisData!$A:$A, "Pickup", NewEmisData!$B:$B, $A369, NewEmisData!$C:$C, $H369, NewEmisData!$D:$D, P$2), SUMIFS(NewEmisData!J:J, NewEmisData!$A:$A, "LDV", NewEmisData!$B:$B, $A369, NewEmisData!$C:$C, $H369, NewEmisData!$D:$D, P$2))</f>
        <v>0</v>
      </c>
      <c r="Q369" s="335">
        <f>$I369*IF($G369="Pickup", SUMIFS(NewEmisData!K:K, NewEmisData!$A:$A, "Pickup", NewEmisData!$B:$B, $A369, NewEmisData!$C:$C, $H369, NewEmisData!$D:$D, Q$2), SUMIFS(NewEmisData!K:K, NewEmisData!$A:$A, "LDV", NewEmisData!$B:$B, $A369, NewEmisData!$C:$C, $H369, NewEmisData!$D:$D, Q$2))</f>
        <v>0</v>
      </c>
      <c r="R369" s="335">
        <f>$I369*IF($G369="Pickup", SUMIFS(NewEmisData!L:L, NewEmisData!$A:$A, "Pickup", NewEmisData!$B:$B, $A369, NewEmisData!$C:$C, $H369, NewEmisData!$D:$D, R$2), SUMIFS(NewEmisData!L:L, NewEmisData!$A:$A, "LDV", NewEmisData!$B:$B, $A369, NewEmisData!$C:$C, $H369, NewEmisData!$D:$D, R$2))</f>
        <v>0</v>
      </c>
      <c r="S369" s="335">
        <f>$I369*IF($G369="Pickup", SUMIFS(NewEmisData!M:M, NewEmisData!$A:$A, "Pickup", NewEmisData!$B:$B, $A369, NewEmisData!$C:$C, $H369, NewEmisData!$D:$D, S$2), SUMIFS(NewEmisData!M:M, NewEmisData!$A:$A, "LDV", NewEmisData!$B:$B, $A369, NewEmisData!$C:$C, $H369, NewEmisData!$D:$D, S$2))</f>
        <v>0</v>
      </c>
      <c r="T369" s="335">
        <v>0</v>
      </c>
      <c r="U369" s="335">
        <f>$I369*IF($G369="Pickup", SUMIFS(NewEmisData!E:E, NewEmisData!$A:$A, "Pickup", NewEmisData!$B:$B, $A369, NewEmisData!$C:$C, $H369, NewEmisData!$D:$D, U$2), SUMIFS(NewEmisData!E:E, NewEmisData!$A:$A, "LDV", NewEmisData!$B:$B, $A369, NewEmisData!$C:$C, $H369, NewEmisData!$D:$D, U$2))</f>
        <v>0</v>
      </c>
      <c r="V369" s="335">
        <f>$I369*IF($G369="Pickup", SUMIFS(NewEmisData!F:F, NewEmisData!$A:$A, "Pickup", NewEmisData!$B:$B, $A369, NewEmisData!$C:$C, $H369, NewEmisData!$D:$D, V$2), SUMIFS(NewEmisData!F:F, NewEmisData!$A:$A, "LDV", NewEmisData!$B:$B, $A369, NewEmisData!$C:$C, $H369, NewEmisData!$D:$D, V$2))</f>
        <v>0</v>
      </c>
      <c r="W369" s="335">
        <f>$I369*IF($G369="Pickup", SUMIFS(NewEmisData!G:G, NewEmisData!$A:$A, "Pickup", NewEmisData!$B:$B, $A369, NewEmisData!$C:$C, $H369, NewEmisData!$D:$D, W$2), SUMIFS(NewEmisData!G:G, NewEmisData!$A:$A, "LDV", NewEmisData!$B:$B, $A369, NewEmisData!$C:$C, $H369, NewEmisData!$D:$D, W$2))</f>
        <v>0</v>
      </c>
      <c r="X369" s="335">
        <f>$I369*IF($G369="Pickup", SUMIFS(NewEmisData!H:H, NewEmisData!$A:$A, "Pickup", NewEmisData!$B:$B, $A369, NewEmisData!$C:$C, $H369, NewEmisData!$D:$D, X$2), SUMIFS(NewEmisData!H:H, NewEmisData!$A:$A, "LDV", NewEmisData!$B:$B, $A369, NewEmisData!$C:$C, $H369, NewEmisData!$D:$D, X$2))</f>
        <v>0</v>
      </c>
      <c r="Y369" s="335">
        <f>$I369*IF($G369="Pickup", SUMIFS(NewEmisData!I:I, NewEmisData!$A:$A, "Pickup", NewEmisData!$B:$B, $A369, NewEmisData!$C:$C, $H369, NewEmisData!$D:$D, Y$2), SUMIFS(NewEmisData!I:I, NewEmisData!$A:$A, "LDV", NewEmisData!$B:$B, $A369, NewEmisData!$C:$C, $H369, NewEmisData!$D:$D, Y$2))</f>
        <v>0</v>
      </c>
      <c r="Z369" s="335">
        <f>$I369*IF($G369="Pickup", SUMIFS(NewEmisData!J:J, NewEmisData!$A:$A, "Pickup", NewEmisData!$B:$B, $A369, NewEmisData!$C:$C, $H369, NewEmisData!$D:$D, Z$2), SUMIFS(NewEmisData!J:J, NewEmisData!$A:$A, "LDV", NewEmisData!$B:$B, $A369, NewEmisData!$C:$C, $H369, NewEmisData!$D:$D, Z$2))</f>
        <v>0</v>
      </c>
      <c r="AA369" s="335">
        <f>$I369*IF($G369="Pickup", SUMIFS(NewEmisData!K:K, NewEmisData!$A:$A, "Pickup", NewEmisData!$B:$B, $A369, NewEmisData!$C:$C, $H369, NewEmisData!$D:$D, AA$2), SUMIFS(NewEmisData!K:K, NewEmisData!$A:$A, "LDV", NewEmisData!$B:$B, $A369, NewEmisData!$C:$C, $H369, NewEmisData!$D:$D, AA$2))</f>
        <v>0</v>
      </c>
      <c r="AB369" s="335">
        <f>$I369*IF($G369="Pickup", SUMIFS(NewEmisData!L:L, NewEmisData!$A:$A, "Pickup", NewEmisData!$B:$B, $A369, NewEmisData!$C:$C, $H369, NewEmisData!$D:$D, AB$2), SUMIFS(NewEmisData!L:L, NewEmisData!$A:$A, "LDV", NewEmisData!$B:$B, $A369, NewEmisData!$C:$C, $H369, NewEmisData!$D:$D, AB$2))</f>
        <v>0</v>
      </c>
      <c r="AC369" s="335">
        <f>$I369*IF($G369="Pickup", SUMIFS(NewEmisData!M:M, NewEmisData!$A:$A, "Pickup", NewEmisData!$B:$B, $A369, NewEmisData!$C:$C, $H369, NewEmisData!$D:$D, AC$2), SUMIFS(NewEmisData!M:M, NewEmisData!$A:$A, "LDV", NewEmisData!$B:$B, $A369, NewEmisData!$C:$C, $H369, NewEmisData!$D:$D, AC$2))</f>
        <v>0</v>
      </c>
      <c r="AD369" s="335">
        <v>0</v>
      </c>
      <c r="AE369" s="335">
        <f>$I369*IF($G369="Pickup", SUMIFS(NewEmisData!E:E, NewEmisData!$A:$A, "Pickup", NewEmisData!$B:$B, $A369, NewEmisData!$C:$C, $H369, NewEmisData!$D:$D, AE$2), SUMIFS(NewEmisData!E:E, NewEmisData!$A:$A, "LDV", NewEmisData!$B:$B, $A369, NewEmisData!$C:$C, $H369, NewEmisData!$D:$D, AE$2))</f>
        <v>0</v>
      </c>
      <c r="AF369" s="335">
        <f>$I369*IF($G369="Pickup", SUMIFS(NewEmisData!F:F, NewEmisData!$A:$A, "Pickup", NewEmisData!$B:$B, $A369, NewEmisData!$C:$C, $H369, NewEmisData!$D:$D, AF$2), SUMIFS(NewEmisData!F:F, NewEmisData!$A:$A, "LDV", NewEmisData!$B:$B, $A369, NewEmisData!$C:$C, $H369, NewEmisData!$D:$D, AF$2))</f>
        <v>0</v>
      </c>
      <c r="AG369" s="335">
        <f>$I369*IF($G369="Pickup", SUMIFS(NewEmisData!G:G, NewEmisData!$A:$A, "Pickup", NewEmisData!$B:$B, $A369, NewEmisData!$C:$C, $H369, NewEmisData!$D:$D, AG$2), SUMIFS(NewEmisData!G:G, NewEmisData!$A:$A, "LDV", NewEmisData!$B:$B, $A369, NewEmisData!$C:$C, $H369, NewEmisData!$D:$D, AG$2))</f>
        <v>0</v>
      </c>
      <c r="AH369" s="335">
        <f>$I369*IF($G369="Pickup", SUMIFS(NewEmisData!H:H, NewEmisData!$A:$A, "Pickup", NewEmisData!$B:$B, $A369, NewEmisData!$C:$C, $H369, NewEmisData!$D:$D, AH$2), SUMIFS(NewEmisData!H:H, NewEmisData!$A:$A, "LDV", NewEmisData!$B:$B, $A369, NewEmisData!$C:$C, $H369, NewEmisData!$D:$D, AH$2))</f>
        <v>0</v>
      </c>
      <c r="AI369" s="335">
        <f>$I369*IF($G369="Pickup", SUMIFS(NewEmisData!I:I, NewEmisData!$A:$A, "Pickup", NewEmisData!$B:$B, $A369, NewEmisData!$C:$C, $H369, NewEmisData!$D:$D, AI$2), SUMIFS(NewEmisData!I:I, NewEmisData!$A:$A, "LDV", NewEmisData!$B:$B, $A369, NewEmisData!$C:$C, $H369, NewEmisData!$D:$D, AI$2))</f>
        <v>0</v>
      </c>
      <c r="AJ369" s="335">
        <f>$I369*IF($G369="Pickup", SUMIFS(NewEmisData!J:J, NewEmisData!$A:$A, "Pickup", NewEmisData!$B:$B, $A369, NewEmisData!$C:$C, $H369, NewEmisData!$D:$D, AJ$2), SUMIFS(NewEmisData!J:J, NewEmisData!$A:$A, "LDV", NewEmisData!$B:$B, $A369, NewEmisData!$C:$C, $H369, NewEmisData!$D:$D, AJ$2))</f>
        <v>0</v>
      </c>
      <c r="AK369" s="335">
        <f>$I369*IF($G369="Pickup", SUMIFS(NewEmisData!K:K, NewEmisData!$A:$A, "Pickup", NewEmisData!$B:$B, $A369, NewEmisData!$C:$C, $H369, NewEmisData!$D:$D, AK$2), SUMIFS(NewEmisData!K:K, NewEmisData!$A:$A, "LDV", NewEmisData!$B:$B, $A369, NewEmisData!$C:$C, $H369, NewEmisData!$D:$D, AK$2))</f>
        <v>0</v>
      </c>
      <c r="AL369" s="335">
        <f>$I369*IF($G369="Pickup", SUMIFS(NewEmisData!L:L, NewEmisData!$A:$A, "Pickup", NewEmisData!$B:$B, $A369, NewEmisData!$C:$C, $H369, NewEmisData!$D:$D, AL$2), SUMIFS(NewEmisData!L:L, NewEmisData!$A:$A, "LDV", NewEmisData!$B:$B, $A369, NewEmisData!$C:$C, $H369, NewEmisData!$D:$D, AL$2))</f>
        <v>0</v>
      </c>
      <c r="AM369" s="335">
        <f>$I369*IF($G369="Pickup", SUMIFS(NewEmisData!M:M, NewEmisData!$A:$A, "Pickup", NewEmisData!$B:$B, $A369, NewEmisData!$C:$C, $H369, NewEmisData!$D:$D, AM$2), SUMIFS(NewEmisData!M:M, NewEmisData!$A:$A, "LDV", NewEmisData!$B:$B, $A369, NewEmisData!$C:$C, $H369, NewEmisData!$D:$D, AM$2))</f>
        <v>0</v>
      </c>
      <c r="AN369" s="335">
        <v>0</v>
      </c>
      <c r="AO369" s="335">
        <f>$I369*IF($G369="Pickup", SUMIFS(NewEmisData!E:E, NewEmisData!$A:$A, "Pickup", NewEmisData!$B:$B, $A369, NewEmisData!$C:$C, $H369, NewEmisData!$D:$D, AO$2), SUMIFS(NewEmisData!E:E, NewEmisData!$A:$A, "LDV", NewEmisData!$B:$B, $A369, NewEmisData!$C:$C, $H369, NewEmisData!$D:$D, AO$2))</f>
        <v>5.12091740678495E-2</v>
      </c>
      <c r="AP369" s="335">
        <f>$I369*IF($G369="Pickup", SUMIFS(NewEmisData!F:F, NewEmisData!$A:$A, "Pickup", NewEmisData!$B:$B, $A369, NewEmisData!$C:$C, $H369, NewEmisData!$D:$D, AP$2), SUMIFS(NewEmisData!F:F, NewEmisData!$A:$A, "LDV", NewEmisData!$B:$B, $A369, NewEmisData!$C:$C, $H369, NewEmisData!$D:$D, AP$2))</f>
        <v>5.12091740678495E-2</v>
      </c>
      <c r="AQ369" s="335">
        <f>$I369*IF($G369="Pickup", SUMIFS(NewEmisData!G:G, NewEmisData!$A:$A, "Pickup", NewEmisData!$B:$B, $A369, NewEmisData!$C:$C, $H369, NewEmisData!$D:$D, AQ$2), SUMIFS(NewEmisData!G:G, NewEmisData!$A:$A, "LDV", NewEmisData!$B:$B, $A369, NewEmisData!$C:$C, $H369, NewEmisData!$D:$D, AQ$2))</f>
        <v>5.1209105995627897E-2</v>
      </c>
      <c r="AR369" s="335">
        <f>$I369*IF($G369="Pickup", SUMIFS(NewEmisData!H:H, NewEmisData!$A:$A, "Pickup", NewEmisData!$B:$B, $A369, NewEmisData!$C:$C, $H369, NewEmisData!$D:$D, AR$2), SUMIFS(NewEmisData!H:H, NewEmisData!$A:$A, "LDV", NewEmisData!$B:$B, $A369, NewEmisData!$C:$C, $H369, NewEmisData!$D:$D, AR$2))</f>
        <v>5.1209106574509597E-2</v>
      </c>
      <c r="AS369" s="335">
        <f>$I369*IF($G369="Pickup", SUMIFS(NewEmisData!I:I, NewEmisData!$A:$A, "Pickup", NewEmisData!$B:$B, $A369, NewEmisData!$C:$C, $H369, NewEmisData!$D:$D, AS$2), SUMIFS(NewEmisData!I:I, NewEmisData!$A:$A, "LDV", NewEmisData!$B:$B, $A369, NewEmisData!$C:$C, $H369, NewEmisData!$D:$D, AS$2))</f>
        <v>5.1209011120713299E-2</v>
      </c>
      <c r="AT369" s="335">
        <f>$I369*IF($G369="Pickup", SUMIFS(NewEmisData!J:J, NewEmisData!$A:$A, "Pickup", NewEmisData!$B:$B, $A369, NewEmisData!$C:$C, $H369, NewEmisData!$D:$D, AT$2), SUMIFS(NewEmisData!J:J, NewEmisData!$A:$A, "LDV", NewEmisData!$B:$B, $A369, NewEmisData!$C:$C, $H369, NewEmisData!$D:$D, AT$2))</f>
        <v>5.1209115709399303E-2</v>
      </c>
      <c r="AU369" s="335">
        <f>$I369*IF($G369="Pickup", SUMIFS(NewEmisData!K:K, NewEmisData!$A:$A, "Pickup", NewEmisData!$B:$B, $A369, NewEmisData!$C:$C, $H369, NewEmisData!$D:$D, AU$2), SUMIFS(NewEmisData!K:K, NewEmisData!$A:$A, "LDV", NewEmisData!$B:$B, $A369, NewEmisData!$C:$C, $H369, NewEmisData!$D:$D, AU$2))</f>
        <v>5.1209067900781301E-2</v>
      </c>
      <c r="AV369" s="335">
        <f>$I369*IF($G369="Pickup", SUMIFS(NewEmisData!L:L, NewEmisData!$A:$A, "Pickup", NewEmisData!$B:$B, $A369, NewEmisData!$C:$C, $H369, NewEmisData!$D:$D, AV$2), SUMIFS(NewEmisData!L:L, NewEmisData!$A:$A, "LDV", NewEmisData!$B:$B, $A369, NewEmisData!$C:$C, $H369, NewEmisData!$D:$D, AV$2))</f>
        <v>5.1209026266060102E-2</v>
      </c>
      <c r="AW369" s="335">
        <f>$I369*IF($G369="Pickup", SUMIFS(NewEmisData!M:M, NewEmisData!$A:$A, "Pickup", NewEmisData!$B:$B, $A369, NewEmisData!$C:$C, $H369, NewEmisData!$D:$D, AW$2), SUMIFS(NewEmisData!M:M, NewEmisData!$A:$A, "LDV", NewEmisData!$B:$B, $A369, NewEmisData!$C:$C, $H369, NewEmisData!$D:$D, AW$2))</f>
        <v>5.1209026266060102E-2</v>
      </c>
      <c r="AX369" s="335">
        <v>2.3805319372350052E-2</v>
      </c>
      <c r="AY369" s="335">
        <f>$I369*IF($G369="Pickup", SUMIFS(NewEmisData!E:E, NewEmisData!$A:$A, "Pickup", NewEmisData!$B:$B, $A369, NewEmisData!$C:$C, $H369, NewEmisData!$D:$D, AY$2), SUMIFS(NewEmisData!E:E, NewEmisData!$A:$A, "LDV", NewEmisData!$B:$B, $A369, NewEmisData!$C:$C, $H369, NewEmisData!$D:$D, AY$2))</f>
        <v>6.66074097322524E-3</v>
      </c>
      <c r="AZ369" s="335">
        <f>$I369*IF($G369="Pickup", SUMIFS(NewEmisData!F:F, NewEmisData!$A:$A, "Pickup", NewEmisData!$B:$B, $A369, NewEmisData!$C:$C, $H369, NewEmisData!$D:$D, AZ$2), SUMIFS(NewEmisData!F:F, NewEmisData!$A:$A, "LDV", NewEmisData!$B:$B, $A369, NewEmisData!$C:$C, $H369, NewEmisData!$D:$D, AZ$2))</f>
        <v>6.66074097322524E-3</v>
      </c>
      <c r="BA369" s="335">
        <f>$I369*IF($G369="Pickup", SUMIFS(NewEmisData!G:G, NewEmisData!$A:$A, "Pickup", NewEmisData!$B:$B, $A369, NewEmisData!$C:$C, $H369, NewEmisData!$D:$D, BA$2), SUMIFS(NewEmisData!G:G, NewEmisData!$A:$A, "LDV", NewEmisData!$B:$B, $A369, NewEmisData!$C:$C, $H369, NewEmisData!$D:$D, BA$2))</f>
        <v>6.6607335748389796E-3</v>
      </c>
      <c r="BB369" s="335">
        <f>$I369*IF($G369="Pickup", SUMIFS(NewEmisData!H:H, NewEmisData!$A:$A, "Pickup", NewEmisData!$B:$B, $A369, NewEmisData!$C:$C, $H369, NewEmisData!$D:$D, BB$2), SUMIFS(NewEmisData!H:H, NewEmisData!$A:$A, "LDV", NewEmisData!$B:$B, $A369, NewEmisData!$C:$C, $H369, NewEmisData!$D:$D, BB$2))</f>
        <v>6.6607277974443701E-3</v>
      </c>
      <c r="BC369" s="335">
        <f>$I369*IF($G369="Pickup", SUMIFS(NewEmisData!I:I, NewEmisData!$A:$A, "Pickup", NewEmisData!$B:$B, $A369, NewEmisData!$C:$C, $H369, NewEmisData!$D:$D, BC$2), SUMIFS(NewEmisData!I:I, NewEmisData!$A:$A, "LDV", NewEmisData!$B:$B, $A369, NewEmisData!$C:$C, $H369, NewEmisData!$D:$D, BC$2))</f>
        <v>6.6607270180681398E-3</v>
      </c>
      <c r="BD369" s="335">
        <f>$I369*IF($G369="Pickup", SUMIFS(NewEmisData!J:J, NewEmisData!$A:$A, "Pickup", NewEmisData!$B:$B, $A369, NewEmisData!$C:$C, $H369, NewEmisData!$D:$D, BD$2), SUMIFS(NewEmisData!J:J, NewEmisData!$A:$A, "LDV", NewEmisData!$B:$B, $A369, NewEmisData!$C:$C, $H369, NewEmisData!$D:$D, BD$2))</f>
        <v>6.6607268966739396E-3</v>
      </c>
      <c r="BE369" s="335">
        <f>$I369*IF($G369="Pickup", SUMIFS(NewEmisData!K:K, NewEmisData!$A:$A, "Pickup", NewEmisData!$B:$B, $A369, NewEmisData!$C:$C, $H369, NewEmisData!$D:$D, BE$2), SUMIFS(NewEmisData!K:K, NewEmisData!$A:$A, "LDV", NewEmisData!$B:$B, $A369, NewEmisData!$C:$C, $H369, NewEmisData!$D:$D, BE$2))</f>
        <v>6.6607294451310698E-3</v>
      </c>
      <c r="BF369" s="335">
        <f>$I369*IF($G369="Pickup", SUMIFS(NewEmisData!L:L, NewEmisData!$A:$A, "Pickup", NewEmisData!$B:$B, $A369, NewEmisData!$C:$C, $H369, NewEmisData!$D:$D, BF$2), SUMIFS(NewEmisData!L:L, NewEmisData!$A:$A, "LDV", NewEmisData!$B:$B, $A369, NewEmisData!$C:$C, $H369, NewEmisData!$D:$D, BF$2))</f>
        <v>6.6607268071052902E-3</v>
      </c>
      <c r="BG369" s="335">
        <f>$I369*IF($G369="Pickup", SUMIFS(NewEmisData!M:M, NewEmisData!$A:$A, "Pickup", NewEmisData!$B:$B, $A369, NewEmisData!$C:$C, $H369, NewEmisData!$D:$D, BG$2), SUMIFS(NewEmisData!M:M, NewEmisData!$A:$A, "LDV", NewEmisData!$B:$B, $A369, NewEmisData!$C:$C, $H369, NewEmisData!$D:$D, BG$2))</f>
        <v>6.6607268071052902E-3</v>
      </c>
      <c r="BH369" s="335">
        <v>1.6506531515565108E-3</v>
      </c>
      <c r="BI369" s="335">
        <f>$I369*IF($G369="Pickup", SUMIFS(NewEmisData!E:E, NewEmisData!$A:$A, "Pickup", NewEmisData!$B:$B, $A369, NewEmisData!$C:$C, $H369, NewEmisData!$D:$D, BI$2), SUMIFS(NewEmisData!E:E, NewEmisData!$A:$A, "LDV", NewEmisData!$B:$B, $A369, NewEmisData!$C:$C, $H369, NewEmisData!$D:$D, BI$2))</f>
        <v>0</v>
      </c>
      <c r="BJ369" s="335">
        <f>$I369*IF($G369="Pickup", SUMIFS(NewEmisData!F:F, NewEmisData!$A:$A, "Pickup", NewEmisData!$B:$B, $A369, NewEmisData!$C:$C, $H369, NewEmisData!$D:$D, BJ$2), SUMIFS(NewEmisData!F:F, NewEmisData!$A:$A, "LDV", NewEmisData!$B:$B, $A369, NewEmisData!$C:$C, $H369, NewEmisData!$D:$D, BJ$2))</f>
        <v>0</v>
      </c>
      <c r="BK369" s="335">
        <f>$I369*IF($G369="Pickup", SUMIFS(NewEmisData!G:G, NewEmisData!$A:$A, "Pickup", NewEmisData!$B:$B, $A369, NewEmisData!$C:$C, $H369, NewEmisData!$D:$D, BK$2), SUMIFS(NewEmisData!G:G, NewEmisData!$A:$A, "LDV", NewEmisData!$B:$B, $A369, NewEmisData!$C:$C, $H369, NewEmisData!$D:$D, BK$2))</f>
        <v>0</v>
      </c>
      <c r="BL369" s="335">
        <f>$I369*IF($G369="Pickup", SUMIFS(NewEmisData!H:H, NewEmisData!$A:$A, "Pickup", NewEmisData!$B:$B, $A369, NewEmisData!$C:$C, $H369, NewEmisData!$D:$D, BL$2), SUMIFS(NewEmisData!H:H, NewEmisData!$A:$A, "LDV", NewEmisData!$B:$B, $A369, NewEmisData!$C:$C, $H369, NewEmisData!$D:$D, BL$2))</f>
        <v>0</v>
      </c>
      <c r="BM369" s="335">
        <f>$I369*IF($G369="Pickup", SUMIFS(NewEmisData!I:I, NewEmisData!$A:$A, "Pickup", NewEmisData!$B:$B, $A369, NewEmisData!$C:$C, $H369, NewEmisData!$D:$D, BM$2), SUMIFS(NewEmisData!I:I, NewEmisData!$A:$A, "LDV", NewEmisData!$B:$B, $A369, NewEmisData!$C:$C, $H369, NewEmisData!$D:$D, BM$2))</f>
        <v>0</v>
      </c>
      <c r="BN369" s="335">
        <f>$I369*IF($G369="Pickup", SUMIFS(NewEmisData!J:J, NewEmisData!$A:$A, "Pickup", NewEmisData!$B:$B, $A369, NewEmisData!$C:$C, $H369, NewEmisData!$D:$D, BN$2), SUMIFS(NewEmisData!J:J, NewEmisData!$A:$A, "LDV", NewEmisData!$B:$B, $A369, NewEmisData!$C:$C, $H369, NewEmisData!$D:$D, BN$2))</f>
        <v>0</v>
      </c>
      <c r="BO369" s="335">
        <f>$I369*IF($G369="Pickup", SUMIFS(NewEmisData!K:K, NewEmisData!$A:$A, "Pickup", NewEmisData!$B:$B, $A369, NewEmisData!$C:$C, $H369, NewEmisData!$D:$D, BO$2), SUMIFS(NewEmisData!K:K, NewEmisData!$A:$A, "LDV", NewEmisData!$B:$B, $A369, NewEmisData!$C:$C, $H369, NewEmisData!$D:$D, BO$2))</f>
        <v>0</v>
      </c>
      <c r="BP369" s="335">
        <f>$I369*IF($G369="Pickup", SUMIFS(NewEmisData!L:L, NewEmisData!$A:$A, "Pickup", NewEmisData!$B:$B, $A369, NewEmisData!$C:$C, $H369, NewEmisData!$D:$D, BP$2), SUMIFS(NewEmisData!L:L, NewEmisData!$A:$A, "LDV", NewEmisData!$B:$B, $A369, NewEmisData!$C:$C, $H369, NewEmisData!$D:$D, BP$2))</f>
        <v>0</v>
      </c>
      <c r="BQ369" s="335">
        <f>$I369*IF($G369="Pickup", SUMIFS(NewEmisData!M:M, NewEmisData!$A:$A, "Pickup", NewEmisData!$B:$B, $A369, NewEmisData!$C:$C, $H369, NewEmisData!$D:$D, BQ$2), SUMIFS(NewEmisData!M:M, NewEmisData!$A:$A, "LDV", NewEmisData!$B:$B, $A369, NewEmisData!$C:$C, $H369, NewEmisData!$D:$D, BQ$2))</f>
        <v>0</v>
      </c>
      <c r="BR369" s="335">
        <v>0</v>
      </c>
      <c r="BS369" s="335">
        <f>$I369*IF($G369="Pickup", SUMIFS(NewEmisData!E:E, NewEmisData!$A:$A, "Pickup", NewEmisData!$B:$B, $A369, NewEmisData!$C:$C, $H369, NewEmisData!$D:$D, BS$2), SUMIFS(NewEmisData!E:E, NewEmisData!$A:$A, "LDV", NewEmisData!$B:$B, $A369, NewEmisData!$C:$C, $H369, NewEmisData!$D:$D, BS$2))</f>
        <v>0</v>
      </c>
      <c r="BT369" s="335">
        <f>$I369*IF($G369="Pickup", SUMIFS(NewEmisData!F:F, NewEmisData!$A:$A, "Pickup", NewEmisData!$B:$B, $A369, NewEmisData!$C:$C, $H369, NewEmisData!$D:$D, BT$2), SUMIFS(NewEmisData!F:F, NewEmisData!$A:$A, "LDV", NewEmisData!$B:$B, $A369, NewEmisData!$C:$C, $H369, NewEmisData!$D:$D, BT$2))</f>
        <v>0</v>
      </c>
      <c r="BU369" s="335">
        <f>$I369*IF($G369="Pickup", SUMIFS(NewEmisData!G:G, NewEmisData!$A:$A, "Pickup", NewEmisData!$B:$B, $A369, NewEmisData!$C:$C, $H369, NewEmisData!$D:$D, BU$2), SUMIFS(NewEmisData!G:G, NewEmisData!$A:$A, "LDV", NewEmisData!$B:$B, $A369, NewEmisData!$C:$C, $H369, NewEmisData!$D:$D, BU$2))</f>
        <v>0</v>
      </c>
      <c r="BV369" s="335">
        <f>$I369*IF($G369="Pickup", SUMIFS(NewEmisData!H:H, NewEmisData!$A:$A, "Pickup", NewEmisData!$B:$B, $A369, NewEmisData!$C:$C, $H369, NewEmisData!$D:$D, BV$2), SUMIFS(NewEmisData!H:H, NewEmisData!$A:$A, "LDV", NewEmisData!$B:$B, $A369, NewEmisData!$C:$C, $H369, NewEmisData!$D:$D, BV$2))</f>
        <v>0</v>
      </c>
      <c r="BW369" s="335">
        <f>$I369*IF($G369="Pickup", SUMIFS(NewEmisData!I:I, NewEmisData!$A:$A, "Pickup", NewEmisData!$B:$B, $A369, NewEmisData!$C:$C, $H369, NewEmisData!$D:$D, BW$2), SUMIFS(NewEmisData!I:I, NewEmisData!$A:$A, "LDV", NewEmisData!$B:$B, $A369, NewEmisData!$C:$C, $H369, NewEmisData!$D:$D, BW$2))</f>
        <v>0</v>
      </c>
      <c r="BX369" s="335">
        <f>$I369*IF($G369="Pickup", SUMIFS(NewEmisData!J:J, NewEmisData!$A:$A, "Pickup", NewEmisData!$B:$B, $A369, NewEmisData!$C:$C, $H369, NewEmisData!$D:$D, BX$2), SUMIFS(NewEmisData!J:J, NewEmisData!$A:$A, "LDV", NewEmisData!$B:$B, $A369, NewEmisData!$C:$C, $H369, NewEmisData!$D:$D, BX$2))</f>
        <v>0</v>
      </c>
      <c r="BY369" s="335">
        <f>$I369*IF($G369="Pickup", SUMIFS(NewEmisData!K:K, NewEmisData!$A:$A, "Pickup", NewEmisData!$B:$B, $A369, NewEmisData!$C:$C, $H369, NewEmisData!$D:$D, BY$2), SUMIFS(NewEmisData!K:K, NewEmisData!$A:$A, "LDV", NewEmisData!$B:$B, $A369, NewEmisData!$C:$C, $H369, NewEmisData!$D:$D, BY$2))</f>
        <v>0</v>
      </c>
      <c r="BZ369" s="335">
        <f>$I369*IF($G369="Pickup", SUMIFS(NewEmisData!L:L, NewEmisData!$A:$A, "Pickup", NewEmisData!$B:$B, $A369, NewEmisData!$C:$C, $H369, NewEmisData!$D:$D, BZ$2), SUMIFS(NewEmisData!L:L, NewEmisData!$A:$A, "LDV", NewEmisData!$B:$B, $A369, NewEmisData!$C:$C, $H369, NewEmisData!$D:$D, BZ$2))</f>
        <v>0</v>
      </c>
      <c r="CA369" s="335">
        <f>$I369*IF($G369="Pickup", SUMIFS(NewEmisData!M:M, NewEmisData!$A:$A, "Pickup", NewEmisData!$B:$B, $A369, NewEmisData!$C:$C, $H369, NewEmisData!$D:$D, CA$2), SUMIFS(NewEmisData!M:M, NewEmisData!$A:$A, "LDV", NewEmisData!$B:$B, $A369, NewEmisData!$C:$C, $H369, NewEmisData!$D:$D, CA$2))</f>
        <v>0</v>
      </c>
      <c r="CB369" s="335">
        <v>0</v>
      </c>
      <c r="CC369" s="335">
        <f>$I369*IF($G369="Pickup", SUMIFS(NewEmisData!E:E, NewEmisData!$A:$A, "Pickup", NewEmisData!$B:$B, $A369, NewEmisData!$C:$C, $H369, NewEmisData!$D:$D, CC$2), SUMIFS(NewEmisData!E:E, NewEmisData!$A:$A, "LDV", NewEmisData!$B:$B, $A369, NewEmisData!$C:$C, $H369, NewEmisData!$D:$D, CC$2))</f>
        <v>0</v>
      </c>
      <c r="CD369" s="335">
        <f>$I369*IF($G369="Pickup", SUMIFS(NewEmisData!F:F, NewEmisData!$A:$A, "Pickup", NewEmisData!$B:$B, $A369, NewEmisData!$C:$C, $H369, NewEmisData!$D:$D, CD$2), SUMIFS(NewEmisData!F:F, NewEmisData!$A:$A, "LDV", NewEmisData!$B:$B, $A369, NewEmisData!$C:$C, $H369, NewEmisData!$D:$D, CD$2))</f>
        <v>0</v>
      </c>
      <c r="CE369" s="335">
        <f>$I369*IF($G369="Pickup", SUMIFS(NewEmisData!G:G, NewEmisData!$A:$A, "Pickup", NewEmisData!$B:$B, $A369, NewEmisData!$C:$C, $H369, NewEmisData!$D:$D, CE$2), SUMIFS(NewEmisData!G:G, NewEmisData!$A:$A, "LDV", NewEmisData!$B:$B, $A369, NewEmisData!$C:$C, $H369, NewEmisData!$D:$D, CE$2))</f>
        <v>0</v>
      </c>
      <c r="CF369" s="335">
        <f>$I369*IF($G369="Pickup", SUMIFS(NewEmisData!H:H, NewEmisData!$A:$A, "Pickup", NewEmisData!$B:$B, $A369, NewEmisData!$C:$C, $H369, NewEmisData!$D:$D, CF$2), SUMIFS(NewEmisData!H:H, NewEmisData!$A:$A, "LDV", NewEmisData!$B:$B, $A369, NewEmisData!$C:$C, $H369, NewEmisData!$D:$D, CF$2))</f>
        <v>0</v>
      </c>
      <c r="CG369" s="335">
        <f>$I369*IF($G369="Pickup", SUMIFS(NewEmisData!I:I, NewEmisData!$A:$A, "Pickup", NewEmisData!$B:$B, $A369, NewEmisData!$C:$C, $H369, NewEmisData!$D:$D, CG$2), SUMIFS(NewEmisData!I:I, NewEmisData!$A:$A, "LDV", NewEmisData!$B:$B, $A369, NewEmisData!$C:$C, $H369, NewEmisData!$D:$D, CG$2))</f>
        <v>0</v>
      </c>
      <c r="CH369" s="335">
        <f>$I369*IF($G369="Pickup", SUMIFS(NewEmisData!J:J, NewEmisData!$A:$A, "Pickup", NewEmisData!$B:$B, $A369, NewEmisData!$C:$C, $H369, NewEmisData!$D:$D, CH$2), SUMIFS(NewEmisData!J:J, NewEmisData!$A:$A, "LDV", NewEmisData!$B:$B, $A369, NewEmisData!$C:$C, $H369, NewEmisData!$D:$D, CH$2))</f>
        <v>0</v>
      </c>
      <c r="CI369" s="335">
        <f>$I369*IF($G369="Pickup", SUMIFS(NewEmisData!K:K, NewEmisData!$A:$A, "Pickup", NewEmisData!$B:$B, $A369, NewEmisData!$C:$C, $H369, NewEmisData!$D:$D, CI$2), SUMIFS(NewEmisData!K:K, NewEmisData!$A:$A, "LDV", NewEmisData!$B:$B, $A369, NewEmisData!$C:$C, $H369, NewEmisData!$D:$D, CI$2))</f>
        <v>0</v>
      </c>
      <c r="CJ369" s="335">
        <f>$I369*IF($G369="Pickup", SUMIFS(NewEmisData!L:L, NewEmisData!$A:$A, "Pickup", NewEmisData!$B:$B, $A369, NewEmisData!$C:$C, $H369, NewEmisData!$D:$D, CJ$2), SUMIFS(NewEmisData!L:L, NewEmisData!$A:$A, "LDV", NewEmisData!$B:$B, $A369, NewEmisData!$C:$C, $H369, NewEmisData!$D:$D, CJ$2))</f>
        <v>0</v>
      </c>
      <c r="CK369" s="335">
        <f>$I369*IF($G369="Pickup", SUMIFS(NewEmisData!M:M, NewEmisData!$A:$A, "Pickup", NewEmisData!$B:$B, $A369, NewEmisData!$C:$C, $H369, NewEmisData!$D:$D, CK$2), SUMIFS(NewEmisData!M:M, NewEmisData!$A:$A, "LDV", NewEmisData!$B:$B, $A369, NewEmisData!$C:$C, $H369, NewEmisData!$D:$D, CK$2))</f>
        <v>0</v>
      </c>
      <c r="CL369" s="335">
        <v>0</v>
      </c>
      <c r="CM369" s="335">
        <f>$I369*IF($G369="Pickup", SUMIFS(NewEmisData!E:E, NewEmisData!$A:$A, "Pickup", NewEmisData!$B:$B, $A369, NewEmisData!$C:$C, $H369, NewEmisData!$D:$D, CM$2), SUMIFS(NewEmisData!E:E, NewEmisData!$A:$A, "LDV", NewEmisData!$B:$B, $A369, NewEmisData!$C:$C, $H369, NewEmisData!$D:$D, CM$2))</f>
        <v>0</v>
      </c>
      <c r="CN369" s="335">
        <f>$I369*IF($G369="Pickup", SUMIFS(NewEmisData!F:F, NewEmisData!$A:$A, "Pickup", NewEmisData!$B:$B, $A369, NewEmisData!$C:$C, $H369, NewEmisData!$D:$D, CN$2), SUMIFS(NewEmisData!F:F, NewEmisData!$A:$A, "LDV", NewEmisData!$B:$B, $A369, NewEmisData!$C:$C, $H369, NewEmisData!$D:$D, CN$2))</f>
        <v>0</v>
      </c>
      <c r="CO369" s="335">
        <f>$I369*IF($G369="Pickup", SUMIFS(NewEmisData!G:G, NewEmisData!$A:$A, "Pickup", NewEmisData!$B:$B, $A369, NewEmisData!$C:$C, $H369, NewEmisData!$D:$D, CO$2), SUMIFS(NewEmisData!G:G, NewEmisData!$A:$A, "LDV", NewEmisData!$B:$B, $A369, NewEmisData!$C:$C, $H369, NewEmisData!$D:$D, CO$2))</f>
        <v>0</v>
      </c>
      <c r="CP369" s="335">
        <f>$I369*IF($G369="Pickup", SUMIFS(NewEmisData!H:H, NewEmisData!$A:$A, "Pickup", NewEmisData!$B:$B, $A369, NewEmisData!$C:$C, $H369, NewEmisData!$D:$D, CP$2), SUMIFS(NewEmisData!H:H, NewEmisData!$A:$A, "LDV", NewEmisData!$B:$B, $A369, NewEmisData!$C:$C, $H369, NewEmisData!$D:$D, CP$2))</f>
        <v>0</v>
      </c>
      <c r="CQ369" s="335">
        <f>$I369*IF($G369="Pickup", SUMIFS(NewEmisData!I:I, NewEmisData!$A:$A, "Pickup", NewEmisData!$B:$B, $A369, NewEmisData!$C:$C, $H369, NewEmisData!$D:$D, CQ$2), SUMIFS(NewEmisData!I:I, NewEmisData!$A:$A, "LDV", NewEmisData!$B:$B, $A369, NewEmisData!$C:$C, $H369, NewEmisData!$D:$D, CQ$2))</f>
        <v>0</v>
      </c>
      <c r="CR369" s="335">
        <f>$I369*IF($G369="Pickup", SUMIFS(NewEmisData!J:J, NewEmisData!$A:$A, "Pickup", NewEmisData!$B:$B, $A369, NewEmisData!$C:$C, $H369, NewEmisData!$D:$D, CR$2), SUMIFS(NewEmisData!J:J, NewEmisData!$A:$A, "LDV", NewEmisData!$B:$B, $A369, NewEmisData!$C:$C, $H369, NewEmisData!$D:$D, CR$2))</f>
        <v>0</v>
      </c>
      <c r="CS369" s="335">
        <f>$I369*IF($G369="Pickup", SUMIFS(NewEmisData!K:K, NewEmisData!$A:$A, "Pickup", NewEmisData!$B:$B, $A369, NewEmisData!$C:$C, $H369, NewEmisData!$D:$D, CS$2), SUMIFS(NewEmisData!K:K, NewEmisData!$A:$A, "LDV", NewEmisData!$B:$B, $A369, NewEmisData!$C:$C, $H369, NewEmisData!$D:$D, CS$2))</f>
        <v>0</v>
      </c>
      <c r="CT369" s="335">
        <f>$I369*IF($G369="Pickup", SUMIFS(NewEmisData!L:L, NewEmisData!$A:$A, "Pickup", NewEmisData!$B:$B, $A369, NewEmisData!$C:$C, $H369, NewEmisData!$D:$D, CT$2), SUMIFS(NewEmisData!L:L, NewEmisData!$A:$A, "LDV", NewEmisData!$B:$B, $A369, NewEmisData!$C:$C, $H369, NewEmisData!$D:$D, CT$2))</f>
        <v>0</v>
      </c>
      <c r="CU369" s="335">
        <f>$I369*IF($G369="Pickup", SUMIFS(NewEmisData!M:M, NewEmisData!$A:$A, "Pickup", NewEmisData!$B:$B, $A369, NewEmisData!$C:$C, $H369, NewEmisData!$D:$D, CU$2), SUMIFS(NewEmisData!M:M, NewEmisData!$A:$A, "LDV", NewEmisData!$B:$B, $A369, NewEmisData!$C:$C, $H369, NewEmisData!$D:$D, CU$2))</f>
        <v>0</v>
      </c>
      <c r="CV369" s="335">
        <v>0</v>
      </c>
      <c r="CW369" s="335">
        <v>0</v>
      </c>
      <c r="CX369" s="335">
        <v>0</v>
      </c>
      <c r="CY369" s="335">
        <v>0</v>
      </c>
      <c r="CZ369" s="335">
        <v>0</v>
      </c>
      <c r="DA369" s="335">
        <v>0</v>
      </c>
      <c r="DB369" s="335">
        <v>0</v>
      </c>
      <c r="DC369" s="335">
        <v>0</v>
      </c>
      <c r="DD369" s="335">
        <v>0</v>
      </c>
      <c r="DE369" s="335">
        <v>0</v>
      </c>
      <c r="DF369" s="335">
        <v>0</v>
      </c>
      <c r="DG369" s="335">
        <f>$I369*IF($G369="Pickup", SUMIFS(NewEmisData!E:E, NewEmisData!$A:$A, "Pickup", NewEmisData!$B:$B, $A369, NewEmisData!$C:$C, $H369, NewEmisData!$D:$D, DG$2), SUMIFS(NewEmisData!E:E, NewEmisData!$A:$A, "LDV", NewEmisData!$B:$B, $A369, NewEmisData!$C:$C, $H369, NewEmisData!$D:$D, DG$2))</f>
        <v>0</v>
      </c>
      <c r="DH369" s="335">
        <f>$I369*IF($G369="Pickup", SUMIFS(NewEmisData!F:F, NewEmisData!$A:$A, "Pickup", NewEmisData!$B:$B, $A369, NewEmisData!$C:$C, $H369, NewEmisData!$D:$D, DH$2), SUMIFS(NewEmisData!F:F, NewEmisData!$A:$A, "LDV", NewEmisData!$B:$B, $A369, NewEmisData!$C:$C, $H369, NewEmisData!$D:$D, DH$2))</f>
        <v>0</v>
      </c>
      <c r="DI369" s="335">
        <f>$I369*IF($G369="Pickup", SUMIFS(NewEmisData!G:G, NewEmisData!$A:$A, "Pickup", NewEmisData!$B:$B, $A369, NewEmisData!$C:$C, $H369, NewEmisData!$D:$D, DI$2), SUMIFS(NewEmisData!G:G, NewEmisData!$A:$A, "LDV", NewEmisData!$B:$B, $A369, NewEmisData!$C:$C, $H369, NewEmisData!$D:$D, DI$2))</f>
        <v>0</v>
      </c>
      <c r="DJ369" s="335">
        <f>$I369*IF($G369="Pickup", SUMIFS(NewEmisData!H:H, NewEmisData!$A:$A, "Pickup", NewEmisData!$B:$B, $A369, NewEmisData!$C:$C, $H369, NewEmisData!$D:$D, DJ$2), SUMIFS(NewEmisData!H:H, NewEmisData!$A:$A, "LDV", NewEmisData!$B:$B, $A369, NewEmisData!$C:$C, $H369, NewEmisData!$D:$D, DJ$2))</f>
        <v>0</v>
      </c>
      <c r="DK369" s="335">
        <f>$I369*IF($G369="Pickup", SUMIFS(NewEmisData!I:I, NewEmisData!$A:$A, "Pickup", NewEmisData!$B:$B, $A369, NewEmisData!$C:$C, $H369, NewEmisData!$D:$D, DK$2), SUMIFS(NewEmisData!I:I, NewEmisData!$A:$A, "LDV", NewEmisData!$B:$B, $A369, NewEmisData!$C:$C, $H369, NewEmisData!$D:$D, DK$2))</f>
        <v>0</v>
      </c>
      <c r="DL369" s="335">
        <f>$I369*IF($G369="Pickup", SUMIFS(NewEmisData!J:J, NewEmisData!$A:$A, "Pickup", NewEmisData!$B:$B, $A369, NewEmisData!$C:$C, $H369, NewEmisData!$D:$D, DL$2), SUMIFS(NewEmisData!J:J, NewEmisData!$A:$A, "LDV", NewEmisData!$B:$B, $A369, NewEmisData!$C:$C, $H369, NewEmisData!$D:$D, DL$2))</f>
        <v>0</v>
      </c>
      <c r="DM369" s="335">
        <f>$I369*IF($G369="Pickup", SUMIFS(NewEmisData!K:K, NewEmisData!$A:$A, "Pickup", NewEmisData!$B:$B, $A369, NewEmisData!$C:$C, $H369, NewEmisData!$D:$D, DM$2), SUMIFS(NewEmisData!K:K, NewEmisData!$A:$A, "LDV", NewEmisData!$B:$B, $A369, NewEmisData!$C:$C, $H369, NewEmisData!$D:$D, DM$2))</f>
        <v>0</v>
      </c>
      <c r="DN369" s="335">
        <f>$I369*IF($G369="Pickup", SUMIFS(NewEmisData!L:L, NewEmisData!$A:$A, "Pickup", NewEmisData!$B:$B, $A369, NewEmisData!$C:$C, $H369, NewEmisData!$D:$D, DN$2), SUMIFS(NewEmisData!L:L, NewEmisData!$A:$A, "LDV", NewEmisData!$B:$B, $A369, NewEmisData!$C:$C, $H369, NewEmisData!$D:$D, DN$2))</f>
        <v>0</v>
      </c>
      <c r="DO369" s="335">
        <f>$I369*IF($G369="Pickup", SUMIFS(NewEmisData!M:M, NewEmisData!$A:$A, "Pickup", NewEmisData!$B:$B, $A369, NewEmisData!$C:$C, $H369, NewEmisData!$D:$D, DO$2), SUMIFS(NewEmisData!M:M, NewEmisData!$A:$A, "LDV", NewEmisData!$B:$B, $A369, NewEmisData!$C:$C, $H369, NewEmisData!$D:$D, DO$2))</f>
        <v>0</v>
      </c>
      <c r="DP369" s="335">
        <v>0</v>
      </c>
      <c r="DQ369" s="335">
        <f>$I369*IF($G369="Pickup", SUMIFS(NewEmisData!E:E, NewEmisData!$A:$A, "Pickup", NewEmisData!$B:$B, $A369, NewEmisData!$C:$C, $H369, NewEmisData!$D:$D, DQ$2), SUMIFS(NewEmisData!E:E, NewEmisData!$A:$A, "LDV", NewEmisData!$B:$B, $A369, NewEmisData!$C:$C, $H369, NewEmisData!$D:$D, DQ$2))</f>
        <v>0</v>
      </c>
      <c r="DR369" s="335">
        <f>$I369*IF($G369="Pickup", SUMIFS(NewEmisData!F:F, NewEmisData!$A:$A, "Pickup", NewEmisData!$B:$B, $A369, NewEmisData!$C:$C, $H369, NewEmisData!$D:$D, DR$2), SUMIFS(NewEmisData!F:F, NewEmisData!$A:$A, "LDV", NewEmisData!$B:$B, $A369, NewEmisData!$C:$C, $H369, NewEmisData!$D:$D, DR$2))</f>
        <v>0</v>
      </c>
      <c r="DS369" s="335">
        <f>$I369*IF($G369="Pickup", SUMIFS(NewEmisData!G:G, NewEmisData!$A:$A, "Pickup", NewEmisData!$B:$B, $A369, NewEmisData!$C:$C, $H369, NewEmisData!$D:$D, DS$2), SUMIFS(NewEmisData!G:G, NewEmisData!$A:$A, "LDV", NewEmisData!$B:$B, $A369, NewEmisData!$C:$C, $H369, NewEmisData!$D:$D, DS$2))</f>
        <v>0</v>
      </c>
      <c r="DT369" s="335">
        <f>$I369*IF($G369="Pickup", SUMIFS(NewEmisData!H:H, NewEmisData!$A:$A, "Pickup", NewEmisData!$B:$B, $A369, NewEmisData!$C:$C, $H369, NewEmisData!$D:$D, DT$2), SUMIFS(NewEmisData!H:H, NewEmisData!$A:$A, "LDV", NewEmisData!$B:$B, $A369, NewEmisData!$C:$C, $H369, NewEmisData!$D:$D, DT$2))</f>
        <v>0</v>
      </c>
      <c r="DU369" s="335">
        <f>$I369*IF($G369="Pickup", SUMIFS(NewEmisData!I:I, NewEmisData!$A:$A, "Pickup", NewEmisData!$B:$B, $A369, NewEmisData!$C:$C, $H369, NewEmisData!$D:$D, DU$2), SUMIFS(NewEmisData!I:I, NewEmisData!$A:$A, "LDV", NewEmisData!$B:$B, $A369, NewEmisData!$C:$C, $H369, NewEmisData!$D:$D, DU$2))</f>
        <v>0</v>
      </c>
      <c r="DV369" s="335">
        <f>$I369*IF($G369="Pickup", SUMIFS(NewEmisData!J:J, NewEmisData!$A:$A, "Pickup", NewEmisData!$B:$B, $A369, NewEmisData!$C:$C, $H369, NewEmisData!$D:$D, DV$2), SUMIFS(NewEmisData!J:J, NewEmisData!$A:$A, "LDV", NewEmisData!$B:$B, $A369, NewEmisData!$C:$C, $H369, NewEmisData!$D:$D, DV$2))</f>
        <v>0</v>
      </c>
      <c r="DW369" s="335">
        <f>$I369*IF($G369="Pickup", SUMIFS(NewEmisData!K:K, NewEmisData!$A:$A, "Pickup", NewEmisData!$B:$B, $A369, NewEmisData!$C:$C, $H369, NewEmisData!$D:$D, DW$2), SUMIFS(NewEmisData!K:K, NewEmisData!$A:$A, "LDV", NewEmisData!$B:$B, $A369, NewEmisData!$C:$C, $H369, NewEmisData!$D:$D, DW$2))</f>
        <v>0</v>
      </c>
      <c r="DX369" s="335">
        <f>$I369*IF($G369="Pickup", SUMIFS(NewEmisData!L:L, NewEmisData!$A:$A, "Pickup", NewEmisData!$B:$B, $A369, NewEmisData!$C:$C, $H369, NewEmisData!$D:$D, DX$2), SUMIFS(NewEmisData!L:L, NewEmisData!$A:$A, "LDV", NewEmisData!$B:$B, $A369, NewEmisData!$C:$C, $H369, NewEmisData!$D:$D, DX$2))</f>
        <v>0</v>
      </c>
      <c r="DY369" s="335">
        <f>$I369*IF($G369="Pickup", SUMIFS(NewEmisData!M:M, NewEmisData!$A:$A, "Pickup", NewEmisData!$B:$B, $A369, NewEmisData!$C:$C, $H369, NewEmisData!$D:$D, DY$2), SUMIFS(NewEmisData!M:M, NewEmisData!$A:$A, "LDV", NewEmisData!$B:$B, $A369, NewEmisData!$C:$C, $H369, NewEmisData!$D:$D, DY$2))</f>
        <v>0</v>
      </c>
      <c r="DZ369" s="335">
        <v>0</v>
      </c>
      <c r="EA369" s="335">
        <f t="shared" si="658"/>
        <v>0</v>
      </c>
      <c r="EB369" s="335">
        <f t="shared" si="659"/>
        <v>0</v>
      </c>
      <c r="EC369" s="335">
        <f t="shared" si="660"/>
        <v>0</v>
      </c>
      <c r="ED369" s="335">
        <f t="shared" si="661"/>
        <v>0</v>
      </c>
      <c r="EE369" s="335">
        <f t="shared" si="662"/>
        <v>0</v>
      </c>
      <c r="EF369" s="335">
        <f t="shared" si="663"/>
        <v>0</v>
      </c>
      <c r="EG369" s="335">
        <f t="shared" si="664"/>
        <v>0</v>
      </c>
      <c r="EH369" s="335">
        <f t="shared" si="665"/>
        <v>0</v>
      </c>
      <c r="EI369" s="335">
        <f t="shared" si="666"/>
        <v>0</v>
      </c>
      <c r="EJ369" s="335">
        <f t="shared" si="667"/>
        <v>0</v>
      </c>
      <c r="EK369" s="335">
        <f t="shared" si="668"/>
        <v>0</v>
      </c>
      <c r="EL369" s="335">
        <f t="shared" si="669"/>
        <v>0</v>
      </c>
      <c r="EM369" s="335">
        <f t="shared" si="670"/>
        <v>0</v>
      </c>
      <c r="EN369" s="335">
        <f t="shared" si="671"/>
        <v>0</v>
      </c>
      <c r="EO369" s="335">
        <f t="shared" si="672"/>
        <v>0</v>
      </c>
      <c r="EP369" s="335">
        <f t="shared" si="673"/>
        <v>0</v>
      </c>
      <c r="EQ369" s="335">
        <f t="shared" si="674"/>
        <v>0</v>
      </c>
      <c r="ER369" s="335">
        <f t="shared" si="675"/>
        <v>0</v>
      </c>
      <c r="ES369" s="335">
        <f t="shared" si="676"/>
        <v>0</v>
      </c>
      <c r="ET369" s="335">
        <f t="shared" si="677"/>
        <v>0</v>
      </c>
      <c r="EU369" s="335">
        <f t="shared" si="678"/>
        <v>0</v>
      </c>
      <c r="EV369" s="335">
        <f t="shared" si="679"/>
        <v>0</v>
      </c>
      <c r="EW369" s="335">
        <f t="shared" si="680"/>
        <v>0</v>
      </c>
      <c r="EX369" s="335">
        <f t="shared" si="681"/>
        <v>0</v>
      </c>
      <c r="EY369" s="335">
        <f t="shared" si="682"/>
        <v>0</v>
      </c>
      <c r="EZ369" s="335">
        <f t="shared" si="683"/>
        <v>0</v>
      </c>
      <c r="FA369" s="335">
        <f t="shared" si="684"/>
        <v>0</v>
      </c>
      <c r="FB369" s="335">
        <f t="shared" si="685"/>
        <v>0</v>
      </c>
      <c r="FC369" s="335">
        <f t="shared" si="686"/>
        <v>0</v>
      </c>
      <c r="FD369" s="335">
        <f t="shared" si="687"/>
        <v>0</v>
      </c>
      <c r="FE369" s="335">
        <f t="shared" si="688"/>
        <v>5.12091740678495E-2</v>
      </c>
      <c r="FF369" s="335">
        <f t="shared" si="689"/>
        <v>5.12091740678495E-2</v>
      </c>
      <c r="FG369" s="335">
        <f t="shared" si="690"/>
        <v>5.1209105995627897E-2</v>
      </c>
      <c r="FH369" s="335">
        <f t="shared" si="691"/>
        <v>5.1209106574509597E-2</v>
      </c>
      <c r="FI369" s="335">
        <f t="shared" si="692"/>
        <v>5.1209011120713299E-2</v>
      </c>
      <c r="FJ369" s="335">
        <f t="shared" si="693"/>
        <v>5.1209115709399303E-2</v>
      </c>
      <c r="FK369" s="335">
        <f t="shared" si="694"/>
        <v>5.1209067900781301E-2</v>
      </c>
      <c r="FL369" s="335">
        <f t="shared" si="695"/>
        <v>5.1209026266060102E-2</v>
      </c>
      <c r="FM369" s="335">
        <f t="shared" si="696"/>
        <v>5.1209026266060102E-2</v>
      </c>
      <c r="FN369" s="335">
        <f t="shared" si="697"/>
        <v>2.3805319372350052E-2</v>
      </c>
      <c r="FO369" s="335">
        <f t="shared" si="698"/>
        <v>6.66074097322524E-3</v>
      </c>
      <c r="FP369" s="335">
        <f t="shared" si="699"/>
        <v>6.66074097322524E-3</v>
      </c>
      <c r="FQ369" s="335">
        <f t="shared" si="700"/>
        <v>6.6607335748389796E-3</v>
      </c>
      <c r="FR369" s="335">
        <f t="shared" si="701"/>
        <v>6.6607277974443701E-3</v>
      </c>
      <c r="FS369" s="335">
        <f t="shared" si="702"/>
        <v>6.6607270180681398E-3</v>
      </c>
      <c r="FT369" s="335">
        <f t="shared" si="703"/>
        <v>6.6607268966739396E-3</v>
      </c>
      <c r="FU369" s="335">
        <f t="shared" si="704"/>
        <v>6.6607294451310698E-3</v>
      </c>
      <c r="FV369" s="335">
        <f t="shared" si="705"/>
        <v>6.6607268071052902E-3</v>
      </c>
      <c r="FW369" s="335">
        <f t="shared" si="706"/>
        <v>6.6607268071052902E-3</v>
      </c>
      <c r="FX369" s="335">
        <f t="shared" si="707"/>
        <v>1.6506531515565108E-3</v>
      </c>
    </row>
    <row r="370" spans="1:180" x14ac:dyDescent="0.2">
      <c r="A370" s="305" t="str">
        <f>IF(LEFT(TRIM(TechData_All!AJ10),1)="*", _xlfn.CONCAT("*","R2"), "R2")</f>
        <v>R2</v>
      </c>
      <c r="B370" s="305" t="str">
        <f>TechData_All!A10</f>
        <v>TLMCELC100</v>
      </c>
      <c r="C370" s="305" t="str">
        <f>TechData_All!C10</f>
        <v>TL.ELC.MC.ELC100</v>
      </c>
      <c r="D370" s="301" t="str">
        <f>TechData_All!D10</f>
        <v>bn-vmt, bn-vmt/a</v>
      </c>
      <c r="E370" s="301" t="str">
        <f>TechData_All!E10</f>
        <v>TRNELC</v>
      </c>
      <c r="F370" s="301" t="str">
        <f>TechData_All!F10</f>
        <v>TL</v>
      </c>
      <c r="G370" s="315" t="s">
        <v>813</v>
      </c>
      <c r="H370" s="315" t="s">
        <v>36</v>
      </c>
      <c r="I370" s="315">
        <v>1</v>
      </c>
      <c r="J370" s="315" t="str">
        <f t="shared" si="708"/>
        <v>Mini car-ELC</v>
      </c>
      <c r="K370" s="335">
        <f>$I370*IF($G370="Pickup", SUMIFS(NewEmisData!E:E, NewEmisData!$A:$A, "Pickup", NewEmisData!$B:$B, $A370, NewEmisData!$C:$C, $H370, NewEmisData!$D:$D, K$2), SUMIFS(NewEmisData!E:E, NewEmisData!$A:$A, "LDV", NewEmisData!$B:$B, $A370, NewEmisData!$C:$C, $H370, NewEmisData!$D:$D, K$2))</f>
        <v>0</v>
      </c>
      <c r="L370" s="335">
        <f>$I370*IF($G370="Pickup", SUMIFS(NewEmisData!F:F, NewEmisData!$A:$A, "Pickup", NewEmisData!$B:$B, $A370, NewEmisData!$C:$C, $H370, NewEmisData!$D:$D, L$2), SUMIFS(NewEmisData!F:F, NewEmisData!$A:$A, "LDV", NewEmisData!$B:$B, $A370, NewEmisData!$C:$C, $H370, NewEmisData!$D:$D, L$2))</f>
        <v>0</v>
      </c>
      <c r="M370" s="335">
        <f>$I370*IF($G370="Pickup", SUMIFS(NewEmisData!G:G, NewEmisData!$A:$A, "Pickup", NewEmisData!$B:$B, $A370, NewEmisData!$C:$C, $H370, NewEmisData!$D:$D, M$2), SUMIFS(NewEmisData!G:G, NewEmisData!$A:$A, "LDV", NewEmisData!$B:$B, $A370, NewEmisData!$C:$C, $H370, NewEmisData!$D:$D, M$2))</f>
        <v>0</v>
      </c>
      <c r="N370" s="335">
        <f>$I370*IF($G370="Pickup", SUMIFS(NewEmisData!H:H, NewEmisData!$A:$A, "Pickup", NewEmisData!$B:$B, $A370, NewEmisData!$C:$C, $H370, NewEmisData!$D:$D, N$2), SUMIFS(NewEmisData!H:H, NewEmisData!$A:$A, "LDV", NewEmisData!$B:$B, $A370, NewEmisData!$C:$C, $H370, NewEmisData!$D:$D, N$2))</f>
        <v>0</v>
      </c>
      <c r="O370" s="335">
        <f>$I370*IF($G370="Pickup", SUMIFS(NewEmisData!I:I, NewEmisData!$A:$A, "Pickup", NewEmisData!$B:$B, $A370, NewEmisData!$C:$C, $H370, NewEmisData!$D:$D, O$2), SUMIFS(NewEmisData!I:I, NewEmisData!$A:$A, "LDV", NewEmisData!$B:$B, $A370, NewEmisData!$C:$C, $H370, NewEmisData!$D:$D, O$2))</f>
        <v>0</v>
      </c>
      <c r="P370" s="335">
        <f>$I370*IF($G370="Pickup", SUMIFS(NewEmisData!J:J, NewEmisData!$A:$A, "Pickup", NewEmisData!$B:$B, $A370, NewEmisData!$C:$C, $H370, NewEmisData!$D:$D, P$2), SUMIFS(NewEmisData!J:J, NewEmisData!$A:$A, "LDV", NewEmisData!$B:$B, $A370, NewEmisData!$C:$C, $H370, NewEmisData!$D:$D, P$2))</f>
        <v>0</v>
      </c>
      <c r="Q370" s="335">
        <f>$I370*IF($G370="Pickup", SUMIFS(NewEmisData!K:K, NewEmisData!$A:$A, "Pickup", NewEmisData!$B:$B, $A370, NewEmisData!$C:$C, $H370, NewEmisData!$D:$D, Q$2), SUMIFS(NewEmisData!K:K, NewEmisData!$A:$A, "LDV", NewEmisData!$B:$B, $A370, NewEmisData!$C:$C, $H370, NewEmisData!$D:$D, Q$2))</f>
        <v>0</v>
      </c>
      <c r="R370" s="335">
        <f>$I370*IF($G370="Pickup", SUMIFS(NewEmisData!L:L, NewEmisData!$A:$A, "Pickup", NewEmisData!$B:$B, $A370, NewEmisData!$C:$C, $H370, NewEmisData!$D:$D, R$2), SUMIFS(NewEmisData!L:L, NewEmisData!$A:$A, "LDV", NewEmisData!$B:$B, $A370, NewEmisData!$C:$C, $H370, NewEmisData!$D:$D, R$2))</f>
        <v>0</v>
      </c>
      <c r="S370" s="335">
        <f>$I370*IF($G370="Pickup", SUMIFS(NewEmisData!M:M, NewEmisData!$A:$A, "Pickup", NewEmisData!$B:$B, $A370, NewEmisData!$C:$C, $H370, NewEmisData!$D:$D, S$2), SUMIFS(NewEmisData!M:M, NewEmisData!$A:$A, "LDV", NewEmisData!$B:$B, $A370, NewEmisData!$C:$C, $H370, NewEmisData!$D:$D, S$2))</f>
        <v>0</v>
      </c>
      <c r="T370" s="335">
        <v>0</v>
      </c>
      <c r="U370" s="335">
        <f>$I370*IF($G370="Pickup", SUMIFS(NewEmisData!E:E, NewEmisData!$A:$A, "Pickup", NewEmisData!$B:$B, $A370, NewEmisData!$C:$C, $H370, NewEmisData!$D:$D, U$2), SUMIFS(NewEmisData!E:E, NewEmisData!$A:$A, "LDV", NewEmisData!$B:$B, $A370, NewEmisData!$C:$C, $H370, NewEmisData!$D:$D, U$2))</f>
        <v>0</v>
      </c>
      <c r="V370" s="335">
        <f>$I370*IF($G370="Pickup", SUMIFS(NewEmisData!F:F, NewEmisData!$A:$A, "Pickup", NewEmisData!$B:$B, $A370, NewEmisData!$C:$C, $H370, NewEmisData!$D:$D, V$2), SUMIFS(NewEmisData!F:F, NewEmisData!$A:$A, "LDV", NewEmisData!$B:$B, $A370, NewEmisData!$C:$C, $H370, NewEmisData!$D:$D, V$2))</f>
        <v>0</v>
      </c>
      <c r="W370" s="335">
        <f>$I370*IF($G370="Pickup", SUMIFS(NewEmisData!G:G, NewEmisData!$A:$A, "Pickup", NewEmisData!$B:$B, $A370, NewEmisData!$C:$C, $H370, NewEmisData!$D:$D, W$2), SUMIFS(NewEmisData!G:G, NewEmisData!$A:$A, "LDV", NewEmisData!$B:$B, $A370, NewEmisData!$C:$C, $H370, NewEmisData!$D:$D, W$2))</f>
        <v>0</v>
      </c>
      <c r="X370" s="335">
        <f>$I370*IF($G370="Pickup", SUMIFS(NewEmisData!H:H, NewEmisData!$A:$A, "Pickup", NewEmisData!$B:$B, $A370, NewEmisData!$C:$C, $H370, NewEmisData!$D:$D, X$2), SUMIFS(NewEmisData!H:H, NewEmisData!$A:$A, "LDV", NewEmisData!$B:$B, $A370, NewEmisData!$C:$C, $H370, NewEmisData!$D:$D, X$2))</f>
        <v>0</v>
      </c>
      <c r="Y370" s="335">
        <f>$I370*IF($G370="Pickup", SUMIFS(NewEmisData!I:I, NewEmisData!$A:$A, "Pickup", NewEmisData!$B:$B, $A370, NewEmisData!$C:$C, $H370, NewEmisData!$D:$D, Y$2), SUMIFS(NewEmisData!I:I, NewEmisData!$A:$A, "LDV", NewEmisData!$B:$B, $A370, NewEmisData!$C:$C, $H370, NewEmisData!$D:$D, Y$2))</f>
        <v>0</v>
      </c>
      <c r="Z370" s="335">
        <f>$I370*IF($G370="Pickup", SUMIFS(NewEmisData!J:J, NewEmisData!$A:$A, "Pickup", NewEmisData!$B:$B, $A370, NewEmisData!$C:$C, $H370, NewEmisData!$D:$D, Z$2), SUMIFS(NewEmisData!J:J, NewEmisData!$A:$A, "LDV", NewEmisData!$B:$B, $A370, NewEmisData!$C:$C, $H370, NewEmisData!$D:$D, Z$2))</f>
        <v>0</v>
      </c>
      <c r="AA370" s="335">
        <f>$I370*IF($G370="Pickup", SUMIFS(NewEmisData!K:K, NewEmisData!$A:$A, "Pickup", NewEmisData!$B:$B, $A370, NewEmisData!$C:$C, $H370, NewEmisData!$D:$D, AA$2), SUMIFS(NewEmisData!K:K, NewEmisData!$A:$A, "LDV", NewEmisData!$B:$B, $A370, NewEmisData!$C:$C, $H370, NewEmisData!$D:$D, AA$2))</f>
        <v>0</v>
      </c>
      <c r="AB370" s="335">
        <f>$I370*IF($G370="Pickup", SUMIFS(NewEmisData!L:L, NewEmisData!$A:$A, "Pickup", NewEmisData!$B:$B, $A370, NewEmisData!$C:$C, $H370, NewEmisData!$D:$D, AB$2), SUMIFS(NewEmisData!L:L, NewEmisData!$A:$A, "LDV", NewEmisData!$B:$B, $A370, NewEmisData!$C:$C, $H370, NewEmisData!$D:$D, AB$2))</f>
        <v>0</v>
      </c>
      <c r="AC370" s="335">
        <f>$I370*IF($G370="Pickup", SUMIFS(NewEmisData!M:M, NewEmisData!$A:$A, "Pickup", NewEmisData!$B:$B, $A370, NewEmisData!$C:$C, $H370, NewEmisData!$D:$D, AC$2), SUMIFS(NewEmisData!M:M, NewEmisData!$A:$A, "LDV", NewEmisData!$B:$B, $A370, NewEmisData!$C:$C, $H370, NewEmisData!$D:$D, AC$2))</f>
        <v>0</v>
      </c>
      <c r="AD370" s="335">
        <v>0</v>
      </c>
      <c r="AE370" s="335">
        <f>$I370*IF($G370="Pickup", SUMIFS(NewEmisData!E:E, NewEmisData!$A:$A, "Pickup", NewEmisData!$B:$B, $A370, NewEmisData!$C:$C, $H370, NewEmisData!$D:$D, AE$2), SUMIFS(NewEmisData!E:E, NewEmisData!$A:$A, "LDV", NewEmisData!$B:$B, $A370, NewEmisData!$C:$C, $H370, NewEmisData!$D:$D, AE$2))</f>
        <v>0</v>
      </c>
      <c r="AF370" s="335">
        <f>$I370*IF($G370="Pickup", SUMIFS(NewEmisData!F:F, NewEmisData!$A:$A, "Pickup", NewEmisData!$B:$B, $A370, NewEmisData!$C:$C, $H370, NewEmisData!$D:$D, AF$2), SUMIFS(NewEmisData!F:F, NewEmisData!$A:$A, "LDV", NewEmisData!$B:$B, $A370, NewEmisData!$C:$C, $H370, NewEmisData!$D:$D, AF$2))</f>
        <v>0</v>
      </c>
      <c r="AG370" s="335">
        <f>$I370*IF($G370="Pickup", SUMIFS(NewEmisData!G:G, NewEmisData!$A:$A, "Pickup", NewEmisData!$B:$B, $A370, NewEmisData!$C:$C, $H370, NewEmisData!$D:$D, AG$2), SUMIFS(NewEmisData!G:G, NewEmisData!$A:$A, "LDV", NewEmisData!$B:$B, $A370, NewEmisData!$C:$C, $H370, NewEmisData!$D:$D, AG$2))</f>
        <v>0</v>
      </c>
      <c r="AH370" s="335">
        <f>$I370*IF($G370="Pickup", SUMIFS(NewEmisData!H:H, NewEmisData!$A:$A, "Pickup", NewEmisData!$B:$B, $A370, NewEmisData!$C:$C, $H370, NewEmisData!$D:$D, AH$2), SUMIFS(NewEmisData!H:H, NewEmisData!$A:$A, "LDV", NewEmisData!$B:$B, $A370, NewEmisData!$C:$C, $H370, NewEmisData!$D:$D, AH$2))</f>
        <v>0</v>
      </c>
      <c r="AI370" s="335">
        <f>$I370*IF($G370="Pickup", SUMIFS(NewEmisData!I:I, NewEmisData!$A:$A, "Pickup", NewEmisData!$B:$B, $A370, NewEmisData!$C:$C, $H370, NewEmisData!$D:$D, AI$2), SUMIFS(NewEmisData!I:I, NewEmisData!$A:$A, "LDV", NewEmisData!$B:$B, $A370, NewEmisData!$C:$C, $H370, NewEmisData!$D:$D, AI$2))</f>
        <v>0</v>
      </c>
      <c r="AJ370" s="335">
        <f>$I370*IF($G370="Pickup", SUMIFS(NewEmisData!J:J, NewEmisData!$A:$A, "Pickup", NewEmisData!$B:$B, $A370, NewEmisData!$C:$C, $H370, NewEmisData!$D:$D, AJ$2), SUMIFS(NewEmisData!J:J, NewEmisData!$A:$A, "LDV", NewEmisData!$B:$B, $A370, NewEmisData!$C:$C, $H370, NewEmisData!$D:$D, AJ$2))</f>
        <v>0</v>
      </c>
      <c r="AK370" s="335">
        <f>$I370*IF($G370="Pickup", SUMIFS(NewEmisData!K:K, NewEmisData!$A:$A, "Pickup", NewEmisData!$B:$B, $A370, NewEmisData!$C:$C, $H370, NewEmisData!$D:$D, AK$2), SUMIFS(NewEmisData!K:K, NewEmisData!$A:$A, "LDV", NewEmisData!$B:$B, $A370, NewEmisData!$C:$C, $H370, NewEmisData!$D:$D, AK$2))</f>
        <v>0</v>
      </c>
      <c r="AL370" s="335">
        <f>$I370*IF($G370="Pickup", SUMIFS(NewEmisData!L:L, NewEmisData!$A:$A, "Pickup", NewEmisData!$B:$B, $A370, NewEmisData!$C:$C, $H370, NewEmisData!$D:$D, AL$2), SUMIFS(NewEmisData!L:L, NewEmisData!$A:$A, "LDV", NewEmisData!$B:$B, $A370, NewEmisData!$C:$C, $H370, NewEmisData!$D:$D, AL$2))</f>
        <v>0</v>
      </c>
      <c r="AM370" s="335">
        <f>$I370*IF($G370="Pickup", SUMIFS(NewEmisData!M:M, NewEmisData!$A:$A, "Pickup", NewEmisData!$B:$B, $A370, NewEmisData!$C:$C, $H370, NewEmisData!$D:$D, AM$2), SUMIFS(NewEmisData!M:M, NewEmisData!$A:$A, "LDV", NewEmisData!$B:$B, $A370, NewEmisData!$C:$C, $H370, NewEmisData!$D:$D, AM$2))</f>
        <v>0</v>
      </c>
      <c r="AN370" s="335">
        <v>0</v>
      </c>
      <c r="AO370" s="335">
        <f>$I370*IF($G370="Pickup", SUMIFS(NewEmisData!E:E, NewEmisData!$A:$A, "Pickup", NewEmisData!$B:$B, $A370, NewEmisData!$C:$C, $H370, NewEmisData!$D:$D, AO$2), SUMIFS(NewEmisData!E:E, NewEmisData!$A:$A, "LDV", NewEmisData!$B:$B, $A370, NewEmisData!$C:$C, $H370, NewEmisData!$D:$D, AO$2))</f>
        <v>7.3243110221385299E-2</v>
      </c>
      <c r="AP370" s="335">
        <f>$I370*IF($G370="Pickup", SUMIFS(NewEmisData!F:F, NewEmisData!$A:$A, "Pickup", NewEmisData!$B:$B, $A370, NewEmisData!$C:$C, $H370, NewEmisData!$D:$D, AP$2), SUMIFS(NewEmisData!F:F, NewEmisData!$A:$A, "LDV", NewEmisData!$B:$B, $A370, NewEmisData!$C:$C, $H370, NewEmisData!$D:$D, AP$2))</f>
        <v>7.3243110221385299E-2</v>
      </c>
      <c r="AQ370" s="335">
        <f>$I370*IF($G370="Pickup", SUMIFS(NewEmisData!G:G, NewEmisData!$A:$A, "Pickup", NewEmisData!$B:$B, $A370, NewEmisData!$C:$C, $H370, NewEmisData!$D:$D, AQ$2), SUMIFS(NewEmisData!G:G, NewEmisData!$A:$A, "LDV", NewEmisData!$B:$B, $A370, NewEmisData!$C:$C, $H370, NewEmisData!$D:$D, AQ$2))</f>
        <v>7.32430660863298E-2</v>
      </c>
      <c r="AR370" s="335">
        <f>$I370*IF($G370="Pickup", SUMIFS(NewEmisData!H:H, NewEmisData!$A:$A, "Pickup", NewEmisData!$B:$B, $A370, NewEmisData!$C:$C, $H370, NewEmisData!$D:$D, AR$2), SUMIFS(NewEmisData!H:H, NewEmisData!$A:$A, "LDV", NewEmisData!$B:$B, $A370, NewEmisData!$C:$C, $H370, NewEmisData!$D:$D, AR$2))</f>
        <v>7.3243157465552503E-2</v>
      </c>
      <c r="AS370" s="335">
        <f>$I370*IF($G370="Pickup", SUMIFS(NewEmisData!I:I, NewEmisData!$A:$A, "Pickup", NewEmisData!$B:$B, $A370, NewEmisData!$C:$C, $H370, NewEmisData!$D:$D, AS$2), SUMIFS(NewEmisData!I:I, NewEmisData!$A:$A, "LDV", NewEmisData!$B:$B, $A370, NewEmisData!$C:$C, $H370, NewEmisData!$D:$D, AS$2))</f>
        <v>7.3243061950548305E-2</v>
      </c>
      <c r="AT370" s="335">
        <f>$I370*IF($G370="Pickup", SUMIFS(NewEmisData!J:J, NewEmisData!$A:$A, "Pickup", NewEmisData!$B:$B, $A370, NewEmisData!$C:$C, $H370, NewEmisData!$D:$D, AT$2), SUMIFS(NewEmisData!J:J, NewEmisData!$A:$A, "LDV", NewEmisData!$B:$B, $A370, NewEmisData!$C:$C, $H370, NewEmisData!$D:$D, AT$2))</f>
        <v>7.3243007522533404E-2</v>
      </c>
      <c r="AU370" s="335">
        <f>$I370*IF($G370="Pickup", SUMIFS(NewEmisData!K:K, NewEmisData!$A:$A, "Pickup", NewEmisData!$B:$B, $A370, NewEmisData!$C:$C, $H370, NewEmisData!$D:$D, AU$2), SUMIFS(NewEmisData!K:K, NewEmisData!$A:$A, "LDV", NewEmisData!$B:$B, $A370, NewEmisData!$C:$C, $H370, NewEmisData!$D:$D, AU$2))</f>
        <v>7.3243037508868306E-2</v>
      </c>
      <c r="AV370" s="335">
        <f>$I370*IF($G370="Pickup", SUMIFS(NewEmisData!L:L, NewEmisData!$A:$A, "Pickup", NewEmisData!$B:$B, $A370, NewEmisData!$C:$C, $H370, NewEmisData!$D:$D, AV$2), SUMIFS(NewEmisData!L:L, NewEmisData!$A:$A, "LDV", NewEmisData!$B:$B, $A370, NewEmisData!$C:$C, $H370, NewEmisData!$D:$D, AV$2))</f>
        <v>7.3242921236188793E-2</v>
      </c>
      <c r="AW370" s="335">
        <f>$I370*IF($G370="Pickup", SUMIFS(NewEmisData!M:M, NewEmisData!$A:$A, "Pickup", NewEmisData!$B:$B, $A370, NewEmisData!$C:$C, $H370, NewEmisData!$D:$D, AW$2), SUMIFS(NewEmisData!M:M, NewEmisData!$A:$A, "LDV", NewEmisData!$B:$B, $A370, NewEmisData!$C:$C, $H370, NewEmisData!$D:$D, AW$2))</f>
        <v>7.3242921236188793E-2</v>
      </c>
      <c r="AX370" s="335">
        <v>2.3805319372350052E-2</v>
      </c>
      <c r="AY370" s="335">
        <f>$I370*IF($G370="Pickup", SUMIFS(NewEmisData!E:E, NewEmisData!$A:$A, "Pickup", NewEmisData!$B:$B, $A370, NewEmisData!$C:$C, $H370, NewEmisData!$D:$D, AY$2), SUMIFS(NewEmisData!E:E, NewEmisData!$A:$A, "LDV", NewEmisData!$B:$B, $A370, NewEmisData!$C:$C, $H370, NewEmisData!$D:$D, AY$2))</f>
        <v>9.4510282374974993E-3</v>
      </c>
      <c r="AZ370" s="335">
        <f>$I370*IF($G370="Pickup", SUMIFS(NewEmisData!F:F, NewEmisData!$A:$A, "Pickup", NewEmisData!$B:$B, $A370, NewEmisData!$C:$C, $H370, NewEmisData!$D:$D, AZ$2), SUMIFS(NewEmisData!F:F, NewEmisData!$A:$A, "LDV", NewEmisData!$B:$B, $A370, NewEmisData!$C:$C, $H370, NewEmisData!$D:$D, AZ$2))</f>
        <v>9.4510282374974993E-3</v>
      </c>
      <c r="BA370" s="335">
        <f>$I370*IF($G370="Pickup", SUMIFS(NewEmisData!G:G, NewEmisData!$A:$A, "Pickup", NewEmisData!$B:$B, $A370, NewEmisData!$C:$C, $H370, NewEmisData!$D:$D, BA$2), SUMIFS(NewEmisData!G:G, NewEmisData!$A:$A, "LDV", NewEmisData!$B:$B, $A370, NewEmisData!$C:$C, $H370, NewEmisData!$D:$D, BA$2))</f>
        <v>9.4510125266560902E-3</v>
      </c>
      <c r="BB370" s="335">
        <f>$I370*IF($G370="Pickup", SUMIFS(NewEmisData!H:H, NewEmisData!$A:$A, "Pickup", NewEmisData!$B:$B, $A370, NewEmisData!$C:$C, $H370, NewEmisData!$D:$D, BB$2), SUMIFS(NewEmisData!H:H, NewEmisData!$A:$A, "LDV", NewEmisData!$B:$B, $A370, NewEmisData!$C:$C, $H370, NewEmisData!$D:$D, BB$2))</f>
        <v>9.4510284224167199E-3</v>
      </c>
      <c r="BC370" s="335">
        <f>$I370*IF($G370="Pickup", SUMIFS(NewEmisData!I:I, NewEmisData!$A:$A, "Pickup", NewEmisData!$B:$B, $A370, NewEmisData!$C:$C, $H370, NewEmisData!$D:$D, BC$2), SUMIFS(NewEmisData!I:I, NewEmisData!$A:$A, "LDV", NewEmisData!$B:$B, $A370, NewEmisData!$C:$C, $H370, NewEmisData!$D:$D, BC$2))</f>
        <v>9.4510120080224802E-3</v>
      </c>
      <c r="BD370" s="335">
        <f>$I370*IF($G370="Pickup", SUMIFS(NewEmisData!J:J, NewEmisData!$A:$A, "Pickup", NewEmisData!$B:$B, $A370, NewEmisData!$C:$C, $H370, NewEmisData!$D:$D, BD$2), SUMIFS(NewEmisData!J:J, NewEmisData!$A:$A, "LDV", NewEmisData!$B:$B, $A370, NewEmisData!$C:$C, $H370, NewEmisData!$D:$D, BD$2))</f>
        <v>9.4510218218297193E-3</v>
      </c>
      <c r="BE370" s="335">
        <f>$I370*IF($G370="Pickup", SUMIFS(NewEmisData!K:K, NewEmisData!$A:$A, "Pickup", NewEmisData!$B:$B, $A370, NewEmisData!$C:$C, $H370, NewEmisData!$D:$D, BE$2), SUMIFS(NewEmisData!K:K, NewEmisData!$A:$A, "LDV", NewEmisData!$B:$B, $A370, NewEmisData!$C:$C, $H370, NewEmisData!$D:$D, BE$2))</f>
        <v>9.4510103244617501E-3</v>
      </c>
      <c r="BF370" s="335">
        <f>$I370*IF($G370="Pickup", SUMIFS(NewEmisData!L:L, NewEmisData!$A:$A, "Pickup", NewEmisData!$B:$B, $A370, NewEmisData!$C:$C, $H370, NewEmisData!$D:$D, BF$2), SUMIFS(NewEmisData!L:L, NewEmisData!$A:$A, "LDV", NewEmisData!$B:$B, $A370, NewEmisData!$C:$C, $H370, NewEmisData!$D:$D, BF$2))</f>
        <v>9.4510089054136992E-3</v>
      </c>
      <c r="BG370" s="335">
        <f>$I370*IF($G370="Pickup", SUMIFS(NewEmisData!M:M, NewEmisData!$A:$A, "Pickup", NewEmisData!$B:$B, $A370, NewEmisData!$C:$C, $H370, NewEmisData!$D:$D, BG$2), SUMIFS(NewEmisData!M:M, NewEmisData!$A:$A, "LDV", NewEmisData!$B:$B, $A370, NewEmisData!$C:$C, $H370, NewEmisData!$D:$D, BG$2))</f>
        <v>9.4510089054136992E-3</v>
      </c>
      <c r="BH370" s="335">
        <v>1.6506531515565108E-3</v>
      </c>
      <c r="BI370" s="335">
        <f>$I370*IF($G370="Pickup", SUMIFS(NewEmisData!E:E, NewEmisData!$A:$A, "Pickup", NewEmisData!$B:$B, $A370, NewEmisData!$C:$C, $H370, NewEmisData!$D:$D, BI$2), SUMIFS(NewEmisData!E:E, NewEmisData!$A:$A, "LDV", NewEmisData!$B:$B, $A370, NewEmisData!$C:$C, $H370, NewEmisData!$D:$D, BI$2))</f>
        <v>0</v>
      </c>
      <c r="BJ370" s="335">
        <f>$I370*IF($G370="Pickup", SUMIFS(NewEmisData!F:F, NewEmisData!$A:$A, "Pickup", NewEmisData!$B:$B, $A370, NewEmisData!$C:$C, $H370, NewEmisData!$D:$D, BJ$2), SUMIFS(NewEmisData!F:F, NewEmisData!$A:$A, "LDV", NewEmisData!$B:$B, $A370, NewEmisData!$C:$C, $H370, NewEmisData!$D:$D, BJ$2))</f>
        <v>0</v>
      </c>
      <c r="BK370" s="335">
        <f>$I370*IF($G370="Pickup", SUMIFS(NewEmisData!G:G, NewEmisData!$A:$A, "Pickup", NewEmisData!$B:$B, $A370, NewEmisData!$C:$C, $H370, NewEmisData!$D:$D, BK$2), SUMIFS(NewEmisData!G:G, NewEmisData!$A:$A, "LDV", NewEmisData!$B:$B, $A370, NewEmisData!$C:$C, $H370, NewEmisData!$D:$D, BK$2))</f>
        <v>0</v>
      </c>
      <c r="BL370" s="335">
        <f>$I370*IF($G370="Pickup", SUMIFS(NewEmisData!H:H, NewEmisData!$A:$A, "Pickup", NewEmisData!$B:$B, $A370, NewEmisData!$C:$C, $H370, NewEmisData!$D:$D, BL$2), SUMIFS(NewEmisData!H:H, NewEmisData!$A:$A, "LDV", NewEmisData!$B:$B, $A370, NewEmisData!$C:$C, $H370, NewEmisData!$D:$D, BL$2))</f>
        <v>0</v>
      </c>
      <c r="BM370" s="335">
        <f>$I370*IF($G370="Pickup", SUMIFS(NewEmisData!I:I, NewEmisData!$A:$A, "Pickup", NewEmisData!$B:$B, $A370, NewEmisData!$C:$C, $H370, NewEmisData!$D:$D, BM$2), SUMIFS(NewEmisData!I:I, NewEmisData!$A:$A, "LDV", NewEmisData!$B:$B, $A370, NewEmisData!$C:$C, $H370, NewEmisData!$D:$D, BM$2))</f>
        <v>0</v>
      </c>
      <c r="BN370" s="335">
        <f>$I370*IF($G370="Pickup", SUMIFS(NewEmisData!J:J, NewEmisData!$A:$A, "Pickup", NewEmisData!$B:$B, $A370, NewEmisData!$C:$C, $H370, NewEmisData!$D:$D, BN$2), SUMIFS(NewEmisData!J:J, NewEmisData!$A:$A, "LDV", NewEmisData!$B:$B, $A370, NewEmisData!$C:$C, $H370, NewEmisData!$D:$D, BN$2))</f>
        <v>0</v>
      </c>
      <c r="BO370" s="335">
        <f>$I370*IF($G370="Pickup", SUMIFS(NewEmisData!K:K, NewEmisData!$A:$A, "Pickup", NewEmisData!$B:$B, $A370, NewEmisData!$C:$C, $H370, NewEmisData!$D:$D, BO$2), SUMIFS(NewEmisData!K:K, NewEmisData!$A:$A, "LDV", NewEmisData!$B:$B, $A370, NewEmisData!$C:$C, $H370, NewEmisData!$D:$D, BO$2))</f>
        <v>0</v>
      </c>
      <c r="BP370" s="335">
        <f>$I370*IF($G370="Pickup", SUMIFS(NewEmisData!L:L, NewEmisData!$A:$A, "Pickup", NewEmisData!$B:$B, $A370, NewEmisData!$C:$C, $H370, NewEmisData!$D:$D, BP$2), SUMIFS(NewEmisData!L:L, NewEmisData!$A:$A, "LDV", NewEmisData!$B:$B, $A370, NewEmisData!$C:$C, $H370, NewEmisData!$D:$D, BP$2))</f>
        <v>0</v>
      </c>
      <c r="BQ370" s="335">
        <f>$I370*IF($G370="Pickup", SUMIFS(NewEmisData!M:M, NewEmisData!$A:$A, "Pickup", NewEmisData!$B:$B, $A370, NewEmisData!$C:$C, $H370, NewEmisData!$D:$D, BQ$2), SUMIFS(NewEmisData!M:M, NewEmisData!$A:$A, "LDV", NewEmisData!$B:$B, $A370, NewEmisData!$C:$C, $H370, NewEmisData!$D:$D, BQ$2))</f>
        <v>0</v>
      </c>
      <c r="BR370" s="335">
        <v>0</v>
      </c>
      <c r="BS370" s="335">
        <f>$I370*IF($G370="Pickup", SUMIFS(NewEmisData!E:E, NewEmisData!$A:$A, "Pickup", NewEmisData!$B:$B, $A370, NewEmisData!$C:$C, $H370, NewEmisData!$D:$D, BS$2), SUMIFS(NewEmisData!E:E, NewEmisData!$A:$A, "LDV", NewEmisData!$B:$B, $A370, NewEmisData!$C:$C, $H370, NewEmisData!$D:$D, BS$2))</f>
        <v>0</v>
      </c>
      <c r="BT370" s="335">
        <f>$I370*IF($G370="Pickup", SUMIFS(NewEmisData!F:F, NewEmisData!$A:$A, "Pickup", NewEmisData!$B:$B, $A370, NewEmisData!$C:$C, $H370, NewEmisData!$D:$D, BT$2), SUMIFS(NewEmisData!F:F, NewEmisData!$A:$A, "LDV", NewEmisData!$B:$B, $A370, NewEmisData!$C:$C, $H370, NewEmisData!$D:$D, BT$2))</f>
        <v>0</v>
      </c>
      <c r="BU370" s="335">
        <f>$I370*IF($G370="Pickup", SUMIFS(NewEmisData!G:G, NewEmisData!$A:$A, "Pickup", NewEmisData!$B:$B, $A370, NewEmisData!$C:$C, $H370, NewEmisData!$D:$D, BU$2), SUMIFS(NewEmisData!G:G, NewEmisData!$A:$A, "LDV", NewEmisData!$B:$B, $A370, NewEmisData!$C:$C, $H370, NewEmisData!$D:$D, BU$2))</f>
        <v>0</v>
      </c>
      <c r="BV370" s="335">
        <f>$I370*IF($G370="Pickup", SUMIFS(NewEmisData!H:H, NewEmisData!$A:$A, "Pickup", NewEmisData!$B:$B, $A370, NewEmisData!$C:$C, $H370, NewEmisData!$D:$D, BV$2), SUMIFS(NewEmisData!H:H, NewEmisData!$A:$A, "LDV", NewEmisData!$B:$B, $A370, NewEmisData!$C:$C, $H370, NewEmisData!$D:$D, BV$2))</f>
        <v>0</v>
      </c>
      <c r="BW370" s="335">
        <f>$I370*IF($G370="Pickup", SUMIFS(NewEmisData!I:I, NewEmisData!$A:$A, "Pickup", NewEmisData!$B:$B, $A370, NewEmisData!$C:$C, $H370, NewEmisData!$D:$D, BW$2), SUMIFS(NewEmisData!I:I, NewEmisData!$A:$A, "LDV", NewEmisData!$B:$B, $A370, NewEmisData!$C:$C, $H370, NewEmisData!$D:$D, BW$2))</f>
        <v>0</v>
      </c>
      <c r="BX370" s="335">
        <f>$I370*IF($G370="Pickup", SUMIFS(NewEmisData!J:J, NewEmisData!$A:$A, "Pickup", NewEmisData!$B:$B, $A370, NewEmisData!$C:$C, $H370, NewEmisData!$D:$D, BX$2), SUMIFS(NewEmisData!J:J, NewEmisData!$A:$A, "LDV", NewEmisData!$B:$B, $A370, NewEmisData!$C:$C, $H370, NewEmisData!$D:$D, BX$2))</f>
        <v>0</v>
      </c>
      <c r="BY370" s="335">
        <f>$I370*IF($G370="Pickup", SUMIFS(NewEmisData!K:K, NewEmisData!$A:$A, "Pickup", NewEmisData!$B:$B, $A370, NewEmisData!$C:$C, $H370, NewEmisData!$D:$D, BY$2), SUMIFS(NewEmisData!K:K, NewEmisData!$A:$A, "LDV", NewEmisData!$B:$B, $A370, NewEmisData!$C:$C, $H370, NewEmisData!$D:$D, BY$2))</f>
        <v>0</v>
      </c>
      <c r="BZ370" s="335">
        <f>$I370*IF($G370="Pickup", SUMIFS(NewEmisData!L:L, NewEmisData!$A:$A, "Pickup", NewEmisData!$B:$B, $A370, NewEmisData!$C:$C, $H370, NewEmisData!$D:$D, BZ$2), SUMIFS(NewEmisData!L:L, NewEmisData!$A:$A, "LDV", NewEmisData!$B:$B, $A370, NewEmisData!$C:$C, $H370, NewEmisData!$D:$D, BZ$2))</f>
        <v>0</v>
      </c>
      <c r="CA370" s="335">
        <f>$I370*IF($G370="Pickup", SUMIFS(NewEmisData!M:M, NewEmisData!$A:$A, "Pickup", NewEmisData!$B:$B, $A370, NewEmisData!$C:$C, $H370, NewEmisData!$D:$D, CA$2), SUMIFS(NewEmisData!M:M, NewEmisData!$A:$A, "LDV", NewEmisData!$B:$B, $A370, NewEmisData!$C:$C, $H370, NewEmisData!$D:$D, CA$2))</f>
        <v>0</v>
      </c>
      <c r="CB370" s="335">
        <v>0</v>
      </c>
      <c r="CC370" s="335">
        <f>$I370*IF($G370="Pickup", SUMIFS(NewEmisData!E:E, NewEmisData!$A:$A, "Pickup", NewEmisData!$B:$B, $A370, NewEmisData!$C:$C, $H370, NewEmisData!$D:$D, CC$2), SUMIFS(NewEmisData!E:E, NewEmisData!$A:$A, "LDV", NewEmisData!$B:$B, $A370, NewEmisData!$C:$C, $H370, NewEmisData!$D:$D, CC$2))</f>
        <v>0</v>
      </c>
      <c r="CD370" s="335">
        <f>$I370*IF($G370="Pickup", SUMIFS(NewEmisData!F:F, NewEmisData!$A:$A, "Pickup", NewEmisData!$B:$B, $A370, NewEmisData!$C:$C, $H370, NewEmisData!$D:$D, CD$2), SUMIFS(NewEmisData!F:F, NewEmisData!$A:$A, "LDV", NewEmisData!$B:$B, $A370, NewEmisData!$C:$C, $H370, NewEmisData!$D:$D, CD$2))</f>
        <v>0</v>
      </c>
      <c r="CE370" s="335">
        <f>$I370*IF($G370="Pickup", SUMIFS(NewEmisData!G:G, NewEmisData!$A:$A, "Pickup", NewEmisData!$B:$B, $A370, NewEmisData!$C:$C, $H370, NewEmisData!$D:$D, CE$2), SUMIFS(NewEmisData!G:G, NewEmisData!$A:$A, "LDV", NewEmisData!$B:$B, $A370, NewEmisData!$C:$C, $H370, NewEmisData!$D:$D, CE$2))</f>
        <v>0</v>
      </c>
      <c r="CF370" s="335">
        <f>$I370*IF($G370="Pickup", SUMIFS(NewEmisData!H:H, NewEmisData!$A:$A, "Pickup", NewEmisData!$B:$B, $A370, NewEmisData!$C:$C, $H370, NewEmisData!$D:$D, CF$2), SUMIFS(NewEmisData!H:H, NewEmisData!$A:$A, "LDV", NewEmisData!$B:$B, $A370, NewEmisData!$C:$C, $H370, NewEmisData!$D:$D, CF$2))</f>
        <v>0</v>
      </c>
      <c r="CG370" s="335">
        <f>$I370*IF($G370="Pickup", SUMIFS(NewEmisData!I:I, NewEmisData!$A:$A, "Pickup", NewEmisData!$B:$B, $A370, NewEmisData!$C:$C, $H370, NewEmisData!$D:$D, CG$2), SUMIFS(NewEmisData!I:I, NewEmisData!$A:$A, "LDV", NewEmisData!$B:$B, $A370, NewEmisData!$C:$C, $H370, NewEmisData!$D:$D, CG$2))</f>
        <v>0</v>
      </c>
      <c r="CH370" s="335">
        <f>$I370*IF($G370="Pickup", SUMIFS(NewEmisData!J:J, NewEmisData!$A:$A, "Pickup", NewEmisData!$B:$B, $A370, NewEmisData!$C:$C, $H370, NewEmisData!$D:$D, CH$2), SUMIFS(NewEmisData!J:J, NewEmisData!$A:$A, "LDV", NewEmisData!$B:$B, $A370, NewEmisData!$C:$C, $H370, NewEmisData!$D:$D, CH$2))</f>
        <v>0</v>
      </c>
      <c r="CI370" s="335">
        <f>$I370*IF($G370="Pickup", SUMIFS(NewEmisData!K:K, NewEmisData!$A:$A, "Pickup", NewEmisData!$B:$B, $A370, NewEmisData!$C:$C, $H370, NewEmisData!$D:$D, CI$2), SUMIFS(NewEmisData!K:K, NewEmisData!$A:$A, "LDV", NewEmisData!$B:$B, $A370, NewEmisData!$C:$C, $H370, NewEmisData!$D:$D, CI$2))</f>
        <v>0</v>
      </c>
      <c r="CJ370" s="335">
        <f>$I370*IF($G370="Pickup", SUMIFS(NewEmisData!L:L, NewEmisData!$A:$A, "Pickup", NewEmisData!$B:$B, $A370, NewEmisData!$C:$C, $H370, NewEmisData!$D:$D, CJ$2), SUMIFS(NewEmisData!L:L, NewEmisData!$A:$A, "LDV", NewEmisData!$B:$B, $A370, NewEmisData!$C:$C, $H370, NewEmisData!$D:$D, CJ$2))</f>
        <v>0</v>
      </c>
      <c r="CK370" s="335">
        <f>$I370*IF($G370="Pickup", SUMIFS(NewEmisData!M:M, NewEmisData!$A:$A, "Pickup", NewEmisData!$B:$B, $A370, NewEmisData!$C:$C, $H370, NewEmisData!$D:$D, CK$2), SUMIFS(NewEmisData!M:M, NewEmisData!$A:$A, "LDV", NewEmisData!$B:$B, $A370, NewEmisData!$C:$C, $H370, NewEmisData!$D:$D, CK$2))</f>
        <v>0</v>
      </c>
      <c r="CL370" s="335">
        <v>0</v>
      </c>
      <c r="CM370" s="335">
        <f>$I370*IF($G370="Pickup", SUMIFS(NewEmisData!E:E, NewEmisData!$A:$A, "Pickup", NewEmisData!$B:$B, $A370, NewEmisData!$C:$C, $H370, NewEmisData!$D:$D, CM$2), SUMIFS(NewEmisData!E:E, NewEmisData!$A:$A, "LDV", NewEmisData!$B:$B, $A370, NewEmisData!$C:$C, $H370, NewEmisData!$D:$D, CM$2))</f>
        <v>0</v>
      </c>
      <c r="CN370" s="335">
        <f>$I370*IF($G370="Pickup", SUMIFS(NewEmisData!F:F, NewEmisData!$A:$A, "Pickup", NewEmisData!$B:$B, $A370, NewEmisData!$C:$C, $H370, NewEmisData!$D:$D, CN$2), SUMIFS(NewEmisData!F:F, NewEmisData!$A:$A, "LDV", NewEmisData!$B:$B, $A370, NewEmisData!$C:$C, $H370, NewEmisData!$D:$D, CN$2))</f>
        <v>0</v>
      </c>
      <c r="CO370" s="335">
        <f>$I370*IF($G370="Pickup", SUMIFS(NewEmisData!G:G, NewEmisData!$A:$A, "Pickup", NewEmisData!$B:$B, $A370, NewEmisData!$C:$C, $H370, NewEmisData!$D:$D, CO$2), SUMIFS(NewEmisData!G:G, NewEmisData!$A:$A, "LDV", NewEmisData!$B:$B, $A370, NewEmisData!$C:$C, $H370, NewEmisData!$D:$D, CO$2))</f>
        <v>0</v>
      </c>
      <c r="CP370" s="335">
        <f>$I370*IF($G370="Pickup", SUMIFS(NewEmisData!H:H, NewEmisData!$A:$A, "Pickup", NewEmisData!$B:$B, $A370, NewEmisData!$C:$C, $H370, NewEmisData!$D:$D, CP$2), SUMIFS(NewEmisData!H:H, NewEmisData!$A:$A, "LDV", NewEmisData!$B:$B, $A370, NewEmisData!$C:$C, $H370, NewEmisData!$D:$D, CP$2))</f>
        <v>0</v>
      </c>
      <c r="CQ370" s="335">
        <f>$I370*IF($G370="Pickup", SUMIFS(NewEmisData!I:I, NewEmisData!$A:$A, "Pickup", NewEmisData!$B:$B, $A370, NewEmisData!$C:$C, $H370, NewEmisData!$D:$D, CQ$2), SUMIFS(NewEmisData!I:I, NewEmisData!$A:$A, "LDV", NewEmisData!$B:$B, $A370, NewEmisData!$C:$C, $H370, NewEmisData!$D:$D, CQ$2))</f>
        <v>0</v>
      </c>
      <c r="CR370" s="335">
        <f>$I370*IF($G370="Pickup", SUMIFS(NewEmisData!J:J, NewEmisData!$A:$A, "Pickup", NewEmisData!$B:$B, $A370, NewEmisData!$C:$C, $H370, NewEmisData!$D:$D, CR$2), SUMIFS(NewEmisData!J:J, NewEmisData!$A:$A, "LDV", NewEmisData!$B:$B, $A370, NewEmisData!$C:$C, $H370, NewEmisData!$D:$D, CR$2))</f>
        <v>0</v>
      </c>
      <c r="CS370" s="335">
        <f>$I370*IF($G370="Pickup", SUMIFS(NewEmisData!K:K, NewEmisData!$A:$A, "Pickup", NewEmisData!$B:$B, $A370, NewEmisData!$C:$C, $H370, NewEmisData!$D:$D, CS$2), SUMIFS(NewEmisData!K:K, NewEmisData!$A:$A, "LDV", NewEmisData!$B:$B, $A370, NewEmisData!$C:$C, $H370, NewEmisData!$D:$D, CS$2))</f>
        <v>0</v>
      </c>
      <c r="CT370" s="335">
        <f>$I370*IF($G370="Pickup", SUMIFS(NewEmisData!L:L, NewEmisData!$A:$A, "Pickup", NewEmisData!$B:$B, $A370, NewEmisData!$C:$C, $H370, NewEmisData!$D:$D, CT$2), SUMIFS(NewEmisData!L:L, NewEmisData!$A:$A, "LDV", NewEmisData!$B:$B, $A370, NewEmisData!$C:$C, $H370, NewEmisData!$D:$D, CT$2))</f>
        <v>0</v>
      </c>
      <c r="CU370" s="335">
        <f>$I370*IF($G370="Pickup", SUMIFS(NewEmisData!M:M, NewEmisData!$A:$A, "Pickup", NewEmisData!$B:$B, $A370, NewEmisData!$C:$C, $H370, NewEmisData!$D:$D, CU$2), SUMIFS(NewEmisData!M:M, NewEmisData!$A:$A, "LDV", NewEmisData!$B:$B, $A370, NewEmisData!$C:$C, $H370, NewEmisData!$D:$D, CU$2))</f>
        <v>0</v>
      </c>
      <c r="CV370" s="335">
        <v>0</v>
      </c>
      <c r="CW370" s="335">
        <v>0</v>
      </c>
      <c r="CX370" s="335">
        <v>0</v>
      </c>
      <c r="CY370" s="335">
        <v>0</v>
      </c>
      <c r="CZ370" s="335">
        <v>0</v>
      </c>
      <c r="DA370" s="335">
        <v>0</v>
      </c>
      <c r="DB370" s="335">
        <v>0</v>
      </c>
      <c r="DC370" s="335">
        <v>0</v>
      </c>
      <c r="DD370" s="335">
        <v>0</v>
      </c>
      <c r="DE370" s="335">
        <v>0</v>
      </c>
      <c r="DF370" s="335">
        <v>0</v>
      </c>
      <c r="DG370" s="335">
        <f>$I370*IF($G370="Pickup", SUMIFS(NewEmisData!E:E, NewEmisData!$A:$A, "Pickup", NewEmisData!$B:$B, $A370, NewEmisData!$C:$C, $H370, NewEmisData!$D:$D, DG$2), SUMIFS(NewEmisData!E:E, NewEmisData!$A:$A, "LDV", NewEmisData!$B:$B, $A370, NewEmisData!$C:$C, $H370, NewEmisData!$D:$D, DG$2))</f>
        <v>0</v>
      </c>
      <c r="DH370" s="335">
        <f>$I370*IF($G370="Pickup", SUMIFS(NewEmisData!F:F, NewEmisData!$A:$A, "Pickup", NewEmisData!$B:$B, $A370, NewEmisData!$C:$C, $H370, NewEmisData!$D:$D, DH$2), SUMIFS(NewEmisData!F:F, NewEmisData!$A:$A, "LDV", NewEmisData!$B:$B, $A370, NewEmisData!$C:$C, $H370, NewEmisData!$D:$D, DH$2))</f>
        <v>0</v>
      </c>
      <c r="DI370" s="335">
        <f>$I370*IF($G370="Pickup", SUMIFS(NewEmisData!G:G, NewEmisData!$A:$A, "Pickup", NewEmisData!$B:$B, $A370, NewEmisData!$C:$C, $H370, NewEmisData!$D:$D, DI$2), SUMIFS(NewEmisData!G:G, NewEmisData!$A:$A, "LDV", NewEmisData!$B:$B, $A370, NewEmisData!$C:$C, $H370, NewEmisData!$D:$D, DI$2))</f>
        <v>0</v>
      </c>
      <c r="DJ370" s="335">
        <f>$I370*IF($G370="Pickup", SUMIFS(NewEmisData!H:H, NewEmisData!$A:$A, "Pickup", NewEmisData!$B:$B, $A370, NewEmisData!$C:$C, $H370, NewEmisData!$D:$D, DJ$2), SUMIFS(NewEmisData!H:H, NewEmisData!$A:$A, "LDV", NewEmisData!$B:$B, $A370, NewEmisData!$C:$C, $H370, NewEmisData!$D:$D, DJ$2))</f>
        <v>0</v>
      </c>
      <c r="DK370" s="335">
        <f>$I370*IF($G370="Pickup", SUMIFS(NewEmisData!I:I, NewEmisData!$A:$A, "Pickup", NewEmisData!$B:$B, $A370, NewEmisData!$C:$C, $H370, NewEmisData!$D:$D, DK$2), SUMIFS(NewEmisData!I:I, NewEmisData!$A:$A, "LDV", NewEmisData!$B:$B, $A370, NewEmisData!$C:$C, $H370, NewEmisData!$D:$D, DK$2))</f>
        <v>0</v>
      </c>
      <c r="DL370" s="335">
        <f>$I370*IF($G370="Pickup", SUMIFS(NewEmisData!J:J, NewEmisData!$A:$A, "Pickup", NewEmisData!$B:$B, $A370, NewEmisData!$C:$C, $H370, NewEmisData!$D:$D, DL$2), SUMIFS(NewEmisData!J:J, NewEmisData!$A:$A, "LDV", NewEmisData!$B:$B, $A370, NewEmisData!$C:$C, $H370, NewEmisData!$D:$D, DL$2))</f>
        <v>0</v>
      </c>
      <c r="DM370" s="335">
        <f>$I370*IF($G370="Pickup", SUMIFS(NewEmisData!K:K, NewEmisData!$A:$A, "Pickup", NewEmisData!$B:$B, $A370, NewEmisData!$C:$C, $H370, NewEmisData!$D:$D, DM$2), SUMIFS(NewEmisData!K:K, NewEmisData!$A:$A, "LDV", NewEmisData!$B:$B, $A370, NewEmisData!$C:$C, $H370, NewEmisData!$D:$D, DM$2))</f>
        <v>0</v>
      </c>
      <c r="DN370" s="335">
        <f>$I370*IF($G370="Pickup", SUMIFS(NewEmisData!L:L, NewEmisData!$A:$A, "Pickup", NewEmisData!$B:$B, $A370, NewEmisData!$C:$C, $H370, NewEmisData!$D:$D, DN$2), SUMIFS(NewEmisData!L:L, NewEmisData!$A:$A, "LDV", NewEmisData!$B:$B, $A370, NewEmisData!$C:$C, $H370, NewEmisData!$D:$D, DN$2))</f>
        <v>0</v>
      </c>
      <c r="DO370" s="335">
        <f>$I370*IF($G370="Pickup", SUMIFS(NewEmisData!M:M, NewEmisData!$A:$A, "Pickup", NewEmisData!$B:$B, $A370, NewEmisData!$C:$C, $H370, NewEmisData!$D:$D, DO$2), SUMIFS(NewEmisData!M:M, NewEmisData!$A:$A, "LDV", NewEmisData!$B:$B, $A370, NewEmisData!$C:$C, $H370, NewEmisData!$D:$D, DO$2))</f>
        <v>0</v>
      </c>
      <c r="DP370" s="335">
        <v>0</v>
      </c>
      <c r="DQ370" s="335">
        <f>$I370*IF($G370="Pickup", SUMIFS(NewEmisData!E:E, NewEmisData!$A:$A, "Pickup", NewEmisData!$B:$B, $A370, NewEmisData!$C:$C, $H370, NewEmisData!$D:$D, DQ$2), SUMIFS(NewEmisData!E:E, NewEmisData!$A:$A, "LDV", NewEmisData!$B:$B, $A370, NewEmisData!$C:$C, $H370, NewEmisData!$D:$D, DQ$2))</f>
        <v>0</v>
      </c>
      <c r="DR370" s="335">
        <f>$I370*IF($G370="Pickup", SUMIFS(NewEmisData!F:F, NewEmisData!$A:$A, "Pickup", NewEmisData!$B:$B, $A370, NewEmisData!$C:$C, $H370, NewEmisData!$D:$D, DR$2), SUMIFS(NewEmisData!F:F, NewEmisData!$A:$A, "LDV", NewEmisData!$B:$B, $A370, NewEmisData!$C:$C, $H370, NewEmisData!$D:$D, DR$2))</f>
        <v>0</v>
      </c>
      <c r="DS370" s="335">
        <f>$I370*IF($G370="Pickup", SUMIFS(NewEmisData!G:G, NewEmisData!$A:$A, "Pickup", NewEmisData!$B:$B, $A370, NewEmisData!$C:$C, $H370, NewEmisData!$D:$D, DS$2), SUMIFS(NewEmisData!G:G, NewEmisData!$A:$A, "LDV", NewEmisData!$B:$B, $A370, NewEmisData!$C:$C, $H370, NewEmisData!$D:$D, DS$2))</f>
        <v>0</v>
      </c>
      <c r="DT370" s="335">
        <f>$I370*IF($G370="Pickup", SUMIFS(NewEmisData!H:H, NewEmisData!$A:$A, "Pickup", NewEmisData!$B:$B, $A370, NewEmisData!$C:$C, $H370, NewEmisData!$D:$D, DT$2), SUMIFS(NewEmisData!H:H, NewEmisData!$A:$A, "LDV", NewEmisData!$B:$B, $A370, NewEmisData!$C:$C, $H370, NewEmisData!$D:$D, DT$2))</f>
        <v>0</v>
      </c>
      <c r="DU370" s="335">
        <f>$I370*IF($G370="Pickup", SUMIFS(NewEmisData!I:I, NewEmisData!$A:$A, "Pickup", NewEmisData!$B:$B, $A370, NewEmisData!$C:$C, $H370, NewEmisData!$D:$D, DU$2), SUMIFS(NewEmisData!I:I, NewEmisData!$A:$A, "LDV", NewEmisData!$B:$B, $A370, NewEmisData!$C:$C, $H370, NewEmisData!$D:$D, DU$2))</f>
        <v>0</v>
      </c>
      <c r="DV370" s="335">
        <f>$I370*IF($G370="Pickup", SUMIFS(NewEmisData!J:J, NewEmisData!$A:$A, "Pickup", NewEmisData!$B:$B, $A370, NewEmisData!$C:$C, $H370, NewEmisData!$D:$D, DV$2), SUMIFS(NewEmisData!J:J, NewEmisData!$A:$A, "LDV", NewEmisData!$B:$B, $A370, NewEmisData!$C:$C, $H370, NewEmisData!$D:$D, DV$2))</f>
        <v>0</v>
      </c>
      <c r="DW370" s="335">
        <f>$I370*IF($G370="Pickup", SUMIFS(NewEmisData!K:K, NewEmisData!$A:$A, "Pickup", NewEmisData!$B:$B, $A370, NewEmisData!$C:$C, $H370, NewEmisData!$D:$D, DW$2), SUMIFS(NewEmisData!K:K, NewEmisData!$A:$A, "LDV", NewEmisData!$B:$B, $A370, NewEmisData!$C:$C, $H370, NewEmisData!$D:$D, DW$2))</f>
        <v>0</v>
      </c>
      <c r="DX370" s="335">
        <f>$I370*IF($G370="Pickup", SUMIFS(NewEmisData!L:L, NewEmisData!$A:$A, "Pickup", NewEmisData!$B:$B, $A370, NewEmisData!$C:$C, $H370, NewEmisData!$D:$D, DX$2), SUMIFS(NewEmisData!L:L, NewEmisData!$A:$A, "LDV", NewEmisData!$B:$B, $A370, NewEmisData!$C:$C, $H370, NewEmisData!$D:$D, DX$2))</f>
        <v>0</v>
      </c>
      <c r="DY370" s="335">
        <f>$I370*IF($G370="Pickup", SUMIFS(NewEmisData!M:M, NewEmisData!$A:$A, "Pickup", NewEmisData!$B:$B, $A370, NewEmisData!$C:$C, $H370, NewEmisData!$D:$D, DY$2), SUMIFS(NewEmisData!M:M, NewEmisData!$A:$A, "LDV", NewEmisData!$B:$B, $A370, NewEmisData!$C:$C, $H370, NewEmisData!$D:$D, DY$2))</f>
        <v>0</v>
      </c>
      <c r="DZ370" s="335">
        <v>0</v>
      </c>
      <c r="EA370" s="335">
        <f t="shared" si="658"/>
        <v>0</v>
      </c>
      <c r="EB370" s="335">
        <f t="shared" si="659"/>
        <v>0</v>
      </c>
      <c r="EC370" s="335">
        <f t="shared" si="660"/>
        <v>0</v>
      </c>
      <c r="ED370" s="335">
        <f t="shared" si="661"/>
        <v>0</v>
      </c>
      <c r="EE370" s="335">
        <f t="shared" si="662"/>
        <v>0</v>
      </c>
      <c r="EF370" s="335">
        <f t="shared" si="663"/>
        <v>0</v>
      </c>
      <c r="EG370" s="335">
        <f t="shared" si="664"/>
        <v>0</v>
      </c>
      <c r="EH370" s="335">
        <f t="shared" si="665"/>
        <v>0</v>
      </c>
      <c r="EI370" s="335">
        <f t="shared" si="666"/>
        <v>0</v>
      </c>
      <c r="EJ370" s="335">
        <f t="shared" si="667"/>
        <v>0</v>
      </c>
      <c r="EK370" s="335">
        <f t="shared" si="668"/>
        <v>0</v>
      </c>
      <c r="EL370" s="335">
        <f t="shared" si="669"/>
        <v>0</v>
      </c>
      <c r="EM370" s="335">
        <f t="shared" si="670"/>
        <v>0</v>
      </c>
      <c r="EN370" s="335">
        <f t="shared" si="671"/>
        <v>0</v>
      </c>
      <c r="EO370" s="335">
        <f t="shared" si="672"/>
        <v>0</v>
      </c>
      <c r="EP370" s="335">
        <f t="shared" si="673"/>
        <v>0</v>
      </c>
      <c r="EQ370" s="335">
        <f t="shared" si="674"/>
        <v>0</v>
      </c>
      <c r="ER370" s="335">
        <f t="shared" si="675"/>
        <v>0</v>
      </c>
      <c r="ES370" s="335">
        <f t="shared" si="676"/>
        <v>0</v>
      </c>
      <c r="ET370" s="335">
        <f t="shared" si="677"/>
        <v>0</v>
      </c>
      <c r="EU370" s="335">
        <f t="shared" si="678"/>
        <v>0</v>
      </c>
      <c r="EV370" s="335">
        <f t="shared" si="679"/>
        <v>0</v>
      </c>
      <c r="EW370" s="335">
        <f t="shared" si="680"/>
        <v>0</v>
      </c>
      <c r="EX370" s="335">
        <f t="shared" si="681"/>
        <v>0</v>
      </c>
      <c r="EY370" s="335">
        <f t="shared" si="682"/>
        <v>0</v>
      </c>
      <c r="EZ370" s="335">
        <f t="shared" si="683"/>
        <v>0</v>
      </c>
      <c r="FA370" s="335">
        <f t="shared" si="684"/>
        <v>0</v>
      </c>
      <c r="FB370" s="335">
        <f t="shared" si="685"/>
        <v>0</v>
      </c>
      <c r="FC370" s="335">
        <f t="shared" si="686"/>
        <v>0</v>
      </c>
      <c r="FD370" s="335">
        <f t="shared" si="687"/>
        <v>0</v>
      </c>
      <c r="FE370" s="335">
        <f t="shared" si="688"/>
        <v>7.3243110221385299E-2</v>
      </c>
      <c r="FF370" s="335">
        <f t="shared" si="689"/>
        <v>7.3243110221385299E-2</v>
      </c>
      <c r="FG370" s="335">
        <f t="shared" si="690"/>
        <v>7.32430660863298E-2</v>
      </c>
      <c r="FH370" s="335">
        <f t="shared" si="691"/>
        <v>7.3243157465552503E-2</v>
      </c>
      <c r="FI370" s="335">
        <f t="shared" si="692"/>
        <v>7.3243061950548305E-2</v>
      </c>
      <c r="FJ370" s="335">
        <f t="shared" si="693"/>
        <v>7.3243007522533404E-2</v>
      </c>
      <c r="FK370" s="335">
        <f t="shared" si="694"/>
        <v>7.3243037508868306E-2</v>
      </c>
      <c r="FL370" s="335">
        <f t="shared" si="695"/>
        <v>7.3242921236188793E-2</v>
      </c>
      <c r="FM370" s="335">
        <f t="shared" si="696"/>
        <v>7.3242921236188793E-2</v>
      </c>
      <c r="FN370" s="335">
        <f t="shared" si="697"/>
        <v>2.3805319372350052E-2</v>
      </c>
      <c r="FO370" s="335">
        <f t="shared" si="698"/>
        <v>9.4510282374974993E-3</v>
      </c>
      <c r="FP370" s="335">
        <f t="shared" si="699"/>
        <v>9.4510282374974993E-3</v>
      </c>
      <c r="FQ370" s="335">
        <f t="shared" si="700"/>
        <v>9.4510125266560902E-3</v>
      </c>
      <c r="FR370" s="335">
        <f t="shared" si="701"/>
        <v>9.4510284224167199E-3</v>
      </c>
      <c r="FS370" s="335">
        <f t="shared" si="702"/>
        <v>9.4510120080224802E-3</v>
      </c>
      <c r="FT370" s="335">
        <f t="shared" si="703"/>
        <v>9.4510218218297193E-3</v>
      </c>
      <c r="FU370" s="335">
        <f t="shared" si="704"/>
        <v>9.4510103244617501E-3</v>
      </c>
      <c r="FV370" s="335">
        <f t="shared" si="705"/>
        <v>9.4510089054136992E-3</v>
      </c>
      <c r="FW370" s="335">
        <f t="shared" si="706"/>
        <v>9.4510089054136992E-3</v>
      </c>
      <c r="FX370" s="335">
        <f t="shared" si="707"/>
        <v>1.6506531515565108E-3</v>
      </c>
    </row>
    <row r="371" spans="1:180" x14ac:dyDescent="0.2">
      <c r="A371" s="305" t="str">
        <f>_xlfn.CONCAT(IF(LEFT(TRIM(A370),1)="*", "*R", "R"), 1+RIGHT(TRIM(A370),1))</f>
        <v>R3</v>
      </c>
      <c r="B371" s="305" t="str">
        <f t="shared" ref="B371:B374" si="719">B370</f>
        <v>TLMCELC100</v>
      </c>
      <c r="C371" s="305" t="str">
        <f t="shared" ref="C371:C374" si="720">C370</f>
        <v>TL.ELC.MC.ELC100</v>
      </c>
      <c r="D371" s="301" t="str">
        <f t="shared" ref="D371:D374" si="721">D370</f>
        <v>bn-vmt, bn-vmt/a</v>
      </c>
      <c r="E371" s="301" t="str">
        <f t="shared" ref="E371:E374" si="722">E370</f>
        <v>TRNELC</v>
      </c>
      <c r="F371" s="301" t="str">
        <f t="shared" ref="F371:F374" si="723">F370</f>
        <v>TL</v>
      </c>
      <c r="G371" s="315" t="s">
        <v>813</v>
      </c>
      <c r="H371" s="315" t="s">
        <v>36</v>
      </c>
      <c r="I371" s="315">
        <v>1</v>
      </c>
      <c r="J371" s="315" t="str">
        <f t="shared" si="708"/>
        <v>Mini car-ELC</v>
      </c>
      <c r="K371" s="335">
        <f>$I371*IF($G371="Pickup", SUMIFS(NewEmisData!E:E, NewEmisData!$A:$A, "Pickup", NewEmisData!$B:$B, $A371, NewEmisData!$C:$C, $H371, NewEmisData!$D:$D, K$2), SUMIFS(NewEmisData!E:E, NewEmisData!$A:$A, "LDV", NewEmisData!$B:$B, $A371, NewEmisData!$C:$C, $H371, NewEmisData!$D:$D, K$2))</f>
        <v>0</v>
      </c>
      <c r="L371" s="335">
        <f>$I371*IF($G371="Pickup", SUMIFS(NewEmisData!F:F, NewEmisData!$A:$A, "Pickup", NewEmisData!$B:$B, $A371, NewEmisData!$C:$C, $H371, NewEmisData!$D:$D, L$2), SUMIFS(NewEmisData!F:F, NewEmisData!$A:$A, "LDV", NewEmisData!$B:$B, $A371, NewEmisData!$C:$C, $H371, NewEmisData!$D:$D, L$2))</f>
        <v>0</v>
      </c>
      <c r="M371" s="335">
        <f>$I371*IF($G371="Pickup", SUMIFS(NewEmisData!G:G, NewEmisData!$A:$A, "Pickup", NewEmisData!$B:$B, $A371, NewEmisData!$C:$C, $H371, NewEmisData!$D:$D, M$2), SUMIFS(NewEmisData!G:G, NewEmisData!$A:$A, "LDV", NewEmisData!$B:$B, $A371, NewEmisData!$C:$C, $H371, NewEmisData!$D:$D, M$2))</f>
        <v>0</v>
      </c>
      <c r="N371" s="335">
        <f>$I371*IF($G371="Pickup", SUMIFS(NewEmisData!H:H, NewEmisData!$A:$A, "Pickup", NewEmisData!$B:$B, $A371, NewEmisData!$C:$C, $H371, NewEmisData!$D:$D, N$2), SUMIFS(NewEmisData!H:H, NewEmisData!$A:$A, "LDV", NewEmisData!$B:$B, $A371, NewEmisData!$C:$C, $H371, NewEmisData!$D:$D, N$2))</f>
        <v>0</v>
      </c>
      <c r="O371" s="335">
        <f>$I371*IF($G371="Pickup", SUMIFS(NewEmisData!I:I, NewEmisData!$A:$A, "Pickup", NewEmisData!$B:$B, $A371, NewEmisData!$C:$C, $H371, NewEmisData!$D:$D, O$2), SUMIFS(NewEmisData!I:I, NewEmisData!$A:$A, "LDV", NewEmisData!$B:$B, $A371, NewEmisData!$C:$C, $H371, NewEmisData!$D:$D, O$2))</f>
        <v>0</v>
      </c>
      <c r="P371" s="335">
        <f>$I371*IF($G371="Pickup", SUMIFS(NewEmisData!J:J, NewEmisData!$A:$A, "Pickup", NewEmisData!$B:$B, $A371, NewEmisData!$C:$C, $H371, NewEmisData!$D:$D, P$2), SUMIFS(NewEmisData!J:J, NewEmisData!$A:$A, "LDV", NewEmisData!$B:$B, $A371, NewEmisData!$C:$C, $H371, NewEmisData!$D:$D, P$2))</f>
        <v>0</v>
      </c>
      <c r="Q371" s="335">
        <f>$I371*IF($G371="Pickup", SUMIFS(NewEmisData!K:K, NewEmisData!$A:$A, "Pickup", NewEmisData!$B:$B, $A371, NewEmisData!$C:$C, $H371, NewEmisData!$D:$D, Q$2), SUMIFS(NewEmisData!K:K, NewEmisData!$A:$A, "LDV", NewEmisData!$B:$B, $A371, NewEmisData!$C:$C, $H371, NewEmisData!$D:$D, Q$2))</f>
        <v>0</v>
      </c>
      <c r="R371" s="335">
        <f>$I371*IF($G371="Pickup", SUMIFS(NewEmisData!L:L, NewEmisData!$A:$A, "Pickup", NewEmisData!$B:$B, $A371, NewEmisData!$C:$C, $H371, NewEmisData!$D:$D, R$2), SUMIFS(NewEmisData!L:L, NewEmisData!$A:$A, "LDV", NewEmisData!$B:$B, $A371, NewEmisData!$C:$C, $H371, NewEmisData!$D:$D, R$2))</f>
        <v>0</v>
      </c>
      <c r="S371" s="335">
        <f>$I371*IF($G371="Pickup", SUMIFS(NewEmisData!M:M, NewEmisData!$A:$A, "Pickup", NewEmisData!$B:$B, $A371, NewEmisData!$C:$C, $H371, NewEmisData!$D:$D, S$2), SUMIFS(NewEmisData!M:M, NewEmisData!$A:$A, "LDV", NewEmisData!$B:$B, $A371, NewEmisData!$C:$C, $H371, NewEmisData!$D:$D, S$2))</f>
        <v>0</v>
      </c>
      <c r="T371" s="335">
        <v>0</v>
      </c>
      <c r="U371" s="335">
        <f>$I371*IF($G371="Pickup", SUMIFS(NewEmisData!E:E, NewEmisData!$A:$A, "Pickup", NewEmisData!$B:$B, $A371, NewEmisData!$C:$C, $H371, NewEmisData!$D:$D, U$2), SUMIFS(NewEmisData!E:E, NewEmisData!$A:$A, "LDV", NewEmisData!$B:$B, $A371, NewEmisData!$C:$C, $H371, NewEmisData!$D:$D, U$2))</f>
        <v>0</v>
      </c>
      <c r="V371" s="335">
        <f>$I371*IF($G371="Pickup", SUMIFS(NewEmisData!F:F, NewEmisData!$A:$A, "Pickup", NewEmisData!$B:$B, $A371, NewEmisData!$C:$C, $H371, NewEmisData!$D:$D, V$2), SUMIFS(NewEmisData!F:F, NewEmisData!$A:$A, "LDV", NewEmisData!$B:$B, $A371, NewEmisData!$C:$C, $H371, NewEmisData!$D:$D, V$2))</f>
        <v>0</v>
      </c>
      <c r="W371" s="335">
        <f>$I371*IF($G371="Pickup", SUMIFS(NewEmisData!G:G, NewEmisData!$A:$A, "Pickup", NewEmisData!$B:$B, $A371, NewEmisData!$C:$C, $H371, NewEmisData!$D:$D, W$2), SUMIFS(NewEmisData!G:G, NewEmisData!$A:$A, "LDV", NewEmisData!$B:$B, $A371, NewEmisData!$C:$C, $H371, NewEmisData!$D:$D, W$2))</f>
        <v>0</v>
      </c>
      <c r="X371" s="335">
        <f>$I371*IF($G371="Pickup", SUMIFS(NewEmisData!H:H, NewEmisData!$A:$A, "Pickup", NewEmisData!$B:$B, $A371, NewEmisData!$C:$C, $H371, NewEmisData!$D:$D, X$2), SUMIFS(NewEmisData!H:H, NewEmisData!$A:$A, "LDV", NewEmisData!$B:$B, $A371, NewEmisData!$C:$C, $H371, NewEmisData!$D:$D, X$2))</f>
        <v>0</v>
      </c>
      <c r="Y371" s="335">
        <f>$I371*IF($G371="Pickup", SUMIFS(NewEmisData!I:I, NewEmisData!$A:$A, "Pickup", NewEmisData!$B:$B, $A371, NewEmisData!$C:$C, $H371, NewEmisData!$D:$D, Y$2), SUMIFS(NewEmisData!I:I, NewEmisData!$A:$A, "LDV", NewEmisData!$B:$B, $A371, NewEmisData!$C:$C, $H371, NewEmisData!$D:$D, Y$2))</f>
        <v>0</v>
      </c>
      <c r="Z371" s="335">
        <f>$I371*IF($G371="Pickup", SUMIFS(NewEmisData!J:J, NewEmisData!$A:$A, "Pickup", NewEmisData!$B:$B, $A371, NewEmisData!$C:$C, $H371, NewEmisData!$D:$D, Z$2), SUMIFS(NewEmisData!J:J, NewEmisData!$A:$A, "LDV", NewEmisData!$B:$B, $A371, NewEmisData!$C:$C, $H371, NewEmisData!$D:$D, Z$2))</f>
        <v>0</v>
      </c>
      <c r="AA371" s="335">
        <f>$I371*IF($G371="Pickup", SUMIFS(NewEmisData!K:K, NewEmisData!$A:$A, "Pickup", NewEmisData!$B:$B, $A371, NewEmisData!$C:$C, $H371, NewEmisData!$D:$D, AA$2), SUMIFS(NewEmisData!K:K, NewEmisData!$A:$A, "LDV", NewEmisData!$B:$B, $A371, NewEmisData!$C:$C, $H371, NewEmisData!$D:$D, AA$2))</f>
        <v>0</v>
      </c>
      <c r="AB371" s="335">
        <f>$I371*IF($G371="Pickup", SUMIFS(NewEmisData!L:L, NewEmisData!$A:$A, "Pickup", NewEmisData!$B:$B, $A371, NewEmisData!$C:$C, $H371, NewEmisData!$D:$D, AB$2), SUMIFS(NewEmisData!L:L, NewEmisData!$A:$A, "LDV", NewEmisData!$B:$B, $A371, NewEmisData!$C:$C, $H371, NewEmisData!$D:$D, AB$2))</f>
        <v>0</v>
      </c>
      <c r="AC371" s="335">
        <f>$I371*IF($G371="Pickup", SUMIFS(NewEmisData!M:M, NewEmisData!$A:$A, "Pickup", NewEmisData!$B:$B, $A371, NewEmisData!$C:$C, $H371, NewEmisData!$D:$D, AC$2), SUMIFS(NewEmisData!M:M, NewEmisData!$A:$A, "LDV", NewEmisData!$B:$B, $A371, NewEmisData!$C:$C, $H371, NewEmisData!$D:$D, AC$2))</f>
        <v>0</v>
      </c>
      <c r="AD371" s="335">
        <v>0</v>
      </c>
      <c r="AE371" s="335">
        <f>$I371*IF($G371="Pickup", SUMIFS(NewEmisData!E:E, NewEmisData!$A:$A, "Pickup", NewEmisData!$B:$B, $A371, NewEmisData!$C:$C, $H371, NewEmisData!$D:$D, AE$2), SUMIFS(NewEmisData!E:E, NewEmisData!$A:$A, "LDV", NewEmisData!$B:$B, $A371, NewEmisData!$C:$C, $H371, NewEmisData!$D:$D, AE$2))</f>
        <v>0</v>
      </c>
      <c r="AF371" s="335">
        <f>$I371*IF($G371="Pickup", SUMIFS(NewEmisData!F:F, NewEmisData!$A:$A, "Pickup", NewEmisData!$B:$B, $A371, NewEmisData!$C:$C, $H371, NewEmisData!$D:$D, AF$2), SUMIFS(NewEmisData!F:F, NewEmisData!$A:$A, "LDV", NewEmisData!$B:$B, $A371, NewEmisData!$C:$C, $H371, NewEmisData!$D:$D, AF$2))</f>
        <v>0</v>
      </c>
      <c r="AG371" s="335">
        <f>$I371*IF($G371="Pickup", SUMIFS(NewEmisData!G:G, NewEmisData!$A:$A, "Pickup", NewEmisData!$B:$B, $A371, NewEmisData!$C:$C, $H371, NewEmisData!$D:$D, AG$2), SUMIFS(NewEmisData!G:G, NewEmisData!$A:$A, "LDV", NewEmisData!$B:$B, $A371, NewEmisData!$C:$C, $H371, NewEmisData!$D:$D, AG$2))</f>
        <v>0</v>
      </c>
      <c r="AH371" s="335">
        <f>$I371*IF($G371="Pickup", SUMIFS(NewEmisData!H:H, NewEmisData!$A:$A, "Pickup", NewEmisData!$B:$B, $A371, NewEmisData!$C:$C, $H371, NewEmisData!$D:$D, AH$2), SUMIFS(NewEmisData!H:H, NewEmisData!$A:$A, "LDV", NewEmisData!$B:$B, $A371, NewEmisData!$C:$C, $H371, NewEmisData!$D:$D, AH$2))</f>
        <v>0</v>
      </c>
      <c r="AI371" s="335">
        <f>$I371*IF($G371="Pickup", SUMIFS(NewEmisData!I:I, NewEmisData!$A:$A, "Pickup", NewEmisData!$B:$B, $A371, NewEmisData!$C:$C, $H371, NewEmisData!$D:$D, AI$2), SUMIFS(NewEmisData!I:I, NewEmisData!$A:$A, "LDV", NewEmisData!$B:$B, $A371, NewEmisData!$C:$C, $H371, NewEmisData!$D:$D, AI$2))</f>
        <v>0</v>
      </c>
      <c r="AJ371" s="335">
        <f>$I371*IF($G371="Pickup", SUMIFS(NewEmisData!J:J, NewEmisData!$A:$A, "Pickup", NewEmisData!$B:$B, $A371, NewEmisData!$C:$C, $H371, NewEmisData!$D:$D, AJ$2), SUMIFS(NewEmisData!J:J, NewEmisData!$A:$A, "LDV", NewEmisData!$B:$B, $A371, NewEmisData!$C:$C, $H371, NewEmisData!$D:$D, AJ$2))</f>
        <v>0</v>
      </c>
      <c r="AK371" s="335">
        <f>$I371*IF($G371="Pickup", SUMIFS(NewEmisData!K:K, NewEmisData!$A:$A, "Pickup", NewEmisData!$B:$B, $A371, NewEmisData!$C:$C, $H371, NewEmisData!$D:$D, AK$2), SUMIFS(NewEmisData!K:K, NewEmisData!$A:$A, "LDV", NewEmisData!$B:$B, $A371, NewEmisData!$C:$C, $H371, NewEmisData!$D:$D, AK$2))</f>
        <v>0</v>
      </c>
      <c r="AL371" s="335">
        <f>$I371*IF($G371="Pickup", SUMIFS(NewEmisData!L:L, NewEmisData!$A:$A, "Pickup", NewEmisData!$B:$B, $A371, NewEmisData!$C:$C, $H371, NewEmisData!$D:$D, AL$2), SUMIFS(NewEmisData!L:L, NewEmisData!$A:$A, "LDV", NewEmisData!$B:$B, $A371, NewEmisData!$C:$C, $H371, NewEmisData!$D:$D, AL$2))</f>
        <v>0</v>
      </c>
      <c r="AM371" s="335">
        <f>$I371*IF($G371="Pickup", SUMIFS(NewEmisData!M:M, NewEmisData!$A:$A, "Pickup", NewEmisData!$B:$B, $A371, NewEmisData!$C:$C, $H371, NewEmisData!$D:$D, AM$2), SUMIFS(NewEmisData!M:M, NewEmisData!$A:$A, "LDV", NewEmisData!$B:$B, $A371, NewEmisData!$C:$C, $H371, NewEmisData!$D:$D, AM$2))</f>
        <v>0</v>
      </c>
      <c r="AN371" s="335">
        <v>0</v>
      </c>
      <c r="AO371" s="335">
        <f>$I371*IF($G371="Pickup", SUMIFS(NewEmisData!E:E, NewEmisData!$A:$A, "Pickup", NewEmisData!$B:$B, $A371, NewEmisData!$C:$C, $H371, NewEmisData!$D:$D, AO$2), SUMIFS(NewEmisData!E:E, NewEmisData!$A:$A, "LDV", NewEmisData!$B:$B, $A371, NewEmisData!$C:$C, $H371, NewEmisData!$D:$D, AO$2))</f>
        <v>5.5949189126931899E-2</v>
      </c>
      <c r="AP371" s="335">
        <f>$I371*IF($G371="Pickup", SUMIFS(NewEmisData!F:F, NewEmisData!$A:$A, "Pickup", NewEmisData!$B:$B, $A371, NewEmisData!$C:$C, $H371, NewEmisData!$D:$D, AP$2), SUMIFS(NewEmisData!F:F, NewEmisData!$A:$A, "LDV", NewEmisData!$B:$B, $A371, NewEmisData!$C:$C, $H371, NewEmisData!$D:$D, AP$2))</f>
        <v>5.5949189126931899E-2</v>
      </c>
      <c r="AQ371" s="335">
        <f>$I371*IF($G371="Pickup", SUMIFS(NewEmisData!G:G, NewEmisData!$A:$A, "Pickup", NewEmisData!$B:$B, $A371, NewEmisData!$C:$C, $H371, NewEmisData!$D:$D, AQ$2), SUMIFS(NewEmisData!G:G, NewEmisData!$A:$A, "LDV", NewEmisData!$B:$B, $A371, NewEmisData!$C:$C, $H371, NewEmisData!$D:$D, AQ$2))</f>
        <v>5.5949131442004002E-2</v>
      </c>
      <c r="AR371" s="335">
        <f>$I371*IF($G371="Pickup", SUMIFS(NewEmisData!H:H, NewEmisData!$A:$A, "Pickup", NewEmisData!$B:$B, $A371, NewEmisData!$C:$C, $H371, NewEmisData!$D:$D, AR$2), SUMIFS(NewEmisData!H:H, NewEmisData!$A:$A, "LDV", NewEmisData!$B:$B, $A371, NewEmisData!$C:$C, $H371, NewEmisData!$D:$D, AR$2))</f>
        <v>5.5949145320737102E-2</v>
      </c>
      <c r="AS371" s="335">
        <f>$I371*IF($G371="Pickup", SUMIFS(NewEmisData!I:I, NewEmisData!$A:$A, "Pickup", NewEmisData!$B:$B, $A371, NewEmisData!$C:$C, $H371, NewEmisData!$D:$D, AS$2), SUMIFS(NewEmisData!I:I, NewEmisData!$A:$A, "LDV", NewEmisData!$B:$B, $A371, NewEmisData!$C:$C, $H371, NewEmisData!$D:$D, AS$2))</f>
        <v>5.5949118174518898E-2</v>
      </c>
      <c r="AT371" s="335">
        <f>$I371*IF($G371="Pickup", SUMIFS(NewEmisData!J:J, NewEmisData!$A:$A, "Pickup", NewEmisData!$B:$B, $A371, NewEmisData!$C:$C, $H371, NewEmisData!$D:$D, AT$2), SUMIFS(NewEmisData!J:J, NewEmisData!$A:$A, "LDV", NewEmisData!$B:$B, $A371, NewEmisData!$C:$C, $H371, NewEmisData!$D:$D, AT$2))</f>
        <v>5.5949046541697099E-2</v>
      </c>
      <c r="AU371" s="335">
        <f>$I371*IF($G371="Pickup", SUMIFS(NewEmisData!K:K, NewEmisData!$A:$A, "Pickup", NewEmisData!$B:$B, $A371, NewEmisData!$C:$C, $H371, NewEmisData!$D:$D, AU$2), SUMIFS(NewEmisData!K:K, NewEmisData!$A:$A, "LDV", NewEmisData!$B:$B, $A371, NewEmisData!$C:$C, $H371, NewEmisData!$D:$D, AU$2))</f>
        <v>5.5949120890101497E-2</v>
      </c>
      <c r="AV371" s="335">
        <f>$I371*IF($G371="Pickup", SUMIFS(NewEmisData!L:L, NewEmisData!$A:$A, "Pickup", NewEmisData!$B:$B, $A371, NewEmisData!$C:$C, $H371, NewEmisData!$D:$D, AV$2), SUMIFS(NewEmisData!L:L, NewEmisData!$A:$A, "LDV", NewEmisData!$B:$B, $A371, NewEmisData!$C:$C, $H371, NewEmisData!$D:$D, AV$2))</f>
        <v>5.5949175401502099E-2</v>
      </c>
      <c r="AW371" s="335">
        <f>$I371*IF($G371="Pickup", SUMIFS(NewEmisData!M:M, NewEmisData!$A:$A, "Pickup", NewEmisData!$B:$B, $A371, NewEmisData!$C:$C, $H371, NewEmisData!$D:$D, AW$2), SUMIFS(NewEmisData!M:M, NewEmisData!$A:$A, "LDV", NewEmisData!$B:$B, $A371, NewEmisData!$C:$C, $H371, NewEmisData!$D:$D, AW$2))</f>
        <v>5.5949175401502099E-2</v>
      </c>
      <c r="AX371" s="335">
        <v>2.3805319372350052E-2</v>
      </c>
      <c r="AY371" s="335">
        <f>$I371*IF($G371="Pickup", SUMIFS(NewEmisData!E:E, NewEmisData!$A:$A, "Pickup", NewEmisData!$B:$B, $A371, NewEmisData!$C:$C, $H371, NewEmisData!$D:$D, AY$2), SUMIFS(NewEmisData!E:E, NewEmisData!$A:$A, "LDV", NewEmisData!$B:$B, $A371, NewEmisData!$C:$C, $H371, NewEmisData!$D:$D, AY$2))</f>
        <v>7.2571184818618403E-3</v>
      </c>
      <c r="AZ371" s="335">
        <f>$I371*IF($G371="Pickup", SUMIFS(NewEmisData!F:F, NewEmisData!$A:$A, "Pickup", NewEmisData!$B:$B, $A371, NewEmisData!$C:$C, $H371, NewEmisData!$D:$D, AZ$2), SUMIFS(NewEmisData!F:F, NewEmisData!$A:$A, "LDV", NewEmisData!$B:$B, $A371, NewEmisData!$C:$C, $H371, NewEmisData!$D:$D, AZ$2))</f>
        <v>7.2571184818618403E-3</v>
      </c>
      <c r="BA371" s="335">
        <f>$I371*IF($G371="Pickup", SUMIFS(NewEmisData!G:G, NewEmisData!$A:$A, "Pickup", NewEmisData!$B:$B, $A371, NewEmisData!$C:$C, $H371, NewEmisData!$D:$D, BA$2), SUMIFS(NewEmisData!G:G, NewEmisData!$A:$A, "LDV", NewEmisData!$B:$B, $A371, NewEmisData!$C:$C, $H371, NewEmisData!$D:$D, BA$2))</f>
        <v>7.2571114316428102E-3</v>
      </c>
      <c r="BB371" s="335">
        <f>$I371*IF($G371="Pickup", SUMIFS(NewEmisData!H:H, NewEmisData!$A:$A, "Pickup", NewEmisData!$B:$B, $A371, NewEmisData!$C:$C, $H371, NewEmisData!$D:$D, BB$2), SUMIFS(NewEmisData!H:H, NewEmisData!$A:$A, "LDV", NewEmisData!$B:$B, $A371, NewEmisData!$C:$C, $H371, NewEmisData!$D:$D, BB$2))</f>
        <v>7.2571137654529501E-3</v>
      </c>
      <c r="BC371" s="335">
        <f>$I371*IF($G371="Pickup", SUMIFS(NewEmisData!I:I, NewEmisData!$A:$A, "Pickup", NewEmisData!$B:$B, $A371, NewEmisData!$C:$C, $H371, NewEmisData!$D:$D, BC$2), SUMIFS(NewEmisData!I:I, NewEmisData!$A:$A, "LDV", NewEmisData!$B:$B, $A371, NewEmisData!$C:$C, $H371, NewEmisData!$D:$D, BC$2))</f>
        <v>7.2571068307629499E-3</v>
      </c>
      <c r="BD371" s="335">
        <f>$I371*IF($G371="Pickup", SUMIFS(NewEmisData!J:J, NewEmisData!$A:$A, "Pickup", NewEmisData!$B:$B, $A371, NewEmisData!$C:$C, $H371, NewEmisData!$D:$D, BD$2), SUMIFS(NewEmisData!J:J, NewEmisData!$A:$A, "LDV", NewEmisData!$B:$B, $A371, NewEmisData!$C:$C, $H371, NewEmisData!$D:$D, BD$2))</f>
        <v>7.2570974674633498E-3</v>
      </c>
      <c r="BE371" s="335">
        <f>$I371*IF($G371="Pickup", SUMIFS(NewEmisData!K:K, NewEmisData!$A:$A, "Pickup", NewEmisData!$B:$B, $A371, NewEmisData!$C:$C, $H371, NewEmisData!$D:$D, BE$2), SUMIFS(NewEmisData!K:K, NewEmisData!$A:$A, "LDV", NewEmisData!$B:$B, $A371, NewEmisData!$C:$C, $H371, NewEmisData!$D:$D, BE$2))</f>
        <v>7.25710679204878E-3</v>
      </c>
      <c r="BF371" s="335">
        <f>$I371*IF($G371="Pickup", SUMIFS(NewEmisData!L:L, NewEmisData!$A:$A, "Pickup", NewEmisData!$B:$B, $A371, NewEmisData!$C:$C, $H371, NewEmisData!$D:$D, BF$2), SUMIFS(NewEmisData!L:L, NewEmisData!$A:$A, "LDV", NewEmisData!$B:$B, $A371, NewEmisData!$C:$C, $H371, NewEmisData!$D:$D, BF$2))</f>
        <v>7.2571142164254898E-3</v>
      </c>
      <c r="BG371" s="335">
        <f>$I371*IF($G371="Pickup", SUMIFS(NewEmisData!M:M, NewEmisData!$A:$A, "Pickup", NewEmisData!$B:$B, $A371, NewEmisData!$C:$C, $H371, NewEmisData!$D:$D, BG$2), SUMIFS(NewEmisData!M:M, NewEmisData!$A:$A, "LDV", NewEmisData!$B:$B, $A371, NewEmisData!$C:$C, $H371, NewEmisData!$D:$D, BG$2))</f>
        <v>7.2571142164254898E-3</v>
      </c>
      <c r="BH371" s="335">
        <v>1.6506531515565108E-3</v>
      </c>
      <c r="BI371" s="335">
        <f>$I371*IF($G371="Pickup", SUMIFS(NewEmisData!E:E, NewEmisData!$A:$A, "Pickup", NewEmisData!$B:$B, $A371, NewEmisData!$C:$C, $H371, NewEmisData!$D:$D, BI$2), SUMIFS(NewEmisData!E:E, NewEmisData!$A:$A, "LDV", NewEmisData!$B:$B, $A371, NewEmisData!$C:$C, $H371, NewEmisData!$D:$D, BI$2))</f>
        <v>0</v>
      </c>
      <c r="BJ371" s="335">
        <f>$I371*IF($G371="Pickup", SUMIFS(NewEmisData!F:F, NewEmisData!$A:$A, "Pickup", NewEmisData!$B:$B, $A371, NewEmisData!$C:$C, $H371, NewEmisData!$D:$D, BJ$2), SUMIFS(NewEmisData!F:F, NewEmisData!$A:$A, "LDV", NewEmisData!$B:$B, $A371, NewEmisData!$C:$C, $H371, NewEmisData!$D:$D, BJ$2))</f>
        <v>0</v>
      </c>
      <c r="BK371" s="335">
        <f>$I371*IF($G371="Pickup", SUMIFS(NewEmisData!G:G, NewEmisData!$A:$A, "Pickup", NewEmisData!$B:$B, $A371, NewEmisData!$C:$C, $H371, NewEmisData!$D:$D, BK$2), SUMIFS(NewEmisData!G:G, NewEmisData!$A:$A, "LDV", NewEmisData!$B:$B, $A371, NewEmisData!$C:$C, $H371, NewEmisData!$D:$D, BK$2))</f>
        <v>0</v>
      </c>
      <c r="BL371" s="335">
        <f>$I371*IF($G371="Pickup", SUMIFS(NewEmisData!H:H, NewEmisData!$A:$A, "Pickup", NewEmisData!$B:$B, $A371, NewEmisData!$C:$C, $H371, NewEmisData!$D:$D, BL$2), SUMIFS(NewEmisData!H:H, NewEmisData!$A:$A, "LDV", NewEmisData!$B:$B, $A371, NewEmisData!$C:$C, $H371, NewEmisData!$D:$D, BL$2))</f>
        <v>0</v>
      </c>
      <c r="BM371" s="335">
        <f>$I371*IF($G371="Pickup", SUMIFS(NewEmisData!I:I, NewEmisData!$A:$A, "Pickup", NewEmisData!$B:$B, $A371, NewEmisData!$C:$C, $H371, NewEmisData!$D:$D, BM$2), SUMIFS(NewEmisData!I:I, NewEmisData!$A:$A, "LDV", NewEmisData!$B:$B, $A371, NewEmisData!$C:$C, $H371, NewEmisData!$D:$D, BM$2))</f>
        <v>0</v>
      </c>
      <c r="BN371" s="335">
        <f>$I371*IF($G371="Pickup", SUMIFS(NewEmisData!J:J, NewEmisData!$A:$A, "Pickup", NewEmisData!$B:$B, $A371, NewEmisData!$C:$C, $H371, NewEmisData!$D:$D, BN$2), SUMIFS(NewEmisData!J:J, NewEmisData!$A:$A, "LDV", NewEmisData!$B:$B, $A371, NewEmisData!$C:$C, $H371, NewEmisData!$D:$D, BN$2))</f>
        <v>0</v>
      </c>
      <c r="BO371" s="335">
        <f>$I371*IF($G371="Pickup", SUMIFS(NewEmisData!K:K, NewEmisData!$A:$A, "Pickup", NewEmisData!$B:$B, $A371, NewEmisData!$C:$C, $H371, NewEmisData!$D:$D, BO$2), SUMIFS(NewEmisData!K:K, NewEmisData!$A:$A, "LDV", NewEmisData!$B:$B, $A371, NewEmisData!$C:$C, $H371, NewEmisData!$D:$D, BO$2))</f>
        <v>0</v>
      </c>
      <c r="BP371" s="335">
        <f>$I371*IF($G371="Pickup", SUMIFS(NewEmisData!L:L, NewEmisData!$A:$A, "Pickup", NewEmisData!$B:$B, $A371, NewEmisData!$C:$C, $H371, NewEmisData!$D:$D, BP$2), SUMIFS(NewEmisData!L:L, NewEmisData!$A:$A, "LDV", NewEmisData!$B:$B, $A371, NewEmisData!$C:$C, $H371, NewEmisData!$D:$D, BP$2))</f>
        <v>0</v>
      </c>
      <c r="BQ371" s="335">
        <f>$I371*IF($G371="Pickup", SUMIFS(NewEmisData!M:M, NewEmisData!$A:$A, "Pickup", NewEmisData!$B:$B, $A371, NewEmisData!$C:$C, $H371, NewEmisData!$D:$D, BQ$2), SUMIFS(NewEmisData!M:M, NewEmisData!$A:$A, "LDV", NewEmisData!$B:$B, $A371, NewEmisData!$C:$C, $H371, NewEmisData!$D:$D, BQ$2))</f>
        <v>0</v>
      </c>
      <c r="BR371" s="335">
        <v>0</v>
      </c>
      <c r="BS371" s="335">
        <f>$I371*IF($G371="Pickup", SUMIFS(NewEmisData!E:E, NewEmisData!$A:$A, "Pickup", NewEmisData!$B:$B, $A371, NewEmisData!$C:$C, $H371, NewEmisData!$D:$D, BS$2), SUMIFS(NewEmisData!E:E, NewEmisData!$A:$A, "LDV", NewEmisData!$B:$B, $A371, NewEmisData!$C:$C, $H371, NewEmisData!$D:$D, BS$2))</f>
        <v>0</v>
      </c>
      <c r="BT371" s="335">
        <f>$I371*IF($G371="Pickup", SUMIFS(NewEmisData!F:F, NewEmisData!$A:$A, "Pickup", NewEmisData!$B:$B, $A371, NewEmisData!$C:$C, $H371, NewEmisData!$D:$D, BT$2), SUMIFS(NewEmisData!F:F, NewEmisData!$A:$A, "LDV", NewEmisData!$B:$B, $A371, NewEmisData!$C:$C, $H371, NewEmisData!$D:$D, BT$2))</f>
        <v>0</v>
      </c>
      <c r="BU371" s="335">
        <f>$I371*IF($G371="Pickup", SUMIFS(NewEmisData!G:G, NewEmisData!$A:$A, "Pickup", NewEmisData!$B:$B, $A371, NewEmisData!$C:$C, $H371, NewEmisData!$D:$D, BU$2), SUMIFS(NewEmisData!G:G, NewEmisData!$A:$A, "LDV", NewEmisData!$B:$B, $A371, NewEmisData!$C:$C, $H371, NewEmisData!$D:$D, BU$2))</f>
        <v>0</v>
      </c>
      <c r="BV371" s="335">
        <f>$I371*IF($G371="Pickup", SUMIFS(NewEmisData!H:H, NewEmisData!$A:$A, "Pickup", NewEmisData!$B:$B, $A371, NewEmisData!$C:$C, $H371, NewEmisData!$D:$D, BV$2), SUMIFS(NewEmisData!H:H, NewEmisData!$A:$A, "LDV", NewEmisData!$B:$B, $A371, NewEmisData!$C:$C, $H371, NewEmisData!$D:$D, BV$2))</f>
        <v>0</v>
      </c>
      <c r="BW371" s="335">
        <f>$I371*IF($G371="Pickup", SUMIFS(NewEmisData!I:I, NewEmisData!$A:$A, "Pickup", NewEmisData!$B:$B, $A371, NewEmisData!$C:$C, $H371, NewEmisData!$D:$D, BW$2), SUMIFS(NewEmisData!I:I, NewEmisData!$A:$A, "LDV", NewEmisData!$B:$B, $A371, NewEmisData!$C:$C, $H371, NewEmisData!$D:$D, BW$2))</f>
        <v>0</v>
      </c>
      <c r="BX371" s="335">
        <f>$I371*IF($G371="Pickup", SUMIFS(NewEmisData!J:J, NewEmisData!$A:$A, "Pickup", NewEmisData!$B:$B, $A371, NewEmisData!$C:$C, $H371, NewEmisData!$D:$D, BX$2), SUMIFS(NewEmisData!J:J, NewEmisData!$A:$A, "LDV", NewEmisData!$B:$B, $A371, NewEmisData!$C:$C, $H371, NewEmisData!$D:$D, BX$2))</f>
        <v>0</v>
      </c>
      <c r="BY371" s="335">
        <f>$I371*IF($G371="Pickup", SUMIFS(NewEmisData!K:K, NewEmisData!$A:$A, "Pickup", NewEmisData!$B:$B, $A371, NewEmisData!$C:$C, $H371, NewEmisData!$D:$D, BY$2), SUMIFS(NewEmisData!K:K, NewEmisData!$A:$A, "LDV", NewEmisData!$B:$B, $A371, NewEmisData!$C:$C, $H371, NewEmisData!$D:$D, BY$2))</f>
        <v>0</v>
      </c>
      <c r="BZ371" s="335">
        <f>$I371*IF($G371="Pickup", SUMIFS(NewEmisData!L:L, NewEmisData!$A:$A, "Pickup", NewEmisData!$B:$B, $A371, NewEmisData!$C:$C, $H371, NewEmisData!$D:$D, BZ$2), SUMIFS(NewEmisData!L:L, NewEmisData!$A:$A, "LDV", NewEmisData!$B:$B, $A371, NewEmisData!$C:$C, $H371, NewEmisData!$D:$D, BZ$2))</f>
        <v>0</v>
      </c>
      <c r="CA371" s="335">
        <f>$I371*IF($G371="Pickup", SUMIFS(NewEmisData!M:M, NewEmisData!$A:$A, "Pickup", NewEmisData!$B:$B, $A371, NewEmisData!$C:$C, $H371, NewEmisData!$D:$D, CA$2), SUMIFS(NewEmisData!M:M, NewEmisData!$A:$A, "LDV", NewEmisData!$B:$B, $A371, NewEmisData!$C:$C, $H371, NewEmisData!$D:$D, CA$2))</f>
        <v>0</v>
      </c>
      <c r="CB371" s="335">
        <v>0</v>
      </c>
      <c r="CC371" s="335">
        <f>$I371*IF($G371="Pickup", SUMIFS(NewEmisData!E:E, NewEmisData!$A:$A, "Pickup", NewEmisData!$B:$B, $A371, NewEmisData!$C:$C, $H371, NewEmisData!$D:$D, CC$2), SUMIFS(NewEmisData!E:E, NewEmisData!$A:$A, "LDV", NewEmisData!$B:$B, $A371, NewEmisData!$C:$C, $H371, NewEmisData!$D:$D, CC$2))</f>
        <v>0</v>
      </c>
      <c r="CD371" s="335">
        <f>$I371*IF($G371="Pickup", SUMIFS(NewEmisData!F:F, NewEmisData!$A:$A, "Pickup", NewEmisData!$B:$B, $A371, NewEmisData!$C:$C, $H371, NewEmisData!$D:$D, CD$2), SUMIFS(NewEmisData!F:F, NewEmisData!$A:$A, "LDV", NewEmisData!$B:$B, $A371, NewEmisData!$C:$C, $H371, NewEmisData!$D:$D, CD$2))</f>
        <v>0</v>
      </c>
      <c r="CE371" s="335">
        <f>$I371*IF($G371="Pickup", SUMIFS(NewEmisData!G:G, NewEmisData!$A:$A, "Pickup", NewEmisData!$B:$B, $A371, NewEmisData!$C:$C, $H371, NewEmisData!$D:$D, CE$2), SUMIFS(NewEmisData!G:G, NewEmisData!$A:$A, "LDV", NewEmisData!$B:$B, $A371, NewEmisData!$C:$C, $H371, NewEmisData!$D:$D, CE$2))</f>
        <v>0</v>
      </c>
      <c r="CF371" s="335">
        <f>$I371*IF($G371="Pickup", SUMIFS(NewEmisData!H:H, NewEmisData!$A:$A, "Pickup", NewEmisData!$B:$B, $A371, NewEmisData!$C:$C, $H371, NewEmisData!$D:$D, CF$2), SUMIFS(NewEmisData!H:H, NewEmisData!$A:$A, "LDV", NewEmisData!$B:$B, $A371, NewEmisData!$C:$C, $H371, NewEmisData!$D:$D, CF$2))</f>
        <v>0</v>
      </c>
      <c r="CG371" s="335">
        <f>$I371*IF($G371="Pickup", SUMIFS(NewEmisData!I:I, NewEmisData!$A:$A, "Pickup", NewEmisData!$B:$B, $A371, NewEmisData!$C:$C, $H371, NewEmisData!$D:$D, CG$2), SUMIFS(NewEmisData!I:I, NewEmisData!$A:$A, "LDV", NewEmisData!$B:$B, $A371, NewEmisData!$C:$C, $H371, NewEmisData!$D:$D, CG$2))</f>
        <v>0</v>
      </c>
      <c r="CH371" s="335">
        <f>$I371*IF($G371="Pickup", SUMIFS(NewEmisData!J:J, NewEmisData!$A:$A, "Pickup", NewEmisData!$B:$B, $A371, NewEmisData!$C:$C, $H371, NewEmisData!$D:$D, CH$2), SUMIFS(NewEmisData!J:J, NewEmisData!$A:$A, "LDV", NewEmisData!$B:$B, $A371, NewEmisData!$C:$C, $H371, NewEmisData!$D:$D, CH$2))</f>
        <v>0</v>
      </c>
      <c r="CI371" s="335">
        <f>$I371*IF($G371="Pickup", SUMIFS(NewEmisData!K:K, NewEmisData!$A:$A, "Pickup", NewEmisData!$B:$B, $A371, NewEmisData!$C:$C, $H371, NewEmisData!$D:$D, CI$2), SUMIFS(NewEmisData!K:K, NewEmisData!$A:$A, "LDV", NewEmisData!$B:$B, $A371, NewEmisData!$C:$C, $H371, NewEmisData!$D:$D, CI$2))</f>
        <v>0</v>
      </c>
      <c r="CJ371" s="335">
        <f>$I371*IF($G371="Pickup", SUMIFS(NewEmisData!L:L, NewEmisData!$A:$A, "Pickup", NewEmisData!$B:$B, $A371, NewEmisData!$C:$C, $H371, NewEmisData!$D:$D, CJ$2), SUMIFS(NewEmisData!L:L, NewEmisData!$A:$A, "LDV", NewEmisData!$B:$B, $A371, NewEmisData!$C:$C, $H371, NewEmisData!$D:$D, CJ$2))</f>
        <v>0</v>
      </c>
      <c r="CK371" s="335">
        <f>$I371*IF($G371="Pickup", SUMIFS(NewEmisData!M:M, NewEmisData!$A:$A, "Pickup", NewEmisData!$B:$B, $A371, NewEmisData!$C:$C, $H371, NewEmisData!$D:$D, CK$2), SUMIFS(NewEmisData!M:M, NewEmisData!$A:$A, "LDV", NewEmisData!$B:$B, $A371, NewEmisData!$C:$C, $H371, NewEmisData!$D:$D, CK$2))</f>
        <v>0</v>
      </c>
      <c r="CL371" s="335">
        <v>0</v>
      </c>
      <c r="CM371" s="335">
        <f>$I371*IF($G371="Pickup", SUMIFS(NewEmisData!E:E, NewEmisData!$A:$A, "Pickup", NewEmisData!$B:$B, $A371, NewEmisData!$C:$C, $H371, NewEmisData!$D:$D, CM$2), SUMIFS(NewEmisData!E:E, NewEmisData!$A:$A, "LDV", NewEmisData!$B:$B, $A371, NewEmisData!$C:$C, $H371, NewEmisData!$D:$D, CM$2))</f>
        <v>0</v>
      </c>
      <c r="CN371" s="335">
        <f>$I371*IF($G371="Pickup", SUMIFS(NewEmisData!F:F, NewEmisData!$A:$A, "Pickup", NewEmisData!$B:$B, $A371, NewEmisData!$C:$C, $H371, NewEmisData!$D:$D, CN$2), SUMIFS(NewEmisData!F:F, NewEmisData!$A:$A, "LDV", NewEmisData!$B:$B, $A371, NewEmisData!$C:$C, $H371, NewEmisData!$D:$D, CN$2))</f>
        <v>0</v>
      </c>
      <c r="CO371" s="335">
        <f>$I371*IF($G371="Pickup", SUMIFS(NewEmisData!G:G, NewEmisData!$A:$A, "Pickup", NewEmisData!$B:$B, $A371, NewEmisData!$C:$C, $H371, NewEmisData!$D:$D, CO$2), SUMIFS(NewEmisData!G:G, NewEmisData!$A:$A, "LDV", NewEmisData!$B:$B, $A371, NewEmisData!$C:$C, $H371, NewEmisData!$D:$D, CO$2))</f>
        <v>0</v>
      </c>
      <c r="CP371" s="335">
        <f>$I371*IF($G371="Pickup", SUMIFS(NewEmisData!H:H, NewEmisData!$A:$A, "Pickup", NewEmisData!$B:$B, $A371, NewEmisData!$C:$C, $H371, NewEmisData!$D:$D, CP$2), SUMIFS(NewEmisData!H:H, NewEmisData!$A:$A, "LDV", NewEmisData!$B:$B, $A371, NewEmisData!$C:$C, $H371, NewEmisData!$D:$D, CP$2))</f>
        <v>0</v>
      </c>
      <c r="CQ371" s="335">
        <f>$I371*IF($G371="Pickup", SUMIFS(NewEmisData!I:I, NewEmisData!$A:$A, "Pickup", NewEmisData!$B:$B, $A371, NewEmisData!$C:$C, $H371, NewEmisData!$D:$D, CQ$2), SUMIFS(NewEmisData!I:I, NewEmisData!$A:$A, "LDV", NewEmisData!$B:$B, $A371, NewEmisData!$C:$C, $H371, NewEmisData!$D:$D, CQ$2))</f>
        <v>0</v>
      </c>
      <c r="CR371" s="335">
        <f>$I371*IF($G371="Pickup", SUMIFS(NewEmisData!J:J, NewEmisData!$A:$A, "Pickup", NewEmisData!$B:$B, $A371, NewEmisData!$C:$C, $H371, NewEmisData!$D:$D, CR$2), SUMIFS(NewEmisData!J:J, NewEmisData!$A:$A, "LDV", NewEmisData!$B:$B, $A371, NewEmisData!$C:$C, $H371, NewEmisData!$D:$D, CR$2))</f>
        <v>0</v>
      </c>
      <c r="CS371" s="335">
        <f>$I371*IF($G371="Pickup", SUMIFS(NewEmisData!K:K, NewEmisData!$A:$A, "Pickup", NewEmisData!$B:$B, $A371, NewEmisData!$C:$C, $H371, NewEmisData!$D:$D, CS$2), SUMIFS(NewEmisData!K:K, NewEmisData!$A:$A, "LDV", NewEmisData!$B:$B, $A371, NewEmisData!$C:$C, $H371, NewEmisData!$D:$D, CS$2))</f>
        <v>0</v>
      </c>
      <c r="CT371" s="335">
        <f>$I371*IF($G371="Pickup", SUMIFS(NewEmisData!L:L, NewEmisData!$A:$A, "Pickup", NewEmisData!$B:$B, $A371, NewEmisData!$C:$C, $H371, NewEmisData!$D:$D, CT$2), SUMIFS(NewEmisData!L:L, NewEmisData!$A:$A, "LDV", NewEmisData!$B:$B, $A371, NewEmisData!$C:$C, $H371, NewEmisData!$D:$D, CT$2))</f>
        <v>0</v>
      </c>
      <c r="CU371" s="335">
        <f>$I371*IF($G371="Pickup", SUMIFS(NewEmisData!M:M, NewEmisData!$A:$A, "Pickup", NewEmisData!$B:$B, $A371, NewEmisData!$C:$C, $H371, NewEmisData!$D:$D, CU$2), SUMIFS(NewEmisData!M:M, NewEmisData!$A:$A, "LDV", NewEmisData!$B:$B, $A371, NewEmisData!$C:$C, $H371, NewEmisData!$D:$D, CU$2))</f>
        <v>0</v>
      </c>
      <c r="CV371" s="335">
        <v>0</v>
      </c>
      <c r="CW371" s="335">
        <v>0</v>
      </c>
      <c r="CX371" s="335">
        <v>0</v>
      </c>
      <c r="CY371" s="335">
        <v>0</v>
      </c>
      <c r="CZ371" s="335">
        <v>0</v>
      </c>
      <c r="DA371" s="335">
        <v>0</v>
      </c>
      <c r="DB371" s="335">
        <v>0</v>
      </c>
      <c r="DC371" s="335">
        <v>0</v>
      </c>
      <c r="DD371" s="335">
        <v>0</v>
      </c>
      <c r="DE371" s="335">
        <v>0</v>
      </c>
      <c r="DF371" s="335">
        <v>0</v>
      </c>
      <c r="DG371" s="335">
        <f>$I371*IF($G371="Pickup", SUMIFS(NewEmisData!E:E, NewEmisData!$A:$A, "Pickup", NewEmisData!$B:$B, $A371, NewEmisData!$C:$C, $H371, NewEmisData!$D:$D, DG$2), SUMIFS(NewEmisData!E:E, NewEmisData!$A:$A, "LDV", NewEmisData!$B:$B, $A371, NewEmisData!$C:$C, $H371, NewEmisData!$D:$D, DG$2))</f>
        <v>0</v>
      </c>
      <c r="DH371" s="335">
        <f>$I371*IF($G371="Pickup", SUMIFS(NewEmisData!F:F, NewEmisData!$A:$A, "Pickup", NewEmisData!$B:$B, $A371, NewEmisData!$C:$C, $H371, NewEmisData!$D:$D, DH$2), SUMIFS(NewEmisData!F:F, NewEmisData!$A:$A, "LDV", NewEmisData!$B:$B, $A371, NewEmisData!$C:$C, $H371, NewEmisData!$D:$D, DH$2))</f>
        <v>0</v>
      </c>
      <c r="DI371" s="335">
        <f>$I371*IF($G371="Pickup", SUMIFS(NewEmisData!G:G, NewEmisData!$A:$A, "Pickup", NewEmisData!$B:$B, $A371, NewEmisData!$C:$C, $H371, NewEmisData!$D:$D, DI$2), SUMIFS(NewEmisData!G:G, NewEmisData!$A:$A, "LDV", NewEmisData!$B:$B, $A371, NewEmisData!$C:$C, $H371, NewEmisData!$D:$D, DI$2))</f>
        <v>0</v>
      </c>
      <c r="DJ371" s="335">
        <f>$I371*IF($G371="Pickup", SUMIFS(NewEmisData!H:H, NewEmisData!$A:$A, "Pickup", NewEmisData!$B:$B, $A371, NewEmisData!$C:$C, $H371, NewEmisData!$D:$D, DJ$2), SUMIFS(NewEmisData!H:H, NewEmisData!$A:$A, "LDV", NewEmisData!$B:$B, $A371, NewEmisData!$C:$C, $H371, NewEmisData!$D:$D, DJ$2))</f>
        <v>0</v>
      </c>
      <c r="DK371" s="335">
        <f>$I371*IF($G371="Pickup", SUMIFS(NewEmisData!I:I, NewEmisData!$A:$A, "Pickup", NewEmisData!$B:$B, $A371, NewEmisData!$C:$C, $H371, NewEmisData!$D:$D, DK$2), SUMIFS(NewEmisData!I:I, NewEmisData!$A:$A, "LDV", NewEmisData!$B:$B, $A371, NewEmisData!$C:$C, $H371, NewEmisData!$D:$D, DK$2))</f>
        <v>0</v>
      </c>
      <c r="DL371" s="335">
        <f>$I371*IF($G371="Pickup", SUMIFS(NewEmisData!J:J, NewEmisData!$A:$A, "Pickup", NewEmisData!$B:$B, $A371, NewEmisData!$C:$C, $H371, NewEmisData!$D:$D, DL$2), SUMIFS(NewEmisData!J:J, NewEmisData!$A:$A, "LDV", NewEmisData!$B:$B, $A371, NewEmisData!$C:$C, $H371, NewEmisData!$D:$D, DL$2))</f>
        <v>0</v>
      </c>
      <c r="DM371" s="335">
        <f>$I371*IF($G371="Pickup", SUMIFS(NewEmisData!K:K, NewEmisData!$A:$A, "Pickup", NewEmisData!$B:$B, $A371, NewEmisData!$C:$C, $H371, NewEmisData!$D:$D, DM$2), SUMIFS(NewEmisData!K:K, NewEmisData!$A:$A, "LDV", NewEmisData!$B:$B, $A371, NewEmisData!$C:$C, $H371, NewEmisData!$D:$D, DM$2))</f>
        <v>0</v>
      </c>
      <c r="DN371" s="335">
        <f>$I371*IF($G371="Pickup", SUMIFS(NewEmisData!L:L, NewEmisData!$A:$A, "Pickup", NewEmisData!$B:$B, $A371, NewEmisData!$C:$C, $H371, NewEmisData!$D:$D, DN$2), SUMIFS(NewEmisData!L:L, NewEmisData!$A:$A, "LDV", NewEmisData!$B:$B, $A371, NewEmisData!$C:$C, $H371, NewEmisData!$D:$D, DN$2))</f>
        <v>0</v>
      </c>
      <c r="DO371" s="335">
        <f>$I371*IF($G371="Pickup", SUMIFS(NewEmisData!M:M, NewEmisData!$A:$A, "Pickup", NewEmisData!$B:$B, $A371, NewEmisData!$C:$C, $H371, NewEmisData!$D:$D, DO$2), SUMIFS(NewEmisData!M:M, NewEmisData!$A:$A, "LDV", NewEmisData!$B:$B, $A371, NewEmisData!$C:$C, $H371, NewEmisData!$D:$D, DO$2))</f>
        <v>0</v>
      </c>
      <c r="DP371" s="335">
        <v>0</v>
      </c>
      <c r="DQ371" s="335">
        <f>$I371*IF($G371="Pickup", SUMIFS(NewEmisData!E:E, NewEmisData!$A:$A, "Pickup", NewEmisData!$B:$B, $A371, NewEmisData!$C:$C, $H371, NewEmisData!$D:$D, DQ$2), SUMIFS(NewEmisData!E:E, NewEmisData!$A:$A, "LDV", NewEmisData!$B:$B, $A371, NewEmisData!$C:$C, $H371, NewEmisData!$D:$D, DQ$2))</f>
        <v>0</v>
      </c>
      <c r="DR371" s="335">
        <f>$I371*IF($G371="Pickup", SUMIFS(NewEmisData!F:F, NewEmisData!$A:$A, "Pickup", NewEmisData!$B:$B, $A371, NewEmisData!$C:$C, $H371, NewEmisData!$D:$D, DR$2), SUMIFS(NewEmisData!F:F, NewEmisData!$A:$A, "LDV", NewEmisData!$B:$B, $A371, NewEmisData!$C:$C, $H371, NewEmisData!$D:$D, DR$2))</f>
        <v>0</v>
      </c>
      <c r="DS371" s="335">
        <f>$I371*IF($G371="Pickup", SUMIFS(NewEmisData!G:G, NewEmisData!$A:$A, "Pickup", NewEmisData!$B:$B, $A371, NewEmisData!$C:$C, $H371, NewEmisData!$D:$D, DS$2), SUMIFS(NewEmisData!G:G, NewEmisData!$A:$A, "LDV", NewEmisData!$B:$B, $A371, NewEmisData!$C:$C, $H371, NewEmisData!$D:$D, DS$2))</f>
        <v>0</v>
      </c>
      <c r="DT371" s="335">
        <f>$I371*IF($G371="Pickup", SUMIFS(NewEmisData!H:H, NewEmisData!$A:$A, "Pickup", NewEmisData!$B:$B, $A371, NewEmisData!$C:$C, $H371, NewEmisData!$D:$D, DT$2), SUMIFS(NewEmisData!H:H, NewEmisData!$A:$A, "LDV", NewEmisData!$B:$B, $A371, NewEmisData!$C:$C, $H371, NewEmisData!$D:$D, DT$2))</f>
        <v>0</v>
      </c>
      <c r="DU371" s="335">
        <f>$I371*IF($G371="Pickup", SUMIFS(NewEmisData!I:I, NewEmisData!$A:$A, "Pickup", NewEmisData!$B:$B, $A371, NewEmisData!$C:$C, $H371, NewEmisData!$D:$D, DU$2), SUMIFS(NewEmisData!I:I, NewEmisData!$A:$A, "LDV", NewEmisData!$B:$B, $A371, NewEmisData!$C:$C, $H371, NewEmisData!$D:$D, DU$2))</f>
        <v>0</v>
      </c>
      <c r="DV371" s="335">
        <f>$I371*IF($G371="Pickup", SUMIFS(NewEmisData!J:J, NewEmisData!$A:$A, "Pickup", NewEmisData!$B:$B, $A371, NewEmisData!$C:$C, $H371, NewEmisData!$D:$D, DV$2), SUMIFS(NewEmisData!J:J, NewEmisData!$A:$A, "LDV", NewEmisData!$B:$B, $A371, NewEmisData!$C:$C, $H371, NewEmisData!$D:$D, DV$2))</f>
        <v>0</v>
      </c>
      <c r="DW371" s="335">
        <f>$I371*IF($G371="Pickup", SUMIFS(NewEmisData!K:K, NewEmisData!$A:$A, "Pickup", NewEmisData!$B:$B, $A371, NewEmisData!$C:$C, $H371, NewEmisData!$D:$D, DW$2), SUMIFS(NewEmisData!K:K, NewEmisData!$A:$A, "LDV", NewEmisData!$B:$B, $A371, NewEmisData!$C:$C, $H371, NewEmisData!$D:$D, DW$2))</f>
        <v>0</v>
      </c>
      <c r="DX371" s="335">
        <f>$I371*IF($G371="Pickup", SUMIFS(NewEmisData!L:L, NewEmisData!$A:$A, "Pickup", NewEmisData!$B:$B, $A371, NewEmisData!$C:$C, $H371, NewEmisData!$D:$D, DX$2), SUMIFS(NewEmisData!L:L, NewEmisData!$A:$A, "LDV", NewEmisData!$B:$B, $A371, NewEmisData!$C:$C, $H371, NewEmisData!$D:$D, DX$2))</f>
        <v>0</v>
      </c>
      <c r="DY371" s="335">
        <f>$I371*IF($G371="Pickup", SUMIFS(NewEmisData!M:M, NewEmisData!$A:$A, "Pickup", NewEmisData!$B:$B, $A371, NewEmisData!$C:$C, $H371, NewEmisData!$D:$D, DY$2), SUMIFS(NewEmisData!M:M, NewEmisData!$A:$A, "LDV", NewEmisData!$B:$B, $A371, NewEmisData!$C:$C, $H371, NewEmisData!$D:$D, DY$2))</f>
        <v>0</v>
      </c>
      <c r="DZ371" s="335">
        <v>0</v>
      </c>
      <c r="EA371" s="335">
        <f t="shared" si="658"/>
        <v>0</v>
      </c>
      <c r="EB371" s="335">
        <f t="shared" si="659"/>
        <v>0</v>
      </c>
      <c r="EC371" s="335">
        <f t="shared" si="660"/>
        <v>0</v>
      </c>
      <c r="ED371" s="335">
        <f t="shared" si="661"/>
        <v>0</v>
      </c>
      <c r="EE371" s="335">
        <f t="shared" si="662"/>
        <v>0</v>
      </c>
      <c r="EF371" s="335">
        <f t="shared" si="663"/>
        <v>0</v>
      </c>
      <c r="EG371" s="335">
        <f t="shared" si="664"/>
        <v>0</v>
      </c>
      <c r="EH371" s="335">
        <f t="shared" si="665"/>
        <v>0</v>
      </c>
      <c r="EI371" s="335">
        <f t="shared" si="666"/>
        <v>0</v>
      </c>
      <c r="EJ371" s="335">
        <f t="shared" si="667"/>
        <v>0</v>
      </c>
      <c r="EK371" s="335">
        <f t="shared" si="668"/>
        <v>0</v>
      </c>
      <c r="EL371" s="335">
        <f t="shared" si="669"/>
        <v>0</v>
      </c>
      <c r="EM371" s="335">
        <f t="shared" si="670"/>
        <v>0</v>
      </c>
      <c r="EN371" s="335">
        <f t="shared" si="671"/>
        <v>0</v>
      </c>
      <c r="EO371" s="335">
        <f t="shared" si="672"/>
        <v>0</v>
      </c>
      <c r="EP371" s="335">
        <f t="shared" si="673"/>
        <v>0</v>
      </c>
      <c r="EQ371" s="335">
        <f t="shared" si="674"/>
        <v>0</v>
      </c>
      <c r="ER371" s="335">
        <f t="shared" si="675"/>
        <v>0</v>
      </c>
      <c r="ES371" s="335">
        <f t="shared" si="676"/>
        <v>0</v>
      </c>
      <c r="ET371" s="335">
        <f t="shared" si="677"/>
        <v>0</v>
      </c>
      <c r="EU371" s="335">
        <f t="shared" si="678"/>
        <v>0</v>
      </c>
      <c r="EV371" s="335">
        <f t="shared" si="679"/>
        <v>0</v>
      </c>
      <c r="EW371" s="335">
        <f t="shared" si="680"/>
        <v>0</v>
      </c>
      <c r="EX371" s="335">
        <f t="shared" si="681"/>
        <v>0</v>
      </c>
      <c r="EY371" s="335">
        <f t="shared" si="682"/>
        <v>0</v>
      </c>
      <c r="EZ371" s="335">
        <f t="shared" si="683"/>
        <v>0</v>
      </c>
      <c r="FA371" s="335">
        <f t="shared" si="684"/>
        <v>0</v>
      </c>
      <c r="FB371" s="335">
        <f t="shared" si="685"/>
        <v>0</v>
      </c>
      <c r="FC371" s="335">
        <f t="shared" si="686"/>
        <v>0</v>
      </c>
      <c r="FD371" s="335">
        <f t="shared" si="687"/>
        <v>0</v>
      </c>
      <c r="FE371" s="335">
        <f t="shared" si="688"/>
        <v>5.5949189126931899E-2</v>
      </c>
      <c r="FF371" s="335">
        <f t="shared" si="689"/>
        <v>5.5949189126931899E-2</v>
      </c>
      <c r="FG371" s="335">
        <f t="shared" si="690"/>
        <v>5.5949131442004002E-2</v>
      </c>
      <c r="FH371" s="335">
        <f t="shared" si="691"/>
        <v>5.5949145320737102E-2</v>
      </c>
      <c r="FI371" s="335">
        <f t="shared" si="692"/>
        <v>5.5949118174518898E-2</v>
      </c>
      <c r="FJ371" s="335">
        <f t="shared" si="693"/>
        <v>5.5949046541697099E-2</v>
      </c>
      <c r="FK371" s="335">
        <f t="shared" si="694"/>
        <v>5.5949120890101497E-2</v>
      </c>
      <c r="FL371" s="335">
        <f t="shared" si="695"/>
        <v>5.5949175401502099E-2</v>
      </c>
      <c r="FM371" s="335">
        <f t="shared" si="696"/>
        <v>5.5949175401502099E-2</v>
      </c>
      <c r="FN371" s="335">
        <f t="shared" si="697"/>
        <v>2.3805319372350052E-2</v>
      </c>
      <c r="FO371" s="335">
        <f t="shared" si="698"/>
        <v>7.2571184818618403E-3</v>
      </c>
      <c r="FP371" s="335">
        <f t="shared" si="699"/>
        <v>7.2571184818618403E-3</v>
      </c>
      <c r="FQ371" s="335">
        <f t="shared" si="700"/>
        <v>7.2571114316428102E-3</v>
      </c>
      <c r="FR371" s="335">
        <f t="shared" si="701"/>
        <v>7.2571137654529501E-3</v>
      </c>
      <c r="FS371" s="335">
        <f t="shared" si="702"/>
        <v>7.2571068307629499E-3</v>
      </c>
      <c r="FT371" s="335">
        <f t="shared" si="703"/>
        <v>7.2570974674633498E-3</v>
      </c>
      <c r="FU371" s="335">
        <f t="shared" si="704"/>
        <v>7.25710679204878E-3</v>
      </c>
      <c r="FV371" s="335">
        <f t="shared" si="705"/>
        <v>7.2571142164254898E-3</v>
      </c>
      <c r="FW371" s="335">
        <f t="shared" si="706"/>
        <v>7.2571142164254898E-3</v>
      </c>
      <c r="FX371" s="335">
        <f t="shared" si="707"/>
        <v>1.6506531515565108E-3</v>
      </c>
    </row>
    <row r="372" spans="1:180" x14ac:dyDescent="0.2">
      <c r="A372" s="305" t="str">
        <f>_xlfn.CONCAT(IF(LEFT(TRIM(A371),1)="*", "*R", "R"), 1+RIGHT(TRIM(A371),1))</f>
        <v>R4</v>
      </c>
      <c r="B372" s="305" t="str">
        <f t="shared" si="719"/>
        <v>TLMCELC100</v>
      </c>
      <c r="C372" s="305" t="str">
        <f t="shared" si="720"/>
        <v>TL.ELC.MC.ELC100</v>
      </c>
      <c r="D372" s="301" t="str">
        <f t="shared" si="721"/>
        <v>bn-vmt, bn-vmt/a</v>
      </c>
      <c r="E372" s="301" t="str">
        <f t="shared" si="722"/>
        <v>TRNELC</v>
      </c>
      <c r="F372" s="301" t="str">
        <f t="shared" si="723"/>
        <v>TL</v>
      </c>
      <c r="G372" s="315" t="s">
        <v>813</v>
      </c>
      <c r="H372" s="315" t="s">
        <v>36</v>
      </c>
      <c r="I372" s="315">
        <v>1</v>
      </c>
      <c r="J372" s="315" t="str">
        <f t="shared" si="708"/>
        <v>Mini car-ELC</v>
      </c>
      <c r="K372" s="335">
        <f>$I372*IF($G372="Pickup", SUMIFS(NewEmisData!E:E, NewEmisData!$A:$A, "Pickup", NewEmisData!$B:$B, $A372, NewEmisData!$C:$C, $H372, NewEmisData!$D:$D, K$2), SUMIFS(NewEmisData!E:E, NewEmisData!$A:$A, "LDV", NewEmisData!$B:$B, $A372, NewEmisData!$C:$C, $H372, NewEmisData!$D:$D, K$2))</f>
        <v>0</v>
      </c>
      <c r="L372" s="335">
        <f>$I372*IF($G372="Pickup", SUMIFS(NewEmisData!F:F, NewEmisData!$A:$A, "Pickup", NewEmisData!$B:$B, $A372, NewEmisData!$C:$C, $H372, NewEmisData!$D:$D, L$2), SUMIFS(NewEmisData!F:F, NewEmisData!$A:$A, "LDV", NewEmisData!$B:$B, $A372, NewEmisData!$C:$C, $H372, NewEmisData!$D:$D, L$2))</f>
        <v>0</v>
      </c>
      <c r="M372" s="335">
        <f>$I372*IF($G372="Pickup", SUMIFS(NewEmisData!G:G, NewEmisData!$A:$A, "Pickup", NewEmisData!$B:$B, $A372, NewEmisData!$C:$C, $H372, NewEmisData!$D:$D, M$2), SUMIFS(NewEmisData!G:G, NewEmisData!$A:$A, "LDV", NewEmisData!$B:$B, $A372, NewEmisData!$C:$C, $H372, NewEmisData!$D:$D, M$2))</f>
        <v>0</v>
      </c>
      <c r="N372" s="335">
        <f>$I372*IF($G372="Pickup", SUMIFS(NewEmisData!H:H, NewEmisData!$A:$A, "Pickup", NewEmisData!$B:$B, $A372, NewEmisData!$C:$C, $H372, NewEmisData!$D:$D, N$2), SUMIFS(NewEmisData!H:H, NewEmisData!$A:$A, "LDV", NewEmisData!$B:$B, $A372, NewEmisData!$C:$C, $H372, NewEmisData!$D:$D, N$2))</f>
        <v>0</v>
      </c>
      <c r="O372" s="335">
        <f>$I372*IF($G372="Pickup", SUMIFS(NewEmisData!I:I, NewEmisData!$A:$A, "Pickup", NewEmisData!$B:$B, $A372, NewEmisData!$C:$C, $H372, NewEmisData!$D:$D, O$2), SUMIFS(NewEmisData!I:I, NewEmisData!$A:$A, "LDV", NewEmisData!$B:$B, $A372, NewEmisData!$C:$C, $H372, NewEmisData!$D:$D, O$2))</f>
        <v>0</v>
      </c>
      <c r="P372" s="335">
        <f>$I372*IF($G372="Pickup", SUMIFS(NewEmisData!J:J, NewEmisData!$A:$A, "Pickup", NewEmisData!$B:$B, $A372, NewEmisData!$C:$C, $H372, NewEmisData!$D:$D, P$2), SUMIFS(NewEmisData!J:J, NewEmisData!$A:$A, "LDV", NewEmisData!$B:$B, $A372, NewEmisData!$C:$C, $H372, NewEmisData!$D:$D, P$2))</f>
        <v>0</v>
      </c>
      <c r="Q372" s="335">
        <f>$I372*IF($G372="Pickup", SUMIFS(NewEmisData!K:K, NewEmisData!$A:$A, "Pickup", NewEmisData!$B:$B, $A372, NewEmisData!$C:$C, $H372, NewEmisData!$D:$D, Q$2), SUMIFS(NewEmisData!K:K, NewEmisData!$A:$A, "LDV", NewEmisData!$B:$B, $A372, NewEmisData!$C:$C, $H372, NewEmisData!$D:$D, Q$2))</f>
        <v>0</v>
      </c>
      <c r="R372" s="335">
        <f>$I372*IF($G372="Pickup", SUMIFS(NewEmisData!L:L, NewEmisData!$A:$A, "Pickup", NewEmisData!$B:$B, $A372, NewEmisData!$C:$C, $H372, NewEmisData!$D:$D, R$2), SUMIFS(NewEmisData!L:L, NewEmisData!$A:$A, "LDV", NewEmisData!$B:$B, $A372, NewEmisData!$C:$C, $H372, NewEmisData!$D:$D, R$2))</f>
        <v>0</v>
      </c>
      <c r="S372" s="335">
        <f>$I372*IF($G372="Pickup", SUMIFS(NewEmisData!M:M, NewEmisData!$A:$A, "Pickup", NewEmisData!$B:$B, $A372, NewEmisData!$C:$C, $H372, NewEmisData!$D:$D, S$2), SUMIFS(NewEmisData!M:M, NewEmisData!$A:$A, "LDV", NewEmisData!$B:$B, $A372, NewEmisData!$C:$C, $H372, NewEmisData!$D:$D, S$2))</f>
        <v>0</v>
      </c>
      <c r="T372" s="335">
        <v>0</v>
      </c>
      <c r="U372" s="335">
        <f>$I372*IF($G372="Pickup", SUMIFS(NewEmisData!E:E, NewEmisData!$A:$A, "Pickup", NewEmisData!$B:$B, $A372, NewEmisData!$C:$C, $H372, NewEmisData!$D:$D, U$2), SUMIFS(NewEmisData!E:E, NewEmisData!$A:$A, "LDV", NewEmisData!$B:$B, $A372, NewEmisData!$C:$C, $H372, NewEmisData!$D:$D, U$2))</f>
        <v>0</v>
      </c>
      <c r="V372" s="335">
        <f>$I372*IF($G372="Pickup", SUMIFS(NewEmisData!F:F, NewEmisData!$A:$A, "Pickup", NewEmisData!$B:$B, $A372, NewEmisData!$C:$C, $H372, NewEmisData!$D:$D, V$2), SUMIFS(NewEmisData!F:F, NewEmisData!$A:$A, "LDV", NewEmisData!$B:$B, $A372, NewEmisData!$C:$C, $H372, NewEmisData!$D:$D, V$2))</f>
        <v>0</v>
      </c>
      <c r="W372" s="335">
        <f>$I372*IF($G372="Pickup", SUMIFS(NewEmisData!G:G, NewEmisData!$A:$A, "Pickup", NewEmisData!$B:$B, $A372, NewEmisData!$C:$C, $H372, NewEmisData!$D:$D, W$2), SUMIFS(NewEmisData!G:G, NewEmisData!$A:$A, "LDV", NewEmisData!$B:$B, $A372, NewEmisData!$C:$C, $H372, NewEmisData!$D:$D, W$2))</f>
        <v>0</v>
      </c>
      <c r="X372" s="335">
        <f>$I372*IF($G372="Pickup", SUMIFS(NewEmisData!H:H, NewEmisData!$A:$A, "Pickup", NewEmisData!$B:$B, $A372, NewEmisData!$C:$C, $H372, NewEmisData!$D:$D, X$2), SUMIFS(NewEmisData!H:H, NewEmisData!$A:$A, "LDV", NewEmisData!$B:$B, $A372, NewEmisData!$C:$C, $H372, NewEmisData!$D:$D, X$2))</f>
        <v>0</v>
      </c>
      <c r="Y372" s="335">
        <f>$I372*IF($G372="Pickup", SUMIFS(NewEmisData!I:I, NewEmisData!$A:$A, "Pickup", NewEmisData!$B:$B, $A372, NewEmisData!$C:$C, $H372, NewEmisData!$D:$D, Y$2), SUMIFS(NewEmisData!I:I, NewEmisData!$A:$A, "LDV", NewEmisData!$B:$B, $A372, NewEmisData!$C:$C, $H372, NewEmisData!$D:$D, Y$2))</f>
        <v>0</v>
      </c>
      <c r="Z372" s="335">
        <f>$I372*IF($G372="Pickup", SUMIFS(NewEmisData!J:J, NewEmisData!$A:$A, "Pickup", NewEmisData!$B:$B, $A372, NewEmisData!$C:$C, $H372, NewEmisData!$D:$D, Z$2), SUMIFS(NewEmisData!J:J, NewEmisData!$A:$A, "LDV", NewEmisData!$B:$B, $A372, NewEmisData!$C:$C, $H372, NewEmisData!$D:$D, Z$2))</f>
        <v>0</v>
      </c>
      <c r="AA372" s="335">
        <f>$I372*IF($G372="Pickup", SUMIFS(NewEmisData!K:K, NewEmisData!$A:$A, "Pickup", NewEmisData!$B:$B, $A372, NewEmisData!$C:$C, $H372, NewEmisData!$D:$D, AA$2), SUMIFS(NewEmisData!K:K, NewEmisData!$A:$A, "LDV", NewEmisData!$B:$B, $A372, NewEmisData!$C:$C, $H372, NewEmisData!$D:$D, AA$2))</f>
        <v>0</v>
      </c>
      <c r="AB372" s="335">
        <f>$I372*IF($G372="Pickup", SUMIFS(NewEmisData!L:L, NewEmisData!$A:$A, "Pickup", NewEmisData!$B:$B, $A372, NewEmisData!$C:$C, $H372, NewEmisData!$D:$D, AB$2), SUMIFS(NewEmisData!L:L, NewEmisData!$A:$A, "LDV", NewEmisData!$B:$B, $A372, NewEmisData!$C:$C, $H372, NewEmisData!$D:$D, AB$2))</f>
        <v>0</v>
      </c>
      <c r="AC372" s="335">
        <f>$I372*IF($G372="Pickup", SUMIFS(NewEmisData!M:M, NewEmisData!$A:$A, "Pickup", NewEmisData!$B:$B, $A372, NewEmisData!$C:$C, $H372, NewEmisData!$D:$D, AC$2), SUMIFS(NewEmisData!M:M, NewEmisData!$A:$A, "LDV", NewEmisData!$B:$B, $A372, NewEmisData!$C:$C, $H372, NewEmisData!$D:$D, AC$2))</f>
        <v>0</v>
      </c>
      <c r="AD372" s="335">
        <v>0</v>
      </c>
      <c r="AE372" s="335">
        <f>$I372*IF($G372="Pickup", SUMIFS(NewEmisData!E:E, NewEmisData!$A:$A, "Pickup", NewEmisData!$B:$B, $A372, NewEmisData!$C:$C, $H372, NewEmisData!$D:$D, AE$2), SUMIFS(NewEmisData!E:E, NewEmisData!$A:$A, "LDV", NewEmisData!$B:$B, $A372, NewEmisData!$C:$C, $H372, NewEmisData!$D:$D, AE$2))</f>
        <v>0</v>
      </c>
      <c r="AF372" s="335">
        <f>$I372*IF($G372="Pickup", SUMIFS(NewEmisData!F:F, NewEmisData!$A:$A, "Pickup", NewEmisData!$B:$B, $A372, NewEmisData!$C:$C, $H372, NewEmisData!$D:$D, AF$2), SUMIFS(NewEmisData!F:F, NewEmisData!$A:$A, "LDV", NewEmisData!$B:$B, $A372, NewEmisData!$C:$C, $H372, NewEmisData!$D:$D, AF$2))</f>
        <v>0</v>
      </c>
      <c r="AG372" s="335">
        <f>$I372*IF($G372="Pickup", SUMIFS(NewEmisData!G:G, NewEmisData!$A:$A, "Pickup", NewEmisData!$B:$B, $A372, NewEmisData!$C:$C, $H372, NewEmisData!$D:$D, AG$2), SUMIFS(NewEmisData!G:G, NewEmisData!$A:$A, "LDV", NewEmisData!$B:$B, $A372, NewEmisData!$C:$C, $H372, NewEmisData!$D:$D, AG$2))</f>
        <v>0</v>
      </c>
      <c r="AH372" s="335">
        <f>$I372*IF($G372="Pickup", SUMIFS(NewEmisData!H:H, NewEmisData!$A:$A, "Pickup", NewEmisData!$B:$B, $A372, NewEmisData!$C:$C, $H372, NewEmisData!$D:$D, AH$2), SUMIFS(NewEmisData!H:H, NewEmisData!$A:$A, "LDV", NewEmisData!$B:$B, $A372, NewEmisData!$C:$C, $H372, NewEmisData!$D:$D, AH$2))</f>
        <v>0</v>
      </c>
      <c r="AI372" s="335">
        <f>$I372*IF($G372="Pickup", SUMIFS(NewEmisData!I:I, NewEmisData!$A:$A, "Pickup", NewEmisData!$B:$B, $A372, NewEmisData!$C:$C, $H372, NewEmisData!$D:$D, AI$2), SUMIFS(NewEmisData!I:I, NewEmisData!$A:$A, "LDV", NewEmisData!$B:$B, $A372, NewEmisData!$C:$C, $H372, NewEmisData!$D:$D, AI$2))</f>
        <v>0</v>
      </c>
      <c r="AJ372" s="335">
        <f>$I372*IF($G372="Pickup", SUMIFS(NewEmisData!J:J, NewEmisData!$A:$A, "Pickup", NewEmisData!$B:$B, $A372, NewEmisData!$C:$C, $H372, NewEmisData!$D:$D, AJ$2), SUMIFS(NewEmisData!J:J, NewEmisData!$A:$A, "LDV", NewEmisData!$B:$B, $A372, NewEmisData!$C:$C, $H372, NewEmisData!$D:$D, AJ$2))</f>
        <v>0</v>
      </c>
      <c r="AK372" s="335">
        <f>$I372*IF($G372="Pickup", SUMIFS(NewEmisData!K:K, NewEmisData!$A:$A, "Pickup", NewEmisData!$B:$B, $A372, NewEmisData!$C:$C, $H372, NewEmisData!$D:$D, AK$2), SUMIFS(NewEmisData!K:K, NewEmisData!$A:$A, "LDV", NewEmisData!$B:$B, $A372, NewEmisData!$C:$C, $H372, NewEmisData!$D:$D, AK$2))</f>
        <v>0</v>
      </c>
      <c r="AL372" s="335">
        <f>$I372*IF($G372="Pickup", SUMIFS(NewEmisData!L:L, NewEmisData!$A:$A, "Pickup", NewEmisData!$B:$B, $A372, NewEmisData!$C:$C, $H372, NewEmisData!$D:$D, AL$2), SUMIFS(NewEmisData!L:L, NewEmisData!$A:$A, "LDV", NewEmisData!$B:$B, $A372, NewEmisData!$C:$C, $H372, NewEmisData!$D:$D, AL$2))</f>
        <v>0</v>
      </c>
      <c r="AM372" s="335">
        <f>$I372*IF($G372="Pickup", SUMIFS(NewEmisData!M:M, NewEmisData!$A:$A, "Pickup", NewEmisData!$B:$B, $A372, NewEmisData!$C:$C, $H372, NewEmisData!$D:$D, AM$2), SUMIFS(NewEmisData!M:M, NewEmisData!$A:$A, "LDV", NewEmisData!$B:$B, $A372, NewEmisData!$C:$C, $H372, NewEmisData!$D:$D, AM$2))</f>
        <v>0</v>
      </c>
      <c r="AN372" s="335">
        <v>0</v>
      </c>
      <c r="AO372" s="335">
        <f>$I372*IF($G372="Pickup", SUMIFS(NewEmisData!E:E, NewEmisData!$A:$A, "Pickup", NewEmisData!$B:$B, $A372, NewEmisData!$C:$C, $H372, NewEmisData!$D:$D, AO$2), SUMIFS(NewEmisData!E:E, NewEmisData!$A:$A, "LDV", NewEmisData!$B:$B, $A372, NewEmisData!$C:$C, $H372, NewEmisData!$D:$D, AO$2))</f>
        <v>7.4526067369789506E-2</v>
      </c>
      <c r="AP372" s="335">
        <f>$I372*IF($G372="Pickup", SUMIFS(NewEmisData!F:F, NewEmisData!$A:$A, "Pickup", NewEmisData!$B:$B, $A372, NewEmisData!$C:$C, $H372, NewEmisData!$D:$D, AP$2), SUMIFS(NewEmisData!F:F, NewEmisData!$A:$A, "LDV", NewEmisData!$B:$B, $A372, NewEmisData!$C:$C, $H372, NewEmisData!$D:$D, AP$2))</f>
        <v>7.4526067369789506E-2</v>
      </c>
      <c r="AQ372" s="335">
        <f>$I372*IF($G372="Pickup", SUMIFS(NewEmisData!G:G, NewEmisData!$A:$A, "Pickup", NewEmisData!$B:$B, $A372, NewEmisData!$C:$C, $H372, NewEmisData!$D:$D, AQ$2), SUMIFS(NewEmisData!G:G, NewEmisData!$A:$A, "LDV", NewEmisData!$B:$B, $A372, NewEmisData!$C:$C, $H372, NewEmisData!$D:$D, AQ$2))</f>
        <v>7.4526039586762793E-2</v>
      </c>
      <c r="AR372" s="335">
        <f>$I372*IF($G372="Pickup", SUMIFS(NewEmisData!H:H, NewEmisData!$A:$A, "Pickup", NewEmisData!$B:$B, $A372, NewEmisData!$C:$C, $H372, NewEmisData!$D:$D, AR$2), SUMIFS(NewEmisData!H:H, NewEmisData!$A:$A, "LDV", NewEmisData!$B:$B, $A372, NewEmisData!$C:$C, $H372, NewEmisData!$D:$D, AR$2))</f>
        <v>7.4526082672864202E-2</v>
      </c>
      <c r="AS372" s="335">
        <f>$I372*IF($G372="Pickup", SUMIFS(NewEmisData!I:I, NewEmisData!$A:$A, "Pickup", NewEmisData!$B:$B, $A372, NewEmisData!$C:$C, $H372, NewEmisData!$D:$D, AS$2), SUMIFS(NewEmisData!I:I, NewEmisData!$A:$A, "LDV", NewEmisData!$B:$B, $A372, NewEmisData!$C:$C, $H372, NewEmisData!$D:$D, AS$2))</f>
        <v>7.4526031771725496E-2</v>
      </c>
      <c r="AT372" s="335">
        <f>$I372*IF($G372="Pickup", SUMIFS(NewEmisData!J:J, NewEmisData!$A:$A, "Pickup", NewEmisData!$B:$B, $A372, NewEmisData!$C:$C, $H372, NewEmisData!$D:$D, AT$2), SUMIFS(NewEmisData!J:J, NewEmisData!$A:$A, "LDV", NewEmisData!$B:$B, $A372, NewEmisData!$C:$C, $H372, NewEmisData!$D:$D, AT$2))</f>
        <v>7.4526070650223306E-2</v>
      </c>
      <c r="AU372" s="335">
        <f>$I372*IF($G372="Pickup", SUMIFS(NewEmisData!K:K, NewEmisData!$A:$A, "Pickup", NewEmisData!$B:$B, $A372, NewEmisData!$C:$C, $H372, NewEmisData!$D:$D, AU$2), SUMIFS(NewEmisData!K:K, NewEmisData!$A:$A, "LDV", NewEmisData!$B:$B, $A372, NewEmisData!$C:$C, $H372, NewEmisData!$D:$D, AU$2))</f>
        <v>7.4526042307150001E-2</v>
      </c>
      <c r="AV372" s="335">
        <f>$I372*IF($G372="Pickup", SUMIFS(NewEmisData!L:L, NewEmisData!$A:$A, "Pickup", NewEmisData!$B:$B, $A372, NewEmisData!$C:$C, $H372, NewEmisData!$D:$D, AV$2), SUMIFS(NewEmisData!L:L, NewEmisData!$A:$A, "LDV", NewEmisData!$B:$B, $A372, NewEmisData!$C:$C, $H372, NewEmisData!$D:$D, AV$2))</f>
        <v>7.4526038743875506E-2</v>
      </c>
      <c r="AW372" s="335">
        <f>$I372*IF($G372="Pickup", SUMIFS(NewEmisData!M:M, NewEmisData!$A:$A, "Pickup", NewEmisData!$B:$B, $A372, NewEmisData!$C:$C, $H372, NewEmisData!$D:$D, AW$2), SUMIFS(NewEmisData!M:M, NewEmisData!$A:$A, "LDV", NewEmisData!$B:$B, $A372, NewEmisData!$C:$C, $H372, NewEmisData!$D:$D, AW$2))</f>
        <v>7.4526038743875506E-2</v>
      </c>
      <c r="AX372" s="335">
        <v>2.3805319372350052E-2</v>
      </c>
      <c r="AY372" s="335">
        <f>$I372*IF($G372="Pickup", SUMIFS(NewEmisData!E:E, NewEmisData!$A:$A, "Pickup", NewEmisData!$B:$B, $A372, NewEmisData!$C:$C, $H372, NewEmisData!$D:$D, AY$2), SUMIFS(NewEmisData!E:E, NewEmisData!$A:$A, "LDV", NewEmisData!$B:$B, $A372, NewEmisData!$C:$C, $H372, NewEmisData!$D:$D, AY$2))</f>
        <v>9.6092368235423907E-3</v>
      </c>
      <c r="AZ372" s="335">
        <f>$I372*IF($G372="Pickup", SUMIFS(NewEmisData!F:F, NewEmisData!$A:$A, "Pickup", NewEmisData!$B:$B, $A372, NewEmisData!$C:$C, $H372, NewEmisData!$D:$D, AZ$2), SUMIFS(NewEmisData!F:F, NewEmisData!$A:$A, "LDV", NewEmisData!$B:$B, $A372, NewEmisData!$C:$C, $H372, NewEmisData!$D:$D, AZ$2))</f>
        <v>9.6092368235423907E-3</v>
      </c>
      <c r="BA372" s="335">
        <f>$I372*IF($G372="Pickup", SUMIFS(NewEmisData!G:G, NewEmisData!$A:$A, "Pickup", NewEmisData!$B:$B, $A372, NewEmisData!$C:$C, $H372, NewEmisData!$D:$D, BA$2), SUMIFS(NewEmisData!G:G, NewEmisData!$A:$A, "LDV", NewEmisData!$B:$B, $A372, NewEmisData!$C:$C, $H372, NewEmisData!$D:$D, BA$2))</f>
        <v>9.6092257463787894E-3</v>
      </c>
      <c r="BB372" s="335">
        <f>$I372*IF($G372="Pickup", SUMIFS(NewEmisData!H:H, NewEmisData!$A:$A, "Pickup", NewEmisData!$B:$B, $A372, NewEmisData!$C:$C, $H372, NewEmisData!$D:$D, BB$2), SUMIFS(NewEmisData!H:H, NewEmisData!$A:$A, "LDV", NewEmisData!$B:$B, $A372, NewEmisData!$C:$C, $H372, NewEmisData!$D:$D, BB$2))</f>
        <v>9.6092345509158992E-3</v>
      </c>
      <c r="BC372" s="335">
        <f>$I372*IF($G372="Pickup", SUMIFS(NewEmisData!I:I, NewEmisData!$A:$A, "Pickup", NewEmisData!$B:$B, $A372, NewEmisData!$C:$C, $H372, NewEmisData!$D:$D, BC$2), SUMIFS(NewEmisData!I:I, NewEmisData!$A:$A, "LDV", NewEmisData!$B:$B, $A372, NewEmisData!$C:$C, $H372, NewEmisData!$D:$D, BC$2))</f>
        <v>9.6092257298777996E-3</v>
      </c>
      <c r="BD372" s="335">
        <f>$I372*IF($G372="Pickup", SUMIFS(NewEmisData!J:J, NewEmisData!$A:$A, "Pickup", NewEmisData!$B:$B, $A372, NewEmisData!$C:$C, $H372, NewEmisData!$D:$D, BD$2), SUMIFS(NewEmisData!J:J, NewEmisData!$A:$A, "LDV", NewEmisData!$B:$B, $A372, NewEmisData!$C:$C, $H372, NewEmisData!$D:$D, BD$2))</f>
        <v>9.6092389204882993E-3</v>
      </c>
      <c r="BE372" s="335">
        <f>$I372*IF($G372="Pickup", SUMIFS(NewEmisData!K:K, NewEmisData!$A:$A, "Pickup", NewEmisData!$B:$B, $A372, NewEmisData!$C:$C, $H372, NewEmisData!$D:$D, BE$2), SUMIFS(NewEmisData!K:K, NewEmisData!$A:$A, "LDV", NewEmisData!$B:$B, $A372, NewEmisData!$C:$C, $H372, NewEmisData!$D:$D, BE$2))</f>
        <v>9.6092263841740799E-3</v>
      </c>
      <c r="BF372" s="335">
        <f>$I372*IF($G372="Pickup", SUMIFS(NewEmisData!L:L, NewEmisData!$A:$A, "Pickup", NewEmisData!$B:$B, $A372, NewEmisData!$C:$C, $H372, NewEmisData!$D:$D, BF$2), SUMIFS(NewEmisData!L:L, NewEmisData!$A:$A, "LDV", NewEmisData!$B:$B, $A372, NewEmisData!$C:$C, $H372, NewEmisData!$D:$D, BF$2))</f>
        <v>9.6092238087385901E-3</v>
      </c>
      <c r="BG372" s="335">
        <f>$I372*IF($G372="Pickup", SUMIFS(NewEmisData!M:M, NewEmisData!$A:$A, "Pickup", NewEmisData!$B:$B, $A372, NewEmisData!$C:$C, $H372, NewEmisData!$D:$D, BG$2), SUMIFS(NewEmisData!M:M, NewEmisData!$A:$A, "LDV", NewEmisData!$B:$B, $A372, NewEmisData!$C:$C, $H372, NewEmisData!$D:$D, BG$2))</f>
        <v>9.6092238087385901E-3</v>
      </c>
      <c r="BH372" s="335">
        <v>1.6506531515565108E-3</v>
      </c>
      <c r="BI372" s="335">
        <f>$I372*IF($G372="Pickup", SUMIFS(NewEmisData!E:E, NewEmisData!$A:$A, "Pickup", NewEmisData!$B:$B, $A372, NewEmisData!$C:$C, $H372, NewEmisData!$D:$D, BI$2), SUMIFS(NewEmisData!E:E, NewEmisData!$A:$A, "LDV", NewEmisData!$B:$B, $A372, NewEmisData!$C:$C, $H372, NewEmisData!$D:$D, BI$2))</f>
        <v>0</v>
      </c>
      <c r="BJ372" s="335">
        <f>$I372*IF($G372="Pickup", SUMIFS(NewEmisData!F:F, NewEmisData!$A:$A, "Pickup", NewEmisData!$B:$B, $A372, NewEmisData!$C:$C, $H372, NewEmisData!$D:$D, BJ$2), SUMIFS(NewEmisData!F:F, NewEmisData!$A:$A, "LDV", NewEmisData!$B:$B, $A372, NewEmisData!$C:$C, $H372, NewEmisData!$D:$D, BJ$2))</f>
        <v>0</v>
      </c>
      <c r="BK372" s="335">
        <f>$I372*IF($G372="Pickup", SUMIFS(NewEmisData!G:G, NewEmisData!$A:$A, "Pickup", NewEmisData!$B:$B, $A372, NewEmisData!$C:$C, $H372, NewEmisData!$D:$D, BK$2), SUMIFS(NewEmisData!G:G, NewEmisData!$A:$A, "LDV", NewEmisData!$B:$B, $A372, NewEmisData!$C:$C, $H372, NewEmisData!$D:$D, BK$2))</f>
        <v>0</v>
      </c>
      <c r="BL372" s="335">
        <f>$I372*IF($G372="Pickup", SUMIFS(NewEmisData!H:H, NewEmisData!$A:$A, "Pickup", NewEmisData!$B:$B, $A372, NewEmisData!$C:$C, $H372, NewEmisData!$D:$D, BL$2), SUMIFS(NewEmisData!H:H, NewEmisData!$A:$A, "LDV", NewEmisData!$B:$B, $A372, NewEmisData!$C:$C, $H372, NewEmisData!$D:$D, BL$2))</f>
        <v>0</v>
      </c>
      <c r="BM372" s="335">
        <f>$I372*IF($G372="Pickup", SUMIFS(NewEmisData!I:I, NewEmisData!$A:$A, "Pickup", NewEmisData!$B:$B, $A372, NewEmisData!$C:$C, $H372, NewEmisData!$D:$D, BM$2), SUMIFS(NewEmisData!I:I, NewEmisData!$A:$A, "LDV", NewEmisData!$B:$B, $A372, NewEmisData!$C:$C, $H372, NewEmisData!$D:$D, BM$2))</f>
        <v>0</v>
      </c>
      <c r="BN372" s="335">
        <f>$I372*IF($G372="Pickup", SUMIFS(NewEmisData!J:J, NewEmisData!$A:$A, "Pickup", NewEmisData!$B:$B, $A372, NewEmisData!$C:$C, $H372, NewEmisData!$D:$D, BN$2), SUMIFS(NewEmisData!J:J, NewEmisData!$A:$A, "LDV", NewEmisData!$B:$B, $A372, NewEmisData!$C:$C, $H372, NewEmisData!$D:$D, BN$2))</f>
        <v>0</v>
      </c>
      <c r="BO372" s="335">
        <f>$I372*IF($G372="Pickup", SUMIFS(NewEmisData!K:K, NewEmisData!$A:$A, "Pickup", NewEmisData!$B:$B, $A372, NewEmisData!$C:$C, $H372, NewEmisData!$D:$D, BO$2), SUMIFS(NewEmisData!K:K, NewEmisData!$A:$A, "LDV", NewEmisData!$B:$B, $A372, NewEmisData!$C:$C, $H372, NewEmisData!$D:$D, BO$2))</f>
        <v>0</v>
      </c>
      <c r="BP372" s="335">
        <f>$I372*IF($G372="Pickup", SUMIFS(NewEmisData!L:L, NewEmisData!$A:$A, "Pickup", NewEmisData!$B:$B, $A372, NewEmisData!$C:$C, $H372, NewEmisData!$D:$D, BP$2), SUMIFS(NewEmisData!L:L, NewEmisData!$A:$A, "LDV", NewEmisData!$B:$B, $A372, NewEmisData!$C:$C, $H372, NewEmisData!$D:$D, BP$2))</f>
        <v>0</v>
      </c>
      <c r="BQ372" s="335">
        <f>$I372*IF($G372="Pickup", SUMIFS(NewEmisData!M:M, NewEmisData!$A:$A, "Pickup", NewEmisData!$B:$B, $A372, NewEmisData!$C:$C, $H372, NewEmisData!$D:$D, BQ$2), SUMIFS(NewEmisData!M:M, NewEmisData!$A:$A, "LDV", NewEmisData!$B:$B, $A372, NewEmisData!$C:$C, $H372, NewEmisData!$D:$D, BQ$2))</f>
        <v>0</v>
      </c>
      <c r="BR372" s="335">
        <v>0</v>
      </c>
      <c r="BS372" s="335">
        <f>$I372*IF($G372="Pickup", SUMIFS(NewEmisData!E:E, NewEmisData!$A:$A, "Pickup", NewEmisData!$B:$B, $A372, NewEmisData!$C:$C, $H372, NewEmisData!$D:$D, BS$2), SUMIFS(NewEmisData!E:E, NewEmisData!$A:$A, "LDV", NewEmisData!$B:$B, $A372, NewEmisData!$C:$C, $H372, NewEmisData!$D:$D, BS$2))</f>
        <v>0</v>
      </c>
      <c r="BT372" s="335">
        <f>$I372*IF($G372="Pickup", SUMIFS(NewEmisData!F:F, NewEmisData!$A:$A, "Pickup", NewEmisData!$B:$B, $A372, NewEmisData!$C:$C, $H372, NewEmisData!$D:$D, BT$2), SUMIFS(NewEmisData!F:F, NewEmisData!$A:$A, "LDV", NewEmisData!$B:$B, $A372, NewEmisData!$C:$C, $H372, NewEmisData!$D:$D, BT$2))</f>
        <v>0</v>
      </c>
      <c r="BU372" s="335">
        <f>$I372*IF($G372="Pickup", SUMIFS(NewEmisData!G:G, NewEmisData!$A:$A, "Pickup", NewEmisData!$B:$B, $A372, NewEmisData!$C:$C, $H372, NewEmisData!$D:$D, BU$2), SUMIFS(NewEmisData!G:G, NewEmisData!$A:$A, "LDV", NewEmisData!$B:$B, $A372, NewEmisData!$C:$C, $H372, NewEmisData!$D:$D, BU$2))</f>
        <v>0</v>
      </c>
      <c r="BV372" s="335">
        <f>$I372*IF($G372="Pickup", SUMIFS(NewEmisData!H:H, NewEmisData!$A:$A, "Pickup", NewEmisData!$B:$B, $A372, NewEmisData!$C:$C, $H372, NewEmisData!$D:$D, BV$2), SUMIFS(NewEmisData!H:H, NewEmisData!$A:$A, "LDV", NewEmisData!$B:$B, $A372, NewEmisData!$C:$C, $H372, NewEmisData!$D:$D, BV$2))</f>
        <v>0</v>
      </c>
      <c r="BW372" s="335">
        <f>$I372*IF($G372="Pickup", SUMIFS(NewEmisData!I:I, NewEmisData!$A:$A, "Pickup", NewEmisData!$B:$B, $A372, NewEmisData!$C:$C, $H372, NewEmisData!$D:$D, BW$2), SUMIFS(NewEmisData!I:I, NewEmisData!$A:$A, "LDV", NewEmisData!$B:$B, $A372, NewEmisData!$C:$C, $H372, NewEmisData!$D:$D, BW$2))</f>
        <v>0</v>
      </c>
      <c r="BX372" s="335">
        <f>$I372*IF($G372="Pickup", SUMIFS(NewEmisData!J:J, NewEmisData!$A:$A, "Pickup", NewEmisData!$B:$B, $A372, NewEmisData!$C:$C, $H372, NewEmisData!$D:$D, BX$2), SUMIFS(NewEmisData!J:J, NewEmisData!$A:$A, "LDV", NewEmisData!$B:$B, $A372, NewEmisData!$C:$C, $H372, NewEmisData!$D:$D, BX$2))</f>
        <v>0</v>
      </c>
      <c r="BY372" s="335">
        <f>$I372*IF($G372="Pickup", SUMIFS(NewEmisData!K:K, NewEmisData!$A:$A, "Pickup", NewEmisData!$B:$B, $A372, NewEmisData!$C:$C, $H372, NewEmisData!$D:$D, BY$2), SUMIFS(NewEmisData!K:K, NewEmisData!$A:$A, "LDV", NewEmisData!$B:$B, $A372, NewEmisData!$C:$C, $H372, NewEmisData!$D:$D, BY$2))</f>
        <v>0</v>
      </c>
      <c r="BZ372" s="335">
        <f>$I372*IF($G372="Pickup", SUMIFS(NewEmisData!L:L, NewEmisData!$A:$A, "Pickup", NewEmisData!$B:$B, $A372, NewEmisData!$C:$C, $H372, NewEmisData!$D:$D, BZ$2), SUMIFS(NewEmisData!L:L, NewEmisData!$A:$A, "LDV", NewEmisData!$B:$B, $A372, NewEmisData!$C:$C, $H372, NewEmisData!$D:$D, BZ$2))</f>
        <v>0</v>
      </c>
      <c r="CA372" s="335">
        <f>$I372*IF($G372="Pickup", SUMIFS(NewEmisData!M:M, NewEmisData!$A:$A, "Pickup", NewEmisData!$B:$B, $A372, NewEmisData!$C:$C, $H372, NewEmisData!$D:$D, CA$2), SUMIFS(NewEmisData!M:M, NewEmisData!$A:$A, "LDV", NewEmisData!$B:$B, $A372, NewEmisData!$C:$C, $H372, NewEmisData!$D:$D, CA$2))</f>
        <v>0</v>
      </c>
      <c r="CB372" s="335">
        <v>0</v>
      </c>
      <c r="CC372" s="335">
        <f>$I372*IF($G372="Pickup", SUMIFS(NewEmisData!E:E, NewEmisData!$A:$A, "Pickup", NewEmisData!$B:$B, $A372, NewEmisData!$C:$C, $H372, NewEmisData!$D:$D, CC$2), SUMIFS(NewEmisData!E:E, NewEmisData!$A:$A, "LDV", NewEmisData!$B:$B, $A372, NewEmisData!$C:$C, $H372, NewEmisData!$D:$D, CC$2))</f>
        <v>0</v>
      </c>
      <c r="CD372" s="335">
        <f>$I372*IF($G372="Pickup", SUMIFS(NewEmisData!F:F, NewEmisData!$A:$A, "Pickup", NewEmisData!$B:$B, $A372, NewEmisData!$C:$C, $H372, NewEmisData!$D:$D, CD$2), SUMIFS(NewEmisData!F:F, NewEmisData!$A:$A, "LDV", NewEmisData!$B:$B, $A372, NewEmisData!$C:$C, $H372, NewEmisData!$D:$D, CD$2))</f>
        <v>0</v>
      </c>
      <c r="CE372" s="335">
        <f>$I372*IF($G372="Pickup", SUMIFS(NewEmisData!G:G, NewEmisData!$A:$A, "Pickup", NewEmisData!$B:$B, $A372, NewEmisData!$C:$C, $H372, NewEmisData!$D:$D, CE$2), SUMIFS(NewEmisData!G:G, NewEmisData!$A:$A, "LDV", NewEmisData!$B:$B, $A372, NewEmisData!$C:$C, $H372, NewEmisData!$D:$D, CE$2))</f>
        <v>0</v>
      </c>
      <c r="CF372" s="335">
        <f>$I372*IF($G372="Pickup", SUMIFS(NewEmisData!H:H, NewEmisData!$A:$A, "Pickup", NewEmisData!$B:$B, $A372, NewEmisData!$C:$C, $H372, NewEmisData!$D:$D, CF$2), SUMIFS(NewEmisData!H:H, NewEmisData!$A:$A, "LDV", NewEmisData!$B:$B, $A372, NewEmisData!$C:$C, $H372, NewEmisData!$D:$D, CF$2))</f>
        <v>0</v>
      </c>
      <c r="CG372" s="335">
        <f>$I372*IF($G372="Pickup", SUMIFS(NewEmisData!I:I, NewEmisData!$A:$A, "Pickup", NewEmisData!$B:$B, $A372, NewEmisData!$C:$C, $H372, NewEmisData!$D:$D, CG$2), SUMIFS(NewEmisData!I:I, NewEmisData!$A:$A, "LDV", NewEmisData!$B:$B, $A372, NewEmisData!$C:$C, $H372, NewEmisData!$D:$D, CG$2))</f>
        <v>0</v>
      </c>
      <c r="CH372" s="335">
        <f>$I372*IF($G372="Pickup", SUMIFS(NewEmisData!J:J, NewEmisData!$A:$A, "Pickup", NewEmisData!$B:$B, $A372, NewEmisData!$C:$C, $H372, NewEmisData!$D:$D, CH$2), SUMIFS(NewEmisData!J:J, NewEmisData!$A:$A, "LDV", NewEmisData!$B:$B, $A372, NewEmisData!$C:$C, $H372, NewEmisData!$D:$D, CH$2))</f>
        <v>0</v>
      </c>
      <c r="CI372" s="335">
        <f>$I372*IF($G372="Pickup", SUMIFS(NewEmisData!K:K, NewEmisData!$A:$A, "Pickup", NewEmisData!$B:$B, $A372, NewEmisData!$C:$C, $H372, NewEmisData!$D:$D, CI$2), SUMIFS(NewEmisData!K:K, NewEmisData!$A:$A, "LDV", NewEmisData!$B:$B, $A372, NewEmisData!$C:$C, $H372, NewEmisData!$D:$D, CI$2))</f>
        <v>0</v>
      </c>
      <c r="CJ372" s="335">
        <f>$I372*IF($G372="Pickup", SUMIFS(NewEmisData!L:L, NewEmisData!$A:$A, "Pickup", NewEmisData!$B:$B, $A372, NewEmisData!$C:$C, $H372, NewEmisData!$D:$D, CJ$2), SUMIFS(NewEmisData!L:L, NewEmisData!$A:$A, "LDV", NewEmisData!$B:$B, $A372, NewEmisData!$C:$C, $H372, NewEmisData!$D:$D, CJ$2))</f>
        <v>0</v>
      </c>
      <c r="CK372" s="335">
        <f>$I372*IF($G372="Pickup", SUMIFS(NewEmisData!M:M, NewEmisData!$A:$A, "Pickup", NewEmisData!$B:$B, $A372, NewEmisData!$C:$C, $H372, NewEmisData!$D:$D, CK$2), SUMIFS(NewEmisData!M:M, NewEmisData!$A:$A, "LDV", NewEmisData!$B:$B, $A372, NewEmisData!$C:$C, $H372, NewEmisData!$D:$D, CK$2))</f>
        <v>0</v>
      </c>
      <c r="CL372" s="335">
        <v>0</v>
      </c>
      <c r="CM372" s="335">
        <f>$I372*IF($G372="Pickup", SUMIFS(NewEmisData!E:E, NewEmisData!$A:$A, "Pickup", NewEmisData!$B:$B, $A372, NewEmisData!$C:$C, $H372, NewEmisData!$D:$D, CM$2), SUMIFS(NewEmisData!E:E, NewEmisData!$A:$A, "LDV", NewEmisData!$B:$B, $A372, NewEmisData!$C:$C, $H372, NewEmisData!$D:$D, CM$2))</f>
        <v>0</v>
      </c>
      <c r="CN372" s="335">
        <f>$I372*IF($G372="Pickup", SUMIFS(NewEmisData!F:F, NewEmisData!$A:$A, "Pickup", NewEmisData!$B:$B, $A372, NewEmisData!$C:$C, $H372, NewEmisData!$D:$D, CN$2), SUMIFS(NewEmisData!F:F, NewEmisData!$A:$A, "LDV", NewEmisData!$B:$B, $A372, NewEmisData!$C:$C, $H372, NewEmisData!$D:$D, CN$2))</f>
        <v>0</v>
      </c>
      <c r="CO372" s="335">
        <f>$I372*IF($G372="Pickup", SUMIFS(NewEmisData!G:G, NewEmisData!$A:$A, "Pickup", NewEmisData!$B:$B, $A372, NewEmisData!$C:$C, $H372, NewEmisData!$D:$D, CO$2), SUMIFS(NewEmisData!G:G, NewEmisData!$A:$A, "LDV", NewEmisData!$B:$B, $A372, NewEmisData!$C:$C, $H372, NewEmisData!$D:$D, CO$2))</f>
        <v>0</v>
      </c>
      <c r="CP372" s="335">
        <f>$I372*IF($G372="Pickup", SUMIFS(NewEmisData!H:H, NewEmisData!$A:$A, "Pickup", NewEmisData!$B:$B, $A372, NewEmisData!$C:$C, $H372, NewEmisData!$D:$D, CP$2), SUMIFS(NewEmisData!H:H, NewEmisData!$A:$A, "LDV", NewEmisData!$B:$B, $A372, NewEmisData!$C:$C, $H372, NewEmisData!$D:$D, CP$2))</f>
        <v>0</v>
      </c>
      <c r="CQ372" s="335">
        <f>$I372*IF($G372="Pickup", SUMIFS(NewEmisData!I:I, NewEmisData!$A:$A, "Pickup", NewEmisData!$B:$B, $A372, NewEmisData!$C:$C, $H372, NewEmisData!$D:$D, CQ$2), SUMIFS(NewEmisData!I:I, NewEmisData!$A:$A, "LDV", NewEmisData!$B:$B, $A372, NewEmisData!$C:$C, $H372, NewEmisData!$D:$D, CQ$2))</f>
        <v>0</v>
      </c>
      <c r="CR372" s="335">
        <f>$I372*IF($G372="Pickup", SUMIFS(NewEmisData!J:J, NewEmisData!$A:$A, "Pickup", NewEmisData!$B:$B, $A372, NewEmisData!$C:$C, $H372, NewEmisData!$D:$D, CR$2), SUMIFS(NewEmisData!J:J, NewEmisData!$A:$A, "LDV", NewEmisData!$B:$B, $A372, NewEmisData!$C:$C, $H372, NewEmisData!$D:$D, CR$2))</f>
        <v>0</v>
      </c>
      <c r="CS372" s="335">
        <f>$I372*IF($G372="Pickup", SUMIFS(NewEmisData!K:K, NewEmisData!$A:$A, "Pickup", NewEmisData!$B:$B, $A372, NewEmisData!$C:$C, $H372, NewEmisData!$D:$D, CS$2), SUMIFS(NewEmisData!K:K, NewEmisData!$A:$A, "LDV", NewEmisData!$B:$B, $A372, NewEmisData!$C:$C, $H372, NewEmisData!$D:$D, CS$2))</f>
        <v>0</v>
      </c>
      <c r="CT372" s="335">
        <f>$I372*IF($G372="Pickup", SUMIFS(NewEmisData!L:L, NewEmisData!$A:$A, "Pickup", NewEmisData!$B:$B, $A372, NewEmisData!$C:$C, $H372, NewEmisData!$D:$D, CT$2), SUMIFS(NewEmisData!L:L, NewEmisData!$A:$A, "LDV", NewEmisData!$B:$B, $A372, NewEmisData!$C:$C, $H372, NewEmisData!$D:$D, CT$2))</f>
        <v>0</v>
      </c>
      <c r="CU372" s="335">
        <f>$I372*IF($G372="Pickup", SUMIFS(NewEmisData!M:M, NewEmisData!$A:$A, "Pickup", NewEmisData!$B:$B, $A372, NewEmisData!$C:$C, $H372, NewEmisData!$D:$D, CU$2), SUMIFS(NewEmisData!M:M, NewEmisData!$A:$A, "LDV", NewEmisData!$B:$B, $A372, NewEmisData!$C:$C, $H372, NewEmisData!$D:$D, CU$2))</f>
        <v>0</v>
      </c>
      <c r="CV372" s="335">
        <v>0</v>
      </c>
      <c r="CW372" s="335">
        <v>0</v>
      </c>
      <c r="CX372" s="335">
        <v>0</v>
      </c>
      <c r="CY372" s="335">
        <v>0</v>
      </c>
      <c r="CZ372" s="335">
        <v>0</v>
      </c>
      <c r="DA372" s="335">
        <v>0</v>
      </c>
      <c r="DB372" s="335">
        <v>0</v>
      </c>
      <c r="DC372" s="335">
        <v>0</v>
      </c>
      <c r="DD372" s="335">
        <v>0</v>
      </c>
      <c r="DE372" s="335">
        <v>0</v>
      </c>
      <c r="DF372" s="335">
        <v>0</v>
      </c>
      <c r="DG372" s="335">
        <f>$I372*IF($G372="Pickup", SUMIFS(NewEmisData!E:E, NewEmisData!$A:$A, "Pickup", NewEmisData!$B:$B, $A372, NewEmisData!$C:$C, $H372, NewEmisData!$D:$D, DG$2), SUMIFS(NewEmisData!E:E, NewEmisData!$A:$A, "LDV", NewEmisData!$B:$B, $A372, NewEmisData!$C:$C, $H372, NewEmisData!$D:$D, DG$2))</f>
        <v>0</v>
      </c>
      <c r="DH372" s="335">
        <f>$I372*IF($G372="Pickup", SUMIFS(NewEmisData!F:F, NewEmisData!$A:$A, "Pickup", NewEmisData!$B:$B, $A372, NewEmisData!$C:$C, $H372, NewEmisData!$D:$D, DH$2), SUMIFS(NewEmisData!F:F, NewEmisData!$A:$A, "LDV", NewEmisData!$B:$B, $A372, NewEmisData!$C:$C, $H372, NewEmisData!$D:$D, DH$2))</f>
        <v>0</v>
      </c>
      <c r="DI372" s="335">
        <f>$I372*IF($G372="Pickup", SUMIFS(NewEmisData!G:G, NewEmisData!$A:$A, "Pickup", NewEmisData!$B:$B, $A372, NewEmisData!$C:$C, $H372, NewEmisData!$D:$D, DI$2), SUMIFS(NewEmisData!G:G, NewEmisData!$A:$A, "LDV", NewEmisData!$B:$B, $A372, NewEmisData!$C:$C, $H372, NewEmisData!$D:$D, DI$2))</f>
        <v>0</v>
      </c>
      <c r="DJ372" s="335">
        <f>$I372*IF($G372="Pickup", SUMIFS(NewEmisData!H:H, NewEmisData!$A:$A, "Pickup", NewEmisData!$B:$B, $A372, NewEmisData!$C:$C, $H372, NewEmisData!$D:$D, DJ$2), SUMIFS(NewEmisData!H:H, NewEmisData!$A:$A, "LDV", NewEmisData!$B:$B, $A372, NewEmisData!$C:$C, $H372, NewEmisData!$D:$D, DJ$2))</f>
        <v>0</v>
      </c>
      <c r="DK372" s="335">
        <f>$I372*IF($G372="Pickup", SUMIFS(NewEmisData!I:I, NewEmisData!$A:$A, "Pickup", NewEmisData!$B:$B, $A372, NewEmisData!$C:$C, $H372, NewEmisData!$D:$D, DK$2), SUMIFS(NewEmisData!I:I, NewEmisData!$A:$A, "LDV", NewEmisData!$B:$B, $A372, NewEmisData!$C:$C, $H372, NewEmisData!$D:$D, DK$2))</f>
        <v>0</v>
      </c>
      <c r="DL372" s="335">
        <f>$I372*IF($G372="Pickup", SUMIFS(NewEmisData!J:J, NewEmisData!$A:$A, "Pickup", NewEmisData!$B:$B, $A372, NewEmisData!$C:$C, $H372, NewEmisData!$D:$D, DL$2), SUMIFS(NewEmisData!J:J, NewEmisData!$A:$A, "LDV", NewEmisData!$B:$B, $A372, NewEmisData!$C:$C, $H372, NewEmisData!$D:$D, DL$2))</f>
        <v>0</v>
      </c>
      <c r="DM372" s="335">
        <f>$I372*IF($G372="Pickup", SUMIFS(NewEmisData!K:K, NewEmisData!$A:$A, "Pickup", NewEmisData!$B:$B, $A372, NewEmisData!$C:$C, $H372, NewEmisData!$D:$D, DM$2), SUMIFS(NewEmisData!K:K, NewEmisData!$A:$A, "LDV", NewEmisData!$B:$B, $A372, NewEmisData!$C:$C, $H372, NewEmisData!$D:$D, DM$2))</f>
        <v>0</v>
      </c>
      <c r="DN372" s="335">
        <f>$I372*IF($G372="Pickup", SUMIFS(NewEmisData!L:L, NewEmisData!$A:$A, "Pickup", NewEmisData!$B:$B, $A372, NewEmisData!$C:$C, $H372, NewEmisData!$D:$D, DN$2), SUMIFS(NewEmisData!L:L, NewEmisData!$A:$A, "LDV", NewEmisData!$B:$B, $A372, NewEmisData!$C:$C, $H372, NewEmisData!$D:$D, DN$2))</f>
        <v>0</v>
      </c>
      <c r="DO372" s="335">
        <f>$I372*IF($G372="Pickup", SUMIFS(NewEmisData!M:M, NewEmisData!$A:$A, "Pickup", NewEmisData!$B:$B, $A372, NewEmisData!$C:$C, $H372, NewEmisData!$D:$D, DO$2), SUMIFS(NewEmisData!M:M, NewEmisData!$A:$A, "LDV", NewEmisData!$B:$B, $A372, NewEmisData!$C:$C, $H372, NewEmisData!$D:$D, DO$2))</f>
        <v>0</v>
      </c>
      <c r="DP372" s="335">
        <v>0</v>
      </c>
      <c r="DQ372" s="335">
        <f>$I372*IF($G372="Pickup", SUMIFS(NewEmisData!E:E, NewEmisData!$A:$A, "Pickup", NewEmisData!$B:$B, $A372, NewEmisData!$C:$C, $H372, NewEmisData!$D:$D, DQ$2), SUMIFS(NewEmisData!E:E, NewEmisData!$A:$A, "LDV", NewEmisData!$B:$B, $A372, NewEmisData!$C:$C, $H372, NewEmisData!$D:$D, DQ$2))</f>
        <v>0</v>
      </c>
      <c r="DR372" s="335">
        <f>$I372*IF($G372="Pickup", SUMIFS(NewEmisData!F:F, NewEmisData!$A:$A, "Pickup", NewEmisData!$B:$B, $A372, NewEmisData!$C:$C, $H372, NewEmisData!$D:$D, DR$2), SUMIFS(NewEmisData!F:F, NewEmisData!$A:$A, "LDV", NewEmisData!$B:$B, $A372, NewEmisData!$C:$C, $H372, NewEmisData!$D:$D, DR$2))</f>
        <v>0</v>
      </c>
      <c r="DS372" s="335">
        <f>$I372*IF($G372="Pickup", SUMIFS(NewEmisData!G:G, NewEmisData!$A:$A, "Pickup", NewEmisData!$B:$B, $A372, NewEmisData!$C:$C, $H372, NewEmisData!$D:$D, DS$2), SUMIFS(NewEmisData!G:G, NewEmisData!$A:$A, "LDV", NewEmisData!$B:$B, $A372, NewEmisData!$C:$C, $H372, NewEmisData!$D:$D, DS$2))</f>
        <v>0</v>
      </c>
      <c r="DT372" s="335">
        <f>$I372*IF($G372="Pickup", SUMIFS(NewEmisData!H:H, NewEmisData!$A:$A, "Pickup", NewEmisData!$B:$B, $A372, NewEmisData!$C:$C, $H372, NewEmisData!$D:$D, DT$2), SUMIFS(NewEmisData!H:H, NewEmisData!$A:$A, "LDV", NewEmisData!$B:$B, $A372, NewEmisData!$C:$C, $H372, NewEmisData!$D:$D, DT$2))</f>
        <v>0</v>
      </c>
      <c r="DU372" s="335">
        <f>$I372*IF($G372="Pickup", SUMIFS(NewEmisData!I:I, NewEmisData!$A:$A, "Pickup", NewEmisData!$B:$B, $A372, NewEmisData!$C:$C, $H372, NewEmisData!$D:$D, DU$2), SUMIFS(NewEmisData!I:I, NewEmisData!$A:$A, "LDV", NewEmisData!$B:$B, $A372, NewEmisData!$C:$C, $H372, NewEmisData!$D:$D, DU$2))</f>
        <v>0</v>
      </c>
      <c r="DV372" s="335">
        <f>$I372*IF($G372="Pickup", SUMIFS(NewEmisData!J:J, NewEmisData!$A:$A, "Pickup", NewEmisData!$B:$B, $A372, NewEmisData!$C:$C, $H372, NewEmisData!$D:$D, DV$2), SUMIFS(NewEmisData!J:J, NewEmisData!$A:$A, "LDV", NewEmisData!$B:$B, $A372, NewEmisData!$C:$C, $H372, NewEmisData!$D:$D, DV$2))</f>
        <v>0</v>
      </c>
      <c r="DW372" s="335">
        <f>$I372*IF($G372="Pickup", SUMIFS(NewEmisData!K:K, NewEmisData!$A:$A, "Pickup", NewEmisData!$B:$B, $A372, NewEmisData!$C:$C, $H372, NewEmisData!$D:$D, DW$2), SUMIFS(NewEmisData!K:K, NewEmisData!$A:$A, "LDV", NewEmisData!$B:$B, $A372, NewEmisData!$C:$C, $H372, NewEmisData!$D:$D, DW$2))</f>
        <v>0</v>
      </c>
      <c r="DX372" s="335">
        <f>$I372*IF($G372="Pickup", SUMIFS(NewEmisData!L:L, NewEmisData!$A:$A, "Pickup", NewEmisData!$B:$B, $A372, NewEmisData!$C:$C, $H372, NewEmisData!$D:$D, DX$2), SUMIFS(NewEmisData!L:L, NewEmisData!$A:$A, "LDV", NewEmisData!$B:$B, $A372, NewEmisData!$C:$C, $H372, NewEmisData!$D:$D, DX$2))</f>
        <v>0</v>
      </c>
      <c r="DY372" s="335">
        <f>$I372*IF($G372="Pickup", SUMIFS(NewEmisData!M:M, NewEmisData!$A:$A, "Pickup", NewEmisData!$B:$B, $A372, NewEmisData!$C:$C, $H372, NewEmisData!$D:$D, DY$2), SUMIFS(NewEmisData!M:M, NewEmisData!$A:$A, "LDV", NewEmisData!$B:$B, $A372, NewEmisData!$C:$C, $H372, NewEmisData!$D:$D, DY$2))</f>
        <v>0</v>
      </c>
      <c r="DZ372" s="335">
        <v>0</v>
      </c>
      <c r="EA372" s="335">
        <f t="shared" si="658"/>
        <v>0</v>
      </c>
      <c r="EB372" s="335">
        <f t="shared" si="659"/>
        <v>0</v>
      </c>
      <c r="EC372" s="335">
        <f t="shared" si="660"/>
        <v>0</v>
      </c>
      <c r="ED372" s="335">
        <f t="shared" si="661"/>
        <v>0</v>
      </c>
      <c r="EE372" s="335">
        <f t="shared" si="662"/>
        <v>0</v>
      </c>
      <c r="EF372" s="335">
        <f t="shared" si="663"/>
        <v>0</v>
      </c>
      <c r="EG372" s="335">
        <f t="shared" si="664"/>
        <v>0</v>
      </c>
      <c r="EH372" s="335">
        <f t="shared" si="665"/>
        <v>0</v>
      </c>
      <c r="EI372" s="335">
        <f t="shared" si="666"/>
        <v>0</v>
      </c>
      <c r="EJ372" s="335">
        <f t="shared" si="667"/>
        <v>0</v>
      </c>
      <c r="EK372" s="335">
        <f t="shared" si="668"/>
        <v>0</v>
      </c>
      <c r="EL372" s="335">
        <f t="shared" si="669"/>
        <v>0</v>
      </c>
      <c r="EM372" s="335">
        <f t="shared" si="670"/>
        <v>0</v>
      </c>
      <c r="EN372" s="335">
        <f t="shared" si="671"/>
        <v>0</v>
      </c>
      <c r="EO372" s="335">
        <f t="shared" si="672"/>
        <v>0</v>
      </c>
      <c r="EP372" s="335">
        <f t="shared" si="673"/>
        <v>0</v>
      </c>
      <c r="EQ372" s="335">
        <f t="shared" si="674"/>
        <v>0</v>
      </c>
      <c r="ER372" s="335">
        <f t="shared" si="675"/>
        <v>0</v>
      </c>
      <c r="ES372" s="335">
        <f t="shared" si="676"/>
        <v>0</v>
      </c>
      <c r="ET372" s="335">
        <f t="shared" si="677"/>
        <v>0</v>
      </c>
      <c r="EU372" s="335">
        <f t="shared" si="678"/>
        <v>0</v>
      </c>
      <c r="EV372" s="335">
        <f t="shared" si="679"/>
        <v>0</v>
      </c>
      <c r="EW372" s="335">
        <f t="shared" si="680"/>
        <v>0</v>
      </c>
      <c r="EX372" s="335">
        <f t="shared" si="681"/>
        <v>0</v>
      </c>
      <c r="EY372" s="335">
        <f t="shared" si="682"/>
        <v>0</v>
      </c>
      <c r="EZ372" s="335">
        <f t="shared" si="683"/>
        <v>0</v>
      </c>
      <c r="FA372" s="335">
        <f t="shared" si="684"/>
        <v>0</v>
      </c>
      <c r="FB372" s="335">
        <f t="shared" si="685"/>
        <v>0</v>
      </c>
      <c r="FC372" s="335">
        <f t="shared" si="686"/>
        <v>0</v>
      </c>
      <c r="FD372" s="335">
        <f t="shared" si="687"/>
        <v>0</v>
      </c>
      <c r="FE372" s="335">
        <f t="shared" si="688"/>
        <v>7.4526067369789506E-2</v>
      </c>
      <c r="FF372" s="335">
        <f t="shared" si="689"/>
        <v>7.4526067369789506E-2</v>
      </c>
      <c r="FG372" s="335">
        <f t="shared" si="690"/>
        <v>7.4526039586762793E-2</v>
      </c>
      <c r="FH372" s="335">
        <f t="shared" si="691"/>
        <v>7.4526082672864202E-2</v>
      </c>
      <c r="FI372" s="335">
        <f t="shared" si="692"/>
        <v>7.4526031771725496E-2</v>
      </c>
      <c r="FJ372" s="335">
        <f t="shared" si="693"/>
        <v>7.4526070650223306E-2</v>
      </c>
      <c r="FK372" s="335">
        <f t="shared" si="694"/>
        <v>7.4526042307150001E-2</v>
      </c>
      <c r="FL372" s="335">
        <f t="shared" si="695"/>
        <v>7.4526038743875506E-2</v>
      </c>
      <c r="FM372" s="335">
        <f t="shared" si="696"/>
        <v>7.4526038743875506E-2</v>
      </c>
      <c r="FN372" s="335">
        <f t="shared" si="697"/>
        <v>2.3805319372350052E-2</v>
      </c>
      <c r="FO372" s="335">
        <f t="shared" si="698"/>
        <v>9.6092368235423907E-3</v>
      </c>
      <c r="FP372" s="335">
        <f t="shared" si="699"/>
        <v>9.6092368235423907E-3</v>
      </c>
      <c r="FQ372" s="335">
        <f t="shared" si="700"/>
        <v>9.6092257463787894E-3</v>
      </c>
      <c r="FR372" s="335">
        <f t="shared" si="701"/>
        <v>9.6092345509158992E-3</v>
      </c>
      <c r="FS372" s="335">
        <f t="shared" si="702"/>
        <v>9.6092257298777996E-3</v>
      </c>
      <c r="FT372" s="335">
        <f t="shared" si="703"/>
        <v>9.6092389204882993E-3</v>
      </c>
      <c r="FU372" s="335">
        <f t="shared" si="704"/>
        <v>9.6092263841740799E-3</v>
      </c>
      <c r="FV372" s="335">
        <f t="shared" si="705"/>
        <v>9.6092238087385901E-3</v>
      </c>
      <c r="FW372" s="335">
        <f t="shared" si="706"/>
        <v>9.6092238087385901E-3</v>
      </c>
      <c r="FX372" s="335">
        <f t="shared" si="707"/>
        <v>1.6506531515565108E-3</v>
      </c>
    </row>
    <row r="373" spans="1:180" x14ac:dyDescent="0.2">
      <c r="A373" s="305" t="str">
        <f>_xlfn.CONCAT(IF(LEFT(TRIM(A372),1)="*", "*R", "R"), 1+RIGHT(TRIM(A372),1))</f>
        <v>R5</v>
      </c>
      <c r="B373" s="305" t="str">
        <f t="shared" si="719"/>
        <v>TLMCELC100</v>
      </c>
      <c r="C373" s="305" t="str">
        <f t="shared" si="720"/>
        <v>TL.ELC.MC.ELC100</v>
      </c>
      <c r="D373" s="301" t="str">
        <f t="shared" si="721"/>
        <v>bn-vmt, bn-vmt/a</v>
      </c>
      <c r="E373" s="301" t="str">
        <f t="shared" si="722"/>
        <v>TRNELC</v>
      </c>
      <c r="F373" s="301" t="str">
        <f t="shared" si="723"/>
        <v>TL</v>
      </c>
      <c r="G373" s="315" t="s">
        <v>813</v>
      </c>
      <c r="H373" s="315" t="s">
        <v>36</v>
      </c>
      <c r="I373" s="315">
        <v>1</v>
      </c>
      <c r="J373" s="315" t="str">
        <f t="shared" si="708"/>
        <v>Mini car-ELC</v>
      </c>
      <c r="K373" s="335">
        <f>$I373*IF($G373="Pickup", SUMIFS(NewEmisData!E:E, NewEmisData!$A:$A, "Pickup", NewEmisData!$B:$B, $A373, NewEmisData!$C:$C, $H373, NewEmisData!$D:$D, K$2), SUMIFS(NewEmisData!E:E, NewEmisData!$A:$A, "LDV", NewEmisData!$B:$B, $A373, NewEmisData!$C:$C, $H373, NewEmisData!$D:$D, K$2))</f>
        <v>0</v>
      </c>
      <c r="L373" s="335">
        <f>$I373*IF($G373="Pickup", SUMIFS(NewEmisData!F:F, NewEmisData!$A:$A, "Pickup", NewEmisData!$B:$B, $A373, NewEmisData!$C:$C, $H373, NewEmisData!$D:$D, L$2), SUMIFS(NewEmisData!F:F, NewEmisData!$A:$A, "LDV", NewEmisData!$B:$B, $A373, NewEmisData!$C:$C, $H373, NewEmisData!$D:$D, L$2))</f>
        <v>0</v>
      </c>
      <c r="M373" s="335">
        <f>$I373*IF($G373="Pickup", SUMIFS(NewEmisData!G:G, NewEmisData!$A:$A, "Pickup", NewEmisData!$B:$B, $A373, NewEmisData!$C:$C, $H373, NewEmisData!$D:$D, M$2), SUMIFS(NewEmisData!G:G, NewEmisData!$A:$A, "LDV", NewEmisData!$B:$B, $A373, NewEmisData!$C:$C, $H373, NewEmisData!$D:$D, M$2))</f>
        <v>0</v>
      </c>
      <c r="N373" s="335">
        <f>$I373*IF($G373="Pickup", SUMIFS(NewEmisData!H:H, NewEmisData!$A:$A, "Pickup", NewEmisData!$B:$B, $A373, NewEmisData!$C:$C, $H373, NewEmisData!$D:$D, N$2), SUMIFS(NewEmisData!H:H, NewEmisData!$A:$A, "LDV", NewEmisData!$B:$B, $A373, NewEmisData!$C:$C, $H373, NewEmisData!$D:$D, N$2))</f>
        <v>0</v>
      </c>
      <c r="O373" s="335">
        <f>$I373*IF($G373="Pickup", SUMIFS(NewEmisData!I:I, NewEmisData!$A:$A, "Pickup", NewEmisData!$B:$B, $A373, NewEmisData!$C:$C, $H373, NewEmisData!$D:$D, O$2), SUMIFS(NewEmisData!I:I, NewEmisData!$A:$A, "LDV", NewEmisData!$B:$B, $A373, NewEmisData!$C:$C, $H373, NewEmisData!$D:$D, O$2))</f>
        <v>0</v>
      </c>
      <c r="P373" s="335">
        <f>$I373*IF($G373="Pickup", SUMIFS(NewEmisData!J:J, NewEmisData!$A:$A, "Pickup", NewEmisData!$B:$B, $A373, NewEmisData!$C:$C, $H373, NewEmisData!$D:$D, P$2), SUMIFS(NewEmisData!J:J, NewEmisData!$A:$A, "LDV", NewEmisData!$B:$B, $A373, NewEmisData!$C:$C, $H373, NewEmisData!$D:$D, P$2))</f>
        <v>0</v>
      </c>
      <c r="Q373" s="335">
        <f>$I373*IF($G373="Pickup", SUMIFS(NewEmisData!K:K, NewEmisData!$A:$A, "Pickup", NewEmisData!$B:$B, $A373, NewEmisData!$C:$C, $H373, NewEmisData!$D:$D, Q$2), SUMIFS(NewEmisData!K:K, NewEmisData!$A:$A, "LDV", NewEmisData!$B:$B, $A373, NewEmisData!$C:$C, $H373, NewEmisData!$D:$D, Q$2))</f>
        <v>0</v>
      </c>
      <c r="R373" s="335">
        <f>$I373*IF($G373="Pickup", SUMIFS(NewEmisData!L:L, NewEmisData!$A:$A, "Pickup", NewEmisData!$B:$B, $A373, NewEmisData!$C:$C, $H373, NewEmisData!$D:$D, R$2), SUMIFS(NewEmisData!L:L, NewEmisData!$A:$A, "LDV", NewEmisData!$B:$B, $A373, NewEmisData!$C:$C, $H373, NewEmisData!$D:$D, R$2))</f>
        <v>0</v>
      </c>
      <c r="S373" s="335">
        <f>$I373*IF($G373="Pickup", SUMIFS(NewEmisData!M:M, NewEmisData!$A:$A, "Pickup", NewEmisData!$B:$B, $A373, NewEmisData!$C:$C, $H373, NewEmisData!$D:$D, S$2), SUMIFS(NewEmisData!M:M, NewEmisData!$A:$A, "LDV", NewEmisData!$B:$B, $A373, NewEmisData!$C:$C, $H373, NewEmisData!$D:$D, S$2))</f>
        <v>0</v>
      </c>
      <c r="T373" s="335">
        <v>0</v>
      </c>
      <c r="U373" s="335">
        <f>$I373*IF($G373="Pickup", SUMIFS(NewEmisData!E:E, NewEmisData!$A:$A, "Pickup", NewEmisData!$B:$B, $A373, NewEmisData!$C:$C, $H373, NewEmisData!$D:$D, U$2), SUMIFS(NewEmisData!E:E, NewEmisData!$A:$A, "LDV", NewEmisData!$B:$B, $A373, NewEmisData!$C:$C, $H373, NewEmisData!$D:$D, U$2))</f>
        <v>0</v>
      </c>
      <c r="V373" s="335">
        <f>$I373*IF($G373="Pickup", SUMIFS(NewEmisData!F:F, NewEmisData!$A:$A, "Pickup", NewEmisData!$B:$B, $A373, NewEmisData!$C:$C, $H373, NewEmisData!$D:$D, V$2), SUMIFS(NewEmisData!F:F, NewEmisData!$A:$A, "LDV", NewEmisData!$B:$B, $A373, NewEmisData!$C:$C, $H373, NewEmisData!$D:$D, V$2))</f>
        <v>0</v>
      </c>
      <c r="W373" s="335">
        <f>$I373*IF($G373="Pickup", SUMIFS(NewEmisData!G:G, NewEmisData!$A:$A, "Pickup", NewEmisData!$B:$B, $A373, NewEmisData!$C:$C, $H373, NewEmisData!$D:$D, W$2), SUMIFS(NewEmisData!G:G, NewEmisData!$A:$A, "LDV", NewEmisData!$B:$B, $A373, NewEmisData!$C:$C, $H373, NewEmisData!$D:$D, W$2))</f>
        <v>0</v>
      </c>
      <c r="X373" s="335">
        <f>$I373*IF($G373="Pickup", SUMIFS(NewEmisData!H:H, NewEmisData!$A:$A, "Pickup", NewEmisData!$B:$B, $A373, NewEmisData!$C:$C, $H373, NewEmisData!$D:$D, X$2), SUMIFS(NewEmisData!H:H, NewEmisData!$A:$A, "LDV", NewEmisData!$B:$B, $A373, NewEmisData!$C:$C, $H373, NewEmisData!$D:$D, X$2))</f>
        <v>0</v>
      </c>
      <c r="Y373" s="335">
        <f>$I373*IF($G373="Pickup", SUMIFS(NewEmisData!I:I, NewEmisData!$A:$A, "Pickup", NewEmisData!$B:$B, $A373, NewEmisData!$C:$C, $H373, NewEmisData!$D:$D, Y$2), SUMIFS(NewEmisData!I:I, NewEmisData!$A:$A, "LDV", NewEmisData!$B:$B, $A373, NewEmisData!$C:$C, $H373, NewEmisData!$D:$D, Y$2))</f>
        <v>0</v>
      </c>
      <c r="Z373" s="335">
        <f>$I373*IF($G373="Pickup", SUMIFS(NewEmisData!J:J, NewEmisData!$A:$A, "Pickup", NewEmisData!$B:$B, $A373, NewEmisData!$C:$C, $H373, NewEmisData!$D:$D, Z$2), SUMIFS(NewEmisData!J:J, NewEmisData!$A:$A, "LDV", NewEmisData!$B:$B, $A373, NewEmisData!$C:$C, $H373, NewEmisData!$D:$D, Z$2))</f>
        <v>0</v>
      </c>
      <c r="AA373" s="335">
        <f>$I373*IF($G373="Pickup", SUMIFS(NewEmisData!K:K, NewEmisData!$A:$A, "Pickup", NewEmisData!$B:$B, $A373, NewEmisData!$C:$C, $H373, NewEmisData!$D:$D, AA$2), SUMIFS(NewEmisData!K:K, NewEmisData!$A:$A, "LDV", NewEmisData!$B:$B, $A373, NewEmisData!$C:$C, $H373, NewEmisData!$D:$D, AA$2))</f>
        <v>0</v>
      </c>
      <c r="AB373" s="335">
        <f>$I373*IF($G373="Pickup", SUMIFS(NewEmisData!L:L, NewEmisData!$A:$A, "Pickup", NewEmisData!$B:$B, $A373, NewEmisData!$C:$C, $H373, NewEmisData!$D:$D, AB$2), SUMIFS(NewEmisData!L:L, NewEmisData!$A:$A, "LDV", NewEmisData!$B:$B, $A373, NewEmisData!$C:$C, $H373, NewEmisData!$D:$D, AB$2))</f>
        <v>0</v>
      </c>
      <c r="AC373" s="335">
        <f>$I373*IF($G373="Pickup", SUMIFS(NewEmisData!M:M, NewEmisData!$A:$A, "Pickup", NewEmisData!$B:$B, $A373, NewEmisData!$C:$C, $H373, NewEmisData!$D:$D, AC$2), SUMIFS(NewEmisData!M:M, NewEmisData!$A:$A, "LDV", NewEmisData!$B:$B, $A373, NewEmisData!$C:$C, $H373, NewEmisData!$D:$D, AC$2))</f>
        <v>0</v>
      </c>
      <c r="AD373" s="335">
        <v>0</v>
      </c>
      <c r="AE373" s="335">
        <f>$I373*IF($G373="Pickup", SUMIFS(NewEmisData!E:E, NewEmisData!$A:$A, "Pickup", NewEmisData!$B:$B, $A373, NewEmisData!$C:$C, $H373, NewEmisData!$D:$D, AE$2), SUMIFS(NewEmisData!E:E, NewEmisData!$A:$A, "LDV", NewEmisData!$B:$B, $A373, NewEmisData!$C:$C, $H373, NewEmisData!$D:$D, AE$2))</f>
        <v>0</v>
      </c>
      <c r="AF373" s="335">
        <f>$I373*IF($G373="Pickup", SUMIFS(NewEmisData!F:F, NewEmisData!$A:$A, "Pickup", NewEmisData!$B:$B, $A373, NewEmisData!$C:$C, $H373, NewEmisData!$D:$D, AF$2), SUMIFS(NewEmisData!F:F, NewEmisData!$A:$A, "LDV", NewEmisData!$B:$B, $A373, NewEmisData!$C:$C, $H373, NewEmisData!$D:$D, AF$2))</f>
        <v>0</v>
      </c>
      <c r="AG373" s="335">
        <f>$I373*IF($G373="Pickup", SUMIFS(NewEmisData!G:G, NewEmisData!$A:$A, "Pickup", NewEmisData!$B:$B, $A373, NewEmisData!$C:$C, $H373, NewEmisData!$D:$D, AG$2), SUMIFS(NewEmisData!G:G, NewEmisData!$A:$A, "LDV", NewEmisData!$B:$B, $A373, NewEmisData!$C:$C, $H373, NewEmisData!$D:$D, AG$2))</f>
        <v>0</v>
      </c>
      <c r="AH373" s="335">
        <f>$I373*IF($G373="Pickup", SUMIFS(NewEmisData!H:H, NewEmisData!$A:$A, "Pickup", NewEmisData!$B:$B, $A373, NewEmisData!$C:$C, $H373, NewEmisData!$D:$D, AH$2), SUMIFS(NewEmisData!H:H, NewEmisData!$A:$A, "LDV", NewEmisData!$B:$B, $A373, NewEmisData!$C:$C, $H373, NewEmisData!$D:$D, AH$2))</f>
        <v>0</v>
      </c>
      <c r="AI373" s="335">
        <f>$I373*IF($G373="Pickup", SUMIFS(NewEmisData!I:I, NewEmisData!$A:$A, "Pickup", NewEmisData!$B:$B, $A373, NewEmisData!$C:$C, $H373, NewEmisData!$D:$D, AI$2), SUMIFS(NewEmisData!I:I, NewEmisData!$A:$A, "LDV", NewEmisData!$B:$B, $A373, NewEmisData!$C:$C, $H373, NewEmisData!$D:$D, AI$2))</f>
        <v>0</v>
      </c>
      <c r="AJ373" s="335">
        <f>$I373*IF($G373="Pickup", SUMIFS(NewEmisData!J:J, NewEmisData!$A:$A, "Pickup", NewEmisData!$B:$B, $A373, NewEmisData!$C:$C, $H373, NewEmisData!$D:$D, AJ$2), SUMIFS(NewEmisData!J:J, NewEmisData!$A:$A, "LDV", NewEmisData!$B:$B, $A373, NewEmisData!$C:$C, $H373, NewEmisData!$D:$D, AJ$2))</f>
        <v>0</v>
      </c>
      <c r="AK373" s="335">
        <f>$I373*IF($G373="Pickup", SUMIFS(NewEmisData!K:K, NewEmisData!$A:$A, "Pickup", NewEmisData!$B:$B, $A373, NewEmisData!$C:$C, $H373, NewEmisData!$D:$D, AK$2), SUMIFS(NewEmisData!K:K, NewEmisData!$A:$A, "LDV", NewEmisData!$B:$B, $A373, NewEmisData!$C:$C, $H373, NewEmisData!$D:$D, AK$2))</f>
        <v>0</v>
      </c>
      <c r="AL373" s="335">
        <f>$I373*IF($G373="Pickup", SUMIFS(NewEmisData!L:L, NewEmisData!$A:$A, "Pickup", NewEmisData!$B:$B, $A373, NewEmisData!$C:$C, $H373, NewEmisData!$D:$D, AL$2), SUMIFS(NewEmisData!L:L, NewEmisData!$A:$A, "LDV", NewEmisData!$B:$B, $A373, NewEmisData!$C:$C, $H373, NewEmisData!$D:$D, AL$2))</f>
        <v>0</v>
      </c>
      <c r="AM373" s="335">
        <f>$I373*IF($G373="Pickup", SUMIFS(NewEmisData!M:M, NewEmisData!$A:$A, "Pickup", NewEmisData!$B:$B, $A373, NewEmisData!$C:$C, $H373, NewEmisData!$D:$D, AM$2), SUMIFS(NewEmisData!M:M, NewEmisData!$A:$A, "LDV", NewEmisData!$B:$B, $A373, NewEmisData!$C:$C, $H373, NewEmisData!$D:$D, AM$2))</f>
        <v>0</v>
      </c>
      <c r="AN373" s="335">
        <v>0</v>
      </c>
      <c r="AO373" s="335">
        <f>$I373*IF($G373="Pickup", SUMIFS(NewEmisData!E:E, NewEmisData!$A:$A, "Pickup", NewEmisData!$B:$B, $A373, NewEmisData!$C:$C, $H373, NewEmisData!$D:$D, AO$2), SUMIFS(NewEmisData!E:E, NewEmisData!$A:$A, "LDV", NewEmisData!$B:$B, $A373, NewEmisData!$C:$C, $H373, NewEmisData!$D:$D, AO$2))</f>
        <v>4.56866074514682E-2</v>
      </c>
      <c r="AP373" s="335">
        <f>$I373*IF($G373="Pickup", SUMIFS(NewEmisData!F:F, NewEmisData!$A:$A, "Pickup", NewEmisData!$B:$B, $A373, NewEmisData!$C:$C, $H373, NewEmisData!$D:$D, AP$2), SUMIFS(NewEmisData!F:F, NewEmisData!$A:$A, "LDV", NewEmisData!$B:$B, $A373, NewEmisData!$C:$C, $H373, NewEmisData!$D:$D, AP$2))</f>
        <v>4.56866074514682E-2</v>
      </c>
      <c r="AQ373" s="335">
        <f>$I373*IF($G373="Pickup", SUMIFS(NewEmisData!G:G, NewEmisData!$A:$A, "Pickup", NewEmisData!$B:$B, $A373, NewEmisData!$C:$C, $H373, NewEmisData!$D:$D, AQ$2), SUMIFS(NewEmisData!G:G, NewEmisData!$A:$A, "LDV", NewEmisData!$B:$B, $A373, NewEmisData!$C:$C, $H373, NewEmisData!$D:$D, AQ$2))</f>
        <v>4.5686595098603698E-2</v>
      </c>
      <c r="AR373" s="335">
        <f>$I373*IF($G373="Pickup", SUMIFS(NewEmisData!H:H, NewEmisData!$A:$A, "Pickup", NewEmisData!$B:$B, $A373, NewEmisData!$C:$C, $H373, NewEmisData!$D:$D, AR$2), SUMIFS(NewEmisData!H:H, NewEmisData!$A:$A, "LDV", NewEmisData!$B:$B, $A373, NewEmisData!$C:$C, $H373, NewEmisData!$D:$D, AR$2))</f>
        <v>4.5686567732366602E-2</v>
      </c>
      <c r="AS373" s="335">
        <f>$I373*IF($G373="Pickup", SUMIFS(NewEmisData!I:I, NewEmisData!$A:$A, "Pickup", NewEmisData!$B:$B, $A373, NewEmisData!$C:$C, $H373, NewEmisData!$D:$D, AS$2), SUMIFS(NewEmisData!I:I, NewEmisData!$A:$A, "LDV", NewEmisData!$B:$B, $A373, NewEmisData!$C:$C, $H373, NewEmisData!$D:$D, AS$2))</f>
        <v>4.5686639312502303E-2</v>
      </c>
      <c r="AT373" s="335">
        <f>$I373*IF($G373="Pickup", SUMIFS(NewEmisData!J:J, NewEmisData!$A:$A, "Pickup", NewEmisData!$B:$B, $A373, NewEmisData!$C:$C, $H373, NewEmisData!$D:$D, AT$2), SUMIFS(NewEmisData!J:J, NewEmisData!$A:$A, "LDV", NewEmisData!$B:$B, $A373, NewEmisData!$C:$C, $H373, NewEmisData!$D:$D, AT$2))</f>
        <v>4.5686507422641499E-2</v>
      </c>
      <c r="AU373" s="335">
        <f>$I373*IF($G373="Pickup", SUMIFS(NewEmisData!K:K, NewEmisData!$A:$A, "Pickup", NewEmisData!$B:$B, $A373, NewEmisData!$C:$C, $H373, NewEmisData!$D:$D, AU$2), SUMIFS(NewEmisData!K:K, NewEmisData!$A:$A, "LDV", NewEmisData!$B:$B, $A373, NewEmisData!$C:$C, $H373, NewEmisData!$D:$D, AU$2))</f>
        <v>4.5686552882415202E-2</v>
      </c>
      <c r="AV373" s="335">
        <f>$I373*IF($G373="Pickup", SUMIFS(NewEmisData!L:L, NewEmisData!$A:$A, "Pickup", NewEmisData!$B:$B, $A373, NewEmisData!$C:$C, $H373, NewEmisData!$D:$D, AV$2), SUMIFS(NewEmisData!L:L, NewEmisData!$A:$A, "LDV", NewEmisData!$B:$B, $A373, NewEmisData!$C:$C, $H373, NewEmisData!$D:$D, AV$2))</f>
        <v>4.5686619042368502E-2</v>
      </c>
      <c r="AW373" s="335">
        <f>$I373*IF($G373="Pickup", SUMIFS(NewEmisData!M:M, NewEmisData!$A:$A, "Pickup", NewEmisData!$B:$B, $A373, NewEmisData!$C:$C, $H373, NewEmisData!$D:$D, AW$2), SUMIFS(NewEmisData!M:M, NewEmisData!$A:$A, "LDV", NewEmisData!$B:$B, $A373, NewEmisData!$C:$C, $H373, NewEmisData!$D:$D, AW$2))</f>
        <v>4.5686619042368502E-2</v>
      </c>
      <c r="AX373" s="335">
        <v>2.3805319372350052E-2</v>
      </c>
      <c r="AY373" s="335">
        <f>$I373*IF($G373="Pickup", SUMIFS(NewEmisData!E:E, NewEmisData!$A:$A, "Pickup", NewEmisData!$B:$B, $A373, NewEmisData!$C:$C, $H373, NewEmisData!$D:$D, AY$2), SUMIFS(NewEmisData!E:E, NewEmisData!$A:$A, "LDV", NewEmisData!$B:$B, $A373, NewEmisData!$C:$C, $H373, NewEmisData!$D:$D, AY$2))</f>
        <v>5.96004040660905E-3</v>
      </c>
      <c r="AZ373" s="335">
        <f>$I373*IF($G373="Pickup", SUMIFS(NewEmisData!F:F, NewEmisData!$A:$A, "Pickup", NewEmisData!$B:$B, $A373, NewEmisData!$C:$C, $H373, NewEmisData!$D:$D, AZ$2), SUMIFS(NewEmisData!F:F, NewEmisData!$A:$A, "LDV", NewEmisData!$B:$B, $A373, NewEmisData!$C:$C, $H373, NewEmisData!$D:$D, AZ$2))</f>
        <v>5.96004040660905E-3</v>
      </c>
      <c r="BA373" s="335">
        <f>$I373*IF($G373="Pickup", SUMIFS(NewEmisData!G:G, NewEmisData!$A:$A, "Pickup", NewEmisData!$B:$B, $A373, NewEmisData!$C:$C, $H373, NewEmisData!$D:$D, BA$2), SUMIFS(NewEmisData!G:G, NewEmisData!$A:$A, "LDV", NewEmisData!$B:$B, $A373, NewEmisData!$C:$C, $H373, NewEmisData!$D:$D, BA$2))</f>
        <v>5.9600396436599304E-3</v>
      </c>
      <c r="BB373" s="335">
        <f>$I373*IF($G373="Pickup", SUMIFS(NewEmisData!H:H, NewEmisData!$A:$A, "Pickup", NewEmisData!$B:$B, $A373, NewEmisData!$C:$C, $H373, NewEmisData!$D:$D, BB$2), SUMIFS(NewEmisData!H:H, NewEmisData!$A:$A, "LDV", NewEmisData!$B:$B, $A373, NewEmisData!$C:$C, $H373, NewEmisData!$D:$D, BB$2))</f>
        <v>5.96003947288367E-3</v>
      </c>
      <c r="BC373" s="335">
        <f>$I373*IF($G373="Pickup", SUMIFS(NewEmisData!I:I, NewEmisData!$A:$A, "Pickup", NewEmisData!$B:$B, $A373, NewEmisData!$C:$C, $H373, NewEmisData!$D:$D, BC$2), SUMIFS(NewEmisData!I:I, NewEmisData!$A:$A, "LDV", NewEmisData!$B:$B, $A373, NewEmisData!$C:$C, $H373, NewEmisData!$D:$D, BC$2))</f>
        <v>5.9600498988851601E-3</v>
      </c>
      <c r="BD373" s="335">
        <f>$I373*IF($G373="Pickup", SUMIFS(NewEmisData!J:J, NewEmisData!$A:$A, "Pickup", NewEmisData!$B:$B, $A373, NewEmisData!$C:$C, $H373, NewEmisData!$D:$D, BD$2), SUMIFS(NewEmisData!J:J, NewEmisData!$A:$A, "LDV", NewEmisData!$B:$B, $A373, NewEmisData!$C:$C, $H373, NewEmisData!$D:$D, BD$2))</f>
        <v>5.9600370559725604E-3</v>
      </c>
      <c r="BE373" s="335">
        <f>$I373*IF($G373="Pickup", SUMIFS(NewEmisData!K:K, NewEmisData!$A:$A, "Pickup", NewEmisData!$B:$B, $A373, NewEmisData!$C:$C, $H373, NewEmisData!$D:$D, BE$2), SUMIFS(NewEmisData!K:K, NewEmisData!$A:$A, "LDV", NewEmisData!$B:$B, $A373, NewEmisData!$C:$C, $H373, NewEmisData!$D:$D, BE$2))</f>
        <v>5.9600363216577501E-3</v>
      </c>
      <c r="BF373" s="335">
        <f>$I373*IF($G373="Pickup", SUMIFS(NewEmisData!L:L, NewEmisData!$A:$A, "Pickup", NewEmisData!$B:$B, $A373, NewEmisData!$C:$C, $H373, NewEmisData!$D:$D, BF$2), SUMIFS(NewEmisData!L:L, NewEmisData!$A:$A, "LDV", NewEmisData!$B:$B, $A373, NewEmisData!$C:$C, $H373, NewEmisData!$D:$D, BF$2))</f>
        <v>5.9600544669343404E-3</v>
      </c>
      <c r="BG373" s="335">
        <f>$I373*IF($G373="Pickup", SUMIFS(NewEmisData!M:M, NewEmisData!$A:$A, "Pickup", NewEmisData!$B:$B, $A373, NewEmisData!$C:$C, $H373, NewEmisData!$D:$D, BG$2), SUMIFS(NewEmisData!M:M, NewEmisData!$A:$A, "LDV", NewEmisData!$B:$B, $A373, NewEmisData!$C:$C, $H373, NewEmisData!$D:$D, BG$2))</f>
        <v>5.9600544669343404E-3</v>
      </c>
      <c r="BH373" s="335">
        <v>1.6506531515565108E-3</v>
      </c>
      <c r="BI373" s="335">
        <f>$I373*IF($G373="Pickup", SUMIFS(NewEmisData!E:E, NewEmisData!$A:$A, "Pickup", NewEmisData!$B:$B, $A373, NewEmisData!$C:$C, $H373, NewEmisData!$D:$D, BI$2), SUMIFS(NewEmisData!E:E, NewEmisData!$A:$A, "LDV", NewEmisData!$B:$B, $A373, NewEmisData!$C:$C, $H373, NewEmisData!$D:$D, BI$2))</f>
        <v>0</v>
      </c>
      <c r="BJ373" s="335">
        <f>$I373*IF($G373="Pickup", SUMIFS(NewEmisData!F:F, NewEmisData!$A:$A, "Pickup", NewEmisData!$B:$B, $A373, NewEmisData!$C:$C, $H373, NewEmisData!$D:$D, BJ$2), SUMIFS(NewEmisData!F:F, NewEmisData!$A:$A, "LDV", NewEmisData!$B:$B, $A373, NewEmisData!$C:$C, $H373, NewEmisData!$D:$D, BJ$2))</f>
        <v>0</v>
      </c>
      <c r="BK373" s="335">
        <f>$I373*IF($G373="Pickup", SUMIFS(NewEmisData!G:G, NewEmisData!$A:$A, "Pickup", NewEmisData!$B:$B, $A373, NewEmisData!$C:$C, $H373, NewEmisData!$D:$D, BK$2), SUMIFS(NewEmisData!G:G, NewEmisData!$A:$A, "LDV", NewEmisData!$B:$B, $A373, NewEmisData!$C:$C, $H373, NewEmisData!$D:$D, BK$2))</f>
        <v>0</v>
      </c>
      <c r="BL373" s="335">
        <f>$I373*IF($G373="Pickup", SUMIFS(NewEmisData!H:H, NewEmisData!$A:$A, "Pickup", NewEmisData!$B:$B, $A373, NewEmisData!$C:$C, $H373, NewEmisData!$D:$D, BL$2), SUMIFS(NewEmisData!H:H, NewEmisData!$A:$A, "LDV", NewEmisData!$B:$B, $A373, NewEmisData!$C:$C, $H373, NewEmisData!$D:$D, BL$2))</f>
        <v>0</v>
      </c>
      <c r="BM373" s="335">
        <f>$I373*IF($G373="Pickup", SUMIFS(NewEmisData!I:I, NewEmisData!$A:$A, "Pickup", NewEmisData!$B:$B, $A373, NewEmisData!$C:$C, $H373, NewEmisData!$D:$D, BM$2), SUMIFS(NewEmisData!I:I, NewEmisData!$A:$A, "LDV", NewEmisData!$B:$B, $A373, NewEmisData!$C:$C, $H373, NewEmisData!$D:$D, BM$2))</f>
        <v>0</v>
      </c>
      <c r="BN373" s="335">
        <f>$I373*IF($G373="Pickup", SUMIFS(NewEmisData!J:J, NewEmisData!$A:$A, "Pickup", NewEmisData!$B:$B, $A373, NewEmisData!$C:$C, $H373, NewEmisData!$D:$D, BN$2), SUMIFS(NewEmisData!J:J, NewEmisData!$A:$A, "LDV", NewEmisData!$B:$B, $A373, NewEmisData!$C:$C, $H373, NewEmisData!$D:$D, BN$2))</f>
        <v>0</v>
      </c>
      <c r="BO373" s="335">
        <f>$I373*IF($G373="Pickup", SUMIFS(NewEmisData!K:K, NewEmisData!$A:$A, "Pickup", NewEmisData!$B:$B, $A373, NewEmisData!$C:$C, $H373, NewEmisData!$D:$D, BO$2), SUMIFS(NewEmisData!K:K, NewEmisData!$A:$A, "LDV", NewEmisData!$B:$B, $A373, NewEmisData!$C:$C, $H373, NewEmisData!$D:$D, BO$2))</f>
        <v>0</v>
      </c>
      <c r="BP373" s="335">
        <f>$I373*IF($G373="Pickup", SUMIFS(NewEmisData!L:L, NewEmisData!$A:$A, "Pickup", NewEmisData!$B:$B, $A373, NewEmisData!$C:$C, $H373, NewEmisData!$D:$D, BP$2), SUMIFS(NewEmisData!L:L, NewEmisData!$A:$A, "LDV", NewEmisData!$B:$B, $A373, NewEmisData!$C:$C, $H373, NewEmisData!$D:$D, BP$2))</f>
        <v>0</v>
      </c>
      <c r="BQ373" s="335">
        <f>$I373*IF($G373="Pickup", SUMIFS(NewEmisData!M:M, NewEmisData!$A:$A, "Pickup", NewEmisData!$B:$B, $A373, NewEmisData!$C:$C, $H373, NewEmisData!$D:$D, BQ$2), SUMIFS(NewEmisData!M:M, NewEmisData!$A:$A, "LDV", NewEmisData!$B:$B, $A373, NewEmisData!$C:$C, $H373, NewEmisData!$D:$D, BQ$2))</f>
        <v>0</v>
      </c>
      <c r="BR373" s="335">
        <v>0</v>
      </c>
      <c r="BS373" s="335">
        <f>$I373*IF($G373="Pickup", SUMIFS(NewEmisData!E:E, NewEmisData!$A:$A, "Pickup", NewEmisData!$B:$B, $A373, NewEmisData!$C:$C, $H373, NewEmisData!$D:$D, BS$2), SUMIFS(NewEmisData!E:E, NewEmisData!$A:$A, "LDV", NewEmisData!$B:$B, $A373, NewEmisData!$C:$C, $H373, NewEmisData!$D:$D, BS$2))</f>
        <v>0</v>
      </c>
      <c r="BT373" s="335">
        <f>$I373*IF($G373="Pickup", SUMIFS(NewEmisData!F:F, NewEmisData!$A:$A, "Pickup", NewEmisData!$B:$B, $A373, NewEmisData!$C:$C, $H373, NewEmisData!$D:$D, BT$2), SUMIFS(NewEmisData!F:F, NewEmisData!$A:$A, "LDV", NewEmisData!$B:$B, $A373, NewEmisData!$C:$C, $H373, NewEmisData!$D:$D, BT$2))</f>
        <v>0</v>
      </c>
      <c r="BU373" s="335">
        <f>$I373*IF($G373="Pickup", SUMIFS(NewEmisData!G:G, NewEmisData!$A:$A, "Pickup", NewEmisData!$B:$B, $A373, NewEmisData!$C:$C, $H373, NewEmisData!$D:$D, BU$2), SUMIFS(NewEmisData!G:G, NewEmisData!$A:$A, "LDV", NewEmisData!$B:$B, $A373, NewEmisData!$C:$C, $H373, NewEmisData!$D:$D, BU$2))</f>
        <v>0</v>
      </c>
      <c r="BV373" s="335">
        <f>$I373*IF($G373="Pickup", SUMIFS(NewEmisData!H:H, NewEmisData!$A:$A, "Pickup", NewEmisData!$B:$B, $A373, NewEmisData!$C:$C, $H373, NewEmisData!$D:$D, BV$2), SUMIFS(NewEmisData!H:H, NewEmisData!$A:$A, "LDV", NewEmisData!$B:$B, $A373, NewEmisData!$C:$C, $H373, NewEmisData!$D:$D, BV$2))</f>
        <v>0</v>
      </c>
      <c r="BW373" s="335">
        <f>$I373*IF($G373="Pickup", SUMIFS(NewEmisData!I:I, NewEmisData!$A:$A, "Pickup", NewEmisData!$B:$B, $A373, NewEmisData!$C:$C, $H373, NewEmisData!$D:$D, BW$2), SUMIFS(NewEmisData!I:I, NewEmisData!$A:$A, "LDV", NewEmisData!$B:$B, $A373, NewEmisData!$C:$C, $H373, NewEmisData!$D:$D, BW$2))</f>
        <v>0</v>
      </c>
      <c r="BX373" s="335">
        <f>$I373*IF($G373="Pickup", SUMIFS(NewEmisData!J:J, NewEmisData!$A:$A, "Pickup", NewEmisData!$B:$B, $A373, NewEmisData!$C:$C, $H373, NewEmisData!$D:$D, BX$2), SUMIFS(NewEmisData!J:J, NewEmisData!$A:$A, "LDV", NewEmisData!$B:$B, $A373, NewEmisData!$C:$C, $H373, NewEmisData!$D:$D, BX$2))</f>
        <v>0</v>
      </c>
      <c r="BY373" s="335">
        <f>$I373*IF($G373="Pickup", SUMIFS(NewEmisData!K:K, NewEmisData!$A:$A, "Pickup", NewEmisData!$B:$B, $A373, NewEmisData!$C:$C, $H373, NewEmisData!$D:$D, BY$2), SUMIFS(NewEmisData!K:K, NewEmisData!$A:$A, "LDV", NewEmisData!$B:$B, $A373, NewEmisData!$C:$C, $H373, NewEmisData!$D:$D, BY$2))</f>
        <v>0</v>
      </c>
      <c r="BZ373" s="335">
        <f>$I373*IF($G373="Pickup", SUMIFS(NewEmisData!L:L, NewEmisData!$A:$A, "Pickup", NewEmisData!$B:$B, $A373, NewEmisData!$C:$C, $H373, NewEmisData!$D:$D, BZ$2), SUMIFS(NewEmisData!L:L, NewEmisData!$A:$A, "LDV", NewEmisData!$B:$B, $A373, NewEmisData!$C:$C, $H373, NewEmisData!$D:$D, BZ$2))</f>
        <v>0</v>
      </c>
      <c r="CA373" s="335">
        <f>$I373*IF($G373="Pickup", SUMIFS(NewEmisData!M:M, NewEmisData!$A:$A, "Pickup", NewEmisData!$B:$B, $A373, NewEmisData!$C:$C, $H373, NewEmisData!$D:$D, CA$2), SUMIFS(NewEmisData!M:M, NewEmisData!$A:$A, "LDV", NewEmisData!$B:$B, $A373, NewEmisData!$C:$C, $H373, NewEmisData!$D:$D, CA$2))</f>
        <v>0</v>
      </c>
      <c r="CB373" s="335">
        <v>0</v>
      </c>
      <c r="CC373" s="335">
        <f>$I373*IF($G373="Pickup", SUMIFS(NewEmisData!E:E, NewEmisData!$A:$A, "Pickup", NewEmisData!$B:$B, $A373, NewEmisData!$C:$C, $H373, NewEmisData!$D:$D, CC$2), SUMIFS(NewEmisData!E:E, NewEmisData!$A:$A, "LDV", NewEmisData!$B:$B, $A373, NewEmisData!$C:$C, $H373, NewEmisData!$D:$D, CC$2))</f>
        <v>0</v>
      </c>
      <c r="CD373" s="335">
        <f>$I373*IF($G373="Pickup", SUMIFS(NewEmisData!F:F, NewEmisData!$A:$A, "Pickup", NewEmisData!$B:$B, $A373, NewEmisData!$C:$C, $H373, NewEmisData!$D:$D, CD$2), SUMIFS(NewEmisData!F:F, NewEmisData!$A:$A, "LDV", NewEmisData!$B:$B, $A373, NewEmisData!$C:$C, $H373, NewEmisData!$D:$D, CD$2))</f>
        <v>0</v>
      </c>
      <c r="CE373" s="335">
        <f>$I373*IF($G373="Pickup", SUMIFS(NewEmisData!G:G, NewEmisData!$A:$A, "Pickup", NewEmisData!$B:$B, $A373, NewEmisData!$C:$C, $H373, NewEmisData!$D:$D, CE$2), SUMIFS(NewEmisData!G:G, NewEmisData!$A:$A, "LDV", NewEmisData!$B:$B, $A373, NewEmisData!$C:$C, $H373, NewEmisData!$D:$D, CE$2))</f>
        <v>0</v>
      </c>
      <c r="CF373" s="335">
        <f>$I373*IF($G373="Pickup", SUMIFS(NewEmisData!H:H, NewEmisData!$A:$A, "Pickup", NewEmisData!$B:$B, $A373, NewEmisData!$C:$C, $H373, NewEmisData!$D:$D, CF$2), SUMIFS(NewEmisData!H:H, NewEmisData!$A:$A, "LDV", NewEmisData!$B:$B, $A373, NewEmisData!$C:$C, $H373, NewEmisData!$D:$D, CF$2))</f>
        <v>0</v>
      </c>
      <c r="CG373" s="335">
        <f>$I373*IF($G373="Pickup", SUMIFS(NewEmisData!I:I, NewEmisData!$A:$A, "Pickup", NewEmisData!$B:$B, $A373, NewEmisData!$C:$C, $H373, NewEmisData!$D:$D, CG$2), SUMIFS(NewEmisData!I:I, NewEmisData!$A:$A, "LDV", NewEmisData!$B:$B, $A373, NewEmisData!$C:$C, $H373, NewEmisData!$D:$D, CG$2))</f>
        <v>0</v>
      </c>
      <c r="CH373" s="335">
        <f>$I373*IF($G373="Pickup", SUMIFS(NewEmisData!J:J, NewEmisData!$A:$A, "Pickup", NewEmisData!$B:$B, $A373, NewEmisData!$C:$C, $H373, NewEmisData!$D:$D, CH$2), SUMIFS(NewEmisData!J:J, NewEmisData!$A:$A, "LDV", NewEmisData!$B:$B, $A373, NewEmisData!$C:$C, $H373, NewEmisData!$D:$D, CH$2))</f>
        <v>0</v>
      </c>
      <c r="CI373" s="335">
        <f>$I373*IF($G373="Pickup", SUMIFS(NewEmisData!K:K, NewEmisData!$A:$A, "Pickup", NewEmisData!$B:$B, $A373, NewEmisData!$C:$C, $H373, NewEmisData!$D:$D, CI$2), SUMIFS(NewEmisData!K:K, NewEmisData!$A:$A, "LDV", NewEmisData!$B:$B, $A373, NewEmisData!$C:$C, $H373, NewEmisData!$D:$D, CI$2))</f>
        <v>0</v>
      </c>
      <c r="CJ373" s="335">
        <f>$I373*IF($G373="Pickup", SUMIFS(NewEmisData!L:L, NewEmisData!$A:$A, "Pickup", NewEmisData!$B:$B, $A373, NewEmisData!$C:$C, $H373, NewEmisData!$D:$D, CJ$2), SUMIFS(NewEmisData!L:L, NewEmisData!$A:$A, "LDV", NewEmisData!$B:$B, $A373, NewEmisData!$C:$C, $H373, NewEmisData!$D:$D, CJ$2))</f>
        <v>0</v>
      </c>
      <c r="CK373" s="335">
        <f>$I373*IF($G373="Pickup", SUMIFS(NewEmisData!M:M, NewEmisData!$A:$A, "Pickup", NewEmisData!$B:$B, $A373, NewEmisData!$C:$C, $H373, NewEmisData!$D:$D, CK$2), SUMIFS(NewEmisData!M:M, NewEmisData!$A:$A, "LDV", NewEmisData!$B:$B, $A373, NewEmisData!$C:$C, $H373, NewEmisData!$D:$D, CK$2))</f>
        <v>0</v>
      </c>
      <c r="CL373" s="335">
        <v>0</v>
      </c>
      <c r="CM373" s="335">
        <f>$I373*IF($G373="Pickup", SUMIFS(NewEmisData!E:E, NewEmisData!$A:$A, "Pickup", NewEmisData!$B:$B, $A373, NewEmisData!$C:$C, $H373, NewEmisData!$D:$D, CM$2), SUMIFS(NewEmisData!E:E, NewEmisData!$A:$A, "LDV", NewEmisData!$B:$B, $A373, NewEmisData!$C:$C, $H373, NewEmisData!$D:$D, CM$2))</f>
        <v>0</v>
      </c>
      <c r="CN373" s="335">
        <f>$I373*IF($G373="Pickup", SUMIFS(NewEmisData!F:F, NewEmisData!$A:$A, "Pickup", NewEmisData!$B:$B, $A373, NewEmisData!$C:$C, $H373, NewEmisData!$D:$D, CN$2), SUMIFS(NewEmisData!F:F, NewEmisData!$A:$A, "LDV", NewEmisData!$B:$B, $A373, NewEmisData!$C:$C, $H373, NewEmisData!$D:$D, CN$2))</f>
        <v>0</v>
      </c>
      <c r="CO373" s="335">
        <f>$I373*IF($G373="Pickup", SUMIFS(NewEmisData!G:G, NewEmisData!$A:$A, "Pickup", NewEmisData!$B:$B, $A373, NewEmisData!$C:$C, $H373, NewEmisData!$D:$D, CO$2), SUMIFS(NewEmisData!G:G, NewEmisData!$A:$A, "LDV", NewEmisData!$B:$B, $A373, NewEmisData!$C:$C, $H373, NewEmisData!$D:$D, CO$2))</f>
        <v>0</v>
      </c>
      <c r="CP373" s="335">
        <f>$I373*IF($G373="Pickup", SUMIFS(NewEmisData!H:H, NewEmisData!$A:$A, "Pickup", NewEmisData!$B:$B, $A373, NewEmisData!$C:$C, $H373, NewEmisData!$D:$D, CP$2), SUMIFS(NewEmisData!H:H, NewEmisData!$A:$A, "LDV", NewEmisData!$B:$B, $A373, NewEmisData!$C:$C, $H373, NewEmisData!$D:$D, CP$2))</f>
        <v>0</v>
      </c>
      <c r="CQ373" s="335">
        <f>$I373*IF($G373="Pickup", SUMIFS(NewEmisData!I:I, NewEmisData!$A:$A, "Pickup", NewEmisData!$B:$B, $A373, NewEmisData!$C:$C, $H373, NewEmisData!$D:$D, CQ$2), SUMIFS(NewEmisData!I:I, NewEmisData!$A:$A, "LDV", NewEmisData!$B:$B, $A373, NewEmisData!$C:$C, $H373, NewEmisData!$D:$D, CQ$2))</f>
        <v>0</v>
      </c>
      <c r="CR373" s="335">
        <f>$I373*IF($G373="Pickup", SUMIFS(NewEmisData!J:J, NewEmisData!$A:$A, "Pickup", NewEmisData!$B:$B, $A373, NewEmisData!$C:$C, $H373, NewEmisData!$D:$D, CR$2), SUMIFS(NewEmisData!J:J, NewEmisData!$A:$A, "LDV", NewEmisData!$B:$B, $A373, NewEmisData!$C:$C, $H373, NewEmisData!$D:$D, CR$2))</f>
        <v>0</v>
      </c>
      <c r="CS373" s="335">
        <f>$I373*IF($G373="Pickup", SUMIFS(NewEmisData!K:K, NewEmisData!$A:$A, "Pickup", NewEmisData!$B:$B, $A373, NewEmisData!$C:$C, $H373, NewEmisData!$D:$D, CS$2), SUMIFS(NewEmisData!K:K, NewEmisData!$A:$A, "LDV", NewEmisData!$B:$B, $A373, NewEmisData!$C:$C, $H373, NewEmisData!$D:$D, CS$2))</f>
        <v>0</v>
      </c>
      <c r="CT373" s="335">
        <f>$I373*IF($G373="Pickup", SUMIFS(NewEmisData!L:L, NewEmisData!$A:$A, "Pickup", NewEmisData!$B:$B, $A373, NewEmisData!$C:$C, $H373, NewEmisData!$D:$D, CT$2), SUMIFS(NewEmisData!L:L, NewEmisData!$A:$A, "LDV", NewEmisData!$B:$B, $A373, NewEmisData!$C:$C, $H373, NewEmisData!$D:$D, CT$2))</f>
        <v>0</v>
      </c>
      <c r="CU373" s="335">
        <f>$I373*IF($G373="Pickup", SUMIFS(NewEmisData!M:M, NewEmisData!$A:$A, "Pickup", NewEmisData!$B:$B, $A373, NewEmisData!$C:$C, $H373, NewEmisData!$D:$D, CU$2), SUMIFS(NewEmisData!M:M, NewEmisData!$A:$A, "LDV", NewEmisData!$B:$B, $A373, NewEmisData!$C:$C, $H373, NewEmisData!$D:$D, CU$2))</f>
        <v>0</v>
      </c>
      <c r="CV373" s="335">
        <v>0</v>
      </c>
      <c r="CW373" s="335">
        <v>0</v>
      </c>
      <c r="CX373" s="335">
        <v>0</v>
      </c>
      <c r="CY373" s="335">
        <v>0</v>
      </c>
      <c r="CZ373" s="335">
        <v>0</v>
      </c>
      <c r="DA373" s="335">
        <v>0</v>
      </c>
      <c r="DB373" s="335">
        <v>0</v>
      </c>
      <c r="DC373" s="335">
        <v>0</v>
      </c>
      <c r="DD373" s="335">
        <v>0</v>
      </c>
      <c r="DE373" s="335">
        <v>0</v>
      </c>
      <c r="DF373" s="335">
        <v>0</v>
      </c>
      <c r="DG373" s="335">
        <f>$I373*IF($G373="Pickup", SUMIFS(NewEmisData!E:E, NewEmisData!$A:$A, "Pickup", NewEmisData!$B:$B, $A373, NewEmisData!$C:$C, $H373, NewEmisData!$D:$D, DG$2), SUMIFS(NewEmisData!E:E, NewEmisData!$A:$A, "LDV", NewEmisData!$B:$B, $A373, NewEmisData!$C:$C, $H373, NewEmisData!$D:$D, DG$2))</f>
        <v>0</v>
      </c>
      <c r="DH373" s="335">
        <f>$I373*IF($G373="Pickup", SUMIFS(NewEmisData!F:F, NewEmisData!$A:$A, "Pickup", NewEmisData!$B:$B, $A373, NewEmisData!$C:$C, $H373, NewEmisData!$D:$D, DH$2), SUMIFS(NewEmisData!F:F, NewEmisData!$A:$A, "LDV", NewEmisData!$B:$B, $A373, NewEmisData!$C:$C, $H373, NewEmisData!$D:$D, DH$2))</f>
        <v>0</v>
      </c>
      <c r="DI373" s="335">
        <f>$I373*IF($G373="Pickup", SUMIFS(NewEmisData!G:G, NewEmisData!$A:$A, "Pickup", NewEmisData!$B:$B, $A373, NewEmisData!$C:$C, $H373, NewEmisData!$D:$D, DI$2), SUMIFS(NewEmisData!G:G, NewEmisData!$A:$A, "LDV", NewEmisData!$B:$B, $A373, NewEmisData!$C:$C, $H373, NewEmisData!$D:$D, DI$2))</f>
        <v>0</v>
      </c>
      <c r="DJ373" s="335">
        <f>$I373*IF($G373="Pickup", SUMIFS(NewEmisData!H:H, NewEmisData!$A:$A, "Pickup", NewEmisData!$B:$B, $A373, NewEmisData!$C:$C, $H373, NewEmisData!$D:$D, DJ$2), SUMIFS(NewEmisData!H:H, NewEmisData!$A:$A, "LDV", NewEmisData!$B:$B, $A373, NewEmisData!$C:$C, $H373, NewEmisData!$D:$D, DJ$2))</f>
        <v>0</v>
      </c>
      <c r="DK373" s="335">
        <f>$I373*IF($G373="Pickup", SUMIFS(NewEmisData!I:I, NewEmisData!$A:$A, "Pickup", NewEmisData!$B:$B, $A373, NewEmisData!$C:$C, $H373, NewEmisData!$D:$D, DK$2), SUMIFS(NewEmisData!I:I, NewEmisData!$A:$A, "LDV", NewEmisData!$B:$B, $A373, NewEmisData!$C:$C, $H373, NewEmisData!$D:$D, DK$2))</f>
        <v>0</v>
      </c>
      <c r="DL373" s="335">
        <f>$I373*IF($G373="Pickup", SUMIFS(NewEmisData!J:J, NewEmisData!$A:$A, "Pickup", NewEmisData!$B:$B, $A373, NewEmisData!$C:$C, $H373, NewEmisData!$D:$D, DL$2), SUMIFS(NewEmisData!J:J, NewEmisData!$A:$A, "LDV", NewEmisData!$B:$B, $A373, NewEmisData!$C:$C, $H373, NewEmisData!$D:$D, DL$2))</f>
        <v>0</v>
      </c>
      <c r="DM373" s="335">
        <f>$I373*IF($G373="Pickup", SUMIFS(NewEmisData!K:K, NewEmisData!$A:$A, "Pickup", NewEmisData!$B:$B, $A373, NewEmisData!$C:$C, $H373, NewEmisData!$D:$D, DM$2), SUMIFS(NewEmisData!K:K, NewEmisData!$A:$A, "LDV", NewEmisData!$B:$B, $A373, NewEmisData!$C:$C, $H373, NewEmisData!$D:$D, DM$2))</f>
        <v>0</v>
      </c>
      <c r="DN373" s="335">
        <f>$I373*IF($G373="Pickup", SUMIFS(NewEmisData!L:L, NewEmisData!$A:$A, "Pickup", NewEmisData!$B:$B, $A373, NewEmisData!$C:$C, $H373, NewEmisData!$D:$D, DN$2), SUMIFS(NewEmisData!L:L, NewEmisData!$A:$A, "LDV", NewEmisData!$B:$B, $A373, NewEmisData!$C:$C, $H373, NewEmisData!$D:$D, DN$2))</f>
        <v>0</v>
      </c>
      <c r="DO373" s="335">
        <f>$I373*IF($G373="Pickup", SUMIFS(NewEmisData!M:M, NewEmisData!$A:$A, "Pickup", NewEmisData!$B:$B, $A373, NewEmisData!$C:$C, $H373, NewEmisData!$D:$D, DO$2), SUMIFS(NewEmisData!M:M, NewEmisData!$A:$A, "LDV", NewEmisData!$B:$B, $A373, NewEmisData!$C:$C, $H373, NewEmisData!$D:$D, DO$2))</f>
        <v>0</v>
      </c>
      <c r="DP373" s="335">
        <v>0</v>
      </c>
      <c r="DQ373" s="335">
        <f>$I373*IF($G373="Pickup", SUMIFS(NewEmisData!E:E, NewEmisData!$A:$A, "Pickup", NewEmisData!$B:$B, $A373, NewEmisData!$C:$C, $H373, NewEmisData!$D:$D, DQ$2), SUMIFS(NewEmisData!E:E, NewEmisData!$A:$A, "LDV", NewEmisData!$B:$B, $A373, NewEmisData!$C:$C, $H373, NewEmisData!$D:$D, DQ$2))</f>
        <v>0</v>
      </c>
      <c r="DR373" s="335">
        <f>$I373*IF($G373="Pickup", SUMIFS(NewEmisData!F:F, NewEmisData!$A:$A, "Pickup", NewEmisData!$B:$B, $A373, NewEmisData!$C:$C, $H373, NewEmisData!$D:$D, DR$2), SUMIFS(NewEmisData!F:F, NewEmisData!$A:$A, "LDV", NewEmisData!$B:$B, $A373, NewEmisData!$C:$C, $H373, NewEmisData!$D:$D, DR$2))</f>
        <v>0</v>
      </c>
      <c r="DS373" s="335">
        <f>$I373*IF($G373="Pickup", SUMIFS(NewEmisData!G:G, NewEmisData!$A:$A, "Pickup", NewEmisData!$B:$B, $A373, NewEmisData!$C:$C, $H373, NewEmisData!$D:$D, DS$2), SUMIFS(NewEmisData!G:G, NewEmisData!$A:$A, "LDV", NewEmisData!$B:$B, $A373, NewEmisData!$C:$C, $H373, NewEmisData!$D:$D, DS$2))</f>
        <v>0</v>
      </c>
      <c r="DT373" s="335">
        <f>$I373*IF($G373="Pickup", SUMIFS(NewEmisData!H:H, NewEmisData!$A:$A, "Pickup", NewEmisData!$B:$B, $A373, NewEmisData!$C:$C, $H373, NewEmisData!$D:$D, DT$2), SUMIFS(NewEmisData!H:H, NewEmisData!$A:$A, "LDV", NewEmisData!$B:$B, $A373, NewEmisData!$C:$C, $H373, NewEmisData!$D:$D, DT$2))</f>
        <v>0</v>
      </c>
      <c r="DU373" s="335">
        <f>$I373*IF($G373="Pickup", SUMIFS(NewEmisData!I:I, NewEmisData!$A:$A, "Pickup", NewEmisData!$B:$B, $A373, NewEmisData!$C:$C, $H373, NewEmisData!$D:$D, DU$2), SUMIFS(NewEmisData!I:I, NewEmisData!$A:$A, "LDV", NewEmisData!$B:$B, $A373, NewEmisData!$C:$C, $H373, NewEmisData!$D:$D, DU$2))</f>
        <v>0</v>
      </c>
      <c r="DV373" s="335">
        <f>$I373*IF($G373="Pickup", SUMIFS(NewEmisData!J:J, NewEmisData!$A:$A, "Pickup", NewEmisData!$B:$B, $A373, NewEmisData!$C:$C, $H373, NewEmisData!$D:$D, DV$2), SUMIFS(NewEmisData!J:J, NewEmisData!$A:$A, "LDV", NewEmisData!$B:$B, $A373, NewEmisData!$C:$C, $H373, NewEmisData!$D:$D, DV$2))</f>
        <v>0</v>
      </c>
      <c r="DW373" s="335">
        <f>$I373*IF($G373="Pickup", SUMIFS(NewEmisData!K:K, NewEmisData!$A:$A, "Pickup", NewEmisData!$B:$B, $A373, NewEmisData!$C:$C, $H373, NewEmisData!$D:$D, DW$2), SUMIFS(NewEmisData!K:K, NewEmisData!$A:$A, "LDV", NewEmisData!$B:$B, $A373, NewEmisData!$C:$C, $H373, NewEmisData!$D:$D, DW$2))</f>
        <v>0</v>
      </c>
      <c r="DX373" s="335">
        <f>$I373*IF($G373="Pickup", SUMIFS(NewEmisData!L:L, NewEmisData!$A:$A, "Pickup", NewEmisData!$B:$B, $A373, NewEmisData!$C:$C, $H373, NewEmisData!$D:$D, DX$2), SUMIFS(NewEmisData!L:L, NewEmisData!$A:$A, "LDV", NewEmisData!$B:$B, $A373, NewEmisData!$C:$C, $H373, NewEmisData!$D:$D, DX$2))</f>
        <v>0</v>
      </c>
      <c r="DY373" s="335">
        <f>$I373*IF($G373="Pickup", SUMIFS(NewEmisData!M:M, NewEmisData!$A:$A, "Pickup", NewEmisData!$B:$B, $A373, NewEmisData!$C:$C, $H373, NewEmisData!$D:$D, DY$2), SUMIFS(NewEmisData!M:M, NewEmisData!$A:$A, "LDV", NewEmisData!$B:$B, $A373, NewEmisData!$C:$C, $H373, NewEmisData!$D:$D, DY$2))</f>
        <v>0</v>
      </c>
      <c r="DZ373" s="335">
        <v>0</v>
      </c>
      <c r="EA373" s="335">
        <f t="shared" si="658"/>
        <v>0</v>
      </c>
      <c r="EB373" s="335">
        <f t="shared" si="659"/>
        <v>0</v>
      </c>
      <c r="EC373" s="335">
        <f t="shared" si="660"/>
        <v>0</v>
      </c>
      <c r="ED373" s="335">
        <f t="shared" si="661"/>
        <v>0</v>
      </c>
      <c r="EE373" s="335">
        <f t="shared" si="662"/>
        <v>0</v>
      </c>
      <c r="EF373" s="335">
        <f t="shared" si="663"/>
        <v>0</v>
      </c>
      <c r="EG373" s="335">
        <f t="shared" si="664"/>
        <v>0</v>
      </c>
      <c r="EH373" s="335">
        <f t="shared" si="665"/>
        <v>0</v>
      </c>
      <c r="EI373" s="335">
        <f t="shared" si="666"/>
        <v>0</v>
      </c>
      <c r="EJ373" s="335">
        <f t="shared" si="667"/>
        <v>0</v>
      </c>
      <c r="EK373" s="335">
        <f t="shared" si="668"/>
        <v>0</v>
      </c>
      <c r="EL373" s="335">
        <f t="shared" si="669"/>
        <v>0</v>
      </c>
      <c r="EM373" s="335">
        <f t="shared" si="670"/>
        <v>0</v>
      </c>
      <c r="EN373" s="335">
        <f t="shared" si="671"/>
        <v>0</v>
      </c>
      <c r="EO373" s="335">
        <f t="shared" si="672"/>
        <v>0</v>
      </c>
      <c r="EP373" s="335">
        <f t="shared" si="673"/>
        <v>0</v>
      </c>
      <c r="EQ373" s="335">
        <f t="shared" si="674"/>
        <v>0</v>
      </c>
      <c r="ER373" s="335">
        <f t="shared" si="675"/>
        <v>0</v>
      </c>
      <c r="ES373" s="335">
        <f t="shared" si="676"/>
        <v>0</v>
      </c>
      <c r="ET373" s="335">
        <f t="shared" si="677"/>
        <v>0</v>
      </c>
      <c r="EU373" s="335">
        <f t="shared" si="678"/>
        <v>0</v>
      </c>
      <c r="EV373" s="335">
        <f t="shared" si="679"/>
        <v>0</v>
      </c>
      <c r="EW373" s="335">
        <f t="shared" si="680"/>
        <v>0</v>
      </c>
      <c r="EX373" s="335">
        <f t="shared" si="681"/>
        <v>0</v>
      </c>
      <c r="EY373" s="335">
        <f t="shared" si="682"/>
        <v>0</v>
      </c>
      <c r="EZ373" s="335">
        <f t="shared" si="683"/>
        <v>0</v>
      </c>
      <c r="FA373" s="335">
        <f t="shared" si="684"/>
        <v>0</v>
      </c>
      <c r="FB373" s="335">
        <f t="shared" si="685"/>
        <v>0</v>
      </c>
      <c r="FC373" s="335">
        <f t="shared" si="686"/>
        <v>0</v>
      </c>
      <c r="FD373" s="335">
        <f t="shared" si="687"/>
        <v>0</v>
      </c>
      <c r="FE373" s="335">
        <f t="shared" si="688"/>
        <v>4.56866074514682E-2</v>
      </c>
      <c r="FF373" s="335">
        <f t="shared" si="689"/>
        <v>4.56866074514682E-2</v>
      </c>
      <c r="FG373" s="335">
        <f t="shared" si="690"/>
        <v>4.5686595098603698E-2</v>
      </c>
      <c r="FH373" s="335">
        <f t="shared" si="691"/>
        <v>4.5686567732366602E-2</v>
      </c>
      <c r="FI373" s="335">
        <f t="shared" si="692"/>
        <v>4.5686639312502303E-2</v>
      </c>
      <c r="FJ373" s="335">
        <f t="shared" si="693"/>
        <v>4.5686507422641499E-2</v>
      </c>
      <c r="FK373" s="335">
        <f t="shared" si="694"/>
        <v>4.5686552882415202E-2</v>
      </c>
      <c r="FL373" s="335">
        <f t="shared" si="695"/>
        <v>4.5686619042368502E-2</v>
      </c>
      <c r="FM373" s="335">
        <f t="shared" si="696"/>
        <v>4.5686619042368502E-2</v>
      </c>
      <c r="FN373" s="335">
        <f t="shared" si="697"/>
        <v>2.3805319372350052E-2</v>
      </c>
      <c r="FO373" s="335">
        <f t="shared" si="698"/>
        <v>5.96004040660905E-3</v>
      </c>
      <c r="FP373" s="335">
        <f t="shared" si="699"/>
        <v>5.96004040660905E-3</v>
      </c>
      <c r="FQ373" s="335">
        <f t="shared" si="700"/>
        <v>5.9600396436599304E-3</v>
      </c>
      <c r="FR373" s="335">
        <f t="shared" si="701"/>
        <v>5.96003947288367E-3</v>
      </c>
      <c r="FS373" s="335">
        <f t="shared" si="702"/>
        <v>5.9600498988851601E-3</v>
      </c>
      <c r="FT373" s="335">
        <f t="shared" si="703"/>
        <v>5.9600370559725604E-3</v>
      </c>
      <c r="FU373" s="335">
        <f t="shared" si="704"/>
        <v>5.9600363216577501E-3</v>
      </c>
      <c r="FV373" s="335">
        <f t="shared" si="705"/>
        <v>5.9600544669343404E-3</v>
      </c>
      <c r="FW373" s="335">
        <f t="shared" si="706"/>
        <v>5.9600544669343404E-3</v>
      </c>
      <c r="FX373" s="335">
        <f t="shared" si="707"/>
        <v>1.6506531515565108E-3</v>
      </c>
    </row>
    <row r="374" spans="1:180" x14ac:dyDescent="0.2">
      <c r="A374" s="305" t="str">
        <f>_xlfn.CONCAT(IF(LEFT(TRIM(A373),1)="*", "*R", "R"), 1+RIGHT(TRIM(A373),1))</f>
        <v>R6</v>
      </c>
      <c r="B374" s="305" t="str">
        <f t="shared" si="719"/>
        <v>TLMCELC100</v>
      </c>
      <c r="C374" s="305" t="str">
        <f t="shared" si="720"/>
        <v>TL.ELC.MC.ELC100</v>
      </c>
      <c r="D374" s="301" t="str">
        <f t="shared" si="721"/>
        <v>bn-vmt, bn-vmt/a</v>
      </c>
      <c r="E374" s="301" t="str">
        <f t="shared" si="722"/>
        <v>TRNELC</v>
      </c>
      <c r="F374" s="301" t="str">
        <f t="shared" si="723"/>
        <v>TL</v>
      </c>
      <c r="G374" s="315" t="s">
        <v>813</v>
      </c>
      <c r="H374" s="315" t="s">
        <v>36</v>
      </c>
      <c r="I374" s="315">
        <v>1</v>
      </c>
      <c r="J374" s="315" t="str">
        <f t="shared" si="708"/>
        <v>Mini car-ELC</v>
      </c>
      <c r="K374" s="335">
        <f>$I374*IF($G374="Pickup", SUMIFS(NewEmisData!E:E, NewEmisData!$A:$A, "Pickup", NewEmisData!$B:$B, $A374, NewEmisData!$C:$C, $H374, NewEmisData!$D:$D, K$2), SUMIFS(NewEmisData!E:E, NewEmisData!$A:$A, "LDV", NewEmisData!$B:$B, $A374, NewEmisData!$C:$C, $H374, NewEmisData!$D:$D, K$2))</f>
        <v>0</v>
      </c>
      <c r="L374" s="335">
        <f>$I374*IF($G374="Pickup", SUMIFS(NewEmisData!F:F, NewEmisData!$A:$A, "Pickup", NewEmisData!$B:$B, $A374, NewEmisData!$C:$C, $H374, NewEmisData!$D:$D, L$2), SUMIFS(NewEmisData!F:F, NewEmisData!$A:$A, "LDV", NewEmisData!$B:$B, $A374, NewEmisData!$C:$C, $H374, NewEmisData!$D:$D, L$2))</f>
        <v>0</v>
      </c>
      <c r="M374" s="335">
        <f>$I374*IF($G374="Pickup", SUMIFS(NewEmisData!G:G, NewEmisData!$A:$A, "Pickup", NewEmisData!$B:$B, $A374, NewEmisData!$C:$C, $H374, NewEmisData!$D:$D, M$2), SUMIFS(NewEmisData!G:G, NewEmisData!$A:$A, "LDV", NewEmisData!$B:$B, $A374, NewEmisData!$C:$C, $H374, NewEmisData!$D:$D, M$2))</f>
        <v>0</v>
      </c>
      <c r="N374" s="335">
        <f>$I374*IF($G374="Pickup", SUMIFS(NewEmisData!H:H, NewEmisData!$A:$A, "Pickup", NewEmisData!$B:$B, $A374, NewEmisData!$C:$C, $H374, NewEmisData!$D:$D, N$2), SUMIFS(NewEmisData!H:H, NewEmisData!$A:$A, "LDV", NewEmisData!$B:$B, $A374, NewEmisData!$C:$C, $H374, NewEmisData!$D:$D, N$2))</f>
        <v>0</v>
      </c>
      <c r="O374" s="335">
        <f>$I374*IF($G374="Pickup", SUMIFS(NewEmisData!I:I, NewEmisData!$A:$A, "Pickup", NewEmisData!$B:$B, $A374, NewEmisData!$C:$C, $H374, NewEmisData!$D:$D, O$2), SUMIFS(NewEmisData!I:I, NewEmisData!$A:$A, "LDV", NewEmisData!$B:$B, $A374, NewEmisData!$C:$C, $H374, NewEmisData!$D:$D, O$2))</f>
        <v>0</v>
      </c>
      <c r="P374" s="335">
        <f>$I374*IF($G374="Pickup", SUMIFS(NewEmisData!J:J, NewEmisData!$A:$A, "Pickup", NewEmisData!$B:$B, $A374, NewEmisData!$C:$C, $H374, NewEmisData!$D:$D, P$2), SUMIFS(NewEmisData!J:J, NewEmisData!$A:$A, "LDV", NewEmisData!$B:$B, $A374, NewEmisData!$C:$C, $H374, NewEmisData!$D:$D, P$2))</f>
        <v>0</v>
      </c>
      <c r="Q374" s="335">
        <f>$I374*IF($G374="Pickup", SUMIFS(NewEmisData!K:K, NewEmisData!$A:$A, "Pickup", NewEmisData!$B:$B, $A374, NewEmisData!$C:$C, $H374, NewEmisData!$D:$D, Q$2), SUMIFS(NewEmisData!K:K, NewEmisData!$A:$A, "LDV", NewEmisData!$B:$B, $A374, NewEmisData!$C:$C, $H374, NewEmisData!$D:$D, Q$2))</f>
        <v>0</v>
      </c>
      <c r="R374" s="335">
        <f>$I374*IF($G374="Pickup", SUMIFS(NewEmisData!L:L, NewEmisData!$A:$A, "Pickup", NewEmisData!$B:$B, $A374, NewEmisData!$C:$C, $H374, NewEmisData!$D:$D, R$2), SUMIFS(NewEmisData!L:L, NewEmisData!$A:$A, "LDV", NewEmisData!$B:$B, $A374, NewEmisData!$C:$C, $H374, NewEmisData!$D:$D, R$2))</f>
        <v>0</v>
      </c>
      <c r="S374" s="335">
        <f>$I374*IF($G374="Pickup", SUMIFS(NewEmisData!M:M, NewEmisData!$A:$A, "Pickup", NewEmisData!$B:$B, $A374, NewEmisData!$C:$C, $H374, NewEmisData!$D:$D, S$2), SUMIFS(NewEmisData!M:M, NewEmisData!$A:$A, "LDV", NewEmisData!$B:$B, $A374, NewEmisData!$C:$C, $H374, NewEmisData!$D:$D, S$2))</f>
        <v>0</v>
      </c>
      <c r="T374" s="335">
        <v>0</v>
      </c>
      <c r="U374" s="335">
        <f>$I374*IF($G374="Pickup", SUMIFS(NewEmisData!E:E, NewEmisData!$A:$A, "Pickup", NewEmisData!$B:$B, $A374, NewEmisData!$C:$C, $H374, NewEmisData!$D:$D, U$2), SUMIFS(NewEmisData!E:E, NewEmisData!$A:$A, "LDV", NewEmisData!$B:$B, $A374, NewEmisData!$C:$C, $H374, NewEmisData!$D:$D, U$2))</f>
        <v>0</v>
      </c>
      <c r="V374" s="335">
        <f>$I374*IF($G374="Pickup", SUMIFS(NewEmisData!F:F, NewEmisData!$A:$A, "Pickup", NewEmisData!$B:$B, $A374, NewEmisData!$C:$C, $H374, NewEmisData!$D:$D, V$2), SUMIFS(NewEmisData!F:F, NewEmisData!$A:$A, "LDV", NewEmisData!$B:$B, $A374, NewEmisData!$C:$C, $H374, NewEmisData!$D:$D, V$2))</f>
        <v>0</v>
      </c>
      <c r="W374" s="335">
        <f>$I374*IF($G374="Pickup", SUMIFS(NewEmisData!G:G, NewEmisData!$A:$A, "Pickup", NewEmisData!$B:$B, $A374, NewEmisData!$C:$C, $H374, NewEmisData!$D:$D, W$2), SUMIFS(NewEmisData!G:G, NewEmisData!$A:$A, "LDV", NewEmisData!$B:$B, $A374, NewEmisData!$C:$C, $H374, NewEmisData!$D:$D, W$2))</f>
        <v>0</v>
      </c>
      <c r="X374" s="335">
        <f>$I374*IF($G374="Pickup", SUMIFS(NewEmisData!H:H, NewEmisData!$A:$A, "Pickup", NewEmisData!$B:$B, $A374, NewEmisData!$C:$C, $H374, NewEmisData!$D:$D, X$2), SUMIFS(NewEmisData!H:H, NewEmisData!$A:$A, "LDV", NewEmisData!$B:$B, $A374, NewEmisData!$C:$C, $H374, NewEmisData!$D:$D, X$2))</f>
        <v>0</v>
      </c>
      <c r="Y374" s="335">
        <f>$I374*IF($G374="Pickup", SUMIFS(NewEmisData!I:I, NewEmisData!$A:$A, "Pickup", NewEmisData!$B:$B, $A374, NewEmisData!$C:$C, $H374, NewEmisData!$D:$D, Y$2), SUMIFS(NewEmisData!I:I, NewEmisData!$A:$A, "LDV", NewEmisData!$B:$B, $A374, NewEmisData!$C:$C, $H374, NewEmisData!$D:$D, Y$2))</f>
        <v>0</v>
      </c>
      <c r="Z374" s="335">
        <f>$I374*IF($G374="Pickup", SUMIFS(NewEmisData!J:J, NewEmisData!$A:$A, "Pickup", NewEmisData!$B:$B, $A374, NewEmisData!$C:$C, $H374, NewEmisData!$D:$D, Z$2), SUMIFS(NewEmisData!J:J, NewEmisData!$A:$A, "LDV", NewEmisData!$B:$B, $A374, NewEmisData!$C:$C, $H374, NewEmisData!$D:$D, Z$2))</f>
        <v>0</v>
      </c>
      <c r="AA374" s="335">
        <f>$I374*IF($G374="Pickup", SUMIFS(NewEmisData!K:K, NewEmisData!$A:$A, "Pickup", NewEmisData!$B:$B, $A374, NewEmisData!$C:$C, $H374, NewEmisData!$D:$D, AA$2), SUMIFS(NewEmisData!K:K, NewEmisData!$A:$A, "LDV", NewEmisData!$B:$B, $A374, NewEmisData!$C:$C, $H374, NewEmisData!$D:$D, AA$2))</f>
        <v>0</v>
      </c>
      <c r="AB374" s="335">
        <f>$I374*IF($G374="Pickup", SUMIFS(NewEmisData!L:L, NewEmisData!$A:$A, "Pickup", NewEmisData!$B:$B, $A374, NewEmisData!$C:$C, $H374, NewEmisData!$D:$D, AB$2), SUMIFS(NewEmisData!L:L, NewEmisData!$A:$A, "LDV", NewEmisData!$B:$B, $A374, NewEmisData!$C:$C, $H374, NewEmisData!$D:$D, AB$2))</f>
        <v>0</v>
      </c>
      <c r="AC374" s="335">
        <f>$I374*IF($G374="Pickup", SUMIFS(NewEmisData!M:M, NewEmisData!$A:$A, "Pickup", NewEmisData!$B:$B, $A374, NewEmisData!$C:$C, $H374, NewEmisData!$D:$D, AC$2), SUMIFS(NewEmisData!M:M, NewEmisData!$A:$A, "LDV", NewEmisData!$B:$B, $A374, NewEmisData!$C:$C, $H374, NewEmisData!$D:$D, AC$2))</f>
        <v>0</v>
      </c>
      <c r="AD374" s="335">
        <v>0</v>
      </c>
      <c r="AE374" s="335">
        <f>$I374*IF($G374="Pickup", SUMIFS(NewEmisData!E:E, NewEmisData!$A:$A, "Pickup", NewEmisData!$B:$B, $A374, NewEmisData!$C:$C, $H374, NewEmisData!$D:$D, AE$2), SUMIFS(NewEmisData!E:E, NewEmisData!$A:$A, "LDV", NewEmisData!$B:$B, $A374, NewEmisData!$C:$C, $H374, NewEmisData!$D:$D, AE$2))</f>
        <v>0</v>
      </c>
      <c r="AF374" s="335">
        <f>$I374*IF($G374="Pickup", SUMIFS(NewEmisData!F:F, NewEmisData!$A:$A, "Pickup", NewEmisData!$B:$B, $A374, NewEmisData!$C:$C, $H374, NewEmisData!$D:$D, AF$2), SUMIFS(NewEmisData!F:F, NewEmisData!$A:$A, "LDV", NewEmisData!$B:$B, $A374, NewEmisData!$C:$C, $H374, NewEmisData!$D:$D, AF$2))</f>
        <v>0</v>
      </c>
      <c r="AG374" s="335">
        <f>$I374*IF($G374="Pickup", SUMIFS(NewEmisData!G:G, NewEmisData!$A:$A, "Pickup", NewEmisData!$B:$B, $A374, NewEmisData!$C:$C, $H374, NewEmisData!$D:$D, AG$2), SUMIFS(NewEmisData!G:G, NewEmisData!$A:$A, "LDV", NewEmisData!$B:$B, $A374, NewEmisData!$C:$C, $H374, NewEmisData!$D:$D, AG$2))</f>
        <v>0</v>
      </c>
      <c r="AH374" s="335">
        <f>$I374*IF($G374="Pickup", SUMIFS(NewEmisData!H:H, NewEmisData!$A:$A, "Pickup", NewEmisData!$B:$B, $A374, NewEmisData!$C:$C, $H374, NewEmisData!$D:$D, AH$2), SUMIFS(NewEmisData!H:H, NewEmisData!$A:$A, "LDV", NewEmisData!$B:$B, $A374, NewEmisData!$C:$C, $H374, NewEmisData!$D:$D, AH$2))</f>
        <v>0</v>
      </c>
      <c r="AI374" s="335">
        <f>$I374*IF($G374="Pickup", SUMIFS(NewEmisData!I:I, NewEmisData!$A:$A, "Pickup", NewEmisData!$B:$B, $A374, NewEmisData!$C:$C, $H374, NewEmisData!$D:$D, AI$2), SUMIFS(NewEmisData!I:I, NewEmisData!$A:$A, "LDV", NewEmisData!$B:$B, $A374, NewEmisData!$C:$C, $H374, NewEmisData!$D:$D, AI$2))</f>
        <v>0</v>
      </c>
      <c r="AJ374" s="335">
        <f>$I374*IF($G374="Pickup", SUMIFS(NewEmisData!J:J, NewEmisData!$A:$A, "Pickup", NewEmisData!$B:$B, $A374, NewEmisData!$C:$C, $H374, NewEmisData!$D:$D, AJ$2), SUMIFS(NewEmisData!J:J, NewEmisData!$A:$A, "LDV", NewEmisData!$B:$B, $A374, NewEmisData!$C:$C, $H374, NewEmisData!$D:$D, AJ$2))</f>
        <v>0</v>
      </c>
      <c r="AK374" s="335">
        <f>$I374*IF($G374="Pickup", SUMIFS(NewEmisData!K:K, NewEmisData!$A:$A, "Pickup", NewEmisData!$B:$B, $A374, NewEmisData!$C:$C, $H374, NewEmisData!$D:$D, AK$2), SUMIFS(NewEmisData!K:K, NewEmisData!$A:$A, "LDV", NewEmisData!$B:$B, $A374, NewEmisData!$C:$C, $H374, NewEmisData!$D:$D, AK$2))</f>
        <v>0</v>
      </c>
      <c r="AL374" s="335">
        <f>$I374*IF($G374="Pickup", SUMIFS(NewEmisData!L:L, NewEmisData!$A:$A, "Pickup", NewEmisData!$B:$B, $A374, NewEmisData!$C:$C, $H374, NewEmisData!$D:$D, AL$2), SUMIFS(NewEmisData!L:L, NewEmisData!$A:$A, "LDV", NewEmisData!$B:$B, $A374, NewEmisData!$C:$C, $H374, NewEmisData!$D:$D, AL$2))</f>
        <v>0</v>
      </c>
      <c r="AM374" s="335">
        <f>$I374*IF($G374="Pickup", SUMIFS(NewEmisData!M:M, NewEmisData!$A:$A, "Pickup", NewEmisData!$B:$B, $A374, NewEmisData!$C:$C, $H374, NewEmisData!$D:$D, AM$2), SUMIFS(NewEmisData!M:M, NewEmisData!$A:$A, "LDV", NewEmisData!$B:$B, $A374, NewEmisData!$C:$C, $H374, NewEmisData!$D:$D, AM$2))</f>
        <v>0</v>
      </c>
      <c r="AN374" s="335">
        <v>0</v>
      </c>
      <c r="AO374" s="335">
        <f>$I374*IF($G374="Pickup", SUMIFS(NewEmisData!E:E, NewEmisData!$A:$A, "Pickup", NewEmisData!$B:$B, $A374, NewEmisData!$C:$C, $H374, NewEmisData!$D:$D, AO$2), SUMIFS(NewEmisData!E:E, NewEmisData!$A:$A, "LDV", NewEmisData!$B:$B, $A374, NewEmisData!$C:$C, $H374, NewEmisData!$D:$D, AO$2))</f>
        <v>5.12091740678495E-2</v>
      </c>
      <c r="AP374" s="335">
        <f>$I374*IF($G374="Pickup", SUMIFS(NewEmisData!F:F, NewEmisData!$A:$A, "Pickup", NewEmisData!$B:$B, $A374, NewEmisData!$C:$C, $H374, NewEmisData!$D:$D, AP$2), SUMIFS(NewEmisData!F:F, NewEmisData!$A:$A, "LDV", NewEmisData!$B:$B, $A374, NewEmisData!$C:$C, $H374, NewEmisData!$D:$D, AP$2))</f>
        <v>5.12091740678495E-2</v>
      </c>
      <c r="AQ374" s="335">
        <f>$I374*IF($G374="Pickup", SUMIFS(NewEmisData!G:G, NewEmisData!$A:$A, "Pickup", NewEmisData!$B:$B, $A374, NewEmisData!$C:$C, $H374, NewEmisData!$D:$D, AQ$2), SUMIFS(NewEmisData!G:G, NewEmisData!$A:$A, "LDV", NewEmisData!$B:$B, $A374, NewEmisData!$C:$C, $H374, NewEmisData!$D:$D, AQ$2))</f>
        <v>5.1209105995627897E-2</v>
      </c>
      <c r="AR374" s="335">
        <f>$I374*IF($G374="Pickup", SUMIFS(NewEmisData!H:H, NewEmisData!$A:$A, "Pickup", NewEmisData!$B:$B, $A374, NewEmisData!$C:$C, $H374, NewEmisData!$D:$D, AR$2), SUMIFS(NewEmisData!H:H, NewEmisData!$A:$A, "LDV", NewEmisData!$B:$B, $A374, NewEmisData!$C:$C, $H374, NewEmisData!$D:$D, AR$2))</f>
        <v>5.1209106574509597E-2</v>
      </c>
      <c r="AS374" s="335">
        <f>$I374*IF($G374="Pickup", SUMIFS(NewEmisData!I:I, NewEmisData!$A:$A, "Pickup", NewEmisData!$B:$B, $A374, NewEmisData!$C:$C, $H374, NewEmisData!$D:$D, AS$2), SUMIFS(NewEmisData!I:I, NewEmisData!$A:$A, "LDV", NewEmisData!$B:$B, $A374, NewEmisData!$C:$C, $H374, NewEmisData!$D:$D, AS$2))</f>
        <v>5.1209011120713299E-2</v>
      </c>
      <c r="AT374" s="335">
        <f>$I374*IF($G374="Pickup", SUMIFS(NewEmisData!J:J, NewEmisData!$A:$A, "Pickup", NewEmisData!$B:$B, $A374, NewEmisData!$C:$C, $H374, NewEmisData!$D:$D, AT$2), SUMIFS(NewEmisData!J:J, NewEmisData!$A:$A, "LDV", NewEmisData!$B:$B, $A374, NewEmisData!$C:$C, $H374, NewEmisData!$D:$D, AT$2))</f>
        <v>5.1209115709399303E-2</v>
      </c>
      <c r="AU374" s="335">
        <f>$I374*IF($G374="Pickup", SUMIFS(NewEmisData!K:K, NewEmisData!$A:$A, "Pickup", NewEmisData!$B:$B, $A374, NewEmisData!$C:$C, $H374, NewEmisData!$D:$D, AU$2), SUMIFS(NewEmisData!K:K, NewEmisData!$A:$A, "LDV", NewEmisData!$B:$B, $A374, NewEmisData!$C:$C, $H374, NewEmisData!$D:$D, AU$2))</f>
        <v>5.1209067900781301E-2</v>
      </c>
      <c r="AV374" s="335">
        <f>$I374*IF($G374="Pickup", SUMIFS(NewEmisData!L:L, NewEmisData!$A:$A, "Pickup", NewEmisData!$B:$B, $A374, NewEmisData!$C:$C, $H374, NewEmisData!$D:$D, AV$2), SUMIFS(NewEmisData!L:L, NewEmisData!$A:$A, "LDV", NewEmisData!$B:$B, $A374, NewEmisData!$C:$C, $H374, NewEmisData!$D:$D, AV$2))</f>
        <v>5.1209026266060102E-2</v>
      </c>
      <c r="AW374" s="335">
        <f>$I374*IF($G374="Pickup", SUMIFS(NewEmisData!M:M, NewEmisData!$A:$A, "Pickup", NewEmisData!$B:$B, $A374, NewEmisData!$C:$C, $H374, NewEmisData!$D:$D, AW$2), SUMIFS(NewEmisData!M:M, NewEmisData!$A:$A, "LDV", NewEmisData!$B:$B, $A374, NewEmisData!$C:$C, $H374, NewEmisData!$D:$D, AW$2))</f>
        <v>5.1209026266060102E-2</v>
      </c>
      <c r="AX374" s="335">
        <v>2.3805319372350052E-2</v>
      </c>
      <c r="AY374" s="335">
        <f>$I374*IF($G374="Pickup", SUMIFS(NewEmisData!E:E, NewEmisData!$A:$A, "Pickup", NewEmisData!$B:$B, $A374, NewEmisData!$C:$C, $H374, NewEmisData!$D:$D, AY$2), SUMIFS(NewEmisData!E:E, NewEmisData!$A:$A, "LDV", NewEmisData!$B:$B, $A374, NewEmisData!$C:$C, $H374, NewEmisData!$D:$D, AY$2))</f>
        <v>6.66074097322524E-3</v>
      </c>
      <c r="AZ374" s="335">
        <f>$I374*IF($G374="Pickup", SUMIFS(NewEmisData!F:F, NewEmisData!$A:$A, "Pickup", NewEmisData!$B:$B, $A374, NewEmisData!$C:$C, $H374, NewEmisData!$D:$D, AZ$2), SUMIFS(NewEmisData!F:F, NewEmisData!$A:$A, "LDV", NewEmisData!$B:$B, $A374, NewEmisData!$C:$C, $H374, NewEmisData!$D:$D, AZ$2))</f>
        <v>6.66074097322524E-3</v>
      </c>
      <c r="BA374" s="335">
        <f>$I374*IF($G374="Pickup", SUMIFS(NewEmisData!G:G, NewEmisData!$A:$A, "Pickup", NewEmisData!$B:$B, $A374, NewEmisData!$C:$C, $H374, NewEmisData!$D:$D, BA$2), SUMIFS(NewEmisData!G:G, NewEmisData!$A:$A, "LDV", NewEmisData!$B:$B, $A374, NewEmisData!$C:$C, $H374, NewEmisData!$D:$D, BA$2))</f>
        <v>6.6607335748389796E-3</v>
      </c>
      <c r="BB374" s="335">
        <f>$I374*IF($G374="Pickup", SUMIFS(NewEmisData!H:H, NewEmisData!$A:$A, "Pickup", NewEmisData!$B:$B, $A374, NewEmisData!$C:$C, $H374, NewEmisData!$D:$D, BB$2), SUMIFS(NewEmisData!H:H, NewEmisData!$A:$A, "LDV", NewEmisData!$B:$B, $A374, NewEmisData!$C:$C, $H374, NewEmisData!$D:$D, BB$2))</f>
        <v>6.6607277974443701E-3</v>
      </c>
      <c r="BC374" s="335">
        <f>$I374*IF($G374="Pickup", SUMIFS(NewEmisData!I:I, NewEmisData!$A:$A, "Pickup", NewEmisData!$B:$B, $A374, NewEmisData!$C:$C, $H374, NewEmisData!$D:$D, BC$2), SUMIFS(NewEmisData!I:I, NewEmisData!$A:$A, "LDV", NewEmisData!$B:$B, $A374, NewEmisData!$C:$C, $H374, NewEmisData!$D:$D, BC$2))</f>
        <v>6.6607270180681398E-3</v>
      </c>
      <c r="BD374" s="335">
        <f>$I374*IF($G374="Pickup", SUMIFS(NewEmisData!J:J, NewEmisData!$A:$A, "Pickup", NewEmisData!$B:$B, $A374, NewEmisData!$C:$C, $H374, NewEmisData!$D:$D, BD$2), SUMIFS(NewEmisData!J:J, NewEmisData!$A:$A, "LDV", NewEmisData!$B:$B, $A374, NewEmisData!$C:$C, $H374, NewEmisData!$D:$D, BD$2))</f>
        <v>6.6607268966739396E-3</v>
      </c>
      <c r="BE374" s="335">
        <f>$I374*IF($G374="Pickup", SUMIFS(NewEmisData!K:K, NewEmisData!$A:$A, "Pickup", NewEmisData!$B:$B, $A374, NewEmisData!$C:$C, $H374, NewEmisData!$D:$D, BE$2), SUMIFS(NewEmisData!K:K, NewEmisData!$A:$A, "LDV", NewEmisData!$B:$B, $A374, NewEmisData!$C:$C, $H374, NewEmisData!$D:$D, BE$2))</f>
        <v>6.6607294451310698E-3</v>
      </c>
      <c r="BF374" s="335">
        <f>$I374*IF($G374="Pickup", SUMIFS(NewEmisData!L:L, NewEmisData!$A:$A, "Pickup", NewEmisData!$B:$B, $A374, NewEmisData!$C:$C, $H374, NewEmisData!$D:$D, BF$2), SUMIFS(NewEmisData!L:L, NewEmisData!$A:$A, "LDV", NewEmisData!$B:$B, $A374, NewEmisData!$C:$C, $H374, NewEmisData!$D:$D, BF$2))</f>
        <v>6.6607268071052902E-3</v>
      </c>
      <c r="BG374" s="335">
        <f>$I374*IF($G374="Pickup", SUMIFS(NewEmisData!M:M, NewEmisData!$A:$A, "Pickup", NewEmisData!$B:$B, $A374, NewEmisData!$C:$C, $H374, NewEmisData!$D:$D, BG$2), SUMIFS(NewEmisData!M:M, NewEmisData!$A:$A, "LDV", NewEmisData!$B:$B, $A374, NewEmisData!$C:$C, $H374, NewEmisData!$D:$D, BG$2))</f>
        <v>6.6607268071052902E-3</v>
      </c>
      <c r="BH374" s="335">
        <v>1.6506531515565108E-3</v>
      </c>
      <c r="BI374" s="335">
        <f>$I374*IF($G374="Pickup", SUMIFS(NewEmisData!E:E, NewEmisData!$A:$A, "Pickup", NewEmisData!$B:$B, $A374, NewEmisData!$C:$C, $H374, NewEmisData!$D:$D, BI$2), SUMIFS(NewEmisData!E:E, NewEmisData!$A:$A, "LDV", NewEmisData!$B:$B, $A374, NewEmisData!$C:$C, $H374, NewEmisData!$D:$D, BI$2))</f>
        <v>0</v>
      </c>
      <c r="BJ374" s="335">
        <f>$I374*IF($G374="Pickup", SUMIFS(NewEmisData!F:F, NewEmisData!$A:$A, "Pickup", NewEmisData!$B:$B, $A374, NewEmisData!$C:$C, $H374, NewEmisData!$D:$D, BJ$2), SUMIFS(NewEmisData!F:F, NewEmisData!$A:$A, "LDV", NewEmisData!$B:$B, $A374, NewEmisData!$C:$C, $H374, NewEmisData!$D:$D, BJ$2))</f>
        <v>0</v>
      </c>
      <c r="BK374" s="335">
        <f>$I374*IF($G374="Pickup", SUMIFS(NewEmisData!G:G, NewEmisData!$A:$A, "Pickup", NewEmisData!$B:$B, $A374, NewEmisData!$C:$C, $H374, NewEmisData!$D:$D, BK$2), SUMIFS(NewEmisData!G:G, NewEmisData!$A:$A, "LDV", NewEmisData!$B:$B, $A374, NewEmisData!$C:$C, $H374, NewEmisData!$D:$D, BK$2))</f>
        <v>0</v>
      </c>
      <c r="BL374" s="335">
        <f>$I374*IF($G374="Pickup", SUMIFS(NewEmisData!H:H, NewEmisData!$A:$A, "Pickup", NewEmisData!$B:$B, $A374, NewEmisData!$C:$C, $H374, NewEmisData!$D:$D, BL$2), SUMIFS(NewEmisData!H:H, NewEmisData!$A:$A, "LDV", NewEmisData!$B:$B, $A374, NewEmisData!$C:$C, $H374, NewEmisData!$D:$D, BL$2))</f>
        <v>0</v>
      </c>
      <c r="BM374" s="335">
        <f>$I374*IF($G374="Pickup", SUMIFS(NewEmisData!I:I, NewEmisData!$A:$A, "Pickup", NewEmisData!$B:$B, $A374, NewEmisData!$C:$C, $H374, NewEmisData!$D:$D, BM$2), SUMIFS(NewEmisData!I:I, NewEmisData!$A:$A, "LDV", NewEmisData!$B:$B, $A374, NewEmisData!$C:$C, $H374, NewEmisData!$D:$D, BM$2))</f>
        <v>0</v>
      </c>
      <c r="BN374" s="335">
        <f>$I374*IF($G374="Pickup", SUMIFS(NewEmisData!J:J, NewEmisData!$A:$A, "Pickup", NewEmisData!$B:$B, $A374, NewEmisData!$C:$C, $H374, NewEmisData!$D:$D, BN$2), SUMIFS(NewEmisData!J:J, NewEmisData!$A:$A, "LDV", NewEmisData!$B:$B, $A374, NewEmisData!$C:$C, $H374, NewEmisData!$D:$D, BN$2))</f>
        <v>0</v>
      </c>
      <c r="BO374" s="335">
        <f>$I374*IF($G374="Pickup", SUMIFS(NewEmisData!K:K, NewEmisData!$A:$A, "Pickup", NewEmisData!$B:$B, $A374, NewEmisData!$C:$C, $H374, NewEmisData!$D:$D, BO$2), SUMIFS(NewEmisData!K:K, NewEmisData!$A:$A, "LDV", NewEmisData!$B:$B, $A374, NewEmisData!$C:$C, $H374, NewEmisData!$D:$D, BO$2))</f>
        <v>0</v>
      </c>
      <c r="BP374" s="335">
        <f>$I374*IF($G374="Pickup", SUMIFS(NewEmisData!L:L, NewEmisData!$A:$A, "Pickup", NewEmisData!$B:$B, $A374, NewEmisData!$C:$C, $H374, NewEmisData!$D:$D, BP$2), SUMIFS(NewEmisData!L:L, NewEmisData!$A:$A, "LDV", NewEmisData!$B:$B, $A374, NewEmisData!$C:$C, $H374, NewEmisData!$D:$D, BP$2))</f>
        <v>0</v>
      </c>
      <c r="BQ374" s="335">
        <f>$I374*IF($G374="Pickup", SUMIFS(NewEmisData!M:M, NewEmisData!$A:$A, "Pickup", NewEmisData!$B:$B, $A374, NewEmisData!$C:$C, $H374, NewEmisData!$D:$D, BQ$2), SUMIFS(NewEmisData!M:M, NewEmisData!$A:$A, "LDV", NewEmisData!$B:$B, $A374, NewEmisData!$C:$C, $H374, NewEmisData!$D:$D, BQ$2))</f>
        <v>0</v>
      </c>
      <c r="BR374" s="335">
        <v>0</v>
      </c>
      <c r="BS374" s="335">
        <f>$I374*IF($G374="Pickup", SUMIFS(NewEmisData!E:E, NewEmisData!$A:$A, "Pickup", NewEmisData!$B:$B, $A374, NewEmisData!$C:$C, $H374, NewEmisData!$D:$D, BS$2), SUMIFS(NewEmisData!E:E, NewEmisData!$A:$A, "LDV", NewEmisData!$B:$B, $A374, NewEmisData!$C:$C, $H374, NewEmisData!$D:$D, BS$2))</f>
        <v>0</v>
      </c>
      <c r="BT374" s="335">
        <f>$I374*IF($G374="Pickup", SUMIFS(NewEmisData!F:F, NewEmisData!$A:$A, "Pickup", NewEmisData!$B:$B, $A374, NewEmisData!$C:$C, $H374, NewEmisData!$D:$D, BT$2), SUMIFS(NewEmisData!F:F, NewEmisData!$A:$A, "LDV", NewEmisData!$B:$B, $A374, NewEmisData!$C:$C, $H374, NewEmisData!$D:$D, BT$2))</f>
        <v>0</v>
      </c>
      <c r="BU374" s="335">
        <f>$I374*IF($G374="Pickup", SUMIFS(NewEmisData!G:G, NewEmisData!$A:$A, "Pickup", NewEmisData!$B:$B, $A374, NewEmisData!$C:$C, $H374, NewEmisData!$D:$D, BU$2), SUMIFS(NewEmisData!G:G, NewEmisData!$A:$A, "LDV", NewEmisData!$B:$B, $A374, NewEmisData!$C:$C, $H374, NewEmisData!$D:$D, BU$2))</f>
        <v>0</v>
      </c>
      <c r="BV374" s="335">
        <f>$I374*IF($G374="Pickup", SUMIFS(NewEmisData!H:H, NewEmisData!$A:$A, "Pickup", NewEmisData!$B:$B, $A374, NewEmisData!$C:$C, $H374, NewEmisData!$D:$D, BV$2), SUMIFS(NewEmisData!H:H, NewEmisData!$A:$A, "LDV", NewEmisData!$B:$B, $A374, NewEmisData!$C:$C, $H374, NewEmisData!$D:$D, BV$2))</f>
        <v>0</v>
      </c>
      <c r="BW374" s="335">
        <f>$I374*IF($G374="Pickup", SUMIFS(NewEmisData!I:I, NewEmisData!$A:$A, "Pickup", NewEmisData!$B:$B, $A374, NewEmisData!$C:$C, $H374, NewEmisData!$D:$D, BW$2), SUMIFS(NewEmisData!I:I, NewEmisData!$A:$A, "LDV", NewEmisData!$B:$B, $A374, NewEmisData!$C:$C, $H374, NewEmisData!$D:$D, BW$2))</f>
        <v>0</v>
      </c>
      <c r="BX374" s="335">
        <f>$I374*IF($G374="Pickup", SUMIFS(NewEmisData!J:J, NewEmisData!$A:$A, "Pickup", NewEmisData!$B:$B, $A374, NewEmisData!$C:$C, $H374, NewEmisData!$D:$D, BX$2), SUMIFS(NewEmisData!J:J, NewEmisData!$A:$A, "LDV", NewEmisData!$B:$B, $A374, NewEmisData!$C:$C, $H374, NewEmisData!$D:$D, BX$2))</f>
        <v>0</v>
      </c>
      <c r="BY374" s="335">
        <f>$I374*IF($G374="Pickup", SUMIFS(NewEmisData!K:K, NewEmisData!$A:$A, "Pickup", NewEmisData!$B:$B, $A374, NewEmisData!$C:$C, $H374, NewEmisData!$D:$D, BY$2), SUMIFS(NewEmisData!K:K, NewEmisData!$A:$A, "LDV", NewEmisData!$B:$B, $A374, NewEmisData!$C:$C, $H374, NewEmisData!$D:$D, BY$2))</f>
        <v>0</v>
      </c>
      <c r="BZ374" s="335">
        <f>$I374*IF($G374="Pickup", SUMIFS(NewEmisData!L:L, NewEmisData!$A:$A, "Pickup", NewEmisData!$B:$B, $A374, NewEmisData!$C:$C, $H374, NewEmisData!$D:$D, BZ$2), SUMIFS(NewEmisData!L:L, NewEmisData!$A:$A, "LDV", NewEmisData!$B:$B, $A374, NewEmisData!$C:$C, $H374, NewEmisData!$D:$D, BZ$2))</f>
        <v>0</v>
      </c>
      <c r="CA374" s="335">
        <f>$I374*IF($G374="Pickup", SUMIFS(NewEmisData!M:M, NewEmisData!$A:$A, "Pickup", NewEmisData!$B:$B, $A374, NewEmisData!$C:$C, $H374, NewEmisData!$D:$D, CA$2), SUMIFS(NewEmisData!M:M, NewEmisData!$A:$A, "LDV", NewEmisData!$B:$B, $A374, NewEmisData!$C:$C, $H374, NewEmisData!$D:$D, CA$2))</f>
        <v>0</v>
      </c>
      <c r="CB374" s="335">
        <v>0</v>
      </c>
      <c r="CC374" s="335">
        <f>$I374*IF($G374="Pickup", SUMIFS(NewEmisData!E:E, NewEmisData!$A:$A, "Pickup", NewEmisData!$B:$B, $A374, NewEmisData!$C:$C, $H374, NewEmisData!$D:$D, CC$2), SUMIFS(NewEmisData!E:E, NewEmisData!$A:$A, "LDV", NewEmisData!$B:$B, $A374, NewEmisData!$C:$C, $H374, NewEmisData!$D:$D, CC$2))</f>
        <v>0</v>
      </c>
      <c r="CD374" s="335">
        <f>$I374*IF($G374="Pickup", SUMIFS(NewEmisData!F:F, NewEmisData!$A:$A, "Pickup", NewEmisData!$B:$B, $A374, NewEmisData!$C:$C, $H374, NewEmisData!$D:$D, CD$2), SUMIFS(NewEmisData!F:F, NewEmisData!$A:$A, "LDV", NewEmisData!$B:$B, $A374, NewEmisData!$C:$C, $H374, NewEmisData!$D:$D, CD$2))</f>
        <v>0</v>
      </c>
      <c r="CE374" s="335">
        <f>$I374*IF($G374="Pickup", SUMIFS(NewEmisData!G:G, NewEmisData!$A:$A, "Pickup", NewEmisData!$B:$B, $A374, NewEmisData!$C:$C, $H374, NewEmisData!$D:$D, CE$2), SUMIFS(NewEmisData!G:G, NewEmisData!$A:$A, "LDV", NewEmisData!$B:$B, $A374, NewEmisData!$C:$C, $H374, NewEmisData!$D:$D, CE$2))</f>
        <v>0</v>
      </c>
      <c r="CF374" s="335">
        <f>$I374*IF($G374="Pickup", SUMIFS(NewEmisData!H:H, NewEmisData!$A:$A, "Pickup", NewEmisData!$B:$B, $A374, NewEmisData!$C:$C, $H374, NewEmisData!$D:$D, CF$2), SUMIFS(NewEmisData!H:H, NewEmisData!$A:$A, "LDV", NewEmisData!$B:$B, $A374, NewEmisData!$C:$C, $H374, NewEmisData!$D:$D, CF$2))</f>
        <v>0</v>
      </c>
      <c r="CG374" s="335">
        <f>$I374*IF($G374="Pickup", SUMIFS(NewEmisData!I:I, NewEmisData!$A:$A, "Pickup", NewEmisData!$B:$B, $A374, NewEmisData!$C:$C, $H374, NewEmisData!$D:$D, CG$2), SUMIFS(NewEmisData!I:I, NewEmisData!$A:$A, "LDV", NewEmisData!$B:$B, $A374, NewEmisData!$C:$C, $H374, NewEmisData!$D:$D, CG$2))</f>
        <v>0</v>
      </c>
      <c r="CH374" s="335">
        <f>$I374*IF($G374="Pickup", SUMIFS(NewEmisData!J:J, NewEmisData!$A:$A, "Pickup", NewEmisData!$B:$B, $A374, NewEmisData!$C:$C, $H374, NewEmisData!$D:$D, CH$2), SUMIFS(NewEmisData!J:J, NewEmisData!$A:$A, "LDV", NewEmisData!$B:$B, $A374, NewEmisData!$C:$C, $H374, NewEmisData!$D:$D, CH$2))</f>
        <v>0</v>
      </c>
      <c r="CI374" s="335">
        <f>$I374*IF($G374="Pickup", SUMIFS(NewEmisData!K:K, NewEmisData!$A:$A, "Pickup", NewEmisData!$B:$B, $A374, NewEmisData!$C:$C, $H374, NewEmisData!$D:$D, CI$2), SUMIFS(NewEmisData!K:K, NewEmisData!$A:$A, "LDV", NewEmisData!$B:$B, $A374, NewEmisData!$C:$C, $H374, NewEmisData!$D:$D, CI$2))</f>
        <v>0</v>
      </c>
      <c r="CJ374" s="335">
        <f>$I374*IF($G374="Pickup", SUMIFS(NewEmisData!L:L, NewEmisData!$A:$A, "Pickup", NewEmisData!$B:$B, $A374, NewEmisData!$C:$C, $H374, NewEmisData!$D:$D, CJ$2), SUMIFS(NewEmisData!L:L, NewEmisData!$A:$A, "LDV", NewEmisData!$B:$B, $A374, NewEmisData!$C:$C, $H374, NewEmisData!$D:$D, CJ$2))</f>
        <v>0</v>
      </c>
      <c r="CK374" s="335">
        <f>$I374*IF($G374="Pickup", SUMIFS(NewEmisData!M:M, NewEmisData!$A:$A, "Pickup", NewEmisData!$B:$B, $A374, NewEmisData!$C:$C, $H374, NewEmisData!$D:$D, CK$2), SUMIFS(NewEmisData!M:M, NewEmisData!$A:$A, "LDV", NewEmisData!$B:$B, $A374, NewEmisData!$C:$C, $H374, NewEmisData!$D:$D, CK$2))</f>
        <v>0</v>
      </c>
      <c r="CL374" s="335">
        <v>0</v>
      </c>
      <c r="CM374" s="335">
        <f>$I374*IF($G374="Pickup", SUMIFS(NewEmisData!E:E, NewEmisData!$A:$A, "Pickup", NewEmisData!$B:$B, $A374, NewEmisData!$C:$C, $H374, NewEmisData!$D:$D, CM$2), SUMIFS(NewEmisData!E:E, NewEmisData!$A:$A, "LDV", NewEmisData!$B:$B, $A374, NewEmisData!$C:$C, $H374, NewEmisData!$D:$D, CM$2))</f>
        <v>0</v>
      </c>
      <c r="CN374" s="335">
        <f>$I374*IF($G374="Pickup", SUMIFS(NewEmisData!F:F, NewEmisData!$A:$A, "Pickup", NewEmisData!$B:$B, $A374, NewEmisData!$C:$C, $H374, NewEmisData!$D:$D, CN$2), SUMIFS(NewEmisData!F:F, NewEmisData!$A:$A, "LDV", NewEmisData!$B:$B, $A374, NewEmisData!$C:$C, $H374, NewEmisData!$D:$D, CN$2))</f>
        <v>0</v>
      </c>
      <c r="CO374" s="335">
        <f>$I374*IF($G374="Pickup", SUMIFS(NewEmisData!G:G, NewEmisData!$A:$A, "Pickup", NewEmisData!$B:$B, $A374, NewEmisData!$C:$C, $H374, NewEmisData!$D:$D, CO$2), SUMIFS(NewEmisData!G:G, NewEmisData!$A:$A, "LDV", NewEmisData!$B:$B, $A374, NewEmisData!$C:$C, $H374, NewEmisData!$D:$D, CO$2))</f>
        <v>0</v>
      </c>
      <c r="CP374" s="335">
        <f>$I374*IF($G374="Pickup", SUMIFS(NewEmisData!H:H, NewEmisData!$A:$A, "Pickup", NewEmisData!$B:$B, $A374, NewEmisData!$C:$C, $H374, NewEmisData!$D:$D, CP$2), SUMIFS(NewEmisData!H:H, NewEmisData!$A:$A, "LDV", NewEmisData!$B:$B, $A374, NewEmisData!$C:$C, $H374, NewEmisData!$D:$D, CP$2))</f>
        <v>0</v>
      </c>
      <c r="CQ374" s="335">
        <f>$I374*IF($G374="Pickup", SUMIFS(NewEmisData!I:I, NewEmisData!$A:$A, "Pickup", NewEmisData!$B:$B, $A374, NewEmisData!$C:$C, $H374, NewEmisData!$D:$D, CQ$2), SUMIFS(NewEmisData!I:I, NewEmisData!$A:$A, "LDV", NewEmisData!$B:$B, $A374, NewEmisData!$C:$C, $H374, NewEmisData!$D:$D, CQ$2))</f>
        <v>0</v>
      </c>
      <c r="CR374" s="335">
        <f>$I374*IF($G374="Pickup", SUMIFS(NewEmisData!J:J, NewEmisData!$A:$A, "Pickup", NewEmisData!$B:$B, $A374, NewEmisData!$C:$C, $H374, NewEmisData!$D:$D, CR$2), SUMIFS(NewEmisData!J:J, NewEmisData!$A:$A, "LDV", NewEmisData!$B:$B, $A374, NewEmisData!$C:$C, $H374, NewEmisData!$D:$D, CR$2))</f>
        <v>0</v>
      </c>
      <c r="CS374" s="335">
        <f>$I374*IF($G374="Pickup", SUMIFS(NewEmisData!K:K, NewEmisData!$A:$A, "Pickup", NewEmisData!$B:$B, $A374, NewEmisData!$C:$C, $H374, NewEmisData!$D:$D, CS$2), SUMIFS(NewEmisData!K:K, NewEmisData!$A:$A, "LDV", NewEmisData!$B:$B, $A374, NewEmisData!$C:$C, $H374, NewEmisData!$D:$D, CS$2))</f>
        <v>0</v>
      </c>
      <c r="CT374" s="335">
        <f>$I374*IF($G374="Pickup", SUMIFS(NewEmisData!L:L, NewEmisData!$A:$A, "Pickup", NewEmisData!$B:$B, $A374, NewEmisData!$C:$C, $H374, NewEmisData!$D:$D, CT$2), SUMIFS(NewEmisData!L:L, NewEmisData!$A:$A, "LDV", NewEmisData!$B:$B, $A374, NewEmisData!$C:$C, $H374, NewEmisData!$D:$D, CT$2))</f>
        <v>0</v>
      </c>
      <c r="CU374" s="335">
        <f>$I374*IF($G374="Pickup", SUMIFS(NewEmisData!M:M, NewEmisData!$A:$A, "Pickup", NewEmisData!$B:$B, $A374, NewEmisData!$C:$C, $H374, NewEmisData!$D:$D, CU$2), SUMIFS(NewEmisData!M:M, NewEmisData!$A:$A, "LDV", NewEmisData!$B:$B, $A374, NewEmisData!$C:$C, $H374, NewEmisData!$D:$D, CU$2))</f>
        <v>0</v>
      </c>
      <c r="CV374" s="335">
        <v>0</v>
      </c>
      <c r="CW374" s="335">
        <v>0</v>
      </c>
      <c r="CX374" s="335">
        <v>0</v>
      </c>
      <c r="CY374" s="335">
        <v>0</v>
      </c>
      <c r="CZ374" s="335">
        <v>0</v>
      </c>
      <c r="DA374" s="335">
        <v>0</v>
      </c>
      <c r="DB374" s="335">
        <v>0</v>
      </c>
      <c r="DC374" s="335">
        <v>0</v>
      </c>
      <c r="DD374" s="335">
        <v>0</v>
      </c>
      <c r="DE374" s="335">
        <v>0</v>
      </c>
      <c r="DF374" s="335">
        <v>0</v>
      </c>
      <c r="DG374" s="335">
        <f>$I374*IF($G374="Pickup", SUMIFS(NewEmisData!E:E, NewEmisData!$A:$A, "Pickup", NewEmisData!$B:$B, $A374, NewEmisData!$C:$C, $H374, NewEmisData!$D:$D, DG$2), SUMIFS(NewEmisData!E:E, NewEmisData!$A:$A, "LDV", NewEmisData!$B:$B, $A374, NewEmisData!$C:$C, $H374, NewEmisData!$D:$D, DG$2))</f>
        <v>0</v>
      </c>
      <c r="DH374" s="335">
        <f>$I374*IF($G374="Pickup", SUMIFS(NewEmisData!F:F, NewEmisData!$A:$A, "Pickup", NewEmisData!$B:$B, $A374, NewEmisData!$C:$C, $H374, NewEmisData!$D:$D, DH$2), SUMIFS(NewEmisData!F:F, NewEmisData!$A:$A, "LDV", NewEmisData!$B:$B, $A374, NewEmisData!$C:$C, $H374, NewEmisData!$D:$D, DH$2))</f>
        <v>0</v>
      </c>
      <c r="DI374" s="335">
        <f>$I374*IF($G374="Pickup", SUMIFS(NewEmisData!G:G, NewEmisData!$A:$A, "Pickup", NewEmisData!$B:$B, $A374, NewEmisData!$C:$C, $H374, NewEmisData!$D:$D, DI$2), SUMIFS(NewEmisData!G:G, NewEmisData!$A:$A, "LDV", NewEmisData!$B:$B, $A374, NewEmisData!$C:$C, $H374, NewEmisData!$D:$D, DI$2))</f>
        <v>0</v>
      </c>
      <c r="DJ374" s="335">
        <f>$I374*IF($G374="Pickup", SUMIFS(NewEmisData!H:H, NewEmisData!$A:$A, "Pickup", NewEmisData!$B:$B, $A374, NewEmisData!$C:$C, $H374, NewEmisData!$D:$D, DJ$2), SUMIFS(NewEmisData!H:H, NewEmisData!$A:$A, "LDV", NewEmisData!$B:$B, $A374, NewEmisData!$C:$C, $H374, NewEmisData!$D:$D, DJ$2))</f>
        <v>0</v>
      </c>
      <c r="DK374" s="335">
        <f>$I374*IF($G374="Pickup", SUMIFS(NewEmisData!I:I, NewEmisData!$A:$A, "Pickup", NewEmisData!$B:$B, $A374, NewEmisData!$C:$C, $H374, NewEmisData!$D:$D, DK$2), SUMIFS(NewEmisData!I:I, NewEmisData!$A:$A, "LDV", NewEmisData!$B:$B, $A374, NewEmisData!$C:$C, $H374, NewEmisData!$D:$D, DK$2))</f>
        <v>0</v>
      </c>
      <c r="DL374" s="335">
        <f>$I374*IF($G374="Pickup", SUMIFS(NewEmisData!J:J, NewEmisData!$A:$A, "Pickup", NewEmisData!$B:$B, $A374, NewEmisData!$C:$C, $H374, NewEmisData!$D:$D, DL$2), SUMIFS(NewEmisData!J:J, NewEmisData!$A:$A, "LDV", NewEmisData!$B:$B, $A374, NewEmisData!$C:$C, $H374, NewEmisData!$D:$D, DL$2))</f>
        <v>0</v>
      </c>
      <c r="DM374" s="335">
        <f>$I374*IF($G374="Pickup", SUMIFS(NewEmisData!K:K, NewEmisData!$A:$A, "Pickup", NewEmisData!$B:$B, $A374, NewEmisData!$C:$C, $H374, NewEmisData!$D:$D, DM$2), SUMIFS(NewEmisData!K:K, NewEmisData!$A:$A, "LDV", NewEmisData!$B:$B, $A374, NewEmisData!$C:$C, $H374, NewEmisData!$D:$D, DM$2))</f>
        <v>0</v>
      </c>
      <c r="DN374" s="335">
        <f>$I374*IF($G374="Pickup", SUMIFS(NewEmisData!L:L, NewEmisData!$A:$A, "Pickup", NewEmisData!$B:$B, $A374, NewEmisData!$C:$C, $H374, NewEmisData!$D:$D, DN$2), SUMIFS(NewEmisData!L:L, NewEmisData!$A:$A, "LDV", NewEmisData!$B:$B, $A374, NewEmisData!$C:$C, $H374, NewEmisData!$D:$D, DN$2))</f>
        <v>0</v>
      </c>
      <c r="DO374" s="335">
        <f>$I374*IF($G374="Pickup", SUMIFS(NewEmisData!M:M, NewEmisData!$A:$A, "Pickup", NewEmisData!$B:$B, $A374, NewEmisData!$C:$C, $H374, NewEmisData!$D:$D, DO$2), SUMIFS(NewEmisData!M:M, NewEmisData!$A:$A, "LDV", NewEmisData!$B:$B, $A374, NewEmisData!$C:$C, $H374, NewEmisData!$D:$D, DO$2))</f>
        <v>0</v>
      </c>
      <c r="DP374" s="335">
        <v>0</v>
      </c>
      <c r="DQ374" s="335">
        <f>$I374*IF($G374="Pickup", SUMIFS(NewEmisData!E:E, NewEmisData!$A:$A, "Pickup", NewEmisData!$B:$B, $A374, NewEmisData!$C:$C, $H374, NewEmisData!$D:$D, DQ$2), SUMIFS(NewEmisData!E:E, NewEmisData!$A:$A, "LDV", NewEmisData!$B:$B, $A374, NewEmisData!$C:$C, $H374, NewEmisData!$D:$D, DQ$2))</f>
        <v>0</v>
      </c>
      <c r="DR374" s="335">
        <f>$I374*IF($G374="Pickup", SUMIFS(NewEmisData!F:F, NewEmisData!$A:$A, "Pickup", NewEmisData!$B:$B, $A374, NewEmisData!$C:$C, $H374, NewEmisData!$D:$D, DR$2), SUMIFS(NewEmisData!F:F, NewEmisData!$A:$A, "LDV", NewEmisData!$B:$B, $A374, NewEmisData!$C:$C, $H374, NewEmisData!$D:$D, DR$2))</f>
        <v>0</v>
      </c>
      <c r="DS374" s="335">
        <f>$I374*IF($G374="Pickup", SUMIFS(NewEmisData!G:G, NewEmisData!$A:$A, "Pickup", NewEmisData!$B:$B, $A374, NewEmisData!$C:$C, $H374, NewEmisData!$D:$D, DS$2), SUMIFS(NewEmisData!G:G, NewEmisData!$A:$A, "LDV", NewEmisData!$B:$B, $A374, NewEmisData!$C:$C, $H374, NewEmisData!$D:$D, DS$2))</f>
        <v>0</v>
      </c>
      <c r="DT374" s="335">
        <f>$I374*IF($G374="Pickup", SUMIFS(NewEmisData!H:H, NewEmisData!$A:$A, "Pickup", NewEmisData!$B:$B, $A374, NewEmisData!$C:$C, $H374, NewEmisData!$D:$D, DT$2), SUMIFS(NewEmisData!H:H, NewEmisData!$A:$A, "LDV", NewEmisData!$B:$B, $A374, NewEmisData!$C:$C, $H374, NewEmisData!$D:$D, DT$2))</f>
        <v>0</v>
      </c>
      <c r="DU374" s="335">
        <f>$I374*IF($G374="Pickup", SUMIFS(NewEmisData!I:I, NewEmisData!$A:$A, "Pickup", NewEmisData!$B:$B, $A374, NewEmisData!$C:$C, $H374, NewEmisData!$D:$D, DU$2), SUMIFS(NewEmisData!I:I, NewEmisData!$A:$A, "LDV", NewEmisData!$B:$B, $A374, NewEmisData!$C:$C, $H374, NewEmisData!$D:$D, DU$2))</f>
        <v>0</v>
      </c>
      <c r="DV374" s="335">
        <f>$I374*IF($G374="Pickup", SUMIFS(NewEmisData!J:J, NewEmisData!$A:$A, "Pickup", NewEmisData!$B:$B, $A374, NewEmisData!$C:$C, $H374, NewEmisData!$D:$D, DV$2), SUMIFS(NewEmisData!J:J, NewEmisData!$A:$A, "LDV", NewEmisData!$B:$B, $A374, NewEmisData!$C:$C, $H374, NewEmisData!$D:$D, DV$2))</f>
        <v>0</v>
      </c>
      <c r="DW374" s="335">
        <f>$I374*IF($G374="Pickup", SUMIFS(NewEmisData!K:K, NewEmisData!$A:$A, "Pickup", NewEmisData!$B:$B, $A374, NewEmisData!$C:$C, $H374, NewEmisData!$D:$D, DW$2), SUMIFS(NewEmisData!K:K, NewEmisData!$A:$A, "LDV", NewEmisData!$B:$B, $A374, NewEmisData!$C:$C, $H374, NewEmisData!$D:$D, DW$2))</f>
        <v>0</v>
      </c>
      <c r="DX374" s="335">
        <f>$I374*IF($G374="Pickup", SUMIFS(NewEmisData!L:L, NewEmisData!$A:$A, "Pickup", NewEmisData!$B:$B, $A374, NewEmisData!$C:$C, $H374, NewEmisData!$D:$D, DX$2), SUMIFS(NewEmisData!L:L, NewEmisData!$A:$A, "LDV", NewEmisData!$B:$B, $A374, NewEmisData!$C:$C, $H374, NewEmisData!$D:$D, DX$2))</f>
        <v>0</v>
      </c>
      <c r="DY374" s="335">
        <f>$I374*IF($G374="Pickup", SUMIFS(NewEmisData!M:M, NewEmisData!$A:$A, "Pickup", NewEmisData!$B:$B, $A374, NewEmisData!$C:$C, $H374, NewEmisData!$D:$D, DY$2), SUMIFS(NewEmisData!M:M, NewEmisData!$A:$A, "LDV", NewEmisData!$B:$B, $A374, NewEmisData!$C:$C, $H374, NewEmisData!$D:$D, DY$2))</f>
        <v>0</v>
      </c>
      <c r="DZ374" s="335">
        <v>0</v>
      </c>
      <c r="EA374" s="335">
        <f t="shared" si="658"/>
        <v>0</v>
      </c>
      <c r="EB374" s="335">
        <f t="shared" si="659"/>
        <v>0</v>
      </c>
      <c r="EC374" s="335">
        <f t="shared" si="660"/>
        <v>0</v>
      </c>
      <c r="ED374" s="335">
        <f t="shared" si="661"/>
        <v>0</v>
      </c>
      <c r="EE374" s="335">
        <f t="shared" si="662"/>
        <v>0</v>
      </c>
      <c r="EF374" s="335">
        <f t="shared" si="663"/>
        <v>0</v>
      </c>
      <c r="EG374" s="335">
        <f t="shared" si="664"/>
        <v>0</v>
      </c>
      <c r="EH374" s="335">
        <f t="shared" si="665"/>
        <v>0</v>
      </c>
      <c r="EI374" s="335">
        <f t="shared" si="666"/>
        <v>0</v>
      </c>
      <c r="EJ374" s="335">
        <f t="shared" si="667"/>
        <v>0</v>
      </c>
      <c r="EK374" s="335">
        <f t="shared" si="668"/>
        <v>0</v>
      </c>
      <c r="EL374" s="335">
        <f t="shared" si="669"/>
        <v>0</v>
      </c>
      <c r="EM374" s="335">
        <f t="shared" si="670"/>
        <v>0</v>
      </c>
      <c r="EN374" s="335">
        <f t="shared" si="671"/>
        <v>0</v>
      </c>
      <c r="EO374" s="335">
        <f t="shared" si="672"/>
        <v>0</v>
      </c>
      <c r="EP374" s="335">
        <f t="shared" si="673"/>
        <v>0</v>
      </c>
      <c r="EQ374" s="335">
        <f t="shared" si="674"/>
        <v>0</v>
      </c>
      <c r="ER374" s="335">
        <f t="shared" si="675"/>
        <v>0</v>
      </c>
      <c r="ES374" s="335">
        <f t="shared" si="676"/>
        <v>0</v>
      </c>
      <c r="ET374" s="335">
        <f t="shared" si="677"/>
        <v>0</v>
      </c>
      <c r="EU374" s="335">
        <f t="shared" si="678"/>
        <v>0</v>
      </c>
      <c r="EV374" s="335">
        <f t="shared" si="679"/>
        <v>0</v>
      </c>
      <c r="EW374" s="335">
        <f t="shared" si="680"/>
        <v>0</v>
      </c>
      <c r="EX374" s="335">
        <f t="shared" si="681"/>
        <v>0</v>
      </c>
      <c r="EY374" s="335">
        <f t="shared" si="682"/>
        <v>0</v>
      </c>
      <c r="EZ374" s="335">
        <f t="shared" si="683"/>
        <v>0</v>
      </c>
      <c r="FA374" s="335">
        <f t="shared" si="684"/>
        <v>0</v>
      </c>
      <c r="FB374" s="335">
        <f t="shared" si="685"/>
        <v>0</v>
      </c>
      <c r="FC374" s="335">
        <f t="shared" si="686"/>
        <v>0</v>
      </c>
      <c r="FD374" s="335">
        <f t="shared" si="687"/>
        <v>0</v>
      </c>
      <c r="FE374" s="335">
        <f t="shared" si="688"/>
        <v>5.12091740678495E-2</v>
      </c>
      <c r="FF374" s="335">
        <f t="shared" si="689"/>
        <v>5.12091740678495E-2</v>
      </c>
      <c r="FG374" s="335">
        <f t="shared" si="690"/>
        <v>5.1209105995627897E-2</v>
      </c>
      <c r="FH374" s="335">
        <f t="shared" si="691"/>
        <v>5.1209106574509597E-2</v>
      </c>
      <c r="FI374" s="335">
        <f t="shared" si="692"/>
        <v>5.1209011120713299E-2</v>
      </c>
      <c r="FJ374" s="335">
        <f t="shared" si="693"/>
        <v>5.1209115709399303E-2</v>
      </c>
      <c r="FK374" s="335">
        <f t="shared" si="694"/>
        <v>5.1209067900781301E-2</v>
      </c>
      <c r="FL374" s="335">
        <f t="shared" si="695"/>
        <v>5.1209026266060102E-2</v>
      </c>
      <c r="FM374" s="335">
        <f t="shared" si="696"/>
        <v>5.1209026266060102E-2</v>
      </c>
      <c r="FN374" s="335">
        <f t="shared" si="697"/>
        <v>2.3805319372350052E-2</v>
      </c>
      <c r="FO374" s="335">
        <f t="shared" si="698"/>
        <v>6.66074097322524E-3</v>
      </c>
      <c r="FP374" s="335">
        <f t="shared" si="699"/>
        <v>6.66074097322524E-3</v>
      </c>
      <c r="FQ374" s="335">
        <f t="shared" si="700"/>
        <v>6.6607335748389796E-3</v>
      </c>
      <c r="FR374" s="335">
        <f t="shared" si="701"/>
        <v>6.6607277974443701E-3</v>
      </c>
      <c r="FS374" s="335">
        <f t="shared" si="702"/>
        <v>6.6607270180681398E-3</v>
      </c>
      <c r="FT374" s="335">
        <f t="shared" si="703"/>
        <v>6.6607268966739396E-3</v>
      </c>
      <c r="FU374" s="335">
        <f t="shared" si="704"/>
        <v>6.6607294451310698E-3</v>
      </c>
      <c r="FV374" s="335">
        <f t="shared" si="705"/>
        <v>6.6607268071052902E-3</v>
      </c>
      <c r="FW374" s="335">
        <f t="shared" si="706"/>
        <v>6.6607268071052902E-3</v>
      </c>
      <c r="FX374" s="335">
        <f t="shared" si="707"/>
        <v>1.6506531515565108E-3</v>
      </c>
    </row>
    <row r="375" spans="1:180" x14ac:dyDescent="0.2">
      <c r="A375" s="305" t="str">
        <f>IF(LEFT(TRIM(TechData_All!AJ11),1)="*", _xlfn.CONCAT("*","R2"), "R2")</f>
        <v>R2</v>
      </c>
      <c r="B375" s="305" t="str">
        <f>TechData_All!A11</f>
        <v>TLMCELC200</v>
      </c>
      <c r="C375" s="305" t="str">
        <f>TechData_All!C11</f>
        <v>TL.ELC.MC.ELC200</v>
      </c>
      <c r="D375" s="301" t="str">
        <f>TechData_All!D11</f>
        <v>bn-vmt, bn-vmt/a</v>
      </c>
      <c r="E375" s="301" t="str">
        <f>TechData_All!E11</f>
        <v>TRNELC</v>
      </c>
      <c r="F375" s="301" t="str">
        <f>TechData_All!F11</f>
        <v>TL</v>
      </c>
      <c r="G375" s="315" t="s">
        <v>813</v>
      </c>
      <c r="H375" s="315" t="s">
        <v>36</v>
      </c>
      <c r="I375" s="315">
        <v>1</v>
      </c>
      <c r="J375" s="315" t="str">
        <f t="shared" si="708"/>
        <v>Mini car-ELC</v>
      </c>
      <c r="K375" s="335">
        <f>$I375*IF($G375="Pickup", SUMIFS(NewEmisData!E:E, NewEmisData!$A:$A, "Pickup", NewEmisData!$B:$B, $A375, NewEmisData!$C:$C, $H375, NewEmisData!$D:$D, K$2), SUMIFS(NewEmisData!E:E, NewEmisData!$A:$A, "LDV", NewEmisData!$B:$B, $A375, NewEmisData!$C:$C, $H375, NewEmisData!$D:$D, K$2))</f>
        <v>0</v>
      </c>
      <c r="L375" s="335">
        <f>$I375*IF($G375="Pickup", SUMIFS(NewEmisData!F:F, NewEmisData!$A:$A, "Pickup", NewEmisData!$B:$B, $A375, NewEmisData!$C:$C, $H375, NewEmisData!$D:$D, L$2), SUMIFS(NewEmisData!F:F, NewEmisData!$A:$A, "LDV", NewEmisData!$B:$B, $A375, NewEmisData!$C:$C, $H375, NewEmisData!$D:$D, L$2))</f>
        <v>0</v>
      </c>
      <c r="M375" s="335">
        <f>$I375*IF($G375="Pickup", SUMIFS(NewEmisData!G:G, NewEmisData!$A:$A, "Pickup", NewEmisData!$B:$B, $A375, NewEmisData!$C:$C, $H375, NewEmisData!$D:$D, M$2), SUMIFS(NewEmisData!G:G, NewEmisData!$A:$A, "LDV", NewEmisData!$B:$B, $A375, NewEmisData!$C:$C, $H375, NewEmisData!$D:$D, M$2))</f>
        <v>0</v>
      </c>
      <c r="N375" s="335">
        <f>$I375*IF($G375="Pickup", SUMIFS(NewEmisData!H:H, NewEmisData!$A:$A, "Pickup", NewEmisData!$B:$B, $A375, NewEmisData!$C:$C, $H375, NewEmisData!$D:$D, N$2), SUMIFS(NewEmisData!H:H, NewEmisData!$A:$A, "LDV", NewEmisData!$B:$B, $A375, NewEmisData!$C:$C, $H375, NewEmisData!$D:$D, N$2))</f>
        <v>0</v>
      </c>
      <c r="O375" s="335">
        <f>$I375*IF($G375="Pickup", SUMIFS(NewEmisData!I:I, NewEmisData!$A:$A, "Pickup", NewEmisData!$B:$B, $A375, NewEmisData!$C:$C, $H375, NewEmisData!$D:$D, O$2), SUMIFS(NewEmisData!I:I, NewEmisData!$A:$A, "LDV", NewEmisData!$B:$B, $A375, NewEmisData!$C:$C, $H375, NewEmisData!$D:$D, O$2))</f>
        <v>0</v>
      </c>
      <c r="P375" s="335">
        <f>$I375*IF($G375="Pickup", SUMIFS(NewEmisData!J:J, NewEmisData!$A:$A, "Pickup", NewEmisData!$B:$B, $A375, NewEmisData!$C:$C, $H375, NewEmisData!$D:$D, P$2), SUMIFS(NewEmisData!J:J, NewEmisData!$A:$A, "LDV", NewEmisData!$B:$B, $A375, NewEmisData!$C:$C, $H375, NewEmisData!$D:$D, P$2))</f>
        <v>0</v>
      </c>
      <c r="Q375" s="335">
        <f>$I375*IF($G375="Pickup", SUMIFS(NewEmisData!K:K, NewEmisData!$A:$A, "Pickup", NewEmisData!$B:$B, $A375, NewEmisData!$C:$C, $H375, NewEmisData!$D:$D, Q$2), SUMIFS(NewEmisData!K:K, NewEmisData!$A:$A, "LDV", NewEmisData!$B:$B, $A375, NewEmisData!$C:$C, $H375, NewEmisData!$D:$D, Q$2))</f>
        <v>0</v>
      </c>
      <c r="R375" s="335">
        <f>$I375*IF($G375="Pickup", SUMIFS(NewEmisData!L:L, NewEmisData!$A:$A, "Pickup", NewEmisData!$B:$B, $A375, NewEmisData!$C:$C, $H375, NewEmisData!$D:$D, R$2), SUMIFS(NewEmisData!L:L, NewEmisData!$A:$A, "LDV", NewEmisData!$B:$B, $A375, NewEmisData!$C:$C, $H375, NewEmisData!$D:$D, R$2))</f>
        <v>0</v>
      </c>
      <c r="S375" s="335">
        <f>$I375*IF($G375="Pickup", SUMIFS(NewEmisData!M:M, NewEmisData!$A:$A, "Pickup", NewEmisData!$B:$B, $A375, NewEmisData!$C:$C, $H375, NewEmisData!$D:$D, S$2), SUMIFS(NewEmisData!M:M, NewEmisData!$A:$A, "LDV", NewEmisData!$B:$B, $A375, NewEmisData!$C:$C, $H375, NewEmisData!$D:$D, S$2))</f>
        <v>0</v>
      </c>
      <c r="T375" s="335">
        <v>0</v>
      </c>
      <c r="U375" s="335">
        <f>$I375*IF($G375="Pickup", SUMIFS(NewEmisData!E:E, NewEmisData!$A:$A, "Pickup", NewEmisData!$B:$B, $A375, NewEmisData!$C:$C, $H375, NewEmisData!$D:$D, U$2), SUMIFS(NewEmisData!E:E, NewEmisData!$A:$A, "LDV", NewEmisData!$B:$B, $A375, NewEmisData!$C:$C, $H375, NewEmisData!$D:$D, U$2))</f>
        <v>0</v>
      </c>
      <c r="V375" s="335">
        <f>$I375*IF($G375="Pickup", SUMIFS(NewEmisData!F:F, NewEmisData!$A:$A, "Pickup", NewEmisData!$B:$B, $A375, NewEmisData!$C:$C, $H375, NewEmisData!$D:$D, V$2), SUMIFS(NewEmisData!F:F, NewEmisData!$A:$A, "LDV", NewEmisData!$B:$B, $A375, NewEmisData!$C:$C, $H375, NewEmisData!$D:$D, V$2))</f>
        <v>0</v>
      </c>
      <c r="W375" s="335">
        <f>$I375*IF($G375="Pickup", SUMIFS(NewEmisData!G:G, NewEmisData!$A:$A, "Pickup", NewEmisData!$B:$B, $A375, NewEmisData!$C:$C, $H375, NewEmisData!$D:$D, W$2), SUMIFS(NewEmisData!G:G, NewEmisData!$A:$A, "LDV", NewEmisData!$B:$B, $A375, NewEmisData!$C:$C, $H375, NewEmisData!$D:$D, W$2))</f>
        <v>0</v>
      </c>
      <c r="X375" s="335">
        <f>$I375*IF($G375="Pickup", SUMIFS(NewEmisData!H:H, NewEmisData!$A:$A, "Pickup", NewEmisData!$B:$B, $A375, NewEmisData!$C:$C, $H375, NewEmisData!$D:$D, X$2), SUMIFS(NewEmisData!H:H, NewEmisData!$A:$A, "LDV", NewEmisData!$B:$B, $A375, NewEmisData!$C:$C, $H375, NewEmisData!$D:$D, X$2))</f>
        <v>0</v>
      </c>
      <c r="Y375" s="335">
        <f>$I375*IF($G375="Pickup", SUMIFS(NewEmisData!I:I, NewEmisData!$A:$A, "Pickup", NewEmisData!$B:$B, $A375, NewEmisData!$C:$C, $H375, NewEmisData!$D:$D, Y$2), SUMIFS(NewEmisData!I:I, NewEmisData!$A:$A, "LDV", NewEmisData!$B:$B, $A375, NewEmisData!$C:$C, $H375, NewEmisData!$D:$D, Y$2))</f>
        <v>0</v>
      </c>
      <c r="Z375" s="335">
        <f>$I375*IF($G375="Pickup", SUMIFS(NewEmisData!J:J, NewEmisData!$A:$A, "Pickup", NewEmisData!$B:$B, $A375, NewEmisData!$C:$C, $H375, NewEmisData!$D:$D, Z$2), SUMIFS(NewEmisData!J:J, NewEmisData!$A:$A, "LDV", NewEmisData!$B:$B, $A375, NewEmisData!$C:$C, $H375, NewEmisData!$D:$D, Z$2))</f>
        <v>0</v>
      </c>
      <c r="AA375" s="335">
        <f>$I375*IF($G375="Pickup", SUMIFS(NewEmisData!K:K, NewEmisData!$A:$A, "Pickup", NewEmisData!$B:$B, $A375, NewEmisData!$C:$C, $H375, NewEmisData!$D:$D, AA$2), SUMIFS(NewEmisData!K:K, NewEmisData!$A:$A, "LDV", NewEmisData!$B:$B, $A375, NewEmisData!$C:$C, $H375, NewEmisData!$D:$D, AA$2))</f>
        <v>0</v>
      </c>
      <c r="AB375" s="335">
        <f>$I375*IF($G375="Pickup", SUMIFS(NewEmisData!L:L, NewEmisData!$A:$A, "Pickup", NewEmisData!$B:$B, $A375, NewEmisData!$C:$C, $H375, NewEmisData!$D:$D, AB$2), SUMIFS(NewEmisData!L:L, NewEmisData!$A:$A, "LDV", NewEmisData!$B:$B, $A375, NewEmisData!$C:$C, $H375, NewEmisData!$D:$D, AB$2))</f>
        <v>0</v>
      </c>
      <c r="AC375" s="335">
        <f>$I375*IF($G375="Pickup", SUMIFS(NewEmisData!M:M, NewEmisData!$A:$A, "Pickup", NewEmisData!$B:$B, $A375, NewEmisData!$C:$C, $H375, NewEmisData!$D:$D, AC$2), SUMIFS(NewEmisData!M:M, NewEmisData!$A:$A, "LDV", NewEmisData!$B:$B, $A375, NewEmisData!$C:$C, $H375, NewEmisData!$D:$D, AC$2))</f>
        <v>0</v>
      </c>
      <c r="AD375" s="335">
        <v>0</v>
      </c>
      <c r="AE375" s="335">
        <f>$I375*IF($G375="Pickup", SUMIFS(NewEmisData!E:E, NewEmisData!$A:$A, "Pickup", NewEmisData!$B:$B, $A375, NewEmisData!$C:$C, $H375, NewEmisData!$D:$D, AE$2), SUMIFS(NewEmisData!E:E, NewEmisData!$A:$A, "LDV", NewEmisData!$B:$B, $A375, NewEmisData!$C:$C, $H375, NewEmisData!$D:$D, AE$2))</f>
        <v>0</v>
      </c>
      <c r="AF375" s="335">
        <f>$I375*IF($G375="Pickup", SUMIFS(NewEmisData!F:F, NewEmisData!$A:$A, "Pickup", NewEmisData!$B:$B, $A375, NewEmisData!$C:$C, $H375, NewEmisData!$D:$D, AF$2), SUMIFS(NewEmisData!F:F, NewEmisData!$A:$A, "LDV", NewEmisData!$B:$B, $A375, NewEmisData!$C:$C, $H375, NewEmisData!$D:$D, AF$2))</f>
        <v>0</v>
      </c>
      <c r="AG375" s="335">
        <f>$I375*IF($G375="Pickup", SUMIFS(NewEmisData!G:G, NewEmisData!$A:$A, "Pickup", NewEmisData!$B:$B, $A375, NewEmisData!$C:$C, $H375, NewEmisData!$D:$D, AG$2), SUMIFS(NewEmisData!G:G, NewEmisData!$A:$A, "LDV", NewEmisData!$B:$B, $A375, NewEmisData!$C:$C, $H375, NewEmisData!$D:$D, AG$2))</f>
        <v>0</v>
      </c>
      <c r="AH375" s="335">
        <f>$I375*IF($G375="Pickup", SUMIFS(NewEmisData!H:H, NewEmisData!$A:$A, "Pickup", NewEmisData!$B:$B, $A375, NewEmisData!$C:$C, $H375, NewEmisData!$D:$D, AH$2), SUMIFS(NewEmisData!H:H, NewEmisData!$A:$A, "LDV", NewEmisData!$B:$B, $A375, NewEmisData!$C:$C, $H375, NewEmisData!$D:$D, AH$2))</f>
        <v>0</v>
      </c>
      <c r="AI375" s="335">
        <f>$I375*IF($G375="Pickup", SUMIFS(NewEmisData!I:I, NewEmisData!$A:$A, "Pickup", NewEmisData!$B:$B, $A375, NewEmisData!$C:$C, $H375, NewEmisData!$D:$D, AI$2), SUMIFS(NewEmisData!I:I, NewEmisData!$A:$A, "LDV", NewEmisData!$B:$B, $A375, NewEmisData!$C:$C, $H375, NewEmisData!$D:$D, AI$2))</f>
        <v>0</v>
      </c>
      <c r="AJ375" s="335">
        <f>$I375*IF($G375="Pickup", SUMIFS(NewEmisData!J:J, NewEmisData!$A:$A, "Pickup", NewEmisData!$B:$B, $A375, NewEmisData!$C:$C, $H375, NewEmisData!$D:$D, AJ$2), SUMIFS(NewEmisData!J:J, NewEmisData!$A:$A, "LDV", NewEmisData!$B:$B, $A375, NewEmisData!$C:$C, $H375, NewEmisData!$D:$D, AJ$2))</f>
        <v>0</v>
      </c>
      <c r="AK375" s="335">
        <f>$I375*IF($G375="Pickup", SUMIFS(NewEmisData!K:K, NewEmisData!$A:$A, "Pickup", NewEmisData!$B:$B, $A375, NewEmisData!$C:$C, $H375, NewEmisData!$D:$D, AK$2), SUMIFS(NewEmisData!K:K, NewEmisData!$A:$A, "LDV", NewEmisData!$B:$B, $A375, NewEmisData!$C:$C, $H375, NewEmisData!$D:$D, AK$2))</f>
        <v>0</v>
      </c>
      <c r="AL375" s="335">
        <f>$I375*IF($G375="Pickup", SUMIFS(NewEmisData!L:L, NewEmisData!$A:$A, "Pickup", NewEmisData!$B:$B, $A375, NewEmisData!$C:$C, $H375, NewEmisData!$D:$D, AL$2), SUMIFS(NewEmisData!L:L, NewEmisData!$A:$A, "LDV", NewEmisData!$B:$B, $A375, NewEmisData!$C:$C, $H375, NewEmisData!$D:$D, AL$2))</f>
        <v>0</v>
      </c>
      <c r="AM375" s="335">
        <f>$I375*IF($G375="Pickup", SUMIFS(NewEmisData!M:M, NewEmisData!$A:$A, "Pickup", NewEmisData!$B:$B, $A375, NewEmisData!$C:$C, $H375, NewEmisData!$D:$D, AM$2), SUMIFS(NewEmisData!M:M, NewEmisData!$A:$A, "LDV", NewEmisData!$B:$B, $A375, NewEmisData!$C:$C, $H375, NewEmisData!$D:$D, AM$2))</f>
        <v>0</v>
      </c>
      <c r="AN375" s="335">
        <v>0</v>
      </c>
      <c r="AO375" s="335">
        <f>$I375*IF($G375="Pickup", SUMIFS(NewEmisData!E:E, NewEmisData!$A:$A, "Pickup", NewEmisData!$B:$B, $A375, NewEmisData!$C:$C, $H375, NewEmisData!$D:$D, AO$2), SUMIFS(NewEmisData!E:E, NewEmisData!$A:$A, "LDV", NewEmisData!$B:$B, $A375, NewEmisData!$C:$C, $H375, NewEmisData!$D:$D, AO$2))</f>
        <v>7.3243110221385299E-2</v>
      </c>
      <c r="AP375" s="335">
        <f>$I375*IF($G375="Pickup", SUMIFS(NewEmisData!F:F, NewEmisData!$A:$A, "Pickup", NewEmisData!$B:$B, $A375, NewEmisData!$C:$C, $H375, NewEmisData!$D:$D, AP$2), SUMIFS(NewEmisData!F:F, NewEmisData!$A:$A, "LDV", NewEmisData!$B:$B, $A375, NewEmisData!$C:$C, $H375, NewEmisData!$D:$D, AP$2))</f>
        <v>7.3243110221385299E-2</v>
      </c>
      <c r="AQ375" s="335">
        <f>$I375*IF($G375="Pickup", SUMIFS(NewEmisData!G:G, NewEmisData!$A:$A, "Pickup", NewEmisData!$B:$B, $A375, NewEmisData!$C:$C, $H375, NewEmisData!$D:$D, AQ$2), SUMIFS(NewEmisData!G:G, NewEmisData!$A:$A, "LDV", NewEmisData!$B:$B, $A375, NewEmisData!$C:$C, $H375, NewEmisData!$D:$D, AQ$2))</f>
        <v>7.32430660863298E-2</v>
      </c>
      <c r="AR375" s="335">
        <f>$I375*IF($G375="Pickup", SUMIFS(NewEmisData!H:H, NewEmisData!$A:$A, "Pickup", NewEmisData!$B:$B, $A375, NewEmisData!$C:$C, $H375, NewEmisData!$D:$D, AR$2), SUMIFS(NewEmisData!H:H, NewEmisData!$A:$A, "LDV", NewEmisData!$B:$B, $A375, NewEmisData!$C:$C, $H375, NewEmisData!$D:$D, AR$2))</f>
        <v>7.3243157465552503E-2</v>
      </c>
      <c r="AS375" s="335">
        <f>$I375*IF($G375="Pickup", SUMIFS(NewEmisData!I:I, NewEmisData!$A:$A, "Pickup", NewEmisData!$B:$B, $A375, NewEmisData!$C:$C, $H375, NewEmisData!$D:$D, AS$2), SUMIFS(NewEmisData!I:I, NewEmisData!$A:$A, "LDV", NewEmisData!$B:$B, $A375, NewEmisData!$C:$C, $H375, NewEmisData!$D:$D, AS$2))</f>
        <v>7.3243061950548305E-2</v>
      </c>
      <c r="AT375" s="335">
        <f>$I375*IF($G375="Pickup", SUMIFS(NewEmisData!J:J, NewEmisData!$A:$A, "Pickup", NewEmisData!$B:$B, $A375, NewEmisData!$C:$C, $H375, NewEmisData!$D:$D, AT$2), SUMIFS(NewEmisData!J:J, NewEmisData!$A:$A, "LDV", NewEmisData!$B:$B, $A375, NewEmisData!$C:$C, $H375, NewEmisData!$D:$D, AT$2))</f>
        <v>7.3243007522533404E-2</v>
      </c>
      <c r="AU375" s="335">
        <f>$I375*IF($G375="Pickup", SUMIFS(NewEmisData!K:K, NewEmisData!$A:$A, "Pickup", NewEmisData!$B:$B, $A375, NewEmisData!$C:$C, $H375, NewEmisData!$D:$D, AU$2), SUMIFS(NewEmisData!K:K, NewEmisData!$A:$A, "LDV", NewEmisData!$B:$B, $A375, NewEmisData!$C:$C, $H375, NewEmisData!$D:$D, AU$2))</f>
        <v>7.3243037508868306E-2</v>
      </c>
      <c r="AV375" s="335">
        <f>$I375*IF($G375="Pickup", SUMIFS(NewEmisData!L:L, NewEmisData!$A:$A, "Pickup", NewEmisData!$B:$B, $A375, NewEmisData!$C:$C, $H375, NewEmisData!$D:$D, AV$2), SUMIFS(NewEmisData!L:L, NewEmisData!$A:$A, "LDV", NewEmisData!$B:$B, $A375, NewEmisData!$C:$C, $H375, NewEmisData!$D:$D, AV$2))</f>
        <v>7.3242921236188793E-2</v>
      </c>
      <c r="AW375" s="335">
        <f>$I375*IF($G375="Pickup", SUMIFS(NewEmisData!M:M, NewEmisData!$A:$A, "Pickup", NewEmisData!$B:$B, $A375, NewEmisData!$C:$C, $H375, NewEmisData!$D:$D, AW$2), SUMIFS(NewEmisData!M:M, NewEmisData!$A:$A, "LDV", NewEmisData!$B:$B, $A375, NewEmisData!$C:$C, $H375, NewEmisData!$D:$D, AW$2))</f>
        <v>7.3242921236188793E-2</v>
      </c>
      <c r="AX375" s="335">
        <v>2.3805319372350052E-2</v>
      </c>
      <c r="AY375" s="335">
        <f>$I375*IF($G375="Pickup", SUMIFS(NewEmisData!E:E, NewEmisData!$A:$A, "Pickup", NewEmisData!$B:$B, $A375, NewEmisData!$C:$C, $H375, NewEmisData!$D:$D, AY$2), SUMIFS(NewEmisData!E:E, NewEmisData!$A:$A, "LDV", NewEmisData!$B:$B, $A375, NewEmisData!$C:$C, $H375, NewEmisData!$D:$D, AY$2))</f>
        <v>9.4510282374974993E-3</v>
      </c>
      <c r="AZ375" s="335">
        <f>$I375*IF($G375="Pickup", SUMIFS(NewEmisData!F:F, NewEmisData!$A:$A, "Pickup", NewEmisData!$B:$B, $A375, NewEmisData!$C:$C, $H375, NewEmisData!$D:$D, AZ$2), SUMIFS(NewEmisData!F:F, NewEmisData!$A:$A, "LDV", NewEmisData!$B:$B, $A375, NewEmisData!$C:$C, $H375, NewEmisData!$D:$D, AZ$2))</f>
        <v>9.4510282374974993E-3</v>
      </c>
      <c r="BA375" s="335">
        <f>$I375*IF($G375="Pickup", SUMIFS(NewEmisData!G:G, NewEmisData!$A:$A, "Pickup", NewEmisData!$B:$B, $A375, NewEmisData!$C:$C, $H375, NewEmisData!$D:$D, BA$2), SUMIFS(NewEmisData!G:G, NewEmisData!$A:$A, "LDV", NewEmisData!$B:$B, $A375, NewEmisData!$C:$C, $H375, NewEmisData!$D:$D, BA$2))</f>
        <v>9.4510125266560902E-3</v>
      </c>
      <c r="BB375" s="335">
        <f>$I375*IF($G375="Pickup", SUMIFS(NewEmisData!H:H, NewEmisData!$A:$A, "Pickup", NewEmisData!$B:$B, $A375, NewEmisData!$C:$C, $H375, NewEmisData!$D:$D, BB$2), SUMIFS(NewEmisData!H:H, NewEmisData!$A:$A, "LDV", NewEmisData!$B:$B, $A375, NewEmisData!$C:$C, $H375, NewEmisData!$D:$D, BB$2))</f>
        <v>9.4510284224167199E-3</v>
      </c>
      <c r="BC375" s="335">
        <f>$I375*IF($G375="Pickup", SUMIFS(NewEmisData!I:I, NewEmisData!$A:$A, "Pickup", NewEmisData!$B:$B, $A375, NewEmisData!$C:$C, $H375, NewEmisData!$D:$D, BC$2), SUMIFS(NewEmisData!I:I, NewEmisData!$A:$A, "LDV", NewEmisData!$B:$B, $A375, NewEmisData!$C:$C, $H375, NewEmisData!$D:$D, BC$2))</f>
        <v>9.4510120080224802E-3</v>
      </c>
      <c r="BD375" s="335">
        <f>$I375*IF($G375="Pickup", SUMIFS(NewEmisData!J:J, NewEmisData!$A:$A, "Pickup", NewEmisData!$B:$B, $A375, NewEmisData!$C:$C, $H375, NewEmisData!$D:$D, BD$2), SUMIFS(NewEmisData!J:J, NewEmisData!$A:$A, "LDV", NewEmisData!$B:$B, $A375, NewEmisData!$C:$C, $H375, NewEmisData!$D:$D, BD$2))</f>
        <v>9.4510218218297193E-3</v>
      </c>
      <c r="BE375" s="335">
        <f>$I375*IF($G375="Pickup", SUMIFS(NewEmisData!K:K, NewEmisData!$A:$A, "Pickup", NewEmisData!$B:$B, $A375, NewEmisData!$C:$C, $H375, NewEmisData!$D:$D, BE$2), SUMIFS(NewEmisData!K:K, NewEmisData!$A:$A, "LDV", NewEmisData!$B:$B, $A375, NewEmisData!$C:$C, $H375, NewEmisData!$D:$D, BE$2))</f>
        <v>9.4510103244617501E-3</v>
      </c>
      <c r="BF375" s="335">
        <f>$I375*IF($G375="Pickup", SUMIFS(NewEmisData!L:L, NewEmisData!$A:$A, "Pickup", NewEmisData!$B:$B, $A375, NewEmisData!$C:$C, $H375, NewEmisData!$D:$D, BF$2), SUMIFS(NewEmisData!L:L, NewEmisData!$A:$A, "LDV", NewEmisData!$B:$B, $A375, NewEmisData!$C:$C, $H375, NewEmisData!$D:$D, BF$2))</f>
        <v>9.4510089054136992E-3</v>
      </c>
      <c r="BG375" s="335">
        <f>$I375*IF($G375="Pickup", SUMIFS(NewEmisData!M:M, NewEmisData!$A:$A, "Pickup", NewEmisData!$B:$B, $A375, NewEmisData!$C:$C, $H375, NewEmisData!$D:$D, BG$2), SUMIFS(NewEmisData!M:M, NewEmisData!$A:$A, "LDV", NewEmisData!$B:$B, $A375, NewEmisData!$C:$C, $H375, NewEmisData!$D:$D, BG$2))</f>
        <v>9.4510089054136992E-3</v>
      </c>
      <c r="BH375" s="335">
        <v>1.6506531515565108E-3</v>
      </c>
      <c r="BI375" s="335">
        <f>$I375*IF($G375="Pickup", SUMIFS(NewEmisData!E:E, NewEmisData!$A:$A, "Pickup", NewEmisData!$B:$B, $A375, NewEmisData!$C:$C, $H375, NewEmisData!$D:$D, BI$2), SUMIFS(NewEmisData!E:E, NewEmisData!$A:$A, "LDV", NewEmisData!$B:$B, $A375, NewEmisData!$C:$C, $H375, NewEmisData!$D:$D, BI$2))</f>
        <v>0</v>
      </c>
      <c r="BJ375" s="335">
        <f>$I375*IF($G375="Pickup", SUMIFS(NewEmisData!F:F, NewEmisData!$A:$A, "Pickup", NewEmisData!$B:$B, $A375, NewEmisData!$C:$C, $H375, NewEmisData!$D:$D, BJ$2), SUMIFS(NewEmisData!F:F, NewEmisData!$A:$A, "LDV", NewEmisData!$B:$B, $A375, NewEmisData!$C:$C, $H375, NewEmisData!$D:$D, BJ$2))</f>
        <v>0</v>
      </c>
      <c r="BK375" s="335">
        <f>$I375*IF($G375="Pickup", SUMIFS(NewEmisData!G:G, NewEmisData!$A:$A, "Pickup", NewEmisData!$B:$B, $A375, NewEmisData!$C:$C, $H375, NewEmisData!$D:$D, BK$2), SUMIFS(NewEmisData!G:G, NewEmisData!$A:$A, "LDV", NewEmisData!$B:$B, $A375, NewEmisData!$C:$C, $H375, NewEmisData!$D:$D, BK$2))</f>
        <v>0</v>
      </c>
      <c r="BL375" s="335">
        <f>$I375*IF($G375="Pickup", SUMIFS(NewEmisData!H:H, NewEmisData!$A:$A, "Pickup", NewEmisData!$B:$B, $A375, NewEmisData!$C:$C, $H375, NewEmisData!$D:$D, BL$2), SUMIFS(NewEmisData!H:H, NewEmisData!$A:$A, "LDV", NewEmisData!$B:$B, $A375, NewEmisData!$C:$C, $H375, NewEmisData!$D:$D, BL$2))</f>
        <v>0</v>
      </c>
      <c r="BM375" s="335">
        <f>$I375*IF($G375="Pickup", SUMIFS(NewEmisData!I:I, NewEmisData!$A:$A, "Pickup", NewEmisData!$B:$B, $A375, NewEmisData!$C:$C, $H375, NewEmisData!$D:$D, BM$2), SUMIFS(NewEmisData!I:I, NewEmisData!$A:$A, "LDV", NewEmisData!$B:$B, $A375, NewEmisData!$C:$C, $H375, NewEmisData!$D:$D, BM$2))</f>
        <v>0</v>
      </c>
      <c r="BN375" s="335">
        <f>$I375*IF($G375="Pickup", SUMIFS(NewEmisData!J:J, NewEmisData!$A:$A, "Pickup", NewEmisData!$B:$B, $A375, NewEmisData!$C:$C, $H375, NewEmisData!$D:$D, BN$2), SUMIFS(NewEmisData!J:J, NewEmisData!$A:$A, "LDV", NewEmisData!$B:$B, $A375, NewEmisData!$C:$C, $H375, NewEmisData!$D:$D, BN$2))</f>
        <v>0</v>
      </c>
      <c r="BO375" s="335">
        <f>$I375*IF($G375="Pickup", SUMIFS(NewEmisData!K:K, NewEmisData!$A:$A, "Pickup", NewEmisData!$B:$B, $A375, NewEmisData!$C:$C, $H375, NewEmisData!$D:$D, BO$2), SUMIFS(NewEmisData!K:K, NewEmisData!$A:$A, "LDV", NewEmisData!$B:$B, $A375, NewEmisData!$C:$C, $H375, NewEmisData!$D:$D, BO$2))</f>
        <v>0</v>
      </c>
      <c r="BP375" s="335">
        <f>$I375*IF($G375="Pickup", SUMIFS(NewEmisData!L:L, NewEmisData!$A:$A, "Pickup", NewEmisData!$B:$B, $A375, NewEmisData!$C:$C, $H375, NewEmisData!$D:$D, BP$2), SUMIFS(NewEmisData!L:L, NewEmisData!$A:$A, "LDV", NewEmisData!$B:$B, $A375, NewEmisData!$C:$C, $H375, NewEmisData!$D:$D, BP$2))</f>
        <v>0</v>
      </c>
      <c r="BQ375" s="335">
        <f>$I375*IF($G375="Pickup", SUMIFS(NewEmisData!M:M, NewEmisData!$A:$A, "Pickup", NewEmisData!$B:$B, $A375, NewEmisData!$C:$C, $H375, NewEmisData!$D:$D, BQ$2), SUMIFS(NewEmisData!M:M, NewEmisData!$A:$A, "LDV", NewEmisData!$B:$B, $A375, NewEmisData!$C:$C, $H375, NewEmisData!$D:$D, BQ$2))</f>
        <v>0</v>
      </c>
      <c r="BR375" s="335">
        <v>0</v>
      </c>
      <c r="BS375" s="335">
        <f>$I375*IF($G375="Pickup", SUMIFS(NewEmisData!E:E, NewEmisData!$A:$A, "Pickup", NewEmisData!$B:$B, $A375, NewEmisData!$C:$C, $H375, NewEmisData!$D:$D, BS$2), SUMIFS(NewEmisData!E:E, NewEmisData!$A:$A, "LDV", NewEmisData!$B:$B, $A375, NewEmisData!$C:$C, $H375, NewEmisData!$D:$D, BS$2))</f>
        <v>0</v>
      </c>
      <c r="BT375" s="335">
        <f>$I375*IF($G375="Pickup", SUMIFS(NewEmisData!F:F, NewEmisData!$A:$A, "Pickup", NewEmisData!$B:$B, $A375, NewEmisData!$C:$C, $H375, NewEmisData!$D:$D, BT$2), SUMIFS(NewEmisData!F:F, NewEmisData!$A:$A, "LDV", NewEmisData!$B:$B, $A375, NewEmisData!$C:$C, $H375, NewEmisData!$D:$D, BT$2))</f>
        <v>0</v>
      </c>
      <c r="BU375" s="335">
        <f>$I375*IF($G375="Pickup", SUMIFS(NewEmisData!G:G, NewEmisData!$A:$A, "Pickup", NewEmisData!$B:$B, $A375, NewEmisData!$C:$C, $H375, NewEmisData!$D:$D, BU$2), SUMIFS(NewEmisData!G:G, NewEmisData!$A:$A, "LDV", NewEmisData!$B:$B, $A375, NewEmisData!$C:$C, $H375, NewEmisData!$D:$D, BU$2))</f>
        <v>0</v>
      </c>
      <c r="BV375" s="335">
        <f>$I375*IF($G375="Pickup", SUMIFS(NewEmisData!H:H, NewEmisData!$A:$A, "Pickup", NewEmisData!$B:$B, $A375, NewEmisData!$C:$C, $H375, NewEmisData!$D:$D, BV$2), SUMIFS(NewEmisData!H:H, NewEmisData!$A:$A, "LDV", NewEmisData!$B:$B, $A375, NewEmisData!$C:$C, $H375, NewEmisData!$D:$D, BV$2))</f>
        <v>0</v>
      </c>
      <c r="BW375" s="335">
        <f>$I375*IF($G375="Pickup", SUMIFS(NewEmisData!I:I, NewEmisData!$A:$A, "Pickup", NewEmisData!$B:$B, $A375, NewEmisData!$C:$C, $H375, NewEmisData!$D:$D, BW$2), SUMIFS(NewEmisData!I:I, NewEmisData!$A:$A, "LDV", NewEmisData!$B:$B, $A375, NewEmisData!$C:$C, $H375, NewEmisData!$D:$D, BW$2))</f>
        <v>0</v>
      </c>
      <c r="BX375" s="335">
        <f>$I375*IF($G375="Pickup", SUMIFS(NewEmisData!J:J, NewEmisData!$A:$A, "Pickup", NewEmisData!$B:$B, $A375, NewEmisData!$C:$C, $H375, NewEmisData!$D:$D, BX$2), SUMIFS(NewEmisData!J:J, NewEmisData!$A:$A, "LDV", NewEmisData!$B:$B, $A375, NewEmisData!$C:$C, $H375, NewEmisData!$D:$D, BX$2))</f>
        <v>0</v>
      </c>
      <c r="BY375" s="335">
        <f>$I375*IF($G375="Pickup", SUMIFS(NewEmisData!K:K, NewEmisData!$A:$A, "Pickup", NewEmisData!$B:$B, $A375, NewEmisData!$C:$C, $H375, NewEmisData!$D:$D, BY$2), SUMIFS(NewEmisData!K:K, NewEmisData!$A:$A, "LDV", NewEmisData!$B:$B, $A375, NewEmisData!$C:$C, $H375, NewEmisData!$D:$D, BY$2))</f>
        <v>0</v>
      </c>
      <c r="BZ375" s="335">
        <f>$I375*IF($G375="Pickup", SUMIFS(NewEmisData!L:L, NewEmisData!$A:$A, "Pickup", NewEmisData!$B:$B, $A375, NewEmisData!$C:$C, $H375, NewEmisData!$D:$D, BZ$2), SUMIFS(NewEmisData!L:L, NewEmisData!$A:$A, "LDV", NewEmisData!$B:$B, $A375, NewEmisData!$C:$C, $H375, NewEmisData!$D:$D, BZ$2))</f>
        <v>0</v>
      </c>
      <c r="CA375" s="335">
        <f>$I375*IF($G375="Pickup", SUMIFS(NewEmisData!M:M, NewEmisData!$A:$A, "Pickup", NewEmisData!$B:$B, $A375, NewEmisData!$C:$C, $H375, NewEmisData!$D:$D, CA$2), SUMIFS(NewEmisData!M:M, NewEmisData!$A:$A, "LDV", NewEmisData!$B:$B, $A375, NewEmisData!$C:$C, $H375, NewEmisData!$D:$D, CA$2))</f>
        <v>0</v>
      </c>
      <c r="CB375" s="335">
        <v>0</v>
      </c>
      <c r="CC375" s="335">
        <f>$I375*IF($G375="Pickup", SUMIFS(NewEmisData!E:E, NewEmisData!$A:$A, "Pickup", NewEmisData!$B:$B, $A375, NewEmisData!$C:$C, $H375, NewEmisData!$D:$D, CC$2), SUMIFS(NewEmisData!E:E, NewEmisData!$A:$A, "LDV", NewEmisData!$B:$B, $A375, NewEmisData!$C:$C, $H375, NewEmisData!$D:$D, CC$2))</f>
        <v>0</v>
      </c>
      <c r="CD375" s="335">
        <f>$I375*IF($G375="Pickup", SUMIFS(NewEmisData!F:F, NewEmisData!$A:$A, "Pickup", NewEmisData!$B:$B, $A375, NewEmisData!$C:$C, $H375, NewEmisData!$D:$D, CD$2), SUMIFS(NewEmisData!F:F, NewEmisData!$A:$A, "LDV", NewEmisData!$B:$B, $A375, NewEmisData!$C:$C, $H375, NewEmisData!$D:$D, CD$2))</f>
        <v>0</v>
      </c>
      <c r="CE375" s="335">
        <f>$I375*IF($G375="Pickup", SUMIFS(NewEmisData!G:G, NewEmisData!$A:$A, "Pickup", NewEmisData!$B:$B, $A375, NewEmisData!$C:$C, $H375, NewEmisData!$D:$D, CE$2), SUMIFS(NewEmisData!G:G, NewEmisData!$A:$A, "LDV", NewEmisData!$B:$B, $A375, NewEmisData!$C:$C, $H375, NewEmisData!$D:$D, CE$2))</f>
        <v>0</v>
      </c>
      <c r="CF375" s="335">
        <f>$I375*IF($G375="Pickup", SUMIFS(NewEmisData!H:H, NewEmisData!$A:$A, "Pickup", NewEmisData!$B:$B, $A375, NewEmisData!$C:$C, $H375, NewEmisData!$D:$D, CF$2), SUMIFS(NewEmisData!H:H, NewEmisData!$A:$A, "LDV", NewEmisData!$B:$B, $A375, NewEmisData!$C:$C, $H375, NewEmisData!$D:$D, CF$2))</f>
        <v>0</v>
      </c>
      <c r="CG375" s="335">
        <f>$I375*IF($G375="Pickup", SUMIFS(NewEmisData!I:I, NewEmisData!$A:$A, "Pickup", NewEmisData!$B:$B, $A375, NewEmisData!$C:$C, $H375, NewEmisData!$D:$D, CG$2), SUMIFS(NewEmisData!I:I, NewEmisData!$A:$A, "LDV", NewEmisData!$B:$B, $A375, NewEmisData!$C:$C, $H375, NewEmisData!$D:$D, CG$2))</f>
        <v>0</v>
      </c>
      <c r="CH375" s="335">
        <f>$I375*IF($G375="Pickup", SUMIFS(NewEmisData!J:J, NewEmisData!$A:$A, "Pickup", NewEmisData!$B:$B, $A375, NewEmisData!$C:$C, $H375, NewEmisData!$D:$D, CH$2), SUMIFS(NewEmisData!J:J, NewEmisData!$A:$A, "LDV", NewEmisData!$B:$B, $A375, NewEmisData!$C:$C, $H375, NewEmisData!$D:$D, CH$2))</f>
        <v>0</v>
      </c>
      <c r="CI375" s="335">
        <f>$I375*IF($G375="Pickup", SUMIFS(NewEmisData!K:K, NewEmisData!$A:$A, "Pickup", NewEmisData!$B:$B, $A375, NewEmisData!$C:$C, $H375, NewEmisData!$D:$D, CI$2), SUMIFS(NewEmisData!K:K, NewEmisData!$A:$A, "LDV", NewEmisData!$B:$B, $A375, NewEmisData!$C:$C, $H375, NewEmisData!$D:$D, CI$2))</f>
        <v>0</v>
      </c>
      <c r="CJ375" s="335">
        <f>$I375*IF($G375="Pickup", SUMIFS(NewEmisData!L:L, NewEmisData!$A:$A, "Pickup", NewEmisData!$B:$B, $A375, NewEmisData!$C:$C, $H375, NewEmisData!$D:$D, CJ$2), SUMIFS(NewEmisData!L:L, NewEmisData!$A:$A, "LDV", NewEmisData!$B:$B, $A375, NewEmisData!$C:$C, $H375, NewEmisData!$D:$D, CJ$2))</f>
        <v>0</v>
      </c>
      <c r="CK375" s="335">
        <f>$I375*IF($G375="Pickup", SUMIFS(NewEmisData!M:M, NewEmisData!$A:$A, "Pickup", NewEmisData!$B:$B, $A375, NewEmisData!$C:$C, $H375, NewEmisData!$D:$D, CK$2), SUMIFS(NewEmisData!M:M, NewEmisData!$A:$A, "LDV", NewEmisData!$B:$B, $A375, NewEmisData!$C:$C, $H375, NewEmisData!$D:$D, CK$2))</f>
        <v>0</v>
      </c>
      <c r="CL375" s="335">
        <v>0</v>
      </c>
      <c r="CM375" s="335">
        <f>$I375*IF($G375="Pickup", SUMIFS(NewEmisData!E:E, NewEmisData!$A:$A, "Pickup", NewEmisData!$B:$B, $A375, NewEmisData!$C:$C, $H375, NewEmisData!$D:$D, CM$2), SUMIFS(NewEmisData!E:E, NewEmisData!$A:$A, "LDV", NewEmisData!$B:$B, $A375, NewEmisData!$C:$C, $H375, NewEmisData!$D:$D, CM$2))</f>
        <v>0</v>
      </c>
      <c r="CN375" s="335">
        <f>$I375*IF($G375="Pickup", SUMIFS(NewEmisData!F:F, NewEmisData!$A:$A, "Pickup", NewEmisData!$B:$B, $A375, NewEmisData!$C:$C, $H375, NewEmisData!$D:$D, CN$2), SUMIFS(NewEmisData!F:F, NewEmisData!$A:$A, "LDV", NewEmisData!$B:$B, $A375, NewEmisData!$C:$C, $H375, NewEmisData!$D:$D, CN$2))</f>
        <v>0</v>
      </c>
      <c r="CO375" s="335">
        <f>$I375*IF($G375="Pickup", SUMIFS(NewEmisData!G:G, NewEmisData!$A:$A, "Pickup", NewEmisData!$B:$B, $A375, NewEmisData!$C:$C, $H375, NewEmisData!$D:$D, CO$2), SUMIFS(NewEmisData!G:G, NewEmisData!$A:$A, "LDV", NewEmisData!$B:$B, $A375, NewEmisData!$C:$C, $H375, NewEmisData!$D:$D, CO$2))</f>
        <v>0</v>
      </c>
      <c r="CP375" s="335">
        <f>$I375*IF($G375="Pickup", SUMIFS(NewEmisData!H:H, NewEmisData!$A:$A, "Pickup", NewEmisData!$B:$B, $A375, NewEmisData!$C:$C, $H375, NewEmisData!$D:$D, CP$2), SUMIFS(NewEmisData!H:H, NewEmisData!$A:$A, "LDV", NewEmisData!$B:$B, $A375, NewEmisData!$C:$C, $H375, NewEmisData!$D:$D, CP$2))</f>
        <v>0</v>
      </c>
      <c r="CQ375" s="335">
        <f>$I375*IF($G375="Pickup", SUMIFS(NewEmisData!I:I, NewEmisData!$A:$A, "Pickup", NewEmisData!$B:$B, $A375, NewEmisData!$C:$C, $H375, NewEmisData!$D:$D, CQ$2), SUMIFS(NewEmisData!I:I, NewEmisData!$A:$A, "LDV", NewEmisData!$B:$B, $A375, NewEmisData!$C:$C, $H375, NewEmisData!$D:$D, CQ$2))</f>
        <v>0</v>
      </c>
      <c r="CR375" s="335">
        <f>$I375*IF($G375="Pickup", SUMIFS(NewEmisData!J:J, NewEmisData!$A:$A, "Pickup", NewEmisData!$B:$B, $A375, NewEmisData!$C:$C, $H375, NewEmisData!$D:$D, CR$2), SUMIFS(NewEmisData!J:J, NewEmisData!$A:$A, "LDV", NewEmisData!$B:$B, $A375, NewEmisData!$C:$C, $H375, NewEmisData!$D:$D, CR$2))</f>
        <v>0</v>
      </c>
      <c r="CS375" s="335">
        <f>$I375*IF($G375="Pickup", SUMIFS(NewEmisData!K:K, NewEmisData!$A:$A, "Pickup", NewEmisData!$B:$B, $A375, NewEmisData!$C:$C, $H375, NewEmisData!$D:$D, CS$2), SUMIFS(NewEmisData!K:K, NewEmisData!$A:$A, "LDV", NewEmisData!$B:$B, $A375, NewEmisData!$C:$C, $H375, NewEmisData!$D:$D, CS$2))</f>
        <v>0</v>
      </c>
      <c r="CT375" s="335">
        <f>$I375*IF($G375="Pickup", SUMIFS(NewEmisData!L:L, NewEmisData!$A:$A, "Pickup", NewEmisData!$B:$B, $A375, NewEmisData!$C:$C, $H375, NewEmisData!$D:$D, CT$2), SUMIFS(NewEmisData!L:L, NewEmisData!$A:$A, "LDV", NewEmisData!$B:$B, $A375, NewEmisData!$C:$C, $H375, NewEmisData!$D:$D, CT$2))</f>
        <v>0</v>
      </c>
      <c r="CU375" s="335">
        <f>$I375*IF($G375="Pickup", SUMIFS(NewEmisData!M:M, NewEmisData!$A:$A, "Pickup", NewEmisData!$B:$B, $A375, NewEmisData!$C:$C, $H375, NewEmisData!$D:$D, CU$2), SUMIFS(NewEmisData!M:M, NewEmisData!$A:$A, "LDV", NewEmisData!$B:$B, $A375, NewEmisData!$C:$C, $H375, NewEmisData!$D:$D, CU$2))</f>
        <v>0</v>
      </c>
      <c r="CV375" s="335">
        <v>0</v>
      </c>
      <c r="CW375" s="335">
        <v>0</v>
      </c>
      <c r="CX375" s="335">
        <v>0</v>
      </c>
      <c r="CY375" s="335">
        <v>0</v>
      </c>
      <c r="CZ375" s="335">
        <v>0</v>
      </c>
      <c r="DA375" s="335">
        <v>0</v>
      </c>
      <c r="DB375" s="335">
        <v>0</v>
      </c>
      <c r="DC375" s="335">
        <v>0</v>
      </c>
      <c r="DD375" s="335">
        <v>0</v>
      </c>
      <c r="DE375" s="335">
        <v>0</v>
      </c>
      <c r="DF375" s="335">
        <v>0</v>
      </c>
      <c r="DG375" s="335">
        <f>$I375*IF($G375="Pickup", SUMIFS(NewEmisData!E:E, NewEmisData!$A:$A, "Pickup", NewEmisData!$B:$B, $A375, NewEmisData!$C:$C, $H375, NewEmisData!$D:$D, DG$2), SUMIFS(NewEmisData!E:E, NewEmisData!$A:$A, "LDV", NewEmisData!$B:$B, $A375, NewEmisData!$C:$C, $H375, NewEmisData!$D:$D, DG$2))</f>
        <v>0</v>
      </c>
      <c r="DH375" s="335">
        <f>$I375*IF($G375="Pickup", SUMIFS(NewEmisData!F:F, NewEmisData!$A:$A, "Pickup", NewEmisData!$B:$B, $A375, NewEmisData!$C:$C, $H375, NewEmisData!$D:$D, DH$2), SUMIFS(NewEmisData!F:F, NewEmisData!$A:$A, "LDV", NewEmisData!$B:$B, $A375, NewEmisData!$C:$C, $H375, NewEmisData!$D:$D, DH$2))</f>
        <v>0</v>
      </c>
      <c r="DI375" s="335">
        <f>$I375*IF($G375="Pickup", SUMIFS(NewEmisData!G:G, NewEmisData!$A:$A, "Pickup", NewEmisData!$B:$B, $A375, NewEmisData!$C:$C, $H375, NewEmisData!$D:$D, DI$2), SUMIFS(NewEmisData!G:G, NewEmisData!$A:$A, "LDV", NewEmisData!$B:$B, $A375, NewEmisData!$C:$C, $H375, NewEmisData!$D:$D, DI$2))</f>
        <v>0</v>
      </c>
      <c r="DJ375" s="335">
        <f>$I375*IF($G375="Pickup", SUMIFS(NewEmisData!H:H, NewEmisData!$A:$A, "Pickup", NewEmisData!$B:$B, $A375, NewEmisData!$C:$C, $H375, NewEmisData!$D:$D, DJ$2), SUMIFS(NewEmisData!H:H, NewEmisData!$A:$A, "LDV", NewEmisData!$B:$B, $A375, NewEmisData!$C:$C, $H375, NewEmisData!$D:$D, DJ$2))</f>
        <v>0</v>
      </c>
      <c r="DK375" s="335">
        <f>$I375*IF($G375="Pickup", SUMIFS(NewEmisData!I:I, NewEmisData!$A:$A, "Pickup", NewEmisData!$B:$B, $A375, NewEmisData!$C:$C, $H375, NewEmisData!$D:$D, DK$2), SUMIFS(NewEmisData!I:I, NewEmisData!$A:$A, "LDV", NewEmisData!$B:$B, $A375, NewEmisData!$C:$C, $H375, NewEmisData!$D:$D, DK$2))</f>
        <v>0</v>
      </c>
      <c r="DL375" s="335">
        <f>$I375*IF($G375="Pickup", SUMIFS(NewEmisData!J:J, NewEmisData!$A:$A, "Pickup", NewEmisData!$B:$B, $A375, NewEmisData!$C:$C, $H375, NewEmisData!$D:$D, DL$2), SUMIFS(NewEmisData!J:J, NewEmisData!$A:$A, "LDV", NewEmisData!$B:$B, $A375, NewEmisData!$C:$C, $H375, NewEmisData!$D:$D, DL$2))</f>
        <v>0</v>
      </c>
      <c r="DM375" s="335">
        <f>$I375*IF($G375="Pickup", SUMIFS(NewEmisData!K:K, NewEmisData!$A:$A, "Pickup", NewEmisData!$B:$B, $A375, NewEmisData!$C:$C, $H375, NewEmisData!$D:$D, DM$2), SUMIFS(NewEmisData!K:K, NewEmisData!$A:$A, "LDV", NewEmisData!$B:$B, $A375, NewEmisData!$C:$C, $H375, NewEmisData!$D:$D, DM$2))</f>
        <v>0</v>
      </c>
      <c r="DN375" s="335">
        <f>$I375*IF($G375="Pickup", SUMIFS(NewEmisData!L:L, NewEmisData!$A:$A, "Pickup", NewEmisData!$B:$B, $A375, NewEmisData!$C:$C, $H375, NewEmisData!$D:$D, DN$2), SUMIFS(NewEmisData!L:L, NewEmisData!$A:$A, "LDV", NewEmisData!$B:$B, $A375, NewEmisData!$C:$C, $H375, NewEmisData!$D:$D, DN$2))</f>
        <v>0</v>
      </c>
      <c r="DO375" s="335">
        <f>$I375*IF($G375="Pickup", SUMIFS(NewEmisData!M:M, NewEmisData!$A:$A, "Pickup", NewEmisData!$B:$B, $A375, NewEmisData!$C:$C, $H375, NewEmisData!$D:$D, DO$2), SUMIFS(NewEmisData!M:M, NewEmisData!$A:$A, "LDV", NewEmisData!$B:$B, $A375, NewEmisData!$C:$C, $H375, NewEmisData!$D:$D, DO$2))</f>
        <v>0</v>
      </c>
      <c r="DP375" s="335">
        <v>0</v>
      </c>
      <c r="DQ375" s="335">
        <f>$I375*IF($G375="Pickup", SUMIFS(NewEmisData!E:E, NewEmisData!$A:$A, "Pickup", NewEmisData!$B:$B, $A375, NewEmisData!$C:$C, $H375, NewEmisData!$D:$D, DQ$2), SUMIFS(NewEmisData!E:E, NewEmisData!$A:$A, "LDV", NewEmisData!$B:$B, $A375, NewEmisData!$C:$C, $H375, NewEmisData!$D:$D, DQ$2))</f>
        <v>0</v>
      </c>
      <c r="DR375" s="335">
        <f>$I375*IF($G375="Pickup", SUMIFS(NewEmisData!F:F, NewEmisData!$A:$A, "Pickup", NewEmisData!$B:$B, $A375, NewEmisData!$C:$C, $H375, NewEmisData!$D:$D, DR$2), SUMIFS(NewEmisData!F:F, NewEmisData!$A:$A, "LDV", NewEmisData!$B:$B, $A375, NewEmisData!$C:$C, $H375, NewEmisData!$D:$D, DR$2))</f>
        <v>0</v>
      </c>
      <c r="DS375" s="335">
        <f>$I375*IF($G375="Pickup", SUMIFS(NewEmisData!G:G, NewEmisData!$A:$A, "Pickup", NewEmisData!$B:$B, $A375, NewEmisData!$C:$C, $H375, NewEmisData!$D:$D, DS$2), SUMIFS(NewEmisData!G:G, NewEmisData!$A:$A, "LDV", NewEmisData!$B:$B, $A375, NewEmisData!$C:$C, $H375, NewEmisData!$D:$D, DS$2))</f>
        <v>0</v>
      </c>
      <c r="DT375" s="335">
        <f>$I375*IF($G375="Pickup", SUMIFS(NewEmisData!H:H, NewEmisData!$A:$A, "Pickup", NewEmisData!$B:$B, $A375, NewEmisData!$C:$C, $H375, NewEmisData!$D:$D, DT$2), SUMIFS(NewEmisData!H:H, NewEmisData!$A:$A, "LDV", NewEmisData!$B:$B, $A375, NewEmisData!$C:$C, $H375, NewEmisData!$D:$D, DT$2))</f>
        <v>0</v>
      </c>
      <c r="DU375" s="335">
        <f>$I375*IF($G375="Pickup", SUMIFS(NewEmisData!I:I, NewEmisData!$A:$A, "Pickup", NewEmisData!$B:$B, $A375, NewEmisData!$C:$C, $H375, NewEmisData!$D:$D, DU$2), SUMIFS(NewEmisData!I:I, NewEmisData!$A:$A, "LDV", NewEmisData!$B:$B, $A375, NewEmisData!$C:$C, $H375, NewEmisData!$D:$D, DU$2))</f>
        <v>0</v>
      </c>
      <c r="DV375" s="335">
        <f>$I375*IF($G375="Pickup", SUMIFS(NewEmisData!J:J, NewEmisData!$A:$A, "Pickup", NewEmisData!$B:$B, $A375, NewEmisData!$C:$C, $H375, NewEmisData!$D:$D, DV$2), SUMIFS(NewEmisData!J:J, NewEmisData!$A:$A, "LDV", NewEmisData!$B:$B, $A375, NewEmisData!$C:$C, $H375, NewEmisData!$D:$D, DV$2))</f>
        <v>0</v>
      </c>
      <c r="DW375" s="335">
        <f>$I375*IF($G375="Pickup", SUMIFS(NewEmisData!K:K, NewEmisData!$A:$A, "Pickup", NewEmisData!$B:$B, $A375, NewEmisData!$C:$C, $H375, NewEmisData!$D:$D, DW$2), SUMIFS(NewEmisData!K:K, NewEmisData!$A:$A, "LDV", NewEmisData!$B:$B, $A375, NewEmisData!$C:$C, $H375, NewEmisData!$D:$D, DW$2))</f>
        <v>0</v>
      </c>
      <c r="DX375" s="335">
        <f>$I375*IF($G375="Pickup", SUMIFS(NewEmisData!L:L, NewEmisData!$A:$A, "Pickup", NewEmisData!$B:$B, $A375, NewEmisData!$C:$C, $H375, NewEmisData!$D:$D, DX$2), SUMIFS(NewEmisData!L:L, NewEmisData!$A:$A, "LDV", NewEmisData!$B:$B, $A375, NewEmisData!$C:$C, $H375, NewEmisData!$D:$D, DX$2))</f>
        <v>0</v>
      </c>
      <c r="DY375" s="335">
        <f>$I375*IF($G375="Pickup", SUMIFS(NewEmisData!M:M, NewEmisData!$A:$A, "Pickup", NewEmisData!$B:$B, $A375, NewEmisData!$C:$C, $H375, NewEmisData!$D:$D, DY$2), SUMIFS(NewEmisData!M:M, NewEmisData!$A:$A, "LDV", NewEmisData!$B:$B, $A375, NewEmisData!$C:$C, $H375, NewEmisData!$D:$D, DY$2))</f>
        <v>0</v>
      </c>
      <c r="DZ375" s="335">
        <v>0</v>
      </c>
      <c r="EA375" s="335">
        <f t="shared" si="658"/>
        <v>0</v>
      </c>
      <c r="EB375" s="335">
        <f t="shared" si="659"/>
        <v>0</v>
      </c>
      <c r="EC375" s="335">
        <f t="shared" si="660"/>
        <v>0</v>
      </c>
      <c r="ED375" s="335">
        <f t="shared" si="661"/>
        <v>0</v>
      </c>
      <c r="EE375" s="335">
        <f t="shared" si="662"/>
        <v>0</v>
      </c>
      <c r="EF375" s="335">
        <f t="shared" si="663"/>
        <v>0</v>
      </c>
      <c r="EG375" s="335">
        <f t="shared" si="664"/>
        <v>0</v>
      </c>
      <c r="EH375" s="335">
        <f t="shared" si="665"/>
        <v>0</v>
      </c>
      <c r="EI375" s="335">
        <f t="shared" si="666"/>
        <v>0</v>
      </c>
      <c r="EJ375" s="335">
        <f t="shared" si="667"/>
        <v>0</v>
      </c>
      <c r="EK375" s="335">
        <f t="shared" si="668"/>
        <v>0</v>
      </c>
      <c r="EL375" s="335">
        <f t="shared" si="669"/>
        <v>0</v>
      </c>
      <c r="EM375" s="335">
        <f t="shared" si="670"/>
        <v>0</v>
      </c>
      <c r="EN375" s="335">
        <f t="shared" si="671"/>
        <v>0</v>
      </c>
      <c r="EO375" s="335">
        <f t="shared" si="672"/>
        <v>0</v>
      </c>
      <c r="EP375" s="335">
        <f t="shared" si="673"/>
        <v>0</v>
      </c>
      <c r="EQ375" s="335">
        <f t="shared" si="674"/>
        <v>0</v>
      </c>
      <c r="ER375" s="335">
        <f t="shared" si="675"/>
        <v>0</v>
      </c>
      <c r="ES375" s="335">
        <f t="shared" si="676"/>
        <v>0</v>
      </c>
      <c r="ET375" s="335">
        <f t="shared" si="677"/>
        <v>0</v>
      </c>
      <c r="EU375" s="335">
        <f t="shared" si="678"/>
        <v>0</v>
      </c>
      <c r="EV375" s="335">
        <f t="shared" si="679"/>
        <v>0</v>
      </c>
      <c r="EW375" s="335">
        <f t="shared" si="680"/>
        <v>0</v>
      </c>
      <c r="EX375" s="335">
        <f t="shared" si="681"/>
        <v>0</v>
      </c>
      <c r="EY375" s="335">
        <f t="shared" si="682"/>
        <v>0</v>
      </c>
      <c r="EZ375" s="335">
        <f t="shared" si="683"/>
        <v>0</v>
      </c>
      <c r="FA375" s="335">
        <f t="shared" si="684"/>
        <v>0</v>
      </c>
      <c r="FB375" s="335">
        <f t="shared" si="685"/>
        <v>0</v>
      </c>
      <c r="FC375" s="335">
        <f t="shared" si="686"/>
        <v>0</v>
      </c>
      <c r="FD375" s="335">
        <f t="shared" si="687"/>
        <v>0</v>
      </c>
      <c r="FE375" s="335">
        <f t="shared" si="688"/>
        <v>7.3243110221385299E-2</v>
      </c>
      <c r="FF375" s="335">
        <f t="shared" si="689"/>
        <v>7.3243110221385299E-2</v>
      </c>
      <c r="FG375" s="335">
        <f t="shared" si="690"/>
        <v>7.32430660863298E-2</v>
      </c>
      <c r="FH375" s="335">
        <f t="shared" si="691"/>
        <v>7.3243157465552503E-2</v>
      </c>
      <c r="FI375" s="335">
        <f t="shared" si="692"/>
        <v>7.3243061950548305E-2</v>
      </c>
      <c r="FJ375" s="335">
        <f t="shared" si="693"/>
        <v>7.3243007522533404E-2</v>
      </c>
      <c r="FK375" s="335">
        <f t="shared" si="694"/>
        <v>7.3243037508868306E-2</v>
      </c>
      <c r="FL375" s="335">
        <f t="shared" si="695"/>
        <v>7.3242921236188793E-2</v>
      </c>
      <c r="FM375" s="335">
        <f t="shared" si="696"/>
        <v>7.3242921236188793E-2</v>
      </c>
      <c r="FN375" s="335">
        <f t="shared" si="697"/>
        <v>2.3805319372350052E-2</v>
      </c>
      <c r="FO375" s="335">
        <f t="shared" si="698"/>
        <v>9.4510282374974993E-3</v>
      </c>
      <c r="FP375" s="335">
        <f t="shared" si="699"/>
        <v>9.4510282374974993E-3</v>
      </c>
      <c r="FQ375" s="335">
        <f t="shared" si="700"/>
        <v>9.4510125266560902E-3</v>
      </c>
      <c r="FR375" s="335">
        <f t="shared" si="701"/>
        <v>9.4510284224167199E-3</v>
      </c>
      <c r="FS375" s="335">
        <f t="shared" si="702"/>
        <v>9.4510120080224802E-3</v>
      </c>
      <c r="FT375" s="335">
        <f t="shared" si="703"/>
        <v>9.4510218218297193E-3</v>
      </c>
      <c r="FU375" s="335">
        <f t="shared" si="704"/>
        <v>9.4510103244617501E-3</v>
      </c>
      <c r="FV375" s="335">
        <f t="shared" si="705"/>
        <v>9.4510089054136992E-3</v>
      </c>
      <c r="FW375" s="335">
        <f t="shared" si="706"/>
        <v>9.4510089054136992E-3</v>
      </c>
      <c r="FX375" s="335">
        <f t="shared" si="707"/>
        <v>1.6506531515565108E-3</v>
      </c>
    </row>
    <row r="376" spans="1:180" x14ac:dyDescent="0.2">
      <c r="A376" s="305" t="str">
        <f>_xlfn.CONCAT(IF(LEFT(TRIM(A375),1)="*", "*R", "R"), 1+RIGHT(TRIM(A375),1))</f>
        <v>R3</v>
      </c>
      <c r="B376" s="305" t="str">
        <f t="shared" ref="B376:B379" si="724">B375</f>
        <v>TLMCELC200</v>
      </c>
      <c r="C376" s="305" t="str">
        <f t="shared" ref="C376:C379" si="725">C375</f>
        <v>TL.ELC.MC.ELC200</v>
      </c>
      <c r="D376" s="301" t="str">
        <f t="shared" ref="D376:D379" si="726">D375</f>
        <v>bn-vmt, bn-vmt/a</v>
      </c>
      <c r="E376" s="301" t="str">
        <f t="shared" ref="E376:E379" si="727">E375</f>
        <v>TRNELC</v>
      </c>
      <c r="F376" s="301" t="str">
        <f t="shared" ref="F376:F379" si="728">F375</f>
        <v>TL</v>
      </c>
      <c r="G376" s="315" t="s">
        <v>813</v>
      </c>
      <c r="H376" s="315" t="s">
        <v>36</v>
      </c>
      <c r="I376" s="315">
        <v>1</v>
      </c>
      <c r="J376" s="315" t="str">
        <f t="shared" si="708"/>
        <v>Mini car-ELC</v>
      </c>
      <c r="K376" s="335">
        <f>$I376*IF($G376="Pickup", SUMIFS(NewEmisData!E:E, NewEmisData!$A:$A, "Pickup", NewEmisData!$B:$B, $A376, NewEmisData!$C:$C, $H376, NewEmisData!$D:$D, K$2), SUMIFS(NewEmisData!E:E, NewEmisData!$A:$A, "LDV", NewEmisData!$B:$B, $A376, NewEmisData!$C:$C, $H376, NewEmisData!$D:$D, K$2))</f>
        <v>0</v>
      </c>
      <c r="L376" s="335">
        <f>$I376*IF($G376="Pickup", SUMIFS(NewEmisData!F:F, NewEmisData!$A:$A, "Pickup", NewEmisData!$B:$B, $A376, NewEmisData!$C:$C, $H376, NewEmisData!$D:$D, L$2), SUMIFS(NewEmisData!F:F, NewEmisData!$A:$A, "LDV", NewEmisData!$B:$B, $A376, NewEmisData!$C:$C, $H376, NewEmisData!$D:$D, L$2))</f>
        <v>0</v>
      </c>
      <c r="M376" s="335">
        <f>$I376*IF($G376="Pickup", SUMIFS(NewEmisData!G:G, NewEmisData!$A:$A, "Pickup", NewEmisData!$B:$B, $A376, NewEmisData!$C:$C, $H376, NewEmisData!$D:$D, M$2), SUMIFS(NewEmisData!G:G, NewEmisData!$A:$A, "LDV", NewEmisData!$B:$B, $A376, NewEmisData!$C:$C, $H376, NewEmisData!$D:$D, M$2))</f>
        <v>0</v>
      </c>
      <c r="N376" s="335">
        <f>$I376*IF($G376="Pickup", SUMIFS(NewEmisData!H:H, NewEmisData!$A:$A, "Pickup", NewEmisData!$B:$B, $A376, NewEmisData!$C:$C, $H376, NewEmisData!$D:$D, N$2), SUMIFS(NewEmisData!H:H, NewEmisData!$A:$A, "LDV", NewEmisData!$B:$B, $A376, NewEmisData!$C:$C, $H376, NewEmisData!$D:$D, N$2))</f>
        <v>0</v>
      </c>
      <c r="O376" s="335">
        <f>$I376*IF($G376="Pickup", SUMIFS(NewEmisData!I:I, NewEmisData!$A:$A, "Pickup", NewEmisData!$B:$B, $A376, NewEmisData!$C:$C, $H376, NewEmisData!$D:$D, O$2), SUMIFS(NewEmisData!I:I, NewEmisData!$A:$A, "LDV", NewEmisData!$B:$B, $A376, NewEmisData!$C:$C, $H376, NewEmisData!$D:$D, O$2))</f>
        <v>0</v>
      </c>
      <c r="P376" s="335">
        <f>$I376*IF($G376="Pickup", SUMIFS(NewEmisData!J:J, NewEmisData!$A:$A, "Pickup", NewEmisData!$B:$B, $A376, NewEmisData!$C:$C, $H376, NewEmisData!$D:$D, P$2), SUMIFS(NewEmisData!J:J, NewEmisData!$A:$A, "LDV", NewEmisData!$B:$B, $A376, NewEmisData!$C:$C, $H376, NewEmisData!$D:$D, P$2))</f>
        <v>0</v>
      </c>
      <c r="Q376" s="335">
        <f>$I376*IF($G376="Pickup", SUMIFS(NewEmisData!K:K, NewEmisData!$A:$A, "Pickup", NewEmisData!$B:$B, $A376, NewEmisData!$C:$C, $H376, NewEmisData!$D:$D, Q$2), SUMIFS(NewEmisData!K:K, NewEmisData!$A:$A, "LDV", NewEmisData!$B:$B, $A376, NewEmisData!$C:$C, $H376, NewEmisData!$D:$D, Q$2))</f>
        <v>0</v>
      </c>
      <c r="R376" s="335">
        <f>$I376*IF($G376="Pickup", SUMIFS(NewEmisData!L:L, NewEmisData!$A:$A, "Pickup", NewEmisData!$B:$B, $A376, NewEmisData!$C:$C, $H376, NewEmisData!$D:$D, R$2), SUMIFS(NewEmisData!L:L, NewEmisData!$A:$A, "LDV", NewEmisData!$B:$B, $A376, NewEmisData!$C:$C, $H376, NewEmisData!$D:$D, R$2))</f>
        <v>0</v>
      </c>
      <c r="S376" s="335">
        <f>$I376*IF($G376="Pickup", SUMIFS(NewEmisData!M:M, NewEmisData!$A:$A, "Pickup", NewEmisData!$B:$B, $A376, NewEmisData!$C:$C, $H376, NewEmisData!$D:$D, S$2), SUMIFS(NewEmisData!M:M, NewEmisData!$A:$A, "LDV", NewEmisData!$B:$B, $A376, NewEmisData!$C:$C, $H376, NewEmisData!$D:$D, S$2))</f>
        <v>0</v>
      </c>
      <c r="T376" s="335">
        <v>0</v>
      </c>
      <c r="U376" s="335">
        <f>$I376*IF($G376="Pickup", SUMIFS(NewEmisData!E:E, NewEmisData!$A:$A, "Pickup", NewEmisData!$B:$B, $A376, NewEmisData!$C:$C, $H376, NewEmisData!$D:$D, U$2), SUMIFS(NewEmisData!E:E, NewEmisData!$A:$A, "LDV", NewEmisData!$B:$B, $A376, NewEmisData!$C:$C, $H376, NewEmisData!$D:$D, U$2))</f>
        <v>0</v>
      </c>
      <c r="V376" s="335">
        <f>$I376*IF($G376="Pickup", SUMIFS(NewEmisData!F:F, NewEmisData!$A:$A, "Pickup", NewEmisData!$B:$B, $A376, NewEmisData!$C:$C, $H376, NewEmisData!$D:$D, V$2), SUMIFS(NewEmisData!F:F, NewEmisData!$A:$A, "LDV", NewEmisData!$B:$B, $A376, NewEmisData!$C:$C, $H376, NewEmisData!$D:$D, V$2))</f>
        <v>0</v>
      </c>
      <c r="W376" s="335">
        <f>$I376*IF($G376="Pickup", SUMIFS(NewEmisData!G:G, NewEmisData!$A:$A, "Pickup", NewEmisData!$B:$B, $A376, NewEmisData!$C:$C, $H376, NewEmisData!$D:$D, W$2), SUMIFS(NewEmisData!G:G, NewEmisData!$A:$A, "LDV", NewEmisData!$B:$B, $A376, NewEmisData!$C:$C, $H376, NewEmisData!$D:$D, W$2))</f>
        <v>0</v>
      </c>
      <c r="X376" s="335">
        <f>$I376*IF($G376="Pickup", SUMIFS(NewEmisData!H:H, NewEmisData!$A:$A, "Pickup", NewEmisData!$B:$B, $A376, NewEmisData!$C:$C, $H376, NewEmisData!$D:$D, X$2), SUMIFS(NewEmisData!H:H, NewEmisData!$A:$A, "LDV", NewEmisData!$B:$B, $A376, NewEmisData!$C:$C, $H376, NewEmisData!$D:$D, X$2))</f>
        <v>0</v>
      </c>
      <c r="Y376" s="335">
        <f>$I376*IF($G376="Pickup", SUMIFS(NewEmisData!I:I, NewEmisData!$A:$A, "Pickup", NewEmisData!$B:$B, $A376, NewEmisData!$C:$C, $H376, NewEmisData!$D:$D, Y$2), SUMIFS(NewEmisData!I:I, NewEmisData!$A:$A, "LDV", NewEmisData!$B:$B, $A376, NewEmisData!$C:$C, $H376, NewEmisData!$D:$D, Y$2))</f>
        <v>0</v>
      </c>
      <c r="Z376" s="335">
        <f>$I376*IF($G376="Pickup", SUMIFS(NewEmisData!J:J, NewEmisData!$A:$A, "Pickup", NewEmisData!$B:$B, $A376, NewEmisData!$C:$C, $H376, NewEmisData!$D:$D, Z$2), SUMIFS(NewEmisData!J:J, NewEmisData!$A:$A, "LDV", NewEmisData!$B:$B, $A376, NewEmisData!$C:$C, $H376, NewEmisData!$D:$D, Z$2))</f>
        <v>0</v>
      </c>
      <c r="AA376" s="335">
        <f>$I376*IF($G376="Pickup", SUMIFS(NewEmisData!K:K, NewEmisData!$A:$A, "Pickup", NewEmisData!$B:$B, $A376, NewEmisData!$C:$C, $H376, NewEmisData!$D:$D, AA$2), SUMIFS(NewEmisData!K:K, NewEmisData!$A:$A, "LDV", NewEmisData!$B:$B, $A376, NewEmisData!$C:$C, $H376, NewEmisData!$D:$D, AA$2))</f>
        <v>0</v>
      </c>
      <c r="AB376" s="335">
        <f>$I376*IF($G376="Pickup", SUMIFS(NewEmisData!L:L, NewEmisData!$A:$A, "Pickup", NewEmisData!$B:$B, $A376, NewEmisData!$C:$C, $H376, NewEmisData!$D:$D, AB$2), SUMIFS(NewEmisData!L:L, NewEmisData!$A:$A, "LDV", NewEmisData!$B:$B, $A376, NewEmisData!$C:$C, $H376, NewEmisData!$D:$D, AB$2))</f>
        <v>0</v>
      </c>
      <c r="AC376" s="335">
        <f>$I376*IF($G376="Pickup", SUMIFS(NewEmisData!M:M, NewEmisData!$A:$A, "Pickup", NewEmisData!$B:$B, $A376, NewEmisData!$C:$C, $H376, NewEmisData!$D:$D, AC$2), SUMIFS(NewEmisData!M:M, NewEmisData!$A:$A, "LDV", NewEmisData!$B:$B, $A376, NewEmisData!$C:$C, $H376, NewEmisData!$D:$D, AC$2))</f>
        <v>0</v>
      </c>
      <c r="AD376" s="335">
        <v>0</v>
      </c>
      <c r="AE376" s="335">
        <f>$I376*IF($G376="Pickup", SUMIFS(NewEmisData!E:E, NewEmisData!$A:$A, "Pickup", NewEmisData!$B:$B, $A376, NewEmisData!$C:$C, $H376, NewEmisData!$D:$D, AE$2), SUMIFS(NewEmisData!E:E, NewEmisData!$A:$A, "LDV", NewEmisData!$B:$B, $A376, NewEmisData!$C:$C, $H376, NewEmisData!$D:$D, AE$2))</f>
        <v>0</v>
      </c>
      <c r="AF376" s="335">
        <f>$I376*IF($G376="Pickup", SUMIFS(NewEmisData!F:F, NewEmisData!$A:$A, "Pickup", NewEmisData!$B:$B, $A376, NewEmisData!$C:$C, $H376, NewEmisData!$D:$D, AF$2), SUMIFS(NewEmisData!F:F, NewEmisData!$A:$A, "LDV", NewEmisData!$B:$B, $A376, NewEmisData!$C:$C, $H376, NewEmisData!$D:$D, AF$2))</f>
        <v>0</v>
      </c>
      <c r="AG376" s="335">
        <f>$I376*IF($G376="Pickup", SUMIFS(NewEmisData!G:G, NewEmisData!$A:$A, "Pickup", NewEmisData!$B:$B, $A376, NewEmisData!$C:$C, $H376, NewEmisData!$D:$D, AG$2), SUMIFS(NewEmisData!G:G, NewEmisData!$A:$A, "LDV", NewEmisData!$B:$B, $A376, NewEmisData!$C:$C, $H376, NewEmisData!$D:$D, AG$2))</f>
        <v>0</v>
      </c>
      <c r="AH376" s="335">
        <f>$I376*IF($G376="Pickup", SUMIFS(NewEmisData!H:H, NewEmisData!$A:$A, "Pickup", NewEmisData!$B:$B, $A376, NewEmisData!$C:$C, $H376, NewEmisData!$D:$D, AH$2), SUMIFS(NewEmisData!H:H, NewEmisData!$A:$A, "LDV", NewEmisData!$B:$B, $A376, NewEmisData!$C:$C, $H376, NewEmisData!$D:$D, AH$2))</f>
        <v>0</v>
      </c>
      <c r="AI376" s="335">
        <f>$I376*IF($G376="Pickup", SUMIFS(NewEmisData!I:I, NewEmisData!$A:$A, "Pickup", NewEmisData!$B:$B, $A376, NewEmisData!$C:$C, $H376, NewEmisData!$D:$D, AI$2), SUMIFS(NewEmisData!I:I, NewEmisData!$A:$A, "LDV", NewEmisData!$B:$B, $A376, NewEmisData!$C:$C, $H376, NewEmisData!$D:$D, AI$2))</f>
        <v>0</v>
      </c>
      <c r="AJ376" s="335">
        <f>$I376*IF($G376="Pickup", SUMIFS(NewEmisData!J:J, NewEmisData!$A:$A, "Pickup", NewEmisData!$B:$B, $A376, NewEmisData!$C:$C, $H376, NewEmisData!$D:$D, AJ$2), SUMIFS(NewEmisData!J:J, NewEmisData!$A:$A, "LDV", NewEmisData!$B:$B, $A376, NewEmisData!$C:$C, $H376, NewEmisData!$D:$D, AJ$2))</f>
        <v>0</v>
      </c>
      <c r="AK376" s="335">
        <f>$I376*IF($G376="Pickup", SUMIFS(NewEmisData!K:K, NewEmisData!$A:$A, "Pickup", NewEmisData!$B:$B, $A376, NewEmisData!$C:$C, $H376, NewEmisData!$D:$D, AK$2), SUMIFS(NewEmisData!K:K, NewEmisData!$A:$A, "LDV", NewEmisData!$B:$B, $A376, NewEmisData!$C:$C, $H376, NewEmisData!$D:$D, AK$2))</f>
        <v>0</v>
      </c>
      <c r="AL376" s="335">
        <f>$I376*IF($G376="Pickup", SUMIFS(NewEmisData!L:L, NewEmisData!$A:$A, "Pickup", NewEmisData!$B:$B, $A376, NewEmisData!$C:$C, $H376, NewEmisData!$D:$D, AL$2), SUMIFS(NewEmisData!L:L, NewEmisData!$A:$A, "LDV", NewEmisData!$B:$B, $A376, NewEmisData!$C:$C, $H376, NewEmisData!$D:$D, AL$2))</f>
        <v>0</v>
      </c>
      <c r="AM376" s="335">
        <f>$I376*IF($G376="Pickup", SUMIFS(NewEmisData!M:M, NewEmisData!$A:$A, "Pickup", NewEmisData!$B:$B, $A376, NewEmisData!$C:$C, $H376, NewEmisData!$D:$D, AM$2), SUMIFS(NewEmisData!M:M, NewEmisData!$A:$A, "LDV", NewEmisData!$B:$B, $A376, NewEmisData!$C:$C, $H376, NewEmisData!$D:$D, AM$2))</f>
        <v>0</v>
      </c>
      <c r="AN376" s="335">
        <v>0</v>
      </c>
      <c r="AO376" s="335">
        <f>$I376*IF($G376="Pickup", SUMIFS(NewEmisData!E:E, NewEmisData!$A:$A, "Pickup", NewEmisData!$B:$B, $A376, NewEmisData!$C:$C, $H376, NewEmisData!$D:$D, AO$2), SUMIFS(NewEmisData!E:E, NewEmisData!$A:$A, "LDV", NewEmisData!$B:$B, $A376, NewEmisData!$C:$C, $H376, NewEmisData!$D:$D, AO$2))</f>
        <v>5.5949189126931899E-2</v>
      </c>
      <c r="AP376" s="335">
        <f>$I376*IF($G376="Pickup", SUMIFS(NewEmisData!F:F, NewEmisData!$A:$A, "Pickup", NewEmisData!$B:$B, $A376, NewEmisData!$C:$C, $H376, NewEmisData!$D:$D, AP$2), SUMIFS(NewEmisData!F:F, NewEmisData!$A:$A, "LDV", NewEmisData!$B:$B, $A376, NewEmisData!$C:$C, $H376, NewEmisData!$D:$D, AP$2))</f>
        <v>5.5949189126931899E-2</v>
      </c>
      <c r="AQ376" s="335">
        <f>$I376*IF($G376="Pickup", SUMIFS(NewEmisData!G:G, NewEmisData!$A:$A, "Pickup", NewEmisData!$B:$B, $A376, NewEmisData!$C:$C, $H376, NewEmisData!$D:$D, AQ$2), SUMIFS(NewEmisData!G:G, NewEmisData!$A:$A, "LDV", NewEmisData!$B:$B, $A376, NewEmisData!$C:$C, $H376, NewEmisData!$D:$D, AQ$2))</f>
        <v>5.5949131442004002E-2</v>
      </c>
      <c r="AR376" s="335">
        <f>$I376*IF($G376="Pickup", SUMIFS(NewEmisData!H:H, NewEmisData!$A:$A, "Pickup", NewEmisData!$B:$B, $A376, NewEmisData!$C:$C, $H376, NewEmisData!$D:$D, AR$2), SUMIFS(NewEmisData!H:H, NewEmisData!$A:$A, "LDV", NewEmisData!$B:$B, $A376, NewEmisData!$C:$C, $H376, NewEmisData!$D:$D, AR$2))</f>
        <v>5.5949145320737102E-2</v>
      </c>
      <c r="AS376" s="335">
        <f>$I376*IF($G376="Pickup", SUMIFS(NewEmisData!I:I, NewEmisData!$A:$A, "Pickup", NewEmisData!$B:$B, $A376, NewEmisData!$C:$C, $H376, NewEmisData!$D:$D, AS$2), SUMIFS(NewEmisData!I:I, NewEmisData!$A:$A, "LDV", NewEmisData!$B:$B, $A376, NewEmisData!$C:$C, $H376, NewEmisData!$D:$D, AS$2))</f>
        <v>5.5949118174518898E-2</v>
      </c>
      <c r="AT376" s="335">
        <f>$I376*IF($G376="Pickup", SUMIFS(NewEmisData!J:J, NewEmisData!$A:$A, "Pickup", NewEmisData!$B:$B, $A376, NewEmisData!$C:$C, $H376, NewEmisData!$D:$D, AT$2), SUMIFS(NewEmisData!J:J, NewEmisData!$A:$A, "LDV", NewEmisData!$B:$B, $A376, NewEmisData!$C:$C, $H376, NewEmisData!$D:$D, AT$2))</f>
        <v>5.5949046541697099E-2</v>
      </c>
      <c r="AU376" s="335">
        <f>$I376*IF($G376="Pickup", SUMIFS(NewEmisData!K:K, NewEmisData!$A:$A, "Pickup", NewEmisData!$B:$B, $A376, NewEmisData!$C:$C, $H376, NewEmisData!$D:$D, AU$2), SUMIFS(NewEmisData!K:K, NewEmisData!$A:$A, "LDV", NewEmisData!$B:$B, $A376, NewEmisData!$C:$C, $H376, NewEmisData!$D:$D, AU$2))</f>
        <v>5.5949120890101497E-2</v>
      </c>
      <c r="AV376" s="335">
        <f>$I376*IF($G376="Pickup", SUMIFS(NewEmisData!L:L, NewEmisData!$A:$A, "Pickup", NewEmisData!$B:$B, $A376, NewEmisData!$C:$C, $H376, NewEmisData!$D:$D, AV$2), SUMIFS(NewEmisData!L:L, NewEmisData!$A:$A, "LDV", NewEmisData!$B:$B, $A376, NewEmisData!$C:$C, $H376, NewEmisData!$D:$D, AV$2))</f>
        <v>5.5949175401502099E-2</v>
      </c>
      <c r="AW376" s="335">
        <f>$I376*IF($G376="Pickup", SUMIFS(NewEmisData!M:M, NewEmisData!$A:$A, "Pickup", NewEmisData!$B:$B, $A376, NewEmisData!$C:$C, $H376, NewEmisData!$D:$D, AW$2), SUMIFS(NewEmisData!M:M, NewEmisData!$A:$A, "LDV", NewEmisData!$B:$B, $A376, NewEmisData!$C:$C, $H376, NewEmisData!$D:$D, AW$2))</f>
        <v>5.5949175401502099E-2</v>
      </c>
      <c r="AX376" s="335">
        <v>2.3805319372350052E-2</v>
      </c>
      <c r="AY376" s="335">
        <f>$I376*IF($G376="Pickup", SUMIFS(NewEmisData!E:E, NewEmisData!$A:$A, "Pickup", NewEmisData!$B:$B, $A376, NewEmisData!$C:$C, $H376, NewEmisData!$D:$D, AY$2), SUMIFS(NewEmisData!E:E, NewEmisData!$A:$A, "LDV", NewEmisData!$B:$B, $A376, NewEmisData!$C:$C, $H376, NewEmisData!$D:$D, AY$2))</f>
        <v>7.2571184818618403E-3</v>
      </c>
      <c r="AZ376" s="335">
        <f>$I376*IF($G376="Pickup", SUMIFS(NewEmisData!F:F, NewEmisData!$A:$A, "Pickup", NewEmisData!$B:$B, $A376, NewEmisData!$C:$C, $H376, NewEmisData!$D:$D, AZ$2), SUMIFS(NewEmisData!F:F, NewEmisData!$A:$A, "LDV", NewEmisData!$B:$B, $A376, NewEmisData!$C:$C, $H376, NewEmisData!$D:$D, AZ$2))</f>
        <v>7.2571184818618403E-3</v>
      </c>
      <c r="BA376" s="335">
        <f>$I376*IF($G376="Pickup", SUMIFS(NewEmisData!G:G, NewEmisData!$A:$A, "Pickup", NewEmisData!$B:$B, $A376, NewEmisData!$C:$C, $H376, NewEmisData!$D:$D, BA$2), SUMIFS(NewEmisData!G:G, NewEmisData!$A:$A, "LDV", NewEmisData!$B:$B, $A376, NewEmisData!$C:$C, $H376, NewEmisData!$D:$D, BA$2))</f>
        <v>7.2571114316428102E-3</v>
      </c>
      <c r="BB376" s="335">
        <f>$I376*IF($G376="Pickup", SUMIFS(NewEmisData!H:H, NewEmisData!$A:$A, "Pickup", NewEmisData!$B:$B, $A376, NewEmisData!$C:$C, $H376, NewEmisData!$D:$D, BB$2), SUMIFS(NewEmisData!H:H, NewEmisData!$A:$A, "LDV", NewEmisData!$B:$B, $A376, NewEmisData!$C:$C, $H376, NewEmisData!$D:$D, BB$2))</f>
        <v>7.2571137654529501E-3</v>
      </c>
      <c r="BC376" s="335">
        <f>$I376*IF($G376="Pickup", SUMIFS(NewEmisData!I:I, NewEmisData!$A:$A, "Pickup", NewEmisData!$B:$B, $A376, NewEmisData!$C:$C, $H376, NewEmisData!$D:$D, BC$2), SUMIFS(NewEmisData!I:I, NewEmisData!$A:$A, "LDV", NewEmisData!$B:$B, $A376, NewEmisData!$C:$C, $H376, NewEmisData!$D:$D, BC$2))</f>
        <v>7.2571068307629499E-3</v>
      </c>
      <c r="BD376" s="335">
        <f>$I376*IF($G376="Pickup", SUMIFS(NewEmisData!J:J, NewEmisData!$A:$A, "Pickup", NewEmisData!$B:$B, $A376, NewEmisData!$C:$C, $H376, NewEmisData!$D:$D, BD$2), SUMIFS(NewEmisData!J:J, NewEmisData!$A:$A, "LDV", NewEmisData!$B:$B, $A376, NewEmisData!$C:$C, $H376, NewEmisData!$D:$D, BD$2))</f>
        <v>7.2570974674633498E-3</v>
      </c>
      <c r="BE376" s="335">
        <f>$I376*IF($G376="Pickup", SUMIFS(NewEmisData!K:K, NewEmisData!$A:$A, "Pickup", NewEmisData!$B:$B, $A376, NewEmisData!$C:$C, $H376, NewEmisData!$D:$D, BE$2), SUMIFS(NewEmisData!K:K, NewEmisData!$A:$A, "LDV", NewEmisData!$B:$B, $A376, NewEmisData!$C:$C, $H376, NewEmisData!$D:$D, BE$2))</f>
        <v>7.25710679204878E-3</v>
      </c>
      <c r="BF376" s="335">
        <f>$I376*IF($G376="Pickup", SUMIFS(NewEmisData!L:L, NewEmisData!$A:$A, "Pickup", NewEmisData!$B:$B, $A376, NewEmisData!$C:$C, $H376, NewEmisData!$D:$D, BF$2), SUMIFS(NewEmisData!L:L, NewEmisData!$A:$A, "LDV", NewEmisData!$B:$B, $A376, NewEmisData!$C:$C, $H376, NewEmisData!$D:$D, BF$2))</f>
        <v>7.2571142164254898E-3</v>
      </c>
      <c r="BG376" s="335">
        <f>$I376*IF($G376="Pickup", SUMIFS(NewEmisData!M:M, NewEmisData!$A:$A, "Pickup", NewEmisData!$B:$B, $A376, NewEmisData!$C:$C, $H376, NewEmisData!$D:$D, BG$2), SUMIFS(NewEmisData!M:M, NewEmisData!$A:$A, "LDV", NewEmisData!$B:$B, $A376, NewEmisData!$C:$C, $H376, NewEmisData!$D:$D, BG$2))</f>
        <v>7.2571142164254898E-3</v>
      </c>
      <c r="BH376" s="335">
        <v>1.6506531515565108E-3</v>
      </c>
      <c r="BI376" s="335">
        <f>$I376*IF($G376="Pickup", SUMIFS(NewEmisData!E:E, NewEmisData!$A:$A, "Pickup", NewEmisData!$B:$B, $A376, NewEmisData!$C:$C, $H376, NewEmisData!$D:$D, BI$2), SUMIFS(NewEmisData!E:E, NewEmisData!$A:$A, "LDV", NewEmisData!$B:$B, $A376, NewEmisData!$C:$C, $H376, NewEmisData!$D:$D, BI$2))</f>
        <v>0</v>
      </c>
      <c r="BJ376" s="335">
        <f>$I376*IF($G376="Pickup", SUMIFS(NewEmisData!F:F, NewEmisData!$A:$A, "Pickup", NewEmisData!$B:$B, $A376, NewEmisData!$C:$C, $H376, NewEmisData!$D:$D, BJ$2), SUMIFS(NewEmisData!F:F, NewEmisData!$A:$A, "LDV", NewEmisData!$B:$B, $A376, NewEmisData!$C:$C, $H376, NewEmisData!$D:$D, BJ$2))</f>
        <v>0</v>
      </c>
      <c r="BK376" s="335">
        <f>$I376*IF($G376="Pickup", SUMIFS(NewEmisData!G:G, NewEmisData!$A:$A, "Pickup", NewEmisData!$B:$B, $A376, NewEmisData!$C:$C, $H376, NewEmisData!$D:$D, BK$2), SUMIFS(NewEmisData!G:G, NewEmisData!$A:$A, "LDV", NewEmisData!$B:$B, $A376, NewEmisData!$C:$C, $H376, NewEmisData!$D:$D, BK$2))</f>
        <v>0</v>
      </c>
      <c r="BL376" s="335">
        <f>$I376*IF($G376="Pickup", SUMIFS(NewEmisData!H:H, NewEmisData!$A:$A, "Pickup", NewEmisData!$B:$B, $A376, NewEmisData!$C:$C, $H376, NewEmisData!$D:$D, BL$2), SUMIFS(NewEmisData!H:H, NewEmisData!$A:$A, "LDV", NewEmisData!$B:$B, $A376, NewEmisData!$C:$C, $H376, NewEmisData!$D:$D, BL$2))</f>
        <v>0</v>
      </c>
      <c r="BM376" s="335">
        <f>$I376*IF($G376="Pickup", SUMIFS(NewEmisData!I:I, NewEmisData!$A:$A, "Pickup", NewEmisData!$B:$B, $A376, NewEmisData!$C:$C, $H376, NewEmisData!$D:$D, BM$2), SUMIFS(NewEmisData!I:I, NewEmisData!$A:$A, "LDV", NewEmisData!$B:$B, $A376, NewEmisData!$C:$C, $H376, NewEmisData!$D:$D, BM$2))</f>
        <v>0</v>
      </c>
      <c r="BN376" s="335">
        <f>$I376*IF($G376="Pickup", SUMIFS(NewEmisData!J:J, NewEmisData!$A:$A, "Pickup", NewEmisData!$B:$B, $A376, NewEmisData!$C:$C, $H376, NewEmisData!$D:$D, BN$2), SUMIFS(NewEmisData!J:J, NewEmisData!$A:$A, "LDV", NewEmisData!$B:$B, $A376, NewEmisData!$C:$C, $H376, NewEmisData!$D:$D, BN$2))</f>
        <v>0</v>
      </c>
      <c r="BO376" s="335">
        <f>$I376*IF($G376="Pickup", SUMIFS(NewEmisData!K:K, NewEmisData!$A:$A, "Pickup", NewEmisData!$B:$B, $A376, NewEmisData!$C:$C, $H376, NewEmisData!$D:$D, BO$2), SUMIFS(NewEmisData!K:K, NewEmisData!$A:$A, "LDV", NewEmisData!$B:$B, $A376, NewEmisData!$C:$C, $H376, NewEmisData!$D:$D, BO$2))</f>
        <v>0</v>
      </c>
      <c r="BP376" s="335">
        <f>$I376*IF($G376="Pickup", SUMIFS(NewEmisData!L:L, NewEmisData!$A:$A, "Pickup", NewEmisData!$B:$B, $A376, NewEmisData!$C:$C, $H376, NewEmisData!$D:$D, BP$2), SUMIFS(NewEmisData!L:L, NewEmisData!$A:$A, "LDV", NewEmisData!$B:$B, $A376, NewEmisData!$C:$C, $H376, NewEmisData!$D:$D, BP$2))</f>
        <v>0</v>
      </c>
      <c r="BQ376" s="335">
        <f>$I376*IF($G376="Pickup", SUMIFS(NewEmisData!M:M, NewEmisData!$A:$A, "Pickup", NewEmisData!$B:$B, $A376, NewEmisData!$C:$C, $H376, NewEmisData!$D:$D, BQ$2), SUMIFS(NewEmisData!M:M, NewEmisData!$A:$A, "LDV", NewEmisData!$B:$B, $A376, NewEmisData!$C:$C, $H376, NewEmisData!$D:$D, BQ$2))</f>
        <v>0</v>
      </c>
      <c r="BR376" s="335">
        <v>0</v>
      </c>
      <c r="BS376" s="335">
        <f>$I376*IF($G376="Pickup", SUMIFS(NewEmisData!E:E, NewEmisData!$A:$A, "Pickup", NewEmisData!$B:$B, $A376, NewEmisData!$C:$C, $H376, NewEmisData!$D:$D, BS$2), SUMIFS(NewEmisData!E:E, NewEmisData!$A:$A, "LDV", NewEmisData!$B:$B, $A376, NewEmisData!$C:$C, $H376, NewEmisData!$D:$D, BS$2))</f>
        <v>0</v>
      </c>
      <c r="BT376" s="335">
        <f>$I376*IF($G376="Pickup", SUMIFS(NewEmisData!F:F, NewEmisData!$A:$A, "Pickup", NewEmisData!$B:$B, $A376, NewEmisData!$C:$C, $H376, NewEmisData!$D:$D, BT$2), SUMIFS(NewEmisData!F:F, NewEmisData!$A:$A, "LDV", NewEmisData!$B:$B, $A376, NewEmisData!$C:$C, $H376, NewEmisData!$D:$D, BT$2))</f>
        <v>0</v>
      </c>
      <c r="BU376" s="335">
        <f>$I376*IF($G376="Pickup", SUMIFS(NewEmisData!G:G, NewEmisData!$A:$A, "Pickup", NewEmisData!$B:$B, $A376, NewEmisData!$C:$C, $H376, NewEmisData!$D:$D, BU$2), SUMIFS(NewEmisData!G:G, NewEmisData!$A:$A, "LDV", NewEmisData!$B:$B, $A376, NewEmisData!$C:$C, $H376, NewEmisData!$D:$D, BU$2))</f>
        <v>0</v>
      </c>
      <c r="BV376" s="335">
        <f>$I376*IF($G376="Pickup", SUMIFS(NewEmisData!H:H, NewEmisData!$A:$A, "Pickup", NewEmisData!$B:$B, $A376, NewEmisData!$C:$C, $H376, NewEmisData!$D:$D, BV$2), SUMIFS(NewEmisData!H:H, NewEmisData!$A:$A, "LDV", NewEmisData!$B:$B, $A376, NewEmisData!$C:$C, $H376, NewEmisData!$D:$D, BV$2))</f>
        <v>0</v>
      </c>
      <c r="BW376" s="335">
        <f>$I376*IF($G376="Pickup", SUMIFS(NewEmisData!I:I, NewEmisData!$A:$A, "Pickup", NewEmisData!$B:$B, $A376, NewEmisData!$C:$C, $H376, NewEmisData!$D:$D, BW$2), SUMIFS(NewEmisData!I:I, NewEmisData!$A:$A, "LDV", NewEmisData!$B:$B, $A376, NewEmisData!$C:$C, $H376, NewEmisData!$D:$D, BW$2))</f>
        <v>0</v>
      </c>
      <c r="BX376" s="335">
        <f>$I376*IF($G376="Pickup", SUMIFS(NewEmisData!J:J, NewEmisData!$A:$A, "Pickup", NewEmisData!$B:$B, $A376, NewEmisData!$C:$C, $H376, NewEmisData!$D:$D, BX$2), SUMIFS(NewEmisData!J:J, NewEmisData!$A:$A, "LDV", NewEmisData!$B:$B, $A376, NewEmisData!$C:$C, $H376, NewEmisData!$D:$D, BX$2))</f>
        <v>0</v>
      </c>
      <c r="BY376" s="335">
        <f>$I376*IF($G376="Pickup", SUMIFS(NewEmisData!K:K, NewEmisData!$A:$A, "Pickup", NewEmisData!$B:$B, $A376, NewEmisData!$C:$C, $H376, NewEmisData!$D:$D, BY$2), SUMIFS(NewEmisData!K:K, NewEmisData!$A:$A, "LDV", NewEmisData!$B:$B, $A376, NewEmisData!$C:$C, $H376, NewEmisData!$D:$D, BY$2))</f>
        <v>0</v>
      </c>
      <c r="BZ376" s="335">
        <f>$I376*IF($G376="Pickup", SUMIFS(NewEmisData!L:L, NewEmisData!$A:$A, "Pickup", NewEmisData!$B:$B, $A376, NewEmisData!$C:$C, $H376, NewEmisData!$D:$D, BZ$2), SUMIFS(NewEmisData!L:L, NewEmisData!$A:$A, "LDV", NewEmisData!$B:$B, $A376, NewEmisData!$C:$C, $H376, NewEmisData!$D:$D, BZ$2))</f>
        <v>0</v>
      </c>
      <c r="CA376" s="335">
        <f>$I376*IF($G376="Pickup", SUMIFS(NewEmisData!M:M, NewEmisData!$A:$A, "Pickup", NewEmisData!$B:$B, $A376, NewEmisData!$C:$C, $H376, NewEmisData!$D:$D, CA$2), SUMIFS(NewEmisData!M:M, NewEmisData!$A:$A, "LDV", NewEmisData!$B:$B, $A376, NewEmisData!$C:$C, $H376, NewEmisData!$D:$D, CA$2))</f>
        <v>0</v>
      </c>
      <c r="CB376" s="335">
        <v>0</v>
      </c>
      <c r="CC376" s="335">
        <f>$I376*IF($G376="Pickup", SUMIFS(NewEmisData!E:E, NewEmisData!$A:$A, "Pickup", NewEmisData!$B:$B, $A376, NewEmisData!$C:$C, $H376, NewEmisData!$D:$D, CC$2), SUMIFS(NewEmisData!E:E, NewEmisData!$A:$A, "LDV", NewEmisData!$B:$B, $A376, NewEmisData!$C:$C, $H376, NewEmisData!$D:$D, CC$2))</f>
        <v>0</v>
      </c>
      <c r="CD376" s="335">
        <f>$I376*IF($G376="Pickup", SUMIFS(NewEmisData!F:F, NewEmisData!$A:$A, "Pickup", NewEmisData!$B:$B, $A376, NewEmisData!$C:$C, $H376, NewEmisData!$D:$D, CD$2), SUMIFS(NewEmisData!F:F, NewEmisData!$A:$A, "LDV", NewEmisData!$B:$B, $A376, NewEmisData!$C:$C, $H376, NewEmisData!$D:$D, CD$2))</f>
        <v>0</v>
      </c>
      <c r="CE376" s="335">
        <f>$I376*IF($G376="Pickup", SUMIFS(NewEmisData!G:G, NewEmisData!$A:$A, "Pickup", NewEmisData!$B:$B, $A376, NewEmisData!$C:$C, $H376, NewEmisData!$D:$D, CE$2), SUMIFS(NewEmisData!G:G, NewEmisData!$A:$A, "LDV", NewEmisData!$B:$B, $A376, NewEmisData!$C:$C, $H376, NewEmisData!$D:$D, CE$2))</f>
        <v>0</v>
      </c>
      <c r="CF376" s="335">
        <f>$I376*IF($G376="Pickup", SUMIFS(NewEmisData!H:H, NewEmisData!$A:$A, "Pickup", NewEmisData!$B:$B, $A376, NewEmisData!$C:$C, $H376, NewEmisData!$D:$D, CF$2), SUMIFS(NewEmisData!H:H, NewEmisData!$A:$A, "LDV", NewEmisData!$B:$B, $A376, NewEmisData!$C:$C, $H376, NewEmisData!$D:$D, CF$2))</f>
        <v>0</v>
      </c>
      <c r="CG376" s="335">
        <f>$I376*IF($G376="Pickup", SUMIFS(NewEmisData!I:I, NewEmisData!$A:$A, "Pickup", NewEmisData!$B:$B, $A376, NewEmisData!$C:$C, $H376, NewEmisData!$D:$D, CG$2), SUMIFS(NewEmisData!I:I, NewEmisData!$A:$A, "LDV", NewEmisData!$B:$B, $A376, NewEmisData!$C:$C, $H376, NewEmisData!$D:$D, CG$2))</f>
        <v>0</v>
      </c>
      <c r="CH376" s="335">
        <f>$I376*IF($G376="Pickup", SUMIFS(NewEmisData!J:J, NewEmisData!$A:$A, "Pickup", NewEmisData!$B:$B, $A376, NewEmisData!$C:$C, $H376, NewEmisData!$D:$D, CH$2), SUMIFS(NewEmisData!J:J, NewEmisData!$A:$A, "LDV", NewEmisData!$B:$B, $A376, NewEmisData!$C:$C, $H376, NewEmisData!$D:$D, CH$2))</f>
        <v>0</v>
      </c>
      <c r="CI376" s="335">
        <f>$I376*IF($G376="Pickup", SUMIFS(NewEmisData!K:K, NewEmisData!$A:$A, "Pickup", NewEmisData!$B:$B, $A376, NewEmisData!$C:$C, $H376, NewEmisData!$D:$D, CI$2), SUMIFS(NewEmisData!K:K, NewEmisData!$A:$A, "LDV", NewEmisData!$B:$B, $A376, NewEmisData!$C:$C, $H376, NewEmisData!$D:$D, CI$2))</f>
        <v>0</v>
      </c>
      <c r="CJ376" s="335">
        <f>$I376*IF($G376="Pickup", SUMIFS(NewEmisData!L:L, NewEmisData!$A:$A, "Pickup", NewEmisData!$B:$B, $A376, NewEmisData!$C:$C, $H376, NewEmisData!$D:$D, CJ$2), SUMIFS(NewEmisData!L:L, NewEmisData!$A:$A, "LDV", NewEmisData!$B:$B, $A376, NewEmisData!$C:$C, $H376, NewEmisData!$D:$D, CJ$2))</f>
        <v>0</v>
      </c>
      <c r="CK376" s="335">
        <f>$I376*IF($G376="Pickup", SUMIFS(NewEmisData!M:M, NewEmisData!$A:$A, "Pickup", NewEmisData!$B:$B, $A376, NewEmisData!$C:$C, $H376, NewEmisData!$D:$D, CK$2), SUMIFS(NewEmisData!M:M, NewEmisData!$A:$A, "LDV", NewEmisData!$B:$B, $A376, NewEmisData!$C:$C, $H376, NewEmisData!$D:$D, CK$2))</f>
        <v>0</v>
      </c>
      <c r="CL376" s="335">
        <v>0</v>
      </c>
      <c r="CM376" s="335">
        <f>$I376*IF($G376="Pickup", SUMIFS(NewEmisData!E:E, NewEmisData!$A:$A, "Pickup", NewEmisData!$B:$B, $A376, NewEmisData!$C:$C, $H376, NewEmisData!$D:$D, CM$2), SUMIFS(NewEmisData!E:E, NewEmisData!$A:$A, "LDV", NewEmisData!$B:$B, $A376, NewEmisData!$C:$C, $H376, NewEmisData!$D:$D, CM$2))</f>
        <v>0</v>
      </c>
      <c r="CN376" s="335">
        <f>$I376*IF($G376="Pickup", SUMIFS(NewEmisData!F:F, NewEmisData!$A:$A, "Pickup", NewEmisData!$B:$B, $A376, NewEmisData!$C:$C, $H376, NewEmisData!$D:$D, CN$2), SUMIFS(NewEmisData!F:F, NewEmisData!$A:$A, "LDV", NewEmisData!$B:$B, $A376, NewEmisData!$C:$C, $H376, NewEmisData!$D:$D, CN$2))</f>
        <v>0</v>
      </c>
      <c r="CO376" s="335">
        <f>$I376*IF($G376="Pickup", SUMIFS(NewEmisData!G:G, NewEmisData!$A:$A, "Pickup", NewEmisData!$B:$B, $A376, NewEmisData!$C:$C, $H376, NewEmisData!$D:$D, CO$2), SUMIFS(NewEmisData!G:G, NewEmisData!$A:$A, "LDV", NewEmisData!$B:$B, $A376, NewEmisData!$C:$C, $H376, NewEmisData!$D:$D, CO$2))</f>
        <v>0</v>
      </c>
      <c r="CP376" s="335">
        <f>$I376*IF($G376="Pickup", SUMIFS(NewEmisData!H:H, NewEmisData!$A:$A, "Pickup", NewEmisData!$B:$B, $A376, NewEmisData!$C:$C, $H376, NewEmisData!$D:$D, CP$2), SUMIFS(NewEmisData!H:H, NewEmisData!$A:$A, "LDV", NewEmisData!$B:$B, $A376, NewEmisData!$C:$C, $H376, NewEmisData!$D:$D, CP$2))</f>
        <v>0</v>
      </c>
      <c r="CQ376" s="335">
        <f>$I376*IF($G376="Pickup", SUMIFS(NewEmisData!I:I, NewEmisData!$A:$A, "Pickup", NewEmisData!$B:$B, $A376, NewEmisData!$C:$C, $H376, NewEmisData!$D:$D, CQ$2), SUMIFS(NewEmisData!I:I, NewEmisData!$A:$A, "LDV", NewEmisData!$B:$B, $A376, NewEmisData!$C:$C, $H376, NewEmisData!$D:$D, CQ$2))</f>
        <v>0</v>
      </c>
      <c r="CR376" s="335">
        <f>$I376*IF($G376="Pickup", SUMIFS(NewEmisData!J:J, NewEmisData!$A:$A, "Pickup", NewEmisData!$B:$B, $A376, NewEmisData!$C:$C, $H376, NewEmisData!$D:$D, CR$2), SUMIFS(NewEmisData!J:J, NewEmisData!$A:$A, "LDV", NewEmisData!$B:$B, $A376, NewEmisData!$C:$C, $H376, NewEmisData!$D:$D, CR$2))</f>
        <v>0</v>
      </c>
      <c r="CS376" s="335">
        <f>$I376*IF($G376="Pickup", SUMIFS(NewEmisData!K:K, NewEmisData!$A:$A, "Pickup", NewEmisData!$B:$B, $A376, NewEmisData!$C:$C, $H376, NewEmisData!$D:$D, CS$2), SUMIFS(NewEmisData!K:K, NewEmisData!$A:$A, "LDV", NewEmisData!$B:$B, $A376, NewEmisData!$C:$C, $H376, NewEmisData!$D:$D, CS$2))</f>
        <v>0</v>
      </c>
      <c r="CT376" s="335">
        <f>$I376*IF($G376="Pickup", SUMIFS(NewEmisData!L:L, NewEmisData!$A:$A, "Pickup", NewEmisData!$B:$B, $A376, NewEmisData!$C:$C, $H376, NewEmisData!$D:$D, CT$2), SUMIFS(NewEmisData!L:L, NewEmisData!$A:$A, "LDV", NewEmisData!$B:$B, $A376, NewEmisData!$C:$C, $H376, NewEmisData!$D:$D, CT$2))</f>
        <v>0</v>
      </c>
      <c r="CU376" s="335">
        <f>$I376*IF($G376="Pickup", SUMIFS(NewEmisData!M:M, NewEmisData!$A:$A, "Pickup", NewEmisData!$B:$B, $A376, NewEmisData!$C:$C, $H376, NewEmisData!$D:$D, CU$2), SUMIFS(NewEmisData!M:M, NewEmisData!$A:$A, "LDV", NewEmisData!$B:$B, $A376, NewEmisData!$C:$C, $H376, NewEmisData!$D:$D, CU$2))</f>
        <v>0</v>
      </c>
      <c r="CV376" s="335">
        <v>0</v>
      </c>
      <c r="CW376" s="335">
        <v>0</v>
      </c>
      <c r="CX376" s="335">
        <v>0</v>
      </c>
      <c r="CY376" s="335">
        <v>0</v>
      </c>
      <c r="CZ376" s="335">
        <v>0</v>
      </c>
      <c r="DA376" s="335">
        <v>0</v>
      </c>
      <c r="DB376" s="335">
        <v>0</v>
      </c>
      <c r="DC376" s="335">
        <v>0</v>
      </c>
      <c r="DD376" s="335">
        <v>0</v>
      </c>
      <c r="DE376" s="335">
        <v>0</v>
      </c>
      <c r="DF376" s="335">
        <v>0</v>
      </c>
      <c r="DG376" s="335">
        <f>$I376*IF($G376="Pickup", SUMIFS(NewEmisData!E:E, NewEmisData!$A:$A, "Pickup", NewEmisData!$B:$B, $A376, NewEmisData!$C:$C, $H376, NewEmisData!$D:$D, DG$2), SUMIFS(NewEmisData!E:E, NewEmisData!$A:$A, "LDV", NewEmisData!$B:$B, $A376, NewEmisData!$C:$C, $H376, NewEmisData!$D:$D, DG$2))</f>
        <v>0</v>
      </c>
      <c r="DH376" s="335">
        <f>$I376*IF($G376="Pickup", SUMIFS(NewEmisData!F:F, NewEmisData!$A:$A, "Pickup", NewEmisData!$B:$B, $A376, NewEmisData!$C:$C, $H376, NewEmisData!$D:$D, DH$2), SUMIFS(NewEmisData!F:F, NewEmisData!$A:$A, "LDV", NewEmisData!$B:$B, $A376, NewEmisData!$C:$C, $H376, NewEmisData!$D:$D, DH$2))</f>
        <v>0</v>
      </c>
      <c r="DI376" s="335">
        <f>$I376*IF($G376="Pickup", SUMIFS(NewEmisData!G:G, NewEmisData!$A:$A, "Pickup", NewEmisData!$B:$B, $A376, NewEmisData!$C:$C, $H376, NewEmisData!$D:$D, DI$2), SUMIFS(NewEmisData!G:G, NewEmisData!$A:$A, "LDV", NewEmisData!$B:$B, $A376, NewEmisData!$C:$C, $H376, NewEmisData!$D:$D, DI$2))</f>
        <v>0</v>
      </c>
      <c r="DJ376" s="335">
        <f>$I376*IF($G376="Pickup", SUMIFS(NewEmisData!H:H, NewEmisData!$A:$A, "Pickup", NewEmisData!$B:$B, $A376, NewEmisData!$C:$C, $H376, NewEmisData!$D:$D, DJ$2), SUMIFS(NewEmisData!H:H, NewEmisData!$A:$A, "LDV", NewEmisData!$B:$B, $A376, NewEmisData!$C:$C, $H376, NewEmisData!$D:$D, DJ$2))</f>
        <v>0</v>
      </c>
      <c r="DK376" s="335">
        <f>$I376*IF($G376="Pickup", SUMIFS(NewEmisData!I:I, NewEmisData!$A:$A, "Pickup", NewEmisData!$B:$B, $A376, NewEmisData!$C:$C, $H376, NewEmisData!$D:$D, DK$2), SUMIFS(NewEmisData!I:I, NewEmisData!$A:$A, "LDV", NewEmisData!$B:$B, $A376, NewEmisData!$C:$C, $H376, NewEmisData!$D:$D, DK$2))</f>
        <v>0</v>
      </c>
      <c r="DL376" s="335">
        <f>$I376*IF($G376="Pickup", SUMIFS(NewEmisData!J:J, NewEmisData!$A:$A, "Pickup", NewEmisData!$B:$B, $A376, NewEmisData!$C:$C, $H376, NewEmisData!$D:$D, DL$2), SUMIFS(NewEmisData!J:J, NewEmisData!$A:$A, "LDV", NewEmisData!$B:$B, $A376, NewEmisData!$C:$C, $H376, NewEmisData!$D:$D, DL$2))</f>
        <v>0</v>
      </c>
      <c r="DM376" s="335">
        <f>$I376*IF($G376="Pickup", SUMIFS(NewEmisData!K:K, NewEmisData!$A:$A, "Pickup", NewEmisData!$B:$B, $A376, NewEmisData!$C:$C, $H376, NewEmisData!$D:$D, DM$2), SUMIFS(NewEmisData!K:K, NewEmisData!$A:$A, "LDV", NewEmisData!$B:$B, $A376, NewEmisData!$C:$C, $H376, NewEmisData!$D:$D, DM$2))</f>
        <v>0</v>
      </c>
      <c r="DN376" s="335">
        <f>$I376*IF($G376="Pickup", SUMIFS(NewEmisData!L:L, NewEmisData!$A:$A, "Pickup", NewEmisData!$B:$B, $A376, NewEmisData!$C:$C, $H376, NewEmisData!$D:$D, DN$2), SUMIFS(NewEmisData!L:L, NewEmisData!$A:$A, "LDV", NewEmisData!$B:$B, $A376, NewEmisData!$C:$C, $H376, NewEmisData!$D:$D, DN$2))</f>
        <v>0</v>
      </c>
      <c r="DO376" s="335">
        <f>$I376*IF($G376="Pickup", SUMIFS(NewEmisData!M:M, NewEmisData!$A:$A, "Pickup", NewEmisData!$B:$B, $A376, NewEmisData!$C:$C, $H376, NewEmisData!$D:$D, DO$2), SUMIFS(NewEmisData!M:M, NewEmisData!$A:$A, "LDV", NewEmisData!$B:$B, $A376, NewEmisData!$C:$C, $H376, NewEmisData!$D:$D, DO$2))</f>
        <v>0</v>
      </c>
      <c r="DP376" s="335">
        <v>0</v>
      </c>
      <c r="DQ376" s="335">
        <f>$I376*IF($G376="Pickup", SUMIFS(NewEmisData!E:E, NewEmisData!$A:$A, "Pickup", NewEmisData!$B:$B, $A376, NewEmisData!$C:$C, $H376, NewEmisData!$D:$D, DQ$2), SUMIFS(NewEmisData!E:E, NewEmisData!$A:$A, "LDV", NewEmisData!$B:$B, $A376, NewEmisData!$C:$C, $H376, NewEmisData!$D:$D, DQ$2))</f>
        <v>0</v>
      </c>
      <c r="DR376" s="335">
        <f>$I376*IF($G376="Pickup", SUMIFS(NewEmisData!F:F, NewEmisData!$A:$A, "Pickup", NewEmisData!$B:$B, $A376, NewEmisData!$C:$C, $H376, NewEmisData!$D:$D, DR$2), SUMIFS(NewEmisData!F:F, NewEmisData!$A:$A, "LDV", NewEmisData!$B:$B, $A376, NewEmisData!$C:$C, $H376, NewEmisData!$D:$D, DR$2))</f>
        <v>0</v>
      </c>
      <c r="DS376" s="335">
        <f>$I376*IF($G376="Pickup", SUMIFS(NewEmisData!G:G, NewEmisData!$A:$A, "Pickup", NewEmisData!$B:$B, $A376, NewEmisData!$C:$C, $H376, NewEmisData!$D:$D, DS$2), SUMIFS(NewEmisData!G:G, NewEmisData!$A:$A, "LDV", NewEmisData!$B:$B, $A376, NewEmisData!$C:$C, $H376, NewEmisData!$D:$D, DS$2))</f>
        <v>0</v>
      </c>
      <c r="DT376" s="335">
        <f>$I376*IF($G376="Pickup", SUMIFS(NewEmisData!H:H, NewEmisData!$A:$A, "Pickup", NewEmisData!$B:$B, $A376, NewEmisData!$C:$C, $H376, NewEmisData!$D:$D, DT$2), SUMIFS(NewEmisData!H:H, NewEmisData!$A:$A, "LDV", NewEmisData!$B:$B, $A376, NewEmisData!$C:$C, $H376, NewEmisData!$D:$D, DT$2))</f>
        <v>0</v>
      </c>
      <c r="DU376" s="335">
        <f>$I376*IF($G376="Pickup", SUMIFS(NewEmisData!I:I, NewEmisData!$A:$A, "Pickup", NewEmisData!$B:$B, $A376, NewEmisData!$C:$C, $H376, NewEmisData!$D:$D, DU$2), SUMIFS(NewEmisData!I:I, NewEmisData!$A:$A, "LDV", NewEmisData!$B:$B, $A376, NewEmisData!$C:$C, $H376, NewEmisData!$D:$D, DU$2))</f>
        <v>0</v>
      </c>
      <c r="DV376" s="335">
        <f>$I376*IF($G376="Pickup", SUMIFS(NewEmisData!J:J, NewEmisData!$A:$A, "Pickup", NewEmisData!$B:$B, $A376, NewEmisData!$C:$C, $H376, NewEmisData!$D:$D, DV$2), SUMIFS(NewEmisData!J:J, NewEmisData!$A:$A, "LDV", NewEmisData!$B:$B, $A376, NewEmisData!$C:$C, $H376, NewEmisData!$D:$D, DV$2))</f>
        <v>0</v>
      </c>
      <c r="DW376" s="335">
        <f>$I376*IF($G376="Pickup", SUMIFS(NewEmisData!K:K, NewEmisData!$A:$A, "Pickup", NewEmisData!$B:$B, $A376, NewEmisData!$C:$C, $H376, NewEmisData!$D:$D, DW$2), SUMIFS(NewEmisData!K:K, NewEmisData!$A:$A, "LDV", NewEmisData!$B:$B, $A376, NewEmisData!$C:$C, $H376, NewEmisData!$D:$D, DW$2))</f>
        <v>0</v>
      </c>
      <c r="DX376" s="335">
        <f>$I376*IF($G376="Pickup", SUMIFS(NewEmisData!L:L, NewEmisData!$A:$A, "Pickup", NewEmisData!$B:$B, $A376, NewEmisData!$C:$C, $H376, NewEmisData!$D:$D, DX$2), SUMIFS(NewEmisData!L:L, NewEmisData!$A:$A, "LDV", NewEmisData!$B:$B, $A376, NewEmisData!$C:$C, $H376, NewEmisData!$D:$D, DX$2))</f>
        <v>0</v>
      </c>
      <c r="DY376" s="335">
        <f>$I376*IF($G376="Pickup", SUMIFS(NewEmisData!M:M, NewEmisData!$A:$A, "Pickup", NewEmisData!$B:$B, $A376, NewEmisData!$C:$C, $H376, NewEmisData!$D:$D, DY$2), SUMIFS(NewEmisData!M:M, NewEmisData!$A:$A, "LDV", NewEmisData!$B:$B, $A376, NewEmisData!$C:$C, $H376, NewEmisData!$D:$D, DY$2))</f>
        <v>0</v>
      </c>
      <c r="DZ376" s="335">
        <v>0</v>
      </c>
      <c r="EA376" s="335">
        <f t="shared" si="658"/>
        <v>0</v>
      </c>
      <c r="EB376" s="335">
        <f t="shared" si="659"/>
        <v>0</v>
      </c>
      <c r="EC376" s="335">
        <f t="shared" si="660"/>
        <v>0</v>
      </c>
      <c r="ED376" s="335">
        <f t="shared" si="661"/>
        <v>0</v>
      </c>
      <c r="EE376" s="335">
        <f t="shared" si="662"/>
        <v>0</v>
      </c>
      <c r="EF376" s="335">
        <f t="shared" si="663"/>
        <v>0</v>
      </c>
      <c r="EG376" s="335">
        <f t="shared" si="664"/>
        <v>0</v>
      </c>
      <c r="EH376" s="335">
        <f t="shared" si="665"/>
        <v>0</v>
      </c>
      <c r="EI376" s="335">
        <f t="shared" si="666"/>
        <v>0</v>
      </c>
      <c r="EJ376" s="335">
        <f t="shared" si="667"/>
        <v>0</v>
      </c>
      <c r="EK376" s="335">
        <f t="shared" si="668"/>
        <v>0</v>
      </c>
      <c r="EL376" s="335">
        <f t="shared" si="669"/>
        <v>0</v>
      </c>
      <c r="EM376" s="335">
        <f t="shared" si="670"/>
        <v>0</v>
      </c>
      <c r="EN376" s="335">
        <f t="shared" si="671"/>
        <v>0</v>
      </c>
      <c r="EO376" s="335">
        <f t="shared" si="672"/>
        <v>0</v>
      </c>
      <c r="EP376" s="335">
        <f t="shared" si="673"/>
        <v>0</v>
      </c>
      <c r="EQ376" s="335">
        <f t="shared" si="674"/>
        <v>0</v>
      </c>
      <c r="ER376" s="335">
        <f t="shared" si="675"/>
        <v>0</v>
      </c>
      <c r="ES376" s="335">
        <f t="shared" si="676"/>
        <v>0</v>
      </c>
      <c r="ET376" s="335">
        <f t="shared" si="677"/>
        <v>0</v>
      </c>
      <c r="EU376" s="335">
        <f t="shared" si="678"/>
        <v>0</v>
      </c>
      <c r="EV376" s="335">
        <f t="shared" si="679"/>
        <v>0</v>
      </c>
      <c r="EW376" s="335">
        <f t="shared" si="680"/>
        <v>0</v>
      </c>
      <c r="EX376" s="335">
        <f t="shared" si="681"/>
        <v>0</v>
      </c>
      <c r="EY376" s="335">
        <f t="shared" si="682"/>
        <v>0</v>
      </c>
      <c r="EZ376" s="335">
        <f t="shared" si="683"/>
        <v>0</v>
      </c>
      <c r="FA376" s="335">
        <f t="shared" si="684"/>
        <v>0</v>
      </c>
      <c r="FB376" s="335">
        <f t="shared" si="685"/>
        <v>0</v>
      </c>
      <c r="FC376" s="335">
        <f t="shared" si="686"/>
        <v>0</v>
      </c>
      <c r="FD376" s="335">
        <f t="shared" si="687"/>
        <v>0</v>
      </c>
      <c r="FE376" s="335">
        <f t="shared" si="688"/>
        <v>5.5949189126931899E-2</v>
      </c>
      <c r="FF376" s="335">
        <f t="shared" si="689"/>
        <v>5.5949189126931899E-2</v>
      </c>
      <c r="FG376" s="335">
        <f t="shared" si="690"/>
        <v>5.5949131442004002E-2</v>
      </c>
      <c r="FH376" s="335">
        <f t="shared" si="691"/>
        <v>5.5949145320737102E-2</v>
      </c>
      <c r="FI376" s="335">
        <f t="shared" si="692"/>
        <v>5.5949118174518898E-2</v>
      </c>
      <c r="FJ376" s="335">
        <f t="shared" si="693"/>
        <v>5.5949046541697099E-2</v>
      </c>
      <c r="FK376" s="335">
        <f t="shared" si="694"/>
        <v>5.5949120890101497E-2</v>
      </c>
      <c r="FL376" s="335">
        <f t="shared" si="695"/>
        <v>5.5949175401502099E-2</v>
      </c>
      <c r="FM376" s="335">
        <f t="shared" si="696"/>
        <v>5.5949175401502099E-2</v>
      </c>
      <c r="FN376" s="335">
        <f t="shared" si="697"/>
        <v>2.3805319372350052E-2</v>
      </c>
      <c r="FO376" s="335">
        <f t="shared" si="698"/>
        <v>7.2571184818618403E-3</v>
      </c>
      <c r="FP376" s="335">
        <f t="shared" si="699"/>
        <v>7.2571184818618403E-3</v>
      </c>
      <c r="FQ376" s="335">
        <f t="shared" si="700"/>
        <v>7.2571114316428102E-3</v>
      </c>
      <c r="FR376" s="335">
        <f t="shared" si="701"/>
        <v>7.2571137654529501E-3</v>
      </c>
      <c r="FS376" s="335">
        <f t="shared" si="702"/>
        <v>7.2571068307629499E-3</v>
      </c>
      <c r="FT376" s="335">
        <f t="shared" si="703"/>
        <v>7.2570974674633498E-3</v>
      </c>
      <c r="FU376" s="335">
        <f t="shared" si="704"/>
        <v>7.25710679204878E-3</v>
      </c>
      <c r="FV376" s="335">
        <f t="shared" si="705"/>
        <v>7.2571142164254898E-3</v>
      </c>
      <c r="FW376" s="335">
        <f t="shared" si="706"/>
        <v>7.2571142164254898E-3</v>
      </c>
      <c r="FX376" s="335">
        <f t="shared" si="707"/>
        <v>1.6506531515565108E-3</v>
      </c>
    </row>
    <row r="377" spans="1:180" x14ac:dyDescent="0.2">
      <c r="A377" s="305" t="str">
        <f>_xlfn.CONCAT(IF(LEFT(TRIM(A376),1)="*", "*R", "R"), 1+RIGHT(TRIM(A376),1))</f>
        <v>R4</v>
      </c>
      <c r="B377" s="305" t="str">
        <f t="shared" si="724"/>
        <v>TLMCELC200</v>
      </c>
      <c r="C377" s="305" t="str">
        <f t="shared" si="725"/>
        <v>TL.ELC.MC.ELC200</v>
      </c>
      <c r="D377" s="301" t="str">
        <f t="shared" si="726"/>
        <v>bn-vmt, bn-vmt/a</v>
      </c>
      <c r="E377" s="301" t="str">
        <f t="shared" si="727"/>
        <v>TRNELC</v>
      </c>
      <c r="F377" s="301" t="str">
        <f t="shared" si="728"/>
        <v>TL</v>
      </c>
      <c r="G377" s="315" t="s">
        <v>813</v>
      </c>
      <c r="H377" s="315" t="s">
        <v>36</v>
      </c>
      <c r="I377" s="315">
        <v>1</v>
      </c>
      <c r="J377" s="315" t="str">
        <f t="shared" si="708"/>
        <v>Mini car-ELC</v>
      </c>
      <c r="K377" s="335">
        <f>$I377*IF($G377="Pickup", SUMIFS(NewEmisData!E:E, NewEmisData!$A:$A, "Pickup", NewEmisData!$B:$B, $A377, NewEmisData!$C:$C, $H377, NewEmisData!$D:$D, K$2), SUMIFS(NewEmisData!E:E, NewEmisData!$A:$A, "LDV", NewEmisData!$B:$B, $A377, NewEmisData!$C:$C, $H377, NewEmisData!$D:$D, K$2))</f>
        <v>0</v>
      </c>
      <c r="L377" s="335">
        <f>$I377*IF($G377="Pickup", SUMIFS(NewEmisData!F:F, NewEmisData!$A:$A, "Pickup", NewEmisData!$B:$B, $A377, NewEmisData!$C:$C, $H377, NewEmisData!$D:$D, L$2), SUMIFS(NewEmisData!F:F, NewEmisData!$A:$A, "LDV", NewEmisData!$B:$B, $A377, NewEmisData!$C:$C, $H377, NewEmisData!$D:$D, L$2))</f>
        <v>0</v>
      </c>
      <c r="M377" s="335">
        <f>$I377*IF($G377="Pickup", SUMIFS(NewEmisData!G:G, NewEmisData!$A:$A, "Pickup", NewEmisData!$B:$B, $A377, NewEmisData!$C:$C, $H377, NewEmisData!$D:$D, M$2), SUMIFS(NewEmisData!G:G, NewEmisData!$A:$A, "LDV", NewEmisData!$B:$B, $A377, NewEmisData!$C:$C, $H377, NewEmisData!$D:$D, M$2))</f>
        <v>0</v>
      </c>
      <c r="N377" s="335">
        <f>$I377*IF($G377="Pickup", SUMIFS(NewEmisData!H:H, NewEmisData!$A:$A, "Pickup", NewEmisData!$B:$B, $A377, NewEmisData!$C:$C, $H377, NewEmisData!$D:$D, N$2), SUMIFS(NewEmisData!H:H, NewEmisData!$A:$A, "LDV", NewEmisData!$B:$B, $A377, NewEmisData!$C:$C, $H377, NewEmisData!$D:$D, N$2))</f>
        <v>0</v>
      </c>
      <c r="O377" s="335">
        <f>$I377*IF($G377="Pickup", SUMIFS(NewEmisData!I:I, NewEmisData!$A:$A, "Pickup", NewEmisData!$B:$B, $A377, NewEmisData!$C:$C, $H377, NewEmisData!$D:$D, O$2), SUMIFS(NewEmisData!I:I, NewEmisData!$A:$A, "LDV", NewEmisData!$B:$B, $A377, NewEmisData!$C:$C, $H377, NewEmisData!$D:$D, O$2))</f>
        <v>0</v>
      </c>
      <c r="P377" s="335">
        <f>$I377*IF($G377="Pickup", SUMIFS(NewEmisData!J:J, NewEmisData!$A:$A, "Pickup", NewEmisData!$B:$B, $A377, NewEmisData!$C:$C, $H377, NewEmisData!$D:$D, P$2), SUMIFS(NewEmisData!J:J, NewEmisData!$A:$A, "LDV", NewEmisData!$B:$B, $A377, NewEmisData!$C:$C, $H377, NewEmisData!$D:$D, P$2))</f>
        <v>0</v>
      </c>
      <c r="Q377" s="335">
        <f>$I377*IF($G377="Pickup", SUMIFS(NewEmisData!K:K, NewEmisData!$A:$A, "Pickup", NewEmisData!$B:$B, $A377, NewEmisData!$C:$C, $H377, NewEmisData!$D:$D, Q$2), SUMIFS(NewEmisData!K:K, NewEmisData!$A:$A, "LDV", NewEmisData!$B:$B, $A377, NewEmisData!$C:$C, $H377, NewEmisData!$D:$D, Q$2))</f>
        <v>0</v>
      </c>
      <c r="R377" s="335">
        <f>$I377*IF($G377="Pickup", SUMIFS(NewEmisData!L:L, NewEmisData!$A:$A, "Pickup", NewEmisData!$B:$B, $A377, NewEmisData!$C:$C, $H377, NewEmisData!$D:$D, R$2), SUMIFS(NewEmisData!L:L, NewEmisData!$A:$A, "LDV", NewEmisData!$B:$B, $A377, NewEmisData!$C:$C, $H377, NewEmisData!$D:$D, R$2))</f>
        <v>0</v>
      </c>
      <c r="S377" s="335">
        <f>$I377*IF($G377="Pickup", SUMIFS(NewEmisData!M:M, NewEmisData!$A:$A, "Pickup", NewEmisData!$B:$B, $A377, NewEmisData!$C:$C, $H377, NewEmisData!$D:$D, S$2), SUMIFS(NewEmisData!M:M, NewEmisData!$A:$A, "LDV", NewEmisData!$B:$B, $A377, NewEmisData!$C:$C, $H377, NewEmisData!$D:$D, S$2))</f>
        <v>0</v>
      </c>
      <c r="T377" s="335">
        <v>0</v>
      </c>
      <c r="U377" s="335">
        <f>$I377*IF($G377="Pickup", SUMIFS(NewEmisData!E:E, NewEmisData!$A:$A, "Pickup", NewEmisData!$B:$B, $A377, NewEmisData!$C:$C, $H377, NewEmisData!$D:$D, U$2), SUMIFS(NewEmisData!E:E, NewEmisData!$A:$A, "LDV", NewEmisData!$B:$B, $A377, NewEmisData!$C:$C, $H377, NewEmisData!$D:$D, U$2))</f>
        <v>0</v>
      </c>
      <c r="V377" s="335">
        <f>$I377*IF($G377="Pickup", SUMIFS(NewEmisData!F:F, NewEmisData!$A:$A, "Pickup", NewEmisData!$B:$B, $A377, NewEmisData!$C:$C, $H377, NewEmisData!$D:$D, V$2), SUMIFS(NewEmisData!F:F, NewEmisData!$A:$A, "LDV", NewEmisData!$B:$B, $A377, NewEmisData!$C:$C, $H377, NewEmisData!$D:$D, V$2))</f>
        <v>0</v>
      </c>
      <c r="W377" s="335">
        <f>$I377*IF($G377="Pickup", SUMIFS(NewEmisData!G:G, NewEmisData!$A:$A, "Pickup", NewEmisData!$B:$B, $A377, NewEmisData!$C:$C, $H377, NewEmisData!$D:$D, W$2), SUMIFS(NewEmisData!G:G, NewEmisData!$A:$A, "LDV", NewEmisData!$B:$B, $A377, NewEmisData!$C:$C, $H377, NewEmisData!$D:$D, W$2))</f>
        <v>0</v>
      </c>
      <c r="X377" s="335">
        <f>$I377*IF($G377="Pickup", SUMIFS(NewEmisData!H:H, NewEmisData!$A:$A, "Pickup", NewEmisData!$B:$B, $A377, NewEmisData!$C:$C, $H377, NewEmisData!$D:$D, X$2), SUMIFS(NewEmisData!H:H, NewEmisData!$A:$A, "LDV", NewEmisData!$B:$B, $A377, NewEmisData!$C:$C, $H377, NewEmisData!$D:$D, X$2))</f>
        <v>0</v>
      </c>
      <c r="Y377" s="335">
        <f>$I377*IF($G377="Pickup", SUMIFS(NewEmisData!I:I, NewEmisData!$A:$A, "Pickup", NewEmisData!$B:$B, $A377, NewEmisData!$C:$C, $H377, NewEmisData!$D:$D, Y$2), SUMIFS(NewEmisData!I:I, NewEmisData!$A:$A, "LDV", NewEmisData!$B:$B, $A377, NewEmisData!$C:$C, $H377, NewEmisData!$D:$D, Y$2))</f>
        <v>0</v>
      </c>
      <c r="Z377" s="335">
        <f>$I377*IF($G377="Pickup", SUMIFS(NewEmisData!J:J, NewEmisData!$A:$A, "Pickup", NewEmisData!$B:$B, $A377, NewEmisData!$C:$C, $H377, NewEmisData!$D:$D, Z$2), SUMIFS(NewEmisData!J:J, NewEmisData!$A:$A, "LDV", NewEmisData!$B:$B, $A377, NewEmisData!$C:$C, $H377, NewEmisData!$D:$D, Z$2))</f>
        <v>0</v>
      </c>
      <c r="AA377" s="335">
        <f>$I377*IF($G377="Pickup", SUMIFS(NewEmisData!K:K, NewEmisData!$A:$A, "Pickup", NewEmisData!$B:$B, $A377, NewEmisData!$C:$C, $H377, NewEmisData!$D:$D, AA$2), SUMIFS(NewEmisData!K:K, NewEmisData!$A:$A, "LDV", NewEmisData!$B:$B, $A377, NewEmisData!$C:$C, $H377, NewEmisData!$D:$D, AA$2))</f>
        <v>0</v>
      </c>
      <c r="AB377" s="335">
        <f>$I377*IF($G377="Pickup", SUMIFS(NewEmisData!L:L, NewEmisData!$A:$A, "Pickup", NewEmisData!$B:$B, $A377, NewEmisData!$C:$C, $H377, NewEmisData!$D:$D, AB$2), SUMIFS(NewEmisData!L:L, NewEmisData!$A:$A, "LDV", NewEmisData!$B:$B, $A377, NewEmisData!$C:$C, $H377, NewEmisData!$D:$D, AB$2))</f>
        <v>0</v>
      </c>
      <c r="AC377" s="335">
        <f>$I377*IF($G377="Pickup", SUMIFS(NewEmisData!M:M, NewEmisData!$A:$A, "Pickup", NewEmisData!$B:$B, $A377, NewEmisData!$C:$C, $H377, NewEmisData!$D:$D, AC$2), SUMIFS(NewEmisData!M:M, NewEmisData!$A:$A, "LDV", NewEmisData!$B:$B, $A377, NewEmisData!$C:$C, $H377, NewEmisData!$D:$D, AC$2))</f>
        <v>0</v>
      </c>
      <c r="AD377" s="335">
        <v>0</v>
      </c>
      <c r="AE377" s="335">
        <f>$I377*IF($G377="Pickup", SUMIFS(NewEmisData!E:E, NewEmisData!$A:$A, "Pickup", NewEmisData!$B:$B, $A377, NewEmisData!$C:$C, $H377, NewEmisData!$D:$D, AE$2), SUMIFS(NewEmisData!E:E, NewEmisData!$A:$A, "LDV", NewEmisData!$B:$B, $A377, NewEmisData!$C:$C, $H377, NewEmisData!$D:$D, AE$2))</f>
        <v>0</v>
      </c>
      <c r="AF377" s="335">
        <f>$I377*IF($G377="Pickup", SUMIFS(NewEmisData!F:F, NewEmisData!$A:$A, "Pickup", NewEmisData!$B:$B, $A377, NewEmisData!$C:$C, $H377, NewEmisData!$D:$D, AF$2), SUMIFS(NewEmisData!F:F, NewEmisData!$A:$A, "LDV", NewEmisData!$B:$B, $A377, NewEmisData!$C:$C, $H377, NewEmisData!$D:$D, AF$2))</f>
        <v>0</v>
      </c>
      <c r="AG377" s="335">
        <f>$I377*IF($G377="Pickup", SUMIFS(NewEmisData!G:G, NewEmisData!$A:$A, "Pickup", NewEmisData!$B:$B, $A377, NewEmisData!$C:$C, $H377, NewEmisData!$D:$D, AG$2), SUMIFS(NewEmisData!G:G, NewEmisData!$A:$A, "LDV", NewEmisData!$B:$B, $A377, NewEmisData!$C:$C, $H377, NewEmisData!$D:$D, AG$2))</f>
        <v>0</v>
      </c>
      <c r="AH377" s="335">
        <f>$I377*IF($G377="Pickup", SUMIFS(NewEmisData!H:H, NewEmisData!$A:$A, "Pickup", NewEmisData!$B:$B, $A377, NewEmisData!$C:$C, $H377, NewEmisData!$D:$D, AH$2), SUMIFS(NewEmisData!H:H, NewEmisData!$A:$A, "LDV", NewEmisData!$B:$B, $A377, NewEmisData!$C:$C, $H377, NewEmisData!$D:$D, AH$2))</f>
        <v>0</v>
      </c>
      <c r="AI377" s="335">
        <f>$I377*IF($G377="Pickup", SUMIFS(NewEmisData!I:I, NewEmisData!$A:$A, "Pickup", NewEmisData!$B:$B, $A377, NewEmisData!$C:$C, $H377, NewEmisData!$D:$D, AI$2), SUMIFS(NewEmisData!I:I, NewEmisData!$A:$A, "LDV", NewEmisData!$B:$B, $A377, NewEmisData!$C:$C, $H377, NewEmisData!$D:$D, AI$2))</f>
        <v>0</v>
      </c>
      <c r="AJ377" s="335">
        <f>$I377*IF($G377="Pickup", SUMIFS(NewEmisData!J:J, NewEmisData!$A:$A, "Pickup", NewEmisData!$B:$B, $A377, NewEmisData!$C:$C, $H377, NewEmisData!$D:$D, AJ$2), SUMIFS(NewEmisData!J:J, NewEmisData!$A:$A, "LDV", NewEmisData!$B:$B, $A377, NewEmisData!$C:$C, $H377, NewEmisData!$D:$D, AJ$2))</f>
        <v>0</v>
      </c>
      <c r="AK377" s="335">
        <f>$I377*IF($G377="Pickup", SUMIFS(NewEmisData!K:K, NewEmisData!$A:$A, "Pickup", NewEmisData!$B:$B, $A377, NewEmisData!$C:$C, $H377, NewEmisData!$D:$D, AK$2), SUMIFS(NewEmisData!K:K, NewEmisData!$A:$A, "LDV", NewEmisData!$B:$B, $A377, NewEmisData!$C:$C, $H377, NewEmisData!$D:$D, AK$2))</f>
        <v>0</v>
      </c>
      <c r="AL377" s="335">
        <f>$I377*IF($G377="Pickup", SUMIFS(NewEmisData!L:L, NewEmisData!$A:$A, "Pickup", NewEmisData!$B:$B, $A377, NewEmisData!$C:$C, $H377, NewEmisData!$D:$D, AL$2), SUMIFS(NewEmisData!L:L, NewEmisData!$A:$A, "LDV", NewEmisData!$B:$B, $A377, NewEmisData!$C:$C, $H377, NewEmisData!$D:$D, AL$2))</f>
        <v>0</v>
      </c>
      <c r="AM377" s="335">
        <f>$I377*IF($G377="Pickup", SUMIFS(NewEmisData!M:M, NewEmisData!$A:$A, "Pickup", NewEmisData!$B:$B, $A377, NewEmisData!$C:$C, $H377, NewEmisData!$D:$D, AM$2), SUMIFS(NewEmisData!M:M, NewEmisData!$A:$A, "LDV", NewEmisData!$B:$B, $A377, NewEmisData!$C:$C, $H377, NewEmisData!$D:$D, AM$2))</f>
        <v>0</v>
      </c>
      <c r="AN377" s="335">
        <v>0</v>
      </c>
      <c r="AO377" s="335">
        <f>$I377*IF($G377="Pickup", SUMIFS(NewEmisData!E:E, NewEmisData!$A:$A, "Pickup", NewEmisData!$B:$B, $A377, NewEmisData!$C:$C, $H377, NewEmisData!$D:$D, AO$2), SUMIFS(NewEmisData!E:E, NewEmisData!$A:$A, "LDV", NewEmisData!$B:$B, $A377, NewEmisData!$C:$C, $H377, NewEmisData!$D:$D, AO$2))</f>
        <v>7.4526067369789506E-2</v>
      </c>
      <c r="AP377" s="335">
        <f>$I377*IF($G377="Pickup", SUMIFS(NewEmisData!F:F, NewEmisData!$A:$A, "Pickup", NewEmisData!$B:$B, $A377, NewEmisData!$C:$C, $H377, NewEmisData!$D:$D, AP$2), SUMIFS(NewEmisData!F:F, NewEmisData!$A:$A, "LDV", NewEmisData!$B:$B, $A377, NewEmisData!$C:$C, $H377, NewEmisData!$D:$D, AP$2))</f>
        <v>7.4526067369789506E-2</v>
      </c>
      <c r="AQ377" s="335">
        <f>$I377*IF($G377="Pickup", SUMIFS(NewEmisData!G:G, NewEmisData!$A:$A, "Pickup", NewEmisData!$B:$B, $A377, NewEmisData!$C:$C, $H377, NewEmisData!$D:$D, AQ$2), SUMIFS(NewEmisData!G:G, NewEmisData!$A:$A, "LDV", NewEmisData!$B:$B, $A377, NewEmisData!$C:$C, $H377, NewEmisData!$D:$D, AQ$2))</f>
        <v>7.4526039586762793E-2</v>
      </c>
      <c r="AR377" s="335">
        <f>$I377*IF($G377="Pickup", SUMIFS(NewEmisData!H:H, NewEmisData!$A:$A, "Pickup", NewEmisData!$B:$B, $A377, NewEmisData!$C:$C, $H377, NewEmisData!$D:$D, AR$2), SUMIFS(NewEmisData!H:H, NewEmisData!$A:$A, "LDV", NewEmisData!$B:$B, $A377, NewEmisData!$C:$C, $H377, NewEmisData!$D:$D, AR$2))</f>
        <v>7.4526082672864202E-2</v>
      </c>
      <c r="AS377" s="335">
        <f>$I377*IF($G377="Pickup", SUMIFS(NewEmisData!I:I, NewEmisData!$A:$A, "Pickup", NewEmisData!$B:$B, $A377, NewEmisData!$C:$C, $H377, NewEmisData!$D:$D, AS$2), SUMIFS(NewEmisData!I:I, NewEmisData!$A:$A, "LDV", NewEmisData!$B:$B, $A377, NewEmisData!$C:$C, $H377, NewEmisData!$D:$D, AS$2))</f>
        <v>7.4526031771725496E-2</v>
      </c>
      <c r="AT377" s="335">
        <f>$I377*IF($G377="Pickup", SUMIFS(NewEmisData!J:J, NewEmisData!$A:$A, "Pickup", NewEmisData!$B:$B, $A377, NewEmisData!$C:$C, $H377, NewEmisData!$D:$D, AT$2), SUMIFS(NewEmisData!J:J, NewEmisData!$A:$A, "LDV", NewEmisData!$B:$B, $A377, NewEmisData!$C:$C, $H377, NewEmisData!$D:$D, AT$2))</f>
        <v>7.4526070650223306E-2</v>
      </c>
      <c r="AU377" s="335">
        <f>$I377*IF($G377="Pickup", SUMIFS(NewEmisData!K:K, NewEmisData!$A:$A, "Pickup", NewEmisData!$B:$B, $A377, NewEmisData!$C:$C, $H377, NewEmisData!$D:$D, AU$2), SUMIFS(NewEmisData!K:K, NewEmisData!$A:$A, "LDV", NewEmisData!$B:$B, $A377, NewEmisData!$C:$C, $H377, NewEmisData!$D:$D, AU$2))</f>
        <v>7.4526042307150001E-2</v>
      </c>
      <c r="AV377" s="335">
        <f>$I377*IF($G377="Pickup", SUMIFS(NewEmisData!L:L, NewEmisData!$A:$A, "Pickup", NewEmisData!$B:$B, $A377, NewEmisData!$C:$C, $H377, NewEmisData!$D:$D, AV$2), SUMIFS(NewEmisData!L:L, NewEmisData!$A:$A, "LDV", NewEmisData!$B:$B, $A377, NewEmisData!$C:$C, $H377, NewEmisData!$D:$D, AV$2))</f>
        <v>7.4526038743875506E-2</v>
      </c>
      <c r="AW377" s="335">
        <f>$I377*IF($G377="Pickup", SUMIFS(NewEmisData!M:M, NewEmisData!$A:$A, "Pickup", NewEmisData!$B:$B, $A377, NewEmisData!$C:$C, $H377, NewEmisData!$D:$D, AW$2), SUMIFS(NewEmisData!M:M, NewEmisData!$A:$A, "LDV", NewEmisData!$B:$B, $A377, NewEmisData!$C:$C, $H377, NewEmisData!$D:$D, AW$2))</f>
        <v>7.4526038743875506E-2</v>
      </c>
      <c r="AX377" s="335">
        <v>2.3805319372350052E-2</v>
      </c>
      <c r="AY377" s="335">
        <f>$I377*IF($G377="Pickup", SUMIFS(NewEmisData!E:E, NewEmisData!$A:$A, "Pickup", NewEmisData!$B:$B, $A377, NewEmisData!$C:$C, $H377, NewEmisData!$D:$D, AY$2), SUMIFS(NewEmisData!E:E, NewEmisData!$A:$A, "LDV", NewEmisData!$B:$B, $A377, NewEmisData!$C:$C, $H377, NewEmisData!$D:$D, AY$2))</f>
        <v>9.6092368235423907E-3</v>
      </c>
      <c r="AZ377" s="335">
        <f>$I377*IF($G377="Pickup", SUMIFS(NewEmisData!F:F, NewEmisData!$A:$A, "Pickup", NewEmisData!$B:$B, $A377, NewEmisData!$C:$C, $H377, NewEmisData!$D:$D, AZ$2), SUMIFS(NewEmisData!F:F, NewEmisData!$A:$A, "LDV", NewEmisData!$B:$B, $A377, NewEmisData!$C:$C, $H377, NewEmisData!$D:$D, AZ$2))</f>
        <v>9.6092368235423907E-3</v>
      </c>
      <c r="BA377" s="335">
        <f>$I377*IF($G377="Pickup", SUMIFS(NewEmisData!G:G, NewEmisData!$A:$A, "Pickup", NewEmisData!$B:$B, $A377, NewEmisData!$C:$C, $H377, NewEmisData!$D:$D, BA$2), SUMIFS(NewEmisData!G:G, NewEmisData!$A:$A, "LDV", NewEmisData!$B:$B, $A377, NewEmisData!$C:$C, $H377, NewEmisData!$D:$D, BA$2))</f>
        <v>9.6092257463787894E-3</v>
      </c>
      <c r="BB377" s="335">
        <f>$I377*IF($G377="Pickup", SUMIFS(NewEmisData!H:H, NewEmisData!$A:$A, "Pickup", NewEmisData!$B:$B, $A377, NewEmisData!$C:$C, $H377, NewEmisData!$D:$D, BB$2), SUMIFS(NewEmisData!H:H, NewEmisData!$A:$A, "LDV", NewEmisData!$B:$B, $A377, NewEmisData!$C:$C, $H377, NewEmisData!$D:$D, BB$2))</f>
        <v>9.6092345509158992E-3</v>
      </c>
      <c r="BC377" s="335">
        <f>$I377*IF($G377="Pickup", SUMIFS(NewEmisData!I:I, NewEmisData!$A:$A, "Pickup", NewEmisData!$B:$B, $A377, NewEmisData!$C:$C, $H377, NewEmisData!$D:$D, BC$2), SUMIFS(NewEmisData!I:I, NewEmisData!$A:$A, "LDV", NewEmisData!$B:$B, $A377, NewEmisData!$C:$C, $H377, NewEmisData!$D:$D, BC$2))</f>
        <v>9.6092257298777996E-3</v>
      </c>
      <c r="BD377" s="335">
        <f>$I377*IF($G377="Pickup", SUMIFS(NewEmisData!J:J, NewEmisData!$A:$A, "Pickup", NewEmisData!$B:$B, $A377, NewEmisData!$C:$C, $H377, NewEmisData!$D:$D, BD$2), SUMIFS(NewEmisData!J:J, NewEmisData!$A:$A, "LDV", NewEmisData!$B:$B, $A377, NewEmisData!$C:$C, $H377, NewEmisData!$D:$D, BD$2))</f>
        <v>9.6092389204882993E-3</v>
      </c>
      <c r="BE377" s="335">
        <f>$I377*IF($G377="Pickup", SUMIFS(NewEmisData!K:K, NewEmisData!$A:$A, "Pickup", NewEmisData!$B:$B, $A377, NewEmisData!$C:$C, $H377, NewEmisData!$D:$D, BE$2), SUMIFS(NewEmisData!K:K, NewEmisData!$A:$A, "LDV", NewEmisData!$B:$B, $A377, NewEmisData!$C:$C, $H377, NewEmisData!$D:$D, BE$2))</f>
        <v>9.6092263841740799E-3</v>
      </c>
      <c r="BF377" s="335">
        <f>$I377*IF($G377="Pickup", SUMIFS(NewEmisData!L:L, NewEmisData!$A:$A, "Pickup", NewEmisData!$B:$B, $A377, NewEmisData!$C:$C, $H377, NewEmisData!$D:$D, BF$2), SUMIFS(NewEmisData!L:L, NewEmisData!$A:$A, "LDV", NewEmisData!$B:$B, $A377, NewEmisData!$C:$C, $H377, NewEmisData!$D:$D, BF$2))</f>
        <v>9.6092238087385901E-3</v>
      </c>
      <c r="BG377" s="335">
        <f>$I377*IF($G377="Pickup", SUMIFS(NewEmisData!M:M, NewEmisData!$A:$A, "Pickup", NewEmisData!$B:$B, $A377, NewEmisData!$C:$C, $H377, NewEmisData!$D:$D, BG$2), SUMIFS(NewEmisData!M:M, NewEmisData!$A:$A, "LDV", NewEmisData!$B:$B, $A377, NewEmisData!$C:$C, $H377, NewEmisData!$D:$D, BG$2))</f>
        <v>9.6092238087385901E-3</v>
      </c>
      <c r="BH377" s="335">
        <v>1.6506531515565108E-3</v>
      </c>
      <c r="BI377" s="335">
        <f>$I377*IF($G377="Pickup", SUMIFS(NewEmisData!E:E, NewEmisData!$A:$A, "Pickup", NewEmisData!$B:$B, $A377, NewEmisData!$C:$C, $H377, NewEmisData!$D:$D, BI$2), SUMIFS(NewEmisData!E:E, NewEmisData!$A:$A, "LDV", NewEmisData!$B:$B, $A377, NewEmisData!$C:$C, $H377, NewEmisData!$D:$D, BI$2))</f>
        <v>0</v>
      </c>
      <c r="BJ377" s="335">
        <f>$I377*IF($G377="Pickup", SUMIFS(NewEmisData!F:F, NewEmisData!$A:$A, "Pickup", NewEmisData!$B:$B, $A377, NewEmisData!$C:$C, $H377, NewEmisData!$D:$D, BJ$2), SUMIFS(NewEmisData!F:F, NewEmisData!$A:$A, "LDV", NewEmisData!$B:$B, $A377, NewEmisData!$C:$C, $H377, NewEmisData!$D:$D, BJ$2))</f>
        <v>0</v>
      </c>
      <c r="BK377" s="335">
        <f>$I377*IF($G377="Pickup", SUMIFS(NewEmisData!G:G, NewEmisData!$A:$A, "Pickup", NewEmisData!$B:$B, $A377, NewEmisData!$C:$C, $H377, NewEmisData!$D:$D, BK$2), SUMIFS(NewEmisData!G:G, NewEmisData!$A:$A, "LDV", NewEmisData!$B:$B, $A377, NewEmisData!$C:$C, $H377, NewEmisData!$D:$D, BK$2))</f>
        <v>0</v>
      </c>
      <c r="BL377" s="335">
        <f>$I377*IF($G377="Pickup", SUMIFS(NewEmisData!H:H, NewEmisData!$A:$A, "Pickup", NewEmisData!$B:$B, $A377, NewEmisData!$C:$C, $H377, NewEmisData!$D:$D, BL$2), SUMIFS(NewEmisData!H:H, NewEmisData!$A:$A, "LDV", NewEmisData!$B:$B, $A377, NewEmisData!$C:$C, $H377, NewEmisData!$D:$D, BL$2))</f>
        <v>0</v>
      </c>
      <c r="BM377" s="335">
        <f>$I377*IF($G377="Pickup", SUMIFS(NewEmisData!I:I, NewEmisData!$A:$A, "Pickup", NewEmisData!$B:$B, $A377, NewEmisData!$C:$C, $H377, NewEmisData!$D:$D, BM$2), SUMIFS(NewEmisData!I:I, NewEmisData!$A:$A, "LDV", NewEmisData!$B:$B, $A377, NewEmisData!$C:$C, $H377, NewEmisData!$D:$D, BM$2))</f>
        <v>0</v>
      </c>
      <c r="BN377" s="335">
        <f>$I377*IF($G377="Pickup", SUMIFS(NewEmisData!J:J, NewEmisData!$A:$A, "Pickup", NewEmisData!$B:$B, $A377, NewEmisData!$C:$C, $H377, NewEmisData!$D:$D, BN$2), SUMIFS(NewEmisData!J:J, NewEmisData!$A:$A, "LDV", NewEmisData!$B:$B, $A377, NewEmisData!$C:$C, $H377, NewEmisData!$D:$D, BN$2))</f>
        <v>0</v>
      </c>
      <c r="BO377" s="335">
        <f>$I377*IF($G377="Pickup", SUMIFS(NewEmisData!K:K, NewEmisData!$A:$A, "Pickup", NewEmisData!$B:$B, $A377, NewEmisData!$C:$C, $H377, NewEmisData!$D:$D, BO$2), SUMIFS(NewEmisData!K:K, NewEmisData!$A:$A, "LDV", NewEmisData!$B:$B, $A377, NewEmisData!$C:$C, $H377, NewEmisData!$D:$D, BO$2))</f>
        <v>0</v>
      </c>
      <c r="BP377" s="335">
        <f>$I377*IF($G377="Pickup", SUMIFS(NewEmisData!L:L, NewEmisData!$A:$A, "Pickup", NewEmisData!$B:$B, $A377, NewEmisData!$C:$C, $H377, NewEmisData!$D:$D, BP$2), SUMIFS(NewEmisData!L:L, NewEmisData!$A:$A, "LDV", NewEmisData!$B:$B, $A377, NewEmisData!$C:$C, $H377, NewEmisData!$D:$D, BP$2))</f>
        <v>0</v>
      </c>
      <c r="BQ377" s="335">
        <f>$I377*IF($G377="Pickup", SUMIFS(NewEmisData!M:M, NewEmisData!$A:$A, "Pickup", NewEmisData!$B:$B, $A377, NewEmisData!$C:$C, $H377, NewEmisData!$D:$D, BQ$2), SUMIFS(NewEmisData!M:M, NewEmisData!$A:$A, "LDV", NewEmisData!$B:$B, $A377, NewEmisData!$C:$C, $H377, NewEmisData!$D:$D, BQ$2))</f>
        <v>0</v>
      </c>
      <c r="BR377" s="335">
        <v>0</v>
      </c>
      <c r="BS377" s="335">
        <f>$I377*IF($G377="Pickup", SUMIFS(NewEmisData!E:E, NewEmisData!$A:$A, "Pickup", NewEmisData!$B:$B, $A377, NewEmisData!$C:$C, $H377, NewEmisData!$D:$D, BS$2), SUMIFS(NewEmisData!E:E, NewEmisData!$A:$A, "LDV", NewEmisData!$B:$B, $A377, NewEmisData!$C:$C, $H377, NewEmisData!$D:$D, BS$2))</f>
        <v>0</v>
      </c>
      <c r="BT377" s="335">
        <f>$I377*IF($G377="Pickup", SUMIFS(NewEmisData!F:F, NewEmisData!$A:$A, "Pickup", NewEmisData!$B:$B, $A377, NewEmisData!$C:$C, $H377, NewEmisData!$D:$D, BT$2), SUMIFS(NewEmisData!F:F, NewEmisData!$A:$A, "LDV", NewEmisData!$B:$B, $A377, NewEmisData!$C:$C, $H377, NewEmisData!$D:$D, BT$2))</f>
        <v>0</v>
      </c>
      <c r="BU377" s="335">
        <f>$I377*IF($G377="Pickup", SUMIFS(NewEmisData!G:G, NewEmisData!$A:$A, "Pickup", NewEmisData!$B:$B, $A377, NewEmisData!$C:$C, $H377, NewEmisData!$D:$D, BU$2), SUMIFS(NewEmisData!G:G, NewEmisData!$A:$A, "LDV", NewEmisData!$B:$B, $A377, NewEmisData!$C:$C, $H377, NewEmisData!$D:$D, BU$2))</f>
        <v>0</v>
      </c>
      <c r="BV377" s="335">
        <f>$I377*IF($G377="Pickup", SUMIFS(NewEmisData!H:H, NewEmisData!$A:$A, "Pickup", NewEmisData!$B:$B, $A377, NewEmisData!$C:$C, $H377, NewEmisData!$D:$D, BV$2), SUMIFS(NewEmisData!H:H, NewEmisData!$A:$A, "LDV", NewEmisData!$B:$B, $A377, NewEmisData!$C:$C, $H377, NewEmisData!$D:$D, BV$2))</f>
        <v>0</v>
      </c>
      <c r="BW377" s="335">
        <f>$I377*IF($G377="Pickup", SUMIFS(NewEmisData!I:I, NewEmisData!$A:$A, "Pickup", NewEmisData!$B:$B, $A377, NewEmisData!$C:$C, $H377, NewEmisData!$D:$D, BW$2), SUMIFS(NewEmisData!I:I, NewEmisData!$A:$A, "LDV", NewEmisData!$B:$B, $A377, NewEmisData!$C:$C, $H377, NewEmisData!$D:$D, BW$2))</f>
        <v>0</v>
      </c>
      <c r="BX377" s="335">
        <f>$I377*IF($G377="Pickup", SUMIFS(NewEmisData!J:J, NewEmisData!$A:$A, "Pickup", NewEmisData!$B:$B, $A377, NewEmisData!$C:$C, $H377, NewEmisData!$D:$D, BX$2), SUMIFS(NewEmisData!J:J, NewEmisData!$A:$A, "LDV", NewEmisData!$B:$B, $A377, NewEmisData!$C:$C, $H377, NewEmisData!$D:$D, BX$2))</f>
        <v>0</v>
      </c>
      <c r="BY377" s="335">
        <f>$I377*IF($G377="Pickup", SUMIFS(NewEmisData!K:K, NewEmisData!$A:$A, "Pickup", NewEmisData!$B:$B, $A377, NewEmisData!$C:$C, $H377, NewEmisData!$D:$D, BY$2), SUMIFS(NewEmisData!K:K, NewEmisData!$A:$A, "LDV", NewEmisData!$B:$B, $A377, NewEmisData!$C:$C, $H377, NewEmisData!$D:$D, BY$2))</f>
        <v>0</v>
      </c>
      <c r="BZ377" s="335">
        <f>$I377*IF($G377="Pickup", SUMIFS(NewEmisData!L:L, NewEmisData!$A:$A, "Pickup", NewEmisData!$B:$B, $A377, NewEmisData!$C:$C, $H377, NewEmisData!$D:$D, BZ$2), SUMIFS(NewEmisData!L:L, NewEmisData!$A:$A, "LDV", NewEmisData!$B:$B, $A377, NewEmisData!$C:$C, $H377, NewEmisData!$D:$D, BZ$2))</f>
        <v>0</v>
      </c>
      <c r="CA377" s="335">
        <f>$I377*IF($G377="Pickup", SUMIFS(NewEmisData!M:M, NewEmisData!$A:$A, "Pickup", NewEmisData!$B:$B, $A377, NewEmisData!$C:$C, $H377, NewEmisData!$D:$D, CA$2), SUMIFS(NewEmisData!M:M, NewEmisData!$A:$A, "LDV", NewEmisData!$B:$B, $A377, NewEmisData!$C:$C, $H377, NewEmisData!$D:$D, CA$2))</f>
        <v>0</v>
      </c>
      <c r="CB377" s="335">
        <v>0</v>
      </c>
      <c r="CC377" s="335">
        <f>$I377*IF($G377="Pickup", SUMIFS(NewEmisData!E:E, NewEmisData!$A:$A, "Pickup", NewEmisData!$B:$B, $A377, NewEmisData!$C:$C, $H377, NewEmisData!$D:$D, CC$2), SUMIFS(NewEmisData!E:E, NewEmisData!$A:$A, "LDV", NewEmisData!$B:$B, $A377, NewEmisData!$C:$C, $H377, NewEmisData!$D:$D, CC$2))</f>
        <v>0</v>
      </c>
      <c r="CD377" s="335">
        <f>$I377*IF($G377="Pickup", SUMIFS(NewEmisData!F:F, NewEmisData!$A:$A, "Pickup", NewEmisData!$B:$B, $A377, NewEmisData!$C:$C, $H377, NewEmisData!$D:$D, CD$2), SUMIFS(NewEmisData!F:F, NewEmisData!$A:$A, "LDV", NewEmisData!$B:$B, $A377, NewEmisData!$C:$C, $H377, NewEmisData!$D:$D, CD$2))</f>
        <v>0</v>
      </c>
      <c r="CE377" s="335">
        <f>$I377*IF($G377="Pickup", SUMIFS(NewEmisData!G:G, NewEmisData!$A:$A, "Pickup", NewEmisData!$B:$B, $A377, NewEmisData!$C:$C, $H377, NewEmisData!$D:$D, CE$2), SUMIFS(NewEmisData!G:G, NewEmisData!$A:$A, "LDV", NewEmisData!$B:$B, $A377, NewEmisData!$C:$C, $H377, NewEmisData!$D:$D, CE$2))</f>
        <v>0</v>
      </c>
      <c r="CF377" s="335">
        <f>$I377*IF($G377="Pickup", SUMIFS(NewEmisData!H:H, NewEmisData!$A:$A, "Pickup", NewEmisData!$B:$B, $A377, NewEmisData!$C:$C, $H377, NewEmisData!$D:$D, CF$2), SUMIFS(NewEmisData!H:H, NewEmisData!$A:$A, "LDV", NewEmisData!$B:$B, $A377, NewEmisData!$C:$C, $H377, NewEmisData!$D:$D, CF$2))</f>
        <v>0</v>
      </c>
      <c r="CG377" s="335">
        <f>$I377*IF($G377="Pickup", SUMIFS(NewEmisData!I:I, NewEmisData!$A:$A, "Pickup", NewEmisData!$B:$B, $A377, NewEmisData!$C:$C, $H377, NewEmisData!$D:$D, CG$2), SUMIFS(NewEmisData!I:I, NewEmisData!$A:$A, "LDV", NewEmisData!$B:$B, $A377, NewEmisData!$C:$C, $H377, NewEmisData!$D:$D, CG$2))</f>
        <v>0</v>
      </c>
      <c r="CH377" s="335">
        <f>$I377*IF($G377="Pickup", SUMIFS(NewEmisData!J:J, NewEmisData!$A:$A, "Pickup", NewEmisData!$B:$B, $A377, NewEmisData!$C:$C, $H377, NewEmisData!$D:$D, CH$2), SUMIFS(NewEmisData!J:J, NewEmisData!$A:$A, "LDV", NewEmisData!$B:$B, $A377, NewEmisData!$C:$C, $H377, NewEmisData!$D:$D, CH$2))</f>
        <v>0</v>
      </c>
      <c r="CI377" s="335">
        <f>$I377*IF($G377="Pickup", SUMIFS(NewEmisData!K:K, NewEmisData!$A:$A, "Pickup", NewEmisData!$B:$B, $A377, NewEmisData!$C:$C, $H377, NewEmisData!$D:$D, CI$2), SUMIFS(NewEmisData!K:K, NewEmisData!$A:$A, "LDV", NewEmisData!$B:$B, $A377, NewEmisData!$C:$C, $H377, NewEmisData!$D:$D, CI$2))</f>
        <v>0</v>
      </c>
      <c r="CJ377" s="335">
        <f>$I377*IF($G377="Pickup", SUMIFS(NewEmisData!L:L, NewEmisData!$A:$A, "Pickup", NewEmisData!$B:$B, $A377, NewEmisData!$C:$C, $H377, NewEmisData!$D:$D, CJ$2), SUMIFS(NewEmisData!L:L, NewEmisData!$A:$A, "LDV", NewEmisData!$B:$B, $A377, NewEmisData!$C:$C, $H377, NewEmisData!$D:$D, CJ$2))</f>
        <v>0</v>
      </c>
      <c r="CK377" s="335">
        <f>$I377*IF($G377="Pickup", SUMIFS(NewEmisData!M:M, NewEmisData!$A:$A, "Pickup", NewEmisData!$B:$B, $A377, NewEmisData!$C:$C, $H377, NewEmisData!$D:$D, CK$2), SUMIFS(NewEmisData!M:M, NewEmisData!$A:$A, "LDV", NewEmisData!$B:$B, $A377, NewEmisData!$C:$C, $H377, NewEmisData!$D:$D, CK$2))</f>
        <v>0</v>
      </c>
      <c r="CL377" s="335">
        <v>0</v>
      </c>
      <c r="CM377" s="335">
        <f>$I377*IF($G377="Pickup", SUMIFS(NewEmisData!E:E, NewEmisData!$A:$A, "Pickup", NewEmisData!$B:$B, $A377, NewEmisData!$C:$C, $H377, NewEmisData!$D:$D, CM$2), SUMIFS(NewEmisData!E:E, NewEmisData!$A:$A, "LDV", NewEmisData!$B:$B, $A377, NewEmisData!$C:$C, $H377, NewEmisData!$D:$D, CM$2))</f>
        <v>0</v>
      </c>
      <c r="CN377" s="335">
        <f>$I377*IF($G377="Pickup", SUMIFS(NewEmisData!F:F, NewEmisData!$A:$A, "Pickup", NewEmisData!$B:$B, $A377, NewEmisData!$C:$C, $H377, NewEmisData!$D:$D, CN$2), SUMIFS(NewEmisData!F:F, NewEmisData!$A:$A, "LDV", NewEmisData!$B:$B, $A377, NewEmisData!$C:$C, $H377, NewEmisData!$D:$D, CN$2))</f>
        <v>0</v>
      </c>
      <c r="CO377" s="335">
        <f>$I377*IF($G377="Pickup", SUMIFS(NewEmisData!G:G, NewEmisData!$A:$A, "Pickup", NewEmisData!$B:$B, $A377, NewEmisData!$C:$C, $H377, NewEmisData!$D:$D, CO$2), SUMIFS(NewEmisData!G:G, NewEmisData!$A:$A, "LDV", NewEmisData!$B:$B, $A377, NewEmisData!$C:$C, $H377, NewEmisData!$D:$D, CO$2))</f>
        <v>0</v>
      </c>
      <c r="CP377" s="335">
        <f>$I377*IF($G377="Pickup", SUMIFS(NewEmisData!H:H, NewEmisData!$A:$A, "Pickup", NewEmisData!$B:$B, $A377, NewEmisData!$C:$C, $H377, NewEmisData!$D:$D, CP$2), SUMIFS(NewEmisData!H:H, NewEmisData!$A:$A, "LDV", NewEmisData!$B:$B, $A377, NewEmisData!$C:$C, $H377, NewEmisData!$D:$D, CP$2))</f>
        <v>0</v>
      </c>
      <c r="CQ377" s="335">
        <f>$I377*IF($G377="Pickup", SUMIFS(NewEmisData!I:I, NewEmisData!$A:$A, "Pickup", NewEmisData!$B:$B, $A377, NewEmisData!$C:$C, $H377, NewEmisData!$D:$D, CQ$2), SUMIFS(NewEmisData!I:I, NewEmisData!$A:$A, "LDV", NewEmisData!$B:$B, $A377, NewEmisData!$C:$C, $H377, NewEmisData!$D:$D, CQ$2))</f>
        <v>0</v>
      </c>
      <c r="CR377" s="335">
        <f>$I377*IF($G377="Pickup", SUMIFS(NewEmisData!J:J, NewEmisData!$A:$A, "Pickup", NewEmisData!$B:$B, $A377, NewEmisData!$C:$C, $H377, NewEmisData!$D:$D, CR$2), SUMIFS(NewEmisData!J:J, NewEmisData!$A:$A, "LDV", NewEmisData!$B:$B, $A377, NewEmisData!$C:$C, $H377, NewEmisData!$D:$D, CR$2))</f>
        <v>0</v>
      </c>
      <c r="CS377" s="335">
        <f>$I377*IF($G377="Pickup", SUMIFS(NewEmisData!K:K, NewEmisData!$A:$A, "Pickup", NewEmisData!$B:$B, $A377, NewEmisData!$C:$C, $H377, NewEmisData!$D:$D, CS$2), SUMIFS(NewEmisData!K:K, NewEmisData!$A:$A, "LDV", NewEmisData!$B:$B, $A377, NewEmisData!$C:$C, $H377, NewEmisData!$D:$D, CS$2))</f>
        <v>0</v>
      </c>
      <c r="CT377" s="335">
        <f>$I377*IF($G377="Pickup", SUMIFS(NewEmisData!L:L, NewEmisData!$A:$A, "Pickup", NewEmisData!$B:$B, $A377, NewEmisData!$C:$C, $H377, NewEmisData!$D:$D, CT$2), SUMIFS(NewEmisData!L:L, NewEmisData!$A:$A, "LDV", NewEmisData!$B:$B, $A377, NewEmisData!$C:$C, $H377, NewEmisData!$D:$D, CT$2))</f>
        <v>0</v>
      </c>
      <c r="CU377" s="335">
        <f>$I377*IF($G377="Pickup", SUMIFS(NewEmisData!M:M, NewEmisData!$A:$A, "Pickup", NewEmisData!$B:$B, $A377, NewEmisData!$C:$C, $H377, NewEmisData!$D:$D, CU$2), SUMIFS(NewEmisData!M:M, NewEmisData!$A:$A, "LDV", NewEmisData!$B:$B, $A377, NewEmisData!$C:$C, $H377, NewEmisData!$D:$D, CU$2))</f>
        <v>0</v>
      </c>
      <c r="CV377" s="335">
        <v>0</v>
      </c>
      <c r="CW377" s="335">
        <v>0</v>
      </c>
      <c r="CX377" s="335">
        <v>0</v>
      </c>
      <c r="CY377" s="335">
        <v>0</v>
      </c>
      <c r="CZ377" s="335">
        <v>0</v>
      </c>
      <c r="DA377" s="335">
        <v>0</v>
      </c>
      <c r="DB377" s="335">
        <v>0</v>
      </c>
      <c r="DC377" s="335">
        <v>0</v>
      </c>
      <c r="DD377" s="335">
        <v>0</v>
      </c>
      <c r="DE377" s="335">
        <v>0</v>
      </c>
      <c r="DF377" s="335">
        <v>0</v>
      </c>
      <c r="DG377" s="335">
        <f>$I377*IF($G377="Pickup", SUMIFS(NewEmisData!E:E, NewEmisData!$A:$A, "Pickup", NewEmisData!$B:$B, $A377, NewEmisData!$C:$C, $H377, NewEmisData!$D:$D, DG$2), SUMIFS(NewEmisData!E:E, NewEmisData!$A:$A, "LDV", NewEmisData!$B:$B, $A377, NewEmisData!$C:$C, $H377, NewEmisData!$D:$D, DG$2))</f>
        <v>0</v>
      </c>
      <c r="DH377" s="335">
        <f>$I377*IF($G377="Pickup", SUMIFS(NewEmisData!F:F, NewEmisData!$A:$A, "Pickup", NewEmisData!$B:$B, $A377, NewEmisData!$C:$C, $H377, NewEmisData!$D:$D, DH$2), SUMIFS(NewEmisData!F:F, NewEmisData!$A:$A, "LDV", NewEmisData!$B:$B, $A377, NewEmisData!$C:$C, $H377, NewEmisData!$D:$D, DH$2))</f>
        <v>0</v>
      </c>
      <c r="DI377" s="335">
        <f>$I377*IF($G377="Pickup", SUMIFS(NewEmisData!G:G, NewEmisData!$A:$A, "Pickup", NewEmisData!$B:$B, $A377, NewEmisData!$C:$C, $H377, NewEmisData!$D:$D, DI$2), SUMIFS(NewEmisData!G:G, NewEmisData!$A:$A, "LDV", NewEmisData!$B:$B, $A377, NewEmisData!$C:$C, $H377, NewEmisData!$D:$D, DI$2))</f>
        <v>0</v>
      </c>
      <c r="DJ377" s="335">
        <f>$I377*IF($G377="Pickup", SUMIFS(NewEmisData!H:H, NewEmisData!$A:$A, "Pickup", NewEmisData!$B:$B, $A377, NewEmisData!$C:$C, $H377, NewEmisData!$D:$D, DJ$2), SUMIFS(NewEmisData!H:H, NewEmisData!$A:$A, "LDV", NewEmisData!$B:$B, $A377, NewEmisData!$C:$C, $H377, NewEmisData!$D:$D, DJ$2))</f>
        <v>0</v>
      </c>
      <c r="DK377" s="335">
        <f>$I377*IF($G377="Pickup", SUMIFS(NewEmisData!I:I, NewEmisData!$A:$A, "Pickup", NewEmisData!$B:$B, $A377, NewEmisData!$C:$C, $H377, NewEmisData!$D:$D, DK$2), SUMIFS(NewEmisData!I:I, NewEmisData!$A:$A, "LDV", NewEmisData!$B:$B, $A377, NewEmisData!$C:$C, $H377, NewEmisData!$D:$D, DK$2))</f>
        <v>0</v>
      </c>
      <c r="DL377" s="335">
        <f>$I377*IF($G377="Pickup", SUMIFS(NewEmisData!J:J, NewEmisData!$A:$A, "Pickup", NewEmisData!$B:$B, $A377, NewEmisData!$C:$C, $H377, NewEmisData!$D:$D, DL$2), SUMIFS(NewEmisData!J:J, NewEmisData!$A:$A, "LDV", NewEmisData!$B:$B, $A377, NewEmisData!$C:$C, $H377, NewEmisData!$D:$D, DL$2))</f>
        <v>0</v>
      </c>
      <c r="DM377" s="335">
        <f>$I377*IF($G377="Pickup", SUMIFS(NewEmisData!K:K, NewEmisData!$A:$A, "Pickup", NewEmisData!$B:$B, $A377, NewEmisData!$C:$C, $H377, NewEmisData!$D:$D, DM$2), SUMIFS(NewEmisData!K:K, NewEmisData!$A:$A, "LDV", NewEmisData!$B:$B, $A377, NewEmisData!$C:$C, $H377, NewEmisData!$D:$D, DM$2))</f>
        <v>0</v>
      </c>
      <c r="DN377" s="335">
        <f>$I377*IF($G377="Pickup", SUMIFS(NewEmisData!L:L, NewEmisData!$A:$A, "Pickup", NewEmisData!$B:$B, $A377, NewEmisData!$C:$C, $H377, NewEmisData!$D:$D, DN$2), SUMIFS(NewEmisData!L:L, NewEmisData!$A:$A, "LDV", NewEmisData!$B:$B, $A377, NewEmisData!$C:$C, $H377, NewEmisData!$D:$D, DN$2))</f>
        <v>0</v>
      </c>
      <c r="DO377" s="335">
        <f>$I377*IF($G377="Pickup", SUMIFS(NewEmisData!M:M, NewEmisData!$A:$A, "Pickup", NewEmisData!$B:$B, $A377, NewEmisData!$C:$C, $H377, NewEmisData!$D:$D, DO$2), SUMIFS(NewEmisData!M:M, NewEmisData!$A:$A, "LDV", NewEmisData!$B:$B, $A377, NewEmisData!$C:$C, $H377, NewEmisData!$D:$D, DO$2))</f>
        <v>0</v>
      </c>
      <c r="DP377" s="335">
        <v>0</v>
      </c>
      <c r="DQ377" s="335">
        <f>$I377*IF($G377="Pickup", SUMIFS(NewEmisData!E:E, NewEmisData!$A:$A, "Pickup", NewEmisData!$B:$B, $A377, NewEmisData!$C:$C, $H377, NewEmisData!$D:$D, DQ$2), SUMIFS(NewEmisData!E:E, NewEmisData!$A:$A, "LDV", NewEmisData!$B:$B, $A377, NewEmisData!$C:$C, $H377, NewEmisData!$D:$D, DQ$2))</f>
        <v>0</v>
      </c>
      <c r="DR377" s="335">
        <f>$I377*IF($G377="Pickup", SUMIFS(NewEmisData!F:F, NewEmisData!$A:$A, "Pickup", NewEmisData!$B:$B, $A377, NewEmisData!$C:$C, $H377, NewEmisData!$D:$D, DR$2), SUMIFS(NewEmisData!F:F, NewEmisData!$A:$A, "LDV", NewEmisData!$B:$B, $A377, NewEmisData!$C:$C, $H377, NewEmisData!$D:$D, DR$2))</f>
        <v>0</v>
      </c>
      <c r="DS377" s="335">
        <f>$I377*IF($G377="Pickup", SUMIFS(NewEmisData!G:G, NewEmisData!$A:$A, "Pickup", NewEmisData!$B:$B, $A377, NewEmisData!$C:$C, $H377, NewEmisData!$D:$D, DS$2), SUMIFS(NewEmisData!G:G, NewEmisData!$A:$A, "LDV", NewEmisData!$B:$B, $A377, NewEmisData!$C:$C, $H377, NewEmisData!$D:$D, DS$2))</f>
        <v>0</v>
      </c>
      <c r="DT377" s="335">
        <f>$I377*IF($G377="Pickup", SUMIFS(NewEmisData!H:H, NewEmisData!$A:$A, "Pickup", NewEmisData!$B:$B, $A377, NewEmisData!$C:$C, $H377, NewEmisData!$D:$D, DT$2), SUMIFS(NewEmisData!H:H, NewEmisData!$A:$A, "LDV", NewEmisData!$B:$B, $A377, NewEmisData!$C:$C, $H377, NewEmisData!$D:$D, DT$2))</f>
        <v>0</v>
      </c>
      <c r="DU377" s="335">
        <f>$I377*IF($G377="Pickup", SUMIFS(NewEmisData!I:I, NewEmisData!$A:$A, "Pickup", NewEmisData!$B:$B, $A377, NewEmisData!$C:$C, $H377, NewEmisData!$D:$D, DU$2), SUMIFS(NewEmisData!I:I, NewEmisData!$A:$A, "LDV", NewEmisData!$B:$B, $A377, NewEmisData!$C:$C, $H377, NewEmisData!$D:$D, DU$2))</f>
        <v>0</v>
      </c>
      <c r="DV377" s="335">
        <f>$I377*IF($G377="Pickup", SUMIFS(NewEmisData!J:J, NewEmisData!$A:$A, "Pickup", NewEmisData!$B:$B, $A377, NewEmisData!$C:$C, $H377, NewEmisData!$D:$D, DV$2), SUMIFS(NewEmisData!J:J, NewEmisData!$A:$A, "LDV", NewEmisData!$B:$B, $A377, NewEmisData!$C:$C, $H377, NewEmisData!$D:$D, DV$2))</f>
        <v>0</v>
      </c>
      <c r="DW377" s="335">
        <f>$I377*IF($G377="Pickup", SUMIFS(NewEmisData!K:K, NewEmisData!$A:$A, "Pickup", NewEmisData!$B:$B, $A377, NewEmisData!$C:$C, $H377, NewEmisData!$D:$D, DW$2), SUMIFS(NewEmisData!K:K, NewEmisData!$A:$A, "LDV", NewEmisData!$B:$B, $A377, NewEmisData!$C:$C, $H377, NewEmisData!$D:$D, DW$2))</f>
        <v>0</v>
      </c>
      <c r="DX377" s="335">
        <f>$I377*IF($G377="Pickup", SUMIFS(NewEmisData!L:L, NewEmisData!$A:$A, "Pickup", NewEmisData!$B:$B, $A377, NewEmisData!$C:$C, $H377, NewEmisData!$D:$D, DX$2), SUMIFS(NewEmisData!L:L, NewEmisData!$A:$A, "LDV", NewEmisData!$B:$B, $A377, NewEmisData!$C:$C, $H377, NewEmisData!$D:$D, DX$2))</f>
        <v>0</v>
      </c>
      <c r="DY377" s="335">
        <f>$I377*IF($G377="Pickup", SUMIFS(NewEmisData!M:M, NewEmisData!$A:$A, "Pickup", NewEmisData!$B:$B, $A377, NewEmisData!$C:$C, $H377, NewEmisData!$D:$D, DY$2), SUMIFS(NewEmisData!M:M, NewEmisData!$A:$A, "LDV", NewEmisData!$B:$B, $A377, NewEmisData!$C:$C, $H377, NewEmisData!$D:$D, DY$2))</f>
        <v>0</v>
      </c>
      <c r="DZ377" s="335">
        <v>0</v>
      </c>
      <c r="EA377" s="335">
        <f t="shared" si="658"/>
        <v>0</v>
      </c>
      <c r="EB377" s="335">
        <f t="shared" si="659"/>
        <v>0</v>
      </c>
      <c r="EC377" s="335">
        <f t="shared" si="660"/>
        <v>0</v>
      </c>
      <c r="ED377" s="335">
        <f t="shared" si="661"/>
        <v>0</v>
      </c>
      <c r="EE377" s="335">
        <f t="shared" si="662"/>
        <v>0</v>
      </c>
      <c r="EF377" s="335">
        <f t="shared" si="663"/>
        <v>0</v>
      </c>
      <c r="EG377" s="335">
        <f t="shared" si="664"/>
        <v>0</v>
      </c>
      <c r="EH377" s="335">
        <f t="shared" si="665"/>
        <v>0</v>
      </c>
      <c r="EI377" s="335">
        <f t="shared" si="666"/>
        <v>0</v>
      </c>
      <c r="EJ377" s="335">
        <f t="shared" si="667"/>
        <v>0</v>
      </c>
      <c r="EK377" s="335">
        <f t="shared" si="668"/>
        <v>0</v>
      </c>
      <c r="EL377" s="335">
        <f t="shared" si="669"/>
        <v>0</v>
      </c>
      <c r="EM377" s="335">
        <f t="shared" si="670"/>
        <v>0</v>
      </c>
      <c r="EN377" s="335">
        <f t="shared" si="671"/>
        <v>0</v>
      </c>
      <c r="EO377" s="335">
        <f t="shared" si="672"/>
        <v>0</v>
      </c>
      <c r="EP377" s="335">
        <f t="shared" si="673"/>
        <v>0</v>
      </c>
      <c r="EQ377" s="335">
        <f t="shared" si="674"/>
        <v>0</v>
      </c>
      <c r="ER377" s="335">
        <f t="shared" si="675"/>
        <v>0</v>
      </c>
      <c r="ES377" s="335">
        <f t="shared" si="676"/>
        <v>0</v>
      </c>
      <c r="ET377" s="335">
        <f t="shared" si="677"/>
        <v>0</v>
      </c>
      <c r="EU377" s="335">
        <f t="shared" si="678"/>
        <v>0</v>
      </c>
      <c r="EV377" s="335">
        <f t="shared" si="679"/>
        <v>0</v>
      </c>
      <c r="EW377" s="335">
        <f t="shared" si="680"/>
        <v>0</v>
      </c>
      <c r="EX377" s="335">
        <f t="shared" si="681"/>
        <v>0</v>
      </c>
      <c r="EY377" s="335">
        <f t="shared" si="682"/>
        <v>0</v>
      </c>
      <c r="EZ377" s="335">
        <f t="shared" si="683"/>
        <v>0</v>
      </c>
      <c r="FA377" s="335">
        <f t="shared" si="684"/>
        <v>0</v>
      </c>
      <c r="FB377" s="335">
        <f t="shared" si="685"/>
        <v>0</v>
      </c>
      <c r="FC377" s="335">
        <f t="shared" si="686"/>
        <v>0</v>
      </c>
      <c r="FD377" s="335">
        <f t="shared" si="687"/>
        <v>0</v>
      </c>
      <c r="FE377" s="335">
        <f t="shared" si="688"/>
        <v>7.4526067369789506E-2</v>
      </c>
      <c r="FF377" s="335">
        <f t="shared" si="689"/>
        <v>7.4526067369789506E-2</v>
      </c>
      <c r="FG377" s="335">
        <f t="shared" si="690"/>
        <v>7.4526039586762793E-2</v>
      </c>
      <c r="FH377" s="335">
        <f t="shared" si="691"/>
        <v>7.4526082672864202E-2</v>
      </c>
      <c r="FI377" s="335">
        <f t="shared" si="692"/>
        <v>7.4526031771725496E-2</v>
      </c>
      <c r="FJ377" s="335">
        <f t="shared" si="693"/>
        <v>7.4526070650223306E-2</v>
      </c>
      <c r="FK377" s="335">
        <f t="shared" si="694"/>
        <v>7.4526042307150001E-2</v>
      </c>
      <c r="FL377" s="335">
        <f t="shared" si="695"/>
        <v>7.4526038743875506E-2</v>
      </c>
      <c r="FM377" s="335">
        <f t="shared" si="696"/>
        <v>7.4526038743875506E-2</v>
      </c>
      <c r="FN377" s="335">
        <f t="shared" si="697"/>
        <v>2.3805319372350052E-2</v>
      </c>
      <c r="FO377" s="335">
        <f t="shared" si="698"/>
        <v>9.6092368235423907E-3</v>
      </c>
      <c r="FP377" s="335">
        <f t="shared" si="699"/>
        <v>9.6092368235423907E-3</v>
      </c>
      <c r="FQ377" s="335">
        <f t="shared" si="700"/>
        <v>9.6092257463787894E-3</v>
      </c>
      <c r="FR377" s="335">
        <f t="shared" si="701"/>
        <v>9.6092345509158992E-3</v>
      </c>
      <c r="FS377" s="335">
        <f t="shared" si="702"/>
        <v>9.6092257298777996E-3</v>
      </c>
      <c r="FT377" s="335">
        <f t="shared" si="703"/>
        <v>9.6092389204882993E-3</v>
      </c>
      <c r="FU377" s="335">
        <f t="shared" si="704"/>
        <v>9.6092263841740799E-3</v>
      </c>
      <c r="FV377" s="335">
        <f t="shared" si="705"/>
        <v>9.6092238087385901E-3</v>
      </c>
      <c r="FW377" s="335">
        <f t="shared" si="706"/>
        <v>9.6092238087385901E-3</v>
      </c>
      <c r="FX377" s="335">
        <f t="shared" si="707"/>
        <v>1.6506531515565108E-3</v>
      </c>
    </row>
    <row r="378" spans="1:180" x14ac:dyDescent="0.2">
      <c r="A378" s="305" t="str">
        <f>_xlfn.CONCAT(IF(LEFT(TRIM(A377),1)="*", "*R", "R"), 1+RIGHT(TRIM(A377),1))</f>
        <v>R5</v>
      </c>
      <c r="B378" s="305" t="str">
        <f t="shared" si="724"/>
        <v>TLMCELC200</v>
      </c>
      <c r="C378" s="305" t="str">
        <f t="shared" si="725"/>
        <v>TL.ELC.MC.ELC200</v>
      </c>
      <c r="D378" s="301" t="str">
        <f t="shared" si="726"/>
        <v>bn-vmt, bn-vmt/a</v>
      </c>
      <c r="E378" s="301" t="str">
        <f t="shared" si="727"/>
        <v>TRNELC</v>
      </c>
      <c r="F378" s="301" t="str">
        <f t="shared" si="728"/>
        <v>TL</v>
      </c>
      <c r="G378" s="315" t="s">
        <v>813</v>
      </c>
      <c r="H378" s="315" t="s">
        <v>36</v>
      </c>
      <c r="I378" s="315">
        <v>1</v>
      </c>
      <c r="J378" s="315" t="str">
        <f t="shared" si="708"/>
        <v>Mini car-ELC</v>
      </c>
      <c r="K378" s="335">
        <f>$I378*IF($G378="Pickup", SUMIFS(NewEmisData!E:E, NewEmisData!$A:$A, "Pickup", NewEmisData!$B:$B, $A378, NewEmisData!$C:$C, $H378, NewEmisData!$D:$D, K$2), SUMIFS(NewEmisData!E:E, NewEmisData!$A:$A, "LDV", NewEmisData!$B:$B, $A378, NewEmisData!$C:$C, $H378, NewEmisData!$D:$D, K$2))</f>
        <v>0</v>
      </c>
      <c r="L378" s="335">
        <f>$I378*IF($G378="Pickup", SUMIFS(NewEmisData!F:F, NewEmisData!$A:$A, "Pickup", NewEmisData!$B:$B, $A378, NewEmisData!$C:$C, $H378, NewEmisData!$D:$D, L$2), SUMIFS(NewEmisData!F:F, NewEmisData!$A:$A, "LDV", NewEmisData!$B:$B, $A378, NewEmisData!$C:$C, $H378, NewEmisData!$D:$D, L$2))</f>
        <v>0</v>
      </c>
      <c r="M378" s="335">
        <f>$I378*IF($G378="Pickup", SUMIFS(NewEmisData!G:G, NewEmisData!$A:$A, "Pickup", NewEmisData!$B:$B, $A378, NewEmisData!$C:$C, $H378, NewEmisData!$D:$D, M$2), SUMIFS(NewEmisData!G:G, NewEmisData!$A:$A, "LDV", NewEmisData!$B:$B, $A378, NewEmisData!$C:$C, $H378, NewEmisData!$D:$D, M$2))</f>
        <v>0</v>
      </c>
      <c r="N378" s="335">
        <f>$I378*IF($G378="Pickup", SUMIFS(NewEmisData!H:H, NewEmisData!$A:$A, "Pickup", NewEmisData!$B:$B, $A378, NewEmisData!$C:$C, $H378, NewEmisData!$D:$D, N$2), SUMIFS(NewEmisData!H:H, NewEmisData!$A:$A, "LDV", NewEmisData!$B:$B, $A378, NewEmisData!$C:$C, $H378, NewEmisData!$D:$D, N$2))</f>
        <v>0</v>
      </c>
      <c r="O378" s="335">
        <f>$I378*IF($G378="Pickup", SUMIFS(NewEmisData!I:I, NewEmisData!$A:$A, "Pickup", NewEmisData!$B:$B, $A378, NewEmisData!$C:$C, $H378, NewEmisData!$D:$D, O$2), SUMIFS(NewEmisData!I:I, NewEmisData!$A:$A, "LDV", NewEmisData!$B:$B, $A378, NewEmisData!$C:$C, $H378, NewEmisData!$D:$D, O$2))</f>
        <v>0</v>
      </c>
      <c r="P378" s="335">
        <f>$I378*IF($G378="Pickup", SUMIFS(NewEmisData!J:J, NewEmisData!$A:$A, "Pickup", NewEmisData!$B:$B, $A378, NewEmisData!$C:$C, $H378, NewEmisData!$D:$D, P$2), SUMIFS(NewEmisData!J:J, NewEmisData!$A:$A, "LDV", NewEmisData!$B:$B, $A378, NewEmisData!$C:$C, $H378, NewEmisData!$D:$D, P$2))</f>
        <v>0</v>
      </c>
      <c r="Q378" s="335">
        <f>$I378*IF($G378="Pickup", SUMIFS(NewEmisData!K:K, NewEmisData!$A:$A, "Pickup", NewEmisData!$B:$B, $A378, NewEmisData!$C:$C, $H378, NewEmisData!$D:$D, Q$2), SUMIFS(NewEmisData!K:K, NewEmisData!$A:$A, "LDV", NewEmisData!$B:$B, $A378, NewEmisData!$C:$C, $H378, NewEmisData!$D:$D, Q$2))</f>
        <v>0</v>
      </c>
      <c r="R378" s="335">
        <f>$I378*IF($G378="Pickup", SUMIFS(NewEmisData!L:L, NewEmisData!$A:$A, "Pickup", NewEmisData!$B:$B, $A378, NewEmisData!$C:$C, $H378, NewEmisData!$D:$D, R$2), SUMIFS(NewEmisData!L:L, NewEmisData!$A:$A, "LDV", NewEmisData!$B:$B, $A378, NewEmisData!$C:$C, $H378, NewEmisData!$D:$D, R$2))</f>
        <v>0</v>
      </c>
      <c r="S378" s="335">
        <f>$I378*IF($G378="Pickup", SUMIFS(NewEmisData!M:M, NewEmisData!$A:$A, "Pickup", NewEmisData!$B:$B, $A378, NewEmisData!$C:$C, $H378, NewEmisData!$D:$D, S$2), SUMIFS(NewEmisData!M:M, NewEmisData!$A:$A, "LDV", NewEmisData!$B:$B, $A378, NewEmisData!$C:$C, $H378, NewEmisData!$D:$D, S$2))</f>
        <v>0</v>
      </c>
      <c r="T378" s="335">
        <v>0</v>
      </c>
      <c r="U378" s="335">
        <f>$I378*IF($G378="Pickup", SUMIFS(NewEmisData!E:E, NewEmisData!$A:$A, "Pickup", NewEmisData!$B:$B, $A378, NewEmisData!$C:$C, $H378, NewEmisData!$D:$D, U$2), SUMIFS(NewEmisData!E:E, NewEmisData!$A:$A, "LDV", NewEmisData!$B:$B, $A378, NewEmisData!$C:$C, $H378, NewEmisData!$D:$D, U$2))</f>
        <v>0</v>
      </c>
      <c r="V378" s="335">
        <f>$I378*IF($G378="Pickup", SUMIFS(NewEmisData!F:F, NewEmisData!$A:$A, "Pickup", NewEmisData!$B:$B, $A378, NewEmisData!$C:$C, $H378, NewEmisData!$D:$D, V$2), SUMIFS(NewEmisData!F:F, NewEmisData!$A:$A, "LDV", NewEmisData!$B:$B, $A378, NewEmisData!$C:$C, $H378, NewEmisData!$D:$D, V$2))</f>
        <v>0</v>
      </c>
      <c r="W378" s="335">
        <f>$I378*IF($G378="Pickup", SUMIFS(NewEmisData!G:G, NewEmisData!$A:$A, "Pickup", NewEmisData!$B:$B, $A378, NewEmisData!$C:$C, $H378, NewEmisData!$D:$D, W$2), SUMIFS(NewEmisData!G:G, NewEmisData!$A:$A, "LDV", NewEmisData!$B:$B, $A378, NewEmisData!$C:$C, $H378, NewEmisData!$D:$D, W$2))</f>
        <v>0</v>
      </c>
      <c r="X378" s="335">
        <f>$I378*IF($G378="Pickup", SUMIFS(NewEmisData!H:H, NewEmisData!$A:$A, "Pickup", NewEmisData!$B:$B, $A378, NewEmisData!$C:$C, $H378, NewEmisData!$D:$D, X$2), SUMIFS(NewEmisData!H:H, NewEmisData!$A:$A, "LDV", NewEmisData!$B:$B, $A378, NewEmisData!$C:$C, $H378, NewEmisData!$D:$D, X$2))</f>
        <v>0</v>
      </c>
      <c r="Y378" s="335">
        <f>$I378*IF($G378="Pickup", SUMIFS(NewEmisData!I:I, NewEmisData!$A:$A, "Pickup", NewEmisData!$B:$B, $A378, NewEmisData!$C:$C, $H378, NewEmisData!$D:$D, Y$2), SUMIFS(NewEmisData!I:I, NewEmisData!$A:$A, "LDV", NewEmisData!$B:$B, $A378, NewEmisData!$C:$C, $H378, NewEmisData!$D:$D, Y$2))</f>
        <v>0</v>
      </c>
      <c r="Z378" s="335">
        <f>$I378*IF($G378="Pickup", SUMIFS(NewEmisData!J:J, NewEmisData!$A:$A, "Pickup", NewEmisData!$B:$B, $A378, NewEmisData!$C:$C, $H378, NewEmisData!$D:$D, Z$2), SUMIFS(NewEmisData!J:J, NewEmisData!$A:$A, "LDV", NewEmisData!$B:$B, $A378, NewEmisData!$C:$C, $H378, NewEmisData!$D:$D, Z$2))</f>
        <v>0</v>
      </c>
      <c r="AA378" s="335">
        <f>$I378*IF($G378="Pickup", SUMIFS(NewEmisData!K:K, NewEmisData!$A:$A, "Pickup", NewEmisData!$B:$B, $A378, NewEmisData!$C:$C, $H378, NewEmisData!$D:$D, AA$2), SUMIFS(NewEmisData!K:K, NewEmisData!$A:$A, "LDV", NewEmisData!$B:$B, $A378, NewEmisData!$C:$C, $H378, NewEmisData!$D:$D, AA$2))</f>
        <v>0</v>
      </c>
      <c r="AB378" s="335">
        <f>$I378*IF($G378="Pickup", SUMIFS(NewEmisData!L:L, NewEmisData!$A:$A, "Pickup", NewEmisData!$B:$B, $A378, NewEmisData!$C:$C, $H378, NewEmisData!$D:$D, AB$2), SUMIFS(NewEmisData!L:L, NewEmisData!$A:$A, "LDV", NewEmisData!$B:$B, $A378, NewEmisData!$C:$C, $H378, NewEmisData!$D:$D, AB$2))</f>
        <v>0</v>
      </c>
      <c r="AC378" s="335">
        <f>$I378*IF($G378="Pickup", SUMIFS(NewEmisData!M:M, NewEmisData!$A:$A, "Pickup", NewEmisData!$B:$B, $A378, NewEmisData!$C:$C, $H378, NewEmisData!$D:$D, AC$2), SUMIFS(NewEmisData!M:M, NewEmisData!$A:$A, "LDV", NewEmisData!$B:$B, $A378, NewEmisData!$C:$C, $H378, NewEmisData!$D:$D, AC$2))</f>
        <v>0</v>
      </c>
      <c r="AD378" s="335">
        <v>0</v>
      </c>
      <c r="AE378" s="335">
        <f>$I378*IF($G378="Pickup", SUMIFS(NewEmisData!E:E, NewEmisData!$A:$A, "Pickup", NewEmisData!$B:$B, $A378, NewEmisData!$C:$C, $H378, NewEmisData!$D:$D, AE$2), SUMIFS(NewEmisData!E:E, NewEmisData!$A:$A, "LDV", NewEmisData!$B:$B, $A378, NewEmisData!$C:$C, $H378, NewEmisData!$D:$D, AE$2))</f>
        <v>0</v>
      </c>
      <c r="AF378" s="335">
        <f>$I378*IF($G378="Pickup", SUMIFS(NewEmisData!F:F, NewEmisData!$A:$A, "Pickup", NewEmisData!$B:$B, $A378, NewEmisData!$C:$C, $H378, NewEmisData!$D:$D, AF$2), SUMIFS(NewEmisData!F:F, NewEmisData!$A:$A, "LDV", NewEmisData!$B:$B, $A378, NewEmisData!$C:$C, $H378, NewEmisData!$D:$D, AF$2))</f>
        <v>0</v>
      </c>
      <c r="AG378" s="335">
        <f>$I378*IF($G378="Pickup", SUMIFS(NewEmisData!G:G, NewEmisData!$A:$A, "Pickup", NewEmisData!$B:$B, $A378, NewEmisData!$C:$C, $H378, NewEmisData!$D:$D, AG$2), SUMIFS(NewEmisData!G:G, NewEmisData!$A:$A, "LDV", NewEmisData!$B:$B, $A378, NewEmisData!$C:$C, $H378, NewEmisData!$D:$D, AG$2))</f>
        <v>0</v>
      </c>
      <c r="AH378" s="335">
        <f>$I378*IF($G378="Pickup", SUMIFS(NewEmisData!H:H, NewEmisData!$A:$A, "Pickup", NewEmisData!$B:$B, $A378, NewEmisData!$C:$C, $H378, NewEmisData!$D:$D, AH$2), SUMIFS(NewEmisData!H:H, NewEmisData!$A:$A, "LDV", NewEmisData!$B:$B, $A378, NewEmisData!$C:$C, $H378, NewEmisData!$D:$D, AH$2))</f>
        <v>0</v>
      </c>
      <c r="AI378" s="335">
        <f>$I378*IF($G378="Pickup", SUMIFS(NewEmisData!I:I, NewEmisData!$A:$A, "Pickup", NewEmisData!$B:$B, $A378, NewEmisData!$C:$C, $H378, NewEmisData!$D:$D, AI$2), SUMIFS(NewEmisData!I:I, NewEmisData!$A:$A, "LDV", NewEmisData!$B:$B, $A378, NewEmisData!$C:$C, $H378, NewEmisData!$D:$D, AI$2))</f>
        <v>0</v>
      </c>
      <c r="AJ378" s="335">
        <f>$I378*IF($G378="Pickup", SUMIFS(NewEmisData!J:J, NewEmisData!$A:$A, "Pickup", NewEmisData!$B:$B, $A378, NewEmisData!$C:$C, $H378, NewEmisData!$D:$D, AJ$2), SUMIFS(NewEmisData!J:J, NewEmisData!$A:$A, "LDV", NewEmisData!$B:$B, $A378, NewEmisData!$C:$C, $H378, NewEmisData!$D:$D, AJ$2))</f>
        <v>0</v>
      </c>
      <c r="AK378" s="335">
        <f>$I378*IF($G378="Pickup", SUMIFS(NewEmisData!K:K, NewEmisData!$A:$A, "Pickup", NewEmisData!$B:$B, $A378, NewEmisData!$C:$C, $H378, NewEmisData!$D:$D, AK$2), SUMIFS(NewEmisData!K:K, NewEmisData!$A:$A, "LDV", NewEmisData!$B:$B, $A378, NewEmisData!$C:$C, $H378, NewEmisData!$D:$D, AK$2))</f>
        <v>0</v>
      </c>
      <c r="AL378" s="335">
        <f>$I378*IF($G378="Pickup", SUMIFS(NewEmisData!L:L, NewEmisData!$A:$A, "Pickup", NewEmisData!$B:$B, $A378, NewEmisData!$C:$C, $H378, NewEmisData!$D:$D, AL$2), SUMIFS(NewEmisData!L:L, NewEmisData!$A:$A, "LDV", NewEmisData!$B:$B, $A378, NewEmisData!$C:$C, $H378, NewEmisData!$D:$D, AL$2))</f>
        <v>0</v>
      </c>
      <c r="AM378" s="335">
        <f>$I378*IF($G378="Pickup", SUMIFS(NewEmisData!M:M, NewEmisData!$A:$A, "Pickup", NewEmisData!$B:$B, $A378, NewEmisData!$C:$C, $H378, NewEmisData!$D:$D, AM$2), SUMIFS(NewEmisData!M:M, NewEmisData!$A:$A, "LDV", NewEmisData!$B:$B, $A378, NewEmisData!$C:$C, $H378, NewEmisData!$D:$D, AM$2))</f>
        <v>0</v>
      </c>
      <c r="AN378" s="335">
        <v>0</v>
      </c>
      <c r="AO378" s="335">
        <f>$I378*IF($G378="Pickup", SUMIFS(NewEmisData!E:E, NewEmisData!$A:$A, "Pickup", NewEmisData!$B:$B, $A378, NewEmisData!$C:$C, $H378, NewEmisData!$D:$D, AO$2), SUMIFS(NewEmisData!E:E, NewEmisData!$A:$A, "LDV", NewEmisData!$B:$B, $A378, NewEmisData!$C:$C, $H378, NewEmisData!$D:$D, AO$2))</f>
        <v>4.56866074514682E-2</v>
      </c>
      <c r="AP378" s="335">
        <f>$I378*IF($G378="Pickup", SUMIFS(NewEmisData!F:F, NewEmisData!$A:$A, "Pickup", NewEmisData!$B:$B, $A378, NewEmisData!$C:$C, $H378, NewEmisData!$D:$D, AP$2), SUMIFS(NewEmisData!F:F, NewEmisData!$A:$A, "LDV", NewEmisData!$B:$B, $A378, NewEmisData!$C:$C, $H378, NewEmisData!$D:$D, AP$2))</f>
        <v>4.56866074514682E-2</v>
      </c>
      <c r="AQ378" s="335">
        <f>$I378*IF($G378="Pickup", SUMIFS(NewEmisData!G:G, NewEmisData!$A:$A, "Pickup", NewEmisData!$B:$B, $A378, NewEmisData!$C:$C, $H378, NewEmisData!$D:$D, AQ$2), SUMIFS(NewEmisData!G:G, NewEmisData!$A:$A, "LDV", NewEmisData!$B:$B, $A378, NewEmisData!$C:$C, $H378, NewEmisData!$D:$D, AQ$2))</f>
        <v>4.5686595098603698E-2</v>
      </c>
      <c r="AR378" s="335">
        <f>$I378*IF($G378="Pickup", SUMIFS(NewEmisData!H:H, NewEmisData!$A:$A, "Pickup", NewEmisData!$B:$B, $A378, NewEmisData!$C:$C, $H378, NewEmisData!$D:$D, AR$2), SUMIFS(NewEmisData!H:H, NewEmisData!$A:$A, "LDV", NewEmisData!$B:$B, $A378, NewEmisData!$C:$C, $H378, NewEmisData!$D:$D, AR$2))</f>
        <v>4.5686567732366602E-2</v>
      </c>
      <c r="AS378" s="335">
        <f>$I378*IF($G378="Pickup", SUMIFS(NewEmisData!I:I, NewEmisData!$A:$A, "Pickup", NewEmisData!$B:$B, $A378, NewEmisData!$C:$C, $H378, NewEmisData!$D:$D, AS$2), SUMIFS(NewEmisData!I:I, NewEmisData!$A:$A, "LDV", NewEmisData!$B:$B, $A378, NewEmisData!$C:$C, $H378, NewEmisData!$D:$D, AS$2))</f>
        <v>4.5686639312502303E-2</v>
      </c>
      <c r="AT378" s="335">
        <f>$I378*IF($G378="Pickup", SUMIFS(NewEmisData!J:J, NewEmisData!$A:$A, "Pickup", NewEmisData!$B:$B, $A378, NewEmisData!$C:$C, $H378, NewEmisData!$D:$D, AT$2), SUMIFS(NewEmisData!J:J, NewEmisData!$A:$A, "LDV", NewEmisData!$B:$B, $A378, NewEmisData!$C:$C, $H378, NewEmisData!$D:$D, AT$2))</f>
        <v>4.5686507422641499E-2</v>
      </c>
      <c r="AU378" s="335">
        <f>$I378*IF($G378="Pickup", SUMIFS(NewEmisData!K:K, NewEmisData!$A:$A, "Pickup", NewEmisData!$B:$B, $A378, NewEmisData!$C:$C, $H378, NewEmisData!$D:$D, AU$2), SUMIFS(NewEmisData!K:K, NewEmisData!$A:$A, "LDV", NewEmisData!$B:$B, $A378, NewEmisData!$C:$C, $H378, NewEmisData!$D:$D, AU$2))</f>
        <v>4.5686552882415202E-2</v>
      </c>
      <c r="AV378" s="335">
        <f>$I378*IF($G378="Pickup", SUMIFS(NewEmisData!L:L, NewEmisData!$A:$A, "Pickup", NewEmisData!$B:$B, $A378, NewEmisData!$C:$C, $H378, NewEmisData!$D:$D, AV$2), SUMIFS(NewEmisData!L:L, NewEmisData!$A:$A, "LDV", NewEmisData!$B:$B, $A378, NewEmisData!$C:$C, $H378, NewEmisData!$D:$D, AV$2))</f>
        <v>4.5686619042368502E-2</v>
      </c>
      <c r="AW378" s="335">
        <f>$I378*IF($G378="Pickup", SUMIFS(NewEmisData!M:M, NewEmisData!$A:$A, "Pickup", NewEmisData!$B:$B, $A378, NewEmisData!$C:$C, $H378, NewEmisData!$D:$D, AW$2), SUMIFS(NewEmisData!M:M, NewEmisData!$A:$A, "LDV", NewEmisData!$B:$B, $A378, NewEmisData!$C:$C, $H378, NewEmisData!$D:$D, AW$2))</f>
        <v>4.5686619042368502E-2</v>
      </c>
      <c r="AX378" s="335">
        <v>2.3805319372350052E-2</v>
      </c>
      <c r="AY378" s="335">
        <f>$I378*IF($G378="Pickup", SUMIFS(NewEmisData!E:E, NewEmisData!$A:$A, "Pickup", NewEmisData!$B:$B, $A378, NewEmisData!$C:$C, $H378, NewEmisData!$D:$D, AY$2), SUMIFS(NewEmisData!E:E, NewEmisData!$A:$A, "LDV", NewEmisData!$B:$B, $A378, NewEmisData!$C:$C, $H378, NewEmisData!$D:$D, AY$2))</f>
        <v>5.96004040660905E-3</v>
      </c>
      <c r="AZ378" s="335">
        <f>$I378*IF($G378="Pickup", SUMIFS(NewEmisData!F:F, NewEmisData!$A:$A, "Pickup", NewEmisData!$B:$B, $A378, NewEmisData!$C:$C, $H378, NewEmisData!$D:$D, AZ$2), SUMIFS(NewEmisData!F:F, NewEmisData!$A:$A, "LDV", NewEmisData!$B:$B, $A378, NewEmisData!$C:$C, $H378, NewEmisData!$D:$D, AZ$2))</f>
        <v>5.96004040660905E-3</v>
      </c>
      <c r="BA378" s="335">
        <f>$I378*IF($G378="Pickup", SUMIFS(NewEmisData!G:G, NewEmisData!$A:$A, "Pickup", NewEmisData!$B:$B, $A378, NewEmisData!$C:$C, $H378, NewEmisData!$D:$D, BA$2), SUMIFS(NewEmisData!G:G, NewEmisData!$A:$A, "LDV", NewEmisData!$B:$B, $A378, NewEmisData!$C:$C, $H378, NewEmisData!$D:$D, BA$2))</f>
        <v>5.9600396436599304E-3</v>
      </c>
      <c r="BB378" s="335">
        <f>$I378*IF($G378="Pickup", SUMIFS(NewEmisData!H:H, NewEmisData!$A:$A, "Pickup", NewEmisData!$B:$B, $A378, NewEmisData!$C:$C, $H378, NewEmisData!$D:$D, BB$2), SUMIFS(NewEmisData!H:H, NewEmisData!$A:$A, "LDV", NewEmisData!$B:$B, $A378, NewEmisData!$C:$C, $H378, NewEmisData!$D:$D, BB$2))</f>
        <v>5.96003947288367E-3</v>
      </c>
      <c r="BC378" s="335">
        <f>$I378*IF($G378="Pickup", SUMIFS(NewEmisData!I:I, NewEmisData!$A:$A, "Pickup", NewEmisData!$B:$B, $A378, NewEmisData!$C:$C, $H378, NewEmisData!$D:$D, BC$2), SUMIFS(NewEmisData!I:I, NewEmisData!$A:$A, "LDV", NewEmisData!$B:$B, $A378, NewEmisData!$C:$C, $H378, NewEmisData!$D:$D, BC$2))</f>
        <v>5.9600498988851601E-3</v>
      </c>
      <c r="BD378" s="335">
        <f>$I378*IF($G378="Pickup", SUMIFS(NewEmisData!J:J, NewEmisData!$A:$A, "Pickup", NewEmisData!$B:$B, $A378, NewEmisData!$C:$C, $H378, NewEmisData!$D:$D, BD$2), SUMIFS(NewEmisData!J:J, NewEmisData!$A:$A, "LDV", NewEmisData!$B:$B, $A378, NewEmisData!$C:$C, $H378, NewEmisData!$D:$D, BD$2))</f>
        <v>5.9600370559725604E-3</v>
      </c>
      <c r="BE378" s="335">
        <f>$I378*IF($G378="Pickup", SUMIFS(NewEmisData!K:K, NewEmisData!$A:$A, "Pickup", NewEmisData!$B:$B, $A378, NewEmisData!$C:$C, $H378, NewEmisData!$D:$D, BE$2), SUMIFS(NewEmisData!K:K, NewEmisData!$A:$A, "LDV", NewEmisData!$B:$B, $A378, NewEmisData!$C:$C, $H378, NewEmisData!$D:$D, BE$2))</f>
        <v>5.9600363216577501E-3</v>
      </c>
      <c r="BF378" s="335">
        <f>$I378*IF($G378="Pickup", SUMIFS(NewEmisData!L:L, NewEmisData!$A:$A, "Pickup", NewEmisData!$B:$B, $A378, NewEmisData!$C:$C, $H378, NewEmisData!$D:$D, BF$2), SUMIFS(NewEmisData!L:L, NewEmisData!$A:$A, "LDV", NewEmisData!$B:$B, $A378, NewEmisData!$C:$C, $H378, NewEmisData!$D:$D, BF$2))</f>
        <v>5.9600544669343404E-3</v>
      </c>
      <c r="BG378" s="335">
        <f>$I378*IF($G378="Pickup", SUMIFS(NewEmisData!M:M, NewEmisData!$A:$A, "Pickup", NewEmisData!$B:$B, $A378, NewEmisData!$C:$C, $H378, NewEmisData!$D:$D, BG$2), SUMIFS(NewEmisData!M:M, NewEmisData!$A:$A, "LDV", NewEmisData!$B:$B, $A378, NewEmisData!$C:$C, $H378, NewEmisData!$D:$D, BG$2))</f>
        <v>5.9600544669343404E-3</v>
      </c>
      <c r="BH378" s="335">
        <v>1.6506531515565108E-3</v>
      </c>
      <c r="BI378" s="335">
        <f>$I378*IF($G378="Pickup", SUMIFS(NewEmisData!E:E, NewEmisData!$A:$A, "Pickup", NewEmisData!$B:$B, $A378, NewEmisData!$C:$C, $H378, NewEmisData!$D:$D, BI$2), SUMIFS(NewEmisData!E:E, NewEmisData!$A:$A, "LDV", NewEmisData!$B:$B, $A378, NewEmisData!$C:$C, $H378, NewEmisData!$D:$D, BI$2))</f>
        <v>0</v>
      </c>
      <c r="BJ378" s="335">
        <f>$I378*IF($G378="Pickup", SUMIFS(NewEmisData!F:F, NewEmisData!$A:$A, "Pickup", NewEmisData!$B:$B, $A378, NewEmisData!$C:$C, $H378, NewEmisData!$D:$D, BJ$2), SUMIFS(NewEmisData!F:F, NewEmisData!$A:$A, "LDV", NewEmisData!$B:$B, $A378, NewEmisData!$C:$C, $H378, NewEmisData!$D:$D, BJ$2))</f>
        <v>0</v>
      </c>
      <c r="BK378" s="335">
        <f>$I378*IF($G378="Pickup", SUMIFS(NewEmisData!G:G, NewEmisData!$A:$A, "Pickup", NewEmisData!$B:$B, $A378, NewEmisData!$C:$C, $H378, NewEmisData!$D:$D, BK$2), SUMIFS(NewEmisData!G:G, NewEmisData!$A:$A, "LDV", NewEmisData!$B:$B, $A378, NewEmisData!$C:$C, $H378, NewEmisData!$D:$D, BK$2))</f>
        <v>0</v>
      </c>
      <c r="BL378" s="335">
        <f>$I378*IF($G378="Pickup", SUMIFS(NewEmisData!H:H, NewEmisData!$A:$A, "Pickup", NewEmisData!$B:$B, $A378, NewEmisData!$C:$C, $H378, NewEmisData!$D:$D, BL$2), SUMIFS(NewEmisData!H:H, NewEmisData!$A:$A, "LDV", NewEmisData!$B:$B, $A378, NewEmisData!$C:$C, $H378, NewEmisData!$D:$D, BL$2))</f>
        <v>0</v>
      </c>
      <c r="BM378" s="335">
        <f>$I378*IF($G378="Pickup", SUMIFS(NewEmisData!I:I, NewEmisData!$A:$A, "Pickup", NewEmisData!$B:$B, $A378, NewEmisData!$C:$C, $H378, NewEmisData!$D:$D, BM$2), SUMIFS(NewEmisData!I:I, NewEmisData!$A:$A, "LDV", NewEmisData!$B:$B, $A378, NewEmisData!$C:$C, $H378, NewEmisData!$D:$D, BM$2))</f>
        <v>0</v>
      </c>
      <c r="BN378" s="335">
        <f>$I378*IF($G378="Pickup", SUMIFS(NewEmisData!J:J, NewEmisData!$A:$A, "Pickup", NewEmisData!$B:$B, $A378, NewEmisData!$C:$C, $H378, NewEmisData!$D:$D, BN$2), SUMIFS(NewEmisData!J:J, NewEmisData!$A:$A, "LDV", NewEmisData!$B:$B, $A378, NewEmisData!$C:$C, $H378, NewEmisData!$D:$D, BN$2))</f>
        <v>0</v>
      </c>
      <c r="BO378" s="335">
        <f>$I378*IF($G378="Pickup", SUMIFS(NewEmisData!K:K, NewEmisData!$A:$A, "Pickup", NewEmisData!$B:$B, $A378, NewEmisData!$C:$C, $H378, NewEmisData!$D:$D, BO$2), SUMIFS(NewEmisData!K:K, NewEmisData!$A:$A, "LDV", NewEmisData!$B:$B, $A378, NewEmisData!$C:$C, $H378, NewEmisData!$D:$D, BO$2))</f>
        <v>0</v>
      </c>
      <c r="BP378" s="335">
        <f>$I378*IF($G378="Pickup", SUMIFS(NewEmisData!L:L, NewEmisData!$A:$A, "Pickup", NewEmisData!$B:$B, $A378, NewEmisData!$C:$C, $H378, NewEmisData!$D:$D, BP$2), SUMIFS(NewEmisData!L:L, NewEmisData!$A:$A, "LDV", NewEmisData!$B:$B, $A378, NewEmisData!$C:$C, $H378, NewEmisData!$D:$D, BP$2))</f>
        <v>0</v>
      </c>
      <c r="BQ378" s="335">
        <f>$I378*IF($G378="Pickup", SUMIFS(NewEmisData!M:M, NewEmisData!$A:$A, "Pickup", NewEmisData!$B:$B, $A378, NewEmisData!$C:$C, $H378, NewEmisData!$D:$D, BQ$2), SUMIFS(NewEmisData!M:M, NewEmisData!$A:$A, "LDV", NewEmisData!$B:$B, $A378, NewEmisData!$C:$C, $H378, NewEmisData!$D:$D, BQ$2))</f>
        <v>0</v>
      </c>
      <c r="BR378" s="335">
        <v>0</v>
      </c>
      <c r="BS378" s="335">
        <f>$I378*IF($G378="Pickup", SUMIFS(NewEmisData!E:E, NewEmisData!$A:$A, "Pickup", NewEmisData!$B:$B, $A378, NewEmisData!$C:$C, $H378, NewEmisData!$D:$D, BS$2), SUMIFS(NewEmisData!E:E, NewEmisData!$A:$A, "LDV", NewEmisData!$B:$B, $A378, NewEmisData!$C:$C, $H378, NewEmisData!$D:$D, BS$2))</f>
        <v>0</v>
      </c>
      <c r="BT378" s="335">
        <f>$I378*IF($G378="Pickup", SUMIFS(NewEmisData!F:F, NewEmisData!$A:$A, "Pickup", NewEmisData!$B:$B, $A378, NewEmisData!$C:$C, $H378, NewEmisData!$D:$D, BT$2), SUMIFS(NewEmisData!F:F, NewEmisData!$A:$A, "LDV", NewEmisData!$B:$B, $A378, NewEmisData!$C:$C, $H378, NewEmisData!$D:$D, BT$2))</f>
        <v>0</v>
      </c>
      <c r="BU378" s="335">
        <f>$I378*IF($G378="Pickup", SUMIFS(NewEmisData!G:G, NewEmisData!$A:$A, "Pickup", NewEmisData!$B:$B, $A378, NewEmisData!$C:$C, $H378, NewEmisData!$D:$D, BU$2), SUMIFS(NewEmisData!G:G, NewEmisData!$A:$A, "LDV", NewEmisData!$B:$B, $A378, NewEmisData!$C:$C, $H378, NewEmisData!$D:$D, BU$2))</f>
        <v>0</v>
      </c>
      <c r="BV378" s="335">
        <f>$I378*IF($G378="Pickup", SUMIFS(NewEmisData!H:H, NewEmisData!$A:$A, "Pickup", NewEmisData!$B:$B, $A378, NewEmisData!$C:$C, $H378, NewEmisData!$D:$D, BV$2), SUMIFS(NewEmisData!H:H, NewEmisData!$A:$A, "LDV", NewEmisData!$B:$B, $A378, NewEmisData!$C:$C, $H378, NewEmisData!$D:$D, BV$2))</f>
        <v>0</v>
      </c>
      <c r="BW378" s="335">
        <f>$I378*IF($G378="Pickup", SUMIFS(NewEmisData!I:I, NewEmisData!$A:$A, "Pickup", NewEmisData!$B:$B, $A378, NewEmisData!$C:$C, $H378, NewEmisData!$D:$D, BW$2), SUMIFS(NewEmisData!I:I, NewEmisData!$A:$A, "LDV", NewEmisData!$B:$B, $A378, NewEmisData!$C:$C, $H378, NewEmisData!$D:$D, BW$2))</f>
        <v>0</v>
      </c>
      <c r="BX378" s="335">
        <f>$I378*IF($G378="Pickup", SUMIFS(NewEmisData!J:J, NewEmisData!$A:$A, "Pickup", NewEmisData!$B:$B, $A378, NewEmisData!$C:$C, $H378, NewEmisData!$D:$D, BX$2), SUMIFS(NewEmisData!J:J, NewEmisData!$A:$A, "LDV", NewEmisData!$B:$B, $A378, NewEmisData!$C:$C, $H378, NewEmisData!$D:$D, BX$2))</f>
        <v>0</v>
      </c>
      <c r="BY378" s="335">
        <f>$I378*IF($G378="Pickup", SUMIFS(NewEmisData!K:K, NewEmisData!$A:$A, "Pickup", NewEmisData!$B:$B, $A378, NewEmisData!$C:$C, $H378, NewEmisData!$D:$D, BY$2), SUMIFS(NewEmisData!K:K, NewEmisData!$A:$A, "LDV", NewEmisData!$B:$B, $A378, NewEmisData!$C:$C, $H378, NewEmisData!$D:$D, BY$2))</f>
        <v>0</v>
      </c>
      <c r="BZ378" s="335">
        <f>$I378*IF($G378="Pickup", SUMIFS(NewEmisData!L:L, NewEmisData!$A:$A, "Pickup", NewEmisData!$B:$B, $A378, NewEmisData!$C:$C, $H378, NewEmisData!$D:$D, BZ$2), SUMIFS(NewEmisData!L:L, NewEmisData!$A:$A, "LDV", NewEmisData!$B:$B, $A378, NewEmisData!$C:$C, $H378, NewEmisData!$D:$D, BZ$2))</f>
        <v>0</v>
      </c>
      <c r="CA378" s="335">
        <f>$I378*IF($G378="Pickup", SUMIFS(NewEmisData!M:M, NewEmisData!$A:$A, "Pickup", NewEmisData!$B:$B, $A378, NewEmisData!$C:$C, $H378, NewEmisData!$D:$D, CA$2), SUMIFS(NewEmisData!M:M, NewEmisData!$A:$A, "LDV", NewEmisData!$B:$B, $A378, NewEmisData!$C:$C, $H378, NewEmisData!$D:$D, CA$2))</f>
        <v>0</v>
      </c>
      <c r="CB378" s="335">
        <v>0</v>
      </c>
      <c r="CC378" s="335">
        <f>$I378*IF($G378="Pickup", SUMIFS(NewEmisData!E:E, NewEmisData!$A:$A, "Pickup", NewEmisData!$B:$B, $A378, NewEmisData!$C:$C, $H378, NewEmisData!$D:$D, CC$2), SUMIFS(NewEmisData!E:E, NewEmisData!$A:$A, "LDV", NewEmisData!$B:$B, $A378, NewEmisData!$C:$C, $H378, NewEmisData!$D:$D, CC$2))</f>
        <v>0</v>
      </c>
      <c r="CD378" s="335">
        <f>$I378*IF($G378="Pickup", SUMIFS(NewEmisData!F:F, NewEmisData!$A:$A, "Pickup", NewEmisData!$B:$B, $A378, NewEmisData!$C:$C, $H378, NewEmisData!$D:$D, CD$2), SUMIFS(NewEmisData!F:F, NewEmisData!$A:$A, "LDV", NewEmisData!$B:$B, $A378, NewEmisData!$C:$C, $H378, NewEmisData!$D:$D, CD$2))</f>
        <v>0</v>
      </c>
      <c r="CE378" s="335">
        <f>$I378*IF($G378="Pickup", SUMIFS(NewEmisData!G:G, NewEmisData!$A:$A, "Pickup", NewEmisData!$B:$B, $A378, NewEmisData!$C:$C, $H378, NewEmisData!$D:$D, CE$2), SUMIFS(NewEmisData!G:G, NewEmisData!$A:$A, "LDV", NewEmisData!$B:$B, $A378, NewEmisData!$C:$C, $H378, NewEmisData!$D:$D, CE$2))</f>
        <v>0</v>
      </c>
      <c r="CF378" s="335">
        <f>$I378*IF($G378="Pickup", SUMIFS(NewEmisData!H:H, NewEmisData!$A:$A, "Pickup", NewEmisData!$B:$B, $A378, NewEmisData!$C:$C, $H378, NewEmisData!$D:$D, CF$2), SUMIFS(NewEmisData!H:H, NewEmisData!$A:$A, "LDV", NewEmisData!$B:$B, $A378, NewEmisData!$C:$C, $H378, NewEmisData!$D:$D, CF$2))</f>
        <v>0</v>
      </c>
      <c r="CG378" s="335">
        <f>$I378*IF($G378="Pickup", SUMIFS(NewEmisData!I:I, NewEmisData!$A:$A, "Pickup", NewEmisData!$B:$B, $A378, NewEmisData!$C:$C, $H378, NewEmisData!$D:$D, CG$2), SUMIFS(NewEmisData!I:I, NewEmisData!$A:$A, "LDV", NewEmisData!$B:$B, $A378, NewEmisData!$C:$C, $H378, NewEmisData!$D:$D, CG$2))</f>
        <v>0</v>
      </c>
      <c r="CH378" s="335">
        <f>$I378*IF($G378="Pickup", SUMIFS(NewEmisData!J:J, NewEmisData!$A:$A, "Pickup", NewEmisData!$B:$B, $A378, NewEmisData!$C:$C, $H378, NewEmisData!$D:$D, CH$2), SUMIFS(NewEmisData!J:J, NewEmisData!$A:$A, "LDV", NewEmisData!$B:$B, $A378, NewEmisData!$C:$C, $H378, NewEmisData!$D:$D, CH$2))</f>
        <v>0</v>
      </c>
      <c r="CI378" s="335">
        <f>$I378*IF($G378="Pickup", SUMIFS(NewEmisData!K:K, NewEmisData!$A:$A, "Pickup", NewEmisData!$B:$B, $A378, NewEmisData!$C:$C, $H378, NewEmisData!$D:$D, CI$2), SUMIFS(NewEmisData!K:K, NewEmisData!$A:$A, "LDV", NewEmisData!$B:$B, $A378, NewEmisData!$C:$C, $H378, NewEmisData!$D:$D, CI$2))</f>
        <v>0</v>
      </c>
      <c r="CJ378" s="335">
        <f>$I378*IF($G378="Pickup", SUMIFS(NewEmisData!L:L, NewEmisData!$A:$A, "Pickup", NewEmisData!$B:$B, $A378, NewEmisData!$C:$C, $H378, NewEmisData!$D:$D, CJ$2), SUMIFS(NewEmisData!L:L, NewEmisData!$A:$A, "LDV", NewEmisData!$B:$B, $A378, NewEmisData!$C:$C, $H378, NewEmisData!$D:$D, CJ$2))</f>
        <v>0</v>
      </c>
      <c r="CK378" s="335">
        <f>$I378*IF($G378="Pickup", SUMIFS(NewEmisData!M:M, NewEmisData!$A:$A, "Pickup", NewEmisData!$B:$B, $A378, NewEmisData!$C:$C, $H378, NewEmisData!$D:$D, CK$2), SUMIFS(NewEmisData!M:M, NewEmisData!$A:$A, "LDV", NewEmisData!$B:$B, $A378, NewEmisData!$C:$C, $H378, NewEmisData!$D:$D, CK$2))</f>
        <v>0</v>
      </c>
      <c r="CL378" s="335">
        <v>0</v>
      </c>
      <c r="CM378" s="335">
        <f>$I378*IF($G378="Pickup", SUMIFS(NewEmisData!E:E, NewEmisData!$A:$A, "Pickup", NewEmisData!$B:$B, $A378, NewEmisData!$C:$C, $H378, NewEmisData!$D:$D, CM$2), SUMIFS(NewEmisData!E:E, NewEmisData!$A:$A, "LDV", NewEmisData!$B:$B, $A378, NewEmisData!$C:$C, $H378, NewEmisData!$D:$D, CM$2))</f>
        <v>0</v>
      </c>
      <c r="CN378" s="335">
        <f>$I378*IF($G378="Pickup", SUMIFS(NewEmisData!F:F, NewEmisData!$A:$A, "Pickup", NewEmisData!$B:$B, $A378, NewEmisData!$C:$C, $H378, NewEmisData!$D:$D, CN$2), SUMIFS(NewEmisData!F:F, NewEmisData!$A:$A, "LDV", NewEmisData!$B:$B, $A378, NewEmisData!$C:$C, $H378, NewEmisData!$D:$D, CN$2))</f>
        <v>0</v>
      </c>
      <c r="CO378" s="335">
        <f>$I378*IF($G378="Pickup", SUMIFS(NewEmisData!G:G, NewEmisData!$A:$A, "Pickup", NewEmisData!$B:$B, $A378, NewEmisData!$C:$C, $H378, NewEmisData!$D:$D, CO$2), SUMIFS(NewEmisData!G:G, NewEmisData!$A:$A, "LDV", NewEmisData!$B:$B, $A378, NewEmisData!$C:$C, $H378, NewEmisData!$D:$D, CO$2))</f>
        <v>0</v>
      </c>
      <c r="CP378" s="335">
        <f>$I378*IF($G378="Pickup", SUMIFS(NewEmisData!H:H, NewEmisData!$A:$A, "Pickup", NewEmisData!$B:$B, $A378, NewEmisData!$C:$C, $H378, NewEmisData!$D:$D, CP$2), SUMIFS(NewEmisData!H:H, NewEmisData!$A:$A, "LDV", NewEmisData!$B:$B, $A378, NewEmisData!$C:$C, $H378, NewEmisData!$D:$D, CP$2))</f>
        <v>0</v>
      </c>
      <c r="CQ378" s="335">
        <f>$I378*IF($G378="Pickup", SUMIFS(NewEmisData!I:I, NewEmisData!$A:$A, "Pickup", NewEmisData!$B:$B, $A378, NewEmisData!$C:$C, $H378, NewEmisData!$D:$D, CQ$2), SUMIFS(NewEmisData!I:I, NewEmisData!$A:$A, "LDV", NewEmisData!$B:$B, $A378, NewEmisData!$C:$C, $H378, NewEmisData!$D:$D, CQ$2))</f>
        <v>0</v>
      </c>
      <c r="CR378" s="335">
        <f>$I378*IF($G378="Pickup", SUMIFS(NewEmisData!J:J, NewEmisData!$A:$A, "Pickup", NewEmisData!$B:$B, $A378, NewEmisData!$C:$C, $H378, NewEmisData!$D:$D, CR$2), SUMIFS(NewEmisData!J:J, NewEmisData!$A:$A, "LDV", NewEmisData!$B:$B, $A378, NewEmisData!$C:$C, $H378, NewEmisData!$D:$D, CR$2))</f>
        <v>0</v>
      </c>
      <c r="CS378" s="335">
        <f>$I378*IF($G378="Pickup", SUMIFS(NewEmisData!K:K, NewEmisData!$A:$A, "Pickup", NewEmisData!$B:$B, $A378, NewEmisData!$C:$C, $H378, NewEmisData!$D:$D, CS$2), SUMIFS(NewEmisData!K:K, NewEmisData!$A:$A, "LDV", NewEmisData!$B:$B, $A378, NewEmisData!$C:$C, $H378, NewEmisData!$D:$D, CS$2))</f>
        <v>0</v>
      </c>
      <c r="CT378" s="335">
        <f>$I378*IF($G378="Pickup", SUMIFS(NewEmisData!L:L, NewEmisData!$A:$A, "Pickup", NewEmisData!$B:$B, $A378, NewEmisData!$C:$C, $H378, NewEmisData!$D:$D, CT$2), SUMIFS(NewEmisData!L:L, NewEmisData!$A:$A, "LDV", NewEmisData!$B:$B, $A378, NewEmisData!$C:$C, $H378, NewEmisData!$D:$D, CT$2))</f>
        <v>0</v>
      </c>
      <c r="CU378" s="335">
        <f>$I378*IF($G378="Pickup", SUMIFS(NewEmisData!M:M, NewEmisData!$A:$A, "Pickup", NewEmisData!$B:$B, $A378, NewEmisData!$C:$C, $H378, NewEmisData!$D:$D, CU$2), SUMIFS(NewEmisData!M:M, NewEmisData!$A:$A, "LDV", NewEmisData!$B:$B, $A378, NewEmisData!$C:$C, $H378, NewEmisData!$D:$D, CU$2))</f>
        <v>0</v>
      </c>
      <c r="CV378" s="335">
        <v>0</v>
      </c>
      <c r="CW378" s="335">
        <v>0</v>
      </c>
      <c r="CX378" s="335">
        <v>0</v>
      </c>
      <c r="CY378" s="335">
        <v>0</v>
      </c>
      <c r="CZ378" s="335">
        <v>0</v>
      </c>
      <c r="DA378" s="335">
        <v>0</v>
      </c>
      <c r="DB378" s="335">
        <v>0</v>
      </c>
      <c r="DC378" s="335">
        <v>0</v>
      </c>
      <c r="DD378" s="335">
        <v>0</v>
      </c>
      <c r="DE378" s="335">
        <v>0</v>
      </c>
      <c r="DF378" s="335">
        <v>0</v>
      </c>
      <c r="DG378" s="335">
        <f>$I378*IF($G378="Pickup", SUMIFS(NewEmisData!E:E, NewEmisData!$A:$A, "Pickup", NewEmisData!$B:$B, $A378, NewEmisData!$C:$C, $H378, NewEmisData!$D:$D, DG$2), SUMIFS(NewEmisData!E:E, NewEmisData!$A:$A, "LDV", NewEmisData!$B:$B, $A378, NewEmisData!$C:$C, $H378, NewEmisData!$D:$D, DG$2))</f>
        <v>0</v>
      </c>
      <c r="DH378" s="335">
        <f>$I378*IF($G378="Pickup", SUMIFS(NewEmisData!F:F, NewEmisData!$A:$A, "Pickup", NewEmisData!$B:$B, $A378, NewEmisData!$C:$C, $H378, NewEmisData!$D:$D, DH$2), SUMIFS(NewEmisData!F:F, NewEmisData!$A:$A, "LDV", NewEmisData!$B:$B, $A378, NewEmisData!$C:$C, $H378, NewEmisData!$D:$D, DH$2))</f>
        <v>0</v>
      </c>
      <c r="DI378" s="335">
        <f>$I378*IF($G378="Pickup", SUMIFS(NewEmisData!G:G, NewEmisData!$A:$A, "Pickup", NewEmisData!$B:$B, $A378, NewEmisData!$C:$C, $H378, NewEmisData!$D:$D, DI$2), SUMIFS(NewEmisData!G:G, NewEmisData!$A:$A, "LDV", NewEmisData!$B:$B, $A378, NewEmisData!$C:$C, $H378, NewEmisData!$D:$D, DI$2))</f>
        <v>0</v>
      </c>
      <c r="DJ378" s="335">
        <f>$I378*IF($G378="Pickup", SUMIFS(NewEmisData!H:H, NewEmisData!$A:$A, "Pickup", NewEmisData!$B:$B, $A378, NewEmisData!$C:$C, $H378, NewEmisData!$D:$D, DJ$2), SUMIFS(NewEmisData!H:H, NewEmisData!$A:$A, "LDV", NewEmisData!$B:$B, $A378, NewEmisData!$C:$C, $H378, NewEmisData!$D:$D, DJ$2))</f>
        <v>0</v>
      </c>
      <c r="DK378" s="335">
        <f>$I378*IF($G378="Pickup", SUMIFS(NewEmisData!I:I, NewEmisData!$A:$A, "Pickup", NewEmisData!$B:$B, $A378, NewEmisData!$C:$C, $H378, NewEmisData!$D:$D, DK$2), SUMIFS(NewEmisData!I:I, NewEmisData!$A:$A, "LDV", NewEmisData!$B:$B, $A378, NewEmisData!$C:$C, $H378, NewEmisData!$D:$D, DK$2))</f>
        <v>0</v>
      </c>
      <c r="DL378" s="335">
        <f>$I378*IF($G378="Pickup", SUMIFS(NewEmisData!J:J, NewEmisData!$A:$A, "Pickup", NewEmisData!$B:$B, $A378, NewEmisData!$C:$C, $H378, NewEmisData!$D:$D, DL$2), SUMIFS(NewEmisData!J:J, NewEmisData!$A:$A, "LDV", NewEmisData!$B:$B, $A378, NewEmisData!$C:$C, $H378, NewEmisData!$D:$D, DL$2))</f>
        <v>0</v>
      </c>
      <c r="DM378" s="335">
        <f>$I378*IF($G378="Pickup", SUMIFS(NewEmisData!K:K, NewEmisData!$A:$A, "Pickup", NewEmisData!$B:$B, $A378, NewEmisData!$C:$C, $H378, NewEmisData!$D:$D, DM$2), SUMIFS(NewEmisData!K:K, NewEmisData!$A:$A, "LDV", NewEmisData!$B:$B, $A378, NewEmisData!$C:$C, $H378, NewEmisData!$D:$D, DM$2))</f>
        <v>0</v>
      </c>
      <c r="DN378" s="335">
        <f>$I378*IF($G378="Pickup", SUMIFS(NewEmisData!L:L, NewEmisData!$A:$A, "Pickup", NewEmisData!$B:$B, $A378, NewEmisData!$C:$C, $H378, NewEmisData!$D:$D, DN$2), SUMIFS(NewEmisData!L:L, NewEmisData!$A:$A, "LDV", NewEmisData!$B:$B, $A378, NewEmisData!$C:$C, $H378, NewEmisData!$D:$D, DN$2))</f>
        <v>0</v>
      </c>
      <c r="DO378" s="335">
        <f>$I378*IF($G378="Pickup", SUMIFS(NewEmisData!M:M, NewEmisData!$A:$A, "Pickup", NewEmisData!$B:$B, $A378, NewEmisData!$C:$C, $H378, NewEmisData!$D:$D, DO$2), SUMIFS(NewEmisData!M:M, NewEmisData!$A:$A, "LDV", NewEmisData!$B:$B, $A378, NewEmisData!$C:$C, $H378, NewEmisData!$D:$D, DO$2))</f>
        <v>0</v>
      </c>
      <c r="DP378" s="335">
        <v>0</v>
      </c>
      <c r="DQ378" s="335">
        <f>$I378*IF($G378="Pickup", SUMIFS(NewEmisData!E:E, NewEmisData!$A:$A, "Pickup", NewEmisData!$B:$B, $A378, NewEmisData!$C:$C, $H378, NewEmisData!$D:$D, DQ$2), SUMIFS(NewEmisData!E:E, NewEmisData!$A:$A, "LDV", NewEmisData!$B:$B, $A378, NewEmisData!$C:$C, $H378, NewEmisData!$D:$D, DQ$2))</f>
        <v>0</v>
      </c>
      <c r="DR378" s="335">
        <f>$I378*IF($G378="Pickup", SUMIFS(NewEmisData!F:F, NewEmisData!$A:$A, "Pickup", NewEmisData!$B:$B, $A378, NewEmisData!$C:$C, $H378, NewEmisData!$D:$D, DR$2), SUMIFS(NewEmisData!F:F, NewEmisData!$A:$A, "LDV", NewEmisData!$B:$B, $A378, NewEmisData!$C:$C, $H378, NewEmisData!$D:$D, DR$2))</f>
        <v>0</v>
      </c>
      <c r="DS378" s="335">
        <f>$I378*IF($G378="Pickup", SUMIFS(NewEmisData!G:G, NewEmisData!$A:$A, "Pickup", NewEmisData!$B:$B, $A378, NewEmisData!$C:$C, $H378, NewEmisData!$D:$D, DS$2), SUMIFS(NewEmisData!G:G, NewEmisData!$A:$A, "LDV", NewEmisData!$B:$B, $A378, NewEmisData!$C:$C, $H378, NewEmisData!$D:$D, DS$2))</f>
        <v>0</v>
      </c>
      <c r="DT378" s="335">
        <f>$I378*IF($G378="Pickup", SUMIFS(NewEmisData!H:H, NewEmisData!$A:$A, "Pickup", NewEmisData!$B:$B, $A378, NewEmisData!$C:$C, $H378, NewEmisData!$D:$D, DT$2), SUMIFS(NewEmisData!H:H, NewEmisData!$A:$A, "LDV", NewEmisData!$B:$B, $A378, NewEmisData!$C:$C, $H378, NewEmisData!$D:$D, DT$2))</f>
        <v>0</v>
      </c>
      <c r="DU378" s="335">
        <f>$I378*IF($G378="Pickup", SUMIFS(NewEmisData!I:I, NewEmisData!$A:$A, "Pickup", NewEmisData!$B:$B, $A378, NewEmisData!$C:$C, $H378, NewEmisData!$D:$D, DU$2), SUMIFS(NewEmisData!I:I, NewEmisData!$A:$A, "LDV", NewEmisData!$B:$B, $A378, NewEmisData!$C:$C, $H378, NewEmisData!$D:$D, DU$2))</f>
        <v>0</v>
      </c>
      <c r="DV378" s="335">
        <f>$I378*IF($G378="Pickup", SUMIFS(NewEmisData!J:J, NewEmisData!$A:$A, "Pickup", NewEmisData!$B:$B, $A378, NewEmisData!$C:$C, $H378, NewEmisData!$D:$D, DV$2), SUMIFS(NewEmisData!J:J, NewEmisData!$A:$A, "LDV", NewEmisData!$B:$B, $A378, NewEmisData!$C:$C, $H378, NewEmisData!$D:$D, DV$2))</f>
        <v>0</v>
      </c>
      <c r="DW378" s="335">
        <f>$I378*IF($G378="Pickup", SUMIFS(NewEmisData!K:K, NewEmisData!$A:$A, "Pickup", NewEmisData!$B:$B, $A378, NewEmisData!$C:$C, $H378, NewEmisData!$D:$D, DW$2), SUMIFS(NewEmisData!K:K, NewEmisData!$A:$A, "LDV", NewEmisData!$B:$B, $A378, NewEmisData!$C:$C, $H378, NewEmisData!$D:$D, DW$2))</f>
        <v>0</v>
      </c>
      <c r="DX378" s="335">
        <f>$I378*IF($G378="Pickup", SUMIFS(NewEmisData!L:L, NewEmisData!$A:$A, "Pickup", NewEmisData!$B:$B, $A378, NewEmisData!$C:$C, $H378, NewEmisData!$D:$D, DX$2), SUMIFS(NewEmisData!L:L, NewEmisData!$A:$A, "LDV", NewEmisData!$B:$B, $A378, NewEmisData!$C:$C, $H378, NewEmisData!$D:$D, DX$2))</f>
        <v>0</v>
      </c>
      <c r="DY378" s="335">
        <f>$I378*IF($G378="Pickup", SUMIFS(NewEmisData!M:M, NewEmisData!$A:$A, "Pickup", NewEmisData!$B:$B, $A378, NewEmisData!$C:$C, $H378, NewEmisData!$D:$D, DY$2), SUMIFS(NewEmisData!M:M, NewEmisData!$A:$A, "LDV", NewEmisData!$B:$B, $A378, NewEmisData!$C:$C, $H378, NewEmisData!$D:$D, DY$2))</f>
        <v>0</v>
      </c>
      <c r="DZ378" s="335">
        <v>0</v>
      </c>
      <c r="EA378" s="335">
        <f t="shared" si="658"/>
        <v>0</v>
      </c>
      <c r="EB378" s="335">
        <f t="shared" si="659"/>
        <v>0</v>
      </c>
      <c r="EC378" s="335">
        <f t="shared" si="660"/>
        <v>0</v>
      </c>
      <c r="ED378" s="335">
        <f t="shared" si="661"/>
        <v>0</v>
      </c>
      <c r="EE378" s="335">
        <f t="shared" si="662"/>
        <v>0</v>
      </c>
      <c r="EF378" s="335">
        <f t="shared" si="663"/>
        <v>0</v>
      </c>
      <c r="EG378" s="335">
        <f t="shared" si="664"/>
        <v>0</v>
      </c>
      <c r="EH378" s="335">
        <f t="shared" si="665"/>
        <v>0</v>
      </c>
      <c r="EI378" s="335">
        <f t="shared" si="666"/>
        <v>0</v>
      </c>
      <c r="EJ378" s="335">
        <f t="shared" si="667"/>
        <v>0</v>
      </c>
      <c r="EK378" s="335">
        <f t="shared" si="668"/>
        <v>0</v>
      </c>
      <c r="EL378" s="335">
        <f t="shared" si="669"/>
        <v>0</v>
      </c>
      <c r="EM378" s="335">
        <f t="shared" si="670"/>
        <v>0</v>
      </c>
      <c r="EN378" s="335">
        <f t="shared" si="671"/>
        <v>0</v>
      </c>
      <c r="EO378" s="335">
        <f t="shared" si="672"/>
        <v>0</v>
      </c>
      <c r="EP378" s="335">
        <f t="shared" si="673"/>
        <v>0</v>
      </c>
      <c r="EQ378" s="335">
        <f t="shared" si="674"/>
        <v>0</v>
      </c>
      <c r="ER378" s="335">
        <f t="shared" si="675"/>
        <v>0</v>
      </c>
      <c r="ES378" s="335">
        <f t="shared" si="676"/>
        <v>0</v>
      </c>
      <c r="ET378" s="335">
        <f t="shared" si="677"/>
        <v>0</v>
      </c>
      <c r="EU378" s="335">
        <f t="shared" si="678"/>
        <v>0</v>
      </c>
      <c r="EV378" s="335">
        <f t="shared" si="679"/>
        <v>0</v>
      </c>
      <c r="EW378" s="335">
        <f t="shared" si="680"/>
        <v>0</v>
      </c>
      <c r="EX378" s="335">
        <f t="shared" si="681"/>
        <v>0</v>
      </c>
      <c r="EY378" s="335">
        <f t="shared" si="682"/>
        <v>0</v>
      </c>
      <c r="EZ378" s="335">
        <f t="shared" si="683"/>
        <v>0</v>
      </c>
      <c r="FA378" s="335">
        <f t="shared" si="684"/>
        <v>0</v>
      </c>
      <c r="FB378" s="335">
        <f t="shared" si="685"/>
        <v>0</v>
      </c>
      <c r="FC378" s="335">
        <f t="shared" si="686"/>
        <v>0</v>
      </c>
      <c r="FD378" s="335">
        <f t="shared" si="687"/>
        <v>0</v>
      </c>
      <c r="FE378" s="335">
        <f t="shared" si="688"/>
        <v>4.56866074514682E-2</v>
      </c>
      <c r="FF378" s="335">
        <f t="shared" si="689"/>
        <v>4.56866074514682E-2</v>
      </c>
      <c r="FG378" s="335">
        <f t="shared" si="690"/>
        <v>4.5686595098603698E-2</v>
      </c>
      <c r="FH378" s="335">
        <f t="shared" si="691"/>
        <v>4.5686567732366602E-2</v>
      </c>
      <c r="FI378" s="335">
        <f t="shared" si="692"/>
        <v>4.5686639312502303E-2</v>
      </c>
      <c r="FJ378" s="335">
        <f t="shared" si="693"/>
        <v>4.5686507422641499E-2</v>
      </c>
      <c r="FK378" s="335">
        <f t="shared" si="694"/>
        <v>4.5686552882415202E-2</v>
      </c>
      <c r="FL378" s="335">
        <f t="shared" si="695"/>
        <v>4.5686619042368502E-2</v>
      </c>
      <c r="FM378" s="335">
        <f t="shared" si="696"/>
        <v>4.5686619042368502E-2</v>
      </c>
      <c r="FN378" s="335">
        <f t="shared" si="697"/>
        <v>2.3805319372350052E-2</v>
      </c>
      <c r="FO378" s="335">
        <f t="shared" si="698"/>
        <v>5.96004040660905E-3</v>
      </c>
      <c r="FP378" s="335">
        <f t="shared" si="699"/>
        <v>5.96004040660905E-3</v>
      </c>
      <c r="FQ378" s="335">
        <f t="shared" si="700"/>
        <v>5.9600396436599304E-3</v>
      </c>
      <c r="FR378" s="335">
        <f t="shared" si="701"/>
        <v>5.96003947288367E-3</v>
      </c>
      <c r="FS378" s="335">
        <f t="shared" si="702"/>
        <v>5.9600498988851601E-3</v>
      </c>
      <c r="FT378" s="335">
        <f t="shared" si="703"/>
        <v>5.9600370559725604E-3</v>
      </c>
      <c r="FU378" s="335">
        <f t="shared" si="704"/>
        <v>5.9600363216577501E-3</v>
      </c>
      <c r="FV378" s="335">
        <f t="shared" si="705"/>
        <v>5.9600544669343404E-3</v>
      </c>
      <c r="FW378" s="335">
        <f t="shared" si="706"/>
        <v>5.9600544669343404E-3</v>
      </c>
      <c r="FX378" s="335">
        <f t="shared" si="707"/>
        <v>1.6506531515565108E-3</v>
      </c>
    </row>
    <row r="379" spans="1:180" x14ac:dyDescent="0.2">
      <c r="A379" s="305" t="str">
        <f>_xlfn.CONCAT(IF(LEFT(TRIM(A378),1)="*", "*R", "R"), 1+RIGHT(TRIM(A378),1))</f>
        <v>R6</v>
      </c>
      <c r="B379" s="305" t="str">
        <f t="shared" si="724"/>
        <v>TLMCELC200</v>
      </c>
      <c r="C379" s="305" t="str">
        <f t="shared" si="725"/>
        <v>TL.ELC.MC.ELC200</v>
      </c>
      <c r="D379" s="301" t="str">
        <f t="shared" si="726"/>
        <v>bn-vmt, bn-vmt/a</v>
      </c>
      <c r="E379" s="301" t="str">
        <f t="shared" si="727"/>
        <v>TRNELC</v>
      </c>
      <c r="F379" s="301" t="str">
        <f t="shared" si="728"/>
        <v>TL</v>
      </c>
      <c r="G379" s="315" t="s">
        <v>813</v>
      </c>
      <c r="H379" s="315" t="s">
        <v>36</v>
      </c>
      <c r="I379" s="315">
        <v>1</v>
      </c>
      <c r="J379" s="315" t="str">
        <f t="shared" si="708"/>
        <v>Mini car-ELC</v>
      </c>
      <c r="K379" s="335">
        <f>$I379*IF($G379="Pickup", SUMIFS(NewEmisData!E:E, NewEmisData!$A:$A, "Pickup", NewEmisData!$B:$B, $A379, NewEmisData!$C:$C, $H379, NewEmisData!$D:$D, K$2), SUMIFS(NewEmisData!E:E, NewEmisData!$A:$A, "LDV", NewEmisData!$B:$B, $A379, NewEmisData!$C:$C, $H379, NewEmisData!$D:$D, K$2))</f>
        <v>0</v>
      </c>
      <c r="L379" s="335">
        <f>$I379*IF($G379="Pickup", SUMIFS(NewEmisData!F:F, NewEmisData!$A:$A, "Pickup", NewEmisData!$B:$B, $A379, NewEmisData!$C:$C, $H379, NewEmisData!$D:$D, L$2), SUMIFS(NewEmisData!F:F, NewEmisData!$A:$A, "LDV", NewEmisData!$B:$B, $A379, NewEmisData!$C:$C, $H379, NewEmisData!$D:$D, L$2))</f>
        <v>0</v>
      </c>
      <c r="M379" s="335">
        <f>$I379*IF($G379="Pickup", SUMIFS(NewEmisData!G:G, NewEmisData!$A:$A, "Pickup", NewEmisData!$B:$B, $A379, NewEmisData!$C:$C, $H379, NewEmisData!$D:$D, M$2), SUMIFS(NewEmisData!G:G, NewEmisData!$A:$A, "LDV", NewEmisData!$B:$B, $A379, NewEmisData!$C:$C, $H379, NewEmisData!$D:$D, M$2))</f>
        <v>0</v>
      </c>
      <c r="N379" s="335">
        <f>$I379*IF($G379="Pickup", SUMIFS(NewEmisData!H:H, NewEmisData!$A:$A, "Pickup", NewEmisData!$B:$B, $A379, NewEmisData!$C:$C, $H379, NewEmisData!$D:$D, N$2), SUMIFS(NewEmisData!H:H, NewEmisData!$A:$A, "LDV", NewEmisData!$B:$B, $A379, NewEmisData!$C:$C, $H379, NewEmisData!$D:$D, N$2))</f>
        <v>0</v>
      </c>
      <c r="O379" s="335">
        <f>$I379*IF($G379="Pickup", SUMIFS(NewEmisData!I:I, NewEmisData!$A:$A, "Pickup", NewEmisData!$B:$B, $A379, NewEmisData!$C:$C, $H379, NewEmisData!$D:$D, O$2), SUMIFS(NewEmisData!I:I, NewEmisData!$A:$A, "LDV", NewEmisData!$B:$B, $A379, NewEmisData!$C:$C, $H379, NewEmisData!$D:$D, O$2))</f>
        <v>0</v>
      </c>
      <c r="P379" s="335">
        <f>$I379*IF($G379="Pickup", SUMIFS(NewEmisData!J:J, NewEmisData!$A:$A, "Pickup", NewEmisData!$B:$B, $A379, NewEmisData!$C:$C, $H379, NewEmisData!$D:$D, P$2), SUMIFS(NewEmisData!J:J, NewEmisData!$A:$A, "LDV", NewEmisData!$B:$B, $A379, NewEmisData!$C:$C, $H379, NewEmisData!$D:$D, P$2))</f>
        <v>0</v>
      </c>
      <c r="Q379" s="335">
        <f>$I379*IF($G379="Pickup", SUMIFS(NewEmisData!K:K, NewEmisData!$A:$A, "Pickup", NewEmisData!$B:$B, $A379, NewEmisData!$C:$C, $H379, NewEmisData!$D:$D, Q$2), SUMIFS(NewEmisData!K:K, NewEmisData!$A:$A, "LDV", NewEmisData!$B:$B, $A379, NewEmisData!$C:$C, $H379, NewEmisData!$D:$D, Q$2))</f>
        <v>0</v>
      </c>
      <c r="R379" s="335">
        <f>$I379*IF($G379="Pickup", SUMIFS(NewEmisData!L:L, NewEmisData!$A:$A, "Pickup", NewEmisData!$B:$B, $A379, NewEmisData!$C:$C, $H379, NewEmisData!$D:$D, R$2), SUMIFS(NewEmisData!L:L, NewEmisData!$A:$A, "LDV", NewEmisData!$B:$B, $A379, NewEmisData!$C:$C, $H379, NewEmisData!$D:$D, R$2))</f>
        <v>0</v>
      </c>
      <c r="S379" s="335">
        <f>$I379*IF($G379="Pickup", SUMIFS(NewEmisData!M:M, NewEmisData!$A:$A, "Pickup", NewEmisData!$B:$B, $A379, NewEmisData!$C:$C, $H379, NewEmisData!$D:$D, S$2), SUMIFS(NewEmisData!M:M, NewEmisData!$A:$A, "LDV", NewEmisData!$B:$B, $A379, NewEmisData!$C:$C, $H379, NewEmisData!$D:$D, S$2))</f>
        <v>0</v>
      </c>
      <c r="T379" s="335">
        <v>0</v>
      </c>
      <c r="U379" s="335">
        <f>$I379*IF($G379="Pickup", SUMIFS(NewEmisData!E:E, NewEmisData!$A:$A, "Pickup", NewEmisData!$B:$B, $A379, NewEmisData!$C:$C, $H379, NewEmisData!$D:$D, U$2), SUMIFS(NewEmisData!E:E, NewEmisData!$A:$A, "LDV", NewEmisData!$B:$B, $A379, NewEmisData!$C:$C, $H379, NewEmisData!$D:$D, U$2))</f>
        <v>0</v>
      </c>
      <c r="V379" s="335">
        <f>$I379*IF($G379="Pickup", SUMIFS(NewEmisData!F:F, NewEmisData!$A:$A, "Pickup", NewEmisData!$B:$B, $A379, NewEmisData!$C:$C, $H379, NewEmisData!$D:$D, V$2), SUMIFS(NewEmisData!F:F, NewEmisData!$A:$A, "LDV", NewEmisData!$B:$B, $A379, NewEmisData!$C:$C, $H379, NewEmisData!$D:$D, V$2))</f>
        <v>0</v>
      </c>
      <c r="W379" s="335">
        <f>$I379*IF($G379="Pickup", SUMIFS(NewEmisData!G:G, NewEmisData!$A:$A, "Pickup", NewEmisData!$B:$B, $A379, NewEmisData!$C:$C, $H379, NewEmisData!$D:$D, W$2), SUMIFS(NewEmisData!G:G, NewEmisData!$A:$A, "LDV", NewEmisData!$B:$B, $A379, NewEmisData!$C:$C, $H379, NewEmisData!$D:$D, W$2))</f>
        <v>0</v>
      </c>
      <c r="X379" s="335">
        <f>$I379*IF($G379="Pickup", SUMIFS(NewEmisData!H:H, NewEmisData!$A:$A, "Pickup", NewEmisData!$B:$B, $A379, NewEmisData!$C:$C, $H379, NewEmisData!$D:$D, X$2), SUMIFS(NewEmisData!H:H, NewEmisData!$A:$A, "LDV", NewEmisData!$B:$B, $A379, NewEmisData!$C:$C, $H379, NewEmisData!$D:$D, X$2))</f>
        <v>0</v>
      </c>
      <c r="Y379" s="335">
        <f>$I379*IF($G379="Pickup", SUMIFS(NewEmisData!I:I, NewEmisData!$A:$A, "Pickup", NewEmisData!$B:$B, $A379, NewEmisData!$C:$C, $H379, NewEmisData!$D:$D, Y$2), SUMIFS(NewEmisData!I:I, NewEmisData!$A:$A, "LDV", NewEmisData!$B:$B, $A379, NewEmisData!$C:$C, $H379, NewEmisData!$D:$D, Y$2))</f>
        <v>0</v>
      </c>
      <c r="Z379" s="335">
        <f>$I379*IF($G379="Pickup", SUMIFS(NewEmisData!J:J, NewEmisData!$A:$A, "Pickup", NewEmisData!$B:$B, $A379, NewEmisData!$C:$C, $H379, NewEmisData!$D:$D, Z$2), SUMIFS(NewEmisData!J:J, NewEmisData!$A:$A, "LDV", NewEmisData!$B:$B, $A379, NewEmisData!$C:$C, $H379, NewEmisData!$D:$D, Z$2))</f>
        <v>0</v>
      </c>
      <c r="AA379" s="335">
        <f>$I379*IF($G379="Pickup", SUMIFS(NewEmisData!K:K, NewEmisData!$A:$A, "Pickup", NewEmisData!$B:$B, $A379, NewEmisData!$C:$C, $H379, NewEmisData!$D:$D, AA$2), SUMIFS(NewEmisData!K:K, NewEmisData!$A:$A, "LDV", NewEmisData!$B:$B, $A379, NewEmisData!$C:$C, $H379, NewEmisData!$D:$D, AA$2))</f>
        <v>0</v>
      </c>
      <c r="AB379" s="335">
        <f>$I379*IF($G379="Pickup", SUMIFS(NewEmisData!L:L, NewEmisData!$A:$A, "Pickup", NewEmisData!$B:$B, $A379, NewEmisData!$C:$C, $H379, NewEmisData!$D:$D, AB$2), SUMIFS(NewEmisData!L:L, NewEmisData!$A:$A, "LDV", NewEmisData!$B:$B, $A379, NewEmisData!$C:$C, $H379, NewEmisData!$D:$D, AB$2))</f>
        <v>0</v>
      </c>
      <c r="AC379" s="335">
        <f>$I379*IF($G379="Pickup", SUMIFS(NewEmisData!M:M, NewEmisData!$A:$A, "Pickup", NewEmisData!$B:$B, $A379, NewEmisData!$C:$C, $H379, NewEmisData!$D:$D, AC$2), SUMIFS(NewEmisData!M:M, NewEmisData!$A:$A, "LDV", NewEmisData!$B:$B, $A379, NewEmisData!$C:$C, $H379, NewEmisData!$D:$D, AC$2))</f>
        <v>0</v>
      </c>
      <c r="AD379" s="335">
        <v>0</v>
      </c>
      <c r="AE379" s="335">
        <f>$I379*IF($G379="Pickup", SUMIFS(NewEmisData!E:E, NewEmisData!$A:$A, "Pickup", NewEmisData!$B:$B, $A379, NewEmisData!$C:$C, $H379, NewEmisData!$D:$D, AE$2), SUMIFS(NewEmisData!E:E, NewEmisData!$A:$A, "LDV", NewEmisData!$B:$B, $A379, NewEmisData!$C:$C, $H379, NewEmisData!$D:$D, AE$2))</f>
        <v>0</v>
      </c>
      <c r="AF379" s="335">
        <f>$I379*IF($G379="Pickup", SUMIFS(NewEmisData!F:F, NewEmisData!$A:$A, "Pickup", NewEmisData!$B:$B, $A379, NewEmisData!$C:$C, $H379, NewEmisData!$D:$D, AF$2), SUMIFS(NewEmisData!F:F, NewEmisData!$A:$A, "LDV", NewEmisData!$B:$B, $A379, NewEmisData!$C:$C, $H379, NewEmisData!$D:$D, AF$2))</f>
        <v>0</v>
      </c>
      <c r="AG379" s="335">
        <f>$I379*IF($G379="Pickup", SUMIFS(NewEmisData!G:G, NewEmisData!$A:$A, "Pickup", NewEmisData!$B:$B, $A379, NewEmisData!$C:$C, $H379, NewEmisData!$D:$D, AG$2), SUMIFS(NewEmisData!G:G, NewEmisData!$A:$A, "LDV", NewEmisData!$B:$B, $A379, NewEmisData!$C:$C, $H379, NewEmisData!$D:$D, AG$2))</f>
        <v>0</v>
      </c>
      <c r="AH379" s="335">
        <f>$I379*IF($G379="Pickup", SUMIFS(NewEmisData!H:H, NewEmisData!$A:$A, "Pickup", NewEmisData!$B:$B, $A379, NewEmisData!$C:$C, $H379, NewEmisData!$D:$D, AH$2), SUMIFS(NewEmisData!H:H, NewEmisData!$A:$A, "LDV", NewEmisData!$B:$B, $A379, NewEmisData!$C:$C, $H379, NewEmisData!$D:$D, AH$2))</f>
        <v>0</v>
      </c>
      <c r="AI379" s="335">
        <f>$I379*IF($G379="Pickup", SUMIFS(NewEmisData!I:I, NewEmisData!$A:$A, "Pickup", NewEmisData!$B:$B, $A379, NewEmisData!$C:$C, $H379, NewEmisData!$D:$D, AI$2), SUMIFS(NewEmisData!I:I, NewEmisData!$A:$A, "LDV", NewEmisData!$B:$B, $A379, NewEmisData!$C:$C, $H379, NewEmisData!$D:$D, AI$2))</f>
        <v>0</v>
      </c>
      <c r="AJ379" s="335">
        <f>$I379*IF($G379="Pickup", SUMIFS(NewEmisData!J:J, NewEmisData!$A:$A, "Pickup", NewEmisData!$B:$B, $A379, NewEmisData!$C:$C, $H379, NewEmisData!$D:$D, AJ$2), SUMIFS(NewEmisData!J:J, NewEmisData!$A:$A, "LDV", NewEmisData!$B:$B, $A379, NewEmisData!$C:$C, $H379, NewEmisData!$D:$D, AJ$2))</f>
        <v>0</v>
      </c>
      <c r="AK379" s="335">
        <f>$I379*IF($G379="Pickup", SUMIFS(NewEmisData!K:K, NewEmisData!$A:$A, "Pickup", NewEmisData!$B:$B, $A379, NewEmisData!$C:$C, $H379, NewEmisData!$D:$D, AK$2), SUMIFS(NewEmisData!K:K, NewEmisData!$A:$A, "LDV", NewEmisData!$B:$B, $A379, NewEmisData!$C:$C, $H379, NewEmisData!$D:$D, AK$2))</f>
        <v>0</v>
      </c>
      <c r="AL379" s="335">
        <f>$I379*IF($G379="Pickup", SUMIFS(NewEmisData!L:L, NewEmisData!$A:$A, "Pickup", NewEmisData!$B:$B, $A379, NewEmisData!$C:$C, $H379, NewEmisData!$D:$D, AL$2), SUMIFS(NewEmisData!L:L, NewEmisData!$A:$A, "LDV", NewEmisData!$B:$B, $A379, NewEmisData!$C:$C, $H379, NewEmisData!$D:$D, AL$2))</f>
        <v>0</v>
      </c>
      <c r="AM379" s="335">
        <f>$I379*IF($G379="Pickup", SUMIFS(NewEmisData!M:M, NewEmisData!$A:$A, "Pickup", NewEmisData!$B:$B, $A379, NewEmisData!$C:$C, $H379, NewEmisData!$D:$D, AM$2), SUMIFS(NewEmisData!M:M, NewEmisData!$A:$A, "LDV", NewEmisData!$B:$B, $A379, NewEmisData!$C:$C, $H379, NewEmisData!$D:$D, AM$2))</f>
        <v>0</v>
      </c>
      <c r="AN379" s="335">
        <v>0</v>
      </c>
      <c r="AO379" s="335">
        <f>$I379*IF($G379="Pickup", SUMIFS(NewEmisData!E:E, NewEmisData!$A:$A, "Pickup", NewEmisData!$B:$B, $A379, NewEmisData!$C:$C, $H379, NewEmisData!$D:$D, AO$2), SUMIFS(NewEmisData!E:E, NewEmisData!$A:$A, "LDV", NewEmisData!$B:$B, $A379, NewEmisData!$C:$C, $H379, NewEmisData!$D:$D, AO$2))</f>
        <v>5.12091740678495E-2</v>
      </c>
      <c r="AP379" s="335">
        <f>$I379*IF($G379="Pickup", SUMIFS(NewEmisData!F:F, NewEmisData!$A:$A, "Pickup", NewEmisData!$B:$B, $A379, NewEmisData!$C:$C, $H379, NewEmisData!$D:$D, AP$2), SUMIFS(NewEmisData!F:F, NewEmisData!$A:$A, "LDV", NewEmisData!$B:$B, $A379, NewEmisData!$C:$C, $H379, NewEmisData!$D:$D, AP$2))</f>
        <v>5.12091740678495E-2</v>
      </c>
      <c r="AQ379" s="335">
        <f>$I379*IF($G379="Pickup", SUMIFS(NewEmisData!G:G, NewEmisData!$A:$A, "Pickup", NewEmisData!$B:$B, $A379, NewEmisData!$C:$C, $H379, NewEmisData!$D:$D, AQ$2), SUMIFS(NewEmisData!G:G, NewEmisData!$A:$A, "LDV", NewEmisData!$B:$B, $A379, NewEmisData!$C:$C, $H379, NewEmisData!$D:$D, AQ$2))</f>
        <v>5.1209105995627897E-2</v>
      </c>
      <c r="AR379" s="335">
        <f>$I379*IF($G379="Pickup", SUMIFS(NewEmisData!H:H, NewEmisData!$A:$A, "Pickup", NewEmisData!$B:$B, $A379, NewEmisData!$C:$C, $H379, NewEmisData!$D:$D, AR$2), SUMIFS(NewEmisData!H:H, NewEmisData!$A:$A, "LDV", NewEmisData!$B:$B, $A379, NewEmisData!$C:$C, $H379, NewEmisData!$D:$D, AR$2))</f>
        <v>5.1209106574509597E-2</v>
      </c>
      <c r="AS379" s="335">
        <f>$I379*IF($G379="Pickup", SUMIFS(NewEmisData!I:I, NewEmisData!$A:$A, "Pickup", NewEmisData!$B:$B, $A379, NewEmisData!$C:$C, $H379, NewEmisData!$D:$D, AS$2), SUMIFS(NewEmisData!I:I, NewEmisData!$A:$A, "LDV", NewEmisData!$B:$B, $A379, NewEmisData!$C:$C, $H379, NewEmisData!$D:$D, AS$2))</f>
        <v>5.1209011120713299E-2</v>
      </c>
      <c r="AT379" s="335">
        <f>$I379*IF($G379="Pickup", SUMIFS(NewEmisData!J:J, NewEmisData!$A:$A, "Pickup", NewEmisData!$B:$B, $A379, NewEmisData!$C:$C, $H379, NewEmisData!$D:$D, AT$2), SUMIFS(NewEmisData!J:J, NewEmisData!$A:$A, "LDV", NewEmisData!$B:$B, $A379, NewEmisData!$C:$C, $H379, NewEmisData!$D:$D, AT$2))</f>
        <v>5.1209115709399303E-2</v>
      </c>
      <c r="AU379" s="335">
        <f>$I379*IF($G379="Pickup", SUMIFS(NewEmisData!K:K, NewEmisData!$A:$A, "Pickup", NewEmisData!$B:$B, $A379, NewEmisData!$C:$C, $H379, NewEmisData!$D:$D, AU$2), SUMIFS(NewEmisData!K:K, NewEmisData!$A:$A, "LDV", NewEmisData!$B:$B, $A379, NewEmisData!$C:$C, $H379, NewEmisData!$D:$D, AU$2))</f>
        <v>5.1209067900781301E-2</v>
      </c>
      <c r="AV379" s="335">
        <f>$I379*IF($G379="Pickup", SUMIFS(NewEmisData!L:L, NewEmisData!$A:$A, "Pickup", NewEmisData!$B:$B, $A379, NewEmisData!$C:$C, $H379, NewEmisData!$D:$D, AV$2), SUMIFS(NewEmisData!L:L, NewEmisData!$A:$A, "LDV", NewEmisData!$B:$B, $A379, NewEmisData!$C:$C, $H379, NewEmisData!$D:$D, AV$2))</f>
        <v>5.1209026266060102E-2</v>
      </c>
      <c r="AW379" s="335">
        <f>$I379*IF($G379="Pickup", SUMIFS(NewEmisData!M:M, NewEmisData!$A:$A, "Pickup", NewEmisData!$B:$B, $A379, NewEmisData!$C:$C, $H379, NewEmisData!$D:$D, AW$2), SUMIFS(NewEmisData!M:M, NewEmisData!$A:$A, "LDV", NewEmisData!$B:$B, $A379, NewEmisData!$C:$C, $H379, NewEmisData!$D:$D, AW$2))</f>
        <v>5.1209026266060102E-2</v>
      </c>
      <c r="AX379" s="335">
        <v>2.3805319372350052E-2</v>
      </c>
      <c r="AY379" s="335">
        <f>$I379*IF($G379="Pickup", SUMIFS(NewEmisData!E:E, NewEmisData!$A:$A, "Pickup", NewEmisData!$B:$B, $A379, NewEmisData!$C:$C, $H379, NewEmisData!$D:$D, AY$2), SUMIFS(NewEmisData!E:E, NewEmisData!$A:$A, "LDV", NewEmisData!$B:$B, $A379, NewEmisData!$C:$C, $H379, NewEmisData!$D:$D, AY$2))</f>
        <v>6.66074097322524E-3</v>
      </c>
      <c r="AZ379" s="335">
        <f>$I379*IF($G379="Pickup", SUMIFS(NewEmisData!F:F, NewEmisData!$A:$A, "Pickup", NewEmisData!$B:$B, $A379, NewEmisData!$C:$C, $H379, NewEmisData!$D:$D, AZ$2), SUMIFS(NewEmisData!F:F, NewEmisData!$A:$A, "LDV", NewEmisData!$B:$B, $A379, NewEmisData!$C:$C, $H379, NewEmisData!$D:$D, AZ$2))</f>
        <v>6.66074097322524E-3</v>
      </c>
      <c r="BA379" s="335">
        <f>$I379*IF($G379="Pickup", SUMIFS(NewEmisData!G:G, NewEmisData!$A:$A, "Pickup", NewEmisData!$B:$B, $A379, NewEmisData!$C:$C, $H379, NewEmisData!$D:$D, BA$2), SUMIFS(NewEmisData!G:G, NewEmisData!$A:$A, "LDV", NewEmisData!$B:$B, $A379, NewEmisData!$C:$C, $H379, NewEmisData!$D:$D, BA$2))</f>
        <v>6.6607335748389796E-3</v>
      </c>
      <c r="BB379" s="335">
        <f>$I379*IF($G379="Pickup", SUMIFS(NewEmisData!H:H, NewEmisData!$A:$A, "Pickup", NewEmisData!$B:$B, $A379, NewEmisData!$C:$C, $H379, NewEmisData!$D:$D, BB$2), SUMIFS(NewEmisData!H:H, NewEmisData!$A:$A, "LDV", NewEmisData!$B:$B, $A379, NewEmisData!$C:$C, $H379, NewEmisData!$D:$D, BB$2))</f>
        <v>6.6607277974443701E-3</v>
      </c>
      <c r="BC379" s="335">
        <f>$I379*IF($G379="Pickup", SUMIFS(NewEmisData!I:I, NewEmisData!$A:$A, "Pickup", NewEmisData!$B:$B, $A379, NewEmisData!$C:$C, $H379, NewEmisData!$D:$D, BC$2), SUMIFS(NewEmisData!I:I, NewEmisData!$A:$A, "LDV", NewEmisData!$B:$B, $A379, NewEmisData!$C:$C, $H379, NewEmisData!$D:$D, BC$2))</f>
        <v>6.6607270180681398E-3</v>
      </c>
      <c r="BD379" s="335">
        <f>$I379*IF($G379="Pickup", SUMIFS(NewEmisData!J:J, NewEmisData!$A:$A, "Pickup", NewEmisData!$B:$B, $A379, NewEmisData!$C:$C, $H379, NewEmisData!$D:$D, BD$2), SUMIFS(NewEmisData!J:J, NewEmisData!$A:$A, "LDV", NewEmisData!$B:$B, $A379, NewEmisData!$C:$C, $H379, NewEmisData!$D:$D, BD$2))</f>
        <v>6.6607268966739396E-3</v>
      </c>
      <c r="BE379" s="335">
        <f>$I379*IF($G379="Pickup", SUMIFS(NewEmisData!K:K, NewEmisData!$A:$A, "Pickup", NewEmisData!$B:$B, $A379, NewEmisData!$C:$C, $H379, NewEmisData!$D:$D, BE$2), SUMIFS(NewEmisData!K:K, NewEmisData!$A:$A, "LDV", NewEmisData!$B:$B, $A379, NewEmisData!$C:$C, $H379, NewEmisData!$D:$D, BE$2))</f>
        <v>6.6607294451310698E-3</v>
      </c>
      <c r="BF379" s="335">
        <f>$I379*IF($G379="Pickup", SUMIFS(NewEmisData!L:L, NewEmisData!$A:$A, "Pickup", NewEmisData!$B:$B, $A379, NewEmisData!$C:$C, $H379, NewEmisData!$D:$D, BF$2), SUMIFS(NewEmisData!L:L, NewEmisData!$A:$A, "LDV", NewEmisData!$B:$B, $A379, NewEmisData!$C:$C, $H379, NewEmisData!$D:$D, BF$2))</f>
        <v>6.6607268071052902E-3</v>
      </c>
      <c r="BG379" s="335">
        <f>$I379*IF($G379="Pickup", SUMIFS(NewEmisData!M:M, NewEmisData!$A:$A, "Pickup", NewEmisData!$B:$B, $A379, NewEmisData!$C:$C, $H379, NewEmisData!$D:$D, BG$2), SUMIFS(NewEmisData!M:M, NewEmisData!$A:$A, "LDV", NewEmisData!$B:$B, $A379, NewEmisData!$C:$C, $H379, NewEmisData!$D:$D, BG$2))</f>
        <v>6.6607268071052902E-3</v>
      </c>
      <c r="BH379" s="335">
        <v>1.6506531515565108E-3</v>
      </c>
      <c r="BI379" s="335">
        <f>$I379*IF($G379="Pickup", SUMIFS(NewEmisData!E:E, NewEmisData!$A:$A, "Pickup", NewEmisData!$B:$B, $A379, NewEmisData!$C:$C, $H379, NewEmisData!$D:$D, BI$2), SUMIFS(NewEmisData!E:E, NewEmisData!$A:$A, "LDV", NewEmisData!$B:$B, $A379, NewEmisData!$C:$C, $H379, NewEmisData!$D:$D, BI$2))</f>
        <v>0</v>
      </c>
      <c r="BJ379" s="335">
        <f>$I379*IF($G379="Pickup", SUMIFS(NewEmisData!F:F, NewEmisData!$A:$A, "Pickup", NewEmisData!$B:$B, $A379, NewEmisData!$C:$C, $H379, NewEmisData!$D:$D, BJ$2), SUMIFS(NewEmisData!F:F, NewEmisData!$A:$A, "LDV", NewEmisData!$B:$B, $A379, NewEmisData!$C:$C, $H379, NewEmisData!$D:$D, BJ$2))</f>
        <v>0</v>
      </c>
      <c r="BK379" s="335">
        <f>$I379*IF($G379="Pickup", SUMIFS(NewEmisData!G:G, NewEmisData!$A:$A, "Pickup", NewEmisData!$B:$B, $A379, NewEmisData!$C:$C, $H379, NewEmisData!$D:$D, BK$2), SUMIFS(NewEmisData!G:G, NewEmisData!$A:$A, "LDV", NewEmisData!$B:$B, $A379, NewEmisData!$C:$C, $H379, NewEmisData!$D:$D, BK$2))</f>
        <v>0</v>
      </c>
      <c r="BL379" s="335">
        <f>$I379*IF($G379="Pickup", SUMIFS(NewEmisData!H:H, NewEmisData!$A:$A, "Pickup", NewEmisData!$B:$B, $A379, NewEmisData!$C:$C, $H379, NewEmisData!$D:$D, BL$2), SUMIFS(NewEmisData!H:H, NewEmisData!$A:$A, "LDV", NewEmisData!$B:$B, $A379, NewEmisData!$C:$C, $H379, NewEmisData!$D:$D, BL$2))</f>
        <v>0</v>
      </c>
      <c r="BM379" s="335">
        <f>$I379*IF($G379="Pickup", SUMIFS(NewEmisData!I:I, NewEmisData!$A:$A, "Pickup", NewEmisData!$B:$B, $A379, NewEmisData!$C:$C, $H379, NewEmisData!$D:$D, BM$2), SUMIFS(NewEmisData!I:I, NewEmisData!$A:$A, "LDV", NewEmisData!$B:$B, $A379, NewEmisData!$C:$C, $H379, NewEmisData!$D:$D, BM$2))</f>
        <v>0</v>
      </c>
      <c r="BN379" s="335">
        <f>$I379*IF($G379="Pickup", SUMIFS(NewEmisData!J:J, NewEmisData!$A:$A, "Pickup", NewEmisData!$B:$B, $A379, NewEmisData!$C:$C, $H379, NewEmisData!$D:$D, BN$2), SUMIFS(NewEmisData!J:J, NewEmisData!$A:$A, "LDV", NewEmisData!$B:$B, $A379, NewEmisData!$C:$C, $H379, NewEmisData!$D:$D, BN$2))</f>
        <v>0</v>
      </c>
      <c r="BO379" s="335">
        <f>$I379*IF($G379="Pickup", SUMIFS(NewEmisData!K:K, NewEmisData!$A:$A, "Pickup", NewEmisData!$B:$B, $A379, NewEmisData!$C:$C, $H379, NewEmisData!$D:$D, BO$2), SUMIFS(NewEmisData!K:K, NewEmisData!$A:$A, "LDV", NewEmisData!$B:$B, $A379, NewEmisData!$C:$C, $H379, NewEmisData!$D:$D, BO$2))</f>
        <v>0</v>
      </c>
      <c r="BP379" s="335">
        <f>$I379*IF($G379="Pickup", SUMIFS(NewEmisData!L:L, NewEmisData!$A:$A, "Pickup", NewEmisData!$B:$B, $A379, NewEmisData!$C:$C, $H379, NewEmisData!$D:$D, BP$2), SUMIFS(NewEmisData!L:L, NewEmisData!$A:$A, "LDV", NewEmisData!$B:$B, $A379, NewEmisData!$C:$C, $H379, NewEmisData!$D:$D, BP$2))</f>
        <v>0</v>
      </c>
      <c r="BQ379" s="335">
        <f>$I379*IF($G379="Pickup", SUMIFS(NewEmisData!M:M, NewEmisData!$A:$A, "Pickup", NewEmisData!$B:$B, $A379, NewEmisData!$C:$C, $H379, NewEmisData!$D:$D, BQ$2), SUMIFS(NewEmisData!M:M, NewEmisData!$A:$A, "LDV", NewEmisData!$B:$B, $A379, NewEmisData!$C:$C, $H379, NewEmisData!$D:$D, BQ$2))</f>
        <v>0</v>
      </c>
      <c r="BR379" s="335">
        <v>0</v>
      </c>
      <c r="BS379" s="335">
        <f>$I379*IF($G379="Pickup", SUMIFS(NewEmisData!E:E, NewEmisData!$A:$A, "Pickup", NewEmisData!$B:$B, $A379, NewEmisData!$C:$C, $H379, NewEmisData!$D:$D, BS$2), SUMIFS(NewEmisData!E:E, NewEmisData!$A:$A, "LDV", NewEmisData!$B:$B, $A379, NewEmisData!$C:$C, $H379, NewEmisData!$D:$D, BS$2))</f>
        <v>0</v>
      </c>
      <c r="BT379" s="335">
        <f>$I379*IF($G379="Pickup", SUMIFS(NewEmisData!F:F, NewEmisData!$A:$A, "Pickup", NewEmisData!$B:$B, $A379, NewEmisData!$C:$C, $H379, NewEmisData!$D:$D, BT$2), SUMIFS(NewEmisData!F:F, NewEmisData!$A:$A, "LDV", NewEmisData!$B:$B, $A379, NewEmisData!$C:$C, $H379, NewEmisData!$D:$D, BT$2))</f>
        <v>0</v>
      </c>
      <c r="BU379" s="335">
        <f>$I379*IF($G379="Pickup", SUMIFS(NewEmisData!G:G, NewEmisData!$A:$A, "Pickup", NewEmisData!$B:$B, $A379, NewEmisData!$C:$C, $H379, NewEmisData!$D:$D, BU$2), SUMIFS(NewEmisData!G:G, NewEmisData!$A:$A, "LDV", NewEmisData!$B:$B, $A379, NewEmisData!$C:$C, $H379, NewEmisData!$D:$D, BU$2))</f>
        <v>0</v>
      </c>
      <c r="BV379" s="335">
        <f>$I379*IF($G379="Pickup", SUMIFS(NewEmisData!H:H, NewEmisData!$A:$A, "Pickup", NewEmisData!$B:$B, $A379, NewEmisData!$C:$C, $H379, NewEmisData!$D:$D, BV$2), SUMIFS(NewEmisData!H:H, NewEmisData!$A:$A, "LDV", NewEmisData!$B:$B, $A379, NewEmisData!$C:$C, $H379, NewEmisData!$D:$D, BV$2))</f>
        <v>0</v>
      </c>
      <c r="BW379" s="335">
        <f>$I379*IF($G379="Pickup", SUMIFS(NewEmisData!I:I, NewEmisData!$A:$A, "Pickup", NewEmisData!$B:$B, $A379, NewEmisData!$C:$C, $H379, NewEmisData!$D:$D, BW$2), SUMIFS(NewEmisData!I:I, NewEmisData!$A:$A, "LDV", NewEmisData!$B:$B, $A379, NewEmisData!$C:$C, $H379, NewEmisData!$D:$D, BW$2))</f>
        <v>0</v>
      </c>
      <c r="BX379" s="335">
        <f>$I379*IF($G379="Pickup", SUMIFS(NewEmisData!J:J, NewEmisData!$A:$A, "Pickup", NewEmisData!$B:$B, $A379, NewEmisData!$C:$C, $H379, NewEmisData!$D:$D, BX$2), SUMIFS(NewEmisData!J:J, NewEmisData!$A:$A, "LDV", NewEmisData!$B:$B, $A379, NewEmisData!$C:$C, $H379, NewEmisData!$D:$D, BX$2))</f>
        <v>0</v>
      </c>
      <c r="BY379" s="335">
        <f>$I379*IF($G379="Pickup", SUMIFS(NewEmisData!K:K, NewEmisData!$A:$A, "Pickup", NewEmisData!$B:$B, $A379, NewEmisData!$C:$C, $H379, NewEmisData!$D:$D, BY$2), SUMIFS(NewEmisData!K:K, NewEmisData!$A:$A, "LDV", NewEmisData!$B:$B, $A379, NewEmisData!$C:$C, $H379, NewEmisData!$D:$D, BY$2))</f>
        <v>0</v>
      </c>
      <c r="BZ379" s="335">
        <f>$I379*IF($G379="Pickup", SUMIFS(NewEmisData!L:L, NewEmisData!$A:$A, "Pickup", NewEmisData!$B:$B, $A379, NewEmisData!$C:$C, $H379, NewEmisData!$D:$D, BZ$2), SUMIFS(NewEmisData!L:L, NewEmisData!$A:$A, "LDV", NewEmisData!$B:$B, $A379, NewEmisData!$C:$C, $H379, NewEmisData!$D:$D, BZ$2))</f>
        <v>0</v>
      </c>
      <c r="CA379" s="335">
        <f>$I379*IF($G379="Pickup", SUMIFS(NewEmisData!M:M, NewEmisData!$A:$A, "Pickup", NewEmisData!$B:$B, $A379, NewEmisData!$C:$C, $H379, NewEmisData!$D:$D, CA$2), SUMIFS(NewEmisData!M:M, NewEmisData!$A:$A, "LDV", NewEmisData!$B:$B, $A379, NewEmisData!$C:$C, $H379, NewEmisData!$D:$D, CA$2))</f>
        <v>0</v>
      </c>
      <c r="CB379" s="335">
        <v>0</v>
      </c>
      <c r="CC379" s="335">
        <f>$I379*IF($G379="Pickup", SUMIFS(NewEmisData!E:E, NewEmisData!$A:$A, "Pickup", NewEmisData!$B:$B, $A379, NewEmisData!$C:$C, $H379, NewEmisData!$D:$D, CC$2), SUMIFS(NewEmisData!E:E, NewEmisData!$A:$A, "LDV", NewEmisData!$B:$B, $A379, NewEmisData!$C:$C, $H379, NewEmisData!$D:$D, CC$2))</f>
        <v>0</v>
      </c>
      <c r="CD379" s="335">
        <f>$I379*IF($G379="Pickup", SUMIFS(NewEmisData!F:F, NewEmisData!$A:$A, "Pickup", NewEmisData!$B:$B, $A379, NewEmisData!$C:$C, $H379, NewEmisData!$D:$D, CD$2), SUMIFS(NewEmisData!F:F, NewEmisData!$A:$A, "LDV", NewEmisData!$B:$B, $A379, NewEmisData!$C:$C, $H379, NewEmisData!$D:$D, CD$2))</f>
        <v>0</v>
      </c>
      <c r="CE379" s="335">
        <f>$I379*IF($G379="Pickup", SUMIFS(NewEmisData!G:G, NewEmisData!$A:$A, "Pickup", NewEmisData!$B:$B, $A379, NewEmisData!$C:$C, $H379, NewEmisData!$D:$D, CE$2), SUMIFS(NewEmisData!G:G, NewEmisData!$A:$A, "LDV", NewEmisData!$B:$B, $A379, NewEmisData!$C:$C, $H379, NewEmisData!$D:$D, CE$2))</f>
        <v>0</v>
      </c>
      <c r="CF379" s="335">
        <f>$I379*IF($G379="Pickup", SUMIFS(NewEmisData!H:H, NewEmisData!$A:$A, "Pickup", NewEmisData!$B:$B, $A379, NewEmisData!$C:$C, $H379, NewEmisData!$D:$D, CF$2), SUMIFS(NewEmisData!H:H, NewEmisData!$A:$A, "LDV", NewEmisData!$B:$B, $A379, NewEmisData!$C:$C, $H379, NewEmisData!$D:$D, CF$2))</f>
        <v>0</v>
      </c>
      <c r="CG379" s="335">
        <f>$I379*IF($G379="Pickup", SUMIFS(NewEmisData!I:I, NewEmisData!$A:$A, "Pickup", NewEmisData!$B:$B, $A379, NewEmisData!$C:$C, $H379, NewEmisData!$D:$D, CG$2), SUMIFS(NewEmisData!I:I, NewEmisData!$A:$A, "LDV", NewEmisData!$B:$B, $A379, NewEmisData!$C:$C, $H379, NewEmisData!$D:$D, CG$2))</f>
        <v>0</v>
      </c>
      <c r="CH379" s="335">
        <f>$I379*IF($G379="Pickup", SUMIFS(NewEmisData!J:J, NewEmisData!$A:$A, "Pickup", NewEmisData!$B:$B, $A379, NewEmisData!$C:$C, $H379, NewEmisData!$D:$D, CH$2), SUMIFS(NewEmisData!J:J, NewEmisData!$A:$A, "LDV", NewEmisData!$B:$B, $A379, NewEmisData!$C:$C, $H379, NewEmisData!$D:$D, CH$2))</f>
        <v>0</v>
      </c>
      <c r="CI379" s="335">
        <f>$I379*IF($G379="Pickup", SUMIFS(NewEmisData!K:K, NewEmisData!$A:$A, "Pickup", NewEmisData!$B:$B, $A379, NewEmisData!$C:$C, $H379, NewEmisData!$D:$D, CI$2), SUMIFS(NewEmisData!K:K, NewEmisData!$A:$A, "LDV", NewEmisData!$B:$B, $A379, NewEmisData!$C:$C, $H379, NewEmisData!$D:$D, CI$2))</f>
        <v>0</v>
      </c>
      <c r="CJ379" s="335">
        <f>$I379*IF($G379="Pickup", SUMIFS(NewEmisData!L:L, NewEmisData!$A:$A, "Pickup", NewEmisData!$B:$B, $A379, NewEmisData!$C:$C, $H379, NewEmisData!$D:$D, CJ$2), SUMIFS(NewEmisData!L:L, NewEmisData!$A:$A, "LDV", NewEmisData!$B:$B, $A379, NewEmisData!$C:$C, $H379, NewEmisData!$D:$D, CJ$2))</f>
        <v>0</v>
      </c>
      <c r="CK379" s="335">
        <f>$I379*IF($G379="Pickup", SUMIFS(NewEmisData!M:M, NewEmisData!$A:$A, "Pickup", NewEmisData!$B:$B, $A379, NewEmisData!$C:$C, $H379, NewEmisData!$D:$D, CK$2), SUMIFS(NewEmisData!M:M, NewEmisData!$A:$A, "LDV", NewEmisData!$B:$B, $A379, NewEmisData!$C:$C, $H379, NewEmisData!$D:$D, CK$2))</f>
        <v>0</v>
      </c>
      <c r="CL379" s="335">
        <v>0</v>
      </c>
      <c r="CM379" s="335">
        <f>$I379*IF($G379="Pickup", SUMIFS(NewEmisData!E:E, NewEmisData!$A:$A, "Pickup", NewEmisData!$B:$B, $A379, NewEmisData!$C:$C, $H379, NewEmisData!$D:$D, CM$2), SUMIFS(NewEmisData!E:E, NewEmisData!$A:$A, "LDV", NewEmisData!$B:$B, $A379, NewEmisData!$C:$C, $H379, NewEmisData!$D:$D, CM$2))</f>
        <v>0</v>
      </c>
      <c r="CN379" s="335">
        <f>$I379*IF($G379="Pickup", SUMIFS(NewEmisData!F:F, NewEmisData!$A:$A, "Pickup", NewEmisData!$B:$B, $A379, NewEmisData!$C:$C, $H379, NewEmisData!$D:$D, CN$2), SUMIFS(NewEmisData!F:F, NewEmisData!$A:$A, "LDV", NewEmisData!$B:$B, $A379, NewEmisData!$C:$C, $H379, NewEmisData!$D:$D, CN$2))</f>
        <v>0</v>
      </c>
      <c r="CO379" s="335">
        <f>$I379*IF($G379="Pickup", SUMIFS(NewEmisData!G:G, NewEmisData!$A:$A, "Pickup", NewEmisData!$B:$B, $A379, NewEmisData!$C:$C, $H379, NewEmisData!$D:$D, CO$2), SUMIFS(NewEmisData!G:G, NewEmisData!$A:$A, "LDV", NewEmisData!$B:$B, $A379, NewEmisData!$C:$C, $H379, NewEmisData!$D:$D, CO$2))</f>
        <v>0</v>
      </c>
      <c r="CP379" s="335">
        <f>$I379*IF($G379="Pickup", SUMIFS(NewEmisData!H:H, NewEmisData!$A:$A, "Pickup", NewEmisData!$B:$B, $A379, NewEmisData!$C:$C, $H379, NewEmisData!$D:$D, CP$2), SUMIFS(NewEmisData!H:H, NewEmisData!$A:$A, "LDV", NewEmisData!$B:$B, $A379, NewEmisData!$C:$C, $H379, NewEmisData!$D:$D, CP$2))</f>
        <v>0</v>
      </c>
      <c r="CQ379" s="335">
        <f>$I379*IF($G379="Pickup", SUMIFS(NewEmisData!I:I, NewEmisData!$A:$A, "Pickup", NewEmisData!$B:$B, $A379, NewEmisData!$C:$C, $H379, NewEmisData!$D:$D, CQ$2), SUMIFS(NewEmisData!I:I, NewEmisData!$A:$A, "LDV", NewEmisData!$B:$B, $A379, NewEmisData!$C:$C, $H379, NewEmisData!$D:$D, CQ$2))</f>
        <v>0</v>
      </c>
      <c r="CR379" s="335">
        <f>$I379*IF($G379="Pickup", SUMIFS(NewEmisData!J:J, NewEmisData!$A:$A, "Pickup", NewEmisData!$B:$B, $A379, NewEmisData!$C:$C, $H379, NewEmisData!$D:$D, CR$2), SUMIFS(NewEmisData!J:J, NewEmisData!$A:$A, "LDV", NewEmisData!$B:$B, $A379, NewEmisData!$C:$C, $H379, NewEmisData!$D:$D, CR$2))</f>
        <v>0</v>
      </c>
      <c r="CS379" s="335">
        <f>$I379*IF($G379="Pickup", SUMIFS(NewEmisData!K:K, NewEmisData!$A:$A, "Pickup", NewEmisData!$B:$B, $A379, NewEmisData!$C:$C, $H379, NewEmisData!$D:$D, CS$2), SUMIFS(NewEmisData!K:K, NewEmisData!$A:$A, "LDV", NewEmisData!$B:$B, $A379, NewEmisData!$C:$C, $H379, NewEmisData!$D:$D, CS$2))</f>
        <v>0</v>
      </c>
      <c r="CT379" s="335">
        <f>$I379*IF($G379="Pickup", SUMIFS(NewEmisData!L:L, NewEmisData!$A:$A, "Pickup", NewEmisData!$B:$B, $A379, NewEmisData!$C:$C, $H379, NewEmisData!$D:$D, CT$2), SUMIFS(NewEmisData!L:L, NewEmisData!$A:$A, "LDV", NewEmisData!$B:$B, $A379, NewEmisData!$C:$C, $H379, NewEmisData!$D:$D, CT$2))</f>
        <v>0</v>
      </c>
      <c r="CU379" s="335">
        <f>$I379*IF($G379="Pickup", SUMIFS(NewEmisData!M:M, NewEmisData!$A:$A, "Pickup", NewEmisData!$B:$B, $A379, NewEmisData!$C:$C, $H379, NewEmisData!$D:$D, CU$2), SUMIFS(NewEmisData!M:M, NewEmisData!$A:$A, "LDV", NewEmisData!$B:$B, $A379, NewEmisData!$C:$C, $H379, NewEmisData!$D:$D, CU$2))</f>
        <v>0</v>
      </c>
      <c r="CV379" s="335">
        <v>0</v>
      </c>
      <c r="CW379" s="335">
        <v>0</v>
      </c>
      <c r="CX379" s="335">
        <v>0</v>
      </c>
      <c r="CY379" s="335">
        <v>0</v>
      </c>
      <c r="CZ379" s="335">
        <v>0</v>
      </c>
      <c r="DA379" s="335">
        <v>0</v>
      </c>
      <c r="DB379" s="335">
        <v>0</v>
      </c>
      <c r="DC379" s="335">
        <v>0</v>
      </c>
      <c r="DD379" s="335">
        <v>0</v>
      </c>
      <c r="DE379" s="335">
        <v>0</v>
      </c>
      <c r="DF379" s="335">
        <v>0</v>
      </c>
      <c r="DG379" s="335">
        <f>$I379*IF($G379="Pickup", SUMIFS(NewEmisData!E:E, NewEmisData!$A:$A, "Pickup", NewEmisData!$B:$B, $A379, NewEmisData!$C:$C, $H379, NewEmisData!$D:$D, DG$2), SUMIFS(NewEmisData!E:E, NewEmisData!$A:$A, "LDV", NewEmisData!$B:$B, $A379, NewEmisData!$C:$C, $H379, NewEmisData!$D:$D, DG$2))</f>
        <v>0</v>
      </c>
      <c r="DH379" s="335">
        <f>$I379*IF($G379="Pickup", SUMIFS(NewEmisData!F:F, NewEmisData!$A:$A, "Pickup", NewEmisData!$B:$B, $A379, NewEmisData!$C:$C, $H379, NewEmisData!$D:$D, DH$2), SUMIFS(NewEmisData!F:F, NewEmisData!$A:$A, "LDV", NewEmisData!$B:$B, $A379, NewEmisData!$C:$C, $H379, NewEmisData!$D:$D, DH$2))</f>
        <v>0</v>
      </c>
      <c r="DI379" s="335">
        <f>$I379*IF($G379="Pickup", SUMIFS(NewEmisData!G:G, NewEmisData!$A:$A, "Pickup", NewEmisData!$B:$B, $A379, NewEmisData!$C:$C, $H379, NewEmisData!$D:$D, DI$2), SUMIFS(NewEmisData!G:G, NewEmisData!$A:$A, "LDV", NewEmisData!$B:$B, $A379, NewEmisData!$C:$C, $H379, NewEmisData!$D:$D, DI$2))</f>
        <v>0</v>
      </c>
      <c r="DJ379" s="335">
        <f>$I379*IF($G379="Pickup", SUMIFS(NewEmisData!H:H, NewEmisData!$A:$A, "Pickup", NewEmisData!$B:$B, $A379, NewEmisData!$C:$C, $H379, NewEmisData!$D:$D, DJ$2), SUMIFS(NewEmisData!H:H, NewEmisData!$A:$A, "LDV", NewEmisData!$B:$B, $A379, NewEmisData!$C:$C, $H379, NewEmisData!$D:$D, DJ$2))</f>
        <v>0</v>
      </c>
      <c r="DK379" s="335">
        <f>$I379*IF($G379="Pickup", SUMIFS(NewEmisData!I:I, NewEmisData!$A:$A, "Pickup", NewEmisData!$B:$B, $A379, NewEmisData!$C:$C, $H379, NewEmisData!$D:$D, DK$2), SUMIFS(NewEmisData!I:I, NewEmisData!$A:$A, "LDV", NewEmisData!$B:$B, $A379, NewEmisData!$C:$C, $H379, NewEmisData!$D:$D, DK$2))</f>
        <v>0</v>
      </c>
      <c r="DL379" s="335">
        <f>$I379*IF($G379="Pickup", SUMIFS(NewEmisData!J:J, NewEmisData!$A:$A, "Pickup", NewEmisData!$B:$B, $A379, NewEmisData!$C:$C, $H379, NewEmisData!$D:$D, DL$2), SUMIFS(NewEmisData!J:J, NewEmisData!$A:$A, "LDV", NewEmisData!$B:$B, $A379, NewEmisData!$C:$C, $H379, NewEmisData!$D:$D, DL$2))</f>
        <v>0</v>
      </c>
      <c r="DM379" s="335">
        <f>$I379*IF($G379="Pickup", SUMIFS(NewEmisData!K:K, NewEmisData!$A:$A, "Pickup", NewEmisData!$B:$B, $A379, NewEmisData!$C:$C, $H379, NewEmisData!$D:$D, DM$2), SUMIFS(NewEmisData!K:K, NewEmisData!$A:$A, "LDV", NewEmisData!$B:$B, $A379, NewEmisData!$C:$C, $H379, NewEmisData!$D:$D, DM$2))</f>
        <v>0</v>
      </c>
      <c r="DN379" s="335">
        <f>$I379*IF($G379="Pickup", SUMIFS(NewEmisData!L:L, NewEmisData!$A:$A, "Pickup", NewEmisData!$B:$B, $A379, NewEmisData!$C:$C, $H379, NewEmisData!$D:$D, DN$2), SUMIFS(NewEmisData!L:L, NewEmisData!$A:$A, "LDV", NewEmisData!$B:$B, $A379, NewEmisData!$C:$C, $H379, NewEmisData!$D:$D, DN$2))</f>
        <v>0</v>
      </c>
      <c r="DO379" s="335">
        <f>$I379*IF($G379="Pickup", SUMIFS(NewEmisData!M:M, NewEmisData!$A:$A, "Pickup", NewEmisData!$B:$B, $A379, NewEmisData!$C:$C, $H379, NewEmisData!$D:$D, DO$2), SUMIFS(NewEmisData!M:M, NewEmisData!$A:$A, "LDV", NewEmisData!$B:$B, $A379, NewEmisData!$C:$C, $H379, NewEmisData!$D:$D, DO$2))</f>
        <v>0</v>
      </c>
      <c r="DP379" s="335">
        <v>0</v>
      </c>
      <c r="DQ379" s="335">
        <f>$I379*IF($G379="Pickup", SUMIFS(NewEmisData!E:E, NewEmisData!$A:$A, "Pickup", NewEmisData!$B:$B, $A379, NewEmisData!$C:$C, $H379, NewEmisData!$D:$D, DQ$2), SUMIFS(NewEmisData!E:E, NewEmisData!$A:$A, "LDV", NewEmisData!$B:$B, $A379, NewEmisData!$C:$C, $H379, NewEmisData!$D:$D, DQ$2))</f>
        <v>0</v>
      </c>
      <c r="DR379" s="335">
        <f>$I379*IF($G379="Pickup", SUMIFS(NewEmisData!F:F, NewEmisData!$A:$A, "Pickup", NewEmisData!$B:$B, $A379, NewEmisData!$C:$C, $H379, NewEmisData!$D:$D, DR$2), SUMIFS(NewEmisData!F:F, NewEmisData!$A:$A, "LDV", NewEmisData!$B:$B, $A379, NewEmisData!$C:$C, $H379, NewEmisData!$D:$D, DR$2))</f>
        <v>0</v>
      </c>
      <c r="DS379" s="335">
        <f>$I379*IF($G379="Pickup", SUMIFS(NewEmisData!G:G, NewEmisData!$A:$A, "Pickup", NewEmisData!$B:$B, $A379, NewEmisData!$C:$C, $H379, NewEmisData!$D:$D, DS$2), SUMIFS(NewEmisData!G:G, NewEmisData!$A:$A, "LDV", NewEmisData!$B:$B, $A379, NewEmisData!$C:$C, $H379, NewEmisData!$D:$D, DS$2))</f>
        <v>0</v>
      </c>
      <c r="DT379" s="335">
        <f>$I379*IF($G379="Pickup", SUMIFS(NewEmisData!H:H, NewEmisData!$A:$A, "Pickup", NewEmisData!$B:$B, $A379, NewEmisData!$C:$C, $H379, NewEmisData!$D:$D, DT$2), SUMIFS(NewEmisData!H:H, NewEmisData!$A:$A, "LDV", NewEmisData!$B:$B, $A379, NewEmisData!$C:$C, $H379, NewEmisData!$D:$D, DT$2))</f>
        <v>0</v>
      </c>
      <c r="DU379" s="335">
        <f>$I379*IF($G379="Pickup", SUMIFS(NewEmisData!I:I, NewEmisData!$A:$A, "Pickup", NewEmisData!$B:$B, $A379, NewEmisData!$C:$C, $H379, NewEmisData!$D:$D, DU$2), SUMIFS(NewEmisData!I:I, NewEmisData!$A:$A, "LDV", NewEmisData!$B:$B, $A379, NewEmisData!$C:$C, $H379, NewEmisData!$D:$D, DU$2))</f>
        <v>0</v>
      </c>
      <c r="DV379" s="335">
        <f>$I379*IF($G379="Pickup", SUMIFS(NewEmisData!J:J, NewEmisData!$A:$A, "Pickup", NewEmisData!$B:$B, $A379, NewEmisData!$C:$C, $H379, NewEmisData!$D:$D, DV$2), SUMIFS(NewEmisData!J:J, NewEmisData!$A:$A, "LDV", NewEmisData!$B:$B, $A379, NewEmisData!$C:$C, $H379, NewEmisData!$D:$D, DV$2))</f>
        <v>0</v>
      </c>
      <c r="DW379" s="335">
        <f>$I379*IF($G379="Pickup", SUMIFS(NewEmisData!K:K, NewEmisData!$A:$A, "Pickup", NewEmisData!$B:$B, $A379, NewEmisData!$C:$C, $H379, NewEmisData!$D:$D, DW$2), SUMIFS(NewEmisData!K:K, NewEmisData!$A:$A, "LDV", NewEmisData!$B:$B, $A379, NewEmisData!$C:$C, $H379, NewEmisData!$D:$D, DW$2))</f>
        <v>0</v>
      </c>
      <c r="DX379" s="335">
        <f>$I379*IF($G379="Pickup", SUMIFS(NewEmisData!L:L, NewEmisData!$A:$A, "Pickup", NewEmisData!$B:$B, $A379, NewEmisData!$C:$C, $H379, NewEmisData!$D:$D, DX$2), SUMIFS(NewEmisData!L:L, NewEmisData!$A:$A, "LDV", NewEmisData!$B:$B, $A379, NewEmisData!$C:$C, $H379, NewEmisData!$D:$D, DX$2))</f>
        <v>0</v>
      </c>
      <c r="DY379" s="335">
        <f>$I379*IF($G379="Pickup", SUMIFS(NewEmisData!M:M, NewEmisData!$A:$A, "Pickup", NewEmisData!$B:$B, $A379, NewEmisData!$C:$C, $H379, NewEmisData!$D:$D, DY$2), SUMIFS(NewEmisData!M:M, NewEmisData!$A:$A, "LDV", NewEmisData!$B:$B, $A379, NewEmisData!$C:$C, $H379, NewEmisData!$D:$D, DY$2))</f>
        <v>0</v>
      </c>
      <c r="DZ379" s="335">
        <v>0</v>
      </c>
      <c r="EA379" s="335">
        <f t="shared" si="658"/>
        <v>0</v>
      </c>
      <c r="EB379" s="335">
        <f t="shared" si="659"/>
        <v>0</v>
      </c>
      <c r="EC379" s="335">
        <f t="shared" si="660"/>
        <v>0</v>
      </c>
      <c r="ED379" s="335">
        <f t="shared" si="661"/>
        <v>0</v>
      </c>
      <c r="EE379" s="335">
        <f t="shared" si="662"/>
        <v>0</v>
      </c>
      <c r="EF379" s="335">
        <f t="shared" si="663"/>
        <v>0</v>
      </c>
      <c r="EG379" s="335">
        <f t="shared" si="664"/>
        <v>0</v>
      </c>
      <c r="EH379" s="335">
        <f t="shared" si="665"/>
        <v>0</v>
      </c>
      <c r="EI379" s="335">
        <f t="shared" si="666"/>
        <v>0</v>
      </c>
      <c r="EJ379" s="335">
        <f t="shared" si="667"/>
        <v>0</v>
      </c>
      <c r="EK379" s="335">
        <f t="shared" si="668"/>
        <v>0</v>
      </c>
      <c r="EL379" s="335">
        <f t="shared" si="669"/>
        <v>0</v>
      </c>
      <c r="EM379" s="335">
        <f t="shared" si="670"/>
        <v>0</v>
      </c>
      <c r="EN379" s="335">
        <f t="shared" si="671"/>
        <v>0</v>
      </c>
      <c r="EO379" s="335">
        <f t="shared" si="672"/>
        <v>0</v>
      </c>
      <c r="EP379" s="335">
        <f t="shared" si="673"/>
        <v>0</v>
      </c>
      <c r="EQ379" s="335">
        <f t="shared" si="674"/>
        <v>0</v>
      </c>
      <c r="ER379" s="335">
        <f t="shared" si="675"/>
        <v>0</v>
      </c>
      <c r="ES379" s="335">
        <f t="shared" si="676"/>
        <v>0</v>
      </c>
      <c r="ET379" s="335">
        <f t="shared" si="677"/>
        <v>0</v>
      </c>
      <c r="EU379" s="335">
        <f t="shared" si="678"/>
        <v>0</v>
      </c>
      <c r="EV379" s="335">
        <f t="shared" si="679"/>
        <v>0</v>
      </c>
      <c r="EW379" s="335">
        <f t="shared" si="680"/>
        <v>0</v>
      </c>
      <c r="EX379" s="335">
        <f t="shared" si="681"/>
        <v>0</v>
      </c>
      <c r="EY379" s="335">
        <f t="shared" si="682"/>
        <v>0</v>
      </c>
      <c r="EZ379" s="335">
        <f t="shared" si="683"/>
        <v>0</v>
      </c>
      <c r="FA379" s="335">
        <f t="shared" si="684"/>
        <v>0</v>
      </c>
      <c r="FB379" s="335">
        <f t="shared" si="685"/>
        <v>0</v>
      </c>
      <c r="FC379" s="335">
        <f t="shared" si="686"/>
        <v>0</v>
      </c>
      <c r="FD379" s="335">
        <f t="shared" si="687"/>
        <v>0</v>
      </c>
      <c r="FE379" s="335">
        <f t="shared" si="688"/>
        <v>5.12091740678495E-2</v>
      </c>
      <c r="FF379" s="335">
        <f t="shared" si="689"/>
        <v>5.12091740678495E-2</v>
      </c>
      <c r="FG379" s="335">
        <f t="shared" si="690"/>
        <v>5.1209105995627897E-2</v>
      </c>
      <c r="FH379" s="335">
        <f t="shared" si="691"/>
        <v>5.1209106574509597E-2</v>
      </c>
      <c r="FI379" s="335">
        <f t="shared" si="692"/>
        <v>5.1209011120713299E-2</v>
      </c>
      <c r="FJ379" s="335">
        <f t="shared" si="693"/>
        <v>5.1209115709399303E-2</v>
      </c>
      <c r="FK379" s="335">
        <f t="shared" si="694"/>
        <v>5.1209067900781301E-2</v>
      </c>
      <c r="FL379" s="335">
        <f t="shared" si="695"/>
        <v>5.1209026266060102E-2</v>
      </c>
      <c r="FM379" s="335">
        <f t="shared" si="696"/>
        <v>5.1209026266060102E-2</v>
      </c>
      <c r="FN379" s="335">
        <f t="shared" si="697"/>
        <v>2.3805319372350052E-2</v>
      </c>
      <c r="FO379" s="335">
        <f t="shared" si="698"/>
        <v>6.66074097322524E-3</v>
      </c>
      <c r="FP379" s="335">
        <f t="shared" si="699"/>
        <v>6.66074097322524E-3</v>
      </c>
      <c r="FQ379" s="335">
        <f t="shared" si="700"/>
        <v>6.6607335748389796E-3</v>
      </c>
      <c r="FR379" s="335">
        <f t="shared" si="701"/>
        <v>6.6607277974443701E-3</v>
      </c>
      <c r="FS379" s="335">
        <f t="shared" si="702"/>
        <v>6.6607270180681398E-3</v>
      </c>
      <c r="FT379" s="335">
        <f t="shared" si="703"/>
        <v>6.6607268966739396E-3</v>
      </c>
      <c r="FU379" s="335">
        <f t="shared" si="704"/>
        <v>6.6607294451310698E-3</v>
      </c>
      <c r="FV379" s="335">
        <f t="shared" si="705"/>
        <v>6.6607268071052902E-3</v>
      </c>
      <c r="FW379" s="335">
        <f t="shared" si="706"/>
        <v>6.6607268071052902E-3</v>
      </c>
      <c r="FX379" s="335">
        <f t="shared" si="707"/>
        <v>1.6506531515565108E-3</v>
      </c>
    </row>
    <row r="380" spans="1:180" x14ac:dyDescent="0.2">
      <c r="A380" s="305" t="str">
        <f>IF(LEFT(TRIM(TechData_All!AJ13),1)="*", _xlfn.CONCAT("*","R2"), "R2")</f>
        <v>R2</v>
      </c>
      <c r="B380" s="305" t="str">
        <f>TechData_All!A13</f>
        <v>TLCELC100</v>
      </c>
      <c r="C380" s="305" t="str">
        <f>TechData_All!C13</f>
        <v>TL.ELC.C.ELC100</v>
      </c>
      <c r="D380" s="301" t="str">
        <f>TechData_All!D13</f>
        <v>bn-vmt, bn-vmt/a</v>
      </c>
      <c r="E380" s="301" t="str">
        <f>TechData_All!E13</f>
        <v>TRNELC</v>
      </c>
      <c r="F380" s="301" t="str">
        <f>TechData_All!F13</f>
        <v>TL</v>
      </c>
      <c r="G380" s="315" t="s">
        <v>815</v>
      </c>
      <c r="H380" s="315" t="s">
        <v>36</v>
      </c>
      <c r="I380" s="315">
        <v>1</v>
      </c>
      <c r="J380" s="315" t="str">
        <f t="shared" si="708"/>
        <v>Compact car-ELC</v>
      </c>
      <c r="K380" s="335">
        <f>$I380*IF($G380="Pickup", SUMIFS(NewEmisData!E:E, NewEmisData!$A:$A, "Pickup", NewEmisData!$B:$B, $A380, NewEmisData!$C:$C, $H380, NewEmisData!$D:$D, K$2), SUMIFS(NewEmisData!E:E, NewEmisData!$A:$A, "LDV", NewEmisData!$B:$B, $A380, NewEmisData!$C:$C, $H380, NewEmisData!$D:$D, K$2))</f>
        <v>0</v>
      </c>
      <c r="L380" s="335">
        <f>$I380*IF($G380="Pickup", SUMIFS(NewEmisData!F:F, NewEmisData!$A:$A, "Pickup", NewEmisData!$B:$B, $A380, NewEmisData!$C:$C, $H380, NewEmisData!$D:$D, L$2), SUMIFS(NewEmisData!F:F, NewEmisData!$A:$A, "LDV", NewEmisData!$B:$B, $A380, NewEmisData!$C:$C, $H380, NewEmisData!$D:$D, L$2))</f>
        <v>0</v>
      </c>
      <c r="M380" s="335">
        <f>$I380*IF($G380="Pickup", SUMIFS(NewEmisData!G:G, NewEmisData!$A:$A, "Pickup", NewEmisData!$B:$B, $A380, NewEmisData!$C:$C, $H380, NewEmisData!$D:$D, M$2), SUMIFS(NewEmisData!G:G, NewEmisData!$A:$A, "LDV", NewEmisData!$B:$B, $A380, NewEmisData!$C:$C, $H380, NewEmisData!$D:$D, M$2))</f>
        <v>0</v>
      </c>
      <c r="N380" s="335">
        <f>$I380*IF($G380="Pickup", SUMIFS(NewEmisData!H:H, NewEmisData!$A:$A, "Pickup", NewEmisData!$B:$B, $A380, NewEmisData!$C:$C, $H380, NewEmisData!$D:$D, N$2), SUMIFS(NewEmisData!H:H, NewEmisData!$A:$A, "LDV", NewEmisData!$B:$B, $A380, NewEmisData!$C:$C, $H380, NewEmisData!$D:$D, N$2))</f>
        <v>0</v>
      </c>
      <c r="O380" s="335">
        <f>$I380*IF($G380="Pickup", SUMIFS(NewEmisData!I:I, NewEmisData!$A:$A, "Pickup", NewEmisData!$B:$B, $A380, NewEmisData!$C:$C, $H380, NewEmisData!$D:$D, O$2), SUMIFS(NewEmisData!I:I, NewEmisData!$A:$A, "LDV", NewEmisData!$B:$B, $A380, NewEmisData!$C:$C, $H380, NewEmisData!$D:$D, O$2))</f>
        <v>0</v>
      </c>
      <c r="P380" s="335">
        <f>$I380*IF($G380="Pickup", SUMIFS(NewEmisData!J:J, NewEmisData!$A:$A, "Pickup", NewEmisData!$B:$B, $A380, NewEmisData!$C:$C, $H380, NewEmisData!$D:$D, P$2), SUMIFS(NewEmisData!J:J, NewEmisData!$A:$A, "LDV", NewEmisData!$B:$B, $A380, NewEmisData!$C:$C, $H380, NewEmisData!$D:$D, P$2))</f>
        <v>0</v>
      </c>
      <c r="Q380" s="335">
        <f>$I380*IF($G380="Pickup", SUMIFS(NewEmisData!K:K, NewEmisData!$A:$A, "Pickup", NewEmisData!$B:$B, $A380, NewEmisData!$C:$C, $H380, NewEmisData!$D:$D, Q$2), SUMIFS(NewEmisData!K:K, NewEmisData!$A:$A, "LDV", NewEmisData!$B:$B, $A380, NewEmisData!$C:$C, $H380, NewEmisData!$D:$D, Q$2))</f>
        <v>0</v>
      </c>
      <c r="R380" s="335">
        <f>$I380*IF($G380="Pickup", SUMIFS(NewEmisData!L:L, NewEmisData!$A:$A, "Pickup", NewEmisData!$B:$B, $A380, NewEmisData!$C:$C, $H380, NewEmisData!$D:$D, R$2), SUMIFS(NewEmisData!L:L, NewEmisData!$A:$A, "LDV", NewEmisData!$B:$B, $A380, NewEmisData!$C:$C, $H380, NewEmisData!$D:$D, R$2))</f>
        <v>0</v>
      </c>
      <c r="S380" s="335">
        <f>$I380*IF($G380="Pickup", SUMIFS(NewEmisData!M:M, NewEmisData!$A:$A, "Pickup", NewEmisData!$B:$B, $A380, NewEmisData!$C:$C, $H380, NewEmisData!$D:$D, S$2), SUMIFS(NewEmisData!M:M, NewEmisData!$A:$A, "LDV", NewEmisData!$B:$B, $A380, NewEmisData!$C:$C, $H380, NewEmisData!$D:$D, S$2))</f>
        <v>0</v>
      </c>
      <c r="T380" s="335">
        <v>0</v>
      </c>
      <c r="U380" s="335">
        <f>$I380*IF($G380="Pickup", SUMIFS(NewEmisData!E:E, NewEmisData!$A:$A, "Pickup", NewEmisData!$B:$B, $A380, NewEmisData!$C:$C, $H380, NewEmisData!$D:$D, U$2), SUMIFS(NewEmisData!E:E, NewEmisData!$A:$A, "LDV", NewEmisData!$B:$B, $A380, NewEmisData!$C:$C, $H380, NewEmisData!$D:$D, U$2))</f>
        <v>0</v>
      </c>
      <c r="V380" s="335">
        <f>$I380*IF($G380="Pickup", SUMIFS(NewEmisData!F:F, NewEmisData!$A:$A, "Pickup", NewEmisData!$B:$B, $A380, NewEmisData!$C:$C, $H380, NewEmisData!$D:$D, V$2), SUMIFS(NewEmisData!F:F, NewEmisData!$A:$A, "LDV", NewEmisData!$B:$B, $A380, NewEmisData!$C:$C, $H380, NewEmisData!$D:$D, V$2))</f>
        <v>0</v>
      </c>
      <c r="W380" s="335">
        <f>$I380*IF($G380="Pickup", SUMIFS(NewEmisData!G:G, NewEmisData!$A:$A, "Pickup", NewEmisData!$B:$B, $A380, NewEmisData!$C:$C, $H380, NewEmisData!$D:$D, W$2), SUMIFS(NewEmisData!G:G, NewEmisData!$A:$A, "LDV", NewEmisData!$B:$B, $A380, NewEmisData!$C:$C, $H380, NewEmisData!$D:$D, W$2))</f>
        <v>0</v>
      </c>
      <c r="X380" s="335">
        <f>$I380*IF($G380="Pickup", SUMIFS(NewEmisData!H:H, NewEmisData!$A:$A, "Pickup", NewEmisData!$B:$B, $A380, NewEmisData!$C:$C, $H380, NewEmisData!$D:$D, X$2), SUMIFS(NewEmisData!H:H, NewEmisData!$A:$A, "LDV", NewEmisData!$B:$B, $A380, NewEmisData!$C:$C, $H380, NewEmisData!$D:$D, X$2))</f>
        <v>0</v>
      </c>
      <c r="Y380" s="335">
        <f>$I380*IF($G380="Pickup", SUMIFS(NewEmisData!I:I, NewEmisData!$A:$A, "Pickup", NewEmisData!$B:$B, $A380, NewEmisData!$C:$C, $H380, NewEmisData!$D:$D, Y$2), SUMIFS(NewEmisData!I:I, NewEmisData!$A:$A, "LDV", NewEmisData!$B:$B, $A380, NewEmisData!$C:$C, $H380, NewEmisData!$D:$D, Y$2))</f>
        <v>0</v>
      </c>
      <c r="Z380" s="335">
        <f>$I380*IF($G380="Pickup", SUMIFS(NewEmisData!J:J, NewEmisData!$A:$A, "Pickup", NewEmisData!$B:$B, $A380, NewEmisData!$C:$C, $H380, NewEmisData!$D:$D, Z$2), SUMIFS(NewEmisData!J:J, NewEmisData!$A:$A, "LDV", NewEmisData!$B:$B, $A380, NewEmisData!$C:$C, $H380, NewEmisData!$D:$D, Z$2))</f>
        <v>0</v>
      </c>
      <c r="AA380" s="335">
        <f>$I380*IF($G380="Pickup", SUMIFS(NewEmisData!K:K, NewEmisData!$A:$A, "Pickup", NewEmisData!$B:$B, $A380, NewEmisData!$C:$C, $H380, NewEmisData!$D:$D, AA$2), SUMIFS(NewEmisData!K:K, NewEmisData!$A:$A, "LDV", NewEmisData!$B:$B, $A380, NewEmisData!$C:$C, $H380, NewEmisData!$D:$D, AA$2))</f>
        <v>0</v>
      </c>
      <c r="AB380" s="335">
        <f>$I380*IF($G380="Pickup", SUMIFS(NewEmisData!L:L, NewEmisData!$A:$A, "Pickup", NewEmisData!$B:$B, $A380, NewEmisData!$C:$C, $H380, NewEmisData!$D:$D, AB$2), SUMIFS(NewEmisData!L:L, NewEmisData!$A:$A, "LDV", NewEmisData!$B:$B, $A380, NewEmisData!$C:$C, $H380, NewEmisData!$D:$D, AB$2))</f>
        <v>0</v>
      </c>
      <c r="AC380" s="335">
        <f>$I380*IF($G380="Pickup", SUMIFS(NewEmisData!M:M, NewEmisData!$A:$A, "Pickup", NewEmisData!$B:$B, $A380, NewEmisData!$C:$C, $H380, NewEmisData!$D:$D, AC$2), SUMIFS(NewEmisData!M:M, NewEmisData!$A:$A, "LDV", NewEmisData!$B:$B, $A380, NewEmisData!$C:$C, $H380, NewEmisData!$D:$D, AC$2))</f>
        <v>0</v>
      </c>
      <c r="AD380" s="335">
        <v>0</v>
      </c>
      <c r="AE380" s="335">
        <f>$I380*IF($G380="Pickup", SUMIFS(NewEmisData!E:E, NewEmisData!$A:$A, "Pickup", NewEmisData!$B:$B, $A380, NewEmisData!$C:$C, $H380, NewEmisData!$D:$D, AE$2), SUMIFS(NewEmisData!E:E, NewEmisData!$A:$A, "LDV", NewEmisData!$B:$B, $A380, NewEmisData!$C:$C, $H380, NewEmisData!$D:$D, AE$2))</f>
        <v>0</v>
      </c>
      <c r="AF380" s="335">
        <f>$I380*IF($G380="Pickup", SUMIFS(NewEmisData!F:F, NewEmisData!$A:$A, "Pickup", NewEmisData!$B:$B, $A380, NewEmisData!$C:$C, $H380, NewEmisData!$D:$D, AF$2), SUMIFS(NewEmisData!F:F, NewEmisData!$A:$A, "LDV", NewEmisData!$B:$B, $A380, NewEmisData!$C:$C, $H380, NewEmisData!$D:$D, AF$2))</f>
        <v>0</v>
      </c>
      <c r="AG380" s="335">
        <f>$I380*IF($G380="Pickup", SUMIFS(NewEmisData!G:G, NewEmisData!$A:$A, "Pickup", NewEmisData!$B:$B, $A380, NewEmisData!$C:$C, $H380, NewEmisData!$D:$D, AG$2), SUMIFS(NewEmisData!G:G, NewEmisData!$A:$A, "LDV", NewEmisData!$B:$B, $A380, NewEmisData!$C:$C, $H380, NewEmisData!$D:$D, AG$2))</f>
        <v>0</v>
      </c>
      <c r="AH380" s="335">
        <f>$I380*IF($G380="Pickup", SUMIFS(NewEmisData!H:H, NewEmisData!$A:$A, "Pickup", NewEmisData!$B:$B, $A380, NewEmisData!$C:$C, $H380, NewEmisData!$D:$D, AH$2), SUMIFS(NewEmisData!H:H, NewEmisData!$A:$A, "LDV", NewEmisData!$B:$B, $A380, NewEmisData!$C:$C, $H380, NewEmisData!$D:$D, AH$2))</f>
        <v>0</v>
      </c>
      <c r="AI380" s="335">
        <f>$I380*IF($G380="Pickup", SUMIFS(NewEmisData!I:I, NewEmisData!$A:$A, "Pickup", NewEmisData!$B:$B, $A380, NewEmisData!$C:$C, $H380, NewEmisData!$D:$D, AI$2), SUMIFS(NewEmisData!I:I, NewEmisData!$A:$A, "LDV", NewEmisData!$B:$B, $A380, NewEmisData!$C:$C, $H380, NewEmisData!$D:$D, AI$2))</f>
        <v>0</v>
      </c>
      <c r="AJ380" s="335">
        <f>$I380*IF($G380="Pickup", SUMIFS(NewEmisData!J:J, NewEmisData!$A:$A, "Pickup", NewEmisData!$B:$B, $A380, NewEmisData!$C:$C, $H380, NewEmisData!$D:$D, AJ$2), SUMIFS(NewEmisData!J:J, NewEmisData!$A:$A, "LDV", NewEmisData!$B:$B, $A380, NewEmisData!$C:$C, $H380, NewEmisData!$D:$D, AJ$2))</f>
        <v>0</v>
      </c>
      <c r="AK380" s="335">
        <f>$I380*IF($G380="Pickup", SUMIFS(NewEmisData!K:K, NewEmisData!$A:$A, "Pickup", NewEmisData!$B:$B, $A380, NewEmisData!$C:$C, $H380, NewEmisData!$D:$D, AK$2), SUMIFS(NewEmisData!K:K, NewEmisData!$A:$A, "LDV", NewEmisData!$B:$B, $A380, NewEmisData!$C:$C, $H380, NewEmisData!$D:$D, AK$2))</f>
        <v>0</v>
      </c>
      <c r="AL380" s="335">
        <f>$I380*IF($G380="Pickup", SUMIFS(NewEmisData!L:L, NewEmisData!$A:$A, "Pickup", NewEmisData!$B:$B, $A380, NewEmisData!$C:$C, $H380, NewEmisData!$D:$D, AL$2), SUMIFS(NewEmisData!L:L, NewEmisData!$A:$A, "LDV", NewEmisData!$B:$B, $A380, NewEmisData!$C:$C, $H380, NewEmisData!$D:$D, AL$2))</f>
        <v>0</v>
      </c>
      <c r="AM380" s="335">
        <f>$I380*IF($G380="Pickup", SUMIFS(NewEmisData!M:M, NewEmisData!$A:$A, "Pickup", NewEmisData!$B:$B, $A380, NewEmisData!$C:$C, $H380, NewEmisData!$D:$D, AM$2), SUMIFS(NewEmisData!M:M, NewEmisData!$A:$A, "LDV", NewEmisData!$B:$B, $A380, NewEmisData!$C:$C, $H380, NewEmisData!$D:$D, AM$2))</f>
        <v>0</v>
      </c>
      <c r="AN380" s="335">
        <v>0</v>
      </c>
      <c r="AO380" s="335">
        <f>$I380*IF($G380="Pickup", SUMIFS(NewEmisData!E:E, NewEmisData!$A:$A, "Pickup", NewEmisData!$B:$B, $A380, NewEmisData!$C:$C, $H380, NewEmisData!$D:$D, AO$2), SUMIFS(NewEmisData!E:E, NewEmisData!$A:$A, "LDV", NewEmisData!$B:$B, $A380, NewEmisData!$C:$C, $H380, NewEmisData!$D:$D, AO$2))</f>
        <v>7.3243110221385299E-2</v>
      </c>
      <c r="AP380" s="335">
        <f>$I380*IF($G380="Pickup", SUMIFS(NewEmisData!F:F, NewEmisData!$A:$A, "Pickup", NewEmisData!$B:$B, $A380, NewEmisData!$C:$C, $H380, NewEmisData!$D:$D, AP$2), SUMIFS(NewEmisData!F:F, NewEmisData!$A:$A, "LDV", NewEmisData!$B:$B, $A380, NewEmisData!$C:$C, $H380, NewEmisData!$D:$D, AP$2))</f>
        <v>7.3243110221385299E-2</v>
      </c>
      <c r="AQ380" s="335">
        <f>$I380*IF($G380="Pickup", SUMIFS(NewEmisData!G:G, NewEmisData!$A:$A, "Pickup", NewEmisData!$B:$B, $A380, NewEmisData!$C:$C, $H380, NewEmisData!$D:$D, AQ$2), SUMIFS(NewEmisData!G:G, NewEmisData!$A:$A, "LDV", NewEmisData!$B:$B, $A380, NewEmisData!$C:$C, $H380, NewEmisData!$D:$D, AQ$2))</f>
        <v>7.32430660863298E-2</v>
      </c>
      <c r="AR380" s="335">
        <f>$I380*IF($G380="Pickup", SUMIFS(NewEmisData!H:H, NewEmisData!$A:$A, "Pickup", NewEmisData!$B:$B, $A380, NewEmisData!$C:$C, $H380, NewEmisData!$D:$D, AR$2), SUMIFS(NewEmisData!H:H, NewEmisData!$A:$A, "LDV", NewEmisData!$B:$B, $A380, NewEmisData!$C:$C, $H380, NewEmisData!$D:$D, AR$2))</f>
        <v>7.3243157465552503E-2</v>
      </c>
      <c r="AS380" s="335">
        <f>$I380*IF($G380="Pickup", SUMIFS(NewEmisData!I:I, NewEmisData!$A:$A, "Pickup", NewEmisData!$B:$B, $A380, NewEmisData!$C:$C, $H380, NewEmisData!$D:$D, AS$2), SUMIFS(NewEmisData!I:I, NewEmisData!$A:$A, "LDV", NewEmisData!$B:$B, $A380, NewEmisData!$C:$C, $H380, NewEmisData!$D:$D, AS$2))</f>
        <v>7.3243061950548305E-2</v>
      </c>
      <c r="AT380" s="335">
        <f>$I380*IF($G380="Pickup", SUMIFS(NewEmisData!J:J, NewEmisData!$A:$A, "Pickup", NewEmisData!$B:$B, $A380, NewEmisData!$C:$C, $H380, NewEmisData!$D:$D, AT$2), SUMIFS(NewEmisData!J:J, NewEmisData!$A:$A, "LDV", NewEmisData!$B:$B, $A380, NewEmisData!$C:$C, $H380, NewEmisData!$D:$D, AT$2))</f>
        <v>7.3243007522533404E-2</v>
      </c>
      <c r="AU380" s="335">
        <f>$I380*IF($G380="Pickup", SUMIFS(NewEmisData!K:K, NewEmisData!$A:$A, "Pickup", NewEmisData!$B:$B, $A380, NewEmisData!$C:$C, $H380, NewEmisData!$D:$D, AU$2), SUMIFS(NewEmisData!K:K, NewEmisData!$A:$A, "LDV", NewEmisData!$B:$B, $A380, NewEmisData!$C:$C, $H380, NewEmisData!$D:$D, AU$2))</f>
        <v>7.3243037508868306E-2</v>
      </c>
      <c r="AV380" s="335">
        <f>$I380*IF($G380="Pickup", SUMIFS(NewEmisData!L:L, NewEmisData!$A:$A, "Pickup", NewEmisData!$B:$B, $A380, NewEmisData!$C:$C, $H380, NewEmisData!$D:$D, AV$2), SUMIFS(NewEmisData!L:L, NewEmisData!$A:$A, "LDV", NewEmisData!$B:$B, $A380, NewEmisData!$C:$C, $H380, NewEmisData!$D:$D, AV$2))</f>
        <v>7.3242921236188793E-2</v>
      </c>
      <c r="AW380" s="335">
        <f>$I380*IF($G380="Pickup", SUMIFS(NewEmisData!M:M, NewEmisData!$A:$A, "Pickup", NewEmisData!$B:$B, $A380, NewEmisData!$C:$C, $H380, NewEmisData!$D:$D, AW$2), SUMIFS(NewEmisData!M:M, NewEmisData!$A:$A, "LDV", NewEmisData!$B:$B, $A380, NewEmisData!$C:$C, $H380, NewEmisData!$D:$D, AW$2))</f>
        <v>7.3242921236188793E-2</v>
      </c>
      <c r="AX380" s="335">
        <v>2.3805319372350052E-2</v>
      </c>
      <c r="AY380" s="335">
        <f>$I380*IF($G380="Pickup", SUMIFS(NewEmisData!E:E, NewEmisData!$A:$A, "Pickup", NewEmisData!$B:$B, $A380, NewEmisData!$C:$C, $H380, NewEmisData!$D:$D, AY$2), SUMIFS(NewEmisData!E:E, NewEmisData!$A:$A, "LDV", NewEmisData!$B:$B, $A380, NewEmisData!$C:$C, $H380, NewEmisData!$D:$D, AY$2))</f>
        <v>9.4510282374974993E-3</v>
      </c>
      <c r="AZ380" s="335">
        <f>$I380*IF($G380="Pickup", SUMIFS(NewEmisData!F:F, NewEmisData!$A:$A, "Pickup", NewEmisData!$B:$B, $A380, NewEmisData!$C:$C, $H380, NewEmisData!$D:$D, AZ$2), SUMIFS(NewEmisData!F:F, NewEmisData!$A:$A, "LDV", NewEmisData!$B:$B, $A380, NewEmisData!$C:$C, $H380, NewEmisData!$D:$D, AZ$2))</f>
        <v>9.4510282374974993E-3</v>
      </c>
      <c r="BA380" s="335">
        <f>$I380*IF($G380="Pickup", SUMIFS(NewEmisData!G:G, NewEmisData!$A:$A, "Pickup", NewEmisData!$B:$B, $A380, NewEmisData!$C:$C, $H380, NewEmisData!$D:$D, BA$2), SUMIFS(NewEmisData!G:G, NewEmisData!$A:$A, "LDV", NewEmisData!$B:$B, $A380, NewEmisData!$C:$C, $H380, NewEmisData!$D:$D, BA$2))</f>
        <v>9.4510125266560902E-3</v>
      </c>
      <c r="BB380" s="335">
        <f>$I380*IF($G380="Pickup", SUMIFS(NewEmisData!H:H, NewEmisData!$A:$A, "Pickup", NewEmisData!$B:$B, $A380, NewEmisData!$C:$C, $H380, NewEmisData!$D:$D, BB$2), SUMIFS(NewEmisData!H:H, NewEmisData!$A:$A, "LDV", NewEmisData!$B:$B, $A380, NewEmisData!$C:$C, $H380, NewEmisData!$D:$D, BB$2))</f>
        <v>9.4510284224167199E-3</v>
      </c>
      <c r="BC380" s="335">
        <f>$I380*IF($G380="Pickup", SUMIFS(NewEmisData!I:I, NewEmisData!$A:$A, "Pickup", NewEmisData!$B:$B, $A380, NewEmisData!$C:$C, $H380, NewEmisData!$D:$D, BC$2), SUMIFS(NewEmisData!I:I, NewEmisData!$A:$A, "LDV", NewEmisData!$B:$B, $A380, NewEmisData!$C:$C, $H380, NewEmisData!$D:$D, BC$2))</f>
        <v>9.4510120080224802E-3</v>
      </c>
      <c r="BD380" s="335">
        <f>$I380*IF($G380="Pickup", SUMIFS(NewEmisData!J:J, NewEmisData!$A:$A, "Pickup", NewEmisData!$B:$B, $A380, NewEmisData!$C:$C, $H380, NewEmisData!$D:$D, BD$2), SUMIFS(NewEmisData!J:J, NewEmisData!$A:$A, "LDV", NewEmisData!$B:$B, $A380, NewEmisData!$C:$C, $H380, NewEmisData!$D:$D, BD$2))</f>
        <v>9.4510218218297193E-3</v>
      </c>
      <c r="BE380" s="335">
        <f>$I380*IF($G380="Pickup", SUMIFS(NewEmisData!K:K, NewEmisData!$A:$A, "Pickup", NewEmisData!$B:$B, $A380, NewEmisData!$C:$C, $H380, NewEmisData!$D:$D, BE$2), SUMIFS(NewEmisData!K:K, NewEmisData!$A:$A, "LDV", NewEmisData!$B:$B, $A380, NewEmisData!$C:$C, $H380, NewEmisData!$D:$D, BE$2))</f>
        <v>9.4510103244617501E-3</v>
      </c>
      <c r="BF380" s="335">
        <f>$I380*IF($G380="Pickup", SUMIFS(NewEmisData!L:L, NewEmisData!$A:$A, "Pickup", NewEmisData!$B:$B, $A380, NewEmisData!$C:$C, $H380, NewEmisData!$D:$D, BF$2), SUMIFS(NewEmisData!L:L, NewEmisData!$A:$A, "LDV", NewEmisData!$B:$B, $A380, NewEmisData!$C:$C, $H380, NewEmisData!$D:$D, BF$2))</f>
        <v>9.4510089054136992E-3</v>
      </c>
      <c r="BG380" s="335">
        <f>$I380*IF($G380="Pickup", SUMIFS(NewEmisData!M:M, NewEmisData!$A:$A, "Pickup", NewEmisData!$B:$B, $A380, NewEmisData!$C:$C, $H380, NewEmisData!$D:$D, BG$2), SUMIFS(NewEmisData!M:M, NewEmisData!$A:$A, "LDV", NewEmisData!$B:$B, $A380, NewEmisData!$C:$C, $H380, NewEmisData!$D:$D, BG$2))</f>
        <v>9.4510089054136992E-3</v>
      </c>
      <c r="BH380" s="335">
        <v>1.6506531515565108E-3</v>
      </c>
      <c r="BI380" s="335">
        <f>$I380*IF($G380="Pickup", SUMIFS(NewEmisData!E:E, NewEmisData!$A:$A, "Pickup", NewEmisData!$B:$B, $A380, NewEmisData!$C:$C, $H380, NewEmisData!$D:$D, BI$2), SUMIFS(NewEmisData!E:E, NewEmisData!$A:$A, "LDV", NewEmisData!$B:$B, $A380, NewEmisData!$C:$C, $H380, NewEmisData!$D:$D, BI$2))</f>
        <v>0</v>
      </c>
      <c r="BJ380" s="335">
        <f>$I380*IF($G380="Pickup", SUMIFS(NewEmisData!F:F, NewEmisData!$A:$A, "Pickup", NewEmisData!$B:$B, $A380, NewEmisData!$C:$C, $H380, NewEmisData!$D:$D, BJ$2), SUMIFS(NewEmisData!F:F, NewEmisData!$A:$A, "LDV", NewEmisData!$B:$B, $A380, NewEmisData!$C:$C, $H380, NewEmisData!$D:$D, BJ$2))</f>
        <v>0</v>
      </c>
      <c r="BK380" s="335">
        <f>$I380*IF($G380="Pickup", SUMIFS(NewEmisData!G:G, NewEmisData!$A:$A, "Pickup", NewEmisData!$B:$B, $A380, NewEmisData!$C:$C, $H380, NewEmisData!$D:$D, BK$2), SUMIFS(NewEmisData!G:G, NewEmisData!$A:$A, "LDV", NewEmisData!$B:$B, $A380, NewEmisData!$C:$C, $H380, NewEmisData!$D:$D, BK$2))</f>
        <v>0</v>
      </c>
      <c r="BL380" s="335">
        <f>$I380*IF($G380="Pickup", SUMIFS(NewEmisData!H:H, NewEmisData!$A:$A, "Pickup", NewEmisData!$B:$B, $A380, NewEmisData!$C:$C, $H380, NewEmisData!$D:$D, BL$2), SUMIFS(NewEmisData!H:H, NewEmisData!$A:$A, "LDV", NewEmisData!$B:$B, $A380, NewEmisData!$C:$C, $H380, NewEmisData!$D:$D, BL$2))</f>
        <v>0</v>
      </c>
      <c r="BM380" s="335">
        <f>$I380*IF($G380="Pickup", SUMIFS(NewEmisData!I:I, NewEmisData!$A:$A, "Pickup", NewEmisData!$B:$B, $A380, NewEmisData!$C:$C, $H380, NewEmisData!$D:$D, BM$2), SUMIFS(NewEmisData!I:I, NewEmisData!$A:$A, "LDV", NewEmisData!$B:$B, $A380, NewEmisData!$C:$C, $H380, NewEmisData!$D:$D, BM$2))</f>
        <v>0</v>
      </c>
      <c r="BN380" s="335">
        <f>$I380*IF($G380="Pickup", SUMIFS(NewEmisData!J:J, NewEmisData!$A:$A, "Pickup", NewEmisData!$B:$B, $A380, NewEmisData!$C:$C, $H380, NewEmisData!$D:$D, BN$2), SUMIFS(NewEmisData!J:J, NewEmisData!$A:$A, "LDV", NewEmisData!$B:$B, $A380, NewEmisData!$C:$C, $H380, NewEmisData!$D:$D, BN$2))</f>
        <v>0</v>
      </c>
      <c r="BO380" s="335">
        <f>$I380*IF($G380="Pickup", SUMIFS(NewEmisData!K:K, NewEmisData!$A:$A, "Pickup", NewEmisData!$B:$B, $A380, NewEmisData!$C:$C, $H380, NewEmisData!$D:$D, BO$2), SUMIFS(NewEmisData!K:K, NewEmisData!$A:$A, "LDV", NewEmisData!$B:$B, $A380, NewEmisData!$C:$C, $H380, NewEmisData!$D:$D, BO$2))</f>
        <v>0</v>
      </c>
      <c r="BP380" s="335">
        <f>$I380*IF($G380="Pickup", SUMIFS(NewEmisData!L:L, NewEmisData!$A:$A, "Pickup", NewEmisData!$B:$B, $A380, NewEmisData!$C:$C, $H380, NewEmisData!$D:$D, BP$2), SUMIFS(NewEmisData!L:L, NewEmisData!$A:$A, "LDV", NewEmisData!$B:$B, $A380, NewEmisData!$C:$C, $H380, NewEmisData!$D:$D, BP$2))</f>
        <v>0</v>
      </c>
      <c r="BQ380" s="335">
        <f>$I380*IF($G380="Pickup", SUMIFS(NewEmisData!M:M, NewEmisData!$A:$A, "Pickup", NewEmisData!$B:$B, $A380, NewEmisData!$C:$C, $H380, NewEmisData!$D:$D, BQ$2), SUMIFS(NewEmisData!M:M, NewEmisData!$A:$A, "LDV", NewEmisData!$B:$B, $A380, NewEmisData!$C:$C, $H380, NewEmisData!$D:$D, BQ$2))</f>
        <v>0</v>
      </c>
      <c r="BR380" s="335">
        <v>0</v>
      </c>
      <c r="BS380" s="335">
        <f>$I380*IF($G380="Pickup", SUMIFS(NewEmisData!E:E, NewEmisData!$A:$A, "Pickup", NewEmisData!$B:$B, $A380, NewEmisData!$C:$C, $H380, NewEmisData!$D:$D, BS$2), SUMIFS(NewEmisData!E:E, NewEmisData!$A:$A, "LDV", NewEmisData!$B:$B, $A380, NewEmisData!$C:$C, $H380, NewEmisData!$D:$D, BS$2))</f>
        <v>0</v>
      </c>
      <c r="BT380" s="335">
        <f>$I380*IF($G380="Pickup", SUMIFS(NewEmisData!F:F, NewEmisData!$A:$A, "Pickup", NewEmisData!$B:$B, $A380, NewEmisData!$C:$C, $H380, NewEmisData!$D:$D, BT$2), SUMIFS(NewEmisData!F:F, NewEmisData!$A:$A, "LDV", NewEmisData!$B:$B, $A380, NewEmisData!$C:$C, $H380, NewEmisData!$D:$D, BT$2))</f>
        <v>0</v>
      </c>
      <c r="BU380" s="335">
        <f>$I380*IF($G380="Pickup", SUMIFS(NewEmisData!G:G, NewEmisData!$A:$A, "Pickup", NewEmisData!$B:$B, $A380, NewEmisData!$C:$C, $H380, NewEmisData!$D:$D, BU$2), SUMIFS(NewEmisData!G:G, NewEmisData!$A:$A, "LDV", NewEmisData!$B:$B, $A380, NewEmisData!$C:$C, $H380, NewEmisData!$D:$D, BU$2))</f>
        <v>0</v>
      </c>
      <c r="BV380" s="335">
        <f>$I380*IF($G380="Pickup", SUMIFS(NewEmisData!H:H, NewEmisData!$A:$A, "Pickup", NewEmisData!$B:$B, $A380, NewEmisData!$C:$C, $H380, NewEmisData!$D:$D, BV$2), SUMIFS(NewEmisData!H:H, NewEmisData!$A:$A, "LDV", NewEmisData!$B:$B, $A380, NewEmisData!$C:$C, $H380, NewEmisData!$D:$D, BV$2))</f>
        <v>0</v>
      </c>
      <c r="BW380" s="335">
        <f>$I380*IF($G380="Pickup", SUMIFS(NewEmisData!I:I, NewEmisData!$A:$A, "Pickup", NewEmisData!$B:$B, $A380, NewEmisData!$C:$C, $H380, NewEmisData!$D:$D, BW$2), SUMIFS(NewEmisData!I:I, NewEmisData!$A:$A, "LDV", NewEmisData!$B:$B, $A380, NewEmisData!$C:$C, $H380, NewEmisData!$D:$D, BW$2))</f>
        <v>0</v>
      </c>
      <c r="BX380" s="335">
        <f>$I380*IF($G380="Pickup", SUMIFS(NewEmisData!J:J, NewEmisData!$A:$A, "Pickup", NewEmisData!$B:$B, $A380, NewEmisData!$C:$C, $H380, NewEmisData!$D:$D, BX$2), SUMIFS(NewEmisData!J:J, NewEmisData!$A:$A, "LDV", NewEmisData!$B:$B, $A380, NewEmisData!$C:$C, $H380, NewEmisData!$D:$D, BX$2))</f>
        <v>0</v>
      </c>
      <c r="BY380" s="335">
        <f>$I380*IF($G380="Pickup", SUMIFS(NewEmisData!K:K, NewEmisData!$A:$A, "Pickup", NewEmisData!$B:$B, $A380, NewEmisData!$C:$C, $H380, NewEmisData!$D:$D, BY$2), SUMIFS(NewEmisData!K:K, NewEmisData!$A:$A, "LDV", NewEmisData!$B:$B, $A380, NewEmisData!$C:$C, $H380, NewEmisData!$D:$D, BY$2))</f>
        <v>0</v>
      </c>
      <c r="BZ380" s="335">
        <f>$I380*IF($G380="Pickup", SUMIFS(NewEmisData!L:L, NewEmisData!$A:$A, "Pickup", NewEmisData!$B:$B, $A380, NewEmisData!$C:$C, $H380, NewEmisData!$D:$D, BZ$2), SUMIFS(NewEmisData!L:L, NewEmisData!$A:$A, "LDV", NewEmisData!$B:$B, $A380, NewEmisData!$C:$C, $H380, NewEmisData!$D:$D, BZ$2))</f>
        <v>0</v>
      </c>
      <c r="CA380" s="335">
        <f>$I380*IF($G380="Pickup", SUMIFS(NewEmisData!M:M, NewEmisData!$A:$A, "Pickup", NewEmisData!$B:$B, $A380, NewEmisData!$C:$C, $H380, NewEmisData!$D:$D, CA$2), SUMIFS(NewEmisData!M:M, NewEmisData!$A:$A, "LDV", NewEmisData!$B:$B, $A380, NewEmisData!$C:$C, $H380, NewEmisData!$D:$D, CA$2))</f>
        <v>0</v>
      </c>
      <c r="CB380" s="335">
        <v>0</v>
      </c>
      <c r="CC380" s="335">
        <f>$I380*IF($G380="Pickup", SUMIFS(NewEmisData!E:E, NewEmisData!$A:$A, "Pickup", NewEmisData!$B:$B, $A380, NewEmisData!$C:$C, $H380, NewEmisData!$D:$D, CC$2), SUMIFS(NewEmisData!E:E, NewEmisData!$A:$A, "LDV", NewEmisData!$B:$B, $A380, NewEmisData!$C:$C, $H380, NewEmisData!$D:$D, CC$2))</f>
        <v>0</v>
      </c>
      <c r="CD380" s="335">
        <f>$I380*IF($G380="Pickup", SUMIFS(NewEmisData!F:F, NewEmisData!$A:$A, "Pickup", NewEmisData!$B:$B, $A380, NewEmisData!$C:$C, $H380, NewEmisData!$D:$D, CD$2), SUMIFS(NewEmisData!F:F, NewEmisData!$A:$A, "LDV", NewEmisData!$B:$B, $A380, NewEmisData!$C:$C, $H380, NewEmisData!$D:$D, CD$2))</f>
        <v>0</v>
      </c>
      <c r="CE380" s="335">
        <f>$I380*IF($G380="Pickup", SUMIFS(NewEmisData!G:G, NewEmisData!$A:$A, "Pickup", NewEmisData!$B:$B, $A380, NewEmisData!$C:$C, $H380, NewEmisData!$D:$D, CE$2), SUMIFS(NewEmisData!G:G, NewEmisData!$A:$A, "LDV", NewEmisData!$B:$B, $A380, NewEmisData!$C:$C, $H380, NewEmisData!$D:$D, CE$2))</f>
        <v>0</v>
      </c>
      <c r="CF380" s="335">
        <f>$I380*IF($G380="Pickup", SUMIFS(NewEmisData!H:H, NewEmisData!$A:$A, "Pickup", NewEmisData!$B:$B, $A380, NewEmisData!$C:$C, $H380, NewEmisData!$D:$D, CF$2), SUMIFS(NewEmisData!H:H, NewEmisData!$A:$A, "LDV", NewEmisData!$B:$B, $A380, NewEmisData!$C:$C, $H380, NewEmisData!$D:$D, CF$2))</f>
        <v>0</v>
      </c>
      <c r="CG380" s="335">
        <f>$I380*IF($G380="Pickup", SUMIFS(NewEmisData!I:I, NewEmisData!$A:$A, "Pickup", NewEmisData!$B:$B, $A380, NewEmisData!$C:$C, $H380, NewEmisData!$D:$D, CG$2), SUMIFS(NewEmisData!I:I, NewEmisData!$A:$A, "LDV", NewEmisData!$B:$B, $A380, NewEmisData!$C:$C, $H380, NewEmisData!$D:$D, CG$2))</f>
        <v>0</v>
      </c>
      <c r="CH380" s="335">
        <f>$I380*IF($G380="Pickup", SUMIFS(NewEmisData!J:J, NewEmisData!$A:$A, "Pickup", NewEmisData!$B:$B, $A380, NewEmisData!$C:$C, $H380, NewEmisData!$D:$D, CH$2), SUMIFS(NewEmisData!J:J, NewEmisData!$A:$A, "LDV", NewEmisData!$B:$B, $A380, NewEmisData!$C:$C, $H380, NewEmisData!$D:$D, CH$2))</f>
        <v>0</v>
      </c>
      <c r="CI380" s="335">
        <f>$I380*IF($G380="Pickup", SUMIFS(NewEmisData!K:K, NewEmisData!$A:$A, "Pickup", NewEmisData!$B:$B, $A380, NewEmisData!$C:$C, $H380, NewEmisData!$D:$D, CI$2), SUMIFS(NewEmisData!K:K, NewEmisData!$A:$A, "LDV", NewEmisData!$B:$B, $A380, NewEmisData!$C:$C, $H380, NewEmisData!$D:$D, CI$2))</f>
        <v>0</v>
      </c>
      <c r="CJ380" s="335">
        <f>$I380*IF($G380="Pickup", SUMIFS(NewEmisData!L:L, NewEmisData!$A:$A, "Pickup", NewEmisData!$B:$B, $A380, NewEmisData!$C:$C, $H380, NewEmisData!$D:$D, CJ$2), SUMIFS(NewEmisData!L:L, NewEmisData!$A:$A, "LDV", NewEmisData!$B:$B, $A380, NewEmisData!$C:$C, $H380, NewEmisData!$D:$D, CJ$2))</f>
        <v>0</v>
      </c>
      <c r="CK380" s="335">
        <f>$I380*IF($G380="Pickup", SUMIFS(NewEmisData!M:M, NewEmisData!$A:$A, "Pickup", NewEmisData!$B:$B, $A380, NewEmisData!$C:$C, $H380, NewEmisData!$D:$D, CK$2), SUMIFS(NewEmisData!M:M, NewEmisData!$A:$A, "LDV", NewEmisData!$B:$B, $A380, NewEmisData!$C:$C, $H380, NewEmisData!$D:$D, CK$2))</f>
        <v>0</v>
      </c>
      <c r="CL380" s="335">
        <v>0</v>
      </c>
      <c r="CM380" s="335">
        <f>$I380*IF($G380="Pickup", SUMIFS(NewEmisData!E:E, NewEmisData!$A:$A, "Pickup", NewEmisData!$B:$B, $A380, NewEmisData!$C:$C, $H380, NewEmisData!$D:$D, CM$2), SUMIFS(NewEmisData!E:E, NewEmisData!$A:$A, "LDV", NewEmisData!$B:$B, $A380, NewEmisData!$C:$C, $H380, NewEmisData!$D:$D, CM$2))</f>
        <v>0</v>
      </c>
      <c r="CN380" s="335">
        <f>$I380*IF($G380="Pickup", SUMIFS(NewEmisData!F:F, NewEmisData!$A:$A, "Pickup", NewEmisData!$B:$B, $A380, NewEmisData!$C:$C, $H380, NewEmisData!$D:$D, CN$2), SUMIFS(NewEmisData!F:F, NewEmisData!$A:$A, "LDV", NewEmisData!$B:$B, $A380, NewEmisData!$C:$C, $H380, NewEmisData!$D:$D, CN$2))</f>
        <v>0</v>
      </c>
      <c r="CO380" s="335">
        <f>$I380*IF($G380="Pickup", SUMIFS(NewEmisData!G:G, NewEmisData!$A:$A, "Pickup", NewEmisData!$B:$B, $A380, NewEmisData!$C:$C, $H380, NewEmisData!$D:$D, CO$2), SUMIFS(NewEmisData!G:G, NewEmisData!$A:$A, "LDV", NewEmisData!$B:$B, $A380, NewEmisData!$C:$C, $H380, NewEmisData!$D:$D, CO$2))</f>
        <v>0</v>
      </c>
      <c r="CP380" s="335">
        <f>$I380*IF($G380="Pickup", SUMIFS(NewEmisData!H:H, NewEmisData!$A:$A, "Pickup", NewEmisData!$B:$B, $A380, NewEmisData!$C:$C, $H380, NewEmisData!$D:$D, CP$2), SUMIFS(NewEmisData!H:H, NewEmisData!$A:$A, "LDV", NewEmisData!$B:$B, $A380, NewEmisData!$C:$C, $H380, NewEmisData!$D:$D, CP$2))</f>
        <v>0</v>
      </c>
      <c r="CQ380" s="335">
        <f>$I380*IF($G380="Pickup", SUMIFS(NewEmisData!I:I, NewEmisData!$A:$A, "Pickup", NewEmisData!$B:$B, $A380, NewEmisData!$C:$C, $H380, NewEmisData!$D:$D, CQ$2), SUMIFS(NewEmisData!I:I, NewEmisData!$A:$A, "LDV", NewEmisData!$B:$B, $A380, NewEmisData!$C:$C, $H380, NewEmisData!$D:$D, CQ$2))</f>
        <v>0</v>
      </c>
      <c r="CR380" s="335">
        <f>$I380*IF($G380="Pickup", SUMIFS(NewEmisData!J:J, NewEmisData!$A:$A, "Pickup", NewEmisData!$B:$B, $A380, NewEmisData!$C:$C, $H380, NewEmisData!$D:$D, CR$2), SUMIFS(NewEmisData!J:J, NewEmisData!$A:$A, "LDV", NewEmisData!$B:$B, $A380, NewEmisData!$C:$C, $H380, NewEmisData!$D:$D, CR$2))</f>
        <v>0</v>
      </c>
      <c r="CS380" s="335">
        <f>$I380*IF($G380="Pickup", SUMIFS(NewEmisData!K:K, NewEmisData!$A:$A, "Pickup", NewEmisData!$B:$B, $A380, NewEmisData!$C:$C, $H380, NewEmisData!$D:$D, CS$2), SUMIFS(NewEmisData!K:K, NewEmisData!$A:$A, "LDV", NewEmisData!$B:$B, $A380, NewEmisData!$C:$C, $H380, NewEmisData!$D:$D, CS$2))</f>
        <v>0</v>
      </c>
      <c r="CT380" s="335">
        <f>$I380*IF($G380="Pickup", SUMIFS(NewEmisData!L:L, NewEmisData!$A:$A, "Pickup", NewEmisData!$B:$B, $A380, NewEmisData!$C:$C, $H380, NewEmisData!$D:$D, CT$2), SUMIFS(NewEmisData!L:L, NewEmisData!$A:$A, "LDV", NewEmisData!$B:$B, $A380, NewEmisData!$C:$C, $H380, NewEmisData!$D:$D, CT$2))</f>
        <v>0</v>
      </c>
      <c r="CU380" s="335">
        <f>$I380*IF($G380="Pickup", SUMIFS(NewEmisData!M:M, NewEmisData!$A:$A, "Pickup", NewEmisData!$B:$B, $A380, NewEmisData!$C:$C, $H380, NewEmisData!$D:$D, CU$2), SUMIFS(NewEmisData!M:M, NewEmisData!$A:$A, "LDV", NewEmisData!$B:$B, $A380, NewEmisData!$C:$C, $H380, NewEmisData!$D:$D, CU$2))</f>
        <v>0</v>
      </c>
      <c r="CV380" s="335">
        <v>0</v>
      </c>
      <c r="CW380" s="335">
        <v>0</v>
      </c>
      <c r="CX380" s="335">
        <v>0</v>
      </c>
      <c r="CY380" s="335">
        <v>0</v>
      </c>
      <c r="CZ380" s="335">
        <v>0</v>
      </c>
      <c r="DA380" s="335">
        <v>0</v>
      </c>
      <c r="DB380" s="335">
        <v>0</v>
      </c>
      <c r="DC380" s="335">
        <v>0</v>
      </c>
      <c r="DD380" s="335">
        <v>0</v>
      </c>
      <c r="DE380" s="335">
        <v>0</v>
      </c>
      <c r="DF380" s="335">
        <v>0</v>
      </c>
      <c r="DG380" s="335">
        <f>$I380*IF($G380="Pickup", SUMIFS(NewEmisData!E:E, NewEmisData!$A:$A, "Pickup", NewEmisData!$B:$B, $A380, NewEmisData!$C:$C, $H380, NewEmisData!$D:$D, DG$2), SUMIFS(NewEmisData!E:E, NewEmisData!$A:$A, "LDV", NewEmisData!$B:$B, $A380, NewEmisData!$C:$C, $H380, NewEmisData!$D:$D, DG$2))</f>
        <v>0</v>
      </c>
      <c r="DH380" s="335">
        <f>$I380*IF($G380="Pickup", SUMIFS(NewEmisData!F:F, NewEmisData!$A:$A, "Pickup", NewEmisData!$B:$B, $A380, NewEmisData!$C:$C, $H380, NewEmisData!$D:$D, DH$2), SUMIFS(NewEmisData!F:F, NewEmisData!$A:$A, "LDV", NewEmisData!$B:$B, $A380, NewEmisData!$C:$C, $H380, NewEmisData!$D:$D, DH$2))</f>
        <v>0</v>
      </c>
      <c r="DI380" s="335">
        <f>$I380*IF($G380="Pickup", SUMIFS(NewEmisData!G:G, NewEmisData!$A:$A, "Pickup", NewEmisData!$B:$B, $A380, NewEmisData!$C:$C, $H380, NewEmisData!$D:$D, DI$2), SUMIFS(NewEmisData!G:G, NewEmisData!$A:$A, "LDV", NewEmisData!$B:$B, $A380, NewEmisData!$C:$C, $H380, NewEmisData!$D:$D, DI$2))</f>
        <v>0</v>
      </c>
      <c r="DJ380" s="335">
        <f>$I380*IF($G380="Pickup", SUMIFS(NewEmisData!H:H, NewEmisData!$A:$A, "Pickup", NewEmisData!$B:$B, $A380, NewEmisData!$C:$C, $H380, NewEmisData!$D:$D, DJ$2), SUMIFS(NewEmisData!H:H, NewEmisData!$A:$A, "LDV", NewEmisData!$B:$B, $A380, NewEmisData!$C:$C, $H380, NewEmisData!$D:$D, DJ$2))</f>
        <v>0</v>
      </c>
      <c r="DK380" s="335">
        <f>$I380*IF($G380="Pickup", SUMIFS(NewEmisData!I:I, NewEmisData!$A:$A, "Pickup", NewEmisData!$B:$B, $A380, NewEmisData!$C:$C, $H380, NewEmisData!$D:$D, DK$2), SUMIFS(NewEmisData!I:I, NewEmisData!$A:$A, "LDV", NewEmisData!$B:$B, $A380, NewEmisData!$C:$C, $H380, NewEmisData!$D:$D, DK$2))</f>
        <v>0</v>
      </c>
      <c r="DL380" s="335">
        <f>$I380*IF($G380="Pickup", SUMIFS(NewEmisData!J:J, NewEmisData!$A:$A, "Pickup", NewEmisData!$B:$B, $A380, NewEmisData!$C:$C, $H380, NewEmisData!$D:$D, DL$2), SUMIFS(NewEmisData!J:J, NewEmisData!$A:$A, "LDV", NewEmisData!$B:$B, $A380, NewEmisData!$C:$C, $H380, NewEmisData!$D:$D, DL$2))</f>
        <v>0</v>
      </c>
      <c r="DM380" s="335">
        <f>$I380*IF($G380="Pickup", SUMIFS(NewEmisData!K:K, NewEmisData!$A:$A, "Pickup", NewEmisData!$B:$B, $A380, NewEmisData!$C:$C, $H380, NewEmisData!$D:$D, DM$2), SUMIFS(NewEmisData!K:K, NewEmisData!$A:$A, "LDV", NewEmisData!$B:$B, $A380, NewEmisData!$C:$C, $H380, NewEmisData!$D:$D, DM$2))</f>
        <v>0</v>
      </c>
      <c r="DN380" s="335">
        <f>$I380*IF($G380="Pickup", SUMIFS(NewEmisData!L:L, NewEmisData!$A:$A, "Pickup", NewEmisData!$B:$B, $A380, NewEmisData!$C:$C, $H380, NewEmisData!$D:$D, DN$2), SUMIFS(NewEmisData!L:L, NewEmisData!$A:$A, "LDV", NewEmisData!$B:$B, $A380, NewEmisData!$C:$C, $H380, NewEmisData!$D:$D, DN$2))</f>
        <v>0</v>
      </c>
      <c r="DO380" s="335">
        <f>$I380*IF($G380="Pickup", SUMIFS(NewEmisData!M:M, NewEmisData!$A:$A, "Pickup", NewEmisData!$B:$B, $A380, NewEmisData!$C:$C, $H380, NewEmisData!$D:$D, DO$2), SUMIFS(NewEmisData!M:M, NewEmisData!$A:$A, "LDV", NewEmisData!$B:$B, $A380, NewEmisData!$C:$C, $H380, NewEmisData!$D:$D, DO$2))</f>
        <v>0</v>
      </c>
      <c r="DP380" s="335">
        <v>0</v>
      </c>
      <c r="DQ380" s="335">
        <f>$I380*IF($G380="Pickup", SUMIFS(NewEmisData!E:E, NewEmisData!$A:$A, "Pickup", NewEmisData!$B:$B, $A380, NewEmisData!$C:$C, $H380, NewEmisData!$D:$D, DQ$2), SUMIFS(NewEmisData!E:E, NewEmisData!$A:$A, "LDV", NewEmisData!$B:$B, $A380, NewEmisData!$C:$C, $H380, NewEmisData!$D:$D, DQ$2))</f>
        <v>0</v>
      </c>
      <c r="DR380" s="335">
        <f>$I380*IF($G380="Pickup", SUMIFS(NewEmisData!F:F, NewEmisData!$A:$A, "Pickup", NewEmisData!$B:$B, $A380, NewEmisData!$C:$C, $H380, NewEmisData!$D:$D, DR$2), SUMIFS(NewEmisData!F:F, NewEmisData!$A:$A, "LDV", NewEmisData!$B:$B, $A380, NewEmisData!$C:$C, $H380, NewEmisData!$D:$D, DR$2))</f>
        <v>0</v>
      </c>
      <c r="DS380" s="335">
        <f>$I380*IF($G380="Pickup", SUMIFS(NewEmisData!G:G, NewEmisData!$A:$A, "Pickup", NewEmisData!$B:$B, $A380, NewEmisData!$C:$C, $H380, NewEmisData!$D:$D, DS$2), SUMIFS(NewEmisData!G:G, NewEmisData!$A:$A, "LDV", NewEmisData!$B:$B, $A380, NewEmisData!$C:$C, $H380, NewEmisData!$D:$D, DS$2))</f>
        <v>0</v>
      </c>
      <c r="DT380" s="335">
        <f>$I380*IF($G380="Pickup", SUMIFS(NewEmisData!H:H, NewEmisData!$A:$A, "Pickup", NewEmisData!$B:$B, $A380, NewEmisData!$C:$C, $H380, NewEmisData!$D:$D, DT$2), SUMIFS(NewEmisData!H:H, NewEmisData!$A:$A, "LDV", NewEmisData!$B:$B, $A380, NewEmisData!$C:$C, $H380, NewEmisData!$D:$D, DT$2))</f>
        <v>0</v>
      </c>
      <c r="DU380" s="335">
        <f>$I380*IF($G380="Pickup", SUMIFS(NewEmisData!I:I, NewEmisData!$A:$A, "Pickup", NewEmisData!$B:$B, $A380, NewEmisData!$C:$C, $H380, NewEmisData!$D:$D, DU$2), SUMIFS(NewEmisData!I:I, NewEmisData!$A:$A, "LDV", NewEmisData!$B:$B, $A380, NewEmisData!$C:$C, $H380, NewEmisData!$D:$D, DU$2))</f>
        <v>0</v>
      </c>
      <c r="DV380" s="335">
        <f>$I380*IF($G380="Pickup", SUMIFS(NewEmisData!J:J, NewEmisData!$A:$A, "Pickup", NewEmisData!$B:$B, $A380, NewEmisData!$C:$C, $H380, NewEmisData!$D:$D, DV$2), SUMIFS(NewEmisData!J:J, NewEmisData!$A:$A, "LDV", NewEmisData!$B:$B, $A380, NewEmisData!$C:$C, $H380, NewEmisData!$D:$D, DV$2))</f>
        <v>0</v>
      </c>
      <c r="DW380" s="335">
        <f>$I380*IF($G380="Pickup", SUMIFS(NewEmisData!K:K, NewEmisData!$A:$A, "Pickup", NewEmisData!$B:$B, $A380, NewEmisData!$C:$C, $H380, NewEmisData!$D:$D, DW$2), SUMIFS(NewEmisData!K:K, NewEmisData!$A:$A, "LDV", NewEmisData!$B:$B, $A380, NewEmisData!$C:$C, $H380, NewEmisData!$D:$D, DW$2))</f>
        <v>0</v>
      </c>
      <c r="DX380" s="335">
        <f>$I380*IF($G380="Pickup", SUMIFS(NewEmisData!L:L, NewEmisData!$A:$A, "Pickup", NewEmisData!$B:$B, $A380, NewEmisData!$C:$C, $H380, NewEmisData!$D:$D, DX$2), SUMIFS(NewEmisData!L:L, NewEmisData!$A:$A, "LDV", NewEmisData!$B:$B, $A380, NewEmisData!$C:$C, $H380, NewEmisData!$D:$D, DX$2))</f>
        <v>0</v>
      </c>
      <c r="DY380" s="335">
        <f>$I380*IF($G380="Pickup", SUMIFS(NewEmisData!M:M, NewEmisData!$A:$A, "Pickup", NewEmisData!$B:$B, $A380, NewEmisData!$C:$C, $H380, NewEmisData!$D:$D, DY$2), SUMIFS(NewEmisData!M:M, NewEmisData!$A:$A, "LDV", NewEmisData!$B:$B, $A380, NewEmisData!$C:$C, $H380, NewEmisData!$D:$D, DY$2))</f>
        <v>0</v>
      </c>
      <c r="DZ380" s="335">
        <v>0</v>
      </c>
      <c r="EA380" s="335">
        <f t="shared" si="658"/>
        <v>0</v>
      </c>
      <c r="EB380" s="335">
        <f t="shared" si="659"/>
        <v>0</v>
      </c>
      <c r="EC380" s="335">
        <f t="shared" si="660"/>
        <v>0</v>
      </c>
      <c r="ED380" s="335">
        <f t="shared" si="661"/>
        <v>0</v>
      </c>
      <c r="EE380" s="335">
        <f t="shared" si="662"/>
        <v>0</v>
      </c>
      <c r="EF380" s="335">
        <f t="shared" si="663"/>
        <v>0</v>
      </c>
      <c r="EG380" s="335">
        <f t="shared" si="664"/>
        <v>0</v>
      </c>
      <c r="EH380" s="335">
        <f t="shared" si="665"/>
        <v>0</v>
      </c>
      <c r="EI380" s="335">
        <f t="shared" si="666"/>
        <v>0</v>
      </c>
      <c r="EJ380" s="335">
        <f t="shared" si="667"/>
        <v>0</v>
      </c>
      <c r="EK380" s="335">
        <f t="shared" si="668"/>
        <v>0</v>
      </c>
      <c r="EL380" s="335">
        <f t="shared" si="669"/>
        <v>0</v>
      </c>
      <c r="EM380" s="335">
        <f t="shared" si="670"/>
        <v>0</v>
      </c>
      <c r="EN380" s="335">
        <f t="shared" si="671"/>
        <v>0</v>
      </c>
      <c r="EO380" s="335">
        <f t="shared" si="672"/>
        <v>0</v>
      </c>
      <c r="EP380" s="335">
        <f t="shared" si="673"/>
        <v>0</v>
      </c>
      <c r="EQ380" s="335">
        <f t="shared" si="674"/>
        <v>0</v>
      </c>
      <c r="ER380" s="335">
        <f t="shared" si="675"/>
        <v>0</v>
      </c>
      <c r="ES380" s="335">
        <f t="shared" si="676"/>
        <v>0</v>
      </c>
      <c r="ET380" s="335">
        <f t="shared" si="677"/>
        <v>0</v>
      </c>
      <c r="EU380" s="335">
        <f t="shared" si="678"/>
        <v>0</v>
      </c>
      <c r="EV380" s="335">
        <f t="shared" si="679"/>
        <v>0</v>
      </c>
      <c r="EW380" s="335">
        <f t="shared" si="680"/>
        <v>0</v>
      </c>
      <c r="EX380" s="335">
        <f t="shared" si="681"/>
        <v>0</v>
      </c>
      <c r="EY380" s="335">
        <f t="shared" si="682"/>
        <v>0</v>
      </c>
      <c r="EZ380" s="335">
        <f t="shared" si="683"/>
        <v>0</v>
      </c>
      <c r="FA380" s="335">
        <f t="shared" si="684"/>
        <v>0</v>
      </c>
      <c r="FB380" s="335">
        <f t="shared" si="685"/>
        <v>0</v>
      </c>
      <c r="FC380" s="335">
        <f t="shared" si="686"/>
        <v>0</v>
      </c>
      <c r="FD380" s="335">
        <f t="shared" si="687"/>
        <v>0</v>
      </c>
      <c r="FE380" s="335">
        <f t="shared" si="688"/>
        <v>7.3243110221385299E-2</v>
      </c>
      <c r="FF380" s="335">
        <f t="shared" si="689"/>
        <v>7.3243110221385299E-2</v>
      </c>
      <c r="FG380" s="335">
        <f t="shared" si="690"/>
        <v>7.32430660863298E-2</v>
      </c>
      <c r="FH380" s="335">
        <f t="shared" si="691"/>
        <v>7.3243157465552503E-2</v>
      </c>
      <c r="FI380" s="335">
        <f t="shared" si="692"/>
        <v>7.3243061950548305E-2</v>
      </c>
      <c r="FJ380" s="335">
        <f t="shared" si="693"/>
        <v>7.3243007522533404E-2</v>
      </c>
      <c r="FK380" s="335">
        <f t="shared" si="694"/>
        <v>7.3243037508868306E-2</v>
      </c>
      <c r="FL380" s="335">
        <f t="shared" si="695"/>
        <v>7.3242921236188793E-2</v>
      </c>
      <c r="FM380" s="335">
        <f t="shared" si="696"/>
        <v>7.3242921236188793E-2</v>
      </c>
      <c r="FN380" s="335">
        <f t="shared" si="697"/>
        <v>2.3805319372350052E-2</v>
      </c>
      <c r="FO380" s="335">
        <f t="shared" si="698"/>
        <v>9.4510282374974993E-3</v>
      </c>
      <c r="FP380" s="335">
        <f t="shared" si="699"/>
        <v>9.4510282374974993E-3</v>
      </c>
      <c r="FQ380" s="335">
        <f t="shared" si="700"/>
        <v>9.4510125266560902E-3</v>
      </c>
      <c r="FR380" s="335">
        <f t="shared" si="701"/>
        <v>9.4510284224167199E-3</v>
      </c>
      <c r="FS380" s="335">
        <f t="shared" si="702"/>
        <v>9.4510120080224802E-3</v>
      </c>
      <c r="FT380" s="335">
        <f t="shared" si="703"/>
        <v>9.4510218218297193E-3</v>
      </c>
      <c r="FU380" s="335">
        <f t="shared" si="704"/>
        <v>9.4510103244617501E-3</v>
      </c>
      <c r="FV380" s="335">
        <f t="shared" si="705"/>
        <v>9.4510089054136992E-3</v>
      </c>
      <c r="FW380" s="335">
        <f t="shared" si="706"/>
        <v>9.4510089054136992E-3</v>
      </c>
      <c r="FX380" s="335">
        <f t="shared" si="707"/>
        <v>1.6506531515565108E-3</v>
      </c>
    </row>
    <row r="381" spans="1:180" x14ac:dyDescent="0.2">
      <c r="A381" s="305" t="str">
        <f>_xlfn.CONCAT(IF(LEFT(TRIM(A380),1)="*", "*R", "R"), 1+RIGHT(TRIM(A380),1))</f>
        <v>R3</v>
      </c>
      <c r="B381" s="305" t="str">
        <f t="shared" ref="B381:B384" si="729">B380</f>
        <v>TLCELC100</v>
      </c>
      <c r="C381" s="305" t="str">
        <f t="shared" ref="C381:C384" si="730">C380</f>
        <v>TL.ELC.C.ELC100</v>
      </c>
      <c r="D381" s="301" t="str">
        <f t="shared" ref="D381:D384" si="731">D380</f>
        <v>bn-vmt, bn-vmt/a</v>
      </c>
      <c r="E381" s="301" t="str">
        <f t="shared" ref="E381:E384" si="732">E380</f>
        <v>TRNELC</v>
      </c>
      <c r="F381" s="301" t="str">
        <f t="shared" ref="F381:F384" si="733">F380</f>
        <v>TL</v>
      </c>
      <c r="G381" s="315" t="s">
        <v>815</v>
      </c>
      <c r="H381" s="315" t="s">
        <v>36</v>
      </c>
      <c r="I381" s="315">
        <v>1</v>
      </c>
      <c r="J381" s="315" t="str">
        <f t="shared" si="708"/>
        <v>Compact car-ELC</v>
      </c>
      <c r="K381" s="335">
        <f>$I381*IF($G381="Pickup", SUMIFS(NewEmisData!E:E, NewEmisData!$A:$A, "Pickup", NewEmisData!$B:$B, $A381, NewEmisData!$C:$C, $H381, NewEmisData!$D:$D, K$2), SUMIFS(NewEmisData!E:E, NewEmisData!$A:$A, "LDV", NewEmisData!$B:$B, $A381, NewEmisData!$C:$C, $H381, NewEmisData!$D:$D, K$2))</f>
        <v>0</v>
      </c>
      <c r="L381" s="335">
        <f>$I381*IF($G381="Pickup", SUMIFS(NewEmisData!F:F, NewEmisData!$A:$A, "Pickup", NewEmisData!$B:$B, $A381, NewEmisData!$C:$C, $H381, NewEmisData!$D:$D, L$2), SUMIFS(NewEmisData!F:F, NewEmisData!$A:$A, "LDV", NewEmisData!$B:$B, $A381, NewEmisData!$C:$C, $H381, NewEmisData!$D:$D, L$2))</f>
        <v>0</v>
      </c>
      <c r="M381" s="335">
        <f>$I381*IF($G381="Pickup", SUMIFS(NewEmisData!G:G, NewEmisData!$A:$A, "Pickup", NewEmisData!$B:$B, $A381, NewEmisData!$C:$C, $H381, NewEmisData!$D:$D, M$2), SUMIFS(NewEmisData!G:G, NewEmisData!$A:$A, "LDV", NewEmisData!$B:$B, $A381, NewEmisData!$C:$C, $H381, NewEmisData!$D:$D, M$2))</f>
        <v>0</v>
      </c>
      <c r="N381" s="335">
        <f>$I381*IF($G381="Pickup", SUMIFS(NewEmisData!H:H, NewEmisData!$A:$A, "Pickup", NewEmisData!$B:$B, $A381, NewEmisData!$C:$C, $H381, NewEmisData!$D:$D, N$2), SUMIFS(NewEmisData!H:H, NewEmisData!$A:$A, "LDV", NewEmisData!$B:$B, $A381, NewEmisData!$C:$C, $H381, NewEmisData!$D:$D, N$2))</f>
        <v>0</v>
      </c>
      <c r="O381" s="335">
        <f>$I381*IF($G381="Pickup", SUMIFS(NewEmisData!I:I, NewEmisData!$A:$A, "Pickup", NewEmisData!$B:$B, $A381, NewEmisData!$C:$C, $H381, NewEmisData!$D:$D, O$2), SUMIFS(NewEmisData!I:I, NewEmisData!$A:$A, "LDV", NewEmisData!$B:$B, $A381, NewEmisData!$C:$C, $H381, NewEmisData!$D:$D, O$2))</f>
        <v>0</v>
      </c>
      <c r="P381" s="335">
        <f>$I381*IF($G381="Pickup", SUMIFS(NewEmisData!J:J, NewEmisData!$A:$A, "Pickup", NewEmisData!$B:$B, $A381, NewEmisData!$C:$C, $H381, NewEmisData!$D:$D, P$2), SUMIFS(NewEmisData!J:J, NewEmisData!$A:$A, "LDV", NewEmisData!$B:$B, $A381, NewEmisData!$C:$C, $H381, NewEmisData!$D:$D, P$2))</f>
        <v>0</v>
      </c>
      <c r="Q381" s="335">
        <f>$I381*IF($G381="Pickup", SUMIFS(NewEmisData!K:K, NewEmisData!$A:$A, "Pickup", NewEmisData!$B:$B, $A381, NewEmisData!$C:$C, $H381, NewEmisData!$D:$D, Q$2), SUMIFS(NewEmisData!K:K, NewEmisData!$A:$A, "LDV", NewEmisData!$B:$B, $A381, NewEmisData!$C:$C, $H381, NewEmisData!$D:$D, Q$2))</f>
        <v>0</v>
      </c>
      <c r="R381" s="335">
        <f>$I381*IF($G381="Pickup", SUMIFS(NewEmisData!L:L, NewEmisData!$A:$A, "Pickup", NewEmisData!$B:$B, $A381, NewEmisData!$C:$C, $H381, NewEmisData!$D:$D, R$2), SUMIFS(NewEmisData!L:L, NewEmisData!$A:$A, "LDV", NewEmisData!$B:$B, $A381, NewEmisData!$C:$C, $H381, NewEmisData!$D:$D, R$2))</f>
        <v>0</v>
      </c>
      <c r="S381" s="335">
        <f>$I381*IF($G381="Pickup", SUMIFS(NewEmisData!M:M, NewEmisData!$A:$A, "Pickup", NewEmisData!$B:$B, $A381, NewEmisData!$C:$C, $H381, NewEmisData!$D:$D, S$2), SUMIFS(NewEmisData!M:M, NewEmisData!$A:$A, "LDV", NewEmisData!$B:$B, $A381, NewEmisData!$C:$C, $H381, NewEmisData!$D:$D, S$2))</f>
        <v>0</v>
      </c>
      <c r="T381" s="335">
        <v>0</v>
      </c>
      <c r="U381" s="335">
        <f>$I381*IF($G381="Pickup", SUMIFS(NewEmisData!E:E, NewEmisData!$A:$A, "Pickup", NewEmisData!$B:$B, $A381, NewEmisData!$C:$C, $H381, NewEmisData!$D:$D, U$2), SUMIFS(NewEmisData!E:E, NewEmisData!$A:$A, "LDV", NewEmisData!$B:$B, $A381, NewEmisData!$C:$C, $H381, NewEmisData!$D:$D, U$2))</f>
        <v>0</v>
      </c>
      <c r="V381" s="335">
        <f>$I381*IF($G381="Pickup", SUMIFS(NewEmisData!F:F, NewEmisData!$A:$A, "Pickup", NewEmisData!$B:$B, $A381, NewEmisData!$C:$C, $H381, NewEmisData!$D:$D, V$2), SUMIFS(NewEmisData!F:F, NewEmisData!$A:$A, "LDV", NewEmisData!$B:$B, $A381, NewEmisData!$C:$C, $H381, NewEmisData!$D:$D, V$2))</f>
        <v>0</v>
      </c>
      <c r="W381" s="335">
        <f>$I381*IF($G381="Pickup", SUMIFS(NewEmisData!G:G, NewEmisData!$A:$A, "Pickup", NewEmisData!$B:$B, $A381, NewEmisData!$C:$C, $H381, NewEmisData!$D:$D, W$2), SUMIFS(NewEmisData!G:G, NewEmisData!$A:$A, "LDV", NewEmisData!$B:$B, $A381, NewEmisData!$C:$C, $H381, NewEmisData!$D:$D, W$2))</f>
        <v>0</v>
      </c>
      <c r="X381" s="335">
        <f>$I381*IF($G381="Pickup", SUMIFS(NewEmisData!H:H, NewEmisData!$A:$A, "Pickup", NewEmisData!$B:$B, $A381, NewEmisData!$C:$C, $H381, NewEmisData!$D:$D, X$2), SUMIFS(NewEmisData!H:H, NewEmisData!$A:$A, "LDV", NewEmisData!$B:$B, $A381, NewEmisData!$C:$C, $H381, NewEmisData!$D:$D, X$2))</f>
        <v>0</v>
      </c>
      <c r="Y381" s="335">
        <f>$I381*IF($G381="Pickup", SUMIFS(NewEmisData!I:I, NewEmisData!$A:$A, "Pickup", NewEmisData!$B:$B, $A381, NewEmisData!$C:$C, $H381, NewEmisData!$D:$D, Y$2), SUMIFS(NewEmisData!I:I, NewEmisData!$A:$A, "LDV", NewEmisData!$B:$B, $A381, NewEmisData!$C:$C, $H381, NewEmisData!$D:$D, Y$2))</f>
        <v>0</v>
      </c>
      <c r="Z381" s="335">
        <f>$I381*IF($G381="Pickup", SUMIFS(NewEmisData!J:J, NewEmisData!$A:$A, "Pickup", NewEmisData!$B:$B, $A381, NewEmisData!$C:$C, $H381, NewEmisData!$D:$D, Z$2), SUMIFS(NewEmisData!J:J, NewEmisData!$A:$A, "LDV", NewEmisData!$B:$B, $A381, NewEmisData!$C:$C, $H381, NewEmisData!$D:$D, Z$2))</f>
        <v>0</v>
      </c>
      <c r="AA381" s="335">
        <f>$I381*IF($G381="Pickup", SUMIFS(NewEmisData!K:K, NewEmisData!$A:$A, "Pickup", NewEmisData!$B:$B, $A381, NewEmisData!$C:$C, $H381, NewEmisData!$D:$D, AA$2), SUMIFS(NewEmisData!K:K, NewEmisData!$A:$A, "LDV", NewEmisData!$B:$B, $A381, NewEmisData!$C:$C, $H381, NewEmisData!$D:$D, AA$2))</f>
        <v>0</v>
      </c>
      <c r="AB381" s="335">
        <f>$I381*IF($G381="Pickup", SUMIFS(NewEmisData!L:L, NewEmisData!$A:$A, "Pickup", NewEmisData!$B:$B, $A381, NewEmisData!$C:$C, $H381, NewEmisData!$D:$D, AB$2), SUMIFS(NewEmisData!L:L, NewEmisData!$A:$A, "LDV", NewEmisData!$B:$B, $A381, NewEmisData!$C:$C, $H381, NewEmisData!$D:$D, AB$2))</f>
        <v>0</v>
      </c>
      <c r="AC381" s="335">
        <f>$I381*IF($G381="Pickup", SUMIFS(NewEmisData!M:M, NewEmisData!$A:$A, "Pickup", NewEmisData!$B:$B, $A381, NewEmisData!$C:$C, $H381, NewEmisData!$D:$D, AC$2), SUMIFS(NewEmisData!M:M, NewEmisData!$A:$A, "LDV", NewEmisData!$B:$B, $A381, NewEmisData!$C:$C, $H381, NewEmisData!$D:$D, AC$2))</f>
        <v>0</v>
      </c>
      <c r="AD381" s="335">
        <v>0</v>
      </c>
      <c r="AE381" s="335">
        <f>$I381*IF($G381="Pickup", SUMIFS(NewEmisData!E:E, NewEmisData!$A:$A, "Pickup", NewEmisData!$B:$B, $A381, NewEmisData!$C:$C, $H381, NewEmisData!$D:$D, AE$2), SUMIFS(NewEmisData!E:E, NewEmisData!$A:$A, "LDV", NewEmisData!$B:$B, $A381, NewEmisData!$C:$C, $H381, NewEmisData!$D:$D, AE$2))</f>
        <v>0</v>
      </c>
      <c r="AF381" s="335">
        <f>$I381*IF($G381="Pickup", SUMIFS(NewEmisData!F:F, NewEmisData!$A:$A, "Pickup", NewEmisData!$B:$B, $A381, NewEmisData!$C:$C, $H381, NewEmisData!$D:$D, AF$2), SUMIFS(NewEmisData!F:F, NewEmisData!$A:$A, "LDV", NewEmisData!$B:$B, $A381, NewEmisData!$C:$C, $H381, NewEmisData!$D:$D, AF$2))</f>
        <v>0</v>
      </c>
      <c r="AG381" s="335">
        <f>$I381*IF($G381="Pickup", SUMIFS(NewEmisData!G:G, NewEmisData!$A:$A, "Pickup", NewEmisData!$B:$B, $A381, NewEmisData!$C:$C, $H381, NewEmisData!$D:$D, AG$2), SUMIFS(NewEmisData!G:G, NewEmisData!$A:$A, "LDV", NewEmisData!$B:$B, $A381, NewEmisData!$C:$C, $H381, NewEmisData!$D:$D, AG$2))</f>
        <v>0</v>
      </c>
      <c r="AH381" s="335">
        <f>$I381*IF($G381="Pickup", SUMIFS(NewEmisData!H:H, NewEmisData!$A:$A, "Pickup", NewEmisData!$B:$B, $A381, NewEmisData!$C:$C, $H381, NewEmisData!$D:$D, AH$2), SUMIFS(NewEmisData!H:H, NewEmisData!$A:$A, "LDV", NewEmisData!$B:$B, $A381, NewEmisData!$C:$C, $H381, NewEmisData!$D:$D, AH$2))</f>
        <v>0</v>
      </c>
      <c r="AI381" s="335">
        <f>$I381*IF($G381="Pickup", SUMIFS(NewEmisData!I:I, NewEmisData!$A:$A, "Pickup", NewEmisData!$B:$B, $A381, NewEmisData!$C:$C, $H381, NewEmisData!$D:$D, AI$2), SUMIFS(NewEmisData!I:I, NewEmisData!$A:$A, "LDV", NewEmisData!$B:$B, $A381, NewEmisData!$C:$C, $H381, NewEmisData!$D:$D, AI$2))</f>
        <v>0</v>
      </c>
      <c r="AJ381" s="335">
        <f>$I381*IF($G381="Pickup", SUMIFS(NewEmisData!J:J, NewEmisData!$A:$A, "Pickup", NewEmisData!$B:$B, $A381, NewEmisData!$C:$C, $H381, NewEmisData!$D:$D, AJ$2), SUMIFS(NewEmisData!J:J, NewEmisData!$A:$A, "LDV", NewEmisData!$B:$B, $A381, NewEmisData!$C:$C, $H381, NewEmisData!$D:$D, AJ$2))</f>
        <v>0</v>
      </c>
      <c r="AK381" s="335">
        <f>$I381*IF($G381="Pickup", SUMIFS(NewEmisData!K:K, NewEmisData!$A:$A, "Pickup", NewEmisData!$B:$B, $A381, NewEmisData!$C:$C, $H381, NewEmisData!$D:$D, AK$2), SUMIFS(NewEmisData!K:K, NewEmisData!$A:$A, "LDV", NewEmisData!$B:$B, $A381, NewEmisData!$C:$C, $H381, NewEmisData!$D:$D, AK$2))</f>
        <v>0</v>
      </c>
      <c r="AL381" s="335">
        <f>$I381*IF($G381="Pickup", SUMIFS(NewEmisData!L:L, NewEmisData!$A:$A, "Pickup", NewEmisData!$B:$B, $A381, NewEmisData!$C:$C, $H381, NewEmisData!$D:$D, AL$2), SUMIFS(NewEmisData!L:L, NewEmisData!$A:$A, "LDV", NewEmisData!$B:$B, $A381, NewEmisData!$C:$C, $H381, NewEmisData!$D:$D, AL$2))</f>
        <v>0</v>
      </c>
      <c r="AM381" s="335">
        <f>$I381*IF($G381="Pickup", SUMIFS(NewEmisData!M:M, NewEmisData!$A:$A, "Pickup", NewEmisData!$B:$B, $A381, NewEmisData!$C:$C, $H381, NewEmisData!$D:$D, AM$2), SUMIFS(NewEmisData!M:M, NewEmisData!$A:$A, "LDV", NewEmisData!$B:$B, $A381, NewEmisData!$C:$C, $H381, NewEmisData!$D:$D, AM$2))</f>
        <v>0</v>
      </c>
      <c r="AN381" s="335">
        <v>0</v>
      </c>
      <c r="AO381" s="335">
        <f>$I381*IF($G381="Pickup", SUMIFS(NewEmisData!E:E, NewEmisData!$A:$A, "Pickup", NewEmisData!$B:$B, $A381, NewEmisData!$C:$C, $H381, NewEmisData!$D:$D, AO$2), SUMIFS(NewEmisData!E:E, NewEmisData!$A:$A, "LDV", NewEmisData!$B:$B, $A381, NewEmisData!$C:$C, $H381, NewEmisData!$D:$D, AO$2))</f>
        <v>5.5949189126931899E-2</v>
      </c>
      <c r="AP381" s="335">
        <f>$I381*IF($G381="Pickup", SUMIFS(NewEmisData!F:F, NewEmisData!$A:$A, "Pickup", NewEmisData!$B:$B, $A381, NewEmisData!$C:$C, $H381, NewEmisData!$D:$D, AP$2), SUMIFS(NewEmisData!F:F, NewEmisData!$A:$A, "LDV", NewEmisData!$B:$B, $A381, NewEmisData!$C:$C, $H381, NewEmisData!$D:$D, AP$2))</f>
        <v>5.5949189126931899E-2</v>
      </c>
      <c r="AQ381" s="335">
        <f>$I381*IF($G381="Pickup", SUMIFS(NewEmisData!G:G, NewEmisData!$A:$A, "Pickup", NewEmisData!$B:$B, $A381, NewEmisData!$C:$C, $H381, NewEmisData!$D:$D, AQ$2), SUMIFS(NewEmisData!G:G, NewEmisData!$A:$A, "LDV", NewEmisData!$B:$B, $A381, NewEmisData!$C:$C, $H381, NewEmisData!$D:$D, AQ$2))</f>
        <v>5.5949131442004002E-2</v>
      </c>
      <c r="AR381" s="335">
        <f>$I381*IF($G381="Pickup", SUMIFS(NewEmisData!H:H, NewEmisData!$A:$A, "Pickup", NewEmisData!$B:$B, $A381, NewEmisData!$C:$C, $H381, NewEmisData!$D:$D, AR$2), SUMIFS(NewEmisData!H:H, NewEmisData!$A:$A, "LDV", NewEmisData!$B:$B, $A381, NewEmisData!$C:$C, $H381, NewEmisData!$D:$D, AR$2))</f>
        <v>5.5949145320737102E-2</v>
      </c>
      <c r="AS381" s="335">
        <f>$I381*IF($G381="Pickup", SUMIFS(NewEmisData!I:I, NewEmisData!$A:$A, "Pickup", NewEmisData!$B:$B, $A381, NewEmisData!$C:$C, $H381, NewEmisData!$D:$D, AS$2), SUMIFS(NewEmisData!I:I, NewEmisData!$A:$A, "LDV", NewEmisData!$B:$B, $A381, NewEmisData!$C:$C, $H381, NewEmisData!$D:$D, AS$2))</f>
        <v>5.5949118174518898E-2</v>
      </c>
      <c r="AT381" s="335">
        <f>$I381*IF($G381="Pickup", SUMIFS(NewEmisData!J:J, NewEmisData!$A:$A, "Pickup", NewEmisData!$B:$B, $A381, NewEmisData!$C:$C, $H381, NewEmisData!$D:$D, AT$2), SUMIFS(NewEmisData!J:J, NewEmisData!$A:$A, "LDV", NewEmisData!$B:$B, $A381, NewEmisData!$C:$C, $H381, NewEmisData!$D:$D, AT$2))</f>
        <v>5.5949046541697099E-2</v>
      </c>
      <c r="AU381" s="335">
        <f>$I381*IF($G381="Pickup", SUMIFS(NewEmisData!K:K, NewEmisData!$A:$A, "Pickup", NewEmisData!$B:$B, $A381, NewEmisData!$C:$C, $H381, NewEmisData!$D:$D, AU$2), SUMIFS(NewEmisData!K:K, NewEmisData!$A:$A, "LDV", NewEmisData!$B:$B, $A381, NewEmisData!$C:$C, $H381, NewEmisData!$D:$D, AU$2))</f>
        <v>5.5949120890101497E-2</v>
      </c>
      <c r="AV381" s="335">
        <f>$I381*IF($G381="Pickup", SUMIFS(NewEmisData!L:L, NewEmisData!$A:$A, "Pickup", NewEmisData!$B:$B, $A381, NewEmisData!$C:$C, $H381, NewEmisData!$D:$D, AV$2), SUMIFS(NewEmisData!L:L, NewEmisData!$A:$A, "LDV", NewEmisData!$B:$B, $A381, NewEmisData!$C:$C, $H381, NewEmisData!$D:$D, AV$2))</f>
        <v>5.5949175401502099E-2</v>
      </c>
      <c r="AW381" s="335">
        <f>$I381*IF($G381="Pickup", SUMIFS(NewEmisData!M:M, NewEmisData!$A:$A, "Pickup", NewEmisData!$B:$B, $A381, NewEmisData!$C:$C, $H381, NewEmisData!$D:$D, AW$2), SUMIFS(NewEmisData!M:M, NewEmisData!$A:$A, "LDV", NewEmisData!$B:$B, $A381, NewEmisData!$C:$C, $H381, NewEmisData!$D:$D, AW$2))</f>
        <v>5.5949175401502099E-2</v>
      </c>
      <c r="AX381" s="335">
        <v>2.3805319372350052E-2</v>
      </c>
      <c r="AY381" s="335">
        <f>$I381*IF($G381="Pickup", SUMIFS(NewEmisData!E:E, NewEmisData!$A:$A, "Pickup", NewEmisData!$B:$B, $A381, NewEmisData!$C:$C, $H381, NewEmisData!$D:$D, AY$2), SUMIFS(NewEmisData!E:E, NewEmisData!$A:$A, "LDV", NewEmisData!$B:$B, $A381, NewEmisData!$C:$C, $H381, NewEmisData!$D:$D, AY$2))</f>
        <v>7.2571184818618403E-3</v>
      </c>
      <c r="AZ381" s="335">
        <f>$I381*IF($G381="Pickup", SUMIFS(NewEmisData!F:F, NewEmisData!$A:$A, "Pickup", NewEmisData!$B:$B, $A381, NewEmisData!$C:$C, $H381, NewEmisData!$D:$D, AZ$2), SUMIFS(NewEmisData!F:F, NewEmisData!$A:$A, "LDV", NewEmisData!$B:$B, $A381, NewEmisData!$C:$C, $H381, NewEmisData!$D:$D, AZ$2))</f>
        <v>7.2571184818618403E-3</v>
      </c>
      <c r="BA381" s="335">
        <f>$I381*IF($G381="Pickup", SUMIFS(NewEmisData!G:G, NewEmisData!$A:$A, "Pickup", NewEmisData!$B:$B, $A381, NewEmisData!$C:$C, $H381, NewEmisData!$D:$D, BA$2), SUMIFS(NewEmisData!G:G, NewEmisData!$A:$A, "LDV", NewEmisData!$B:$B, $A381, NewEmisData!$C:$C, $H381, NewEmisData!$D:$D, BA$2))</f>
        <v>7.2571114316428102E-3</v>
      </c>
      <c r="BB381" s="335">
        <f>$I381*IF($G381="Pickup", SUMIFS(NewEmisData!H:H, NewEmisData!$A:$A, "Pickup", NewEmisData!$B:$B, $A381, NewEmisData!$C:$C, $H381, NewEmisData!$D:$D, BB$2), SUMIFS(NewEmisData!H:H, NewEmisData!$A:$A, "LDV", NewEmisData!$B:$B, $A381, NewEmisData!$C:$C, $H381, NewEmisData!$D:$D, BB$2))</f>
        <v>7.2571137654529501E-3</v>
      </c>
      <c r="BC381" s="335">
        <f>$I381*IF($G381="Pickup", SUMIFS(NewEmisData!I:I, NewEmisData!$A:$A, "Pickup", NewEmisData!$B:$B, $A381, NewEmisData!$C:$C, $H381, NewEmisData!$D:$D, BC$2), SUMIFS(NewEmisData!I:I, NewEmisData!$A:$A, "LDV", NewEmisData!$B:$B, $A381, NewEmisData!$C:$C, $H381, NewEmisData!$D:$D, BC$2))</f>
        <v>7.2571068307629499E-3</v>
      </c>
      <c r="BD381" s="335">
        <f>$I381*IF($G381="Pickup", SUMIFS(NewEmisData!J:J, NewEmisData!$A:$A, "Pickup", NewEmisData!$B:$B, $A381, NewEmisData!$C:$C, $H381, NewEmisData!$D:$D, BD$2), SUMIFS(NewEmisData!J:J, NewEmisData!$A:$A, "LDV", NewEmisData!$B:$B, $A381, NewEmisData!$C:$C, $H381, NewEmisData!$D:$D, BD$2))</f>
        <v>7.2570974674633498E-3</v>
      </c>
      <c r="BE381" s="335">
        <f>$I381*IF($G381="Pickup", SUMIFS(NewEmisData!K:K, NewEmisData!$A:$A, "Pickup", NewEmisData!$B:$B, $A381, NewEmisData!$C:$C, $H381, NewEmisData!$D:$D, BE$2), SUMIFS(NewEmisData!K:K, NewEmisData!$A:$A, "LDV", NewEmisData!$B:$B, $A381, NewEmisData!$C:$C, $H381, NewEmisData!$D:$D, BE$2))</f>
        <v>7.25710679204878E-3</v>
      </c>
      <c r="BF381" s="335">
        <f>$I381*IF($G381="Pickup", SUMIFS(NewEmisData!L:L, NewEmisData!$A:$A, "Pickup", NewEmisData!$B:$B, $A381, NewEmisData!$C:$C, $H381, NewEmisData!$D:$D, BF$2), SUMIFS(NewEmisData!L:L, NewEmisData!$A:$A, "LDV", NewEmisData!$B:$B, $A381, NewEmisData!$C:$C, $H381, NewEmisData!$D:$D, BF$2))</f>
        <v>7.2571142164254898E-3</v>
      </c>
      <c r="BG381" s="335">
        <f>$I381*IF($G381="Pickup", SUMIFS(NewEmisData!M:M, NewEmisData!$A:$A, "Pickup", NewEmisData!$B:$B, $A381, NewEmisData!$C:$C, $H381, NewEmisData!$D:$D, BG$2), SUMIFS(NewEmisData!M:M, NewEmisData!$A:$A, "LDV", NewEmisData!$B:$B, $A381, NewEmisData!$C:$C, $H381, NewEmisData!$D:$D, BG$2))</f>
        <v>7.2571142164254898E-3</v>
      </c>
      <c r="BH381" s="335">
        <v>1.6506531515565108E-3</v>
      </c>
      <c r="BI381" s="335">
        <f>$I381*IF($G381="Pickup", SUMIFS(NewEmisData!E:E, NewEmisData!$A:$A, "Pickup", NewEmisData!$B:$B, $A381, NewEmisData!$C:$C, $H381, NewEmisData!$D:$D, BI$2), SUMIFS(NewEmisData!E:E, NewEmisData!$A:$A, "LDV", NewEmisData!$B:$B, $A381, NewEmisData!$C:$C, $H381, NewEmisData!$D:$D, BI$2))</f>
        <v>0</v>
      </c>
      <c r="BJ381" s="335">
        <f>$I381*IF($G381="Pickup", SUMIFS(NewEmisData!F:F, NewEmisData!$A:$A, "Pickup", NewEmisData!$B:$B, $A381, NewEmisData!$C:$C, $H381, NewEmisData!$D:$D, BJ$2), SUMIFS(NewEmisData!F:F, NewEmisData!$A:$A, "LDV", NewEmisData!$B:$B, $A381, NewEmisData!$C:$C, $H381, NewEmisData!$D:$D, BJ$2))</f>
        <v>0</v>
      </c>
      <c r="BK381" s="335">
        <f>$I381*IF($G381="Pickup", SUMIFS(NewEmisData!G:G, NewEmisData!$A:$A, "Pickup", NewEmisData!$B:$B, $A381, NewEmisData!$C:$C, $H381, NewEmisData!$D:$D, BK$2), SUMIFS(NewEmisData!G:G, NewEmisData!$A:$A, "LDV", NewEmisData!$B:$B, $A381, NewEmisData!$C:$C, $H381, NewEmisData!$D:$D, BK$2))</f>
        <v>0</v>
      </c>
      <c r="BL381" s="335">
        <f>$I381*IF($G381="Pickup", SUMIFS(NewEmisData!H:H, NewEmisData!$A:$A, "Pickup", NewEmisData!$B:$B, $A381, NewEmisData!$C:$C, $H381, NewEmisData!$D:$D, BL$2), SUMIFS(NewEmisData!H:H, NewEmisData!$A:$A, "LDV", NewEmisData!$B:$B, $A381, NewEmisData!$C:$C, $H381, NewEmisData!$D:$D, BL$2))</f>
        <v>0</v>
      </c>
      <c r="BM381" s="335">
        <f>$I381*IF($G381="Pickup", SUMIFS(NewEmisData!I:I, NewEmisData!$A:$A, "Pickup", NewEmisData!$B:$B, $A381, NewEmisData!$C:$C, $H381, NewEmisData!$D:$D, BM$2), SUMIFS(NewEmisData!I:I, NewEmisData!$A:$A, "LDV", NewEmisData!$B:$B, $A381, NewEmisData!$C:$C, $H381, NewEmisData!$D:$D, BM$2))</f>
        <v>0</v>
      </c>
      <c r="BN381" s="335">
        <f>$I381*IF($G381="Pickup", SUMIFS(NewEmisData!J:J, NewEmisData!$A:$A, "Pickup", NewEmisData!$B:$B, $A381, NewEmisData!$C:$C, $H381, NewEmisData!$D:$D, BN$2), SUMIFS(NewEmisData!J:J, NewEmisData!$A:$A, "LDV", NewEmisData!$B:$B, $A381, NewEmisData!$C:$C, $H381, NewEmisData!$D:$D, BN$2))</f>
        <v>0</v>
      </c>
      <c r="BO381" s="335">
        <f>$I381*IF($G381="Pickup", SUMIFS(NewEmisData!K:K, NewEmisData!$A:$A, "Pickup", NewEmisData!$B:$B, $A381, NewEmisData!$C:$C, $H381, NewEmisData!$D:$D, BO$2), SUMIFS(NewEmisData!K:K, NewEmisData!$A:$A, "LDV", NewEmisData!$B:$B, $A381, NewEmisData!$C:$C, $H381, NewEmisData!$D:$D, BO$2))</f>
        <v>0</v>
      </c>
      <c r="BP381" s="335">
        <f>$I381*IF($G381="Pickup", SUMIFS(NewEmisData!L:L, NewEmisData!$A:$A, "Pickup", NewEmisData!$B:$B, $A381, NewEmisData!$C:$C, $H381, NewEmisData!$D:$D, BP$2), SUMIFS(NewEmisData!L:L, NewEmisData!$A:$A, "LDV", NewEmisData!$B:$B, $A381, NewEmisData!$C:$C, $H381, NewEmisData!$D:$D, BP$2))</f>
        <v>0</v>
      </c>
      <c r="BQ381" s="335">
        <f>$I381*IF($G381="Pickup", SUMIFS(NewEmisData!M:M, NewEmisData!$A:$A, "Pickup", NewEmisData!$B:$B, $A381, NewEmisData!$C:$C, $H381, NewEmisData!$D:$D, BQ$2), SUMIFS(NewEmisData!M:M, NewEmisData!$A:$A, "LDV", NewEmisData!$B:$B, $A381, NewEmisData!$C:$C, $H381, NewEmisData!$D:$D, BQ$2))</f>
        <v>0</v>
      </c>
      <c r="BR381" s="335">
        <v>0</v>
      </c>
      <c r="BS381" s="335">
        <f>$I381*IF($G381="Pickup", SUMIFS(NewEmisData!E:E, NewEmisData!$A:$A, "Pickup", NewEmisData!$B:$B, $A381, NewEmisData!$C:$C, $H381, NewEmisData!$D:$D, BS$2), SUMIFS(NewEmisData!E:E, NewEmisData!$A:$A, "LDV", NewEmisData!$B:$B, $A381, NewEmisData!$C:$C, $H381, NewEmisData!$D:$D, BS$2))</f>
        <v>0</v>
      </c>
      <c r="BT381" s="335">
        <f>$I381*IF($G381="Pickup", SUMIFS(NewEmisData!F:F, NewEmisData!$A:$A, "Pickup", NewEmisData!$B:$B, $A381, NewEmisData!$C:$C, $H381, NewEmisData!$D:$D, BT$2), SUMIFS(NewEmisData!F:F, NewEmisData!$A:$A, "LDV", NewEmisData!$B:$B, $A381, NewEmisData!$C:$C, $H381, NewEmisData!$D:$D, BT$2))</f>
        <v>0</v>
      </c>
      <c r="BU381" s="335">
        <f>$I381*IF($G381="Pickup", SUMIFS(NewEmisData!G:G, NewEmisData!$A:$A, "Pickup", NewEmisData!$B:$B, $A381, NewEmisData!$C:$C, $H381, NewEmisData!$D:$D, BU$2), SUMIFS(NewEmisData!G:G, NewEmisData!$A:$A, "LDV", NewEmisData!$B:$B, $A381, NewEmisData!$C:$C, $H381, NewEmisData!$D:$D, BU$2))</f>
        <v>0</v>
      </c>
      <c r="BV381" s="335">
        <f>$I381*IF($G381="Pickup", SUMIFS(NewEmisData!H:H, NewEmisData!$A:$A, "Pickup", NewEmisData!$B:$B, $A381, NewEmisData!$C:$C, $H381, NewEmisData!$D:$D, BV$2), SUMIFS(NewEmisData!H:H, NewEmisData!$A:$A, "LDV", NewEmisData!$B:$B, $A381, NewEmisData!$C:$C, $H381, NewEmisData!$D:$D, BV$2))</f>
        <v>0</v>
      </c>
      <c r="BW381" s="335">
        <f>$I381*IF($G381="Pickup", SUMIFS(NewEmisData!I:I, NewEmisData!$A:$A, "Pickup", NewEmisData!$B:$B, $A381, NewEmisData!$C:$C, $H381, NewEmisData!$D:$D, BW$2), SUMIFS(NewEmisData!I:I, NewEmisData!$A:$A, "LDV", NewEmisData!$B:$B, $A381, NewEmisData!$C:$C, $H381, NewEmisData!$D:$D, BW$2))</f>
        <v>0</v>
      </c>
      <c r="BX381" s="335">
        <f>$I381*IF($G381="Pickup", SUMIFS(NewEmisData!J:J, NewEmisData!$A:$A, "Pickup", NewEmisData!$B:$B, $A381, NewEmisData!$C:$C, $H381, NewEmisData!$D:$D, BX$2), SUMIFS(NewEmisData!J:J, NewEmisData!$A:$A, "LDV", NewEmisData!$B:$B, $A381, NewEmisData!$C:$C, $H381, NewEmisData!$D:$D, BX$2))</f>
        <v>0</v>
      </c>
      <c r="BY381" s="335">
        <f>$I381*IF($G381="Pickup", SUMIFS(NewEmisData!K:K, NewEmisData!$A:$A, "Pickup", NewEmisData!$B:$B, $A381, NewEmisData!$C:$C, $H381, NewEmisData!$D:$D, BY$2), SUMIFS(NewEmisData!K:K, NewEmisData!$A:$A, "LDV", NewEmisData!$B:$B, $A381, NewEmisData!$C:$C, $H381, NewEmisData!$D:$D, BY$2))</f>
        <v>0</v>
      </c>
      <c r="BZ381" s="335">
        <f>$I381*IF($G381="Pickup", SUMIFS(NewEmisData!L:L, NewEmisData!$A:$A, "Pickup", NewEmisData!$B:$B, $A381, NewEmisData!$C:$C, $H381, NewEmisData!$D:$D, BZ$2), SUMIFS(NewEmisData!L:L, NewEmisData!$A:$A, "LDV", NewEmisData!$B:$B, $A381, NewEmisData!$C:$C, $H381, NewEmisData!$D:$D, BZ$2))</f>
        <v>0</v>
      </c>
      <c r="CA381" s="335">
        <f>$I381*IF($G381="Pickup", SUMIFS(NewEmisData!M:M, NewEmisData!$A:$A, "Pickup", NewEmisData!$B:$B, $A381, NewEmisData!$C:$C, $H381, NewEmisData!$D:$D, CA$2), SUMIFS(NewEmisData!M:M, NewEmisData!$A:$A, "LDV", NewEmisData!$B:$B, $A381, NewEmisData!$C:$C, $H381, NewEmisData!$D:$D, CA$2))</f>
        <v>0</v>
      </c>
      <c r="CB381" s="335">
        <v>0</v>
      </c>
      <c r="CC381" s="335">
        <f>$I381*IF($G381="Pickup", SUMIFS(NewEmisData!E:E, NewEmisData!$A:$A, "Pickup", NewEmisData!$B:$B, $A381, NewEmisData!$C:$C, $H381, NewEmisData!$D:$D, CC$2), SUMIFS(NewEmisData!E:E, NewEmisData!$A:$A, "LDV", NewEmisData!$B:$B, $A381, NewEmisData!$C:$C, $H381, NewEmisData!$D:$D, CC$2))</f>
        <v>0</v>
      </c>
      <c r="CD381" s="335">
        <f>$I381*IF($G381="Pickup", SUMIFS(NewEmisData!F:F, NewEmisData!$A:$A, "Pickup", NewEmisData!$B:$B, $A381, NewEmisData!$C:$C, $H381, NewEmisData!$D:$D, CD$2), SUMIFS(NewEmisData!F:F, NewEmisData!$A:$A, "LDV", NewEmisData!$B:$B, $A381, NewEmisData!$C:$C, $H381, NewEmisData!$D:$D, CD$2))</f>
        <v>0</v>
      </c>
      <c r="CE381" s="335">
        <f>$I381*IF($G381="Pickup", SUMIFS(NewEmisData!G:G, NewEmisData!$A:$A, "Pickup", NewEmisData!$B:$B, $A381, NewEmisData!$C:$C, $H381, NewEmisData!$D:$D, CE$2), SUMIFS(NewEmisData!G:G, NewEmisData!$A:$A, "LDV", NewEmisData!$B:$B, $A381, NewEmisData!$C:$C, $H381, NewEmisData!$D:$D, CE$2))</f>
        <v>0</v>
      </c>
      <c r="CF381" s="335">
        <f>$I381*IF($G381="Pickup", SUMIFS(NewEmisData!H:H, NewEmisData!$A:$A, "Pickup", NewEmisData!$B:$B, $A381, NewEmisData!$C:$C, $H381, NewEmisData!$D:$D, CF$2), SUMIFS(NewEmisData!H:H, NewEmisData!$A:$A, "LDV", NewEmisData!$B:$B, $A381, NewEmisData!$C:$C, $H381, NewEmisData!$D:$D, CF$2))</f>
        <v>0</v>
      </c>
      <c r="CG381" s="335">
        <f>$I381*IF($G381="Pickup", SUMIFS(NewEmisData!I:I, NewEmisData!$A:$A, "Pickup", NewEmisData!$B:$B, $A381, NewEmisData!$C:$C, $H381, NewEmisData!$D:$D, CG$2), SUMIFS(NewEmisData!I:I, NewEmisData!$A:$A, "LDV", NewEmisData!$B:$B, $A381, NewEmisData!$C:$C, $H381, NewEmisData!$D:$D, CG$2))</f>
        <v>0</v>
      </c>
      <c r="CH381" s="335">
        <f>$I381*IF($G381="Pickup", SUMIFS(NewEmisData!J:J, NewEmisData!$A:$A, "Pickup", NewEmisData!$B:$B, $A381, NewEmisData!$C:$C, $H381, NewEmisData!$D:$D, CH$2), SUMIFS(NewEmisData!J:J, NewEmisData!$A:$A, "LDV", NewEmisData!$B:$B, $A381, NewEmisData!$C:$C, $H381, NewEmisData!$D:$D, CH$2))</f>
        <v>0</v>
      </c>
      <c r="CI381" s="335">
        <f>$I381*IF($G381="Pickup", SUMIFS(NewEmisData!K:K, NewEmisData!$A:$A, "Pickup", NewEmisData!$B:$B, $A381, NewEmisData!$C:$C, $H381, NewEmisData!$D:$D, CI$2), SUMIFS(NewEmisData!K:K, NewEmisData!$A:$A, "LDV", NewEmisData!$B:$B, $A381, NewEmisData!$C:$C, $H381, NewEmisData!$D:$D, CI$2))</f>
        <v>0</v>
      </c>
      <c r="CJ381" s="335">
        <f>$I381*IF($G381="Pickup", SUMIFS(NewEmisData!L:L, NewEmisData!$A:$A, "Pickup", NewEmisData!$B:$B, $A381, NewEmisData!$C:$C, $H381, NewEmisData!$D:$D, CJ$2), SUMIFS(NewEmisData!L:L, NewEmisData!$A:$A, "LDV", NewEmisData!$B:$B, $A381, NewEmisData!$C:$C, $H381, NewEmisData!$D:$D, CJ$2))</f>
        <v>0</v>
      </c>
      <c r="CK381" s="335">
        <f>$I381*IF($G381="Pickup", SUMIFS(NewEmisData!M:M, NewEmisData!$A:$A, "Pickup", NewEmisData!$B:$B, $A381, NewEmisData!$C:$C, $H381, NewEmisData!$D:$D, CK$2), SUMIFS(NewEmisData!M:M, NewEmisData!$A:$A, "LDV", NewEmisData!$B:$B, $A381, NewEmisData!$C:$C, $H381, NewEmisData!$D:$D, CK$2))</f>
        <v>0</v>
      </c>
      <c r="CL381" s="335">
        <v>0</v>
      </c>
      <c r="CM381" s="335">
        <f>$I381*IF($G381="Pickup", SUMIFS(NewEmisData!E:E, NewEmisData!$A:$A, "Pickup", NewEmisData!$B:$B, $A381, NewEmisData!$C:$C, $H381, NewEmisData!$D:$D, CM$2), SUMIFS(NewEmisData!E:E, NewEmisData!$A:$A, "LDV", NewEmisData!$B:$B, $A381, NewEmisData!$C:$C, $H381, NewEmisData!$D:$D, CM$2))</f>
        <v>0</v>
      </c>
      <c r="CN381" s="335">
        <f>$I381*IF($G381="Pickup", SUMIFS(NewEmisData!F:F, NewEmisData!$A:$A, "Pickup", NewEmisData!$B:$B, $A381, NewEmisData!$C:$C, $H381, NewEmisData!$D:$D, CN$2), SUMIFS(NewEmisData!F:F, NewEmisData!$A:$A, "LDV", NewEmisData!$B:$B, $A381, NewEmisData!$C:$C, $H381, NewEmisData!$D:$D, CN$2))</f>
        <v>0</v>
      </c>
      <c r="CO381" s="335">
        <f>$I381*IF($G381="Pickup", SUMIFS(NewEmisData!G:G, NewEmisData!$A:$A, "Pickup", NewEmisData!$B:$B, $A381, NewEmisData!$C:$C, $H381, NewEmisData!$D:$D, CO$2), SUMIFS(NewEmisData!G:G, NewEmisData!$A:$A, "LDV", NewEmisData!$B:$B, $A381, NewEmisData!$C:$C, $H381, NewEmisData!$D:$D, CO$2))</f>
        <v>0</v>
      </c>
      <c r="CP381" s="335">
        <f>$I381*IF($G381="Pickup", SUMIFS(NewEmisData!H:H, NewEmisData!$A:$A, "Pickup", NewEmisData!$B:$B, $A381, NewEmisData!$C:$C, $H381, NewEmisData!$D:$D, CP$2), SUMIFS(NewEmisData!H:H, NewEmisData!$A:$A, "LDV", NewEmisData!$B:$B, $A381, NewEmisData!$C:$C, $H381, NewEmisData!$D:$D, CP$2))</f>
        <v>0</v>
      </c>
      <c r="CQ381" s="335">
        <f>$I381*IF($G381="Pickup", SUMIFS(NewEmisData!I:I, NewEmisData!$A:$A, "Pickup", NewEmisData!$B:$B, $A381, NewEmisData!$C:$C, $H381, NewEmisData!$D:$D, CQ$2), SUMIFS(NewEmisData!I:I, NewEmisData!$A:$A, "LDV", NewEmisData!$B:$B, $A381, NewEmisData!$C:$C, $H381, NewEmisData!$D:$D, CQ$2))</f>
        <v>0</v>
      </c>
      <c r="CR381" s="335">
        <f>$I381*IF($G381="Pickup", SUMIFS(NewEmisData!J:J, NewEmisData!$A:$A, "Pickup", NewEmisData!$B:$B, $A381, NewEmisData!$C:$C, $H381, NewEmisData!$D:$D, CR$2), SUMIFS(NewEmisData!J:J, NewEmisData!$A:$A, "LDV", NewEmisData!$B:$B, $A381, NewEmisData!$C:$C, $H381, NewEmisData!$D:$D, CR$2))</f>
        <v>0</v>
      </c>
      <c r="CS381" s="335">
        <f>$I381*IF($G381="Pickup", SUMIFS(NewEmisData!K:K, NewEmisData!$A:$A, "Pickup", NewEmisData!$B:$B, $A381, NewEmisData!$C:$C, $H381, NewEmisData!$D:$D, CS$2), SUMIFS(NewEmisData!K:K, NewEmisData!$A:$A, "LDV", NewEmisData!$B:$B, $A381, NewEmisData!$C:$C, $H381, NewEmisData!$D:$D, CS$2))</f>
        <v>0</v>
      </c>
      <c r="CT381" s="335">
        <f>$I381*IF($G381="Pickup", SUMIFS(NewEmisData!L:L, NewEmisData!$A:$A, "Pickup", NewEmisData!$B:$B, $A381, NewEmisData!$C:$C, $H381, NewEmisData!$D:$D, CT$2), SUMIFS(NewEmisData!L:L, NewEmisData!$A:$A, "LDV", NewEmisData!$B:$B, $A381, NewEmisData!$C:$C, $H381, NewEmisData!$D:$D, CT$2))</f>
        <v>0</v>
      </c>
      <c r="CU381" s="335">
        <f>$I381*IF($G381="Pickup", SUMIFS(NewEmisData!M:M, NewEmisData!$A:$A, "Pickup", NewEmisData!$B:$B, $A381, NewEmisData!$C:$C, $H381, NewEmisData!$D:$D, CU$2), SUMIFS(NewEmisData!M:M, NewEmisData!$A:$A, "LDV", NewEmisData!$B:$B, $A381, NewEmisData!$C:$C, $H381, NewEmisData!$D:$D, CU$2))</f>
        <v>0</v>
      </c>
      <c r="CV381" s="335">
        <v>0</v>
      </c>
      <c r="CW381" s="335">
        <v>0</v>
      </c>
      <c r="CX381" s="335">
        <v>0</v>
      </c>
      <c r="CY381" s="335">
        <v>0</v>
      </c>
      <c r="CZ381" s="335">
        <v>0</v>
      </c>
      <c r="DA381" s="335">
        <v>0</v>
      </c>
      <c r="DB381" s="335">
        <v>0</v>
      </c>
      <c r="DC381" s="335">
        <v>0</v>
      </c>
      <c r="DD381" s="335">
        <v>0</v>
      </c>
      <c r="DE381" s="335">
        <v>0</v>
      </c>
      <c r="DF381" s="335">
        <v>0</v>
      </c>
      <c r="DG381" s="335">
        <f>$I381*IF($G381="Pickup", SUMIFS(NewEmisData!E:E, NewEmisData!$A:$A, "Pickup", NewEmisData!$B:$B, $A381, NewEmisData!$C:$C, $H381, NewEmisData!$D:$D, DG$2), SUMIFS(NewEmisData!E:E, NewEmisData!$A:$A, "LDV", NewEmisData!$B:$B, $A381, NewEmisData!$C:$C, $H381, NewEmisData!$D:$D, DG$2))</f>
        <v>0</v>
      </c>
      <c r="DH381" s="335">
        <f>$I381*IF($G381="Pickup", SUMIFS(NewEmisData!F:F, NewEmisData!$A:$A, "Pickup", NewEmisData!$B:$B, $A381, NewEmisData!$C:$C, $H381, NewEmisData!$D:$D, DH$2), SUMIFS(NewEmisData!F:F, NewEmisData!$A:$A, "LDV", NewEmisData!$B:$B, $A381, NewEmisData!$C:$C, $H381, NewEmisData!$D:$D, DH$2))</f>
        <v>0</v>
      </c>
      <c r="DI381" s="335">
        <f>$I381*IF($G381="Pickup", SUMIFS(NewEmisData!G:G, NewEmisData!$A:$A, "Pickup", NewEmisData!$B:$B, $A381, NewEmisData!$C:$C, $H381, NewEmisData!$D:$D, DI$2), SUMIFS(NewEmisData!G:G, NewEmisData!$A:$A, "LDV", NewEmisData!$B:$B, $A381, NewEmisData!$C:$C, $H381, NewEmisData!$D:$D, DI$2))</f>
        <v>0</v>
      </c>
      <c r="DJ381" s="335">
        <f>$I381*IF($G381="Pickup", SUMIFS(NewEmisData!H:H, NewEmisData!$A:$A, "Pickup", NewEmisData!$B:$B, $A381, NewEmisData!$C:$C, $H381, NewEmisData!$D:$D, DJ$2), SUMIFS(NewEmisData!H:H, NewEmisData!$A:$A, "LDV", NewEmisData!$B:$B, $A381, NewEmisData!$C:$C, $H381, NewEmisData!$D:$D, DJ$2))</f>
        <v>0</v>
      </c>
      <c r="DK381" s="335">
        <f>$I381*IF($G381="Pickup", SUMIFS(NewEmisData!I:I, NewEmisData!$A:$A, "Pickup", NewEmisData!$B:$B, $A381, NewEmisData!$C:$C, $H381, NewEmisData!$D:$D, DK$2), SUMIFS(NewEmisData!I:I, NewEmisData!$A:$A, "LDV", NewEmisData!$B:$B, $A381, NewEmisData!$C:$C, $H381, NewEmisData!$D:$D, DK$2))</f>
        <v>0</v>
      </c>
      <c r="DL381" s="335">
        <f>$I381*IF($G381="Pickup", SUMIFS(NewEmisData!J:J, NewEmisData!$A:$A, "Pickup", NewEmisData!$B:$B, $A381, NewEmisData!$C:$C, $H381, NewEmisData!$D:$D, DL$2), SUMIFS(NewEmisData!J:J, NewEmisData!$A:$A, "LDV", NewEmisData!$B:$B, $A381, NewEmisData!$C:$C, $H381, NewEmisData!$D:$D, DL$2))</f>
        <v>0</v>
      </c>
      <c r="DM381" s="335">
        <f>$I381*IF($G381="Pickup", SUMIFS(NewEmisData!K:K, NewEmisData!$A:$A, "Pickup", NewEmisData!$B:$B, $A381, NewEmisData!$C:$C, $H381, NewEmisData!$D:$D, DM$2), SUMIFS(NewEmisData!K:K, NewEmisData!$A:$A, "LDV", NewEmisData!$B:$B, $A381, NewEmisData!$C:$C, $H381, NewEmisData!$D:$D, DM$2))</f>
        <v>0</v>
      </c>
      <c r="DN381" s="335">
        <f>$I381*IF($G381="Pickup", SUMIFS(NewEmisData!L:L, NewEmisData!$A:$A, "Pickup", NewEmisData!$B:$B, $A381, NewEmisData!$C:$C, $H381, NewEmisData!$D:$D, DN$2), SUMIFS(NewEmisData!L:L, NewEmisData!$A:$A, "LDV", NewEmisData!$B:$B, $A381, NewEmisData!$C:$C, $H381, NewEmisData!$D:$D, DN$2))</f>
        <v>0</v>
      </c>
      <c r="DO381" s="335">
        <f>$I381*IF($G381="Pickup", SUMIFS(NewEmisData!M:M, NewEmisData!$A:$A, "Pickup", NewEmisData!$B:$B, $A381, NewEmisData!$C:$C, $H381, NewEmisData!$D:$D, DO$2), SUMIFS(NewEmisData!M:M, NewEmisData!$A:$A, "LDV", NewEmisData!$B:$B, $A381, NewEmisData!$C:$C, $H381, NewEmisData!$D:$D, DO$2))</f>
        <v>0</v>
      </c>
      <c r="DP381" s="335">
        <v>0</v>
      </c>
      <c r="DQ381" s="335">
        <f>$I381*IF($G381="Pickup", SUMIFS(NewEmisData!E:E, NewEmisData!$A:$A, "Pickup", NewEmisData!$B:$B, $A381, NewEmisData!$C:$C, $H381, NewEmisData!$D:$D, DQ$2), SUMIFS(NewEmisData!E:E, NewEmisData!$A:$A, "LDV", NewEmisData!$B:$B, $A381, NewEmisData!$C:$C, $H381, NewEmisData!$D:$D, DQ$2))</f>
        <v>0</v>
      </c>
      <c r="DR381" s="335">
        <f>$I381*IF($G381="Pickup", SUMIFS(NewEmisData!F:F, NewEmisData!$A:$A, "Pickup", NewEmisData!$B:$B, $A381, NewEmisData!$C:$C, $H381, NewEmisData!$D:$D, DR$2), SUMIFS(NewEmisData!F:F, NewEmisData!$A:$A, "LDV", NewEmisData!$B:$B, $A381, NewEmisData!$C:$C, $H381, NewEmisData!$D:$D, DR$2))</f>
        <v>0</v>
      </c>
      <c r="DS381" s="335">
        <f>$I381*IF($G381="Pickup", SUMIFS(NewEmisData!G:G, NewEmisData!$A:$A, "Pickup", NewEmisData!$B:$B, $A381, NewEmisData!$C:$C, $H381, NewEmisData!$D:$D, DS$2), SUMIFS(NewEmisData!G:G, NewEmisData!$A:$A, "LDV", NewEmisData!$B:$B, $A381, NewEmisData!$C:$C, $H381, NewEmisData!$D:$D, DS$2))</f>
        <v>0</v>
      </c>
      <c r="DT381" s="335">
        <f>$I381*IF($G381="Pickup", SUMIFS(NewEmisData!H:H, NewEmisData!$A:$A, "Pickup", NewEmisData!$B:$B, $A381, NewEmisData!$C:$C, $H381, NewEmisData!$D:$D, DT$2), SUMIFS(NewEmisData!H:H, NewEmisData!$A:$A, "LDV", NewEmisData!$B:$B, $A381, NewEmisData!$C:$C, $H381, NewEmisData!$D:$D, DT$2))</f>
        <v>0</v>
      </c>
      <c r="DU381" s="335">
        <f>$I381*IF($G381="Pickup", SUMIFS(NewEmisData!I:I, NewEmisData!$A:$A, "Pickup", NewEmisData!$B:$B, $A381, NewEmisData!$C:$C, $H381, NewEmisData!$D:$D, DU$2), SUMIFS(NewEmisData!I:I, NewEmisData!$A:$A, "LDV", NewEmisData!$B:$B, $A381, NewEmisData!$C:$C, $H381, NewEmisData!$D:$D, DU$2))</f>
        <v>0</v>
      </c>
      <c r="DV381" s="335">
        <f>$I381*IF($G381="Pickup", SUMIFS(NewEmisData!J:J, NewEmisData!$A:$A, "Pickup", NewEmisData!$B:$B, $A381, NewEmisData!$C:$C, $H381, NewEmisData!$D:$D, DV$2), SUMIFS(NewEmisData!J:J, NewEmisData!$A:$A, "LDV", NewEmisData!$B:$B, $A381, NewEmisData!$C:$C, $H381, NewEmisData!$D:$D, DV$2))</f>
        <v>0</v>
      </c>
      <c r="DW381" s="335">
        <f>$I381*IF($G381="Pickup", SUMIFS(NewEmisData!K:K, NewEmisData!$A:$A, "Pickup", NewEmisData!$B:$B, $A381, NewEmisData!$C:$C, $H381, NewEmisData!$D:$D, DW$2), SUMIFS(NewEmisData!K:K, NewEmisData!$A:$A, "LDV", NewEmisData!$B:$B, $A381, NewEmisData!$C:$C, $H381, NewEmisData!$D:$D, DW$2))</f>
        <v>0</v>
      </c>
      <c r="DX381" s="335">
        <f>$I381*IF($G381="Pickup", SUMIFS(NewEmisData!L:L, NewEmisData!$A:$A, "Pickup", NewEmisData!$B:$B, $A381, NewEmisData!$C:$C, $H381, NewEmisData!$D:$D, DX$2), SUMIFS(NewEmisData!L:L, NewEmisData!$A:$A, "LDV", NewEmisData!$B:$B, $A381, NewEmisData!$C:$C, $H381, NewEmisData!$D:$D, DX$2))</f>
        <v>0</v>
      </c>
      <c r="DY381" s="335">
        <f>$I381*IF($G381="Pickup", SUMIFS(NewEmisData!M:M, NewEmisData!$A:$A, "Pickup", NewEmisData!$B:$B, $A381, NewEmisData!$C:$C, $H381, NewEmisData!$D:$D, DY$2), SUMIFS(NewEmisData!M:M, NewEmisData!$A:$A, "LDV", NewEmisData!$B:$B, $A381, NewEmisData!$C:$C, $H381, NewEmisData!$D:$D, DY$2))</f>
        <v>0</v>
      </c>
      <c r="DZ381" s="335">
        <v>0</v>
      </c>
      <c r="EA381" s="335">
        <f t="shared" si="658"/>
        <v>0</v>
      </c>
      <c r="EB381" s="335">
        <f t="shared" si="659"/>
        <v>0</v>
      </c>
      <c r="EC381" s="335">
        <f t="shared" si="660"/>
        <v>0</v>
      </c>
      <c r="ED381" s="335">
        <f t="shared" si="661"/>
        <v>0</v>
      </c>
      <c r="EE381" s="335">
        <f t="shared" si="662"/>
        <v>0</v>
      </c>
      <c r="EF381" s="335">
        <f t="shared" si="663"/>
        <v>0</v>
      </c>
      <c r="EG381" s="335">
        <f t="shared" si="664"/>
        <v>0</v>
      </c>
      <c r="EH381" s="335">
        <f t="shared" si="665"/>
        <v>0</v>
      </c>
      <c r="EI381" s="335">
        <f t="shared" si="666"/>
        <v>0</v>
      </c>
      <c r="EJ381" s="335">
        <f t="shared" si="667"/>
        <v>0</v>
      </c>
      <c r="EK381" s="335">
        <f t="shared" si="668"/>
        <v>0</v>
      </c>
      <c r="EL381" s="335">
        <f t="shared" si="669"/>
        <v>0</v>
      </c>
      <c r="EM381" s="335">
        <f t="shared" si="670"/>
        <v>0</v>
      </c>
      <c r="EN381" s="335">
        <f t="shared" si="671"/>
        <v>0</v>
      </c>
      <c r="EO381" s="335">
        <f t="shared" si="672"/>
        <v>0</v>
      </c>
      <c r="EP381" s="335">
        <f t="shared" si="673"/>
        <v>0</v>
      </c>
      <c r="EQ381" s="335">
        <f t="shared" si="674"/>
        <v>0</v>
      </c>
      <c r="ER381" s="335">
        <f t="shared" si="675"/>
        <v>0</v>
      </c>
      <c r="ES381" s="335">
        <f t="shared" si="676"/>
        <v>0</v>
      </c>
      <c r="ET381" s="335">
        <f t="shared" si="677"/>
        <v>0</v>
      </c>
      <c r="EU381" s="335">
        <f t="shared" si="678"/>
        <v>0</v>
      </c>
      <c r="EV381" s="335">
        <f t="shared" si="679"/>
        <v>0</v>
      </c>
      <c r="EW381" s="335">
        <f t="shared" si="680"/>
        <v>0</v>
      </c>
      <c r="EX381" s="335">
        <f t="shared" si="681"/>
        <v>0</v>
      </c>
      <c r="EY381" s="335">
        <f t="shared" si="682"/>
        <v>0</v>
      </c>
      <c r="EZ381" s="335">
        <f t="shared" si="683"/>
        <v>0</v>
      </c>
      <c r="FA381" s="335">
        <f t="shared" si="684"/>
        <v>0</v>
      </c>
      <c r="FB381" s="335">
        <f t="shared" si="685"/>
        <v>0</v>
      </c>
      <c r="FC381" s="335">
        <f t="shared" si="686"/>
        <v>0</v>
      </c>
      <c r="FD381" s="335">
        <f t="shared" si="687"/>
        <v>0</v>
      </c>
      <c r="FE381" s="335">
        <f t="shared" si="688"/>
        <v>5.5949189126931899E-2</v>
      </c>
      <c r="FF381" s="335">
        <f t="shared" si="689"/>
        <v>5.5949189126931899E-2</v>
      </c>
      <c r="FG381" s="335">
        <f t="shared" si="690"/>
        <v>5.5949131442004002E-2</v>
      </c>
      <c r="FH381" s="335">
        <f t="shared" si="691"/>
        <v>5.5949145320737102E-2</v>
      </c>
      <c r="FI381" s="335">
        <f t="shared" si="692"/>
        <v>5.5949118174518898E-2</v>
      </c>
      <c r="FJ381" s="335">
        <f t="shared" si="693"/>
        <v>5.5949046541697099E-2</v>
      </c>
      <c r="FK381" s="335">
        <f t="shared" si="694"/>
        <v>5.5949120890101497E-2</v>
      </c>
      <c r="FL381" s="335">
        <f t="shared" si="695"/>
        <v>5.5949175401502099E-2</v>
      </c>
      <c r="FM381" s="335">
        <f t="shared" si="696"/>
        <v>5.5949175401502099E-2</v>
      </c>
      <c r="FN381" s="335">
        <f t="shared" si="697"/>
        <v>2.3805319372350052E-2</v>
      </c>
      <c r="FO381" s="335">
        <f t="shared" si="698"/>
        <v>7.2571184818618403E-3</v>
      </c>
      <c r="FP381" s="335">
        <f t="shared" si="699"/>
        <v>7.2571184818618403E-3</v>
      </c>
      <c r="FQ381" s="335">
        <f t="shared" si="700"/>
        <v>7.2571114316428102E-3</v>
      </c>
      <c r="FR381" s="335">
        <f t="shared" si="701"/>
        <v>7.2571137654529501E-3</v>
      </c>
      <c r="FS381" s="335">
        <f t="shared" si="702"/>
        <v>7.2571068307629499E-3</v>
      </c>
      <c r="FT381" s="335">
        <f t="shared" si="703"/>
        <v>7.2570974674633498E-3</v>
      </c>
      <c r="FU381" s="335">
        <f t="shared" si="704"/>
        <v>7.25710679204878E-3</v>
      </c>
      <c r="FV381" s="335">
        <f t="shared" si="705"/>
        <v>7.2571142164254898E-3</v>
      </c>
      <c r="FW381" s="335">
        <f t="shared" si="706"/>
        <v>7.2571142164254898E-3</v>
      </c>
      <c r="FX381" s="335">
        <f t="shared" si="707"/>
        <v>1.6506531515565108E-3</v>
      </c>
    </row>
    <row r="382" spans="1:180" x14ac:dyDescent="0.2">
      <c r="A382" s="305" t="str">
        <f>_xlfn.CONCAT(IF(LEFT(TRIM(A381),1)="*", "*R", "R"), 1+RIGHT(TRIM(A381),1))</f>
        <v>R4</v>
      </c>
      <c r="B382" s="305" t="str">
        <f t="shared" si="729"/>
        <v>TLCELC100</v>
      </c>
      <c r="C382" s="305" t="str">
        <f t="shared" si="730"/>
        <v>TL.ELC.C.ELC100</v>
      </c>
      <c r="D382" s="301" t="str">
        <f t="shared" si="731"/>
        <v>bn-vmt, bn-vmt/a</v>
      </c>
      <c r="E382" s="301" t="str">
        <f t="shared" si="732"/>
        <v>TRNELC</v>
      </c>
      <c r="F382" s="301" t="str">
        <f t="shared" si="733"/>
        <v>TL</v>
      </c>
      <c r="G382" s="315" t="s">
        <v>815</v>
      </c>
      <c r="H382" s="315" t="s">
        <v>36</v>
      </c>
      <c r="I382" s="315">
        <v>1</v>
      </c>
      <c r="J382" s="315" t="str">
        <f t="shared" si="708"/>
        <v>Compact car-ELC</v>
      </c>
      <c r="K382" s="335">
        <f>$I382*IF($G382="Pickup", SUMIFS(NewEmisData!E:E, NewEmisData!$A:$A, "Pickup", NewEmisData!$B:$B, $A382, NewEmisData!$C:$C, $H382, NewEmisData!$D:$D, K$2), SUMIFS(NewEmisData!E:E, NewEmisData!$A:$A, "LDV", NewEmisData!$B:$B, $A382, NewEmisData!$C:$C, $H382, NewEmisData!$D:$D, K$2))</f>
        <v>0</v>
      </c>
      <c r="L382" s="335">
        <f>$I382*IF($G382="Pickup", SUMIFS(NewEmisData!F:F, NewEmisData!$A:$A, "Pickup", NewEmisData!$B:$B, $A382, NewEmisData!$C:$C, $H382, NewEmisData!$D:$D, L$2), SUMIFS(NewEmisData!F:F, NewEmisData!$A:$A, "LDV", NewEmisData!$B:$B, $A382, NewEmisData!$C:$C, $H382, NewEmisData!$D:$D, L$2))</f>
        <v>0</v>
      </c>
      <c r="M382" s="335">
        <f>$I382*IF($G382="Pickup", SUMIFS(NewEmisData!G:G, NewEmisData!$A:$A, "Pickup", NewEmisData!$B:$B, $A382, NewEmisData!$C:$C, $H382, NewEmisData!$D:$D, M$2), SUMIFS(NewEmisData!G:G, NewEmisData!$A:$A, "LDV", NewEmisData!$B:$B, $A382, NewEmisData!$C:$C, $H382, NewEmisData!$D:$D, M$2))</f>
        <v>0</v>
      </c>
      <c r="N382" s="335">
        <f>$I382*IF($G382="Pickup", SUMIFS(NewEmisData!H:H, NewEmisData!$A:$A, "Pickup", NewEmisData!$B:$B, $A382, NewEmisData!$C:$C, $H382, NewEmisData!$D:$D, N$2), SUMIFS(NewEmisData!H:H, NewEmisData!$A:$A, "LDV", NewEmisData!$B:$B, $A382, NewEmisData!$C:$C, $H382, NewEmisData!$D:$D, N$2))</f>
        <v>0</v>
      </c>
      <c r="O382" s="335">
        <f>$I382*IF($G382="Pickup", SUMIFS(NewEmisData!I:I, NewEmisData!$A:$A, "Pickup", NewEmisData!$B:$B, $A382, NewEmisData!$C:$C, $H382, NewEmisData!$D:$D, O$2), SUMIFS(NewEmisData!I:I, NewEmisData!$A:$A, "LDV", NewEmisData!$B:$B, $A382, NewEmisData!$C:$C, $H382, NewEmisData!$D:$D, O$2))</f>
        <v>0</v>
      </c>
      <c r="P382" s="335">
        <f>$I382*IF($G382="Pickup", SUMIFS(NewEmisData!J:J, NewEmisData!$A:$A, "Pickup", NewEmisData!$B:$B, $A382, NewEmisData!$C:$C, $H382, NewEmisData!$D:$D, P$2), SUMIFS(NewEmisData!J:J, NewEmisData!$A:$A, "LDV", NewEmisData!$B:$B, $A382, NewEmisData!$C:$C, $H382, NewEmisData!$D:$D, P$2))</f>
        <v>0</v>
      </c>
      <c r="Q382" s="335">
        <f>$I382*IF($G382="Pickup", SUMIFS(NewEmisData!K:K, NewEmisData!$A:$A, "Pickup", NewEmisData!$B:$B, $A382, NewEmisData!$C:$C, $H382, NewEmisData!$D:$D, Q$2), SUMIFS(NewEmisData!K:K, NewEmisData!$A:$A, "LDV", NewEmisData!$B:$B, $A382, NewEmisData!$C:$C, $H382, NewEmisData!$D:$D, Q$2))</f>
        <v>0</v>
      </c>
      <c r="R382" s="335">
        <f>$I382*IF($G382="Pickup", SUMIFS(NewEmisData!L:L, NewEmisData!$A:$A, "Pickup", NewEmisData!$B:$B, $A382, NewEmisData!$C:$C, $H382, NewEmisData!$D:$D, R$2), SUMIFS(NewEmisData!L:L, NewEmisData!$A:$A, "LDV", NewEmisData!$B:$B, $A382, NewEmisData!$C:$C, $H382, NewEmisData!$D:$D, R$2))</f>
        <v>0</v>
      </c>
      <c r="S382" s="335">
        <f>$I382*IF($G382="Pickup", SUMIFS(NewEmisData!M:M, NewEmisData!$A:$A, "Pickup", NewEmisData!$B:$B, $A382, NewEmisData!$C:$C, $H382, NewEmisData!$D:$D, S$2), SUMIFS(NewEmisData!M:M, NewEmisData!$A:$A, "LDV", NewEmisData!$B:$B, $A382, NewEmisData!$C:$C, $H382, NewEmisData!$D:$D, S$2))</f>
        <v>0</v>
      </c>
      <c r="T382" s="335">
        <v>0</v>
      </c>
      <c r="U382" s="335">
        <f>$I382*IF($G382="Pickup", SUMIFS(NewEmisData!E:E, NewEmisData!$A:$A, "Pickup", NewEmisData!$B:$B, $A382, NewEmisData!$C:$C, $H382, NewEmisData!$D:$D, U$2), SUMIFS(NewEmisData!E:E, NewEmisData!$A:$A, "LDV", NewEmisData!$B:$B, $A382, NewEmisData!$C:$C, $H382, NewEmisData!$D:$D, U$2))</f>
        <v>0</v>
      </c>
      <c r="V382" s="335">
        <f>$I382*IF($G382="Pickup", SUMIFS(NewEmisData!F:F, NewEmisData!$A:$A, "Pickup", NewEmisData!$B:$B, $A382, NewEmisData!$C:$C, $H382, NewEmisData!$D:$D, V$2), SUMIFS(NewEmisData!F:F, NewEmisData!$A:$A, "LDV", NewEmisData!$B:$B, $A382, NewEmisData!$C:$C, $H382, NewEmisData!$D:$D, V$2))</f>
        <v>0</v>
      </c>
      <c r="W382" s="335">
        <f>$I382*IF($G382="Pickup", SUMIFS(NewEmisData!G:G, NewEmisData!$A:$A, "Pickup", NewEmisData!$B:$B, $A382, NewEmisData!$C:$C, $H382, NewEmisData!$D:$D, W$2), SUMIFS(NewEmisData!G:G, NewEmisData!$A:$A, "LDV", NewEmisData!$B:$B, $A382, NewEmisData!$C:$C, $H382, NewEmisData!$D:$D, W$2))</f>
        <v>0</v>
      </c>
      <c r="X382" s="335">
        <f>$I382*IF($G382="Pickup", SUMIFS(NewEmisData!H:H, NewEmisData!$A:$A, "Pickup", NewEmisData!$B:$B, $A382, NewEmisData!$C:$C, $H382, NewEmisData!$D:$D, X$2), SUMIFS(NewEmisData!H:H, NewEmisData!$A:$A, "LDV", NewEmisData!$B:$B, $A382, NewEmisData!$C:$C, $H382, NewEmisData!$D:$D, X$2))</f>
        <v>0</v>
      </c>
      <c r="Y382" s="335">
        <f>$I382*IF($G382="Pickup", SUMIFS(NewEmisData!I:I, NewEmisData!$A:$A, "Pickup", NewEmisData!$B:$B, $A382, NewEmisData!$C:$C, $H382, NewEmisData!$D:$D, Y$2), SUMIFS(NewEmisData!I:I, NewEmisData!$A:$A, "LDV", NewEmisData!$B:$B, $A382, NewEmisData!$C:$C, $H382, NewEmisData!$D:$D, Y$2))</f>
        <v>0</v>
      </c>
      <c r="Z382" s="335">
        <f>$I382*IF($G382="Pickup", SUMIFS(NewEmisData!J:J, NewEmisData!$A:$A, "Pickup", NewEmisData!$B:$B, $A382, NewEmisData!$C:$C, $H382, NewEmisData!$D:$D, Z$2), SUMIFS(NewEmisData!J:J, NewEmisData!$A:$A, "LDV", NewEmisData!$B:$B, $A382, NewEmisData!$C:$C, $H382, NewEmisData!$D:$D, Z$2))</f>
        <v>0</v>
      </c>
      <c r="AA382" s="335">
        <f>$I382*IF($G382="Pickup", SUMIFS(NewEmisData!K:K, NewEmisData!$A:$A, "Pickup", NewEmisData!$B:$B, $A382, NewEmisData!$C:$C, $H382, NewEmisData!$D:$D, AA$2), SUMIFS(NewEmisData!K:K, NewEmisData!$A:$A, "LDV", NewEmisData!$B:$B, $A382, NewEmisData!$C:$C, $H382, NewEmisData!$D:$D, AA$2))</f>
        <v>0</v>
      </c>
      <c r="AB382" s="335">
        <f>$I382*IF($G382="Pickup", SUMIFS(NewEmisData!L:L, NewEmisData!$A:$A, "Pickup", NewEmisData!$B:$B, $A382, NewEmisData!$C:$C, $H382, NewEmisData!$D:$D, AB$2), SUMIFS(NewEmisData!L:L, NewEmisData!$A:$A, "LDV", NewEmisData!$B:$B, $A382, NewEmisData!$C:$C, $H382, NewEmisData!$D:$D, AB$2))</f>
        <v>0</v>
      </c>
      <c r="AC382" s="335">
        <f>$I382*IF($G382="Pickup", SUMIFS(NewEmisData!M:M, NewEmisData!$A:$A, "Pickup", NewEmisData!$B:$B, $A382, NewEmisData!$C:$C, $H382, NewEmisData!$D:$D, AC$2), SUMIFS(NewEmisData!M:M, NewEmisData!$A:$A, "LDV", NewEmisData!$B:$B, $A382, NewEmisData!$C:$C, $H382, NewEmisData!$D:$D, AC$2))</f>
        <v>0</v>
      </c>
      <c r="AD382" s="335">
        <v>0</v>
      </c>
      <c r="AE382" s="335">
        <f>$I382*IF($G382="Pickup", SUMIFS(NewEmisData!E:E, NewEmisData!$A:$A, "Pickup", NewEmisData!$B:$B, $A382, NewEmisData!$C:$C, $H382, NewEmisData!$D:$D, AE$2), SUMIFS(NewEmisData!E:E, NewEmisData!$A:$A, "LDV", NewEmisData!$B:$B, $A382, NewEmisData!$C:$C, $H382, NewEmisData!$D:$D, AE$2))</f>
        <v>0</v>
      </c>
      <c r="AF382" s="335">
        <f>$I382*IF($G382="Pickup", SUMIFS(NewEmisData!F:F, NewEmisData!$A:$A, "Pickup", NewEmisData!$B:$B, $A382, NewEmisData!$C:$C, $H382, NewEmisData!$D:$D, AF$2), SUMIFS(NewEmisData!F:F, NewEmisData!$A:$A, "LDV", NewEmisData!$B:$B, $A382, NewEmisData!$C:$C, $H382, NewEmisData!$D:$D, AF$2))</f>
        <v>0</v>
      </c>
      <c r="AG382" s="335">
        <f>$I382*IF($G382="Pickup", SUMIFS(NewEmisData!G:G, NewEmisData!$A:$A, "Pickup", NewEmisData!$B:$B, $A382, NewEmisData!$C:$C, $H382, NewEmisData!$D:$D, AG$2), SUMIFS(NewEmisData!G:G, NewEmisData!$A:$A, "LDV", NewEmisData!$B:$B, $A382, NewEmisData!$C:$C, $H382, NewEmisData!$D:$D, AG$2))</f>
        <v>0</v>
      </c>
      <c r="AH382" s="335">
        <f>$I382*IF($G382="Pickup", SUMIFS(NewEmisData!H:H, NewEmisData!$A:$A, "Pickup", NewEmisData!$B:$B, $A382, NewEmisData!$C:$C, $H382, NewEmisData!$D:$D, AH$2), SUMIFS(NewEmisData!H:H, NewEmisData!$A:$A, "LDV", NewEmisData!$B:$B, $A382, NewEmisData!$C:$C, $H382, NewEmisData!$D:$D, AH$2))</f>
        <v>0</v>
      </c>
      <c r="AI382" s="335">
        <f>$I382*IF($G382="Pickup", SUMIFS(NewEmisData!I:I, NewEmisData!$A:$A, "Pickup", NewEmisData!$B:$B, $A382, NewEmisData!$C:$C, $H382, NewEmisData!$D:$D, AI$2), SUMIFS(NewEmisData!I:I, NewEmisData!$A:$A, "LDV", NewEmisData!$B:$B, $A382, NewEmisData!$C:$C, $H382, NewEmisData!$D:$D, AI$2))</f>
        <v>0</v>
      </c>
      <c r="AJ382" s="335">
        <f>$I382*IF($G382="Pickup", SUMIFS(NewEmisData!J:J, NewEmisData!$A:$A, "Pickup", NewEmisData!$B:$B, $A382, NewEmisData!$C:$C, $H382, NewEmisData!$D:$D, AJ$2), SUMIFS(NewEmisData!J:J, NewEmisData!$A:$A, "LDV", NewEmisData!$B:$B, $A382, NewEmisData!$C:$C, $H382, NewEmisData!$D:$D, AJ$2))</f>
        <v>0</v>
      </c>
      <c r="AK382" s="335">
        <f>$I382*IF($G382="Pickup", SUMIFS(NewEmisData!K:K, NewEmisData!$A:$A, "Pickup", NewEmisData!$B:$B, $A382, NewEmisData!$C:$C, $H382, NewEmisData!$D:$D, AK$2), SUMIFS(NewEmisData!K:K, NewEmisData!$A:$A, "LDV", NewEmisData!$B:$B, $A382, NewEmisData!$C:$C, $H382, NewEmisData!$D:$D, AK$2))</f>
        <v>0</v>
      </c>
      <c r="AL382" s="335">
        <f>$I382*IF($G382="Pickup", SUMIFS(NewEmisData!L:L, NewEmisData!$A:$A, "Pickup", NewEmisData!$B:$B, $A382, NewEmisData!$C:$C, $H382, NewEmisData!$D:$D, AL$2), SUMIFS(NewEmisData!L:L, NewEmisData!$A:$A, "LDV", NewEmisData!$B:$B, $A382, NewEmisData!$C:$C, $H382, NewEmisData!$D:$D, AL$2))</f>
        <v>0</v>
      </c>
      <c r="AM382" s="335">
        <f>$I382*IF($G382="Pickup", SUMIFS(NewEmisData!M:M, NewEmisData!$A:$A, "Pickup", NewEmisData!$B:$B, $A382, NewEmisData!$C:$C, $H382, NewEmisData!$D:$D, AM$2), SUMIFS(NewEmisData!M:M, NewEmisData!$A:$A, "LDV", NewEmisData!$B:$B, $A382, NewEmisData!$C:$C, $H382, NewEmisData!$D:$D, AM$2))</f>
        <v>0</v>
      </c>
      <c r="AN382" s="335">
        <v>0</v>
      </c>
      <c r="AO382" s="335">
        <f>$I382*IF($G382="Pickup", SUMIFS(NewEmisData!E:E, NewEmisData!$A:$A, "Pickup", NewEmisData!$B:$B, $A382, NewEmisData!$C:$C, $H382, NewEmisData!$D:$D, AO$2), SUMIFS(NewEmisData!E:E, NewEmisData!$A:$A, "LDV", NewEmisData!$B:$B, $A382, NewEmisData!$C:$C, $H382, NewEmisData!$D:$D, AO$2))</f>
        <v>7.4526067369789506E-2</v>
      </c>
      <c r="AP382" s="335">
        <f>$I382*IF($G382="Pickup", SUMIFS(NewEmisData!F:F, NewEmisData!$A:$A, "Pickup", NewEmisData!$B:$B, $A382, NewEmisData!$C:$C, $H382, NewEmisData!$D:$D, AP$2), SUMIFS(NewEmisData!F:F, NewEmisData!$A:$A, "LDV", NewEmisData!$B:$B, $A382, NewEmisData!$C:$C, $H382, NewEmisData!$D:$D, AP$2))</f>
        <v>7.4526067369789506E-2</v>
      </c>
      <c r="AQ382" s="335">
        <f>$I382*IF($G382="Pickup", SUMIFS(NewEmisData!G:G, NewEmisData!$A:$A, "Pickup", NewEmisData!$B:$B, $A382, NewEmisData!$C:$C, $H382, NewEmisData!$D:$D, AQ$2), SUMIFS(NewEmisData!G:G, NewEmisData!$A:$A, "LDV", NewEmisData!$B:$B, $A382, NewEmisData!$C:$C, $H382, NewEmisData!$D:$D, AQ$2))</f>
        <v>7.4526039586762793E-2</v>
      </c>
      <c r="AR382" s="335">
        <f>$I382*IF($G382="Pickup", SUMIFS(NewEmisData!H:H, NewEmisData!$A:$A, "Pickup", NewEmisData!$B:$B, $A382, NewEmisData!$C:$C, $H382, NewEmisData!$D:$D, AR$2), SUMIFS(NewEmisData!H:H, NewEmisData!$A:$A, "LDV", NewEmisData!$B:$B, $A382, NewEmisData!$C:$C, $H382, NewEmisData!$D:$D, AR$2))</f>
        <v>7.4526082672864202E-2</v>
      </c>
      <c r="AS382" s="335">
        <f>$I382*IF($G382="Pickup", SUMIFS(NewEmisData!I:I, NewEmisData!$A:$A, "Pickup", NewEmisData!$B:$B, $A382, NewEmisData!$C:$C, $H382, NewEmisData!$D:$D, AS$2), SUMIFS(NewEmisData!I:I, NewEmisData!$A:$A, "LDV", NewEmisData!$B:$B, $A382, NewEmisData!$C:$C, $H382, NewEmisData!$D:$D, AS$2))</f>
        <v>7.4526031771725496E-2</v>
      </c>
      <c r="AT382" s="335">
        <f>$I382*IF($G382="Pickup", SUMIFS(NewEmisData!J:J, NewEmisData!$A:$A, "Pickup", NewEmisData!$B:$B, $A382, NewEmisData!$C:$C, $H382, NewEmisData!$D:$D, AT$2), SUMIFS(NewEmisData!J:J, NewEmisData!$A:$A, "LDV", NewEmisData!$B:$B, $A382, NewEmisData!$C:$C, $H382, NewEmisData!$D:$D, AT$2))</f>
        <v>7.4526070650223306E-2</v>
      </c>
      <c r="AU382" s="335">
        <f>$I382*IF($G382="Pickup", SUMIFS(NewEmisData!K:K, NewEmisData!$A:$A, "Pickup", NewEmisData!$B:$B, $A382, NewEmisData!$C:$C, $H382, NewEmisData!$D:$D, AU$2), SUMIFS(NewEmisData!K:K, NewEmisData!$A:$A, "LDV", NewEmisData!$B:$B, $A382, NewEmisData!$C:$C, $H382, NewEmisData!$D:$D, AU$2))</f>
        <v>7.4526042307150001E-2</v>
      </c>
      <c r="AV382" s="335">
        <f>$I382*IF($G382="Pickup", SUMIFS(NewEmisData!L:L, NewEmisData!$A:$A, "Pickup", NewEmisData!$B:$B, $A382, NewEmisData!$C:$C, $H382, NewEmisData!$D:$D, AV$2), SUMIFS(NewEmisData!L:L, NewEmisData!$A:$A, "LDV", NewEmisData!$B:$B, $A382, NewEmisData!$C:$C, $H382, NewEmisData!$D:$D, AV$2))</f>
        <v>7.4526038743875506E-2</v>
      </c>
      <c r="AW382" s="335">
        <f>$I382*IF($G382="Pickup", SUMIFS(NewEmisData!M:M, NewEmisData!$A:$A, "Pickup", NewEmisData!$B:$B, $A382, NewEmisData!$C:$C, $H382, NewEmisData!$D:$D, AW$2), SUMIFS(NewEmisData!M:M, NewEmisData!$A:$A, "LDV", NewEmisData!$B:$B, $A382, NewEmisData!$C:$C, $H382, NewEmisData!$D:$D, AW$2))</f>
        <v>7.4526038743875506E-2</v>
      </c>
      <c r="AX382" s="335">
        <v>2.3805319372350052E-2</v>
      </c>
      <c r="AY382" s="335">
        <f>$I382*IF($G382="Pickup", SUMIFS(NewEmisData!E:E, NewEmisData!$A:$A, "Pickup", NewEmisData!$B:$B, $A382, NewEmisData!$C:$C, $H382, NewEmisData!$D:$D, AY$2), SUMIFS(NewEmisData!E:E, NewEmisData!$A:$A, "LDV", NewEmisData!$B:$B, $A382, NewEmisData!$C:$C, $H382, NewEmisData!$D:$D, AY$2))</f>
        <v>9.6092368235423907E-3</v>
      </c>
      <c r="AZ382" s="335">
        <f>$I382*IF($G382="Pickup", SUMIFS(NewEmisData!F:F, NewEmisData!$A:$A, "Pickup", NewEmisData!$B:$B, $A382, NewEmisData!$C:$C, $H382, NewEmisData!$D:$D, AZ$2), SUMIFS(NewEmisData!F:F, NewEmisData!$A:$A, "LDV", NewEmisData!$B:$B, $A382, NewEmisData!$C:$C, $H382, NewEmisData!$D:$D, AZ$2))</f>
        <v>9.6092368235423907E-3</v>
      </c>
      <c r="BA382" s="335">
        <f>$I382*IF($G382="Pickup", SUMIFS(NewEmisData!G:G, NewEmisData!$A:$A, "Pickup", NewEmisData!$B:$B, $A382, NewEmisData!$C:$C, $H382, NewEmisData!$D:$D, BA$2), SUMIFS(NewEmisData!G:G, NewEmisData!$A:$A, "LDV", NewEmisData!$B:$B, $A382, NewEmisData!$C:$C, $H382, NewEmisData!$D:$D, BA$2))</f>
        <v>9.6092257463787894E-3</v>
      </c>
      <c r="BB382" s="335">
        <f>$I382*IF($G382="Pickup", SUMIFS(NewEmisData!H:H, NewEmisData!$A:$A, "Pickup", NewEmisData!$B:$B, $A382, NewEmisData!$C:$C, $H382, NewEmisData!$D:$D, BB$2), SUMIFS(NewEmisData!H:H, NewEmisData!$A:$A, "LDV", NewEmisData!$B:$B, $A382, NewEmisData!$C:$C, $H382, NewEmisData!$D:$D, BB$2))</f>
        <v>9.6092345509158992E-3</v>
      </c>
      <c r="BC382" s="335">
        <f>$I382*IF($G382="Pickup", SUMIFS(NewEmisData!I:I, NewEmisData!$A:$A, "Pickup", NewEmisData!$B:$B, $A382, NewEmisData!$C:$C, $H382, NewEmisData!$D:$D, BC$2), SUMIFS(NewEmisData!I:I, NewEmisData!$A:$A, "LDV", NewEmisData!$B:$B, $A382, NewEmisData!$C:$C, $H382, NewEmisData!$D:$D, BC$2))</f>
        <v>9.6092257298777996E-3</v>
      </c>
      <c r="BD382" s="335">
        <f>$I382*IF($G382="Pickup", SUMIFS(NewEmisData!J:J, NewEmisData!$A:$A, "Pickup", NewEmisData!$B:$B, $A382, NewEmisData!$C:$C, $H382, NewEmisData!$D:$D, BD$2), SUMIFS(NewEmisData!J:J, NewEmisData!$A:$A, "LDV", NewEmisData!$B:$B, $A382, NewEmisData!$C:$C, $H382, NewEmisData!$D:$D, BD$2))</f>
        <v>9.6092389204882993E-3</v>
      </c>
      <c r="BE382" s="335">
        <f>$I382*IF($G382="Pickup", SUMIFS(NewEmisData!K:K, NewEmisData!$A:$A, "Pickup", NewEmisData!$B:$B, $A382, NewEmisData!$C:$C, $H382, NewEmisData!$D:$D, BE$2), SUMIFS(NewEmisData!K:K, NewEmisData!$A:$A, "LDV", NewEmisData!$B:$B, $A382, NewEmisData!$C:$C, $H382, NewEmisData!$D:$D, BE$2))</f>
        <v>9.6092263841740799E-3</v>
      </c>
      <c r="BF382" s="335">
        <f>$I382*IF($G382="Pickup", SUMIFS(NewEmisData!L:L, NewEmisData!$A:$A, "Pickup", NewEmisData!$B:$B, $A382, NewEmisData!$C:$C, $H382, NewEmisData!$D:$D, BF$2), SUMIFS(NewEmisData!L:L, NewEmisData!$A:$A, "LDV", NewEmisData!$B:$B, $A382, NewEmisData!$C:$C, $H382, NewEmisData!$D:$D, BF$2))</f>
        <v>9.6092238087385901E-3</v>
      </c>
      <c r="BG382" s="335">
        <f>$I382*IF($G382="Pickup", SUMIFS(NewEmisData!M:M, NewEmisData!$A:$A, "Pickup", NewEmisData!$B:$B, $A382, NewEmisData!$C:$C, $H382, NewEmisData!$D:$D, BG$2), SUMIFS(NewEmisData!M:M, NewEmisData!$A:$A, "LDV", NewEmisData!$B:$B, $A382, NewEmisData!$C:$C, $H382, NewEmisData!$D:$D, BG$2))</f>
        <v>9.6092238087385901E-3</v>
      </c>
      <c r="BH382" s="335">
        <v>1.6506531515565108E-3</v>
      </c>
      <c r="BI382" s="335">
        <f>$I382*IF($G382="Pickup", SUMIFS(NewEmisData!E:E, NewEmisData!$A:$A, "Pickup", NewEmisData!$B:$B, $A382, NewEmisData!$C:$C, $H382, NewEmisData!$D:$D, BI$2), SUMIFS(NewEmisData!E:E, NewEmisData!$A:$A, "LDV", NewEmisData!$B:$B, $A382, NewEmisData!$C:$C, $H382, NewEmisData!$D:$D, BI$2))</f>
        <v>0</v>
      </c>
      <c r="BJ382" s="335">
        <f>$I382*IF($G382="Pickup", SUMIFS(NewEmisData!F:F, NewEmisData!$A:$A, "Pickup", NewEmisData!$B:$B, $A382, NewEmisData!$C:$C, $H382, NewEmisData!$D:$D, BJ$2), SUMIFS(NewEmisData!F:F, NewEmisData!$A:$A, "LDV", NewEmisData!$B:$B, $A382, NewEmisData!$C:$C, $H382, NewEmisData!$D:$D, BJ$2))</f>
        <v>0</v>
      </c>
      <c r="BK382" s="335">
        <f>$I382*IF($G382="Pickup", SUMIFS(NewEmisData!G:G, NewEmisData!$A:$A, "Pickup", NewEmisData!$B:$B, $A382, NewEmisData!$C:$C, $H382, NewEmisData!$D:$D, BK$2), SUMIFS(NewEmisData!G:G, NewEmisData!$A:$A, "LDV", NewEmisData!$B:$B, $A382, NewEmisData!$C:$C, $H382, NewEmisData!$D:$D, BK$2))</f>
        <v>0</v>
      </c>
      <c r="BL382" s="335">
        <f>$I382*IF($G382="Pickup", SUMIFS(NewEmisData!H:H, NewEmisData!$A:$A, "Pickup", NewEmisData!$B:$B, $A382, NewEmisData!$C:$C, $H382, NewEmisData!$D:$D, BL$2), SUMIFS(NewEmisData!H:H, NewEmisData!$A:$A, "LDV", NewEmisData!$B:$B, $A382, NewEmisData!$C:$C, $H382, NewEmisData!$D:$D, BL$2))</f>
        <v>0</v>
      </c>
      <c r="BM382" s="335">
        <f>$I382*IF($G382="Pickup", SUMIFS(NewEmisData!I:I, NewEmisData!$A:$A, "Pickup", NewEmisData!$B:$B, $A382, NewEmisData!$C:$C, $H382, NewEmisData!$D:$D, BM$2), SUMIFS(NewEmisData!I:I, NewEmisData!$A:$A, "LDV", NewEmisData!$B:$B, $A382, NewEmisData!$C:$C, $H382, NewEmisData!$D:$D, BM$2))</f>
        <v>0</v>
      </c>
      <c r="BN382" s="335">
        <f>$I382*IF($G382="Pickup", SUMIFS(NewEmisData!J:J, NewEmisData!$A:$A, "Pickup", NewEmisData!$B:$B, $A382, NewEmisData!$C:$C, $H382, NewEmisData!$D:$D, BN$2), SUMIFS(NewEmisData!J:J, NewEmisData!$A:$A, "LDV", NewEmisData!$B:$B, $A382, NewEmisData!$C:$C, $H382, NewEmisData!$D:$D, BN$2))</f>
        <v>0</v>
      </c>
      <c r="BO382" s="335">
        <f>$I382*IF($G382="Pickup", SUMIFS(NewEmisData!K:K, NewEmisData!$A:$A, "Pickup", NewEmisData!$B:$B, $A382, NewEmisData!$C:$C, $H382, NewEmisData!$D:$D, BO$2), SUMIFS(NewEmisData!K:K, NewEmisData!$A:$A, "LDV", NewEmisData!$B:$B, $A382, NewEmisData!$C:$C, $H382, NewEmisData!$D:$D, BO$2))</f>
        <v>0</v>
      </c>
      <c r="BP382" s="335">
        <f>$I382*IF($G382="Pickup", SUMIFS(NewEmisData!L:L, NewEmisData!$A:$A, "Pickup", NewEmisData!$B:$B, $A382, NewEmisData!$C:$C, $H382, NewEmisData!$D:$D, BP$2), SUMIFS(NewEmisData!L:L, NewEmisData!$A:$A, "LDV", NewEmisData!$B:$B, $A382, NewEmisData!$C:$C, $H382, NewEmisData!$D:$D, BP$2))</f>
        <v>0</v>
      </c>
      <c r="BQ382" s="335">
        <f>$I382*IF($G382="Pickup", SUMIFS(NewEmisData!M:M, NewEmisData!$A:$A, "Pickup", NewEmisData!$B:$B, $A382, NewEmisData!$C:$C, $H382, NewEmisData!$D:$D, BQ$2), SUMIFS(NewEmisData!M:M, NewEmisData!$A:$A, "LDV", NewEmisData!$B:$B, $A382, NewEmisData!$C:$C, $H382, NewEmisData!$D:$D, BQ$2))</f>
        <v>0</v>
      </c>
      <c r="BR382" s="335">
        <v>0</v>
      </c>
      <c r="BS382" s="335">
        <f>$I382*IF($G382="Pickup", SUMIFS(NewEmisData!E:E, NewEmisData!$A:$A, "Pickup", NewEmisData!$B:$B, $A382, NewEmisData!$C:$C, $H382, NewEmisData!$D:$D, BS$2), SUMIFS(NewEmisData!E:E, NewEmisData!$A:$A, "LDV", NewEmisData!$B:$B, $A382, NewEmisData!$C:$C, $H382, NewEmisData!$D:$D, BS$2))</f>
        <v>0</v>
      </c>
      <c r="BT382" s="335">
        <f>$I382*IF($G382="Pickup", SUMIFS(NewEmisData!F:F, NewEmisData!$A:$A, "Pickup", NewEmisData!$B:$B, $A382, NewEmisData!$C:$C, $H382, NewEmisData!$D:$D, BT$2), SUMIFS(NewEmisData!F:F, NewEmisData!$A:$A, "LDV", NewEmisData!$B:$B, $A382, NewEmisData!$C:$C, $H382, NewEmisData!$D:$D, BT$2))</f>
        <v>0</v>
      </c>
      <c r="BU382" s="335">
        <f>$I382*IF($G382="Pickup", SUMIFS(NewEmisData!G:G, NewEmisData!$A:$A, "Pickup", NewEmisData!$B:$B, $A382, NewEmisData!$C:$C, $H382, NewEmisData!$D:$D, BU$2), SUMIFS(NewEmisData!G:G, NewEmisData!$A:$A, "LDV", NewEmisData!$B:$B, $A382, NewEmisData!$C:$C, $H382, NewEmisData!$D:$D, BU$2))</f>
        <v>0</v>
      </c>
      <c r="BV382" s="335">
        <f>$I382*IF($G382="Pickup", SUMIFS(NewEmisData!H:H, NewEmisData!$A:$A, "Pickup", NewEmisData!$B:$B, $A382, NewEmisData!$C:$C, $H382, NewEmisData!$D:$D, BV$2), SUMIFS(NewEmisData!H:H, NewEmisData!$A:$A, "LDV", NewEmisData!$B:$B, $A382, NewEmisData!$C:$C, $H382, NewEmisData!$D:$D, BV$2))</f>
        <v>0</v>
      </c>
      <c r="BW382" s="335">
        <f>$I382*IF($G382="Pickup", SUMIFS(NewEmisData!I:I, NewEmisData!$A:$A, "Pickup", NewEmisData!$B:$B, $A382, NewEmisData!$C:$C, $H382, NewEmisData!$D:$D, BW$2), SUMIFS(NewEmisData!I:I, NewEmisData!$A:$A, "LDV", NewEmisData!$B:$B, $A382, NewEmisData!$C:$C, $H382, NewEmisData!$D:$D, BW$2))</f>
        <v>0</v>
      </c>
      <c r="BX382" s="335">
        <f>$I382*IF($G382="Pickup", SUMIFS(NewEmisData!J:J, NewEmisData!$A:$A, "Pickup", NewEmisData!$B:$B, $A382, NewEmisData!$C:$C, $H382, NewEmisData!$D:$D, BX$2), SUMIFS(NewEmisData!J:J, NewEmisData!$A:$A, "LDV", NewEmisData!$B:$B, $A382, NewEmisData!$C:$C, $H382, NewEmisData!$D:$D, BX$2))</f>
        <v>0</v>
      </c>
      <c r="BY382" s="335">
        <f>$I382*IF($G382="Pickup", SUMIFS(NewEmisData!K:K, NewEmisData!$A:$A, "Pickup", NewEmisData!$B:$B, $A382, NewEmisData!$C:$C, $H382, NewEmisData!$D:$D, BY$2), SUMIFS(NewEmisData!K:K, NewEmisData!$A:$A, "LDV", NewEmisData!$B:$B, $A382, NewEmisData!$C:$C, $H382, NewEmisData!$D:$D, BY$2))</f>
        <v>0</v>
      </c>
      <c r="BZ382" s="335">
        <f>$I382*IF($G382="Pickup", SUMIFS(NewEmisData!L:L, NewEmisData!$A:$A, "Pickup", NewEmisData!$B:$B, $A382, NewEmisData!$C:$C, $H382, NewEmisData!$D:$D, BZ$2), SUMIFS(NewEmisData!L:L, NewEmisData!$A:$A, "LDV", NewEmisData!$B:$B, $A382, NewEmisData!$C:$C, $H382, NewEmisData!$D:$D, BZ$2))</f>
        <v>0</v>
      </c>
      <c r="CA382" s="335">
        <f>$I382*IF($G382="Pickup", SUMIFS(NewEmisData!M:M, NewEmisData!$A:$A, "Pickup", NewEmisData!$B:$B, $A382, NewEmisData!$C:$C, $H382, NewEmisData!$D:$D, CA$2), SUMIFS(NewEmisData!M:M, NewEmisData!$A:$A, "LDV", NewEmisData!$B:$B, $A382, NewEmisData!$C:$C, $H382, NewEmisData!$D:$D, CA$2))</f>
        <v>0</v>
      </c>
      <c r="CB382" s="335">
        <v>0</v>
      </c>
      <c r="CC382" s="335">
        <f>$I382*IF($G382="Pickup", SUMIFS(NewEmisData!E:E, NewEmisData!$A:$A, "Pickup", NewEmisData!$B:$B, $A382, NewEmisData!$C:$C, $H382, NewEmisData!$D:$D, CC$2), SUMIFS(NewEmisData!E:E, NewEmisData!$A:$A, "LDV", NewEmisData!$B:$B, $A382, NewEmisData!$C:$C, $H382, NewEmisData!$D:$D, CC$2))</f>
        <v>0</v>
      </c>
      <c r="CD382" s="335">
        <f>$I382*IF($G382="Pickup", SUMIFS(NewEmisData!F:F, NewEmisData!$A:$A, "Pickup", NewEmisData!$B:$B, $A382, NewEmisData!$C:$C, $H382, NewEmisData!$D:$D, CD$2), SUMIFS(NewEmisData!F:F, NewEmisData!$A:$A, "LDV", NewEmisData!$B:$B, $A382, NewEmisData!$C:$C, $H382, NewEmisData!$D:$D, CD$2))</f>
        <v>0</v>
      </c>
      <c r="CE382" s="335">
        <f>$I382*IF($G382="Pickup", SUMIFS(NewEmisData!G:G, NewEmisData!$A:$A, "Pickup", NewEmisData!$B:$B, $A382, NewEmisData!$C:$C, $H382, NewEmisData!$D:$D, CE$2), SUMIFS(NewEmisData!G:G, NewEmisData!$A:$A, "LDV", NewEmisData!$B:$B, $A382, NewEmisData!$C:$C, $H382, NewEmisData!$D:$D, CE$2))</f>
        <v>0</v>
      </c>
      <c r="CF382" s="335">
        <f>$I382*IF($G382="Pickup", SUMIFS(NewEmisData!H:H, NewEmisData!$A:$A, "Pickup", NewEmisData!$B:$B, $A382, NewEmisData!$C:$C, $H382, NewEmisData!$D:$D, CF$2), SUMIFS(NewEmisData!H:H, NewEmisData!$A:$A, "LDV", NewEmisData!$B:$B, $A382, NewEmisData!$C:$C, $H382, NewEmisData!$D:$D, CF$2))</f>
        <v>0</v>
      </c>
      <c r="CG382" s="335">
        <f>$I382*IF($G382="Pickup", SUMIFS(NewEmisData!I:I, NewEmisData!$A:$A, "Pickup", NewEmisData!$B:$B, $A382, NewEmisData!$C:$C, $H382, NewEmisData!$D:$D, CG$2), SUMIFS(NewEmisData!I:I, NewEmisData!$A:$A, "LDV", NewEmisData!$B:$B, $A382, NewEmisData!$C:$C, $H382, NewEmisData!$D:$D, CG$2))</f>
        <v>0</v>
      </c>
      <c r="CH382" s="335">
        <f>$I382*IF($G382="Pickup", SUMIFS(NewEmisData!J:J, NewEmisData!$A:$A, "Pickup", NewEmisData!$B:$B, $A382, NewEmisData!$C:$C, $H382, NewEmisData!$D:$D, CH$2), SUMIFS(NewEmisData!J:J, NewEmisData!$A:$A, "LDV", NewEmisData!$B:$B, $A382, NewEmisData!$C:$C, $H382, NewEmisData!$D:$D, CH$2))</f>
        <v>0</v>
      </c>
      <c r="CI382" s="335">
        <f>$I382*IF($G382="Pickup", SUMIFS(NewEmisData!K:K, NewEmisData!$A:$A, "Pickup", NewEmisData!$B:$B, $A382, NewEmisData!$C:$C, $H382, NewEmisData!$D:$D, CI$2), SUMIFS(NewEmisData!K:K, NewEmisData!$A:$A, "LDV", NewEmisData!$B:$B, $A382, NewEmisData!$C:$C, $H382, NewEmisData!$D:$D, CI$2))</f>
        <v>0</v>
      </c>
      <c r="CJ382" s="335">
        <f>$I382*IF($G382="Pickup", SUMIFS(NewEmisData!L:L, NewEmisData!$A:$A, "Pickup", NewEmisData!$B:$B, $A382, NewEmisData!$C:$C, $H382, NewEmisData!$D:$D, CJ$2), SUMIFS(NewEmisData!L:L, NewEmisData!$A:$A, "LDV", NewEmisData!$B:$B, $A382, NewEmisData!$C:$C, $H382, NewEmisData!$D:$D, CJ$2))</f>
        <v>0</v>
      </c>
      <c r="CK382" s="335">
        <f>$I382*IF($G382="Pickup", SUMIFS(NewEmisData!M:M, NewEmisData!$A:$A, "Pickup", NewEmisData!$B:$B, $A382, NewEmisData!$C:$C, $H382, NewEmisData!$D:$D, CK$2), SUMIFS(NewEmisData!M:M, NewEmisData!$A:$A, "LDV", NewEmisData!$B:$B, $A382, NewEmisData!$C:$C, $H382, NewEmisData!$D:$D, CK$2))</f>
        <v>0</v>
      </c>
      <c r="CL382" s="335">
        <v>0</v>
      </c>
      <c r="CM382" s="335">
        <f>$I382*IF($G382="Pickup", SUMIFS(NewEmisData!E:E, NewEmisData!$A:$A, "Pickup", NewEmisData!$B:$B, $A382, NewEmisData!$C:$C, $H382, NewEmisData!$D:$D, CM$2), SUMIFS(NewEmisData!E:E, NewEmisData!$A:$A, "LDV", NewEmisData!$B:$B, $A382, NewEmisData!$C:$C, $H382, NewEmisData!$D:$D, CM$2))</f>
        <v>0</v>
      </c>
      <c r="CN382" s="335">
        <f>$I382*IF($G382="Pickup", SUMIFS(NewEmisData!F:F, NewEmisData!$A:$A, "Pickup", NewEmisData!$B:$B, $A382, NewEmisData!$C:$C, $H382, NewEmisData!$D:$D, CN$2), SUMIFS(NewEmisData!F:F, NewEmisData!$A:$A, "LDV", NewEmisData!$B:$B, $A382, NewEmisData!$C:$C, $H382, NewEmisData!$D:$D, CN$2))</f>
        <v>0</v>
      </c>
      <c r="CO382" s="335">
        <f>$I382*IF($G382="Pickup", SUMIFS(NewEmisData!G:G, NewEmisData!$A:$A, "Pickup", NewEmisData!$B:$B, $A382, NewEmisData!$C:$C, $H382, NewEmisData!$D:$D, CO$2), SUMIFS(NewEmisData!G:G, NewEmisData!$A:$A, "LDV", NewEmisData!$B:$B, $A382, NewEmisData!$C:$C, $H382, NewEmisData!$D:$D, CO$2))</f>
        <v>0</v>
      </c>
      <c r="CP382" s="335">
        <f>$I382*IF($G382="Pickup", SUMIFS(NewEmisData!H:H, NewEmisData!$A:$A, "Pickup", NewEmisData!$B:$B, $A382, NewEmisData!$C:$C, $H382, NewEmisData!$D:$D, CP$2), SUMIFS(NewEmisData!H:H, NewEmisData!$A:$A, "LDV", NewEmisData!$B:$B, $A382, NewEmisData!$C:$C, $H382, NewEmisData!$D:$D, CP$2))</f>
        <v>0</v>
      </c>
      <c r="CQ382" s="335">
        <f>$I382*IF($G382="Pickup", SUMIFS(NewEmisData!I:I, NewEmisData!$A:$A, "Pickup", NewEmisData!$B:$B, $A382, NewEmisData!$C:$C, $H382, NewEmisData!$D:$D, CQ$2), SUMIFS(NewEmisData!I:I, NewEmisData!$A:$A, "LDV", NewEmisData!$B:$B, $A382, NewEmisData!$C:$C, $H382, NewEmisData!$D:$D, CQ$2))</f>
        <v>0</v>
      </c>
      <c r="CR382" s="335">
        <f>$I382*IF($G382="Pickup", SUMIFS(NewEmisData!J:J, NewEmisData!$A:$A, "Pickup", NewEmisData!$B:$B, $A382, NewEmisData!$C:$C, $H382, NewEmisData!$D:$D, CR$2), SUMIFS(NewEmisData!J:J, NewEmisData!$A:$A, "LDV", NewEmisData!$B:$B, $A382, NewEmisData!$C:$C, $H382, NewEmisData!$D:$D, CR$2))</f>
        <v>0</v>
      </c>
      <c r="CS382" s="335">
        <f>$I382*IF($G382="Pickup", SUMIFS(NewEmisData!K:K, NewEmisData!$A:$A, "Pickup", NewEmisData!$B:$B, $A382, NewEmisData!$C:$C, $H382, NewEmisData!$D:$D, CS$2), SUMIFS(NewEmisData!K:K, NewEmisData!$A:$A, "LDV", NewEmisData!$B:$B, $A382, NewEmisData!$C:$C, $H382, NewEmisData!$D:$D, CS$2))</f>
        <v>0</v>
      </c>
      <c r="CT382" s="335">
        <f>$I382*IF($G382="Pickup", SUMIFS(NewEmisData!L:L, NewEmisData!$A:$A, "Pickup", NewEmisData!$B:$B, $A382, NewEmisData!$C:$C, $H382, NewEmisData!$D:$D, CT$2), SUMIFS(NewEmisData!L:L, NewEmisData!$A:$A, "LDV", NewEmisData!$B:$B, $A382, NewEmisData!$C:$C, $H382, NewEmisData!$D:$D, CT$2))</f>
        <v>0</v>
      </c>
      <c r="CU382" s="335">
        <f>$I382*IF($G382="Pickup", SUMIFS(NewEmisData!M:M, NewEmisData!$A:$A, "Pickup", NewEmisData!$B:$B, $A382, NewEmisData!$C:$C, $H382, NewEmisData!$D:$D, CU$2), SUMIFS(NewEmisData!M:M, NewEmisData!$A:$A, "LDV", NewEmisData!$B:$B, $A382, NewEmisData!$C:$C, $H382, NewEmisData!$D:$D, CU$2))</f>
        <v>0</v>
      </c>
      <c r="CV382" s="335">
        <v>0</v>
      </c>
      <c r="CW382" s="335">
        <v>0</v>
      </c>
      <c r="CX382" s="335">
        <v>0</v>
      </c>
      <c r="CY382" s="335">
        <v>0</v>
      </c>
      <c r="CZ382" s="335">
        <v>0</v>
      </c>
      <c r="DA382" s="335">
        <v>0</v>
      </c>
      <c r="DB382" s="335">
        <v>0</v>
      </c>
      <c r="DC382" s="335">
        <v>0</v>
      </c>
      <c r="DD382" s="335">
        <v>0</v>
      </c>
      <c r="DE382" s="335">
        <v>0</v>
      </c>
      <c r="DF382" s="335">
        <v>0</v>
      </c>
      <c r="DG382" s="335">
        <f>$I382*IF($G382="Pickup", SUMIFS(NewEmisData!E:E, NewEmisData!$A:$A, "Pickup", NewEmisData!$B:$B, $A382, NewEmisData!$C:$C, $H382, NewEmisData!$D:$D, DG$2), SUMIFS(NewEmisData!E:E, NewEmisData!$A:$A, "LDV", NewEmisData!$B:$B, $A382, NewEmisData!$C:$C, $H382, NewEmisData!$D:$D, DG$2))</f>
        <v>0</v>
      </c>
      <c r="DH382" s="335">
        <f>$I382*IF($G382="Pickup", SUMIFS(NewEmisData!F:F, NewEmisData!$A:$A, "Pickup", NewEmisData!$B:$B, $A382, NewEmisData!$C:$C, $H382, NewEmisData!$D:$D, DH$2), SUMIFS(NewEmisData!F:F, NewEmisData!$A:$A, "LDV", NewEmisData!$B:$B, $A382, NewEmisData!$C:$C, $H382, NewEmisData!$D:$D, DH$2))</f>
        <v>0</v>
      </c>
      <c r="DI382" s="335">
        <f>$I382*IF($G382="Pickup", SUMIFS(NewEmisData!G:G, NewEmisData!$A:$A, "Pickup", NewEmisData!$B:$B, $A382, NewEmisData!$C:$C, $H382, NewEmisData!$D:$D, DI$2), SUMIFS(NewEmisData!G:G, NewEmisData!$A:$A, "LDV", NewEmisData!$B:$B, $A382, NewEmisData!$C:$C, $H382, NewEmisData!$D:$D, DI$2))</f>
        <v>0</v>
      </c>
      <c r="DJ382" s="335">
        <f>$I382*IF($G382="Pickup", SUMIFS(NewEmisData!H:H, NewEmisData!$A:$A, "Pickup", NewEmisData!$B:$B, $A382, NewEmisData!$C:$C, $H382, NewEmisData!$D:$D, DJ$2), SUMIFS(NewEmisData!H:H, NewEmisData!$A:$A, "LDV", NewEmisData!$B:$B, $A382, NewEmisData!$C:$C, $H382, NewEmisData!$D:$D, DJ$2))</f>
        <v>0</v>
      </c>
      <c r="DK382" s="335">
        <f>$I382*IF($G382="Pickup", SUMIFS(NewEmisData!I:I, NewEmisData!$A:$A, "Pickup", NewEmisData!$B:$B, $A382, NewEmisData!$C:$C, $H382, NewEmisData!$D:$D, DK$2), SUMIFS(NewEmisData!I:I, NewEmisData!$A:$A, "LDV", NewEmisData!$B:$B, $A382, NewEmisData!$C:$C, $H382, NewEmisData!$D:$D, DK$2))</f>
        <v>0</v>
      </c>
      <c r="DL382" s="335">
        <f>$I382*IF($G382="Pickup", SUMIFS(NewEmisData!J:J, NewEmisData!$A:$A, "Pickup", NewEmisData!$B:$B, $A382, NewEmisData!$C:$C, $H382, NewEmisData!$D:$D, DL$2), SUMIFS(NewEmisData!J:J, NewEmisData!$A:$A, "LDV", NewEmisData!$B:$B, $A382, NewEmisData!$C:$C, $H382, NewEmisData!$D:$D, DL$2))</f>
        <v>0</v>
      </c>
      <c r="DM382" s="335">
        <f>$I382*IF($G382="Pickup", SUMIFS(NewEmisData!K:K, NewEmisData!$A:$A, "Pickup", NewEmisData!$B:$B, $A382, NewEmisData!$C:$C, $H382, NewEmisData!$D:$D, DM$2), SUMIFS(NewEmisData!K:K, NewEmisData!$A:$A, "LDV", NewEmisData!$B:$B, $A382, NewEmisData!$C:$C, $H382, NewEmisData!$D:$D, DM$2))</f>
        <v>0</v>
      </c>
      <c r="DN382" s="335">
        <f>$I382*IF($G382="Pickup", SUMIFS(NewEmisData!L:L, NewEmisData!$A:$A, "Pickup", NewEmisData!$B:$B, $A382, NewEmisData!$C:$C, $H382, NewEmisData!$D:$D, DN$2), SUMIFS(NewEmisData!L:L, NewEmisData!$A:$A, "LDV", NewEmisData!$B:$B, $A382, NewEmisData!$C:$C, $H382, NewEmisData!$D:$D, DN$2))</f>
        <v>0</v>
      </c>
      <c r="DO382" s="335">
        <f>$I382*IF($G382="Pickup", SUMIFS(NewEmisData!M:M, NewEmisData!$A:$A, "Pickup", NewEmisData!$B:$B, $A382, NewEmisData!$C:$C, $H382, NewEmisData!$D:$D, DO$2), SUMIFS(NewEmisData!M:M, NewEmisData!$A:$A, "LDV", NewEmisData!$B:$B, $A382, NewEmisData!$C:$C, $H382, NewEmisData!$D:$D, DO$2))</f>
        <v>0</v>
      </c>
      <c r="DP382" s="335">
        <v>0</v>
      </c>
      <c r="DQ382" s="335">
        <f>$I382*IF($G382="Pickup", SUMIFS(NewEmisData!E:E, NewEmisData!$A:$A, "Pickup", NewEmisData!$B:$B, $A382, NewEmisData!$C:$C, $H382, NewEmisData!$D:$D, DQ$2), SUMIFS(NewEmisData!E:E, NewEmisData!$A:$A, "LDV", NewEmisData!$B:$B, $A382, NewEmisData!$C:$C, $H382, NewEmisData!$D:$D, DQ$2))</f>
        <v>0</v>
      </c>
      <c r="DR382" s="335">
        <f>$I382*IF($G382="Pickup", SUMIFS(NewEmisData!F:F, NewEmisData!$A:$A, "Pickup", NewEmisData!$B:$B, $A382, NewEmisData!$C:$C, $H382, NewEmisData!$D:$D, DR$2), SUMIFS(NewEmisData!F:F, NewEmisData!$A:$A, "LDV", NewEmisData!$B:$B, $A382, NewEmisData!$C:$C, $H382, NewEmisData!$D:$D, DR$2))</f>
        <v>0</v>
      </c>
      <c r="DS382" s="335">
        <f>$I382*IF($G382="Pickup", SUMIFS(NewEmisData!G:G, NewEmisData!$A:$A, "Pickup", NewEmisData!$B:$B, $A382, NewEmisData!$C:$C, $H382, NewEmisData!$D:$D, DS$2), SUMIFS(NewEmisData!G:G, NewEmisData!$A:$A, "LDV", NewEmisData!$B:$B, $A382, NewEmisData!$C:$C, $H382, NewEmisData!$D:$D, DS$2))</f>
        <v>0</v>
      </c>
      <c r="DT382" s="335">
        <f>$I382*IF($G382="Pickup", SUMIFS(NewEmisData!H:H, NewEmisData!$A:$A, "Pickup", NewEmisData!$B:$B, $A382, NewEmisData!$C:$C, $H382, NewEmisData!$D:$D, DT$2), SUMIFS(NewEmisData!H:H, NewEmisData!$A:$A, "LDV", NewEmisData!$B:$B, $A382, NewEmisData!$C:$C, $H382, NewEmisData!$D:$D, DT$2))</f>
        <v>0</v>
      </c>
      <c r="DU382" s="335">
        <f>$I382*IF($G382="Pickup", SUMIFS(NewEmisData!I:I, NewEmisData!$A:$A, "Pickup", NewEmisData!$B:$B, $A382, NewEmisData!$C:$C, $H382, NewEmisData!$D:$D, DU$2), SUMIFS(NewEmisData!I:I, NewEmisData!$A:$A, "LDV", NewEmisData!$B:$B, $A382, NewEmisData!$C:$C, $H382, NewEmisData!$D:$D, DU$2))</f>
        <v>0</v>
      </c>
      <c r="DV382" s="335">
        <f>$I382*IF($G382="Pickup", SUMIFS(NewEmisData!J:J, NewEmisData!$A:$A, "Pickup", NewEmisData!$B:$B, $A382, NewEmisData!$C:$C, $H382, NewEmisData!$D:$D, DV$2), SUMIFS(NewEmisData!J:J, NewEmisData!$A:$A, "LDV", NewEmisData!$B:$B, $A382, NewEmisData!$C:$C, $H382, NewEmisData!$D:$D, DV$2))</f>
        <v>0</v>
      </c>
      <c r="DW382" s="335">
        <f>$I382*IF($G382="Pickup", SUMIFS(NewEmisData!K:K, NewEmisData!$A:$A, "Pickup", NewEmisData!$B:$B, $A382, NewEmisData!$C:$C, $H382, NewEmisData!$D:$D, DW$2), SUMIFS(NewEmisData!K:K, NewEmisData!$A:$A, "LDV", NewEmisData!$B:$B, $A382, NewEmisData!$C:$C, $H382, NewEmisData!$D:$D, DW$2))</f>
        <v>0</v>
      </c>
      <c r="DX382" s="335">
        <f>$I382*IF($G382="Pickup", SUMIFS(NewEmisData!L:L, NewEmisData!$A:$A, "Pickup", NewEmisData!$B:$B, $A382, NewEmisData!$C:$C, $H382, NewEmisData!$D:$D, DX$2), SUMIFS(NewEmisData!L:L, NewEmisData!$A:$A, "LDV", NewEmisData!$B:$B, $A382, NewEmisData!$C:$C, $H382, NewEmisData!$D:$D, DX$2))</f>
        <v>0</v>
      </c>
      <c r="DY382" s="335">
        <f>$I382*IF($G382="Pickup", SUMIFS(NewEmisData!M:M, NewEmisData!$A:$A, "Pickup", NewEmisData!$B:$B, $A382, NewEmisData!$C:$C, $H382, NewEmisData!$D:$D, DY$2), SUMIFS(NewEmisData!M:M, NewEmisData!$A:$A, "LDV", NewEmisData!$B:$B, $A382, NewEmisData!$C:$C, $H382, NewEmisData!$D:$D, DY$2))</f>
        <v>0</v>
      </c>
      <c r="DZ382" s="335">
        <v>0</v>
      </c>
      <c r="EA382" s="335">
        <f t="shared" si="658"/>
        <v>0</v>
      </c>
      <c r="EB382" s="335">
        <f t="shared" si="659"/>
        <v>0</v>
      </c>
      <c r="EC382" s="335">
        <f t="shared" si="660"/>
        <v>0</v>
      </c>
      <c r="ED382" s="335">
        <f t="shared" si="661"/>
        <v>0</v>
      </c>
      <c r="EE382" s="335">
        <f t="shared" si="662"/>
        <v>0</v>
      </c>
      <c r="EF382" s="335">
        <f t="shared" si="663"/>
        <v>0</v>
      </c>
      <c r="EG382" s="335">
        <f t="shared" si="664"/>
        <v>0</v>
      </c>
      <c r="EH382" s="335">
        <f t="shared" si="665"/>
        <v>0</v>
      </c>
      <c r="EI382" s="335">
        <f t="shared" si="666"/>
        <v>0</v>
      </c>
      <c r="EJ382" s="335">
        <f t="shared" si="667"/>
        <v>0</v>
      </c>
      <c r="EK382" s="335">
        <f t="shared" si="668"/>
        <v>0</v>
      </c>
      <c r="EL382" s="335">
        <f t="shared" si="669"/>
        <v>0</v>
      </c>
      <c r="EM382" s="335">
        <f t="shared" si="670"/>
        <v>0</v>
      </c>
      <c r="EN382" s="335">
        <f t="shared" si="671"/>
        <v>0</v>
      </c>
      <c r="EO382" s="335">
        <f t="shared" si="672"/>
        <v>0</v>
      </c>
      <c r="EP382" s="335">
        <f t="shared" si="673"/>
        <v>0</v>
      </c>
      <c r="EQ382" s="335">
        <f t="shared" si="674"/>
        <v>0</v>
      </c>
      <c r="ER382" s="335">
        <f t="shared" si="675"/>
        <v>0</v>
      </c>
      <c r="ES382" s="335">
        <f t="shared" si="676"/>
        <v>0</v>
      </c>
      <c r="ET382" s="335">
        <f t="shared" si="677"/>
        <v>0</v>
      </c>
      <c r="EU382" s="335">
        <f t="shared" si="678"/>
        <v>0</v>
      </c>
      <c r="EV382" s="335">
        <f t="shared" si="679"/>
        <v>0</v>
      </c>
      <c r="EW382" s="335">
        <f t="shared" si="680"/>
        <v>0</v>
      </c>
      <c r="EX382" s="335">
        <f t="shared" si="681"/>
        <v>0</v>
      </c>
      <c r="EY382" s="335">
        <f t="shared" si="682"/>
        <v>0</v>
      </c>
      <c r="EZ382" s="335">
        <f t="shared" si="683"/>
        <v>0</v>
      </c>
      <c r="FA382" s="335">
        <f t="shared" si="684"/>
        <v>0</v>
      </c>
      <c r="FB382" s="335">
        <f t="shared" si="685"/>
        <v>0</v>
      </c>
      <c r="FC382" s="335">
        <f t="shared" si="686"/>
        <v>0</v>
      </c>
      <c r="FD382" s="335">
        <f t="shared" si="687"/>
        <v>0</v>
      </c>
      <c r="FE382" s="335">
        <f t="shared" si="688"/>
        <v>7.4526067369789506E-2</v>
      </c>
      <c r="FF382" s="335">
        <f t="shared" si="689"/>
        <v>7.4526067369789506E-2</v>
      </c>
      <c r="FG382" s="335">
        <f t="shared" si="690"/>
        <v>7.4526039586762793E-2</v>
      </c>
      <c r="FH382" s="335">
        <f t="shared" si="691"/>
        <v>7.4526082672864202E-2</v>
      </c>
      <c r="FI382" s="335">
        <f t="shared" si="692"/>
        <v>7.4526031771725496E-2</v>
      </c>
      <c r="FJ382" s="335">
        <f t="shared" si="693"/>
        <v>7.4526070650223306E-2</v>
      </c>
      <c r="FK382" s="335">
        <f t="shared" si="694"/>
        <v>7.4526042307150001E-2</v>
      </c>
      <c r="FL382" s="335">
        <f t="shared" si="695"/>
        <v>7.4526038743875506E-2</v>
      </c>
      <c r="FM382" s="335">
        <f t="shared" si="696"/>
        <v>7.4526038743875506E-2</v>
      </c>
      <c r="FN382" s="335">
        <f t="shared" si="697"/>
        <v>2.3805319372350052E-2</v>
      </c>
      <c r="FO382" s="335">
        <f t="shared" si="698"/>
        <v>9.6092368235423907E-3</v>
      </c>
      <c r="FP382" s="335">
        <f t="shared" si="699"/>
        <v>9.6092368235423907E-3</v>
      </c>
      <c r="FQ382" s="335">
        <f t="shared" si="700"/>
        <v>9.6092257463787894E-3</v>
      </c>
      <c r="FR382" s="335">
        <f t="shared" si="701"/>
        <v>9.6092345509158992E-3</v>
      </c>
      <c r="FS382" s="335">
        <f t="shared" si="702"/>
        <v>9.6092257298777996E-3</v>
      </c>
      <c r="FT382" s="335">
        <f t="shared" si="703"/>
        <v>9.6092389204882993E-3</v>
      </c>
      <c r="FU382" s="335">
        <f t="shared" si="704"/>
        <v>9.6092263841740799E-3</v>
      </c>
      <c r="FV382" s="335">
        <f t="shared" si="705"/>
        <v>9.6092238087385901E-3</v>
      </c>
      <c r="FW382" s="335">
        <f t="shared" si="706"/>
        <v>9.6092238087385901E-3</v>
      </c>
      <c r="FX382" s="335">
        <f t="shared" si="707"/>
        <v>1.6506531515565108E-3</v>
      </c>
    </row>
    <row r="383" spans="1:180" x14ac:dyDescent="0.2">
      <c r="A383" s="305" t="str">
        <f>_xlfn.CONCAT(IF(LEFT(TRIM(A382),1)="*", "*R", "R"), 1+RIGHT(TRIM(A382),1))</f>
        <v>R5</v>
      </c>
      <c r="B383" s="305" t="str">
        <f t="shared" si="729"/>
        <v>TLCELC100</v>
      </c>
      <c r="C383" s="305" t="str">
        <f t="shared" si="730"/>
        <v>TL.ELC.C.ELC100</v>
      </c>
      <c r="D383" s="301" t="str">
        <f t="shared" si="731"/>
        <v>bn-vmt, bn-vmt/a</v>
      </c>
      <c r="E383" s="301" t="str">
        <f t="shared" si="732"/>
        <v>TRNELC</v>
      </c>
      <c r="F383" s="301" t="str">
        <f t="shared" si="733"/>
        <v>TL</v>
      </c>
      <c r="G383" s="315" t="s">
        <v>815</v>
      </c>
      <c r="H383" s="315" t="s">
        <v>36</v>
      </c>
      <c r="I383" s="315">
        <v>1</v>
      </c>
      <c r="J383" s="315" t="str">
        <f t="shared" si="708"/>
        <v>Compact car-ELC</v>
      </c>
      <c r="K383" s="335">
        <f>$I383*IF($G383="Pickup", SUMIFS(NewEmisData!E:E, NewEmisData!$A:$A, "Pickup", NewEmisData!$B:$B, $A383, NewEmisData!$C:$C, $H383, NewEmisData!$D:$D, K$2), SUMIFS(NewEmisData!E:E, NewEmisData!$A:$A, "LDV", NewEmisData!$B:$B, $A383, NewEmisData!$C:$C, $H383, NewEmisData!$D:$D, K$2))</f>
        <v>0</v>
      </c>
      <c r="L383" s="335">
        <f>$I383*IF($G383="Pickup", SUMIFS(NewEmisData!F:F, NewEmisData!$A:$A, "Pickup", NewEmisData!$B:$B, $A383, NewEmisData!$C:$C, $H383, NewEmisData!$D:$D, L$2), SUMIFS(NewEmisData!F:F, NewEmisData!$A:$A, "LDV", NewEmisData!$B:$B, $A383, NewEmisData!$C:$C, $H383, NewEmisData!$D:$D, L$2))</f>
        <v>0</v>
      </c>
      <c r="M383" s="335">
        <f>$I383*IF($G383="Pickup", SUMIFS(NewEmisData!G:G, NewEmisData!$A:$A, "Pickup", NewEmisData!$B:$B, $A383, NewEmisData!$C:$C, $H383, NewEmisData!$D:$D, M$2), SUMIFS(NewEmisData!G:G, NewEmisData!$A:$A, "LDV", NewEmisData!$B:$B, $A383, NewEmisData!$C:$C, $H383, NewEmisData!$D:$D, M$2))</f>
        <v>0</v>
      </c>
      <c r="N383" s="335">
        <f>$I383*IF($G383="Pickup", SUMIFS(NewEmisData!H:H, NewEmisData!$A:$A, "Pickup", NewEmisData!$B:$B, $A383, NewEmisData!$C:$C, $H383, NewEmisData!$D:$D, N$2), SUMIFS(NewEmisData!H:H, NewEmisData!$A:$A, "LDV", NewEmisData!$B:$B, $A383, NewEmisData!$C:$C, $H383, NewEmisData!$D:$D, N$2))</f>
        <v>0</v>
      </c>
      <c r="O383" s="335">
        <f>$I383*IF($G383="Pickup", SUMIFS(NewEmisData!I:I, NewEmisData!$A:$A, "Pickup", NewEmisData!$B:$B, $A383, NewEmisData!$C:$C, $H383, NewEmisData!$D:$D, O$2), SUMIFS(NewEmisData!I:I, NewEmisData!$A:$A, "LDV", NewEmisData!$B:$B, $A383, NewEmisData!$C:$C, $H383, NewEmisData!$D:$D, O$2))</f>
        <v>0</v>
      </c>
      <c r="P383" s="335">
        <f>$I383*IF($G383="Pickup", SUMIFS(NewEmisData!J:J, NewEmisData!$A:$A, "Pickup", NewEmisData!$B:$B, $A383, NewEmisData!$C:$C, $H383, NewEmisData!$D:$D, P$2), SUMIFS(NewEmisData!J:J, NewEmisData!$A:$A, "LDV", NewEmisData!$B:$B, $A383, NewEmisData!$C:$C, $H383, NewEmisData!$D:$D, P$2))</f>
        <v>0</v>
      </c>
      <c r="Q383" s="335">
        <f>$I383*IF($G383="Pickup", SUMIFS(NewEmisData!K:K, NewEmisData!$A:$A, "Pickup", NewEmisData!$B:$B, $A383, NewEmisData!$C:$C, $H383, NewEmisData!$D:$D, Q$2), SUMIFS(NewEmisData!K:K, NewEmisData!$A:$A, "LDV", NewEmisData!$B:$B, $A383, NewEmisData!$C:$C, $H383, NewEmisData!$D:$D, Q$2))</f>
        <v>0</v>
      </c>
      <c r="R383" s="335">
        <f>$I383*IF($G383="Pickup", SUMIFS(NewEmisData!L:L, NewEmisData!$A:$A, "Pickup", NewEmisData!$B:$B, $A383, NewEmisData!$C:$C, $H383, NewEmisData!$D:$D, R$2), SUMIFS(NewEmisData!L:L, NewEmisData!$A:$A, "LDV", NewEmisData!$B:$B, $A383, NewEmisData!$C:$C, $H383, NewEmisData!$D:$D, R$2))</f>
        <v>0</v>
      </c>
      <c r="S383" s="335">
        <f>$I383*IF($G383="Pickup", SUMIFS(NewEmisData!M:M, NewEmisData!$A:$A, "Pickup", NewEmisData!$B:$B, $A383, NewEmisData!$C:$C, $H383, NewEmisData!$D:$D, S$2), SUMIFS(NewEmisData!M:M, NewEmisData!$A:$A, "LDV", NewEmisData!$B:$B, $A383, NewEmisData!$C:$C, $H383, NewEmisData!$D:$D, S$2))</f>
        <v>0</v>
      </c>
      <c r="T383" s="335">
        <v>0</v>
      </c>
      <c r="U383" s="335">
        <f>$I383*IF($G383="Pickup", SUMIFS(NewEmisData!E:E, NewEmisData!$A:$A, "Pickup", NewEmisData!$B:$B, $A383, NewEmisData!$C:$C, $H383, NewEmisData!$D:$D, U$2), SUMIFS(NewEmisData!E:E, NewEmisData!$A:$A, "LDV", NewEmisData!$B:$B, $A383, NewEmisData!$C:$C, $H383, NewEmisData!$D:$D, U$2))</f>
        <v>0</v>
      </c>
      <c r="V383" s="335">
        <f>$I383*IF($G383="Pickup", SUMIFS(NewEmisData!F:F, NewEmisData!$A:$A, "Pickup", NewEmisData!$B:$B, $A383, NewEmisData!$C:$C, $H383, NewEmisData!$D:$D, V$2), SUMIFS(NewEmisData!F:F, NewEmisData!$A:$A, "LDV", NewEmisData!$B:$B, $A383, NewEmisData!$C:$C, $H383, NewEmisData!$D:$D, V$2))</f>
        <v>0</v>
      </c>
      <c r="W383" s="335">
        <f>$I383*IF($G383="Pickup", SUMIFS(NewEmisData!G:G, NewEmisData!$A:$A, "Pickup", NewEmisData!$B:$B, $A383, NewEmisData!$C:$C, $H383, NewEmisData!$D:$D, W$2), SUMIFS(NewEmisData!G:G, NewEmisData!$A:$A, "LDV", NewEmisData!$B:$B, $A383, NewEmisData!$C:$C, $H383, NewEmisData!$D:$D, W$2))</f>
        <v>0</v>
      </c>
      <c r="X383" s="335">
        <f>$I383*IF($G383="Pickup", SUMIFS(NewEmisData!H:H, NewEmisData!$A:$A, "Pickup", NewEmisData!$B:$B, $A383, NewEmisData!$C:$C, $H383, NewEmisData!$D:$D, X$2), SUMIFS(NewEmisData!H:H, NewEmisData!$A:$A, "LDV", NewEmisData!$B:$B, $A383, NewEmisData!$C:$C, $H383, NewEmisData!$D:$D, X$2))</f>
        <v>0</v>
      </c>
      <c r="Y383" s="335">
        <f>$I383*IF($G383="Pickup", SUMIFS(NewEmisData!I:I, NewEmisData!$A:$A, "Pickup", NewEmisData!$B:$B, $A383, NewEmisData!$C:$C, $H383, NewEmisData!$D:$D, Y$2), SUMIFS(NewEmisData!I:I, NewEmisData!$A:$A, "LDV", NewEmisData!$B:$B, $A383, NewEmisData!$C:$C, $H383, NewEmisData!$D:$D, Y$2))</f>
        <v>0</v>
      </c>
      <c r="Z383" s="335">
        <f>$I383*IF($G383="Pickup", SUMIFS(NewEmisData!J:J, NewEmisData!$A:$A, "Pickup", NewEmisData!$B:$B, $A383, NewEmisData!$C:$C, $H383, NewEmisData!$D:$D, Z$2), SUMIFS(NewEmisData!J:J, NewEmisData!$A:$A, "LDV", NewEmisData!$B:$B, $A383, NewEmisData!$C:$C, $H383, NewEmisData!$D:$D, Z$2))</f>
        <v>0</v>
      </c>
      <c r="AA383" s="335">
        <f>$I383*IF($G383="Pickup", SUMIFS(NewEmisData!K:K, NewEmisData!$A:$A, "Pickup", NewEmisData!$B:$B, $A383, NewEmisData!$C:$C, $H383, NewEmisData!$D:$D, AA$2), SUMIFS(NewEmisData!K:K, NewEmisData!$A:$A, "LDV", NewEmisData!$B:$B, $A383, NewEmisData!$C:$C, $H383, NewEmisData!$D:$D, AA$2))</f>
        <v>0</v>
      </c>
      <c r="AB383" s="335">
        <f>$I383*IF($G383="Pickup", SUMIFS(NewEmisData!L:L, NewEmisData!$A:$A, "Pickup", NewEmisData!$B:$B, $A383, NewEmisData!$C:$C, $H383, NewEmisData!$D:$D, AB$2), SUMIFS(NewEmisData!L:L, NewEmisData!$A:$A, "LDV", NewEmisData!$B:$B, $A383, NewEmisData!$C:$C, $H383, NewEmisData!$D:$D, AB$2))</f>
        <v>0</v>
      </c>
      <c r="AC383" s="335">
        <f>$I383*IF($G383="Pickup", SUMIFS(NewEmisData!M:M, NewEmisData!$A:$A, "Pickup", NewEmisData!$B:$B, $A383, NewEmisData!$C:$C, $H383, NewEmisData!$D:$D, AC$2), SUMIFS(NewEmisData!M:M, NewEmisData!$A:$A, "LDV", NewEmisData!$B:$B, $A383, NewEmisData!$C:$C, $H383, NewEmisData!$D:$D, AC$2))</f>
        <v>0</v>
      </c>
      <c r="AD383" s="335">
        <v>0</v>
      </c>
      <c r="AE383" s="335">
        <f>$I383*IF($G383="Pickup", SUMIFS(NewEmisData!E:E, NewEmisData!$A:$A, "Pickup", NewEmisData!$B:$B, $A383, NewEmisData!$C:$C, $H383, NewEmisData!$D:$D, AE$2), SUMIFS(NewEmisData!E:E, NewEmisData!$A:$A, "LDV", NewEmisData!$B:$B, $A383, NewEmisData!$C:$C, $H383, NewEmisData!$D:$D, AE$2))</f>
        <v>0</v>
      </c>
      <c r="AF383" s="335">
        <f>$I383*IF($G383="Pickup", SUMIFS(NewEmisData!F:F, NewEmisData!$A:$A, "Pickup", NewEmisData!$B:$B, $A383, NewEmisData!$C:$C, $H383, NewEmisData!$D:$D, AF$2), SUMIFS(NewEmisData!F:F, NewEmisData!$A:$A, "LDV", NewEmisData!$B:$B, $A383, NewEmisData!$C:$C, $H383, NewEmisData!$D:$D, AF$2))</f>
        <v>0</v>
      </c>
      <c r="AG383" s="335">
        <f>$I383*IF($G383="Pickup", SUMIFS(NewEmisData!G:G, NewEmisData!$A:$A, "Pickup", NewEmisData!$B:$B, $A383, NewEmisData!$C:$C, $H383, NewEmisData!$D:$D, AG$2), SUMIFS(NewEmisData!G:G, NewEmisData!$A:$A, "LDV", NewEmisData!$B:$B, $A383, NewEmisData!$C:$C, $H383, NewEmisData!$D:$D, AG$2))</f>
        <v>0</v>
      </c>
      <c r="AH383" s="335">
        <f>$I383*IF($G383="Pickup", SUMIFS(NewEmisData!H:H, NewEmisData!$A:$A, "Pickup", NewEmisData!$B:$B, $A383, NewEmisData!$C:$C, $H383, NewEmisData!$D:$D, AH$2), SUMIFS(NewEmisData!H:H, NewEmisData!$A:$A, "LDV", NewEmisData!$B:$B, $A383, NewEmisData!$C:$C, $H383, NewEmisData!$D:$D, AH$2))</f>
        <v>0</v>
      </c>
      <c r="AI383" s="335">
        <f>$I383*IF($G383="Pickup", SUMIFS(NewEmisData!I:I, NewEmisData!$A:$A, "Pickup", NewEmisData!$B:$B, $A383, NewEmisData!$C:$C, $H383, NewEmisData!$D:$D, AI$2), SUMIFS(NewEmisData!I:I, NewEmisData!$A:$A, "LDV", NewEmisData!$B:$B, $A383, NewEmisData!$C:$C, $H383, NewEmisData!$D:$D, AI$2))</f>
        <v>0</v>
      </c>
      <c r="AJ383" s="335">
        <f>$I383*IF($G383="Pickup", SUMIFS(NewEmisData!J:J, NewEmisData!$A:$A, "Pickup", NewEmisData!$B:$B, $A383, NewEmisData!$C:$C, $H383, NewEmisData!$D:$D, AJ$2), SUMIFS(NewEmisData!J:J, NewEmisData!$A:$A, "LDV", NewEmisData!$B:$B, $A383, NewEmisData!$C:$C, $H383, NewEmisData!$D:$D, AJ$2))</f>
        <v>0</v>
      </c>
      <c r="AK383" s="335">
        <f>$I383*IF($G383="Pickup", SUMIFS(NewEmisData!K:K, NewEmisData!$A:$A, "Pickup", NewEmisData!$B:$B, $A383, NewEmisData!$C:$C, $H383, NewEmisData!$D:$D, AK$2), SUMIFS(NewEmisData!K:K, NewEmisData!$A:$A, "LDV", NewEmisData!$B:$B, $A383, NewEmisData!$C:$C, $H383, NewEmisData!$D:$D, AK$2))</f>
        <v>0</v>
      </c>
      <c r="AL383" s="335">
        <f>$I383*IF($G383="Pickup", SUMIFS(NewEmisData!L:L, NewEmisData!$A:$A, "Pickup", NewEmisData!$B:$B, $A383, NewEmisData!$C:$C, $H383, NewEmisData!$D:$D, AL$2), SUMIFS(NewEmisData!L:L, NewEmisData!$A:$A, "LDV", NewEmisData!$B:$B, $A383, NewEmisData!$C:$C, $H383, NewEmisData!$D:$D, AL$2))</f>
        <v>0</v>
      </c>
      <c r="AM383" s="335">
        <f>$I383*IF($G383="Pickup", SUMIFS(NewEmisData!M:M, NewEmisData!$A:$A, "Pickup", NewEmisData!$B:$B, $A383, NewEmisData!$C:$C, $H383, NewEmisData!$D:$D, AM$2), SUMIFS(NewEmisData!M:M, NewEmisData!$A:$A, "LDV", NewEmisData!$B:$B, $A383, NewEmisData!$C:$C, $H383, NewEmisData!$D:$D, AM$2))</f>
        <v>0</v>
      </c>
      <c r="AN383" s="335">
        <v>0</v>
      </c>
      <c r="AO383" s="335">
        <f>$I383*IF($G383="Pickup", SUMIFS(NewEmisData!E:E, NewEmisData!$A:$A, "Pickup", NewEmisData!$B:$B, $A383, NewEmisData!$C:$C, $H383, NewEmisData!$D:$D, AO$2), SUMIFS(NewEmisData!E:E, NewEmisData!$A:$A, "LDV", NewEmisData!$B:$B, $A383, NewEmisData!$C:$C, $H383, NewEmisData!$D:$D, AO$2))</f>
        <v>4.56866074514682E-2</v>
      </c>
      <c r="AP383" s="335">
        <f>$I383*IF($G383="Pickup", SUMIFS(NewEmisData!F:F, NewEmisData!$A:$A, "Pickup", NewEmisData!$B:$B, $A383, NewEmisData!$C:$C, $H383, NewEmisData!$D:$D, AP$2), SUMIFS(NewEmisData!F:F, NewEmisData!$A:$A, "LDV", NewEmisData!$B:$B, $A383, NewEmisData!$C:$C, $H383, NewEmisData!$D:$D, AP$2))</f>
        <v>4.56866074514682E-2</v>
      </c>
      <c r="AQ383" s="335">
        <f>$I383*IF($G383="Pickup", SUMIFS(NewEmisData!G:G, NewEmisData!$A:$A, "Pickup", NewEmisData!$B:$B, $A383, NewEmisData!$C:$C, $H383, NewEmisData!$D:$D, AQ$2), SUMIFS(NewEmisData!G:G, NewEmisData!$A:$A, "LDV", NewEmisData!$B:$B, $A383, NewEmisData!$C:$C, $H383, NewEmisData!$D:$D, AQ$2))</f>
        <v>4.5686595098603698E-2</v>
      </c>
      <c r="AR383" s="335">
        <f>$I383*IF($G383="Pickup", SUMIFS(NewEmisData!H:H, NewEmisData!$A:$A, "Pickup", NewEmisData!$B:$B, $A383, NewEmisData!$C:$C, $H383, NewEmisData!$D:$D, AR$2), SUMIFS(NewEmisData!H:H, NewEmisData!$A:$A, "LDV", NewEmisData!$B:$B, $A383, NewEmisData!$C:$C, $H383, NewEmisData!$D:$D, AR$2))</f>
        <v>4.5686567732366602E-2</v>
      </c>
      <c r="AS383" s="335">
        <f>$I383*IF($G383="Pickup", SUMIFS(NewEmisData!I:I, NewEmisData!$A:$A, "Pickup", NewEmisData!$B:$B, $A383, NewEmisData!$C:$C, $H383, NewEmisData!$D:$D, AS$2), SUMIFS(NewEmisData!I:I, NewEmisData!$A:$A, "LDV", NewEmisData!$B:$B, $A383, NewEmisData!$C:$C, $H383, NewEmisData!$D:$D, AS$2))</f>
        <v>4.5686639312502303E-2</v>
      </c>
      <c r="AT383" s="335">
        <f>$I383*IF($G383="Pickup", SUMIFS(NewEmisData!J:J, NewEmisData!$A:$A, "Pickup", NewEmisData!$B:$B, $A383, NewEmisData!$C:$C, $H383, NewEmisData!$D:$D, AT$2), SUMIFS(NewEmisData!J:J, NewEmisData!$A:$A, "LDV", NewEmisData!$B:$B, $A383, NewEmisData!$C:$C, $H383, NewEmisData!$D:$D, AT$2))</f>
        <v>4.5686507422641499E-2</v>
      </c>
      <c r="AU383" s="335">
        <f>$I383*IF($G383="Pickup", SUMIFS(NewEmisData!K:K, NewEmisData!$A:$A, "Pickup", NewEmisData!$B:$B, $A383, NewEmisData!$C:$C, $H383, NewEmisData!$D:$D, AU$2), SUMIFS(NewEmisData!K:K, NewEmisData!$A:$A, "LDV", NewEmisData!$B:$B, $A383, NewEmisData!$C:$C, $H383, NewEmisData!$D:$D, AU$2))</f>
        <v>4.5686552882415202E-2</v>
      </c>
      <c r="AV383" s="335">
        <f>$I383*IF($G383="Pickup", SUMIFS(NewEmisData!L:L, NewEmisData!$A:$A, "Pickup", NewEmisData!$B:$B, $A383, NewEmisData!$C:$C, $H383, NewEmisData!$D:$D, AV$2), SUMIFS(NewEmisData!L:L, NewEmisData!$A:$A, "LDV", NewEmisData!$B:$B, $A383, NewEmisData!$C:$C, $H383, NewEmisData!$D:$D, AV$2))</f>
        <v>4.5686619042368502E-2</v>
      </c>
      <c r="AW383" s="335">
        <f>$I383*IF($G383="Pickup", SUMIFS(NewEmisData!M:M, NewEmisData!$A:$A, "Pickup", NewEmisData!$B:$B, $A383, NewEmisData!$C:$C, $H383, NewEmisData!$D:$D, AW$2), SUMIFS(NewEmisData!M:M, NewEmisData!$A:$A, "LDV", NewEmisData!$B:$B, $A383, NewEmisData!$C:$C, $H383, NewEmisData!$D:$D, AW$2))</f>
        <v>4.5686619042368502E-2</v>
      </c>
      <c r="AX383" s="335">
        <v>2.3805319372350052E-2</v>
      </c>
      <c r="AY383" s="335">
        <f>$I383*IF($G383="Pickup", SUMIFS(NewEmisData!E:E, NewEmisData!$A:$A, "Pickup", NewEmisData!$B:$B, $A383, NewEmisData!$C:$C, $H383, NewEmisData!$D:$D, AY$2), SUMIFS(NewEmisData!E:E, NewEmisData!$A:$A, "LDV", NewEmisData!$B:$B, $A383, NewEmisData!$C:$C, $H383, NewEmisData!$D:$D, AY$2))</f>
        <v>5.96004040660905E-3</v>
      </c>
      <c r="AZ383" s="335">
        <f>$I383*IF($G383="Pickup", SUMIFS(NewEmisData!F:F, NewEmisData!$A:$A, "Pickup", NewEmisData!$B:$B, $A383, NewEmisData!$C:$C, $H383, NewEmisData!$D:$D, AZ$2), SUMIFS(NewEmisData!F:F, NewEmisData!$A:$A, "LDV", NewEmisData!$B:$B, $A383, NewEmisData!$C:$C, $H383, NewEmisData!$D:$D, AZ$2))</f>
        <v>5.96004040660905E-3</v>
      </c>
      <c r="BA383" s="335">
        <f>$I383*IF($G383="Pickup", SUMIFS(NewEmisData!G:G, NewEmisData!$A:$A, "Pickup", NewEmisData!$B:$B, $A383, NewEmisData!$C:$C, $H383, NewEmisData!$D:$D, BA$2), SUMIFS(NewEmisData!G:G, NewEmisData!$A:$A, "LDV", NewEmisData!$B:$B, $A383, NewEmisData!$C:$C, $H383, NewEmisData!$D:$D, BA$2))</f>
        <v>5.9600396436599304E-3</v>
      </c>
      <c r="BB383" s="335">
        <f>$I383*IF($G383="Pickup", SUMIFS(NewEmisData!H:H, NewEmisData!$A:$A, "Pickup", NewEmisData!$B:$B, $A383, NewEmisData!$C:$C, $H383, NewEmisData!$D:$D, BB$2), SUMIFS(NewEmisData!H:H, NewEmisData!$A:$A, "LDV", NewEmisData!$B:$B, $A383, NewEmisData!$C:$C, $H383, NewEmisData!$D:$D, BB$2))</f>
        <v>5.96003947288367E-3</v>
      </c>
      <c r="BC383" s="335">
        <f>$I383*IF($G383="Pickup", SUMIFS(NewEmisData!I:I, NewEmisData!$A:$A, "Pickup", NewEmisData!$B:$B, $A383, NewEmisData!$C:$C, $H383, NewEmisData!$D:$D, BC$2), SUMIFS(NewEmisData!I:I, NewEmisData!$A:$A, "LDV", NewEmisData!$B:$B, $A383, NewEmisData!$C:$C, $H383, NewEmisData!$D:$D, BC$2))</f>
        <v>5.9600498988851601E-3</v>
      </c>
      <c r="BD383" s="335">
        <f>$I383*IF($G383="Pickup", SUMIFS(NewEmisData!J:J, NewEmisData!$A:$A, "Pickup", NewEmisData!$B:$B, $A383, NewEmisData!$C:$C, $H383, NewEmisData!$D:$D, BD$2), SUMIFS(NewEmisData!J:J, NewEmisData!$A:$A, "LDV", NewEmisData!$B:$B, $A383, NewEmisData!$C:$C, $H383, NewEmisData!$D:$D, BD$2))</f>
        <v>5.9600370559725604E-3</v>
      </c>
      <c r="BE383" s="335">
        <f>$I383*IF($G383="Pickup", SUMIFS(NewEmisData!K:K, NewEmisData!$A:$A, "Pickup", NewEmisData!$B:$B, $A383, NewEmisData!$C:$C, $H383, NewEmisData!$D:$D, BE$2), SUMIFS(NewEmisData!K:K, NewEmisData!$A:$A, "LDV", NewEmisData!$B:$B, $A383, NewEmisData!$C:$C, $H383, NewEmisData!$D:$D, BE$2))</f>
        <v>5.9600363216577501E-3</v>
      </c>
      <c r="BF383" s="335">
        <f>$I383*IF($G383="Pickup", SUMIFS(NewEmisData!L:L, NewEmisData!$A:$A, "Pickup", NewEmisData!$B:$B, $A383, NewEmisData!$C:$C, $H383, NewEmisData!$D:$D, BF$2), SUMIFS(NewEmisData!L:L, NewEmisData!$A:$A, "LDV", NewEmisData!$B:$B, $A383, NewEmisData!$C:$C, $H383, NewEmisData!$D:$D, BF$2))</f>
        <v>5.9600544669343404E-3</v>
      </c>
      <c r="BG383" s="335">
        <f>$I383*IF($G383="Pickup", SUMIFS(NewEmisData!M:M, NewEmisData!$A:$A, "Pickup", NewEmisData!$B:$B, $A383, NewEmisData!$C:$C, $H383, NewEmisData!$D:$D, BG$2), SUMIFS(NewEmisData!M:M, NewEmisData!$A:$A, "LDV", NewEmisData!$B:$B, $A383, NewEmisData!$C:$C, $H383, NewEmisData!$D:$D, BG$2))</f>
        <v>5.9600544669343404E-3</v>
      </c>
      <c r="BH383" s="335">
        <v>1.6506531515565108E-3</v>
      </c>
      <c r="BI383" s="335">
        <f>$I383*IF($G383="Pickup", SUMIFS(NewEmisData!E:E, NewEmisData!$A:$A, "Pickup", NewEmisData!$B:$B, $A383, NewEmisData!$C:$C, $H383, NewEmisData!$D:$D, BI$2), SUMIFS(NewEmisData!E:E, NewEmisData!$A:$A, "LDV", NewEmisData!$B:$B, $A383, NewEmisData!$C:$C, $H383, NewEmisData!$D:$D, BI$2))</f>
        <v>0</v>
      </c>
      <c r="BJ383" s="335">
        <f>$I383*IF($G383="Pickup", SUMIFS(NewEmisData!F:F, NewEmisData!$A:$A, "Pickup", NewEmisData!$B:$B, $A383, NewEmisData!$C:$C, $H383, NewEmisData!$D:$D, BJ$2), SUMIFS(NewEmisData!F:F, NewEmisData!$A:$A, "LDV", NewEmisData!$B:$B, $A383, NewEmisData!$C:$C, $H383, NewEmisData!$D:$D, BJ$2))</f>
        <v>0</v>
      </c>
      <c r="BK383" s="335">
        <f>$I383*IF($G383="Pickup", SUMIFS(NewEmisData!G:G, NewEmisData!$A:$A, "Pickup", NewEmisData!$B:$B, $A383, NewEmisData!$C:$C, $H383, NewEmisData!$D:$D, BK$2), SUMIFS(NewEmisData!G:G, NewEmisData!$A:$A, "LDV", NewEmisData!$B:$B, $A383, NewEmisData!$C:$C, $H383, NewEmisData!$D:$D, BK$2))</f>
        <v>0</v>
      </c>
      <c r="BL383" s="335">
        <f>$I383*IF($G383="Pickup", SUMIFS(NewEmisData!H:H, NewEmisData!$A:$A, "Pickup", NewEmisData!$B:$B, $A383, NewEmisData!$C:$C, $H383, NewEmisData!$D:$D, BL$2), SUMIFS(NewEmisData!H:H, NewEmisData!$A:$A, "LDV", NewEmisData!$B:$B, $A383, NewEmisData!$C:$C, $H383, NewEmisData!$D:$D, BL$2))</f>
        <v>0</v>
      </c>
      <c r="BM383" s="335">
        <f>$I383*IF($G383="Pickup", SUMIFS(NewEmisData!I:I, NewEmisData!$A:$A, "Pickup", NewEmisData!$B:$B, $A383, NewEmisData!$C:$C, $H383, NewEmisData!$D:$D, BM$2), SUMIFS(NewEmisData!I:I, NewEmisData!$A:$A, "LDV", NewEmisData!$B:$B, $A383, NewEmisData!$C:$C, $H383, NewEmisData!$D:$D, BM$2))</f>
        <v>0</v>
      </c>
      <c r="BN383" s="335">
        <f>$I383*IF($G383="Pickup", SUMIFS(NewEmisData!J:J, NewEmisData!$A:$A, "Pickup", NewEmisData!$B:$B, $A383, NewEmisData!$C:$C, $H383, NewEmisData!$D:$D, BN$2), SUMIFS(NewEmisData!J:J, NewEmisData!$A:$A, "LDV", NewEmisData!$B:$B, $A383, NewEmisData!$C:$C, $H383, NewEmisData!$D:$D, BN$2))</f>
        <v>0</v>
      </c>
      <c r="BO383" s="335">
        <f>$I383*IF($G383="Pickup", SUMIFS(NewEmisData!K:K, NewEmisData!$A:$A, "Pickup", NewEmisData!$B:$B, $A383, NewEmisData!$C:$C, $H383, NewEmisData!$D:$D, BO$2), SUMIFS(NewEmisData!K:K, NewEmisData!$A:$A, "LDV", NewEmisData!$B:$B, $A383, NewEmisData!$C:$C, $H383, NewEmisData!$D:$D, BO$2))</f>
        <v>0</v>
      </c>
      <c r="BP383" s="335">
        <f>$I383*IF($G383="Pickup", SUMIFS(NewEmisData!L:L, NewEmisData!$A:$A, "Pickup", NewEmisData!$B:$B, $A383, NewEmisData!$C:$C, $H383, NewEmisData!$D:$D, BP$2), SUMIFS(NewEmisData!L:L, NewEmisData!$A:$A, "LDV", NewEmisData!$B:$B, $A383, NewEmisData!$C:$C, $H383, NewEmisData!$D:$D, BP$2))</f>
        <v>0</v>
      </c>
      <c r="BQ383" s="335">
        <f>$I383*IF($G383="Pickup", SUMIFS(NewEmisData!M:M, NewEmisData!$A:$A, "Pickup", NewEmisData!$B:$B, $A383, NewEmisData!$C:$C, $H383, NewEmisData!$D:$D, BQ$2), SUMIFS(NewEmisData!M:M, NewEmisData!$A:$A, "LDV", NewEmisData!$B:$B, $A383, NewEmisData!$C:$C, $H383, NewEmisData!$D:$D, BQ$2))</f>
        <v>0</v>
      </c>
      <c r="BR383" s="335">
        <v>0</v>
      </c>
      <c r="BS383" s="335">
        <f>$I383*IF($G383="Pickup", SUMIFS(NewEmisData!E:E, NewEmisData!$A:$A, "Pickup", NewEmisData!$B:$B, $A383, NewEmisData!$C:$C, $H383, NewEmisData!$D:$D, BS$2), SUMIFS(NewEmisData!E:E, NewEmisData!$A:$A, "LDV", NewEmisData!$B:$B, $A383, NewEmisData!$C:$C, $H383, NewEmisData!$D:$D, BS$2))</f>
        <v>0</v>
      </c>
      <c r="BT383" s="335">
        <f>$I383*IF($G383="Pickup", SUMIFS(NewEmisData!F:F, NewEmisData!$A:$A, "Pickup", NewEmisData!$B:$B, $A383, NewEmisData!$C:$C, $H383, NewEmisData!$D:$D, BT$2), SUMIFS(NewEmisData!F:F, NewEmisData!$A:$A, "LDV", NewEmisData!$B:$B, $A383, NewEmisData!$C:$C, $H383, NewEmisData!$D:$D, BT$2))</f>
        <v>0</v>
      </c>
      <c r="BU383" s="335">
        <f>$I383*IF($G383="Pickup", SUMIFS(NewEmisData!G:G, NewEmisData!$A:$A, "Pickup", NewEmisData!$B:$B, $A383, NewEmisData!$C:$C, $H383, NewEmisData!$D:$D, BU$2), SUMIFS(NewEmisData!G:G, NewEmisData!$A:$A, "LDV", NewEmisData!$B:$B, $A383, NewEmisData!$C:$C, $H383, NewEmisData!$D:$D, BU$2))</f>
        <v>0</v>
      </c>
      <c r="BV383" s="335">
        <f>$I383*IF($G383="Pickup", SUMIFS(NewEmisData!H:H, NewEmisData!$A:$A, "Pickup", NewEmisData!$B:$B, $A383, NewEmisData!$C:$C, $H383, NewEmisData!$D:$D, BV$2), SUMIFS(NewEmisData!H:H, NewEmisData!$A:$A, "LDV", NewEmisData!$B:$B, $A383, NewEmisData!$C:$C, $H383, NewEmisData!$D:$D, BV$2))</f>
        <v>0</v>
      </c>
      <c r="BW383" s="335">
        <f>$I383*IF($G383="Pickup", SUMIFS(NewEmisData!I:I, NewEmisData!$A:$A, "Pickup", NewEmisData!$B:$B, $A383, NewEmisData!$C:$C, $H383, NewEmisData!$D:$D, BW$2), SUMIFS(NewEmisData!I:I, NewEmisData!$A:$A, "LDV", NewEmisData!$B:$B, $A383, NewEmisData!$C:$C, $H383, NewEmisData!$D:$D, BW$2))</f>
        <v>0</v>
      </c>
      <c r="BX383" s="335">
        <f>$I383*IF($G383="Pickup", SUMIFS(NewEmisData!J:J, NewEmisData!$A:$A, "Pickup", NewEmisData!$B:$B, $A383, NewEmisData!$C:$C, $H383, NewEmisData!$D:$D, BX$2), SUMIFS(NewEmisData!J:J, NewEmisData!$A:$A, "LDV", NewEmisData!$B:$B, $A383, NewEmisData!$C:$C, $H383, NewEmisData!$D:$D, BX$2))</f>
        <v>0</v>
      </c>
      <c r="BY383" s="335">
        <f>$I383*IF($G383="Pickup", SUMIFS(NewEmisData!K:K, NewEmisData!$A:$A, "Pickup", NewEmisData!$B:$B, $A383, NewEmisData!$C:$C, $H383, NewEmisData!$D:$D, BY$2), SUMIFS(NewEmisData!K:K, NewEmisData!$A:$A, "LDV", NewEmisData!$B:$B, $A383, NewEmisData!$C:$C, $H383, NewEmisData!$D:$D, BY$2))</f>
        <v>0</v>
      </c>
      <c r="BZ383" s="335">
        <f>$I383*IF($G383="Pickup", SUMIFS(NewEmisData!L:L, NewEmisData!$A:$A, "Pickup", NewEmisData!$B:$B, $A383, NewEmisData!$C:$C, $H383, NewEmisData!$D:$D, BZ$2), SUMIFS(NewEmisData!L:L, NewEmisData!$A:$A, "LDV", NewEmisData!$B:$B, $A383, NewEmisData!$C:$C, $H383, NewEmisData!$D:$D, BZ$2))</f>
        <v>0</v>
      </c>
      <c r="CA383" s="335">
        <f>$I383*IF($G383="Pickup", SUMIFS(NewEmisData!M:M, NewEmisData!$A:$A, "Pickup", NewEmisData!$B:$B, $A383, NewEmisData!$C:$C, $H383, NewEmisData!$D:$D, CA$2), SUMIFS(NewEmisData!M:M, NewEmisData!$A:$A, "LDV", NewEmisData!$B:$B, $A383, NewEmisData!$C:$C, $H383, NewEmisData!$D:$D, CA$2))</f>
        <v>0</v>
      </c>
      <c r="CB383" s="335">
        <v>0</v>
      </c>
      <c r="CC383" s="335">
        <f>$I383*IF($G383="Pickup", SUMIFS(NewEmisData!E:E, NewEmisData!$A:$A, "Pickup", NewEmisData!$B:$B, $A383, NewEmisData!$C:$C, $H383, NewEmisData!$D:$D, CC$2), SUMIFS(NewEmisData!E:E, NewEmisData!$A:$A, "LDV", NewEmisData!$B:$B, $A383, NewEmisData!$C:$C, $H383, NewEmisData!$D:$D, CC$2))</f>
        <v>0</v>
      </c>
      <c r="CD383" s="335">
        <f>$I383*IF($G383="Pickup", SUMIFS(NewEmisData!F:F, NewEmisData!$A:$A, "Pickup", NewEmisData!$B:$B, $A383, NewEmisData!$C:$C, $H383, NewEmisData!$D:$D, CD$2), SUMIFS(NewEmisData!F:F, NewEmisData!$A:$A, "LDV", NewEmisData!$B:$B, $A383, NewEmisData!$C:$C, $H383, NewEmisData!$D:$D, CD$2))</f>
        <v>0</v>
      </c>
      <c r="CE383" s="335">
        <f>$I383*IF($G383="Pickup", SUMIFS(NewEmisData!G:G, NewEmisData!$A:$A, "Pickup", NewEmisData!$B:$B, $A383, NewEmisData!$C:$C, $H383, NewEmisData!$D:$D, CE$2), SUMIFS(NewEmisData!G:G, NewEmisData!$A:$A, "LDV", NewEmisData!$B:$B, $A383, NewEmisData!$C:$C, $H383, NewEmisData!$D:$D, CE$2))</f>
        <v>0</v>
      </c>
      <c r="CF383" s="335">
        <f>$I383*IF($G383="Pickup", SUMIFS(NewEmisData!H:H, NewEmisData!$A:$A, "Pickup", NewEmisData!$B:$B, $A383, NewEmisData!$C:$C, $H383, NewEmisData!$D:$D, CF$2), SUMIFS(NewEmisData!H:H, NewEmisData!$A:$A, "LDV", NewEmisData!$B:$B, $A383, NewEmisData!$C:$C, $H383, NewEmisData!$D:$D, CF$2))</f>
        <v>0</v>
      </c>
      <c r="CG383" s="335">
        <f>$I383*IF($G383="Pickup", SUMIFS(NewEmisData!I:I, NewEmisData!$A:$A, "Pickup", NewEmisData!$B:$B, $A383, NewEmisData!$C:$C, $H383, NewEmisData!$D:$D, CG$2), SUMIFS(NewEmisData!I:I, NewEmisData!$A:$A, "LDV", NewEmisData!$B:$B, $A383, NewEmisData!$C:$C, $H383, NewEmisData!$D:$D, CG$2))</f>
        <v>0</v>
      </c>
      <c r="CH383" s="335">
        <f>$I383*IF($G383="Pickup", SUMIFS(NewEmisData!J:J, NewEmisData!$A:$A, "Pickup", NewEmisData!$B:$B, $A383, NewEmisData!$C:$C, $H383, NewEmisData!$D:$D, CH$2), SUMIFS(NewEmisData!J:J, NewEmisData!$A:$A, "LDV", NewEmisData!$B:$B, $A383, NewEmisData!$C:$C, $H383, NewEmisData!$D:$D, CH$2))</f>
        <v>0</v>
      </c>
      <c r="CI383" s="335">
        <f>$I383*IF($G383="Pickup", SUMIFS(NewEmisData!K:K, NewEmisData!$A:$A, "Pickup", NewEmisData!$B:$B, $A383, NewEmisData!$C:$C, $H383, NewEmisData!$D:$D, CI$2), SUMIFS(NewEmisData!K:K, NewEmisData!$A:$A, "LDV", NewEmisData!$B:$B, $A383, NewEmisData!$C:$C, $H383, NewEmisData!$D:$D, CI$2))</f>
        <v>0</v>
      </c>
      <c r="CJ383" s="335">
        <f>$I383*IF($G383="Pickup", SUMIFS(NewEmisData!L:L, NewEmisData!$A:$A, "Pickup", NewEmisData!$B:$B, $A383, NewEmisData!$C:$C, $H383, NewEmisData!$D:$D, CJ$2), SUMIFS(NewEmisData!L:L, NewEmisData!$A:$A, "LDV", NewEmisData!$B:$B, $A383, NewEmisData!$C:$C, $H383, NewEmisData!$D:$D, CJ$2))</f>
        <v>0</v>
      </c>
      <c r="CK383" s="335">
        <f>$I383*IF($G383="Pickup", SUMIFS(NewEmisData!M:M, NewEmisData!$A:$A, "Pickup", NewEmisData!$B:$B, $A383, NewEmisData!$C:$C, $H383, NewEmisData!$D:$D, CK$2), SUMIFS(NewEmisData!M:M, NewEmisData!$A:$A, "LDV", NewEmisData!$B:$B, $A383, NewEmisData!$C:$C, $H383, NewEmisData!$D:$D, CK$2))</f>
        <v>0</v>
      </c>
      <c r="CL383" s="335">
        <v>0</v>
      </c>
      <c r="CM383" s="335">
        <f>$I383*IF($G383="Pickup", SUMIFS(NewEmisData!E:E, NewEmisData!$A:$A, "Pickup", NewEmisData!$B:$B, $A383, NewEmisData!$C:$C, $H383, NewEmisData!$D:$D, CM$2), SUMIFS(NewEmisData!E:E, NewEmisData!$A:$A, "LDV", NewEmisData!$B:$B, $A383, NewEmisData!$C:$C, $H383, NewEmisData!$D:$D, CM$2))</f>
        <v>0</v>
      </c>
      <c r="CN383" s="335">
        <f>$I383*IF($G383="Pickup", SUMIFS(NewEmisData!F:F, NewEmisData!$A:$A, "Pickup", NewEmisData!$B:$B, $A383, NewEmisData!$C:$C, $H383, NewEmisData!$D:$D, CN$2), SUMIFS(NewEmisData!F:F, NewEmisData!$A:$A, "LDV", NewEmisData!$B:$B, $A383, NewEmisData!$C:$C, $H383, NewEmisData!$D:$D, CN$2))</f>
        <v>0</v>
      </c>
      <c r="CO383" s="335">
        <f>$I383*IF($G383="Pickup", SUMIFS(NewEmisData!G:G, NewEmisData!$A:$A, "Pickup", NewEmisData!$B:$B, $A383, NewEmisData!$C:$C, $H383, NewEmisData!$D:$D, CO$2), SUMIFS(NewEmisData!G:G, NewEmisData!$A:$A, "LDV", NewEmisData!$B:$B, $A383, NewEmisData!$C:$C, $H383, NewEmisData!$D:$D, CO$2))</f>
        <v>0</v>
      </c>
      <c r="CP383" s="335">
        <f>$I383*IF($G383="Pickup", SUMIFS(NewEmisData!H:H, NewEmisData!$A:$A, "Pickup", NewEmisData!$B:$B, $A383, NewEmisData!$C:$C, $H383, NewEmisData!$D:$D, CP$2), SUMIFS(NewEmisData!H:H, NewEmisData!$A:$A, "LDV", NewEmisData!$B:$B, $A383, NewEmisData!$C:$C, $H383, NewEmisData!$D:$D, CP$2))</f>
        <v>0</v>
      </c>
      <c r="CQ383" s="335">
        <f>$I383*IF($G383="Pickup", SUMIFS(NewEmisData!I:I, NewEmisData!$A:$A, "Pickup", NewEmisData!$B:$B, $A383, NewEmisData!$C:$C, $H383, NewEmisData!$D:$D, CQ$2), SUMIFS(NewEmisData!I:I, NewEmisData!$A:$A, "LDV", NewEmisData!$B:$B, $A383, NewEmisData!$C:$C, $H383, NewEmisData!$D:$D, CQ$2))</f>
        <v>0</v>
      </c>
      <c r="CR383" s="335">
        <f>$I383*IF($G383="Pickup", SUMIFS(NewEmisData!J:J, NewEmisData!$A:$A, "Pickup", NewEmisData!$B:$B, $A383, NewEmisData!$C:$C, $H383, NewEmisData!$D:$D, CR$2), SUMIFS(NewEmisData!J:J, NewEmisData!$A:$A, "LDV", NewEmisData!$B:$B, $A383, NewEmisData!$C:$C, $H383, NewEmisData!$D:$D, CR$2))</f>
        <v>0</v>
      </c>
      <c r="CS383" s="335">
        <f>$I383*IF($G383="Pickup", SUMIFS(NewEmisData!K:K, NewEmisData!$A:$A, "Pickup", NewEmisData!$B:$B, $A383, NewEmisData!$C:$C, $H383, NewEmisData!$D:$D, CS$2), SUMIFS(NewEmisData!K:K, NewEmisData!$A:$A, "LDV", NewEmisData!$B:$B, $A383, NewEmisData!$C:$C, $H383, NewEmisData!$D:$D, CS$2))</f>
        <v>0</v>
      </c>
      <c r="CT383" s="335">
        <f>$I383*IF($G383="Pickup", SUMIFS(NewEmisData!L:L, NewEmisData!$A:$A, "Pickup", NewEmisData!$B:$B, $A383, NewEmisData!$C:$C, $H383, NewEmisData!$D:$D, CT$2), SUMIFS(NewEmisData!L:L, NewEmisData!$A:$A, "LDV", NewEmisData!$B:$B, $A383, NewEmisData!$C:$C, $H383, NewEmisData!$D:$D, CT$2))</f>
        <v>0</v>
      </c>
      <c r="CU383" s="335">
        <f>$I383*IF($G383="Pickup", SUMIFS(NewEmisData!M:M, NewEmisData!$A:$A, "Pickup", NewEmisData!$B:$B, $A383, NewEmisData!$C:$C, $H383, NewEmisData!$D:$D, CU$2), SUMIFS(NewEmisData!M:M, NewEmisData!$A:$A, "LDV", NewEmisData!$B:$B, $A383, NewEmisData!$C:$C, $H383, NewEmisData!$D:$D, CU$2))</f>
        <v>0</v>
      </c>
      <c r="CV383" s="335">
        <v>0</v>
      </c>
      <c r="CW383" s="335">
        <v>0</v>
      </c>
      <c r="CX383" s="335">
        <v>0</v>
      </c>
      <c r="CY383" s="335">
        <v>0</v>
      </c>
      <c r="CZ383" s="335">
        <v>0</v>
      </c>
      <c r="DA383" s="335">
        <v>0</v>
      </c>
      <c r="DB383" s="335">
        <v>0</v>
      </c>
      <c r="DC383" s="335">
        <v>0</v>
      </c>
      <c r="DD383" s="335">
        <v>0</v>
      </c>
      <c r="DE383" s="335">
        <v>0</v>
      </c>
      <c r="DF383" s="335">
        <v>0</v>
      </c>
      <c r="DG383" s="335">
        <f>$I383*IF($G383="Pickup", SUMIFS(NewEmisData!E:E, NewEmisData!$A:$A, "Pickup", NewEmisData!$B:$B, $A383, NewEmisData!$C:$C, $H383, NewEmisData!$D:$D, DG$2), SUMIFS(NewEmisData!E:E, NewEmisData!$A:$A, "LDV", NewEmisData!$B:$B, $A383, NewEmisData!$C:$C, $H383, NewEmisData!$D:$D, DG$2))</f>
        <v>0</v>
      </c>
      <c r="DH383" s="335">
        <f>$I383*IF($G383="Pickup", SUMIFS(NewEmisData!F:F, NewEmisData!$A:$A, "Pickup", NewEmisData!$B:$B, $A383, NewEmisData!$C:$C, $H383, NewEmisData!$D:$D, DH$2), SUMIFS(NewEmisData!F:F, NewEmisData!$A:$A, "LDV", NewEmisData!$B:$B, $A383, NewEmisData!$C:$C, $H383, NewEmisData!$D:$D, DH$2))</f>
        <v>0</v>
      </c>
      <c r="DI383" s="335">
        <f>$I383*IF($G383="Pickup", SUMIFS(NewEmisData!G:G, NewEmisData!$A:$A, "Pickup", NewEmisData!$B:$B, $A383, NewEmisData!$C:$C, $H383, NewEmisData!$D:$D, DI$2), SUMIFS(NewEmisData!G:G, NewEmisData!$A:$A, "LDV", NewEmisData!$B:$B, $A383, NewEmisData!$C:$C, $H383, NewEmisData!$D:$D, DI$2))</f>
        <v>0</v>
      </c>
      <c r="DJ383" s="335">
        <f>$I383*IF($G383="Pickup", SUMIFS(NewEmisData!H:H, NewEmisData!$A:$A, "Pickup", NewEmisData!$B:$B, $A383, NewEmisData!$C:$C, $H383, NewEmisData!$D:$D, DJ$2), SUMIFS(NewEmisData!H:H, NewEmisData!$A:$A, "LDV", NewEmisData!$B:$B, $A383, NewEmisData!$C:$C, $H383, NewEmisData!$D:$D, DJ$2))</f>
        <v>0</v>
      </c>
      <c r="DK383" s="335">
        <f>$I383*IF($G383="Pickup", SUMIFS(NewEmisData!I:I, NewEmisData!$A:$A, "Pickup", NewEmisData!$B:$B, $A383, NewEmisData!$C:$C, $H383, NewEmisData!$D:$D, DK$2), SUMIFS(NewEmisData!I:I, NewEmisData!$A:$A, "LDV", NewEmisData!$B:$B, $A383, NewEmisData!$C:$C, $H383, NewEmisData!$D:$D, DK$2))</f>
        <v>0</v>
      </c>
      <c r="DL383" s="335">
        <f>$I383*IF($G383="Pickup", SUMIFS(NewEmisData!J:J, NewEmisData!$A:$A, "Pickup", NewEmisData!$B:$B, $A383, NewEmisData!$C:$C, $H383, NewEmisData!$D:$D, DL$2), SUMIFS(NewEmisData!J:J, NewEmisData!$A:$A, "LDV", NewEmisData!$B:$B, $A383, NewEmisData!$C:$C, $H383, NewEmisData!$D:$D, DL$2))</f>
        <v>0</v>
      </c>
      <c r="DM383" s="335">
        <f>$I383*IF($G383="Pickup", SUMIFS(NewEmisData!K:K, NewEmisData!$A:$A, "Pickup", NewEmisData!$B:$B, $A383, NewEmisData!$C:$C, $H383, NewEmisData!$D:$D, DM$2), SUMIFS(NewEmisData!K:K, NewEmisData!$A:$A, "LDV", NewEmisData!$B:$B, $A383, NewEmisData!$C:$C, $H383, NewEmisData!$D:$D, DM$2))</f>
        <v>0</v>
      </c>
      <c r="DN383" s="335">
        <f>$I383*IF($G383="Pickup", SUMIFS(NewEmisData!L:L, NewEmisData!$A:$A, "Pickup", NewEmisData!$B:$B, $A383, NewEmisData!$C:$C, $H383, NewEmisData!$D:$D, DN$2), SUMIFS(NewEmisData!L:L, NewEmisData!$A:$A, "LDV", NewEmisData!$B:$B, $A383, NewEmisData!$C:$C, $H383, NewEmisData!$D:$D, DN$2))</f>
        <v>0</v>
      </c>
      <c r="DO383" s="335">
        <f>$I383*IF($G383="Pickup", SUMIFS(NewEmisData!M:M, NewEmisData!$A:$A, "Pickup", NewEmisData!$B:$B, $A383, NewEmisData!$C:$C, $H383, NewEmisData!$D:$D, DO$2), SUMIFS(NewEmisData!M:M, NewEmisData!$A:$A, "LDV", NewEmisData!$B:$B, $A383, NewEmisData!$C:$C, $H383, NewEmisData!$D:$D, DO$2))</f>
        <v>0</v>
      </c>
      <c r="DP383" s="335">
        <v>0</v>
      </c>
      <c r="DQ383" s="335">
        <f>$I383*IF($G383="Pickup", SUMIFS(NewEmisData!E:E, NewEmisData!$A:$A, "Pickup", NewEmisData!$B:$B, $A383, NewEmisData!$C:$C, $H383, NewEmisData!$D:$D, DQ$2), SUMIFS(NewEmisData!E:E, NewEmisData!$A:$A, "LDV", NewEmisData!$B:$B, $A383, NewEmisData!$C:$C, $H383, NewEmisData!$D:$D, DQ$2))</f>
        <v>0</v>
      </c>
      <c r="DR383" s="335">
        <f>$I383*IF($G383="Pickup", SUMIFS(NewEmisData!F:F, NewEmisData!$A:$A, "Pickup", NewEmisData!$B:$B, $A383, NewEmisData!$C:$C, $H383, NewEmisData!$D:$D, DR$2), SUMIFS(NewEmisData!F:F, NewEmisData!$A:$A, "LDV", NewEmisData!$B:$B, $A383, NewEmisData!$C:$C, $H383, NewEmisData!$D:$D, DR$2))</f>
        <v>0</v>
      </c>
      <c r="DS383" s="335">
        <f>$I383*IF($G383="Pickup", SUMIFS(NewEmisData!G:G, NewEmisData!$A:$A, "Pickup", NewEmisData!$B:$B, $A383, NewEmisData!$C:$C, $H383, NewEmisData!$D:$D, DS$2), SUMIFS(NewEmisData!G:G, NewEmisData!$A:$A, "LDV", NewEmisData!$B:$B, $A383, NewEmisData!$C:$C, $H383, NewEmisData!$D:$D, DS$2))</f>
        <v>0</v>
      </c>
      <c r="DT383" s="335">
        <f>$I383*IF($G383="Pickup", SUMIFS(NewEmisData!H:H, NewEmisData!$A:$A, "Pickup", NewEmisData!$B:$B, $A383, NewEmisData!$C:$C, $H383, NewEmisData!$D:$D, DT$2), SUMIFS(NewEmisData!H:H, NewEmisData!$A:$A, "LDV", NewEmisData!$B:$B, $A383, NewEmisData!$C:$C, $H383, NewEmisData!$D:$D, DT$2))</f>
        <v>0</v>
      </c>
      <c r="DU383" s="335">
        <f>$I383*IF($G383="Pickup", SUMIFS(NewEmisData!I:I, NewEmisData!$A:$A, "Pickup", NewEmisData!$B:$B, $A383, NewEmisData!$C:$C, $H383, NewEmisData!$D:$D, DU$2), SUMIFS(NewEmisData!I:I, NewEmisData!$A:$A, "LDV", NewEmisData!$B:$B, $A383, NewEmisData!$C:$C, $H383, NewEmisData!$D:$D, DU$2))</f>
        <v>0</v>
      </c>
      <c r="DV383" s="335">
        <f>$I383*IF($G383="Pickup", SUMIFS(NewEmisData!J:J, NewEmisData!$A:$A, "Pickup", NewEmisData!$B:$B, $A383, NewEmisData!$C:$C, $H383, NewEmisData!$D:$D, DV$2), SUMIFS(NewEmisData!J:J, NewEmisData!$A:$A, "LDV", NewEmisData!$B:$B, $A383, NewEmisData!$C:$C, $H383, NewEmisData!$D:$D, DV$2))</f>
        <v>0</v>
      </c>
      <c r="DW383" s="335">
        <f>$I383*IF($G383="Pickup", SUMIFS(NewEmisData!K:K, NewEmisData!$A:$A, "Pickup", NewEmisData!$B:$B, $A383, NewEmisData!$C:$C, $H383, NewEmisData!$D:$D, DW$2), SUMIFS(NewEmisData!K:K, NewEmisData!$A:$A, "LDV", NewEmisData!$B:$B, $A383, NewEmisData!$C:$C, $H383, NewEmisData!$D:$D, DW$2))</f>
        <v>0</v>
      </c>
      <c r="DX383" s="335">
        <f>$I383*IF($G383="Pickup", SUMIFS(NewEmisData!L:L, NewEmisData!$A:$A, "Pickup", NewEmisData!$B:$B, $A383, NewEmisData!$C:$C, $H383, NewEmisData!$D:$D, DX$2), SUMIFS(NewEmisData!L:L, NewEmisData!$A:$A, "LDV", NewEmisData!$B:$B, $A383, NewEmisData!$C:$C, $H383, NewEmisData!$D:$D, DX$2))</f>
        <v>0</v>
      </c>
      <c r="DY383" s="335">
        <f>$I383*IF($G383="Pickup", SUMIFS(NewEmisData!M:M, NewEmisData!$A:$A, "Pickup", NewEmisData!$B:$B, $A383, NewEmisData!$C:$C, $H383, NewEmisData!$D:$D, DY$2), SUMIFS(NewEmisData!M:M, NewEmisData!$A:$A, "LDV", NewEmisData!$B:$B, $A383, NewEmisData!$C:$C, $H383, NewEmisData!$D:$D, DY$2))</f>
        <v>0</v>
      </c>
      <c r="DZ383" s="335">
        <v>0</v>
      </c>
      <c r="EA383" s="335">
        <f t="shared" si="658"/>
        <v>0</v>
      </c>
      <c r="EB383" s="335">
        <f t="shared" si="659"/>
        <v>0</v>
      </c>
      <c r="EC383" s="335">
        <f t="shared" si="660"/>
        <v>0</v>
      </c>
      <c r="ED383" s="335">
        <f t="shared" si="661"/>
        <v>0</v>
      </c>
      <c r="EE383" s="335">
        <f t="shared" si="662"/>
        <v>0</v>
      </c>
      <c r="EF383" s="335">
        <f t="shared" si="663"/>
        <v>0</v>
      </c>
      <c r="EG383" s="335">
        <f t="shared" si="664"/>
        <v>0</v>
      </c>
      <c r="EH383" s="335">
        <f t="shared" si="665"/>
        <v>0</v>
      </c>
      <c r="EI383" s="335">
        <f t="shared" si="666"/>
        <v>0</v>
      </c>
      <c r="EJ383" s="335">
        <f t="shared" si="667"/>
        <v>0</v>
      </c>
      <c r="EK383" s="335">
        <f t="shared" si="668"/>
        <v>0</v>
      </c>
      <c r="EL383" s="335">
        <f t="shared" si="669"/>
        <v>0</v>
      </c>
      <c r="EM383" s="335">
        <f t="shared" si="670"/>
        <v>0</v>
      </c>
      <c r="EN383" s="335">
        <f t="shared" si="671"/>
        <v>0</v>
      </c>
      <c r="EO383" s="335">
        <f t="shared" si="672"/>
        <v>0</v>
      </c>
      <c r="EP383" s="335">
        <f t="shared" si="673"/>
        <v>0</v>
      </c>
      <c r="EQ383" s="335">
        <f t="shared" si="674"/>
        <v>0</v>
      </c>
      <c r="ER383" s="335">
        <f t="shared" si="675"/>
        <v>0</v>
      </c>
      <c r="ES383" s="335">
        <f t="shared" si="676"/>
        <v>0</v>
      </c>
      <c r="ET383" s="335">
        <f t="shared" si="677"/>
        <v>0</v>
      </c>
      <c r="EU383" s="335">
        <f t="shared" si="678"/>
        <v>0</v>
      </c>
      <c r="EV383" s="335">
        <f t="shared" si="679"/>
        <v>0</v>
      </c>
      <c r="EW383" s="335">
        <f t="shared" si="680"/>
        <v>0</v>
      </c>
      <c r="EX383" s="335">
        <f t="shared" si="681"/>
        <v>0</v>
      </c>
      <c r="EY383" s="335">
        <f t="shared" si="682"/>
        <v>0</v>
      </c>
      <c r="EZ383" s="335">
        <f t="shared" si="683"/>
        <v>0</v>
      </c>
      <c r="FA383" s="335">
        <f t="shared" si="684"/>
        <v>0</v>
      </c>
      <c r="FB383" s="335">
        <f t="shared" si="685"/>
        <v>0</v>
      </c>
      <c r="FC383" s="335">
        <f t="shared" si="686"/>
        <v>0</v>
      </c>
      <c r="FD383" s="335">
        <f t="shared" si="687"/>
        <v>0</v>
      </c>
      <c r="FE383" s="335">
        <f t="shared" si="688"/>
        <v>4.56866074514682E-2</v>
      </c>
      <c r="FF383" s="335">
        <f t="shared" si="689"/>
        <v>4.56866074514682E-2</v>
      </c>
      <c r="FG383" s="335">
        <f t="shared" si="690"/>
        <v>4.5686595098603698E-2</v>
      </c>
      <c r="FH383" s="335">
        <f t="shared" si="691"/>
        <v>4.5686567732366602E-2</v>
      </c>
      <c r="FI383" s="335">
        <f t="shared" si="692"/>
        <v>4.5686639312502303E-2</v>
      </c>
      <c r="FJ383" s="335">
        <f t="shared" si="693"/>
        <v>4.5686507422641499E-2</v>
      </c>
      <c r="FK383" s="335">
        <f t="shared" si="694"/>
        <v>4.5686552882415202E-2</v>
      </c>
      <c r="FL383" s="335">
        <f t="shared" si="695"/>
        <v>4.5686619042368502E-2</v>
      </c>
      <c r="FM383" s="335">
        <f t="shared" si="696"/>
        <v>4.5686619042368502E-2</v>
      </c>
      <c r="FN383" s="335">
        <f t="shared" si="697"/>
        <v>2.3805319372350052E-2</v>
      </c>
      <c r="FO383" s="335">
        <f t="shared" si="698"/>
        <v>5.96004040660905E-3</v>
      </c>
      <c r="FP383" s="335">
        <f t="shared" si="699"/>
        <v>5.96004040660905E-3</v>
      </c>
      <c r="FQ383" s="335">
        <f t="shared" si="700"/>
        <v>5.9600396436599304E-3</v>
      </c>
      <c r="FR383" s="335">
        <f t="shared" si="701"/>
        <v>5.96003947288367E-3</v>
      </c>
      <c r="FS383" s="335">
        <f t="shared" si="702"/>
        <v>5.9600498988851601E-3</v>
      </c>
      <c r="FT383" s="335">
        <f t="shared" si="703"/>
        <v>5.9600370559725604E-3</v>
      </c>
      <c r="FU383" s="335">
        <f t="shared" si="704"/>
        <v>5.9600363216577501E-3</v>
      </c>
      <c r="FV383" s="335">
        <f t="shared" si="705"/>
        <v>5.9600544669343404E-3</v>
      </c>
      <c r="FW383" s="335">
        <f t="shared" si="706"/>
        <v>5.9600544669343404E-3</v>
      </c>
      <c r="FX383" s="335">
        <f t="shared" si="707"/>
        <v>1.6506531515565108E-3</v>
      </c>
    </row>
    <row r="384" spans="1:180" x14ac:dyDescent="0.2">
      <c r="A384" s="305" t="str">
        <f>_xlfn.CONCAT(IF(LEFT(TRIM(A383),1)="*", "*R", "R"), 1+RIGHT(TRIM(A383),1))</f>
        <v>R6</v>
      </c>
      <c r="B384" s="305" t="str">
        <f t="shared" si="729"/>
        <v>TLCELC100</v>
      </c>
      <c r="C384" s="305" t="str">
        <f t="shared" si="730"/>
        <v>TL.ELC.C.ELC100</v>
      </c>
      <c r="D384" s="301" t="str">
        <f t="shared" si="731"/>
        <v>bn-vmt, bn-vmt/a</v>
      </c>
      <c r="E384" s="301" t="str">
        <f t="shared" si="732"/>
        <v>TRNELC</v>
      </c>
      <c r="F384" s="301" t="str">
        <f t="shared" si="733"/>
        <v>TL</v>
      </c>
      <c r="G384" s="315" t="s">
        <v>815</v>
      </c>
      <c r="H384" s="315" t="s">
        <v>36</v>
      </c>
      <c r="I384" s="315">
        <v>1</v>
      </c>
      <c r="J384" s="315" t="str">
        <f t="shared" si="708"/>
        <v>Compact car-ELC</v>
      </c>
      <c r="K384" s="335">
        <f>$I384*IF($G384="Pickup", SUMIFS(NewEmisData!E:E, NewEmisData!$A:$A, "Pickup", NewEmisData!$B:$B, $A384, NewEmisData!$C:$C, $H384, NewEmisData!$D:$D, K$2), SUMIFS(NewEmisData!E:E, NewEmisData!$A:$A, "LDV", NewEmisData!$B:$B, $A384, NewEmisData!$C:$C, $H384, NewEmisData!$D:$D, K$2))</f>
        <v>0</v>
      </c>
      <c r="L384" s="335">
        <f>$I384*IF($G384="Pickup", SUMIFS(NewEmisData!F:F, NewEmisData!$A:$A, "Pickup", NewEmisData!$B:$B, $A384, NewEmisData!$C:$C, $H384, NewEmisData!$D:$D, L$2), SUMIFS(NewEmisData!F:F, NewEmisData!$A:$A, "LDV", NewEmisData!$B:$B, $A384, NewEmisData!$C:$C, $H384, NewEmisData!$D:$D, L$2))</f>
        <v>0</v>
      </c>
      <c r="M384" s="335">
        <f>$I384*IF($G384="Pickup", SUMIFS(NewEmisData!G:G, NewEmisData!$A:$A, "Pickup", NewEmisData!$B:$B, $A384, NewEmisData!$C:$C, $H384, NewEmisData!$D:$D, M$2), SUMIFS(NewEmisData!G:G, NewEmisData!$A:$A, "LDV", NewEmisData!$B:$B, $A384, NewEmisData!$C:$C, $H384, NewEmisData!$D:$D, M$2))</f>
        <v>0</v>
      </c>
      <c r="N384" s="335">
        <f>$I384*IF($G384="Pickup", SUMIFS(NewEmisData!H:H, NewEmisData!$A:$A, "Pickup", NewEmisData!$B:$B, $A384, NewEmisData!$C:$C, $H384, NewEmisData!$D:$D, N$2), SUMIFS(NewEmisData!H:H, NewEmisData!$A:$A, "LDV", NewEmisData!$B:$B, $A384, NewEmisData!$C:$C, $H384, NewEmisData!$D:$D, N$2))</f>
        <v>0</v>
      </c>
      <c r="O384" s="335">
        <f>$I384*IF($G384="Pickup", SUMIFS(NewEmisData!I:I, NewEmisData!$A:$A, "Pickup", NewEmisData!$B:$B, $A384, NewEmisData!$C:$C, $H384, NewEmisData!$D:$D, O$2), SUMIFS(NewEmisData!I:I, NewEmisData!$A:$A, "LDV", NewEmisData!$B:$B, $A384, NewEmisData!$C:$C, $H384, NewEmisData!$D:$D, O$2))</f>
        <v>0</v>
      </c>
      <c r="P384" s="335">
        <f>$I384*IF($G384="Pickup", SUMIFS(NewEmisData!J:J, NewEmisData!$A:$A, "Pickup", NewEmisData!$B:$B, $A384, NewEmisData!$C:$C, $H384, NewEmisData!$D:$D, P$2), SUMIFS(NewEmisData!J:J, NewEmisData!$A:$A, "LDV", NewEmisData!$B:$B, $A384, NewEmisData!$C:$C, $H384, NewEmisData!$D:$D, P$2))</f>
        <v>0</v>
      </c>
      <c r="Q384" s="335">
        <f>$I384*IF($G384="Pickup", SUMIFS(NewEmisData!K:K, NewEmisData!$A:$A, "Pickup", NewEmisData!$B:$B, $A384, NewEmisData!$C:$C, $H384, NewEmisData!$D:$D, Q$2), SUMIFS(NewEmisData!K:K, NewEmisData!$A:$A, "LDV", NewEmisData!$B:$B, $A384, NewEmisData!$C:$C, $H384, NewEmisData!$D:$D, Q$2))</f>
        <v>0</v>
      </c>
      <c r="R384" s="335">
        <f>$I384*IF($G384="Pickup", SUMIFS(NewEmisData!L:L, NewEmisData!$A:$A, "Pickup", NewEmisData!$B:$B, $A384, NewEmisData!$C:$C, $H384, NewEmisData!$D:$D, R$2), SUMIFS(NewEmisData!L:L, NewEmisData!$A:$A, "LDV", NewEmisData!$B:$B, $A384, NewEmisData!$C:$C, $H384, NewEmisData!$D:$D, R$2))</f>
        <v>0</v>
      </c>
      <c r="S384" s="335">
        <f>$I384*IF($G384="Pickup", SUMIFS(NewEmisData!M:M, NewEmisData!$A:$A, "Pickup", NewEmisData!$B:$B, $A384, NewEmisData!$C:$C, $H384, NewEmisData!$D:$D, S$2), SUMIFS(NewEmisData!M:M, NewEmisData!$A:$A, "LDV", NewEmisData!$B:$B, $A384, NewEmisData!$C:$C, $H384, NewEmisData!$D:$D, S$2))</f>
        <v>0</v>
      </c>
      <c r="T384" s="335">
        <v>0</v>
      </c>
      <c r="U384" s="335">
        <f>$I384*IF($G384="Pickup", SUMIFS(NewEmisData!E:E, NewEmisData!$A:$A, "Pickup", NewEmisData!$B:$B, $A384, NewEmisData!$C:$C, $H384, NewEmisData!$D:$D, U$2), SUMIFS(NewEmisData!E:E, NewEmisData!$A:$A, "LDV", NewEmisData!$B:$B, $A384, NewEmisData!$C:$C, $H384, NewEmisData!$D:$D, U$2))</f>
        <v>0</v>
      </c>
      <c r="V384" s="335">
        <f>$I384*IF($G384="Pickup", SUMIFS(NewEmisData!F:F, NewEmisData!$A:$A, "Pickup", NewEmisData!$B:$B, $A384, NewEmisData!$C:$C, $H384, NewEmisData!$D:$D, V$2), SUMIFS(NewEmisData!F:F, NewEmisData!$A:$A, "LDV", NewEmisData!$B:$B, $A384, NewEmisData!$C:$C, $H384, NewEmisData!$D:$D, V$2))</f>
        <v>0</v>
      </c>
      <c r="W384" s="335">
        <f>$I384*IF($G384="Pickup", SUMIFS(NewEmisData!G:G, NewEmisData!$A:$A, "Pickup", NewEmisData!$B:$B, $A384, NewEmisData!$C:$C, $H384, NewEmisData!$D:$D, W$2), SUMIFS(NewEmisData!G:G, NewEmisData!$A:$A, "LDV", NewEmisData!$B:$B, $A384, NewEmisData!$C:$C, $H384, NewEmisData!$D:$D, W$2))</f>
        <v>0</v>
      </c>
      <c r="X384" s="335">
        <f>$I384*IF($G384="Pickup", SUMIFS(NewEmisData!H:H, NewEmisData!$A:$A, "Pickup", NewEmisData!$B:$B, $A384, NewEmisData!$C:$C, $H384, NewEmisData!$D:$D, X$2), SUMIFS(NewEmisData!H:H, NewEmisData!$A:$A, "LDV", NewEmisData!$B:$B, $A384, NewEmisData!$C:$C, $H384, NewEmisData!$D:$D, X$2))</f>
        <v>0</v>
      </c>
      <c r="Y384" s="335">
        <f>$I384*IF($G384="Pickup", SUMIFS(NewEmisData!I:I, NewEmisData!$A:$A, "Pickup", NewEmisData!$B:$B, $A384, NewEmisData!$C:$C, $H384, NewEmisData!$D:$D, Y$2), SUMIFS(NewEmisData!I:I, NewEmisData!$A:$A, "LDV", NewEmisData!$B:$B, $A384, NewEmisData!$C:$C, $H384, NewEmisData!$D:$D, Y$2))</f>
        <v>0</v>
      </c>
      <c r="Z384" s="335">
        <f>$I384*IF($G384="Pickup", SUMIFS(NewEmisData!J:J, NewEmisData!$A:$A, "Pickup", NewEmisData!$B:$B, $A384, NewEmisData!$C:$C, $H384, NewEmisData!$D:$D, Z$2), SUMIFS(NewEmisData!J:J, NewEmisData!$A:$A, "LDV", NewEmisData!$B:$B, $A384, NewEmisData!$C:$C, $H384, NewEmisData!$D:$D, Z$2))</f>
        <v>0</v>
      </c>
      <c r="AA384" s="335">
        <f>$I384*IF($G384="Pickup", SUMIFS(NewEmisData!K:K, NewEmisData!$A:$A, "Pickup", NewEmisData!$B:$B, $A384, NewEmisData!$C:$C, $H384, NewEmisData!$D:$D, AA$2), SUMIFS(NewEmisData!K:K, NewEmisData!$A:$A, "LDV", NewEmisData!$B:$B, $A384, NewEmisData!$C:$C, $H384, NewEmisData!$D:$D, AA$2))</f>
        <v>0</v>
      </c>
      <c r="AB384" s="335">
        <f>$I384*IF($G384="Pickup", SUMIFS(NewEmisData!L:L, NewEmisData!$A:$A, "Pickup", NewEmisData!$B:$B, $A384, NewEmisData!$C:$C, $H384, NewEmisData!$D:$D, AB$2), SUMIFS(NewEmisData!L:L, NewEmisData!$A:$A, "LDV", NewEmisData!$B:$B, $A384, NewEmisData!$C:$C, $H384, NewEmisData!$D:$D, AB$2))</f>
        <v>0</v>
      </c>
      <c r="AC384" s="335">
        <f>$I384*IF($G384="Pickup", SUMIFS(NewEmisData!M:M, NewEmisData!$A:$A, "Pickup", NewEmisData!$B:$B, $A384, NewEmisData!$C:$C, $H384, NewEmisData!$D:$D, AC$2), SUMIFS(NewEmisData!M:M, NewEmisData!$A:$A, "LDV", NewEmisData!$B:$B, $A384, NewEmisData!$C:$C, $H384, NewEmisData!$D:$D, AC$2))</f>
        <v>0</v>
      </c>
      <c r="AD384" s="335">
        <v>0</v>
      </c>
      <c r="AE384" s="335">
        <f>$I384*IF($G384="Pickup", SUMIFS(NewEmisData!E:E, NewEmisData!$A:$A, "Pickup", NewEmisData!$B:$B, $A384, NewEmisData!$C:$C, $H384, NewEmisData!$D:$D, AE$2), SUMIFS(NewEmisData!E:E, NewEmisData!$A:$A, "LDV", NewEmisData!$B:$B, $A384, NewEmisData!$C:$C, $H384, NewEmisData!$D:$D, AE$2))</f>
        <v>0</v>
      </c>
      <c r="AF384" s="335">
        <f>$I384*IF($G384="Pickup", SUMIFS(NewEmisData!F:F, NewEmisData!$A:$A, "Pickup", NewEmisData!$B:$B, $A384, NewEmisData!$C:$C, $H384, NewEmisData!$D:$D, AF$2), SUMIFS(NewEmisData!F:F, NewEmisData!$A:$A, "LDV", NewEmisData!$B:$B, $A384, NewEmisData!$C:$C, $H384, NewEmisData!$D:$D, AF$2))</f>
        <v>0</v>
      </c>
      <c r="AG384" s="335">
        <f>$I384*IF($G384="Pickup", SUMIFS(NewEmisData!G:G, NewEmisData!$A:$A, "Pickup", NewEmisData!$B:$B, $A384, NewEmisData!$C:$C, $H384, NewEmisData!$D:$D, AG$2), SUMIFS(NewEmisData!G:G, NewEmisData!$A:$A, "LDV", NewEmisData!$B:$B, $A384, NewEmisData!$C:$C, $H384, NewEmisData!$D:$D, AG$2))</f>
        <v>0</v>
      </c>
      <c r="AH384" s="335">
        <f>$I384*IF($G384="Pickup", SUMIFS(NewEmisData!H:H, NewEmisData!$A:$A, "Pickup", NewEmisData!$B:$B, $A384, NewEmisData!$C:$C, $H384, NewEmisData!$D:$D, AH$2), SUMIFS(NewEmisData!H:H, NewEmisData!$A:$A, "LDV", NewEmisData!$B:$B, $A384, NewEmisData!$C:$C, $H384, NewEmisData!$D:$D, AH$2))</f>
        <v>0</v>
      </c>
      <c r="AI384" s="335">
        <f>$I384*IF($G384="Pickup", SUMIFS(NewEmisData!I:I, NewEmisData!$A:$A, "Pickup", NewEmisData!$B:$B, $A384, NewEmisData!$C:$C, $H384, NewEmisData!$D:$D, AI$2), SUMIFS(NewEmisData!I:I, NewEmisData!$A:$A, "LDV", NewEmisData!$B:$B, $A384, NewEmisData!$C:$C, $H384, NewEmisData!$D:$D, AI$2))</f>
        <v>0</v>
      </c>
      <c r="AJ384" s="335">
        <f>$I384*IF($G384="Pickup", SUMIFS(NewEmisData!J:J, NewEmisData!$A:$A, "Pickup", NewEmisData!$B:$B, $A384, NewEmisData!$C:$C, $H384, NewEmisData!$D:$D, AJ$2), SUMIFS(NewEmisData!J:J, NewEmisData!$A:$A, "LDV", NewEmisData!$B:$B, $A384, NewEmisData!$C:$C, $H384, NewEmisData!$D:$D, AJ$2))</f>
        <v>0</v>
      </c>
      <c r="AK384" s="335">
        <f>$I384*IF($G384="Pickup", SUMIFS(NewEmisData!K:K, NewEmisData!$A:$A, "Pickup", NewEmisData!$B:$B, $A384, NewEmisData!$C:$C, $H384, NewEmisData!$D:$D, AK$2), SUMIFS(NewEmisData!K:K, NewEmisData!$A:$A, "LDV", NewEmisData!$B:$B, $A384, NewEmisData!$C:$C, $H384, NewEmisData!$D:$D, AK$2))</f>
        <v>0</v>
      </c>
      <c r="AL384" s="335">
        <f>$I384*IF($G384="Pickup", SUMIFS(NewEmisData!L:L, NewEmisData!$A:$A, "Pickup", NewEmisData!$B:$B, $A384, NewEmisData!$C:$C, $H384, NewEmisData!$D:$D, AL$2), SUMIFS(NewEmisData!L:L, NewEmisData!$A:$A, "LDV", NewEmisData!$B:$B, $A384, NewEmisData!$C:$C, $H384, NewEmisData!$D:$D, AL$2))</f>
        <v>0</v>
      </c>
      <c r="AM384" s="335">
        <f>$I384*IF($G384="Pickup", SUMIFS(NewEmisData!M:M, NewEmisData!$A:$A, "Pickup", NewEmisData!$B:$B, $A384, NewEmisData!$C:$C, $H384, NewEmisData!$D:$D, AM$2), SUMIFS(NewEmisData!M:M, NewEmisData!$A:$A, "LDV", NewEmisData!$B:$B, $A384, NewEmisData!$C:$C, $H384, NewEmisData!$D:$D, AM$2))</f>
        <v>0</v>
      </c>
      <c r="AN384" s="335">
        <v>0</v>
      </c>
      <c r="AO384" s="335">
        <f>$I384*IF($G384="Pickup", SUMIFS(NewEmisData!E:E, NewEmisData!$A:$A, "Pickup", NewEmisData!$B:$B, $A384, NewEmisData!$C:$C, $H384, NewEmisData!$D:$D, AO$2), SUMIFS(NewEmisData!E:E, NewEmisData!$A:$A, "LDV", NewEmisData!$B:$B, $A384, NewEmisData!$C:$C, $H384, NewEmisData!$D:$D, AO$2))</f>
        <v>5.12091740678495E-2</v>
      </c>
      <c r="AP384" s="335">
        <f>$I384*IF($G384="Pickup", SUMIFS(NewEmisData!F:F, NewEmisData!$A:$A, "Pickup", NewEmisData!$B:$B, $A384, NewEmisData!$C:$C, $H384, NewEmisData!$D:$D, AP$2), SUMIFS(NewEmisData!F:F, NewEmisData!$A:$A, "LDV", NewEmisData!$B:$B, $A384, NewEmisData!$C:$C, $H384, NewEmisData!$D:$D, AP$2))</f>
        <v>5.12091740678495E-2</v>
      </c>
      <c r="AQ384" s="335">
        <f>$I384*IF($G384="Pickup", SUMIFS(NewEmisData!G:G, NewEmisData!$A:$A, "Pickup", NewEmisData!$B:$B, $A384, NewEmisData!$C:$C, $H384, NewEmisData!$D:$D, AQ$2), SUMIFS(NewEmisData!G:G, NewEmisData!$A:$A, "LDV", NewEmisData!$B:$B, $A384, NewEmisData!$C:$C, $H384, NewEmisData!$D:$D, AQ$2))</f>
        <v>5.1209105995627897E-2</v>
      </c>
      <c r="AR384" s="335">
        <f>$I384*IF($G384="Pickup", SUMIFS(NewEmisData!H:H, NewEmisData!$A:$A, "Pickup", NewEmisData!$B:$B, $A384, NewEmisData!$C:$C, $H384, NewEmisData!$D:$D, AR$2), SUMIFS(NewEmisData!H:H, NewEmisData!$A:$A, "LDV", NewEmisData!$B:$B, $A384, NewEmisData!$C:$C, $H384, NewEmisData!$D:$D, AR$2))</f>
        <v>5.1209106574509597E-2</v>
      </c>
      <c r="AS384" s="335">
        <f>$I384*IF($G384="Pickup", SUMIFS(NewEmisData!I:I, NewEmisData!$A:$A, "Pickup", NewEmisData!$B:$B, $A384, NewEmisData!$C:$C, $H384, NewEmisData!$D:$D, AS$2), SUMIFS(NewEmisData!I:I, NewEmisData!$A:$A, "LDV", NewEmisData!$B:$B, $A384, NewEmisData!$C:$C, $H384, NewEmisData!$D:$D, AS$2))</f>
        <v>5.1209011120713299E-2</v>
      </c>
      <c r="AT384" s="335">
        <f>$I384*IF($G384="Pickup", SUMIFS(NewEmisData!J:J, NewEmisData!$A:$A, "Pickup", NewEmisData!$B:$B, $A384, NewEmisData!$C:$C, $H384, NewEmisData!$D:$D, AT$2), SUMIFS(NewEmisData!J:J, NewEmisData!$A:$A, "LDV", NewEmisData!$B:$B, $A384, NewEmisData!$C:$C, $H384, NewEmisData!$D:$D, AT$2))</f>
        <v>5.1209115709399303E-2</v>
      </c>
      <c r="AU384" s="335">
        <f>$I384*IF($G384="Pickup", SUMIFS(NewEmisData!K:K, NewEmisData!$A:$A, "Pickup", NewEmisData!$B:$B, $A384, NewEmisData!$C:$C, $H384, NewEmisData!$D:$D, AU$2), SUMIFS(NewEmisData!K:K, NewEmisData!$A:$A, "LDV", NewEmisData!$B:$B, $A384, NewEmisData!$C:$C, $H384, NewEmisData!$D:$D, AU$2))</f>
        <v>5.1209067900781301E-2</v>
      </c>
      <c r="AV384" s="335">
        <f>$I384*IF($G384="Pickup", SUMIFS(NewEmisData!L:L, NewEmisData!$A:$A, "Pickup", NewEmisData!$B:$B, $A384, NewEmisData!$C:$C, $H384, NewEmisData!$D:$D, AV$2), SUMIFS(NewEmisData!L:L, NewEmisData!$A:$A, "LDV", NewEmisData!$B:$B, $A384, NewEmisData!$C:$C, $H384, NewEmisData!$D:$D, AV$2))</f>
        <v>5.1209026266060102E-2</v>
      </c>
      <c r="AW384" s="335">
        <f>$I384*IF($G384="Pickup", SUMIFS(NewEmisData!M:M, NewEmisData!$A:$A, "Pickup", NewEmisData!$B:$B, $A384, NewEmisData!$C:$C, $H384, NewEmisData!$D:$D, AW$2), SUMIFS(NewEmisData!M:M, NewEmisData!$A:$A, "LDV", NewEmisData!$B:$B, $A384, NewEmisData!$C:$C, $H384, NewEmisData!$D:$D, AW$2))</f>
        <v>5.1209026266060102E-2</v>
      </c>
      <c r="AX384" s="335">
        <v>2.3805319372350052E-2</v>
      </c>
      <c r="AY384" s="335">
        <f>$I384*IF($G384="Pickup", SUMIFS(NewEmisData!E:E, NewEmisData!$A:$A, "Pickup", NewEmisData!$B:$B, $A384, NewEmisData!$C:$C, $H384, NewEmisData!$D:$D, AY$2), SUMIFS(NewEmisData!E:E, NewEmisData!$A:$A, "LDV", NewEmisData!$B:$B, $A384, NewEmisData!$C:$C, $H384, NewEmisData!$D:$D, AY$2))</f>
        <v>6.66074097322524E-3</v>
      </c>
      <c r="AZ384" s="335">
        <f>$I384*IF($G384="Pickup", SUMIFS(NewEmisData!F:F, NewEmisData!$A:$A, "Pickup", NewEmisData!$B:$B, $A384, NewEmisData!$C:$C, $H384, NewEmisData!$D:$D, AZ$2), SUMIFS(NewEmisData!F:F, NewEmisData!$A:$A, "LDV", NewEmisData!$B:$B, $A384, NewEmisData!$C:$C, $H384, NewEmisData!$D:$D, AZ$2))</f>
        <v>6.66074097322524E-3</v>
      </c>
      <c r="BA384" s="335">
        <f>$I384*IF($G384="Pickup", SUMIFS(NewEmisData!G:G, NewEmisData!$A:$A, "Pickup", NewEmisData!$B:$B, $A384, NewEmisData!$C:$C, $H384, NewEmisData!$D:$D, BA$2), SUMIFS(NewEmisData!G:G, NewEmisData!$A:$A, "LDV", NewEmisData!$B:$B, $A384, NewEmisData!$C:$C, $H384, NewEmisData!$D:$D, BA$2))</f>
        <v>6.6607335748389796E-3</v>
      </c>
      <c r="BB384" s="335">
        <f>$I384*IF($G384="Pickup", SUMIFS(NewEmisData!H:H, NewEmisData!$A:$A, "Pickup", NewEmisData!$B:$B, $A384, NewEmisData!$C:$C, $H384, NewEmisData!$D:$D, BB$2), SUMIFS(NewEmisData!H:H, NewEmisData!$A:$A, "LDV", NewEmisData!$B:$B, $A384, NewEmisData!$C:$C, $H384, NewEmisData!$D:$D, BB$2))</f>
        <v>6.6607277974443701E-3</v>
      </c>
      <c r="BC384" s="335">
        <f>$I384*IF($G384="Pickup", SUMIFS(NewEmisData!I:I, NewEmisData!$A:$A, "Pickup", NewEmisData!$B:$B, $A384, NewEmisData!$C:$C, $H384, NewEmisData!$D:$D, BC$2), SUMIFS(NewEmisData!I:I, NewEmisData!$A:$A, "LDV", NewEmisData!$B:$B, $A384, NewEmisData!$C:$C, $H384, NewEmisData!$D:$D, BC$2))</f>
        <v>6.6607270180681398E-3</v>
      </c>
      <c r="BD384" s="335">
        <f>$I384*IF($G384="Pickup", SUMIFS(NewEmisData!J:J, NewEmisData!$A:$A, "Pickup", NewEmisData!$B:$B, $A384, NewEmisData!$C:$C, $H384, NewEmisData!$D:$D, BD$2), SUMIFS(NewEmisData!J:J, NewEmisData!$A:$A, "LDV", NewEmisData!$B:$B, $A384, NewEmisData!$C:$C, $H384, NewEmisData!$D:$D, BD$2))</f>
        <v>6.6607268966739396E-3</v>
      </c>
      <c r="BE384" s="335">
        <f>$I384*IF($G384="Pickup", SUMIFS(NewEmisData!K:K, NewEmisData!$A:$A, "Pickup", NewEmisData!$B:$B, $A384, NewEmisData!$C:$C, $H384, NewEmisData!$D:$D, BE$2), SUMIFS(NewEmisData!K:K, NewEmisData!$A:$A, "LDV", NewEmisData!$B:$B, $A384, NewEmisData!$C:$C, $H384, NewEmisData!$D:$D, BE$2))</f>
        <v>6.6607294451310698E-3</v>
      </c>
      <c r="BF384" s="335">
        <f>$I384*IF($G384="Pickup", SUMIFS(NewEmisData!L:L, NewEmisData!$A:$A, "Pickup", NewEmisData!$B:$B, $A384, NewEmisData!$C:$C, $H384, NewEmisData!$D:$D, BF$2), SUMIFS(NewEmisData!L:L, NewEmisData!$A:$A, "LDV", NewEmisData!$B:$B, $A384, NewEmisData!$C:$C, $H384, NewEmisData!$D:$D, BF$2))</f>
        <v>6.6607268071052902E-3</v>
      </c>
      <c r="BG384" s="335">
        <f>$I384*IF($G384="Pickup", SUMIFS(NewEmisData!M:M, NewEmisData!$A:$A, "Pickup", NewEmisData!$B:$B, $A384, NewEmisData!$C:$C, $H384, NewEmisData!$D:$D, BG$2), SUMIFS(NewEmisData!M:M, NewEmisData!$A:$A, "LDV", NewEmisData!$B:$B, $A384, NewEmisData!$C:$C, $H384, NewEmisData!$D:$D, BG$2))</f>
        <v>6.6607268071052902E-3</v>
      </c>
      <c r="BH384" s="335">
        <v>1.6506531515565108E-3</v>
      </c>
      <c r="BI384" s="335">
        <f>$I384*IF($G384="Pickup", SUMIFS(NewEmisData!E:E, NewEmisData!$A:$A, "Pickup", NewEmisData!$B:$B, $A384, NewEmisData!$C:$C, $H384, NewEmisData!$D:$D, BI$2), SUMIFS(NewEmisData!E:E, NewEmisData!$A:$A, "LDV", NewEmisData!$B:$B, $A384, NewEmisData!$C:$C, $H384, NewEmisData!$D:$D, BI$2))</f>
        <v>0</v>
      </c>
      <c r="BJ384" s="335">
        <f>$I384*IF($G384="Pickup", SUMIFS(NewEmisData!F:F, NewEmisData!$A:$A, "Pickup", NewEmisData!$B:$B, $A384, NewEmisData!$C:$C, $H384, NewEmisData!$D:$D, BJ$2), SUMIFS(NewEmisData!F:F, NewEmisData!$A:$A, "LDV", NewEmisData!$B:$B, $A384, NewEmisData!$C:$C, $H384, NewEmisData!$D:$D, BJ$2))</f>
        <v>0</v>
      </c>
      <c r="BK384" s="335">
        <f>$I384*IF($G384="Pickup", SUMIFS(NewEmisData!G:G, NewEmisData!$A:$A, "Pickup", NewEmisData!$B:$B, $A384, NewEmisData!$C:$C, $H384, NewEmisData!$D:$D, BK$2), SUMIFS(NewEmisData!G:G, NewEmisData!$A:$A, "LDV", NewEmisData!$B:$B, $A384, NewEmisData!$C:$C, $H384, NewEmisData!$D:$D, BK$2))</f>
        <v>0</v>
      </c>
      <c r="BL384" s="335">
        <f>$I384*IF($G384="Pickup", SUMIFS(NewEmisData!H:H, NewEmisData!$A:$A, "Pickup", NewEmisData!$B:$B, $A384, NewEmisData!$C:$C, $H384, NewEmisData!$D:$D, BL$2), SUMIFS(NewEmisData!H:H, NewEmisData!$A:$A, "LDV", NewEmisData!$B:$B, $A384, NewEmisData!$C:$C, $H384, NewEmisData!$D:$D, BL$2))</f>
        <v>0</v>
      </c>
      <c r="BM384" s="335">
        <f>$I384*IF($G384="Pickup", SUMIFS(NewEmisData!I:I, NewEmisData!$A:$A, "Pickup", NewEmisData!$B:$B, $A384, NewEmisData!$C:$C, $H384, NewEmisData!$D:$D, BM$2), SUMIFS(NewEmisData!I:I, NewEmisData!$A:$A, "LDV", NewEmisData!$B:$B, $A384, NewEmisData!$C:$C, $H384, NewEmisData!$D:$D, BM$2))</f>
        <v>0</v>
      </c>
      <c r="BN384" s="335">
        <f>$I384*IF($G384="Pickup", SUMIFS(NewEmisData!J:J, NewEmisData!$A:$A, "Pickup", NewEmisData!$B:$B, $A384, NewEmisData!$C:$C, $H384, NewEmisData!$D:$D, BN$2), SUMIFS(NewEmisData!J:J, NewEmisData!$A:$A, "LDV", NewEmisData!$B:$B, $A384, NewEmisData!$C:$C, $H384, NewEmisData!$D:$D, BN$2))</f>
        <v>0</v>
      </c>
      <c r="BO384" s="335">
        <f>$I384*IF($G384="Pickup", SUMIFS(NewEmisData!K:K, NewEmisData!$A:$A, "Pickup", NewEmisData!$B:$B, $A384, NewEmisData!$C:$C, $H384, NewEmisData!$D:$D, BO$2), SUMIFS(NewEmisData!K:K, NewEmisData!$A:$A, "LDV", NewEmisData!$B:$B, $A384, NewEmisData!$C:$C, $H384, NewEmisData!$D:$D, BO$2))</f>
        <v>0</v>
      </c>
      <c r="BP384" s="335">
        <f>$I384*IF($G384="Pickup", SUMIFS(NewEmisData!L:L, NewEmisData!$A:$A, "Pickup", NewEmisData!$B:$B, $A384, NewEmisData!$C:$C, $H384, NewEmisData!$D:$D, BP$2), SUMIFS(NewEmisData!L:L, NewEmisData!$A:$A, "LDV", NewEmisData!$B:$B, $A384, NewEmisData!$C:$C, $H384, NewEmisData!$D:$D, BP$2))</f>
        <v>0</v>
      </c>
      <c r="BQ384" s="335">
        <f>$I384*IF($G384="Pickup", SUMIFS(NewEmisData!M:M, NewEmisData!$A:$A, "Pickup", NewEmisData!$B:$B, $A384, NewEmisData!$C:$C, $H384, NewEmisData!$D:$D, BQ$2), SUMIFS(NewEmisData!M:M, NewEmisData!$A:$A, "LDV", NewEmisData!$B:$B, $A384, NewEmisData!$C:$C, $H384, NewEmisData!$D:$D, BQ$2))</f>
        <v>0</v>
      </c>
      <c r="BR384" s="335">
        <v>0</v>
      </c>
      <c r="BS384" s="335">
        <f>$I384*IF($G384="Pickup", SUMIFS(NewEmisData!E:E, NewEmisData!$A:$A, "Pickup", NewEmisData!$B:$B, $A384, NewEmisData!$C:$C, $H384, NewEmisData!$D:$D, BS$2), SUMIFS(NewEmisData!E:E, NewEmisData!$A:$A, "LDV", NewEmisData!$B:$B, $A384, NewEmisData!$C:$C, $H384, NewEmisData!$D:$D, BS$2))</f>
        <v>0</v>
      </c>
      <c r="BT384" s="335">
        <f>$I384*IF($G384="Pickup", SUMIFS(NewEmisData!F:F, NewEmisData!$A:$A, "Pickup", NewEmisData!$B:$B, $A384, NewEmisData!$C:$C, $H384, NewEmisData!$D:$D, BT$2), SUMIFS(NewEmisData!F:F, NewEmisData!$A:$A, "LDV", NewEmisData!$B:$B, $A384, NewEmisData!$C:$C, $H384, NewEmisData!$D:$D, BT$2))</f>
        <v>0</v>
      </c>
      <c r="BU384" s="335">
        <f>$I384*IF($G384="Pickup", SUMIFS(NewEmisData!G:G, NewEmisData!$A:$A, "Pickup", NewEmisData!$B:$B, $A384, NewEmisData!$C:$C, $H384, NewEmisData!$D:$D, BU$2), SUMIFS(NewEmisData!G:G, NewEmisData!$A:$A, "LDV", NewEmisData!$B:$B, $A384, NewEmisData!$C:$C, $H384, NewEmisData!$D:$D, BU$2))</f>
        <v>0</v>
      </c>
      <c r="BV384" s="335">
        <f>$I384*IF($G384="Pickup", SUMIFS(NewEmisData!H:H, NewEmisData!$A:$A, "Pickup", NewEmisData!$B:$B, $A384, NewEmisData!$C:$C, $H384, NewEmisData!$D:$D, BV$2), SUMIFS(NewEmisData!H:H, NewEmisData!$A:$A, "LDV", NewEmisData!$B:$B, $A384, NewEmisData!$C:$C, $H384, NewEmisData!$D:$D, BV$2))</f>
        <v>0</v>
      </c>
      <c r="BW384" s="335">
        <f>$I384*IF($G384="Pickup", SUMIFS(NewEmisData!I:I, NewEmisData!$A:$A, "Pickup", NewEmisData!$B:$B, $A384, NewEmisData!$C:$C, $H384, NewEmisData!$D:$D, BW$2), SUMIFS(NewEmisData!I:I, NewEmisData!$A:$A, "LDV", NewEmisData!$B:$B, $A384, NewEmisData!$C:$C, $H384, NewEmisData!$D:$D, BW$2))</f>
        <v>0</v>
      </c>
      <c r="BX384" s="335">
        <f>$I384*IF($G384="Pickup", SUMIFS(NewEmisData!J:J, NewEmisData!$A:$A, "Pickup", NewEmisData!$B:$B, $A384, NewEmisData!$C:$C, $H384, NewEmisData!$D:$D, BX$2), SUMIFS(NewEmisData!J:J, NewEmisData!$A:$A, "LDV", NewEmisData!$B:$B, $A384, NewEmisData!$C:$C, $H384, NewEmisData!$D:$D, BX$2))</f>
        <v>0</v>
      </c>
      <c r="BY384" s="335">
        <f>$I384*IF($G384="Pickup", SUMIFS(NewEmisData!K:K, NewEmisData!$A:$A, "Pickup", NewEmisData!$B:$B, $A384, NewEmisData!$C:$C, $H384, NewEmisData!$D:$D, BY$2), SUMIFS(NewEmisData!K:K, NewEmisData!$A:$A, "LDV", NewEmisData!$B:$B, $A384, NewEmisData!$C:$C, $H384, NewEmisData!$D:$D, BY$2))</f>
        <v>0</v>
      </c>
      <c r="BZ384" s="335">
        <f>$I384*IF($G384="Pickup", SUMIFS(NewEmisData!L:L, NewEmisData!$A:$A, "Pickup", NewEmisData!$B:$B, $A384, NewEmisData!$C:$C, $H384, NewEmisData!$D:$D, BZ$2), SUMIFS(NewEmisData!L:L, NewEmisData!$A:$A, "LDV", NewEmisData!$B:$B, $A384, NewEmisData!$C:$C, $H384, NewEmisData!$D:$D, BZ$2))</f>
        <v>0</v>
      </c>
      <c r="CA384" s="335">
        <f>$I384*IF($G384="Pickup", SUMIFS(NewEmisData!M:M, NewEmisData!$A:$A, "Pickup", NewEmisData!$B:$B, $A384, NewEmisData!$C:$C, $H384, NewEmisData!$D:$D, CA$2), SUMIFS(NewEmisData!M:M, NewEmisData!$A:$A, "LDV", NewEmisData!$B:$B, $A384, NewEmisData!$C:$C, $H384, NewEmisData!$D:$D, CA$2))</f>
        <v>0</v>
      </c>
      <c r="CB384" s="335">
        <v>0</v>
      </c>
      <c r="CC384" s="335">
        <f>$I384*IF($G384="Pickup", SUMIFS(NewEmisData!E:E, NewEmisData!$A:$A, "Pickup", NewEmisData!$B:$B, $A384, NewEmisData!$C:$C, $H384, NewEmisData!$D:$D, CC$2), SUMIFS(NewEmisData!E:E, NewEmisData!$A:$A, "LDV", NewEmisData!$B:$B, $A384, NewEmisData!$C:$C, $H384, NewEmisData!$D:$D, CC$2))</f>
        <v>0</v>
      </c>
      <c r="CD384" s="335">
        <f>$I384*IF($G384="Pickup", SUMIFS(NewEmisData!F:F, NewEmisData!$A:$A, "Pickup", NewEmisData!$B:$B, $A384, NewEmisData!$C:$C, $H384, NewEmisData!$D:$D, CD$2), SUMIFS(NewEmisData!F:F, NewEmisData!$A:$A, "LDV", NewEmisData!$B:$B, $A384, NewEmisData!$C:$C, $H384, NewEmisData!$D:$D, CD$2))</f>
        <v>0</v>
      </c>
      <c r="CE384" s="335">
        <f>$I384*IF($G384="Pickup", SUMIFS(NewEmisData!G:G, NewEmisData!$A:$A, "Pickup", NewEmisData!$B:$B, $A384, NewEmisData!$C:$C, $H384, NewEmisData!$D:$D, CE$2), SUMIFS(NewEmisData!G:G, NewEmisData!$A:$A, "LDV", NewEmisData!$B:$B, $A384, NewEmisData!$C:$C, $H384, NewEmisData!$D:$D, CE$2))</f>
        <v>0</v>
      </c>
      <c r="CF384" s="335">
        <f>$I384*IF($G384="Pickup", SUMIFS(NewEmisData!H:H, NewEmisData!$A:$A, "Pickup", NewEmisData!$B:$B, $A384, NewEmisData!$C:$C, $H384, NewEmisData!$D:$D, CF$2), SUMIFS(NewEmisData!H:H, NewEmisData!$A:$A, "LDV", NewEmisData!$B:$B, $A384, NewEmisData!$C:$C, $H384, NewEmisData!$D:$D, CF$2))</f>
        <v>0</v>
      </c>
      <c r="CG384" s="335">
        <f>$I384*IF($G384="Pickup", SUMIFS(NewEmisData!I:I, NewEmisData!$A:$A, "Pickup", NewEmisData!$B:$B, $A384, NewEmisData!$C:$C, $H384, NewEmisData!$D:$D, CG$2), SUMIFS(NewEmisData!I:I, NewEmisData!$A:$A, "LDV", NewEmisData!$B:$B, $A384, NewEmisData!$C:$C, $H384, NewEmisData!$D:$D, CG$2))</f>
        <v>0</v>
      </c>
      <c r="CH384" s="335">
        <f>$I384*IF($G384="Pickup", SUMIFS(NewEmisData!J:J, NewEmisData!$A:$A, "Pickup", NewEmisData!$B:$B, $A384, NewEmisData!$C:$C, $H384, NewEmisData!$D:$D, CH$2), SUMIFS(NewEmisData!J:J, NewEmisData!$A:$A, "LDV", NewEmisData!$B:$B, $A384, NewEmisData!$C:$C, $H384, NewEmisData!$D:$D, CH$2))</f>
        <v>0</v>
      </c>
      <c r="CI384" s="335">
        <f>$I384*IF($G384="Pickup", SUMIFS(NewEmisData!K:K, NewEmisData!$A:$A, "Pickup", NewEmisData!$B:$B, $A384, NewEmisData!$C:$C, $H384, NewEmisData!$D:$D, CI$2), SUMIFS(NewEmisData!K:K, NewEmisData!$A:$A, "LDV", NewEmisData!$B:$B, $A384, NewEmisData!$C:$C, $H384, NewEmisData!$D:$D, CI$2))</f>
        <v>0</v>
      </c>
      <c r="CJ384" s="335">
        <f>$I384*IF($G384="Pickup", SUMIFS(NewEmisData!L:L, NewEmisData!$A:$A, "Pickup", NewEmisData!$B:$B, $A384, NewEmisData!$C:$C, $H384, NewEmisData!$D:$D, CJ$2), SUMIFS(NewEmisData!L:L, NewEmisData!$A:$A, "LDV", NewEmisData!$B:$B, $A384, NewEmisData!$C:$C, $H384, NewEmisData!$D:$D, CJ$2))</f>
        <v>0</v>
      </c>
      <c r="CK384" s="335">
        <f>$I384*IF($G384="Pickup", SUMIFS(NewEmisData!M:M, NewEmisData!$A:$A, "Pickup", NewEmisData!$B:$B, $A384, NewEmisData!$C:$C, $H384, NewEmisData!$D:$D, CK$2), SUMIFS(NewEmisData!M:M, NewEmisData!$A:$A, "LDV", NewEmisData!$B:$B, $A384, NewEmisData!$C:$C, $H384, NewEmisData!$D:$D, CK$2))</f>
        <v>0</v>
      </c>
      <c r="CL384" s="335">
        <v>0</v>
      </c>
      <c r="CM384" s="335">
        <f>$I384*IF($G384="Pickup", SUMIFS(NewEmisData!E:E, NewEmisData!$A:$A, "Pickup", NewEmisData!$B:$B, $A384, NewEmisData!$C:$C, $H384, NewEmisData!$D:$D, CM$2), SUMIFS(NewEmisData!E:E, NewEmisData!$A:$A, "LDV", NewEmisData!$B:$B, $A384, NewEmisData!$C:$C, $H384, NewEmisData!$D:$D, CM$2))</f>
        <v>0</v>
      </c>
      <c r="CN384" s="335">
        <f>$I384*IF($G384="Pickup", SUMIFS(NewEmisData!F:F, NewEmisData!$A:$A, "Pickup", NewEmisData!$B:$B, $A384, NewEmisData!$C:$C, $H384, NewEmisData!$D:$D, CN$2), SUMIFS(NewEmisData!F:F, NewEmisData!$A:$A, "LDV", NewEmisData!$B:$B, $A384, NewEmisData!$C:$C, $H384, NewEmisData!$D:$D, CN$2))</f>
        <v>0</v>
      </c>
      <c r="CO384" s="335">
        <f>$I384*IF($G384="Pickup", SUMIFS(NewEmisData!G:G, NewEmisData!$A:$A, "Pickup", NewEmisData!$B:$B, $A384, NewEmisData!$C:$C, $H384, NewEmisData!$D:$D, CO$2), SUMIFS(NewEmisData!G:G, NewEmisData!$A:$A, "LDV", NewEmisData!$B:$B, $A384, NewEmisData!$C:$C, $H384, NewEmisData!$D:$D, CO$2))</f>
        <v>0</v>
      </c>
      <c r="CP384" s="335">
        <f>$I384*IF($G384="Pickup", SUMIFS(NewEmisData!H:H, NewEmisData!$A:$A, "Pickup", NewEmisData!$B:$B, $A384, NewEmisData!$C:$C, $H384, NewEmisData!$D:$D, CP$2), SUMIFS(NewEmisData!H:H, NewEmisData!$A:$A, "LDV", NewEmisData!$B:$B, $A384, NewEmisData!$C:$C, $H384, NewEmisData!$D:$D, CP$2))</f>
        <v>0</v>
      </c>
      <c r="CQ384" s="335">
        <f>$I384*IF($G384="Pickup", SUMIFS(NewEmisData!I:I, NewEmisData!$A:$A, "Pickup", NewEmisData!$B:$B, $A384, NewEmisData!$C:$C, $H384, NewEmisData!$D:$D, CQ$2), SUMIFS(NewEmisData!I:I, NewEmisData!$A:$A, "LDV", NewEmisData!$B:$B, $A384, NewEmisData!$C:$C, $H384, NewEmisData!$D:$D, CQ$2))</f>
        <v>0</v>
      </c>
      <c r="CR384" s="335">
        <f>$I384*IF($G384="Pickup", SUMIFS(NewEmisData!J:J, NewEmisData!$A:$A, "Pickup", NewEmisData!$B:$B, $A384, NewEmisData!$C:$C, $H384, NewEmisData!$D:$D, CR$2), SUMIFS(NewEmisData!J:J, NewEmisData!$A:$A, "LDV", NewEmisData!$B:$B, $A384, NewEmisData!$C:$C, $H384, NewEmisData!$D:$D, CR$2))</f>
        <v>0</v>
      </c>
      <c r="CS384" s="335">
        <f>$I384*IF($G384="Pickup", SUMIFS(NewEmisData!K:K, NewEmisData!$A:$A, "Pickup", NewEmisData!$B:$B, $A384, NewEmisData!$C:$C, $H384, NewEmisData!$D:$D, CS$2), SUMIFS(NewEmisData!K:K, NewEmisData!$A:$A, "LDV", NewEmisData!$B:$B, $A384, NewEmisData!$C:$C, $H384, NewEmisData!$D:$D, CS$2))</f>
        <v>0</v>
      </c>
      <c r="CT384" s="335">
        <f>$I384*IF($G384="Pickup", SUMIFS(NewEmisData!L:L, NewEmisData!$A:$A, "Pickup", NewEmisData!$B:$B, $A384, NewEmisData!$C:$C, $H384, NewEmisData!$D:$D, CT$2), SUMIFS(NewEmisData!L:L, NewEmisData!$A:$A, "LDV", NewEmisData!$B:$B, $A384, NewEmisData!$C:$C, $H384, NewEmisData!$D:$D, CT$2))</f>
        <v>0</v>
      </c>
      <c r="CU384" s="335">
        <f>$I384*IF($G384="Pickup", SUMIFS(NewEmisData!M:M, NewEmisData!$A:$A, "Pickup", NewEmisData!$B:$B, $A384, NewEmisData!$C:$C, $H384, NewEmisData!$D:$D, CU$2), SUMIFS(NewEmisData!M:M, NewEmisData!$A:$A, "LDV", NewEmisData!$B:$B, $A384, NewEmisData!$C:$C, $H384, NewEmisData!$D:$D, CU$2))</f>
        <v>0</v>
      </c>
      <c r="CV384" s="335">
        <v>0</v>
      </c>
      <c r="CW384" s="335">
        <v>0</v>
      </c>
      <c r="CX384" s="335">
        <v>0</v>
      </c>
      <c r="CY384" s="335">
        <v>0</v>
      </c>
      <c r="CZ384" s="335">
        <v>0</v>
      </c>
      <c r="DA384" s="335">
        <v>0</v>
      </c>
      <c r="DB384" s="335">
        <v>0</v>
      </c>
      <c r="DC384" s="335">
        <v>0</v>
      </c>
      <c r="DD384" s="335">
        <v>0</v>
      </c>
      <c r="DE384" s="335">
        <v>0</v>
      </c>
      <c r="DF384" s="335">
        <v>0</v>
      </c>
      <c r="DG384" s="335">
        <f>$I384*IF($G384="Pickup", SUMIFS(NewEmisData!E:E, NewEmisData!$A:$A, "Pickup", NewEmisData!$B:$B, $A384, NewEmisData!$C:$C, $H384, NewEmisData!$D:$D, DG$2), SUMIFS(NewEmisData!E:E, NewEmisData!$A:$A, "LDV", NewEmisData!$B:$B, $A384, NewEmisData!$C:$C, $H384, NewEmisData!$D:$D, DG$2))</f>
        <v>0</v>
      </c>
      <c r="DH384" s="335">
        <f>$I384*IF($G384="Pickup", SUMIFS(NewEmisData!F:F, NewEmisData!$A:$A, "Pickup", NewEmisData!$B:$B, $A384, NewEmisData!$C:$C, $H384, NewEmisData!$D:$D, DH$2), SUMIFS(NewEmisData!F:F, NewEmisData!$A:$A, "LDV", NewEmisData!$B:$B, $A384, NewEmisData!$C:$C, $H384, NewEmisData!$D:$D, DH$2))</f>
        <v>0</v>
      </c>
      <c r="DI384" s="335">
        <f>$I384*IF($G384="Pickup", SUMIFS(NewEmisData!G:G, NewEmisData!$A:$A, "Pickup", NewEmisData!$B:$B, $A384, NewEmisData!$C:$C, $H384, NewEmisData!$D:$D, DI$2), SUMIFS(NewEmisData!G:G, NewEmisData!$A:$A, "LDV", NewEmisData!$B:$B, $A384, NewEmisData!$C:$C, $H384, NewEmisData!$D:$D, DI$2))</f>
        <v>0</v>
      </c>
      <c r="DJ384" s="335">
        <f>$I384*IF($G384="Pickup", SUMIFS(NewEmisData!H:H, NewEmisData!$A:$A, "Pickup", NewEmisData!$B:$B, $A384, NewEmisData!$C:$C, $H384, NewEmisData!$D:$D, DJ$2), SUMIFS(NewEmisData!H:H, NewEmisData!$A:$A, "LDV", NewEmisData!$B:$B, $A384, NewEmisData!$C:$C, $H384, NewEmisData!$D:$D, DJ$2))</f>
        <v>0</v>
      </c>
      <c r="DK384" s="335">
        <f>$I384*IF($G384="Pickup", SUMIFS(NewEmisData!I:I, NewEmisData!$A:$A, "Pickup", NewEmisData!$B:$B, $A384, NewEmisData!$C:$C, $H384, NewEmisData!$D:$D, DK$2), SUMIFS(NewEmisData!I:I, NewEmisData!$A:$A, "LDV", NewEmisData!$B:$B, $A384, NewEmisData!$C:$C, $H384, NewEmisData!$D:$D, DK$2))</f>
        <v>0</v>
      </c>
      <c r="DL384" s="335">
        <f>$I384*IF($G384="Pickup", SUMIFS(NewEmisData!J:J, NewEmisData!$A:$A, "Pickup", NewEmisData!$B:$B, $A384, NewEmisData!$C:$C, $H384, NewEmisData!$D:$D, DL$2), SUMIFS(NewEmisData!J:J, NewEmisData!$A:$A, "LDV", NewEmisData!$B:$B, $A384, NewEmisData!$C:$C, $H384, NewEmisData!$D:$D, DL$2))</f>
        <v>0</v>
      </c>
      <c r="DM384" s="335">
        <f>$I384*IF($G384="Pickup", SUMIFS(NewEmisData!K:K, NewEmisData!$A:$A, "Pickup", NewEmisData!$B:$B, $A384, NewEmisData!$C:$C, $H384, NewEmisData!$D:$D, DM$2), SUMIFS(NewEmisData!K:K, NewEmisData!$A:$A, "LDV", NewEmisData!$B:$B, $A384, NewEmisData!$C:$C, $H384, NewEmisData!$D:$D, DM$2))</f>
        <v>0</v>
      </c>
      <c r="DN384" s="335">
        <f>$I384*IF($G384="Pickup", SUMIFS(NewEmisData!L:L, NewEmisData!$A:$A, "Pickup", NewEmisData!$B:$B, $A384, NewEmisData!$C:$C, $H384, NewEmisData!$D:$D, DN$2), SUMIFS(NewEmisData!L:L, NewEmisData!$A:$A, "LDV", NewEmisData!$B:$B, $A384, NewEmisData!$C:$C, $H384, NewEmisData!$D:$D, DN$2))</f>
        <v>0</v>
      </c>
      <c r="DO384" s="335">
        <f>$I384*IF($G384="Pickup", SUMIFS(NewEmisData!M:M, NewEmisData!$A:$A, "Pickup", NewEmisData!$B:$B, $A384, NewEmisData!$C:$C, $H384, NewEmisData!$D:$D, DO$2), SUMIFS(NewEmisData!M:M, NewEmisData!$A:$A, "LDV", NewEmisData!$B:$B, $A384, NewEmisData!$C:$C, $H384, NewEmisData!$D:$D, DO$2))</f>
        <v>0</v>
      </c>
      <c r="DP384" s="335">
        <v>0</v>
      </c>
      <c r="DQ384" s="335">
        <f>$I384*IF($G384="Pickup", SUMIFS(NewEmisData!E:E, NewEmisData!$A:$A, "Pickup", NewEmisData!$B:$B, $A384, NewEmisData!$C:$C, $H384, NewEmisData!$D:$D, DQ$2), SUMIFS(NewEmisData!E:E, NewEmisData!$A:$A, "LDV", NewEmisData!$B:$B, $A384, NewEmisData!$C:$C, $H384, NewEmisData!$D:$D, DQ$2))</f>
        <v>0</v>
      </c>
      <c r="DR384" s="335">
        <f>$I384*IF($G384="Pickup", SUMIFS(NewEmisData!F:F, NewEmisData!$A:$A, "Pickup", NewEmisData!$B:$B, $A384, NewEmisData!$C:$C, $H384, NewEmisData!$D:$D, DR$2), SUMIFS(NewEmisData!F:F, NewEmisData!$A:$A, "LDV", NewEmisData!$B:$B, $A384, NewEmisData!$C:$C, $H384, NewEmisData!$D:$D, DR$2))</f>
        <v>0</v>
      </c>
      <c r="DS384" s="335">
        <f>$I384*IF($G384="Pickup", SUMIFS(NewEmisData!G:G, NewEmisData!$A:$A, "Pickup", NewEmisData!$B:$B, $A384, NewEmisData!$C:$C, $H384, NewEmisData!$D:$D, DS$2), SUMIFS(NewEmisData!G:G, NewEmisData!$A:$A, "LDV", NewEmisData!$B:$B, $A384, NewEmisData!$C:$C, $H384, NewEmisData!$D:$D, DS$2))</f>
        <v>0</v>
      </c>
      <c r="DT384" s="335">
        <f>$I384*IF($G384="Pickup", SUMIFS(NewEmisData!H:H, NewEmisData!$A:$A, "Pickup", NewEmisData!$B:$B, $A384, NewEmisData!$C:$C, $H384, NewEmisData!$D:$D, DT$2), SUMIFS(NewEmisData!H:H, NewEmisData!$A:$A, "LDV", NewEmisData!$B:$B, $A384, NewEmisData!$C:$C, $H384, NewEmisData!$D:$D, DT$2))</f>
        <v>0</v>
      </c>
      <c r="DU384" s="335">
        <f>$I384*IF($G384="Pickup", SUMIFS(NewEmisData!I:I, NewEmisData!$A:$A, "Pickup", NewEmisData!$B:$B, $A384, NewEmisData!$C:$C, $H384, NewEmisData!$D:$D, DU$2), SUMIFS(NewEmisData!I:I, NewEmisData!$A:$A, "LDV", NewEmisData!$B:$B, $A384, NewEmisData!$C:$C, $H384, NewEmisData!$D:$D, DU$2))</f>
        <v>0</v>
      </c>
      <c r="DV384" s="335">
        <f>$I384*IF($G384="Pickup", SUMIFS(NewEmisData!J:J, NewEmisData!$A:$A, "Pickup", NewEmisData!$B:$B, $A384, NewEmisData!$C:$C, $H384, NewEmisData!$D:$D, DV$2), SUMIFS(NewEmisData!J:J, NewEmisData!$A:$A, "LDV", NewEmisData!$B:$B, $A384, NewEmisData!$C:$C, $H384, NewEmisData!$D:$D, DV$2))</f>
        <v>0</v>
      </c>
      <c r="DW384" s="335">
        <f>$I384*IF($G384="Pickup", SUMIFS(NewEmisData!K:K, NewEmisData!$A:$A, "Pickup", NewEmisData!$B:$B, $A384, NewEmisData!$C:$C, $H384, NewEmisData!$D:$D, DW$2), SUMIFS(NewEmisData!K:K, NewEmisData!$A:$A, "LDV", NewEmisData!$B:$B, $A384, NewEmisData!$C:$C, $H384, NewEmisData!$D:$D, DW$2))</f>
        <v>0</v>
      </c>
      <c r="DX384" s="335">
        <f>$I384*IF($G384="Pickup", SUMIFS(NewEmisData!L:L, NewEmisData!$A:$A, "Pickup", NewEmisData!$B:$B, $A384, NewEmisData!$C:$C, $H384, NewEmisData!$D:$D, DX$2), SUMIFS(NewEmisData!L:L, NewEmisData!$A:$A, "LDV", NewEmisData!$B:$B, $A384, NewEmisData!$C:$C, $H384, NewEmisData!$D:$D, DX$2))</f>
        <v>0</v>
      </c>
      <c r="DY384" s="335">
        <f>$I384*IF($G384="Pickup", SUMIFS(NewEmisData!M:M, NewEmisData!$A:$A, "Pickup", NewEmisData!$B:$B, $A384, NewEmisData!$C:$C, $H384, NewEmisData!$D:$D, DY$2), SUMIFS(NewEmisData!M:M, NewEmisData!$A:$A, "LDV", NewEmisData!$B:$B, $A384, NewEmisData!$C:$C, $H384, NewEmisData!$D:$D, DY$2))</f>
        <v>0</v>
      </c>
      <c r="DZ384" s="335">
        <v>0</v>
      </c>
      <c r="EA384" s="335">
        <f t="shared" si="658"/>
        <v>0</v>
      </c>
      <c r="EB384" s="335">
        <f t="shared" si="659"/>
        <v>0</v>
      </c>
      <c r="EC384" s="335">
        <f t="shared" si="660"/>
        <v>0</v>
      </c>
      <c r="ED384" s="335">
        <f t="shared" si="661"/>
        <v>0</v>
      </c>
      <c r="EE384" s="335">
        <f t="shared" si="662"/>
        <v>0</v>
      </c>
      <c r="EF384" s="335">
        <f t="shared" si="663"/>
        <v>0</v>
      </c>
      <c r="EG384" s="335">
        <f t="shared" si="664"/>
        <v>0</v>
      </c>
      <c r="EH384" s="335">
        <f t="shared" si="665"/>
        <v>0</v>
      </c>
      <c r="EI384" s="335">
        <f t="shared" si="666"/>
        <v>0</v>
      </c>
      <c r="EJ384" s="335">
        <f t="shared" si="667"/>
        <v>0</v>
      </c>
      <c r="EK384" s="335">
        <f t="shared" si="668"/>
        <v>0</v>
      </c>
      <c r="EL384" s="335">
        <f t="shared" si="669"/>
        <v>0</v>
      </c>
      <c r="EM384" s="335">
        <f t="shared" si="670"/>
        <v>0</v>
      </c>
      <c r="EN384" s="335">
        <f t="shared" si="671"/>
        <v>0</v>
      </c>
      <c r="EO384" s="335">
        <f t="shared" si="672"/>
        <v>0</v>
      </c>
      <c r="EP384" s="335">
        <f t="shared" si="673"/>
        <v>0</v>
      </c>
      <c r="EQ384" s="335">
        <f t="shared" si="674"/>
        <v>0</v>
      </c>
      <c r="ER384" s="335">
        <f t="shared" si="675"/>
        <v>0</v>
      </c>
      <c r="ES384" s="335">
        <f t="shared" si="676"/>
        <v>0</v>
      </c>
      <c r="ET384" s="335">
        <f t="shared" si="677"/>
        <v>0</v>
      </c>
      <c r="EU384" s="335">
        <f t="shared" si="678"/>
        <v>0</v>
      </c>
      <c r="EV384" s="335">
        <f t="shared" si="679"/>
        <v>0</v>
      </c>
      <c r="EW384" s="335">
        <f t="shared" si="680"/>
        <v>0</v>
      </c>
      <c r="EX384" s="335">
        <f t="shared" si="681"/>
        <v>0</v>
      </c>
      <c r="EY384" s="335">
        <f t="shared" si="682"/>
        <v>0</v>
      </c>
      <c r="EZ384" s="335">
        <f t="shared" si="683"/>
        <v>0</v>
      </c>
      <c r="FA384" s="335">
        <f t="shared" si="684"/>
        <v>0</v>
      </c>
      <c r="FB384" s="335">
        <f t="shared" si="685"/>
        <v>0</v>
      </c>
      <c r="FC384" s="335">
        <f t="shared" si="686"/>
        <v>0</v>
      </c>
      <c r="FD384" s="335">
        <f t="shared" si="687"/>
        <v>0</v>
      </c>
      <c r="FE384" s="335">
        <f t="shared" si="688"/>
        <v>5.12091740678495E-2</v>
      </c>
      <c r="FF384" s="335">
        <f t="shared" si="689"/>
        <v>5.12091740678495E-2</v>
      </c>
      <c r="FG384" s="335">
        <f t="shared" si="690"/>
        <v>5.1209105995627897E-2</v>
      </c>
      <c r="FH384" s="335">
        <f t="shared" si="691"/>
        <v>5.1209106574509597E-2</v>
      </c>
      <c r="FI384" s="335">
        <f t="shared" si="692"/>
        <v>5.1209011120713299E-2</v>
      </c>
      <c r="FJ384" s="335">
        <f t="shared" si="693"/>
        <v>5.1209115709399303E-2</v>
      </c>
      <c r="FK384" s="335">
        <f t="shared" si="694"/>
        <v>5.1209067900781301E-2</v>
      </c>
      <c r="FL384" s="335">
        <f t="shared" si="695"/>
        <v>5.1209026266060102E-2</v>
      </c>
      <c r="FM384" s="335">
        <f t="shared" si="696"/>
        <v>5.1209026266060102E-2</v>
      </c>
      <c r="FN384" s="335">
        <f t="shared" si="697"/>
        <v>2.3805319372350052E-2</v>
      </c>
      <c r="FO384" s="335">
        <f t="shared" si="698"/>
        <v>6.66074097322524E-3</v>
      </c>
      <c r="FP384" s="335">
        <f t="shared" si="699"/>
        <v>6.66074097322524E-3</v>
      </c>
      <c r="FQ384" s="335">
        <f t="shared" si="700"/>
        <v>6.6607335748389796E-3</v>
      </c>
      <c r="FR384" s="335">
        <f t="shared" si="701"/>
        <v>6.6607277974443701E-3</v>
      </c>
      <c r="FS384" s="335">
        <f t="shared" si="702"/>
        <v>6.6607270180681398E-3</v>
      </c>
      <c r="FT384" s="335">
        <f t="shared" si="703"/>
        <v>6.6607268966739396E-3</v>
      </c>
      <c r="FU384" s="335">
        <f t="shared" si="704"/>
        <v>6.6607294451310698E-3</v>
      </c>
      <c r="FV384" s="335">
        <f t="shared" si="705"/>
        <v>6.6607268071052902E-3</v>
      </c>
      <c r="FW384" s="335">
        <f t="shared" si="706"/>
        <v>6.6607268071052902E-3</v>
      </c>
      <c r="FX384" s="335">
        <f t="shared" si="707"/>
        <v>1.6506531515565108E-3</v>
      </c>
    </row>
    <row r="385" spans="1:180" x14ac:dyDescent="0.2">
      <c r="A385" s="305" t="str">
        <f>IF(LEFT(TRIM(TechData_All!AJ14),1)="*", _xlfn.CONCAT("*","R2"), "R2")</f>
        <v>R2</v>
      </c>
      <c r="B385" s="305" t="str">
        <f>TechData_All!A14</f>
        <v>TLCELC200</v>
      </c>
      <c r="C385" s="305" t="str">
        <f>TechData_All!C14</f>
        <v>TL.ELC.C.ELC200</v>
      </c>
      <c r="D385" s="301" t="str">
        <f>TechData_All!D14</f>
        <v>bn-vmt, bn-vmt/a</v>
      </c>
      <c r="E385" s="301" t="str">
        <f>TechData_All!E14</f>
        <v>TRNELC</v>
      </c>
      <c r="F385" s="301" t="str">
        <f>TechData_All!F14</f>
        <v>TL</v>
      </c>
      <c r="G385" s="315" t="s">
        <v>815</v>
      </c>
      <c r="H385" s="315" t="s">
        <v>36</v>
      </c>
      <c r="I385" s="315">
        <v>1</v>
      </c>
      <c r="J385" s="315" t="str">
        <f t="shared" si="708"/>
        <v>Compact car-ELC</v>
      </c>
      <c r="K385" s="335">
        <f>$I385*IF($G385="Pickup", SUMIFS(NewEmisData!E:E, NewEmisData!$A:$A, "Pickup", NewEmisData!$B:$B, $A385, NewEmisData!$C:$C, $H385, NewEmisData!$D:$D, K$2), SUMIFS(NewEmisData!E:E, NewEmisData!$A:$A, "LDV", NewEmisData!$B:$B, $A385, NewEmisData!$C:$C, $H385, NewEmisData!$D:$D, K$2))</f>
        <v>0</v>
      </c>
      <c r="L385" s="335">
        <f>$I385*IF($G385="Pickup", SUMIFS(NewEmisData!F:F, NewEmisData!$A:$A, "Pickup", NewEmisData!$B:$B, $A385, NewEmisData!$C:$C, $H385, NewEmisData!$D:$D, L$2), SUMIFS(NewEmisData!F:F, NewEmisData!$A:$A, "LDV", NewEmisData!$B:$B, $A385, NewEmisData!$C:$C, $H385, NewEmisData!$D:$D, L$2))</f>
        <v>0</v>
      </c>
      <c r="M385" s="335">
        <f>$I385*IF($G385="Pickup", SUMIFS(NewEmisData!G:G, NewEmisData!$A:$A, "Pickup", NewEmisData!$B:$B, $A385, NewEmisData!$C:$C, $H385, NewEmisData!$D:$D, M$2), SUMIFS(NewEmisData!G:G, NewEmisData!$A:$A, "LDV", NewEmisData!$B:$B, $A385, NewEmisData!$C:$C, $H385, NewEmisData!$D:$D, M$2))</f>
        <v>0</v>
      </c>
      <c r="N385" s="335">
        <f>$I385*IF($G385="Pickup", SUMIFS(NewEmisData!H:H, NewEmisData!$A:$A, "Pickup", NewEmisData!$B:$B, $A385, NewEmisData!$C:$C, $H385, NewEmisData!$D:$D, N$2), SUMIFS(NewEmisData!H:H, NewEmisData!$A:$A, "LDV", NewEmisData!$B:$B, $A385, NewEmisData!$C:$C, $H385, NewEmisData!$D:$D, N$2))</f>
        <v>0</v>
      </c>
      <c r="O385" s="335">
        <f>$I385*IF($G385="Pickup", SUMIFS(NewEmisData!I:I, NewEmisData!$A:$A, "Pickup", NewEmisData!$B:$B, $A385, NewEmisData!$C:$C, $H385, NewEmisData!$D:$D, O$2), SUMIFS(NewEmisData!I:I, NewEmisData!$A:$A, "LDV", NewEmisData!$B:$B, $A385, NewEmisData!$C:$C, $H385, NewEmisData!$D:$D, O$2))</f>
        <v>0</v>
      </c>
      <c r="P385" s="335">
        <f>$I385*IF($G385="Pickup", SUMIFS(NewEmisData!J:J, NewEmisData!$A:$A, "Pickup", NewEmisData!$B:$B, $A385, NewEmisData!$C:$C, $H385, NewEmisData!$D:$D, P$2), SUMIFS(NewEmisData!J:J, NewEmisData!$A:$A, "LDV", NewEmisData!$B:$B, $A385, NewEmisData!$C:$C, $H385, NewEmisData!$D:$D, P$2))</f>
        <v>0</v>
      </c>
      <c r="Q385" s="335">
        <f>$I385*IF($G385="Pickup", SUMIFS(NewEmisData!K:K, NewEmisData!$A:$A, "Pickup", NewEmisData!$B:$B, $A385, NewEmisData!$C:$C, $H385, NewEmisData!$D:$D, Q$2), SUMIFS(NewEmisData!K:K, NewEmisData!$A:$A, "LDV", NewEmisData!$B:$B, $A385, NewEmisData!$C:$C, $H385, NewEmisData!$D:$D, Q$2))</f>
        <v>0</v>
      </c>
      <c r="R385" s="335">
        <f>$I385*IF($G385="Pickup", SUMIFS(NewEmisData!L:L, NewEmisData!$A:$A, "Pickup", NewEmisData!$B:$B, $A385, NewEmisData!$C:$C, $H385, NewEmisData!$D:$D, R$2), SUMIFS(NewEmisData!L:L, NewEmisData!$A:$A, "LDV", NewEmisData!$B:$B, $A385, NewEmisData!$C:$C, $H385, NewEmisData!$D:$D, R$2))</f>
        <v>0</v>
      </c>
      <c r="S385" s="335">
        <f>$I385*IF($G385="Pickup", SUMIFS(NewEmisData!M:M, NewEmisData!$A:$A, "Pickup", NewEmisData!$B:$B, $A385, NewEmisData!$C:$C, $H385, NewEmisData!$D:$D, S$2), SUMIFS(NewEmisData!M:M, NewEmisData!$A:$A, "LDV", NewEmisData!$B:$B, $A385, NewEmisData!$C:$C, $H385, NewEmisData!$D:$D, S$2))</f>
        <v>0</v>
      </c>
      <c r="T385" s="335">
        <v>0</v>
      </c>
      <c r="U385" s="335">
        <f>$I385*IF($G385="Pickup", SUMIFS(NewEmisData!E:E, NewEmisData!$A:$A, "Pickup", NewEmisData!$B:$B, $A385, NewEmisData!$C:$C, $H385, NewEmisData!$D:$D, U$2), SUMIFS(NewEmisData!E:E, NewEmisData!$A:$A, "LDV", NewEmisData!$B:$B, $A385, NewEmisData!$C:$C, $H385, NewEmisData!$D:$D, U$2))</f>
        <v>0</v>
      </c>
      <c r="V385" s="335">
        <f>$I385*IF($G385="Pickup", SUMIFS(NewEmisData!F:F, NewEmisData!$A:$A, "Pickup", NewEmisData!$B:$B, $A385, NewEmisData!$C:$C, $H385, NewEmisData!$D:$D, V$2), SUMIFS(NewEmisData!F:F, NewEmisData!$A:$A, "LDV", NewEmisData!$B:$B, $A385, NewEmisData!$C:$C, $H385, NewEmisData!$D:$D, V$2))</f>
        <v>0</v>
      </c>
      <c r="W385" s="335">
        <f>$I385*IF($G385="Pickup", SUMIFS(NewEmisData!G:G, NewEmisData!$A:$A, "Pickup", NewEmisData!$B:$B, $A385, NewEmisData!$C:$C, $H385, NewEmisData!$D:$D, W$2), SUMIFS(NewEmisData!G:G, NewEmisData!$A:$A, "LDV", NewEmisData!$B:$B, $A385, NewEmisData!$C:$C, $H385, NewEmisData!$D:$D, W$2))</f>
        <v>0</v>
      </c>
      <c r="X385" s="335">
        <f>$I385*IF($G385="Pickup", SUMIFS(NewEmisData!H:H, NewEmisData!$A:$A, "Pickup", NewEmisData!$B:$B, $A385, NewEmisData!$C:$C, $H385, NewEmisData!$D:$D, X$2), SUMIFS(NewEmisData!H:H, NewEmisData!$A:$A, "LDV", NewEmisData!$B:$B, $A385, NewEmisData!$C:$C, $H385, NewEmisData!$D:$D, X$2))</f>
        <v>0</v>
      </c>
      <c r="Y385" s="335">
        <f>$I385*IF($G385="Pickup", SUMIFS(NewEmisData!I:I, NewEmisData!$A:$A, "Pickup", NewEmisData!$B:$B, $A385, NewEmisData!$C:$C, $H385, NewEmisData!$D:$D, Y$2), SUMIFS(NewEmisData!I:I, NewEmisData!$A:$A, "LDV", NewEmisData!$B:$B, $A385, NewEmisData!$C:$C, $H385, NewEmisData!$D:$D, Y$2))</f>
        <v>0</v>
      </c>
      <c r="Z385" s="335">
        <f>$I385*IF($G385="Pickup", SUMIFS(NewEmisData!J:J, NewEmisData!$A:$A, "Pickup", NewEmisData!$B:$B, $A385, NewEmisData!$C:$C, $H385, NewEmisData!$D:$D, Z$2), SUMIFS(NewEmisData!J:J, NewEmisData!$A:$A, "LDV", NewEmisData!$B:$B, $A385, NewEmisData!$C:$C, $H385, NewEmisData!$D:$D, Z$2))</f>
        <v>0</v>
      </c>
      <c r="AA385" s="335">
        <f>$I385*IF($G385="Pickup", SUMIFS(NewEmisData!K:K, NewEmisData!$A:$A, "Pickup", NewEmisData!$B:$B, $A385, NewEmisData!$C:$C, $H385, NewEmisData!$D:$D, AA$2), SUMIFS(NewEmisData!K:K, NewEmisData!$A:$A, "LDV", NewEmisData!$B:$B, $A385, NewEmisData!$C:$C, $H385, NewEmisData!$D:$D, AA$2))</f>
        <v>0</v>
      </c>
      <c r="AB385" s="335">
        <f>$I385*IF($G385="Pickup", SUMIFS(NewEmisData!L:L, NewEmisData!$A:$A, "Pickup", NewEmisData!$B:$B, $A385, NewEmisData!$C:$C, $H385, NewEmisData!$D:$D, AB$2), SUMIFS(NewEmisData!L:L, NewEmisData!$A:$A, "LDV", NewEmisData!$B:$B, $A385, NewEmisData!$C:$C, $H385, NewEmisData!$D:$D, AB$2))</f>
        <v>0</v>
      </c>
      <c r="AC385" s="335">
        <f>$I385*IF($G385="Pickup", SUMIFS(NewEmisData!M:M, NewEmisData!$A:$A, "Pickup", NewEmisData!$B:$B, $A385, NewEmisData!$C:$C, $H385, NewEmisData!$D:$D, AC$2), SUMIFS(NewEmisData!M:M, NewEmisData!$A:$A, "LDV", NewEmisData!$B:$B, $A385, NewEmisData!$C:$C, $H385, NewEmisData!$D:$D, AC$2))</f>
        <v>0</v>
      </c>
      <c r="AD385" s="335">
        <v>0</v>
      </c>
      <c r="AE385" s="335">
        <f>$I385*IF($G385="Pickup", SUMIFS(NewEmisData!E:E, NewEmisData!$A:$A, "Pickup", NewEmisData!$B:$B, $A385, NewEmisData!$C:$C, $H385, NewEmisData!$D:$D, AE$2), SUMIFS(NewEmisData!E:E, NewEmisData!$A:$A, "LDV", NewEmisData!$B:$B, $A385, NewEmisData!$C:$C, $H385, NewEmisData!$D:$D, AE$2))</f>
        <v>0</v>
      </c>
      <c r="AF385" s="335">
        <f>$I385*IF($G385="Pickup", SUMIFS(NewEmisData!F:F, NewEmisData!$A:$A, "Pickup", NewEmisData!$B:$B, $A385, NewEmisData!$C:$C, $H385, NewEmisData!$D:$D, AF$2), SUMIFS(NewEmisData!F:F, NewEmisData!$A:$A, "LDV", NewEmisData!$B:$B, $A385, NewEmisData!$C:$C, $H385, NewEmisData!$D:$D, AF$2))</f>
        <v>0</v>
      </c>
      <c r="AG385" s="335">
        <f>$I385*IF($G385="Pickup", SUMIFS(NewEmisData!G:G, NewEmisData!$A:$A, "Pickup", NewEmisData!$B:$B, $A385, NewEmisData!$C:$C, $H385, NewEmisData!$D:$D, AG$2), SUMIFS(NewEmisData!G:G, NewEmisData!$A:$A, "LDV", NewEmisData!$B:$B, $A385, NewEmisData!$C:$C, $H385, NewEmisData!$D:$D, AG$2))</f>
        <v>0</v>
      </c>
      <c r="AH385" s="335">
        <f>$I385*IF($G385="Pickup", SUMIFS(NewEmisData!H:H, NewEmisData!$A:$A, "Pickup", NewEmisData!$B:$B, $A385, NewEmisData!$C:$C, $H385, NewEmisData!$D:$D, AH$2), SUMIFS(NewEmisData!H:H, NewEmisData!$A:$A, "LDV", NewEmisData!$B:$B, $A385, NewEmisData!$C:$C, $H385, NewEmisData!$D:$D, AH$2))</f>
        <v>0</v>
      </c>
      <c r="AI385" s="335">
        <f>$I385*IF($G385="Pickup", SUMIFS(NewEmisData!I:I, NewEmisData!$A:$A, "Pickup", NewEmisData!$B:$B, $A385, NewEmisData!$C:$C, $H385, NewEmisData!$D:$D, AI$2), SUMIFS(NewEmisData!I:I, NewEmisData!$A:$A, "LDV", NewEmisData!$B:$B, $A385, NewEmisData!$C:$C, $H385, NewEmisData!$D:$D, AI$2))</f>
        <v>0</v>
      </c>
      <c r="AJ385" s="335">
        <f>$I385*IF($G385="Pickup", SUMIFS(NewEmisData!J:J, NewEmisData!$A:$A, "Pickup", NewEmisData!$B:$B, $A385, NewEmisData!$C:$C, $H385, NewEmisData!$D:$D, AJ$2), SUMIFS(NewEmisData!J:J, NewEmisData!$A:$A, "LDV", NewEmisData!$B:$B, $A385, NewEmisData!$C:$C, $H385, NewEmisData!$D:$D, AJ$2))</f>
        <v>0</v>
      </c>
      <c r="AK385" s="335">
        <f>$I385*IF($G385="Pickup", SUMIFS(NewEmisData!K:K, NewEmisData!$A:$A, "Pickup", NewEmisData!$B:$B, $A385, NewEmisData!$C:$C, $H385, NewEmisData!$D:$D, AK$2), SUMIFS(NewEmisData!K:K, NewEmisData!$A:$A, "LDV", NewEmisData!$B:$B, $A385, NewEmisData!$C:$C, $H385, NewEmisData!$D:$D, AK$2))</f>
        <v>0</v>
      </c>
      <c r="AL385" s="335">
        <f>$I385*IF($G385="Pickup", SUMIFS(NewEmisData!L:L, NewEmisData!$A:$A, "Pickup", NewEmisData!$B:$B, $A385, NewEmisData!$C:$C, $H385, NewEmisData!$D:$D, AL$2), SUMIFS(NewEmisData!L:L, NewEmisData!$A:$A, "LDV", NewEmisData!$B:$B, $A385, NewEmisData!$C:$C, $H385, NewEmisData!$D:$D, AL$2))</f>
        <v>0</v>
      </c>
      <c r="AM385" s="335">
        <f>$I385*IF($G385="Pickup", SUMIFS(NewEmisData!M:M, NewEmisData!$A:$A, "Pickup", NewEmisData!$B:$B, $A385, NewEmisData!$C:$C, $H385, NewEmisData!$D:$D, AM$2), SUMIFS(NewEmisData!M:M, NewEmisData!$A:$A, "LDV", NewEmisData!$B:$B, $A385, NewEmisData!$C:$C, $H385, NewEmisData!$D:$D, AM$2))</f>
        <v>0</v>
      </c>
      <c r="AN385" s="335">
        <v>0</v>
      </c>
      <c r="AO385" s="335">
        <f>$I385*IF($G385="Pickup", SUMIFS(NewEmisData!E:E, NewEmisData!$A:$A, "Pickup", NewEmisData!$B:$B, $A385, NewEmisData!$C:$C, $H385, NewEmisData!$D:$D, AO$2), SUMIFS(NewEmisData!E:E, NewEmisData!$A:$A, "LDV", NewEmisData!$B:$B, $A385, NewEmisData!$C:$C, $H385, NewEmisData!$D:$D, AO$2))</f>
        <v>7.3243110221385299E-2</v>
      </c>
      <c r="AP385" s="335">
        <f>$I385*IF($G385="Pickup", SUMIFS(NewEmisData!F:F, NewEmisData!$A:$A, "Pickup", NewEmisData!$B:$B, $A385, NewEmisData!$C:$C, $H385, NewEmisData!$D:$D, AP$2), SUMIFS(NewEmisData!F:F, NewEmisData!$A:$A, "LDV", NewEmisData!$B:$B, $A385, NewEmisData!$C:$C, $H385, NewEmisData!$D:$D, AP$2))</f>
        <v>7.3243110221385299E-2</v>
      </c>
      <c r="AQ385" s="335">
        <f>$I385*IF($G385="Pickup", SUMIFS(NewEmisData!G:G, NewEmisData!$A:$A, "Pickup", NewEmisData!$B:$B, $A385, NewEmisData!$C:$C, $H385, NewEmisData!$D:$D, AQ$2), SUMIFS(NewEmisData!G:G, NewEmisData!$A:$A, "LDV", NewEmisData!$B:$B, $A385, NewEmisData!$C:$C, $H385, NewEmisData!$D:$D, AQ$2))</f>
        <v>7.32430660863298E-2</v>
      </c>
      <c r="AR385" s="335">
        <f>$I385*IF($G385="Pickup", SUMIFS(NewEmisData!H:H, NewEmisData!$A:$A, "Pickup", NewEmisData!$B:$B, $A385, NewEmisData!$C:$C, $H385, NewEmisData!$D:$D, AR$2), SUMIFS(NewEmisData!H:H, NewEmisData!$A:$A, "LDV", NewEmisData!$B:$B, $A385, NewEmisData!$C:$C, $H385, NewEmisData!$D:$D, AR$2))</f>
        <v>7.3243157465552503E-2</v>
      </c>
      <c r="AS385" s="335">
        <f>$I385*IF($G385="Pickup", SUMIFS(NewEmisData!I:I, NewEmisData!$A:$A, "Pickup", NewEmisData!$B:$B, $A385, NewEmisData!$C:$C, $H385, NewEmisData!$D:$D, AS$2), SUMIFS(NewEmisData!I:I, NewEmisData!$A:$A, "LDV", NewEmisData!$B:$B, $A385, NewEmisData!$C:$C, $H385, NewEmisData!$D:$D, AS$2))</f>
        <v>7.3243061950548305E-2</v>
      </c>
      <c r="AT385" s="335">
        <f>$I385*IF($G385="Pickup", SUMIFS(NewEmisData!J:J, NewEmisData!$A:$A, "Pickup", NewEmisData!$B:$B, $A385, NewEmisData!$C:$C, $H385, NewEmisData!$D:$D, AT$2), SUMIFS(NewEmisData!J:J, NewEmisData!$A:$A, "LDV", NewEmisData!$B:$B, $A385, NewEmisData!$C:$C, $H385, NewEmisData!$D:$D, AT$2))</f>
        <v>7.3243007522533404E-2</v>
      </c>
      <c r="AU385" s="335">
        <f>$I385*IF($G385="Pickup", SUMIFS(NewEmisData!K:K, NewEmisData!$A:$A, "Pickup", NewEmisData!$B:$B, $A385, NewEmisData!$C:$C, $H385, NewEmisData!$D:$D, AU$2), SUMIFS(NewEmisData!K:K, NewEmisData!$A:$A, "LDV", NewEmisData!$B:$B, $A385, NewEmisData!$C:$C, $H385, NewEmisData!$D:$D, AU$2))</f>
        <v>7.3243037508868306E-2</v>
      </c>
      <c r="AV385" s="335">
        <f>$I385*IF($G385="Pickup", SUMIFS(NewEmisData!L:L, NewEmisData!$A:$A, "Pickup", NewEmisData!$B:$B, $A385, NewEmisData!$C:$C, $H385, NewEmisData!$D:$D, AV$2), SUMIFS(NewEmisData!L:L, NewEmisData!$A:$A, "LDV", NewEmisData!$B:$B, $A385, NewEmisData!$C:$C, $H385, NewEmisData!$D:$D, AV$2))</f>
        <v>7.3242921236188793E-2</v>
      </c>
      <c r="AW385" s="335">
        <f>$I385*IF($G385="Pickup", SUMIFS(NewEmisData!M:M, NewEmisData!$A:$A, "Pickup", NewEmisData!$B:$B, $A385, NewEmisData!$C:$C, $H385, NewEmisData!$D:$D, AW$2), SUMIFS(NewEmisData!M:M, NewEmisData!$A:$A, "LDV", NewEmisData!$B:$B, $A385, NewEmisData!$C:$C, $H385, NewEmisData!$D:$D, AW$2))</f>
        <v>7.3242921236188793E-2</v>
      </c>
      <c r="AX385" s="335">
        <v>2.3805319372350052E-2</v>
      </c>
      <c r="AY385" s="335">
        <f>$I385*IF($G385="Pickup", SUMIFS(NewEmisData!E:E, NewEmisData!$A:$A, "Pickup", NewEmisData!$B:$B, $A385, NewEmisData!$C:$C, $H385, NewEmisData!$D:$D, AY$2), SUMIFS(NewEmisData!E:E, NewEmisData!$A:$A, "LDV", NewEmisData!$B:$B, $A385, NewEmisData!$C:$C, $H385, NewEmisData!$D:$D, AY$2))</f>
        <v>9.4510282374974993E-3</v>
      </c>
      <c r="AZ385" s="335">
        <f>$I385*IF($G385="Pickup", SUMIFS(NewEmisData!F:F, NewEmisData!$A:$A, "Pickup", NewEmisData!$B:$B, $A385, NewEmisData!$C:$C, $H385, NewEmisData!$D:$D, AZ$2), SUMIFS(NewEmisData!F:F, NewEmisData!$A:$A, "LDV", NewEmisData!$B:$B, $A385, NewEmisData!$C:$C, $H385, NewEmisData!$D:$D, AZ$2))</f>
        <v>9.4510282374974993E-3</v>
      </c>
      <c r="BA385" s="335">
        <f>$I385*IF($G385="Pickup", SUMIFS(NewEmisData!G:G, NewEmisData!$A:$A, "Pickup", NewEmisData!$B:$B, $A385, NewEmisData!$C:$C, $H385, NewEmisData!$D:$D, BA$2), SUMIFS(NewEmisData!G:G, NewEmisData!$A:$A, "LDV", NewEmisData!$B:$B, $A385, NewEmisData!$C:$C, $H385, NewEmisData!$D:$D, BA$2))</f>
        <v>9.4510125266560902E-3</v>
      </c>
      <c r="BB385" s="335">
        <f>$I385*IF($G385="Pickup", SUMIFS(NewEmisData!H:H, NewEmisData!$A:$A, "Pickup", NewEmisData!$B:$B, $A385, NewEmisData!$C:$C, $H385, NewEmisData!$D:$D, BB$2), SUMIFS(NewEmisData!H:H, NewEmisData!$A:$A, "LDV", NewEmisData!$B:$B, $A385, NewEmisData!$C:$C, $H385, NewEmisData!$D:$D, BB$2))</f>
        <v>9.4510284224167199E-3</v>
      </c>
      <c r="BC385" s="335">
        <f>$I385*IF($G385="Pickup", SUMIFS(NewEmisData!I:I, NewEmisData!$A:$A, "Pickup", NewEmisData!$B:$B, $A385, NewEmisData!$C:$C, $H385, NewEmisData!$D:$D, BC$2), SUMIFS(NewEmisData!I:I, NewEmisData!$A:$A, "LDV", NewEmisData!$B:$B, $A385, NewEmisData!$C:$C, $H385, NewEmisData!$D:$D, BC$2))</f>
        <v>9.4510120080224802E-3</v>
      </c>
      <c r="BD385" s="335">
        <f>$I385*IF($G385="Pickup", SUMIFS(NewEmisData!J:J, NewEmisData!$A:$A, "Pickup", NewEmisData!$B:$B, $A385, NewEmisData!$C:$C, $H385, NewEmisData!$D:$D, BD$2), SUMIFS(NewEmisData!J:J, NewEmisData!$A:$A, "LDV", NewEmisData!$B:$B, $A385, NewEmisData!$C:$C, $H385, NewEmisData!$D:$D, BD$2))</f>
        <v>9.4510218218297193E-3</v>
      </c>
      <c r="BE385" s="335">
        <f>$I385*IF($G385="Pickup", SUMIFS(NewEmisData!K:K, NewEmisData!$A:$A, "Pickup", NewEmisData!$B:$B, $A385, NewEmisData!$C:$C, $H385, NewEmisData!$D:$D, BE$2), SUMIFS(NewEmisData!K:K, NewEmisData!$A:$A, "LDV", NewEmisData!$B:$B, $A385, NewEmisData!$C:$C, $H385, NewEmisData!$D:$D, BE$2))</f>
        <v>9.4510103244617501E-3</v>
      </c>
      <c r="BF385" s="335">
        <f>$I385*IF($G385="Pickup", SUMIFS(NewEmisData!L:L, NewEmisData!$A:$A, "Pickup", NewEmisData!$B:$B, $A385, NewEmisData!$C:$C, $H385, NewEmisData!$D:$D, BF$2), SUMIFS(NewEmisData!L:L, NewEmisData!$A:$A, "LDV", NewEmisData!$B:$B, $A385, NewEmisData!$C:$C, $H385, NewEmisData!$D:$D, BF$2))</f>
        <v>9.4510089054136992E-3</v>
      </c>
      <c r="BG385" s="335">
        <f>$I385*IF($G385="Pickup", SUMIFS(NewEmisData!M:M, NewEmisData!$A:$A, "Pickup", NewEmisData!$B:$B, $A385, NewEmisData!$C:$C, $H385, NewEmisData!$D:$D, BG$2), SUMIFS(NewEmisData!M:M, NewEmisData!$A:$A, "LDV", NewEmisData!$B:$B, $A385, NewEmisData!$C:$C, $H385, NewEmisData!$D:$D, BG$2))</f>
        <v>9.4510089054136992E-3</v>
      </c>
      <c r="BH385" s="335">
        <v>1.6506531515565108E-3</v>
      </c>
      <c r="BI385" s="335">
        <f>$I385*IF($G385="Pickup", SUMIFS(NewEmisData!E:E, NewEmisData!$A:$A, "Pickup", NewEmisData!$B:$B, $A385, NewEmisData!$C:$C, $H385, NewEmisData!$D:$D, BI$2), SUMIFS(NewEmisData!E:E, NewEmisData!$A:$A, "LDV", NewEmisData!$B:$B, $A385, NewEmisData!$C:$C, $H385, NewEmisData!$D:$D, BI$2))</f>
        <v>0</v>
      </c>
      <c r="BJ385" s="335">
        <f>$I385*IF($G385="Pickup", SUMIFS(NewEmisData!F:F, NewEmisData!$A:$A, "Pickup", NewEmisData!$B:$B, $A385, NewEmisData!$C:$C, $H385, NewEmisData!$D:$D, BJ$2), SUMIFS(NewEmisData!F:F, NewEmisData!$A:$A, "LDV", NewEmisData!$B:$B, $A385, NewEmisData!$C:$C, $H385, NewEmisData!$D:$D, BJ$2))</f>
        <v>0</v>
      </c>
      <c r="BK385" s="335">
        <f>$I385*IF($G385="Pickup", SUMIFS(NewEmisData!G:G, NewEmisData!$A:$A, "Pickup", NewEmisData!$B:$B, $A385, NewEmisData!$C:$C, $H385, NewEmisData!$D:$D, BK$2), SUMIFS(NewEmisData!G:G, NewEmisData!$A:$A, "LDV", NewEmisData!$B:$B, $A385, NewEmisData!$C:$C, $H385, NewEmisData!$D:$D, BK$2))</f>
        <v>0</v>
      </c>
      <c r="BL385" s="335">
        <f>$I385*IF($G385="Pickup", SUMIFS(NewEmisData!H:H, NewEmisData!$A:$A, "Pickup", NewEmisData!$B:$B, $A385, NewEmisData!$C:$C, $H385, NewEmisData!$D:$D, BL$2), SUMIFS(NewEmisData!H:H, NewEmisData!$A:$A, "LDV", NewEmisData!$B:$B, $A385, NewEmisData!$C:$C, $H385, NewEmisData!$D:$D, BL$2))</f>
        <v>0</v>
      </c>
      <c r="BM385" s="335">
        <f>$I385*IF($G385="Pickup", SUMIFS(NewEmisData!I:I, NewEmisData!$A:$A, "Pickup", NewEmisData!$B:$B, $A385, NewEmisData!$C:$C, $H385, NewEmisData!$D:$D, BM$2), SUMIFS(NewEmisData!I:I, NewEmisData!$A:$A, "LDV", NewEmisData!$B:$B, $A385, NewEmisData!$C:$C, $H385, NewEmisData!$D:$D, BM$2))</f>
        <v>0</v>
      </c>
      <c r="BN385" s="335">
        <f>$I385*IF($G385="Pickup", SUMIFS(NewEmisData!J:J, NewEmisData!$A:$A, "Pickup", NewEmisData!$B:$B, $A385, NewEmisData!$C:$C, $H385, NewEmisData!$D:$D, BN$2), SUMIFS(NewEmisData!J:J, NewEmisData!$A:$A, "LDV", NewEmisData!$B:$B, $A385, NewEmisData!$C:$C, $H385, NewEmisData!$D:$D, BN$2))</f>
        <v>0</v>
      </c>
      <c r="BO385" s="335">
        <f>$I385*IF($G385="Pickup", SUMIFS(NewEmisData!K:K, NewEmisData!$A:$A, "Pickup", NewEmisData!$B:$B, $A385, NewEmisData!$C:$C, $H385, NewEmisData!$D:$D, BO$2), SUMIFS(NewEmisData!K:K, NewEmisData!$A:$A, "LDV", NewEmisData!$B:$B, $A385, NewEmisData!$C:$C, $H385, NewEmisData!$D:$D, BO$2))</f>
        <v>0</v>
      </c>
      <c r="BP385" s="335">
        <f>$I385*IF($G385="Pickup", SUMIFS(NewEmisData!L:L, NewEmisData!$A:$A, "Pickup", NewEmisData!$B:$B, $A385, NewEmisData!$C:$C, $H385, NewEmisData!$D:$D, BP$2), SUMIFS(NewEmisData!L:L, NewEmisData!$A:$A, "LDV", NewEmisData!$B:$B, $A385, NewEmisData!$C:$C, $H385, NewEmisData!$D:$D, BP$2))</f>
        <v>0</v>
      </c>
      <c r="BQ385" s="335">
        <f>$I385*IF($G385="Pickup", SUMIFS(NewEmisData!M:M, NewEmisData!$A:$A, "Pickup", NewEmisData!$B:$B, $A385, NewEmisData!$C:$C, $H385, NewEmisData!$D:$D, BQ$2), SUMIFS(NewEmisData!M:M, NewEmisData!$A:$A, "LDV", NewEmisData!$B:$B, $A385, NewEmisData!$C:$C, $H385, NewEmisData!$D:$D, BQ$2))</f>
        <v>0</v>
      </c>
      <c r="BR385" s="335">
        <v>0</v>
      </c>
      <c r="BS385" s="335">
        <f>$I385*IF($G385="Pickup", SUMIFS(NewEmisData!E:E, NewEmisData!$A:$A, "Pickup", NewEmisData!$B:$B, $A385, NewEmisData!$C:$C, $H385, NewEmisData!$D:$D, BS$2), SUMIFS(NewEmisData!E:E, NewEmisData!$A:$A, "LDV", NewEmisData!$B:$B, $A385, NewEmisData!$C:$C, $H385, NewEmisData!$D:$D, BS$2))</f>
        <v>0</v>
      </c>
      <c r="BT385" s="335">
        <f>$I385*IF($G385="Pickup", SUMIFS(NewEmisData!F:F, NewEmisData!$A:$A, "Pickup", NewEmisData!$B:$B, $A385, NewEmisData!$C:$C, $H385, NewEmisData!$D:$D, BT$2), SUMIFS(NewEmisData!F:F, NewEmisData!$A:$A, "LDV", NewEmisData!$B:$B, $A385, NewEmisData!$C:$C, $H385, NewEmisData!$D:$D, BT$2))</f>
        <v>0</v>
      </c>
      <c r="BU385" s="335">
        <f>$I385*IF($G385="Pickup", SUMIFS(NewEmisData!G:G, NewEmisData!$A:$A, "Pickup", NewEmisData!$B:$B, $A385, NewEmisData!$C:$C, $H385, NewEmisData!$D:$D, BU$2), SUMIFS(NewEmisData!G:G, NewEmisData!$A:$A, "LDV", NewEmisData!$B:$B, $A385, NewEmisData!$C:$C, $H385, NewEmisData!$D:$D, BU$2))</f>
        <v>0</v>
      </c>
      <c r="BV385" s="335">
        <f>$I385*IF($G385="Pickup", SUMIFS(NewEmisData!H:H, NewEmisData!$A:$A, "Pickup", NewEmisData!$B:$B, $A385, NewEmisData!$C:$C, $H385, NewEmisData!$D:$D, BV$2), SUMIFS(NewEmisData!H:H, NewEmisData!$A:$A, "LDV", NewEmisData!$B:$B, $A385, NewEmisData!$C:$C, $H385, NewEmisData!$D:$D, BV$2))</f>
        <v>0</v>
      </c>
      <c r="BW385" s="335">
        <f>$I385*IF($G385="Pickup", SUMIFS(NewEmisData!I:I, NewEmisData!$A:$A, "Pickup", NewEmisData!$B:$B, $A385, NewEmisData!$C:$C, $H385, NewEmisData!$D:$D, BW$2), SUMIFS(NewEmisData!I:I, NewEmisData!$A:$A, "LDV", NewEmisData!$B:$B, $A385, NewEmisData!$C:$C, $H385, NewEmisData!$D:$D, BW$2))</f>
        <v>0</v>
      </c>
      <c r="BX385" s="335">
        <f>$I385*IF($G385="Pickup", SUMIFS(NewEmisData!J:J, NewEmisData!$A:$A, "Pickup", NewEmisData!$B:$B, $A385, NewEmisData!$C:$C, $H385, NewEmisData!$D:$D, BX$2), SUMIFS(NewEmisData!J:J, NewEmisData!$A:$A, "LDV", NewEmisData!$B:$B, $A385, NewEmisData!$C:$C, $H385, NewEmisData!$D:$D, BX$2))</f>
        <v>0</v>
      </c>
      <c r="BY385" s="335">
        <f>$I385*IF($G385="Pickup", SUMIFS(NewEmisData!K:K, NewEmisData!$A:$A, "Pickup", NewEmisData!$B:$B, $A385, NewEmisData!$C:$C, $H385, NewEmisData!$D:$D, BY$2), SUMIFS(NewEmisData!K:K, NewEmisData!$A:$A, "LDV", NewEmisData!$B:$B, $A385, NewEmisData!$C:$C, $H385, NewEmisData!$D:$D, BY$2))</f>
        <v>0</v>
      </c>
      <c r="BZ385" s="335">
        <f>$I385*IF($G385="Pickup", SUMIFS(NewEmisData!L:L, NewEmisData!$A:$A, "Pickup", NewEmisData!$B:$B, $A385, NewEmisData!$C:$C, $H385, NewEmisData!$D:$D, BZ$2), SUMIFS(NewEmisData!L:L, NewEmisData!$A:$A, "LDV", NewEmisData!$B:$B, $A385, NewEmisData!$C:$C, $H385, NewEmisData!$D:$D, BZ$2))</f>
        <v>0</v>
      </c>
      <c r="CA385" s="335">
        <f>$I385*IF($G385="Pickup", SUMIFS(NewEmisData!M:M, NewEmisData!$A:$A, "Pickup", NewEmisData!$B:$B, $A385, NewEmisData!$C:$C, $H385, NewEmisData!$D:$D, CA$2), SUMIFS(NewEmisData!M:M, NewEmisData!$A:$A, "LDV", NewEmisData!$B:$B, $A385, NewEmisData!$C:$C, $H385, NewEmisData!$D:$D, CA$2))</f>
        <v>0</v>
      </c>
      <c r="CB385" s="335">
        <v>0</v>
      </c>
      <c r="CC385" s="335">
        <f>$I385*IF($G385="Pickup", SUMIFS(NewEmisData!E:E, NewEmisData!$A:$A, "Pickup", NewEmisData!$B:$B, $A385, NewEmisData!$C:$C, $H385, NewEmisData!$D:$D, CC$2), SUMIFS(NewEmisData!E:E, NewEmisData!$A:$A, "LDV", NewEmisData!$B:$B, $A385, NewEmisData!$C:$C, $H385, NewEmisData!$D:$D, CC$2))</f>
        <v>0</v>
      </c>
      <c r="CD385" s="335">
        <f>$I385*IF($G385="Pickup", SUMIFS(NewEmisData!F:F, NewEmisData!$A:$A, "Pickup", NewEmisData!$B:$B, $A385, NewEmisData!$C:$C, $H385, NewEmisData!$D:$D, CD$2), SUMIFS(NewEmisData!F:F, NewEmisData!$A:$A, "LDV", NewEmisData!$B:$B, $A385, NewEmisData!$C:$C, $H385, NewEmisData!$D:$D, CD$2))</f>
        <v>0</v>
      </c>
      <c r="CE385" s="335">
        <f>$I385*IF($G385="Pickup", SUMIFS(NewEmisData!G:G, NewEmisData!$A:$A, "Pickup", NewEmisData!$B:$B, $A385, NewEmisData!$C:$C, $H385, NewEmisData!$D:$D, CE$2), SUMIFS(NewEmisData!G:G, NewEmisData!$A:$A, "LDV", NewEmisData!$B:$B, $A385, NewEmisData!$C:$C, $H385, NewEmisData!$D:$D, CE$2))</f>
        <v>0</v>
      </c>
      <c r="CF385" s="335">
        <f>$I385*IF($G385="Pickup", SUMIFS(NewEmisData!H:H, NewEmisData!$A:$A, "Pickup", NewEmisData!$B:$B, $A385, NewEmisData!$C:$C, $H385, NewEmisData!$D:$D, CF$2), SUMIFS(NewEmisData!H:H, NewEmisData!$A:$A, "LDV", NewEmisData!$B:$B, $A385, NewEmisData!$C:$C, $H385, NewEmisData!$D:$D, CF$2))</f>
        <v>0</v>
      </c>
      <c r="CG385" s="335">
        <f>$I385*IF($G385="Pickup", SUMIFS(NewEmisData!I:I, NewEmisData!$A:$A, "Pickup", NewEmisData!$B:$B, $A385, NewEmisData!$C:$C, $H385, NewEmisData!$D:$D, CG$2), SUMIFS(NewEmisData!I:I, NewEmisData!$A:$A, "LDV", NewEmisData!$B:$B, $A385, NewEmisData!$C:$C, $H385, NewEmisData!$D:$D, CG$2))</f>
        <v>0</v>
      </c>
      <c r="CH385" s="335">
        <f>$I385*IF($G385="Pickup", SUMIFS(NewEmisData!J:J, NewEmisData!$A:$A, "Pickup", NewEmisData!$B:$B, $A385, NewEmisData!$C:$C, $H385, NewEmisData!$D:$D, CH$2), SUMIFS(NewEmisData!J:J, NewEmisData!$A:$A, "LDV", NewEmisData!$B:$B, $A385, NewEmisData!$C:$C, $H385, NewEmisData!$D:$D, CH$2))</f>
        <v>0</v>
      </c>
      <c r="CI385" s="335">
        <f>$I385*IF($G385="Pickup", SUMIFS(NewEmisData!K:K, NewEmisData!$A:$A, "Pickup", NewEmisData!$B:$B, $A385, NewEmisData!$C:$C, $H385, NewEmisData!$D:$D, CI$2), SUMIFS(NewEmisData!K:K, NewEmisData!$A:$A, "LDV", NewEmisData!$B:$B, $A385, NewEmisData!$C:$C, $H385, NewEmisData!$D:$D, CI$2))</f>
        <v>0</v>
      </c>
      <c r="CJ385" s="335">
        <f>$I385*IF($G385="Pickup", SUMIFS(NewEmisData!L:L, NewEmisData!$A:$A, "Pickup", NewEmisData!$B:$B, $A385, NewEmisData!$C:$C, $H385, NewEmisData!$D:$D, CJ$2), SUMIFS(NewEmisData!L:L, NewEmisData!$A:$A, "LDV", NewEmisData!$B:$B, $A385, NewEmisData!$C:$C, $H385, NewEmisData!$D:$D, CJ$2))</f>
        <v>0</v>
      </c>
      <c r="CK385" s="335">
        <f>$I385*IF($G385="Pickup", SUMIFS(NewEmisData!M:M, NewEmisData!$A:$A, "Pickup", NewEmisData!$B:$B, $A385, NewEmisData!$C:$C, $H385, NewEmisData!$D:$D, CK$2), SUMIFS(NewEmisData!M:M, NewEmisData!$A:$A, "LDV", NewEmisData!$B:$B, $A385, NewEmisData!$C:$C, $H385, NewEmisData!$D:$D, CK$2))</f>
        <v>0</v>
      </c>
      <c r="CL385" s="335">
        <v>0</v>
      </c>
      <c r="CM385" s="335">
        <f>$I385*IF($G385="Pickup", SUMIFS(NewEmisData!E:E, NewEmisData!$A:$A, "Pickup", NewEmisData!$B:$B, $A385, NewEmisData!$C:$C, $H385, NewEmisData!$D:$D, CM$2), SUMIFS(NewEmisData!E:E, NewEmisData!$A:$A, "LDV", NewEmisData!$B:$B, $A385, NewEmisData!$C:$C, $H385, NewEmisData!$D:$D, CM$2))</f>
        <v>0</v>
      </c>
      <c r="CN385" s="335">
        <f>$I385*IF($G385="Pickup", SUMIFS(NewEmisData!F:F, NewEmisData!$A:$A, "Pickup", NewEmisData!$B:$B, $A385, NewEmisData!$C:$C, $H385, NewEmisData!$D:$D, CN$2), SUMIFS(NewEmisData!F:F, NewEmisData!$A:$A, "LDV", NewEmisData!$B:$B, $A385, NewEmisData!$C:$C, $H385, NewEmisData!$D:$D, CN$2))</f>
        <v>0</v>
      </c>
      <c r="CO385" s="335">
        <f>$I385*IF($G385="Pickup", SUMIFS(NewEmisData!G:G, NewEmisData!$A:$A, "Pickup", NewEmisData!$B:$B, $A385, NewEmisData!$C:$C, $H385, NewEmisData!$D:$D, CO$2), SUMIFS(NewEmisData!G:G, NewEmisData!$A:$A, "LDV", NewEmisData!$B:$B, $A385, NewEmisData!$C:$C, $H385, NewEmisData!$D:$D, CO$2))</f>
        <v>0</v>
      </c>
      <c r="CP385" s="335">
        <f>$I385*IF($G385="Pickup", SUMIFS(NewEmisData!H:H, NewEmisData!$A:$A, "Pickup", NewEmisData!$B:$B, $A385, NewEmisData!$C:$C, $H385, NewEmisData!$D:$D, CP$2), SUMIFS(NewEmisData!H:H, NewEmisData!$A:$A, "LDV", NewEmisData!$B:$B, $A385, NewEmisData!$C:$C, $H385, NewEmisData!$D:$D, CP$2))</f>
        <v>0</v>
      </c>
      <c r="CQ385" s="335">
        <f>$I385*IF($G385="Pickup", SUMIFS(NewEmisData!I:I, NewEmisData!$A:$A, "Pickup", NewEmisData!$B:$B, $A385, NewEmisData!$C:$C, $H385, NewEmisData!$D:$D, CQ$2), SUMIFS(NewEmisData!I:I, NewEmisData!$A:$A, "LDV", NewEmisData!$B:$B, $A385, NewEmisData!$C:$C, $H385, NewEmisData!$D:$D, CQ$2))</f>
        <v>0</v>
      </c>
      <c r="CR385" s="335">
        <f>$I385*IF($G385="Pickup", SUMIFS(NewEmisData!J:J, NewEmisData!$A:$A, "Pickup", NewEmisData!$B:$B, $A385, NewEmisData!$C:$C, $H385, NewEmisData!$D:$D, CR$2), SUMIFS(NewEmisData!J:J, NewEmisData!$A:$A, "LDV", NewEmisData!$B:$B, $A385, NewEmisData!$C:$C, $H385, NewEmisData!$D:$D, CR$2))</f>
        <v>0</v>
      </c>
      <c r="CS385" s="335">
        <f>$I385*IF($G385="Pickup", SUMIFS(NewEmisData!K:K, NewEmisData!$A:$A, "Pickup", NewEmisData!$B:$B, $A385, NewEmisData!$C:$C, $H385, NewEmisData!$D:$D, CS$2), SUMIFS(NewEmisData!K:K, NewEmisData!$A:$A, "LDV", NewEmisData!$B:$B, $A385, NewEmisData!$C:$C, $H385, NewEmisData!$D:$D, CS$2))</f>
        <v>0</v>
      </c>
      <c r="CT385" s="335">
        <f>$I385*IF($G385="Pickup", SUMIFS(NewEmisData!L:L, NewEmisData!$A:$A, "Pickup", NewEmisData!$B:$B, $A385, NewEmisData!$C:$C, $H385, NewEmisData!$D:$D, CT$2), SUMIFS(NewEmisData!L:L, NewEmisData!$A:$A, "LDV", NewEmisData!$B:$B, $A385, NewEmisData!$C:$C, $H385, NewEmisData!$D:$D, CT$2))</f>
        <v>0</v>
      </c>
      <c r="CU385" s="335">
        <f>$I385*IF($G385="Pickup", SUMIFS(NewEmisData!M:M, NewEmisData!$A:$A, "Pickup", NewEmisData!$B:$B, $A385, NewEmisData!$C:$C, $H385, NewEmisData!$D:$D, CU$2), SUMIFS(NewEmisData!M:M, NewEmisData!$A:$A, "LDV", NewEmisData!$B:$B, $A385, NewEmisData!$C:$C, $H385, NewEmisData!$D:$D, CU$2))</f>
        <v>0</v>
      </c>
      <c r="CV385" s="335">
        <v>0</v>
      </c>
      <c r="CW385" s="335">
        <v>0</v>
      </c>
      <c r="CX385" s="335">
        <v>0</v>
      </c>
      <c r="CY385" s="335">
        <v>0</v>
      </c>
      <c r="CZ385" s="335">
        <v>0</v>
      </c>
      <c r="DA385" s="335">
        <v>0</v>
      </c>
      <c r="DB385" s="335">
        <v>0</v>
      </c>
      <c r="DC385" s="335">
        <v>0</v>
      </c>
      <c r="DD385" s="335">
        <v>0</v>
      </c>
      <c r="DE385" s="335">
        <v>0</v>
      </c>
      <c r="DF385" s="335">
        <v>0</v>
      </c>
      <c r="DG385" s="335">
        <f>$I385*IF($G385="Pickup", SUMIFS(NewEmisData!E:E, NewEmisData!$A:$A, "Pickup", NewEmisData!$B:$B, $A385, NewEmisData!$C:$C, $H385, NewEmisData!$D:$D, DG$2), SUMIFS(NewEmisData!E:E, NewEmisData!$A:$A, "LDV", NewEmisData!$B:$B, $A385, NewEmisData!$C:$C, $H385, NewEmisData!$D:$D, DG$2))</f>
        <v>0</v>
      </c>
      <c r="DH385" s="335">
        <f>$I385*IF($G385="Pickup", SUMIFS(NewEmisData!F:F, NewEmisData!$A:$A, "Pickup", NewEmisData!$B:$B, $A385, NewEmisData!$C:$C, $H385, NewEmisData!$D:$D, DH$2), SUMIFS(NewEmisData!F:F, NewEmisData!$A:$A, "LDV", NewEmisData!$B:$B, $A385, NewEmisData!$C:$C, $H385, NewEmisData!$D:$D, DH$2))</f>
        <v>0</v>
      </c>
      <c r="DI385" s="335">
        <f>$I385*IF($G385="Pickup", SUMIFS(NewEmisData!G:G, NewEmisData!$A:$A, "Pickup", NewEmisData!$B:$B, $A385, NewEmisData!$C:$C, $H385, NewEmisData!$D:$D, DI$2), SUMIFS(NewEmisData!G:G, NewEmisData!$A:$A, "LDV", NewEmisData!$B:$B, $A385, NewEmisData!$C:$C, $H385, NewEmisData!$D:$D, DI$2))</f>
        <v>0</v>
      </c>
      <c r="DJ385" s="335">
        <f>$I385*IF($G385="Pickup", SUMIFS(NewEmisData!H:H, NewEmisData!$A:$A, "Pickup", NewEmisData!$B:$B, $A385, NewEmisData!$C:$C, $H385, NewEmisData!$D:$D, DJ$2), SUMIFS(NewEmisData!H:H, NewEmisData!$A:$A, "LDV", NewEmisData!$B:$B, $A385, NewEmisData!$C:$C, $H385, NewEmisData!$D:$D, DJ$2))</f>
        <v>0</v>
      </c>
      <c r="DK385" s="335">
        <f>$I385*IF($G385="Pickup", SUMIFS(NewEmisData!I:I, NewEmisData!$A:$A, "Pickup", NewEmisData!$B:$B, $A385, NewEmisData!$C:$C, $H385, NewEmisData!$D:$D, DK$2), SUMIFS(NewEmisData!I:I, NewEmisData!$A:$A, "LDV", NewEmisData!$B:$B, $A385, NewEmisData!$C:$C, $H385, NewEmisData!$D:$D, DK$2))</f>
        <v>0</v>
      </c>
      <c r="DL385" s="335">
        <f>$I385*IF($G385="Pickup", SUMIFS(NewEmisData!J:J, NewEmisData!$A:$A, "Pickup", NewEmisData!$B:$B, $A385, NewEmisData!$C:$C, $H385, NewEmisData!$D:$D, DL$2), SUMIFS(NewEmisData!J:J, NewEmisData!$A:$A, "LDV", NewEmisData!$B:$B, $A385, NewEmisData!$C:$C, $H385, NewEmisData!$D:$D, DL$2))</f>
        <v>0</v>
      </c>
      <c r="DM385" s="335">
        <f>$I385*IF($G385="Pickup", SUMIFS(NewEmisData!K:K, NewEmisData!$A:$A, "Pickup", NewEmisData!$B:$B, $A385, NewEmisData!$C:$C, $H385, NewEmisData!$D:$D, DM$2), SUMIFS(NewEmisData!K:K, NewEmisData!$A:$A, "LDV", NewEmisData!$B:$B, $A385, NewEmisData!$C:$C, $H385, NewEmisData!$D:$D, DM$2))</f>
        <v>0</v>
      </c>
      <c r="DN385" s="335">
        <f>$I385*IF($G385="Pickup", SUMIFS(NewEmisData!L:L, NewEmisData!$A:$A, "Pickup", NewEmisData!$B:$B, $A385, NewEmisData!$C:$C, $H385, NewEmisData!$D:$D, DN$2), SUMIFS(NewEmisData!L:L, NewEmisData!$A:$A, "LDV", NewEmisData!$B:$B, $A385, NewEmisData!$C:$C, $H385, NewEmisData!$D:$D, DN$2))</f>
        <v>0</v>
      </c>
      <c r="DO385" s="335">
        <f>$I385*IF($G385="Pickup", SUMIFS(NewEmisData!M:M, NewEmisData!$A:$A, "Pickup", NewEmisData!$B:$B, $A385, NewEmisData!$C:$C, $H385, NewEmisData!$D:$D, DO$2), SUMIFS(NewEmisData!M:M, NewEmisData!$A:$A, "LDV", NewEmisData!$B:$B, $A385, NewEmisData!$C:$C, $H385, NewEmisData!$D:$D, DO$2))</f>
        <v>0</v>
      </c>
      <c r="DP385" s="335">
        <v>0</v>
      </c>
      <c r="DQ385" s="335">
        <f>$I385*IF($G385="Pickup", SUMIFS(NewEmisData!E:E, NewEmisData!$A:$A, "Pickup", NewEmisData!$B:$B, $A385, NewEmisData!$C:$C, $H385, NewEmisData!$D:$D, DQ$2), SUMIFS(NewEmisData!E:E, NewEmisData!$A:$A, "LDV", NewEmisData!$B:$B, $A385, NewEmisData!$C:$C, $H385, NewEmisData!$D:$D, DQ$2))</f>
        <v>0</v>
      </c>
      <c r="DR385" s="335">
        <f>$I385*IF($G385="Pickup", SUMIFS(NewEmisData!F:F, NewEmisData!$A:$A, "Pickup", NewEmisData!$B:$B, $A385, NewEmisData!$C:$C, $H385, NewEmisData!$D:$D, DR$2), SUMIFS(NewEmisData!F:F, NewEmisData!$A:$A, "LDV", NewEmisData!$B:$B, $A385, NewEmisData!$C:$C, $H385, NewEmisData!$D:$D, DR$2))</f>
        <v>0</v>
      </c>
      <c r="DS385" s="335">
        <f>$I385*IF($G385="Pickup", SUMIFS(NewEmisData!G:G, NewEmisData!$A:$A, "Pickup", NewEmisData!$B:$B, $A385, NewEmisData!$C:$C, $H385, NewEmisData!$D:$D, DS$2), SUMIFS(NewEmisData!G:G, NewEmisData!$A:$A, "LDV", NewEmisData!$B:$B, $A385, NewEmisData!$C:$C, $H385, NewEmisData!$D:$D, DS$2))</f>
        <v>0</v>
      </c>
      <c r="DT385" s="335">
        <f>$I385*IF($G385="Pickup", SUMIFS(NewEmisData!H:H, NewEmisData!$A:$A, "Pickup", NewEmisData!$B:$B, $A385, NewEmisData!$C:$C, $H385, NewEmisData!$D:$D, DT$2), SUMIFS(NewEmisData!H:H, NewEmisData!$A:$A, "LDV", NewEmisData!$B:$B, $A385, NewEmisData!$C:$C, $H385, NewEmisData!$D:$D, DT$2))</f>
        <v>0</v>
      </c>
      <c r="DU385" s="335">
        <f>$I385*IF($G385="Pickup", SUMIFS(NewEmisData!I:I, NewEmisData!$A:$A, "Pickup", NewEmisData!$B:$B, $A385, NewEmisData!$C:$C, $H385, NewEmisData!$D:$D, DU$2), SUMIFS(NewEmisData!I:I, NewEmisData!$A:$A, "LDV", NewEmisData!$B:$B, $A385, NewEmisData!$C:$C, $H385, NewEmisData!$D:$D, DU$2))</f>
        <v>0</v>
      </c>
      <c r="DV385" s="335">
        <f>$I385*IF($G385="Pickup", SUMIFS(NewEmisData!J:J, NewEmisData!$A:$A, "Pickup", NewEmisData!$B:$B, $A385, NewEmisData!$C:$C, $H385, NewEmisData!$D:$D, DV$2), SUMIFS(NewEmisData!J:J, NewEmisData!$A:$A, "LDV", NewEmisData!$B:$B, $A385, NewEmisData!$C:$C, $H385, NewEmisData!$D:$D, DV$2))</f>
        <v>0</v>
      </c>
      <c r="DW385" s="335">
        <f>$I385*IF($G385="Pickup", SUMIFS(NewEmisData!K:K, NewEmisData!$A:$A, "Pickup", NewEmisData!$B:$B, $A385, NewEmisData!$C:$C, $H385, NewEmisData!$D:$D, DW$2), SUMIFS(NewEmisData!K:K, NewEmisData!$A:$A, "LDV", NewEmisData!$B:$B, $A385, NewEmisData!$C:$C, $H385, NewEmisData!$D:$D, DW$2))</f>
        <v>0</v>
      </c>
      <c r="DX385" s="335">
        <f>$I385*IF($G385="Pickup", SUMIFS(NewEmisData!L:L, NewEmisData!$A:$A, "Pickup", NewEmisData!$B:$B, $A385, NewEmisData!$C:$C, $H385, NewEmisData!$D:$D, DX$2), SUMIFS(NewEmisData!L:L, NewEmisData!$A:$A, "LDV", NewEmisData!$B:$B, $A385, NewEmisData!$C:$C, $H385, NewEmisData!$D:$D, DX$2))</f>
        <v>0</v>
      </c>
      <c r="DY385" s="335">
        <f>$I385*IF($G385="Pickup", SUMIFS(NewEmisData!M:M, NewEmisData!$A:$A, "Pickup", NewEmisData!$B:$B, $A385, NewEmisData!$C:$C, $H385, NewEmisData!$D:$D, DY$2), SUMIFS(NewEmisData!M:M, NewEmisData!$A:$A, "LDV", NewEmisData!$B:$B, $A385, NewEmisData!$C:$C, $H385, NewEmisData!$D:$D, DY$2))</f>
        <v>0</v>
      </c>
      <c r="DZ385" s="335">
        <v>0</v>
      </c>
      <c r="EA385" s="335">
        <f t="shared" si="658"/>
        <v>0</v>
      </c>
      <c r="EB385" s="335">
        <f t="shared" si="659"/>
        <v>0</v>
      </c>
      <c r="EC385" s="335">
        <f t="shared" si="660"/>
        <v>0</v>
      </c>
      <c r="ED385" s="335">
        <f t="shared" si="661"/>
        <v>0</v>
      </c>
      <c r="EE385" s="335">
        <f t="shared" si="662"/>
        <v>0</v>
      </c>
      <c r="EF385" s="335">
        <f t="shared" si="663"/>
        <v>0</v>
      </c>
      <c r="EG385" s="335">
        <f t="shared" si="664"/>
        <v>0</v>
      </c>
      <c r="EH385" s="335">
        <f t="shared" si="665"/>
        <v>0</v>
      </c>
      <c r="EI385" s="335">
        <f t="shared" si="666"/>
        <v>0</v>
      </c>
      <c r="EJ385" s="335">
        <f t="shared" si="667"/>
        <v>0</v>
      </c>
      <c r="EK385" s="335">
        <f t="shared" si="668"/>
        <v>0</v>
      </c>
      <c r="EL385" s="335">
        <f t="shared" si="669"/>
        <v>0</v>
      </c>
      <c r="EM385" s="335">
        <f t="shared" si="670"/>
        <v>0</v>
      </c>
      <c r="EN385" s="335">
        <f t="shared" si="671"/>
        <v>0</v>
      </c>
      <c r="EO385" s="335">
        <f t="shared" si="672"/>
        <v>0</v>
      </c>
      <c r="EP385" s="335">
        <f t="shared" si="673"/>
        <v>0</v>
      </c>
      <c r="EQ385" s="335">
        <f t="shared" si="674"/>
        <v>0</v>
      </c>
      <c r="ER385" s="335">
        <f t="shared" si="675"/>
        <v>0</v>
      </c>
      <c r="ES385" s="335">
        <f t="shared" si="676"/>
        <v>0</v>
      </c>
      <c r="ET385" s="335">
        <f t="shared" si="677"/>
        <v>0</v>
      </c>
      <c r="EU385" s="335">
        <f t="shared" si="678"/>
        <v>0</v>
      </c>
      <c r="EV385" s="335">
        <f t="shared" si="679"/>
        <v>0</v>
      </c>
      <c r="EW385" s="335">
        <f t="shared" si="680"/>
        <v>0</v>
      </c>
      <c r="EX385" s="335">
        <f t="shared" si="681"/>
        <v>0</v>
      </c>
      <c r="EY385" s="335">
        <f t="shared" si="682"/>
        <v>0</v>
      </c>
      <c r="EZ385" s="335">
        <f t="shared" si="683"/>
        <v>0</v>
      </c>
      <c r="FA385" s="335">
        <f t="shared" si="684"/>
        <v>0</v>
      </c>
      <c r="FB385" s="335">
        <f t="shared" si="685"/>
        <v>0</v>
      </c>
      <c r="FC385" s="335">
        <f t="shared" si="686"/>
        <v>0</v>
      </c>
      <c r="FD385" s="335">
        <f t="shared" si="687"/>
        <v>0</v>
      </c>
      <c r="FE385" s="335">
        <f t="shared" si="688"/>
        <v>7.3243110221385299E-2</v>
      </c>
      <c r="FF385" s="335">
        <f t="shared" si="689"/>
        <v>7.3243110221385299E-2</v>
      </c>
      <c r="FG385" s="335">
        <f t="shared" si="690"/>
        <v>7.32430660863298E-2</v>
      </c>
      <c r="FH385" s="335">
        <f t="shared" si="691"/>
        <v>7.3243157465552503E-2</v>
      </c>
      <c r="FI385" s="335">
        <f t="shared" si="692"/>
        <v>7.3243061950548305E-2</v>
      </c>
      <c r="FJ385" s="335">
        <f t="shared" si="693"/>
        <v>7.3243007522533404E-2</v>
      </c>
      <c r="FK385" s="335">
        <f t="shared" si="694"/>
        <v>7.3243037508868306E-2</v>
      </c>
      <c r="FL385" s="335">
        <f t="shared" si="695"/>
        <v>7.3242921236188793E-2</v>
      </c>
      <c r="FM385" s="335">
        <f t="shared" si="696"/>
        <v>7.3242921236188793E-2</v>
      </c>
      <c r="FN385" s="335">
        <f t="shared" si="697"/>
        <v>2.3805319372350052E-2</v>
      </c>
      <c r="FO385" s="335">
        <f t="shared" si="698"/>
        <v>9.4510282374974993E-3</v>
      </c>
      <c r="FP385" s="335">
        <f t="shared" si="699"/>
        <v>9.4510282374974993E-3</v>
      </c>
      <c r="FQ385" s="335">
        <f t="shared" si="700"/>
        <v>9.4510125266560902E-3</v>
      </c>
      <c r="FR385" s="335">
        <f t="shared" si="701"/>
        <v>9.4510284224167199E-3</v>
      </c>
      <c r="FS385" s="335">
        <f t="shared" si="702"/>
        <v>9.4510120080224802E-3</v>
      </c>
      <c r="FT385" s="335">
        <f t="shared" si="703"/>
        <v>9.4510218218297193E-3</v>
      </c>
      <c r="FU385" s="335">
        <f t="shared" si="704"/>
        <v>9.4510103244617501E-3</v>
      </c>
      <c r="FV385" s="335">
        <f t="shared" si="705"/>
        <v>9.4510089054136992E-3</v>
      </c>
      <c r="FW385" s="335">
        <f t="shared" si="706"/>
        <v>9.4510089054136992E-3</v>
      </c>
      <c r="FX385" s="335">
        <f t="shared" si="707"/>
        <v>1.6506531515565108E-3</v>
      </c>
    </row>
    <row r="386" spans="1:180" x14ac:dyDescent="0.2">
      <c r="A386" s="305" t="str">
        <f>_xlfn.CONCAT(IF(LEFT(TRIM(A385),1)="*", "*R", "R"), 1+RIGHT(TRIM(A385),1))</f>
        <v>R3</v>
      </c>
      <c r="B386" s="305" t="str">
        <f t="shared" ref="B386:B389" si="734">B385</f>
        <v>TLCELC200</v>
      </c>
      <c r="C386" s="305" t="str">
        <f t="shared" ref="C386:C389" si="735">C385</f>
        <v>TL.ELC.C.ELC200</v>
      </c>
      <c r="D386" s="301" t="str">
        <f t="shared" ref="D386:D389" si="736">D385</f>
        <v>bn-vmt, bn-vmt/a</v>
      </c>
      <c r="E386" s="301" t="str">
        <f t="shared" ref="E386:E389" si="737">E385</f>
        <v>TRNELC</v>
      </c>
      <c r="F386" s="301" t="str">
        <f t="shared" ref="F386:F389" si="738">F385</f>
        <v>TL</v>
      </c>
      <c r="G386" s="315" t="s">
        <v>815</v>
      </c>
      <c r="H386" s="315" t="s">
        <v>36</v>
      </c>
      <c r="I386" s="315">
        <v>1</v>
      </c>
      <c r="J386" s="315" t="str">
        <f t="shared" si="708"/>
        <v>Compact car-ELC</v>
      </c>
      <c r="K386" s="335">
        <f>$I386*IF($G386="Pickup", SUMIFS(NewEmisData!E:E, NewEmisData!$A:$A, "Pickup", NewEmisData!$B:$B, $A386, NewEmisData!$C:$C, $H386, NewEmisData!$D:$D, K$2), SUMIFS(NewEmisData!E:E, NewEmisData!$A:$A, "LDV", NewEmisData!$B:$B, $A386, NewEmisData!$C:$C, $H386, NewEmisData!$D:$D, K$2))</f>
        <v>0</v>
      </c>
      <c r="L386" s="335">
        <f>$I386*IF($G386="Pickup", SUMIFS(NewEmisData!F:F, NewEmisData!$A:$A, "Pickup", NewEmisData!$B:$B, $A386, NewEmisData!$C:$C, $H386, NewEmisData!$D:$D, L$2), SUMIFS(NewEmisData!F:F, NewEmisData!$A:$A, "LDV", NewEmisData!$B:$B, $A386, NewEmisData!$C:$C, $H386, NewEmisData!$D:$D, L$2))</f>
        <v>0</v>
      </c>
      <c r="M386" s="335">
        <f>$I386*IF($G386="Pickup", SUMIFS(NewEmisData!G:G, NewEmisData!$A:$A, "Pickup", NewEmisData!$B:$B, $A386, NewEmisData!$C:$C, $H386, NewEmisData!$D:$D, M$2), SUMIFS(NewEmisData!G:G, NewEmisData!$A:$A, "LDV", NewEmisData!$B:$B, $A386, NewEmisData!$C:$C, $H386, NewEmisData!$D:$D, M$2))</f>
        <v>0</v>
      </c>
      <c r="N386" s="335">
        <f>$I386*IF($G386="Pickup", SUMIFS(NewEmisData!H:H, NewEmisData!$A:$A, "Pickup", NewEmisData!$B:$B, $A386, NewEmisData!$C:$C, $H386, NewEmisData!$D:$D, N$2), SUMIFS(NewEmisData!H:H, NewEmisData!$A:$A, "LDV", NewEmisData!$B:$B, $A386, NewEmisData!$C:$C, $H386, NewEmisData!$D:$D, N$2))</f>
        <v>0</v>
      </c>
      <c r="O386" s="335">
        <f>$I386*IF($G386="Pickup", SUMIFS(NewEmisData!I:I, NewEmisData!$A:$A, "Pickup", NewEmisData!$B:$B, $A386, NewEmisData!$C:$C, $H386, NewEmisData!$D:$D, O$2), SUMIFS(NewEmisData!I:I, NewEmisData!$A:$A, "LDV", NewEmisData!$B:$B, $A386, NewEmisData!$C:$C, $H386, NewEmisData!$D:$D, O$2))</f>
        <v>0</v>
      </c>
      <c r="P386" s="335">
        <f>$I386*IF($G386="Pickup", SUMIFS(NewEmisData!J:J, NewEmisData!$A:$A, "Pickup", NewEmisData!$B:$B, $A386, NewEmisData!$C:$C, $H386, NewEmisData!$D:$D, P$2), SUMIFS(NewEmisData!J:J, NewEmisData!$A:$A, "LDV", NewEmisData!$B:$B, $A386, NewEmisData!$C:$C, $H386, NewEmisData!$D:$D, P$2))</f>
        <v>0</v>
      </c>
      <c r="Q386" s="335">
        <f>$I386*IF($G386="Pickup", SUMIFS(NewEmisData!K:K, NewEmisData!$A:$A, "Pickup", NewEmisData!$B:$B, $A386, NewEmisData!$C:$C, $H386, NewEmisData!$D:$D, Q$2), SUMIFS(NewEmisData!K:K, NewEmisData!$A:$A, "LDV", NewEmisData!$B:$B, $A386, NewEmisData!$C:$C, $H386, NewEmisData!$D:$D, Q$2))</f>
        <v>0</v>
      </c>
      <c r="R386" s="335">
        <f>$I386*IF($G386="Pickup", SUMIFS(NewEmisData!L:L, NewEmisData!$A:$A, "Pickup", NewEmisData!$B:$B, $A386, NewEmisData!$C:$C, $H386, NewEmisData!$D:$D, R$2), SUMIFS(NewEmisData!L:L, NewEmisData!$A:$A, "LDV", NewEmisData!$B:$B, $A386, NewEmisData!$C:$C, $H386, NewEmisData!$D:$D, R$2))</f>
        <v>0</v>
      </c>
      <c r="S386" s="335">
        <f>$I386*IF($G386="Pickup", SUMIFS(NewEmisData!M:M, NewEmisData!$A:$A, "Pickup", NewEmisData!$B:$B, $A386, NewEmisData!$C:$C, $H386, NewEmisData!$D:$D, S$2), SUMIFS(NewEmisData!M:M, NewEmisData!$A:$A, "LDV", NewEmisData!$B:$B, $A386, NewEmisData!$C:$C, $H386, NewEmisData!$D:$D, S$2))</f>
        <v>0</v>
      </c>
      <c r="T386" s="335">
        <v>0</v>
      </c>
      <c r="U386" s="335">
        <f>$I386*IF($G386="Pickup", SUMIFS(NewEmisData!E:E, NewEmisData!$A:$A, "Pickup", NewEmisData!$B:$B, $A386, NewEmisData!$C:$C, $H386, NewEmisData!$D:$D, U$2), SUMIFS(NewEmisData!E:E, NewEmisData!$A:$A, "LDV", NewEmisData!$B:$B, $A386, NewEmisData!$C:$C, $H386, NewEmisData!$D:$D, U$2))</f>
        <v>0</v>
      </c>
      <c r="V386" s="335">
        <f>$I386*IF($G386="Pickup", SUMIFS(NewEmisData!F:F, NewEmisData!$A:$A, "Pickup", NewEmisData!$B:$B, $A386, NewEmisData!$C:$C, $H386, NewEmisData!$D:$D, V$2), SUMIFS(NewEmisData!F:F, NewEmisData!$A:$A, "LDV", NewEmisData!$B:$B, $A386, NewEmisData!$C:$C, $H386, NewEmisData!$D:$D, V$2))</f>
        <v>0</v>
      </c>
      <c r="W386" s="335">
        <f>$I386*IF($G386="Pickup", SUMIFS(NewEmisData!G:G, NewEmisData!$A:$A, "Pickup", NewEmisData!$B:$B, $A386, NewEmisData!$C:$C, $H386, NewEmisData!$D:$D, W$2), SUMIFS(NewEmisData!G:G, NewEmisData!$A:$A, "LDV", NewEmisData!$B:$B, $A386, NewEmisData!$C:$C, $H386, NewEmisData!$D:$D, W$2))</f>
        <v>0</v>
      </c>
      <c r="X386" s="335">
        <f>$I386*IF($G386="Pickup", SUMIFS(NewEmisData!H:H, NewEmisData!$A:$A, "Pickup", NewEmisData!$B:$B, $A386, NewEmisData!$C:$C, $H386, NewEmisData!$D:$D, X$2), SUMIFS(NewEmisData!H:H, NewEmisData!$A:$A, "LDV", NewEmisData!$B:$B, $A386, NewEmisData!$C:$C, $H386, NewEmisData!$D:$D, X$2))</f>
        <v>0</v>
      </c>
      <c r="Y386" s="335">
        <f>$I386*IF($G386="Pickup", SUMIFS(NewEmisData!I:I, NewEmisData!$A:$A, "Pickup", NewEmisData!$B:$B, $A386, NewEmisData!$C:$C, $H386, NewEmisData!$D:$D, Y$2), SUMIFS(NewEmisData!I:I, NewEmisData!$A:$A, "LDV", NewEmisData!$B:$B, $A386, NewEmisData!$C:$C, $H386, NewEmisData!$D:$D, Y$2))</f>
        <v>0</v>
      </c>
      <c r="Z386" s="335">
        <f>$I386*IF($G386="Pickup", SUMIFS(NewEmisData!J:J, NewEmisData!$A:$A, "Pickup", NewEmisData!$B:$B, $A386, NewEmisData!$C:$C, $H386, NewEmisData!$D:$D, Z$2), SUMIFS(NewEmisData!J:J, NewEmisData!$A:$A, "LDV", NewEmisData!$B:$B, $A386, NewEmisData!$C:$C, $H386, NewEmisData!$D:$D, Z$2))</f>
        <v>0</v>
      </c>
      <c r="AA386" s="335">
        <f>$I386*IF($G386="Pickup", SUMIFS(NewEmisData!K:K, NewEmisData!$A:$A, "Pickup", NewEmisData!$B:$B, $A386, NewEmisData!$C:$C, $H386, NewEmisData!$D:$D, AA$2), SUMIFS(NewEmisData!K:K, NewEmisData!$A:$A, "LDV", NewEmisData!$B:$B, $A386, NewEmisData!$C:$C, $H386, NewEmisData!$D:$D, AA$2))</f>
        <v>0</v>
      </c>
      <c r="AB386" s="335">
        <f>$I386*IF($G386="Pickup", SUMIFS(NewEmisData!L:L, NewEmisData!$A:$A, "Pickup", NewEmisData!$B:$B, $A386, NewEmisData!$C:$C, $H386, NewEmisData!$D:$D, AB$2), SUMIFS(NewEmisData!L:L, NewEmisData!$A:$A, "LDV", NewEmisData!$B:$B, $A386, NewEmisData!$C:$C, $H386, NewEmisData!$D:$D, AB$2))</f>
        <v>0</v>
      </c>
      <c r="AC386" s="335">
        <f>$I386*IF($G386="Pickup", SUMIFS(NewEmisData!M:M, NewEmisData!$A:$A, "Pickup", NewEmisData!$B:$B, $A386, NewEmisData!$C:$C, $H386, NewEmisData!$D:$D, AC$2), SUMIFS(NewEmisData!M:M, NewEmisData!$A:$A, "LDV", NewEmisData!$B:$B, $A386, NewEmisData!$C:$C, $H386, NewEmisData!$D:$D, AC$2))</f>
        <v>0</v>
      </c>
      <c r="AD386" s="335">
        <v>0</v>
      </c>
      <c r="AE386" s="335">
        <f>$I386*IF($G386="Pickup", SUMIFS(NewEmisData!E:E, NewEmisData!$A:$A, "Pickup", NewEmisData!$B:$B, $A386, NewEmisData!$C:$C, $H386, NewEmisData!$D:$D, AE$2), SUMIFS(NewEmisData!E:E, NewEmisData!$A:$A, "LDV", NewEmisData!$B:$B, $A386, NewEmisData!$C:$C, $H386, NewEmisData!$D:$D, AE$2))</f>
        <v>0</v>
      </c>
      <c r="AF386" s="335">
        <f>$I386*IF($G386="Pickup", SUMIFS(NewEmisData!F:F, NewEmisData!$A:$A, "Pickup", NewEmisData!$B:$B, $A386, NewEmisData!$C:$C, $H386, NewEmisData!$D:$D, AF$2), SUMIFS(NewEmisData!F:F, NewEmisData!$A:$A, "LDV", NewEmisData!$B:$B, $A386, NewEmisData!$C:$C, $H386, NewEmisData!$D:$D, AF$2))</f>
        <v>0</v>
      </c>
      <c r="AG386" s="335">
        <f>$I386*IF($G386="Pickup", SUMIFS(NewEmisData!G:G, NewEmisData!$A:$A, "Pickup", NewEmisData!$B:$B, $A386, NewEmisData!$C:$C, $H386, NewEmisData!$D:$D, AG$2), SUMIFS(NewEmisData!G:G, NewEmisData!$A:$A, "LDV", NewEmisData!$B:$B, $A386, NewEmisData!$C:$C, $H386, NewEmisData!$D:$D, AG$2))</f>
        <v>0</v>
      </c>
      <c r="AH386" s="335">
        <f>$I386*IF($G386="Pickup", SUMIFS(NewEmisData!H:H, NewEmisData!$A:$A, "Pickup", NewEmisData!$B:$B, $A386, NewEmisData!$C:$C, $H386, NewEmisData!$D:$D, AH$2), SUMIFS(NewEmisData!H:H, NewEmisData!$A:$A, "LDV", NewEmisData!$B:$B, $A386, NewEmisData!$C:$C, $H386, NewEmisData!$D:$D, AH$2))</f>
        <v>0</v>
      </c>
      <c r="AI386" s="335">
        <f>$I386*IF($G386="Pickup", SUMIFS(NewEmisData!I:I, NewEmisData!$A:$A, "Pickup", NewEmisData!$B:$B, $A386, NewEmisData!$C:$C, $H386, NewEmisData!$D:$D, AI$2), SUMIFS(NewEmisData!I:I, NewEmisData!$A:$A, "LDV", NewEmisData!$B:$B, $A386, NewEmisData!$C:$C, $H386, NewEmisData!$D:$D, AI$2))</f>
        <v>0</v>
      </c>
      <c r="AJ386" s="335">
        <f>$I386*IF($G386="Pickup", SUMIFS(NewEmisData!J:J, NewEmisData!$A:$A, "Pickup", NewEmisData!$B:$B, $A386, NewEmisData!$C:$C, $H386, NewEmisData!$D:$D, AJ$2), SUMIFS(NewEmisData!J:J, NewEmisData!$A:$A, "LDV", NewEmisData!$B:$B, $A386, NewEmisData!$C:$C, $H386, NewEmisData!$D:$D, AJ$2))</f>
        <v>0</v>
      </c>
      <c r="AK386" s="335">
        <f>$I386*IF($G386="Pickup", SUMIFS(NewEmisData!K:K, NewEmisData!$A:$A, "Pickup", NewEmisData!$B:$B, $A386, NewEmisData!$C:$C, $H386, NewEmisData!$D:$D, AK$2), SUMIFS(NewEmisData!K:K, NewEmisData!$A:$A, "LDV", NewEmisData!$B:$B, $A386, NewEmisData!$C:$C, $H386, NewEmisData!$D:$D, AK$2))</f>
        <v>0</v>
      </c>
      <c r="AL386" s="335">
        <f>$I386*IF($G386="Pickup", SUMIFS(NewEmisData!L:L, NewEmisData!$A:$A, "Pickup", NewEmisData!$B:$B, $A386, NewEmisData!$C:$C, $H386, NewEmisData!$D:$D, AL$2), SUMIFS(NewEmisData!L:L, NewEmisData!$A:$A, "LDV", NewEmisData!$B:$B, $A386, NewEmisData!$C:$C, $H386, NewEmisData!$D:$D, AL$2))</f>
        <v>0</v>
      </c>
      <c r="AM386" s="335">
        <f>$I386*IF($G386="Pickup", SUMIFS(NewEmisData!M:M, NewEmisData!$A:$A, "Pickup", NewEmisData!$B:$B, $A386, NewEmisData!$C:$C, $H386, NewEmisData!$D:$D, AM$2), SUMIFS(NewEmisData!M:M, NewEmisData!$A:$A, "LDV", NewEmisData!$B:$B, $A386, NewEmisData!$C:$C, $H386, NewEmisData!$D:$D, AM$2))</f>
        <v>0</v>
      </c>
      <c r="AN386" s="335">
        <v>0</v>
      </c>
      <c r="AO386" s="335">
        <f>$I386*IF($G386="Pickup", SUMIFS(NewEmisData!E:E, NewEmisData!$A:$A, "Pickup", NewEmisData!$B:$B, $A386, NewEmisData!$C:$C, $H386, NewEmisData!$D:$D, AO$2), SUMIFS(NewEmisData!E:E, NewEmisData!$A:$A, "LDV", NewEmisData!$B:$B, $A386, NewEmisData!$C:$C, $H386, NewEmisData!$D:$D, AO$2))</f>
        <v>5.5949189126931899E-2</v>
      </c>
      <c r="AP386" s="335">
        <f>$I386*IF($G386="Pickup", SUMIFS(NewEmisData!F:F, NewEmisData!$A:$A, "Pickup", NewEmisData!$B:$B, $A386, NewEmisData!$C:$C, $H386, NewEmisData!$D:$D, AP$2), SUMIFS(NewEmisData!F:F, NewEmisData!$A:$A, "LDV", NewEmisData!$B:$B, $A386, NewEmisData!$C:$C, $H386, NewEmisData!$D:$D, AP$2))</f>
        <v>5.5949189126931899E-2</v>
      </c>
      <c r="AQ386" s="335">
        <f>$I386*IF($G386="Pickup", SUMIFS(NewEmisData!G:G, NewEmisData!$A:$A, "Pickup", NewEmisData!$B:$B, $A386, NewEmisData!$C:$C, $H386, NewEmisData!$D:$D, AQ$2), SUMIFS(NewEmisData!G:G, NewEmisData!$A:$A, "LDV", NewEmisData!$B:$B, $A386, NewEmisData!$C:$C, $H386, NewEmisData!$D:$D, AQ$2))</f>
        <v>5.5949131442004002E-2</v>
      </c>
      <c r="AR386" s="335">
        <f>$I386*IF($G386="Pickup", SUMIFS(NewEmisData!H:H, NewEmisData!$A:$A, "Pickup", NewEmisData!$B:$B, $A386, NewEmisData!$C:$C, $H386, NewEmisData!$D:$D, AR$2), SUMIFS(NewEmisData!H:H, NewEmisData!$A:$A, "LDV", NewEmisData!$B:$B, $A386, NewEmisData!$C:$C, $H386, NewEmisData!$D:$D, AR$2))</f>
        <v>5.5949145320737102E-2</v>
      </c>
      <c r="AS386" s="335">
        <f>$I386*IF($G386="Pickup", SUMIFS(NewEmisData!I:I, NewEmisData!$A:$A, "Pickup", NewEmisData!$B:$B, $A386, NewEmisData!$C:$C, $H386, NewEmisData!$D:$D, AS$2), SUMIFS(NewEmisData!I:I, NewEmisData!$A:$A, "LDV", NewEmisData!$B:$B, $A386, NewEmisData!$C:$C, $H386, NewEmisData!$D:$D, AS$2))</f>
        <v>5.5949118174518898E-2</v>
      </c>
      <c r="AT386" s="335">
        <f>$I386*IF($G386="Pickup", SUMIFS(NewEmisData!J:J, NewEmisData!$A:$A, "Pickup", NewEmisData!$B:$B, $A386, NewEmisData!$C:$C, $H386, NewEmisData!$D:$D, AT$2), SUMIFS(NewEmisData!J:J, NewEmisData!$A:$A, "LDV", NewEmisData!$B:$B, $A386, NewEmisData!$C:$C, $H386, NewEmisData!$D:$D, AT$2))</f>
        <v>5.5949046541697099E-2</v>
      </c>
      <c r="AU386" s="335">
        <f>$I386*IF($G386="Pickup", SUMIFS(NewEmisData!K:K, NewEmisData!$A:$A, "Pickup", NewEmisData!$B:$B, $A386, NewEmisData!$C:$C, $H386, NewEmisData!$D:$D, AU$2), SUMIFS(NewEmisData!K:K, NewEmisData!$A:$A, "LDV", NewEmisData!$B:$B, $A386, NewEmisData!$C:$C, $H386, NewEmisData!$D:$D, AU$2))</f>
        <v>5.5949120890101497E-2</v>
      </c>
      <c r="AV386" s="335">
        <f>$I386*IF($G386="Pickup", SUMIFS(NewEmisData!L:L, NewEmisData!$A:$A, "Pickup", NewEmisData!$B:$B, $A386, NewEmisData!$C:$C, $H386, NewEmisData!$D:$D, AV$2), SUMIFS(NewEmisData!L:L, NewEmisData!$A:$A, "LDV", NewEmisData!$B:$B, $A386, NewEmisData!$C:$C, $H386, NewEmisData!$D:$D, AV$2))</f>
        <v>5.5949175401502099E-2</v>
      </c>
      <c r="AW386" s="335">
        <f>$I386*IF($G386="Pickup", SUMIFS(NewEmisData!M:M, NewEmisData!$A:$A, "Pickup", NewEmisData!$B:$B, $A386, NewEmisData!$C:$C, $H386, NewEmisData!$D:$D, AW$2), SUMIFS(NewEmisData!M:M, NewEmisData!$A:$A, "LDV", NewEmisData!$B:$B, $A386, NewEmisData!$C:$C, $H386, NewEmisData!$D:$D, AW$2))</f>
        <v>5.5949175401502099E-2</v>
      </c>
      <c r="AX386" s="335">
        <v>2.3805319372350052E-2</v>
      </c>
      <c r="AY386" s="335">
        <f>$I386*IF($G386="Pickup", SUMIFS(NewEmisData!E:E, NewEmisData!$A:$A, "Pickup", NewEmisData!$B:$B, $A386, NewEmisData!$C:$C, $H386, NewEmisData!$D:$D, AY$2), SUMIFS(NewEmisData!E:E, NewEmisData!$A:$A, "LDV", NewEmisData!$B:$B, $A386, NewEmisData!$C:$C, $H386, NewEmisData!$D:$D, AY$2))</f>
        <v>7.2571184818618403E-3</v>
      </c>
      <c r="AZ386" s="335">
        <f>$I386*IF($G386="Pickup", SUMIFS(NewEmisData!F:F, NewEmisData!$A:$A, "Pickup", NewEmisData!$B:$B, $A386, NewEmisData!$C:$C, $H386, NewEmisData!$D:$D, AZ$2), SUMIFS(NewEmisData!F:F, NewEmisData!$A:$A, "LDV", NewEmisData!$B:$B, $A386, NewEmisData!$C:$C, $H386, NewEmisData!$D:$D, AZ$2))</f>
        <v>7.2571184818618403E-3</v>
      </c>
      <c r="BA386" s="335">
        <f>$I386*IF($G386="Pickup", SUMIFS(NewEmisData!G:G, NewEmisData!$A:$A, "Pickup", NewEmisData!$B:$B, $A386, NewEmisData!$C:$C, $H386, NewEmisData!$D:$D, BA$2), SUMIFS(NewEmisData!G:G, NewEmisData!$A:$A, "LDV", NewEmisData!$B:$B, $A386, NewEmisData!$C:$C, $H386, NewEmisData!$D:$D, BA$2))</f>
        <v>7.2571114316428102E-3</v>
      </c>
      <c r="BB386" s="335">
        <f>$I386*IF($G386="Pickup", SUMIFS(NewEmisData!H:H, NewEmisData!$A:$A, "Pickup", NewEmisData!$B:$B, $A386, NewEmisData!$C:$C, $H386, NewEmisData!$D:$D, BB$2), SUMIFS(NewEmisData!H:H, NewEmisData!$A:$A, "LDV", NewEmisData!$B:$B, $A386, NewEmisData!$C:$C, $H386, NewEmisData!$D:$D, BB$2))</f>
        <v>7.2571137654529501E-3</v>
      </c>
      <c r="BC386" s="335">
        <f>$I386*IF($G386="Pickup", SUMIFS(NewEmisData!I:I, NewEmisData!$A:$A, "Pickup", NewEmisData!$B:$B, $A386, NewEmisData!$C:$C, $H386, NewEmisData!$D:$D, BC$2), SUMIFS(NewEmisData!I:I, NewEmisData!$A:$A, "LDV", NewEmisData!$B:$B, $A386, NewEmisData!$C:$C, $H386, NewEmisData!$D:$D, BC$2))</f>
        <v>7.2571068307629499E-3</v>
      </c>
      <c r="BD386" s="335">
        <f>$I386*IF($G386="Pickup", SUMIFS(NewEmisData!J:J, NewEmisData!$A:$A, "Pickup", NewEmisData!$B:$B, $A386, NewEmisData!$C:$C, $H386, NewEmisData!$D:$D, BD$2), SUMIFS(NewEmisData!J:J, NewEmisData!$A:$A, "LDV", NewEmisData!$B:$B, $A386, NewEmisData!$C:$C, $H386, NewEmisData!$D:$D, BD$2))</f>
        <v>7.2570974674633498E-3</v>
      </c>
      <c r="BE386" s="335">
        <f>$I386*IF($G386="Pickup", SUMIFS(NewEmisData!K:K, NewEmisData!$A:$A, "Pickup", NewEmisData!$B:$B, $A386, NewEmisData!$C:$C, $H386, NewEmisData!$D:$D, BE$2), SUMIFS(NewEmisData!K:K, NewEmisData!$A:$A, "LDV", NewEmisData!$B:$B, $A386, NewEmisData!$C:$C, $H386, NewEmisData!$D:$D, BE$2))</f>
        <v>7.25710679204878E-3</v>
      </c>
      <c r="BF386" s="335">
        <f>$I386*IF($G386="Pickup", SUMIFS(NewEmisData!L:L, NewEmisData!$A:$A, "Pickup", NewEmisData!$B:$B, $A386, NewEmisData!$C:$C, $H386, NewEmisData!$D:$D, BF$2), SUMIFS(NewEmisData!L:L, NewEmisData!$A:$A, "LDV", NewEmisData!$B:$B, $A386, NewEmisData!$C:$C, $H386, NewEmisData!$D:$D, BF$2))</f>
        <v>7.2571142164254898E-3</v>
      </c>
      <c r="BG386" s="335">
        <f>$I386*IF($G386="Pickup", SUMIFS(NewEmisData!M:M, NewEmisData!$A:$A, "Pickup", NewEmisData!$B:$B, $A386, NewEmisData!$C:$C, $H386, NewEmisData!$D:$D, BG$2), SUMIFS(NewEmisData!M:M, NewEmisData!$A:$A, "LDV", NewEmisData!$B:$B, $A386, NewEmisData!$C:$C, $H386, NewEmisData!$D:$D, BG$2))</f>
        <v>7.2571142164254898E-3</v>
      </c>
      <c r="BH386" s="335">
        <v>1.6506531515565108E-3</v>
      </c>
      <c r="BI386" s="335">
        <f>$I386*IF($G386="Pickup", SUMIFS(NewEmisData!E:E, NewEmisData!$A:$A, "Pickup", NewEmisData!$B:$B, $A386, NewEmisData!$C:$C, $H386, NewEmisData!$D:$D, BI$2), SUMIFS(NewEmisData!E:E, NewEmisData!$A:$A, "LDV", NewEmisData!$B:$B, $A386, NewEmisData!$C:$C, $H386, NewEmisData!$D:$D, BI$2))</f>
        <v>0</v>
      </c>
      <c r="BJ386" s="335">
        <f>$I386*IF($G386="Pickup", SUMIFS(NewEmisData!F:F, NewEmisData!$A:$A, "Pickup", NewEmisData!$B:$B, $A386, NewEmisData!$C:$C, $H386, NewEmisData!$D:$D, BJ$2), SUMIFS(NewEmisData!F:F, NewEmisData!$A:$A, "LDV", NewEmisData!$B:$B, $A386, NewEmisData!$C:$C, $H386, NewEmisData!$D:$D, BJ$2))</f>
        <v>0</v>
      </c>
      <c r="BK386" s="335">
        <f>$I386*IF($G386="Pickup", SUMIFS(NewEmisData!G:G, NewEmisData!$A:$A, "Pickup", NewEmisData!$B:$B, $A386, NewEmisData!$C:$C, $H386, NewEmisData!$D:$D, BK$2), SUMIFS(NewEmisData!G:G, NewEmisData!$A:$A, "LDV", NewEmisData!$B:$B, $A386, NewEmisData!$C:$C, $H386, NewEmisData!$D:$D, BK$2))</f>
        <v>0</v>
      </c>
      <c r="BL386" s="335">
        <f>$I386*IF($G386="Pickup", SUMIFS(NewEmisData!H:H, NewEmisData!$A:$A, "Pickup", NewEmisData!$B:$B, $A386, NewEmisData!$C:$C, $H386, NewEmisData!$D:$D, BL$2), SUMIFS(NewEmisData!H:H, NewEmisData!$A:$A, "LDV", NewEmisData!$B:$B, $A386, NewEmisData!$C:$C, $H386, NewEmisData!$D:$D, BL$2))</f>
        <v>0</v>
      </c>
      <c r="BM386" s="335">
        <f>$I386*IF($G386="Pickup", SUMIFS(NewEmisData!I:I, NewEmisData!$A:$A, "Pickup", NewEmisData!$B:$B, $A386, NewEmisData!$C:$C, $H386, NewEmisData!$D:$D, BM$2), SUMIFS(NewEmisData!I:I, NewEmisData!$A:$A, "LDV", NewEmisData!$B:$B, $A386, NewEmisData!$C:$C, $H386, NewEmisData!$D:$D, BM$2))</f>
        <v>0</v>
      </c>
      <c r="BN386" s="335">
        <f>$I386*IF($G386="Pickup", SUMIFS(NewEmisData!J:J, NewEmisData!$A:$A, "Pickup", NewEmisData!$B:$B, $A386, NewEmisData!$C:$C, $H386, NewEmisData!$D:$D, BN$2), SUMIFS(NewEmisData!J:J, NewEmisData!$A:$A, "LDV", NewEmisData!$B:$B, $A386, NewEmisData!$C:$C, $H386, NewEmisData!$D:$D, BN$2))</f>
        <v>0</v>
      </c>
      <c r="BO386" s="335">
        <f>$I386*IF($G386="Pickup", SUMIFS(NewEmisData!K:K, NewEmisData!$A:$A, "Pickup", NewEmisData!$B:$B, $A386, NewEmisData!$C:$C, $H386, NewEmisData!$D:$D, BO$2), SUMIFS(NewEmisData!K:K, NewEmisData!$A:$A, "LDV", NewEmisData!$B:$B, $A386, NewEmisData!$C:$C, $H386, NewEmisData!$D:$D, BO$2))</f>
        <v>0</v>
      </c>
      <c r="BP386" s="335">
        <f>$I386*IF($G386="Pickup", SUMIFS(NewEmisData!L:L, NewEmisData!$A:$A, "Pickup", NewEmisData!$B:$B, $A386, NewEmisData!$C:$C, $H386, NewEmisData!$D:$D, BP$2), SUMIFS(NewEmisData!L:L, NewEmisData!$A:$A, "LDV", NewEmisData!$B:$B, $A386, NewEmisData!$C:$C, $H386, NewEmisData!$D:$D, BP$2))</f>
        <v>0</v>
      </c>
      <c r="BQ386" s="335">
        <f>$I386*IF($G386="Pickup", SUMIFS(NewEmisData!M:M, NewEmisData!$A:$A, "Pickup", NewEmisData!$B:$B, $A386, NewEmisData!$C:$C, $H386, NewEmisData!$D:$D, BQ$2), SUMIFS(NewEmisData!M:M, NewEmisData!$A:$A, "LDV", NewEmisData!$B:$B, $A386, NewEmisData!$C:$C, $H386, NewEmisData!$D:$D, BQ$2))</f>
        <v>0</v>
      </c>
      <c r="BR386" s="335">
        <v>0</v>
      </c>
      <c r="BS386" s="335">
        <f>$I386*IF($G386="Pickup", SUMIFS(NewEmisData!E:E, NewEmisData!$A:$A, "Pickup", NewEmisData!$B:$B, $A386, NewEmisData!$C:$C, $H386, NewEmisData!$D:$D, BS$2), SUMIFS(NewEmisData!E:E, NewEmisData!$A:$A, "LDV", NewEmisData!$B:$B, $A386, NewEmisData!$C:$C, $H386, NewEmisData!$D:$D, BS$2))</f>
        <v>0</v>
      </c>
      <c r="BT386" s="335">
        <f>$I386*IF($G386="Pickup", SUMIFS(NewEmisData!F:F, NewEmisData!$A:$A, "Pickup", NewEmisData!$B:$B, $A386, NewEmisData!$C:$C, $H386, NewEmisData!$D:$D, BT$2), SUMIFS(NewEmisData!F:F, NewEmisData!$A:$A, "LDV", NewEmisData!$B:$B, $A386, NewEmisData!$C:$C, $H386, NewEmisData!$D:$D, BT$2))</f>
        <v>0</v>
      </c>
      <c r="BU386" s="335">
        <f>$I386*IF($G386="Pickup", SUMIFS(NewEmisData!G:G, NewEmisData!$A:$A, "Pickup", NewEmisData!$B:$B, $A386, NewEmisData!$C:$C, $H386, NewEmisData!$D:$D, BU$2), SUMIFS(NewEmisData!G:G, NewEmisData!$A:$A, "LDV", NewEmisData!$B:$B, $A386, NewEmisData!$C:$C, $H386, NewEmisData!$D:$D, BU$2))</f>
        <v>0</v>
      </c>
      <c r="BV386" s="335">
        <f>$I386*IF($G386="Pickup", SUMIFS(NewEmisData!H:H, NewEmisData!$A:$A, "Pickup", NewEmisData!$B:$B, $A386, NewEmisData!$C:$C, $H386, NewEmisData!$D:$D, BV$2), SUMIFS(NewEmisData!H:H, NewEmisData!$A:$A, "LDV", NewEmisData!$B:$B, $A386, NewEmisData!$C:$C, $H386, NewEmisData!$D:$D, BV$2))</f>
        <v>0</v>
      </c>
      <c r="BW386" s="335">
        <f>$I386*IF($G386="Pickup", SUMIFS(NewEmisData!I:I, NewEmisData!$A:$A, "Pickup", NewEmisData!$B:$B, $A386, NewEmisData!$C:$C, $H386, NewEmisData!$D:$D, BW$2), SUMIFS(NewEmisData!I:I, NewEmisData!$A:$A, "LDV", NewEmisData!$B:$B, $A386, NewEmisData!$C:$C, $H386, NewEmisData!$D:$D, BW$2))</f>
        <v>0</v>
      </c>
      <c r="BX386" s="335">
        <f>$I386*IF($G386="Pickup", SUMIFS(NewEmisData!J:J, NewEmisData!$A:$A, "Pickup", NewEmisData!$B:$B, $A386, NewEmisData!$C:$C, $H386, NewEmisData!$D:$D, BX$2), SUMIFS(NewEmisData!J:J, NewEmisData!$A:$A, "LDV", NewEmisData!$B:$B, $A386, NewEmisData!$C:$C, $H386, NewEmisData!$D:$D, BX$2))</f>
        <v>0</v>
      </c>
      <c r="BY386" s="335">
        <f>$I386*IF($G386="Pickup", SUMIFS(NewEmisData!K:K, NewEmisData!$A:$A, "Pickup", NewEmisData!$B:$B, $A386, NewEmisData!$C:$C, $H386, NewEmisData!$D:$D, BY$2), SUMIFS(NewEmisData!K:K, NewEmisData!$A:$A, "LDV", NewEmisData!$B:$B, $A386, NewEmisData!$C:$C, $H386, NewEmisData!$D:$D, BY$2))</f>
        <v>0</v>
      </c>
      <c r="BZ386" s="335">
        <f>$I386*IF($G386="Pickup", SUMIFS(NewEmisData!L:L, NewEmisData!$A:$A, "Pickup", NewEmisData!$B:$B, $A386, NewEmisData!$C:$C, $H386, NewEmisData!$D:$D, BZ$2), SUMIFS(NewEmisData!L:L, NewEmisData!$A:$A, "LDV", NewEmisData!$B:$B, $A386, NewEmisData!$C:$C, $H386, NewEmisData!$D:$D, BZ$2))</f>
        <v>0</v>
      </c>
      <c r="CA386" s="335">
        <f>$I386*IF($G386="Pickup", SUMIFS(NewEmisData!M:M, NewEmisData!$A:$A, "Pickup", NewEmisData!$B:$B, $A386, NewEmisData!$C:$C, $H386, NewEmisData!$D:$D, CA$2), SUMIFS(NewEmisData!M:M, NewEmisData!$A:$A, "LDV", NewEmisData!$B:$B, $A386, NewEmisData!$C:$C, $H386, NewEmisData!$D:$D, CA$2))</f>
        <v>0</v>
      </c>
      <c r="CB386" s="335">
        <v>0</v>
      </c>
      <c r="CC386" s="335">
        <f>$I386*IF($G386="Pickup", SUMIFS(NewEmisData!E:E, NewEmisData!$A:$A, "Pickup", NewEmisData!$B:$B, $A386, NewEmisData!$C:$C, $H386, NewEmisData!$D:$D, CC$2), SUMIFS(NewEmisData!E:E, NewEmisData!$A:$A, "LDV", NewEmisData!$B:$B, $A386, NewEmisData!$C:$C, $H386, NewEmisData!$D:$D, CC$2))</f>
        <v>0</v>
      </c>
      <c r="CD386" s="335">
        <f>$I386*IF($G386="Pickup", SUMIFS(NewEmisData!F:F, NewEmisData!$A:$A, "Pickup", NewEmisData!$B:$B, $A386, NewEmisData!$C:$C, $H386, NewEmisData!$D:$D, CD$2), SUMIFS(NewEmisData!F:F, NewEmisData!$A:$A, "LDV", NewEmisData!$B:$B, $A386, NewEmisData!$C:$C, $H386, NewEmisData!$D:$D, CD$2))</f>
        <v>0</v>
      </c>
      <c r="CE386" s="335">
        <f>$I386*IF($G386="Pickup", SUMIFS(NewEmisData!G:G, NewEmisData!$A:$A, "Pickup", NewEmisData!$B:$B, $A386, NewEmisData!$C:$C, $H386, NewEmisData!$D:$D, CE$2), SUMIFS(NewEmisData!G:G, NewEmisData!$A:$A, "LDV", NewEmisData!$B:$B, $A386, NewEmisData!$C:$C, $H386, NewEmisData!$D:$D, CE$2))</f>
        <v>0</v>
      </c>
      <c r="CF386" s="335">
        <f>$I386*IF($G386="Pickup", SUMIFS(NewEmisData!H:H, NewEmisData!$A:$A, "Pickup", NewEmisData!$B:$B, $A386, NewEmisData!$C:$C, $H386, NewEmisData!$D:$D, CF$2), SUMIFS(NewEmisData!H:H, NewEmisData!$A:$A, "LDV", NewEmisData!$B:$B, $A386, NewEmisData!$C:$C, $H386, NewEmisData!$D:$D, CF$2))</f>
        <v>0</v>
      </c>
      <c r="CG386" s="335">
        <f>$I386*IF($G386="Pickup", SUMIFS(NewEmisData!I:I, NewEmisData!$A:$A, "Pickup", NewEmisData!$B:$B, $A386, NewEmisData!$C:$C, $H386, NewEmisData!$D:$D, CG$2), SUMIFS(NewEmisData!I:I, NewEmisData!$A:$A, "LDV", NewEmisData!$B:$B, $A386, NewEmisData!$C:$C, $H386, NewEmisData!$D:$D, CG$2))</f>
        <v>0</v>
      </c>
      <c r="CH386" s="335">
        <f>$I386*IF($G386="Pickup", SUMIFS(NewEmisData!J:J, NewEmisData!$A:$A, "Pickup", NewEmisData!$B:$B, $A386, NewEmisData!$C:$C, $H386, NewEmisData!$D:$D, CH$2), SUMIFS(NewEmisData!J:J, NewEmisData!$A:$A, "LDV", NewEmisData!$B:$B, $A386, NewEmisData!$C:$C, $H386, NewEmisData!$D:$D, CH$2))</f>
        <v>0</v>
      </c>
      <c r="CI386" s="335">
        <f>$I386*IF($G386="Pickup", SUMIFS(NewEmisData!K:K, NewEmisData!$A:$A, "Pickup", NewEmisData!$B:$B, $A386, NewEmisData!$C:$C, $H386, NewEmisData!$D:$D, CI$2), SUMIFS(NewEmisData!K:K, NewEmisData!$A:$A, "LDV", NewEmisData!$B:$B, $A386, NewEmisData!$C:$C, $H386, NewEmisData!$D:$D, CI$2))</f>
        <v>0</v>
      </c>
      <c r="CJ386" s="335">
        <f>$I386*IF($G386="Pickup", SUMIFS(NewEmisData!L:L, NewEmisData!$A:$A, "Pickup", NewEmisData!$B:$B, $A386, NewEmisData!$C:$C, $H386, NewEmisData!$D:$D, CJ$2), SUMIFS(NewEmisData!L:L, NewEmisData!$A:$A, "LDV", NewEmisData!$B:$B, $A386, NewEmisData!$C:$C, $H386, NewEmisData!$D:$D, CJ$2))</f>
        <v>0</v>
      </c>
      <c r="CK386" s="335">
        <f>$I386*IF($G386="Pickup", SUMIFS(NewEmisData!M:M, NewEmisData!$A:$A, "Pickup", NewEmisData!$B:$B, $A386, NewEmisData!$C:$C, $H386, NewEmisData!$D:$D, CK$2), SUMIFS(NewEmisData!M:M, NewEmisData!$A:$A, "LDV", NewEmisData!$B:$B, $A386, NewEmisData!$C:$C, $H386, NewEmisData!$D:$D, CK$2))</f>
        <v>0</v>
      </c>
      <c r="CL386" s="335">
        <v>0</v>
      </c>
      <c r="CM386" s="335">
        <f>$I386*IF($G386="Pickup", SUMIFS(NewEmisData!E:E, NewEmisData!$A:$A, "Pickup", NewEmisData!$B:$B, $A386, NewEmisData!$C:$C, $H386, NewEmisData!$D:$D, CM$2), SUMIFS(NewEmisData!E:E, NewEmisData!$A:$A, "LDV", NewEmisData!$B:$B, $A386, NewEmisData!$C:$C, $H386, NewEmisData!$D:$D, CM$2))</f>
        <v>0</v>
      </c>
      <c r="CN386" s="335">
        <f>$I386*IF($G386="Pickup", SUMIFS(NewEmisData!F:F, NewEmisData!$A:$A, "Pickup", NewEmisData!$B:$B, $A386, NewEmisData!$C:$C, $H386, NewEmisData!$D:$D, CN$2), SUMIFS(NewEmisData!F:F, NewEmisData!$A:$A, "LDV", NewEmisData!$B:$B, $A386, NewEmisData!$C:$C, $H386, NewEmisData!$D:$D, CN$2))</f>
        <v>0</v>
      </c>
      <c r="CO386" s="335">
        <f>$I386*IF($G386="Pickup", SUMIFS(NewEmisData!G:G, NewEmisData!$A:$A, "Pickup", NewEmisData!$B:$B, $A386, NewEmisData!$C:$C, $H386, NewEmisData!$D:$D, CO$2), SUMIFS(NewEmisData!G:G, NewEmisData!$A:$A, "LDV", NewEmisData!$B:$B, $A386, NewEmisData!$C:$C, $H386, NewEmisData!$D:$D, CO$2))</f>
        <v>0</v>
      </c>
      <c r="CP386" s="335">
        <f>$I386*IF($G386="Pickup", SUMIFS(NewEmisData!H:H, NewEmisData!$A:$A, "Pickup", NewEmisData!$B:$B, $A386, NewEmisData!$C:$C, $H386, NewEmisData!$D:$D, CP$2), SUMIFS(NewEmisData!H:H, NewEmisData!$A:$A, "LDV", NewEmisData!$B:$B, $A386, NewEmisData!$C:$C, $H386, NewEmisData!$D:$D, CP$2))</f>
        <v>0</v>
      </c>
      <c r="CQ386" s="335">
        <f>$I386*IF($G386="Pickup", SUMIFS(NewEmisData!I:I, NewEmisData!$A:$A, "Pickup", NewEmisData!$B:$B, $A386, NewEmisData!$C:$C, $H386, NewEmisData!$D:$D, CQ$2), SUMIFS(NewEmisData!I:I, NewEmisData!$A:$A, "LDV", NewEmisData!$B:$B, $A386, NewEmisData!$C:$C, $H386, NewEmisData!$D:$D, CQ$2))</f>
        <v>0</v>
      </c>
      <c r="CR386" s="335">
        <f>$I386*IF($G386="Pickup", SUMIFS(NewEmisData!J:J, NewEmisData!$A:$A, "Pickup", NewEmisData!$B:$B, $A386, NewEmisData!$C:$C, $H386, NewEmisData!$D:$D, CR$2), SUMIFS(NewEmisData!J:J, NewEmisData!$A:$A, "LDV", NewEmisData!$B:$B, $A386, NewEmisData!$C:$C, $H386, NewEmisData!$D:$D, CR$2))</f>
        <v>0</v>
      </c>
      <c r="CS386" s="335">
        <f>$I386*IF($G386="Pickup", SUMIFS(NewEmisData!K:K, NewEmisData!$A:$A, "Pickup", NewEmisData!$B:$B, $A386, NewEmisData!$C:$C, $H386, NewEmisData!$D:$D, CS$2), SUMIFS(NewEmisData!K:K, NewEmisData!$A:$A, "LDV", NewEmisData!$B:$B, $A386, NewEmisData!$C:$C, $H386, NewEmisData!$D:$D, CS$2))</f>
        <v>0</v>
      </c>
      <c r="CT386" s="335">
        <f>$I386*IF($G386="Pickup", SUMIFS(NewEmisData!L:L, NewEmisData!$A:$A, "Pickup", NewEmisData!$B:$B, $A386, NewEmisData!$C:$C, $H386, NewEmisData!$D:$D, CT$2), SUMIFS(NewEmisData!L:L, NewEmisData!$A:$A, "LDV", NewEmisData!$B:$B, $A386, NewEmisData!$C:$C, $H386, NewEmisData!$D:$D, CT$2))</f>
        <v>0</v>
      </c>
      <c r="CU386" s="335">
        <f>$I386*IF($G386="Pickup", SUMIFS(NewEmisData!M:M, NewEmisData!$A:$A, "Pickup", NewEmisData!$B:$B, $A386, NewEmisData!$C:$C, $H386, NewEmisData!$D:$D, CU$2), SUMIFS(NewEmisData!M:M, NewEmisData!$A:$A, "LDV", NewEmisData!$B:$B, $A386, NewEmisData!$C:$C, $H386, NewEmisData!$D:$D, CU$2))</f>
        <v>0</v>
      </c>
      <c r="CV386" s="335">
        <v>0</v>
      </c>
      <c r="CW386" s="335">
        <v>0</v>
      </c>
      <c r="CX386" s="335">
        <v>0</v>
      </c>
      <c r="CY386" s="335">
        <v>0</v>
      </c>
      <c r="CZ386" s="335">
        <v>0</v>
      </c>
      <c r="DA386" s="335">
        <v>0</v>
      </c>
      <c r="DB386" s="335">
        <v>0</v>
      </c>
      <c r="DC386" s="335">
        <v>0</v>
      </c>
      <c r="DD386" s="335">
        <v>0</v>
      </c>
      <c r="DE386" s="335">
        <v>0</v>
      </c>
      <c r="DF386" s="335">
        <v>0</v>
      </c>
      <c r="DG386" s="335">
        <f>$I386*IF($G386="Pickup", SUMIFS(NewEmisData!E:E, NewEmisData!$A:$A, "Pickup", NewEmisData!$B:$B, $A386, NewEmisData!$C:$C, $H386, NewEmisData!$D:$D, DG$2), SUMIFS(NewEmisData!E:E, NewEmisData!$A:$A, "LDV", NewEmisData!$B:$B, $A386, NewEmisData!$C:$C, $H386, NewEmisData!$D:$D, DG$2))</f>
        <v>0</v>
      </c>
      <c r="DH386" s="335">
        <f>$I386*IF($G386="Pickup", SUMIFS(NewEmisData!F:F, NewEmisData!$A:$A, "Pickup", NewEmisData!$B:$B, $A386, NewEmisData!$C:$C, $H386, NewEmisData!$D:$D, DH$2), SUMIFS(NewEmisData!F:F, NewEmisData!$A:$A, "LDV", NewEmisData!$B:$B, $A386, NewEmisData!$C:$C, $H386, NewEmisData!$D:$D, DH$2))</f>
        <v>0</v>
      </c>
      <c r="DI386" s="335">
        <f>$I386*IF($G386="Pickup", SUMIFS(NewEmisData!G:G, NewEmisData!$A:$A, "Pickup", NewEmisData!$B:$B, $A386, NewEmisData!$C:$C, $H386, NewEmisData!$D:$D, DI$2), SUMIFS(NewEmisData!G:G, NewEmisData!$A:$A, "LDV", NewEmisData!$B:$B, $A386, NewEmisData!$C:$C, $H386, NewEmisData!$D:$D, DI$2))</f>
        <v>0</v>
      </c>
      <c r="DJ386" s="335">
        <f>$I386*IF($G386="Pickup", SUMIFS(NewEmisData!H:H, NewEmisData!$A:$A, "Pickup", NewEmisData!$B:$B, $A386, NewEmisData!$C:$C, $H386, NewEmisData!$D:$D, DJ$2), SUMIFS(NewEmisData!H:H, NewEmisData!$A:$A, "LDV", NewEmisData!$B:$B, $A386, NewEmisData!$C:$C, $H386, NewEmisData!$D:$D, DJ$2))</f>
        <v>0</v>
      </c>
      <c r="DK386" s="335">
        <f>$I386*IF($G386="Pickup", SUMIFS(NewEmisData!I:I, NewEmisData!$A:$A, "Pickup", NewEmisData!$B:$B, $A386, NewEmisData!$C:$C, $H386, NewEmisData!$D:$D, DK$2), SUMIFS(NewEmisData!I:I, NewEmisData!$A:$A, "LDV", NewEmisData!$B:$B, $A386, NewEmisData!$C:$C, $H386, NewEmisData!$D:$D, DK$2))</f>
        <v>0</v>
      </c>
      <c r="DL386" s="335">
        <f>$I386*IF($G386="Pickup", SUMIFS(NewEmisData!J:J, NewEmisData!$A:$A, "Pickup", NewEmisData!$B:$B, $A386, NewEmisData!$C:$C, $H386, NewEmisData!$D:$D, DL$2), SUMIFS(NewEmisData!J:J, NewEmisData!$A:$A, "LDV", NewEmisData!$B:$B, $A386, NewEmisData!$C:$C, $H386, NewEmisData!$D:$D, DL$2))</f>
        <v>0</v>
      </c>
      <c r="DM386" s="335">
        <f>$I386*IF($G386="Pickup", SUMIFS(NewEmisData!K:K, NewEmisData!$A:$A, "Pickup", NewEmisData!$B:$B, $A386, NewEmisData!$C:$C, $H386, NewEmisData!$D:$D, DM$2), SUMIFS(NewEmisData!K:K, NewEmisData!$A:$A, "LDV", NewEmisData!$B:$B, $A386, NewEmisData!$C:$C, $H386, NewEmisData!$D:$D, DM$2))</f>
        <v>0</v>
      </c>
      <c r="DN386" s="335">
        <f>$I386*IF($G386="Pickup", SUMIFS(NewEmisData!L:L, NewEmisData!$A:$A, "Pickup", NewEmisData!$B:$B, $A386, NewEmisData!$C:$C, $H386, NewEmisData!$D:$D, DN$2), SUMIFS(NewEmisData!L:L, NewEmisData!$A:$A, "LDV", NewEmisData!$B:$B, $A386, NewEmisData!$C:$C, $H386, NewEmisData!$D:$D, DN$2))</f>
        <v>0</v>
      </c>
      <c r="DO386" s="335">
        <f>$I386*IF($G386="Pickup", SUMIFS(NewEmisData!M:M, NewEmisData!$A:$A, "Pickup", NewEmisData!$B:$B, $A386, NewEmisData!$C:$C, $H386, NewEmisData!$D:$D, DO$2), SUMIFS(NewEmisData!M:M, NewEmisData!$A:$A, "LDV", NewEmisData!$B:$B, $A386, NewEmisData!$C:$C, $H386, NewEmisData!$D:$D, DO$2))</f>
        <v>0</v>
      </c>
      <c r="DP386" s="335">
        <v>0</v>
      </c>
      <c r="DQ386" s="335">
        <f>$I386*IF($G386="Pickup", SUMIFS(NewEmisData!E:E, NewEmisData!$A:$A, "Pickup", NewEmisData!$B:$B, $A386, NewEmisData!$C:$C, $H386, NewEmisData!$D:$D, DQ$2), SUMIFS(NewEmisData!E:E, NewEmisData!$A:$A, "LDV", NewEmisData!$B:$B, $A386, NewEmisData!$C:$C, $H386, NewEmisData!$D:$D, DQ$2))</f>
        <v>0</v>
      </c>
      <c r="DR386" s="335">
        <f>$I386*IF($G386="Pickup", SUMIFS(NewEmisData!F:F, NewEmisData!$A:$A, "Pickup", NewEmisData!$B:$B, $A386, NewEmisData!$C:$C, $H386, NewEmisData!$D:$D, DR$2), SUMIFS(NewEmisData!F:F, NewEmisData!$A:$A, "LDV", NewEmisData!$B:$B, $A386, NewEmisData!$C:$C, $H386, NewEmisData!$D:$D, DR$2))</f>
        <v>0</v>
      </c>
      <c r="DS386" s="335">
        <f>$I386*IF($G386="Pickup", SUMIFS(NewEmisData!G:G, NewEmisData!$A:$A, "Pickup", NewEmisData!$B:$B, $A386, NewEmisData!$C:$C, $H386, NewEmisData!$D:$D, DS$2), SUMIFS(NewEmisData!G:G, NewEmisData!$A:$A, "LDV", NewEmisData!$B:$B, $A386, NewEmisData!$C:$C, $H386, NewEmisData!$D:$D, DS$2))</f>
        <v>0</v>
      </c>
      <c r="DT386" s="335">
        <f>$I386*IF($G386="Pickup", SUMIFS(NewEmisData!H:H, NewEmisData!$A:$A, "Pickup", NewEmisData!$B:$B, $A386, NewEmisData!$C:$C, $H386, NewEmisData!$D:$D, DT$2), SUMIFS(NewEmisData!H:H, NewEmisData!$A:$A, "LDV", NewEmisData!$B:$B, $A386, NewEmisData!$C:$C, $H386, NewEmisData!$D:$D, DT$2))</f>
        <v>0</v>
      </c>
      <c r="DU386" s="335">
        <f>$I386*IF($G386="Pickup", SUMIFS(NewEmisData!I:I, NewEmisData!$A:$A, "Pickup", NewEmisData!$B:$B, $A386, NewEmisData!$C:$C, $H386, NewEmisData!$D:$D, DU$2), SUMIFS(NewEmisData!I:I, NewEmisData!$A:$A, "LDV", NewEmisData!$B:$B, $A386, NewEmisData!$C:$C, $H386, NewEmisData!$D:$D, DU$2))</f>
        <v>0</v>
      </c>
      <c r="DV386" s="335">
        <f>$I386*IF($G386="Pickup", SUMIFS(NewEmisData!J:J, NewEmisData!$A:$A, "Pickup", NewEmisData!$B:$B, $A386, NewEmisData!$C:$C, $H386, NewEmisData!$D:$D, DV$2), SUMIFS(NewEmisData!J:J, NewEmisData!$A:$A, "LDV", NewEmisData!$B:$B, $A386, NewEmisData!$C:$C, $H386, NewEmisData!$D:$D, DV$2))</f>
        <v>0</v>
      </c>
      <c r="DW386" s="335">
        <f>$I386*IF($G386="Pickup", SUMIFS(NewEmisData!K:K, NewEmisData!$A:$A, "Pickup", NewEmisData!$B:$B, $A386, NewEmisData!$C:$C, $H386, NewEmisData!$D:$D, DW$2), SUMIFS(NewEmisData!K:K, NewEmisData!$A:$A, "LDV", NewEmisData!$B:$B, $A386, NewEmisData!$C:$C, $H386, NewEmisData!$D:$D, DW$2))</f>
        <v>0</v>
      </c>
      <c r="DX386" s="335">
        <f>$I386*IF($G386="Pickup", SUMIFS(NewEmisData!L:L, NewEmisData!$A:$A, "Pickup", NewEmisData!$B:$B, $A386, NewEmisData!$C:$C, $H386, NewEmisData!$D:$D, DX$2), SUMIFS(NewEmisData!L:L, NewEmisData!$A:$A, "LDV", NewEmisData!$B:$B, $A386, NewEmisData!$C:$C, $H386, NewEmisData!$D:$D, DX$2))</f>
        <v>0</v>
      </c>
      <c r="DY386" s="335">
        <f>$I386*IF($G386="Pickup", SUMIFS(NewEmisData!M:M, NewEmisData!$A:$A, "Pickup", NewEmisData!$B:$B, $A386, NewEmisData!$C:$C, $H386, NewEmisData!$D:$D, DY$2), SUMIFS(NewEmisData!M:M, NewEmisData!$A:$A, "LDV", NewEmisData!$B:$B, $A386, NewEmisData!$C:$C, $H386, NewEmisData!$D:$D, DY$2))</f>
        <v>0</v>
      </c>
      <c r="DZ386" s="335">
        <v>0</v>
      </c>
      <c r="EA386" s="335">
        <f t="shared" si="658"/>
        <v>0</v>
      </c>
      <c r="EB386" s="335">
        <f t="shared" si="659"/>
        <v>0</v>
      </c>
      <c r="EC386" s="335">
        <f t="shared" si="660"/>
        <v>0</v>
      </c>
      <c r="ED386" s="335">
        <f t="shared" si="661"/>
        <v>0</v>
      </c>
      <c r="EE386" s="335">
        <f t="shared" si="662"/>
        <v>0</v>
      </c>
      <c r="EF386" s="335">
        <f t="shared" si="663"/>
        <v>0</v>
      </c>
      <c r="EG386" s="335">
        <f t="shared" si="664"/>
        <v>0</v>
      </c>
      <c r="EH386" s="335">
        <f t="shared" si="665"/>
        <v>0</v>
      </c>
      <c r="EI386" s="335">
        <f t="shared" si="666"/>
        <v>0</v>
      </c>
      <c r="EJ386" s="335">
        <f t="shared" si="667"/>
        <v>0</v>
      </c>
      <c r="EK386" s="335">
        <f t="shared" si="668"/>
        <v>0</v>
      </c>
      <c r="EL386" s="335">
        <f t="shared" si="669"/>
        <v>0</v>
      </c>
      <c r="EM386" s="335">
        <f t="shared" si="670"/>
        <v>0</v>
      </c>
      <c r="EN386" s="335">
        <f t="shared" si="671"/>
        <v>0</v>
      </c>
      <c r="EO386" s="335">
        <f t="shared" si="672"/>
        <v>0</v>
      </c>
      <c r="EP386" s="335">
        <f t="shared" si="673"/>
        <v>0</v>
      </c>
      <c r="EQ386" s="335">
        <f t="shared" si="674"/>
        <v>0</v>
      </c>
      <c r="ER386" s="335">
        <f t="shared" si="675"/>
        <v>0</v>
      </c>
      <c r="ES386" s="335">
        <f t="shared" si="676"/>
        <v>0</v>
      </c>
      <c r="ET386" s="335">
        <f t="shared" si="677"/>
        <v>0</v>
      </c>
      <c r="EU386" s="335">
        <f t="shared" si="678"/>
        <v>0</v>
      </c>
      <c r="EV386" s="335">
        <f t="shared" si="679"/>
        <v>0</v>
      </c>
      <c r="EW386" s="335">
        <f t="shared" si="680"/>
        <v>0</v>
      </c>
      <c r="EX386" s="335">
        <f t="shared" si="681"/>
        <v>0</v>
      </c>
      <c r="EY386" s="335">
        <f t="shared" si="682"/>
        <v>0</v>
      </c>
      <c r="EZ386" s="335">
        <f t="shared" si="683"/>
        <v>0</v>
      </c>
      <c r="FA386" s="335">
        <f t="shared" si="684"/>
        <v>0</v>
      </c>
      <c r="FB386" s="335">
        <f t="shared" si="685"/>
        <v>0</v>
      </c>
      <c r="FC386" s="335">
        <f t="shared" si="686"/>
        <v>0</v>
      </c>
      <c r="FD386" s="335">
        <f t="shared" si="687"/>
        <v>0</v>
      </c>
      <c r="FE386" s="335">
        <f t="shared" si="688"/>
        <v>5.5949189126931899E-2</v>
      </c>
      <c r="FF386" s="335">
        <f t="shared" si="689"/>
        <v>5.5949189126931899E-2</v>
      </c>
      <c r="FG386" s="335">
        <f t="shared" si="690"/>
        <v>5.5949131442004002E-2</v>
      </c>
      <c r="FH386" s="335">
        <f t="shared" si="691"/>
        <v>5.5949145320737102E-2</v>
      </c>
      <c r="FI386" s="335">
        <f t="shared" si="692"/>
        <v>5.5949118174518898E-2</v>
      </c>
      <c r="FJ386" s="335">
        <f t="shared" si="693"/>
        <v>5.5949046541697099E-2</v>
      </c>
      <c r="FK386" s="335">
        <f t="shared" si="694"/>
        <v>5.5949120890101497E-2</v>
      </c>
      <c r="FL386" s="335">
        <f t="shared" si="695"/>
        <v>5.5949175401502099E-2</v>
      </c>
      <c r="FM386" s="335">
        <f t="shared" si="696"/>
        <v>5.5949175401502099E-2</v>
      </c>
      <c r="FN386" s="335">
        <f t="shared" si="697"/>
        <v>2.3805319372350052E-2</v>
      </c>
      <c r="FO386" s="335">
        <f t="shared" si="698"/>
        <v>7.2571184818618403E-3</v>
      </c>
      <c r="FP386" s="335">
        <f t="shared" si="699"/>
        <v>7.2571184818618403E-3</v>
      </c>
      <c r="FQ386" s="335">
        <f t="shared" si="700"/>
        <v>7.2571114316428102E-3</v>
      </c>
      <c r="FR386" s="335">
        <f t="shared" si="701"/>
        <v>7.2571137654529501E-3</v>
      </c>
      <c r="FS386" s="335">
        <f t="shared" si="702"/>
        <v>7.2571068307629499E-3</v>
      </c>
      <c r="FT386" s="335">
        <f t="shared" si="703"/>
        <v>7.2570974674633498E-3</v>
      </c>
      <c r="FU386" s="335">
        <f t="shared" si="704"/>
        <v>7.25710679204878E-3</v>
      </c>
      <c r="FV386" s="335">
        <f t="shared" si="705"/>
        <v>7.2571142164254898E-3</v>
      </c>
      <c r="FW386" s="335">
        <f t="shared" si="706"/>
        <v>7.2571142164254898E-3</v>
      </c>
      <c r="FX386" s="335">
        <f t="shared" si="707"/>
        <v>1.6506531515565108E-3</v>
      </c>
    </row>
    <row r="387" spans="1:180" x14ac:dyDescent="0.2">
      <c r="A387" s="305" t="str">
        <f>_xlfn.CONCAT(IF(LEFT(TRIM(A386),1)="*", "*R", "R"), 1+RIGHT(TRIM(A386),1))</f>
        <v>R4</v>
      </c>
      <c r="B387" s="305" t="str">
        <f t="shared" si="734"/>
        <v>TLCELC200</v>
      </c>
      <c r="C387" s="305" t="str">
        <f t="shared" si="735"/>
        <v>TL.ELC.C.ELC200</v>
      </c>
      <c r="D387" s="301" t="str">
        <f t="shared" si="736"/>
        <v>bn-vmt, bn-vmt/a</v>
      </c>
      <c r="E387" s="301" t="str">
        <f t="shared" si="737"/>
        <v>TRNELC</v>
      </c>
      <c r="F387" s="301" t="str">
        <f t="shared" si="738"/>
        <v>TL</v>
      </c>
      <c r="G387" s="315" t="s">
        <v>815</v>
      </c>
      <c r="H387" s="315" t="s">
        <v>36</v>
      </c>
      <c r="I387" s="315">
        <v>1</v>
      </c>
      <c r="J387" s="315" t="str">
        <f t="shared" si="708"/>
        <v>Compact car-ELC</v>
      </c>
      <c r="K387" s="335">
        <f>$I387*IF($G387="Pickup", SUMIFS(NewEmisData!E:E, NewEmisData!$A:$A, "Pickup", NewEmisData!$B:$B, $A387, NewEmisData!$C:$C, $H387, NewEmisData!$D:$D, K$2), SUMIFS(NewEmisData!E:E, NewEmisData!$A:$A, "LDV", NewEmisData!$B:$B, $A387, NewEmisData!$C:$C, $H387, NewEmisData!$D:$D, K$2))</f>
        <v>0</v>
      </c>
      <c r="L387" s="335">
        <f>$I387*IF($G387="Pickup", SUMIFS(NewEmisData!F:F, NewEmisData!$A:$A, "Pickup", NewEmisData!$B:$B, $A387, NewEmisData!$C:$C, $H387, NewEmisData!$D:$D, L$2), SUMIFS(NewEmisData!F:F, NewEmisData!$A:$A, "LDV", NewEmisData!$B:$B, $A387, NewEmisData!$C:$C, $H387, NewEmisData!$D:$D, L$2))</f>
        <v>0</v>
      </c>
      <c r="M387" s="335">
        <f>$I387*IF($G387="Pickup", SUMIFS(NewEmisData!G:G, NewEmisData!$A:$A, "Pickup", NewEmisData!$B:$B, $A387, NewEmisData!$C:$C, $H387, NewEmisData!$D:$D, M$2), SUMIFS(NewEmisData!G:G, NewEmisData!$A:$A, "LDV", NewEmisData!$B:$B, $A387, NewEmisData!$C:$C, $H387, NewEmisData!$D:$D, M$2))</f>
        <v>0</v>
      </c>
      <c r="N387" s="335">
        <f>$I387*IF($G387="Pickup", SUMIFS(NewEmisData!H:H, NewEmisData!$A:$A, "Pickup", NewEmisData!$B:$B, $A387, NewEmisData!$C:$C, $H387, NewEmisData!$D:$D, N$2), SUMIFS(NewEmisData!H:H, NewEmisData!$A:$A, "LDV", NewEmisData!$B:$B, $A387, NewEmisData!$C:$C, $H387, NewEmisData!$D:$D, N$2))</f>
        <v>0</v>
      </c>
      <c r="O387" s="335">
        <f>$I387*IF($G387="Pickup", SUMIFS(NewEmisData!I:I, NewEmisData!$A:$A, "Pickup", NewEmisData!$B:$B, $A387, NewEmisData!$C:$C, $H387, NewEmisData!$D:$D, O$2), SUMIFS(NewEmisData!I:I, NewEmisData!$A:$A, "LDV", NewEmisData!$B:$B, $A387, NewEmisData!$C:$C, $H387, NewEmisData!$D:$D, O$2))</f>
        <v>0</v>
      </c>
      <c r="P387" s="335">
        <f>$I387*IF($G387="Pickup", SUMIFS(NewEmisData!J:J, NewEmisData!$A:$A, "Pickup", NewEmisData!$B:$B, $A387, NewEmisData!$C:$C, $H387, NewEmisData!$D:$D, P$2), SUMIFS(NewEmisData!J:J, NewEmisData!$A:$A, "LDV", NewEmisData!$B:$B, $A387, NewEmisData!$C:$C, $H387, NewEmisData!$D:$D, P$2))</f>
        <v>0</v>
      </c>
      <c r="Q387" s="335">
        <f>$I387*IF($G387="Pickup", SUMIFS(NewEmisData!K:K, NewEmisData!$A:$A, "Pickup", NewEmisData!$B:$B, $A387, NewEmisData!$C:$C, $H387, NewEmisData!$D:$D, Q$2), SUMIFS(NewEmisData!K:K, NewEmisData!$A:$A, "LDV", NewEmisData!$B:$B, $A387, NewEmisData!$C:$C, $H387, NewEmisData!$D:$D, Q$2))</f>
        <v>0</v>
      </c>
      <c r="R387" s="335">
        <f>$I387*IF($G387="Pickup", SUMIFS(NewEmisData!L:L, NewEmisData!$A:$A, "Pickup", NewEmisData!$B:$B, $A387, NewEmisData!$C:$C, $H387, NewEmisData!$D:$D, R$2), SUMIFS(NewEmisData!L:L, NewEmisData!$A:$A, "LDV", NewEmisData!$B:$B, $A387, NewEmisData!$C:$C, $H387, NewEmisData!$D:$D, R$2))</f>
        <v>0</v>
      </c>
      <c r="S387" s="335">
        <f>$I387*IF($G387="Pickup", SUMIFS(NewEmisData!M:M, NewEmisData!$A:$A, "Pickup", NewEmisData!$B:$B, $A387, NewEmisData!$C:$C, $H387, NewEmisData!$D:$D, S$2), SUMIFS(NewEmisData!M:M, NewEmisData!$A:$A, "LDV", NewEmisData!$B:$B, $A387, NewEmisData!$C:$C, $H387, NewEmisData!$D:$D, S$2))</f>
        <v>0</v>
      </c>
      <c r="T387" s="335">
        <v>0</v>
      </c>
      <c r="U387" s="335">
        <f>$I387*IF($G387="Pickup", SUMIFS(NewEmisData!E:E, NewEmisData!$A:$A, "Pickup", NewEmisData!$B:$B, $A387, NewEmisData!$C:$C, $H387, NewEmisData!$D:$D, U$2), SUMIFS(NewEmisData!E:E, NewEmisData!$A:$A, "LDV", NewEmisData!$B:$B, $A387, NewEmisData!$C:$C, $H387, NewEmisData!$D:$D, U$2))</f>
        <v>0</v>
      </c>
      <c r="V387" s="335">
        <f>$I387*IF($G387="Pickup", SUMIFS(NewEmisData!F:F, NewEmisData!$A:$A, "Pickup", NewEmisData!$B:$B, $A387, NewEmisData!$C:$C, $H387, NewEmisData!$D:$D, V$2), SUMIFS(NewEmisData!F:F, NewEmisData!$A:$A, "LDV", NewEmisData!$B:$B, $A387, NewEmisData!$C:$C, $H387, NewEmisData!$D:$D, V$2))</f>
        <v>0</v>
      </c>
      <c r="W387" s="335">
        <f>$I387*IF($G387="Pickup", SUMIFS(NewEmisData!G:G, NewEmisData!$A:$A, "Pickup", NewEmisData!$B:$B, $A387, NewEmisData!$C:$C, $H387, NewEmisData!$D:$D, W$2), SUMIFS(NewEmisData!G:G, NewEmisData!$A:$A, "LDV", NewEmisData!$B:$B, $A387, NewEmisData!$C:$C, $H387, NewEmisData!$D:$D, W$2))</f>
        <v>0</v>
      </c>
      <c r="X387" s="335">
        <f>$I387*IF($G387="Pickup", SUMIFS(NewEmisData!H:H, NewEmisData!$A:$A, "Pickup", NewEmisData!$B:$B, $A387, NewEmisData!$C:$C, $H387, NewEmisData!$D:$D, X$2), SUMIFS(NewEmisData!H:H, NewEmisData!$A:$A, "LDV", NewEmisData!$B:$B, $A387, NewEmisData!$C:$C, $H387, NewEmisData!$D:$D, X$2))</f>
        <v>0</v>
      </c>
      <c r="Y387" s="335">
        <f>$I387*IF($G387="Pickup", SUMIFS(NewEmisData!I:I, NewEmisData!$A:$A, "Pickup", NewEmisData!$B:$B, $A387, NewEmisData!$C:$C, $H387, NewEmisData!$D:$D, Y$2), SUMIFS(NewEmisData!I:I, NewEmisData!$A:$A, "LDV", NewEmisData!$B:$B, $A387, NewEmisData!$C:$C, $H387, NewEmisData!$D:$D, Y$2))</f>
        <v>0</v>
      </c>
      <c r="Z387" s="335">
        <f>$I387*IF($G387="Pickup", SUMIFS(NewEmisData!J:J, NewEmisData!$A:$A, "Pickup", NewEmisData!$B:$B, $A387, NewEmisData!$C:$C, $H387, NewEmisData!$D:$D, Z$2), SUMIFS(NewEmisData!J:J, NewEmisData!$A:$A, "LDV", NewEmisData!$B:$B, $A387, NewEmisData!$C:$C, $H387, NewEmisData!$D:$D, Z$2))</f>
        <v>0</v>
      </c>
      <c r="AA387" s="335">
        <f>$I387*IF($G387="Pickup", SUMIFS(NewEmisData!K:K, NewEmisData!$A:$A, "Pickup", NewEmisData!$B:$B, $A387, NewEmisData!$C:$C, $H387, NewEmisData!$D:$D, AA$2), SUMIFS(NewEmisData!K:K, NewEmisData!$A:$A, "LDV", NewEmisData!$B:$B, $A387, NewEmisData!$C:$C, $H387, NewEmisData!$D:$D, AA$2))</f>
        <v>0</v>
      </c>
      <c r="AB387" s="335">
        <f>$I387*IF($G387="Pickup", SUMIFS(NewEmisData!L:L, NewEmisData!$A:$A, "Pickup", NewEmisData!$B:$B, $A387, NewEmisData!$C:$C, $H387, NewEmisData!$D:$D, AB$2), SUMIFS(NewEmisData!L:L, NewEmisData!$A:$A, "LDV", NewEmisData!$B:$B, $A387, NewEmisData!$C:$C, $H387, NewEmisData!$D:$D, AB$2))</f>
        <v>0</v>
      </c>
      <c r="AC387" s="335">
        <f>$I387*IF($G387="Pickup", SUMIFS(NewEmisData!M:M, NewEmisData!$A:$A, "Pickup", NewEmisData!$B:$B, $A387, NewEmisData!$C:$C, $H387, NewEmisData!$D:$D, AC$2), SUMIFS(NewEmisData!M:M, NewEmisData!$A:$A, "LDV", NewEmisData!$B:$B, $A387, NewEmisData!$C:$C, $H387, NewEmisData!$D:$D, AC$2))</f>
        <v>0</v>
      </c>
      <c r="AD387" s="335">
        <v>0</v>
      </c>
      <c r="AE387" s="335">
        <f>$I387*IF($G387="Pickup", SUMIFS(NewEmisData!E:E, NewEmisData!$A:$A, "Pickup", NewEmisData!$B:$B, $A387, NewEmisData!$C:$C, $H387, NewEmisData!$D:$D, AE$2), SUMIFS(NewEmisData!E:E, NewEmisData!$A:$A, "LDV", NewEmisData!$B:$B, $A387, NewEmisData!$C:$C, $H387, NewEmisData!$D:$D, AE$2))</f>
        <v>0</v>
      </c>
      <c r="AF387" s="335">
        <f>$I387*IF($G387="Pickup", SUMIFS(NewEmisData!F:F, NewEmisData!$A:$A, "Pickup", NewEmisData!$B:$B, $A387, NewEmisData!$C:$C, $H387, NewEmisData!$D:$D, AF$2), SUMIFS(NewEmisData!F:F, NewEmisData!$A:$A, "LDV", NewEmisData!$B:$B, $A387, NewEmisData!$C:$C, $H387, NewEmisData!$D:$D, AF$2))</f>
        <v>0</v>
      </c>
      <c r="AG387" s="335">
        <f>$I387*IF($G387="Pickup", SUMIFS(NewEmisData!G:G, NewEmisData!$A:$A, "Pickup", NewEmisData!$B:$B, $A387, NewEmisData!$C:$C, $H387, NewEmisData!$D:$D, AG$2), SUMIFS(NewEmisData!G:G, NewEmisData!$A:$A, "LDV", NewEmisData!$B:$B, $A387, NewEmisData!$C:$C, $H387, NewEmisData!$D:$D, AG$2))</f>
        <v>0</v>
      </c>
      <c r="AH387" s="335">
        <f>$I387*IF($G387="Pickup", SUMIFS(NewEmisData!H:H, NewEmisData!$A:$A, "Pickup", NewEmisData!$B:$B, $A387, NewEmisData!$C:$C, $H387, NewEmisData!$D:$D, AH$2), SUMIFS(NewEmisData!H:H, NewEmisData!$A:$A, "LDV", NewEmisData!$B:$B, $A387, NewEmisData!$C:$C, $H387, NewEmisData!$D:$D, AH$2))</f>
        <v>0</v>
      </c>
      <c r="AI387" s="335">
        <f>$I387*IF($G387="Pickup", SUMIFS(NewEmisData!I:I, NewEmisData!$A:$A, "Pickup", NewEmisData!$B:$B, $A387, NewEmisData!$C:$C, $H387, NewEmisData!$D:$D, AI$2), SUMIFS(NewEmisData!I:I, NewEmisData!$A:$A, "LDV", NewEmisData!$B:$B, $A387, NewEmisData!$C:$C, $H387, NewEmisData!$D:$D, AI$2))</f>
        <v>0</v>
      </c>
      <c r="AJ387" s="335">
        <f>$I387*IF($G387="Pickup", SUMIFS(NewEmisData!J:J, NewEmisData!$A:$A, "Pickup", NewEmisData!$B:$B, $A387, NewEmisData!$C:$C, $H387, NewEmisData!$D:$D, AJ$2), SUMIFS(NewEmisData!J:J, NewEmisData!$A:$A, "LDV", NewEmisData!$B:$B, $A387, NewEmisData!$C:$C, $H387, NewEmisData!$D:$D, AJ$2))</f>
        <v>0</v>
      </c>
      <c r="AK387" s="335">
        <f>$I387*IF($G387="Pickup", SUMIFS(NewEmisData!K:K, NewEmisData!$A:$A, "Pickup", NewEmisData!$B:$B, $A387, NewEmisData!$C:$C, $H387, NewEmisData!$D:$D, AK$2), SUMIFS(NewEmisData!K:K, NewEmisData!$A:$A, "LDV", NewEmisData!$B:$B, $A387, NewEmisData!$C:$C, $H387, NewEmisData!$D:$D, AK$2))</f>
        <v>0</v>
      </c>
      <c r="AL387" s="335">
        <f>$I387*IF($G387="Pickup", SUMIFS(NewEmisData!L:L, NewEmisData!$A:$A, "Pickup", NewEmisData!$B:$B, $A387, NewEmisData!$C:$C, $H387, NewEmisData!$D:$D, AL$2), SUMIFS(NewEmisData!L:L, NewEmisData!$A:$A, "LDV", NewEmisData!$B:$B, $A387, NewEmisData!$C:$C, $H387, NewEmisData!$D:$D, AL$2))</f>
        <v>0</v>
      </c>
      <c r="AM387" s="335">
        <f>$I387*IF($G387="Pickup", SUMIFS(NewEmisData!M:M, NewEmisData!$A:$A, "Pickup", NewEmisData!$B:$B, $A387, NewEmisData!$C:$C, $H387, NewEmisData!$D:$D, AM$2), SUMIFS(NewEmisData!M:M, NewEmisData!$A:$A, "LDV", NewEmisData!$B:$B, $A387, NewEmisData!$C:$C, $H387, NewEmisData!$D:$D, AM$2))</f>
        <v>0</v>
      </c>
      <c r="AN387" s="335">
        <v>0</v>
      </c>
      <c r="AO387" s="335">
        <f>$I387*IF($G387="Pickup", SUMIFS(NewEmisData!E:E, NewEmisData!$A:$A, "Pickup", NewEmisData!$B:$B, $A387, NewEmisData!$C:$C, $H387, NewEmisData!$D:$D, AO$2), SUMIFS(NewEmisData!E:E, NewEmisData!$A:$A, "LDV", NewEmisData!$B:$B, $A387, NewEmisData!$C:$C, $H387, NewEmisData!$D:$D, AO$2))</f>
        <v>7.4526067369789506E-2</v>
      </c>
      <c r="AP387" s="335">
        <f>$I387*IF($G387="Pickup", SUMIFS(NewEmisData!F:F, NewEmisData!$A:$A, "Pickup", NewEmisData!$B:$B, $A387, NewEmisData!$C:$C, $H387, NewEmisData!$D:$D, AP$2), SUMIFS(NewEmisData!F:F, NewEmisData!$A:$A, "LDV", NewEmisData!$B:$B, $A387, NewEmisData!$C:$C, $H387, NewEmisData!$D:$D, AP$2))</f>
        <v>7.4526067369789506E-2</v>
      </c>
      <c r="AQ387" s="335">
        <f>$I387*IF($G387="Pickup", SUMIFS(NewEmisData!G:G, NewEmisData!$A:$A, "Pickup", NewEmisData!$B:$B, $A387, NewEmisData!$C:$C, $H387, NewEmisData!$D:$D, AQ$2), SUMIFS(NewEmisData!G:G, NewEmisData!$A:$A, "LDV", NewEmisData!$B:$B, $A387, NewEmisData!$C:$C, $H387, NewEmisData!$D:$D, AQ$2))</f>
        <v>7.4526039586762793E-2</v>
      </c>
      <c r="AR387" s="335">
        <f>$I387*IF($G387="Pickup", SUMIFS(NewEmisData!H:H, NewEmisData!$A:$A, "Pickup", NewEmisData!$B:$B, $A387, NewEmisData!$C:$C, $H387, NewEmisData!$D:$D, AR$2), SUMIFS(NewEmisData!H:H, NewEmisData!$A:$A, "LDV", NewEmisData!$B:$B, $A387, NewEmisData!$C:$C, $H387, NewEmisData!$D:$D, AR$2))</f>
        <v>7.4526082672864202E-2</v>
      </c>
      <c r="AS387" s="335">
        <f>$I387*IF($G387="Pickup", SUMIFS(NewEmisData!I:I, NewEmisData!$A:$A, "Pickup", NewEmisData!$B:$B, $A387, NewEmisData!$C:$C, $H387, NewEmisData!$D:$D, AS$2), SUMIFS(NewEmisData!I:I, NewEmisData!$A:$A, "LDV", NewEmisData!$B:$B, $A387, NewEmisData!$C:$C, $H387, NewEmisData!$D:$D, AS$2))</f>
        <v>7.4526031771725496E-2</v>
      </c>
      <c r="AT387" s="335">
        <f>$I387*IF($G387="Pickup", SUMIFS(NewEmisData!J:J, NewEmisData!$A:$A, "Pickup", NewEmisData!$B:$B, $A387, NewEmisData!$C:$C, $H387, NewEmisData!$D:$D, AT$2), SUMIFS(NewEmisData!J:J, NewEmisData!$A:$A, "LDV", NewEmisData!$B:$B, $A387, NewEmisData!$C:$C, $H387, NewEmisData!$D:$D, AT$2))</f>
        <v>7.4526070650223306E-2</v>
      </c>
      <c r="AU387" s="335">
        <f>$I387*IF($G387="Pickup", SUMIFS(NewEmisData!K:K, NewEmisData!$A:$A, "Pickup", NewEmisData!$B:$B, $A387, NewEmisData!$C:$C, $H387, NewEmisData!$D:$D, AU$2), SUMIFS(NewEmisData!K:K, NewEmisData!$A:$A, "LDV", NewEmisData!$B:$B, $A387, NewEmisData!$C:$C, $H387, NewEmisData!$D:$D, AU$2))</f>
        <v>7.4526042307150001E-2</v>
      </c>
      <c r="AV387" s="335">
        <f>$I387*IF($G387="Pickup", SUMIFS(NewEmisData!L:L, NewEmisData!$A:$A, "Pickup", NewEmisData!$B:$B, $A387, NewEmisData!$C:$C, $H387, NewEmisData!$D:$D, AV$2), SUMIFS(NewEmisData!L:L, NewEmisData!$A:$A, "LDV", NewEmisData!$B:$B, $A387, NewEmisData!$C:$C, $H387, NewEmisData!$D:$D, AV$2))</f>
        <v>7.4526038743875506E-2</v>
      </c>
      <c r="AW387" s="335">
        <f>$I387*IF($G387="Pickup", SUMIFS(NewEmisData!M:M, NewEmisData!$A:$A, "Pickup", NewEmisData!$B:$B, $A387, NewEmisData!$C:$C, $H387, NewEmisData!$D:$D, AW$2), SUMIFS(NewEmisData!M:M, NewEmisData!$A:$A, "LDV", NewEmisData!$B:$B, $A387, NewEmisData!$C:$C, $H387, NewEmisData!$D:$D, AW$2))</f>
        <v>7.4526038743875506E-2</v>
      </c>
      <c r="AX387" s="335">
        <v>2.3805319372350052E-2</v>
      </c>
      <c r="AY387" s="335">
        <f>$I387*IF($G387="Pickup", SUMIFS(NewEmisData!E:E, NewEmisData!$A:$A, "Pickup", NewEmisData!$B:$B, $A387, NewEmisData!$C:$C, $H387, NewEmisData!$D:$D, AY$2), SUMIFS(NewEmisData!E:E, NewEmisData!$A:$A, "LDV", NewEmisData!$B:$B, $A387, NewEmisData!$C:$C, $H387, NewEmisData!$D:$D, AY$2))</f>
        <v>9.6092368235423907E-3</v>
      </c>
      <c r="AZ387" s="335">
        <f>$I387*IF($G387="Pickup", SUMIFS(NewEmisData!F:F, NewEmisData!$A:$A, "Pickup", NewEmisData!$B:$B, $A387, NewEmisData!$C:$C, $H387, NewEmisData!$D:$D, AZ$2), SUMIFS(NewEmisData!F:F, NewEmisData!$A:$A, "LDV", NewEmisData!$B:$B, $A387, NewEmisData!$C:$C, $H387, NewEmisData!$D:$D, AZ$2))</f>
        <v>9.6092368235423907E-3</v>
      </c>
      <c r="BA387" s="335">
        <f>$I387*IF($G387="Pickup", SUMIFS(NewEmisData!G:G, NewEmisData!$A:$A, "Pickup", NewEmisData!$B:$B, $A387, NewEmisData!$C:$C, $H387, NewEmisData!$D:$D, BA$2), SUMIFS(NewEmisData!G:G, NewEmisData!$A:$A, "LDV", NewEmisData!$B:$B, $A387, NewEmisData!$C:$C, $H387, NewEmisData!$D:$D, BA$2))</f>
        <v>9.6092257463787894E-3</v>
      </c>
      <c r="BB387" s="335">
        <f>$I387*IF($G387="Pickup", SUMIFS(NewEmisData!H:H, NewEmisData!$A:$A, "Pickup", NewEmisData!$B:$B, $A387, NewEmisData!$C:$C, $H387, NewEmisData!$D:$D, BB$2), SUMIFS(NewEmisData!H:H, NewEmisData!$A:$A, "LDV", NewEmisData!$B:$B, $A387, NewEmisData!$C:$C, $H387, NewEmisData!$D:$D, BB$2))</f>
        <v>9.6092345509158992E-3</v>
      </c>
      <c r="BC387" s="335">
        <f>$I387*IF($G387="Pickup", SUMIFS(NewEmisData!I:I, NewEmisData!$A:$A, "Pickup", NewEmisData!$B:$B, $A387, NewEmisData!$C:$C, $H387, NewEmisData!$D:$D, BC$2), SUMIFS(NewEmisData!I:I, NewEmisData!$A:$A, "LDV", NewEmisData!$B:$B, $A387, NewEmisData!$C:$C, $H387, NewEmisData!$D:$D, BC$2))</f>
        <v>9.6092257298777996E-3</v>
      </c>
      <c r="BD387" s="335">
        <f>$I387*IF($G387="Pickup", SUMIFS(NewEmisData!J:J, NewEmisData!$A:$A, "Pickup", NewEmisData!$B:$B, $A387, NewEmisData!$C:$C, $H387, NewEmisData!$D:$D, BD$2), SUMIFS(NewEmisData!J:J, NewEmisData!$A:$A, "LDV", NewEmisData!$B:$B, $A387, NewEmisData!$C:$C, $H387, NewEmisData!$D:$D, BD$2))</f>
        <v>9.6092389204882993E-3</v>
      </c>
      <c r="BE387" s="335">
        <f>$I387*IF($G387="Pickup", SUMIFS(NewEmisData!K:K, NewEmisData!$A:$A, "Pickup", NewEmisData!$B:$B, $A387, NewEmisData!$C:$C, $H387, NewEmisData!$D:$D, BE$2), SUMIFS(NewEmisData!K:K, NewEmisData!$A:$A, "LDV", NewEmisData!$B:$B, $A387, NewEmisData!$C:$C, $H387, NewEmisData!$D:$D, BE$2))</f>
        <v>9.6092263841740799E-3</v>
      </c>
      <c r="BF387" s="335">
        <f>$I387*IF($G387="Pickup", SUMIFS(NewEmisData!L:L, NewEmisData!$A:$A, "Pickup", NewEmisData!$B:$B, $A387, NewEmisData!$C:$C, $H387, NewEmisData!$D:$D, BF$2), SUMIFS(NewEmisData!L:L, NewEmisData!$A:$A, "LDV", NewEmisData!$B:$B, $A387, NewEmisData!$C:$C, $H387, NewEmisData!$D:$D, BF$2))</f>
        <v>9.6092238087385901E-3</v>
      </c>
      <c r="BG387" s="335">
        <f>$I387*IF($G387="Pickup", SUMIFS(NewEmisData!M:M, NewEmisData!$A:$A, "Pickup", NewEmisData!$B:$B, $A387, NewEmisData!$C:$C, $H387, NewEmisData!$D:$D, BG$2), SUMIFS(NewEmisData!M:M, NewEmisData!$A:$A, "LDV", NewEmisData!$B:$B, $A387, NewEmisData!$C:$C, $H387, NewEmisData!$D:$D, BG$2))</f>
        <v>9.6092238087385901E-3</v>
      </c>
      <c r="BH387" s="335">
        <v>1.6506531515565108E-3</v>
      </c>
      <c r="BI387" s="335">
        <f>$I387*IF($G387="Pickup", SUMIFS(NewEmisData!E:E, NewEmisData!$A:$A, "Pickup", NewEmisData!$B:$B, $A387, NewEmisData!$C:$C, $H387, NewEmisData!$D:$D, BI$2), SUMIFS(NewEmisData!E:E, NewEmisData!$A:$A, "LDV", NewEmisData!$B:$B, $A387, NewEmisData!$C:$C, $H387, NewEmisData!$D:$D, BI$2))</f>
        <v>0</v>
      </c>
      <c r="BJ387" s="335">
        <f>$I387*IF($G387="Pickup", SUMIFS(NewEmisData!F:F, NewEmisData!$A:$A, "Pickup", NewEmisData!$B:$B, $A387, NewEmisData!$C:$C, $H387, NewEmisData!$D:$D, BJ$2), SUMIFS(NewEmisData!F:F, NewEmisData!$A:$A, "LDV", NewEmisData!$B:$B, $A387, NewEmisData!$C:$C, $H387, NewEmisData!$D:$D, BJ$2))</f>
        <v>0</v>
      </c>
      <c r="BK387" s="335">
        <f>$I387*IF($G387="Pickup", SUMIFS(NewEmisData!G:G, NewEmisData!$A:$A, "Pickup", NewEmisData!$B:$B, $A387, NewEmisData!$C:$C, $H387, NewEmisData!$D:$D, BK$2), SUMIFS(NewEmisData!G:G, NewEmisData!$A:$A, "LDV", NewEmisData!$B:$B, $A387, NewEmisData!$C:$C, $H387, NewEmisData!$D:$D, BK$2))</f>
        <v>0</v>
      </c>
      <c r="BL387" s="335">
        <f>$I387*IF($G387="Pickup", SUMIFS(NewEmisData!H:H, NewEmisData!$A:$A, "Pickup", NewEmisData!$B:$B, $A387, NewEmisData!$C:$C, $H387, NewEmisData!$D:$D, BL$2), SUMIFS(NewEmisData!H:H, NewEmisData!$A:$A, "LDV", NewEmisData!$B:$B, $A387, NewEmisData!$C:$C, $H387, NewEmisData!$D:$D, BL$2))</f>
        <v>0</v>
      </c>
      <c r="BM387" s="335">
        <f>$I387*IF($G387="Pickup", SUMIFS(NewEmisData!I:I, NewEmisData!$A:$A, "Pickup", NewEmisData!$B:$B, $A387, NewEmisData!$C:$C, $H387, NewEmisData!$D:$D, BM$2), SUMIFS(NewEmisData!I:I, NewEmisData!$A:$A, "LDV", NewEmisData!$B:$B, $A387, NewEmisData!$C:$C, $H387, NewEmisData!$D:$D, BM$2))</f>
        <v>0</v>
      </c>
      <c r="BN387" s="335">
        <f>$I387*IF($G387="Pickup", SUMIFS(NewEmisData!J:J, NewEmisData!$A:$A, "Pickup", NewEmisData!$B:$B, $A387, NewEmisData!$C:$C, $H387, NewEmisData!$D:$D, BN$2), SUMIFS(NewEmisData!J:J, NewEmisData!$A:$A, "LDV", NewEmisData!$B:$B, $A387, NewEmisData!$C:$C, $H387, NewEmisData!$D:$D, BN$2))</f>
        <v>0</v>
      </c>
      <c r="BO387" s="335">
        <f>$I387*IF($G387="Pickup", SUMIFS(NewEmisData!K:K, NewEmisData!$A:$A, "Pickup", NewEmisData!$B:$B, $A387, NewEmisData!$C:$C, $H387, NewEmisData!$D:$D, BO$2), SUMIFS(NewEmisData!K:K, NewEmisData!$A:$A, "LDV", NewEmisData!$B:$B, $A387, NewEmisData!$C:$C, $H387, NewEmisData!$D:$D, BO$2))</f>
        <v>0</v>
      </c>
      <c r="BP387" s="335">
        <f>$I387*IF($G387="Pickup", SUMIFS(NewEmisData!L:L, NewEmisData!$A:$A, "Pickup", NewEmisData!$B:$B, $A387, NewEmisData!$C:$C, $H387, NewEmisData!$D:$D, BP$2), SUMIFS(NewEmisData!L:L, NewEmisData!$A:$A, "LDV", NewEmisData!$B:$B, $A387, NewEmisData!$C:$C, $H387, NewEmisData!$D:$D, BP$2))</f>
        <v>0</v>
      </c>
      <c r="BQ387" s="335">
        <f>$I387*IF($G387="Pickup", SUMIFS(NewEmisData!M:M, NewEmisData!$A:$A, "Pickup", NewEmisData!$B:$B, $A387, NewEmisData!$C:$C, $H387, NewEmisData!$D:$D, BQ$2), SUMIFS(NewEmisData!M:M, NewEmisData!$A:$A, "LDV", NewEmisData!$B:$B, $A387, NewEmisData!$C:$C, $H387, NewEmisData!$D:$D, BQ$2))</f>
        <v>0</v>
      </c>
      <c r="BR387" s="335">
        <v>0</v>
      </c>
      <c r="BS387" s="335">
        <f>$I387*IF($G387="Pickup", SUMIFS(NewEmisData!E:E, NewEmisData!$A:$A, "Pickup", NewEmisData!$B:$B, $A387, NewEmisData!$C:$C, $H387, NewEmisData!$D:$D, BS$2), SUMIFS(NewEmisData!E:E, NewEmisData!$A:$A, "LDV", NewEmisData!$B:$B, $A387, NewEmisData!$C:$C, $H387, NewEmisData!$D:$D, BS$2))</f>
        <v>0</v>
      </c>
      <c r="BT387" s="335">
        <f>$I387*IF($G387="Pickup", SUMIFS(NewEmisData!F:F, NewEmisData!$A:$A, "Pickup", NewEmisData!$B:$B, $A387, NewEmisData!$C:$C, $H387, NewEmisData!$D:$D, BT$2), SUMIFS(NewEmisData!F:F, NewEmisData!$A:$A, "LDV", NewEmisData!$B:$B, $A387, NewEmisData!$C:$C, $H387, NewEmisData!$D:$D, BT$2))</f>
        <v>0</v>
      </c>
      <c r="BU387" s="335">
        <f>$I387*IF($G387="Pickup", SUMIFS(NewEmisData!G:G, NewEmisData!$A:$A, "Pickup", NewEmisData!$B:$B, $A387, NewEmisData!$C:$C, $H387, NewEmisData!$D:$D, BU$2), SUMIFS(NewEmisData!G:G, NewEmisData!$A:$A, "LDV", NewEmisData!$B:$B, $A387, NewEmisData!$C:$C, $H387, NewEmisData!$D:$D, BU$2))</f>
        <v>0</v>
      </c>
      <c r="BV387" s="335">
        <f>$I387*IF($G387="Pickup", SUMIFS(NewEmisData!H:H, NewEmisData!$A:$A, "Pickup", NewEmisData!$B:$B, $A387, NewEmisData!$C:$C, $H387, NewEmisData!$D:$D, BV$2), SUMIFS(NewEmisData!H:H, NewEmisData!$A:$A, "LDV", NewEmisData!$B:$B, $A387, NewEmisData!$C:$C, $H387, NewEmisData!$D:$D, BV$2))</f>
        <v>0</v>
      </c>
      <c r="BW387" s="335">
        <f>$I387*IF($G387="Pickup", SUMIFS(NewEmisData!I:I, NewEmisData!$A:$A, "Pickup", NewEmisData!$B:$B, $A387, NewEmisData!$C:$C, $H387, NewEmisData!$D:$D, BW$2), SUMIFS(NewEmisData!I:I, NewEmisData!$A:$A, "LDV", NewEmisData!$B:$B, $A387, NewEmisData!$C:$C, $H387, NewEmisData!$D:$D, BW$2))</f>
        <v>0</v>
      </c>
      <c r="BX387" s="335">
        <f>$I387*IF($G387="Pickup", SUMIFS(NewEmisData!J:J, NewEmisData!$A:$A, "Pickup", NewEmisData!$B:$B, $A387, NewEmisData!$C:$C, $H387, NewEmisData!$D:$D, BX$2), SUMIFS(NewEmisData!J:J, NewEmisData!$A:$A, "LDV", NewEmisData!$B:$B, $A387, NewEmisData!$C:$C, $H387, NewEmisData!$D:$D, BX$2))</f>
        <v>0</v>
      </c>
      <c r="BY387" s="335">
        <f>$I387*IF($G387="Pickup", SUMIFS(NewEmisData!K:K, NewEmisData!$A:$A, "Pickup", NewEmisData!$B:$B, $A387, NewEmisData!$C:$C, $H387, NewEmisData!$D:$D, BY$2), SUMIFS(NewEmisData!K:K, NewEmisData!$A:$A, "LDV", NewEmisData!$B:$B, $A387, NewEmisData!$C:$C, $H387, NewEmisData!$D:$D, BY$2))</f>
        <v>0</v>
      </c>
      <c r="BZ387" s="335">
        <f>$I387*IF($G387="Pickup", SUMIFS(NewEmisData!L:L, NewEmisData!$A:$A, "Pickup", NewEmisData!$B:$B, $A387, NewEmisData!$C:$C, $H387, NewEmisData!$D:$D, BZ$2), SUMIFS(NewEmisData!L:L, NewEmisData!$A:$A, "LDV", NewEmisData!$B:$B, $A387, NewEmisData!$C:$C, $H387, NewEmisData!$D:$D, BZ$2))</f>
        <v>0</v>
      </c>
      <c r="CA387" s="335">
        <f>$I387*IF($G387="Pickup", SUMIFS(NewEmisData!M:M, NewEmisData!$A:$A, "Pickup", NewEmisData!$B:$B, $A387, NewEmisData!$C:$C, $H387, NewEmisData!$D:$D, CA$2), SUMIFS(NewEmisData!M:M, NewEmisData!$A:$A, "LDV", NewEmisData!$B:$B, $A387, NewEmisData!$C:$C, $H387, NewEmisData!$D:$D, CA$2))</f>
        <v>0</v>
      </c>
      <c r="CB387" s="335">
        <v>0</v>
      </c>
      <c r="CC387" s="335">
        <f>$I387*IF($G387="Pickup", SUMIFS(NewEmisData!E:E, NewEmisData!$A:$A, "Pickup", NewEmisData!$B:$B, $A387, NewEmisData!$C:$C, $H387, NewEmisData!$D:$D, CC$2), SUMIFS(NewEmisData!E:E, NewEmisData!$A:$A, "LDV", NewEmisData!$B:$B, $A387, NewEmisData!$C:$C, $H387, NewEmisData!$D:$D, CC$2))</f>
        <v>0</v>
      </c>
      <c r="CD387" s="335">
        <f>$I387*IF($G387="Pickup", SUMIFS(NewEmisData!F:F, NewEmisData!$A:$A, "Pickup", NewEmisData!$B:$B, $A387, NewEmisData!$C:$C, $H387, NewEmisData!$D:$D, CD$2), SUMIFS(NewEmisData!F:F, NewEmisData!$A:$A, "LDV", NewEmisData!$B:$B, $A387, NewEmisData!$C:$C, $H387, NewEmisData!$D:$D, CD$2))</f>
        <v>0</v>
      </c>
      <c r="CE387" s="335">
        <f>$I387*IF($G387="Pickup", SUMIFS(NewEmisData!G:G, NewEmisData!$A:$A, "Pickup", NewEmisData!$B:$B, $A387, NewEmisData!$C:$C, $H387, NewEmisData!$D:$D, CE$2), SUMIFS(NewEmisData!G:G, NewEmisData!$A:$A, "LDV", NewEmisData!$B:$B, $A387, NewEmisData!$C:$C, $H387, NewEmisData!$D:$D, CE$2))</f>
        <v>0</v>
      </c>
      <c r="CF387" s="335">
        <f>$I387*IF($G387="Pickup", SUMIFS(NewEmisData!H:H, NewEmisData!$A:$A, "Pickup", NewEmisData!$B:$B, $A387, NewEmisData!$C:$C, $H387, NewEmisData!$D:$D, CF$2), SUMIFS(NewEmisData!H:H, NewEmisData!$A:$A, "LDV", NewEmisData!$B:$B, $A387, NewEmisData!$C:$C, $H387, NewEmisData!$D:$D, CF$2))</f>
        <v>0</v>
      </c>
      <c r="CG387" s="335">
        <f>$I387*IF($G387="Pickup", SUMIFS(NewEmisData!I:I, NewEmisData!$A:$A, "Pickup", NewEmisData!$B:$B, $A387, NewEmisData!$C:$C, $H387, NewEmisData!$D:$D, CG$2), SUMIFS(NewEmisData!I:I, NewEmisData!$A:$A, "LDV", NewEmisData!$B:$B, $A387, NewEmisData!$C:$C, $H387, NewEmisData!$D:$D, CG$2))</f>
        <v>0</v>
      </c>
      <c r="CH387" s="335">
        <f>$I387*IF($G387="Pickup", SUMIFS(NewEmisData!J:J, NewEmisData!$A:$A, "Pickup", NewEmisData!$B:$B, $A387, NewEmisData!$C:$C, $H387, NewEmisData!$D:$D, CH$2), SUMIFS(NewEmisData!J:J, NewEmisData!$A:$A, "LDV", NewEmisData!$B:$B, $A387, NewEmisData!$C:$C, $H387, NewEmisData!$D:$D, CH$2))</f>
        <v>0</v>
      </c>
      <c r="CI387" s="335">
        <f>$I387*IF($G387="Pickup", SUMIFS(NewEmisData!K:K, NewEmisData!$A:$A, "Pickup", NewEmisData!$B:$B, $A387, NewEmisData!$C:$C, $H387, NewEmisData!$D:$D, CI$2), SUMIFS(NewEmisData!K:K, NewEmisData!$A:$A, "LDV", NewEmisData!$B:$B, $A387, NewEmisData!$C:$C, $H387, NewEmisData!$D:$D, CI$2))</f>
        <v>0</v>
      </c>
      <c r="CJ387" s="335">
        <f>$I387*IF($G387="Pickup", SUMIFS(NewEmisData!L:L, NewEmisData!$A:$A, "Pickup", NewEmisData!$B:$B, $A387, NewEmisData!$C:$C, $H387, NewEmisData!$D:$D, CJ$2), SUMIFS(NewEmisData!L:L, NewEmisData!$A:$A, "LDV", NewEmisData!$B:$B, $A387, NewEmisData!$C:$C, $H387, NewEmisData!$D:$D, CJ$2))</f>
        <v>0</v>
      </c>
      <c r="CK387" s="335">
        <f>$I387*IF($G387="Pickup", SUMIFS(NewEmisData!M:M, NewEmisData!$A:$A, "Pickup", NewEmisData!$B:$B, $A387, NewEmisData!$C:$C, $H387, NewEmisData!$D:$D, CK$2), SUMIFS(NewEmisData!M:M, NewEmisData!$A:$A, "LDV", NewEmisData!$B:$B, $A387, NewEmisData!$C:$C, $H387, NewEmisData!$D:$D, CK$2))</f>
        <v>0</v>
      </c>
      <c r="CL387" s="335">
        <v>0</v>
      </c>
      <c r="CM387" s="335">
        <f>$I387*IF($G387="Pickup", SUMIFS(NewEmisData!E:E, NewEmisData!$A:$A, "Pickup", NewEmisData!$B:$B, $A387, NewEmisData!$C:$C, $H387, NewEmisData!$D:$D, CM$2), SUMIFS(NewEmisData!E:E, NewEmisData!$A:$A, "LDV", NewEmisData!$B:$B, $A387, NewEmisData!$C:$C, $H387, NewEmisData!$D:$D, CM$2))</f>
        <v>0</v>
      </c>
      <c r="CN387" s="335">
        <f>$I387*IF($G387="Pickup", SUMIFS(NewEmisData!F:F, NewEmisData!$A:$A, "Pickup", NewEmisData!$B:$B, $A387, NewEmisData!$C:$C, $H387, NewEmisData!$D:$D, CN$2), SUMIFS(NewEmisData!F:F, NewEmisData!$A:$A, "LDV", NewEmisData!$B:$B, $A387, NewEmisData!$C:$C, $H387, NewEmisData!$D:$D, CN$2))</f>
        <v>0</v>
      </c>
      <c r="CO387" s="335">
        <f>$I387*IF($G387="Pickup", SUMIFS(NewEmisData!G:G, NewEmisData!$A:$A, "Pickup", NewEmisData!$B:$B, $A387, NewEmisData!$C:$C, $H387, NewEmisData!$D:$D, CO$2), SUMIFS(NewEmisData!G:G, NewEmisData!$A:$A, "LDV", NewEmisData!$B:$B, $A387, NewEmisData!$C:$C, $H387, NewEmisData!$D:$D, CO$2))</f>
        <v>0</v>
      </c>
      <c r="CP387" s="335">
        <f>$I387*IF($G387="Pickup", SUMIFS(NewEmisData!H:H, NewEmisData!$A:$A, "Pickup", NewEmisData!$B:$B, $A387, NewEmisData!$C:$C, $H387, NewEmisData!$D:$D, CP$2), SUMIFS(NewEmisData!H:H, NewEmisData!$A:$A, "LDV", NewEmisData!$B:$B, $A387, NewEmisData!$C:$C, $H387, NewEmisData!$D:$D, CP$2))</f>
        <v>0</v>
      </c>
      <c r="CQ387" s="335">
        <f>$I387*IF($G387="Pickup", SUMIFS(NewEmisData!I:I, NewEmisData!$A:$A, "Pickup", NewEmisData!$B:$B, $A387, NewEmisData!$C:$C, $H387, NewEmisData!$D:$D, CQ$2), SUMIFS(NewEmisData!I:I, NewEmisData!$A:$A, "LDV", NewEmisData!$B:$B, $A387, NewEmisData!$C:$C, $H387, NewEmisData!$D:$D, CQ$2))</f>
        <v>0</v>
      </c>
      <c r="CR387" s="335">
        <f>$I387*IF($G387="Pickup", SUMIFS(NewEmisData!J:J, NewEmisData!$A:$A, "Pickup", NewEmisData!$B:$B, $A387, NewEmisData!$C:$C, $H387, NewEmisData!$D:$D, CR$2), SUMIFS(NewEmisData!J:J, NewEmisData!$A:$A, "LDV", NewEmisData!$B:$B, $A387, NewEmisData!$C:$C, $H387, NewEmisData!$D:$D, CR$2))</f>
        <v>0</v>
      </c>
      <c r="CS387" s="335">
        <f>$I387*IF($G387="Pickup", SUMIFS(NewEmisData!K:K, NewEmisData!$A:$A, "Pickup", NewEmisData!$B:$B, $A387, NewEmisData!$C:$C, $H387, NewEmisData!$D:$D, CS$2), SUMIFS(NewEmisData!K:K, NewEmisData!$A:$A, "LDV", NewEmisData!$B:$B, $A387, NewEmisData!$C:$C, $H387, NewEmisData!$D:$D, CS$2))</f>
        <v>0</v>
      </c>
      <c r="CT387" s="335">
        <f>$I387*IF($G387="Pickup", SUMIFS(NewEmisData!L:L, NewEmisData!$A:$A, "Pickup", NewEmisData!$B:$B, $A387, NewEmisData!$C:$C, $H387, NewEmisData!$D:$D, CT$2), SUMIFS(NewEmisData!L:L, NewEmisData!$A:$A, "LDV", NewEmisData!$B:$B, $A387, NewEmisData!$C:$C, $H387, NewEmisData!$D:$D, CT$2))</f>
        <v>0</v>
      </c>
      <c r="CU387" s="335">
        <f>$I387*IF($G387="Pickup", SUMIFS(NewEmisData!M:M, NewEmisData!$A:$A, "Pickup", NewEmisData!$B:$B, $A387, NewEmisData!$C:$C, $H387, NewEmisData!$D:$D, CU$2), SUMIFS(NewEmisData!M:M, NewEmisData!$A:$A, "LDV", NewEmisData!$B:$B, $A387, NewEmisData!$C:$C, $H387, NewEmisData!$D:$D, CU$2))</f>
        <v>0</v>
      </c>
      <c r="CV387" s="335">
        <v>0</v>
      </c>
      <c r="CW387" s="335">
        <v>0</v>
      </c>
      <c r="CX387" s="335">
        <v>0</v>
      </c>
      <c r="CY387" s="335">
        <v>0</v>
      </c>
      <c r="CZ387" s="335">
        <v>0</v>
      </c>
      <c r="DA387" s="335">
        <v>0</v>
      </c>
      <c r="DB387" s="335">
        <v>0</v>
      </c>
      <c r="DC387" s="335">
        <v>0</v>
      </c>
      <c r="DD387" s="335">
        <v>0</v>
      </c>
      <c r="DE387" s="335">
        <v>0</v>
      </c>
      <c r="DF387" s="335">
        <v>0</v>
      </c>
      <c r="DG387" s="335">
        <f>$I387*IF($G387="Pickup", SUMIFS(NewEmisData!E:E, NewEmisData!$A:$A, "Pickup", NewEmisData!$B:$B, $A387, NewEmisData!$C:$C, $H387, NewEmisData!$D:$D, DG$2), SUMIFS(NewEmisData!E:E, NewEmisData!$A:$A, "LDV", NewEmisData!$B:$B, $A387, NewEmisData!$C:$C, $H387, NewEmisData!$D:$D, DG$2))</f>
        <v>0</v>
      </c>
      <c r="DH387" s="335">
        <f>$I387*IF($G387="Pickup", SUMIFS(NewEmisData!F:F, NewEmisData!$A:$A, "Pickup", NewEmisData!$B:$B, $A387, NewEmisData!$C:$C, $H387, NewEmisData!$D:$D, DH$2), SUMIFS(NewEmisData!F:F, NewEmisData!$A:$A, "LDV", NewEmisData!$B:$B, $A387, NewEmisData!$C:$C, $H387, NewEmisData!$D:$D, DH$2))</f>
        <v>0</v>
      </c>
      <c r="DI387" s="335">
        <f>$I387*IF($G387="Pickup", SUMIFS(NewEmisData!G:G, NewEmisData!$A:$A, "Pickup", NewEmisData!$B:$B, $A387, NewEmisData!$C:$C, $H387, NewEmisData!$D:$D, DI$2), SUMIFS(NewEmisData!G:G, NewEmisData!$A:$A, "LDV", NewEmisData!$B:$B, $A387, NewEmisData!$C:$C, $H387, NewEmisData!$D:$D, DI$2))</f>
        <v>0</v>
      </c>
      <c r="DJ387" s="335">
        <f>$I387*IF($G387="Pickup", SUMIFS(NewEmisData!H:H, NewEmisData!$A:$A, "Pickup", NewEmisData!$B:$B, $A387, NewEmisData!$C:$C, $H387, NewEmisData!$D:$D, DJ$2), SUMIFS(NewEmisData!H:H, NewEmisData!$A:$A, "LDV", NewEmisData!$B:$B, $A387, NewEmisData!$C:$C, $H387, NewEmisData!$D:$D, DJ$2))</f>
        <v>0</v>
      </c>
      <c r="DK387" s="335">
        <f>$I387*IF($G387="Pickup", SUMIFS(NewEmisData!I:I, NewEmisData!$A:$A, "Pickup", NewEmisData!$B:$B, $A387, NewEmisData!$C:$C, $H387, NewEmisData!$D:$D, DK$2), SUMIFS(NewEmisData!I:I, NewEmisData!$A:$A, "LDV", NewEmisData!$B:$B, $A387, NewEmisData!$C:$C, $H387, NewEmisData!$D:$D, DK$2))</f>
        <v>0</v>
      </c>
      <c r="DL387" s="335">
        <f>$I387*IF($G387="Pickup", SUMIFS(NewEmisData!J:J, NewEmisData!$A:$A, "Pickup", NewEmisData!$B:$B, $A387, NewEmisData!$C:$C, $H387, NewEmisData!$D:$D, DL$2), SUMIFS(NewEmisData!J:J, NewEmisData!$A:$A, "LDV", NewEmisData!$B:$B, $A387, NewEmisData!$C:$C, $H387, NewEmisData!$D:$D, DL$2))</f>
        <v>0</v>
      </c>
      <c r="DM387" s="335">
        <f>$I387*IF($G387="Pickup", SUMIFS(NewEmisData!K:K, NewEmisData!$A:$A, "Pickup", NewEmisData!$B:$B, $A387, NewEmisData!$C:$C, $H387, NewEmisData!$D:$D, DM$2), SUMIFS(NewEmisData!K:K, NewEmisData!$A:$A, "LDV", NewEmisData!$B:$B, $A387, NewEmisData!$C:$C, $H387, NewEmisData!$D:$D, DM$2))</f>
        <v>0</v>
      </c>
      <c r="DN387" s="335">
        <f>$I387*IF($G387="Pickup", SUMIFS(NewEmisData!L:L, NewEmisData!$A:$A, "Pickup", NewEmisData!$B:$B, $A387, NewEmisData!$C:$C, $H387, NewEmisData!$D:$D, DN$2), SUMIFS(NewEmisData!L:L, NewEmisData!$A:$A, "LDV", NewEmisData!$B:$B, $A387, NewEmisData!$C:$C, $H387, NewEmisData!$D:$D, DN$2))</f>
        <v>0</v>
      </c>
      <c r="DO387" s="335">
        <f>$I387*IF($G387="Pickup", SUMIFS(NewEmisData!M:M, NewEmisData!$A:$A, "Pickup", NewEmisData!$B:$B, $A387, NewEmisData!$C:$C, $H387, NewEmisData!$D:$D, DO$2), SUMIFS(NewEmisData!M:M, NewEmisData!$A:$A, "LDV", NewEmisData!$B:$B, $A387, NewEmisData!$C:$C, $H387, NewEmisData!$D:$D, DO$2))</f>
        <v>0</v>
      </c>
      <c r="DP387" s="335">
        <v>0</v>
      </c>
      <c r="DQ387" s="335">
        <f>$I387*IF($G387="Pickup", SUMIFS(NewEmisData!E:E, NewEmisData!$A:$A, "Pickup", NewEmisData!$B:$B, $A387, NewEmisData!$C:$C, $H387, NewEmisData!$D:$D, DQ$2), SUMIFS(NewEmisData!E:E, NewEmisData!$A:$A, "LDV", NewEmisData!$B:$B, $A387, NewEmisData!$C:$C, $H387, NewEmisData!$D:$D, DQ$2))</f>
        <v>0</v>
      </c>
      <c r="DR387" s="335">
        <f>$I387*IF($G387="Pickup", SUMIFS(NewEmisData!F:F, NewEmisData!$A:$A, "Pickup", NewEmisData!$B:$B, $A387, NewEmisData!$C:$C, $H387, NewEmisData!$D:$D, DR$2), SUMIFS(NewEmisData!F:F, NewEmisData!$A:$A, "LDV", NewEmisData!$B:$B, $A387, NewEmisData!$C:$C, $H387, NewEmisData!$D:$D, DR$2))</f>
        <v>0</v>
      </c>
      <c r="DS387" s="335">
        <f>$I387*IF($G387="Pickup", SUMIFS(NewEmisData!G:G, NewEmisData!$A:$A, "Pickup", NewEmisData!$B:$B, $A387, NewEmisData!$C:$C, $H387, NewEmisData!$D:$D, DS$2), SUMIFS(NewEmisData!G:G, NewEmisData!$A:$A, "LDV", NewEmisData!$B:$B, $A387, NewEmisData!$C:$C, $H387, NewEmisData!$D:$D, DS$2))</f>
        <v>0</v>
      </c>
      <c r="DT387" s="335">
        <f>$I387*IF($G387="Pickup", SUMIFS(NewEmisData!H:H, NewEmisData!$A:$A, "Pickup", NewEmisData!$B:$B, $A387, NewEmisData!$C:$C, $H387, NewEmisData!$D:$D, DT$2), SUMIFS(NewEmisData!H:H, NewEmisData!$A:$A, "LDV", NewEmisData!$B:$B, $A387, NewEmisData!$C:$C, $H387, NewEmisData!$D:$D, DT$2))</f>
        <v>0</v>
      </c>
      <c r="DU387" s="335">
        <f>$I387*IF($G387="Pickup", SUMIFS(NewEmisData!I:I, NewEmisData!$A:$A, "Pickup", NewEmisData!$B:$B, $A387, NewEmisData!$C:$C, $H387, NewEmisData!$D:$D, DU$2), SUMIFS(NewEmisData!I:I, NewEmisData!$A:$A, "LDV", NewEmisData!$B:$B, $A387, NewEmisData!$C:$C, $H387, NewEmisData!$D:$D, DU$2))</f>
        <v>0</v>
      </c>
      <c r="DV387" s="335">
        <f>$I387*IF($G387="Pickup", SUMIFS(NewEmisData!J:J, NewEmisData!$A:$A, "Pickup", NewEmisData!$B:$B, $A387, NewEmisData!$C:$C, $H387, NewEmisData!$D:$D, DV$2), SUMIFS(NewEmisData!J:J, NewEmisData!$A:$A, "LDV", NewEmisData!$B:$B, $A387, NewEmisData!$C:$C, $H387, NewEmisData!$D:$D, DV$2))</f>
        <v>0</v>
      </c>
      <c r="DW387" s="335">
        <f>$I387*IF($G387="Pickup", SUMIFS(NewEmisData!K:K, NewEmisData!$A:$A, "Pickup", NewEmisData!$B:$B, $A387, NewEmisData!$C:$C, $H387, NewEmisData!$D:$D, DW$2), SUMIFS(NewEmisData!K:K, NewEmisData!$A:$A, "LDV", NewEmisData!$B:$B, $A387, NewEmisData!$C:$C, $H387, NewEmisData!$D:$D, DW$2))</f>
        <v>0</v>
      </c>
      <c r="DX387" s="335">
        <f>$I387*IF($G387="Pickup", SUMIFS(NewEmisData!L:L, NewEmisData!$A:$A, "Pickup", NewEmisData!$B:$B, $A387, NewEmisData!$C:$C, $H387, NewEmisData!$D:$D, DX$2), SUMIFS(NewEmisData!L:L, NewEmisData!$A:$A, "LDV", NewEmisData!$B:$B, $A387, NewEmisData!$C:$C, $H387, NewEmisData!$D:$D, DX$2))</f>
        <v>0</v>
      </c>
      <c r="DY387" s="335">
        <f>$I387*IF($G387="Pickup", SUMIFS(NewEmisData!M:M, NewEmisData!$A:$A, "Pickup", NewEmisData!$B:$B, $A387, NewEmisData!$C:$C, $H387, NewEmisData!$D:$D, DY$2), SUMIFS(NewEmisData!M:M, NewEmisData!$A:$A, "LDV", NewEmisData!$B:$B, $A387, NewEmisData!$C:$C, $H387, NewEmisData!$D:$D, DY$2))</f>
        <v>0</v>
      </c>
      <c r="DZ387" s="335">
        <v>0</v>
      </c>
      <c r="EA387" s="335">
        <f t="shared" si="658"/>
        <v>0</v>
      </c>
      <c r="EB387" s="335">
        <f t="shared" si="659"/>
        <v>0</v>
      </c>
      <c r="EC387" s="335">
        <f t="shared" si="660"/>
        <v>0</v>
      </c>
      <c r="ED387" s="335">
        <f t="shared" si="661"/>
        <v>0</v>
      </c>
      <c r="EE387" s="335">
        <f t="shared" si="662"/>
        <v>0</v>
      </c>
      <c r="EF387" s="335">
        <f t="shared" si="663"/>
        <v>0</v>
      </c>
      <c r="EG387" s="335">
        <f t="shared" si="664"/>
        <v>0</v>
      </c>
      <c r="EH387" s="335">
        <f t="shared" si="665"/>
        <v>0</v>
      </c>
      <c r="EI387" s="335">
        <f t="shared" si="666"/>
        <v>0</v>
      </c>
      <c r="EJ387" s="335">
        <f t="shared" si="667"/>
        <v>0</v>
      </c>
      <c r="EK387" s="335">
        <f t="shared" si="668"/>
        <v>0</v>
      </c>
      <c r="EL387" s="335">
        <f t="shared" si="669"/>
        <v>0</v>
      </c>
      <c r="EM387" s="335">
        <f t="shared" si="670"/>
        <v>0</v>
      </c>
      <c r="EN387" s="335">
        <f t="shared" si="671"/>
        <v>0</v>
      </c>
      <c r="EO387" s="335">
        <f t="shared" si="672"/>
        <v>0</v>
      </c>
      <c r="EP387" s="335">
        <f t="shared" si="673"/>
        <v>0</v>
      </c>
      <c r="EQ387" s="335">
        <f t="shared" si="674"/>
        <v>0</v>
      </c>
      <c r="ER387" s="335">
        <f t="shared" si="675"/>
        <v>0</v>
      </c>
      <c r="ES387" s="335">
        <f t="shared" si="676"/>
        <v>0</v>
      </c>
      <c r="ET387" s="335">
        <f t="shared" si="677"/>
        <v>0</v>
      </c>
      <c r="EU387" s="335">
        <f t="shared" si="678"/>
        <v>0</v>
      </c>
      <c r="EV387" s="335">
        <f t="shared" si="679"/>
        <v>0</v>
      </c>
      <c r="EW387" s="335">
        <f t="shared" si="680"/>
        <v>0</v>
      </c>
      <c r="EX387" s="335">
        <f t="shared" si="681"/>
        <v>0</v>
      </c>
      <c r="EY387" s="335">
        <f t="shared" si="682"/>
        <v>0</v>
      </c>
      <c r="EZ387" s="335">
        <f t="shared" si="683"/>
        <v>0</v>
      </c>
      <c r="FA387" s="335">
        <f t="shared" si="684"/>
        <v>0</v>
      </c>
      <c r="FB387" s="335">
        <f t="shared" si="685"/>
        <v>0</v>
      </c>
      <c r="FC387" s="335">
        <f t="shared" si="686"/>
        <v>0</v>
      </c>
      <c r="FD387" s="335">
        <f t="shared" si="687"/>
        <v>0</v>
      </c>
      <c r="FE387" s="335">
        <f t="shared" si="688"/>
        <v>7.4526067369789506E-2</v>
      </c>
      <c r="FF387" s="335">
        <f t="shared" si="689"/>
        <v>7.4526067369789506E-2</v>
      </c>
      <c r="FG387" s="335">
        <f t="shared" si="690"/>
        <v>7.4526039586762793E-2</v>
      </c>
      <c r="FH387" s="335">
        <f t="shared" si="691"/>
        <v>7.4526082672864202E-2</v>
      </c>
      <c r="FI387" s="335">
        <f t="shared" si="692"/>
        <v>7.4526031771725496E-2</v>
      </c>
      <c r="FJ387" s="335">
        <f t="shared" si="693"/>
        <v>7.4526070650223306E-2</v>
      </c>
      <c r="FK387" s="335">
        <f t="shared" si="694"/>
        <v>7.4526042307150001E-2</v>
      </c>
      <c r="FL387" s="335">
        <f t="shared" si="695"/>
        <v>7.4526038743875506E-2</v>
      </c>
      <c r="FM387" s="335">
        <f t="shared" si="696"/>
        <v>7.4526038743875506E-2</v>
      </c>
      <c r="FN387" s="335">
        <f t="shared" si="697"/>
        <v>2.3805319372350052E-2</v>
      </c>
      <c r="FO387" s="335">
        <f t="shared" si="698"/>
        <v>9.6092368235423907E-3</v>
      </c>
      <c r="FP387" s="335">
        <f t="shared" si="699"/>
        <v>9.6092368235423907E-3</v>
      </c>
      <c r="FQ387" s="335">
        <f t="shared" si="700"/>
        <v>9.6092257463787894E-3</v>
      </c>
      <c r="FR387" s="335">
        <f t="shared" si="701"/>
        <v>9.6092345509158992E-3</v>
      </c>
      <c r="FS387" s="335">
        <f t="shared" si="702"/>
        <v>9.6092257298777996E-3</v>
      </c>
      <c r="FT387" s="335">
        <f t="shared" si="703"/>
        <v>9.6092389204882993E-3</v>
      </c>
      <c r="FU387" s="335">
        <f t="shared" si="704"/>
        <v>9.6092263841740799E-3</v>
      </c>
      <c r="FV387" s="335">
        <f t="shared" si="705"/>
        <v>9.6092238087385901E-3</v>
      </c>
      <c r="FW387" s="335">
        <f t="shared" si="706"/>
        <v>9.6092238087385901E-3</v>
      </c>
      <c r="FX387" s="335">
        <f t="shared" si="707"/>
        <v>1.6506531515565108E-3</v>
      </c>
    </row>
    <row r="388" spans="1:180" x14ac:dyDescent="0.2">
      <c r="A388" s="305" t="str">
        <f>_xlfn.CONCAT(IF(LEFT(TRIM(A387),1)="*", "*R", "R"), 1+RIGHT(TRIM(A387),1))</f>
        <v>R5</v>
      </c>
      <c r="B388" s="305" t="str">
        <f t="shared" si="734"/>
        <v>TLCELC200</v>
      </c>
      <c r="C388" s="305" t="str">
        <f t="shared" si="735"/>
        <v>TL.ELC.C.ELC200</v>
      </c>
      <c r="D388" s="301" t="str">
        <f t="shared" si="736"/>
        <v>bn-vmt, bn-vmt/a</v>
      </c>
      <c r="E388" s="301" t="str">
        <f t="shared" si="737"/>
        <v>TRNELC</v>
      </c>
      <c r="F388" s="301" t="str">
        <f t="shared" si="738"/>
        <v>TL</v>
      </c>
      <c r="G388" s="315" t="s">
        <v>815</v>
      </c>
      <c r="H388" s="315" t="s">
        <v>36</v>
      </c>
      <c r="I388" s="315">
        <v>1</v>
      </c>
      <c r="J388" s="315" t="str">
        <f t="shared" si="708"/>
        <v>Compact car-ELC</v>
      </c>
      <c r="K388" s="335">
        <f>$I388*IF($G388="Pickup", SUMIFS(NewEmisData!E:E, NewEmisData!$A:$A, "Pickup", NewEmisData!$B:$B, $A388, NewEmisData!$C:$C, $H388, NewEmisData!$D:$D, K$2), SUMIFS(NewEmisData!E:E, NewEmisData!$A:$A, "LDV", NewEmisData!$B:$B, $A388, NewEmisData!$C:$C, $H388, NewEmisData!$D:$D, K$2))</f>
        <v>0</v>
      </c>
      <c r="L388" s="335">
        <f>$I388*IF($G388="Pickup", SUMIFS(NewEmisData!F:F, NewEmisData!$A:$A, "Pickup", NewEmisData!$B:$B, $A388, NewEmisData!$C:$C, $H388, NewEmisData!$D:$D, L$2), SUMIFS(NewEmisData!F:F, NewEmisData!$A:$A, "LDV", NewEmisData!$B:$B, $A388, NewEmisData!$C:$C, $H388, NewEmisData!$D:$D, L$2))</f>
        <v>0</v>
      </c>
      <c r="M388" s="335">
        <f>$I388*IF($G388="Pickup", SUMIFS(NewEmisData!G:G, NewEmisData!$A:$A, "Pickup", NewEmisData!$B:$B, $A388, NewEmisData!$C:$C, $H388, NewEmisData!$D:$D, M$2), SUMIFS(NewEmisData!G:G, NewEmisData!$A:$A, "LDV", NewEmisData!$B:$B, $A388, NewEmisData!$C:$C, $H388, NewEmisData!$D:$D, M$2))</f>
        <v>0</v>
      </c>
      <c r="N388" s="335">
        <f>$I388*IF($G388="Pickup", SUMIFS(NewEmisData!H:H, NewEmisData!$A:$A, "Pickup", NewEmisData!$B:$B, $A388, NewEmisData!$C:$C, $H388, NewEmisData!$D:$D, N$2), SUMIFS(NewEmisData!H:H, NewEmisData!$A:$A, "LDV", NewEmisData!$B:$B, $A388, NewEmisData!$C:$C, $H388, NewEmisData!$D:$D, N$2))</f>
        <v>0</v>
      </c>
      <c r="O388" s="335">
        <f>$I388*IF($G388="Pickup", SUMIFS(NewEmisData!I:I, NewEmisData!$A:$A, "Pickup", NewEmisData!$B:$B, $A388, NewEmisData!$C:$C, $H388, NewEmisData!$D:$D, O$2), SUMIFS(NewEmisData!I:I, NewEmisData!$A:$A, "LDV", NewEmisData!$B:$B, $A388, NewEmisData!$C:$C, $H388, NewEmisData!$D:$D, O$2))</f>
        <v>0</v>
      </c>
      <c r="P388" s="335">
        <f>$I388*IF($G388="Pickup", SUMIFS(NewEmisData!J:J, NewEmisData!$A:$A, "Pickup", NewEmisData!$B:$B, $A388, NewEmisData!$C:$C, $H388, NewEmisData!$D:$D, P$2), SUMIFS(NewEmisData!J:J, NewEmisData!$A:$A, "LDV", NewEmisData!$B:$B, $A388, NewEmisData!$C:$C, $H388, NewEmisData!$D:$D, P$2))</f>
        <v>0</v>
      </c>
      <c r="Q388" s="335">
        <f>$I388*IF($G388="Pickup", SUMIFS(NewEmisData!K:K, NewEmisData!$A:$A, "Pickup", NewEmisData!$B:$B, $A388, NewEmisData!$C:$C, $H388, NewEmisData!$D:$D, Q$2), SUMIFS(NewEmisData!K:K, NewEmisData!$A:$A, "LDV", NewEmisData!$B:$B, $A388, NewEmisData!$C:$C, $H388, NewEmisData!$D:$D, Q$2))</f>
        <v>0</v>
      </c>
      <c r="R388" s="335">
        <f>$I388*IF($G388="Pickup", SUMIFS(NewEmisData!L:L, NewEmisData!$A:$A, "Pickup", NewEmisData!$B:$B, $A388, NewEmisData!$C:$C, $H388, NewEmisData!$D:$D, R$2), SUMIFS(NewEmisData!L:L, NewEmisData!$A:$A, "LDV", NewEmisData!$B:$B, $A388, NewEmisData!$C:$C, $H388, NewEmisData!$D:$D, R$2))</f>
        <v>0</v>
      </c>
      <c r="S388" s="335">
        <f>$I388*IF($G388="Pickup", SUMIFS(NewEmisData!M:M, NewEmisData!$A:$A, "Pickup", NewEmisData!$B:$B, $A388, NewEmisData!$C:$C, $H388, NewEmisData!$D:$D, S$2), SUMIFS(NewEmisData!M:M, NewEmisData!$A:$A, "LDV", NewEmisData!$B:$B, $A388, NewEmisData!$C:$C, $H388, NewEmisData!$D:$D, S$2))</f>
        <v>0</v>
      </c>
      <c r="T388" s="335">
        <v>0</v>
      </c>
      <c r="U388" s="335">
        <f>$I388*IF($G388="Pickup", SUMIFS(NewEmisData!E:E, NewEmisData!$A:$A, "Pickup", NewEmisData!$B:$B, $A388, NewEmisData!$C:$C, $H388, NewEmisData!$D:$D, U$2), SUMIFS(NewEmisData!E:E, NewEmisData!$A:$A, "LDV", NewEmisData!$B:$B, $A388, NewEmisData!$C:$C, $H388, NewEmisData!$D:$D, U$2))</f>
        <v>0</v>
      </c>
      <c r="V388" s="335">
        <f>$I388*IF($G388="Pickup", SUMIFS(NewEmisData!F:F, NewEmisData!$A:$A, "Pickup", NewEmisData!$B:$B, $A388, NewEmisData!$C:$C, $H388, NewEmisData!$D:$D, V$2), SUMIFS(NewEmisData!F:F, NewEmisData!$A:$A, "LDV", NewEmisData!$B:$B, $A388, NewEmisData!$C:$C, $H388, NewEmisData!$D:$D, V$2))</f>
        <v>0</v>
      </c>
      <c r="W388" s="335">
        <f>$I388*IF($G388="Pickup", SUMIFS(NewEmisData!G:G, NewEmisData!$A:$A, "Pickup", NewEmisData!$B:$B, $A388, NewEmisData!$C:$C, $H388, NewEmisData!$D:$D, W$2), SUMIFS(NewEmisData!G:G, NewEmisData!$A:$A, "LDV", NewEmisData!$B:$B, $A388, NewEmisData!$C:$C, $H388, NewEmisData!$D:$D, W$2))</f>
        <v>0</v>
      </c>
      <c r="X388" s="335">
        <f>$I388*IF($G388="Pickup", SUMIFS(NewEmisData!H:H, NewEmisData!$A:$A, "Pickup", NewEmisData!$B:$B, $A388, NewEmisData!$C:$C, $H388, NewEmisData!$D:$D, X$2), SUMIFS(NewEmisData!H:H, NewEmisData!$A:$A, "LDV", NewEmisData!$B:$B, $A388, NewEmisData!$C:$C, $H388, NewEmisData!$D:$D, X$2))</f>
        <v>0</v>
      </c>
      <c r="Y388" s="335">
        <f>$I388*IF($G388="Pickup", SUMIFS(NewEmisData!I:I, NewEmisData!$A:$A, "Pickup", NewEmisData!$B:$B, $A388, NewEmisData!$C:$C, $H388, NewEmisData!$D:$D, Y$2), SUMIFS(NewEmisData!I:I, NewEmisData!$A:$A, "LDV", NewEmisData!$B:$B, $A388, NewEmisData!$C:$C, $H388, NewEmisData!$D:$D, Y$2))</f>
        <v>0</v>
      </c>
      <c r="Z388" s="335">
        <f>$I388*IF($G388="Pickup", SUMIFS(NewEmisData!J:J, NewEmisData!$A:$A, "Pickup", NewEmisData!$B:$B, $A388, NewEmisData!$C:$C, $H388, NewEmisData!$D:$D, Z$2), SUMIFS(NewEmisData!J:J, NewEmisData!$A:$A, "LDV", NewEmisData!$B:$B, $A388, NewEmisData!$C:$C, $H388, NewEmisData!$D:$D, Z$2))</f>
        <v>0</v>
      </c>
      <c r="AA388" s="335">
        <f>$I388*IF($G388="Pickup", SUMIFS(NewEmisData!K:K, NewEmisData!$A:$A, "Pickup", NewEmisData!$B:$B, $A388, NewEmisData!$C:$C, $H388, NewEmisData!$D:$D, AA$2), SUMIFS(NewEmisData!K:K, NewEmisData!$A:$A, "LDV", NewEmisData!$B:$B, $A388, NewEmisData!$C:$C, $H388, NewEmisData!$D:$D, AA$2))</f>
        <v>0</v>
      </c>
      <c r="AB388" s="335">
        <f>$I388*IF($G388="Pickup", SUMIFS(NewEmisData!L:L, NewEmisData!$A:$A, "Pickup", NewEmisData!$B:$B, $A388, NewEmisData!$C:$C, $H388, NewEmisData!$D:$D, AB$2), SUMIFS(NewEmisData!L:L, NewEmisData!$A:$A, "LDV", NewEmisData!$B:$B, $A388, NewEmisData!$C:$C, $H388, NewEmisData!$D:$D, AB$2))</f>
        <v>0</v>
      </c>
      <c r="AC388" s="335">
        <f>$I388*IF($G388="Pickup", SUMIFS(NewEmisData!M:M, NewEmisData!$A:$A, "Pickup", NewEmisData!$B:$B, $A388, NewEmisData!$C:$C, $H388, NewEmisData!$D:$D, AC$2), SUMIFS(NewEmisData!M:M, NewEmisData!$A:$A, "LDV", NewEmisData!$B:$B, $A388, NewEmisData!$C:$C, $H388, NewEmisData!$D:$D, AC$2))</f>
        <v>0</v>
      </c>
      <c r="AD388" s="335">
        <v>0</v>
      </c>
      <c r="AE388" s="335">
        <f>$I388*IF($G388="Pickup", SUMIFS(NewEmisData!E:E, NewEmisData!$A:$A, "Pickup", NewEmisData!$B:$B, $A388, NewEmisData!$C:$C, $H388, NewEmisData!$D:$D, AE$2), SUMIFS(NewEmisData!E:E, NewEmisData!$A:$A, "LDV", NewEmisData!$B:$B, $A388, NewEmisData!$C:$C, $H388, NewEmisData!$D:$D, AE$2))</f>
        <v>0</v>
      </c>
      <c r="AF388" s="335">
        <f>$I388*IF($G388="Pickup", SUMIFS(NewEmisData!F:F, NewEmisData!$A:$A, "Pickup", NewEmisData!$B:$B, $A388, NewEmisData!$C:$C, $H388, NewEmisData!$D:$D, AF$2), SUMIFS(NewEmisData!F:F, NewEmisData!$A:$A, "LDV", NewEmisData!$B:$B, $A388, NewEmisData!$C:$C, $H388, NewEmisData!$D:$D, AF$2))</f>
        <v>0</v>
      </c>
      <c r="AG388" s="335">
        <f>$I388*IF($G388="Pickup", SUMIFS(NewEmisData!G:G, NewEmisData!$A:$A, "Pickup", NewEmisData!$B:$B, $A388, NewEmisData!$C:$C, $H388, NewEmisData!$D:$D, AG$2), SUMIFS(NewEmisData!G:G, NewEmisData!$A:$A, "LDV", NewEmisData!$B:$B, $A388, NewEmisData!$C:$C, $H388, NewEmisData!$D:$D, AG$2))</f>
        <v>0</v>
      </c>
      <c r="AH388" s="335">
        <f>$I388*IF($G388="Pickup", SUMIFS(NewEmisData!H:H, NewEmisData!$A:$A, "Pickup", NewEmisData!$B:$B, $A388, NewEmisData!$C:$C, $H388, NewEmisData!$D:$D, AH$2), SUMIFS(NewEmisData!H:H, NewEmisData!$A:$A, "LDV", NewEmisData!$B:$B, $A388, NewEmisData!$C:$C, $H388, NewEmisData!$D:$D, AH$2))</f>
        <v>0</v>
      </c>
      <c r="AI388" s="335">
        <f>$I388*IF($G388="Pickup", SUMIFS(NewEmisData!I:I, NewEmisData!$A:$A, "Pickup", NewEmisData!$B:$B, $A388, NewEmisData!$C:$C, $H388, NewEmisData!$D:$D, AI$2), SUMIFS(NewEmisData!I:I, NewEmisData!$A:$A, "LDV", NewEmisData!$B:$B, $A388, NewEmisData!$C:$C, $H388, NewEmisData!$D:$D, AI$2))</f>
        <v>0</v>
      </c>
      <c r="AJ388" s="335">
        <f>$I388*IF($G388="Pickup", SUMIFS(NewEmisData!J:J, NewEmisData!$A:$A, "Pickup", NewEmisData!$B:$B, $A388, NewEmisData!$C:$C, $H388, NewEmisData!$D:$D, AJ$2), SUMIFS(NewEmisData!J:J, NewEmisData!$A:$A, "LDV", NewEmisData!$B:$B, $A388, NewEmisData!$C:$C, $H388, NewEmisData!$D:$D, AJ$2))</f>
        <v>0</v>
      </c>
      <c r="AK388" s="335">
        <f>$I388*IF($G388="Pickup", SUMIFS(NewEmisData!K:K, NewEmisData!$A:$A, "Pickup", NewEmisData!$B:$B, $A388, NewEmisData!$C:$C, $H388, NewEmisData!$D:$D, AK$2), SUMIFS(NewEmisData!K:K, NewEmisData!$A:$A, "LDV", NewEmisData!$B:$B, $A388, NewEmisData!$C:$C, $H388, NewEmisData!$D:$D, AK$2))</f>
        <v>0</v>
      </c>
      <c r="AL388" s="335">
        <f>$I388*IF($G388="Pickup", SUMIFS(NewEmisData!L:L, NewEmisData!$A:$A, "Pickup", NewEmisData!$B:$B, $A388, NewEmisData!$C:$C, $H388, NewEmisData!$D:$D, AL$2), SUMIFS(NewEmisData!L:L, NewEmisData!$A:$A, "LDV", NewEmisData!$B:$B, $A388, NewEmisData!$C:$C, $H388, NewEmisData!$D:$D, AL$2))</f>
        <v>0</v>
      </c>
      <c r="AM388" s="335">
        <f>$I388*IF($G388="Pickup", SUMIFS(NewEmisData!M:M, NewEmisData!$A:$A, "Pickup", NewEmisData!$B:$B, $A388, NewEmisData!$C:$C, $H388, NewEmisData!$D:$D, AM$2), SUMIFS(NewEmisData!M:M, NewEmisData!$A:$A, "LDV", NewEmisData!$B:$B, $A388, NewEmisData!$C:$C, $H388, NewEmisData!$D:$D, AM$2))</f>
        <v>0</v>
      </c>
      <c r="AN388" s="335">
        <v>0</v>
      </c>
      <c r="AO388" s="335">
        <f>$I388*IF($G388="Pickup", SUMIFS(NewEmisData!E:E, NewEmisData!$A:$A, "Pickup", NewEmisData!$B:$B, $A388, NewEmisData!$C:$C, $H388, NewEmisData!$D:$D, AO$2), SUMIFS(NewEmisData!E:E, NewEmisData!$A:$A, "LDV", NewEmisData!$B:$B, $A388, NewEmisData!$C:$C, $H388, NewEmisData!$D:$D, AO$2))</f>
        <v>4.56866074514682E-2</v>
      </c>
      <c r="AP388" s="335">
        <f>$I388*IF($G388="Pickup", SUMIFS(NewEmisData!F:F, NewEmisData!$A:$A, "Pickup", NewEmisData!$B:$B, $A388, NewEmisData!$C:$C, $H388, NewEmisData!$D:$D, AP$2), SUMIFS(NewEmisData!F:F, NewEmisData!$A:$A, "LDV", NewEmisData!$B:$B, $A388, NewEmisData!$C:$C, $H388, NewEmisData!$D:$D, AP$2))</f>
        <v>4.56866074514682E-2</v>
      </c>
      <c r="AQ388" s="335">
        <f>$I388*IF($G388="Pickup", SUMIFS(NewEmisData!G:G, NewEmisData!$A:$A, "Pickup", NewEmisData!$B:$B, $A388, NewEmisData!$C:$C, $H388, NewEmisData!$D:$D, AQ$2), SUMIFS(NewEmisData!G:G, NewEmisData!$A:$A, "LDV", NewEmisData!$B:$B, $A388, NewEmisData!$C:$C, $H388, NewEmisData!$D:$D, AQ$2))</f>
        <v>4.5686595098603698E-2</v>
      </c>
      <c r="AR388" s="335">
        <f>$I388*IF($G388="Pickup", SUMIFS(NewEmisData!H:H, NewEmisData!$A:$A, "Pickup", NewEmisData!$B:$B, $A388, NewEmisData!$C:$C, $H388, NewEmisData!$D:$D, AR$2), SUMIFS(NewEmisData!H:H, NewEmisData!$A:$A, "LDV", NewEmisData!$B:$B, $A388, NewEmisData!$C:$C, $H388, NewEmisData!$D:$D, AR$2))</f>
        <v>4.5686567732366602E-2</v>
      </c>
      <c r="AS388" s="335">
        <f>$I388*IF($G388="Pickup", SUMIFS(NewEmisData!I:I, NewEmisData!$A:$A, "Pickup", NewEmisData!$B:$B, $A388, NewEmisData!$C:$C, $H388, NewEmisData!$D:$D, AS$2), SUMIFS(NewEmisData!I:I, NewEmisData!$A:$A, "LDV", NewEmisData!$B:$B, $A388, NewEmisData!$C:$C, $H388, NewEmisData!$D:$D, AS$2))</f>
        <v>4.5686639312502303E-2</v>
      </c>
      <c r="AT388" s="335">
        <f>$I388*IF($G388="Pickup", SUMIFS(NewEmisData!J:J, NewEmisData!$A:$A, "Pickup", NewEmisData!$B:$B, $A388, NewEmisData!$C:$C, $H388, NewEmisData!$D:$D, AT$2), SUMIFS(NewEmisData!J:J, NewEmisData!$A:$A, "LDV", NewEmisData!$B:$B, $A388, NewEmisData!$C:$C, $H388, NewEmisData!$D:$D, AT$2))</f>
        <v>4.5686507422641499E-2</v>
      </c>
      <c r="AU388" s="335">
        <f>$I388*IF($G388="Pickup", SUMIFS(NewEmisData!K:K, NewEmisData!$A:$A, "Pickup", NewEmisData!$B:$B, $A388, NewEmisData!$C:$C, $H388, NewEmisData!$D:$D, AU$2), SUMIFS(NewEmisData!K:K, NewEmisData!$A:$A, "LDV", NewEmisData!$B:$B, $A388, NewEmisData!$C:$C, $H388, NewEmisData!$D:$D, AU$2))</f>
        <v>4.5686552882415202E-2</v>
      </c>
      <c r="AV388" s="335">
        <f>$I388*IF($G388="Pickup", SUMIFS(NewEmisData!L:L, NewEmisData!$A:$A, "Pickup", NewEmisData!$B:$B, $A388, NewEmisData!$C:$C, $H388, NewEmisData!$D:$D, AV$2), SUMIFS(NewEmisData!L:L, NewEmisData!$A:$A, "LDV", NewEmisData!$B:$B, $A388, NewEmisData!$C:$C, $H388, NewEmisData!$D:$D, AV$2))</f>
        <v>4.5686619042368502E-2</v>
      </c>
      <c r="AW388" s="335">
        <f>$I388*IF($G388="Pickup", SUMIFS(NewEmisData!M:M, NewEmisData!$A:$A, "Pickup", NewEmisData!$B:$B, $A388, NewEmisData!$C:$C, $H388, NewEmisData!$D:$D, AW$2), SUMIFS(NewEmisData!M:M, NewEmisData!$A:$A, "LDV", NewEmisData!$B:$B, $A388, NewEmisData!$C:$C, $H388, NewEmisData!$D:$D, AW$2))</f>
        <v>4.5686619042368502E-2</v>
      </c>
      <c r="AX388" s="335">
        <v>2.3805319372350052E-2</v>
      </c>
      <c r="AY388" s="335">
        <f>$I388*IF($G388="Pickup", SUMIFS(NewEmisData!E:E, NewEmisData!$A:$A, "Pickup", NewEmisData!$B:$B, $A388, NewEmisData!$C:$C, $H388, NewEmisData!$D:$D, AY$2), SUMIFS(NewEmisData!E:E, NewEmisData!$A:$A, "LDV", NewEmisData!$B:$B, $A388, NewEmisData!$C:$C, $H388, NewEmisData!$D:$D, AY$2))</f>
        <v>5.96004040660905E-3</v>
      </c>
      <c r="AZ388" s="335">
        <f>$I388*IF($G388="Pickup", SUMIFS(NewEmisData!F:F, NewEmisData!$A:$A, "Pickup", NewEmisData!$B:$B, $A388, NewEmisData!$C:$C, $H388, NewEmisData!$D:$D, AZ$2), SUMIFS(NewEmisData!F:F, NewEmisData!$A:$A, "LDV", NewEmisData!$B:$B, $A388, NewEmisData!$C:$C, $H388, NewEmisData!$D:$D, AZ$2))</f>
        <v>5.96004040660905E-3</v>
      </c>
      <c r="BA388" s="335">
        <f>$I388*IF($G388="Pickup", SUMIFS(NewEmisData!G:G, NewEmisData!$A:$A, "Pickup", NewEmisData!$B:$B, $A388, NewEmisData!$C:$C, $H388, NewEmisData!$D:$D, BA$2), SUMIFS(NewEmisData!G:G, NewEmisData!$A:$A, "LDV", NewEmisData!$B:$B, $A388, NewEmisData!$C:$C, $H388, NewEmisData!$D:$D, BA$2))</f>
        <v>5.9600396436599304E-3</v>
      </c>
      <c r="BB388" s="335">
        <f>$I388*IF($G388="Pickup", SUMIFS(NewEmisData!H:H, NewEmisData!$A:$A, "Pickup", NewEmisData!$B:$B, $A388, NewEmisData!$C:$C, $H388, NewEmisData!$D:$D, BB$2), SUMIFS(NewEmisData!H:H, NewEmisData!$A:$A, "LDV", NewEmisData!$B:$B, $A388, NewEmisData!$C:$C, $H388, NewEmisData!$D:$D, BB$2))</f>
        <v>5.96003947288367E-3</v>
      </c>
      <c r="BC388" s="335">
        <f>$I388*IF($G388="Pickup", SUMIFS(NewEmisData!I:I, NewEmisData!$A:$A, "Pickup", NewEmisData!$B:$B, $A388, NewEmisData!$C:$C, $H388, NewEmisData!$D:$D, BC$2), SUMIFS(NewEmisData!I:I, NewEmisData!$A:$A, "LDV", NewEmisData!$B:$B, $A388, NewEmisData!$C:$C, $H388, NewEmisData!$D:$D, BC$2))</f>
        <v>5.9600498988851601E-3</v>
      </c>
      <c r="BD388" s="335">
        <f>$I388*IF($G388="Pickup", SUMIFS(NewEmisData!J:J, NewEmisData!$A:$A, "Pickup", NewEmisData!$B:$B, $A388, NewEmisData!$C:$C, $H388, NewEmisData!$D:$D, BD$2), SUMIFS(NewEmisData!J:J, NewEmisData!$A:$A, "LDV", NewEmisData!$B:$B, $A388, NewEmisData!$C:$C, $H388, NewEmisData!$D:$D, BD$2))</f>
        <v>5.9600370559725604E-3</v>
      </c>
      <c r="BE388" s="335">
        <f>$I388*IF($G388="Pickup", SUMIFS(NewEmisData!K:K, NewEmisData!$A:$A, "Pickup", NewEmisData!$B:$B, $A388, NewEmisData!$C:$C, $H388, NewEmisData!$D:$D, BE$2), SUMIFS(NewEmisData!K:K, NewEmisData!$A:$A, "LDV", NewEmisData!$B:$B, $A388, NewEmisData!$C:$C, $H388, NewEmisData!$D:$D, BE$2))</f>
        <v>5.9600363216577501E-3</v>
      </c>
      <c r="BF388" s="335">
        <f>$I388*IF($G388="Pickup", SUMIFS(NewEmisData!L:L, NewEmisData!$A:$A, "Pickup", NewEmisData!$B:$B, $A388, NewEmisData!$C:$C, $H388, NewEmisData!$D:$D, BF$2), SUMIFS(NewEmisData!L:L, NewEmisData!$A:$A, "LDV", NewEmisData!$B:$B, $A388, NewEmisData!$C:$C, $H388, NewEmisData!$D:$D, BF$2))</f>
        <v>5.9600544669343404E-3</v>
      </c>
      <c r="BG388" s="335">
        <f>$I388*IF($G388="Pickup", SUMIFS(NewEmisData!M:M, NewEmisData!$A:$A, "Pickup", NewEmisData!$B:$B, $A388, NewEmisData!$C:$C, $H388, NewEmisData!$D:$D, BG$2), SUMIFS(NewEmisData!M:M, NewEmisData!$A:$A, "LDV", NewEmisData!$B:$B, $A388, NewEmisData!$C:$C, $H388, NewEmisData!$D:$D, BG$2))</f>
        <v>5.9600544669343404E-3</v>
      </c>
      <c r="BH388" s="335">
        <v>1.6506531515565108E-3</v>
      </c>
      <c r="BI388" s="335">
        <f>$I388*IF($G388="Pickup", SUMIFS(NewEmisData!E:E, NewEmisData!$A:$A, "Pickup", NewEmisData!$B:$B, $A388, NewEmisData!$C:$C, $H388, NewEmisData!$D:$D, BI$2), SUMIFS(NewEmisData!E:E, NewEmisData!$A:$A, "LDV", NewEmisData!$B:$B, $A388, NewEmisData!$C:$C, $H388, NewEmisData!$D:$D, BI$2))</f>
        <v>0</v>
      </c>
      <c r="BJ388" s="335">
        <f>$I388*IF($G388="Pickup", SUMIFS(NewEmisData!F:F, NewEmisData!$A:$A, "Pickup", NewEmisData!$B:$B, $A388, NewEmisData!$C:$C, $H388, NewEmisData!$D:$D, BJ$2), SUMIFS(NewEmisData!F:F, NewEmisData!$A:$A, "LDV", NewEmisData!$B:$B, $A388, NewEmisData!$C:$C, $H388, NewEmisData!$D:$D, BJ$2))</f>
        <v>0</v>
      </c>
      <c r="BK388" s="335">
        <f>$I388*IF($G388="Pickup", SUMIFS(NewEmisData!G:G, NewEmisData!$A:$A, "Pickup", NewEmisData!$B:$B, $A388, NewEmisData!$C:$C, $H388, NewEmisData!$D:$D, BK$2), SUMIFS(NewEmisData!G:G, NewEmisData!$A:$A, "LDV", NewEmisData!$B:$B, $A388, NewEmisData!$C:$C, $H388, NewEmisData!$D:$D, BK$2))</f>
        <v>0</v>
      </c>
      <c r="BL388" s="335">
        <f>$I388*IF($G388="Pickup", SUMIFS(NewEmisData!H:H, NewEmisData!$A:$A, "Pickup", NewEmisData!$B:$B, $A388, NewEmisData!$C:$C, $H388, NewEmisData!$D:$D, BL$2), SUMIFS(NewEmisData!H:H, NewEmisData!$A:$A, "LDV", NewEmisData!$B:$B, $A388, NewEmisData!$C:$C, $H388, NewEmisData!$D:$D, BL$2))</f>
        <v>0</v>
      </c>
      <c r="BM388" s="335">
        <f>$I388*IF($G388="Pickup", SUMIFS(NewEmisData!I:I, NewEmisData!$A:$A, "Pickup", NewEmisData!$B:$B, $A388, NewEmisData!$C:$C, $H388, NewEmisData!$D:$D, BM$2), SUMIFS(NewEmisData!I:I, NewEmisData!$A:$A, "LDV", NewEmisData!$B:$B, $A388, NewEmisData!$C:$C, $H388, NewEmisData!$D:$D, BM$2))</f>
        <v>0</v>
      </c>
      <c r="BN388" s="335">
        <f>$I388*IF($G388="Pickup", SUMIFS(NewEmisData!J:J, NewEmisData!$A:$A, "Pickup", NewEmisData!$B:$B, $A388, NewEmisData!$C:$C, $H388, NewEmisData!$D:$D, BN$2), SUMIFS(NewEmisData!J:J, NewEmisData!$A:$A, "LDV", NewEmisData!$B:$B, $A388, NewEmisData!$C:$C, $H388, NewEmisData!$D:$D, BN$2))</f>
        <v>0</v>
      </c>
      <c r="BO388" s="335">
        <f>$I388*IF($G388="Pickup", SUMIFS(NewEmisData!K:K, NewEmisData!$A:$A, "Pickup", NewEmisData!$B:$B, $A388, NewEmisData!$C:$C, $H388, NewEmisData!$D:$D, BO$2), SUMIFS(NewEmisData!K:K, NewEmisData!$A:$A, "LDV", NewEmisData!$B:$B, $A388, NewEmisData!$C:$C, $H388, NewEmisData!$D:$D, BO$2))</f>
        <v>0</v>
      </c>
      <c r="BP388" s="335">
        <f>$I388*IF($G388="Pickup", SUMIFS(NewEmisData!L:L, NewEmisData!$A:$A, "Pickup", NewEmisData!$B:$B, $A388, NewEmisData!$C:$C, $H388, NewEmisData!$D:$D, BP$2), SUMIFS(NewEmisData!L:L, NewEmisData!$A:$A, "LDV", NewEmisData!$B:$B, $A388, NewEmisData!$C:$C, $H388, NewEmisData!$D:$D, BP$2))</f>
        <v>0</v>
      </c>
      <c r="BQ388" s="335">
        <f>$I388*IF($G388="Pickup", SUMIFS(NewEmisData!M:M, NewEmisData!$A:$A, "Pickup", NewEmisData!$B:$B, $A388, NewEmisData!$C:$C, $H388, NewEmisData!$D:$D, BQ$2), SUMIFS(NewEmisData!M:M, NewEmisData!$A:$A, "LDV", NewEmisData!$B:$B, $A388, NewEmisData!$C:$C, $H388, NewEmisData!$D:$D, BQ$2))</f>
        <v>0</v>
      </c>
      <c r="BR388" s="335">
        <v>0</v>
      </c>
      <c r="BS388" s="335">
        <f>$I388*IF($G388="Pickup", SUMIFS(NewEmisData!E:E, NewEmisData!$A:$A, "Pickup", NewEmisData!$B:$B, $A388, NewEmisData!$C:$C, $H388, NewEmisData!$D:$D, BS$2), SUMIFS(NewEmisData!E:E, NewEmisData!$A:$A, "LDV", NewEmisData!$B:$B, $A388, NewEmisData!$C:$C, $H388, NewEmisData!$D:$D, BS$2))</f>
        <v>0</v>
      </c>
      <c r="BT388" s="335">
        <f>$I388*IF($G388="Pickup", SUMIFS(NewEmisData!F:F, NewEmisData!$A:$A, "Pickup", NewEmisData!$B:$B, $A388, NewEmisData!$C:$C, $H388, NewEmisData!$D:$D, BT$2), SUMIFS(NewEmisData!F:F, NewEmisData!$A:$A, "LDV", NewEmisData!$B:$B, $A388, NewEmisData!$C:$C, $H388, NewEmisData!$D:$D, BT$2))</f>
        <v>0</v>
      </c>
      <c r="BU388" s="335">
        <f>$I388*IF($G388="Pickup", SUMIFS(NewEmisData!G:G, NewEmisData!$A:$A, "Pickup", NewEmisData!$B:$B, $A388, NewEmisData!$C:$C, $H388, NewEmisData!$D:$D, BU$2), SUMIFS(NewEmisData!G:G, NewEmisData!$A:$A, "LDV", NewEmisData!$B:$B, $A388, NewEmisData!$C:$C, $H388, NewEmisData!$D:$D, BU$2))</f>
        <v>0</v>
      </c>
      <c r="BV388" s="335">
        <f>$I388*IF($G388="Pickup", SUMIFS(NewEmisData!H:H, NewEmisData!$A:$A, "Pickup", NewEmisData!$B:$B, $A388, NewEmisData!$C:$C, $H388, NewEmisData!$D:$D, BV$2), SUMIFS(NewEmisData!H:H, NewEmisData!$A:$A, "LDV", NewEmisData!$B:$B, $A388, NewEmisData!$C:$C, $H388, NewEmisData!$D:$D, BV$2))</f>
        <v>0</v>
      </c>
      <c r="BW388" s="335">
        <f>$I388*IF($G388="Pickup", SUMIFS(NewEmisData!I:I, NewEmisData!$A:$A, "Pickup", NewEmisData!$B:$B, $A388, NewEmisData!$C:$C, $H388, NewEmisData!$D:$D, BW$2), SUMIFS(NewEmisData!I:I, NewEmisData!$A:$A, "LDV", NewEmisData!$B:$B, $A388, NewEmisData!$C:$C, $H388, NewEmisData!$D:$D, BW$2))</f>
        <v>0</v>
      </c>
      <c r="BX388" s="335">
        <f>$I388*IF($G388="Pickup", SUMIFS(NewEmisData!J:J, NewEmisData!$A:$A, "Pickup", NewEmisData!$B:$B, $A388, NewEmisData!$C:$C, $H388, NewEmisData!$D:$D, BX$2), SUMIFS(NewEmisData!J:J, NewEmisData!$A:$A, "LDV", NewEmisData!$B:$B, $A388, NewEmisData!$C:$C, $H388, NewEmisData!$D:$D, BX$2))</f>
        <v>0</v>
      </c>
      <c r="BY388" s="335">
        <f>$I388*IF($G388="Pickup", SUMIFS(NewEmisData!K:K, NewEmisData!$A:$A, "Pickup", NewEmisData!$B:$B, $A388, NewEmisData!$C:$C, $H388, NewEmisData!$D:$D, BY$2), SUMIFS(NewEmisData!K:K, NewEmisData!$A:$A, "LDV", NewEmisData!$B:$B, $A388, NewEmisData!$C:$C, $H388, NewEmisData!$D:$D, BY$2))</f>
        <v>0</v>
      </c>
      <c r="BZ388" s="335">
        <f>$I388*IF($G388="Pickup", SUMIFS(NewEmisData!L:L, NewEmisData!$A:$A, "Pickup", NewEmisData!$B:$B, $A388, NewEmisData!$C:$C, $H388, NewEmisData!$D:$D, BZ$2), SUMIFS(NewEmisData!L:L, NewEmisData!$A:$A, "LDV", NewEmisData!$B:$B, $A388, NewEmisData!$C:$C, $H388, NewEmisData!$D:$D, BZ$2))</f>
        <v>0</v>
      </c>
      <c r="CA388" s="335">
        <f>$I388*IF($G388="Pickup", SUMIFS(NewEmisData!M:M, NewEmisData!$A:$A, "Pickup", NewEmisData!$B:$B, $A388, NewEmisData!$C:$C, $H388, NewEmisData!$D:$D, CA$2), SUMIFS(NewEmisData!M:M, NewEmisData!$A:$A, "LDV", NewEmisData!$B:$B, $A388, NewEmisData!$C:$C, $H388, NewEmisData!$D:$D, CA$2))</f>
        <v>0</v>
      </c>
      <c r="CB388" s="335">
        <v>0</v>
      </c>
      <c r="CC388" s="335">
        <f>$I388*IF($G388="Pickup", SUMIFS(NewEmisData!E:E, NewEmisData!$A:$A, "Pickup", NewEmisData!$B:$B, $A388, NewEmisData!$C:$C, $H388, NewEmisData!$D:$D, CC$2), SUMIFS(NewEmisData!E:E, NewEmisData!$A:$A, "LDV", NewEmisData!$B:$B, $A388, NewEmisData!$C:$C, $H388, NewEmisData!$D:$D, CC$2))</f>
        <v>0</v>
      </c>
      <c r="CD388" s="335">
        <f>$I388*IF($G388="Pickup", SUMIFS(NewEmisData!F:F, NewEmisData!$A:$A, "Pickup", NewEmisData!$B:$B, $A388, NewEmisData!$C:$C, $H388, NewEmisData!$D:$D, CD$2), SUMIFS(NewEmisData!F:F, NewEmisData!$A:$A, "LDV", NewEmisData!$B:$B, $A388, NewEmisData!$C:$C, $H388, NewEmisData!$D:$D, CD$2))</f>
        <v>0</v>
      </c>
      <c r="CE388" s="335">
        <f>$I388*IF($G388="Pickup", SUMIFS(NewEmisData!G:G, NewEmisData!$A:$A, "Pickup", NewEmisData!$B:$B, $A388, NewEmisData!$C:$C, $H388, NewEmisData!$D:$D, CE$2), SUMIFS(NewEmisData!G:G, NewEmisData!$A:$A, "LDV", NewEmisData!$B:$B, $A388, NewEmisData!$C:$C, $H388, NewEmisData!$D:$D, CE$2))</f>
        <v>0</v>
      </c>
      <c r="CF388" s="335">
        <f>$I388*IF($G388="Pickup", SUMIFS(NewEmisData!H:H, NewEmisData!$A:$A, "Pickup", NewEmisData!$B:$B, $A388, NewEmisData!$C:$C, $H388, NewEmisData!$D:$D, CF$2), SUMIFS(NewEmisData!H:H, NewEmisData!$A:$A, "LDV", NewEmisData!$B:$B, $A388, NewEmisData!$C:$C, $H388, NewEmisData!$D:$D, CF$2))</f>
        <v>0</v>
      </c>
      <c r="CG388" s="335">
        <f>$I388*IF($G388="Pickup", SUMIFS(NewEmisData!I:I, NewEmisData!$A:$A, "Pickup", NewEmisData!$B:$B, $A388, NewEmisData!$C:$C, $H388, NewEmisData!$D:$D, CG$2), SUMIFS(NewEmisData!I:I, NewEmisData!$A:$A, "LDV", NewEmisData!$B:$B, $A388, NewEmisData!$C:$C, $H388, NewEmisData!$D:$D, CG$2))</f>
        <v>0</v>
      </c>
      <c r="CH388" s="335">
        <f>$I388*IF($G388="Pickup", SUMIFS(NewEmisData!J:J, NewEmisData!$A:$A, "Pickup", NewEmisData!$B:$B, $A388, NewEmisData!$C:$C, $H388, NewEmisData!$D:$D, CH$2), SUMIFS(NewEmisData!J:J, NewEmisData!$A:$A, "LDV", NewEmisData!$B:$B, $A388, NewEmisData!$C:$C, $H388, NewEmisData!$D:$D, CH$2))</f>
        <v>0</v>
      </c>
      <c r="CI388" s="335">
        <f>$I388*IF($G388="Pickup", SUMIFS(NewEmisData!K:K, NewEmisData!$A:$A, "Pickup", NewEmisData!$B:$B, $A388, NewEmisData!$C:$C, $H388, NewEmisData!$D:$D, CI$2), SUMIFS(NewEmisData!K:K, NewEmisData!$A:$A, "LDV", NewEmisData!$B:$B, $A388, NewEmisData!$C:$C, $H388, NewEmisData!$D:$D, CI$2))</f>
        <v>0</v>
      </c>
      <c r="CJ388" s="335">
        <f>$I388*IF($G388="Pickup", SUMIFS(NewEmisData!L:L, NewEmisData!$A:$A, "Pickup", NewEmisData!$B:$B, $A388, NewEmisData!$C:$C, $H388, NewEmisData!$D:$D, CJ$2), SUMIFS(NewEmisData!L:L, NewEmisData!$A:$A, "LDV", NewEmisData!$B:$B, $A388, NewEmisData!$C:$C, $H388, NewEmisData!$D:$D, CJ$2))</f>
        <v>0</v>
      </c>
      <c r="CK388" s="335">
        <f>$I388*IF($G388="Pickup", SUMIFS(NewEmisData!M:M, NewEmisData!$A:$A, "Pickup", NewEmisData!$B:$B, $A388, NewEmisData!$C:$C, $H388, NewEmisData!$D:$D, CK$2), SUMIFS(NewEmisData!M:M, NewEmisData!$A:$A, "LDV", NewEmisData!$B:$B, $A388, NewEmisData!$C:$C, $H388, NewEmisData!$D:$D, CK$2))</f>
        <v>0</v>
      </c>
      <c r="CL388" s="335">
        <v>0</v>
      </c>
      <c r="CM388" s="335">
        <f>$I388*IF($G388="Pickup", SUMIFS(NewEmisData!E:E, NewEmisData!$A:$A, "Pickup", NewEmisData!$B:$B, $A388, NewEmisData!$C:$C, $H388, NewEmisData!$D:$D, CM$2), SUMIFS(NewEmisData!E:E, NewEmisData!$A:$A, "LDV", NewEmisData!$B:$B, $A388, NewEmisData!$C:$C, $H388, NewEmisData!$D:$D, CM$2))</f>
        <v>0</v>
      </c>
      <c r="CN388" s="335">
        <f>$I388*IF($G388="Pickup", SUMIFS(NewEmisData!F:F, NewEmisData!$A:$A, "Pickup", NewEmisData!$B:$B, $A388, NewEmisData!$C:$C, $H388, NewEmisData!$D:$D, CN$2), SUMIFS(NewEmisData!F:F, NewEmisData!$A:$A, "LDV", NewEmisData!$B:$B, $A388, NewEmisData!$C:$C, $H388, NewEmisData!$D:$D, CN$2))</f>
        <v>0</v>
      </c>
      <c r="CO388" s="335">
        <f>$I388*IF($G388="Pickup", SUMIFS(NewEmisData!G:G, NewEmisData!$A:$A, "Pickup", NewEmisData!$B:$B, $A388, NewEmisData!$C:$C, $H388, NewEmisData!$D:$D, CO$2), SUMIFS(NewEmisData!G:G, NewEmisData!$A:$A, "LDV", NewEmisData!$B:$B, $A388, NewEmisData!$C:$C, $H388, NewEmisData!$D:$D, CO$2))</f>
        <v>0</v>
      </c>
      <c r="CP388" s="335">
        <f>$I388*IF($G388="Pickup", SUMIFS(NewEmisData!H:H, NewEmisData!$A:$A, "Pickup", NewEmisData!$B:$B, $A388, NewEmisData!$C:$C, $H388, NewEmisData!$D:$D, CP$2), SUMIFS(NewEmisData!H:H, NewEmisData!$A:$A, "LDV", NewEmisData!$B:$B, $A388, NewEmisData!$C:$C, $H388, NewEmisData!$D:$D, CP$2))</f>
        <v>0</v>
      </c>
      <c r="CQ388" s="335">
        <f>$I388*IF($G388="Pickup", SUMIFS(NewEmisData!I:I, NewEmisData!$A:$A, "Pickup", NewEmisData!$B:$B, $A388, NewEmisData!$C:$C, $H388, NewEmisData!$D:$D, CQ$2), SUMIFS(NewEmisData!I:I, NewEmisData!$A:$A, "LDV", NewEmisData!$B:$B, $A388, NewEmisData!$C:$C, $H388, NewEmisData!$D:$D, CQ$2))</f>
        <v>0</v>
      </c>
      <c r="CR388" s="335">
        <f>$I388*IF($G388="Pickup", SUMIFS(NewEmisData!J:J, NewEmisData!$A:$A, "Pickup", NewEmisData!$B:$B, $A388, NewEmisData!$C:$C, $H388, NewEmisData!$D:$D, CR$2), SUMIFS(NewEmisData!J:J, NewEmisData!$A:$A, "LDV", NewEmisData!$B:$B, $A388, NewEmisData!$C:$C, $H388, NewEmisData!$D:$D, CR$2))</f>
        <v>0</v>
      </c>
      <c r="CS388" s="335">
        <f>$I388*IF($G388="Pickup", SUMIFS(NewEmisData!K:K, NewEmisData!$A:$A, "Pickup", NewEmisData!$B:$B, $A388, NewEmisData!$C:$C, $H388, NewEmisData!$D:$D, CS$2), SUMIFS(NewEmisData!K:K, NewEmisData!$A:$A, "LDV", NewEmisData!$B:$B, $A388, NewEmisData!$C:$C, $H388, NewEmisData!$D:$D, CS$2))</f>
        <v>0</v>
      </c>
      <c r="CT388" s="335">
        <f>$I388*IF($G388="Pickup", SUMIFS(NewEmisData!L:L, NewEmisData!$A:$A, "Pickup", NewEmisData!$B:$B, $A388, NewEmisData!$C:$C, $H388, NewEmisData!$D:$D, CT$2), SUMIFS(NewEmisData!L:L, NewEmisData!$A:$A, "LDV", NewEmisData!$B:$B, $A388, NewEmisData!$C:$C, $H388, NewEmisData!$D:$D, CT$2))</f>
        <v>0</v>
      </c>
      <c r="CU388" s="335">
        <f>$I388*IF($G388="Pickup", SUMIFS(NewEmisData!M:M, NewEmisData!$A:$A, "Pickup", NewEmisData!$B:$B, $A388, NewEmisData!$C:$C, $H388, NewEmisData!$D:$D, CU$2), SUMIFS(NewEmisData!M:M, NewEmisData!$A:$A, "LDV", NewEmisData!$B:$B, $A388, NewEmisData!$C:$C, $H388, NewEmisData!$D:$D, CU$2))</f>
        <v>0</v>
      </c>
      <c r="CV388" s="335">
        <v>0</v>
      </c>
      <c r="CW388" s="335">
        <v>0</v>
      </c>
      <c r="CX388" s="335">
        <v>0</v>
      </c>
      <c r="CY388" s="335">
        <v>0</v>
      </c>
      <c r="CZ388" s="335">
        <v>0</v>
      </c>
      <c r="DA388" s="335">
        <v>0</v>
      </c>
      <c r="DB388" s="335">
        <v>0</v>
      </c>
      <c r="DC388" s="335">
        <v>0</v>
      </c>
      <c r="DD388" s="335">
        <v>0</v>
      </c>
      <c r="DE388" s="335">
        <v>0</v>
      </c>
      <c r="DF388" s="335">
        <v>0</v>
      </c>
      <c r="DG388" s="335">
        <f>$I388*IF($G388="Pickup", SUMIFS(NewEmisData!E:E, NewEmisData!$A:$A, "Pickup", NewEmisData!$B:$B, $A388, NewEmisData!$C:$C, $H388, NewEmisData!$D:$D, DG$2), SUMIFS(NewEmisData!E:E, NewEmisData!$A:$A, "LDV", NewEmisData!$B:$B, $A388, NewEmisData!$C:$C, $H388, NewEmisData!$D:$D, DG$2))</f>
        <v>0</v>
      </c>
      <c r="DH388" s="335">
        <f>$I388*IF($G388="Pickup", SUMIFS(NewEmisData!F:F, NewEmisData!$A:$A, "Pickup", NewEmisData!$B:$B, $A388, NewEmisData!$C:$C, $H388, NewEmisData!$D:$D, DH$2), SUMIFS(NewEmisData!F:F, NewEmisData!$A:$A, "LDV", NewEmisData!$B:$B, $A388, NewEmisData!$C:$C, $H388, NewEmisData!$D:$D, DH$2))</f>
        <v>0</v>
      </c>
      <c r="DI388" s="335">
        <f>$I388*IF($G388="Pickup", SUMIFS(NewEmisData!G:G, NewEmisData!$A:$A, "Pickup", NewEmisData!$B:$B, $A388, NewEmisData!$C:$C, $H388, NewEmisData!$D:$D, DI$2), SUMIFS(NewEmisData!G:G, NewEmisData!$A:$A, "LDV", NewEmisData!$B:$B, $A388, NewEmisData!$C:$C, $H388, NewEmisData!$D:$D, DI$2))</f>
        <v>0</v>
      </c>
      <c r="DJ388" s="335">
        <f>$I388*IF($G388="Pickup", SUMIFS(NewEmisData!H:H, NewEmisData!$A:$A, "Pickup", NewEmisData!$B:$B, $A388, NewEmisData!$C:$C, $H388, NewEmisData!$D:$D, DJ$2), SUMIFS(NewEmisData!H:H, NewEmisData!$A:$A, "LDV", NewEmisData!$B:$B, $A388, NewEmisData!$C:$C, $H388, NewEmisData!$D:$D, DJ$2))</f>
        <v>0</v>
      </c>
      <c r="DK388" s="335">
        <f>$I388*IF($G388="Pickup", SUMIFS(NewEmisData!I:I, NewEmisData!$A:$A, "Pickup", NewEmisData!$B:$B, $A388, NewEmisData!$C:$C, $H388, NewEmisData!$D:$D, DK$2), SUMIFS(NewEmisData!I:I, NewEmisData!$A:$A, "LDV", NewEmisData!$B:$B, $A388, NewEmisData!$C:$C, $H388, NewEmisData!$D:$D, DK$2))</f>
        <v>0</v>
      </c>
      <c r="DL388" s="335">
        <f>$I388*IF($G388="Pickup", SUMIFS(NewEmisData!J:J, NewEmisData!$A:$A, "Pickup", NewEmisData!$B:$B, $A388, NewEmisData!$C:$C, $H388, NewEmisData!$D:$D, DL$2), SUMIFS(NewEmisData!J:J, NewEmisData!$A:$A, "LDV", NewEmisData!$B:$B, $A388, NewEmisData!$C:$C, $H388, NewEmisData!$D:$D, DL$2))</f>
        <v>0</v>
      </c>
      <c r="DM388" s="335">
        <f>$I388*IF($G388="Pickup", SUMIFS(NewEmisData!K:K, NewEmisData!$A:$A, "Pickup", NewEmisData!$B:$B, $A388, NewEmisData!$C:$C, $H388, NewEmisData!$D:$D, DM$2), SUMIFS(NewEmisData!K:K, NewEmisData!$A:$A, "LDV", NewEmisData!$B:$B, $A388, NewEmisData!$C:$C, $H388, NewEmisData!$D:$D, DM$2))</f>
        <v>0</v>
      </c>
      <c r="DN388" s="335">
        <f>$I388*IF($G388="Pickup", SUMIFS(NewEmisData!L:L, NewEmisData!$A:$A, "Pickup", NewEmisData!$B:$B, $A388, NewEmisData!$C:$C, $H388, NewEmisData!$D:$D, DN$2), SUMIFS(NewEmisData!L:L, NewEmisData!$A:$A, "LDV", NewEmisData!$B:$B, $A388, NewEmisData!$C:$C, $H388, NewEmisData!$D:$D, DN$2))</f>
        <v>0</v>
      </c>
      <c r="DO388" s="335">
        <f>$I388*IF($G388="Pickup", SUMIFS(NewEmisData!M:M, NewEmisData!$A:$A, "Pickup", NewEmisData!$B:$B, $A388, NewEmisData!$C:$C, $H388, NewEmisData!$D:$D, DO$2), SUMIFS(NewEmisData!M:M, NewEmisData!$A:$A, "LDV", NewEmisData!$B:$B, $A388, NewEmisData!$C:$C, $H388, NewEmisData!$D:$D, DO$2))</f>
        <v>0</v>
      </c>
      <c r="DP388" s="335">
        <v>0</v>
      </c>
      <c r="DQ388" s="335">
        <f>$I388*IF($G388="Pickup", SUMIFS(NewEmisData!E:E, NewEmisData!$A:$A, "Pickup", NewEmisData!$B:$B, $A388, NewEmisData!$C:$C, $H388, NewEmisData!$D:$D, DQ$2), SUMIFS(NewEmisData!E:E, NewEmisData!$A:$A, "LDV", NewEmisData!$B:$B, $A388, NewEmisData!$C:$C, $H388, NewEmisData!$D:$D, DQ$2))</f>
        <v>0</v>
      </c>
      <c r="DR388" s="335">
        <f>$I388*IF($G388="Pickup", SUMIFS(NewEmisData!F:F, NewEmisData!$A:$A, "Pickup", NewEmisData!$B:$B, $A388, NewEmisData!$C:$C, $H388, NewEmisData!$D:$D, DR$2), SUMIFS(NewEmisData!F:F, NewEmisData!$A:$A, "LDV", NewEmisData!$B:$B, $A388, NewEmisData!$C:$C, $H388, NewEmisData!$D:$D, DR$2))</f>
        <v>0</v>
      </c>
      <c r="DS388" s="335">
        <f>$I388*IF($G388="Pickup", SUMIFS(NewEmisData!G:G, NewEmisData!$A:$A, "Pickup", NewEmisData!$B:$B, $A388, NewEmisData!$C:$C, $H388, NewEmisData!$D:$D, DS$2), SUMIFS(NewEmisData!G:G, NewEmisData!$A:$A, "LDV", NewEmisData!$B:$B, $A388, NewEmisData!$C:$C, $H388, NewEmisData!$D:$D, DS$2))</f>
        <v>0</v>
      </c>
      <c r="DT388" s="335">
        <f>$I388*IF($G388="Pickup", SUMIFS(NewEmisData!H:H, NewEmisData!$A:$A, "Pickup", NewEmisData!$B:$B, $A388, NewEmisData!$C:$C, $H388, NewEmisData!$D:$D, DT$2), SUMIFS(NewEmisData!H:H, NewEmisData!$A:$A, "LDV", NewEmisData!$B:$B, $A388, NewEmisData!$C:$C, $H388, NewEmisData!$D:$D, DT$2))</f>
        <v>0</v>
      </c>
      <c r="DU388" s="335">
        <f>$I388*IF($G388="Pickup", SUMIFS(NewEmisData!I:I, NewEmisData!$A:$A, "Pickup", NewEmisData!$B:$B, $A388, NewEmisData!$C:$C, $H388, NewEmisData!$D:$D, DU$2), SUMIFS(NewEmisData!I:I, NewEmisData!$A:$A, "LDV", NewEmisData!$B:$B, $A388, NewEmisData!$C:$C, $H388, NewEmisData!$D:$D, DU$2))</f>
        <v>0</v>
      </c>
      <c r="DV388" s="335">
        <f>$I388*IF($G388="Pickup", SUMIFS(NewEmisData!J:J, NewEmisData!$A:$A, "Pickup", NewEmisData!$B:$B, $A388, NewEmisData!$C:$C, $H388, NewEmisData!$D:$D, DV$2), SUMIFS(NewEmisData!J:J, NewEmisData!$A:$A, "LDV", NewEmisData!$B:$B, $A388, NewEmisData!$C:$C, $H388, NewEmisData!$D:$D, DV$2))</f>
        <v>0</v>
      </c>
      <c r="DW388" s="335">
        <f>$I388*IF($G388="Pickup", SUMIFS(NewEmisData!K:K, NewEmisData!$A:$A, "Pickup", NewEmisData!$B:$B, $A388, NewEmisData!$C:$C, $H388, NewEmisData!$D:$D, DW$2), SUMIFS(NewEmisData!K:K, NewEmisData!$A:$A, "LDV", NewEmisData!$B:$B, $A388, NewEmisData!$C:$C, $H388, NewEmisData!$D:$D, DW$2))</f>
        <v>0</v>
      </c>
      <c r="DX388" s="335">
        <f>$I388*IF($G388="Pickup", SUMIFS(NewEmisData!L:L, NewEmisData!$A:$A, "Pickup", NewEmisData!$B:$B, $A388, NewEmisData!$C:$C, $H388, NewEmisData!$D:$D, DX$2), SUMIFS(NewEmisData!L:L, NewEmisData!$A:$A, "LDV", NewEmisData!$B:$B, $A388, NewEmisData!$C:$C, $H388, NewEmisData!$D:$D, DX$2))</f>
        <v>0</v>
      </c>
      <c r="DY388" s="335">
        <f>$I388*IF($G388="Pickup", SUMIFS(NewEmisData!M:M, NewEmisData!$A:$A, "Pickup", NewEmisData!$B:$B, $A388, NewEmisData!$C:$C, $H388, NewEmisData!$D:$D, DY$2), SUMIFS(NewEmisData!M:M, NewEmisData!$A:$A, "LDV", NewEmisData!$B:$B, $A388, NewEmisData!$C:$C, $H388, NewEmisData!$D:$D, DY$2))</f>
        <v>0</v>
      </c>
      <c r="DZ388" s="335">
        <v>0</v>
      </c>
      <c r="EA388" s="335">
        <f t="shared" si="658"/>
        <v>0</v>
      </c>
      <c r="EB388" s="335">
        <f t="shared" si="659"/>
        <v>0</v>
      </c>
      <c r="EC388" s="335">
        <f t="shared" si="660"/>
        <v>0</v>
      </c>
      <c r="ED388" s="335">
        <f t="shared" si="661"/>
        <v>0</v>
      </c>
      <c r="EE388" s="335">
        <f t="shared" si="662"/>
        <v>0</v>
      </c>
      <c r="EF388" s="335">
        <f t="shared" si="663"/>
        <v>0</v>
      </c>
      <c r="EG388" s="335">
        <f t="shared" si="664"/>
        <v>0</v>
      </c>
      <c r="EH388" s="335">
        <f t="shared" si="665"/>
        <v>0</v>
      </c>
      <c r="EI388" s="335">
        <f t="shared" si="666"/>
        <v>0</v>
      </c>
      <c r="EJ388" s="335">
        <f t="shared" si="667"/>
        <v>0</v>
      </c>
      <c r="EK388" s="335">
        <f t="shared" si="668"/>
        <v>0</v>
      </c>
      <c r="EL388" s="335">
        <f t="shared" si="669"/>
        <v>0</v>
      </c>
      <c r="EM388" s="335">
        <f t="shared" si="670"/>
        <v>0</v>
      </c>
      <c r="EN388" s="335">
        <f t="shared" si="671"/>
        <v>0</v>
      </c>
      <c r="EO388" s="335">
        <f t="shared" si="672"/>
        <v>0</v>
      </c>
      <c r="EP388" s="335">
        <f t="shared" si="673"/>
        <v>0</v>
      </c>
      <c r="EQ388" s="335">
        <f t="shared" si="674"/>
        <v>0</v>
      </c>
      <c r="ER388" s="335">
        <f t="shared" si="675"/>
        <v>0</v>
      </c>
      <c r="ES388" s="335">
        <f t="shared" si="676"/>
        <v>0</v>
      </c>
      <c r="ET388" s="335">
        <f t="shared" si="677"/>
        <v>0</v>
      </c>
      <c r="EU388" s="335">
        <f t="shared" si="678"/>
        <v>0</v>
      </c>
      <c r="EV388" s="335">
        <f t="shared" si="679"/>
        <v>0</v>
      </c>
      <c r="EW388" s="335">
        <f t="shared" si="680"/>
        <v>0</v>
      </c>
      <c r="EX388" s="335">
        <f t="shared" si="681"/>
        <v>0</v>
      </c>
      <c r="EY388" s="335">
        <f t="shared" si="682"/>
        <v>0</v>
      </c>
      <c r="EZ388" s="335">
        <f t="shared" si="683"/>
        <v>0</v>
      </c>
      <c r="FA388" s="335">
        <f t="shared" si="684"/>
        <v>0</v>
      </c>
      <c r="FB388" s="335">
        <f t="shared" si="685"/>
        <v>0</v>
      </c>
      <c r="FC388" s="335">
        <f t="shared" si="686"/>
        <v>0</v>
      </c>
      <c r="FD388" s="335">
        <f t="shared" si="687"/>
        <v>0</v>
      </c>
      <c r="FE388" s="335">
        <f t="shared" si="688"/>
        <v>4.56866074514682E-2</v>
      </c>
      <c r="FF388" s="335">
        <f t="shared" si="689"/>
        <v>4.56866074514682E-2</v>
      </c>
      <c r="FG388" s="335">
        <f t="shared" si="690"/>
        <v>4.5686595098603698E-2</v>
      </c>
      <c r="FH388" s="335">
        <f t="shared" si="691"/>
        <v>4.5686567732366602E-2</v>
      </c>
      <c r="FI388" s="335">
        <f t="shared" si="692"/>
        <v>4.5686639312502303E-2</v>
      </c>
      <c r="FJ388" s="335">
        <f t="shared" si="693"/>
        <v>4.5686507422641499E-2</v>
      </c>
      <c r="FK388" s="335">
        <f t="shared" si="694"/>
        <v>4.5686552882415202E-2</v>
      </c>
      <c r="FL388" s="335">
        <f t="shared" si="695"/>
        <v>4.5686619042368502E-2</v>
      </c>
      <c r="FM388" s="335">
        <f t="shared" si="696"/>
        <v>4.5686619042368502E-2</v>
      </c>
      <c r="FN388" s="335">
        <f t="shared" si="697"/>
        <v>2.3805319372350052E-2</v>
      </c>
      <c r="FO388" s="335">
        <f t="shared" si="698"/>
        <v>5.96004040660905E-3</v>
      </c>
      <c r="FP388" s="335">
        <f t="shared" si="699"/>
        <v>5.96004040660905E-3</v>
      </c>
      <c r="FQ388" s="335">
        <f t="shared" si="700"/>
        <v>5.9600396436599304E-3</v>
      </c>
      <c r="FR388" s="335">
        <f t="shared" si="701"/>
        <v>5.96003947288367E-3</v>
      </c>
      <c r="FS388" s="335">
        <f t="shared" si="702"/>
        <v>5.9600498988851601E-3</v>
      </c>
      <c r="FT388" s="335">
        <f t="shared" si="703"/>
        <v>5.9600370559725604E-3</v>
      </c>
      <c r="FU388" s="335">
        <f t="shared" si="704"/>
        <v>5.9600363216577501E-3</v>
      </c>
      <c r="FV388" s="335">
        <f t="shared" si="705"/>
        <v>5.9600544669343404E-3</v>
      </c>
      <c r="FW388" s="335">
        <f t="shared" si="706"/>
        <v>5.9600544669343404E-3</v>
      </c>
      <c r="FX388" s="335">
        <f t="shared" si="707"/>
        <v>1.6506531515565108E-3</v>
      </c>
    </row>
    <row r="389" spans="1:180" x14ac:dyDescent="0.2">
      <c r="A389" s="305" t="str">
        <f>_xlfn.CONCAT(IF(LEFT(TRIM(A388),1)="*", "*R", "R"), 1+RIGHT(TRIM(A388),1))</f>
        <v>R6</v>
      </c>
      <c r="B389" s="305" t="str">
        <f t="shared" si="734"/>
        <v>TLCELC200</v>
      </c>
      <c r="C389" s="305" t="str">
        <f t="shared" si="735"/>
        <v>TL.ELC.C.ELC200</v>
      </c>
      <c r="D389" s="301" t="str">
        <f t="shared" si="736"/>
        <v>bn-vmt, bn-vmt/a</v>
      </c>
      <c r="E389" s="301" t="str">
        <f t="shared" si="737"/>
        <v>TRNELC</v>
      </c>
      <c r="F389" s="301" t="str">
        <f t="shared" si="738"/>
        <v>TL</v>
      </c>
      <c r="G389" s="315" t="s">
        <v>815</v>
      </c>
      <c r="H389" s="315" t="s">
        <v>36</v>
      </c>
      <c r="I389" s="315">
        <v>1</v>
      </c>
      <c r="J389" s="315" t="str">
        <f t="shared" si="708"/>
        <v>Compact car-ELC</v>
      </c>
      <c r="K389" s="335">
        <f>$I389*IF($G389="Pickup", SUMIFS(NewEmisData!E:E, NewEmisData!$A:$A, "Pickup", NewEmisData!$B:$B, $A389, NewEmisData!$C:$C, $H389, NewEmisData!$D:$D, K$2), SUMIFS(NewEmisData!E:E, NewEmisData!$A:$A, "LDV", NewEmisData!$B:$B, $A389, NewEmisData!$C:$C, $H389, NewEmisData!$D:$D, K$2))</f>
        <v>0</v>
      </c>
      <c r="L389" s="335">
        <f>$I389*IF($G389="Pickup", SUMIFS(NewEmisData!F:F, NewEmisData!$A:$A, "Pickup", NewEmisData!$B:$B, $A389, NewEmisData!$C:$C, $H389, NewEmisData!$D:$D, L$2), SUMIFS(NewEmisData!F:F, NewEmisData!$A:$A, "LDV", NewEmisData!$B:$B, $A389, NewEmisData!$C:$C, $H389, NewEmisData!$D:$D, L$2))</f>
        <v>0</v>
      </c>
      <c r="M389" s="335">
        <f>$I389*IF($G389="Pickup", SUMIFS(NewEmisData!G:G, NewEmisData!$A:$A, "Pickup", NewEmisData!$B:$B, $A389, NewEmisData!$C:$C, $H389, NewEmisData!$D:$D, M$2), SUMIFS(NewEmisData!G:G, NewEmisData!$A:$A, "LDV", NewEmisData!$B:$B, $A389, NewEmisData!$C:$C, $H389, NewEmisData!$D:$D, M$2))</f>
        <v>0</v>
      </c>
      <c r="N389" s="335">
        <f>$I389*IF($G389="Pickup", SUMIFS(NewEmisData!H:H, NewEmisData!$A:$A, "Pickup", NewEmisData!$B:$B, $A389, NewEmisData!$C:$C, $H389, NewEmisData!$D:$D, N$2), SUMIFS(NewEmisData!H:H, NewEmisData!$A:$A, "LDV", NewEmisData!$B:$B, $A389, NewEmisData!$C:$C, $H389, NewEmisData!$D:$D, N$2))</f>
        <v>0</v>
      </c>
      <c r="O389" s="335">
        <f>$I389*IF($G389="Pickup", SUMIFS(NewEmisData!I:I, NewEmisData!$A:$A, "Pickup", NewEmisData!$B:$B, $A389, NewEmisData!$C:$C, $H389, NewEmisData!$D:$D, O$2), SUMIFS(NewEmisData!I:I, NewEmisData!$A:$A, "LDV", NewEmisData!$B:$B, $A389, NewEmisData!$C:$C, $H389, NewEmisData!$D:$D, O$2))</f>
        <v>0</v>
      </c>
      <c r="P389" s="335">
        <f>$I389*IF($G389="Pickup", SUMIFS(NewEmisData!J:J, NewEmisData!$A:$A, "Pickup", NewEmisData!$B:$B, $A389, NewEmisData!$C:$C, $H389, NewEmisData!$D:$D, P$2), SUMIFS(NewEmisData!J:J, NewEmisData!$A:$A, "LDV", NewEmisData!$B:$B, $A389, NewEmisData!$C:$C, $H389, NewEmisData!$D:$D, P$2))</f>
        <v>0</v>
      </c>
      <c r="Q389" s="335">
        <f>$I389*IF($G389="Pickup", SUMIFS(NewEmisData!K:K, NewEmisData!$A:$A, "Pickup", NewEmisData!$B:$B, $A389, NewEmisData!$C:$C, $H389, NewEmisData!$D:$D, Q$2), SUMIFS(NewEmisData!K:K, NewEmisData!$A:$A, "LDV", NewEmisData!$B:$B, $A389, NewEmisData!$C:$C, $H389, NewEmisData!$D:$D, Q$2))</f>
        <v>0</v>
      </c>
      <c r="R389" s="335">
        <f>$I389*IF($G389="Pickup", SUMIFS(NewEmisData!L:L, NewEmisData!$A:$A, "Pickup", NewEmisData!$B:$B, $A389, NewEmisData!$C:$C, $H389, NewEmisData!$D:$D, R$2), SUMIFS(NewEmisData!L:L, NewEmisData!$A:$A, "LDV", NewEmisData!$B:$B, $A389, NewEmisData!$C:$C, $H389, NewEmisData!$D:$D, R$2))</f>
        <v>0</v>
      </c>
      <c r="S389" s="335">
        <f>$I389*IF($G389="Pickup", SUMIFS(NewEmisData!M:M, NewEmisData!$A:$A, "Pickup", NewEmisData!$B:$B, $A389, NewEmisData!$C:$C, $H389, NewEmisData!$D:$D, S$2), SUMIFS(NewEmisData!M:M, NewEmisData!$A:$A, "LDV", NewEmisData!$B:$B, $A389, NewEmisData!$C:$C, $H389, NewEmisData!$D:$D, S$2))</f>
        <v>0</v>
      </c>
      <c r="T389" s="335">
        <v>0</v>
      </c>
      <c r="U389" s="335">
        <f>$I389*IF($G389="Pickup", SUMIFS(NewEmisData!E:E, NewEmisData!$A:$A, "Pickup", NewEmisData!$B:$B, $A389, NewEmisData!$C:$C, $H389, NewEmisData!$D:$D, U$2), SUMIFS(NewEmisData!E:E, NewEmisData!$A:$A, "LDV", NewEmisData!$B:$B, $A389, NewEmisData!$C:$C, $H389, NewEmisData!$D:$D, U$2))</f>
        <v>0</v>
      </c>
      <c r="V389" s="335">
        <f>$I389*IF($G389="Pickup", SUMIFS(NewEmisData!F:F, NewEmisData!$A:$A, "Pickup", NewEmisData!$B:$B, $A389, NewEmisData!$C:$C, $H389, NewEmisData!$D:$D, V$2), SUMIFS(NewEmisData!F:F, NewEmisData!$A:$A, "LDV", NewEmisData!$B:$B, $A389, NewEmisData!$C:$C, $H389, NewEmisData!$D:$D, V$2))</f>
        <v>0</v>
      </c>
      <c r="W389" s="335">
        <f>$I389*IF($G389="Pickup", SUMIFS(NewEmisData!G:G, NewEmisData!$A:$A, "Pickup", NewEmisData!$B:$B, $A389, NewEmisData!$C:$C, $H389, NewEmisData!$D:$D, W$2), SUMIFS(NewEmisData!G:G, NewEmisData!$A:$A, "LDV", NewEmisData!$B:$B, $A389, NewEmisData!$C:$C, $H389, NewEmisData!$D:$D, W$2))</f>
        <v>0</v>
      </c>
      <c r="X389" s="335">
        <f>$I389*IF($G389="Pickup", SUMIFS(NewEmisData!H:H, NewEmisData!$A:$A, "Pickup", NewEmisData!$B:$B, $A389, NewEmisData!$C:$C, $H389, NewEmisData!$D:$D, X$2), SUMIFS(NewEmisData!H:H, NewEmisData!$A:$A, "LDV", NewEmisData!$B:$B, $A389, NewEmisData!$C:$C, $H389, NewEmisData!$D:$D, X$2))</f>
        <v>0</v>
      </c>
      <c r="Y389" s="335">
        <f>$I389*IF($G389="Pickup", SUMIFS(NewEmisData!I:I, NewEmisData!$A:$A, "Pickup", NewEmisData!$B:$B, $A389, NewEmisData!$C:$C, $H389, NewEmisData!$D:$D, Y$2), SUMIFS(NewEmisData!I:I, NewEmisData!$A:$A, "LDV", NewEmisData!$B:$B, $A389, NewEmisData!$C:$C, $H389, NewEmisData!$D:$D, Y$2))</f>
        <v>0</v>
      </c>
      <c r="Z389" s="335">
        <f>$I389*IF($G389="Pickup", SUMIFS(NewEmisData!J:J, NewEmisData!$A:$A, "Pickup", NewEmisData!$B:$B, $A389, NewEmisData!$C:$C, $H389, NewEmisData!$D:$D, Z$2), SUMIFS(NewEmisData!J:J, NewEmisData!$A:$A, "LDV", NewEmisData!$B:$B, $A389, NewEmisData!$C:$C, $H389, NewEmisData!$D:$D, Z$2))</f>
        <v>0</v>
      </c>
      <c r="AA389" s="335">
        <f>$I389*IF($G389="Pickup", SUMIFS(NewEmisData!K:K, NewEmisData!$A:$A, "Pickup", NewEmisData!$B:$B, $A389, NewEmisData!$C:$C, $H389, NewEmisData!$D:$D, AA$2), SUMIFS(NewEmisData!K:K, NewEmisData!$A:$A, "LDV", NewEmisData!$B:$B, $A389, NewEmisData!$C:$C, $H389, NewEmisData!$D:$D, AA$2))</f>
        <v>0</v>
      </c>
      <c r="AB389" s="335">
        <f>$I389*IF($G389="Pickup", SUMIFS(NewEmisData!L:L, NewEmisData!$A:$A, "Pickup", NewEmisData!$B:$B, $A389, NewEmisData!$C:$C, $H389, NewEmisData!$D:$D, AB$2), SUMIFS(NewEmisData!L:L, NewEmisData!$A:$A, "LDV", NewEmisData!$B:$B, $A389, NewEmisData!$C:$C, $H389, NewEmisData!$D:$D, AB$2))</f>
        <v>0</v>
      </c>
      <c r="AC389" s="335">
        <f>$I389*IF($G389="Pickup", SUMIFS(NewEmisData!M:M, NewEmisData!$A:$A, "Pickup", NewEmisData!$B:$B, $A389, NewEmisData!$C:$C, $H389, NewEmisData!$D:$D, AC$2), SUMIFS(NewEmisData!M:M, NewEmisData!$A:$A, "LDV", NewEmisData!$B:$B, $A389, NewEmisData!$C:$C, $H389, NewEmisData!$D:$D, AC$2))</f>
        <v>0</v>
      </c>
      <c r="AD389" s="335">
        <v>0</v>
      </c>
      <c r="AE389" s="335">
        <f>$I389*IF($G389="Pickup", SUMIFS(NewEmisData!E:E, NewEmisData!$A:$A, "Pickup", NewEmisData!$B:$B, $A389, NewEmisData!$C:$C, $H389, NewEmisData!$D:$D, AE$2), SUMIFS(NewEmisData!E:E, NewEmisData!$A:$A, "LDV", NewEmisData!$B:$B, $A389, NewEmisData!$C:$C, $H389, NewEmisData!$D:$D, AE$2))</f>
        <v>0</v>
      </c>
      <c r="AF389" s="335">
        <f>$I389*IF($G389="Pickup", SUMIFS(NewEmisData!F:F, NewEmisData!$A:$A, "Pickup", NewEmisData!$B:$B, $A389, NewEmisData!$C:$C, $H389, NewEmisData!$D:$D, AF$2), SUMIFS(NewEmisData!F:F, NewEmisData!$A:$A, "LDV", NewEmisData!$B:$B, $A389, NewEmisData!$C:$C, $H389, NewEmisData!$D:$D, AF$2))</f>
        <v>0</v>
      </c>
      <c r="AG389" s="335">
        <f>$I389*IF($G389="Pickup", SUMIFS(NewEmisData!G:G, NewEmisData!$A:$A, "Pickup", NewEmisData!$B:$B, $A389, NewEmisData!$C:$C, $H389, NewEmisData!$D:$D, AG$2), SUMIFS(NewEmisData!G:G, NewEmisData!$A:$A, "LDV", NewEmisData!$B:$B, $A389, NewEmisData!$C:$C, $H389, NewEmisData!$D:$D, AG$2))</f>
        <v>0</v>
      </c>
      <c r="AH389" s="335">
        <f>$I389*IF($G389="Pickup", SUMIFS(NewEmisData!H:H, NewEmisData!$A:$A, "Pickup", NewEmisData!$B:$B, $A389, NewEmisData!$C:$C, $H389, NewEmisData!$D:$D, AH$2), SUMIFS(NewEmisData!H:H, NewEmisData!$A:$A, "LDV", NewEmisData!$B:$B, $A389, NewEmisData!$C:$C, $H389, NewEmisData!$D:$D, AH$2))</f>
        <v>0</v>
      </c>
      <c r="AI389" s="335">
        <f>$I389*IF($G389="Pickup", SUMIFS(NewEmisData!I:I, NewEmisData!$A:$A, "Pickup", NewEmisData!$B:$B, $A389, NewEmisData!$C:$C, $H389, NewEmisData!$D:$D, AI$2), SUMIFS(NewEmisData!I:I, NewEmisData!$A:$A, "LDV", NewEmisData!$B:$B, $A389, NewEmisData!$C:$C, $H389, NewEmisData!$D:$D, AI$2))</f>
        <v>0</v>
      </c>
      <c r="AJ389" s="335">
        <f>$I389*IF($G389="Pickup", SUMIFS(NewEmisData!J:J, NewEmisData!$A:$A, "Pickup", NewEmisData!$B:$B, $A389, NewEmisData!$C:$C, $H389, NewEmisData!$D:$D, AJ$2), SUMIFS(NewEmisData!J:J, NewEmisData!$A:$A, "LDV", NewEmisData!$B:$B, $A389, NewEmisData!$C:$C, $H389, NewEmisData!$D:$D, AJ$2))</f>
        <v>0</v>
      </c>
      <c r="AK389" s="335">
        <f>$I389*IF($G389="Pickup", SUMIFS(NewEmisData!K:K, NewEmisData!$A:$A, "Pickup", NewEmisData!$B:$B, $A389, NewEmisData!$C:$C, $H389, NewEmisData!$D:$D, AK$2), SUMIFS(NewEmisData!K:K, NewEmisData!$A:$A, "LDV", NewEmisData!$B:$B, $A389, NewEmisData!$C:$C, $H389, NewEmisData!$D:$D, AK$2))</f>
        <v>0</v>
      </c>
      <c r="AL389" s="335">
        <f>$I389*IF($G389="Pickup", SUMIFS(NewEmisData!L:L, NewEmisData!$A:$A, "Pickup", NewEmisData!$B:$B, $A389, NewEmisData!$C:$C, $H389, NewEmisData!$D:$D, AL$2), SUMIFS(NewEmisData!L:L, NewEmisData!$A:$A, "LDV", NewEmisData!$B:$B, $A389, NewEmisData!$C:$C, $H389, NewEmisData!$D:$D, AL$2))</f>
        <v>0</v>
      </c>
      <c r="AM389" s="335">
        <f>$I389*IF($G389="Pickup", SUMIFS(NewEmisData!M:M, NewEmisData!$A:$A, "Pickup", NewEmisData!$B:$B, $A389, NewEmisData!$C:$C, $H389, NewEmisData!$D:$D, AM$2), SUMIFS(NewEmisData!M:M, NewEmisData!$A:$A, "LDV", NewEmisData!$B:$B, $A389, NewEmisData!$C:$C, $H389, NewEmisData!$D:$D, AM$2))</f>
        <v>0</v>
      </c>
      <c r="AN389" s="335">
        <v>0</v>
      </c>
      <c r="AO389" s="335">
        <f>$I389*IF($G389="Pickup", SUMIFS(NewEmisData!E:E, NewEmisData!$A:$A, "Pickup", NewEmisData!$B:$B, $A389, NewEmisData!$C:$C, $H389, NewEmisData!$D:$D, AO$2), SUMIFS(NewEmisData!E:E, NewEmisData!$A:$A, "LDV", NewEmisData!$B:$B, $A389, NewEmisData!$C:$C, $H389, NewEmisData!$D:$D, AO$2))</f>
        <v>5.12091740678495E-2</v>
      </c>
      <c r="AP389" s="335">
        <f>$I389*IF($G389="Pickup", SUMIFS(NewEmisData!F:F, NewEmisData!$A:$A, "Pickup", NewEmisData!$B:$B, $A389, NewEmisData!$C:$C, $H389, NewEmisData!$D:$D, AP$2), SUMIFS(NewEmisData!F:F, NewEmisData!$A:$A, "LDV", NewEmisData!$B:$B, $A389, NewEmisData!$C:$C, $H389, NewEmisData!$D:$D, AP$2))</f>
        <v>5.12091740678495E-2</v>
      </c>
      <c r="AQ389" s="335">
        <f>$I389*IF($G389="Pickup", SUMIFS(NewEmisData!G:G, NewEmisData!$A:$A, "Pickup", NewEmisData!$B:$B, $A389, NewEmisData!$C:$C, $H389, NewEmisData!$D:$D, AQ$2), SUMIFS(NewEmisData!G:G, NewEmisData!$A:$A, "LDV", NewEmisData!$B:$B, $A389, NewEmisData!$C:$C, $H389, NewEmisData!$D:$D, AQ$2))</f>
        <v>5.1209105995627897E-2</v>
      </c>
      <c r="AR389" s="335">
        <f>$I389*IF($G389="Pickup", SUMIFS(NewEmisData!H:H, NewEmisData!$A:$A, "Pickup", NewEmisData!$B:$B, $A389, NewEmisData!$C:$C, $H389, NewEmisData!$D:$D, AR$2), SUMIFS(NewEmisData!H:H, NewEmisData!$A:$A, "LDV", NewEmisData!$B:$B, $A389, NewEmisData!$C:$C, $H389, NewEmisData!$D:$D, AR$2))</f>
        <v>5.1209106574509597E-2</v>
      </c>
      <c r="AS389" s="335">
        <f>$I389*IF($G389="Pickup", SUMIFS(NewEmisData!I:I, NewEmisData!$A:$A, "Pickup", NewEmisData!$B:$B, $A389, NewEmisData!$C:$C, $H389, NewEmisData!$D:$D, AS$2), SUMIFS(NewEmisData!I:I, NewEmisData!$A:$A, "LDV", NewEmisData!$B:$B, $A389, NewEmisData!$C:$C, $H389, NewEmisData!$D:$D, AS$2))</f>
        <v>5.1209011120713299E-2</v>
      </c>
      <c r="AT389" s="335">
        <f>$I389*IF($G389="Pickup", SUMIFS(NewEmisData!J:J, NewEmisData!$A:$A, "Pickup", NewEmisData!$B:$B, $A389, NewEmisData!$C:$C, $H389, NewEmisData!$D:$D, AT$2), SUMIFS(NewEmisData!J:J, NewEmisData!$A:$A, "LDV", NewEmisData!$B:$B, $A389, NewEmisData!$C:$C, $H389, NewEmisData!$D:$D, AT$2))</f>
        <v>5.1209115709399303E-2</v>
      </c>
      <c r="AU389" s="335">
        <f>$I389*IF($G389="Pickup", SUMIFS(NewEmisData!K:K, NewEmisData!$A:$A, "Pickup", NewEmisData!$B:$B, $A389, NewEmisData!$C:$C, $H389, NewEmisData!$D:$D, AU$2), SUMIFS(NewEmisData!K:K, NewEmisData!$A:$A, "LDV", NewEmisData!$B:$B, $A389, NewEmisData!$C:$C, $H389, NewEmisData!$D:$D, AU$2))</f>
        <v>5.1209067900781301E-2</v>
      </c>
      <c r="AV389" s="335">
        <f>$I389*IF($G389="Pickup", SUMIFS(NewEmisData!L:L, NewEmisData!$A:$A, "Pickup", NewEmisData!$B:$B, $A389, NewEmisData!$C:$C, $H389, NewEmisData!$D:$D, AV$2), SUMIFS(NewEmisData!L:L, NewEmisData!$A:$A, "LDV", NewEmisData!$B:$B, $A389, NewEmisData!$C:$C, $H389, NewEmisData!$D:$D, AV$2))</f>
        <v>5.1209026266060102E-2</v>
      </c>
      <c r="AW389" s="335">
        <f>$I389*IF($G389="Pickup", SUMIFS(NewEmisData!M:M, NewEmisData!$A:$A, "Pickup", NewEmisData!$B:$B, $A389, NewEmisData!$C:$C, $H389, NewEmisData!$D:$D, AW$2), SUMIFS(NewEmisData!M:M, NewEmisData!$A:$A, "LDV", NewEmisData!$B:$B, $A389, NewEmisData!$C:$C, $H389, NewEmisData!$D:$D, AW$2))</f>
        <v>5.1209026266060102E-2</v>
      </c>
      <c r="AX389" s="335">
        <v>2.3805319372350052E-2</v>
      </c>
      <c r="AY389" s="335">
        <f>$I389*IF($G389="Pickup", SUMIFS(NewEmisData!E:E, NewEmisData!$A:$A, "Pickup", NewEmisData!$B:$B, $A389, NewEmisData!$C:$C, $H389, NewEmisData!$D:$D, AY$2), SUMIFS(NewEmisData!E:E, NewEmisData!$A:$A, "LDV", NewEmisData!$B:$B, $A389, NewEmisData!$C:$C, $H389, NewEmisData!$D:$D, AY$2))</f>
        <v>6.66074097322524E-3</v>
      </c>
      <c r="AZ389" s="335">
        <f>$I389*IF($G389="Pickup", SUMIFS(NewEmisData!F:F, NewEmisData!$A:$A, "Pickup", NewEmisData!$B:$B, $A389, NewEmisData!$C:$C, $H389, NewEmisData!$D:$D, AZ$2), SUMIFS(NewEmisData!F:F, NewEmisData!$A:$A, "LDV", NewEmisData!$B:$B, $A389, NewEmisData!$C:$C, $H389, NewEmisData!$D:$D, AZ$2))</f>
        <v>6.66074097322524E-3</v>
      </c>
      <c r="BA389" s="335">
        <f>$I389*IF($G389="Pickup", SUMIFS(NewEmisData!G:G, NewEmisData!$A:$A, "Pickup", NewEmisData!$B:$B, $A389, NewEmisData!$C:$C, $H389, NewEmisData!$D:$D, BA$2), SUMIFS(NewEmisData!G:G, NewEmisData!$A:$A, "LDV", NewEmisData!$B:$B, $A389, NewEmisData!$C:$C, $H389, NewEmisData!$D:$D, BA$2))</f>
        <v>6.6607335748389796E-3</v>
      </c>
      <c r="BB389" s="335">
        <f>$I389*IF($G389="Pickup", SUMIFS(NewEmisData!H:H, NewEmisData!$A:$A, "Pickup", NewEmisData!$B:$B, $A389, NewEmisData!$C:$C, $H389, NewEmisData!$D:$D, BB$2), SUMIFS(NewEmisData!H:H, NewEmisData!$A:$A, "LDV", NewEmisData!$B:$B, $A389, NewEmisData!$C:$C, $H389, NewEmisData!$D:$D, BB$2))</f>
        <v>6.6607277974443701E-3</v>
      </c>
      <c r="BC389" s="335">
        <f>$I389*IF($G389="Pickup", SUMIFS(NewEmisData!I:I, NewEmisData!$A:$A, "Pickup", NewEmisData!$B:$B, $A389, NewEmisData!$C:$C, $H389, NewEmisData!$D:$D, BC$2), SUMIFS(NewEmisData!I:I, NewEmisData!$A:$A, "LDV", NewEmisData!$B:$B, $A389, NewEmisData!$C:$C, $H389, NewEmisData!$D:$D, BC$2))</f>
        <v>6.6607270180681398E-3</v>
      </c>
      <c r="BD389" s="335">
        <f>$I389*IF($G389="Pickup", SUMIFS(NewEmisData!J:J, NewEmisData!$A:$A, "Pickup", NewEmisData!$B:$B, $A389, NewEmisData!$C:$C, $H389, NewEmisData!$D:$D, BD$2), SUMIFS(NewEmisData!J:J, NewEmisData!$A:$A, "LDV", NewEmisData!$B:$B, $A389, NewEmisData!$C:$C, $H389, NewEmisData!$D:$D, BD$2))</f>
        <v>6.6607268966739396E-3</v>
      </c>
      <c r="BE389" s="335">
        <f>$I389*IF($G389="Pickup", SUMIFS(NewEmisData!K:K, NewEmisData!$A:$A, "Pickup", NewEmisData!$B:$B, $A389, NewEmisData!$C:$C, $H389, NewEmisData!$D:$D, BE$2), SUMIFS(NewEmisData!K:K, NewEmisData!$A:$A, "LDV", NewEmisData!$B:$B, $A389, NewEmisData!$C:$C, $H389, NewEmisData!$D:$D, BE$2))</f>
        <v>6.6607294451310698E-3</v>
      </c>
      <c r="BF389" s="335">
        <f>$I389*IF($G389="Pickup", SUMIFS(NewEmisData!L:L, NewEmisData!$A:$A, "Pickup", NewEmisData!$B:$B, $A389, NewEmisData!$C:$C, $H389, NewEmisData!$D:$D, BF$2), SUMIFS(NewEmisData!L:L, NewEmisData!$A:$A, "LDV", NewEmisData!$B:$B, $A389, NewEmisData!$C:$C, $H389, NewEmisData!$D:$D, BF$2))</f>
        <v>6.6607268071052902E-3</v>
      </c>
      <c r="BG389" s="335">
        <f>$I389*IF($G389="Pickup", SUMIFS(NewEmisData!M:M, NewEmisData!$A:$A, "Pickup", NewEmisData!$B:$B, $A389, NewEmisData!$C:$C, $H389, NewEmisData!$D:$D, BG$2), SUMIFS(NewEmisData!M:M, NewEmisData!$A:$A, "LDV", NewEmisData!$B:$B, $A389, NewEmisData!$C:$C, $H389, NewEmisData!$D:$D, BG$2))</f>
        <v>6.6607268071052902E-3</v>
      </c>
      <c r="BH389" s="335">
        <v>1.6506531515565108E-3</v>
      </c>
      <c r="BI389" s="335">
        <f>$I389*IF($G389="Pickup", SUMIFS(NewEmisData!E:E, NewEmisData!$A:$A, "Pickup", NewEmisData!$B:$B, $A389, NewEmisData!$C:$C, $H389, NewEmisData!$D:$D, BI$2), SUMIFS(NewEmisData!E:E, NewEmisData!$A:$A, "LDV", NewEmisData!$B:$B, $A389, NewEmisData!$C:$C, $H389, NewEmisData!$D:$D, BI$2))</f>
        <v>0</v>
      </c>
      <c r="BJ389" s="335">
        <f>$I389*IF($G389="Pickup", SUMIFS(NewEmisData!F:F, NewEmisData!$A:$A, "Pickup", NewEmisData!$B:$B, $A389, NewEmisData!$C:$C, $H389, NewEmisData!$D:$D, BJ$2), SUMIFS(NewEmisData!F:F, NewEmisData!$A:$A, "LDV", NewEmisData!$B:$B, $A389, NewEmisData!$C:$C, $H389, NewEmisData!$D:$D, BJ$2))</f>
        <v>0</v>
      </c>
      <c r="BK389" s="335">
        <f>$I389*IF($G389="Pickup", SUMIFS(NewEmisData!G:G, NewEmisData!$A:$A, "Pickup", NewEmisData!$B:$B, $A389, NewEmisData!$C:$C, $H389, NewEmisData!$D:$D, BK$2), SUMIFS(NewEmisData!G:G, NewEmisData!$A:$A, "LDV", NewEmisData!$B:$B, $A389, NewEmisData!$C:$C, $H389, NewEmisData!$D:$D, BK$2))</f>
        <v>0</v>
      </c>
      <c r="BL389" s="335">
        <f>$I389*IF($G389="Pickup", SUMIFS(NewEmisData!H:H, NewEmisData!$A:$A, "Pickup", NewEmisData!$B:$B, $A389, NewEmisData!$C:$C, $H389, NewEmisData!$D:$D, BL$2), SUMIFS(NewEmisData!H:H, NewEmisData!$A:$A, "LDV", NewEmisData!$B:$B, $A389, NewEmisData!$C:$C, $H389, NewEmisData!$D:$D, BL$2))</f>
        <v>0</v>
      </c>
      <c r="BM389" s="335">
        <f>$I389*IF($G389="Pickup", SUMIFS(NewEmisData!I:I, NewEmisData!$A:$A, "Pickup", NewEmisData!$B:$B, $A389, NewEmisData!$C:$C, $H389, NewEmisData!$D:$D, BM$2), SUMIFS(NewEmisData!I:I, NewEmisData!$A:$A, "LDV", NewEmisData!$B:$B, $A389, NewEmisData!$C:$C, $H389, NewEmisData!$D:$D, BM$2))</f>
        <v>0</v>
      </c>
      <c r="BN389" s="335">
        <f>$I389*IF($G389="Pickup", SUMIFS(NewEmisData!J:J, NewEmisData!$A:$A, "Pickup", NewEmisData!$B:$B, $A389, NewEmisData!$C:$C, $H389, NewEmisData!$D:$D, BN$2), SUMIFS(NewEmisData!J:J, NewEmisData!$A:$A, "LDV", NewEmisData!$B:$B, $A389, NewEmisData!$C:$C, $H389, NewEmisData!$D:$D, BN$2))</f>
        <v>0</v>
      </c>
      <c r="BO389" s="335">
        <f>$I389*IF($G389="Pickup", SUMIFS(NewEmisData!K:K, NewEmisData!$A:$A, "Pickup", NewEmisData!$B:$B, $A389, NewEmisData!$C:$C, $H389, NewEmisData!$D:$D, BO$2), SUMIFS(NewEmisData!K:K, NewEmisData!$A:$A, "LDV", NewEmisData!$B:$B, $A389, NewEmisData!$C:$C, $H389, NewEmisData!$D:$D, BO$2))</f>
        <v>0</v>
      </c>
      <c r="BP389" s="335">
        <f>$I389*IF($G389="Pickup", SUMIFS(NewEmisData!L:L, NewEmisData!$A:$A, "Pickup", NewEmisData!$B:$B, $A389, NewEmisData!$C:$C, $H389, NewEmisData!$D:$D, BP$2), SUMIFS(NewEmisData!L:L, NewEmisData!$A:$A, "LDV", NewEmisData!$B:$B, $A389, NewEmisData!$C:$C, $H389, NewEmisData!$D:$D, BP$2))</f>
        <v>0</v>
      </c>
      <c r="BQ389" s="335">
        <f>$I389*IF($G389="Pickup", SUMIFS(NewEmisData!M:M, NewEmisData!$A:$A, "Pickup", NewEmisData!$B:$B, $A389, NewEmisData!$C:$C, $H389, NewEmisData!$D:$D, BQ$2), SUMIFS(NewEmisData!M:M, NewEmisData!$A:$A, "LDV", NewEmisData!$B:$B, $A389, NewEmisData!$C:$C, $H389, NewEmisData!$D:$D, BQ$2))</f>
        <v>0</v>
      </c>
      <c r="BR389" s="335">
        <v>0</v>
      </c>
      <c r="BS389" s="335">
        <f>$I389*IF($G389="Pickup", SUMIFS(NewEmisData!E:E, NewEmisData!$A:$A, "Pickup", NewEmisData!$B:$B, $A389, NewEmisData!$C:$C, $H389, NewEmisData!$D:$D, BS$2), SUMIFS(NewEmisData!E:E, NewEmisData!$A:$A, "LDV", NewEmisData!$B:$B, $A389, NewEmisData!$C:$C, $H389, NewEmisData!$D:$D, BS$2))</f>
        <v>0</v>
      </c>
      <c r="BT389" s="335">
        <f>$I389*IF($G389="Pickup", SUMIFS(NewEmisData!F:F, NewEmisData!$A:$A, "Pickup", NewEmisData!$B:$B, $A389, NewEmisData!$C:$C, $H389, NewEmisData!$D:$D, BT$2), SUMIFS(NewEmisData!F:F, NewEmisData!$A:$A, "LDV", NewEmisData!$B:$B, $A389, NewEmisData!$C:$C, $H389, NewEmisData!$D:$D, BT$2))</f>
        <v>0</v>
      </c>
      <c r="BU389" s="335">
        <f>$I389*IF($G389="Pickup", SUMIFS(NewEmisData!G:G, NewEmisData!$A:$A, "Pickup", NewEmisData!$B:$B, $A389, NewEmisData!$C:$C, $H389, NewEmisData!$D:$D, BU$2), SUMIFS(NewEmisData!G:G, NewEmisData!$A:$A, "LDV", NewEmisData!$B:$B, $A389, NewEmisData!$C:$C, $H389, NewEmisData!$D:$D, BU$2))</f>
        <v>0</v>
      </c>
      <c r="BV389" s="335">
        <f>$I389*IF($G389="Pickup", SUMIFS(NewEmisData!H:H, NewEmisData!$A:$A, "Pickup", NewEmisData!$B:$B, $A389, NewEmisData!$C:$C, $H389, NewEmisData!$D:$D, BV$2), SUMIFS(NewEmisData!H:H, NewEmisData!$A:$A, "LDV", NewEmisData!$B:$B, $A389, NewEmisData!$C:$C, $H389, NewEmisData!$D:$D, BV$2))</f>
        <v>0</v>
      </c>
      <c r="BW389" s="335">
        <f>$I389*IF($G389="Pickup", SUMIFS(NewEmisData!I:I, NewEmisData!$A:$A, "Pickup", NewEmisData!$B:$B, $A389, NewEmisData!$C:$C, $H389, NewEmisData!$D:$D, BW$2), SUMIFS(NewEmisData!I:I, NewEmisData!$A:$A, "LDV", NewEmisData!$B:$B, $A389, NewEmisData!$C:$C, $H389, NewEmisData!$D:$D, BW$2))</f>
        <v>0</v>
      </c>
      <c r="BX389" s="335">
        <f>$I389*IF($G389="Pickup", SUMIFS(NewEmisData!J:J, NewEmisData!$A:$A, "Pickup", NewEmisData!$B:$B, $A389, NewEmisData!$C:$C, $H389, NewEmisData!$D:$D, BX$2), SUMIFS(NewEmisData!J:J, NewEmisData!$A:$A, "LDV", NewEmisData!$B:$B, $A389, NewEmisData!$C:$C, $H389, NewEmisData!$D:$D, BX$2))</f>
        <v>0</v>
      </c>
      <c r="BY389" s="335">
        <f>$I389*IF($G389="Pickup", SUMIFS(NewEmisData!K:K, NewEmisData!$A:$A, "Pickup", NewEmisData!$B:$B, $A389, NewEmisData!$C:$C, $H389, NewEmisData!$D:$D, BY$2), SUMIFS(NewEmisData!K:K, NewEmisData!$A:$A, "LDV", NewEmisData!$B:$B, $A389, NewEmisData!$C:$C, $H389, NewEmisData!$D:$D, BY$2))</f>
        <v>0</v>
      </c>
      <c r="BZ389" s="335">
        <f>$I389*IF($G389="Pickup", SUMIFS(NewEmisData!L:L, NewEmisData!$A:$A, "Pickup", NewEmisData!$B:$B, $A389, NewEmisData!$C:$C, $H389, NewEmisData!$D:$D, BZ$2), SUMIFS(NewEmisData!L:L, NewEmisData!$A:$A, "LDV", NewEmisData!$B:$B, $A389, NewEmisData!$C:$C, $H389, NewEmisData!$D:$D, BZ$2))</f>
        <v>0</v>
      </c>
      <c r="CA389" s="335">
        <f>$I389*IF($G389="Pickup", SUMIFS(NewEmisData!M:M, NewEmisData!$A:$A, "Pickup", NewEmisData!$B:$B, $A389, NewEmisData!$C:$C, $H389, NewEmisData!$D:$D, CA$2), SUMIFS(NewEmisData!M:M, NewEmisData!$A:$A, "LDV", NewEmisData!$B:$B, $A389, NewEmisData!$C:$C, $H389, NewEmisData!$D:$D, CA$2))</f>
        <v>0</v>
      </c>
      <c r="CB389" s="335">
        <v>0</v>
      </c>
      <c r="CC389" s="335">
        <f>$I389*IF($G389="Pickup", SUMIFS(NewEmisData!E:E, NewEmisData!$A:$A, "Pickup", NewEmisData!$B:$B, $A389, NewEmisData!$C:$C, $H389, NewEmisData!$D:$D, CC$2), SUMIFS(NewEmisData!E:E, NewEmisData!$A:$A, "LDV", NewEmisData!$B:$B, $A389, NewEmisData!$C:$C, $H389, NewEmisData!$D:$D, CC$2))</f>
        <v>0</v>
      </c>
      <c r="CD389" s="335">
        <f>$I389*IF($G389="Pickup", SUMIFS(NewEmisData!F:F, NewEmisData!$A:$A, "Pickup", NewEmisData!$B:$B, $A389, NewEmisData!$C:$C, $H389, NewEmisData!$D:$D, CD$2), SUMIFS(NewEmisData!F:F, NewEmisData!$A:$A, "LDV", NewEmisData!$B:$B, $A389, NewEmisData!$C:$C, $H389, NewEmisData!$D:$D, CD$2))</f>
        <v>0</v>
      </c>
      <c r="CE389" s="335">
        <f>$I389*IF($G389="Pickup", SUMIFS(NewEmisData!G:G, NewEmisData!$A:$A, "Pickup", NewEmisData!$B:$B, $A389, NewEmisData!$C:$C, $H389, NewEmisData!$D:$D, CE$2), SUMIFS(NewEmisData!G:G, NewEmisData!$A:$A, "LDV", NewEmisData!$B:$B, $A389, NewEmisData!$C:$C, $H389, NewEmisData!$D:$D, CE$2))</f>
        <v>0</v>
      </c>
      <c r="CF389" s="335">
        <f>$I389*IF($G389="Pickup", SUMIFS(NewEmisData!H:H, NewEmisData!$A:$A, "Pickup", NewEmisData!$B:$B, $A389, NewEmisData!$C:$C, $H389, NewEmisData!$D:$D, CF$2), SUMIFS(NewEmisData!H:H, NewEmisData!$A:$A, "LDV", NewEmisData!$B:$B, $A389, NewEmisData!$C:$C, $H389, NewEmisData!$D:$D, CF$2))</f>
        <v>0</v>
      </c>
      <c r="CG389" s="335">
        <f>$I389*IF($G389="Pickup", SUMIFS(NewEmisData!I:I, NewEmisData!$A:$A, "Pickup", NewEmisData!$B:$B, $A389, NewEmisData!$C:$C, $H389, NewEmisData!$D:$D, CG$2), SUMIFS(NewEmisData!I:I, NewEmisData!$A:$A, "LDV", NewEmisData!$B:$B, $A389, NewEmisData!$C:$C, $H389, NewEmisData!$D:$D, CG$2))</f>
        <v>0</v>
      </c>
      <c r="CH389" s="335">
        <f>$I389*IF($G389="Pickup", SUMIFS(NewEmisData!J:J, NewEmisData!$A:$A, "Pickup", NewEmisData!$B:$B, $A389, NewEmisData!$C:$C, $H389, NewEmisData!$D:$D, CH$2), SUMIFS(NewEmisData!J:J, NewEmisData!$A:$A, "LDV", NewEmisData!$B:$B, $A389, NewEmisData!$C:$C, $H389, NewEmisData!$D:$D, CH$2))</f>
        <v>0</v>
      </c>
      <c r="CI389" s="335">
        <f>$I389*IF($G389="Pickup", SUMIFS(NewEmisData!K:K, NewEmisData!$A:$A, "Pickup", NewEmisData!$B:$B, $A389, NewEmisData!$C:$C, $H389, NewEmisData!$D:$D, CI$2), SUMIFS(NewEmisData!K:K, NewEmisData!$A:$A, "LDV", NewEmisData!$B:$B, $A389, NewEmisData!$C:$C, $H389, NewEmisData!$D:$D, CI$2))</f>
        <v>0</v>
      </c>
      <c r="CJ389" s="335">
        <f>$I389*IF($G389="Pickup", SUMIFS(NewEmisData!L:L, NewEmisData!$A:$A, "Pickup", NewEmisData!$B:$B, $A389, NewEmisData!$C:$C, $H389, NewEmisData!$D:$D, CJ$2), SUMIFS(NewEmisData!L:L, NewEmisData!$A:$A, "LDV", NewEmisData!$B:$B, $A389, NewEmisData!$C:$C, $H389, NewEmisData!$D:$D, CJ$2))</f>
        <v>0</v>
      </c>
      <c r="CK389" s="335">
        <f>$I389*IF($G389="Pickup", SUMIFS(NewEmisData!M:M, NewEmisData!$A:$A, "Pickup", NewEmisData!$B:$B, $A389, NewEmisData!$C:$C, $H389, NewEmisData!$D:$D, CK$2), SUMIFS(NewEmisData!M:M, NewEmisData!$A:$A, "LDV", NewEmisData!$B:$B, $A389, NewEmisData!$C:$C, $H389, NewEmisData!$D:$D, CK$2))</f>
        <v>0</v>
      </c>
      <c r="CL389" s="335">
        <v>0</v>
      </c>
      <c r="CM389" s="335">
        <f>$I389*IF($G389="Pickup", SUMIFS(NewEmisData!E:E, NewEmisData!$A:$A, "Pickup", NewEmisData!$B:$B, $A389, NewEmisData!$C:$C, $H389, NewEmisData!$D:$D, CM$2), SUMIFS(NewEmisData!E:E, NewEmisData!$A:$A, "LDV", NewEmisData!$B:$B, $A389, NewEmisData!$C:$C, $H389, NewEmisData!$D:$D, CM$2))</f>
        <v>0</v>
      </c>
      <c r="CN389" s="335">
        <f>$I389*IF($G389="Pickup", SUMIFS(NewEmisData!F:F, NewEmisData!$A:$A, "Pickup", NewEmisData!$B:$B, $A389, NewEmisData!$C:$C, $H389, NewEmisData!$D:$D, CN$2), SUMIFS(NewEmisData!F:F, NewEmisData!$A:$A, "LDV", NewEmisData!$B:$B, $A389, NewEmisData!$C:$C, $H389, NewEmisData!$D:$D, CN$2))</f>
        <v>0</v>
      </c>
      <c r="CO389" s="335">
        <f>$I389*IF($G389="Pickup", SUMIFS(NewEmisData!G:G, NewEmisData!$A:$A, "Pickup", NewEmisData!$B:$B, $A389, NewEmisData!$C:$C, $H389, NewEmisData!$D:$D, CO$2), SUMIFS(NewEmisData!G:G, NewEmisData!$A:$A, "LDV", NewEmisData!$B:$B, $A389, NewEmisData!$C:$C, $H389, NewEmisData!$D:$D, CO$2))</f>
        <v>0</v>
      </c>
      <c r="CP389" s="335">
        <f>$I389*IF($G389="Pickup", SUMIFS(NewEmisData!H:H, NewEmisData!$A:$A, "Pickup", NewEmisData!$B:$B, $A389, NewEmisData!$C:$C, $H389, NewEmisData!$D:$D, CP$2), SUMIFS(NewEmisData!H:H, NewEmisData!$A:$A, "LDV", NewEmisData!$B:$B, $A389, NewEmisData!$C:$C, $H389, NewEmisData!$D:$D, CP$2))</f>
        <v>0</v>
      </c>
      <c r="CQ389" s="335">
        <f>$I389*IF($G389="Pickup", SUMIFS(NewEmisData!I:I, NewEmisData!$A:$A, "Pickup", NewEmisData!$B:$B, $A389, NewEmisData!$C:$C, $H389, NewEmisData!$D:$D, CQ$2), SUMIFS(NewEmisData!I:I, NewEmisData!$A:$A, "LDV", NewEmisData!$B:$B, $A389, NewEmisData!$C:$C, $H389, NewEmisData!$D:$D, CQ$2))</f>
        <v>0</v>
      </c>
      <c r="CR389" s="335">
        <f>$I389*IF($G389="Pickup", SUMIFS(NewEmisData!J:J, NewEmisData!$A:$A, "Pickup", NewEmisData!$B:$B, $A389, NewEmisData!$C:$C, $H389, NewEmisData!$D:$D, CR$2), SUMIFS(NewEmisData!J:J, NewEmisData!$A:$A, "LDV", NewEmisData!$B:$B, $A389, NewEmisData!$C:$C, $H389, NewEmisData!$D:$D, CR$2))</f>
        <v>0</v>
      </c>
      <c r="CS389" s="335">
        <f>$I389*IF($G389="Pickup", SUMIFS(NewEmisData!K:K, NewEmisData!$A:$A, "Pickup", NewEmisData!$B:$B, $A389, NewEmisData!$C:$C, $H389, NewEmisData!$D:$D, CS$2), SUMIFS(NewEmisData!K:K, NewEmisData!$A:$A, "LDV", NewEmisData!$B:$B, $A389, NewEmisData!$C:$C, $H389, NewEmisData!$D:$D, CS$2))</f>
        <v>0</v>
      </c>
      <c r="CT389" s="335">
        <f>$I389*IF($G389="Pickup", SUMIFS(NewEmisData!L:L, NewEmisData!$A:$A, "Pickup", NewEmisData!$B:$B, $A389, NewEmisData!$C:$C, $H389, NewEmisData!$D:$D, CT$2), SUMIFS(NewEmisData!L:L, NewEmisData!$A:$A, "LDV", NewEmisData!$B:$B, $A389, NewEmisData!$C:$C, $H389, NewEmisData!$D:$D, CT$2))</f>
        <v>0</v>
      </c>
      <c r="CU389" s="335">
        <f>$I389*IF($G389="Pickup", SUMIFS(NewEmisData!M:M, NewEmisData!$A:$A, "Pickup", NewEmisData!$B:$B, $A389, NewEmisData!$C:$C, $H389, NewEmisData!$D:$D, CU$2), SUMIFS(NewEmisData!M:M, NewEmisData!$A:$A, "LDV", NewEmisData!$B:$B, $A389, NewEmisData!$C:$C, $H389, NewEmisData!$D:$D, CU$2))</f>
        <v>0</v>
      </c>
      <c r="CV389" s="335">
        <v>0</v>
      </c>
      <c r="CW389" s="335">
        <v>0</v>
      </c>
      <c r="CX389" s="335">
        <v>0</v>
      </c>
      <c r="CY389" s="335">
        <v>0</v>
      </c>
      <c r="CZ389" s="335">
        <v>0</v>
      </c>
      <c r="DA389" s="335">
        <v>0</v>
      </c>
      <c r="DB389" s="335">
        <v>0</v>
      </c>
      <c r="DC389" s="335">
        <v>0</v>
      </c>
      <c r="DD389" s="335">
        <v>0</v>
      </c>
      <c r="DE389" s="335">
        <v>0</v>
      </c>
      <c r="DF389" s="335">
        <v>0</v>
      </c>
      <c r="DG389" s="335">
        <f>$I389*IF($G389="Pickup", SUMIFS(NewEmisData!E:E, NewEmisData!$A:$A, "Pickup", NewEmisData!$B:$B, $A389, NewEmisData!$C:$C, $H389, NewEmisData!$D:$D, DG$2), SUMIFS(NewEmisData!E:E, NewEmisData!$A:$A, "LDV", NewEmisData!$B:$B, $A389, NewEmisData!$C:$C, $H389, NewEmisData!$D:$D, DG$2))</f>
        <v>0</v>
      </c>
      <c r="DH389" s="335">
        <f>$I389*IF($G389="Pickup", SUMIFS(NewEmisData!F:F, NewEmisData!$A:$A, "Pickup", NewEmisData!$B:$B, $A389, NewEmisData!$C:$C, $H389, NewEmisData!$D:$D, DH$2), SUMIFS(NewEmisData!F:F, NewEmisData!$A:$A, "LDV", NewEmisData!$B:$B, $A389, NewEmisData!$C:$C, $H389, NewEmisData!$D:$D, DH$2))</f>
        <v>0</v>
      </c>
      <c r="DI389" s="335">
        <f>$I389*IF($G389="Pickup", SUMIFS(NewEmisData!G:G, NewEmisData!$A:$A, "Pickup", NewEmisData!$B:$B, $A389, NewEmisData!$C:$C, $H389, NewEmisData!$D:$D, DI$2), SUMIFS(NewEmisData!G:G, NewEmisData!$A:$A, "LDV", NewEmisData!$B:$B, $A389, NewEmisData!$C:$C, $H389, NewEmisData!$D:$D, DI$2))</f>
        <v>0</v>
      </c>
      <c r="DJ389" s="335">
        <f>$I389*IF($G389="Pickup", SUMIFS(NewEmisData!H:H, NewEmisData!$A:$A, "Pickup", NewEmisData!$B:$B, $A389, NewEmisData!$C:$C, $H389, NewEmisData!$D:$D, DJ$2), SUMIFS(NewEmisData!H:H, NewEmisData!$A:$A, "LDV", NewEmisData!$B:$B, $A389, NewEmisData!$C:$C, $H389, NewEmisData!$D:$D, DJ$2))</f>
        <v>0</v>
      </c>
      <c r="DK389" s="335">
        <f>$I389*IF($G389="Pickup", SUMIFS(NewEmisData!I:I, NewEmisData!$A:$A, "Pickup", NewEmisData!$B:$B, $A389, NewEmisData!$C:$C, $H389, NewEmisData!$D:$D, DK$2), SUMIFS(NewEmisData!I:I, NewEmisData!$A:$A, "LDV", NewEmisData!$B:$B, $A389, NewEmisData!$C:$C, $H389, NewEmisData!$D:$D, DK$2))</f>
        <v>0</v>
      </c>
      <c r="DL389" s="335">
        <f>$I389*IF($G389="Pickup", SUMIFS(NewEmisData!J:J, NewEmisData!$A:$A, "Pickup", NewEmisData!$B:$B, $A389, NewEmisData!$C:$C, $H389, NewEmisData!$D:$D, DL$2), SUMIFS(NewEmisData!J:J, NewEmisData!$A:$A, "LDV", NewEmisData!$B:$B, $A389, NewEmisData!$C:$C, $H389, NewEmisData!$D:$D, DL$2))</f>
        <v>0</v>
      </c>
      <c r="DM389" s="335">
        <f>$I389*IF($G389="Pickup", SUMIFS(NewEmisData!K:K, NewEmisData!$A:$A, "Pickup", NewEmisData!$B:$B, $A389, NewEmisData!$C:$C, $H389, NewEmisData!$D:$D, DM$2), SUMIFS(NewEmisData!K:K, NewEmisData!$A:$A, "LDV", NewEmisData!$B:$B, $A389, NewEmisData!$C:$C, $H389, NewEmisData!$D:$D, DM$2))</f>
        <v>0</v>
      </c>
      <c r="DN389" s="335">
        <f>$I389*IF($G389="Pickup", SUMIFS(NewEmisData!L:L, NewEmisData!$A:$A, "Pickup", NewEmisData!$B:$B, $A389, NewEmisData!$C:$C, $H389, NewEmisData!$D:$D, DN$2), SUMIFS(NewEmisData!L:L, NewEmisData!$A:$A, "LDV", NewEmisData!$B:$B, $A389, NewEmisData!$C:$C, $H389, NewEmisData!$D:$D, DN$2))</f>
        <v>0</v>
      </c>
      <c r="DO389" s="335">
        <f>$I389*IF($G389="Pickup", SUMIFS(NewEmisData!M:M, NewEmisData!$A:$A, "Pickup", NewEmisData!$B:$B, $A389, NewEmisData!$C:$C, $H389, NewEmisData!$D:$D, DO$2), SUMIFS(NewEmisData!M:M, NewEmisData!$A:$A, "LDV", NewEmisData!$B:$B, $A389, NewEmisData!$C:$C, $H389, NewEmisData!$D:$D, DO$2))</f>
        <v>0</v>
      </c>
      <c r="DP389" s="335">
        <v>0</v>
      </c>
      <c r="DQ389" s="335">
        <f>$I389*IF($G389="Pickup", SUMIFS(NewEmisData!E:E, NewEmisData!$A:$A, "Pickup", NewEmisData!$B:$B, $A389, NewEmisData!$C:$C, $H389, NewEmisData!$D:$D, DQ$2), SUMIFS(NewEmisData!E:E, NewEmisData!$A:$A, "LDV", NewEmisData!$B:$B, $A389, NewEmisData!$C:$C, $H389, NewEmisData!$D:$D, DQ$2))</f>
        <v>0</v>
      </c>
      <c r="DR389" s="335">
        <f>$I389*IF($G389="Pickup", SUMIFS(NewEmisData!F:F, NewEmisData!$A:$A, "Pickup", NewEmisData!$B:$B, $A389, NewEmisData!$C:$C, $H389, NewEmisData!$D:$D, DR$2), SUMIFS(NewEmisData!F:F, NewEmisData!$A:$A, "LDV", NewEmisData!$B:$B, $A389, NewEmisData!$C:$C, $H389, NewEmisData!$D:$D, DR$2))</f>
        <v>0</v>
      </c>
      <c r="DS389" s="335">
        <f>$I389*IF($G389="Pickup", SUMIFS(NewEmisData!G:G, NewEmisData!$A:$A, "Pickup", NewEmisData!$B:$B, $A389, NewEmisData!$C:$C, $H389, NewEmisData!$D:$D, DS$2), SUMIFS(NewEmisData!G:G, NewEmisData!$A:$A, "LDV", NewEmisData!$B:$B, $A389, NewEmisData!$C:$C, $H389, NewEmisData!$D:$D, DS$2))</f>
        <v>0</v>
      </c>
      <c r="DT389" s="335">
        <f>$I389*IF($G389="Pickup", SUMIFS(NewEmisData!H:H, NewEmisData!$A:$A, "Pickup", NewEmisData!$B:$B, $A389, NewEmisData!$C:$C, $H389, NewEmisData!$D:$D, DT$2), SUMIFS(NewEmisData!H:H, NewEmisData!$A:$A, "LDV", NewEmisData!$B:$B, $A389, NewEmisData!$C:$C, $H389, NewEmisData!$D:$D, DT$2))</f>
        <v>0</v>
      </c>
      <c r="DU389" s="335">
        <f>$I389*IF($G389="Pickup", SUMIFS(NewEmisData!I:I, NewEmisData!$A:$A, "Pickup", NewEmisData!$B:$B, $A389, NewEmisData!$C:$C, $H389, NewEmisData!$D:$D, DU$2), SUMIFS(NewEmisData!I:I, NewEmisData!$A:$A, "LDV", NewEmisData!$B:$B, $A389, NewEmisData!$C:$C, $H389, NewEmisData!$D:$D, DU$2))</f>
        <v>0</v>
      </c>
      <c r="DV389" s="335">
        <f>$I389*IF($G389="Pickup", SUMIFS(NewEmisData!J:J, NewEmisData!$A:$A, "Pickup", NewEmisData!$B:$B, $A389, NewEmisData!$C:$C, $H389, NewEmisData!$D:$D, DV$2), SUMIFS(NewEmisData!J:J, NewEmisData!$A:$A, "LDV", NewEmisData!$B:$B, $A389, NewEmisData!$C:$C, $H389, NewEmisData!$D:$D, DV$2))</f>
        <v>0</v>
      </c>
      <c r="DW389" s="335">
        <f>$I389*IF($G389="Pickup", SUMIFS(NewEmisData!K:K, NewEmisData!$A:$A, "Pickup", NewEmisData!$B:$B, $A389, NewEmisData!$C:$C, $H389, NewEmisData!$D:$D, DW$2), SUMIFS(NewEmisData!K:K, NewEmisData!$A:$A, "LDV", NewEmisData!$B:$B, $A389, NewEmisData!$C:$C, $H389, NewEmisData!$D:$D, DW$2))</f>
        <v>0</v>
      </c>
      <c r="DX389" s="335">
        <f>$I389*IF($G389="Pickup", SUMIFS(NewEmisData!L:L, NewEmisData!$A:$A, "Pickup", NewEmisData!$B:$B, $A389, NewEmisData!$C:$C, $H389, NewEmisData!$D:$D, DX$2), SUMIFS(NewEmisData!L:L, NewEmisData!$A:$A, "LDV", NewEmisData!$B:$B, $A389, NewEmisData!$C:$C, $H389, NewEmisData!$D:$D, DX$2))</f>
        <v>0</v>
      </c>
      <c r="DY389" s="335">
        <f>$I389*IF($G389="Pickup", SUMIFS(NewEmisData!M:M, NewEmisData!$A:$A, "Pickup", NewEmisData!$B:$B, $A389, NewEmisData!$C:$C, $H389, NewEmisData!$D:$D, DY$2), SUMIFS(NewEmisData!M:M, NewEmisData!$A:$A, "LDV", NewEmisData!$B:$B, $A389, NewEmisData!$C:$C, $H389, NewEmisData!$D:$D, DY$2))</f>
        <v>0</v>
      </c>
      <c r="DZ389" s="335">
        <v>0</v>
      </c>
      <c r="EA389" s="335">
        <f t="shared" si="658"/>
        <v>0</v>
      </c>
      <c r="EB389" s="335">
        <f t="shared" si="659"/>
        <v>0</v>
      </c>
      <c r="EC389" s="335">
        <f t="shared" si="660"/>
        <v>0</v>
      </c>
      <c r="ED389" s="335">
        <f t="shared" si="661"/>
        <v>0</v>
      </c>
      <c r="EE389" s="335">
        <f t="shared" si="662"/>
        <v>0</v>
      </c>
      <c r="EF389" s="335">
        <f t="shared" si="663"/>
        <v>0</v>
      </c>
      <c r="EG389" s="335">
        <f t="shared" si="664"/>
        <v>0</v>
      </c>
      <c r="EH389" s="335">
        <f t="shared" si="665"/>
        <v>0</v>
      </c>
      <c r="EI389" s="335">
        <f t="shared" si="666"/>
        <v>0</v>
      </c>
      <c r="EJ389" s="335">
        <f t="shared" si="667"/>
        <v>0</v>
      </c>
      <c r="EK389" s="335">
        <f t="shared" si="668"/>
        <v>0</v>
      </c>
      <c r="EL389" s="335">
        <f t="shared" si="669"/>
        <v>0</v>
      </c>
      <c r="EM389" s="335">
        <f t="shared" si="670"/>
        <v>0</v>
      </c>
      <c r="EN389" s="335">
        <f t="shared" si="671"/>
        <v>0</v>
      </c>
      <c r="EO389" s="335">
        <f t="shared" si="672"/>
        <v>0</v>
      </c>
      <c r="EP389" s="335">
        <f t="shared" si="673"/>
        <v>0</v>
      </c>
      <c r="EQ389" s="335">
        <f t="shared" si="674"/>
        <v>0</v>
      </c>
      <c r="ER389" s="335">
        <f t="shared" si="675"/>
        <v>0</v>
      </c>
      <c r="ES389" s="335">
        <f t="shared" si="676"/>
        <v>0</v>
      </c>
      <c r="ET389" s="335">
        <f t="shared" si="677"/>
        <v>0</v>
      </c>
      <c r="EU389" s="335">
        <f t="shared" si="678"/>
        <v>0</v>
      </c>
      <c r="EV389" s="335">
        <f t="shared" si="679"/>
        <v>0</v>
      </c>
      <c r="EW389" s="335">
        <f t="shared" si="680"/>
        <v>0</v>
      </c>
      <c r="EX389" s="335">
        <f t="shared" si="681"/>
        <v>0</v>
      </c>
      <c r="EY389" s="335">
        <f t="shared" si="682"/>
        <v>0</v>
      </c>
      <c r="EZ389" s="335">
        <f t="shared" si="683"/>
        <v>0</v>
      </c>
      <c r="FA389" s="335">
        <f t="shared" si="684"/>
        <v>0</v>
      </c>
      <c r="FB389" s="335">
        <f t="shared" si="685"/>
        <v>0</v>
      </c>
      <c r="FC389" s="335">
        <f t="shared" si="686"/>
        <v>0</v>
      </c>
      <c r="FD389" s="335">
        <f t="shared" si="687"/>
        <v>0</v>
      </c>
      <c r="FE389" s="335">
        <f t="shared" si="688"/>
        <v>5.12091740678495E-2</v>
      </c>
      <c r="FF389" s="335">
        <f t="shared" si="689"/>
        <v>5.12091740678495E-2</v>
      </c>
      <c r="FG389" s="335">
        <f t="shared" si="690"/>
        <v>5.1209105995627897E-2</v>
      </c>
      <c r="FH389" s="335">
        <f t="shared" si="691"/>
        <v>5.1209106574509597E-2</v>
      </c>
      <c r="FI389" s="335">
        <f t="shared" si="692"/>
        <v>5.1209011120713299E-2</v>
      </c>
      <c r="FJ389" s="335">
        <f t="shared" si="693"/>
        <v>5.1209115709399303E-2</v>
      </c>
      <c r="FK389" s="335">
        <f t="shared" si="694"/>
        <v>5.1209067900781301E-2</v>
      </c>
      <c r="FL389" s="335">
        <f t="shared" si="695"/>
        <v>5.1209026266060102E-2</v>
      </c>
      <c r="FM389" s="335">
        <f t="shared" si="696"/>
        <v>5.1209026266060102E-2</v>
      </c>
      <c r="FN389" s="335">
        <f t="shared" si="697"/>
        <v>2.3805319372350052E-2</v>
      </c>
      <c r="FO389" s="335">
        <f t="shared" si="698"/>
        <v>6.66074097322524E-3</v>
      </c>
      <c r="FP389" s="335">
        <f t="shared" si="699"/>
        <v>6.66074097322524E-3</v>
      </c>
      <c r="FQ389" s="335">
        <f t="shared" si="700"/>
        <v>6.6607335748389796E-3</v>
      </c>
      <c r="FR389" s="335">
        <f t="shared" si="701"/>
        <v>6.6607277974443701E-3</v>
      </c>
      <c r="FS389" s="335">
        <f t="shared" si="702"/>
        <v>6.6607270180681398E-3</v>
      </c>
      <c r="FT389" s="335">
        <f t="shared" si="703"/>
        <v>6.6607268966739396E-3</v>
      </c>
      <c r="FU389" s="335">
        <f t="shared" si="704"/>
        <v>6.6607294451310698E-3</v>
      </c>
      <c r="FV389" s="335">
        <f t="shared" si="705"/>
        <v>6.6607268071052902E-3</v>
      </c>
      <c r="FW389" s="335">
        <f t="shared" si="706"/>
        <v>6.6607268071052902E-3</v>
      </c>
      <c r="FX389" s="335">
        <f t="shared" si="707"/>
        <v>1.6506531515565108E-3</v>
      </c>
    </row>
    <row r="390" spans="1:180" x14ac:dyDescent="0.2">
      <c r="A390" s="305" t="str">
        <f>IF(LEFT(TRIM(TechData_All!AJ27),1)="*", _xlfn.CONCAT("*","R2"), "R2")</f>
        <v>R2</v>
      </c>
      <c r="B390" s="305" t="str">
        <f>TechData_All!A27</f>
        <v>TLFELC100</v>
      </c>
      <c r="C390" s="305" t="str">
        <f>TechData_All!C27</f>
        <v>Electric fullsize car w/100 mi range</v>
      </c>
      <c r="D390" s="301" t="str">
        <f>TechData_All!D27</f>
        <v>bn-vmt, bn-vmt/a</v>
      </c>
      <c r="E390" s="301" t="str">
        <f>TechData_All!E27</f>
        <v>TRNELC</v>
      </c>
      <c r="F390" s="301" t="str">
        <f>TechData_All!F27</f>
        <v>TL</v>
      </c>
      <c r="G390" s="315" t="s">
        <v>818</v>
      </c>
      <c r="H390" s="315" t="s">
        <v>36</v>
      </c>
      <c r="I390" s="315">
        <v>1</v>
      </c>
      <c r="J390" s="315" t="str">
        <f t="shared" si="708"/>
        <v>Full size car-ELC</v>
      </c>
      <c r="K390" s="335">
        <f>$I390*IF($G390="Pickup", SUMIFS(NewEmisData!E:E, NewEmisData!$A:$A, "Pickup", NewEmisData!$B:$B, $A390, NewEmisData!$C:$C, $H390, NewEmisData!$D:$D, K$2), SUMIFS(NewEmisData!E:E, NewEmisData!$A:$A, "LDV", NewEmisData!$B:$B, $A390, NewEmisData!$C:$C, $H390, NewEmisData!$D:$D, K$2))</f>
        <v>0</v>
      </c>
      <c r="L390" s="335">
        <f>$I390*IF($G390="Pickup", SUMIFS(NewEmisData!F:F, NewEmisData!$A:$A, "Pickup", NewEmisData!$B:$B, $A390, NewEmisData!$C:$C, $H390, NewEmisData!$D:$D, L$2), SUMIFS(NewEmisData!F:F, NewEmisData!$A:$A, "LDV", NewEmisData!$B:$B, $A390, NewEmisData!$C:$C, $H390, NewEmisData!$D:$D, L$2))</f>
        <v>0</v>
      </c>
      <c r="M390" s="335">
        <f>$I390*IF($G390="Pickup", SUMIFS(NewEmisData!G:G, NewEmisData!$A:$A, "Pickup", NewEmisData!$B:$B, $A390, NewEmisData!$C:$C, $H390, NewEmisData!$D:$D, M$2), SUMIFS(NewEmisData!G:G, NewEmisData!$A:$A, "LDV", NewEmisData!$B:$B, $A390, NewEmisData!$C:$C, $H390, NewEmisData!$D:$D, M$2))</f>
        <v>0</v>
      </c>
      <c r="N390" s="335">
        <f>$I390*IF($G390="Pickup", SUMIFS(NewEmisData!H:H, NewEmisData!$A:$A, "Pickup", NewEmisData!$B:$B, $A390, NewEmisData!$C:$C, $H390, NewEmisData!$D:$D, N$2), SUMIFS(NewEmisData!H:H, NewEmisData!$A:$A, "LDV", NewEmisData!$B:$B, $A390, NewEmisData!$C:$C, $H390, NewEmisData!$D:$D, N$2))</f>
        <v>0</v>
      </c>
      <c r="O390" s="335">
        <f>$I390*IF($G390="Pickup", SUMIFS(NewEmisData!I:I, NewEmisData!$A:$A, "Pickup", NewEmisData!$B:$B, $A390, NewEmisData!$C:$C, $H390, NewEmisData!$D:$D, O$2), SUMIFS(NewEmisData!I:I, NewEmisData!$A:$A, "LDV", NewEmisData!$B:$B, $A390, NewEmisData!$C:$C, $H390, NewEmisData!$D:$D, O$2))</f>
        <v>0</v>
      </c>
      <c r="P390" s="335">
        <f>$I390*IF($G390="Pickup", SUMIFS(NewEmisData!J:J, NewEmisData!$A:$A, "Pickup", NewEmisData!$B:$B, $A390, NewEmisData!$C:$C, $H390, NewEmisData!$D:$D, P$2), SUMIFS(NewEmisData!J:J, NewEmisData!$A:$A, "LDV", NewEmisData!$B:$B, $A390, NewEmisData!$C:$C, $H390, NewEmisData!$D:$D, P$2))</f>
        <v>0</v>
      </c>
      <c r="Q390" s="335">
        <f>$I390*IF($G390="Pickup", SUMIFS(NewEmisData!K:K, NewEmisData!$A:$A, "Pickup", NewEmisData!$B:$B, $A390, NewEmisData!$C:$C, $H390, NewEmisData!$D:$D, Q$2), SUMIFS(NewEmisData!K:K, NewEmisData!$A:$A, "LDV", NewEmisData!$B:$B, $A390, NewEmisData!$C:$C, $H390, NewEmisData!$D:$D, Q$2))</f>
        <v>0</v>
      </c>
      <c r="R390" s="335">
        <f>$I390*IF($G390="Pickup", SUMIFS(NewEmisData!L:L, NewEmisData!$A:$A, "Pickup", NewEmisData!$B:$B, $A390, NewEmisData!$C:$C, $H390, NewEmisData!$D:$D, R$2), SUMIFS(NewEmisData!L:L, NewEmisData!$A:$A, "LDV", NewEmisData!$B:$B, $A390, NewEmisData!$C:$C, $H390, NewEmisData!$D:$D, R$2))</f>
        <v>0</v>
      </c>
      <c r="S390" s="335">
        <f>$I390*IF($G390="Pickup", SUMIFS(NewEmisData!M:M, NewEmisData!$A:$A, "Pickup", NewEmisData!$B:$B, $A390, NewEmisData!$C:$C, $H390, NewEmisData!$D:$D, S$2), SUMIFS(NewEmisData!M:M, NewEmisData!$A:$A, "LDV", NewEmisData!$B:$B, $A390, NewEmisData!$C:$C, $H390, NewEmisData!$D:$D, S$2))</f>
        <v>0</v>
      </c>
      <c r="T390" s="335">
        <v>0</v>
      </c>
      <c r="U390" s="335">
        <f>$I390*IF($G390="Pickup", SUMIFS(NewEmisData!E:E, NewEmisData!$A:$A, "Pickup", NewEmisData!$B:$B, $A390, NewEmisData!$C:$C, $H390, NewEmisData!$D:$D, U$2), SUMIFS(NewEmisData!E:E, NewEmisData!$A:$A, "LDV", NewEmisData!$B:$B, $A390, NewEmisData!$C:$C, $H390, NewEmisData!$D:$D, U$2))</f>
        <v>0</v>
      </c>
      <c r="V390" s="335">
        <f>$I390*IF($G390="Pickup", SUMIFS(NewEmisData!F:F, NewEmisData!$A:$A, "Pickup", NewEmisData!$B:$B, $A390, NewEmisData!$C:$C, $H390, NewEmisData!$D:$D, V$2), SUMIFS(NewEmisData!F:F, NewEmisData!$A:$A, "LDV", NewEmisData!$B:$B, $A390, NewEmisData!$C:$C, $H390, NewEmisData!$D:$D, V$2))</f>
        <v>0</v>
      </c>
      <c r="W390" s="335">
        <f>$I390*IF($G390="Pickup", SUMIFS(NewEmisData!G:G, NewEmisData!$A:$A, "Pickup", NewEmisData!$B:$B, $A390, NewEmisData!$C:$C, $H390, NewEmisData!$D:$D, W$2), SUMIFS(NewEmisData!G:G, NewEmisData!$A:$A, "LDV", NewEmisData!$B:$B, $A390, NewEmisData!$C:$C, $H390, NewEmisData!$D:$D, W$2))</f>
        <v>0</v>
      </c>
      <c r="X390" s="335">
        <f>$I390*IF($G390="Pickup", SUMIFS(NewEmisData!H:H, NewEmisData!$A:$A, "Pickup", NewEmisData!$B:$B, $A390, NewEmisData!$C:$C, $H390, NewEmisData!$D:$D, X$2), SUMIFS(NewEmisData!H:H, NewEmisData!$A:$A, "LDV", NewEmisData!$B:$B, $A390, NewEmisData!$C:$C, $H390, NewEmisData!$D:$D, X$2))</f>
        <v>0</v>
      </c>
      <c r="Y390" s="335">
        <f>$I390*IF($G390="Pickup", SUMIFS(NewEmisData!I:I, NewEmisData!$A:$A, "Pickup", NewEmisData!$B:$B, $A390, NewEmisData!$C:$C, $H390, NewEmisData!$D:$D, Y$2), SUMIFS(NewEmisData!I:I, NewEmisData!$A:$A, "LDV", NewEmisData!$B:$B, $A390, NewEmisData!$C:$C, $H390, NewEmisData!$D:$D, Y$2))</f>
        <v>0</v>
      </c>
      <c r="Z390" s="335">
        <f>$I390*IF($G390="Pickup", SUMIFS(NewEmisData!J:J, NewEmisData!$A:$A, "Pickup", NewEmisData!$B:$B, $A390, NewEmisData!$C:$C, $H390, NewEmisData!$D:$D, Z$2), SUMIFS(NewEmisData!J:J, NewEmisData!$A:$A, "LDV", NewEmisData!$B:$B, $A390, NewEmisData!$C:$C, $H390, NewEmisData!$D:$D, Z$2))</f>
        <v>0</v>
      </c>
      <c r="AA390" s="335">
        <f>$I390*IF($G390="Pickup", SUMIFS(NewEmisData!K:K, NewEmisData!$A:$A, "Pickup", NewEmisData!$B:$B, $A390, NewEmisData!$C:$C, $H390, NewEmisData!$D:$D, AA$2), SUMIFS(NewEmisData!K:K, NewEmisData!$A:$A, "LDV", NewEmisData!$B:$B, $A390, NewEmisData!$C:$C, $H390, NewEmisData!$D:$D, AA$2))</f>
        <v>0</v>
      </c>
      <c r="AB390" s="335">
        <f>$I390*IF($G390="Pickup", SUMIFS(NewEmisData!L:L, NewEmisData!$A:$A, "Pickup", NewEmisData!$B:$B, $A390, NewEmisData!$C:$C, $H390, NewEmisData!$D:$D, AB$2), SUMIFS(NewEmisData!L:L, NewEmisData!$A:$A, "LDV", NewEmisData!$B:$B, $A390, NewEmisData!$C:$C, $H390, NewEmisData!$D:$D, AB$2))</f>
        <v>0</v>
      </c>
      <c r="AC390" s="335">
        <f>$I390*IF($G390="Pickup", SUMIFS(NewEmisData!M:M, NewEmisData!$A:$A, "Pickup", NewEmisData!$B:$B, $A390, NewEmisData!$C:$C, $H390, NewEmisData!$D:$D, AC$2), SUMIFS(NewEmisData!M:M, NewEmisData!$A:$A, "LDV", NewEmisData!$B:$B, $A390, NewEmisData!$C:$C, $H390, NewEmisData!$D:$D, AC$2))</f>
        <v>0</v>
      </c>
      <c r="AD390" s="335">
        <v>0</v>
      </c>
      <c r="AE390" s="335">
        <f>$I390*IF($G390="Pickup", SUMIFS(NewEmisData!E:E, NewEmisData!$A:$A, "Pickup", NewEmisData!$B:$B, $A390, NewEmisData!$C:$C, $H390, NewEmisData!$D:$D, AE$2), SUMIFS(NewEmisData!E:E, NewEmisData!$A:$A, "LDV", NewEmisData!$B:$B, $A390, NewEmisData!$C:$C, $H390, NewEmisData!$D:$D, AE$2))</f>
        <v>0</v>
      </c>
      <c r="AF390" s="335">
        <f>$I390*IF($G390="Pickup", SUMIFS(NewEmisData!F:F, NewEmisData!$A:$A, "Pickup", NewEmisData!$B:$B, $A390, NewEmisData!$C:$C, $H390, NewEmisData!$D:$D, AF$2), SUMIFS(NewEmisData!F:F, NewEmisData!$A:$A, "LDV", NewEmisData!$B:$B, $A390, NewEmisData!$C:$C, $H390, NewEmisData!$D:$D, AF$2))</f>
        <v>0</v>
      </c>
      <c r="AG390" s="335">
        <f>$I390*IF($G390="Pickup", SUMIFS(NewEmisData!G:G, NewEmisData!$A:$A, "Pickup", NewEmisData!$B:$B, $A390, NewEmisData!$C:$C, $H390, NewEmisData!$D:$D, AG$2), SUMIFS(NewEmisData!G:G, NewEmisData!$A:$A, "LDV", NewEmisData!$B:$B, $A390, NewEmisData!$C:$C, $H390, NewEmisData!$D:$D, AG$2))</f>
        <v>0</v>
      </c>
      <c r="AH390" s="335">
        <f>$I390*IF($G390="Pickup", SUMIFS(NewEmisData!H:H, NewEmisData!$A:$A, "Pickup", NewEmisData!$B:$B, $A390, NewEmisData!$C:$C, $H390, NewEmisData!$D:$D, AH$2), SUMIFS(NewEmisData!H:H, NewEmisData!$A:$A, "LDV", NewEmisData!$B:$B, $A390, NewEmisData!$C:$C, $H390, NewEmisData!$D:$D, AH$2))</f>
        <v>0</v>
      </c>
      <c r="AI390" s="335">
        <f>$I390*IF($G390="Pickup", SUMIFS(NewEmisData!I:I, NewEmisData!$A:$A, "Pickup", NewEmisData!$B:$B, $A390, NewEmisData!$C:$C, $H390, NewEmisData!$D:$D, AI$2), SUMIFS(NewEmisData!I:I, NewEmisData!$A:$A, "LDV", NewEmisData!$B:$B, $A390, NewEmisData!$C:$C, $H390, NewEmisData!$D:$D, AI$2))</f>
        <v>0</v>
      </c>
      <c r="AJ390" s="335">
        <f>$I390*IF($G390="Pickup", SUMIFS(NewEmisData!J:J, NewEmisData!$A:$A, "Pickup", NewEmisData!$B:$B, $A390, NewEmisData!$C:$C, $H390, NewEmisData!$D:$D, AJ$2), SUMIFS(NewEmisData!J:J, NewEmisData!$A:$A, "LDV", NewEmisData!$B:$B, $A390, NewEmisData!$C:$C, $H390, NewEmisData!$D:$D, AJ$2))</f>
        <v>0</v>
      </c>
      <c r="AK390" s="335">
        <f>$I390*IF($G390="Pickup", SUMIFS(NewEmisData!K:K, NewEmisData!$A:$A, "Pickup", NewEmisData!$B:$B, $A390, NewEmisData!$C:$C, $H390, NewEmisData!$D:$D, AK$2), SUMIFS(NewEmisData!K:K, NewEmisData!$A:$A, "LDV", NewEmisData!$B:$B, $A390, NewEmisData!$C:$C, $H390, NewEmisData!$D:$D, AK$2))</f>
        <v>0</v>
      </c>
      <c r="AL390" s="335">
        <f>$I390*IF($G390="Pickup", SUMIFS(NewEmisData!L:L, NewEmisData!$A:$A, "Pickup", NewEmisData!$B:$B, $A390, NewEmisData!$C:$C, $H390, NewEmisData!$D:$D, AL$2), SUMIFS(NewEmisData!L:L, NewEmisData!$A:$A, "LDV", NewEmisData!$B:$B, $A390, NewEmisData!$C:$C, $H390, NewEmisData!$D:$D, AL$2))</f>
        <v>0</v>
      </c>
      <c r="AM390" s="335">
        <f>$I390*IF($G390="Pickup", SUMIFS(NewEmisData!M:M, NewEmisData!$A:$A, "Pickup", NewEmisData!$B:$B, $A390, NewEmisData!$C:$C, $H390, NewEmisData!$D:$D, AM$2), SUMIFS(NewEmisData!M:M, NewEmisData!$A:$A, "LDV", NewEmisData!$B:$B, $A390, NewEmisData!$C:$C, $H390, NewEmisData!$D:$D, AM$2))</f>
        <v>0</v>
      </c>
      <c r="AN390" s="335">
        <v>0</v>
      </c>
      <c r="AO390" s="335">
        <f>$I390*IF($G390="Pickup", SUMIFS(NewEmisData!E:E, NewEmisData!$A:$A, "Pickup", NewEmisData!$B:$B, $A390, NewEmisData!$C:$C, $H390, NewEmisData!$D:$D, AO$2), SUMIFS(NewEmisData!E:E, NewEmisData!$A:$A, "LDV", NewEmisData!$B:$B, $A390, NewEmisData!$C:$C, $H390, NewEmisData!$D:$D, AO$2))</f>
        <v>7.3243110221385299E-2</v>
      </c>
      <c r="AP390" s="335">
        <f>$I390*IF($G390="Pickup", SUMIFS(NewEmisData!F:F, NewEmisData!$A:$A, "Pickup", NewEmisData!$B:$B, $A390, NewEmisData!$C:$C, $H390, NewEmisData!$D:$D, AP$2), SUMIFS(NewEmisData!F:F, NewEmisData!$A:$A, "LDV", NewEmisData!$B:$B, $A390, NewEmisData!$C:$C, $H390, NewEmisData!$D:$D, AP$2))</f>
        <v>7.3243110221385299E-2</v>
      </c>
      <c r="AQ390" s="335">
        <f>$I390*IF($G390="Pickup", SUMIFS(NewEmisData!G:G, NewEmisData!$A:$A, "Pickup", NewEmisData!$B:$B, $A390, NewEmisData!$C:$C, $H390, NewEmisData!$D:$D, AQ$2), SUMIFS(NewEmisData!G:G, NewEmisData!$A:$A, "LDV", NewEmisData!$B:$B, $A390, NewEmisData!$C:$C, $H390, NewEmisData!$D:$D, AQ$2))</f>
        <v>7.32430660863298E-2</v>
      </c>
      <c r="AR390" s="335">
        <f>$I390*IF($G390="Pickup", SUMIFS(NewEmisData!H:H, NewEmisData!$A:$A, "Pickup", NewEmisData!$B:$B, $A390, NewEmisData!$C:$C, $H390, NewEmisData!$D:$D, AR$2), SUMIFS(NewEmisData!H:H, NewEmisData!$A:$A, "LDV", NewEmisData!$B:$B, $A390, NewEmisData!$C:$C, $H390, NewEmisData!$D:$D, AR$2))</f>
        <v>7.3243157465552503E-2</v>
      </c>
      <c r="AS390" s="335">
        <f>$I390*IF($G390="Pickup", SUMIFS(NewEmisData!I:I, NewEmisData!$A:$A, "Pickup", NewEmisData!$B:$B, $A390, NewEmisData!$C:$C, $H390, NewEmisData!$D:$D, AS$2), SUMIFS(NewEmisData!I:I, NewEmisData!$A:$A, "LDV", NewEmisData!$B:$B, $A390, NewEmisData!$C:$C, $H390, NewEmisData!$D:$D, AS$2))</f>
        <v>7.3243061950548305E-2</v>
      </c>
      <c r="AT390" s="335">
        <f>$I390*IF($G390="Pickup", SUMIFS(NewEmisData!J:J, NewEmisData!$A:$A, "Pickup", NewEmisData!$B:$B, $A390, NewEmisData!$C:$C, $H390, NewEmisData!$D:$D, AT$2), SUMIFS(NewEmisData!J:J, NewEmisData!$A:$A, "LDV", NewEmisData!$B:$B, $A390, NewEmisData!$C:$C, $H390, NewEmisData!$D:$D, AT$2))</f>
        <v>7.3243007522533404E-2</v>
      </c>
      <c r="AU390" s="335">
        <f>$I390*IF($G390="Pickup", SUMIFS(NewEmisData!K:K, NewEmisData!$A:$A, "Pickup", NewEmisData!$B:$B, $A390, NewEmisData!$C:$C, $H390, NewEmisData!$D:$D, AU$2), SUMIFS(NewEmisData!K:K, NewEmisData!$A:$A, "LDV", NewEmisData!$B:$B, $A390, NewEmisData!$C:$C, $H390, NewEmisData!$D:$D, AU$2))</f>
        <v>7.3243037508868306E-2</v>
      </c>
      <c r="AV390" s="335">
        <f>$I390*IF($G390="Pickup", SUMIFS(NewEmisData!L:L, NewEmisData!$A:$A, "Pickup", NewEmisData!$B:$B, $A390, NewEmisData!$C:$C, $H390, NewEmisData!$D:$D, AV$2), SUMIFS(NewEmisData!L:L, NewEmisData!$A:$A, "LDV", NewEmisData!$B:$B, $A390, NewEmisData!$C:$C, $H390, NewEmisData!$D:$D, AV$2))</f>
        <v>7.3242921236188793E-2</v>
      </c>
      <c r="AW390" s="335">
        <f>$I390*IF($G390="Pickup", SUMIFS(NewEmisData!M:M, NewEmisData!$A:$A, "Pickup", NewEmisData!$B:$B, $A390, NewEmisData!$C:$C, $H390, NewEmisData!$D:$D, AW$2), SUMIFS(NewEmisData!M:M, NewEmisData!$A:$A, "LDV", NewEmisData!$B:$B, $A390, NewEmisData!$C:$C, $H390, NewEmisData!$D:$D, AW$2))</f>
        <v>7.3242921236188793E-2</v>
      </c>
      <c r="AX390" s="335">
        <v>2.3805319372350052E-2</v>
      </c>
      <c r="AY390" s="335">
        <f>$I390*IF($G390="Pickup", SUMIFS(NewEmisData!E:E, NewEmisData!$A:$A, "Pickup", NewEmisData!$B:$B, $A390, NewEmisData!$C:$C, $H390, NewEmisData!$D:$D, AY$2), SUMIFS(NewEmisData!E:E, NewEmisData!$A:$A, "LDV", NewEmisData!$B:$B, $A390, NewEmisData!$C:$C, $H390, NewEmisData!$D:$D, AY$2))</f>
        <v>9.4510282374974993E-3</v>
      </c>
      <c r="AZ390" s="335">
        <f>$I390*IF($G390="Pickup", SUMIFS(NewEmisData!F:F, NewEmisData!$A:$A, "Pickup", NewEmisData!$B:$B, $A390, NewEmisData!$C:$C, $H390, NewEmisData!$D:$D, AZ$2), SUMIFS(NewEmisData!F:F, NewEmisData!$A:$A, "LDV", NewEmisData!$B:$B, $A390, NewEmisData!$C:$C, $H390, NewEmisData!$D:$D, AZ$2))</f>
        <v>9.4510282374974993E-3</v>
      </c>
      <c r="BA390" s="335">
        <f>$I390*IF($G390="Pickup", SUMIFS(NewEmisData!G:G, NewEmisData!$A:$A, "Pickup", NewEmisData!$B:$B, $A390, NewEmisData!$C:$C, $H390, NewEmisData!$D:$D, BA$2), SUMIFS(NewEmisData!G:G, NewEmisData!$A:$A, "LDV", NewEmisData!$B:$B, $A390, NewEmisData!$C:$C, $H390, NewEmisData!$D:$D, BA$2))</f>
        <v>9.4510125266560902E-3</v>
      </c>
      <c r="BB390" s="335">
        <f>$I390*IF($G390="Pickup", SUMIFS(NewEmisData!H:H, NewEmisData!$A:$A, "Pickup", NewEmisData!$B:$B, $A390, NewEmisData!$C:$C, $H390, NewEmisData!$D:$D, BB$2), SUMIFS(NewEmisData!H:H, NewEmisData!$A:$A, "LDV", NewEmisData!$B:$B, $A390, NewEmisData!$C:$C, $H390, NewEmisData!$D:$D, BB$2))</f>
        <v>9.4510284224167199E-3</v>
      </c>
      <c r="BC390" s="335">
        <f>$I390*IF($G390="Pickup", SUMIFS(NewEmisData!I:I, NewEmisData!$A:$A, "Pickup", NewEmisData!$B:$B, $A390, NewEmisData!$C:$C, $H390, NewEmisData!$D:$D, BC$2), SUMIFS(NewEmisData!I:I, NewEmisData!$A:$A, "LDV", NewEmisData!$B:$B, $A390, NewEmisData!$C:$C, $H390, NewEmisData!$D:$D, BC$2))</f>
        <v>9.4510120080224802E-3</v>
      </c>
      <c r="BD390" s="335">
        <f>$I390*IF($G390="Pickup", SUMIFS(NewEmisData!J:J, NewEmisData!$A:$A, "Pickup", NewEmisData!$B:$B, $A390, NewEmisData!$C:$C, $H390, NewEmisData!$D:$D, BD$2), SUMIFS(NewEmisData!J:J, NewEmisData!$A:$A, "LDV", NewEmisData!$B:$B, $A390, NewEmisData!$C:$C, $H390, NewEmisData!$D:$D, BD$2))</f>
        <v>9.4510218218297193E-3</v>
      </c>
      <c r="BE390" s="335">
        <f>$I390*IF($G390="Pickup", SUMIFS(NewEmisData!K:K, NewEmisData!$A:$A, "Pickup", NewEmisData!$B:$B, $A390, NewEmisData!$C:$C, $H390, NewEmisData!$D:$D, BE$2), SUMIFS(NewEmisData!K:K, NewEmisData!$A:$A, "LDV", NewEmisData!$B:$B, $A390, NewEmisData!$C:$C, $H390, NewEmisData!$D:$D, BE$2))</f>
        <v>9.4510103244617501E-3</v>
      </c>
      <c r="BF390" s="335">
        <f>$I390*IF($G390="Pickup", SUMIFS(NewEmisData!L:L, NewEmisData!$A:$A, "Pickup", NewEmisData!$B:$B, $A390, NewEmisData!$C:$C, $H390, NewEmisData!$D:$D, BF$2), SUMIFS(NewEmisData!L:L, NewEmisData!$A:$A, "LDV", NewEmisData!$B:$B, $A390, NewEmisData!$C:$C, $H390, NewEmisData!$D:$D, BF$2))</f>
        <v>9.4510089054136992E-3</v>
      </c>
      <c r="BG390" s="335">
        <f>$I390*IF($G390="Pickup", SUMIFS(NewEmisData!M:M, NewEmisData!$A:$A, "Pickup", NewEmisData!$B:$B, $A390, NewEmisData!$C:$C, $H390, NewEmisData!$D:$D, BG$2), SUMIFS(NewEmisData!M:M, NewEmisData!$A:$A, "LDV", NewEmisData!$B:$B, $A390, NewEmisData!$C:$C, $H390, NewEmisData!$D:$D, BG$2))</f>
        <v>9.4510089054136992E-3</v>
      </c>
      <c r="BH390" s="335">
        <v>1.6506531515565108E-3</v>
      </c>
      <c r="BI390" s="335">
        <f>$I390*IF($G390="Pickup", SUMIFS(NewEmisData!E:E, NewEmisData!$A:$A, "Pickup", NewEmisData!$B:$B, $A390, NewEmisData!$C:$C, $H390, NewEmisData!$D:$D, BI$2), SUMIFS(NewEmisData!E:E, NewEmisData!$A:$A, "LDV", NewEmisData!$B:$B, $A390, NewEmisData!$C:$C, $H390, NewEmisData!$D:$D, BI$2))</f>
        <v>0</v>
      </c>
      <c r="BJ390" s="335">
        <f>$I390*IF($G390="Pickup", SUMIFS(NewEmisData!F:F, NewEmisData!$A:$A, "Pickup", NewEmisData!$B:$B, $A390, NewEmisData!$C:$C, $H390, NewEmisData!$D:$D, BJ$2), SUMIFS(NewEmisData!F:F, NewEmisData!$A:$A, "LDV", NewEmisData!$B:$B, $A390, NewEmisData!$C:$C, $H390, NewEmisData!$D:$D, BJ$2))</f>
        <v>0</v>
      </c>
      <c r="BK390" s="335">
        <f>$I390*IF($G390="Pickup", SUMIFS(NewEmisData!G:G, NewEmisData!$A:$A, "Pickup", NewEmisData!$B:$B, $A390, NewEmisData!$C:$C, $H390, NewEmisData!$D:$D, BK$2), SUMIFS(NewEmisData!G:G, NewEmisData!$A:$A, "LDV", NewEmisData!$B:$B, $A390, NewEmisData!$C:$C, $H390, NewEmisData!$D:$D, BK$2))</f>
        <v>0</v>
      </c>
      <c r="BL390" s="335">
        <f>$I390*IF($G390="Pickup", SUMIFS(NewEmisData!H:H, NewEmisData!$A:$A, "Pickup", NewEmisData!$B:$B, $A390, NewEmisData!$C:$C, $H390, NewEmisData!$D:$D, BL$2), SUMIFS(NewEmisData!H:H, NewEmisData!$A:$A, "LDV", NewEmisData!$B:$B, $A390, NewEmisData!$C:$C, $H390, NewEmisData!$D:$D, BL$2))</f>
        <v>0</v>
      </c>
      <c r="BM390" s="335">
        <f>$I390*IF($G390="Pickup", SUMIFS(NewEmisData!I:I, NewEmisData!$A:$A, "Pickup", NewEmisData!$B:$B, $A390, NewEmisData!$C:$C, $H390, NewEmisData!$D:$D, BM$2), SUMIFS(NewEmisData!I:I, NewEmisData!$A:$A, "LDV", NewEmisData!$B:$B, $A390, NewEmisData!$C:$C, $H390, NewEmisData!$D:$D, BM$2))</f>
        <v>0</v>
      </c>
      <c r="BN390" s="335">
        <f>$I390*IF($G390="Pickup", SUMIFS(NewEmisData!J:J, NewEmisData!$A:$A, "Pickup", NewEmisData!$B:$B, $A390, NewEmisData!$C:$C, $H390, NewEmisData!$D:$D, BN$2), SUMIFS(NewEmisData!J:J, NewEmisData!$A:$A, "LDV", NewEmisData!$B:$B, $A390, NewEmisData!$C:$C, $H390, NewEmisData!$D:$D, BN$2))</f>
        <v>0</v>
      </c>
      <c r="BO390" s="335">
        <f>$I390*IF($G390="Pickup", SUMIFS(NewEmisData!K:K, NewEmisData!$A:$A, "Pickup", NewEmisData!$B:$B, $A390, NewEmisData!$C:$C, $H390, NewEmisData!$D:$D, BO$2), SUMIFS(NewEmisData!K:K, NewEmisData!$A:$A, "LDV", NewEmisData!$B:$B, $A390, NewEmisData!$C:$C, $H390, NewEmisData!$D:$D, BO$2))</f>
        <v>0</v>
      </c>
      <c r="BP390" s="335">
        <f>$I390*IF($G390="Pickup", SUMIFS(NewEmisData!L:L, NewEmisData!$A:$A, "Pickup", NewEmisData!$B:$B, $A390, NewEmisData!$C:$C, $H390, NewEmisData!$D:$D, BP$2), SUMIFS(NewEmisData!L:L, NewEmisData!$A:$A, "LDV", NewEmisData!$B:$B, $A390, NewEmisData!$C:$C, $H390, NewEmisData!$D:$D, BP$2))</f>
        <v>0</v>
      </c>
      <c r="BQ390" s="335">
        <f>$I390*IF($G390="Pickup", SUMIFS(NewEmisData!M:M, NewEmisData!$A:$A, "Pickup", NewEmisData!$B:$B, $A390, NewEmisData!$C:$C, $H390, NewEmisData!$D:$D, BQ$2), SUMIFS(NewEmisData!M:M, NewEmisData!$A:$A, "LDV", NewEmisData!$B:$B, $A390, NewEmisData!$C:$C, $H390, NewEmisData!$D:$D, BQ$2))</f>
        <v>0</v>
      </c>
      <c r="BR390" s="335">
        <v>0</v>
      </c>
      <c r="BS390" s="335">
        <f>$I390*IF($G390="Pickup", SUMIFS(NewEmisData!E:E, NewEmisData!$A:$A, "Pickup", NewEmisData!$B:$B, $A390, NewEmisData!$C:$C, $H390, NewEmisData!$D:$D, BS$2), SUMIFS(NewEmisData!E:E, NewEmisData!$A:$A, "LDV", NewEmisData!$B:$B, $A390, NewEmisData!$C:$C, $H390, NewEmisData!$D:$D, BS$2))</f>
        <v>0</v>
      </c>
      <c r="BT390" s="335">
        <f>$I390*IF($G390="Pickup", SUMIFS(NewEmisData!F:F, NewEmisData!$A:$A, "Pickup", NewEmisData!$B:$B, $A390, NewEmisData!$C:$C, $H390, NewEmisData!$D:$D, BT$2), SUMIFS(NewEmisData!F:F, NewEmisData!$A:$A, "LDV", NewEmisData!$B:$B, $A390, NewEmisData!$C:$C, $H390, NewEmisData!$D:$D, BT$2))</f>
        <v>0</v>
      </c>
      <c r="BU390" s="335">
        <f>$I390*IF($G390="Pickup", SUMIFS(NewEmisData!G:G, NewEmisData!$A:$A, "Pickup", NewEmisData!$B:$B, $A390, NewEmisData!$C:$C, $H390, NewEmisData!$D:$D, BU$2), SUMIFS(NewEmisData!G:G, NewEmisData!$A:$A, "LDV", NewEmisData!$B:$B, $A390, NewEmisData!$C:$C, $H390, NewEmisData!$D:$D, BU$2))</f>
        <v>0</v>
      </c>
      <c r="BV390" s="335">
        <f>$I390*IF($G390="Pickup", SUMIFS(NewEmisData!H:H, NewEmisData!$A:$A, "Pickup", NewEmisData!$B:$B, $A390, NewEmisData!$C:$C, $H390, NewEmisData!$D:$D, BV$2), SUMIFS(NewEmisData!H:H, NewEmisData!$A:$A, "LDV", NewEmisData!$B:$B, $A390, NewEmisData!$C:$C, $H390, NewEmisData!$D:$D, BV$2))</f>
        <v>0</v>
      </c>
      <c r="BW390" s="335">
        <f>$I390*IF($G390="Pickup", SUMIFS(NewEmisData!I:I, NewEmisData!$A:$A, "Pickup", NewEmisData!$B:$B, $A390, NewEmisData!$C:$C, $H390, NewEmisData!$D:$D, BW$2), SUMIFS(NewEmisData!I:I, NewEmisData!$A:$A, "LDV", NewEmisData!$B:$B, $A390, NewEmisData!$C:$C, $H390, NewEmisData!$D:$D, BW$2))</f>
        <v>0</v>
      </c>
      <c r="BX390" s="335">
        <f>$I390*IF($G390="Pickup", SUMIFS(NewEmisData!J:J, NewEmisData!$A:$A, "Pickup", NewEmisData!$B:$B, $A390, NewEmisData!$C:$C, $H390, NewEmisData!$D:$D, BX$2), SUMIFS(NewEmisData!J:J, NewEmisData!$A:$A, "LDV", NewEmisData!$B:$B, $A390, NewEmisData!$C:$C, $H390, NewEmisData!$D:$D, BX$2))</f>
        <v>0</v>
      </c>
      <c r="BY390" s="335">
        <f>$I390*IF($G390="Pickup", SUMIFS(NewEmisData!K:K, NewEmisData!$A:$A, "Pickup", NewEmisData!$B:$B, $A390, NewEmisData!$C:$C, $H390, NewEmisData!$D:$D, BY$2), SUMIFS(NewEmisData!K:K, NewEmisData!$A:$A, "LDV", NewEmisData!$B:$B, $A390, NewEmisData!$C:$C, $H390, NewEmisData!$D:$D, BY$2))</f>
        <v>0</v>
      </c>
      <c r="BZ390" s="335">
        <f>$I390*IF($G390="Pickup", SUMIFS(NewEmisData!L:L, NewEmisData!$A:$A, "Pickup", NewEmisData!$B:$B, $A390, NewEmisData!$C:$C, $H390, NewEmisData!$D:$D, BZ$2), SUMIFS(NewEmisData!L:L, NewEmisData!$A:$A, "LDV", NewEmisData!$B:$B, $A390, NewEmisData!$C:$C, $H390, NewEmisData!$D:$D, BZ$2))</f>
        <v>0</v>
      </c>
      <c r="CA390" s="335">
        <f>$I390*IF($G390="Pickup", SUMIFS(NewEmisData!M:M, NewEmisData!$A:$A, "Pickup", NewEmisData!$B:$B, $A390, NewEmisData!$C:$C, $H390, NewEmisData!$D:$D, CA$2), SUMIFS(NewEmisData!M:M, NewEmisData!$A:$A, "LDV", NewEmisData!$B:$B, $A390, NewEmisData!$C:$C, $H390, NewEmisData!$D:$D, CA$2))</f>
        <v>0</v>
      </c>
      <c r="CB390" s="335">
        <v>0</v>
      </c>
      <c r="CC390" s="335">
        <f>$I390*IF($G390="Pickup", SUMIFS(NewEmisData!E:E, NewEmisData!$A:$A, "Pickup", NewEmisData!$B:$B, $A390, NewEmisData!$C:$C, $H390, NewEmisData!$D:$D, CC$2), SUMIFS(NewEmisData!E:E, NewEmisData!$A:$A, "LDV", NewEmisData!$B:$B, $A390, NewEmisData!$C:$C, $H390, NewEmisData!$D:$D, CC$2))</f>
        <v>0</v>
      </c>
      <c r="CD390" s="335">
        <f>$I390*IF($G390="Pickup", SUMIFS(NewEmisData!F:F, NewEmisData!$A:$A, "Pickup", NewEmisData!$B:$B, $A390, NewEmisData!$C:$C, $H390, NewEmisData!$D:$D, CD$2), SUMIFS(NewEmisData!F:F, NewEmisData!$A:$A, "LDV", NewEmisData!$B:$B, $A390, NewEmisData!$C:$C, $H390, NewEmisData!$D:$D, CD$2))</f>
        <v>0</v>
      </c>
      <c r="CE390" s="335">
        <f>$I390*IF($G390="Pickup", SUMIFS(NewEmisData!G:G, NewEmisData!$A:$A, "Pickup", NewEmisData!$B:$B, $A390, NewEmisData!$C:$C, $H390, NewEmisData!$D:$D, CE$2), SUMIFS(NewEmisData!G:G, NewEmisData!$A:$A, "LDV", NewEmisData!$B:$B, $A390, NewEmisData!$C:$C, $H390, NewEmisData!$D:$D, CE$2))</f>
        <v>0</v>
      </c>
      <c r="CF390" s="335">
        <f>$I390*IF($G390="Pickup", SUMIFS(NewEmisData!H:H, NewEmisData!$A:$A, "Pickup", NewEmisData!$B:$B, $A390, NewEmisData!$C:$C, $H390, NewEmisData!$D:$D, CF$2), SUMIFS(NewEmisData!H:H, NewEmisData!$A:$A, "LDV", NewEmisData!$B:$B, $A390, NewEmisData!$C:$C, $H390, NewEmisData!$D:$D, CF$2))</f>
        <v>0</v>
      </c>
      <c r="CG390" s="335">
        <f>$I390*IF($G390="Pickup", SUMIFS(NewEmisData!I:I, NewEmisData!$A:$A, "Pickup", NewEmisData!$B:$B, $A390, NewEmisData!$C:$C, $H390, NewEmisData!$D:$D, CG$2), SUMIFS(NewEmisData!I:I, NewEmisData!$A:$A, "LDV", NewEmisData!$B:$B, $A390, NewEmisData!$C:$C, $H390, NewEmisData!$D:$D, CG$2))</f>
        <v>0</v>
      </c>
      <c r="CH390" s="335">
        <f>$I390*IF($G390="Pickup", SUMIFS(NewEmisData!J:J, NewEmisData!$A:$A, "Pickup", NewEmisData!$B:$B, $A390, NewEmisData!$C:$C, $H390, NewEmisData!$D:$D, CH$2), SUMIFS(NewEmisData!J:J, NewEmisData!$A:$A, "LDV", NewEmisData!$B:$B, $A390, NewEmisData!$C:$C, $H390, NewEmisData!$D:$D, CH$2))</f>
        <v>0</v>
      </c>
      <c r="CI390" s="335">
        <f>$I390*IF($G390="Pickup", SUMIFS(NewEmisData!K:K, NewEmisData!$A:$A, "Pickup", NewEmisData!$B:$B, $A390, NewEmisData!$C:$C, $H390, NewEmisData!$D:$D, CI$2), SUMIFS(NewEmisData!K:K, NewEmisData!$A:$A, "LDV", NewEmisData!$B:$B, $A390, NewEmisData!$C:$C, $H390, NewEmisData!$D:$D, CI$2))</f>
        <v>0</v>
      </c>
      <c r="CJ390" s="335">
        <f>$I390*IF($G390="Pickup", SUMIFS(NewEmisData!L:L, NewEmisData!$A:$A, "Pickup", NewEmisData!$B:$B, $A390, NewEmisData!$C:$C, $H390, NewEmisData!$D:$D, CJ$2), SUMIFS(NewEmisData!L:L, NewEmisData!$A:$A, "LDV", NewEmisData!$B:$B, $A390, NewEmisData!$C:$C, $H390, NewEmisData!$D:$D, CJ$2))</f>
        <v>0</v>
      </c>
      <c r="CK390" s="335">
        <f>$I390*IF($G390="Pickup", SUMIFS(NewEmisData!M:M, NewEmisData!$A:$A, "Pickup", NewEmisData!$B:$B, $A390, NewEmisData!$C:$C, $H390, NewEmisData!$D:$D, CK$2), SUMIFS(NewEmisData!M:M, NewEmisData!$A:$A, "LDV", NewEmisData!$B:$B, $A390, NewEmisData!$C:$C, $H390, NewEmisData!$D:$D, CK$2))</f>
        <v>0</v>
      </c>
      <c r="CL390" s="335">
        <v>0</v>
      </c>
      <c r="CM390" s="335">
        <f>$I390*IF($G390="Pickup", SUMIFS(NewEmisData!E:E, NewEmisData!$A:$A, "Pickup", NewEmisData!$B:$B, $A390, NewEmisData!$C:$C, $H390, NewEmisData!$D:$D, CM$2), SUMIFS(NewEmisData!E:E, NewEmisData!$A:$A, "LDV", NewEmisData!$B:$B, $A390, NewEmisData!$C:$C, $H390, NewEmisData!$D:$D, CM$2))</f>
        <v>0</v>
      </c>
      <c r="CN390" s="335">
        <f>$I390*IF($G390="Pickup", SUMIFS(NewEmisData!F:F, NewEmisData!$A:$A, "Pickup", NewEmisData!$B:$B, $A390, NewEmisData!$C:$C, $H390, NewEmisData!$D:$D, CN$2), SUMIFS(NewEmisData!F:F, NewEmisData!$A:$A, "LDV", NewEmisData!$B:$B, $A390, NewEmisData!$C:$C, $H390, NewEmisData!$D:$D, CN$2))</f>
        <v>0</v>
      </c>
      <c r="CO390" s="335">
        <f>$I390*IF($G390="Pickup", SUMIFS(NewEmisData!G:G, NewEmisData!$A:$A, "Pickup", NewEmisData!$B:$B, $A390, NewEmisData!$C:$C, $H390, NewEmisData!$D:$D, CO$2), SUMIFS(NewEmisData!G:G, NewEmisData!$A:$A, "LDV", NewEmisData!$B:$B, $A390, NewEmisData!$C:$C, $H390, NewEmisData!$D:$D, CO$2))</f>
        <v>0</v>
      </c>
      <c r="CP390" s="335">
        <f>$I390*IF($G390="Pickup", SUMIFS(NewEmisData!H:H, NewEmisData!$A:$A, "Pickup", NewEmisData!$B:$B, $A390, NewEmisData!$C:$C, $H390, NewEmisData!$D:$D, CP$2), SUMIFS(NewEmisData!H:H, NewEmisData!$A:$A, "LDV", NewEmisData!$B:$B, $A390, NewEmisData!$C:$C, $H390, NewEmisData!$D:$D, CP$2))</f>
        <v>0</v>
      </c>
      <c r="CQ390" s="335">
        <f>$I390*IF($G390="Pickup", SUMIFS(NewEmisData!I:I, NewEmisData!$A:$A, "Pickup", NewEmisData!$B:$B, $A390, NewEmisData!$C:$C, $H390, NewEmisData!$D:$D, CQ$2), SUMIFS(NewEmisData!I:I, NewEmisData!$A:$A, "LDV", NewEmisData!$B:$B, $A390, NewEmisData!$C:$C, $H390, NewEmisData!$D:$D, CQ$2))</f>
        <v>0</v>
      </c>
      <c r="CR390" s="335">
        <f>$I390*IF($G390="Pickup", SUMIFS(NewEmisData!J:J, NewEmisData!$A:$A, "Pickup", NewEmisData!$B:$B, $A390, NewEmisData!$C:$C, $H390, NewEmisData!$D:$D, CR$2), SUMIFS(NewEmisData!J:J, NewEmisData!$A:$A, "LDV", NewEmisData!$B:$B, $A390, NewEmisData!$C:$C, $H390, NewEmisData!$D:$D, CR$2))</f>
        <v>0</v>
      </c>
      <c r="CS390" s="335">
        <f>$I390*IF($G390="Pickup", SUMIFS(NewEmisData!K:K, NewEmisData!$A:$A, "Pickup", NewEmisData!$B:$B, $A390, NewEmisData!$C:$C, $H390, NewEmisData!$D:$D, CS$2), SUMIFS(NewEmisData!K:K, NewEmisData!$A:$A, "LDV", NewEmisData!$B:$B, $A390, NewEmisData!$C:$C, $H390, NewEmisData!$D:$D, CS$2))</f>
        <v>0</v>
      </c>
      <c r="CT390" s="335">
        <f>$I390*IF($G390="Pickup", SUMIFS(NewEmisData!L:L, NewEmisData!$A:$A, "Pickup", NewEmisData!$B:$B, $A390, NewEmisData!$C:$C, $H390, NewEmisData!$D:$D, CT$2), SUMIFS(NewEmisData!L:L, NewEmisData!$A:$A, "LDV", NewEmisData!$B:$B, $A390, NewEmisData!$C:$C, $H390, NewEmisData!$D:$D, CT$2))</f>
        <v>0</v>
      </c>
      <c r="CU390" s="335">
        <f>$I390*IF($G390="Pickup", SUMIFS(NewEmisData!M:M, NewEmisData!$A:$A, "Pickup", NewEmisData!$B:$B, $A390, NewEmisData!$C:$C, $H390, NewEmisData!$D:$D, CU$2), SUMIFS(NewEmisData!M:M, NewEmisData!$A:$A, "LDV", NewEmisData!$B:$B, $A390, NewEmisData!$C:$C, $H390, NewEmisData!$D:$D, CU$2))</f>
        <v>0</v>
      </c>
      <c r="CV390" s="335">
        <v>0</v>
      </c>
      <c r="CW390" s="335">
        <v>0</v>
      </c>
      <c r="CX390" s="335">
        <v>0</v>
      </c>
      <c r="CY390" s="335">
        <v>0</v>
      </c>
      <c r="CZ390" s="335">
        <v>0</v>
      </c>
      <c r="DA390" s="335">
        <v>0</v>
      </c>
      <c r="DB390" s="335">
        <v>0</v>
      </c>
      <c r="DC390" s="335">
        <v>0</v>
      </c>
      <c r="DD390" s="335">
        <v>0</v>
      </c>
      <c r="DE390" s="335">
        <v>0</v>
      </c>
      <c r="DF390" s="335">
        <v>0</v>
      </c>
      <c r="DG390" s="335">
        <f>$I390*IF($G390="Pickup", SUMIFS(NewEmisData!E:E, NewEmisData!$A:$A, "Pickup", NewEmisData!$B:$B, $A390, NewEmisData!$C:$C, $H390, NewEmisData!$D:$D, DG$2), SUMIFS(NewEmisData!E:E, NewEmisData!$A:$A, "LDV", NewEmisData!$B:$B, $A390, NewEmisData!$C:$C, $H390, NewEmisData!$D:$D, DG$2))</f>
        <v>0</v>
      </c>
      <c r="DH390" s="335">
        <f>$I390*IF($G390="Pickup", SUMIFS(NewEmisData!F:F, NewEmisData!$A:$A, "Pickup", NewEmisData!$B:$B, $A390, NewEmisData!$C:$C, $H390, NewEmisData!$D:$D, DH$2), SUMIFS(NewEmisData!F:F, NewEmisData!$A:$A, "LDV", NewEmisData!$B:$B, $A390, NewEmisData!$C:$C, $H390, NewEmisData!$D:$D, DH$2))</f>
        <v>0</v>
      </c>
      <c r="DI390" s="335">
        <f>$I390*IF($G390="Pickup", SUMIFS(NewEmisData!G:G, NewEmisData!$A:$A, "Pickup", NewEmisData!$B:$B, $A390, NewEmisData!$C:$C, $H390, NewEmisData!$D:$D, DI$2), SUMIFS(NewEmisData!G:G, NewEmisData!$A:$A, "LDV", NewEmisData!$B:$B, $A390, NewEmisData!$C:$C, $H390, NewEmisData!$D:$D, DI$2))</f>
        <v>0</v>
      </c>
      <c r="DJ390" s="335">
        <f>$I390*IF($G390="Pickup", SUMIFS(NewEmisData!H:H, NewEmisData!$A:$A, "Pickup", NewEmisData!$B:$B, $A390, NewEmisData!$C:$C, $H390, NewEmisData!$D:$D, DJ$2), SUMIFS(NewEmisData!H:H, NewEmisData!$A:$A, "LDV", NewEmisData!$B:$B, $A390, NewEmisData!$C:$C, $H390, NewEmisData!$D:$D, DJ$2))</f>
        <v>0</v>
      </c>
      <c r="DK390" s="335">
        <f>$I390*IF($G390="Pickup", SUMIFS(NewEmisData!I:I, NewEmisData!$A:$A, "Pickup", NewEmisData!$B:$B, $A390, NewEmisData!$C:$C, $H390, NewEmisData!$D:$D, DK$2), SUMIFS(NewEmisData!I:I, NewEmisData!$A:$A, "LDV", NewEmisData!$B:$B, $A390, NewEmisData!$C:$C, $H390, NewEmisData!$D:$D, DK$2))</f>
        <v>0</v>
      </c>
      <c r="DL390" s="335">
        <f>$I390*IF($G390="Pickup", SUMIFS(NewEmisData!J:J, NewEmisData!$A:$A, "Pickup", NewEmisData!$B:$B, $A390, NewEmisData!$C:$C, $H390, NewEmisData!$D:$D, DL$2), SUMIFS(NewEmisData!J:J, NewEmisData!$A:$A, "LDV", NewEmisData!$B:$B, $A390, NewEmisData!$C:$C, $H390, NewEmisData!$D:$D, DL$2))</f>
        <v>0</v>
      </c>
      <c r="DM390" s="335">
        <f>$I390*IF($G390="Pickup", SUMIFS(NewEmisData!K:K, NewEmisData!$A:$A, "Pickup", NewEmisData!$B:$B, $A390, NewEmisData!$C:$C, $H390, NewEmisData!$D:$D, DM$2), SUMIFS(NewEmisData!K:K, NewEmisData!$A:$A, "LDV", NewEmisData!$B:$B, $A390, NewEmisData!$C:$C, $H390, NewEmisData!$D:$D, DM$2))</f>
        <v>0</v>
      </c>
      <c r="DN390" s="335">
        <f>$I390*IF($G390="Pickup", SUMIFS(NewEmisData!L:L, NewEmisData!$A:$A, "Pickup", NewEmisData!$B:$B, $A390, NewEmisData!$C:$C, $H390, NewEmisData!$D:$D, DN$2), SUMIFS(NewEmisData!L:L, NewEmisData!$A:$A, "LDV", NewEmisData!$B:$B, $A390, NewEmisData!$C:$C, $H390, NewEmisData!$D:$D, DN$2))</f>
        <v>0</v>
      </c>
      <c r="DO390" s="335">
        <f>$I390*IF($G390="Pickup", SUMIFS(NewEmisData!M:M, NewEmisData!$A:$A, "Pickup", NewEmisData!$B:$B, $A390, NewEmisData!$C:$C, $H390, NewEmisData!$D:$D, DO$2), SUMIFS(NewEmisData!M:M, NewEmisData!$A:$A, "LDV", NewEmisData!$B:$B, $A390, NewEmisData!$C:$C, $H390, NewEmisData!$D:$D, DO$2))</f>
        <v>0</v>
      </c>
      <c r="DP390" s="335">
        <v>0</v>
      </c>
      <c r="DQ390" s="335">
        <f>$I390*IF($G390="Pickup", SUMIFS(NewEmisData!E:E, NewEmisData!$A:$A, "Pickup", NewEmisData!$B:$B, $A390, NewEmisData!$C:$C, $H390, NewEmisData!$D:$D, DQ$2), SUMIFS(NewEmisData!E:E, NewEmisData!$A:$A, "LDV", NewEmisData!$B:$B, $A390, NewEmisData!$C:$C, $H390, NewEmisData!$D:$D, DQ$2))</f>
        <v>0</v>
      </c>
      <c r="DR390" s="335">
        <f>$I390*IF($G390="Pickup", SUMIFS(NewEmisData!F:F, NewEmisData!$A:$A, "Pickup", NewEmisData!$B:$B, $A390, NewEmisData!$C:$C, $H390, NewEmisData!$D:$D, DR$2), SUMIFS(NewEmisData!F:F, NewEmisData!$A:$A, "LDV", NewEmisData!$B:$B, $A390, NewEmisData!$C:$C, $H390, NewEmisData!$D:$D, DR$2))</f>
        <v>0</v>
      </c>
      <c r="DS390" s="335">
        <f>$I390*IF($G390="Pickup", SUMIFS(NewEmisData!G:G, NewEmisData!$A:$A, "Pickup", NewEmisData!$B:$B, $A390, NewEmisData!$C:$C, $H390, NewEmisData!$D:$D, DS$2), SUMIFS(NewEmisData!G:G, NewEmisData!$A:$A, "LDV", NewEmisData!$B:$B, $A390, NewEmisData!$C:$C, $H390, NewEmisData!$D:$D, DS$2))</f>
        <v>0</v>
      </c>
      <c r="DT390" s="335">
        <f>$I390*IF($G390="Pickup", SUMIFS(NewEmisData!H:H, NewEmisData!$A:$A, "Pickup", NewEmisData!$B:$B, $A390, NewEmisData!$C:$C, $H390, NewEmisData!$D:$D, DT$2), SUMIFS(NewEmisData!H:H, NewEmisData!$A:$A, "LDV", NewEmisData!$B:$B, $A390, NewEmisData!$C:$C, $H390, NewEmisData!$D:$D, DT$2))</f>
        <v>0</v>
      </c>
      <c r="DU390" s="335">
        <f>$I390*IF($G390="Pickup", SUMIFS(NewEmisData!I:I, NewEmisData!$A:$A, "Pickup", NewEmisData!$B:$B, $A390, NewEmisData!$C:$C, $H390, NewEmisData!$D:$D, DU$2), SUMIFS(NewEmisData!I:I, NewEmisData!$A:$A, "LDV", NewEmisData!$B:$B, $A390, NewEmisData!$C:$C, $H390, NewEmisData!$D:$D, DU$2))</f>
        <v>0</v>
      </c>
      <c r="DV390" s="335">
        <f>$I390*IF($G390="Pickup", SUMIFS(NewEmisData!J:J, NewEmisData!$A:$A, "Pickup", NewEmisData!$B:$B, $A390, NewEmisData!$C:$C, $H390, NewEmisData!$D:$D, DV$2), SUMIFS(NewEmisData!J:J, NewEmisData!$A:$A, "LDV", NewEmisData!$B:$B, $A390, NewEmisData!$C:$C, $H390, NewEmisData!$D:$D, DV$2))</f>
        <v>0</v>
      </c>
      <c r="DW390" s="335">
        <f>$I390*IF($G390="Pickup", SUMIFS(NewEmisData!K:K, NewEmisData!$A:$A, "Pickup", NewEmisData!$B:$B, $A390, NewEmisData!$C:$C, $H390, NewEmisData!$D:$D, DW$2), SUMIFS(NewEmisData!K:K, NewEmisData!$A:$A, "LDV", NewEmisData!$B:$B, $A390, NewEmisData!$C:$C, $H390, NewEmisData!$D:$D, DW$2))</f>
        <v>0</v>
      </c>
      <c r="DX390" s="335">
        <f>$I390*IF($G390="Pickup", SUMIFS(NewEmisData!L:L, NewEmisData!$A:$A, "Pickup", NewEmisData!$B:$B, $A390, NewEmisData!$C:$C, $H390, NewEmisData!$D:$D, DX$2), SUMIFS(NewEmisData!L:L, NewEmisData!$A:$A, "LDV", NewEmisData!$B:$B, $A390, NewEmisData!$C:$C, $H390, NewEmisData!$D:$D, DX$2))</f>
        <v>0</v>
      </c>
      <c r="DY390" s="335">
        <f>$I390*IF($G390="Pickup", SUMIFS(NewEmisData!M:M, NewEmisData!$A:$A, "Pickup", NewEmisData!$B:$B, $A390, NewEmisData!$C:$C, $H390, NewEmisData!$D:$D, DY$2), SUMIFS(NewEmisData!M:M, NewEmisData!$A:$A, "LDV", NewEmisData!$B:$B, $A390, NewEmisData!$C:$C, $H390, NewEmisData!$D:$D, DY$2))</f>
        <v>0</v>
      </c>
      <c r="DZ390" s="335">
        <v>0</v>
      </c>
      <c r="EA390" s="335">
        <f t="shared" si="658"/>
        <v>0</v>
      </c>
      <c r="EB390" s="335">
        <f t="shared" si="659"/>
        <v>0</v>
      </c>
      <c r="EC390" s="335">
        <f t="shared" si="660"/>
        <v>0</v>
      </c>
      <c r="ED390" s="335">
        <f t="shared" si="661"/>
        <v>0</v>
      </c>
      <c r="EE390" s="335">
        <f t="shared" si="662"/>
        <v>0</v>
      </c>
      <c r="EF390" s="335">
        <f t="shared" si="663"/>
        <v>0</v>
      </c>
      <c r="EG390" s="335">
        <f t="shared" si="664"/>
        <v>0</v>
      </c>
      <c r="EH390" s="335">
        <f t="shared" si="665"/>
        <v>0</v>
      </c>
      <c r="EI390" s="335">
        <f t="shared" si="666"/>
        <v>0</v>
      </c>
      <c r="EJ390" s="335">
        <f t="shared" si="667"/>
        <v>0</v>
      </c>
      <c r="EK390" s="335">
        <f t="shared" si="668"/>
        <v>0</v>
      </c>
      <c r="EL390" s="335">
        <f t="shared" si="669"/>
        <v>0</v>
      </c>
      <c r="EM390" s="335">
        <f t="shared" si="670"/>
        <v>0</v>
      </c>
      <c r="EN390" s="335">
        <f t="shared" si="671"/>
        <v>0</v>
      </c>
      <c r="EO390" s="335">
        <f t="shared" si="672"/>
        <v>0</v>
      </c>
      <c r="EP390" s="335">
        <f t="shared" si="673"/>
        <v>0</v>
      </c>
      <c r="EQ390" s="335">
        <f t="shared" si="674"/>
        <v>0</v>
      </c>
      <c r="ER390" s="335">
        <f t="shared" si="675"/>
        <v>0</v>
      </c>
      <c r="ES390" s="335">
        <f t="shared" si="676"/>
        <v>0</v>
      </c>
      <c r="ET390" s="335">
        <f t="shared" si="677"/>
        <v>0</v>
      </c>
      <c r="EU390" s="335">
        <f t="shared" si="678"/>
        <v>0</v>
      </c>
      <c r="EV390" s="335">
        <f t="shared" si="679"/>
        <v>0</v>
      </c>
      <c r="EW390" s="335">
        <f t="shared" si="680"/>
        <v>0</v>
      </c>
      <c r="EX390" s="335">
        <f t="shared" si="681"/>
        <v>0</v>
      </c>
      <c r="EY390" s="335">
        <f t="shared" si="682"/>
        <v>0</v>
      </c>
      <c r="EZ390" s="335">
        <f t="shared" si="683"/>
        <v>0</v>
      </c>
      <c r="FA390" s="335">
        <f t="shared" si="684"/>
        <v>0</v>
      </c>
      <c r="FB390" s="335">
        <f t="shared" si="685"/>
        <v>0</v>
      </c>
      <c r="FC390" s="335">
        <f t="shared" si="686"/>
        <v>0</v>
      </c>
      <c r="FD390" s="335">
        <f t="shared" si="687"/>
        <v>0</v>
      </c>
      <c r="FE390" s="335">
        <f t="shared" si="688"/>
        <v>7.3243110221385299E-2</v>
      </c>
      <c r="FF390" s="335">
        <f t="shared" si="689"/>
        <v>7.3243110221385299E-2</v>
      </c>
      <c r="FG390" s="335">
        <f t="shared" si="690"/>
        <v>7.32430660863298E-2</v>
      </c>
      <c r="FH390" s="335">
        <f t="shared" si="691"/>
        <v>7.3243157465552503E-2</v>
      </c>
      <c r="FI390" s="335">
        <f t="shared" si="692"/>
        <v>7.3243061950548305E-2</v>
      </c>
      <c r="FJ390" s="335">
        <f t="shared" si="693"/>
        <v>7.3243007522533404E-2</v>
      </c>
      <c r="FK390" s="335">
        <f t="shared" si="694"/>
        <v>7.3243037508868306E-2</v>
      </c>
      <c r="FL390" s="335">
        <f t="shared" si="695"/>
        <v>7.3242921236188793E-2</v>
      </c>
      <c r="FM390" s="335">
        <f t="shared" si="696"/>
        <v>7.3242921236188793E-2</v>
      </c>
      <c r="FN390" s="335">
        <f t="shared" si="697"/>
        <v>2.3805319372350052E-2</v>
      </c>
      <c r="FO390" s="335">
        <f t="shared" si="698"/>
        <v>9.4510282374974993E-3</v>
      </c>
      <c r="FP390" s="335">
        <f t="shared" si="699"/>
        <v>9.4510282374974993E-3</v>
      </c>
      <c r="FQ390" s="335">
        <f t="shared" si="700"/>
        <v>9.4510125266560902E-3</v>
      </c>
      <c r="FR390" s="335">
        <f t="shared" si="701"/>
        <v>9.4510284224167199E-3</v>
      </c>
      <c r="FS390" s="335">
        <f t="shared" si="702"/>
        <v>9.4510120080224802E-3</v>
      </c>
      <c r="FT390" s="335">
        <f t="shared" si="703"/>
        <v>9.4510218218297193E-3</v>
      </c>
      <c r="FU390" s="335">
        <f t="shared" si="704"/>
        <v>9.4510103244617501E-3</v>
      </c>
      <c r="FV390" s="335">
        <f t="shared" si="705"/>
        <v>9.4510089054136992E-3</v>
      </c>
      <c r="FW390" s="335">
        <f t="shared" si="706"/>
        <v>9.4510089054136992E-3</v>
      </c>
      <c r="FX390" s="335">
        <f t="shared" si="707"/>
        <v>1.6506531515565108E-3</v>
      </c>
    </row>
    <row r="391" spans="1:180" x14ac:dyDescent="0.2">
      <c r="A391" s="305" t="str">
        <f>_xlfn.CONCAT(IF(LEFT(TRIM(A390),1)="*", "*R", "R"), 1+RIGHT(TRIM(A390),1))</f>
        <v>R3</v>
      </c>
      <c r="B391" s="305" t="str">
        <f t="shared" ref="B391:B394" si="739">B390</f>
        <v>TLFELC100</v>
      </c>
      <c r="C391" s="305" t="str">
        <f t="shared" ref="C391:C394" si="740">C390</f>
        <v>Electric fullsize car w/100 mi range</v>
      </c>
      <c r="D391" s="301" t="str">
        <f t="shared" ref="D391:D394" si="741">D390</f>
        <v>bn-vmt, bn-vmt/a</v>
      </c>
      <c r="E391" s="301" t="str">
        <f t="shared" ref="E391:E394" si="742">E390</f>
        <v>TRNELC</v>
      </c>
      <c r="F391" s="301" t="str">
        <f t="shared" ref="F391:F394" si="743">F390</f>
        <v>TL</v>
      </c>
      <c r="G391" s="315" t="s">
        <v>818</v>
      </c>
      <c r="H391" s="315" t="s">
        <v>36</v>
      </c>
      <c r="I391" s="315">
        <v>1</v>
      </c>
      <c r="J391" s="315" t="str">
        <f t="shared" si="708"/>
        <v>Full size car-ELC</v>
      </c>
      <c r="K391" s="335">
        <f>$I391*IF($G391="Pickup", SUMIFS(NewEmisData!E:E, NewEmisData!$A:$A, "Pickup", NewEmisData!$B:$B, $A391, NewEmisData!$C:$C, $H391, NewEmisData!$D:$D, K$2), SUMIFS(NewEmisData!E:E, NewEmisData!$A:$A, "LDV", NewEmisData!$B:$B, $A391, NewEmisData!$C:$C, $H391, NewEmisData!$D:$D, K$2))</f>
        <v>0</v>
      </c>
      <c r="L391" s="335">
        <f>$I391*IF($G391="Pickup", SUMIFS(NewEmisData!F:F, NewEmisData!$A:$A, "Pickup", NewEmisData!$B:$B, $A391, NewEmisData!$C:$C, $H391, NewEmisData!$D:$D, L$2), SUMIFS(NewEmisData!F:F, NewEmisData!$A:$A, "LDV", NewEmisData!$B:$B, $A391, NewEmisData!$C:$C, $H391, NewEmisData!$D:$D, L$2))</f>
        <v>0</v>
      </c>
      <c r="M391" s="335">
        <f>$I391*IF($G391="Pickup", SUMIFS(NewEmisData!G:G, NewEmisData!$A:$A, "Pickup", NewEmisData!$B:$B, $A391, NewEmisData!$C:$C, $H391, NewEmisData!$D:$D, M$2), SUMIFS(NewEmisData!G:G, NewEmisData!$A:$A, "LDV", NewEmisData!$B:$B, $A391, NewEmisData!$C:$C, $H391, NewEmisData!$D:$D, M$2))</f>
        <v>0</v>
      </c>
      <c r="N391" s="335">
        <f>$I391*IF($G391="Pickup", SUMIFS(NewEmisData!H:H, NewEmisData!$A:$A, "Pickup", NewEmisData!$B:$B, $A391, NewEmisData!$C:$C, $H391, NewEmisData!$D:$D, N$2), SUMIFS(NewEmisData!H:H, NewEmisData!$A:$A, "LDV", NewEmisData!$B:$B, $A391, NewEmisData!$C:$C, $H391, NewEmisData!$D:$D, N$2))</f>
        <v>0</v>
      </c>
      <c r="O391" s="335">
        <f>$I391*IF($G391="Pickup", SUMIFS(NewEmisData!I:I, NewEmisData!$A:$A, "Pickup", NewEmisData!$B:$B, $A391, NewEmisData!$C:$C, $H391, NewEmisData!$D:$D, O$2), SUMIFS(NewEmisData!I:I, NewEmisData!$A:$A, "LDV", NewEmisData!$B:$B, $A391, NewEmisData!$C:$C, $H391, NewEmisData!$D:$D, O$2))</f>
        <v>0</v>
      </c>
      <c r="P391" s="335">
        <f>$I391*IF($G391="Pickup", SUMIFS(NewEmisData!J:J, NewEmisData!$A:$A, "Pickup", NewEmisData!$B:$B, $A391, NewEmisData!$C:$C, $H391, NewEmisData!$D:$D, P$2), SUMIFS(NewEmisData!J:J, NewEmisData!$A:$A, "LDV", NewEmisData!$B:$B, $A391, NewEmisData!$C:$C, $H391, NewEmisData!$D:$D, P$2))</f>
        <v>0</v>
      </c>
      <c r="Q391" s="335">
        <f>$I391*IF($G391="Pickup", SUMIFS(NewEmisData!K:K, NewEmisData!$A:$A, "Pickup", NewEmisData!$B:$B, $A391, NewEmisData!$C:$C, $H391, NewEmisData!$D:$D, Q$2), SUMIFS(NewEmisData!K:K, NewEmisData!$A:$A, "LDV", NewEmisData!$B:$B, $A391, NewEmisData!$C:$C, $H391, NewEmisData!$D:$D, Q$2))</f>
        <v>0</v>
      </c>
      <c r="R391" s="335">
        <f>$I391*IF($G391="Pickup", SUMIFS(NewEmisData!L:L, NewEmisData!$A:$A, "Pickup", NewEmisData!$B:$B, $A391, NewEmisData!$C:$C, $H391, NewEmisData!$D:$D, R$2), SUMIFS(NewEmisData!L:L, NewEmisData!$A:$A, "LDV", NewEmisData!$B:$B, $A391, NewEmisData!$C:$C, $H391, NewEmisData!$D:$D, R$2))</f>
        <v>0</v>
      </c>
      <c r="S391" s="335">
        <f>$I391*IF($G391="Pickup", SUMIFS(NewEmisData!M:M, NewEmisData!$A:$A, "Pickup", NewEmisData!$B:$B, $A391, NewEmisData!$C:$C, $H391, NewEmisData!$D:$D, S$2), SUMIFS(NewEmisData!M:M, NewEmisData!$A:$A, "LDV", NewEmisData!$B:$B, $A391, NewEmisData!$C:$C, $H391, NewEmisData!$D:$D, S$2))</f>
        <v>0</v>
      </c>
      <c r="T391" s="335">
        <v>0</v>
      </c>
      <c r="U391" s="335">
        <f>$I391*IF($G391="Pickup", SUMIFS(NewEmisData!E:E, NewEmisData!$A:$A, "Pickup", NewEmisData!$B:$B, $A391, NewEmisData!$C:$C, $H391, NewEmisData!$D:$D, U$2), SUMIFS(NewEmisData!E:E, NewEmisData!$A:$A, "LDV", NewEmisData!$B:$B, $A391, NewEmisData!$C:$C, $H391, NewEmisData!$D:$D, U$2))</f>
        <v>0</v>
      </c>
      <c r="V391" s="335">
        <f>$I391*IF($G391="Pickup", SUMIFS(NewEmisData!F:F, NewEmisData!$A:$A, "Pickup", NewEmisData!$B:$B, $A391, NewEmisData!$C:$C, $H391, NewEmisData!$D:$D, V$2), SUMIFS(NewEmisData!F:F, NewEmisData!$A:$A, "LDV", NewEmisData!$B:$B, $A391, NewEmisData!$C:$C, $H391, NewEmisData!$D:$D, V$2))</f>
        <v>0</v>
      </c>
      <c r="W391" s="335">
        <f>$I391*IF($G391="Pickup", SUMIFS(NewEmisData!G:G, NewEmisData!$A:$A, "Pickup", NewEmisData!$B:$B, $A391, NewEmisData!$C:$C, $H391, NewEmisData!$D:$D, W$2), SUMIFS(NewEmisData!G:G, NewEmisData!$A:$A, "LDV", NewEmisData!$B:$B, $A391, NewEmisData!$C:$C, $H391, NewEmisData!$D:$D, W$2))</f>
        <v>0</v>
      </c>
      <c r="X391" s="335">
        <f>$I391*IF($G391="Pickup", SUMIFS(NewEmisData!H:H, NewEmisData!$A:$A, "Pickup", NewEmisData!$B:$B, $A391, NewEmisData!$C:$C, $H391, NewEmisData!$D:$D, X$2), SUMIFS(NewEmisData!H:H, NewEmisData!$A:$A, "LDV", NewEmisData!$B:$B, $A391, NewEmisData!$C:$C, $H391, NewEmisData!$D:$D, X$2))</f>
        <v>0</v>
      </c>
      <c r="Y391" s="335">
        <f>$I391*IF($G391="Pickup", SUMIFS(NewEmisData!I:I, NewEmisData!$A:$A, "Pickup", NewEmisData!$B:$B, $A391, NewEmisData!$C:$C, $H391, NewEmisData!$D:$D, Y$2), SUMIFS(NewEmisData!I:I, NewEmisData!$A:$A, "LDV", NewEmisData!$B:$B, $A391, NewEmisData!$C:$C, $H391, NewEmisData!$D:$D, Y$2))</f>
        <v>0</v>
      </c>
      <c r="Z391" s="335">
        <f>$I391*IF($G391="Pickup", SUMIFS(NewEmisData!J:J, NewEmisData!$A:$A, "Pickup", NewEmisData!$B:$B, $A391, NewEmisData!$C:$C, $H391, NewEmisData!$D:$D, Z$2), SUMIFS(NewEmisData!J:J, NewEmisData!$A:$A, "LDV", NewEmisData!$B:$B, $A391, NewEmisData!$C:$C, $H391, NewEmisData!$D:$D, Z$2))</f>
        <v>0</v>
      </c>
      <c r="AA391" s="335">
        <f>$I391*IF($G391="Pickup", SUMIFS(NewEmisData!K:K, NewEmisData!$A:$A, "Pickup", NewEmisData!$B:$B, $A391, NewEmisData!$C:$C, $H391, NewEmisData!$D:$D, AA$2), SUMIFS(NewEmisData!K:K, NewEmisData!$A:$A, "LDV", NewEmisData!$B:$B, $A391, NewEmisData!$C:$C, $H391, NewEmisData!$D:$D, AA$2))</f>
        <v>0</v>
      </c>
      <c r="AB391" s="335">
        <f>$I391*IF($G391="Pickup", SUMIFS(NewEmisData!L:L, NewEmisData!$A:$A, "Pickup", NewEmisData!$B:$B, $A391, NewEmisData!$C:$C, $H391, NewEmisData!$D:$D, AB$2), SUMIFS(NewEmisData!L:L, NewEmisData!$A:$A, "LDV", NewEmisData!$B:$B, $A391, NewEmisData!$C:$C, $H391, NewEmisData!$D:$D, AB$2))</f>
        <v>0</v>
      </c>
      <c r="AC391" s="335">
        <f>$I391*IF($G391="Pickup", SUMIFS(NewEmisData!M:M, NewEmisData!$A:$A, "Pickup", NewEmisData!$B:$B, $A391, NewEmisData!$C:$C, $H391, NewEmisData!$D:$D, AC$2), SUMIFS(NewEmisData!M:M, NewEmisData!$A:$A, "LDV", NewEmisData!$B:$B, $A391, NewEmisData!$C:$C, $H391, NewEmisData!$D:$D, AC$2))</f>
        <v>0</v>
      </c>
      <c r="AD391" s="335">
        <v>0</v>
      </c>
      <c r="AE391" s="335">
        <f>$I391*IF($G391="Pickup", SUMIFS(NewEmisData!E:E, NewEmisData!$A:$A, "Pickup", NewEmisData!$B:$B, $A391, NewEmisData!$C:$C, $H391, NewEmisData!$D:$D, AE$2), SUMIFS(NewEmisData!E:E, NewEmisData!$A:$A, "LDV", NewEmisData!$B:$B, $A391, NewEmisData!$C:$C, $H391, NewEmisData!$D:$D, AE$2))</f>
        <v>0</v>
      </c>
      <c r="AF391" s="335">
        <f>$I391*IF($G391="Pickup", SUMIFS(NewEmisData!F:F, NewEmisData!$A:$A, "Pickup", NewEmisData!$B:$B, $A391, NewEmisData!$C:$C, $H391, NewEmisData!$D:$D, AF$2), SUMIFS(NewEmisData!F:F, NewEmisData!$A:$A, "LDV", NewEmisData!$B:$B, $A391, NewEmisData!$C:$C, $H391, NewEmisData!$D:$D, AF$2))</f>
        <v>0</v>
      </c>
      <c r="AG391" s="335">
        <f>$I391*IF($G391="Pickup", SUMIFS(NewEmisData!G:G, NewEmisData!$A:$A, "Pickup", NewEmisData!$B:$B, $A391, NewEmisData!$C:$C, $H391, NewEmisData!$D:$D, AG$2), SUMIFS(NewEmisData!G:G, NewEmisData!$A:$A, "LDV", NewEmisData!$B:$B, $A391, NewEmisData!$C:$C, $H391, NewEmisData!$D:$D, AG$2))</f>
        <v>0</v>
      </c>
      <c r="AH391" s="335">
        <f>$I391*IF($G391="Pickup", SUMIFS(NewEmisData!H:H, NewEmisData!$A:$A, "Pickup", NewEmisData!$B:$B, $A391, NewEmisData!$C:$C, $H391, NewEmisData!$D:$D, AH$2), SUMIFS(NewEmisData!H:H, NewEmisData!$A:$A, "LDV", NewEmisData!$B:$B, $A391, NewEmisData!$C:$C, $H391, NewEmisData!$D:$D, AH$2))</f>
        <v>0</v>
      </c>
      <c r="AI391" s="335">
        <f>$I391*IF($G391="Pickup", SUMIFS(NewEmisData!I:I, NewEmisData!$A:$A, "Pickup", NewEmisData!$B:$B, $A391, NewEmisData!$C:$C, $H391, NewEmisData!$D:$D, AI$2), SUMIFS(NewEmisData!I:I, NewEmisData!$A:$A, "LDV", NewEmisData!$B:$B, $A391, NewEmisData!$C:$C, $H391, NewEmisData!$D:$D, AI$2))</f>
        <v>0</v>
      </c>
      <c r="AJ391" s="335">
        <f>$I391*IF($G391="Pickup", SUMIFS(NewEmisData!J:J, NewEmisData!$A:$A, "Pickup", NewEmisData!$B:$B, $A391, NewEmisData!$C:$C, $H391, NewEmisData!$D:$D, AJ$2), SUMIFS(NewEmisData!J:J, NewEmisData!$A:$A, "LDV", NewEmisData!$B:$B, $A391, NewEmisData!$C:$C, $H391, NewEmisData!$D:$D, AJ$2))</f>
        <v>0</v>
      </c>
      <c r="AK391" s="335">
        <f>$I391*IF($G391="Pickup", SUMIFS(NewEmisData!K:K, NewEmisData!$A:$A, "Pickup", NewEmisData!$B:$B, $A391, NewEmisData!$C:$C, $H391, NewEmisData!$D:$D, AK$2), SUMIFS(NewEmisData!K:K, NewEmisData!$A:$A, "LDV", NewEmisData!$B:$B, $A391, NewEmisData!$C:$C, $H391, NewEmisData!$D:$D, AK$2))</f>
        <v>0</v>
      </c>
      <c r="AL391" s="335">
        <f>$I391*IF($G391="Pickup", SUMIFS(NewEmisData!L:L, NewEmisData!$A:$A, "Pickup", NewEmisData!$B:$B, $A391, NewEmisData!$C:$C, $H391, NewEmisData!$D:$D, AL$2), SUMIFS(NewEmisData!L:L, NewEmisData!$A:$A, "LDV", NewEmisData!$B:$B, $A391, NewEmisData!$C:$C, $H391, NewEmisData!$D:$D, AL$2))</f>
        <v>0</v>
      </c>
      <c r="AM391" s="335">
        <f>$I391*IF($G391="Pickup", SUMIFS(NewEmisData!M:M, NewEmisData!$A:$A, "Pickup", NewEmisData!$B:$B, $A391, NewEmisData!$C:$C, $H391, NewEmisData!$D:$D, AM$2), SUMIFS(NewEmisData!M:M, NewEmisData!$A:$A, "LDV", NewEmisData!$B:$B, $A391, NewEmisData!$C:$C, $H391, NewEmisData!$D:$D, AM$2))</f>
        <v>0</v>
      </c>
      <c r="AN391" s="335">
        <v>0</v>
      </c>
      <c r="AO391" s="335">
        <f>$I391*IF($G391="Pickup", SUMIFS(NewEmisData!E:E, NewEmisData!$A:$A, "Pickup", NewEmisData!$B:$B, $A391, NewEmisData!$C:$C, $H391, NewEmisData!$D:$D, AO$2), SUMIFS(NewEmisData!E:E, NewEmisData!$A:$A, "LDV", NewEmisData!$B:$B, $A391, NewEmisData!$C:$C, $H391, NewEmisData!$D:$D, AO$2))</f>
        <v>5.5949189126931899E-2</v>
      </c>
      <c r="AP391" s="335">
        <f>$I391*IF($G391="Pickup", SUMIFS(NewEmisData!F:F, NewEmisData!$A:$A, "Pickup", NewEmisData!$B:$B, $A391, NewEmisData!$C:$C, $H391, NewEmisData!$D:$D, AP$2), SUMIFS(NewEmisData!F:F, NewEmisData!$A:$A, "LDV", NewEmisData!$B:$B, $A391, NewEmisData!$C:$C, $H391, NewEmisData!$D:$D, AP$2))</f>
        <v>5.5949189126931899E-2</v>
      </c>
      <c r="AQ391" s="335">
        <f>$I391*IF($G391="Pickup", SUMIFS(NewEmisData!G:G, NewEmisData!$A:$A, "Pickup", NewEmisData!$B:$B, $A391, NewEmisData!$C:$C, $H391, NewEmisData!$D:$D, AQ$2), SUMIFS(NewEmisData!G:G, NewEmisData!$A:$A, "LDV", NewEmisData!$B:$B, $A391, NewEmisData!$C:$C, $H391, NewEmisData!$D:$D, AQ$2))</f>
        <v>5.5949131442004002E-2</v>
      </c>
      <c r="AR391" s="335">
        <f>$I391*IF($G391="Pickup", SUMIFS(NewEmisData!H:H, NewEmisData!$A:$A, "Pickup", NewEmisData!$B:$B, $A391, NewEmisData!$C:$C, $H391, NewEmisData!$D:$D, AR$2), SUMIFS(NewEmisData!H:H, NewEmisData!$A:$A, "LDV", NewEmisData!$B:$B, $A391, NewEmisData!$C:$C, $H391, NewEmisData!$D:$D, AR$2))</f>
        <v>5.5949145320737102E-2</v>
      </c>
      <c r="AS391" s="335">
        <f>$I391*IF($G391="Pickup", SUMIFS(NewEmisData!I:I, NewEmisData!$A:$A, "Pickup", NewEmisData!$B:$B, $A391, NewEmisData!$C:$C, $H391, NewEmisData!$D:$D, AS$2), SUMIFS(NewEmisData!I:I, NewEmisData!$A:$A, "LDV", NewEmisData!$B:$B, $A391, NewEmisData!$C:$C, $H391, NewEmisData!$D:$D, AS$2))</f>
        <v>5.5949118174518898E-2</v>
      </c>
      <c r="AT391" s="335">
        <f>$I391*IF($G391="Pickup", SUMIFS(NewEmisData!J:J, NewEmisData!$A:$A, "Pickup", NewEmisData!$B:$B, $A391, NewEmisData!$C:$C, $H391, NewEmisData!$D:$D, AT$2), SUMIFS(NewEmisData!J:J, NewEmisData!$A:$A, "LDV", NewEmisData!$B:$B, $A391, NewEmisData!$C:$C, $H391, NewEmisData!$D:$D, AT$2))</f>
        <v>5.5949046541697099E-2</v>
      </c>
      <c r="AU391" s="335">
        <f>$I391*IF($G391="Pickup", SUMIFS(NewEmisData!K:K, NewEmisData!$A:$A, "Pickup", NewEmisData!$B:$B, $A391, NewEmisData!$C:$C, $H391, NewEmisData!$D:$D, AU$2), SUMIFS(NewEmisData!K:K, NewEmisData!$A:$A, "LDV", NewEmisData!$B:$B, $A391, NewEmisData!$C:$C, $H391, NewEmisData!$D:$D, AU$2))</f>
        <v>5.5949120890101497E-2</v>
      </c>
      <c r="AV391" s="335">
        <f>$I391*IF($G391="Pickup", SUMIFS(NewEmisData!L:L, NewEmisData!$A:$A, "Pickup", NewEmisData!$B:$B, $A391, NewEmisData!$C:$C, $H391, NewEmisData!$D:$D, AV$2), SUMIFS(NewEmisData!L:L, NewEmisData!$A:$A, "LDV", NewEmisData!$B:$B, $A391, NewEmisData!$C:$C, $H391, NewEmisData!$D:$D, AV$2))</f>
        <v>5.5949175401502099E-2</v>
      </c>
      <c r="AW391" s="335">
        <f>$I391*IF($G391="Pickup", SUMIFS(NewEmisData!M:M, NewEmisData!$A:$A, "Pickup", NewEmisData!$B:$B, $A391, NewEmisData!$C:$C, $H391, NewEmisData!$D:$D, AW$2), SUMIFS(NewEmisData!M:M, NewEmisData!$A:$A, "LDV", NewEmisData!$B:$B, $A391, NewEmisData!$C:$C, $H391, NewEmisData!$D:$D, AW$2))</f>
        <v>5.5949175401502099E-2</v>
      </c>
      <c r="AX391" s="335">
        <v>2.3805319372350052E-2</v>
      </c>
      <c r="AY391" s="335">
        <f>$I391*IF($G391="Pickup", SUMIFS(NewEmisData!E:E, NewEmisData!$A:$A, "Pickup", NewEmisData!$B:$B, $A391, NewEmisData!$C:$C, $H391, NewEmisData!$D:$D, AY$2), SUMIFS(NewEmisData!E:E, NewEmisData!$A:$A, "LDV", NewEmisData!$B:$B, $A391, NewEmisData!$C:$C, $H391, NewEmisData!$D:$D, AY$2))</f>
        <v>7.2571184818618403E-3</v>
      </c>
      <c r="AZ391" s="335">
        <f>$I391*IF($G391="Pickup", SUMIFS(NewEmisData!F:F, NewEmisData!$A:$A, "Pickup", NewEmisData!$B:$B, $A391, NewEmisData!$C:$C, $H391, NewEmisData!$D:$D, AZ$2), SUMIFS(NewEmisData!F:F, NewEmisData!$A:$A, "LDV", NewEmisData!$B:$B, $A391, NewEmisData!$C:$C, $H391, NewEmisData!$D:$D, AZ$2))</f>
        <v>7.2571184818618403E-3</v>
      </c>
      <c r="BA391" s="335">
        <f>$I391*IF($G391="Pickup", SUMIFS(NewEmisData!G:G, NewEmisData!$A:$A, "Pickup", NewEmisData!$B:$B, $A391, NewEmisData!$C:$C, $H391, NewEmisData!$D:$D, BA$2), SUMIFS(NewEmisData!G:G, NewEmisData!$A:$A, "LDV", NewEmisData!$B:$B, $A391, NewEmisData!$C:$C, $H391, NewEmisData!$D:$D, BA$2))</f>
        <v>7.2571114316428102E-3</v>
      </c>
      <c r="BB391" s="335">
        <f>$I391*IF($G391="Pickup", SUMIFS(NewEmisData!H:H, NewEmisData!$A:$A, "Pickup", NewEmisData!$B:$B, $A391, NewEmisData!$C:$C, $H391, NewEmisData!$D:$D, BB$2), SUMIFS(NewEmisData!H:H, NewEmisData!$A:$A, "LDV", NewEmisData!$B:$B, $A391, NewEmisData!$C:$C, $H391, NewEmisData!$D:$D, BB$2))</f>
        <v>7.2571137654529501E-3</v>
      </c>
      <c r="BC391" s="335">
        <f>$I391*IF($G391="Pickup", SUMIFS(NewEmisData!I:I, NewEmisData!$A:$A, "Pickup", NewEmisData!$B:$B, $A391, NewEmisData!$C:$C, $H391, NewEmisData!$D:$D, BC$2), SUMIFS(NewEmisData!I:I, NewEmisData!$A:$A, "LDV", NewEmisData!$B:$B, $A391, NewEmisData!$C:$C, $H391, NewEmisData!$D:$D, BC$2))</f>
        <v>7.2571068307629499E-3</v>
      </c>
      <c r="BD391" s="335">
        <f>$I391*IF($G391="Pickup", SUMIFS(NewEmisData!J:J, NewEmisData!$A:$A, "Pickup", NewEmisData!$B:$B, $A391, NewEmisData!$C:$C, $H391, NewEmisData!$D:$D, BD$2), SUMIFS(NewEmisData!J:J, NewEmisData!$A:$A, "LDV", NewEmisData!$B:$B, $A391, NewEmisData!$C:$C, $H391, NewEmisData!$D:$D, BD$2))</f>
        <v>7.2570974674633498E-3</v>
      </c>
      <c r="BE391" s="335">
        <f>$I391*IF($G391="Pickup", SUMIFS(NewEmisData!K:K, NewEmisData!$A:$A, "Pickup", NewEmisData!$B:$B, $A391, NewEmisData!$C:$C, $H391, NewEmisData!$D:$D, BE$2), SUMIFS(NewEmisData!K:K, NewEmisData!$A:$A, "LDV", NewEmisData!$B:$B, $A391, NewEmisData!$C:$C, $H391, NewEmisData!$D:$D, BE$2))</f>
        <v>7.25710679204878E-3</v>
      </c>
      <c r="BF391" s="335">
        <f>$I391*IF($G391="Pickup", SUMIFS(NewEmisData!L:L, NewEmisData!$A:$A, "Pickup", NewEmisData!$B:$B, $A391, NewEmisData!$C:$C, $H391, NewEmisData!$D:$D, BF$2), SUMIFS(NewEmisData!L:L, NewEmisData!$A:$A, "LDV", NewEmisData!$B:$B, $A391, NewEmisData!$C:$C, $H391, NewEmisData!$D:$D, BF$2))</f>
        <v>7.2571142164254898E-3</v>
      </c>
      <c r="BG391" s="335">
        <f>$I391*IF($G391="Pickup", SUMIFS(NewEmisData!M:M, NewEmisData!$A:$A, "Pickup", NewEmisData!$B:$B, $A391, NewEmisData!$C:$C, $H391, NewEmisData!$D:$D, BG$2), SUMIFS(NewEmisData!M:M, NewEmisData!$A:$A, "LDV", NewEmisData!$B:$B, $A391, NewEmisData!$C:$C, $H391, NewEmisData!$D:$D, BG$2))</f>
        <v>7.2571142164254898E-3</v>
      </c>
      <c r="BH391" s="335">
        <v>1.6506531515565108E-3</v>
      </c>
      <c r="BI391" s="335">
        <f>$I391*IF($G391="Pickup", SUMIFS(NewEmisData!E:E, NewEmisData!$A:$A, "Pickup", NewEmisData!$B:$B, $A391, NewEmisData!$C:$C, $H391, NewEmisData!$D:$D, BI$2), SUMIFS(NewEmisData!E:E, NewEmisData!$A:$A, "LDV", NewEmisData!$B:$B, $A391, NewEmisData!$C:$C, $H391, NewEmisData!$D:$D, BI$2))</f>
        <v>0</v>
      </c>
      <c r="BJ391" s="335">
        <f>$I391*IF($G391="Pickup", SUMIFS(NewEmisData!F:F, NewEmisData!$A:$A, "Pickup", NewEmisData!$B:$B, $A391, NewEmisData!$C:$C, $H391, NewEmisData!$D:$D, BJ$2), SUMIFS(NewEmisData!F:F, NewEmisData!$A:$A, "LDV", NewEmisData!$B:$B, $A391, NewEmisData!$C:$C, $H391, NewEmisData!$D:$D, BJ$2))</f>
        <v>0</v>
      </c>
      <c r="BK391" s="335">
        <f>$I391*IF($G391="Pickup", SUMIFS(NewEmisData!G:G, NewEmisData!$A:$A, "Pickup", NewEmisData!$B:$B, $A391, NewEmisData!$C:$C, $H391, NewEmisData!$D:$D, BK$2), SUMIFS(NewEmisData!G:G, NewEmisData!$A:$A, "LDV", NewEmisData!$B:$B, $A391, NewEmisData!$C:$C, $H391, NewEmisData!$D:$D, BK$2))</f>
        <v>0</v>
      </c>
      <c r="BL391" s="335">
        <f>$I391*IF($G391="Pickup", SUMIFS(NewEmisData!H:H, NewEmisData!$A:$A, "Pickup", NewEmisData!$B:$B, $A391, NewEmisData!$C:$C, $H391, NewEmisData!$D:$D, BL$2), SUMIFS(NewEmisData!H:H, NewEmisData!$A:$A, "LDV", NewEmisData!$B:$B, $A391, NewEmisData!$C:$C, $H391, NewEmisData!$D:$D, BL$2))</f>
        <v>0</v>
      </c>
      <c r="BM391" s="335">
        <f>$I391*IF($G391="Pickup", SUMIFS(NewEmisData!I:I, NewEmisData!$A:$A, "Pickup", NewEmisData!$B:$B, $A391, NewEmisData!$C:$C, $H391, NewEmisData!$D:$D, BM$2), SUMIFS(NewEmisData!I:I, NewEmisData!$A:$A, "LDV", NewEmisData!$B:$B, $A391, NewEmisData!$C:$C, $H391, NewEmisData!$D:$D, BM$2))</f>
        <v>0</v>
      </c>
      <c r="BN391" s="335">
        <f>$I391*IF($G391="Pickup", SUMIFS(NewEmisData!J:J, NewEmisData!$A:$A, "Pickup", NewEmisData!$B:$B, $A391, NewEmisData!$C:$C, $H391, NewEmisData!$D:$D, BN$2), SUMIFS(NewEmisData!J:J, NewEmisData!$A:$A, "LDV", NewEmisData!$B:$B, $A391, NewEmisData!$C:$C, $H391, NewEmisData!$D:$D, BN$2))</f>
        <v>0</v>
      </c>
      <c r="BO391" s="335">
        <f>$I391*IF($G391="Pickup", SUMIFS(NewEmisData!K:K, NewEmisData!$A:$A, "Pickup", NewEmisData!$B:$B, $A391, NewEmisData!$C:$C, $H391, NewEmisData!$D:$D, BO$2), SUMIFS(NewEmisData!K:K, NewEmisData!$A:$A, "LDV", NewEmisData!$B:$B, $A391, NewEmisData!$C:$C, $H391, NewEmisData!$D:$D, BO$2))</f>
        <v>0</v>
      </c>
      <c r="BP391" s="335">
        <f>$I391*IF($G391="Pickup", SUMIFS(NewEmisData!L:L, NewEmisData!$A:$A, "Pickup", NewEmisData!$B:$B, $A391, NewEmisData!$C:$C, $H391, NewEmisData!$D:$D, BP$2), SUMIFS(NewEmisData!L:L, NewEmisData!$A:$A, "LDV", NewEmisData!$B:$B, $A391, NewEmisData!$C:$C, $H391, NewEmisData!$D:$D, BP$2))</f>
        <v>0</v>
      </c>
      <c r="BQ391" s="335">
        <f>$I391*IF($G391="Pickup", SUMIFS(NewEmisData!M:M, NewEmisData!$A:$A, "Pickup", NewEmisData!$B:$B, $A391, NewEmisData!$C:$C, $H391, NewEmisData!$D:$D, BQ$2), SUMIFS(NewEmisData!M:M, NewEmisData!$A:$A, "LDV", NewEmisData!$B:$B, $A391, NewEmisData!$C:$C, $H391, NewEmisData!$D:$D, BQ$2))</f>
        <v>0</v>
      </c>
      <c r="BR391" s="335">
        <v>0</v>
      </c>
      <c r="BS391" s="335">
        <f>$I391*IF($G391="Pickup", SUMIFS(NewEmisData!E:E, NewEmisData!$A:$A, "Pickup", NewEmisData!$B:$B, $A391, NewEmisData!$C:$C, $H391, NewEmisData!$D:$D, BS$2), SUMIFS(NewEmisData!E:E, NewEmisData!$A:$A, "LDV", NewEmisData!$B:$B, $A391, NewEmisData!$C:$C, $H391, NewEmisData!$D:$D, BS$2))</f>
        <v>0</v>
      </c>
      <c r="BT391" s="335">
        <f>$I391*IF($G391="Pickup", SUMIFS(NewEmisData!F:F, NewEmisData!$A:$A, "Pickup", NewEmisData!$B:$B, $A391, NewEmisData!$C:$C, $H391, NewEmisData!$D:$D, BT$2), SUMIFS(NewEmisData!F:F, NewEmisData!$A:$A, "LDV", NewEmisData!$B:$B, $A391, NewEmisData!$C:$C, $H391, NewEmisData!$D:$D, BT$2))</f>
        <v>0</v>
      </c>
      <c r="BU391" s="335">
        <f>$I391*IF($G391="Pickup", SUMIFS(NewEmisData!G:G, NewEmisData!$A:$A, "Pickup", NewEmisData!$B:$B, $A391, NewEmisData!$C:$C, $H391, NewEmisData!$D:$D, BU$2), SUMIFS(NewEmisData!G:G, NewEmisData!$A:$A, "LDV", NewEmisData!$B:$B, $A391, NewEmisData!$C:$C, $H391, NewEmisData!$D:$D, BU$2))</f>
        <v>0</v>
      </c>
      <c r="BV391" s="335">
        <f>$I391*IF($G391="Pickup", SUMIFS(NewEmisData!H:H, NewEmisData!$A:$A, "Pickup", NewEmisData!$B:$B, $A391, NewEmisData!$C:$C, $H391, NewEmisData!$D:$D, BV$2), SUMIFS(NewEmisData!H:H, NewEmisData!$A:$A, "LDV", NewEmisData!$B:$B, $A391, NewEmisData!$C:$C, $H391, NewEmisData!$D:$D, BV$2))</f>
        <v>0</v>
      </c>
      <c r="BW391" s="335">
        <f>$I391*IF($G391="Pickup", SUMIFS(NewEmisData!I:I, NewEmisData!$A:$A, "Pickup", NewEmisData!$B:$B, $A391, NewEmisData!$C:$C, $H391, NewEmisData!$D:$D, BW$2), SUMIFS(NewEmisData!I:I, NewEmisData!$A:$A, "LDV", NewEmisData!$B:$B, $A391, NewEmisData!$C:$C, $H391, NewEmisData!$D:$D, BW$2))</f>
        <v>0</v>
      </c>
      <c r="BX391" s="335">
        <f>$I391*IF($G391="Pickup", SUMIFS(NewEmisData!J:J, NewEmisData!$A:$A, "Pickup", NewEmisData!$B:$B, $A391, NewEmisData!$C:$C, $H391, NewEmisData!$D:$D, BX$2), SUMIFS(NewEmisData!J:J, NewEmisData!$A:$A, "LDV", NewEmisData!$B:$B, $A391, NewEmisData!$C:$C, $H391, NewEmisData!$D:$D, BX$2))</f>
        <v>0</v>
      </c>
      <c r="BY391" s="335">
        <f>$I391*IF($G391="Pickup", SUMIFS(NewEmisData!K:K, NewEmisData!$A:$A, "Pickup", NewEmisData!$B:$B, $A391, NewEmisData!$C:$C, $H391, NewEmisData!$D:$D, BY$2), SUMIFS(NewEmisData!K:K, NewEmisData!$A:$A, "LDV", NewEmisData!$B:$B, $A391, NewEmisData!$C:$C, $H391, NewEmisData!$D:$D, BY$2))</f>
        <v>0</v>
      </c>
      <c r="BZ391" s="335">
        <f>$I391*IF($G391="Pickup", SUMIFS(NewEmisData!L:L, NewEmisData!$A:$A, "Pickup", NewEmisData!$B:$B, $A391, NewEmisData!$C:$C, $H391, NewEmisData!$D:$D, BZ$2), SUMIFS(NewEmisData!L:L, NewEmisData!$A:$A, "LDV", NewEmisData!$B:$B, $A391, NewEmisData!$C:$C, $H391, NewEmisData!$D:$D, BZ$2))</f>
        <v>0</v>
      </c>
      <c r="CA391" s="335">
        <f>$I391*IF($G391="Pickup", SUMIFS(NewEmisData!M:M, NewEmisData!$A:$A, "Pickup", NewEmisData!$B:$B, $A391, NewEmisData!$C:$C, $H391, NewEmisData!$D:$D, CA$2), SUMIFS(NewEmisData!M:M, NewEmisData!$A:$A, "LDV", NewEmisData!$B:$B, $A391, NewEmisData!$C:$C, $H391, NewEmisData!$D:$D, CA$2))</f>
        <v>0</v>
      </c>
      <c r="CB391" s="335">
        <v>0</v>
      </c>
      <c r="CC391" s="335">
        <f>$I391*IF($G391="Pickup", SUMIFS(NewEmisData!E:E, NewEmisData!$A:$A, "Pickup", NewEmisData!$B:$B, $A391, NewEmisData!$C:$C, $H391, NewEmisData!$D:$D, CC$2), SUMIFS(NewEmisData!E:E, NewEmisData!$A:$A, "LDV", NewEmisData!$B:$B, $A391, NewEmisData!$C:$C, $H391, NewEmisData!$D:$D, CC$2))</f>
        <v>0</v>
      </c>
      <c r="CD391" s="335">
        <f>$I391*IF($G391="Pickup", SUMIFS(NewEmisData!F:F, NewEmisData!$A:$A, "Pickup", NewEmisData!$B:$B, $A391, NewEmisData!$C:$C, $H391, NewEmisData!$D:$D, CD$2), SUMIFS(NewEmisData!F:F, NewEmisData!$A:$A, "LDV", NewEmisData!$B:$B, $A391, NewEmisData!$C:$C, $H391, NewEmisData!$D:$D, CD$2))</f>
        <v>0</v>
      </c>
      <c r="CE391" s="335">
        <f>$I391*IF($G391="Pickup", SUMIFS(NewEmisData!G:G, NewEmisData!$A:$A, "Pickup", NewEmisData!$B:$B, $A391, NewEmisData!$C:$C, $H391, NewEmisData!$D:$D, CE$2), SUMIFS(NewEmisData!G:G, NewEmisData!$A:$A, "LDV", NewEmisData!$B:$B, $A391, NewEmisData!$C:$C, $H391, NewEmisData!$D:$D, CE$2))</f>
        <v>0</v>
      </c>
      <c r="CF391" s="335">
        <f>$I391*IF($G391="Pickup", SUMIFS(NewEmisData!H:H, NewEmisData!$A:$A, "Pickup", NewEmisData!$B:$B, $A391, NewEmisData!$C:$C, $H391, NewEmisData!$D:$D, CF$2), SUMIFS(NewEmisData!H:H, NewEmisData!$A:$A, "LDV", NewEmisData!$B:$B, $A391, NewEmisData!$C:$C, $H391, NewEmisData!$D:$D, CF$2))</f>
        <v>0</v>
      </c>
      <c r="CG391" s="335">
        <f>$I391*IF($G391="Pickup", SUMIFS(NewEmisData!I:I, NewEmisData!$A:$A, "Pickup", NewEmisData!$B:$B, $A391, NewEmisData!$C:$C, $H391, NewEmisData!$D:$D, CG$2), SUMIFS(NewEmisData!I:I, NewEmisData!$A:$A, "LDV", NewEmisData!$B:$B, $A391, NewEmisData!$C:$C, $H391, NewEmisData!$D:$D, CG$2))</f>
        <v>0</v>
      </c>
      <c r="CH391" s="335">
        <f>$I391*IF($G391="Pickup", SUMIFS(NewEmisData!J:J, NewEmisData!$A:$A, "Pickup", NewEmisData!$B:$B, $A391, NewEmisData!$C:$C, $H391, NewEmisData!$D:$D, CH$2), SUMIFS(NewEmisData!J:J, NewEmisData!$A:$A, "LDV", NewEmisData!$B:$B, $A391, NewEmisData!$C:$C, $H391, NewEmisData!$D:$D, CH$2))</f>
        <v>0</v>
      </c>
      <c r="CI391" s="335">
        <f>$I391*IF($G391="Pickup", SUMIFS(NewEmisData!K:K, NewEmisData!$A:$A, "Pickup", NewEmisData!$B:$B, $A391, NewEmisData!$C:$C, $H391, NewEmisData!$D:$D, CI$2), SUMIFS(NewEmisData!K:K, NewEmisData!$A:$A, "LDV", NewEmisData!$B:$B, $A391, NewEmisData!$C:$C, $H391, NewEmisData!$D:$D, CI$2))</f>
        <v>0</v>
      </c>
      <c r="CJ391" s="335">
        <f>$I391*IF($G391="Pickup", SUMIFS(NewEmisData!L:L, NewEmisData!$A:$A, "Pickup", NewEmisData!$B:$B, $A391, NewEmisData!$C:$C, $H391, NewEmisData!$D:$D, CJ$2), SUMIFS(NewEmisData!L:L, NewEmisData!$A:$A, "LDV", NewEmisData!$B:$B, $A391, NewEmisData!$C:$C, $H391, NewEmisData!$D:$D, CJ$2))</f>
        <v>0</v>
      </c>
      <c r="CK391" s="335">
        <f>$I391*IF($G391="Pickup", SUMIFS(NewEmisData!M:M, NewEmisData!$A:$A, "Pickup", NewEmisData!$B:$B, $A391, NewEmisData!$C:$C, $H391, NewEmisData!$D:$D, CK$2), SUMIFS(NewEmisData!M:M, NewEmisData!$A:$A, "LDV", NewEmisData!$B:$B, $A391, NewEmisData!$C:$C, $H391, NewEmisData!$D:$D, CK$2))</f>
        <v>0</v>
      </c>
      <c r="CL391" s="335">
        <v>0</v>
      </c>
      <c r="CM391" s="335">
        <f>$I391*IF($G391="Pickup", SUMIFS(NewEmisData!E:E, NewEmisData!$A:$A, "Pickup", NewEmisData!$B:$B, $A391, NewEmisData!$C:$C, $H391, NewEmisData!$D:$D, CM$2), SUMIFS(NewEmisData!E:E, NewEmisData!$A:$A, "LDV", NewEmisData!$B:$B, $A391, NewEmisData!$C:$C, $H391, NewEmisData!$D:$D, CM$2))</f>
        <v>0</v>
      </c>
      <c r="CN391" s="335">
        <f>$I391*IF($G391="Pickup", SUMIFS(NewEmisData!F:F, NewEmisData!$A:$A, "Pickup", NewEmisData!$B:$B, $A391, NewEmisData!$C:$C, $H391, NewEmisData!$D:$D, CN$2), SUMIFS(NewEmisData!F:F, NewEmisData!$A:$A, "LDV", NewEmisData!$B:$B, $A391, NewEmisData!$C:$C, $H391, NewEmisData!$D:$D, CN$2))</f>
        <v>0</v>
      </c>
      <c r="CO391" s="335">
        <f>$I391*IF($G391="Pickup", SUMIFS(NewEmisData!G:G, NewEmisData!$A:$A, "Pickup", NewEmisData!$B:$B, $A391, NewEmisData!$C:$C, $H391, NewEmisData!$D:$D, CO$2), SUMIFS(NewEmisData!G:G, NewEmisData!$A:$A, "LDV", NewEmisData!$B:$B, $A391, NewEmisData!$C:$C, $H391, NewEmisData!$D:$D, CO$2))</f>
        <v>0</v>
      </c>
      <c r="CP391" s="335">
        <f>$I391*IF($G391="Pickup", SUMIFS(NewEmisData!H:H, NewEmisData!$A:$A, "Pickup", NewEmisData!$B:$B, $A391, NewEmisData!$C:$C, $H391, NewEmisData!$D:$D, CP$2), SUMIFS(NewEmisData!H:H, NewEmisData!$A:$A, "LDV", NewEmisData!$B:$B, $A391, NewEmisData!$C:$C, $H391, NewEmisData!$D:$D, CP$2))</f>
        <v>0</v>
      </c>
      <c r="CQ391" s="335">
        <f>$I391*IF($G391="Pickup", SUMIFS(NewEmisData!I:I, NewEmisData!$A:$A, "Pickup", NewEmisData!$B:$B, $A391, NewEmisData!$C:$C, $H391, NewEmisData!$D:$D, CQ$2), SUMIFS(NewEmisData!I:I, NewEmisData!$A:$A, "LDV", NewEmisData!$B:$B, $A391, NewEmisData!$C:$C, $H391, NewEmisData!$D:$D, CQ$2))</f>
        <v>0</v>
      </c>
      <c r="CR391" s="335">
        <f>$I391*IF($G391="Pickup", SUMIFS(NewEmisData!J:J, NewEmisData!$A:$A, "Pickup", NewEmisData!$B:$B, $A391, NewEmisData!$C:$C, $H391, NewEmisData!$D:$D, CR$2), SUMIFS(NewEmisData!J:J, NewEmisData!$A:$A, "LDV", NewEmisData!$B:$B, $A391, NewEmisData!$C:$C, $H391, NewEmisData!$D:$D, CR$2))</f>
        <v>0</v>
      </c>
      <c r="CS391" s="335">
        <f>$I391*IF($G391="Pickup", SUMIFS(NewEmisData!K:K, NewEmisData!$A:$A, "Pickup", NewEmisData!$B:$B, $A391, NewEmisData!$C:$C, $H391, NewEmisData!$D:$D, CS$2), SUMIFS(NewEmisData!K:K, NewEmisData!$A:$A, "LDV", NewEmisData!$B:$B, $A391, NewEmisData!$C:$C, $H391, NewEmisData!$D:$D, CS$2))</f>
        <v>0</v>
      </c>
      <c r="CT391" s="335">
        <f>$I391*IF($G391="Pickup", SUMIFS(NewEmisData!L:L, NewEmisData!$A:$A, "Pickup", NewEmisData!$B:$B, $A391, NewEmisData!$C:$C, $H391, NewEmisData!$D:$D, CT$2), SUMIFS(NewEmisData!L:L, NewEmisData!$A:$A, "LDV", NewEmisData!$B:$B, $A391, NewEmisData!$C:$C, $H391, NewEmisData!$D:$D, CT$2))</f>
        <v>0</v>
      </c>
      <c r="CU391" s="335">
        <f>$I391*IF($G391="Pickup", SUMIFS(NewEmisData!M:M, NewEmisData!$A:$A, "Pickup", NewEmisData!$B:$B, $A391, NewEmisData!$C:$C, $H391, NewEmisData!$D:$D, CU$2), SUMIFS(NewEmisData!M:M, NewEmisData!$A:$A, "LDV", NewEmisData!$B:$B, $A391, NewEmisData!$C:$C, $H391, NewEmisData!$D:$D, CU$2))</f>
        <v>0</v>
      </c>
      <c r="CV391" s="335">
        <v>0</v>
      </c>
      <c r="CW391" s="335">
        <v>0</v>
      </c>
      <c r="CX391" s="335">
        <v>0</v>
      </c>
      <c r="CY391" s="335">
        <v>0</v>
      </c>
      <c r="CZ391" s="335">
        <v>0</v>
      </c>
      <c r="DA391" s="335">
        <v>0</v>
      </c>
      <c r="DB391" s="335">
        <v>0</v>
      </c>
      <c r="DC391" s="335">
        <v>0</v>
      </c>
      <c r="DD391" s="335">
        <v>0</v>
      </c>
      <c r="DE391" s="335">
        <v>0</v>
      </c>
      <c r="DF391" s="335">
        <v>0</v>
      </c>
      <c r="DG391" s="335">
        <f>$I391*IF($G391="Pickup", SUMIFS(NewEmisData!E:E, NewEmisData!$A:$A, "Pickup", NewEmisData!$B:$B, $A391, NewEmisData!$C:$C, $H391, NewEmisData!$D:$D, DG$2), SUMIFS(NewEmisData!E:E, NewEmisData!$A:$A, "LDV", NewEmisData!$B:$B, $A391, NewEmisData!$C:$C, $H391, NewEmisData!$D:$D, DG$2))</f>
        <v>0</v>
      </c>
      <c r="DH391" s="335">
        <f>$I391*IF($G391="Pickup", SUMIFS(NewEmisData!F:F, NewEmisData!$A:$A, "Pickup", NewEmisData!$B:$B, $A391, NewEmisData!$C:$C, $H391, NewEmisData!$D:$D, DH$2), SUMIFS(NewEmisData!F:F, NewEmisData!$A:$A, "LDV", NewEmisData!$B:$B, $A391, NewEmisData!$C:$C, $H391, NewEmisData!$D:$D, DH$2))</f>
        <v>0</v>
      </c>
      <c r="DI391" s="335">
        <f>$I391*IF($G391="Pickup", SUMIFS(NewEmisData!G:G, NewEmisData!$A:$A, "Pickup", NewEmisData!$B:$B, $A391, NewEmisData!$C:$C, $H391, NewEmisData!$D:$D, DI$2), SUMIFS(NewEmisData!G:G, NewEmisData!$A:$A, "LDV", NewEmisData!$B:$B, $A391, NewEmisData!$C:$C, $H391, NewEmisData!$D:$D, DI$2))</f>
        <v>0</v>
      </c>
      <c r="DJ391" s="335">
        <f>$I391*IF($G391="Pickup", SUMIFS(NewEmisData!H:H, NewEmisData!$A:$A, "Pickup", NewEmisData!$B:$B, $A391, NewEmisData!$C:$C, $H391, NewEmisData!$D:$D, DJ$2), SUMIFS(NewEmisData!H:H, NewEmisData!$A:$A, "LDV", NewEmisData!$B:$B, $A391, NewEmisData!$C:$C, $H391, NewEmisData!$D:$D, DJ$2))</f>
        <v>0</v>
      </c>
      <c r="DK391" s="335">
        <f>$I391*IF($G391="Pickup", SUMIFS(NewEmisData!I:I, NewEmisData!$A:$A, "Pickup", NewEmisData!$B:$B, $A391, NewEmisData!$C:$C, $H391, NewEmisData!$D:$D, DK$2), SUMIFS(NewEmisData!I:I, NewEmisData!$A:$A, "LDV", NewEmisData!$B:$B, $A391, NewEmisData!$C:$C, $H391, NewEmisData!$D:$D, DK$2))</f>
        <v>0</v>
      </c>
      <c r="DL391" s="335">
        <f>$I391*IF($G391="Pickup", SUMIFS(NewEmisData!J:J, NewEmisData!$A:$A, "Pickup", NewEmisData!$B:$B, $A391, NewEmisData!$C:$C, $H391, NewEmisData!$D:$D, DL$2), SUMIFS(NewEmisData!J:J, NewEmisData!$A:$A, "LDV", NewEmisData!$B:$B, $A391, NewEmisData!$C:$C, $H391, NewEmisData!$D:$D, DL$2))</f>
        <v>0</v>
      </c>
      <c r="DM391" s="335">
        <f>$I391*IF($G391="Pickup", SUMIFS(NewEmisData!K:K, NewEmisData!$A:$A, "Pickup", NewEmisData!$B:$B, $A391, NewEmisData!$C:$C, $H391, NewEmisData!$D:$D, DM$2), SUMIFS(NewEmisData!K:K, NewEmisData!$A:$A, "LDV", NewEmisData!$B:$B, $A391, NewEmisData!$C:$C, $H391, NewEmisData!$D:$D, DM$2))</f>
        <v>0</v>
      </c>
      <c r="DN391" s="335">
        <f>$I391*IF($G391="Pickup", SUMIFS(NewEmisData!L:L, NewEmisData!$A:$A, "Pickup", NewEmisData!$B:$B, $A391, NewEmisData!$C:$C, $H391, NewEmisData!$D:$D, DN$2), SUMIFS(NewEmisData!L:L, NewEmisData!$A:$A, "LDV", NewEmisData!$B:$B, $A391, NewEmisData!$C:$C, $H391, NewEmisData!$D:$D, DN$2))</f>
        <v>0</v>
      </c>
      <c r="DO391" s="335">
        <f>$I391*IF($G391="Pickup", SUMIFS(NewEmisData!M:M, NewEmisData!$A:$A, "Pickup", NewEmisData!$B:$B, $A391, NewEmisData!$C:$C, $H391, NewEmisData!$D:$D, DO$2), SUMIFS(NewEmisData!M:M, NewEmisData!$A:$A, "LDV", NewEmisData!$B:$B, $A391, NewEmisData!$C:$C, $H391, NewEmisData!$D:$D, DO$2))</f>
        <v>0</v>
      </c>
      <c r="DP391" s="335">
        <v>0</v>
      </c>
      <c r="DQ391" s="335">
        <f>$I391*IF($G391="Pickup", SUMIFS(NewEmisData!E:E, NewEmisData!$A:$A, "Pickup", NewEmisData!$B:$B, $A391, NewEmisData!$C:$C, $H391, NewEmisData!$D:$D, DQ$2), SUMIFS(NewEmisData!E:E, NewEmisData!$A:$A, "LDV", NewEmisData!$B:$B, $A391, NewEmisData!$C:$C, $H391, NewEmisData!$D:$D, DQ$2))</f>
        <v>0</v>
      </c>
      <c r="DR391" s="335">
        <f>$I391*IF($G391="Pickup", SUMIFS(NewEmisData!F:F, NewEmisData!$A:$A, "Pickup", NewEmisData!$B:$B, $A391, NewEmisData!$C:$C, $H391, NewEmisData!$D:$D, DR$2), SUMIFS(NewEmisData!F:F, NewEmisData!$A:$A, "LDV", NewEmisData!$B:$B, $A391, NewEmisData!$C:$C, $H391, NewEmisData!$D:$D, DR$2))</f>
        <v>0</v>
      </c>
      <c r="DS391" s="335">
        <f>$I391*IF($G391="Pickup", SUMIFS(NewEmisData!G:G, NewEmisData!$A:$A, "Pickup", NewEmisData!$B:$B, $A391, NewEmisData!$C:$C, $H391, NewEmisData!$D:$D, DS$2), SUMIFS(NewEmisData!G:G, NewEmisData!$A:$A, "LDV", NewEmisData!$B:$B, $A391, NewEmisData!$C:$C, $H391, NewEmisData!$D:$D, DS$2))</f>
        <v>0</v>
      </c>
      <c r="DT391" s="335">
        <f>$I391*IF($G391="Pickup", SUMIFS(NewEmisData!H:H, NewEmisData!$A:$A, "Pickup", NewEmisData!$B:$B, $A391, NewEmisData!$C:$C, $H391, NewEmisData!$D:$D, DT$2), SUMIFS(NewEmisData!H:H, NewEmisData!$A:$A, "LDV", NewEmisData!$B:$B, $A391, NewEmisData!$C:$C, $H391, NewEmisData!$D:$D, DT$2))</f>
        <v>0</v>
      </c>
      <c r="DU391" s="335">
        <f>$I391*IF($G391="Pickup", SUMIFS(NewEmisData!I:I, NewEmisData!$A:$A, "Pickup", NewEmisData!$B:$B, $A391, NewEmisData!$C:$C, $H391, NewEmisData!$D:$D, DU$2), SUMIFS(NewEmisData!I:I, NewEmisData!$A:$A, "LDV", NewEmisData!$B:$B, $A391, NewEmisData!$C:$C, $H391, NewEmisData!$D:$D, DU$2))</f>
        <v>0</v>
      </c>
      <c r="DV391" s="335">
        <f>$I391*IF($G391="Pickup", SUMIFS(NewEmisData!J:J, NewEmisData!$A:$A, "Pickup", NewEmisData!$B:$B, $A391, NewEmisData!$C:$C, $H391, NewEmisData!$D:$D, DV$2), SUMIFS(NewEmisData!J:J, NewEmisData!$A:$A, "LDV", NewEmisData!$B:$B, $A391, NewEmisData!$C:$C, $H391, NewEmisData!$D:$D, DV$2))</f>
        <v>0</v>
      </c>
      <c r="DW391" s="335">
        <f>$I391*IF($G391="Pickup", SUMIFS(NewEmisData!K:K, NewEmisData!$A:$A, "Pickup", NewEmisData!$B:$B, $A391, NewEmisData!$C:$C, $H391, NewEmisData!$D:$D, DW$2), SUMIFS(NewEmisData!K:K, NewEmisData!$A:$A, "LDV", NewEmisData!$B:$B, $A391, NewEmisData!$C:$C, $H391, NewEmisData!$D:$D, DW$2))</f>
        <v>0</v>
      </c>
      <c r="DX391" s="335">
        <f>$I391*IF($G391="Pickup", SUMIFS(NewEmisData!L:L, NewEmisData!$A:$A, "Pickup", NewEmisData!$B:$B, $A391, NewEmisData!$C:$C, $H391, NewEmisData!$D:$D, DX$2), SUMIFS(NewEmisData!L:L, NewEmisData!$A:$A, "LDV", NewEmisData!$B:$B, $A391, NewEmisData!$C:$C, $H391, NewEmisData!$D:$D, DX$2))</f>
        <v>0</v>
      </c>
      <c r="DY391" s="335">
        <f>$I391*IF($G391="Pickup", SUMIFS(NewEmisData!M:M, NewEmisData!$A:$A, "Pickup", NewEmisData!$B:$B, $A391, NewEmisData!$C:$C, $H391, NewEmisData!$D:$D, DY$2), SUMIFS(NewEmisData!M:M, NewEmisData!$A:$A, "LDV", NewEmisData!$B:$B, $A391, NewEmisData!$C:$C, $H391, NewEmisData!$D:$D, DY$2))</f>
        <v>0</v>
      </c>
      <c r="DZ391" s="335">
        <v>0</v>
      </c>
      <c r="EA391" s="335">
        <f t="shared" si="658"/>
        <v>0</v>
      </c>
      <c r="EB391" s="335">
        <f t="shared" si="659"/>
        <v>0</v>
      </c>
      <c r="EC391" s="335">
        <f t="shared" si="660"/>
        <v>0</v>
      </c>
      <c r="ED391" s="335">
        <f t="shared" si="661"/>
        <v>0</v>
      </c>
      <c r="EE391" s="335">
        <f t="shared" si="662"/>
        <v>0</v>
      </c>
      <c r="EF391" s="335">
        <f t="shared" si="663"/>
        <v>0</v>
      </c>
      <c r="EG391" s="335">
        <f t="shared" si="664"/>
        <v>0</v>
      </c>
      <c r="EH391" s="335">
        <f t="shared" si="665"/>
        <v>0</v>
      </c>
      <c r="EI391" s="335">
        <f t="shared" si="666"/>
        <v>0</v>
      </c>
      <c r="EJ391" s="335">
        <f t="shared" si="667"/>
        <v>0</v>
      </c>
      <c r="EK391" s="335">
        <f t="shared" si="668"/>
        <v>0</v>
      </c>
      <c r="EL391" s="335">
        <f t="shared" si="669"/>
        <v>0</v>
      </c>
      <c r="EM391" s="335">
        <f t="shared" si="670"/>
        <v>0</v>
      </c>
      <c r="EN391" s="335">
        <f t="shared" si="671"/>
        <v>0</v>
      </c>
      <c r="EO391" s="335">
        <f t="shared" si="672"/>
        <v>0</v>
      </c>
      <c r="EP391" s="335">
        <f t="shared" si="673"/>
        <v>0</v>
      </c>
      <c r="EQ391" s="335">
        <f t="shared" si="674"/>
        <v>0</v>
      </c>
      <c r="ER391" s="335">
        <f t="shared" si="675"/>
        <v>0</v>
      </c>
      <c r="ES391" s="335">
        <f t="shared" si="676"/>
        <v>0</v>
      </c>
      <c r="ET391" s="335">
        <f t="shared" si="677"/>
        <v>0</v>
      </c>
      <c r="EU391" s="335">
        <f t="shared" si="678"/>
        <v>0</v>
      </c>
      <c r="EV391" s="335">
        <f t="shared" si="679"/>
        <v>0</v>
      </c>
      <c r="EW391" s="335">
        <f t="shared" si="680"/>
        <v>0</v>
      </c>
      <c r="EX391" s="335">
        <f t="shared" si="681"/>
        <v>0</v>
      </c>
      <c r="EY391" s="335">
        <f t="shared" si="682"/>
        <v>0</v>
      </c>
      <c r="EZ391" s="335">
        <f t="shared" si="683"/>
        <v>0</v>
      </c>
      <c r="FA391" s="335">
        <f t="shared" si="684"/>
        <v>0</v>
      </c>
      <c r="FB391" s="335">
        <f t="shared" si="685"/>
        <v>0</v>
      </c>
      <c r="FC391" s="335">
        <f t="shared" si="686"/>
        <v>0</v>
      </c>
      <c r="FD391" s="335">
        <f t="shared" si="687"/>
        <v>0</v>
      </c>
      <c r="FE391" s="335">
        <f t="shared" si="688"/>
        <v>5.5949189126931899E-2</v>
      </c>
      <c r="FF391" s="335">
        <f t="shared" si="689"/>
        <v>5.5949189126931899E-2</v>
      </c>
      <c r="FG391" s="335">
        <f t="shared" si="690"/>
        <v>5.5949131442004002E-2</v>
      </c>
      <c r="FH391" s="335">
        <f t="shared" si="691"/>
        <v>5.5949145320737102E-2</v>
      </c>
      <c r="FI391" s="335">
        <f t="shared" si="692"/>
        <v>5.5949118174518898E-2</v>
      </c>
      <c r="FJ391" s="335">
        <f t="shared" si="693"/>
        <v>5.5949046541697099E-2</v>
      </c>
      <c r="FK391" s="335">
        <f t="shared" si="694"/>
        <v>5.5949120890101497E-2</v>
      </c>
      <c r="FL391" s="335">
        <f t="shared" si="695"/>
        <v>5.5949175401502099E-2</v>
      </c>
      <c r="FM391" s="335">
        <f t="shared" si="696"/>
        <v>5.5949175401502099E-2</v>
      </c>
      <c r="FN391" s="335">
        <f t="shared" si="697"/>
        <v>2.3805319372350052E-2</v>
      </c>
      <c r="FO391" s="335">
        <f t="shared" si="698"/>
        <v>7.2571184818618403E-3</v>
      </c>
      <c r="FP391" s="335">
        <f t="shared" si="699"/>
        <v>7.2571184818618403E-3</v>
      </c>
      <c r="FQ391" s="335">
        <f t="shared" si="700"/>
        <v>7.2571114316428102E-3</v>
      </c>
      <c r="FR391" s="335">
        <f t="shared" si="701"/>
        <v>7.2571137654529501E-3</v>
      </c>
      <c r="FS391" s="335">
        <f t="shared" si="702"/>
        <v>7.2571068307629499E-3</v>
      </c>
      <c r="FT391" s="335">
        <f t="shared" si="703"/>
        <v>7.2570974674633498E-3</v>
      </c>
      <c r="FU391" s="335">
        <f t="shared" si="704"/>
        <v>7.25710679204878E-3</v>
      </c>
      <c r="FV391" s="335">
        <f t="shared" si="705"/>
        <v>7.2571142164254898E-3</v>
      </c>
      <c r="FW391" s="335">
        <f t="shared" si="706"/>
        <v>7.2571142164254898E-3</v>
      </c>
      <c r="FX391" s="335">
        <f t="shared" si="707"/>
        <v>1.6506531515565108E-3</v>
      </c>
    </row>
    <row r="392" spans="1:180" x14ac:dyDescent="0.2">
      <c r="A392" s="305" t="str">
        <f>_xlfn.CONCAT(IF(LEFT(TRIM(A391),1)="*", "*R", "R"), 1+RIGHT(TRIM(A391),1))</f>
        <v>R4</v>
      </c>
      <c r="B392" s="305" t="str">
        <f t="shared" si="739"/>
        <v>TLFELC100</v>
      </c>
      <c r="C392" s="305" t="str">
        <f t="shared" si="740"/>
        <v>Electric fullsize car w/100 mi range</v>
      </c>
      <c r="D392" s="301" t="str">
        <f t="shared" si="741"/>
        <v>bn-vmt, bn-vmt/a</v>
      </c>
      <c r="E392" s="301" t="str">
        <f t="shared" si="742"/>
        <v>TRNELC</v>
      </c>
      <c r="F392" s="301" t="str">
        <f t="shared" si="743"/>
        <v>TL</v>
      </c>
      <c r="G392" s="315" t="s">
        <v>818</v>
      </c>
      <c r="H392" s="315" t="s">
        <v>36</v>
      </c>
      <c r="I392" s="315">
        <v>1</v>
      </c>
      <c r="J392" s="315" t="str">
        <f t="shared" si="708"/>
        <v>Full size car-ELC</v>
      </c>
      <c r="K392" s="335">
        <f>$I392*IF($G392="Pickup", SUMIFS(NewEmisData!E:E, NewEmisData!$A:$A, "Pickup", NewEmisData!$B:$B, $A392, NewEmisData!$C:$C, $H392, NewEmisData!$D:$D, K$2), SUMIFS(NewEmisData!E:E, NewEmisData!$A:$A, "LDV", NewEmisData!$B:$B, $A392, NewEmisData!$C:$C, $H392, NewEmisData!$D:$D, K$2))</f>
        <v>0</v>
      </c>
      <c r="L392" s="335">
        <f>$I392*IF($G392="Pickup", SUMIFS(NewEmisData!F:F, NewEmisData!$A:$A, "Pickup", NewEmisData!$B:$B, $A392, NewEmisData!$C:$C, $H392, NewEmisData!$D:$D, L$2), SUMIFS(NewEmisData!F:F, NewEmisData!$A:$A, "LDV", NewEmisData!$B:$B, $A392, NewEmisData!$C:$C, $H392, NewEmisData!$D:$D, L$2))</f>
        <v>0</v>
      </c>
      <c r="M392" s="335">
        <f>$I392*IF($G392="Pickup", SUMIFS(NewEmisData!G:G, NewEmisData!$A:$A, "Pickup", NewEmisData!$B:$B, $A392, NewEmisData!$C:$C, $H392, NewEmisData!$D:$D, M$2), SUMIFS(NewEmisData!G:G, NewEmisData!$A:$A, "LDV", NewEmisData!$B:$B, $A392, NewEmisData!$C:$C, $H392, NewEmisData!$D:$D, M$2))</f>
        <v>0</v>
      </c>
      <c r="N392" s="335">
        <f>$I392*IF($G392="Pickup", SUMIFS(NewEmisData!H:H, NewEmisData!$A:$A, "Pickup", NewEmisData!$B:$B, $A392, NewEmisData!$C:$C, $H392, NewEmisData!$D:$D, N$2), SUMIFS(NewEmisData!H:H, NewEmisData!$A:$A, "LDV", NewEmisData!$B:$B, $A392, NewEmisData!$C:$C, $H392, NewEmisData!$D:$D, N$2))</f>
        <v>0</v>
      </c>
      <c r="O392" s="335">
        <f>$I392*IF($G392="Pickup", SUMIFS(NewEmisData!I:I, NewEmisData!$A:$A, "Pickup", NewEmisData!$B:$B, $A392, NewEmisData!$C:$C, $H392, NewEmisData!$D:$D, O$2), SUMIFS(NewEmisData!I:I, NewEmisData!$A:$A, "LDV", NewEmisData!$B:$B, $A392, NewEmisData!$C:$C, $H392, NewEmisData!$D:$D, O$2))</f>
        <v>0</v>
      </c>
      <c r="P392" s="335">
        <f>$I392*IF($G392="Pickup", SUMIFS(NewEmisData!J:J, NewEmisData!$A:$A, "Pickup", NewEmisData!$B:$B, $A392, NewEmisData!$C:$C, $H392, NewEmisData!$D:$D, P$2), SUMIFS(NewEmisData!J:J, NewEmisData!$A:$A, "LDV", NewEmisData!$B:$B, $A392, NewEmisData!$C:$C, $H392, NewEmisData!$D:$D, P$2))</f>
        <v>0</v>
      </c>
      <c r="Q392" s="335">
        <f>$I392*IF($G392="Pickup", SUMIFS(NewEmisData!K:K, NewEmisData!$A:$A, "Pickup", NewEmisData!$B:$B, $A392, NewEmisData!$C:$C, $H392, NewEmisData!$D:$D, Q$2), SUMIFS(NewEmisData!K:K, NewEmisData!$A:$A, "LDV", NewEmisData!$B:$B, $A392, NewEmisData!$C:$C, $H392, NewEmisData!$D:$D, Q$2))</f>
        <v>0</v>
      </c>
      <c r="R392" s="335">
        <f>$I392*IF($G392="Pickup", SUMIFS(NewEmisData!L:L, NewEmisData!$A:$A, "Pickup", NewEmisData!$B:$B, $A392, NewEmisData!$C:$C, $H392, NewEmisData!$D:$D, R$2), SUMIFS(NewEmisData!L:L, NewEmisData!$A:$A, "LDV", NewEmisData!$B:$B, $A392, NewEmisData!$C:$C, $H392, NewEmisData!$D:$D, R$2))</f>
        <v>0</v>
      </c>
      <c r="S392" s="335">
        <f>$I392*IF($G392="Pickup", SUMIFS(NewEmisData!M:M, NewEmisData!$A:$A, "Pickup", NewEmisData!$B:$B, $A392, NewEmisData!$C:$C, $H392, NewEmisData!$D:$D, S$2), SUMIFS(NewEmisData!M:M, NewEmisData!$A:$A, "LDV", NewEmisData!$B:$B, $A392, NewEmisData!$C:$C, $H392, NewEmisData!$D:$D, S$2))</f>
        <v>0</v>
      </c>
      <c r="T392" s="335">
        <v>0</v>
      </c>
      <c r="U392" s="335">
        <f>$I392*IF($G392="Pickup", SUMIFS(NewEmisData!E:E, NewEmisData!$A:$A, "Pickup", NewEmisData!$B:$B, $A392, NewEmisData!$C:$C, $H392, NewEmisData!$D:$D, U$2), SUMIFS(NewEmisData!E:E, NewEmisData!$A:$A, "LDV", NewEmisData!$B:$B, $A392, NewEmisData!$C:$C, $H392, NewEmisData!$D:$D, U$2))</f>
        <v>0</v>
      </c>
      <c r="V392" s="335">
        <f>$I392*IF($G392="Pickup", SUMIFS(NewEmisData!F:F, NewEmisData!$A:$A, "Pickup", NewEmisData!$B:$B, $A392, NewEmisData!$C:$C, $H392, NewEmisData!$D:$D, V$2), SUMIFS(NewEmisData!F:F, NewEmisData!$A:$A, "LDV", NewEmisData!$B:$B, $A392, NewEmisData!$C:$C, $H392, NewEmisData!$D:$D, V$2))</f>
        <v>0</v>
      </c>
      <c r="W392" s="335">
        <f>$I392*IF($G392="Pickup", SUMIFS(NewEmisData!G:G, NewEmisData!$A:$A, "Pickup", NewEmisData!$B:$B, $A392, NewEmisData!$C:$C, $H392, NewEmisData!$D:$D, W$2), SUMIFS(NewEmisData!G:G, NewEmisData!$A:$A, "LDV", NewEmisData!$B:$B, $A392, NewEmisData!$C:$C, $H392, NewEmisData!$D:$D, W$2))</f>
        <v>0</v>
      </c>
      <c r="X392" s="335">
        <f>$I392*IF($G392="Pickup", SUMIFS(NewEmisData!H:H, NewEmisData!$A:$A, "Pickup", NewEmisData!$B:$B, $A392, NewEmisData!$C:$C, $H392, NewEmisData!$D:$D, X$2), SUMIFS(NewEmisData!H:H, NewEmisData!$A:$A, "LDV", NewEmisData!$B:$B, $A392, NewEmisData!$C:$C, $H392, NewEmisData!$D:$D, X$2))</f>
        <v>0</v>
      </c>
      <c r="Y392" s="335">
        <f>$I392*IF($G392="Pickup", SUMIFS(NewEmisData!I:I, NewEmisData!$A:$A, "Pickup", NewEmisData!$B:$B, $A392, NewEmisData!$C:$C, $H392, NewEmisData!$D:$D, Y$2), SUMIFS(NewEmisData!I:I, NewEmisData!$A:$A, "LDV", NewEmisData!$B:$B, $A392, NewEmisData!$C:$C, $H392, NewEmisData!$D:$D, Y$2))</f>
        <v>0</v>
      </c>
      <c r="Z392" s="335">
        <f>$I392*IF($G392="Pickup", SUMIFS(NewEmisData!J:J, NewEmisData!$A:$A, "Pickup", NewEmisData!$B:$B, $A392, NewEmisData!$C:$C, $H392, NewEmisData!$D:$D, Z$2), SUMIFS(NewEmisData!J:J, NewEmisData!$A:$A, "LDV", NewEmisData!$B:$B, $A392, NewEmisData!$C:$C, $H392, NewEmisData!$D:$D, Z$2))</f>
        <v>0</v>
      </c>
      <c r="AA392" s="335">
        <f>$I392*IF($G392="Pickup", SUMIFS(NewEmisData!K:K, NewEmisData!$A:$A, "Pickup", NewEmisData!$B:$B, $A392, NewEmisData!$C:$C, $H392, NewEmisData!$D:$D, AA$2), SUMIFS(NewEmisData!K:K, NewEmisData!$A:$A, "LDV", NewEmisData!$B:$B, $A392, NewEmisData!$C:$C, $H392, NewEmisData!$D:$D, AA$2))</f>
        <v>0</v>
      </c>
      <c r="AB392" s="335">
        <f>$I392*IF($G392="Pickup", SUMIFS(NewEmisData!L:L, NewEmisData!$A:$A, "Pickup", NewEmisData!$B:$B, $A392, NewEmisData!$C:$C, $H392, NewEmisData!$D:$D, AB$2), SUMIFS(NewEmisData!L:L, NewEmisData!$A:$A, "LDV", NewEmisData!$B:$B, $A392, NewEmisData!$C:$C, $H392, NewEmisData!$D:$D, AB$2))</f>
        <v>0</v>
      </c>
      <c r="AC392" s="335">
        <f>$I392*IF($G392="Pickup", SUMIFS(NewEmisData!M:M, NewEmisData!$A:$A, "Pickup", NewEmisData!$B:$B, $A392, NewEmisData!$C:$C, $H392, NewEmisData!$D:$D, AC$2), SUMIFS(NewEmisData!M:M, NewEmisData!$A:$A, "LDV", NewEmisData!$B:$B, $A392, NewEmisData!$C:$C, $H392, NewEmisData!$D:$D, AC$2))</f>
        <v>0</v>
      </c>
      <c r="AD392" s="335">
        <v>0</v>
      </c>
      <c r="AE392" s="335">
        <f>$I392*IF($G392="Pickup", SUMIFS(NewEmisData!E:E, NewEmisData!$A:$A, "Pickup", NewEmisData!$B:$B, $A392, NewEmisData!$C:$C, $H392, NewEmisData!$D:$D, AE$2), SUMIFS(NewEmisData!E:E, NewEmisData!$A:$A, "LDV", NewEmisData!$B:$B, $A392, NewEmisData!$C:$C, $H392, NewEmisData!$D:$D, AE$2))</f>
        <v>0</v>
      </c>
      <c r="AF392" s="335">
        <f>$I392*IF($G392="Pickup", SUMIFS(NewEmisData!F:F, NewEmisData!$A:$A, "Pickup", NewEmisData!$B:$B, $A392, NewEmisData!$C:$C, $H392, NewEmisData!$D:$D, AF$2), SUMIFS(NewEmisData!F:F, NewEmisData!$A:$A, "LDV", NewEmisData!$B:$B, $A392, NewEmisData!$C:$C, $H392, NewEmisData!$D:$D, AF$2))</f>
        <v>0</v>
      </c>
      <c r="AG392" s="335">
        <f>$I392*IF($G392="Pickup", SUMIFS(NewEmisData!G:G, NewEmisData!$A:$A, "Pickup", NewEmisData!$B:$B, $A392, NewEmisData!$C:$C, $H392, NewEmisData!$D:$D, AG$2), SUMIFS(NewEmisData!G:G, NewEmisData!$A:$A, "LDV", NewEmisData!$B:$B, $A392, NewEmisData!$C:$C, $H392, NewEmisData!$D:$D, AG$2))</f>
        <v>0</v>
      </c>
      <c r="AH392" s="335">
        <f>$I392*IF($G392="Pickup", SUMIFS(NewEmisData!H:H, NewEmisData!$A:$A, "Pickup", NewEmisData!$B:$B, $A392, NewEmisData!$C:$C, $H392, NewEmisData!$D:$D, AH$2), SUMIFS(NewEmisData!H:H, NewEmisData!$A:$A, "LDV", NewEmisData!$B:$B, $A392, NewEmisData!$C:$C, $H392, NewEmisData!$D:$D, AH$2))</f>
        <v>0</v>
      </c>
      <c r="AI392" s="335">
        <f>$I392*IF($G392="Pickup", SUMIFS(NewEmisData!I:I, NewEmisData!$A:$A, "Pickup", NewEmisData!$B:$B, $A392, NewEmisData!$C:$C, $H392, NewEmisData!$D:$D, AI$2), SUMIFS(NewEmisData!I:I, NewEmisData!$A:$A, "LDV", NewEmisData!$B:$B, $A392, NewEmisData!$C:$C, $H392, NewEmisData!$D:$D, AI$2))</f>
        <v>0</v>
      </c>
      <c r="AJ392" s="335">
        <f>$I392*IF($G392="Pickup", SUMIFS(NewEmisData!J:J, NewEmisData!$A:$A, "Pickup", NewEmisData!$B:$B, $A392, NewEmisData!$C:$C, $H392, NewEmisData!$D:$D, AJ$2), SUMIFS(NewEmisData!J:J, NewEmisData!$A:$A, "LDV", NewEmisData!$B:$B, $A392, NewEmisData!$C:$C, $H392, NewEmisData!$D:$D, AJ$2))</f>
        <v>0</v>
      </c>
      <c r="AK392" s="335">
        <f>$I392*IF($G392="Pickup", SUMIFS(NewEmisData!K:K, NewEmisData!$A:$A, "Pickup", NewEmisData!$B:$B, $A392, NewEmisData!$C:$C, $H392, NewEmisData!$D:$D, AK$2), SUMIFS(NewEmisData!K:K, NewEmisData!$A:$A, "LDV", NewEmisData!$B:$B, $A392, NewEmisData!$C:$C, $H392, NewEmisData!$D:$D, AK$2))</f>
        <v>0</v>
      </c>
      <c r="AL392" s="335">
        <f>$I392*IF($G392="Pickup", SUMIFS(NewEmisData!L:L, NewEmisData!$A:$A, "Pickup", NewEmisData!$B:$B, $A392, NewEmisData!$C:$C, $H392, NewEmisData!$D:$D, AL$2), SUMIFS(NewEmisData!L:L, NewEmisData!$A:$A, "LDV", NewEmisData!$B:$B, $A392, NewEmisData!$C:$C, $H392, NewEmisData!$D:$D, AL$2))</f>
        <v>0</v>
      </c>
      <c r="AM392" s="335">
        <f>$I392*IF($G392="Pickup", SUMIFS(NewEmisData!M:M, NewEmisData!$A:$A, "Pickup", NewEmisData!$B:$B, $A392, NewEmisData!$C:$C, $H392, NewEmisData!$D:$D, AM$2), SUMIFS(NewEmisData!M:M, NewEmisData!$A:$A, "LDV", NewEmisData!$B:$B, $A392, NewEmisData!$C:$C, $H392, NewEmisData!$D:$D, AM$2))</f>
        <v>0</v>
      </c>
      <c r="AN392" s="335">
        <v>0</v>
      </c>
      <c r="AO392" s="335">
        <f>$I392*IF($G392="Pickup", SUMIFS(NewEmisData!E:E, NewEmisData!$A:$A, "Pickup", NewEmisData!$B:$B, $A392, NewEmisData!$C:$C, $H392, NewEmisData!$D:$D, AO$2), SUMIFS(NewEmisData!E:E, NewEmisData!$A:$A, "LDV", NewEmisData!$B:$B, $A392, NewEmisData!$C:$C, $H392, NewEmisData!$D:$D, AO$2))</f>
        <v>7.4526067369789506E-2</v>
      </c>
      <c r="AP392" s="335">
        <f>$I392*IF($G392="Pickup", SUMIFS(NewEmisData!F:F, NewEmisData!$A:$A, "Pickup", NewEmisData!$B:$B, $A392, NewEmisData!$C:$C, $H392, NewEmisData!$D:$D, AP$2), SUMIFS(NewEmisData!F:F, NewEmisData!$A:$A, "LDV", NewEmisData!$B:$B, $A392, NewEmisData!$C:$C, $H392, NewEmisData!$D:$D, AP$2))</f>
        <v>7.4526067369789506E-2</v>
      </c>
      <c r="AQ392" s="335">
        <f>$I392*IF($G392="Pickup", SUMIFS(NewEmisData!G:G, NewEmisData!$A:$A, "Pickup", NewEmisData!$B:$B, $A392, NewEmisData!$C:$C, $H392, NewEmisData!$D:$D, AQ$2), SUMIFS(NewEmisData!G:G, NewEmisData!$A:$A, "LDV", NewEmisData!$B:$B, $A392, NewEmisData!$C:$C, $H392, NewEmisData!$D:$D, AQ$2))</f>
        <v>7.4526039586762793E-2</v>
      </c>
      <c r="AR392" s="335">
        <f>$I392*IF($G392="Pickup", SUMIFS(NewEmisData!H:H, NewEmisData!$A:$A, "Pickup", NewEmisData!$B:$B, $A392, NewEmisData!$C:$C, $H392, NewEmisData!$D:$D, AR$2), SUMIFS(NewEmisData!H:H, NewEmisData!$A:$A, "LDV", NewEmisData!$B:$B, $A392, NewEmisData!$C:$C, $H392, NewEmisData!$D:$D, AR$2))</f>
        <v>7.4526082672864202E-2</v>
      </c>
      <c r="AS392" s="335">
        <f>$I392*IF($G392="Pickup", SUMIFS(NewEmisData!I:I, NewEmisData!$A:$A, "Pickup", NewEmisData!$B:$B, $A392, NewEmisData!$C:$C, $H392, NewEmisData!$D:$D, AS$2), SUMIFS(NewEmisData!I:I, NewEmisData!$A:$A, "LDV", NewEmisData!$B:$B, $A392, NewEmisData!$C:$C, $H392, NewEmisData!$D:$D, AS$2))</f>
        <v>7.4526031771725496E-2</v>
      </c>
      <c r="AT392" s="335">
        <f>$I392*IF($G392="Pickup", SUMIFS(NewEmisData!J:J, NewEmisData!$A:$A, "Pickup", NewEmisData!$B:$B, $A392, NewEmisData!$C:$C, $H392, NewEmisData!$D:$D, AT$2), SUMIFS(NewEmisData!J:J, NewEmisData!$A:$A, "LDV", NewEmisData!$B:$B, $A392, NewEmisData!$C:$C, $H392, NewEmisData!$D:$D, AT$2))</f>
        <v>7.4526070650223306E-2</v>
      </c>
      <c r="AU392" s="335">
        <f>$I392*IF($G392="Pickup", SUMIFS(NewEmisData!K:K, NewEmisData!$A:$A, "Pickup", NewEmisData!$B:$B, $A392, NewEmisData!$C:$C, $H392, NewEmisData!$D:$D, AU$2), SUMIFS(NewEmisData!K:K, NewEmisData!$A:$A, "LDV", NewEmisData!$B:$B, $A392, NewEmisData!$C:$C, $H392, NewEmisData!$D:$D, AU$2))</f>
        <v>7.4526042307150001E-2</v>
      </c>
      <c r="AV392" s="335">
        <f>$I392*IF($G392="Pickup", SUMIFS(NewEmisData!L:L, NewEmisData!$A:$A, "Pickup", NewEmisData!$B:$B, $A392, NewEmisData!$C:$C, $H392, NewEmisData!$D:$D, AV$2), SUMIFS(NewEmisData!L:L, NewEmisData!$A:$A, "LDV", NewEmisData!$B:$B, $A392, NewEmisData!$C:$C, $H392, NewEmisData!$D:$D, AV$2))</f>
        <v>7.4526038743875506E-2</v>
      </c>
      <c r="AW392" s="335">
        <f>$I392*IF($G392="Pickup", SUMIFS(NewEmisData!M:M, NewEmisData!$A:$A, "Pickup", NewEmisData!$B:$B, $A392, NewEmisData!$C:$C, $H392, NewEmisData!$D:$D, AW$2), SUMIFS(NewEmisData!M:M, NewEmisData!$A:$A, "LDV", NewEmisData!$B:$B, $A392, NewEmisData!$C:$C, $H392, NewEmisData!$D:$D, AW$2))</f>
        <v>7.4526038743875506E-2</v>
      </c>
      <c r="AX392" s="335">
        <v>2.3805319372350052E-2</v>
      </c>
      <c r="AY392" s="335">
        <f>$I392*IF($G392="Pickup", SUMIFS(NewEmisData!E:E, NewEmisData!$A:$A, "Pickup", NewEmisData!$B:$B, $A392, NewEmisData!$C:$C, $H392, NewEmisData!$D:$D, AY$2), SUMIFS(NewEmisData!E:E, NewEmisData!$A:$A, "LDV", NewEmisData!$B:$B, $A392, NewEmisData!$C:$C, $H392, NewEmisData!$D:$D, AY$2))</f>
        <v>9.6092368235423907E-3</v>
      </c>
      <c r="AZ392" s="335">
        <f>$I392*IF($G392="Pickup", SUMIFS(NewEmisData!F:F, NewEmisData!$A:$A, "Pickup", NewEmisData!$B:$B, $A392, NewEmisData!$C:$C, $H392, NewEmisData!$D:$D, AZ$2), SUMIFS(NewEmisData!F:F, NewEmisData!$A:$A, "LDV", NewEmisData!$B:$B, $A392, NewEmisData!$C:$C, $H392, NewEmisData!$D:$D, AZ$2))</f>
        <v>9.6092368235423907E-3</v>
      </c>
      <c r="BA392" s="335">
        <f>$I392*IF($G392="Pickup", SUMIFS(NewEmisData!G:G, NewEmisData!$A:$A, "Pickup", NewEmisData!$B:$B, $A392, NewEmisData!$C:$C, $H392, NewEmisData!$D:$D, BA$2), SUMIFS(NewEmisData!G:G, NewEmisData!$A:$A, "LDV", NewEmisData!$B:$B, $A392, NewEmisData!$C:$C, $H392, NewEmisData!$D:$D, BA$2))</f>
        <v>9.6092257463787894E-3</v>
      </c>
      <c r="BB392" s="335">
        <f>$I392*IF($G392="Pickup", SUMIFS(NewEmisData!H:H, NewEmisData!$A:$A, "Pickup", NewEmisData!$B:$B, $A392, NewEmisData!$C:$C, $H392, NewEmisData!$D:$D, BB$2), SUMIFS(NewEmisData!H:H, NewEmisData!$A:$A, "LDV", NewEmisData!$B:$B, $A392, NewEmisData!$C:$C, $H392, NewEmisData!$D:$D, BB$2))</f>
        <v>9.6092345509158992E-3</v>
      </c>
      <c r="BC392" s="335">
        <f>$I392*IF($G392="Pickup", SUMIFS(NewEmisData!I:I, NewEmisData!$A:$A, "Pickup", NewEmisData!$B:$B, $A392, NewEmisData!$C:$C, $H392, NewEmisData!$D:$D, BC$2), SUMIFS(NewEmisData!I:I, NewEmisData!$A:$A, "LDV", NewEmisData!$B:$B, $A392, NewEmisData!$C:$C, $H392, NewEmisData!$D:$D, BC$2))</f>
        <v>9.6092257298777996E-3</v>
      </c>
      <c r="BD392" s="335">
        <f>$I392*IF($G392="Pickup", SUMIFS(NewEmisData!J:J, NewEmisData!$A:$A, "Pickup", NewEmisData!$B:$B, $A392, NewEmisData!$C:$C, $H392, NewEmisData!$D:$D, BD$2), SUMIFS(NewEmisData!J:J, NewEmisData!$A:$A, "LDV", NewEmisData!$B:$B, $A392, NewEmisData!$C:$C, $H392, NewEmisData!$D:$D, BD$2))</f>
        <v>9.6092389204882993E-3</v>
      </c>
      <c r="BE392" s="335">
        <f>$I392*IF($G392="Pickup", SUMIFS(NewEmisData!K:K, NewEmisData!$A:$A, "Pickup", NewEmisData!$B:$B, $A392, NewEmisData!$C:$C, $H392, NewEmisData!$D:$D, BE$2), SUMIFS(NewEmisData!K:K, NewEmisData!$A:$A, "LDV", NewEmisData!$B:$B, $A392, NewEmisData!$C:$C, $H392, NewEmisData!$D:$D, BE$2))</f>
        <v>9.6092263841740799E-3</v>
      </c>
      <c r="BF392" s="335">
        <f>$I392*IF($G392="Pickup", SUMIFS(NewEmisData!L:L, NewEmisData!$A:$A, "Pickup", NewEmisData!$B:$B, $A392, NewEmisData!$C:$C, $H392, NewEmisData!$D:$D, BF$2), SUMIFS(NewEmisData!L:L, NewEmisData!$A:$A, "LDV", NewEmisData!$B:$B, $A392, NewEmisData!$C:$C, $H392, NewEmisData!$D:$D, BF$2))</f>
        <v>9.6092238087385901E-3</v>
      </c>
      <c r="BG392" s="335">
        <f>$I392*IF($G392="Pickup", SUMIFS(NewEmisData!M:M, NewEmisData!$A:$A, "Pickup", NewEmisData!$B:$B, $A392, NewEmisData!$C:$C, $H392, NewEmisData!$D:$D, BG$2), SUMIFS(NewEmisData!M:M, NewEmisData!$A:$A, "LDV", NewEmisData!$B:$B, $A392, NewEmisData!$C:$C, $H392, NewEmisData!$D:$D, BG$2))</f>
        <v>9.6092238087385901E-3</v>
      </c>
      <c r="BH392" s="335">
        <v>1.6506531515565108E-3</v>
      </c>
      <c r="BI392" s="335">
        <f>$I392*IF($G392="Pickup", SUMIFS(NewEmisData!E:E, NewEmisData!$A:$A, "Pickup", NewEmisData!$B:$B, $A392, NewEmisData!$C:$C, $H392, NewEmisData!$D:$D, BI$2), SUMIFS(NewEmisData!E:E, NewEmisData!$A:$A, "LDV", NewEmisData!$B:$B, $A392, NewEmisData!$C:$C, $H392, NewEmisData!$D:$D, BI$2))</f>
        <v>0</v>
      </c>
      <c r="BJ392" s="335">
        <f>$I392*IF($G392="Pickup", SUMIFS(NewEmisData!F:F, NewEmisData!$A:$A, "Pickup", NewEmisData!$B:$B, $A392, NewEmisData!$C:$C, $H392, NewEmisData!$D:$D, BJ$2), SUMIFS(NewEmisData!F:F, NewEmisData!$A:$A, "LDV", NewEmisData!$B:$B, $A392, NewEmisData!$C:$C, $H392, NewEmisData!$D:$D, BJ$2))</f>
        <v>0</v>
      </c>
      <c r="BK392" s="335">
        <f>$I392*IF($G392="Pickup", SUMIFS(NewEmisData!G:G, NewEmisData!$A:$A, "Pickup", NewEmisData!$B:$B, $A392, NewEmisData!$C:$C, $H392, NewEmisData!$D:$D, BK$2), SUMIFS(NewEmisData!G:G, NewEmisData!$A:$A, "LDV", NewEmisData!$B:$B, $A392, NewEmisData!$C:$C, $H392, NewEmisData!$D:$D, BK$2))</f>
        <v>0</v>
      </c>
      <c r="BL392" s="335">
        <f>$I392*IF($G392="Pickup", SUMIFS(NewEmisData!H:H, NewEmisData!$A:$A, "Pickup", NewEmisData!$B:$B, $A392, NewEmisData!$C:$C, $H392, NewEmisData!$D:$D, BL$2), SUMIFS(NewEmisData!H:H, NewEmisData!$A:$A, "LDV", NewEmisData!$B:$B, $A392, NewEmisData!$C:$C, $H392, NewEmisData!$D:$D, BL$2))</f>
        <v>0</v>
      </c>
      <c r="BM392" s="335">
        <f>$I392*IF($G392="Pickup", SUMIFS(NewEmisData!I:I, NewEmisData!$A:$A, "Pickup", NewEmisData!$B:$B, $A392, NewEmisData!$C:$C, $H392, NewEmisData!$D:$D, BM$2), SUMIFS(NewEmisData!I:I, NewEmisData!$A:$A, "LDV", NewEmisData!$B:$B, $A392, NewEmisData!$C:$C, $H392, NewEmisData!$D:$D, BM$2))</f>
        <v>0</v>
      </c>
      <c r="BN392" s="335">
        <f>$I392*IF($G392="Pickup", SUMIFS(NewEmisData!J:J, NewEmisData!$A:$A, "Pickup", NewEmisData!$B:$B, $A392, NewEmisData!$C:$C, $H392, NewEmisData!$D:$D, BN$2), SUMIFS(NewEmisData!J:J, NewEmisData!$A:$A, "LDV", NewEmisData!$B:$B, $A392, NewEmisData!$C:$C, $H392, NewEmisData!$D:$D, BN$2))</f>
        <v>0</v>
      </c>
      <c r="BO392" s="335">
        <f>$I392*IF($G392="Pickup", SUMIFS(NewEmisData!K:K, NewEmisData!$A:$A, "Pickup", NewEmisData!$B:$B, $A392, NewEmisData!$C:$C, $H392, NewEmisData!$D:$D, BO$2), SUMIFS(NewEmisData!K:K, NewEmisData!$A:$A, "LDV", NewEmisData!$B:$B, $A392, NewEmisData!$C:$C, $H392, NewEmisData!$D:$D, BO$2))</f>
        <v>0</v>
      </c>
      <c r="BP392" s="335">
        <f>$I392*IF($G392="Pickup", SUMIFS(NewEmisData!L:L, NewEmisData!$A:$A, "Pickup", NewEmisData!$B:$B, $A392, NewEmisData!$C:$C, $H392, NewEmisData!$D:$D, BP$2), SUMIFS(NewEmisData!L:L, NewEmisData!$A:$A, "LDV", NewEmisData!$B:$B, $A392, NewEmisData!$C:$C, $H392, NewEmisData!$D:$D, BP$2))</f>
        <v>0</v>
      </c>
      <c r="BQ392" s="335">
        <f>$I392*IF($G392="Pickup", SUMIFS(NewEmisData!M:M, NewEmisData!$A:$A, "Pickup", NewEmisData!$B:$B, $A392, NewEmisData!$C:$C, $H392, NewEmisData!$D:$D, BQ$2), SUMIFS(NewEmisData!M:M, NewEmisData!$A:$A, "LDV", NewEmisData!$B:$B, $A392, NewEmisData!$C:$C, $H392, NewEmisData!$D:$D, BQ$2))</f>
        <v>0</v>
      </c>
      <c r="BR392" s="335">
        <v>0</v>
      </c>
      <c r="BS392" s="335">
        <f>$I392*IF($G392="Pickup", SUMIFS(NewEmisData!E:E, NewEmisData!$A:$A, "Pickup", NewEmisData!$B:$B, $A392, NewEmisData!$C:$C, $H392, NewEmisData!$D:$D, BS$2), SUMIFS(NewEmisData!E:E, NewEmisData!$A:$A, "LDV", NewEmisData!$B:$B, $A392, NewEmisData!$C:$C, $H392, NewEmisData!$D:$D, BS$2))</f>
        <v>0</v>
      </c>
      <c r="BT392" s="335">
        <f>$I392*IF($G392="Pickup", SUMIFS(NewEmisData!F:F, NewEmisData!$A:$A, "Pickup", NewEmisData!$B:$B, $A392, NewEmisData!$C:$C, $H392, NewEmisData!$D:$D, BT$2), SUMIFS(NewEmisData!F:F, NewEmisData!$A:$A, "LDV", NewEmisData!$B:$B, $A392, NewEmisData!$C:$C, $H392, NewEmisData!$D:$D, BT$2))</f>
        <v>0</v>
      </c>
      <c r="BU392" s="335">
        <f>$I392*IF($G392="Pickup", SUMIFS(NewEmisData!G:G, NewEmisData!$A:$A, "Pickup", NewEmisData!$B:$B, $A392, NewEmisData!$C:$C, $H392, NewEmisData!$D:$D, BU$2), SUMIFS(NewEmisData!G:G, NewEmisData!$A:$A, "LDV", NewEmisData!$B:$B, $A392, NewEmisData!$C:$C, $H392, NewEmisData!$D:$D, BU$2))</f>
        <v>0</v>
      </c>
      <c r="BV392" s="335">
        <f>$I392*IF($G392="Pickup", SUMIFS(NewEmisData!H:H, NewEmisData!$A:$A, "Pickup", NewEmisData!$B:$B, $A392, NewEmisData!$C:$C, $H392, NewEmisData!$D:$D, BV$2), SUMIFS(NewEmisData!H:H, NewEmisData!$A:$A, "LDV", NewEmisData!$B:$B, $A392, NewEmisData!$C:$C, $H392, NewEmisData!$D:$D, BV$2))</f>
        <v>0</v>
      </c>
      <c r="BW392" s="335">
        <f>$I392*IF($G392="Pickup", SUMIFS(NewEmisData!I:I, NewEmisData!$A:$A, "Pickup", NewEmisData!$B:$B, $A392, NewEmisData!$C:$C, $H392, NewEmisData!$D:$D, BW$2), SUMIFS(NewEmisData!I:I, NewEmisData!$A:$A, "LDV", NewEmisData!$B:$B, $A392, NewEmisData!$C:$C, $H392, NewEmisData!$D:$D, BW$2))</f>
        <v>0</v>
      </c>
      <c r="BX392" s="335">
        <f>$I392*IF($G392="Pickup", SUMIFS(NewEmisData!J:J, NewEmisData!$A:$A, "Pickup", NewEmisData!$B:$B, $A392, NewEmisData!$C:$C, $H392, NewEmisData!$D:$D, BX$2), SUMIFS(NewEmisData!J:J, NewEmisData!$A:$A, "LDV", NewEmisData!$B:$B, $A392, NewEmisData!$C:$C, $H392, NewEmisData!$D:$D, BX$2))</f>
        <v>0</v>
      </c>
      <c r="BY392" s="335">
        <f>$I392*IF($G392="Pickup", SUMIFS(NewEmisData!K:K, NewEmisData!$A:$A, "Pickup", NewEmisData!$B:$B, $A392, NewEmisData!$C:$C, $H392, NewEmisData!$D:$D, BY$2), SUMIFS(NewEmisData!K:K, NewEmisData!$A:$A, "LDV", NewEmisData!$B:$B, $A392, NewEmisData!$C:$C, $H392, NewEmisData!$D:$D, BY$2))</f>
        <v>0</v>
      </c>
      <c r="BZ392" s="335">
        <f>$I392*IF($G392="Pickup", SUMIFS(NewEmisData!L:L, NewEmisData!$A:$A, "Pickup", NewEmisData!$B:$B, $A392, NewEmisData!$C:$C, $H392, NewEmisData!$D:$D, BZ$2), SUMIFS(NewEmisData!L:L, NewEmisData!$A:$A, "LDV", NewEmisData!$B:$B, $A392, NewEmisData!$C:$C, $H392, NewEmisData!$D:$D, BZ$2))</f>
        <v>0</v>
      </c>
      <c r="CA392" s="335">
        <f>$I392*IF($G392="Pickup", SUMIFS(NewEmisData!M:M, NewEmisData!$A:$A, "Pickup", NewEmisData!$B:$B, $A392, NewEmisData!$C:$C, $H392, NewEmisData!$D:$D, CA$2), SUMIFS(NewEmisData!M:M, NewEmisData!$A:$A, "LDV", NewEmisData!$B:$B, $A392, NewEmisData!$C:$C, $H392, NewEmisData!$D:$D, CA$2))</f>
        <v>0</v>
      </c>
      <c r="CB392" s="335">
        <v>0</v>
      </c>
      <c r="CC392" s="335">
        <f>$I392*IF($G392="Pickup", SUMIFS(NewEmisData!E:E, NewEmisData!$A:$A, "Pickup", NewEmisData!$B:$B, $A392, NewEmisData!$C:$C, $H392, NewEmisData!$D:$D, CC$2), SUMIFS(NewEmisData!E:E, NewEmisData!$A:$A, "LDV", NewEmisData!$B:$B, $A392, NewEmisData!$C:$C, $H392, NewEmisData!$D:$D, CC$2))</f>
        <v>0</v>
      </c>
      <c r="CD392" s="335">
        <f>$I392*IF($G392="Pickup", SUMIFS(NewEmisData!F:F, NewEmisData!$A:$A, "Pickup", NewEmisData!$B:$B, $A392, NewEmisData!$C:$C, $H392, NewEmisData!$D:$D, CD$2), SUMIFS(NewEmisData!F:F, NewEmisData!$A:$A, "LDV", NewEmisData!$B:$B, $A392, NewEmisData!$C:$C, $H392, NewEmisData!$D:$D, CD$2))</f>
        <v>0</v>
      </c>
      <c r="CE392" s="335">
        <f>$I392*IF($G392="Pickup", SUMIFS(NewEmisData!G:G, NewEmisData!$A:$A, "Pickup", NewEmisData!$B:$B, $A392, NewEmisData!$C:$C, $H392, NewEmisData!$D:$D, CE$2), SUMIFS(NewEmisData!G:G, NewEmisData!$A:$A, "LDV", NewEmisData!$B:$B, $A392, NewEmisData!$C:$C, $H392, NewEmisData!$D:$D, CE$2))</f>
        <v>0</v>
      </c>
      <c r="CF392" s="335">
        <f>$I392*IF($G392="Pickup", SUMIFS(NewEmisData!H:H, NewEmisData!$A:$A, "Pickup", NewEmisData!$B:$B, $A392, NewEmisData!$C:$C, $H392, NewEmisData!$D:$D, CF$2), SUMIFS(NewEmisData!H:H, NewEmisData!$A:$A, "LDV", NewEmisData!$B:$B, $A392, NewEmisData!$C:$C, $H392, NewEmisData!$D:$D, CF$2))</f>
        <v>0</v>
      </c>
      <c r="CG392" s="335">
        <f>$I392*IF($G392="Pickup", SUMIFS(NewEmisData!I:I, NewEmisData!$A:$A, "Pickup", NewEmisData!$B:$B, $A392, NewEmisData!$C:$C, $H392, NewEmisData!$D:$D, CG$2), SUMIFS(NewEmisData!I:I, NewEmisData!$A:$A, "LDV", NewEmisData!$B:$B, $A392, NewEmisData!$C:$C, $H392, NewEmisData!$D:$D, CG$2))</f>
        <v>0</v>
      </c>
      <c r="CH392" s="335">
        <f>$I392*IF($G392="Pickup", SUMIFS(NewEmisData!J:J, NewEmisData!$A:$A, "Pickup", NewEmisData!$B:$B, $A392, NewEmisData!$C:$C, $H392, NewEmisData!$D:$D, CH$2), SUMIFS(NewEmisData!J:J, NewEmisData!$A:$A, "LDV", NewEmisData!$B:$B, $A392, NewEmisData!$C:$C, $H392, NewEmisData!$D:$D, CH$2))</f>
        <v>0</v>
      </c>
      <c r="CI392" s="335">
        <f>$I392*IF($G392="Pickup", SUMIFS(NewEmisData!K:K, NewEmisData!$A:$A, "Pickup", NewEmisData!$B:$B, $A392, NewEmisData!$C:$C, $H392, NewEmisData!$D:$D, CI$2), SUMIFS(NewEmisData!K:K, NewEmisData!$A:$A, "LDV", NewEmisData!$B:$B, $A392, NewEmisData!$C:$C, $H392, NewEmisData!$D:$D, CI$2))</f>
        <v>0</v>
      </c>
      <c r="CJ392" s="335">
        <f>$I392*IF($G392="Pickup", SUMIFS(NewEmisData!L:L, NewEmisData!$A:$A, "Pickup", NewEmisData!$B:$B, $A392, NewEmisData!$C:$C, $H392, NewEmisData!$D:$D, CJ$2), SUMIFS(NewEmisData!L:L, NewEmisData!$A:$A, "LDV", NewEmisData!$B:$B, $A392, NewEmisData!$C:$C, $H392, NewEmisData!$D:$D, CJ$2))</f>
        <v>0</v>
      </c>
      <c r="CK392" s="335">
        <f>$I392*IF($G392="Pickup", SUMIFS(NewEmisData!M:M, NewEmisData!$A:$A, "Pickup", NewEmisData!$B:$B, $A392, NewEmisData!$C:$C, $H392, NewEmisData!$D:$D, CK$2), SUMIFS(NewEmisData!M:M, NewEmisData!$A:$A, "LDV", NewEmisData!$B:$B, $A392, NewEmisData!$C:$C, $H392, NewEmisData!$D:$D, CK$2))</f>
        <v>0</v>
      </c>
      <c r="CL392" s="335">
        <v>0</v>
      </c>
      <c r="CM392" s="335">
        <f>$I392*IF($G392="Pickup", SUMIFS(NewEmisData!E:E, NewEmisData!$A:$A, "Pickup", NewEmisData!$B:$B, $A392, NewEmisData!$C:$C, $H392, NewEmisData!$D:$D, CM$2), SUMIFS(NewEmisData!E:E, NewEmisData!$A:$A, "LDV", NewEmisData!$B:$B, $A392, NewEmisData!$C:$C, $H392, NewEmisData!$D:$D, CM$2))</f>
        <v>0</v>
      </c>
      <c r="CN392" s="335">
        <f>$I392*IF($G392="Pickup", SUMIFS(NewEmisData!F:F, NewEmisData!$A:$A, "Pickup", NewEmisData!$B:$B, $A392, NewEmisData!$C:$C, $H392, NewEmisData!$D:$D, CN$2), SUMIFS(NewEmisData!F:F, NewEmisData!$A:$A, "LDV", NewEmisData!$B:$B, $A392, NewEmisData!$C:$C, $H392, NewEmisData!$D:$D, CN$2))</f>
        <v>0</v>
      </c>
      <c r="CO392" s="335">
        <f>$I392*IF($G392="Pickup", SUMIFS(NewEmisData!G:G, NewEmisData!$A:$A, "Pickup", NewEmisData!$B:$B, $A392, NewEmisData!$C:$C, $H392, NewEmisData!$D:$D, CO$2), SUMIFS(NewEmisData!G:G, NewEmisData!$A:$A, "LDV", NewEmisData!$B:$B, $A392, NewEmisData!$C:$C, $H392, NewEmisData!$D:$D, CO$2))</f>
        <v>0</v>
      </c>
      <c r="CP392" s="335">
        <f>$I392*IF($G392="Pickup", SUMIFS(NewEmisData!H:H, NewEmisData!$A:$A, "Pickup", NewEmisData!$B:$B, $A392, NewEmisData!$C:$C, $H392, NewEmisData!$D:$D, CP$2), SUMIFS(NewEmisData!H:H, NewEmisData!$A:$A, "LDV", NewEmisData!$B:$B, $A392, NewEmisData!$C:$C, $H392, NewEmisData!$D:$D, CP$2))</f>
        <v>0</v>
      </c>
      <c r="CQ392" s="335">
        <f>$I392*IF($G392="Pickup", SUMIFS(NewEmisData!I:I, NewEmisData!$A:$A, "Pickup", NewEmisData!$B:$B, $A392, NewEmisData!$C:$C, $H392, NewEmisData!$D:$D, CQ$2), SUMIFS(NewEmisData!I:I, NewEmisData!$A:$A, "LDV", NewEmisData!$B:$B, $A392, NewEmisData!$C:$C, $H392, NewEmisData!$D:$D, CQ$2))</f>
        <v>0</v>
      </c>
      <c r="CR392" s="335">
        <f>$I392*IF($G392="Pickup", SUMIFS(NewEmisData!J:J, NewEmisData!$A:$A, "Pickup", NewEmisData!$B:$B, $A392, NewEmisData!$C:$C, $H392, NewEmisData!$D:$D, CR$2), SUMIFS(NewEmisData!J:J, NewEmisData!$A:$A, "LDV", NewEmisData!$B:$B, $A392, NewEmisData!$C:$C, $H392, NewEmisData!$D:$D, CR$2))</f>
        <v>0</v>
      </c>
      <c r="CS392" s="335">
        <f>$I392*IF($G392="Pickup", SUMIFS(NewEmisData!K:K, NewEmisData!$A:$A, "Pickup", NewEmisData!$B:$B, $A392, NewEmisData!$C:$C, $H392, NewEmisData!$D:$D, CS$2), SUMIFS(NewEmisData!K:K, NewEmisData!$A:$A, "LDV", NewEmisData!$B:$B, $A392, NewEmisData!$C:$C, $H392, NewEmisData!$D:$D, CS$2))</f>
        <v>0</v>
      </c>
      <c r="CT392" s="335">
        <f>$I392*IF($G392="Pickup", SUMIFS(NewEmisData!L:L, NewEmisData!$A:$A, "Pickup", NewEmisData!$B:$B, $A392, NewEmisData!$C:$C, $H392, NewEmisData!$D:$D, CT$2), SUMIFS(NewEmisData!L:L, NewEmisData!$A:$A, "LDV", NewEmisData!$B:$B, $A392, NewEmisData!$C:$C, $H392, NewEmisData!$D:$D, CT$2))</f>
        <v>0</v>
      </c>
      <c r="CU392" s="335">
        <f>$I392*IF($G392="Pickup", SUMIFS(NewEmisData!M:M, NewEmisData!$A:$A, "Pickup", NewEmisData!$B:$B, $A392, NewEmisData!$C:$C, $H392, NewEmisData!$D:$D, CU$2), SUMIFS(NewEmisData!M:M, NewEmisData!$A:$A, "LDV", NewEmisData!$B:$B, $A392, NewEmisData!$C:$C, $H392, NewEmisData!$D:$D, CU$2))</f>
        <v>0</v>
      </c>
      <c r="CV392" s="335">
        <v>0</v>
      </c>
      <c r="CW392" s="335">
        <v>0</v>
      </c>
      <c r="CX392" s="335">
        <v>0</v>
      </c>
      <c r="CY392" s="335">
        <v>0</v>
      </c>
      <c r="CZ392" s="335">
        <v>0</v>
      </c>
      <c r="DA392" s="335">
        <v>0</v>
      </c>
      <c r="DB392" s="335">
        <v>0</v>
      </c>
      <c r="DC392" s="335">
        <v>0</v>
      </c>
      <c r="DD392" s="335">
        <v>0</v>
      </c>
      <c r="DE392" s="335">
        <v>0</v>
      </c>
      <c r="DF392" s="335">
        <v>0</v>
      </c>
      <c r="DG392" s="335">
        <f>$I392*IF($G392="Pickup", SUMIFS(NewEmisData!E:E, NewEmisData!$A:$A, "Pickup", NewEmisData!$B:$B, $A392, NewEmisData!$C:$C, $H392, NewEmisData!$D:$D, DG$2), SUMIFS(NewEmisData!E:E, NewEmisData!$A:$A, "LDV", NewEmisData!$B:$B, $A392, NewEmisData!$C:$C, $H392, NewEmisData!$D:$D, DG$2))</f>
        <v>0</v>
      </c>
      <c r="DH392" s="335">
        <f>$I392*IF($G392="Pickup", SUMIFS(NewEmisData!F:F, NewEmisData!$A:$A, "Pickup", NewEmisData!$B:$B, $A392, NewEmisData!$C:$C, $H392, NewEmisData!$D:$D, DH$2), SUMIFS(NewEmisData!F:F, NewEmisData!$A:$A, "LDV", NewEmisData!$B:$B, $A392, NewEmisData!$C:$C, $H392, NewEmisData!$D:$D, DH$2))</f>
        <v>0</v>
      </c>
      <c r="DI392" s="335">
        <f>$I392*IF($G392="Pickup", SUMIFS(NewEmisData!G:G, NewEmisData!$A:$A, "Pickup", NewEmisData!$B:$B, $A392, NewEmisData!$C:$C, $H392, NewEmisData!$D:$D, DI$2), SUMIFS(NewEmisData!G:G, NewEmisData!$A:$A, "LDV", NewEmisData!$B:$B, $A392, NewEmisData!$C:$C, $H392, NewEmisData!$D:$D, DI$2))</f>
        <v>0</v>
      </c>
      <c r="DJ392" s="335">
        <f>$I392*IF($G392="Pickup", SUMIFS(NewEmisData!H:H, NewEmisData!$A:$A, "Pickup", NewEmisData!$B:$B, $A392, NewEmisData!$C:$C, $H392, NewEmisData!$D:$D, DJ$2), SUMIFS(NewEmisData!H:H, NewEmisData!$A:$A, "LDV", NewEmisData!$B:$B, $A392, NewEmisData!$C:$C, $H392, NewEmisData!$D:$D, DJ$2))</f>
        <v>0</v>
      </c>
      <c r="DK392" s="335">
        <f>$I392*IF($G392="Pickup", SUMIFS(NewEmisData!I:I, NewEmisData!$A:$A, "Pickup", NewEmisData!$B:$B, $A392, NewEmisData!$C:$C, $H392, NewEmisData!$D:$D, DK$2), SUMIFS(NewEmisData!I:I, NewEmisData!$A:$A, "LDV", NewEmisData!$B:$B, $A392, NewEmisData!$C:$C, $H392, NewEmisData!$D:$D, DK$2))</f>
        <v>0</v>
      </c>
      <c r="DL392" s="335">
        <f>$I392*IF($G392="Pickup", SUMIFS(NewEmisData!J:J, NewEmisData!$A:$A, "Pickup", NewEmisData!$B:$B, $A392, NewEmisData!$C:$C, $H392, NewEmisData!$D:$D, DL$2), SUMIFS(NewEmisData!J:J, NewEmisData!$A:$A, "LDV", NewEmisData!$B:$B, $A392, NewEmisData!$C:$C, $H392, NewEmisData!$D:$D, DL$2))</f>
        <v>0</v>
      </c>
      <c r="DM392" s="335">
        <f>$I392*IF($G392="Pickup", SUMIFS(NewEmisData!K:K, NewEmisData!$A:$A, "Pickup", NewEmisData!$B:$B, $A392, NewEmisData!$C:$C, $H392, NewEmisData!$D:$D, DM$2), SUMIFS(NewEmisData!K:K, NewEmisData!$A:$A, "LDV", NewEmisData!$B:$B, $A392, NewEmisData!$C:$C, $H392, NewEmisData!$D:$D, DM$2))</f>
        <v>0</v>
      </c>
      <c r="DN392" s="335">
        <f>$I392*IF($G392="Pickup", SUMIFS(NewEmisData!L:L, NewEmisData!$A:$A, "Pickup", NewEmisData!$B:$B, $A392, NewEmisData!$C:$C, $H392, NewEmisData!$D:$D, DN$2), SUMIFS(NewEmisData!L:L, NewEmisData!$A:$A, "LDV", NewEmisData!$B:$B, $A392, NewEmisData!$C:$C, $H392, NewEmisData!$D:$D, DN$2))</f>
        <v>0</v>
      </c>
      <c r="DO392" s="335">
        <f>$I392*IF($G392="Pickup", SUMIFS(NewEmisData!M:M, NewEmisData!$A:$A, "Pickup", NewEmisData!$B:$B, $A392, NewEmisData!$C:$C, $H392, NewEmisData!$D:$D, DO$2), SUMIFS(NewEmisData!M:M, NewEmisData!$A:$A, "LDV", NewEmisData!$B:$B, $A392, NewEmisData!$C:$C, $H392, NewEmisData!$D:$D, DO$2))</f>
        <v>0</v>
      </c>
      <c r="DP392" s="335">
        <v>0</v>
      </c>
      <c r="DQ392" s="335">
        <f>$I392*IF($G392="Pickup", SUMIFS(NewEmisData!E:E, NewEmisData!$A:$A, "Pickup", NewEmisData!$B:$B, $A392, NewEmisData!$C:$C, $H392, NewEmisData!$D:$D, DQ$2), SUMIFS(NewEmisData!E:E, NewEmisData!$A:$A, "LDV", NewEmisData!$B:$B, $A392, NewEmisData!$C:$C, $H392, NewEmisData!$D:$D, DQ$2))</f>
        <v>0</v>
      </c>
      <c r="DR392" s="335">
        <f>$I392*IF($G392="Pickup", SUMIFS(NewEmisData!F:F, NewEmisData!$A:$A, "Pickup", NewEmisData!$B:$B, $A392, NewEmisData!$C:$C, $H392, NewEmisData!$D:$D, DR$2), SUMIFS(NewEmisData!F:F, NewEmisData!$A:$A, "LDV", NewEmisData!$B:$B, $A392, NewEmisData!$C:$C, $H392, NewEmisData!$D:$D, DR$2))</f>
        <v>0</v>
      </c>
      <c r="DS392" s="335">
        <f>$I392*IF($G392="Pickup", SUMIFS(NewEmisData!G:G, NewEmisData!$A:$A, "Pickup", NewEmisData!$B:$B, $A392, NewEmisData!$C:$C, $H392, NewEmisData!$D:$D, DS$2), SUMIFS(NewEmisData!G:G, NewEmisData!$A:$A, "LDV", NewEmisData!$B:$B, $A392, NewEmisData!$C:$C, $H392, NewEmisData!$D:$D, DS$2))</f>
        <v>0</v>
      </c>
      <c r="DT392" s="335">
        <f>$I392*IF($G392="Pickup", SUMIFS(NewEmisData!H:H, NewEmisData!$A:$A, "Pickup", NewEmisData!$B:$B, $A392, NewEmisData!$C:$C, $H392, NewEmisData!$D:$D, DT$2), SUMIFS(NewEmisData!H:H, NewEmisData!$A:$A, "LDV", NewEmisData!$B:$B, $A392, NewEmisData!$C:$C, $H392, NewEmisData!$D:$D, DT$2))</f>
        <v>0</v>
      </c>
      <c r="DU392" s="335">
        <f>$I392*IF($G392="Pickup", SUMIFS(NewEmisData!I:I, NewEmisData!$A:$A, "Pickup", NewEmisData!$B:$B, $A392, NewEmisData!$C:$C, $H392, NewEmisData!$D:$D, DU$2), SUMIFS(NewEmisData!I:I, NewEmisData!$A:$A, "LDV", NewEmisData!$B:$B, $A392, NewEmisData!$C:$C, $H392, NewEmisData!$D:$D, DU$2))</f>
        <v>0</v>
      </c>
      <c r="DV392" s="335">
        <f>$I392*IF($G392="Pickup", SUMIFS(NewEmisData!J:J, NewEmisData!$A:$A, "Pickup", NewEmisData!$B:$B, $A392, NewEmisData!$C:$C, $H392, NewEmisData!$D:$D, DV$2), SUMIFS(NewEmisData!J:J, NewEmisData!$A:$A, "LDV", NewEmisData!$B:$B, $A392, NewEmisData!$C:$C, $H392, NewEmisData!$D:$D, DV$2))</f>
        <v>0</v>
      </c>
      <c r="DW392" s="335">
        <f>$I392*IF($G392="Pickup", SUMIFS(NewEmisData!K:K, NewEmisData!$A:$A, "Pickup", NewEmisData!$B:$B, $A392, NewEmisData!$C:$C, $H392, NewEmisData!$D:$D, DW$2), SUMIFS(NewEmisData!K:K, NewEmisData!$A:$A, "LDV", NewEmisData!$B:$B, $A392, NewEmisData!$C:$C, $H392, NewEmisData!$D:$D, DW$2))</f>
        <v>0</v>
      </c>
      <c r="DX392" s="335">
        <f>$I392*IF($G392="Pickup", SUMIFS(NewEmisData!L:L, NewEmisData!$A:$A, "Pickup", NewEmisData!$B:$B, $A392, NewEmisData!$C:$C, $H392, NewEmisData!$D:$D, DX$2), SUMIFS(NewEmisData!L:L, NewEmisData!$A:$A, "LDV", NewEmisData!$B:$B, $A392, NewEmisData!$C:$C, $H392, NewEmisData!$D:$D, DX$2))</f>
        <v>0</v>
      </c>
      <c r="DY392" s="335">
        <f>$I392*IF($G392="Pickup", SUMIFS(NewEmisData!M:M, NewEmisData!$A:$A, "Pickup", NewEmisData!$B:$B, $A392, NewEmisData!$C:$C, $H392, NewEmisData!$D:$D, DY$2), SUMIFS(NewEmisData!M:M, NewEmisData!$A:$A, "LDV", NewEmisData!$B:$B, $A392, NewEmisData!$C:$C, $H392, NewEmisData!$D:$D, DY$2))</f>
        <v>0</v>
      </c>
      <c r="DZ392" s="335">
        <v>0</v>
      </c>
      <c r="EA392" s="335">
        <f t="shared" si="658"/>
        <v>0</v>
      </c>
      <c r="EB392" s="335">
        <f t="shared" si="659"/>
        <v>0</v>
      </c>
      <c r="EC392" s="335">
        <f t="shared" si="660"/>
        <v>0</v>
      </c>
      <c r="ED392" s="335">
        <f t="shared" si="661"/>
        <v>0</v>
      </c>
      <c r="EE392" s="335">
        <f t="shared" si="662"/>
        <v>0</v>
      </c>
      <c r="EF392" s="335">
        <f t="shared" si="663"/>
        <v>0</v>
      </c>
      <c r="EG392" s="335">
        <f t="shared" si="664"/>
        <v>0</v>
      </c>
      <c r="EH392" s="335">
        <f t="shared" si="665"/>
        <v>0</v>
      </c>
      <c r="EI392" s="335">
        <f t="shared" si="666"/>
        <v>0</v>
      </c>
      <c r="EJ392" s="335">
        <f t="shared" si="667"/>
        <v>0</v>
      </c>
      <c r="EK392" s="335">
        <f t="shared" si="668"/>
        <v>0</v>
      </c>
      <c r="EL392" s="335">
        <f t="shared" si="669"/>
        <v>0</v>
      </c>
      <c r="EM392" s="335">
        <f t="shared" si="670"/>
        <v>0</v>
      </c>
      <c r="EN392" s="335">
        <f t="shared" si="671"/>
        <v>0</v>
      </c>
      <c r="EO392" s="335">
        <f t="shared" si="672"/>
        <v>0</v>
      </c>
      <c r="EP392" s="335">
        <f t="shared" si="673"/>
        <v>0</v>
      </c>
      <c r="EQ392" s="335">
        <f t="shared" si="674"/>
        <v>0</v>
      </c>
      <c r="ER392" s="335">
        <f t="shared" si="675"/>
        <v>0</v>
      </c>
      <c r="ES392" s="335">
        <f t="shared" si="676"/>
        <v>0</v>
      </c>
      <c r="ET392" s="335">
        <f t="shared" si="677"/>
        <v>0</v>
      </c>
      <c r="EU392" s="335">
        <f t="shared" si="678"/>
        <v>0</v>
      </c>
      <c r="EV392" s="335">
        <f t="shared" si="679"/>
        <v>0</v>
      </c>
      <c r="EW392" s="335">
        <f t="shared" si="680"/>
        <v>0</v>
      </c>
      <c r="EX392" s="335">
        <f t="shared" si="681"/>
        <v>0</v>
      </c>
      <c r="EY392" s="335">
        <f t="shared" si="682"/>
        <v>0</v>
      </c>
      <c r="EZ392" s="335">
        <f t="shared" si="683"/>
        <v>0</v>
      </c>
      <c r="FA392" s="335">
        <f t="shared" si="684"/>
        <v>0</v>
      </c>
      <c r="FB392" s="335">
        <f t="shared" si="685"/>
        <v>0</v>
      </c>
      <c r="FC392" s="335">
        <f t="shared" si="686"/>
        <v>0</v>
      </c>
      <c r="FD392" s="335">
        <f t="shared" si="687"/>
        <v>0</v>
      </c>
      <c r="FE392" s="335">
        <f t="shared" si="688"/>
        <v>7.4526067369789506E-2</v>
      </c>
      <c r="FF392" s="335">
        <f t="shared" si="689"/>
        <v>7.4526067369789506E-2</v>
      </c>
      <c r="FG392" s="335">
        <f t="shared" si="690"/>
        <v>7.4526039586762793E-2</v>
      </c>
      <c r="FH392" s="335">
        <f t="shared" si="691"/>
        <v>7.4526082672864202E-2</v>
      </c>
      <c r="FI392" s="335">
        <f t="shared" si="692"/>
        <v>7.4526031771725496E-2</v>
      </c>
      <c r="FJ392" s="335">
        <f t="shared" si="693"/>
        <v>7.4526070650223306E-2</v>
      </c>
      <c r="FK392" s="335">
        <f t="shared" si="694"/>
        <v>7.4526042307150001E-2</v>
      </c>
      <c r="FL392" s="335">
        <f t="shared" si="695"/>
        <v>7.4526038743875506E-2</v>
      </c>
      <c r="FM392" s="335">
        <f t="shared" si="696"/>
        <v>7.4526038743875506E-2</v>
      </c>
      <c r="FN392" s="335">
        <f t="shared" si="697"/>
        <v>2.3805319372350052E-2</v>
      </c>
      <c r="FO392" s="335">
        <f t="shared" si="698"/>
        <v>9.6092368235423907E-3</v>
      </c>
      <c r="FP392" s="335">
        <f t="shared" si="699"/>
        <v>9.6092368235423907E-3</v>
      </c>
      <c r="FQ392" s="335">
        <f t="shared" si="700"/>
        <v>9.6092257463787894E-3</v>
      </c>
      <c r="FR392" s="335">
        <f t="shared" si="701"/>
        <v>9.6092345509158992E-3</v>
      </c>
      <c r="FS392" s="335">
        <f t="shared" si="702"/>
        <v>9.6092257298777996E-3</v>
      </c>
      <c r="FT392" s="335">
        <f t="shared" si="703"/>
        <v>9.6092389204882993E-3</v>
      </c>
      <c r="FU392" s="335">
        <f t="shared" si="704"/>
        <v>9.6092263841740799E-3</v>
      </c>
      <c r="FV392" s="335">
        <f t="shared" si="705"/>
        <v>9.6092238087385901E-3</v>
      </c>
      <c r="FW392" s="335">
        <f t="shared" si="706"/>
        <v>9.6092238087385901E-3</v>
      </c>
      <c r="FX392" s="335">
        <f t="shared" si="707"/>
        <v>1.6506531515565108E-3</v>
      </c>
    </row>
    <row r="393" spans="1:180" x14ac:dyDescent="0.2">
      <c r="A393" s="305" t="str">
        <f>_xlfn.CONCAT(IF(LEFT(TRIM(A392),1)="*", "*R", "R"), 1+RIGHT(TRIM(A392),1))</f>
        <v>R5</v>
      </c>
      <c r="B393" s="305" t="str">
        <f t="shared" si="739"/>
        <v>TLFELC100</v>
      </c>
      <c r="C393" s="305" t="str">
        <f t="shared" si="740"/>
        <v>Electric fullsize car w/100 mi range</v>
      </c>
      <c r="D393" s="301" t="str">
        <f t="shared" si="741"/>
        <v>bn-vmt, bn-vmt/a</v>
      </c>
      <c r="E393" s="301" t="str">
        <f t="shared" si="742"/>
        <v>TRNELC</v>
      </c>
      <c r="F393" s="301" t="str">
        <f t="shared" si="743"/>
        <v>TL</v>
      </c>
      <c r="G393" s="315" t="s">
        <v>818</v>
      </c>
      <c r="H393" s="315" t="s">
        <v>36</v>
      </c>
      <c r="I393" s="315">
        <v>1</v>
      </c>
      <c r="J393" s="315" t="str">
        <f t="shared" si="708"/>
        <v>Full size car-ELC</v>
      </c>
      <c r="K393" s="335">
        <f>$I393*IF($G393="Pickup", SUMIFS(NewEmisData!E:E, NewEmisData!$A:$A, "Pickup", NewEmisData!$B:$B, $A393, NewEmisData!$C:$C, $H393, NewEmisData!$D:$D, K$2), SUMIFS(NewEmisData!E:E, NewEmisData!$A:$A, "LDV", NewEmisData!$B:$B, $A393, NewEmisData!$C:$C, $H393, NewEmisData!$D:$D, K$2))</f>
        <v>0</v>
      </c>
      <c r="L393" s="335">
        <f>$I393*IF($G393="Pickup", SUMIFS(NewEmisData!F:F, NewEmisData!$A:$A, "Pickup", NewEmisData!$B:$B, $A393, NewEmisData!$C:$C, $H393, NewEmisData!$D:$D, L$2), SUMIFS(NewEmisData!F:F, NewEmisData!$A:$A, "LDV", NewEmisData!$B:$B, $A393, NewEmisData!$C:$C, $H393, NewEmisData!$D:$D, L$2))</f>
        <v>0</v>
      </c>
      <c r="M393" s="335">
        <f>$I393*IF($G393="Pickup", SUMIFS(NewEmisData!G:G, NewEmisData!$A:$A, "Pickup", NewEmisData!$B:$B, $A393, NewEmisData!$C:$C, $H393, NewEmisData!$D:$D, M$2), SUMIFS(NewEmisData!G:G, NewEmisData!$A:$A, "LDV", NewEmisData!$B:$B, $A393, NewEmisData!$C:$C, $H393, NewEmisData!$D:$D, M$2))</f>
        <v>0</v>
      </c>
      <c r="N393" s="335">
        <f>$I393*IF($G393="Pickup", SUMIFS(NewEmisData!H:H, NewEmisData!$A:$A, "Pickup", NewEmisData!$B:$B, $A393, NewEmisData!$C:$C, $H393, NewEmisData!$D:$D, N$2), SUMIFS(NewEmisData!H:H, NewEmisData!$A:$A, "LDV", NewEmisData!$B:$B, $A393, NewEmisData!$C:$C, $H393, NewEmisData!$D:$D, N$2))</f>
        <v>0</v>
      </c>
      <c r="O393" s="335">
        <f>$I393*IF($G393="Pickup", SUMIFS(NewEmisData!I:I, NewEmisData!$A:$A, "Pickup", NewEmisData!$B:$B, $A393, NewEmisData!$C:$C, $H393, NewEmisData!$D:$D, O$2), SUMIFS(NewEmisData!I:I, NewEmisData!$A:$A, "LDV", NewEmisData!$B:$B, $A393, NewEmisData!$C:$C, $H393, NewEmisData!$D:$D, O$2))</f>
        <v>0</v>
      </c>
      <c r="P393" s="335">
        <f>$I393*IF($G393="Pickup", SUMIFS(NewEmisData!J:J, NewEmisData!$A:$A, "Pickup", NewEmisData!$B:$B, $A393, NewEmisData!$C:$C, $H393, NewEmisData!$D:$D, P$2), SUMIFS(NewEmisData!J:J, NewEmisData!$A:$A, "LDV", NewEmisData!$B:$B, $A393, NewEmisData!$C:$C, $H393, NewEmisData!$D:$D, P$2))</f>
        <v>0</v>
      </c>
      <c r="Q393" s="335">
        <f>$I393*IF($G393="Pickup", SUMIFS(NewEmisData!K:K, NewEmisData!$A:$A, "Pickup", NewEmisData!$B:$B, $A393, NewEmisData!$C:$C, $H393, NewEmisData!$D:$D, Q$2), SUMIFS(NewEmisData!K:K, NewEmisData!$A:$A, "LDV", NewEmisData!$B:$B, $A393, NewEmisData!$C:$C, $H393, NewEmisData!$D:$D, Q$2))</f>
        <v>0</v>
      </c>
      <c r="R393" s="335">
        <f>$I393*IF($G393="Pickup", SUMIFS(NewEmisData!L:L, NewEmisData!$A:$A, "Pickup", NewEmisData!$B:$B, $A393, NewEmisData!$C:$C, $H393, NewEmisData!$D:$D, R$2), SUMIFS(NewEmisData!L:L, NewEmisData!$A:$A, "LDV", NewEmisData!$B:$B, $A393, NewEmisData!$C:$C, $H393, NewEmisData!$D:$D, R$2))</f>
        <v>0</v>
      </c>
      <c r="S393" s="335">
        <f>$I393*IF($G393="Pickup", SUMIFS(NewEmisData!M:M, NewEmisData!$A:$A, "Pickup", NewEmisData!$B:$B, $A393, NewEmisData!$C:$C, $H393, NewEmisData!$D:$D, S$2), SUMIFS(NewEmisData!M:M, NewEmisData!$A:$A, "LDV", NewEmisData!$B:$B, $A393, NewEmisData!$C:$C, $H393, NewEmisData!$D:$D, S$2))</f>
        <v>0</v>
      </c>
      <c r="T393" s="335">
        <v>0</v>
      </c>
      <c r="U393" s="335">
        <f>$I393*IF($G393="Pickup", SUMIFS(NewEmisData!E:E, NewEmisData!$A:$A, "Pickup", NewEmisData!$B:$B, $A393, NewEmisData!$C:$C, $H393, NewEmisData!$D:$D, U$2), SUMIFS(NewEmisData!E:E, NewEmisData!$A:$A, "LDV", NewEmisData!$B:$B, $A393, NewEmisData!$C:$C, $H393, NewEmisData!$D:$D, U$2))</f>
        <v>0</v>
      </c>
      <c r="V393" s="335">
        <f>$I393*IF($G393="Pickup", SUMIFS(NewEmisData!F:F, NewEmisData!$A:$A, "Pickup", NewEmisData!$B:$B, $A393, NewEmisData!$C:$C, $H393, NewEmisData!$D:$D, V$2), SUMIFS(NewEmisData!F:F, NewEmisData!$A:$A, "LDV", NewEmisData!$B:$B, $A393, NewEmisData!$C:$C, $H393, NewEmisData!$D:$D, V$2))</f>
        <v>0</v>
      </c>
      <c r="W393" s="335">
        <f>$I393*IF($G393="Pickup", SUMIFS(NewEmisData!G:G, NewEmisData!$A:$A, "Pickup", NewEmisData!$B:$B, $A393, NewEmisData!$C:$C, $H393, NewEmisData!$D:$D, W$2), SUMIFS(NewEmisData!G:G, NewEmisData!$A:$A, "LDV", NewEmisData!$B:$B, $A393, NewEmisData!$C:$C, $H393, NewEmisData!$D:$D, W$2))</f>
        <v>0</v>
      </c>
      <c r="X393" s="335">
        <f>$I393*IF($G393="Pickup", SUMIFS(NewEmisData!H:H, NewEmisData!$A:$A, "Pickup", NewEmisData!$B:$B, $A393, NewEmisData!$C:$C, $H393, NewEmisData!$D:$D, X$2), SUMIFS(NewEmisData!H:H, NewEmisData!$A:$A, "LDV", NewEmisData!$B:$B, $A393, NewEmisData!$C:$C, $H393, NewEmisData!$D:$D, X$2))</f>
        <v>0</v>
      </c>
      <c r="Y393" s="335">
        <f>$I393*IF($G393="Pickup", SUMIFS(NewEmisData!I:I, NewEmisData!$A:$A, "Pickup", NewEmisData!$B:$B, $A393, NewEmisData!$C:$C, $H393, NewEmisData!$D:$D, Y$2), SUMIFS(NewEmisData!I:I, NewEmisData!$A:$A, "LDV", NewEmisData!$B:$B, $A393, NewEmisData!$C:$C, $H393, NewEmisData!$D:$D, Y$2))</f>
        <v>0</v>
      </c>
      <c r="Z393" s="335">
        <f>$I393*IF($G393="Pickup", SUMIFS(NewEmisData!J:J, NewEmisData!$A:$A, "Pickup", NewEmisData!$B:$B, $A393, NewEmisData!$C:$C, $H393, NewEmisData!$D:$D, Z$2), SUMIFS(NewEmisData!J:J, NewEmisData!$A:$A, "LDV", NewEmisData!$B:$B, $A393, NewEmisData!$C:$C, $H393, NewEmisData!$D:$D, Z$2))</f>
        <v>0</v>
      </c>
      <c r="AA393" s="335">
        <f>$I393*IF($G393="Pickup", SUMIFS(NewEmisData!K:K, NewEmisData!$A:$A, "Pickup", NewEmisData!$B:$B, $A393, NewEmisData!$C:$C, $H393, NewEmisData!$D:$D, AA$2), SUMIFS(NewEmisData!K:K, NewEmisData!$A:$A, "LDV", NewEmisData!$B:$B, $A393, NewEmisData!$C:$C, $H393, NewEmisData!$D:$D, AA$2))</f>
        <v>0</v>
      </c>
      <c r="AB393" s="335">
        <f>$I393*IF($G393="Pickup", SUMIFS(NewEmisData!L:L, NewEmisData!$A:$A, "Pickup", NewEmisData!$B:$B, $A393, NewEmisData!$C:$C, $H393, NewEmisData!$D:$D, AB$2), SUMIFS(NewEmisData!L:L, NewEmisData!$A:$A, "LDV", NewEmisData!$B:$B, $A393, NewEmisData!$C:$C, $H393, NewEmisData!$D:$D, AB$2))</f>
        <v>0</v>
      </c>
      <c r="AC393" s="335">
        <f>$I393*IF($G393="Pickup", SUMIFS(NewEmisData!M:M, NewEmisData!$A:$A, "Pickup", NewEmisData!$B:$B, $A393, NewEmisData!$C:$C, $H393, NewEmisData!$D:$D, AC$2), SUMIFS(NewEmisData!M:M, NewEmisData!$A:$A, "LDV", NewEmisData!$B:$B, $A393, NewEmisData!$C:$C, $H393, NewEmisData!$D:$D, AC$2))</f>
        <v>0</v>
      </c>
      <c r="AD393" s="335">
        <v>0</v>
      </c>
      <c r="AE393" s="335">
        <f>$I393*IF($G393="Pickup", SUMIFS(NewEmisData!E:E, NewEmisData!$A:$A, "Pickup", NewEmisData!$B:$B, $A393, NewEmisData!$C:$C, $H393, NewEmisData!$D:$D, AE$2), SUMIFS(NewEmisData!E:E, NewEmisData!$A:$A, "LDV", NewEmisData!$B:$B, $A393, NewEmisData!$C:$C, $H393, NewEmisData!$D:$D, AE$2))</f>
        <v>0</v>
      </c>
      <c r="AF393" s="335">
        <f>$I393*IF($G393="Pickup", SUMIFS(NewEmisData!F:F, NewEmisData!$A:$A, "Pickup", NewEmisData!$B:$B, $A393, NewEmisData!$C:$C, $H393, NewEmisData!$D:$D, AF$2), SUMIFS(NewEmisData!F:F, NewEmisData!$A:$A, "LDV", NewEmisData!$B:$B, $A393, NewEmisData!$C:$C, $H393, NewEmisData!$D:$D, AF$2))</f>
        <v>0</v>
      </c>
      <c r="AG393" s="335">
        <f>$I393*IF($G393="Pickup", SUMIFS(NewEmisData!G:G, NewEmisData!$A:$A, "Pickup", NewEmisData!$B:$B, $A393, NewEmisData!$C:$C, $H393, NewEmisData!$D:$D, AG$2), SUMIFS(NewEmisData!G:G, NewEmisData!$A:$A, "LDV", NewEmisData!$B:$B, $A393, NewEmisData!$C:$C, $H393, NewEmisData!$D:$D, AG$2))</f>
        <v>0</v>
      </c>
      <c r="AH393" s="335">
        <f>$I393*IF($G393="Pickup", SUMIFS(NewEmisData!H:H, NewEmisData!$A:$A, "Pickup", NewEmisData!$B:$B, $A393, NewEmisData!$C:$C, $H393, NewEmisData!$D:$D, AH$2), SUMIFS(NewEmisData!H:H, NewEmisData!$A:$A, "LDV", NewEmisData!$B:$B, $A393, NewEmisData!$C:$C, $H393, NewEmisData!$D:$D, AH$2))</f>
        <v>0</v>
      </c>
      <c r="AI393" s="335">
        <f>$I393*IF($G393="Pickup", SUMIFS(NewEmisData!I:I, NewEmisData!$A:$A, "Pickup", NewEmisData!$B:$B, $A393, NewEmisData!$C:$C, $H393, NewEmisData!$D:$D, AI$2), SUMIFS(NewEmisData!I:I, NewEmisData!$A:$A, "LDV", NewEmisData!$B:$B, $A393, NewEmisData!$C:$C, $H393, NewEmisData!$D:$D, AI$2))</f>
        <v>0</v>
      </c>
      <c r="AJ393" s="335">
        <f>$I393*IF($G393="Pickup", SUMIFS(NewEmisData!J:J, NewEmisData!$A:$A, "Pickup", NewEmisData!$B:$B, $A393, NewEmisData!$C:$C, $H393, NewEmisData!$D:$D, AJ$2), SUMIFS(NewEmisData!J:J, NewEmisData!$A:$A, "LDV", NewEmisData!$B:$B, $A393, NewEmisData!$C:$C, $H393, NewEmisData!$D:$D, AJ$2))</f>
        <v>0</v>
      </c>
      <c r="AK393" s="335">
        <f>$I393*IF($G393="Pickup", SUMIFS(NewEmisData!K:K, NewEmisData!$A:$A, "Pickup", NewEmisData!$B:$B, $A393, NewEmisData!$C:$C, $H393, NewEmisData!$D:$D, AK$2), SUMIFS(NewEmisData!K:K, NewEmisData!$A:$A, "LDV", NewEmisData!$B:$B, $A393, NewEmisData!$C:$C, $H393, NewEmisData!$D:$D, AK$2))</f>
        <v>0</v>
      </c>
      <c r="AL393" s="335">
        <f>$I393*IF($G393="Pickup", SUMIFS(NewEmisData!L:L, NewEmisData!$A:$A, "Pickup", NewEmisData!$B:$B, $A393, NewEmisData!$C:$C, $H393, NewEmisData!$D:$D, AL$2), SUMIFS(NewEmisData!L:L, NewEmisData!$A:$A, "LDV", NewEmisData!$B:$B, $A393, NewEmisData!$C:$C, $H393, NewEmisData!$D:$D, AL$2))</f>
        <v>0</v>
      </c>
      <c r="AM393" s="335">
        <f>$I393*IF($G393="Pickup", SUMIFS(NewEmisData!M:M, NewEmisData!$A:$A, "Pickup", NewEmisData!$B:$B, $A393, NewEmisData!$C:$C, $H393, NewEmisData!$D:$D, AM$2), SUMIFS(NewEmisData!M:M, NewEmisData!$A:$A, "LDV", NewEmisData!$B:$B, $A393, NewEmisData!$C:$C, $H393, NewEmisData!$D:$D, AM$2))</f>
        <v>0</v>
      </c>
      <c r="AN393" s="335">
        <v>0</v>
      </c>
      <c r="AO393" s="335">
        <f>$I393*IF($G393="Pickup", SUMIFS(NewEmisData!E:E, NewEmisData!$A:$A, "Pickup", NewEmisData!$B:$B, $A393, NewEmisData!$C:$C, $H393, NewEmisData!$D:$D, AO$2), SUMIFS(NewEmisData!E:E, NewEmisData!$A:$A, "LDV", NewEmisData!$B:$B, $A393, NewEmisData!$C:$C, $H393, NewEmisData!$D:$D, AO$2))</f>
        <v>4.56866074514682E-2</v>
      </c>
      <c r="AP393" s="335">
        <f>$I393*IF($G393="Pickup", SUMIFS(NewEmisData!F:F, NewEmisData!$A:$A, "Pickup", NewEmisData!$B:$B, $A393, NewEmisData!$C:$C, $H393, NewEmisData!$D:$D, AP$2), SUMIFS(NewEmisData!F:F, NewEmisData!$A:$A, "LDV", NewEmisData!$B:$B, $A393, NewEmisData!$C:$C, $H393, NewEmisData!$D:$D, AP$2))</f>
        <v>4.56866074514682E-2</v>
      </c>
      <c r="AQ393" s="335">
        <f>$I393*IF($G393="Pickup", SUMIFS(NewEmisData!G:G, NewEmisData!$A:$A, "Pickup", NewEmisData!$B:$B, $A393, NewEmisData!$C:$C, $H393, NewEmisData!$D:$D, AQ$2), SUMIFS(NewEmisData!G:G, NewEmisData!$A:$A, "LDV", NewEmisData!$B:$B, $A393, NewEmisData!$C:$C, $H393, NewEmisData!$D:$D, AQ$2))</f>
        <v>4.5686595098603698E-2</v>
      </c>
      <c r="AR393" s="335">
        <f>$I393*IF($G393="Pickup", SUMIFS(NewEmisData!H:H, NewEmisData!$A:$A, "Pickup", NewEmisData!$B:$B, $A393, NewEmisData!$C:$C, $H393, NewEmisData!$D:$D, AR$2), SUMIFS(NewEmisData!H:H, NewEmisData!$A:$A, "LDV", NewEmisData!$B:$B, $A393, NewEmisData!$C:$C, $H393, NewEmisData!$D:$D, AR$2))</f>
        <v>4.5686567732366602E-2</v>
      </c>
      <c r="AS393" s="335">
        <f>$I393*IF($G393="Pickup", SUMIFS(NewEmisData!I:I, NewEmisData!$A:$A, "Pickup", NewEmisData!$B:$B, $A393, NewEmisData!$C:$C, $H393, NewEmisData!$D:$D, AS$2), SUMIFS(NewEmisData!I:I, NewEmisData!$A:$A, "LDV", NewEmisData!$B:$B, $A393, NewEmisData!$C:$C, $H393, NewEmisData!$D:$D, AS$2))</f>
        <v>4.5686639312502303E-2</v>
      </c>
      <c r="AT393" s="335">
        <f>$I393*IF($G393="Pickup", SUMIFS(NewEmisData!J:J, NewEmisData!$A:$A, "Pickup", NewEmisData!$B:$B, $A393, NewEmisData!$C:$C, $H393, NewEmisData!$D:$D, AT$2), SUMIFS(NewEmisData!J:J, NewEmisData!$A:$A, "LDV", NewEmisData!$B:$B, $A393, NewEmisData!$C:$C, $H393, NewEmisData!$D:$D, AT$2))</f>
        <v>4.5686507422641499E-2</v>
      </c>
      <c r="AU393" s="335">
        <f>$I393*IF($G393="Pickup", SUMIFS(NewEmisData!K:K, NewEmisData!$A:$A, "Pickup", NewEmisData!$B:$B, $A393, NewEmisData!$C:$C, $H393, NewEmisData!$D:$D, AU$2), SUMIFS(NewEmisData!K:K, NewEmisData!$A:$A, "LDV", NewEmisData!$B:$B, $A393, NewEmisData!$C:$C, $H393, NewEmisData!$D:$D, AU$2))</f>
        <v>4.5686552882415202E-2</v>
      </c>
      <c r="AV393" s="335">
        <f>$I393*IF($G393="Pickup", SUMIFS(NewEmisData!L:L, NewEmisData!$A:$A, "Pickup", NewEmisData!$B:$B, $A393, NewEmisData!$C:$C, $H393, NewEmisData!$D:$D, AV$2), SUMIFS(NewEmisData!L:L, NewEmisData!$A:$A, "LDV", NewEmisData!$B:$B, $A393, NewEmisData!$C:$C, $H393, NewEmisData!$D:$D, AV$2))</f>
        <v>4.5686619042368502E-2</v>
      </c>
      <c r="AW393" s="335">
        <f>$I393*IF($G393="Pickup", SUMIFS(NewEmisData!M:M, NewEmisData!$A:$A, "Pickup", NewEmisData!$B:$B, $A393, NewEmisData!$C:$C, $H393, NewEmisData!$D:$D, AW$2), SUMIFS(NewEmisData!M:M, NewEmisData!$A:$A, "LDV", NewEmisData!$B:$B, $A393, NewEmisData!$C:$C, $H393, NewEmisData!$D:$D, AW$2))</f>
        <v>4.5686619042368502E-2</v>
      </c>
      <c r="AX393" s="335">
        <v>2.3805319372350052E-2</v>
      </c>
      <c r="AY393" s="335">
        <f>$I393*IF($G393="Pickup", SUMIFS(NewEmisData!E:E, NewEmisData!$A:$A, "Pickup", NewEmisData!$B:$B, $A393, NewEmisData!$C:$C, $H393, NewEmisData!$D:$D, AY$2), SUMIFS(NewEmisData!E:E, NewEmisData!$A:$A, "LDV", NewEmisData!$B:$B, $A393, NewEmisData!$C:$C, $H393, NewEmisData!$D:$D, AY$2))</f>
        <v>5.96004040660905E-3</v>
      </c>
      <c r="AZ393" s="335">
        <f>$I393*IF($G393="Pickup", SUMIFS(NewEmisData!F:F, NewEmisData!$A:$A, "Pickup", NewEmisData!$B:$B, $A393, NewEmisData!$C:$C, $H393, NewEmisData!$D:$D, AZ$2), SUMIFS(NewEmisData!F:F, NewEmisData!$A:$A, "LDV", NewEmisData!$B:$B, $A393, NewEmisData!$C:$C, $H393, NewEmisData!$D:$D, AZ$2))</f>
        <v>5.96004040660905E-3</v>
      </c>
      <c r="BA393" s="335">
        <f>$I393*IF($G393="Pickup", SUMIFS(NewEmisData!G:G, NewEmisData!$A:$A, "Pickup", NewEmisData!$B:$B, $A393, NewEmisData!$C:$C, $H393, NewEmisData!$D:$D, BA$2), SUMIFS(NewEmisData!G:G, NewEmisData!$A:$A, "LDV", NewEmisData!$B:$B, $A393, NewEmisData!$C:$C, $H393, NewEmisData!$D:$D, BA$2))</f>
        <v>5.9600396436599304E-3</v>
      </c>
      <c r="BB393" s="335">
        <f>$I393*IF($G393="Pickup", SUMIFS(NewEmisData!H:H, NewEmisData!$A:$A, "Pickup", NewEmisData!$B:$B, $A393, NewEmisData!$C:$C, $H393, NewEmisData!$D:$D, BB$2), SUMIFS(NewEmisData!H:H, NewEmisData!$A:$A, "LDV", NewEmisData!$B:$B, $A393, NewEmisData!$C:$C, $H393, NewEmisData!$D:$D, BB$2))</f>
        <v>5.96003947288367E-3</v>
      </c>
      <c r="BC393" s="335">
        <f>$I393*IF($G393="Pickup", SUMIFS(NewEmisData!I:I, NewEmisData!$A:$A, "Pickup", NewEmisData!$B:$B, $A393, NewEmisData!$C:$C, $H393, NewEmisData!$D:$D, BC$2), SUMIFS(NewEmisData!I:I, NewEmisData!$A:$A, "LDV", NewEmisData!$B:$B, $A393, NewEmisData!$C:$C, $H393, NewEmisData!$D:$D, BC$2))</f>
        <v>5.9600498988851601E-3</v>
      </c>
      <c r="BD393" s="335">
        <f>$I393*IF($G393="Pickup", SUMIFS(NewEmisData!J:J, NewEmisData!$A:$A, "Pickup", NewEmisData!$B:$B, $A393, NewEmisData!$C:$C, $H393, NewEmisData!$D:$D, BD$2), SUMIFS(NewEmisData!J:J, NewEmisData!$A:$A, "LDV", NewEmisData!$B:$B, $A393, NewEmisData!$C:$C, $H393, NewEmisData!$D:$D, BD$2))</f>
        <v>5.9600370559725604E-3</v>
      </c>
      <c r="BE393" s="335">
        <f>$I393*IF($G393="Pickup", SUMIFS(NewEmisData!K:K, NewEmisData!$A:$A, "Pickup", NewEmisData!$B:$B, $A393, NewEmisData!$C:$C, $H393, NewEmisData!$D:$D, BE$2), SUMIFS(NewEmisData!K:K, NewEmisData!$A:$A, "LDV", NewEmisData!$B:$B, $A393, NewEmisData!$C:$C, $H393, NewEmisData!$D:$D, BE$2))</f>
        <v>5.9600363216577501E-3</v>
      </c>
      <c r="BF393" s="335">
        <f>$I393*IF($G393="Pickup", SUMIFS(NewEmisData!L:L, NewEmisData!$A:$A, "Pickup", NewEmisData!$B:$B, $A393, NewEmisData!$C:$C, $H393, NewEmisData!$D:$D, BF$2), SUMIFS(NewEmisData!L:L, NewEmisData!$A:$A, "LDV", NewEmisData!$B:$B, $A393, NewEmisData!$C:$C, $H393, NewEmisData!$D:$D, BF$2))</f>
        <v>5.9600544669343404E-3</v>
      </c>
      <c r="BG393" s="335">
        <f>$I393*IF($G393="Pickup", SUMIFS(NewEmisData!M:M, NewEmisData!$A:$A, "Pickup", NewEmisData!$B:$B, $A393, NewEmisData!$C:$C, $H393, NewEmisData!$D:$D, BG$2), SUMIFS(NewEmisData!M:M, NewEmisData!$A:$A, "LDV", NewEmisData!$B:$B, $A393, NewEmisData!$C:$C, $H393, NewEmisData!$D:$D, BG$2))</f>
        <v>5.9600544669343404E-3</v>
      </c>
      <c r="BH393" s="335">
        <v>1.6506531515565108E-3</v>
      </c>
      <c r="BI393" s="335">
        <f>$I393*IF($G393="Pickup", SUMIFS(NewEmisData!E:E, NewEmisData!$A:$A, "Pickup", NewEmisData!$B:$B, $A393, NewEmisData!$C:$C, $H393, NewEmisData!$D:$D, BI$2), SUMIFS(NewEmisData!E:E, NewEmisData!$A:$A, "LDV", NewEmisData!$B:$B, $A393, NewEmisData!$C:$C, $H393, NewEmisData!$D:$D, BI$2))</f>
        <v>0</v>
      </c>
      <c r="BJ393" s="335">
        <f>$I393*IF($G393="Pickup", SUMIFS(NewEmisData!F:F, NewEmisData!$A:$A, "Pickup", NewEmisData!$B:$B, $A393, NewEmisData!$C:$C, $H393, NewEmisData!$D:$D, BJ$2), SUMIFS(NewEmisData!F:F, NewEmisData!$A:$A, "LDV", NewEmisData!$B:$B, $A393, NewEmisData!$C:$C, $H393, NewEmisData!$D:$D, BJ$2))</f>
        <v>0</v>
      </c>
      <c r="BK393" s="335">
        <f>$I393*IF($G393="Pickup", SUMIFS(NewEmisData!G:G, NewEmisData!$A:$A, "Pickup", NewEmisData!$B:$B, $A393, NewEmisData!$C:$C, $H393, NewEmisData!$D:$D, BK$2), SUMIFS(NewEmisData!G:G, NewEmisData!$A:$A, "LDV", NewEmisData!$B:$B, $A393, NewEmisData!$C:$C, $H393, NewEmisData!$D:$D, BK$2))</f>
        <v>0</v>
      </c>
      <c r="BL393" s="335">
        <f>$I393*IF($G393="Pickup", SUMIFS(NewEmisData!H:H, NewEmisData!$A:$A, "Pickup", NewEmisData!$B:$B, $A393, NewEmisData!$C:$C, $H393, NewEmisData!$D:$D, BL$2), SUMIFS(NewEmisData!H:H, NewEmisData!$A:$A, "LDV", NewEmisData!$B:$B, $A393, NewEmisData!$C:$C, $H393, NewEmisData!$D:$D, BL$2))</f>
        <v>0</v>
      </c>
      <c r="BM393" s="335">
        <f>$I393*IF($G393="Pickup", SUMIFS(NewEmisData!I:I, NewEmisData!$A:$A, "Pickup", NewEmisData!$B:$B, $A393, NewEmisData!$C:$C, $H393, NewEmisData!$D:$D, BM$2), SUMIFS(NewEmisData!I:I, NewEmisData!$A:$A, "LDV", NewEmisData!$B:$B, $A393, NewEmisData!$C:$C, $H393, NewEmisData!$D:$D, BM$2))</f>
        <v>0</v>
      </c>
      <c r="BN393" s="335">
        <f>$I393*IF($G393="Pickup", SUMIFS(NewEmisData!J:J, NewEmisData!$A:$A, "Pickup", NewEmisData!$B:$B, $A393, NewEmisData!$C:$C, $H393, NewEmisData!$D:$D, BN$2), SUMIFS(NewEmisData!J:J, NewEmisData!$A:$A, "LDV", NewEmisData!$B:$B, $A393, NewEmisData!$C:$C, $H393, NewEmisData!$D:$D, BN$2))</f>
        <v>0</v>
      </c>
      <c r="BO393" s="335">
        <f>$I393*IF($G393="Pickup", SUMIFS(NewEmisData!K:K, NewEmisData!$A:$A, "Pickup", NewEmisData!$B:$B, $A393, NewEmisData!$C:$C, $H393, NewEmisData!$D:$D, BO$2), SUMIFS(NewEmisData!K:K, NewEmisData!$A:$A, "LDV", NewEmisData!$B:$B, $A393, NewEmisData!$C:$C, $H393, NewEmisData!$D:$D, BO$2))</f>
        <v>0</v>
      </c>
      <c r="BP393" s="335">
        <f>$I393*IF($G393="Pickup", SUMIFS(NewEmisData!L:L, NewEmisData!$A:$A, "Pickup", NewEmisData!$B:$B, $A393, NewEmisData!$C:$C, $H393, NewEmisData!$D:$D, BP$2), SUMIFS(NewEmisData!L:L, NewEmisData!$A:$A, "LDV", NewEmisData!$B:$B, $A393, NewEmisData!$C:$C, $H393, NewEmisData!$D:$D, BP$2))</f>
        <v>0</v>
      </c>
      <c r="BQ393" s="335">
        <f>$I393*IF($G393="Pickup", SUMIFS(NewEmisData!M:M, NewEmisData!$A:$A, "Pickup", NewEmisData!$B:$B, $A393, NewEmisData!$C:$C, $H393, NewEmisData!$D:$D, BQ$2), SUMIFS(NewEmisData!M:M, NewEmisData!$A:$A, "LDV", NewEmisData!$B:$B, $A393, NewEmisData!$C:$C, $H393, NewEmisData!$D:$D, BQ$2))</f>
        <v>0</v>
      </c>
      <c r="BR393" s="335">
        <v>0</v>
      </c>
      <c r="BS393" s="335">
        <f>$I393*IF($G393="Pickup", SUMIFS(NewEmisData!E:E, NewEmisData!$A:$A, "Pickup", NewEmisData!$B:$B, $A393, NewEmisData!$C:$C, $H393, NewEmisData!$D:$D, BS$2), SUMIFS(NewEmisData!E:E, NewEmisData!$A:$A, "LDV", NewEmisData!$B:$B, $A393, NewEmisData!$C:$C, $H393, NewEmisData!$D:$D, BS$2))</f>
        <v>0</v>
      </c>
      <c r="BT393" s="335">
        <f>$I393*IF($G393="Pickup", SUMIFS(NewEmisData!F:F, NewEmisData!$A:$A, "Pickup", NewEmisData!$B:$B, $A393, NewEmisData!$C:$C, $H393, NewEmisData!$D:$D, BT$2), SUMIFS(NewEmisData!F:F, NewEmisData!$A:$A, "LDV", NewEmisData!$B:$B, $A393, NewEmisData!$C:$C, $H393, NewEmisData!$D:$D, BT$2))</f>
        <v>0</v>
      </c>
      <c r="BU393" s="335">
        <f>$I393*IF($G393="Pickup", SUMIFS(NewEmisData!G:G, NewEmisData!$A:$A, "Pickup", NewEmisData!$B:$B, $A393, NewEmisData!$C:$C, $H393, NewEmisData!$D:$D, BU$2), SUMIFS(NewEmisData!G:G, NewEmisData!$A:$A, "LDV", NewEmisData!$B:$B, $A393, NewEmisData!$C:$C, $H393, NewEmisData!$D:$D, BU$2))</f>
        <v>0</v>
      </c>
      <c r="BV393" s="335">
        <f>$I393*IF($G393="Pickup", SUMIFS(NewEmisData!H:H, NewEmisData!$A:$A, "Pickup", NewEmisData!$B:$B, $A393, NewEmisData!$C:$C, $H393, NewEmisData!$D:$D, BV$2), SUMIFS(NewEmisData!H:H, NewEmisData!$A:$A, "LDV", NewEmisData!$B:$B, $A393, NewEmisData!$C:$C, $H393, NewEmisData!$D:$D, BV$2))</f>
        <v>0</v>
      </c>
      <c r="BW393" s="335">
        <f>$I393*IF($G393="Pickup", SUMIFS(NewEmisData!I:I, NewEmisData!$A:$A, "Pickup", NewEmisData!$B:$B, $A393, NewEmisData!$C:$C, $H393, NewEmisData!$D:$D, BW$2), SUMIFS(NewEmisData!I:I, NewEmisData!$A:$A, "LDV", NewEmisData!$B:$B, $A393, NewEmisData!$C:$C, $H393, NewEmisData!$D:$D, BW$2))</f>
        <v>0</v>
      </c>
      <c r="BX393" s="335">
        <f>$I393*IF($G393="Pickup", SUMIFS(NewEmisData!J:J, NewEmisData!$A:$A, "Pickup", NewEmisData!$B:$B, $A393, NewEmisData!$C:$C, $H393, NewEmisData!$D:$D, BX$2), SUMIFS(NewEmisData!J:J, NewEmisData!$A:$A, "LDV", NewEmisData!$B:$B, $A393, NewEmisData!$C:$C, $H393, NewEmisData!$D:$D, BX$2))</f>
        <v>0</v>
      </c>
      <c r="BY393" s="335">
        <f>$I393*IF($G393="Pickup", SUMIFS(NewEmisData!K:K, NewEmisData!$A:$A, "Pickup", NewEmisData!$B:$B, $A393, NewEmisData!$C:$C, $H393, NewEmisData!$D:$D, BY$2), SUMIFS(NewEmisData!K:K, NewEmisData!$A:$A, "LDV", NewEmisData!$B:$B, $A393, NewEmisData!$C:$C, $H393, NewEmisData!$D:$D, BY$2))</f>
        <v>0</v>
      </c>
      <c r="BZ393" s="335">
        <f>$I393*IF($G393="Pickup", SUMIFS(NewEmisData!L:L, NewEmisData!$A:$A, "Pickup", NewEmisData!$B:$B, $A393, NewEmisData!$C:$C, $H393, NewEmisData!$D:$D, BZ$2), SUMIFS(NewEmisData!L:L, NewEmisData!$A:$A, "LDV", NewEmisData!$B:$B, $A393, NewEmisData!$C:$C, $H393, NewEmisData!$D:$D, BZ$2))</f>
        <v>0</v>
      </c>
      <c r="CA393" s="335">
        <f>$I393*IF($G393="Pickup", SUMIFS(NewEmisData!M:M, NewEmisData!$A:$A, "Pickup", NewEmisData!$B:$B, $A393, NewEmisData!$C:$C, $H393, NewEmisData!$D:$D, CA$2), SUMIFS(NewEmisData!M:M, NewEmisData!$A:$A, "LDV", NewEmisData!$B:$B, $A393, NewEmisData!$C:$C, $H393, NewEmisData!$D:$D, CA$2))</f>
        <v>0</v>
      </c>
      <c r="CB393" s="335">
        <v>0</v>
      </c>
      <c r="CC393" s="335">
        <f>$I393*IF($G393="Pickup", SUMIFS(NewEmisData!E:E, NewEmisData!$A:$A, "Pickup", NewEmisData!$B:$B, $A393, NewEmisData!$C:$C, $H393, NewEmisData!$D:$D, CC$2), SUMIFS(NewEmisData!E:E, NewEmisData!$A:$A, "LDV", NewEmisData!$B:$B, $A393, NewEmisData!$C:$C, $H393, NewEmisData!$D:$D, CC$2))</f>
        <v>0</v>
      </c>
      <c r="CD393" s="335">
        <f>$I393*IF($G393="Pickup", SUMIFS(NewEmisData!F:F, NewEmisData!$A:$A, "Pickup", NewEmisData!$B:$B, $A393, NewEmisData!$C:$C, $H393, NewEmisData!$D:$D, CD$2), SUMIFS(NewEmisData!F:F, NewEmisData!$A:$A, "LDV", NewEmisData!$B:$B, $A393, NewEmisData!$C:$C, $H393, NewEmisData!$D:$D, CD$2))</f>
        <v>0</v>
      </c>
      <c r="CE393" s="335">
        <f>$I393*IF($G393="Pickup", SUMIFS(NewEmisData!G:G, NewEmisData!$A:$A, "Pickup", NewEmisData!$B:$B, $A393, NewEmisData!$C:$C, $H393, NewEmisData!$D:$D, CE$2), SUMIFS(NewEmisData!G:G, NewEmisData!$A:$A, "LDV", NewEmisData!$B:$B, $A393, NewEmisData!$C:$C, $H393, NewEmisData!$D:$D, CE$2))</f>
        <v>0</v>
      </c>
      <c r="CF393" s="335">
        <f>$I393*IF($G393="Pickup", SUMIFS(NewEmisData!H:H, NewEmisData!$A:$A, "Pickup", NewEmisData!$B:$B, $A393, NewEmisData!$C:$C, $H393, NewEmisData!$D:$D, CF$2), SUMIFS(NewEmisData!H:H, NewEmisData!$A:$A, "LDV", NewEmisData!$B:$B, $A393, NewEmisData!$C:$C, $H393, NewEmisData!$D:$D, CF$2))</f>
        <v>0</v>
      </c>
      <c r="CG393" s="335">
        <f>$I393*IF($G393="Pickup", SUMIFS(NewEmisData!I:I, NewEmisData!$A:$A, "Pickup", NewEmisData!$B:$B, $A393, NewEmisData!$C:$C, $H393, NewEmisData!$D:$D, CG$2), SUMIFS(NewEmisData!I:I, NewEmisData!$A:$A, "LDV", NewEmisData!$B:$B, $A393, NewEmisData!$C:$C, $H393, NewEmisData!$D:$D, CG$2))</f>
        <v>0</v>
      </c>
      <c r="CH393" s="335">
        <f>$I393*IF($G393="Pickup", SUMIFS(NewEmisData!J:J, NewEmisData!$A:$A, "Pickup", NewEmisData!$B:$B, $A393, NewEmisData!$C:$C, $H393, NewEmisData!$D:$D, CH$2), SUMIFS(NewEmisData!J:J, NewEmisData!$A:$A, "LDV", NewEmisData!$B:$B, $A393, NewEmisData!$C:$C, $H393, NewEmisData!$D:$D, CH$2))</f>
        <v>0</v>
      </c>
      <c r="CI393" s="335">
        <f>$I393*IF($G393="Pickup", SUMIFS(NewEmisData!K:K, NewEmisData!$A:$A, "Pickup", NewEmisData!$B:$B, $A393, NewEmisData!$C:$C, $H393, NewEmisData!$D:$D, CI$2), SUMIFS(NewEmisData!K:K, NewEmisData!$A:$A, "LDV", NewEmisData!$B:$B, $A393, NewEmisData!$C:$C, $H393, NewEmisData!$D:$D, CI$2))</f>
        <v>0</v>
      </c>
      <c r="CJ393" s="335">
        <f>$I393*IF($G393="Pickup", SUMIFS(NewEmisData!L:L, NewEmisData!$A:$A, "Pickup", NewEmisData!$B:$B, $A393, NewEmisData!$C:$C, $H393, NewEmisData!$D:$D, CJ$2), SUMIFS(NewEmisData!L:L, NewEmisData!$A:$A, "LDV", NewEmisData!$B:$B, $A393, NewEmisData!$C:$C, $H393, NewEmisData!$D:$D, CJ$2))</f>
        <v>0</v>
      </c>
      <c r="CK393" s="335">
        <f>$I393*IF($G393="Pickup", SUMIFS(NewEmisData!M:M, NewEmisData!$A:$A, "Pickup", NewEmisData!$B:$B, $A393, NewEmisData!$C:$C, $H393, NewEmisData!$D:$D, CK$2), SUMIFS(NewEmisData!M:M, NewEmisData!$A:$A, "LDV", NewEmisData!$B:$B, $A393, NewEmisData!$C:$C, $H393, NewEmisData!$D:$D, CK$2))</f>
        <v>0</v>
      </c>
      <c r="CL393" s="335">
        <v>0</v>
      </c>
      <c r="CM393" s="335">
        <f>$I393*IF($G393="Pickup", SUMIFS(NewEmisData!E:E, NewEmisData!$A:$A, "Pickup", NewEmisData!$B:$B, $A393, NewEmisData!$C:$C, $H393, NewEmisData!$D:$D, CM$2), SUMIFS(NewEmisData!E:E, NewEmisData!$A:$A, "LDV", NewEmisData!$B:$B, $A393, NewEmisData!$C:$C, $H393, NewEmisData!$D:$D, CM$2))</f>
        <v>0</v>
      </c>
      <c r="CN393" s="335">
        <f>$I393*IF($G393="Pickup", SUMIFS(NewEmisData!F:F, NewEmisData!$A:$A, "Pickup", NewEmisData!$B:$B, $A393, NewEmisData!$C:$C, $H393, NewEmisData!$D:$D, CN$2), SUMIFS(NewEmisData!F:F, NewEmisData!$A:$A, "LDV", NewEmisData!$B:$B, $A393, NewEmisData!$C:$C, $H393, NewEmisData!$D:$D, CN$2))</f>
        <v>0</v>
      </c>
      <c r="CO393" s="335">
        <f>$I393*IF($G393="Pickup", SUMIFS(NewEmisData!G:G, NewEmisData!$A:$A, "Pickup", NewEmisData!$B:$B, $A393, NewEmisData!$C:$C, $H393, NewEmisData!$D:$D, CO$2), SUMIFS(NewEmisData!G:G, NewEmisData!$A:$A, "LDV", NewEmisData!$B:$B, $A393, NewEmisData!$C:$C, $H393, NewEmisData!$D:$D, CO$2))</f>
        <v>0</v>
      </c>
      <c r="CP393" s="335">
        <f>$I393*IF($G393="Pickup", SUMIFS(NewEmisData!H:H, NewEmisData!$A:$A, "Pickup", NewEmisData!$B:$B, $A393, NewEmisData!$C:$C, $H393, NewEmisData!$D:$D, CP$2), SUMIFS(NewEmisData!H:H, NewEmisData!$A:$A, "LDV", NewEmisData!$B:$B, $A393, NewEmisData!$C:$C, $H393, NewEmisData!$D:$D, CP$2))</f>
        <v>0</v>
      </c>
      <c r="CQ393" s="335">
        <f>$I393*IF($G393="Pickup", SUMIFS(NewEmisData!I:I, NewEmisData!$A:$A, "Pickup", NewEmisData!$B:$B, $A393, NewEmisData!$C:$C, $H393, NewEmisData!$D:$D, CQ$2), SUMIFS(NewEmisData!I:I, NewEmisData!$A:$A, "LDV", NewEmisData!$B:$B, $A393, NewEmisData!$C:$C, $H393, NewEmisData!$D:$D, CQ$2))</f>
        <v>0</v>
      </c>
      <c r="CR393" s="335">
        <f>$I393*IF($G393="Pickup", SUMIFS(NewEmisData!J:J, NewEmisData!$A:$A, "Pickup", NewEmisData!$B:$B, $A393, NewEmisData!$C:$C, $H393, NewEmisData!$D:$D, CR$2), SUMIFS(NewEmisData!J:J, NewEmisData!$A:$A, "LDV", NewEmisData!$B:$B, $A393, NewEmisData!$C:$C, $H393, NewEmisData!$D:$D, CR$2))</f>
        <v>0</v>
      </c>
      <c r="CS393" s="335">
        <f>$I393*IF($G393="Pickup", SUMIFS(NewEmisData!K:K, NewEmisData!$A:$A, "Pickup", NewEmisData!$B:$B, $A393, NewEmisData!$C:$C, $H393, NewEmisData!$D:$D, CS$2), SUMIFS(NewEmisData!K:K, NewEmisData!$A:$A, "LDV", NewEmisData!$B:$B, $A393, NewEmisData!$C:$C, $H393, NewEmisData!$D:$D, CS$2))</f>
        <v>0</v>
      </c>
      <c r="CT393" s="335">
        <f>$I393*IF($G393="Pickup", SUMIFS(NewEmisData!L:L, NewEmisData!$A:$A, "Pickup", NewEmisData!$B:$B, $A393, NewEmisData!$C:$C, $H393, NewEmisData!$D:$D, CT$2), SUMIFS(NewEmisData!L:L, NewEmisData!$A:$A, "LDV", NewEmisData!$B:$B, $A393, NewEmisData!$C:$C, $H393, NewEmisData!$D:$D, CT$2))</f>
        <v>0</v>
      </c>
      <c r="CU393" s="335">
        <f>$I393*IF($G393="Pickup", SUMIFS(NewEmisData!M:M, NewEmisData!$A:$A, "Pickup", NewEmisData!$B:$B, $A393, NewEmisData!$C:$C, $H393, NewEmisData!$D:$D, CU$2), SUMIFS(NewEmisData!M:M, NewEmisData!$A:$A, "LDV", NewEmisData!$B:$B, $A393, NewEmisData!$C:$C, $H393, NewEmisData!$D:$D, CU$2))</f>
        <v>0</v>
      </c>
      <c r="CV393" s="335">
        <v>0</v>
      </c>
      <c r="CW393" s="335">
        <v>0</v>
      </c>
      <c r="CX393" s="335">
        <v>0</v>
      </c>
      <c r="CY393" s="335">
        <v>0</v>
      </c>
      <c r="CZ393" s="335">
        <v>0</v>
      </c>
      <c r="DA393" s="335">
        <v>0</v>
      </c>
      <c r="DB393" s="335">
        <v>0</v>
      </c>
      <c r="DC393" s="335">
        <v>0</v>
      </c>
      <c r="DD393" s="335">
        <v>0</v>
      </c>
      <c r="DE393" s="335">
        <v>0</v>
      </c>
      <c r="DF393" s="335">
        <v>0</v>
      </c>
      <c r="DG393" s="335">
        <f>$I393*IF($G393="Pickup", SUMIFS(NewEmisData!E:E, NewEmisData!$A:$A, "Pickup", NewEmisData!$B:$B, $A393, NewEmisData!$C:$C, $H393, NewEmisData!$D:$D, DG$2), SUMIFS(NewEmisData!E:E, NewEmisData!$A:$A, "LDV", NewEmisData!$B:$B, $A393, NewEmisData!$C:$C, $H393, NewEmisData!$D:$D, DG$2))</f>
        <v>0</v>
      </c>
      <c r="DH393" s="335">
        <f>$I393*IF($G393="Pickup", SUMIFS(NewEmisData!F:F, NewEmisData!$A:$A, "Pickup", NewEmisData!$B:$B, $A393, NewEmisData!$C:$C, $H393, NewEmisData!$D:$D, DH$2), SUMIFS(NewEmisData!F:F, NewEmisData!$A:$A, "LDV", NewEmisData!$B:$B, $A393, NewEmisData!$C:$C, $H393, NewEmisData!$D:$D, DH$2))</f>
        <v>0</v>
      </c>
      <c r="DI393" s="335">
        <f>$I393*IF($G393="Pickup", SUMIFS(NewEmisData!G:G, NewEmisData!$A:$A, "Pickup", NewEmisData!$B:$B, $A393, NewEmisData!$C:$C, $H393, NewEmisData!$D:$D, DI$2), SUMIFS(NewEmisData!G:G, NewEmisData!$A:$A, "LDV", NewEmisData!$B:$B, $A393, NewEmisData!$C:$C, $H393, NewEmisData!$D:$D, DI$2))</f>
        <v>0</v>
      </c>
      <c r="DJ393" s="335">
        <f>$I393*IF($G393="Pickup", SUMIFS(NewEmisData!H:H, NewEmisData!$A:$A, "Pickup", NewEmisData!$B:$B, $A393, NewEmisData!$C:$C, $H393, NewEmisData!$D:$D, DJ$2), SUMIFS(NewEmisData!H:H, NewEmisData!$A:$A, "LDV", NewEmisData!$B:$B, $A393, NewEmisData!$C:$C, $H393, NewEmisData!$D:$D, DJ$2))</f>
        <v>0</v>
      </c>
      <c r="DK393" s="335">
        <f>$I393*IF($G393="Pickup", SUMIFS(NewEmisData!I:I, NewEmisData!$A:$A, "Pickup", NewEmisData!$B:$B, $A393, NewEmisData!$C:$C, $H393, NewEmisData!$D:$D, DK$2), SUMIFS(NewEmisData!I:I, NewEmisData!$A:$A, "LDV", NewEmisData!$B:$B, $A393, NewEmisData!$C:$C, $H393, NewEmisData!$D:$D, DK$2))</f>
        <v>0</v>
      </c>
      <c r="DL393" s="335">
        <f>$I393*IF($G393="Pickup", SUMIFS(NewEmisData!J:J, NewEmisData!$A:$A, "Pickup", NewEmisData!$B:$B, $A393, NewEmisData!$C:$C, $H393, NewEmisData!$D:$D, DL$2), SUMIFS(NewEmisData!J:J, NewEmisData!$A:$A, "LDV", NewEmisData!$B:$B, $A393, NewEmisData!$C:$C, $H393, NewEmisData!$D:$D, DL$2))</f>
        <v>0</v>
      </c>
      <c r="DM393" s="335">
        <f>$I393*IF($G393="Pickup", SUMIFS(NewEmisData!K:K, NewEmisData!$A:$A, "Pickup", NewEmisData!$B:$B, $A393, NewEmisData!$C:$C, $H393, NewEmisData!$D:$D, DM$2), SUMIFS(NewEmisData!K:K, NewEmisData!$A:$A, "LDV", NewEmisData!$B:$B, $A393, NewEmisData!$C:$C, $H393, NewEmisData!$D:$D, DM$2))</f>
        <v>0</v>
      </c>
      <c r="DN393" s="335">
        <f>$I393*IF($G393="Pickup", SUMIFS(NewEmisData!L:L, NewEmisData!$A:$A, "Pickup", NewEmisData!$B:$B, $A393, NewEmisData!$C:$C, $H393, NewEmisData!$D:$D, DN$2), SUMIFS(NewEmisData!L:L, NewEmisData!$A:$A, "LDV", NewEmisData!$B:$B, $A393, NewEmisData!$C:$C, $H393, NewEmisData!$D:$D, DN$2))</f>
        <v>0</v>
      </c>
      <c r="DO393" s="335">
        <f>$I393*IF($G393="Pickup", SUMIFS(NewEmisData!M:M, NewEmisData!$A:$A, "Pickup", NewEmisData!$B:$B, $A393, NewEmisData!$C:$C, $H393, NewEmisData!$D:$D, DO$2), SUMIFS(NewEmisData!M:M, NewEmisData!$A:$A, "LDV", NewEmisData!$B:$B, $A393, NewEmisData!$C:$C, $H393, NewEmisData!$D:$D, DO$2))</f>
        <v>0</v>
      </c>
      <c r="DP393" s="335">
        <v>0</v>
      </c>
      <c r="DQ393" s="335">
        <f>$I393*IF($G393="Pickup", SUMIFS(NewEmisData!E:E, NewEmisData!$A:$A, "Pickup", NewEmisData!$B:$B, $A393, NewEmisData!$C:$C, $H393, NewEmisData!$D:$D, DQ$2), SUMIFS(NewEmisData!E:E, NewEmisData!$A:$A, "LDV", NewEmisData!$B:$B, $A393, NewEmisData!$C:$C, $H393, NewEmisData!$D:$D, DQ$2))</f>
        <v>0</v>
      </c>
      <c r="DR393" s="335">
        <f>$I393*IF($G393="Pickup", SUMIFS(NewEmisData!F:F, NewEmisData!$A:$A, "Pickup", NewEmisData!$B:$B, $A393, NewEmisData!$C:$C, $H393, NewEmisData!$D:$D, DR$2), SUMIFS(NewEmisData!F:F, NewEmisData!$A:$A, "LDV", NewEmisData!$B:$B, $A393, NewEmisData!$C:$C, $H393, NewEmisData!$D:$D, DR$2))</f>
        <v>0</v>
      </c>
      <c r="DS393" s="335">
        <f>$I393*IF($G393="Pickup", SUMIFS(NewEmisData!G:G, NewEmisData!$A:$A, "Pickup", NewEmisData!$B:$B, $A393, NewEmisData!$C:$C, $H393, NewEmisData!$D:$D, DS$2), SUMIFS(NewEmisData!G:G, NewEmisData!$A:$A, "LDV", NewEmisData!$B:$B, $A393, NewEmisData!$C:$C, $H393, NewEmisData!$D:$D, DS$2))</f>
        <v>0</v>
      </c>
      <c r="DT393" s="335">
        <f>$I393*IF($G393="Pickup", SUMIFS(NewEmisData!H:H, NewEmisData!$A:$A, "Pickup", NewEmisData!$B:$B, $A393, NewEmisData!$C:$C, $H393, NewEmisData!$D:$D, DT$2), SUMIFS(NewEmisData!H:H, NewEmisData!$A:$A, "LDV", NewEmisData!$B:$B, $A393, NewEmisData!$C:$C, $H393, NewEmisData!$D:$D, DT$2))</f>
        <v>0</v>
      </c>
      <c r="DU393" s="335">
        <f>$I393*IF($G393="Pickup", SUMIFS(NewEmisData!I:I, NewEmisData!$A:$A, "Pickup", NewEmisData!$B:$B, $A393, NewEmisData!$C:$C, $H393, NewEmisData!$D:$D, DU$2), SUMIFS(NewEmisData!I:I, NewEmisData!$A:$A, "LDV", NewEmisData!$B:$B, $A393, NewEmisData!$C:$C, $H393, NewEmisData!$D:$D, DU$2))</f>
        <v>0</v>
      </c>
      <c r="DV393" s="335">
        <f>$I393*IF($G393="Pickup", SUMIFS(NewEmisData!J:J, NewEmisData!$A:$A, "Pickup", NewEmisData!$B:$B, $A393, NewEmisData!$C:$C, $H393, NewEmisData!$D:$D, DV$2), SUMIFS(NewEmisData!J:J, NewEmisData!$A:$A, "LDV", NewEmisData!$B:$B, $A393, NewEmisData!$C:$C, $H393, NewEmisData!$D:$D, DV$2))</f>
        <v>0</v>
      </c>
      <c r="DW393" s="335">
        <f>$I393*IF($G393="Pickup", SUMIFS(NewEmisData!K:K, NewEmisData!$A:$A, "Pickup", NewEmisData!$B:$B, $A393, NewEmisData!$C:$C, $H393, NewEmisData!$D:$D, DW$2), SUMIFS(NewEmisData!K:K, NewEmisData!$A:$A, "LDV", NewEmisData!$B:$B, $A393, NewEmisData!$C:$C, $H393, NewEmisData!$D:$D, DW$2))</f>
        <v>0</v>
      </c>
      <c r="DX393" s="335">
        <f>$I393*IF($G393="Pickup", SUMIFS(NewEmisData!L:L, NewEmisData!$A:$A, "Pickup", NewEmisData!$B:$B, $A393, NewEmisData!$C:$C, $H393, NewEmisData!$D:$D, DX$2), SUMIFS(NewEmisData!L:L, NewEmisData!$A:$A, "LDV", NewEmisData!$B:$B, $A393, NewEmisData!$C:$C, $H393, NewEmisData!$D:$D, DX$2))</f>
        <v>0</v>
      </c>
      <c r="DY393" s="335">
        <f>$I393*IF($G393="Pickup", SUMIFS(NewEmisData!M:M, NewEmisData!$A:$A, "Pickup", NewEmisData!$B:$B, $A393, NewEmisData!$C:$C, $H393, NewEmisData!$D:$D, DY$2), SUMIFS(NewEmisData!M:M, NewEmisData!$A:$A, "LDV", NewEmisData!$B:$B, $A393, NewEmisData!$C:$C, $H393, NewEmisData!$D:$D, DY$2))</f>
        <v>0</v>
      </c>
      <c r="DZ393" s="335">
        <v>0</v>
      </c>
      <c r="EA393" s="335">
        <f t="shared" si="658"/>
        <v>0</v>
      </c>
      <c r="EB393" s="335">
        <f t="shared" si="659"/>
        <v>0</v>
      </c>
      <c r="EC393" s="335">
        <f t="shared" si="660"/>
        <v>0</v>
      </c>
      <c r="ED393" s="335">
        <f t="shared" si="661"/>
        <v>0</v>
      </c>
      <c r="EE393" s="335">
        <f t="shared" si="662"/>
        <v>0</v>
      </c>
      <c r="EF393" s="335">
        <f t="shared" si="663"/>
        <v>0</v>
      </c>
      <c r="EG393" s="335">
        <f t="shared" si="664"/>
        <v>0</v>
      </c>
      <c r="EH393" s="335">
        <f t="shared" si="665"/>
        <v>0</v>
      </c>
      <c r="EI393" s="335">
        <f t="shared" si="666"/>
        <v>0</v>
      </c>
      <c r="EJ393" s="335">
        <f t="shared" si="667"/>
        <v>0</v>
      </c>
      <c r="EK393" s="335">
        <f t="shared" si="668"/>
        <v>0</v>
      </c>
      <c r="EL393" s="335">
        <f t="shared" si="669"/>
        <v>0</v>
      </c>
      <c r="EM393" s="335">
        <f t="shared" si="670"/>
        <v>0</v>
      </c>
      <c r="EN393" s="335">
        <f t="shared" si="671"/>
        <v>0</v>
      </c>
      <c r="EO393" s="335">
        <f t="shared" si="672"/>
        <v>0</v>
      </c>
      <c r="EP393" s="335">
        <f t="shared" si="673"/>
        <v>0</v>
      </c>
      <c r="EQ393" s="335">
        <f t="shared" si="674"/>
        <v>0</v>
      </c>
      <c r="ER393" s="335">
        <f t="shared" si="675"/>
        <v>0</v>
      </c>
      <c r="ES393" s="335">
        <f t="shared" si="676"/>
        <v>0</v>
      </c>
      <c r="ET393" s="335">
        <f t="shared" si="677"/>
        <v>0</v>
      </c>
      <c r="EU393" s="335">
        <f t="shared" si="678"/>
        <v>0</v>
      </c>
      <c r="EV393" s="335">
        <f t="shared" si="679"/>
        <v>0</v>
      </c>
      <c r="EW393" s="335">
        <f t="shared" si="680"/>
        <v>0</v>
      </c>
      <c r="EX393" s="335">
        <f t="shared" si="681"/>
        <v>0</v>
      </c>
      <c r="EY393" s="335">
        <f t="shared" si="682"/>
        <v>0</v>
      </c>
      <c r="EZ393" s="335">
        <f t="shared" si="683"/>
        <v>0</v>
      </c>
      <c r="FA393" s="335">
        <f t="shared" si="684"/>
        <v>0</v>
      </c>
      <c r="FB393" s="335">
        <f t="shared" si="685"/>
        <v>0</v>
      </c>
      <c r="FC393" s="335">
        <f t="shared" si="686"/>
        <v>0</v>
      </c>
      <c r="FD393" s="335">
        <f t="shared" si="687"/>
        <v>0</v>
      </c>
      <c r="FE393" s="335">
        <f t="shared" si="688"/>
        <v>4.56866074514682E-2</v>
      </c>
      <c r="FF393" s="335">
        <f t="shared" si="689"/>
        <v>4.56866074514682E-2</v>
      </c>
      <c r="FG393" s="335">
        <f t="shared" si="690"/>
        <v>4.5686595098603698E-2</v>
      </c>
      <c r="FH393" s="335">
        <f t="shared" si="691"/>
        <v>4.5686567732366602E-2</v>
      </c>
      <c r="FI393" s="335">
        <f t="shared" si="692"/>
        <v>4.5686639312502303E-2</v>
      </c>
      <c r="FJ393" s="335">
        <f t="shared" si="693"/>
        <v>4.5686507422641499E-2</v>
      </c>
      <c r="FK393" s="335">
        <f t="shared" si="694"/>
        <v>4.5686552882415202E-2</v>
      </c>
      <c r="FL393" s="335">
        <f t="shared" si="695"/>
        <v>4.5686619042368502E-2</v>
      </c>
      <c r="FM393" s="335">
        <f t="shared" si="696"/>
        <v>4.5686619042368502E-2</v>
      </c>
      <c r="FN393" s="335">
        <f t="shared" si="697"/>
        <v>2.3805319372350052E-2</v>
      </c>
      <c r="FO393" s="335">
        <f t="shared" si="698"/>
        <v>5.96004040660905E-3</v>
      </c>
      <c r="FP393" s="335">
        <f t="shared" si="699"/>
        <v>5.96004040660905E-3</v>
      </c>
      <c r="FQ393" s="335">
        <f t="shared" si="700"/>
        <v>5.9600396436599304E-3</v>
      </c>
      <c r="FR393" s="335">
        <f t="shared" si="701"/>
        <v>5.96003947288367E-3</v>
      </c>
      <c r="FS393" s="335">
        <f t="shared" si="702"/>
        <v>5.9600498988851601E-3</v>
      </c>
      <c r="FT393" s="335">
        <f t="shared" si="703"/>
        <v>5.9600370559725604E-3</v>
      </c>
      <c r="FU393" s="335">
        <f t="shared" si="704"/>
        <v>5.9600363216577501E-3</v>
      </c>
      <c r="FV393" s="335">
        <f t="shared" si="705"/>
        <v>5.9600544669343404E-3</v>
      </c>
      <c r="FW393" s="335">
        <f t="shared" si="706"/>
        <v>5.9600544669343404E-3</v>
      </c>
      <c r="FX393" s="335">
        <f t="shared" si="707"/>
        <v>1.6506531515565108E-3</v>
      </c>
    </row>
    <row r="394" spans="1:180" x14ac:dyDescent="0.2">
      <c r="A394" s="305" t="str">
        <f>_xlfn.CONCAT(IF(LEFT(TRIM(A393),1)="*", "*R", "R"), 1+RIGHT(TRIM(A393),1))</f>
        <v>R6</v>
      </c>
      <c r="B394" s="305" t="str">
        <f t="shared" si="739"/>
        <v>TLFELC100</v>
      </c>
      <c r="C394" s="305" t="str">
        <f t="shared" si="740"/>
        <v>Electric fullsize car w/100 mi range</v>
      </c>
      <c r="D394" s="301" t="str">
        <f t="shared" si="741"/>
        <v>bn-vmt, bn-vmt/a</v>
      </c>
      <c r="E394" s="301" t="str">
        <f t="shared" si="742"/>
        <v>TRNELC</v>
      </c>
      <c r="F394" s="301" t="str">
        <f t="shared" si="743"/>
        <v>TL</v>
      </c>
      <c r="G394" s="315" t="s">
        <v>818</v>
      </c>
      <c r="H394" s="315" t="s">
        <v>36</v>
      </c>
      <c r="I394" s="315">
        <v>1</v>
      </c>
      <c r="J394" s="315" t="str">
        <f t="shared" si="708"/>
        <v>Full size car-ELC</v>
      </c>
      <c r="K394" s="335">
        <f>$I394*IF($G394="Pickup", SUMIFS(NewEmisData!E:E, NewEmisData!$A:$A, "Pickup", NewEmisData!$B:$B, $A394, NewEmisData!$C:$C, $H394, NewEmisData!$D:$D, K$2), SUMIFS(NewEmisData!E:E, NewEmisData!$A:$A, "LDV", NewEmisData!$B:$B, $A394, NewEmisData!$C:$C, $H394, NewEmisData!$D:$D, K$2))</f>
        <v>0</v>
      </c>
      <c r="L394" s="335">
        <f>$I394*IF($G394="Pickup", SUMIFS(NewEmisData!F:F, NewEmisData!$A:$A, "Pickup", NewEmisData!$B:$B, $A394, NewEmisData!$C:$C, $H394, NewEmisData!$D:$D, L$2), SUMIFS(NewEmisData!F:F, NewEmisData!$A:$A, "LDV", NewEmisData!$B:$B, $A394, NewEmisData!$C:$C, $H394, NewEmisData!$D:$D, L$2))</f>
        <v>0</v>
      </c>
      <c r="M394" s="335">
        <f>$I394*IF($G394="Pickup", SUMIFS(NewEmisData!G:G, NewEmisData!$A:$A, "Pickup", NewEmisData!$B:$B, $A394, NewEmisData!$C:$C, $H394, NewEmisData!$D:$D, M$2), SUMIFS(NewEmisData!G:G, NewEmisData!$A:$A, "LDV", NewEmisData!$B:$B, $A394, NewEmisData!$C:$C, $H394, NewEmisData!$D:$D, M$2))</f>
        <v>0</v>
      </c>
      <c r="N394" s="335">
        <f>$I394*IF($G394="Pickup", SUMIFS(NewEmisData!H:H, NewEmisData!$A:$A, "Pickup", NewEmisData!$B:$B, $A394, NewEmisData!$C:$C, $H394, NewEmisData!$D:$D, N$2), SUMIFS(NewEmisData!H:H, NewEmisData!$A:$A, "LDV", NewEmisData!$B:$B, $A394, NewEmisData!$C:$C, $H394, NewEmisData!$D:$D, N$2))</f>
        <v>0</v>
      </c>
      <c r="O394" s="335">
        <f>$I394*IF($G394="Pickup", SUMIFS(NewEmisData!I:I, NewEmisData!$A:$A, "Pickup", NewEmisData!$B:$B, $A394, NewEmisData!$C:$C, $H394, NewEmisData!$D:$D, O$2), SUMIFS(NewEmisData!I:I, NewEmisData!$A:$A, "LDV", NewEmisData!$B:$B, $A394, NewEmisData!$C:$C, $H394, NewEmisData!$D:$D, O$2))</f>
        <v>0</v>
      </c>
      <c r="P394" s="335">
        <f>$I394*IF($G394="Pickup", SUMIFS(NewEmisData!J:J, NewEmisData!$A:$A, "Pickup", NewEmisData!$B:$B, $A394, NewEmisData!$C:$C, $H394, NewEmisData!$D:$D, P$2), SUMIFS(NewEmisData!J:J, NewEmisData!$A:$A, "LDV", NewEmisData!$B:$B, $A394, NewEmisData!$C:$C, $H394, NewEmisData!$D:$D, P$2))</f>
        <v>0</v>
      </c>
      <c r="Q394" s="335">
        <f>$I394*IF($G394="Pickup", SUMIFS(NewEmisData!K:K, NewEmisData!$A:$A, "Pickup", NewEmisData!$B:$B, $A394, NewEmisData!$C:$C, $H394, NewEmisData!$D:$D, Q$2), SUMIFS(NewEmisData!K:K, NewEmisData!$A:$A, "LDV", NewEmisData!$B:$B, $A394, NewEmisData!$C:$C, $H394, NewEmisData!$D:$D, Q$2))</f>
        <v>0</v>
      </c>
      <c r="R394" s="335">
        <f>$I394*IF($G394="Pickup", SUMIFS(NewEmisData!L:L, NewEmisData!$A:$A, "Pickup", NewEmisData!$B:$B, $A394, NewEmisData!$C:$C, $H394, NewEmisData!$D:$D, R$2), SUMIFS(NewEmisData!L:L, NewEmisData!$A:$A, "LDV", NewEmisData!$B:$B, $A394, NewEmisData!$C:$C, $H394, NewEmisData!$D:$D, R$2))</f>
        <v>0</v>
      </c>
      <c r="S394" s="335">
        <f>$I394*IF($G394="Pickup", SUMIFS(NewEmisData!M:M, NewEmisData!$A:$A, "Pickup", NewEmisData!$B:$B, $A394, NewEmisData!$C:$C, $H394, NewEmisData!$D:$D, S$2), SUMIFS(NewEmisData!M:M, NewEmisData!$A:$A, "LDV", NewEmisData!$B:$B, $A394, NewEmisData!$C:$C, $H394, NewEmisData!$D:$D, S$2))</f>
        <v>0</v>
      </c>
      <c r="T394" s="335">
        <v>0</v>
      </c>
      <c r="U394" s="335">
        <f>$I394*IF($G394="Pickup", SUMIFS(NewEmisData!E:E, NewEmisData!$A:$A, "Pickup", NewEmisData!$B:$B, $A394, NewEmisData!$C:$C, $H394, NewEmisData!$D:$D, U$2), SUMIFS(NewEmisData!E:E, NewEmisData!$A:$A, "LDV", NewEmisData!$B:$B, $A394, NewEmisData!$C:$C, $H394, NewEmisData!$D:$D, U$2))</f>
        <v>0</v>
      </c>
      <c r="V394" s="335">
        <f>$I394*IF($G394="Pickup", SUMIFS(NewEmisData!F:F, NewEmisData!$A:$A, "Pickup", NewEmisData!$B:$B, $A394, NewEmisData!$C:$C, $H394, NewEmisData!$D:$D, V$2), SUMIFS(NewEmisData!F:F, NewEmisData!$A:$A, "LDV", NewEmisData!$B:$B, $A394, NewEmisData!$C:$C, $H394, NewEmisData!$D:$D, V$2))</f>
        <v>0</v>
      </c>
      <c r="W394" s="335">
        <f>$I394*IF($G394="Pickup", SUMIFS(NewEmisData!G:G, NewEmisData!$A:$A, "Pickup", NewEmisData!$B:$B, $A394, NewEmisData!$C:$C, $H394, NewEmisData!$D:$D, W$2), SUMIFS(NewEmisData!G:G, NewEmisData!$A:$A, "LDV", NewEmisData!$B:$B, $A394, NewEmisData!$C:$C, $H394, NewEmisData!$D:$D, W$2))</f>
        <v>0</v>
      </c>
      <c r="X394" s="335">
        <f>$I394*IF($G394="Pickup", SUMIFS(NewEmisData!H:H, NewEmisData!$A:$A, "Pickup", NewEmisData!$B:$B, $A394, NewEmisData!$C:$C, $H394, NewEmisData!$D:$D, X$2), SUMIFS(NewEmisData!H:H, NewEmisData!$A:$A, "LDV", NewEmisData!$B:$B, $A394, NewEmisData!$C:$C, $H394, NewEmisData!$D:$D, X$2))</f>
        <v>0</v>
      </c>
      <c r="Y394" s="335">
        <f>$I394*IF($G394="Pickup", SUMIFS(NewEmisData!I:I, NewEmisData!$A:$A, "Pickup", NewEmisData!$B:$B, $A394, NewEmisData!$C:$C, $H394, NewEmisData!$D:$D, Y$2), SUMIFS(NewEmisData!I:I, NewEmisData!$A:$A, "LDV", NewEmisData!$B:$B, $A394, NewEmisData!$C:$C, $H394, NewEmisData!$D:$D, Y$2))</f>
        <v>0</v>
      </c>
      <c r="Z394" s="335">
        <f>$I394*IF($G394="Pickup", SUMIFS(NewEmisData!J:J, NewEmisData!$A:$A, "Pickup", NewEmisData!$B:$B, $A394, NewEmisData!$C:$C, $H394, NewEmisData!$D:$D, Z$2), SUMIFS(NewEmisData!J:J, NewEmisData!$A:$A, "LDV", NewEmisData!$B:$B, $A394, NewEmisData!$C:$C, $H394, NewEmisData!$D:$D, Z$2))</f>
        <v>0</v>
      </c>
      <c r="AA394" s="335">
        <f>$I394*IF($G394="Pickup", SUMIFS(NewEmisData!K:K, NewEmisData!$A:$A, "Pickup", NewEmisData!$B:$B, $A394, NewEmisData!$C:$C, $H394, NewEmisData!$D:$D, AA$2), SUMIFS(NewEmisData!K:K, NewEmisData!$A:$A, "LDV", NewEmisData!$B:$B, $A394, NewEmisData!$C:$C, $H394, NewEmisData!$D:$D, AA$2))</f>
        <v>0</v>
      </c>
      <c r="AB394" s="335">
        <f>$I394*IF($G394="Pickup", SUMIFS(NewEmisData!L:L, NewEmisData!$A:$A, "Pickup", NewEmisData!$B:$B, $A394, NewEmisData!$C:$C, $H394, NewEmisData!$D:$D, AB$2), SUMIFS(NewEmisData!L:L, NewEmisData!$A:$A, "LDV", NewEmisData!$B:$B, $A394, NewEmisData!$C:$C, $H394, NewEmisData!$D:$D, AB$2))</f>
        <v>0</v>
      </c>
      <c r="AC394" s="335">
        <f>$I394*IF($G394="Pickup", SUMIFS(NewEmisData!M:M, NewEmisData!$A:$A, "Pickup", NewEmisData!$B:$B, $A394, NewEmisData!$C:$C, $H394, NewEmisData!$D:$D, AC$2), SUMIFS(NewEmisData!M:M, NewEmisData!$A:$A, "LDV", NewEmisData!$B:$B, $A394, NewEmisData!$C:$C, $H394, NewEmisData!$D:$D, AC$2))</f>
        <v>0</v>
      </c>
      <c r="AD394" s="335">
        <v>0</v>
      </c>
      <c r="AE394" s="335">
        <f>$I394*IF($G394="Pickup", SUMIFS(NewEmisData!E:E, NewEmisData!$A:$A, "Pickup", NewEmisData!$B:$B, $A394, NewEmisData!$C:$C, $H394, NewEmisData!$D:$D, AE$2), SUMIFS(NewEmisData!E:E, NewEmisData!$A:$A, "LDV", NewEmisData!$B:$B, $A394, NewEmisData!$C:$C, $H394, NewEmisData!$D:$D, AE$2))</f>
        <v>0</v>
      </c>
      <c r="AF394" s="335">
        <f>$I394*IF($G394="Pickup", SUMIFS(NewEmisData!F:F, NewEmisData!$A:$A, "Pickup", NewEmisData!$B:$B, $A394, NewEmisData!$C:$C, $H394, NewEmisData!$D:$D, AF$2), SUMIFS(NewEmisData!F:F, NewEmisData!$A:$A, "LDV", NewEmisData!$B:$B, $A394, NewEmisData!$C:$C, $H394, NewEmisData!$D:$D, AF$2))</f>
        <v>0</v>
      </c>
      <c r="AG394" s="335">
        <f>$I394*IF($G394="Pickup", SUMIFS(NewEmisData!G:G, NewEmisData!$A:$A, "Pickup", NewEmisData!$B:$B, $A394, NewEmisData!$C:$C, $H394, NewEmisData!$D:$D, AG$2), SUMIFS(NewEmisData!G:G, NewEmisData!$A:$A, "LDV", NewEmisData!$B:$B, $A394, NewEmisData!$C:$C, $H394, NewEmisData!$D:$D, AG$2))</f>
        <v>0</v>
      </c>
      <c r="AH394" s="335">
        <f>$I394*IF($G394="Pickup", SUMIFS(NewEmisData!H:H, NewEmisData!$A:$A, "Pickup", NewEmisData!$B:$B, $A394, NewEmisData!$C:$C, $H394, NewEmisData!$D:$D, AH$2), SUMIFS(NewEmisData!H:H, NewEmisData!$A:$A, "LDV", NewEmisData!$B:$B, $A394, NewEmisData!$C:$C, $H394, NewEmisData!$D:$D, AH$2))</f>
        <v>0</v>
      </c>
      <c r="AI394" s="335">
        <f>$I394*IF($G394="Pickup", SUMIFS(NewEmisData!I:I, NewEmisData!$A:$A, "Pickup", NewEmisData!$B:$B, $A394, NewEmisData!$C:$C, $H394, NewEmisData!$D:$D, AI$2), SUMIFS(NewEmisData!I:I, NewEmisData!$A:$A, "LDV", NewEmisData!$B:$B, $A394, NewEmisData!$C:$C, $H394, NewEmisData!$D:$D, AI$2))</f>
        <v>0</v>
      </c>
      <c r="AJ394" s="335">
        <f>$I394*IF($G394="Pickup", SUMIFS(NewEmisData!J:J, NewEmisData!$A:$A, "Pickup", NewEmisData!$B:$B, $A394, NewEmisData!$C:$C, $H394, NewEmisData!$D:$D, AJ$2), SUMIFS(NewEmisData!J:J, NewEmisData!$A:$A, "LDV", NewEmisData!$B:$B, $A394, NewEmisData!$C:$C, $H394, NewEmisData!$D:$D, AJ$2))</f>
        <v>0</v>
      </c>
      <c r="AK394" s="335">
        <f>$I394*IF($G394="Pickup", SUMIFS(NewEmisData!K:K, NewEmisData!$A:$A, "Pickup", NewEmisData!$B:$B, $A394, NewEmisData!$C:$C, $H394, NewEmisData!$D:$D, AK$2), SUMIFS(NewEmisData!K:K, NewEmisData!$A:$A, "LDV", NewEmisData!$B:$B, $A394, NewEmisData!$C:$C, $H394, NewEmisData!$D:$D, AK$2))</f>
        <v>0</v>
      </c>
      <c r="AL394" s="335">
        <f>$I394*IF($G394="Pickup", SUMIFS(NewEmisData!L:L, NewEmisData!$A:$A, "Pickup", NewEmisData!$B:$B, $A394, NewEmisData!$C:$C, $H394, NewEmisData!$D:$D, AL$2), SUMIFS(NewEmisData!L:L, NewEmisData!$A:$A, "LDV", NewEmisData!$B:$B, $A394, NewEmisData!$C:$C, $H394, NewEmisData!$D:$D, AL$2))</f>
        <v>0</v>
      </c>
      <c r="AM394" s="335">
        <f>$I394*IF($G394="Pickup", SUMIFS(NewEmisData!M:M, NewEmisData!$A:$A, "Pickup", NewEmisData!$B:$B, $A394, NewEmisData!$C:$C, $H394, NewEmisData!$D:$D, AM$2), SUMIFS(NewEmisData!M:M, NewEmisData!$A:$A, "LDV", NewEmisData!$B:$B, $A394, NewEmisData!$C:$C, $H394, NewEmisData!$D:$D, AM$2))</f>
        <v>0</v>
      </c>
      <c r="AN394" s="335">
        <v>0</v>
      </c>
      <c r="AO394" s="335">
        <f>$I394*IF($G394="Pickup", SUMIFS(NewEmisData!E:E, NewEmisData!$A:$A, "Pickup", NewEmisData!$B:$B, $A394, NewEmisData!$C:$C, $H394, NewEmisData!$D:$D, AO$2), SUMIFS(NewEmisData!E:E, NewEmisData!$A:$A, "LDV", NewEmisData!$B:$B, $A394, NewEmisData!$C:$C, $H394, NewEmisData!$D:$D, AO$2))</f>
        <v>5.12091740678495E-2</v>
      </c>
      <c r="AP394" s="335">
        <f>$I394*IF($G394="Pickup", SUMIFS(NewEmisData!F:F, NewEmisData!$A:$A, "Pickup", NewEmisData!$B:$B, $A394, NewEmisData!$C:$C, $H394, NewEmisData!$D:$D, AP$2), SUMIFS(NewEmisData!F:F, NewEmisData!$A:$A, "LDV", NewEmisData!$B:$B, $A394, NewEmisData!$C:$C, $H394, NewEmisData!$D:$D, AP$2))</f>
        <v>5.12091740678495E-2</v>
      </c>
      <c r="AQ394" s="335">
        <f>$I394*IF($G394="Pickup", SUMIFS(NewEmisData!G:G, NewEmisData!$A:$A, "Pickup", NewEmisData!$B:$B, $A394, NewEmisData!$C:$C, $H394, NewEmisData!$D:$D, AQ$2), SUMIFS(NewEmisData!G:G, NewEmisData!$A:$A, "LDV", NewEmisData!$B:$B, $A394, NewEmisData!$C:$C, $H394, NewEmisData!$D:$D, AQ$2))</f>
        <v>5.1209105995627897E-2</v>
      </c>
      <c r="AR394" s="335">
        <f>$I394*IF($G394="Pickup", SUMIFS(NewEmisData!H:H, NewEmisData!$A:$A, "Pickup", NewEmisData!$B:$B, $A394, NewEmisData!$C:$C, $H394, NewEmisData!$D:$D, AR$2), SUMIFS(NewEmisData!H:H, NewEmisData!$A:$A, "LDV", NewEmisData!$B:$B, $A394, NewEmisData!$C:$C, $H394, NewEmisData!$D:$D, AR$2))</f>
        <v>5.1209106574509597E-2</v>
      </c>
      <c r="AS394" s="335">
        <f>$I394*IF($G394="Pickup", SUMIFS(NewEmisData!I:I, NewEmisData!$A:$A, "Pickup", NewEmisData!$B:$B, $A394, NewEmisData!$C:$C, $H394, NewEmisData!$D:$D, AS$2), SUMIFS(NewEmisData!I:I, NewEmisData!$A:$A, "LDV", NewEmisData!$B:$B, $A394, NewEmisData!$C:$C, $H394, NewEmisData!$D:$D, AS$2))</f>
        <v>5.1209011120713299E-2</v>
      </c>
      <c r="AT394" s="335">
        <f>$I394*IF($G394="Pickup", SUMIFS(NewEmisData!J:J, NewEmisData!$A:$A, "Pickup", NewEmisData!$B:$B, $A394, NewEmisData!$C:$C, $H394, NewEmisData!$D:$D, AT$2), SUMIFS(NewEmisData!J:J, NewEmisData!$A:$A, "LDV", NewEmisData!$B:$B, $A394, NewEmisData!$C:$C, $H394, NewEmisData!$D:$D, AT$2))</f>
        <v>5.1209115709399303E-2</v>
      </c>
      <c r="AU394" s="335">
        <f>$I394*IF($G394="Pickup", SUMIFS(NewEmisData!K:K, NewEmisData!$A:$A, "Pickup", NewEmisData!$B:$B, $A394, NewEmisData!$C:$C, $H394, NewEmisData!$D:$D, AU$2), SUMIFS(NewEmisData!K:K, NewEmisData!$A:$A, "LDV", NewEmisData!$B:$B, $A394, NewEmisData!$C:$C, $H394, NewEmisData!$D:$D, AU$2))</f>
        <v>5.1209067900781301E-2</v>
      </c>
      <c r="AV394" s="335">
        <f>$I394*IF($G394="Pickup", SUMIFS(NewEmisData!L:L, NewEmisData!$A:$A, "Pickup", NewEmisData!$B:$B, $A394, NewEmisData!$C:$C, $H394, NewEmisData!$D:$D, AV$2), SUMIFS(NewEmisData!L:L, NewEmisData!$A:$A, "LDV", NewEmisData!$B:$B, $A394, NewEmisData!$C:$C, $H394, NewEmisData!$D:$D, AV$2))</f>
        <v>5.1209026266060102E-2</v>
      </c>
      <c r="AW394" s="335">
        <f>$I394*IF($G394="Pickup", SUMIFS(NewEmisData!M:M, NewEmisData!$A:$A, "Pickup", NewEmisData!$B:$B, $A394, NewEmisData!$C:$C, $H394, NewEmisData!$D:$D, AW$2), SUMIFS(NewEmisData!M:M, NewEmisData!$A:$A, "LDV", NewEmisData!$B:$B, $A394, NewEmisData!$C:$C, $H394, NewEmisData!$D:$D, AW$2))</f>
        <v>5.1209026266060102E-2</v>
      </c>
      <c r="AX394" s="335">
        <v>2.3805319372350052E-2</v>
      </c>
      <c r="AY394" s="335">
        <f>$I394*IF($G394="Pickup", SUMIFS(NewEmisData!E:E, NewEmisData!$A:$A, "Pickup", NewEmisData!$B:$B, $A394, NewEmisData!$C:$C, $H394, NewEmisData!$D:$D, AY$2), SUMIFS(NewEmisData!E:E, NewEmisData!$A:$A, "LDV", NewEmisData!$B:$B, $A394, NewEmisData!$C:$C, $H394, NewEmisData!$D:$D, AY$2))</f>
        <v>6.66074097322524E-3</v>
      </c>
      <c r="AZ394" s="335">
        <f>$I394*IF($G394="Pickup", SUMIFS(NewEmisData!F:F, NewEmisData!$A:$A, "Pickup", NewEmisData!$B:$B, $A394, NewEmisData!$C:$C, $H394, NewEmisData!$D:$D, AZ$2), SUMIFS(NewEmisData!F:F, NewEmisData!$A:$A, "LDV", NewEmisData!$B:$B, $A394, NewEmisData!$C:$C, $H394, NewEmisData!$D:$D, AZ$2))</f>
        <v>6.66074097322524E-3</v>
      </c>
      <c r="BA394" s="335">
        <f>$I394*IF($G394="Pickup", SUMIFS(NewEmisData!G:G, NewEmisData!$A:$A, "Pickup", NewEmisData!$B:$B, $A394, NewEmisData!$C:$C, $H394, NewEmisData!$D:$D, BA$2), SUMIFS(NewEmisData!G:G, NewEmisData!$A:$A, "LDV", NewEmisData!$B:$B, $A394, NewEmisData!$C:$C, $H394, NewEmisData!$D:$D, BA$2))</f>
        <v>6.6607335748389796E-3</v>
      </c>
      <c r="BB394" s="335">
        <f>$I394*IF($G394="Pickup", SUMIFS(NewEmisData!H:H, NewEmisData!$A:$A, "Pickup", NewEmisData!$B:$B, $A394, NewEmisData!$C:$C, $H394, NewEmisData!$D:$D, BB$2), SUMIFS(NewEmisData!H:H, NewEmisData!$A:$A, "LDV", NewEmisData!$B:$B, $A394, NewEmisData!$C:$C, $H394, NewEmisData!$D:$D, BB$2))</f>
        <v>6.6607277974443701E-3</v>
      </c>
      <c r="BC394" s="335">
        <f>$I394*IF($G394="Pickup", SUMIFS(NewEmisData!I:I, NewEmisData!$A:$A, "Pickup", NewEmisData!$B:$B, $A394, NewEmisData!$C:$C, $H394, NewEmisData!$D:$D, BC$2), SUMIFS(NewEmisData!I:I, NewEmisData!$A:$A, "LDV", NewEmisData!$B:$B, $A394, NewEmisData!$C:$C, $H394, NewEmisData!$D:$D, BC$2))</f>
        <v>6.6607270180681398E-3</v>
      </c>
      <c r="BD394" s="335">
        <f>$I394*IF($G394="Pickup", SUMIFS(NewEmisData!J:J, NewEmisData!$A:$A, "Pickup", NewEmisData!$B:$B, $A394, NewEmisData!$C:$C, $H394, NewEmisData!$D:$D, BD$2), SUMIFS(NewEmisData!J:J, NewEmisData!$A:$A, "LDV", NewEmisData!$B:$B, $A394, NewEmisData!$C:$C, $H394, NewEmisData!$D:$D, BD$2))</f>
        <v>6.6607268966739396E-3</v>
      </c>
      <c r="BE394" s="335">
        <f>$I394*IF($G394="Pickup", SUMIFS(NewEmisData!K:K, NewEmisData!$A:$A, "Pickup", NewEmisData!$B:$B, $A394, NewEmisData!$C:$C, $H394, NewEmisData!$D:$D, BE$2), SUMIFS(NewEmisData!K:K, NewEmisData!$A:$A, "LDV", NewEmisData!$B:$B, $A394, NewEmisData!$C:$C, $H394, NewEmisData!$D:$D, BE$2))</f>
        <v>6.6607294451310698E-3</v>
      </c>
      <c r="BF394" s="335">
        <f>$I394*IF($G394="Pickup", SUMIFS(NewEmisData!L:L, NewEmisData!$A:$A, "Pickup", NewEmisData!$B:$B, $A394, NewEmisData!$C:$C, $H394, NewEmisData!$D:$D, BF$2), SUMIFS(NewEmisData!L:L, NewEmisData!$A:$A, "LDV", NewEmisData!$B:$B, $A394, NewEmisData!$C:$C, $H394, NewEmisData!$D:$D, BF$2))</f>
        <v>6.6607268071052902E-3</v>
      </c>
      <c r="BG394" s="335">
        <f>$I394*IF($G394="Pickup", SUMIFS(NewEmisData!M:M, NewEmisData!$A:$A, "Pickup", NewEmisData!$B:$B, $A394, NewEmisData!$C:$C, $H394, NewEmisData!$D:$D, BG$2), SUMIFS(NewEmisData!M:M, NewEmisData!$A:$A, "LDV", NewEmisData!$B:$B, $A394, NewEmisData!$C:$C, $H394, NewEmisData!$D:$D, BG$2))</f>
        <v>6.6607268071052902E-3</v>
      </c>
      <c r="BH394" s="335">
        <v>1.6506531515565108E-3</v>
      </c>
      <c r="BI394" s="335">
        <f>$I394*IF($G394="Pickup", SUMIFS(NewEmisData!E:E, NewEmisData!$A:$A, "Pickup", NewEmisData!$B:$B, $A394, NewEmisData!$C:$C, $H394, NewEmisData!$D:$D, BI$2), SUMIFS(NewEmisData!E:E, NewEmisData!$A:$A, "LDV", NewEmisData!$B:$B, $A394, NewEmisData!$C:$C, $H394, NewEmisData!$D:$D, BI$2))</f>
        <v>0</v>
      </c>
      <c r="BJ394" s="335">
        <f>$I394*IF($G394="Pickup", SUMIFS(NewEmisData!F:F, NewEmisData!$A:$A, "Pickup", NewEmisData!$B:$B, $A394, NewEmisData!$C:$C, $H394, NewEmisData!$D:$D, BJ$2), SUMIFS(NewEmisData!F:F, NewEmisData!$A:$A, "LDV", NewEmisData!$B:$B, $A394, NewEmisData!$C:$C, $H394, NewEmisData!$D:$D, BJ$2))</f>
        <v>0</v>
      </c>
      <c r="BK394" s="335">
        <f>$I394*IF($G394="Pickup", SUMIFS(NewEmisData!G:G, NewEmisData!$A:$A, "Pickup", NewEmisData!$B:$B, $A394, NewEmisData!$C:$C, $H394, NewEmisData!$D:$D, BK$2), SUMIFS(NewEmisData!G:G, NewEmisData!$A:$A, "LDV", NewEmisData!$B:$B, $A394, NewEmisData!$C:$C, $H394, NewEmisData!$D:$D, BK$2))</f>
        <v>0</v>
      </c>
      <c r="BL394" s="335">
        <f>$I394*IF($G394="Pickup", SUMIFS(NewEmisData!H:H, NewEmisData!$A:$A, "Pickup", NewEmisData!$B:$B, $A394, NewEmisData!$C:$C, $H394, NewEmisData!$D:$D, BL$2), SUMIFS(NewEmisData!H:H, NewEmisData!$A:$A, "LDV", NewEmisData!$B:$B, $A394, NewEmisData!$C:$C, $H394, NewEmisData!$D:$D, BL$2))</f>
        <v>0</v>
      </c>
      <c r="BM394" s="335">
        <f>$I394*IF($G394="Pickup", SUMIFS(NewEmisData!I:I, NewEmisData!$A:$A, "Pickup", NewEmisData!$B:$B, $A394, NewEmisData!$C:$C, $H394, NewEmisData!$D:$D, BM$2), SUMIFS(NewEmisData!I:I, NewEmisData!$A:$A, "LDV", NewEmisData!$B:$B, $A394, NewEmisData!$C:$C, $H394, NewEmisData!$D:$D, BM$2))</f>
        <v>0</v>
      </c>
      <c r="BN394" s="335">
        <f>$I394*IF($G394="Pickup", SUMIFS(NewEmisData!J:J, NewEmisData!$A:$A, "Pickup", NewEmisData!$B:$B, $A394, NewEmisData!$C:$C, $H394, NewEmisData!$D:$D, BN$2), SUMIFS(NewEmisData!J:J, NewEmisData!$A:$A, "LDV", NewEmisData!$B:$B, $A394, NewEmisData!$C:$C, $H394, NewEmisData!$D:$D, BN$2))</f>
        <v>0</v>
      </c>
      <c r="BO394" s="335">
        <f>$I394*IF($G394="Pickup", SUMIFS(NewEmisData!K:K, NewEmisData!$A:$A, "Pickup", NewEmisData!$B:$B, $A394, NewEmisData!$C:$C, $H394, NewEmisData!$D:$D, BO$2), SUMIFS(NewEmisData!K:K, NewEmisData!$A:$A, "LDV", NewEmisData!$B:$B, $A394, NewEmisData!$C:$C, $H394, NewEmisData!$D:$D, BO$2))</f>
        <v>0</v>
      </c>
      <c r="BP394" s="335">
        <f>$I394*IF($G394="Pickup", SUMIFS(NewEmisData!L:L, NewEmisData!$A:$A, "Pickup", NewEmisData!$B:$B, $A394, NewEmisData!$C:$C, $H394, NewEmisData!$D:$D, BP$2), SUMIFS(NewEmisData!L:L, NewEmisData!$A:$A, "LDV", NewEmisData!$B:$B, $A394, NewEmisData!$C:$C, $H394, NewEmisData!$D:$D, BP$2))</f>
        <v>0</v>
      </c>
      <c r="BQ394" s="335">
        <f>$I394*IF($G394="Pickup", SUMIFS(NewEmisData!M:M, NewEmisData!$A:$A, "Pickup", NewEmisData!$B:$B, $A394, NewEmisData!$C:$C, $H394, NewEmisData!$D:$D, BQ$2), SUMIFS(NewEmisData!M:M, NewEmisData!$A:$A, "LDV", NewEmisData!$B:$B, $A394, NewEmisData!$C:$C, $H394, NewEmisData!$D:$D, BQ$2))</f>
        <v>0</v>
      </c>
      <c r="BR394" s="335">
        <v>0</v>
      </c>
      <c r="BS394" s="335">
        <f>$I394*IF($G394="Pickup", SUMIFS(NewEmisData!E:E, NewEmisData!$A:$A, "Pickup", NewEmisData!$B:$B, $A394, NewEmisData!$C:$C, $H394, NewEmisData!$D:$D, BS$2), SUMIFS(NewEmisData!E:E, NewEmisData!$A:$A, "LDV", NewEmisData!$B:$B, $A394, NewEmisData!$C:$C, $H394, NewEmisData!$D:$D, BS$2))</f>
        <v>0</v>
      </c>
      <c r="BT394" s="335">
        <f>$I394*IF($G394="Pickup", SUMIFS(NewEmisData!F:F, NewEmisData!$A:$A, "Pickup", NewEmisData!$B:$B, $A394, NewEmisData!$C:$C, $H394, NewEmisData!$D:$D, BT$2), SUMIFS(NewEmisData!F:F, NewEmisData!$A:$A, "LDV", NewEmisData!$B:$B, $A394, NewEmisData!$C:$C, $H394, NewEmisData!$D:$D, BT$2))</f>
        <v>0</v>
      </c>
      <c r="BU394" s="335">
        <f>$I394*IF($G394="Pickup", SUMIFS(NewEmisData!G:G, NewEmisData!$A:$A, "Pickup", NewEmisData!$B:$B, $A394, NewEmisData!$C:$C, $H394, NewEmisData!$D:$D, BU$2), SUMIFS(NewEmisData!G:G, NewEmisData!$A:$A, "LDV", NewEmisData!$B:$B, $A394, NewEmisData!$C:$C, $H394, NewEmisData!$D:$D, BU$2))</f>
        <v>0</v>
      </c>
      <c r="BV394" s="335">
        <f>$I394*IF($G394="Pickup", SUMIFS(NewEmisData!H:H, NewEmisData!$A:$A, "Pickup", NewEmisData!$B:$B, $A394, NewEmisData!$C:$C, $H394, NewEmisData!$D:$D, BV$2), SUMIFS(NewEmisData!H:H, NewEmisData!$A:$A, "LDV", NewEmisData!$B:$B, $A394, NewEmisData!$C:$C, $H394, NewEmisData!$D:$D, BV$2))</f>
        <v>0</v>
      </c>
      <c r="BW394" s="335">
        <f>$I394*IF($G394="Pickup", SUMIFS(NewEmisData!I:I, NewEmisData!$A:$A, "Pickup", NewEmisData!$B:$B, $A394, NewEmisData!$C:$C, $H394, NewEmisData!$D:$D, BW$2), SUMIFS(NewEmisData!I:I, NewEmisData!$A:$A, "LDV", NewEmisData!$B:$B, $A394, NewEmisData!$C:$C, $H394, NewEmisData!$D:$D, BW$2))</f>
        <v>0</v>
      </c>
      <c r="BX394" s="335">
        <f>$I394*IF($G394="Pickup", SUMIFS(NewEmisData!J:J, NewEmisData!$A:$A, "Pickup", NewEmisData!$B:$B, $A394, NewEmisData!$C:$C, $H394, NewEmisData!$D:$D, BX$2), SUMIFS(NewEmisData!J:J, NewEmisData!$A:$A, "LDV", NewEmisData!$B:$B, $A394, NewEmisData!$C:$C, $H394, NewEmisData!$D:$D, BX$2))</f>
        <v>0</v>
      </c>
      <c r="BY394" s="335">
        <f>$I394*IF($G394="Pickup", SUMIFS(NewEmisData!K:K, NewEmisData!$A:$A, "Pickup", NewEmisData!$B:$B, $A394, NewEmisData!$C:$C, $H394, NewEmisData!$D:$D, BY$2), SUMIFS(NewEmisData!K:K, NewEmisData!$A:$A, "LDV", NewEmisData!$B:$B, $A394, NewEmisData!$C:$C, $H394, NewEmisData!$D:$D, BY$2))</f>
        <v>0</v>
      </c>
      <c r="BZ394" s="335">
        <f>$I394*IF($G394="Pickup", SUMIFS(NewEmisData!L:L, NewEmisData!$A:$A, "Pickup", NewEmisData!$B:$B, $A394, NewEmisData!$C:$C, $H394, NewEmisData!$D:$D, BZ$2), SUMIFS(NewEmisData!L:L, NewEmisData!$A:$A, "LDV", NewEmisData!$B:$B, $A394, NewEmisData!$C:$C, $H394, NewEmisData!$D:$D, BZ$2))</f>
        <v>0</v>
      </c>
      <c r="CA394" s="335">
        <f>$I394*IF($G394="Pickup", SUMIFS(NewEmisData!M:M, NewEmisData!$A:$A, "Pickup", NewEmisData!$B:$B, $A394, NewEmisData!$C:$C, $H394, NewEmisData!$D:$D, CA$2), SUMIFS(NewEmisData!M:M, NewEmisData!$A:$A, "LDV", NewEmisData!$B:$B, $A394, NewEmisData!$C:$C, $H394, NewEmisData!$D:$D, CA$2))</f>
        <v>0</v>
      </c>
      <c r="CB394" s="335">
        <v>0</v>
      </c>
      <c r="CC394" s="335">
        <f>$I394*IF($G394="Pickup", SUMIFS(NewEmisData!E:E, NewEmisData!$A:$A, "Pickup", NewEmisData!$B:$B, $A394, NewEmisData!$C:$C, $H394, NewEmisData!$D:$D, CC$2), SUMIFS(NewEmisData!E:E, NewEmisData!$A:$A, "LDV", NewEmisData!$B:$B, $A394, NewEmisData!$C:$C, $H394, NewEmisData!$D:$D, CC$2))</f>
        <v>0</v>
      </c>
      <c r="CD394" s="335">
        <f>$I394*IF($G394="Pickup", SUMIFS(NewEmisData!F:F, NewEmisData!$A:$A, "Pickup", NewEmisData!$B:$B, $A394, NewEmisData!$C:$C, $H394, NewEmisData!$D:$D, CD$2), SUMIFS(NewEmisData!F:F, NewEmisData!$A:$A, "LDV", NewEmisData!$B:$B, $A394, NewEmisData!$C:$C, $H394, NewEmisData!$D:$D, CD$2))</f>
        <v>0</v>
      </c>
      <c r="CE394" s="335">
        <f>$I394*IF($G394="Pickup", SUMIFS(NewEmisData!G:G, NewEmisData!$A:$A, "Pickup", NewEmisData!$B:$B, $A394, NewEmisData!$C:$C, $H394, NewEmisData!$D:$D, CE$2), SUMIFS(NewEmisData!G:G, NewEmisData!$A:$A, "LDV", NewEmisData!$B:$B, $A394, NewEmisData!$C:$C, $H394, NewEmisData!$D:$D, CE$2))</f>
        <v>0</v>
      </c>
      <c r="CF394" s="335">
        <f>$I394*IF($G394="Pickup", SUMIFS(NewEmisData!H:H, NewEmisData!$A:$A, "Pickup", NewEmisData!$B:$B, $A394, NewEmisData!$C:$C, $H394, NewEmisData!$D:$D, CF$2), SUMIFS(NewEmisData!H:H, NewEmisData!$A:$A, "LDV", NewEmisData!$B:$B, $A394, NewEmisData!$C:$C, $H394, NewEmisData!$D:$D, CF$2))</f>
        <v>0</v>
      </c>
      <c r="CG394" s="335">
        <f>$I394*IF($G394="Pickup", SUMIFS(NewEmisData!I:I, NewEmisData!$A:$A, "Pickup", NewEmisData!$B:$B, $A394, NewEmisData!$C:$C, $H394, NewEmisData!$D:$D, CG$2), SUMIFS(NewEmisData!I:I, NewEmisData!$A:$A, "LDV", NewEmisData!$B:$B, $A394, NewEmisData!$C:$C, $H394, NewEmisData!$D:$D, CG$2))</f>
        <v>0</v>
      </c>
      <c r="CH394" s="335">
        <f>$I394*IF($G394="Pickup", SUMIFS(NewEmisData!J:J, NewEmisData!$A:$A, "Pickup", NewEmisData!$B:$B, $A394, NewEmisData!$C:$C, $H394, NewEmisData!$D:$D, CH$2), SUMIFS(NewEmisData!J:J, NewEmisData!$A:$A, "LDV", NewEmisData!$B:$B, $A394, NewEmisData!$C:$C, $H394, NewEmisData!$D:$D, CH$2))</f>
        <v>0</v>
      </c>
      <c r="CI394" s="335">
        <f>$I394*IF($G394="Pickup", SUMIFS(NewEmisData!K:K, NewEmisData!$A:$A, "Pickup", NewEmisData!$B:$B, $A394, NewEmisData!$C:$C, $H394, NewEmisData!$D:$D, CI$2), SUMIFS(NewEmisData!K:K, NewEmisData!$A:$A, "LDV", NewEmisData!$B:$B, $A394, NewEmisData!$C:$C, $H394, NewEmisData!$D:$D, CI$2))</f>
        <v>0</v>
      </c>
      <c r="CJ394" s="335">
        <f>$I394*IF($G394="Pickup", SUMIFS(NewEmisData!L:L, NewEmisData!$A:$A, "Pickup", NewEmisData!$B:$B, $A394, NewEmisData!$C:$C, $H394, NewEmisData!$D:$D, CJ$2), SUMIFS(NewEmisData!L:L, NewEmisData!$A:$A, "LDV", NewEmisData!$B:$B, $A394, NewEmisData!$C:$C, $H394, NewEmisData!$D:$D, CJ$2))</f>
        <v>0</v>
      </c>
      <c r="CK394" s="335">
        <f>$I394*IF($G394="Pickup", SUMIFS(NewEmisData!M:M, NewEmisData!$A:$A, "Pickup", NewEmisData!$B:$B, $A394, NewEmisData!$C:$C, $H394, NewEmisData!$D:$D, CK$2), SUMIFS(NewEmisData!M:M, NewEmisData!$A:$A, "LDV", NewEmisData!$B:$B, $A394, NewEmisData!$C:$C, $H394, NewEmisData!$D:$D, CK$2))</f>
        <v>0</v>
      </c>
      <c r="CL394" s="335">
        <v>0</v>
      </c>
      <c r="CM394" s="335">
        <f>$I394*IF($G394="Pickup", SUMIFS(NewEmisData!E:E, NewEmisData!$A:$A, "Pickup", NewEmisData!$B:$B, $A394, NewEmisData!$C:$C, $H394, NewEmisData!$D:$D, CM$2), SUMIFS(NewEmisData!E:E, NewEmisData!$A:$A, "LDV", NewEmisData!$B:$B, $A394, NewEmisData!$C:$C, $H394, NewEmisData!$D:$D, CM$2))</f>
        <v>0</v>
      </c>
      <c r="CN394" s="335">
        <f>$I394*IF($G394="Pickup", SUMIFS(NewEmisData!F:F, NewEmisData!$A:$A, "Pickup", NewEmisData!$B:$B, $A394, NewEmisData!$C:$C, $H394, NewEmisData!$D:$D, CN$2), SUMIFS(NewEmisData!F:F, NewEmisData!$A:$A, "LDV", NewEmisData!$B:$B, $A394, NewEmisData!$C:$C, $H394, NewEmisData!$D:$D, CN$2))</f>
        <v>0</v>
      </c>
      <c r="CO394" s="335">
        <f>$I394*IF($G394="Pickup", SUMIFS(NewEmisData!G:G, NewEmisData!$A:$A, "Pickup", NewEmisData!$B:$B, $A394, NewEmisData!$C:$C, $H394, NewEmisData!$D:$D, CO$2), SUMIFS(NewEmisData!G:G, NewEmisData!$A:$A, "LDV", NewEmisData!$B:$B, $A394, NewEmisData!$C:$C, $H394, NewEmisData!$D:$D, CO$2))</f>
        <v>0</v>
      </c>
      <c r="CP394" s="335">
        <f>$I394*IF($G394="Pickup", SUMIFS(NewEmisData!H:H, NewEmisData!$A:$A, "Pickup", NewEmisData!$B:$B, $A394, NewEmisData!$C:$C, $H394, NewEmisData!$D:$D, CP$2), SUMIFS(NewEmisData!H:H, NewEmisData!$A:$A, "LDV", NewEmisData!$B:$B, $A394, NewEmisData!$C:$C, $H394, NewEmisData!$D:$D, CP$2))</f>
        <v>0</v>
      </c>
      <c r="CQ394" s="335">
        <f>$I394*IF($G394="Pickup", SUMIFS(NewEmisData!I:I, NewEmisData!$A:$A, "Pickup", NewEmisData!$B:$B, $A394, NewEmisData!$C:$C, $H394, NewEmisData!$D:$D, CQ$2), SUMIFS(NewEmisData!I:I, NewEmisData!$A:$A, "LDV", NewEmisData!$B:$B, $A394, NewEmisData!$C:$C, $H394, NewEmisData!$D:$D, CQ$2))</f>
        <v>0</v>
      </c>
      <c r="CR394" s="335">
        <f>$I394*IF($G394="Pickup", SUMIFS(NewEmisData!J:J, NewEmisData!$A:$A, "Pickup", NewEmisData!$B:$B, $A394, NewEmisData!$C:$C, $H394, NewEmisData!$D:$D, CR$2), SUMIFS(NewEmisData!J:J, NewEmisData!$A:$A, "LDV", NewEmisData!$B:$B, $A394, NewEmisData!$C:$C, $H394, NewEmisData!$D:$D, CR$2))</f>
        <v>0</v>
      </c>
      <c r="CS394" s="335">
        <f>$I394*IF($G394="Pickup", SUMIFS(NewEmisData!K:K, NewEmisData!$A:$A, "Pickup", NewEmisData!$B:$B, $A394, NewEmisData!$C:$C, $H394, NewEmisData!$D:$D, CS$2), SUMIFS(NewEmisData!K:K, NewEmisData!$A:$A, "LDV", NewEmisData!$B:$B, $A394, NewEmisData!$C:$C, $H394, NewEmisData!$D:$D, CS$2))</f>
        <v>0</v>
      </c>
      <c r="CT394" s="335">
        <f>$I394*IF($G394="Pickup", SUMIFS(NewEmisData!L:L, NewEmisData!$A:$A, "Pickup", NewEmisData!$B:$B, $A394, NewEmisData!$C:$C, $H394, NewEmisData!$D:$D, CT$2), SUMIFS(NewEmisData!L:L, NewEmisData!$A:$A, "LDV", NewEmisData!$B:$B, $A394, NewEmisData!$C:$C, $H394, NewEmisData!$D:$D, CT$2))</f>
        <v>0</v>
      </c>
      <c r="CU394" s="335">
        <f>$I394*IF($G394="Pickup", SUMIFS(NewEmisData!M:M, NewEmisData!$A:$A, "Pickup", NewEmisData!$B:$B, $A394, NewEmisData!$C:$C, $H394, NewEmisData!$D:$D, CU$2), SUMIFS(NewEmisData!M:M, NewEmisData!$A:$A, "LDV", NewEmisData!$B:$B, $A394, NewEmisData!$C:$C, $H394, NewEmisData!$D:$D, CU$2))</f>
        <v>0</v>
      </c>
      <c r="CV394" s="335">
        <v>0</v>
      </c>
      <c r="CW394" s="335">
        <v>0</v>
      </c>
      <c r="CX394" s="335">
        <v>0</v>
      </c>
      <c r="CY394" s="335">
        <v>0</v>
      </c>
      <c r="CZ394" s="335">
        <v>0</v>
      </c>
      <c r="DA394" s="335">
        <v>0</v>
      </c>
      <c r="DB394" s="335">
        <v>0</v>
      </c>
      <c r="DC394" s="335">
        <v>0</v>
      </c>
      <c r="DD394" s="335">
        <v>0</v>
      </c>
      <c r="DE394" s="335">
        <v>0</v>
      </c>
      <c r="DF394" s="335">
        <v>0</v>
      </c>
      <c r="DG394" s="335">
        <f>$I394*IF($G394="Pickup", SUMIFS(NewEmisData!E:E, NewEmisData!$A:$A, "Pickup", NewEmisData!$B:$B, $A394, NewEmisData!$C:$C, $H394, NewEmisData!$D:$D, DG$2), SUMIFS(NewEmisData!E:E, NewEmisData!$A:$A, "LDV", NewEmisData!$B:$B, $A394, NewEmisData!$C:$C, $H394, NewEmisData!$D:$D, DG$2))</f>
        <v>0</v>
      </c>
      <c r="DH394" s="335">
        <f>$I394*IF($G394="Pickup", SUMIFS(NewEmisData!F:F, NewEmisData!$A:$A, "Pickup", NewEmisData!$B:$B, $A394, NewEmisData!$C:$C, $H394, NewEmisData!$D:$D, DH$2), SUMIFS(NewEmisData!F:F, NewEmisData!$A:$A, "LDV", NewEmisData!$B:$B, $A394, NewEmisData!$C:$C, $H394, NewEmisData!$D:$D, DH$2))</f>
        <v>0</v>
      </c>
      <c r="DI394" s="335">
        <f>$I394*IF($G394="Pickup", SUMIFS(NewEmisData!G:G, NewEmisData!$A:$A, "Pickup", NewEmisData!$B:$B, $A394, NewEmisData!$C:$C, $H394, NewEmisData!$D:$D, DI$2), SUMIFS(NewEmisData!G:G, NewEmisData!$A:$A, "LDV", NewEmisData!$B:$B, $A394, NewEmisData!$C:$C, $H394, NewEmisData!$D:$D, DI$2))</f>
        <v>0</v>
      </c>
      <c r="DJ394" s="335">
        <f>$I394*IF($G394="Pickup", SUMIFS(NewEmisData!H:H, NewEmisData!$A:$A, "Pickup", NewEmisData!$B:$B, $A394, NewEmisData!$C:$C, $H394, NewEmisData!$D:$D, DJ$2), SUMIFS(NewEmisData!H:H, NewEmisData!$A:$A, "LDV", NewEmisData!$B:$B, $A394, NewEmisData!$C:$C, $H394, NewEmisData!$D:$D, DJ$2))</f>
        <v>0</v>
      </c>
      <c r="DK394" s="335">
        <f>$I394*IF($G394="Pickup", SUMIFS(NewEmisData!I:I, NewEmisData!$A:$A, "Pickup", NewEmisData!$B:$B, $A394, NewEmisData!$C:$C, $H394, NewEmisData!$D:$D, DK$2), SUMIFS(NewEmisData!I:I, NewEmisData!$A:$A, "LDV", NewEmisData!$B:$B, $A394, NewEmisData!$C:$C, $H394, NewEmisData!$D:$D, DK$2))</f>
        <v>0</v>
      </c>
      <c r="DL394" s="335">
        <f>$I394*IF($G394="Pickup", SUMIFS(NewEmisData!J:J, NewEmisData!$A:$A, "Pickup", NewEmisData!$B:$B, $A394, NewEmisData!$C:$C, $H394, NewEmisData!$D:$D, DL$2), SUMIFS(NewEmisData!J:J, NewEmisData!$A:$A, "LDV", NewEmisData!$B:$B, $A394, NewEmisData!$C:$C, $H394, NewEmisData!$D:$D, DL$2))</f>
        <v>0</v>
      </c>
      <c r="DM394" s="335">
        <f>$I394*IF($G394="Pickup", SUMIFS(NewEmisData!K:K, NewEmisData!$A:$A, "Pickup", NewEmisData!$B:$B, $A394, NewEmisData!$C:$C, $H394, NewEmisData!$D:$D, DM$2), SUMIFS(NewEmisData!K:K, NewEmisData!$A:$A, "LDV", NewEmisData!$B:$B, $A394, NewEmisData!$C:$C, $H394, NewEmisData!$D:$D, DM$2))</f>
        <v>0</v>
      </c>
      <c r="DN394" s="335">
        <f>$I394*IF($G394="Pickup", SUMIFS(NewEmisData!L:L, NewEmisData!$A:$A, "Pickup", NewEmisData!$B:$B, $A394, NewEmisData!$C:$C, $H394, NewEmisData!$D:$D, DN$2), SUMIFS(NewEmisData!L:L, NewEmisData!$A:$A, "LDV", NewEmisData!$B:$B, $A394, NewEmisData!$C:$C, $H394, NewEmisData!$D:$D, DN$2))</f>
        <v>0</v>
      </c>
      <c r="DO394" s="335">
        <f>$I394*IF($G394="Pickup", SUMIFS(NewEmisData!M:M, NewEmisData!$A:$A, "Pickup", NewEmisData!$B:$B, $A394, NewEmisData!$C:$C, $H394, NewEmisData!$D:$D, DO$2), SUMIFS(NewEmisData!M:M, NewEmisData!$A:$A, "LDV", NewEmisData!$B:$B, $A394, NewEmisData!$C:$C, $H394, NewEmisData!$D:$D, DO$2))</f>
        <v>0</v>
      </c>
      <c r="DP394" s="335">
        <v>0</v>
      </c>
      <c r="DQ394" s="335">
        <f>$I394*IF($G394="Pickup", SUMIFS(NewEmisData!E:E, NewEmisData!$A:$A, "Pickup", NewEmisData!$B:$B, $A394, NewEmisData!$C:$C, $H394, NewEmisData!$D:$D, DQ$2), SUMIFS(NewEmisData!E:E, NewEmisData!$A:$A, "LDV", NewEmisData!$B:$B, $A394, NewEmisData!$C:$C, $H394, NewEmisData!$D:$D, DQ$2))</f>
        <v>0</v>
      </c>
      <c r="DR394" s="335">
        <f>$I394*IF($G394="Pickup", SUMIFS(NewEmisData!F:F, NewEmisData!$A:$A, "Pickup", NewEmisData!$B:$B, $A394, NewEmisData!$C:$C, $H394, NewEmisData!$D:$D, DR$2), SUMIFS(NewEmisData!F:F, NewEmisData!$A:$A, "LDV", NewEmisData!$B:$B, $A394, NewEmisData!$C:$C, $H394, NewEmisData!$D:$D, DR$2))</f>
        <v>0</v>
      </c>
      <c r="DS394" s="335">
        <f>$I394*IF($G394="Pickup", SUMIFS(NewEmisData!G:G, NewEmisData!$A:$A, "Pickup", NewEmisData!$B:$B, $A394, NewEmisData!$C:$C, $H394, NewEmisData!$D:$D, DS$2), SUMIFS(NewEmisData!G:G, NewEmisData!$A:$A, "LDV", NewEmisData!$B:$B, $A394, NewEmisData!$C:$C, $H394, NewEmisData!$D:$D, DS$2))</f>
        <v>0</v>
      </c>
      <c r="DT394" s="335">
        <f>$I394*IF($G394="Pickup", SUMIFS(NewEmisData!H:H, NewEmisData!$A:$A, "Pickup", NewEmisData!$B:$B, $A394, NewEmisData!$C:$C, $H394, NewEmisData!$D:$D, DT$2), SUMIFS(NewEmisData!H:H, NewEmisData!$A:$A, "LDV", NewEmisData!$B:$B, $A394, NewEmisData!$C:$C, $H394, NewEmisData!$D:$D, DT$2))</f>
        <v>0</v>
      </c>
      <c r="DU394" s="335">
        <f>$I394*IF($G394="Pickup", SUMIFS(NewEmisData!I:I, NewEmisData!$A:$A, "Pickup", NewEmisData!$B:$B, $A394, NewEmisData!$C:$C, $H394, NewEmisData!$D:$D, DU$2), SUMIFS(NewEmisData!I:I, NewEmisData!$A:$A, "LDV", NewEmisData!$B:$B, $A394, NewEmisData!$C:$C, $H394, NewEmisData!$D:$D, DU$2))</f>
        <v>0</v>
      </c>
      <c r="DV394" s="335">
        <f>$I394*IF($G394="Pickup", SUMIFS(NewEmisData!J:J, NewEmisData!$A:$A, "Pickup", NewEmisData!$B:$B, $A394, NewEmisData!$C:$C, $H394, NewEmisData!$D:$D, DV$2), SUMIFS(NewEmisData!J:J, NewEmisData!$A:$A, "LDV", NewEmisData!$B:$B, $A394, NewEmisData!$C:$C, $H394, NewEmisData!$D:$D, DV$2))</f>
        <v>0</v>
      </c>
      <c r="DW394" s="335">
        <f>$I394*IF($G394="Pickup", SUMIFS(NewEmisData!K:K, NewEmisData!$A:$A, "Pickup", NewEmisData!$B:$B, $A394, NewEmisData!$C:$C, $H394, NewEmisData!$D:$D, DW$2), SUMIFS(NewEmisData!K:K, NewEmisData!$A:$A, "LDV", NewEmisData!$B:$B, $A394, NewEmisData!$C:$C, $H394, NewEmisData!$D:$D, DW$2))</f>
        <v>0</v>
      </c>
      <c r="DX394" s="335">
        <f>$I394*IF($G394="Pickup", SUMIFS(NewEmisData!L:L, NewEmisData!$A:$A, "Pickup", NewEmisData!$B:$B, $A394, NewEmisData!$C:$C, $H394, NewEmisData!$D:$D, DX$2), SUMIFS(NewEmisData!L:L, NewEmisData!$A:$A, "LDV", NewEmisData!$B:$B, $A394, NewEmisData!$C:$C, $H394, NewEmisData!$D:$D, DX$2))</f>
        <v>0</v>
      </c>
      <c r="DY394" s="335">
        <f>$I394*IF($G394="Pickup", SUMIFS(NewEmisData!M:M, NewEmisData!$A:$A, "Pickup", NewEmisData!$B:$B, $A394, NewEmisData!$C:$C, $H394, NewEmisData!$D:$D, DY$2), SUMIFS(NewEmisData!M:M, NewEmisData!$A:$A, "LDV", NewEmisData!$B:$B, $A394, NewEmisData!$C:$C, $H394, NewEmisData!$D:$D, DY$2))</f>
        <v>0</v>
      </c>
      <c r="DZ394" s="335">
        <v>0</v>
      </c>
      <c r="EA394" s="335">
        <f t="shared" si="658"/>
        <v>0</v>
      </c>
      <c r="EB394" s="335">
        <f t="shared" si="659"/>
        <v>0</v>
      </c>
      <c r="EC394" s="335">
        <f t="shared" si="660"/>
        <v>0</v>
      </c>
      <c r="ED394" s="335">
        <f t="shared" si="661"/>
        <v>0</v>
      </c>
      <c r="EE394" s="335">
        <f t="shared" si="662"/>
        <v>0</v>
      </c>
      <c r="EF394" s="335">
        <f t="shared" si="663"/>
        <v>0</v>
      </c>
      <c r="EG394" s="335">
        <f t="shared" si="664"/>
        <v>0</v>
      </c>
      <c r="EH394" s="335">
        <f t="shared" si="665"/>
        <v>0</v>
      </c>
      <c r="EI394" s="335">
        <f t="shared" si="666"/>
        <v>0</v>
      </c>
      <c r="EJ394" s="335">
        <f t="shared" si="667"/>
        <v>0</v>
      </c>
      <c r="EK394" s="335">
        <f t="shared" si="668"/>
        <v>0</v>
      </c>
      <c r="EL394" s="335">
        <f t="shared" si="669"/>
        <v>0</v>
      </c>
      <c r="EM394" s="335">
        <f t="shared" si="670"/>
        <v>0</v>
      </c>
      <c r="EN394" s="335">
        <f t="shared" si="671"/>
        <v>0</v>
      </c>
      <c r="EO394" s="335">
        <f t="shared" si="672"/>
        <v>0</v>
      </c>
      <c r="EP394" s="335">
        <f t="shared" si="673"/>
        <v>0</v>
      </c>
      <c r="EQ394" s="335">
        <f t="shared" si="674"/>
        <v>0</v>
      </c>
      <c r="ER394" s="335">
        <f t="shared" si="675"/>
        <v>0</v>
      </c>
      <c r="ES394" s="335">
        <f t="shared" si="676"/>
        <v>0</v>
      </c>
      <c r="ET394" s="335">
        <f t="shared" si="677"/>
        <v>0</v>
      </c>
      <c r="EU394" s="335">
        <f t="shared" si="678"/>
        <v>0</v>
      </c>
      <c r="EV394" s="335">
        <f t="shared" si="679"/>
        <v>0</v>
      </c>
      <c r="EW394" s="335">
        <f t="shared" si="680"/>
        <v>0</v>
      </c>
      <c r="EX394" s="335">
        <f t="shared" si="681"/>
        <v>0</v>
      </c>
      <c r="EY394" s="335">
        <f t="shared" si="682"/>
        <v>0</v>
      </c>
      <c r="EZ394" s="335">
        <f t="shared" si="683"/>
        <v>0</v>
      </c>
      <c r="FA394" s="335">
        <f t="shared" si="684"/>
        <v>0</v>
      </c>
      <c r="FB394" s="335">
        <f t="shared" si="685"/>
        <v>0</v>
      </c>
      <c r="FC394" s="335">
        <f t="shared" si="686"/>
        <v>0</v>
      </c>
      <c r="FD394" s="335">
        <f t="shared" si="687"/>
        <v>0</v>
      </c>
      <c r="FE394" s="335">
        <f t="shared" si="688"/>
        <v>5.12091740678495E-2</v>
      </c>
      <c r="FF394" s="335">
        <f t="shared" si="689"/>
        <v>5.12091740678495E-2</v>
      </c>
      <c r="FG394" s="335">
        <f t="shared" si="690"/>
        <v>5.1209105995627897E-2</v>
      </c>
      <c r="FH394" s="335">
        <f t="shared" si="691"/>
        <v>5.1209106574509597E-2</v>
      </c>
      <c r="FI394" s="335">
        <f t="shared" si="692"/>
        <v>5.1209011120713299E-2</v>
      </c>
      <c r="FJ394" s="335">
        <f t="shared" si="693"/>
        <v>5.1209115709399303E-2</v>
      </c>
      <c r="FK394" s="335">
        <f t="shared" si="694"/>
        <v>5.1209067900781301E-2</v>
      </c>
      <c r="FL394" s="335">
        <f t="shared" si="695"/>
        <v>5.1209026266060102E-2</v>
      </c>
      <c r="FM394" s="335">
        <f t="shared" si="696"/>
        <v>5.1209026266060102E-2</v>
      </c>
      <c r="FN394" s="335">
        <f t="shared" si="697"/>
        <v>2.3805319372350052E-2</v>
      </c>
      <c r="FO394" s="335">
        <f t="shared" si="698"/>
        <v>6.66074097322524E-3</v>
      </c>
      <c r="FP394" s="335">
        <f t="shared" si="699"/>
        <v>6.66074097322524E-3</v>
      </c>
      <c r="FQ394" s="335">
        <f t="shared" si="700"/>
        <v>6.6607335748389796E-3</v>
      </c>
      <c r="FR394" s="335">
        <f t="shared" si="701"/>
        <v>6.6607277974443701E-3</v>
      </c>
      <c r="FS394" s="335">
        <f t="shared" si="702"/>
        <v>6.6607270180681398E-3</v>
      </c>
      <c r="FT394" s="335">
        <f t="shared" si="703"/>
        <v>6.6607268966739396E-3</v>
      </c>
      <c r="FU394" s="335">
        <f t="shared" si="704"/>
        <v>6.6607294451310698E-3</v>
      </c>
      <c r="FV394" s="335">
        <f t="shared" si="705"/>
        <v>6.6607268071052902E-3</v>
      </c>
      <c r="FW394" s="335">
        <f t="shared" si="706"/>
        <v>6.6607268071052902E-3</v>
      </c>
      <c r="FX394" s="335">
        <f t="shared" si="707"/>
        <v>1.6506531515565108E-3</v>
      </c>
    </row>
    <row r="395" spans="1:180" x14ac:dyDescent="0.2">
      <c r="A395" s="305" t="str">
        <f>IF(LEFT(TRIM(TechData_All!AJ28),1)="*", _xlfn.CONCAT("*","R2"), "R2")</f>
        <v>R2</v>
      </c>
      <c r="B395" s="305" t="str">
        <f>TechData_All!A28</f>
        <v>TLFELC200</v>
      </c>
      <c r="C395" s="305" t="str">
        <f>TechData_All!C28</f>
        <v>Electric fullsize car w/200 mi range</v>
      </c>
      <c r="D395" s="301" t="str">
        <f>TechData_All!D28</f>
        <v>bn-vmt, bn-vmt/a</v>
      </c>
      <c r="E395" s="301" t="str">
        <f>TechData_All!E28</f>
        <v>TRNELC</v>
      </c>
      <c r="F395" s="301" t="str">
        <f>TechData_All!F28</f>
        <v>TL</v>
      </c>
      <c r="G395" s="315" t="s">
        <v>818</v>
      </c>
      <c r="H395" s="315" t="s">
        <v>36</v>
      </c>
      <c r="I395" s="315">
        <v>1</v>
      </c>
      <c r="J395" s="315" t="str">
        <f t="shared" si="708"/>
        <v>Full size car-ELC</v>
      </c>
      <c r="K395" s="335">
        <f>$I395*IF($G395="Pickup", SUMIFS(NewEmisData!E:E, NewEmisData!$A:$A, "Pickup", NewEmisData!$B:$B, $A395, NewEmisData!$C:$C, $H395, NewEmisData!$D:$D, K$2), SUMIFS(NewEmisData!E:E, NewEmisData!$A:$A, "LDV", NewEmisData!$B:$B, $A395, NewEmisData!$C:$C, $H395, NewEmisData!$D:$D, K$2))</f>
        <v>0</v>
      </c>
      <c r="L395" s="335">
        <f>$I395*IF($G395="Pickup", SUMIFS(NewEmisData!F:F, NewEmisData!$A:$A, "Pickup", NewEmisData!$B:$B, $A395, NewEmisData!$C:$C, $H395, NewEmisData!$D:$D, L$2), SUMIFS(NewEmisData!F:F, NewEmisData!$A:$A, "LDV", NewEmisData!$B:$B, $A395, NewEmisData!$C:$C, $H395, NewEmisData!$D:$D, L$2))</f>
        <v>0</v>
      </c>
      <c r="M395" s="335">
        <f>$I395*IF($G395="Pickup", SUMIFS(NewEmisData!G:G, NewEmisData!$A:$A, "Pickup", NewEmisData!$B:$B, $A395, NewEmisData!$C:$C, $H395, NewEmisData!$D:$D, M$2), SUMIFS(NewEmisData!G:G, NewEmisData!$A:$A, "LDV", NewEmisData!$B:$B, $A395, NewEmisData!$C:$C, $H395, NewEmisData!$D:$D, M$2))</f>
        <v>0</v>
      </c>
      <c r="N395" s="335">
        <f>$I395*IF($G395="Pickup", SUMIFS(NewEmisData!H:H, NewEmisData!$A:$A, "Pickup", NewEmisData!$B:$B, $A395, NewEmisData!$C:$C, $H395, NewEmisData!$D:$D, N$2), SUMIFS(NewEmisData!H:H, NewEmisData!$A:$A, "LDV", NewEmisData!$B:$B, $A395, NewEmisData!$C:$C, $H395, NewEmisData!$D:$D, N$2))</f>
        <v>0</v>
      </c>
      <c r="O395" s="335">
        <f>$I395*IF($G395="Pickup", SUMIFS(NewEmisData!I:I, NewEmisData!$A:$A, "Pickup", NewEmisData!$B:$B, $A395, NewEmisData!$C:$C, $H395, NewEmisData!$D:$D, O$2), SUMIFS(NewEmisData!I:I, NewEmisData!$A:$A, "LDV", NewEmisData!$B:$B, $A395, NewEmisData!$C:$C, $H395, NewEmisData!$D:$D, O$2))</f>
        <v>0</v>
      </c>
      <c r="P395" s="335">
        <f>$I395*IF($G395="Pickup", SUMIFS(NewEmisData!J:J, NewEmisData!$A:$A, "Pickup", NewEmisData!$B:$B, $A395, NewEmisData!$C:$C, $H395, NewEmisData!$D:$D, P$2), SUMIFS(NewEmisData!J:J, NewEmisData!$A:$A, "LDV", NewEmisData!$B:$B, $A395, NewEmisData!$C:$C, $H395, NewEmisData!$D:$D, P$2))</f>
        <v>0</v>
      </c>
      <c r="Q395" s="335">
        <f>$I395*IF($G395="Pickup", SUMIFS(NewEmisData!K:K, NewEmisData!$A:$A, "Pickup", NewEmisData!$B:$B, $A395, NewEmisData!$C:$C, $H395, NewEmisData!$D:$D, Q$2), SUMIFS(NewEmisData!K:K, NewEmisData!$A:$A, "LDV", NewEmisData!$B:$B, $A395, NewEmisData!$C:$C, $H395, NewEmisData!$D:$D, Q$2))</f>
        <v>0</v>
      </c>
      <c r="R395" s="335">
        <f>$I395*IF($G395="Pickup", SUMIFS(NewEmisData!L:L, NewEmisData!$A:$A, "Pickup", NewEmisData!$B:$B, $A395, NewEmisData!$C:$C, $H395, NewEmisData!$D:$D, R$2), SUMIFS(NewEmisData!L:L, NewEmisData!$A:$A, "LDV", NewEmisData!$B:$B, $A395, NewEmisData!$C:$C, $H395, NewEmisData!$D:$D, R$2))</f>
        <v>0</v>
      </c>
      <c r="S395" s="335">
        <f>$I395*IF($G395="Pickup", SUMIFS(NewEmisData!M:M, NewEmisData!$A:$A, "Pickup", NewEmisData!$B:$B, $A395, NewEmisData!$C:$C, $H395, NewEmisData!$D:$D, S$2), SUMIFS(NewEmisData!M:M, NewEmisData!$A:$A, "LDV", NewEmisData!$B:$B, $A395, NewEmisData!$C:$C, $H395, NewEmisData!$D:$D, S$2))</f>
        <v>0</v>
      </c>
      <c r="T395" s="335">
        <v>0</v>
      </c>
      <c r="U395" s="335">
        <f>$I395*IF($G395="Pickup", SUMIFS(NewEmisData!E:E, NewEmisData!$A:$A, "Pickup", NewEmisData!$B:$B, $A395, NewEmisData!$C:$C, $H395, NewEmisData!$D:$D, U$2), SUMIFS(NewEmisData!E:E, NewEmisData!$A:$A, "LDV", NewEmisData!$B:$B, $A395, NewEmisData!$C:$C, $H395, NewEmisData!$D:$D, U$2))</f>
        <v>0</v>
      </c>
      <c r="V395" s="335">
        <f>$I395*IF($G395="Pickup", SUMIFS(NewEmisData!F:F, NewEmisData!$A:$A, "Pickup", NewEmisData!$B:$B, $A395, NewEmisData!$C:$C, $H395, NewEmisData!$D:$D, V$2), SUMIFS(NewEmisData!F:F, NewEmisData!$A:$A, "LDV", NewEmisData!$B:$B, $A395, NewEmisData!$C:$C, $H395, NewEmisData!$D:$D, V$2))</f>
        <v>0</v>
      </c>
      <c r="W395" s="335">
        <f>$I395*IF($G395="Pickup", SUMIFS(NewEmisData!G:G, NewEmisData!$A:$A, "Pickup", NewEmisData!$B:$B, $A395, NewEmisData!$C:$C, $H395, NewEmisData!$D:$D, W$2), SUMIFS(NewEmisData!G:G, NewEmisData!$A:$A, "LDV", NewEmisData!$B:$B, $A395, NewEmisData!$C:$C, $H395, NewEmisData!$D:$D, W$2))</f>
        <v>0</v>
      </c>
      <c r="X395" s="335">
        <f>$I395*IF($G395="Pickup", SUMIFS(NewEmisData!H:H, NewEmisData!$A:$A, "Pickup", NewEmisData!$B:$B, $A395, NewEmisData!$C:$C, $H395, NewEmisData!$D:$D, X$2), SUMIFS(NewEmisData!H:H, NewEmisData!$A:$A, "LDV", NewEmisData!$B:$B, $A395, NewEmisData!$C:$C, $H395, NewEmisData!$D:$D, X$2))</f>
        <v>0</v>
      </c>
      <c r="Y395" s="335">
        <f>$I395*IF($G395="Pickup", SUMIFS(NewEmisData!I:I, NewEmisData!$A:$A, "Pickup", NewEmisData!$B:$B, $A395, NewEmisData!$C:$C, $H395, NewEmisData!$D:$D, Y$2), SUMIFS(NewEmisData!I:I, NewEmisData!$A:$A, "LDV", NewEmisData!$B:$B, $A395, NewEmisData!$C:$C, $H395, NewEmisData!$D:$D, Y$2))</f>
        <v>0</v>
      </c>
      <c r="Z395" s="335">
        <f>$I395*IF($G395="Pickup", SUMIFS(NewEmisData!J:J, NewEmisData!$A:$A, "Pickup", NewEmisData!$B:$B, $A395, NewEmisData!$C:$C, $H395, NewEmisData!$D:$D, Z$2), SUMIFS(NewEmisData!J:J, NewEmisData!$A:$A, "LDV", NewEmisData!$B:$B, $A395, NewEmisData!$C:$C, $H395, NewEmisData!$D:$D, Z$2))</f>
        <v>0</v>
      </c>
      <c r="AA395" s="335">
        <f>$I395*IF($G395="Pickup", SUMIFS(NewEmisData!K:K, NewEmisData!$A:$A, "Pickup", NewEmisData!$B:$B, $A395, NewEmisData!$C:$C, $H395, NewEmisData!$D:$D, AA$2), SUMIFS(NewEmisData!K:K, NewEmisData!$A:$A, "LDV", NewEmisData!$B:$B, $A395, NewEmisData!$C:$C, $H395, NewEmisData!$D:$D, AA$2))</f>
        <v>0</v>
      </c>
      <c r="AB395" s="335">
        <f>$I395*IF($G395="Pickup", SUMIFS(NewEmisData!L:L, NewEmisData!$A:$A, "Pickup", NewEmisData!$B:$B, $A395, NewEmisData!$C:$C, $H395, NewEmisData!$D:$D, AB$2), SUMIFS(NewEmisData!L:L, NewEmisData!$A:$A, "LDV", NewEmisData!$B:$B, $A395, NewEmisData!$C:$C, $H395, NewEmisData!$D:$D, AB$2))</f>
        <v>0</v>
      </c>
      <c r="AC395" s="335">
        <f>$I395*IF($G395="Pickup", SUMIFS(NewEmisData!M:M, NewEmisData!$A:$A, "Pickup", NewEmisData!$B:$B, $A395, NewEmisData!$C:$C, $H395, NewEmisData!$D:$D, AC$2), SUMIFS(NewEmisData!M:M, NewEmisData!$A:$A, "LDV", NewEmisData!$B:$B, $A395, NewEmisData!$C:$C, $H395, NewEmisData!$D:$D, AC$2))</f>
        <v>0</v>
      </c>
      <c r="AD395" s="335">
        <v>0</v>
      </c>
      <c r="AE395" s="335">
        <f>$I395*IF($G395="Pickup", SUMIFS(NewEmisData!E:E, NewEmisData!$A:$A, "Pickup", NewEmisData!$B:$B, $A395, NewEmisData!$C:$C, $H395, NewEmisData!$D:$D, AE$2), SUMIFS(NewEmisData!E:E, NewEmisData!$A:$A, "LDV", NewEmisData!$B:$B, $A395, NewEmisData!$C:$C, $H395, NewEmisData!$D:$D, AE$2))</f>
        <v>0</v>
      </c>
      <c r="AF395" s="335">
        <f>$I395*IF($G395="Pickup", SUMIFS(NewEmisData!F:F, NewEmisData!$A:$A, "Pickup", NewEmisData!$B:$B, $A395, NewEmisData!$C:$C, $H395, NewEmisData!$D:$D, AF$2), SUMIFS(NewEmisData!F:F, NewEmisData!$A:$A, "LDV", NewEmisData!$B:$B, $A395, NewEmisData!$C:$C, $H395, NewEmisData!$D:$D, AF$2))</f>
        <v>0</v>
      </c>
      <c r="AG395" s="335">
        <f>$I395*IF($G395="Pickup", SUMIFS(NewEmisData!G:G, NewEmisData!$A:$A, "Pickup", NewEmisData!$B:$B, $A395, NewEmisData!$C:$C, $H395, NewEmisData!$D:$D, AG$2), SUMIFS(NewEmisData!G:G, NewEmisData!$A:$A, "LDV", NewEmisData!$B:$B, $A395, NewEmisData!$C:$C, $H395, NewEmisData!$D:$D, AG$2))</f>
        <v>0</v>
      </c>
      <c r="AH395" s="335">
        <f>$I395*IF($G395="Pickup", SUMIFS(NewEmisData!H:H, NewEmisData!$A:$A, "Pickup", NewEmisData!$B:$B, $A395, NewEmisData!$C:$C, $H395, NewEmisData!$D:$D, AH$2), SUMIFS(NewEmisData!H:H, NewEmisData!$A:$A, "LDV", NewEmisData!$B:$B, $A395, NewEmisData!$C:$C, $H395, NewEmisData!$D:$D, AH$2))</f>
        <v>0</v>
      </c>
      <c r="AI395" s="335">
        <f>$I395*IF($G395="Pickup", SUMIFS(NewEmisData!I:I, NewEmisData!$A:$A, "Pickup", NewEmisData!$B:$B, $A395, NewEmisData!$C:$C, $H395, NewEmisData!$D:$D, AI$2), SUMIFS(NewEmisData!I:I, NewEmisData!$A:$A, "LDV", NewEmisData!$B:$B, $A395, NewEmisData!$C:$C, $H395, NewEmisData!$D:$D, AI$2))</f>
        <v>0</v>
      </c>
      <c r="AJ395" s="335">
        <f>$I395*IF($G395="Pickup", SUMIFS(NewEmisData!J:J, NewEmisData!$A:$A, "Pickup", NewEmisData!$B:$B, $A395, NewEmisData!$C:$C, $H395, NewEmisData!$D:$D, AJ$2), SUMIFS(NewEmisData!J:J, NewEmisData!$A:$A, "LDV", NewEmisData!$B:$B, $A395, NewEmisData!$C:$C, $H395, NewEmisData!$D:$D, AJ$2))</f>
        <v>0</v>
      </c>
      <c r="AK395" s="335">
        <f>$I395*IF($G395="Pickup", SUMIFS(NewEmisData!K:K, NewEmisData!$A:$A, "Pickup", NewEmisData!$B:$B, $A395, NewEmisData!$C:$C, $H395, NewEmisData!$D:$D, AK$2), SUMIFS(NewEmisData!K:K, NewEmisData!$A:$A, "LDV", NewEmisData!$B:$B, $A395, NewEmisData!$C:$C, $H395, NewEmisData!$D:$D, AK$2))</f>
        <v>0</v>
      </c>
      <c r="AL395" s="335">
        <f>$I395*IF($G395="Pickup", SUMIFS(NewEmisData!L:L, NewEmisData!$A:$A, "Pickup", NewEmisData!$B:$B, $A395, NewEmisData!$C:$C, $H395, NewEmisData!$D:$D, AL$2), SUMIFS(NewEmisData!L:L, NewEmisData!$A:$A, "LDV", NewEmisData!$B:$B, $A395, NewEmisData!$C:$C, $H395, NewEmisData!$D:$D, AL$2))</f>
        <v>0</v>
      </c>
      <c r="AM395" s="335">
        <f>$I395*IF($G395="Pickup", SUMIFS(NewEmisData!M:M, NewEmisData!$A:$A, "Pickup", NewEmisData!$B:$B, $A395, NewEmisData!$C:$C, $H395, NewEmisData!$D:$D, AM$2), SUMIFS(NewEmisData!M:M, NewEmisData!$A:$A, "LDV", NewEmisData!$B:$B, $A395, NewEmisData!$C:$C, $H395, NewEmisData!$D:$D, AM$2))</f>
        <v>0</v>
      </c>
      <c r="AN395" s="335">
        <v>0</v>
      </c>
      <c r="AO395" s="335">
        <f>$I395*IF($G395="Pickup", SUMIFS(NewEmisData!E:E, NewEmisData!$A:$A, "Pickup", NewEmisData!$B:$B, $A395, NewEmisData!$C:$C, $H395, NewEmisData!$D:$D, AO$2), SUMIFS(NewEmisData!E:E, NewEmisData!$A:$A, "LDV", NewEmisData!$B:$B, $A395, NewEmisData!$C:$C, $H395, NewEmisData!$D:$D, AO$2))</f>
        <v>7.3243110221385299E-2</v>
      </c>
      <c r="AP395" s="335">
        <f>$I395*IF($G395="Pickup", SUMIFS(NewEmisData!F:F, NewEmisData!$A:$A, "Pickup", NewEmisData!$B:$B, $A395, NewEmisData!$C:$C, $H395, NewEmisData!$D:$D, AP$2), SUMIFS(NewEmisData!F:F, NewEmisData!$A:$A, "LDV", NewEmisData!$B:$B, $A395, NewEmisData!$C:$C, $H395, NewEmisData!$D:$D, AP$2))</f>
        <v>7.3243110221385299E-2</v>
      </c>
      <c r="AQ395" s="335">
        <f>$I395*IF($G395="Pickup", SUMIFS(NewEmisData!G:G, NewEmisData!$A:$A, "Pickup", NewEmisData!$B:$B, $A395, NewEmisData!$C:$C, $H395, NewEmisData!$D:$D, AQ$2), SUMIFS(NewEmisData!G:G, NewEmisData!$A:$A, "LDV", NewEmisData!$B:$B, $A395, NewEmisData!$C:$C, $H395, NewEmisData!$D:$D, AQ$2))</f>
        <v>7.32430660863298E-2</v>
      </c>
      <c r="AR395" s="335">
        <f>$I395*IF($G395="Pickup", SUMIFS(NewEmisData!H:H, NewEmisData!$A:$A, "Pickup", NewEmisData!$B:$B, $A395, NewEmisData!$C:$C, $H395, NewEmisData!$D:$D, AR$2), SUMIFS(NewEmisData!H:H, NewEmisData!$A:$A, "LDV", NewEmisData!$B:$B, $A395, NewEmisData!$C:$C, $H395, NewEmisData!$D:$D, AR$2))</f>
        <v>7.3243157465552503E-2</v>
      </c>
      <c r="AS395" s="335">
        <f>$I395*IF($G395="Pickup", SUMIFS(NewEmisData!I:I, NewEmisData!$A:$A, "Pickup", NewEmisData!$B:$B, $A395, NewEmisData!$C:$C, $H395, NewEmisData!$D:$D, AS$2), SUMIFS(NewEmisData!I:I, NewEmisData!$A:$A, "LDV", NewEmisData!$B:$B, $A395, NewEmisData!$C:$C, $H395, NewEmisData!$D:$D, AS$2))</f>
        <v>7.3243061950548305E-2</v>
      </c>
      <c r="AT395" s="335">
        <f>$I395*IF($G395="Pickup", SUMIFS(NewEmisData!J:J, NewEmisData!$A:$A, "Pickup", NewEmisData!$B:$B, $A395, NewEmisData!$C:$C, $H395, NewEmisData!$D:$D, AT$2), SUMIFS(NewEmisData!J:J, NewEmisData!$A:$A, "LDV", NewEmisData!$B:$B, $A395, NewEmisData!$C:$C, $H395, NewEmisData!$D:$D, AT$2))</f>
        <v>7.3243007522533404E-2</v>
      </c>
      <c r="AU395" s="335">
        <f>$I395*IF($G395="Pickup", SUMIFS(NewEmisData!K:K, NewEmisData!$A:$A, "Pickup", NewEmisData!$B:$B, $A395, NewEmisData!$C:$C, $H395, NewEmisData!$D:$D, AU$2), SUMIFS(NewEmisData!K:K, NewEmisData!$A:$A, "LDV", NewEmisData!$B:$B, $A395, NewEmisData!$C:$C, $H395, NewEmisData!$D:$D, AU$2))</f>
        <v>7.3243037508868306E-2</v>
      </c>
      <c r="AV395" s="335">
        <f>$I395*IF($G395="Pickup", SUMIFS(NewEmisData!L:L, NewEmisData!$A:$A, "Pickup", NewEmisData!$B:$B, $A395, NewEmisData!$C:$C, $H395, NewEmisData!$D:$D, AV$2), SUMIFS(NewEmisData!L:L, NewEmisData!$A:$A, "LDV", NewEmisData!$B:$B, $A395, NewEmisData!$C:$C, $H395, NewEmisData!$D:$D, AV$2))</f>
        <v>7.3242921236188793E-2</v>
      </c>
      <c r="AW395" s="335">
        <f>$I395*IF($G395="Pickup", SUMIFS(NewEmisData!M:M, NewEmisData!$A:$A, "Pickup", NewEmisData!$B:$B, $A395, NewEmisData!$C:$C, $H395, NewEmisData!$D:$D, AW$2), SUMIFS(NewEmisData!M:M, NewEmisData!$A:$A, "LDV", NewEmisData!$B:$B, $A395, NewEmisData!$C:$C, $H395, NewEmisData!$D:$D, AW$2))</f>
        <v>7.3242921236188793E-2</v>
      </c>
      <c r="AX395" s="335">
        <v>2.3805319372350052E-2</v>
      </c>
      <c r="AY395" s="335">
        <f>$I395*IF($G395="Pickup", SUMIFS(NewEmisData!E:E, NewEmisData!$A:$A, "Pickup", NewEmisData!$B:$B, $A395, NewEmisData!$C:$C, $H395, NewEmisData!$D:$D, AY$2), SUMIFS(NewEmisData!E:E, NewEmisData!$A:$A, "LDV", NewEmisData!$B:$B, $A395, NewEmisData!$C:$C, $H395, NewEmisData!$D:$D, AY$2))</f>
        <v>9.4510282374974993E-3</v>
      </c>
      <c r="AZ395" s="335">
        <f>$I395*IF($G395="Pickup", SUMIFS(NewEmisData!F:F, NewEmisData!$A:$A, "Pickup", NewEmisData!$B:$B, $A395, NewEmisData!$C:$C, $H395, NewEmisData!$D:$D, AZ$2), SUMIFS(NewEmisData!F:F, NewEmisData!$A:$A, "LDV", NewEmisData!$B:$B, $A395, NewEmisData!$C:$C, $H395, NewEmisData!$D:$D, AZ$2))</f>
        <v>9.4510282374974993E-3</v>
      </c>
      <c r="BA395" s="335">
        <f>$I395*IF($G395="Pickup", SUMIFS(NewEmisData!G:G, NewEmisData!$A:$A, "Pickup", NewEmisData!$B:$B, $A395, NewEmisData!$C:$C, $H395, NewEmisData!$D:$D, BA$2), SUMIFS(NewEmisData!G:G, NewEmisData!$A:$A, "LDV", NewEmisData!$B:$B, $A395, NewEmisData!$C:$C, $H395, NewEmisData!$D:$D, BA$2))</f>
        <v>9.4510125266560902E-3</v>
      </c>
      <c r="BB395" s="335">
        <f>$I395*IF($G395="Pickup", SUMIFS(NewEmisData!H:H, NewEmisData!$A:$A, "Pickup", NewEmisData!$B:$B, $A395, NewEmisData!$C:$C, $H395, NewEmisData!$D:$D, BB$2), SUMIFS(NewEmisData!H:H, NewEmisData!$A:$A, "LDV", NewEmisData!$B:$B, $A395, NewEmisData!$C:$C, $H395, NewEmisData!$D:$D, BB$2))</f>
        <v>9.4510284224167199E-3</v>
      </c>
      <c r="BC395" s="335">
        <f>$I395*IF($G395="Pickup", SUMIFS(NewEmisData!I:I, NewEmisData!$A:$A, "Pickup", NewEmisData!$B:$B, $A395, NewEmisData!$C:$C, $H395, NewEmisData!$D:$D, BC$2), SUMIFS(NewEmisData!I:I, NewEmisData!$A:$A, "LDV", NewEmisData!$B:$B, $A395, NewEmisData!$C:$C, $H395, NewEmisData!$D:$D, BC$2))</f>
        <v>9.4510120080224802E-3</v>
      </c>
      <c r="BD395" s="335">
        <f>$I395*IF($G395="Pickup", SUMIFS(NewEmisData!J:J, NewEmisData!$A:$A, "Pickup", NewEmisData!$B:$B, $A395, NewEmisData!$C:$C, $H395, NewEmisData!$D:$D, BD$2), SUMIFS(NewEmisData!J:J, NewEmisData!$A:$A, "LDV", NewEmisData!$B:$B, $A395, NewEmisData!$C:$C, $H395, NewEmisData!$D:$D, BD$2))</f>
        <v>9.4510218218297193E-3</v>
      </c>
      <c r="BE395" s="335">
        <f>$I395*IF($G395="Pickup", SUMIFS(NewEmisData!K:K, NewEmisData!$A:$A, "Pickup", NewEmisData!$B:$B, $A395, NewEmisData!$C:$C, $H395, NewEmisData!$D:$D, BE$2), SUMIFS(NewEmisData!K:K, NewEmisData!$A:$A, "LDV", NewEmisData!$B:$B, $A395, NewEmisData!$C:$C, $H395, NewEmisData!$D:$D, BE$2))</f>
        <v>9.4510103244617501E-3</v>
      </c>
      <c r="BF395" s="335">
        <f>$I395*IF($G395="Pickup", SUMIFS(NewEmisData!L:L, NewEmisData!$A:$A, "Pickup", NewEmisData!$B:$B, $A395, NewEmisData!$C:$C, $H395, NewEmisData!$D:$D, BF$2), SUMIFS(NewEmisData!L:L, NewEmisData!$A:$A, "LDV", NewEmisData!$B:$B, $A395, NewEmisData!$C:$C, $H395, NewEmisData!$D:$D, BF$2))</f>
        <v>9.4510089054136992E-3</v>
      </c>
      <c r="BG395" s="335">
        <f>$I395*IF($G395="Pickup", SUMIFS(NewEmisData!M:M, NewEmisData!$A:$A, "Pickup", NewEmisData!$B:$B, $A395, NewEmisData!$C:$C, $H395, NewEmisData!$D:$D, BG$2), SUMIFS(NewEmisData!M:M, NewEmisData!$A:$A, "LDV", NewEmisData!$B:$B, $A395, NewEmisData!$C:$C, $H395, NewEmisData!$D:$D, BG$2))</f>
        <v>9.4510089054136992E-3</v>
      </c>
      <c r="BH395" s="335">
        <v>1.6506531515565108E-3</v>
      </c>
      <c r="BI395" s="335">
        <f>$I395*IF($G395="Pickup", SUMIFS(NewEmisData!E:E, NewEmisData!$A:$A, "Pickup", NewEmisData!$B:$B, $A395, NewEmisData!$C:$C, $H395, NewEmisData!$D:$D, BI$2), SUMIFS(NewEmisData!E:E, NewEmisData!$A:$A, "LDV", NewEmisData!$B:$B, $A395, NewEmisData!$C:$C, $H395, NewEmisData!$D:$D, BI$2))</f>
        <v>0</v>
      </c>
      <c r="BJ395" s="335">
        <f>$I395*IF($G395="Pickup", SUMIFS(NewEmisData!F:F, NewEmisData!$A:$A, "Pickup", NewEmisData!$B:$B, $A395, NewEmisData!$C:$C, $H395, NewEmisData!$D:$D, BJ$2), SUMIFS(NewEmisData!F:F, NewEmisData!$A:$A, "LDV", NewEmisData!$B:$B, $A395, NewEmisData!$C:$C, $H395, NewEmisData!$D:$D, BJ$2))</f>
        <v>0</v>
      </c>
      <c r="BK395" s="335">
        <f>$I395*IF($G395="Pickup", SUMIFS(NewEmisData!G:G, NewEmisData!$A:$A, "Pickup", NewEmisData!$B:$B, $A395, NewEmisData!$C:$C, $H395, NewEmisData!$D:$D, BK$2), SUMIFS(NewEmisData!G:G, NewEmisData!$A:$A, "LDV", NewEmisData!$B:$B, $A395, NewEmisData!$C:$C, $H395, NewEmisData!$D:$D, BK$2))</f>
        <v>0</v>
      </c>
      <c r="BL395" s="335">
        <f>$I395*IF($G395="Pickup", SUMIFS(NewEmisData!H:H, NewEmisData!$A:$A, "Pickup", NewEmisData!$B:$B, $A395, NewEmisData!$C:$C, $H395, NewEmisData!$D:$D, BL$2), SUMIFS(NewEmisData!H:H, NewEmisData!$A:$A, "LDV", NewEmisData!$B:$B, $A395, NewEmisData!$C:$C, $H395, NewEmisData!$D:$D, BL$2))</f>
        <v>0</v>
      </c>
      <c r="BM395" s="335">
        <f>$I395*IF($G395="Pickup", SUMIFS(NewEmisData!I:I, NewEmisData!$A:$A, "Pickup", NewEmisData!$B:$B, $A395, NewEmisData!$C:$C, $H395, NewEmisData!$D:$D, BM$2), SUMIFS(NewEmisData!I:I, NewEmisData!$A:$A, "LDV", NewEmisData!$B:$B, $A395, NewEmisData!$C:$C, $H395, NewEmisData!$D:$D, BM$2))</f>
        <v>0</v>
      </c>
      <c r="BN395" s="335">
        <f>$I395*IF($G395="Pickup", SUMIFS(NewEmisData!J:J, NewEmisData!$A:$A, "Pickup", NewEmisData!$B:$B, $A395, NewEmisData!$C:$C, $H395, NewEmisData!$D:$D, BN$2), SUMIFS(NewEmisData!J:J, NewEmisData!$A:$A, "LDV", NewEmisData!$B:$B, $A395, NewEmisData!$C:$C, $H395, NewEmisData!$D:$D, BN$2))</f>
        <v>0</v>
      </c>
      <c r="BO395" s="335">
        <f>$I395*IF($G395="Pickup", SUMIFS(NewEmisData!K:K, NewEmisData!$A:$A, "Pickup", NewEmisData!$B:$B, $A395, NewEmisData!$C:$C, $H395, NewEmisData!$D:$D, BO$2), SUMIFS(NewEmisData!K:K, NewEmisData!$A:$A, "LDV", NewEmisData!$B:$B, $A395, NewEmisData!$C:$C, $H395, NewEmisData!$D:$D, BO$2))</f>
        <v>0</v>
      </c>
      <c r="BP395" s="335">
        <f>$I395*IF($G395="Pickup", SUMIFS(NewEmisData!L:L, NewEmisData!$A:$A, "Pickup", NewEmisData!$B:$B, $A395, NewEmisData!$C:$C, $H395, NewEmisData!$D:$D, BP$2), SUMIFS(NewEmisData!L:L, NewEmisData!$A:$A, "LDV", NewEmisData!$B:$B, $A395, NewEmisData!$C:$C, $H395, NewEmisData!$D:$D, BP$2))</f>
        <v>0</v>
      </c>
      <c r="BQ395" s="335">
        <f>$I395*IF($G395="Pickup", SUMIFS(NewEmisData!M:M, NewEmisData!$A:$A, "Pickup", NewEmisData!$B:$B, $A395, NewEmisData!$C:$C, $H395, NewEmisData!$D:$D, BQ$2), SUMIFS(NewEmisData!M:M, NewEmisData!$A:$A, "LDV", NewEmisData!$B:$B, $A395, NewEmisData!$C:$C, $H395, NewEmisData!$D:$D, BQ$2))</f>
        <v>0</v>
      </c>
      <c r="BR395" s="335">
        <v>0</v>
      </c>
      <c r="BS395" s="335">
        <f>$I395*IF($G395="Pickup", SUMIFS(NewEmisData!E:E, NewEmisData!$A:$A, "Pickup", NewEmisData!$B:$B, $A395, NewEmisData!$C:$C, $H395, NewEmisData!$D:$D, BS$2), SUMIFS(NewEmisData!E:E, NewEmisData!$A:$A, "LDV", NewEmisData!$B:$B, $A395, NewEmisData!$C:$C, $H395, NewEmisData!$D:$D, BS$2))</f>
        <v>0</v>
      </c>
      <c r="BT395" s="335">
        <f>$I395*IF($G395="Pickup", SUMIFS(NewEmisData!F:F, NewEmisData!$A:$A, "Pickup", NewEmisData!$B:$B, $A395, NewEmisData!$C:$C, $H395, NewEmisData!$D:$D, BT$2), SUMIFS(NewEmisData!F:F, NewEmisData!$A:$A, "LDV", NewEmisData!$B:$B, $A395, NewEmisData!$C:$C, $H395, NewEmisData!$D:$D, BT$2))</f>
        <v>0</v>
      </c>
      <c r="BU395" s="335">
        <f>$I395*IF($G395="Pickup", SUMIFS(NewEmisData!G:G, NewEmisData!$A:$A, "Pickup", NewEmisData!$B:$B, $A395, NewEmisData!$C:$C, $H395, NewEmisData!$D:$D, BU$2), SUMIFS(NewEmisData!G:G, NewEmisData!$A:$A, "LDV", NewEmisData!$B:$B, $A395, NewEmisData!$C:$C, $H395, NewEmisData!$D:$D, BU$2))</f>
        <v>0</v>
      </c>
      <c r="BV395" s="335">
        <f>$I395*IF($G395="Pickup", SUMIFS(NewEmisData!H:H, NewEmisData!$A:$A, "Pickup", NewEmisData!$B:$B, $A395, NewEmisData!$C:$C, $H395, NewEmisData!$D:$D, BV$2), SUMIFS(NewEmisData!H:H, NewEmisData!$A:$A, "LDV", NewEmisData!$B:$B, $A395, NewEmisData!$C:$C, $H395, NewEmisData!$D:$D, BV$2))</f>
        <v>0</v>
      </c>
      <c r="BW395" s="335">
        <f>$I395*IF($G395="Pickup", SUMIFS(NewEmisData!I:I, NewEmisData!$A:$A, "Pickup", NewEmisData!$B:$B, $A395, NewEmisData!$C:$C, $H395, NewEmisData!$D:$D, BW$2), SUMIFS(NewEmisData!I:I, NewEmisData!$A:$A, "LDV", NewEmisData!$B:$B, $A395, NewEmisData!$C:$C, $H395, NewEmisData!$D:$D, BW$2))</f>
        <v>0</v>
      </c>
      <c r="BX395" s="335">
        <f>$I395*IF($G395="Pickup", SUMIFS(NewEmisData!J:J, NewEmisData!$A:$A, "Pickup", NewEmisData!$B:$B, $A395, NewEmisData!$C:$C, $H395, NewEmisData!$D:$D, BX$2), SUMIFS(NewEmisData!J:J, NewEmisData!$A:$A, "LDV", NewEmisData!$B:$B, $A395, NewEmisData!$C:$C, $H395, NewEmisData!$D:$D, BX$2))</f>
        <v>0</v>
      </c>
      <c r="BY395" s="335">
        <f>$I395*IF($G395="Pickup", SUMIFS(NewEmisData!K:K, NewEmisData!$A:$A, "Pickup", NewEmisData!$B:$B, $A395, NewEmisData!$C:$C, $H395, NewEmisData!$D:$D, BY$2), SUMIFS(NewEmisData!K:K, NewEmisData!$A:$A, "LDV", NewEmisData!$B:$B, $A395, NewEmisData!$C:$C, $H395, NewEmisData!$D:$D, BY$2))</f>
        <v>0</v>
      </c>
      <c r="BZ395" s="335">
        <f>$I395*IF($G395="Pickup", SUMIFS(NewEmisData!L:L, NewEmisData!$A:$A, "Pickup", NewEmisData!$B:$B, $A395, NewEmisData!$C:$C, $H395, NewEmisData!$D:$D, BZ$2), SUMIFS(NewEmisData!L:L, NewEmisData!$A:$A, "LDV", NewEmisData!$B:$B, $A395, NewEmisData!$C:$C, $H395, NewEmisData!$D:$D, BZ$2))</f>
        <v>0</v>
      </c>
      <c r="CA395" s="335">
        <f>$I395*IF($G395="Pickup", SUMIFS(NewEmisData!M:M, NewEmisData!$A:$A, "Pickup", NewEmisData!$B:$B, $A395, NewEmisData!$C:$C, $H395, NewEmisData!$D:$D, CA$2), SUMIFS(NewEmisData!M:M, NewEmisData!$A:$A, "LDV", NewEmisData!$B:$B, $A395, NewEmisData!$C:$C, $H395, NewEmisData!$D:$D, CA$2))</f>
        <v>0</v>
      </c>
      <c r="CB395" s="335">
        <v>0</v>
      </c>
      <c r="CC395" s="335">
        <f>$I395*IF($G395="Pickup", SUMIFS(NewEmisData!E:E, NewEmisData!$A:$A, "Pickup", NewEmisData!$B:$B, $A395, NewEmisData!$C:$C, $H395, NewEmisData!$D:$D, CC$2), SUMIFS(NewEmisData!E:E, NewEmisData!$A:$A, "LDV", NewEmisData!$B:$B, $A395, NewEmisData!$C:$C, $H395, NewEmisData!$D:$D, CC$2))</f>
        <v>0</v>
      </c>
      <c r="CD395" s="335">
        <f>$I395*IF($G395="Pickup", SUMIFS(NewEmisData!F:F, NewEmisData!$A:$A, "Pickup", NewEmisData!$B:$B, $A395, NewEmisData!$C:$C, $H395, NewEmisData!$D:$D, CD$2), SUMIFS(NewEmisData!F:F, NewEmisData!$A:$A, "LDV", NewEmisData!$B:$B, $A395, NewEmisData!$C:$C, $H395, NewEmisData!$D:$D, CD$2))</f>
        <v>0</v>
      </c>
      <c r="CE395" s="335">
        <f>$I395*IF($G395="Pickup", SUMIFS(NewEmisData!G:G, NewEmisData!$A:$A, "Pickup", NewEmisData!$B:$B, $A395, NewEmisData!$C:$C, $H395, NewEmisData!$D:$D, CE$2), SUMIFS(NewEmisData!G:G, NewEmisData!$A:$A, "LDV", NewEmisData!$B:$B, $A395, NewEmisData!$C:$C, $H395, NewEmisData!$D:$D, CE$2))</f>
        <v>0</v>
      </c>
      <c r="CF395" s="335">
        <f>$I395*IF($G395="Pickup", SUMIFS(NewEmisData!H:H, NewEmisData!$A:$A, "Pickup", NewEmisData!$B:$B, $A395, NewEmisData!$C:$C, $H395, NewEmisData!$D:$D, CF$2), SUMIFS(NewEmisData!H:H, NewEmisData!$A:$A, "LDV", NewEmisData!$B:$B, $A395, NewEmisData!$C:$C, $H395, NewEmisData!$D:$D, CF$2))</f>
        <v>0</v>
      </c>
      <c r="CG395" s="335">
        <f>$I395*IF($G395="Pickup", SUMIFS(NewEmisData!I:I, NewEmisData!$A:$A, "Pickup", NewEmisData!$B:$B, $A395, NewEmisData!$C:$C, $H395, NewEmisData!$D:$D, CG$2), SUMIFS(NewEmisData!I:I, NewEmisData!$A:$A, "LDV", NewEmisData!$B:$B, $A395, NewEmisData!$C:$C, $H395, NewEmisData!$D:$D, CG$2))</f>
        <v>0</v>
      </c>
      <c r="CH395" s="335">
        <f>$I395*IF($G395="Pickup", SUMIFS(NewEmisData!J:J, NewEmisData!$A:$A, "Pickup", NewEmisData!$B:$B, $A395, NewEmisData!$C:$C, $H395, NewEmisData!$D:$D, CH$2), SUMIFS(NewEmisData!J:J, NewEmisData!$A:$A, "LDV", NewEmisData!$B:$B, $A395, NewEmisData!$C:$C, $H395, NewEmisData!$D:$D, CH$2))</f>
        <v>0</v>
      </c>
      <c r="CI395" s="335">
        <f>$I395*IF($G395="Pickup", SUMIFS(NewEmisData!K:K, NewEmisData!$A:$A, "Pickup", NewEmisData!$B:$B, $A395, NewEmisData!$C:$C, $H395, NewEmisData!$D:$D, CI$2), SUMIFS(NewEmisData!K:K, NewEmisData!$A:$A, "LDV", NewEmisData!$B:$B, $A395, NewEmisData!$C:$C, $H395, NewEmisData!$D:$D, CI$2))</f>
        <v>0</v>
      </c>
      <c r="CJ395" s="335">
        <f>$I395*IF($G395="Pickup", SUMIFS(NewEmisData!L:L, NewEmisData!$A:$A, "Pickup", NewEmisData!$B:$B, $A395, NewEmisData!$C:$C, $H395, NewEmisData!$D:$D, CJ$2), SUMIFS(NewEmisData!L:L, NewEmisData!$A:$A, "LDV", NewEmisData!$B:$B, $A395, NewEmisData!$C:$C, $H395, NewEmisData!$D:$D, CJ$2))</f>
        <v>0</v>
      </c>
      <c r="CK395" s="335">
        <f>$I395*IF($G395="Pickup", SUMIFS(NewEmisData!M:M, NewEmisData!$A:$A, "Pickup", NewEmisData!$B:$B, $A395, NewEmisData!$C:$C, $H395, NewEmisData!$D:$D, CK$2), SUMIFS(NewEmisData!M:M, NewEmisData!$A:$A, "LDV", NewEmisData!$B:$B, $A395, NewEmisData!$C:$C, $H395, NewEmisData!$D:$D, CK$2))</f>
        <v>0</v>
      </c>
      <c r="CL395" s="335">
        <v>0</v>
      </c>
      <c r="CM395" s="335">
        <f>$I395*IF($G395="Pickup", SUMIFS(NewEmisData!E:E, NewEmisData!$A:$A, "Pickup", NewEmisData!$B:$B, $A395, NewEmisData!$C:$C, $H395, NewEmisData!$D:$D, CM$2), SUMIFS(NewEmisData!E:E, NewEmisData!$A:$A, "LDV", NewEmisData!$B:$B, $A395, NewEmisData!$C:$C, $H395, NewEmisData!$D:$D, CM$2))</f>
        <v>0</v>
      </c>
      <c r="CN395" s="335">
        <f>$I395*IF($G395="Pickup", SUMIFS(NewEmisData!F:F, NewEmisData!$A:$A, "Pickup", NewEmisData!$B:$B, $A395, NewEmisData!$C:$C, $H395, NewEmisData!$D:$D, CN$2), SUMIFS(NewEmisData!F:F, NewEmisData!$A:$A, "LDV", NewEmisData!$B:$B, $A395, NewEmisData!$C:$C, $H395, NewEmisData!$D:$D, CN$2))</f>
        <v>0</v>
      </c>
      <c r="CO395" s="335">
        <f>$I395*IF($G395="Pickup", SUMIFS(NewEmisData!G:G, NewEmisData!$A:$A, "Pickup", NewEmisData!$B:$B, $A395, NewEmisData!$C:$C, $H395, NewEmisData!$D:$D, CO$2), SUMIFS(NewEmisData!G:G, NewEmisData!$A:$A, "LDV", NewEmisData!$B:$B, $A395, NewEmisData!$C:$C, $H395, NewEmisData!$D:$D, CO$2))</f>
        <v>0</v>
      </c>
      <c r="CP395" s="335">
        <f>$I395*IF($G395="Pickup", SUMIFS(NewEmisData!H:H, NewEmisData!$A:$A, "Pickup", NewEmisData!$B:$B, $A395, NewEmisData!$C:$C, $H395, NewEmisData!$D:$D, CP$2), SUMIFS(NewEmisData!H:H, NewEmisData!$A:$A, "LDV", NewEmisData!$B:$B, $A395, NewEmisData!$C:$C, $H395, NewEmisData!$D:$D, CP$2))</f>
        <v>0</v>
      </c>
      <c r="CQ395" s="335">
        <f>$I395*IF($G395="Pickup", SUMIFS(NewEmisData!I:I, NewEmisData!$A:$A, "Pickup", NewEmisData!$B:$B, $A395, NewEmisData!$C:$C, $H395, NewEmisData!$D:$D, CQ$2), SUMIFS(NewEmisData!I:I, NewEmisData!$A:$A, "LDV", NewEmisData!$B:$B, $A395, NewEmisData!$C:$C, $H395, NewEmisData!$D:$D, CQ$2))</f>
        <v>0</v>
      </c>
      <c r="CR395" s="335">
        <f>$I395*IF($G395="Pickup", SUMIFS(NewEmisData!J:J, NewEmisData!$A:$A, "Pickup", NewEmisData!$B:$B, $A395, NewEmisData!$C:$C, $H395, NewEmisData!$D:$D, CR$2), SUMIFS(NewEmisData!J:J, NewEmisData!$A:$A, "LDV", NewEmisData!$B:$B, $A395, NewEmisData!$C:$C, $H395, NewEmisData!$D:$D, CR$2))</f>
        <v>0</v>
      </c>
      <c r="CS395" s="335">
        <f>$I395*IF($G395="Pickup", SUMIFS(NewEmisData!K:K, NewEmisData!$A:$A, "Pickup", NewEmisData!$B:$B, $A395, NewEmisData!$C:$C, $H395, NewEmisData!$D:$D, CS$2), SUMIFS(NewEmisData!K:K, NewEmisData!$A:$A, "LDV", NewEmisData!$B:$B, $A395, NewEmisData!$C:$C, $H395, NewEmisData!$D:$D, CS$2))</f>
        <v>0</v>
      </c>
      <c r="CT395" s="335">
        <f>$I395*IF($G395="Pickup", SUMIFS(NewEmisData!L:L, NewEmisData!$A:$A, "Pickup", NewEmisData!$B:$B, $A395, NewEmisData!$C:$C, $H395, NewEmisData!$D:$D, CT$2), SUMIFS(NewEmisData!L:L, NewEmisData!$A:$A, "LDV", NewEmisData!$B:$B, $A395, NewEmisData!$C:$C, $H395, NewEmisData!$D:$D, CT$2))</f>
        <v>0</v>
      </c>
      <c r="CU395" s="335">
        <f>$I395*IF($G395="Pickup", SUMIFS(NewEmisData!M:M, NewEmisData!$A:$A, "Pickup", NewEmisData!$B:$B, $A395, NewEmisData!$C:$C, $H395, NewEmisData!$D:$D, CU$2), SUMIFS(NewEmisData!M:M, NewEmisData!$A:$A, "LDV", NewEmisData!$B:$B, $A395, NewEmisData!$C:$C, $H395, NewEmisData!$D:$D, CU$2))</f>
        <v>0</v>
      </c>
      <c r="CV395" s="335">
        <v>0</v>
      </c>
      <c r="CW395" s="335">
        <v>0</v>
      </c>
      <c r="CX395" s="335">
        <v>0</v>
      </c>
      <c r="CY395" s="335">
        <v>0</v>
      </c>
      <c r="CZ395" s="335">
        <v>0</v>
      </c>
      <c r="DA395" s="335">
        <v>0</v>
      </c>
      <c r="DB395" s="335">
        <v>0</v>
      </c>
      <c r="DC395" s="335">
        <v>0</v>
      </c>
      <c r="DD395" s="335">
        <v>0</v>
      </c>
      <c r="DE395" s="335">
        <v>0</v>
      </c>
      <c r="DF395" s="335">
        <v>0</v>
      </c>
      <c r="DG395" s="335">
        <f>$I395*IF($G395="Pickup", SUMIFS(NewEmisData!E:E, NewEmisData!$A:$A, "Pickup", NewEmisData!$B:$B, $A395, NewEmisData!$C:$C, $H395, NewEmisData!$D:$D, DG$2), SUMIFS(NewEmisData!E:E, NewEmisData!$A:$A, "LDV", NewEmisData!$B:$B, $A395, NewEmisData!$C:$C, $H395, NewEmisData!$D:$D, DG$2))</f>
        <v>0</v>
      </c>
      <c r="DH395" s="335">
        <f>$I395*IF($G395="Pickup", SUMIFS(NewEmisData!F:F, NewEmisData!$A:$A, "Pickup", NewEmisData!$B:$B, $A395, NewEmisData!$C:$C, $H395, NewEmisData!$D:$D, DH$2), SUMIFS(NewEmisData!F:F, NewEmisData!$A:$A, "LDV", NewEmisData!$B:$B, $A395, NewEmisData!$C:$C, $H395, NewEmisData!$D:$D, DH$2))</f>
        <v>0</v>
      </c>
      <c r="DI395" s="335">
        <f>$I395*IF($G395="Pickup", SUMIFS(NewEmisData!G:G, NewEmisData!$A:$A, "Pickup", NewEmisData!$B:$B, $A395, NewEmisData!$C:$C, $H395, NewEmisData!$D:$D, DI$2), SUMIFS(NewEmisData!G:G, NewEmisData!$A:$A, "LDV", NewEmisData!$B:$B, $A395, NewEmisData!$C:$C, $H395, NewEmisData!$D:$D, DI$2))</f>
        <v>0</v>
      </c>
      <c r="DJ395" s="335">
        <f>$I395*IF($G395="Pickup", SUMIFS(NewEmisData!H:H, NewEmisData!$A:$A, "Pickup", NewEmisData!$B:$B, $A395, NewEmisData!$C:$C, $H395, NewEmisData!$D:$D, DJ$2), SUMIFS(NewEmisData!H:H, NewEmisData!$A:$A, "LDV", NewEmisData!$B:$B, $A395, NewEmisData!$C:$C, $H395, NewEmisData!$D:$D, DJ$2))</f>
        <v>0</v>
      </c>
      <c r="DK395" s="335">
        <f>$I395*IF($G395="Pickup", SUMIFS(NewEmisData!I:I, NewEmisData!$A:$A, "Pickup", NewEmisData!$B:$B, $A395, NewEmisData!$C:$C, $H395, NewEmisData!$D:$D, DK$2), SUMIFS(NewEmisData!I:I, NewEmisData!$A:$A, "LDV", NewEmisData!$B:$B, $A395, NewEmisData!$C:$C, $H395, NewEmisData!$D:$D, DK$2))</f>
        <v>0</v>
      </c>
      <c r="DL395" s="335">
        <f>$I395*IF($G395="Pickup", SUMIFS(NewEmisData!J:J, NewEmisData!$A:$A, "Pickup", NewEmisData!$B:$B, $A395, NewEmisData!$C:$C, $H395, NewEmisData!$D:$D, DL$2), SUMIFS(NewEmisData!J:J, NewEmisData!$A:$A, "LDV", NewEmisData!$B:$B, $A395, NewEmisData!$C:$C, $H395, NewEmisData!$D:$D, DL$2))</f>
        <v>0</v>
      </c>
      <c r="DM395" s="335">
        <f>$I395*IF($G395="Pickup", SUMIFS(NewEmisData!K:K, NewEmisData!$A:$A, "Pickup", NewEmisData!$B:$B, $A395, NewEmisData!$C:$C, $H395, NewEmisData!$D:$D, DM$2), SUMIFS(NewEmisData!K:K, NewEmisData!$A:$A, "LDV", NewEmisData!$B:$B, $A395, NewEmisData!$C:$C, $H395, NewEmisData!$D:$D, DM$2))</f>
        <v>0</v>
      </c>
      <c r="DN395" s="335">
        <f>$I395*IF($G395="Pickup", SUMIFS(NewEmisData!L:L, NewEmisData!$A:$A, "Pickup", NewEmisData!$B:$B, $A395, NewEmisData!$C:$C, $H395, NewEmisData!$D:$D, DN$2), SUMIFS(NewEmisData!L:L, NewEmisData!$A:$A, "LDV", NewEmisData!$B:$B, $A395, NewEmisData!$C:$C, $H395, NewEmisData!$D:$D, DN$2))</f>
        <v>0</v>
      </c>
      <c r="DO395" s="335">
        <f>$I395*IF($G395="Pickup", SUMIFS(NewEmisData!M:M, NewEmisData!$A:$A, "Pickup", NewEmisData!$B:$B, $A395, NewEmisData!$C:$C, $H395, NewEmisData!$D:$D, DO$2), SUMIFS(NewEmisData!M:M, NewEmisData!$A:$A, "LDV", NewEmisData!$B:$B, $A395, NewEmisData!$C:$C, $H395, NewEmisData!$D:$D, DO$2))</f>
        <v>0</v>
      </c>
      <c r="DP395" s="335">
        <v>0</v>
      </c>
      <c r="DQ395" s="335">
        <f>$I395*IF($G395="Pickup", SUMIFS(NewEmisData!E:E, NewEmisData!$A:$A, "Pickup", NewEmisData!$B:$B, $A395, NewEmisData!$C:$C, $H395, NewEmisData!$D:$D, DQ$2), SUMIFS(NewEmisData!E:E, NewEmisData!$A:$A, "LDV", NewEmisData!$B:$B, $A395, NewEmisData!$C:$C, $H395, NewEmisData!$D:$D, DQ$2))</f>
        <v>0</v>
      </c>
      <c r="DR395" s="335">
        <f>$I395*IF($G395="Pickup", SUMIFS(NewEmisData!F:F, NewEmisData!$A:$A, "Pickup", NewEmisData!$B:$B, $A395, NewEmisData!$C:$C, $H395, NewEmisData!$D:$D, DR$2), SUMIFS(NewEmisData!F:F, NewEmisData!$A:$A, "LDV", NewEmisData!$B:$B, $A395, NewEmisData!$C:$C, $H395, NewEmisData!$D:$D, DR$2))</f>
        <v>0</v>
      </c>
      <c r="DS395" s="335">
        <f>$I395*IF($G395="Pickup", SUMIFS(NewEmisData!G:G, NewEmisData!$A:$A, "Pickup", NewEmisData!$B:$B, $A395, NewEmisData!$C:$C, $H395, NewEmisData!$D:$D, DS$2), SUMIFS(NewEmisData!G:G, NewEmisData!$A:$A, "LDV", NewEmisData!$B:$B, $A395, NewEmisData!$C:$C, $H395, NewEmisData!$D:$D, DS$2))</f>
        <v>0</v>
      </c>
      <c r="DT395" s="335">
        <f>$I395*IF($G395="Pickup", SUMIFS(NewEmisData!H:H, NewEmisData!$A:$A, "Pickup", NewEmisData!$B:$B, $A395, NewEmisData!$C:$C, $H395, NewEmisData!$D:$D, DT$2), SUMIFS(NewEmisData!H:H, NewEmisData!$A:$A, "LDV", NewEmisData!$B:$B, $A395, NewEmisData!$C:$C, $H395, NewEmisData!$D:$D, DT$2))</f>
        <v>0</v>
      </c>
      <c r="DU395" s="335">
        <f>$I395*IF($G395="Pickup", SUMIFS(NewEmisData!I:I, NewEmisData!$A:$A, "Pickup", NewEmisData!$B:$B, $A395, NewEmisData!$C:$C, $H395, NewEmisData!$D:$D, DU$2), SUMIFS(NewEmisData!I:I, NewEmisData!$A:$A, "LDV", NewEmisData!$B:$B, $A395, NewEmisData!$C:$C, $H395, NewEmisData!$D:$D, DU$2))</f>
        <v>0</v>
      </c>
      <c r="DV395" s="335">
        <f>$I395*IF($G395="Pickup", SUMIFS(NewEmisData!J:J, NewEmisData!$A:$A, "Pickup", NewEmisData!$B:$B, $A395, NewEmisData!$C:$C, $H395, NewEmisData!$D:$D, DV$2), SUMIFS(NewEmisData!J:J, NewEmisData!$A:$A, "LDV", NewEmisData!$B:$B, $A395, NewEmisData!$C:$C, $H395, NewEmisData!$D:$D, DV$2))</f>
        <v>0</v>
      </c>
      <c r="DW395" s="335">
        <f>$I395*IF($G395="Pickup", SUMIFS(NewEmisData!K:K, NewEmisData!$A:$A, "Pickup", NewEmisData!$B:$B, $A395, NewEmisData!$C:$C, $H395, NewEmisData!$D:$D, DW$2), SUMIFS(NewEmisData!K:K, NewEmisData!$A:$A, "LDV", NewEmisData!$B:$B, $A395, NewEmisData!$C:$C, $H395, NewEmisData!$D:$D, DW$2))</f>
        <v>0</v>
      </c>
      <c r="DX395" s="335">
        <f>$I395*IF($G395="Pickup", SUMIFS(NewEmisData!L:L, NewEmisData!$A:$A, "Pickup", NewEmisData!$B:$B, $A395, NewEmisData!$C:$C, $H395, NewEmisData!$D:$D, DX$2), SUMIFS(NewEmisData!L:L, NewEmisData!$A:$A, "LDV", NewEmisData!$B:$B, $A395, NewEmisData!$C:$C, $H395, NewEmisData!$D:$D, DX$2))</f>
        <v>0</v>
      </c>
      <c r="DY395" s="335">
        <f>$I395*IF($G395="Pickup", SUMIFS(NewEmisData!M:M, NewEmisData!$A:$A, "Pickup", NewEmisData!$B:$B, $A395, NewEmisData!$C:$C, $H395, NewEmisData!$D:$D, DY$2), SUMIFS(NewEmisData!M:M, NewEmisData!$A:$A, "LDV", NewEmisData!$B:$B, $A395, NewEmisData!$C:$C, $H395, NewEmisData!$D:$D, DY$2))</f>
        <v>0</v>
      </c>
      <c r="DZ395" s="335">
        <v>0</v>
      </c>
      <c r="EA395" s="335">
        <f t="shared" si="658"/>
        <v>0</v>
      </c>
      <c r="EB395" s="335">
        <f t="shared" si="659"/>
        <v>0</v>
      </c>
      <c r="EC395" s="335">
        <f t="shared" si="660"/>
        <v>0</v>
      </c>
      <c r="ED395" s="335">
        <f t="shared" si="661"/>
        <v>0</v>
      </c>
      <c r="EE395" s="335">
        <f t="shared" si="662"/>
        <v>0</v>
      </c>
      <c r="EF395" s="335">
        <f t="shared" si="663"/>
        <v>0</v>
      </c>
      <c r="EG395" s="335">
        <f t="shared" si="664"/>
        <v>0</v>
      </c>
      <c r="EH395" s="335">
        <f t="shared" si="665"/>
        <v>0</v>
      </c>
      <c r="EI395" s="335">
        <f t="shared" si="666"/>
        <v>0</v>
      </c>
      <c r="EJ395" s="335">
        <f t="shared" si="667"/>
        <v>0</v>
      </c>
      <c r="EK395" s="335">
        <f t="shared" si="668"/>
        <v>0</v>
      </c>
      <c r="EL395" s="335">
        <f t="shared" si="669"/>
        <v>0</v>
      </c>
      <c r="EM395" s="335">
        <f t="shared" si="670"/>
        <v>0</v>
      </c>
      <c r="EN395" s="335">
        <f t="shared" si="671"/>
        <v>0</v>
      </c>
      <c r="EO395" s="335">
        <f t="shared" si="672"/>
        <v>0</v>
      </c>
      <c r="EP395" s="335">
        <f t="shared" si="673"/>
        <v>0</v>
      </c>
      <c r="EQ395" s="335">
        <f t="shared" si="674"/>
        <v>0</v>
      </c>
      <c r="ER395" s="335">
        <f t="shared" si="675"/>
        <v>0</v>
      </c>
      <c r="ES395" s="335">
        <f t="shared" si="676"/>
        <v>0</v>
      </c>
      <c r="ET395" s="335">
        <f t="shared" si="677"/>
        <v>0</v>
      </c>
      <c r="EU395" s="335">
        <f t="shared" si="678"/>
        <v>0</v>
      </c>
      <c r="EV395" s="335">
        <f t="shared" si="679"/>
        <v>0</v>
      </c>
      <c r="EW395" s="335">
        <f t="shared" si="680"/>
        <v>0</v>
      </c>
      <c r="EX395" s="335">
        <f t="shared" si="681"/>
        <v>0</v>
      </c>
      <c r="EY395" s="335">
        <f t="shared" si="682"/>
        <v>0</v>
      </c>
      <c r="EZ395" s="335">
        <f t="shared" si="683"/>
        <v>0</v>
      </c>
      <c r="FA395" s="335">
        <f t="shared" si="684"/>
        <v>0</v>
      </c>
      <c r="FB395" s="335">
        <f t="shared" si="685"/>
        <v>0</v>
      </c>
      <c r="FC395" s="335">
        <f t="shared" si="686"/>
        <v>0</v>
      </c>
      <c r="FD395" s="335">
        <f t="shared" si="687"/>
        <v>0</v>
      </c>
      <c r="FE395" s="335">
        <f t="shared" si="688"/>
        <v>7.3243110221385299E-2</v>
      </c>
      <c r="FF395" s="335">
        <f t="shared" si="689"/>
        <v>7.3243110221385299E-2</v>
      </c>
      <c r="FG395" s="335">
        <f t="shared" si="690"/>
        <v>7.32430660863298E-2</v>
      </c>
      <c r="FH395" s="335">
        <f t="shared" si="691"/>
        <v>7.3243157465552503E-2</v>
      </c>
      <c r="FI395" s="335">
        <f t="shared" si="692"/>
        <v>7.3243061950548305E-2</v>
      </c>
      <c r="FJ395" s="335">
        <f t="shared" si="693"/>
        <v>7.3243007522533404E-2</v>
      </c>
      <c r="FK395" s="335">
        <f t="shared" si="694"/>
        <v>7.3243037508868306E-2</v>
      </c>
      <c r="FL395" s="335">
        <f t="shared" si="695"/>
        <v>7.3242921236188793E-2</v>
      </c>
      <c r="FM395" s="335">
        <f t="shared" si="696"/>
        <v>7.3242921236188793E-2</v>
      </c>
      <c r="FN395" s="335">
        <f t="shared" si="697"/>
        <v>2.3805319372350052E-2</v>
      </c>
      <c r="FO395" s="335">
        <f t="shared" si="698"/>
        <v>9.4510282374974993E-3</v>
      </c>
      <c r="FP395" s="335">
        <f t="shared" si="699"/>
        <v>9.4510282374974993E-3</v>
      </c>
      <c r="FQ395" s="335">
        <f t="shared" si="700"/>
        <v>9.4510125266560902E-3</v>
      </c>
      <c r="FR395" s="335">
        <f t="shared" si="701"/>
        <v>9.4510284224167199E-3</v>
      </c>
      <c r="FS395" s="335">
        <f t="shared" si="702"/>
        <v>9.4510120080224802E-3</v>
      </c>
      <c r="FT395" s="335">
        <f t="shared" si="703"/>
        <v>9.4510218218297193E-3</v>
      </c>
      <c r="FU395" s="335">
        <f t="shared" si="704"/>
        <v>9.4510103244617501E-3</v>
      </c>
      <c r="FV395" s="335">
        <f t="shared" si="705"/>
        <v>9.4510089054136992E-3</v>
      </c>
      <c r="FW395" s="335">
        <f t="shared" si="706"/>
        <v>9.4510089054136992E-3</v>
      </c>
      <c r="FX395" s="335">
        <f t="shared" si="707"/>
        <v>1.6506531515565108E-3</v>
      </c>
    </row>
    <row r="396" spans="1:180" x14ac:dyDescent="0.2">
      <c r="A396" s="305" t="str">
        <f>_xlfn.CONCAT(IF(LEFT(TRIM(A395),1)="*", "*R", "R"), 1+RIGHT(TRIM(A395),1))</f>
        <v>R3</v>
      </c>
      <c r="B396" s="305" t="str">
        <f t="shared" ref="B396:B399" si="744">B395</f>
        <v>TLFELC200</v>
      </c>
      <c r="C396" s="305" t="str">
        <f t="shared" ref="C396:C399" si="745">C395</f>
        <v>Electric fullsize car w/200 mi range</v>
      </c>
      <c r="D396" s="301" t="str">
        <f t="shared" ref="D396:D399" si="746">D395</f>
        <v>bn-vmt, bn-vmt/a</v>
      </c>
      <c r="E396" s="301" t="str">
        <f t="shared" ref="E396:E399" si="747">E395</f>
        <v>TRNELC</v>
      </c>
      <c r="F396" s="301" t="str">
        <f t="shared" ref="F396:F399" si="748">F395</f>
        <v>TL</v>
      </c>
      <c r="G396" s="315" t="s">
        <v>818</v>
      </c>
      <c r="H396" s="315" t="s">
        <v>36</v>
      </c>
      <c r="I396" s="315">
        <v>1</v>
      </c>
      <c r="J396" s="315" t="str">
        <f t="shared" si="708"/>
        <v>Full size car-ELC</v>
      </c>
      <c r="K396" s="335">
        <f>$I396*IF($G396="Pickup", SUMIFS(NewEmisData!E:E, NewEmisData!$A:$A, "Pickup", NewEmisData!$B:$B, $A396, NewEmisData!$C:$C, $H396, NewEmisData!$D:$D, K$2), SUMIFS(NewEmisData!E:E, NewEmisData!$A:$A, "LDV", NewEmisData!$B:$B, $A396, NewEmisData!$C:$C, $H396, NewEmisData!$D:$D, K$2))</f>
        <v>0</v>
      </c>
      <c r="L396" s="335">
        <f>$I396*IF($G396="Pickup", SUMIFS(NewEmisData!F:F, NewEmisData!$A:$A, "Pickup", NewEmisData!$B:$B, $A396, NewEmisData!$C:$C, $H396, NewEmisData!$D:$D, L$2), SUMIFS(NewEmisData!F:F, NewEmisData!$A:$A, "LDV", NewEmisData!$B:$B, $A396, NewEmisData!$C:$C, $H396, NewEmisData!$D:$D, L$2))</f>
        <v>0</v>
      </c>
      <c r="M396" s="335">
        <f>$I396*IF($G396="Pickup", SUMIFS(NewEmisData!G:G, NewEmisData!$A:$A, "Pickup", NewEmisData!$B:$B, $A396, NewEmisData!$C:$C, $H396, NewEmisData!$D:$D, M$2), SUMIFS(NewEmisData!G:G, NewEmisData!$A:$A, "LDV", NewEmisData!$B:$B, $A396, NewEmisData!$C:$C, $H396, NewEmisData!$D:$D, M$2))</f>
        <v>0</v>
      </c>
      <c r="N396" s="335">
        <f>$I396*IF($G396="Pickup", SUMIFS(NewEmisData!H:H, NewEmisData!$A:$A, "Pickup", NewEmisData!$B:$B, $A396, NewEmisData!$C:$C, $H396, NewEmisData!$D:$D, N$2), SUMIFS(NewEmisData!H:H, NewEmisData!$A:$A, "LDV", NewEmisData!$B:$B, $A396, NewEmisData!$C:$C, $H396, NewEmisData!$D:$D, N$2))</f>
        <v>0</v>
      </c>
      <c r="O396" s="335">
        <f>$I396*IF($G396="Pickup", SUMIFS(NewEmisData!I:I, NewEmisData!$A:$A, "Pickup", NewEmisData!$B:$B, $A396, NewEmisData!$C:$C, $H396, NewEmisData!$D:$D, O$2), SUMIFS(NewEmisData!I:I, NewEmisData!$A:$A, "LDV", NewEmisData!$B:$B, $A396, NewEmisData!$C:$C, $H396, NewEmisData!$D:$D, O$2))</f>
        <v>0</v>
      </c>
      <c r="P396" s="335">
        <f>$I396*IF($G396="Pickup", SUMIFS(NewEmisData!J:J, NewEmisData!$A:$A, "Pickup", NewEmisData!$B:$B, $A396, NewEmisData!$C:$C, $H396, NewEmisData!$D:$D, P$2), SUMIFS(NewEmisData!J:J, NewEmisData!$A:$A, "LDV", NewEmisData!$B:$B, $A396, NewEmisData!$C:$C, $H396, NewEmisData!$D:$D, P$2))</f>
        <v>0</v>
      </c>
      <c r="Q396" s="335">
        <f>$I396*IF($G396="Pickup", SUMIFS(NewEmisData!K:K, NewEmisData!$A:$A, "Pickup", NewEmisData!$B:$B, $A396, NewEmisData!$C:$C, $H396, NewEmisData!$D:$D, Q$2), SUMIFS(NewEmisData!K:K, NewEmisData!$A:$A, "LDV", NewEmisData!$B:$B, $A396, NewEmisData!$C:$C, $H396, NewEmisData!$D:$D, Q$2))</f>
        <v>0</v>
      </c>
      <c r="R396" s="335">
        <f>$I396*IF($G396="Pickup", SUMIFS(NewEmisData!L:L, NewEmisData!$A:$A, "Pickup", NewEmisData!$B:$B, $A396, NewEmisData!$C:$C, $H396, NewEmisData!$D:$D, R$2), SUMIFS(NewEmisData!L:L, NewEmisData!$A:$A, "LDV", NewEmisData!$B:$B, $A396, NewEmisData!$C:$C, $H396, NewEmisData!$D:$D, R$2))</f>
        <v>0</v>
      </c>
      <c r="S396" s="335">
        <f>$I396*IF($G396="Pickup", SUMIFS(NewEmisData!M:M, NewEmisData!$A:$A, "Pickup", NewEmisData!$B:$B, $A396, NewEmisData!$C:$C, $H396, NewEmisData!$D:$D, S$2), SUMIFS(NewEmisData!M:M, NewEmisData!$A:$A, "LDV", NewEmisData!$B:$B, $A396, NewEmisData!$C:$C, $H396, NewEmisData!$D:$D, S$2))</f>
        <v>0</v>
      </c>
      <c r="T396" s="335">
        <v>0</v>
      </c>
      <c r="U396" s="335">
        <f>$I396*IF($G396="Pickup", SUMIFS(NewEmisData!E:E, NewEmisData!$A:$A, "Pickup", NewEmisData!$B:$B, $A396, NewEmisData!$C:$C, $H396, NewEmisData!$D:$D, U$2), SUMIFS(NewEmisData!E:E, NewEmisData!$A:$A, "LDV", NewEmisData!$B:$B, $A396, NewEmisData!$C:$C, $H396, NewEmisData!$D:$D, U$2))</f>
        <v>0</v>
      </c>
      <c r="V396" s="335">
        <f>$I396*IF($G396="Pickup", SUMIFS(NewEmisData!F:F, NewEmisData!$A:$A, "Pickup", NewEmisData!$B:$B, $A396, NewEmisData!$C:$C, $H396, NewEmisData!$D:$D, V$2), SUMIFS(NewEmisData!F:F, NewEmisData!$A:$A, "LDV", NewEmisData!$B:$B, $A396, NewEmisData!$C:$C, $H396, NewEmisData!$D:$D, V$2))</f>
        <v>0</v>
      </c>
      <c r="W396" s="335">
        <f>$I396*IF($G396="Pickup", SUMIFS(NewEmisData!G:G, NewEmisData!$A:$A, "Pickup", NewEmisData!$B:$B, $A396, NewEmisData!$C:$C, $H396, NewEmisData!$D:$D, W$2), SUMIFS(NewEmisData!G:G, NewEmisData!$A:$A, "LDV", NewEmisData!$B:$B, $A396, NewEmisData!$C:$C, $H396, NewEmisData!$D:$D, W$2))</f>
        <v>0</v>
      </c>
      <c r="X396" s="335">
        <f>$I396*IF($G396="Pickup", SUMIFS(NewEmisData!H:H, NewEmisData!$A:$A, "Pickup", NewEmisData!$B:$B, $A396, NewEmisData!$C:$C, $H396, NewEmisData!$D:$D, X$2), SUMIFS(NewEmisData!H:H, NewEmisData!$A:$A, "LDV", NewEmisData!$B:$B, $A396, NewEmisData!$C:$C, $H396, NewEmisData!$D:$D, X$2))</f>
        <v>0</v>
      </c>
      <c r="Y396" s="335">
        <f>$I396*IF($G396="Pickup", SUMIFS(NewEmisData!I:I, NewEmisData!$A:$A, "Pickup", NewEmisData!$B:$B, $A396, NewEmisData!$C:$C, $H396, NewEmisData!$D:$D, Y$2), SUMIFS(NewEmisData!I:I, NewEmisData!$A:$A, "LDV", NewEmisData!$B:$B, $A396, NewEmisData!$C:$C, $H396, NewEmisData!$D:$D, Y$2))</f>
        <v>0</v>
      </c>
      <c r="Z396" s="335">
        <f>$I396*IF($G396="Pickup", SUMIFS(NewEmisData!J:J, NewEmisData!$A:$A, "Pickup", NewEmisData!$B:$B, $A396, NewEmisData!$C:$C, $H396, NewEmisData!$D:$D, Z$2), SUMIFS(NewEmisData!J:J, NewEmisData!$A:$A, "LDV", NewEmisData!$B:$B, $A396, NewEmisData!$C:$C, $H396, NewEmisData!$D:$D, Z$2))</f>
        <v>0</v>
      </c>
      <c r="AA396" s="335">
        <f>$I396*IF($G396="Pickup", SUMIFS(NewEmisData!K:K, NewEmisData!$A:$A, "Pickup", NewEmisData!$B:$B, $A396, NewEmisData!$C:$C, $H396, NewEmisData!$D:$D, AA$2), SUMIFS(NewEmisData!K:K, NewEmisData!$A:$A, "LDV", NewEmisData!$B:$B, $A396, NewEmisData!$C:$C, $H396, NewEmisData!$D:$D, AA$2))</f>
        <v>0</v>
      </c>
      <c r="AB396" s="335">
        <f>$I396*IF($G396="Pickup", SUMIFS(NewEmisData!L:L, NewEmisData!$A:$A, "Pickup", NewEmisData!$B:$B, $A396, NewEmisData!$C:$C, $H396, NewEmisData!$D:$D, AB$2), SUMIFS(NewEmisData!L:L, NewEmisData!$A:$A, "LDV", NewEmisData!$B:$B, $A396, NewEmisData!$C:$C, $H396, NewEmisData!$D:$D, AB$2))</f>
        <v>0</v>
      </c>
      <c r="AC396" s="335">
        <f>$I396*IF($G396="Pickup", SUMIFS(NewEmisData!M:M, NewEmisData!$A:$A, "Pickup", NewEmisData!$B:$B, $A396, NewEmisData!$C:$C, $H396, NewEmisData!$D:$D, AC$2), SUMIFS(NewEmisData!M:M, NewEmisData!$A:$A, "LDV", NewEmisData!$B:$B, $A396, NewEmisData!$C:$C, $H396, NewEmisData!$D:$D, AC$2))</f>
        <v>0</v>
      </c>
      <c r="AD396" s="335">
        <v>0</v>
      </c>
      <c r="AE396" s="335">
        <f>$I396*IF($G396="Pickup", SUMIFS(NewEmisData!E:E, NewEmisData!$A:$A, "Pickup", NewEmisData!$B:$B, $A396, NewEmisData!$C:$C, $H396, NewEmisData!$D:$D, AE$2), SUMIFS(NewEmisData!E:E, NewEmisData!$A:$A, "LDV", NewEmisData!$B:$B, $A396, NewEmisData!$C:$C, $H396, NewEmisData!$D:$D, AE$2))</f>
        <v>0</v>
      </c>
      <c r="AF396" s="335">
        <f>$I396*IF($G396="Pickup", SUMIFS(NewEmisData!F:F, NewEmisData!$A:$A, "Pickup", NewEmisData!$B:$B, $A396, NewEmisData!$C:$C, $H396, NewEmisData!$D:$D, AF$2), SUMIFS(NewEmisData!F:F, NewEmisData!$A:$A, "LDV", NewEmisData!$B:$B, $A396, NewEmisData!$C:$C, $H396, NewEmisData!$D:$D, AF$2))</f>
        <v>0</v>
      </c>
      <c r="AG396" s="335">
        <f>$I396*IF($G396="Pickup", SUMIFS(NewEmisData!G:G, NewEmisData!$A:$A, "Pickup", NewEmisData!$B:$B, $A396, NewEmisData!$C:$C, $H396, NewEmisData!$D:$D, AG$2), SUMIFS(NewEmisData!G:G, NewEmisData!$A:$A, "LDV", NewEmisData!$B:$B, $A396, NewEmisData!$C:$C, $H396, NewEmisData!$D:$D, AG$2))</f>
        <v>0</v>
      </c>
      <c r="AH396" s="335">
        <f>$I396*IF($G396="Pickup", SUMIFS(NewEmisData!H:H, NewEmisData!$A:$A, "Pickup", NewEmisData!$B:$B, $A396, NewEmisData!$C:$C, $H396, NewEmisData!$D:$D, AH$2), SUMIFS(NewEmisData!H:H, NewEmisData!$A:$A, "LDV", NewEmisData!$B:$B, $A396, NewEmisData!$C:$C, $H396, NewEmisData!$D:$D, AH$2))</f>
        <v>0</v>
      </c>
      <c r="AI396" s="335">
        <f>$I396*IF($G396="Pickup", SUMIFS(NewEmisData!I:I, NewEmisData!$A:$A, "Pickup", NewEmisData!$B:$B, $A396, NewEmisData!$C:$C, $H396, NewEmisData!$D:$D, AI$2), SUMIFS(NewEmisData!I:I, NewEmisData!$A:$A, "LDV", NewEmisData!$B:$B, $A396, NewEmisData!$C:$C, $H396, NewEmisData!$D:$D, AI$2))</f>
        <v>0</v>
      </c>
      <c r="AJ396" s="335">
        <f>$I396*IF($G396="Pickup", SUMIFS(NewEmisData!J:J, NewEmisData!$A:$A, "Pickup", NewEmisData!$B:$B, $A396, NewEmisData!$C:$C, $H396, NewEmisData!$D:$D, AJ$2), SUMIFS(NewEmisData!J:J, NewEmisData!$A:$A, "LDV", NewEmisData!$B:$B, $A396, NewEmisData!$C:$C, $H396, NewEmisData!$D:$D, AJ$2))</f>
        <v>0</v>
      </c>
      <c r="AK396" s="335">
        <f>$I396*IF($G396="Pickup", SUMIFS(NewEmisData!K:K, NewEmisData!$A:$A, "Pickup", NewEmisData!$B:$B, $A396, NewEmisData!$C:$C, $H396, NewEmisData!$D:$D, AK$2), SUMIFS(NewEmisData!K:K, NewEmisData!$A:$A, "LDV", NewEmisData!$B:$B, $A396, NewEmisData!$C:$C, $H396, NewEmisData!$D:$D, AK$2))</f>
        <v>0</v>
      </c>
      <c r="AL396" s="335">
        <f>$I396*IF($G396="Pickup", SUMIFS(NewEmisData!L:L, NewEmisData!$A:$A, "Pickup", NewEmisData!$B:$B, $A396, NewEmisData!$C:$C, $H396, NewEmisData!$D:$D, AL$2), SUMIFS(NewEmisData!L:L, NewEmisData!$A:$A, "LDV", NewEmisData!$B:$B, $A396, NewEmisData!$C:$C, $H396, NewEmisData!$D:$D, AL$2))</f>
        <v>0</v>
      </c>
      <c r="AM396" s="335">
        <f>$I396*IF($G396="Pickup", SUMIFS(NewEmisData!M:M, NewEmisData!$A:$A, "Pickup", NewEmisData!$B:$B, $A396, NewEmisData!$C:$C, $H396, NewEmisData!$D:$D, AM$2), SUMIFS(NewEmisData!M:M, NewEmisData!$A:$A, "LDV", NewEmisData!$B:$B, $A396, NewEmisData!$C:$C, $H396, NewEmisData!$D:$D, AM$2))</f>
        <v>0</v>
      </c>
      <c r="AN396" s="335">
        <v>0</v>
      </c>
      <c r="AO396" s="335">
        <f>$I396*IF($G396="Pickup", SUMIFS(NewEmisData!E:E, NewEmisData!$A:$A, "Pickup", NewEmisData!$B:$B, $A396, NewEmisData!$C:$C, $H396, NewEmisData!$D:$D, AO$2), SUMIFS(NewEmisData!E:E, NewEmisData!$A:$A, "LDV", NewEmisData!$B:$B, $A396, NewEmisData!$C:$C, $H396, NewEmisData!$D:$D, AO$2))</f>
        <v>5.5949189126931899E-2</v>
      </c>
      <c r="AP396" s="335">
        <f>$I396*IF($G396="Pickup", SUMIFS(NewEmisData!F:F, NewEmisData!$A:$A, "Pickup", NewEmisData!$B:$B, $A396, NewEmisData!$C:$C, $H396, NewEmisData!$D:$D, AP$2), SUMIFS(NewEmisData!F:F, NewEmisData!$A:$A, "LDV", NewEmisData!$B:$B, $A396, NewEmisData!$C:$C, $H396, NewEmisData!$D:$D, AP$2))</f>
        <v>5.5949189126931899E-2</v>
      </c>
      <c r="AQ396" s="335">
        <f>$I396*IF($G396="Pickup", SUMIFS(NewEmisData!G:G, NewEmisData!$A:$A, "Pickup", NewEmisData!$B:$B, $A396, NewEmisData!$C:$C, $H396, NewEmisData!$D:$D, AQ$2), SUMIFS(NewEmisData!G:G, NewEmisData!$A:$A, "LDV", NewEmisData!$B:$B, $A396, NewEmisData!$C:$C, $H396, NewEmisData!$D:$D, AQ$2))</f>
        <v>5.5949131442004002E-2</v>
      </c>
      <c r="AR396" s="335">
        <f>$I396*IF($G396="Pickup", SUMIFS(NewEmisData!H:H, NewEmisData!$A:$A, "Pickup", NewEmisData!$B:$B, $A396, NewEmisData!$C:$C, $H396, NewEmisData!$D:$D, AR$2), SUMIFS(NewEmisData!H:H, NewEmisData!$A:$A, "LDV", NewEmisData!$B:$B, $A396, NewEmisData!$C:$C, $H396, NewEmisData!$D:$D, AR$2))</f>
        <v>5.5949145320737102E-2</v>
      </c>
      <c r="AS396" s="335">
        <f>$I396*IF($G396="Pickup", SUMIFS(NewEmisData!I:I, NewEmisData!$A:$A, "Pickup", NewEmisData!$B:$B, $A396, NewEmisData!$C:$C, $H396, NewEmisData!$D:$D, AS$2), SUMIFS(NewEmisData!I:I, NewEmisData!$A:$A, "LDV", NewEmisData!$B:$B, $A396, NewEmisData!$C:$C, $H396, NewEmisData!$D:$D, AS$2))</f>
        <v>5.5949118174518898E-2</v>
      </c>
      <c r="AT396" s="335">
        <f>$I396*IF($G396="Pickup", SUMIFS(NewEmisData!J:J, NewEmisData!$A:$A, "Pickup", NewEmisData!$B:$B, $A396, NewEmisData!$C:$C, $H396, NewEmisData!$D:$D, AT$2), SUMIFS(NewEmisData!J:J, NewEmisData!$A:$A, "LDV", NewEmisData!$B:$B, $A396, NewEmisData!$C:$C, $H396, NewEmisData!$D:$D, AT$2))</f>
        <v>5.5949046541697099E-2</v>
      </c>
      <c r="AU396" s="335">
        <f>$I396*IF($G396="Pickup", SUMIFS(NewEmisData!K:K, NewEmisData!$A:$A, "Pickup", NewEmisData!$B:$B, $A396, NewEmisData!$C:$C, $H396, NewEmisData!$D:$D, AU$2), SUMIFS(NewEmisData!K:K, NewEmisData!$A:$A, "LDV", NewEmisData!$B:$B, $A396, NewEmisData!$C:$C, $H396, NewEmisData!$D:$D, AU$2))</f>
        <v>5.5949120890101497E-2</v>
      </c>
      <c r="AV396" s="335">
        <f>$I396*IF($G396="Pickup", SUMIFS(NewEmisData!L:L, NewEmisData!$A:$A, "Pickup", NewEmisData!$B:$B, $A396, NewEmisData!$C:$C, $H396, NewEmisData!$D:$D, AV$2), SUMIFS(NewEmisData!L:L, NewEmisData!$A:$A, "LDV", NewEmisData!$B:$B, $A396, NewEmisData!$C:$C, $H396, NewEmisData!$D:$D, AV$2))</f>
        <v>5.5949175401502099E-2</v>
      </c>
      <c r="AW396" s="335">
        <f>$I396*IF($G396="Pickup", SUMIFS(NewEmisData!M:M, NewEmisData!$A:$A, "Pickup", NewEmisData!$B:$B, $A396, NewEmisData!$C:$C, $H396, NewEmisData!$D:$D, AW$2), SUMIFS(NewEmisData!M:M, NewEmisData!$A:$A, "LDV", NewEmisData!$B:$B, $A396, NewEmisData!$C:$C, $H396, NewEmisData!$D:$D, AW$2))</f>
        <v>5.5949175401502099E-2</v>
      </c>
      <c r="AX396" s="335">
        <v>2.3805319372350052E-2</v>
      </c>
      <c r="AY396" s="335">
        <f>$I396*IF($G396="Pickup", SUMIFS(NewEmisData!E:E, NewEmisData!$A:$A, "Pickup", NewEmisData!$B:$B, $A396, NewEmisData!$C:$C, $H396, NewEmisData!$D:$D, AY$2), SUMIFS(NewEmisData!E:E, NewEmisData!$A:$A, "LDV", NewEmisData!$B:$B, $A396, NewEmisData!$C:$C, $H396, NewEmisData!$D:$D, AY$2))</f>
        <v>7.2571184818618403E-3</v>
      </c>
      <c r="AZ396" s="335">
        <f>$I396*IF($G396="Pickup", SUMIFS(NewEmisData!F:F, NewEmisData!$A:$A, "Pickup", NewEmisData!$B:$B, $A396, NewEmisData!$C:$C, $H396, NewEmisData!$D:$D, AZ$2), SUMIFS(NewEmisData!F:F, NewEmisData!$A:$A, "LDV", NewEmisData!$B:$B, $A396, NewEmisData!$C:$C, $H396, NewEmisData!$D:$D, AZ$2))</f>
        <v>7.2571184818618403E-3</v>
      </c>
      <c r="BA396" s="335">
        <f>$I396*IF($G396="Pickup", SUMIFS(NewEmisData!G:G, NewEmisData!$A:$A, "Pickup", NewEmisData!$B:$B, $A396, NewEmisData!$C:$C, $H396, NewEmisData!$D:$D, BA$2), SUMIFS(NewEmisData!G:G, NewEmisData!$A:$A, "LDV", NewEmisData!$B:$B, $A396, NewEmisData!$C:$C, $H396, NewEmisData!$D:$D, BA$2))</f>
        <v>7.2571114316428102E-3</v>
      </c>
      <c r="BB396" s="335">
        <f>$I396*IF($G396="Pickup", SUMIFS(NewEmisData!H:H, NewEmisData!$A:$A, "Pickup", NewEmisData!$B:$B, $A396, NewEmisData!$C:$C, $H396, NewEmisData!$D:$D, BB$2), SUMIFS(NewEmisData!H:H, NewEmisData!$A:$A, "LDV", NewEmisData!$B:$B, $A396, NewEmisData!$C:$C, $H396, NewEmisData!$D:$D, BB$2))</f>
        <v>7.2571137654529501E-3</v>
      </c>
      <c r="BC396" s="335">
        <f>$I396*IF($G396="Pickup", SUMIFS(NewEmisData!I:I, NewEmisData!$A:$A, "Pickup", NewEmisData!$B:$B, $A396, NewEmisData!$C:$C, $H396, NewEmisData!$D:$D, BC$2), SUMIFS(NewEmisData!I:I, NewEmisData!$A:$A, "LDV", NewEmisData!$B:$B, $A396, NewEmisData!$C:$C, $H396, NewEmisData!$D:$D, BC$2))</f>
        <v>7.2571068307629499E-3</v>
      </c>
      <c r="BD396" s="335">
        <f>$I396*IF($G396="Pickup", SUMIFS(NewEmisData!J:J, NewEmisData!$A:$A, "Pickup", NewEmisData!$B:$B, $A396, NewEmisData!$C:$C, $H396, NewEmisData!$D:$D, BD$2), SUMIFS(NewEmisData!J:J, NewEmisData!$A:$A, "LDV", NewEmisData!$B:$B, $A396, NewEmisData!$C:$C, $H396, NewEmisData!$D:$D, BD$2))</f>
        <v>7.2570974674633498E-3</v>
      </c>
      <c r="BE396" s="335">
        <f>$I396*IF($G396="Pickup", SUMIFS(NewEmisData!K:K, NewEmisData!$A:$A, "Pickup", NewEmisData!$B:$B, $A396, NewEmisData!$C:$C, $H396, NewEmisData!$D:$D, BE$2), SUMIFS(NewEmisData!K:K, NewEmisData!$A:$A, "LDV", NewEmisData!$B:$B, $A396, NewEmisData!$C:$C, $H396, NewEmisData!$D:$D, BE$2))</f>
        <v>7.25710679204878E-3</v>
      </c>
      <c r="BF396" s="335">
        <f>$I396*IF($G396="Pickup", SUMIFS(NewEmisData!L:L, NewEmisData!$A:$A, "Pickup", NewEmisData!$B:$B, $A396, NewEmisData!$C:$C, $H396, NewEmisData!$D:$D, BF$2), SUMIFS(NewEmisData!L:L, NewEmisData!$A:$A, "LDV", NewEmisData!$B:$B, $A396, NewEmisData!$C:$C, $H396, NewEmisData!$D:$D, BF$2))</f>
        <v>7.2571142164254898E-3</v>
      </c>
      <c r="BG396" s="335">
        <f>$I396*IF($G396="Pickup", SUMIFS(NewEmisData!M:M, NewEmisData!$A:$A, "Pickup", NewEmisData!$B:$B, $A396, NewEmisData!$C:$C, $H396, NewEmisData!$D:$D, BG$2), SUMIFS(NewEmisData!M:M, NewEmisData!$A:$A, "LDV", NewEmisData!$B:$B, $A396, NewEmisData!$C:$C, $H396, NewEmisData!$D:$D, BG$2))</f>
        <v>7.2571142164254898E-3</v>
      </c>
      <c r="BH396" s="335">
        <v>1.6506531515565108E-3</v>
      </c>
      <c r="BI396" s="335">
        <f>$I396*IF($G396="Pickup", SUMIFS(NewEmisData!E:E, NewEmisData!$A:$A, "Pickup", NewEmisData!$B:$B, $A396, NewEmisData!$C:$C, $H396, NewEmisData!$D:$D, BI$2), SUMIFS(NewEmisData!E:E, NewEmisData!$A:$A, "LDV", NewEmisData!$B:$B, $A396, NewEmisData!$C:$C, $H396, NewEmisData!$D:$D, BI$2))</f>
        <v>0</v>
      </c>
      <c r="BJ396" s="335">
        <f>$I396*IF($G396="Pickup", SUMIFS(NewEmisData!F:F, NewEmisData!$A:$A, "Pickup", NewEmisData!$B:$B, $A396, NewEmisData!$C:$C, $H396, NewEmisData!$D:$D, BJ$2), SUMIFS(NewEmisData!F:F, NewEmisData!$A:$A, "LDV", NewEmisData!$B:$B, $A396, NewEmisData!$C:$C, $H396, NewEmisData!$D:$D, BJ$2))</f>
        <v>0</v>
      </c>
      <c r="BK396" s="335">
        <f>$I396*IF($G396="Pickup", SUMIFS(NewEmisData!G:G, NewEmisData!$A:$A, "Pickup", NewEmisData!$B:$B, $A396, NewEmisData!$C:$C, $H396, NewEmisData!$D:$D, BK$2), SUMIFS(NewEmisData!G:G, NewEmisData!$A:$A, "LDV", NewEmisData!$B:$B, $A396, NewEmisData!$C:$C, $H396, NewEmisData!$D:$D, BK$2))</f>
        <v>0</v>
      </c>
      <c r="BL396" s="335">
        <f>$I396*IF($G396="Pickup", SUMIFS(NewEmisData!H:H, NewEmisData!$A:$A, "Pickup", NewEmisData!$B:$B, $A396, NewEmisData!$C:$C, $H396, NewEmisData!$D:$D, BL$2), SUMIFS(NewEmisData!H:H, NewEmisData!$A:$A, "LDV", NewEmisData!$B:$B, $A396, NewEmisData!$C:$C, $H396, NewEmisData!$D:$D, BL$2))</f>
        <v>0</v>
      </c>
      <c r="BM396" s="335">
        <f>$I396*IF($G396="Pickup", SUMIFS(NewEmisData!I:I, NewEmisData!$A:$A, "Pickup", NewEmisData!$B:$B, $A396, NewEmisData!$C:$C, $H396, NewEmisData!$D:$D, BM$2), SUMIFS(NewEmisData!I:I, NewEmisData!$A:$A, "LDV", NewEmisData!$B:$B, $A396, NewEmisData!$C:$C, $H396, NewEmisData!$D:$D, BM$2))</f>
        <v>0</v>
      </c>
      <c r="BN396" s="335">
        <f>$I396*IF($G396="Pickup", SUMIFS(NewEmisData!J:J, NewEmisData!$A:$A, "Pickup", NewEmisData!$B:$B, $A396, NewEmisData!$C:$C, $H396, NewEmisData!$D:$D, BN$2), SUMIFS(NewEmisData!J:J, NewEmisData!$A:$A, "LDV", NewEmisData!$B:$B, $A396, NewEmisData!$C:$C, $H396, NewEmisData!$D:$D, BN$2))</f>
        <v>0</v>
      </c>
      <c r="BO396" s="335">
        <f>$I396*IF($G396="Pickup", SUMIFS(NewEmisData!K:K, NewEmisData!$A:$A, "Pickup", NewEmisData!$B:$B, $A396, NewEmisData!$C:$C, $H396, NewEmisData!$D:$D, BO$2), SUMIFS(NewEmisData!K:K, NewEmisData!$A:$A, "LDV", NewEmisData!$B:$B, $A396, NewEmisData!$C:$C, $H396, NewEmisData!$D:$D, BO$2))</f>
        <v>0</v>
      </c>
      <c r="BP396" s="335">
        <f>$I396*IF($G396="Pickup", SUMIFS(NewEmisData!L:L, NewEmisData!$A:$A, "Pickup", NewEmisData!$B:$B, $A396, NewEmisData!$C:$C, $H396, NewEmisData!$D:$D, BP$2), SUMIFS(NewEmisData!L:L, NewEmisData!$A:$A, "LDV", NewEmisData!$B:$B, $A396, NewEmisData!$C:$C, $H396, NewEmisData!$D:$D, BP$2))</f>
        <v>0</v>
      </c>
      <c r="BQ396" s="335">
        <f>$I396*IF($G396="Pickup", SUMIFS(NewEmisData!M:M, NewEmisData!$A:$A, "Pickup", NewEmisData!$B:$B, $A396, NewEmisData!$C:$C, $H396, NewEmisData!$D:$D, BQ$2), SUMIFS(NewEmisData!M:M, NewEmisData!$A:$A, "LDV", NewEmisData!$B:$B, $A396, NewEmisData!$C:$C, $H396, NewEmisData!$D:$D, BQ$2))</f>
        <v>0</v>
      </c>
      <c r="BR396" s="335">
        <v>0</v>
      </c>
      <c r="BS396" s="335">
        <f>$I396*IF($G396="Pickup", SUMIFS(NewEmisData!E:E, NewEmisData!$A:$A, "Pickup", NewEmisData!$B:$B, $A396, NewEmisData!$C:$C, $H396, NewEmisData!$D:$D, BS$2), SUMIFS(NewEmisData!E:E, NewEmisData!$A:$A, "LDV", NewEmisData!$B:$B, $A396, NewEmisData!$C:$C, $H396, NewEmisData!$D:$D, BS$2))</f>
        <v>0</v>
      </c>
      <c r="BT396" s="335">
        <f>$I396*IF($G396="Pickup", SUMIFS(NewEmisData!F:F, NewEmisData!$A:$A, "Pickup", NewEmisData!$B:$B, $A396, NewEmisData!$C:$C, $H396, NewEmisData!$D:$D, BT$2), SUMIFS(NewEmisData!F:F, NewEmisData!$A:$A, "LDV", NewEmisData!$B:$B, $A396, NewEmisData!$C:$C, $H396, NewEmisData!$D:$D, BT$2))</f>
        <v>0</v>
      </c>
      <c r="BU396" s="335">
        <f>$I396*IF($G396="Pickup", SUMIFS(NewEmisData!G:G, NewEmisData!$A:$A, "Pickup", NewEmisData!$B:$B, $A396, NewEmisData!$C:$C, $H396, NewEmisData!$D:$D, BU$2), SUMIFS(NewEmisData!G:G, NewEmisData!$A:$A, "LDV", NewEmisData!$B:$B, $A396, NewEmisData!$C:$C, $H396, NewEmisData!$D:$D, BU$2))</f>
        <v>0</v>
      </c>
      <c r="BV396" s="335">
        <f>$I396*IF($G396="Pickup", SUMIFS(NewEmisData!H:H, NewEmisData!$A:$A, "Pickup", NewEmisData!$B:$B, $A396, NewEmisData!$C:$C, $H396, NewEmisData!$D:$D, BV$2), SUMIFS(NewEmisData!H:H, NewEmisData!$A:$A, "LDV", NewEmisData!$B:$B, $A396, NewEmisData!$C:$C, $H396, NewEmisData!$D:$D, BV$2))</f>
        <v>0</v>
      </c>
      <c r="BW396" s="335">
        <f>$I396*IF($G396="Pickup", SUMIFS(NewEmisData!I:I, NewEmisData!$A:$A, "Pickup", NewEmisData!$B:$B, $A396, NewEmisData!$C:$C, $H396, NewEmisData!$D:$D, BW$2), SUMIFS(NewEmisData!I:I, NewEmisData!$A:$A, "LDV", NewEmisData!$B:$B, $A396, NewEmisData!$C:$C, $H396, NewEmisData!$D:$D, BW$2))</f>
        <v>0</v>
      </c>
      <c r="BX396" s="335">
        <f>$I396*IF($G396="Pickup", SUMIFS(NewEmisData!J:J, NewEmisData!$A:$A, "Pickup", NewEmisData!$B:$B, $A396, NewEmisData!$C:$C, $H396, NewEmisData!$D:$D, BX$2), SUMIFS(NewEmisData!J:J, NewEmisData!$A:$A, "LDV", NewEmisData!$B:$B, $A396, NewEmisData!$C:$C, $H396, NewEmisData!$D:$D, BX$2))</f>
        <v>0</v>
      </c>
      <c r="BY396" s="335">
        <f>$I396*IF($G396="Pickup", SUMIFS(NewEmisData!K:K, NewEmisData!$A:$A, "Pickup", NewEmisData!$B:$B, $A396, NewEmisData!$C:$C, $H396, NewEmisData!$D:$D, BY$2), SUMIFS(NewEmisData!K:K, NewEmisData!$A:$A, "LDV", NewEmisData!$B:$B, $A396, NewEmisData!$C:$C, $H396, NewEmisData!$D:$D, BY$2))</f>
        <v>0</v>
      </c>
      <c r="BZ396" s="335">
        <f>$I396*IF($G396="Pickup", SUMIFS(NewEmisData!L:L, NewEmisData!$A:$A, "Pickup", NewEmisData!$B:$B, $A396, NewEmisData!$C:$C, $H396, NewEmisData!$D:$D, BZ$2), SUMIFS(NewEmisData!L:L, NewEmisData!$A:$A, "LDV", NewEmisData!$B:$B, $A396, NewEmisData!$C:$C, $H396, NewEmisData!$D:$D, BZ$2))</f>
        <v>0</v>
      </c>
      <c r="CA396" s="335">
        <f>$I396*IF($G396="Pickup", SUMIFS(NewEmisData!M:M, NewEmisData!$A:$A, "Pickup", NewEmisData!$B:$B, $A396, NewEmisData!$C:$C, $H396, NewEmisData!$D:$D, CA$2), SUMIFS(NewEmisData!M:M, NewEmisData!$A:$A, "LDV", NewEmisData!$B:$B, $A396, NewEmisData!$C:$C, $H396, NewEmisData!$D:$D, CA$2))</f>
        <v>0</v>
      </c>
      <c r="CB396" s="335">
        <v>0</v>
      </c>
      <c r="CC396" s="335">
        <f>$I396*IF($G396="Pickup", SUMIFS(NewEmisData!E:E, NewEmisData!$A:$A, "Pickup", NewEmisData!$B:$B, $A396, NewEmisData!$C:$C, $H396, NewEmisData!$D:$D, CC$2), SUMIFS(NewEmisData!E:E, NewEmisData!$A:$A, "LDV", NewEmisData!$B:$B, $A396, NewEmisData!$C:$C, $H396, NewEmisData!$D:$D, CC$2))</f>
        <v>0</v>
      </c>
      <c r="CD396" s="335">
        <f>$I396*IF($G396="Pickup", SUMIFS(NewEmisData!F:F, NewEmisData!$A:$A, "Pickup", NewEmisData!$B:$B, $A396, NewEmisData!$C:$C, $H396, NewEmisData!$D:$D, CD$2), SUMIFS(NewEmisData!F:F, NewEmisData!$A:$A, "LDV", NewEmisData!$B:$B, $A396, NewEmisData!$C:$C, $H396, NewEmisData!$D:$D, CD$2))</f>
        <v>0</v>
      </c>
      <c r="CE396" s="335">
        <f>$I396*IF($G396="Pickup", SUMIFS(NewEmisData!G:G, NewEmisData!$A:$A, "Pickup", NewEmisData!$B:$B, $A396, NewEmisData!$C:$C, $H396, NewEmisData!$D:$D, CE$2), SUMIFS(NewEmisData!G:G, NewEmisData!$A:$A, "LDV", NewEmisData!$B:$B, $A396, NewEmisData!$C:$C, $H396, NewEmisData!$D:$D, CE$2))</f>
        <v>0</v>
      </c>
      <c r="CF396" s="335">
        <f>$I396*IF($G396="Pickup", SUMIFS(NewEmisData!H:H, NewEmisData!$A:$A, "Pickup", NewEmisData!$B:$B, $A396, NewEmisData!$C:$C, $H396, NewEmisData!$D:$D, CF$2), SUMIFS(NewEmisData!H:H, NewEmisData!$A:$A, "LDV", NewEmisData!$B:$B, $A396, NewEmisData!$C:$C, $H396, NewEmisData!$D:$D, CF$2))</f>
        <v>0</v>
      </c>
      <c r="CG396" s="335">
        <f>$I396*IF($G396="Pickup", SUMIFS(NewEmisData!I:I, NewEmisData!$A:$A, "Pickup", NewEmisData!$B:$B, $A396, NewEmisData!$C:$C, $H396, NewEmisData!$D:$D, CG$2), SUMIFS(NewEmisData!I:I, NewEmisData!$A:$A, "LDV", NewEmisData!$B:$B, $A396, NewEmisData!$C:$C, $H396, NewEmisData!$D:$D, CG$2))</f>
        <v>0</v>
      </c>
      <c r="CH396" s="335">
        <f>$I396*IF($G396="Pickup", SUMIFS(NewEmisData!J:J, NewEmisData!$A:$A, "Pickup", NewEmisData!$B:$B, $A396, NewEmisData!$C:$C, $H396, NewEmisData!$D:$D, CH$2), SUMIFS(NewEmisData!J:J, NewEmisData!$A:$A, "LDV", NewEmisData!$B:$B, $A396, NewEmisData!$C:$C, $H396, NewEmisData!$D:$D, CH$2))</f>
        <v>0</v>
      </c>
      <c r="CI396" s="335">
        <f>$I396*IF($G396="Pickup", SUMIFS(NewEmisData!K:K, NewEmisData!$A:$A, "Pickup", NewEmisData!$B:$B, $A396, NewEmisData!$C:$C, $H396, NewEmisData!$D:$D, CI$2), SUMIFS(NewEmisData!K:K, NewEmisData!$A:$A, "LDV", NewEmisData!$B:$B, $A396, NewEmisData!$C:$C, $H396, NewEmisData!$D:$D, CI$2))</f>
        <v>0</v>
      </c>
      <c r="CJ396" s="335">
        <f>$I396*IF($G396="Pickup", SUMIFS(NewEmisData!L:L, NewEmisData!$A:$A, "Pickup", NewEmisData!$B:$B, $A396, NewEmisData!$C:$C, $H396, NewEmisData!$D:$D, CJ$2), SUMIFS(NewEmisData!L:L, NewEmisData!$A:$A, "LDV", NewEmisData!$B:$B, $A396, NewEmisData!$C:$C, $H396, NewEmisData!$D:$D, CJ$2))</f>
        <v>0</v>
      </c>
      <c r="CK396" s="335">
        <f>$I396*IF($G396="Pickup", SUMIFS(NewEmisData!M:M, NewEmisData!$A:$A, "Pickup", NewEmisData!$B:$B, $A396, NewEmisData!$C:$C, $H396, NewEmisData!$D:$D, CK$2), SUMIFS(NewEmisData!M:M, NewEmisData!$A:$A, "LDV", NewEmisData!$B:$B, $A396, NewEmisData!$C:$C, $H396, NewEmisData!$D:$D, CK$2))</f>
        <v>0</v>
      </c>
      <c r="CL396" s="335">
        <v>0</v>
      </c>
      <c r="CM396" s="335">
        <f>$I396*IF($G396="Pickup", SUMIFS(NewEmisData!E:E, NewEmisData!$A:$A, "Pickup", NewEmisData!$B:$B, $A396, NewEmisData!$C:$C, $H396, NewEmisData!$D:$D, CM$2), SUMIFS(NewEmisData!E:E, NewEmisData!$A:$A, "LDV", NewEmisData!$B:$B, $A396, NewEmisData!$C:$C, $H396, NewEmisData!$D:$D, CM$2))</f>
        <v>0</v>
      </c>
      <c r="CN396" s="335">
        <f>$I396*IF($G396="Pickup", SUMIFS(NewEmisData!F:F, NewEmisData!$A:$A, "Pickup", NewEmisData!$B:$B, $A396, NewEmisData!$C:$C, $H396, NewEmisData!$D:$D, CN$2), SUMIFS(NewEmisData!F:F, NewEmisData!$A:$A, "LDV", NewEmisData!$B:$B, $A396, NewEmisData!$C:$C, $H396, NewEmisData!$D:$D, CN$2))</f>
        <v>0</v>
      </c>
      <c r="CO396" s="335">
        <f>$I396*IF($G396="Pickup", SUMIFS(NewEmisData!G:G, NewEmisData!$A:$A, "Pickup", NewEmisData!$B:$B, $A396, NewEmisData!$C:$C, $H396, NewEmisData!$D:$D, CO$2), SUMIFS(NewEmisData!G:G, NewEmisData!$A:$A, "LDV", NewEmisData!$B:$B, $A396, NewEmisData!$C:$C, $H396, NewEmisData!$D:$D, CO$2))</f>
        <v>0</v>
      </c>
      <c r="CP396" s="335">
        <f>$I396*IF($G396="Pickup", SUMIFS(NewEmisData!H:H, NewEmisData!$A:$A, "Pickup", NewEmisData!$B:$B, $A396, NewEmisData!$C:$C, $H396, NewEmisData!$D:$D, CP$2), SUMIFS(NewEmisData!H:H, NewEmisData!$A:$A, "LDV", NewEmisData!$B:$B, $A396, NewEmisData!$C:$C, $H396, NewEmisData!$D:$D, CP$2))</f>
        <v>0</v>
      </c>
      <c r="CQ396" s="335">
        <f>$I396*IF($G396="Pickup", SUMIFS(NewEmisData!I:I, NewEmisData!$A:$A, "Pickup", NewEmisData!$B:$B, $A396, NewEmisData!$C:$C, $H396, NewEmisData!$D:$D, CQ$2), SUMIFS(NewEmisData!I:I, NewEmisData!$A:$A, "LDV", NewEmisData!$B:$B, $A396, NewEmisData!$C:$C, $H396, NewEmisData!$D:$D, CQ$2))</f>
        <v>0</v>
      </c>
      <c r="CR396" s="335">
        <f>$I396*IF($G396="Pickup", SUMIFS(NewEmisData!J:J, NewEmisData!$A:$A, "Pickup", NewEmisData!$B:$B, $A396, NewEmisData!$C:$C, $H396, NewEmisData!$D:$D, CR$2), SUMIFS(NewEmisData!J:J, NewEmisData!$A:$A, "LDV", NewEmisData!$B:$B, $A396, NewEmisData!$C:$C, $H396, NewEmisData!$D:$D, CR$2))</f>
        <v>0</v>
      </c>
      <c r="CS396" s="335">
        <f>$I396*IF($G396="Pickup", SUMIFS(NewEmisData!K:K, NewEmisData!$A:$A, "Pickup", NewEmisData!$B:$B, $A396, NewEmisData!$C:$C, $H396, NewEmisData!$D:$D, CS$2), SUMIFS(NewEmisData!K:K, NewEmisData!$A:$A, "LDV", NewEmisData!$B:$B, $A396, NewEmisData!$C:$C, $H396, NewEmisData!$D:$D, CS$2))</f>
        <v>0</v>
      </c>
      <c r="CT396" s="335">
        <f>$I396*IF($G396="Pickup", SUMIFS(NewEmisData!L:L, NewEmisData!$A:$A, "Pickup", NewEmisData!$B:$B, $A396, NewEmisData!$C:$C, $H396, NewEmisData!$D:$D, CT$2), SUMIFS(NewEmisData!L:L, NewEmisData!$A:$A, "LDV", NewEmisData!$B:$B, $A396, NewEmisData!$C:$C, $H396, NewEmisData!$D:$D, CT$2))</f>
        <v>0</v>
      </c>
      <c r="CU396" s="335">
        <f>$I396*IF($G396="Pickup", SUMIFS(NewEmisData!M:M, NewEmisData!$A:$A, "Pickup", NewEmisData!$B:$B, $A396, NewEmisData!$C:$C, $H396, NewEmisData!$D:$D, CU$2), SUMIFS(NewEmisData!M:M, NewEmisData!$A:$A, "LDV", NewEmisData!$B:$B, $A396, NewEmisData!$C:$C, $H396, NewEmisData!$D:$D, CU$2))</f>
        <v>0</v>
      </c>
      <c r="CV396" s="335">
        <v>0</v>
      </c>
      <c r="CW396" s="335">
        <v>0</v>
      </c>
      <c r="CX396" s="335">
        <v>0</v>
      </c>
      <c r="CY396" s="335">
        <v>0</v>
      </c>
      <c r="CZ396" s="335">
        <v>0</v>
      </c>
      <c r="DA396" s="335">
        <v>0</v>
      </c>
      <c r="DB396" s="335">
        <v>0</v>
      </c>
      <c r="DC396" s="335">
        <v>0</v>
      </c>
      <c r="DD396" s="335">
        <v>0</v>
      </c>
      <c r="DE396" s="335">
        <v>0</v>
      </c>
      <c r="DF396" s="335">
        <v>0</v>
      </c>
      <c r="DG396" s="335">
        <f>$I396*IF($G396="Pickup", SUMIFS(NewEmisData!E:E, NewEmisData!$A:$A, "Pickup", NewEmisData!$B:$B, $A396, NewEmisData!$C:$C, $H396, NewEmisData!$D:$D, DG$2), SUMIFS(NewEmisData!E:E, NewEmisData!$A:$A, "LDV", NewEmisData!$B:$B, $A396, NewEmisData!$C:$C, $H396, NewEmisData!$D:$D, DG$2))</f>
        <v>0</v>
      </c>
      <c r="DH396" s="335">
        <f>$I396*IF($G396="Pickup", SUMIFS(NewEmisData!F:F, NewEmisData!$A:$A, "Pickup", NewEmisData!$B:$B, $A396, NewEmisData!$C:$C, $H396, NewEmisData!$D:$D, DH$2), SUMIFS(NewEmisData!F:F, NewEmisData!$A:$A, "LDV", NewEmisData!$B:$B, $A396, NewEmisData!$C:$C, $H396, NewEmisData!$D:$D, DH$2))</f>
        <v>0</v>
      </c>
      <c r="DI396" s="335">
        <f>$I396*IF($G396="Pickup", SUMIFS(NewEmisData!G:G, NewEmisData!$A:$A, "Pickup", NewEmisData!$B:$B, $A396, NewEmisData!$C:$C, $H396, NewEmisData!$D:$D, DI$2), SUMIFS(NewEmisData!G:G, NewEmisData!$A:$A, "LDV", NewEmisData!$B:$B, $A396, NewEmisData!$C:$C, $H396, NewEmisData!$D:$D, DI$2))</f>
        <v>0</v>
      </c>
      <c r="DJ396" s="335">
        <f>$I396*IF($G396="Pickup", SUMIFS(NewEmisData!H:H, NewEmisData!$A:$A, "Pickup", NewEmisData!$B:$B, $A396, NewEmisData!$C:$C, $H396, NewEmisData!$D:$D, DJ$2), SUMIFS(NewEmisData!H:H, NewEmisData!$A:$A, "LDV", NewEmisData!$B:$B, $A396, NewEmisData!$C:$C, $H396, NewEmisData!$D:$D, DJ$2))</f>
        <v>0</v>
      </c>
      <c r="DK396" s="335">
        <f>$I396*IF($G396="Pickup", SUMIFS(NewEmisData!I:I, NewEmisData!$A:$A, "Pickup", NewEmisData!$B:$B, $A396, NewEmisData!$C:$C, $H396, NewEmisData!$D:$D, DK$2), SUMIFS(NewEmisData!I:I, NewEmisData!$A:$A, "LDV", NewEmisData!$B:$B, $A396, NewEmisData!$C:$C, $H396, NewEmisData!$D:$D, DK$2))</f>
        <v>0</v>
      </c>
      <c r="DL396" s="335">
        <f>$I396*IF($G396="Pickup", SUMIFS(NewEmisData!J:J, NewEmisData!$A:$A, "Pickup", NewEmisData!$B:$B, $A396, NewEmisData!$C:$C, $H396, NewEmisData!$D:$D, DL$2), SUMIFS(NewEmisData!J:J, NewEmisData!$A:$A, "LDV", NewEmisData!$B:$B, $A396, NewEmisData!$C:$C, $H396, NewEmisData!$D:$D, DL$2))</f>
        <v>0</v>
      </c>
      <c r="DM396" s="335">
        <f>$I396*IF($G396="Pickup", SUMIFS(NewEmisData!K:K, NewEmisData!$A:$A, "Pickup", NewEmisData!$B:$B, $A396, NewEmisData!$C:$C, $H396, NewEmisData!$D:$D, DM$2), SUMIFS(NewEmisData!K:K, NewEmisData!$A:$A, "LDV", NewEmisData!$B:$B, $A396, NewEmisData!$C:$C, $H396, NewEmisData!$D:$D, DM$2))</f>
        <v>0</v>
      </c>
      <c r="DN396" s="335">
        <f>$I396*IF($G396="Pickup", SUMIFS(NewEmisData!L:L, NewEmisData!$A:$A, "Pickup", NewEmisData!$B:$B, $A396, NewEmisData!$C:$C, $H396, NewEmisData!$D:$D, DN$2), SUMIFS(NewEmisData!L:L, NewEmisData!$A:$A, "LDV", NewEmisData!$B:$B, $A396, NewEmisData!$C:$C, $H396, NewEmisData!$D:$D, DN$2))</f>
        <v>0</v>
      </c>
      <c r="DO396" s="335">
        <f>$I396*IF($G396="Pickup", SUMIFS(NewEmisData!M:M, NewEmisData!$A:$A, "Pickup", NewEmisData!$B:$B, $A396, NewEmisData!$C:$C, $H396, NewEmisData!$D:$D, DO$2), SUMIFS(NewEmisData!M:M, NewEmisData!$A:$A, "LDV", NewEmisData!$B:$B, $A396, NewEmisData!$C:$C, $H396, NewEmisData!$D:$D, DO$2))</f>
        <v>0</v>
      </c>
      <c r="DP396" s="335">
        <v>0</v>
      </c>
      <c r="DQ396" s="335">
        <f>$I396*IF($G396="Pickup", SUMIFS(NewEmisData!E:E, NewEmisData!$A:$A, "Pickup", NewEmisData!$B:$B, $A396, NewEmisData!$C:$C, $H396, NewEmisData!$D:$D, DQ$2), SUMIFS(NewEmisData!E:E, NewEmisData!$A:$A, "LDV", NewEmisData!$B:$B, $A396, NewEmisData!$C:$C, $H396, NewEmisData!$D:$D, DQ$2))</f>
        <v>0</v>
      </c>
      <c r="DR396" s="335">
        <f>$I396*IF($G396="Pickup", SUMIFS(NewEmisData!F:F, NewEmisData!$A:$A, "Pickup", NewEmisData!$B:$B, $A396, NewEmisData!$C:$C, $H396, NewEmisData!$D:$D, DR$2), SUMIFS(NewEmisData!F:F, NewEmisData!$A:$A, "LDV", NewEmisData!$B:$B, $A396, NewEmisData!$C:$C, $H396, NewEmisData!$D:$D, DR$2))</f>
        <v>0</v>
      </c>
      <c r="DS396" s="335">
        <f>$I396*IF($G396="Pickup", SUMIFS(NewEmisData!G:G, NewEmisData!$A:$A, "Pickup", NewEmisData!$B:$B, $A396, NewEmisData!$C:$C, $H396, NewEmisData!$D:$D, DS$2), SUMIFS(NewEmisData!G:G, NewEmisData!$A:$A, "LDV", NewEmisData!$B:$B, $A396, NewEmisData!$C:$C, $H396, NewEmisData!$D:$D, DS$2))</f>
        <v>0</v>
      </c>
      <c r="DT396" s="335">
        <f>$I396*IF($G396="Pickup", SUMIFS(NewEmisData!H:H, NewEmisData!$A:$A, "Pickup", NewEmisData!$B:$B, $A396, NewEmisData!$C:$C, $H396, NewEmisData!$D:$D, DT$2), SUMIFS(NewEmisData!H:H, NewEmisData!$A:$A, "LDV", NewEmisData!$B:$B, $A396, NewEmisData!$C:$C, $H396, NewEmisData!$D:$D, DT$2))</f>
        <v>0</v>
      </c>
      <c r="DU396" s="335">
        <f>$I396*IF($G396="Pickup", SUMIFS(NewEmisData!I:I, NewEmisData!$A:$A, "Pickup", NewEmisData!$B:$B, $A396, NewEmisData!$C:$C, $H396, NewEmisData!$D:$D, DU$2), SUMIFS(NewEmisData!I:I, NewEmisData!$A:$A, "LDV", NewEmisData!$B:$B, $A396, NewEmisData!$C:$C, $H396, NewEmisData!$D:$D, DU$2))</f>
        <v>0</v>
      </c>
      <c r="DV396" s="335">
        <f>$I396*IF($G396="Pickup", SUMIFS(NewEmisData!J:J, NewEmisData!$A:$A, "Pickup", NewEmisData!$B:$B, $A396, NewEmisData!$C:$C, $H396, NewEmisData!$D:$D, DV$2), SUMIFS(NewEmisData!J:J, NewEmisData!$A:$A, "LDV", NewEmisData!$B:$B, $A396, NewEmisData!$C:$C, $H396, NewEmisData!$D:$D, DV$2))</f>
        <v>0</v>
      </c>
      <c r="DW396" s="335">
        <f>$I396*IF($G396="Pickup", SUMIFS(NewEmisData!K:K, NewEmisData!$A:$A, "Pickup", NewEmisData!$B:$B, $A396, NewEmisData!$C:$C, $H396, NewEmisData!$D:$D, DW$2), SUMIFS(NewEmisData!K:K, NewEmisData!$A:$A, "LDV", NewEmisData!$B:$B, $A396, NewEmisData!$C:$C, $H396, NewEmisData!$D:$D, DW$2))</f>
        <v>0</v>
      </c>
      <c r="DX396" s="335">
        <f>$I396*IF($G396="Pickup", SUMIFS(NewEmisData!L:L, NewEmisData!$A:$A, "Pickup", NewEmisData!$B:$B, $A396, NewEmisData!$C:$C, $H396, NewEmisData!$D:$D, DX$2), SUMIFS(NewEmisData!L:L, NewEmisData!$A:$A, "LDV", NewEmisData!$B:$B, $A396, NewEmisData!$C:$C, $H396, NewEmisData!$D:$D, DX$2))</f>
        <v>0</v>
      </c>
      <c r="DY396" s="335">
        <f>$I396*IF($G396="Pickup", SUMIFS(NewEmisData!M:M, NewEmisData!$A:$A, "Pickup", NewEmisData!$B:$B, $A396, NewEmisData!$C:$C, $H396, NewEmisData!$D:$D, DY$2), SUMIFS(NewEmisData!M:M, NewEmisData!$A:$A, "LDV", NewEmisData!$B:$B, $A396, NewEmisData!$C:$C, $H396, NewEmisData!$D:$D, DY$2))</f>
        <v>0</v>
      </c>
      <c r="DZ396" s="335">
        <v>0</v>
      </c>
      <c r="EA396" s="335">
        <f t="shared" si="658"/>
        <v>0</v>
      </c>
      <c r="EB396" s="335">
        <f t="shared" si="659"/>
        <v>0</v>
      </c>
      <c r="EC396" s="335">
        <f t="shared" si="660"/>
        <v>0</v>
      </c>
      <c r="ED396" s="335">
        <f t="shared" si="661"/>
        <v>0</v>
      </c>
      <c r="EE396" s="335">
        <f t="shared" si="662"/>
        <v>0</v>
      </c>
      <c r="EF396" s="335">
        <f t="shared" si="663"/>
        <v>0</v>
      </c>
      <c r="EG396" s="335">
        <f t="shared" si="664"/>
        <v>0</v>
      </c>
      <c r="EH396" s="335">
        <f t="shared" si="665"/>
        <v>0</v>
      </c>
      <c r="EI396" s="335">
        <f t="shared" si="666"/>
        <v>0</v>
      </c>
      <c r="EJ396" s="335">
        <f t="shared" si="667"/>
        <v>0</v>
      </c>
      <c r="EK396" s="335">
        <f t="shared" si="668"/>
        <v>0</v>
      </c>
      <c r="EL396" s="335">
        <f t="shared" si="669"/>
        <v>0</v>
      </c>
      <c r="EM396" s="335">
        <f t="shared" si="670"/>
        <v>0</v>
      </c>
      <c r="EN396" s="335">
        <f t="shared" si="671"/>
        <v>0</v>
      </c>
      <c r="EO396" s="335">
        <f t="shared" si="672"/>
        <v>0</v>
      </c>
      <c r="EP396" s="335">
        <f t="shared" si="673"/>
        <v>0</v>
      </c>
      <c r="EQ396" s="335">
        <f t="shared" si="674"/>
        <v>0</v>
      </c>
      <c r="ER396" s="335">
        <f t="shared" si="675"/>
        <v>0</v>
      </c>
      <c r="ES396" s="335">
        <f t="shared" si="676"/>
        <v>0</v>
      </c>
      <c r="ET396" s="335">
        <f t="shared" si="677"/>
        <v>0</v>
      </c>
      <c r="EU396" s="335">
        <f t="shared" si="678"/>
        <v>0</v>
      </c>
      <c r="EV396" s="335">
        <f t="shared" si="679"/>
        <v>0</v>
      </c>
      <c r="EW396" s="335">
        <f t="shared" si="680"/>
        <v>0</v>
      </c>
      <c r="EX396" s="335">
        <f t="shared" si="681"/>
        <v>0</v>
      </c>
      <c r="EY396" s="335">
        <f t="shared" si="682"/>
        <v>0</v>
      </c>
      <c r="EZ396" s="335">
        <f t="shared" si="683"/>
        <v>0</v>
      </c>
      <c r="FA396" s="335">
        <f t="shared" si="684"/>
        <v>0</v>
      </c>
      <c r="FB396" s="335">
        <f t="shared" si="685"/>
        <v>0</v>
      </c>
      <c r="FC396" s="335">
        <f t="shared" si="686"/>
        <v>0</v>
      </c>
      <c r="FD396" s="335">
        <f t="shared" si="687"/>
        <v>0</v>
      </c>
      <c r="FE396" s="335">
        <f t="shared" si="688"/>
        <v>5.5949189126931899E-2</v>
      </c>
      <c r="FF396" s="335">
        <f t="shared" si="689"/>
        <v>5.5949189126931899E-2</v>
      </c>
      <c r="FG396" s="335">
        <f t="shared" si="690"/>
        <v>5.5949131442004002E-2</v>
      </c>
      <c r="FH396" s="335">
        <f t="shared" si="691"/>
        <v>5.5949145320737102E-2</v>
      </c>
      <c r="FI396" s="335">
        <f t="shared" si="692"/>
        <v>5.5949118174518898E-2</v>
      </c>
      <c r="FJ396" s="335">
        <f t="shared" si="693"/>
        <v>5.5949046541697099E-2</v>
      </c>
      <c r="FK396" s="335">
        <f t="shared" si="694"/>
        <v>5.5949120890101497E-2</v>
      </c>
      <c r="FL396" s="335">
        <f t="shared" si="695"/>
        <v>5.5949175401502099E-2</v>
      </c>
      <c r="FM396" s="335">
        <f t="shared" si="696"/>
        <v>5.5949175401502099E-2</v>
      </c>
      <c r="FN396" s="335">
        <f t="shared" si="697"/>
        <v>2.3805319372350052E-2</v>
      </c>
      <c r="FO396" s="335">
        <f t="shared" si="698"/>
        <v>7.2571184818618403E-3</v>
      </c>
      <c r="FP396" s="335">
        <f t="shared" si="699"/>
        <v>7.2571184818618403E-3</v>
      </c>
      <c r="FQ396" s="335">
        <f t="shared" si="700"/>
        <v>7.2571114316428102E-3</v>
      </c>
      <c r="FR396" s="335">
        <f t="shared" si="701"/>
        <v>7.2571137654529501E-3</v>
      </c>
      <c r="FS396" s="335">
        <f t="shared" si="702"/>
        <v>7.2571068307629499E-3</v>
      </c>
      <c r="FT396" s="335">
        <f t="shared" si="703"/>
        <v>7.2570974674633498E-3</v>
      </c>
      <c r="FU396" s="335">
        <f t="shared" si="704"/>
        <v>7.25710679204878E-3</v>
      </c>
      <c r="FV396" s="335">
        <f t="shared" si="705"/>
        <v>7.2571142164254898E-3</v>
      </c>
      <c r="FW396" s="335">
        <f t="shared" si="706"/>
        <v>7.2571142164254898E-3</v>
      </c>
      <c r="FX396" s="335">
        <f t="shared" si="707"/>
        <v>1.6506531515565108E-3</v>
      </c>
    </row>
    <row r="397" spans="1:180" x14ac:dyDescent="0.2">
      <c r="A397" s="305" t="str">
        <f>_xlfn.CONCAT(IF(LEFT(TRIM(A396),1)="*", "*R", "R"), 1+RIGHT(TRIM(A396),1))</f>
        <v>R4</v>
      </c>
      <c r="B397" s="305" t="str">
        <f t="shared" si="744"/>
        <v>TLFELC200</v>
      </c>
      <c r="C397" s="305" t="str">
        <f t="shared" si="745"/>
        <v>Electric fullsize car w/200 mi range</v>
      </c>
      <c r="D397" s="301" t="str">
        <f t="shared" si="746"/>
        <v>bn-vmt, bn-vmt/a</v>
      </c>
      <c r="E397" s="301" t="str">
        <f t="shared" si="747"/>
        <v>TRNELC</v>
      </c>
      <c r="F397" s="301" t="str">
        <f t="shared" si="748"/>
        <v>TL</v>
      </c>
      <c r="G397" s="315" t="s">
        <v>818</v>
      </c>
      <c r="H397" s="315" t="s">
        <v>36</v>
      </c>
      <c r="I397" s="315">
        <v>1</v>
      </c>
      <c r="J397" s="315" t="str">
        <f t="shared" si="708"/>
        <v>Full size car-ELC</v>
      </c>
      <c r="K397" s="335">
        <f>$I397*IF($G397="Pickup", SUMIFS(NewEmisData!E:E, NewEmisData!$A:$A, "Pickup", NewEmisData!$B:$B, $A397, NewEmisData!$C:$C, $H397, NewEmisData!$D:$D, K$2), SUMIFS(NewEmisData!E:E, NewEmisData!$A:$A, "LDV", NewEmisData!$B:$B, $A397, NewEmisData!$C:$C, $H397, NewEmisData!$D:$D, K$2))</f>
        <v>0</v>
      </c>
      <c r="L397" s="335">
        <f>$I397*IF($G397="Pickup", SUMIFS(NewEmisData!F:F, NewEmisData!$A:$A, "Pickup", NewEmisData!$B:$B, $A397, NewEmisData!$C:$C, $H397, NewEmisData!$D:$D, L$2), SUMIFS(NewEmisData!F:F, NewEmisData!$A:$A, "LDV", NewEmisData!$B:$B, $A397, NewEmisData!$C:$C, $H397, NewEmisData!$D:$D, L$2))</f>
        <v>0</v>
      </c>
      <c r="M397" s="335">
        <f>$I397*IF($G397="Pickup", SUMIFS(NewEmisData!G:G, NewEmisData!$A:$A, "Pickup", NewEmisData!$B:$B, $A397, NewEmisData!$C:$C, $H397, NewEmisData!$D:$D, M$2), SUMIFS(NewEmisData!G:G, NewEmisData!$A:$A, "LDV", NewEmisData!$B:$B, $A397, NewEmisData!$C:$C, $H397, NewEmisData!$D:$D, M$2))</f>
        <v>0</v>
      </c>
      <c r="N397" s="335">
        <f>$I397*IF($G397="Pickup", SUMIFS(NewEmisData!H:H, NewEmisData!$A:$A, "Pickup", NewEmisData!$B:$B, $A397, NewEmisData!$C:$C, $H397, NewEmisData!$D:$D, N$2), SUMIFS(NewEmisData!H:H, NewEmisData!$A:$A, "LDV", NewEmisData!$B:$B, $A397, NewEmisData!$C:$C, $H397, NewEmisData!$D:$D, N$2))</f>
        <v>0</v>
      </c>
      <c r="O397" s="335">
        <f>$I397*IF($G397="Pickup", SUMIFS(NewEmisData!I:I, NewEmisData!$A:$A, "Pickup", NewEmisData!$B:$B, $A397, NewEmisData!$C:$C, $H397, NewEmisData!$D:$D, O$2), SUMIFS(NewEmisData!I:I, NewEmisData!$A:$A, "LDV", NewEmisData!$B:$B, $A397, NewEmisData!$C:$C, $H397, NewEmisData!$D:$D, O$2))</f>
        <v>0</v>
      </c>
      <c r="P397" s="335">
        <f>$I397*IF($G397="Pickup", SUMIFS(NewEmisData!J:J, NewEmisData!$A:$A, "Pickup", NewEmisData!$B:$B, $A397, NewEmisData!$C:$C, $H397, NewEmisData!$D:$D, P$2), SUMIFS(NewEmisData!J:J, NewEmisData!$A:$A, "LDV", NewEmisData!$B:$B, $A397, NewEmisData!$C:$C, $H397, NewEmisData!$D:$D, P$2))</f>
        <v>0</v>
      </c>
      <c r="Q397" s="335">
        <f>$I397*IF($G397="Pickup", SUMIFS(NewEmisData!K:K, NewEmisData!$A:$A, "Pickup", NewEmisData!$B:$B, $A397, NewEmisData!$C:$C, $H397, NewEmisData!$D:$D, Q$2), SUMIFS(NewEmisData!K:K, NewEmisData!$A:$A, "LDV", NewEmisData!$B:$B, $A397, NewEmisData!$C:$C, $H397, NewEmisData!$D:$D, Q$2))</f>
        <v>0</v>
      </c>
      <c r="R397" s="335">
        <f>$I397*IF($G397="Pickup", SUMIFS(NewEmisData!L:L, NewEmisData!$A:$A, "Pickup", NewEmisData!$B:$B, $A397, NewEmisData!$C:$C, $H397, NewEmisData!$D:$D, R$2), SUMIFS(NewEmisData!L:L, NewEmisData!$A:$A, "LDV", NewEmisData!$B:$B, $A397, NewEmisData!$C:$C, $H397, NewEmisData!$D:$D, R$2))</f>
        <v>0</v>
      </c>
      <c r="S397" s="335">
        <f>$I397*IF($G397="Pickup", SUMIFS(NewEmisData!M:M, NewEmisData!$A:$A, "Pickup", NewEmisData!$B:$B, $A397, NewEmisData!$C:$C, $H397, NewEmisData!$D:$D, S$2), SUMIFS(NewEmisData!M:M, NewEmisData!$A:$A, "LDV", NewEmisData!$B:$B, $A397, NewEmisData!$C:$C, $H397, NewEmisData!$D:$D, S$2))</f>
        <v>0</v>
      </c>
      <c r="T397" s="335">
        <v>0</v>
      </c>
      <c r="U397" s="335">
        <f>$I397*IF($G397="Pickup", SUMIFS(NewEmisData!E:E, NewEmisData!$A:$A, "Pickup", NewEmisData!$B:$B, $A397, NewEmisData!$C:$C, $H397, NewEmisData!$D:$D, U$2), SUMIFS(NewEmisData!E:E, NewEmisData!$A:$A, "LDV", NewEmisData!$B:$B, $A397, NewEmisData!$C:$C, $H397, NewEmisData!$D:$D, U$2))</f>
        <v>0</v>
      </c>
      <c r="V397" s="335">
        <f>$I397*IF($G397="Pickup", SUMIFS(NewEmisData!F:F, NewEmisData!$A:$A, "Pickup", NewEmisData!$B:$B, $A397, NewEmisData!$C:$C, $H397, NewEmisData!$D:$D, V$2), SUMIFS(NewEmisData!F:F, NewEmisData!$A:$A, "LDV", NewEmisData!$B:$B, $A397, NewEmisData!$C:$C, $H397, NewEmisData!$D:$D, V$2))</f>
        <v>0</v>
      </c>
      <c r="W397" s="335">
        <f>$I397*IF($G397="Pickup", SUMIFS(NewEmisData!G:G, NewEmisData!$A:$A, "Pickup", NewEmisData!$B:$B, $A397, NewEmisData!$C:$C, $H397, NewEmisData!$D:$D, W$2), SUMIFS(NewEmisData!G:G, NewEmisData!$A:$A, "LDV", NewEmisData!$B:$B, $A397, NewEmisData!$C:$C, $H397, NewEmisData!$D:$D, W$2))</f>
        <v>0</v>
      </c>
      <c r="X397" s="335">
        <f>$I397*IF($G397="Pickup", SUMIFS(NewEmisData!H:H, NewEmisData!$A:$A, "Pickup", NewEmisData!$B:$B, $A397, NewEmisData!$C:$C, $H397, NewEmisData!$D:$D, X$2), SUMIFS(NewEmisData!H:H, NewEmisData!$A:$A, "LDV", NewEmisData!$B:$B, $A397, NewEmisData!$C:$C, $H397, NewEmisData!$D:$D, X$2))</f>
        <v>0</v>
      </c>
      <c r="Y397" s="335">
        <f>$I397*IF($G397="Pickup", SUMIFS(NewEmisData!I:I, NewEmisData!$A:$A, "Pickup", NewEmisData!$B:$B, $A397, NewEmisData!$C:$C, $H397, NewEmisData!$D:$D, Y$2), SUMIFS(NewEmisData!I:I, NewEmisData!$A:$A, "LDV", NewEmisData!$B:$B, $A397, NewEmisData!$C:$C, $H397, NewEmisData!$D:$D, Y$2))</f>
        <v>0</v>
      </c>
      <c r="Z397" s="335">
        <f>$I397*IF($G397="Pickup", SUMIFS(NewEmisData!J:J, NewEmisData!$A:$A, "Pickup", NewEmisData!$B:$B, $A397, NewEmisData!$C:$C, $H397, NewEmisData!$D:$D, Z$2), SUMIFS(NewEmisData!J:J, NewEmisData!$A:$A, "LDV", NewEmisData!$B:$B, $A397, NewEmisData!$C:$C, $H397, NewEmisData!$D:$D, Z$2))</f>
        <v>0</v>
      </c>
      <c r="AA397" s="335">
        <f>$I397*IF($G397="Pickup", SUMIFS(NewEmisData!K:K, NewEmisData!$A:$A, "Pickup", NewEmisData!$B:$B, $A397, NewEmisData!$C:$C, $H397, NewEmisData!$D:$D, AA$2), SUMIFS(NewEmisData!K:K, NewEmisData!$A:$A, "LDV", NewEmisData!$B:$B, $A397, NewEmisData!$C:$C, $H397, NewEmisData!$D:$D, AA$2))</f>
        <v>0</v>
      </c>
      <c r="AB397" s="335">
        <f>$I397*IF($G397="Pickup", SUMIFS(NewEmisData!L:L, NewEmisData!$A:$A, "Pickup", NewEmisData!$B:$B, $A397, NewEmisData!$C:$C, $H397, NewEmisData!$D:$D, AB$2), SUMIFS(NewEmisData!L:L, NewEmisData!$A:$A, "LDV", NewEmisData!$B:$B, $A397, NewEmisData!$C:$C, $H397, NewEmisData!$D:$D, AB$2))</f>
        <v>0</v>
      </c>
      <c r="AC397" s="335">
        <f>$I397*IF($G397="Pickup", SUMIFS(NewEmisData!M:M, NewEmisData!$A:$A, "Pickup", NewEmisData!$B:$B, $A397, NewEmisData!$C:$C, $H397, NewEmisData!$D:$D, AC$2), SUMIFS(NewEmisData!M:M, NewEmisData!$A:$A, "LDV", NewEmisData!$B:$B, $A397, NewEmisData!$C:$C, $H397, NewEmisData!$D:$D, AC$2))</f>
        <v>0</v>
      </c>
      <c r="AD397" s="335">
        <v>0</v>
      </c>
      <c r="AE397" s="335">
        <f>$I397*IF($G397="Pickup", SUMIFS(NewEmisData!E:E, NewEmisData!$A:$A, "Pickup", NewEmisData!$B:$B, $A397, NewEmisData!$C:$C, $H397, NewEmisData!$D:$D, AE$2), SUMIFS(NewEmisData!E:E, NewEmisData!$A:$A, "LDV", NewEmisData!$B:$B, $A397, NewEmisData!$C:$C, $H397, NewEmisData!$D:$D, AE$2))</f>
        <v>0</v>
      </c>
      <c r="AF397" s="335">
        <f>$I397*IF($G397="Pickup", SUMIFS(NewEmisData!F:F, NewEmisData!$A:$A, "Pickup", NewEmisData!$B:$B, $A397, NewEmisData!$C:$C, $H397, NewEmisData!$D:$D, AF$2), SUMIFS(NewEmisData!F:F, NewEmisData!$A:$A, "LDV", NewEmisData!$B:$B, $A397, NewEmisData!$C:$C, $H397, NewEmisData!$D:$D, AF$2))</f>
        <v>0</v>
      </c>
      <c r="AG397" s="335">
        <f>$I397*IF($G397="Pickup", SUMIFS(NewEmisData!G:G, NewEmisData!$A:$A, "Pickup", NewEmisData!$B:$B, $A397, NewEmisData!$C:$C, $H397, NewEmisData!$D:$D, AG$2), SUMIFS(NewEmisData!G:G, NewEmisData!$A:$A, "LDV", NewEmisData!$B:$B, $A397, NewEmisData!$C:$C, $H397, NewEmisData!$D:$D, AG$2))</f>
        <v>0</v>
      </c>
      <c r="AH397" s="335">
        <f>$I397*IF($G397="Pickup", SUMIFS(NewEmisData!H:H, NewEmisData!$A:$A, "Pickup", NewEmisData!$B:$B, $A397, NewEmisData!$C:$C, $H397, NewEmisData!$D:$D, AH$2), SUMIFS(NewEmisData!H:H, NewEmisData!$A:$A, "LDV", NewEmisData!$B:$B, $A397, NewEmisData!$C:$C, $H397, NewEmisData!$D:$D, AH$2))</f>
        <v>0</v>
      </c>
      <c r="AI397" s="335">
        <f>$I397*IF($G397="Pickup", SUMIFS(NewEmisData!I:I, NewEmisData!$A:$A, "Pickup", NewEmisData!$B:$B, $A397, NewEmisData!$C:$C, $H397, NewEmisData!$D:$D, AI$2), SUMIFS(NewEmisData!I:I, NewEmisData!$A:$A, "LDV", NewEmisData!$B:$B, $A397, NewEmisData!$C:$C, $H397, NewEmisData!$D:$D, AI$2))</f>
        <v>0</v>
      </c>
      <c r="AJ397" s="335">
        <f>$I397*IF($G397="Pickup", SUMIFS(NewEmisData!J:J, NewEmisData!$A:$A, "Pickup", NewEmisData!$B:$B, $A397, NewEmisData!$C:$C, $H397, NewEmisData!$D:$D, AJ$2), SUMIFS(NewEmisData!J:J, NewEmisData!$A:$A, "LDV", NewEmisData!$B:$B, $A397, NewEmisData!$C:$C, $H397, NewEmisData!$D:$D, AJ$2))</f>
        <v>0</v>
      </c>
      <c r="AK397" s="335">
        <f>$I397*IF($G397="Pickup", SUMIFS(NewEmisData!K:K, NewEmisData!$A:$A, "Pickup", NewEmisData!$B:$B, $A397, NewEmisData!$C:$C, $H397, NewEmisData!$D:$D, AK$2), SUMIFS(NewEmisData!K:K, NewEmisData!$A:$A, "LDV", NewEmisData!$B:$B, $A397, NewEmisData!$C:$C, $H397, NewEmisData!$D:$D, AK$2))</f>
        <v>0</v>
      </c>
      <c r="AL397" s="335">
        <f>$I397*IF($G397="Pickup", SUMIFS(NewEmisData!L:L, NewEmisData!$A:$A, "Pickup", NewEmisData!$B:$B, $A397, NewEmisData!$C:$C, $H397, NewEmisData!$D:$D, AL$2), SUMIFS(NewEmisData!L:L, NewEmisData!$A:$A, "LDV", NewEmisData!$B:$B, $A397, NewEmisData!$C:$C, $H397, NewEmisData!$D:$D, AL$2))</f>
        <v>0</v>
      </c>
      <c r="AM397" s="335">
        <f>$I397*IF($G397="Pickup", SUMIFS(NewEmisData!M:M, NewEmisData!$A:$A, "Pickup", NewEmisData!$B:$B, $A397, NewEmisData!$C:$C, $H397, NewEmisData!$D:$D, AM$2), SUMIFS(NewEmisData!M:M, NewEmisData!$A:$A, "LDV", NewEmisData!$B:$B, $A397, NewEmisData!$C:$C, $H397, NewEmisData!$D:$D, AM$2))</f>
        <v>0</v>
      </c>
      <c r="AN397" s="335">
        <v>0</v>
      </c>
      <c r="AO397" s="335">
        <f>$I397*IF($G397="Pickup", SUMIFS(NewEmisData!E:E, NewEmisData!$A:$A, "Pickup", NewEmisData!$B:$B, $A397, NewEmisData!$C:$C, $H397, NewEmisData!$D:$D, AO$2), SUMIFS(NewEmisData!E:E, NewEmisData!$A:$A, "LDV", NewEmisData!$B:$B, $A397, NewEmisData!$C:$C, $H397, NewEmisData!$D:$D, AO$2))</f>
        <v>7.4526067369789506E-2</v>
      </c>
      <c r="AP397" s="335">
        <f>$I397*IF($G397="Pickup", SUMIFS(NewEmisData!F:F, NewEmisData!$A:$A, "Pickup", NewEmisData!$B:$B, $A397, NewEmisData!$C:$C, $H397, NewEmisData!$D:$D, AP$2), SUMIFS(NewEmisData!F:F, NewEmisData!$A:$A, "LDV", NewEmisData!$B:$B, $A397, NewEmisData!$C:$C, $H397, NewEmisData!$D:$D, AP$2))</f>
        <v>7.4526067369789506E-2</v>
      </c>
      <c r="AQ397" s="335">
        <f>$I397*IF($G397="Pickup", SUMIFS(NewEmisData!G:G, NewEmisData!$A:$A, "Pickup", NewEmisData!$B:$B, $A397, NewEmisData!$C:$C, $H397, NewEmisData!$D:$D, AQ$2), SUMIFS(NewEmisData!G:G, NewEmisData!$A:$A, "LDV", NewEmisData!$B:$B, $A397, NewEmisData!$C:$C, $H397, NewEmisData!$D:$D, AQ$2))</f>
        <v>7.4526039586762793E-2</v>
      </c>
      <c r="AR397" s="335">
        <f>$I397*IF($G397="Pickup", SUMIFS(NewEmisData!H:H, NewEmisData!$A:$A, "Pickup", NewEmisData!$B:$B, $A397, NewEmisData!$C:$C, $H397, NewEmisData!$D:$D, AR$2), SUMIFS(NewEmisData!H:H, NewEmisData!$A:$A, "LDV", NewEmisData!$B:$B, $A397, NewEmisData!$C:$C, $H397, NewEmisData!$D:$D, AR$2))</f>
        <v>7.4526082672864202E-2</v>
      </c>
      <c r="AS397" s="335">
        <f>$I397*IF($G397="Pickup", SUMIFS(NewEmisData!I:I, NewEmisData!$A:$A, "Pickup", NewEmisData!$B:$B, $A397, NewEmisData!$C:$C, $H397, NewEmisData!$D:$D, AS$2), SUMIFS(NewEmisData!I:I, NewEmisData!$A:$A, "LDV", NewEmisData!$B:$B, $A397, NewEmisData!$C:$C, $H397, NewEmisData!$D:$D, AS$2))</f>
        <v>7.4526031771725496E-2</v>
      </c>
      <c r="AT397" s="335">
        <f>$I397*IF($G397="Pickup", SUMIFS(NewEmisData!J:J, NewEmisData!$A:$A, "Pickup", NewEmisData!$B:$B, $A397, NewEmisData!$C:$C, $H397, NewEmisData!$D:$D, AT$2), SUMIFS(NewEmisData!J:J, NewEmisData!$A:$A, "LDV", NewEmisData!$B:$B, $A397, NewEmisData!$C:$C, $H397, NewEmisData!$D:$D, AT$2))</f>
        <v>7.4526070650223306E-2</v>
      </c>
      <c r="AU397" s="335">
        <f>$I397*IF($G397="Pickup", SUMIFS(NewEmisData!K:K, NewEmisData!$A:$A, "Pickup", NewEmisData!$B:$B, $A397, NewEmisData!$C:$C, $H397, NewEmisData!$D:$D, AU$2), SUMIFS(NewEmisData!K:K, NewEmisData!$A:$A, "LDV", NewEmisData!$B:$B, $A397, NewEmisData!$C:$C, $H397, NewEmisData!$D:$D, AU$2))</f>
        <v>7.4526042307150001E-2</v>
      </c>
      <c r="AV397" s="335">
        <f>$I397*IF($G397="Pickup", SUMIFS(NewEmisData!L:L, NewEmisData!$A:$A, "Pickup", NewEmisData!$B:$B, $A397, NewEmisData!$C:$C, $H397, NewEmisData!$D:$D, AV$2), SUMIFS(NewEmisData!L:L, NewEmisData!$A:$A, "LDV", NewEmisData!$B:$B, $A397, NewEmisData!$C:$C, $H397, NewEmisData!$D:$D, AV$2))</f>
        <v>7.4526038743875506E-2</v>
      </c>
      <c r="AW397" s="335">
        <f>$I397*IF($G397="Pickup", SUMIFS(NewEmisData!M:M, NewEmisData!$A:$A, "Pickup", NewEmisData!$B:$B, $A397, NewEmisData!$C:$C, $H397, NewEmisData!$D:$D, AW$2), SUMIFS(NewEmisData!M:M, NewEmisData!$A:$A, "LDV", NewEmisData!$B:$B, $A397, NewEmisData!$C:$C, $H397, NewEmisData!$D:$D, AW$2))</f>
        <v>7.4526038743875506E-2</v>
      </c>
      <c r="AX397" s="335">
        <v>2.3805319372350052E-2</v>
      </c>
      <c r="AY397" s="335">
        <f>$I397*IF($G397="Pickup", SUMIFS(NewEmisData!E:E, NewEmisData!$A:$A, "Pickup", NewEmisData!$B:$B, $A397, NewEmisData!$C:$C, $H397, NewEmisData!$D:$D, AY$2), SUMIFS(NewEmisData!E:E, NewEmisData!$A:$A, "LDV", NewEmisData!$B:$B, $A397, NewEmisData!$C:$C, $H397, NewEmisData!$D:$D, AY$2))</f>
        <v>9.6092368235423907E-3</v>
      </c>
      <c r="AZ397" s="335">
        <f>$I397*IF($G397="Pickup", SUMIFS(NewEmisData!F:F, NewEmisData!$A:$A, "Pickup", NewEmisData!$B:$B, $A397, NewEmisData!$C:$C, $H397, NewEmisData!$D:$D, AZ$2), SUMIFS(NewEmisData!F:F, NewEmisData!$A:$A, "LDV", NewEmisData!$B:$B, $A397, NewEmisData!$C:$C, $H397, NewEmisData!$D:$D, AZ$2))</f>
        <v>9.6092368235423907E-3</v>
      </c>
      <c r="BA397" s="335">
        <f>$I397*IF($G397="Pickup", SUMIFS(NewEmisData!G:G, NewEmisData!$A:$A, "Pickup", NewEmisData!$B:$B, $A397, NewEmisData!$C:$C, $H397, NewEmisData!$D:$D, BA$2), SUMIFS(NewEmisData!G:G, NewEmisData!$A:$A, "LDV", NewEmisData!$B:$B, $A397, NewEmisData!$C:$C, $H397, NewEmisData!$D:$D, BA$2))</f>
        <v>9.6092257463787894E-3</v>
      </c>
      <c r="BB397" s="335">
        <f>$I397*IF($G397="Pickup", SUMIFS(NewEmisData!H:H, NewEmisData!$A:$A, "Pickup", NewEmisData!$B:$B, $A397, NewEmisData!$C:$C, $H397, NewEmisData!$D:$D, BB$2), SUMIFS(NewEmisData!H:H, NewEmisData!$A:$A, "LDV", NewEmisData!$B:$B, $A397, NewEmisData!$C:$C, $H397, NewEmisData!$D:$D, BB$2))</f>
        <v>9.6092345509158992E-3</v>
      </c>
      <c r="BC397" s="335">
        <f>$I397*IF($G397="Pickup", SUMIFS(NewEmisData!I:I, NewEmisData!$A:$A, "Pickup", NewEmisData!$B:$B, $A397, NewEmisData!$C:$C, $H397, NewEmisData!$D:$D, BC$2), SUMIFS(NewEmisData!I:I, NewEmisData!$A:$A, "LDV", NewEmisData!$B:$B, $A397, NewEmisData!$C:$C, $H397, NewEmisData!$D:$D, BC$2))</f>
        <v>9.6092257298777996E-3</v>
      </c>
      <c r="BD397" s="335">
        <f>$I397*IF($G397="Pickup", SUMIFS(NewEmisData!J:J, NewEmisData!$A:$A, "Pickup", NewEmisData!$B:$B, $A397, NewEmisData!$C:$C, $H397, NewEmisData!$D:$D, BD$2), SUMIFS(NewEmisData!J:J, NewEmisData!$A:$A, "LDV", NewEmisData!$B:$B, $A397, NewEmisData!$C:$C, $H397, NewEmisData!$D:$D, BD$2))</f>
        <v>9.6092389204882993E-3</v>
      </c>
      <c r="BE397" s="335">
        <f>$I397*IF($G397="Pickup", SUMIFS(NewEmisData!K:K, NewEmisData!$A:$A, "Pickup", NewEmisData!$B:$B, $A397, NewEmisData!$C:$C, $H397, NewEmisData!$D:$D, BE$2), SUMIFS(NewEmisData!K:K, NewEmisData!$A:$A, "LDV", NewEmisData!$B:$B, $A397, NewEmisData!$C:$C, $H397, NewEmisData!$D:$D, BE$2))</f>
        <v>9.6092263841740799E-3</v>
      </c>
      <c r="BF397" s="335">
        <f>$I397*IF($G397="Pickup", SUMIFS(NewEmisData!L:L, NewEmisData!$A:$A, "Pickup", NewEmisData!$B:$B, $A397, NewEmisData!$C:$C, $H397, NewEmisData!$D:$D, BF$2), SUMIFS(NewEmisData!L:L, NewEmisData!$A:$A, "LDV", NewEmisData!$B:$B, $A397, NewEmisData!$C:$C, $H397, NewEmisData!$D:$D, BF$2))</f>
        <v>9.6092238087385901E-3</v>
      </c>
      <c r="BG397" s="335">
        <f>$I397*IF($G397="Pickup", SUMIFS(NewEmisData!M:M, NewEmisData!$A:$A, "Pickup", NewEmisData!$B:$B, $A397, NewEmisData!$C:$C, $H397, NewEmisData!$D:$D, BG$2), SUMIFS(NewEmisData!M:M, NewEmisData!$A:$A, "LDV", NewEmisData!$B:$B, $A397, NewEmisData!$C:$C, $H397, NewEmisData!$D:$D, BG$2))</f>
        <v>9.6092238087385901E-3</v>
      </c>
      <c r="BH397" s="335">
        <v>1.6506531515565108E-3</v>
      </c>
      <c r="BI397" s="335">
        <f>$I397*IF($G397="Pickup", SUMIFS(NewEmisData!E:E, NewEmisData!$A:$A, "Pickup", NewEmisData!$B:$B, $A397, NewEmisData!$C:$C, $H397, NewEmisData!$D:$D, BI$2), SUMIFS(NewEmisData!E:E, NewEmisData!$A:$A, "LDV", NewEmisData!$B:$B, $A397, NewEmisData!$C:$C, $H397, NewEmisData!$D:$D, BI$2))</f>
        <v>0</v>
      </c>
      <c r="BJ397" s="335">
        <f>$I397*IF($G397="Pickup", SUMIFS(NewEmisData!F:F, NewEmisData!$A:$A, "Pickup", NewEmisData!$B:$B, $A397, NewEmisData!$C:$C, $H397, NewEmisData!$D:$D, BJ$2), SUMIFS(NewEmisData!F:F, NewEmisData!$A:$A, "LDV", NewEmisData!$B:$B, $A397, NewEmisData!$C:$C, $H397, NewEmisData!$D:$D, BJ$2))</f>
        <v>0</v>
      </c>
      <c r="BK397" s="335">
        <f>$I397*IF($G397="Pickup", SUMIFS(NewEmisData!G:G, NewEmisData!$A:$A, "Pickup", NewEmisData!$B:$B, $A397, NewEmisData!$C:$C, $H397, NewEmisData!$D:$D, BK$2), SUMIFS(NewEmisData!G:G, NewEmisData!$A:$A, "LDV", NewEmisData!$B:$B, $A397, NewEmisData!$C:$C, $H397, NewEmisData!$D:$D, BK$2))</f>
        <v>0</v>
      </c>
      <c r="BL397" s="335">
        <f>$I397*IF($G397="Pickup", SUMIFS(NewEmisData!H:H, NewEmisData!$A:$A, "Pickup", NewEmisData!$B:$B, $A397, NewEmisData!$C:$C, $H397, NewEmisData!$D:$D, BL$2), SUMIFS(NewEmisData!H:H, NewEmisData!$A:$A, "LDV", NewEmisData!$B:$B, $A397, NewEmisData!$C:$C, $H397, NewEmisData!$D:$D, BL$2))</f>
        <v>0</v>
      </c>
      <c r="BM397" s="335">
        <f>$I397*IF($G397="Pickup", SUMIFS(NewEmisData!I:I, NewEmisData!$A:$A, "Pickup", NewEmisData!$B:$B, $A397, NewEmisData!$C:$C, $H397, NewEmisData!$D:$D, BM$2), SUMIFS(NewEmisData!I:I, NewEmisData!$A:$A, "LDV", NewEmisData!$B:$B, $A397, NewEmisData!$C:$C, $H397, NewEmisData!$D:$D, BM$2))</f>
        <v>0</v>
      </c>
      <c r="BN397" s="335">
        <f>$I397*IF($G397="Pickup", SUMIFS(NewEmisData!J:J, NewEmisData!$A:$A, "Pickup", NewEmisData!$B:$B, $A397, NewEmisData!$C:$C, $H397, NewEmisData!$D:$D, BN$2), SUMIFS(NewEmisData!J:J, NewEmisData!$A:$A, "LDV", NewEmisData!$B:$B, $A397, NewEmisData!$C:$C, $H397, NewEmisData!$D:$D, BN$2))</f>
        <v>0</v>
      </c>
      <c r="BO397" s="335">
        <f>$I397*IF($G397="Pickup", SUMIFS(NewEmisData!K:K, NewEmisData!$A:$A, "Pickup", NewEmisData!$B:$B, $A397, NewEmisData!$C:$C, $H397, NewEmisData!$D:$D, BO$2), SUMIFS(NewEmisData!K:K, NewEmisData!$A:$A, "LDV", NewEmisData!$B:$B, $A397, NewEmisData!$C:$C, $H397, NewEmisData!$D:$D, BO$2))</f>
        <v>0</v>
      </c>
      <c r="BP397" s="335">
        <f>$I397*IF($G397="Pickup", SUMIFS(NewEmisData!L:L, NewEmisData!$A:$A, "Pickup", NewEmisData!$B:$B, $A397, NewEmisData!$C:$C, $H397, NewEmisData!$D:$D, BP$2), SUMIFS(NewEmisData!L:L, NewEmisData!$A:$A, "LDV", NewEmisData!$B:$B, $A397, NewEmisData!$C:$C, $H397, NewEmisData!$D:$D, BP$2))</f>
        <v>0</v>
      </c>
      <c r="BQ397" s="335">
        <f>$I397*IF($G397="Pickup", SUMIFS(NewEmisData!M:M, NewEmisData!$A:$A, "Pickup", NewEmisData!$B:$B, $A397, NewEmisData!$C:$C, $H397, NewEmisData!$D:$D, BQ$2), SUMIFS(NewEmisData!M:M, NewEmisData!$A:$A, "LDV", NewEmisData!$B:$B, $A397, NewEmisData!$C:$C, $H397, NewEmisData!$D:$D, BQ$2))</f>
        <v>0</v>
      </c>
      <c r="BR397" s="335">
        <v>0</v>
      </c>
      <c r="BS397" s="335">
        <f>$I397*IF($G397="Pickup", SUMIFS(NewEmisData!E:E, NewEmisData!$A:$A, "Pickup", NewEmisData!$B:$B, $A397, NewEmisData!$C:$C, $H397, NewEmisData!$D:$D, BS$2), SUMIFS(NewEmisData!E:E, NewEmisData!$A:$A, "LDV", NewEmisData!$B:$B, $A397, NewEmisData!$C:$C, $H397, NewEmisData!$D:$D, BS$2))</f>
        <v>0</v>
      </c>
      <c r="BT397" s="335">
        <f>$I397*IF($G397="Pickup", SUMIFS(NewEmisData!F:F, NewEmisData!$A:$A, "Pickup", NewEmisData!$B:$B, $A397, NewEmisData!$C:$C, $H397, NewEmisData!$D:$D, BT$2), SUMIFS(NewEmisData!F:F, NewEmisData!$A:$A, "LDV", NewEmisData!$B:$B, $A397, NewEmisData!$C:$C, $H397, NewEmisData!$D:$D, BT$2))</f>
        <v>0</v>
      </c>
      <c r="BU397" s="335">
        <f>$I397*IF($G397="Pickup", SUMIFS(NewEmisData!G:G, NewEmisData!$A:$A, "Pickup", NewEmisData!$B:$B, $A397, NewEmisData!$C:$C, $H397, NewEmisData!$D:$D, BU$2), SUMIFS(NewEmisData!G:G, NewEmisData!$A:$A, "LDV", NewEmisData!$B:$B, $A397, NewEmisData!$C:$C, $H397, NewEmisData!$D:$D, BU$2))</f>
        <v>0</v>
      </c>
      <c r="BV397" s="335">
        <f>$I397*IF($G397="Pickup", SUMIFS(NewEmisData!H:H, NewEmisData!$A:$A, "Pickup", NewEmisData!$B:$B, $A397, NewEmisData!$C:$C, $H397, NewEmisData!$D:$D, BV$2), SUMIFS(NewEmisData!H:H, NewEmisData!$A:$A, "LDV", NewEmisData!$B:$B, $A397, NewEmisData!$C:$C, $H397, NewEmisData!$D:$D, BV$2))</f>
        <v>0</v>
      </c>
      <c r="BW397" s="335">
        <f>$I397*IF($G397="Pickup", SUMIFS(NewEmisData!I:I, NewEmisData!$A:$A, "Pickup", NewEmisData!$B:$B, $A397, NewEmisData!$C:$C, $H397, NewEmisData!$D:$D, BW$2), SUMIFS(NewEmisData!I:I, NewEmisData!$A:$A, "LDV", NewEmisData!$B:$B, $A397, NewEmisData!$C:$C, $H397, NewEmisData!$D:$D, BW$2))</f>
        <v>0</v>
      </c>
      <c r="BX397" s="335">
        <f>$I397*IF($G397="Pickup", SUMIFS(NewEmisData!J:J, NewEmisData!$A:$A, "Pickup", NewEmisData!$B:$B, $A397, NewEmisData!$C:$C, $H397, NewEmisData!$D:$D, BX$2), SUMIFS(NewEmisData!J:J, NewEmisData!$A:$A, "LDV", NewEmisData!$B:$B, $A397, NewEmisData!$C:$C, $H397, NewEmisData!$D:$D, BX$2))</f>
        <v>0</v>
      </c>
      <c r="BY397" s="335">
        <f>$I397*IF($G397="Pickup", SUMIFS(NewEmisData!K:K, NewEmisData!$A:$A, "Pickup", NewEmisData!$B:$B, $A397, NewEmisData!$C:$C, $H397, NewEmisData!$D:$D, BY$2), SUMIFS(NewEmisData!K:K, NewEmisData!$A:$A, "LDV", NewEmisData!$B:$B, $A397, NewEmisData!$C:$C, $H397, NewEmisData!$D:$D, BY$2))</f>
        <v>0</v>
      </c>
      <c r="BZ397" s="335">
        <f>$I397*IF($G397="Pickup", SUMIFS(NewEmisData!L:L, NewEmisData!$A:$A, "Pickup", NewEmisData!$B:$B, $A397, NewEmisData!$C:$C, $H397, NewEmisData!$D:$D, BZ$2), SUMIFS(NewEmisData!L:L, NewEmisData!$A:$A, "LDV", NewEmisData!$B:$B, $A397, NewEmisData!$C:$C, $H397, NewEmisData!$D:$D, BZ$2))</f>
        <v>0</v>
      </c>
      <c r="CA397" s="335">
        <f>$I397*IF($G397="Pickup", SUMIFS(NewEmisData!M:M, NewEmisData!$A:$A, "Pickup", NewEmisData!$B:$B, $A397, NewEmisData!$C:$C, $H397, NewEmisData!$D:$D, CA$2), SUMIFS(NewEmisData!M:M, NewEmisData!$A:$A, "LDV", NewEmisData!$B:$B, $A397, NewEmisData!$C:$C, $H397, NewEmisData!$D:$D, CA$2))</f>
        <v>0</v>
      </c>
      <c r="CB397" s="335">
        <v>0</v>
      </c>
      <c r="CC397" s="335">
        <f>$I397*IF($G397="Pickup", SUMIFS(NewEmisData!E:E, NewEmisData!$A:$A, "Pickup", NewEmisData!$B:$B, $A397, NewEmisData!$C:$C, $H397, NewEmisData!$D:$D, CC$2), SUMIFS(NewEmisData!E:E, NewEmisData!$A:$A, "LDV", NewEmisData!$B:$B, $A397, NewEmisData!$C:$C, $H397, NewEmisData!$D:$D, CC$2))</f>
        <v>0</v>
      </c>
      <c r="CD397" s="335">
        <f>$I397*IF($G397="Pickup", SUMIFS(NewEmisData!F:F, NewEmisData!$A:$A, "Pickup", NewEmisData!$B:$B, $A397, NewEmisData!$C:$C, $H397, NewEmisData!$D:$D, CD$2), SUMIFS(NewEmisData!F:F, NewEmisData!$A:$A, "LDV", NewEmisData!$B:$B, $A397, NewEmisData!$C:$C, $H397, NewEmisData!$D:$D, CD$2))</f>
        <v>0</v>
      </c>
      <c r="CE397" s="335">
        <f>$I397*IF($G397="Pickup", SUMIFS(NewEmisData!G:G, NewEmisData!$A:$A, "Pickup", NewEmisData!$B:$B, $A397, NewEmisData!$C:$C, $H397, NewEmisData!$D:$D, CE$2), SUMIFS(NewEmisData!G:G, NewEmisData!$A:$A, "LDV", NewEmisData!$B:$B, $A397, NewEmisData!$C:$C, $H397, NewEmisData!$D:$D, CE$2))</f>
        <v>0</v>
      </c>
      <c r="CF397" s="335">
        <f>$I397*IF($G397="Pickup", SUMIFS(NewEmisData!H:H, NewEmisData!$A:$A, "Pickup", NewEmisData!$B:$B, $A397, NewEmisData!$C:$C, $H397, NewEmisData!$D:$D, CF$2), SUMIFS(NewEmisData!H:H, NewEmisData!$A:$A, "LDV", NewEmisData!$B:$B, $A397, NewEmisData!$C:$C, $H397, NewEmisData!$D:$D, CF$2))</f>
        <v>0</v>
      </c>
      <c r="CG397" s="335">
        <f>$I397*IF($G397="Pickup", SUMIFS(NewEmisData!I:I, NewEmisData!$A:$A, "Pickup", NewEmisData!$B:$B, $A397, NewEmisData!$C:$C, $H397, NewEmisData!$D:$D, CG$2), SUMIFS(NewEmisData!I:I, NewEmisData!$A:$A, "LDV", NewEmisData!$B:$B, $A397, NewEmisData!$C:$C, $H397, NewEmisData!$D:$D, CG$2))</f>
        <v>0</v>
      </c>
      <c r="CH397" s="335">
        <f>$I397*IF($G397="Pickup", SUMIFS(NewEmisData!J:J, NewEmisData!$A:$A, "Pickup", NewEmisData!$B:$B, $A397, NewEmisData!$C:$C, $H397, NewEmisData!$D:$D, CH$2), SUMIFS(NewEmisData!J:J, NewEmisData!$A:$A, "LDV", NewEmisData!$B:$B, $A397, NewEmisData!$C:$C, $H397, NewEmisData!$D:$D, CH$2))</f>
        <v>0</v>
      </c>
      <c r="CI397" s="335">
        <f>$I397*IF($G397="Pickup", SUMIFS(NewEmisData!K:K, NewEmisData!$A:$A, "Pickup", NewEmisData!$B:$B, $A397, NewEmisData!$C:$C, $H397, NewEmisData!$D:$D, CI$2), SUMIFS(NewEmisData!K:K, NewEmisData!$A:$A, "LDV", NewEmisData!$B:$B, $A397, NewEmisData!$C:$C, $H397, NewEmisData!$D:$D, CI$2))</f>
        <v>0</v>
      </c>
      <c r="CJ397" s="335">
        <f>$I397*IF($G397="Pickup", SUMIFS(NewEmisData!L:L, NewEmisData!$A:$A, "Pickup", NewEmisData!$B:$B, $A397, NewEmisData!$C:$C, $H397, NewEmisData!$D:$D, CJ$2), SUMIFS(NewEmisData!L:L, NewEmisData!$A:$A, "LDV", NewEmisData!$B:$B, $A397, NewEmisData!$C:$C, $H397, NewEmisData!$D:$D, CJ$2))</f>
        <v>0</v>
      </c>
      <c r="CK397" s="335">
        <f>$I397*IF($G397="Pickup", SUMIFS(NewEmisData!M:M, NewEmisData!$A:$A, "Pickup", NewEmisData!$B:$B, $A397, NewEmisData!$C:$C, $H397, NewEmisData!$D:$D, CK$2), SUMIFS(NewEmisData!M:M, NewEmisData!$A:$A, "LDV", NewEmisData!$B:$B, $A397, NewEmisData!$C:$C, $H397, NewEmisData!$D:$D, CK$2))</f>
        <v>0</v>
      </c>
      <c r="CL397" s="335">
        <v>0</v>
      </c>
      <c r="CM397" s="335">
        <f>$I397*IF($G397="Pickup", SUMIFS(NewEmisData!E:E, NewEmisData!$A:$A, "Pickup", NewEmisData!$B:$B, $A397, NewEmisData!$C:$C, $H397, NewEmisData!$D:$D, CM$2), SUMIFS(NewEmisData!E:E, NewEmisData!$A:$A, "LDV", NewEmisData!$B:$B, $A397, NewEmisData!$C:$C, $H397, NewEmisData!$D:$D, CM$2))</f>
        <v>0</v>
      </c>
      <c r="CN397" s="335">
        <f>$I397*IF($G397="Pickup", SUMIFS(NewEmisData!F:F, NewEmisData!$A:$A, "Pickup", NewEmisData!$B:$B, $A397, NewEmisData!$C:$C, $H397, NewEmisData!$D:$D, CN$2), SUMIFS(NewEmisData!F:F, NewEmisData!$A:$A, "LDV", NewEmisData!$B:$B, $A397, NewEmisData!$C:$C, $H397, NewEmisData!$D:$D, CN$2))</f>
        <v>0</v>
      </c>
      <c r="CO397" s="335">
        <f>$I397*IF($G397="Pickup", SUMIFS(NewEmisData!G:G, NewEmisData!$A:$A, "Pickup", NewEmisData!$B:$B, $A397, NewEmisData!$C:$C, $H397, NewEmisData!$D:$D, CO$2), SUMIFS(NewEmisData!G:G, NewEmisData!$A:$A, "LDV", NewEmisData!$B:$B, $A397, NewEmisData!$C:$C, $H397, NewEmisData!$D:$D, CO$2))</f>
        <v>0</v>
      </c>
      <c r="CP397" s="335">
        <f>$I397*IF($G397="Pickup", SUMIFS(NewEmisData!H:H, NewEmisData!$A:$A, "Pickup", NewEmisData!$B:$B, $A397, NewEmisData!$C:$C, $H397, NewEmisData!$D:$D, CP$2), SUMIFS(NewEmisData!H:H, NewEmisData!$A:$A, "LDV", NewEmisData!$B:$B, $A397, NewEmisData!$C:$C, $H397, NewEmisData!$D:$D, CP$2))</f>
        <v>0</v>
      </c>
      <c r="CQ397" s="335">
        <f>$I397*IF($G397="Pickup", SUMIFS(NewEmisData!I:I, NewEmisData!$A:$A, "Pickup", NewEmisData!$B:$B, $A397, NewEmisData!$C:$C, $H397, NewEmisData!$D:$D, CQ$2), SUMIFS(NewEmisData!I:I, NewEmisData!$A:$A, "LDV", NewEmisData!$B:$B, $A397, NewEmisData!$C:$C, $H397, NewEmisData!$D:$D, CQ$2))</f>
        <v>0</v>
      </c>
      <c r="CR397" s="335">
        <f>$I397*IF($G397="Pickup", SUMIFS(NewEmisData!J:J, NewEmisData!$A:$A, "Pickup", NewEmisData!$B:$B, $A397, NewEmisData!$C:$C, $H397, NewEmisData!$D:$D, CR$2), SUMIFS(NewEmisData!J:J, NewEmisData!$A:$A, "LDV", NewEmisData!$B:$B, $A397, NewEmisData!$C:$C, $H397, NewEmisData!$D:$D, CR$2))</f>
        <v>0</v>
      </c>
      <c r="CS397" s="335">
        <f>$I397*IF($G397="Pickup", SUMIFS(NewEmisData!K:K, NewEmisData!$A:$A, "Pickup", NewEmisData!$B:$B, $A397, NewEmisData!$C:$C, $H397, NewEmisData!$D:$D, CS$2), SUMIFS(NewEmisData!K:K, NewEmisData!$A:$A, "LDV", NewEmisData!$B:$B, $A397, NewEmisData!$C:$C, $H397, NewEmisData!$D:$D, CS$2))</f>
        <v>0</v>
      </c>
      <c r="CT397" s="335">
        <f>$I397*IF($G397="Pickup", SUMIFS(NewEmisData!L:L, NewEmisData!$A:$A, "Pickup", NewEmisData!$B:$B, $A397, NewEmisData!$C:$C, $H397, NewEmisData!$D:$D, CT$2), SUMIFS(NewEmisData!L:L, NewEmisData!$A:$A, "LDV", NewEmisData!$B:$B, $A397, NewEmisData!$C:$C, $H397, NewEmisData!$D:$D, CT$2))</f>
        <v>0</v>
      </c>
      <c r="CU397" s="335">
        <f>$I397*IF($G397="Pickup", SUMIFS(NewEmisData!M:M, NewEmisData!$A:$A, "Pickup", NewEmisData!$B:$B, $A397, NewEmisData!$C:$C, $H397, NewEmisData!$D:$D, CU$2), SUMIFS(NewEmisData!M:M, NewEmisData!$A:$A, "LDV", NewEmisData!$B:$B, $A397, NewEmisData!$C:$C, $H397, NewEmisData!$D:$D, CU$2))</f>
        <v>0</v>
      </c>
      <c r="CV397" s="335">
        <v>0</v>
      </c>
      <c r="CW397" s="335">
        <v>0</v>
      </c>
      <c r="CX397" s="335">
        <v>0</v>
      </c>
      <c r="CY397" s="335">
        <v>0</v>
      </c>
      <c r="CZ397" s="335">
        <v>0</v>
      </c>
      <c r="DA397" s="335">
        <v>0</v>
      </c>
      <c r="DB397" s="335">
        <v>0</v>
      </c>
      <c r="DC397" s="335">
        <v>0</v>
      </c>
      <c r="DD397" s="335">
        <v>0</v>
      </c>
      <c r="DE397" s="335">
        <v>0</v>
      </c>
      <c r="DF397" s="335">
        <v>0</v>
      </c>
      <c r="DG397" s="335">
        <f>$I397*IF($G397="Pickup", SUMIFS(NewEmisData!E:E, NewEmisData!$A:$A, "Pickup", NewEmisData!$B:$B, $A397, NewEmisData!$C:$C, $H397, NewEmisData!$D:$D, DG$2), SUMIFS(NewEmisData!E:E, NewEmisData!$A:$A, "LDV", NewEmisData!$B:$B, $A397, NewEmisData!$C:$C, $H397, NewEmisData!$D:$D, DG$2))</f>
        <v>0</v>
      </c>
      <c r="DH397" s="335">
        <f>$I397*IF($G397="Pickup", SUMIFS(NewEmisData!F:F, NewEmisData!$A:$A, "Pickup", NewEmisData!$B:$B, $A397, NewEmisData!$C:$C, $H397, NewEmisData!$D:$D, DH$2), SUMIFS(NewEmisData!F:F, NewEmisData!$A:$A, "LDV", NewEmisData!$B:$B, $A397, NewEmisData!$C:$C, $H397, NewEmisData!$D:$D, DH$2))</f>
        <v>0</v>
      </c>
      <c r="DI397" s="335">
        <f>$I397*IF($G397="Pickup", SUMIFS(NewEmisData!G:G, NewEmisData!$A:$A, "Pickup", NewEmisData!$B:$B, $A397, NewEmisData!$C:$C, $H397, NewEmisData!$D:$D, DI$2), SUMIFS(NewEmisData!G:G, NewEmisData!$A:$A, "LDV", NewEmisData!$B:$B, $A397, NewEmisData!$C:$C, $H397, NewEmisData!$D:$D, DI$2))</f>
        <v>0</v>
      </c>
      <c r="DJ397" s="335">
        <f>$I397*IF($G397="Pickup", SUMIFS(NewEmisData!H:H, NewEmisData!$A:$A, "Pickup", NewEmisData!$B:$B, $A397, NewEmisData!$C:$C, $H397, NewEmisData!$D:$D, DJ$2), SUMIFS(NewEmisData!H:H, NewEmisData!$A:$A, "LDV", NewEmisData!$B:$B, $A397, NewEmisData!$C:$C, $H397, NewEmisData!$D:$D, DJ$2))</f>
        <v>0</v>
      </c>
      <c r="DK397" s="335">
        <f>$I397*IF($G397="Pickup", SUMIFS(NewEmisData!I:I, NewEmisData!$A:$A, "Pickup", NewEmisData!$B:$B, $A397, NewEmisData!$C:$C, $H397, NewEmisData!$D:$D, DK$2), SUMIFS(NewEmisData!I:I, NewEmisData!$A:$A, "LDV", NewEmisData!$B:$B, $A397, NewEmisData!$C:$C, $H397, NewEmisData!$D:$D, DK$2))</f>
        <v>0</v>
      </c>
      <c r="DL397" s="335">
        <f>$I397*IF($G397="Pickup", SUMIFS(NewEmisData!J:J, NewEmisData!$A:$A, "Pickup", NewEmisData!$B:$B, $A397, NewEmisData!$C:$C, $H397, NewEmisData!$D:$D, DL$2), SUMIFS(NewEmisData!J:J, NewEmisData!$A:$A, "LDV", NewEmisData!$B:$B, $A397, NewEmisData!$C:$C, $H397, NewEmisData!$D:$D, DL$2))</f>
        <v>0</v>
      </c>
      <c r="DM397" s="335">
        <f>$I397*IF($G397="Pickup", SUMIFS(NewEmisData!K:K, NewEmisData!$A:$A, "Pickup", NewEmisData!$B:$B, $A397, NewEmisData!$C:$C, $H397, NewEmisData!$D:$D, DM$2), SUMIFS(NewEmisData!K:K, NewEmisData!$A:$A, "LDV", NewEmisData!$B:$B, $A397, NewEmisData!$C:$C, $H397, NewEmisData!$D:$D, DM$2))</f>
        <v>0</v>
      </c>
      <c r="DN397" s="335">
        <f>$I397*IF($G397="Pickup", SUMIFS(NewEmisData!L:L, NewEmisData!$A:$A, "Pickup", NewEmisData!$B:$B, $A397, NewEmisData!$C:$C, $H397, NewEmisData!$D:$D, DN$2), SUMIFS(NewEmisData!L:L, NewEmisData!$A:$A, "LDV", NewEmisData!$B:$B, $A397, NewEmisData!$C:$C, $H397, NewEmisData!$D:$D, DN$2))</f>
        <v>0</v>
      </c>
      <c r="DO397" s="335">
        <f>$I397*IF($G397="Pickup", SUMIFS(NewEmisData!M:M, NewEmisData!$A:$A, "Pickup", NewEmisData!$B:$B, $A397, NewEmisData!$C:$C, $H397, NewEmisData!$D:$D, DO$2), SUMIFS(NewEmisData!M:M, NewEmisData!$A:$A, "LDV", NewEmisData!$B:$B, $A397, NewEmisData!$C:$C, $H397, NewEmisData!$D:$D, DO$2))</f>
        <v>0</v>
      </c>
      <c r="DP397" s="335">
        <v>0</v>
      </c>
      <c r="DQ397" s="335">
        <f>$I397*IF($G397="Pickup", SUMIFS(NewEmisData!E:E, NewEmisData!$A:$A, "Pickup", NewEmisData!$B:$B, $A397, NewEmisData!$C:$C, $H397, NewEmisData!$D:$D, DQ$2), SUMIFS(NewEmisData!E:E, NewEmisData!$A:$A, "LDV", NewEmisData!$B:$B, $A397, NewEmisData!$C:$C, $H397, NewEmisData!$D:$D, DQ$2))</f>
        <v>0</v>
      </c>
      <c r="DR397" s="335">
        <f>$I397*IF($G397="Pickup", SUMIFS(NewEmisData!F:F, NewEmisData!$A:$A, "Pickup", NewEmisData!$B:$B, $A397, NewEmisData!$C:$C, $H397, NewEmisData!$D:$D, DR$2), SUMIFS(NewEmisData!F:F, NewEmisData!$A:$A, "LDV", NewEmisData!$B:$B, $A397, NewEmisData!$C:$C, $H397, NewEmisData!$D:$D, DR$2))</f>
        <v>0</v>
      </c>
      <c r="DS397" s="335">
        <f>$I397*IF($G397="Pickup", SUMIFS(NewEmisData!G:G, NewEmisData!$A:$A, "Pickup", NewEmisData!$B:$B, $A397, NewEmisData!$C:$C, $H397, NewEmisData!$D:$D, DS$2), SUMIFS(NewEmisData!G:G, NewEmisData!$A:$A, "LDV", NewEmisData!$B:$B, $A397, NewEmisData!$C:$C, $H397, NewEmisData!$D:$D, DS$2))</f>
        <v>0</v>
      </c>
      <c r="DT397" s="335">
        <f>$I397*IF($G397="Pickup", SUMIFS(NewEmisData!H:H, NewEmisData!$A:$A, "Pickup", NewEmisData!$B:$B, $A397, NewEmisData!$C:$C, $H397, NewEmisData!$D:$D, DT$2), SUMIFS(NewEmisData!H:H, NewEmisData!$A:$A, "LDV", NewEmisData!$B:$B, $A397, NewEmisData!$C:$C, $H397, NewEmisData!$D:$D, DT$2))</f>
        <v>0</v>
      </c>
      <c r="DU397" s="335">
        <f>$I397*IF($G397="Pickup", SUMIFS(NewEmisData!I:I, NewEmisData!$A:$A, "Pickup", NewEmisData!$B:$B, $A397, NewEmisData!$C:$C, $H397, NewEmisData!$D:$D, DU$2), SUMIFS(NewEmisData!I:I, NewEmisData!$A:$A, "LDV", NewEmisData!$B:$B, $A397, NewEmisData!$C:$C, $H397, NewEmisData!$D:$D, DU$2))</f>
        <v>0</v>
      </c>
      <c r="DV397" s="335">
        <f>$I397*IF($G397="Pickup", SUMIFS(NewEmisData!J:J, NewEmisData!$A:$A, "Pickup", NewEmisData!$B:$B, $A397, NewEmisData!$C:$C, $H397, NewEmisData!$D:$D, DV$2), SUMIFS(NewEmisData!J:J, NewEmisData!$A:$A, "LDV", NewEmisData!$B:$B, $A397, NewEmisData!$C:$C, $H397, NewEmisData!$D:$D, DV$2))</f>
        <v>0</v>
      </c>
      <c r="DW397" s="335">
        <f>$I397*IF($G397="Pickup", SUMIFS(NewEmisData!K:K, NewEmisData!$A:$A, "Pickup", NewEmisData!$B:$B, $A397, NewEmisData!$C:$C, $H397, NewEmisData!$D:$D, DW$2), SUMIFS(NewEmisData!K:K, NewEmisData!$A:$A, "LDV", NewEmisData!$B:$B, $A397, NewEmisData!$C:$C, $H397, NewEmisData!$D:$D, DW$2))</f>
        <v>0</v>
      </c>
      <c r="DX397" s="335">
        <f>$I397*IF($G397="Pickup", SUMIFS(NewEmisData!L:L, NewEmisData!$A:$A, "Pickup", NewEmisData!$B:$B, $A397, NewEmisData!$C:$C, $H397, NewEmisData!$D:$D, DX$2), SUMIFS(NewEmisData!L:L, NewEmisData!$A:$A, "LDV", NewEmisData!$B:$B, $A397, NewEmisData!$C:$C, $H397, NewEmisData!$D:$D, DX$2))</f>
        <v>0</v>
      </c>
      <c r="DY397" s="335">
        <f>$I397*IF($G397="Pickup", SUMIFS(NewEmisData!M:M, NewEmisData!$A:$A, "Pickup", NewEmisData!$B:$B, $A397, NewEmisData!$C:$C, $H397, NewEmisData!$D:$D, DY$2), SUMIFS(NewEmisData!M:M, NewEmisData!$A:$A, "LDV", NewEmisData!$B:$B, $A397, NewEmisData!$C:$C, $H397, NewEmisData!$D:$D, DY$2))</f>
        <v>0</v>
      </c>
      <c r="DZ397" s="335">
        <v>0</v>
      </c>
      <c r="EA397" s="335">
        <f t="shared" si="658"/>
        <v>0</v>
      </c>
      <c r="EB397" s="335">
        <f t="shared" si="659"/>
        <v>0</v>
      </c>
      <c r="EC397" s="335">
        <f t="shared" si="660"/>
        <v>0</v>
      </c>
      <c r="ED397" s="335">
        <f t="shared" si="661"/>
        <v>0</v>
      </c>
      <c r="EE397" s="335">
        <f t="shared" si="662"/>
        <v>0</v>
      </c>
      <c r="EF397" s="335">
        <f t="shared" si="663"/>
        <v>0</v>
      </c>
      <c r="EG397" s="335">
        <f t="shared" si="664"/>
        <v>0</v>
      </c>
      <c r="EH397" s="335">
        <f t="shared" si="665"/>
        <v>0</v>
      </c>
      <c r="EI397" s="335">
        <f t="shared" si="666"/>
        <v>0</v>
      </c>
      <c r="EJ397" s="335">
        <f t="shared" si="667"/>
        <v>0</v>
      </c>
      <c r="EK397" s="335">
        <f t="shared" si="668"/>
        <v>0</v>
      </c>
      <c r="EL397" s="335">
        <f t="shared" si="669"/>
        <v>0</v>
      </c>
      <c r="EM397" s="335">
        <f t="shared" si="670"/>
        <v>0</v>
      </c>
      <c r="EN397" s="335">
        <f t="shared" si="671"/>
        <v>0</v>
      </c>
      <c r="EO397" s="335">
        <f t="shared" si="672"/>
        <v>0</v>
      </c>
      <c r="EP397" s="335">
        <f t="shared" si="673"/>
        <v>0</v>
      </c>
      <c r="EQ397" s="335">
        <f t="shared" si="674"/>
        <v>0</v>
      </c>
      <c r="ER397" s="335">
        <f t="shared" si="675"/>
        <v>0</v>
      </c>
      <c r="ES397" s="335">
        <f t="shared" si="676"/>
        <v>0</v>
      </c>
      <c r="ET397" s="335">
        <f t="shared" si="677"/>
        <v>0</v>
      </c>
      <c r="EU397" s="335">
        <f t="shared" si="678"/>
        <v>0</v>
      </c>
      <c r="EV397" s="335">
        <f t="shared" si="679"/>
        <v>0</v>
      </c>
      <c r="EW397" s="335">
        <f t="shared" si="680"/>
        <v>0</v>
      </c>
      <c r="EX397" s="335">
        <f t="shared" si="681"/>
        <v>0</v>
      </c>
      <c r="EY397" s="335">
        <f t="shared" si="682"/>
        <v>0</v>
      </c>
      <c r="EZ397" s="335">
        <f t="shared" si="683"/>
        <v>0</v>
      </c>
      <c r="FA397" s="335">
        <f t="shared" si="684"/>
        <v>0</v>
      </c>
      <c r="FB397" s="335">
        <f t="shared" si="685"/>
        <v>0</v>
      </c>
      <c r="FC397" s="335">
        <f t="shared" si="686"/>
        <v>0</v>
      </c>
      <c r="FD397" s="335">
        <f t="shared" si="687"/>
        <v>0</v>
      </c>
      <c r="FE397" s="335">
        <f t="shared" si="688"/>
        <v>7.4526067369789506E-2</v>
      </c>
      <c r="FF397" s="335">
        <f t="shared" si="689"/>
        <v>7.4526067369789506E-2</v>
      </c>
      <c r="FG397" s="335">
        <f t="shared" si="690"/>
        <v>7.4526039586762793E-2</v>
      </c>
      <c r="FH397" s="335">
        <f t="shared" si="691"/>
        <v>7.4526082672864202E-2</v>
      </c>
      <c r="FI397" s="335">
        <f t="shared" si="692"/>
        <v>7.4526031771725496E-2</v>
      </c>
      <c r="FJ397" s="335">
        <f t="shared" si="693"/>
        <v>7.4526070650223306E-2</v>
      </c>
      <c r="FK397" s="335">
        <f t="shared" si="694"/>
        <v>7.4526042307150001E-2</v>
      </c>
      <c r="FL397" s="335">
        <f t="shared" si="695"/>
        <v>7.4526038743875506E-2</v>
      </c>
      <c r="FM397" s="335">
        <f t="shared" si="696"/>
        <v>7.4526038743875506E-2</v>
      </c>
      <c r="FN397" s="335">
        <f t="shared" si="697"/>
        <v>2.3805319372350052E-2</v>
      </c>
      <c r="FO397" s="335">
        <f t="shared" si="698"/>
        <v>9.6092368235423907E-3</v>
      </c>
      <c r="FP397" s="335">
        <f t="shared" si="699"/>
        <v>9.6092368235423907E-3</v>
      </c>
      <c r="FQ397" s="335">
        <f t="shared" si="700"/>
        <v>9.6092257463787894E-3</v>
      </c>
      <c r="FR397" s="335">
        <f t="shared" si="701"/>
        <v>9.6092345509158992E-3</v>
      </c>
      <c r="FS397" s="335">
        <f t="shared" si="702"/>
        <v>9.6092257298777996E-3</v>
      </c>
      <c r="FT397" s="335">
        <f t="shared" si="703"/>
        <v>9.6092389204882993E-3</v>
      </c>
      <c r="FU397" s="335">
        <f t="shared" si="704"/>
        <v>9.6092263841740799E-3</v>
      </c>
      <c r="FV397" s="335">
        <f t="shared" si="705"/>
        <v>9.6092238087385901E-3</v>
      </c>
      <c r="FW397" s="335">
        <f t="shared" si="706"/>
        <v>9.6092238087385901E-3</v>
      </c>
      <c r="FX397" s="335">
        <f t="shared" si="707"/>
        <v>1.6506531515565108E-3</v>
      </c>
    </row>
    <row r="398" spans="1:180" x14ac:dyDescent="0.2">
      <c r="A398" s="305" t="str">
        <f>_xlfn.CONCAT(IF(LEFT(TRIM(A397),1)="*", "*R", "R"), 1+RIGHT(TRIM(A397),1))</f>
        <v>R5</v>
      </c>
      <c r="B398" s="305" t="str">
        <f t="shared" si="744"/>
        <v>TLFELC200</v>
      </c>
      <c r="C398" s="305" t="str">
        <f t="shared" si="745"/>
        <v>Electric fullsize car w/200 mi range</v>
      </c>
      <c r="D398" s="301" t="str">
        <f t="shared" si="746"/>
        <v>bn-vmt, bn-vmt/a</v>
      </c>
      <c r="E398" s="301" t="str">
        <f t="shared" si="747"/>
        <v>TRNELC</v>
      </c>
      <c r="F398" s="301" t="str">
        <f t="shared" si="748"/>
        <v>TL</v>
      </c>
      <c r="G398" s="315" t="s">
        <v>818</v>
      </c>
      <c r="H398" s="315" t="s">
        <v>36</v>
      </c>
      <c r="I398" s="315">
        <v>1</v>
      </c>
      <c r="J398" s="315" t="str">
        <f t="shared" si="708"/>
        <v>Full size car-ELC</v>
      </c>
      <c r="K398" s="335">
        <f>$I398*IF($G398="Pickup", SUMIFS(NewEmisData!E:E, NewEmisData!$A:$A, "Pickup", NewEmisData!$B:$B, $A398, NewEmisData!$C:$C, $H398, NewEmisData!$D:$D, K$2), SUMIFS(NewEmisData!E:E, NewEmisData!$A:$A, "LDV", NewEmisData!$B:$B, $A398, NewEmisData!$C:$C, $H398, NewEmisData!$D:$D, K$2))</f>
        <v>0</v>
      </c>
      <c r="L398" s="335">
        <f>$I398*IF($G398="Pickup", SUMIFS(NewEmisData!F:F, NewEmisData!$A:$A, "Pickup", NewEmisData!$B:$B, $A398, NewEmisData!$C:$C, $H398, NewEmisData!$D:$D, L$2), SUMIFS(NewEmisData!F:F, NewEmisData!$A:$A, "LDV", NewEmisData!$B:$B, $A398, NewEmisData!$C:$C, $H398, NewEmisData!$D:$D, L$2))</f>
        <v>0</v>
      </c>
      <c r="M398" s="335">
        <f>$I398*IF($G398="Pickup", SUMIFS(NewEmisData!G:G, NewEmisData!$A:$A, "Pickup", NewEmisData!$B:$B, $A398, NewEmisData!$C:$C, $H398, NewEmisData!$D:$D, M$2), SUMIFS(NewEmisData!G:G, NewEmisData!$A:$A, "LDV", NewEmisData!$B:$B, $A398, NewEmisData!$C:$C, $H398, NewEmisData!$D:$D, M$2))</f>
        <v>0</v>
      </c>
      <c r="N398" s="335">
        <f>$I398*IF($G398="Pickup", SUMIFS(NewEmisData!H:H, NewEmisData!$A:$A, "Pickup", NewEmisData!$B:$B, $A398, NewEmisData!$C:$C, $H398, NewEmisData!$D:$D, N$2), SUMIFS(NewEmisData!H:H, NewEmisData!$A:$A, "LDV", NewEmisData!$B:$B, $A398, NewEmisData!$C:$C, $H398, NewEmisData!$D:$D, N$2))</f>
        <v>0</v>
      </c>
      <c r="O398" s="335">
        <f>$I398*IF($G398="Pickup", SUMIFS(NewEmisData!I:I, NewEmisData!$A:$A, "Pickup", NewEmisData!$B:$B, $A398, NewEmisData!$C:$C, $H398, NewEmisData!$D:$D, O$2), SUMIFS(NewEmisData!I:I, NewEmisData!$A:$A, "LDV", NewEmisData!$B:$B, $A398, NewEmisData!$C:$C, $H398, NewEmisData!$D:$D, O$2))</f>
        <v>0</v>
      </c>
      <c r="P398" s="335">
        <f>$I398*IF($G398="Pickup", SUMIFS(NewEmisData!J:J, NewEmisData!$A:$A, "Pickup", NewEmisData!$B:$B, $A398, NewEmisData!$C:$C, $H398, NewEmisData!$D:$D, P$2), SUMIFS(NewEmisData!J:J, NewEmisData!$A:$A, "LDV", NewEmisData!$B:$B, $A398, NewEmisData!$C:$C, $H398, NewEmisData!$D:$D, P$2))</f>
        <v>0</v>
      </c>
      <c r="Q398" s="335">
        <f>$I398*IF($G398="Pickup", SUMIFS(NewEmisData!K:K, NewEmisData!$A:$A, "Pickup", NewEmisData!$B:$B, $A398, NewEmisData!$C:$C, $H398, NewEmisData!$D:$D, Q$2), SUMIFS(NewEmisData!K:K, NewEmisData!$A:$A, "LDV", NewEmisData!$B:$B, $A398, NewEmisData!$C:$C, $H398, NewEmisData!$D:$D, Q$2))</f>
        <v>0</v>
      </c>
      <c r="R398" s="335">
        <f>$I398*IF($G398="Pickup", SUMIFS(NewEmisData!L:L, NewEmisData!$A:$A, "Pickup", NewEmisData!$B:$B, $A398, NewEmisData!$C:$C, $H398, NewEmisData!$D:$D, R$2), SUMIFS(NewEmisData!L:L, NewEmisData!$A:$A, "LDV", NewEmisData!$B:$B, $A398, NewEmisData!$C:$C, $H398, NewEmisData!$D:$D, R$2))</f>
        <v>0</v>
      </c>
      <c r="S398" s="335">
        <f>$I398*IF($G398="Pickup", SUMIFS(NewEmisData!M:M, NewEmisData!$A:$A, "Pickup", NewEmisData!$B:$B, $A398, NewEmisData!$C:$C, $H398, NewEmisData!$D:$D, S$2), SUMIFS(NewEmisData!M:M, NewEmisData!$A:$A, "LDV", NewEmisData!$B:$B, $A398, NewEmisData!$C:$C, $H398, NewEmisData!$D:$D, S$2))</f>
        <v>0</v>
      </c>
      <c r="T398" s="335">
        <v>0</v>
      </c>
      <c r="U398" s="335">
        <f>$I398*IF($G398="Pickup", SUMIFS(NewEmisData!E:E, NewEmisData!$A:$A, "Pickup", NewEmisData!$B:$B, $A398, NewEmisData!$C:$C, $H398, NewEmisData!$D:$D, U$2), SUMIFS(NewEmisData!E:E, NewEmisData!$A:$A, "LDV", NewEmisData!$B:$B, $A398, NewEmisData!$C:$C, $H398, NewEmisData!$D:$D, U$2))</f>
        <v>0</v>
      </c>
      <c r="V398" s="335">
        <f>$I398*IF($G398="Pickup", SUMIFS(NewEmisData!F:F, NewEmisData!$A:$A, "Pickup", NewEmisData!$B:$B, $A398, NewEmisData!$C:$C, $H398, NewEmisData!$D:$D, V$2), SUMIFS(NewEmisData!F:F, NewEmisData!$A:$A, "LDV", NewEmisData!$B:$B, $A398, NewEmisData!$C:$C, $H398, NewEmisData!$D:$D, V$2))</f>
        <v>0</v>
      </c>
      <c r="W398" s="335">
        <f>$I398*IF($G398="Pickup", SUMIFS(NewEmisData!G:G, NewEmisData!$A:$A, "Pickup", NewEmisData!$B:$B, $A398, NewEmisData!$C:$C, $H398, NewEmisData!$D:$D, W$2), SUMIFS(NewEmisData!G:G, NewEmisData!$A:$A, "LDV", NewEmisData!$B:$B, $A398, NewEmisData!$C:$C, $H398, NewEmisData!$D:$D, W$2))</f>
        <v>0</v>
      </c>
      <c r="X398" s="335">
        <f>$I398*IF($G398="Pickup", SUMIFS(NewEmisData!H:H, NewEmisData!$A:$A, "Pickup", NewEmisData!$B:$B, $A398, NewEmisData!$C:$C, $H398, NewEmisData!$D:$D, X$2), SUMIFS(NewEmisData!H:H, NewEmisData!$A:$A, "LDV", NewEmisData!$B:$B, $A398, NewEmisData!$C:$C, $H398, NewEmisData!$D:$D, X$2))</f>
        <v>0</v>
      </c>
      <c r="Y398" s="335">
        <f>$I398*IF($G398="Pickup", SUMIFS(NewEmisData!I:I, NewEmisData!$A:$A, "Pickup", NewEmisData!$B:$B, $A398, NewEmisData!$C:$C, $H398, NewEmisData!$D:$D, Y$2), SUMIFS(NewEmisData!I:I, NewEmisData!$A:$A, "LDV", NewEmisData!$B:$B, $A398, NewEmisData!$C:$C, $H398, NewEmisData!$D:$D, Y$2))</f>
        <v>0</v>
      </c>
      <c r="Z398" s="335">
        <f>$I398*IF($G398="Pickup", SUMIFS(NewEmisData!J:J, NewEmisData!$A:$A, "Pickup", NewEmisData!$B:$B, $A398, NewEmisData!$C:$C, $H398, NewEmisData!$D:$D, Z$2), SUMIFS(NewEmisData!J:J, NewEmisData!$A:$A, "LDV", NewEmisData!$B:$B, $A398, NewEmisData!$C:$C, $H398, NewEmisData!$D:$D, Z$2))</f>
        <v>0</v>
      </c>
      <c r="AA398" s="335">
        <f>$I398*IF($G398="Pickup", SUMIFS(NewEmisData!K:K, NewEmisData!$A:$A, "Pickup", NewEmisData!$B:$B, $A398, NewEmisData!$C:$C, $H398, NewEmisData!$D:$D, AA$2), SUMIFS(NewEmisData!K:K, NewEmisData!$A:$A, "LDV", NewEmisData!$B:$B, $A398, NewEmisData!$C:$C, $H398, NewEmisData!$D:$D, AA$2))</f>
        <v>0</v>
      </c>
      <c r="AB398" s="335">
        <f>$I398*IF($G398="Pickup", SUMIFS(NewEmisData!L:L, NewEmisData!$A:$A, "Pickup", NewEmisData!$B:$B, $A398, NewEmisData!$C:$C, $H398, NewEmisData!$D:$D, AB$2), SUMIFS(NewEmisData!L:L, NewEmisData!$A:$A, "LDV", NewEmisData!$B:$B, $A398, NewEmisData!$C:$C, $H398, NewEmisData!$D:$D, AB$2))</f>
        <v>0</v>
      </c>
      <c r="AC398" s="335">
        <f>$I398*IF($G398="Pickup", SUMIFS(NewEmisData!M:M, NewEmisData!$A:$A, "Pickup", NewEmisData!$B:$B, $A398, NewEmisData!$C:$C, $H398, NewEmisData!$D:$D, AC$2), SUMIFS(NewEmisData!M:M, NewEmisData!$A:$A, "LDV", NewEmisData!$B:$B, $A398, NewEmisData!$C:$C, $H398, NewEmisData!$D:$D, AC$2))</f>
        <v>0</v>
      </c>
      <c r="AD398" s="335">
        <v>0</v>
      </c>
      <c r="AE398" s="335">
        <f>$I398*IF($G398="Pickup", SUMIFS(NewEmisData!E:E, NewEmisData!$A:$A, "Pickup", NewEmisData!$B:$B, $A398, NewEmisData!$C:$C, $H398, NewEmisData!$D:$D, AE$2), SUMIFS(NewEmisData!E:E, NewEmisData!$A:$A, "LDV", NewEmisData!$B:$B, $A398, NewEmisData!$C:$C, $H398, NewEmisData!$D:$D, AE$2))</f>
        <v>0</v>
      </c>
      <c r="AF398" s="335">
        <f>$I398*IF($G398="Pickup", SUMIFS(NewEmisData!F:F, NewEmisData!$A:$A, "Pickup", NewEmisData!$B:$B, $A398, NewEmisData!$C:$C, $H398, NewEmisData!$D:$D, AF$2), SUMIFS(NewEmisData!F:F, NewEmisData!$A:$A, "LDV", NewEmisData!$B:$B, $A398, NewEmisData!$C:$C, $H398, NewEmisData!$D:$D, AF$2))</f>
        <v>0</v>
      </c>
      <c r="AG398" s="335">
        <f>$I398*IF($G398="Pickup", SUMIFS(NewEmisData!G:G, NewEmisData!$A:$A, "Pickup", NewEmisData!$B:$B, $A398, NewEmisData!$C:$C, $H398, NewEmisData!$D:$D, AG$2), SUMIFS(NewEmisData!G:G, NewEmisData!$A:$A, "LDV", NewEmisData!$B:$B, $A398, NewEmisData!$C:$C, $H398, NewEmisData!$D:$D, AG$2))</f>
        <v>0</v>
      </c>
      <c r="AH398" s="335">
        <f>$I398*IF($G398="Pickup", SUMIFS(NewEmisData!H:H, NewEmisData!$A:$A, "Pickup", NewEmisData!$B:$B, $A398, NewEmisData!$C:$C, $H398, NewEmisData!$D:$D, AH$2), SUMIFS(NewEmisData!H:H, NewEmisData!$A:$A, "LDV", NewEmisData!$B:$B, $A398, NewEmisData!$C:$C, $H398, NewEmisData!$D:$D, AH$2))</f>
        <v>0</v>
      </c>
      <c r="AI398" s="335">
        <f>$I398*IF($G398="Pickup", SUMIFS(NewEmisData!I:I, NewEmisData!$A:$A, "Pickup", NewEmisData!$B:$B, $A398, NewEmisData!$C:$C, $H398, NewEmisData!$D:$D, AI$2), SUMIFS(NewEmisData!I:I, NewEmisData!$A:$A, "LDV", NewEmisData!$B:$B, $A398, NewEmisData!$C:$C, $H398, NewEmisData!$D:$D, AI$2))</f>
        <v>0</v>
      </c>
      <c r="AJ398" s="335">
        <f>$I398*IF($G398="Pickup", SUMIFS(NewEmisData!J:J, NewEmisData!$A:$A, "Pickup", NewEmisData!$B:$B, $A398, NewEmisData!$C:$C, $H398, NewEmisData!$D:$D, AJ$2), SUMIFS(NewEmisData!J:J, NewEmisData!$A:$A, "LDV", NewEmisData!$B:$B, $A398, NewEmisData!$C:$C, $H398, NewEmisData!$D:$D, AJ$2))</f>
        <v>0</v>
      </c>
      <c r="AK398" s="335">
        <f>$I398*IF($G398="Pickup", SUMIFS(NewEmisData!K:K, NewEmisData!$A:$A, "Pickup", NewEmisData!$B:$B, $A398, NewEmisData!$C:$C, $H398, NewEmisData!$D:$D, AK$2), SUMIFS(NewEmisData!K:K, NewEmisData!$A:$A, "LDV", NewEmisData!$B:$B, $A398, NewEmisData!$C:$C, $H398, NewEmisData!$D:$D, AK$2))</f>
        <v>0</v>
      </c>
      <c r="AL398" s="335">
        <f>$I398*IF($G398="Pickup", SUMIFS(NewEmisData!L:L, NewEmisData!$A:$A, "Pickup", NewEmisData!$B:$B, $A398, NewEmisData!$C:$C, $H398, NewEmisData!$D:$D, AL$2), SUMIFS(NewEmisData!L:L, NewEmisData!$A:$A, "LDV", NewEmisData!$B:$B, $A398, NewEmisData!$C:$C, $H398, NewEmisData!$D:$D, AL$2))</f>
        <v>0</v>
      </c>
      <c r="AM398" s="335">
        <f>$I398*IF($G398="Pickup", SUMIFS(NewEmisData!M:M, NewEmisData!$A:$A, "Pickup", NewEmisData!$B:$B, $A398, NewEmisData!$C:$C, $H398, NewEmisData!$D:$D, AM$2), SUMIFS(NewEmisData!M:M, NewEmisData!$A:$A, "LDV", NewEmisData!$B:$B, $A398, NewEmisData!$C:$C, $H398, NewEmisData!$D:$D, AM$2))</f>
        <v>0</v>
      </c>
      <c r="AN398" s="335">
        <v>0</v>
      </c>
      <c r="AO398" s="335">
        <f>$I398*IF($G398="Pickup", SUMIFS(NewEmisData!E:E, NewEmisData!$A:$A, "Pickup", NewEmisData!$B:$B, $A398, NewEmisData!$C:$C, $H398, NewEmisData!$D:$D, AO$2), SUMIFS(NewEmisData!E:E, NewEmisData!$A:$A, "LDV", NewEmisData!$B:$B, $A398, NewEmisData!$C:$C, $H398, NewEmisData!$D:$D, AO$2))</f>
        <v>4.56866074514682E-2</v>
      </c>
      <c r="AP398" s="335">
        <f>$I398*IF($G398="Pickup", SUMIFS(NewEmisData!F:F, NewEmisData!$A:$A, "Pickup", NewEmisData!$B:$B, $A398, NewEmisData!$C:$C, $H398, NewEmisData!$D:$D, AP$2), SUMIFS(NewEmisData!F:F, NewEmisData!$A:$A, "LDV", NewEmisData!$B:$B, $A398, NewEmisData!$C:$C, $H398, NewEmisData!$D:$D, AP$2))</f>
        <v>4.56866074514682E-2</v>
      </c>
      <c r="AQ398" s="335">
        <f>$I398*IF($G398="Pickup", SUMIFS(NewEmisData!G:G, NewEmisData!$A:$A, "Pickup", NewEmisData!$B:$B, $A398, NewEmisData!$C:$C, $H398, NewEmisData!$D:$D, AQ$2), SUMIFS(NewEmisData!G:G, NewEmisData!$A:$A, "LDV", NewEmisData!$B:$B, $A398, NewEmisData!$C:$C, $H398, NewEmisData!$D:$D, AQ$2))</f>
        <v>4.5686595098603698E-2</v>
      </c>
      <c r="AR398" s="335">
        <f>$I398*IF($G398="Pickup", SUMIFS(NewEmisData!H:H, NewEmisData!$A:$A, "Pickup", NewEmisData!$B:$B, $A398, NewEmisData!$C:$C, $H398, NewEmisData!$D:$D, AR$2), SUMIFS(NewEmisData!H:H, NewEmisData!$A:$A, "LDV", NewEmisData!$B:$B, $A398, NewEmisData!$C:$C, $H398, NewEmisData!$D:$D, AR$2))</f>
        <v>4.5686567732366602E-2</v>
      </c>
      <c r="AS398" s="335">
        <f>$I398*IF($G398="Pickup", SUMIFS(NewEmisData!I:I, NewEmisData!$A:$A, "Pickup", NewEmisData!$B:$B, $A398, NewEmisData!$C:$C, $H398, NewEmisData!$D:$D, AS$2), SUMIFS(NewEmisData!I:I, NewEmisData!$A:$A, "LDV", NewEmisData!$B:$B, $A398, NewEmisData!$C:$C, $H398, NewEmisData!$D:$D, AS$2))</f>
        <v>4.5686639312502303E-2</v>
      </c>
      <c r="AT398" s="335">
        <f>$I398*IF($G398="Pickup", SUMIFS(NewEmisData!J:J, NewEmisData!$A:$A, "Pickup", NewEmisData!$B:$B, $A398, NewEmisData!$C:$C, $H398, NewEmisData!$D:$D, AT$2), SUMIFS(NewEmisData!J:J, NewEmisData!$A:$A, "LDV", NewEmisData!$B:$B, $A398, NewEmisData!$C:$C, $H398, NewEmisData!$D:$D, AT$2))</f>
        <v>4.5686507422641499E-2</v>
      </c>
      <c r="AU398" s="335">
        <f>$I398*IF($G398="Pickup", SUMIFS(NewEmisData!K:K, NewEmisData!$A:$A, "Pickup", NewEmisData!$B:$B, $A398, NewEmisData!$C:$C, $H398, NewEmisData!$D:$D, AU$2), SUMIFS(NewEmisData!K:K, NewEmisData!$A:$A, "LDV", NewEmisData!$B:$B, $A398, NewEmisData!$C:$C, $H398, NewEmisData!$D:$D, AU$2))</f>
        <v>4.5686552882415202E-2</v>
      </c>
      <c r="AV398" s="335">
        <f>$I398*IF($G398="Pickup", SUMIFS(NewEmisData!L:L, NewEmisData!$A:$A, "Pickup", NewEmisData!$B:$B, $A398, NewEmisData!$C:$C, $H398, NewEmisData!$D:$D, AV$2), SUMIFS(NewEmisData!L:L, NewEmisData!$A:$A, "LDV", NewEmisData!$B:$B, $A398, NewEmisData!$C:$C, $H398, NewEmisData!$D:$D, AV$2))</f>
        <v>4.5686619042368502E-2</v>
      </c>
      <c r="AW398" s="335">
        <f>$I398*IF($G398="Pickup", SUMIFS(NewEmisData!M:M, NewEmisData!$A:$A, "Pickup", NewEmisData!$B:$B, $A398, NewEmisData!$C:$C, $H398, NewEmisData!$D:$D, AW$2), SUMIFS(NewEmisData!M:M, NewEmisData!$A:$A, "LDV", NewEmisData!$B:$B, $A398, NewEmisData!$C:$C, $H398, NewEmisData!$D:$D, AW$2))</f>
        <v>4.5686619042368502E-2</v>
      </c>
      <c r="AX398" s="335">
        <v>2.3805319372350052E-2</v>
      </c>
      <c r="AY398" s="335">
        <f>$I398*IF($G398="Pickup", SUMIFS(NewEmisData!E:E, NewEmisData!$A:$A, "Pickup", NewEmisData!$B:$B, $A398, NewEmisData!$C:$C, $H398, NewEmisData!$D:$D, AY$2), SUMIFS(NewEmisData!E:E, NewEmisData!$A:$A, "LDV", NewEmisData!$B:$B, $A398, NewEmisData!$C:$C, $H398, NewEmisData!$D:$D, AY$2))</f>
        <v>5.96004040660905E-3</v>
      </c>
      <c r="AZ398" s="335">
        <f>$I398*IF($G398="Pickup", SUMIFS(NewEmisData!F:F, NewEmisData!$A:$A, "Pickup", NewEmisData!$B:$B, $A398, NewEmisData!$C:$C, $H398, NewEmisData!$D:$D, AZ$2), SUMIFS(NewEmisData!F:F, NewEmisData!$A:$A, "LDV", NewEmisData!$B:$B, $A398, NewEmisData!$C:$C, $H398, NewEmisData!$D:$D, AZ$2))</f>
        <v>5.96004040660905E-3</v>
      </c>
      <c r="BA398" s="335">
        <f>$I398*IF($G398="Pickup", SUMIFS(NewEmisData!G:G, NewEmisData!$A:$A, "Pickup", NewEmisData!$B:$B, $A398, NewEmisData!$C:$C, $H398, NewEmisData!$D:$D, BA$2), SUMIFS(NewEmisData!G:G, NewEmisData!$A:$A, "LDV", NewEmisData!$B:$B, $A398, NewEmisData!$C:$C, $H398, NewEmisData!$D:$D, BA$2))</f>
        <v>5.9600396436599304E-3</v>
      </c>
      <c r="BB398" s="335">
        <f>$I398*IF($G398="Pickup", SUMIFS(NewEmisData!H:H, NewEmisData!$A:$A, "Pickup", NewEmisData!$B:$B, $A398, NewEmisData!$C:$C, $H398, NewEmisData!$D:$D, BB$2), SUMIFS(NewEmisData!H:H, NewEmisData!$A:$A, "LDV", NewEmisData!$B:$B, $A398, NewEmisData!$C:$C, $H398, NewEmisData!$D:$D, BB$2))</f>
        <v>5.96003947288367E-3</v>
      </c>
      <c r="BC398" s="335">
        <f>$I398*IF($G398="Pickup", SUMIFS(NewEmisData!I:I, NewEmisData!$A:$A, "Pickup", NewEmisData!$B:$B, $A398, NewEmisData!$C:$C, $H398, NewEmisData!$D:$D, BC$2), SUMIFS(NewEmisData!I:I, NewEmisData!$A:$A, "LDV", NewEmisData!$B:$B, $A398, NewEmisData!$C:$C, $H398, NewEmisData!$D:$D, BC$2))</f>
        <v>5.9600498988851601E-3</v>
      </c>
      <c r="BD398" s="335">
        <f>$I398*IF($G398="Pickup", SUMIFS(NewEmisData!J:J, NewEmisData!$A:$A, "Pickup", NewEmisData!$B:$B, $A398, NewEmisData!$C:$C, $H398, NewEmisData!$D:$D, BD$2), SUMIFS(NewEmisData!J:J, NewEmisData!$A:$A, "LDV", NewEmisData!$B:$B, $A398, NewEmisData!$C:$C, $H398, NewEmisData!$D:$D, BD$2))</f>
        <v>5.9600370559725604E-3</v>
      </c>
      <c r="BE398" s="335">
        <f>$I398*IF($G398="Pickup", SUMIFS(NewEmisData!K:K, NewEmisData!$A:$A, "Pickup", NewEmisData!$B:$B, $A398, NewEmisData!$C:$C, $H398, NewEmisData!$D:$D, BE$2), SUMIFS(NewEmisData!K:K, NewEmisData!$A:$A, "LDV", NewEmisData!$B:$B, $A398, NewEmisData!$C:$C, $H398, NewEmisData!$D:$D, BE$2))</f>
        <v>5.9600363216577501E-3</v>
      </c>
      <c r="BF398" s="335">
        <f>$I398*IF($G398="Pickup", SUMIFS(NewEmisData!L:L, NewEmisData!$A:$A, "Pickup", NewEmisData!$B:$B, $A398, NewEmisData!$C:$C, $H398, NewEmisData!$D:$D, BF$2), SUMIFS(NewEmisData!L:L, NewEmisData!$A:$A, "LDV", NewEmisData!$B:$B, $A398, NewEmisData!$C:$C, $H398, NewEmisData!$D:$D, BF$2))</f>
        <v>5.9600544669343404E-3</v>
      </c>
      <c r="BG398" s="335">
        <f>$I398*IF($G398="Pickup", SUMIFS(NewEmisData!M:M, NewEmisData!$A:$A, "Pickup", NewEmisData!$B:$B, $A398, NewEmisData!$C:$C, $H398, NewEmisData!$D:$D, BG$2), SUMIFS(NewEmisData!M:M, NewEmisData!$A:$A, "LDV", NewEmisData!$B:$B, $A398, NewEmisData!$C:$C, $H398, NewEmisData!$D:$D, BG$2))</f>
        <v>5.9600544669343404E-3</v>
      </c>
      <c r="BH398" s="335">
        <v>1.6506531515565108E-3</v>
      </c>
      <c r="BI398" s="335">
        <f>$I398*IF($G398="Pickup", SUMIFS(NewEmisData!E:E, NewEmisData!$A:$A, "Pickup", NewEmisData!$B:$B, $A398, NewEmisData!$C:$C, $H398, NewEmisData!$D:$D, BI$2), SUMIFS(NewEmisData!E:E, NewEmisData!$A:$A, "LDV", NewEmisData!$B:$B, $A398, NewEmisData!$C:$C, $H398, NewEmisData!$D:$D, BI$2))</f>
        <v>0</v>
      </c>
      <c r="BJ398" s="335">
        <f>$I398*IF($G398="Pickup", SUMIFS(NewEmisData!F:F, NewEmisData!$A:$A, "Pickup", NewEmisData!$B:$B, $A398, NewEmisData!$C:$C, $H398, NewEmisData!$D:$D, BJ$2), SUMIFS(NewEmisData!F:F, NewEmisData!$A:$A, "LDV", NewEmisData!$B:$B, $A398, NewEmisData!$C:$C, $H398, NewEmisData!$D:$D, BJ$2))</f>
        <v>0</v>
      </c>
      <c r="BK398" s="335">
        <f>$I398*IF($G398="Pickup", SUMIFS(NewEmisData!G:G, NewEmisData!$A:$A, "Pickup", NewEmisData!$B:$B, $A398, NewEmisData!$C:$C, $H398, NewEmisData!$D:$D, BK$2), SUMIFS(NewEmisData!G:G, NewEmisData!$A:$A, "LDV", NewEmisData!$B:$B, $A398, NewEmisData!$C:$C, $H398, NewEmisData!$D:$D, BK$2))</f>
        <v>0</v>
      </c>
      <c r="BL398" s="335">
        <f>$I398*IF($G398="Pickup", SUMIFS(NewEmisData!H:H, NewEmisData!$A:$A, "Pickup", NewEmisData!$B:$B, $A398, NewEmisData!$C:$C, $H398, NewEmisData!$D:$D, BL$2), SUMIFS(NewEmisData!H:H, NewEmisData!$A:$A, "LDV", NewEmisData!$B:$B, $A398, NewEmisData!$C:$C, $H398, NewEmisData!$D:$D, BL$2))</f>
        <v>0</v>
      </c>
      <c r="BM398" s="335">
        <f>$I398*IF($G398="Pickup", SUMIFS(NewEmisData!I:I, NewEmisData!$A:$A, "Pickup", NewEmisData!$B:$B, $A398, NewEmisData!$C:$C, $H398, NewEmisData!$D:$D, BM$2), SUMIFS(NewEmisData!I:I, NewEmisData!$A:$A, "LDV", NewEmisData!$B:$B, $A398, NewEmisData!$C:$C, $H398, NewEmisData!$D:$D, BM$2))</f>
        <v>0</v>
      </c>
      <c r="BN398" s="335">
        <f>$I398*IF($G398="Pickup", SUMIFS(NewEmisData!J:J, NewEmisData!$A:$A, "Pickup", NewEmisData!$B:$B, $A398, NewEmisData!$C:$C, $H398, NewEmisData!$D:$D, BN$2), SUMIFS(NewEmisData!J:J, NewEmisData!$A:$A, "LDV", NewEmisData!$B:$B, $A398, NewEmisData!$C:$C, $H398, NewEmisData!$D:$D, BN$2))</f>
        <v>0</v>
      </c>
      <c r="BO398" s="335">
        <f>$I398*IF($G398="Pickup", SUMIFS(NewEmisData!K:K, NewEmisData!$A:$A, "Pickup", NewEmisData!$B:$B, $A398, NewEmisData!$C:$C, $H398, NewEmisData!$D:$D, BO$2), SUMIFS(NewEmisData!K:K, NewEmisData!$A:$A, "LDV", NewEmisData!$B:$B, $A398, NewEmisData!$C:$C, $H398, NewEmisData!$D:$D, BO$2))</f>
        <v>0</v>
      </c>
      <c r="BP398" s="335">
        <f>$I398*IF($G398="Pickup", SUMIFS(NewEmisData!L:L, NewEmisData!$A:$A, "Pickup", NewEmisData!$B:$B, $A398, NewEmisData!$C:$C, $H398, NewEmisData!$D:$D, BP$2), SUMIFS(NewEmisData!L:L, NewEmisData!$A:$A, "LDV", NewEmisData!$B:$B, $A398, NewEmisData!$C:$C, $H398, NewEmisData!$D:$D, BP$2))</f>
        <v>0</v>
      </c>
      <c r="BQ398" s="335">
        <f>$I398*IF($G398="Pickup", SUMIFS(NewEmisData!M:M, NewEmisData!$A:$A, "Pickup", NewEmisData!$B:$B, $A398, NewEmisData!$C:$C, $H398, NewEmisData!$D:$D, BQ$2), SUMIFS(NewEmisData!M:M, NewEmisData!$A:$A, "LDV", NewEmisData!$B:$B, $A398, NewEmisData!$C:$C, $H398, NewEmisData!$D:$D, BQ$2))</f>
        <v>0</v>
      </c>
      <c r="BR398" s="335">
        <v>0</v>
      </c>
      <c r="BS398" s="335">
        <f>$I398*IF($G398="Pickup", SUMIFS(NewEmisData!E:E, NewEmisData!$A:$A, "Pickup", NewEmisData!$B:$B, $A398, NewEmisData!$C:$C, $H398, NewEmisData!$D:$D, BS$2), SUMIFS(NewEmisData!E:E, NewEmisData!$A:$A, "LDV", NewEmisData!$B:$B, $A398, NewEmisData!$C:$C, $H398, NewEmisData!$D:$D, BS$2))</f>
        <v>0</v>
      </c>
      <c r="BT398" s="335">
        <f>$I398*IF($G398="Pickup", SUMIFS(NewEmisData!F:F, NewEmisData!$A:$A, "Pickup", NewEmisData!$B:$B, $A398, NewEmisData!$C:$C, $H398, NewEmisData!$D:$D, BT$2), SUMIFS(NewEmisData!F:F, NewEmisData!$A:$A, "LDV", NewEmisData!$B:$B, $A398, NewEmisData!$C:$C, $H398, NewEmisData!$D:$D, BT$2))</f>
        <v>0</v>
      </c>
      <c r="BU398" s="335">
        <f>$I398*IF($G398="Pickup", SUMIFS(NewEmisData!G:G, NewEmisData!$A:$A, "Pickup", NewEmisData!$B:$B, $A398, NewEmisData!$C:$C, $H398, NewEmisData!$D:$D, BU$2), SUMIFS(NewEmisData!G:G, NewEmisData!$A:$A, "LDV", NewEmisData!$B:$B, $A398, NewEmisData!$C:$C, $H398, NewEmisData!$D:$D, BU$2))</f>
        <v>0</v>
      </c>
      <c r="BV398" s="335">
        <f>$I398*IF($G398="Pickup", SUMIFS(NewEmisData!H:H, NewEmisData!$A:$A, "Pickup", NewEmisData!$B:$B, $A398, NewEmisData!$C:$C, $H398, NewEmisData!$D:$D, BV$2), SUMIFS(NewEmisData!H:H, NewEmisData!$A:$A, "LDV", NewEmisData!$B:$B, $A398, NewEmisData!$C:$C, $H398, NewEmisData!$D:$D, BV$2))</f>
        <v>0</v>
      </c>
      <c r="BW398" s="335">
        <f>$I398*IF($G398="Pickup", SUMIFS(NewEmisData!I:I, NewEmisData!$A:$A, "Pickup", NewEmisData!$B:$B, $A398, NewEmisData!$C:$C, $H398, NewEmisData!$D:$D, BW$2), SUMIFS(NewEmisData!I:I, NewEmisData!$A:$A, "LDV", NewEmisData!$B:$B, $A398, NewEmisData!$C:$C, $H398, NewEmisData!$D:$D, BW$2))</f>
        <v>0</v>
      </c>
      <c r="BX398" s="335">
        <f>$I398*IF($G398="Pickup", SUMIFS(NewEmisData!J:J, NewEmisData!$A:$A, "Pickup", NewEmisData!$B:$B, $A398, NewEmisData!$C:$C, $H398, NewEmisData!$D:$D, BX$2), SUMIFS(NewEmisData!J:J, NewEmisData!$A:$A, "LDV", NewEmisData!$B:$B, $A398, NewEmisData!$C:$C, $H398, NewEmisData!$D:$D, BX$2))</f>
        <v>0</v>
      </c>
      <c r="BY398" s="335">
        <f>$I398*IF($G398="Pickup", SUMIFS(NewEmisData!K:K, NewEmisData!$A:$A, "Pickup", NewEmisData!$B:$B, $A398, NewEmisData!$C:$C, $H398, NewEmisData!$D:$D, BY$2), SUMIFS(NewEmisData!K:K, NewEmisData!$A:$A, "LDV", NewEmisData!$B:$B, $A398, NewEmisData!$C:$C, $H398, NewEmisData!$D:$D, BY$2))</f>
        <v>0</v>
      </c>
      <c r="BZ398" s="335">
        <f>$I398*IF($G398="Pickup", SUMIFS(NewEmisData!L:L, NewEmisData!$A:$A, "Pickup", NewEmisData!$B:$B, $A398, NewEmisData!$C:$C, $H398, NewEmisData!$D:$D, BZ$2), SUMIFS(NewEmisData!L:L, NewEmisData!$A:$A, "LDV", NewEmisData!$B:$B, $A398, NewEmisData!$C:$C, $H398, NewEmisData!$D:$D, BZ$2))</f>
        <v>0</v>
      </c>
      <c r="CA398" s="335">
        <f>$I398*IF($G398="Pickup", SUMIFS(NewEmisData!M:M, NewEmisData!$A:$A, "Pickup", NewEmisData!$B:$B, $A398, NewEmisData!$C:$C, $H398, NewEmisData!$D:$D, CA$2), SUMIFS(NewEmisData!M:M, NewEmisData!$A:$A, "LDV", NewEmisData!$B:$B, $A398, NewEmisData!$C:$C, $H398, NewEmisData!$D:$D, CA$2))</f>
        <v>0</v>
      </c>
      <c r="CB398" s="335">
        <v>0</v>
      </c>
      <c r="CC398" s="335">
        <f>$I398*IF($G398="Pickup", SUMIFS(NewEmisData!E:E, NewEmisData!$A:$A, "Pickup", NewEmisData!$B:$B, $A398, NewEmisData!$C:$C, $H398, NewEmisData!$D:$D, CC$2), SUMIFS(NewEmisData!E:E, NewEmisData!$A:$A, "LDV", NewEmisData!$B:$B, $A398, NewEmisData!$C:$C, $H398, NewEmisData!$D:$D, CC$2))</f>
        <v>0</v>
      </c>
      <c r="CD398" s="335">
        <f>$I398*IF($G398="Pickup", SUMIFS(NewEmisData!F:F, NewEmisData!$A:$A, "Pickup", NewEmisData!$B:$B, $A398, NewEmisData!$C:$C, $H398, NewEmisData!$D:$D, CD$2), SUMIFS(NewEmisData!F:F, NewEmisData!$A:$A, "LDV", NewEmisData!$B:$B, $A398, NewEmisData!$C:$C, $H398, NewEmisData!$D:$D, CD$2))</f>
        <v>0</v>
      </c>
      <c r="CE398" s="335">
        <f>$I398*IF($G398="Pickup", SUMIFS(NewEmisData!G:G, NewEmisData!$A:$A, "Pickup", NewEmisData!$B:$B, $A398, NewEmisData!$C:$C, $H398, NewEmisData!$D:$D, CE$2), SUMIFS(NewEmisData!G:G, NewEmisData!$A:$A, "LDV", NewEmisData!$B:$B, $A398, NewEmisData!$C:$C, $H398, NewEmisData!$D:$D, CE$2))</f>
        <v>0</v>
      </c>
      <c r="CF398" s="335">
        <f>$I398*IF($G398="Pickup", SUMIFS(NewEmisData!H:H, NewEmisData!$A:$A, "Pickup", NewEmisData!$B:$B, $A398, NewEmisData!$C:$C, $H398, NewEmisData!$D:$D, CF$2), SUMIFS(NewEmisData!H:H, NewEmisData!$A:$A, "LDV", NewEmisData!$B:$B, $A398, NewEmisData!$C:$C, $H398, NewEmisData!$D:$D, CF$2))</f>
        <v>0</v>
      </c>
      <c r="CG398" s="335">
        <f>$I398*IF($G398="Pickup", SUMIFS(NewEmisData!I:I, NewEmisData!$A:$A, "Pickup", NewEmisData!$B:$B, $A398, NewEmisData!$C:$C, $H398, NewEmisData!$D:$D, CG$2), SUMIFS(NewEmisData!I:I, NewEmisData!$A:$A, "LDV", NewEmisData!$B:$B, $A398, NewEmisData!$C:$C, $H398, NewEmisData!$D:$D, CG$2))</f>
        <v>0</v>
      </c>
      <c r="CH398" s="335">
        <f>$I398*IF($G398="Pickup", SUMIFS(NewEmisData!J:J, NewEmisData!$A:$A, "Pickup", NewEmisData!$B:$B, $A398, NewEmisData!$C:$C, $H398, NewEmisData!$D:$D, CH$2), SUMIFS(NewEmisData!J:J, NewEmisData!$A:$A, "LDV", NewEmisData!$B:$B, $A398, NewEmisData!$C:$C, $H398, NewEmisData!$D:$D, CH$2))</f>
        <v>0</v>
      </c>
      <c r="CI398" s="335">
        <f>$I398*IF($G398="Pickup", SUMIFS(NewEmisData!K:K, NewEmisData!$A:$A, "Pickup", NewEmisData!$B:$B, $A398, NewEmisData!$C:$C, $H398, NewEmisData!$D:$D, CI$2), SUMIFS(NewEmisData!K:K, NewEmisData!$A:$A, "LDV", NewEmisData!$B:$B, $A398, NewEmisData!$C:$C, $H398, NewEmisData!$D:$D, CI$2))</f>
        <v>0</v>
      </c>
      <c r="CJ398" s="335">
        <f>$I398*IF($G398="Pickup", SUMIFS(NewEmisData!L:L, NewEmisData!$A:$A, "Pickup", NewEmisData!$B:$B, $A398, NewEmisData!$C:$C, $H398, NewEmisData!$D:$D, CJ$2), SUMIFS(NewEmisData!L:L, NewEmisData!$A:$A, "LDV", NewEmisData!$B:$B, $A398, NewEmisData!$C:$C, $H398, NewEmisData!$D:$D, CJ$2))</f>
        <v>0</v>
      </c>
      <c r="CK398" s="335">
        <f>$I398*IF($G398="Pickup", SUMIFS(NewEmisData!M:M, NewEmisData!$A:$A, "Pickup", NewEmisData!$B:$B, $A398, NewEmisData!$C:$C, $H398, NewEmisData!$D:$D, CK$2), SUMIFS(NewEmisData!M:M, NewEmisData!$A:$A, "LDV", NewEmisData!$B:$B, $A398, NewEmisData!$C:$C, $H398, NewEmisData!$D:$D, CK$2))</f>
        <v>0</v>
      </c>
      <c r="CL398" s="335">
        <v>0</v>
      </c>
      <c r="CM398" s="335">
        <f>$I398*IF($G398="Pickup", SUMIFS(NewEmisData!E:E, NewEmisData!$A:$A, "Pickup", NewEmisData!$B:$B, $A398, NewEmisData!$C:$C, $H398, NewEmisData!$D:$D, CM$2), SUMIFS(NewEmisData!E:E, NewEmisData!$A:$A, "LDV", NewEmisData!$B:$B, $A398, NewEmisData!$C:$C, $H398, NewEmisData!$D:$D, CM$2))</f>
        <v>0</v>
      </c>
      <c r="CN398" s="335">
        <f>$I398*IF($G398="Pickup", SUMIFS(NewEmisData!F:F, NewEmisData!$A:$A, "Pickup", NewEmisData!$B:$B, $A398, NewEmisData!$C:$C, $H398, NewEmisData!$D:$D, CN$2), SUMIFS(NewEmisData!F:F, NewEmisData!$A:$A, "LDV", NewEmisData!$B:$B, $A398, NewEmisData!$C:$C, $H398, NewEmisData!$D:$D, CN$2))</f>
        <v>0</v>
      </c>
      <c r="CO398" s="335">
        <f>$I398*IF($G398="Pickup", SUMIFS(NewEmisData!G:G, NewEmisData!$A:$A, "Pickup", NewEmisData!$B:$B, $A398, NewEmisData!$C:$C, $H398, NewEmisData!$D:$D, CO$2), SUMIFS(NewEmisData!G:G, NewEmisData!$A:$A, "LDV", NewEmisData!$B:$B, $A398, NewEmisData!$C:$C, $H398, NewEmisData!$D:$D, CO$2))</f>
        <v>0</v>
      </c>
      <c r="CP398" s="335">
        <f>$I398*IF($G398="Pickup", SUMIFS(NewEmisData!H:H, NewEmisData!$A:$A, "Pickup", NewEmisData!$B:$B, $A398, NewEmisData!$C:$C, $H398, NewEmisData!$D:$D, CP$2), SUMIFS(NewEmisData!H:H, NewEmisData!$A:$A, "LDV", NewEmisData!$B:$B, $A398, NewEmisData!$C:$C, $H398, NewEmisData!$D:$D, CP$2))</f>
        <v>0</v>
      </c>
      <c r="CQ398" s="335">
        <f>$I398*IF($G398="Pickup", SUMIFS(NewEmisData!I:I, NewEmisData!$A:$A, "Pickup", NewEmisData!$B:$B, $A398, NewEmisData!$C:$C, $H398, NewEmisData!$D:$D, CQ$2), SUMIFS(NewEmisData!I:I, NewEmisData!$A:$A, "LDV", NewEmisData!$B:$B, $A398, NewEmisData!$C:$C, $H398, NewEmisData!$D:$D, CQ$2))</f>
        <v>0</v>
      </c>
      <c r="CR398" s="335">
        <f>$I398*IF($G398="Pickup", SUMIFS(NewEmisData!J:J, NewEmisData!$A:$A, "Pickup", NewEmisData!$B:$B, $A398, NewEmisData!$C:$C, $H398, NewEmisData!$D:$D, CR$2), SUMIFS(NewEmisData!J:J, NewEmisData!$A:$A, "LDV", NewEmisData!$B:$B, $A398, NewEmisData!$C:$C, $H398, NewEmisData!$D:$D, CR$2))</f>
        <v>0</v>
      </c>
      <c r="CS398" s="335">
        <f>$I398*IF($G398="Pickup", SUMIFS(NewEmisData!K:K, NewEmisData!$A:$A, "Pickup", NewEmisData!$B:$B, $A398, NewEmisData!$C:$C, $H398, NewEmisData!$D:$D, CS$2), SUMIFS(NewEmisData!K:K, NewEmisData!$A:$A, "LDV", NewEmisData!$B:$B, $A398, NewEmisData!$C:$C, $H398, NewEmisData!$D:$D, CS$2))</f>
        <v>0</v>
      </c>
      <c r="CT398" s="335">
        <f>$I398*IF($G398="Pickup", SUMIFS(NewEmisData!L:L, NewEmisData!$A:$A, "Pickup", NewEmisData!$B:$B, $A398, NewEmisData!$C:$C, $H398, NewEmisData!$D:$D, CT$2), SUMIFS(NewEmisData!L:L, NewEmisData!$A:$A, "LDV", NewEmisData!$B:$B, $A398, NewEmisData!$C:$C, $H398, NewEmisData!$D:$D, CT$2))</f>
        <v>0</v>
      </c>
      <c r="CU398" s="335">
        <f>$I398*IF($G398="Pickup", SUMIFS(NewEmisData!M:M, NewEmisData!$A:$A, "Pickup", NewEmisData!$B:$B, $A398, NewEmisData!$C:$C, $H398, NewEmisData!$D:$D, CU$2), SUMIFS(NewEmisData!M:M, NewEmisData!$A:$A, "LDV", NewEmisData!$B:$B, $A398, NewEmisData!$C:$C, $H398, NewEmisData!$D:$D, CU$2))</f>
        <v>0</v>
      </c>
      <c r="CV398" s="335">
        <v>0</v>
      </c>
      <c r="CW398" s="335">
        <v>0</v>
      </c>
      <c r="CX398" s="335">
        <v>0</v>
      </c>
      <c r="CY398" s="335">
        <v>0</v>
      </c>
      <c r="CZ398" s="335">
        <v>0</v>
      </c>
      <c r="DA398" s="335">
        <v>0</v>
      </c>
      <c r="DB398" s="335">
        <v>0</v>
      </c>
      <c r="DC398" s="335">
        <v>0</v>
      </c>
      <c r="DD398" s="335">
        <v>0</v>
      </c>
      <c r="DE398" s="335">
        <v>0</v>
      </c>
      <c r="DF398" s="335">
        <v>0</v>
      </c>
      <c r="DG398" s="335">
        <f>$I398*IF($G398="Pickup", SUMIFS(NewEmisData!E:E, NewEmisData!$A:$A, "Pickup", NewEmisData!$B:$B, $A398, NewEmisData!$C:$C, $H398, NewEmisData!$D:$D, DG$2), SUMIFS(NewEmisData!E:E, NewEmisData!$A:$A, "LDV", NewEmisData!$B:$B, $A398, NewEmisData!$C:$C, $H398, NewEmisData!$D:$D, DG$2))</f>
        <v>0</v>
      </c>
      <c r="DH398" s="335">
        <f>$I398*IF($G398="Pickup", SUMIFS(NewEmisData!F:F, NewEmisData!$A:$A, "Pickup", NewEmisData!$B:$B, $A398, NewEmisData!$C:$C, $H398, NewEmisData!$D:$D, DH$2), SUMIFS(NewEmisData!F:F, NewEmisData!$A:$A, "LDV", NewEmisData!$B:$B, $A398, NewEmisData!$C:$C, $H398, NewEmisData!$D:$D, DH$2))</f>
        <v>0</v>
      </c>
      <c r="DI398" s="335">
        <f>$I398*IF($G398="Pickup", SUMIFS(NewEmisData!G:G, NewEmisData!$A:$A, "Pickup", NewEmisData!$B:$B, $A398, NewEmisData!$C:$C, $H398, NewEmisData!$D:$D, DI$2), SUMIFS(NewEmisData!G:G, NewEmisData!$A:$A, "LDV", NewEmisData!$B:$B, $A398, NewEmisData!$C:$C, $H398, NewEmisData!$D:$D, DI$2))</f>
        <v>0</v>
      </c>
      <c r="DJ398" s="335">
        <f>$I398*IF($G398="Pickup", SUMIFS(NewEmisData!H:H, NewEmisData!$A:$A, "Pickup", NewEmisData!$B:$B, $A398, NewEmisData!$C:$C, $H398, NewEmisData!$D:$D, DJ$2), SUMIFS(NewEmisData!H:H, NewEmisData!$A:$A, "LDV", NewEmisData!$B:$B, $A398, NewEmisData!$C:$C, $H398, NewEmisData!$D:$D, DJ$2))</f>
        <v>0</v>
      </c>
      <c r="DK398" s="335">
        <f>$I398*IF($G398="Pickup", SUMIFS(NewEmisData!I:I, NewEmisData!$A:$A, "Pickup", NewEmisData!$B:$B, $A398, NewEmisData!$C:$C, $H398, NewEmisData!$D:$D, DK$2), SUMIFS(NewEmisData!I:I, NewEmisData!$A:$A, "LDV", NewEmisData!$B:$B, $A398, NewEmisData!$C:$C, $H398, NewEmisData!$D:$D, DK$2))</f>
        <v>0</v>
      </c>
      <c r="DL398" s="335">
        <f>$I398*IF($G398="Pickup", SUMIFS(NewEmisData!J:J, NewEmisData!$A:$A, "Pickup", NewEmisData!$B:$B, $A398, NewEmisData!$C:$C, $H398, NewEmisData!$D:$D, DL$2), SUMIFS(NewEmisData!J:J, NewEmisData!$A:$A, "LDV", NewEmisData!$B:$B, $A398, NewEmisData!$C:$C, $H398, NewEmisData!$D:$D, DL$2))</f>
        <v>0</v>
      </c>
      <c r="DM398" s="335">
        <f>$I398*IF($G398="Pickup", SUMIFS(NewEmisData!K:K, NewEmisData!$A:$A, "Pickup", NewEmisData!$B:$B, $A398, NewEmisData!$C:$C, $H398, NewEmisData!$D:$D, DM$2), SUMIFS(NewEmisData!K:K, NewEmisData!$A:$A, "LDV", NewEmisData!$B:$B, $A398, NewEmisData!$C:$C, $H398, NewEmisData!$D:$D, DM$2))</f>
        <v>0</v>
      </c>
      <c r="DN398" s="335">
        <f>$I398*IF($G398="Pickup", SUMIFS(NewEmisData!L:L, NewEmisData!$A:$A, "Pickup", NewEmisData!$B:$B, $A398, NewEmisData!$C:$C, $H398, NewEmisData!$D:$D, DN$2), SUMIFS(NewEmisData!L:L, NewEmisData!$A:$A, "LDV", NewEmisData!$B:$B, $A398, NewEmisData!$C:$C, $H398, NewEmisData!$D:$D, DN$2))</f>
        <v>0</v>
      </c>
      <c r="DO398" s="335">
        <f>$I398*IF($G398="Pickup", SUMIFS(NewEmisData!M:M, NewEmisData!$A:$A, "Pickup", NewEmisData!$B:$B, $A398, NewEmisData!$C:$C, $H398, NewEmisData!$D:$D, DO$2), SUMIFS(NewEmisData!M:M, NewEmisData!$A:$A, "LDV", NewEmisData!$B:$B, $A398, NewEmisData!$C:$C, $H398, NewEmisData!$D:$D, DO$2))</f>
        <v>0</v>
      </c>
      <c r="DP398" s="335">
        <v>0</v>
      </c>
      <c r="DQ398" s="335">
        <f>$I398*IF($G398="Pickup", SUMIFS(NewEmisData!E:E, NewEmisData!$A:$A, "Pickup", NewEmisData!$B:$B, $A398, NewEmisData!$C:$C, $H398, NewEmisData!$D:$D, DQ$2), SUMIFS(NewEmisData!E:E, NewEmisData!$A:$A, "LDV", NewEmisData!$B:$B, $A398, NewEmisData!$C:$C, $H398, NewEmisData!$D:$D, DQ$2))</f>
        <v>0</v>
      </c>
      <c r="DR398" s="335">
        <f>$I398*IF($G398="Pickup", SUMIFS(NewEmisData!F:F, NewEmisData!$A:$A, "Pickup", NewEmisData!$B:$B, $A398, NewEmisData!$C:$C, $H398, NewEmisData!$D:$D, DR$2), SUMIFS(NewEmisData!F:F, NewEmisData!$A:$A, "LDV", NewEmisData!$B:$B, $A398, NewEmisData!$C:$C, $H398, NewEmisData!$D:$D, DR$2))</f>
        <v>0</v>
      </c>
      <c r="DS398" s="335">
        <f>$I398*IF($G398="Pickup", SUMIFS(NewEmisData!G:G, NewEmisData!$A:$A, "Pickup", NewEmisData!$B:$B, $A398, NewEmisData!$C:$C, $H398, NewEmisData!$D:$D, DS$2), SUMIFS(NewEmisData!G:G, NewEmisData!$A:$A, "LDV", NewEmisData!$B:$B, $A398, NewEmisData!$C:$C, $H398, NewEmisData!$D:$D, DS$2))</f>
        <v>0</v>
      </c>
      <c r="DT398" s="335">
        <f>$I398*IF($G398="Pickup", SUMIFS(NewEmisData!H:H, NewEmisData!$A:$A, "Pickup", NewEmisData!$B:$B, $A398, NewEmisData!$C:$C, $H398, NewEmisData!$D:$D, DT$2), SUMIFS(NewEmisData!H:H, NewEmisData!$A:$A, "LDV", NewEmisData!$B:$B, $A398, NewEmisData!$C:$C, $H398, NewEmisData!$D:$D, DT$2))</f>
        <v>0</v>
      </c>
      <c r="DU398" s="335">
        <f>$I398*IF($G398="Pickup", SUMIFS(NewEmisData!I:I, NewEmisData!$A:$A, "Pickup", NewEmisData!$B:$B, $A398, NewEmisData!$C:$C, $H398, NewEmisData!$D:$D, DU$2), SUMIFS(NewEmisData!I:I, NewEmisData!$A:$A, "LDV", NewEmisData!$B:$B, $A398, NewEmisData!$C:$C, $H398, NewEmisData!$D:$D, DU$2))</f>
        <v>0</v>
      </c>
      <c r="DV398" s="335">
        <f>$I398*IF($G398="Pickup", SUMIFS(NewEmisData!J:J, NewEmisData!$A:$A, "Pickup", NewEmisData!$B:$B, $A398, NewEmisData!$C:$C, $H398, NewEmisData!$D:$D, DV$2), SUMIFS(NewEmisData!J:J, NewEmisData!$A:$A, "LDV", NewEmisData!$B:$B, $A398, NewEmisData!$C:$C, $H398, NewEmisData!$D:$D, DV$2))</f>
        <v>0</v>
      </c>
      <c r="DW398" s="335">
        <f>$I398*IF($G398="Pickup", SUMIFS(NewEmisData!K:K, NewEmisData!$A:$A, "Pickup", NewEmisData!$B:$B, $A398, NewEmisData!$C:$C, $H398, NewEmisData!$D:$D, DW$2), SUMIFS(NewEmisData!K:K, NewEmisData!$A:$A, "LDV", NewEmisData!$B:$B, $A398, NewEmisData!$C:$C, $H398, NewEmisData!$D:$D, DW$2))</f>
        <v>0</v>
      </c>
      <c r="DX398" s="335">
        <f>$I398*IF($G398="Pickup", SUMIFS(NewEmisData!L:L, NewEmisData!$A:$A, "Pickup", NewEmisData!$B:$B, $A398, NewEmisData!$C:$C, $H398, NewEmisData!$D:$D, DX$2), SUMIFS(NewEmisData!L:L, NewEmisData!$A:$A, "LDV", NewEmisData!$B:$B, $A398, NewEmisData!$C:$C, $H398, NewEmisData!$D:$D, DX$2))</f>
        <v>0</v>
      </c>
      <c r="DY398" s="335">
        <f>$I398*IF($G398="Pickup", SUMIFS(NewEmisData!M:M, NewEmisData!$A:$A, "Pickup", NewEmisData!$B:$B, $A398, NewEmisData!$C:$C, $H398, NewEmisData!$D:$D, DY$2), SUMIFS(NewEmisData!M:M, NewEmisData!$A:$A, "LDV", NewEmisData!$B:$B, $A398, NewEmisData!$C:$C, $H398, NewEmisData!$D:$D, DY$2))</f>
        <v>0</v>
      </c>
      <c r="DZ398" s="335">
        <v>0</v>
      </c>
      <c r="EA398" s="335">
        <f t="shared" si="658"/>
        <v>0</v>
      </c>
      <c r="EB398" s="335">
        <f t="shared" si="659"/>
        <v>0</v>
      </c>
      <c r="EC398" s="335">
        <f t="shared" si="660"/>
        <v>0</v>
      </c>
      <c r="ED398" s="335">
        <f t="shared" si="661"/>
        <v>0</v>
      </c>
      <c r="EE398" s="335">
        <f t="shared" si="662"/>
        <v>0</v>
      </c>
      <c r="EF398" s="335">
        <f t="shared" si="663"/>
        <v>0</v>
      </c>
      <c r="EG398" s="335">
        <f t="shared" si="664"/>
        <v>0</v>
      </c>
      <c r="EH398" s="335">
        <f t="shared" si="665"/>
        <v>0</v>
      </c>
      <c r="EI398" s="335">
        <f t="shared" si="666"/>
        <v>0</v>
      </c>
      <c r="EJ398" s="335">
        <f t="shared" si="667"/>
        <v>0</v>
      </c>
      <c r="EK398" s="335">
        <f t="shared" si="668"/>
        <v>0</v>
      </c>
      <c r="EL398" s="335">
        <f t="shared" si="669"/>
        <v>0</v>
      </c>
      <c r="EM398" s="335">
        <f t="shared" si="670"/>
        <v>0</v>
      </c>
      <c r="EN398" s="335">
        <f t="shared" si="671"/>
        <v>0</v>
      </c>
      <c r="EO398" s="335">
        <f t="shared" si="672"/>
        <v>0</v>
      </c>
      <c r="EP398" s="335">
        <f t="shared" si="673"/>
        <v>0</v>
      </c>
      <c r="EQ398" s="335">
        <f t="shared" si="674"/>
        <v>0</v>
      </c>
      <c r="ER398" s="335">
        <f t="shared" si="675"/>
        <v>0</v>
      </c>
      <c r="ES398" s="335">
        <f t="shared" si="676"/>
        <v>0</v>
      </c>
      <c r="ET398" s="335">
        <f t="shared" si="677"/>
        <v>0</v>
      </c>
      <c r="EU398" s="335">
        <f t="shared" si="678"/>
        <v>0</v>
      </c>
      <c r="EV398" s="335">
        <f t="shared" si="679"/>
        <v>0</v>
      </c>
      <c r="EW398" s="335">
        <f t="shared" si="680"/>
        <v>0</v>
      </c>
      <c r="EX398" s="335">
        <f t="shared" si="681"/>
        <v>0</v>
      </c>
      <c r="EY398" s="335">
        <f t="shared" si="682"/>
        <v>0</v>
      </c>
      <c r="EZ398" s="335">
        <f t="shared" si="683"/>
        <v>0</v>
      </c>
      <c r="FA398" s="335">
        <f t="shared" si="684"/>
        <v>0</v>
      </c>
      <c r="FB398" s="335">
        <f t="shared" si="685"/>
        <v>0</v>
      </c>
      <c r="FC398" s="335">
        <f t="shared" si="686"/>
        <v>0</v>
      </c>
      <c r="FD398" s="335">
        <f t="shared" si="687"/>
        <v>0</v>
      </c>
      <c r="FE398" s="335">
        <f t="shared" si="688"/>
        <v>4.56866074514682E-2</v>
      </c>
      <c r="FF398" s="335">
        <f t="shared" si="689"/>
        <v>4.56866074514682E-2</v>
      </c>
      <c r="FG398" s="335">
        <f t="shared" si="690"/>
        <v>4.5686595098603698E-2</v>
      </c>
      <c r="FH398" s="335">
        <f t="shared" si="691"/>
        <v>4.5686567732366602E-2</v>
      </c>
      <c r="FI398" s="335">
        <f t="shared" si="692"/>
        <v>4.5686639312502303E-2</v>
      </c>
      <c r="FJ398" s="335">
        <f t="shared" si="693"/>
        <v>4.5686507422641499E-2</v>
      </c>
      <c r="FK398" s="335">
        <f t="shared" si="694"/>
        <v>4.5686552882415202E-2</v>
      </c>
      <c r="FL398" s="335">
        <f t="shared" si="695"/>
        <v>4.5686619042368502E-2</v>
      </c>
      <c r="FM398" s="335">
        <f t="shared" si="696"/>
        <v>4.5686619042368502E-2</v>
      </c>
      <c r="FN398" s="335">
        <f t="shared" si="697"/>
        <v>2.3805319372350052E-2</v>
      </c>
      <c r="FO398" s="335">
        <f t="shared" si="698"/>
        <v>5.96004040660905E-3</v>
      </c>
      <c r="FP398" s="335">
        <f t="shared" si="699"/>
        <v>5.96004040660905E-3</v>
      </c>
      <c r="FQ398" s="335">
        <f t="shared" si="700"/>
        <v>5.9600396436599304E-3</v>
      </c>
      <c r="FR398" s="335">
        <f t="shared" si="701"/>
        <v>5.96003947288367E-3</v>
      </c>
      <c r="FS398" s="335">
        <f t="shared" si="702"/>
        <v>5.9600498988851601E-3</v>
      </c>
      <c r="FT398" s="335">
        <f t="shared" si="703"/>
        <v>5.9600370559725604E-3</v>
      </c>
      <c r="FU398" s="335">
        <f t="shared" si="704"/>
        <v>5.9600363216577501E-3</v>
      </c>
      <c r="FV398" s="335">
        <f t="shared" si="705"/>
        <v>5.9600544669343404E-3</v>
      </c>
      <c r="FW398" s="335">
        <f t="shared" si="706"/>
        <v>5.9600544669343404E-3</v>
      </c>
      <c r="FX398" s="335">
        <f t="shared" si="707"/>
        <v>1.6506531515565108E-3</v>
      </c>
    </row>
    <row r="399" spans="1:180" x14ac:dyDescent="0.2">
      <c r="A399" s="305" t="str">
        <f>_xlfn.CONCAT(IF(LEFT(TRIM(A398),1)="*", "*R", "R"), 1+RIGHT(TRIM(A398),1))</f>
        <v>R6</v>
      </c>
      <c r="B399" s="305" t="str">
        <f t="shared" si="744"/>
        <v>TLFELC200</v>
      </c>
      <c r="C399" s="305" t="str">
        <f t="shared" si="745"/>
        <v>Electric fullsize car w/200 mi range</v>
      </c>
      <c r="D399" s="301" t="str">
        <f t="shared" si="746"/>
        <v>bn-vmt, bn-vmt/a</v>
      </c>
      <c r="E399" s="301" t="str">
        <f t="shared" si="747"/>
        <v>TRNELC</v>
      </c>
      <c r="F399" s="301" t="str">
        <f t="shared" si="748"/>
        <v>TL</v>
      </c>
      <c r="G399" s="315" t="s">
        <v>818</v>
      </c>
      <c r="H399" s="315" t="s">
        <v>36</v>
      </c>
      <c r="I399" s="315">
        <v>1</v>
      </c>
      <c r="J399" s="315" t="str">
        <f t="shared" si="708"/>
        <v>Full size car-ELC</v>
      </c>
      <c r="K399" s="335">
        <f>$I399*IF($G399="Pickup", SUMIFS(NewEmisData!E:E, NewEmisData!$A:$A, "Pickup", NewEmisData!$B:$B, $A399, NewEmisData!$C:$C, $H399, NewEmisData!$D:$D, K$2), SUMIFS(NewEmisData!E:E, NewEmisData!$A:$A, "LDV", NewEmisData!$B:$B, $A399, NewEmisData!$C:$C, $H399, NewEmisData!$D:$D, K$2))</f>
        <v>0</v>
      </c>
      <c r="L399" s="335">
        <f>$I399*IF($G399="Pickup", SUMIFS(NewEmisData!F:F, NewEmisData!$A:$A, "Pickup", NewEmisData!$B:$B, $A399, NewEmisData!$C:$C, $H399, NewEmisData!$D:$D, L$2), SUMIFS(NewEmisData!F:F, NewEmisData!$A:$A, "LDV", NewEmisData!$B:$B, $A399, NewEmisData!$C:$C, $H399, NewEmisData!$D:$D, L$2))</f>
        <v>0</v>
      </c>
      <c r="M399" s="335">
        <f>$I399*IF($G399="Pickup", SUMIFS(NewEmisData!G:G, NewEmisData!$A:$A, "Pickup", NewEmisData!$B:$B, $A399, NewEmisData!$C:$C, $H399, NewEmisData!$D:$D, M$2), SUMIFS(NewEmisData!G:G, NewEmisData!$A:$A, "LDV", NewEmisData!$B:$B, $A399, NewEmisData!$C:$C, $H399, NewEmisData!$D:$D, M$2))</f>
        <v>0</v>
      </c>
      <c r="N399" s="335">
        <f>$I399*IF($G399="Pickup", SUMIFS(NewEmisData!H:H, NewEmisData!$A:$A, "Pickup", NewEmisData!$B:$B, $A399, NewEmisData!$C:$C, $H399, NewEmisData!$D:$D, N$2), SUMIFS(NewEmisData!H:H, NewEmisData!$A:$A, "LDV", NewEmisData!$B:$B, $A399, NewEmisData!$C:$C, $H399, NewEmisData!$D:$D, N$2))</f>
        <v>0</v>
      </c>
      <c r="O399" s="335">
        <f>$I399*IF($G399="Pickup", SUMIFS(NewEmisData!I:I, NewEmisData!$A:$A, "Pickup", NewEmisData!$B:$B, $A399, NewEmisData!$C:$C, $H399, NewEmisData!$D:$D, O$2), SUMIFS(NewEmisData!I:I, NewEmisData!$A:$A, "LDV", NewEmisData!$B:$B, $A399, NewEmisData!$C:$C, $H399, NewEmisData!$D:$D, O$2))</f>
        <v>0</v>
      </c>
      <c r="P399" s="335">
        <f>$I399*IF($G399="Pickup", SUMIFS(NewEmisData!J:J, NewEmisData!$A:$A, "Pickup", NewEmisData!$B:$B, $A399, NewEmisData!$C:$C, $H399, NewEmisData!$D:$D, P$2), SUMIFS(NewEmisData!J:J, NewEmisData!$A:$A, "LDV", NewEmisData!$B:$B, $A399, NewEmisData!$C:$C, $H399, NewEmisData!$D:$D, P$2))</f>
        <v>0</v>
      </c>
      <c r="Q399" s="335">
        <f>$I399*IF($G399="Pickup", SUMIFS(NewEmisData!K:K, NewEmisData!$A:$A, "Pickup", NewEmisData!$B:$B, $A399, NewEmisData!$C:$C, $H399, NewEmisData!$D:$D, Q$2), SUMIFS(NewEmisData!K:K, NewEmisData!$A:$A, "LDV", NewEmisData!$B:$B, $A399, NewEmisData!$C:$C, $H399, NewEmisData!$D:$D, Q$2))</f>
        <v>0</v>
      </c>
      <c r="R399" s="335">
        <f>$I399*IF($G399="Pickup", SUMIFS(NewEmisData!L:L, NewEmisData!$A:$A, "Pickup", NewEmisData!$B:$B, $A399, NewEmisData!$C:$C, $H399, NewEmisData!$D:$D, R$2), SUMIFS(NewEmisData!L:L, NewEmisData!$A:$A, "LDV", NewEmisData!$B:$B, $A399, NewEmisData!$C:$C, $H399, NewEmisData!$D:$D, R$2))</f>
        <v>0</v>
      </c>
      <c r="S399" s="335">
        <f>$I399*IF($G399="Pickup", SUMIFS(NewEmisData!M:M, NewEmisData!$A:$A, "Pickup", NewEmisData!$B:$B, $A399, NewEmisData!$C:$C, $H399, NewEmisData!$D:$D, S$2), SUMIFS(NewEmisData!M:M, NewEmisData!$A:$A, "LDV", NewEmisData!$B:$B, $A399, NewEmisData!$C:$C, $H399, NewEmisData!$D:$D, S$2))</f>
        <v>0</v>
      </c>
      <c r="T399" s="335">
        <v>0</v>
      </c>
      <c r="U399" s="335">
        <f>$I399*IF($G399="Pickup", SUMIFS(NewEmisData!E:E, NewEmisData!$A:$A, "Pickup", NewEmisData!$B:$B, $A399, NewEmisData!$C:$C, $H399, NewEmisData!$D:$D, U$2), SUMIFS(NewEmisData!E:E, NewEmisData!$A:$A, "LDV", NewEmisData!$B:$B, $A399, NewEmisData!$C:$C, $H399, NewEmisData!$D:$D, U$2))</f>
        <v>0</v>
      </c>
      <c r="V399" s="335">
        <f>$I399*IF($G399="Pickup", SUMIFS(NewEmisData!F:F, NewEmisData!$A:$A, "Pickup", NewEmisData!$B:$B, $A399, NewEmisData!$C:$C, $H399, NewEmisData!$D:$D, V$2), SUMIFS(NewEmisData!F:F, NewEmisData!$A:$A, "LDV", NewEmisData!$B:$B, $A399, NewEmisData!$C:$C, $H399, NewEmisData!$D:$D, V$2))</f>
        <v>0</v>
      </c>
      <c r="W399" s="335">
        <f>$I399*IF($G399="Pickup", SUMIFS(NewEmisData!G:G, NewEmisData!$A:$A, "Pickup", NewEmisData!$B:$B, $A399, NewEmisData!$C:$C, $H399, NewEmisData!$D:$D, W$2), SUMIFS(NewEmisData!G:G, NewEmisData!$A:$A, "LDV", NewEmisData!$B:$B, $A399, NewEmisData!$C:$C, $H399, NewEmisData!$D:$D, W$2))</f>
        <v>0</v>
      </c>
      <c r="X399" s="335">
        <f>$I399*IF($G399="Pickup", SUMIFS(NewEmisData!H:H, NewEmisData!$A:$A, "Pickup", NewEmisData!$B:$B, $A399, NewEmisData!$C:$C, $H399, NewEmisData!$D:$D, X$2), SUMIFS(NewEmisData!H:H, NewEmisData!$A:$A, "LDV", NewEmisData!$B:$B, $A399, NewEmisData!$C:$C, $H399, NewEmisData!$D:$D, X$2))</f>
        <v>0</v>
      </c>
      <c r="Y399" s="335">
        <f>$I399*IF($G399="Pickup", SUMIFS(NewEmisData!I:I, NewEmisData!$A:$A, "Pickup", NewEmisData!$B:$B, $A399, NewEmisData!$C:$C, $H399, NewEmisData!$D:$D, Y$2), SUMIFS(NewEmisData!I:I, NewEmisData!$A:$A, "LDV", NewEmisData!$B:$B, $A399, NewEmisData!$C:$C, $H399, NewEmisData!$D:$D, Y$2))</f>
        <v>0</v>
      </c>
      <c r="Z399" s="335">
        <f>$I399*IF($G399="Pickup", SUMIFS(NewEmisData!J:J, NewEmisData!$A:$A, "Pickup", NewEmisData!$B:$B, $A399, NewEmisData!$C:$C, $H399, NewEmisData!$D:$D, Z$2), SUMIFS(NewEmisData!J:J, NewEmisData!$A:$A, "LDV", NewEmisData!$B:$B, $A399, NewEmisData!$C:$C, $H399, NewEmisData!$D:$D, Z$2))</f>
        <v>0</v>
      </c>
      <c r="AA399" s="335">
        <f>$I399*IF($G399="Pickup", SUMIFS(NewEmisData!K:K, NewEmisData!$A:$A, "Pickup", NewEmisData!$B:$B, $A399, NewEmisData!$C:$C, $H399, NewEmisData!$D:$D, AA$2), SUMIFS(NewEmisData!K:K, NewEmisData!$A:$A, "LDV", NewEmisData!$B:$B, $A399, NewEmisData!$C:$C, $H399, NewEmisData!$D:$D, AA$2))</f>
        <v>0</v>
      </c>
      <c r="AB399" s="335">
        <f>$I399*IF($G399="Pickup", SUMIFS(NewEmisData!L:L, NewEmisData!$A:$A, "Pickup", NewEmisData!$B:$B, $A399, NewEmisData!$C:$C, $H399, NewEmisData!$D:$D, AB$2), SUMIFS(NewEmisData!L:L, NewEmisData!$A:$A, "LDV", NewEmisData!$B:$B, $A399, NewEmisData!$C:$C, $H399, NewEmisData!$D:$D, AB$2))</f>
        <v>0</v>
      </c>
      <c r="AC399" s="335">
        <f>$I399*IF($G399="Pickup", SUMIFS(NewEmisData!M:M, NewEmisData!$A:$A, "Pickup", NewEmisData!$B:$B, $A399, NewEmisData!$C:$C, $H399, NewEmisData!$D:$D, AC$2), SUMIFS(NewEmisData!M:M, NewEmisData!$A:$A, "LDV", NewEmisData!$B:$B, $A399, NewEmisData!$C:$C, $H399, NewEmisData!$D:$D, AC$2))</f>
        <v>0</v>
      </c>
      <c r="AD399" s="335">
        <v>0</v>
      </c>
      <c r="AE399" s="335">
        <f>$I399*IF($G399="Pickup", SUMIFS(NewEmisData!E:E, NewEmisData!$A:$A, "Pickup", NewEmisData!$B:$B, $A399, NewEmisData!$C:$C, $H399, NewEmisData!$D:$D, AE$2), SUMIFS(NewEmisData!E:E, NewEmisData!$A:$A, "LDV", NewEmisData!$B:$B, $A399, NewEmisData!$C:$C, $H399, NewEmisData!$D:$D, AE$2))</f>
        <v>0</v>
      </c>
      <c r="AF399" s="335">
        <f>$I399*IF($G399="Pickup", SUMIFS(NewEmisData!F:F, NewEmisData!$A:$A, "Pickup", NewEmisData!$B:$B, $A399, NewEmisData!$C:$C, $H399, NewEmisData!$D:$D, AF$2), SUMIFS(NewEmisData!F:F, NewEmisData!$A:$A, "LDV", NewEmisData!$B:$B, $A399, NewEmisData!$C:$C, $H399, NewEmisData!$D:$D, AF$2))</f>
        <v>0</v>
      </c>
      <c r="AG399" s="335">
        <f>$I399*IF($G399="Pickup", SUMIFS(NewEmisData!G:G, NewEmisData!$A:$A, "Pickup", NewEmisData!$B:$B, $A399, NewEmisData!$C:$C, $H399, NewEmisData!$D:$D, AG$2), SUMIFS(NewEmisData!G:G, NewEmisData!$A:$A, "LDV", NewEmisData!$B:$B, $A399, NewEmisData!$C:$C, $H399, NewEmisData!$D:$D, AG$2))</f>
        <v>0</v>
      </c>
      <c r="AH399" s="335">
        <f>$I399*IF($G399="Pickup", SUMIFS(NewEmisData!H:H, NewEmisData!$A:$A, "Pickup", NewEmisData!$B:$B, $A399, NewEmisData!$C:$C, $H399, NewEmisData!$D:$D, AH$2), SUMIFS(NewEmisData!H:H, NewEmisData!$A:$A, "LDV", NewEmisData!$B:$B, $A399, NewEmisData!$C:$C, $H399, NewEmisData!$D:$D, AH$2))</f>
        <v>0</v>
      </c>
      <c r="AI399" s="335">
        <f>$I399*IF($G399="Pickup", SUMIFS(NewEmisData!I:I, NewEmisData!$A:$A, "Pickup", NewEmisData!$B:$B, $A399, NewEmisData!$C:$C, $H399, NewEmisData!$D:$D, AI$2), SUMIFS(NewEmisData!I:I, NewEmisData!$A:$A, "LDV", NewEmisData!$B:$B, $A399, NewEmisData!$C:$C, $H399, NewEmisData!$D:$D, AI$2))</f>
        <v>0</v>
      </c>
      <c r="AJ399" s="335">
        <f>$I399*IF($G399="Pickup", SUMIFS(NewEmisData!J:J, NewEmisData!$A:$A, "Pickup", NewEmisData!$B:$B, $A399, NewEmisData!$C:$C, $H399, NewEmisData!$D:$D, AJ$2), SUMIFS(NewEmisData!J:J, NewEmisData!$A:$A, "LDV", NewEmisData!$B:$B, $A399, NewEmisData!$C:$C, $H399, NewEmisData!$D:$D, AJ$2))</f>
        <v>0</v>
      </c>
      <c r="AK399" s="335">
        <f>$I399*IF($G399="Pickup", SUMIFS(NewEmisData!K:K, NewEmisData!$A:$A, "Pickup", NewEmisData!$B:$B, $A399, NewEmisData!$C:$C, $H399, NewEmisData!$D:$D, AK$2), SUMIFS(NewEmisData!K:K, NewEmisData!$A:$A, "LDV", NewEmisData!$B:$B, $A399, NewEmisData!$C:$C, $H399, NewEmisData!$D:$D, AK$2))</f>
        <v>0</v>
      </c>
      <c r="AL399" s="335">
        <f>$I399*IF($G399="Pickup", SUMIFS(NewEmisData!L:L, NewEmisData!$A:$A, "Pickup", NewEmisData!$B:$B, $A399, NewEmisData!$C:$C, $H399, NewEmisData!$D:$D, AL$2), SUMIFS(NewEmisData!L:L, NewEmisData!$A:$A, "LDV", NewEmisData!$B:$B, $A399, NewEmisData!$C:$C, $H399, NewEmisData!$D:$D, AL$2))</f>
        <v>0</v>
      </c>
      <c r="AM399" s="335">
        <f>$I399*IF($G399="Pickup", SUMIFS(NewEmisData!M:M, NewEmisData!$A:$A, "Pickup", NewEmisData!$B:$B, $A399, NewEmisData!$C:$C, $H399, NewEmisData!$D:$D, AM$2), SUMIFS(NewEmisData!M:M, NewEmisData!$A:$A, "LDV", NewEmisData!$B:$B, $A399, NewEmisData!$C:$C, $H399, NewEmisData!$D:$D, AM$2))</f>
        <v>0</v>
      </c>
      <c r="AN399" s="335">
        <v>0</v>
      </c>
      <c r="AO399" s="335">
        <f>$I399*IF($G399="Pickup", SUMIFS(NewEmisData!E:E, NewEmisData!$A:$A, "Pickup", NewEmisData!$B:$B, $A399, NewEmisData!$C:$C, $H399, NewEmisData!$D:$D, AO$2), SUMIFS(NewEmisData!E:E, NewEmisData!$A:$A, "LDV", NewEmisData!$B:$B, $A399, NewEmisData!$C:$C, $H399, NewEmisData!$D:$D, AO$2))</f>
        <v>5.12091740678495E-2</v>
      </c>
      <c r="AP399" s="335">
        <f>$I399*IF($G399="Pickup", SUMIFS(NewEmisData!F:F, NewEmisData!$A:$A, "Pickup", NewEmisData!$B:$B, $A399, NewEmisData!$C:$C, $H399, NewEmisData!$D:$D, AP$2), SUMIFS(NewEmisData!F:F, NewEmisData!$A:$A, "LDV", NewEmisData!$B:$B, $A399, NewEmisData!$C:$C, $H399, NewEmisData!$D:$D, AP$2))</f>
        <v>5.12091740678495E-2</v>
      </c>
      <c r="AQ399" s="335">
        <f>$I399*IF($G399="Pickup", SUMIFS(NewEmisData!G:G, NewEmisData!$A:$A, "Pickup", NewEmisData!$B:$B, $A399, NewEmisData!$C:$C, $H399, NewEmisData!$D:$D, AQ$2), SUMIFS(NewEmisData!G:G, NewEmisData!$A:$A, "LDV", NewEmisData!$B:$B, $A399, NewEmisData!$C:$C, $H399, NewEmisData!$D:$D, AQ$2))</f>
        <v>5.1209105995627897E-2</v>
      </c>
      <c r="AR399" s="335">
        <f>$I399*IF($G399="Pickup", SUMIFS(NewEmisData!H:H, NewEmisData!$A:$A, "Pickup", NewEmisData!$B:$B, $A399, NewEmisData!$C:$C, $H399, NewEmisData!$D:$D, AR$2), SUMIFS(NewEmisData!H:H, NewEmisData!$A:$A, "LDV", NewEmisData!$B:$B, $A399, NewEmisData!$C:$C, $H399, NewEmisData!$D:$D, AR$2))</f>
        <v>5.1209106574509597E-2</v>
      </c>
      <c r="AS399" s="335">
        <f>$I399*IF($G399="Pickup", SUMIFS(NewEmisData!I:I, NewEmisData!$A:$A, "Pickup", NewEmisData!$B:$B, $A399, NewEmisData!$C:$C, $H399, NewEmisData!$D:$D, AS$2), SUMIFS(NewEmisData!I:I, NewEmisData!$A:$A, "LDV", NewEmisData!$B:$B, $A399, NewEmisData!$C:$C, $H399, NewEmisData!$D:$D, AS$2))</f>
        <v>5.1209011120713299E-2</v>
      </c>
      <c r="AT399" s="335">
        <f>$I399*IF($G399="Pickup", SUMIFS(NewEmisData!J:J, NewEmisData!$A:$A, "Pickup", NewEmisData!$B:$B, $A399, NewEmisData!$C:$C, $H399, NewEmisData!$D:$D, AT$2), SUMIFS(NewEmisData!J:J, NewEmisData!$A:$A, "LDV", NewEmisData!$B:$B, $A399, NewEmisData!$C:$C, $H399, NewEmisData!$D:$D, AT$2))</f>
        <v>5.1209115709399303E-2</v>
      </c>
      <c r="AU399" s="335">
        <f>$I399*IF($G399="Pickup", SUMIFS(NewEmisData!K:K, NewEmisData!$A:$A, "Pickup", NewEmisData!$B:$B, $A399, NewEmisData!$C:$C, $H399, NewEmisData!$D:$D, AU$2), SUMIFS(NewEmisData!K:K, NewEmisData!$A:$A, "LDV", NewEmisData!$B:$B, $A399, NewEmisData!$C:$C, $H399, NewEmisData!$D:$D, AU$2))</f>
        <v>5.1209067900781301E-2</v>
      </c>
      <c r="AV399" s="335">
        <f>$I399*IF($G399="Pickup", SUMIFS(NewEmisData!L:L, NewEmisData!$A:$A, "Pickup", NewEmisData!$B:$B, $A399, NewEmisData!$C:$C, $H399, NewEmisData!$D:$D, AV$2), SUMIFS(NewEmisData!L:L, NewEmisData!$A:$A, "LDV", NewEmisData!$B:$B, $A399, NewEmisData!$C:$C, $H399, NewEmisData!$D:$D, AV$2))</f>
        <v>5.1209026266060102E-2</v>
      </c>
      <c r="AW399" s="335">
        <f>$I399*IF($G399="Pickup", SUMIFS(NewEmisData!M:M, NewEmisData!$A:$A, "Pickup", NewEmisData!$B:$B, $A399, NewEmisData!$C:$C, $H399, NewEmisData!$D:$D, AW$2), SUMIFS(NewEmisData!M:M, NewEmisData!$A:$A, "LDV", NewEmisData!$B:$B, $A399, NewEmisData!$C:$C, $H399, NewEmisData!$D:$D, AW$2))</f>
        <v>5.1209026266060102E-2</v>
      </c>
      <c r="AX399" s="335">
        <v>2.3805319372350052E-2</v>
      </c>
      <c r="AY399" s="335">
        <f>$I399*IF($G399="Pickup", SUMIFS(NewEmisData!E:E, NewEmisData!$A:$A, "Pickup", NewEmisData!$B:$B, $A399, NewEmisData!$C:$C, $H399, NewEmisData!$D:$D, AY$2), SUMIFS(NewEmisData!E:E, NewEmisData!$A:$A, "LDV", NewEmisData!$B:$B, $A399, NewEmisData!$C:$C, $H399, NewEmisData!$D:$D, AY$2))</f>
        <v>6.66074097322524E-3</v>
      </c>
      <c r="AZ399" s="335">
        <f>$I399*IF($G399="Pickup", SUMIFS(NewEmisData!F:F, NewEmisData!$A:$A, "Pickup", NewEmisData!$B:$B, $A399, NewEmisData!$C:$C, $H399, NewEmisData!$D:$D, AZ$2), SUMIFS(NewEmisData!F:F, NewEmisData!$A:$A, "LDV", NewEmisData!$B:$B, $A399, NewEmisData!$C:$C, $H399, NewEmisData!$D:$D, AZ$2))</f>
        <v>6.66074097322524E-3</v>
      </c>
      <c r="BA399" s="335">
        <f>$I399*IF($G399="Pickup", SUMIFS(NewEmisData!G:G, NewEmisData!$A:$A, "Pickup", NewEmisData!$B:$B, $A399, NewEmisData!$C:$C, $H399, NewEmisData!$D:$D, BA$2), SUMIFS(NewEmisData!G:G, NewEmisData!$A:$A, "LDV", NewEmisData!$B:$B, $A399, NewEmisData!$C:$C, $H399, NewEmisData!$D:$D, BA$2))</f>
        <v>6.6607335748389796E-3</v>
      </c>
      <c r="BB399" s="335">
        <f>$I399*IF($G399="Pickup", SUMIFS(NewEmisData!H:H, NewEmisData!$A:$A, "Pickup", NewEmisData!$B:$B, $A399, NewEmisData!$C:$C, $H399, NewEmisData!$D:$D, BB$2), SUMIFS(NewEmisData!H:H, NewEmisData!$A:$A, "LDV", NewEmisData!$B:$B, $A399, NewEmisData!$C:$C, $H399, NewEmisData!$D:$D, BB$2))</f>
        <v>6.6607277974443701E-3</v>
      </c>
      <c r="BC399" s="335">
        <f>$I399*IF($G399="Pickup", SUMIFS(NewEmisData!I:I, NewEmisData!$A:$A, "Pickup", NewEmisData!$B:$B, $A399, NewEmisData!$C:$C, $H399, NewEmisData!$D:$D, BC$2), SUMIFS(NewEmisData!I:I, NewEmisData!$A:$A, "LDV", NewEmisData!$B:$B, $A399, NewEmisData!$C:$C, $H399, NewEmisData!$D:$D, BC$2))</f>
        <v>6.6607270180681398E-3</v>
      </c>
      <c r="BD399" s="335">
        <f>$I399*IF($G399="Pickup", SUMIFS(NewEmisData!J:J, NewEmisData!$A:$A, "Pickup", NewEmisData!$B:$B, $A399, NewEmisData!$C:$C, $H399, NewEmisData!$D:$D, BD$2), SUMIFS(NewEmisData!J:J, NewEmisData!$A:$A, "LDV", NewEmisData!$B:$B, $A399, NewEmisData!$C:$C, $H399, NewEmisData!$D:$D, BD$2))</f>
        <v>6.6607268966739396E-3</v>
      </c>
      <c r="BE399" s="335">
        <f>$I399*IF($G399="Pickup", SUMIFS(NewEmisData!K:K, NewEmisData!$A:$A, "Pickup", NewEmisData!$B:$B, $A399, NewEmisData!$C:$C, $H399, NewEmisData!$D:$D, BE$2), SUMIFS(NewEmisData!K:K, NewEmisData!$A:$A, "LDV", NewEmisData!$B:$B, $A399, NewEmisData!$C:$C, $H399, NewEmisData!$D:$D, BE$2))</f>
        <v>6.6607294451310698E-3</v>
      </c>
      <c r="BF399" s="335">
        <f>$I399*IF($G399="Pickup", SUMIFS(NewEmisData!L:L, NewEmisData!$A:$A, "Pickup", NewEmisData!$B:$B, $A399, NewEmisData!$C:$C, $H399, NewEmisData!$D:$D, BF$2), SUMIFS(NewEmisData!L:L, NewEmisData!$A:$A, "LDV", NewEmisData!$B:$B, $A399, NewEmisData!$C:$C, $H399, NewEmisData!$D:$D, BF$2))</f>
        <v>6.6607268071052902E-3</v>
      </c>
      <c r="BG399" s="335">
        <f>$I399*IF($G399="Pickup", SUMIFS(NewEmisData!M:M, NewEmisData!$A:$A, "Pickup", NewEmisData!$B:$B, $A399, NewEmisData!$C:$C, $H399, NewEmisData!$D:$D, BG$2), SUMIFS(NewEmisData!M:M, NewEmisData!$A:$A, "LDV", NewEmisData!$B:$B, $A399, NewEmisData!$C:$C, $H399, NewEmisData!$D:$D, BG$2))</f>
        <v>6.6607268071052902E-3</v>
      </c>
      <c r="BH399" s="335">
        <v>1.6506531515565108E-3</v>
      </c>
      <c r="BI399" s="335">
        <f>$I399*IF($G399="Pickup", SUMIFS(NewEmisData!E:E, NewEmisData!$A:$A, "Pickup", NewEmisData!$B:$B, $A399, NewEmisData!$C:$C, $H399, NewEmisData!$D:$D, BI$2), SUMIFS(NewEmisData!E:E, NewEmisData!$A:$A, "LDV", NewEmisData!$B:$B, $A399, NewEmisData!$C:$C, $H399, NewEmisData!$D:$D, BI$2))</f>
        <v>0</v>
      </c>
      <c r="BJ399" s="335">
        <f>$I399*IF($G399="Pickup", SUMIFS(NewEmisData!F:F, NewEmisData!$A:$A, "Pickup", NewEmisData!$B:$B, $A399, NewEmisData!$C:$C, $H399, NewEmisData!$D:$D, BJ$2), SUMIFS(NewEmisData!F:F, NewEmisData!$A:$A, "LDV", NewEmisData!$B:$B, $A399, NewEmisData!$C:$C, $H399, NewEmisData!$D:$D, BJ$2))</f>
        <v>0</v>
      </c>
      <c r="BK399" s="335">
        <f>$I399*IF($G399="Pickup", SUMIFS(NewEmisData!G:G, NewEmisData!$A:$A, "Pickup", NewEmisData!$B:$B, $A399, NewEmisData!$C:$C, $H399, NewEmisData!$D:$D, BK$2), SUMIFS(NewEmisData!G:G, NewEmisData!$A:$A, "LDV", NewEmisData!$B:$B, $A399, NewEmisData!$C:$C, $H399, NewEmisData!$D:$D, BK$2))</f>
        <v>0</v>
      </c>
      <c r="BL399" s="335">
        <f>$I399*IF($G399="Pickup", SUMIFS(NewEmisData!H:H, NewEmisData!$A:$A, "Pickup", NewEmisData!$B:$B, $A399, NewEmisData!$C:$C, $H399, NewEmisData!$D:$D, BL$2), SUMIFS(NewEmisData!H:H, NewEmisData!$A:$A, "LDV", NewEmisData!$B:$B, $A399, NewEmisData!$C:$C, $H399, NewEmisData!$D:$D, BL$2))</f>
        <v>0</v>
      </c>
      <c r="BM399" s="335">
        <f>$I399*IF($G399="Pickup", SUMIFS(NewEmisData!I:I, NewEmisData!$A:$A, "Pickup", NewEmisData!$B:$B, $A399, NewEmisData!$C:$C, $H399, NewEmisData!$D:$D, BM$2), SUMIFS(NewEmisData!I:I, NewEmisData!$A:$A, "LDV", NewEmisData!$B:$B, $A399, NewEmisData!$C:$C, $H399, NewEmisData!$D:$D, BM$2))</f>
        <v>0</v>
      </c>
      <c r="BN399" s="335">
        <f>$I399*IF($G399="Pickup", SUMIFS(NewEmisData!J:J, NewEmisData!$A:$A, "Pickup", NewEmisData!$B:$B, $A399, NewEmisData!$C:$C, $H399, NewEmisData!$D:$D, BN$2), SUMIFS(NewEmisData!J:J, NewEmisData!$A:$A, "LDV", NewEmisData!$B:$B, $A399, NewEmisData!$C:$C, $H399, NewEmisData!$D:$D, BN$2))</f>
        <v>0</v>
      </c>
      <c r="BO399" s="335">
        <f>$I399*IF($G399="Pickup", SUMIFS(NewEmisData!K:K, NewEmisData!$A:$A, "Pickup", NewEmisData!$B:$B, $A399, NewEmisData!$C:$C, $H399, NewEmisData!$D:$D, BO$2), SUMIFS(NewEmisData!K:K, NewEmisData!$A:$A, "LDV", NewEmisData!$B:$B, $A399, NewEmisData!$C:$C, $H399, NewEmisData!$D:$D, BO$2))</f>
        <v>0</v>
      </c>
      <c r="BP399" s="335">
        <f>$I399*IF($G399="Pickup", SUMIFS(NewEmisData!L:L, NewEmisData!$A:$A, "Pickup", NewEmisData!$B:$B, $A399, NewEmisData!$C:$C, $H399, NewEmisData!$D:$D, BP$2), SUMIFS(NewEmisData!L:L, NewEmisData!$A:$A, "LDV", NewEmisData!$B:$B, $A399, NewEmisData!$C:$C, $H399, NewEmisData!$D:$D, BP$2))</f>
        <v>0</v>
      </c>
      <c r="BQ399" s="335">
        <f>$I399*IF($G399="Pickup", SUMIFS(NewEmisData!M:M, NewEmisData!$A:$A, "Pickup", NewEmisData!$B:$B, $A399, NewEmisData!$C:$C, $H399, NewEmisData!$D:$D, BQ$2), SUMIFS(NewEmisData!M:M, NewEmisData!$A:$A, "LDV", NewEmisData!$B:$B, $A399, NewEmisData!$C:$C, $H399, NewEmisData!$D:$D, BQ$2))</f>
        <v>0</v>
      </c>
      <c r="BR399" s="335">
        <v>0</v>
      </c>
      <c r="BS399" s="335">
        <f>$I399*IF($G399="Pickup", SUMIFS(NewEmisData!E:E, NewEmisData!$A:$A, "Pickup", NewEmisData!$B:$B, $A399, NewEmisData!$C:$C, $H399, NewEmisData!$D:$D, BS$2), SUMIFS(NewEmisData!E:E, NewEmisData!$A:$A, "LDV", NewEmisData!$B:$B, $A399, NewEmisData!$C:$C, $H399, NewEmisData!$D:$D, BS$2))</f>
        <v>0</v>
      </c>
      <c r="BT399" s="335">
        <f>$I399*IF($G399="Pickup", SUMIFS(NewEmisData!F:F, NewEmisData!$A:$A, "Pickup", NewEmisData!$B:$B, $A399, NewEmisData!$C:$C, $H399, NewEmisData!$D:$D, BT$2), SUMIFS(NewEmisData!F:F, NewEmisData!$A:$A, "LDV", NewEmisData!$B:$B, $A399, NewEmisData!$C:$C, $H399, NewEmisData!$D:$D, BT$2))</f>
        <v>0</v>
      </c>
      <c r="BU399" s="335">
        <f>$I399*IF($G399="Pickup", SUMIFS(NewEmisData!G:G, NewEmisData!$A:$A, "Pickup", NewEmisData!$B:$B, $A399, NewEmisData!$C:$C, $H399, NewEmisData!$D:$D, BU$2), SUMIFS(NewEmisData!G:G, NewEmisData!$A:$A, "LDV", NewEmisData!$B:$B, $A399, NewEmisData!$C:$C, $H399, NewEmisData!$D:$D, BU$2))</f>
        <v>0</v>
      </c>
      <c r="BV399" s="335">
        <f>$I399*IF($G399="Pickup", SUMIFS(NewEmisData!H:H, NewEmisData!$A:$A, "Pickup", NewEmisData!$B:$B, $A399, NewEmisData!$C:$C, $H399, NewEmisData!$D:$D, BV$2), SUMIFS(NewEmisData!H:H, NewEmisData!$A:$A, "LDV", NewEmisData!$B:$B, $A399, NewEmisData!$C:$C, $H399, NewEmisData!$D:$D, BV$2))</f>
        <v>0</v>
      </c>
      <c r="BW399" s="335">
        <f>$I399*IF($G399="Pickup", SUMIFS(NewEmisData!I:I, NewEmisData!$A:$A, "Pickup", NewEmisData!$B:$B, $A399, NewEmisData!$C:$C, $H399, NewEmisData!$D:$D, BW$2), SUMIFS(NewEmisData!I:I, NewEmisData!$A:$A, "LDV", NewEmisData!$B:$B, $A399, NewEmisData!$C:$C, $H399, NewEmisData!$D:$D, BW$2))</f>
        <v>0</v>
      </c>
      <c r="BX399" s="335">
        <f>$I399*IF($G399="Pickup", SUMIFS(NewEmisData!J:J, NewEmisData!$A:$A, "Pickup", NewEmisData!$B:$B, $A399, NewEmisData!$C:$C, $H399, NewEmisData!$D:$D, BX$2), SUMIFS(NewEmisData!J:J, NewEmisData!$A:$A, "LDV", NewEmisData!$B:$B, $A399, NewEmisData!$C:$C, $H399, NewEmisData!$D:$D, BX$2))</f>
        <v>0</v>
      </c>
      <c r="BY399" s="335">
        <f>$I399*IF($G399="Pickup", SUMIFS(NewEmisData!K:K, NewEmisData!$A:$A, "Pickup", NewEmisData!$B:$B, $A399, NewEmisData!$C:$C, $H399, NewEmisData!$D:$D, BY$2), SUMIFS(NewEmisData!K:K, NewEmisData!$A:$A, "LDV", NewEmisData!$B:$B, $A399, NewEmisData!$C:$C, $H399, NewEmisData!$D:$D, BY$2))</f>
        <v>0</v>
      </c>
      <c r="BZ399" s="335">
        <f>$I399*IF($G399="Pickup", SUMIFS(NewEmisData!L:L, NewEmisData!$A:$A, "Pickup", NewEmisData!$B:$B, $A399, NewEmisData!$C:$C, $H399, NewEmisData!$D:$D, BZ$2), SUMIFS(NewEmisData!L:L, NewEmisData!$A:$A, "LDV", NewEmisData!$B:$B, $A399, NewEmisData!$C:$C, $H399, NewEmisData!$D:$D, BZ$2))</f>
        <v>0</v>
      </c>
      <c r="CA399" s="335">
        <f>$I399*IF($G399="Pickup", SUMIFS(NewEmisData!M:M, NewEmisData!$A:$A, "Pickup", NewEmisData!$B:$B, $A399, NewEmisData!$C:$C, $H399, NewEmisData!$D:$D, CA$2), SUMIFS(NewEmisData!M:M, NewEmisData!$A:$A, "LDV", NewEmisData!$B:$B, $A399, NewEmisData!$C:$C, $H399, NewEmisData!$D:$D, CA$2))</f>
        <v>0</v>
      </c>
      <c r="CB399" s="335">
        <v>0</v>
      </c>
      <c r="CC399" s="335">
        <f>$I399*IF($G399="Pickup", SUMIFS(NewEmisData!E:E, NewEmisData!$A:$A, "Pickup", NewEmisData!$B:$B, $A399, NewEmisData!$C:$C, $H399, NewEmisData!$D:$D, CC$2), SUMIFS(NewEmisData!E:E, NewEmisData!$A:$A, "LDV", NewEmisData!$B:$B, $A399, NewEmisData!$C:$C, $H399, NewEmisData!$D:$D, CC$2))</f>
        <v>0</v>
      </c>
      <c r="CD399" s="335">
        <f>$I399*IF($G399="Pickup", SUMIFS(NewEmisData!F:F, NewEmisData!$A:$A, "Pickup", NewEmisData!$B:$B, $A399, NewEmisData!$C:$C, $H399, NewEmisData!$D:$D, CD$2), SUMIFS(NewEmisData!F:F, NewEmisData!$A:$A, "LDV", NewEmisData!$B:$B, $A399, NewEmisData!$C:$C, $H399, NewEmisData!$D:$D, CD$2))</f>
        <v>0</v>
      </c>
      <c r="CE399" s="335">
        <f>$I399*IF($G399="Pickup", SUMIFS(NewEmisData!G:G, NewEmisData!$A:$A, "Pickup", NewEmisData!$B:$B, $A399, NewEmisData!$C:$C, $H399, NewEmisData!$D:$D, CE$2), SUMIFS(NewEmisData!G:G, NewEmisData!$A:$A, "LDV", NewEmisData!$B:$B, $A399, NewEmisData!$C:$C, $H399, NewEmisData!$D:$D, CE$2))</f>
        <v>0</v>
      </c>
      <c r="CF399" s="335">
        <f>$I399*IF($G399="Pickup", SUMIFS(NewEmisData!H:H, NewEmisData!$A:$A, "Pickup", NewEmisData!$B:$B, $A399, NewEmisData!$C:$C, $H399, NewEmisData!$D:$D, CF$2), SUMIFS(NewEmisData!H:H, NewEmisData!$A:$A, "LDV", NewEmisData!$B:$B, $A399, NewEmisData!$C:$C, $H399, NewEmisData!$D:$D, CF$2))</f>
        <v>0</v>
      </c>
      <c r="CG399" s="335">
        <f>$I399*IF($G399="Pickup", SUMIFS(NewEmisData!I:I, NewEmisData!$A:$A, "Pickup", NewEmisData!$B:$B, $A399, NewEmisData!$C:$C, $H399, NewEmisData!$D:$D, CG$2), SUMIFS(NewEmisData!I:I, NewEmisData!$A:$A, "LDV", NewEmisData!$B:$B, $A399, NewEmisData!$C:$C, $H399, NewEmisData!$D:$D, CG$2))</f>
        <v>0</v>
      </c>
      <c r="CH399" s="335">
        <f>$I399*IF($G399="Pickup", SUMIFS(NewEmisData!J:J, NewEmisData!$A:$A, "Pickup", NewEmisData!$B:$B, $A399, NewEmisData!$C:$C, $H399, NewEmisData!$D:$D, CH$2), SUMIFS(NewEmisData!J:J, NewEmisData!$A:$A, "LDV", NewEmisData!$B:$B, $A399, NewEmisData!$C:$C, $H399, NewEmisData!$D:$D, CH$2))</f>
        <v>0</v>
      </c>
      <c r="CI399" s="335">
        <f>$I399*IF($G399="Pickup", SUMIFS(NewEmisData!K:K, NewEmisData!$A:$A, "Pickup", NewEmisData!$B:$B, $A399, NewEmisData!$C:$C, $H399, NewEmisData!$D:$D, CI$2), SUMIFS(NewEmisData!K:K, NewEmisData!$A:$A, "LDV", NewEmisData!$B:$B, $A399, NewEmisData!$C:$C, $H399, NewEmisData!$D:$D, CI$2))</f>
        <v>0</v>
      </c>
      <c r="CJ399" s="335">
        <f>$I399*IF($G399="Pickup", SUMIFS(NewEmisData!L:L, NewEmisData!$A:$A, "Pickup", NewEmisData!$B:$B, $A399, NewEmisData!$C:$C, $H399, NewEmisData!$D:$D, CJ$2), SUMIFS(NewEmisData!L:L, NewEmisData!$A:$A, "LDV", NewEmisData!$B:$B, $A399, NewEmisData!$C:$C, $H399, NewEmisData!$D:$D, CJ$2))</f>
        <v>0</v>
      </c>
      <c r="CK399" s="335">
        <f>$I399*IF($G399="Pickup", SUMIFS(NewEmisData!M:M, NewEmisData!$A:$A, "Pickup", NewEmisData!$B:$B, $A399, NewEmisData!$C:$C, $H399, NewEmisData!$D:$D, CK$2), SUMIFS(NewEmisData!M:M, NewEmisData!$A:$A, "LDV", NewEmisData!$B:$B, $A399, NewEmisData!$C:$C, $H399, NewEmisData!$D:$D, CK$2))</f>
        <v>0</v>
      </c>
      <c r="CL399" s="335">
        <v>0</v>
      </c>
      <c r="CM399" s="335">
        <f>$I399*IF($G399="Pickup", SUMIFS(NewEmisData!E:E, NewEmisData!$A:$A, "Pickup", NewEmisData!$B:$B, $A399, NewEmisData!$C:$C, $H399, NewEmisData!$D:$D, CM$2), SUMIFS(NewEmisData!E:E, NewEmisData!$A:$A, "LDV", NewEmisData!$B:$B, $A399, NewEmisData!$C:$C, $H399, NewEmisData!$D:$D, CM$2))</f>
        <v>0</v>
      </c>
      <c r="CN399" s="335">
        <f>$I399*IF($G399="Pickup", SUMIFS(NewEmisData!F:F, NewEmisData!$A:$A, "Pickup", NewEmisData!$B:$B, $A399, NewEmisData!$C:$C, $H399, NewEmisData!$D:$D, CN$2), SUMIFS(NewEmisData!F:F, NewEmisData!$A:$A, "LDV", NewEmisData!$B:$B, $A399, NewEmisData!$C:$C, $H399, NewEmisData!$D:$D, CN$2))</f>
        <v>0</v>
      </c>
      <c r="CO399" s="335">
        <f>$I399*IF($G399="Pickup", SUMIFS(NewEmisData!G:G, NewEmisData!$A:$A, "Pickup", NewEmisData!$B:$B, $A399, NewEmisData!$C:$C, $H399, NewEmisData!$D:$D, CO$2), SUMIFS(NewEmisData!G:G, NewEmisData!$A:$A, "LDV", NewEmisData!$B:$B, $A399, NewEmisData!$C:$C, $H399, NewEmisData!$D:$D, CO$2))</f>
        <v>0</v>
      </c>
      <c r="CP399" s="335">
        <f>$I399*IF($G399="Pickup", SUMIFS(NewEmisData!H:H, NewEmisData!$A:$A, "Pickup", NewEmisData!$B:$B, $A399, NewEmisData!$C:$C, $H399, NewEmisData!$D:$D, CP$2), SUMIFS(NewEmisData!H:H, NewEmisData!$A:$A, "LDV", NewEmisData!$B:$B, $A399, NewEmisData!$C:$C, $H399, NewEmisData!$D:$D, CP$2))</f>
        <v>0</v>
      </c>
      <c r="CQ399" s="335">
        <f>$I399*IF($G399="Pickup", SUMIFS(NewEmisData!I:I, NewEmisData!$A:$A, "Pickup", NewEmisData!$B:$B, $A399, NewEmisData!$C:$C, $H399, NewEmisData!$D:$D, CQ$2), SUMIFS(NewEmisData!I:I, NewEmisData!$A:$A, "LDV", NewEmisData!$B:$B, $A399, NewEmisData!$C:$C, $H399, NewEmisData!$D:$D, CQ$2))</f>
        <v>0</v>
      </c>
      <c r="CR399" s="335">
        <f>$I399*IF($G399="Pickup", SUMIFS(NewEmisData!J:J, NewEmisData!$A:$A, "Pickup", NewEmisData!$B:$B, $A399, NewEmisData!$C:$C, $H399, NewEmisData!$D:$D, CR$2), SUMIFS(NewEmisData!J:J, NewEmisData!$A:$A, "LDV", NewEmisData!$B:$B, $A399, NewEmisData!$C:$C, $H399, NewEmisData!$D:$D, CR$2))</f>
        <v>0</v>
      </c>
      <c r="CS399" s="335">
        <f>$I399*IF($G399="Pickup", SUMIFS(NewEmisData!K:K, NewEmisData!$A:$A, "Pickup", NewEmisData!$B:$B, $A399, NewEmisData!$C:$C, $H399, NewEmisData!$D:$D, CS$2), SUMIFS(NewEmisData!K:K, NewEmisData!$A:$A, "LDV", NewEmisData!$B:$B, $A399, NewEmisData!$C:$C, $H399, NewEmisData!$D:$D, CS$2))</f>
        <v>0</v>
      </c>
      <c r="CT399" s="335">
        <f>$I399*IF($G399="Pickup", SUMIFS(NewEmisData!L:L, NewEmisData!$A:$A, "Pickup", NewEmisData!$B:$B, $A399, NewEmisData!$C:$C, $H399, NewEmisData!$D:$D, CT$2), SUMIFS(NewEmisData!L:L, NewEmisData!$A:$A, "LDV", NewEmisData!$B:$B, $A399, NewEmisData!$C:$C, $H399, NewEmisData!$D:$D, CT$2))</f>
        <v>0</v>
      </c>
      <c r="CU399" s="335">
        <f>$I399*IF($G399="Pickup", SUMIFS(NewEmisData!M:M, NewEmisData!$A:$A, "Pickup", NewEmisData!$B:$B, $A399, NewEmisData!$C:$C, $H399, NewEmisData!$D:$D, CU$2), SUMIFS(NewEmisData!M:M, NewEmisData!$A:$A, "LDV", NewEmisData!$B:$B, $A399, NewEmisData!$C:$C, $H399, NewEmisData!$D:$D, CU$2))</f>
        <v>0</v>
      </c>
      <c r="CV399" s="335">
        <v>0</v>
      </c>
      <c r="CW399" s="335">
        <v>0</v>
      </c>
      <c r="CX399" s="335">
        <v>0</v>
      </c>
      <c r="CY399" s="335">
        <v>0</v>
      </c>
      <c r="CZ399" s="335">
        <v>0</v>
      </c>
      <c r="DA399" s="335">
        <v>0</v>
      </c>
      <c r="DB399" s="335">
        <v>0</v>
      </c>
      <c r="DC399" s="335">
        <v>0</v>
      </c>
      <c r="DD399" s="335">
        <v>0</v>
      </c>
      <c r="DE399" s="335">
        <v>0</v>
      </c>
      <c r="DF399" s="335">
        <v>0</v>
      </c>
      <c r="DG399" s="335">
        <f>$I399*IF($G399="Pickup", SUMIFS(NewEmisData!E:E, NewEmisData!$A:$A, "Pickup", NewEmisData!$B:$B, $A399, NewEmisData!$C:$C, $H399, NewEmisData!$D:$D, DG$2), SUMIFS(NewEmisData!E:E, NewEmisData!$A:$A, "LDV", NewEmisData!$B:$B, $A399, NewEmisData!$C:$C, $H399, NewEmisData!$D:$D, DG$2))</f>
        <v>0</v>
      </c>
      <c r="DH399" s="335">
        <f>$I399*IF($G399="Pickup", SUMIFS(NewEmisData!F:F, NewEmisData!$A:$A, "Pickup", NewEmisData!$B:$B, $A399, NewEmisData!$C:$C, $H399, NewEmisData!$D:$D, DH$2), SUMIFS(NewEmisData!F:F, NewEmisData!$A:$A, "LDV", NewEmisData!$B:$B, $A399, NewEmisData!$C:$C, $H399, NewEmisData!$D:$D, DH$2))</f>
        <v>0</v>
      </c>
      <c r="DI399" s="335">
        <f>$I399*IF($G399="Pickup", SUMIFS(NewEmisData!G:G, NewEmisData!$A:$A, "Pickup", NewEmisData!$B:$B, $A399, NewEmisData!$C:$C, $H399, NewEmisData!$D:$D, DI$2), SUMIFS(NewEmisData!G:G, NewEmisData!$A:$A, "LDV", NewEmisData!$B:$B, $A399, NewEmisData!$C:$C, $H399, NewEmisData!$D:$D, DI$2))</f>
        <v>0</v>
      </c>
      <c r="DJ399" s="335">
        <f>$I399*IF($G399="Pickup", SUMIFS(NewEmisData!H:H, NewEmisData!$A:$A, "Pickup", NewEmisData!$B:$B, $A399, NewEmisData!$C:$C, $H399, NewEmisData!$D:$D, DJ$2), SUMIFS(NewEmisData!H:H, NewEmisData!$A:$A, "LDV", NewEmisData!$B:$B, $A399, NewEmisData!$C:$C, $H399, NewEmisData!$D:$D, DJ$2))</f>
        <v>0</v>
      </c>
      <c r="DK399" s="335">
        <f>$I399*IF($G399="Pickup", SUMIFS(NewEmisData!I:I, NewEmisData!$A:$A, "Pickup", NewEmisData!$B:$B, $A399, NewEmisData!$C:$C, $H399, NewEmisData!$D:$D, DK$2), SUMIFS(NewEmisData!I:I, NewEmisData!$A:$A, "LDV", NewEmisData!$B:$B, $A399, NewEmisData!$C:$C, $H399, NewEmisData!$D:$D, DK$2))</f>
        <v>0</v>
      </c>
      <c r="DL399" s="335">
        <f>$I399*IF($G399="Pickup", SUMIFS(NewEmisData!J:J, NewEmisData!$A:$A, "Pickup", NewEmisData!$B:$B, $A399, NewEmisData!$C:$C, $H399, NewEmisData!$D:$D, DL$2), SUMIFS(NewEmisData!J:J, NewEmisData!$A:$A, "LDV", NewEmisData!$B:$B, $A399, NewEmisData!$C:$C, $H399, NewEmisData!$D:$D, DL$2))</f>
        <v>0</v>
      </c>
      <c r="DM399" s="335">
        <f>$I399*IF($G399="Pickup", SUMIFS(NewEmisData!K:K, NewEmisData!$A:$A, "Pickup", NewEmisData!$B:$B, $A399, NewEmisData!$C:$C, $H399, NewEmisData!$D:$D, DM$2), SUMIFS(NewEmisData!K:K, NewEmisData!$A:$A, "LDV", NewEmisData!$B:$B, $A399, NewEmisData!$C:$C, $H399, NewEmisData!$D:$D, DM$2))</f>
        <v>0</v>
      </c>
      <c r="DN399" s="335">
        <f>$I399*IF($G399="Pickup", SUMIFS(NewEmisData!L:L, NewEmisData!$A:$A, "Pickup", NewEmisData!$B:$B, $A399, NewEmisData!$C:$C, $H399, NewEmisData!$D:$D, DN$2), SUMIFS(NewEmisData!L:L, NewEmisData!$A:$A, "LDV", NewEmisData!$B:$B, $A399, NewEmisData!$C:$C, $H399, NewEmisData!$D:$D, DN$2))</f>
        <v>0</v>
      </c>
      <c r="DO399" s="335">
        <f>$I399*IF($G399="Pickup", SUMIFS(NewEmisData!M:M, NewEmisData!$A:$A, "Pickup", NewEmisData!$B:$B, $A399, NewEmisData!$C:$C, $H399, NewEmisData!$D:$D, DO$2), SUMIFS(NewEmisData!M:M, NewEmisData!$A:$A, "LDV", NewEmisData!$B:$B, $A399, NewEmisData!$C:$C, $H399, NewEmisData!$D:$D, DO$2))</f>
        <v>0</v>
      </c>
      <c r="DP399" s="335">
        <v>0</v>
      </c>
      <c r="DQ399" s="335">
        <f>$I399*IF($G399="Pickup", SUMIFS(NewEmisData!E:E, NewEmisData!$A:$A, "Pickup", NewEmisData!$B:$B, $A399, NewEmisData!$C:$C, $H399, NewEmisData!$D:$D, DQ$2), SUMIFS(NewEmisData!E:E, NewEmisData!$A:$A, "LDV", NewEmisData!$B:$B, $A399, NewEmisData!$C:$C, $H399, NewEmisData!$D:$D, DQ$2))</f>
        <v>0</v>
      </c>
      <c r="DR399" s="335">
        <f>$I399*IF($G399="Pickup", SUMIFS(NewEmisData!F:F, NewEmisData!$A:$A, "Pickup", NewEmisData!$B:$B, $A399, NewEmisData!$C:$C, $H399, NewEmisData!$D:$D, DR$2), SUMIFS(NewEmisData!F:F, NewEmisData!$A:$A, "LDV", NewEmisData!$B:$B, $A399, NewEmisData!$C:$C, $H399, NewEmisData!$D:$D, DR$2))</f>
        <v>0</v>
      </c>
      <c r="DS399" s="335">
        <f>$I399*IF($G399="Pickup", SUMIFS(NewEmisData!G:G, NewEmisData!$A:$A, "Pickup", NewEmisData!$B:$B, $A399, NewEmisData!$C:$C, $H399, NewEmisData!$D:$D, DS$2), SUMIFS(NewEmisData!G:G, NewEmisData!$A:$A, "LDV", NewEmisData!$B:$B, $A399, NewEmisData!$C:$C, $H399, NewEmisData!$D:$D, DS$2))</f>
        <v>0</v>
      </c>
      <c r="DT399" s="335">
        <f>$I399*IF($G399="Pickup", SUMIFS(NewEmisData!H:H, NewEmisData!$A:$A, "Pickup", NewEmisData!$B:$B, $A399, NewEmisData!$C:$C, $H399, NewEmisData!$D:$D, DT$2), SUMIFS(NewEmisData!H:H, NewEmisData!$A:$A, "LDV", NewEmisData!$B:$B, $A399, NewEmisData!$C:$C, $H399, NewEmisData!$D:$D, DT$2))</f>
        <v>0</v>
      </c>
      <c r="DU399" s="335">
        <f>$I399*IF($G399="Pickup", SUMIFS(NewEmisData!I:I, NewEmisData!$A:$A, "Pickup", NewEmisData!$B:$B, $A399, NewEmisData!$C:$C, $H399, NewEmisData!$D:$D, DU$2), SUMIFS(NewEmisData!I:I, NewEmisData!$A:$A, "LDV", NewEmisData!$B:$B, $A399, NewEmisData!$C:$C, $H399, NewEmisData!$D:$D, DU$2))</f>
        <v>0</v>
      </c>
      <c r="DV399" s="335">
        <f>$I399*IF($G399="Pickup", SUMIFS(NewEmisData!J:J, NewEmisData!$A:$A, "Pickup", NewEmisData!$B:$B, $A399, NewEmisData!$C:$C, $H399, NewEmisData!$D:$D, DV$2), SUMIFS(NewEmisData!J:J, NewEmisData!$A:$A, "LDV", NewEmisData!$B:$B, $A399, NewEmisData!$C:$C, $H399, NewEmisData!$D:$D, DV$2))</f>
        <v>0</v>
      </c>
      <c r="DW399" s="335">
        <f>$I399*IF($G399="Pickup", SUMIFS(NewEmisData!K:K, NewEmisData!$A:$A, "Pickup", NewEmisData!$B:$B, $A399, NewEmisData!$C:$C, $H399, NewEmisData!$D:$D, DW$2), SUMIFS(NewEmisData!K:K, NewEmisData!$A:$A, "LDV", NewEmisData!$B:$B, $A399, NewEmisData!$C:$C, $H399, NewEmisData!$D:$D, DW$2))</f>
        <v>0</v>
      </c>
      <c r="DX399" s="335">
        <f>$I399*IF($G399="Pickup", SUMIFS(NewEmisData!L:L, NewEmisData!$A:$A, "Pickup", NewEmisData!$B:$B, $A399, NewEmisData!$C:$C, $H399, NewEmisData!$D:$D, DX$2), SUMIFS(NewEmisData!L:L, NewEmisData!$A:$A, "LDV", NewEmisData!$B:$B, $A399, NewEmisData!$C:$C, $H399, NewEmisData!$D:$D, DX$2))</f>
        <v>0</v>
      </c>
      <c r="DY399" s="335">
        <f>$I399*IF($G399="Pickup", SUMIFS(NewEmisData!M:M, NewEmisData!$A:$A, "Pickup", NewEmisData!$B:$B, $A399, NewEmisData!$C:$C, $H399, NewEmisData!$D:$D, DY$2), SUMIFS(NewEmisData!M:M, NewEmisData!$A:$A, "LDV", NewEmisData!$B:$B, $A399, NewEmisData!$C:$C, $H399, NewEmisData!$D:$D, DY$2))</f>
        <v>0</v>
      </c>
      <c r="DZ399" s="335">
        <v>0</v>
      </c>
      <c r="EA399" s="335">
        <f t="shared" si="658"/>
        <v>0</v>
      </c>
      <c r="EB399" s="335">
        <f t="shared" si="659"/>
        <v>0</v>
      </c>
      <c r="EC399" s="335">
        <f t="shared" si="660"/>
        <v>0</v>
      </c>
      <c r="ED399" s="335">
        <f t="shared" si="661"/>
        <v>0</v>
      </c>
      <c r="EE399" s="335">
        <f t="shared" si="662"/>
        <v>0</v>
      </c>
      <c r="EF399" s="335">
        <f t="shared" si="663"/>
        <v>0</v>
      </c>
      <c r="EG399" s="335">
        <f t="shared" si="664"/>
        <v>0</v>
      </c>
      <c r="EH399" s="335">
        <f t="shared" si="665"/>
        <v>0</v>
      </c>
      <c r="EI399" s="335">
        <f t="shared" si="666"/>
        <v>0</v>
      </c>
      <c r="EJ399" s="335">
        <f t="shared" si="667"/>
        <v>0</v>
      </c>
      <c r="EK399" s="335">
        <f t="shared" si="668"/>
        <v>0</v>
      </c>
      <c r="EL399" s="335">
        <f t="shared" si="669"/>
        <v>0</v>
      </c>
      <c r="EM399" s="335">
        <f t="shared" si="670"/>
        <v>0</v>
      </c>
      <c r="EN399" s="335">
        <f t="shared" si="671"/>
        <v>0</v>
      </c>
      <c r="EO399" s="335">
        <f t="shared" si="672"/>
        <v>0</v>
      </c>
      <c r="EP399" s="335">
        <f t="shared" si="673"/>
        <v>0</v>
      </c>
      <c r="EQ399" s="335">
        <f t="shared" si="674"/>
        <v>0</v>
      </c>
      <c r="ER399" s="335">
        <f t="shared" si="675"/>
        <v>0</v>
      </c>
      <c r="ES399" s="335">
        <f t="shared" si="676"/>
        <v>0</v>
      </c>
      <c r="ET399" s="335">
        <f t="shared" si="677"/>
        <v>0</v>
      </c>
      <c r="EU399" s="335">
        <f t="shared" si="678"/>
        <v>0</v>
      </c>
      <c r="EV399" s="335">
        <f t="shared" si="679"/>
        <v>0</v>
      </c>
      <c r="EW399" s="335">
        <f t="shared" si="680"/>
        <v>0</v>
      </c>
      <c r="EX399" s="335">
        <f t="shared" si="681"/>
        <v>0</v>
      </c>
      <c r="EY399" s="335">
        <f t="shared" si="682"/>
        <v>0</v>
      </c>
      <c r="EZ399" s="335">
        <f t="shared" si="683"/>
        <v>0</v>
      </c>
      <c r="FA399" s="335">
        <f t="shared" si="684"/>
        <v>0</v>
      </c>
      <c r="FB399" s="335">
        <f t="shared" si="685"/>
        <v>0</v>
      </c>
      <c r="FC399" s="335">
        <f t="shared" si="686"/>
        <v>0</v>
      </c>
      <c r="FD399" s="335">
        <f t="shared" si="687"/>
        <v>0</v>
      </c>
      <c r="FE399" s="335">
        <f t="shared" si="688"/>
        <v>5.12091740678495E-2</v>
      </c>
      <c r="FF399" s="335">
        <f t="shared" si="689"/>
        <v>5.12091740678495E-2</v>
      </c>
      <c r="FG399" s="335">
        <f t="shared" si="690"/>
        <v>5.1209105995627897E-2</v>
      </c>
      <c r="FH399" s="335">
        <f t="shared" si="691"/>
        <v>5.1209106574509597E-2</v>
      </c>
      <c r="FI399" s="335">
        <f t="shared" si="692"/>
        <v>5.1209011120713299E-2</v>
      </c>
      <c r="FJ399" s="335">
        <f t="shared" si="693"/>
        <v>5.1209115709399303E-2</v>
      </c>
      <c r="FK399" s="335">
        <f t="shared" si="694"/>
        <v>5.1209067900781301E-2</v>
      </c>
      <c r="FL399" s="335">
        <f t="shared" si="695"/>
        <v>5.1209026266060102E-2</v>
      </c>
      <c r="FM399" s="335">
        <f t="shared" si="696"/>
        <v>5.1209026266060102E-2</v>
      </c>
      <c r="FN399" s="335">
        <f t="shared" si="697"/>
        <v>2.3805319372350052E-2</v>
      </c>
      <c r="FO399" s="335">
        <f t="shared" si="698"/>
        <v>6.66074097322524E-3</v>
      </c>
      <c r="FP399" s="335">
        <f t="shared" si="699"/>
        <v>6.66074097322524E-3</v>
      </c>
      <c r="FQ399" s="335">
        <f t="shared" si="700"/>
        <v>6.6607335748389796E-3</v>
      </c>
      <c r="FR399" s="335">
        <f t="shared" si="701"/>
        <v>6.6607277974443701E-3</v>
      </c>
      <c r="FS399" s="335">
        <f t="shared" si="702"/>
        <v>6.6607270180681398E-3</v>
      </c>
      <c r="FT399" s="335">
        <f t="shared" si="703"/>
        <v>6.6607268966739396E-3</v>
      </c>
      <c r="FU399" s="335">
        <f t="shared" si="704"/>
        <v>6.6607294451310698E-3</v>
      </c>
      <c r="FV399" s="335">
        <f t="shared" si="705"/>
        <v>6.6607268071052902E-3</v>
      </c>
      <c r="FW399" s="335">
        <f t="shared" si="706"/>
        <v>6.6607268071052902E-3</v>
      </c>
      <c r="FX399" s="335">
        <f t="shared" si="707"/>
        <v>1.6506531515565108E-3</v>
      </c>
    </row>
    <row r="400" spans="1:180" x14ac:dyDescent="0.2">
      <c r="A400" s="305" t="str">
        <f>IF(LEFT(TRIM(TechData_All!AJ41),1)="*", _xlfn.CONCAT("*","R2"), "R2")</f>
        <v>*R2</v>
      </c>
      <c r="B400" s="305" t="str">
        <f>TechData_All!A41</f>
        <v>*TLMELC100</v>
      </c>
      <c r="C400" s="305" t="str">
        <f>TechData_All!C41</f>
        <v>Electric minivan w/100 mi range</v>
      </c>
      <c r="D400" s="301" t="str">
        <f>TechData_All!D41</f>
        <v>bn-vmt, bn-vmt/a</v>
      </c>
      <c r="E400" s="301" t="str">
        <f>TechData_All!E41</f>
        <v>TRNELC</v>
      </c>
      <c r="F400" s="301" t="str">
        <f>TechData_All!F41</f>
        <v>TL</v>
      </c>
      <c r="G400" s="315" t="s">
        <v>819</v>
      </c>
      <c r="H400" s="315" t="s">
        <v>36</v>
      </c>
      <c r="I400" s="315">
        <v>1</v>
      </c>
      <c r="J400" s="315" t="str">
        <f t="shared" si="708"/>
        <v>Minivan-ELC</v>
      </c>
      <c r="K400" s="335">
        <f>$I400*IF($G400="Pickup", SUMIFS(NewEmisData!E:E, NewEmisData!$A:$A, "Pickup", NewEmisData!$B:$B, $A400, NewEmisData!$C:$C, $H400, NewEmisData!$D:$D, K$2), SUMIFS(NewEmisData!E:E, NewEmisData!$A:$A, "LDV", NewEmisData!$B:$B, $A400, NewEmisData!$C:$C, $H400, NewEmisData!$D:$D, K$2))</f>
        <v>0</v>
      </c>
      <c r="L400" s="335">
        <f>$I400*IF($G400="Pickup", SUMIFS(NewEmisData!F:F, NewEmisData!$A:$A, "Pickup", NewEmisData!$B:$B, $A400, NewEmisData!$C:$C, $H400, NewEmisData!$D:$D, L$2), SUMIFS(NewEmisData!F:F, NewEmisData!$A:$A, "LDV", NewEmisData!$B:$B, $A400, NewEmisData!$C:$C, $H400, NewEmisData!$D:$D, L$2))</f>
        <v>0</v>
      </c>
      <c r="M400" s="335">
        <f>$I400*IF($G400="Pickup", SUMIFS(NewEmisData!G:G, NewEmisData!$A:$A, "Pickup", NewEmisData!$B:$B, $A400, NewEmisData!$C:$C, $H400, NewEmisData!$D:$D, M$2), SUMIFS(NewEmisData!G:G, NewEmisData!$A:$A, "LDV", NewEmisData!$B:$B, $A400, NewEmisData!$C:$C, $H400, NewEmisData!$D:$D, M$2))</f>
        <v>0</v>
      </c>
      <c r="N400" s="335">
        <f>$I400*IF($G400="Pickup", SUMIFS(NewEmisData!H:H, NewEmisData!$A:$A, "Pickup", NewEmisData!$B:$B, $A400, NewEmisData!$C:$C, $H400, NewEmisData!$D:$D, N$2), SUMIFS(NewEmisData!H:H, NewEmisData!$A:$A, "LDV", NewEmisData!$B:$B, $A400, NewEmisData!$C:$C, $H400, NewEmisData!$D:$D, N$2))</f>
        <v>0</v>
      </c>
      <c r="O400" s="335">
        <f>$I400*IF($G400="Pickup", SUMIFS(NewEmisData!I:I, NewEmisData!$A:$A, "Pickup", NewEmisData!$B:$B, $A400, NewEmisData!$C:$C, $H400, NewEmisData!$D:$D, O$2), SUMIFS(NewEmisData!I:I, NewEmisData!$A:$A, "LDV", NewEmisData!$B:$B, $A400, NewEmisData!$C:$C, $H400, NewEmisData!$D:$D, O$2))</f>
        <v>0</v>
      </c>
      <c r="P400" s="335">
        <f>$I400*IF($G400="Pickup", SUMIFS(NewEmisData!J:J, NewEmisData!$A:$A, "Pickup", NewEmisData!$B:$B, $A400, NewEmisData!$C:$C, $H400, NewEmisData!$D:$D, P$2), SUMIFS(NewEmisData!J:J, NewEmisData!$A:$A, "LDV", NewEmisData!$B:$B, $A400, NewEmisData!$C:$C, $H400, NewEmisData!$D:$D, P$2))</f>
        <v>0</v>
      </c>
      <c r="Q400" s="335">
        <f>$I400*IF($G400="Pickup", SUMIFS(NewEmisData!K:K, NewEmisData!$A:$A, "Pickup", NewEmisData!$B:$B, $A400, NewEmisData!$C:$C, $H400, NewEmisData!$D:$D, Q$2), SUMIFS(NewEmisData!K:K, NewEmisData!$A:$A, "LDV", NewEmisData!$B:$B, $A400, NewEmisData!$C:$C, $H400, NewEmisData!$D:$D, Q$2))</f>
        <v>0</v>
      </c>
      <c r="R400" s="335">
        <f>$I400*IF($G400="Pickup", SUMIFS(NewEmisData!L:L, NewEmisData!$A:$A, "Pickup", NewEmisData!$B:$B, $A400, NewEmisData!$C:$C, $H400, NewEmisData!$D:$D, R$2), SUMIFS(NewEmisData!L:L, NewEmisData!$A:$A, "LDV", NewEmisData!$B:$B, $A400, NewEmisData!$C:$C, $H400, NewEmisData!$D:$D, R$2))</f>
        <v>0</v>
      </c>
      <c r="S400" s="335">
        <f>$I400*IF($G400="Pickup", SUMIFS(NewEmisData!M:M, NewEmisData!$A:$A, "Pickup", NewEmisData!$B:$B, $A400, NewEmisData!$C:$C, $H400, NewEmisData!$D:$D, S$2), SUMIFS(NewEmisData!M:M, NewEmisData!$A:$A, "LDV", NewEmisData!$B:$B, $A400, NewEmisData!$C:$C, $H400, NewEmisData!$D:$D, S$2))</f>
        <v>0</v>
      </c>
      <c r="T400" s="335">
        <v>0</v>
      </c>
      <c r="U400" s="335">
        <f>$I400*IF($G400="Pickup", SUMIFS(NewEmisData!E:E, NewEmisData!$A:$A, "Pickup", NewEmisData!$B:$B, $A400, NewEmisData!$C:$C, $H400, NewEmisData!$D:$D, U$2), SUMIFS(NewEmisData!E:E, NewEmisData!$A:$A, "LDV", NewEmisData!$B:$B, $A400, NewEmisData!$C:$C, $H400, NewEmisData!$D:$D, U$2))</f>
        <v>0</v>
      </c>
      <c r="V400" s="335">
        <f>$I400*IF($G400="Pickup", SUMIFS(NewEmisData!F:F, NewEmisData!$A:$A, "Pickup", NewEmisData!$B:$B, $A400, NewEmisData!$C:$C, $H400, NewEmisData!$D:$D, V$2), SUMIFS(NewEmisData!F:F, NewEmisData!$A:$A, "LDV", NewEmisData!$B:$B, $A400, NewEmisData!$C:$C, $H400, NewEmisData!$D:$D, V$2))</f>
        <v>0</v>
      </c>
      <c r="W400" s="335">
        <f>$I400*IF($G400="Pickup", SUMIFS(NewEmisData!G:G, NewEmisData!$A:$A, "Pickup", NewEmisData!$B:$B, $A400, NewEmisData!$C:$C, $H400, NewEmisData!$D:$D, W$2), SUMIFS(NewEmisData!G:G, NewEmisData!$A:$A, "LDV", NewEmisData!$B:$B, $A400, NewEmisData!$C:$C, $H400, NewEmisData!$D:$D, W$2))</f>
        <v>0</v>
      </c>
      <c r="X400" s="335">
        <f>$I400*IF($G400="Pickup", SUMIFS(NewEmisData!H:H, NewEmisData!$A:$A, "Pickup", NewEmisData!$B:$B, $A400, NewEmisData!$C:$C, $H400, NewEmisData!$D:$D, X$2), SUMIFS(NewEmisData!H:H, NewEmisData!$A:$A, "LDV", NewEmisData!$B:$B, $A400, NewEmisData!$C:$C, $H400, NewEmisData!$D:$D, X$2))</f>
        <v>0</v>
      </c>
      <c r="Y400" s="335">
        <f>$I400*IF($G400="Pickup", SUMIFS(NewEmisData!I:I, NewEmisData!$A:$A, "Pickup", NewEmisData!$B:$B, $A400, NewEmisData!$C:$C, $H400, NewEmisData!$D:$D, Y$2), SUMIFS(NewEmisData!I:I, NewEmisData!$A:$A, "LDV", NewEmisData!$B:$B, $A400, NewEmisData!$C:$C, $H400, NewEmisData!$D:$D, Y$2))</f>
        <v>0</v>
      </c>
      <c r="Z400" s="335">
        <f>$I400*IF($G400="Pickup", SUMIFS(NewEmisData!J:J, NewEmisData!$A:$A, "Pickup", NewEmisData!$B:$B, $A400, NewEmisData!$C:$C, $H400, NewEmisData!$D:$D, Z$2), SUMIFS(NewEmisData!J:J, NewEmisData!$A:$A, "LDV", NewEmisData!$B:$B, $A400, NewEmisData!$C:$C, $H400, NewEmisData!$D:$D, Z$2))</f>
        <v>0</v>
      </c>
      <c r="AA400" s="335">
        <f>$I400*IF($G400="Pickup", SUMIFS(NewEmisData!K:K, NewEmisData!$A:$A, "Pickup", NewEmisData!$B:$B, $A400, NewEmisData!$C:$C, $H400, NewEmisData!$D:$D, AA$2), SUMIFS(NewEmisData!K:K, NewEmisData!$A:$A, "LDV", NewEmisData!$B:$B, $A400, NewEmisData!$C:$C, $H400, NewEmisData!$D:$D, AA$2))</f>
        <v>0</v>
      </c>
      <c r="AB400" s="335">
        <f>$I400*IF($G400="Pickup", SUMIFS(NewEmisData!L:L, NewEmisData!$A:$A, "Pickup", NewEmisData!$B:$B, $A400, NewEmisData!$C:$C, $H400, NewEmisData!$D:$D, AB$2), SUMIFS(NewEmisData!L:L, NewEmisData!$A:$A, "LDV", NewEmisData!$B:$B, $A400, NewEmisData!$C:$C, $H400, NewEmisData!$D:$D, AB$2))</f>
        <v>0</v>
      </c>
      <c r="AC400" s="335">
        <f>$I400*IF($G400="Pickup", SUMIFS(NewEmisData!M:M, NewEmisData!$A:$A, "Pickup", NewEmisData!$B:$B, $A400, NewEmisData!$C:$C, $H400, NewEmisData!$D:$D, AC$2), SUMIFS(NewEmisData!M:M, NewEmisData!$A:$A, "LDV", NewEmisData!$B:$B, $A400, NewEmisData!$C:$C, $H400, NewEmisData!$D:$D, AC$2))</f>
        <v>0</v>
      </c>
      <c r="AD400" s="335">
        <v>0</v>
      </c>
      <c r="AE400" s="335">
        <f>$I400*IF($G400="Pickup", SUMIFS(NewEmisData!E:E, NewEmisData!$A:$A, "Pickup", NewEmisData!$B:$B, $A400, NewEmisData!$C:$C, $H400, NewEmisData!$D:$D, AE$2), SUMIFS(NewEmisData!E:E, NewEmisData!$A:$A, "LDV", NewEmisData!$B:$B, $A400, NewEmisData!$C:$C, $H400, NewEmisData!$D:$D, AE$2))</f>
        <v>0</v>
      </c>
      <c r="AF400" s="335">
        <f>$I400*IF($G400="Pickup", SUMIFS(NewEmisData!F:F, NewEmisData!$A:$A, "Pickup", NewEmisData!$B:$B, $A400, NewEmisData!$C:$C, $H400, NewEmisData!$D:$D, AF$2), SUMIFS(NewEmisData!F:F, NewEmisData!$A:$A, "LDV", NewEmisData!$B:$B, $A400, NewEmisData!$C:$C, $H400, NewEmisData!$D:$D, AF$2))</f>
        <v>0</v>
      </c>
      <c r="AG400" s="335">
        <f>$I400*IF($G400="Pickup", SUMIFS(NewEmisData!G:G, NewEmisData!$A:$A, "Pickup", NewEmisData!$B:$B, $A400, NewEmisData!$C:$C, $H400, NewEmisData!$D:$D, AG$2), SUMIFS(NewEmisData!G:G, NewEmisData!$A:$A, "LDV", NewEmisData!$B:$B, $A400, NewEmisData!$C:$C, $H400, NewEmisData!$D:$D, AG$2))</f>
        <v>0</v>
      </c>
      <c r="AH400" s="335">
        <f>$I400*IF($G400="Pickup", SUMIFS(NewEmisData!H:H, NewEmisData!$A:$A, "Pickup", NewEmisData!$B:$B, $A400, NewEmisData!$C:$C, $H400, NewEmisData!$D:$D, AH$2), SUMIFS(NewEmisData!H:H, NewEmisData!$A:$A, "LDV", NewEmisData!$B:$B, $A400, NewEmisData!$C:$C, $H400, NewEmisData!$D:$D, AH$2))</f>
        <v>0</v>
      </c>
      <c r="AI400" s="335">
        <f>$I400*IF($G400="Pickup", SUMIFS(NewEmisData!I:I, NewEmisData!$A:$A, "Pickup", NewEmisData!$B:$B, $A400, NewEmisData!$C:$C, $H400, NewEmisData!$D:$D, AI$2), SUMIFS(NewEmisData!I:I, NewEmisData!$A:$A, "LDV", NewEmisData!$B:$B, $A400, NewEmisData!$C:$C, $H400, NewEmisData!$D:$D, AI$2))</f>
        <v>0</v>
      </c>
      <c r="AJ400" s="335">
        <f>$I400*IF($G400="Pickup", SUMIFS(NewEmisData!J:J, NewEmisData!$A:$A, "Pickup", NewEmisData!$B:$B, $A400, NewEmisData!$C:$C, $H400, NewEmisData!$D:$D, AJ$2), SUMIFS(NewEmisData!J:J, NewEmisData!$A:$A, "LDV", NewEmisData!$B:$B, $A400, NewEmisData!$C:$C, $H400, NewEmisData!$D:$D, AJ$2))</f>
        <v>0</v>
      </c>
      <c r="AK400" s="335">
        <f>$I400*IF($G400="Pickup", SUMIFS(NewEmisData!K:K, NewEmisData!$A:$A, "Pickup", NewEmisData!$B:$B, $A400, NewEmisData!$C:$C, $H400, NewEmisData!$D:$D, AK$2), SUMIFS(NewEmisData!K:K, NewEmisData!$A:$A, "LDV", NewEmisData!$B:$B, $A400, NewEmisData!$C:$C, $H400, NewEmisData!$D:$D, AK$2))</f>
        <v>0</v>
      </c>
      <c r="AL400" s="335">
        <f>$I400*IF($G400="Pickup", SUMIFS(NewEmisData!L:L, NewEmisData!$A:$A, "Pickup", NewEmisData!$B:$B, $A400, NewEmisData!$C:$C, $H400, NewEmisData!$D:$D, AL$2), SUMIFS(NewEmisData!L:L, NewEmisData!$A:$A, "LDV", NewEmisData!$B:$B, $A400, NewEmisData!$C:$C, $H400, NewEmisData!$D:$D, AL$2))</f>
        <v>0</v>
      </c>
      <c r="AM400" s="335">
        <f>$I400*IF($G400="Pickup", SUMIFS(NewEmisData!M:M, NewEmisData!$A:$A, "Pickup", NewEmisData!$B:$B, $A400, NewEmisData!$C:$C, $H400, NewEmisData!$D:$D, AM$2), SUMIFS(NewEmisData!M:M, NewEmisData!$A:$A, "LDV", NewEmisData!$B:$B, $A400, NewEmisData!$C:$C, $H400, NewEmisData!$D:$D, AM$2))</f>
        <v>0</v>
      </c>
      <c r="AN400" s="335">
        <v>0</v>
      </c>
      <c r="AO400" s="335">
        <f>$I400*IF($G400="Pickup", SUMIFS(NewEmisData!E:E, NewEmisData!$A:$A, "Pickup", NewEmisData!$B:$B, $A400, NewEmisData!$C:$C, $H400, NewEmisData!$D:$D, AO$2), SUMIFS(NewEmisData!E:E, NewEmisData!$A:$A, "LDV", NewEmisData!$B:$B, $A400, NewEmisData!$C:$C, $H400, NewEmisData!$D:$D, AO$2))</f>
        <v>7.3243110221385299E-2</v>
      </c>
      <c r="AP400" s="335">
        <f>$I400*IF($G400="Pickup", SUMIFS(NewEmisData!F:F, NewEmisData!$A:$A, "Pickup", NewEmisData!$B:$B, $A400, NewEmisData!$C:$C, $H400, NewEmisData!$D:$D, AP$2), SUMIFS(NewEmisData!F:F, NewEmisData!$A:$A, "LDV", NewEmisData!$B:$B, $A400, NewEmisData!$C:$C, $H400, NewEmisData!$D:$D, AP$2))</f>
        <v>7.3243110221385299E-2</v>
      </c>
      <c r="AQ400" s="335">
        <f>$I400*IF($G400="Pickup", SUMIFS(NewEmisData!G:G, NewEmisData!$A:$A, "Pickup", NewEmisData!$B:$B, $A400, NewEmisData!$C:$C, $H400, NewEmisData!$D:$D, AQ$2), SUMIFS(NewEmisData!G:G, NewEmisData!$A:$A, "LDV", NewEmisData!$B:$B, $A400, NewEmisData!$C:$C, $H400, NewEmisData!$D:$D, AQ$2))</f>
        <v>7.32430660863298E-2</v>
      </c>
      <c r="AR400" s="335">
        <f>$I400*IF($G400="Pickup", SUMIFS(NewEmisData!H:H, NewEmisData!$A:$A, "Pickup", NewEmisData!$B:$B, $A400, NewEmisData!$C:$C, $H400, NewEmisData!$D:$D, AR$2), SUMIFS(NewEmisData!H:H, NewEmisData!$A:$A, "LDV", NewEmisData!$B:$B, $A400, NewEmisData!$C:$C, $H400, NewEmisData!$D:$D, AR$2))</f>
        <v>7.3243157465552503E-2</v>
      </c>
      <c r="AS400" s="335">
        <f>$I400*IF($G400="Pickup", SUMIFS(NewEmisData!I:I, NewEmisData!$A:$A, "Pickup", NewEmisData!$B:$B, $A400, NewEmisData!$C:$C, $H400, NewEmisData!$D:$D, AS$2), SUMIFS(NewEmisData!I:I, NewEmisData!$A:$A, "LDV", NewEmisData!$B:$B, $A400, NewEmisData!$C:$C, $H400, NewEmisData!$D:$D, AS$2))</f>
        <v>7.3243061950548305E-2</v>
      </c>
      <c r="AT400" s="335">
        <f>$I400*IF($G400="Pickup", SUMIFS(NewEmisData!J:J, NewEmisData!$A:$A, "Pickup", NewEmisData!$B:$B, $A400, NewEmisData!$C:$C, $H400, NewEmisData!$D:$D, AT$2), SUMIFS(NewEmisData!J:J, NewEmisData!$A:$A, "LDV", NewEmisData!$B:$B, $A400, NewEmisData!$C:$C, $H400, NewEmisData!$D:$D, AT$2))</f>
        <v>7.3243007522533404E-2</v>
      </c>
      <c r="AU400" s="335">
        <f>$I400*IF($G400="Pickup", SUMIFS(NewEmisData!K:K, NewEmisData!$A:$A, "Pickup", NewEmisData!$B:$B, $A400, NewEmisData!$C:$C, $H400, NewEmisData!$D:$D, AU$2), SUMIFS(NewEmisData!K:K, NewEmisData!$A:$A, "LDV", NewEmisData!$B:$B, $A400, NewEmisData!$C:$C, $H400, NewEmisData!$D:$D, AU$2))</f>
        <v>7.3243037508868306E-2</v>
      </c>
      <c r="AV400" s="335">
        <f>$I400*IF($G400="Pickup", SUMIFS(NewEmisData!L:L, NewEmisData!$A:$A, "Pickup", NewEmisData!$B:$B, $A400, NewEmisData!$C:$C, $H400, NewEmisData!$D:$D, AV$2), SUMIFS(NewEmisData!L:L, NewEmisData!$A:$A, "LDV", NewEmisData!$B:$B, $A400, NewEmisData!$C:$C, $H400, NewEmisData!$D:$D, AV$2))</f>
        <v>7.3242921236188793E-2</v>
      </c>
      <c r="AW400" s="335">
        <f>$I400*IF($G400="Pickup", SUMIFS(NewEmisData!M:M, NewEmisData!$A:$A, "Pickup", NewEmisData!$B:$B, $A400, NewEmisData!$C:$C, $H400, NewEmisData!$D:$D, AW$2), SUMIFS(NewEmisData!M:M, NewEmisData!$A:$A, "LDV", NewEmisData!$B:$B, $A400, NewEmisData!$C:$C, $H400, NewEmisData!$D:$D, AW$2))</f>
        <v>7.3242921236188793E-2</v>
      </c>
      <c r="AX400" s="335">
        <v>2.3805319372350052E-2</v>
      </c>
      <c r="AY400" s="335">
        <f>$I400*IF($G400="Pickup", SUMIFS(NewEmisData!E:E, NewEmisData!$A:$A, "Pickup", NewEmisData!$B:$B, $A400, NewEmisData!$C:$C, $H400, NewEmisData!$D:$D, AY$2), SUMIFS(NewEmisData!E:E, NewEmisData!$A:$A, "LDV", NewEmisData!$B:$B, $A400, NewEmisData!$C:$C, $H400, NewEmisData!$D:$D, AY$2))</f>
        <v>9.4510282374974993E-3</v>
      </c>
      <c r="AZ400" s="335">
        <f>$I400*IF($G400="Pickup", SUMIFS(NewEmisData!F:F, NewEmisData!$A:$A, "Pickup", NewEmisData!$B:$B, $A400, NewEmisData!$C:$C, $H400, NewEmisData!$D:$D, AZ$2), SUMIFS(NewEmisData!F:F, NewEmisData!$A:$A, "LDV", NewEmisData!$B:$B, $A400, NewEmisData!$C:$C, $H400, NewEmisData!$D:$D, AZ$2))</f>
        <v>9.4510282374974993E-3</v>
      </c>
      <c r="BA400" s="335">
        <f>$I400*IF($G400="Pickup", SUMIFS(NewEmisData!G:G, NewEmisData!$A:$A, "Pickup", NewEmisData!$B:$B, $A400, NewEmisData!$C:$C, $H400, NewEmisData!$D:$D, BA$2), SUMIFS(NewEmisData!G:G, NewEmisData!$A:$A, "LDV", NewEmisData!$B:$B, $A400, NewEmisData!$C:$C, $H400, NewEmisData!$D:$D, BA$2))</f>
        <v>9.4510125266560902E-3</v>
      </c>
      <c r="BB400" s="335">
        <f>$I400*IF($G400="Pickup", SUMIFS(NewEmisData!H:H, NewEmisData!$A:$A, "Pickup", NewEmisData!$B:$B, $A400, NewEmisData!$C:$C, $H400, NewEmisData!$D:$D, BB$2), SUMIFS(NewEmisData!H:H, NewEmisData!$A:$A, "LDV", NewEmisData!$B:$B, $A400, NewEmisData!$C:$C, $H400, NewEmisData!$D:$D, BB$2))</f>
        <v>9.4510284224167199E-3</v>
      </c>
      <c r="BC400" s="335">
        <f>$I400*IF($G400="Pickup", SUMIFS(NewEmisData!I:I, NewEmisData!$A:$A, "Pickup", NewEmisData!$B:$B, $A400, NewEmisData!$C:$C, $H400, NewEmisData!$D:$D, BC$2), SUMIFS(NewEmisData!I:I, NewEmisData!$A:$A, "LDV", NewEmisData!$B:$B, $A400, NewEmisData!$C:$C, $H400, NewEmisData!$D:$D, BC$2))</f>
        <v>9.4510120080224802E-3</v>
      </c>
      <c r="BD400" s="335">
        <f>$I400*IF($G400="Pickup", SUMIFS(NewEmisData!J:J, NewEmisData!$A:$A, "Pickup", NewEmisData!$B:$B, $A400, NewEmisData!$C:$C, $H400, NewEmisData!$D:$D, BD$2), SUMIFS(NewEmisData!J:J, NewEmisData!$A:$A, "LDV", NewEmisData!$B:$B, $A400, NewEmisData!$C:$C, $H400, NewEmisData!$D:$D, BD$2))</f>
        <v>9.4510218218297193E-3</v>
      </c>
      <c r="BE400" s="335">
        <f>$I400*IF($G400="Pickup", SUMIFS(NewEmisData!K:K, NewEmisData!$A:$A, "Pickup", NewEmisData!$B:$B, $A400, NewEmisData!$C:$C, $H400, NewEmisData!$D:$D, BE$2), SUMIFS(NewEmisData!K:K, NewEmisData!$A:$A, "LDV", NewEmisData!$B:$B, $A400, NewEmisData!$C:$C, $H400, NewEmisData!$D:$D, BE$2))</f>
        <v>9.4510103244617501E-3</v>
      </c>
      <c r="BF400" s="335">
        <f>$I400*IF($G400="Pickup", SUMIFS(NewEmisData!L:L, NewEmisData!$A:$A, "Pickup", NewEmisData!$B:$B, $A400, NewEmisData!$C:$C, $H400, NewEmisData!$D:$D, BF$2), SUMIFS(NewEmisData!L:L, NewEmisData!$A:$A, "LDV", NewEmisData!$B:$B, $A400, NewEmisData!$C:$C, $H400, NewEmisData!$D:$D, BF$2))</f>
        <v>9.4510089054136992E-3</v>
      </c>
      <c r="BG400" s="335">
        <f>$I400*IF($G400="Pickup", SUMIFS(NewEmisData!M:M, NewEmisData!$A:$A, "Pickup", NewEmisData!$B:$B, $A400, NewEmisData!$C:$C, $H400, NewEmisData!$D:$D, BG$2), SUMIFS(NewEmisData!M:M, NewEmisData!$A:$A, "LDV", NewEmisData!$B:$B, $A400, NewEmisData!$C:$C, $H400, NewEmisData!$D:$D, BG$2))</f>
        <v>9.4510089054136992E-3</v>
      </c>
      <c r="BH400" s="335">
        <v>1.6506531515565108E-3</v>
      </c>
      <c r="BI400" s="335">
        <f>$I400*IF($G400="Pickup", SUMIFS(NewEmisData!E:E, NewEmisData!$A:$A, "Pickup", NewEmisData!$B:$B, $A400, NewEmisData!$C:$C, $H400, NewEmisData!$D:$D, BI$2), SUMIFS(NewEmisData!E:E, NewEmisData!$A:$A, "LDV", NewEmisData!$B:$B, $A400, NewEmisData!$C:$C, $H400, NewEmisData!$D:$D, BI$2))</f>
        <v>0</v>
      </c>
      <c r="BJ400" s="335">
        <f>$I400*IF($G400="Pickup", SUMIFS(NewEmisData!F:F, NewEmisData!$A:$A, "Pickup", NewEmisData!$B:$B, $A400, NewEmisData!$C:$C, $H400, NewEmisData!$D:$D, BJ$2), SUMIFS(NewEmisData!F:F, NewEmisData!$A:$A, "LDV", NewEmisData!$B:$B, $A400, NewEmisData!$C:$C, $H400, NewEmisData!$D:$D, BJ$2))</f>
        <v>0</v>
      </c>
      <c r="BK400" s="335">
        <f>$I400*IF($G400="Pickup", SUMIFS(NewEmisData!G:G, NewEmisData!$A:$A, "Pickup", NewEmisData!$B:$B, $A400, NewEmisData!$C:$C, $H400, NewEmisData!$D:$D, BK$2), SUMIFS(NewEmisData!G:G, NewEmisData!$A:$A, "LDV", NewEmisData!$B:$B, $A400, NewEmisData!$C:$C, $H400, NewEmisData!$D:$D, BK$2))</f>
        <v>0</v>
      </c>
      <c r="BL400" s="335">
        <f>$I400*IF($G400="Pickup", SUMIFS(NewEmisData!H:H, NewEmisData!$A:$A, "Pickup", NewEmisData!$B:$B, $A400, NewEmisData!$C:$C, $H400, NewEmisData!$D:$D, BL$2), SUMIFS(NewEmisData!H:H, NewEmisData!$A:$A, "LDV", NewEmisData!$B:$B, $A400, NewEmisData!$C:$C, $H400, NewEmisData!$D:$D, BL$2))</f>
        <v>0</v>
      </c>
      <c r="BM400" s="335">
        <f>$I400*IF($G400="Pickup", SUMIFS(NewEmisData!I:I, NewEmisData!$A:$A, "Pickup", NewEmisData!$B:$B, $A400, NewEmisData!$C:$C, $H400, NewEmisData!$D:$D, BM$2), SUMIFS(NewEmisData!I:I, NewEmisData!$A:$A, "LDV", NewEmisData!$B:$B, $A400, NewEmisData!$C:$C, $H400, NewEmisData!$D:$D, BM$2))</f>
        <v>0</v>
      </c>
      <c r="BN400" s="335">
        <f>$I400*IF($G400="Pickup", SUMIFS(NewEmisData!J:J, NewEmisData!$A:$A, "Pickup", NewEmisData!$B:$B, $A400, NewEmisData!$C:$C, $H400, NewEmisData!$D:$D, BN$2), SUMIFS(NewEmisData!J:J, NewEmisData!$A:$A, "LDV", NewEmisData!$B:$B, $A400, NewEmisData!$C:$C, $H400, NewEmisData!$D:$D, BN$2))</f>
        <v>0</v>
      </c>
      <c r="BO400" s="335">
        <f>$I400*IF($G400="Pickup", SUMIFS(NewEmisData!K:K, NewEmisData!$A:$A, "Pickup", NewEmisData!$B:$B, $A400, NewEmisData!$C:$C, $H400, NewEmisData!$D:$D, BO$2), SUMIFS(NewEmisData!K:K, NewEmisData!$A:$A, "LDV", NewEmisData!$B:$B, $A400, NewEmisData!$C:$C, $H400, NewEmisData!$D:$D, BO$2))</f>
        <v>0</v>
      </c>
      <c r="BP400" s="335">
        <f>$I400*IF($G400="Pickup", SUMIFS(NewEmisData!L:L, NewEmisData!$A:$A, "Pickup", NewEmisData!$B:$B, $A400, NewEmisData!$C:$C, $H400, NewEmisData!$D:$D, BP$2), SUMIFS(NewEmisData!L:L, NewEmisData!$A:$A, "LDV", NewEmisData!$B:$B, $A400, NewEmisData!$C:$C, $H400, NewEmisData!$D:$D, BP$2))</f>
        <v>0</v>
      </c>
      <c r="BQ400" s="335">
        <f>$I400*IF($G400="Pickup", SUMIFS(NewEmisData!M:M, NewEmisData!$A:$A, "Pickup", NewEmisData!$B:$B, $A400, NewEmisData!$C:$C, $H400, NewEmisData!$D:$D, BQ$2), SUMIFS(NewEmisData!M:M, NewEmisData!$A:$A, "LDV", NewEmisData!$B:$B, $A400, NewEmisData!$C:$C, $H400, NewEmisData!$D:$D, BQ$2))</f>
        <v>0</v>
      </c>
      <c r="BR400" s="335">
        <v>0</v>
      </c>
      <c r="BS400" s="335">
        <f>$I400*IF($G400="Pickup", SUMIFS(NewEmisData!E:E, NewEmisData!$A:$A, "Pickup", NewEmisData!$B:$B, $A400, NewEmisData!$C:$C, $H400, NewEmisData!$D:$D, BS$2), SUMIFS(NewEmisData!E:E, NewEmisData!$A:$A, "LDV", NewEmisData!$B:$B, $A400, NewEmisData!$C:$C, $H400, NewEmisData!$D:$D, BS$2))</f>
        <v>0</v>
      </c>
      <c r="BT400" s="335">
        <f>$I400*IF($G400="Pickup", SUMIFS(NewEmisData!F:F, NewEmisData!$A:$A, "Pickup", NewEmisData!$B:$B, $A400, NewEmisData!$C:$C, $H400, NewEmisData!$D:$D, BT$2), SUMIFS(NewEmisData!F:F, NewEmisData!$A:$A, "LDV", NewEmisData!$B:$B, $A400, NewEmisData!$C:$C, $H400, NewEmisData!$D:$D, BT$2))</f>
        <v>0</v>
      </c>
      <c r="BU400" s="335">
        <f>$I400*IF($G400="Pickup", SUMIFS(NewEmisData!G:G, NewEmisData!$A:$A, "Pickup", NewEmisData!$B:$B, $A400, NewEmisData!$C:$C, $H400, NewEmisData!$D:$D, BU$2), SUMIFS(NewEmisData!G:G, NewEmisData!$A:$A, "LDV", NewEmisData!$B:$B, $A400, NewEmisData!$C:$C, $H400, NewEmisData!$D:$D, BU$2))</f>
        <v>0</v>
      </c>
      <c r="BV400" s="335">
        <f>$I400*IF($G400="Pickup", SUMIFS(NewEmisData!H:H, NewEmisData!$A:$A, "Pickup", NewEmisData!$B:$B, $A400, NewEmisData!$C:$C, $H400, NewEmisData!$D:$D, BV$2), SUMIFS(NewEmisData!H:H, NewEmisData!$A:$A, "LDV", NewEmisData!$B:$B, $A400, NewEmisData!$C:$C, $H400, NewEmisData!$D:$D, BV$2))</f>
        <v>0</v>
      </c>
      <c r="BW400" s="335">
        <f>$I400*IF($G400="Pickup", SUMIFS(NewEmisData!I:I, NewEmisData!$A:$A, "Pickup", NewEmisData!$B:$B, $A400, NewEmisData!$C:$C, $H400, NewEmisData!$D:$D, BW$2), SUMIFS(NewEmisData!I:I, NewEmisData!$A:$A, "LDV", NewEmisData!$B:$B, $A400, NewEmisData!$C:$C, $H400, NewEmisData!$D:$D, BW$2))</f>
        <v>0</v>
      </c>
      <c r="BX400" s="335">
        <f>$I400*IF($G400="Pickup", SUMIFS(NewEmisData!J:J, NewEmisData!$A:$A, "Pickup", NewEmisData!$B:$B, $A400, NewEmisData!$C:$C, $H400, NewEmisData!$D:$D, BX$2), SUMIFS(NewEmisData!J:J, NewEmisData!$A:$A, "LDV", NewEmisData!$B:$B, $A400, NewEmisData!$C:$C, $H400, NewEmisData!$D:$D, BX$2))</f>
        <v>0</v>
      </c>
      <c r="BY400" s="335">
        <f>$I400*IF($G400="Pickup", SUMIFS(NewEmisData!K:K, NewEmisData!$A:$A, "Pickup", NewEmisData!$B:$B, $A400, NewEmisData!$C:$C, $H400, NewEmisData!$D:$D, BY$2), SUMIFS(NewEmisData!K:K, NewEmisData!$A:$A, "LDV", NewEmisData!$B:$B, $A400, NewEmisData!$C:$C, $H400, NewEmisData!$D:$D, BY$2))</f>
        <v>0</v>
      </c>
      <c r="BZ400" s="335">
        <f>$I400*IF($G400="Pickup", SUMIFS(NewEmisData!L:L, NewEmisData!$A:$A, "Pickup", NewEmisData!$B:$B, $A400, NewEmisData!$C:$C, $H400, NewEmisData!$D:$D, BZ$2), SUMIFS(NewEmisData!L:L, NewEmisData!$A:$A, "LDV", NewEmisData!$B:$B, $A400, NewEmisData!$C:$C, $H400, NewEmisData!$D:$D, BZ$2))</f>
        <v>0</v>
      </c>
      <c r="CA400" s="335">
        <f>$I400*IF($G400="Pickup", SUMIFS(NewEmisData!M:M, NewEmisData!$A:$A, "Pickup", NewEmisData!$B:$B, $A400, NewEmisData!$C:$C, $H400, NewEmisData!$D:$D, CA$2), SUMIFS(NewEmisData!M:M, NewEmisData!$A:$A, "LDV", NewEmisData!$B:$B, $A400, NewEmisData!$C:$C, $H400, NewEmisData!$D:$D, CA$2))</f>
        <v>0</v>
      </c>
      <c r="CB400" s="335">
        <v>0</v>
      </c>
      <c r="CC400" s="335">
        <f>$I400*IF($G400="Pickup", SUMIFS(NewEmisData!E:E, NewEmisData!$A:$A, "Pickup", NewEmisData!$B:$B, $A400, NewEmisData!$C:$C, $H400, NewEmisData!$D:$D, CC$2), SUMIFS(NewEmisData!E:E, NewEmisData!$A:$A, "LDV", NewEmisData!$B:$B, $A400, NewEmisData!$C:$C, $H400, NewEmisData!$D:$D, CC$2))</f>
        <v>0</v>
      </c>
      <c r="CD400" s="335">
        <f>$I400*IF($G400="Pickup", SUMIFS(NewEmisData!F:F, NewEmisData!$A:$A, "Pickup", NewEmisData!$B:$B, $A400, NewEmisData!$C:$C, $H400, NewEmisData!$D:$D, CD$2), SUMIFS(NewEmisData!F:F, NewEmisData!$A:$A, "LDV", NewEmisData!$B:$B, $A400, NewEmisData!$C:$C, $H400, NewEmisData!$D:$D, CD$2))</f>
        <v>0</v>
      </c>
      <c r="CE400" s="335">
        <f>$I400*IF($G400="Pickup", SUMIFS(NewEmisData!G:G, NewEmisData!$A:$A, "Pickup", NewEmisData!$B:$B, $A400, NewEmisData!$C:$C, $H400, NewEmisData!$D:$D, CE$2), SUMIFS(NewEmisData!G:G, NewEmisData!$A:$A, "LDV", NewEmisData!$B:$B, $A400, NewEmisData!$C:$C, $H400, NewEmisData!$D:$D, CE$2))</f>
        <v>0</v>
      </c>
      <c r="CF400" s="335">
        <f>$I400*IF($G400="Pickup", SUMIFS(NewEmisData!H:H, NewEmisData!$A:$A, "Pickup", NewEmisData!$B:$B, $A400, NewEmisData!$C:$C, $H400, NewEmisData!$D:$D, CF$2), SUMIFS(NewEmisData!H:H, NewEmisData!$A:$A, "LDV", NewEmisData!$B:$B, $A400, NewEmisData!$C:$C, $H400, NewEmisData!$D:$D, CF$2))</f>
        <v>0</v>
      </c>
      <c r="CG400" s="335">
        <f>$I400*IF($G400="Pickup", SUMIFS(NewEmisData!I:I, NewEmisData!$A:$A, "Pickup", NewEmisData!$B:$B, $A400, NewEmisData!$C:$C, $H400, NewEmisData!$D:$D, CG$2), SUMIFS(NewEmisData!I:I, NewEmisData!$A:$A, "LDV", NewEmisData!$B:$B, $A400, NewEmisData!$C:$C, $H400, NewEmisData!$D:$D, CG$2))</f>
        <v>0</v>
      </c>
      <c r="CH400" s="335">
        <f>$I400*IF($G400="Pickup", SUMIFS(NewEmisData!J:J, NewEmisData!$A:$A, "Pickup", NewEmisData!$B:$B, $A400, NewEmisData!$C:$C, $H400, NewEmisData!$D:$D, CH$2), SUMIFS(NewEmisData!J:J, NewEmisData!$A:$A, "LDV", NewEmisData!$B:$B, $A400, NewEmisData!$C:$C, $H400, NewEmisData!$D:$D, CH$2))</f>
        <v>0</v>
      </c>
      <c r="CI400" s="335">
        <f>$I400*IF($G400="Pickup", SUMIFS(NewEmisData!K:K, NewEmisData!$A:$A, "Pickup", NewEmisData!$B:$B, $A400, NewEmisData!$C:$C, $H400, NewEmisData!$D:$D, CI$2), SUMIFS(NewEmisData!K:K, NewEmisData!$A:$A, "LDV", NewEmisData!$B:$B, $A400, NewEmisData!$C:$C, $H400, NewEmisData!$D:$D, CI$2))</f>
        <v>0</v>
      </c>
      <c r="CJ400" s="335">
        <f>$I400*IF($G400="Pickup", SUMIFS(NewEmisData!L:L, NewEmisData!$A:$A, "Pickup", NewEmisData!$B:$B, $A400, NewEmisData!$C:$C, $H400, NewEmisData!$D:$D, CJ$2), SUMIFS(NewEmisData!L:L, NewEmisData!$A:$A, "LDV", NewEmisData!$B:$B, $A400, NewEmisData!$C:$C, $H400, NewEmisData!$D:$D, CJ$2))</f>
        <v>0</v>
      </c>
      <c r="CK400" s="335">
        <f>$I400*IF($G400="Pickup", SUMIFS(NewEmisData!M:M, NewEmisData!$A:$A, "Pickup", NewEmisData!$B:$B, $A400, NewEmisData!$C:$C, $H400, NewEmisData!$D:$D, CK$2), SUMIFS(NewEmisData!M:M, NewEmisData!$A:$A, "LDV", NewEmisData!$B:$B, $A400, NewEmisData!$C:$C, $H400, NewEmisData!$D:$D, CK$2))</f>
        <v>0</v>
      </c>
      <c r="CL400" s="335">
        <v>0</v>
      </c>
      <c r="CM400" s="335">
        <f>$I400*IF($G400="Pickup", SUMIFS(NewEmisData!E:E, NewEmisData!$A:$A, "Pickup", NewEmisData!$B:$B, $A400, NewEmisData!$C:$C, $H400, NewEmisData!$D:$D, CM$2), SUMIFS(NewEmisData!E:E, NewEmisData!$A:$A, "LDV", NewEmisData!$B:$B, $A400, NewEmisData!$C:$C, $H400, NewEmisData!$D:$D, CM$2))</f>
        <v>0</v>
      </c>
      <c r="CN400" s="335">
        <f>$I400*IF($G400="Pickup", SUMIFS(NewEmisData!F:F, NewEmisData!$A:$A, "Pickup", NewEmisData!$B:$B, $A400, NewEmisData!$C:$C, $H400, NewEmisData!$D:$D, CN$2), SUMIFS(NewEmisData!F:F, NewEmisData!$A:$A, "LDV", NewEmisData!$B:$B, $A400, NewEmisData!$C:$C, $H400, NewEmisData!$D:$D, CN$2))</f>
        <v>0</v>
      </c>
      <c r="CO400" s="335">
        <f>$I400*IF($G400="Pickup", SUMIFS(NewEmisData!G:G, NewEmisData!$A:$A, "Pickup", NewEmisData!$B:$B, $A400, NewEmisData!$C:$C, $H400, NewEmisData!$D:$D, CO$2), SUMIFS(NewEmisData!G:G, NewEmisData!$A:$A, "LDV", NewEmisData!$B:$B, $A400, NewEmisData!$C:$C, $H400, NewEmisData!$D:$D, CO$2))</f>
        <v>0</v>
      </c>
      <c r="CP400" s="335">
        <f>$I400*IF($G400="Pickup", SUMIFS(NewEmisData!H:H, NewEmisData!$A:$A, "Pickup", NewEmisData!$B:$B, $A400, NewEmisData!$C:$C, $H400, NewEmisData!$D:$D, CP$2), SUMIFS(NewEmisData!H:H, NewEmisData!$A:$A, "LDV", NewEmisData!$B:$B, $A400, NewEmisData!$C:$C, $H400, NewEmisData!$D:$D, CP$2))</f>
        <v>0</v>
      </c>
      <c r="CQ400" s="335">
        <f>$I400*IF($G400="Pickup", SUMIFS(NewEmisData!I:I, NewEmisData!$A:$A, "Pickup", NewEmisData!$B:$B, $A400, NewEmisData!$C:$C, $H400, NewEmisData!$D:$D, CQ$2), SUMIFS(NewEmisData!I:I, NewEmisData!$A:$A, "LDV", NewEmisData!$B:$B, $A400, NewEmisData!$C:$C, $H400, NewEmisData!$D:$D, CQ$2))</f>
        <v>0</v>
      </c>
      <c r="CR400" s="335">
        <f>$I400*IF($G400="Pickup", SUMIFS(NewEmisData!J:J, NewEmisData!$A:$A, "Pickup", NewEmisData!$B:$B, $A400, NewEmisData!$C:$C, $H400, NewEmisData!$D:$D, CR$2), SUMIFS(NewEmisData!J:J, NewEmisData!$A:$A, "LDV", NewEmisData!$B:$B, $A400, NewEmisData!$C:$C, $H400, NewEmisData!$D:$D, CR$2))</f>
        <v>0</v>
      </c>
      <c r="CS400" s="335">
        <f>$I400*IF($G400="Pickup", SUMIFS(NewEmisData!K:K, NewEmisData!$A:$A, "Pickup", NewEmisData!$B:$B, $A400, NewEmisData!$C:$C, $H400, NewEmisData!$D:$D, CS$2), SUMIFS(NewEmisData!K:K, NewEmisData!$A:$A, "LDV", NewEmisData!$B:$B, $A400, NewEmisData!$C:$C, $H400, NewEmisData!$D:$D, CS$2))</f>
        <v>0</v>
      </c>
      <c r="CT400" s="335">
        <f>$I400*IF($G400="Pickup", SUMIFS(NewEmisData!L:L, NewEmisData!$A:$A, "Pickup", NewEmisData!$B:$B, $A400, NewEmisData!$C:$C, $H400, NewEmisData!$D:$D, CT$2), SUMIFS(NewEmisData!L:L, NewEmisData!$A:$A, "LDV", NewEmisData!$B:$B, $A400, NewEmisData!$C:$C, $H400, NewEmisData!$D:$D, CT$2))</f>
        <v>0</v>
      </c>
      <c r="CU400" s="335">
        <f>$I400*IF($G400="Pickup", SUMIFS(NewEmisData!M:M, NewEmisData!$A:$A, "Pickup", NewEmisData!$B:$B, $A400, NewEmisData!$C:$C, $H400, NewEmisData!$D:$D, CU$2), SUMIFS(NewEmisData!M:M, NewEmisData!$A:$A, "LDV", NewEmisData!$B:$B, $A400, NewEmisData!$C:$C, $H400, NewEmisData!$D:$D, CU$2))</f>
        <v>0</v>
      </c>
      <c r="CV400" s="335">
        <v>0</v>
      </c>
      <c r="CW400" s="335">
        <v>0</v>
      </c>
      <c r="CX400" s="335">
        <v>0</v>
      </c>
      <c r="CY400" s="335">
        <v>0</v>
      </c>
      <c r="CZ400" s="335">
        <v>0</v>
      </c>
      <c r="DA400" s="335">
        <v>0</v>
      </c>
      <c r="DB400" s="335">
        <v>0</v>
      </c>
      <c r="DC400" s="335">
        <v>0</v>
      </c>
      <c r="DD400" s="335">
        <v>0</v>
      </c>
      <c r="DE400" s="335">
        <v>0</v>
      </c>
      <c r="DF400" s="335">
        <v>0</v>
      </c>
      <c r="DG400" s="335">
        <f>$I400*IF($G400="Pickup", SUMIFS(NewEmisData!E:E, NewEmisData!$A:$A, "Pickup", NewEmisData!$B:$B, $A400, NewEmisData!$C:$C, $H400, NewEmisData!$D:$D, DG$2), SUMIFS(NewEmisData!E:E, NewEmisData!$A:$A, "LDV", NewEmisData!$B:$B, $A400, NewEmisData!$C:$C, $H400, NewEmisData!$D:$D, DG$2))</f>
        <v>0</v>
      </c>
      <c r="DH400" s="335">
        <f>$I400*IF($G400="Pickup", SUMIFS(NewEmisData!F:F, NewEmisData!$A:$A, "Pickup", NewEmisData!$B:$B, $A400, NewEmisData!$C:$C, $H400, NewEmisData!$D:$D, DH$2), SUMIFS(NewEmisData!F:F, NewEmisData!$A:$A, "LDV", NewEmisData!$B:$B, $A400, NewEmisData!$C:$C, $H400, NewEmisData!$D:$D, DH$2))</f>
        <v>0</v>
      </c>
      <c r="DI400" s="335">
        <f>$I400*IF($G400="Pickup", SUMIFS(NewEmisData!G:G, NewEmisData!$A:$A, "Pickup", NewEmisData!$B:$B, $A400, NewEmisData!$C:$C, $H400, NewEmisData!$D:$D, DI$2), SUMIFS(NewEmisData!G:G, NewEmisData!$A:$A, "LDV", NewEmisData!$B:$B, $A400, NewEmisData!$C:$C, $H400, NewEmisData!$D:$D, DI$2))</f>
        <v>0</v>
      </c>
      <c r="DJ400" s="335">
        <f>$I400*IF($G400="Pickup", SUMIFS(NewEmisData!H:H, NewEmisData!$A:$A, "Pickup", NewEmisData!$B:$B, $A400, NewEmisData!$C:$C, $H400, NewEmisData!$D:$D, DJ$2), SUMIFS(NewEmisData!H:H, NewEmisData!$A:$A, "LDV", NewEmisData!$B:$B, $A400, NewEmisData!$C:$C, $H400, NewEmisData!$D:$D, DJ$2))</f>
        <v>0</v>
      </c>
      <c r="DK400" s="335">
        <f>$I400*IF($G400="Pickup", SUMIFS(NewEmisData!I:I, NewEmisData!$A:$A, "Pickup", NewEmisData!$B:$B, $A400, NewEmisData!$C:$C, $H400, NewEmisData!$D:$D, DK$2), SUMIFS(NewEmisData!I:I, NewEmisData!$A:$A, "LDV", NewEmisData!$B:$B, $A400, NewEmisData!$C:$C, $H400, NewEmisData!$D:$D, DK$2))</f>
        <v>0</v>
      </c>
      <c r="DL400" s="335">
        <f>$I400*IF($G400="Pickup", SUMIFS(NewEmisData!J:J, NewEmisData!$A:$A, "Pickup", NewEmisData!$B:$B, $A400, NewEmisData!$C:$C, $H400, NewEmisData!$D:$D, DL$2), SUMIFS(NewEmisData!J:J, NewEmisData!$A:$A, "LDV", NewEmisData!$B:$B, $A400, NewEmisData!$C:$C, $H400, NewEmisData!$D:$D, DL$2))</f>
        <v>0</v>
      </c>
      <c r="DM400" s="335">
        <f>$I400*IF($G400="Pickup", SUMIFS(NewEmisData!K:K, NewEmisData!$A:$A, "Pickup", NewEmisData!$B:$B, $A400, NewEmisData!$C:$C, $H400, NewEmisData!$D:$D, DM$2), SUMIFS(NewEmisData!K:K, NewEmisData!$A:$A, "LDV", NewEmisData!$B:$B, $A400, NewEmisData!$C:$C, $H400, NewEmisData!$D:$D, DM$2))</f>
        <v>0</v>
      </c>
      <c r="DN400" s="335">
        <f>$I400*IF($G400="Pickup", SUMIFS(NewEmisData!L:L, NewEmisData!$A:$A, "Pickup", NewEmisData!$B:$B, $A400, NewEmisData!$C:$C, $H400, NewEmisData!$D:$D, DN$2), SUMIFS(NewEmisData!L:L, NewEmisData!$A:$A, "LDV", NewEmisData!$B:$B, $A400, NewEmisData!$C:$C, $H400, NewEmisData!$D:$D, DN$2))</f>
        <v>0</v>
      </c>
      <c r="DO400" s="335">
        <f>$I400*IF($G400="Pickup", SUMIFS(NewEmisData!M:M, NewEmisData!$A:$A, "Pickup", NewEmisData!$B:$B, $A400, NewEmisData!$C:$C, $H400, NewEmisData!$D:$D, DO$2), SUMIFS(NewEmisData!M:M, NewEmisData!$A:$A, "LDV", NewEmisData!$B:$B, $A400, NewEmisData!$C:$C, $H400, NewEmisData!$D:$D, DO$2))</f>
        <v>0</v>
      </c>
      <c r="DP400" s="335">
        <v>0</v>
      </c>
      <c r="DQ400" s="335">
        <f>$I400*IF($G400="Pickup", SUMIFS(NewEmisData!E:E, NewEmisData!$A:$A, "Pickup", NewEmisData!$B:$B, $A400, NewEmisData!$C:$C, $H400, NewEmisData!$D:$D, DQ$2), SUMIFS(NewEmisData!E:E, NewEmisData!$A:$A, "LDV", NewEmisData!$B:$B, $A400, NewEmisData!$C:$C, $H400, NewEmisData!$D:$D, DQ$2))</f>
        <v>0</v>
      </c>
      <c r="DR400" s="335">
        <f>$I400*IF($G400="Pickup", SUMIFS(NewEmisData!F:F, NewEmisData!$A:$A, "Pickup", NewEmisData!$B:$B, $A400, NewEmisData!$C:$C, $H400, NewEmisData!$D:$D, DR$2), SUMIFS(NewEmisData!F:F, NewEmisData!$A:$A, "LDV", NewEmisData!$B:$B, $A400, NewEmisData!$C:$C, $H400, NewEmisData!$D:$D, DR$2))</f>
        <v>0</v>
      </c>
      <c r="DS400" s="335">
        <f>$I400*IF($G400="Pickup", SUMIFS(NewEmisData!G:G, NewEmisData!$A:$A, "Pickup", NewEmisData!$B:$B, $A400, NewEmisData!$C:$C, $H400, NewEmisData!$D:$D, DS$2), SUMIFS(NewEmisData!G:G, NewEmisData!$A:$A, "LDV", NewEmisData!$B:$B, $A400, NewEmisData!$C:$C, $H400, NewEmisData!$D:$D, DS$2))</f>
        <v>0</v>
      </c>
      <c r="DT400" s="335">
        <f>$I400*IF($G400="Pickup", SUMIFS(NewEmisData!H:H, NewEmisData!$A:$A, "Pickup", NewEmisData!$B:$B, $A400, NewEmisData!$C:$C, $H400, NewEmisData!$D:$D, DT$2), SUMIFS(NewEmisData!H:H, NewEmisData!$A:$A, "LDV", NewEmisData!$B:$B, $A400, NewEmisData!$C:$C, $H400, NewEmisData!$D:$D, DT$2))</f>
        <v>0</v>
      </c>
      <c r="DU400" s="335">
        <f>$I400*IF($G400="Pickup", SUMIFS(NewEmisData!I:I, NewEmisData!$A:$A, "Pickup", NewEmisData!$B:$B, $A400, NewEmisData!$C:$C, $H400, NewEmisData!$D:$D, DU$2), SUMIFS(NewEmisData!I:I, NewEmisData!$A:$A, "LDV", NewEmisData!$B:$B, $A400, NewEmisData!$C:$C, $H400, NewEmisData!$D:$D, DU$2))</f>
        <v>0</v>
      </c>
      <c r="DV400" s="335">
        <f>$I400*IF($G400="Pickup", SUMIFS(NewEmisData!J:J, NewEmisData!$A:$A, "Pickup", NewEmisData!$B:$B, $A400, NewEmisData!$C:$C, $H400, NewEmisData!$D:$D, DV$2), SUMIFS(NewEmisData!J:J, NewEmisData!$A:$A, "LDV", NewEmisData!$B:$B, $A400, NewEmisData!$C:$C, $H400, NewEmisData!$D:$D, DV$2))</f>
        <v>0</v>
      </c>
      <c r="DW400" s="335">
        <f>$I400*IF($G400="Pickup", SUMIFS(NewEmisData!K:K, NewEmisData!$A:$A, "Pickup", NewEmisData!$B:$B, $A400, NewEmisData!$C:$C, $H400, NewEmisData!$D:$D, DW$2), SUMIFS(NewEmisData!K:K, NewEmisData!$A:$A, "LDV", NewEmisData!$B:$B, $A400, NewEmisData!$C:$C, $H400, NewEmisData!$D:$D, DW$2))</f>
        <v>0</v>
      </c>
      <c r="DX400" s="335">
        <f>$I400*IF($G400="Pickup", SUMIFS(NewEmisData!L:L, NewEmisData!$A:$A, "Pickup", NewEmisData!$B:$B, $A400, NewEmisData!$C:$C, $H400, NewEmisData!$D:$D, DX$2), SUMIFS(NewEmisData!L:L, NewEmisData!$A:$A, "LDV", NewEmisData!$B:$B, $A400, NewEmisData!$C:$C, $H400, NewEmisData!$D:$D, DX$2))</f>
        <v>0</v>
      </c>
      <c r="DY400" s="335">
        <f>$I400*IF($G400="Pickup", SUMIFS(NewEmisData!M:M, NewEmisData!$A:$A, "Pickup", NewEmisData!$B:$B, $A400, NewEmisData!$C:$C, $H400, NewEmisData!$D:$D, DY$2), SUMIFS(NewEmisData!M:M, NewEmisData!$A:$A, "LDV", NewEmisData!$B:$B, $A400, NewEmisData!$C:$C, $H400, NewEmisData!$D:$D, DY$2))</f>
        <v>0</v>
      </c>
      <c r="DZ400" s="335">
        <v>0</v>
      </c>
      <c r="EA400" s="335">
        <f t="shared" si="658"/>
        <v>0</v>
      </c>
      <c r="EB400" s="335">
        <f t="shared" si="659"/>
        <v>0</v>
      </c>
      <c r="EC400" s="335">
        <f t="shared" si="660"/>
        <v>0</v>
      </c>
      <c r="ED400" s="335">
        <f t="shared" si="661"/>
        <v>0</v>
      </c>
      <c r="EE400" s="335">
        <f t="shared" si="662"/>
        <v>0</v>
      </c>
      <c r="EF400" s="335">
        <f t="shared" si="663"/>
        <v>0</v>
      </c>
      <c r="EG400" s="335">
        <f t="shared" si="664"/>
        <v>0</v>
      </c>
      <c r="EH400" s="335">
        <f t="shared" si="665"/>
        <v>0</v>
      </c>
      <c r="EI400" s="335">
        <f t="shared" si="666"/>
        <v>0</v>
      </c>
      <c r="EJ400" s="335">
        <f t="shared" si="667"/>
        <v>0</v>
      </c>
      <c r="EK400" s="335">
        <f t="shared" si="668"/>
        <v>0</v>
      </c>
      <c r="EL400" s="335">
        <f t="shared" si="669"/>
        <v>0</v>
      </c>
      <c r="EM400" s="335">
        <f t="shared" si="670"/>
        <v>0</v>
      </c>
      <c r="EN400" s="335">
        <f t="shared" si="671"/>
        <v>0</v>
      </c>
      <c r="EO400" s="335">
        <f t="shared" si="672"/>
        <v>0</v>
      </c>
      <c r="EP400" s="335">
        <f t="shared" si="673"/>
        <v>0</v>
      </c>
      <c r="EQ400" s="335">
        <f t="shared" si="674"/>
        <v>0</v>
      </c>
      <c r="ER400" s="335">
        <f t="shared" si="675"/>
        <v>0</v>
      </c>
      <c r="ES400" s="335">
        <f t="shared" si="676"/>
        <v>0</v>
      </c>
      <c r="ET400" s="335">
        <f t="shared" si="677"/>
        <v>0</v>
      </c>
      <c r="EU400" s="335">
        <f t="shared" si="678"/>
        <v>0</v>
      </c>
      <c r="EV400" s="335">
        <f t="shared" si="679"/>
        <v>0</v>
      </c>
      <c r="EW400" s="335">
        <f t="shared" si="680"/>
        <v>0</v>
      </c>
      <c r="EX400" s="335">
        <f t="shared" si="681"/>
        <v>0</v>
      </c>
      <c r="EY400" s="335">
        <f t="shared" si="682"/>
        <v>0</v>
      </c>
      <c r="EZ400" s="335">
        <f t="shared" si="683"/>
        <v>0</v>
      </c>
      <c r="FA400" s="335">
        <f t="shared" si="684"/>
        <v>0</v>
      </c>
      <c r="FB400" s="335">
        <f t="shared" si="685"/>
        <v>0</v>
      </c>
      <c r="FC400" s="335">
        <f t="shared" si="686"/>
        <v>0</v>
      </c>
      <c r="FD400" s="335">
        <f t="shared" si="687"/>
        <v>0</v>
      </c>
      <c r="FE400" s="335">
        <f t="shared" si="688"/>
        <v>7.3243110221385299E-2</v>
      </c>
      <c r="FF400" s="335">
        <f t="shared" si="689"/>
        <v>7.3243110221385299E-2</v>
      </c>
      <c r="FG400" s="335">
        <f t="shared" si="690"/>
        <v>7.32430660863298E-2</v>
      </c>
      <c r="FH400" s="335">
        <f t="shared" si="691"/>
        <v>7.3243157465552503E-2</v>
      </c>
      <c r="FI400" s="335">
        <f t="shared" si="692"/>
        <v>7.3243061950548305E-2</v>
      </c>
      <c r="FJ400" s="335">
        <f t="shared" si="693"/>
        <v>7.3243007522533404E-2</v>
      </c>
      <c r="FK400" s="335">
        <f t="shared" si="694"/>
        <v>7.3243037508868306E-2</v>
      </c>
      <c r="FL400" s="335">
        <f t="shared" si="695"/>
        <v>7.3242921236188793E-2</v>
      </c>
      <c r="FM400" s="335">
        <f t="shared" si="696"/>
        <v>7.3242921236188793E-2</v>
      </c>
      <c r="FN400" s="335">
        <f t="shared" si="697"/>
        <v>2.3805319372350052E-2</v>
      </c>
      <c r="FO400" s="335">
        <f t="shared" si="698"/>
        <v>9.4510282374974993E-3</v>
      </c>
      <c r="FP400" s="335">
        <f t="shared" si="699"/>
        <v>9.4510282374974993E-3</v>
      </c>
      <c r="FQ400" s="335">
        <f t="shared" si="700"/>
        <v>9.4510125266560902E-3</v>
      </c>
      <c r="FR400" s="335">
        <f t="shared" si="701"/>
        <v>9.4510284224167199E-3</v>
      </c>
      <c r="FS400" s="335">
        <f t="shared" si="702"/>
        <v>9.4510120080224802E-3</v>
      </c>
      <c r="FT400" s="335">
        <f t="shared" si="703"/>
        <v>9.4510218218297193E-3</v>
      </c>
      <c r="FU400" s="335">
        <f t="shared" si="704"/>
        <v>9.4510103244617501E-3</v>
      </c>
      <c r="FV400" s="335">
        <f t="shared" si="705"/>
        <v>9.4510089054136992E-3</v>
      </c>
      <c r="FW400" s="335">
        <f t="shared" si="706"/>
        <v>9.4510089054136992E-3</v>
      </c>
      <c r="FX400" s="335">
        <f t="shared" si="707"/>
        <v>1.6506531515565108E-3</v>
      </c>
    </row>
    <row r="401" spans="1:180" x14ac:dyDescent="0.2">
      <c r="A401" s="305" t="str">
        <f>_xlfn.CONCAT(IF(LEFT(TRIM(A400),1)="*", "*R", "R"), 1+RIGHT(TRIM(A400),1))</f>
        <v>*R3</v>
      </c>
      <c r="B401" s="305" t="str">
        <f t="shared" ref="B401:B404" si="749">B400</f>
        <v>*TLMELC100</v>
      </c>
      <c r="C401" s="305" t="str">
        <f t="shared" ref="C401:C404" si="750">C400</f>
        <v>Electric minivan w/100 mi range</v>
      </c>
      <c r="D401" s="301" t="str">
        <f t="shared" ref="D401:D404" si="751">D400</f>
        <v>bn-vmt, bn-vmt/a</v>
      </c>
      <c r="E401" s="301" t="str">
        <f t="shared" ref="E401:E404" si="752">E400</f>
        <v>TRNELC</v>
      </c>
      <c r="F401" s="301" t="str">
        <f t="shared" ref="F401:F404" si="753">F400</f>
        <v>TL</v>
      </c>
      <c r="G401" s="315" t="s">
        <v>819</v>
      </c>
      <c r="H401" s="315" t="s">
        <v>36</v>
      </c>
      <c r="I401" s="315">
        <v>1</v>
      </c>
      <c r="J401" s="315" t="str">
        <f t="shared" si="708"/>
        <v>Minivan-ELC</v>
      </c>
      <c r="K401" s="335">
        <f>$I401*IF($G401="Pickup", SUMIFS(NewEmisData!E:E, NewEmisData!$A:$A, "Pickup", NewEmisData!$B:$B, $A401, NewEmisData!$C:$C, $H401, NewEmisData!$D:$D, K$2), SUMIFS(NewEmisData!E:E, NewEmisData!$A:$A, "LDV", NewEmisData!$B:$B, $A401, NewEmisData!$C:$C, $H401, NewEmisData!$D:$D, K$2))</f>
        <v>0</v>
      </c>
      <c r="L401" s="335">
        <f>$I401*IF($G401="Pickup", SUMIFS(NewEmisData!F:F, NewEmisData!$A:$A, "Pickup", NewEmisData!$B:$B, $A401, NewEmisData!$C:$C, $H401, NewEmisData!$D:$D, L$2), SUMIFS(NewEmisData!F:F, NewEmisData!$A:$A, "LDV", NewEmisData!$B:$B, $A401, NewEmisData!$C:$C, $H401, NewEmisData!$D:$D, L$2))</f>
        <v>0</v>
      </c>
      <c r="M401" s="335">
        <f>$I401*IF($G401="Pickup", SUMIFS(NewEmisData!G:G, NewEmisData!$A:$A, "Pickup", NewEmisData!$B:$B, $A401, NewEmisData!$C:$C, $H401, NewEmisData!$D:$D, M$2), SUMIFS(NewEmisData!G:G, NewEmisData!$A:$A, "LDV", NewEmisData!$B:$B, $A401, NewEmisData!$C:$C, $H401, NewEmisData!$D:$D, M$2))</f>
        <v>0</v>
      </c>
      <c r="N401" s="335">
        <f>$I401*IF($G401="Pickup", SUMIFS(NewEmisData!H:H, NewEmisData!$A:$A, "Pickup", NewEmisData!$B:$B, $A401, NewEmisData!$C:$C, $H401, NewEmisData!$D:$D, N$2), SUMIFS(NewEmisData!H:H, NewEmisData!$A:$A, "LDV", NewEmisData!$B:$B, $A401, NewEmisData!$C:$C, $H401, NewEmisData!$D:$D, N$2))</f>
        <v>0</v>
      </c>
      <c r="O401" s="335">
        <f>$I401*IF($G401="Pickup", SUMIFS(NewEmisData!I:I, NewEmisData!$A:$A, "Pickup", NewEmisData!$B:$B, $A401, NewEmisData!$C:$C, $H401, NewEmisData!$D:$D, O$2), SUMIFS(NewEmisData!I:I, NewEmisData!$A:$A, "LDV", NewEmisData!$B:$B, $A401, NewEmisData!$C:$C, $H401, NewEmisData!$D:$D, O$2))</f>
        <v>0</v>
      </c>
      <c r="P401" s="335">
        <f>$I401*IF($G401="Pickup", SUMIFS(NewEmisData!J:J, NewEmisData!$A:$A, "Pickup", NewEmisData!$B:$B, $A401, NewEmisData!$C:$C, $H401, NewEmisData!$D:$D, P$2), SUMIFS(NewEmisData!J:J, NewEmisData!$A:$A, "LDV", NewEmisData!$B:$B, $A401, NewEmisData!$C:$C, $H401, NewEmisData!$D:$D, P$2))</f>
        <v>0</v>
      </c>
      <c r="Q401" s="335">
        <f>$I401*IF($G401="Pickup", SUMIFS(NewEmisData!K:K, NewEmisData!$A:$A, "Pickup", NewEmisData!$B:$B, $A401, NewEmisData!$C:$C, $H401, NewEmisData!$D:$D, Q$2), SUMIFS(NewEmisData!K:K, NewEmisData!$A:$A, "LDV", NewEmisData!$B:$B, $A401, NewEmisData!$C:$C, $H401, NewEmisData!$D:$D, Q$2))</f>
        <v>0</v>
      </c>
      <c r="R401" s="335">
        <f>$I401*IF($G401="Pickup", SUMIFS(NewEmisData!L:L, NewEmisData!$A:$A, "Pickup", NewEmisData!$B:$B, $A401, NewEmisData!$C:$C, $H401, NewEmisData!$D:$D, R$2), SUMIFS(NewEmisData!L:L, NewEmisData!$A:$A, "LDV", NewEmisData!$B:$B, $A401, NewEmisData!$C:$C, $H401, NewEmisData!$D:$D, R$2))</f>
        <v>0</v>
      </c>
      <c r="S401" s="335">
        <f>$I401*IF($G401="Pickup", SUMIFS(NewEmisData!M:M, NewEmisData!$A:$A, "Pickup", NewEmisData!$B:$B, $A401, NewEmisData!$C:$C, $H401, NewEmisData!$D:$D, S$2), SUMIFS(NewEmisData!M:M, NewEmisData!$A:$A, "LDV", NewEmisData!$B:$B, $A401, NewEmisData!$C:$C, $H401, NewEmisData!$D:$D, S$2))</f>
        <v>0</v>
      </c>
      <c r="T401" s="335">
        <v>0</v>
      </c>
      <c r="U401" s="335">
        <f>$I401*IF($G401="Pickup", SUMIFS(NewEmisData!E:E, NewEmisData!$A:$A, "Pickup", NewEmisData!$B:$B, $A401, NewEmisData!$C:$C, $H401, NewEmisData!$D:$D, U$2), SUMIFS(NewEmisData!E:E, NewEmisData!$A:$A, "LDV", NewEmisData!$B:$B, $A401, NewEmisData!$C:$C, $H401, NewEmisData!$D:$D, U$2))</f>
        <v>0</v>
      </c>
      <c r="V401" s="335">
        <f>$I401*IF($G401="Pickup", SUMIFS(NewEmisData!F:F, NewEmisData!$A:$A, "Pickup", NewEmisData!$B:$B, $A401, NewEmisData!$C:$C, $H401, NewEmisData!$D:$D, V$2), SUMIFS(NewEmisData!F:F, NewEmisData!$A:$A, "LDV", NewEmisData!$B:$B, $A401, NewEmisData!$C:$C, $H401, NewEmisData!$D:$D, V$2))</f>
        <v>0</v>
      </c>
      <c r="W401" s="335">
        <f>$I401*IF($G401="Pickup", SUMIFS(NewEmisData!G:G, NewEmisData!$A:$A, "Pickup", NewEmisData!$B:$B, $A401, NewEmisData!$C:$C, $H401, NewEmisData!$D:$D, W$2), SUMIFS(NewEmisData!G:G, NewEmisData!$A:$A, "LDV", NewEmisData!$B:$B, $A401, NewEmisData!$C:$C, $H401, NewEmisData!$D:$D, W$2))</f>
        <v>0</v>
      </c>
      <c r="X401" s="335">
        <f>$I401*IF($G401="Pickup", SUMIFS(NewEmisData!H:H, NewEmisData!$A:$A, "Pickup", NewEmisData!$B:$B, $A401, NewEmisData!$C:$C, $H401, NewEmisData!$D:$D, X$2), SUMIFS(NewEmisData!H:H, NewEmisData!$A:$A, "LDV", NewEmisData!$B:$B, $A401, NewEmisData!$C:$C, $H401, NewEmisData!$D:$D, X$2))</f>
        <v>0</v>
      </c>
      <c r="Y401" s="335">
        <f>$I401*IF($G401="Pickup", SUMIFS(NewEmisData!I:I, NewEmisData!$A:$A, "Pickup", NewEmisData!$B:$B, $A401, NewEmisData!$C:$C, $H401, NewEmisData!$D:$D, Y$2), SUMIFS(NewEmisData!I:I, NewEmisData!$A:$A, "LDV", NewEmisData!$B:$B, $A401, NewEmisData!$C:$C, $H401, NewEmisData!$D:$D, Y$2))</f>
        <v>0</v>
      </c>
      <c r="Z401" s="335">
        <f>$I401*IF($G401="Pickup", SUMIFS(NewEmisData!J:J, NewEmisData!$A:$A, "Pickup", NewEmisData!$B:$B, $A401, NewEmisData!$C:$C, $H401, NewEmisData!$D:$D, Z$2), SUMIFS(NewEmisData!J:J, NewEmisData!$A:$A, "LDV", NewEmisData!$B:$B, $A401, NewEmisData!$C:$C, $H401, NewEmisData!$D:$D, Z$2))</f>
        <v>0</v>
      </c>
      <c r="AA401" s="335">
        <f>$I401*IF($G401="Pickup", SUMIFS(NewEmisData!K:K, NewEmisData!$A:$A, "Pickup", NewEmisData!$B:$B, $A401, NewEmisData!$C:$C, $H401, NewEmisData!$D:$D, AA$2), SUMIFS(NewEmisData!K:K, NewEmisData!$A:$A, "LDV", NewEmisData!$B:$B, $A401, NewEmisData!$C:$C, $H401, NewEmisData!$D:$D, AA$2))</f>
        <v>0</v>
      </c>
      <c r="AB401" s="335">
        <f>$I401*IF($G401="Pickup", SUMIFS(NewEmisData!L:L, NewEmisData!$A:$A, "Pickup", NewEmisData!$B:$B, $A401, NewEmisData!$C:$C, $H401, NewEmisData!$D:$D, AB$2), SUMIFS(NewEmisData!L:L, NewEmisData!$A:$A, "LDV", NewEmisData!$B:$B, $A401, NewEmisData!$C:$C, $H401, NewEmisData!$D:$D, AB$2))</f>
        <v>0</v>
      </c>
      <c r="AC401" s="335">
        <f>$I401*IF($G401="Pickup", SUMIFS(NewEmisData!M:M, NewEmisData!$A:$A, "Pickup", NewEmisData!$B:$B, $A401, NewEmisData!$C:$C, $H401, NewEmisData!$D:$D, AC$2), SUMIFS(NewEmisData!M:M, NewEmisData!$A:$A, "LDV", NewEmisData!$B:$B, $A401, NewEmisData!$C:$C, $H401, NewEmisData!$D:$D, AC$2))</f>
        <v>0</v>
      </c>
      <c r="AD401" s="335">
        <v>0</v>
      </c>
      <c r="AE401" s="335">
        <f>$I401*IF($G401="Pickup", SUMIFS(NewEmisData!E:E, NewEmisData!$A:$A, "Pickup", NewEmisData!$B:$B, $A401, NewEmisData!$C:$C, $H401, NewEmisData!$D:$D, AE$2), SUMIFS(NewEmisData!E:E, NewEmisData!$A:$A, "LDV", NewEmisData!$B:$B, $A401, NewEmisData!$C:$C, $H401, NewEmisData!$D:$D, AE$2))</f>
        <v>0</v>
      </c>
      <c r="AF401" s="335">
        <f>$I401*IF($G401="Pickup", SUMIFS(NewEmisData!F:F, NewEmisData!$A:$A, "Pickup", NewEmisData!$B:$B, $A401, NewEmisData!$C:$C, $H401, NewEmisData!$D:$D, AF$2), SUMIFS(NewEmisData!F:F, NewEmisData!$A:$A, "LDV", NewEmisData!$B:$B, $A401, NewEmisData!$C:$C, $H401, NewEmisData!$D:$D, AF$2))</f>
        <v>0</v>
      </c>
      <c r="AG401" s="335">
        <f>$I401*IF($G401="Pickup", SUMIFS(NewEmisData!G:G, NewEmisData!$A:$A, "Pickup", NewEmisData!$B:$B, $A401, NewEmisData!$C:$C, $H401, NewEmisData!$D:$D, AG$2), SUMIFS(NewEmisData!G:G, NewEmisData!$A:$A, "LDV", NewEmisData!$B:$B, $A401, NewEmisData!$C:$C, $H401, NewEmisData!$D:$D, AG$2))</f>
        <v>0</v>
      </c>
      <c r="AH401" s="335">
        <f>$I401*IF($G401="Pickup", SUMIFS(NewEmisData!H:H, NewEmisData!$A:$A, "Pickup", NewEmisData!$B:$B, $A401, NewEmisData!$C:$C, $H401, NewEmisData!$D:$D, AH$2), SUMIFS(NewEmisData!H:H, NewEmisData!$A:$A, "LDV", NewEmisData!$B:$B, $A401, NewEmisData!$C:$C, $H401, NewEmisData!$D:$D, AH$2))</f>
        <v>0</v>
      </c>
      <c r="AI401" s="335">
        <f>$I401*IF($G401="Pickup", SUMIFS(NewEmisData!I:I, NewEmisData!$A:$A, "Pickup", NewEmisData!$B:$B, $A401, NewEmisData!$C:$C, $H401, NewEmisData!$D:$D, AI$2), SUMIFS(NewEmisData!I:I, NewEmisData!$A:$A, "LDV", NewEmisData!$B:$B, $A401, NewEmisData!$C:$C, $H401, NewEmisData!$D:$D, AI$2))</f>
        <v>0</v>
      </c>
      <c r="AJ401" s="335">
        <f>$I401*IF($G401="Pickup", SUMIFS(NewEmisData!J:J, NewEmisData!$A:$A, "Pickup", NewEmisData!$B:$B, $A401, NewEmisData!$C:$C, $H401, NewEmisData!$D:$D, AJ$2), SUMIFS(NewEmisData!J:J, NewEmisData!$A:$A, "LDV", NewEmisData!$B:$B, $A401, NewEmisData!$C:$C, $H401, NewEmisData!$D:$D, AJ$2))</f>
        <v>0</v>
      </c>
      <c r="AK401" s="335">
        <f>$I401*IF($G401="Pickup", SUMIFS(NewEmisData!K:K, NewEmisData!$A:$A, "Pickup", NewEmisData!$B:$B, $A401, NewEmisData!$C:$C, $H401, NewEmisData!$D:$D, AK$2), SUMIFS(NewEmisData!K:K, NewEmisData!$A:$A, "LDV", NewEmisData!$B:$B, $A401, NewEmisData!$C:$C, $H401, NewEmisData!$D:$D, AK$2))</f>
        <v>0</v>
      </c>
      <c r="AL401" s="335">
        <f>$I401*IF($G401="Pickup", SUMIFS(NewEmisData!L:L, NewEmisData!$A:$A, "Pickup", NewEmisData!$B:$B, $A401, NewEmisData!$C:$C, $H401, NewEmisData!$D:$D, AL$2), SUMIFS(NewEmisData!L:L, NewEmisData!$A:$A, "LDV", NewEmisData!$B:$B, $A401, NewEmisData!$C:$C, $H401, NewEmisData!$D:$D, AL$2))</f>
        <v>0</v>
      </c>
      <c r="AM401" s="335">
        <f>$I401*IF($G401="Pickup", SUMIFS(NewEmisData!M:M, NewEmisData!$A:$A, "Pickup", NewEmisData!$B:$B, $A401, NewEmisData!$C:$C, $H401, NewEmisData!$D:$D, AM$2), SUMIFS(NewEmisData!M:M, NewEmisData!$A:$A, "LDV", NewEmisData!$B:$B, $A401, NewEmisData!$C:$C, $H401, NewEmisData!$D:$D, AM$2))</f>
        <v>0</v>
      </c>
      <c r="AN401" s="335">
        <v>0</v>
      </c>
      <c r="AO401" s="335">
        <f>$I401*IF($G401="Pickup", SUMIFS(NewEmisData!E:E, NewEmisData!$A:$A, "Pickup", NewEmisData!$B:$B, $A401, NewEmisData!$C:$C, $H401, NewEmisData!$D:$D, AO$2), SUMIFS(NewEmisData!E:E, NewEmisData!$A:$A, "LDV", NewEmisData!$B:$B, $A401, NewEmisData!$C:$C, $H401, NewEmisData!$D:$D, AO$2))</f>
        <v>5.5949189126931899E-2</v>
      </c>
      <c r="AP401" s="335">
        <f>$I401*IF($G401="Pickup", SUMIFS(NewEmisData!F:F, NewEmisData!$A:$A, "Pickup", NewEmisData!$B:$B, $A401, NewEmisData!$C:$C, $H401, NewEmisData!$D:$D, AP$2), SUMIFS(NewEmisData!F:F, NewEmisData!$A:$A, "LDV", NewEmisData!$B:$B, $A401, NewEmisData!$C:$C, $H401, NewEmisData!$D:$D, AP$2))</f>
        <v>5.5949189126931899E-2</v>
      </c>
      <c r="AQ401" s="335">
        <f>$I401*IF($G401="Pickup", SUMIFS(NewEmisData!G:G, NewEmisData!$A:$A, "Pickup", NewEmisData!$B:$B, $A401, NewEmisData!$C:$C, $H401, NewEmisData!$D:$D, AQ$2), SUMIFS(NewEmisData!G:G, NewEmisData!$A:$A, "LDV", NewEmisData!$B:$B, $A401, NewEmisData!$C:$C, $H401, NewEmisData!$D:$D, AQ$2))</f>
        <v>5.5949131442004002E-2</v>
      </c>
      <c r="AR401" s="335">
        <f>$I401*IF($G401="Pickup", SUMIFS(NewEmisData!H:H, NewEmisData!$A:$A, "Pickup", NewEmisData!$B:$B, $A401, NewEmisData!$C:$C, $H401, NewEmisData!$D:$D, AR$2), SUMIFS(NewEmisData!H:H, NewEmisData!$A:$A, "LDV", NewEmisData!$B:$B, $A401, NewEmisData!$C:$C, $H401, NewEmisData!$D:$D, AR$2))</f>
        <v>5.5949145320737102E-2</v>
      </c>
      <c r="AS401" s="335">
        <f>$I401*IF($G401="Pickup", SUMIFS(NewEmisData!I:I, NewEmisData!$A:$A, "Pickup", NewEmisData!$B:$B, $A401, NewEmisData!$C:$C, $H401, NewEmisData!$D:$D, AS$2), SUMIFS(NewEmisData!I:I, NewEmisData!$A:$A, "LDV", NewEmisData!$B:$B, $A401, NewEmisData!$C:$C, $H401, NewEmisData!$D:$D, AS$2))</f>
        <v>5.5949118174518898E-2</v>
      </c>
      <c r="AT401" s="335">
        <f>$I401*IF($G401="Pickup", SUMIFS(NewEmisData!J:J, NewEmisData!$A:$A, "Pickup", NewEmisData!$B:$B, $A401, NewEmisData!$C:$C, $H401, NewEmisData!$D:$D, AT$2), SUMIFS(NewEmisData!J:J, NewEmisData!$A:$A, "LDV", NewEmisData!$B:$B, $A401, NewEmisData!$C:$C, $H401, NewEmisData!$D:$D, AT$2))</f>
        <v>5.5949046541697099E-2</v>
      </c>
      <c r="AU401" s="335">
        <f>$I401*IF($G401="Pickup", SUMIFS(NewEmisData!K:K, NewEmisData!$A:$A, "Pickup", NewEmisData!$B:$B, $A401, NewEmisData!$C:$C, $H401, NewEmisData!$D:$D, AU$2), SUMIFS(NewEmisData!K:K, NewEmisData!$A:$A, "LDV", NewEmisData!$B:$B, $A401, NewEmisData!$C:$C, $H401, NewEmisData!$D:$D, AU$2))</f>
        <v>5.5949120890101497E-2</v>
      </c>
      <c r="AV401" s="335">
        <f>$I401*IF($G401="Pickup", SUMIFS(NewEmisData!L:L, NewEmisData!$A:$A, "Pickup", NewEmisData!$B:$B, $A401, NewEmisData!$C:$C, $H401, NewEmisData!$D:$D, AV$2), SUMIFS(NewEmisData!L:L, NewEmisData!$A:$A, "LDV", NewEmisData!$B:$B, $A401, NewEmisData!$C:$C, $H401, NewEmisData!$D:$D, AV$2))</f>
        <v>5.5949175401502099E-2</v>
      </c>
      <c r="AW401" s="335">
        <f>$I401*IF($G401="Pickup", SUMIFS(NewEmisData!M:M, NewEmisData!$A:$A, "Pickup", NewEmisData!$B:$B, $A401, NewEmisData!$C:$C, $H401, NewEmisData!$D:$D, AW$2), SUMIFS(NewEmisData!M:M, NewEmisData!$A:$A, "LDV", NewEmisData!$B:$B, $A401, NewEmisData!$C:$C, $H401, NewEmisData!$D:$D, AW$2))</f>
        <v>5.5949175401502099E-2</v>
      </c>
      <c r="AX401" s="335">
        <v>2.3805319372350052E-2</v>
      </c>
      <c r="AY401" s="335">
        <f>$I401*IF($G401="Pickup", SUMIFS(NewEmisData!E:E, NewEmisData!$A:$A, "Pickup", NewEmisData!$B:$B, $A401, NewEmisData!$C:$C, $H401, NewEmisData!$D:$D, AY$2), SUMIFS(NewEmisData!E:E, NewEmisData!$A:$A, "LDV", NewEmisData!$B:$B, $A401, NewEmisData!$C:$C, $H401, NewEmisData!$D:$D, AY$2))</f>
        <v>7.2571184818618403E-3</v>
      </c>
      <c r="AZ401" s="335">
        <f>$I401*IF($G401="Pickup", SUMIFS(NewEmisData!F:F, NewEmisData!$A:$A, "Pickup", NewEmisData!$B:$B, $A401, NewEmisData!$C:$C, $H401, NewEmisData!$D:$D, AZ$2), SUMIFS(NewEmisData!F:F, NewEmisData!$A:$A, "LDV", NewEmisData!$B:$B, $A401, NewEmisData!$C:$C, $H401, NewEmisData!$D:$D, AZ$2))</f>
        <v>7.2571184818618403E-3</v>
      </c>
      <c r="BA401" s="335">
        <f>$I401*IF($G401="Pickup", SUMIFS(NewEmisData!G:G, NewEmisData!$A:$A, "Pickup", NewEmisData!$B:$B, $A401, NewEmisData!$C:$C, $H401, NewEmisData!$D:$D, BA$2), SUMIFS(NewEmisData!G:G, NewEmisData!$A:$A, "LDV", NewEmisData!$B:$B, $A401, NewEmisData!$C:$C, $H401, NewEmisData!$D:$D, BA$2))</f>
        <v>7.2571114316428102E-3</v>
      </c>
      <c r="BB401" s="335">
        <f>$I401*IF($G401="Pickup", SUMIFS(NewEmisData!H:H, NewEmisData!$A:$A, "Pickup", NewEmisData!$B:$B, $A401, NewEmisData!$C:$C, $H401, NewEmisData!$D:$D, BB$2), SUMIFS(NewEmisData!H:H, NewEmisData!$A:$A, "LDV", NewEmisData!$B:$B, $A401, NewEmisData!$C:$C, $H401, NewEmisData!$D:$D, BB$2))</f>
        <v>7.2571137654529501E-3</v>
      </c>
      <c r="BC401" s="335">
        <f>$I401*IF($G401="Pickup", SUMIFS(NewEmisData!I:I, NewEmisData!$A:$A, "Pickup", NewEmisData!$B:$B, $A401, NewEmisData!$C:$C, $H401, NewEmisData!$D:$D, BC$2), SUMIFS(NewEmisData!I:I, NewEmisData!$A:$A, "LDV", NewEmisData!$B:$B, $A401, NewEmisData!$C:$C, $H401, NewEmisData!$D:$D, BC$2))</f>
        <v>7.2571068307629499E-3</v>
      </c>
      <c r="BD401" s="335">
        <f>$I401*IF($G401="Pickup", SUMIFS(NewEmisData!J:J, NewEmisData!$A:$A, "Pickup", NewEmisData!$B:$B, $A401, NewEmisData!$C:$C, $H401, NewEmisData!$D:$D, BD$2), SUMIFS(NewEmisData!J:J, NewEmisData!$A:$A, "LDV", NewEmisData!$B:$B, $A401, NewEmisData!$C:$C, $H401, NewEmisData!$D:$D, BD$2))</f>
        <v>7.2570974674633498E-3</v>
      </c>
      <c r="BE401" s="335">
        <f>$I401*IF($G401="Pickup", SUMIFS(NewEmisData!K:K, NewEmisData!$A:$A, "Pickup", NewEmisData!$B:$B, $A401, NewEmisData!$C:$C, $H401, NewEmisData!$D:$D, BE$2), SUMIFS(NewEmisData!K:K, NewEmisData!$A:$A, "LDV", NewEmisData!$B:$B, $A401, NewEmisData!$C:$C, $H401, NewEmisData!$D:$D, BE$2))</f>
        <v>7.25710679204878E-3</v>
      </c>
      <c r="BF401" s="335">
        <f>$I401*IF($G401="Pickup", SUMIFS(NewEmisData!L:L, NewEmisData!$A:$A, "Pickup", NewEmisData!$B:$B, $A401, NewEmisData!$C:$C, $H401, NewEmisData!$D:$D, BF$2), SUMIFS(NewEmisData!L:L, NewEmisData!$A:$A, "LDV", NewEmisData!$B:$B, $A401, NewEmisData!$C:$C, $H401, NewEmisData!$D:$D, BF$2))</f>
        <v>7.2571142164254898E-3</v>
      </c>
      <c r="BG401" s="335">
        <f>$I401*IF($G401="Pickup", SUMIFS(NewEmisData!M:M, NewEmisData!$A:$A, "Pickup", NewEmisData!$B:$B, $A401, NewEmisData!$C:$C, $H401, NewEmisData!$D:$D, BG$2), SUMIFS(NewEmisData!M:M, NewEmisData!$A:$A, "LDV", NewEmisData!$B:$B, $A401, NewEmisData!$C:$C, $H401, NewEmisData!$D:$D, BG$2))</f>
        <v>7.2571142164254898E-3</v>
      </c>
      <c r="BH401" s="335">
        <v>1.6506531515565108E-3</v>
      </c>
      <c r="BI401" s="335">
        <f>$I401*IF($G401="Pickup", SUMIFS(NewEmisData!E:E, NewEmisData!$A:$A, "Pickup", NewEmisData!$B:$B, $A401, NewEmisData!$C:$C, $H401, NewEmisData!$D:$D, BI$2), SUMIFS(NewEmisData!E:E, NewEmisData!$A:$A, "LDV", NewEmisData!$B:$B, $A401, NewEmisData!$C:$C, $H401, NewEmisData!$D:$D, BI$2))</f>
        <v>0</v>
      </c>
      <c r="BJ401" s="335">
        <f>$I401*IF($G401="Pickup", SUMIFS(NewEmisData!F:F, NewEmisData!$A:$A, "Pickup", NewEmisData!$B:$B, $A401, NewEmisData!$C:$C, $H401, NewEmisData!$D:$D, BJ$2), SUMIFS(NewEmisData!F:F, NewEmisData!$A:$A, "LDV", NewEmisData!$B:$B, $A401, NewEmisData!$C:$C, $H401, NewEmisData!$D:$D, BJ$2))</f>
        <v>0</v>
      </c>
      <c r="BK401" s="335">
        <f>$I401*IF($G401="Pickup", SUMIFS(NewEmisData!G:G, NewEmisData!$A:$A, "Pickup", NewEmisData!$B:$B, $A401, NewEmisData!$C:$C, $H401, NewEmisData!$D:$D, BK$2), SUMIFS(NewEmisData!G:G, NewEmisData!$A:$A, "LDV", NewEmisData!$B:$B, $A401, NewEmisData!$C:$C, $H401, NewEmisData!$D:$D, BK$2))</f>
        <v>0</v>
      </c>
      <c r="BL401" s="335">
        <f>$I401*IF($G401="Pickup", SUMIFS(NewEmisData!H:H, NewEmisData!$A:$A, "Pickup", NewEmisData!$B:$B, $A401, NewEmisData!$C:$C, $H401, NewEmisData!$D:$D, BL$2), SUMIFS(NewEmisData!H:H, NewEmisData!$A:$A, "LDV", NewEmisData!$B:$B, $A401, NewEmisData!$C:$C, $H401, NewEmisData!$D:$D, BL$2))</f>
        <v>0</v>
      </c>
      <c r="BM401" s="335">
        <f>$I401*IF($G401="Pickup", SUMIFS(NewEmisData!I:I, NewEmisData!$A:$A, "Pickup", NewEmisData!$B:$B, $A401, NewEmisData!$C:$C, $H401, NewEmisData!$D:$D, BM$2), SUMIFS(NewEmisData!I:I, NewEmisData!$A:$A, "LDV", NewEmisData!$B:$B, $A401, NewEmisData!$C:$C, $H401, NewEmisData!$D:$D, BM$2))</f>
        <v>0</v>
      </c>
      <c r="BN401" s="335">
        <f>$I401*IF($G401="Pickup", SUMIFS(NewEmisData!J:J, NewEmisData!$A:$A, "Pickup", NewEmisData!$B:$B, $A401, NewEmisData!$C:$C, $H401, NewEmisData!$D:$D, BN$2), SUMIFS(NewEmisData!J:J, NewEmisData!$A:$A, "LDV", NewEmisData!$B:$B, $A401, NewEmisData!$C:$C, $H401, NewEmisData!$D:$D, BN$2))</f>
        <v>0</v>
      </c>
      <c r="BO401" s="335">
        <f>$I401*IF($G401="Pickup", SUMIFS(NewEmisData!K:K, NewEmisData!$A:$A, "Pickup", NewEmisData!$B:$B, $A401, NewEmisData!$C:$C, $H401, NewEmisData!$D:$D, BO$2), SUMIFS(NewEmisData!K:K, NewEmisData!$A:$A, "LDV", NewEmisData!$B:$B, $A401, NewEmisData!$C:$C, $H401, NewEmisData!$D:$D, BO$2))</f>
        <v>0</v>
      </c>
      <c r="BP401" s="335">
        <f>$I401*IF($G401="Pickup", SUMIFS(NewEmisData!L:L, NewEmisData!$A:$A, "Pickup", NewEmisData!$B:$B, $A401, NewEmisData!$C:$C, $H401, NewEmisData!$D:$D, BP$2), SUMIFS(NewEmisData!L:L, NewEmisData!$A:$A, "LDV", NewEmisData!$B:$B, $A401, NewEmisData!$C:$C, $H401, NewEmisData!$D:$D, BP$2))</f>
        <v>0</v>
      </c>
      <c r="BQ401" s="335">
        <f>$I401*IF($G401="Pickup", SUMIFS(NewEmisData!M:M, NewEmisData!$A:$A, "Pickup", NewEmisData!$B:$B, $A401, NewEmisData!$C:$C, $H401, NewEmisData!$D:$D, BQ$2), SUMIFS(NewEmisData!M:M, NewEmisData!$A:$A, "LDV", NewEmisData!$B:$B, $A401, NewEmisData!$C:$C, $H401, NewEmisData!$D:$D, BQ$2))</f>
        <v>0</v>
      </c>
      <c r="BR401" s="335">
        <v>0</v>
      </c>
      <c r="BS401" s="335">
        <f>$I401*IF($G401="Pickup", SUMIFS(NewEmisData!E:E, NewEmisData!$A:$A, "Pickup", NewEmisData!$B:$B, $A401, NewEmisData!$C:$C, $H401, NewEmisData!$D:$D, BS$2), SUMIFS(NewEmisData!E:E, NewEmisData!$A:$A, "LDV", NewEmisData!$B:$B, $A401, NewEmisData!$C:$C, $H401, NewEmisData!$D:$D, BS$2))</f>
        <v>0</v>
      </c>
      <c r="BT401" s="335">
        <f>$I401*IF($G401="Pickup", SUMIFS(NewEmisData!F:F, NewEmisData!$A:$A, "Pickup", NewEmisData!$B:$B, $A401, NewEmisData!$C:$C, $H401, NewEmisData!$D:$D, BT$2), SUMIFS(NewEmisData!F:F, NewEmisData!$A:$A, "LDV", NewEmisData!$B:$B, $A401, NewEmisData!$C:$C, $H401, NewEmisData!$D:$D, BT$2))</f>
        <v>0</v>
      </c>
      <c r="BU401" s="335">
        <f>$I401*IF($G401="Pickup", SUMIFS(NewEmisData!G:G, NewEmisData!$A:$A, "Pickup", NewEmisData!$B:$B, $A401, NewEmisData!$C:$C, $H401, NewEmisData!$D:$D, BU$2), SUMIFS(NewEmisData!G:G, NewEmisData!$A:$A, "LDV", NewEmisData!$B:$B, $A401, NewEmisData!$C:$C, $H401, NewEmisData!$D:$D, BU$2))</f>
        <v>0</v>
      </c>
      <c r="BV401" s="335">
        <f>$I401*IF($G401="Pickup", SUMIFS(NewEmisData!H:H, NewEmisData!$A:$A, "Pickup", NewEmisData!$B:$B, $A401, NewEmisData!$C:$C, $H401, NewEmisData!$D:$D, BV$2), SUMIFS(NewEmisData!H:H, NewEmisData!$A:$A, "LDV", NewEmisData!$B:$B, $A401, NewEmisData!$C:$C, $H401, NewEmisData!$D:$D, BV$2))</f>
        <v>0</v>
      </c>
      <c r="BW401" s="335">
        <f>$I401*IF($G401="Pickup", SUMIFS(NewEmisData!I:I, NewEmisData!$A:$A, "Pickup", NewEmisData!$B:$B, $A401, NewEmisData!$C:$C, $H401, NewEmisData!$D:$D, BW$2), SUMIFS(NewEmisData!I:I, NewEmisData!$A:$A, "LDV", NewEmisData!$B:$B, $A401, NewEmisData!$C:$C, $H401, NewEmisData!$D:$D, BW$2))</f>
        <v>0</v>
      </c>
      <c r="BX401" s="335">
        <f>$I401*IF($G401="Pickup", SUMIFS(NewEmisData!J:J, NewEmisData!$A:$A, "Pickup", NewEmisData!$B:$B, $A401, NewEmisData!$C:$C, $H401, NewEmisData!$D:$D, BX$2), SUMIFS(NewEmisData!J:J, NewEmisData!$A:$A, "LDV", NewEmisData!$B:$B, $A401, NewEmisData!$C:$C, $H401, NewEmisData!$D:$D, BX$2))</f>
        <v>0</v>
      </c>
      <c r="BY401" s="335">
        <f>$I401*IF($G401="Pickup", SUMIFS(NewEmisData!K:K, NewEmisData!$A:$A, "Pickup", NewEmisData!$B:$B, $A401, NewEmisData!$C:$C, $H401, NewEmisData!$D:$D, BY$2), SUMIFS(NewEmisData!K:K, NewEmisData!$A:$A, "LDV", NewEmisData!$B:$B, $A401, NewEmisData!$C:$C, $H401, NewEmisData!$D:$D, BY$2))</f>
        <v>0</v>
      </c>
      <c r="BZ401" s="335">
        <f>$I401*IF($G401="Pickup", SUMIFS(NewEmisData!L:L, NewEmisData!$A:$A, "Pickup", NewEmisData!$B:$B, $A401, NewEmisData!$C:$C, $H401, NewEmisData!$D:$D, BZ$2), SUMIFS(NewEmisData!L:L, NewEmisData!$A:$A, "LDV", NewEmisData!$B:$B, $A401, NewEmisData!$C:$C, $H401, NewEmisData!$D:$D, BZ$2))</f>
        <v>0</v>
      </c>
      <c r="CA401" s="335">
        <f>$I401*IF($G401="Pickup", SUMIFS(NewEmisData!M:M, NewEmisData!$A:$A, "Pickup", NewEmisData!$B:$B, $A401, NewEmisData!$C:$C, $H401, NewEmisData!$D:$D, CA$2), SUMIFS(NewEmisData!M:M, NewEmisData!$A:$A, "LDV", NewEmisData!$B:$B, $A401, NewEmisData!$C:$C, $H401, NewEmisData!$D:$D, CA$2))</f>
        <v>0</v>
      </c>
      <c r="CB401" s="335">
        <v>0</v>
      </c>
      <c r="CC401" s="335">
        <f>$I401*IF($G401="Pickup", SUMIFS(NewEmisData!E:E, NewEmisData!$A:$A, "Pickup", NewEmisData!$B:$B, $A401, NewEmisData!$C:$C, $H401, NewEmisData!$D:$D, CC$2), SUMIFS(NewEmisData!E:E, NewEmisData!$A:$A, "LDV", NewEmisData!$B:$B, $A401, NewEmisData!$C:$C, $H401, NewEmisData!$D:$D, CC$2))</f>
        <v>0</v>
      </c>
      <c r="CD401" s="335">
        <f>$I401*IF($G401="Pickup", SUMIFS(NewEmisData!F:F, NewEmisData!$A:$A, "Pickup", NewEmisData!$B:$B, $A401, NewEmisData!$C:$C, $H401, NewEmisData!$D:$D, CD$2), SUMIFS(NewEmisData!F:F, NewEmisData!$A:$A, "LDV", NewEmisData!$B:$B, $A401, NewEmisData!$C:$C, $H401, NewEmisData!$D:$D, CD$2))</f>
        <v>0</v>
      </c>
      <c r="CE401" s="335">
        <f>$I401*IF($G401="Pickup", SUMIFS(NewEmisData!G:G, NewEmisData!$A:$A, "Pickup", NewEmisData!$B:$B, $A401, NewEmisData!$C:$C, $H401, NewEmisData!$D:$D, CE$2), SUMIFS(NewEmisData!G:G, NewEmisData!$A:$A, "LDV", NewEmisData!$B:$B, $A401, NewEmisData!$C:$C, $H401, NewEmisData!$D:$D, CE$2))</f>
        <v>0</v>
      </c>
      <c r="CF401" s="335">
        <f>$I401*IF($G401="Pickup", SUMIFS(NewEmisData!H:H, NewEmisData!$A:$A, "Pickup", NewEmisData!$B:$B, $A401, NewEmisData!$C:$C, $H401, NewEmisData!$D:$D, CF$2), SUMIFS(NewEmisData!H:H, NewEmisData!$A:$A, "LDV", NewEmisData!$B:$B, $A401, NewEmisData!$C:$C, $H401, NewEmisData!$D:$D, CF$2))</f>
        <v>0</v>
      </c>
      <c r="CG401" s="335">
        <f>$I401*IF($G401="Pickup", SUMIFS(NewEmisData!I:I, NewEmisData!$A:$A, "Pickup", NewEmisData!$B:$B, $A401, NewEmisData!$C:$C, $H401, NewEmisData!$D:$D, CG$2), SUMIFS(NewEmisData!I:I, NewEmisData!$A:$A, "LDV", NewEmisData!$B:$B, $A401, NewEmisData!$C:$C, $H401, NewEmisData!$D:$D, CG$2))</f>
        <v>0</v>
      </c>
      <c r="CH401" s="335">
        <f>$I401*IF($G401="Pickup", SUMIFS(NewEmisData!J:J, NewEmisData!$A:$A, "Pickup", NewEmisData!$B:$B, $A401, NewEmisData!$C:$C, $H401, NewEmisData!$D:$D, CH$2), SUMIFS(NewEmisData!J:J, NewEmisData!$A:$A, "LDV", NewEmisData!$B:$B, $A401, NewEmisData!$C:$C, $H401, NewEmisData!$D:$D, CH$2))</f>
        <v>0</v>
      </c>
      <c r="CI401" s="335">
        <f>$I401*IF($G401="Pickup", SUMIFS(NewEmisData!K:K, NewEmisData!$A:$A, "Pickup", NewEmisData!$B:$B, $A401, NewEmisData!$C:$C, $H401, NewEmisData!$D:$D, CI$2), SUMIFS(NewEmisData!K:K, NewEmisData!$A:$A, "LDV", NewEmisData!$B:$B, $A401, NewEmisData!$C:$C, $H401, NewEmisData!$D:$D, CI$2))</f>
        <v>0</v>
      </c>
      <c r="CJ401" s="335">
        <f>$I401*IF($G401="Pickup", SUMIFS(NewEmisData!L:L, NewEmisData!$A:$A, "Pickup", NewEmisData!$B:$B, $A401, NewEmisData!$C:$C, $H401, NewEmisData!$D:$D, CJ$2), SUMIFS(NewEmisData!L:L, NewEmisData!$A:$A, "LDV", NewEmisData!$B:$B, $A401, NewEmisData!$C:$C, $H401, NewEmisData!$D:$D, CJ$2))</f>
        <v>0</v>
      </c>
      <c r="CK401" s="335">
        <f>$I401*IF($G401="Pickup", SUMIFS(NewEmisData!M:M, NewEmisData!$A:$A, "Pickup", NewEmisData!$B:$B, $A401, NewEmisData!$C:$C, $H401, NewEmisData!$D:$D, CK$2), SUMIFS(NewEmisData!M:M, NewEmisData!$A:$A, "LDV", NewEmisData!$B:$B, $A401, NewEmisData!$C:$C, $H401, NewEmisData!$D:$D, CK$2))</f>
        <v>0</v>
      </c>
      <c r="CL401" s="335">
        <v>0</v>
      </c>
      <c r="CM401" s="335">
        <f>$I401*IF($G401="Pickup", SUMIFS(NewEmisData!E:E, NewEmisData!$A:$A, "Pickup", NewEmisData!$B:$B, $A401, NewEmisData!$C:$C, $H401, NewEmisData!$D:$D, CM$2), SUMIFS(NewEmisData!E:E, NewEmisData!$A:$A, "LDV", NewEmisData!$B:$B, $A401, NewEmisData!$C:$C, $H401, NewEmisData!$D:$D, CM$2))</f>
        <v>0</v>
      </c>
      <c r="CN401" s="335">
        <f>$I401*IF($G401="Pickup", SUMIFS(NewEmisData!F:F, NewEmisData!$A:$A, "Pickup", NewEmisData!$B:$B, $A401, NewEmisData!$C:$C, $H401, NewEmisData!$D:$D, CN$2), SUMIFS(NewEmisData!F:F, NewEmisData!$A:$A, "LDV", NewEmisData!$B:$B, $A401, NewEmisData!$C:$C, $H401, NewEmisData!$D:$D, CN$2))</f>
        <v>0</v>
      </c>
      <c r="CO401" s="335">
        <f>$I401*IF($G401="Pickup", SUMIFS(NewEmisData!G:G, NewEmisData!$A:$A, "Pickup", NewEmisData!$B:$B, $A401, NewEmisData!$C:$C, $H401, NewEmisData!$D:$D, CO$2), SUMIFS(NewEmisData!G:G, NewEmisData!$A:$A, "LDV", NewEmisData!$B:$B, $A401, NewEmisData!$C:$C, $H401, NewEmisData!$D:$D, CO$2))</f>
        <v>0</v>
      </c>
      <c r="CP401" s="335">
        <f>$I401*IF($G401="Pickup", SUMIFS(NewEmisData!H:H, NewEmisData!$A:$A, "Pickup", NewEmisData!$B:$B, $A401, NewEmisData!$C:$C, $H401, NewEmisData!$D:$D, CP$2), SUMIFS(NewEmisData!H:H, NewEmisData!$A:$A, "LDV", NewEmisData!$B:$B, $A401, NewEmisData!$C:$C, $H401, NewEmisData!$D:$D, CP$2))</f>
        <v>0</v>
      </c>
      <c r="CQ401" s="335">
        <f>$I401*IF($G401="Pickup", SUMIFS(NewEmisData!I:I, NewEmisData!$A:$A, "Pickup", NewEmisData!$B:$B, $A401, NewEmisData!$C:$C, $H401, NewEmisData!$D:$D, CQ$2), SUMIFS(NewEmisData!I:I, NewEmisData!$A:$A, "LDV", NewEmisData!$B:$B, $A401, NewEmisData!$C:$C, $H401, NewEmisData!$D:$D, CQ$2))</f>
        <v>0</v>
      </c>
      <c r="CR401" s="335">
        <f>$I401*IF($G401="Pickup", SUMIFS(NewEmisData!J:J, NewEmisData!$A:$A, "Pickup", NewEmisData!$B:$B, $A401, NewEmisData!$C:$C, $H401, NewEmisData!$D:$D, CR$2), SUMIFS(NewEmisData!J:J, NewEmisData!$A:$A, "LDV", NewEmisData!$B:$B, $A401, NewEmisData!$C:$C, $H401, NewEmisData!$D:$D, CR$2))</f>
        <v>0</v>
      </c>
      <c r="CS401" s="335">
        <f>$I401*IF($G401="Pickup", SUMIFS(NewEmisData!K:K, NewEmisData!$A:$A, "Pickup", NewEmisData!$B:$B, $A401, NewEmisData!$C:$C, $H401, NewEmisData!$D:$D, CS$2), SUMIFS(NewEmisData!K:K, NewEmisData!$A:$A, "LDV", NewEmisData!$B:$B, $A401, NewEmisData!$C:$C, $H401, NewEmisData!$D:$D, CS$2))</f>
        <v>0</v>
      </c>
      <c r="CT401" s="335">
        <f>$I401*IF($G401="Pickup", SUMIFS(NewEmisData!L:L, NewEmisData!$A:$A, "Pickup", NewEmisData!$B:$B, $A401, NewEmisData!$C:$C, $H401, NewEmisData!$D:$D, CT$2), SUMIFS(NewEmisData!L:L, NewEmisData!$A:$A, "LDV", NewEmisData!$B:$B, $A401, NewEmisData!$C:$C, $H401, NewEmisData!$D:$D, CT$2))</f>
        <v>0</v>
      </c>
      <c r="CU401" s="335">
        <f>$I401*IF($G401="Pickup", SUMIFS(NewEmisData!M:M, NewEmisData!$A:$A, "Pickup", NewEmisData!$B:$B, $A401, NewEmisData!$C:$C, $H401, NewEmisData!$D:$D, CU$2), SUMIFS(NewEmisData!M:M, NewEmisData!$A:$A, "LDV", NewEmisData!$B:$B, $A401, NewEmisData!$C:$C, $H401, NewEmisData!$D:$D, CU$2))</f>
        <v>0</v>
      </c>
      <c r="CV401" s="335">
        <v>0</v>
      </c>
      <c r="CW401" s="335">
        <v>0</v>
      </c>
      <c r="CX401" s="335">
        <v>0</v>
      </c>
      <c r="CY401" s="335">
        <v>0</v>
      </c>
      <c r="CZ401" s="335">
        <v>0</v>
      </c>
      <c r="DA401" s="335">
        <v>0</v>
      </c>
      <c r="DB401" s="335">
        <v>0</v>
      </c>
      <c r="DC401" s="335">
        <v>0</v>
      </c>
      <c r="DD401" s="335">
        <v>0</v>
      </c>
      <c r="DE401" s="335">
        <v>0</v>
      </c>
      <c r="DF401" s="335">
        <v>0</v>
      </c>
      <c r="DG401" s="335">
        <f>$I401*IF($G401="Pickup", SUMIFS(NewEmisData!E:E, NewEmisData!$A:$A, "Pickup", NewEmisData!$B:$B, $A401, NewEmisData!$C:$C, $H401, NewEmisData!$D:$D, DG$2), SUMIFS(NewEmisData!E:E, NewEmisData!$A:$A, "LDV", NewEmisData!$B:$B, $A401, NewEmisData!$C:$C, $H401, NewEmisData!$D:$D, DG$2))</f>
        <v>0</v>
      </c>
      <c r="DH401" s="335">
        <f>$I401*IF($G401="Pickup", SUMIFS(NewEmisData!F:F, NewEmisData!$A:$A, "Pickup", NewEmisData!$B:$B, $A401, NewEmisData!$C:$C, $H401, NewEmisData!$D:$D, DH$2), SUMIFS(NewEmisData!F:F, NewEmisData!$A:$A, "LDV", NewEmisData!$B:$B, $A401, NewEmisData!$C:$C, $H401, NewEmisData!$D:$D, DH$2))</f>
        <v>0</v>
      </c>
      <c r="DI401" s="335">
        <f>$I401*IF($G401="Pickup", SUMIFS(NewEmisData!G:G, NewEmisData!$A:$A, "Pickup", NewEmisData!$B:$B, $A401, NewEmisData!$C:$C, $H401, NewEmisData!$D:$D, DI$2), SUMIFS(NewEmisData!G:G, NewEmisData!$A:$A, "LDV", NewEmisData!$B:$B, $A401, NewEmisData!$C:$C, $H401, NewEmisData!$D:$D, DI$2))</f>
        <v>0</v>
      </c>
      <c r="DJ401" s="335">
        <f>$I401*IF($G401="Pickup", SUMIFS(NewEmisData!H:H, NewEmisData!$A:$A, "Pickup", NewEmisData!$B:$B, $A401, NewEmisData!$C:$C, $H401, NewEmisData!$D:$D, DJ$2), SUMIFS(NewEmisData!H:H, NewEmisData!$A:$A, "LDV", NewEmisData!$B:$B, $A401, NewEmisData!$C:$C, $H401, NewEmisData!$D:$D, DJ$2))</f>
        <v>0</v>
      </c>
      <c r="DK401" s="335">
        <f>$I401*IF($G401="Pickup", SUMIFS(NewEmisData!I:I, NewEmisData!$A:$A, "Pickup", NewEmisData!$B:$B, $A401, NewEmisData!$C:$C, $H401, NewEmisData!$D:$D, DK$2), SUMIFS(NewEmisData!I:I, NewEmisData!$A:$A, "LDV", NewEmisData!$B:$B, $A401, NewEmisData!$C:$C, $H401, NewEmisData!$D:$D, DK$2))</f>
        <v>0</v>
      </c>
      <c r="DL401" s="335">
        <f>$I401*IF($G401="Pickup", SUMIFS(NewEmisData!J:J, NewEmisData!$A:$A, "Pickup", NewEmisData!$B:$B, $A401, NewEmisData!$C:$C, $H401, NewEmisData!$D:$D, DL$2), SUMIFS(NewEmisData!J:J, NewEmisData!$A:$A, "LDV", NewEmisData!$B:$B, $A401, NewEmisData!$C:$C, $H401, NewEmisData!$D:$D, DL$2))</f>
        <v>0</v>
      </c>
      <c r="DM401" s="335">
        <f>$I401*IF($G401="Pickup", SUMIFS(NewEmisData!K:K, NewEmisData!$A:$A, "Pickup", NewEmisData!$B:$B, $A401, NewEmisData!$C:$C, $H401, NewEmisData!$D:$D, DM$2), SUMIFS(NewEmisData!K:K, NewEmisData!$A:$A, "LDV", NewEmisData!$B:$B, $A401, NewEmisData!$C:$C, $H401, NewEmisData!$D:$D, DM$2))</f>
        <v>0</v>
      </c>
      <c r="DN401" s="335">
        <f>$I401*IF($G401="Pickup", SUMIFS(NewEmisData!L:L, NewEmisData!$A:$A, "Pickup", NewEmisData!$B:$B, $A401, NewEmisData!$C:$C, $H401, NewEmisData!$D:$D, DN$2), SUMIFS(NewEmisData!L:L, NewEmisData!$A:$A, "LDV", NewEmisData!$B:$B, $A401, NewEmisData!$C:$C, $H401, NewEmisData!$D:$D, DN$2))</f>
        <v>0</v>
      </c>
      <c r="DO401" s="335">
        <f>$I401*IF($G401="Pickup", SUMIFS(NewEmisData!M:M, NewEmisData!$A:$A, "Pickup", NewEmisData!$B:$B, $A401, NewEmisData!$C:$C, $H401, NewEmisData!$D:$D, DO$2), SUMIFS(NewEmisData!M:M, NewEmisData!$A:$A, "LDV", NewEmisData!$B:$B, $A401, NewEmisData!$C:$C, $H401, NewEmisData!$D:$D, DO$2))</f>
        <v>0</v>
      </c>
      <c r="DP401" s="335">
        <v>0</v>
      </c>
      <c r="DQ401" s="335">
        <f>$I401*IF($G401="Pickup", SUMIFS(NewEmisData!E:E, NewEmisData!$A:$A, "Pickup", NewEmisData!$B:$B, $A401, NewEmisData!$C:$C, $H401, NewEmisData!$D:$D, DQ$2), SUMIFS(NewEmisData!E:E, NewEmisData!$A:$A, "LDV", NewEmisData!$B:$B, $A401, NewEmisData!$C:$C, $H401, NewEmisData!$D:$D, DQ$2))</f>
        <v>0</v>
      </c>
      <c r="DR401" s="335">
        <f>$I401*IF($G401="Pickup", SUMIFS(NewEmisData!F:F, NewEmisData!$A:$A, "Pickup", NewEmisData!$B:$B, $A401, NewEmisData!$C:$C, $H401, NewEmisData!$D:$D, DR$2), SUMIFS(NewEmisData!F:F, NewEmisData!$A:$A, "LDV", NewEmisData!$B:$B, $A401, NewEmisData!$C:$C, $H401, NewEmisData!$D:$D, DR$2))</f>
        <v>0</v>
      </c>
      <c r="DS401" s="335">
        <f>$I401*IF($G401="Pickup", SUMIFS(NewEmisData!G:G, NewEmisData!$A:$A, "Pickup", NewEmisData!$B:$B, $A401, NewEmisData!$C:$C, $H401, NewEmisData!$D:$D, DS$2), SUMIFS(NewEmisData!G:G, NewEmisData!$A:$A, "LDV", NewEmisData!$B:$B, $A401, NewEmisData!$C:$C, $H401, NewEmisData!$D:$D, DS$2))</f>
        <v>0</v>
      </c>
      <c r="DT401" s="335">
        <f>$I401*IF($G401="Pickup", SUMIFS(NewEmisData!H:H, NewEmisData!$A:$A, "Pickup", NewEmisData!$B:$B, $A401, NewEmisData!$C:$C, $H401, NewEmisData!$D:$D, DT$2), SUMIFS(NewEmisData!H:H, NewEmisData!$A:$A, "LDV", NewEmisData!$B:$B, $A401, NewEmisData!$C:$C, $H401, NewEmisData!$D:$D, DT$2))</f>
        <v>0</v>
      </c>
      <c r="DU401" s="335">
        <f>$I401*IF($G401="Pickup", SUMIFS(NewEmisData!I:I, NewEmisData!$A:$A, "Pickup", NewEmisData!$B:$B, $A401, NewEmisData!$C:$C, $H401, NewEmisData!$D:$D, DU$2), SUMIFS(NewEmisData!I:I, NewEmisData!$A:$A, "LDV", NewEmisData!$B:$B, $A401, NewEmisData!$C:$C, $H401, NewEmisData!$D:$D, DU$2))</f>
        <v>0</v>
      </c>
      <c r="DV401" s="335">
        <f>$I401*IF($G401="Pickup", SUMIFS(NewEmisData!J:J, NewEmisData!$A:$A, "Pickup", NewEmisData!$B:$B, $A401, NewEmisData!$C:$C, $H401, NewEmisData!$D:$D, DV$2), SUMIFS(NewEmisData!J:J, NewEmisData!$A:$A, "LDV", NewEmisData!$B:$B, $A401, NewEmisData!$C:$C, $H401, NewEmisData!$D:$D, DV$2))</f>
        <v>0</v>
      </c>
      <c r="DW401" s="335">
        <f>$I401*IF($G401="Pickup", SUMIFS(NewEmisData!K:K, NewEmisData!$A:$A, "Pickup", NewEmisData!$B:$B, $A401, NewEmisData!$C:$C, $H401, NewEmisData!$D:$D, DW$2), SUMIFS(NewEmisData!K:K, NewEmisData!$A:$A, "LDV", NewEmisData!$B:$B, $A401, NewEmisData!$C:$C, $H401, NewEmisData!$D:$D, DW$2))</f>
        <v>0</v>
      </c>
      <c r="DX401" s="335">
        <f>$I401*IF($G401="Pickup", SUMIFS(NewEmisData!L:L, NewEmisData!$A:$A, "Pickup", NewEmisData!$B:$B, $A401, NewEmisData!$C:$C, $H401, NewEmisData!$D:$D, DX$2), SUMIFS(NewEmisData!L:L, NewEmisData!$A:$A, "LDV", NewEmisData!$B:$B, $A401, NewEmisData!$C:$C, $H401, NewEmisData!$D:$D, DX$2))</f>
        <v>0</v>
      </c>
      <c r="DY401" s="335">
        <f>$I401*IF($G401="Pickup", SUMIFS(NewEmisData!M:M, NewEmisData!$A:$A, "Pickup", NewEmisData!$B:$B, $A401, NewEmisData!$C:$C, $H401, NewEmisData!$D:$D, DY$2), SUMIFS(NewEmisData!M:M, NewEmisData!$A:$A, "LDV", NewEmisData!$B:$B, $A401, NewEmisData!$C:$C, $H401, NewEmisData!$D:$D, DY$2))</f>
        <v>0</v>
      </c>
      <c r="DZ401" s="335">
        <v>0</v>
      </c>
      <c r="EA401" s="335">
        <f t="shared" si="658"/>
        <v>0</v>
      </c>
      <c r="EB401" s="335">
        <f t="shared" si="659"/>
        <v>0</v>
      </c>
      <c r="EC401" s="335">
        <f t="shared" si="660"/>
        <v>0</v>
      </c>
      <c r="ED401" s="335">
        <f t="shared" si="661"/>
        <v>0</v>
      </c>
      <c r="EE401" s="335">
        <f t="shared" si="662"/>
        <v>0</v>
      </c>
      <c r="EF401" s="335">
        <f t="shared" si="663"/>
        <v>0</v>
      </c>
      <c r="EG401" s="335">
        <f t="shared" si="664"/>
        <v>0</v>
      </c>
      <c r="EH401" s="335">
        <f t="shared" si="665"/>
        <v>0</v>
      </c>
      <c r="EI401" s="335">
        <f t="shared" si="666"/>
        <v>0</v>
      </c>
      <c r="EJ401" s="335">
        <f t="shared" si="667"/>
        <v>0</v>
      </c>
      <c r="EK401" s="335">
        <f t="shared" si="668"/>
        <v>0</v>
      </c>
      <c r="EL401" s="335">
        <f t="shared" si="669"/>
        <v>0</v>
      </c>
      <c r="EM401" s="335">
        <f t="shared" si="670"/>
        <v>0</v>
      </c>
      <c r="EN401" s="335">
        <f t="shared" si="671"/>
        <v>0</v>
      </c>
      <c r="EO401" s="335">
        <f t="shared" si="672"/>
        <v>0</v>
      </c>
      <c r="EP401" s="335">
        <f t="shared" si="673"/>
        <v>0</v>
      </c>
      <c r="EQ401" s="335">
        <f t="shared" si="674"/>
        <v>0</v>
      </c>
      <c r="ER401" s="335">
        <f t="shared" si="675"/>
        <v>0</v>
      </c>
      <c r="ES401" s="335">
        <f t="shared" si="676"/>
        <v>0</v>
      </c>
      <c r="ET401" s="335">
        <f t="shared" si="677"/>
        <v>0</v>
      </c>
      <c r="EU401" s="335">
        <f t="shared" si="678"/>
        <v>0</v>
      </c>
      <c r="EV401" s="335">
        <f t="shared" si="679"/>
        <v>0</v>
      </c>
      <c r="EW401" s="335">
        <f t="shared" si="680"/>
        <v>0</v>
      </c>
      <c r="EX401" s="335">
        <f t="shared" si="681"/>
        <v>0</v>
      </c>
      <c r="EY401" s="335">
        <f t="shared" si="682"/>
        <v>0</v>
      </c>
      <c r="EZ401" s="335">
        <f t="shared" si="683"/>
        <v>0</v>
      </c>
      <c r="FA401" s="335">
        <f t="shared" si="684"/>
        <v>0</v>
      </c>
      <c r="FB401" s="335">
        <f t="shared" si="685"/>
        <v>0</v>
      </c>
      <c r="FC401" s="335">
        <f t="shared" si="686"/>
        <v>0</v>
      </c>
      <c r="FD401" s="335">
        <f t="shared" si="687"/>
        <v>0</v>
      </c>
      <c r="FE401" s="335">
        <f t="shared" si="688"/>
        <v>5.5949189126931899E-2</v>
      </c>
      <c r="FF401" s="335">
        <f t="shared" si="689"/>
        <v>5.5949189126931899E-2</v>
      </c>
      <c r="FG401" s="335">
        <f t="shared" si="690"/>
        <v>5.5949131442004002E-2</v>
      </c>
      <c r="FH401" s="335">
        <f t="shared" si="691"/>
        <v>5.5949145320737102E-2</v>
      </c>
      <c r="FI401" s="335">
        <f t="shared" si="692"/>
        <v>5.5949118174518898E-2</v>
      </c>
      <c r="FJ401" s="335">
        <f t="shared" si="693"/>
        <v>5.5949046541697099E-2</v>
      </c>
      <c r="FK401" s="335">
        <f t="shared" si="694"/>
        <v>5.5949120890101497E-2</v>
      </c>
      <c r="FL401" s="335">
        <f t="shared" si="695"/>
        <v>5.5949175401502099E-2</v>
      </c>
      <c r="FM401" s="335">
        <f t="shared" si="696"/>
        <v>5.5949175401502099E-2</v>
      </c>
      <c r="FN401" s="335">
        <f t="shared" si="697"/>
        <v>2.3805319372350052E-2</v>
      </c>
      <c r="FO401" s="335">
        <f t="shared" si="698"/>
        <v>7.2571184818618403E-3</v>
      </c>
      <c r="FP401" s="335">
        <f t="shared" si="699"/>
        <v>7.2571184818618403E-3</v>
      </c>
      <c r="FQ401" s="335">
        <f t="shared" si="700"/>
        <v>7.2571114316428102E-3</v>
      </c>
      <c r="FR401" s="335">
        <f t="shared" si="701"/>
        <v>7.2571137654529501E-3</v>
      </c>
      <c r="FS401" s="335">
        <f t="shared" si="702"/>
        <v>7.2571068307629499E-3</v>
      </c>
      <c r="FT401" s="335">
        <f t="shared" si="703"/>
        <v>7.2570974674633498E-3</v>
      </c>
      <c r="FU401" s="335">
        <f t="shared" si="704"/>
        <v>7.25710679204878E-3</v>
      </c>
      <c r="FV401" s="335">
        <f t="shared" si="705"/>
        <v>7.2571142164254898E-3</v>
      </c>
      <c r="FW401" s="335">
        <f t="shared" si="706"/>
        <v>7.2571142164254898E-3</v>
      </c>
      <c r="FX401" s="335">
        <f t="shared" si="707"/>
        <v>1.6506531515565108E-3</v>
      </c>
    </row>
    <row r="402" spans="1:180" x14ac:dyDescent="0.2">
      <c r="A402" s="305" t="str">
        <f>_xlfn.CONCAT(IF(LEFT(TRIM(A401),1)="*", "*R", "R"), 1+RIGHT(TRIM(A401),1))</f>
        <v>*R4</v>
      </c>
      <c r="B402" s="305" t="str">
        <f t="shared" si="749"/>
        <v>*TLMELC100</v>
      </c>
      <c r="C402" s="305" t="str">
        <f t="shared" si="750"/>
        <v>Electric minivan w/100 mi range</v>
      </c>
      <c r="D402" s="301" t="str">
        <f t="shared" si="751"/>
        <v>bn-vmt, bn-vmt/a</v>
      </c>
      <c r="E402" s="301" t="str">
        <f t="shared" si="752"/>
        <v>TRNELC</v>
      </c>
      <c r="F402" s="301" t="str">
        <f t="shared" si="753"/>
        <v>TL</v>
      </c>
      <c r="G402" s="315" t="s">
        <v>819</v>
      </c>
      <c r="H402" s="315" t="s">
        <v>36</v>
      </c>
      <c r="I402" s="315">
        <v>1</v>
      </c>
      <c r="J402" s="315" t="str">
        <f t="shared" si="708"/>
        <v>Minivan-ELC</v>
      </c>
      <c r="K402" s="335">
        <f>$I402*IF($G402="Pickup", SUMIFS(NewEmisData!E:E, NewEmisData!$A:$A, "Pickup", NewEmisData!$B:$B, $A402, NewEmisData!$C:$C, $H402, NewEmisData!$D:$D, K$2), SUMIFS(NewEmisData!E:E, NewEmisData!$A:$A, "LDV", NewEmisData!$B:$B, $A402, NewEmisData!$C:$C, $H402, NewEmisData!$D:$D, K$2))</f>
        <v>0</v>
      </c>
      <c r="L402" s="335">
        <f>$I402*IF($G402="Pickup", SUMIFS(NewEmisData!F:F, NewEmisData!$A:$A, "Pickup", NewEmisData!$B:$B, $A402, NewEmisData!$C:$C, $H402, NewEmisData!$D:$D, L$2), SUMIFS(NewEmisData!F:F, NewEmisData!$A:$A, "LDV", NewEmisData!$B:$B, $A402, NewEmisData!$C:$C, $H402, NewEmisData!$D:$D, L$2))</f>
        <v>0</v>
      </c>
      <c r="M402" s="335">
        <f>$I402*IF($G402="Pickup", SUMIFS(NewEmisData!G:G, NewEmisData!$A:$A, "Pickup", NewEmisData!$B:$B, $A402, NewEmisData!$C:$C, $H402, NewEmisData!$D:$D, M$2), SUMIFS(NewEmisData!G:G, NewEmisData!$A:$A, "LDV", NewEmisData!$B:$B, $A402, NewEmisData!$C:$C, $H402, NewEmisData!$D:$D, M$2))</f>
        <v>0</v>
      </c>
      <c r="N402" s="335">
        <f>$I402*IF($G402="Pickup", SUMIFS(NewEmisData!H:H, NewEmisData!$A:$A, "Pickup", NewEmisData!$B:$B, $A402, NewEmisData!$C:$C, $H402, NewEmisData!$D:$D, N$2), SUMIFS(NewEmisData!H:H, NewEmisData!$A:$A, "LDV", NewEmisData!$B:$B, $A402, NewEmisData!$C:$C, $H402, NewEmisData!$D:$D, N$2))</f>
        <v>0</v>
      </c>
      <c r="O402" s="335">
        <f>$I402*IF($G402="Pickup", SUMIFS(NewEmisData!I:I, NewEmisData!$A:$A, "Pickup", NewEmisData!$B:$B, $A402, NewEmisData!$C:$C, $H402, NewEmisData!$D:$D, O$2), SUMIFS(NewEmisData!I:I, NewEmisData!$A:$A, "LDV", NewEmisData!$B:$B, $A402, NewEmisData!$C:$C, $H402, NewEmisData!$D:$D, O$2))</f>
        <v>0</v>
      </c>
      <c r="P402" s="335">
        <f>$I402*IF($G402="Pickup", SUMIFS(NewEmisData!J:J, NewEmisData!$A:$A, "Pickup", NewEmisData!$B:$B, $A402, NewEmisData!$C:$C, $H402, NewEmisData!$D:$D, P$2), SUMIFS(NewEmisData!J:J, NewEmisData!$A:$A, "LDV", NewEmisData!$B:$B, $A402, NewEmisData!$C:$C, $H402, NewEmisData!$D:$D, P$2))</f>
        <v>0</v>
      </c>
      <c r="Q402" s="335">
        <f>$I402*IF($G402="Pickup", SUMIFS(NewEmisData!K:K, NewEmisData!$A:$A, "Pickup", NewEmisData!$B:$B, $A402, NewEmisData!$C:$C, $H402, NewEmisData!$D:$D, Q$2), SUMIFS(NewEmisData!K:K, NewEmisData!$A:$A, "LDV", NewEmisData!$B:$B, $A402, NewEmisData!$C:$C, $H402, NewEmisData!$D:$D, Q$2))</f>
        <v>0</v>
      </c>
      <c r="R402" s="335">
        <f>$I402*IF($G402="Pickup", SUMIFS(NewEmisData!L:L, NewEmisData!$A:$A, "Pickup", NewEmisData!$B:$B, $A402, NewEmisData!$C:$C, $H402, NewEmisData!$D:$D, R$2), SUMIFS(NewEmisData!L:L, NewEmisData!$A:$A, "LDV", NewEmisData!$B:$B, $A402, NewEmisData!$C:$C, $H402, NewEmisData!$D:$D, R$2))</f>
        <v>0</v>
      </c>
      <c r="S402" s="335">
        <f>$I402*IF($G402="Pickup", SUMIFS(NewEmisData!M:M, NewEmisData!$A:$A, "Pickup", NewEmisData!$B:$B, $A402, NewEmisData!$C:$C, $H402, NewEmisData!$D:$D, S$2), SUMIFS(NewEmisData!M:M, NewEmisData!$A:$A, "LDV", NewEmisData!$B:$B, $A402, NewEmisData!$C:$C, $H402, NewEmisData!$D:$D, S$2))</f>
        <v>0</v>
      </c>
      <c r="T402" s="335">
        <v>0</v>
      </c>
      <c r="U402" s="335">
        <f>$I402*IF($G402="Pickup", SUMIFS(NewEmisData!E:E, NewEmisData!$A:$A, "Pickup", NewEmisData!$B:$B, $A402, NewEmisData!$C:$C, $H402, NewEmisData!$D:$D, U$2), SUMIFS(NewEmisData!E:E, NewEmisData!$A:$A, "LDV", NewEmisData!$B:$B, $A402, NewEmisData!$C:$C, $H402, NewEmisData!$D:$D, U$2))</f>
        <v>0</v>
      </c>
      <c r="V402" s="335">
        <f>$I402*IF($G402="Pickup", SUMIFS(NewEmisData!F:F, NewEmisData!$A:$A, "Pickup", NewEmisData!$B:$B, $A402, NewEmisData!$C:$C, $H402, NewEmisData!$D:$D, V$2), SUMIFS(NewEmisData!F:F, NewEmisData!$A:$A, "LDV", NewEmisData!$B:$B, $A402, NewEmisData!$C:$C, $H402, NewEmisData!$D:$D, V$2))</f>
        <v>0</v>
      </c>
      <c r="W402" s="335">
        <f>$I402*IF($G402="Pickup", SUMIFS(NewEmisData!G:G, NewEmisData!$A:$A, "Pickup", NewEmisData!$B:$B, $A402, NewEmisData!$C:$C, $H402, NewEmisData!$D:$D, W$2), SUMIFS(NewEmisData!G:G, NewEmisData!$A:$A, "LDV", NewEmisData!$B:$B, $A402, NewEmisData!$C:$C, $H402, NewEmisData!$D:$D, W$2))</f>
        <v>0</v>
      </c>
      <c r="X402" s="335">
        <f>$I402*IF($G402="Pickup", SUMIFS(NewEmisData!H:H, NewEmisData!$A:$A, "Pickup", NewEmisData!$B:$B, $A402, NewEmisData!$C:$C, $H402, NewEmisData!$D:$D, X$2), SUMIFS(NewEmisData!H:H, NewEmisData!$A:$A, "LDV", NewEmisData!$B:$B, $A402, NewEmisData!$C:$C, $H402, NewEmisData!$D:$D, X$2))</f>
        <v>0</v>
      </c>
      <c r="Y402" s="335">
        <f>$I402*IF($G402="Pickup", SUMIFS(NewEmisData!I:I, NewEmisData!$A:$A, "Pickup", NewEmisData!$B:$B, $A402, NewEmisData!$C:$C, $H402, NewEmisData!$D:$D, Y$2), SUMIFS(NewEmisData!I:I, NewEmisData!$A:$A, "LDV", NewEmisData!$B:$B, $A402, NewEmisData!$C:$C, $H402, NewEmisData!$D:$D, Y$2))</f>
        <v>0</v>
      </c>
      <c r="Z402" s="335">
        <f>$I402*IF($G402="Pickup", SUMIFS(NewEmisData!J:J, NewEmisData!$A:$A, "Pickup", NewEmisData!$B:$B, $A402, NewEmisData!$C:$C, $H402, NewEmisData!$D:$D, Z$2), SUMIFS(NewEmisData!J:J, NewEmisData!$A:$A, "LDV", NewEmisData!$B:$B, $A402, NewEmisData!$C:$C, $H402, NewEmisData!$D:$D, Z$2))</f>
        <v>0</v>
      </c>
      <c r="AA402" s="335">
        <f>$I402*IF($G402="Pickup", SUMIFS(NewEmisData!K:K, NewEmisData!$A:$A, "Pickup", NewEmisData!$B:$B, $A402, NewEmisData!$C:$C, $H402, NewEmisData!$D:$D, AA$2), SUMIFS(NewEmisData!K:K, NewEmisData!$A:$A, "LDV", NewEmisData!$B:$B, $A402, NewEmisData!$C:$C, $H402, NewEmisData!$D:$D, AA$2))</f>
        <v>0</v>
      </c>
      <c r="AB402" s="335">
        <f>$I402*IF($G402="Pickup", SUMIFS(NewEmisData!L:L, NewEmisData!$A:$A, "Pickup", NewEmisData!$B:$B, $A402, NewEmisData!$C:$C, $H402, NewEmisData!$D:$D, AB$2), SUMIFS(NewEmisData!L:L, NewEmisData!$A:$A, "LDV", NewEmisData!$B:$B, $A402, NewEmisData!$C:$C, $H402, NewEmisData!$D:$D, AB$2))</f>
        <v>0</v>
      </c>
      <c r="AC402" s="335">
        <f>$I402*IF($G402="Pickup", SUMIFS(NewEmisData!M:M, NewEmisData!$A:$A, "Pickup", NewEmisData!$B:$B, $A402, NewEmisData!$C:$C, $H402, NewEmisData!$D:$D, AC$2), SUMIFS(NewEmisData!M:M, NewEmisData!$A:$A, "LDV", NewEmisData!$B:$B, $A402, NewEmisData!$C:$C, $H402, NewEmisData!$D:$D, AC$2))</f>
        <v>0</v>
      </c>
      <c r="AD402" s="335">
        <v>0</v>
      </c>
      <c r="AE402" s="335">
        <f>$I402*IF($G402="Pickup", SUMIFS(NewEmisData!E:E, NewEmisData!$A:$A, "Pickup", NewEmisData!$B:$B, $A402, NewEmisData!$C:$C, $H402, NewEmisData!$D:$D, AE$2), SUMIFS(NewEmisData!E:E, NewEmisData!$A:$A, "LDV", NewEmisData!$B:$B, $A402, NewEmisData!$C:$C, $H402, NewEmisData!$D:$D, AE$2))</f>
        <v>0</v>
      </c>
      <c r="AF402" s="335">
        <f>$I402*IF($G402="Pickup", SUMIFS(NewEmisData!F:F, NewEmisData!$A:$A, "Pickup", NewEmisData!$B:$B, $A402, NewEmisData!$C:$C, $H402, NewEmisData!$D:$D, AF$2), SUMIFS(NewEmisData!F:F, NewEmisData!$A:$A, "LDV", NewEmisData!$B:$B, $A402, NewEmisData!$C:$C, $H402, NewEmisData!$D:$D, AF$2))</f>
        <v>0</v>
      </c>
      <c r="AG402" s="335">
        <f>$I402*IF($G402="Pickup", SUMIFS(NewEmisData!G:G, NewEmisData!$A:$A, "Pickup", NewEmisData!$B:$B, $A402, NewEmisData!$C:$C, $H402, NewEmisData!$D:$D, AG$2), SUMIFS(NewEmisData!G:G, NewEmisData!$A:$A, "LDV", NewEmisData!$B:$B, $A402, NewEmisData!$C:$C, $H402, NewEmisData!$D:$D, AG$2))</f>
        <v>0</v>
      </c>
      <c r="AH402" s="335">
        <f>$I402*IF($G402="Pickup", SUMIFS(NewEmisData!H:H, NewEmisData!$A:$A, "Pickup", NewEmisData!$B:$B, $A402, NewEmisData!$C:$C, $H402, NewEmisData!$D:$D, AH$2), SUMIFS(NewEmisData!H:H, NewEmisData!$A:$A, "LDV", NewEmisData!$B:$B, $A402, NewEmisData!$C:$C, $H402, NewEmisData!$D:$D, AH$2))</f>
        <v>0</v>
      </c>
      <c r="AI402" s="335">
        <f>$I402*IF($G402="Pickup", SUMIFS(NewEmisData!I:I, NewEmisData!$A:$A, "Pickup", NewEmisData!$B:$B, $A402, NewEmisData!$C:$C, $H402, NewEmisData!$D:$D, AI$2), SUMIFS(NewEmisData!I:I, NewEmisData!$A:$A, "LDV", NewEmisData!$B:$B, $A402, NewEmisData!$C:$C, $H402, NewEmisData!$D:$D, AI$2))</f>
        <v>0</v>
      </c>
      <c r="AJ402" s="335">
        <f>$I402*IF($G402="Pickup", SUMIFS(NewEmisData!J:J, NewEmisData!$A:$A, "Pickup", NewEmisData!$B:$B, $A402, NewEmisData!$C:$C, $H402, NewEmisData!$D:$D, AJ$2), SUMIFS(NewEmisData!J:J, NewEmisData!$A:$A, "LDV", NewEmisData!$B:$B, $A402, NewEmisData!$C:$C, $H402, NewEmisData!$D:$D, AJ$2))</f>
        <v>0</v>
      </c>
      <c r="AK402" s="335">
        <f>$I402*IF($G402="Pickup", SUMIFS(NewEmisData!K:K, NewEmisData!$A:$A, "Pickup", NewEmisData!$B:$B, $A402, NewEmisData!$C:$C, $H402, NewEmisData!$D:$D, AK$2), SUMIFS(NewEmisData!K:K, NewEmisData!$A:$A, "LDV", NewEmisData!$B:$B, $A402, NewEmisData!$C:$C, $H402, NewEmisData!$D:$D, AK$2))</f>
        <v>0</v>
      </c>
      <c r="AL402" s="335">
        <f>$I402*IF($G402="Pickup", SUMIFS(NewEmisData!L:L, NewEmisData!$A:$A, "Pickup", NewEmisData!$B:$B, $A402, NewEmisData!$C:$C, $H402, NewEmisData!$D:$D, AL$2), SUMIFS(NewEmisData!L:L, NewEmisData!$A:$A, "LDV", NewEmisData!$B:$B, $A402, NewEmisData!$C:$C, $H402, NewEmisData!$D:$D, AL$2))</f>
        <v>0</v>
      </c>
      <c r="AM402" s="335">
        <f>$I402*IF($G402="Pickup", SUMIFS(NewEmisData!M:M, NewEmisData!$A:$A, "Pickup", NewEmisData!$B:$B, $A402, NewEmisData!$C:$C, $H402, NewEmisData!$D:$D, AM$2), SUMIFS(NewEmisData!M:M, NewEmisData!$A:$A, "LDV", NewEmisData!$B:$B, $A402, NewEmisData!$C:$C, $H402, NewEmisData!$D:$D, AM$2))</f>
        <v>0</v>
      </c>
      <c r="AN402" s="335">
        <v>0</v>
      </c>
      <c r="AO402" s="335">
        <f>$I402*IF($G402="Pickup", SUMIFS(NewEmisData!E:E, NewEmisData!$A:$A, "Pickup", NewEmisData!$B:$B, $A402, NewEmisData!$C:$C, $H402, NewEmisData!$D:$D, AO$2), SUMIFS(NewEmisData!E:E, NewEmisData!$A:$A, "LDV", NewEmisData!$B:$B, $A402, NewEmisData!$C:$C, $H402, NewEmisData!$D:$D, AO$2))</f>
        <v>7.4526067369789506E-2</v>
      </c>
      <c r="AP402" s="335">
        <f>$I402*IF($G402="Pickup", SUMIFS(NewEmisData!F:F, NewEmisData!$A:$A, "Pickup", NewEmisData!$B:$B, $A402, NewEmisData!$C:$C, $H402, NewEmisData!$D:$D, AP$2), SUMIFS(NewEmisData!F:F, NewEmisData!$A:$A, "LDV", NewEmisData!$B:$B, $A402, NewEmisData!$C:$C, $H402, NewEmisData!$D:$D, AP$2))</f>
        <v>7.4526067369789506E-2</v>
      </c>
      <c r="AQ402" s="335">
        <f>$I402*IF($G402="Pickup", SUMIFS(NewEmisData!G:G, NewEmisData!$A:$A, "Pickup", NewEmisData!$B:$B, $A402, NewEmisData!$C:$C, $H402, NewEmisData!$D:$D, AQ$2), SUMIFS(NewEmisData!G:G, NewEmisData!$A:$A, "LDV", NewEmisData!$B:$B, $A402, NewEmisData!$C:$C, $H402, NewEmisData!$D:$D, AQ$2))</f>
        <v>7.4526039586762793E-2</v>
      </c>
      <c r="AR402" s="335">
        <f>$I402*IF($G402="Pickup", SUMIFS(NewEmisData!H:H, NewEmisData!$A:$A, "Pickup", NewEmisData!$B:$B, $A402, NewEmisData!$C:$C, $H402, NewEmisData!$D:$D, AR$2), SUMIFS(NewEmisData!H:H, NewEmisData!$A:$A, "LDV", NewEmisData!$B:$B, $A402, NewEmisData!$C:$C, $H402, NewEmisData!$D:$D, AR$2))</f>
        <v>7.4526082672864202E-2</v>
      </c>
      <c r="AS402" s="335">
        <f>$I402*IF($G402="Pickup", SUMIFS(NewEmisData!I:I, NewEmisData!$A:$A, "Pickup", NewEmisData!$B:$B, $A402, NewEmisData!$C:$C, $H402, NewEmisData!$D:$D, AS$2), SUMIFS(NewEmisData!I:I, NewEmisData!$A:$A, "LDV", NewEmisData!$B:$B, $A402, NewEmisData!$C:$C, $H402, NewEmisData!$D:$D, AS$2))</f>
        <v>7.4526031771725496E-2</v>
      </c>
      <c r="AT402" s="335">
        <f>$I402*IF($G402="Pickup", SUMIFS(NewEmisData!J:J, NewEmisData!$A:$A, "Pickup", NewEmisData!$B:$B, $A402, NewEmisData!$C:$C, $H402, NewEmisData!$D:$D, AT$2), SUMIFS(NewEmisData!J:J, NewEmisData!$A:$A, "LDV", NewEmisData!$B:$B, $A402, NewEmisData!$C:$C, $H402, NewEmisData!$D:$D, AT$2))</f>
        <v>7.4526070650223306E-2</v>
      </c>
      <c r="AU402" s="335">
        <f>$I402*IF($G402="Pickup", SUMIFS(NewEmisData!K:K, NewEmisData!$A:$A, "Pickup", NewEmisData!$B:$B, $A402, NewEmisData!$C:$C, $H402, NewEmisData!$D:$D, AU$2), SUMIFS(NewEmisData!K:K, NewEmisData!$A:$A, "LDV", NewEmisData!$B:$B, $A402, NewEmisData!$C:$C, $H402, NewEmisData!$D:$D, AU$2))</f>
        <v>7.4526042307150001E-2</v>
      </c>
      <c r="AV402" s="335">
        <f>$I402*IF($G402="Pickup", SUMIFS(NewEmisData!L:L, NewEmisData!$A:$A, "Pickup", NewEmisData!$B:$B, $A402, NewEmisData!$C:$C, $H402, NewEmisData!$D:$D, AV$2), SUMIFS(NewEmisData!L:L, NewEmisData!$A:$A, "LDV", NewEmisData!$B:$B, $A402, NewEmisData!$C:$C, $H402, NewEmisData!$D:$D, AV$2))</f>
        <v>7.4526038743875506E-2</v>
      </c>
      <c r="AW402" s="335">
        <f>$I402*IF($G402="Pickup", SUMIFS(NewEmisData!M:M, NewEmisData!$A:$A, "Pickup", NewEmisData!$B:$B, $A402, NewEmisData!$C:$C, $H402, NewEmisData!$D:$D, AW$2), SUMIFS(NewEmisData!M:M, NewEmisData!$A:$A, "LDV", NewEmisData!$B:$B, $A402, NewEmisData!$C:$C, $H402, NewEmisData!$D:$D, AW$2))</f>
        <v>7.4526038743875506E-2</v>
      </c>
      <c r="AX402" s="335">
        <v>2.3805319372350052E-2</v>
      </c>
      <c r="AY402" s="335">
        <f>$I402*IF($G402="Pickup", SUMIFS(NewEmisData!E:E, NewEmisData!$A:$A, "Pickup", NewEmisData!$B:$B, $A402, NewEmisData!$C:$C, $H402, NewEmisData!$D:$D, AY$2), SUMIFS(NewEmisData!E:E, NewEmisData!$A:$A, "LDV", NewEmisData!$B:$B, $A402, NewEmisData!$C:$C, $H402, NewEmisData!$D:$D, AY$2))</f>
        <v>9.6092368235423907E-3</v>
      </c>
      <c r="AZ402" s="335">
        <f>$I402*IF($G402="Pickup", SUMIFS(NewEmisData!F:F, NewEmisData!$A:$A, "Pickup", NewEmisData!$B:$B, $A402, NewEmisData!$C:$C, $H402, NewEmisData!$D:$D, AZ$2), SUMIFS(NewEmisData!F:F, NewEmisData!$A:$A, "LDV", NewEmisData!$B:$B, $A402, NewEmisData!$C:$C, $H402, NewEmisData!$D:$D, AZ$2))</f>
        <v>9.6092368235423907E-3</v>
      </c>
      <c r="BA402" s="335">
        <f>$I402*IF($G402="Pickup", SUMIFS(NewEmisData!G:G, NewEmisData!$A:$A, "Pickup", NewEmisData!$B:$B, $A402, NewEmisData!$C:$C, $H402, NewEmisData!$D:$D, BA$2), SUMIFS(NewEmisData!G:G, NewEmisData!$A:$A, "LDV", NewEmisData!$B:$B, $A402, NewEmisData!$C:$C, $H402, NewEmisData!$D:$D, BA$2))</f>
        <v>9.6092257463787894E-3</v>
      </c>
      <c r="BB402" s="335">
        <f>$I402*IF($G402="Pickup", SUMIFS(NewEmisData!H:H, NewEmisData!$A:$A, "Pickup", NewEmisData!$B:$B, $A402, NewEmisData!$C:$C, $H402, NewEmisData!$D:$D, BB$2), SUMIFS(NewEmisData!H:H, NewEmisData!$A:$A, "LDV", NewEmisData!$B:$B, $A402, NewEmisData!$C:$C, $H402, NewEmisData!$D:$D, BB$2))</f>
        <v>9.6092345509158992E-3</v>
      </c>
      <c r="BC402" s="335">
        <f>$I402*IF($G402="Pickup", SUMIFS(NewEmisData!I:I, NewEmisData!$A:$A, "Pickup", NewEmisData!$B:$B, $A402, NewEmisData!$C:$C, $H402, NewEmisData!$D:$D, BC$2), SUMIFS(NewEmisData!I:I, NewEmisData!$A:$A, "LDV", NewEmisData!$B:$B, $A402, NewEmisData!$C:$C, $H402, NewEmisData!$D:$D, BC$2))</f>
        <v>9.6092257298777996E-3</v>
      </c>
      <c r="BD402" s="335">
        <f>$I402*IF($G402="Pickup", SUMIFS(NewEmisData!J:J, NewEmisData!$A:$A, "Pickup", NewEmisData!$B:$B, $A402, NewEmisData!$C:$C, $H402, NewEmisData!$D:$D, BD$2), SUMIFS(NewEmisData!J:J, NewEmisData!$A:$A, "LDV", NewEmisData!$B:$B, $A402, NewEmisData!$C:$C, $H402, NewEmisData!$D:$D, BD$2))</f>
        <v>9.6092389204882993E-3</v>
      </c>
      <c r="BE402" s="335">
        <f>$I402*IF($G402="Pickup", SUMIFS(NewEmisData!K:K, NewEmisData!$A:$A, "Pickup", NewEmisData!$B:$B, $A402, NewEmisData!$C:$C, $H402, NewEmisData!$D:$D, BE$2), SUMIFS(NewEmisData!K:K, NewEmisData!$A:$A, "LDV", NewEmisData!$B:$B, $A402, NewEmisData!$C:$C, $H402, NewEmisData!$D:$D, BE$2))</f>
        <v>9.6092263841740799E-3</v>
      </c>
      <c r="BF402" s="335">
        <f>$I402*IF($G402="Pickup", SUMIFS(NewEmisData!L:L, NewEmisData!$A:$A, "Pickup", NewEmisData!$B:$B, $A402, NewEmisData!$C:$C, $H402, NewEmisData!$D:$D, BF$2), SUMIFS(NewEmisData!L:L, NewEmisData!$A:$A, "LDV", NewEmisData!$B:$B, $A402, NewEmisData!$C:$C, $H402, NewEmisData!$D:$D, BF$2))</f>
        <v>9.6092238087385901E-3</v>
      </c>
      <c r="BG402" s="335">
        <f>$I402*IF($G402="Pickup", SUMIFS(NewEmisData!M:M, NewEmisData!$A:$A, "Pickup", NewEmisData!$B:$B, $A402, NewEmisData!$C:$C, $H402, NewEmisData!$D:$D, BG$2), SUMIFS(NewEmisData!M:M, NewEmisData!$A:$A, "LDV", NewEmisData!$B:$B, $A402, NewEmisData!$C:$C, $H402, NewEmisData!$D:$D, BG$2))</f>
        <v>9.6092238087385901E-3</v>
      </c>
      <c r="BH402" s="335">
        <v>1.6506531515565108E-3</v>
      </c>
      <c r="BI402" s="335">
        <f>$I402*IF($G402="Pickup", SUMIFS(NewEmisData!E:E, NewEmisData!$A:$A, "Pickup", NewEmisData!$B:$B, $A402, NewEmisData!$C:$C, $H402, NewEmisData!$D:$D, BI$2), SUMIFS(NewEmisData!E:E, NewEmisData!$A:$A, "LDV", NewEmisData!$B:$B, $A402, NewEmisData!$C:$C, $H402, NewEmisData!$D:$D, BI$2))</f>
        <v>0</v>
      </c>
      <c r="BJ402" s="335">
        <f>$I402*IF($G402="Pickup", SUMIFS(NewEmisData!F:F, NewEmisData!$A:$A, "Pickup", NewEmisData!$B:$B, $A402, NewEmisData!$C:$C, $H402, NewEmisData!$D:$D, BJ$2), SUMIFS(NewEmisData!F:F, NewEmisData!$A:$A, "LDV", NewEmisData!$B:$B, $A402, NewEmisData!$C:$C, $H402, NewEmisData!$D:$D, BJ$2))</f>
        <v>0</v>
      </c>
      <c r="BK402" s="335">
        <f>$I402*IF($G402="Pickup", SUMIFS(NewEmisData!G:G, NewEmisData!$A:$A, "Pickup", NewEmisData!$B:$B, $A402, NewEmisData!$C:$C, $H402, NewEmisData!$D:$D, BK$2), SUMIFS(NewEmisData!G:G, NewEmisData!$A:$A, "LDV", NewEmisData!$B:$B, $A402, NewEmisData!$C:$C, $H402, NewEmisData!$D:$D, BK$2))</f>
        <v>0</v>
      </c>
      <c r="BL402" s="335">
        <f>$I402*IF($G402="Pickup", SUMIFS(NewEmisData!H:H, NewEmisData!$A:$A, "Pickup", NewEmisData!$B:$B, $A402, NewEmisData!$C:$C, $H402, NewEmisData!$D:$D, BL$2), SUMIFS(NewEmisData!H:H, NewEmisData!$A:$A, "LDV", NewEmisData!$B:$B, $A402, NewEmisData!$C:$C, $H402, NewEmisData!$D:$D, BL$2))</f>
        <v>0</v>
      </c>
      <c r="BM402" s="335">
        <f>$I402*IF($G402="Pickup", SUMIFS(NewEmisData!I:I, NewEmisData!$A:$A, "Pickup", NewEmisData!$B:$B, $A402, NewEmisData!$C:$C, $H402, NewEmisData!$D:$D, BM$2), SUMIFS(NewEmisData!I:I, NewEmisData!$A:$A, "LDV", NewEmisData!$B:$B, $A402, NewEmisData!$C:$C, $H402, NewEmisData!$D:$D, BM$2))</f>
        <v>0</v>
      </c>
      <c r="BN402" s="335">
        <f>$I402*IF($G402="Pickup", SUMIFS(NewEmisData!J:J, NewEmisData!$A:$A, "Pickup", NewEmisData!$B:$B, $A402, NewEmisData!$C:$C, $H402, NewEmisData!$D:$D, BN$2), SUMIFS(NewEmisData!J:J, NewEmisData!$A:$A, "LDV", NewEmisData!$B:$B, $A402, NewEmisData!$C:$C, $H402, NewEmisData!$D:$D, BN$2))</f>
        <v>0</v>
      </c>
      <c r="BO402" s="335">
        <f>$I402*IF($G402="Pickup", SUMIFS(NewEmisData!K:K, NewEmisData!$A:$A, "Pickup", NewEmisData!$B:$B, $A402, NewEmisData!$C:$C, $H402, NewEmisData!$D:$D, BO$2), SUMIFS(NewEmisData!K:K, NewEmisData!$A:$A, "LDV", NewEmisData!$B:$B, $A402, NewEmisData!$C:$C, $H402, NewEmisData!$D:$D, BO$2))</f>
        <v>0</v>
      </c>
      <c r="BP402" s="335">
        <f>$I402*IF($G402="Pickup", SUMIFS(NewEmisData!L:L, NewEmisData!$A:$A, "Pickup", NewEmisData!$B:$B, $A402, NewEmisData!$C:$C, $H402, NewEmisData!$D:$D, BP$2), SUMIFS(NewEmisData!L:L, NewEmisData!$A:$A, "LDV", NewEmisData!$B:$B, $A402, NewEmisData!$C:$C, $H402, NewEmisData!$D:$D, BP$2))</f>
        <v>0</v>
      </c>
      <c r="BQ402" s="335">
        <f>$I402*IF($G402="Pickup", SUMIFS(NewEmisData!M:M, NewEmisData!$A:$A, "Pickup", NewEmisData!$B:$B, $A402, NewEmisData!$C:$C, $H402, NewEmisData!$D:$D, BQ$2), SUMIFS(NewEmisData!M:M, NewEmisData!$A:$A, "LDV", NewEmisData!$B:$B, $A402, NewEmisData!$C:$C, $H402, NewEmisData!$D:$D, BQ$2))</f>
        <v>0</v>
      </c>
      <c r="BR402" s="335">
        <v>0</v>
      </c>
      <c r="BS402" s="335">
        <f>$I402*IF($G402="Pickup", SUMIFS(NewEmisData!E:E, NewEmisData!$A:$A, "Pickup", NewEmisData!$B:$B, $A402, NewEmisData!$C:$C, $H402, NewEmisData!$D:$D, BS$2), SUMIFS(NewEmisData!E:E, NewEmisData!$A:$A, "LDV", NewEmisData!$B:$B, $A402, NewEmisData!$C:$C, $H402, NewEmisData!$D:$D, BS$2))</f>
        <v>0</v>
      </c>
      <c r="BT402" s="335">
        <f>$I402*IF($G402="Pickup", SUMIFS(NewEmisData!F:F, NewEmisData!$A:$A, "Pickup", NewEmisData!$B:$B, $A402, NewEmisData!$C:$C, $H402, NewEmisData!$D:$D, BT$2), SUMIFS(NewEmisData!F:F, NewEmisData!$A:$A, "LDV", NewEmisData!$B:$B, $A402, NewEmisData!$C:$C, $H402, NewEmisData!$D:$D, BT$2))</f>
        <v>0</v>
      </c>
      <c r="BU402" s="335">
        <f>$I402*IF($G402="Pickup", SUMIFS(NewEmisData!G:G, NewEmisData!$A:$A, "Pickup", NewEmisData!$B:$B, $A402, NewEmisData!$C:$C, $H402, NewEmisData!$D:$D, BU$2), SUMIFS(NewEmisData!G:G, NewEmisData!$A:$A, "LDV", NewEmisData!$B:$B, $A402, NewEmisData!$C:$C, $H402, NewEmisData!$D:$D, BU$2))</f>
        <v>0</v>
      </c>
      <c r="BV402" s="335">
        <f>$I402*IF($G402="Pickup", SUMIFS(NewEmisData!H:H, NewEmisData!$A:$A, "Pickup", NewEmisData!$B:$B, $A402, NewEmisData!$C:$C, $H402, NewEmisData!$D:$D, BV$2), SUMIFS(NewEmisData!H:H, NewEmisData!$A:$A, "LDV", NewEmisData!$B:$B, $A402, NewEmisData!$C:$C, $H402, NewEmisData!$D:$D, BV$2))</f>
        <v>0</v>
      </c>
      <c r="BW402" s="335">
        <f>$I402*IF($G402="Pickup", SUMIFS(NewEmisData!I:I, NewEmisData!$A:$A, "Pickup", NewEmisData!$B:$B, $A402, NewEmisData!$C:$C, $H402, NewEmisData!$D:$D, BW$2), SUMIFS(NewEmisData!I:I, NewEmisData!$A:$A, "LDV", NewEmisData!$B:$B, $A402, NewEmisData!$C:$C, $H402, NewEmisData!$D:$D, BW$2))</f>
        <v>0</v>
      </c>
      <c r="BX402" s="335">
        <f>$I402*IF($G402="Pickup", SUMIFS(NewEmisData!J:J, NewEmisData!$A:$A, "Pickup", NewEmisData!$B:$B, $A402, NewEmisData!$C:$C, $H402, NewEmisData!$D:$D, BX$2), SUMIFS(NewEmisData!J:J, NewEmisData!$A:$A, "LDV", NewEmisData!$B:$B, $A402, NewEmisData!$C:$C, $H402, NewEmisData!$D:$D, BX$2))</f>
        <v>0</v>
      </c>
      <c r="BY402" s="335">
        <f>$I402*IF($G402="Pickup", SUMIFS(NewEmisData!K:K, NewEmisData!$A:$A, "Pickup", NewEmisData!$B:$B, $A402, NewEmisData!$C:$C, $H402, NewEmisData!$D:$D, BY$2), SUMIFS(NewEmisData!K:K, NewEmisData!$A:$A, "LDV", NewEmisData!$B:$B, $A402, NewEmisData!$C:$C, $H402, NewEmisData!$D:$D, BY$2))</f>
        <v>0</v>
      </c>
      <c r="BZ402" s="335">
        <f>$I402*IF($G402="Pickup", SUMIFS(NewEmisData!L:L, NewEmisData!$A:$A, "Pickup", NewEmisData!$B:$B, $A402, NewEmisData!$C:$C, $H402, NewEmisData!$D:$D, BZ$2), SUMIFS(NewEmisData!L:L, NewEmisData!$A:$A, "LDV", NewEmisData!$B:$B, $A402, NewEmisData!$C:$C, $H402, NewEmisData!$D:$D, BZ$2))</f>
        <v>0</v>
      </c>
      <c r="CA402" s="335">
        <f>$I402*IF($G402="Pickup", SUMIFS(NewEmisData!M:M, NewEmisData!$A:$A, "Pickup", NewEmisData!$B:$B, $A402, NewEmisData!$C:$C, $H402, NewEmisData!$D:$D, CA$2), SUMIFS(NewEmisData!M:M, NewEmisData!$A:$A, "LDV", NewEmisData!$B:$B, $A402, NewEmisData!$C:$C, $H402, NewEmisData!$D:$D, CA$2))</f>
        <v>0</v>
      </c>
      <c r="CB402" s="335">
        <v>0</v>
      </c>
      <c r="CC402" s="335">
        <f>$I402*IF($G402="Pickup", SUMIFS(NewEmisData!E:E, NewEmisData!$A:$A, "Pickup", NewEmisData!$B:$B, $A402, NewEmisData!$C:$C, $H402, NewEmisData!$D:$D, CC$2), SUMIFS(NewEmisData!E:E, NewEmisData!$A:$A, "LDV", NewEmisData!$B:$B, $A402, NewEmisData!$C:$C, $H402, NewEmisData!$D:$D, CC$2))</f>
        <v>0</v>
      </c>
      <c r="CD402" s="335">
        <f>$I402*IF($G402="Pickup", SUMIFS(NewEmisData!F:F, NewEmisData!$A:$A, "Pickup", NewEmisData!$B:$B, $A402, NewEmisData!$C:$C, $H402, NewEmisData!$D:$D, CD$2), SUMIFS(NewEmisData!F:F, NewEmisData!$A:$A, "LDV", NewEmisData!$B:$B, $A402, NewEmisData!$C:$C, $H402, NewEmisData!$D:$D, CD$2))</f>
        <v>0</v>
      </c>
      <c r="CE402" s="335">
        <f>$I402*IF($G402="Pickup", SUMIFS(NewEmisData!G:G, NewEmisData!$A:$A, "Pickup", NewEmisData!$B:$B, $A402, NewEmisData!$C:$C, $H402, NewEmisData!$D:$D, CE$2), SUMIFS(NewEmisData!G:G, NewEmisData!$A:$A, "LDV", NewEmisData!$B:$B, $A402, NewEmisData!$C:$C, $H402, NewEmisData!$D:$D, CE$2))</f>
        <v>0</v>
      </c>
      <c r="CF402" s="335">
        <f>$I402*IF($G402="Pickup", SUMIFS(NewEmisData!H:H, NewEmisData!$A:$A, "Pickup", NewEmisData!$B:$B, $A402, NewEmisData!$C:$C, $H402, NewEmisData!$D:$D, CF$2), SUMIFS(NewEmisData!H:H, NewEmisData!$A:$A, "LDV", NewEmisData!$B:$B, $A402, NewEmisData!$C:$C, $H402, NewEmisData!$D:$D, CF$2))</f>
        <v>0</v>
      </c>
      <c r="CG402" s="335">
        <f>$I402*IF($G402="Pickup", SUMIFS(NewEmisData!I:I, NewEmisData!$A:$A, "Pickup", NewEmisData!$B:$B, $A402, NewEmisData!$C:$C, $H402, NewEmisData!$D:$D, CG$2), SUMIFS(NewEmisData!I:I, NewEmisData!$A:$A, "LDV", NewEmisData!$B:$B, $A402, NewEmisData!$C:$C, $H402, NewEmisData!$D:$D, CG$2))</f>
        <v>0</v>
      </c>
      <c r="CH402" s="335">
        <f>$I402*IF($G402="Pickup", SUMIFS(NewEmisData!J:J, NewEmisData!$A:$A, "Pickup", NewEmisData!$B:$B, $A402, NewEmisData!$C:$C, $H402, NewEmisData!$D:$D, CH$2), SUMIFS(NewEmisData!J:J, NewEmisData!$A:$A, "LDV", NewEmisData!$B:$B, $A402, NewEmisData!$C:$C, $H402, NewEmisData!$D:$D, CH$2))</f>
        <v>0</v>
      </c>
      <c r="CI402" s="335">
        <f>$I402*IF($G402="Pickup", SUMIFS(NewEmisData!K:K, NewEmisData!$A:$A, "Pickup", NewEmisData!$B:$B, $A402, NewEmisData!$C:$C, $H402, NewEmisData!$D:$D, CI$2), SUMIFS(NewEmisData!K:K, NewEmisData!$A:$A, "LDV", NewEmisData!$B:$B, $A402, NewEmisData!$C:$C, $H402, NewEmisData!$D:$D, CI$2))</f>
        <v>0</v>
      </c>
      <c r="CJ402" s="335">
        <f>$I402*IF($G402="Pickup", SUMIFS(NewEmisData!L:L, NewEmisData!$A:$A, "Pickup", NewEmisData!$B:$B, $A402, NewEmisData!$C:$C, $H402, NewEmisData!$D:$D, CJ$2), SUMIFS(NewEmisData!L:L, NewEmisData!$A:$A, "LDV", NewEmisData!$B:$B, $A402, NewEmisData!$C:$C, $H402, NewEmisData!$D:$D, CJ$2))</f>
        <v>0</v>
      </c>
      <c r="CK402" s="335">
        <f>$I402*IF($G402="Pickup", SUMIFS(NewEmisData!M:M, NewEmisData!$A:$A, "Pickup", NewEmisData!$B:$B, $A402, NewEmisData!$C:$C, $H402, NewEmisData!$D:$D, CK$2), SUMIFS(NewEmisData!M:M, NewEmisData!$A:$A, "LDV", NewEmisData!$B:$B, $A402, NewEmisData!$C:$C, $H402, NewEmisData!$D:$D, CK$2))</f>
        <v>0</v>
      </c>
      <c r="CL402" s="335">
        <v>0</v>
      </c>
      <c r="CM402" s="335">
        <f>$I402*IF($G402="Pickup", SUMIFS(NewEmisData!E:E, NewEmisData!$A:$A, "Pickup", NewEmisData!$B:$B, $A402, NewEmisData!$C:$C, $H402, NewEmisData!$D:$D, CM$2), SUMIFS(NewEmisData!E:E, NewEmisData!$A:$A, "LDV", NewEmisData!$B:$B, $A402, NewEmisData!$C:$C, $H402, NewEmisData!$D:$D, CM$2))</f>
        <v>0</v>
      </c>
      <c r="CN402" s="335">
        <f>$I402*IF($G402="Pickup", SUMIFS(NewEmisData!F:F, NewEmisData!$A:$A, "Pickup", NewEmisData!$B:$B, $A402, NewEmisData!$C:$C, $H402, NewEmisData!$D:$D, CN$2), SUMIFS(NewEmisData!F:F, NewEmisData!$A:$A, "LDV", NewEmisData!$B:$B, $A402, NewEmisData!$C:$C, $H402, NewEmisData!$D:$D, CN$2))</f>
        <v>0</v>
      </c>
      <c r="CO402" s="335">
        <f>$I402*IF($G402="Pickup", SUMIFS(NewEmisData!G:G, NewEmisData!$A:$A, "Pickup", NewEmisData!$B:$B, $A402, NewEmisData!$C:$C, $H402, NewEmisData!$D:$D, CO$2), SUMIFS(NewEmisData!G:G, NewEmisData!$A:$A, "LDV", NewEmisData!$B:$B, $A402, NewEmisData!$C:$C, $H402, NewEmisData!$D:$D, CO$2))</f>
        <v>0</v>
      </c>
      <c r="CP402" s="335">
        <f>$I402*IF($G402="Pickup", SUMIFS(NewEmisData!H:H, NewEmisData!$A:$A, "Pickup", NewEmisData!$B:$B, $A402, NewEmisData!$C:$C, $H402, NewEmisData!$D:$D, CP$2), SUMIFS(NewEmisData!H:H, NewEmisData!$A:$A, "LDV", NewEmisData!$B:$B, $A402, NewEmisData!$C:$C, $H402, NewEmisData!$D:$D, CP$2))</f>
        <v>0</v>
      </c>
      <c r="CQ402" s="335">
        <f>$I402*IF($G402="Pickup", SUMIFS(NewEmisData!I:I, NewEmisData!$A:$A, "Pickup", NewEmisData!$B:$B, $A402, NewEmisData!$C:$C, $H402, NewEmisData!$D:$D, CQ$2), SUMIFS(NewEmisData!I:I, NewEmisData!$A:$A, "LDV", NewEmisData!$B:$B, $A402, NewEmisData!$C:$C, $H402, NewEmisData!$D:$D, CQ$2))</f>
        <v>0</v>
      </c>
      <c r="CR402" s="335">
        <f>$I402*IF($G402="Pickup", SUMIFS(NewEmisData!J:J, NewEmisData!$A:$A, "Pickup", NewEmisData!$B:$B, $A402, NewEmisData!$C:$C, $H402, NewEmisData!$D:$D, CR$2), SUMIFS(NewEmisData!J:J, NewEmisData!$A:$A, "LDV", NewEmisData!$B:$B, $A402, NewEmisData!$C:$C, $H402, NewEmisData!$D:$D, CR$2))</f>
        <v>0</v>
      </c>
      <c r="CS402" s="335">
        <f>$I402*IF($G402="Pickup", SUMIFS(NewEmisData!K:K, NewEmisData!$A:$A, "Pickup", NewEmisData!$B:$B, $A402, NewEmisData!$C:$C, $H402, NewEmisData!$D:$D, CS$2), SUMIFS(NewEmisData!K:K, NewEmisData!$A:$A, "LDV", NewEmisData!$B:$B, $A402, NewEmisData!$C:$C, $H402, NewEmisData!$D:$D, CS$2))</f>
        <v>0</v>
      </c>
      <c r="CT402" s="335">
        <f>$I402*IF($G402="Pickup", SUMIFS(NewEmisData!L:L, NewEmisData!$A:$A, "Pickup", NewEmisData!$B:$B, $A402, NewEmisData!$C:$C, $H402, NewEmisData!$D:$D, CT$2), SUMIFS(NewEmisData!L:L, NewEmisData!$A:$A, "LDV", NewEmisData!$B:$B, $A402, NewEmisData!$C:$C, $H402, NewEmisData!$D:$D, CT$2))</f>
        <v>0</v>
      </c>
      <c r="CU402" s="335">
        <f>$I402*IF($G402="Pickup", SUMIFS(NewEmisData!M:M, NewEmisData!$A:$A, "Pickup", NewEmisData!$B:$B, $A402, NewEmisData!$C:$C, $H402, NewEmisData!$D:$D, CU$2), SUMIFS(NewEmisData!M:M, NewEmisData!$A:$A, "LDV", NewEmisData!$B:$B, $A402, NewEmisData!$C:$C, $H402, NewEmisData!$D:$D, CU$2))</f>
        <v>0</v>
      </c>
      <c r="CV402" s="335">
        <v>0</v>
      </c>
      <c r="CW402" s="335">
        <v>0</v>
      </c>
      <c r="CX402" s="335">
        <v>0</v>
      </c>
      <c r="CY402" s="335">
        <v>0</v>
      </c>
      <c r="CZ402" s="335">
        <v>0</v>
      </c>
      <c r="DA402" s="335">
        <v>0</v>
      </c>
      <c r="DB402" s="335">
        <v>0</v>
      </c>
      <c r="DC402" s="335">
        <v>0</v>
      </c>
      <c r="DD402" s="335">
        <v>0</v>
      </c>
      <c r="DE402" s="335">
        <v>0</v>
      </c>
      <c r="DF402" s="335">
        <v>0</v>
      </c>
      <c r="DG402" s="335">
        <f>$I402*IF($G402="Pickup", SUMIFS(NewEmisData!E:E, NewEmisData!$A:$A, "Pickup", NewEmisData!$B:$B, $A402, NewEmisData!$C:$C, $H402, NewEmisData!$D:$D, DG$2), SUMIFS(NewEmisData!E:E, NewEmisData!$A:$A, "LDV", NewEmisData!$B:$B, $A402, NewEmisData!$C:$C, $H402, NewEmisData!$D:$D, DG$2))</f>
        <v>0</v>
      </c>
      <c r="DH402" s="335">
        <f>$I402*IF($G402="Pickup", SUMIFS(NewEmisData!F:F, NewEmisData!$A:$A, "Pickup", NewEmisData!$B:$B, $A402, NewEmisData!$C:$C, $H402, NewEmisData!$D:$D, DH$2), SUMIFS(NewEmisData!F:F, NewEmisData!$A:$A, "LDV", NewEmisData!$B:$B, $A402, NewEmisData!$C:$C, $H402, NewEmisData!$D:$D, DH$2))</f>
        <v>0</v>
      </c>
      <c r="DI402" s="335">
        <f>$I402*IF($G402="Pickup", SUMIFS(NewEmisData!G:G, NewEmisData!$A:$A, "Pickup", NewEmisData!$B:$B, $A402, NewEmisData!$C:$C, $H402, NewEmisData!$D:$D, DI$2), SUMIFS(NewEmisData!G:G, NewEmisData!$A:$A, "LDV", NewEmisData!$B:$B, $A402, NewEmisData!$C:$C, $H402, NewEmisData!$D:$D, DI$2))</f>
        <v>0</v>
      </c>
      <c r="DJ402" s="335">
        <f>$I402*IF($G402="Pickup", SUMIFS(NewEmisData!H:H, NewEmisData!$A:$A, "Pickup", NewEmisData!$B:$B, $A402, NewEmisData!$C:$C, $H402, NewEmisData!$D:$D, DJ$2), SUMIFS(NewEmisData!H:H, NewEmisData!$A:$A, "LDV", NewEmisData!$B:$B, $A402, NewEmisData!$C:$C, $H402, NewEmisData!$D:$D, DJ$2))</f>
        <v>0</v>
      </c>
      <c r="DK402" s="335">
        <f>$I402*IF($G402="Pickup", SUMIFS(NewEmisData!I:I, NewEmisData!$A:$A, "Pickup", NewEmisData!$B:$B, $A402, NewEmisData!$C:$C, $H402, NewEmisData!$D:$D, DK$2), SUMIFS(NewEmisData!I:I, NewEmisData!$A:$A, "LDV", NewEmisData!$B:$B, $A402, NewEmisData!$C:$C, $H402, NewEmisData!$D:$D, DK$2))</f>
        <v>0</v>
      </c>
      <c r="DL402" s="335">
        <f>$I402*IF($G402="Pickup", SUMIFS(NewEmisData!J:J, NewEmisData!$A:$A, "Pickup", NewEmisData!$B:$B, $A402, NewEmisData!$C:$C, $H402, NewEmisData!$D:$D, DL$2), SUMIFS(NewEmisData!J:J, NewEmisData!$A:$A, "LDV", NewEmisData!$B:$B, $A402, NewEmisData!$C:$C, $H402, NewEmisData!$D:$D, DL$2))</f>
        <v>0</v>
      </c>
      <c r="DM402" s="335">
        <f>$I402*IF($G402="Pickup", SUMIFS(NewEmisData!K:K, NewEmisData!$A:$A, "Pickup", NewEmisData!$B:$B, $A402, NewEmisData!$C:$C, $H402, NewEmisData!$D:$D, DM$2), SUMIFS(NewEmisData!K:K, NewEmisData!$A:$A, "LDV", NewEmisData!$B:$B, $A402, NewEmisData!$C:$C, $H402, NewEmisData!$D:$D, DM$2))</f>
        <v>0</v>
      </c>
      <c r="DN402" s="335">
        <f>$I402*IF($G402="Pickup", SUMIFS(NewEmisData!L:L, NewEmisData!$A:$A, "Pickup", NewEmisData!$B:$B, $A402, NewEmisData!$C:$C, $H402, NewEmisData!$D:$D, DN$2), SUMIFS(NewEmisData!L:L, NewEmisData!$A:$A, "LDV", NewEmisData!$B:$B, $A402, NewEmisData!$C:$C, $H402, NewEmisData!$D:$D, DN$2))</f>
        <v>0</v>
      </c>
      <c r="DO402" s="335">
        <f>$I402*IF($G402="Pickup", SUMIFS(NewEmisData!M:M, NewEmisData!$A:$A, "Pickup", NewEmisData!$B:$B, $A402, NewEmisData!$C:$C, $H402, NewEmisData!$D:$D, DO$2), SUMIFS(NewEmisData!M:M, NewEmisData!$A:$A, "LDV", NewEmisData!$B:$B, $A402, NewEmisData!$C:$C, $H402, NewEmisData!$D:$D, DO$2))</f>
        <v>0</v>
      </c>
      <c r="DP402" s="335">
        <v>0</v>
      </c>
      <c r="DQ402" s="335">
        <f>$I402*IF($G402="Pickup", SUMIFS(NewEmisData!E:E, NewEmisData!$A:$A, "Pickup", NewEmisData!$B:$B, $A402, NewEmisData!$C:$C, $H402, NewEmisData!$D:$D, DQ$2), SUMIFS(NewEmisData!E:E, NewEmisData!$A:$A, "LDV", NewEmisData!$B:$B, $A402, NewEmisData!$C:$C, $H402, NewEmisData!$D:$D, DQ$2))</f>
        <v>0</v>
      </c>
      <c r="DR402" s="335">
        <f>$I402*IF($G402="Pickup", SUMIFS(NewEmisData!F:F, NewEmisData!$A:$A, "Pickup", NewEmisData!$B:$B, $A402, NewEmisData!$C:$C, $H402, NewEmisData!$D:$D, DR$2), SUMIFS(NewEmisData!F:F, NewEmisData!$A:$A, "LDV", NewEmisData!$B:$B, $A402, NewEmisData!$C:$C, $H402, NewEmisData!$D:$D, DR$2))</f>
        <v>0</v>
      </c>
      <c r="DS402" s="335">
        <f>$I402*IF($G402="Pickup", SUMIFS(NewEmisData!G:G, NewEmisData!$A:$A, "Pickup", NewEmisData!$B:$B, $A402, NewEmisData!$C:$C, $H402, NewEmisData!$D:$D, DS$2), SUMIFS(NewEmisData!G:G, NewEmisData!$A:$A, "LDV", NewEmisData!$B:$B, $A402, NewEmisData!$C:$C, $H402, NewEmisData!$D:$D, DS$2))</f>
        <v>0</v>
      </c>
      <c r="DT402" s="335">
        <f>$I402*IF($G402="Pickup", SUMIFS(NewEmisData!H:H, NewEmisData!$A:$A, "Pickup", NewEmisData!$B:$B, $A402, NewEmisData!$C:$C, $H402, NewEmisData!$D:$D, DT$2), SUMIFS(NewEmisData!H:H, NewEmisData!$A:$A, "LDV", NewEmisData!$B:$B, $A402, NewEmisData!$C:$C, $H402, NewEmisData!$D:$D, DT$2))</f>
        <v>0</v>
      </c>
      <c r="DU402" s="335">
        <f>$I402*IF($G402="Pickup", SUMIFS(NewEmisData!I:I, NewEmisData!$A:$A, "Pickup", NewEmisData!$B:$B, $A402, NewEmisData!$C:$C, $H402, NewEmisData!$D:$D, DU$2), SUMIFS(NewEmisData!I:I, NewEmisData!$A:$A, "LDV", NewEmisData!$B:$B, $A402, NewEmisData!$C:$C, $H402, NewEmisData!$D:$D, DU$2))</f>
        <v>0</v>
      </c>
      <c r="DV402" s="335">
        <f>$I402*IF($G402="Pickup", SUMIFS(NewEmisData!J:J, NewEmisData!$A:$A, "Pickup", NewEmisData!$B:$B, $A402, NewEmisData!$C:$C, $H402, NewEmisData!$D:$D, DV$2), SUMIFS(NewEmisData!J:J, NewEmisData!$A:$A, "LDV", NewEmisData!$B:$B, $A402, NewEmisData!$C:$C, $H402, NewEmisData!$D:$D, DV$2))</f>
        <v>0</v>
      </c>
      <c r="DW402" s="335">
        <f>$I402*IF($G402="Pickup", SUMIFS(NewEmisData!K:K, NewEmisData!$A:$A, "Pickup", NewEmisData!$B:$B, $A402, NewEmisData!$C:$C, $H402, NewEmisData!$D:$D, DW$2), SUMIFS(NewEmisData!K:K, NewEmisData!$A:$A, "LDV", NewEmisData!$B:$B, $A402, NewEmisData!$C:$C, $H402, NewEmisData!$D:$D, DW$2))</f>
        <v>0</v>
      </c>
      <c r="DX402" s="335">
        <f>$I402*IF($G402="Pickup", SUMIFS(NewEmisData!L:L, NewEmisData!$A:$A, "Pickup", NewEmisData!$B:$B, $A402, NewEmisData!$C:$C, $H402, NewEmisData!$D:$D, DX$2), SUMIFS(NewEmisData!L:L, NewEmisData!$A:$A, "LDV", NewEmisData!$B:$B, $A402, NewEmisData!$C:$C, $H402, NewEmisData!$D:$D, DX$2))</f>
        <v>0</v>
      </c>
      <c r="DY402" s="335">
        <f>$I402*IF($G402="Pickup", SUMIFS(NewEmisData!M:M, NewEmisData!$A:$A, "Pickup", NewEmisData!$B:$B, $A402, NewEmisData!$C:$C, $H402, NewEmisData!$D:$D, DY$2), SUMIFS(NewEmisData!M:M, NewEmisData!$A:$A, "LDV", NewEmisData!$B:$B, $A402, NewEmisData!$C:$C, $H402, NewEmisData!$D:$D, DY$2))</f>
        <v>0</v>
      </c>
      <c r="DZ402" s="335">
        <v>0</v>
      </c>
      <c r="EA402" s="335">
        <f t="shared" si="658"/>
        <v>0</v>
      </c>
      <c r="EB402" s="335">
        <f t="shared" si="659"/>
        <v>0</v>
      </c>
      <c r="EC402" s="335">
        <f t="shared" si="660"/>
        <v>0</v>
      </c>
      <c r="ED402" s="335">
        <f t="shared" si="661"/>
        <v>0</v>
      </c>
      <c r="EE402" s="335">
        <f t="shared" si="662"/>
        <v>0</v>
      </c>
      <c r="EF402" s="335">
        <f t="shared" si="663"/>
        <v>0</v>
      </c>
      <c r="EG402" s="335">
        <f t="shared" si="664"/>
        <v>0</v>
      </c>
      <c r="EH402" s="335">
        <f t="shared" si="665"/>
        <v>0</v>
      </c>
      <c r="EI402" s="335">
        <f t="shared" si="666"/>
        <v>0</v>
      </c>
      <c r="EJ402" s="335">
        <f t="shared" si="667"/>
        <v>0</v>
      </c>
      <c r="EK402" s="335">
        <f t="shared" si="668"/>
        <v>0</v>
      </c>
      <c r="EL402" s="335">
        <f t="shared" si="669"/>
        <v>0</v>
      </c>
      <c r="EM402" s="335">
        <f t="shared" si="670"/>
        <v>0</v>
      </c>
      <c r="EN402" s="335">
        <f t="shared" si="671"/>
        <v>0</v>
      </c>
      <c r="EO402" s="335">
        <f t="shared" si="672"/>
        <v>0</v>
      </c>
      <c r="EP402" s="335">
        <f t="shared" si="673"/>
        <v>0</v>
      </c>
      <c r="EQ402" s="335">
        <f t="shared" si="674"/>
        <v>0</v>
      </c>
      <c r="ER402" s="335">
        <f t="shared" si="675"/>
        <v>0</v>
      </c>
      <c r="ES402" s="335">
        <f t="shared" si="676"/>
        <v>0</v>
      </c>
      <c r="ET402" s="335">
        <f t="shared" si="677"/>
        <v>0</v>
      </c>
      <c r="EU402" s="335">
        <f t="shared" si="678"/>
        <v>0</v>
      </c>
      <c r="EV402" s="335">
        <f t="shared" si="679"/>
        <v>0</v>
      </c>
      <c r="EW402" s="335">
        <f t="shared" si="680"/>
        <v>0</v>
      </c>
      <c r="EX402" s="335">
        <f t="shared" si="681"/>
        <v>0</v>
      </c>
      <c r="EY402" s="335">
        <f t="shared" si="682"/>
        <v>0</v>
      </c>
      <c r="EZ402" s="335">
        <f t="shared" si="683"/>
        <v>0</v>
      </c>
      <c r="FA402" s="335">
        <f t="shared" si="684"/>
        <v>0</v>
      </c>
      <c r="FB402" s="335">
        <f t="shared" si="685"/>
        <v>0</v>
      </c>
      <c r="FC402" s="335">
        <f t="shared" si="686"/>
        <v>0</v>
      </c>
      <c r="FD402" s="335">
        <f t="shared" si="687"/>
        <v>0</v>
      </c>
      <c r="FE402" s="335">
        <f t="shared" si="688"/>
        <v>7.4526067369789506E-2</v>
      </c>
      <c r="FF402" s="335">
        <f t="shared" si="689"/>
        <v>7.4526067369789506E-2</v>
      </c>
      <c r="FG402" s="335">
        <f t="shared" si="690"/>
        <v>7.4526039586762793E-2</v>
      </c>
      <c r="FH402" s="335">
        <f t="shared" si="691"/>
        <v>7.4526082672864202E-2</v>
      </c>
      <c r="FI402" s="335">
        <f t="shared" si="692"/>
        <v>7.4526031771725496E-2</v>
      </c>
      <c r="FJ402" s="335">
        <f t="shared" si="693"/>
        <v>7.4526070650223306E-2</v>
      </c>
      <c r="FK402" s="335">
        <f t="shared" si="694"/>
        <v>7.4526042307150001E-2</v>
      </c>
      <c r="FL402" s="335">
        <f t="shared" si="695"/>
        <v>7.4526038743875506E-2</v>
      </c>
      <c r="FM402" s="335">
        <f t="shared" si="696"/>
        <v>7.4526038743875506E-2</v>
      </c>
      <c r="FN402" s="335">
        <f t="shared" si="697"/>
        <v>2.3805319372350052E-2</v>
      </c>
      <c r="FO402" s="335">
        <f t="shared" si="698"/>
        <v>9.6092368235423907E-3</v>
      </c>
      <c r="FP402" s="335">
        <f t="shared" si="699"/>
        <v>9.6092368235423907E-3</v>
      </c>
      <c r="FQ402" s="335">
        <f t="shared" si="700"/>
        <v>9.6092257463787894E-3</v>
      </c>
      <c r="FR402" s="335">
        <f t="shared" si="701"/>
        <v>9.6092345509158992E-3</v>
      </c>
      <c r="FS402" s="335">
        <f t="shared" si="702"/>
        <v>9.6092257298777996E-3</v>
      </c>
      <c r="FT402" s="335">
        <f t="shared" si="703"/>
        <v>9.6092389204882993E-3</v>
      </c>
      <c r="FU402" s="335">
        <f t="shared" si="704"/>
        <v>9.6092263841740799E-3</v>
      </c>
      <c r="FV402" s="335">
        <f t="shared" si="705"/>
        <v>9.6092238087385901E-3</v>
      </c>
      <c r="FW402" s="335">
        <f t="shared" si="706"/>
        <v>9.6092238087385901E-3</v>
      </c>
      <c r="FX402" s="335">
        <f t="shared" si="707"/>
        <v>1.6506531515565108E-3</v>
      </c>
    </row>
    <row r="403" spans="1:180" x14ac:dyDescent="0.2">
      <c r="A403" s="305" t="str">
        <f>_xlfn.CONCAT(IF(LEFT(TRIM(A402),1)="*", "*R", "R"), 1+RIGHT(TRIM(A402),1))</f>
        <v>*R5</v>
      </c>
      <c r="B403" s="305" t="str">
        <f t="shared" si="749"/>
        <v>*TLMELC100</v>
      </c>
      <c r="C403" s="305" t="str">
        <f t="shared" si="750"/>
        <v>Electric minivan w/100 mi range</v>
      </c>
      <c r="D403" s="301" t="str">
        <f t="shared" si="751"/>
        <v>bn-vmt, bn-vmt/a</v>
      </c>
      <c r="E403" s="301" t="str">
        <f t="shared" si="752"/>
        <v>TRNELC</v>
      </c>
      <c r="F403" s="301" t="str">
        <f t="shared" si="753"/>
        <v>TL</v>
      </c>
      <c r="G403" s="315" t="s">
        <v>819</v>
      </c>
      <c r="H403" s="315" t="s">
        <v>36</v>
      </c>
      <c r="I403" s="315">
        <v>1</v>
      </c>
      <c r="J403" s="315" t="str">
        <f t="shared" si="708"/>
        <v>Minivan-ELC</v>
      </c>
      <c r="K403" s="335">
        <f>$I403*IF($G403="Pickup", SUMIFS(NewEmisData!E:E, NewEmisData!$A:$A, "Pickup", NewEmisData!$B:$B, $A403, NewEmisData!$C:$C, $H403, NewEmisData!$D:$D, K$2), SUMIFS(NewEmisData!E:E, NewEmisData!$A:$A, "LDV", NewEmisData!$B:$B, $A403, NewEmisData!$C:$C, $H403, NewEmisData!$D:$D, K$2))</f>
        <v>0</v>
      </c>
      <c r="L403" s="335">
        <f>$I403*IF($G403="Pickup", SUMIFS(NewEmisData!F:F, NewEmisData!$A:$A, "Pickup", NewEmisData!$B:$B, $A403, NewEmisData!$C:$C, $H403, NewEmisData!$D:$D, L$2), SUMIFS(NewEmisData!F:F, NewEmisData!$A:$A, "LDV", NewEmisData!$B:$B, $A403, NewEmisData!$C:$C, $H403, NewEmisData!$D:$D, L$2))</f>
        <v>0</v>
      </c>
      <c r="M403" s="335">
        <f>$I403*IF($G403="Pickup", SUMIFS(NewEmisData!G:G, NewEmisData!$A:$A, "Pickup", NewEmisData!$B:$B, $A403, NewEmisData!$C:$C, $H403, NewEmisData!$D:$D, M$2), SUMIFS(NewEmisData!G:G, NewEmisData!$A:$A, "LDV", NewEmisData!$B:$B, $A403, NewEmisData!$C:$C, $H403, NewEmisData!$D:$D, M$2))</f>
        <v>0</v>
      </c>
      <c r="N403" s="335">
        <f>$I403*IF($G403="Pickup", SUMIFS(NewEmisData!H:H, NewEmisData!$A:$A, "Pickup", NewEmisData!$B:$B, $A403, NewEmisData!$C:$C, $H403, NewEmisData!$D:$D, N$2), SUMIFS(NewEmisData!H:H, NewEmisData!$A:$A, "LDV", NewEmisData!$B:$B, $A403, NewEmisData!$C:$C, $H403, NewEmisData!$D:$D, N$2))</f>
        <v>0</v>
      </c>
      <c r="O403" s="335">
        <f>$I403*IF($G403="Pickup", SUMIFS(NewEmisData!I:I, NewEmisData!$A:$A, "Pickup", NewEmisData!$B:$B, $A403, NewEmisData!$C:$C, $H403, NewEmisData!$D:$D, O$2), SUMIFS(NewEmisData!I:I, NewEmisData!$A:$A, "LDV", NewEmisData!$B:$B, $A403, NewEmisData!$C:$C, $H403, NewEmisData!$D:$D, O$2))</f>
        <v>0</v>
      </c>
      <c r="P403" s="335">
        <f>$I403*IF($G403="Pickup", SUMIFS(NewEmisData!J:J, NewEmisData!$A:$A, "Pickup", NewEmisData!$B:$B, $A403, NewEmisData!$C:$C, $H403, NewEmisData!$D:$D, P$2), SUMIFS(NewEmisData!J:J, NewEmisData!$A:$A, "LDV", NewEmisData!$B:$B, $A403, NewEmisData!$C:$C, $H403, NewEmisData!$D:$D, P$2))</f>
        <v>0</v>
      </c>
      <c r="Q403" s="335">
        <f>$I403*IF($G403="Pickup", SUMIFS(NewEmisData!K:K, NewEmisData!$A:$A, "Pickup", NewEmisData!$B:$B, $A403, NewEmisData!$C:$C, $H403, NewEmisData!$D:$D, Q$2), SUMIFS(NewEmisData!K:K, NewEmisData!$A:$A, "LDV", NewEmisData!$B:$B, $A403, NewEmisData!$C:$C, $H403, NewEmisData!$D:$D, Q$2))</f>
        <v>0</v>
      </c>
      <c r="R403" s="335">
        <f>$I403*IF($G403="Pickup", SUMIFS(NewEmisData!L:L, NewEmisData!$A:$A, "Pickup", NewEmisData!$B:$B, $A403, NewEmisData!$C:$C, $H403, NewEmisData!$D:$D, R$2), SUMIFS(NewEmisData!L:L, NewEmisData!$A:$A, "LDV", NewEmisData!$B:$B, $A403, NewEmisData!$C:$C, $H403, NewEmisData!$D:$D, R$2))</f>
        <v>0</v>
      </c>
      <c r="S403" s="335">
        <f>$I403*IF($G403="Pickup", SUMIFS(NewEmisData!M:M, NewEmisData!$A:$A, "Pickup", NewEmisData!$B:$B, $A403, NewEmisData!$C:$C, $H403, NewEmisData!$D:$D, S$2), SUMIFS(NewEmisData!M:M, NewEmisData!$A:$A, "LDV", NewEmisData!$B:$B, $A403, NewEmisData!$C:$C, $H403, NewEmisData!$D:$D, S$2))</f>
        <v>0</v>
      </c>
      <c r="T403" s="335">
        <v>0</v>
      </c>
      <c r="U403" s="335">
        <f>$I403*IF($G403="Pickup", SUMIFS(NewEmisData!E:E, NewEmisData!$A:$A, "Pickup", NewEmisData!$B:$B, $A403, NewEmisData!$C:$C, $H403, NewEmisData!$D:$D, U$2), SUMIFS(NewEmisData!E:E, NewEmisData!$A:$A, "LDV", NewEmisData!$B:$B, $A403, NewEmisData!$C:$C, $H403, NewEmisData!$D:$D, U$2))</f>
        <v>0</v>
      </c>
      <c r="V403" s="335">
        <f>$I403*IF($G403="Pickup", SUMIFS(NewEmisData!F:F, NewEmisData!$A:$A, "Pickup", NewEmisData!$B:$B, $A403, NewEmisData!$C:$C, $H403, NewEmisData!$D:$D, V$2), SUMIFS(NewEmisData!F:F, NewEmisData!$A:$A, "LDV", NewEmisData!$B:$B, $A403, NewEmisData!$C:$C, $H403, NewEmisData!$D:$D, V$2))</f>
        <v>0</v>
      </c>
      <c r="W403" s="335">
        <f>$I403*IF($G403="Pickup", SUMIFS(NewEmisData!G:G, NewEmisData!$A:$A, "Pickup", NewEmisData!$B:$B, $A403, NewEmisData!$C:$C, $H403, NewEmisData!$D:$D, W$2), SUMIFS(NewEmisData!G:G, NewEmisData!$A:$A, "LDV", NewEmisData!$B:$B, $A403, NewEmisData!$C:$C, $H403, NewEmisData!$D:$D, W$2))</f>
        <v>0</v>
      </c>
      <c r="X403" s="335">
        <f>$I403*IF($G403="Pickup", SUMIFS(NewEmisData!H:H, NewEmisData!$A:$A, "Pickup", NewEmisData!$B:$B, $A403, NewEmisData!$C:$C, $H403, NewEmisData!$D:$D, X$2), SUMIFS(NewEmisData!H:H, NewEmisData!$A:$A, "LDV", NewEmisData!$B:$B, $A403, NewEmisData!$C:$C, $H403, NewEmisData!$D:$D, X$2))</f>
        <v>0</v>
      </c>
      <c r="Y403" s="335">
        <f>$I403*IF($G403="Pickup", SUMIFS(NewEmisData!I:I, NewEmisData!$A:$A, "Pickup", NewEmisData!$B:$B, $A403, NewEmisData!$C:$C, $H403, NewEmisData!$D:$D, Y$2), SUMIFS(NewEmisData!I:I, NewEmisData!$A:$A, "LDV", NewEmisData!$B:$B, $A403, NewEmisData!$C:$C, $H403, NewEmisData!$D:$D, Y$2))</f>
        <v>0</v>
      </c>
      <c r="Z403" s="335">
        <f>$I403*IF($G403="Pickup", SUMIFS(NewEmisData!J:J, NewEmisData!$A:$A, "Pickup", NewEmisData!$B:$B, $A403, NewEmisData!$C:$C, $H403, NewEmisData!$D:$D, Z$2), SUMIFS(NewEmisData!J:J, NewEmisData!$A:$A, "LDV", NewEmisData!$B:$B, $A403, NewEmisData!$C:$C, $H403, NewEmisData!$D:$D, Z$2))</f>
        <v>0</v>
      </c>
      <c r="AA403" s="335">
        <f>$I403*IF($G403="Pickup", SUMIFS(NewEmisData!K:K, NewEmisData!$A:$A, "Pickup", NewEmisData!$B:$B, $A403, NewEmisData!$C:$C, $H403, NewEmisData!$D:$D, AA$2), SUMIFS(NewEmisData!K:K, NewEmisData!$A:$A, "LDV", NewEmisData!$B:$B, $A403, NewEmisData!$C:$C, $H403, NewEmisData!$D:$D, AA$2))</f>
        <v>0</v>
      </c>
      <c r="AB403" s="335">
        <f>$I403*IF($G403="Pickup", SUMIFS(NewEmisData!L:L, NewEmisData!$A:$A, "Pickup", NewEmisData!$B:$B, $A403, NewEmisData!$C:$C, $H403, NewEmisData!$D:$D, AB$2), SUMIFS(NewEmisData!L:L, NewEmisData!$A:$A, "LDV", NewEmisData!$B:$B, $A403, NewEmisData!$C:$C, $H403, NewEmisData!$D:$D, AB$2))</f>
        <v>0</v>
      </c>
      <c r="AC403" s="335">
        <f>$I403*IF($G403="Pickup", SUMIFS(NewEmisData!M:M, NewEmisData!$A:$A, "Pickup", NewEmisData!$B:$B, $A403, NewEmisData!$C:$C, $H403, NewEmisData!$D:$D, AC$2), SUMIFS(NewEmisData!M:M, NewEmisData!$A:$A, "LDV", NewEmisData!$B:$B, $A403, NewEmisData!$C:$C, $H403, NewEmisData!$D:$D, AC$2))</f>
        <v>0</v>
      </c>
      <c r="AD403" s="335">
        <v>0</v>
      </c>
      <c r="AE403" s="335">
        <f>$I403*IF($G403="Pickup", SUMIFS(NewEmisData!E:E, NewEmisData!$A:$A, "Pickup", NewEmisData!$B:$B, $A403, NewEmisData!$C:$C, $H403, NewEmisData!$D:$D, AE$2), SUMIFS(NewEmisData!E:E, NewEmisData!$A:$A, "LDV", NewEmisData!$B:$B, $A403, NewEmisData!$C:$C, $H403, NewEmisData!$D:$D, AE$2))</f>
        <v>0</v>
      </c>
      <c r="AF403" s="335">
        <f>$I403*IF($G403="Pickup", SUMIFS(NewEmisData!F:F, NewEmisData!$A:$A, "Pickup", NewEmisData!$B:$B, $A403, NewEmisData!$C:$C, $H403, NewEmisData!$D:$D, AF$2), SUMIFS(NewEmisData!F:F, NewEmisData!$A:$A, "LDV", NewEmisData!$B:$B, $A403, NewEmisData!$C:$C, $H403, NewEmisData!$D:$D, AF$2))</f>
        <v>0</v>
      </c>
      <c r="AG403" s="335">
        <f>$I403*IF($G403="Pickup", SUMIFS(NewEmisData!G:G, NewEmisData!$A:$A, "Pickup", NewEmisData!$B:$B, $A403, NewEmisData!$C:$C, $H403, NewEmisData!$D:$D, AG$2), SUMIFS(NewEmisData!G:G, NewEmisData!$A:$A, "LDV", NewEmisData!$B:$B, $A403, NewEmisData!$C:$C, $H403, NewEmisData!$D:$D, AG$2))</f>
        <v>0</v>
      </c>
      <c r="AH403" s="335">
        <f>$I403*IF($G403="Pickup", SUMIFS(NewEmisData!H:H, NewEmisData!$A:$A, "Pickup", NewEmisData!$B:$B, $A403, NewEmisData!$C:$C, $H403, NewEmisData!$D:$D, AH$2), SUMIFS(NewEmisData!H:H, NewEmisData!$A:$A, "LDV", NewEmisData!$B:$B, $A403, NewEmisData!$C:$C, $H403, NewEmisData!$D:$D, AH$2))</f>
        <v>0</v>
      </c>
      <c r="AI403" s="335">
        <f>$I403*IF($G403="Pickup", SUMIFS(NewEmisData!I:I, NewEmisData!$A:$A, "Pickup", NewEmisData!$B:$B, $A403, NewEmisData!$C:$C, $H403, NewEmisData!$D:$D, AI$2), SUMIFS(NewEmisData!I:I, NewEmisData!$A:$A, "LDV", NewEmisData!$B:$B, $A403, NewEmisData!$C:$C, $H403, NewEmisData!$D:$D, AI$2))</f>
        <v>0</v>
      </c>
      <c r="AJ403" s="335">
        <f>$I403*IF($G403="Pickup", SUMIFS(NewEmisData!J:J, NewEmisData!$A:$A, "Pickup", NewEmisData!$B:$B, $A403, NewEmisData!$C:$C, $H403, NewEmisData!$D:$D, AJ$2), SUMIFS(NewEmisData!J:J, NewEmisData!$A:$A, "LDV", NewEmisData!$B:$B, $A403, NewEmisData!$C:$C, $H403, NewEmisData!$D:$D, AJ$2))</f>
        <v>0</v>
      </c>
      <c r="AK403" s="335">
        <f>$I403*IF($G403="Pickup", SUMIFS(NewEmisData!K:K, NewEmisData!$A:$A, "Pickup", NewEmisData!$B:$B, $A403, NewEmisData!$C:$C, $H403, NewEmisData!$D:$D, AK$2), SUMIFS(NewEmisData!K:K, NewEmisData!$A:$A, "LDV", NewEmisData!$B:$B, $A403, NewEmisData!$C:$C, $H403, NewEmisData!$D:$D, AK$2))</f>
        <v>0</v>
      </c>
      <c r="AL403" s="335">
        <f>$I403*IF($G403="Pickup", SUMIFS(NewEmisData!L:L, NewEmisData!$A:$A, "Pickup", NewEmisData!$B:$B, $A403, NewEmisData!$C:$C, $H403, NewEmisData!$D:$D, AL$2), SUMIFS(NewEmisData!L:L, NewEmisData!$A:$A, "LDV", NewEmisData!$B:$B, $A403, NewEmisData!$C:$C, $H403, NewEmisData!$D:$D, AL$2))</f>
        <v>0</v>
      </c>
      <c r="AM403" s="335">
        <f>$I403*IF($G403="Pickup", SUMIFS(NewEmisData!M:M, NewEmisData!$A:$A, "Pickup", NewEmisData!$B:$B, $A403, NewEmisData!$C:$C, $H403, NewEmisData!$D:$D, AM$2), SUMIFS(NewEmisData!M:M, NewEmisData!$A:$A, "LDV", NewEmisData!$B:$B, $A403, NewEmisData!$C:$C, $H403, NewEmisData!$D:$D, AM$2))</f>
        <v>0</v>
      </c>
      <c r="AN403" s="335">
        <v>0</v>
      </c>
      <c r="AO403" s="335">
        <f>$I403*IF($G403="Pickup", SUMIFS(NewEmisData!E:E, NewEmisData!$A:$A, "Pickup", NewEmisData!$B:$B, $A403, NewEmisData!$C:$C, $H403, NewEmisData!$D:$D, AO$2), SUMIFS(NewEmisData!E:E, NewEmisData!$A:$A, "LDV", NewEmisData!$B:$B, $A403, NewEmisData!$C:$C, $H403, NewEmisData!$D:$D, AO$2))</f>
        <v>4.56866074514682E-2</v>
      </c>
      <c r="AP403" s="335">
        <f>$I403*IF($G403="Pickup", SUMIFS(NewEmisData!F:F, NewEmisData!$A:$A, "Pickup", NewEmisData!$B:$B, $A403, NewEmisData!$C:$C, $H403, NewEmisData!$D:$D, AP$2), SUMIFS(NewEmisData!F:F, NewEmisData!$A:$A, "LDV", NewEmisData!$B:$B, $A403, NewEmisData!$C:$C, $H403, NewEmisData!$D:$D, AP$2))</f>
        <v>4.56866074514682E-2</v>
      </c>
      <c r="AQ403" s="335">
        <f>$I403*IF($G403="Pickup", SUMIFS(NewEmisData!G:G, NewEmisData!$A:$A, "Pickup", NewEmisData!$B:$B, $A403, NewEmisData!$C:$C, $H403, NewEmisData!$D:$D, AQ$2), SUMIFS(NewEmisData!G:G, NewEmisData!$A:$A, "LDV", NewEmisData!$B:$B, $A403, NewEmisData!$C:$C, $H403, NewEmisData!$D:$D, AQ$2))</f>
        <v>4.5686595098603698E-2</v>
      </c>
      <c r="AR403" s="335">
        <f>$I403*IF($G403="Pickup", SUMIFS(NewEmisData!H:H, NewEmisData!$A:$A, "Pickup", NewEmisData!$B:$B, $A403, NewEmisData!$C:$C, $H403, NewEmisData!$D:$D, AR$2), SUMIFS(NewEmisData!H:H, NewEmisData!$A:$A, "LDV", NewEmisData!$B:$B, $A403, NewEmisData!$C:$C, $H403, NewEmisData!$D:$D, AR$2))</f>
        <v>4.5686567732366602E-2</v>
      </c>
      <c r="AS403" s="335">
        <f>$I403*IF($G403="Pickup", SUMIFS(NewEmisData!I:I, NewEmisData!$A:$A, "Pickup", NewEmisData!$B:$B, $A403, NewEmisData!$C:$C, $H403, NewEmisData!$D:$D, AS$2), SUMIFS(NewEmisData!I:I, NewEmisData!$A:$A, "LDV", NewEmisData!$B:$B, $A403, NewEmisData!$C:$C, $H403, NewEmisData!$D:$D, AS$2))</f>
        <v>4.5686639312502303E-2</v>
      </c>
      <c r="AT403" s="335">
        <f>$I403*IF($G403="Pickup", SUMIFS(NewEmisData!J:J, NewEmisData!$A:$A, "Pickup", NewEmisData!$B:$B, $A403, NewEmisData!$C:$C, $H403, NewEmisData!$D:$D, AT$2), SUMIFS(NewEmisData!J:J, NewEmisData!$A:$A, "LDV", NewEmisData!$B:$B, $A403, NewEmisData!$C:$C, $H403, NewEmisData!$D:$D, AT$2))</f>
        <v>4.5686507422641499E-2</v>
      </c>
      <c r="AU403" s="335">
        <f>$I403*IF($G403="Pickup", SUMIFS(NewEmisData!K:K, NewEmisData!$A:$A, "Pickup", NewEmisData!$B:$B, $A403, NewEmisData!$C:$C, $H403, NewEmisData!$D:$D, AU$2), SUMIFS(NewEmisData!K:K, NewEmisData!$A:$A, "LDV", NewEmisData!$B:$B, $A403, NewEmisData!$C:$C, $H403, NewEmisData!$D:$D, AU$2))</f>
        <v>4.5686552882415202E-2</v>
      </c>
      <c r="AV403" s="335">
        <f>$I403*IF($G403="Pickup", SUMIFS(NewEmisData!L:L, NewEmisData!$A:$A, "Pickup", NewEmisData!$B:$B, $A403, NewEmisData!$C:$C, $H403, NewEmisData!$D:$D, AV$2), SUMIFS(NewEmisData!L:L, NewEmisData!$A:$A, "LDV", NewEmisData!$B:$B, $A403, NewEmisData!$C:$C, $H403, NewEmisData!$D:$D, AV$2))</f>
        <v>4.5686619042368502E-2</v>
      </c>
      <c r="AW403" s="335">
        <f>$I403*IF($G403="Pickup", SUMIFS(NewEmisData!M:M, NewEmisData!$A:$A, "Pickup", NewEmisData!$B:$B, $A403, NewEmisData!$C:$C, $H403, NewEmisData!$D:$D, AW$2), SUMIFS(NewEmisData!M:M, NewEmisData!$A:$A, "LDV", NewEmisData!$B:$B, $A403, NewEmisData!$C:$C, $H403, NewEmisData!$D:$D, AW$2))</f>
        <v>4.5686619042368502E-2</v>
      </c>
      <c r="AX403" s="335">
        <v>2.3805319372350052E-2</v>
      </c>
      <c r="AY403" s="335">
        <f>$I403*IF($G403="Pickup", SUMIFS(NewEmisData!E:E, NewEmisData!$A:$A, "Pickup", NewEmisData!$B:$B, $A403, NewEmisData!$C:$C, $H403, NewEmisData!$D:$D, AY$2), SUMIFS(NewEmisData!E:E, NewEmisData!$A:$A, "LDV", NewEmisData!$B:$B, $A403, NewEmisData!$C:$C, $H403, NewEmisData!$D:$D, AY$2))</f>
        <v>5.96004040660905E-3</v>
      </c>
      <c r="AZ403" s="335">
        <f>$I403*IF($G403="Pickup", SUMIFS(NewEmisData!F:F, NewEmisData!$A:$A, "Pickup", NewEmisData!$B:$B, $A403, NewEmisData!$C:$C, $H403, NewEmisData!$D:$D, AZ$2), SUMIFS(NewEmisData!F:F, NewEmisData!$A:$A, "LDV", NewEmisData!$B:$B, $A403, NewEmisData!$C:$C, $H403, NewEmisData!$D:$D, AZ$2))</f>
        <v>5.96004040660905E-3</v>
      </c>
      <c r="BA403" s="335">
        <f>$I403*IF($G403="Pickup", SUMIFS(NewEmisData!G:G, NewEmisData!$A:$A, "Pickup", NewEmisData!$B:$B, $A403, NewEmisData!$C:$C, $H403, NewEmisData!$D:$D, BA$2), SUMIFS(NewEmisData!G:G, NewEmisData!$A:$A, "LDV", NewEmisData!$B:$B, $A403, NewEmisData!$C:$C, $H403, NewEmisData!$D:$D, BA$2))</f>
        <v>5.9600396436599304E-3</v>
      </c>
      <c r="BB403" s="335">
        <f>$I403*IF($G403="Pickup", SUMIFS(NewEmisData!H:H, NewEmisData!$A:$A, "Pickup", NewEmisData!$B:$B, $A403, NewEmisData!$C:$C, $H403, NewEmisData!$D:$D, BB$2), SUMIFS(NewEmisData!H:H, NewEmisData!$A:$A, "LDV", NewEmisData!$B:$B, $A403, NewEmisData!$C:$C, $H403, NewEmisData!$D:$D, BB$2))</f>
        <v>5.96003947288367E-3</v>
      </c>
      <c r="BC403" s="335">
        <f>$I403*IF($G403="Pickup", SUMIFS(NewEmisData!I:I, NewEmisData!$A:$A, "Pickup", NewEmisData!$B:$B, $A403, NewEmisData!$C:$C, $H403, NewEmisData!$D:$D, BC$2), SUMIFS(NewEmisData!I:I, NewEmisData!$A:$A, "LDV", NewEmisData!$B:$B, $A403, NewEmisData!$C:$C, $H403, NewEmisData!$D:$D, BC$2))</f>
        <v>5.9600498988851601E-3</v>
      </c>
      <c r="BD403" s="335">
        <f>$I403*IF($G403="Pickup", SUMIFS(NewEmisData!J:J, NewEmisData!$A:$A, "Pickup", NewEmisData!$B:$B, $A403, NewEmisData!$C:$C, $H403, NewEmisData!$D:$D, BD$2), SUMIFS(NewEmisData!J:J, NewEmisData!$A:$A, "LDV", NewEmisData!$B:$B, $A403, NewEmisData!$C:$C, $H403, NewEmisData!$D:$D, BD$2))</f>
        <v>5.9600370559725604E-3</v>
      </c>
      <c r="BE403" s="335">
        <f>$I403*IF($G403="Pickup", SUMIFS(NewEmisData!K:K, NewEmisData!$A:$A, "Pickup", NewEmisData!$B:$B, $A403, NewEmisData!$C:$C, $H403, NewEmisData!$D:$D, BE$2), SUMIFS(NewEmisData!K:K, NewEmisData!$A:$A, "LDV", NewEmisData!$B:$B, $A403, NewEmisData!$C:$C, $H403, NewEmisData!$D:$D, BE$2))</f>
        <v>5.9600363216577501E-3</v>
      </c>
      <c r="BF403" s="335">
        <f>$I403*IF($G403="Pickup", SUMIFS(NewEmisData!L:L, NewEmisData!$A:$A, "Pickup", NewEmisData!$B:$B, $A403, NewEmisData!$C:$C, $H403, NewEmisData!$D:$D, BF$2), SUMIFS(NewEmisData!L:L, NewEmisData!$A:$A, "LDV", NewEmisData!$B:$B, $A403, NewEmisData!$C:$C, $H403, NewEmisData!$D:$D, BF$2))</f>
        <v>5.9600544669343404E-3</v>
      </c>
      <c r="BG403" s="335">
        <f>$I403*IF($G403="Pickup", SUMIFS(NewEmisData!M:M, NewEmisData!$A:$A, "Pickup", NewEmisData!$B:$B, $A403, NewEmisData!$C:$C, $H403, NewEmisData!$D:$D, BG$2), SUMIFS(NewEmisData!M:M, NewEmisData!$A:$A, "LDV", NewEmisData!$B:$B, $A403, NewEmisData!$C:$C, $H403, NewEmisData!$D:$D, BG$2))</f>
        <v>5.9600544669343404E-3</v>
      </c>
      <c r="BH403" s="335">
        <v>1.6506531515565108E-3</v>
      </c>
      <c r="BI403" s="335">
        <f>$I403*IF($G403="Pickup", SUMIFS(NewEmisData!E:E, NewEmisData!$A:$A, "Pickup", NewEmisData!$B:$B, $A403, NewEmisData!$C:$C, $H403, NewEmisData!$D:$D, BI$2), SUMIFS(NewEmisData!E:E, NewEmisData!$A:$A, "LDV", NewEmisData!$B:$B, $A403, NewEmisData!$C:$C, $H403, NewEmisData!$D:$D, BI$2))</f>
        <v>0</v>
      </c>
      <c r="BJ403" s="335">
        <f>$I403*IF($G403="Pickup", SUMIFS(NewEmisData!F:F, NewEmisData!$A:$A, "Pickup", NewEmisData!$B:$B, $A403, NewEmisData!$C:$C, $H403, NewEmisData!$D:$D, BJ$2), SUMIFS(NewEmisData!F:F, NewEmisData!$A:$A, "LDV", NewEmisData!$B:$B, $A403, NewEmisData!$C:$C, $H403, NewEmisData!$D:$D, BJ$2))</f>
        <v>0</v>
      </c>
      <c r="BK403" s="335">
        <f>$I403*IF($G403="Pickup", SUMIFS(NewEmisData!G:G, NewEmisData!$A:$A, "Pickup", NewEmisData!$B:$B, $A403, NewEmisData!$C:$C, $H403, NewEmisData!$D:$D, BK$2), SUMIFS(NewEmisData!G:G, NewEmisData!$A:$A, "LDV", NewEmisData!$B:$B, $A403, NewEmisData!$C:$C, $H403, NewEmisData!$D:$D, BK$2))</f>
        <v>0</v>
      </c>
      <c r="BL403" s="335">
        <f>$I403*IF($G403="Pickup", SUMIFS(NewEmisData!H:H, NewEmisData!$A:$A, "Pickup", NewEmisData!$B:$B, $A403, NewEmisData!$C:$C, $H403, NewEmisData!$D:$D, BL$2), SUMIFS(NewEmisData!H:H, NewEmisData!$A:$A, "LDV", NewEmisData!$B:$B, $A403, NewEmisData!$C:$C, $H403, NewEmisData!$D:$D, BL$2))</f>
        <v>0</v>
      </c>
      <c r="BM403" s="335">
        <f>$I403*IF($G403="Pickup", SUMIFS(NewEmisData!I:I, NewEmisData!$A:$A, "Pickup", NewEmisData!$B:$B, $A403, NewEmisData!$C:$C, $H403, NewEmisData!$D:$D, BM$2), SUMIFS(NewEmisData!I:I, NewEmisData!$A:$A, "LDV", NewEmisData!$B:$B, $A403, NewEmisData!$C:$C, $H403, NewEmisData!$D:$D, BM$2))</f>
        <v>0</v>
      </c>
      <c r="BN403" s="335">
        <f>$I403*IF($G403="Pickup", SUMIFS(NewEmisData!J:J, NewEmisData!$A:$A, "Pickup", NewEmisData!$B:$B, $A403, NewEmisData!$C:$C, $H403, NewEmisData!$D:$D, BN$2), SUMIFS(NewEmisData!J:J, NewEmisData!$A:$A, "LDV", NewEmisData!$B:$B, $A403, NewEmisData!$C:$C, $H403, NewEmisData!$D:$D, BN$2))</f>
        <v>0</v>
      </c>
      <c r="BO403" s="335">
        <f>$I403*IF($G403="Pickup", SUMIFS(NewEmisData!K:K, NewEmisData!$A:$A, "Pickup", NewEmisData!$B:$B, $A403, NewEmisData!$C:$C, $H403, NewEmisData!$D:$D, BO$2), SUMIFS(NewEmisData!K:K, NewEmisData!$A:$A, "LDV", NewEmisData!$B:$B, $A403, NewEmisData!$C:$C, $H403, NewEmisData!$D:$D, BO$2))</f>
        <v>0</v>
      </c>
      <c r="BP403" s="335">
        <f>$I403*IF($G403="Pickup", SUMIFS(NewEmisData!L:L, NewEmisData!$A:$A, "Pickup", NewEmisData!$B:$B, $A403, NewEmisData!$C:$C, $H403, NewEmisData!$D:$D, BP$2), SUMIFS(NewEmisData!L:L, NewEmisData!$A:$A, "LDV", NewEmisData!$B:$B, $A403, NewEmisData!$C:$C, $H403, NewEmisData!$D:$D, BP$2))</f>
        <v>0</v>
      </c>
      <c r="BQ403" s="335">
        <f>$I403*IF($G403="Pickup", SUMIFS(NewEmisData!M:M, NewEmisData!$A:$A, "Pickup", NewEmisData!$B:$B, $A403, NewEmisData!$C:$C, $H403, NewEmisData!$D:$D, BQ$2), SUMIFS(NewEmisData!M:M, NewEmisData!$A:$A, "LDV", NewEmisData!$B:$B, $A403, NewEmisData!$C:$C, $H403, NewEmisData!$D:$D, BQ$2))</f>
        <v>0</v>
      </c>
      <c r="BR403" s="335">
        <v>0</v>
      </c>
      <c r="BS403" s="335">
        <f>$I403*IF($G403="Pickup", SUMIFS(NewEmisData!E:E, NewEmisData!$A:$A, "Pickup", NewEmisData!$B:$B, $A403, NewEmisData!$C:$C, $H403, NewEmisData!$D:$D, BS$2), SUMIFS(NewEmisData!E:E, NewEmisData!$A:$A, "LDV", NewEmisData!$B:$B, $A403, NewEmisData!$C:$C, $H403, NewEmisData!$D:$D, BS$2))</f>
        <v>0</v>
      </c>
      <c r="BT403" s="335">
        <f>$I403*IF($G403="Pickup", SUMIFS(NewEmisData!F:F, NewEmisData!$A:$A, "Pickup", NewEmisData!$B:$B, $A403, NewEmisData!$C:$C, $H403, NewEmisData!$D:$D, BT$2), SUMIFS(NewEmisData!F:F, NewEmisData!$A:$A, "LDV", NewEmisData!$B:$B, $A403, NewEmisData!$C:$C, $H403, NewEmisData!$D:$D, BT$2))</f>
        <v>0</v>
      </c>
      <c r="BU403" s="335">
        <f>$I403*IF($G403="Pickup", SUMIFS(NewEmisData!G:G, NewEmisData!$A:$A, "Pickup", NewEmisData!$B:$B, $A403, NewEmisData!$C:$C, $H403, NewEmisData!$D:$D, BU$2), SUMIFS(NewEmisData!G:G, NewEmisData!$A:$A, "LDV", NewEmisData!$B:$B, $A403, NewEmisData!$C:$C, $H403, NewEmisData!$D:$D, BU$2))</f>
        <v>0</v>
      </c>
      <c r="BV403" s="335">
        <f>$I403*IF($G403="Pickup", SUMIFS(NewEmisData!H:H, NewEmisData!$A:$A, "Pickup", NewEmisData!$B:$B, $A403, NewEmisData!$C:$C, $H403, NewEmisData!$D:$D, BV$2), SUMIFS(NewEmisData!H:H, NewEmisData!$A:$A, "LDV", NewEmisData!$B:$B, $A403, NewEmisData!$C:$C, $H403, NewEmisData!$D:$D, BV$2))</f>
        <v>0</v>
      </c>
      <c r="BW403" s="335">
        <f>$I403*IF($G403="Pickup", SUMIFS(NewEmisData!I:I, NewEmisData!$A:$A, "Pickup", NewEmisData!$B:$B, $A403, NewEmisData!$C:$C, $H403, NewEmisData!$D:$D, BW$2), SUMIFS(NewEmisData!I:I, NewEmisData!$A:$A, "LDV", NewEmisData!$B:$B, $A403, NewEmisData!$C:$C, $H403, NewEmisData!$D:$D, BW$2))</f>
        <v>0</v>
      </c>
      <c r="BX403" s="335">
        <f>$I403*IF($G403="Pickup", SUMIFS(NewEmisData!J:J, NewEmisData!$A:$A, "Pickup", NewEmisData!$B:$B, $A403, NewEmisData!$C:$C, $H403, NewEmisData!$D:$D, BX$2), SUMIFS(NewEmisData!J:J, NewEmisData!$A:$A, "LDV", NewEmisData!$B:$B, $A403, NewEmisData!$C:$C, $H403, NewEmisData!$D:$D, BX$2))</f>
        <v>0</v>
      </c>
      <c r="BY403" s="335">
        <f>$I403*IF($G403="Pickup", SUMIFS(NewEmisData!K:K, NewEmisData!$A:$A, "Pickup", NewEmisData!$B:$B, $A403, NewEmisData!$C:$C, $H403, NewEmisData!$D:$D, BY$2), SUMIFS(NewEmisData!K:K, NewEmisData!$A:$A, "LDV", NewEmisData!$B:$B, $A403, NewEmisData!$C:$C, $H403, NewEmisData!$D:$D, BY$2))</f>
        <v>0</v>
      </c>
      <c r="BZ403" s="335">
        <f>$I403*IF($G403="Pickup", SUMIFS(NewEmisData!L:L, NewEmisData!$A:$A, "Pickup", NewEmisData!$B:$B, $A403, NewEmisData!$C:$C, $H403, NewEmisData!$D:$D, BZ$2), SUMIFS(NewEmisData!L:L, NewEmisData!$A:$A, "LDV", NewEmisData!$B:$B, $A403, NewEmisData!$C:$C, $H403, NewEmisData!$D:$D, BZ$2))</f>
        <v>0</v>
      </c>
      <c r="CA403" s="335">
        <f>$I403*IF($G403="Pickup", SUMIFS(NewEmisData!M:M, NewEmisData!$A:$A, "Pickup", NewEmisData!$B:$B, $A403, NewEmisData!$C:$C, $H403, NewEmisData!$D:$D, CA$2), SUMIFS(NewEmisData!M:M, NewEmisData!$A:$A, "LDV", NewEmisData!$B:$B, $A403, NewEmisData!$C:$C, $H403, NewEmisData!$D:$D, CA$2))</f>
        <v>0</v>
      </c>
      <c r="CB403" s="335">
        <v>0</v>
      </c>
      <c r="CC403" s="335">
        <f>$I403*IF($G403="Pickup", SUMIFS(NewEmisData!E:E, NewEmisData!$A:$A, "Pickup", NewEmisData!$B:$B, $A403, NewEmisData!$C:$C, $H403, NewEmisData!$D:$D, CC$2), SUMIFS(NewEmisData!E:E, NewEmisData!$A:$A, "LDV", NewEmisData!$B:$B, $A403, NewEmisData!$C:$C, $H403, NewEmisData!$D:$D, CC$2))</f>
        <v>0</v>
      </c>
      <c r="CD403" s="335">
        <f>$I403*IF($G403="Pickup", SUMIFS(NewEmisData!F:F, NewEmisData!$A:$A, "Pickup", NewEmisData!$B:$B, $A403, NewEmisData!$C:$C, $H403, NewEmisData!$D:$D, CD$2), SUMIFS(NewEmisData!F:F, NewEmisData!$A:$A, "LDV", NewEmisData!$B:$B, $A403, NewEmisData!$C:$C, $H403, NewEmisData!$D:$D, CD$2))</f>
        <v>0</v>
      </c>
      <c r="CE403" s="335">
        <f>$I403*IF($G403="Pickup", SUMIFS(NewEmisData!G:G, NewEmisData!$A:$A, "Pickup", NewEmisData!$B:$B, $A403, NewEmisData!$C:$C, $H403, NewEmisData!$D:$D, CE$2), SUMIFS(NewEmisData!G:G, NewEmisData!$A:$A, "LDV", NewEmisData!$B:$B, $A403, NewEmisData!$C:$C, $H403, NewEmisData!$D:$D, CE$2))</f>
        <v>0</v>
      </c>
      <c r="CF403" s="335">
        <f>$I403*IF($G403="Pickup", SUMIFS(NewEmisData!H:H, NewEmisData!$A:$A, "Pickup", NewEmisData!$B:$B, $A403, NewEmisData!$C:$C, $H403, NewEmisData!$D:$D, CF$2), SUMIFS(NewEmisData!H:H, NewEmisData!$A:$A, "LDV", NewEmisData!$B:$B, $A403, NewEmisData!$C:$C, $H403, NewEmisData!$D:$D, CF$2))</f>
        <v>0</v>
      </c>
      <c r="CG403" s="335">
        <f>$I403*IF($G403="Pickup", SUMIFS(NewEmisData!I:I, NewEmisData!$A:$A, "Pickup", NewEmisData!$B:$B, $A403, NewEmisData!$C:$C, $H403, NewEmisData!$D:$D, CG$2), SUMIFS(NewEmisData!I:I, NewEmisData!$A:$A, "LDV", NewEmisData!$B:$B, $A403, NewEmisData!$C:$C, $H403, NewEmisData!$D:$D, CG$2))</f>
        <v>0</v>
      </c>
      <c r="CH403" s="335">
        <f>$I403*IF($G403="Pickup", SUMIFS(NewEmisData!J:J, NewEmisData!$A:$A, "Pickup", NewEmisData!$B:$B, $A403, NewEmisData!$C:$C, $H403, NewEmisData!$D:$D, CH$2), SUMIFS(NewEmisData!J:J, NewEmisData!$A:$A, "LDV", NewEmisData!$B:$B, $A403, NewEmisData!$C:$C, $H403, NewEmisData!$D:$D, CH$2))</f>
        <v>0</v>
      </c>
      <c r="CI403" s="335">
        <f>$I403*IF($G403="Pickup", SUMIFS(NewEmisData!K:K, NewEmisData!$A:$A, "Pickup", NewEmisData!$B:$B, $A403, NewEmisData!$C:$C, $H403, NewEmisData!$D:$D, CI$2), SUMIFS(NewEmisData!K:K, NewEmisData!$A:$A, "LDV", NewEmisData!$B:$B, $A403, NewEmisData!$C:$C, $H403, NewEmisData!$D:$D, CI$2))</f>
        <v>0</v>
      </c>
      <c r="CJ403" s="335">
        <f>$I403*IF($G403="Pickup", SUMIFS(NewEmisData!L:L, NewEmisData!$A:$A, "Pickup", NewEmisData!$B:$B, $A403, NewEmisData!$C:$C, $H403, NewEmisData!$D:$D, CJ$2), SUMIFS(NewEmisData!L:L, NewEmisData!$A:$A, "LDV", NewEmisData!$B:$B, $A403, NewEmisData!$C:$C, $H403, NewEmisData!$D:$D, CJ$2))</f>
        <v>0</v>
      </c>
      <c r="CK403" s="335">
        <f>$I403*IF($G403="Pickup", SUMIFS(NewEmisData!M:M, NewEmisData!$A:$A, "Pickup", NewEmisData!$B:$B, $A403, NewEmisData!$C:$C, $H403, NewEmisData!$D:$D, CK$2), SUMIFS(NewEmisData!M:M, NewEmisData!$A:$A, "LDV", NewEmisData!$B:$B, $A403, NewEmisData!$C:$C, $H403, NewEmisData!$D:$D, CK$2))</f>
        <v>0</v>
      </c>
      <c r="CL403" s="335">
        <v>0</v>
      </c>
      <c r="CM403" s="335">
        <f>$I403*IF($G403="Pickup", SUMIFS(NewEmisData!E:E, NewEmisData!$A:$A, "Pickup", NewEmisData!$B:$B, $A403, NewEmisData!$C:$C, $H403, NewEmisData!$D:$D, CM$2), SUMIFS(NewEmisData!E:E, NewEmisData!$A:$A, "LDV", NewEmisData!$B:$B, $A403, NewEmisData!$C:$C, $H403, NewEmisData!$D:$D, CM$2))</f>
        <v>0</v>
      </c>
      <c r="CN403" s="335">
        <f>$I403*IF($G403="Pickup", SUMIFS(NewEmisData!F:F, NewEmisData!$A:$A, "Pickup", NewEmisData!$B:$B, $A403, NewEmisData!$C:$C, $H403, NewEmisData!$D:$D, CN$2), SUMIFS(NewEmisData!F:F, NewEmisData!$A:$A, "LDV", NewEmisData!$B:$B, $A403, NewEmisData!$C:$C, $H403, NewEmisData!$D:$D, CN$2))</f>
        <v>0</v>
      </c>
      <c r="CO403" s="335">
        <f>$I403*IF($G403="Pickup", SUMIFS(NewEmisData!G:G, NewEmisData!$A:$A, "Pickup", NewEmisData!$B:$B, $A403, NewEmisData!$C:$C, $H403, NewEmisData!$D:$D, CO$2), SUMIFS(NewEmisData!G:G, NewEmisData!$A:$A, "LDV", NewEmisData!$B:$B, $A403, NewEmisData!$C:$C, $H403, NewEmisData!$D:$D, CO$2))</f>
        <v>0</v>
      </c>
      <c r="CP403" s="335">
        <f>$I403*IF($G403="Pickup", SUMIFS(NewEmisData!H:H, NewEmisData!$A:$A, "Pickup", NewEmisData!$B:$B, $A403, NewEmisData!$C:$C, $H403, NewEmisData!$D:$D, CP$2), SUMIFS(NewEmisData!H:H, NewEmisData!$A:$A, "LDV", NewEmisData!$B:$B, $A403, NewEmisData!$C:$C, $H403, NewEmisData!$D:$D, CP$2))</f>
        <v>0</v>
      </c>
      <c r="CQ403" s="335">
        <f>$I403*IF($G403="Pickup", SUMIFS(NewEmisData!I:I, NewEmisData!$A:$A, "Pickup", NewEmisData!$B:$B, $A403, NewEmisData!$C:$C, $H403, NewEmisData!$D:$D, CQ$2), SUMIFS(NewEmisData!I:I, NewEmisData!$A:$A, "LDV", NewEmisData!$B:$B, $A403, NewEmisData!$C:$C, $H403, NewEmisData!$D:$D, CQ$2))</f>
        <v>0</v>
      </c>
      <c r="CR403" s="335">
        <f>$I403*IF($G403="Pickup", SUMIFS(NewEmisData!J:J, NewEmisData!$A:$A, "Pickup", NewEmisData!$B:$B, $A403, NewEmisData!$C:$C, $H403, NewEmisData!$D:$D, CR$2), SUMIFS(NewEmisData!J:J, NewEmisData!$A:$A, "LDV", NewEmisData!$B:$B, $A403, NewEmisData!$C:$C, $H403, NewEmisData!$D:$D, CR$2))</f>
        <v>0</v>
      </c>
      <c r="CS403" s="335">
        <f>$I403*IF($G403="Pickup", SUMIFS(NewEmisData!K:K, NewEmisData!$A:$A, "Pickup", NewEmisData!$B:$B, $A403, NewEmisData!$C:$C, $H403, NewEmisData!$D:$D, CS$2), SUMIFS(NewEmisData!K:K, NewEmisData!$A:$A, "LDV", NewEmisData!$B:$B, $A403, NewEmisData!$C:$C, $H403, NewEmisData!$D:$D, CS$2))</f>
        <v>0</v>
      </c>
      <c r="CT403" s="335">
        <f>$I403*IF($G403="Pickup", SUMIFS(NewEmisData!L:L, NewEmisData!$A:$A, "Pickup", NewEmisData!$B:$B, $A403, NewEmisData!$C:$C, $H403, NewEmisData!$D:$D, CT$2), SUMIFS(NewEmisData!L:L, NewEmisData!$A:$A, "LDV", NewEmisData!$B:$B, $A403, NewEmisData!$C:$C, $H403, NewEmisData!$D:$D, CT$2))</f>
        <v>0</v>
      </c>
      <c r="CU403" s="335">
        <f>$I403*IF($G403="Pickup", SUMIFS(NewEmisData!M:M, NewEmisData!$A:$A, "Pickup", NewEmisData!$B:$B, $A403, NewEmisData!$C:$C, $H403, NewEmisData!$D:$D, CU$2), SUMIFS(NewEmisData!M:M, NewEmisData!$A:$A, "LDV", NewEmisData!$B:$B, $A403, NewEmisData!$C:$C, $H403, NewEmisData!$D:$D, CU$2))</f>
        <v>0</v>
      </c>
      <c r="CV403" s="335">
        <v>0</v>
      </c>
      <c r="CW403" s="335">
        <v>0</v>
      </c>
      <c r="CX403" s="335">
        <v>0</v>
      </c>
      <c r="CY403" s="335">
        <v>0</v>
      </c>
      <c r="CZ403" s="335">
        <v>0</v>
      </c>
      <c r="DA403" s="335">
        <v>0</v>
      </c>
      <c r="DB403" s="335">
        <v>0</v>
      </c>
      <c r="DC403" s="335">
        <v>0</v>
      </c>
      <c r="DD403" s="335">
        <v>0</v>
      </c>
      <c r="DE403" s="335">
        <v>0</v>
      </c>
      <c r="DF403" s="335">
        <v>0</v>
      </c>
      <c r="DG403" s="335">
        <f>$I403*IF($G403="Pickup", SUMIFS(NewEmisData!E:E, NewEmisData!$A:$A, "Pickup", NewEmisData!$B:$B, $A403, NewEmisData!$C:$C, $H403, NewEmisData!$D:$D, DG$2), SUMIFS(NewEmisData!E:E, NewEmisData!$A:$A, "LDV", NewEmisData!$B:$B, $A403, NewEmisData!$C:$C, $H403, NewEmisData!$D:$D, DG$2))</f>
        <v>0</v>
      </c>
      <c r="DH403" s="335">
        <f>$I403*IF($G403="Pickup", SUMIFS(NewEmisData!F:F, NewEmisData!$A:$A, "Pickup", NewEmisData!$B:$B, $A403, NewEmisData!$C:$C, $H403, NewEmisData!$D:$D, DH$2), SUMIFS(NewEmisData!F:F, NewEmisData!$A:$A, "LDV", NewEmisData!$B:$B, $A403, NewEmisData!$C:$C, $H403, NewEmisData!$D:$D, DH$2))</f>
        <v>0</v>
      </c>
      <c r="DI403" s="335">
        <f>$I403*IF($G403="Pickup", SUMIFS(NewEmisData!G:G, NewEmisData!$A:$A, "Pickup", NewEmisData!$B:$B, $A403, NewEmisData!$C:$C, $H403, NewEmisData!$D:$D, DI$2), SUMIFS(NewEmisData!G:G, NewEmisData!$A:$A, "LDV", NewEmisData!$B:$B, $A403, NewEmisData!$C:$C, $H403, NewEmisData!$D:$D, DI$2))</f>
        <v>0</v>
      </c>
      <c r="DJ403" s="335">
        <f>$I403*IF($G403="Pickup", SUMIFS(NewEmisData!H:H, NewEmisData!$A:$A, "Pickup", NewEmisData!$B:$B, $A403, NewEmisData!$C:$C, $H403, NewEmisData!$D:$D, DJ$2), SUMIFS(NewEmisData!H:H, NewEmisData!$A:$A, "LDV", NewEmisData!$B:$B, $A403, NewEmisData!$C:$C, $H403, NewEmisData!$D:$D, DJ$2))</f>
        <v>0</v>
      </c>
      <c r="DK403" s="335">
        <f>$I403*IF($G403="Pickup", SUMIFS(NewEmisData!I:I, NewEmisData!$A:$A, "Pickup", NewEmisData!$B:$B, $A403, NewEmisData!$C:$C, $H403, NewEmisData!$D:$D, DK$2), SUMIFS(NewEmisData!I:I, NewEmisData!$A:$A, "LDV", NewEmisData!$B:$B, $A403, NewEmisData!$C:$C, $H403, NewEmisData!$D:$D, DK$2))</f>
        <v>0</v>
      </c>
      <c r="DL403" s="335">
        <f>$I403*IF($G403="Pickup", SUMIFS(NewEmisData!J:J, NewEmisData!$A:$A, "Pickup", NewEmisData!$B:$B, $A403, NewEmisData!$C:$C, $H403, NewEmisData!$D:$D, DL$2), SUMIFS(NewEmisData!J:J, NewEmisData!$A:$A, "LDV", NewEmisData!$B:$B, $A403, NewEmisData!$C:$C, $H403, NewEmisData!$D:$D, DL$2))</f>
        <v>0</v>
      </c>
      <c r="DM403" s="335">
        <f>$I403*IF($G403="Pickup", SUMIFS(NewEmisData!K:K, NewEmisData!$A:$A, "Pickup", NewEmisData!$B:$B, $A403, NewEmisData!$C:$C, $H403, NewEmisData!$D:$D, DM$2), SUMIFS(NewEmisData!K:K, NewEmisData!$A:$A, "LDV", NewEmisData!$B:$B, $A403, NewEmisData!$C:$C, $H403, NewEmisData!$D:$D, DM$2))</f>
        <v>0</v>
      </c>
      <c r="DN403" s="335">
        <f>$I403*IF($G403="Pickup", SUMIFS(NewEmisData!L:L, NewEmisData!$A:$A, "Pickup", NewEmisData!$B:$B, $A403, NewEmisData!$C:$C, $H403, NewEmisData!$D:$D, DN$2), SUMIFS(NewEmisData!L:L, NewEmisData!$A:$A, "LDV", NewEmisData!$B:$B, $A403, NewEmisData!$C:$C, $H403, NewEmisData!$D:$D, DN$2))</f>
        <v>0</v>
      </c>
      <c r="DO403" s="335">
        <f>$I403*IF($G403="Pickup", SUMIFS(NewEmisData!M:M, NewEmisData!$A:$A, "Pickup", NewEmisData!$B:$B, $A403, NewEmisData!$C:$C, $H403, NewEmisData!$D:$D, DO$2), SUMIFS(NewEmisData!M:M, NewEmisData!$A:$A, "LDV", NewEmisData!$B:$B, $A403, NewEmisData!$C:$C, $H403, NewEmisData!$D:$D, DO$2))</f>
        <v>0</v>
      </c>
      <c r="DP403" s="335">
        <v>0</v>
      </c>
      <c r="DQ403" s="335">
        <f>$I403*IF($G403="Pickup", SUMIFS(NewEmisData!E:E, NewEmisData!$A:$A, "Pickup", NewEmisData!$B:$B, $A403, NewEmisData!$C:$C, $H403, NewEmisData!$D:$D, DQ$2), SUMIFS(NewEmisData!E:E, NewEmisData!$A:$A, "LDV", NewEmisData!$B:$B, $A403, NewEmisData!$C:$C, $H403, NewEmisData!$D:$D, DQ$2))</f>
        <v>0</v>
      </c>
      <c r="DR403" s="335">
        <f>$I403*IF($G403="Pickup", SUMIFS(NewEmisData!F:F, NewEmisData!$A:$A, "Pickup", NewEmisData!$B:$B, $A403, NewEmisData!$C:$C, $H403, NewEmisData!$D:$D, DR$2), SUMIFS(NewEmisData!F:F, NewEmisData!$A:$A, "LDV", NewEmisData!$B:$B, $A403, NewEmisData!$C:$C, $H403, NewEmisData!$D:$D, DR$2))</f>
        <v>0</v>
      </c>
      <c r="DS403" s="335">
        <f>$I403*IF($G403="Pickup", SUMIFS(NewEmisData!G:G, NewEmisData!$A:$A, "Pickup", NewEmisData!$B:$B, $A403, NewEmisData!$C:$C, $H403, NewEmisData!$D:$D, DS$2), SUMIFS(NewEmisData!G:G, NewEmisData!$A:$A, "LDV", NewEmisData!$B:$B, $A403, NewEmisData!$C:$C, $H403, NewEmisData!$D:$D, DS$2))</f>
        <v>0</v>
      </c>
      <c r="DT403" s="335">
        <f>$I403*IF($G403="Pickup", SUMIFS(NewEmisData!H:H, NewEmisData!$A:$A, "Pickup", NewEmisData!$B:$B, $A403, NewEmisData!$C:$C, $H403, NewEmisData!$D:$D, DT$2), SUMIFS(NewEmisData!H:H, NewEmisData!$A:$A, "LDV", NewEmisData!$B:$B, $A403, NewEmisData!$C:$C, $H403, NewEmisData!$D:$D, DT$2))</f>
        <v>0</v>
      </c>
      <c r="DU403" s="335">
        <f>$I403*IF($G403="Pickup", SUMIFS(NewEmisData!I:I, NewEmisData!$A:$A, "Pickup", NewEmisData!$B:$B, $A403, NewEmisData!$C:$C, $H403, NewEmisData!$D:$D, DU$2), SUMIFS(NewEmisData!I:I, NewEmisData!$A:$A, "LDV", NewEmisData!$B:$B, $A403, NewEmisData!$C:$C, $H403, NewEmisData!$D:$D, DU$2))</f>
        <v>0</v>
      </c>
      <c r="DV403" s="335">
        <f>$I403*IF($G403="Pickup", SUMIFS(NewEmisData!J:J, NewEmisData!$A:$A, "Pickup", NewEmisData!$B:$B, $A403, NewEmisData!$C:$C, $H403, NewEmisData!$D:$D, DV$2), SUMIFS(NewEmisData!J:J, NewEmisData!$A:$A, "LDV", NewEmisData!$B:$B, $A403, NewEmisData!$C:$C, $H403, NewEmisData!$D:$D, DV$2))</f>
        <v>0</v>
      </c>
      <c r="DW403" s="335">
        <f>$I403*IF($G403="Pickup", SUMIFS(NewEmisData!K:K, NewEmisData!$A:$A, "Pickup", NewEmisData!$B:$B, $A403, NewEmisData!$C:$C, $H403, NewEmisData!$D:$D, DW$2), SUMIFS(NewEmisData!K:K, NewEmisData!$A:$A, "LDV", NewEmisData!$B:$B, $A403, NewEmisData!$C:$C, $H403, NewEmisData!$D:$D, DW$2))</f>
        <v>0</v>
      </c>
      <c r="DX403" s="335">
        <f>$I403*IF($G403="Pickup", SUMIFS(NewEmisData!L:L, NewEmisData!$A:$A, "Pickup", NewEmisData!$B:$B, $A403, NewEmisData!$C:$C, $H403, NewEmisData!$D:$D, DX$2), SUMIFS(NewEmisData!L:L, NewEmisData!$A:$A, "LDV", NewEmisData!$B:$B, $A403, NewEmisData!$C:$C, $H403, NewEmisData!$D:$D, DX$2))</f>
        <v>0</v>
      </c>
      <c r="DY403" s="335">
        <f>$I403*IF($G403="Pickup", SUMIFS(NewEmisData!M:M, NewEmisData!$A:$A, "Pickup", NewEmisData!$B:$B, $A403, NewEmisData!$C:$C, $H403, NewEmisData!$D:$D, DY$2), SUMIFS(NewEmisData!M:M, NewEmisData!$A:$A, "LDV", NewEmisData!$B:$B, $A403, NewEmisData!$C:$C, $H403, NewEmisData!$D:$D, DY$2))</f>
        <v>0</v>
      </c>
      <c r="DZ403" s="335">
        <v>0</v>
      </c>
      <c r="EA403" s="335">
        <f t="shared" si="658"/>
        <v>0</v>
      </c>
      <c r="EB403" s="335">
        <f t="shared" si="659"/>
        <v>0</v>
      </c>
      <c r="EC403" s="335">
        <f t="shared" si="660"/>
        <v>0</v>
      </c>
      <c r="ED403" s="335">
        <f t="shared" si="661"/>
        <v>0</v>
      </c>
      <c r="EE403" s="335">
        <f t="shared" si="662"/>
        <v>0</v>
      </c>
      <c r="EF403" s="335">
        <f t="shared" si="663"/>
        <v>0</v>
      </c>
      <c r="EG403" s="335">
        <f t="shared" si="664"/>
        <v>0</v>
      </c>
      <c r="EH403" s="335">
        <f t="shared" si="665"/>
        <v>0</v>
      </c>
      <c r="EI403" s="335">
        <f t="shared" si="666"/>
        <v>0</v>
      </c>
      <c r="EJ403" s="335">
        <f t="shared" si="667"/>
        <v>0</v>
      </c>
      <c r="EK403" s="335">
        <f t="shared" si="668"/>
        <v>0</v>
      </c>
      <c r="EL403" s="335">
        <f t="shared" si="669"/>
        <v>0</v>
      </c>
      <c r="EM403" s="335">
        <f t="shared" si="670"/>
        <v>0</v>
      </c>
      <c r="EN403" s="335">
        <f t="shared" si="671"/>
        <v>0</v>
      </c>
      <c r="EO403" s="335">
        <f t="shared" si="672"/>
        <v>0</v>
      </c>
      <c r="EP403" s="335">
        <f t="shared" si="673"/>
        <v>0</v>
      </c>
      <c r="EQ403" s="335">
        <f t="shared" si="674"/>
        <v>0</v>
      </c>
      <c r="ER403" s="335">
        <f t="shared" si="675"/>
        <v>0</v>
      </c>
      <c r="ES403" s="335">
        <f t="shared" si="676"/>
        <v>0</v>
      </c>
      <c r="ET403" s="335">
        <f t="shared" si="677"/>
        <v>0</v>
      </c>
      <c r="EU403" s="335">
        <f t="shared" si="678"/>
        <v>0</v>
      </c>
      <c r="EV403" s="335">
        <f t="shared" si="679"/>
        <v>0</v>
      </c>
      <c r="EW403" s="335">
        <f t="shared" si="680"/>
        <v>0</v>
      </c>
      <c r="EX403" s="335">
        <f t="shared" si="681"/>
        <v>0</v>
      </c>
      <c r="EY403" s="335">
        <f t="shared" si="682"/>
        <v>0</v>
      </c>
      <c r="EZ403" s="335">
        <f t="shared" si="683"/>
        <v>0</v>
      </c>
      <c r="FA403" s="335">
        <f t="shared" si="684"/>
        <v>0</v>
      </c>
      <c r="FB403" s="335">
        <f t="shared" si="685"/>
        <v>0</v>
      </c>
      <c r="FC403" s="335">
        <f t="shared" si="686"/>
        <v>0</v>
      </c>
      <c r="FD403" s="335">
        <f t="shared" si="687"/>
        <v>0</v>
      </c>
      <c r="FE403" s="335">
        <f t="shared" si="688"/>
        <v>4.56866074514682E-2</v>
      </c>
      <c r="FF403" s="335">
        <f t="shared" si="689"/>
        <v>4.56866074514682E-2</v>
      </c>
      <c r="FG403" s="335">
        <f t="shared" si="690"/>
        <v>4.5686595098603698E-2</v>
      </c>
      <c r="FH403" s="335">
        <f t="shared" si="691"/>
        <v>4.5686567732366602E-2</v>
      </c>
      <c r="FI403" s="335">
        <f t="shared" si="692"/>
        <v>4.5686639312502303E-2</v>
      </c>
      <c r="FJ403" s="335">
        <f t="shared" si="693"/>
        <v>4.5686507422641499E-2</v>
      </c>
      <c r="FK403" s="335">
        <f t="shared" si="694"/>
        <v>4.5686552882415202E-2</v>
      </c>
      <c r="FL403" s="335">
        <f t="shared" si="695"/>
        <v>4.5686619042368502E-2</v>
      </c>
      <c r="FM403" s="335">
        <f t="shared" si="696"/>
        <v>4.5686619042368502E-2</v>
      </c>
      <c r="FN403" s="335">
        <f t="shared" si="697"/>
        <v>2.3805319372350052E-2</v>
      </c>
      <c r="FO403" s="335">
        <f t="shared" si="698"/>
        <v>5.96004040660905E-3</v>
      </c>
      <c r="FP403" s="335">
        <f t="shared" si="699"/>
        <v>5.96004040660905E-3</v>
      </c>
      <c r="FQ403" s="335">
        <f t="shared" si="700"/>
        <v>5.9600396436599304E-3</v>
      </c>
      <c r="FR403" s="335">
        <f t="shared" si="701"/>
        <v>5.96003947288367E-3</v>
      </c>
      <c r="FS403" s="335">
        <f t="shared" si="702"/>
        <v>5.9600498988851601E-3</v>
      </c>
      <c r="FT403" s="335">
        <f t="shared" si="703"/>
        <v>5.9600370559725604E-3</v>
      </c>
      <c r="FU403" s="335">
        <f t="shared" si="704"/>
        <v>5.9600363216577501E-3</v>
      </c>
      <c r="FV403" s="335">
        <f t="shared" si="705"/>
        <v>5.9600544669343404E-3</v>
      </c>
      <c r="FW403" s="335">
        <f t="shared" si="706"/>
        <v>5.9600544669343404E-3</v>
      </c>
      <c r="FX403" s="335">
        <f t="shared" si="707"/>
        <v>1.6506531515565108E-3</v>
      </c>
    </row>
    <row r="404" spans="1:180" x14ac:dyDescent="0.2">
      <c r="A404" s="305" t="str">
        <f>_xlfn.CONCAT(IF(LEFT(TRIM(A403),1)="*", "*R", "R"), 1+RIGHT(TRIM(A403),1))</f>
        <v>*R6</v>
      </c>
      <c r="B404" s="305" t="str">
        <f t="shared" si="749"/>
        <v>*TLMELC100</v>
      </c>
      <c r="C404" s="305" t="str">
        <f t="shared" si="750"/>
        <v>Electric minivan w/100 mi range</v>
      </c>
      <c r="D404" s="301" t="str">
        <f t="shared" si="751"/>
        <v>bn-vmt, bn-vmt/a</v>
      </c>
      <c r="E404" s="301" t="str">
        <f t="shared" si="752"/>
        <v>TRNELC</v>
      </c>
      <c r="F404" s="301" t="str">
        <f t="shared" si="753"/>
        <v>TL</v>
      </c>
      <c r="G404" s="315" t="s">
        <v>819</v>
      </c>
      <c r="H404" s="315" t="s">
        <v>36</v>
      </c>
      <c r="I404" s="315">
        <v>1</v>
      </c>
      <c r="J404" s="315" t="str">
        <f t="shared" si="708"/>
        <v>Minivan-ELC</v>
      </c>
      <c r="K404" s="335">
        <f>$I404*IF($G404="Pickup", SUMIFS(NewEmisData!E:E, NewEmisData!$A:$A, "Pickup", NewEmisData!$B:$B, $A404, NewEmisData!$C:$C, $H404, NewEmisData!$D:$D, K$2), SUMIFS(NewEmisData!E:E, NewEmisData!$A:$A, "LDV", NewEmisData!$B:$B, $A404, NewEmisData!$C:$C, $H404, NewEmisData!$D:$D, K$2))</f>
        <v>0</v>
      </c>
      <c r="L404" s="335">
        <f>$I404*IF($G404="Pickup", SUMIFS(NewEmisData!F:F, NewEmisData!$A:$A, "Pickup", NewEmisData!$B:$B, $A404, NewEmisData!$C:$C, $H404, NewEmisData!$D:$D, L$2), SUMIFS(NewEmisData!F:F, NewEmisData!$A:$A, "LDV", NewEmisData!$B:$B, $A404, NewEmisData!$C:$C, $H404, NewEmisData!$D:$D, L$2))</f>
        <v>0</v>
      </c>
      <c r="M404" s="335">
        <f>$I404*IF($G404="Pickup", SUMIFS(NewEmisData!G:G, NewEmisData!$A:$A, "Pickup", NewEmisData!$B:$B, $A404, NewEmisData!$C:$C, $H404, NewEmisData!$D:$D, M$2), SUMIFS(NewEmisData!G:G, NewEmisData!$A:$A, "LDV", NewEmisData!$B:$B, $A404, NewEmisData!$C:$C, $H404, NewEmisData!$D:$D, M$2))</f>
        <v>0</v>
      </c>
      <c r="N404" s="335">
        <f>$I404*IF($G404="Pickup", SUMIFS(NewEmisData!H:H, NewEmisData!$A:$A, "Pickup", NewEmisData!$B:$B, $A404, NewEmisData!$C:$C, $H404, NewEmisData!$D:$D, N$2), SUMIFS(NewEmisData!H:H, NewEmisData!$A:$A, "LDV", NewEmisData!$B:$B, $A404, NewEmisData!$C:$C, $H404, NewEmisData!$D:$D, N$2))</f>
        <v>0</v>
      </c>
      <c r="O404" s="335">
        <f>$I404*IF($G404="Pickup", SUMIFS(NewEmisData!I:I, NewEmisData!$A:$A, "Pickup", NewEmisData!$B:$B, $A404, NewEmisData!$C:$C, $H404, NewEmisData!$D:$D, O$2), SUMIFS(NewEmisData!I:I, NewEmisData!$A:$A, "LDV", NewEmisData!$B:$B, $A404, NewEmisData!$C:$C, $H404, NewEmisData!$D:$D, O$2))</f>
        <v>0</v>
      </c>
      <c r="P404" s="335">
        <f>$I404*IF($G404="Pickup", SUMIFS(NewEmisData!J:J, NewEmisData!$A:$A, "Pickup", NewEmisData!$B:$B, $A404, NewEmisData!$C:$C, $H404, NewEmisData!$D:$D, P$2), SUMIFS(NewEmisData!J:J, NewEmisData!$A:$A, "LDV", NewEmisData!$B:$B, $A404, NewEmisData!$C:$C, $H404, NewEmisData!$D:$D, P$2))</f>
        <v>0</v>
      </c>
      <c r="Q404" s="335">
        <f>$I404*IF($G404="Pickup", SUMIFS(NewEmisData!K:K, NewEmisData!$A:$A, "Pickup", NewEmisData!$B:$B, $A404, NewEmisData!$C:$C, $H404, NewEmisData!$D:$D, Q$2), SUMIFS(NewEmisData!K:K, NewEmisData!$A:$A, "LDV", NewEmisData!$B:$B, $A404, NewEmisData!$C:$C, $H404, NewEmisData!$D:$D, Q$2))</f>
        <v>0</v>
      </c>
      <c r="R404" s="335">
        <f>$I404*IF($G404="Pickup", SUMIFS(NewEmisData!L:L, NewEmisData!$A:$A, "Pickup", NewEmisData!$B:$B, $A404, NewEmisData!$C:$C, $H404, NewEmisData!$D:$D, R$2), SUMIFS(NewEmisData!L:L, NewEmisData!$A:$A, "LDV", NewEmisData!$B:$B, $A404, NewEmisData!$C:$C, $H404, NewEmisData!$D:$D, R$2))</f>
        <v>0</v>
      </c>
      <c r="S404" s="335">
        <f>$I404*IF($G404="Pickup", SUMIFS(NewEmisData!M:M, NewEmisData!$A:$A, "Pickup", NewEmisData!$B:$B, $A404, NewEmisData!$C:$C, $H404, NewEmisData!$D:$D, S$2), SUMIFS(NewEmisData!M:M, NewEmisData!$A:$A, "LDV", NewEmisData!$B:$B, $A404, NewEmisData!$C:$C, $H404, NewEmisData!$D:$D, S$2))</f>
        <v>0</v>
      </c>
      <c r="T404" s="335">
        <v>0</v>
      </c>
      <c r="U404" s="335">
        <f>$I404*IF($G404="Pickup", SUMIFS(NewEmisData!E:E, NewEmisData!$A:$A, "Pickup", NewEmisData!$B:$B, $A404, NewEmisData!$C:$C, $H404, NewEmisData!$D:$D, U$2), SUMIFS(NewEmisData!E:E, NewEmisData!$A:$A, "LDV", NewEmisData!$B:$B, $A404, NewEmisData!$C:$C, $H404, NewEmisData!$D:$D, U$2))</f>
        <v>0</v>
      </c>
      <c r="V404" s="335">
        <f>$I404*IF($G404="Pickup", SUMIFS(NewEmisData!F:F, NewEmisData!$A:$A, "Pickup", NewEmisData!$B:$B, $A404, NewEmisData!$C:$C, $H404, NewEmisData!$D:$D, V$2), SUMIFS(NewEmisData!F:F, NewEmisData!$A:$A, "LDV", NewEmisData!$B:$B, $A404, NewEmisData!$C:$C, $H404, NewEmisData!$D:$D, V$2))</f>
        <v>0</v>
      </c>
      <c r="W404" s="335">
        <f>$I404*IF($G404="Pickup", SUMIFS(NewEmisData!G:G, NewEmisData!$A:$A, "Pickup", NewEmisData!$B:$B, $A404, NewEmisData!$C:$C, $H404, NewEmisData!$D:$D, W$2), SUMIFS(NewEmisData!G:G, NewEmisData!$A:$A, "LDV", NewEmisData!$B:$B, $A404, NewEmisData!$C:$C, $H404, NewEmisData!$D:$D, W$2))</f>
        <v>0</v>
      </c>
      <c r="X404" s="335">
        <f>$I404*IF($G404="Pickup", SUMIFS(NewEmisData!H:H, NewEmisData!$A:$A, "Pickup", NewEmisData!$B:$B, $A404, NewEmisData!$C:$C, $H404, NewEmisData!$D:$D, X$2), SUMIFS(NewEmisData!H:H, NewEmisData!$A:$A, "LDV", NewEmisData!$B:$B, $A404, NewEmisData!$C:$C, $H404, NewEmisData!$D:$D, X$2))</f>
        <v>0</v>
      </c>
      <c r="Y404" s="335">
        <f>$I404*IF($G404="Pickup", SUMIFS(NewEmisData!I:I, NewEmisData!$A:$A, "Pickup", NewEmisData!$B:$B, $A404, NewEmisData!$C:$C, $H404, NewEmisData!$D:$D, Y$2), SUMIFS(NewEmisData!I:I, NewEmisData!$A:$A, "LDV", NewEmisData!$B:$B, $A404, NewEmisData!$C:$C, $H404, NewEmisData!$D:$D, Y$2))</f>
        <v>0</v>
      </c>
      <c r="Z404" s="335">
        <f>$I404*IF($G404="Pickup", SUMIFS(NewEmisData!J:J, NewEmisData!$A:$A, "Pickup", NewEmisData!$B:$B, $A404, NewEmisData!$C:$C, $H404, NewEmisData!$D:$D, Z$2), SUMIFS(NewEmisData!J:J, NewEmisData!$A:$A, "LDV", NewEmisData!$B:$B, $A404, NewEmisData!$C:$C, $H404, NewEmisData!$D:$D, Z$2))</f>
        <v>0</v>
      </c>
      <c r="AA404" s="335">
        <f>$I404*IF($G404="Pickup", SUMIFS(NewEmisData!K:K, NewEmisData!$A:$A, "Pickup", NewEmisData!$B:$B, $A404, NewEmisData!$C:$C, $H404, NewEmisData!$D:$D, AA$2), SUMIFS(NewEmisData!K:K, NewEmisData!$A:$A, "LDV", NewEmisData!$B:$B, $A404, NewEmisData!$C:$C, $H404, NewEmisData!$D:$D, AA$2))</f>
        <v>0</v>
      </c>
      <c r="AB404" s="335">
        <f>$I404*IF($G404="Pickup", SUMIFS(NewEmisData!L:L, NewEmisData!$A:$A, "Pickup", NewEmisData!$B:$B, $A404, NewEmisData!$C:$C, $H404, NewEmisData!$D:$D, AB$2), SUMIFS(NewEmisData!L:L, NewEmisData!$A:$A, "LDV", NewEmisData!$B:$B, $A404, NewEmisData!$C:$C, $H404, NewEmisData!$D:$D, AB$2))</f>
        <v>0</v>
      </c>
      <c r="AC404" s="335">
        <f>$I404*IF($G404="Pickup", SUMIFS(NewEmisData!M:M, NewEmisData!$A:$A, "Pickup", NewEmisData!$B:$B, $A404, NewEmisData!$C:$C, $H404, NewEmisData!$D:$D, AC$2), SUMIFS(NewEmisData!M:M, NewEmisData!$A:$A, "LDV", NewEmisData!$B:$B, $A404, NewEmisData!$C:$C, $H404, NewEmisData!$D:$D, AC$2))</f>
        <v>0</v>
      </c>
      <c r="AD404" s="335">
        <v>0</v>
      </c>
      <c r="AE404" s="335">
        <f>$I404*IF($G404="Pickup", SUMIFS(NewEmisData!E:E, NewEmisData!$A:$A, "Pickup", NewEmisData!$B:$B, $A404, NewEmisData!$C:$C, $H404, NewEmisData!$D:$D, AE$2), SUMIFS(NewEmisData!E:E, NewEmisData!$A:$A, "LDV", NewEmisData!$B:$B, $A404, NewEmisData!$C:$C, $H404, NewEmisData!$D:$D, AE$2))</f>
        <v>0</v>
      </c>
      <c r="AF404" s="335">
        <f>$I404*IF($G404="Pickup", SUMIFS(NewEmisData!F:F, NewEmisData!$A:$A, "Pickup", NewEmisData!$B:$B, $A404, NewEmisData!$C:$C, $H404, NewEmisData!$D:$D, AF$2), SUMIFS(NewEmisData!F:F, NewEmisData!$A:$A, "LDV", NewEmisData!$B:$B, $A404, NewEmisData!$C:$C, $H404, NewEmisData!$D:$D, AF$2))</f>
        <v>0</v>
      </c>
      <c r="AG404" s="335">
        <f>$I404*IF($G404="Pickup", SUMIFS(NewEmisData!G:G, NewEmisData!$A:$A, "Pickup", NewEmisData!$B:$B, $A404, NewEmisData!$C:$C, $H404, NewEmisData!$D:$D, AG$2), SUMIFS(NewEmisData!G:G, NewEmisData!$A:$A, "LDV", NewEmisData!$B:$B, $A404, NewEmisData!$C:$C, $H404, NewEmisData!$D:$D, AG$2))</f>
        <v>0</v>
      </c>
      <c r="AH404" s="335">
        <f>$I404*IF($G404="Pickup", SUMIFS(NewEmisData!H:H, NewEmisData!$A:$A, "Pickup", NewEmisData!$B:$B, $A404, NewEmisData!$C:$C, $H404, NewEmisData!$D:$D, AH$2), SUMIFS(NewEmisData!H:H, NewEmisData!$A:$A, "LDV", NewEmisData!$B:$B, $A404, NewEmisData!$C:$C, $H404, NewEmisData!$D:$D, AH$2))</f>
        <v>0</v>
      </c>
      <c r="AI404" s="335">
        <f>$I404*IF($G404="Pickup", SUMIFS(NewEmisData!I:I, NewEmisData!$A:$A, "Pickup", NewEmisData!$B:$B, $A404, NewEmisData!$C:$C, $H404, NewEmisData!$D:$D, AI$2), SUMIFS(NewEmisData!I:I, NewEmisData!$A:$A, "LDV", NewEmisData!$B:$B, $A404, NewEmisData!$C:$C, $H404, NewEmisData!$D:$D, AI$2))</f>
        <v>0</v>
      </c>
      <c r="AJ404" s="335">
        <f>$I404*IF($G404="Pickup", SUMIFS(NewEmisData!J:J, NewEmisData!$A:$A, "Pickup", NewEmisData!$B:$B, $A404, NewEmisData!$C:$C, $H404, NewEmisData!$D:$D, AJ$2), SUMIFS(NewEmisData!J:J, NewEmisData!$A:$A, "LDV", NewEmisData!$B:$B, $A404, NewEmisData!$C:$C, $H404, NewEmisData!$D:$D, AJ$2))</f>
        <v>0</v>
      </c>
      <c r="AK404" s="335">
        <f>$I404*IF($G404="Pickup", SUMIFS(NewEmisData!K:K, NewEmisData!$A:$A, "Pickup", NewEmisData!$B:$B, $A404, NewEmisData!$C:$C, $H404, NewEmisData!$D:$D, AK$2), SUMIFS(NewEmisData!K:K, NewEmisData!$A:$A, "LDV", NewEmisData!$B:$B, $A404, NewEmisData!$C:$C, $H404, NewEmisData!$D:$D, AK$2))</f>
        <v>0</v>
      </c>
      <c r="AL404" s="335">
        <f>$I404*IF($G404="Pickup", SUMIFS(NewEmisData!L:L, NewEmisData!$A:$A, "Pickup", NewEmisData!$B:$B, $A404, NewEmisData!$C:$C, $H404, NewEmisData!$D:$D, AL$2), SUMIFS(NewEmisData!L:L, NewEmisData!$A:$A, "LDV", NewEmisData!$B:$B, $A404, NewEmisData!$C:$C, $H404, NewEmisData!$D:$D, AL$2))</f>
        <v>0</v>
      </c>
      <c r="AM404" s="335">
        <f>$I404*IF($G404="Pickup", SUMIFS(NewEmisData!M:M, NewEmisData!$A:$A, "Pickup", NewEmisData!$B:$B, $A404, NewEmisData!$C:$C, $H404, NewEmisData!$D:$D, AM$2), SUMIFS(NewEmisData!M:M, NewEmisData!$A:$A, "LDV", NewEmisData!$B:$B, $A404, NewEmisData!$C:$C, $H404, NewEmisData!$D:$D, AM$2))</f>
        <v>0</v>
      </c>
      <c r="AN404" s="335">
        <v>0</v>
      </c>
      <c r="AO404" s="335">
        <f>$I404*IF($G404="Pickup", SUMIFS(NewEmisData!E:E, NewEmisData!$A:$A, "Pickup", NewEmisData!$B:$B, $A404, NewEmisData!$C:$C, $H404, NewEmisData!$D:$D, AO$2), SUMIFS(NewEmisData!E:E, NewEmisData!$A:$A, "LDV", NewEmisData!$B:$B, $A404, NewEmisData!$C:$C, $H404, NewEmisData!$D:$D, AO$2))</f>
        <v>5.12091740678495E-2</v>
      </c>
      <c r="AP404" s="335">
        <f>$I404*IF($G404="Pickup", SUMIFS(NewEmisData!F:F, NewEmisData!$A:$A, "Pickup", NewEmisData!$B:$B, $A404, NewEmisData!$C:$C, $H404, NewEmisData!$D:$D, AP$2), SUMIFS(NewEmisData!F:F, NewEmisData!$A:$A, "LDV", NewEmisData!$B:$B, $A404, NewEmisData!$C:$C, $H404, NewEmisData!$D:$D, AP$2))</f>
        <v>5.12091740678495E-2</v>
      </c>
      <c r="AQ404" s="335">
        <f>$I404*IF($G404="Pickup", SUMIFS(NewEmisData!G:G, NewEmisData!$A:$A, "Pickup", NewEmisData!$B:$B, $A404, NewEmisData!$C:$C, $H404, NewEmisData!$D:$D, AQ$2), SUMIFS(NewEmisData!G:G, NewEmisData!$A:$A, "LDV", NewEmisData!$B:$B, $A404, NewEmisData!$C:$C, $H404, NewEmisData!$D:$D, AQ$2))</f>
        <v>5.1209105995627897E-2</v>
      </c>
      <c r="AR404" s="335">
        <f>$I404*IF($G404="Pickup", SUMIFS(NewEmisData!H:H, NewEmisData!$A:$A, "Pickup", NewEmisData!$B:$B, $A404, NewEmisData!$C:$C, $H404, NewEmisData!$D:$D, AR$2), SUMIFS(NewEmisData!H:H, NewEmisData!$A:$A, "LDV", NewEmisData!$B:$B, $A404, NewEmisData!$C:$C, $H404, NewEmisData!$D:$D, AR$2))</f>
        <v>5.1209106574509597E-2</v>
      </c>
      <c r="AS404" s="335">
        <f>$I404*IF($G404="Pickup", SUMIFS(NewEmisData!I:I, NewEmisData!$A:$A, "Pickup", NewEmisData!$B:$B, $A404, NewEmisData!$C:$C, $H404, NewEmisData!$D:$D, AS$2), SUMIFS(NewEmisData!I:I, NewEmisData!$A:$A, "LDV", NewEmisData!$B:$B, $A404, NewEmisData!$C:$C, $H404, NewEmisData!$D:$D, AS$2))</f>
        <v>5.1209011120713299E-2</v>
      </c>
      <c r="AT404" s="335">
        <f>$I404*IF($G404="Pickup", SUMIFS(NewEmisData!J:J, NewEmisData!$A:$A, "Pickup", NewEmisData!$B:$B, $A404, NewEmisData!$C:$C, $H404, NewEmisData!$D:$D, AT$2), SUMIFS(NewEmisData!J:J, NewEmisData!$A:$A, "LDV", NewEmisData!$B:$B, $A404, NewEmisData!$C:$C, $H404, NewEmisData!$D:$D, AT$2))</f>
        <v>5.1209115709399303E-2</v>
      </c>
      <c r="AU404" s="335">
        <f>$I404*IF($G404="Pickup", SUMIFS(NewEmisData!K:K, NewEmisData!$A:$A, "Pickup", NewEmisData!$B:$B, $A404, NewEmisData!$C:$C, $H404, NewEmisData!$D:$D, AU$2), SUMIFS(NewEmisData!K:K, NewEmisData!$A:$A, "LDV", NewEmisData!$B:$B, $A404, NewEmisData!$C:$C, $H404, NewEmisData!$D:$D, AU$2))</f>
        <v>5.1209067900781301E-2</v>
      </c>
      <c r="AV404" s="335">
        <f>$I404*IF($G404="Pickup", SUMIFS(NewEmisData!L:L, NewEmisData!$A:$A, "Pickup", NewEmisData!$B:$B, $A404, NewEmisData!$C:$C, $H404, NewEmisData!$D:$D, AV$2), SUMIFS(NewEmisData!L:L, NewEmisData!$A:$A, "LDV", NewEmisData!$B:$B, $A404, NewEmisData!$C:$C, $H404, NewEmisData!$D:$D, AV$2))</f>
        <v>5.1209026266060102E-2</v>
      </c>
      <c r="AW404" s="335">
        <f>$I404*IF($G404="Pickup", SUMIFS(NewEmisData!M:M, NewEmisData!$A:$A, "Pickup", NewEmisData!$B:$B, $A404, NewEmisData!$C:$C, $H404, NewEmisData!$D:$D, AW$2), SUMIFS(NewEmisData!M:M, NewEmisData!$A:$A, "LDV", NewEmisData!$B:$B, $A404, NewEmisData!$C:$C, $H404, NewEmisData!$D:$D, AW$2))</f>
        <v>5.1209026266060102E-2</v>
      </c>
      <c r="AX404" s="335">
        <v>2.3805319372350052E-2</v>
      </c>
      <c r="AY404" s="335">
        <f>$I404*IF($G404="Pickup", SUMIFS(NewEmisData!E:E, NewEmisData!$A:$A, "Pickup", NewEmisData!$B:$B, $A404, NewEmisData!$C:$C, $H404, NewEmisData!$D:$D, AY$2), SUMIFS(NewEmisData!E:E, NewEmisData!$A:$A, "LDV", NewEmisData!$B:$B, $A404, NewEmisData!$C:$C, $H404, NewEmisData!$D:$D, AY$2))</f>
        <v>6.66074097322524E-3</v>
      </c>
      <c r="AZ404" s="335">
        <f>$I404*IF($G404="Pickup", SUMIFS(NewEmisData!F:F, NewEmisData!$A:$A, "Pickup", NewEmisData!$B:$B, $A404, NewEmisData!$C:$C, $H404, NewEmisData!$D:$D, AZ$2), SUMIFS(NewEmisData!F:F, NewEmisData!$A:$A, "LDV", NewEmisData!$B:$B, $A404, NewEmisData!$C:$C, $H404, NewEmisData!$D:$D, AZ$2))</f>
        <v>6.66074097322524E-3</v>
      </c>
      <c r="BA404" s="335">
        <f>$I404*IF($G404="Pickup", SUMIFS(NewEmisData!G:G, NewEmisData!$A:$A, "Pickup", NewEmisData!$B:$B, $A404, NewEmisData!$C:$C, $H404, NewEmisData!$D:$D, BA$2), SUMIFS(NewEmisData!G:G, NewEmisData!$A:$A, "LDV", NewEmisData!$B:$B, $A404, NewEmisData!$C:$C, $H404, NewEmisData!$D:$D, BA$2))</f>
        <v>6.6607335748389796E-3</v>
      </c>
      <c r="BB404" s="335">
        <f>$I404*IF($G404="Pickup", SUMIFS(NewEmisData!H:H, NewEmisData!$A:$A, "Pickup", NewEmisData!$B:$B, $A404, NewEmisData!$C:$C, $H404, NewEmisData!$D:$D, BB$2), SUMIFS(NewEmisData!H:H, NewEmisData!$A:$A, "LDV", NewEmisData!$B:$B, $A404, NewEmisData!$C:$C, $H404, NewEmisData!$D:$D, BB$2))</f>
        <v>6.6607277974443701E-3</v>
      </c>
      <c r="BC404" s="335">
        <f>$I404*IF($G404="Pickup", SUMIFS(NewEmisData!I:I, NewEmisData!$A:$A, "Pickup", NewEmisData!$B:$B, $A404, NewEmisData!$C:$C, $H404, NewEmisData!$D:$D, BC$2), SUMIFS(NewEmisData!I:I, NewEmisData!$A:$A, "LDV", NewEmisData!$B:$B, $A404, NewEmisData!$C:$C, $H404, NewEmisData!$D:$D, BC$2))</f>
        <v>6.6607270180681398E-3</v>
      </c>
      <c r="BD404" s="335">
        <f>$I404*IF($G404="Pickup", SUMIFS(NewEmisData!J:J, NewEmisData!$A:$A, "Pickup", NewEmisData!$B:$B, $A404, NewEmisData!$C:$C, $H404, NewEmisData!$D:$D, BD$2), SUMIFS(NewEmisData!J:J, NewEmisData!$A:$A, "LDV", NewEmisData!$B:$B, $A404, NewEmisData!$C:$C, $H404, NewEmisData!$D:$D, BD$2))</f>
        <v>6.6607268966739396E-3</v>
      </c>
      <c r="BE404" s="335">
        <f>$I404*IF($G404="Pickup", SUMIFS(NewEmisData!K:K, NewEmisData!$A:$A, "Pickup", NewEmisData!$B:$B, $A404, NewEmisData!$C:$C, $H404, NewEmisData!$D:$D, BE$2), SUMIFS(NewEmisData!K:K, NewEmisData!$A:$A, "LDV", NewEmisData!$B:$B, $A404, NewEmisData!$C:$C, $H404, NewEmisData!$D:$D, BE$2))</f>
        <v>6.6607294451310698E-3</v>
      </c>
      <c r="BF404" s="335">
        <f>$I404*IF($G404="Pickup", SUMIFS(NewEmisData!L:L, NewEmisData!$A:$A, "Pickup", NewEmisData!$B:$B, $A404, NewEmisData!$C:$C, $H404, NewEmisData!$D:$D, BF$2), SUMIFS(NewEmisData!L:L, NewEmisData!$A:$A, "LDV", NewEmisData!$B:$B, $A404, NewEmisData!$C:$C, $H404, NewEmisData!$D:$D, BF$2))</f>
        <v>6.6607268071052902E-3</v>
      </c>
      <c r="BG404" s="335">
        <f>$I404*IF($G404="Pickup", SUMIFS(NewEmisData!M:M, NewEmisData!$A:$A, "Pickup", NewEmisData!$B:$B, $A404, NewEmisData!$C:$C, $H404, NewEmisData!$D:$D, BG$2), SUMIFS(NewEmisData!M:M, NewEmisData!$A:$A, "LDV", NewEmisData!$B:$B, $A404, NewEmisData!$C:$C, $H404, NewEmisData!$D:$D, BG$2))</f>
        <v>6.6607268071052902E-3</v>
      </c>
      <c r="BH404" s="335">
        <v>1.6506531515565108E-3</v>
      </c>
      <c r="BI404" s="335">
        <f>$I404*IF($G404="Pickup", SUMIFS(NewEmisData!E:E, NewEmisData!$A:$A, "Pickup", NewEmisData!$B:$B, $A404, NewEmisData!$C:$C, $H404, NewEmisData!$D:$D, BI$2), SUMIFS(NewEmisData!E:E, NewEmisData!$A:$A, "LDV", NewEmisData!$B:$B, $A404, NewEmisData!$C:$C, $H404, NewEmisData!$D:$D, BI$2))</f>
        <v>0</v>
      </c>
      <c r="BJ404" s="335">
        <f>$I404*IF($G404="Pickup", SUMIFS(NewEmisData!F:F, NewEmisData!$A:$A, "Pickup", NewEmisData!$B:$B, $A404, NewEmisData!$C:$C, $H404, NewEmisData!$D:$D, BJ$2), SUMIFS(NewEmisData!F:F, NewEmisData!$A:$A, "LDV", NewEmisData!$B:$B, $A404, NewEmisData!$C:$C, $H404, NewEmisData!$D:$D, BJ$2))</f>
        <v>0</v>
      </c>
      <c r="BK404" s="335">
        <f>$I404*IF($G404="Pickup", SUMIFS(NewEmisData!G:G, NewEmisData!$A:$A, "Pickup", NewEmisData!$B:$B, $A404, NewEmisData!$C:$C, $H404, NewEmisData!$D:$D, BK$2), SUMIFS(NewEmisData!G:G, NewEmisData!$A:$A, "LDV", NewEmisData!$B:$B, $A404, NewEmisData!$C:$C, $H404, NewEmisData!$D:$D, BK$2))</f>
        <v>0</v>
      </c>
      <c r="BL404" s="335">
        <f>$I404*IF($G404="Pickup", SUMIFS(NewEmisData!H:H, NewEmisData!$A:$A, "Pickup", NewEmisData!$B:$B, $A404, NewEmisData!$C:$C, $H404, NewEmisData!$D:$D, BL$2), SUMIFS(NewEmisData!H:H, NewEmisData!$A:$A, "LDV", NewEmisData!$B:$B, $A404, NewEmisData!$C:$C, $H404, NewEmisData!$D:$D, BL$2))</f>
        <v>0</v>
      </c>
      <c r="BM404" s="335">
        <f>$I404*IF($G404="Pickup", SUMIFS(NewEmisData!I:I, NewEmisData!$A:$A, "Pickup", NewEmisData!$B:$B, $A404, NewEmisData!$C:$C, $H404, NewEmisData!$D:$D, BM$2), SUMIFS(NewEmisData!I:I, NewEmisData!$A:$A, "LDV", NewEmisData!$B:$B, $A404, NewEmisData!$C:$C, $H404, NewEmisData!$D:$D, BM$2))</f>
        <v>0</v>
      </c>
      <c r="BN404" s="335">
        <f>$I404*IF($G404="Pickup", SUMIFS(NewEmisData!J:J, NewEmisData!$A:$A, "Pickup", NewEmisData!$B:$B, $A404, NewEmisData!$C:$C, $H404, NewEmisData!$D:$D, BN$2), SUMIFS(NewEmisData!J:J, NewEmisData!$A:$A, "LDV", NewEmisData!$B:$B, $A404, NewEmisData!$C:$C, $H404, NewEmisData!$D:$D, BN$2))</f>
        <v>0</v>
      </c>
      <c r="BO404" s="335">
        <f>$I404*IF($G404="Pickup", SUMIFS(NewEmisData!K:K, NewEmisData!$A:$A, "Pickup", NewEmisData!$B:$B, $A404, NewEmisData!$C:$C, $H404, NewEmisData!$D:$D, BO$2), SUMIFS(NewEmisData!K:K, NewEmisData!$A:$A, "LDV", NewEmisData!$B:$B, $A404, NewEmisData!$C:$C, $H404, NewEmisData!$D:$D, BO$2))</f>
        <v>0</v>
      </c>
      <c r="BP404" s="335">
        <f>$I404*IF($G404="Pickup", SUMIFS(NewEmisData!L:L, NewEmisData!$A:$A, "Pickup", NewEmisData!$B:$B, $A404, NewEmisData!$C:$C, $H404, NewEmisData!$D:$D, BP$2), SUMIFS(NewEmisData!L:L, NewEmisData!$A:$A, "LDV", NewEmisData!$B:$B, $A404, NewEmisData!$C:$C, $H404, NewEmisData!$D:$D, BP$2))</f>
        <v>0</v>
      </c>
      <c r="BQ404" s="335">
        <f>$I404*IF($G404="Pickup", SUMIFS(NewEmisData!M:M, NewEmisData!$A:$A, "Pickup", NewEmisData!$B:$B, $A404, NewEmisData!$C:$C, $H404, NewEmisData!$D:$D, BQ$2), SUMIFS(NewEmisData!M:M, NewEmisData!$A:$A, "LDV", NewEmisData!$B:$B, $A404, NewEmisData!$C:$C, $H404, NewEmisData!$D:$D, BQ$2))</f>
        <v>0</v>
      </c>
      <c r="BR404" s="335">
        <v>0</v>
      </c>
      <c r="BS404" s="335">
        <f>$I404*IF($G404="Pickup", SUMIFS(NewEmisData!E:E, NewEmisData!$A:$A, "Pickup", NewEmisData!$B:$B, $A404, NewEmisData!$C:$C, $H404, NewEmisData!$D:$D, BS$2), SUMIFS(NewEmisData!E:E, NewEmisData!$A:$A, "LDV", NewEmisData!$B:$B, $A404, NewEmisData!$C:$C, $H404, NewEmisData!$D:$D, BS$2))</f>
        <v>0</v>
      </c>
      <c r="BT404" s="335">
        <f>$I404*IF($G404="Pickup", SUMIFS(NewEmisData!F:F, NewEmisData!$A:$A, "Pickup", NewEmisData!$B:$B, $A404, NewEmisData!$C:$C, $H404, NewEmisData!$D:$D, BT$2), SUMIFS(NewEmisData!F:F, NewEmisData!$A:$A, "LDV", NewEmisData!$B:$B, $A404, NewEmisData!$C:$C, $H404, NewEmisData!$D:$D, BT$2))</f>
        <v>0</v>
      </c>
      <c r="BU404" s="335">
        <f>$I404*IF($G404="Pickup", SUMIFS(NewEmisData!G:G, NewEmisData!$A:$A, "Pickup", NewEmisData!$B:$B, $A404, NewEmisData!$C:$C, $H404, NewEmisData!$D:$D, BU$2), SUMIFS(NewEmisData!G:G, NewEmisData!$A:$A, "LDV", NewEmisData!$B:$B, $A404, NewEmisData!$C:$C, $H404, NewEmisData!$D:$D, BU$2))</f>
        <v>0</v>
      </c>
      <c r="BV404" s="335">
        <f>$I404*IF($G404="Pickup", SUMIFS(NewEmisData!H:H, NewEmisData!$A:$A, "Pickup", NewEmisData!$B:$B, $A404, NewEmisData!$C:$C, $H404, NewEmisData!$D:$D, BV$2), SUMIFS(NewEmisData!H:H, NewEmisData!$A:$A, "LDV", NewEmisData!$B:$B, $A404, NewEmisData!$C:$C, $H404, NewEmisData!$D:$D, BV$2))</f>
        <v>0</v>
      </c>
      <c r="BW404" s="335">
        <f>$I404*IF($G404="Pickup", SUMIFS(NewEmisData!I:I, NewEmisData!$A:$A, "Pickup", NewEmisData!$B:$B, $A404, NewEmisData!$C:$C, $H404, NewEmisData!$D:$D, BW$2), SUMIFS(NewEmisData!I:I, NewEmisData!$A:$A, "LDV", NewEmisData!$B:$B, $A404, NewEmisData!$C:$C, $H404, NewEmisData!$D:$D, BW$2))</f>
        <v>0</v>
      </c>
      <c r="BX404" s="335">
        <f>$I404*IF($G404="Pickup", SUMIFS(NewEmisData!J:J, NewEmisData!$A:$A, "Pickup", NewEmisData!$B:$B, $A404, NewEmisData!$C:$C, $H404, NewEmisData!$D:$D, BX$2), SUMIFS(NewEmisData!J:J, NewEmisData!$A:$A, "LDV", NewEmisData!$B:$B, $A404, NewEmisData!$C:$C, $H404, NewEmisData!$D:$D, BX$2))</f>
        <v>0</v>
      </c>
      <c r="BY404" s="335">
        <f>$I404*IF($G404="Pickup", SUMIFS(NewEmisData!K:K, NewEmisData!$A:$A, "Pickup", NewEmisData!$B:$B, $A404, NewEmisData!$C:$C, $H404, NewEmisData!$D:$D, BY$2), SUMIFS(NewEmisData!K:K, NewEmisData!$A:$A, "LDV", NewEmisData!$B:$B, $A404, NewEmisData!$C:$C, $H404, NewEmisData!$D:$D, BY$2))</f>
        <v>0</v>
      </c>
      <c r="BZ404" s="335">
        <f>$I404*IF($G404="Pickup", SUMIFS(NewEmisData!L:L, NewEmisData!$A:$A, "Pickup", NewEmisData!$B:$B, $A404, NewEmisData!$C:$C, $H404, NewEmisData!$D:$D, BZ$2), SUMIFS(NewEmisData!L:L, NewEmisData!$A:$A, "LDV", NewEmisData!$B:$B, $A404, NewEmisData!$C:$C, $H404, NewEmisData!$D:$D, BZ$2))</f>
        <v>0</v>
      </c>
      <c r="CA404" s="335">
        <f>$I404*IF($G404="Pickup", SUMIFS(NewEmisData!M:M, NewEmisData!$A:$A, "Pickup", NewEmisData!$B:$B, $A404, NewEmisData!$C:$C, $H404, NewEmisData!$D:$D, CA$2), SUMIFS(NewEmisData!M:M, NewEmisData!$A:$A, "LDV", NewEmisData!$B:$B, $A404, NewEmisData!$C:$C, $H404, NewEmisData!$D:$D, CA$2))</f>
        <v>0</v>
      </c>
      <c r="CB404" s="335">
        <v>0</v>
      </c>
      <c r="CC404" s="335">
        <f>$I404*IF($G404="Pickup", SUMIFS(NewEmisData!E:E, NewEmisData!$A:$A, "Pickup", NewEmisData!$B:$B, $A404, NewEmisData!$C:$C, $H404, NewEmisData!$D:$D, CC$2), SUMIFS(NewEmisData!E:E, NewEmisData!$A:$A, "LDV", NewEmisData!$B:$B, $A404, NewEmisData!$C:$C, $H404, NewEmisData!$D:$D, CC$2))</f>
        <v>0</v>
      </c>
      <c r="CD404" s="335">
        <f>$I404*IF($G404="Pickup", SUMIFS(NewEmisData!F:F, NewEmisData!$A:$A, "Pickup", NewEmisData!$B:$B, $A404, NewEmisData!$C:$C, $H404, NewEmisData!$D:$D, CD$2), SUMIFS(NewEmisData!F:F, NewEmisData!$A:$A, "LDV", NewEmisData!$B:$B, $A404, NewEmisData!$C:$C, $H404, NewEmisData!$D:$D, CD$2))</f>
        <v>0</v>
      </c>
      <c r="CE404" s="335">
        <f>$I404*IF($G404="Pickup", SUMIFS(NewEmisData!G:G, NewEmisData!$A:$A, "Pickup", NewEmisData!$B:$B, $A404, NewEmisData!$C:$C, $H404, NewEmisData!$D:$D, CE$2), SUMIFS(NewEmisData!G:G, NewEmisData!$A:$A, "LDV", NewEmisData!$B:$B, $A404, NewEmisData!$C:$C, $H404, NewEmisData!$D:$D, CE$2))</f>
        <v>0</v>
      </c>
      <c r="CF404" s="335">
        <f>$I404*IF($G404="Pickup", SUMIFS(NewEmisData!H:H, NewEmisData!$A:$A, "Pickup", NewEmisData!$B:$B, $A404, NewEmisData!$C:$C, $H404, NewEmisData!$D:$D, CF$2), SUMIFS(NewEmisData!H:H, NewEmisData!$A:$A, "LDV", NewEmisData!$B:$B, $A404, NewEmisData!$C:$C, $H404, NewEmisData!$D:$D, CF$2))</f>
        <v>0</v>
      </c>
      <c r="CG404" s="335">
        <f>$I404*IF($G404="Pickup", SUMIFS(NewEmisData!I:I, NewEmisData!$A:$A, "Pickup", NewEmisData!$B:$B, $A404, NewEmisData!$C:$C, $H404, NewEmisData!$D:$D, CG$2), SUMIFS(NewEmisData!I:I, NewEmisData!$A:$A, "LDV", NewEmisData!$B:$B, $A404, NewEmisData!$C:$C, $H404, NewEmisData!$D:$D, CG$2))</f>
        <v>0</v>
      </c>
      <c r="CH404" s="335">
        <f>$I404*IF($G404="Pickup", SUMIFS(NewEmisData!J:J, NewEmisData!$A:$A, "Pickup", NewEmisData!$B:$B, $A404, NewEmisData!$C:$C, $H404, NewEmisData!$D:$D, CH$2), SUMIFS(NewEmisData!J:J, NewEmisData!$A:$A, "LDV", NewEmisData!$B:$B, $A404, NewEmisData!$C:$C, $H404, NewEmisData!$D:$D, CH$2))</f>
        <v>0</v>
      </c>
      <c r="CI404" s="335">
        <f>$I404*IF($G404="Pickup", SUMIFS(NewEmisData!K:K, NewEmisData!$A:$A, "Pickup", NewEmisData!$B:$B, $A404, NewEmisData!$C:$C, $H404, NewEmisData!$D:$D, CI$2), SUMIFS(NewEmisData!K:K, NewEmisData!$A:$A, "LDV", NewEmisData!$B:$B, $A404, NewEmisData!$C:$C, $H404, NewEmisData!$D:$D, CI$2))</f>
        <v>0</v>
      </c>
      <c r="CJ404" s="335">
        <f>$I404*IF($G404="Pickup", SUMIFS(NewEmisData!L:L, NewEmisData!$A:$A, "Pickup", NewEmisData!$B:$B, $A404, NewEmisData!$C:$C, $H404, NewEmisData!$D:$D, CJ$2), SUMIFS(NewEmisData!L:L, NewEmisData!$A:$A, "LDV", NewEmisData!$B:$B, $A404, NewEmisData!$C:$C, $H404, NewEmisData!$D:$D, CJ$2))</f>
        <v>0</v>
      </c>
      <c r="CK404" s="335">
        <f>$I404*IF($G404="Pickup", SUMIFS(NewEmisData!M:M, NewEmisData!$A:$A, "Pickup", NewEmisData!$B:$B, $A404, NewEmisData!$C:$C, $H404, NewEmisData!$D:$D, CK$2), SUMIFS(NewEmisData!M:M, NewEmisData!$A:$A, "LDV", NewEmisData!$B:$B, $A404, NewEmisData!$C:$C, $H404, NewEmisData!$D:$D, CK$2))</f>
        <v>0</v>
      </c>
      <c r="CL404" s="335">
        <v>0</v>
      </c>
      <c r="CM404" s="335">
        <f>$I404*IF($G404="Pickup", SUMIFS(NewEmisData!E:E, NewEmisData!$A:$A, "Pickup", NewEmisData!$B:$B, $A404, NewEmisData!$C:$C, $H404, NewEmisData!$D:$D, CM$2), SUMIFS(NewEmisData!E:E, NewEmisData!$A:$A, "LDV", NewEmisData!$B:$B, $A404, NewEmisData!$C:$C, $H404, NewEmisData!$D:$D, CM$2))</f>
        <v>0</v>
      </c>
      <c r="CN404" s="335">
        <f>$I404*IF($G404="Pickup", SUMIFS(NewEmisData!F:F, NewEmisData!$A:$A, "Pickup", NewEmisData!$B:$B, $A404, NewEmisData!$C:$C, $H404, NewEmisData!$D:$D, CN$2), SUMIFS(NewEmisData!F:F, NewEmisData!$A:$A, "LDV", NewEmisData!$B:$B, $A404, NewEmisData!$C:$C, $H404, NewEmisData!$D:$D, CN$2))</f>
        <v>0</v>
      </c>
      <c r="CO404" s="335">
        <f>$I404*IF($G404="Pickup", SUMIFS(NewEmisData!G:G, NewEmisData!$A:$A, "Pickup", NewEmisData!$B:$B, $A404, NewEmisData!$C:$C, $H404, NewEmisData!$D:$D, CO$2), SUMIFS(NewEmisData!G:G, NewEmisData!$A:$A, "LDV", NewEmisData!$B:$B, $A404, NewEmisData!$C:$C, $H404, NewEmisData!$D:$D, CO$2))</f>
        <v>0</v>
      </c>
      <c r="CP404" s="335">
        <f>$I404*IF($G404="Pickup", SUMIFS(NewEmisData!H:H, NewEmisData!$A:$A, "Pickup", NewEmisData!$B:$B, $A404, NewEmisData!$C:$C, $H404, NewEmisData!$D:$D, CP$2), SUMIFS(NewEmisData!H:H, NewEmisData!$A:$A, "LDV", NewEmisData!$B:$B, $A404, NewEmisData!$C:$C, $H404, NewEmisData!$D:$D, CP$2))</f>
        <v>0</v>
      </c>
      <c r="CQ404" s="335">
        <f>$I404*IF($G404="Pickup", SUMIFS(NewEmisData!I:I, NewEmisData!$A:$A, "Pickup", NewEmisData!$B:$B, $A404, NewEmisData!$C:$C, $H404, NewEmisData!$D:$D, CQ$2), SUMIFS(NewEmisData!I:I, NewEmisData!$A:$A, "LDV", NewEmisData!$B:$B, $A404, NewEmisData!$C:$C, $H404, NewEmisData!$D:$D, CQ$2))</f>
        <v>0</v>
      </c>
      <c r="CR404" s="335">
        <f>$I404*IF($G404="Pickup", SUMIFS(NewEmisData!J:J, NewEmisData!$A:$A, "Pickup", NewEmisData!$B:$B, $A404, NewEmisData!$C:$C, $H404, NewEmisData!$D:$D, CR$2), SUMIFS(NewEmisData!J:J, NewEmisData!$A:$A, "LDV", NewEmisData!$B:$B, $A404, NewEmisData!$C:$C, $H404, NewEmisData!$D:$D, CR$2))</f>
        <v>0</v>
      </c>
      <c r="CS404" s="335">
        <f>$I404*IF($G404="Pickup", SUMIFS(NewEmisData!K:K, NewEmisData!$A:$A, "Pickup", NewEmisData!$B:$B, $A404, NewEmisData!$C:$C, $H404, NewEmisData!$D:$D, CS$2), SUMIFS(NewEmisData!K:K, NewEmisData!$A:$A, "LDV", NewEmisData!$B:$B, $A404, NewEmisData!$C:$C, $H404, NewEmisData!$D:$D, CS$2))</f>
        <v>0</v>
      </c>
      <c r="CT404" s="335">
        <f>$I404*IF($G404="Pickup", SUMIFS(NewEmisData!L:L, NewEmisData!$A:$A, "Pickup", NewEmisData!$B:$B, $A404, NewEmisData!$C:$C, $H404, NewEmisData!$D:$D, CT$2), SUMIFS(NewEmisData!L:L, NewEmisData!$A:$A, "LDV", NewEmisData!$B:$B, $A404, NewEmisData!$C:$C, $H404, NewEmisData!$D:$D, CT$2))</f>
        <v>0</v>
      </c>
      <c r="CU404" s="335">
        <f>$I404*IF($G404="Pickup", SUMIFS(NewEmisData!M:M, NewEmisData!$A:$A, "Pickup", NewEmisData!$B:$B, $A404, NewEmisData!$C:$C, $H404, NewEmisData!$D:$D, CU$2), SUMIFS(NewEmisData!M:M, NewEmisData!$A:$A, "LDV", NewEmisData!$B:$B, $A404, NewEmisData!$C:$C, $H404, NewEmisData!$D:$D, CU$2))</f>
        <v>0</v>
      </c>
      <c r="CV404" s="335">
        <v>0</v>
      </c>
      <c r="CW404" s="335">
        <v>0</v>
      </c>
      <c r="CX404" s="335">
        <v>0</v>
      </c>
      <c r="CY404" s="335">
        <v>0</v>
      </c>
      <c r="CZ404" s="335">
        <v>0</v>
      </c>
      <c r="DA404" s="335">
        <v>0</v>
      </c>
      <c r="DB404" s="335">
        <v>0</v>
      </c>
      <c r="DC404" s="335">
        <v>0</v>
      </c>
      <c r="DD404" s="335">
        <v>0</v>
      </c>
      <c r="DE404" s="335">
        <v>0</v>
      </c>
      <c r="DF404" s="335">
        <v>0</v>
      </c>
      <c r="DG404" s="335">
        <f>$I404*IF($G404="Pickup", SUMIFS(NewEmisData!E:E, NewEmisData!$A:$A, "Pickup", NewEmisData!$B:$B, $A404, NewEmisData!$C:$C, $H404, NewEmisData!$D:$D, DG$2), SUMIFS(NewEmisData!E:E, NewEmisData!$A:$A, "LDV", NewEmisData!$B:$B, $A404, NewEmisData!$C:$C, $H404, NewEmisData!$D:$D, DG$2))</f>
        <v>0</v>
      </c>
      <c r="DH404" s="335">
        <f>$I404*IF($G404="Pickup", SUMIFS(NewEmisData!F:F, NewEmisData!$A:$A, "Pickup", NewEmisData!$B:$B, $A404, NewEmisData!$C:$C, $H404, NewEmisData!$D:$D, DH$2), SUMIFS(NewEmisData!F:F, NewEmisData!$A:$A, "LDV", NewEmisData!$B:$B, $A404, NewEmisData!$C:$C, $H404, NewEmisData!$D:$D, DH$2))</f>
        <v>0</v>
      </c>
      <c r="DI404" s="335">
        <f>$I404*IF($G404="Pickup", SUMIFS(NewEmisData!G:G, NewEmisData!$A:$A, "Pickup", NewEmisData!$B:$B, $A404, NewEmisData!$C:$C, $H404, NewEmisData!$D:$D, DI$2), SUMIFS(NewEmisData!G:G, NewEmisData!$A:$A, "LDV", NewEmisData!$B:$B, $A404, NewEmisData!$C:$C, $H404, NewEmisData!$D:$D, DI$2))</f>
        <v>0</v>
      </c>
      <c r="DJ404" s="335">
        <f>$I404*IF($G404="Pickup", SUMIFS(NewEmisData!H:H, NewEmisData!$A:$A, "Pickup", NewEmisData!$B:$B, $A404, NewEmisData!$C:$C, $H404, NewEmisData!$D:$D, DJ$2), SUMIFS(NewEmisData!H:H, NewEmisData!$A:$A, "LDV", NewEmisData!$B:$B, $A404, NewEmisData!$C:$C, $H404, NewEmisData!$D:$D, DJ$2))</f>
        <v>0</v>
      </c>
      <c r="DK404" s="335">
        <f>$I404*IF($G404="Pickup", SUMIFS(NewEmisData!I:I, NewEmisData!$A:$A, "Pickup", NewEmisData!$B:$B, $A404, NewEmisData!$C:$C, $H404, NewEmisData!$D:$D, DK$2), SUMIFS(NewEmisData!I:I, NewEmisData!$A:$A, "LDV", NewEmisData!$B:$B, $A404, NewEmisData!$C:$C, $H404, NewEmisData!$D:$D, DK$2))</f>
        <v>0</v>
      </c>
      <c r="DL404" s="335">
        <f>$I404*IF($G404="Pickup", SUMIFS(NewEmisData!J:J, NewEmisData!$A:$A, "Pickup", NewEmisData!$B:$B, $A404, NewEmisData!$C:$C, $H404, NewEmisData!$D:$D, DL$2), SUMIFS(NewEmisData!J:J, NewEmisData!$A:$A, "LDV", NewEmisData!$B:$B, $A404, NewEmisData!$C:$C, $H404, NewEmisData!$D:$D, DL$2))</f>
        <v>0</v>
      </c>
      <c r="DM404" s="335">
        <f>$I404*IF($G404="Pickup", SUMIFS(NewEmisData!K:K, NewEmisData!$A:$A, "Pickup", NewEmisData!$B:$B, $A404, NewEmisData!$C:$C, $H404, NewEmisData!$D:$D, DM$2), SUMIFS(NewEmisData!K:K, NewEmisData!$A:$A, "LDV", NewEmisData!$B:$B, $A404, NewEmisData!$C:$C, $H404, NewEmisData!$D:$D, DM$2))</f>
        <v>0</v>
      </c>
      <c r="DN404" s="335">
        <f>$I404*IF($G404="Pickup", SUMIFS(NewEmisData!L:L, NewEmisData!$A:$A, "Pickup", NewEmisData!$B:$B, $A404, NewEmisData!$C:$C, $H404, NewEmisData!$D:$D, DN$2), SUMIFS(NewEmisData!L:L, NewEmisData!$A:$A, "LDV", NewEmisData!$B:$B, $A404, NewEmisData!$C:$C, $H404, NewEmisData!$D:$D, DN$2))</f>
        <v>0</v>
      </c>
      <c r="DO404" s="335">
        <f>$I404*IF($G404="Pickup", SUMIFS(NewEmisData!M:M, NewEmisData!$A:$A, "Pickup", NewEmisData!$B:$B, $A404, NewEmisData!$C:$C, $H404, NewEmisData!$D:$D, DO$2), SUMIFS(NewEmisData!M:M, NewEmisData!$A:$A, "LDV", NewEmisData!$B:$B, $A404, NewEmisData!$C:$C, $H404, NewEmisData!$D:$D, DO$2))</f>
        <v>0</v>
      </c>
      <c r="DP404" s="335">
        <v>0</v>
      </c>
      <c r="DQ404" s="335">
        <f>$I404*IF($G404="Pickup", SUMIFS(NewEmisData!E:E, NewEmisData!$A:$A, "Pickup", NewEmisData!$B:$B, $A404, NewEmisData!$C:$C, $H404, NewEmisData!$D:$D, DQ$2), SUMIFS(NewEmisData!E:E, NewEmisData!$A:$A, "LDV", NewEmisData!$B:$B, $A404, NewEmisData!$C:$C, $H404, NewEmisData!$D:$D, DQ$2))</f>
        <v>0</v>
      </c>
      <c r="DR404" s="335">
        <f>$I404*IF($G404="Pickup", SUMIFS(NewEmisData!F:F, NewEmisData!$A:$A, "Pickup", NewEmisData!$B:$B, $A404, NewEmisData!$C:$C, $H404, NewEmisData!$D:$D, DR$2), SUMIFS(NewEmisData!F:F, NewEmisData!$A:$A, "LDV", NewEmisData!$B:$B, $A404, NewEmisData!$C:$C, $H404, NewEmisData!$D:$D, DR$2))</f>
        <v>0</v>
      </c>
      <c r="DS404" s="335">
        <f>$I404*IF($G404="Pickup", SUMIFS(NewEmisData!G:G, NewEmisData!$A:$A, "Pickup", NewEmisData!$B:$B, $A404, NewEmisData!$C:$C, $H404, NewEmisData!$D:$D, DS$2), SUMIFS(NewEmisData!G:G, NewEmisData!$A:$A, "LDV", NewEmisData!$B:$B, $A404, NewEmisData!$C:$C, $H404, NewEmisData!$D:$D, DS$2))</f>
        <v>0</v>
      </c>
      <c r="DT404" s="335">
        <f>$I404*IF($G404="Pickup", SUMIFS(NewEmisData!H:H, NewEmisData!$A:$A, "Pickup", NewEmisData!$B:$B, $A404, NewEmisData!$C:$C, $H404, NewEmisData!$D:$D, DT$2), SUMIFS(NewEmisData!H:H, NewEmisData!$A:$A, "LDV", NewEmisData!$B:$B, $A404, NewEmisData!$C:$C, $H404, NewEmisData!$D:$D, DT$2))</f>
        <v>0</v>
      </c>
      <c r="DU404" s="335">
        <f>$I404*IF($G404="Pickup", SUMIFS(NewEmisData!I:I, NewEmisData!$A:$A, "Pickup", NewEmisData!$B:$B, $A404, NewEmisData!$C:$C, $H404, NewEmisData!$D:$D, DU$2), SUMIFS(NewEmisData!I:I, NewEmisData!$A:$A, "LDV", NewEmisData!$B:$B, $A404, NewEmisData!$C:$C, $H404, NewEmisData!$D:$D, DU$2))</f>
        <v>0</v>
      </c>
      <c r="DV404" s="335">
        <f>$I404*IF($G404="Pickup", SUMIFS(NewEmisData!J:J, NewEmisData!$A:$A, "Pickup", NewEmisData!$B:$B, $A404, NewEmisData!$C:$C, $H404, NewEmisData!$D:$D, DV$2), SUMIFS(NewEmisData!J:J, NewEmisData!$A:$A, "LDV", NewEmisData!$B:$B, $A404, NewEmisData!$C:$C, $H404, NewEmisData!$D:$D, DV$2))</f>
        <v>0</v>
      </c>
      <c r="DW404" s="335">
        <f>$I404*IF($G404="Pickup", SUMIFS(NewEmisData!K:K, NewEmisData!$A:$A, "Pickup", NewEmisData!$B:$B, $A404, NewEmisData!$C:$C, $H404, NewEmisData!$D:$D, DW$2), SUMIFS(NewEmisData!K:K, NewEmisData!$A:$A, "LDV", NewEmisData!$B:$B, $A404, NewEmisData!$C:$C, $H404, NewEmisData!$D:$D, DW$2))</f>
        <v>0</v>
      </c>
      <c r="DX404" s="335">
        <f>$I404*IF($G404="Pickup", SUMIFS(NewEmisData!L:L, NewEmisData!$A:$A, "Pickup", NewEmisData!$B:$B, $A404, NewEmisData!$C:$C, $H404, NewEmisData!$D:$D, DX$2), SUMIFS(NewEmisData!L:L, NewEmisData!$A:$A, "LDV", NewEmisData!$B:$B, $A404, NewEmisData!$C:$C, $H404, NewEmisData!$D:$D, DX$2))</f>
        <v>0</v>
      </c>
      <c r="DY404" s="335">
        <f>$I404*IF($G404="Pickup", SUMIFS(NewEmisData!M:M, NewEmisData!$A:$A, "Pickup", NewEmisData!$B:$B, $A404, NewEmisData!$C:$C, $H404, NewEmisData!$D:$D, DY$2), SUMIFS(NewEmisData!M:M, NewEmisData!$A:$A, "LDV", NewEmisData!$B:$B, $A404, NewEmisData!$C:$C, $H404, NewEmisData!$D:$D, DY$2))</f>
        <v>0</v>
      </c>
      <c r="DZ404" s="335">
        <v>0</v>
      </c>
      <c r="EA404" s="335">
        <f t="shared" si="658"/>
        <v>0</v>
      </c>
      <c r="EB404" s="335">
        <f t="shared" si="659"/>
        <v>0</v>
      </c>
      <c r="EC404" s="335">
        <f t="shared" si="660"/>
        <v>0</v>
      </c>
      <c r="ED404" s="335">
        <f t="shared" si="661"/>
        <v>0</v>
      </c>
      <c r="EE404" s="335">
        <f t="shared" si="662"/>
        <v>0</v>
      </c>
      <c r="EF404" s="335">
        <f t="shared" si="663"/>
        <v>0</v>
      </c>
      <c r="EG404" s="335">
        <f t="shared" si="664"/>
        <v>0</v>
      </c>
      <c r="EH404" s="335">
        <f t="shared" si="665"/>
        <v>0</v>
      </c>
      <c r="EI404" s="335">
        <f t="shared" si="666"/>
        <v>0</v>
      </c>
      <c r="EJ404" s="335">
        <f t="shared" si="667"/>
        <v>0</v>
      </c>
      <c r="EK404" s="335">
        <f t="shared" si="668"/>
        <v>0</v>
      </c>
      <c r="EL404" s="335">
        <f t="shared" si="669"/>
        <v>0</v>
      </c>
      <c r="EM404" s="335">
        <f t="shared" si="670"/>
        <v>0</v>
      </c>
      <c r="EN404" s="335">
        <f t="shared" si="671"/>
        <v>0</v>
      </c>
      <c r="EO404" s="335">
        <f t="shared" si="672"/>
        <v>0</v>
      </c>
      <c r="EP404" s="335">
        <f t="shared" si="673"/>
        <v>0</v>
      </c>
      <c r="EQ404" s="335">
        <f t="shared" si="674"/>
        <v>0</v>
      </c>
      <c r="ER404" s="335">
        <f t="shared" si="675"/>
        <v>0</v>
      </c>
      <c r="ES404" s="335">
        <f t="shared" si="676"/>
        <v>0</v>
      </c>
      <c r="ET404" s="335">
        <f t="shared" si="677"/>
        <v>0</v>
      </c>
      <c r="EU404" s="335">
        <f t="shared" si="678"/>
        <v>0</v>
      </c>
      <c r="EV404" s="335">
        <f t="shared" si="679"/>
        <v>0</v>
      </c>
      <c r="EW404" s="335">
        <f t="shared" si="680"/>
        <v>0</v>
      </c>
      <c r="EX404" s="335">
        <f t="shared" si="681"/>
        <v>0</v>
      </c>
      <c r="EY404" s="335">
        <f t="shared" si="682"/>
        <v>0</v>
      </c>
      <c r="EZ404" s="335">
        <f t="shared" si="683"/>
        <v>0</v>
      </c>
      <c r="FA404" s="335">
        <f t="shared" si="684"/>
        <v>0</v>
      </c>
      <c r="FB404" s="335">
        <f t="shared" si="685"/>
        <v>0</v>
      </c>
      <c r="FC404" s="335">
        <f t="shared" si="686"/>
        <v>0</v>
      </c>
      <c r="FD404" s="335">
        <f t="shared" si="687"/>
        <v>0</v>
      </c>
      <c r="FE404" s="335">
        <f t="shared" si="688"/>
        <v>5.12091740678495E-2</v>
      </c>
      <c r="FF404" s="335">
        <f t="shared" si="689"/>
        <v>5.12091740678495E-2</v>
      </c>
      <c r="FG404" s="335">
        <f t="shared" si="690"/>
        <v>5.1209105995627897E-2</v>
      </c>
      <c r="FH404" s="335">
        <f t="shared" si="691"/>
        <v>5.1209106574509597E-2</v>
      </c>
      <c r="FI404" s="335">
        <f t="shared" si="692"/>
        <v>5.1209011120713299E-2</v>
      </c>
      <c r="FJ404" s="335">
        <f t="shared" si="693"/>
        <v>5.1209115709399303E-2</v>
      </c>
      <c r="FK404" s="335">
        <f t="shared" si="694"/>
        <v>5.1209067900781301E-2</v>
      </c>
      <c r="FL404" s="335">
        <f t="shared" si="695"/>
        <v>5.1209026266060102E-2</v>
      </c>
      <c r="FM404" s="335">
        <f t="shared" si="696"/>
        <v>5.1209026266060102E-2</v>
      </c>
      <c r="FN404" s="335">
        <f t="shared" si="697"/>
        <v>2.3805319372350052E-2</v>
      </c>
      <c r="FO404" s="335">
        <f t="shared" si="698"/>
        <v>6.66074097322524E-3</v>
      </c>
      <c r="FP404" s="335">
        <f t="shared" si="699"/>
        <v>6.66074097322524E-3</v>
      </c>
      <c r="FQ404" s="335">
        <f t="shared" si="700"/>
        <v>6.6607335748389796E-3</v>
      </c>
      <c r="FR404" s="335">
        <f t="shared" si="701"/>
        <v>6.6607277974443701E-3</v>
      </c>
      <c r="FS404" s="335">
        <f t="shared" si="702"/>
        <v>6.6607270180681398E-3</v>
      </c>
      <c r="FT404" s="335">
        <f t="shared" si="703"/>
        <v>6.6607268966739396E-3</v>
      </c>
      <c r="FU404" s="335">
        <f t="shared" si="704"/>
        <v>6.6607294451310698E-3</v>
      </c>
      <c r="FV404" s="335">
        <f t="shared" si="705"/>
        <v>6.6607268071052902E-3</v>
      </c>
      <c r="FW404" s="335">
        <f t="shared" si="706"/>
        <v>6.6607268071052902E-3</v>
      </c>
      <c r="FX404" s="335">
        <f t="shared" si="707"/>
        <v>1.6506531515565108E-3</v>
      </c>
    </row>
    <row r="405" spans="1:180" x14ac:dyDescent="0.2">
      <c r="A405" s="305" t="str">
        <f>IF(LEFT(TRIM(TechData_All!AJ42),1)="*", _xlfn.CONCAT("*","R2"), "R2")</f>
        <v>R2</v>
      </c>
      <c r="B405" s="305" t="str">
        <f>TechData_All!A42</f>
        <v>TLMELC200</v>
      </c>
      <c r="C405" s="305" t="str">
        <f>TechData_All!C42</f>
        <v>Electric minivan w/200 mi range</v>
      </c>
      <c r="D405" s="301" t="str">
        <f>TechData_All!D42</f>
        <v>bn-vmt, bn-vmt/a</v>
      </c>
      <c r="E405" s="301" t="str">
        <f>TechData_All!E42</f>
        <v>TRNELC</v>
      </c>
      <c r="F405" s="301" t="str">
        <f>TechData_All!F42</f>
        <v>TL</v>
      </c>
      <c r="G405" s="315" t="s">
        <v>819</v>
      </c>
      <c r="H405" s="315" t="s">
        <v>36</v>
      </c>
      <c r="I405" s="315">
        <v>1</v>
      </c>
      <c r="J405" s="315" t="str">
        <f t="shared" si="708"/>
        <v>Minivan-ELC</v>
      </c>
      <c r="K405" s="335">
        <f>$I405*IF($G405="Pickup", SUMIFS(NewEmisData!E:E, NewEmisData!$A:$A, "Pickup", NewEmisData!$B:$B, $A405, NewEmisData!$C:$C, $H405, NewEmisData!$D:$D, K$2), SUMIFS(NewEmisData!E:E, NewEmisData!$A:$A, "LDV", NewEmisData!$B:$B, $A405, NewEmisData!$C:$C, $H405, NewEmisData!$D:$D, K$2))</f>
        <v>0</v>
      </c>
      <c r="L405" s="335">
        <f>$I405*IF($G405="Pickup", SUMIFS(NewEmisData!F:F, NewEmisData!$A:$A, "Pickup", NewEmisData!$B:$B, $A405, NewEmisData!$C:$C, $H405, NewEmisData!$D:$D, L$2), SUMIFS(NewEmisData!F:F, NewEmisData!$A:$A, "LDV", NewEmisData!$B:$B, $A405, NewEmisData!$C:$C, $H405, NewEmisData!$D:$D, L$2))</f>
        <v>0</v>
      </c>
      <c r="M405" s="335">
        <f>$I405*IF($G405="Pickup", SUMIFS(NewEmisData!G:G, NewEmisData!$A:$A, "Pickup", NewEmisData!$B:$B, $A405, NewEmisData!$C:$C, $H405, NewEmisData!$D:$D, M$2), SUMIFS(NewEmisData!G:G, NewEmisData!$A:$A, "LDV", NewEmisData!$B:$B, $A405, NewEmisData!$C:$C, $H405, NewEmisData!$D:$D, M$2))</f>
        <v>0</v>
      </c>
      <c r="N405" s="335">
        <f>$I405*IF($G405="Pickup", SUMIFS(NewEmisData!H:H, NewEmisData!$A:$A, "Pickup", NewEmisData!$B:$B, $A405, NewEmisData!$C:$C, $H405, NewEmisData!$D:$D, N$2), SUMIFS(NewEmisData!H:H, NewEmisData!$A:$A, "LDV", NewEmisData!$B:$B, $A405, NewEmisData!$C:$C, $H405, NewEmisData!$D:$D, N$2))</f>
        <v>0</v>
      </c>
      <c r="O405" s="335">
        <f>$I405*IF($G405="Pickup", SUMIFS(NewEmisData!I:I, NewEmisData!$A:$A, "Pickup", NewEmisData!$B:$B, $A405, NewEmisData!$C:$C, $H405, NewEmisData!$D:$D, O$2), SUMIFS(NewEmisData!I:I, NewEmisData!$A:$A, "LDV", NewEmisData!$B:$B, $A405, NewEmisData!$C:$C, $H405, NewEmisData!$D:$D, O$2))</f>
        <v>0</v>
      </c>
      <c r="P405" s="335">
        <f>$I405*IF($G405="Pickup", SUMIFS(NewEmisData!J:J, NewEmisData!$A:$A, "Pickup", NewEmisData!$B:$B, $A405, NewEmisData!$C:$C, $H405, NewEmisData!$D:$D, P$2), SUMIFS(NewEmisData!J:J, NewEmisData!$A:$A, "LDV", NewEmisData!$B:$B, $A405, NewEmisData!$C:$C, $H405, NewEmisData!$D:$D, P$2))</f>
        <v>0</v>
      </c>
      <c r="Q405" s="335">
        <f>$I405*IF($G405="Pickup", SUMIFS(NewEmisData!K:K, NewEmisData!$A:$A, "Pickup", NewEmisData!$B:$B, $A405, NewEmisData!$C:$C, $H405, NewEmisData!$D:$D, Q$2), SUMIFS(NewEmisData!K:K, NewEmisData!$A:$A, "LDV", NewEmisData!$B:$B, $A405, NewEmisData!$C:$C, $H405, NewEmisData!$D:$D, Q$2))</f>
        <v>0</v>
      </c>
      <c r="R405" s="335">
        <f>$I405*IF($G405="Pickup", SUMIFS(NewEmisData!L:L, NewEmisData!$A:$A, "Pickup", NewEmisData!$B:$B, $A405, NewEmisData!$C:$C, $H405, NewEmisData!$D:$D, R$2), SUMIFS(NewEmisData!L:L, NewEmisData!$A:$A, "LDV", NewEmisData!$B:$B, $A405, NewEmisData!$C:$C, $H405, NewEmisData!$D:$D, R$2))</f>
        <v>0</v>
      </c>
      <c r="S405" s="335">
        <f>$I405*IF($G405="Pickup", SUMIFS(NewEmisData!M:M, NewEmisData!$A:$A, "Pickup", NewEmisData!$B:$B, $A405, NewEmisData!$C:$C, $H405, NewEmisData!$D:$D, S$2), SUMIFS(NewEmisData!M:M, NewEmisData!$A:$A, "LDV", NewEmisData!$B:$B, $A405, NewEmisData!$C:$C, $H405, NewEmisData!$D:$D, S$2))</f>
        <v>0</v>
      </c>
      <c r="T405" s="335">
        <v>0</v>
      </c>
      <c r="U405" s="335">
        <f>$I405*IF($G405="Pickup", SUMIFS(NewEmisData!E:E, NewEmisData!$A:$A, "Pickup", NewEmisData!$B:$B, $A405, NewEmisData!$C:$C, $H405, NewEmisData!$D:$D, U$2), SUMIFS(NewEmisData!E:E, NewEmisData!$A:$A, "LDV", NewEmisData!$B:$B, $A405, NewEmisData!$C:$C, $H405, NewEmisData!$D:$D, U$2))</f>
        <v>0</v>
      </c>
      <c r="V405" s="335">
        <f>$I405*IF($G405="Pickup", SUMIFS(NewEmisData!F:F, NewEmisData!$A:$A, "Pickup", NewEmisData!$B:$B, $A405, NewEmisData!$C:$C, $H405, NewEmisData!$D:$D, V$2), SUMIFS(NewEmisData!F:F, NewEmisData!$A:$A, "LDV", NewEmisData!$B:$B, $A405, NewEmisData!$C:$C, $H405, NewEmisData!$D:$D, V$2))</f>
        <v>0</v>
      </c>
      <c r="W405" s="335">
        <f>$I405*IF($G405="Pickup", SUMIFS(NewEmisData!G:G, NewEmisData!$A:$A, "Pickup", NewEmisData!$B:$B, $A405, NewEmisData!$C:$C, $H405, NewEmisData!$D:$D, W$2), SUMIFS(NewEmisData!G:G, NewEmisData!$A:$A, "LDV", NewEmisData!$B:$B, $A405, NewEmisData!$C:$C, $H405, NewEmisData!$D:$D, W$2))</f>
        <v>0</v>
      </c>
      <c r="X405" s="335">
        <f>$I405*IF($G405="Pickup", SUMIFS(NewEmisData!H:H, NewEmisData!$A:$A, "Pickup", NewEmisData!$B:$B, $A405, NewEmisData!$C:$C, $H405, NewEmisData!$D:$D, X$2), SUMIFS(NewEmisData!H:H, NewEmisData!$A:$A, "LDV", NewEmisData!$B:$B, $A405, NewEmisData!$C:$C, $H405, NewEmisData!$D:$D, X$2))</f>
        <v>0</v>
      </c>
      <c r="Y405" s="335">
        <f>$I405*IF($G405="Pickup", SUMIFS(NewEmisData!I:I, NewEmisData!$A:$A, "Pickup", NewEmisData!$B:$B, $A405, NewEmisData!$C:$C, $H405, NewEmisData!$D:$D, Y$2), SUMIFS(NewEmisData!I:I, NewEmisData!$A:$A, "LDV", NewEmisData!$B:$B, $A405, NewEmisData!$C:$C, $H405, NewEmisData!$D:$D, Y$2))</f>
        <v>0</v>
      </c>
      <c r="Z405" s="335">
        <f>$I405*IF($G405="Pickup", SUMIFS(NewEmisData!J:J, NewEmisData!$A:$A, "Pickup", NewEmisData!$B:$B, $A405, NewEmisData!$C:$C, $H405, NewEmisData!$D:$D, Z$2), SUMIFS(NewEmisData!J:J, NewEmisData!$A:$A, "LDV", NewEmisData!$B:$B, $A405, NewEmisData!$C:$C, $H405, NewEmisData!$D:$D, Z$2))</f>
        <v>0</v>
      </c>
      <c r="AA405" s="335">
        <f>$I405*IF($G405="Pickup", SUMIFS(NewEmisData!K:K, NewEmisData!$A:$A, "Pickup", NewEmisData!$B:$B, $A405, NewEmisData!$C:$C, $H405, NewEmisData!$D:$D, AA$2), SUMIFS(NewEmisData!K:K, NewEmisData!$A:$A, "LDV", NewEmisData!$B:$B, $A405, NewEmisData!$C:$C, $H405, NewEmisData!$D:$D, AA$2))</f>
        <v>0</v>
      </c>
      <c r="AB405" s="335">
        <f>$I405*IF($G405="Pickup", SUMIFS(NewEmisData!L:L, NewEmisData!$A:$A, "Pickup", NewEmisData!$B:$B, $A405, NewEmisData!$C:$C, $H405, NewEmisData!$D:$D, AB$2), SUMIFS(NewEmisData!L:L, NewEmisData!$A:$A, "LDV", NewEmisData!$B:$B, $A405, NewEmisData!$C:$C, $H405, NewEmisData!$D:$D, AB$2))</f>
        <v>0</v>
      </c>
      <c r="AC405" s="335">
        <f>$I405*IF($G405="Pickup", SUMIFS(NewEmisData!M:M, NewEmisData!$A:$A, "Pickup", NewEmisData!$B:$B, $A405, NewEmisData!$C:$C, $H405, NewEmisData!$D:$D, AC$2), SUMIFS(NewEmisData!M:M, NewEmisData!$A:$A, "LDV", NewEmisData!$B:$B, $A405, NewEmisData!$C:$C, $H405, NewEmisData!$D:$D, AC$2))</f>
        <v>0</v>
      </c>
      <c r="AD405" s="335">
        <v>0</v>
      </c>
      <c r="AE405" s="335">
        <f>$I405*IF($G405="Pickup", SUMIFS(NewEmisData!E:E, NewEmisData!$A:$A, "Pickup", NewEmisData!$B:$B, $A405, NewEmisData!$C:$C, $H405, NewEmisData!$D:$D, AE$2), SUMIFS(NewEmisData!E:E, NewEmisData!$A:$A, "LDV", NewEmisData!$B:$B, $A405, NewEmisData!$C:$C, $H405, NewEmisData!$D:$D, AE$2))</f>
        <v>0</v>
      </c>
      <c r="AF405" s="335">
        <f>$I405*IF($G405="Pickup", SUMIFS(NewEmisData!F:F, NewEmisData!$A:$A, "Pickup", NewEmisData!$B:$B, $A405, NewEmisData!$C:$C, $H405, NewEmisData!$D:$D, AF$2), SUMIFS(NewEmisData!F:F, NewEmisData!$A:$A, "LDV", NewEmisData!$B:$B, $A405, NewEmisData!$C:$C, $H405, NewEmisData!$D:$D, AF$2))</f>
        <v>0</v>
      </c>
      <c r="AG405" s="335">
        <f>$I405*IF($G405="Pickup", SUMIFS(NewEmisData!G:G, NewEmisData!$A:$A, "Pickup", NewEmisData!$B:$B, $A405, NewEmisData!$C:$C, $H405, NewEmisData!$D:$D, AG$2), SUMIFS(NewEmisData!G:G, NewEmisData!$A:$A, "LDV", NewEmisData!$B:$B, $A405, NewEmisData!$C:$C, $H405, NewEmisData!$D:$D, AG$2))</f>
        <v>0</v>
      </c>
      <c r="AH405" s="335">
        <f>$I405*IF($G405="Pickup", SUMIFS(NewEmisData!H:H, NewEmisData!$A:$A, "Pickup", NewEmisData!$B:$B, $A405, NewEmisData!$C:$C, $H405, NewEmisData!$D:$D, AH$2), SUMIFS(NewEmisData!H:H, NewEmisData!$A:$A, "LDV", NewEmisData!$B:$B, $A405, NewEmisData!$C:$C, $H405, NewEmisData!$D:$D, AH$2))</f>
        <v>0</v>
      </c>
      <c r="AI405" s="335">
        <f>$I405*IF($G405="Pickup", SUMIFS(NewEmisData!I:I, NewEmisData!$A:$A, "Pickup", NewEmisData!$B:$B, $A405, NewEmisData!$C:$C, $H405, NewEmisData!$D:$D, AI$2), SUMIFS(NewEmisData!I:I, NewEmisData!$A:$A, "LDV", NewEmisData!$B:$B, $A405, NewEmisData!$C:$C, $H405, NewEmisData!$D:$D, AI$2))</f>
        <v>0</v>
      </c>
      <c r="AJ405" s="335">
        <f>$I405*IF($G405="Pickup", SUMIFS(NewEmisData!J:J, NewEmisData!$A:$A, "Pickup", NewEmisData!$B:$B, $A405, NewEmisData!$C:$C, $H405, NewEmisData!$D:$D, AJ$2), SUMIFS(NewEmisData!J:J, NewEmisData!$A:$A, "LDV", NewEmisData!$B:$B, $A405, NewEmisData!$C:$C, $H405, NewEmisData!$D:$D, AJ$2))</f>
        <v>0</v>
      </c>
      <c r="AK405" s="335">
        <f>$I405*IF($G405="Pickup", SUMIFS(NewEmisData!K:K, NewEmisData!$A:$A, "Pickup", NewEmisData!$B:$B, $A405, NewEmisData!$C:$C, $H405, NewEmisData!$D:$D, AK$2), SUMIFS(NewEmisData!K:K, NewEmisData!$A:$A, "LDV", NewEmisData!$B:$B, $A405, NewEmisData!$C:$C, $H405, NewEmisData!$D:$D, AK$2))</f>
        <v>0</v>
      </c>
      <c r="AL405" s="335">
        <f>$I405*IF($G405="Pickup", SUMIFS(NewEmisData!L:L, NewEmisData!$A:$A, "Pickup", NewEmisData!$B:$B, $A405, NewEmisData!$C:$C, $H405, NewEmisData!$D:$D, AL$2), SUMIFS(NewEmisData!L:L, NewEmisData!$A:$A, "LDV", NewEmisData!$B:$B, $A405, NewEmisData!$C:$C, $H405, NewEmisData!$D:$D, AL$2))</f>
        <v>0</v>
      </c>
      <c r="AM405" s="335">
        <f>$I405*IF($G405="Pickup", SUMIFS(NewEmisData!M:M, NewEmisData!$A:$A, "Pickup", NewEmisData!$B:$B, $A405, NewEmisData!$C:$C, $H405, NewEmisData!$D:$D, AM$2), SUMIFS(NewEmisData!M:M, NewEmisData!$A:$A, "LDV", NewEmisData!$B:$B, $A405, NewEmisData!$C:$C, $H405, NewEmisData!$D:$D, AM$2))</f>
        <v>0</v>
      </c>
      <c r="AN405" s="335">
        <v>0</v>
      </c>
      <c r="AO405" s="335">
        <f>$I405*IF($G405="Pickup", SUMIFS(NewEmisData!E:E, NewEmisData!$A:$A, "Pickup", NewEmisData!$B:$B, $A405, NewEmisData!$C:$C, $H405, NewEmisData!$D:$D, AO$2), SUMIFS(NewEmisData!E:E, NewEmisData!$A:$A, "LDV", NewEmisData!$B:$B, $A405, NewEmisData!$C:$C, $H405, NewEmisData!$D:$D, AO$2))</f>
        <v>7.3243110221385299E-2</v>
      </c>
      <c r="AP405" s="335">
        <f>$I405*IF($G405="Pickup", SUMIFS(NewEmisData!F:F, NewEmisData!$A:$A, "Pickup", NewEmisData!$B:$B, $A405, NewEmisData!$C:$C, $H405, NewEmisData!$D:$D, AP$2), SUMIFS(NewEmisData!F:F, NewEmisData!$A:$A, "LDV", NewEmisData!$B:$B, $A405, NewEmisData!$C:$C, $H405, NewEmisData!$D:$D, AP$2))</f>
        <v>7.3243110221385299E-2</v>
      </c>
      <c r="AQ405" s="335">
        <f>$I405*IF($G405="Pickup", SUMIFS(NewEmisData!G:G, NewEmisData!$A:$A, "Pickup", NewEmisData!$B:$B, $A405, NewEmisData!$C:$C, $H405, NewEmisData!$D:$D, AQ$2), SUMIFS(NewEmisData!G:G, NewEmisData!$A:$A, "LDV", NewEmisData!$B:$B, $A405, NewEmisData!$C:$C, $H405, NewEmisData!$D:$D, AQ$2))</f>
        <v>7.32430660863298E-2</v>
      </c>
      <c r="AR405" s="335">
        <f>$I405*IF($G405="Pickup", SUMIFS(NewEmisData!H:H, NewEmisData!$A:$A, "Pickup", NewEmisData!$B:$B, $A405, NewEmisData!$C:$C, $H405, NewEmisData!$D:$D, AR$2), SUMIFS(NewEmisData!H:H, NewEmisData!$A:$A, "LDV", NewEmisData!$B:$B, $A405, NewEmisData!$C:$C, $H405, NewEmisData!$D:$D, AR$2))</f>
        <v>7.3243157465552503E-2</v>
      </c>
      <c r="AS405" s="335">
        <f>$I405*IF($G405="Pickup", SUMIFS(NewEmisData!I:I, NewEmisData!$A:$A, "Pickup", NewEmisData!$B:$B, $A405, NewEmisData!$C:$C, $H405, NewEmisData!$D:$D, AS$2), SUMIFS(NewEmisData!I:I, NewEmisData!$A:$A, "LDV", NewEmisData!$B:$B, $A405, NewEmisData!$C:$C, $H405, NewEmisData!$D:$D, AS$2))</f>
        <v>7.3243061950548305E-2</v>
      </c>
      <c r="AT405" s="335">
        <f>$I405*IF($G405="Pickup", SUMIFS(NewEmisData!J:J, NewEmisData!$A:$A, "Pickup", NewEmisData!$B:$B, $A405, NewEmisData!$C:$C, $H405, NewEmisData!$D:$D, AT$2), SUMIFS(NewEmisData!J:J, NewEmisData!$A:$A, "LDV", NewEmisData!$B:$B, $A405, NewEmisData!$C:$C, $H405, NewEmisData!$D:$D, AT$2))</f>
        <v>7.3243007522533404E-2</v>
      </c>
      <c r="AU405" s="335">
        <f>$I405*IF($G405="Pickup", SUMIFS(NewEmisData!K:K, NewEmisData!$A:$A, "Pickup", NewEmisData!$B:$B, $A405, NewEmisData!$C:$C, $H405, NewEmisData!$D:$D, AU$2), SUMIFS(NewEmisData!K:K, NewEmisData!$A:$A, "LDV", NewEmisData!$B:$B, $A405, NewEmisData!$C:$C, $H405, NewEmisData!$D:$D, AU$2))</f>
        <v>7.3243037508868306E-2</v>
      </c>
      <c r="AV405" s="335">
        <f>$I405*IF($G405="Pickup", SUMIFS(NewEmisData!L:L, NewEmisData!$A:$A, "Pickup", NewEmisData!$B:$B, $A405, NewEmisData!$C:$C, $H405, NewEmisData!$D:$D, AV$2), SUMIFS(NewEmisData!L:L, NewEmisData!$A:$A, "LDV", NewEmisData!$B:$B, $A405, NewEmisData!$C:$C, $H405, NewEmisData!$D:$D, AV$2))</f>
        <v>7.3242921236188793E-2</v>
      </c>
      <c r="AW405" s="335">
        <f>$I405*IF($G405="Pickup", SUMIFS(NewEmisData!M:M, NewEmisData!$A:$A, "Pickup", NewEmisData!$B:$B, $A405, NewEmisData!$C:$C, $H405, NewEmisData!$D:$D, AW$2), SUMIFS(NewEmisData!M:M, NewEmisData!$A:$A, "LDV", NewEmisData!$B:$B, $A405, NewEmisData!$C:$C, $H405, NewEmisData!$D:$D, AW$2))</f>
        <v>7.3242921236188793E-2</v>
      </c>
      <c r="AX405" s="335">
        <v>2.3805319372350052E-2</v>
      </c>
      <c r="AY405" s="335">
        <f>$I405*IF($G405="Pickup", SUMIFS(NewEmisData!E:E, NewEmisData!$A:$A, "Pickup", NewEmisData!$B:$B, $A405, NewEmisData!$C:$C, $H405, NewEmisData!$D:$D, AY$2), SUMIFS(NewEmisData!E:E, NewEmisData!$A:$A, "LDV", NewEmisData!$B:$B, $A405, NewEmisData!$C:$C, $H405, NewEmisData!$D:$D, AY$2))</f>
        <v>9.4510282374974993E-3</v>
      </c>
      <c r="AZ405" s="335">
        <f>$I405*IF($G405="Pickup", SUMIFS(NewEmisData!F:F, NewEmisData!$A:$A, "Pickup", NewEmisData!$B:$B, $A405, NewEmisData!$C:$C, $H405, NewEmisData!$D:$D, AZ$2), SUMIFS(NewEmisData!F:F, NewEmisData!$A:$A, "LDV", NewEmisData!$B:$B, $A405, NewEmisData!$C:$C, $H405, NewEmisData!$D:$D, AZ$2))</f>
        <v>9.4510282374974993E-3</v>
      </c>
      <c r="BA405" s="335">
        <f>$I405*IF($G405="Pickup", SUMIFS(NewEmisData!G:G, NewEmisData!$A:$A, "Pickup", NewEmisData!$B:$B, $A405, NewEmisData!$C:$C, $H405, NewEmisData!$D:$D, BA$2), SUMIFS(NewEmisData!G:G, NewEmisData!$A:$A, "LDV", NewEmisData!$B:$B, $A405, NewEmisData!$C:$C, $H405, NewEmisData!$D:$D, BA$2))</f>
        <v>9.4510125266560902E-3</v>
      </c>
      <c r="BB405" s="335">
        <f>$I405*IF($G405="Pickup", SUMIFS(NewEmisData!H:H, NewEmisData!$A:$A, "Pickup", NewEmisData!$B:$B, $A405, NewEmisData!$C:$C, $H405, NewEmisData!$D:$D, BB$2), SUMIFS(NewEmisData!H:H, NewEmisData!$A:$A, "LDV", NewEmisData!$B:$B, $A405, NewEmisData!$C:$C, $H405, NewEmisData!$D:$D, BB$2))</f>
        <v>9.4510284224167199E-3</v>
      </c>
      <c r="BC405" s="335">
        <f>$I405*IF($G405="Pickup", SUMIFS(NewEmisData!I:I, NewEmisData!$A:$A, "Pickup", NewEmisData!$B:$B, $A405, NewEmisData!$C:$C, $H405, NewEmisData!$D:$D, BC$2), SUMIFS(NewEmisData!I:I, NewEmisData!$A:$A, "LDV", NewEmisData!$B:$B, $A405, NewEmisData!$C:$C, $H405, NewEmisData!$D:$D, BC$2))</f>
        <v>9.4510120080224802E-3</v>
      </c>
      <c r="BD405" s="335">
        <f>$I405*IF($G405="Pickup", SUMIFS(NewEmisData!J:J, NewEmisData!$A:$A, "Pickup", NewEmisData!$B:$B, $A405, NewEmisData!$C:$C, $H405, NewEmisData!$D:$D, BD$2), SUMIFS(NewEmisData!J:J, NewEmisData!$A:$A, "LDV", NewEmisData!$B:$B, $A405, NewEmisData!$C:$C, $H405, NewEmisData!$D:$D, BD$2))</f>
        <v>9.4510218218297193E-3</v>
      </c>
      <c r="BE405" s="335">
        <f>$I405*IF($G405="Pickup", SUMIFS(NewEmisData!K:K, NewEmisData!$A:$A, "Pickup", NewEmisData!$B:$B, $A405, NewEmisData!$C:$C, $H405, NewEmisData!$D:$D, BE$2), SUMIFS(NewEmisData!K:K, NewEmisData!$A:$A, "LDV", NewEmisData!$B:$B, $A405, NewEmisData!$C:$C, $H405, NewEmisData!$D:$D, BE$2))</f>
        <v>9.4510103244617501E-3</v>
      </c>
      <c r="BF405" s="335">
        <f>$I405*IF($G405="Pickup", SUMIFS(NewEmisData!L:L, NewEmisData!$A:$A, "Pickup", NewEmisData!$B:$B, $A405, NewEmisData!$C:$C, $H405, NewEmisData!$D:$D, BF$2), SUMIFS(NewEmisData!L:L, NewEmisData!$A:$A, "LDV", NewEmisData!$B:$B, $A405, NewEmisData!$C:$C, $H405, NewEmisData!$D:$D, BF$2))</f>
        <v>9.4510089054136992E-3</v>
      </c>
      <c r="BG405" s="335">
        <f>$I405*IF($G405="Pickup", SUMIFS(NewEmisData!M:M, NewEmisData!$A:$A, "Pickup", NewEmisData!$B:$B, $A405, NewEmisData!$C:$C, $H405, NewEmisData!$D:$D, BG$2), SUMIFS(NewEmisData!M:M, NewEmisData!$A:$A, "LDV", NewEmisData!$B:$B, $A405, NewEmisData!$C:$C, $H405, NewEmisData!$D:$D, BG$2))</f>
        <v>9.4510089054136992E-3</v>
      </c>
      <c r="BH405" s="335">
        <v>1.6506531515565108E-3</v>
      </c>
      <c r="BI405" s="335">
        <f>$I405*IF($G405="Pickup", SUMIFS(NewEmisData!E:E, NewEmisData!$A:$A, "Pickup", NewEmisData!$B:$B, $A405, NewEmisData!$C:$C, $H405, NewEmisData!$D:$D, BI$2), SUMIFS(NewEmisData!E:E, NewEmisData!$A:$A, "LDV", NewEmisData!$B:$B, $A405, NewEmisData!$C:$C, $H405, NewEmisData!$D:$D, BI$2))</f>
        <v>0</v>
      </c>
      <c r="BJ405" s="335">
        <f>$I405*IF($G405="Pickup", SUMIFS(NewEmisData!F:F, NewEmisData!$A:$A, "Pickup", NewEmisData!$B:$B, $A405, NewEmisData!$C:$C, $H405, NewEmisData!$D:$D, BJ$2), SUMIFS(NewEmisData!F:F, NewEmisData!$A:$A, "LDV", NewEmisData!$B:$B, $A405, NewEmisData!$C:$C, $H405, NewEmisData!$D:$D, BJ$2))</f>
        <v>0</v>
      </c>
      <c r="BK405" s="335">
        <f>$I405*IF($G405="Pickup", SUMIFS(NewEmisData!G:G, NewEmisData!$A:$A, "Pickup", NewEmisData!$B:$B, $A405, NewEmisData!$C:$C, $H405, NewEmisData!$D:$D, BK$2), SUMIFS(NewEmisData!G:G, NewEmisData!$A:$A, "LDV", NewEmisData!$B:$B, $A405, NewEmisData!$C:$C, $H405, NewEmisData!$D:$D, BK$2))</f>
        <v>0</v>
      </c>
      <c r="BL405" s="335">
        <f>$I405*IF($G405="Pickup", SUMIFS(NewEmisData!H:H, NewEmisData!$A:$A, "Pickup", NewEmisData!$B:$B, $A405, NewEmisData!$C:$C, $H405, NewEmisData!$D:$D, BL$2), SUMIFS(NewEmisData!H:H, NewEmisData!$A:$A, "LDV", NewEmisData!$B:$B, $A405, NewEmisData!$C:$C, $H405, NewEmisData!$D:$D, BL$2))</f>
        <v>0</v>
      </c>
      <c r="BM405" s="335">
        <f>$I405*IF($G405="Pickup", SUMIFS(NewEmisData!I:I, NewEmisData!$A:$A, "Pickup", NewEmisData!$B:$B, $A405, NewEmisData!$C:$C, $H405, NewEmisData!$D:$D, BM$2), SUMIFS(NewEmisData!I:I, NewEmisData!$A:$A, "LDV", NewEmisData!$B:$B, $A405, NewEmisData!$C:$C, $H405, NewEmisData!$D:$D, BM$2))</f>
        <v>0</v>
      </c>
      <c r="BN405" s="335">
        <f>$I405*IF($G405="Pickup", SUMIFS(NewEmisData!J:J, NewEmisData!$A:$A, "Pickup", NewEmisData!$B:$B, $A405, NewEmisData!$C:$C, $H405, NewEmisData!$D:$D, BN$2), SUMIFS(NewEmisData!J:J, NewEmisData!$A:$A, "LDV", NewEmisData!$B:$B, $A405, NewEmisData!$C:$C, $H405, NewEmisData!$D:$D, BN$2))</f>
        <v>0</v>
      </c>
      <c r="BO405" s="335">
        <f>$I405*IF($G405="Pickup", SUMIFS(NewEmisData!K:K, NewEmisData!$A:$A, "Pickup", NewEmisData!$B:$B, $A405, NewEmisData!$C:$C, $H405, NewEmisData!$D:$D, BO$2), SUMIFS(NewEmisData!K:K, NewEmisData!$A:$A, "LDV", NewEmisData!$B:$B, $A405, NewEmisData!$C:$C, $H405, NewEmisData!$D:$D, BO$2))</f>
        <v>0</v>
      </c>
      <c r="BP405" s="335">
        <f>$I405*IF($G405="Pickup", SUMIFS(NewEmisData!L:L, NewEmisData!$A:$A, "Pickup", NewEmisData!$B:$B, $A405, NewEmisData!$C:$C, $H405, NewEmisData!$D:$D, BP$2), SUMIFS(NewEmisData!L:L, NewEmisData!$A:$A, "LDV", NewEmisData!$B:$B, $A405, NewEmisData!$C:$C, $H405, NewEmisData!$D:$D, BP$2))</f>
        <v>0</v>
      </c>
      <c r="BQ405" s="335">
        <f>$I405*IF($G405="Pickup", SUMIFS(NewEmisData!M:M, NewEmisData!$A:$A, "Pickup", NewEmisData!$B:$B, $A405, NewEmisData!$C:$C, $H405, NewEmisData!$D:$D, BQ$2), SUMIFS(NewEmisData!M:M, NewEmisData!$A:$A, "LDV", NewEmisData!$B:$B, $A405, NewEmisData!$C:$C, $H405, NewEmisData!$D:$D, BQ$2))</f>
        <v>0</v>
      </c>
      <c r="BR405" s="335">
        <v>0</v>
      </c>
      <c r="BS405" s="335">
        <f>$I405*IF($G405="Pickup", SUMIFS(NewEmisData!E:E, NewEmisData!$A:$A, "Pickup", NewEmisData!$B:$B, $A405, NewEmisData!$C:$C, $H405, NewEmisData!$D:$D, BS$2), SUMIFS(NewEmisData!E:E, NewEmisData!$A:$A, "LDV", NewEmisData!$B:$B, $A405, NewEmisData!$C:$C, $H405, NewEmisData!$D:$D, BS$2))</f>
        <v>0</v>
      </c>
      <c r="BT405" s="335">
        <f>$I405*IF($G405="Pickup", SUMIFS(NewEmisData!F:F, NewEmisData!$A:$A, "Pickup", NewEmisData!$B:$B, $A405, NewEmisData!$C:$C, $H405, NewEmisData!$D:$D, BT$2), SUMIFS(NewEmisData!F:F, NewEmisData!$A:$A, "LDV", NewEmisData!$B:$B, $A405, NewEmisData!$C:$C, $H405, NewEmisData!$D:$D, BT$2))</f>
        <v>0</v>
      </c>
      <c r="BU405" s="335">
        <f>$I405*IF($G405="Pickup", SUMIFS(NewEmisData!G:G, NewEmisData!$A:$A, "Pickup", NewEmisData!$B:$B, $A405, NewEmisData!$C:$C, $H405, NewEmisData!$D:$D, BU$2), SUMIFS(NewEmisData!G:G, NewEmisData!$A:$A, "LDV", NewEmisData!$B:$B, $A405, NewEmisData!$C:$C, $H405, NewEmisData!$D:$D, BU$2))</f>
        <v>0</v>
      </c>
      <c r="BV405" s="335">
        <f>$I405*IF($G405="Pickup", SUMIFS(NewEmisData!H:H, NewEmisData!$A:$A, "Pickup", NewEmisData!$B:$B, $A405, NewEmisData!$C:$C, $H405, NewEmisData!$D:$D, BV$2), SUMIFS(NewEmisData!H:H, NewEmisData!$A:$A, "LDV", NewEmisData!$B:$B, $A405, NewEmisData!$C:$C, $H405, NewEmisData!$D:$D, BV$2))</f>
        <v>0</v>
      </c>
      <c r="BW405" s="335">
        <f>$I405*IF($G405="Pickup", SUMIFS(NewEmisData!I:I, NewEmisData!$A:$A, "Pickup", NewEmisData!$B:$B, $A405, NewEmisData!$C:$C, $H405, NewEmisData!$D:$D, BW$2), SUMIFS(NewEmisData!I:I, NewEmisData!$A:$A, "LDV", NewEmisData!$B:$B, $A405, NewEmisData!$C:$C, $H405, NewEmisData!$D:$D, BW$2))</f>
        <v>0</v>
      </c>
      <c r="BX405" s="335">
        <f>$I405*IF($G405="Pickup", SUMIFS(NewEmisData!J:J, NewEmisData!$A:$A, "Pickup", NewEmisData!$B:$B, $A405, NewEmisData!$C:$C, $H405, NewEmisData!$D:$D, BX$2), SUMIFS(NewEmisData!J:J, NewEmisData!$A:$A, "LDV", NewEmisData!$B:$B, $A405, NewEmisData!$C:$C, $H405, NewEmisData!$D:$D, BX$2))</f>
        <v>0</v>
      </c>
      <c r="BY405" s="335">
        <f>$I405*IF($G405="Pickup", SUMIFS(NewEmisData!K:K, NewEmisData!$A:$A, "Pickup", NewEmisData!$B:$B, $A405, NewEmisData!$C:$C, $H405, NewEmisData!$D:$D, BY$2), SUMIFS(NewEmisData!K:K, NewEmisData!$A:$A, "LDV", NewEmisData!$B:$B, $A405, NewEmisData!$C:$C, $H405, NewEmisData!$D:$D, BY$2))</f>
        <v>0</v>
      </c>
      <c r="BZ405" s="335">
        <f>$I405*IF($G405="Pickup", SUMIFS(NewEmisData!L:L, NewEmisData!$A:$A, "Pickup", NewEmisData!$B:$B, $A405, NewEmisData!$C:$C, $H405, NewEmisData!$D:$D, BZ$2), SUMIFS(NewEmisData!L:L, NewEmisData!$A:$A, "LDV", NewEmisData!$B:$B, $A405, NewEmisData!$C:$C, $H405, NewEmisData!$D:$D, BZ$2))</f>
        <v>0</v>
      </c>
      <c r="CA405" s="335">
        <f>$I405*IF($G405="Pickup", SUMIFS(NewEmisData!M:M, NewEmisData!$A:$A, "Pickup", NewEmisData!$B:$B, $A405, NewEmisData!$C:$C, $H405, NewEmisData!$D:$D, CA$2), SUMIFS(NewEmisData!M:M, NewEmisData!$A:$A, "LDV", NewEmisData!$B:$B, $A405, NewEmisData!$C:$C, $H405, NewEmisData!$D:$D, CA$2))</f>
        <v>0</v>
      </c>
      <c r="CB405" s="335">
        <v>0</v>
      </c>
      <c r="CC405" s="335">
        <f>$I405*IF($G405="Pickup", SUMIFS(NewEmisData!E:E, NewEmisData!$A:$A, "Pickup", NewEmisData!$B:$B, $A405, NewEmisData!$C:$C, $H405, NewEmisData!$D:$D, CC$2), SUMIFS(NewEmisData!E:E, NewEmisData!$A:$A, "LDV", NewEmisData!$B:$B, $A405, NewEmisData!$C:$C, $H405, NewEmisData!$D:$D, CC$2))</f>
        <v>0</v>
      </c>
      <c r="CD405" s="335">
        <f>$I405*IF($G405="Pickup", SUMIFS(NewEmisData!F:F, NewEmisData!$A:$A, "Pickup", NewEmisData!$B:$B, $A405, NewEmisData!$C:$C, $H405, NewEmisData!$D:$D, CD$2), SUMIFS(NewEmisData!F:F, NewEmisData!$A:$A, "LDV", NewEmisData!$B:$B, $A405, NewEmisData!$C:$C, $H405, NewEmisData!$D:$D, CD$2))</f>
        <v>0</v>
      </c>
      <c r="CE405" s="335">
        <f>$I405*IF($G405="Pickup", SUMIFS(NewEmisData!G:G, NewEmisData!$A:$A, "Pickup", NewEmisData!$B:$B, $A405, NewEmisData!$C:$C, $H405, NewEmisData!$D:$D, CE$2), SUMIFS(NewEmisData!G:G, NewEmisData!$A:$A, "LDV", NewEmisData!$B:$B, $A405, NewEmisData!$C:$C, $H405, NewEmisData!$D:$D, CE$2))</f>
        <v>0</v>
      </c>
      <c r="CF405" s="335">
        <f>$I405*IF($G405="Pickup", SUMIFS(NewEmisData!H:H, NewEmisData!$A:$A, "Pickup", NewEmisData!$B:$B, $A405, NewEmisData!$C:$C, $H405, NewEmisData!$D:$D, CF$2), SUMIFS(NewEmisData!H:H, NewEmisData!$A:$A, "LDV", NewEmisData!$B:$B, $A405, NewEmisData!$C:$C, $H405, NewEmisData!$D:$D, CF$2))</f>
        <v>0</v>
      </c>
      <c r="CG405" s="335">
        <f>$I405*IF($G405="Pickup", SUMIFS(NewEmisData!I:I, NewEmisData!$A:$A, "Pickup", NewEmisData!$B:$B, $A405, NewEmisData!$C:$C, $H405, NewEmisData!$D:$D, CG$2), SUMIFS(NewEmisData!I:I, NewEmisData!$A:$A, "LDV", NewEmisData!$B:$B, $A405, NewEmisData!$C:$C, $H405, NewEmisData!$D:$D, CG$2))</f>
        <v>0</v>
      </c>
      <c r="CH405" s="335">
        <f>$I405*IF($G405="Pickup", SUMIFS(NewEmisData!J:J, NewEmisData!$A:$A, "Pickup", NewEmisData!$B:$B, $A405, NewEmisData!$C:$C, $H405, NewEmisData!$D:$D, CH$2), SUMIFS(NewEmisData!J:J, NewEmisData!$A:$A, "LDV", NewEmisData!$B:$B, $A405, NewEmisData!$C:$C, $H405, NewEmisData!$D:$D, CH$2))</f>
        <v>0</v>
      </c>
      <c r="CI405" s="335">
        <f>$I405*IF($G405="Pickup", SUMIFS(NewEmisData!K:K, NewEmisData!$A:$A, "Pickup", NewEmisData!$B:$B, $A405, NewEmisData!$C:$C, $H405, NewEmisData!$D:$D, CI$2), SUMIFS(NewEmisData!K:K, NewEmisData!$A:$A, "LDV", NewEmisData!$B:$B, $A405, NewEmisData!$C:$C, $H405, NewEmisData!$D:$D, CI$2))</f>
        <v>0</v>
      </c>
      <c r="CJ405" s="335">
        <f>$I405*IF($G405="Pickup", SUMIFS(NewEmisData!L:L, NewEmisData!$A:$A, "Pickup", NewEmisData!$B:$B, $A405, NewEmisData!$C:$C, $H405, NewEmisData!$D:$D, CJ$2), SUMIFS(NewEmisData!L:L, NewEmisData!$A:$A, "LDV", NewEmisData!$B:$B, $A405, NewEmisData!$C:$C, $H405, NewEmisData!$D:$D, CJ$2))</f>
        <v>0</v>
      </c>
      <c r="CK405" s="335">
        <f>$I405*IF($G405="Pickup", SUMIFS(NewEmisData!M:M, NewEmisData!$A:$A, "Pickup", NewEmisData!$B:$B, $A405, NewEmisData!$C:$C, $H405, NewEmisData!$D:$D, CK$2), SUMIFS(NewEmisData!M:M, NewEmisData!$A:$A, "LDV", NewEmisData!$B:$B, $A405, NewEmisData!$C:$C, $H405, NewEmisData!$D:$D, CK$2))</f>
        <v>0</v>
      </c>
      <c r="CL405" s="335">
        <v>0</v>
      </c>
      <c r="CM405" s="335">
        <f>$I405*IF($G405="Pickup", SUMIFS(NewEmisData!E:E, NewEmisData!$A:$A, "Pickup", NewEmisData!$B:$B, $A405, NewEmisData!$C:$C, $H405, NewEmisData!$D:$D, CM$2), SUMIFS(NewEmisData!E:E, NewEmisData!$A:$A, "LDV", NewEmisData!$B:$B, $A405, NewEmisData!$C:$C, $H405, NewEmisData!$D:$D, CM$2))</f>
        <v>0</v>
      </c>
      <c r="CN405" s="335">
        <f>$I405*IF($G405="Pickup", SUMIFS(NewEmisData!F:F, NewEmisData!$A:$A, "Pickup", NewEmisData!$B:$B, $A405, NewEmisData!$C:$C, $H405, NewEmisData!$D:$D, CN$2), SUMIFS(NewEmisData!F:F, NewEmisData!$A:$A, "LDV", NewEmisData!$B:$B, $A405, NewEmisData!$C:$C, $H405, NewEmisData!$D:$D, CN$2))</f>
        <v>0</v>
      </c>
      <c r="CO405" s="335">
        <f>$I405*IF($G405="Pickup", SUMIFS(NewEmisData!G:G, NewEmisData!$A:$A, "Pickup", NewEmisData!$B:$B, $A405, NewEmisData!$C:$C, $H405, NewEmisData!$D:$D, CO$2), SUMIFS(NewEmisData!G:G, NewEmisData!$A:$A, "LDV", NewEmisData!$B:$B, $A405, NewEmisData!$C:$C, $H405, NewEmisData!$D:$D, CO$2))</f>
        <v>0</v>
      </c>
      <c r="CP405" s="335">
        <f>$I405*IF($G405="Pickup", SUMIFS(NewEmisData!H:H, NewEmisData!$A:$A, "Pickup", NewEmisData!$B:$B, $A405, NewEmisData!$C:$C, $H405, NewEmisData!$D:$D, CP$2), SUMIFS(NewEmisData!H:H, NewEmisData!$A:$A, "LDV", NewEmisData!$B:$B, $A405, NewEmisData!$C:$C, $H405, NewEmisData!$D:$D, CP$2))</f>
        <v>0</v>
      </c>
      <c r="CQ405" s="335">
        <f>$I405*IF($G405="Pickup", SUMIFS(NewEmisData!I:I, NewEmisData!$A:$A, "Pickup", NewEmisData!$B:$B, $A405, NewEmisData!$C:$C, $H405, NewEmisData!$D:$D, CQ$2), SUMIFS(NewEmisData!I:I, NewEmisData!$A:$A, "LDV", NewEmisData!$B:$B, $A405, NewEmisData!$C:$C, $H405, NewEmisData!$D:$D, CQ$2))</f>
        <v>0</v>
      </c>
      <c r="CR405" s="335">
        <f>$I405*IF($G405="Pickup", SUMIFS(NewEmisData!J:J, NewEmisData!$A:$A, "Pickup", NewEmisData!$B:$B, $A405, NewEmisData!$C:$C, $H405, NewEmisData!$D:$D, CR$2), SUMIFS(NewEmisData!J:J, NewEmisData!$A:$A, "LDV", NewEmisData!$B:$B, $A405, NewEmisData!$C:$C, $H405, NewEmisData!$D:$D, CR$2))</f>
        <v>0</v>
      </c>
      <c r="CS405" s="335">
        <f>$I405*IF($G405="Pickup", SUMIFS(NewEmisData!K:K, NewEmisData!$A:$A, "Pickup", NewEmisData!$B:$B, $A405, NewEmisData!$C:$C, $H405, NewEmisData!$D:$D, CS$2), SUMIFS(NewEmisData!K:K, NewEmisData!$A:$A, "LDV", NewEmisData!$B:$B, $A405, NewEmisData!$C:$C, $H405, NewEmisData!$D:$D, CS$2))</f>
        <v>0</v>
      </c>
      <c r="CT405" s="335">
        <f>$I405*IF($G405="Pickup", SUMIFS(NewEmisData!L:L, NewEmisData!$A:$A, "Pickup", NewEmisData!$B:$B, $A405, NewEmisData!$C:$C, $H405, NewEmisData!$D:$D, CT$2), SUMIFS(NewEmisData!L:L, NewEmisData!$A:$A, "LDV", NewEmisData!$B:$B, $A405, NewEmisData!$C:$C, $H405, NewEmisData!$D:$D, CT$2))</f>
        <v>0</v>
      </c>
      <c r="CU405" s="335">
        <f>$I405*IF($G405="Pickup", SUMIFS(NewEmisData!M:M, NewEmisData!$A:$A, "Pickup", NewEmisData!$B:$B, $A405, NewEmisData!$C:$C, $H405, NewEmisData!$D:$D, CU$2), SUMIFS(NewEmisData!M:M, NewEmisData!$A:$A, "LDV", NewEmisData!$B:$B, $A405, NewEmisData!$C:$C, $H405, NewEmisData!$D:$D, CU$2))</f>
        <v>0</v>
      </c>
      <c r="CV405" s="335">
        <v>0</v>
      </c>
      <c r="CW405" s="335">
        <v>0</v>
      </c>
      <c r="CX405" s="335">
        <v>0</v>
      </c>
      <c r="CY405" s="335">
        <v>0</v>
      </c>
      <c r="CZ405" s="335">
        <v>0</v>
      </c>
      <c r="DA405" s="335">
        <v>0</v>
      </c>
      <c r="DB405" s="335">
        <v>0</v>
      </c>
      <c r="DC405" s="335">
        <v>0</v>
      </c>
      <c r="DD405" s="335">
        <v>0</v>
      </c>
      <c r="DE405" s="335">
        <v>0</v>
      </c>
      <c r="DF405" s="335">
        <v>0</v>
      </c>
      <c r="DG405" s="335">
        <f>$I405*IF($G405="Pickup", SUMIFS(NewEmisData!E:E, NewEmisData!$A:$A, "Pickup", NewEmisData!$B:$B, $A405, NewEmisData!$C:$C, $H405, NewEmisData!$D:$D, DG$2), SUMIFS(NewEmisData!E:E, NewEmisData!$A:$A, "LDV", NewEmisData!$B:$B, $A405, NewEmisData!$C:$C, $H405, NewEmisData!$D:$D, DG$2))</f>
        <v>0</v>
      </c>
      <c r="DH405" s="335">
        <f>$I405*IF($G405="Pickup", SUMIFS(NewEmisData!F:F, NewEmisData!$A:$A, "Pickup", NewEmisData!$B:$B, $A405, NewEmisData!$C:$C, $H405, NewEmisData!$D:$D, DH$2), SUMIFS(NewEmisData!F:F, NewEmisData!$A:$A, "LDV", NewEmisData!$B:$B, $A405, NewEmisData!$C:$C, $H405, NewEmisData!$D:$D, DH$2))</f>
        <v>0</v>
      </c>
      <c r="DI405" s="335">
        <f>$I405*IF($G405="Pickup", SUMIFS(NewEmisData!G:G, NewEmisData!$A:$A, "Pickup", NewEmisData!$B:$B, $A405, NewEmisData!$C:$C, $H405, NewEmisData!$D:$D, DI$2), SUMIFS(NewEmisData!G:G, NewEmisData!$A:$A, "LDV", NewEmisData!$B:$B, $A405, NewEmisData!$C:$C, $H405, NewEmisData!$D:$D, DI$2))</f>
        <v>0</v>
      </c>
      <c r="DJ405" s="335">
        <f>$I405*IF($G405="Pickup", SUMIFS(NewEmisData!H:H, NewEmisData!$A:$A, "Pickup", NewEmisData!$B:$B, $A405, NewEmisData!$C:$C, $H405, NewEmisData!$D:$D, DJ$2), SUMIFS(NewEmisData!H:H, NewEmisData!$A:$A, "LDV", NewEmisData!$B:$B, $A405, NewEmisData!$C:$C, $H405, NewEmisData!$D:$D, DJ$2))</f>
        <v>0</v>
      </c>
      <c r="DK405" s="335">
        <f>$I405*IF($G405="Pickup", SUMIFS(NewEmisData!I:I, NewEmisData!$A:$A, "Pickup", NewEmisData!$B:$B, $A405, NewEmisData!$C:$C, $H405, NewEmisData!$D:$D, DK$2), SUMIFS(NewEmisData!I:I, NewEmisData!$A:$A, "LDV", NewEmisData!$B:$B, $A405, NewEmisData!$C:$C, $H405, NewEmisData!$D:$D, DK$2))</f>
        <v>0</v>
      </c>
      <c r="DL405" s="335">
        <f>$I405*IF($G405="Pickup", SUMIFS(NewEmisData!J:J, NewEmisData!$A:$A, "Pickup", NewEmisData!$B:$B, $A405, NewEmisData!$C:$C, $H405, NewEmisData!$D:$D, DL$2), SUMIFS(NewEmisData!J:J, NewEmisData!$A:$A, "LDV", NewEmisData!$B:$B, $A405, NewEmisData!$C:$C, $H405, NewEmisData!$D:$D, DL$2))</f>
        <v>0</v>
      </c>
      <c r="DM405" s="335">
        <f>$I405*IF($G405="Pickup", SUMIFS(NewEmisData!K:K, NewEmisData!$A:$A, "Pickup", NewEmisData!$B:$B, $A405, NewEmisData!$C:$C, $H405, NewEmisData!$D:$D, DM$2), SUMIFS(NewEmisData!K:K, NewEmisData!$A:$A, "LDV", NewEmisData!$B:$B, $A405, NewEmisData!$C:$C, $H405, NewEmisData!$D:$D, DM$2))</f>
        <v>0</v>
      </c>
      <c r="DN405" s="335">
        <f>$I405*IF($G405="Pickup", SUMIFS(NewEmisData!L:L, NewEmisData!$A:$A, "Pickup", NewEmisData!$B:$B, $A405, NewEmisData!$C:$C, $H405, NewEmisData!$D:$D, DN$2), SUMIFS(NewEmisData!L:L, NewEmisData!$A:$A, "LDV", NewEmisData!$B:$B, $A405, NewEmisData!$C:$C, $H405, NewEmisData!$D:$D, DN$2))</f>
        <v>0</v>
      </c>
      <c r="DO405" s="335">
        <f>$I405*IF($G405="Pickup", SUMIFS(NewEmisData!M:M, NewEmisData!$A:$A, "Pickup", NewEmisData!$B:$B, $A405, NewEmisData!$C:$C, $H405, NewEmisData!$D:$D, DO$2), SUMIFS(NewEmisData!M:M, NewEmisData!$A:$A, "LDV", NewEmisData!$B:$B, $A405, NewEmisData!$C:$C, $H405, NewEmisData!$D:$D, DO$2))</f>
        <v>0</v>
      </c>
      <c r="DP405" s="335">
        <v>0</v>
      </c>
      <c r="DQ405" s="335">
        <f>$I405*IF($G405="Pickup", SUMIFS(NewEmisData!E:E, NewEmisData!$A:$A, "Pickup", NewEmisData!$B:$B, $A405, NewEmisData!$C:$C, $H405, NewEmisData!$D:$D, DQ$2), SUMIFS(NewEmisData!E:E, NewEmisData!$A:$A, "LDV", NewEmisData!$B:$B, $A405, NewEmisData!$C:$C, $H405, NewEmisData!$D:$D, DQ$2))</f>
        <v>0</v>
      </c>
      <c r="DR405" s="335">
        <f>$I405*IF($G405="Pickup", SUMIFS(NewEmisData!F:F, NewEmisData!$A:$A, "Pickup", NewEmisData!$B:$B, $A405, NewEmisData!$C:$C, $H405, NewEmisData!$D:$D, DR$2), SUMIFS(NewEmisData!F:F, NewEmisData!$A:$A, "LDV", NewEmisData!$B:$B, $A405, NewEmisData!$C:$C, $H405, NewEmisData!$D:$D, DR$2))</f>
        <v>0</v>
      </c>
      <c r="DS405" s="335">
        <f>$I405*IF($G405="Pickup", SUMIFS(NewEmisData!G:G, NewEmisData!$A:$A, "Pickup", NewEmisData!$B:$B, $A405, NewEmisData!$C:$C, $H405, NewEmisData!$D:$D, DS$2), SUMIFS(NewEmisData!G:G, NewEmisData!$A:$A, "LDV", NewEmisData!$B:$B, $A405, NewEmisData!$C:$C, $H405, NewEmisData!$D:$D, DS$2))</f>
        <v>0</v>
      </c>
      <c r="DT405" s="335">
        <f>$I405*IF($G405="Pickup", SUMIFS(NewEmisData!H:H, NewEmisData!$A:$A, "Pickup", NewEmisData!$B:$B, $A405, NewEmisData!$C:$C, $H405, NewEmisData!$D:$D, DT$2), SUMIFS(NewEmisData!H:H, NewEmisData!$A:$A, "LDV", NewEmisData!$B:$B, $A405, NewEmisData!$C:$C, $H405, NewEmisData!$D:$D, DT$2))</f>
        <v>0</v>
      </c>
      <c r="DU405" s="335">
        <f>$I405*IF($G405="Pickup", SUMIFS(NewEmisData!I:I, NewEmisData!$A:$A, "Pickup", NewEmisData!$B:$B, $A405, NewEmisData!$C:$C, $H405, NewEmisData!$D:$D, DU$2), SUMIFS(NewEmisData!I:I, NewEmisData!$A:$A, "LDV", NewEmisData!$B:$B, $A405, NewEmisData!$C:$C, $H405, NewEmisData!$D:$D, DU$2))</f>
        <v>0</v>
      </c>
      <c r="DV405" s="335">
        <f>$I405*IF($G405="Pickup", SUMIFS(NewEmisData!J:J, NewEmisData!$A:$A, "Pickup", NewEmisData!$B:$B, $A405, NewEmisData!$C:$C, $H405, NewEmisData!$D:$D, DV$2), SUMIFS(NewEmisData!J:J, NewEmisData!$A:$A, "LDV", NewEmisData!$B:$B, $A405, NewEmisData!$C:$C, $H405, NewEmisData!$D:$D, DV$2))</f>
        <v>0</v>
      </c>
      <c r="DW405" s="335">
        <f>$I405*IF($G405="Pickup", SUMIFS(NewEmisData!K:K, NewEmisData!$A:$A, "Pickup", NewEmisData!$B:$B, $A405, NewEmisData!$C:$C, $H405, NewEmisData!$D:$D, DW$2), SUMIFS(NewEmisData!K:K, NewEmisData!$A:$A, "LDV", NewEmisData!$B:$B, $A405, NewEmisData!$C:$C, $H405, NewEmisData!$D:$D, DW$2))</f>
        <v>0</v>
      </c>
      <c r="DX405" s="335">
        <f>$I405*IF($G405="Pickup", SUMIFS(NewEmisData!L:L, NewEmisData!$A:$A, "Pickup", NewEmisData!$B:$B, $A405, NewEmisData!$C:$C, $H405, NewEmisData!$D:$D, DX$2), SUMIFS(NewEmisData!L:L, NewEmisData!$A:$A, "LDV", NewEmisData!$B:$B, $A405, NewEmisData!$C:$C, $H405, NewEmisData!$D:$D, DX$2))</f>
        <v>0</v>
      </c>
      <c r="DY405" s="335">
        <f>$I405*IF($G405="Pickup", SUMIFS(NewEmisData!M:M, NewEmisData!$A:$A, "Pickup", NewEmisData!$B:$B, $A405, NewEmisData!$C:$C, $H405, NewEmisData!$D:$D, DY$2), SUMIFS(NewEmisData!M:M, NewEmisData!$A:$A, "LDV", NewEmisData!$B:$B, $A405, NewEmisData!$C:$C, $H405, NewEmisData!$D:$D, DY$2))</f>
        <v>0</v>
      </c>
      <c r="DZ405" s="335">
        <v>0</v>
      </c>
      <c r="EA405" s="335">
        <f t="shared" si="658"/>
        <v>0</v>
      </c>
      <c r="EB405" s="335">
        <f t="shared" si="659"/>
        <v>0</v>
      </c>
      <c r="EC405" s="335">
        <f t="shared" si="660"/>
        <v>0</v>
      </c>
      <c r="ED405" s="335">
        <f t="shared" si="661"/>
        <v>0</v>
      </c>
      <c r="EE405" s="335">
        <f t="shared" si="662"/>
        <v>0</v>
      </c>
      <c r="EF405" s="335">
        <f t="shared" si="663"/>
        <v>0</v>
      </c>
      <c r="EG405" s="335">
        <f t="shared" si="664"/>
        <v>0</v>
      </c>
      <c r="EH405" s="335">
        <f t="shared" si="665"/>
        <v>0</v>
      </c>
      <c r="EI405" s="335">
        <f t="shared" si="666"/>
        <v>0</v>
      </c>
      <c r="EJ405" s="335">
        <f t="shared" si="667"/>
        <v>0</v>
      </c>
      <c r="EK405" s="335">
        <f t="shared" si="668"/>
        <v>0</v>
      </c>
      <c r="EL405" s="335">
        <f t="shared" si="669"/>
        <v>0</v>
      </c>
      <c r="EM405" s="335">
        <f t="shared" si="670"/>
        <v>0</v>
      </c>
      <c r="EN405" s="335">
        <f t="shared" si="671"/>
        <v>0</v>
      </c>
      <c r="EO405" s="335">
        <f t="shared" si="672"/>
        <v>0</v>
      </c>
      <c r="EP405" s="335">
        <f t="shared" si="673"/>
        <v>0</v>
      </c>
      <c r="EQ405" s="335">
        <f t="shared" si="674"/>
        <v>0</v>
      </c>
      <c r="ER405" s="335">
        <f t="shared" si="675"/>
        <v>0</v>
      </c>
      <c r="ES405" s="335">
        <f t="shared" si="676"/>
        <v>0</v>
      </c>
      <c r="ET405" s="335">
        <f t="shared" si="677"/>
        <v>0</v>
      </c>
      <c r="EU405" s="335">
        <f t="shared" si="678"/>
        <v>0</v>
      </c>
      <c r="EV405" s="335">
        <f t="shared" si="679"/>
        <v>0</v>
      </c>
      <c r="EW405" s="335">
        <f t="shared" si="680"/>
        <v>0</v>
      </c>
      <c r="EX405" s="335">
        <f t="shared" si="681"/>
        <v>0</v>
      </c>
      <c r="EY405" s="335">
        <f t="shared" si="682"/>
        <v>0</v>
      </c>
      <c r="EZ405" s="335">
        <f t="shared" si="683"/>
        <v>0</v>
      </c>
      <c r="FA405" s="335">
        <f t="shared" si="684"/>
        <v>0</v>
      </c>
      <c r="FB405" s="335">
        <f t="shared" si="685"/>
        <v>0</v>
      </c>
      <c r="FC405" s="335">
        <f t="shared" si="686"/>
        <v>0</v>
      </c>
      <c r="FD405" s="335">
        <f t="shared" si="687"/>
        <v>0</v>
      </c>
      <c r="FE405" s="335">
        <f t="shared" si="688"/>
        <v>7.3243110221385299E-2</v>
      </c>
      <c r="FF405" s="335">
        <f t="shared" si="689"/>
        <v>7.3243110221385299E-2</v>
      </c>
      <c r="FG405" s="335">
        <f t="shared" si="690"/>
        <v>7.32430660863298E-2</v>
      </c>
      <c r="FH405" s="335">
        <f t="shared" si="691"/>
        <v>7.3243157465552503E-2</v>
      </c>
      <c r="FI405" s="335">
        <f t="shared" si="692"/>
        <v>7.3243061950548305E-2</v>
      </c>
      <c r="FJ405" s="335">
        <f t="shared" si="693"/>
        <v>7.3243007522533404E-2</v>
      </c>
      <c r="FK405" s="335">
        <f t="shared" si="694"/>
        <v>7.3243037508868306E-2</v>
      </c>
      <c r="FL405" s="335">
        <f t="shared" si="695"/>
        <v>7.3242921236188793E-2</v>
      </c>
      <c r="FM405" s="335">
        <f t="shared" si="696"/>
        <v>7.3242921236188793E-2</v>
      </c>
      <c r="FN405" s="335">
        <f t="shared" si="697"/>
        <v>2.3805319372350052E-2</v>
      </c>
      <c r="FO405" s="335">
        <f t="shared" si="698"/>
        <v>9.4510282374974993E-3</v>
      </c>
      <c r="FP405" s="335">
        <f t="shared" si="699"/>
        <v>9.4510282374974993E-3</v>
      </c>
      <c r="FQ405" s="335">
        <f t="shared" si="700"/>
        <v>9.4510125266560902E-3</v>
      </c>
      <c r="FR405" s="335">
        <f t="shared" si="701"/>
        <v>9.4510284224167199E-3</v>
      </c>
      <c r="FS405" s="335">
        <f t="shared" si="702"/>
        <v>9.4510120080224802E-3</v>
      </c>
      <c r="FT405" s="335">
        <f t="shared" si="703"/>
        <v>9.4510218218297193E-3</v>
      </c>
      <c r="FU405" s="335">
        <f t="shared" si="704"/>
        <v>9.4510103244617501E-3</v>
      </c>
      <c r="FV405" s="335">
        <f t="shared" si="705"/>
        <v>9.4510089054136992E-3</v>
      </c>
      <c r="FW405" s="335">
        <f t="shared" si="706"/>
        <v>9.4510089054136992E-3</v>
      </c>
      <c r="FX405" s="335">
        <f t="shared" si="707"/>
        <v>1.6506531515565108E-3</v>
      </c>
    </row>
    <row r="406" spans="1:180" x14ac:dyDescent="0.2">
      <c r="A406" s="305" t="str">
        <f>_xlfn.CONCAT(IF(LEFT(TRIM(A405),1)="*", "*R", "R"), 1+RIGHT(TRIM(A405),1))</f>
        <v>R3</v>
      </c>
      <c r="B406" s="305" t="str">
        <f t="shared" ref="B406:B409" si="754">B405</f>
        <v>TLMELC200</v>
      </c>
      <c r="C406" s="305" t="str">
        <f t="shared" ref="C406:C409" si="755">C405</f>
        <v>Electric minivan w/200 mi range</v>
      </c>
      <c r="D406" s="301" t="str">
        <f t="shared" ref="D406:D409" si="756">D405</f>
        <v>bn-vmt, bn-vmt/a</v>
      </c>
      <c r="E406" s="301" t="str">
        <f t="shared" ref="E406:E409" si="757">E405</f>
        <v>TRNELC</v>
      </c>
      <c r="F406" s="301" t="str">
        <f t="shared" ref="F406:F409" si="758">F405</f>
        <v>TL</v>
      </c>
      <c r="G406" s="315" t="s">
        <v>819</v>
      </c>
      <c r="H406" s="315" t="s">
        <v>36</v>
      </c>
      <c r="I406" s="315">
        <v>1</v>
      </c>
      <c r="J406" s="315" t="str">
        <f t="shared" si="708"/>
        <v>Minivan-ELC</v>
      </c>
      <c r="K406" s="335">
        <f>$I406*IF($G406="Pickup", SUMIFS(NewEmisData!E:E, NewEmisData!$A:$A, "Pickup", NewEmisData!$B:$B, $A406, NewEmisData!$C:$C, $H406, NewEmisData!$D:$D, K$2), SUMIFS(NewEmisData!E:E, NewEmisData!$A:$A, "LDV", NewEmisData!$B:$B, $A406, NewEmisData!$C:$C, $H406, NewEmisData!$D:$D, K$2))</f>
        <v>0</v>
      </c>
      <c r="L406" s="335">
        <f>$I406*IF($G406="Pickup", SUMIFS(NewEmisData!F:F, NewEmisData!$A:$A, "Pickup", NewEmisData!$B:$B, $A406, NewEmisData!$C:$C, $H406, NewEmisData!$D:$D, L$2), SUMIFS(NewEmisData!F:F, NewEmisData!$A:$A, "LDV", NewEmisData!$B:$B, $A406, NewEmisData!$C:$C, $H406, NewEmisData!$D:$D, L$2))</f>
        <v>0</v>
      </c>
      <c r="M406" s="335">
        <f>$I406*IF($G406="Pickup", SUMIFS(NewEmisData!G:G, NewEmisData!$A:$A, "Pickup", NewEmisData!$B:$B, $A406, NewEmisData!$C:$C, $H406, NewEmisData!$D:$D, M$2), SUMIFS(NewEmisData!G:G, NewEmisData!$A:$A, "LDV", NewEmisData!$B:$B, $A406, NewEmisData!$C:$C, $H406, NewEmisData!$D:$D, M$2))</f>
        <v>0</v>
      </c>
      <c r="N406" s="335">
        <f>$I406*IF($G406="Pickup", SUMIFS(NewEmisData!H:H, NewEmisData!$A:$A, "Pickup", NewEmisData!$B:$B, $A406, NewEmisData!$C:$C, $H406, NewEmisData!$D:$D, N$2), SUMIFS(NewEmisData!H:H, NewEmisData!$A:$A, "LDV", NewEmisData!$B:$B, $A406, NewEmisData!$C:$C, $H406, NewEmisData!$D:$D, N$2))</f>
        <v>0</v>
      </c>
      <c r="O406" s="335">
        <f>$I406*IF($G406="Pickup", SUMIFS(NewEmisData!I:I, NewEmisData!$A:$A, "Pickup", NewEmisData!$B:$B, $A406, NewEmisData!$C:$C, $H406, NewEmisData!$D:$D, O$2), SUMIFS(NewEmisData!I:I, NewEmisData!$A:$A, "LDV", NewEmisData!$B:$B, $A406, NewEmisData!$C:$C, $H406, NewEmisData!$D:$D, O$2))</f>
        <v>0</v>
      </c>
      <c r="P406" s="335">
        <f>$I406*IF($G406="Pickup", SUMIFS(NewEmisData!J:J, NewEmisData!$A:$A, "Pickup", NewEmisData!$B:$B, $A406, NewEmisData!$C:$C, $H406, NewEmisData!$D:$D, P$2), SUMIFS(NewEmisData!J:J, NewEmisData!$A:$A, "LDV", NewEmisData!$B:$B, $A406, NewEmisData!$C:$C, $H406, NewEmisData!$D:$D, P$2))</f>
        <v>0</v>
      </c>
      <c r="Q406" s="335">
        <f>$I406*IF($G406="Pickup", SUMIFS(NewEmisData!K:K, NewEmisData!$A:$A, "Pickup", NewEmisData!$B:$B, $A406, NewEmisData!$C:$C, $H406, NewEmisData!$D:$D, Q$2), SUMIFS(NewEmisData!K:K, NewEmisData!$A:$A, "LDV", NewEmisData!$B:$B, $A406, NewEmisData!$C:$C, $H406, NewEmisData!$D:$D, Q$2))</f>
        <v>0</v>
      </c>
      <c r="R406" s="335">
        <f>$I406*IF($G406="Pickup", SUMIFS(NewEmisData!L:L, NewEmisData!$A:$A, "Pickup", NewEmisData!$B:$B, $A406, NewEmisData!$C:$C, $H406, NewEmisData!$D:$D, R$2), SUMIFS(NewEmisData!L:L, NewEmisData!$A:$A, "LDV", NewEmisData!$B:$B, $A406, NewEmisData!$C:$C, $H406, NewEmisData!$D:$D, R$2))</f>
        <v>0</v>
      </c>
      <c r="S406" s="335">
        <f>$I406*IF($G406="Pickup", SUMIFS(NewEmisData!M:M, NewEmisData!$A:$A, "Pickup", NewEmisData!$B:$B, $A406, NewEmisData!$C:$C, $H406, NewEmisData!$D:$D, S$2), SUMIFS(NewEmisData!M:M, NewEmisData!$A:$A, "LDV", NewEmisData!$B:$B, $A406, NewEmisData!$C:$C, $H406, NewEmisData!$D:$D, S$2))</f>
        <v>0</v>
      </c>
      <c r="T406" s="335">
        <v>0</v>
      </c>
      <c r="U406" s="335">
        <f>$I406*IF($G406="Pickup", SUMIFS(NewEmisData!E:E, NewEmisData!$A:$A, "Pickup", NewEmisData!$B:$B, $A406, NewEmisData!$C:$C, $H406, NewEmisData!$D:$D, U$2), SUMIFS(NewEmisData!E:E, NewEmisData!$A:$A, "LDV", NewEmisData!$B:$B, $A406, NewEmisData!$C:$C, $H406, NewEmisData!$D:$D, U$2))</f>
        <v>0</v>
      </c>
      <c r="V406" s="335">
        <f>$I406*IF($G406="Pickup", SUMIFS(NewEmisData!F:F, NewEmisData!$A:$A, "Pickup", NewEmisData!$B:$B, $A406, NewEmisData!$C:$C, $H406, NewEmisData!$D:$D, V$2), SUMIFS(NewEmisData!F:F, NewEmisData!$A:$A, "LDV", NewEmisData!$B:$B, $A406, NewEmisData!$C:$C, $H406, NewEmisData!$D:$D, V$2))</f>
        <v>0</v>
      </c>
      <c r="W406" s="335">
        <f>$I406*IF($G406="Pickup", SUMIFS(NewEmisData!G:G, NewEmisData!$A:$A, "Pickup", NewEmisData!$B:$B, $A406, NewEmisData!$C:$C, $H406, NewEmisData!$D:$D, W$2), SUMIFS(NewEmisData!G:G, NewEmisData!$A:$A, "LDV", NewEmisData!$B:$B, $A406, NewEmisData!$C:$C, $H406, NewEmisData!$D:$D, W$2))</f>
        <v>0</v>
      </c>
      <c r="X406" s="335">
        <f>$I406*IF($G406="Pickup", SUMIFS(NewEmisData!H:H, NewEmisData!$A:$A, "Pickup", NewEmisData!$B:$B, $A406, NewEmisData!$C:$C, $H406, NewEmisData!$D:$D, X$2), SUMIFS(NewEmisData!H:H, NewEmisData!$A:$A, "LDV", NewEmisData!$B:$B, $A406, NewEmisData!$C:$C, $H406, NewEmisData!$D:$D, X$2))</f>
        <v>0</v>
      </c>
      <c r="Y406" s="335">
        <f>$I406*IF($G406="Pickup", SUMIFS(NewEmisData!I:I, NewEmisData!$A:$A, "Pickup", NewEmisData!$B:$B, $A406, NewEmisData!$C:$C, $H406, NewEmisData!$D:$D, Y$2), SUMIFS(NewEmisData!I:I, NewEmisData!$A:$A, "LDV", NewEmisData!$B:$B, $A406, NewEmisData!$C:$C, $H406, NewEmisData!$D:$D, Y$2))</f>
        <v>0</v>
      </c>
      <c r="Z406" s="335">
        <f>$I406*IF($G406="Pickup", SUMIFS(NewEmisData!J:J, NewEmisData!$A:$A, "Pickup", NewEmisData!$B:$B, $A406, NewEmisData!$C:$C, $H406, NewEmisData!$D:$D, Z$2), SUMIFS(NewEmisData!J:J, NewEmisData!$A:$A, "LDV", NewEmisData!$B:$B, $A406, NewEmisData!$C:$C, $H406, NewEmisData!$D:$D, Z$2))</f>
        <v>0</v>
      </c>
      <c r="AA406" s="335">
        <f>$I406*IF($G406="Pickup", SUMIFS(NewEmisData!K:K, NewEmisData!$A:$A, "Pickup", NewEmisData!$B:$B, $A406, NewEmisData!$C:$C, $H406, NewEmisData!$D:$D, AA$2), SUMIFS(NewEmisData!K:K, NewEmisData!$A:$A, "LDV", NewEmisData!$B:$B, $A406, NewEmisData!$C:$C, $H406, NewEmisData!$D:$D, AA$2))</f>
        <v>0</v>
      </c>
      <c r="AB406" s="335">
        <f>$I406*IF($G406="Pickup", SUMIFS(NewEmisData!L:L, NewEmisData!$A:$A, "Pickup", NewEmisData!$B:$B, $A406, NewEmisData!$C:$C, $H406, NewEmisData!$D:$D, AB$2), SUMIFS(NewEmisData!L:L, NewEmisData!$A:$A, "LDV", NewEmisData!$B:$B, $A406, NewEmisData!$C:$C, $H406, NewEmisData!$D:$D, AB$2))</f>
        <v>0</v>
      </c>
      <c r="AC406" s="335">
        <f>$I406*IF($G406="Pickup", SUMIFS(NewEmisData!M:M, NewEmisData!$A:$A, "Pickup", NewEmisData!$B:$B, $A406, NewEmisData!$C:$C, $H406, NewEmisData!$D:$D, AC$2), SUMIFS(NewEmisData!M:M, NewEmisData!$A:$A, "LDV", NewEmisData!$B:$B, $A406, NewEmisData!$C:$C, $H406, NewEmisData!$D:$D, AC$2))</f>
        <v>0</v>
      </c>
      <c r="AD406" s="335">
        <v>0</v>
      </c>
      <c r="AE406" s="335">
        <f>$I406*IF($G406="Pickup", SUMIFS(NewEmisData!E:E, NewEmisData!$A:$A, "Pickup", NewEmisData!$B:$B, $A406, NewEmisData!$C:$C, $H406, NewEmisData!$D:$D, AE$2), SUMIFS(NewEmisData!E:E, NewEmisData!$A:$A, "LDV", NewEmisData!$B:$B, $A406, NewEmisData!$C:$C, $H406, NewEmisData!$D:$D, AE$2))</f>
        <v>0</v>
      </c>
      <c r="AF406" s="335">
        <f>$I406*IF($G406="Pickup", SUMIFS(NewEmisData!F:F, NewEmisData!$A:$A, "Pickup", NewEmisData!$B:$B, $A406, NewEmisData!$C:$C, $H406, NewEmisData!$D:$D, AF$2), SUMIFS(NewEmisData!F:F, NewEmisData!$A:$A, "LDV", NewEmisData!$B:$B, $A406, NewEmisData!$C:$C, $H406, NewEmisData!$D:$D, AF$2))</f>
        <v>0</v>
      </c>
      <c r="AG406" s="335">
        <f>$I406*IF($G406="Pickup", SUMIFS(NewEmisData!G:G, NewEmisData!$A:$A, "Pickup", NewEmisData!$B:$B, $A406, NewEmisData!$C:$C, $H406, NewEmisData!$D:$D, AG$2), SUMIFS(NewEmisData!G:G, NewEmisData!$A:$A, "LDV", NewEmisData!$B:$B, $A406, NewEmisData!$C:$C, $H406, NewEmisData!$D:$D, AG$2))</f>
        <v>0</v>
      </c>
      <c r="AH406" s="335">
        <f>$I406*IF($G406="Pickup", SUMIFS(NewEmisData!H:H, NewEmisData!$A:$A, "Pickup", NewEmisData!$B:$B, $A406, NewEmisData!$C:$C, $H406, NewEmisData!$D:$D, AH$2), SUMIFS(NewEmisData!H:H, NewEmisData!$A:$A, "LDV", NewEmisData!$B:$B, $A406, NewEmisData!$C:$C, $H406, NewEmisData!$D:$D, AH$2))</f>
        <v>0</v>
      </c>
      <c r="AI406" s="335">
        <f>$I406*IF($G406="Pickup", SUMIFS(NewEmisData!I:I, NewEmisData!$A:$A, "Pickup", NewEmisData!$B:$B, $A406, NewEmisData!$C:$C, $H406, NewEmisData!$D:$D, AI$2), SUMIFS(NewEmisData!I:I, NewEmisData!$A:$A, "LDV", NewEmisData!$B:$B, $A406, NewEmisData!$C:$C, $H406, NewEmisData!$D:$D, AI$2))</f>
        <v>0</v>
      </c>
      <c r="AJ406" s="335">
        <f>$I406*IF($G406="Pickup", SUMIFS(NewEmisData!J:J, NewEmisData!$A:$A, "Pickup", NewEmisData!$B:$B, $A406, NewEmisData!$C:$C, $H406, NewEmisData!$D:$D, AJ$2), SUMIFS(NewEmisData!J:J, NewEmisData!$A:$A, "LDV", NewEmisData!$B:$B, $A406, NewEmisData!$C:$C, $H406, NewEmisData!$D:$D, AJ$2))</f>
        <v>0</v>
      </c>
      <c r="AK406" s="335">
        <f>$I406*IF($G406="Pickup", SUMIFS(NewEmisData!K:K, NewEmisData!$A:$A, "Pickup", NewEmisData!$B:$B, $A406, NewEmisData!$C:$C, $H406, NewEmisData!$D:$D, AK$2), SUMIFS(NewEmisData!K:K, NewEmisData!$A:$A, "LDV", NewEmisData!$B:$B, $A406, NewEmisData!$C:$C, $H406, NewEmisData!$D:$D, AK$2))</f>
        <v>0</v>
      </c>
      <c r="AL406" s="335">
        <f>$I406*IF($G406="Pickup", SUMIFS(NewEmisData!L:L, NewEmisData!$A:$A, "Pickup", NewEmisData!$B:$B, $A406, NewEmisData!$C:$C, $H406, NewEmisData!$D:$D, AL$2), SUMIFS(NewEmisData!L:L, NewEmisData!$A:$A, "LDV", NewEmisData!$B:$B, $A406, NewEmisData!$C:$C, $H406, NewEmisData!$D:$D, AL$2))</f>
        <v>0</v>
      </c>
      <c r="AM406" s="335">
        <f>$I406*IF($G406="Pickup", SUMIFS(NewEmisData!M:M, NewEmisData!$A:$A, "Pickup", NewEmisData!$B:$B, $A406, NewEmisData!$C:$C, $H406, NewEmisData!$D:$D, AM$2), SUMIFS(NewEmisData!M:M, NewEmisData!$A:$A, "LDV", NewEmisData!$B:$B, $A406, NewEmisData!$C:$C, $H406, NewEmisData!$D:$D, AM$2))</f>
        <v>0</v>
      </c>
      <c r="AN406" s="335">
        <v>0</v>
      </c>
      <c r="AO406" s="335">
        <f>$I406*IF($G406="Pickup", SUMIFS(NewEmisData!E:E, NewEmisData!$A:$A, "Pickup", NewEmisData!$B:$B, $A406, NewEmisData!$C:$C, $H406, NewEmisData!$D:$D, AO$2), SUMIFS(NewEmisData!E:E, NewEmisData!$A:$A, "LDV", NewEmisData!$B:$B, $A406, NewEmisData!$C:$C, $H406, NewEmisData!$D:$D, AO$2))</f>
        <v>5.5949189126931899E-2</v>
      </c>
      <c r="AP406" s="335">
        <f>$I406*IF($G406="Pickup", SUMIFS(NewEmisData!F:F, NewEmisData!$A:$A, "Pickup", NewEmisData!$B:$B, $A406, NewEmisData!$C:$C, $H406, NewEmisData!$D:$D, AP$2), SUMIFS(NewEmisData!F:F, NewEmisData!$A:$A, "LDV", NewEmisData!$B:$B, $A406, NewEmisData!$C:$C, $H406, NewEmisData!$D:$D, AP$2))</f>
        <v>5.5949189126931899E-2</v>
      </c>
      <c r="AQ406" s="335">
        <f>$I406*IF($G406="Pickup", SUMIFS(NewEmisData!G:G, NewEmisData!$A:$A, "Pickup", NewEmisData!$B:$B, $A406, NewEmisData!$C:$C, $H406, NewEmisData!$D:$D, AQ$2), SUMIFS(NewEmisData!G:G, NewEmisData!$A:$A, "LDV", NewEmisData!$B:$B, $A406, NewEmisData!$C:$C, $H406, NewEmisData!$D:$D, AQ$2))</f>
        <v>5.5949131442004002E-2</v>
      </c>
      <c r="AR406" s="335">
        <f>$I406*IF($G406="Pickup", SUMIFS(NewEmisData!H:H, NewEmisData!$A:$A, "Pickup", NewEmisData!$B:$B, $A406, NewEmisData!$C:$C, $H406, NewEmisData!$D:$D, AR$2), SUMIFS(NewEmisData!H:H, NewEmisData!$A:$A, "LDV", NewEmisData!$B:$B, $A406, NewEmisData!$C:$C, $H406, NewEmisData!$D:$D, AR$2))</f>
        <v>5.5949145320737102E-2</v>
      </c>
      <c r="AS406" s="335">
        <f>$I406*IF($G406="Pickup", SUMIFS(NewEmisData!I:I, NewEmisData!$A:$A, "Pickup", NewEmisData!$B:$B, $A406, NewEmisData!$C:$C, $H406, NewEmisData!$D:$D, AS$2), SUMIFS(NewEmisData!I:I, NewEmisData!$A:$A, "LDV", NewEmisData!$B:$B, $A406, NewEmisData!$C:$C, $H406, NewEmisData!$D:$D, AS$2))</f>
        <v>5.5949118174518898E-2</v>
      </c>
      <c r="AT406" s="335">
        <f>$I406*IF($G406="Pickup", SUMIFS(NewEmisData!J:J, NewEmisData!$A:$A, "Pickup", NewEmisData!$B:$B, $A406, NewEmisData!$C:$C, $H406, NewEmisData!$D:$D, AT$2), SUMIFS(NewEmisData!J:J, NewEmisData!$A:$A, "LDV", NewEmisData!$B:$B, $A406, NewEmisData!$C:$C, $H406, NewEmisData!$D:$D, AT$2))</f>
        <v>5.5949046541697099E-2</v>
      </c>
      <c r="AU406" s="335">
        <f>$I406*IF($G406="Pickup", SUMIFS(NewEmisData!K:K, NewEmisData!$A:$A, "Pickup", NewEmisData!$B:$B, $A406, NewEmisData!$C:$C, $H406, NewEmisData!$D:$D, AU$2), SUMIFS(NewEmisData!K:K, NewEmisData!$A:$A, "LDV", NewEmisData!$B:$B, $A406, NewEmisData!$C:$C, $H406, NewEmisData!$D:$D, AU$2))</f>
        <v>5.5949120890101497E-2</v>
      </c>
      <c r="AV406" s="335">
        <f>$I406*IF($G406="Pickup", SUMIFS(NewEmisData!L:L, NewEmisData!$A:$A, "Pickup", NewEmisData!$B:$B, $A406, NewEmisData!$C:$C, $H406, NewEmisData!$D:$D, AV$2), SUMIFS(NewEmisData!L:L, NewEmisData!$A:$A, "LDV", NewEmisData!$B:$B, $A406, NewEmisData!$C:$C, $H406, NewEmisData!$D:$D, AV$2))</f>
        <v>5.5949175401502099E-2</v>
      </c>
      <c r="AW406" s="335">
        <f>$I406*IF($G406="Pickup", SUMIFS(NewEmisData!M:M, NewEmisData!$A:$A, "Pickup", NewEmisData!$B:$B, $A406, NewEmisData!$C:$C, $H406, NewEmisData!$D:$D, AW$2), SUMIFS(NewEmisData!M:M, NewEmisData!$A:$A, "LDV", NewEmisData!$B:$B, $A406, NewEmisData!$C:$C, $H406, NewEmisData!$D:$D, AW$2))</f>
        <v>5.5949175401502099E-2</v>
      </c>
      <c r="AX406" s="335">
        <v>2.3805319372350052E-2</v>
      </c>
      <c r="AY406" s="335">
        <f>$I406*IF($G406="Pickup", SUMIFS(NewEmisData!E:E, NewEmisData!$A:$A, "Pickup", NewEmisData!$B:$B, $A406, NewEmisData!$C:$C, $H406, NewEmisData!$D:$D, AY$2), SUMIFS(NewEmisData!E:E, NewEmisData!$A:$A, "LDV", NewEmisData!$B:$B, $A406, NewEmisData!$C:$C, $H406, NewEmisData!$D:$D, AY$2))</f>
        <v>7.2571184818618403E-3</v>
      </c>
      <c r="AZ406" s="335">
        <f>$I406*IF($G406="Pickup", SUMIFS(NewEmisData!F:F, NewEmisData!$A:$A, "Pickup", NewEmisData!$B:$B, $A406, NewEmisData!$C:$C, $H406, NewEmisData!$D:$D, AZ$2), SUMIFS(NewEmisData!F:F, NewEmisData!$A:$A, "LDV", NewEmisData!$B:$B, $A406, NewEmisData!$C:$C, $H406, NewEmisData!$D:$D, AZ$2))</f>
        <v>7.2571184818618403E-3</v>
      </c>
      <c r="BA406" s="335">
        <f>$I406*IF($G406="Pickup", SUMIFS(NewEmisData!G:G, NewEmisData!$A:$A, "Pickup", NewEmisData!$B:$B, $A406, NewEmisData!$C:$C, $H406, NewEmisData!$D:$D, BA$2), SUMIFS(NewEmisData!G:G, NewEmisData!$A:$A, "LDV", NewEmisData!$B:$B, $A406, NewEmisData!$C:$C, $H406, NewEmisData!$D:$D, BA$2))</f>
        <v>7.2571114316428102E-3</v>
      </c>
      <c r="BB406" s="335">
        <f>$I406*IF($G406="Pickup", SUMIFS(NewEmisData!H:H, NewEmisData!$A:$A, "Pickup", NewEmisData!$B:$B, $A406, NewEmisData!$C:$C, $H406, NewEmisData!$D:$D, BB$2), SUMIFS(NewEmisData!H:H, NewEmisData!$A:$A, "LDV", NewEmisData!$B:$B, $A406, NewEmisData!$C:$C, $H406, NewEmisData!$D:$D, BB$2))</f>
        <v>7.2571137654529501E-3</v>
      </c>
      <c r="BC406" s="335">
        <f>$I406*IF($G406="Pickup", SUMIFS(NewEmisData!I:I, NewEmisData!$A:$A, "Pickup", NewEmisData!$B:$B, $A406, NewEmisData!$C:$C, $H406, NewEmisData!$D:$D, BC$2), SUMIFS(NewEmisData!I:I, NewEmisData!$A:$A, "LDV", NewEmisData!$B:$B, $A406, NewEmisData!$C:$C, $H406, NewEmisData!$D:$D, BC$2))</f>
        <v>7.2571068307629499E-3</v>
      </c>
      <c r="BD406" s="335">
        <f>$I406*IF($G406="Pickup", SUMIFS(NewEmisData!J:J, NewEmisData!$A:$A, "Pickup", NewEmisData!$B:$B, $A406, NewEmisData!$C:$C, $H406, NewEmisData!$D:$D, BD$2), SUMIFS(NewEmisData!J:J, NewEmisData!$A:$A, "LDV", NewEmisData!$B:$B, $A406, NewEmisData!$C:$C, $H406, NewEmisData!$D:$D, BD$2))</f>
        <v>7.2570974674633498E-3</v>
      </c>
      <c r="BE406" s="335">
        <f>$I406*IF($G406="Pickup", SUMIFS(NewEmisData!K:K, NewEmisData!$A:$A, "Pickup", NewEmisData!$B:$B, $A406, NewEmisData!$C:$C, $H406, NewEmisData!$D:$D, BE$2), SUMIFS(NewEmisData!K:K, NewEmisData!$A:$A, "LDV", NewEmisData!$B:$B, $A406, NewEmisData!$C:$C, $H406, NewEmisData!$D:$D, BE$2))</f>
        <v>7.25710679204878E-3</v>
      </c>
      <c r="BF406" s="335">
        <f>$I406*IF($G406="Pickup", SUMIFS(NewEmisData!L:L, NewEmisData!$A:$A, "Pickup", NewEmisData!$B:$B, $A406, NewEmisData!$C:$C, $H406, NewEmisData!$D:$D, BF$2), SUMIFS(NewEmisData!L:L, NewEmisData!$A:$A, "LDV", NewEmisData!$B:$B, $A406, NewEmisData!$C:$C, $H406, NewEmisData!$D:$D, BF$2))</f>
        <v>7.2571142164254898E-3</v>
      </c>
      <c r="BG406" s="335">
        <f>$I406*IF($G406="Pickup", SUMIFS(NewEmisData!M:M, NewEmisData!$A:$A, "Pickup", NewEmisData!$B:$B, $A406, NewEmisData!$C:$C, $H406, NewEmisData!$D:$D, BG$2), SUMIFS(NewEmisData!M:M, NewEmisData!$A:$A, "LDV", NewEmisData!$B:$B, $A406, NewEmisData!$C:$C, $H406, NewEmisData!$D:$D, BG$2))</f>
        <v>7.2571142164254898E-3</v>
      </c>
      <c r="BH406" s="335">
        <v>1.6506531515565108E-3</v>
      </c>
      <c r="BI406" s="335">
        <f>$I406*IF($G406="Pickup", SUMIFS(NewEmisData!E:E, NewEmisData!$A:$A, "Pickup", NewEmisData!$B:$B, $A406, NewEmisData!$C:$C, $H406, NewEmisData!$D:$D, BI$2), SUMIFS(NewEmisData!E:E, NewEmisData!$A:$A, "LDV", NewEmisData!$B:$B, $A406, NewEmisData!$C:$C, $H406, NewEmisData!$D:$D, BI$2))</f>
        <v>0</v>
      </c>
      <c r="BJ406" s="335">
        <f>$I406*IF($G406="Pickup", SUMIFS(NewEmisData!F:F, NewEmisData!$A:$A, "Pickup", NewEmisData!$B:$B, $A406, NewEmisData!$C:$C, $H406, NewEmisData!$D:$D, BJ$2), SUMIFS(NewEmisData!F:F, NewEmisData!$A:$A, "LDV", NewEmisData!$B:$B, $A406, NewEmisData!$C:$C, $H406, NewEmisData!$D:$D, BJ$2))</f>
        <v>0</v>
      </c>
      <c r="BK406" s="335">
        <f>$I406*IF($G406="Pickup", SUMIFS(NewEmisData!G:G, NewEmisData!$A:$A, "Pickup", NewEmisData!$B:$B, $A406, NewEmisData!$C:$C, $H406, NewEmisData!$D:$D, BK$2), SUMIFS(NewEmisData!G:G, NewEmisData!$A:$A, "LDV", NewEmisData!$B:$B, $A406, NewEmisData!$C:$C, $H406, NewEmisData!$D:$D, BK$2))</f>
        <v>0</v>
      </c>
      <c r="BL406" s="335">
        <f>$I406*IF($G406="Pickup", SUMIFS(NewEmisData!H:H, NewEmisData!$A:$A, "Pickup", NewEmisData!$B:$B, $A406, NewEmisData!$C:$C, $H406, NewEmisData!$D:$D, BL$2), SUMIFS(NewEmisData!H:H, NewEmisData!$A:$A, "LDV", NewEmisData!$B:$B, $A406, NewEmisData!$C:$C, $H406, NewEmisData!$D:$D, BL$2))</f>
        <v>0</v>
      </c>
      <c r="BM406" s="335">
        <f>$I406*IF($G406="Pickup", SUMIFS(NewEmisData!I:I, NewEmisData!$A:$A, "Pickup", NewEmisData!$B:$B, $A406, NewEmisData!$C:$C, $H406, NewEmisData!$D:$D, BM$2), SUMIFS(NewEmisData!I:I, NewEmisData!$A:$A, "LDV", NewEmisData!$B:$B, $A406, NewEmisData!$C:$C, $H406, NewEmisData!$D:$D, BM$2))</f>
        <v>0</v>
      </c>
      <c r="BN406" s="335">
        <f>$I406*IF($G406="Pickup", SUMIFS(NewEmisData!J:J, NewEmisData!$A:$A, "Pickup", NewEmisData!$B:$B, $A406, NewEmisData!$C:$C, $H406, NewEmisData!$D:$D, BN$2), SUMIFS(NewEmisData!J:J, NewEmisData!$A:$A, "LDV", NewEmisData!$B:$B, $A406, NewEmisData!$C:$C, $H406, NewEmisData!$D:$D, BN$2))</f>
        <v>0</v>
      </c>
      <c r="BO406" s="335">
        <f>$I406*IF($G406="Pickup", SUMIFS(NewEmisData!K:K, NewEmisData!$A:$A, "Pickup", NewEmisData!$B:$B, $A406, NewEmisData!$C:$C, $H406, NewEmisData!$D:$D, BO$2), SUMIFS(NewEmisData!K:K, NewEmisData!$A:$A, "LDV", NewEmisData!$B:$B, $A406, NewEmisData!$C:$C, $H406, NewEmisData!$D:$D, BO$2))</f>
        <v>0</v>
      </c>
      <c r="BP406" s="335">
        <f>$I406*IF($G406="Pickup", SUMIFS(NewEmisData!L:L, NewEmisData!$A:$A, "Pickup", NewEmisData!$B:$B, $A406, NewEmisData!$C:$C, $H406, NewEmisData!$D:$D, BP$2), SUMIFS(NewEmisData!L:L, NewEmisData!$A:$A, "LDV", NewEmisData!$B:$B, $A406, NewEmisData!$C:$C, $H406, NewEmisData!$D:$D, BP$2))</f>
        <v>0</v>
      </c>
      <c r="BQ406" s="335">
        <f>$I406*IF($G406="Pickup", SUMIFS(NewEmisData!M:M, NewEmisData!$A:$A, "Pickup", NewEmisData!$B:$B, $A406, NewEmisData!$C:$C, $H406, NewEmisData!$D:$D, BQ$2), SUMIFS(NewEmisData!M:M, NewEmisData!$A:$A, "LDV", NewEmisData!$B:$B, $A406, NewEmisData!$C:$C, $H406, NewEmisData!$D:$D, BQ$2))</f>
        <v>0</v>
      </c>
      <c r="BR406" s="335">
        <v>0</v>
      </c>
      <c r="BS406" s="335">
        <f>$I406*IF($G406="Pickup", SUMIFS(NewEmisData!E:E, NewEmisData!$A:$A, "Pickup", NewEmisData!$B:$B, $A406, NewEmisData!$C:$C, $H406, NewEmisData!$D:$D, BS$2), SUMIFS(NewEmisData!E:E, NewEmisData!$A:$A, "LDV", NewEmisData!$B:$B, $A406, NewEmisData!$C:$C, $H406, NewEmisData!$D:$D, BS$2))</f>
        <v>0</v>
      </c>
      <c r="BT406" s="335">
        <f>$I406*IF($G406="Pickup", SUMIFS(NewEmisData!F:F, NewEmisData!$A:$A, "Pickup", NewEmisData!$B:$B, $A406, NewEmisData!$C:$C, $H406, NewEmisData!$D:$D, BT$2), SUMIFS(NewEmisData!F:F, NewEmisData!$A:$A, "LDV", NewEmisData!$B:$B, $A406, NewEmisData!$C:$C, $H406, NewEmisData!$D:$D, BT$2))</f>
        <v>0</v>
      </c>
      <c r="BU406" s="335">
        <f>$I406*IF($G406="Pickup", SUMIFS(NewEmisData!G:G, NewEmisData!$A:$A, "Pickup", NewEmisData!$B:$B, $A406, NewEmisData!$C:$C, $H406, NewEmisData!$D:$D, BU$2), SUMIFS(NewEmisData!G:G, NewEmisData!$A:$A, "LDV", NewEmisData!$B:$B, $A406, NewEmisData!$C:$C, $H406, NewEmisData!$D:$D, BU$2))</f>
        <v>0</v>
      </c>
      <c r="BV406" s="335">
        <f>$I406*IF($G406="Pickup", SUMIFS(NewEmisData!H:H, NewEmisData!$A:$A, "Pickup", NewEmisData!$B:$B, $A406, NewEmisData!$C:$C, $H406, NewEmisData!$D:$D, BV$2), SUMIFS(NewEmisData!H:H, NewEmisData!$A:$A, "LDV", NewEmisData!$B:$B, $A406, NewEmisData!$C:$C, $H406, NewEmisData!$D:$D, BV$2))</f>
        <v>0</v>
      </c>
      <c r="BW406" s="335">
        <f>$I406*IF($G406="Pickup", SUMIFS(NewEmisData!I:I, NewEmisData!$A:$A, "Pickup", NewEmisData!$B:$B, $A406, NewEmisData!$C:$C, $H406, NewEmisData!$D:$D, BW$2), SUMIFS(NewEmisData!I:I, NewEmisData!$A:$A, "LDV", NewEmisData!$B:$B, $A406, NewEmisData!$C:$C, $H406, NewEmisData!$D:$D, BW$2))</f>
        <v>0</v>
      </c>
      <c r="BX406" s="335">
        <f>$I406*IF($G406="Pickup", SUMIFS(NewEmisData!J:J, NewEmisData!$A:$A, "Pickup", NewEmisData!$B:$B, $A406, NewEmisData!$C:$C, $H406, NewEmisData!$D:$D, BX$2), SUMIFS(NewEmisData!J:J, NewEmisData!$A:$A, "LDV", NewEmisData!$B:$B, $A406, NewEmisData!$C:$C, $H406, NewEmisData!$D:$D, BX$2))</f>
        <v>0</v>
      </c>
      <c r="BY406" s="335">
        <f>$I406*IF($G406="Pickup", SUMIFS(NewEmisData!K:K, NewEmisData!$A:$A, "Pickup", NewEmisData!$B:$B, $A406, NewEmisData!$C:$C, $H406, NewEmisData!$D:$D, BY$2), SUMIFS(NewEmisData!K:K, NewEmisData!$A:$A, "LDV", NewEmisData!$B:$B, $A406, NewEmisData!$C:$C, $H406, NewEmisData!$D:$D, BY$2))</f>
        <v>0</v>
      </c>
      <c r="BZ406" s="335">
        <f>$I406*IF($G406="Pickup", SUMIFS(NewEmisData!L:L, NewEmisData!$A:$A, "Pickup", NewEmisData!$B:$B, $A406, NewEmisData!$C:$C, $H406, NewEmisData!$D:$D, BZ$2), SUMIFS(NewEmisData!L:L, NewEmisData!$A:$A, "LDV", NewEmisData!$B:$B, $A406, NewEmisData!$C:$C, $H406, NewEmisData!$D:$D, BZ$2))</f>
        <v>0</v>
      </c>
      <c r="CA406" s="335">
        <f>$I406*IF($G406="Pickup", SUMIFS(NewEmisData!M:M, NewEmisData!$A:$A, "Pickup", NewEmisData!$B:$B, $A406, NewEmisData!$C:$C, $H406, NewEmisData!$D:$D, CA$2), SUMIFS(NewEmisData!M:M, NewEmisData!$A:$A, "LDV", NewEmisData!$B:$B, $A406, NewEmisData!$C:$C, $H406, NewEmisData!$D:$D, CA$2))</f>
        <v>0</v>
      </c>
      <c r="CB406" s="335">
        <v>0</v>
      </c>
      <c r="CC406" s="335">
        <f>$I406*IF($G406="Pickup", SUMIFS(NewEmisData!E:E, NewEmisData!$A:$A, "Pickup", NewEmisData!$B:$B, $A406, NewEmisData!$C:$C, $H406, NewEmisData!$D:$D, CC$2), SUMIFS(NewEmisData!E:E, NewEmisData!$A:$A, "LDV", NewEmisData!$B:$B, $A406, NewEmisData!$C:$C, $H406, NewEmisData!$D:$D, CC$2))</f>
        <v>0</v>
      </c>
      <c r="CD406" s="335">
        <f>$I406*IF($G406="Pickup", SUMIFS(NewEmisData!F:F, NewEmisData!$A:$A, "Pickup", NewEmisData!$B:$B, $A406, NewEmisData!$C:$C, $H406, NewEmisData!$D:$D, CD$2), SUMIFS(NewEmisData!F:F, NewEmisData!$A:$A, "LDV", NewEmisData!$B:$B, $A406, NewEmisData!$C:$C, $H406, NewEmisData!$D:$D, CD$2))</f>
        <v>0</v>
      </c>
      <c r="CE406" s="335">
        <f>$I406*IF($G406="Pickup", SUMIFS(NewEmisData!G:G, NewEmisData!$A:$A, "Pickup", NewEmisData!$B:$B, $A406, NewEmisData!$C:$C, $H406, NewEmisData!$D:$D, CE$2), SUMIFS(NewEmisData!G:G, NewEmisData!$A:$A, "LDV", NewEmisData!$B:$B, $A406, NewEmisData!$C:$C, $H406, NewEmisData!$D:$D, CE$2))</f>
        <v>0</v>
      </c>
      <c r="CF406" s="335">
        <f>$I406*IF($G406="Pickup", SUMIFS(NewEmisData!H:H, NewEmisData!$A:$A, "Pickup", NewEmisData!$B:$B, $A406, NewEmisData!$C:$C, $H406, NewEmisData!$D:$D, CF$2), SUMIFS(NewEmisData!H:H, NewEmisData!$A:$A, "LDV", NewEmisData!$B:$B, $A406, NewEmisData!$C:$C, $H406, NewEmisData!$D:$D, CF$2))</f>
        <v>0</v>
      </c>
      <c r="CG406" s="335">
        <f>$I406*IF($G406="Pickup", SUMIFS(NewEmisData!I:I, NewEmisData!$A:$A, "Pickup", NewEmisData!$B:$B, $A406, NewEmisData!$C:$C, $H406, NewEmisData!$D:$D, CG$2), SUMIFS(NewEmisData!I:I, NewEmisData!$A:$A, "LDV", NewEmisData!$B:$B, $A406, NewEmisData!$C:$C, $H406, NewEmisData!$D:$D, CG$2))</f>
        <v>0</v>
      </c>
      <c r="CH406" s="335">
        <f>$I406*IF($G406="Pickup", SUMIFS(NewEmisData!J:J, NewEmisData!$A:$A, "Pickup", NewEmisData!$B:$B, $A406, NewEmisData!$C:$C, $H406, NewEmisData!$D:$D, CH$2), SUMIFS(NewEmisData!J:J, NewEmisData!$A:$A, "LDV", NewEmisData!$B:$B, $A406, NewEmisData!$C:$C, $H406, NewEmisData!$D:$D, CH$2))</f>
        <v>0</v>
      </c>
      <c r="CI406" s="335">
        <f>$I406*IF($G406="Pickup", SUMIFS(NewEmisData!K:K, NewEmisData!$A:$A, "Pickup", NewEmisData!$B:$B, $A406, NewEmisData!$C:$C, $H406, NewEmisData!$D:$D, CI$2), SUMIFS(NewEmisData!K:K, NewEmisData!$A:$A, "LDV", NewEmisData!$B:$B, $A406, NewEmisData!$C:$C, $H406, NewEmisData!$D:$D, CI$2))</f>
        <v>0</v>
      </c>
      <c r="CJ406" s="335">
        <f>$I406*IF($G406="Pickup", SUMIFS(NewEmisData!L:L, NewEmisData!$A:$A, "Pickup", NewEmisData!$B:$B, $A406, NewEmisData!$C:$C, $H406, NewEmisData!$D:$D, CJ$2), SUMIFS(NewEmisData!L:L, NewEmisData!$A:$A, "LDV", NewEmisData!$B:$B, $A406, NewEmisData!$C:$C, $H406, NewEmisData!$D:$D, CJ$2))</f>
        <v>0</v>
      </c>
      <c r="CK406" s="335">
        <f>$I406*IF($G406="Pickup", SUMIFS(NewEmisData!M:M, NewEmisData!$A:$A, "Pickup", NewEmisData!$B:$B, $A406, NewEmisData!$C:$C, $H406, NewEmisData!$D:$D, CK$2), SUMIFS(NewEmisData!M:M, NewEmisData!$A:$A, "LDV", NewEmisData!$B:$B, $A406, NewEmisData!$C:$C, $H406, NewEmisData!$D:$D, CK$2))</f>
        <v>0</v>
      </c>
      <c r="CL406" s="335">
        <v>0</v>
      </c>
      <c r="CM406" s="335">
        <f>$I406*IF($G406="Pickup", SUMIFS(NewEmisData!E:E, NewEmisData!$A:$A, "Pickup", NewEmisData!$B:$B, $A406, NewEmisData!$C:$C, $H406, NewEmisData!$D:$D, CM$2), SUMIFS(NewEmisData!E:E, NewEmisData!$A:$A, "LDV", NewEmisData!$B:$B, $A406, NewEmisData!$C:$C, $H406, NewEmisData!$D:$D, CM$2))</f>
        <v>0</v>
      </c>
      <c r="CN406" s="335">
        <f>$I406*IF($G406="Pickup", SUMIFS(NewEmisData!F:F, NewEmisData!$A:$A, "Pickup", NewEmisData!$B:$B, $A406, NewEmisData!$C:$C, $H406, NewEmisData!$D:$D, CN$2), SUMIFS(NewEmisData!F:F, NewEmisData!$A:$A, "LDV", NewEmisData!$B:$B, $A406, NewEmisData!$C:$C, $H406, NewEmisData!$D:$D, CN$2))</f>
        <v>0</v>
      </c>
      <c r="CO406" s="335">
        <f>$I406*IF($G406="Pickup", SUMIFS(NewEmisData!G:G, NewEmisData!$A:$A, "Pickup", NewEmisData!$B:$B, $A406, NewEmisData!$C:$C, $H406, NewEmisData!$D:$D, CO$2), SUMIFS(NewEmisData!G:G, NewEmisData!$A:$A, "LDV", NewEmisData!$B:$B, $A406, NewEmisData!$C:$C, $H406, NewEmisData!$D:$D, CO$2))</f>
        <v>0</v>
      </c>
      <c r="CP406" s="335">
        <f>$I406*IF($G406="Pickup", SUMIFS(NewEmisData!H:H, NewEmisData!$A:$A, "Pickup", NewEmisData!$B:$B, $A406, NewEmisData!$C:$C, $H406, NewEmisData!$D:$D, CP$2), SUMIFS(NewEmisData!H:H, NewEmisData!$A:$A, "LDV", NewEmisData!$B:$B, $A406, NewEmisData!$C:$C, $H406, NewEmisData!$D:$D, CP$2))</f>
        <v>0</v>
      </c>
      <c r="CQ406" s="335">
        <f>$I406*IF($G406="Pickup", SUMIFS(NewEmisData!I:I, NewEmisData!$A:$A, "Pickup", NewEmisData!$B:$B, $A406, NewEmisData!$C:$C, $H406, NewEmisData!$D:$D, CQ$2), SUMIFS(NewEmisData!I:I, NewEmisData!$A:$A, "LDV", NewEmisData!$B:$B, $A406, NewEmisData!$C:$C, $H406, NewEmisData!$D:$D, CQ$2))</f>
        <v>0</v>
      </c>
      <c r="CR406" s="335">
        <f>$I406*IF($G406="Pickup", SUMIFS(NewEmisData!J:J, NewEmisData!$A:$A, "Pickup", NewEmisData!$B:$B, $A406, NewEmisData!$C:$C, $H406, NewEmisData!$D:$D, CR$2), SUMIFS(NewEmisData!J:J, NewEmisData!$A:$A, "LDV", NewEmisData!$B:$B, $A406, NewEmisData!$C:$C, $H406, NewEmisData!$D:$D, CR$2))</f>
        <v>0</v>
      </c>
      <c r="CS406" s="335">
        <f>$I406*IF($G406="Pickup", SUMIFS(NewEmisData!K:K, NewEmisData!$A:$A, "Pickup", NewEmisData!$B:$B, $A406, NewEmisData!$C:$C, $H406, NewEmisData!$D:$D, CS$2), SUMIFS(NewEmisData!K:K, NewEmisData!$A:$A, "LDV", NewEmisData!$B:$B, $A406, NewEmisData!$C:$C, $H406, NewEmisData!$D:$D, CS$2))</f>
        <v>0</v>
      </c>
      <c r="CT406" s="335">
        <f>$I406*IF($G406="Pickup", SUMIFS(NewEmisData!L:L, NewEmisData!$A:$A, "Pickup", NewEmisData!$B:$B, $A406, NewEmisData!$C:$C, $H406, NewEmisData!$D:$D, CT$2), SUMIFS(NewEmisData!L:L, NewEmisData!$A:$A, "LDV", NewEmisData!$B:$B, $A406, NewEmisData!$C:$C, $H406, NewEmisData!$D:$D, CT$2))</f>
        <v>0</v>
      </c>
      <c r="CU406" s="335">
        <f>$I406*IF($G406="Pickup", SUMIFS(NewEmisData!M:M, NewEmisData!$A:$A, "Pickup", NewEmisData!$B:$B, $A406, NewEmisData!$C:$C, $H406, NewEmisData!$D:$D, CU$2), SUMIFS(NewEmisData!M:M, NewEmisData!$A:$A, "LDV", NewEmisData!$B:$B, $A406, NewEmisData!$C:$C, $H406, NewEmisData!$D:$D, CU$2))</f>
        <v>0</v>
      </c>
      <c r="CV406" s="335">
        <v>0</v>
      </c>
      <c r="CW406" s="335">
        <v>0</v>
      </c>
      <c r="CX406" s="335">
        <v>0</v>
      </c>
      <c r="CY406" s="335">
        <v>0</v>
      </c>
      <c r="CZ406" s="335">
        <v>0</v>
      </c>
      <c r="DA406" s="335">
        <v>0</v>
      </c>
      <c r="DB406" s="335">
        <v>0</v>
      </c>
      <c r="DC406" s="335">
        <v>0</v>
      </c>
      <c r="DD406" s="335">
        <v>0</v>
      </c>
      <c r="DE406" s="335">
        <v>0</v>
      </c>
      <c r="DF406" s="335">
        <v>0</v>
      </c>
      <c r="DG406" s="335">
        <f>$I406*IF($G406="Pickup", SUMIFS(NewEmisData!E:E, NewEmisData!$A:$A, "Pickup", NewEmisData!$B:$B, $A406, NewEmisData!$C:$C, $H406, NewEmisData!$D:$D, DG$2), SUMIFS(NewEmisData!E:E, NewEmisData!$A:$A, "LDV", NewEmisData!$B:$B, $A406, NewEmisData!$C:$C, $H406, NewEmisData!$D:$D, DG$2))</f>
        <v>0</v>
      </c>
      <c r="DH406" s="335">
        <f>$I406*IF($G406="Pickup", SUMIFS(NewEmisData!F:F, NewEmisData!$A:$A, "Pickup", NewEmisData!$B:$B, $A406, NewEmisData!$C:$C, $H406, NewEmisData!$D:$D, DH$2), SUMIFS(NewEmisData!F:F, NewEmisData!$A:$A, "LDV", NewEmisData!$B:$B, $A406, NewEmisData!$C:$C, $H406, NewEmisData!$D:$D, DH$2))</f>
        <v>0</v>
      </c>
      <c r="DI406" s="335">
        <f>$I406*IF($G406="Pickup", SUMIFS(NewEmisData!G:G, NewEmisData!$A:$A, "Pickup", NewEmisData!$B:$B, $A406, NewEmisData!$C:$C, $H406, NewEmisData!$D:$D, DI$2), SUMIFS(NewEmisData!G:G, NewEmisData!$A:$A, "LDV", NewEmisData!$B:$B, $A406, NewEmisData!$C:$C, $H406, NewEmisData!$D:$D, DI$2))</f>
        <v>0</v>
      </c>
      <c r="DJ406" s="335">
        <f>$I406*IF($G406="Pickup", SUMIFS(NewEmisData!H:H, NewEmisData!$A:$A, "Pickup", NewEmisData!$B:$B, $A406, NewEmisData!$C:$C, $H406, NewEmisData!$D:$D, DJ$2), SUMIFS(NewEmisData!H:H, NewEmisData!$A:$A, "LDV", NewEmisData!$B:$B, $A406, NewEmisData!$C:$C, $H406, NewEmisData!$D:$D, DJ$2))</f>
        <v>0</v>
      </c>
      <c r="DK406" s="335">
        <f>$I406*IF($G406="Pickup", SUMIFS(NewEmisData!I:I, NewEmisData!$A:$A, "Pickup", NewEmisData!$B:$B, $A406, NewEmisData!$C:$C, $H406, NewEmisData!$D:$D, DK$2), SUMIFS(NewEmisData!I:I, NewEmisData!$A:$A, "LDV", NewEmisData!$B:$B, $A406, NewEmisData!$C:$C, $H406, NewEmisData!$D:$D, DK$2))</f>
        <v>0</v>
      </c>
      <c r="DL406" s="335">
        <f>$I406*IF($G406="Pickup", SUMIFS(NewEmisData!J:J, NewEmisData!$A:$A, "Pickup", NewEmisData!$B:$B, $A406, NewEmisData!$C:$C, $H406, NewEmisData!$D:$D, DL$2), SUMIFS(NewEmisData!J:J, NewEmisData!$A:$A, "LDV", NewEmisData!$B:$B, $A406, NewEmisData!$C:$C, $H406, NewEmisData!$D:$D, DL$2))</f>
        <v>0</v>
      </c>
      <c r="DM406" s="335">
        <f>$I406*IF($G406="Pickup", SUMIFS(NewEmisData!K:K, NewEmisData!$A:$A, "Pickup", NewEmisData!$B:$B, $A406, NewEmisData!$C:$C, $H406, NewEmisData!$D:$D, DM$2), SUMIFS(NewEmisData!K:K, NewEmisData!$A:$A, "LDV", NewEmisData!$B:$B, $A406, NewEmisData!$C:$C, $H406, NewEmisData!$D:$D, DM$2))</f>
        <v>0</v>
      </c>
      <c r="DN406" s="335">
        <f>$I406*IF($G406="Pickup", SUMIFS(NewEmisData!L:L, NewEmisData!$A:$A, "Pickup", NewEmisData!$B:$B, $A406, NewEmisData!$C:$C, $H406, NewEmisData!$D:$D, DN$2), SUMIFS(NewEmisData!L:L, NewEmisData!$A:$A, "LDV", NewEmisData!$B:$B, $A406, NewEmisData!$C:$C, $H406, NewEmisData!$D:$D, DN$2))</f>
        <v>0</v>
      </c>
      <c r="DO406" s="335">
        <f>$I406*IF($G406="Pickup", SUMIFS(NewEmisData!M:M, NewEmisData!$A:$A, "Pickup", NewEmisData!$B:$B, $A406, NewEmisData!$C:$C, $H406, NewEmisData!$D:$D, DO$2), SUMIFS(NewEmisData!M:M, NewEmisData!$A:$A, "LDV", NewEmisData!$B:$B, $A406, NewEmisData!$C:$C, $H406, NewEmisData!$D:$D, DO$2))</f>
        <v>0</v>
      </c>
      <c r="DP406" s="335">
        <v>0</v>
      </c>
      <c r="DQ406" s="335">
        <f>$I406*IF($G406="Pickup", SUMIFS(NewEmisData!E:E, NewEmisData!$A:$A, "Pickup", NewEmisData!$B:$B, $A406, NewEmisData!$C:$C, $H406, NewEmisData!$D:$D, DQ$2), SUMIFS(NewEmisData!E:E, NewEmisData!$A:$A, "LDV", NewEmisData!$B:$B, $A406, NewEmisData!$C:$C, $H406, NewEmisData!$D:$D, DQ$2))</f>
        <v>0</v>
      </c>
      <c r="DR406" s="335">
        <f>$I406*IF($G406="Pickup", SUMIFS(NewEmisData!F:F, NewEmisData!$A:$A, "Pickup", NewEmisData!$B:$B, $A406, NewEmisData!$C:$C, $H406, NewEmisData!$D:$D, DR$2), SUMIFS(NewEmisData!F:F, NewEmisData!$A:$A, "LDV", NewEmisData!$B:$B, $A406, NewEmisData!$C:$C, $H406, NewEmisData!$D:$D, DR$2))</f>
        <v>0</v>
      </c>
      <c r="DS406" s="335">
        <f>$I406*IF($G406="Pickup", SUMIFS(NewEmisData!G:G, NewEmisData!$A:$A, "Pickup", NewEmisData!$B:$B, $A406, NewEmisData!$C:$C, $H406, NewEmisData!$D:$D, DS$2), SUMIFS(NewEmisData!G:G, NewEmisData!$A:$A, "LDV", NewEmisData!$B:$B, $A406, NewEmisData!$C:$C, $H406, NewEmisData!$D:$D, DS$2))</f>
        <v>0</v>
      </c>
      <c r="DT406" s="335">
        <f>$I406*IF($G406="Pickup", SUMIFS(NewEmisData!H:H, NewEmisData!$A:$A, "Pickup", NewEmisData!$B:$B, $A406, NewEmisData!$C:$C, $H406, NewEmisData!$D:$D, DT$2), SUMIFS(NewEmisData!H:H, NewEmisData!$A:$A, "LDV", NewEmisData!$B:$B, $A406, NewEmisData!$C:$C, $H406, NewEmisData!$D:$D, DT$2))</f>
        <v>0</v>
      </c>
      <c r="DU406" s="335">
        <f>$I406*IF($G406="Pickup", SUMIFS(NewEmisData!I:I, NewEmisData!$A:$A, "Pickup", NewEmisData!$B:$B, $A406, NewEmisData!$C:$C, $H406, NewEmisData!$D:$D, DU$2), SUMIFS(NewEmisData!I:I, NewEmisData!$A:$A, "LDV", NewEmisData!$B:$B, $A406, NewEmisData!$C:$C, $H406, NewEmisData!$D:$D, DU$2))</f>
        <v>0</v>
      </c>
      <c r="DV406" s="335">
        <f>$I406*IF($G406="Pickup", SUMIFS(NewEmisData!J:J, NewEmisData!$A:$A, "Pickup", NewEmisData!$B:$B, $A406, NewEmisData!$C:$C, $H406, NewEmisData!$D:$D, DV$2), SUMIFS(NewEmisData!J:J, NewEmisData!$A:$A, "LDV", NewEmisData!$B:$B, $A406, NewEmisData!$C:$C, $H406, NewEmisData!$D:$D, DV$2))</f>
        <v>0</v>
      </c>
      <c r="DW406" s="335">
        <f>$I406*IF($G406="Pickup", SUMIFS(NewEmisData!K:K, NewEmisData!$A:$A, "Pickup", NewEmisData!$B:$B, $A406, NewEmisData!$C:$C, $H406, NewEmisData!$D:$D, DW$2), SUMIFS(NewEmisData!K:K, NewEmisData!$A:$A, "LDV", NewEmisData!$B:$B, $A406, NewEmisData!$C:$C, $H406, NewEmisData!$D:$D, DW$2))</f>
        <v>0</v>
      </c>
      <c r="DX406" s="335">
        <f>$I406*IF($G406="Pickup", SUMIFS(NewEmisData!L:L, NewEmisData!$A:$A, "Pickup", NewEmisData!$B:$B, $A406, NewEmisData!$C:$C, $H406, NewEmisData!$D:$D, DX$2), SUMIFS(NewEmisData!L:L, NewEmisData!$A:$A, "LDV", NewEmisData!$B:$B, $A406, NewEmisData!$C:$C, $H406, NewEmisData!$D:$D, DX$2))</f>
        <v>0</v>
      </c>
      <c r="DY406" s="335">
        <f>$I406*IF($G406="Pickup", SUMIFS(NewEmisData!M:M, NewEmisData!$A:$A, "Pickup", NewEmisData!$B:$B, $A406, NewEmisData!$C:$C, $H406, NewEmisData!$D:$D, DY$2), SUMIFS(NewEmisData!M:M, NewEmisData!$A:$A, "LDV", NewEmisData!$B:$B, $A406, NewEmisData!$C:$C, $H406, NewEmisData!$D:$D, DY$2))</f>
        <v>0</v>
      </c>
      <c r="DZ406" s="335">
        <v>0</v>
      </c>
      <c r="EA406" s="335">
        <f t="shared" si="658"/>
        <v>0</v>
      </c>
      <c r="EB406" s="335">
        <f t="shared" si="659"/>
        <v>0</v>
      </c>
      <c r="EC406" s="335">
        <f t="shared" si="660"/>
        <v>0</v>
      </c>
      <c r="ED406" s="335">
        <f t="shared" si="661"/>
        <v>0</v>
      </c>
      <c r="EE406" s="335">
        <f t="shared" si="662"/>
        <v>0</v>
      </c>
      <c r="EF406" s="335">
        <f t="shared" si="663"/>
        <v>0</v>
      </c>
      <c r="EG406" s="335">
        <f t="shared" si="664"/>
        <v>0</v>
      </c>
      <c r="EH406" s="335">
        <f t="shared" si="665"/>
        <v>0</v>
      </c>
      <c r="EI406" s="335">
        <f t="shared" si="666"/>
        <v>0</v>
      </c>
      <c r="EJ406" s="335">
        <f t="shared" si="667"/>
        <v>0</v>
      </c>
      <c r="EK406" s="335">
        <f t="shared" si="668"/>
        <v>0</v>
      </c>
      <c r="EL406" s="335">
        <f t="shared" si="669"/>
        <v>0</v>
      </c>
      <c r="EM406" s="335">
        <f t="shared" si="670"/>
        <v>0</v>
      </c>
      <c r="EN406" s="335">
        <f t="shared" si="671"/>
        <v>0</v>
      </c>
      <c r="EO406" s="335">
        <f t="shared" si="672"/>
        <v>0</v>
      </c>
      <c r="EP406" s="335">
        <f t="shared" si="673"/>
        <v>0</v>
      </c>
      <c r="EQ406" s="335">
        <f t="shared" si="674"/>
        <v>0</v>
      </c>
      <c r="ER406" s="335">
        <f t="shared" si="675"/>
        <v>0</v>
      </c>
      <c r="ES406" s="335">
        <f t="shared" si="676"/>
        <v>0</v>
      </c>
      <c r="ET406" s="335">
        <f t="shared" si="677"/>
        <v>0</v>
      </c>
      <c r="EU406" s="335">
        <f t="shared" si="678"/>
        <v>0</v>
      </c>
      <c r="EV406" s="335">
        <f t="shared" si="679"/>
        <v>0</v>
      </c>
      <c r="EW406" s="335">
        <f t="shared" si="680"/>
        <v>0</v>
      </c>
      <c r="EX406" s="335">
        <f t="shared" si="681"/>
        <v>0</v>
      </c>
      <c r="EY406" s="335">
        <f t="shared" si="682"/>
        <v>0</v>
      </c>
      <c r="EZ406" s="335">
        <f t="shared" si="683"/>
        <v>0</v>
      </c>
      <c r="FA406" s="335">
        <f t="shared" si="684"/>
        <v>0</v>
      </c>
      <c r="FB406" s="335">
        <f t="shared" si="685"/>
        <v>0</v>
      </c>
      <c r="FC406" s="335">
        <f t="shared" si="686"/>
        <v>0</v>
      </c>
      <c r="FD406" s="335">
        <f t="shared" si="687"/>
        <v>0</v>
      </c>
      <c r="FE406" s="335">
        <f t="shared" si="688"/>
        <v>5.5949189126931899E-2</v>
      </c>
      <c r="FF406" s="335">
        <f t="shared" si="689"/>
        <v>5.5949189126931899E-2</v>
      </c>
      <c r="FG406" s="335">
        <f t="shared" si="690"/>
        <v>5.5949131442004002E-2</v>
      </c>
      <c r="FH406" s="335">
        <f t="shared" si="691"/>
        <v>5.5949145320737102E-2</v>
      </c>
      <c r="FI406" s="335">
        <f t="shared" si="692"/>
        <v>5.5949118174518898E-2</v>
      </c>
      <c r="FJ406" s="335">
        <f t="shared" si="693"/>
        <v>5.5949046541697099E-2</v>
      </c>
      <c r="FK406" s="335">
        <f t="shared" si="694"/>
        <v>5.5949120890101497E-2</v>
      </c>
      <c r="FL406" s="335">
        <f t="shared" si="695"/>
        <v>5.5949175401502099E-2</v>
      </c>
      <c r="FM406" s="335">
        <f t="shared" si="696"/>
        <v>5.5949175401502099E-2</v>
      </c>
      <c r="FN406" s="335">
        <f t="shared" si="697"/>
        <v>2.3805319372350052E-2</v>
      </c>
      <c r="FO406" s="335">
        <f t="shared" si="698"/>
        <v>7.2571184818618403E-3</v>
      </c>
      <c r="FP406" s="335">
        <f t="shared" si="699"/>
        <v>7.2571184818618403E-3</v>
      </c>
      <c r="FQ406" s="335">
        <f t="shared" si="700"/>
        <v>7.2571114316428102E-3</v>
      </c>
      <c r="FR406" s="335">
        <f t="shared" si="701"/>
        <v>7.2571137654529501E-3</v>
      </c>
      <c r="FS406" s="335">
        <f t="shared" si="702"/>
        <v>7.2571068307629499E-3</v>
      </c>
      <c r="FT406" s="335">
        <f t="shared" si="703"/>
        <v>7.2570974674633498E-3</v>
      </c>
      <c r="FU406" s="335">
        <f t="shared" si="704"/>
        <v>7.25710679204878E-3</v>
      </c>
      <c r="FV406" s="335">
        <f t="shared" si="705"/>
        <v>7.2571142164254898E-3</v>
      </c>
      <c r="FW406" s="335">
        <f t="shared" si="706"/>
        <v>7.2571142164254898E-3</v>
      </c>
      <c r="FX406" s="335">
        <f t="shared" si="707"/>
        <v>1.6506531515565108E-3</v>
      </c>
    </row>
    <row r="407" spans="1:180" x14ac:dyDescent="0.2">
      <c r="A407" s="305" t="str">
        <f>_xlfn.CONCAT(IF(LEFT(TRIM(A406),1)="*", "*R", "R"), 1+RIGHT(TRIM(A406),1))</f>
        <v>R4</v>
      </c>
      <c r="B407" s="305" t="str">
        <f t="shared" si="754"/>
        <v>TLMELC200</v>
      </c>
      <c r="C407" s="305" t="str">
        <f t="shared" si="755"/>
        <v>Electric minivan w/200 mi range</v>
      </c>
      <c r="D407" s="301" t="str">
        <f t="shared" si="756"/>
        <v>bn-vmt, bn-vmt/a</v>
      </c>
      <c r="E407" s="301" t="str">
        <f t="shared" si="757"/>
        <v>TRNELC</v>
      </c>
      <c r="F407" s="301" t="str">
        <f t="shared" si="758"/>
        <v>TL</v>
      </c>
      <c r="G407" s="315" t="s">
        <v>819</v>
      </c>
      <c r="H407" s="315" t="s">
        <v>36</v>
      </c>
      <c r="I407" s="315">
        <v>1</v>
      </c>
      <c r="J407" s="315" t="str">
        <f t="shared" si="708"/>
        <v>Minivan-ELC</v>
      </c>
      <c r="K407" s="335">
        <f>$I407*IF($G407="Pickup", SUMIFS(NewEmisData!E:E, NewEmisData!$A:$A, "Pickup", NewEmisData!$B:$B, $A407, NewEmisData!$C:$C, $H407, NewEmisData!$D:$D, K$2), SUMIFS(NewEmisData!E:E, NewEmisData!$A:$A, "LDV", NewEmisData!$B:$B, $A407, NewEmisData!$C:$C, $H407, NewEmisData!$D:$D, K$2))</f>
        <v>0</v>
      </c>
      <c r="L407" s="335">
        <f>$I407*IF($G407="Pickup", SUMIFS(NewEmisData!F:F, NewEmisData!$A:$A, "Pickup", NewEmisData!$B:$B, $A407, NewEmisData!$C:$C, $H407, NewEmisData!$D:$D, L$2), SUMIFS(NewEmisData!F:F, NewEmisData!$A:$A, "LDV", NewEmisData!$B:$B, $A407, NewEmisData!$C:$C, $H407, NewEmisData!$D:$D, L$2))</f>
        <v>0</v>
      </c>
      <c r="M407" s="335">
        <f>$I407*IF($G407="Pickup", SUMIFS(NewEmisData!G:G, NewEmisData!$A:$A, "Pickup", NewEmisData!$B:$B, $A407, NewEmisData!$C:$C, $H407, NewEmisData!$D:$D, M$2), SUMIFS(NewEmisData!G:G, NewEmisData!$A:$A, "LDV", NewEmisData!$B:$B, $A407, NewEmisData!$C:$C, $H407, NewEmisData!$D:$D, M$2))</f>
        <v>0</v>
      </c>
      <c r="N407" s="335">
        <f>$I407*IF($G407="Pickup", SUMIFS(NewEmisData!H:H, NewEmisData!$A:$A, "Pickup", NewEmisData!$B:$B, $A407, NewEmisData!$C:$C, $H407, NewEmisData!$D:$D, N$2), SUMIFS(NewEmisData!H:H, NewEmisData!$A:$A, "LDV", NewEmisData!$B:$B, $A407, NewEmisData!$C:$C, $H407, NewEmisData!$D:$D, N$2))</f>
        <v>0</v>
      </c>
      <c r="O407" s="335">
        <f>$I407*IF($G407="Pickup", SUMIFS(NewEmisData!I:I, NewEmisData!$A:$A, "Pickup", NewEmisData!$B:$B, $A407, NewEmisData!$C:$C, $H407, NewEmisData!$D:$D, O$2), SUMIFS(NewEmisData!I:I, NewEmisData!$A:$A, "LDV", NewEmisData!$B:$B, $A407, NewEmisData!$C:$C, $H407, NewEmisData!$D:$D, O$2))</f>
        <v>0</v>
      </c>
      <c r="P407" s="335">
        <f>$I407*IF($G407="Pickup", SUMIFS(NewEmisData!J:J, NewEmisData!$A:$A, "Pickup", NewEmisData!$B:$B, $A407, NewEmisData!$C:$C, $H407, NewEmisData!$D:$D, P$2), SUMIFS(NewEmisData!J:J, NewEmisData!$A:$A, "LDV", NewEmisData!$B:$B, $A407, NewEmisData!$C:$C, $H407, NewEmisData!$D:$D, P$2))</f>
        <v>0</v>
      </c>
      <c r="Q407" s="335">
        <f>$I407*IF($G407="Pickup", SUMIFS(NewEmisData!K:K, NewEmisData!$A:$A, "Pickup", NewEmisData!$B:$B, $A407, NewEmisData!$C:$C, $H407, NewEmisData!$D:$D, Q$2), SUMIFS(NewEmisData!K:K, NewEmisData!$A:$A, "LDV", NewEmisData!$B:$B, $A407, NewEmisData!$C:$C, $H407, NewEmisData!$D:$D, Q$2))</f>
        <v>0</v>
      </c>
      <c r="R407" s="335">
        <f>$I407*IF($G407="Pickup", SUMIFS(NewEmisData!L:L, NewEmisData!$A:$A, "Pickup", NewEmisData!$B:$B, $A407, NewEmisData!$C:$C, $H407, NewEmisData!$D:$D, R$2), SUMIFS(NewEmisData!L:L, NewEmisData!$A:$A, "LDV", NewEmisData!$B:$B, $A407, NewEmisData!$C:$C, $H407, NewEmisData!$D:$D, R$2))</f>
        <v>0</v>
      </c>
      <c r="S407" s="335">
        <f>$I407*IF($G407="Pickup", SUMIFS(NewEmisData!M:M, NewEmisData!$A:$A, "Pickup", NewEmisData!$B:$B, $A407, NewEmisData!$C:$C, $H407, NewEmisData!$D:$D, S$2), SUMIFS(NewEmisData!M:M, NewEmisData!$A:$A, "LDV", NewEmisData!$B:$B, $A407, NewEmisData!$C:$C, $H407, NewEmisData!$D:$D, S$2))</f>
        <v>0</v>
      </c>
      <c r="T407" s="335">
        <v>0</v>
      </c>
      <c r="U407" s="335">
        <f>$I407*IF($G407="Pickup", SUMIFS(NewEmisData!E:E, NewEmisData!$A:$A, "Pickup", NewEmisData!$B:$B, $A407, NewEmisData!$C:$C, $H407, NewEmisData!$D:$D, U$2), SUMIFS(NewEmisData!E:E, NewEmisData!$A:$A, "LDV", NewEmisData!$B:$B, $A407, NewEmisData!$C:$C, $H407, NewEmisData!$D:$D, U$2))</f>
        <v>0</v>
      </c>
      <c r="V407" s="335">
        <f>$I407*IF($G407="Pickup", SUMIFS(NewEmisData!F:F, NewEmisData!$A:$A, "Pickup", NewEmisData!$B:$B, $A407, NewEmisData!$C:$C, $H407, NewEmisData!$D:$D, V$2), SUMIFS(NewEmisData!F:F, NewEmisData!$A:$A, "LDV", NewEmisData!$B:$B, $A407, NewEmisData!$C:$C, $H407, NewEmisData!$D:$D, V$2))</f>
        <v>0</v>
      </c>
      <c r="W407" s="335">
        <f>$I407*IF($G407="Pickup", SUMIFS(NewEmisData!G:G, NewEmisData!$A:$A, "Pickup", NewEmisData!$B:$B, $A407, NewEmisData!$C:$C, $H407, NewEmisData!$D:$D, W$2), SUMIFS(NewEmisData!G:G, NewEmisData!$A:$A, "LDV", NewEmisData!$B:$B, $A407, NewEmisData!$C:$C, $H407, NewEmisData!$D:$D, W$2))</f>
        <v>0</v>
      </c>
      <c r="X407" s="335">
        <f>$I407*IF($G407="Pickup", SUMIFS(NewEmisData!H:H, NewEmisData!$A:$A, "Pickup", NewEmisData!$B:$B, $A407, NewEmisData!$C:$C, $H407, NewEmisData!$D:$D, X$2), SUMIFS(NewEmisData!H:H, NewEmisData!$A:$A, "LDV", NewEmisData!$B:$B, $A407, NewEmisData!$C:$C, $H407, NewEmisData!$D:$D, X$2))</f>
        <v>0</v>
      </c>
      <c r="Y407" s="335">
        <f>$I407*IF($G407="Pickup", SUMIFS(NewEmisData!I:I, NewEmisData!$A:$A, "Pickup", NewEmisData!$B:$B, $A407, NewEmisData!$C:$C, $H407, NewEmisData!$D:$D, Y$2), SUMIFS(NewEmisData!I:I, NewEmisData!$A:$A, "LDV", NewEmisData!$B:$B, $A407, NewEmisData!$C:$C, $H407, NewEmisData!$D:$D, Y$2))</f>
        <v>0</v>
      </c>
      <c r="Z407" s="335">
        <f>$I407*IF($G407="Pickup", SUMIFS(NewEmisData!J:J, NewEmisData!$A:$A, "Pickup", NewEmisData!$B:$B, $A407, NewEmisData!$C:$C, $H407, NewEmisData!$D:$D, Z$2), SUMIFS(NewEmisData!J:J, NewEmisData!$A:$A, "LDV", NewEmisData!$B:$B, $A407, NewEmisData!$C:$C, $H407, NewEmisData!$D:$D, Z$2))</f>
        <v>0</v>
      </c>
      <c r="AA407" s="335">
        <f>$I407*IF($G407="Pickup", SUMIFS(NewEmisData!K:K, NewEmisData!$A:$A, "Pickup", NewEmisData!$B:$B, $A407, NewEmisData!$C:$C, $H407, NewEmisData!$D:$D, AA$2), SUMIFS(NewEmisData!K:K, NewEmisData!$A:$A, "LDV", NewEmisData!$B:$B, $A407, NewEmisData!$C:$C, $H407, NewEmisData!$D:$D, AA$2))</f>
        <v>0</v>
      </c>
      <c r="AB407" s="335">
        <f>$I407*IF($G407="Pickup", SUMIFS(NewEmisData!L:L, NewEmisData!$A:$A, "Pickup", NewEmisData!$B:$B, $A407, NewEmisData!$C:$C, $H407, NewEmisData!$D:$D, AB$2), SUMIFS(NewEmisData!L:L, NewEmisData!$A:$A, "LDV", NewEmisData!$B:$B, $A407, NewEmisData!$C:$C, $H407, NewEmisData!$D:$D, AB$2))</f>
        <v>0</v>
      </c>
      <c r="AC407" s="335">
        <f>$I407*IF($G407="Pickup", SUMIFS(NewEmisData!M:M, NewEmisData!$A:$A, "Pickup", NewEmisData!$B:$B, $A407, NewEmisData!$C:$C, $H407, NewEmisData!$D:$D, AC$2), SUMIFS(NewEmisData!M:M, NewEmisData!$A:$A, "LDV", NewEmisData!$B:$B, $A407, NewEmisData!$C:$C, $H407, NewEmisData!$D:$D, AC$2))</f>
        <v>0</v>
      </c>
      <c r="AD407" s="335">
        <v>0</v>
      </c>
      <c r="AE407" s="335">
        <f>$I407*IF($G407="Pickup", SUMIFS(NewEmisData!E:E, NewEmisData!$A:$A, "Pickup", NewEmisData!$B:$B, $A407, NewEmisData!$C:$C, $H407, NewEmisData!$D:$D, AE$2), SUMIFS(NewEmisData!E:E, NewEmisData!$A:$A, "LDV", NewEmisData!$B:$B, $A407, NewEmisData!$C:$C, $H407, NewEmisData!$D:$D, AE$2))</f>
        <v>0</v>
      </c>
      <c r="AF407" s="335">
        <f>$I407*IF($G407="Pickup", SUMIFS(NewEmisData!F:F, NewEmisData!$A:$A, "Pickup", NewEmisData!$B:$B, $A407, NewEmisData!$C:$C, $H407, NewEmisData!$D:$D, AF$2), SUMIFS(NewEmisData!F:F, NewEmisData!$A:$A, "LDV", NewEmisData!$B:$B, $A407, NewEmisData!$C:$C, $H407, NewEmisData!$D:$D, AF$2))</f>
        <v>0</v>
      </c>
      <c r="AG407" s="335">
        <f>$I407*IF($G407="Pickup", SUMIFS(NewEmisData!G:G, NewEmisData!$A:$A, "Pickup", NewEmisData!$B:$B, $A407, NewEmisData!$C:$C, $H407, NewEmisData!$D:$D, AG$2), SUMIFS(NewEmisData!G:G, NewEmisData!$A:$A, "LDV", NewEmisData!$B:$B, $A407, NewEmisData!$C:$C, $H407, NewEmisData!$D:$D, AG$2))</f>
        <v>0</v>
      </c>
      <c r="AH407" s="335">
        <f>$I407*IF($G407="Pickup", SUMIFS(NewEmisData!H:H, NewEmisData!$A:$A, "Pickup", NewEmisData!$B:$B, $A407, NewEmisData!$C:$C, $H407, NewEmisData!$D:$D, AH$2), SUMIFS(NewEmisData!H:H, NewEmisData!$A:$A, "LDV", NewEmisData!$B:$B, $A407, NewEmisData!$C:$C, $H407, NewEmisData!$D:$D, AH$2))</f>
        <v>0</v>
      </c>
      <c r="AI407" s="335">
        <f>$I407*IF($G407="Pickup", SUMIFS(NewEmisData!I:I, NewEmisData!$A:$A, "Pickup", NewEmisData!$B:$B, $A407, NewEmisData!$C:$C, $H407, NewEmisData!$D:$D, AI$2), SUMIFS(NewEmisData!I:I, NewEmisData!$A:$A, "LDV", NewEmisData!$B:$B, $A407, NewEmisData!$C:$C, $H407, NewEmisData!$D:$D, AI$2))</f>
        <v>0</v>
      </c>
      <c r="AJ407" s="335">
        <f>$I407*IF($G407="Pickup", SUMIFS(NewEmisData!J:J, NewEmisData!$A:$A, "Pickup", NewEmisData!$B:$B, $A407, NewEmisData!$C:$C, $H407, NewEmisData!$D:$D, AJ$2), SUMIFS(NewEmisData!J:J, NewEmisData!$A:$A, "LDV", NewEmisData!$B:$B, $A407, NewEmisData!$C:$C, $H407, NewEmisData!$D:$D, AJ$2))</f>
        <v>0</v>
      </c>
      <c r="AK407" s="335">
        <f>$I407*IF($G407="Pickup", SUMIFS(NewEmisData!K:K, NewEmisData!$A:$A, "Pickup", NewEmisData!$B:$B, $A407, NewEmisData!$C:$C, $H407, NewEmisData!$D:$D, AK$2), SUMIFS(NewEmisData!K:K, NewEmisData!$A:$A, "LDV", NewEmisData!$B:$B, $A407, NewEmisData!$C:$C, $H407, NewEmisData!$D:$D, AK$2))</f>
        <v>0</v>
      </c>
      <c r="AL407" s="335">
        <f>$I407*IF($G407="Pickup", SUMIFS(NewEmisData!L:L, NewEmisData!$A:$A, "Pickup", NewEmisData!$B:$B, $A407, NewEmisData!$C:$C, $H407, NewEmisData!$D:$D, AL$2), SUMIFS(NewEmisData!L:L, NewEmisData!$A:$A, "LDV", NewEmisData!$B:$B, $A407, NewEmisData!$C:$C, $H407, NewEmisData!$D:$D, AL$2))</f>
        <v>0</v>
      </c>
      <c r="AM407" s="335">
        <f>$I407*IF($G407="Pickup", SUMIFS(NewEmisData!M:M, NewEmisData!$A:$A, "Pickup", NewEmisData!$B:$B, $A407, NewEmisData!$C:$C, $H407, NewEmisData!$D:$D, AM$2), SUMIFS(NewEmisData!M:M, NewEmisData!$A:$A, "LDV", NewEmisData!$B:$B, $A407, NewEmisData!$C:$C, $H407, NewEmisData!$D:$D, AM$2))</f>
        <v>0</v>
      </c>
      <c r="AN407" s="335">
        <v>0</v>
      </c>
      <c r="AO407" s="335">
        <f>$I407*IF($G407="Pickup", SUMIFS(NewEmisData!E:E, NewEmisData!$A:$A, "Pickup", NewEmisData!$B:$B, $A407, NewEmisData!$C:$C, $H407, NewEmisData!$D:$D, AO$2), SUMIFS(NewEmisData!E:E, NewEmisData!$A:$A, "LDV", NewEmisData!$B:$B, $A407, NewEmisData!$C:$C, $H407, NewEmisData!$D:$D, AO$2))</f>
        <v>7.4526067369789506E-2</v>
      </c>
      <c r="AP407" s="335">
        <f>$I407*IF($G407="Pickup", SUMIFS(NewEmisData!F:F, NewEmisData!$A:$A, "Pickup", NewEmisData!$B:$B, $A407, NewEmisData!$C:$C, $H407, NewEmisData!$D:$D, AP$2), SUMIFS(NewEmisData!F:F, NewEmisData!$A:$A, "LDV", NewEmisData!$B:$B, $A407, NewEmisData!$C:$C, $H407, NewEmisData!$D:$D, AP$2))</f>
        <v>7.4526067369789506E-2</v>
      </c>
      <c r="AQ407" s="335">
        <f>$I407*IF($G407="Pickup", SUMIFS(NewEmisData!G:G, NewEmisData!$A:$A, "Pickup", NewEmisData!$B:$B, $A407, NewEmisData!$C:$C, $H407, NewEmisData!$D:$D, AQ$2), SUMIFS(NewEmisData!G:G, NewEmisData!$A:$A, "LDV", NewEmisData!$B:$B, $A407, NewEmisData!$C:$C, $H407, NewEmisData!$D:$D, AQ$2))</f>
        <v>7.4526039586762793E-2</v>
      </c>
      <c r="AR407" s="335">
        <f>$I407*IF($G407="Pickup", SUMIFS(NewEmisData!H:H, NewEmisData!$A:$A, "Pickup", NewEmisData!$B:$B, $A407, NewEmisData!$C:$C, $H407, NewEmisData!$D:$D, AR$2), SUMIFS(NewEmisData!H:H, NewEmisData!$A:$A, "LDV", NewEmisData!$B:$B, $A407, NewEmisData!$C:$C, $H407, NewEmisData!$D:$D, AR$2))</f>
        <v>7.4526082672864202E-2</v>
      </c>
      <c r="AS407" s="335">
        <f>$I407*IF($G407="Pickup", SUMIFS(NewEmisData!I:I, NewEmisData!$A:$A, "Pickup", NewEmisData!$B:$B, $A407, NewEmisData!$C:$C, $H407, NewEmisData!$D:$D, AS$2), SUMIFS(NewEmisData!I:I, NewEmisData!$A:$A, "LDV", NewEmisData!$B:$B, $A407, NewEmisData!$C:$C, $H407, NewEmisData!$D:$D, AS$2))</f>
        <v>7.4526031771725496E-2</v>
      </c>
      <c r="AT407" s="335">
        <f>$I407*IF($G407="Pickup", SUMIFS(NewEmisData!J:J, NewEmisData!$A:$A, "Pickup", NewEmisData!$B:$B, $A407, NewEmisData!$C:$C, $H407, NewEmisData!$D:$D, AT$2), SUMIFS(NewEmisData!J:J, NewEmisData!$A:$A, "LDV", NewEmisData!$B:$B, $A407, NewEmisData!$C:$C, $H407, NewEmisData!$D:$D, AT$2))</f>
        <v>7.4526070650223306E-2</v>
      </c>
      <c r="AU407" s="335">
        <f>$I407*IF($G407="Pickup", SUMIFS(NewEmisData!K:K, NewEmisData!$A:$A, "Pickup", NewEmisData!$B:$B, $A407, NewEmisData!$C:$C, $H407, NewEmisData!$D:$D, AU$2), SUMIFS(NewEmisData!K:K, NewEmisData!$A:$A, "LDV", NewEmisData!$B:$B, $A407, NewEmisData!$C:$C, $H407, NewEmisData!$D:$D, AU$2))</f>
        <v>7.4526042307150001E-2</v>
      </c>
      <c r="AV407" s="335">
        <f>$I407*IF($G407="Pickup", SUMIFS(NewEmisData!L:L, NewEmisData!$A:$A, "Pickup", NewEmisData!$B:$B, $A407, NewEmisData!$C:$C, $H407, NewEmisData!$D:$D, AV$2), SUMIFS(NewEmisData!L:L, NewEmisData!$A:$A, "LDV", NewEmisData!$B:$B, $A407, NewEmisData!$C:$C, $H407, NewEmisData!$D:$D, AV$2))</f>
        <v>7.4526038743875506E-2</v>
      </c>
      <c r="AW407" s="335">
        <f>$I407*IF($G407="Pickup", SUMIFS(NewEmisData!M:M, NewEmisData!$A:$A, "Pickup", NewEmisData!$B:$B, $A407, NewEmisData!$C:$C, $H407, NewEmisData!$D:$D, AW$2), SUMIFS(NewEmisData!M:M, NewEmisData!$A:$A, "LDV", NewEmisData!$B:$B, $A407, NewEmisData!$C:$C, $H407, NewEmisData!$D:$D, AW$2))</f>
        <v>7.4526038743875506E-2</v>
      </c>
      <c r="AX407" s="335">
        <v>2.3805319372350052E-2</v>
      </c>
      <c r="AY407" s="335">
        <f>$I407*IF($G407="Pickup", SUMIFS(NewEmisData!E:E, NewEmisData!$A:$A, "Pickup", NewEmisData!$B:$B, $A407, NewEmisData!$C:$C, $H407, NewEmisData!$D:$D, AY$2), SUMIFS(NewEmisData!E:E, NewEmisData!$A:$A, "LDV", NewEmisData!$B:$B, $A407, NewEmisData!$C:$C, $H407, NewEmisData!$D:$D, AY$2))</f>
        <v>9.6092368235423907E-3</v>
      </c>
      <c r="AZ407" s="335">
        <f>$I407*IF($G407="Pickup", SUMIFS(NewEmisData!F:F, NewEmisData!$A:$A, "Pickup", NewEmisData!$B:$B, $A407, NewEmisData!$C:$C, $H407, NewEmisData!$D:$D, AZ$2), SUMIFS(NewEmisData!F:F, NewEmisData!$A:$A, "LDV", NewEmisData!$B:$B, $A407, NewEmisData!$C:$C, $H407, NewEmisData!$D:$D, AZ$2))</f>
        <v>9.6092368235423907E-3</v>
      </c>
      <c r="BA407" s="335">
        <f>$I407*IF($G407="Pickup", SUMIFS(NewEmisData!G:G, NewEmisData!$A:$A, "Pickup", NewEmisData!$B:$B, $A407, NewEmisData!$C:$C, $H407, NewEmisData!$D:$D, BA$2), SUMIFS(NewEmisData!G:G, NewEmisData!$A:$A, "LDV", NewEmisData!$B:$B, $A407, NewEmisData!$C:$C, $H407, NewEmisData!$D:$D, BA$2))</f>
        <v>9.6092257463787894E-3</v>
      </c>
      <c r="BB407" s="335">
        <f>$I407*IF($G407="Pickup", SUMIFS(NewEmisData!H:H, NewEmisData!$A:$A, "Pickup", NewEmisData!$B:$B, $A407, NewEmisData!$C:$C, $H407, NewEmisData!$D:$D, BB$2), SUMIFS(NewEmisData!H:H, NewEmisData!$A:$A, "LDV", NewEmisData!$B:$B, $A407, NewEmisData!$C:$C, $H407, NewEmisData!$D:$D, BB$2))</f>
        <v>9.6092345509158992E-3</v>
      </c>
      <c r="BC407" s="335">
        <f>$I407*IF($G407="Pickup", SUMIFS(NewEmisData!I:I, NewEmisData!$A:$A, "Pickup", NewEmisData!$B:$B, $A407, NewEmisData!$C:$C, $H407, NewEmisData!$D:$D, BC$2), SUMIFS(NewEmisData!I:I, NewEmisData!$A:$A, "LDV", NewEmisData!$B:$B, $A407, NewEmisData!$C:$C, $H407, NewEmisData!$D:$D, BC$2))</f>
        <v>9.6092257298777996E-3</v>
      </c>
      <c r="BD407" s="335">
        <f>$I407*IF($G407="Pickup", SUMIFS(NewEmisData!J:J, NewEmisData!$A:$A, "Pickup", NewEmisData!$B:$B, $A407, NewEmisData!$C:$C, $H407, NewEmisData!$D:$D, BD$2), SUMIFS(NewEmisData!J:J, NewEmisData!$A:$A, "LDV", NewEmisData!$B:$B, $A407, NewEmisData!$C:$C, $H407, NewEmisData!$D:$D, BD$2))</f>
        <v>9.6092389204882993E-3</v>
      </c>
      <c r="BE407" s="335">
        <f>$I407*IF($G407="Pickup", SUMIFS(NewEmisData!K:K, NewEmisData!$A:$A, "Pickup", NewEmisData!$B:$B, $A407, NewEmisData!$C:$C, $H407, NewEmisData!$D:$D, BE$2), SUMIFS(NewEmisData!K:K, NewEmisData!$A:$A, "LDV", NewEmisData!$B:$B, $A407, NewEmisData!$C:$C, $H407, NewEmisData!$D:$D, BE$2))</f>
        <v>9.6092263841740799E-3</v>
      </c>
      <c r="BF407" s="335">
        <f>$I407*IF($G407="Pickup", SUMIFS(NewEmisData!L:L, NewEmisData!$A:$A, "Pickup", NewEmisData!$B:$B, $A407, NewEmisData!$C:$C, $H407, NewEmisData!$D:$D, BF$2), SUMIFS(NewEmisData!L:L, NewEmisData!$A:$A, "LDV", NewEmisData!$B:$B, $A407, NewEmisData!$C:$C, $H407, NewEmisData!$D:$D, BF$2))</f>
        <v>9.6092238087385901E-3</v>
      </c>
      <c r="BG407" s="335">
        <f>$I407*IF($G407="Pickup", SUMIFS(NewEmisData!M:M, NewEmisData!$A:$A, "Pickup", NewEmisData!$B:$B, $A407, NewEmisData!$C:$C, $H407, NewEmisData!$D:$D, BG$2), SUMIFS(NewEmisData!M:M, NewEmisData!$A:$A, "LDV", NewEmisData!$B:$B, $A407, NewEmisData!$C:$C, $H407, NewEmisData!$D:$D, BG$2))</f>
        <v>9.6092238087385901E-3</v>
      </c>
      <c r="BH407" s="335">
        <v>1.6506531515565108E-3</v>
      </c>
      <c r="BI407" s="335">
        <f>$I407*IF($G407="Pickup", SUMIFS(NewEmisData!E:E, NewEmisData!$A:$A, "Pickup", NewEmisData!$B:$B, $A407, NewEmisData!$C:$C, $H407, NewEmisData!$D:$D, BI$2), SUMIFS(NewEmisData!E:E, NewEmisData!$A:$A, "LDV", NewEmisData!$B:$B, $A407, NewEmisData!$C:$C, $H407, NewEmisData!$D:$D, BI$2))</f>
        <v>0</v>
      </c>
      <c r="BJ407" s="335">
        <f>$I407*IF($G407="Pickup", SUMIFS(NewEmisData!F:F, NewEmisData!$A:$A, "Pickup", NewEmisData!$B:$B, $A407, NewEmisData!$C:$C, $H407, NewEmisData!$D:$D, BJ$2), SUMIFS(NewEmisData!F:F, NewEmisData!$A:$A, "LDV", NewEmisData!$B:$B, $A407, NewEmisData!$C:$C, $H407, NewEmisData!$D:$D, BJ$2))</f>
        <v>0</v>
      </c>
      <c r="BK407" s="335">
        <f>$I407*IF($G407="Pickup", SUMIFS(NewEmisData!G:G, NewEmisData!$A:$A, "Pickup", NewEmisData!$B:$B, $A407, NewEmisData!$C:$C, $H407, NewEmisData!$D:$D, BK$2), SUMIFS(NewEmisData!G:G, NewEmisData!$A:$A, "LDV", NewEmisData!$B:$B, $A407, NewEmisData!$C:$C, $H407, NewEmisData!$D:$D, BK$2))</f>
        <v>0</v>
      </c>
      <c r="BL407" s="335">
        <f>$I407*IF($G407="Pickup", SUMIFS(NewEmisData!H:H, NewEmisData!$A:$A, "Pickup", NewEmisData!$B:$B, $A407, NewEmisData!$C:$C, $H407, NewEmisData!$D:$D, BL$2), SUMIFS(NewEmisData!H:H, NewEmisData!$A:$A, "LDV", NewEmisData!$B:$B, $A407, NewEmisData!$C:$C, $H407, NewEmisData!$D:$D, BL$2))</f>
        <v>0</v>
      </c>
      <c r="BM407" s="335">
        <f>$I407*IF($G407="Pickup", SUMIFS(NewEmisData!I:I, NewEmisData!$A:$A, "Pickup", NewEmisData!$B:$B, $A407, NewEmisData!$C:$C, $H407, NewEmisData!$D:$D, BM$2), SUMIFS(NewEmisData!I:I, NewEmisData!$A:$A, "LDV", NewEmisData!$B:$B, $A407, NewEmisData!$C:$C, $H407, NewEmisData!$D:$D, BM$2))</f>
        <v>0</v>
      </c>
      <c r="BN407" s="335">
        <f>$I407*IF($G407="Pickup", SUMIFS(NewEmisData!J:J, NewEmisData!$A:$A, "Pickup", NewEmisData!$B:$B, $A407, NewEmisData!$C:$C, $H407, NewEmisData!$D:$D, BN$2), SUMIFS(NewEmisData!J:J, NewEmisData!$A:$A, "LDV", NewEmisData!$B:$B, $A407, NewEmisData!$C:$C, $H407, NewEmisData!$D:$D, BN$2))</f>
        <v>0</v>
      </c>
      <c r="BO407" s="335">
        <f>$I407*IF($G407="Pickup", SUMIFS(NewEmisData!K:K, NewEmisData!$A:$A, "Pickup", NewEmisData!$B:$B, $A407, NewEmisData!$C:$C, $H407, NewEmisData!$D:$D, BO$2), SUMIFS(NewEmisData!K:K, NewEmisData!$A:$A, "LDV", NewEmisData!$B:$B, $A407, NewEmisData!$C:$C, $H407, NewEmisData!$D:$D, BO$2))</f>
        <v>0</v>
      </c>
      <c r="BP407" s="335">
        <f>$I407*IF($G407="Pickup", SUMIFS(NewEmisData!L:L, NewEmisData!$A:$A, "Pickup", NewEmisData!$B:$B, $A407, NewEmisData!$C:$C, $H407, NewEmisData!$D:$D, BP$2), SUMIFS(NewEmisData!L:L, NewEmisData!$A:$A, "LDV", NewEmisData!$B:$B, $A407, NewEmisData!$C:$C, $H407, NewEmisData!$D:$D, BP$2))</f>
        <v>0</v>
      </c>
      <c r="BQ407" s="335">
        <f>$I407*IF($G407="Pickup", SUMIFS(NewEmisData!M:M, NewEmisData!$A:$A, "Pickup", NewEmisData!$B:$B, $A407, NewEmisData!$C:$C, $H407, NewEmisData!$D:$D, BQ$2), SUMIFS(NewEmisData!M:M, NewEmisData!$A:$A, "LDV", NewEmisData!$B:$B, $A407, NewEmisData!$C:$C, $H407, NewEmisData!$D:$D, BQ$2))</f>
        <v>0</v>
      </c>
      <c r="BR407" s="335">
        <v>0</v>
      </c>
      <c r="BS407" s="335">
        <f>$I407*IF($G407="Pickup", SUMIFS(NewEmisData!E:E, NewEmisData!$A:$A, "Pickup", NewEmisData!$B:$B, $A407, NewEmisData!$C:$C, $H407, NewEmisData!$D:$D, BS$2), SUMIFS(NewEmisData!E:E, NewEmisData!$A:$A, "LDV", NewEmisData!$B:$B, $A407, NewEmisData!$C:$C, $H407, NewEmisData!$D:$D, BS$2))</f>
        <v>0</v>
      </c>
      <c r="BT407" s="335">
        <f>$I407*IF($G407="Pickup", SUMIFS(NewEmisData!F:F, NewEmisData!$A:$A, "Pickup", NewEmisData!$B:$B, $A407, NewEmisData!$C:$C, $H407, NewEmisData!$D:$D, BT$2), SUMIFS(NewEmisData!F:F, NewEmisData!$A:$A, "LDV", NewEmisData!$B:$B, $A407, NewEmisData!$C:$C, $H407, NewEmisData!$D:$D, BT$2))</f>
        <v>0</v>
      </c>
      <c r="BU407" s="335">
        <f>$I407*IF($G407="Pickup", SUMIFS(NewEmisData!G:G, NewEmisData!$A:$A, "Pickup", NewEmisData!$B:$B, $A407, NewEmisData!$C:$C, $H407, NewEmisData!$D:$D, BU$2), SUMIFS(NewEmisData!G:G, NewEmisData!$A:$A, "LDV", NewEmisData!$B:$B, $A407, NewEmisData!$C:$C, $H407, NewEmisData!$D:$D, BU$2))</f>
        <v>0</v>
      </c>
      <c r="BV407" s="335">
        <f>$I407*IF($G407="Pickup", SUMIFS(NewEmisData!H:H, NewEmisData!$A:$A, "Pickup", NewEmisData!$B:$B, $A407, NewEmisData!$C:$C, $H407, NewEmisData!$D:$D, BV$2), SUMIFS(NewEmisData!H:H, NewEmisData!$A:$A, "LDV", NewEmisData!$B:$B, $A407, NewEmisData!$C:$C, $H407, NewEmisData!$D:$D, BV$2))</f>
        <v>0</v>
      </c>
      <c r="BW407" s="335">
        <f>$I407*IF($G407="Pickup", SUMIFS(NewEmisData!I:I, NewEmisData!$A:$A, "Pickup", NewEmisData!$B:$B, $A407, NewEmisData!$C:$C, $H407, NewEmisData!$D:$D, BW$2), SUMIFS(NewEmisData!I:I, NewEmisData!$A:$A, "LDV", NewEmisData!$B:$B, $A407, NewEmisData!$C:$C, $H407, NewEmisData!$D:$D, BW$2))</f>
        <v>0</v>
      </c>
      <c r="BX407" s="335">
        <f>$I407*IF($G407="Pickup", SUMIFS(NewEmisData!J:J, NewEmisData!$A:$A, "Pickup", NewEmisData!$B:$B, $A407, NewEmisData!$C:$C, $H407, NewEmisData!$D:$D, BX$2), SUMIFS(NewEmisData!J:J, NewEmisData!$A:$A, "LDV", NewEmisData!$B:$B, $A407, NewEmisData!$C:$C, $H407, NewEmisData!$D:$D, BX$2))</f>
        <v>0</v>
      </c>
      <c r="BY407" s="335">
        <f>$I407*IF($G407="Pickup", SUMIFS(NewEmisData!K:K, NewEmisData!$A:$A, "Pickup", NewEmisData!$B:$B, $A407, NewEmisData!$C:$C, $H407, NewEmisData!$D:$D, BY$2), SUMIFS(NewEmisData!K:K, NewEmisData!$A:$A, "LDV", NewEmisData!$B:$B, $A407, NewEmisData!$C:$C, $H407, NewEmisData!$D:$D, BY$2))</f>
        <v>0</v>
      </c>
      <c r="BZ407" s="335">
        <f>$I407*IF($G407="Pickup", SUMIFS(NewEmisData!L:L, NewEmisData!$A:$A, "Pickup", NewEmisData!$B:$B, $A407, NewEmisData!$C:$C, $H407, NewEmisData!$D:$D, BZ$2), SUMIFS(NewEmisData!L:L, NewEmisData!$A:$A, "LDV", NewEmisData!$B:$B, $A407, NewEmisData!$C:$C, $H407, NewEmisData!$D:$D, BZ$2))</f>
        <v>0</v>
      </c>
      <c r="CA407" s="335">
        <f>$I407*IF($G407="Pickup", SUMIFS(NewEmisData!M:M, NewEmisData!$A:$A, "Pickup", NewEmisData!$B:$B, $A407, NewEmisData!$C:$C, $H407, NewEmisData!$D:$D, CA$2), SUMIFS(NewEmisData!M:M, NewEmisData!$A:$A, "LDV", NewEmisData!$B:$B, $A407, NewEmisData!$C:$C, $H407, NewEmisData!$D:$D, CA$2))</f>
        <v>0</v>
      </c>
      <c r="CB407" s="335">
        <v>0</v>
      </c>
      <c r="CC407" s="335">
        <f>$I407*IF($G407="Pickup", SUMIFS(NewEmisData!E:E, NewEmisData!$A:$A, "Pickup", NewEmisData!$B:$B, $A407, NewEmisData!$C:$C, $H407, NewEmisData!$D:$D, CC$2), SUMIFS(NewEmisData!E:E, NewEmisData!$A:$A, "LDV", NewEmisData!$B:$B, $A407, NewEmisData!$C:$C, $H407, NewEmisData!$D:$D, CC$2))</f>
        <v>0</v>
      </c>
      <c r="CD407" s="335">
        <f>$I407*IF($G407="Pickup", SUMIFS(NewEmisData!F:F, NewEmisData!$A:$A, "Pickup", NewEmisData!$B:$B, $A407, NewEmisData!$C:$C, $H407, NewEmisData!$D:$D, CD$2), SUMIFS(NewEmisData!F:F, NewEmisData!$A:$A, "LDV", NewEmisData!$B:$B, $A407, NewEmisData!$C:$C, $H407, NewEmisData!$D:$D, CD$2))</f>
        <v>0</v>
      </c>
      <c r="CE407" s="335">
        <f>$I407*IF($G407="Pickup", SUMIFS(NewEmisData!G:G, NewEmisData!$A:$A, "Pickup", NewEmisData!$B:$B, $A407, NewEmisData!$C:$C, $H407, NewEmisData!$D:$D, CE$2), SUMIFS(NewEmisData!G:G, NewEmisData!$A:$A, "LDV", NewEmisData!$B:$B, $A407, NewEmisData!$C:$C, $H407, NewEmisData!$D:$D, CE$2))</f>
        <v>0</v>
      </c>
      <c r="CF407" s="335">
        <f>$I407*IF($G407="Pickup", SUMIFS(NewEmisData!H:H, NewEmisData!$A:$A, "Pickup", NewEmisData!$B:$B, $A407, NewEmisData!$C:$C, $H407, NewEmisData!$D:$D, CF$2), SUMIFS(NewEmisData!H:H, NewEmisData!$A:$A, "LDV", NewEmisData!$B:$B, $A407, NewEmisData!$C:$C, $H407, NewEmisData!$D:$D, CF$2))</f>
        <v>0</v>
      </c>
      <c r="CG407" s="335">
        <f>$I407*IF($G407="Pickup", SUMIFS(NewEmisData!I:I, NewEmisData!$A:$A, "Pickup", NewEmisData!$B:$B, $A407, NewEmisData!$C:$C, $H407, NewEmisData!$D:$D, CG$2), SUMIFS(NewEmisData!I:I, NewEmisData!$A:$A, "LDV", NewEmisData!$B:$B, $A407, NewEmisData!$C:$C, $H407, NewEmisData!$D:$D, CG$2))</f>
        <v>0</v>
      </c>
      <c r="CH407" s="335">
        <f>$I407*IF($G407="Pickup", SUMIFS(NewEmisData!J:J, NewEmisData!$A:$A, "Pickup", NewEmisData!$B:$B, $A407, NewEmisData!$C:$C, $H407, NewEmisData!$D:$D, CH$2), SUMIFS(NewEmisData!J:J, NewEmisData!$A:$A, "LDV", NewEmisData!$B:$B, $A407, NewEmisData!$C:$C, $H407, NewEmisData!$D:$D, CH$2))</f>
        <v>0</v>
      </c>
      <c r="CI407" s="335">
        <f>$I407*IF($G407="Pickup", SUMIFS(NewEmisData!K:K, NewEmisData!$A:$A, "Pickup", NewEmisData!$B:$B, $A407, NewEmisData!$C:$C, $H407, NewEmisData!$D:$D, CI$2), SUMIFS(NewEmisData!K:K, NewEmisData!$A:$A, "LDV", NewEmisData!$B:$B, $A407, NewEmisData!$C:$C, $H407, NewEmisData!$D:$D, CI$2))</f>
        <v>0</v>
      </c>
      <c r="CJ407" s="335">
        <f>$I407*IF($G407="Pickup", SUMIFS(NewEmisData!L:L, NewEmisData!$A:$A, "Pickup", NewEmisData!$B:$B, $A407, NewEmisData!$C:$C, $H407, NewEmisData!$D:$D, CJ$2), SUMIFS(NewEmisData!L:L, NewEmisData!$A:$A, "LDV", NewEmisData!$B:$B, $A407, NewEmisData!$C:$C, $H407, NewEmisData!$D:$D, CJ$2))</f>
        <v>0</v>
      </c>
      <c r="CK407" s="335">
        <f>$I407*IF($G407="Pickup", SUMIFS(NewEmisData!M:M, NewEmisData!$A:$A, "Pickup", NewEmisData!$B:$B, $A407, NewEmisData!$C:$C, $H407, NewEmisData!$D:$D, CK$2), SUMIFS(NewEmisData!M:M, NewEmisData!$A:$A, "LDV", NewEmisData!$B:$B, $A407, NewEmisData!$C:$C, $H407, NewEmisData!$D:$D, CK$2))</f>
        <v>0</v>
      </c>
      <c r="CL407" s="335">
        <v>0</v>
      </c>
      <c r="CM407" s="335">
        <f>$I407*IF($G407="Pickup", SUMIFS(NewEmisData!E:E, NewEmisData!$A:$A, "Pickup", NewEmisData!$B:$B, $A407, NewEmisData!$C:$C, $H407, NewEmisData!$D:$D, CM$2), SUMIFS(NewEmisData!E:E, NewEmisData!$A:$A, "LDV", NewEmisData!$B:$B, $A407, NewEmisData!$C:$C, $H407, NewEmisData!$D:$D, CM$2))</f>
        <v>0</v>
      </c>
      <c r="CN407" s="335">
        <f>$I407*IF($G407="Pickup", SUMIFS(NewEmisData!F:F, NewEmisData!$A:$A, "Pickup", NewEmisData!$B:$B, $A407, NewEmisData!$C:$C, $H407, NewEmisData!$D:$D, CN$2), SUMIFS(NewEmisData!F:F, NewEmisData!$A:$A, "LDV", NewEmisData!$B:$B, $A407, NewEmisData!$C:$C, $H407, NewEmisData!$D:$D, CN$2))</f>
        <v>0</v>
      </c>
      <c r="CO407" s="335">
        <f>$I407*IF($G407="Pickup", SUMIFS(NewEmisData!G:G, NewEmisData!$A:$A, "Pickup", NewEmisData!$B:$B, $A407, NewEmisData!$C:$C, $H407, NewEmisData!$D:$D, CO$2), SUMIFS(NewEmisData!G:G, NewEmisData!$A:$A, "LDV", NewEmisData!$B:$B, $A407, NewEmisData!$C:$C, $H407, NewEmisData!$D:$D, CO$2))</f>
        <v>0</v>
      </c>
      <c r="CP407" s="335">
        <f>$I407*IF($G407="Pickup", SUMIFS(NewEmisData!H:H, NewEmisData!$A:$A, "Pickup", NewEmisData!$B:$B, $A407, NewEmisData!$C:$C, $H407, NewEmisData!$D:$D, CP$2), SUMIFS(NewEmisData!H:H, NewEmisData!$A:$A, "LDV", NewEmisData!$B:$B, $A407, NewEmisData!$C:$C, $H407, NewEmisData!$D:$D, CP$2))</f>
        <v>0</v>
      </c>
      <c r="CQ407" s="335">
        <f>$I407*IF($G407="Pickup", SUMIFS(NewEmisData!I:I, NewEmisData!$A:$A, "Pickup", NewEmisData!$B:$B, $A407, NewEmisData!$C:$C, $H407, NewEmisData!$D:$D, CQ$2), SUMIFS(NewEmisData!I:I, NewEmisData!$A:$A, "LDV", NewEmisData!$B:$B, $A407, NewEmisData!$C:$C, $H407, NewEmisData!$D:$D, CQ$2))</f>
        <v>0</v>
      </c>
      <c r="CR407" s="335">
        <f>$I407*IF($G407="Pickup", SUMIFS(NewEmisData!J:J, NewEmisData!$A:$A, "Pickup", NewEmisData!$B:$B, $A407, NewEmisData!$C:$C, $H407, NewEmisData!$D:$D, CR$2), SUMIFS(NewEmisData!J:J, NewEmisData!$A:$A, "LDV", NewEmisData!$B:$B, $A407, NewEmisData!$C:$C, $H407, NewEmisData!$D:$D, CR$2))</f>
        <v>0</v>
      </c>
      <c r="CS407" s="335">
        <f>$I407*IF($G407="Pickup", SUMIFS(NewEmisData!K:K, NewEmisData!$A:$A, "Pickup", NewEmisData!$B:$B, $A407, NewEmisData!$C:$C, $H407, NewEmisData!$D:$D, CS$2), SUMIFS(NewEmisData!K:K, NewEmisData!$A:$A, "LDV", NewEmisData!$B:$B, $A407, NewEmisData!$C:$C, $H407, NewEmisData!$D:$D, CS$2))</f>
        <v>0</v>
      </c>
      <c r="CT407" s="335">
        <f>$I407*IF($G407="Pickup", SUMIFS(NewEmisData!L:L, NewEmisData!$A:$A, "Pickup", NewEmisData!$B:$B, $A407, NewEmisData!$C:$C, $H407, NewEmisData!$D:$D, CT$2), SUMIFS(NewEmisData!L:L, NewEmisData!$A:$A, "LDV", NewEmisData!$B:$B, $A407, NewEmisData!$C:$C, $H407, NewEmisData!$D:$D, CT$2))</f>
        <v>0</v>
      </c>
      <c r="CU407" s="335">
        <f>$I407*IF($G407="Pickup", SUMIFS(NewEmisData!M:M, NewEmisData!$A:$A, "Pickup", NewEmisData!$B:$B, $A407, NewEmisData!$C:$C, $H407, NewEmisData!$D:$D, CU$2), SUMIFS(NewEmisData!M:M, NewEmisData!$A:$A, "LDV", NewEmisData!$B:$B, $A407, NewEmisData!$C:$C, $H407, NewEmisData!$D:$D, CU$2))</f>
        <v>0</v>
      </c>
      <c r="CV407" s="335">
        <v>0</v>
      </c>
      <c r="CW407" s="335">
        <v>0</v>
      </c>
      <c r="CX407" s="335">
        <v>0</v>
      </c>
      <c r="CY407" s="335">
        <v>0</v>
      </c>
      <c r="CZ407" s="335">
        <v>0</v>
      </c>
      <c r="DA407" s="335">
        <v>0</v>
      </c>
      <c r="DB407" s="335">
        <v>0</v>
      </c>
      <c r="DC407" s="335">
        <v>0</v>
      </c>
      <c r="DD407" s="335">
        <v>0</v>
      </c>
      <c r="DE407" s="335">
        <v>0</v>
      </c>
      <c r="DF407" s="335">
        <v>0</v>
      </c>
      <c r="DG407" s="335">
        <f>$I407*IF($G407="Pickup", SUMIFS(NewEmisData!E:E, NewEmisData!$A:$A, "Pickup", NewEmisData!$B:$B, $A407, NewEmisData!$C:$C, $H407, NewEmisData!$D:$D, DG$2), SUMIFS(NewEmisData!E:E, NewEmisData!$A:$A, "LDV", NewEmisData!$B:$B, $A407, NewEmisData!$C:$C, $H407, NewEmisData!$D:$D, DG$2))</f>
        <v>0</v>
      </c>
      <c r="DH407" s="335">
        <f>$I407*IF($G407="Pickup", SUMIFS(NewEmisData!F:F, NewEmisData!$A:$A, "Pickup", NewEmisData!$B:$B, $A407, NewEmisData!$C:$C, $H407, NewEmisData!$D:$D, DH$2), SUMIFS(NewEmisData!F:F, NewEmisData!$A:$A, "LDV", NewEmisData!$B:$B, $A407, NewEmisData!$C:$C, $H407, NewEmisData!$D:$D, DH$2))</f>
        <v>0</v>
      </c>
      <c r="DI407" s="335">
        <f>$I407*IF($G407="Pickup", SUMIFS(NewEmisData!G:G, NewEmisData!$A:$A, "Pickup", NewEmisData!$B:$B, $A407, NewEmisData!$C:$C, $H407, NewEmisData!$D:$D, DI$2), SUMIFS(NewEmisData!G:G, NewEmisData!$A:$A, "LDV", NewEmisData!$B:$B, $A407, NewEmisData!$C:$C, $H407, NewEmisData!$D:$D, DI$2))</f>
        <v>0</v>
      </c>
      <c r="DJ407" s="335">
        <f>$I407*IF($G407="Pickup", SUMIFS(NewEmisData!H:H, NewEmisData!$A:$A, "Pickup", NewEmisData!$B:$B, $A407, NewEmisData!$C:$C, $H407, NewEmisData!$D:$D, DJ$2), SUMIFS(NewEmisData!H:H, NewEmisData!$A:$A, "LDV", NewEmisData!$B:$B, $A407, NewEmisData!$C:$C, $H407, NewEmisData!$D:$D, DJ$2))</f>
        <v>0</v>
      </c>
      <c r="DK407" s="335">
        <f>$I407*IF($G407="Pickup", SUMIFS(NewEmisData!I:I, NewEmisData!$A:$A, "Pickup", NewEmisData!$B:$B, $A407, NewEmisData!$C:$C, $H407, NewEmisData!$D:$D, DK$2), SUMIFS(NewEmisData!I:I, NewEmisData!$A:$A, "LDV", NewEmisData!$B:$B, $A407, NewEmisData!$C:$C, $H407, NewEmisData!$D:$D, DK$2))</f>
        <v>0</v>
      </c>
      <c r="DL407" s="335">
        <f>$I407*IF($G407="Pickup", SUMIFS(NewEmisData!J:J, NewEmisData!$A:$A, "Pickup", NewEmisData!$B:$B, $A407, NewEmisData!$C:$C, $H407, NewEmisData!$D:$D, DL$2), SUMIFS(NewEmisData!J:J, NewEmisData!$A:$A, "LDV", NewEmisData!$B:$B, $A407, NewEmisData!$C:$C, $H407, NewEmisData!$D:$D, DL$2))</f>
        <v>0</v>
      </c>
      <c r="DM407" s="335">
        <f>$I407*IF($G407="Pickup", SUMIFS(NewEmisData!K:K, NewEmisData!$A:$A, "Pickup", NewEmisData!$B:$B, $A407, NewEmisData!$C:$C, $H407, NewEmisData!$D:$D, DM$2), SUMIFS(NewEmisData!K:K, NewEmisData!$A:$A, "LDV", NewEmisData!$B:$B, $A407, NewEmisData!$C:$C, $H407, NewEmisData!$D:$D, DM$2))</f>
        <v>0</v>
      </c>
      <c r="DN407" s="335">
        <f>$I407*IF($G407="Pickup", SUMIFS(NewEmisData!L:L, NewEmisData!$A:$A, "Pickup", NewEmisData!$B:$B, $A407, NewEmisData!$C:$C, $H407, NewEmisData!$D:$D, DN$2), SUMIFS(NewEmisData!L:L, NewEmisData!$A:$A, "LDV", NewEmisData!$B:$B, $A407, NewEmisData!$C:$C, $H407, NewEmisData!$D:$D, DN$2))</f>
        <v>0</v>
      </c>
      <c r="DO407" s="335">
        <f>$I407*IF($G407="Pickup", SUMIFS(NewEmisData!M:M, NewEmisData!$A:$A, "Pickup", NewEmisData!$B:$B, $A407, NewEmisData!$C:$C, $H407, NewEmisData!$D:$D, DO$2), SUMIFS(NewEmisData!M:M, NewEmisData!$A:$A, "LDV", NewEmisData!$B:$B, $A407, NewEmisData!$C:$C, $H407, NewEmisData!$D:$D, DO$2))</f>
        <v>0</v>
      </c>
      <c r="DP407" s="335">
        <v>0</v>
      </c>
      <c r="DQ407" s="335">
        <f>$I407*IF($G407="Pickup", SUMIFS(NewEmisData!E:E, NewEmisData!$A:$A, "Pickup", NewEmisData!$B:$B, $A407, NewEmisData!$C:$C, $H407, NewEmisData!$D:$D, DQ$2), SUMIFS(NewEmisData!E:E, NewEmisData!$A:$A, "LDV", NewEmisData!$B:$B, $A407, NewEmisData!$C:$C, $H407, NewEmisData!$D:$D, DQ$2))</f>
        <v>0</v>
      </c>
      <c r="DR407" s="335">
        <f>$I407*IF($G407="Pickup", SUMIFS(NewEmisData!F:F, NewEmisData!$A:$A, "Pickup", NewEmisData!$B:$B, $A407, NewEmisData!$C:$C, $H407, NewEmisData!$D:$D, DR$2), SUMIFS(NewEmisData!F:F, NewEmisData!$A:$A, "LDV", NewEmisData!$B:$B, $A407, NewEmisData!$C:$C, $H407, NewEmisData!$D:$D, DR$2))</f>
        <v>0</v>
      </c>
      <c r="DS407" s="335">
        <f>$I407*IF($G407="Pickup", SUMIFS(NewEmisData!G:G, NewEmisData!$A:$A, "Pickup", NewEmisData!$B:$B, $A407, NewEmisData!$C:$C, $H407, NewEmisData!$D:$D, DS$2), SUMIFS(NewEmisData!G:G, NewEmisData!$A:$A, "LDV", NewEmisData!$B:$B, $A407, NewEmisData!$C:$C, $H407, NewEmisData!$D:$D, DS$2))</f>
        <v>0</v>
      </c>
      <c r="DT407" s="335">
        <f>$I407*IF($G407="Pickup", SUMIFS(NewEmisData!H:H, NewEmisData!$A:$A, "Pickup", NewEmisData!$B:$B, $A407, NewEmisData!$C:$C, $H407, NewEmisData!$D:$D, DT$2), SUMIFS(NewEmisData!H:H, NewEmisData!$A:$A, "LDV", NewEmisData!$B:$B, $A407, NewEmisData!$C:$C, $H407, NewEmisData!$D:$D, DT$2))</f>
        <v>0</v>
      </c>
      <c r="DU407" s="335">
        <f>$I407*IF($G407="Pickup", SUMIFS(NewEmisData!I:I, NewEmisData!$A:$A, "Pickup", NewEmisData!$B:$B, $A407, NewEmisData!$C:$C, $H407, NewEmisData!$D:$D, DU$2), SUMIFS(NewEmisData!I:I, NewEmisData!$A:$A, "LDV", NewEmisData!$B:$B, $A407, NewEmisData!$C:$C, $H407, NewEmisData!$D:$D, DU$2))</f>
        <v>0</v>
      </c>
      <c r="DV407" s="335">
        <f>$I407*IF($G407="Pickup", SUMIFS(NewEmisData!J:J, NewEmisData!$A:$A, "Pickup", NewEmisData!$B:$B, $A407, NewEmisData!$C:$C, $H407, NewEmisData!$D:$D, DV$2), SUMIFS(NewEmisData!J:J, NewEmisData!$A:$A, "LDV", NewEmisData!$B:$B, $A407, NewEmisData!$C:$C, $H407, NewEmisData!$D:$D, DV$2))</f>
        <v>0</v>
      </c>
      <c r="DW407" s="335">
        <f>$I407*IF($G407="Pickup", SUMIFS(NewEmisData!K:K, NewEmisData!$A:$A, "Pickup", NewEmisData!$B:$B, $A407, NewEmisData!$C:$C, $H407, NewEmisData!$D:$D, DW$2), SUMIFS(NewEmisData!K:K, NewEmisData!$A:$A, "LDV", NewEmisData!$B:$B, $A407, NewEmisData!$C:$C, $H407, NewEmisData!$D:$D, DW$2))</f>
        <v>0</v>
      </c>
      <c r="DX407" s="335">
        <f>$I407*IF($G407="Pickup", SUMIFS(NewEmisData!L:L, NewEmisData!$A:$A, "Pickup", NewEmisData!$B:$B, $A407, NewEmisData!$C:$C, $H407, NewEmisData!$D:$D, DX$2), SUMIFS(NewEmisData!L:L, NewEmisData!$A:$A, "LDV", NewEmisData!$B:$B, $A407, NewEmisData!$C:$C, $H407, NewEmisData!$D:$D, DX$2))</f>
        <v>0</v>
      </c>
      <c r="DY407" s="335">
        <f>$I407*IF($G407="Pickup", SUMIFS(NewEmisData!M:M, NewEmisData!$A:$A, "Pickup", NewEmisData!$B:$B, $A407, NewEmisData!$C:$C, $H407, NewEmisData!$D:$D, DY$2), SUMIFS(NewEmisData!M:M, NewEmisData!$A:$A, "LDV", NewEmisData!$B:$B, $A407, NewEmisData!$C:$C, $H407, NewEmisData!$D:$D, DY$2))</f>
        <v>0</v>
      </c>
      <c r="DZ407" s="335">
        <v>0</v>
      </c>
      <c r="EA407" s="335">
        <f t="shared" si="658"/>
        <v>0</v>
      </c>
      <c r="EB407" s="335">
        <f t="shared" si="659"/>
        <v>0</v>
      </c>
      <c r="EC407" s="335">
        <f t="shared" si="660"/>
        <v>0</v>
      </c>
      <c r="ED407" s="335">
        <f t="shared" si="661"/>
        <v>0</v>
      </c>
      <c r="EE407" s="335">
        <f t="shared" si="662"/>
        <v>0</v>
      </c>
      <c r="EF407" s="335">
        <f t="shared" si="663"/>
        <v>0</v>
      </c>
      <c r="EG407" s="335">
        <f t="shared" si="664"/>
        <v>0</v>
      </c>
      <c r="EH407" s="335">
        <f t="shared" si="665"/>
        <v>0</v>
      </c>
      <c r="EI407" s="335">
        <f t="shared" si="666"/>
        <v>0</v>
      </c>
      <c r="EJ407" s="335">
        <f t="shared" si="667"/>
        <v>0</v>
      </c>
      <c r="EK407" s="335">
        <f t="shared" si="668"/>
        <v>0</v>
      </c>
      <c r="EL407" s="335">
        <f t="shared" si="669"/>
        <v>0</v>
      </c>
      <c r="EM407" s="335">
        <f t="shared" si="670"/>
        <v>0</v>
      </c>
      <c r="EN407" s="335">
        <f t="shared" si="671"/>
        <v>0</v>
      </c>
      <c r="EO407" s="335">
        <f t="shared" si="672"/>
        <v>0</v>
      </c>
      <c r="EP407" s="335">
        <f t="shared" si="673"/>
        <v>0</v>
      </c>
      <c r="EQ407" s="335">
        <f t="shared" si="674"/>
        <v>0</v>
      </c>
      <c r="ER407" s="335">
        <f t="shared" si="675"/>
        <v>0</v>
      </c>
      <c r="ES407" s="335">
        <f t="shared" si="676"/>
        <v>0</v>
      </c>
      <c r="ET407" s="335">
        <f t="shared" si="677"/>
        <v>0</v>
      </c>
      <c r="EU407" s="335">
        <f t="shared" si="678"/>
        <v>0</v>
      </c>
      <c r="EV407" s="335">
        <f t="shared" si="679"/>
        <v>0</v>
      </c>
      <c r="EW407" s="335">
        <f t="shared" si="680"/>
        <v>0</v>
      </c>
      <c r="EX407" s="335">
        <f t="shared" si="681"/>
        <v>0</v>
      </c>
      <c r="EY407" s="335">
        <f t="shared" si="682"/>
        <v>0</v>
      </c>
      <c r="EZ407" s="335">
        <f t="shared" si="683"/>
        <v>0</v>
      </c>
      <c r="FA407" s="335">
        <f t="shared" si="684"/>
        <v>0</v>
      </c>
      <c r="FB407" s="335">
        <f t="shared" si="685"/>
        <v>0</v>
      </c>
      <c r="FC407" s="335">
        <f t="shared" si="686"/>
        <v>0</v>
      </c>
      <c r="FD407" s="335">
        <f t="shared" si="687"/>
        <v>0</v>
      </c>
      <c r="FE407" s="335">
        <f t="shared" si="688"/>
        <v>7.4526067369789506E-2</v>
      </c>
      <c r="FF407" s="335">
        <f t="shared" si="689"/>
        <v>7.4526067369789506E-2</v>
      </c>
      <c r="FG407" s="335">
        <f t="shared" si="690"/>
        <v>7.4526039586762793E-2</v>
      </c>
      <c r="FH407" s="335">
        <f t="shared" si="691"/>
        <v>7.4526082672864202E-2</v>
      </c>
      <c r="FI407" s="335">
        <f t="shared" si="692"/>
        <v>7.4526031771725496E-2</v>
      </c>
      <c r="FJ407" s="335">
        <f t="shared" si="693"/>
        <v>7.4526070650223306E-2</v>
      </c>
      <c r="FK407" s="335">
        <f t="shared" si="694"/>
        <v>7.4526042307150001E-2</v>
      </c>
      <c r="FL407" s="335">
        <f t="shared" si="695"/>
        <v>7.4526038743875506E-2</v>
      </c>
      <c r="FM407" s="335">
        <f t="shared" si="696"/>
        <v>7.4526038743875506E-2</v>
      </c>
      <c r="FN407" s="335">
        <f t="shared" si="697"/>
        <v>2.3805319372350052E-2</v>
      </c>
      <c r="FO407" s="335">
        <f t="shared" si="698"/>
        <v>9.6092368235423907E-3</v>
      </c>
      <c r="FP407" s="335">
        <f t="shared" si="699"/>
        <v>9.6092368235423907E-3</v>
      </c>
      <c r="FQ407" s="335">
        <f t="shared" si="700"/>
        <v>9.6092257463787894E-3</v>
      </c>
      <c r="FR407" s="335">
        <f t="shared" si="701"/>
        <v>9.6092345509158992E-3</v>
      </c>
      <c r="FS407" s="335">
        <f t="shared" si="702"/>
        <v>9.6092257298777996E-3</v>
      </c>
      <c r="FT407" s="335">
        <f t="shared" si="703"/>
        <v>9.6092389204882993E-3</v>
      </c>
      <c r="FU407" s="335">
        <f t="shared" si="704"/>
        <v>9.6092263841740799E-3</v>
      </c>
      <c r="FV407" s="335">
        <f t="shared" si="705"/>
        <v>9.6092238087385901E-3</v>
      </c>
      <c r="FW407" s="335">
        <f t="shared" si="706"/>
        <v>9.6092238087385901E-3</v>
      </c>
      <c r="FX407" s="335">
        <f t="shared" si="707"/>
        <v>1.6506531515565108E-3</v>
      </c>
    </row>
    <row r="408" spans="1:180" x14ac:dyDescent="0.2">
      <c r="A408" s="305" t="str">
        <f>_xlfn.CONCAT(IF(LEFT(TRIM(A407),1)="*", "*R", "R"), 1+RIGHT(TRIM(A407),1))</f>
        <v>R5</v>
      </c>
      <c r="B408" s="305" t="str">
        <f t="shared" si="754"/>
        <v>TLMELC200</v>
      </c>
      <c r="C408" s="305" t="str">
        <f t="shared" si="755"/>
        <v>Electric minivan w/200 mi range</v>
      </c>
      <c r="D408" s="301" t="str">
        <f t="shared" si="756"/>
        <v>bn-vmt, bn-vmt/a</v>
      </c>
      <c r="E408" s="301" t="str">
        <f t="shared" si="757"/>
        <v>TRNELC</v>
      </c>
      <c r="F408" s="301" t="str">
        <f t="shared" si="758"/>
        <v>TL</v>
      </c>
      <c r="G408" s="315" t="s">
        <v>819</v>
      </c>
      <c r="H408" s="315" t="s">
        <v>36</v>
      </c>
      <c r="I408" s="315">
        <v>1</v>
      </c>
      <c r="J408" s="315" t="str">
        <f t="shared" si="708"/>
        <v>Minivan-ELC</v>
      </c>
      <c r="K408" s="335">
        <f>$I408*IF($G408="Pickup", SUMIFS(NewEmisData!E:E, NewEmisData!$A:$A, "Pickup", NewEmisData!$B:$B, $A408, NewEmisData!$C:$C, $H408, NewEmisData!$D:$D, K$2), SUMIFS(NewEmisData!E:E, NewEmisData!$A:$A, "LDV", NewEmisData!$B:$B, $A408, NewEmisData!$C:$C, $H408, NewEmisData!$D:$D, K$2))</f>
        <v>0</v>
      </c>
      <c r="L408" s="335">
        <f>$I408*IF($G408="Pickup", SUMIFS(NewEmisData!F:F, NewEmisData!$A:$A, "Pickup", NewEmisData!$B:$B, $A408, NewEmisData!$C:$C, $H408, NewEmisData!$D:$D, L$2), SUMIFS(NewEmisData!F:F, NewEmisData!$A:$A, "LDV", NewEmisData!$B:$B, $A408, NewEmisData!$C:$C, $H408, NewEmisData!$D:$D, L$2))</f>
        <v>0</v>
      </c>
      <c r="M408" s="335">
        <f>$I408*IF($G408="Pickup", SUMIFS(NewEmisData!G:G, NewEmisData!$A:$A, "Pickup", NewEmisData!$B:$B, $A408, NewEmisData!$C:$C, $H408, NewEmisData!$D:$D, M$2), SUMIFS(NewEmisData!G:G, NewEmisData!$A:$A, "LDV", NewEmisData!$B:$B, $A408, NewEmisData!$C:$C, $H408, NewEmisData!$D:$D, M$2))</f>
        <v>0</v>
      </c>
      <c r="N408" s="335">
        <f>$I408*IF($G408="Pickup", SUMIFS(NewEmisData!H:H, NewEmisData!$A:$A, "Pickup", NewEmisData!$B:$B, $A408, NewEmisData!$C:$C, $H408, NewEmisData!$D:$D, N$2), SUMIFS(NewEmisData!H:H, NewEmisData!$A:$A, "LDV", NewEmisData!$B:$B, $A408, NewEmisData!$C:$C, $H408, NewEmisData!$D:$D, N$2))</f>
        <v>0</v>
      </c>
      <c r="O408" s="335">
        <f>$I408*IF($G408="Pickup", SUMIFS(NewEmisData!I:I, NewEmisData!$A:$A, "Pickup", NewEmisData!$B:$B, $A408, NewEmisData!$C:$C, $H408, NewEmisData!$D:$D, O$2), SUMIFS(NewEmisData!I:I, NewEmisData!$A:$A, "LDV", NewEmisData!$B:$B, $A408, NewEmisData!$C:$C, $H408, NewEmisData!$D:$D, O$2))</f>
        <v>0</v>
      </c>
      <c r="P408" s="335">
        <f>$I408*IF($G408="Pickup", SUMIFS(NewEmisData!J:J, NewEmisData!$A:$A, "Pickup", NewEmisData!$B:$B, $A408, NewEmisData!$C:$C, $H408, NewEmisData!$D:$D, P$2), SUMIFS(NewEmisData!J:J, NewEmisData!$A:$A, "LDV", NewEmisData!$B:$B, $A408, NewEmisData!$C:$C, $H408, NewEmisData!$D:$D, P$2))</f>
        <v>0</v>
      </c>
      <c r="Q408" s="335">
        <f>$I408*IF($G408="Pickup", SUMIFS(NewEmisData!K:K, NewEmisData!$A:$A, "Pickup", NewEmisData!$B:$B, $A408, NewEmisData!$C:$C, $H408, NewEmisData!$D:$D, Q$2), SUMIFS(NewEmisData!K:K, NewEmisData!$A:$A, "LDV", NewEmisData!$B:$B, $A408, NewEmisData!$C:$C, $H408, NewEmisData!$D:$D, Q$2))</f>
        <v>0</v>
      </c>
      <c r="R408" s="335">
        <f>$I408*IF($G408="Pickup", SUMIFS(NewEmisData!L:L, NewEmisData!$A:$A, "Pickup", NewEmisData!$B:$B, $A408, NewEmisData!$C:$C, $H408, NewEmisData!$D:$D, R$2), SUMIFS(NewEmisData!L:L, NewEmisData!$A:$A, "LDV", NewEmisData!$B:$B, $A408, NewEmisData!$C:$C, $H408, NewEmisData!$D:$D, R$2))</f>
        <v>0</v>
      </c>
      <c r="S408" s="335">
        <f>$I408*IF($G408="Pickup", SUMIFS(NewEmisData!M:M, NewEmisData!$A:$A, "Pickup", NewEmisData!$B:$B, $A408, NewEmisData!$C:$C, $H408, NewEmisData!$D:$D, S$2), SUMIFS(NewEmisData!M:M, NewEmisData!$A:$A, "LDV", NewEmisData!$B:$B, $A408, NewEmisData!$C:$C, $H408, NewEmisData!$D:$D, S$2))</f>
        <v>0</v>
      </c>
      <c r="T408" s="335">
        <v>0</v>
      </c>
      <c r="U408" s="335">
        <f>$I408*IF($G408="Pickup", SUMIFS(NewEmisData!E:E, NewEmisData!$A:$A, "Pickup", NewEmisData!$B:$B, $A408, NewEmisData!$C:$C, $H408, NewEmisData!$D:$D, U$2), SUMIFS(NewEmisData!E:E, NewEmisData!$A:$A, "LDV", NewEmisData!$B:$B, $A408, NewEmisData!$C:$C, $H408, NewEmisData!$D:$D, U$2))</f>
        <v>0</v>
      </c>
      <c r="V408" s="335">
        <f>$I408*IF($G408="Pickup", SUMIFS(NewEmisData!F:F, NewEmisData!$A:$A, "Pickup", NewEmisData!$B:$B, $A408, NewEmisData!$C:$C, $H408, NewEmisData!$D:$D, V$2), SUMIFS(NewEmisData!F:F, NewEmisData!$A:$A, "LDV", NewEmisData!$B:$B, $A408, NewEmisData!$C:$C, $H408, NewEmisData!$D:$D, V$2))</f>
        <v>0</v>
      </c>
      <c r="W408" s="335">
        <f>$I408*IF($G408="Pickup", SUMIFS(NewEmisData!G:G, NewEmisData!$A:$A, "Pickup", NewEmisData!$B:$B, $A408, NewEmisData!$C:$C, $H408, NewEmisData!$D:$D, W$2), SUMIFS(NewEmisData!G:G, NewEmisData!$A:$A, "LDV", NewEmisData!$B:$B, $A408, NewEmisData!$C:$C, $H408, NewEmisData!$D:$D, W$2))</f>
        <v>0</v>
      </c>
      <c r="X408" s="335">
        <f>$I408*IF($G408="Pickup", SUMIFS(NewEmisData!H:H, NewEmisData!$A:$A, "Pickup", NewEmisData!$B:$B, $A408, NewEmisData!$C:$C, $H408, NewEmisData!$D:$D, X$2), SUMIFS(NewEmisData!H:H, NewEmisData!$A:$A, "LDV", NewEmisData!$B:$B, $A408, NewEmisData!$C:$C, $H408, NewEmisData!$D:$D, X$2))</f>
        <v>0</v>
      </c>
      <c r="Y408" s="335">
        <f>$I408*IF($G408="Pickup", SUMIFS(NewEmisData!I:I, NewEmisData!$A:$A, "Pickup", NewEmisData!$B:$B, $A408, NewEmisData!$C:$C, $H408, NewEmisData!$D:$D, Y$2), SUMIFS(NewEmisData!I:I, NewEmisData!$A:$A, "LDV", NewEmisData!$B:$B, $A408, NewEmisData!$C:$C, $H408, NewEmisData!$D:$D, Y$2))</f>
        <v>0</v>
      </c>
      <c r="Z408" s="335">
        <f>$I408*IF($G408="Pickup", SUMIFS(NewEmisData!J:J, NewEmisData!$A:$A, "Pickup", NewEmisData!$B:$B, $A408, NewEmisData!$C:$C, $H408, NewEmisData!$D:$D, Z$2), SUMIFS(NewEmisData!J:J, NewEmisData!$A:$A, "LDV", NewEmisData!$B:$B, $A408, NewEmisData!$C:$C, $H408, NewEmisData!$D:$D, Z$2))</f>
        <v>0</v>
      </c>
      <c r="AA408" s="335">
        <f>$I408*IF($G408="Pickup", SUMIFS(NewEmisData!K:K, NewEmisData!$A:$A, "Pickup", NewEmisData!$B:$B, $A408, NewEmisData!$C:$C, $H408, NewEmisData!$D:$D, AA$2), SUMIFS(NewEmisData!K:K, NewEmisData!$A:$A, "LDV", NewEmisData!$B:$B, $A408, NewEmisData!$C:$C, $H408, NewEmisData!$D:$D, AA$2))</f>
        <v>0</v>
      </c>
      <c r="AB408" s="335">
        <f>$I408*IF($G408="Pickup", SUMIFS(NewEmisData!L:L, NewEmisData!$A:$A, "Pickup", NewEmisData!$B:$B, $A408, NewEmisData!$C:$C, $H408, NewEmisData!$D:$D, AB$2), SUMIFS(NewEmisData!L:L, NewEmisData!$A:$A, "LDV", NewEmisData!$B:$B, $A408, NewEmisData!$C:$C, $H408, NewEmisData!$D:$D, AB$2))</f>
        <v>0</v>
      </c>
      <c r="AC408" s="335">
        <f>$I408*IF($G408="Pickup", SUMIFS(NewEmisData!M:M, NewEmisData!$A:$A, "Pickup", NewEmisData!$B:$B, $A408, NewEmisData!$C:$C, $H408, NewEmisData!$D:$D, AC$2), SUMIFS(NewEmisData!M:M, NewEmisData!$A:$A, "LDV", NewEmisData!$B:$B, $A408, NewEmisData!$C:$C, $H408, NewEmisData!$D:$D, AC$2))</f>
        <v>0</v>
      </c>
      <c r="AD408" s="335">
        <v>0</v>
      </c>
      <c r="AE408" s="335">
        <f>$I408*IF($G408="Pickup", SUMIFS(NewEmisData!E:E, NewEmisData!$A:$A, "Pickup", NewEmisData!$B:$B, $A408, NewEmisData!$C:$C, $H408, NewEmisData!$D:$D, AE$2), SUMIFS(NewEmisData!E:E, NewEmisData!$A:$A, "LDV", NewEmisData!$B:$B, $A408, NewEmisData!$C:$C, $H408, NewEmisData!$D:$D, AE$2))</f>
        <v>0</v>
      </c>
      <c r="AF408" s="335">
        <f>$I408*IF($G408="Pickup", SUMIFS(NewEmisData!F:F, NewEmisData!$A:$A, "Pickup", NewEmisData!$B:$B, $A408, NewEmisData!$C:$C, $H408, NewEmisData!$D:$D, AF$2), SUMIFS(NewEmisData!F:F, NewEmisData!$A:$A, "LDV", NewEmisData!$B:$B, $A408, NewEmisData!$C:$C, $H408, NewEmisData!$D:$D, AF$2))</f>
        <v>0</v>
      </c>
      <c r="AG408" s="335">
        <f>$I408*IF($G408="Pickup", SUMIFS(NewEmisData!G:G, NewEmisData!$A:$A, "Pickup", NewEmisData!$B:$B, $A408, NewEmisData!$C:$C, $H408, NewEmisData!$D:$D, AG$2), SUMIFS(NewEmisData!G:G, NewEmisData!$A:$A, "LDV", NewEmisData!$B:$B, $A408, NewEmisData!$C:$C, $H408, NewEmisData!$D:$D, AG$2))</f>
        <v>0</v>
      </c>
      <c r="AH408" s="335">
        <f>$I408*IF($G408="Pickup", SUMIFS(NewEmisData!H:H, NewEmisData!$A:$A, "Pickup", NewEmisData!$B:$B, $A408, NewEmisData!$C:$C, $H408, NewEmisData!$D:$D, AH$2), SUMIFS(NewEmisData!H:H, NewEmisData!$A:$A, "LDV", NewEmisData!$B:$B, $A408, NewEmisData!$C:$C, $H408, NewEmisData!$D:$D, AH$2))</f>
        <v>0</v>
      </c>
      <c r="AI408" s="335">
        <f>$I408*IF($G408="Pickup", SUMIFS(NewEmisData!I:I, NewEmisData!$A:$A, "Pickup", NewEmisData!$B:$B, $A408, NewEmisData!$C:$C, $H408, NewEmisData!$D:$D, AI$2), SUMIFS(NewEmisData!I:I, NewEmisData!$A:$A, "LDV", NewEmisData!$B:$B, $A408, NewEmisData!$C:$C, $H408, NewEmisData!$D:$D, AI$2))</f>
        <v>0</v>
      </c>
      <c r="AJ408" s="335">
        <f>$I408*IF($G408="Pickup", SUMIFS(NewEmisData!J:J, NewEmisData!$A:$A, "Pickup", NewEmisData!$B:$B, $A408, NewEmisData!$C:$C, $H408, NewEmisData!$D:$D, AJ$2), SUMIFS(NewEmisData!J:J, NewEmisData!$A:$A, "LDV", NewEmisData!$B:$B, $A408, NewEmisData!$C:$C, $H408, NewEmisData!$D:$D, AJ$2))</f>
        <v>0</v>
      </c>
      <c r="AK408" s="335">
        <f>$I408*IF($G408="Pickup", SUMIFS(NewEmisData!K:K, NewEmisData!$A:$A, "Pickup", NewEmisData!$B:$B, $A408, NewEmisData!$C:$C, $H408, NewEmisData!$D:$D, AK$2), SUMIFS(NewEmisData!K:K, NewEmisData!$A:$A, "LDV", NewEmisData!$B:$B, $A408, NewEmisData!$C:$C, $H408, NewEmisData!$D:$D, AK$2))</f>
        <v>0</v>
      </c>
      <c r="AL408" s="335">
        <f>$I408*IF($G408="Pickup", SUMIFS(NewEmisData!L:L, NewEmisData!$A:$A, "Pickup", NewEmisData!$B:$B, $A408, NewEmisData!$C:$C, $H408, NewEmisData!$D:$D, AL$2), SUMIFS(NewEmisData!L:L, NewEmisData!$A:$A, "LDV", NewEmisData!$B:$B, $A408, NewEmisData!$C:$C, $H408, NewEmisData!$D:$D, AL$2))</f>
        <v>0</v>
      </c>
      <c r="AM408" s="335">
        <f>$I408*IF($G408="Pickup", SUMIFS(NewEmisData!M:M, NewEmisData!$A:$A, "Pickup", NewEmisData!$B:$B, $A408, NewEmisData!$C:$C, $H408, NewEmisData!$D:$D, AM$2), SUMIFS(NewEmisData!M:M, NewEmisData!$A:$A, "LDV", NewEmisData!$B:$B, $A408, NewEmisData!$C:$C, $H408, NewEmisData!$D:$D, AM$2))</f>
        <v>0</v>
      </c>
      <c r="AN408" s="335">
        <v>0</v>
      </c>
      <c r="AO408" s="335">
        <f>$I408*IF($G408="Pickup", SUMIFS(NewEmisData!E:E, NewEmisData!$A:$A, "Pickup", NewEmisData!$B:$B, $A408, NewEmisData!$C:$C, $H408, NewEmisData!$D:$D, AO$2), SUMIFS(NewEmisData!E:E, NewEmisData!$A:$A, "LDV", NewEmisData!$B:$B, $A408, NewEmisData!$C:$C, $H408, NewEmisData!$D:$D, AO$2))</f>
        <v>4.56866074514682E-2</v>
      </c>
      <c r="AP408" s="335">
        <f>$I408*IF($G408="Pickup", SUMIFS(NewEmisData!F:F, NewEmisData!$A:$A, "Pickup", NewEmisData!$B:$B, $A408, NewEmisData!$C:$C, $H408, NewEmisData!$D:$D, AP$2), SUMIFS(NewEmisData!F:F, NewEmisData!$A:$A, "LDV", NewEmisData!$B:$B, $A408, NewEmisData!$C:$C, $H408, NewEmisData!$D:$D, AP$2))</f>
        <v>4.56866074514682E-2</v>
      </c>
      <c r="AQ408" s="335">
        <f>$I408*IF($G408="Pickup", SUMIFS(NewEmisData!G:G, NewEmisData!$A:$A, "Pickup", NewEmisData!$B:$B, $A408, NewEmisData!$C:$C, $H408, NewEmisData!$D:$D, AQ$2), SUMIFS(NewEmisData!G:G, NewEmisData!$A:$A, "LDV", NewEmisData!$B:$B, $A408, NewEmisData!$C:$C, $H408, NewEmisData!$D:$D, AQ$2))</f>
        <v>4.5686595098603698E-2</v>
      </c>
      <c r="AR408" s="335">
        <f>$I408*IF($G408="Pickup", SUMIFS(NewEmisData!H:H, NewEmisData!$A:$A, "Pickup", NewEmisData!$B:$B, $A408, NewEmisData!$C:$C, $H408, NewEmisData!$D:$D, AR$2), SUMIFS(NewEmisData!H:H, NewEmisData!$A:$A, "LDV", NewEmisData!$B:$B, $A408, NewEmisData!$C:$C, $H408, NewEmisData!$D:$D, AR$2))</f>
        <v>4.5686567732366602E-2</v>
      </c>
      <c r="AS408" s="335">
        <f>$I408*IF($G408="Pickup", SUMIFS(NewEmisData!I:I, NewEmisData!$A:$A, "Pickup", NewEmisData!$B:$B, $A408, NewEmisData!$C:$C, $H408, NewEmisData!$D:$D, AS$2), SUMIFS(NewEmisData!I:I, NewEmisData!$A:$A, "LDV", NewEmisData!$B:$B, $A408, NewEmisData!$C:$C, $H408, NewEmisData!$D:$D, AS$2))</f>
        <v>4.5686639312502303E-2</v>
      </c>
      <c r="AT408" s="335">
        <f>$I408*IF($G408="Pickup", SUMIFS(NewEmisData!J:J, NewEmisData!$A:$A, "Pickup", NewEmisData!$B:$B, $A408, NewEmisData!$C:$C, $H408, NewEmisData!$D:$D, AT$2), SUMIFS(NewEmisData!J:J, NewEmisData!$A:$A, "LDV", NewEmisData!$B:$B, $A408, NewEmisData!$C:$C, $H408, NewEmisData!$D:$D, AT$2))</f>
        <v>4.5686507422641499E-2</v>
      </c>
      <c r="AU408" s="335">
        <f>$I408*IF($G408="Pickup", SUMIFS(NewEmisData!K:K, NewEmisData!$A:$A, "Pickup", NewEmisData!$B:$B, $A408, NewEmisData!$C:$C, $H408, NewEmisData!$D:$D, AU$2), SUMIFS(NewEmisData!K:K, NewEmisData!$A:$A, "LDV", NewEmisData!$B:$B, $A408, NewEmisData!$C:$C, $H408, NewEmisData!$D:$D, AU$2))</f>
        <v>4.5686552882415202E-2</v>
      </c>
      <c r="AV408" s="335">
        <f>$I408*IF($G408="Pickup", SUMIFS(NewEmisData!L:L, NewEmisData!$A:$A, "Pickup", NewEmisData!$B:$B, $A408, NewEmisData!$C:$C, $H408, NewEmisData!$D:$D, AV$2), SUMIFS(NewEmisData!L:L, NewEmisData!$A:$A, "LDV", NewEmisData!$B:$B, $A408, NewEmisData!$C:$C, $H408, NewEmisData!$D:$D, AV$2))</f>
        <v>4.5686619042368502E-2</v>
      </c>
      <c r="AW408" s="335">
        <f>$I408*IF($G408="Pickup", SUMIFS(NewEmisData!M:M, NewEmisData!$A:$A, "Pickup", NewEmisData!$B:$B, $A408, NewEmisData!$C:$C, $H408, NewEmisData!$D:$D, AW$2), SUMIFS(NewEmisData!M:M, NewEmisData!$A:$A, "LDV", NewEmisData!$B:$B, $A408, NewEmisData!$C:$C, $H408, NewEmisData!$D:$D, AW$2))</f>
        <v>4.5686619042368502E-2</v>
      </c>
      <c r="AX408" s="335">
        <v>2.3805319372350052E-2</v>
      </c>
      <c r="AY408" s="335">
        <f>$I408*IF($G408="Pickup", SUMIFS(NewEmisData!E:E, NewEmisData!$A:$A, "Pickup", NewEmisData!$B:$B, $A408, NewEmisData!$C:$C, $H408, NewEmisData!$D:$D, AY$2), SUMIFS(NewEmisData!E:E, NewEmisData!$A:$A, "LDV", NewEmisData!$B:$B, $A408, NewEmisData!$C:$C, $H408, NewEmisData!$D:$D, AY$2))</f>
        <v>5.96004040660905E-3</v>
      </c>
      <c r="AZ408" s="335">
        <f>$I408*IF($G408="Pickup", SUMIFS(NewEmisData!F:F, NewEmisData!$A:$A, "Pickup", NewEmisData!$B:$B, $A408, NewEmisData!$C:$C, $H408, NewEmisData!$D:$D, AZ$2), SUMIFS(NewEmisData!F:F, NewEmisData!$A:$A, "LDV", NewEmisData!$B:$B, $A408, NewEmisData!$C:$C, $H408, NewEmisData!$D:$D, AZ$2))</f>
        <v>5.96004040660905E-3</v>
      </c>
      <c r="BA408" s="335">
        <f>$I408*IF($G408="Pickup", SUMIFS(NewEmisData!G:G, NewEmisData!$A:$A, "Pickup", NewEmisData!$B:$B, $A408, NewEmisData!$C:$C, $H408, NewEmisData!$D:$D, BA$2), SUMIFS(NewEmisData!G:G, NewEmisData!$A:$A, "LDV", NewEmisData!$B:$B, $A408, NewEmisData!$C:$C, $H408, NewEmisData!$D:$D, BA$2))</f>
        <v>5.9600396436599304E-3</v>
      </c>
      <c r="BB408" s="335">
        <f>$I408*IF($G408="Pickup", SUMIFS(NewEmisData!H:H, NewEmisData!$A:$A, "Pickup", NewEmisData!$B:$B, $A408, NewEmisData!$C:$C, $H408, NewEmisData!$D:$D, BB$2), SUMIFS(NewEmisData!H:H, NewEmisData!$A:$A, "LDV", NewEmisData!$B:$B, $A408, NewEmisData!$C:$C, $H408, NewEmisData!$D:$D, BB$2))</f>
        <v>5.96003947288367E-3</v>
      </c>
      <c r="BC408" s="335">
        <f>$I408*IF($G408="Pickup", SUMIFS(NewEmisData!I:I, NewEmisData!$A:$A, "Pickup", NewEmisData!$B:$B, $A408, NewEmisData!$C:$C, $H408, NewEmisData!$D:$D, BC$2), SUMIFS(NewEmisData!I:I, NewEmisData!$A:$A, "LDV", NewEmisData!$B:$B, $A408, NewEmisData!$C:$C, $H408, NewEmisData!$D:$D, BC$2))</f>
        <v>5.9600498988851601E-3</v>
      </c>
      <c r="BD408" s="335">
        <f>$I408*IF($G408="Pickup", SUMIFS(NewEmisData!J:J, NewEmisData!$A:$A, "Pickup", NewEmisData!$B:$B, $A408, NewEmisData!$C:$C, $H408, NewEmisData!$D:$D, BD$2), SUMIFS(NewEmisData!J:J, NewEmisData!$A:$A, "LDV", NewEmisData!$B:$B, $A408, NewEmisData!$C:$C, $H408, NewEmisData!$D:$D, BD$2))</f>
        <v>5.9600370559725604E-3</v>
      </c>
      <c r="BE408" s="335">
        <f>$I408*IF($G408="Pickup", SUMIFS(NewEmisData!K:K, NewEmisData!$A:$A, "Pickup", NewEmisData!$B:$B, $A408, NewEmisData!$C:$C, $H408, NewEmisData!$D:$D, BE$2), SUMIFS(NewEmisData!K:K, NewEmisData!$A:$A, "LDV", NewEmisData!$B:$B, $A408, NewEmisData!$C:$C, $H408, NewEmisData!$D:$D, BE$2))</f>
        <v>5.9600363216577501E-3</v>
      </c>
      <c r="BF408" s="335">
        <f>$I408*IF($G408="Pickup", SUMIFS(NewEmisData!L:L, NewEmisData!$A:$A, "Pickup", NewEmisData!$B:$B, $A408, NewEmisData!$C:$C, $H408, NewEmisData!$D:$D, BF$2), SUMIFS(NewEmisData!L:L, NewEmisData!$A:$A, "LDV", NewEmisData!$B:$B, $A408, NewEmisData!$C:$C, $H408, NewEmisData!$D:$D, BF$2))</f>
        <v>5.9600544669343404E-3</v>
      </c>
      <c r="BG408" s="335">
        <f>$I408*IF($G408="Pickup", SUMIFS(NewEmisData!M:M, NewEmisData!$A:$A, "Pickup", NewEmisData!$B:$B, $A408, NewEmisData!$C:$C, $H408, NewEmisData!$D:$D, BG$2), SUMIFS(NewEmisData!M:M, NewEmisData!$A:$A, "LDV", NewEmisData!$B:$B, $A408, NewEmisData!$C:$C, $H408, NewEmisData!$D:$D, BG$2))</f>
        <v>5.9600544669343404E-3</v>
      </c>
      <c r="BH408" s="335">
        <v>1.6506531515565108E-3</v>
      </c>
      <c r="BI408" s="335">
        <f>$I408*IF($G408="Pickup", SUMIFS(NewEmisData!E:E, NewEmisData!$A:$A, "Pickup", NewEmisData!$B:$B, $A408, NewEmisData!$C:$C, $H408, NewEmisData!$D:$D, BI$2), SUMIFS(NewEmisData!E:E, NewEmisData!$A:$A, "LDV", NewEmisData!$B:$B, $A408, NewEmisData!$C:$C, $H408, NewEmisData!$D:$D, BI$2))</f>
        <v>0</v>
      </c>
      <c r="BJ408" s="335">
        <f>$I408*IF($G408="Pickup", SUMIFS(NewEmisData!F:F, NewEmisData!$A:$A, "Pickup", NewEmisData!$B:$B, $A408, NewEmisData!$C:$C, $H408, NewEmisData!$D:$D, BJ$2), SUMIFS(NewEmisData!F:F, NewEmisData!$A:$A, "LDV", NewEmisData!$B:$B, $A408, NewEmisData!$C:$C, $H408, NewEmisData!$D:$D, BJ$2))</f>
        <v>0</v>
      </c>
      <c r="BK408" s="335">
        <f>$I408*IF($G408="Pickup", SUMIFS(NewEmisData!G:G, NewEmisData!$A:$A, "Pickup", NewEmisData!$B:$B, $A408, NewEmisData!$C:$C, $H408, NewEmisData!$D:$D, BK$2), SUMIFS(NewEmisData!G:G, NewEmisData!$A:$A, "LDV", NewEmisData!$B:$B, $A408, NewEmisData!$C:$C, $H408, NewEmisData!$D:$D, BK$2))</f>
        <v>0</v>
      </c>
      <c r="BL408" s="335">
        <f>$I408*IF($G408="Pickup", SUMIFS(NewEmisData!H:H, NewEmisData!$A:$A, "Pickup", NewEmisData!$B:$B, $A408, NewEmisData!$C:$C, $H408, NewEmisData!$D:$D, BL$2), SUMIFS(NewEmisData!H:H, NewEmisData!$A:$A, "LDV", NewEmisData!$B:$B, $A408, NewEmisData!$C:$C, $H408, NewEmisData!$D:$D, BL$2))</f>
        <v>0</v>
      </c>
      <c r="BM408" s="335">
        <f>$I408*IF($G408="Pickup", SUMIFS(NewEmisData!I:I, NewEmisData!$A:$A, "Pickup", NewEmisData!$B:$B, $A408, NewEmisData!$C:$C, $H408, NewEmisData!$D:$D, BM$2), SUMIFS(NewEmisData!I:I, NewEmisData!$A:$A, "LDV", NewEmisData!$B:$B, $A408, NewEmisData!$C:$C, $H408, NewEmisData!$D:$D, BM$2))</f>
        <v>0</v>
      </c>
      <c r="BN408" s="335">
        <f>$I408*IF($G408="Pickup", SUMIFS(NewEmisData!J:J, NewEmisData!$A:$A, "Pickup", NewEmisData!$B:$B, $A408, NewEmisData!$C:$C, $H408, NewEmisData!$D:$D, BN$2), SUMIFS(NewEmisData!J:J, NewEmisData!$A:$A, "LDV", NewEmisData!$B:$B, $A408, NewEmisData!$C:$C, $H408, NewEmisData!$D:$D, BN$2))</f>
        <v>0</v>
      </c>
      <c r="BO408" s="335">
        <f>$I408*IF($G408="Pickup", SUMIFS(NewEmisData!K:K, NewEmisData!$A:$A, "Pickup", NewEmisData!$B:$B, $A408, NewEmisData!$C:$C, $H408, NewEmisData!$D:$D, BO$2), SUMIFS(NewEmisData!K:K, NewEmisData!$A:$A, "LDV", NewEmisData!$B:$B, $A408, NewEmisData!$C:$C, $H408, NewEmisData!$D:$D, BO$2))</f>
        <v>0</v>
      </c>
      <c r="BP408" s="335">
        <f>$I408*IF($G408="Pickup", SUMIFS(NewEmisData!L:L, NewEmisData!$A:$A, "Pickup", NewEmisData!$B:$B, $A408, NewEmisData!$C:$C, $H408, NewEmisData!$D:$D, BP$2), SUMIFS(NewEmisData!L:L, NewEmisData!$A:$A, "LDV", NewEmisData!$B:$B, $A408, NewEmisData!$C:$C, $H408, NewEmisData!$D:$D, BP$2))</f>
        <v>0</v>
      </c>
      <c r="BQ408" s="335">
        <f>$I408*IF($G408="Pickup", SUMIFS(NewEmisData!M:M, NewEmisData!$A:$A, "Pickup", NewEmisData!$B:$B, $A408, NewEmisData!$C:$C, $H408, NewEmisData!$D:$D, BQ$2), SUMIFS(NewEmisData!M:M, NewEmisData!$A:$A, "LDV", NewEmisData!$B:$B, $A408, NewEmisData!$C:$C, $H408, NewEmisData!$D:$D, BQ$2))</f>
        <v>0</v>
      </c>
      <c r="BR408" s="335">
        <v>0</v>
      </c>
      <c r="BS408" s="335">
        <f>$I408*IF($G408="Pickup", SUMIFS(NewEmisData!E:E, NewEmisData!$A:$A, "Pickup", NewEmisData!$B:$B, $A408, NewEmisData!$C:$C, $H408, NewEmisData!$D:$D, BS$2), SUMIFS(NewEmisData!E:E, NewEmisData!$A:$A, "LDV", NewEmisData!$B:$B, $A408, NewEmisData!$C:$C, $H408, NewEmisData!$D:$D, BS$2))</f>
        <v>0</v>
      </c>
      <c r="BT408" s="335">
        <f>$I408*IF($G408="Pickup", SUMIFS(NewEmisData!F:F, NewEmisData!$A:$A, "Pickup", NewEmisData!$B:$B, $A408, NewEmisData!$C:$C, $H408, NewEmisData!$D:$D, BT$2), SUMIFS(NewEmisData!F:F, NewEmisData!$A:$A, "LDV", NewEmisData!$B:$B, $A408, NewEmisData!$C:$C, $H408, NewEmisData!$D:$D, BT$2))</f>
        <v>0</v>
      </c>
      <c r="BU408" s="335">
        <f>$I408*IF($G408="Pickup", SUMIFS(NewEmisData!G:G, NewEmisData!$A:$A, "Pickup", NewEmisData!$B:$B, $A408, NewEmisData!$C:$C, $H408, NewEmisData!$D:$D, BU$2), SUMIFS(NewEmisData!G:G, NewEmisData!$A:$A, "LDV", NewEmisData!$B:$B, $A408, NewEmisData!$C:$C, $H408, NewEmisData!$D:$D, BU$2))</f>
        <v>0</v>
      </c>
      <c r="BV408" s="335">
        <f>$I408*IF($G408="Pickup", SUMIFS(NewEmisData!H:H, NewEmisData!$A:$A, "Pickup", NewEmisData!$B:$B, $A408, NewEmisData!$C:$C, $H408, NewEmisData!$D:$D, BV$2), SUMIFS(NewEmisData!H:H, NewEmisData!$A:$A, "LDV", NewEmisData!$B:$B, $A408, NewEmisData!$C:$C, $H408, NewEmisData!$D:$D, BV$2))</f>
        <v>0</v>
      </c>
      <c r="BW408" s="335">
        <f>$I408*IF($G408="Pickup", SUMIFS(NewEmisData!I:I, NewEmisData!$A:$A, "Pickup", NewEmisData!$B:$B, $A408, NewEmisData!$C:$C, $H408, NewEmisData!$D:$D, BW$2), SUMIFS(NewEmisData!I:I, NewEmisData!$A:$A, "LDV", NewEmisData!$B:$B, $A408, NewEmisData!$C:$C, $H408, NewEmisData!$D:$D, BW$2))</f>
        <v>0</v>
      </c>
      <c r="BX408" s="335">
        <f>$I408*IF($G408="Pickup", SUMIFS(NewEmisData!J:J, NewEmisData!$A:$A, "Pickup", NewEmisData!$B:$B, $A408, NewEmisData!$C:$C, $H408, NewEmisData!$D:$D, BX$2), SUMIFS(NewEmisData!J:J, NewEmisData!$A:$A, "LDV", NewEmisData!$B:$B, $A408, NewEmisData!$C:$C, $H408, NewEmisData!$D:$D, BX$2))</f>
        <v>0</v>
      </c>
      <c r="BY408" s="335">
        <f>$I408*IF($G408="Pickup", SUMIFS(NewEmisData!K:K, NewEmisData!$A:$A, "Pickup", NewEmisData!$B:$B, $A408, NewEmisData!$C:$C, $H408, NewEmisData!$D:$D, BY$2), SUMIFS(NewEmisData!K:K, NewEmisData!$A:$A, "LDV", NewEmisData!$B:$B, $A408, NewEmisData!$C:$C, $H408, NewEmisData!$D:$D, BY$2))</f>
        <v>0</v>
      </c>
      <c r="BZ408" s="335">
        <f>$I408*IF($G408="Pickup", SUMIFS(NewEmisData!L:L, NewEmisData!$A:$A, "Pickup", NewEmisData!$B:$B, $A408, NewEmisData!$C:$C, $H408, NewEmisData!$D:$D, BZ$2), SUMIFS(NewEmisData!L:L, NewEmisData!$A:$A, "LDV", NewEmisData!$B:$B, $A408, NewEmisData!$C:$C, $H408, NewEmisData!$D:$D, BZ$2))</f>
        <v>0</v>
      </c>
      <c r="CA408" s="335">
        <f>$I408*IF($G408="Pickup", SUMIFS(NewEmisData!M:M, NewEmisData!$A:$A, "Pickup", NewEmisData!$B:$B, $A408, NewEmisData!$C:$C, $H408, NewEmisData!$D:$D, CA$2), SUMIFS(NewEmisData!M:M, NewEmisData!$A:$A, "LDV", NewEmisData!$B:$B, $A408, NewEmisData!$C:$C, $H408, NewEmisData!$D:$D, CA$2))</f>
        <v>0</v>
      </c>
      <c r="CB408" s="335">
        <v>0</v>
      </c>
      <c r="CC408" s="335">
        <f>$I408*IF($G408="Pickup", SUMIFS(NewEmisData!E:E, NewEmisData!$A:$A, "Pickup", NewEmisData!$B:$B, $A408, NewEmisData!$C:$C, $H408, NewEmisData!$D:$D, CC$2), SUMIFS(NewEmisData!E:E, NewEmisData!$A:$A, "LDV", NewEmisData!$B:$B, $A408, NewEmisData!$C:$C, $H408, NewEmisData!$D:$D, CC$2))</f>
        <v>0</v>
      </c>
      <c r="CD408" s="335">
        <f>$I408*IF($G408="Pickup", SUMIFS(NewEmisData!F:F, NewEmisData!$A:$A, "Pickup", NewEmisData!$B:$B, $A408, NewEmisData!$C:$C, $H408, NewEmisData!$D:$D, CD$2), SUMIFS(NewEmisData!F:F, NewEmisData!$A:$A, "LDV", NewEmisData!$B:$B, $A408, NewEmisData!$C:$C, $H408, NewEmisData!$D:$D, CD$2))</f>
        <v>0</v>
      </c>
      <c r="CE408" s="335">
        <f>$I408*IF($G408="Pickup", SUMIFS(NewEmisData!G:G, NewEmisData!$A:$A, "Pickup", NewEmisData!$B:$B, $A408, NewEmisData!$C:$C, $H408, NewEmisData!$D:$D, CE$2), SUMIFS(NewEmisData!G:G, NewEmisData!$A:$A, "LDV", NewEmisData!$B:$B, $A408, NewEmisData!$C:$C, $H408, NewEmisData!$D:$D, CE$2))</f>
        <v>0</v>
      </c>
      <c r="CF408" s="335">
        <f>$I408*IF($G408="Pickup", SUMIFS(NewEmisData!H:H, NewEmisData!$A:$A, "Pickup", NewEmisData!$B:$B, $A408, NewEmisData!$C:$C, $H408, NewEmisData!$D:$D, CF$2), SUMIFS(NewEmisData!H:H, NewEmisData!$A:$A, "LDV", NewEmisData!$B:$B, $A408, NewEmisData!$C:$C, $H408, NewEmisData!$D:$D, CF$2))</f>
        <v>0</v>
      </c>
      <c r="CG408" s="335">
        <f>$I408*IF($G408="Pickup", SUMIFS(NewEmisData!I:I, NewEmisData!$A:$A, "Pickup", NewEmisData!$B:$B, $A408, NewEmisData!$C:$C, $H408, NewEmisData!$D:$D, CG$2), SUMIFS(NewEmisData!I:I, NewEmisData!$A:$A, "LDV", NewEmisData!$B:$B, $A408, NewEmisData!$C:$C, $H408, NewEmisData!$D:$D, CG$2))</f>
        <v>0</v>
      </c>
      <c r="CH408" s="335">
        <f>$I408*IF($G408="Pickup", SUMIFS(NewEmisData!J:J, NewEmisData!$A:$A, "Pickup", NewEmisData!$B:$B, $A408, NewEmisData!$C:$C, $H408, NewEmisData!$D:$D, CH$2), SUMIFS(NewEmisData!J:J, NewEmisData!$A:$A, "LDV", NewEmisData!$B:$B, $A408, NewEmisData!$C:$C, $H408, NewEmisData!$D:$D, CH$2))</f>
        <v>0</v>
      </c>
      <c r="CI408" s="335">
        <f>$I408*IF($G408="Pickup", SUMIFS(NewEmisData!K:K, NewEmisData!$A:$A, "Pickup", NewEmisData!$B:$B, $A408, NewEmisData!$C:$C, $H408, NewEmisData!$D:$D, CI$2), SUMIFS(NewEmisData!K:K, NewEmisData!$A:$A, "LDV", NewEmisData!$B:$B, $A408, NewEmisData!$C:$C, $H408, NewEmisData!$D:$D, CI$2))</f>
        <v>0</v>
      </c>
      <c r="CJ408" s="335">
        <f>$I408*IF($G408="Pickup", SUMIFS(NewEmisData!L:L, NewEmisData!$A:$A, "Pickup", NewEmisData!$B:$B, $A408, NewEmisData!$C:$C, $H408, NewEmisData!$D:$D, CJ$2), SUMIFS(NewEmisData!L:L, NewEmisData!$A:$A, "LDV", NewEmisData!$B:$B, $A408, NewEmisData!$C:$C, $H408, NewEmisData!$D:$D, CJ$2))</f>
        <v>0</v>
      </c>
      <c r="CK408" s="335">
        <f>$I408*IF($G408="Pickup", SUMIFS(NewEmisData!M:M, NewEmisData!$A:$A, "Pickup", NewEmisData!$B:$B, $A408, NewEmisData!$C:$C, $H408, NewEmisData!$D:$D, CK$2), SUMIFS(NewEmisData!M:M, NewEmisData!$A:$A, "LDV", NewEmisData!$B:$B, $A408, NewEmisData!$C:$C, $H408, NewEmisData!$D:$D, CK$2))</f>
        <v>0</v>
      </c>
      <c r="CL408" s="335">
        <v>0</v>
      </c>
      <c r="CM408" s="335">
        <f>$I408*IF($G408="Pickup", SUMIFS(NewEmisData!E:E, NewEmisData!$A:$A, "Pickup", NewEmisData!$B:$B, $A408, NewEmisData!$C:$C, $H408, NewEmisData!$D:$D, CM$2), SUMIFS(NewEmisData!E:E, NewEmisData!$A:$A, "LDV", NewEmisData!$B:$B, $A408, NewEmisData!$C:$C, $H408, NewEmisData!$D:$D, CM$2))</f>
        <v>0</v>
      </c>
      <c r="CN408" s="335">
        <f>$I408*IF($G408="Pickup", SUMIFS(NewEmisData!F:F, NewEmisData!$A:$A, "Pickup", NewEmisData!$B:$B, $A408, NewEmisData!$C:$C, $H408, NewEmisData!$D:$D, CN$2), SUMIFS(NewEmisData!F:F, NewEmisData!$A:$A, "LDV", NewEmisData!$B:$B, $A408, NewEmisData!$C:$C, $H408, NewEmisData!$D:$D, CN$2))</f>
        <v>0</v>
      </c>
      <c r="CO408" s="335">
        <f>$I408*IF($G408="Pickup", SUMIFS(NewEmisData!G:G, NewEmisData!$A:$A, "Pickup", NewEmisData!$B:$B, $A408, NewEmisData!$C:$C, $H408, NewEmisData!$D:$D, CO$2), SUMIFS(NewEmisData!G:G, NewEmisData!$A:$A, "LDV", NewEmisData!$B:$B, $A408, NewEmisData!$C:$C, $H408, NewEmisData!$D:$D, CO$2))</f>
        <v>0</v>
      </c>
      <c r="CP408" s="335">
        <f>$I408*IF($G408="Pickup", SUMIFS(NewEmisData!H:H, NewEmisData!$A:$A, "Pickup", NewEmisData!$B:$B, $A408, NewEmisData!$C:$C, $H408, NewEmisData!$D:$D, CP$2), SUMIFS(NewEmisData!H:H, NewEmisData!$A:$A, "LDV", NewEmisData!$B:$B, $A408, NewEmisData!$C:$C, $H408, NewEmisData!$D:$D, CP$2))</f>
        <v>0</v>
      </c>
      <c r="CQ408" s="335">
        <f>$I408*IF($G408="Pickup", SUMIFS(NewEmisData!I:I, NewEmisData!$A:$A, "Pickup", NewEmisData!$B:$B, $A408, NewEmisData!$C:$C, $H408, NewEmisData!$D:$D, CQ$2), SUMIFS(NewEmisData!I:I, NewEmisData!$A:$A, "LDV", NewEmisData!$B:$B, $A408, NewEmisData!$C:$C, $H408, NewEmisData!$D:$D, CQ$2))</f>
        <v>0</v>
      </c>
      <c r="CR408" s="335">
        <f>$I408*IF($G408="Pickup", SUMIFS(NewEmisData!J:J, NewEmisData!$A:$A, "Pickup", NewEmisData!$B:$B, $A408, NewEmisData!$C:$C, $H408, NewEmisData!$D:$D, CR$2), SUMIFS(NewEmisData!J:J, NewEmisData!$A:$A, "LDV", NewEmisData!$B:$B, $A408, NewEmisData!$C:$C, $H408, NewEmisData!$D:$D, CR$2))</f>
        <v>0</v>
      </c>
      <c r="CS408" s="335">
        <f>$I408*IF($G408="Pickup", SUMIFS(NewEmisData!K:K, NewEmisData!$A:$A, "Pickup", NewEmisData!$B:$B, $A408, NewEmisData!$C:$C, $H408, NewEmisData!$D:$D, CS$2), SUMIFS(NewEmisData!K:K, NewEmisData!$A:$A, "LDV", NewEmisData!$B:$B, $A408, NewEmisData!$C:$C, $H408, NewEmisData!$D:$D, CS$2))</f>
        <v>0</v>
      </c>
      <c r="CT408" s="335">
        <f>$I408*IF($G408="Pickup", SUMIFS(NewEmisData!L:L, NewEmisData!$A:$A, "Pickup", NewEmisData!$B:$B, $A408, NewEmisData!$C:$C, $H408, NewEmisData!$D:$D, CT$2), SUMIFS(NewEmisData!L:L, NewEmisData!$A:$A, "LDV", NewEmisData!$B:$B, $A408, NewEmisData!$C:$C, $H408, NewEmisData!$D:$D, CT$2))</f>
        <v>0</v>
      </c>
      <c r="CU408" s="335">
        <f>$I408*IF($G408="Pickup", SUMIFS(NewEmisData!M:M, NewEmisData!$A:$A, "Pickup", NewEmisData!$B:$B, $A408, NewEmisData!$C:$C, $H408, NewEmisData!$D:$D, CU$2), SUMIFS(NewEmisData!M:M, NewEmisData!$A:$A, "LDV", NewEmisData!$B:$B, $A408, NewEmisData!$C:$C, $H408, NewEmisData!$D:$D, CU$2))</f>
        <v>0</v>
      </c>
      <c r="CV408" s="335">
        <v>0</v>
      </c>
      <c r="CW408" s="335">
        <v>0</v>
      </c>
      <c r="CX408" s="335">
        <v>0</v>
      </c>
      <c r="CY408" s="335">
        <v>0</v>
      </c>
      <c r="CZ408" s="335">
        <v>0</v>
      </c>
      <c r="DA408" s="335">
        <v>0</v>
      </c>
      <c r="DB408" s="335">
        <v>0</v>
      </c>
      <c r="DC408" s="335">
        <v>0</v>
      </c>
      <c r="DD408" s="335">
        <v>0</v>
      </c>
      <c r="DE408" s="335">
        <v>0</v>
      </c>
      <c r="DF408" s="335">
        <v>0</v>
      </c>
      <c r="DG408" s="335">
        <f>$I408*IF($G408="Pickup", SUMIFS(NewEmisData!E:E, NewEmisData!$A:$A, "Pickup", NewEmisData!$B:$B, $A408, NewEmisData!$C:$C, $H408, NewEmisData!$D:$D, DG$2), SUMIFS(NewEmisData!E:E, NewEmisData!$A:$A, "LDV", NewEmisData!$B:$B, $A408, NewEmisData!$C:$C, $H408, NewEmisData!$D:$D, DG$2))</f>
        <v>0</v>
      </c>
      <c r="DH408" s="335">
        <f>$I408*IF($G408="Pickup", SUMIFS(NewEmisData!F:F, NewEmisData!$A:$A, "Pickup", NewEmisData!$B:$B, $A408, NewEmisData!$C:$C, $H408, NewEmisData!$D:$D, DH$2), SUMIFS(NewEmisData!F:F, NewEmisData!$A:$A, "LDV", NewEmisData!$B:$B, $A408, NewEmisData!$C:$C, $H408, NewEmisData!$D:$D, DH$2))</f>
        <v>0</v>
      </c>
      <c r="DI408" s="335">
        <f>$I408*IF($G408="Pickup", SUMIFS(NewEmisData!G:G, NewEmisData!$A:$A, "Pickup", NewEmisData!$B:$B, $A408, NewEmisData!$C:$C, $H408, NewEmisData!$D:$D, DI$2), SUMIFS(NewEmisData!G:G, NewEmisData!$A:$A, "LDV", NewEmisData!$B:$B, $A408, NewEmisData!$C:$C, $H408, NewEmisData!$D:$D, DI$2))</f>
        <v>0</v>
      </c>
      <c r="DJ408" s="335">
        <f>$I408*IF($G408="Pickup", SUMIFS(NewEmisData!H:H, NewEmisData!$A:$A, "Pickup", NewEmisData!$B:$B, $A408, NewEmisData!$C:$C, $H408, NewEmisData!$D:$D, DJ$2), SUMIFS(NewEmisData!H:H, NewEmisData!$A:$A, "LDV", NewEmisData!$B:$B, $A408, NewEmisData!$C:$C, $H408, NewEmisData!$D:$D, DJ$2))</f>
        <v>0</v>
      </c>
      <c r="DK408" s="335">
        <f>$I408*IF($G408="Pickup", SUMIFS(NewEmisData!I:I, NewEmisData!$A:$A, "Pickup", NewEmisData!$B:$B, $A408, NewEmisData!$C:$C, $H408, NewEmisData!$D:$D, DK$2), SUMIFS(NewEmisData!I:I, NewEmisData!$A:$A, "LDV", NewEmisData!$B:$B, $A408, NewEmisData!$C:$C, $H408, NewEmisData!$D:$D, DK$2))</f>
        <v>0</v>
      </c>
      <c r="DL408" s="335">
        <f>$I408*IF($G408="Pickup", SUMIFS(NewEmisData!J:J, NewEmisData!$A:$A, "Pickup", NewEmisData!$B:$B, $A408, NewEmisData!$C:$C, $H408, NewEmisData!$D:$D, DL$2), SUMIFS(NewEmisData!J:J, NewEmisData!$A:$A, "LDV", NewEmisData!$B:$B, $A408, NewEmisData!$C:$C, $H408, NewEmisData!$D:$D, DL$2))</f>
        <v>0</v>
      </c>
      <c r="DM408" s="335">
        <f>$I408*IF($G408="Pickup", SUMIFS(NewEmisData!K:K, NewEmisData!$A:$A, "Pickup", NewEmisData!$B:$B, $A408, NewEmisData!$C:$C, $H408, NewEmisData!$D:$D, DM$2), SUMIFS(NewEmisData!K:K, NewEmisData!$A:$A, "LDV", NewEmisData!$B:$B, $A408, NewEmisData!$C:$C, $H408, NewEmisData!$D:$D, DM$2))</f>
        <v>0</v>
      </c>
      <c r="DN408" s="335">
        <f>$I408*IF($G408="Pickup", SUMIFS(NewEmisData!L:L, NewEmisData!$A:$A, "Pickup", NewEmisData!$B:$B, $A408, NewEmisData!$C:$C, $H408, NewEmisData!$D:$D, DN$2), SUMIFS(NewEmisData!L:L, NewEmisData!$A:$A, "LDV", NewEmisData!$B:$B, $A408, NewEmisData!$C:$C, $H408, NewEmisData!$D:$D, DN$2))</f>
        <v>0</v>
      </c>
      <c r="DO408" s="335">
        <f>$I408*IF($G408="Pickup", SUMIFS(NewEmisData!M:M, NewEmisData!$A:$A, "Pickup", NewEmisData!$B:$B, $A408, NewEmisData!$C:$C, $H408, NewEmisData!$D:$D, DO$2), SUMIFS(NewEmisData!M:M, NewEmisData!$A:$A, "LDV", NewEmisData!$B:$B, $A408, NewEmisData!$C:$C, $H408, NewEmisData!$D:$D, DO$2))</f>
        <v>0</v>
      </c>
      <c r="DP408" s="335">
        <v>0</v>
      </c>
      <c r="DQ408" s="335">
        <f>$I408*IF($G408="Pickup", SUMIFS(NewEmisData!E:E, NewEmisData!$A:$A, "Pickup", NewEmisData!$B:$B, $A408, NewEmisData!$C:$C, $H408, NewEmisData!$D:$D, DQ$2), SUMIFS(NewEmisData!E:E, NewEmisData!$A:$A, "LDV", NewEmisData!$B:$B, $A408, NewEmisData!$C:$C, $H408, NewEmisData!$D:$D, DQ$2))</f>
        <v>0</v>
      </c>
      <c r="DR408" s="335">
        <f>$I408*IF($G408="Pickup", SUMIFS(NewEmisData!F:F, NewEmisData!$A:$A, "Pickup", NewEmisData!$B:$B, $A408, NewEmisData!$C:$C, $H408, NewEmisData!$D:$D, DR$2), SUMIFS(NewEmisData!F:F, NewEmisData!$A:$A, "LDV", NewEmisData!$B:$B, $A408, NewEmisData!$C:$C, $H408, NewEmisData!$D:$D, DR$2))</f>
        <v>0</v>
      </c>
      <c r="DS408" s="335">
        <f>$I408*IF($G408="Pickup", SUMIFS(NewEmisData!G:G, NewEmisData!$A:$A, "Pickup", NewEmisData!$B:$B, $A408, NewEmisData!$C:$C, $H408, NewEmisData!$D:$D, DS$2), SUMIFS(NewEmisData!G:G, NewEmisData!$A:$A, "LDV", NewEmisData!$B:$B, $A408, NewEmisData!$C:$C, $H408, NewEmisData!$D:$D, DS$2))</f>
        <v>0</v>
      </c>
      <c r="DT408" s="335">
        <f>$I408*IF($G408="Pickup", SUMIFS(NewEmisData!H:H, NewEmisData!$A:$A, "Pickup", NewEmisData!$B:$B, $A408, NewEmisData!$C:$C, $H408, NewEmisData!$D:$D, DT$2), SUMIFS(NewEmisData!H:H, NewEmisData!$A:$A, "LDV", NewEmisData!$B:$B, $A408, NewEmisData!$C:$C, $H408, NewEmisData!$D:$D, DT$2))</f>
        <v>0</v>
      </c>
      <c r="DU408" s="335">
        <f>$I408*IF($G408="Pickup", SUMIFS(NewEmisData!I:I, NewEmisData!$A:$A, "Pickup", NewEmisData!$B:$B, $A408, NewEmisData!$C:$C, $H408, NewEmisData!$D:$D, DU$2), SUMIFS(NewEmisData!I:I, NewEmisData!$A:$A, "LDV", NewEmisData!$B:$B, $A408, NewEmisData!$C:$C, $H408, NewEmisData!$D:$D, DU$2))</f>
        <v>0</v>
      </c>
      <c r="DV408" s="335">
        <f>$I408*IF($G408="Pickup", SUMIFS(NewEmisData!J:J, NewEmisData!$A:$A, "Pickup", NewEmisData!$B:$B, $A408, NewEmisData!$C:$C, $H408, NewEmisData!$D:$D, DV$2), SUMIFS(NewEmisData!J:J, NewEmisData!$A:$A, "LDV", NewEmisData!$B:$B, $A408, NewEmisData!$C:$C, $H408, NewEmisData!$D:$D, DV$2))</f>
        <v>0</v>
      </c>
      <c r="DW408" s="335">
        <f>$I408*IF($G408="Pickup", SUMIFS(NewEmisData!K:K, NewEmisData!$A:$A, "Pickup", NewEmisData!$B:$B, $A408, NewEmisData!$C:$C, $H408, NewEmisData!$D:$D, DW$2), SUMIFS(NewEmisData!K:K, NewEmisData!$A:$A, "LDV", NewEmisData!$B:$B, $A408, NewEmisData!$C:$C, $H408, NewEmisData!$D:$D, DW$2))</f>
        <v>0</v>
      </c>
      <c r="DX408" s="335">
        <f>$I408*IF($G408="Pickup", SUMIFS(NewEmisData!L:L, NewEmisData!$A:$A, "Pickup", NewEmisData!$B:$B, $A408, NewEmisData!$C:$C, $H408, NewEmisData!$D:$D, DX$2), SUMIFS(NewEmisData!L:L, NewEmisData!$A:$A, "LDV", NewEmisData!$B:$B, $A408, NewEmisData!$C:$C, $H408, NewEmisData!$D:$D, DX$2))</f>
        <v>0</v>
      </c>
      <c r="DY408" s="335">
        <f>$I408*IF($G408="Pickup", SUMIFS(NewEmisData!M:M, NewEmisData!$A:$A, "Pickup", NewEmisData!$B:$B, $A408, NewEmisData!$C:$C, $H408, NewEmisData!$D:$D, DY$2), SUMIFS(NewEmisData!M:M, NewEmisData!$A:$A, "LDV", NewEmisData!$B:$B, $A408, NewEmisData!$C:$C, $H408, NewEmisData!$D:$D, DY$2))</f>
        <v>0</v>
      </c>
      <c r="DZ408" s="335">
        <v>0</v>
      </c>
      <c r="EA408" s="335">
        <f t="shared" si="658"/>
        <v>0</v>
      </c>
      <c r="EB408" s="335">
        <f t="shared" si="659"/>
        <v>0</v>
      </c>
      <c r="EC408" s="335">
        <f t="shared" si="660"/>
        <v>0</v>
      </c>
      <c r="ED408" s="335">
        <f t="shared" si="661"/>
        <v>0</v>
      </c>
      <c r="EE408" s="335">
        <f t="shared" si="662"/>
        <v>0</v>
      </c>
      <c r="EF408" s="335">
        <f t="shared" si="663"/>
        <v>0</v>
      </c>
      <c r="EG408" s="335">
        <f t="shared" si="664"/>
        <v>0</v>
      </c>
      <c r="EH408" s="335">
        <f t="shared" si="665"/>
        <v>0</v>
      </c>
      <c r="EI408" s="335">
        <f t="shared" si="666"/>
        <v>0</v>
      </c>
      <c r="EJ408" s="335">
        <f t="shared" si="667"/>
        <v>0</v>
      </c>
      <c r="EK408" s="335">
        <f t="shared" si="668"/>
        <v>0</v>
      </c>
      <c r="EL408" s="335">
        <f t="shared" si="669"/>
        <v>0</v>
      </c>
      <c r="EM408" s="335">
        <f t="shared" si="670"/>
        <v>0</v>
      </c>
      <c r="EN408" s="335">
        <f t="shared" si="671"/>
        <v>0</v>
      </c>
      <c r="EO408" s="335">
        <f t="shared" si="672"/>
        <v>0</v>
      </c>
      <c r="EP408" s="335">
        <f t="shared" si="673"/>
        <v>0</v>
      </c>
      <c r="EQ408" s="335">
        <f t="shared" si="674"/>
        <v>0</v>
      </c>
      <c r="ER408" s="335">
        <f t="shared" si="675"/>
        <v>0</v>
      </c>
      <c r="ES408" s="335">
        <f t="shared" si="676"/>
        <v>0</v>
      </c>
      <c r="ET408" s="335">
        <f t="shared" si="677"/>
        <v>0</v>
      </c>
      <c r="EU408" s="335">
        <f t="shared" si="678"/>
        <v>0</v>
      </c>
      <c r="EV408" s="335">
        <f t="shared" si="679"/>
        <v>0</v>
      </c>
      <c r="EW408" s="335">
        <f t="shared" si="680"/>
        <v>0</v>
      </c>
      <c r="EX408" s="335">
        <f t="shared" si="681"/>
        <v>0</v>
      </c>
      <c r="EY408" s="335">
        <f t="shared" si="682"/>
        <v>0</v>
      </c>
      <c r="EZ408" s="335">
        <f t="shared" si="683"/>
        <v>0</v>
      </c>
      <c r="FA408" s="335">
        <f t="shared" si="684"/>
        <v>0</v>
      </c>
      <c r="FB408" s="335">
        <f t="shared" si="685"/>
        <v>0</v>
      </c>
      <c r="FC408" s="335">
        <f t="shared" si="686"/>
        <v>0</v>
      </c>
      <c r="FD408" s="335">
        <f t="shared" si="687"/>
        <v>0</v>
      </c>
      <c r="FE408" s="335">
        <f t="shared" si="688"/>
        <v>4.56866074514682E-2</v>
      </c>
      <c r="FF408" s="335">
        <f t="shared" si="689"/>
        <v>4.56866074514682E-2</v>
      </c>
      <c r="FG408" s="335">
        <f t="shared" si="690"/>
        <v>4.5686595098603698E-2</v>
      </c>
      <c r="FH408" s="335">
        <f t="shared" si="691"/>
        <v>4.5686567732366602E-2</v>
      </c>
      <c r="FI408" s="335">
        <f t="shared" si="692"/>
        <v>4.5686639312502303E-2</v>
      </c>
      <c r="FJ408" s="335">
        <f t="shared" si="693"/>
        <v>4.5686507422641499E-2</v>
      </c>
      <c r="FK408" s="335">
        <f t="shared" si="694"/>
        <v>4.5686552882415202E-2</v>
      </c>
      <c r="FL408" s="335">
        <f t="shared" si="695"/>
        <v>4.5686619042368502E-2</v>
      </c>
      <c r="FM408" s="335">
        <f t="shared" si="696"/>
        <v>4.5686619042368502E-2</v>
      </c>
      <c r="FN408" s="335">
        <f t="shared" si="697"/>
        <v>2.3805319372350052E-2</v>
      </c>
      <c r="FO408" s="335">
        <f t="shared" si="698"/>
        <v>5.96004040660905E-3</v>
      </c>
      <c r="FP408" s="335">
        <f t="shared" si="699"/>
        <v>5.96004040660905E-3</v>
      </c>
      <c r="FQ408" s="335">
        <f t="shared" si="700"/>
        <v>5.9600396436599304E-3</v>
      </c>
      <c r="FR408" s="335">
        <f t="shared" si="701"/>
        <v>5.96003947288367E-3</v>
      </c>
      <c r="FS408" s="335">
        <f t="shared" si="702"/>
        <v>5.9600498988851601E-3</v>
      </c>
      <c r="FT408" s="335">
        <f t="shared" si="703"/>
        <v>5.9600370559725604E-3</v>
      </c>
      <c r="FU408" s="335">
        <f t="shared" si="704"/>
        <v>5.9600363216577501E-3</v>
      </c>
      <c r="FV408" s="335">
        <f t="shared" si="705"/>
        <v>5.9600544669343404E-3</v>
      </c>
      <c r="FW408" s="335">
        <f t="shared" si="706"/>
        <v>5.9600544669343404E-3</v>
      </c>
      <c r="FX408" s="335">
        <f t="shared" si="707"/>
        <v>1.6506531515565108E-3</v>
      </c>
    </row>
    <row r="409" spans="1:180" x14ac:dyDescent="0.2">
      <c r="A409" s="305" t="str">
        <f>_xlfn.CONCAT(IF(LEFT(TRIM(A408),1)="*", "*R", "R"), 1+RIGHT(TRIM(A408),1))</f>
        <v>R6</v>
      </c>
      <c r="B409" s="305" t="str">
        <f t="shared" si="754"/>
        <v>TLMELC200</v>
      </c>
      <c r="C409" s="305" t="str">
        <f t="shared" si="755"/>
        <v>Electric minivan w/200 mi range</v>
      </c>
      <c r="D409" s="301" t="str">
        <f t="shared" si="756"/>
        <v>bn-vmt, bn-vmt/a</v>
      </c>
      <c r="E409" s="301" t="str">
        <f t="shared" si="757"/>
        <v>TRNELC</v>
      </c>
      <c r="F409" s="301" t="str">
        <f t="shared" si="758"/>
        <v>TL</v>
      </c>
      <c r="G409" s="315" t="s">
        <v>819</v>
      </c>
      <c r="H409" s="315" t="s">
        <v>36</v>
      </c>
      <c r="I409" s="315">
        <v>1</v>
      </c>
      <c r="J409" s="315" t="str">
        <f t="shared" si="708"/>
        <v>Minivan-ELC</v>
      </c>
      <c r="K409" s="335">
        <f>$I409*IF($G409="Pickup", SUMIFS(NewEmisData!E:E, NewEmisData!$A:$A, "Pickup", NewEmisData!$B:$B, $A409, NewEmisData!$C:$C, $H409, NewEmisData!$D:$D, K$2), SUMIFS(NewEmisData!E:E, NewEmisData!$A:$A, "LDV", NewEmisData!$B:$B, $A409, NewEmisData!$C:$C, $H409, NewEmisData!$D:$D, K$2))</f>
        <v>0</v>
      </c>
      <c r="L409" s="335">
        <f>$I409*IF($G409="Pickup", SUMIFS(NewEmisData!F:F, NewEmisData!$A:$A, "Pickup", NewEmisData!$B:$B, $A409, NewEmisData!$C:$C, $H409, NewEmisData!$D:$D, L$2), SUMIFS(NewEmisData!F:F, NewEmisData!$A:$A, "LDV", NewEmisData!$B:$B, $A409, NewEmisData!$C:$C, $H409, NewEmisData!$D:$D, L$2))</f>
        <v>0</v>
      </c>
      <c r="M409" s="335">
        <f>$I409*IF($G409="Pickup", SUMIFS(NewEmisData!G:G, NewEmisData!$A:$A, "Pickup", NewEmisData!$B:$B, $A409, NewEmisData!$C:$C, $H409, NewEmisData!$D:$D, M$2), SUMIFS(NewEmisData!G:G, NewEmisData!$A:$A, "LDV", NewEmisData!$B:$B, $A409, NewEmisData!$C:$C, $H409, NewEmisData!$D:$D, M$2))</f>
        <v>0</v>
      </c>
      <c r="N409" s="335">
        <f>$I409*IF($G409="Pickup", SUMIFS(NewEmisData!H:H, NewEmisData!$A:$A, "Pickup", NewEmisData!$B:$B, $A409, NewEmisData!$C:$C, $H409, NewEmisData!$D:$D, N$2), SUMIFS(NewEmisData!H:H, NewEmisData!$A:$A, "LDV", NewEmisData!$B:$B, $A409, NewEmisData!$C:$C, $H409, NewEmisData!$D:$D, N$2))</f>
        <v>0</v>
      </c>
      <c r="O409" s="335">
        <f>$I409*IF($G409="Pickup", SUMIFS(NewEmisData!I:I, NewEmisData!$A:$A, "Pickup", NewEmisData!$B:$B, $A409, NewEmisData!$C:$C, $H409, NewEmisData!$D:$D, O$2), SUMIFS(NewEmisData!I:I, NewEmisData!$A:$A, "LDV", NewEmisData!$B:$B, $A409, NewEmisData!$C:$C, $H409, NewEmisData!$D:$D, O$2))</f>
        <v>0</v>
      </c>
      <c r="P409" s="335">
        <f>$I409*IF($G409="Pickup", SUMIFS(NewEmisData!J:J, NewEmisData!$A:$A, "Pickup", NewEmisData!$B:$B, $A409, NewEmisData!$C:$C, $H409, NewEmisData!$D:$D, P$2), SUMIFS(NewEmisData!J:J, NewEmisData!$A:$A, "LDV", NewEmisData!$B:$B, $A409, NewEmisData!$C:$C, $H409, NewEmisData!$D:$D, P$2))</f>
        <v>0</v>
      </c>
      <c r="Q409" s="335">
        <f>$I409*IF($G409="Pickup", SUMIFS(NewEmisData!K:K, NewEmisData!$A:$A, "Pickup", NewEmisData!$B:$B, $A409, NewEmisData!$C:$C, $H409, NewEmisData!$D:$D, Q$2), SUMIFS(NewEmisData!K:K, NewEmisData!$A:$A, "LDV", NewEmisData!$B:$B, $A409, NewEmisData!$C:$C, $H409, NewEmisData!$D:$D, Q$2))</f>
        <v>0</v>
      </c>
      <c r="R409" s="335">
        <f>$I409*IF($G409="Pickup", SUMIFS(NewEmisData!L:L, NewEmisData!$A:$A, "Pickup", NewEmisData!$B:$B, $A409, NewEmisData!$C:$C, $H409, NewEmisData!$D:$D, R$2), SUMIFS(NewEmisData!L:L, NewEmisData!$A:$A, "LDV", NewEmisData!$B:$B, $A409, NewEmisData!$C:$C, $H409, NewEmisData!$D:$D, R$2))</f>
        <v>0</v>
      </c>
      <c r="S409" s="335">
        <f>$I409*IF($G409="Pickup", SUMIFS(NewEmisData!M:M, NewEmisData!$A:$A, "Pickup", NewEmisData!$B:$B, $A409, NewEmisData!$C:$C, $H409, NewEmisData!$D:$D, S$2), SUMIFS(NewEmisData!M:M, NewEmisData!$A:$A, "LDV", NewEmisData!$B:$B, $A409, NewEmisData!$C:$C, $H409, NewEmisData!$D:$D, S$2))</f>
        <v>0</v>
      </c>
      <c r="T409" s="335">
        <v>0</v>
      </c>
      <c r="U409" s="335">
        <f>$I409*IF($G409="Pickup", SUMIFS(NewEmisData!E:E, NewEmisData!$A:$A, "Pickup", NewEmisData!$B:$B, $A409, NewEmisData!$C:$C, $H409, NewEmisData!$D:$D, U$2), SUMIFS(NewEmisData!E:E, NewEmisData!$A:$A, "LDV", NewEmisData!$B:$B, $A409, NewEmisData!$C:$C, $H409, NewEmisData!$D:$D, U$2))</f>
        <v>0</v>
      </c>
      <c r="V409" s="335">
        <f>$I409*IF($G409="Pickup", SUMIFS(NewEmisData!F:F, NewEmisData!$A:$A, "Pickup", NewEmisData!$B:$B, $A409, NewEmisData!$C:$C, $H409, NewEmisData!$D:$D, V$2), SUMIFS(NewEmisData!F:F, NewEmisData!$A:$A, "LDV", NewEmisData!$B:$B, $A409, NewEmisData!$C:$C, $H409, NewEmisData!$D:$D, V$2))</f>
        <v>0</v>
      </c>
      <c r="W409" s="335">
        <f>$I409*IF($G409="Pickup", SUMIFS(NewEmisData!G:G, NewEmisData!$A:$A, "Pickup", NewEmisData!$B:$B, $A409, NewEmisData!$C:$C, $H409, NewEmisData!$D:$D, W$2), SUMIFS(NewEmisData!G:G, NewEmisData!$A:$A, "LDV", NewEmisData!$B:$B, $A409, NewEmisData!$C:$C, $H409, NewEmisData!$D:$D, W$2))</f>
        <v>0</v>
      </c>
      <c r="X409" s="335">
        <f>$I409*IF($G409="Pickup", SUMIFS(NewEmisData!H:H, NewEmisData!$A:$A, "Pickup", NewEmisData!$B:$B, $A409, NewEmisData!$C:$C, $H409, NewEmisData!$D:$D, X$2), SUMIFS(NewEmisData!H:H, NewEmisData!$A:$A, "LDV", NewEmisData!$B:$B, $A409, NewEmisData!$C:$C, $H409, NewEmisData!$D:$D, X$2))</f>
        <v>0</v>
      </c>
      <c r="Y409" s="335">
        <f>$I409*IF($G409="Pickup", SUMIFS(NewEmisData!I:I, NewEmisData!$A:$A, "Pickup", NewEmisData!$B:$B, $A409, NewEmisData!$C:$C, $H409, NewEmisData!$D:$D, Y$2), SUMIFS(NewEmisData!I:I, NewEmisData!$A:$A, "LDV", NewEmisData!$B:$B, $A409, NewEmisData!$C:$C, $H409, NewEmisData!$D:$D, Y$2))</f>
        <v>0</v>
      </c>
      <c r="Z409" s="335">
        <f>$I409*IF($G409="Pickup", SUMIFS(NewEmisData!J:J, NewEmisData!$A:$A, "Pickup", NewEmisData!$B:$B, $A409, NewEmisData!$C:$C, $H409, NewEmisData!$D:$D, Z$2), SUMIFS(NewEmisData!J:J, NewEmisData!$A:$A, "LDV", NewEmisData!$B:$B, $A409, NewEmisData!$C:$C, $H409, NewEmisData!$D:$D, Z$2))</f>
        <v>0</v>
      </c>
      <c r="AA409" s="335">
        <f>$I409*IF($G409="Pickup", SUMIFS(NewEmisData!K:K, NewEmisData!$A:$A, "Pickup", NewEmisData!$B:$B, $A409, NewEmisData!$C:$C, $H409, NewEmisData!$D:$D, AA$2), SUMIFS(NewEmisData!K:K, NewEmisData!$A:$A, "LDV", NewEmisData!$B:$B, $A409, NewEmisData!$C:$C, $H409, NewEmisData!$D:$D, AA$2))</f>
        <v>0</v>
      </c>
      <c r="AB409" s="335">
        <f>$I409*IF($G409="Pickup", SUMIFS(NewEmisData!L:L, NewEmisData!$A:$A, "Pickup", NewEmisData!$B:$B, $A409, NewEmisData!$C:$C, $H409, NewEmisData!$D:$D, AB$2), SUMIFS(NewEmisData!L:L, NewEmisData!$A:$A, "LDV", NewEmisData!$B:$B, $A409, NewEmisData!$C:$C, $H409, NewEmisData!$D:$D, AB$2))</f>
        <v>0</v>
      </c>
      <c r="AC409" s="335">
        <f>$I409*IF($G409="Pickup", SUMIFS(NewEmisData!M:M, NewEmisData!$A:$A, "Pickup", NewEmisData!$B:$B, $A409, NewEmisData!$C:$C, $H409, NewEmisData!$D:$D, AC$2), SUMIFS(NewEmisData!M:M, NewEmisData!$A:$A, "LDV", NewEmisData!$B:$B, $A409, NewEmisData!$C:$C, $H409, NewEmisData!$D:$D, AC$2))</f>
        <v>0</v>
      </c>
      <c r="AD409" s="335">
        <v>0</v>
      </c>
      <c r="AE409" s="335">
        <f>$I409*IF($G409="Pickup", SUMIFS(NewEmisData!E:E, NewEmisData!$A:$A, "Pickup", NewEmisData!$B:$B, $A409, NewEmisData!$C:$C, $H409, NewEmisData!$D:$D, AE$2), SUMIFS(NewEmisData!E:E, NewEmisData!$A:$A, "LDV", NewEmisData!$B:$B, $A409, NewEmisData!$C:$C, $H409, NewEmisData!$D:$D, AE$2))</f>
        <v>0</v>
      </c>
      <c r="AF409" s="335">
        <f>$I409*IF($G409="Pickup", SUMIFS(NewEmisData!F:F, NewEmisData!$A:$A, "Pickup", NewEmisData!$B:$B, $A409, NewEmisData!$C:$C, $H409, NewEmisData!$D:$D, AF$2), SUMIFS(NewEmisData!F:F, NewEmisData!$A:$A, "LDV", NewEmisData!$B:$B, $A409, NewEmisData!$C:$C, $H409, NewEmisData!$D:$D, AF$2))</f>
        <v>0</v>
      </c>
      <c r="AG409" s="335">
        <f>$I409*IF($G409="Pickup", SUMIFS(NewEmisData!G:G, NewEmisData!$A:$A, "Pickup", NewEmisData!$B:$B, $A409, NewEmisData!$C:$C, $H409, NewEmisData!$D:$D, AG$2), SUMIFS(NewEmisData!G:G, NewEmisData!$A:$A, "LDV", NewEmisData!$B:$B, $A409, NewEmisData!$C:$C, $H409, NewEmisData!$D:$D, AG$2))</f>
        <v>0</v>
      </c>
      <c r="AH409" s="335">
        <f>$I409*IF($G409="Pickup", SUMIFS(NewEmisData!H:H, NewEmisData!$A:$A, "Pickup", NewEmisData!$B:$B, $A409, NewEmisData!$C:$C, $H409, NewEmisData!$D:$D, AH$2), SUMIFS(NewEmisData!H:H, NewEmisData!$A:$A, "LDV", NewEmisData!$B:$B, $A409, NewEmisData!$C:$C, $H409, NewEmisData!$D:$D, AH$2))</f>
        <v>0</v>
      </c>
      <c r="AI409" s="335">
        <f>$I409*IF($G409="Pickup", SUMIFS(NewEmisData!I:I, NewEmisData!$A:$A, "Pickup", NewEmisData!$B:$B, $A409, NewEmisData!$C:$C, $H409, NewEmisData!$D:$D, AI$2), SUMIFS(NewEmisData!I:I, NewEmisData!$A:$A, "LDV", NewEmisData!$B:$B, $A409, NewEmisData!$C:$C, $H409, NewEmisData!$D:$D, AI$2))</f>
        <v>0</v>
      </c>
      <c r="AJ409" s="335">
        <f>$I409*IF($G409="Pickup", SUMIFS(NewEmisData!J:J, NewEmisData!$A:$A, "Pickup", NewEmisData!$B:$B, $A409, NewEmisData!$C:$C, $H409, NewEmisData!$D:$D, AJ$2), SUMIFS(NewEmisData!J:J, NewEmisData!$A:$A, "LDV", NewEmisData!$B:$B, $A409, NewEmisData!$C:$C, $H409, NewEmisData!$D:$D, AJ$2))</f>
        <v>0</v>
      </c>
      <c r="AK409" s="335">
        <f>$I409*IF($G409="Pickup", SUMIFS(NewEmisData!K:K, NewEmisData!$A:$A, "Pickup", NewEmisData!$B:$B, $A409, NewEmisData!$C:$C, $H409, NewEmisData!$D:$D, AK$2), SUMIFS(NewEmisData!K:K, NewEmisData!$A:$A, "LDV", NewEmisData!$B:$B, $A409, NewEmisData!$C:$C, $H409, NewEmisData!$D:$D, AK$2))</f>
        <v>0</v>
      </c>
      <c r="AL409" s="335">
        <f>$I409*IF($G409="Pickup", SUMIFS(NewEmisData!L:L, NewEmisData!$A:$A, "Pickup", NewEmisData!$B:$B, $A409, NewEmisData!$C:$C, $H409, NewEmisData!$D:$D, AL$2), SUMIFS(NewEmisData!L:L, NewEmisData!$A:$A, "LDV", NewEmisData!$B:$B, $A409, NewEmisData!$C:$C, $H409, NewEmisData!$D:$D, AL$2))</f>
        <v>0</v>
      </c>
      <c r="AM409" s="335">
        <f>$I409*IF($G409="Pickup", SUMIFS(NewEmisData!M:M, NewEmisData!$A:$A, "Pickup", NewEmisData!$B:$B, $A409, NewEmisData!$C:$C, $H409, NewEmisData!$D:$D, AM$2), SUMIFS(NewEmisData!M:M, NewEmisData!$A:$A, "LDV", NewEmisData!$B:$B, $A409, NewEmisData!$C:$C, $H409, NewEmisData!$D:$D, AM$2))</f>
        <v>0</v>
      </c>
      <c r="AN409" s="335">
        <v>0</v>
      </c>
      <c r="AO409" s="335">
        <f>$I409*IF($G409="Pickup", SUMIFS(NewEmisData!E:E, NewEmisData!$A:$A, "Pickup", NewEmisData!$B:$B, $A409, NewEmisData!$C:$C, $H409, NewEmisData!$D:$D, AO$2), SUMIFS(NewEmisData!E:E, NewEmisData!$A:$A, "LDV", NewEmisData!$B:$B, $A409, NewEmisData!$C:$C, $H409, NewEmisData!$D:$D, AO$2))</f>
        <v>5.12091740678495E-2</v>
      </c>
      <c r="AP409" s="335">
        <f>$I409*IF($G409="Pickup", SUMIFS(NewEmisData!F:F, NewEmisData!$A:$A, "Pickup", NewEmisData!$B:$B, $A409, NewEmisData!$C:$C, $H409, NewEmisData!$D:$D, AP$2), SUMIFS(NewEmisData!F:F, NewEmisData!$A:$A, "LDV", NewEmisData!$B:$B, $A409, NewEmisData!$C:$C, $H409, NewEmisData!$D:$D, AP$2))</f>
        <v>5.12091740678495E-2</v>
      </c>
      <c r="AQ409" s="335">
        <f>$I409*IF($G409="Pickup", SUMIFS(NewEmisData!G:G, NewEmisData!$A:$A, "Pickup", NewEmisData!$B:$B, $A409, NewEmisData!$C:$C, $H409, NewEmisData!$D:$D, AQ$2), SUMIFS(NewEmisData!G:G, NewEmisData!$A:$A, "LDV", NewEmisData!$B:$B, $A409, NewEmisData!$C:$C, $H409, NewEmisData!$D:$D, AQ$2))</f>
        <v>5.1209105995627897E-2</v>
      </c>
      <c r="AR409" s="335">
        <f>$I409*IF($G409="Pickup", SUMIFS(NewEmisData!H:H, NewEmisData!$A:$A, "Pickup", NewEmisData!$B:$B, $A409, NewEmisData!$C:$C, $H409, NewEmisData!$D:$D, AR$2), SUMIFS(NewEmisData!H:H, NewEmisData!$A:$A, "LDV", NewEmisData!$B:$B, $A409, NewEmisData!$C:$C, $H409, NewEmisData!$D:$D, AR$2))</f>
        <v>5.1209106574509597E-2</v>
      </c>
      <c r="AS409" s="335">
        <f>$I409*IF($G409="Pickup", SUMIFS(NewEmisData!I:I, NewEmisData!$A:$A, "Pickup", NewEmisData!$B:$B, $A409, NewEmisData!$C:$C, $H409, NewEmisData!$D:$D, AS$2), SUMIFS(NewEmisData!I:I, NewEmisData!$A:$A, "LDV", NewEmisData!$B:$B, $A409, NewEmisData!$C:$C, $H409, NewEmisData!$D:$D, AS$2))</f>
        <v>5.1209011120713299E-2</v>
      </c>
      <c r="AT409" s="335">
        <f>$I409*IF($G409="Pickup", SUMIFS(NewEmisData!J:J, NewEmisData!$A:$A, "Pickup", NewEmisData!$B:$B, $A409, NewEmisData!$C:$C, $H409, NewEmisData!$D:$D, AT$2), SUMIFS(NewEmisData!J:J, NewEmisData!$A:$A, "LDV", NewEmisData!$B:$B, $A409, NewEmisData!$C:$C, $H409, NewEmisData!$D:$D, AT$2))</f>
        <v>5.1209115709399303E-2</v>
      </c>
      <c r="AU409" s="335">
        <f>$I409*IF($G409="Pickup", SUMIFS(NewEmisData!K:K, NewEmisData!$A:$A, "Pickup", NewEmisData!$B:$B, $A409, NewEmisData!$C:$C, $H409, NewEmisData!$D:$D, AU$2), SUMIFS(NewEmisData!K:K, NewEmisData!$A:$A, "LDV", NewEmisData!$B:$B, $A409, NewEmisData!$C:$C, $H409, NewEmisData!$D:$D, AU$2))</f>
        <v>5.1209067900781301E-2</v>
      </c>
      <c r="AV409" s="335">
        <f>$I409*IF($G409="Pickup", SUMIFS(NewEmisData!L:L, NewEmisData!$A:$A, "Pickup", NewEmisData!$B:$B, $A409, NewEmisData!$C:$C, $H409, NewEmisData!$D:$D, AV$2), SUMIFS(NewEmisData!L:L, NewEmisData!$A:$A, "LDV", NewEmisData!$B:$B, $A409, NewEmisData!$C:$C, $H409, NewEmisData!$D:$D, AV$2))</f>
        <v>5.1209026266060102E-2</v>
      </c>
      <c r="AW409" s="335">
        <f>$I409*IF($G409="Pickup", SUMIFS(NewEmisData!M:M, NewEmisData!$A:$A, "Pickup", NewEmisData!$B:$B, $A409, NewEmisData!$C:$C, $H409, NewEmisData!$D:$D, AW$2), SUMIFS(NewEmisData!M:M, NewEmisData!$A:$A, "LDV", NewEmisData!$B:$B, $A409, NewEmisData!$C:$C, $H409, NewEmisData!$D:$D, AW$2))</f>
        <v>5.1209026266060102E-2</v>
      </c>
      <c r="AX409" s="335">
        <v>2.3805319372350052E-2</v>
      </c>
      <c r="AY409" s="335">
        <f>$I409*IF($G409="Pickup", SUMIFS(NewEmisData!E:E, NewEmisData!$A:$A, "Pickup", NewEmisData!$B:$B, $A409, NewEmisData!$C:$C, $H409, NewEmisData!$D:$D, AY$2), SUMIFS(NewEmisData!E:E, NewEmisData!$A:$A, "LDV", NewEmisData!$B:$B, $A409, NewEmisData!$C:$C, $H409, NewEmisData!$D:$D, AY$2))</f>
        <v>6.66074097322524E-3</v>
      </c>
      <c r="AZ409" s="335">
        <f>$I409*IF($G409="Pickup", SUMIFS(NewEmisData!F:F, NewEmisData!$A:$A, "Pickup", NewEmisData!$B:$B, $A409, NewEmisData!$C:$C, $H409, NewEmisData!$D:$D, AZ$2), SUMIFS(NewEmisData!F:F, NewEmisData!$A:$A, "LDV", NewEmisData!$B:$B, $A409, NewEmisData!$C:$C, $H409, NewEmisData!$D:$D, AZ$2))</f>
        <v>6.66074097322524E-3</v>
      </c>
      <c r="BA409" s="335">
        <f>$I409*IF($G409="Pickup", SUMIFS(NewEmisData!G:G, NewEmisData!$A:$A, "Pickup", NewEmisData!$B:$B, $A409, NewEmisData!$C:$C, $H409, NewEmisData!$D:$D, BA$2), SUMIFS(NewEmisData!G:G, NewEmisData!$A:$A, "LDV", NewEmisData!$B:$B, $A409, NewEmisData!$C:$C, $H409, NewEmisData!$D:$D, BA$2))</f>
        <v>6.6607335748389796E-3</v>
      </c>
      <c r="BB409" s="335">
        <f>$I409*IF($G409="Pickup", SUMIFS(NewEmisData!H:H, NewEmisData!$A:$A, "Pickup", NewEmisData!$B:$B, $A409, NewEmisData!$C:$C, $H409, NewEmisData!$D:$D, BB$2), SUMIFS(NewEmisData!H:H, NewEmisData!$A:$A, "LDV", NewEmisData!$B:$B, $A409, NewEmisData!$C:$C, $H409, NewEmisData!$D:$D, BB$2))</f>
        <v>6.6607277974443701E-3</v>
      </c>
      <c r="BC409" s="335">
        <f>$I409*IF($G409="Pickup", SUMIFS(NewEmisData!I:I, NewEmisData!$A:$A, "Pickup", NewEmisData!$B:$B, $A409, NewEmisData!$C:$C, $H409, NewEmisData!$D:$D, BC$2), SUMIFS(NewEmisData!I:I, NewEmisData!$A:$A, "LDV", NewEmisData!$B:$B, $A409, NewEmisData!$C:$C, $H409, NewEmisData!$D:$D, BC$2))</f>
        <v>6.6607270180681398E-3</v>
      </c>
      <c r="BD409" s="335">
        <f>$I409*IF($G409="Pickup", SUMIFS(NewEmisData!J:J, NewEmisData!$A:$A, "Pickup", NewEmisData!$B:$B, $A409, NewEmisData!$C:$C, $H409, NewEmisData!$D:$D, BD$2), SUMIFS(NewEmisData!J:J, NewEmisData!$A:$A, "LDV", NewEmisData!$B:$B, $A409, NewEmisData!$C:$C, $H409, NewEmisData!$D:$D, BD$2))</f>
        <v>6.6607268966739396E-3</v>
      </c>
      <c r="BE409" s="335">
        <f>$I409*IF($G409="Pickup", SUMIFS(NewEmisData!K:K, NewEmisData!$A:$A, "Pickup", NewEmisData!$B:$B, $A409, NewEmisData!$C:$C, $H409, NewEmisData!$D:$D, BE$2), SUMIFS(NewEmisData!K:K, NewEmisData!$A:$A, "LDV", NewEmisData!$B:$B, $A409, NewEmisData!$C:$C, $H409, NewEmisData!$D:$D, BE$2))</f>
        <v>6.6607294451310698E-3</v>
      </c>
      <c r="BF409" s="335">
        <f>$I409*IF($G409="Pickup", SUMIFS(NewEmisData!L:L, NewEmisData!$A:$A, "Pickup", NewEmisData!$B:$B, $A409, NewEmisData!$C:$C, $H409, NewEmisData!$D:$D, BF$2), SUMIFS(NewEmisData!L:L, NewEmisData!$A:$A, "LDV", NewEmisData!$B:$B, $A409, NewEmisData!$C:$C, $H409, NewEmisData!$D:$D, BF$2))</f>
        <v>6.6607268071052902E-3</v>
      </c>
      <c r="BG409" s="335">
        <f>$I409*IF($G409="Pickup", SUMIFS(NewEmisData!M:M, NewEmisData!$A:$A, "Pickup", NewEmisData!$B:$B, $A409, NewEmisData!$C:$C, $H409, NewEmisData!$D:$D, BG$2), SUMIFS(NewEmisData!M:M, NewEmisData!$A:$A, "LDV", NewEmisData!$B:$B, $A409, NewEmisData!$C:$C, $H409, NewEmisData!$D:$D, BG$2))</f>
        <v>6.6607268071052902E-3</v>
      </c>
      <c r="BH409" s="335">
        <v>1.6506531515565108E-3</v>
      </c>
      <c r="BI409" s="335">
        <f>$I409*IF($G409="Pickup", SUMIFS(NewEmisData!E:E, NewEmisData!$A:$A, "Pickup", NewEmisData!$B:$B, $A409, NewEmisData!$C:$C, $H409, NewEmisData!$D:$D, BI$2), SUMIFS(NewEmisData!E:E, NewEmisData!$A:$A, "LDV", NewEmisData!$B:$B, $A409, NewEmisData!$C:$C, $H409, NewEmisData!$D:$D, BI$2))</f>
        <v>0</v>
      </c>
      <c r="BJ409" s="335">
        <f>$I409*IF($G409="Pickup", SUMIFS(NewEmisData!F:F, NewEmisData!$A:$A, "Pickup", NewEmisData!$B:$B, $A409, NewEmisData!$C:$C, $H409, NewEmisData!$D:$D, BJ$2), SUMIFS(NewEmisData!F:F, NewEmisData!$A:$A, "LDV", NewEmisData!$B:$B, $A409, NewEmisData!$C:$C, $H409, NewEmisData!$D:$D, BJ$2))</f>
        <v>0</v>
      </c>
      <c r="BK409" s="335">
        <f>$I409*IF($G409="Pickup", SUMIFS(NewEmisData!G:G, NewEmisData!$A:$A, "Pickup", NewEmisData!$B:$B, $A409, NewEmisData!$C:$C, $H409, NewEmisData!$D:$D, BK$2), SUMIFS(NewEmisData!G:G, NewEmisData!$A:$A, "LDV", NewEmisData!$B:$B, $A409, NewEmisData!$C:$C, $H409, NewEmisData!$D:$D, BK$2))</f>
        <v>0</v>
      </c>
      <c r="BL409" s="335">
        <f>$I409*IF($G409="Pickup", SUMIFS(NewEmisData!H:H, NewEmisData!$A:$A, "Pickup", NewEmisData!$B:$B, $A409, NewEmisData!$C:$C, $H409, NewEmisData!$D:$D, BL$2), SUMIFS(NewEmisData!H:H, NewEmisData!$A:$A, "LDV", NewEmisData!$B:$B, $A409, NewEmisData!$C:$C, $H409, NewEmisData!$D:$D, BL$2))</f>
        <v>0</v>
      </c>
      <c r="BM409" s="335">
        <f>$I409*IF($G409="Pickup", SUMIFS(NewEmisData!I:I, NewEmisData!$A:$A, "Pickup", NewEmisData!$B:$B, $A409, NewEmisData!$C:$C, $H409, NewEmisData!$D:$D, BM$2), SUMIFS(NewEmisData!I:I, NewEmisData!$A:$A, "LDV", NewEmisData!$B:$B, $A409, NewEmisData!$C:$C, $H409, NewEmisData!$D:$D, BM$2))</f>
        <v>0</v>
      </c>
      <c r="BN409" s="335">
        <f>$I409*IF($G409="Pickup", SUMIFS(NewEmisData!J:J, NewEmisData!$A:$A, "Pickup", NewEmisData!$B:$B, $A409, NewEmisData!$C:$C, $H409, NewEmisData!$D:$D, BN$2), SUMIFS(NewEmisData!J:J, NewEmisData!$A:$A, "LDV", NewEmisData!$B:$B, $A409, NewEmisData!$C:$C, $H409, NewEmisData!$D:$D, BN$2))</f>
        <v>0</v>
      </c>
      <c r="BO409" s="335">
        <f>$I409*IF($G409="Pickup", SUMIFS(NewEmisData!K:K, NewEmisData!$A:$A, "Pickup", NewEmisData!$B:$B, $A409, NewEmisData!$C:$C, $H409, NewEmisData!$D:$D, BO$2), SUMIFS(NewEmisData!K:K, NewEmisData!$A:$A, "LDV", NewEmisData!$B:$B, $A409, NewEmisData!$C:$C, $H409, NewEmisData!$D:$D, BO$2))</f>
        <v>0</v>
      </c>
      <c r="BP409" s="335">
        <f>$I409*IF($G409="Pickup", SUMIFS(NewEmisData!L:L, NewEmisData!$A:$A, "Pickup", NewEmisData!$B:$B, $A409, NewEmisData!$C:$C, $H409, NewEmisData!$D:$D, BP$2), SUMIFS(NewEmisData!L:L, NewEmisData!$A:$A, "LDV", NewEmisData!$B:$B, $A409, NewEmisData!$C:$C, $H409, NewEmisData!$D:$D, BP$2))</f>
        <v>0</v>
      </c>
      <c r="BQ409" s="335">
        <f>$I409*IF($G409="Pickup", SUMIFS(NewEmisData!M:M, NewEmisData!$A:$A, "Pickup", NewEmisData!$B:$B, $A409, NewEmisData!$C:$C, $H409, NewEmisData!$D:$D, BQ$2), SUMIFS(NewEmisData!M:M, NewEmisData!$A:$A, "LDV", NewEmisData!$B:$B, $A409, NewEmisData!$C:$C, $H409, NewEmisData!$D:$D, BQ$2))</f>
        <v>0</v>
      </c>
      <c r="BR409" s="335">
        <v>0</v>
      </c>
      <c r="BS409" s="335">
        <f>$I409*IF($G409="Pickup", SUMIFS(NewEmisData!E:E, NewEmisData!$A:$A, "Pickup", NewEmisData!$B:$B, $A409, NewEmisData!$C:$C, $H409, NewEmisData!$D:$D, BS$2), SUMIFS(NewEmisData!E:E, NewEmisData!$A:$A, "LDV", NewEmisData!$B:$B, $A409, NewEmisData!$C:$C, $H409, NewEmisData!$D:$D, BS$2))</f>
        <v>0</v>
      </c>
      <c r="BT409" s="335">
        <f>$I409*IF($G409="Pickup", SUMIFS(NewEmisData!F:F, NewEmisData!$A:$A, "Pickup", NewEmisData!$B:$B, $A409, NewEmisData!$C:$C, $H409, NewEmisData!$D:$D, BT$2), SUMIFS(NewEmisData!F:F, NewEmisData!$A:$A, "LDV", NewEmisData!$B:$B, $A409, NewEmisData!$C:$C, $H409, NewEmisData!$D:$D, BT$2))</f>
        <v>0</v>
      </c>
      <c r="BU409" s="335">
        <f>$I409*IF($G409="Pickup", SUMIFS(NewEmisData!G:G, NewEmisData!$A:$A, "Pickup", NewEmisData!$B:$B, $A409, NewEmisData!$C:$C, $H409, NewEmisData!$D:$D, BU$2), SUMIFS(NewEmisData!G:G, NewEmisData!$A:$A, "LDV", NewEmisData!$B:$B, $A409, NewEmisData!$C:$C, $H409, NewEmisData!$D:$D, BU$2))</f>
        <v>0</v>
      </c>
      <c r="BV409" s="335">
        <f>$I409*IF($G409="Pickup", SUMIFS(NewEmisData!H:H, NewEmisData!$A:$A, "Pickup", NewEmisData!$B:$B, $A409, NewEmisData!$C:$C, $H409, NewEmisData!$D:$D, BV$2), SUMIFS(NewEmisData!H:H, NewEmisData!$A:$A, "LDV", NewEmisData!$B:$B, $A409, NewEmisData!$C:$C, $H409, NewEmisData!$D:$D, BV$2))</f>
        <v>0</v>
      </c>
      <c r="BW409" s="335">
        <f>$I409*IF($G409="Pickup", SUMIFS(NewEmisData!I:I, NewEmisData!$A:$A, "Pickup", NewEmisData!$B:$B, $A409, NewEmisData!$C:$C, $H409, NewEmisData!$D:$D, BW$2), SUMIFS(NewEmisData!I:I, NewEmisData!$A:$A, "LDV", NewEmisData!$B:$B, $A409, NewEmisData!$C:$C, $H409, NewEmisData!$D:$D, BW$2))</f>
        <v>0</v>
      </c>
      <c r="BX409" s="335">
        <f>$I409*IF($G409="Pickup", SUMIFS(NewEmisData!J:J, NewEmisData!$A:$A, "Pickup", NewEmisData!$B:$B, $A409, NewEmisData!$C:$C, $H409, NewEmisData!$D:$D, BX$2), SUMIFS(NewEmisData!J:J, NewEmisData!$A:$A, "LDV", NewEmisData!$B:$B, $A409, NewEmisData!$C:$C, $H409, NewEmisData!$D:$D, BX$2))</f>
        <v>0</v>
      </c>
      <c r="BY409" s="335">
        <f>$I409*IF($G409="Pickup", SUMIFS(NewEmisData!K:K, NewEmisData!$A:$A, "Pickup", NewEmisData!$B:$B, $A409, NewEmisData!$C:$C, $H409, NewEmisData!$D:$D, BY$2), SUMIFS(NewEmisData!K:K, NewEmisData!$A:$A, "LDV", NewEmisData!$B:$B, $A409, NewEmisData!$C:$C, $H409, NewEmisData!$D:$D, BY$2))</f>
        <v>0</v>
      </c>
      <c r="BZ409" s="335">
        <f>$I409*IF($G409="Pickup", SUMIFS(NewEmisData!L:L, NewEmisData!$A:$A, "Pickup", NewEmisData!$B:$B, $A409, NewEmisData!$C:$C, $H409, NewEmisData!$D:$D, BZ$2), SUMIFS(NewEmisData!L:L, NewEmisData!$A:$A, "LDV", NewEmisData!$B:$B, $A409, NewEmisData!$C:$C, $H409, NewEmisData!$D:$D, BZ$2))</f>
        <v>0</v>
      </c>
      <c r="CA409" s="335">
        <f>$I409*IF($G409="Pickup", SUMIFS(NewEmisData!M:M, NewEmisData!$A:$A, "Pickup", NewEmisData!$B:$B, $A409, NewEmisData!$C:$C, $H409, NewEmisData!$D:$D, CA$2), SUMIFS(NewEmisData!M:M, NewEmisData!$A:$A, "LDV", NewEmisData!$B:$B, $A409, NewEmisData!$C:$C, $H409, NewEmisData!$D:$D, CA$2))</f>
        <v>0</v>
      </c>
      <c r="CB409" s="335">
        <v>0</v>
      </c>
      <c r="CC409" s="335">
        <f>$I409*IF($G409="Pickup", SUMIFS(NewEmisData!E:E, NewEmisData!$A:$A, "Pickup", NewEmisData!$B:$B, $A409, NewEmisData!$C:$C, $H409, NewEmisData!$D:$D, CC$2), SUMIFS(NewEmisData!E:E, NewEmisData!$A:$A, "LDV", NewEmisData!$B:$B, $A409, NewEmisData!$C:$C, $H409, NewEmisData!$D:$D, CC$2))</f>
        <v>0</v>
      </c>
      <c r="CD409" s="335">
        <f>$I409*IF($G409="Pickup", SUMIFS(NewEmisData!F:F, NewEmisData!$A:$A, "Pickup", NewEmisData!$B:$B, $A409, NewEmisData!$C:$C, $H409, NewEmisData!$D:$D, CD$2), SUMIFS(NewEmisData!F:F, NewEmisData!$A:$A, "LDV", NewEmisData!$B:$B, $A409, NewEmisData!$C:$C, $H409, NewEmisData!$D:$D, CD$2))</f>
        <v>0</v>
      </c>
      <c r="CE409" s="335">
        <f>$I409*IF($G409="Pickup", SUMIFS(NewEmisData!G:G, NewEmisData!$A:$A, "Pickup", NewEmisData!$B:$B, $A409, NewEmisData!$C:$C, $H409, NewEmisData!$D:$D, CE$2), SUMIFS(NewEmisData!G:G, NewEmisData!$A:$A, "LDV", NewEmisData!$B:$B, $A409, NewEmisData!$C:$C, $H409, NewEmisData!$D:$D, CE$2))</f>
        <v>0</v>
      </c>
      <c r="CF409" s="335">
        <f>$I409*IF($G409="Pickup", SUMIFS(NewEmisData!H:H, NewEmisData!$A:$A, "Pickup", NewEmisData!$B:$B, $A409, NewEmisData!$C:$C, $H409, NewEmisData!$D:$D, CF$2), SUMIFS(NewEmisData!H:H, NewEmisData!$A:$A, "LDV", NewEmisData!$B:$B, $A409, NewEmisData!$C:$C, $H409, NewEmisData!$D:$D, CF$2))</f>
        <v>0</v>
      </c>
      <c r="CG409" s="335">
        <f>$I409*IF($G409="Pickup", SUMIFS(NewEmisData!I:I, NewEmisData!$A:$A, "Pickup", NewEmisData!$B:$B, $A409, NewEmisData!$C:$C, $H409, NewEmisData!$D:$D, CG$2), SUMIFS(NewEmisData!I:I, NewEmisData!$A:$A, "LDV", NewEmisData!$B:$B, $A409, NewEmisData!$C:$C, $H409, NewEmisData!$D:$D, CG$2))</f>
        <v>0</v>
      </c>
      <c r="CH409" s="335">
        <f>$I409*IF($G409="Pickup", SUMIFS(NewEmisData!J:J, NewEmisData!$A:$A, "Pickup", NewEmisData!$B:$B, $A409, NewEmisData!$C:$C, $H409, NewEmisData!$D:$D, CH$2), SUMIFS(NewEmisData!J:J, NewEmisData!$A:$A, "LDV", NewEmisData!$B:$B, $A409, NewEmisData!$C:$C, $H409, NewEmisData!$D:$D, CH$2))</f>
        <v>0</v>
      </c>
      <c r="CI409" s="335">
        <f>$I409*IF($G409="Pickup", SUMIFS(NewEmisData!K:K, NewEmisData!$A:$A, "Pickup", NewEmisData!$B:$B, $A409, NewEmisData!$C:$C, $H409, NewEmisData!$D:$D, CI$2), SUMIFS(NewEmisData!K:K, NewEmisData!$A:$A, "LDV", NewEmisData!$B:$B, $A409, NewEmisData!$C:$C, $H409, NewEmisData!$D:$D, CI$2))</f>
        <v>0</v>
      </c>
      <c r="CJ409" s="335">
        <f>$I409*IF($G409="Pickup", SUMIFS(NewEmisData!L:L, NewEmisData!$A:$A, "Pickup", NewEmisData!$B:$B, $A409, NewEmisData!$C:$C, $H409, NewEmisData!$D:$D, CJ$2), SUMIFS(NewEmisData!L:L, NewEmisData!$A:$A, "LDV", NewEmisData!$B:$B, $A409, NewEmisData!$C:$C, $H409, NewEmisData!$D:$D, CJ$2))</f>
        <v>0</v>
      </c>
      <c r="CK409" s="335">
        <f>$I409*IF($G409="Pickup", SUMIFS(NewEmisData!M:M, NewEmisData!$A:$A, "Pickup", NewEmisData!$B:$B, $A409, NewEmisData!$C:$C, $H409, NewEmisData!$D:$D, CK$2), SUMIFS(NewEmisData!M:M, NewEmisData!$A:$A, "LDV", NewEmisData!$B:$B, $A409, NewEmisData!$C:$C, $H409, NewEmisData!$D:$D, CK$2))</f>
        <v>0</v>
      </c>
      <c r="CL409" s="335">
        <v>0</v>
      </c>
      <c r="CM409" s="335">
        <f>$I409*IF($G409="Pickup", SUMIFS(NewEmisData!E:E, NewEmisData!$A:$A, "Pickup", NewEmisData!$B:$B, $A409, NewEmisData!$C:$C, $H409, NewEmisData!$D:$D, CM$2), SUMIFS(NewEmisData!E:E, NewEmisData!$A:$A, "LDV", NewEmisData!$B:$B, $A409, NewEmisData!$C:$C, $H409, NewEmisData!$D:$D, CM$2))</f>
        <v>0</v>
      </c>
      <c r="CN409" s="335">
        <f>$I409*IF($G409="Pickup", SUMIFS(NewEmisData!F:F, NewEmisData!$A:$A, "Pickup", NewEmisData!$B:$B, $A409, NewEmisData!$C:$C, $H409, NewEmisData!$D:$D, CN$2), SUMIFS(NewEmisData!F:F, NewEmisData!$A:$A, "LDV", NewEmisData!$B:$B, $A409, NewEmisData!$C:$C, $H409, NewEmisData!$D:$D, CN$2))</f>
        <v>0</v>
      </c>
      <c r="CO409" s="335">
        <f>$I409*IF($G409="Pickup", SUMIFS(NewEmisData!G:G, NewEmisData!$A:$A, "Pickup", NewEmisData!$B:$B, $A409, NewEmisData!$C:$C, $H409, NewEmisData!$D:$D, CO$2), SUMIFS(NewEmisData!G:G, NewEmisData!$A:$A, "LDV", NewEmisData!$B:$B, $A409, NewEmisData!$C:$C, $H409, NewEmisData!$D:$D, CO$2))</f>
        <v>0</v>
      </c>
      <c r="CP409" s="335">
        <f>$I409*IF($G409="Pickup", SUMIFS(NewEmisData!H:H, NewEmisData!$A:$A, "Pickup", NewEmisData!$B:$B, $A409, NewEmisData!$C:$C, $H409, NewEmisData!$D:$D, CP$2), SUMIFS(NewEmisData!H:H, NewEmisData!$A:$A, "LDV", NewEmisData!$B:$B, $A409, NewEmisData!$C:$C, $H409, NewEmisData!$D:$D, CP$2))</f>
        <v>0</v>
      </c>
      <c r="CQ409" s="335">
        <f>$I409*IF($G409="Pickup", SUMIFS(NewEmisData!I:I, NewEmisData!$A:$A, "Pickup", NewEmisData!$B:$B, $A409, NewEmisData!$C:$C, $H409, NewEmisData!$D:$D, CQ$2), SUMIFS(NewEmisData!I:I, NewEmisData!$A:$A, "LDV", NewEmisData!$B:$B, $A409, NewEmisData!$C:$C, $H409, NewEmisData!$D:$D, CQ$2))</f>
        <v>0</v>
      </c>
      <c r="CR409" s="335">
        <f>$I409*IF($G409="Pickup", SUMIFS(NewEmisData!J:J, NewEmisData!$A:$A, "Pickup", NewEmisData!$B:$B, $A409, NewEmisData!$C:$C, $H409, NewEmisData!$D:$D, CR$2), SUMIFS(NewEmisData!J:J, NewEmisData!$A:$A, "LDV", NewEmisData!$B:$B, $A409, NewEmisData!$C:$C, $H409, NewEmisData!$D:$D, CR$2))</f>
        <v>0</v>
      </c>
      <c r="CS409" s="335">
        <f>$I409*IF($G409="Pickup", SUMIFS(NewEmisData!K:K, NewEmisData!$A:$A, "Pickup", NewEmisData!$B:$B, $A409, NewEmisData!$C:$C, $H409, NewEmisData!$D:$D, CS$2), SUMIFS(NewEmisData!K:K, NewEmisData!$A:$A, "LDV", NewEmisData!$B:$B, $A409, NewEmisData!$C:$C, $H409, NewEmisData!$D:$D, CS$2))</f>
        <v>0</v>
      </c>
      <c r="CT409" s="335">
        <f>$I409*IF($G409="Pickup", SUMIFS(NewEmisData!L:L, NewEmisData!$A:$A, "Pickup", NewEmisData!$B:$B, $A409, NewEmisData!$C:$C, $H409, NewEmisData!$D:$D, CT$2), SUMIFS(NewEmisData!L:L, NewEmisData!$A:$A, "LDV", NewEmisData!$B:$B, $A409, NewEmisData!$C:$C, $H409, NewEmisData!$D:$D, CT$2))</f>
        <v>0</v>
      </c>
      <c r="CU409" s="335">
        <f>$I409*IF($G409="Pickup", SUMIFS(NewEmisData!M:M, NewEmisData!$A:$A, "Pickup", NewEmisData!$B:$B, $A409, NewEmisData!$C:$C, $H409, NewEmisData!$D:$D, CU$2), SUMIFS(NewEmisData!M:M, NewEmisData!$A:$A, "LDV", NewEmisData!$B:$B, $A409, NewEmisData!$C:$C, $H409, NewEmisData!$D:$D, CU$2))</f>
        <v>0</v>
      </c>
      <c r="CV409" s="335">
        <v>0</v>
      </c>
      <c r="CW409" s="335">
        <v>0</v>
      </c>
      <c r="CX409" s="335">
        <v>0</v>
      </c>
      <c r="CY409" s="335">
        <v>0</v>
      </c>
      <c r="CZ409" s="335">
        <v>0</v>
      </c>
      <c r="DA409" s="335">
        <v>0</v>
      </c>
      <c r="DB409" s="335">
        <v>0</v>
      </c>
      <c r="DC409" s="335">
        <v>0</v>
      </c>
      <c r="DD409" s="335">
        <v>0</v>
      </c>
      <c r="DE409" s="335">
        <v>0</v>
      </c>
      <c r="DF409" s="335">
        <v>0</v>
      </c>
      <c r="DG409" s="335">
        <f>$I409*IF($G409="Pickup", SUMIFS(NewEmisData!E:E, NewEmisData!$A:$A, "Pickup", NewEmisData!$B:$B, $A409, NewEmisData!$C:$C, $H409, NewEmisData!$D:$D, DG$2), SUMIFS(NewEmisData!E:E, NewEmisData!$A:$A, "LDV", NewEmisData!$B:$B, $A409, NewEmisData!$C:$C, $H409, NewEmisData!$D:$D, DG$2))</f>
        <v>0</v>
      </c>
      <c r="DH409" s="335">
        <f>$I409*IF($G409="Pickup", SUMIFS(NewEmisData!F:F, NewEmisData!$A:$A, "Pickup", NewEmisData!$B:$B, $A409, NewEmisData!$C:$C, $H409, NewEmisData!$D:$D, DH$2), SUMIFS(NewEmisData!F:F, NewEmisData!$A:$A, "LDV", NewEmisData!$B:$B, $A409, NewEmisData!$C:$C, $H409, NewEmisData!$D:$D, DH$2))</f>
        <v>0</v>
      </c>
      <c r="DI409" s="335">
        <f>$I409*IF($G409="Pickup", SUMIFS(NewEmisData!G:G, NewEmisData!$A:$A, "Pickup", NewEmisData!$B:$B, $A409, NewEmisData!$C:$C, $H409, NewEmisData!$D:$D, DI$2), SUMIFS(NewEmisData!G:G, NewEmisData!$A:$A, "LDV", NewEmisData!$B:$B, $A409, NewEmisData!$C:$C, $H409, NewEmisData!$D:$D, DI$2))</f>
        <v>0</v>
      </c>
      <c r="DJ409" s="335">
        <f>$I409*IF($G409="Pickup", SUMIFS(NewEmisData!H:H, NewEmisData!$A:$A, "Pickup", NewEmisData!$B:$B, $A409, NewEmisData!$C:$C, $H409, NewEmisData!$D:$D, DJ$2), SUMIFS(NewEmisData!H:H, NewEmisData!$A:$A, "LDV", NewEmisData!$B:$B, $A409, NewEmisData!$C:$C, $H409, NewEmisData!$D:$D, DJ$2))</f>
        <v>0</v>
      </c>
      <c r="DK409" s="335">
        <f>$I409*IF($G409="Pickup", SUMIFS(NewEmisData!I:I, NewEmisData!$A:$A, "Pickup", NewEmisData!$B:$B, $A409, NewEmisData!$C:$C, $H409, NewEmisData!$D:$D, DK$2), SUMIFS(NewEmisData!I:I, NewEmisData!$A:$A, "LDV", NewEmisData!$B:$B, $A409, NewEmisData!$C:$C, $H409, NewEmisData!$D:$D, DK$2))</f>
        <v>0</v>
      </c>
      <c r="DL409" s="335">
        <f>$I409*IF($G409="Pickup", SUMIFS(NewEmisData!J:J, NewEmisData!$A:$A, "Pickup", NewEmisData!$B:$B, $A409, NewEmisData!$C:$C, $H409, NewEmisData!$D:$D, DL$2), SUMIFS(NewEmisData!J:J, NewEmisData!$A:$A, "LDV", NewEmisData!$B:$B, $A409, NewEmisData!$C:$C, $H409, NewEmisData!$D:$D, DL$2))</f>
        <v>0</v>
      </c>
      <c r="DM409" s="335">
        <f>$I409*IF($G409="Pickup", SUMIFS(NewEmisData!K:K, NewEmisData!$A:$A, "Pickup", NewEmisData!$B:$B, $A409, NewEmisData!$C:$C, $H409, NewEmisData!$D:$D, DM$2), SUMIFS(NewEmisData!K:K, NewEmisData!$A:$A, "LDV", NewEmisData!$B:$B, $A409, NewEmisData!$C:$C, $H409, NewEmisData!$D:$D, DM$2))</f>
        <v>0</v>
      </c>
      <c r="DN409" s="335">
        <f>$I409*IF($G409="Pickup", SUMIFS(NewEmisData!L:L, NewEmisData!$A:$A, "Pickup", NewEmisData!$B:$B, $A409, NewEmisData!$C:$C, $H409, NewEmisData!$D:$D, DN$2), SUMIFS(NewEmisData!L:L, NewEmisData!$A:$A, "LDV", NewEmisData!$B:$B, $A409, NewEmisData!$C:$C, $H409, NewEmisData!$D:$D, DN$2))</f>
        <v>0</v>
      </c>
      <c r="DO409" s="335">
        <f>$I409*IF($G409="Pickup", SUMIFS(NewEmisData!M:M, NewEmisData!$A:$A, "Pickup", NewEmisData!$B:$B, $A409, NewEmisData!$C:$C, $H409, NewEmisData!$D:$D, DO$2), SUMIFS(NewEmisData!M:M, NewEmisData!$A:$A, "LDV", NewEmisData!$B:$B, $A409, NewEmisData!$C:$C, $H409, NewEmisData!$D:$D, DO$2))</f>
        <v>0</v>
      </c>
      <c r="DP409" s="335">
        <v>0</v>
      </c>
      <c r="DQ409" s="335">
        <f>$I409*IF($G409="Pickup", SUMIFS(NewEmisData!E:E, NewEmisData!$A:$A, "Pickup", NewEmisData!$B:$B, $A409, NewEmisData!$C:$C, $H409, NewEmisData!$D:$D, DQ$2), SUMIFS(NewEmisData!E:E, NewEmisData!$A:$A, "LDV", NewEmisData!$B:$B, $A409, NewEmisData!$C:$C, $H409, NewEmisData!$D:$D, DQ$2))</f>
        <v>0</v>
      </c>
      <c r="DR409" s="335">
        <f>$I409*IF($G409="Pickup", SUMIFS(NewEmisData!F:F, NewEmisData!$A:$A, "Pickup", NewEmisData!$B:$B, $A409, NewEmisData!$C:$C, $H409, NewEmisData!$D:$D, DR$2), SUMIFS(NewEmisData!F:F, NewEmisData!$A:$A, "LDV", NewEmisData!$B:$B, $A409, NewEmisData!$C:$C, $H409, NewEmisData!$D:$D, DR$2))</f>
        <v>0</v>
      </c>
      <c r="DS409" s="335">
        <f>$I409*IF($G409="Pickup", SUMIFS(NewEmisData!G:G, NewEmisData!$A:$A, "Pickup", NewEmisData!$B:$B, $A409, NewEmisData!$C:$C, $H409, NewEmisData!$D:$D, DS$2), SUMIFS(NewEmisData!G:G, NewEmisData!$A:$A, "LDV", NewEmisData!$B:$B, $A409, NewEmisData!$C:$C, $H409, NewEmisData!$D:$D, DS$2))</f>
        <v>0</v>
      </c>
      <c r="DT409" s="335">
        <f>$I409*IF($G409="Pickup", SUMIFS(NewEmisData!H:H, NewEmisData!$A:$A, "Pickup", NewEmisData!$B:$B, $A409, NewEmisData!$C:$C, $H409, NewEmisData!$D:$D, DT$2), SUMIFS(NewEmisData!H:H, NewEmisData!$A:$A, "LDV", NewEmisData!$B:$B, $A409, NewEmisData!$C:$C, $H409, NewEmisData!$D:$D, DT$2))</f>
        <v>0</v>
      </c>
      <c r="DU409" s="335">
        <f>$I409*IF($G409="Pickup", SUMIFS(NewEmisData!I:I, NewEmisData!$A:$A, "Pickup", NewEmisData!$B:$B, $A409, NewEmisData!$C:$C, $H409, NewEmisData!$D:$D, DU$2), SUMIFS(NewEmisData!I:I, NewEmisData!$A:$A, "LDV", NewEmisData!$B:$B, $A409, NewEmisData!$C:$C, $H409, NewEmisData!$D:$D, DU$2))</f>
        <v>0</v>
      </c>
      <c r="DV409" s="335">
        <f>$I409*IF($G409="Pickup", SUMIFS(NewEmisData!J:J, NewEmisData!$A:$A, "Pickup", NewEmisData!$B:$B, $A409, NewEmisData!$C:$C, $H409, NewEmisData!$D:$D, DV$2), SUMIFS(NewEmisData!J:J, NewEmisData!$A:$A, "LDV", NewEmisData!$B:$B, $A409, NewEmisData!$C:$C, $H409, NewEmisData!$D:$D, DV$2))</f>
        <v>0</v>
      </c>
      <c r="DW409" s="335">
        <f>$I409*IF($G409="Pickup", SUMIFS(NewEmisData!K:K, NewEmisData!$A:$A, "Pickup", NewEmisData!$B:$B, $A409, NewEmisData!$C:$C, $H409, NewEmisData!$D:$D, DW$2), SUMIFS(NewEmisData!K:K, NewEmisData!$A:$A, "LDV", NewEmisData!$B:$B, $A409, NewEmisData!$C:$C, $H409, NewEmisData!$D:$D, DW$2))</f>
        <v>0</v>
      </c>
      <c r="DX409" s="335">
        <f>$I409*IF($G409="Pickup", SUMIFS(NewEmisData!L:L, NewEmisData!$A:$A, "Pickup", NewEmisData!$B:$B, $A409, NewEmisData!$C:$C, $H409, NewEmisData!$D:$D, DX$2), SUMIFS(NewEmisData!L:L, NewEmisData!$A:$A, "LDV", NewEmisData!$B:$B, $A409, NewEmisData!$C:$C, $H409, NewEmisData!$D:$D, DX$2))</f>
        <v>0</v>
      </c>
      <c r="DY409" s="335">
        <f>$I409*IF($G409="Pickup", SUMIFS(NewEmisData!M:M, NewEmisData!$A:$A, "Pickup", NewEmisData!$B:$B, $A409, NewEmisData!$C:$C, $H409, NewEmisData!$D:$D, DY$2), SUMIFS(NewEmisData!M:M, NewEmisData!$A:$A, "LDV", NewEmisData!$B:$B, $A409, NewEmisData!$C:$C, $H409, NewEmisData!$D:$D, DY$2))</f>
        <v>0</v>
      </c>
      <c r="DZ409" s="335">
        <v>0</v>
      </c>
      <c r="EA409" s="335">
        <f t="shared" si="658"/>
        <v>0</v>
      </c>
      <c r="EB409" s="335">
        <f t="shared" si="659"/>
        <v>0</v>
      </c>
      <c r="EC409" s="335">
        <f t="shared" si="660"/>
        <v>0</v>
      </c>
      <c r="ED409" s="335">
        <f t="shared" si="661"/>
        <v>0</v>
      </c>
      <c r="EE409" s="335">
        <f t="shared" si="662"/>
        <v>0</v>
      </c>
      <c r="EF409" s="335">
        <f t="shared" si="663"/>
        <v>0</v>
      </c>
      <c r="EG409" s="335">
        <f t="shared" si="664"/>
        <v>0</v>
      </c>
      <c r="EH409" s="335">
        <f t="shared" si="665"/>
        <v>0</v>
      </c>
      <c r="EI409" s="335">
        <f t="shared" si="666"/>
        <v>0</v>
      </c>
      <c r="EJ409" s="335">
        <f t="shared" si="667"/>
        <v>0</v>
      </c>
      <c r="EK409" s="335">
        <f t="shared" si="668"/>
        <v>0</v>
      </c>
      <c r="EL409" s="335">
        <f t="shared" si="669"/>
        <v>0</v>
      </c>
      <c r="EM409" s="335">
        <f t="shared" si="670"/>
        <v>0</v>
      </c>
      <c r="EN409" s="335">
        <f t="shared" si="671"/>
        <v>0</v>
      </c>
      <c r="EO409" s="335">
        <f t="shared" si="672"/>
        <v>0</v>
      </c>
      <c r="EP409" s="335">
        <f t="shared" si="673"/>
        <v>0</v>
      </c>
      <c r="EQ409" s="335">
        <f t="shared" si="674"/>
        <v>0</v>
      </c>
      <c r="ER409" s="335">
        <f t="shared" si="675"/>
        <v>0</v>
      </c>
      <c r="ES409" s="335">
        <f t="shared" si="676"/>
        <v>0</v>
      </c>
      <c r="ET409" s="335">
        <f t="shared" si="677"/>
        <v>0</v>
      </c>
      <c r="EU409" s="335">
        <f t="shared" si="678"/>
        <v>0</v>
      </c>
      <c r="EV409" s="335">
        <f t="shared" si="679"/>
        <v>0</v>
      </c>
      <c r="EW409" s="335">
        <f t="shared" si="680"/>
        <v>0</v>
      </c>
      <c r="EX409" s="335">
        <f t="shared" si="681"/>
        <v>0</v>
      </c>
      <c r="EY409" s="335">
        <f t="shared" si="682"/>
        <v>0</v>
      </c>
      <c r="EZ409" s="335">
        <f t="shared" si="683"/>
        <v>0</v>
      </c>
      <c r="FA409" s="335">
        <f t="shared" si="684"/>
        <v>0</v>
      </c>
      <c r="FB409" s="335">
        <f t="shared" si="685"/>
        <v>0</v>
      </c>
      <c r="FC409" s="335">
        <f t="shared" si="686"/>
        <v>0</v>
      </c>
      <c r="FD409" s="335">
        <f t="shared" si="687"/>
        <v>0</v>
      </c>
      <c r="FE409" s="335">
        <f t="shared" si="688"/>
        <v>5.12091740678495E-2</v>
      </c>
      <c r="FF409" s="335">
        <f t="shared" si="689"/>
        <v>5.12091740678495E-2</v>
      </c>
      <c r="FG409" s="335">
        <f t="shared" si="690"/>
        <v>5.1209105995627897E-2</v>
      </c>
      <c r="FH409" s="335">
        <f t="shared" si="691"/>
        <v>5.1209106574509597E-2</v>
      </c>
      <c r="FI409" s="335">
        <f t="shared" si="692"/>
        <v>5.1209011120713299E-2</v>
      </c>
      <c r="FJ409" s="335">
        <f t="shared" si="693"/>
        <v>5.1209115709399303E-2</v>
      </c>
      <c r="FK409" s="335">
        <f t="shared" si="694"/>
        <v>5.1209067900781301E-2</v>
      </c>
      <c r="FL409" s="335">
        <f t="shared" si="695"/>
        <v>5.1209026266060102E-2</v>
      </c>
      <c r="FM409" s="335">
        <f t="shared" si="696"/>
        <v>5.1209026266060102E-2</v>
      </c>
      <c r="FN409" s="335">
        <f t="shared" si="697"/>
        <v>2.3805319372350052E-2</v>
      </c>
      <c r="FO409" s="335">
        <f t="shared" si="698"/>
        <v>6.66074097322524E-3</v>
      </c>
      <c r="FP409" s="335">
        <f t="shared" si="699"/>
        <v>6.66074097322524E-3</v>
      </c>
      <c r="FQ409" s="335">
        <f t="shared" si="700"/>
        <v>6.6607335748389796E-3</v>
      </c>
      <c r="FR409" s="335">
        <f t="shared" si="701"/>
        <v>6.6607277974443701E-3</v>
      </c>
      <c r="FS409" s="335">
        <f t="shared" si="702"/>
        <v>6.6607270180681398E-3</v>
      </c>
      <c r="FT409" s="335">
        <f t="shared" si="703"/>
        <v>6.6607268966739396E-3</v>
      </c>
      <c r="FU409" s="335">
        <f t="shared" si="704"/>
        <v>6.6607294451310698E-3</v>
      </c>
      <c r="FV409" s="335">
        <f t="shared" si="705"/>
        <v>6.6607268071052902E-3</v>
      </c>
      <c r="FW409" s="335">
        <f t="shared" si="706"/>
        <v>6.6607268071052902E-3</v>
      </c>
      <c r="FX409" s="335">
        <f t="shared" si="707"/>
        <v>1.6506531515565108E-3</v>
      </c>
    </row>
    <row r="410" spans="1:180" x14ac:dyDescent="0.2">
      <c r="A410" s="305" t="str">
        <f>IF(LEFT(TRIM(TechData_All!AJ56),1)="*", _xlfn.CONCAT("*","R2"), "R2")</f>
        <v>*R2</v>
      </c>
      <c r="B410" s="305" t="str">
        <f>TechData_All!A56</f>
        <v>*TLPELC100</v>
      </c>
      <c r="C410" s="305" t="str">
        <f>TechData_All!C56</f>
        <v>Electric pickup truck w/100 mi range</v>
      </c>
      <c r="D410" s="301" t="str">
        <f>TechData_All!D56</f>
        <v>bn-vmt, bn-vmt/a</v>
      </c>
      <c r="E410" s="301" t="str">
        <f>TechData_All!E56</f>
        <v>TRNELC</v>
      </c>
      <c r="F410" s="301" t="str">
        <f>TechData_All!F56</f>
        <v>TL</v>
      </c>
      <c r="G410" s="315" t="s">
        <v>820</v>
      </c>
      <c r="H410" s="315" t="s">
        <v>36</v>
      </c>
      <c r="I410" s="315">
        <v>1</v>
      </c>
      <c r="J410" s="315" t="str">
        <f t="shared" si="708"/>
        <v>Pickup-ELC</v>
      </c>
      <c r="K410" s="335">
        <f>$I410*IF($G410="Pickup", SUMIFS(NewEmisData!E:E, NewEmisData!$A:$A, "Pickup", NewEmisData!$B:$B, $A410, NewEmisData!$C:$C, $H410, NewEmisData!$D:$D, K$2), SUMIFS(NewEmisData!E:E, NewEmisData!$A:$A, "LDV", NewEmisData!$B:$B, $A410, NewEmisData!$C:$C, $H410, NewEmisData!$D:$D, K$2))</f>
        <v>0</v>
      </c>
      <c r="L410" s="335">
        <f>$I410*IF($G410="Pickup", SUMIFS(NewEmisData!F:F, NewEmisData!$A:$A, "Pickup", NewEmisData!$B:$B, $A410, NewEmisData!$C:$C, $H410, NewEmisData!$D:$D, L$2), SUMIFS(NewEmisData!F:F, NewEmisData!$A:$A, "LDV", NewEmisData!$B:$B, $A410, NewEmisData!$C:$C, $H410, NewEmisData!$D:$D, L$2))</f>
        <v>0</v>
      </c>
      <c r="M410" s="335">
        <f>$I410*IF($G410="Pickup", SUMIFS(NewEmisData!G:G, NewEmisData!$A:$A, "Pickup", NewEmisData!$B:$B, $A410, NewEmisData!$C:$C, $H410, NewEmisData!$D:$D, M$2), SUMIFS(NewEmisData!G:G, NewEmisData!$A:$A, "LDV", NewEmisData!$B:$B, $A410, NewEmisData!$C:$C, $H410, NewEmisData!$D:$D, M$2))</f>
        <v>0</v>
      </c>
      <c r="N410" s="335">
        <f>$I410*IF($G410="Pickup", SUMIFS(NewEmisData!H:H, NewEmisData!$A:$A, "Pickup", NewEmisData!$B:$B, $A410, NewEmisData!$C:$C, $H410, NewEmisData!$D:$D, N$2), SUMIFS(NewEmisData!H:H, NewEmisData!$A:$A, "LDV", NewEmisData!$B:$B, $A410, NewEmisData!$C:$C, $H410, NewEmisData!$D:$D, N$2))</f>
        <v>0</v>
      </c>
      <c r="O410" s="335">
        <f>$I410*IF($G410="Pickup", SUMIFS(NewEmisData!I:I, NewEmisData!$A:$A, "Pickup", NewEmisData!$B:$B, $A410, NewEmisData!$C:$C, $H410, NewEmisData!$D:$D, O$2), SUMIFS(NewEmisData!I:I, NewEmisData!$A:$A, "LDV", NewEmisData!$B:$B, $A410, NewEmisData!$C:$C, $H410, NewEmisData!$D:$D, O$2))</f>
        <v>0</v>
      </c>
      <c r="P410" s="335">
        <f>$I410*IF($G410="Pickup", SUMIFS(NewEmisData!J:J, NewEmisData!$A:$A, "Pickup", NewEmisData!$B:$B, $A410, NewEmisData!$C:$C, $H410, NewEmisData!$D:$D, P$2), SUMIFS(NewEmisData!J:J, NewEmisData!$A:$A, "LDV", NewEmisData!$B:$B, $A410, NewEmisData!$C:$C, $H410, NewEmisData!$D:$D, P$2))</f>
        <v>0</v>
      </c>
      <c r="Q410" s="335">
        <f>$I410*IF($G410="Pickup", SUMIFS(NewEmisData!K:K, NewEmisData!$A:$A, "Pickup", NewEmisData!$B:$B, $A410, NewEmisData!$C:$C, $H410, NewEmisData!$D:$D, Q$2), SUMIFS(NewEmisData!K:K, NewEmisData!$A:$A, "LDV", NewEmisData!$B:$B, $A410, NewEmisData!$C:$C, $H410, NewEmisData!$D:$D, Q$2))</f>
        <v>0</v>
      </c>
      <c r="R410" s="335">
        <f>$I410*IF($G410="Pickup", SUMIFS(NewEmisData!L:L, NewEmisData!$A:$A, "Pickup", NewEmisData!$B:$B, $A410, NewEmisData!$C:$C, $H410, NewEmisData!$D:$D, R$2), SUMIFS(NewEmisData!L:L, NewEmisData!$A:$A, "LDV", NewEmisData!$B:$B, $A410, NewEmisData!$C:$C, $H410, NewEmisData!$D:$D, R$2))</f>
        <v>0</v>
      </c>
      <c r="S410" s="335">
        <f>$I410*IF($G410="Pickup", SUMIFS(NewEmisData!M:M, NewEmisData!$A:$A, "Pickup", NewEmisData!$B:$B, $A410, NewEmisData!$C:$C, $H410, NewEmisData!$D:$D, S$2), SUMIFS(NewEmisData!M:M, NewEmisData!$A:$A, "LDV", NewEmisData!$B:$B, $A410, NewEmisData!$C:$C, $H410, NewEmisData!$D:$D, S$2))</f>
        <v>0</v>
      </c>
      <c r="T410" s="335">
        <v>0</v>
      </c>
      <c r="U410" s="335">
        <f>$I410*IF($G410="Pickup", SUMIFS(NewEmisData!E:E, NewEmisData!$A:$A, "Pickup", NewEmisData!$B:$B, $A410, NewEmisData!$C:$C, $H410, NewEmisData!$D:$D, U$2), SUMIFS(NewEmisData!E:E, NewEmisData!$A:$A, "LDV", NewEmisData!$B:$B, $A410, NewEmisData!$C:$C, $H410, NewEmisData!$D:$D, U$2))</f>
        <v>0</v>
      </c>
      <c r="V410" s="335">
        <f>$I410*IF($G410="Pickup", SUMIFS(NewEmisData!F:F, NewEmisData!$A:$A, "Pickup", NewEmisData!$B:$B, $A410, NewEmisData!$C:$C, $H410, NewEmisData!$D:$D, V$2), SUMIFS(NewEmisData!F:F, NewEmisData!$A:$A, "LDV", NewEmisData!$B:$B, $A410, NewEmisData!$C:$C, $H410, NewEmisData!$D:$D, V$2))</f>
        <v>0</v>
      </c>
      <c r="W410" s="335">
        <f>$I410*IF($G410="Pickup", SUMIFS(NewEmisData!G:G, NewEmisData!$A:$A, "Pickup", NewEmisData!$B:$B, $A410, NewEmisData!$C:$C, $H410, NewEmisData!$D:$D, W$2), SUMIFS(NewEmisData!G:G, NewEmisData!$A:$A, "LDV", NewEmisData!$B:$B, $A410, NewEmisData!$C:$C, $H410, NewEmisData!$D:$D, W$2))</f>
        <v>0</v>
      </c>
      <c r="X410" s="335">
        <f>$I410*IF($G410="Pickup", SUMIFS(NewEmisData!H:H, NewEmisData!$A:$A, "Pickup", NewEmisData!$B:$B, $A410, NewEmisData!$C:$C, $H410, NewEmisData!$D:$D, X$2), SUMIFS(NewEmisData!H:H, NewEmisData!$A:$A, "LDV", NewEmisData!$B:$B, $A410, NewEmisData!$C:$C, $H410, NewEmisData!$D:$D, X$2))</f>
        <v>0</v>
      </c>
      <c r="Y410" s="335">
        <f>$I410*IF($G410="Pickup", SUMIFS(NewEmisData!I:I, NewEmisData!$A:$A, "Pickup", NewEmisData!$B:$B, $A410, NewEmisData!$C:$C, $H410, NewEmisData!$D:$D, Y$2), SUMIFS(NewEmisData!I:I, NewEmisData!$A:$A, "LDV", NewEmisData!$B:$B, $A410, NewEmisData!$C:$C, $H410, NewEmisData!$D:$D, Y$2))</f>
        <v>0</v>
      </c>
      <c r="Z410" s="335">
        <f>$I410*IF($G410="Pickup", SUMIFS(NewEmisData!J:J, NewEmisData!$A:$A, "Pickup", NewEmisData!$B:$B, $A410, NewEmisData!$C:$C, $H410, NewEmisData!$D:$D, Z$2), SUMIFS(NewEmisData!J:J, NewEmisData!$A:$A, "LDV", NewEmisData!$B:$B, $A410, NewEmisData!$C:$C, $H410, NewEmisData!$D:$D, Z$2))</f>
        <v>0</v>
      </c>
      <c r="AA410" s="335">
        <f>$I410*IF($G410="Pickup", SUMIFS(NewEmisData!K:K, NewEmisData!$A:$A, "Pickup", NewEmisData!$B:$B, $A410, NewEmisData!$C:$C, $H410, NewEmisData!$D:$D, AA$2), SUMIFS(NewEmisData!K:K, NewEmisData!$A:$A, "LDV", NewEmisData!$B:$B, $A410, NewEmisData!$C:$C, $H410, NewEmisData!$D:$D, AA$2))</f>
        <v>0</v>
      </c>
      <c r="AB410" s="335">
        <f>$I410*IF($G410="Pickup", SUMIFS(NewEmisData!L:L, NewEmisData!$A:$A, "Pickup", NewEmisData!$B:$B, $A410, NewEmisData!$C:$C, $H410, NewEmisData!$D:$D, AB$2), SUMIFS(NewEmisData!L:L, NewEmisData!$A:$A, "LDV", NewEmisData!$B:$B, $A410, NewEmisData!$C:$C, $H410, NewEmisData!$D:$D, AB$2))</f>
        <v>0</v>
      </c>
      <c r="AC410" s="335">
        <f>$I410*IF($G410="Pickup", SUMIFS(NewEmisData!M:M, NewEmisData!$A:$A, "Pickup", NewEmisData!$B:$B, $A410, NewEmisData!$C:$C, $H410, NewEmisData!$D:$D, AC$2), SUMIFS(NewEmisData!M:M, NewEmisData!$A:$A, "LDV", NewEmisData!$B:$B, $A410, NewEmisData!$C:$C, $H410, NewEmisData!$D:$D, AC$2))</f>
        <v>0</v>
      </c>
      <c r="AD410" s="335">
        <v>0</v>
      </c>
      <c r="AE410" s="335">
        <f>$I410*IF($G410="Pickup", SUMIFS(NewEmisData!E:E, NewEmisData!$A:$A, "Pickup", NewEmisData!$B:$B, $A410, NewEmisData!$C:$C, $H410, NewEmisData!$D:$D, AE$2), SUMIFS(NewEmisData!E:E, NewEmisData!$A:$A, "LDV", NewEmisData!$B:$B, $A410, NewEmisData!$C:$C, $H410, NewEmisData!$D:$D, AE$2))</f>
        <v>0</v>
      </c>
      <c r="AF410" s="335">
        <f>$I410*IF($G410="Pickup", SUMIFS(NewEmisData!F:F, NewEmisData!$A:$A, "Pickup", NewEmisData!$B:$B, $A410, NewEmisData!$C:$C, $H410, NewEmisData!$D:$D, AF$2), SUMIFS(NewEmisData!F:F, NewEmisData!$A:$A, "LDV", NewEmisData!$B:$B, $A410, NewEmisData!$C:$C, $H410, NewEmisData!$D:$D, AF$2))</f>
        <v>0</v>
      </c>
      <c r="AG410" s="335">
        <f>$I410*IF($G410="Pickup", SUMIFS(NewEmisData!G:G, NewEmisData!$A:$A, "Pickup", NewEmisData!$B:$B, $A410, NewEmisData!$C:$C, $H410, NewEmisData!$D:$D, AG$2), SUMIFS(NewEmisData!G:G, NewEmisData!$A:$A, "LDV", NewEmisData!$B:$B, $A410, NewEmisData!$C:$C, $H410, NewEmisData!$D:$D, AG$2))</f>
        <v>0</v>
      </c>
      <c r="AH410" s="335">
        <f>$I410*IF($G410="Pickup", SUMIFS(NewEmisData!H:H, NewEmisData!$A:$A, "Pickup", NewEmisData!$B:$B, $A410, NewEmisData!$C:$C, $H410, NewEmisData!$D:$D, AH$2), SUMIFS(NewEmisData!H:H, NewEmisData!$A:$A, "LDV", NewEmisData!$B:$B, $A410, NewEmisData!$C:$C, $H410, NewEmisData!$D:$D, AH$2))</f>
        <v>0</v>
      </c>
      <c r="AI410" s="335">
        <f>$I410*IF($G410="Pickup", SUMIFS(NewEmisData!I:I, NewEmisData!$A:$A, "Pickup", NewEmisData!$B:$B, $A410, NewEmisData!$C:$C, $H410, NewEmisData!$D:$D, AI$2), SUMIFS(NewEmisData!I:I, NewEmisData!$A:$A, "LDV", NewEmisData!$B:$B, $A410, NewEmisData!$C:$C, $H410, NewEmisData!$D:$D, AI$2))</f>
        <v>0</v>
      </c>
      <c r="AJ410" s="335">
        <f>$I410*IF($G410="Pickup", SUMIFS(NewEmisData!J:J, NewEmisData!$A:$A, "Pickup", NewEmisData!$B:$B, $A410, NewEmisData!$C:$C, $H410, NewEmisData!$D:$D, AJ$2), SUMIFS(NewEmisData!J:J, NewEmisData!$A:$A, "LDV", NewEmisData!$B:$B, $A410, NewEmisData!$C:$C, $H410, NewEmisData!$D:$D, AJ$2))</f>
        <v>0</v>
      </c>
      <c r="AK410" s="335">
        <f>$I410*IF($G410="Pickup", SUMIFS(NewEmisData!K:K, NewEmisData!$A:$A, "Pickup", NewEmisData!$B:$B, $A410, NewEmisData!$C:$C, $H410, NewEmisData!$D:$D, AK$2), SUMIFS(NewEmisData!K:K, NewEmisData!$A:$A, "LDV", NewEmisData!$B:$B, $A410, NewEmisData!$C:$C, $H410, NewEmisData!$D:$D, AK$2))</f>
        <v>0</v>
      </c>
      <c r="AL410" s="335">
        <f>$I410*IF($G410="Pickup", SUMIFS(NewEmisData!L:L, NewEmisData!$A:$A, "Pickup", NewEmisData!$B:$B, $A410, NewEmisData!$C:$C, $H410, NewEmisData!$D:$D, AL$2), SUMIFS(NewEmisData!L:L, NewEmisData!$A:$A, "LDV", NewEmisData!$B:$B, $A410, NewEmisData!$C:$C, $H410, NewEmisData!$D:$D, AL$2))</f>
        <v>0</v>
      </c>
      <c r="AM410" s="335">
        <f>$I410*IF($G410="Pickup", SUMIFS(NewEmisData!M:M, NewEmisData!$A:$A, "Pickup", NewEmisData!$B:$B, $A410, NewEmisData!$C:$C, $H410, NewEmisData!$D:$D, AM$2), SUMIFS(NewEmisData!M:M, NewEmisData!$A:$A, "LDV", NewEmisData!$B:$B, $A410, NewEmisData!$C:$C, $H410, NewEmisData!$D:$D, AM$2))</f>
        <v>0</v>
      </c>
      <c r="AN410" s="335">
        <v>0</v>
      </c>
      <c r="AO410" s="335">
        <f>$I410*IF($G410="Pickup", SUMIFS(NewEmisData!E:E, NewEmisData!$A:$A, "Pickup", NewEmisData!$B:$B, $A410, NewEmisData!$C:$C, $H410, NewEmisData!$D:$D, AO$2), SUMIFS(NewEmisData!E:E, NewEmisData!$A:$A, "LDV", NewEmisData!$B:$B, $A410, NewEmisData!$C:$C, $H410, NewEmisData!$D:$D, AO$2))</f>
        <v>8.0121904518950099E-2</v>
      </c>
      <c r="AP410" s="335">
        <f>$I410*IF($G410="Pickup", SUMIFS(NewEmisData!F:F, NewEmisData!$A:$A, "Pickup", NewEmisData!$B:$B, $A410, NewEmisData!$C:$C, $H410, NewEmisData!$D:$D, AP$2), SUMIFS(NewEmisData!F:F, NewEmisData!$A:$A, "LDV", NewEmisData!$B:$B, $A410, NewEmisData!$C:$C, $H410, NewEmisData!$D:$D, AP$2))</f>
        <v>8.0121904518950099E-2</v>
      </c>
      <c r="AQ410" s="335">
        <f>$I410*IF($G410="Pickup", SUMIFS(NewEmisData!G:G, NewEmisData!$A:$A, "Pickup", NewEmisData!$B:$B, $A410, NewEmisData!$C:$C, $H410, NewEmisData!$D:$D, AQ$2), SUMIFS(NewEmisData!G:G, NewEmisData!$A:$A, "LDV", NewEmisData!$B:$B, $A410, NewEmisData!$C:$C, $H410, NewEmisData!$D:$D, AQ$2))</f>
        <v>8.1579459544151703E-2</v>
      </c>
      <c r="AR410" s="335">
        <f>$I410*IF($G410="Pickup", SUMIFS(NewEmisData!H:H, NewEmisData!$A:$A, "Pickup", NewEmisData!$B:$B, $A410, NewEmisData!$C:$C, $H410, NewEmisData!$D:$D, AR$2), SUMIFS(NewEmisData!H:H, NewEmisData!$A:$A, "LDV", NewEmisData!$B:$B, $A410, NewEmisData!$C:$C, $H410, NewEmisData!$D:$D, AR$2))</f>
        <v>8.1127256110623505E-2</v>
      </c>
      <c r="AS410" s="335">
        <f>$I410*IF($G410="Pickup", SUMIFS(NewEmisData!I:I, NewEmisData!$A:$A, "Pickup", NewEmisData!$B:$B, $A410, NewEmisData!$C:$C, $H410, NewEmisData!$D:$D, AS$2), SUMIFS(NewEmisData!I:I, NewEmisData!$A:$A, "LDV", NewEmisData!$B:$B, $A410, NewEmisData!$C:$C, $H410, NewEmisData!$D:$D, AS$2))</f>
        <v>8.0580955051998401E-2</v>
      </c>
      <c r="AT410" s="335">
        <f>$I410*IF($G410="Pickup", SUMIFS(NewEmisData!J:J, NewEmisData!$A:$A, "Pickup", NewEmisData!$B:$B, $A410, NewEmisData!$C:$C, $H410, NewEmisData!$D:$D, AT$2), SUMIFS(NewEmisData!J:J, NewEmisData!$A:$A, "LDV", NewEmisData!$B:$B, $A410, NewEmisData!$C:$C, $H410, NewEmisData!$D:$D, AT$2))</f>
        <v>8.0634329844886596E-2</v>
      </c>
      <c r="AU410" s="335">
        <f>$I410*IF($G410="Pickup", SUMIFS(NewEmisData!K:K, NewEmisData!$A:$A, "Pickup", NewEmisData!$B:$B, $A410, NewEmisData!$C:$C, $H410, NewEmisData!$D:$D, AU$2), SUMIFS(NewEmisData!K:K, NewEmisData!$A:$A, "LDV", NewEmisData!$B:$B, $A410, NewEmisData!$C:$C, $H410, NewEmisData!$D:$D, AU$2))</f>
        <v>8.2092441021470605E-2</v>
      </c>
      <c r="AV410" s="335">
        <f>$I410*IF($G410="Pickup", SUMIFS(NewEmisData!L:L, NewEmisData!$A:$A, "Pickup", NewEmisData!$B:$B, $A410, NewEmisData!$C:$C, $H410, NewEmisData!$D:$D, AV$2), SUMIFS(NewEmisData!L:L, NewEmisData!$A:$A, "LDV", NewEmisData!$B:$B, $A410, NewEmisData!$C:$C, $H410, NewEmisData!$D:$D, AV$2))</f>
        <v>8.1337497602293599E-2</v>
      </c>
      <c r="AW410" s="335">
        <f>$I410*IF($G410="Pickup", SUMIFS(NewEmisData!M:M, NewEmisData!$A:$A, "Pickup", NewEmisData!$B:$B, $A410, NewEmisData!$C:$C, $H410, NewEmisData!$D:$D, AW$2), SUMIFS(NewEmisData!M:M, NewEmisData!$A:$A, "LDV", NewEmisData!$B:$B, $A410, NewEmisData!$C:$C, $H410, NewEmisData!$D:$D, AW$2))</f>
        <v>9.07156284224344E-2</v>
      </c>
      <c r="AX410" s="335">
        <v>2.3805319372350052E-2</v>
      </c>
      <c r="AY410" s="335">
        <f>$I410*IF($G410="Pickup", SUMIFS(NewEmisData!E:E, NewEmisData!$A:$A, "Pickup", NewEmisData!$B:$B, $A410, NewEmisData!$C:$C, $H410, NewEmisData!$D:$D, AY$2), SUMIFS(NewEmisData!E:E, NewEmisData!$A:$A, "LDV", NewEmisData!$B:$B, $A410, NewEmisData!$C:$C, $H410, NewEmisData!$D:$D, AY$2))</f>
        <v>1.03108758060313E-2</v>
      </c>
      <c r="AZ410" s="335">
        <f>$I410*IF($G410="Pickup", SUMIFS(NewEmisData!F:F, NewEmisData!$A:$A, "Pickup", NewEmisData!$B:$B, $A410, NewEmisData!$C:$C, $H410, NewEmisData!$D:$D, AZ$2), SUMIFS(NewEmisData!F:F, NewEmisData!$A:$A, "LDV", NewEmisData!$B:$B, $A410, NewEmisData!$C:$C, $H410, NewEmisData!$D:$D, AZ$2))</f>
        <v>1.03108758060313E-2</v>
      </c>
      <c r="BA410" s="335">
        <f>$I410*IF($G410="Pickup", SUMIFS(NewEmisData!G:G, NewEmisData!$A:$A, "Pickup", NewEmisData!$B:$B, $A410, NewEmisData!$C:$C, $H410, NewEmisData!$D:$D, BA$2), SUMIFS(NewEmisData!G:G, NewEmisData!$A:$A, "LDV", NewEmisData!$B:$B, $A410, NewEmisData!$C:$C, $H410, NewEmisData!$D:$D, BA$2))</f>
        <v>1.04950105114693E-2</v>
      </c>
      <c r="BB410" s="335">
        <f>$I410*IF($G410="Pickup", SUMIFS(NewEmisData!H:H, NewEmisData!$A:$A, "Pickup", NewEmisData!$B:$B, $A410, NewEmisData!$C:$C, $H410, NewEmisData!$D:$D, BB$2), SUMIFS(NewEmisData!H:H, NewEmisData!$A:$A, "LDV", NewEmisData!$B:$B, $A410, NewEmisData!$C:$C, $H410, NewEmisData!$D:$D, BB$2))</f>
        <v>1.0437861219331801E-2</v>
      </c>
      <c r="BC410" s="335">
        <f>$I410*IF($G410="Pickup", SUMIFS(NewEmisData!I:I, NewEmisData!$A:$A, "Pickup", NewEmisData!$B:$B, $A410, NewEmisData!$C:$C, $H410, NewEmisData!$D:$D, BC$2), SUMIFS(NewEmisData!I:I, NewEmisData!$A:$A, "LDV", NewEmisData!$B:$B, $A410, NewEmisData!$C:$C, $H410, NewEmisData!$D:$D, BC$2))</f>
        <v>1.03688634344179E-2</v>
      </c>
      <c r="BD410" s="335">
        <f>$I410*IF($G410="Pickup", SUMIFS(NewEmisData!J:J, NewEmisData!$A:$A, "Pickup", NewEmisData!$B:$B, $A410, NewEmisData!$C:$C, $H410, NewEmisData!$D:$D, BD$2), SUMIFS(NewEmisData!J:J, NewEmisData!$A:$A, "LDV", NewEmisData!$B:$B, $A410, NewEmisData!$C:$C, $H410, NewEmisData!$D:$D, BD$2))</f>
        <v>1.03756090226824E-2</v>
      </c>
      <c r="BE410" s="335">
        <f>$I410*IF($G410="Pickup", SUMIFS(NewEmisData!K:K, NewEmisData!$A:$A, "Pickup", NewEmisData!$B:$B, $A410, NewEmisData!$C:$C, $H410, NewEmisData!$D:$D, BE$2), SUMIFS(NewEmisData!K:K, NewEmisData!$A:$A, "LDV", NewEmisData!$B:$B, $A410, NewEmisData!$C:$C, $H410, NewEmisData!$D:$D, BE$2))</f>
        <v>1.0559814868786901E-2</v>
      </c>
      <c r="BF410" s="335">
        <f>$I410*IF($G410="Pickup", SUMIFS(NewEmisData!L:L, NewEmisData!$A:$A, "Pickup", NewEmisData!$B:$B, $A410, NewEmisData!$C:$C, $H410, NewEmisData!$D:$D, BF$2), SUMIFS(NewEmisData!L:L, NewEmisData!$A:$A, "LDV", NewEmisData!$B:$B, $A410, NewEmisData!$C:$C, $H410, NewEmisData!$D:$D, BF$2))</f>
        <v>1.04644458943117E-2</v>
      </c>
      <c r="BG410" s="335">
        <f>$I410*IF($G410="Pickup", SUMIFS(NewEmisData!M:M, NewEmisData!$A:$A, "Pickup", NewEmisData!$B:$B, $A410, NewEmisData!$C:$C, $H410, NewEmisData!$D:$D, BG$2), SUMIFS(NewEmisData!M:M, NewEmisData!$A:$A, "LDV", NewEmisData!$B:$B, $A410, NewEmisData!$C:$C, $H410, NewEmisData!$D:$D, BG$2))</f>
        <v>1.1649186967367799E-2</v>
      </c>
      <c r="BH410" s="335">
        <v>1.6506531515565108E-3</v>
      </c>
      <c r="BI410" s="335">
        <f>$I410*IF($G410="Pickup", SUMIFS(NewEmisData!E:E, NewEmisData!$A:$A, "Pickup", NewEmisData!$B:$B, $A410, NewEmisData!$C:$C, $H410, NewEmisData!$D:$D, BI$2), SUMIFS(NewEmisData!E:E, NewEmisData!$A:$A, "LDV", NewEmisData!$B:$B, $A410, NewEmisData!$C:$C, $H410, NewEmisData!$D:$D, BI$2))</f>
        <v>0</v>
      </c>
      <c r="BJ410" s="335">
        <f>$I410*IF($G410="Pickup", SUMIFS(NewEmisData!F:F, NewEmisData!$A:$A, "Pickup", NewEmisData!$B:$B, $A410, NewEmisData!$C:$C, $H410, NewEmisData!$D:$D, BJ$2), SUMIFS(NewEmisData!F:F, NewEmisData!$A:$A, "LDV", NewEmisData!$B:$B, $A410, NewEmisData!$C:$C, $H410, NewEmisData!$D:$D, BJ$2))</f>
        <v>0</v>
      </c>
      <c r="BK410" s="335">
        <f>$I410*IF($G410="Pickup", SUMIFS(NewEmisData!G:G, NewEmisData!$A:$A, "Pickup", NewEmisData!$B:$B, $A410, NewEmisData!$C:$C, $H410, NewEmisData!$D:$D, BK$2), SUMIFS(NewEmisData!G:G, NewEmisData!$A:$A, "LDV", NewEmisData!$B:$B, $A410, NewEmisData!$C:$C, $H410, NewEmisData!$D:$D, BK$2))</f>
        <v>0</v>
      </c>
      <c r="BL410" s="335">
        <f>$I410*IF($G410="Pickup", SUMIFS(NewEmisData!H:H, NewEmisData!$A:$A, "Pickup", NewEmisData!$B:$B, $A410, NewEmisData!$C:$C, $H410, NewEmisData!$D:$D, BL$2), SUMIFS(NewEmisData!H:H, NewEmisData!$A:$A, "LDV", NewEmisData!$B:$B, $A410, NewEmisData!$C:$C, $H410, NewEmisData!$D:$D, BL$2))</f>
        <v>0</v>
      </c>
      <c r="BM410" s="335">
        <f>$I410*IF($G410="Pickup", SUMIFS(NewEmisData!I:I, NewEmisData!$A:$A, "Pickup", NewEmisData!$B:$B, $A410, NewEmisData!$C:$C, $H410, NewEmisData!$D:$D, BM$2), SUMIFS(NewEmisData!I:I, NewEmisData!$A:$A, "LDV", NewEmisData!$B:$B, $A410, NewEmisData!$C:$C, $H410, NewEmisData!$D:$D, BM$2))</f>
        <v>0</v>
      </c>
      <c r="BN410" s="335">
        <f>$I410*IF($G410="Pickup", SUMIFS(NewEmisData!J:J, NewEmisData!$A:$A, "Pickup", NewEmisData!$B:$B, $A410, NewEmisData!$C:$C, $H410, NewEmisData!$D:$D, BN$2), SUMIFS(NewEmisData!J:J, NewEmisData!$A:$A, "LDV", NewEmisData!$B:$B, $A410, NewEmisData!$C:$C, $H410, NewEmisData!$D:$D, BN$2))</f>
        <v>0</v>
      </c>
      <c r="BO410" s="335">
        <f>$I410*IF($G410="Pickup", SUMIFS(NewEmisData!K:K, NewEmisData!$A:$A, "Pickup", NewEmisData!$B:$B, $A410, NewEmisData!$C:$C, $H410, NewEmisData!$D:$D, BO$2), SUMIFS(NewEmisData!K:K, NewEmisData!$A:$A, "LDV", NewEmisData!$B:$B, $A410, NewEmisData!$C:$C, $H410, NewEmisData!$D:$D, BO$2))</f>
        <v>0</v>
      </c>
      <c r="BP410" s="335">
        <f>$I410*IF($G410="Pickup", SUMIFS(NewEmisData!L:L, NewEmisData!$A:$A, "Pickup", NewEmisData!$B:$B, $A410, NewEmisData!$C:$C, $H410, NewEmisData!$D:$D, BP$2), SUMIFS(NewEmisData!L:L, NewEmisData!$A:$A, "LDV", NewEmisData!$B:$B, $A410, NewEmisData!$C:$C, $H410, NewEmisData!$D:$D, BP$2))</f>
        <v>0</v>
      </c>
      <c r="BQ410" s="335">
        <f>$I410*IF($G410="Pickup", SUMIFS(NewEmisData!M:M, NewEmisData!$A:$A, "Pickup", NewEmisData!$B:$B, $A410, NewEmisData!$C:$C, $H410, NewEmisData!$D:$D, BQ$2), SUMIFS(NewEmisData!M:M, NewEmisData!$A:$A, "LDV", NewEmisData!$B:$B, $A410, NewEmisData!$C:$C, $H410, NewEmisData!$D:$D, BQ$2))</f>
        <v>0</v>
      </c>
      <c r="BR410" s="335">
        <v>0</v>
      </c>
      <c r="BS410" s="335">
        <f>$I410*IF($G410="Pickup", SUMIFS(NewEmisData!E:E, NewEmisData!$A:$A, "Pickup", NewEmisData!$B:$B, $A410, NewEmisData!$C:$C, $H410, NewEmisData!$D:$D, BS$2), SUMIFS(NewEmisData!E:E, NewEmisData!$A:$A, "LDV", NewEmisData!$B:$B, $A410, NewEmisData!$C:$C, $H410, NewEmisData!$D:$D, BS$2))</f>
        <v>0</v>
      </c>
      <c r="BT410" s="335">
        <f>$I410*IF($G410="Pickup", SUMIFS(NewEmisData!F:F, NewEmisData!$A:$A, "Pickup", NewEmisData!$B:$B, $A410, NewEmisData!$C:$C, $H410, NewEmisData!$D:$D, BT$2), SUMIFS(NewEmisData!F:F, NewEmisData!$A:$A, "LDV", NewEmisData!$B:$B, $A410, NewEmisData!$C:$C, $H410, NewEmisData!$D:$D, BT$2))</f>
        <v>0</v>
      </c>
      <c r="BU410" s="335">
        <f>$I410*IF($G410="Pickup", SUMIFS(NewEmisData!G:G, NewEmisData!$A:$A, "Pickup", NewEmisData!$B:$B, $A410, NewEmisData!$C:$C, $H410, NewEmisData!$D:$D, BU$2), SUMIFS(NewEmisData!G:G, NewEmisData!$A:$A, "LDV", NewEmisData!$B:$B, $A410, NewEmisData!$C:$C, $H410, NewEmisData!$D:$D, BU$2))</f>
        <v>0</v>
      </c>
      <c r="BV410" s="335">
        <f>$I410*IF($G410="Pickup", SUMIFS(NewEmisData!H:H, NewEmisData!$A:$A, "Pickup", NewEmisData!$B:$B, $A410, NewEmisData!$C:$C, $H410, NewEmisData!$D:$D, BV$2), SUMIFS(NewEmisData!H:H, NewEmisData!$A:$A, "LDV", NewEmisData!$B:$B, $A410, NewEmisData!$C:$C, $H410, NewEmisData!$D:$D, BV$2))</f>
        <v>0</v>
      </c>
      <c r="BW410" s="335">
        <f>$I410*IF($G410="Pickup", SUMIFS(NewEmisData!I:I, NewEmisData!$A:$A, "Pickup", NewEmisData!$B:$B, $A410, NewEmisData!$C:$C, $H410, NewEmisData!$D:$D, BW$2), SUMIFS(NewEmisData!I:I, NewEmisData!$A:$A, "LDV", NewEmisData!$B:$B, $A410, NewEmisData!$C:$C, $H410, NewEmisData!$D:$D, BW$2))</f>
        <v>0</v>
      </c>
      <c r="BX410" s="335">
        <f>$I410*IF($G410="Pickup", SUMIFS(NewEmisData!J:J, NewEmisData!$A:$A, "Pickup", NewEmisData!$B:$B, $A410, NewEmisData!$C:$C, $H410, NewEmisData!$D:$D, BX$2), SUMIFS(NewEmisData!J:J, NewEmisData!$A:$A, "LDV", NewEmisData!$B:$B, $A410, NewEmisData!$C:$C, $H410, NewEmisData!$D:$D, BX$2))</f>
        <v>0</v>
      </c>
      <c r="BY410" s="335">
        <f>$I410*IF($G410="Pickup", SUMIFS(NewEmisData!K:K, NewEmisData!$A:$A, "Pickup", NewEmisData!$B:$B, $A410, NewEmisData!$C:$C, $H410, NewEmisData!$D:$D, BY$2), SUMIFS(NewEmisData!K:K, NewEmisData!$A:$A, "LDV", NewEmisData!$B:$B, $A410, NewEmisData!$C:$C, $H410, NewEmisData!$D:$D, BY$2))</f>
        <v>0</v>
      </c>
      <c r="BZ410" s="335">
        <f>$I410*IF($G410="Pickup", SUMIFS(NewEmisData!L:L, NewEmisData!$A:$A, "Pickup", NewEmisData!$B:$B, $A410, NewEmisData!$C:$C, $H410, NewEmisData!$D:$D, BZ$2), SUMIFS(NewEmisData!L:L, NewEmisData!$A:$A, "LDV", NewEmisData!$B:$B, $A410, NewEmisData!$C:$C, $H410, NewEmisData!$D:$D, BZ$2))</f>
        <v>0</v>
      </c>
      <c r="CA410" s="335">
        <f>$I410*IF($G410="Pickup", SUMIFS(NewEmisData!M:M, NewEmisData!$A:$A, "Pickup", NewEmisData!$B:$B, $A410, NewEmisData!$C:$C, $H410, NewEmisData!$D:$D, CA$2), SUMIFS(NewEmisData!M:M, NewEmisData!$A:$A, "LDV", NewEmisData!$B:$B, $A410, NewEmisData!$C:$C, $H410, NewEmisData!$D:$D, CA$2))</f>
        <v>0</v>
      </c>
      <c r="CB410" s="335">
        <v>0</v>
      </c>
      <c r="CC410" s="335">
        <f>$I410*IF($G410="Pickup", SUMIFS(NewEmisData!E:E, NewEmisData!$A:$A, "Pickup", NewEmisData!$B:$B, $A410, NewEmisData!$C:$C, $H410, NewEmisData!$D:$D, CC$2), SUMIFS(NewEmisData!E:E, NewEmisData!$A:$A, "LDV", NewEmisData!$B:$B, $A410, NewEmisData!$C:$C, $H410, NewEmisData!$D:$D, CC$2))</f>
        <v>0</v>
      </c>
      <c r="CD410" s="335">
        <f>$I410*IF($G410="Pickup", SUMIFS(NewEmisData!F:F, NewEmisData!$A:$A, "Pickup", NewEmisData!$B:$B, $A410, NewEmisData!$C:$C, $H410, NewEmisData!$D:$D, CD$2), SUMIFS(NewEmisData!F:F, NewEmisData!$A:$A, "LDV", NewEmisData!$B:$B, $A410, NewEmisData!$C:$C, $H410, NewEmisData!$D:$D, CD$2))</f>
        <v>0</v>
      </c>
      <c r="CE410" s="335">
        <f>$I410*IF($G410="Pickup", SUMIFS(NewEmisData!G:G, NewEmisData!$A:$A, "Pickup", NewEmisData!$B:$B, $A410, NewEmisData!$C:$C, $H410, NewEmisData!$D:$D, CE$2), SUMIFS(NewEmisData!G:G, NewEmisData!$A:$A, "LDV", NewEmisData!$B:$B, $A410, NewEmisData!$C:$C, $H410, NewEmisData!$D:$D, CE$2))</f>
        <v>0</v>
      </c>
      <c r="CF410" s="335">
        <f>$I410*IF($G410="Pickup", SUMIFS(NewEmisData!H:H, NewEmisData!$A:$A, "Pickup", NewEmisData!$B:$B, $A410, NewEmisData!$C:$C, $H410, NewEmisData!$D:$D, CF$2), SUMIFS(NewEmisData!H:H, NewEmisData!$A:$A, "LDV", NewEmisData!$B:$B, $A410, NewEmisData!$C:$C, $H410, NewEmisData!$D:$D, CF$2))</f>
        <v>0</v>
      </c>
      <c r="CG410" s="335">
        <f>$I410*IF($G410="Pickup", SUMIFS(NewEmisData!I:I, NewEmisData!$A:$A, "Pickup", NewEmisData!$B:$B, $A410, NewEmisData!$C:$C, $H410, NewEmisData!$D:$D, CG$2), SUMIFS(NewEmisData!I:I, NewEmisData!$A:$A, "LDV", NewEmisData!$B:$B, $A410, NewEmisData!$C:$C, $H410, NewEmisData!$D:$D, CG$2))</f>
        <v>0</v>
      </c>
      <c r="CH410" s="335">
        <f>$I410*IF($G410="Pickup", SUMIFS(NewEmisData!J:J, NewEmisData!$A:$A, "Pickup", NewEmisData!$B:$B, $A410, NewEmisData!$C:$C, $H410, NewEmisData!$D:$D, CH$2), SUMIFS(NewEmisData!J:J, NewEmisData!$A:$A, "LDV", NewEmisData!$B:$B, $A410, NewEmisData!$C:$C, $H410, NewEmisData!$D:$D, CH$2))</f>
        <v>0</v>
      </c>
      <c r="CI410" s="335">
        <f>$I410*IF($G410="Pickup", SUMIFS(NewEmisData!K:K, NewEmisData!$A:$A, "Pickup", NewEmisData!$B:$B, $A410, NewEmisData!$C:$C, $H410, NewEmisData!$D:$D, CI$2), SUMIFS(NewEmisData!K:K, NewEmisData!$A:$A, "LDV", NewEmisData!$B:$B, $A410, NewEmisData!$C:$C, $H410, NewEmisData!$D:$D, CI$2))</f>
        <v>0</v>
      </c>
      <c r="CJ410" s="335">
        <f>$I410*IF($G410="Pickup", SUMIFS(NewEmisData!L:L, NewEmisData!$A:$A, "Pickup", NewEmisData!$B:$B, $A410, NewEmisData!$C:$C, $H410, NewEmisData!$D:$D, CJ$2), SUMIFS(NewEmisData!L:L, NewEmisData!$A:$A, "LDV", NewEmisData!$B:$B, $A410, NewEmisData!$C:$C, $H410, NewEmisData!$D:$D, CJ$2))</f>
        <v>0</v>
      </c>
      <c r="CK410" s="335">
        <f>$I410*IF($G410="Pickup", SUMIFS(NewEmisData!M:M, NewEmisData!$A:$A, "Pickup", NewEmisData!$B:$B, $A410, NewEmisData!$C:$C, $H410, NewEmisData!$D:$D, CK$2), SUMIFS(NewEmisData!M:M, NewEmisData!$A:$A, "LDV", NewEmisData!$B:$B, $A410, NewEmisData!$C:$C, $H410, NewEmisData!$D:$D, CK$2))</f>
        <v>0</v>
      </c>
      <c r="CL410" s="335">
        <v>0</v>
      </c>
      <c r="CM410" s="335">
        <f>$I410*IF($G410="Pickup", SUMIFS(NewEmisData!E:E, NewEmisData!$A:$A, "Pickup", NewEmisData!$B:$B, $A410, NewEmisData!$C:$C, $H410, NewEmisData!$D:$D, CM$2), SUMIFS(NewEmisData!E:E, NewEmisData!$A:$A, "LDV", NewEmisData!$B:$B, $A410, NewEmisData!$C:$C, $H410, NewEmisData!$D:$D, CM$2))</f>
        <v>0</v>
      </c>
      <c r="CN410" s="335">
        <f>$I410*IF($G410="Pickup", SUMIFS(NewEmisData!F:F, NewEmisData!$A:$A, "Pickup", NewEmisData!$B:$B, $A410, NewEmisData!$C:$C, $H410, NewEmisData!$D:$D, CN$2), SUMIFS(NewEmisData!F:F, NewEmisData!$A:$A, "LDV", NewEmisData!$B:$B, $A410, NewEmisData!$C:$C, $H410, NewEmisData!$D:$D, CN$2))</f>
        <v>0</v>
      </c>
      <c r="CO410" s="335">
        <f>$I410*IF($G410="Pickup", SUMIFS(NewEmisData!G:G, NewEmisData!$A:$A, "Pickup", NewEmisData!$B:$B, $A410, NewEmisData!$C:$C, $H410, NewEmisData!$D:$D, CO$2), SUMIFS(NewEmisData!G:G, NewEmisData!$A:$A, "LDV", NewEmisData!$B:$B, $A410, NewEmisData!$C:$C, $H410, NewEmisData!$D:$D, CO$2))</f>
        <v>0</v>
      </c>
      <c r="CP410" s="335">
        <f>$I410*IF($G410="Pickup", SUMIFS(NewEmisData!H:H, NewEmisData!$A:$A, "Pickup", NewEmisData!$B:$B, $A410, NewEmisData!$C:$C, $H410, NewEmisData!$D:$D, CP$2), SUMIFS(NewEmisData!H:H, NewEmisData!$A:$A, "LDV", NewEmisData!$B:$B, $A410, NewEmisData!$C:$C, $H410, NewEmisData!$D:$D, CP$2))</f>
        <v>0</v>
      </c>
      <c r="CQ410" s="335">
        <f>$I410*IF($G410="Pickup", SUMIFS(NewEmisData!I:I, NewEmisData!$A:$A, "Pickup", NewEmisData!$B:$B, $A410, NewEmisData!$C:$C, $H410, NewEmisData!$D:$D, CQ$2), SUMIFS(NewEmisData!I:I, NewEmisData!$A:$A, "LDV", NewEmisData!$B:$B, $A410, NewEmisData!$C:$C, $H410, NewEmisData!$D:$D, CQ$2))</f>
        <v>0</v>
      </c>
      <c r="CR410" s="335">
        <f>$I410*IF($G410="Pickup", SUMIFS(NewEmisData!J:J, NewEmisData!$A:$A, "Pickup", NewEmisData!$B:$B, $A410, NewEmisData!$C:$C, $H410, NewEmisData!$D:$D, CR$2), SUMIFS(NewEmisData!J:J, NewEmisData!$A:$A, "LDV", NewEmisData!$B:$B, $A410, NewEmisData!$C:$C, $H410, NewEmisData!$D:$D, CR$2))</f>
        <v>0</v>
      </c>
      <c r="CS410" s="335">
        <f>$I410*IF($G410="Pickup", SUMIFS(NewEmisData!K:K, NewEmisData!$A:$A, "Pickup", NewEmisData!$B:$B, $A410, NewEmisData!$C:$C, $H410, NewEmisData!$D:$D, CS$2), SUMIFS(NewEmisData!K:K, NewEmisData!$A:$A, "LDV", NewEmisData!$B:$B, $A410, NewEmisData!$C:$C, $H410, NewEmisData!$D:$D, CS$2))</f>
        <v>0</v>
      </c>
      <c r="CT410" s="335">
        <f>$I410*IF($G410="Pickup", SUMIFS(NewEmisData!L:L, NewEmisData!$A:$A, "Pickup", NewEmisData!$B:$B, $A410, NewEmisData!$C:$C, $H410, NewEmisData!$D:$D, CT$2), SUMIFS(NewEmisData!L:L, NewEmisData!$A:$A, "LDV", NewEmisData!$B:$B, $A410, NewEmisData!$C:$C, $H410, NewEmisData!$D:$D, CT$2))</f>
        <v>0</v>
      </c>
      <c r="CU410" s="335">
        <f>$I410*IF($G410="Pickup", SUMIFS(NewEmisData!M:M, NewEmisData!$A:$A, "Pickup", NewEmisData!$B:$B, $A410, NewEmisData!$C:$C, $H410, NewEmisData!$D:$D, CU$2), SUMIFS(NewEmisData!M:M, NewEmisData!$A:$A, "LDV", NewEmisData!$B:$B, $A410, NewEmisData!$C:$C, $H410, NewEmisData!$D:$D, CU$2))</f>
        <v>0</v>
      </c>
      <c r="CV410" s="335">
        <v>0</v>
      </c>
      <c r="CW410" s="335">
        <v>0</v>
      </c>
      <c r="CX410" s="335">
        <v>0</v>
      </c>
      <c r="CY410" s="335">
        <v>0</v>
      </c>
      <c r="CZ410" s="335">
        <v>0</v>
      </c>
      <c r="DA410" s="335">
        <v>0</v>
      </c>
      <c r="DB410" s="335">
        <v>0</v>
      </c>
      <c r="DC410" s="335">
        <v>0</v>
      </c>
      <c r="DD410" s="335">
        <v>0</v>
      </c>
      <c r="DE410" s="335">
        <v>0</v>
      </c>
      <c r="DF410" s="335">
        <v>0</v>
      </c>
      <c r="DG410" s="335">
        <f>$I410*IF($G410="Pickup", SUMIFS(NewEmisData!E:E, NewEmisData!$A:$A, "Pickup", NewEmisData!$B:$B, $A410, NewEmisData!$C:$C, $H410, NewEmisData!$D:$D, DG$2), SUMIFS(NewEmisData!E:E, NewEmisData!$A:$A, "LDV", NewEmisData!$B:$B, $A410, NewEmisData!$C:$C, $H410, NewEmisData!$D:$D, DG$2))</f>
        <v>0</v>
      </c>
      <c r="DH410" s="335">
        <f>$I410*IF($G410="Pickup", SUMIFS(NewEmisData!F:F, NewEmisData!$A:$A, "Pickup", NewEmisData!$B:$B, $A410, NewEmisData!$C:$C, $H410, NewEmisData!$D:$D, DH$2), SUMIFS(NewEmisData!F:F, NewEmisData!$A:$A, "LDV", NewEmisData!$B:$B, $A410, NewEmisData!$C:$C, $H410, NewEmisData!$D:$D, DH$2))</f>
        <v>0</v>
      </c>
      <c r="DI410" s="335">
        <f>$I410*IF($G410="Pickup", SUMIFS(NewEmisData!G:G, NewEmisData!$A:$A, "Pickup", NewEmisData!$B:$B, $A410, NewEmisData!$C:$C, $H410, NewEmisData!$D:$D, DI$2), SUMIFS(NewEmisData!G:G, NewEmisData!$A:$A, "LDV", NewEmisData!$B:$B, $A410, NewEmisData!$C:$C, $H410, NewEmisData!$D:$D, DI$2))</f>
        <v>0</v>
      </c>
      <c r="DJ410" s="335">
        <f>$I410*IF($G410="Pickup", SUMIFS(NewEmisData!H:H, NewEmisData!$A:$A, "Pickup", NewEmisData!$B:$B, $A410, NewEmisData!$C:$C, $H410, NewEmisData!$D:$D, DJ$2), SUMIFS(NewEmisData!H:H, NewEmisData!$A:$A, "LDV", NewEmisData!$B:$B, $A410, NewEmisData!$C:$C, $H410, NewEmisData!$D:$D, DJ$2))</f>
        <v>0</v>
      </c>
      <c r="DK410" s="335">
        <f>$I410*IF($G410="Pickup", SUMIFS(NewEmisData!I:I, NewEmisData!$A:$A, "Pickup", NewEmisData!$B:$B, $A410, NewEmisData!$C:$C, $H410, NewEmisData!$D:$D, DK$2), SUMIFS(NewEmisData!I:I, NewEmisData!$A:$A, "LDV", NewEmisData!$B:$B, $A410, NewEmisData!$C:$C, $H410, NewEmisData!$D:$D, DK$2))</f>
        <v>0</v>
      </c>
      <c r="DL410" s="335">
        <f>$I410*IF($G410="Pickup", SUMIFS(NewEmisData!J:J, NewEmisData!$A:$A, "Pickup", NewEmisData!$B:$B, $A410, NewEmisData!$C:$C, $H410, NewEmisData!$D:$D, DL$2), SUMIFS(NewEmisData!J:J, NewEmisData!$A:$A, "LDV", NewEmisData!$B:$B, $A410, NewEmisData!$C:$C, $H410, NewEmisData!$D:$D, DL$2))</f>
        <v>0</v>
      </c>
      <c r="DM410" s="335">
        <f>$I410*IF($G410="Pickup", SUMIFS(NewEmisData!K:K, NewEmisData!$A:$A, "Pickup", NewEmisData!$B:$B, $A410, NewEmisData!$C:$C, $H410, NewEmisData!$D:$D, DM$2), SUMIFS(NewEmisData!K:K, NewEmisData!$A:$A, "LDV", NewEmisData!$B:$B, $A410, NewEmisData!$C:$C, $H410, NewEmisData!$D:$D, DM$2))</f>
        <v>0</v>
      </c>
      <c r="DN410" s="335">
        <f>$I410*IF($G410="Pickup", SUMIFS(NewEmisData!L:L, NewEmisData!$A:$A, "Pickup", NewEmisData!$B:$B, $A410, NewEmisData!$C:$C, $H410, NewEmisData!$D:$D, DN$2), SUMIFS(NewEmisData!L:L, NewEmisData!$A:$A, "LDV", NewEmisData!$B:$B, $A410, NewEmisData!$C:$C, $H410, NewEmisData!$D:$D, DN$2))</f>
        <v>0</v>
      </c>
      <c r="DO410" s="335">
        <f>$I410*IF($G410="Pickup", SUMIFS(NewEmisData!M:M, NewEmisData!$A:$A, "Pickup", NewEmisData!$B:$B, $A410, NewEmisData!$C:$C, $H410, NewEmisData!$D:$D, DO$2), SUMIFS(NewEmisData!M:M, NewEmisData!$A:$A, "LDV", NewEmisData!$B:$B, $A410, NewEmisData!$C:$C, $H410, NewEmisData!$D:$D, DO$2))</f>
        <v>0</v>
      </c>
      <c r="DP410" s="335">
        <v>0</v>
      </c>
      <c r="DQ410" s="335">
        <f>$I410*IF($G410="Pickup", SUMIFS(NewEmisData!E:E, NewEmisData!$A:$A, "Pickup", NewEmisData!$B:$B, $A410, NewEmisData!$C:$C, $H410, NewEmisData!$D:$D, DQ$2), SUMIFS(NewEmisData!E:E, NewEmisData!$A:$A, "LDV", NewEmisData!$B:$B, $A410, NewEmisData!$C:$C, $H410, NewEmisData!$D:$D, DQ$2))</f>
        <v>0</v>
      </c>
      <c r="DR410" s="335">
        <f>$I410*IF($G410="Pickup", SUMIFS(NewEmisData!F:F, NewEmisData!$A:$A, "Pickup", NewEmisData!$B:$B, $A410, NewEmisData!$C:$C, $H410, NewEmisData!$D:$D, DR$2), SUMIFS(NewEmisData!F:F, NewEmisData!$A:$A, "LDV", NewEmisData!$B:$B, $A410, NewEmisData!$C:$C, $H410, NewEmisData!$D:$D, DR$2))</f>
        <v>0</v>
      </c>
      <c r="DS410" s="335">
        <f>$I410*IF($G410="Pickup", SUMIFS(NewEmisData!G:G, NewEmisData!$A:$A, "Pickup", NewEmisData!$B:$B, $A410, NewEmisData!$C:$C, $H410, NewEmisData!$D:$D, DS$2), SUMIFS(NewEmisData!G:G, NewEmisData!$A:$A, "LDV", NewEmisData!$B:$B, $A410, NewEmisData!$C:$C, $H410, NewEmisData!$D:$D, DS$2))</f>
        <v>0</v>
      </c>
      <c r="DT410" s="335">
        <f>$I410*IF($G410="Pickup", SUMIFS(NewEmisData!H:H, NewEmisData!$A:$A, "Pickup", NewEmisData!$B:$B, $A410, NewEmisData!$C:$C, $H410, NewEmisData!$D:$D, DT$2), SUMIFS(NewEmisData!H:H, NewEmisData!$A:$A, "LDV", NewEmisData!$B:$B, $A410, NewEmisData!$C:$C, $H410, NewEmisData!$D:$D, DT$2))</f>
        <v>0</v>
      </c>
      <c r="DU410" s="335">
        <f>$I410*IF($G410="Pickup", SUMIFS(NewEmisData!I:I, NewEmisData!$A:$A, "Pickup", NewEmisData!$B:$B, $A410, NewEmisData!$C:$C, $H410, NewEmisData!$D:$D, DU$2), SUMIFS(NewEmisData!I:I, NewEmisData!$A:$A, "LDV", NewEmisData!$B:$B, $A410, NewEmisData!$C:$C, $H410, NewEmisData!$D:$D, DU$2))</f>
        <v>0</v>
      </c>
      <c r="DV410" s="335">
        <f>$I410*IF($G410="Pickup", SUMIFS(NewEmisData!J:J, NewEmisData!$A:$A, "Pickup", NewEmisData!$B:$B, $A410, NewEmisData!$C:$C, $H410, NewEmisData!$D:$D, DV$2), SUMIFS(NewEmisData!J:J, NewEmisData!$A:$A, "LDV", NewEmisData!$B:$B, $A410, NewEmisData!$C:$C, $H410, NewEmisData!$D:$D, DV$2))</f>
        <v>0</v>
      </c>
      <c r="DW410" s="335">
        <f>$I410*IF($G410="Pickup", SUMIFS(NewEmisData!K:K, NewEmisData!$A:$A, "Pickup", NewEmisData!$B:$B, $A410, NewEmisData!$C:$C, $H410, NewEmisData!$D:$D, DW$2), SUMIFS(NewEmisData!K:K, NewEmisData!$A:$A, "LDV", NewEmisData!$B:$B, $A410, NewEmisData!$C:$C, $H410, NewEmisData!$D:$D, DW$2))</f>
        <v>0</v>
      </c>
      <c r="DX410" s="335">
        <f>$I410*IF($G410="Pickup", SUMIFS(NewEmisData!L:L, NewEmisData!$A:$A, "Pickup", NewEmisData!$B:$B, $A410, NewEmisData!$C:$C, $H410, NewEmisData!$D:$D, DX$2), SUMIFS(NewEmisData!L:L, NewEmisData!$A:$A, "LDV", NewEmisData!$B:$B, $A410, NewEmisData!$C:$C, $H410, NewEmisData!$D:$D, DX$2))</f>
        <v>0</v>
      </c>
      <c r="DY410" s="335">
        <f>$I410*IF($G410="Pickup", SUMIFS(NewEmisData!M:M, NewEmisData!$A:$A, "Pickup", NewEmisData!$B:$B, $A410, NewEmisData!$C:$C, $H410, NewEmisData!$D:$D, DY$2), SUMIFS(NewEmisData!M:M, NewEmisData!$A:$A, "LDV", NewEmisData!$B:$B, $A410, NewEmisData!$C:$C, $H410, NewEmisData!$D:$D, DY$2))</f>
        <v>0</v>
      </c>
      <c r="DZ410" s="335">
        <v>0</v>
      </c>
      <c r="EA410" s="335">
        <f t="shared" si="658"/>
        <v>0</v>
      </c>
      <c r="EB410" s="335">
        <f t="shared" si="659"/>
        <v>0</v>
      </c>
      <c r="EC410" s="335">
        <f t="shared" si="660"/>
        <v>0</v>
      </c>
      <c r="ED410" s="335">
        <f t="shared" si="661"/>
        <v>0</v>
      </c>
      <c r="EE410" s="335">
        <f t="shared" si="662"/>
        <v>0</v>
      </c>
      <c r="EF410" s="335">
        <f t="shared" si="663"/>
        <v>0</v>
      </c>
      <c r="EG410" s="335">
        <f t="shared" si="664"/>
        <v>0</v>
      </c>
      <c r="EH410" s="335">
        <f t="shared" si="665"/>
        <v>0</v>
      </c>
      <c r="EI410" s="335">
        <f t="shared" si="666"/>
        <v>0</v>
      </c>
      <c r="EJ410" s="335">
        <f t="shared" si="667"/>
        <v>0</v>
      </c>
      <c r="EK410" s="335">
        <f t="shared" si="668"/>
        <v>0</v>
      </c>
      <c r="EL410" s="335">
        <f t="shared" si="669"/>
        <v>0</v>
      </c>
      <c r="EM410" s="335">
        <f t="shared" si="670"/>
        <v>0</v>
      </c>
      <c r="EN410" s="335">
        <f t="shared" si="671"/>
        <v>0</v>
      </c>
      <c r="EO410" s="335">
        <f t="shared" si="672"/>
        <v>0</v>
      </c>
      <c r="EP410" s="335">
        <f t="shared" si="673"/>
        <v>0</v>
      </c>
      <c r="EQ410" s="335">
        <f t="shared" si="674"/>
        <v>0</v>
      </c>
      <c r="ER410" s="335">
        <f t="shared" si="675"/>
        <v>0</v>
      </c>
      <c r="ES410" s="335">
        <f t="shared" si="676"/>
        <v>0</v>
      </c>
      <c r="ET410" s="335">
        <f t="shared" si="677"/>
        <v>0</v>
      </c>
      <c r="EU410" s="335">
        <f t="shared" si="678"/>
        <v>0</v>
      </c>
      <c r="EV410" s="335">
        <f t="shared" si="679"/>
        <v>0</v>
      </c>
      <c r="EW410" s="335">
        <f t="shared" si="680"/>
        <v>0</v>
      </c>
      <c r="EX410" s="335">
        <f t="shared" si="681"/>
        <v>0</v>
      </c>
      <c r="EY410" s="335">
        <f t="shared" si="682"/>
        <v>0</v>
      </c>
      <c r="EZ410" s="335">
        <f t="shared" si="683"/>
        <v>0</v>
      </c>
      <c r="FA410" s="335">
        <f t="shared" si="684"/>
        <v>0</v>
      </c>
      <c r="FB410" s="335">
        <f t="shared" si="685"/>
        <v>0</v>
      </c>
      <c r="FC410" s="335">
        <f t="shared" si="686"/>
        <v>0</v>
      </c>
      <c r="FD410" s="335">
        <f t="shared" si="687"/>
        <v>0</v>
      </c>
      <c r="FE410" s="335">
        <f t="shared" si="688"/>
        <v>8.0121904518950099E-2</v>
      </c>
      <c r="FF410" s="335">
        <f t="shared" si="689"/>
        <v>8.0121904518950099E-2</v>
      </c>
      <c r="FG410" s="335">
        <f t="shared" si="690"/>
        <v>8.1579459544151703E-2</v>
      </c>
      <c r="FH410" s="335">
        <f t="shared" si="691"/>
        <v>8.1127256110623505E-2</v>
      </c>
      <c r="FI410" s="335">
        <f t="shared" si="692"/>
        <v>8.0580955051998401E-2</v>
      </c>
      <c r="FJ410" s="335">
        <f t="shared" si="693"/>
        <v>8.0634329844886596E-2</v>
      </c>
      <c r="FK410" s="335">
        <f t="shared" si="694"/>
        <v>8.2092441021470605E-2</v>
      </c>
      <c r="FL410" s="335">
        <f t="shared" si="695"/>
        <v>8.1337497602293599E-2</v>
      </c>
      <c r="FM410" s="335">
        <f t="shared" si="696"/>
        <v>9.07156284224344E-2</v>
      </c>
      <c r="FN410" s="335">
        <f t="shared" si="697"/>
        <v>2.3805319372350052E-2</v>
      </c>
      <c r="FO410" s="335">
        <f t="shared" si="698"/>
        <v>1.03108758060313E-2</v>
      </c>
      <c r="FP410" s="335">
        <f t="shared" si="699"/>
        <v>1.03108758060313E-2</v>
      </c>
      <c r="FQ410" s="335">
        <f t="shared" si="700"/>
        <v>1.04950105114693E-2</v>
      </c>
      <c r="FR410" s="335">
        <f t="shared" si="701"/>
        <v>1.0437861219331801E-2</v>
      </c>
      <c r="FS410" s="335">
        <f t="shared" si="702"/>
        <v>1.03688634344179E-2</v>
      </c>
      <c r="FT410" s="335">
        <f t="shared" si="703"/>
        <v>1.03756090226824E-2</v>
      </c>
      <c r="FU410" s="335">
        <f t="shared" si="704"/>
        <v>1.0559814868786901E-2</v>
      </c>
      <c r="FV410" s="335">
        <f t="shared" si="705"/>
        <v>1.04644458943117E-2</v>
      </c>
      <c r="FW410" s="335">
        <f t="shared" si="706"/>
        <v>1.1649186967367799E-2</v>
      </c>
      <c r="FX410" s="335">
        <f t="shared" si="707"/>
        <v>1.6506531515565108E-3</v>
      </c>
    </row>
    <row r="411" spans="1:180" x14ac:dyDescent="0.2">
      <c r="A411" s="305" t="str">
        <f>_xlfn.CONCAT(IF(LEFT(TRIM(A410),1)="*", "*R", "R"), 1+RIGHT(TRIM(A410),1))</f>
        <v>*R3</v>
      </c>
      <c r="B411" s="305" t="str">
        <f t="shared" ref="B411:B414" si="759">B410</f>
        <v>*TLPELC100</v>
      </c>
      <c r="C411" s="305" t="str">
        <f t="shared" ref="C411:C414" si="760">C410</f>
        <v>Electric pickup truck w/100 mi range</v>
      </c>
      <c r="D411" s="301" t="str">
        <f t="shared" ref="D411:D414" si="761">D410</f>
        <v>bn-vmt, bn-vmt/a</v>
      </c>
      <c r="E411" s="301" t="str">
        <f t="shared" ref="E411:E414" si="762">E410</f>
        <v>TRNELC</v>
      </c>
      <c r="F411" s="301" t="str">
        <f t="shared" ref="F411:F414" si="763">F410</f>
        <v>TL</v>
      </c>
      <c r="G411" s="315" t="s">
        <v>820</v>
      </c>
      <c r="H411" s="315" t="s">
        <v>36</v>
      </c>
      <c r="I411" s="315">
        <v>1</v>
      </c>
      <c r="J411" s="315" t="str">
        <f t="shared" si="708"/>
        <v>Pickup-ELC</v>
      </c>
      <c r="K411" s="335">
        <f>$I411*IF($G411="Pickup", SUMIFS(NewEmisData!E:E, NewEmisData!$A:$A, "Pickup", NewEmisData!$B:$B, $A411, NewEmisData!$C:$C, $H411, NewEmisData!$D:$D, K$2), SUMIFS(NewEmisData!E:E, NewEmisData!$A:$A, "LDV", NewEmisData!$B:$B, $A411, NewEmisData!$C:$C, $H411, NewEmisData!$D:$D, K$2))</f>
        <v>0</v>
      </c>
      <c r="L411" s="335">
        <f>$I411*IF($G411="Pickup", SUMIFS(NewEmisData!F:F, NewEmisData!$A:$A, "Pickup", NewEmisData!$B:$B, $A411, NewEmisData!$C:$C, $H411, NewEmisData!$D:$D, L$2), SUMIFS(NewEmisData!F:F, NewEmisData!$A:$A, "LDV", NewEmisData!$B:$B, $A411, NewEmisData!$C:$C, $H411, NewEmisData!$D:$D, L$2))</f>
        <v>0</v>
      </c>
      <c r="M411" s="335">
        <f>$I411*IF($G411="Pickup", SUMIFS(NewEmisData!G:G, NewEmisData!$A:$A, "Pickup", NewEmisData!$B:$B, $A411, NewEmisData!$C:$C, $H411, NewEmisData!$D:$D, M$2), SUMIFS(NewEmisData!G:G, NewEmisData!$A:$A, "LDV", NewEmisData!$B:$B, $A411, NewEmisData!$C:$C, $H411, NewEmisData!$D:$D, M$2))</f>
        <v>0</v>
      </c>
      <c r="N411" s="335">
        <f>$I411*IF($G411="Pickup", SUMIFS(NewEmisData!H:H, NewEmisData!$A:$A, "Pickup", NewEmisData!$B:$B, $A411, NewEmisData!$C:$C, $H411, NewEmisData!$D:$D, N$2), SUMIFS(NewEmisData!H:H, NewEmisData!$A:$A, "LDV", NewEmisData!$B:$B, $A411, NewEmisData!$C:$C, $H411, NewEmisData!$D:$D, N$2))</f>
        <v>0</v>
      </c>
      <c r="O411" s="335">
        <f>$I411*IF($G411="Pickup", SUMIFS(NewEmisData!I:I, NewEmisData!$A:$A, "Pickup", NewEmisData!$B:$B, $A411, NewEmisData!$C:$C, $H411, NewEmisData!$D:$D, O$2), SUMIFS(NewEmisData!I:I, NewEmisData!$A:$A, "LDV", NewEmisData!$B:$B, $A411, NewEmisData!$C:$C, $H411, NewEmisData!$D:$D, O$2))</f>
        <v>0</v>
      </c>
      <c r="P411" s="335">
        <f>$I411*IF($G411="Pickup", SUMIFS(NewEmisData!J:J, NewEmisData!$A:$A, "Pickup", NewEmisData!$B:$B, $A411, NewEmisData!$C:$C, $H411, NewEmisData!$D:$D, P$2), SUMIFS(NewEmisData!J:J, NewEmisData!$A:$A, "LDV", NewEmisData!$B:$B, $A411, NewEmisData!$C:$C, $H411, NewEmisData!$D:$D, P$2))</f>
        <v>0</v>
      </c>
      <c r="Q411" s="335">
        <f>$I411*IF($G411="Pickup", SUMIFS(NewEmisData!K:K, NewEmisData!$A:$A, "Pickup", NewEmisData!$B:$B, $A411, NewEmisData!$C:$C, $H411, NewEmisData!$D:$D, Q$2), SUMIFS(NewEmisData!K:K, NewEmisData!$A:$A, "LDV", NewEmisData!$B:$B, $A411, NewEmisData!$C:$C, $H411, NewEmisData!$D:$D, Q$2))</f>
        <v>0</v>
      </c>
      <c r="R411" s="335">
        <f>$I411*IF($G411="Pickup", SUMIFS(NewEmisData!L:L, NewEmisData!$A:$A, "Pickup", NewEmisData!$B:$B, $A411, NewEmisData!$C:$C, $H411, NewEmisData!$D:$D, R$2), SUMIFS(NewEmisData!L:L, NewEmisData!$A:$A, "LDV", NewEmisData!$B:$B, $A411, NewEmisData!$C:$C, $H411, NewEmisData!$D:$D, R$2))</f>
        <v>0</v>
      </c>
      <c r="S411" s="335">
        <f>$I411*IF($G411="Pickup", SUMIFS(NewEmisData!M:M, NewEmisData!$A:$A, "Pickup", NewEmisData!$B:$B, $A411, NewEmisData!$C:$C, $H411, NewEmisData!$D:$D, S$2), SUMIFS(NewEmisData!M:M, NewEmisData!$A:$A, "LDV", NewEmisData!$B:$B, $A411, NewEmisData!$C:$C, $H411, NewEmisData!$D:$D, S$2))</f>
        <v>0</v>
      </c>
      <c r="T411" s="335">
        <v>0</v>
      </c>
      <c r="U411" s="335">
        <f>$I411*IF($G411="Pickup", SUMIFS(NewEmisData!E:E, NewEmisData!$A:$A, "Pickup", NewEmisData!$B:$B, $A411, NewEmisData!$C:$C, $H411, NewEmisData!$D:$D, U$2), SUMIFS(NewEmisData!E:E, NewEmisData!$A:$A, "LDV", NewEmisData!$B:$B, $A411, NewEmisData!$C:$C, $H411, NewEmisData!$D:$D, U$2))</f>
        <v>0</v>
      </c>
      <c r="V411" s="335">
        <f>$I411*IF($G411="Pickup", SUMIFS(NewEmisData!F:F, NewEmisData!$A:$A, "Pickup", NewEmisData!$B:$B, $A411, NewEmisData!$C:$C, $H411, NewEmisData!$D:$D, V$2), SUMIFS(NewEmisData!F:F, NewEmisData!$A:$A, "LDV", NewEmisData!$B:$B, $A411, NewEmisData!$C:$C, $H411, NewEmisData!$D:$D, V$2))</f>
        <v>0</v>
      </c>
      <c r="W411" s="335">
        <f>$I411*IF($G411="Pickup", SUMIFS(NewEmisData!G:G, NewEmisData!$A:$A, "Pickup", NewEmisData!$B:$B, $A411, NewEmisData!$C:$C, $H411, NewEmisData!$D:$D, W$2), SUMIFS(NewEmisData!G:G, NewEmisData!$A:$A, "LDV", NewEmisData!$B:$B, $A411, NewEmisData!$C:$C, $H411, NewEmisData!$D:$D, W$2))</f>
        <v>0</v>
      </c>
      <c r="X411" s="335">
        <f>$I411*IF($G411="Pickup", SUMIFS(NewEmisData!H:H, NewEmisData!$A:$A, "Pickup", NewEmisData!$B:$B, $A411, NewEmisData!$C:$C, $H411, NewEmisData!$D:$D, X$2), SUMIFS(NewEmisData!H:H, NewEmisData!$A:$A, "LDV", NewEmisData!$B:$B, $A411, NewEmisData!$C:$C, $H411, NewEmisData!$D:$D, X$2))</f>
        <v>0</v>
      </c>
      <c r="Y411" s="335">
        <f>$I411*IF($G411="Pickup", SUMIFS(NewEmisData!I:I, NewEmisData!$A:$A, "Pickup", NewEmisData!$B:$B, $A411, NewEmisData!$C:$C, $H411, NewEmisData!$D:$D, Y$2), SUMIFS(NewEmisData!I:I, NewEmisData!$A:$A, "LDV", NewEmisData!$B:$B, $A411, NewEmisData!$C:$C, $H411, NewEmisData!$D:$D, Y$2))</f>
        <v>0</v>
      </c>
      <c r="Z411" s="335">
        <f>$I411*IF($G411="Pickup", SUMIFS(NewEmisData!J:J, NewEmisData!$A:$A, "Pickup", NewEmisData!$B:$B, $A411, NewEmisData!$C:$C, $H411, NewEmisData!$D:$D, Z$2), SUMIFS(NewEmisData!J:J, NewEmisData!$A:$A, "LDV", NewEmisData!$B:$B, $A411, NewEmisData!$C:$C, $H411, NewEmisData!$D:$D, Z$2))</f>
        <v>0</v>
      </c>
      <c r="AA411" s="335">
        <f>$I411*IF($G411="Pickup", SUMIFS(NewEmisData!K:K, NewEmisData!$A:$A, "Pickup", NewEmisData!$B:$B, $A411, NewEmisData!$C:$C, $H411, NewEmisData!$D:$D, AA$2), SUMIFS(NewEmisData!K:K, NewEmisData!$A:$A, "LDV", NewEmisData!$B:$B, $A411, NewEmisData!$C:$C, $H411, NewEmisData!$D:$D, AA$2))</f>
        <v>0</v>
      </c>
      <c r="AB411" s="335">
        <f>$I411*IF($G411="Pickup", SUMIFS(NewEmisData!L:L, NewEmisData!$A:$A, "Pickup", NewEmisData!$B:$B, $A411, NewEmisData!$C:$C, $H411, NewEmisData!$D:$D, AB$2), SUMIFS(NewEmisData!L:L, NewEmisData!$A:$A, "LDV", NewEmisData!$B:$B, $A411, NewEmisData!$C:$C, $H411, NewEmisData!$D:$D, AB$2))</f>
        <v>0</v>
      </c>
      <c r="AC411" s="335">
        <f>$I411*IF($G411="Pickup", SUMIFS(NewEmisData!M:M, NewEmisData!$A:$A, "Pickup", NewEmisData!$B:$B, $A411, NewEmisData!$C:$C, $H411, NewEmisData!$D:$D, AC$2), SUMIFS(NewEmisData!M:M, NewEmisData!$A:$A, "LDV", NewEmisData!$B:$B, $A411, NewEmisData!$C:$C, $H411, NewEmisData!$D:$D, AC$2))</f>
        <v>0</v>
      </c>
      <c r="AD411" s="335">
        <v>0</v>
      </c>
      <c r="AE411" s="335">
        <f>$I411*IF($G411="Pickup", SUMIFS(NewEmisData!E:E, NewEmisData!$A:$A, "Pickup", NewEmisData!$B:$B, $A411, NewEmisData!$C:$C, $H411, NewEmisData!$D:$D, AE$2), SUMIFS(NewEmisData!E:E, NewEmisData!$A:$A, "LDV", NewEmisData!$B:$B, $A411, NewEmisData!$C:$C, $H411, NewEmisData!$D:$D, AE$2))</f>
        <v>0</v>
      </c>
      <c r="AF411" s="335">
        <f>$I411*IF($G411="Pickup", SUMIFS(NewEmisData!F:F, NewEmisData!$A:$A, "Pickup", NewEmisData!$B:$B, $A411, NewEmisData!$C:$C, $H411, NewEmisData!$D:$D, AF$2), SUMIFS(NewEmisData!F:F, NewEmisData!$A:$A, "LDV", NewEmisData!$B:$B, $A411, NewEmisData!$C:$C, $H411, NewEmisData!$D:$D, AF$2))</f>
        <v>0</v>
      </c>
      <c r="AG411" s="335">
        <f>$I411*IF($G411="Pickup", SUMIFS(NewEmisData!G:G, NewEmisData!$A:$A, "Pickup", NewEmisData!$B:$B, $A411, NewEmisData!$C:$C, $H411, NewEmisData!$D:$D, AG$2), SUMIFS(NewEmisData!G:G, NewEmisData!$A:$A, "LDV", NewEmisData!$B:$B, $A411, NewEmisData!$C:$C, $H411, NewEmisData!$D:$D, AG$2))</f>
        <v>0</v>
      </c>
      <c r="AH411" s="335">
        <f>$I411*IF($G411="Pickup", SUMIFS(NewEmisData!H:H, NewEmisData!$A:$A, "Pickup", NewEmisData!$B:$B, $A411, NewEmisData!$C:$C, $H411, NewEmisData!$D:$D, AH$2), SUMIFS(NewEmisData!H:H, NewEmisData!$A:$A, "LDV", NewEmisData!$B:$B, $A411, NewEmisData!$C:$C, $H411, NewEmisData!$D:$D, AH$2))</f>
        <v>0</v>
      </c>
      <c r="AI411" s="335">
        <f>$I411*IF($G411="Pickup", SUMIFS(NewEmisData!I:I, NewEmisData!$A:$A, "Pickup", NewEmisData!$B:$B, $A411, NewEmisData!$C:$C, $H411, NewEmisData!$D:$D, AI$2), SUMIFS(NewEmisData!I:I, NewEmisData!$A:$A, "LDV", NewEmisData!$B:$B, $A411, NewEmisData!$C:$C, $H411, NewEmisData!$D:$D, AI$2))</f>
        <v>0</v>
      </c>
      <c r="AJ411" s="335">
        <f>$I411*IF($G411="Pickup", SUMIFS(NewEmisData!J:J, NewEmisData!$A:$A, "Pickup", NewEmisData!$B:$B, $A411, NewEmisData!$C:$C, $H411, NewEmisData!$D:$D, AJ$2), SUMIFS(NewEmisData!J:J, NewEmisData!$A:$A, "LDV", NewEmisData!$B:$B, $A411, NewEmisData!$C:$C, $H411, NewEmisData!$D:$D, AJ$2))</f>
        <v>0</v>
      </c>
      <c r="AK411" s="335">
        <f>$I411*IF($G411="Pickup", SUMIFS(NewEmisData!K:K, NewEmisData!$A:$A, "Pickup", NewEmisData!$B:$B, $A411, NewEmisData!$C:$C, $H411, NewEmisData!$D:$D, AK$2), SUMIFS(NewEmisData!K:K, NewEmisData!$A:$A, "LDV", NewEmisData!$B:$B, $A411, NewEmisData!$C:$C, $H411, NewEmisData!$D:$D, AK$2))</f>
        <v>0</v>
      </c>
      <c r="AL411" s="335">
        <f>$I411*IF($G411="Pickup", SUMIFS(NewEmisData!L:L, NewEmisData!$A:$A, "Pickup", NewEmisData!$B:$B, $A411, NewEmisData!$C:$C, $H411, NewEmisData!$D:$D, AL$2), SUMIFS(NewEmisData!L:L, NewEmisData!$A:$A, "LDV", NewEmisData!$B:$B, $A411, NewEmisData!$C:$C, $H411, NewEmisData!$D:$D, AL$2))</f>
        <v>0</v>
      </c>
      <c r="AM411" s="335">
        <f>$I411*IF($G411="Pickup", SUMIFS(NewEmisData!M:M, NewEmisData!$A:$A, "Pickup", NewEmisData!$B:$B, $A411, NewEmisData!$C:$C, $H411, NewEmisData!$D:$D, AM$2), SUMIFS(NewEmisData!M:M, NewEmisData!$A:$A, "LDV", NewEmisData!$B:$B, $A411, NewEmisData!$C:$C, $H411, NewEmisData!$D:$D, AM$2))</f>
        <v>0</v>
      </c>
      <c r="AN411" s="335">
        <v>0</v>
      </c>
      <c r="AO411" s="335">
        <f>$I411*IF($G411="Pickup", SUMIFS(NewEmisData!E:E, NewEmisData!$A:$A, "Pickup", NewEmisData!$B:$B, $A411, NewEmisData!$C:$C, $H411, NewEmisData!$D:$D, AO$2), SUMIFS(NewEmisData!E:E, NewEmisData!$A:$A, "LDV", NewEmisData!$B:$B, $A411, NewEmisData!$C:$C, $H411, NewEmisData!$D:$D, AO$2))</f>
        <v>6.0920242836242498E-2</v>
      </c>
      <c r="AP411" s="335">
        <f>$I411*IF($G411="Pickup", SUMIFS(NewEmisData!F:F, NewEmisData!$A:$A, "Pickup", NewEmisData!$B:$B, $A411, NewEmisData!$C:$C, $H411, NewEmisData!$D:$D, AP$2), SUMIFS(NewEmisData!F:F, NewEmisData!$A:$A, "LDV", NewEmisData!$B:$B, $A411, NewEmisData!$C:$C, $H411, NewEmisData!$D:$D, AP$2))</f>
        <v>6.0920242836242498E-2</v>
      </c>
      <c r="AQ411" s="335">
        <f>$I411*IF($G411="Pickup", SUMIFS(NewEmisData!G:G, NewEmisData!$A:$A, "Pickup", NewEmisData!$B:$B, $A411, NewEmisData!$C:$C, $H411, NewEmisData!$D:$D, AQ$2), SUMIFS(NewEmisData!G:G, NewEmisData!$A:$A, "LDV", NewEmisData!$B:$B, $A411, NewEmisData!$C:$C, $H411, NewEmisData!$D:$D, AQ$2))</f>
        <v>6.1893149415271298E-2</v>
      </c>
      <c r="AR411" s="335">
        <f>$I411*IF($G411="Pickup", SUMIFS(NewEmisData!H:H, NewEmisData!$A:$A, "Pickup", NewEmisData!$B:$B, $A411, NewEmisData!$C:$C, $H411, NewEmisData!$D:$D, AR$2), SUMIFS(NewEmisData!H:H, NewEmisData!$A:$A, "LDV", NewEmisData!$B:$B, $A411, NewEmisData!$C:$C, $H411, NewEmisData!$D:$D, AR$2))</f>
        <v>6.1594331452163503E-2</v>
      </c>
      <c r="AS411" s="335">
        <f>$I411*IF($G411="Pickup", SUMIFS(NewEmisData!I:I, NewEmisData!$A:$A, "Pickup", NewEmisData!$B:$B, $A411, NewEmisData!$C:$C, $H411, NewEmisData!$D:$D, AS$2), SUMIFS(NewEmisData!I:I, NewEmisData!$A:$A, "LDV", NewEmisData!$B:$B, $A411, NewEmisData!$C:$C, $H411, NewEmisData!$D:$D, AS$2))</f>
        <v>6.1229588073789899E-2</v>
      </c>
      <c r="AT411" s="335">
        <f>$I411*IF($G411="Pickup", SUMIFS(NewEmisData!J:J, NewEmisData!$A:$A, "Pickup", NewEmisData!$B:$B, $A411, NewEmisData!$C:$C, $H411, NewEmisData!$D:$D, AT$2), SUMIFS(NewEmisData!J:J, NewEmisData!$A:$A, "LDV", NewEmisData!$B:$B, $A411, NewEmisData!$C:$C, $H411, NewEmisData!$D:$D, AT$2))</f>
        <v>6.12655378691137E-2</v>
      </c>
      <c r="AU411" s="335">
        <f>$I411*IF($G411="Pickup", SUMIFS(NewEmisData!K:K, NewEmisData!$A:$A, "Pickup", NewEmisData!$B:$B, $A411, NewEmisData!$C:$C, $H411, NewEmisData!$D:$D, AU$2), SUMIFS(NewEmisData!K:K, NewEmisData!$A:$A, "LDV", NewEmisData!$B:$B, $A411, NewEmisData!$C:$C, $H411, NewEmisData!$D:$D, AU$2))</f>
        <v>6.2229213550806899E-2</v>
      </c>
      <c r="AV411" s="335">
        <f>$I411*IF($G411="Pickup", SUMIFS(NewEmisData!L:L, NewEmisData!$A:$A, "Pickup", NewEmisData!$B:$B, $A411, NewEmisData!$C:$C, $H411, NewEmisData!$D:$D, AV$2), SUMIFS(NewEmisData!L:L, NewEmisData!$A:$A, "LDV", NewEmisData!$B:$B, $A411, NewEmisData!$C:$C, $H411, NewEmisData!$D:$D, AV$2))</f>
        <v>6.1733582000871E-2</v>
      </c>
      <c r="AW411" s="335">
        <f>$I411*IF($G411="Pickup", SUMIFS(NewEmisData!M:M, NewEmisData!$A:$A, "Pickup", NewEmisData!$B:$B, $A411, NewEmisData!$C:$C, $H411, NewEmisData!$D:$D, AW$2), SUMIFS(NewEmisData!M:M, NewEmisData!$A:$A, "LDV", NewEmisData!$B:$B, $A411, NewEmisData!$C:$C, $H411, NewEmisData!$D:$D, AW$2))</f>
        <v>6.7404284593416297E-2</v>
      </c>
      <c r="AX411" s="335">
        <v>2.3805319372350052E-2</v>
      </c>
      <c r="AY411" s="335">
        <f>$I411*IF($G411="Pickup", SUMIFS(NewEmisData!E:E, NewEmisData!$A:$A, "Pickup", NewEmisData!$B:$B, $A411, NewEmisData!$C:$C, $H411, NewEmisData!$D:$D, AY$2), SUMIFS(NewEmisData!E:E, NewEmisData!$A:$A, "LDV", NewEmisData!$B:$B, $A411, NewEmisData!$C:$C, $H411, NewEmisData!$D:$D, AY$2))</f>
        <v>7.8784862454901097E-3</v>
      </c>
      <c r="AZ411" s="335">
        <f>$I411*IF($G411="Pickup", SUMIFS(NewEmisData!F:F, NewEmisData!$A:$A, "Pickup", NewEmisData!$B:$B, $A411, NewEmisData!$C:$C, $H411, NewEmisData!$D:$D, AZ$2), SUMIFS(NewEmisData!F:F, NewEmisData!$A:$A, "LDV", NewEmisData!$B:$B, $A411, NewEmisData!$C:$C, $H411, NewEmisData!$D:$D, AZ$2))</f>
        <v>7.8784862454901097E-3</v>
      </c>
      <c r="BA411" s="335">
        <f>$I411*IF($G411="Pickup", SUMIFS(NewEmisData!G:G, NewEmisData!$A:$A, "Pickup", NewEmisData!$B:$B, $A411, NewEmisData!$C:$C, $H411, NewEmisData!$D:$D, BA$2), SUMIFS(NewEmisData!G:G, NewEmisData!$A:$A, "LDV", NewEmisData!$B:$B, $A411, NewEmisData!$C:$C, $H411, NewEmisData!$D:$D, BA$2))</f>
        <v>8.0016456663378702E-3</v>
      </c>
      <c r="BB411" s="335">
        <f>$I411*IF($G411="Pickup", SUMIFS(NewEmisData!H:H, NewEmisData!$A:$A, "Pickup", NewEmisData!$B:$B, $A411, NewEmisData!$C:$C, $H411, NewEmisData!$D:$D, BB$2), SUMIFS(NewEmisData!H:H, NewEmisData!$A:$A, "LDV", NewEmisData!$B:$B, $A411, NewEmisData!$C:$C, $H411, NewEmisData!$D:$D, BB$2))</f>
        <v>7.9638149820354803E-3</v>
      </c>
      <c r="BC411" s="335">
        <f>$I411*IF($G411="Pickup", SUMIFS(NewEmisData!I:I, NewEmisData!$A:$A, "Pickup", NewEmisData!$B:$B, $A411, NewEmisData!$C:$C, $H411, NewEmisData!$D:$D, BC$2), SUMIFS(NewEmisData!I:I, NewEmisData!$A:$A, "LDV", NewEmisData!$B:$B, $A411, NewEmisData!$C:$C, $H411, NewEmisData!$D:$D, BC$2))</f>
        <v>7.9176631120935204E-3</v>
      </c>
      <c r="BD411" s="335">
        <f>$I411*IF($G411="Pickup", SUMIFS(NewEmisData!J:J, NewEmisData!$A:$A, "Pickup", NewEmisData!$B:$B, $A411, NewEmisData!$C:$C, $H411, NewEmisData!$D:$D, BD$2), SUMIFS(NewEmisData!J:J, NewEmisData!$A:$A, "LDV", NewEmisData!$B:$B, $A411, NewEmisData!$C:$C, $H411, NewEmisData!$D:$D, BD$2))</f>
        <v>7.9222008271655799E-3</v>
      </c>
      <c r="BE411" s="335">
        <f>$I411*IF($G411="Pickup", SUMIFS(NewEmisData!K:K, NewEmisData!$A:$A, "Pickup", NewEmisData!$B:$B, $A411, NewEmisData!$C:$C, $H411, NewEmisData!$D:$D, BE$2), SUMIFS(NewEmisData!K:K, NewEmisData!$A:$A, "LDV", NewEmisData!$B:$B, $A411, NewEmisData!$C:$C, $H411, NewEmisData!$D:$D, BE$2))</f>
        <v>8.0441831600042597E-3</v>
      </c>
      <c r="BF411" s="335">
        <f>$I411*IF($G411="Pickup", SUMIFS(NewEmisData!L:L, NewEmisData!$A:$A, "Pickup", NewEmisData!$B:$B, $A411, NewEmisData!$C:$C, $H411, NewEmisData!$D:$D, BF$2), SUMIFS(NewEmisData!L:L, NewEmisData!$A:$A, "LDV", NewEmisData!$B:$B, $A411, NewEmisData!$C:$C, $H411, NewEmisData!$D:$D, BF$2))</f>
        <v>7.9814508287023994E-3</v>
      </c>
      <c r="BG411" s="335">
        <f>$I411*IF($G411="Pickup", SUMIFS(NewEmisData!M:M, NewEmisData!$A:$A, "Pickup", NewEmisData!$B:$B, $A411, NewEmisData!$C:$C, $H411, NewEmisData!$D:$D, BG$2), SUMIFS(NewEmisData!M:M, NewEmisData!$A:$A, "LDV", NewEmisData!$B:$B, $A411, NewEmisData!$C:$C, $H411, NewEmisData!$D:$D, BG$2))</f>
        <v>8.6992228380395695E-3</v>
      </c>
      <c r="BH411" s="335">
        <v>1.6506531515565108E-3</v>
      </c>
      <c r="BI411" s="335">
        <f>$I411*IF($G411="Pickup", SUMIFS(NewEmisData!E:E, NewEmisData!$A:$A, "Pickup", NewEmisData!$B:$B, $A411, NewEmisData!$C:$C, $H411, NewEmisData!$D:$D, BI$2), SUMIFS(NewEmisData!E:E, NewEmisData!$A:$A, "LDV", NewEmisData!$B:$B, $A411, NewEmisData!$C:$C, $H411, NewEmisData!$D:$D, BI$2))</f>
        <v>0</v>
      </c>
      <c r="BJ411" s="335">
        <f>$I411*IF($G411="Pickup", SUMIFS(NewEmisData!F:F, NewEmisData!$A:$A, "Pickup", NewEmisData!$B:$B, $A411, NewEmisData!$C:$C, $H411, NewEmisData!$D:$D, BJ$2), SUMIFS(NewEmisData!F:F, NewEmisData!$A:$A, "LDV", NewEmisData!$B:$B, $A411, NewEmisData!$C:$C, $H411, NewEmisData!$D:$D, BJ$2))</f>
        <v>0</v>
      </c>
      <c r="BK411" s="335">
        <f>$I411*IF($G411="Pickup", SUMIFS(NewEmisData!G:G, NewEmisData!$A:$A, "Pickup", NewEmisData!$B:$B, $A411, NewEmisData!$C:$C, $H411, NewEmisData!$D:$D, BK$2), SUMIFS(NewEmisData!G:G, NewEmisData!$A:$A, "LDV", NewEmisData!$B:$B, $A411, NewEmisData!$C:$C, $H411, NewEmisData!$D:$D, BK$2))</f>
        <v>0</v>
      </c>
      <c r="BL411" s="335">
        <f>$I411*IF($G411="Pickup", SUMIFS(NewEmisData!H:H, NewEmisData!$A:$A, "Pickup", NewEmisData!$B:$B, $A411, NewEmisData!$C:$C, $H411, NewEmisData!$D:$D, BL$2), SUMIFS(NewEmisData!H:H, NewEmisData!$A:$A, "LDV", NewEmisData!$B:$B, $A411, NewEmisData!$C:$C, $H411, NewEmisData!$D:$D, BL$2))</f>
        <v>0</v>
      </c>
      <c r="BM411" s="335">
        <f>$I411*IF($G411="Pickup", SUMIFS(NewEmisData!I:I, NewEmisData!$A:$A, "Pickup", NewEmisData!$B:$B, $A411, NewEmisData!$C:$C, $H411, NewEmisData!$D:$D, BM$2), SUMIFS(NewEmisData!I:I, NewEmisData!$A:$A, "LDV", NewEmisData!$B:$B, $A411, NewEmisData!$C:$C, $H411, NewEmisData!$D:$D, BM$2))</f>
        <v>0</v>
      </c>
      <c r="BN411" s="335">
        <f>$I411*IF($G411="Pickup", SUMIFS(NewEmisData!J:J, NewEmisData!$A:$A, "Pickup", NewEmisData!$B:$B, $A411, NewEmisData!$C:$C, $H411, NewEmisData!$D:$D, BN$2), SUMIFS(NewEmisData!J:J, NewEmisData!$A:$A, "LDV", NewEmisData!$B:$B, $A411, NewEmisData!$C:$C, $H411, NewEmisData!$D:$D, BN$2))</f>
        <v>0</v>
      </c>
      <c r="BO411" s="335">
        <f>$I411*IF($G411="Pickup", SUMIFS(NewEmisData!K:K, NewEmisData!$A:$A, "Pickup", NewEmisData!$B:$B, $A411, NewEmisData!$C:$C, $H411, NewEmisData!$D:$D, BO$2), SUMIFS(NewEmisData!K:K, NewEmisData!$A:$A, "LDV", NewEmisData!$B:$B, $A411, NewEmisData!$C:$C, $H411, NewEmisData!$D:$D, BO$2))</f>
        <v>0</v>
      </c>
      <c r="BP411" s="335">
        <f>$I411*IF($G411="Pickup", SUMIFS(NewEmisData!L:L, NewEmisData!$A:$A, "Pickup", NewEmisData!$B:$B, $A411, NewEmisData!$C:$C, $H411, NewEmisData!$D:$D, BP$2), SUMIFS(NewEmisData!L:L, NewEmisData!$A:$A, "LDV", NewEmisData!$B:$B, $A411, NewEmisData!$C:$C, $H411, NewEmisData!$D:$D, BP$2))</f>
        <v>0</v>
      </c>
      <c r="BQ411" s="335">
        <f>$I411*IF($G411="Pickup", SUMIFS(NewEmisData!M:M, NewEmisData!$A:$A, "Pickup", NewEmisData!$B:$B, $A411, NewEmisData!$C:$C, $H411, NewEmisData!$D:$D, BQ$2), SUMIFS(NewEmisData!M:M, NewEmisData!$A:$A, "LDV", NewEmisData!$B:$B, $A411, NewEmisData!$C:$C, $H411, NewEmisData!$D:$D, BQ$2))</f>
        <v>0</v>
      </c>
      <c r="BR411" s="335">
        <v>0</v>
      </c>
      <c r="BS411" s="335">
        <f>$I411*IF($G411="Pickup", SUMIFS(NewEmisData!E:E, NewEmisData!$A:$A, "Pickup", NewEmisData!$B:$B, $A411, NewEmisData!$C:$C, $H411, NewEmisData!$D:$D, BS$2), SUMIFS(NewEmisData!E:E, NewEmisData!$A:$A, "LDV", NewEmisData!$B:$B, $A411, NewEmisData!$C:$C, $H411, NewEmisData!$D:$D, BS$2))</f>
        <v>0</v>
      </c>
      <c r="BT411" s="335">
        <f>$I411*IF($G411="Pickup", SUMIFS(NewEmisData!F:F, NewEmisData!$A:$A, "Pickup", NewEmisData!$B:$B, $A411, NewEmisData!$C:$C, $H411, NewEmisData!$D:$D, BT$2), SUMIFS(NewEmisData!F:F, NewEmisData!$A:$A, "LDV", NewEmisData!$B:$B, $A411, NewEmisData!$C:$C, $H411, NewEmisData!$D:$D, BT$2))</f>
        <v>0</v>
      </c>
      <c r="BU411" s="335">
        <f>$I411*IF($G411="Pickup", SUMIFS(NewEmisData!G:G, NewEmisData!$A:$A, "Pickup", NewEmisData!$B:$B, $A411, NewEmisData!$C:$C, $H411, NewEmisData!$D:$D, BU$2), SUMIFS(NewEmisData!G:G, NewEmisData!$A:$A, "LDV", NewEmisData!$B:$B, $A411, NewEmisData!$C:$C, $H411, NewEmisData!$D:$D, BU$2))</f>
        <v>0</v>
      </c>
      <c r="BV411" s="335">
        <f>$I411*IF($G411="Pickup", SUMIFS(NewEmisData!H:H, NewEmisData!$A:$A, "Pickup", NewEmisData!$B:$B, $A411, NewEmisData!$C:$C, $H411, NewEmisData!$D:$D, BV$2), SUMIFS(NewEmisData!H:H, NewEmisData!$A:$A, "LDV", NewEmisData!$B:$B, $A411, NewEmisData!$C:$C, $H411, NewEmisData!$D:$D, BV$2))</f>
        <v>0</v>
      </c>
      <c r="BW411" s="335">
        <f>$I411*IF($G411="Pickup", SUMIFS(NewEmisData!I:I, NewEmisData!$A:$A, "Pickup", NewEmisData!$B:$B, $A411, NewEmisData!$C:$C, $H411, NewEmisData!$D:$D, BW$2), SUMIFS(NewEmisData!I:I, NewEmisData!$A:$A, "LDV", NewEmisData!$B:$B, $A411, NewEmisData!$C:$C, $H411, NewEmisData!$D:$D, BW$2))</f>
        <v>0</v>
      </c>
      <c r="BX411" s="335">
        <f>$I411*IF($G411="Pickup", SUMIFS(NewEmisData!J:J, NewEmisData!$A:$A, "Pickup", NewEmisData!$B:$B, $A411, NewEmisData!$C:$C, $H411, NewEmisData!$D:$D, BX$2), SUMIFS(NewEmisData!J:J, NewEmisData!$A:$A, "LDV", NewEmisData!$B:$B, $A411, NewEmisData!$C:$C, $H411, NewEmisData!$D:$D, BX$2))</f>
        <v>0</v>
      </c>
      <c r="BY411" s="335">
        <f>$I411*IF($G411="Pickup", SUMIFS(NewEmisData!K:K, NewEmisData!$A:$A, "Pickup", NewEmisData!$B:$B, $A411, NewEmisData!$C:$C, $H411, NewEmisData!$D:$D, BY$2), SUMIFS(NewEmisData!K:K, NewEmisData!$A:$A, "LDV", NewEmisData!$B:$B, $A411, NewEmisData!$C:$C, $H411, NewEmisData!$D:$D, BY$2))</f>
        <v>0</v>
      </c>
      <c r="BZ411" s="335">
        <f>$I411*IF($G411="Pickup", SUMIFS(NewEmisData!L:L, NewEmisData!$A:$A, "Pickup", NewEmisData!$B:$B, $A411, NewEmisData!$C:$C, $H411, NewEmisData!$D:$D, BZ$2), SUMIFS(NewEmisData!L:L, NewEmisData!$A:$A, "LDV", NewEmisData!$B:$B, $A411, NewEmisData!$C:$C, $H411, NewEmisData!$D:$D, BZ$2))</f>
        <v>0</v>
      </c>
      <c r="CA411" s="335">
        <f>$I411*IF($G411="Pickup", SUMIFS(NewEmisData!M:M, NewEmisData!$A:$A, "Pickup", NewEmisData!$B:$B, $A411, NewEmisData!$C:$C, $H411, NewEmisData!$D:$D, CA$2), SUMIFS(NewEmisData!M:M, NewEmisData!$A:$A, "LDV", NewEmisData!$B:$B, $A411, NewEmisData!$C:$C, $H411, NewEmisData!$D:$D, CA$2))</f>
        <v>0</v>
      </c>
      <c r="CB411" s="335">
        <v>0</v>
      </c>
      <c r="CC411" s="335">
        <f>$I411*IF($G411="Pickup", SUMIFS(NewEmisData!E:E, NewEmisData!$A:$A, "Pickup", NewEmisData!$B:$B, $A411, NewEmisData!$C:$C, $H411, NewEmisData!$D:$D, CC$2), SUMIFS(NewEmisData!E:E, NewEmisData!$A:$A, "LDV", NewEmisData!$B:$B, $A411, NewEmisData!$C:$C, $H411, NewEmisData!$D:$D, CC$2))</f>
        <v>0</v>
      </c>
      <c r="CD411" s="335">
        <f>$I411*IF($G411="Pickup", SUMIFS(NewEmisData!F:F, NewEmisData!$A:$A, "Pickup", NewEmisData!$B:$B, $A411, NewEmisData!$C:$C, $H411, NewEmisData!$D:$D, CD$2), SUMIFS(NewEmisData!F:F, NewEmisData!$A:$A, "LDV", NewEmisData!$B:$B, $A411, NewEmisData!$C:$C, $H411, NewEmisData!$D:$D, CD$2))</f>
        <v>0</v>
      </c>
      <c r="CE411" s="335">
        <f>$I411*IF($G411="Pickup", SUMIFS(NewEmisData!G:G, NewEmisData!$A:$A, "Pickup", NewEmisData!$B:$B, $A411, NewEmisData!$C:$C, $H411, NewEmisData!$D:$D, CE$2), SUMIFS(NewEmisData!G:G, NewEmisData!$A:$A, "LDV", NewEmisData!$B:$B, $A411, NewEmisData!$C:$C, $H411, NewEmisData!$D:$D, CE$2))</f>
        <v>0</v>
      </c>
      <c r="CF411" s="335">
        <f>$I411*IF($G411="Pickup", SUMIFS(NewEmisData!H:H, NewEmisData!$A:$A, "Pickup", NewEmisData!$B:$B, $A411, NewEmisData!$C:$C, $H411, NewEmisData!$D:$D, CF$2), SUMIFS(NewEmisData!H:H, NewEmisData!$A:$A, "LDV", NewEmisData!$B:$B, $A411, NewEmisData!$C:$C, $H411, NewEmisData!$D:$D, CF$2))</f>
        <v>0</v>
      </c>
      <c r="CG411" s="335">
        <f>$I411*IF($G411="Pickup", SUMIFS(NewEmisData!I:I, NewEmisData!$A:$A, "Pickup", NewEmisData!$B:$B, $A411, NewEmisData!$C:$C, $H411, NewEmisData!$D:$D, CG$2), SUMIFS(NewEmisData!I:I, NewEmisData!$A:$A, "LDV", NewEmisData!$B:$B, $A411, NewEmisData!$C:$C, $H411, NewEmisData!$D:$D, CG$2))</f>
        <v>0</v>
      </c>
      <c r="CH411" s="335">
        <f>$I411*IF($G411="Pickup", SUMIFS(NewEmisData!J:J, NewEmisData!$A:$A, "Pickup", NewEmisData!$B:$B, $A411, NewEmisData!$C:$C, $H411, NewEmisData!$D:$D, CH$2), SUMIFS(NewEmisData!J:J, NewEmisData!$A:$A, "LDV", NewEmisData!$B:$B, $A411, NewEmisData!$C:$C, $H411, NewEmisData!$D:$D, CH$2))</f>
        <v>0</v>
      </c>
      <c r="CI411" s="335">
        <f>$I411*IF($G411="Pickup", SUMIFS(NewEmisData!K:K, NewEmisData!$A:$A, "Pickup", NewEmisData!$B:$B, $A411, NewEmisData!$C:$C, $H411, NewEmisData!$D:$D, CI$2), SUMIFS(NewEmisData!K:K, NewEmisData!$A:$A, "LDV", NewEmisData!$B:$B, $A411, NewEmisData!$C:$C, $H411, NewEmisData!$D:$D, CI$2))</f>
        <v>0</v>
      </c>
      <c r="CJ411" s="335">
        <f>$I411*IF($G411="Pickup", SUMIFS(NewEmisData!L:L, NewEmisData!$A:$A, "Pickup", NewEmisData!$B:$B, $A411, NewEmisData!$C:$C, $H411, NewEmisData!$D:$D, CJ$2), SUMIFS(NewEmisData!L:L, NewEmisData!$A:$A, "LDV", NewEmisData!$B:$B, $A411, NewEmisData!$C:$C, $H411, NewEmisData!$D:$D, CJ$2))</f>
        <v>0</v>
      </c>
      <c r="CK411" s="335">
        <f>$I411*IF($G411="Pickup", SUMIFS(NewEmisData!M:M, NewEmisData!$A:$A, "Pickup", NewEmisData!$B:$B, $A411, NewEmisData!$C:$C, $H411, NewEmisData!$D:$D, CK$2), SUMIFS(NewEmisData!M:M, NewEmisData!$A:$A, "LDV", NewEmisData!$B:$B, $A411, NewEmisData!$C:$C, $H411, NewEmisData!$D:$D, CK$2))</f>
        <v>0</v>
      </c>
      <c r="CL411" s="335">
        <v>0</v>
      </c>
      <c r="CM411" s="335">
        <f>$I411*IF($G411="Pickup", SUMIFS(NewEmisData!E:E, NewEmisData!$A:$A, "Pickup", NewEmisData!$B:$B, $A411, NewEmisData!$C:$C, $H411, NewEmisData!$D:$D, CM$2), SUMIFS(NewEmisData!E:E, NewEmisData!$A:$A, "LDV", NewEmisData!$B:$B, $A411, NewEmisData!$C:$C, $H411, NewEmisData!$D:$D, CM$2))</f>
        <v>0</v>
      </c>
      <c r="CN411" s="335">
        <f>$I411*IF($G411="Pickup", SUMIFS(NewEmisData!F:F, NewEmisData!$A:$A, "Pickup", NewEmisData!$B:$B, $A411, NewEmisData!$C:$C, $H411, NewEmisData!$D:$D, CN$2), SUMIFS(NewEmisData!F:F, NewEmisData!$A:$A, "LDV", NewEmisData!$B:$B, $A411, NewEmisData!$C:$C, $H411, NewEmisData!$D:$D, CN$2))</f>
        <v>0</v>
      </c>
      <c r="CO411" s="335">
        <f>$I411*IF($G411="Pickup", SUMIFS(NewEmisData!G:G, NewEmisData!$A:$A, "Pickup", NewEmisData!$B:$B, $A411, NewEmisData!$C:$C, $H411, NewEmisData!$D:$D, CO$2), SUMIFS(NewEmisData!G:G, NewEmisData!$A:$A, "LDV", NewEmisData!$B:$B, $A411, NewEmisData!$C:$C, $H411, NewEmisData!$D:$D, CO$2))</f>
        <v>0</v>
      </c>
      <c r="CP411" s="335">
        <f>$I411*IF($G411="Pickup", SUMIFS(NewEmisData!H:H, NewEmisData!$A:$A, "Pickup", NewEmisData!$B:$B, $A411, NewEmisData!$C:$C, $H411, NewEmisData!$D:$D, CP$2), SUMIFS(NewEmisData!H:H, NewEmisData!$A:$A, "LDV", NewEmisData!$B:$B, $A411, NewEmisData!$C:$C, $H411, NewEmisData!$D:$D, CP$2))</f>
        <v>0</v>
      </c>
      <c r="CQ411" s="335">
        <f>$I411*IF($G411="Pickup", SUMIFS(NewEmisData!I:I, NewEmisData!$A:$A, "Pickup", NewEmisData!$B:$B, $A411, NewEmisData!$C:$C, $H411, NewEmisData!$D:$D, CQ$2), SUMIFS(NewEmisData!I:I, NewEmisData!$A:$A, "LDV", NewEmisData!$B:$B, $A411, NewEmisData!$C:$C, $H411, NewEmisData!$D:$D, CQ$2))</f>
        <v>0</v>
      </c>
      <c r="CR411" s="335">
        <f>$I411*IF($G411="Pickup", SUMIFS(NewEmisData!J:J, NewEmisData!$A:$A, "Pickup", NewEmisData!$B:$B, $A411, NewEmisData!$C:$C, $H411, NewEmisData!$D:$D, CR$2), SUMIFS(NewEmisData!J:J, NewEmisData!$A:$A, "LDV", NewEmisData!$B:$B, $A411, NewEmisData!$C:$C, $H411, NewEmisData!$D:$D, CR$2))</f>
        <v>0</v>
      </c>
      <c r="CS411" s="335">
        <f>$I411*IF($G411="Pickup", SUMIFS(NewEmisData!K:K, NewEmisData!$A:$A, "Pickup", NewEmisData!$B:$B, $A411, NewEmisData!$C:$C, $H411, NewEmisData!$D:$D, CS$2), SUMIFS(NewEmisData!K:K, NewEmisData!$A:$A, "LDV", NewEmisData!$B:$B, $A411, NewEmisData!$C:$C, $H411, NewEmisData!$D:$D, CS$2))</f>
        <v>0</v>
      </c>
      <c r="CT411" s="335">
        <f>$I411*IF($G411="Pickup", SUMIFS(NewEmisData!L:L, NewEmisData!$A:$A, "Pickup", NewEmisData!$B:$B, $A411, NewEmisData!$C:$C, $H411, NewEmisData!$D:$D, CT$2), SUMIFS(NewEmisData!L:L, NewEmisData!$A:$A, "LDV", NewEmisData!$B:$B, $A411, NewEmisData!$C:$C, $H411, NewEmisData!$D:$D, CT$2))</f>
        <v>0</v>
      </c>
      <c r="CU411" s="335">
        <f>$I411*IF($G411="Pickup", SUMIFS(NewEmisData!M:M, NewEmisData!$A:$A, "Pickup", NewEmisData!$B:$B, $A411, NewEmisData!$C:$C, $H411, NewEmisData!$D:$D, CU$2), SUMIFS(NewEmisData!M:M, NewEmisData!$A:$A, "LDV", NewEmisData!$B:$B, $A411, NewEmisData!$C:$C, $H411, NewEmisData!$D:$D, CU$2))</f>
        <v>0</v>
      </c>
      <c r="CV411" s="335">
        <v>0</v>
      </c>
      <c r="CW411" s="335">
        <v>0</v>
      </c>
      <c r="CX411" s="335">
        <v>0</v>
      </c>
      <c r="CY411" s="335">
        <v>0</v>
      </c>
      <c r="CZ411" s="335">
        <v>0</v>
      </c>
      <c r="DA411" s="335">
        <v>0</v>
      </c>
      <c r="DB411" s="335">
        <v>0</v>
      </c>
      <c r="DC411" s="335">
        <v>0</v>
      </c>
      <c r="DD411" s="335">
        <v>0</v>
      </c>
      <c r="DE411" s="335">
        <v>0</v>
      </c>
      <c r="DF411" s="335">
        <v>0</v>
      </c>
      <c r="DG411" s="335">
        <f>$I411*IF($G411="Pickup", SUMIFS(NewEmisData!E:E, NewEmisData!$A:$A, "Pickup", NewEmisData!$B:$B, $A411, NewEmisData!$C:$C, $H411, NewEmisData!$D:$D, DG$2), SUMIFS(NewEmisData!E:E, NewEmisData!$A:$A, "LDV", NewEmisData!$B:$B, $A411, NewEmisData!$C:$C, $H411, NewEmisData!$D:$D, DG$2))</f>
        <v>0</v>
      </c>
      <c r="DH411" s="335">
        <f>$I411*IF($G411="Pickup", SUMIFS(NewEmisData!F:F, NewEmisData!$A:$A, "Pickup", NewEmisData!$B:$B, $A411, NewEmisData!$C:$C, $H411, NewEmisData!$D:$D, DH$2), SUMIFS(NewEmisData!F:F, NewEmisData!$A:$A, "LDV", NewEmisData!$B:$B, $A411, NewEmisData!$C:$C, $H411, NewEmisData!$D:$D, DH$2))</f>
        <v>0</v>
      </c>
      <c r="DI411" s="335">
        <f>$I411*IF($G411="Pickup", SUMIFS(NewEmisData!G:G, NewEmisData!$A:$A, "Pickup", NewEmisData!$B:$B, $A411, NewEmisData!$C:$C, $H411, NewEmisData!$D:$D, DI$2), SUMIFS(NewEmisData!G:G, NewEmisData!$A:$A, "LDV", NewEmisData!$B:$B, $A411, NewEmisData!$C:$C, $H411, NewEmisData!$D:$D, DI$2))</f>
        <v>0</v>
      </c>
      <c r="DJ411" s="335">
        <f>$I411*IF($G411="Pickup", SUMIFS(NewEmisData!H:H, NewEmisData!$A:$A, "Pickup", NewEmisData!$B:$B, $A411, NewEmisData!$C:$C, $H411, NewEmisData!$D:$D, DJ$2), SUMIFS(NewEmisData!H:H, NewEmisData!$A:$A, "LDV", NewEmisData!$B:$B, $A411, NewEmisData!$C:$C, $H411, NewEmisData!$D:$D, DJ$2))</f>
        <v>0</v>
      </c>
      <c r="DK411" s="335">
        <f>$I411*IF($G411="Pickup", SUMIFS(NewEmisData!I:I, NewEmisData!$A:$A, "Pickup", NewEmisData!$B:$B, $A411, NewEmisData!$C:$C, $H411, NewEmisData!$D:$D, DK$2), SUMIFS(NewEmisData!I:I, NewEmisData!$A:$A, "LDV", NewEmisData!$B:$B, $A411, NewEmisData!$C:$C, $H411, NewEmisData!$D:$D, DK$2))</f>
        <v>0</v>
      </c>
      <c r="DL411" s="335">
        <f>$I411*IF($G411="Pickup", SUMIFS(NewEmisData!J:J, NewEmisData!$A:$A, "Pickup", NewEmisData!$B:$B, $A411, NewEmisData!$C:$C, $H411, NewEmisData!$D:$D, DL$2), SUMIFS(NewEmisData!J:J, NewEmisData!$A:$A, "LDV", NewEmisData!$B:$B, $A411, NewEmisData!$C:$C, $H411, NewEmisData!$D:$D, DL$2))</f>
        <v>0</v>
      </c>
      <c r="DM411" s="335">
        <f>$I411*IF($G411="Pickup", SUMIFS(NewEmisData!K:K, NewEmisData!$A:$A, "Pickup", NewEmisData!$B:$B, $A411, NewEmisData!$C:$C, $H411, NewEmisData!$D:$D, DM$2), SUMIFS(NewEmisData!K:K, NewEmisData!$A:$A, "LDV", NewEmisData!$B:$B, $A411, NewEmisData!$C:$C, $H411, NewEmisData!$D:$D, DM$2))</f>
        <v>0</v>
      </c>
      <c r="DN411" s="335">
        <f>$I411*IF($G411="Pickup", SUMIFS(NewEmisData!L:L, NewEmisData!$A:$A, "Pickup", NewEmisData!$B:$B, $A411, NewEmisData!$C:$C, $H411, NewEmisData!$D:$D, DN$2), SUMIFS(NewEmisData!L:L, NewEmisData!$A:$A, "LDV", NewEmisData!$B:$B, $A411, NewEmisData!$C:$C, $H411, NewEmisData!$D:$D, DN$2))</f>
        <v>0</v>
      </c>
      <c r="DO411" s="335">
        <f>$I411*IF($G411="Pickup", SUMIFS(NewEmisData!M:M, NewEmisData!$A:$A, "Pickup", NewEmisData!$B:$B, $A411, NewEmisData!$C:$C, $H411, NewEmisData!$D:$D, DO$2), SUMIFS(NewEmisData!M:M, NewEmisData!$A:$A, "LDV", NewEmisData!$B:$B, $A411, NewEmisData!$C:$C, $H411, NewEmisData!$D:$D, DO$2))</f>
        <v>0</v>
      </c>
      <c r="DP411" s="335">
        <v>0</v>
      </c>
      <c r="DQ411" s="335">
        <f>$I411*IF($G411="Pickup", SUMIFS(NewEmisData!E:E, NewEmisData!$A:$A, "Pickup", NewEmisData!$B:$B, $A411, NewEmisData!$C:$C, $H411, NewEmisData!$D:$D, DQ$2), SUMIFS(NewEmisData!E:E, NewEmisData!$A:$A, "LDV", NewEmisData!$B:$B, $A411, NewEmisData!$C:$C, $H411, NewEmisData!$D:$D, DQ$2))</f>
        <v>0</v>
      </c>
      <c r="DR411" s="335">
        <f>$I411*IF($G411="Pickup", SUMIFS(NewEmisData!F:F, NewEmisData!$A:$A, "Pickup", NewEmisData!$B:$B, $A411, NewEmisData!$C:$C, $H411, NewEmisData!$D:$D, DR$2), SUMIFS(NewEmisData!F:F, NewEmisData!$A:$A, "LDV", NewEmisData!$B:$B, $A411, NewEmisData!$C:$C, $H411, NewEmisData!$D:$D, DR$2))</f>
        <v>0</v>
      </c>
      <c r="DS411" s="335">
        <f>$I411*IF($G411="Pickup", SUMIFS(NewEmisData!G:G, NewEmisData!$A:$A, "Pickup", NewEmisData!$B:$B, $A411, NewEmisData!$C:$C, $H411, NewEmisData!$D:$D, DS$2), SUMIFS(NewEmisData!G:G, NewEmisData!$A:$A, "LDV", NewEmisData!$B:$B, $A411, NewEmisData!$C:$C, $H411, NewEmisData!$D:$D, DS$2))</f>
        <v>0</v>
      </c>
      <c r="DT411" s="335">
        <f>$I411*IF($G411="Pickup", SUMIFS(NewEmisData!H:H, NewEmisData!$A:$A, "Pickup", NewEmisData!$B:$B, $A411, NewEmisData!$C:$C, $H411, NewEmisData!$D:$D, DT$2), SUMIFS(NewEmisData!H:H, NewEmisData!$A:$A, "LDV", NewEmisData!$B:$B, $A411, NewEmisData!$C:$C, $H411, NewEmisData!$D:$D, DT$2))</f>
        <v>0</v>
      </c>
      <c r="DU411" s="335">
        <f>$I411*IF($G411="Pickup", SUMIFS(NewEmisData!I:I, NewEmisData!$A:$A, "Pickup", NewEmisData!$B:$B, $A411, NewEmisData!$C:$C, $H411, NewEmisData!$D:$D, DU$2), SUMIFS(NewEmisData!I:I, NewEmisData!$A:$A, "LDV", NewEmisData!$B:$B, $A411, NewEmisData!$C:$C, $H411, NewEmisData!$D:$D, DU$2))</f>
        <v>0</v>
      </c>
      <c r="DV411" s="335">
        <f>$I411*IF($G411="Pickup", SUMIFS(NewEmisData!J:J, NewEmisData!$A:$A, "Pickup", NewEmisData!$B:$B, $A411, NewEmisData!$C:$C, $H411, NewEmisData!$D:$D, DV$2), SUMIFS(NewEmisData!J:J, NewEmisData!$A:$A, "LDV", NewEmisData!$B:$B, $A411, NewEmisData!$C:$C, $H411, NewEmisData!$D:$D, DV$2))</f>
        <v>0</v>
      </c>
      <c r="DW411" s="335">
        <f>$I411*IF($G411="Pickup", SUMIFS(NewEmisData!K:K, NewEmisData!$A:$A, "Pickup", NewEmisData!$B:$B, $A411, NewEmisData!$C:$C, $H411, NewEmisData!$D:$D, DW$2), SUMIFS(NewEmisData!K:K, NewEmisData!$A:$A, "LDV", NewEmisData!$B:$B, $A411, NewEmisData!$C:$C, $H411, NewEmisData!$D:$D, DW$2))</f>
        <v>0</v>
      </c>
      <c r="DX411" s="335">
        <f>$I411*IF($G411="Pickup", SUMIFS(NewEmisData!L:L, NewEmisData!$A:$A, "Pickup", NewEmisData!$B:$B, $A411, NewEmisData!$C:$C, $H411, NewEmisData!$D:$D, DX$2), SUMIFS(NewEmisData!L:L, NewEmisData!$A:$A, "LDV", NewEmisData!$B:$B, $A411, NewEmisData!$C:$C, $H411, NewEmisData!$D:$D, DX$2))</f>
        <v>0</v>
      </c>
      <c r="DY411" s="335">
        <f>$I411*IF($G411="Pickup", SUMIFS(NewEmisData!M:M, NewEmisData!$A:$A, "Pickup", NewEmisData!$B:$B, $A411, NewEmisData!$C:$C, $H411, NewEmisData!$D:$D, DY$2), SUMIFS(NewEmisData!M:M, NewEmisData!$A:$A, "LDV", NewEmisData!$B:$B, $A411, NewEmisData!$C:$C, $H411, NewEmisData!$D:$D, DY$2))</f>
        <v>0</v>
      </c>
      <c r="DZ411" s="335">
        <v>0</v>
      </c>
      <c r="EA411" s="335">
        <f t="shared" si="658"/>
        <v>0</v>
      </c>
      <c r="EB411" s="335">
        <f t="shared" si="659"/>
        <v>0</v>
      </c>
      <c r="EC411" s="335">
        <f t="shared" si="660"/>
        <v>0</v>
      </c>
      <c r="ED411" s="335">
        <f t="shared" si="661"/>
        <v>0</v>
      </c>
      <c r="EE411" s="335">
        <f t="shared" si="662"/>
        <v>0</v>
      </c>
      <c r="EF411" s="335">
        <f t="shared" si="663"/>
        <v>0</v>
      </c>
      <c r="EG411" s="335">
        <f t="shared" si="664"/>
        <v>0</v>
      </c>
      <c r="EH411" s="335">
        <f t="shared" si="665"/>
        <v>0</v>
      </c>
      <c r="EI411" s="335">
        <f t="shared" si="666"/>
        <v>0</v>
      </c>
      <c r="EJ411" s="335">
        <f t="shared" si="667"/>
        <v>0</v>
      </c>
      <c r="EK411" s="335">
        <f t="shared" si="668"/>
        <v>0</v>
      </c>
      <c r="EL411" s="335">
        <f t="shared" si="669"/>
        <v>0</v>
      </c>
      <c r="EM411" s="335">
        <f t="shared" si="670"/>
        <v>0</v>
      </c>
      <c r="EN411" s="335">
        <f t="shared" si="671"/>
        <v>0</v>
      </c>
      <c r="EO411" s="335">
        <f t="shared" si="672"/>
        <v>0</v>
      </c>
      <c r="EP411" s="335">
        <f t="shared" si="673"/>
        <v>0</v>
      </c>
      <c r="EQ411" s="335">
        <f t="shared" si="674"/>
        <v>0</v>
      </c>
      <c r="ER411" s="335">
        <f t="shared" si="675"/>
        <v>0</v>
      </c>
      <c r="ES411" s="335">
        <f t="shared" si="676"/>
        <v>0</v>
      </c>
      <c r="ET411" s="335">
        <f t="shared" si="677"/>
        <v>0</v>
      </c>
      <c r="EU411" s="335">
        <f t="shared" si="678"/>
        <v>0</v>
      </c>
      <c r="EV411" s="335">
        <f t="shared" si="679"/>
        <v>0</v>
      </c>
      <c r="EW411" s="335">
        <f t="shared" si="680"/>
        <v>0</v>
      </c>
      <c r="EX411" s="335">
        <f t="shared" si="681"/>
        <v>0</v>
      </c>
      <c r="EY411" s="335">
        <f t="shared" si="682"/>
        <v>0</v>
      </c>
      <c r="EZ411" s="335">
        <f t="shared" si="683"/>
        <v>0</v>
      </c>
      <c r="FA411" s="335">
        <f t="shared" si="684"/>
        <v>0</v>
      </c>
      <c r="FB411" s="335">
        <f t="shared" si="685"/>
        <v>0</v>
      </c>
      <c r="FC411" s="335">
        <f t="shared" si="686"/>
        <v>0</v>
      </c>
      <c r="FD411" s="335">
        <f t="shared" si="687"/>
        <v>0</v>
      </c>
      <c r="FE411" s="335">
        <f t="shared" si="688"/>
        <v>6.0920242836242498E-2</v>
      </c>
      <c r="FF411" s="335">
        <f t="shared" si="689"/>
        <v>6.0920242836242498E-2</v>
      </c>
      <c r="FG411" s="335">
        <f t="shared" si="690"/>
        <v>6.1893149415271298E-2</v>
      </c>
      <c r="FH411" s="335">
        <f t="shared" si="691"/>
        <v>6.1594331452163503E-2</v>
      </c>
      <c r="FI411" s="335">
        <f t="shared" si="692"/>
        <v>6.1229588073789899E-2</v>
      </c>
      <c r="FJ411" s="335">
        <f t="shared" si="693"/>
        <v>6.12655378691137E-2</v>
      </c>
      <c r="FK411" s="335">
        <f t="shared" si="694"/>
        <v>6.2229213550806899E-2</v>
      </c>
      <c r="FL411" s="335">
        <f t="shared" si="695"/>
        <v>6.1733582000871E-2</v>
      </c>
      <c r="FM411" s="335">
        <f t="shared" si="696"/>
        <v>6.7404284593416297E-2</v>
      </c>
      <c r="FN411" s="335">
        <f t="shared" si="697"/>
        <v>2.3805319372350052E-2</v>
      </c>
      <c r="FO411" s="335">
        <f t="shared" si="698"/>
        <v>7.8784862454901097E-3</v>
      </c>
      <c r="FP411" s="335">
        <f t="shared" si="699"/>
        <v>7.8784862454901097E-3</v>
      </c>
      <c r="FQ411" s="335">
        <f t="shared" si="700"/>
        <v>8.0016456663378702E-3</v>
      </c>
      <c r="FR411" s="335">
        <f t="shared" si="701"/>
        <v>7.9638149820354803E-3</v>
      </c>
      <c r="FS411" s="335">
        <f t="shared" si="702"/>
        <v>7.9176631120935204E-3</v>
      </c>
      <c r="FT411" s="335">
        <f t="shared" si="703"/>
        <v>7.9222008271655799E-3</v>
      </c>
      <c r="FU411" s="335">
        <f t="shared" si="704"/>
        <v>8.0441831600042597E-3</v>
      </c>
      <c r="FV411" s="335">
        <f t="shared" si="705"/>
        <v>7.9814508287023994E-3</v>
      </c>
      <c r="FW411" s="335">
        <f t="shared" si="706"/>
        <v>8.6992228380395695E-3</v>
      </c>
      <c r="FX411" s="335">
        <f t="shared" si="707"/>
        <v>1.6506531515565108E-3</v>
      </c>
    </row>
    <row r="412" spans="1:180" x14ac:dyDescent="0.2">
      <c r="A412" s="305" t="str">
        <f>_xlfn.CONCAT(IF(LEFT(TRIM(A411),1)="*", "*R", "R"), 1+RIGHT(TRIM(A411),1))</f>
        <v>*R4</v>
      </c>
      <c r="B412" s="305" t="str">
        <f t="shared" si="759"/>
        <v>*TLPELC100</v>
      </c>
      <c r="C412" s="305" t="str">
        <f t="shared" si="760"/>
        <v>Electric pickup truck w/100 mi range</v>
      </c>
      <c r="D412" s="301" t="str">
        <f t="shared" si="761"/>
        <v>bn-vmt, bn-vmt/a</v>
      </c>
      <c r="E412" s="301" t="str">
        <f t="shared" si="762"/>
        <v>TRNELC</v>
      </c>
      <c r="F412" s="301" t="str">
        <f t="shared" si="763"/>
        <v>TL</v>
      </c>
      <c r="G412" s="315" t="s">
        <v>820</v>
      </c>
      <c r="H412" s="315" t="s">
        <v>36</v>
      </c>
      <c r="I412" s="315">
        <v>1</v>
      </c>
      <c r="J412" s="315" t="str">
        <f t="shared" si="708"/>
        <v>Pickup-ELC</v>
      </c>
      <c r="K412" s="335">
        <f>$I412*IF($G412="Pickup", SUMIFS(NewEmisData!E:E, NewEmisData!$A:$A, "Pickup", NewEmisData!$B:$B, $A412, NewEmisData!$C:$C, $H412, NewEmisData!$D:$D, K$2), SUMIFS(NewEmisData!E:E, NewEmisData!$A:$A, "LDV", NewEmisData!$B:$B, $A412, NewEmisData!$C:$C, $H412, NewEmisData!$D:$D, K$2))</f>
        <v>0</v>
      </c>
      <c r="L412" s="335">
        <f>$I412*IF($G412="Pickup", SUMIFS(NewEmisData!F:F, NewEmisData!$A:$A, "Pickup", NewEmisData!$B:$B, $A412, NewEmisData!$C:$C, $H412, NewEmisData!$D:$D, L$2), SUMIFS(NewEmisData!F:F, NewEmisData!$A:$A, "LDV", NewEmisData!$B:$B, $A412, NewEmisData!$C:$C, $H412, NewEmisData!$D:$D, L$2))</f>
        <v>0</v>
      </c>
      <c r="M412" s="335">
        <f>$I412*IF($G412="Pickup", SUMIFS(NewEmisData!G:G, NewEmisData!$A:$A, "Pickup", NewEmisData!$B:$B, $A412, NewEmisData!$C:$C, $H412, NewEmisData!$D:$D, M$2), SUMIFS(NewEmisData!G:G, NewEmisData!$A:$A, "LDV", NewEmisData!$B:$B, $A412, NewEmisData!$C:$C, $H412, NewEmisData!$D:$D, M$2))</f>
        <v>0</v>
      </c>
      <c r="N412" s="335">
        <f>$I412*IF($G412="Pickup", SUMIFS(NewEmisData!H:H, NewEmisData!$A:$A, "Pickup", NewEmisData!$B:$B, $A412, NewEmisData!$C:$C, $H412, NewEmisData!$D:$D, N$2), SUMIFS(NewEmisData!H:H, NewEmisData!$A:$A, "LDV", NewEmisData!$B:$B, $A412, NewEmisData!$C:$C, $H412, NewEmisData!$D:$D, N$2))</f>
        <v>0</v>
      </c>
      <c r="O412" s="335">
        <f>$I412*IF($G412="Pickup", SUMIFS(NewEmisData!I:I, NewEmisData!$A:$A, "Pickup", NewEmisData!$B:$B, $A412, NewEmisData!$C:$C, $H412, NewEmisData!$D:$D, O$2), SUMIFS(NewEmisData!I:I, NewEmisData!$A:$A, "LDV", NewEmisData!$B:$B, $A412, NewEmisData!$C:$C, $H412, NewEmisData!$D:$D, O$2))</f>
        <v>0</v>
      </c>
      <c r="P412" s="335">
        <f>$I412*IF($G412="Pickup", SUMIFS(NewEmisData!J:J, NewEmisData!$A:$A, "Pickup", NewEmisData!$B:$B, $A412, NewEmisData!$C:$C, $H412, NewEmisData!$D:$D, P$2), SUMIFS(NewEmisData!J:J, NewEmisData!$A:$A, "LDV", NewEmisData!$B:$B, $A412, NewEmisData!$C:$C, $H412, NewEmisData!$D:$D, P$2))</f>
        <v>0</v>
      </c>
      <c r="Q412" s="335">
        <f>$I412*IF($G412="Pickup", SUMIFS(NewEmisData!K:K, NewEmisData!$A:$A, "Pickup", NewEmisData!$B:$B, $A412, NewEmisData!$C:$C, $H412, NewEmisData!$D:$D, Q$2), SUMIFS(NewEmisData!K:K, NewEmisData!$A:$A, "LDV", NewEmisData!$B:$B, $A412, NewEmisData!$C:$C, $H412, NewEmisData!$D:$D, Q$2))</f>
        <v>0</v>
      </c>
      <c r="R412" s="335">
        <f>$I412*IF($G412="Pickup", SUMIFS(NewEmisData!L:L, NewEmisData!$A:$A, "Pickup", NewEmisData!$B:$B, $A412, NewEmisData!$C:$C, $H412, NewEmisData!$D:$D, R$2), SUMIFS(NewEmisData!L:L, NewEmisData!$A:$A, "LDV", NewEmisData!$B:$B, $A412, NewEmisData!$C:$C, $H412, NewEmisData!$D:$D, R$2))</f>
        <v>0</v>
      </c>
      <c r="S412" s="335">
        <f>$I412*IF($G412="Pickup", SUMIFS(NewEmisData!M:M, NewEmisData!$A:$A, "Pickup", NewEmisData!$B:$B, $A412, NewEmisData!$C:$C, $H412, NewEmisData!$D:$D, S$2), SUMIFS(NewEmisData!M:M, NewEmisData!$A:$A, "LDV", NewEmisData!$B:$B, $A412, NewEmisData!$C:$C, $H412, NewEmisData!$D:$D, S$2))</f>
        <v>0</v>
      </c>
      <c r="T412" s="335">
        <v>0</v>
      </c>
      <c r="U412" s="335">
        <f>$I412*IF($G412="Pickup", SUMIFS(NewEmisData!E:E, NewEmisData!$A:$A, "Pickup", NewEmisData!$B:$B, $A412, NewEmisData!$C:$C, $H412, NewEmisData!$D:$D, U$2), SUMIFS(NewEmisData!E:E, NewEmisData!$A:$A, "LDV", NewEmisData!$B:$B, $A412, NewEmisData!$C:$C, $H412, NewEmisData!$D:$D, U$2))</f>
        <v>0</v>
      </c>
      <c r="V412" s="335">
        <f>$I412*IF($G412="Pickup", SUMIFS(NewEmisData!F:F, NewEmisData!$A:$A, "Pickup", NewEmisData!$B:$B, $A412, NewEmisData!$C:$C, $H412, NewEmisData!$D:$D, V$2), SUMIFS(NewEmisData!F:F, NewEmisData!$A:$A, "LDV", NewEmisData!$B:$B, $A412, NewEmisData!$C:$C, $H412, NewEmisData!$D:$D, V$2))</f>
        <v>0</v>
      </c>
      <c r="W412" s="335">
        <f>$I412*IF($G412="Pickup", SUMIFS(NewEmisData!G:G, NewEmisData!$A:$A, "Pickup", NewEmisData!$B:$B, $A412, NewEmisData!$C:$C, $H412, NewEmisData!$D:$D, W$2), SUMIFS(NewEmisData!G:G, NewEmisData!$A:$A, "LDV", NewEmisData!$B:$B, $A412, NewEmisData!$C:$C, $H412, NewEmisData!$D:$D, W$2))</f>
        <v>0</v>
      </c>
      <c r="X412" s="335">
        <f>$I412*IF($G412="Pickup", SUMIFS(NewEmisData!H:H, NewEmisData!$A:$A, "Pickup", NewEmisData!$B:$B, $A412, NewEmisData!$C:$C, $H412, NewEmisData!$D:$D, X$2), SUMIFS(NewEmisData!H:H, NewEmisData!$A:$A, "LDV", NewEmisData!$B:$B, $A412, NewEmisData!$C:$C, $H412, NewEmisData!$D:$D, X$2))</f>
        <v>0</v>
      </c>
      <c r="Y412" s="335">
        <f>$I412*IF($G412="Pickup", SUMIFS(NewEmisData!I:I, NewEmisData!$A:$A, "Pickup", NewEmisData!$B:$B, $A412, NewEmisData!$C:$C, $H412, NewEmisData!$D:$D, Y$2), SUMIFS(NewEmisData!I:I, NewEmisData!$A:$A, "LDV", NewEmisData!$B:$B, $A412, NewEmisData!$C:$C, $H412, NewEmisData!$D:$D, Y$2))</f>
        <v>0</v>
      </c>
      <c r="Z412" s="335">
        <f>$I412*IF($G412="Pickup", SUMIFS(NewEmisData!J:J, NewEmisData!$A:$A, "Pickup", NewEmisData!$B:$B, $A412, NewEmisData!$C:$C, $H412, NewEmisData!$D:$D, Z$2), SUMIFS(NewEmisData!J:J, NewEmisData!$A:$A, "LDV", NewEmisData!$B:$B, $A412, NewEmisData!$C:$C, $H412, NewEmisData!$D:$D, Z$2))</f>
        <v>0</v>
      </c>
      <c r="AA412" s="335">
        <f>$I412*IF($G412="Pickup", SUMIFS(NewEmisData!K:K, NewEmisData!$A:$A, "Pickup", NewEmisData!$B:$B, $A412, NewEmisData!$C:$C, $H412, NewEmisData!$D:$D, AA$2), SUMIFS(NewEmisData!K:K, NewEmisData!$A:$A, "LDV", NewEmisData!$B:$B, $A412, NewEmisData!$C:$C, $H412, NewEmisData!$D:$D, AA$2))</f>
        <v>0</v>
      </c>
      <c r="AB412" s="335">
        <f>$I412*IF($G412="Pickup", SUMIFS(NewEmisData!L:L, NewEmisData!$A:$A, "Pickup", NewEmisData!$B:$B, $A412, NewEmisData!$C:$C, $H412, NewEmisData!$D:$D, AB$2), SUMIFS(NewEmisData!L:L, NewEmisData!$A:$A, "LDV", NewEmisData!$B:$B, $A412, NewEmisData!$C:$C, $H412, NewEmisData!$D:$D, AB$2))</f>
        <v>0</v>
      </c>
      <c r="AC412" s="335">
        <f>$I412*IF($G412="Pickup", SUMIFS(NewEmisData!M:M, NewEmisData!$A:$A, "Pickup", NewEmisData!$B:$B, $A412, NewEmisData!$C:$C, $H412, NewEmisData!$D:$D, AC$2), SUMIFS(NewEmisData!M:M, NewEmisData!$A:$A, "LDV", NewEmisData!$B:$B, $A412, NewEmisData!$C:$C, $H412, NewEmisData!$D:$D, AC$2))</f>
        <v>0</v>
      </c>
      <c r="AD412" s="335">
        <v>0</v>
      </c>
      <c r="AE412" s="335">
        <f>$I412*IF($G412="Pickup", SUMIFS(NewEmisData!E:E, NewEmisData!$A:$A, "Pickup", NewEmisData!$B:$B, $A412, NewEmisData!$C:$C, $H412, NewEmisData!$D:$D, AE$2), SUMIFS(NewEmisData!E:E, NewEmisData!$A:$A, "LDV", NewEmisData!$B:$B, $A412, NewEmisData!$C:$C, $H412, NewEmisData!$D:$D, AE$2))</f>
        <v>0</v>
      </c>
      <c r="AF412" s="335">
        <f>$I412*IF($G412="Pickup", SUMIFS(NewEmisData!F:F, NewEmisData!$A:$A, "Pickup", NewEmisData!$B:$B, $A412, NewEmisData!$C:$C, $H412, NewEmisData!$D:$D, AF$2), SUMIFS(NewEmisData!F:F, NewEmisData!$A:$A, "LDV", NewEmisData!$B:$B, $A412, NewEmisData!$C:$C, $H412, NewEmisData!$D:$D, AF$2))</f>
        <v>0</v>
      </c>
      <c r="AG412" s="335">
        <f>$I412*IF($G412="Pickup", SUMIFS(NewEmisData!G:G, NewEmisData!$A:$A, "Pickup", NewEmisData!$B:$B, $A412, NewEmisData!$C:$C, $H412, NewEmisData!$D:$D, AG$2), SUMIFS(NewEmisData!G:G, NewEmisData!$A:$A, "LDV", NewEmisData!$B:$B, $A412, NewEmisData!$C:$C, $H412, NewEmisData!$D:$D, AG$2))</f>
        <v>0</v>
      </c>
      <c r="AH412" s="335">
        <f>$I412*IF($G412="Pickup", SUMIFS(NewEmisData!H:H, NewEmisData!$A:$A, "Pickup", NewEmisData!$B:$B, $A412, NewEmisData!$C:$C, $H412, NewEmisData!$D:$D, AH$2), SUMIFS(NewEmisData!H:H, NewEmisData!$A:$A, "LDV", NewEmisData!$B:$B, $A412, NewEmisData!$C:$C, $H412, NewEmisData!$D:$D, AH$2))</f>
        <v>0</v>
      </c>
      <c r="AI412" s="335">
        <f>$I412*IF($G412="Pickup", SUMIFS(NewEmisData!I:I, NewEmisData!$A:$A, "Pickup", NewEmisData!$B:$B, $A412, NewEmisData!$C:$C, $H412, NewEmisData!$D:$D, AI$2), SUMIFS(NewEmisData!I:I, NewEmisData!$A:$A, "LDV", NewEmisData!$B:$B, $A412, NewEmisData!$C:$C, $H412, NewEmisData!$D:$D, AI$2))</f>
        <v>0</v>
      </c>
      <c r="AJ412" s="335">
        <f>$I412*IF($G412="Pickup", SUMIFS(NewEmisData!J:J, NewEmisData!$A:$A, "Pickup", NewEmisData!$B:$B, $A412, NewEmisData!$C:$C, $H412, NewEmisData!$D:$D, AJ$2), SUMIFS(NewEmisData!J:J, NewEmisData!$A:$A, "LDV", NewEmisData!$B:$B, $A412, NewEmisData!$C:$C, $H412, NewEmisData!$D:$D, AJ$2))</f>
        <v>0</v>
      </c>
      <c r="AK412" s="335">
        <f>$I412*IF($G412="Pickup", SUMIFS(NewEmisData!K:K, NewEmisData!$A:$A, "Pickup", NewEmisData!$B:$B, $A412, NewEmisData!$C:$C, $H412, NewEmisData!$D:$D, AK$2), SUMIFS(NewEmisData!K:K, NewEmisData!$A:$A, "LDV", NewEmisData!$B:$B, $A412, NewEmisData!$C:$C, $H412, NewEmisData!$D:$D, AK$2))</f>
        <v>0</v>
      </c>
      <c r="AL412" s="335">
        <f>$I412*IF($G412="Pickup", SUMIFS(NewEmisData!L:L, NewEmisData!$A:$A, "Pickup", NewEmisData!$B:$B, $A412, NewEmisData!$C:$C, $H412, NewEmisData!$D:$D, AL$2), SUMIFS(NewEmisData!L:L, NewEmisData!$A:$A, "LDV", NewEmisData!$B:$B, $A412, NewEmisData!$C:$C, $H412, NewEmisData!$D:$D, AL$2))</f>
        <v>0</v>
      </c>
      <c r="AM412" s="335">
        <f>$I412*IF($G412="Pickup", SUMIFS(NewEmisData!M:M, NewEmisData!$A:$A, "Pickup", NewEmisData!$B:$B, $A412, NewEmisData!$C:$C, $H412, NewEmisData!$D:$D, AM$2), SUMIFS(NewEmisData!M:M, NewEmisData!$A:$A, "LDV", NewEmisData!$B:$B, $A412, NewEmisData!$C:$C, $H412, NewEmisData!$D:$D, AM$2))</f>
        <v>0</v>
      </c>
      <c r="AN412" s="335">
        <v>0</v>
      </c>
      <c r="AO412" s="335">
        <f>$I412*IF($G412="Pickup", SUMIFS(NewEmisData!E:E, NewEmisData!$A:$A, "Pickup", NewEmisData!$B:$B, $A412, NewEmisData!$C:$C, $H412, NewEmisData!$D:$D, AO$2), SUMIFS(NewEmisData!E:E, NewEmisData!$A:$A, "LDV", NewEmisData!$B:$B, $A412, NewEmisData!$C:$C, $H412, NewEmisData!$D:$D, AO$2))</f>
        <v>8.1536165391738802E-2</v>
      </c>
      <c r="AP412" s="335">
        <f>$I412*IF($G412="Pickup", SUMIFS(NewEmisData!F:F, NewEmisData!$A:$A, "Pickup", NewEmisData!$B:$B, $A412, NewEmisData!$C:$C, $H412, NewEmisData!$D:$D, AP$2), SUMIFS(NewEmisData!F:F, NewEmisData!$A:$A, "LDV", NewEmisData!$B:$B, $A412, NewEmisData!$C:$C, $H412, NewEmisData!$D:$D, AP$2))</f>
        <v>8.1536165391738802E-2</v>
      </c>
      <c r="AQ412" s="335">
        <f>$I412*IF($G412="Pickup", SUMIFS(NewEmisData!G:G, NewEmisData!$A:$A, "Pickup", NewEmisData!$B:$B, $A412, NewEmisData!$C:$C, $H412, NewEmisData!$D:$D, AQ$2), SUMIFS(NewEmisData!G:G, NewEmisData!$A:$A, "LDV", NewEmisData!$B:$B, $A412, NewEmisData!$C:$C, $H412, NewEmisData!$D:$D, AQ$2))</f>
        <v>8.3359103269114804E-2</v>
      </c>
      <c r="AR412" s="335">
        <f>$I412*IF($G412="Pickup", SUMIFS(NewEmisData!H:H, NewEmisData!$A:$A, "Pickup", NewEmisData!$B:$B, $A412, NewEmisData!$C:$C, $H412, NewEmisData!$D:$D, AR$2), SUMIFS(NewEmisData!H:H, NewEmisData!$A:$A, "LDV", NewEmisData!$B:$B, $A412, NewEmisData!$C:$C, $H412, NewEmisData!$D:$D, AR$2))</f>
        <v>8.2794235763763893E-2</v>
      </c>
      <c r="AS412" s="335">
        <f>$I412*IF($G412="Pickup", SUMIFS(NewEmisData!I:I, NewEmisData!$A:$A, "Pickup", NewEmisData!$B:$B, $A412, NewEmisData!$C:$C, $H412, NewEmisData!$D:$D, AS$2), SUMIFS(NewEmisData!I:I, NewEmisData!$A:$A, "LDV", NewEmisData!$B:$B, $A412, NewEmisData!$C:$C, $H412, NewEmisData!$D:$D, AS$2))</f>
        <v>8.2111098867956298E-2</v>
      </c>
      <c r="AT412" s="335">
        <f>$I412*IF($G412="Pickup", SUMIFS(NewEmisData!J:J, NewEmisData!$A:$A, "Pickup", NewEmisData!$B:$B, $A412, NewEmisData!$C:$C, $H412, NewEmisData!$D:$D, AT$2), SUMIFS(NewEmisData!J:J, NewEmisData!$A:$A, "LDV", NewEmisData!$B:$B, $A412, NewEmisData!$C:$C, $H412, NewEmisData!$D:$D, AT$2))</f>
        <v>8.2177983094067597E-2</v>
      </c>
      <c r="AU412" s="335">
        <f>$I412*IF($G412="Pickup", SUMIFS(NewEmisData!K:K, NewEmisData!$A:$A, "Pickup", NewEmisData!$B:$B, $A412, NewEmisData!$C:$C, $H412, NewEmisData!$D:$D, AU$2), SUMIFS(NewEmisData!K:K, NewEmisData!$A:$A, "LDV", NewEmisData!$B:$B, $A412, NewEmisData!$C:$C, $H412, NewEmisData!$D:$D, AU$2))</f>
        <v>8.39995140989446E-2</v>
      </c>
      <c r="AV412" s="335">
        <f>$I412*IF($G412="Pickup", SUMIFS(NewEmisData!L:L, NewEmisData!$A:$A, "Pickup", NewEmisData!$B:$B, $A412, NewEmisData!$C:$C, $H412, NewEmisData!$D:$D, AV$2), SUMIFS(NewEmisData!L:L, NewEmisData!$A:$A, "LDV", NewEmisData!$B:$B, $A412, NewEmisData!$C:$C, $H412, NewEmisData!$D:$D, AV$2))</f>
        <v>8.3057042824223798E-2</v>
      </c>
      <c r="AW412" s="335">
        <f>$I412*IF($G412="Pickup", SUMIFS(NewEmisData!M:M, NewEmisData!$A:$A, "Pickup", NewEmisData!$B:$B, $A412, NewEmisData!$C:$C, $H412, NewEmisData!$D:$D, AW$2), SUMIFS(NewEmisData!M:M, NewEmisData!$A:$A, "LDV", NewEmisData!$B:$B, $A412, NewEmisData!$C:$C, $H412, NewEmisData!$D:$D, AW$2))</f>
        <v>9.4648716625897397E-2</v>
      </c>
      <c r="AX412" s="335">
        <v>2.3805319372350052E-2</v>
      </c>
      <c r="AY412" s="335">
        <f>$I412*IF($G412="Pickup", SUMIFS(NewEmisData!E:E, NewEmisData!$A:$A, "Pickup", NewEmisData!$B:$B, $A412, NewEmisData!$C:$C, $H412, NewEmisData!$D:$D, AY$2), SUMIFS(NewEmisData!E:E, NewEmisData!$A:$A, "LDV", NewEmisData!$B:$B, $A412, NewEmisData!$C:$C, $H412, NewEmisData!$D:$D, AY$2))</f>
        <v>1.04854991341872E-2</v>
      </c>
      <c r="AZ412" s="335">
        <f>$I412*IF($G412="Pickup", SUMIFS(NewEmisData!F:F, NewEmisData!$A:$A, "Pickup", NewEmisData!$B:$B, $A412, NewEmisData!$C:$C, $H412, NewEmisData!$D:$D, AZ$2), SUMIFS(NewEmisData!F:F, NewEmisData!$A:$A, "LDV", NewEmisData!$B:$B, $A412, NewEmisData!$C:$C, $H412, NewEmisData!$D:$D, AZ$2))</f>
        <v>1.04854991341872E-2</v>
      </c>
      <c r="BA412" s="335">
        <f>$I412*IF($G412="Pickup", SUMIFS(NewEmisData!G:G, NewEmisData!$A:$A, "Pickup", NewEmisData!$B:$B, $A412, NewEmisData!$C:$C, $H412, NewEmisData!$D:$D, BA$2), SUMIFS(NewEmisData!G:G, NewEmisData!$A:$A, "LDV", NewEmisData!$B:$B, $A412, NewEmisData!$C:$C, $H412, NewEmisData!$D:$D, BA$2))</f>
        <v>1.07152293014581E-2</v>
      </c>
      <c r="BB412" s="335">
        <f>$I412*IF($G412="Pickup", SUMIFS(NewEmisData!H:H, NewEmisData!$A:$A, "Pickup", NewEmisData!$B:$B, $A412, NewEmisData!$C:$C, $H412, NewEmisData!$D:$D, BB$2), SUMIFS(NewEmisData!H:H, NewEmisData!$A:$A, "LDV", NewEmisData!$B:$B, $A412, NewEmisData!$C:$C, $H412, NewEmisData!$D:$D, BB$2))</f>
        <v>1.0644044019893001E-2</v>
      </c>
      <c r="BC412" s="335">
        <f>$I412*IF($G412="Pickup", SUMIFS(NewEmisData!I:I, NewEmisData!$A:$A, "Pickup", NewEmisData!$B:$B, $A412, NewEmisData!$C:$C, $H412, NewEmisData!$D:$D, BC$2), SUMIFS(NewEmisData!I:I, NewEmisData!$A:$A, "LDV", NewEmisData!$B:$B, $A412, NewEmisData!$C:$C, $H412, NewEmisData!$D:$D, BC$2))</f>
        <v>1.0557942432164499E-2</v>
      </c>
      <c r="BD412" s="335">
        <f>$I412*IF($G412="Pickup", SUMIFS(NewEmisData!J:J, NewEmisData!$A:$A, "Pickup", NewEmisData!$B:$B, $A412, NewEmisData!$C:$C, $H412, NewEmisData!$D:$D, BD$2), SUMIFS(NewEmisData!J:J, NewEmisData!$A:$A, "LDV", NewEmisData!$B:$B, $A412, NewEmisData!$C:$C, $H412, NewEmisData!$D:$D, BD$2))</f>
        <v>1.05663894655596E-2</v>
      </c>
      <c r="BE412" s="335">
        <f>$I412*IF($G412="Pickup", SUMIFS(NewEmisData!K:K, NewEmisData!$A:$A, "Pickup", NewEmisData!$B:$B, $A412, NewEmisData!$C:$C, $H412, NewEmisData!$D:$D, BE$2), SUMIFS(NewEmisData!K:K, NewEmisData!$A:$A, "LDV", NewEmisData!$B:$B, $A412, NewEmisData!$C:$C, $H412, NewEmisData!$D:$D, BE$2))</f>
        <v>1.0795953547305901E-2</v>
      </c>
      <c r="BF412" s="335">
        <f>$I412*IF($G412="Pickup", SUMIFS(NewEmisData!L:L, NewEmisData!$A:$A, "Pickup", NewEmisData!$B:$B, $A412, NewEmisData!$C:$C, $H412, NewEmisData!$D:$D, BF$2), SUMIFS(NewEmisData!L:L, NewEmisData!$A:$A, "LDV", NewEmisData!$B:$B, $A412, NewEmisData!$C:$C, $H412, NewEmisData!$D:$D, BF$2))</f>
        <v>1.0677167101732899E-2</v>
      </c>
      <c r="BG412" s="335">
        <f>$I412*IF($G412="Pickup", SUMIFS(NewEmisData!M:M, NewEmisData!$A:$A, "Pickup", NewEmisData!$B:$B, $A412, NewEmisData!$C:$C, $H412, NewEmisData!$D:$D, BG$2), SUMIFS(NewEmisData!M:M, NewEmisData!$A:$A, "LDV", NewEmisData!$B:$B, $A412, NewEmisData!$C:$C, $H412, NewEmisData!$D:$D, BG$2))</f>
        <v>1.21380889448129E-2</v>
      </c>
      <c r="BH412" s="335">
        <v>1.6506531515565108E-3</v>
      </c>
      <c r="BI412" s="335">
        <f>$I412*IF($G412="Pickup", SUMIFS(NewEmisData!E:E, NewEmisData!$A:$A, "Pickup", NewEmisData!$B:$B, $A412, NewEmisData!$C:$C, $H412, NewEmisData!$D:$D, BI$2), SUMIFS(NewEmisData!E:E, NewEmisData!$A:$A, "LDV", NewEmisData!$B:$B, $A412, NewEmisData!$C:$C, $H412, NewEmisData!$D:$D, BI$2))</f>
        <v>0</v>
      </c>
      <c r="BJ412" s="335">
        <f>$I412*IF($G412="Pickup", SUMIFS(NewEmisData!F:F, NewEmisData!$A:$A, "Pickup", NewEmisData!$B:$B, $A412, NewEmisData!$C:$C, $H412, NewEmisData!$D:$D, BJ$2), SUMIFS(NewEmisData!F:F, NewEmisData!$A:$A, "LDV", NewEmisData!$B:$B, $A412, NewEmisData!$C:$C, $H412, NewEmisData!$D:$D, BJ$2))</f>
        <v>0</v>
      </c>
      <c r="BK412" s="335">
        <f>$I412*IF($G412="Pickup", SUMIFS(NewEmisData!G:G, NewEmisData!$A:$A, "Pickup", NewEmisData!$B:$B, $A412, NewEmisData!$C:$C, $H412, NewEmisData!$D:$D, BK$2), SUMIFS(NewEmisData!G:G, NewEmisData!$A:$A, "LDV", NewEmisData!$B:$B, $A412, NewEmisData!$C:$C, $H412, NewEmisData!$D:$D, BK$2))</f>
        <v>0</v>
      </c>
      <c r="BL412" s="335">
        <f>$I412*IF($G412="Pickup", SUMIFS(NewEmisData!H:H, NewEmisData!$A:$A, "Pickup", NewEmisData!$B:$B, $A412, NewEmisData!$C:$C, $H412, NewEmisData!$D:$D, BL$2), SUMIFS(NewEmisData!H:H, NewEmisData!$A:$A, "LDV", NewEmisData!$B:$B, $A412, NewEmisData!$C:$C, $H412, NewEmisData!$D:$D, BL$2))</f>
        <v>0</v>
      </c>
      <c r="BM412" s="335">
        <f>$I412*IF($G412="Pickup", SUMIFS(NewEmisData!I:I, NewEmisData!$A:$A, "Pickup", NewEmisData!$B:$B, $A412, NewEmisData!$C:$C, $H412, NewEmisData!$D:$D, BM$2), SUMIFS(NewEmisData!I:I, NewEmisData!$A:$A, "LDV", NewEmisData!$B:$B, $A412, NewEmisData!$C:$C, $H412, NewEmisData!$D:$D, BM$2))</f>
        <v>0</v>
      </c>
      <c r="BN412" s="335">
        <f>$I412*IF($G412="Pickup", SUMIFS(NewEmisData!J:J, NewEmisData!$A:$A, "Pickup", NewEmisData!$B:$B, $A412, NewEmisData!$C:$C, $H412, NewEmisData!$D:$D, BN$2), SUMIFS(NewEmisData!J:J, NewEmisData!$A:$A, "LDV", NewEmisData!$B:$B, $A412, NewEmisData!$C:$C, $H412, NewEmisData!$D:$D, BN$2))</f>
        <v>0</v>
      </c>
      <c r="BO412" s="335">
        <f>$I412*IF($G412="Pickup", SUMIFS(NewEmisData!K:K, NewEmisData!$A:$A, "Pickup", NewEmisData!$B:$B, $A412, NewEmisData!$C:$C, $H412, NewEmisData!$D:$D, BO$2), SUMIFS(NewEmisData!K:K, NewEmisData!$A:$A, "LDV", NewEmisData!$B:$B, $A412, NewEmisData!$C:$C, $H412, NewEmisData!$D:$D, BO$2))</f>
        <v>0</v>
      </c>
      <c r="BP412" s="335">
        <f>$I412*IF($G412="Pickup", SUMIFS(NewEmisData!L:L, NewEmisData!$A:$A, "Pickup", NewEmisData!$B:$B, $A412, NewEmisData!$C:$C, $H412, NewEmisData!$D:$D, BP$2), SUMIFS(NewEmisData!L:L, NewEmisData!$A:$A, "LDV", NewEmisData!$B:$B, $A412, NewEmisData!$C:$C, $H412, NewEmisData!$D:$D, BP$2))</f>
        <v>0</v>
      </c>
      <c r="BQ412" s="335">
        <f>$I412*IF($G412="Pickup", SUMIFS(NewEmisData!M:M, NewEmisData!$A:$A, "Pickup", NewEmisData!$B:$B, $A412, NewEmisData!$C:$C, $H412, NewEmisData!$D:$D, BQ$2), SUMIFS(NewEmisData!M:M, NewEmisData!$A:$A, "LDV", NewEmisData!$B:$B, $A412, NewEmisData!$C:$C, $H412, NewEmisData!$D:$D, BQ$2))</f>
        <v>0</v>
      </c>
      <c r="BR412" s="335">
        <v>0</v>
      </c>
      <c r="BS412" s="335">
        <f>$I412*IF($G412="Pickup", SUMIFS(NewEmisData!E:E, NewEmisData!$A:$A, "Pickup", NewEmisData!$B:$B, $A412, NewEmisData!$C:$C, $H412, NewEmisData!$D:$D, BS$2), SUMIFS(NewEmisData!E:E, NewEmisData!$A:$A, "LDV", NewEmisData!$B:$B, $A412, NewEmisData!$C:$C, $H412, NewEmisData!$D:$D, BS$2))</f>
        <v>0</v>
      </c>
      <c r="BT412" s="335">
        <f>$I412*IF($G412="Pickup", SUMIFS(NewEmisData!F:F, NewEmisData!$A:$A, "Pickup", NewEmisData!$B:$B, $A412, NewEmisData!$C:$C, $H412, NewEmisData!$D:$D, BT$2), SUMIFS(NewEmisData!F:F, NewEmisData!$A:$A, "LDV", NewEmisData!$B:$B, $A412, NewEmisData!$C:$C, $H412, NewEmisData!$D:$D, BT$2))</f>
        <v>0</v>
      </c>
      <c r="BU412" s="335">
        <f>$I412*IF($G412="Pickup", SUMIFS(NewEmisData!G:G, NewEmisData!$A:$A, "Pickup", NewEmisData!$B:$B, $A412, NewEmisData!$C:$C, $H412, NewEmisData!$D:$D, BU$2), SUMIFS(NewEmisData!G:G, NewEmisData!$A:$A, "LDV", NewEmisData!$B:$B, $A412, NewEmisData!$C:$C, $H412, NewEmisData!$D:$D, BU$2))</f>
        <v>0</v>
      </c>
      <c r="BV412" s="335">
        <f>$I412*IF($G412="Pickup", SUMIFS(NewEmisData!H:H, NewEmisData!$A:$A, "Pickup", NewEmisData!$B:$B, $A412, NewEmisData!$C:$C, $H412, NewEmisData!$D:$D, BV$2), SUMIFS(NewEmisData!H:H, NewEmisData!$A:$A, "LDV", NewEmisData!$B:$B, $A412, NewEmisData!$C:$C, $H412, NewEmisData!$D:$D, BV$2))</f>
        <v>0</v>
      </c>
      <c r="BW412" s="335">
        <f>$I412*IF($G412="Pickup", SUMIFS(NewEmisData!I:I, NewEmisData!$A:$A, "Pickup", NewEmisData!$B:$B, $A412, NewEmisData!$C:$C, $H412, NewEmisData!$D:$D, BW$2), SUMIFS(NewEmisData!I:I, NewEmisData!$A:$A, "LDV", NewEmisData!$B:$B, $A412, NewEmisData!$C:$C, $H412, NewEmisData!$D:$D, BW$2))</f>
        <v>0</v>
      </c>
      <c r="BX412" s="335">
        <f>$I412*IF($G412="Pickup", SUMIFS(NewEmisData!J:J, NewEmisData!$A:$A, "Pickup", NewEmisData!$B:$B, $A412, NewEmisData!$C:$C, $H412, NewEmisData!$D:$D, BX$2), SUMIFS(NewEmisData!J:J, NewEmisData!$A:$A, "LDV", NewEmisData!$B:$B, $A412, NewEmisData!$C:$C, $H412, NewEmisData!$D:$D, BX$2))</f>
        <v>0</v>
      </c>
      <c r="BY412" s="335">
        <f>$I412*IF($G412="Pickup", SUMIFS(NewEmisData!K:K, NewEmisData!$A:$A, "Pickup", NewEmisData!$B:$B, $A412, NewEmisData!$C:$C, $H412, NewEmisData!$D:$D, BY$2), SUMIFS(NewEmisData!K:K, NewEmisData!$A:$A, "LDV", NewEmisData!$B:$B, $A412, NewEmisData!$C:$C, $H412, NewEmisData!$D:$D, BY$2))</f>
        <v>0</v>
      </c>
      <c r="BZ412" s="335">
        <f>$I412*IF($G412="Pickup", SUMIFS(NewEmisData!L:L, NewEmisData!$A:$A, "Pickup", NewEmisData!$B:$B, $A412, NewEmisData!$C:$C, $H412, NewEmisData!$D:$D, BZ$2), SUMIFS(NewEmisData!L:L, NewEmisData!$A:$A, "LDV", NewEmisData!$B:$B, $A412, NewEmisData!$C:$C, $H412, NewEmisData!$D:$D, BZ$2))</f>
        <v>0</v>
      </c>
      <c r="CA412" s="335">
        <f>$I412*IF($G412="Pickup", SUMIFS(NewEmisData!M:M, NewEmisData!$A:$A, "Pickup", NewEmisData!$B:$B, $A412, NewEmisData!$C:$C, $H412, NewEmisData!$D:$D, CA$2), SUMIFS(NewEmisData!M:M, NewEmisData!$A:$A, "LDV", NewEmisData!$B:$B, $A412, NewEmisData!$C:$C, $H412, NewEmisData!$D:$D, CA$2))</f>
        <v>0</v>
      </c>
      <c r="CB412" s="335">
        <v>0</v>
      </c>
      <c r="CC412" s="335">
        <f>$I412*IF($G412="Pickup", SUMIFS(NewEmisData!E:E, NewEmisData!$A:$A, "Pickup", NewEmisData!$B:$B, $A412, NewEmisData!$C:$C, $H412, NewEmisData!$D:$D, CC$2), SUMIFS(NewEmisData!E:E, NewEmisData!$A:$A, "LDV", NewEmisData!$B:$B, $A412, NewEmisData!$C:$C, $H412, NewEmisData!$D:$D, CC$2))</f>
        <v>0</v>
      </c>
      <c r="CD412" s="335">
        <f>$I412*IF($G412="Pickup", SUMIFS(NewEmisData!F:F, NewEmisData!$A:$A, "Pickup", NewEmisData!$B:$B, $A412, NewEmisData!$C:$C, $H412, NewEmisData!$D:$D, CD$2), SUMIFS(NewEmisData!F:F, NewEmisData!$A:$A, "LDV", NewEmisData!$B:$B, $A412, NewEmisData!$C:$C, $H412, NewEmisData!$D:$D, CD$2))</f>
        <v>0</v>
      </c>
      <c r="CE412" s="335">
        <f>$I412*IF($G412="Pickup", SUMIFS(NewEmisData!G:G, NewEmisData!$A:$A, "Pickup", NewEmisData!$B:$B, $A412, NewEmisData!$C:$C, $H412, NewEmisData!$D:$D, CE$2), SUMIFS(NewEmisData!G:G, NewEmisData!$A:$A, "LDV", NewEmisData!$B:$B, $A412, NewEmisData!$C:$C, $H412, NewEmisData!$D:$D, CE$2))</f>
        <v>0</v>
      </c>
      <c r="CF412" s="335">
        <f>$I412*IF($G412="Pickup", SUMIFS(NewEmisData!H:H, NewEmisData!$A:$A, "Pickup", NewEmisData!$B:$B, $A412, NewEmisData!$C:$C, $H412, NewEmisData!$D:$D, CF$2), SUMIFS(NewEmisData!H:H, NewEmisData!$A:$A, "LDV", NewEmisData!$B:$B, $A412, NewEmisData!$C:$C, $H412, NewEmisData!$D:$D, CF$2))</f>
        <v>0</v>
      </c>
      <c r="CG412" s="335">
        <f>$I412*IF($G412="Pickup", SUMIFS(NewEmisData!I:I, NewEmisData!$A:$A, "Pickup", NewEmisData!$B:$B, $A412, NewEmisData!$C:$C, $H412, NewEmisData!$D:$D, CG$2), SUMIFS(NewEmisData!I:I, NewEmisData!$A:$A, "LDV", NewEmisData!$B:$B, $A412, NewEmisData!$C:$C, $H412, NewEmisData!$D:$D, CG$2))</f>
        <v>0</v>
      </c>
      <c r="CH412" s="335">
        <f>$I412*IF($G412="Pickup", SUMIFS(NewEmisData!J:J, NewEmisData!$A:$A, "Pickup", NewEmisData!$B:$B, $A412, NewEmisData!$C:$C, $H412, NewEmisData!$D:$D, CH$2), SUMIFS(NewEmisData!J:J, NewEmisData!$A:$A, "LDV", NewEmisData!$B:$B, $A412, NewEmisData!$C:$C, $H412, NewEmisData!$D:$D, CH$2))</f>
        <v>0</v>
      </c>
      <c r="CI412" s="335">
        <f>$I412*IF($G412="Pickup", SUMIFS(NewEmisData!K:K, NewEmisData!$A:$A, "Pickup", NewEmisData!$B:$B, $A412, NewEmisData!$C:$C, $H412, NewEmisData!$D:$D, CI$2), SUMIFS(NewEmisData!K:K, NewEmisData!$A:$A, "LDV", NewEmisData!$B:$B, $A412, NewEmisData!$C:$C, $H412, NewEmisData!$D:$D, CI$2))</f>
        <v>0</v>
      </c>
      <c r="CJ412" s="335">
        <f>$I412*IF($G412="Pickup", SUMIFS(NewEmisData!L:L, NewEmisData!$A:$A, "Pickup", NewEmisData!$B:$B, $A412, NewEmisData!$C:$C, $H412, NewEmisData!$D:$D, CJ$2), SUMIFS(NewEmisData!L:L, NewEmisData!$A:$A, "LDV", NewEmisData!$B:$B, $A412, NewEmisData!$C:$C, $H412, NewEmisData!$D:$D, CJ$2))</f>
        <v>0</v>
      </c>
      <c r="CK412" s="335">
        <f>$I412*IF($G412="Pickup", SUMIFS(NewEmisData!M:M, NewEmisData!$A:$A, "Pickup", NewEmisData!$B:$B, $A412, NewEmisData!$C:$C, $H412, NewEmisData!$D:$D, CK$2), SUMIFS(NewEmisData!M:M, NewEmisData!$A:$A, "LDV", NewEmisData!$B:$B, $A412, NewEmisData!$C:$C, $H412, NewEmisData!$D:$D, CK$2))</f>
        <v>0</v>
      </c>
      <c r="CL412" s="335">
        <v>0</v>
      </c>
      <c r="CM412" s="335">
        <f>$I412*IF($G412="Pickup", SUMIFS(NewEmisData!E:E, NewEmisData!$A:$A, "Pickup", NewEmisData!$B:$B, $A412, NewEmisData!$C:$C, $H412, NewEmisData!$D:$D, CM$2), SUMIFS(NewEmisData!E:E, NewEmisData!$A:$A, "LDV", NewEmisData!$B:$B, $A412, NewEmisData!$C:$C, $H412, NewEmisData!$D:$D, CM$2))</f>
        <v>0</v>
      </c>
      <c r="CN412" s="335">
        <f>$I412*IF($G412="Pickup", SUMIFS(NewEmisData!F:F, NewEmisData!$A:$A, "Pickup", NewEmisData!$B:$B, $A412, NewEmisData!$C:$C, $H412, NewEmisData!$D:$D, CN$2), SUMIFS(NewEmisData!F:F, NewEmisData!$A:$A, "LDV", NewEmisData!$B:$B, $A412, NewEmisData!$C:$C, $H412, NewEmisData!$D:$D, CN$2))</f>
        <v>0</v>
      </c>
      <c r="CO412" s="335">
        <f>$I412*IF($G412="Pickup", SUMIFS(NewEmisData!G:G, NewEmisData!$A:$A, "Pickup", NewEmisData!$B:$B, $A412, NewEmisData!$C:$C, $H412, NewEmisData!$D:$D, CO$2), SUMIFS(NewEmisData!G:G, NewEmisData!$A:$A, "LDV", NewEmisData!$B:$B, $A412, NewEmisData!$C:$C, $H412, NewEmisData!$D:$D, CO$2))</f>
        <v>0</v>
      </c>
      <c r="CP412" s="335">
        <f>$I412*IF($G412="Pickup", SUMIFS(NewEmisData!H:H, NewEmisData!$A:$A, "Pickup", NewEmisData!$B:$B, $A412, NewEmisData!$C:$C, $H412, NewEmisData!$D:$D, CP$2), SUMIFS(NewEmisData!H:H, NewEmisData!$A:$A, "LDV", NewEmisData!$B:$B, $A412, NewEmisData!$C:$C, $H412, NewEmisData!$D:$D, CP$2))</f>
        <v>0</v>
      </c>
      <c r="CQ412" s="335">
        <f>$I412*IF($G412="Pickup", SUMIFS(NewEmisData!I:I, NewEmisData!$A:$A, "Pickup", NewEmisData!$B:$B, $A412, NewEmisData!$C:$C, $H412, NewEmisData!$D:$D, CQ$2), SUMIFS(NewEmisData!I:I, NewEmisData!$A:$A, "LDV", NewEmisData!$B:$B, $A412, NewEmisData!$C:$C, $H412, NewEmisData!$D:$D, CQ$2))</f>
        <v>0</v>
      </c>
      <c r="CR412" s="335">
        <f>$I412*IF($G412="Pickup", SUMIFS(NewEmisData!J:J, NewEmisData!$A:$A, "Pickup", NewEmisData!$B:$B, $A412, NewEmisData!$C:$C, $H412, NewEmisData!$D:$D, CR$2), SUMIFS(NewEmisData!J:J, NewEmisData!$A:$A, "LDV", NewEmisData!$B:$B, $A412, NewEmisData!$C:$C, $H412, NewEmisData!$D:$D, CR$2))</f>
        <v>0</v>
      </c>
      <c r="CS412" s="335">
        <f>$I412*IF($G412="Pickup", SUMIFS(NewEmisData!K:K, NewEmisData!$A:$A, "Pickup", NewEmisData!$B:$B, $A412, NewEmisData!$C:$C, $H412, NewEmisData!$D:$D, CS$2), SUMIFS(NewEmisData!K:K, NewEmisData!$A:$A, "LDV", NewEmisData!$B:$B, $A412, NewEmisData!$C:$C, $H412, NewEmisData!$D:$D, CS$2))</f>
        <v>0</v>
      </c>
      <c r="CT412" s="335">
        <f>$I412*IF($G412="Pickup", SUMIFS(NewEmisData!L:L, NewEmisData!$A:$A, "Pickup", NewEmisData!$B:$B, $A412, NewEmisData!$C:$C, $H412, NewEmisData!$D:$D, CT$2), SUMIFS(NewEmisData!L:L, NewEmisData!$A:$A, "LDV", NewEmisData!$B:$B, $A412, NewEmisData!$C:$C, $H412, NewEmisData!$D:$D, CT$2))</f>
        <v>0</v>
      </c>
      <c r="CU412" s="335">
        <f>$I412*IF($G412="Pickup", SUMIFS(NewEmisData!M:M, NewEmisData!$A:$A, "Pickup", NewEmisData!$B:$B, $A412, NewEmisData!$C:$C, $H412, NewEmisData!$D:$D, CU$2), SUMIFS(NewEmisData!M:M, NewEmisData!$A:$A, "LDV", NewEmisData!$B:$B, $A412, NewEmisData!$C:$C, $H412, NewEmisData!$D:$D, CU$2))</f>
        <v>0</v>
      </c>
      <c r="CV412" s="335">
        <v>0</v>
      </c>
      <c r="CW412" s="335">
        <v>0</v>
      </c>
      <c r="CX412" s="335">
        <v>0</v>
      </c>
      <c r="CY412" s="335">
        <v>0</v>
      </c>
      <c r="CZ412" s="335">
        <v>0</v>
      </c>
      <c r="DA412" s="335">
        <v>0</v>
      </c>
      <c r="DB412" s="335">
        <v>0</v>
      </c>
      <c r="DC412" s="335">
        <v>0</v>
      </c>
      <c r="DD412" s="335">
        <v>0</v>
      </c>
      <c r="DE412" s="335">
        <v>0</v>
      </c>
      <c r="DF412" s="335">
        <v>0</v>
      </c>
      <c r="DG412" s="335">
        <f>$I412*IF($G412="Pickup", SUMIFS(NewEmisData!E:E, NewEmisData!$A:$A, "Pickup", NewEmisData!$B:$B, $A412, NewEmisData!$C:$C, $H412, NewEmisData!$D:$D, DG$2), SUMIFS(NewEmisData!E:E, NewEmisData!$A:$A, "LDV", NewEmisData!$B:$B, $A412, NewEmisData!$C:$C, $H412, NewEmisData!$D:$D, DG$2))</f>
        <v>0</v>
      </c>
      <c r="DH412" s="335">
        <f>$I412*IF($G412="Pickup", SUMIFS(NewEmisData!F:F, NewEmisData!$A:$A, "Pickup", NewEmisData!$B:$B, $A412, NewEmisData!$C:$C, $H412, NewEmisData!$D:$D, DH$2), SUMIFS(NewEmisData!F:F, NewEmisData!$A:$A, "LDV", NewEmisData!$B:$B, $A412, NewEmisData!$C:$C, $H412, NewEmisData!$D:$D, DH$2))</f>
        <v>0</v>
      </c>
      <c r="DI412" s="335">
        <f>$I412*IF($G412="Pickup", SUMIFS(NewEmisData!G:G, NewEmisData!$A:$A, "Pickup", NewEmisData!$B:$B, $A412, NewEmisData!$C:$C, $H412, NewEmisData!$D:$D, DI$2), SUMIFS(NewEmisData!G:G, NewEmisData!$A:$A, "LDV", NewEmisData!$B:$B, $A412, NewEmisData!$C:$C, $H412, NewEmisData!$D:$D, DI$2))</f>
        <v>0</v>
      </c>
      <c r="DJ412" s="335">
        <f>$I412*IF($G412="Pickup", SUMIFS(NewEmisData!H:H, NewEmisData!$A:$A, "Pickup", NewEmisData!$B:$B, $A412, NewEmisData!$C:$C, $H412, NewEmisData!$D:$D, DJ$2), SUMIFS(NewEmisData!H:H, NewEmisData!$A:$A, "LDV", NewEmisData!$B:$B, $A412, NewEmisData!$C:$C, $H412, NewEmisData!$D:$D, DJ$2))</f>
        <v>0</v>
      </c>
      <c r="DK412" s="335">
        <f>$I412*IF($G412="Pickup", SUMIFS(NewEmisData!I:I, NewEmisData!$A:$A, "Pickup", NewEmisData!$B:$B, $A412, NewEmisData!$C:$C, $H412, NewEmisData!$D:$D, DK$2), SUMIFS(NewEmisData!I:I, NewEmisData!$A:$A, "LDV", NewEmisData!$B:$B, $A412, NewEmisData!$C:$C, $H412, NewEmisData!$D:$D, DK$2))</f>
        <v>0</v>
      </c>
      <c r="DL412" s="335">
        <f>$I412*IF($G412="Pickup", SUMIFS(NewEmisData!J:J, NewEmisData!$A:$A, "Pickup", NewEmisData!$B:$B, $A412, NewEmisData!$C:$C, $H412, NewEmisData!$D:$D, DL$2), SUMIFS(NewEmisData!J:J, NewEmisData!$A:$A, "LDV", NewEmisData!$B:$B, $A412, NewEmisData!$C:$C, $H412, NewEmisData!$D:$D, DL$2))</f>
        <v>0</v>
      </c>
      <c r="DM412" s="335">
        <f>$I412*IF($G412="Pickup", SUMIFS(NewEmisData!K:K, NewEmisData!$A:$A, "Pickup", NewEmisData!$B:$B, $A412, NewEmisData!$C:$C, $H412, NewEmisData!$D:$D, DM$2), SUMIFS(NewEmisData!K:K, NewEmisData!$A:$A, "LDV", NewEmisData!$B:$B, $A412, NewEmisData!$C:$C, $H412, NewEmisData!$D:$D, DM$2))</f>
        <v>0</v>
      </c>
      <c r="DN412" s="335">
        <f>$I412*IF($G412="Pickup", SUMIFS(NewEmisData!L:L, NewEmisData!$A:$A, "Pickup", NewEmisData!$B:$B, $A412, NewEmisData!$C:$C, $H412, NewEmisData!$D:$D, DN$2), SUMIFS(NewEmisData!L:L, NewEmisData!$A:$A, "LDV", NewEmisData!$B:$B, $A412, NewEmisData!$C:$C, $H412, NewEmisData!$D:$D, DN$2))</f>
        <v>0</v>
      </c>
      <c r="DO412" s="335">
        <f>$I412*IF($G412="Pickup", SUMIFS(NewEmisData!M:M, NewEmisData!$A:$A, "Pickup", NewEmisData!$B:$B, $A412, NewEmisData!$C:$C, $H412, NewEmisData!$D:$D, DO$2), SUMIFS(NewEmisData!M:M, NewEmisData!$A:$A, "LDV", NewEmisData!$B:$B, $A412, NewEmisData!$C:$C, $H412, NewEmisData!$D:$D, DO$2))</f>
        <v>0</v>
      </c>
      <c r="DP412" s="335">
        <v>0</v>
      </c>
      <c r="DQ412" s="335">
        <f>$I412*IF($G412="Pickup", SUMIFS(NewEmisData!E:E, NewEmisData!$A:$A, "Pickup", NewEmisData!$B:$B, $A412, NewEmisData!$C:$C, $H412, NewEmisData!$D:$D, DQ$2), SUMIFS(NewEmisData!E:E, NewEmisData!$A:$A, "LDV", NewEmisData!$B:$B, $A412, NewEmisData!$C:$C, $H412, NewEmisData!$D:$D, DQ$2))</f>
        <v>0</v>
      </c>
      <c r="DR412" s="335">
        <f>$I412*IF($G412="Pickup", SUMIFS(NewEmisData!F:F, NewEmisData!$A:$A, "Pickup", NewEmisData!$B:$B, $A412, NewEmisData!$C:$C, $H412, NewEmisData!$D:$D, DR$2), SUMIFS(NewEmisData!F:F, NewEmisData!$A:$A, "LDV", NewEmisData!$B:$B, $A412, NewEmisData!$C:$C, $H412, NewEmisData!$D:$D, DR$2))</f>
        <v>0</v>
      </c>
      <c r="DS412" s="335">
        <f>$I412*IF($G412="Pickup", SUMIFS(NewEmisData!G:G, NewEmisData!$A:$A, "Pickup", NewEmisData!$B:$B, $A412, NewEmisData!$C:$C, $H412, NewEmisData!$D:$D, DS$2), SUMIFS(NewEmisData!G:G, NewEmisData!$A:$A, "LDV", NewEmisData!$B:$B, $A412, NewEmisData!$C:$C, $H412, NewEmisData!$D:$D, DS$2))</f>
        <v>0</v>
      </c>
      <c r="DT412" s="335">
        <f>$I412*IF($G412="Pickup", SUMIFS(NewEmisData!H:H, NewEmisData!$A:$A, "Pickup", NewEmisData!$B:$B, $A412, NewEmisData!$C:$C, $H412, NewEmisData!$D:$D, DT$2), SUMIFS(NewEmisData!H:H, NewEmisData!$A:$A, "LDV", NewEmisData!$B:$B, $A412, NewEmisData!$C:$C, $H412, NewEmisData!$D:$D, DT$2))</f>
        <v>0</v>
      </c>
      <c r="DU412" s="335">
        <f>$I412*IF($G412="Pickup", SUMIFS(NewEmisData!I:I, NewEmisData!$A:$A, "Pickup", NewEmisData!$B:$B, $A412, NewEmisData!$C:$C, $H412, NewEmisData!$D:$D, DU$2), SUMIFS(NewEmisData!I:I, NewEmisData!$A:$A, "LDV", NewEmisData!$B:$B, $A412, NewEmisData!$C:$C, $H412, NewEmisData!$D:$D, DU$2))</f>
        <v>0</v>
      </c>
      <c r="DV412" s="335">
        <f>$I412*IF($G412="Pickup", SUMIFS(NewEmisData!J:J, NewEmisData!$A:$A, "Pickup", NewEmisData!$B:$B, $A412, NewEmisData!$C:$C, $H412, NewEmisData!$D:$D, DV$2), SUMIFS(NewEmisData!J:J, NewEmisData!$A:$A, "LDV", NewEmisData!$B:$B, $A412, NewEmisData!$C:$C, $H412, NewEmisData!$D:$D, DV$2))</f>
        <v>0</v>
      </c>
      <c r="DW412" s="335">
        <f>$I412*IF($G412="Pickup", SUMIFS(NewEmisData!K:K, NewEmisData!$A:$A, "Pickup", NewEmisData!$B:$B, $A412, NewEmisData!$C:$C, $H412, NewEmisData!$D:$D, DW$2), SUMIFS(NewEmisData!K:K, NewEmisData!$A:$A, "LDV", NewEmisData!$B:$B, $A412, NewEmisData!$C:$C, $H412, NewEmisData!$D:$D, DW$2))</f>
        <v>0</v>
      </c>
      <c r="DX412" s="335">
        <f>$I412*IF($G412="Pickup", SUMIFS(NewEmisData!L:L, NewEmisData!$A:$A, "Pickup", NewEmisData!$B:$B, $A412, NewEmisData!$C:$C, $H412, NewEmisData!$D:$D, DX$2), SUMIFS(NewEmisData!L:L, NewEmisData!$A:$A, "LDV", NewEmisData!$B:$B, $A412, NewEmisData!$C:$C, $H412, NewEmisData!$D:$D, DX$2))</f>
        <v>0</v>
      </c>
      <c r="DY412" s="335">
        <f>$I412*IF($G412="Pickup", SUMIFS(NewEmisData!M:M, NewEmisData!$A:$A, "Pickup", NewEmisData!$B:$B, $A412, NewEmisData!$C:$C, $H412, NewEmisData!$D:$D, DY$2), SUMIFS(NewEmisData!M:M, NewEmisData!$A:$A, "LDV", NewEmisData!$B:$B, $A412, NewEmisData!$C:$C, $H412, NewEmisData!$D:$D, DY$2))</f>
        <v>0</v>
      </c>
      <c r="DZ412" s="335">
        <v>0</v>
      </c>
      <c r="EA412" s="335">
        <f t="shared" si="658"/>
        <v>0</v>
      </c>
      <c r="EB412" s="335">
        <f t="shared" si="659"/>
        <v>0</v>
      </c>
      <c r="EC412" s="335">
        <f t="shared" si="660"/>
        <v>0</v>
      </c>
      <c r="ED412" s="335">
        <f t="shared" si="661"/>
        <v>0</v>
      </c>
      <c r="EE412" s="335">
        <f t="shared" si="662"/>
        <v>0</v>
      </c>
      <c r="EF412" s="335">
        <f t="shared" si="663"/>
        <v>0</v>
      </c>
      <c r="EG412" s="335">
        <f t="shared" si="664"/>
        <v>0</v>
      </c>
      <c r="EH412" s="335">
        <f t="shared" si="665"/>
        <v>0</v>
      </c>
      <c r="EI412" s="335">
        <f t="shared" si="666"/>
        <v>0</v>
      </c>
      <c r="EJ412" s="335">
        <f t="shared" si="667"/>
        <v>0</v>
      </c>
      <c r="EK412" s="335">
        <f t="shared" si="668"/>
        <v>0</v>
      </c>
      <c r="EL412" s="335">
        <f t="shared" si="669"/>
        <v>0</v>
      </c>
      <c r="EM412" s="335">
        <f t="shared" si="670"/>
        <v>0</v>
      </c>
      <c r="EN412" s="335">
        <f t="shared" si="671"/>
        <v>0</v>
      </c>
      <c r="EO412" s="335">
        <f t="shared" si="672"/>
        <v>0</v>
      </c>
      <c r="EP412" s="335">
        <f t="shared" si="673"/>
        <v>0</v>
      </c>
      <c r="EQ412" s="335">
        <f t="shared" si="674"/>
        <v>0</v>
      </c>
      <c r="ER412" s="335">
        <f t="shared" si="675"/>
        <v>0</v>
      </c>
      <c r="ES412" s="335">
        <f t="shared" si="676"/>
        <v>0</v>
      </c>
      <c r="ET412" s="335">
        <f t="shared" si="677"/>
        <v>0</v>
      </c>
      <c r="EU412" s="335">
        <f t="shared" si="678"/>
        <v>0</v>
      </c>
      <c r="EV412" s="335">
        <f t="shared" si="679"/>
        <v>0</v>
      </c>
      <c r="EW412" s="335">
        <f t="shared" si="680"/>
        <v>0</v>
      </c>
      <c r="EX412" s="335">
        <f t="shared" si="681"/>
        <v>0</v>
      </c>
      <c r="EY412" s="335">
        <f t="shared" si="682"/>
        <v>0</v>
      </c>
      <c r="EZ412" s="335">
        <f t="shared" si="683"/>
        <v>0</v>
      </c>
      <c r="FA412" s="335">
        <f t="shared" si="684"/>
        <v>0</v>
      </c>
      <c r="FB412" s="335">
        <f t="shared" si="685"/>
        <v>0</v>
      </c>
      <c r="FC412" s="335">
        <f t="shared" si="686"/>
        <v>0</v>
      </c>
      <c r="FD412" s="335">
        <f t="shared" si="687"/>
        <v>0</v>
      </c>
      <c r="FE412" s="335">
        <f t="shared" si="688"/>
        <v>8.1536165391738802E-2</v>
      </c>
      <c r="FF412" s="335">
        <f t="shared" si="689"/>
        <v>8.1536165391738802E-2</v>
      </c>
      <c r="FG412" s="335">
        <f t="shared" si="690"/>
        <v>8.3359103269114804E-2</v>
      </c>
      <c r="FH412" s="335">
        <f t="shared" si="691"/>
        <v>8.2794235763763893E-2</v>
      </c>
      <c r="FI412" s="335">
        <f t="shared" si="692"/>
        <v>8.2111098867956298E-2</v>
      </c>
      <c r="FJ412" s="335">
        <f t="shared" si="693"/>
        <v>8.2177983094067597E-2</v>
      </c>
      <c r="FK412" s="335">
        <f t="shared" si="694"/>
        <v>8.39995140989446E-2</v>
      </c>
      <c r="FL412" s="335">
        <f t="shared" si="695"/>
        <v>8.3057042824223798E-2</v>
      </c>
      <c r="FM412" s="335">
        <f t="shared" si="696"/>
        <v>9.4648716625897397E-2</v>
      </c>
      <c r="FN412" s="335">
        <f t="shared" si="697"/>
        <v>2.3805319372350052E-2</v>
      </c>
      <c r="FO412" s="335">
        <f t="shared" si="698"/>
        <v>1.04854991341872E-2</v>
      </c>
      <c r="FP412" s="335">
        <f t="shared" si="699"/>
        <v>1.04854991341872E-2</v>
      </c>
      <c r="FQ412" s="335">
        <f t="shared" si="700"/>
        <v>1.07152293014581E-2</v>
      </c>
      <c r="FR412" s="335">
        <f t="shared" si="701"/>
        <v>1.0644044019893001E-2</v>
      </c>
      <c r="FS412" s="335">
        <f t="shared" si="702"/>
        <v>1.0557942432164499E-2</v>
      </c>
      <c r="FT412" s="335">
        <f t="shared" si="703"/>
        <v>1.05663894655596E-2</v>
      </c>
      <c r="FU412" s="335">
        <f t="shared" si="704"/>
        <v>1.0795953547305901E-2</v>
      </c>
      <c r="FV412" s="335">
        <f t="shared" si="705"/>
        <v>1.0677167101732899E-2</v>
      </c>
      <c r="FW412" s="335">
        <f t="shared" si="706"/>
        <v>1.21380889448129E-2</v>
      </c>
      <c r="FX412" s="335">
        <f t="shared" si="707"/>
        <v>1.6506531515565108E-3</v>
      </c>
    </row>
    <row r="413" spans="1:180" x14ac:dyDescent="0.2">
      <c r="A413" s="305" t="str">
        <f>_xlfn.CONCAT(IF(LEFT(TRIM(A412),1)="*", "*R", "R"), 1+RIGHT(TRIM(A412),1))</f>
        <v>*R5</v>
      </c>
      <c r="B413" s="305" t="str">
        <f t="shared" si="759"/>
        <v>*TLPELC100</v>
      </c>
      <c r="C413" s="305" t="str">
        <f t="shared" si="760"/>
        <v>Electric pickup truck w/100 mi range</v>
      </c>
      <c r="D413" s="301" t="str">
        <f t="shared" si="761"/>
        <v>bn-vmt, bn-vmt/a</v>
      </c>
      <c r="E413" s="301" t="str">
        <f t="shared" si="762"/>
        <v>TRNELC</v>
      </c>
      <c r="F413" s="301" t="str">
        <f t="shared" si="763"/>
        <v>TL</v>
      </c>
      <c r="G413" s="315" t="s">
        <v>820</v>
      </c>
      <c r="H413" s="315" t="s">
        <v>36</v>
      </c>
      <c r="I413" s="315">
        <v>1</v>
      </c>
      <c r="J413" s="315" t="str">
        <f t="shared" si="708"/>
        <v>Pickup-ELC</v>
      </c>
      <c r="K413" s="335">
        <f>$I413*IF($G413="Pickup", SUMIFS(NewEmisData!E:E, NewEmisData!$A:$A, "Pickup", NewEmisData!$B:$B, $A413, NewEmisData!$C:$C, $H413, NewEmisData!$D:$D, K$2), SUMIFS(NewEmisData!E:E, NewEmisData!$A:$A, "LDV", NewEmisData!$B:$B, $A413, NewEmisData!$C:$C, $H413, NewEmisData!$D:$D, K$2))</f>
        <v>0</v>
      </c>
      <c r="L413" s="335">
        <f>$I413*IF($G413="Pickup", SUMIFS(NewEmisData!F:F, NewEmisData!$A:$A, "Pickup", NewEmisData!$B:$B, $A413, NewEmisData!$C:$C, $H413, NewEmisData!$D:$D, L$2), SUMIFS(NewEmisData!F:F, NewEmisData!$A:$A, "LDV", NewEmisData!$B:$B, $A413, NewEmisData!$C:$C, $H413, NewEmisData!$D:$D, L$2))</f>
        <v>0</v>
      </c>
      <c r="M413" s="335">
        <f>$I413*IF($G413="Pickup", SUMIFS(NewEmisData!G:G, NewEmisData!$A:$A, "Pickup", NewEmisData!$B:$B, $A413, NewEmisData!$C:$C, $H413, NewEmisData!$D:$D, M$2), SUMIFS(NewEmisData!G:G, NewEmisData!$A:$A, "LDV", NewEmisData!$B:$B, $A413, NewEmisData!$C:$C, $H413, NewEmisData!$D:$D, M$2))</f>
        <v>0</v>
      </c>
      <c r="N413" s="335">
        <f>$I413*IF($G413="Pickup", SUMIFS(NewEmisData!H:H, NewEmisData!$A:$A, "Pickup", NewEmisData!$B:$B, $A413, NewEmisData!$C:$C, $H413, NewEmisData!$D:$D, N$2), SUMIFS(NewEmisData!H:H, NewEmisData!$A:$A, "LDV", NewEmisData!$B:$B, $A413, NewEmisData!$C:$C, $H413, NewEmisData!$D:$D, N$2))</f>
        <v>0</v>
      </c>
      <c r="O413" s="335">
        <f>$I413*IF($G413="Pickup", SUMIFS(NewEmisData!I:I, NewEmisData!$A:$A, "Pickup", NewEmisData!$B:$B, $A413, NewEmisData!$C:$C, $H413, NewEmisData!$D:$D, O$2), SUMIFS(NewEmisData!I:I, NewEmisData!$A:$A, "LDV", NewEmisData!$B:$B, $A413, NewEmisData!$C:$C, $H413, NewEmisData!$D:$D, O$2))</f>
        <v>0</v>
      </c>
      <c r="P413" s="335">
        <f>$I413*IF($G413="Pickup", SUMIFS(NewEmisData!J:J, NewEmisData!$A:$A, "Pickup", NewEmisData!$B:$B, $A413, NewEmisData!$C:$C, $H413, NewEmisData!$D:$D, P$2), SUMIFS(NewEmisData!J:J, NewEmisData!$A:$A, "LDV", NewEmisData!$B:$B, $A413, NewEmisData!$C:$C, $H413, NewEmisData!$D:$D, P$2))</f>
        <v>0</v>
      </c>
      <c r="Q413" s="335">
        <f>$I413*IF($G413="Pickup", SUMIFS(NewEmisData!K:K, NewEmisData!$A:$A, "Pickup", NewEmisData!$B:$B, $A413, NewEmisData!$C:$C, $H413, NewEmisData!$D:$D, Q$2), SUMIFS(NewEmisData!K:K, NewEmisData!$A:$A, "LDV", NewEmisData!$B:$B, $A413, NewEmisData!$C:$C, $H413, NewEmisData!$D:$D, Q$2))</f>
        <v>0</v>
      </c>
      <c r="R413" s="335">
        <f>$I413*IF($G413="Pickup", SUMIFS(NewEmisData!L:L, NewEmisData!$A:$A, "Pickup", NewEmisData!$B:$B, $A413, NewEmisData!$C:$C, $H413, NewEmisData!$D:$D, R$2), SUMIFS(NewEmisData!L:L, NewEmisData!$A:$A, "LDV", NewEmisData!$B:$B, $A413, NewEmisData!$C:$C, $H413, NewEmisData!$D:$D, R$2))</f>
        <v>0</v>
      </c>
      <c r="S413" s="335">
        <f>$I413*IF($G413="Pickup", SUMIFS(NewEmisData!M:M, NewEmisData!$A:$A, "Pickup", NewEmisData!$B:$B, $A413, NewEmisData!$C:$C, $H413, NewEmisData!$D:$D, S$2), SUMIFS(NewEmisData!M:M, NewEmisData!$A:$A, "LDV", NewEmisData!$B:$B, $A413, NewEmisData!$C:$C, $H413, NewEmisData!$D:$D, S$2))</f>
        <v>0</v>
      </c>
      <c r="T413" s="335">
        <v>0</v>
      </c>
      <c r="U413" s="335">
        <f>$I413*IF($G413="Pickup", SUMIFS(NewEmisData!E:E, NewEmisData!$A:$A, "Pickup", NewEmisData!$B:$B, $A413, NewEmisData!$C:$C, $H413, NewEmisData!$D:$D, U$2), SUMIFS(NewEmisData!E:E, NewEmisData!$A:$A, "LDV", NewEmisData!$B:$B, $A413, NewEmisData!$C:$C, $H413, NewEmisData!$D:$D, U$2))</f>
        <v>0</v>
      </c>
      <c r="V413" s="335">
        <f>$I413*IF($G413="Pickup", SUMIFS(NewEmisData!F:F, NewEmisData!$A:$A, "Pickup", NewEmisData!$B:$B, $A413, NewEmisData!$C:$C, $H413, NewEmisData!$D:$D, V$2), SUMIFS(NewEmisData!F:F, NewEmisData!$A:$A, "LDV", NewEmisData!$B:$B, $A413, NewEmisData!$C:$C, $H413, NewEmisData!$D:$D, V$2))</f>
        <v>0</v>
      </c>
      <c r="W413" s="335">
        <f>$I413*IF($G413="Pickup", SUMIFS(NewEmisData!G:G, NewEmisData!$A:$A, "Pickup", NewEmisData!$B:$B, $A413, NewEmisData!$C:$C, $H413, NewEmisData!$D:$D, W$2), SUMIFS(NewEmisData!G:G, NewEmisData!$A:$A, "LDV", NewEmisData!$B:$B, $A413, NewEmisData!$C:$C, $H413, NewEmisData!$D:$D, W$2))</f>
        <v>0</v>
      </c>
      <c r="X413" s="335">
        <f>$I413*IF($G413="Pickup", SUMIFS(NewEmisData!H:H, NewEmisData!$A:$A, "Pickup", NewEmisData!$B:$B, $A413, NewEmisData!$C:$C, $H413, NewEmisData!$D:$D, X$2), SUMIFS(NewEmisData!H:H, NewEmisData!$A:$A, "LDV", NewEmisData!$B:$B, $A413, NewEmisData!$C:$C, $H413, NewEmisData!$D:$D, X$2))</f>
        <v>0</v>
      </c>
      <c r="Y413" s="335">
        <f>$I413*IF($G413="Pickup", SUMIFS(NewEmisData!I:I, NewEmisData!$A:$A, "Pickup", NewEmisData!$B:$B, $A413, NewEmisData!$C:$C, $H413, NewEmisData!$D:$D, Y$2), SUMIFS(NewEmisData!I:I, NewEmisData!$A:$A, "LDV", NewEmisData!$B:$B, $A413, NewEmisData!$C:$C, $H413, NewEmisData!$D:$D, Y$2))</f>
        <v>0</v>
      </c>
      <c r="Z413" s="335">
        <f>$I413*IF($G413="Pickup", SUMIFS(NewEmisData!J:J, NewEmisData!$A:$A, "Pickup", NewEmisData!$B:$B, $A413, NewEmisData!$C:$C, $H413, NewEmisData!$D:$D, Z$2), SUMIFS(NewEmisData!J:J, NewEmisData!$A:$A, "LDV", NewEmisData!$B:$B, $A413, NewEmisData!$C:$C, $H413, NewEmisData!$D:$D, Z$2))</f>
        <v>0</v>
      </c>
      <c r="AA413" s="335">
        <f>$I413*IF($G413="Pickup", SUMIFS(NewEmisData!K:K, NewEmisData!$A:$A, "Pickup", NewEmisData!$B:$B, $A413, NewEmisData!$C:$C, $H413, NewEmisData!$D:$D, AA$2), SUMIFS(NewEmisData!K:K, NewEmisData!$A:$A, "LDV", NewEmisData!$B:$B, $A413, NewEmisData!$C:$C, $H413, NewEmisData!$D:$D, AA$2))</f>
        <v>0</v>
      </c>
      <c r="AB413" s="335">
        <f>$I413*IF($G413="Pickup", SUMIFS(NewEmisData!L:L, NewEmisData!$A:$A, "Pickup", NewEmisData!$B:$B, $A413, NewEmisData!$C:$C, $H413, NewEmisData!$D:$D, AB$2), SUMIFS(NewEmisData!L:L, NewEmisData!$A:$A, "LDV", NewEmisData!$B:$B, $A413, NewEmisData!$C:$C, $H413, NewEmisData!$D:$D, AB$2))</f>
        <v>0</v>
      </c>
      <c r="AC413" s="335">
        <f>$I413*IF($G413="Pickup", SUMIFS(NewEmisData!M:M, NewEmisData!$A:$A, "Pickup", NewEmisData!$B:$B, $A413, NewEmisData!$C:$C, $H413, NewEmisData!$D:$D, AC$2), SUMIFS(NewEmisData!M:M, NewEmisData!$A:$A, "LDV", NewEmisData!$B:$B, $A413, NewEmisData!$C:$C, $H413, NewEmisData!$D:$D, AC$2))</f>
        <v>0</v>
      </c>
      <c r="AD413" s="335">
        <v>0</v>
      </c>
      <c r="AE413" s="335">
        <f>$I413*IF($G413="Pickup", SUMIFS(NewEmisData!E:E, NewEmisData!$A:$A, "Pickup", NewEmisData!$B:$B, $A413, NewEmisData!$C:$C, $H413, NewEmisData!$D:$D, AE$2), SUMIFS(NewEmisData!E:E, NewEmisData!$A:$A, "LDV", NewEmisData!$B:$B, $A413, NewEmisData!$C:$C, $H413, NewEmisData!$D:$D, AE$2))</f>
        <v>0</v>
      </c>
      <c r="AF413" s="335">
        <f>$I413*IF($G413="Pickup", SUMIFS(NewEmisData!F:F, NewEmisData!$A:$A, "Pickup", NewEmisData!$B:$B, $A413, NewEmisData!$C:$C, $H413, NewEmisData!$D:$D, AF$2), SUMIFS(NewEmisData!F:F, NewEmisData!$A:$A, "LDV", NewEmisData!$B:$B, $A413, NewEmisData!$C:$C, $H413, NewEmisData!$D:$D, AF$2))</f>
        <v>0</v>
      </c>
      <c r="AG413" s="335">
        <f>$I413*IF($G413="Pickup", SUMIFS(NewEmisData!G:G, NewEmisData!$A:$A, "Pickup", NewEmisData!$B:$B, $A413, NewEmisData!$C:$C, $H413, NewEmisData!$D:$D, AG$2), SUMIFS(NewEmisData!G:G, NewEmisData!$A:$A, "LDV", NewEmisData!$B:$B, $A413, NewEmisData!$C:$C, $H413, NewEmisData!$D:$D, AG$2))</f>
        <v>0</v>
      </c>
      <c r="AH413" s="335">
        <f>$I413*IF($G413="Pickup", SUMIFS(NewEmisData!H:H, NewEmisData!$A:$A, "Pickup", NewEmisData!$B:$B, $A413, NewEmisData!$C:$C, $H413, NewEmisData!$D:$D, AH$2), SUMIFS(NewEmisData!H:H, NewEmisData!$A:$A, "LDV", NewEmisData!$B:$B, $A413, NewEmisData!$C:$C, $H413, NewEmisData!$D:$D, AH$2))</f>
        <v>0</v>
      </c>
      <c r="AI413" s="335">
        <f>$I413*IF($G413="Pickup", SUMIFS(NewEmisData!I:I, NewEmisData!$A:$A, "Pickup", NewEmisData!$B:$B, $A413, NewEmisData!$C:$C, $H413, NewEmisData!$D:$D, AI$2), SUMIFS(NewEmisData!I:I, NewEmisData!$A:$A, "LDV", NewEmisData!$B:$B, $A413, NewEmisData!$C:$C, $H413, NewEmisData!$D:$D, AI$2))</f>
        <v>0</v>
      </c>
      <c r="AJ413" s="335">
        <f>$I413*IF($G413="Pickup", SUMIFS(NewEmisData!J:J, NewEmisData!$A:$A, "Pickup", NewEmisData!$B:$B, $A413, NewEmisData!$C:$C, $H413, NewEmisData!$D:$D, AJ$2), SUMIFS(NewEmisData!J:J, NewEmisData!$A:$A, "LDV", NewEmisData!$B:$B, $A413, NewEmisData!$C:$C, $H413, NewEmisData!$D:$D, AJ$2))</f>
        <v>0</v>
      </c>
      <c r="AK413" s="335">
        <f>$I413*IF($G413="Pickup", SUMIFS(NewEmisData!K:K, NewEmisData!$A:$A, "Pickup", NewEmisData!$B:$B, $A413, NewEmisData!$C:$C, $H413, NewEmisData!$D:$D, AK$2), SUMIFS(NewEmisData!K:K, NewEmisData!$A:$A, "LDV", NewEmisData!$B:$B, $A413, NewEmisData!$C:$C, $H413, NewEmisData!$D:$D, AK$2))</f>
        <v>0</v>
      </c>
      <c r="AL413" s="335">
        <f>$I413*IF($G413="Pickup", SUMIFS(NewEmisData!L:L, NewEmisData!$A:$A, "Pickup", NewEmisData!$B:$B, $A413, NewEmisData!$C:$C, $H413, NewEmisData!$D:$D, AL$2), SUMIFS(NewEmisData!L:L, NewEmisData!$A:$A, "LDV", NewEmisData!$B:$B, $A413, NewEmisData!$C:$C, $H413, NewEmisData!$D:$D, AL$2))</f>
        <v>0</v>
      </c>
      <c r="AM413" s="335">
        <f>$I413*IF($G413="Pickup", SUMIFS(NewEmisData!M:M, NewEmisData!$A:$A, "Pickup", NewEmisData!$B:$B, $A413, NewEmisData!$C:$C, $H413, NewEmisData!$D:$D, AM$2), SUMIFS(NewEmisData!M:M, NewEmisData!$A:$A, "LDV", NewEmisData!$B:$B, $A413, NewEmisData!$C:$C, $H413, NewEmisData!$D:$D, AM$2))</f>
        <v>0</v>
      </c>
      <c r="AN413" s="335">
        <v>0</v>
      </c>
      <c r="AO413" s="335">
        <f>$I413*IF($G413="Pickup", SUMIFS(NewEmisData!E:E, NewEmisData!$A:$A, "Pickup", NewEmisData!$B:$B, $A413, NewEmisData!$C:$C, $H413, NewEmisData!$D:$D, AO$2), SUMIFS(NewEmisData!E:E, NewEmisData!$A:$A, "LDV", NewEmisData!$B:$B, $A413, NewEmisData!$C:$C, $H413, NewEmisData!$D:$D, AO$2))</f>
        <v>4.9554311876816602E-2</v>
      </c>
      <c r="AP413" s="335">
        <f>$I413*IF($G413="Pickup", SUMIFS(NewEmisData!F:F, NewEmisData!$A:$A, "Pickup", NewEmisData!$B:$B, $A413, NewEmisData!$C:$C, $H413, NewEmisData!$D:$D, AP$2), SUMIFS(NewEmisData!F:F, NewEmisData!$A:$A, "LDV", NewEmisData!$B:$B, $A413, NewEmisData!$C:$C, $H413, NewEmisData!$D:$D, AP$2))</f>
        <v>4.9554311876816602E-2</v>
      </c>
      <c r="AQ413" s="335">
        <f>$I413*IF($G413="Pickup", SUMIFS(NewEmisData!G:G, NewEmisData!$A:$A, "Pickup", NewEmisData!$B:$B, $A413, NewEmisData!$C:$C, $H413, NewEmisData!$D:$D, AQ$2), SUMIFS(NewEmisData!G:G, NewEmisData!$A:$A, "LDV", NewEmisData!$B:$B, $A413, NewEmisData!$C:$C, $H413, NewEmisData!$D:$D, AQ$2))</f>
        <v>4.9678947355998399E-2</v>
      </c>
      <c r="AR413" s="335">
        <f>$I413*IF($G413="Pickup", SUMIFS(NewEmisData!H:H, NewEmisData!$A:$A, "Pickup", NewEmisData!$B:$B, $A413, NewEmisData!$C:$C, $H413, NewEmisData!$D:$D, AR$2), SUMIFS(NewEmisData!H:H, NewEmisData!$A:$A, "LDV", NewEmisData!$B:$B, $A413, NewEmisData!$C:$C, $H413, NewEmisData!$D:$D, AR$2))</f>
        <v>4.9638246746598502E-2</v>
      </c>
      <c r="AS413" s="335">
        <f>$I413*IF($G413="Pickup", SUMIFS(NewEmisData!I:I, NewEmisData!$A:$A, "Pickup", NewEmisData!$B:$B, $A413, NewEmisData!$C:$C, $H413, NewEmisData!$D:$D, AS$2), SUMIFS(NewEmisData!I:I, NewEmisData!$A:$A, "LDV", NewEmisData!$B:$B, $A413, NewEmisData!$C:$C, $H413, NewEmisData!$D:$D, AS$2))</f>
        <v>4.9591547053478097E-2</v>
      </c>
      <c r="AT413" s="335">
        <f>$I413*IF($G413="Pickup", SUMIFS(NewEmisData!J:J, NewEmisData!$A:$A, "Pickup", NewEmisData!$B:$B, $A413, NewEmisData!$C:$C, $H413, NewEmisData!$D:$D, AT$2), SUMIFS(NewEmisData!J:J, NewEmisData!$A:$A, "LDV", NewEmisData!$B:$B, $A413, NewEmisData!$C:$C, $H413, NewEmisData!$D:$D, AT$2))</f>
        <v>4.9596118960698501E-2</v>
      </c>
      <c r="AU413" s="335">
        <f>$I413*IF($G413="Pickup", SUMIFS(NewEmisData!K:K, NewEmisData!$A:$A, "Pickup", NewEmisData!$B:$B, $A413, NewEmisData!$C:$C, $H413, NewEmisData!$D:$D, AU$2), SUMIFS(NewEmisData!K:K, NewEmisData!$A:$A, "LDV", NewEmisData!$B:$B, $A413, NewEmisData!$C:$C, $H413, NewEmisData!$D:$D, AU$2))</f>
        <v>4.9727715505099697E-2</v>
      </c>
      <c r="AV413" s="335">
        <f>$I413*IF($G413="Pickup", SUMIFS(NewEmisData!L:L, NewEmisData!$A:$A, "Pickup", NewEmisData!$B:$B, $A413, NewEmisData!$C:$C, $H413, NewEmisData!$D:$D, AV$2), SUMIFS(NewEmisData!L:L, NewEmisData!$A:$A, "LDV", NewEmisData!$B:$B, $A413, NewEmisData!$C:$C, $H413, NewEmisData!$D:$D, AV$2))</f>
        <v>4.9656973111086203E-2</v>
      </c>
      <c r="AW413" s="335">
        <f>$I413*IF($G413="Pickup", SUMIFS(NewEmisData!M:M, NewEmisData!$A:$A, "Pickup", NewEmisData!$B:$B, $A413, NewEmisData!$C:$C, $H413, NewEmisData!$D:$D, AW$2), SUMIFS(NewEmisData!M:M, NewEmisData!$A:$A, "LDV", NewEmisData!$B:$B, $A413, NewEmisData!$C:$C, $H413, NewEmisData!$D:$D, AW$2))</f>
        <v>5.1354277958724E-2</v>
      </c>
      <c r="AX413" s="335">
        <v>2.3805319372350052E-2</v>
      </c>
      <c r="AY413" s="335">
        <f>$I413*IF($G413="Pickup", SUMIFS(NewEmisData!E:E, NewEmisData!$A:$A, "Pickup", NewEmisData!$B:$B, $A413, NewEmisData!$C:$C, $H413, NewEmisData!$D:$D, AY$2), SUMIFS(NewEmisData!E:E, NewEmisData!$A:$A, "LDV", NewEmisData!$B:$B, $A413, NewEmisData!$C:$C, $H413, NewEmisData!$D:$D, AY$2))</f>
        <v>6.4434978870950201E-3</v>
      </c>
      <c r="AZ413" s="335">
        <f>$I413*IF($G413="Pickup", SUMIFS(NewEmisData!F:F, NewEmisData!$A:$A, "Pickup", NewEmisData!$B:$B, $A413, NewEmisData!$C:$C, $H413, NewEmisData!$D:$D, AZ$2), SUMIFS(NewEmisData!F:F, NewEmisData!$A:$A, "LDV", NewEmisData!$B:$B, $A413, NewEmisData!$C:$C, $H413, NewEmisData!$D:$D, AZ$2))</f>
        <v>6.4434978870950201E-3</v>
      </c>
      <c r="BA413" s="335">
        <f>$I413*IF($G413="Pickup", SUMIFS(NewEmisData!G:G, NewEmisData!$A:$A, "Pickup", NewEmisData!$B:$B, $A413, NewEmisData!$C:$C, $H413, NewEmisData!$D:$D, BA$2), SUMIFS(NewEmisData!G:G, NewEmisData!$A:$A, "LDV", NewEmisData!$B:$B, $A413, NewEmisData!$C:$C, $H413, NewEmisData!$D:$D, BA$2))</f>
        <v>6.4593905786555599E-3</v>
      </c>
      <c r="BB413" s="335">
        <f>$I413*IF($G413="Pickup", SUMIFS(NewEmisData!H:H, NewEmisData!$A:$A, "Pickup", NewEmisData!$B:$B, $A413, NewEmisData!$C:$C, $H413, NewEmisData!$D:$D, BB$2), SUMIFS(NewEmisData!H:H, NewEmisData!$A:$A, "LDV", NewEmisData!$B:$B, $A413, NewEmisData!$C:$C, $H413, NewEmisData!$D:$D, BB$2))</f>
        <v>6.4542038651898698E-3</v>
      </c>
      <c r="BC413" s="335">
        <f>$I413*IF($G413="Pickup", SUMIFS(NewEmisData!I:I, NewEmisData!$A:$A, "Pickup", NewEmisData!$B:$B, $A413, NewEmisData!$C:$C, $H413, NewEmisData!$D:$D, BC$2), SUMIFS(NewEmisData!I:I, NewEmisData!$A:$A, "LDV", NewEmisData!$B:$B, $A413, NewEmisData!$C:$C, $H413, NewEmisData!$D:$D, BC$2))</f>
        <v>6.44824724163825E-3</v>
      </c>
      <c r="BD413" s="335">
        <f>$I413*IF($G413="Pickup", SUMIFS(NewEmisData!J:J, NewEmisData!$A:$A, "Pickup", NewEmisData!$B:$B, $A413, NewEmisData!$C:$C, $H413, NewEmisData!$D:$D, BD$2), SUMIFS(NewEmisData!J:J, NewEmisData!$A:$A, "LDV", NewEmisData!$B:$B, $A413, NewEmisData!$C:$C, $H413, NewEmisData!$D:$D, BD$2))</f>
        <v>6.4488354647756199E-3</v>
      </c>
      <c r="BE413" s="335">
        <f>$I413*IF($G413="Pickup", SUMIFS(NewEmisData!K:K, NewEmisData!$A:$A, "Pickup", NewEmisData!$B:$B, $A413, NewEmisData!$C:$C, $H413, NewEmisData!$D:$D, BE$2), SUMIFS(NewEmisData!K:K, NewEmisData!$A:$A, "LDV", NewEmisData!$B:$B, $A413, NewEmisData!$C:$C, $H413, NewEmisData!$D:$D, BE$2))</f>
        <v>6.4656000586650201E-3</v>
      </c>
      <c r="BF413" s="335">
        <f>$I413*IF($G413="Pickup", SUMIFS(NewEmisData!L:L, NewEmisData!$A:$A, "Pickup", NewEmisData!$B:$B, $A413, NewEmisData!$C:$C, $H413, NewEmisData!$D:$D, BF$2), SUMIFS(NewEmisData!L:L, NewEmisData!$A:$A, "LDV", NewEmisData!$B:$B, $A413, NewEmisData!$C:$C, $H413, NewEmisData!$D:$D, BF$2))</f>
        <v>6.45658015291296E-3</v>
      </c>
      <c r="BG413" s="335">
        <f>$I413*IF($G413="Pickup", SUMIFS(NewEmisData!M:M, NewEmisData!$A:$A, "Pickup", NewEmisData!$B:$B, $A413, NewEmisData!$C:$C, $H413, NewEmisData!$D:$D, BG$2), SUMIFS(NewEmisData!M:M, NewEmisData!$A:$A, "LDV", NewEmisData!$B:$B, $A413, NewEmisData!$C:$C, $H413, NewEmisData!$D:$D, BG$2))</f>
        <v>6.6728896258488697E-3</v>
      </c>
      <c r="BH413" s="335">
        <v>1.6506531515565108E-3</v>
      </c>
      <c r="BI413" s="335">
        <f>$I413*IF($G413="Pickup", SUMIFS(NewEmisData!E:E, NewEmisData!$A:$A, "Pickup", NewEmisData!$B:$B, $A413, NewEmisData!$C:$C, $H413, NewEmisData!$D:$D, BI$2), SUMIFS(NewEmisData!E:E, NewEmisData!$A:$A, "LDV", NewEmisData!$B:$B, $A413, NewEmisData!$C:$C, $H413, NewEmisData!$D:$D, BI$2))</f>
        <v>0</v>
      </c>
      <c r="BJ413" s="335">
        <f>$I413*IF($G413="Pickup", SUMIFS(NewEmisData!F:F, NewEmisData!$A:$A, "Pickup", NewEmisData!$B:$B, $A413, NewEmisData!$C:$C, $H413, NewEmisData!$D:$D, BJ$2), SUMIFS(NewEmisData!F:F, NewEmisData!$A:$A, "LDV", NewEmisData!$B:$B, $A413, NewEmisData!$C:$C, $H413, NewEmisData!$D:$D, BJ$2))</f>
        <v>0</v>
      </c>
      <c r="BK413" s="335">
        <f>$I413*IF($G413="Pickup", SUMIFS(NewEmisData!G:G, NewEmisData!$A:$A, "Pickup", NewEmisData!$B:$B, $A413, NewEmisData!$C:$C, $H413, NewEmisData!$D:$D, BK$2), SUMIFS(NewEmisData!G:G, NewEmisData!$A:$A, "LDV", NewEmisData!$B:$B, $A413, NewEmisData!$C:$C, $H413, NewEmisData!$D:$D, BK$2))</f>
        <v>0</v>
      </c>
      <c r="BL413" s="335">
        <f>$I413*IF($G413="Pickup", SUMIFS(NewEmisData!H:H, NewEmisData!$A:$A, "Pickup", NewEmisData!$B:$B, $A413, NewEmisData!$C:$C, $H413, NewEmisData!$D:$D, BL$2), SUMIFS(NewEmisData!H:H, NewEmisData!$A:$A, "LDV", NewEmisData!$B:$B, $A413, NewEmisData!$C:$C, $H413, NewEmisData!$D:$D, BL$2))</f>
        <v>0</v>
      </c>
      <c r="BM413" s="335">
        <f>$I413*IF($G413="Pickup", SUMIFS(NewEmisData!I:I, NewEmisData!$A:$A, "Pickup", NewEmisData!$B:$B, $A413, NewEmisData!$C:$C, $H413, NewEmisData!$D:$D, BM$2), SUMIFS(NewEmisData!I:I, NewEmisData!$A:$A, "LDV", NewEmisData!$B:$B, $A413, NewEmisData!$C:$C, $H413, NewEmisData!$D:$D, BM$2))</f>
        <v>0</v>
      </c>
      <c r="BN413" s="335">
        <f>$I413*IF($G413="Pickup", SUMIFS(NewEmisData!J:J, NewEmisData!$A:$A, "Pickup", NewEmisData!$B:$B, $A413, NewEmisData!$C:$C, $H413, NewEmisData!$D:$D, BN$2), SUMIFS(NewEmisData!J:J, NewEmisData!$A:$A, "LDV", NewEmisData!$B:$B, $A413, NewEmisData!$C:$C, $H413, NewEmisData!$D:$D, BN$2))</f>
        <v>0</v>
      </c>
      <c r="BO413" s="335">
        <f>$I413*IF($G413="Pickup", SUMIFS(NewEmisData!K:K, NewEmisData!$A:$A, "Pickup", NewEmisData!$B:$B, $A413, NewEmisData!$C:$C, $H413, NewEmisData!$D:$D, BO$2), SUMIFS(NewEmisData!K:K, NewEmisData!$A:$A, "LDV", NewEmisData!$B:$B, $A413, NewEmisData!$C:$C, $H413, NewEmisData!$D:$D, BO$2))</f>
        <v>0</v>
      </c>
      <c r="BP413" s="335">
        <f>$I413*IF($G413="Pickup", SUMIFS(NewEmisData!L:L, NewEmisData!$A:$A, "Pickup", NewEmisData!$B:$B, $A413, NewEmisData!$C:$C, $H413, NewEmisData!$D:$D, BP$2), SUMIFS(NewEmisData!L:L, NewEmisData!$A:$A, "LDV", NewEmisData!$B:$B, $A413, NewEmisData!$C:$C, $H413, NewEmisData!$D:$D, BP$2))</f>
        <v>0</v>
      </c>
      <c r="BQ413" s="335">
        <f>$I413*IF($G413="Pickup", SUMIFS(NewEmisData!M:M, NewEmisData!$A:$A, "Pickup", NewEmisData!$B:$B, $A413, NewEmisData!$C:$C, $H413, NewEmisData!$D:$D, BQ$2), SUMIFS(NewEmisData!M:M, NewEmisData!$A:$A, "LDV", NewEmisData!$B:$B, $A413, NewEmisData!$C:$C, $H413, NewEmisData!$D:$D, BQ$2))</f>
        <v>0</v>
      </c>
      <c r="BR413" s="335">
        <v>0</v>
      </c>
      <c r="BS413" s="335">
        <f>$I413*IF($G413="Pickup", SUMIFS(NewEmisData!E:E, NewEmisData!$A:$A, "Pickup", NewEmisData!$B:$B, $A413, NewEmisData!$C:$C, $H413, NewEmisData!$D:$D, BS$2), SUMIFS(NewEmisData!E:E, NewEmisData!$A:$A, "LDV", NewEmisData!$B:$B, $A413, NewEmisData!$C:$C, $H413, NewEmisData!$D:$D, BS$2))</f>
        <v>0</v>
      </c>
      <c r="BT413" s="335">
        <f>$I413*IF($G413="Pickup", SUMIFS(NewEmisData!F:F, NewEmisData!$A:$A, "Pickup", NewEmisData!$B:$B, $A413, NewEmisData!$C:$C, $H413, NewEmisData!$D:$D, BT$2), SUMIFS(NewEmisData!F:F, NewEmisData!$A:$A, "LDV", NewEmisData!$B:$B, $A413, NewEmisData!$C:$C, $H413, NewEmisData!$D:$D, BT$2))</f>
        <v>0</v>
      </c>
      <c r="BU413" s="335">
        <f>$I413*IF($G413="Pickup", SUMIFS(NewEmisData!G:G, NewEmisData!$A:$A, "Pickup", NewEmisData!$B:$B, $A413, NewEmisData!$C:$C, $H413, NewEmisData!$D:$D, BU$2), SUMIFS(NewEmisData!G:G, NewEmisData!$A:$A, "LDV", NewEmisData!$B:$B, $A413, NewEmisData!$C:$C, $H413, NewEmisData!$D:$D, BU$2))</f>
        <v>0</v>
      </c>
      <c r="BV413" s="335">
        <f>$I413*IF($G413="Pickup", SUMIFS(NewEmisData!H:H, NewEmisData!$A:$A, "Pickup", NewEmisData!$B:$B, $A413, NewEmisData!$C:$C, $H413, NewEmisData!$D:$D, BV$2), SUMIFS(NewEmisData!H:H, NewEmisData!$A:$A, "LDV", NewEmisData!$B:$B, $A413, NewEmisData!$C:$C, $H413, NewEmisData!$D:$D, BV$2))</f>
        <v>0</v>
      </c>
      <c r="BW413" s="335">
        <f>$I413*IF($G413="Pickup", SUMIFS(NewEmisData!I:I, NewEmisData!$A:$A, "Pickup", NewEmisData!$B:$B, $A413, NewEmisData!$C:$C, $H413, NewEmisData!$D:$D, BW$2), SUMIFS(NewEmisData!I:I, NewEmisData!$A:$A, "LDV", NewEmisData!$B:$B, $A413, NewEmisData!$C:$C, $H413, NewEmisData!$D:$D, BW$2))</f>
        <v>0</v>
      </c>
      <c r="BX413" s="335">
        <f>$I413*IF($G413="Pickup", SUMIFS(NewEmisData!J:J, NewEmisData!$A:$A, "Pickup", NewEmisData!$B:$B, $A413, NewEmisData!$C:$C, $H413, NewEmisData!$D:$D, BX$2), SUMIFS(NewEmisData!J:J, NewEmisData!$A:$A, "LDV", NewEmisData!$B:$B, $A413, NewEmisData!$C:$C, $H413, NewEmisData!$D:$D, BX$2))</f>
        <v>0</v>
      </c>
      <c r="BY413" s="335">
        <f>$I413*IF($G413="Pickup", SUMIFS(NewEmisData!K:K, NewEmisData!$A:$A, "Pickup", NewEmisData!$B:$B, $A413, NewEmisData!$C:$C, $H413, NewEmisData!$D:$D, BY$2), SUMIFS(NewEmisData!K:K, NewEmisData!$A:$A, "LDV", NewEmisData!$B:$B, $A413, NewEmisData!$C:$C, $H413, NewEmisData!$D:$D, BY$2))</f>
        <v>0</v>
      </c>
      <c r="BZ413" s="335">
        <f>$I413*IF($G413="Pickup", SUMIFS(NewEmisData!L:L, NewEmisData!$A:$A, "Pickup", NewEmisData!$B:$B, $A413, NewEmisData!$C:$C, $H413, NewEmisData!$D:$D, BZ$2), SUMIFS(NewEmisData!L:L, NewEmisData!$A:$A, "LDV", NewEmisData!$B:$B, $A413, NewEmisData!$C:$C, $H413, NewEmisData!$D:$D, BZ$2))</f>
        <v>0</v>
      </c>
      <c r="CA413" s="335">
        <f>$I413*IF($G413="Pickup", SUMIFS(NewEmisData!M:M, NewEmisData!$A:$A, "Pickup", NewEmisData!$B:$B, $A413, NewEmisData!$C:$C, $H413, NewEmisData!$D:$D, CA$2), SUMIFS(NewEmisData!M:M, NewEmisData!$A:$A, "LDV", NewEmisData!$B:$B, $A413, NewEmisData!$C:$C, $H413, NewEmisData!$D:$D, CA$2))</f>
        <v>0</v>
      </c>
      <c r="CB413" s="335">
        <v>0</v>
      </c>
      <c r="CC413" s="335">
        <f>$I413*IF($G413="Pickup", SUMIFS(NewEmisData!E:E, NewEmisData!$A:$A, "Pickup", NewEmisData!$B:$B, $A413, NewEmisData!$C:$C, $H413, NewEmisData!$D:$D, CC$2), SUMIFS(NewEmisData!E:E, NewEmisData!$A:$A, "LDV", NewEmisData!$B:$B, $A413, NewEmisData!$C:$C, $H413, NewEmisData!$D:$D, CC$2))</f>
        <v>0</v>
      </c>
      <c r="CD413" s="335">
        <f>$I413*IF($G413="Pickup", SUMIFS(NewEmisData!F:F, NewEmisData!$A:$A, "Pickup", NewEmisData!$B:$B, $A413, NewEmisData!$C:$C, $H413, NewEmisData!$D:$D, CD$2), SUMIFS(NewEmisData!F:F, NewEmisData!$A:$A, "LDV", NewEmisData!$B:$B, $A413, NewEmisData!$C:$C, $H413, NewEmisData!$D:$D, CD$2))</f>
        <v>0</v>
      </c>
      <c r="CE413" s="335">
        <f>$I413*IF($G413="Pickup", SUMIFS(NewEmisData!G:G, NewEmisData!$A:$A, "Pickup", NewEmisData!$B:$B, $A413, NewEmisData!$C:$C, $H413, NewEmisData!$D:$D, CE$2), SUMIFS(NewEmisData!G:G, NewEmisData!$A:$A, "LDV", NewEmisData!$B:$B, $A413, NewEmisData!$C:$C, $H413, NewEmisData!$D:$D, CE$2))</f>
        <v>0</v>
      </c>
      <c r="CF413" s="335">
        <f>$I413*IF($G413="Pickup", SUMIFS(NewEmisData!H:H, NewEmisData!$A:$A, "Pickup", NewEmisData!$B:$B, $A413, NewEmisData!$C:$C, $H413, NewEmisData!$D:$D, CF$2), SUMIFS(NewEmisData!H:H, NewEmisData!$A:$A, "LDV", NewEmisData!$B:$B, $A413, NewEmisData!$C:$C, $H413, NewEmisData!$D:$D, CF$2))</f>
        <v>0</v>
      </c>
      <c r="CG413" s="335">
        <f>$I413*IF($G413="Pickup", SUMIFS(NewEmisData!I:I, NewEmisData!$A:$A, "Pickup", NewEmisData!$B:$B, $A413, NewEmisData!$C:$C, $H413, NewEmisData!$D:$D, CG$2), SUMIFS(NewEmisData!I:I, NewEmisData!$A:$A, "LDV", NewEmisData!$B:$B, $A413, NewEmisData!$C:$C, $H413, NewEmisData!$D:$D, CG$2))</f>
        <v>0</v>
      </c>
      <c r="CH413" s="335">
        <f>$I413*IF($G413="Pickup", SUMIFS(NewEmisData!J:J, NewEmisData!$A:$A, "Pickup", NewEmisData!$B:$B, $A413, NewEmisData!$C:$C, $H413, NewEmisData!$D:$D, CH$2), SUMIFS(NewEmisData!J:J, NewEmisData!$A:$A, "LDV", NewEmisData!$B:$B, $A413, NewEmisData!$C:$C, $H413, NewEmisData!$D:$D, CH$2))</f>
        <v>0</v>
      </c>
      <c r="CI413" s="335">
        <f>$I413*IF($G413="Pickup", SUMIFS(NewEmisData!K:K, NewEmisData!$A:$A, "Pickup", NewEmisData!$B:$B, $A413, NewEmisData!$C:$C, $H413, NewEmisData!$D:$D, CI$2), SUMIFS(NewEmisData!K:K, NewEmisData!$A:$A, "LDV", NewEmisData!$B:$B, $A413, NewEmisData!$C:$C, $H413, NewEmisData!$D:$D, CI$2))</f>
        <v>0</v>
      </c>
      <c r="CJ413" s="335">
        <f>$I413*IF($G413="Pickup", SUMIFS(NewEmisData!L:L, NewEmisData!$A:$A, "Pickup", NewEmisData!$B:$B, $A413, NewEmisData!$C:$C, $H413, NewEmisData!$D:$D, CJ$2), SUMIFS(NewEmisData!L:L, NewEmisData!$A:$A, "LDV", NewEmisData!$B:$B, $A413, NewEmisData!$C:$C, $H413, NewEmisData!$D:$D, CJ$2))</f>
        <v>0</v>
      </c>
      <c r="CK413" s="335">
        <f>$I413*IF($G413="Pickup", SUMIFS(NewEmisData!M:M, NewEmisData!$A:$A, "Pickup", NewEmisData!$B:$B, $A413, NewEmisData!$C:$C, $H413, NewEmisData!$D:$D, CK$2), SUMIFS(NewEmisData!M:M, NewEmisData!$A:$A, "LDV", NewEmisData!$B:$B, $A413, NewEmisData!$C:$C, $H413, NewEmisData!$D:$D, CK$2))</f>
        <v>0</v>
      </c>
      <c r="CL413" s="335">
        <v>0</v>
      </c>
      <c r="CM413" s="335">
        <f>$I413*IF($G413="Pickup", SUMIFS(NewEmisData!E:E, NewEmisData!$A:$A, "Pickup", NewEmisData!$B:$B, $A413, NewEmisData!$C:$C, $H413, NewEmisData!$D:$D, CM$2), SUMIFS(NewEmisData!E:E, NewEmisData!$A:$A, "LDV", NewEmisData!$B:$B, $A413, NewEmisData!$C:$C, $H413, NewEmisData!$D:$D, CM$2))</f>
        <v>0</v>
      </c>
      <c r="CN413" s="335">
        <f>$I413*IF($G413="Pickup", SUMIFS(NewEmisData!F:F, NewEmisData!$A:$A, "Pickup", NewEmisData!$B:$B, $A413, NewEmisData!$C:$C, $H413, NewEmisData!$D:$D, CN$2), SUMIFS(NewEmisData!F:F, NewEmisData!$A:$A, "LDV", NewEmisData!$B:$B, $A413, NewEmisData!$C:$C, $H413, NewEmisData!$D:$D, CN$2))</f>
        <v>0</v>
      </c>
      <c r="CO413" s="335">
        <f>$I413*IF($G413="Pickup", SUMIFS(NewEmisData!G:G, NewEmisData!$A:$A, "Pickup", NewEmisData!$B:$B, $A413, NewEmisData!$C:$C, $H413, NewEmisData!$D:$D, CO$2), SUMIFS(NewEmisData!G:G, NewEmisData!$A:$A, "LDV", NewEmisData!$B:$B, $A413, NewEmisData!$C:$C, $H413, NewEmisData!$D:$D, CO$2))</f>
        <v>0</v>
      </c>
      <c r="CP413" s="335">
        <f>$I413*IF($G413="Pickup", SUMIFS(NewEmisData!H:H, NewEmisData!$A:$A, "Pickup", NewEmisData!$B:$B, $A413, NewEmisData!$C:$C, $H413, NewEmisData!$D:$D, CP$2), SUMIFS(NewEmisData!H:H, NewEmisData!$A:$A, "LDV", NewEmisData!$B:$B, $A413, NewEmisData!$C:$C, $H413, NewEmisData!$D:$D, CP$2))</f>
        <v>0</v>
      </c>
      <c r="CQ413" s="335">
        <f>$I413*IF($G413="Pickup", SUMIFS(NewEmisData!I:I, NewEmisData!$A:$A, "Pickup", NewEmisData!$B:$B, $A413, NewEmisData!$C:$C, $H413, NewEmisData!$D:$D, CQ$2), SUMIFS(NewEmisData!I:I, NewEmisData!$A:$A, "LDV", NewEmisData!$B:$B, $A413, NewEmisData!$C:$C, $H413, NewEmisData!$D:$D, CQ$2))</f>
        <v>0</v>
      </c>
      <c r="CR413" s="335">
        <f>$I413*IF($G413="Pickup", SUMIFS(NewEmisData!J:J, NewEmisData!$A:$A, "Pickup", NewEmisData!$B:$B, $A413, NewEmisData!$C:$C, $H413, NewEmisData!$D:$D, CR$2), SUMIFS(NewEmisData!J:J, NewEmisData!$A:$A, "LDV", NewEmisData!$B:$B, $A413, NewEmisData!$C:$C, $H413, NewEmisData!$D:$D, CR$2))</f>
        <v>0</v>
      </c>
      <c r="CS413" s="335">
        <f>$I413*IF($G413="Pickup", SUMIFS(NewEmisData!K:K, NewEmisData!$A:$A, "Pickup", NewEmisData!$B:$B, $A413, NewEmisData!$C:$C, $H413, NewEmisData!$D:$D, CS$2), SUMIFS(NewEmisData!K:K, NewEmisData!$A:$A, "LDV", NewEmisData!$B:$B, $A413, NewEmisData!$C:$C, $H413, NewEmisData!$D:$D, CS$2))</f>
        <v>0</v>
      </c>
      <c r="CT413" s="335">
        <f>$I413*IF($G413="Pickup", SUMIFS(NewEmisData!L:L, NewEmisData!$A:$A, "Pickup", NewEmisData!$B:$B, $A413, NewEmisData!$C:$C, $H413, NewEmisData!$D:$D, CT$2), SUMIFS(NewEmisData!L:L, NewEmisData!$A:$A, "LDV", NewEmisData!$B:$B, $A413, NewEmisData!$C:$C, $H413, NewEmisData!$D:$D, CT$2))</f>
        <v>0</v>
      </c>
      <c r="CU413" s="335">
        <f>$I413*IF($G413="Pickup", SUMIFS(NewEmisData!M:M, NewEmisData!$A:$A, "Pickup", NewEmisData!$B:$B, $A413, NewEmisData!$C:$C, $H413, NewEmisData!$D:$D, CU$2), SUMIFS(NewEmisData!M:M, NewEmisData!$A:$A, "LDV", NewEmisData!$B:$B, $A413, NewEmisData!$C:$C, $H413, NewEmisData!$D:$D, CU$2))</f>
        <v>0</v>
      </c>
      <c r="CV413" s="335">
        <v>0</v>
      </c>
      <c r="CW413" s="335">
        <v>0</v>
      </c>
      <c r="CX413" s="335">
        <v>0</v>
      </c>
      <c r="CY413" s="335">
        <v>0</v>
      </c>
      <c r="CZ413" s="335">
        <v>0</v>
      </c>
      <c r="DA413" s="335">
        <v>0</v>
      </c>
      <c r="DB413" s="335">
        <v>0</v>
      </c>
      <c r="DC413" s="335">
        <v>0</v>
      </c>
      <c r="DD413" s="335">
        <v>0</v>
      </c>
      <c r="DE413" s="335">
        <v>0</v>
      </c>
      <c r="DF413" s="335">
        <v>0</v>
      </c>
      <c r="DG413" s="335">
        <f>$I413*IF($G413="Pickup", SUMIFS(NewEmisData!E:E, NewEmisData!$A:$A, "Pickup", NewEmisData!$B:$B, $A413, NewEmisData!$C:$C, $H413, NewEmisData!$D:$D, DG$2), SUMIFS(NewEmisData!E:E, NewEmisData!$A:$A, "LDV", NewEmisData!$B:$B, $A413, NewEmisData!$C:$C, $H413, NewEmisData!$D:$D, DG$2))</f>
        <v>0</v>
      </c>
      <c r="DH413" s="335">
        <f>$I413*IF($G413="Pickup", SUMIFS(NewEmisData!F:F, NewEmisData!$A:$A, "Pickup", NewEmisData!$B:$B, $A413, NewEmisData!$C:$C, $H413, NewEmisData!$D:$D, DH$2), SUMIFS(NewEmisData!F:F, NewEmisData!$A:$A, "LDV", NewEmisData!$B:$B, $A413, NewEmisData!$C:$C, $H413, NewEmisData!$D:$D, DH$2))</f>
        <v>0</v>
      </c>
      <c r="DI413" s="335">
        <f>$I413*IF($G413="Pickup", SUMIFS(NewEmisData!G:G, NewEmisData!$A:$A, "Pickup", NewEmisData!$B:$B, $A413, NewEmisData!$C:$C, $H413, NewEmisData!$D:$D, DI$2), SUMIFS(NewEmisData!G:G, NewEmisData!$A:$A, "LDV", NewEmisData!$B:$B, $A413, NewEmisData!$C:$C, $H413, NewEmisData!$D:$D, DI$2))</f>
        <v>0</v>
      </c>
      <c r="DJ413" s="335">
        <f>$I413*IF($G413="Pickup", SUMIFS(NewEmisData!H:H, NewEmisData!$A:$A, "Pickup", NewEmisData!$B:$B, $A413, NewEmisData!$C:$C, $H413, NewEmisData!$D:$D, DJ$2), SUMIFS(NewEmisData!H:H, NewEmisData!$A:$A, "LDV", NewEmisData!$B:$B, $A413, NewEmisData!$C:$C, $H413, NewEmisData!$D:$D, DJ$2))</f>
        <v>0</v>
      </c>
      <c r="DK413" s="335">
        <f>$I413*IF($G413="Pickup", SUMIFS(NewEmisData!I:I, NewEmisData!$A:$A, "Pickup", NewEmisData!$B:$B, $A413, NewEmisData!$C:$C, $H413, NewEmisData!$D:$D, DK$2), SUMIFS(NewEmisData!I:I, NewEmisData!$A:$A, "LDV", NewEmisData!$B:$B, $A413, NewEmisData!$C:$C, $H413, NewEmisData!$D:$D, DK$2))</f>
        <v>0</v>
      </c>
      <c r="DL413" s="335">
        <f>$I413*IF($G413="Pickup", SUMIFS(NewEmisData!J:J, NewEmisData!$A:$A, "Pickup", NewEmisData!$B:$B, $A413, NewEmisData!$C:$C, $H413, NewEmisData!$D:$D, DL$2), SUMIFS(NewEmisData!J:J, NewEmisData!$A:$A, "LDV", NewEmisData!$B:$B, $A413, NewEmisData!$C:$C, $H413, NewEmisData!$D:$D, DL$2))</f>
        <v>0</v>
      </c>
      <c r="DM413" s="335">
        <f>$I413*IF($G413="Pickup", SUMIFS(NewEmisData!K:K, NewEmisData!$A:$A, "Pickup", NewEmisData!$B:$B, $A413, NewEmisData!$C:$C, $H413, NewEmisData!$D:$D, DM$2), SUMIFS(NewEmisData!K:K, NewEmisData!$A:$A, "LDV", NewEmisData!$B:$B, $A413, NewEmisData!$C:$C, $H413, NewEmisData!$D:$D, DM$2))</f>
        <v>0</v>
      </c>
      <c r="DN413" s="335">
        <f>$I413*IF($G413="Pickup", SUMIFS(NewEmisData!L:L, NewEmisData!$A:$A, "Pickup", NewEmisData!$B:$B, $A413, NewEmisData!$C:$C, $H413, NewEmisData!$D:$D, DN$2), SUMIFS(NewEmisData!L:L, NewEmisData!$A:$A, "LDV", NewEmisData!$B:$B, $A413, NewEmisData!$C:$C, $H413, NewEmisData!$D:$D, DN$2))</f>
        <v>0</v>
      </c>
      <c r="DO413" s="335">
        <f>$I413*IF($G413="Pickup", SUMIFS(NewEmisData!M:M, NewEmisData!$A:$A, "Pickup", NewEmisData!$B:$B, $A413, NewEmisData!$C:$C, $H413, NewEmisData!$D:$D, DO$2), SUMIFS(NewEmisData!M:M, NewEmisData!$A:$A, "LDV", NewEmisData!$B:$B, $A413, NewEmisData!$C:$C, $H413, NewEmisData!$D:$D, DO$2))</f>
        <v>0</v>
      </c>
      <c r="DP413" s="335">
        <v>0</v>
      </c>
      <c r="DQ413" s="335">
        <f>$I413*IF($G413="Pickup", SUMIFS(NewEmisData!E:E, NewEmisData!$A:$A, "Pickup", NewEmisData!$B:$B, $A413, NewEmisData!$C:$C, $H413, NewEmisData!$D:$D, DQ$2), SUMIFS(NewEmisData!E:E, NewEmisData!$A:$A, "LDV", NewEmisData!$B:$B, $A413, NewEmisData!$C:$C, $H413, NewEmisData!$D:$D, DQ$2))</f>
        <v>0</v>
      </c>
      <c r="DR413" s="335">
        <f>$I413*IF($G413="Pickup", SUMIFS(NewEmisData!F:F, NewEmisData!$A:$A, "Pickup", NewEmisData!$B:$B, $A413, NewEmisData!$C:$C, $H413, NewEmisData!$D:$D, DR$2), SUMIFS(NewEmisData!F:F, NewEmisData!$A:$A, "LDV", NewEmisData!$B:$B, $A413, NewEmisData!$C:$C, $H413, NewEmisData!$D:$D, DR$2))</f>
        <v>0</v>
      </c>
      <c r="DS413" s="335">
        <f>$I413*IF($G413="Pickup", SUMIFS(NewEmisData!G:G, NewEmisData!$A:$A, "Pickup", NewEmisData!$B:$B, $A413, NewEmisData!$C:$C, $H413, NewEmisData!$D:$D, DS$2), SUMIFS(NewEmisData!G:G, NewEmisData!$A:$A, "LDV", NewEmisData!$B:$B, $A413, NewEmisData!$C:$C, $H413, NewEmisData!$D:$D, DS$2))</f>
        <v>0</v>
      </c>
      <c r="DT413" s="335">
        <f>$I413*IF($G413="Pickup", SUMIFS(NewEmisData!H:H, NewEmisData!$A:$A, "Pickup", NewEmisData!$B:$B, $A413, NewEmisData!$C:$C, $H413, NewEmisData!$D:$D, DT$2), SUMIFS(NewEmisData!H:H, NewEmisData!$A:$A, "LDV", NewEmisData!$B:$B, $A413, NewEmisData!$C:$C, $H413, NewEmisData!$D:$D, DT$2))</f>
        <v>0</v>
      </c>
      <c r="DU413" s="335">
        <f>$I413*IF($G413="Pickup", SUMIFS(NewEmisData!I:I, NewEmisData!$A:$A, "Pickup", NewEmisData!$B:$B, $A413, NewEmisData!$C:$C, $H413, NewEmisData!$D:$D, DU$2), SUMIFS(NewEmisData!I:I, NewEmisData!$A:$A, "LDV", NewEmisData!$B:$B, $A413, NewEmisData!$C:$C, $H413, NewEmisData!$D:$D, DU$2))</f>
        <v>0</v>
      </c>
      <c r="DV413" s="335">
        <f>$I413*IF($G413="Pickup", SUMIFS(NewEmisData!J:J, NewEmisData!$A:$A, "Pickup", NewEmisData!$B:$B, $A413, NewEmisData!$C:$C, $H413, NewEmisData!$D:$D, DV$2), SUMIFS(NewEmisData!J:J, NewEmisData!$A:$A, "LDV", NewEmisData!$B:$B, $A413, NewEmisData!$C:$C, $H413, NewEmisData!$D:$D, DV$2))</f>
        <v>0</v>
      </c>
      <c r="DW413" s="335">
        <f>$I413*IF($G413="Pickup", SUMIFS(NewEmisData!K:K, NewEmisData!$A:$A, "Pickup", NewEmisData!$B:$B, $A413, NewEmisData!$C:$C, $H413, NewEmisData!$D:$D, DW$2), SUMIFS(NewEmisData!K:K, NewEmisData!$A:$A, "LDV", NewEmisData!$B:$B, $A413, NewEmisData!$C:$C, $H413, NewEmisData!$D:$D, DW$2))</f>
        <v>0</v>
      </c>
      <c r="DX413" s="335">
        <f>$I413*IF($G413="Pickup", SUMIFS(NewEmisData!L:L, NewEmisData!$A:$A, "Pickup", NewEmisData!$B:$B, $A413, NewEmisData!$C:$C, $H413, NewEmisData!$D:$D, DX$2), SUMIFS(NewEmisData!L:L, NewEmisData!$A:$A, "LDV", NewEmisData!$B:$B, $A413, NewEmisData!$C:$C, $H413, NewEmisData!$D:$D, DX$2))</f>
        <v>0</v>
      </c>
      <c r="DY413" s="335">
        <f>$I413*IF($G413="Pickup", SUMIFS(NewEmisData!M:M, NewEmisData!$A:$A, "Pickup", NewEmisData!$B:$B, $A413, NewEmisData!$C:$C, $H413, NewEmisData!$D:$D, DY$2), SUMIFS(NewEmisData!M:M, NewEmisData!$A:$A, "LDV", NewEmisData!$B:$B, $A413, NewEmisData!$C:$C, $H413, NewEmisData!$D:$D, DY$2))</f>
        <v>0</v>
      </c>
      <c r="DZ413" s="335">
        <v>0</v>
      </c>
      <c r="EA413" s="335">
        <f t="shared" si="658"/>
        <v>0</v>
      </c>
      <c r="EB413" s="335">
        <f t="shared" si="659"/>
        <v>0</v>
      </c>
      <c r="EC413" s="335">
        <f t="shared" si="660"/>
        <v>0</v>
      </c>
      <c r="ED413" s="335">
        <f t="shared" si="661"/>
        <v>0</v>
      </c>
      <c r="EE413" s="335">
        <f t="shared" si="662"/>
        <v>0</v>
      </c>
      <c r="EF413" s="335">
        <f t="shared" si="663"/>
        <v>0</v>
      </c>
      <c r="EG413" s="335">
        <f t="shared" si="664"/>
        <v>0</v>
      </c>
      <c r="EH413" s="335">
        <f t="shared" si="665"/>
        <v>0</v>
      </c>
      <c r="EI413" s="335">
        <f t="shared" si="666"/>
        <v>0</v>
      </c>
      <c r="EJ413" s="335">
        <f t="shared" si="667"/>
        <v>0</v>
      </c>
      <c r="EK413" s="335">
        <f t="shared" si="668"/>
        <v>0</v>
      </c>
      <c r="EL413" s="335">
        <f t="shared" si="669"/>
        <v>0</v>
      </c>
      <c r="EM413" s="335">
        <f t="shared" si="670"/>
        <v>0</v>
      </c>
      <c r="EN413" s="335">
        <f t="shared" si="671"/>
        <v>0</v>
      </c>
      <c r="EO413" s="335">
        <f t="shared" si="672"/>
        <v>0</v>
      </c>
      <c r="EP413" s="335">
        <f t="shared" si="673"/>
        <v>0</v>
      </c>
      <c r="EQ413" s="335">
        <f t="shared" si="674"/>
        <v>0</v>
      </c>
      <c r="ER413" s="335">
        <f t="shared" si="675"/>
        <v>0</v>
      </c>
      <c r="ES413" s="335">
        <f t="shared" si="676"/>
        <v>0</v>
      </c>
      <c r="ET413" s="335">
        <f t="shared" si="677"/>
        <v>0</v>
      </c>
      <c r="EU413" s="335">
        <f t="shared" si="678"/>
        <v>0</v>
      </c>
      <c r="EV413" s="335">
        <f t="shared" si="679"/>
        <v>0</v>
      </c>
      <c r="EW413" s="335">
        <f t="shared" si="680"/>
        <v>0</v>
      </c>
      <c r="EX413" s="335">
        <f t="shared" si="681"/>
        <v>0</v>
      </c>
      <c r="EY413" s="335">
        <f t="shared" si="682"/>
        <v>0</v>
      </c>
      <c r="EZ413" s="335">
        <f t="shared" si="683"/>
        <v>0</v>
      </c>
      <c r="FA413" s="335">
        <f t="shared" si="684"/>
        <v>0</v>
      </c>
      <c r="FB413" s="335">
        <f t="shared" si="685"/>
        <v>0</v>
      </c>
      <c r="FC413" s="335">
        <f t="shared" si="686"/>
        <v>0</v>
      </c>
      <c r="FD413" s="335">
        <f t="shared" si="687"/>
        <v>0</v>
      </c>
      <c r="FE413" s="335">
        <f t="shared" si="688"/>
        <v>4.9554311876816602E-2</v>
      </c>
      <c r="FF413" s="335">
        <f t="shared" si="689"/>
        <v>4.9554311876816602E-2</v>
      </c>
      <c r="FG413" s="335">
        <f t="shared" si="690"/>
        <v>4.9678947355998399E-2</v>
      </c>
      <c r="FH413" s="335">
        <f t="shared" si="691"/>
        <v>4.9638246746598502E-2</v>
      </c>
      <c r="FI413" s="335">
        <f t="shared" si="692"/>
        <v>4.9591547053478097E-2</v>
      </c>
      <c r="FJ413" s="335">
        <f t="shared" si="693"/>
        <v>4.9596118960698501E-2</v>
      </c>
      <c r="FK413" s="335">
        <f t="shared" si="694"/>
        <v>4.9727715505099697E-2</v>
      </c>
      <c r="FL413" s="335">
        <f t="shared" si="695"/>
        <v>4.9656973111086203E-2</v>
      </c>
      <c r="FM413" s="335">
        <f t="shared" si="696"/>
        <v>5.1354277958724E-2</v>
      </c>
      <c r="FN413" s="335">
        <f t="shared" si="697"/>
        <v>2.3805319372350052E-2</v>
      </c>
      <c r="FO413" s="335">
        <f t="shared" si="698"/>
        <v>6.4434978870950201E-3</v>
      </c>
      <c r="FP413" s="335">
        <f t="shared" si="699"/>
        <v>6.4434978870950201E-3</v>
      </c>
      <c r="FQ413" s="335">
        <f t="shared" si="700"/>
        <v>6.4593905786555599E-3</v>
      </c>
      <c r="FR413" s="335">
        <f t="shared" si="701"/>
        <v>6.4542038651898698E-3</v>
      </c>
      <c r="FS413" s="335">
        <f t="shared" si="702"/>
        <v>6.44824724163825E-3</v>
      </c>
      <c r="FT413" s="335">
        <f t="shared" si="703"/>
        <v>6.4488354647756199E-3</v>
      </c>
      <c r="FU413" s="335">
        <f t="shared" si="704"/>
        <v>6.4656000586650201E-3</v>
      </c>
      <c r="FV413" s="335">
        <f t="shared" si="705"/>
        <v>6.45658015291296E-3</v>
      </c>
      <c r="FW413" s="335">
        <f t="shared" si="706"/>
        <v>6.6728896258488697E-3</v>
      </c>
      <c r="FX413" s="335">
        <f t="shared" si="707"/>
        <v>1.6506531515565108E-3</v>
      </c>
    </row>
    <row r="414" spans="1:180" x14ac:dyDescent="0.2">
      <c r="A414" s="305" t="str">
        <f>_xlfn.CONCAT(IF(LEFT(TRIM(A413),1)="*", "*R", "R"), 1+RIGHT(TRIM(A413),1))</f>
        <v>*R6</v>
      </c>
      <c r="B414" s="305" t="str">
        <f t="shared" si="759"/>
        <v>*TLPELC100</v>
      </c>
      <c r="C414" s="305" t="str">
        <f t="shared" si="760"/>
        <v>Electric pickup truck w/100 mi range</v>
      </c>
      <c r="D414" s="301" t="str">
        <f t="shared" si="761"/>
        <v>bn-vmt, bn-vmt/a</v>
      </c>
      <c r="E414" s="301" t="str">
        <f t="shared" si="762"/>
        <v>TRNELC</v>
      </c>
      <c r="F414" s="301" t="str">
        <f t="shared" si="763"/>
        <v>TL</v>
      </c>
      <c r="G414" s="315" t="s">
        <v>820</v>
      </c>
      <c r="H414" s="315" t="s">
        <v>36</v>
      </c>
      <c r="I414" s="315">
        <v>1</v>
      </c>
      <c r="J414" s="315" t="str">
        <f t="shared" si="708"/>
        <v>Pickup-ELC</v>
      </c>
      <c r="K414" s="335">
        <f>$I414*IF($G414="Pickup", SUMIFS(NewEmisData!E:E, NewEmisData!$A:$A, "Pickup", NewEmisData!$B:$B, $A414, NewEmisData!$C:$C, $H414, NewEmisData!$D:$D, K$2), SUMIFS(NewEmisData!E:E, NewEmisData!$A:$A, "LDV", NewEmisData!$B:$B, $A414, NewEmisData!$C:$C, $H414, NewEmisData!$D:$D, K$2))</f>
        <v>0</v>
      </c>
      <c r="L414" s="335">
        <f>$I414*IF($G414="Pickup", SUMIFS(NewEmisData!F:F, NewEmisData!$A:$A, "Pickup", NewEmisData!$B:$B, $A414, NewEmisData!$C:$C, $H414, NewEmisData!$D:$D, L$2), SUMIFS(NewEmisData!F:F, NewEmisData!$A:$A, "LDV", NewEmisData!$B:$B, $A414, NewEmisData!$C:$C, $H414, NewEmisData!$D:$D, L$2))</f>
        <v>0</v>
      </c>
      <c r="M414" s="335">
        <f>$I414*IF($G414="Pickup", SUMIFS(NewEmisData!G:G, NewEmisData!$A:$A, "Pickup", NewEmisData!$B:$B, $A414, NewEmisData!$C:$C, $H414, NewEmisData!$D:$D, M$2), SUMIFS(NewEmisData!G:G, NewEmisData!$A:$A, "LDV", NewEmisData!$B:$B, $A414, NewEmisData!$C:$C, $H414, NewEmisData!$D:$D, M$2))</f>
        <v>0</v>
      </c>
      <c r="N414" s="335">
        <f>$I414*IF($G414="Pickup", SUMIFS(NewEmisData!H:H, NewEmisData!$A:$A, "Pickup", NewEmisData!$B:$B, $A414, NewEmisData!$C:$C, $H414, NewEmisData!$D:$D, N$2), SUMIFS(NewEmisData!H:H, NewEmisData!$A:$A, "LDV", NewEmisData!$B:$B, $A414, NewEmisData!$C:$C, $H414, NewEmisData!$D:$D, N$2))</f>
        <v>0</v>
      </c>
      <c r="O414" s="335">
        <f>$I414*IF($G414="Pickup", SUMIFS(NewEmisData!I:I, NewEmisData!$A:$A, "Pickup", NewEmisData!$B:$B, $A414, NewEmisData!$C:$C, $H414, NewEmisData!$D:$D, O$2), SUMIFS(NewEmisData!I:I, NewEmisData!$A:$A, "LDV", NewEmisData!$B:$B, $A414, NewEmisData!$C:$C, $H414, NewEmisData!$D:$D, O$2))</f>
        <v>0</v>
      </c>
      <c r="P414" s="335">
        <f>$I414*IF($G414="Pickup", SUMIFS(NewEmisData!J:J, NewEmisData!$A:$A, "Pickup", NewEmisData!$B:$B, $A414, NewEmisData!$C:$C, $H414, NewEmisData!$D:$D, P$2), SUMIFS(NewEmisData!J:J, NewEmisData!$A:$A, "LDV", NewEmisData!$B:$B, $A414, NewEmisData!$C:$C, $H414, NewEmisData!$D:$D, P$2))</f>
        <v>0</v>
      </c>
      <c r="Q414" s="335">
        <f>$I414*IF($G414="Pickup", SUMIFS(NewEmisData!K:K, NewEmisData!$A:$A, "Pickup", NewEmisData!$B:$B, $A414, NewEmisData!$C:$C, $H414, NewEmisData!$D:$D, Q$2), SUMIFS(NewEmisData!K:K, NewEmisData!$A:$A, "LDV", NewEmisData!$B:$B, $A414, NewEmisData!$C:$C, $H414, NewEmisData!$D:$D, Q$2))</f>
        <v>0</v>
      </c>
      <c r="R414" s="335">
        <f>$I414*IF($G414="Pickup", SUMIFS(NewEmisData!L:L, NewEmisData!$A:$A, "Pickup", NewEmisData!$B:$B, $A414, NewEmisData!$C:$C, $H414, NewEmisData!$D:$D, R$2), SUMIFS(NewEmisData!L:L, NewEmisData!$A:$A, "LDV", NewEmisData!$B:$B, $A414, NewEmisData!$C:$C, $H414, NewEmisData!$D:$D, R$2))</f>
        <v>0</v>
      </c>
      <c r="S414" s="335">
        <f>$I414*IF($G414="Pickup", SUMIFS(NewEmisData!M:M, NewEmisData!$A:$A, "Pickup", NewEmisData!$B:$B, $A414, NewEmisData!$C:$C, $H414, NewEmisData!$D:$D, S$2), SUMIFS(NewEmisData!M:M, NewEmisData!$A:$A, "LDV", NewEmisData!$B:$B, $A414, NewEmisData!$C:$C, $H414, NewEmisData!$D:$D, S$2))</f>
        <v>0</v>
      </c>
      <c r="T414" s="335">
        <v>0</v>
      </c>
      <c r="U414" s="335">
        <f>$I414*IF($G414="Pickup", SUMIFS(NewEmisData!E:E, NewEmisData!$A:$A, "Pickup", NewEmisData!$B:$B, $A414, NewEmisData!$C:$C, $H414, NewEmisData!$D:$D, U$2), SUMIFS(NewEmisData!E:E, NewEmisData!$A:$A, "LDV", NewEmisData!$B:$B, $A414, NewEmisData!$C:$C, $H414, NewEmisData!$D:$D, U$2))</f>
        <v>0</v>
      </c>
      <c r="V414" s="335">
        <f>$I414*IF($G414="Pickup", SUMIFS(NewEmisData!F:F, NewEmisData!$A:$A, "Pickup", NewEmisData!$B:$B, $A414, NewEmisData!$C:$C, $H414, NewEmisData!$D:$D, V$2), SUMIFS(NewEmisData!F:F, NewEmisData!$A:$A, "LDV", NewEmisData!$B:$B, $A414, NewEmisData!$C:$C, $H414, NewEmisData!$D:$D, V$2))</f>
        <v>0</v>
      </c>
      <c r="W414" s="335">
        <f>$I414*IF($G414="Pickup", SUMIFS(NewEmisData!G:G, NewEmisData!$A:$A, "Pickup", NewEmisData!$B:$B, $A414, NewEmisData!$C:$C, $H414, NewEmisData!$D:$D, W$2), SUMIFS(NewEmisData!G:G, NewEmisData!$A:$A, "LDV", NewEmisData!$B:$B, $A414, NewEmisData!$C:$C, $H414, NewEmisData!$D:$D, W$2))</f>
        <v>0</v>
      </c>
      <c r="X414" s="335">
        <f>$I414*IF($G414="Pickup", SUMIFS(NewEmisData!H:H, NewEmisData!$A:$A, "Pickup", NewEmisData!$B:$B, $A414, NewEmisData!$C:$C, $H414, NewEmisData!$D:$D, X$2), SUMIFS(NewEmisData!H:H, NewEmisData!$A:$A, "LDV", NewEmisData!$B:$B, $A414, NewEmisData!$C:$C, $H414, NewEmisData!$D:$D, X$2))</f>
        <v>0</v>
      </c>
      <c r="Y414" s="335">
        <f>$I414*IF($G414="Pickup", SUMIFS(NewEmisData!I:I, NewEmisData!$A:$A, "Pickup", NewEmisData!$B:$B, $A414, NewEmisData!$C:$C, $H414, NewEmisData!$D:$D, Y$2), SUMIFS(NewEmisData!I:I, NewEmisData!$A:$A, "LDV", NewEmisData!$B:$B, $A414, NewEmisData!$C:$C, $H414, NewEmisData!$D:$D, Y$2))</f>
        <v>0</v>
      </c>
      <c r="Z414" s="335">
        <f>$I414*IF($G414="Pickup", SUMIFS(NewEmisData!J:J, NewEmisData!$A:$A, "Pickup", NewEmisData!$B:$B, $A414, NewEmisData!$C:$C, $H414, NewEmisData!$D:$D, Z$2), SUMIFS(NewEmisData!J:J, NewEmisData!$A:$A, "LDV", NewEmisData!$B:$B, $A414, NewEmisData!$C:$C, $H414, NewEmisData!$D:$D, Z$2))</f>
        <v>0</v>
      </c>
      <c r="AA414" s="335">
        <f>$I414*IF($G414="Pickup", SUMIFS(NewEmisData!K:K, NewEmisData!$A:$A, "Pickup", NewEmisData!$B:$B, $A414, NewEmisData!$C:$C, $H414, NewEmisData!$D:$D, AA$2), SUMIFS(NewEmisData!K:K, NewEmisData!$A:$A, "LDV", NewEmisData!$B:$B, $A414, NewEmisData!$C:$C, $H414, NewEmisData!$D:$D, AA$2))</f>
        <v>0</v>
      </c>
      <c r="AB414" s="335">
        <f>$I414*IF($G414="Pickup", SUMIFS(NewEmisData!L:L, NewEmisData!$A:$A, "Pickup", NewEmisData!$B:$B, $A414, NewEmisData!$C:$C, $H414, NewEmisData!$D:$D, AB$2), SUMIFS(NewEmisData!L:L, NewEmisData!$A:$A, "LDV", NewEmisData!$B:$B, $A414, NewEmisData!$C:$C, $H414, NewEmisData!$D:$D, AB$2))</f>
        <v>0</v>
      </c>
      <c r="AC414" s="335">
        <f>$I414*IF($G414="Pickup", SUMIFS(NewEmisData!M:M, NewEmisData!$A:$A, "Pickup", NewEmisData!$B:$B, $A414, NewEmisData!$C:$C, $H414, NewEmisData!$D:$D, AC$2), SUMIFS(NewEmisData!M:M, NewEmisData!$A:$A, "LDV", NewEmisData!$B:$B, $A414, NewEmisData!$C:$C, $H414, NewEmisData!$D:$D, AC$2))</f>
        <v>0</v>
      </c>
      <c r="AD414" s="335">
        <v>0</v>
      </c>
      <c r="AE414" s="335">
        <f>$I414*IF($G414="Pickup", SUMIFS(NewEmisData!E:E, NewEmisData!$A:$A, "Pickup", NewEmisData!$B:$B, $A414, NewEmisData!$C:$C, $H414, NewEmisData!$D:$D, AE$2), SUMIFS(NewEmisData!E:E, NewEmisData!$A:$A, "LDV", NewEmisData!$B:$B, $A414, NewEmisData!$C:$C, $H414, NewEmisData!$D:$D, AE$2))</f>
        <v>0</v>
      </c>
      <c r="AF414" s="335">
        <f>$I414*IF($G414="Pickup", SUMIFS(NewEmisData!F:F, NewEmisData!$A:$A, "Pickup", NewEmisData!$B:$B, $A414, NewEmisData!$C:$C, $H414, NewEmisData!$D:$D, AF$2), SUMIFS(NewEmisData!F:F, NewEmisData!$A:$A, "LDV", NewEmisData!$B:$B, $A414, NewEmisData!$C:$C, $H414, NewEmisData!$D:$D, AF$2))</f>
        <v>0</v>
      </c>
      <c r="AG414" s="335">
        <f>$I414*IF($G414="Pickup", SUMIFS(NewEmisData!G:G, NewEmisData!$A:$A, "Pickup", NewEmisData!$B:$B, $A414, NewEmisData!$C:$C, $H414, NewEmisData!$D:$D, AG$2), SUMIFS(NewEmisData!G:G, NewEmisData!$A:$A, "LDV", NewEmisData!$B:$B, $A414, NewEmisData!$C:$C, $H414, NewEmisData!$D:$D, AG$2))</f>
        <v>0</v>
      </c>
      <c r="AH414" s="335">
        <f>$I414*IF($G414="Pickup", SUMIFS(NewEmisData!H:H, NewEmisData!$A:$A, "Pickup", NewEmisData!$B:$B, $A414, NewEmisData!$C:$C, $H414, NewEmisData!$D:$D, AH$2), SUMIFS(NewEmisData!H:H, NewEmisData!$A:$A, "LDV", NewEmisData!$B:$B, $A414, NewEmisData!$C:$C, $H414, NewEmisData!$D:$D, AH$2))</f>
        <v>0</v>
      </c>
      <c r="AI414" s="335">
        <f>$I414*IF($G414="Pickup", SUMIFS(NewEmisData!I:I, NewEmisData!$A:$A, "Pickup", NewEmisData!$B:$B, $A414, NewEmisData!$C:$C, $H414, NewEmisData!$D:$D, AI$2), SUMIFS(NewEmisData!I:I, NewEmisData!$A:$A, "LDV", NewEmisData!$B:$B, $A414, NewEmisData!$C:$C, $H414, NewEmisData!$D:$D, AI$2))</f>
        <v>0</v>
      </c>
      <c r="AJ414" s="335">
        <f>$I414*IF($G414="Pickup", SUMIFS(NewEmisData!J:J, NewEmisData!$A:$A, "Pickup", NewEmisData!$B:$B, $A414, NewEmisData!$C:$C, $H414, NewEmisData!$D:$D, AJ$2), SUMIFS(NewEmisData!J:J, NewEmisData!$A:$A, "LDV", NewEmisData!$B:$B, $A414, NewEmisData!$C:$C, $H414, NewEmisData!$D:$D, AJ$2))</f>
        <v>0</v>
      </c>
      <c r="AK414" s="335">
        <f>$I414*IF($G414="Pickup", SUMIFS(NewEmisData!K:K, NewEmisData!$A:$A, "Pickup", NewEmisData!$B:$B, $A414, NewEmisData!$C:$C, $H414, NewEmisData!$D:$D, AK$2), SUMIFS(NewEmisData!K:K, NewEmisData!$A:$A, "LDV", NewEmisData!$B:$B, $A414, NewEmisData!$C:$C, $H414, NewEmisData!$D:$D, AK$2))</f>
        <v>0</v>
      </c>
      <c r="AL414" s="335">
        <f>$I414*IF($G414="Pickup", SUMIFS(NewEmisData!L:L, NewEmisData!$A:$A, "Pickup", NewEmisData!$B:$B, $A414, NewEmisData!$C:$C, $H414, NewEmisData!$D:$D, AL$2), SUMIFS(NewEmisData!L:L, NewEmisData!$A:$A, "LDV", NewEmisData!$B:$B, $A414, NewEmisData!$C:$C, $H414, NewEmisData!$D:$D, AL$2))</f>
        <v>0</v>
      </c>
      <c r="AM414" s="335">
        <f>$I414*IF($G414="Pickup", SUMIFS(NewEmisData!M:M, NewEmisData!$A:$A, "Pickup", NewEmisData!$B:$B, $A414, NewEmisData!$C:$C, $H414, NewEmisData!$D:$D, AM$2), SUMIFS(NewEmisData!M:M, NewEmisData!$A:$A, "LDV", NewEmisData!$B:$B, $A414, NewEmisData!$C:$C, $H414, NewEmisData!$D:$D, AM$2))</f>
        <v>0</v>
      </c>
      <c r="AN414" s="335">
        <v>0</v>
      </c>
      <c r="AO414" s="335">
        <f>$I414*IF($G414="Pickup", SUMIFS(NewEmisData!E:E, NewEmisData!$A:$A, "Pickup", NewEmisData!$B:$B, $A414, NewEmisData!$C:$C, $H414, NewEmisData!$D:$D, AO$2), SUMIFS(NewEmisData!E:E, NewEmisData!$A:$A, "LDV", NewEmisData!$B:$B, $A414, NewEmisData!$C:$C, $H414, NewEmisData!$D:$D, AO$2))</f>
        <v>5.5559285543744799E-2</v>
      </c>
      <c r="AP414" s="335">
        <f>$I414*IF($G414="Pickup", SUMIFS(NewEmisData!F:F, NewEmisData!$A:$A, "Pickup", NewEmisData!$B:$B, $A414, NewEmisData!$C:$C, $H414, NewEmisData!$D:$D, AP$2), SUMIFS(NewEmisData!F:F, NewEmisData!$A:$A, "LDV", NewEmisData!$B:$B, $A414, NewEmisData!$C:$C, $H414, NewEmisData!$D:$D, AP$2))</f>
        <v>5.5559285543744799E-2</v>
      </c>
      <c r="AQ414" s="335">
        <f>$I414*IF($G414="Pickup", SUMIFS(NewEmisData!G:G, NewEmisData!$A:$A, "Pickup", NewEmisData!$B:$B, $A414, NewEmisData!$C:$C, $H414, NewEmisData!$D:$D, AQ$2), SUMIFS(NewEmisData!G:G, NewEmisData!$A:$A, "LDV", NewEmisData!$B:$B, $A414, NewEmisData!$C:$C, $H414, NewEmisData!$D:$D, AQ$2))</f>
        <v>5.7736480852220801E-2</v>
      </c>
      <c r="AR414" s="335">
        <f>$I414*IF($G414="Pickup", SUMIFS(NewEmisData!H:H, NewEmisData!$A:$A, "Pickup", NewEmisData!$B:$B, $A414, NewEmisData!$C:$C, $H414, NewEmisData!$D:$D, AR$2), SUMIFS(NewEmisData!H:H, NewEmisData!$A:$A, "LDV", NewEmisData!$B:$B, $A414, NewEmisData!$C:$C, $H414, NewEmisData!$D:$D, AR$2))</f>
        <v>5.7097131897638903E-2</v>
      </c>
      <c r="AS414" s="335">
        <f>$I414*IF($G414="Pickup", SUMIFS(NewEmisData!I:I, NewEmisData!$A:$A, "Pickup", NewEmisData!$B:$B, $A414, NewEmisData!$C:$C, $H414, NewEmisData!$D:$D, AS$2), SUMIFS(NewEmisData!I:I, NewEmisData!$A:$A, "LDV", NewEmisData!$B:$B, $A414, NewEmisData!$C:$C, $H414, NewEmisData!$D:$D, AS$2))</f>
        <v>5.6282335497047697E-2</v>
      </c>
      <c r="AT414" s="335">
        <f>$I414*IF($G414="Pickup", SUMIFS(NewEmisData!J:J, NewEmisData!$A:$A, "Pickup", NewEmisData!$B:$B, $A414, NewEmisData!$C:$C, $H414, NewEmisData!$D:$D, AT$2), SUMIFS(NewEmisData!J:J, NewEmisData!$A:$A, "LDV", NewEmisData!$B:$B, $A414, NewEmisData!$C:$C, $H414, NewEmisData!$D:$D, AT$2))</f>
        <v>5.63643242367095E-2</v>
      </c>
      <c r="AU414" s="335">
        <f>$I414*IF($G414="Pickup", SUMIFS(NewEmisData!K:K, NewEmisData!$A:$A, "Pickup", NewEmisData!$B:$B, $A414, NewEmisData!$C:$C, $H414, NewEmisData!$D:$D, AU$2), SUMIFS(NewEmisData!K:K, NewEmisData!$A:$A, "LDV", NewEmisData!$B:$B, $A414, NewEmisData!$C:$C, $H414, NewEmisData!$D:$D, AU$2))</f>
        <v>5.8426390456150903E-2</v>
      </c>
      <c r="AV414" s="335">
        <f>$I414*IF($G414="Pickup", SUMIFS(NewEmisData!L:L, NewEmisData!$A:$A, "Pickup", NewEmisData!$B:$B, $A414, NewEmisData!$C:$C, $H414, NewEmisData!$D:$D, AV$2), SUMIFS(NewEmisData!L:L, NewEmisData!$A:$A, "LDV", NewEmisData!$B:$B, $A414, NewEmisData!$C:$C, $H414, NewEmisData!$D:$D, AV$2))</f>
        <v>5.7398134741908302E-2</v>
      </c>
      <c r="AW414" s="335">
        <f>$I414*IF($G414="Pickup", SUMIFS(NewEmisData!M:M, NewEmisData!$A:$A, "Pickup", NewEmisData!$B:$B, $A414, NewEmisData!$C:$C, $H414, NewEmisData!$D:$D, AW$2), SUMIFS(NewEmisData!M:M, NewEmisData!$A:$A, "LDV", NewEmisData!$B:$B, $A414, NewEmisData!$C:$C, $H414, NewEmisData!$D:$D, AW$2))</f>
        <v>6.6282427322544205E-2</v>
      </c>
      <c r="AX414" s="335">
        <v>2.3805319372350052E-2</v>
      </c>
      <c r="AY414" s="335">
        <f>$I414*IF($G414="Pickup", SUMIFS(NewEmisData!E:E, NewEmisData!$A:$A, "Pickup", NewEmisData!$B:$B, $A414, NewEmisData!$C:$C, $H414, NewEmisData!$D:$D, AY$2), SUMIFS(NewEmisData!E:E, NewEmisData!$A:$A, "LDV", NewEmisData!$B:$B, $A414, NewEmisData!$C:$C, $H414, NewEmisData!$D:$D, AY$2))</f>
        <v>7.2045045268504804E-3</v>
      </c>
      <c r="AZ414" s="335">
        <f>$I414*IF($G414="Pickup", SUMIFS(NewEmisData!F:F, NewEmisData!$A:$A, "Pickup", NewEmisData!$B:$B, $A414, NewEmisData!$C:$C, $H414, NewEmisData!$D:$D, AZ$2), SUMIFS(NewEmisData!F:F, NewEmisData!$A:$A, "LDV", NewEmisData!$B:$B, $A414, NewEmisData!$C:$C, $H414, NewEmisData!$D:$D, AZ$2))</f>
        <v>7.2045045268504804E-3</v>
      </c>
      <c r="BA414" s="335">
        <f>$I414*IF($G414="Pickup", SUMIFS(NewEmisData!G:G, NewEmisData!$A:$A, "Pickup", NewEmisData!$B:$B, $A414, NewEmisData!$C:$C, $H414, NewEmisData!$D:$D, BA$2), SUMIFS(NewEmisData!G:G, NewEmisData!$A:$A, "LDV", NewEmisData!$B:$B, $A414, NewEmisData!$C:$C, $H414, NewEmisData!$D:$D, BA$2))</f>
        <v>7.4799922858734998E-3</v>
      </c>
      <c r="BB414" s="335">
        <f>$I414*IF($G414="Pickup", SUMIFS(NewEmisData!H:H, NewEmisData!$A:$A, "Pickup", NewEmisData!$B:$B, $A414, NewEmisData!$C:$C, $H414, NewEmisData!$D:$D, BB$2), SUMIFS(NewEmisData!H:H, NewEmisData!$A:$A, "LDV", NewEmisData!$B:$B, $A414, NewEmisData!$C:$C, $H414, NewEmisData!$D:$D, BB$2))</f>
        <v>7.3990860264414003E-3</v>
      </c>
      <c r="BC414" s="335">
        <f>$I414*IF($G414="Pickup", SUMIFS(NewEmisData!I:I, NewEmisData!$A:$A, "Pickup", NewEmisData!$B:$B, $A414, NewEmisData!$C:$C, $H414, NewEmisData!$D:$D, BC$2), SUMIFS(NewEmisData!I:I, NewEmisData!$A:$A, "LDV", NewEmisData!$B:$B, $A414, NewEmisData!$C:$C, $H414, NewEmisData!$D:$D, BC$2))</f>
        <v>7.2959893932908202E-3</v>
      </c>
      <c r="BD414" s="335">
        <f>$I414*IF($G414="Pickup", SUMIFS(NewEmisData!J:J, NewEmisData!$A:$A, "Pickup", NewEmisData!$B:$B, $A414, NewEmisData!$C:$C, $H414, NewEmisData!$D:$D, BD$2), SUMIFS(NewEmisData!J:J, NewEmisData!$A:$A, "LDV", NewEmisData!$B:$B, $A414, NewEmisData!$C:$C, $H414, NewEmisData!$D:$D, BD$2))</f>
        <v>7.30637211828812E-3</v>
      </c>
      <c r="BE414" s="335">
        <f>$I414*IF($G414="Pickup", SUMIFS(NewEmisData!K:K, NewEmisData!$A:$A, "Pickup", NewEmisData!$B:$B, $A414, NewEmisData!$C:$C, $H414, NewEmisData!$D:$D, BE$2), SUMIFS(NewEmisData!K:K, NewEmisData!$A:$A, "LDV", NewEmisData!$B:$B, $A414, NewEmisData!$C:$C, $H414, NewEmisData!$D:$D, BE$2))</f>
        <v>7.5672967944684999E-3</v>
      </c>
      <c r="BF414" s="335">
        <f>$I414*IF($G414="Pickup", SUMIFS(NewEmisData!L:L, NewEmisData!$A:$A, "Pickup", NewEmisData!$B:$B, $A414, NewEmisData!$C:$C, $H414, NewEmisData!$D:$D, BF$2), SUMIFS(NewEmisData!L:L, NewEmisData!$A:$A, "LDV", NewEmisData!$B:$B, $A414, NewEmisData!$C:$C, $H414, NewEmisData!$D:$D, BF$2))</f>
        <v>7.4371849753264302E-3</v>
      </c>
      <c r="BG414" s="335">
        <f>$I414*IF($G414="Pickup", SUMIFS(NewEmisData!M:M, NewEmisData!$A:$A, "Pickup", NewEmisData!$B:$B, $A414, NewEmisData!$C:$C, $H414, NewEmisData!$D:$D, BG$2), SUMIFS(NewEmisData!M:M, NewEmisData!$A:$A, "LDV", NewEmisData!$B:$B, $A414, NewEmisData!$C:$C, $H414, NewEmisData!$D:$D, BG$2))</f>
        <v>8.5613518057059204E-3</v>
      </c>
      <c r="BH414" s="335">
        <v>1.6506531515565108E-3</v>
      </c>
      <c r="BI414" s="335">
        <f>$I414*IF($G414="Pickup", SUMIFS(NewEmisData!E:E, NewEmisData!$A:$A, "Pickup", NewEmisData!$B:$B, $A414, NewEmisData!$C:$C, $H414, NewEmisData!$D:$D, BI$2), SUMIFS(NewEmisData!E:E, NewEmisData!$A:$A, "LDV", NewEmisData!$B:$B, $A414, NewEmisData!$C:$C, $H414, NewEmisData!$D:$D, BI$2))</f>
        <v>0</v>
      </c>
      <c r="BJ414" s="335">
        <f>$I414*IF($G414="Pickup", SUMIFS(NewEmisData!F:F, NewEmisData!$A:$A, "Pickup", NewEmisData!$B:$B, $A414, NewEmisData!$C:$C, $H414, NewEmisData!$D:$D, BJ$2), SUMIFS(NewEmisData!F:F, NewEmisData!$A:$A, "LDV", NewEmisData!$B:$B, $A414, NewEmisData!$C:$C, $H414, NewEmisData!$D:$D, BJ$2))</f>
        <v>0</v>
      </c>
      <c r="BK414" s="335">
        <f>$I414*IF($G414="Pickup", SUMIFS(NewEmisData!G:G, NewEmisData!$A:$A, "Pickup", NewEmisData!$B:$B, $A414, NewEmisData!$C:$C, $H414, NewEmisData!$D:$D, BK$2), SUMIFS(NewEmisData!G:G, NewEmisData!$A:$A, "LDV", NewEmisData!$B:$B, $A414, NewEmisData!$C:$C, $H414, NewEmisData!$D:$D, BK$2))</f>
        <v>0</v>
      </c>
      <c r="BL414" s="335">
        <f>$I414*IF($G414="Pickup", SUMIFS(NewEmisData!H:H, NewEmisData!$A:$A, "Pickup", NewEmisData!$B:$B, $A414, NewEmisData!$C:$C, $H414, NewEmisData!$D:$D, BL$2), SUMIFS(NewEmisData!H:H, NewEmisData!$A:$A, "LDV", NewEmisData!$B:$B, $A414, NewEmisData!$C:$C, $H414, NewEmisData!$D:$D, BL$2))</f>
        <v>0</v>
      </c>
      <c r="BM414" s="335">
        <f>$I414*IF($G414="Pickup", SUMIFS(NewEmisData!I:I, NewEmisData!$A:$A, "Pickup", NewEmisData!$B:$B, $A414, NewEmisData!$C:$C, $H414, NewEmisData!$D:$D, BM$2), SUMIFS(NewEmisData!I:I, NewEmisData!$A:$A, "LDV", NewEmisData!$B:$B, $A414, NewEmisData!$C:$C, $H414, NewEmisData!$D:$D, BM$2))</f>
        <v>0</v>
      </c>
      <c r="BN414" s="335">
        <f>$I414*IF($G414="Pickup", SUMIFS(NewEmisData!J:J, NewEmisData!$A:$A, "Pickup", NewEmisData!$B:$B, $A414, NewEmisData!$C:$C, $H414, NewEmisData!$D:$D, BN$2), SUMIFS(NewEmisData!J:J, NewEmisData!$A:$A, "LDV", NewEmisData!$B:$B, $A414, NewEmisData!$C:$C, $H414, NewEmisData!$D:$D, BN$2))</f>
        <v>0</v>
      </c>
      <c r="BO414" s="335">
        <f>$I414*IF($G414="Pickup", SUMIFS(NewEmisData!K:K, NewEmisData!$A:$A, "Pickup", NewEmisData!$B:$B, $A414, NewEmisData!$C:$C, $H414, NewEmisData!$D:$D, BO$2), SUMIFS(NewEmisData!K:K, NewEmisData!$A:$A, "LDV", NewEmisData!$B:$B, $A414, NewEmisData!$C:$C, $H414, NewEmisData!$D:$D, BO$2))</f>
        <v>0</v>
      </c>
      <c r="BP414" s="335">
        <f>$I414*IF($G414="Pickup", SUMIFS(NewEmisData!L:L, NewEmisData!$A:$A, "Pickup", NewEmisData!$B:$B, $A414, NewEmisData!$C:$C, $H414, NewEmisData!$D:$D, BP$2), SUMIFS(NewEmisData!L:L, NewEmisData!$A:$A, "LDV", NewEmisData!$B:$B, $A414, NewEmisData!$C:$C, $H414, NewEmisData!$D:$D, BP$2))</f>
        <v>0</v>
      </c>
      <c r="BQ414" s="335">
        <f>$I414*IF($G414="Pickup", SUMIFS(NewEmisData!M:M, NewEmisData!$A:$A, "Pickup", NewEmisData!$B:$B, $A414, NewEmisData!$C:$C, $H414, NewEmisData!$D:$D, BQ$2), SUMIFS(NewEmisData!M:M, NewEmisData!$A:$A, "LDV", NewEmisData!$B:$B, $A414, NewEmisData!$C:$C, $H414, NewEmisData!$D:$D, BQ$2))</f>
        <v>0</v>
      </c>
      <c r="BR414" s="335">
        <v>0</v>
      </c>
      <c r="BS414" s="335">
        <f>$I414*IF($G414="Pickup", SUMIFS(NewEmisData!E:E, NewEmisData!$A:$A, "Pickup", NewEmisData!$B:$B, $A414, NewEmisData!$C:$C, $H414, NewEmisData!$D:$D, BS$2), SUMIFS(NewEmisData!E:E, NewEmisData!$A:$A, "LDV", NewEmisData!$B:$B, $A414, NewEmisData!$C:$C, $H414, NewEmisData!$D:$D, BS$2))</f>
        <v>0</v>
      </c>
      <c r="BT414" s="335">
        <f>$I414*IF($G414="Pickup", SUMIFS(NewEmisData!F:F, NewEmisData!$A:$A, "Pickup", NewEmisData!$B:$B, $A414, NewEmisData!$C:$C, $H414, NewEmisData!$D:$D, BT$2), SUMIFS(NewEmisData!F:F, NewEmisData!$A:$A, "LDV", NewEmisData!$B:$B, $A414, NewEmisData!$C:$C, $H414, NewEmisData!$D:$D, BT$2))</f>
        <v>0</v>
      </c>
      <c r="BU414" s="335">
        <f>$I414*IF($G414="Pickup", SUMIFS(NewEmisData!G:G, NewEmisData!$A:$A, "Pickup", NewEmisData!$B:$B, $A414, NewEmisData!$C:$C, $H414, NewEmisData!$D:$D, BU$2), SUMIFS(NewEmisData!G:G, NewEmisData!$A:$A, "LDV", NewEmisData!$B:$B, $A414, NewEmisData!$C:$C, $H414, NewEmisData!$D:$D, BU$2))</f>
        <v>0</v>
      </c>
      <c r="BV414" s="335">
        <f>$I414*IF($G414="Pickup", SUMIFS(NewEmisData!H:H, NewEmisData!$A:$A, "Pickup", NewEmisData!$B:$B, $A414, NewEmisData!$C:$C, $H414, NewEmisData!$D:$D, BV$2), SUMIFS(NewEmisData!H:H, NewEmisData!$A:$A, "LDV", NewEmisData!$B:$B, $A414, NewEmisData!$C:$C, $H414, NewEmisData!$D:$D, BV$2))</f>
        <v>0</v>
      </c>
      <c r="BW414" s="335">
        <f>$I414*IF($G414="Pickup", SUMIFS(NewEmisData!I:I, NewEmisData!$A:$A, "Pickup", NewEmisData!$B:$B, $A414, NewEmisData!$C:$C, $H414, NewEmisData!$D:$D, BW$2), SUMIFS(NewEmisData!I:I, NewEmisData!$A:$A, "LDV", NewEmisData!$B:$B, $A414, NewEmisData!$C:$C, $H414, NewEmisData!$D:$D, BW$2))</f>
        <v>0</v>
      </c>
      <c r="BX414" s="335">
        <f>$I414*IF($G414="Pickup", SUMIFS(NewEmisData!J:J, NewEmisData!$A:$A, "Pickup", NewEmisData!$B:$B, $A414, NewEmisData!$C:$C, $H414, NewEmisData!$D:$D, BX$2), SUMIFS(NewEmisData!J:J, NewEmisData!$A:$A, "LDV", NewEmisData!$B:$B, $A414, NewEmisData!$C:$C, $H414, NewEmisData!$D:$D, BX$2))</f>
        <v>0</v>
      </c>
      <c r="BY414" s="335">
        <f>$I414*IF($G414="Pickup", SUMIFS(NewEmisData!K:K, NewEmisData!$A:$A, "Pickup", NewEmisData!$B:$B, $A414, NewEmisData!$C:$C, $H414, NewEmisData!$D:$D, BY$2), SUMIFS(NewEmisData!K:K, NewEmisData!$A:$A, "LDV", NewEmisData!$B:$B, $A414, NewEmisData!$C:$C, $H414, NewEmisData!$D:$D, BY$2))</f>
        <v>0</v>
      </c>
      <c r="BZ414" s="335">
        <f>$I414*IF($G414="Pickup", SUMIFS(NewEmisData!L:L, NewEmisData!$A:$A, "Pickup", NewEmisData!$B:$B, $A414, NewEmisData!$C:$C, $H414, NewEmisData!$D:$D, BZ$2), SUMIFS(NewEmisData!L:L, NewEmisData!$A:$A, "LDV", NewEmisData!$B:$B, $A414, NewEmisData!$C:$C, $H414, NewEmisData!$D:$D, BZ$2))</f>
        <v>0</v>
      </c>
      <c r="CA414" s="335">
        <f>$I414*IF($G414="Pickup", SUMIFS(NewEmisData!M:M, NewEmisData!$A:$A, "Pickup", NewEmisData!$B:$B, $A414, NewEmisData!$C:$C, $H414, NewEmisData!$D:$D, CA$2), SUMIFS(NewEmisData!M:M, NewEmisData!$A:$A, "LDV", NewEmisData!$B:$B, $A414, NewEmisData!$C:$C, $H414, NewEmisData!$D:$D, CA$2))</f>
        <v>0</v>
      </c>
      <c r="CB414" s="335">
        <v>0</v>
      </c>
      <c r="CC414" s="335">
        <f>$I414*IF($G414="Pickup", SUMIFS(NewEmisData!E:E, NewEmisData!$A:$A, "Pickup", NewEmisData!$B:$B, $A414, NewEmisData!$C:$C, $H414, NewEmisData!$D:$D, CC$2), SUMIFS(NewEmisData!E:E, NewEmisData!$A:$A, "LDV", NewEmisData!$B:$B, $A414, NewEmisData!$C:$C, $H414, NewEmisData!$D:$D, CC$2))</f>
        <v>0</v>
      </c>
      <c r="CD414" s="335">
        <f>$I414*IF($G414="Pickup", SUMIFS(NewEmisData!F:F, NewEmisData!$A:$A, "Pickup", NewEmisData!$B:$B, $A414, NewEmisData!$C:$C, $H414, NewEmisData!$D:$D, CD$2), SUMIFS(NewEmisData!F:F, NewEmisData!$A:$A, "LDV", NewEmisData!$B:$B, $A414, NewEmisData!$C:$C, $H414, NewEmisData!$D:$D, CD$2))</f>
        <v>0</v>
      </c>
      <c r="CE414" s="335">
        <f>$I414*IF($G414="Pickup", SUMIFS(NewEmisData!G:G, NewEmisData!$A:$A, "Pickup", NewEmisData!$B:$B, $A414, NewEmisData!$C:$C, $H414, NewEmisData!$D:$D, CE$2), SUMIFS(NewEmisData!G:G, NewEmisData!$A:$A, "LDV", NewEmisData!$B:$B, $A414, NewEmisData!$C:$C, $H414, NewEmisData!$D:$D, CE$2))</f>
        <v>0</v>
      </c>
      <c r="CF414" s="335">
        <f>$I414*IF($G414="Pickup", SUMIFS(NewEmisData!H:H, NewEmisData!$A:$A, "Pickup", NewEmisData!$B:$B, $A414, NewEmisData!$C:$C, $H414, NewEmisData!$D:$D, CF$2), SUMIFS(NewEmisData!H:H, NewEmisData!$A:$A, "LDV", NewEmisData!$B:$B, $A414, NewEmisData!$C:$C, $H414, NewEmisData!$D:$D, CF$2))</f>
        <v>0</v>
      </c>
      <c r="CG414" s="335">
        <f>$I414*IF($G414="Pickup", SUMIFS(NewEmisData!I:I, NewEmisData!$A:$A, "Pickup", NewEmisData!$B:$B, $A414, NewEmisData!$C:$C, $H414, NewEmisData!$D:$D, CG$2), SUMIFS(NewEmisData!I:I, NewEmisData!$A:$A, "LDV", NewEmisData!$B:$B, $A414, NewEmisData!$C:$C, $H414, NewEmisData!$D:$D, CG$2))</f>
        <v>0</v>
      </c>
      <c r="CH414" s="335">
        <f>$I414*IF($G414="Pickup", SUMIFS(NewEmisData!J:J, NewEmisData!$A:$A, "Pickup", NewEmisData!$B:$B, $A414, NewEmisData!$C:$C, $H414, NewEmisData!$D:$D, CH$2), SUMIFS(NewEmisData!J:J, NewEmisData!$A:$A, "LDV", NewEmisData!$B:$B, $A414, NewEmisData!$C:$C, $H414, NewEmisData!$D:$D, CH$2))</f>
        <v>0</v>
      </c>
      <c r="CI414" s="335">
        <f>$I414*IF($G414="Pickup", SUMIFS(NewEmisData!K:K, NewEmisData!$A:$A, "Pickup", NewEmisData!$B:$B, $A414, NewEmisData!$C:$C, $H414, NewEmisData!$D:$D, CI$2), SUMIFS(NewEmisData!K:K, NewEmisData!$A:$A, "LDV", NewEmisData!$B:$B, $A414, NewEmisData!$C:$C, $H414, NewEmisData!$D:$D, CI$2))</f>
        <v>0</v>
      </c>
      <c r="CJ414" s="335">
        <f>$I414*IF($G414="Pickup", SUMIFS(NewEmisData!L:L, NewEmisData!$A:$A, "Pickup", NewEmisData!$B:$B, $A414, NewEmisData!$C:$C, $H414, NewEmisData!$D:$D, CJ$2), SUMIFS(NewEmisData!L:L, NewEmisData!$A:$A, "LDV", NewEmisData!$B:$B, $A414, NewEmisData!$C:$C, $H414, NewEmisData!$D:$D, CJ$2))</f>
        <v>0</v>
      </c>
      <c r="CK414" s="335">
        <f>$I414*IF($G414="Pickup", SUMIFS(NewEmisData!M:M, NewEmisData!$A:$A, "Pickup", NewEmisData!$B:$B, $A414, NewEmisData!$C:$C, $H414, NewEmisData!$D:$D, CK$2), SUMIFS(NewEmisData!M:M, NewEmisData!$A:$A, "LDV", NewEmisData!$B:$B, $A414, NewEmisData!$C:$C, $H414, NewEmisData!$D:$D, CK$2))</f>
        <v>0</v>
      </c>
      <c r="CL414" s="335">
        <v>0</v>
      </c>
      <c r="CM414" s="335">
        <f>$I414*IF($G414="Pickup", SUMIFS(NewEmisData!E:E, NewEmisData!$A:$A, "Pickup", NewEmisData!$B:$B, $A414, NewEmisData!$C:$C, $H414, NewEmisData!$D:$D, CM$2), SUMIFS(NewEmisData!E:E, NewEmisData!$A:$A, "LDV", NewEmisData!$B:$B, $A414, NewEmisData!$C:$C, $H414, NewEmisData!$D:$D, CM$2))</f>
        <v>0</v>
      </c>
      <c r="CN414" s="335">
        <f>$I414*IF($G414="Pickup", SUMIFS(NewEmisData!F:F, NewEmisData!$A:$A, "Pickup", NewEmisData!$B:$B, $A414, NewEmisData!$C:$C, $H414, NewEmisData!$D:$D, CN$2), SUMIFS(NewEmisData!F:F, NewEmisData!$A:$A, "LDV", NewEmisData!$B:$B, $A414, NewEmisData!$C:$C, $H414, NewEmisData!$D:$D, CN$2))</f>
        <v>0</v>
      </c>
      <c r="CO414" s="335">
        <f>$I414*IF($G414="Pickup", SUMIFS(NewEmisData!G:G, NewEmisData!$A:$A, "Pickup", NewEmisData!$B:$B, $A414, NewEmisData!$C:$C, $H414, NewEmisData!$D:$D, CO$2), SUMIFS(NewEmisData!G:G, NewEmisData!$A:$A, "LDV", NewEmisData!$B:$B, $A414, NewEmisData!$C:$C, $H414, NewEmisData!$D:$D, CO$2))</f>
        <v>0</v>
      </c>
      <c r="CP414" s="335">
        <f>$I414*IF($G414="Pickup", SUMIFS(NewEmisData!H:H, NewEmisData!$A:$A, "Pickup", NewEmisData!$B:$B, $A414, NewEmisData!$C:$C, $H414, NewEmisData!$D:$D, CP$2), SUMIFS(NewEmisData!H:H, NewEmisData!$A:$A, "LDV", NewEmisData!$B:$B, $A414, NewEmisData!$C:$C, $H414, NewEmisData!$D:$D, CP$2))</f>
        <v>0</v>
      </c>
      <c r="CQ414" s="335">
        <f>$I414*IF($G414="Pickup", SUMIFS(NewEmisData!I:I, NewEmisData!$A:$A, "Pickup", NewEmisData!$B:$B, $A414, NewEmisData!$C:$C, $H414, NewEmisData!$D:$D, CQ$2), SUMIFS(NewEmisData!I:I, NewEmisData!$A:$A, "LDV", NewEmisData!$B:$B, $A414, NewEmisData!$C:$C, $H414, NewEmisData!$D:$D, CQ$2))</f>
        <v>0</v>
      </c>
      <c r="CR414" s="335">
        <f>$I414*IF($G414="Pickup", SUMIFS(NewEmisData!J:J, NewEmisData!$A:$A, "Pickup", NewEmisData!$B:$B, $A414, NewEmisData!$C:$C, $H414, NewEmisData!$D:$D, CR$2), SUMIFS(NewEmisData!J:J, NewEmisData!$A:$A, "LDV", NewEmisData!$B:$B, $A414, NewEmisData!$C:$C, $H414, NewEmisData!$D:$D, CR$2))</f>
        <v>0</v>
      </c>
      <c r="CS414" s="335">
        <f>$I414*IF($G414="Pickup", SUMIFS(NewEmisData!K:K, NewEmisData!$A:$A, "Pickup", NewEmisData!$B:$B, $A414, NewEmisData!$C:$C, $H414, NewEmisData!$D:$D, CS$2), SUMIFS(NewEmisData!K:K, NewEmisData!$A:$A, "LDV", NewEmisData!$B:$B, $A414, NewEmisData!$C:$C, $H414, NewEmisData!$D:$D, CS$2))</f>
        <v>0</v>
      </c>
      <c r="CT414" s="335">
        <f>$I414*IF($G414="Pickup", SUMIFS(NewEmisData!L:L, NewEmisData!$A:$A, "Pickup", NewEmisData!$B:$B, $A414, NewEmisData!$C:$C, $H414, NewEmisData!$D:$D, CT$2), SUMIFS(NewEmisData!L:L, NewEmisData!$A:$A, "LDV", NewEmisData!$B:$B, $A414, NewEmisData!$C:$C, $H414, NewEmisData!$D:$D, CT$2))</f>
        <v>0</v>
      </c>
      <c r="CU414" s="335">
        <f>$I414*IF($G414="Pickup", SUMIFS(NewEmisData!M:M, NewEmisData!$A:$A, "Pickup", NewEmisData!$B:$B, $A414, NewEmisData!$C:$C, $H414, NewEmisData!$D:$D, CU$2), SUMIFS(NewEmisData!M:M, NewEmisData!$A:$A, "LDV", NewEmisData!$B:$B, $A414, NewEmisData!$C:$C, $H414, NewEmisData!$D:$D, CU$2))</f>
        <v>0</v>
      </c>
      <c r="CV414" s="335">
        <v>0</v>
      </c>
      <c r="CW414" s="335">
        <v>0</v>
      </c>
      <c r="CX414" s="335">
        <v>0</v>
      </c>
      <c r="CY414" s="335">
        <v>0</v>
      </c>
      <c r="CZ414" s="335">
        <v>0</v>
      </c>
      <c r="DA414" s="335">
        <v>0</v>
      </c>
      <c r="DB414" s="335">
        <v>0</v>
      </c>
      <c r="DC414" s="335">
        <v>0</v>
      </c>
      <c r="DD414" s="335">
        <v>0</v>
      </c>
      <c r="DE414" s="335">
        <v>0</v>
      </c>
      <c r="DF414" s="335">
        <v>0</v>
      </c>
      <c r="DG414" s="335">
        <f>$I414*IF($G414="Pickup", SUMIFS(NewEmisData!E:E, NewEmisData!$A:$A, "Pickup", NewEmisData!$B:$B, $A414, NewEmisData!$C:$C, $H414, NewEmisData!$D:$D, DG$2), SUMIFS(NewEmisData!E:E, NewEmisData!$A:$A, "LDV", NewEmisData!$B:$B, $A414, NewEmisData!$C:$C, $H414, NewEmisData!$D:$D, DG$2))</f>
        <v>0</v>
      </c>
      <c r="DH414" s="335">
        <f>$I414*IF($G414="Pickup", SUMIFS(NewEmisData!F:F, NewEmisData!$A:$A, "Pickup", NewEmisData!$B:$B, $A414, NewEmisData!$C:$C, $H414, NewEmisData!$D:$D, DH$2), SUMIFS(NewEmisData!F:F, NewEmisData!$A:$A, "LDV", NewEmisData!$B:$B, $A414, NewEmisData!$C:$C, $H414, NewEmisData!$D:$D, DH$2))</f>
        <v>0</v>
      </c>
      <c r="DI414" s="335">
        <f>$I414*IF($G414="Pickup", SUMIFS(NewEmisData!G:G, NewEmisData!$A:$A, "Pickup", NewEmisData!$B:$B, $A414, NewEmisData!$C:$C, $H414, NewEmisData!$D:$D, DI$2), SUMIFS(NewEmisData!G:G, NewEmisData!$A:$A, "LDV", NewEmisData!$B:$B, $A414, NewEmisData!$C:$C, $H414, NewEmisData!$D:$D, DI$2))</f>
        <v>0</v>
      </c>
      <c r="DJ414" s="335">
        <f>$I414*IF($G414="Pickup", SUMIFS(NewEmisData!H:H, NewEmisData!$A:$A, "Pickup", NewEmisData!$B:$B, $A414, NewEmisData!$C:$C, $H414, NewEmisData!$D:$D, DJ$2), SUMIFS(NewEmisData!H:H, NewEmisData!$A:$A, "LDV", NewEmisData!$B:$B, $A414, NewEmisData!$C:$C, $H414, NewEmisData!$D:$D, DJ$2))</f>
        <v>0</v>
      </c>
      <c r="DK414" s="335">
        <f>$I414*IF($G414="Pickup", SUMIFS(NewEmisData!I:I, NewEmisData!$A:$A, "Pickup", NewEmisData!$B:$B, $A414, NewEmisData!$C:$C, $H414, NewEmisData!$D:$D, DK$2), SUMIFS(NewEmisData!I:I, NewEmisData!$A:$A, "LDV", NewEmisData!$B:$B, $A414, NewEmisData!$C:$C, $H414, NewEmisData!$D:$D, DK$2))</f>
        <v>0</v>
      </c>
      <c r="DL414" s="335">
        <f>$I414*IF($G414="Pickup", SUMIFS(NewEmisData!J:J, NewEmisData!$A:$A, "Pickup", NewEmisData!$B:$B, $A414, NewEmisData!$C:$C, $H414, NewEmisData!$D:$D, DL$2), SUMIFS(NewEmisData!J:J, NewEmisData!$A:$A, "LDV", NewEmisData!$B:$B, $A414, NewEmisData!$C:$C, $H414, NewEmisData!$D:$D, DL$2))</f>
        <v>0</v>
      </c>
      <c r="DM414" s="335">
        <f>$I414*IF($G414="Pickup", SUMIFS(NewEmisData!K:K, NewEmisData!$A:$A, "Pickup", NewEmisData!$B:$B, $A414, NewEmisData!$C:$C, $H414, NewEmisData!$D:$D, DM$2), SUMIFS(NewEmisData!K:K, NewEmisData!$A:$A, "LDV", NewEmisData!$B:$B, $A414, NewEmisData!$C:$C, $H414, NewEmisData!$D:$D, DM$2))</f>
        <v>0</v>
      </c>
      <c r="DN414" s="335">
        <f>$I414*IF($G414="Pickup", SUMIFS(NewEmisData!L:L, NewEmisData!$A:$A, "Pickup", NewEmisData!$B:$B, $A414, NewEmisData!$C:$C, $H414, NewEmisData!$D:$D, DN$2), SUMIFS(NewEmisData!L:L, NewEmisData!$A:$A, "LDV", NewEmisData!$B:$B, $A414, NewEmisData!$C:$C, $H414, NewEmisData!$D:$D, DN$2))</f>
        <v>0</v>
      </c>
      <c r="DO414" s="335">
        <f>$I414*IF($G414="Pickup", SUMIFS(NewEmisData!M:M, NewEmisData!$A:$A, "Pickup", NewEmisData!$B:$B, $A414, NewEmisData!$C:$C, $H414, NewEmisData!$D:$D, DO$2), SUMIFS(NewEmisData!M:M, NewEmisData!$A:$A, "LDV", NewEmisData!$B:$B, $A414, NewEmisData!$C:$C, $H414, NewEmisData!$D:$D, DO$2))</f>
        <v>0</v>
      </c>
      <c r="DP414" s="335">
        <v>0</v>
      </c>
      <c r="DQ414" s="335">
        <f>$I414*IF($G414="Pickup", SUMIFS(NewEmisData!E:E, NewEmisData!$A:$A, "Pickup", NewEmisData!$B:$B, $A414, NewEmisData!$C:$C, $H414, NewEmisData!$D:$D, DQ$2), SUMIFS(NewEmisData!E:E, NewEmisData!$A:$A, "LDV", NewEmisData!$B:$B, $A414, NewEmisData!$C:$C, $H414, NewEmisData!$D:$D, DQ$2))</f>
        <v>0</v>
      </c>
      <c r="DR414" s="335">
        <f>$I414*IF($G414="Pickup", SUMIFS(NewEmisData!F:F, NewEmisData!$A:$A, "Pickup", NewEmisData!$B:$B, $A414, NewEmisData!$C:$C, $H414, NewEmisData!$D:$D, DR$2), SUMIFS(NewEmisData!F:F, NewEmisData!$A:$A, "LDV", NewEmisData!$B:$B, $A414, NewEmisData!$C:$C, $H414, NewEmisData!$D:$D, DR$2))</f>
        <v>0</v>
      </c>
      <c r="DS414" s="335">
        <f>$I414*IF($G414="Pickup", SUMIFS(NewEmisData!G:G, NewEmisData!$A:$A, "Pickup", NewEmisData!$B:$B, $A414, NewEmisData!$C:$C, $H414, NewEmisData!$D:$D, DS$2), SUMIFS(NewEmisData!G:G, NewEmisData!$A:$A, "LDV", NewEmisData!$B:$B, $A414, NewEmisData!$C:$C, $H414, NewEmisData!$D:$D, DS$2))</f>
        <v>0</v>
      </c>
      <c r="DT414" s="335">
        <f>$I414*IF($G414="Pickup", SUMIFS(NewEmisData!H:H, NewEmisData!$A:$A, "Pickup", NewEmisData!$B:$B, $A414, NewEmisData!$C:$C, $H414, NewEmisData!$D:$D, DT$2), SUMIFS(NewEmisData!H:H, NewEmisData!$A:$A, "LDV", NewEmisData!$B:$B, $A414, NewEmisData!$C:$C, $H414, NewEmisData!$D:$D, DT$2))</f>
        <v>0</v>
      </c>
      <c r="DU414" s="335">
        <f>$I414*IF($G414="Pickup", SUMIFS(NewEmisData!I:I, NewEmisData!$A:$A, "Pickup", NewEmisData!$B:$B, $A414, NewEmisData!$C:$C, $H414, NewEmisData!$D:$D, DU$2), SUMIFS(NewEmisData!I:I, NewEmisData!$A:$A, "LDV", NewEmisData!$B:$B, $A414, NewEmisData!$C:$C, $H414, NewEmisData!$D:$D, DU$2))</f>
        <v>0</v>
      </c>
      <c r="DV414" s="335">
        <f>$I414*IF($G414="Pickup", SUMIFS(NewEmisData!J:J, NewEmisData!$A:$A, "Pickup", NewEmisData!$B:$B, $A414, NewEmisData!$C:$C, $H414, NewEmisData!$D:$D, DV$2), SUMIFS(NewEmisData!J:J, NewEmisData!$A:$A, "LDV", NewEmisData!$B:$B, $A414, NewEmisData!$C:$C, $H414, NewEmisData!$D:$D, DV$2))</f>
        <v>0</v>
      </c>
      <c r="DW414" s="335">
        <f>$I414*IF($G414="Pickup", SUMIFS(NewEmisData!K:K, NewEmisData!$A:$A, "Pickup", NewEmisData!$B:$B, $A414, NewEmisData!$C:$C, $H414, NewEmisData!$D:$D, DW$2), SUMIFS(NewEmisData!K:K, NewEmisData!$A:$A, "LDV", NewEmisData!$B:$B, $A414, NewEmisData!$C:$C, $H414, NewEmisData!$D:$D, DW$2))</f>
        <v>0</v>
      </c>
      <c r="DX414" s="335">
        <f>$I414*IF($G414="Pickup", SUMIFS(NewEmisData!L:L, NewEmisData!$A:$A, "Pickup", NewEmisData!$B:$B, $A414, NewEmisData!$C:$C, $H414, NewEmisData!$D:$D, DX$2), SUMIFS(NewEmisData!L:L, NewEmisData!$A:$A, "LDV", NewEmisData!$B:$B, $A414, NewEmisData!$C:$C, $H414, NewEmisData!$D:$D, DX$2))</f>
        <v>0</v>
      </c>
      <c r="DY414" s="335">
        <f>$I414*IF($G414="Pickup", SUMIFS(NewEmisData!M:M, NewEmisData!$A:$A, "Pickup", NewEmisData!$B:$B, $A414, NewEmisData!$C:$C, $H414, NewEmisData!$D:$D, DY$2), SUMIFS(NewEmisData!M:M, NewEmisData!$A:$A, "LDV", NewEmisData!$B:$B, $A414, NewEmisData!$C:$C, $H414, NewEmisData!$D:$D, DY$2))</f>
        <v>0</v>
      </c>
      <c r="DZ414" s="335">
        <v>0</v>
      </c>
      <c r="EA414" s="335">
        <f t="shared" si="658"/>
        <v>0</v>
      </c>
      <c r="EB414" s="335">
        <f t="shared" si="659"/>
        <v>0</v>
      </c>
      <c r="EC414" s="335">
        <f t="shared" si="660"/>
        <v>0</v>
      </c>
      <c r="ED414" s="335">
        <f t="shared" si="661"/>
        <v>0</v>
      </c>
      <c r="EE414" s="335">
        <f t="shared" si="662"/>
        <v>0</v>
      </c>
      <c r="EF414" s="335">
        <f t="shared" si="663"/>
        <v>0</v>
      </c>
      <c r="EG414" s="335">
        <f t="shared" si="664"/>
        <v>0</v>
      </c>
      <c r="EH414" s="335">
        <f t="shared" si="665"/>
        <v>0</v>
      </c>
      <c r="EI414" s="335">
        <f t="shared" si="666"/>
        <v>0</v>
      </c>
      <c r="EJ414" s="335">
        <f t="shared" si="667"/>
        <v>0</v>
      </c>
      <c r="EK414" s="335">
        <f t="shared" si="668"/>
        <v>0</v>
      </c>
      <c r="EL414" s="335">
        <f t="shared" si="669"/>
        <v>0</v>
      </c>
      <c r="EM414" s="335">
        <f t="shared" si="670"/>
        <v>0</v>
      </c>
      <c r="EN414" s="335">
        <f t="shared" si="671"/>
        <v>0</v>
      </c>
      <c r="EO414" s="335">
        <f t="shared" si="672"/>
        <v>0</v>
      </c>
      <c r="EP414" s="335">
        <f t="shared" si="673"/>
        <v>0</v>
      </c>
      <c r="EQ414" s="335">
        <f t="shared" si="674"/>
        <v>0</v>
      </c>
      <c r="ER414" s="335">
        <f t="shared" si="675"/>
        <v>0</v>
      </c>
      <c r="ES414" s="335">
        <f t="shared" si="676"/>
        <v>0</v>
      </c>
      <c r="ET414" s="335">
        <f t="shared" si="677"/>
        <v>0</v>
      </c>
      <c r="EU414" s="335">
        <f t="shared" si="678"/>
        <v>0</v>
      </c>
      <c r="EV414" s="335">
        <f t="shared" si="679"/>
        <v>0</v>
      </c>
      <c r="EW414" s="335">
        <f t="shared" si="680"/>
        <v>0</v>
      </c>
      <c r="EX414" s="335">
        <f t="shared" si="681"/>
        <v>0</v>
      </c>
      <c r="EY414" s="335">
        <f t="shared" si="682"/>
        <v>0</v>
      </c>
      <c r="EZ414" s="335">
        <f t="shared" si="683"/>
        <v>0</v>
      </c>
      <c r="FA414" s="335">
        <f t="shared" si="684"/>
        <v>0</v>
      </c>
      <c r="FB414" s="335">
        <f t="shared" si="685"/>
        <v>0</v>
      </c>
      <c r="FC414" s="335">
        <f t="shared" si="686"/>
        <v>0</v>
      </c>
      <c r="FD414" s="335">
        <f t="shared" si="687"/>
        <v>0</v>
      </c>
      <c r="FE414" s="335">
        <f t="shared" si="688"/>
        <v>5.5559285543744799E-2</v>
      </c>
      <c r="FF414" s="335">
        <f t="shared" si="689"/>
        <v>5.5559285543744799E-2</v>
      </c>
      <c r="FG414" s="335">
        <f t="shared" si="690"/>
        <v>5.7736480852220801E-2</v>
      </c>
      <c r="FH414" s="335">
        <f t="shared" si="691"/>
        <v>5.7097131897638903E-2</v>
      </c>
      <c r="FI414" s="335">
        <f t="shared" si="692"/>
        <v>5.6282335497047697E-2</v>
      </c>
      <c r="FJ414" s="335">
        <f t="shared" si="693"/>
        <v>5.63643242367095E-2</v>
      </c>
      <c r="FK414" s="335">
        <f t="shared" si="694"/>
        <v>5.8426390456150903E-2</v>
      </c>
      <c r="FL414" s="335">
        <f t="shared" si="695"/>
        <v>5.7398134741908302E-2</v>
      </c>
      <c r="FM414" s="335">
        <f t="shared" si="696"/>
        <v>6.6282427322544205E-2</v>
      </c>
      <c r="FN414" s="335">
        <f t="shared" si="697"/>
        <v>2.3805319372350052E-2</v>
      </c>
      <c r="FO414" s="335">
        <f t="shared" si="698"/>
        <v>7.2045045268504804E-3</v>
      </c>
      <c r="FP414" s="335">
        <f t="shared" si="699"/>
        <v>7.2045045268504804E-3</v>
      </c>
      <c r="FQ414" s="335">
        <f t="shared" si="700"/>
        <v>7.4799922858734998E-3</v>
      </c>
      <c r="FR414" s="335">
        <f t="shared" si="701"/>
        <v>7.3990860264414003E-3</v>
      </c>
      <c r="FS414" s="335">
        <f t="shared" si="702"/>
        <v>7.2959893932908202E-3</v>
      </c>
      <c r="FT414" s="335">
        <f t="shared" si="703"/>
        <v>7.30637211828812E-3</v>
      </c>
      <c r="FU414" s="335">
        <f t="shared" si="704"/>
        <v>7.5672967944684999E-3</v>
      </c>
      <c r="FV414" s="335">
        <f t="shared" si="705"/>
        <v>7.4371849753264302E-3</v>
      </c>
      <c r="FW414" s="335">
        <f t="shared" si="706"/>
        <v>8.5613518057059204E-3</v>
      </c>
      <c r="FX414" s="335">
        <f t="shared" si="707"/>
        <v>1.6506531515565108E-3</v>
      </c>
    </row>
    <row r="415" spans="1:180" x14ac:dyDescent="0.2">
      <c r="A415" s="305" t="str">
        <f>IF(LEFT(TRIM(TechData_All!AJ57),1)="*", _xlfn.CONCAT("*","R2"), "R2")</f>
        <v>R2</v>
      </c>
      <c r="B415" s="305" t="str">
        <f>TechData_All!A57</f>
        <v>TLPELC200</v>
      </c>
      <c r="C415" s="305" t="str">
        <f>TechData_All!C57</f>
        <v>Electric pickup truck w/200 mi range</v>
      </c>
      <c r="D415" s="301" t="str">
        <f>TechData_All!D57</f>
        <v>bn-vmt, bn-vmt/a</v>
      </c>
      <c r="E415" s="301" t="str">
        <f>TechData_All!E57</f>
        <v>TRNELC</v>
      </c>
      <c r="F415" s="301" t="str">
        <f>TechData_All!F57</f>
        <v>TL</v>
      </c>
      <c r="G415" s="315" t="s">
        <v>820</v>
      </c>
      <c r="H415" s="315" t="s">
        <v>36</v>
      </c>
      <c r="I415" s="315">
        <v>1</v>
      </c>
      <c r="J415" s="315" t="str">
        <f t="shared" si="708"/>
        <v>Pickup-ELC</v>
      </c>
      <c r="K415" s="335">
        <f>$I415*IF($G415="Pickup", SUMIFS(NewEmisData!E:E, NewEmisData!$A:$A, "Pickup", NewEmisData!$B:$B, $A415, NewEmisData!$C:$C, $H415, NewEmisData!$D:$D, K$2), SUMIFS(NewEmisData!E:E, NewEmisData!$A:$A, "LDV", NewEmisData!$B:$B, $A415, NewEmisData!$C:$C, $H415, NewEmisData!$D:$D, K$2))</f>
        <v>0</v>
      </c>
      <c r="L415" s="335">
        <f>$I415*IF($G415="Pickup", SUMIFS(NewEmisData!F:F, NewEmisData!$A:$A, "Pickup", NewEmisData!$B:$B, $A415, NewEmisData!$C:$C, $H415, NewEmisData!$D:$D, L$2), SUMIFS(NewEmisData!F:F, NewEmisData!$A:$A, "LDV", NewEmisData!$B:$B, $A415, NewEmisData!$C:$C, $H415, NewEmisData!$D:$D, L$2))</f>
        <v>0</v>
      </c>
      <c r="M415" s="335">
        <f>$I415*IF($G415="Pickup", SUMIFS(NewEmisData!G:G, NewEmisData!$A:$A, "Pickup", NewEmisData!$B:$B, $A415, NewEmisData!$C:$C, $H415, NewEmisData!$D:$D, M$2), SUMIFS(NewEmisData!G:G, NewEmisData!$A:$A, "LDV", NewEmisData!$B:$B, $A415, NewEmisData!$C:$C, $H415, NewEmisData!$D:$D, M$2))</f>
        <v>0</v>
      </c>
      <c r="N415" s="335">
        <f>$I415*IF($G415="Pickup", SUMIFS(NewEmisData!H:H, NewEmisData!$A:$A, "Pickup", NewEmisData!$B:$B, $A415, NewEmisData!$C:$C, $H415, NewEmisData!$D:$D, N$2), SUMIFS(NewEmisData!H:H, NewEmisData!$A:$A, "LDV", NewEmisData!$B:$B, $A415, NewEmisData!$C:$C, $H415, NewEmisData!$D:$D, N$2))</f>
        <v>0</v>
      </c>
      <c r="O415" s="335">
        <f>$I415*IF($G415="Pickup", SUMIFS(NewEmisData!I:I, NewEmisData!$A:$A, "Pickup", NewEmisData!$B:$B, $A415, NewEmisData!$C:$C, $H415, NewEmisData!$D:$D, O$2), SUMIFS(NewEmisData!I:I, NewEmisData!$A:$A, "LDV", NewEmisData!$B:$B, $A415, NewEmisData!$C:$C, $H415, NewEmisData!$D:$D, O$2))</f>
        <v>0</v>
      </c>
      <c r="P415" s="335">
        <f>$I415*IF($G415="Pickup", SUMIFS(NewEmisData!J:J, NewEmisData!$A:$A, "Pickup", NewEmisData!$B:$B, $A415, NewEmisData!$C:$C, $H415, NewEmisData!$D:$D, P$2), SUMIFS(NewEmisData!J:J, NewEmisData!$A:$A, "LDV", NewEmisData!$B:$B, $A415, NewEmisData!$C:$C, $H415, NewEmisData!$D:$D, P$2))</f>
        <v>0</v>
      </c>
      <c r="Q415" s="335">
        <f>$I415*IF($G415="Pickup", SUMIFS(NewEmisData!K:K, NewEmisData!$A:$A, "Pickup", NewEmisData!$B:$B, $A415, NewEmisData!$C:$C, $H415, NewEmisData!$D:$D, Q$2), SUMIFS(NewEmisData!K:K, NewEmisData!$A:$A, "LDV", NewEmisData!$B:$B, $A415, NewEmisData!$C:$C, $H415, NewEmisData!$D:$D, Q$2))</f>
        <v>0</v>
      </c>
      <c r="R415" s="335">
        <f>$I415*IF($G415="Pickup", SUMIFS(NewEmisData!L:L, NewEmisData!$A:$A, "Pickup", NewEmisData!$B:$B, $A415, NewEmisData!$C:$C, $H415, NewEmisData!$D:$D, R$2), SUMIFS(NewEmisData!L:L, NewEmisData!$A:$A, "LDV", NewEmisData!$B:$B, $A415, NewEmisData!$C:$C, $H415, NewEmisData!$D:$D, R$2))</f>
        <v>0</v>
      </c>
      <c r="S415" s="335">
        <f>$I415*IF($G415="Pickup", SUMIFS(NewEmisData!M:M, NewEmisData!$A:$A, "Pickup", NewEmisData!$B:$B, $A415, NewEmisData!$C:$C, $H415, NewEmisData!$D:$D, S$2), SUMIFS(NewEmisData!M:M, NewEmisData!$A:$A, "LDV", NewEmisData!$B:$B, $A415, NewEmisData!$C:$C, $H415, NewEmisData!$D:$D, S$2))</f>
        <v>0</v>
      </c>
      <c r="T415" s="335">
        <v>0</v>
      </c>
      <c r="U415" s="335">
        <f>$I415*IF($G415="Pickup", SUMIFS(NewEmisData!E:E, NewEmisData!$A:$A, "Pickup", NewEmisData!$B:$B, $A415, NewEmisData!$C:$C, $H415, NewEmisData!$D:$D, U$2), SUMIFS(NewEmisData!E:E, NewEmisData!$A:$A, "LDV", NewEmisData!$B:$B, $A415, NewEmisData!$C:$C, $H415, NewEmisData!$D:$D, U$2))</f>
        <v>0</v>
      </c>
      <c r="V415" s="335">
        <f>$I415*IF($G415="Pickup", SUMIFS(NewEmisData!F:F, NewEmisData!$A:$A, "Pickup", NewEmisData!$B:$B, $A415, NewEmisData!$C:$C, $H415, NewEmisData!$D:$D, V$2), SUMIFS(NewEmisData!F:F, NewEmisData!$A:$A, "LDV", NewEmisData!$B:$B, $A415, NewEmisData!$C:$C, $H415, NewEmisData!$D:$D, V$2))</f>
        <v>0</v>
      </c>
      <c r="W415" s="335">
        <f>$I415*IF($G415="Pickup", SUMIFS(NewEmisData!G:G, NewEmisData!$A:$A, "Pickup", NewEmisData!$B:$B, $A415, NewEmisData!$C:$C, $H415, NewEmisData!$D:$D, W$2), SUMIFS(NewEmisData!G:G, NewEmisData!$A:$A, "LDV", NewEmisData!$B:$B, $A415, NewEmisData!$C:$C, $H415, NewEmisData!$D:$D, W$2))</f>
        <v>0</v>
      </c>
      <c r="X415" s="335">
        <f>$I415*IF($G415="Pickup", SUMIFS(NewEmisData!H:H, NewEmisData!$A:$A, "Pickup", NewEmisData!$B:$B, $A415, NewEmisData!$C:$C, $H415, NewEmisData!$D:$D, X$2), SUMIFS(NewEmisData!H:H, NewEmisData!$A:$A, "LDV", NewEmisData!$B:$B, $A415, NewEmisData!$C:$C, $H415, NewEmisData!$D:$D, X$2))</f>
        <v>0</v>
      </c>
      <c r="Y415" s="335">
        <f>$I415*IF($G415="Pickup", SUMIFS(NewEmisData!I:I, NewEmisData!$A:$A, "Pickup", NewEmisData!$B:$B, $A415, NewEmisData!$C:$C, $H415, NewEmisData!$D:$D, Y$2), SUMIFS(NewEmisData!I:I, NewEmisData!$A:$A, "LDV", NewEmisData!$B:$B, $A415, NewEmisData!$C:$C, $H415, NewEmisData!$D:$D, Y$2))</f>
        <v>0</v>
      </c>
      <c r="Z415" s="335">
        <f>$I415*IF($G415="Pickup", SUMIFS(NewEmisData!J:J, NewEmisData!$A:$A, "Pickup", NewEmisData!$B:$B, $A415, NewEmisData!$C:$C, $H415, NewEmisData!$D:$D, Z$2), SUMIFS(NewEmisData!J:J, NewEmisData!$A:$A, "LDV", NewEmisData!$B:$B, $A415, NewEmisData!$C:$C, $H415, NewEmisData!$D:$D, Z$2))</f>
        <v>0</v>
      </c>
      <c r="AA415" s="335">
        <f>$I415*IF($G415="Pickup", SUMIFS(NewEmisData!K:K, NewEmisData!$A:$A, "Pickup", NewEmisData!$B:$B, $A415, NewEmisData!$C:$C, $H415, NewEmisData!$D:$D, AA$2), SUMIFS(NewEmisData!K:K, NewEmisData!$A:$A, "LDV", NewEmisData!$B:$B, $A415, NewEmisData!$C:$C, $H415, NewEmisData!$D:$D, AA$2))</f>
        <v>0</v>
      </c>
      <c r="AB415" s="335">
        <f>$I415*IF($G415="Pickup", SUMIFS(NewEmisData!L:L, NewEmisData!$A:$A, "Pickup", NewEmisData!$B:$B, $A415, NewEmisData!$C:$C, $H415, NewEmisData!$D:$D, AB$2), SUMIFS(NewEmisData!L:L, NewEmisData!$A:$A, "LDV", NewEmisData!$B:$B, $A415, NewEmisData!$C:$C, $H415, NewEmisData!$D:$D, AB$2))</f>
        <v>0</v>
      </c>
      <c r="AC415" s="335">
        <f>$I415*IF($G415="Pickup", SUMIFS(NewEmisData!M:M, NewEmisData!$A:$A, "Pickup", NewEmisData!$B:$B, $A415, NewEmisData!$C:$C, $H415, NewEmisData!$D:$D, AC$2), SUMIFS(NewEmisData!M:M, NewEmisData!$A:$A, "LDV", NewEmisData!$B:$B, $A415, NewEmisData!$C:$C, $H415, NewEmisData!$D:$D, AC$2))</f>
        <v>0</v>
      </c>
      <c r="AD415" s="335">
        <v>0</v>
      </c>
      <c r="AE415" s="335">
        <f>$I415*IF($G415="Pickup", SUMIFS(NewEmisData!E:E, NewEmisData!$A:$A, "Pickup", NewEmisData!$B:$B, $A415, NewEmisData!$C:$C, $H415, NewEmisData!$D:$D, AE$2), SUMIFS(NewEmisData!E:E, NewEmisData!$A:$A, "LDV", NewEmisData!$B:$B, $A415, NewEmisData!$C:$C, $H415, NewEmisData!$D:$D, AE$2))</f>
        <v>0</v>
      </c>
      <c r="AF415" s="335">
        <f>$I415*IF($G415="Pickup", SUMIFS(NewEmisData!F:F, NewEmisData!$A:$A, "Pickup", NewEmisData!$B:$B, $A415, NewEmisData!$C:$C, $H415, NewEmisData!$D:$D, AF$2), SUMIFS(NewEmisData!F:F, NewEmisData!$A:$A, "LDV", NewEmisData!$B:$B, $A415, NewEmisData!$C:$C, $H415, NewEmisData!$D:$D, AF$2))</f>
        <v>0</v>
      </c>
      <c r="AG415" s="335">
        <f>$I415*IF($G415="Pickup", SUMIFS(NewEmisData!G:G, NewEmisData!$A:$A, "Pickup", NewEmisData!$B:$B, $A415, NewEmisData!$C:$C, $H415, NewEmisData!$D:$D, AG$2), SUMIFS(NewEmisData!G:G, NewEmisData!$A:$A, "LDV", NewEmisData!$B:$B, $A415, NewEmisData!$C:$C, $H415, NewEmisData!$D:$D, AG$2))</f>
        <v>0</v>
      </c>
      <c r="AH415" s="335">
        <f>$I415*IF($G415="Pickup", SUMIFS(NewEmisData!H:H, NewEmisData!$A:$A, "Pickup", NewEmisData!$B:$B, $A415, NewEmisData!$C:$C, $H415, NewEmisData!$D:$D, AH$2), SUMIFS(NewEmisData!H:H, NewEmisData!$A:$A, "LDV", NewEmisData!$B:$B, $A415, NewEmisData!$C:$C, $H415, NewEmisData!$D:$D, AH$2))</f>
        <v>0</v>
      </c>
      <c r="AI415" s="335">
        <f>$I415*IF($G415="Pickup", SUMIFS(NewEmisData!I:I, NewEmisData!$A:$A, "Pickup", NewEmisData!$B:$B, $A415, NewEmisData!$C:$C, $H415, NewEmisData!$D:$D, AI$2), SUMIFS(NewEmisData!I:I, NewEmisData!$A:$A, "LDV", NewEmisData!$B:$B, $A415, NewEmisData!$C:$C, $H415, NewEmisData!$D:$D, AI$2))</f>
        <v>0</v>
      </c>
      <c r="AJ415" s="335">
        <f>$I415*IF($G415="Pickup", SUMIFS(NewEmisData!J:J, NewEmisData!$A:$A, "Pickup", NewEmisData!$B:$B, $A415, NewEmisData!$C:$C, $H415, NewEmisData!$D:$D, AJ$2), SUMIFS(NewEmisData!J:J, NewEmisData!$A:$A, "LDV", NewEmisData!$B:$B, $A415, NewEmisData!$C:$C, $H415, NewEmisData!$D:$D, AJ$2))</f>
        <v>0</v>
      </c>
      <c r="AK415" s="335">
        <f>$I415*IF($G415="Pickup", SUMIFS(NewEmisData!K:K, NewEmisData!$A:$A, "Pickup", NewEmisData!$B:$B, $A415, NewEmisData!$C:$C, $H415, NewEmisData!$D:$D, AK$2), SUMIFS(NewEmisData!K:K, NewEmisData!$A:$A, "LDV", NewEmisData!$B:$B, $A415, NewEmisData!$C:$C, $H415, NewEmisData!$D:$D, AK$2))</f>
        <v>0</v>
      </c>
      <c r="AL415" s="335">
        <f>$I415*IF($G415="Pickup", SUMIFS(NewEmisData!L:L, NewEmisData!$A:$A, "Pickup", NewEmisData!$B:$B, $A415, NewEmisData!$C:$C, $H415, NewEmisData!$D:$D, AL$2), SUMIFS(NewEmisData!L:L, NewEmisData!$A:$A, "LDV", NewEmisData!$B:$B, $A415, NewEmisData!$C:$C, $H415, NewEmisData!$D:$D, AL$2))</f>
        <v>0</v>
      </c>
      <c r="AM415" s="335">
        <f>$I415*IF($G415="Pickup", SUMIFS(NewEmisData!M:M, NewEmisData!$A:$A, "Pickup", NewEmisData!$B:$B, $A415, NewEmisData!$C:$C, $H415, NewEmisData!$D:$D, AM$2), SUMIFS(NewEmisData!M:M, NewEmisData!$A:$A, "LDV", NewEmisData!$B:$B, $A415, NewEmisData!$C:$C, $H415, NewEmisData!$D:$D, AM$2))</f>
        <v>0</v>
      </c>
      <c r="AN415" s="335">
        <v>0</v>
      </c>
      <c r="AO415" s="335">
        <f>$I415*IF($G415="Pickup", SUMIFS(NewEmisData!E:E, NewEmisData!$A:$A, "Pickup", NewEmisData!$B:$B, $A415, NewEmisData!$C:$C, $H415, NewEmisData!$D:$D, AO$2), SUMIFS(NewEmisData!E:E, NewEmisData!$A:$A, "LDV", NewEmisData!$B:$B, $A415, NewEmisData!$C:$C, $H415, NewEmisData!$D:$D, AO$2))</f>
        <v>8.0121904518950099E-2</v>
      </c>
      <c r="AP415" s="335">
        <f>$I415*IF($G415="Pickup", SUMIFS(NewEmisData!F:F, NewEmisData!$A:$A, "Pickup", NewEmisData!$B:$B, $A415, NewEmisData!$C:$C, $H415, NewEmisData!$D:$D, AP$2), SUMIFS(NewEmisData!F:F, NewEmisData!$A:$A, "LDV", NewEmisData!$B:$B, $A415, NewEmisData!$C:$C, $H415, NewEmisData!$D:$D, AP$2))</f>
        <v>8.0121904518950099E-2</v>
      </c>
      <c r="AQ415" s="335">
        <f>$I415*IF($G415="Pickup", SUMIFS(NewEmisData!G:G, NewEmisData!$A:$A, "Pickup", NewEmisData!$B:$B, $A415, NewEmisData!$C:$C, $H415, NewEmisData!$D:$D, AQ$2), SUMIFS(NewEmisData!G:G, NewEmisData!$A:$A, "LDV", NewEmisData!$B:$B, $A415, NewEmisData!$C:$C, $H415, NewEmisData!$D:$D, AQ$2))</f>
        <v>8.1579459544151703E-2</v>
      </c>
      <c r="AR415" s="335">
        <f>$I415*IF($G415="Pickup", SUMIFS(NewEmisData!H:H, NewEmisData!$A:$A, "Pickup", NewEmisData!$B:$B, $A415, NewEmisData!$C:$C, $H415, NewEmisData!$D:$D, AR$2), SUMIFS(NewEmisData!H:H, NewEmisData!$A:$A, "LDV", NewEmisData!$B:$B, $A415, NewEmisData!$C:$C, $H415, NewEmisData!$D:$D, AR$2))</f>
        <v>8.1127256110623505E-2</v>
      </c>
      <c r="AS415" s="335">
        <f>$I415*IF($G415="Pickup", SUMIFS(NewEmisData!I:I, NewEmisData!$A:$A, "Pickup", NewEmisData!$B:$B, $A415, NewEmisData!$C:$C, $H415, NewEmisData!$D:$D, AS$2), SUMIFS(NewEmisData!I:I, NewEmisData!$A:$A, "LDV", NewEmisData!$B:$B, $A415, NewEmisData!$C:$C, $H415, NewEmisData!$D:$D, AS$2))</f>
        <v>8.0580955051998401E-2</v>
      </c>
      <c r="AT415" s="335">
        <f>$I415*IF($G415="Pickup", SUMIFS(NewEmisData!J:J, NewEmisData!$A:$A, "Pickup", NewEmisData!$B:$B, $A415, NewEmisData!$C:$C, $H415, NewEmisData!$D:$D, AT$2), SUMIFS(NewEmisData!J:J, NewEmisData!$A:$A, "LDV", NewEmisData!$B:$B, $A415, NewEmisData!$C:$C, $H415, NewEmisData!$D:$D, AT$2))</f>
        <v>8.0634329844886596E-2</v>
      </c>
      <c r="AU415" s="335">
        <f>$I415*IF($G415="Pickup", SUMIFS(NewEmisData!K:K, NewEmisData!$A:$A, "Pickup", NewEmisData!$B:$B, $A415, NewEmisData!$C:$C, $H415, NewEmisData!$D:$D, AU$2), SUMIFS(NewEmisData!K:K, NewEmisData!$A:$A, "LDV", NewEmisData!$B:$B, $A415, NewEmisData!$C:$C, $H415, NewEmisData!$D:$D, AU$2))</f>
        <v>8.2092441021470605E-2</v>
      </c>
      <c r="AV415" s="335">
        <f>$I415*IF($G415="Pickup", SUMIFS(NewEmisData!L:L, NewEmisData!$A:$A, "Pickup", NewEmisData!$B:$B, $A415, NewEmisData!$C:$C, $H415, NewEmisData!$D:$D, AV$2), SUMIFS(NewEmisData!L:L, NewEmisData!$A:$A, "LDV", NewEmisData!$B:$B, $A415, NewEmisData!$C:$C, $H415, NewEmisData!$D:$D, AV$2))</f>
        <v>8.1337497602293599E-2</v>
      </c>
      <c r="AW415" s="335">
        <f>$I415*IF($G415="Pickup", SUMIFS(NewEmisData!M:M, NewEmisData!$A:$A, "Pickup", NewEmisData!$B:$B, $A415, NewEmisData!$C:$C, $H415, NewEmisData!$D:$D, AW$2), SUMIFS(NewEmisData!M:M, NewEmisData!$A:$A, "LDV", NewEmisData!$B:$B, $A415, NewEmisData!$C:$C, $H415, NewEmisData!$D:$D, AW$2))</f>
        <v>9.07156284224344E-2</v>
      </c>
      <c r="AX415" s="335">
        <v>2.3805319372350052E-2</v>
      </c>
      <c r="AY415" s="335">
        <f>$I415*IF($G415="Pickup", SUMIFS(NewEmisData!E:E, NewEmisData!$A:$A, "Pickup", NewEmisData!$B:$B, $A415, NewEmisData!$C:$C, $H415, NewEmisData!$D:$D, AY$2), SUMIFS(NewEmisData!E:E, NewEmisData!$A:$A, "LDV", NewEmisData!$B:$B, $A415, NewEmisData!$C:$C, $H415, NewEmisData!$D:$D, AY$2))</f>
        <v>1.03108758060313E-2</v>
      </c>
      <c r="AZ415" s="335">
        <f>$I415*IF($G415="Pickup", SUMIFS(NewEmisData!F:F, NewEmisData!$A:$A, "Pickup", NewEmisData!$B:$B, $A415, NewEmisData!$C:$C, $H415, NewEmisData!$D:$D, AZ$2), SUMIFS(NewEmisData!F:F, NewEmisData!$A:$A, "LDV", NewEmisData!$B:$B, $A415, NewEmisData!$C:$C, $H415, NewEmisData!$D:$D, AZ$2))</f>
        <v>1.03108758060313E-2</v>
      </c>
      <c r="BA415" s="335">
        <f>$I415*IF($G415="Pickup", SUMIFS(NewEmisData!G:G, NewEmisData!$A:$A, "Pickup", NewEmisData!$B:$B, $A415, NewEmisData!$C:$C, $H415, NewEmisData!$D:$D, BA$2), SUMIFS(NewEmisData!G:G, NewEmisData!$A:$A, "LDV", NewEmisData!$B:$B, $A415, NewEmisData!$C:$C, $H415, NewEmisData!$D:$D, BA$2))</f>
        <v>1.04950105114693E-2</v>
      </c>
      <c r="BB415" s="335">
        <f>$I415*IF($G415="Pickup", SUMIFS(NewEmisData!H:H, NewEmisData!$A:$A, "Pickup", NewEmisData!$B:$B, $A415, NewEmisData!$C:$C, $H415, NewEmisData!$D:$D, BB$2), SUMIFS(NewEmisData!H:H, NewEmisData!$A:$A, "LDV", NewEmisData!$B:$B, $A415, NewEmisData!$C:$C, $H415, NewEmisData!$D:$D, BB$2))</f>
        <v>1.0437861219331801E-2</v>
      </c>
      <c r="BC415" s="335">
        <f>$I415*IF($G415="Pickup", SUMIFS(NewEmisData!I:I, NewEmisData!$A:$A, "Pickup", NewEmisData!$B:$B, $A415, NewEmisData!$C:$C, $H415, NewEmisData!$D:$D, BC$2), SUMIFS(NewEmisData!I:I, NewEmisData!$A:$A, "LDV", NewEmisData!$B:$B, $A415, NewEmisData!$C:$C, $H415, NewEmisData!$D:$D, BC$2))</f>
        <v>1.03688634344179E-2</v>
      </c>
      <c r="BD415" s="335">
        <f>$I415*IF($G415="Pickup", SUMIFS(NewEmisData!J:J, NewEmisData!$A:$A, "Pickup", NewEmisData!$B:$B, $A415, NewEmisData!$C:$C, $H415, NewEmisData!$D:$D, BD$2), SUMIFS(NewEmisData!J:J, NewEmisData!$A:$A, "LDV", NewEmisData!$B:$B, $A415, NewEmisData!$C:$C, $H415, NewEmisData!$D:$D, BD$2))</f>
        <v>1.03756090226824E-2</v>
      </c>
      <c r="BE415" s="335">
        <f>$I415*IF($G415="Pickup", SUMIFS(NewEmisData!K:K, NewEmisData!$A:$A, "Pickup", NewEmisData!$B:$B, $A415, NewEmisData!$C:$C, $H415, NewEmisData!$D:$D, BE$2), SUMIFS(NewEmisData!K:K, NewEmisData!$A:$A, "LDV", NewEmisData!$B:$B, $A415, NewEmisData!$C:$C, $H415, NewEmisData!$D:$D, BE$2))</f>
        <v>1.0559814868786901E-2</v>
      </c>
      <c r="BF415" s="335">
        <f>$I415*IF($G415="Pickup", SUMIFS(NewEmisData!L:L, NewEmisData!$A:$A, "Pickup", NewEmisData!$B:$B, $A415, NewEmisData!$C:$C, $H415, NewEmisData!$D:$D, BF$2), SUMIFS(NewEmisData!L:L, NewEmisData!$A:$A, "LDV", NewEmisData!$B:$B, $A415, NewEmisData!$C:$C, $H415, NewEmisData!$D:$D, BF$2))</f>
        <v>1.04644458943117E-2</v>
      </c>
      <c r="BG415" s="335">
        <f>$I415*IF($G415="Pickup", SUMIFS(NewEmisData!M:M, NewEmisData!$A:$A, "Pickup", NewEmisData!$B:$B, $A415, NewEmisData!$C:$C, $H415, NewEmisData!$D:$D, BG$2), SUMIFS(NewEmisData!M:M, NewEmisData!$A:$A, "LDV", NewEmisData!$B:$B, $A415, NewEmisData!$C:$C, $H415, NewEmisData!$D:$D, BG$2))</f>
        <v>1.1649186967367799E-2</v>
      </c>
      <c r="BH415" s="335">
        <v>1.6506531515565108E-3</v>
      </c>
      <c r="BI415" s="335">
        <f>$I415*IF($G415="Pickup", SUMIFS(NewEmisData!E:E, NewEmisData!$A:$A, "Pickup", NewEmisData!$B:$B, $A415, NewEmisData!$C:$C, $H415, NewEmisData!$D:$D, BI$2), SUMIFS(NewEmisData!E:E, NewEmisData!$A:$A, "LDV", NewEmisData!$B:$B, $A415, NewEmisData!$C:$C, $H415, NewEmisData!$D:$D, BI$2))</f>
        <v>0</v>
      </c>
      <c r="BJ415" s="335">
        <f>$I415*IF($G415="Pickup", SUMIFS(NewEmisData!F:F, NewEmisData!$A:$A, "Pickup", NewEmisData!$B:$B, $A415, NewEmisData!$C:$C, $H415, NewEmisData!$D:$D, BJ$2), SUMIFS(NewEmisData!F:F, NewEmisData!$A:$A, "LDV", NewEmisData!$B:$B, $A415, NewEmisData!$C:$C, $H415, NewEmisData!$D:$D, BJ$2))</f>
        <v>0</v>
      </c>
      <c r="BK415" s="335">
        <f>$I415*IF($G415="Pickup", SUMIFS(NewEmisData!G:G, NewEmisData!$A:$A, "Pickup", NewEmisData!$B:$B, $A415, NewEmisData!$C:$C, $H415, NewEmisData!$D:$D, BK$2), SUMIFS(NewEmisData!G:G, NewEmisData!$A:$A, "LDV", NewEmisData!$B:$B, $A415, NewEmisData!$C:$C, $H415, NewEmisData!$D:$D, BK$2))</f>
        <v>0</v>
      </c>
      <c r="BL415" s="335">
        <f>$I415*IF($G415="Pickup", SUMIFS(NewEmisData!H:H, NewEmisData!$A:$A, "Pickup", NewEmisData!$B:$B, $A415, NewEmisData!$C:$C, $H415, NewEmisData!$D:$D, BL$2), SUMIFS(NewEmisData!H:H, NewEmisData!$A:$A, "LDV", NewEmisData!$B:$B, $A415, NewEmisData!$C:$C, $H415, NewEmisData!$D:$D, BL$2))</f>
        <v>0</v>
      </c>
      <c r="BM415" s="335">
        <f>$I415*IF($G415="Pickup", SUMIFS(NewEmisData!I:I, NewEmisData!$A:$A, "Pickup", NewEmisData!$B:$B, $A415, NewEmisData!$C:$C, $H415, NewEmisData!$D:$D, BM$2), SUMIFS(NewEmisData!I:I, NewEmisData!$A:$A, "LDV", NewEmisData!$B:$B, $A415, NewEmisData!$C:$C, $H415, NewEmisData!$D:$D, BM$2))</f>
        <v>0</v>
      </c>
      <c r="BN415" s="335">
        <f>$I415*IF($G415="Pickup", SUMIFS(NewEmisData!J:J, NewEmisData!$A:$A, "Pickup", NewEmisData!$B:$B, $A415, NewEmisData!$C:$C, $H415, NewEmisData!$D:$D, BN$2), SUMIFS(NewEmisData!J:J, NewEmisData!$A:$A, "LDV", NewEmisData!$B:$B, $A415, NewEmisData!$C:$C, $H415, NewEmisData!$D:$D, BN$2))</f>
        <v>0</v>
      </c>
      <c r="BO415" s="335">
        <f>$I415*IF($G415="Pickup", SUMIFS(NewEmisData!K:K, NewEmisData!$A:$A, "Pickup", NewEmisData!$B:$B, $A415, NewEmisData!$C:$C, $H415, NewEmisData!$D:$D, BO$2), SUMIFS(NewEmisData!K:K, NewEmisData!$A:$A, "LDV", NewEmisData!$B:$B, $A415, NewEmisData!$C:$C, $H415, NewEmisData!$D:$D, BO$2))</f>
        <v>0</v>
      </c>
      <c r="BP415" s="335">
        <f>$I415*IF($G415="Pickup", SUMIFS(NewEmisData!L:L, NewEmisData!$A:$A, "Pickup", NewEmisData!$B:$B, $A415, NewEmisData!$C:$C, $H415, NewEmisData!$D:$D, BP$2), SUMIFS(NewEmisData!L:L, NewEmisData!$A:$A, "LDV", NewEmisData!$B:$B, $A415, NewEmisData!$C:$C, $H415, NewEmisData!$D:$D, BP$2))</f>
        <v>0</v>
      </c>
      <c r="BQ415" s="335">
        <f>$I415*IF($G415="Pickup", SUMIFS(NewEmisData!M:M, NewEmisData!$A:$A, "Pickup", NewEmisData!$B:$B, $A415, NewEmisData!$C:$C, $H415, NewEmisData!$D:$D, BQ$2), SUMIFS(NewEmisData!M:M, NewEmisData!$A:$A, "LDV", NewEmisData!$B:$B, $A415, NewEmisData!$C:$C, $H415, NewEmisData!$D:$D, BQ$2))</f>
        <v>0</v>
      </c>
      <c r="BR415" s="335">
        <v>0</v>
      </c>
      <c r="BS415" s="335">
        <f>$I415*IF($G415="Pickup", SUMIFS(NewEmisData!E:E, NewEmisData!$A:$A, "Pickup", NewEmisData!$B:$B, $A415, NewEmisData!$C:$C, $H415, NewEmisData!$D:$D, BS$2), SUMIFS(NewEmisData!E:E, NewEmisData!$A:$A, "LDV", NewEmisData!$B:$B, $A415, NewEmisData!$C:$C, $H415, NewEmisData!$D:$D, BS$2))</f>
        <v>0</v>
      </c>
      <c r="BT415" s="335">
        <f>$I415*IF($G415="Pickup", SUMIFS(NewEmisData!F:F, NewEmisData!$A:$A, "Pickup", NewEmisData!$B:$B, $A415, NewEmisData!$C:$C, $H415, NewEmisData!$D:$D, BT$2), SUMIFS(NewEmisData!F:F, NewEmisData!$A:$A, "LDV", NewEmisData!$B:$B, $A415, NewEmisData!$C:$C, $H415, NewEmisData!$D:$D, BT$2))</f>
        <v>0</v>
      </c>
      <c r="BU415" s="335">
        <f>$I415*IF($G415="Pickup", SUMIFS(NewEmisData!G:G, NewEmisData!$A:$A, "Pickup", NewEmisData!$B:$B, $A415, NewEmisData!$C:$C, $H415, NewEmisData!$D:$D, BU$2), SUMIFS(NewEmisData!G:G, NewEmisData!$A:$A, "LDV", NewEmisData!$B:$B, $A415, NewEmisData!$C:$C, $H415, NewEmisData!$D:$D, BU$2))</f>
        <v>0</v>
      </c>
      <c r="BV415" s="335">
        <f>$I415*IF($G415="Pickup", SUMIFS(NewEmisData!H:H, NewEmisData!$A:$A, "Pickup", NewEmisData!$B:$B, $A415, NewEmisData!$C:$C, $H415, NewEmisData!$D:$D, BV$2), SUMIFS(NewEmisData!H:H, NewEmisData!$A:$A, "LDV", NewEmisData!$B:$B, $A415, NewEmisData!$C:$C, $H415, NewEmisData!$D:$D, BV$2))</f>
        <v>0</v>
      </c>
      <c r="BW415" s="335">
        <f>$I415*IF($G415="Pickup", SUMIFS(NewEmisData!I:I, NewEmisData!$A:$A, "Pickup", NewEmisData!$B:$B, $A415, NewEmisData!$C:$C, $H415, NewEmisData!$D:$D, BW$2), SUMIFS(NewEmisData!I:I, NewEmisData!$A:$A, "LDV", NewEmisData!$B:$B, $A415, NewEmisData!$C:$C, $H415, NewEmisData!$D:$D, BW$2))</f>
        <v>0</v>
      </c>
      <c r="BX415" s="335">
        <f>$I415*IF($G415="Pickup", SUMIFS(NewEmisData!J:J, NewEmisData!$A:$A, "Pickup", NewEmisData!$B:$B, $A415, NewEmisData!$C:$C, $H415, NewEmisData!$D:$D, BX$2), SUMIFS(NewEmisData!J:J, NewEmisData!$A:$A, "LDV", NewEmisData!$B:$B, $A415, NewEmisData!$C:$C, $H415, NewEmisData!$D:$D, BX$2))</f>
        <v>0</v>
      </c>
      <c r="BY415" s="335">
        <f>$I415*IF($G415="Pickup", SUMIFS(NewEmisData!K:K, NewEmisData!$A:$A, "Pickup", NewEmisData!$B:$B, $A415, NewEmisData!$C:$C, $H415, NewEmisData!$D:$D, BY$2), SUMIFS(NewEmisData!K:K, NewEmisData!$A:$A, "LDV", NewEmisData!$B:$B, $A415, NewEmisData!$C:$C, $H415, NewEmisData!$D:$D, BY$2))</f>
        <v>0</v>
      </c>
      <c r="BZ415" s="335">
        <f>$I415*IF($G415="Pickup", SUMIFS(NewEmisData!L:L, NewEmisData!$A:$A, "Pickup", NewEmisData!$B:$B, $A415, NewEmisData!$C:$C, $H415, NewEmisData!$D:$D, BZ$2), SUMIFS(NewEmisData!L:L, NewEmisData!$A:$A, "LDV", NewEmisData!$B:$B, $A415, NewEmisData!$C:$C, $H415, NewEmisData!$D:$D, BZ$2))</f>
        <v>0</v>
      </c>
      <c r="CA415" s="335">
        <f>$I415*IF($G415="Pickup", SUMIFS(NewEmisData!M:M, NewEmisData!$A:$A, "Pickup", NewEmisData!$B:$B, $A415, NewEmisData!$C:$C, $H415, NewEmisData!$D:$D, CA$2), SUMIFS(NewEmisData!M:M, NewEmisData!$A:$A, "LDV", NewEmisData!$B:$B, $A415, NewEmisData!$C:$C, $H415, NewEmisData!$D:$D, CA$2))</f>
        <v>0</v>
      </c>
      <c r="CB415" s="335">
        <v>0</v>
      </c>
      <c r="CC415" s="335">
        <f>$I415*IF($G415="Pickup", SUMIFS(NewEmisData!E:E, NewEmisData!$A:$A, "Pickup", NewEmisData!$B:$B, $A415, NewEmisData!$C:$C, $H415, NewEmisData!$D:$D, CC$2), SUMIFS(NewEmisData!E:E, NewEmisData!$A:$A, "LDV", NewEmisData!$B:$B, $A415, NewEmisData!$C:$C, $H415, NewEmisData!$D:$D, CC$2))</f>
        <v>0</v>
      </c>
      <c r="CD415" s="335">
        <f>$I415*IF($G415="Pickup", SUMIFS(NewEmisData!F:F, NewEmisData!$A:$A, "Pickup", NewEmisData!$B:$B, $A415, NewEmisData!$C:$C, $H415, NewEmisData!$D:$D, CD$2), SUMIFS(NewEmisData!F:F, NewEmisData!$A:$A, "LDV", NewEmisData!$B:$B, $A415, NewEmisData!$C:$C, $H415, NewEmisData!$D:$D, CD$2))</f>
        <v>0</v>
      </c>
      <c r="CE415" s="335">
        <f>$I415*IF($G415="Pickup", SUMIFS(NewEmisData!G:G, NewEmisData!$A:$A, "Pickup", NewEmisData!$B:$B, $A415, NewEmisData!$C:$C, $H415, NewEmisData!$D:$D, CE$2), SUMIFS(NewEmisData!G:G, NewEmisData!$A:$A, "LDV", NewEmisData!$B:$B, $A415, NewEmisData!$C:$C, $H415, NewEmisData!$D:$D, CE$2))</f>
        <v>0</v>
      </c>
      <c r="CF415" s="335">
        <f>$I415*IF($G415="Pickup", SUMIFS(NewEmisData!H:H, NewEmisData!$A:$A, "Pickup", NewEmisData!$B:$B, $A415, NewEmisData!$C:$C, $H415, NewEmisData!$D:$D, CF$2), SUMIFS(NewEmisData!H:H, NewEmisData!$A:$A, "LDV", NewEmisData!$B:$B, $A415, NewEmisData!$C:$C, $H415, NewEmisData!$D:$D, CF$2))</f>
        <v>0</v>
      </c>
      <c r="CG415" s="335">
        <f>$I415*IF($G415="Pickup", SUMIFS(NewEmisData!I:I, NewEmisData!$A:$A, "Pickup", NewEmisData!$B:$B, $A415, NewEmisData!$C:$C, $H415, NewEmisData!$D:$D, CG$2), SUMIFS(NewEmisData!I:I, NewEmisData!$A:$A, "LDV", NewEmisData!$B:$B, $A415, NewEmisData!$C:$C, $H415, NewEmisData!$D:$D, CG$2))</f>
        <v>0</v>
      </c>
      <c r="CH415" s="335">
        <f>$I415*IF($G415="Pickup", SUMIFS(NewEmisData!J:J, NewEmisData!$A:$A, "Pickup", NewEmisData!$B:$B, $A415, NewEmisData!$C:$C, $H415, NewEmisData!$D:$D, CH$2), SUMIFS(NewEmisData!J:J, NewEmisData!$A:$A, "LDV", NewEmisData!$B:$B, $A415, NewEmisData!$C:$C, $H415, NewEmisData!$D:$D, CH$2))</f>
        <v>0</v>
      </c>
      <c r="CI415" s="335">
        <f>$I415*IF($G415="Pickup", SUMIFS(NewEmisData!K:K, NewEmisData!$A:$A, "Pickup", NewEmisData!$B:$B, $A415, NewEmisData!$C:$C, $H415, NewEmisData!$D:$D, CI$2), SUMIFS(NewEmisData!K:K, NewEmisData!$A:$A, "LDV", NewEmisData!$B:$B, $A415, NewEmisData!$C:$C, $H415, NewEmisData!$D:$D, CI$2))</f>
        <v>0</v>
      </c>
      <c r="CJ415" s="335">
        <f>$I415*IF($G415="Pickup", SUMIFS(NewEmisData!L:L, NewEmisData!$A:$A, "Pickup", NewEmisData!$B:$B, $A415, NewEmisData!$C:$C, $H415, NewEmisData!$D:$D, CJ$2), SUMIFS(NewEmisData!L:L, NewEmisData!$A:$A, "LDV", NewEmisData!$B:$B, $A415, NewEmisData!$C:$C, $H415, NewEmisData!$D:$D, CJ$2))</f>
        <v>0</v>
      </c>
      <c r="CK415" s="335">
        <f>$I415*IF($G415="Pickup", SUMIFS(NewEmisData!M:M, NewEmisData!$A:$A, "Pickup", NewEmisData!$B:$B, $A415, NewEmisData!$C:$C, $H415, NewEmisData!$D:$D, CK$2), SUMIFS(NewEmisData!M:M, NewEmisData!$A:$A, "LDV", NewEmisData!$B:$B, $A415, NewEmisData!$C:$C, $H415, NewEmisData!$D:$D, CK$2))</f>
        <v>0</v>
      </c>
      <c r="CL415" s="335">
        <v>0</v>
      </c>
      <c r="CM415" s="335">
        <f>$I415*IF($G415="Pickup", SUMIFS(NewEmisData!E:E, NewEmisData!$A:$A, "Pickup", NewEmisData!$B:$B, $A415, NewEmisData!$C:$C, $H415, NewEmisData!$D:$D, CM$2), SUMIFS(NewEmisData!E:E, NewEmisData!$A:$A, "LDV", NewEmisData!$B:$B, $A415, NewEmisData!$C:$C, $H415, NewEmisData!$D:$D, CM$2))</f>
        <v>0</v>
      </c>
      <c r="CN415" s="335">
        <f>$I415*IF($G415="Pickup", SUMIFS(NewEmisData!F:F, NewEmisData!$A:$A, "Pickup", NewEmisData!$B:$B, $A415, NewEmisData!$C:$C, $H415, NewEmisData!$D:$D, CN$2), SUMIFS(NewEmisData!F:F, NewEmisData!$A:$A, "LDV", NewEmisData!$B:$B, $A415, NewEmisData!$C:$C, $H415, NewEmisData!$D:$D, CN$2))</f>
        <v>0</v>
      </c>
      <c r="CO415" s="335">
        <f>$I415*IF($G415="Pickup", SUMIFS(NewEmisData!G:G, NewEmisData!$A:$A, "Pickup", NewEmisData!$B:$B, $A415, NewEmisData!$C:$C, $H415, NewEmisData!$D:$D, CO$2), SUMIFS(NewEmisData!G:G, NewEmisData!$A:$A, "LDV", NewEmisData!$B:$B, $A415, NewEmisData!$C:$C, $H415, NewEmisData!$D:$D, CO$2))</f>
        <v>0</v>
      </c>
      <c r="CP415" s="335">
        <f>$I415*IF($G415="Pickup", SUMIFS(NewEmisData!H:H, NewEmisData!$A:$A, "Pickup", NewEmisData!$B:$B, $A415, NewEmisData!$C:$C, $H415, NewEmisData!$D:$D, CP$2), SUMIFS(NewEmisData!H:H, NewEmisData!$A:$A, "LDV", NewEmisData!$B:$B, $A415, NewEmisData!$C:$C, $H415, NewEmisData!$D:$D, CP$2))</f>
        <v>0</v>
      </c>
      <c r="CQ415" s="335">
        <f>$I415*IF($G415="Pickup", SUMIFS(NewEmisData!I:I, NewEmisData!$A:$A, "Pickup", NewEmisData!$B:$B, $A415, NewEmisData!$C:$C, $H415, NewEmisData!$D:$D, CQ$2), SUMIFS(NewEmisData!I:I, NewEmisData!$A:$A, "LDV", NewEmisData!$B:$B, $A415, NewEmisData!$C:$C, $H415, NewEmisData!$D:$D, CQ$2))</f>
        <v>0</v>
      </c>
      <c r="CR415" s="335">
        <f>$I415*IF($G415="Pickup", SUMIFS(NewEmisData!J:J, NewEmisData!$A:$A, "Pickup", NewEmisData!$B:$B, $A415, NewEmisData!$C:$C, $H415, NewEmisData!$D:$D, CR$2), SUMIFS(NewEmisData!J:J, NewEmisData!$A:$A, "LDV", NewEmisData!$B:$B, $A415, NewEmisData!$C:$C, $H415, NewEmisData!$D:$D, CR$2))</f>
        <v>0</v>
      </c>
      <c r="CS415" s="335">
        <f>$I415*IF($G415="Pickup", SUMIFS(NewEmisData!K:K, NewEmisData!$A:$A, "Pickup", NewEmisData!$B:$B, $A415, NewEmisData!$C:$C, $H415, NewEmisData!$D:$D, CS$2), SUMIFS(NewEmisData!K:K, NewEmisData!$A:$A, "LDV", NewEmisData!$B:$B, $A415, NewEmisData!$C:$C, $H415, NewEmisData!$D:$D, CS$2))</f>
        <v>0</v>
      </c>
      <c r="CT415" s="335">
        <f>$I415*IF($G415="Pickup", SUMIFS(NewEmisData!L:L, NewEmisData!$A:$A, "Pickup", NewEmisData!$B:$B, $A415, NewEmisData!$C:$C, $H415, NewEmisData!$D:$D, CT$2), SUMIFS(NewEmisData!L:L, NewEmisData!$A:$A, "LDV", NewEmisData!$B:$B, $A415, NewEmisData!$C:$C, $H415, NewEmisData!$D:$D, CT$2))</f>
        <v>0</v>
      </c>
      <c r="CU415" s="335">
        <f>$I415*IF($G415="Pickup", SUMIFS(NewEmisData!M:M, NewEmisData!$A:$A, "Pickup", NewEmisData!$B:$B, $A415, NewEmisData!$C:$C, $H415, NewEmisData!$D:$D, CU$2), SUMIFS(NewEmisData!M:M, NewEmisData!$A:$A, "LDV", NewEmisData!$B:$B, $A415, NewEmisData!$C:$C, $H415, NewEmisData!$D:$D, CU$2))</f>
        <v>0</v>
      </c>
      <c r="CV415" s="335">
        <v>0</v>
      </c>
      <c r="CW415" s="335">
        <v>0</v>
      </c>
      <c r="CX415" s="335">
        <v>0</v>
      </c>
      <c r="CY415" s="335">
        <v>0</v>
      </c>
      <c r="CZ415" s="335">
        <v>0</v>
      </c>
      <c r="DA415" s="335">
        <v>0</v>
      </c>
      <c r="DB415" s="335">
        <v>0</v>
      </c>
      <c r="DC415" s="335">
        <v>0</v>
      </c>
      <c r="DD415" s="335">
        <v>0</v>
      </c>
      <c r="DE415" s="335">
        <v>0</v>
      </c>
      <c r="DF415" s="335">
        <v>0</v>
      </c>
      <c r="DG415" s="335">
        <f>$I415*IF($G415="Pickup", SUMIFS(NewEmisData!E:E, NewEmisData!$A:$A, "Pickup", NewEmisData!$B:$B, $A415, NewEmisData!$C:$C, $H415, NewEmisData!$D:$D, DG$2), SUMIFS(NewEmisData!E:E, NewEmisData!$A:$A, "LDV", NewEmisData!$B:$B, $A415, NewEmisData!$C:$C, $H415, NewEmisData!$D:$D, DG$2))</f>
        <v>0</v>
      </c>
      <c r="DH415" s="335">
        <f>$I415*IF($G415="Pickup", SUMIFS(NewEmisData!F:F, NewEmisData!$A:$A, "Pickup", NewEmisData!$B:$B, $A415, NewEmisData!$C:$C, $H415, NewEmisData!$D:$D, DH$2), SUMIFS(NewEmisData!F:F, NewEmisData!$A:$A, "LDV", NewEmisData!$B:$B, $A415, NewEmisData!$C:$C, $H415, NewEmisData!$D:$D, DH$2))</f>
        <v>0</v>
      </c>
      <c r="DI415" s="335">
        <f>$I415*IF($G415="Pickup", SUMIFS(NewEmisData!G:G, NewEmisData!$A:$A, "Pickup", NewEmisData!$B:$B, $A415, NewEmisData!$C:$C, $H415, NewEmisData!$D:$D, DI$2), SUMIFS(NewEmisData!G:G, NewEmisData!$A:$A, "LDV", NewEmisData!$B:$B, $A415, NewEmisData!$C:$C, $H415, NewEmisData!$D:$D, DI$2))</f>
        <v>0</v>
      </c>
      <c r="DJ415" s="335">
        <f>$I415*IF($G415="Pickup", SUMIFS(NewEmisData!H:H, NewEmisData!$A:$A, "Pickup", NewEmisData!$B:$B, $A415, NewEmisData!$C:$C, $H415, NewEmisData!$D:$D, DJ$2), SUMIFS(NewEmisData!H:H, NewEmisData!$A:$A, "LDV", NewEmisData!$B:$B, $A415, NewEmisData!$C:$C, $H415, NewEmisData!$D:$D, DJ$2))</f>
        <v>0</v>
      </c>
      <c r="DK415" s="335">
        <f>$I415*IF($G415="Pickup", SUMIFS(NewEmisData!I:I, NewEmisData!$A:$A, "Pickup", NewEmisData!$B:$B, $A415, NewEmisData!$C:$C, $H415, NewEmisData!$D:$D, DK$2), SUMIFS(NewEmisData!I:I, NewEmisData!$A:$A, "LDV", NewEmisData!$B:$B, $A415, NewEmisData!$C:$C, $H415, NewEmisData!$D:$D, DK$2))</f>
        <v>0</v>
      </c>
      <c r="DL415" s="335">
        <f>$I415*IF($G415="Pickup", SUMIFS(NewEmisData!J:J, NewEmisData!$A:$A, "Pickup", NewEmisData!$B:$B, $A415, NewEmisData!$C:$C, $H415, NewEmisData!$D:$D, DL$2), SUMIFS(NewEmisData!J:J, NewEmisData!$A:$A, "LDV", NewEmisData!$B:$B, $A415, NewEmisData!$C:$C, $H415, NewEmisData!$D:$D, DL$2))</f>
        <v>0</v>
      </c>
      <c r="DM415" s="335">
        <f>$I415*IF($G415="Pickup", SUMIFS(NewEmisData!K:K, NewEmisData!$A:$A, "Pickup", NewEmisData!$B:$B, $A415, NewEmisData!$C:$C, $H415, NewEmisData!$D:$D, DM$2), SUMIFS(NewEmisData!K:K, NewEmisData!$A:$A, "LDV", NewEmisData!$B:$B, $A415, NewEmisData!$C:$C, $H415, NewEmisData!$D:$D, DM$2))</f>
        <v>0</v>
      </c>
      <c r="DN415" s="335">
        <f>$I415*IF($G415="Pickup", SUMIFS(NewEmisData!L:L, NewEmisData!$A:$A, "Pickup", NewEmisData!$B:$B, $A415, NewEmisData!$C:$C, $H415, NewEmisData!$D:$D, DN$2), SUMIFS(NewEmisData!L:L, NewEmisData!$A:$A, "LDV", NewEmisData!$B:$B, $A415, NewEmisData!$C:$C, $H415, NewEmisData!$D:$D, DN$2))</f>
        <v>0</v>
      </c>
      <c r="DO415" s="335">
        <f>$I415*IF($G415="Pickup", SUMIFS(NewEmisData!M:M, NewEmisData!$A:$A, "Pickup", NewEmisData!$B:$B, $A415, NewEmisData!$C:$C, $H415, NewEmisData!$D:$D, DO$2), SUMIFS(NewEmisData!M:M, NewEmisData!$A:$A, "LDV", NewEmisData!$B:$B, $A415, NewEmisData!$C:$C, $H415, NewEmisData!$D:$D, DO$2))</f>
        <v>0</v>
      </c>
      <c r="DP415" s="335">
        <v>0</v>
      </c>
      <c r="DQ415" s="335">
        <f>$I415*IF($G415="Pickup", SUMIFS(NewEmisData!E:E, NewEmisData!$A:$A, "Pickup", NewEmisData!$B:$B, $A415, NewEmisData!$C:$C, $H415, NewEmisData!$D:$D, DQ$2), SUMIFS(NewEmisData!E:E, NewEmisData!$A:$A, "LDV", NewEmisData!$B:$B, $A415, NewEmisData!$C:$C, $H415, NewEmisData!$D:$D, DQ$2))</f>
        <v>0</v>
      </c>
      <c r="DR415" s="335">
        <f>$I415*IF($G415="Pickup", SUMIFS(NewEmisData!F:F, NewEmisData!$A:$A, "Pickup", NewEmisData!$B:$B, $A415, NewEmisData!$C:$C, $H415, NewEmisData!$D:$D, DR$2), SUMIFS(NewEmisData!F:F, NewEmisData!$A:$A, "LDV", NewEmisData!$B:$B, $A415, NewEmisData!$C:$C, $H415, NewEmisData!$D:$D, DR$2))</f>
        <v>0</v>
      </c>
      <c r="DS415" s="335">
        <f>$I415*IF($G415="Pickup", SUMIFS(NewEmisData!G:G, NewEmisData!$A:$A, "Pickup", NewEmisData!$B:$B, $A415, NewEmisData!$C:$C, $H415, NewEmisData!$D:$D, DS$2), SUMIFS(NewEmisData!G:G, NewEmisData!$A:$A, "LDV", NewEmisData!$B:$B, $A415, NewEmisData!$C:$C, $H415, NewEmisData!$D:$D, DS$2))</f>
        <v>0</v>
      </c>
      <c r="DT415" s="335">
        <f>$I415*IF($G415="Pickup", SUMIFS(NewEmisData!H:H, NewEmisData!$A:$A, "Pickup", NewEmisData!$B:$B, $A415, NewEmisData!$C:$C, $H415, NewEmisData!$D:$D, DT$2), SUMIFS(NewEmisData!H:H, NewEmisData!$A:$A, "LDV", NewEmisData!$B:$B, $A415, NewEmisData!$C:$C, $H415, NewEmisData!$D:$D, DT$2))</f>
        <v>0</v>
      </c>
      <c r="DU415" s="335">
        <f>$I415*IF($G415="Pickup", SUMIFS(NewEmisData!I:I, NewEmisData!$A:$A, "Pickup", NewEmisData!$B:$B, $A415, NewEmisData!$C:$C, $H415, NewEmisData!$D:$D, DU$2), SUMIFS(NewEmisData!I:I, NewEmisData!$A:$A, "LDV", NewEmisData!$B:$B, $A415, NewEmisData!$C:$C, $H415, NewEmisData!$D:$D, DU$2))</f>
        <v>0</v>
      </c>
      <c r="DV415" s="335">
        <f>$I415*IF($G415="Pickup", SUMIFS(NewEmisData!J:J, NewEmisData!$A:$A, "Pickup", NewEmisData!$B:$B, $A415, NewEmisData!$C:$C, $H415, NewEmisData!$D:$D, DV$2), SUMIFS(NewEmisData!J:J, NewEmisData!$A:$A, "LDV", NewEmisData!$B:$B, $A415, NewEmisData!$C:$C, $H415, NewEmisData!$D:$D, DV$2))</f>
        <v>0</v>
      </c>
      <c r="DW415" s="335">
        <f>$I415*IF($G415="Pickup", SUMIFS(NewEmisData!K:K, NewEmisData!$A:$A, "Pickup", NewEmisData!$B:$B, $A415, NewEmisData!$C:$C, $H415, NewEmisData!$D:$D, DW$2), SUMIFS(NewEmisData!K:K, NewEmisData!$A:$A, "LDV", NewEmisData!$B:$B, $A415, NewEmisData!$C:$C, $H415, NewEmisData!$D:$D, DW$2))</f>
        <v>0</v>
      </c>
      <c r="DX415" s="335">
        <f>$I415*IF($G415="Pickup", SUMIFS(NewEmisData!L:L, NewEmisData!$A:$A, "Pickup", NewEmisData!$B:$B, $A415, NewEmisData!$C:$C, $H415, NewEmisData!$D:$D, DX$2), SUMIFS(NewEmisData!L:L, NewEmisData!$A:$A, "LDV", NewEmisData!$B:$B, $A415, NewEmisData!$C:$C, $H415, NewEmisData!$D:$D, DX$2))</f>
        <v>0</v>
      </c>
      <c r="DY415" s="335">
        <f>$I415*IF($G415="Pickup", SUMIFS(NewEmisData!M:M, NewEmisData!$A:$A, "Pickup", NewEmisData!$B:$B, $A415, NewEmisData!$C:$C, $H415, NewEmisData!$D:$D, DY$2), SUMIFS(NewEmisData!M:M, NewEmisData!$A:$A, "LDV", NewEmisData!$B:$B, $A415, NewEmisData!$C:$C, $H415, NewEmisData!$D:$D, DY$2))</f>
        <v>0</v>
      </c>
      <c r="DZ415" s="335">
        <v>0</v>
      </c>
      <c r="EA415" s="335">
        <f t="shared" si="658"/>
        <v>0</v>
      </c>
      <c r="EB415" s="335">
        <f t="shared" si="659"/>
        <v>0</v>
      </c>
      <c r="EC415" s="335">
        <f t="shared" si="660"/>
        <v>0</v>
      </c>
      <c r="ED415" s="335">
        <f t="shared" si="661"/>
        <v>0</v>
      </c>
      <c r="EE415" s="335">
        <f t="shared" si="662"/>
        <v>0</v>
      </c>
      <c r="EF415" s="335">
        <f t="shared" si="663"/>
        <v>0</v>
      </c>
      <c r="EG415" s="335">
        <f t="shared" si="664"/>
        <v>0</v>
      </c>
      <c r="EH415" s="335">
        <f t="shared" si="665"/>
        <v>0</v>
      </c>
      <c r="EI415" s="335">
        <f t="shared" si="666"/>
        <v>0</v>
      </c>
      <c r="EJ415" s="335">
        <f t="shared" si="667"/>
        <v>0</v>
      </c>
      <c r="EK415" s="335">
        <f t="shared" si="668"/>
        <v>0</v>
      </c>
      <c r="EL415" s="335">
        <f t="shared" si="669"/>
        <v>0</v>
      </c>
      <c r="EM415" s="335">
        <f t="shared" si="670"/>
        <v>0</v>
      </c>
      <c r="EN415" s="335">
        <f t="shared" si="671"/>
        <v>0</v>
      </c>
      <c r="EO415" s="335">
        <f t="shared" si="672"/>
        <v>0</v>
      </c>
      <c r="EP415" s="335">
        <f t="shared" si="673"/>
        <v>0</v>
      </c>
      <c r="EQ415" s="335">
        <f t="shared" si="674"/>
        <v>0</v>
      </c>
      <c r="ER415" s="335">
        <f t="shared" si="675"/>
        <v>0</v>
      </c>
      <c r="ES415" s="335">
        <f t="shared" si="676"/>
        <v>0</v>
      </c>
      <c r="ET415" s="335">
        <f t="shared" si="677"/>
        <v>0</v>
      </c>
      <c r="EU415" s="335">
        <f t="shared" si="678"/>
        <v>0</v>
      </c>
      <c r="EV415" s="335">
        <f t="shared" si="679"/>
        <v>0</v>
      </c>
      <c r="EW415" s="335">
        <f t="shared" si="680"/>
        <v>0</v>
      </c>
      <c r="EX415" s="335">
        <f t="shared" si="681"/>
        <v>0</v>
      </c>
      <c r="EY415" s="335">
        <f t="shared" si="682"/>
        <v>0</v>
      </c>
      <c r="EZ415" s="335">
        <f t="shared" si="683"/>
        <v>0</v>
      </c>
      <c r="FA415" s="335">
        <f t="shared" si="684"/>
        <v>0</v>
      </c>
      <c r="FB415" s="335">
        <f t="shared" si="685"/>
        <v>0</v>
      </c>
      <c r="FC415" s="335">
        <f t="shared" si="686"/>
        <v>0</v>
      </c>
      <c r="FD415" s="335">
        <f t="shared" si="687"/>
        <v>0</v>
      </c>
      <c r="FE415" s="335">
        <f t="shared" si="688"/>
        <v>8.0121904518950099E-2</v>
      </c>
      <c r="FF415" s="335">
        <f t="shared" si="689"/>
        <v>8.0121904518950099E-2</v>
      </c>
      <c r="FG415" s="335">
        <f t="shared" si="690"/>
        <v>8.1579459544151703E-2</v>
      </c>
      <c r="FH415" s="335">
        <f t="shared" si="691"/>
        <v>8.1127256110623505E-2</v>
      </c>
      <c r="FI415" s="335">
        <f t="shared" si="692"/>
        <v>8.0580955051998401E-2</v>
      </c>
      <c r="FJ415" s="335">
        <f t="shared" si="693"/>
        <v>8.0634329844886596E-2</v>
      </c>
      <c r="FK415" s="335">
        <f t="shared" si="694"/>
        <v>8.2092441021470605E-2</v>
      </c>
      <c r="FL415" s="335">
        <f t="shared" si="695"/>
        <v>8.1337497602293599E-2</v>
      </c>
      <c r="FM415" s="335">
        <f t="shared" si="696"/>
        <v>9.07156284224344E-2</v>
      </c>
      <c r="FN415" s="335">
        <f t="shared" si="697"/>
        <v>2.3805319372350052E-2</v>
      </c>
      <c r="FO415" s="335">
        <f t="shared" si="698"/>
        <v>1.03108758060313E-2</v>
      </c>
      <c r="FP415" s="335">
        <f t="shared" si="699"/>
        <v>1.03108758060313E-2</v>
      </c>
      <c r="FQ415" s="335">
        <f t="shared" si="700"/>
        <v>1.04950105114693E-2</v>
      </c>
      <c r="FR415" s="335">
        <f t="shared" si="701"/>
        <v>1.0437861219331801E-2</v>
      </c>
      <c r="FS415" s="335">
        <f t="shared" si="702"/>
        <v>1.03688634344179E-2</v>
      </c>
      <c r="FT415" s="335">
        <f t="shared" si="703"/>
        <v>1.03756090226824E-2</v>
      </c>
      <c r="FU415" s="335">
        <f t="shared" si="704"/>
        <v>1.0559814868786901E-2</v>
      </c>
      <c r="FV415" s="335">
        <f t="shared" si="705"/>
        <v>1.04644458943117E-2</v>
      </c>
      <c r="FW415" s="335">
        <f t="shared" si="706"/>
        <v>1.1649186967367799E-2</v>
      </c>
      <c r="FX415" s="335">
        <f t="shared" si="707"/>
        <v>1.6506531515565108E-3</v>
      </c>
    </row>
    <row r="416" spans="1:180" x14ac:dyDescent="0.2">
      <c r="A416" s="305" t="str">
        <f>_xlfn.CONCAT(IF(LEFT(TRIM(A415),1)="*", "*R", "R"), 1+RIGHT(TRIM(A415),1))</f>
        <v>R3</v>
      </c>
      <c r="B416" s="305" t="str">
        <f t="shared" ref="B416:B419" si="764">B415</f>
        <v>TLPELC200</v>
      </c>
      <c r="C416" s="305" t="str">
        <f t="shared" ref="C416:C419" si="765">C415</f>
        <v>Electric pickup truck w/200 mi range</v>
      </c>
      <c r="D416" s="301" t="str">
        <f t="shared" ref="D416:D419" si="766">D415</f>
        <v>bn-vmt, bn-vmt/a</v>
      </c>
      <c r="E416" s="301" t="str">
        <f t="shared" ref="E416:E419" si="767">E415</f>
        <v>TRNELC</v>
      </c>
      <c r="F416" s="301" t="str">
        <f t="shared" ref="F416:F419" si="768">F415</f>
        <v>TL</v>
      </c>
      <c r="G416" s="315" t="s">
        <v>820</v>
      </c>
      <c r="H416" s="315" t="s">
        <v>36</v>
      </c>
      <c r="I416" s="315">
        <v>1</v>
      </c>
      <c r="J416" s="315" t="str">
        <f t="shared" si="708"/>
        <v>Pickup-ELC</v>
      </c>
      <c r="K416" s="335">
        <f>$I416*IF($G416="Pickup", SUMIFS(NewEmisData!E:E, NewEmisData!$A:$A, "Pickup", NewEmisData!$B:$B, $A416, NewEmisData!$C:$C, $H416, NewEmisData!$D:$D, K$2), SUMIFS(NewEmisData!E:E, NewEmisData!$A:$A, "LDV", NewEmisData!$B:$B, $A416, NewEmisData!$C:$C, $H416, NewEmisData!$D:$D, K$2))</f>
        <v>0</v>
      </c>
      <c r="L416" s="335">
        <f>$I416*IF($G416="Pickup", SUMIFS(NewEmisData!F:F, NewEmisData!$A:$A, "Pickup", NewEmisData!$B:$B, $A416, NewEmisData!$C:$C, $H416, NewEmisData!$D:$D, L$2), SUMIFS(NewEmisData!F:F, NewEmisData!$A:$A, "LDV", NewEmisData!$B:$B, $A416, NewEmisData!$C:$C, $H416, NewEmisData!$D:$D, L$2))</f>
        <v>0</v>
      </c>
      <c r="M416" s="335">
        <f>$I416*IF($G416="Pickup", SUMIFS(NewEmisData!G:G, NewEmisData!$A:$A, "Pickup", NewEmisData!$B:$B, $A416, NewEmisData!$C:$C, $H416, NewEmisData!$D:$D, M$2), SUMIFS(NewEmisData!G:G, NewEmisData!$A:$A, "LDV", NewEmisData!$B:$B, $A416, NewEmisData!$C:$C, $H416, NewEmisData!$D:$D, M$2))</f>
        <v>0</v>
      </c>
      <c r="N416" s="335">
        <f>$I416*IF($G416="Pickup", SUMIFS(NewEmisData!H:H, NewEmisData!$A:$A, "Pickup", NewEmisData!$B:$B, $A416, NewEmisData!$C:$C, $H416, NewEmisData!$D:$D, N$2), SUMIFS(NewEmisData!H:H, NewEmisData!$A:$A, "LDV", NewEmisData!$B:$B, $A416, NewEmisData!$C:$C, $H416, NewEmisData!$D:$D, N$2))</f>
        <v>0</v>
      </c>
      <c r="O416" s="335">
        <f>$I416*IF($G416="Pickup", SUMIFS(NewEmisData!I:I, NewEmisData!$A:$A, "Pickup", NewEmisData!$B:$B, $A416, NewEmisData!$C:$C, $H416, NewEmisData!$D:$D, O$2), SUMIFS(NewEmisData!I:I, NewEmisData!$A:$A, "LDV", NewEmisData!$B:$B, $A416, NewEmisData!$C:$C, $H416, NewEmisData!$D:$D, O$2))</f>
        <v>0</v>
      </c>
      <c r="P416" s="335">
        <f>$I416*IF($G416="Pickup", SUMIFS(NewEmisData!J:J, NewEmisData!$A:$A, "Pickup", NewEmisData!$B:$B, $A416, NewEmisData!$C:$C, $H416, NewEmisData!$D:$D, P$2), SUMIFS(NewEmisData!J:J, NewEmisData!$A:$A, "LDV", NewEmisData!$B:$B, $A416, NewEmisData!$C:$C, $H416, NewEmisData!$D:$D, P$2))</f>
        <v>0</v>
      </c>
      <c r="Q416" s="335">
        <f>$I416*IF($G416="Pickup", SUMIFS(NewEmisData!K:K, NewEmisData!$A:$A, "Pickup", NewEmisData!$B:$B, $A416, NewEmisData!$C:$C, $H416, NewEmisData!$D:$D, Q$2), SUMIFS(NewEmisData!K:K, NewEmisData!$A:$A, "LDV", NewEmisData!$B:$B, $A416, NewEmisData!$C:$C, $H416, NewEmisData!$D:$D, Q$2))</f>
        <v>0</v>
      </c>
      <c r="R416" s="335">
        <f>$I416*IF($G416="Pickup", SUMIFS(NewEmisData!L:L, NewEmisData!$A:$A, "Pickup", NewEmisData!$B:$B, $A416, NewEmisData!$C:$C, $H416, NewEmisData!$D:$D, R$2), SUMIFS(NewEmisData!L:L, NewEmisData!$A:$A, "LDV", NewEmisData!$B:$B, $A416, NewEmisData!$C:$C, $H416, NewEmisData!$D:$D, R$2))</f>
        <v>0</v>
      </c>
      <c r="S416" s="335">
        <f>$I416*IF($G416="Pickup", SUMIFS(NewEmisData!M:M, NewEmisData!$A:$A, "Pickup", NewEmisData!$B:$B, $A416, NewEmisData!$C:$C, $H416, NewEmisData!$D:$D, S$2), SUMIFS(NewEmisData!M:M, NewEmisData!$A:$A, "LDV", NewEmisData!$B:$B, $A416, NewEmisData!$C:$C, $H416, NewEmisData!$D:$D, S$2))</f>
        <v>0</v>
      </c>
      <c r="T416" s="335">
        <v>0</v>
      </c>
      <c r="U416" s="335">
        <f>$I416*IF($G416="Pickup", SUMIFS(NewEmisData!E:E, NewEmisData!$A:$A, "Pickup", NewEmisData!$B:$B, $A416, NewEmisData!$C:$C, $H416, NewEmisData!$D:$D, U$2), SUMIFS(NewEmisData!E:E, NewEmisData!$A:$A, "LDV", NewEmisData!$B:$B, $A416, NewEmisData!$C:$C, $H416, NewEmisData!$D:$D, U$2))</f>
        <v>0</v>
      </c>
      <c r="V416" s="335">
        <f>$I416*IF($G416="Pickup", SUMIFS(NewEmisData!F:F, NewEmisData!$A:$A, "Pickup", NewEmisData!$B:$B, $A416, NewEmisData!$C:$C, $H416, NewEmisData!$D:$D, V$2), SUMIFS(NewEmisData!F:F, NewEmisData!$A:$A, "LDV", NewEmisData!$B:$B, $A416, NewEmisData!$C:$C, $H416, NewEmisData!$D:$D, V$2))</f>
        <v>0</v>
      </c>
      <c r="W416" s="335">
        <f>$I416*IF($G416="Pickup", SUMIFS(NewEmisData!G:G, NewEmisData!$A:$A, "Pickup", NewEmisData!$B:$B, $A416, NewEmisData!$C:$C, $H416, NewEmisData!$D:$D, W$2), SUMIFS(NewEmisData!G:G, NewEmisData!$A:$A, "LDV", NewEmisData!$B:$B, $A416, NewEmisData!$C:$C, $H416, NewEmisData!$D:$D, W$2))</f>
        <v>0</v>
      </c>
      <c r="X416" s="335">
        <f>$I416*IF($G416="Pickup", SUMIFS(NewEmisData!H:H, NewEmisData!$A:$A, "Pickup", NewEmisData!$B:$B, $A416, NewEmisData!$C:$C, $H416, NewEmisData!$D:$D, X$2), SUMIFS(NewEmisData!H:H, NewEmisData!$A:$A, "LDV", NewEmisData!$B:$B, $A416, NewEmisData!$C:$C, $H416, NewEmisData!$D:$D, X$2))</f>
        <v>0</v>
      </c>
      <c r="Y416" s="335">
        <f>$I416*IF($G416="Pickup", SUMIFS(NewEmisData!I:I, NewEmisData!$A:$A, "Pickup", NewEmisData!$B:$B, $A416, NewEmisData!$C:$C, $H416, NewEmisData!$D:$D, Y$2), SUMIFS(NewEmisData!I:I, NewEmisData!$A:$A, "LDV", NewEmisData!$B:$B, $A416, NewEmisData!$C:$C, $H416, NewEmisData!$D:$D, Y$2))</f>
        <v>0</v>
      </c>
      <c r="Z416" s="335">
        <f>$I416*IF($G416="Pickup", SUMIFS(NewEmisData!J:J, NewEmisData!$A:$A, "Pickup", NewEmisData!$B:$B, $A416, NewEmisData!$C:$C, $H416, NewEmisData!$D:$D, Z$2), SUMIFS(NewEmisData!J:J, NewEmisData!$A:$A, "LDV", NewEmisData!$B:$B, $A416, NewEmisData!$C:$C, $H416, NewEmisData!$D:$D, Z$2))</f>
        <v>0</v>
      </c>
      <c r="AA416" s="335">
        <f>$I416*IF($G416="Pickup", SUMIFS(NewEmisData!K:K, NewEmisData!$A:$A, "Pickup", NewEmisData!$B:$B, $A416, NewEmisData!$C:$C, $H416, NewEmisData!$D:$D, AA$2), SUMIFS(NewEmisData!K:K, NewEmisData!$A:$A, "LDV", NewEmisData!$B:$B, $A416, NewEmisData!$C:$C, $H416, NewEmisData!$D:$D, AA$2))</f>
        <v>0</v>
      </c>
      <c r="AB416" s="335">
        <f>$I416*IF($G416="Pickup", SUMIFS(NewEmisData!L:L, NewEmisData!$A:$A, "Pickup", NewEmisData!$B:$B, $A416, NewEmisData!$C:$C, $H416, NewEmisData!$D:$D, AB$2), SUMIFS(NewEmisData!L:L, NewEmisData!$A:$A, "LDV", NewEmisData!$B:$B, $A416, NewEmisData!$C:$C, $H416, NewEmisData!$D:$D, AB$2))</f>
        <v>0</v>
      </c>
      <c r="AC416" s="335">
        <f>$I416*IF($G416="Pickup", SUMIFS(NewEmisData!M:M, NewEmisData!$A:$A, "Pickup", NewEmisData!$B:$B, $A416, NewEmisData!$C:$C, $H416, NewEmisData!$D:$D, AC$2), SUMIFS(NewEmisData!M:M, NewEmisData!$A:$A, "LDV", NewEmisData!$B:$B, $A416, NewEmisData!$C:$C, $H416, NewEmisData!$D:$D, AC$2))</f>
        <v>0</v>
      </c>
      <c r="AD416" s="335">
        <v>0</v>
      </c>
      <c r="AE416" s="335">
        <f>$I416*IF($G416="Pickup", SUMIFS(NewEmisData!E:E, NewEmisData!$A:$A, "Pickup", NewEmisData!$B:$B, $A416, NewEmisData!$C:$C, $H416, NewEmisData!$D:$D, AE$2), SUMIFS(NewEmisData!E:E, NewEmisData!$A:$A, "LDV", NewEmisData!$B:$B, $A416, NewEmisData!$C:$C, $H416, NewEmisData!$D:$D, AE$2))</f>
        <v>0</v>
      </c>
      <c r="AF416" s="335">
        <f>$I416*IF($G416="Pickup", SUMIFS(NewEmisData!F:F, NewEmisData!$A:$A, "Pickup", NewEmisData!$B:$B, $A416, NewEmisData!$C:$C, $H416, NewEmisData!$D:$D, AF$2), SUMIFS(NewEmisData!F:F, NewEmisData!$A:$A, "LDV", NewEmisData!$B:$B, $A416, NewEmisData!$C:$C, $H416, NewEmisData!$D:$D, AF$2))</f>
        <v>0</v>
      </c>
      <c r="AG416" s="335">
        <f>$I416*IF($G416="Pickup", SUMIFS(NewEmisData!G:G, NewEmisData!$A:$A, "Pickup", NewEmisData!$B:$B, $A416, NewEmisData!$C:$C, $H416, NewEmisData!$D:$D, AG$2), SUMIFS(NewEmisData!G:G, NewEmisData!$A:$A, "LDV", NewEmisData!$B:$B, $A416, NewEmisData!$C:$C, $H416, NewEmisData!$D:$D, AG$2))</f>
        <v>0</v>
      </c>
      <c r="AH416" s="335">
        <f>$I416*IF($G416="Pickup", SUMIFS(NewEmisData!H:H, NewEmisData!$A:$A, "Pickup", NewEmisData!$B:$B, $A416, NewEmisData!$C:$C, $H416, NewEmisData!$D:$D, AH$2), SUMIFS(NewEmisData!H:H, NewEmisData!$A:$A, "LDV", NewEmisData!$B:$B, $A416, NewEmisData!$C:$C, $H416, NewEmisData!$D:$D, AH$2))</f>
        <v>0</v>
      </c>
      <c r="AI416" s="335">
        <f>$I416*IF($G416="Pickup", SUMIFS(NewEmisData!I:I, NewEmisData!$A:$A, "Pickup", NewEmisData!$B:$B, $A416, NewEmisData!$C:$C, $H416, NewEmisData!$D:$D, AI$2), SUMIFS(NewEmisData!I:I, NewEmisData!$A:$A, "LDV", NewEmisData!$B:$B, $A416, NewEmisData!$C:$C, $H416, NewEmisData!$D:$D, AI$2))</f>
        <v>0</v>
      </c>
      <c r="AJ416" s="335">
        <f>$I416*IF($G416="Pickup", SUMIFS(NewEmisData!J:J, NewEmisData!$A:$A, "Pickup", NewEmisData!$B:$B, $A416, NewEmisData!$C:$C, $H416, NewEmisData!$D:$D, AJ$2), SUMIFS(NewEmisData!J:J, NewEmisData!$A:$A, "LDV", NewEmisData!$B:$B, $A416, NewEmisData!$C:$C, $H416, NewEmisData!$D:$D, AJ$2))</f>
        <v>0</v>
      </c>
      <c r="AK416" s="335">
        <f>$I416*IF($G416="Pickup", SUMIFS(NewEmisData!K:K, NewEmisData!$A:$A, "Pickup", NewEmisData!$B:$B, $A416, NewEmisData!$C:$C, $H416, NewEmisData!$D:$D, AK$2), SUMIFS(NewEmisData!K:K, NewEmisData!$A:$A, "LDV", NewEmisData!$B:$B, $A416, NewEmisData!$C:$C, $H416, NewEmisData!$D:$D, AK$2))</f>
        <v>0</v>
      </c>
      <c r="AL416" s="335">
        <f>$I416*IF($G416="Pickup", SUMIFS(NewEmisData!L:L, NewEmisData!$A:$A, "Pickup", NewEmisData!$B:$B, $A416, NewEmisData!$C:$C, $H416, NewEmisData!$D:$D, AL$2), SUMIFS(NewEmisData!L:L, NewEmisData!$A:$A, "LDV", NewEmisData!$B:$B, $A416, NewEmisData!$C:$C, $H416, NewEmisData!$D:$D, AL$2))</f>
        <v>0</v>
      </c>
      <c r="AM416" s="335">
        <f>$I416*IF($G416="Pickup", SUMIFS(NewEmisData!M:M, NewEmisData!$A:$A, "Pickup", NewEmisData!$B:$B, $A416, NewEmisData!$C:$C, $H416, NewEmisData!$D:$D, AM$2), SUMIFS(NewEmisData!M:M, NewEmisData!$A:$A, "LDV", NewEmisData!$B:$B, $A416, NewEmisData!$C:$C, $H416, NewEmisData!$D:$D, AM$2))</f>
        <v>0</v>
      </c>
      <c r="AN416" s="335">
        <v>0</v>
      </c>
      <c r="AO416" s="335">
        <f>$I416*IF($G416="Pickup", SUMIFS(NewEmisData!E:E, NewEmisData!$A:$A, "Pickup", NewEmisData!$B:$B, $A416, NewEmisData!$C:$C, $H416, NewEmisData!$D:$D, AO$2), SUMIFS(NewEmisData!E:E, NewEmisData!$A:$A, "LDV", NewEmisData!$B:$B, $A416, NewEmisData!$C:$C, $H416, NewEmisData!$D:$D, AO$2))</f>
        <v>6.0920242836242498E-2</v>
      </c>
      <c r="AP416" s="335">
        <f>$I416*IF($G416="Pickup", SUMIFS(NewEmisData!F:F, NewEmisData!$A:$A, "Pickup", NewEmisData!$B:$B, $A416, NewEmisData!$C:$C, $H416, NewEmisData!$D:$D, AP$2), SUMIFS(NewEmisData!F:F, NewEmisData!$A:$A, "LDV", NewEmisData!$B:$B, $A416, NewEmisData!$C:$C, $H416, NewEmisData!$D:$D, AP$2))</f>
        <v>6.0920242836242498E-2</v>
      </c>
      <c r="AQ416" s="335">
        <f>$I416*IF($G416="Pickup", SUMIFS(NewEmisData!G:G, NewEmisData!$A:$A, "Pickup", NewEmisData!$B:$B, $A416, NewEmisData!$C:$C, $H416, NewEmisData!$D:$D, AQ$2), SUMIFS(NewEmisData!G:G, NewEmisData!$A:$A, "LDV", NewEmisData!$B:$B, $A416, NewEmisData!$C:$C, $H416, NewEmisData!$D:$D, AQ$2))</f>
        <v>6.1893149415271298E-2</v>
      </c>
      <c r="AR416" s="335">
        <f>$I416*IF($G416="Pickup", SUMIFS(NewEmisData!H:H, NewEmisData!$A:$A, "Pickup", NewEmisData!$B:$B, $A416, NewEmisData!$C:$C, $H416, NewEmisData!$D:$D, AR$2), SUMIFS(NewEmisData!H:H, NewEmisData!$A:$A, "LDV", NewEmisData!$B:$B, $A416, NewEmisData!$C:$C, $H416, NewEmisData!$D:$D, AR$2))</f>
        <v>6.1594331452163503E-2</v>
      </c>
      <c r="AS416" s="335">
        <f>$I416*IF($G416="Pickup", SUMIFS(NewEmisData!I:I, NewEmisData!$A:$A, "Pickup", NewEmisData!$B:$B, $A416, NewEmisData!$C:$C, $H416, NewEmisData!$D:$D, AS$2), SUMIFS(NewEmisData!I:I, NewEmisData!$A:$A, "LDV", NewEmisData!$B:$B, $A416, NewEmisData!$C:$C, $H416, NewEmisData!$D:$D, AS$2))</f>
        <v>6.1229588073789899E-2</v>
      </c>
      <c r="AT416" s="335">
        <f>$I416*IF($G416="Pickup", SUMIFS(NewEmisData!J:J, NewEmisData!$A:$A, "Pickup", NewEmisData!$B:$B, $A416, NewEmisData!$C:$C, $H416, NewEmisData!$D:$D, AT$2), SUMIFS(NewEmisData!J:J, NewEmisData!$A:$A, "LDV", NewEmisData!$B:$B, $A416, NewEmisData!$C:$C, $H416, NewEmisData!$D:$D, AT$2))</f>
        <v>6.12655378691137E-2</v>
      </c>
      <c r="AU416" s="335">
        <f>$I416*IF($G416="Pickup", SUMIFS(NewEmisData!K:K, NewEmisData!$A:$A, "Pickup", NewEmisData!$B:$B, $A416, NewEmisData!$C:$C, $H416, NewEmisData!$D:$D, AU$2), SUMIFS(NewEmisData!K:K, NewEmisData!$A:$A, "LDV", NewEmisData!$B:$B, $A416, NewEmisData!$C:$C, $H416, NewEmisData!$D:$D, AU$2))</f>
        <v>6.2229213550806899E-2</v>
      </c>
      <c r="AV416" s="335">
        <f>$I416*IF($G416="Pickup", SUMIFS(NewEmisData!L:L, NewEmisData!$A:$A, "Pickup", NewEmisData!$B:$B, $A416, NewEmisData!$C:$C, $H416, NewEmisData!$D:$D, AV$2), SUMIFS(NewEmisData!L:L, NewEmisData!$A:$A, "LDV", NewEmisData!$B:$B, $A416, NewEmisData!$C:$C, $H416, NewEmisData!$D:$D, AV$2))</f>
        <v>6.1733582000871E-2</v>
      </c>
      <c r="AW416" s="335">
        <f>$I416*IF($G416="Pickup", SUMIFS(NewEmisData!M:M, NewEmisData!$A:$A, "Pickup", NewEmisData!$B:$B, $A416, NewEmisData!$C:$C, $H416, NewEmisData!$D:$D, AW$2), SUMIFS(NewEmisData!M:M, NewEmisData!$A:$A, "LDV", NewEmisData!$B:$B, $A416, NewEmisData!$C:$C, $H416, NewEmisData!$D:$D, AW$2))</f>
        <v>6.7404284593416297E-2</v>
      </c>
      <c r="AX416" s="335">
        <v>2.3805319372350052E-2</v>
      </c>
      <c r="AY416" s="335">
        <f>$I416*IF($G416="Pickup", SUMIFS(NewEmisData!E:E, NewEmisData!$A:$A, "Pickup", NewEmisData!$B:$B, $A416, NewEmisData!$C:$C, $H416, NewEmisData!$D:$D, AY$2), SUMIFS(NewEmisData!E:E, NewEmisData!$A:$A, "LDV", NewEmisData!$B:$B, $A416, NewEmisData!$C:$C, $H416, NewEmisData!$D:$D, AY$2))</f>
        <v>7.8784862454901097E-3</v>
      </c>
      <c r="AZ416" s="335">
        <f>$I416*IF($G416="Pickup", SUMIFS(NewEmisData!F:F, NewEmisData!$A:$A, "Pickup", NewEmisData!$B:$B, $A416, NewEmisData!$C:$C, $H416, NewEmisData!$D:$D, AZ$2), SUMIFS(NewEmisData!F:F, NewEmisData!$A:$A, "LDV", NewEmisData!$B:$B, $A416, NewEmisData!$C:$C, $H416, NewEmisData!$D:$D, AZ$2))</f>
        <v>7.8784862454901097E-3</v>
      </c>
      <c r="BA416" s="335">
        <f>$I416*IF($G416="Pickup", SUMIFS(NewEmisData!G:G, NewEmisData!$A:$A, "Pickup", NewEmisData!$B:$B, $A416, NewEmisData!$C:$C, $H416, NewEmisData!$D:$D, BA$2), SUMIFS(NewEmisData!G:G, NewEmisData!$A:$A, "LDV", NewEmisData!$B:$B, $A416, NewEmisData!$C:$C, $H416, NewEmisData!$D:$D, BA$2))</f>
        <v>8.0016456663378702E-3</v>
      </c>
      <c r="BB416" s="335">
        <f>$I416*IF($G416="Pickup", SUMIFS(NewEmisData!H:H, NewEmisData!$A:$A, "Pickup", NewEmisData!$B:$B, $A416, NewEmisData!$C:$C, $H416, NewEmisData!$D:$D, BB$2), SUMIFS(NewEmisData!H:H, NewEmisData!$A:$A, "LDV", NewEmisData!$B:$B, $A416, NewEmisData!$C:$C, $H416, NewEmisData!$D:$D, BB$2))</f>
        <v>7.9638149820354803E-3</v>
      </c>
      <c r="BC416" s="335">
        <f>$I416*IF($G416="Pickup", SUMIFS(NewEmisData!I:I, NewEmisData!$A:$A, "Pickup", NewEmisData!$B:$B, $A416, NewEmisData!$C:$C, $H416, NewEmisData!$D:$D, BC$2), SUMIFS(NewEmisData!I:I, NewEmisData!$A:$A, "LDV", NewEmisData!$B:$B, $A416, NewEmisData!$C:$C, $H416, NewEmisData!$D:$D, BC$2))</f>
        <v>7.9176631120935204E-3</v>
      </c>
      <c r="BD416" s="335">
        <f>$I416*IF($G416="Pickup", SUMIFS(NewEmisData!J:J, NewEmisData!$A:$A, "Pickup", NewEmisData!$B:$B, $A416, NewEmisData!$C:$C, $H416, NewEmisData!$D:$D, BD$2), SUMIFS(NewEmisData!J:J, NewEmisData!$A:$A, "LDV", NewEmisData!$B:$B, $A416, NewEmisData!$C:$C, $H416, NewEmisData!$D:$D, BD$2))</f>
        <v>7.9222008271655799E-3</v>
      </c>
      <c r="BE416" s="335">
        <f>$I416*IF($G416="Pickup", SUMIFS(NewEmisData!K:K, NewEmisData!$A:$A, "Pickup", NewEmisData!$B:$B, $A416, NewEmisData!$C:$C, $H416, NewEmisData!$D:$D, BE$2), SUMIFS(NewEmisData!K:K, NewEmisData!$A:$A, "LDV", NewEmisData!$B:$B, $A416, NewEmisData!$C:$C, $H416, NewEmisData!$D:$D, BE$2))</f>
        <v>8.0441831600042597E-3</v>
      </c>
      <c r="BF416" s="335">
        <f>$I416*IF($G416="Pickup", SUMIFS(NewEmisData!L:L, NewEmisData!$A:$A, "Pickup", NewEmisData!$B:$B, $A416, NewEmisData!$C:$C, $H416, NewEmisData!$D:$D, BF$2), SUMIFS(NewEmisData!L:L, NewEmisData!$A:$A, "LDV", NewEmisData!$B:$B, $A416, NewEmisData!$C:$C, $H416, NewEmisData!$D:$D, BF$2))</f>
        <v>7.9814508287023994E-3</v>
      </c>
      <c r="BG416" s="335">
        <f>$I416*IF($G416="Pickup", SUMIFS(NewEmisData!M:M, NewEmisData!$A:$A, "Pickup", NewEmisData!$B:$B, $A416, NewEmisData!$C:$C, $H416, NewEmisData!$D:$D, BG$2), SUMIFS(NewEmisData!M:M, NewEmisData!$A:$A, "LDV", NewEmisData!$B:$B, $A416, NewEmisData!$C:$C, $H416, NewEmisData!$D:$D, BG$2))</f>
        <v>8.6992228380395695E-3</v>
      </c>
      <c r="BH416" s="335">
        <v>1.6506531515565108E-3</v>
      </c>
      <c r="BI416" s="335">
        <f>$I416*IF($G416="Pickup", SUMIFS(NewEmisData!E:E, NewEmisData!$A:$A, "Pickup", NewEmisData!$B:$B, $A416, NewEmisData!$C:$C, $H416, NewEmisData!$D:$D, BI$2), SUMIFS(NewEmisData!E:E, NewEmisData!$A:$A, "LDV", NewEmisData!$B:$B, $A416, NewEmisData!$C:$C, $H416, NewEmisData!$D:$D, BI$2))</f>
        <v>0</v>
      </c>
      <c r="BJ416" s="335">
        <f>$I416*IF($G416="Pickup", SUMIFS(NewEmisData!F:F, NewEmisData!$A:$A, "Pickup", NewEmisData!$B:$B, $A416, NewEmisData!$C:$C, $H416, NewEmisData!$D:$D, BJ$2), SUMIFS(NewEmisData!F:F, NewEmisData!$A:$A, "LDV", NewEmisData!$B:$B, $A416, NewEmisData!$C:$C, $H416, NewEmisData!$D:$D, BJ$2))</f>
        <v>0</v>
      </c>
      <c r="BK416" s="335">
        <f>$I416*IF($G416="Pickup", SUMIFS(NewEmisData!G:G, NewEmisData!$A:$A, "Pickup", NewEmisData!$B:$B, $A416, NewEmisData!$C:$C, $H416, NewEmisData!$D:$D, BK$2), SUMIFS(NewEmisData!G:G, NewEmisData!$A:$A, "LDV", NewEmisData!$B:$B, $A416, NewEmisData!$C:$C, $H416, NewEmisData!$D:$D, BK$2))</f>
        <v>0</v>
      </c>
      <c r="BL416" s="335">
        <f>$I416*IF($G416="Pickup", SUMIFS(NewEmisData!H:H, NewEmisData!$A:$A, "Pickup", NewEmisData!$B:$B, $A416, NewEmisData!$C:$C, $H416, NewEmisData!$D:$D, BL$2), SUMIFS(NewEmisData!H:H, NewEmisData!$A:$A, "LDV", NewEmisData!$B:$B, $A416, NewEmisData!$C:$C, $H416, NewEmisData!$D:$D, BL$2))</f>
        <v>0</v>
      </c>
      <c r="BM416" s="335">
        <f>$I416*IF($G416="Pickup", SUMIFS(NewEmisData!I:I, NewEmisData!$A:$A, "Pickup", NewEmisData!$B:$B, $A416, NewEmisData!$C:$C, $H416, NewEmisData!$D:$D, BM$2), SUMIFS(NewEmisData!I:I, NewEmisData!$A:$A, "LDV", NewEmisData!$B:$B, $A416, NewEmisData!$C:$C, $H416, NewEmisData!$D:$D, BM$2))</f>
        <v>0</v>
      </c>
      <c r="BN416" s="335">
        <f>$I416*IF($G416="Pickup", SUMIFS(NewEmisData!J:J, NewEmisData!$A:$A, "Pickup", NewEmisData!$B:$B, $A416, NewEmisData!$C:$C, $H416, NewEmisData!$D:$D, BN$2), SUMIFS(NewEmisData!J:J, NewEmisData!$A:$A, "LDV", NewEmisData!$B:$B, $A416, NewEmisData!$C:$C, $H416, NewEmisData!$D:$D, BN$2))</f>
        <v>0</v>
      </c>
      <c r="BO416" s="335">
        <f>$I416*IF($G416="Pickup", SUMIFS(NewEmisData!K:K, NewEmisData!$A:$A, "Pickup", NewEmisData!$B:$B, $A416, NewEmisData!$C:$C, $H416, NewEmisData!$D:$D, BO$2), SUMIFS(NewEmisData!K:K, NewEmisData!$A:$A, "LDV", NewEmisData!$B:$B, $A416, NewEmisData!$C:$C, $H416, NewEmisData!$D:$D, BO$2))</f>
        <v>0</v>
      </c>
      <c r="BP416" s="335">
        <f>$I416*IF($G416="Pickup", SUMIFS(NewEmisData!L:L, NewEmisData!$A:$A, "Pickup", NewEmisData!$B:$B, $A416, NewEmisData!$C:$C, $H416, NewEmisData!$D:$D, BP$2), SUMIFS(NewEmisData!L:L, NewEmisData!$A:$A, "LDV", NewEmisData!$B:$B, $A416, NewEmisData!$C:$C, $H416, NewEmisData!$D:$D, BP$2))</f>
        <v>0</v>
      </c>
      <c r="BQ416" s="335">
        <f>$I416*IF($G416="Pickup", SUMIFS(NewEmisData!M:M, NewEmisData!$A:$A, "Pickup", NewEmisData!$B:$B, $A416, NewEmisData!$C:$C, $H416, NewEmisData!$D:$D, BQ$2), SUMIFS(NewEmisData!M:M, NewEmisData!$A:$A, "LDV", NewEmisData!$B:$B, $A416, NewEmisData!$C:$C, $H416, NewEmisData!$D:$D, BQ$2))</f>
        <v>0</v>
      </c>
      <c r="BR416" s="335">
        <v>0</v>
      </c>
      <c r="BS416" s="335">
        <f>$I416*IF($G416="Pickup", SUMIFS(NewEmisData!E:E, NewEmisData!$A:$A, "Pickup", NewEmisData!$B:$B, $A416, NewEmisData!$C:$C, $H416, NewEmisData!$D:$D, BS$2), SUMIFS(NewEmisData!E:E, NewEmisData!$A:$A, "LDV", NewEmisData!$B:$B, $A416, NewEmisData!$C:$C, $H416, NewEmisData!$D:$D, BS$2))</f>
        <v>0</v>
      </c>
      <c r="BT416" s="335">
        <f>$I416*IF($G416="Pickup", SUMIFS(NewEmisData!F:F, NewEmisData!$A:$A, "Pickup", NewEmisData!$B:$B, $A416, NewEmisData!$C:$C, $H416, NewEmisData!$D:$D, BT$2), SUMIFS(NewEmisData!F:F, NewEmisData!$A:$A, "LDV", NewEmisData!$B:$B, $A416, NewEmisData!$C:$C, $H416, NewEmisData!$D:$D, BT$2))</f>
        <v>0</v>
      </c>
      <c r="BU416" s="335">
        <f>$I416*IF($G416="Pickup", SUMIFS(NewEmisData!G:G, NewEmisData!$A:$A, "Pickup", NewEmisData!$B:$B, $A416, NewEmisData!$C:$C, $H416, NewEmisData!$D:$D, BU$2), SUMIFS(NewEmisData!G:G, NewEmisData!$A:$A, "LDV", NewEmisData!$B:$B, $A416, NewEmisData!$C:$C, $H416, NewEmisData!$D:$D, BU$2))</f>
        <v>0</v>
      </c>
      <c r="BV416" s="335">
        <f>$I416*IF($G416="Pickup", SUMIFS(NewEmisData!H:H, NewEmisData!$A:$A, "Pickup", NewEmisData!$B:$B, $A416, NewEmisData!$C:$C, $H416, NewEmisData!$D:$D, BV$2), SUMIFS(NewEmisData!H:H, NewEmisData!$A:$A, "LDV", NewEmisData!$B:$B, $A416, NewEmisData!$C:$C, $H416, NewEmisData!$D:$D, BV$2))</f>
        <v>0</v>
      </c>
      <c r="BW416" s="335">
        <f>$I416*IF($G416="Pickup", SUMIFS(NewEmisData!I:I, NewEmisData!$A:$A, "Pickup", NewEmisData!$B:$B, $A416, NewEmisData!$C:$C, $H416, NewEmisData!$D:$D, BW$2), SUMIFS(NewEmisData!I:I, NewEmisData!$A:$A, "LDV", NewEmisData!$B:$B, $A416, NewEmisData!$C:$C, $H416, NewEmisData!$D:$D, BW$2))</f>
        <v>0</v>
      </c>
      <c r="BX416" s="335">
        <f>$I416*IF($G416="Pickup", SUMIFS(NewEmisData!J:J, NewEmisData!$A:$A, "Pickup", NewEmisData!$B:$B, $A416, NewEmisData!$C:$C, $H416, NewEmisData!$D:$D, BX$2), SUMIFS(NewEmisData!J:J, NewEmisData!$A:$A, "LDV", NewEmisData!$B:$B, $A416, NewEmisData!$C:$C, $H416, NewEmisData!$D:$D, BX$2))</f>
        <v>0</v>
      </c>
      <c r="BY416" s="335">
        <f>$I416*IF($G416="Pickup", SUMIFS(NewEmisData!K:K, NewEmisData!$A:$A, "Pickup", NewEmisData!$B:$B, $A416, NewEmisData!$C:$C, $H416, NewEmisData!$D:$D, BY$2), SUMIFS(NewEmisData!K:K, NewEmisData!$A:$A, "LDV", NewEmisData!$B:$B, $A416, NewEmisData!$C:$C, $H416, NewEmisData!$D:$D, BY$2))</f>
        <v>0</v>
      </c>
      <c r="BZ416" s="335">
        <f>$I416*IF($G416="Pickup", SUMIFS(NewEmisData!L:L, NewEmisData!$A:$A, "Pickup", NewEmisData!$B:$B, $A416, NewEmisData!$C:$C, $H416, NewEmisData!$D:$D, BZ$2), SUMIFS(NewEmisData!L:L, NewEmisData!$A:$A, "LDV", NewEmisData!$B:$B, $A416, NewEmisData!$C:$C, $H416, NewEmisData!$D:$D, BZ$2))</f>
        <v>0</v>
      </c>
      <c r="CA416" s="335">
        <f>$I416*IF($G416="Pickup", SUMIFS(NewEmisData!M:M, NewEmisData!$A:$A, "Pickup", NewEmisData!$B:$B, $A416, NewEmisData!$C:$C, $H416, NewEmisData!$D:$D, CA$2), SUMIFS(NewEmisData!M:M, NewEmisData!$A:$A, "LDV", NewEmisData!$B:$B, $A416, NewEmisData!$C:$C, $H416, NewEmisData!$D:$D, CA$2))</f>
        <v>0</v>
      </c>
      <c r="CB416" s="335">
        <v>0</v>
      </c>
      <c r="CC416" s="335">
        <f>$I416*IF($G416="Pickup", SUMIFS(NewEmisData!E:E, NewEmisData!$A:$A, "Pickup", NewEmisData!$B:$B, $A416, NewEmisData!$C:$C, $H416, NewEmisData!$D:$D, CC$2), SUMIFS(NewEmisData!E:E, NewEmisData!$A:$A, "LDV", NewEmisData!$B:$B, $A416, NewEmisData!$C:$C, $H416, NewEmisData!$D:$D, CC$2))</f>
        <v>0</v>
      </c>
      <c r="CD416" s="335">
        <f>$I416*IF($G416="Pickup", SUMIFS(NewEmisData!F:F, NewEmisData!$A:$A, "Pickup", NewEmisData!$B:$B, $A416, NewEmisData!$C:$C, $H416, NewEmisData!$D:$D, CD$2), SUMIFS(NewEmisData!F:F, NewEmisData!$A:$A, "LDV", NewEmisData!$B:$B, $A416, NewEmisData!$C:$C, $H416, NewEmisData!$D:$D, CD$2))</f>
        <v>0</v>
      </c>
      <c r="CE416" s="335">
        <f>$I416*IF($G416="Pickup", SUMIFS(NewEmisData!G:G, NewEmisData!$A:$A, "Pickup", NewEmisData!$B:$B, $A416, NewEmisData!$C:$C, $H416, NewEmisData!$D:$D, CE$2), SUMIFS(NewEmisData!G:G, NewEmisData!$A:$A, "LDV", NewEmisData!$B:$B, $A416, NewEmisData!$C:$C, $H416, NewEmisData!$D:$D, CE$2))</f>
        <v>0</v>
      </c>
      <c r="CF416" s="335">
        <f>$I416*IF($G416="Pickup", SUMIFS(NewEmisData!H:H, NewEmisData!$A:$A, "Pickup", NewEmisData!$B:$B, $A416, NewEmisData!$C:$C, $H416, NewEmisData!$D:$D, CF$2), SUMIFS(NewEmisData!H:H, NewEmisData!$A:$A, "LDV", NewEmisData!$B:$B, $A416, NewEmisData!$C:$C, $H416, NewEmisData!$D:$D, CF$2))</f>
        <v>0</v>
      </c>
      <c r="CG416" s="335">
        <f>$I416*IF($G416="Pickup", SUMIFS(NewEmisData!I:I, NewEmisData!$A:$A, "Pickup", NewEmisData!$B:$B, $A416, NewEmisData!$C:$C, $H416, NewEmisData!$D:$D, CG$2), SUMIFS(NewEmisData!I:I, NewEmisData!$A:$A, "LDV", NewEmisData!$B:$B, $A416, NewEmisData!$C:$C, $H416, NewEmisData!$D:$D, CG$2))</f>
        <v>0</v>
      </c>
      <c r="CH416" s="335">
        <f>$I416*IF($G416="Pickup", SUMIFS(NewEmisData!J:J, NewEmisData!$A:$A, "Pickup", NewEmisData!$B:$B, $A416, NewEmisData!$C:$C, $H416, NewEmisData!$D:$D, CH$2), SUMIFS(NewEmisData!J:J, NewEmisData!$A:$A, "LDV", NewEmisData!$B:$B, $A416, NewEmisData!$C:$C, $H416, NewEmisData!$D:$D, CH$2))</f>
        <v>0</v>
      </c>
      <c r="CI416" s="335">
        <f>$I416*IF($G416="Pickup", SUMIFS(NewEmisData!K:K, NewEmisData!$A:$A, "Pickup", NewEmisData!$B:$B, $A416, NewEmisData!$C:$C, $H416, NewEmisData!$D:$D, CI$2), SUMIFS(NewEmisData!K:K, NewEmisData!$A:$A, "LDV", NewEmisData!$B:$B, $A416, NewEmisData!$C:$C, $H416, NewEmisData!$D:$D, CI$2))</f>
        <v>0</v>
      </c>
      <c r="CJ416" s="335">
        <f>$I416*IF($G416="Pickup", SUMIFS(NewEmisData!L:L, NewEmisData!$A:$A, "Pickup", NewEmisData!$B:$B, $A416, NewEmisData!$C:$C, $H416, NewEmisData!$D:$D, CJ$2), SUMIFS(NewEmisData!L:L, NewEmisData!$A:$A, "LDV", NewEmisData!$B:$B, $A416, NewEmisData!$C:$C, $H416, NewEmisData!$D:$D, CJ$2))</f>
        <v>0</v>
      </c>
      <c r="CK416" s="335">
        <f>$I416*IF($G416="Pickup", SUMIFS(NewEmisData!M:M, NewEmisData!$A:$A, "Pickup", NewEmisData!$B:$B, $A416, NewEmisData!$C:$C, $H416, NewEmisData!$D:$D, CK$2), SUMIFS(NewEmisData!M:M, NewEmisData!$A:$A, "LDV", NewEmisData!$B:$B, $A416, NewEmisData!$C:$C, $H416, NewEmisData!$D:$D, CK$2))</f>
        <v>0</v>
      </c>
      <c r="CL416" s="335">
        <v>0</v>
      </c>
      <c r="CM416" s="335">
        <f>$I416*IF($G416="Pickup", SUMIFS(NewEmisData!E:E, NewEmisData!$A:$A, "Pickup", NewEmisData!$B:$B, $A416, NewEmisData!$C:$C, $H416, NewEmisData!$D:$D, CM$2), SUMIFS(NewEmisData!E:E, NewEmisData!$A:$A, "LDV", NewEmisData!$B:$B, $A416, NewEmisData!$C:$C, $H416, NewEmisData!$D:$D, CM$2))</f>
        <v>0</v>
      </c>
      <c r="CN416" s="335">
        <f>$I416*IF($G416="Pickup", SUMIFS(NewEmisData!F:F, NewEmisData!$A:$A, "Pickup", NewEmisData!$B:$B, $A416, NewEmisData!$C:$C, $H416, NewEmisData!$D:$D, CN$2), SUMIFS(NewEmisData!F:F, NewEmisData!$A:$A, "LDV", NewEmisData!$B:$B, $A416, NewEmisData!$C:$C, $H416, NewEmisData!$D:$D, CN$2))</f>
        <v>0</v>
      </c>
      <c r="CO416" s="335">
        <f>$I416*IF($G416="Pickup", SUMIFS(NewEmisData!G:G, NewEmisData!$A:$A, "Pickup", NewEmisData!$B:$B, $A416, NewEmisData!$C:$C, $H416, NewEmisData!$D:$D, CO$2), SUMIFS(NewEmisData!G:G, NewEmisData!$A:$A, "LDV", NewEmisData!$B:$B, $A416, NewEmisData!$C:$C, $H416, NewEmisData!$D:$D, CO$2))</f>
        <v>0</v>
      </c>
      <c r="CP416" s="335">
        <f>$I416*IF($G416="Pickup", SUMIFS(NewEmisData!H:H, NewEmisData!$A:$A, "Pickup", NewEmisData!$B:$B, $A416, NewEmisData!$C:$C, $H416, NewEmisData!$D:$D, CP$2), SUMIFS(NewEmisData!H:H, NewEmisData!$A:$A, "LDV", NewEmisData!$B:$B, $A416, NewEmisData!$C:$C, $H416, NewEmisData!$D:$D, CP$2))</f>
        <v>0</v>
      </c>
      <c r="CQ416" s="335">
        <f>$I416*IF($G416="Pickup", SUMIFS(NewEmisData!I:I, NewEmisData!$A:$A, "Pickup", NewEmisData!$B:$B, $A416, NewEmisData!$C:$C, $H416, NewEmisData!$D:$D, CQ$2), SUMIFS(NewEmisData!I:I, NewEmisData!$A:$A, "LDV", NewEmisData!$B:$B, $A416, NewEmisData!$C:$C, $H416, NewEmisData!$D:$D, CQ$2))</f>
        <v>0</v>
      </c>
      <c r="CR416" s="335">
        <f>$I416*IF($G416="Pickup", SUMIFS(NewEmisData!J:J, NewEmisData!$A:$A, "Pickup", NewEmisData!$B:$B, $A416, NewEmisData!$C:$C, $H416, NewEmisData!$D:$D, CR$2), SUMIFS(NewEmisData!J:J, NewEmisData!$A:$A, "LDV", NewEmisData!$B:$B, $A416, NewEmisData!$C:$C, $H416, NewEmisData!$D:$D, CR$2))</f>
        <v>0</v>
      </c>
      <c r="CS416" s="335">
        <f>$I416*IF($G416="Pickup", SUMIFS(NewEmisData!K:K, NewEmisData!$A:$A, "Pickup", NewEmisData!$B:$B, $A416, NewEmisData!$C:$C, $H416, NewEmisData!$D:$D, CS$2), SUMIFS(NewEmisData!K:K, NewEmisData!$A:$A, "LDV", NewEmisData!$B:$B, $A416, NewEmisData!$C:$C, $H416, NewEmisData!$D:$D, CS$2))</f>
        <v>0</v>
      </c>
      <c r="CT416" s="335">
        <f>$I416*IF($G416="Pickup", SUMIFS(NewEmisData!L:L, NewEmisData!$A:$A, "Pickup", NewEmisData!$B:$B, $A416, NewEmisData!$C:$C, $H416, NewEmisData!$D:$D, CT$2), SUMIFS(NewEmisData!L:L, NewEmisData!$A:$A, "LDV", NewEmisData!$B:$B, $A416, NewEmisData!$C:$C, $H416, NewEmisData!$D:$D, CT$2))</f>
        <v>0</v>
      </c>
      <c r="CU416" s="335">
        <f>$I416*IF($G416="Pickup", SUMIFS(NewEmisData!M:M, NewEmisData!$A:$A, "Pickup", NewEmisData!$B:$B, $A416, NewEmisData!$C:$C, $H416, NewEmisData!$D:$D, CU$2), SUMIFS(NewEmisData!M:M, NewEmisData!$A:$A, "LDV", NewEmisData!$B:$B, $A416, NewEmisData!$C:$C, $H416, NewEmisData!$D:$D, CU$2))</f>
        <v>0</v>
      </c>
      <c r="CV416" s="335">
        <v>0</v>
      </c>
      <c r="CW416" s="335">
        <v>0</v>
      </c>
      <c r="CX416" s="335">
        <v>0</v>
      </c>
      <c r="CY416" s="335">
        <v>0</v>
      </c>
      <c r="CZ416" s="335">
        <v>0</v>
      </c>
      <c r="DA416" s="335">
        <v>0</v>
      </c>
      <c r="DB416" s="335">
        <v>0</v>
      </c>
      <c r="DC416" s="335">
        <v>0</v>
      </c>
      <c r="DD416" s="335">
        <v>0</v>
      </c>
      <c r="DE416" s="335">
        <v>0</v>
      </c>
      <c r="DF416" s="335">
        <v>0</v>
      </c>
      <c r="DG416" s="335">
        <f>$I416*IF($G416="Pickup", SUMIFS(NewEmisData!E:E, NewEmisData!$A:$A, "Pickup", NewEmisData!$B:$B, $A416, NewEmisData!$C:$C, $H416, NewEmisData!$D:$D, DG$2), SUMIFS(NewEmisData!E:E, NewEmisData!$A:$A, "LDV", NewEmisData!$B:$B, $A416, NewEmisData!$C:$C, $H416, NewEmisData!$D:$D, DG$2))</f>
        <v>0</v>
      </c>
      <c r="DH416" s="335">
        <f>$I416*IF($G416="Pickup", SUMIFS(NewEmisData!F:F, NewEmisData!$A:$A, "Pickup", NewEmisData!$B:$B, $A416, NewEmisData!$C:$C, $H416, NewEmisData!$D:$D, DH$2), SUMIFS(NewEmisData!F:F, NewEmisData!$A:$A, "LDV", NewEmisData!$B:$B, $A416, NewEmisData!$C:$C, $H416, NewEmisData!$D:$D, DH$2))</f>
        <v>0</v>
      </c>
      <c r="DI416" s="335">
        <f>$I416*IF($G416="Pickup", SUMIFS(NewEmisData!G:G, NewEmisData!$A:$A, "Pickup", NewEmisData!$B:$B, $A416, NewEmisData!$C:$C, $H416, NewEmisData!$D:$D, DI$2), SUMIFS(NewEmisData!G:G, NewEmisData!$A:$A, "LDV", NewEmisData!$B:$B, $A416, NewEmisData!$C:$C, $H416, NewEmisData!$D:$D, DI$2))</f>
        <v>0</v>
      </c>
      <c r="DJ416" s="335">
        <f>$I416*IF($G416="Pickup", SUMIFS(NewEmisData!H:H, NewEmisData!$A:$A, "Pickup", NewEmisData!$B:$B, $A416, NewEmisData!$C:$C, $H416, NewEmisData!$D:$D, DJ$2), SUMIFS(NewEmisData!H:H, NewEmisData!$A:$A, "LDV", NewEmisData!$B:$B, $A416, NewEmisData!$C:$C, $H416, NewEmisData!$D:$D, DJ$2))</f>
        <v>0</v>
      </c>
      <c r="DK416" s="335">
        <f>$I416*IF($G416="Pickup", SUMIFS(NewEmisData!I:I, NewEmisData!$A:$A, "Pickup", NewEmisData!$B:$B, $A416, NewEmisData!$C:$C, $H416, NewEmisData!$D:$D, DK$2), SUMIFS(NewEmisData!I:I, NewEmisData!$A:$A, "LDV", NewEmisData!$B:$B, $A416, NewEmisData!$C:$C, $H416, NewEmisData!$D:$D, DK$2))</f>
        <v>0</v>
      </c>
      <c r="DL416" s="335">
        <f>$I416*IF($G416="Pickup", SUMIFS(NewEmisData!J:J, NewEmisData!$A:$A, "Pickup", NewEmisData!$B:$B, $A416, NewEmisData!$C:$C, $H416, NewEmisData!$D:$D, DL$2), SUMIFS(NewEmisData!J:J, NewEmisData!$A:$A, "LDV", NewEmisData!$B:$B, $A416, NewEmisData!$C:$C, $H416, NewEmisData!$D:$D, DL$2))</f>
        <v>0</v>
      </c>
      <c r="DM416" s="335">
        <f>$I416*IF($G416="Pickup", SUMIFS(NewEmisData!K:K, NewEmisData!$A:$A, "Pickup", NewEmisData!$B:$B, $A416, NewEmisData!$C:$C, $H416, NewEmisData!$D:$D, DM$2), SUMIFS(NewEmisData!K:K, NewEmisData!$A:$A, "LDV", NewEmisData!$B:$B, $A416, NewEmisData!$C:$C, $H416, NewEmisData!$D:$D, DM$2))</f>
        <v>0</v>
      </c>
      <c r="DN416" s="335">
        <f>$I416*IF($G416="Pickup", SUMIFS(NewEmisData!L:L, NewEmisData!$A:$A, "Pickup", NewEmisData!$B:$B, $A416, NewEmisData!$C:$C, $H416, NewEmisData!$D:$D, DN$2), SUMIFS(NewEmisData!L:L, NewEmisData!$A:$A, "LDV", NewEmisData!$B:$B, $A416, NewEmisData!$C:$C, $H416, NewEmisData!$D:$D, DN$2))</f>
        <v>0</v>
      </c>
      <c r="DO416" s="335">
        <f>$I416*IF($G416="Pickup", SUMIFS(NewEmisData!M:M, NewEmisData!$A:$A, "Pickup", NewEmisData!$B:$B, $A416, NewEmisData!$C:$C, $H416, NewEmisData!$D:$D, DO$2), SUMIFS(NewEmisData!M:M, NewEmisData!$A:$A, "LDV", NewEmisData!$B:$B, $A416, NewEmisData!$C:$C, $H416, NewEmisData!$D:$D, DO$2))</f>
        <v>0</v>
      </c>
      <c r="DP416" s="335">
        <v>0</v>
      </c>
      <c r="DQ416" s="335">
        <f>$I416*IF($G416="Pickup", SUMIFS(NewEmisData!E:E, NewEmisData!$A:$A, "Pickup", NewEmisData!$B:$B, $A416, NewEmisData!$C:$C, $H416, NewEmisData!$D:$D, DQ$2), SUMIFS(NewEmisData!E:E, NewEmisData!$A:$A, "LDV", NewEmisData!$B:$B, $A416, NewEmisData!$C:$C, $H416, NewEmisData!$D:$D, DQ$2))</f>
        <v>0</v>
      </c>
      <c r="DR416" s="335">
        <f>$I416*IF($G416="Pickup", SUMIFS(NewEmisData!F:F, NewEmisData!$A:$A, "Pickup", NewEmisData!$B:$B, $A416, NewEmisData!$C:$C, $H416, NewEmisData!$D:$D, DR$2), SUMIFS(NewEmisData!F:F, NewEmisData!$A:$A, "LDV", NewEmisData!$B:$B, $A416, NewEmisData!$C:$C, $H416, NewEmisData!$D:$D, DR$2))</f>
        <v>0</v>
      </c>
      <c r="DS416" s="335">
        <f>$I416*IF($G416="Pickup", SUMIFS(NewEmisData!G:G, NewEmisData!$A:$A, "Pickup", NewEmisData!$B:$B, $A416, NewEmisData!$C:$C, $H416, NewEmisData!$D:$D, DS$2), SUMIFS(NewEmisData!G:G, NewEmisData!$A:$A, "LDV", NewEmisData!$B:$B, $A416, NewEmisData!$C:$C, $H416, NewEmisData!$D:$D, DS$2))</f>
        <v>0</v>
      </c>
      <c r="DT416" s="335">
        <f>$I416*IF($G416="Pickup", SUMIFS(NewEmisData!H:H, NewEmisData!$A:$A, "Pickup", NewEmisData!$B:$B, $A416, NewEmisData!$C:$C, $H416, NewEmisData!$D:$D, DT$2), SUMIFS(NewEmisData!H:H, NewEmisData!$A:$A, "LDV", NewEmisData!$B:$B, $A416, NewEmisData!$C:$C, $H416, NewEmisData!$D:$D, DT$2))</f>
        <v>0</v>
      </c>
      <c r="DU416" s="335">
        <f>$I416*IF($G416="Pickup", SUMIFS(NewEmisData!I:I, NewEmisData!$A:$A, "Pickup", NewEmisData!$B:$B, $A416, NewEmisData!$C:$C, $H416, NewEmisData!$D:$D, DU$2), SUMIFS(NewEmisData!I:I, NewEmisData!$A:$A, "LDV", NewEmisData!$B:$B, $A416, NewEmisData!$C:$C, $H416, NewEmisData!$D:$D, DU$2))</f>
        <v>0</v>
      </c>
      <c r="DV416" s="335">
        <f>$I416*IF($G416="Pickup", SUMIFS(NewEmisData!J:J, NewEmisData!$A:$A, "Pickup", NewEmisData!$B:$B, $A416, NewEmisData!$C:$C, $H416, NewEmisData!$D:$D, DV$2), SUMIFS(NewEmisData!J:J, NewEmisData!$A:$A, "LDV", NewEmisData!$B:$B, $A416, NewEmisData!$C:$C, $H416, NewEmisData!$D:$D, DV$2))</f>
        <v>0</v>
      </c>
      <c r="DW416" s="335">
        <f>$I416*IF($G416="Pickup", SUMIFS(NewEmisData!K:K, NewEmisData!$A:$A, "Pickup", NewEmisData!$B:$B, $A416, NewEmisData!$C:$C, $H416, NewEmisData!$D:$D, DW$2), SUMIFS(NewEmisData!K:K, NewEmisData!$A:$A, "LDV", NewEmisData!$B:$B, $A416, NewEmisData!$C:$C, $H416, NewEmisData!$D:$D, DW$2))</f>
        <v>0</v>
      </c>
      <c r="DX416" s="335">
        <f>$I416*IF($G416="Pickup", SUMIFS(NewEmisData!L:L, NewEmisData!$A:$A, "Pickup", NewEmisData!$B:$B, $A416, NewEmisData!$C:$C, $H416, NewEmisData!$D:$D, DX$2), SUMIFS(NewEmisData!L:L, NewEmisData!$A:$A, "LDV", NewEmisData!$B:$B, $A416, NewEmisData!$C:$C, $H416, NewEmisData!$D:$D, DX$2))</f>
        <v>0</v>
      </c>
      <c r="DY416" s="335">
        <f>$I416*IF($G416="Pickup", SUMIFS(NewEmisData!M:M, NewEmisData!$A:$A, "Pickup", NewEmisData!$B:$B, $A416, NewEmisData!$C:$C, $H416, NewEmisData!$D:$D, DY$2), SUMIFS(NewEmisData!M:M, NewEmisData!$A:$A, "LDV", NewEmisData!$B:$B, $A416, NewEmisData!$C:$C, $H416, NewEmisData!$D:$D, DY$2))</f>
        <v>0</v>
      </c>
      <c r="DZ416" s="335">
        <v>0</v>
      </c>
      <c r="EA416" s="335">
        <f t="shared" si="658"/>
        <v>0</v>
      </c>
      <c r="EB416" s="335">
        <f t="shared" si="659"/>
        <v>0</v>
      </c>
      <c r="EC416" s="335">
        <f t="shared" si="660"/>
        <v>0</v>
      </c>
      <c r="ED416" s="335">
        <f t="shared" si="661"/>
        <v>0</v>
      </c>
      <c r="EE416" s="335">
        <f t="shared" si="662"/>
        <v>0</v>
      </c>
      <c r="EF416" s="335">
        <f t="shared" si="663"/>
        <v>0</v>
      </c>
      <c r="EG416" s="335">
        <f t="shared" si="664"/>
        <v>0</v>
      </c>
      <c r="EH416" s="335">
        <f t="shared" si="665"/>
        <v>0</v>
      </c>
      <c r="EI416" s="335">
        <f t="shared" si="666"/>
        <v>0</v>
      </c>
      <c r="EJ416" s="335">
        <f t="shared" si="667"/>
        <v>0</v>
      </c>
      <c r="EK416" s="335">
        <f t="shared" si="668"/>
        <v>0</v>
      </c>
      <c r="EL416" s="335">
        <f t="shared" si="669"/>
        <v>0</v>
      </c>
      <c r="EM416" s="335">
        <f t="shared" si="670"/>
        <v>0</v>
      </c>
      <c r="EN416" s="335">
        <f t="shared" si="671"/>
        <v>0</v>
      </c>
      <c r="EO416" s="335">
        <f t="shared" si="672"/>
        <v>0</v>
      </c>
      <c r="EP416" s="335">
        <f t="shared" si="673"/>
        <v>0</v>
      </c>
      <c r="EQ416" s="335">
        <f t="shared" si="674"/>
        <v>0</v>
      </c>
      <c r="ER416" s="335">
        <f t="shared" si="675"/>
        <v>0</v>
      </c>
      <c r="ES416" s="335">
        <f t="shared" si="676"/>
        <v>0</v>
      </c>
      <c r="ET416" s="335">
        <f t="shared" si="677"/>
        <v>0</v>
      </c>
      <c r="EU416" s="335">
        <f t="shared" si="678"/>
        <v>0</v>
      </c>
      <c r="EV416" s="335">
        <f t="shared" si="679"/>
        <v>0</v>
      </c>
      <c r="EW416" s="335">
        <f t="shared" si="680"/>
        <v>0</v>
      </c>
      <c r="EX416" s="335">
        <f t="shared" si="681"/>
        <v>0</v>
      </c>
      <c r="EY416" s="335">
        <f t="shared" si="682"/>
        <v>0</v>
      </c>
      <c r="EZ416" s="335">
        <f t="shared" si="683"/>
        <v>0</v>
      </c>
      <c r="FA416" s="335">
        <f t="shared" si="684"/>
        <v>0</v>
      </c>
      <c r="FB416" s="335">
        <f t="shared" si="685"/>
        <v>0</v>
      </c>
      <c r="FC416" s="335">
        <f t="shared" si="686"/>
        <v>0</v>
      </c>
      <c r="FD416" s="335">
        <f t="shared" si="687"/>
        <v>0</v>
      </c>
      <c r="FE416" s="335">
        <f t="shared" si="688"/>
        <v>6.0920242836242498E-2</v>
      </c>
      <c r="FF416" s="335">
        <f t="shared" si="689"/>
        <v>6.0920242836242498E-2</v>
      </c>
      <c r="FG416" s="335">
        <f t="shared" si="690"/>
        <v>6.1893149415271298E-2</v>
      </c>
      <c r="FH416" s="335">
        <f t="shared" si="691"/>
        <v>6.1594331452163503E-2</v>
      </c>
      <c r="FI416" s="335">
        <f t="shared" si="692"/>
        <v>6.1229588073789899E-2</v>
      </c>
      <c r="FJ416" s="335">
        <f t="shared" si="693"/>
        <v>6.12655378691137E-2</v>
      </c>
      <c r="FK416" s="335">
        <f t="shared" si="694"/>
        <v>6.2229213550806899E-2</v>
      </c>
      <c r="FL416" s="335">
        <f t="shared" si="695"/>
        <v>6.1733582000871E-2</v>
      </c>
      <c r="FM416" s="335">
        <f t="shared" si="696"/>
        <v>6.7404284593416297E-2</v>
      </c>
      <c r="FN416" s="335">
        <f t="shared" si="697"/>
        <v>2.3805319372350052E-2</v>
      </c>
      <c r="FO416" s="335">
        <f t="shared" si="698"/>
        <v>7.8784862454901097E-3</v>
      </c>
      <c r="FP416" s="335">
        <f t="shared" si="699"/>
        <v>7.8784862454901097E-3</v>
      </c>
      <c r="FQ416" s="335">
        <f t="shared" si="700"/>
        <v>8.0016456663378702E-3</v>
      </c>
      <c r="FR416" s="335">
        <f t="shared" si="701"/>
        <v>7.9638149820354803E-3</v>
      </c>
      <c r="FS416" s="335">
        <f t="shared" si="702"/>
        <v>7.9176631120935204E-3</v>
      </c>
      <c r="FT416" s="335">
        <f t="shared" si="703"/>
        <v>7.9222008271655799E-3</v>
      </c>
      <c r="FU416" s="335">
        <f t="shared" si="704"/>
        <v>8.0441831600042597E-3</v>
      </c>
      <c r="FV416" s="335">
        <f t="shared" si="705"/>
        <v>7.9814508287023994E-3</v>
      </c>
      <c r="FW416" s="335">
        <f t="shared" si="706"/>
        <v>8.6992228380395695E-3</v>
      </c>
      <c r="FX416" s="335">
        <f t="shared" si="707"/>
        <v>1.6506531515565108E-3</v>
      </c>
    </row>
    <row r="417" spans="1:180" x14ac:dyDescent="0.2">
      <c r="A417" s="305" t="str">
        <f>_xlfn.CONCAT(IF(LEFT(TRIM(A416),1)="*", "*R", "R"), 1+RIGHT(TRIM(A416),1))</f>
        <v>R4</v>
      </c>
      <c r="B417" s="305" t="str">
        <f t="shared" si="764"/>
        <v>TLPELC200</v>
      </c>
      <c r="C417" s="305" t="str">
        <f t="shared" si="765"/>
        <v>Electric pickup truck w/200 mi range</v>
      </c>
      <c r="D417" s="301" t="str">
        <f t="shared" si="766"/>
        <v>bn-vmt, bn-vmt/a</v>
      </c>
      <c r="E417" s="301" t="str">
        <f t="shared" si="767"/>
        <v>TRNELC</v>
      </c>
      <c r="F417" s="301" t="str">
        <f t="shared" si="768"/>
        <v>TL</v>
      </c>
      <c r="G417" s="315" t="s">
        <v>820</v>
      </c>
      <c r="H417" s="315" t="s">
        <v>36</v>
      </c>
      <c r="I417" s="315">
        <v>1</v>
      </c>
      <c r="J417" s="315" t="str">
        <f t="shared" si="708"/>
        <v>Pickup-ELC</v>
      </c>
      <c r="K417" s="335">
        <f>$I417*IF($G417="Pickup", SUMIFS(NewEmisData!E:E, NewEmisData!$A:$A, "Pickup", NewEmisData!$B:$B, $A417, NewEmisData!$C:$C, $H417, NewEmisData!$D:$D, K$2), SUMIFS(NewEmisData!E:E, NewEmisData!$A:$A, "LDV", NewEmisData!$B:$B, $A417, NewEmisData!$C:$C, $H417, NewEmisData!$D:$D, K$2))</f>
        <v>0</v>
      </c>
      <c r="L417" s="335">
        <f>$I417*IF($G417="Pickup", SUMIFS(NewEmisData!F:F, NewEmisData!$A:$A, "Pickup", NewEmisData!$B:$B, $A417, NewEmisData!$C:$C, $H417, NewEmisData!$D:$D, L$2), SUMIFS(NewEmisData!F:F, NewEmisData!$A:$A, "LDV", NewEmisData!$B:$B, $A417, NewEmisData!$C:$C, $H417, NewEmisData!$D:$D, L$2))</f>
        <v>0</v>
      </c>
      <c r="M417" s="335">
        <f>$I417*IF($G417="Pickup", SUMIFS(NewEmisData!G:G, NewEmisData!$A:$A, "Pickup", NewEmisData!$B:$B, $A417, NewEmisData!$C:$C, $H417, NewEmisData!$D:$D, M$2), SUMIFS(NewEmisData!G:G, NewEmisData!$A:$A, "LDV", NewEmisData!$B:$B, $A417, NewEmisData!$C:$C, $H417, NewEmisData!$D:$D, M$2))</f>
        <v>0</v>
      </c>
      <c r="N417" s="335">
        <f>$I417*IF($G417="Pickup", SUMIFS(NewEmisData!H:H, NewEmisData!$A:$A, "Pickup", NewEmisData!$B:$B, $A417, NewEmisData!$C:$C, $H417, NewEmisData!$D:$D, N$2), SUMIFS(NewEmisData!H:H, NewEmisData!$A:$A, "LDV", NewEmisData!$B:$B, $A417, NewEmisData!$C:$C, $H417, NewEmisData!$D:$D, N$2))</f>
        <v>0</v>
      </c>
      <c r="O417" s="335">
        <f>$I417*IF($G417="Pickup", SUMIFS(NewEmisData!I:I, NewEmisData!$A:$A, "Pickup", NewEmisData!$B:$B, $A417, NewEmisData!$C:$C, $H417, NewEmisData!$D:$D, O$2), SUMIFS(NewEmisData!I:I, NewEmisData!$A:$A, "LDV", NewEmisData!$B:$B, $A417, NewEmisData!$C:$C, $H417, NewEmisData!$D:$D, O$2))</f>
        <v>0</v>
      </c>
      <c r="P417" s="335">
        <f>$I417*IF($G417="Pickup", SUMIFS(NewEmisData!J:J, NewEmisData!$A:$A, "Pickup", NewEmisData!$B:$B, $A417, NewEmisData!$C:$C, $H417, NewEmisData!$D:$D, P$2), SUMIFS(NewEmisData!J:J, NewEmisData!$A:$A, "LDV", NewEmisData!$B:$B, $A417, NewEmisData!$C:$C, $H417, NewEmisData!$D:$D, P$2))</f>
        <v>0</v>
      </c>
      <c r="Q417" s="335">
        <f>$I417*IF($G417="Pickup", SUMIFS(NewEmisData!K:K, NewEmisData!$A:$A, "Pickup", NewEmisData!$B:$B, $A417, NewEmisData!$C:$C, $H417, NewEmisData!$D:$D, Q$2), SUMIFS(NewEmisData!K:K, NewEmisData!$A:$A, "LDV", NewEmisData!$B:$B, $A417, NewEmisData!$C:$C, $H417, NewEmisData!$D:$D, Q$2))</f>
        <v>0</v>
      </c>
      <c r="R417" s="335">
        <f>$I417*IF($G417="Pickup", SUMIFS(NewEmisData!L:L, NewEmisData!$A:$A, "Pickup", NewEmisData!$B:$B, $A417, NewEmisData!$C:$C, $H417, NewEmisData!$D:$D, R$2), SUMIFS(NewEmisData!L:L, NewEmisData!$A:$A, "LDV", NewEmisData!$B:$B, $A417, NewEmisData!$C:$C, $H417, NewEmisData!$D:$D, R$2))</f>
        <v>0</v>
      </c>
      <c r="S417" s="335">
        <f>$I417*IF($G417="Pickup", SUMIFS(NewEmisData!M:M, NewEmisData!$A:$A, "Pickup", NewEmisData!$B:$B, $A417, NewEmisData!$C:$C, $H417, NewEmisData!$D:$D, S$2), SUMIFS(NewEmisData!M:M, NewEmisData!$A:$A, "LDV", NewEmisData!$B:$B, $A417, NewEmisData!$C:$C, $H417, NewEmisData!$D:$D, S$2))</f>
        <v>0</v>
      </c>
      <c r="T417" s="335">
        <v>0</v>
      </c>
      <c r="U417" s="335">
        <f>$I417*IF($G417="Pickup", SUMIFS(NewEmisData!E:E, NewEmisData!$A:$A, "Pickup", NewEmisData!$B:$B, $A417, NewEmisData!$C:$C, $H417, NewEmisData!$D:$D, U$2), SUMIFS(NewEmisData!E:E, NewEmisData!$A:$A, "LDV", NewEmisData!$B:$B, $A417, NewEmisData!$C:$C, $H417, NewEmisData!$D:$D, U$2))</f>
        <v>0</v>
      </c>
      <c r="V417" s="335">
        <f>$I417*IF($G417="Pickup", SUMIFS(NewEmisData!F:F, NewEmisData!$A:$A, "Pickup", NewEmisData!$B:$B, $A417, NewEmisData!$C:$C, $H417, NewEmisData!$D:$D, V$2), SUMIFS(NewEmisData!F:F, NewEmisData!$A:$A, "LDV", NewEmisData!$B:$B, $A417, NewEmisData!$C:$C, $H417, NewEmisData!$D:$D, V$2))</f>
        <v>0</v>
      </c>
      <c r="W417" s="335">
        <f>$I417*IF($G417="Pickup", SUMIFS(NewEmisData!G:G, NewEmisData!$A:$A, "Pickup", NewEmisData!$B:$B, $A417, NewEmisData!$C:$C, $H417, NewEmisData!$D:$D, W$2), SUMIFS(NewEmisData!G:G, NewEmisData!$A:$A, "LDV", NewEmisData!$B:$B, $A417, NewEmisData!$C:$C, $H417, NewEmisData!$D:$D, W$2))</f>
        <v>0</v>
      </c>
      <c r="X417" s="335">
        <f>$I417*IF($G417="Pickup", SUMIFS(NewEmisData!H:H, NewEmisData!$A:$A, "Pickup", NewEmisData!$B:$B, $A417, NewEmisData!$C:$C, $H417, NewEmisData!$D:$D, X$2), SUMIFS(NewEmisData!H:H, NewEmisData!$A:$A, "LDV", NewEmisData!$B:$B, $A417, NewEmisData!$C:$C, $H417, NewEmisData!$D:$D, X$2))</f>
        <v>0</v>
      </c>
      <c r="Y417" s="335">
        <f>$I417*IF($G417="Pickup", SUMIFS(NewEmisData!I:I, NewEmisData!$A:$A, "Pickup", NewEmisData!$B:$B, $A417, NewEmisData!$C:$C, $H417, NewEmisData!$D:$D, Y$2), SUMIFS(NewEmisData!I:I, NewEmisData!$A:$A, "LDV", NewEmisData!$B:$B, $A417, NewEmisData!$C:$C, $H417, NewEmisData!$D:$D, Y$2))</f>
        <v>0</v>
      </c>
      <c r="Z417" s="335">
        <f>$I417*IF($G417="Pickup", SUMIFS(NewEmisData!J:J, NewEmisData!$A:$A, "Pickup", NewEmisData!$B:$B, $A417, NewEmisData!$C:$C, $H417, NewEmisData!$D:$D, Z$2), SUMIFS(NewEmisData!J:J, NewEmisData!$A:$A, "LDV", NewEmisData!$B:$B, $A417, NewEmisData!$C:$C, $H417, NewEmisData!$D:$D, Z$2))</f>
        <v>0</v>
      </c>
      <c r="AA417" s="335">
        <f>$I417*IF($G417="Pickup", SUMIFS(NewEmisData!K:K, NewEmisData!$A:$A, "Pickup", NewEmisData!$B:$B, $A417, NewEmisData!$C:$C, $H417, NewEmisData!$D:$D, AA$2), SUMIFS(NewEmisData!K:K, NewEmisData!$A:$A, "LDV", NewEmisData!$B:$B, $A417, NewEmisData!$C:$C, $H417, NewEmisData!$D:$D, AA$2))</f>
        <v>0</v>
      </c>
      <c r="AB417" s="335">
        <f>$I417*IF($G417="Pickup", SUMIFS(NewEmisData!L:L, NewEmisData!$A:$A, "Pickup", NewEmisData!$B:$B, $A417, NewEmisData!$C:$C, $H417, NewEmisData!$D:$D, AB$2), SUMIFS(NewEmisData!L:L, NewEmisData!$A:$A, "LDV", NewEmisData!$B:$B, $A417, NewEmisData!$C:$C, $H417, NewEmisData!$D:$D, AB$2))</f>
        <v>0</v>
      </c>
      <c r="AC417" s="335">
        <f>$I417*IF($G417="Pickup", SUMIFS(NewEmisData!M:M, NewEmisData!$A:$A, "Pickup", NewEmisData!$B:$B, $A417, NewEmisData!$C:$C, $H417, NewEmisData!$D:$D, AC$2), SUMIFS(NewEmisData!M:M, NewEmisData!$A:$A, "LDV", NewEmisData!$B:$B, $A417, NewEmisData!$C:$C, $H417, NewEmisData!$D:$D, AC$2))</f>
        <v>0</v>
      </c>
      <c r="AD417" s="335">
        <v>0</v>
      </c>
      <c r="AE417" s="335">
        <f>$I417*IF($G417="Pickup", SUMIFS(NewEmisData!E:E, NewEmisData!$A:$A, "Pickup", NewEmisData!$B:$B, $A417, NewEmisData!$C:$C, $H417, NewEmisData!$D:$D, AE$2), SUMIFS(NewEmisData!E:E, NewEmisData!$A:$A, "LDV", NewEmisData!$B:$B, $A417, NewEmisData!$C:$C, $H417, NewEmisData!$D:$D, AE$2))</f>
        <v>0</v>
      </c>
      <c r="AF417" s="335">
        <f>$I417*IF($G417="Pickup", SUMIFS(NewEmisData!F:F, NewEmisData!$A:$A, "Pickup", NewEmisData!$B:$B, $A417, NewEmisData!$C:$C, $H417, NewEmisData!$D:$D, AF$2), SUMIFS(NewEmisData!F:F, NewEmisData!$A:$A, "LDV", NewEmisData!$B:$B, $A417, NewEmisData!$C:$C, $H417, NewEmisData!$D:$D, AF$2))</f>
        <v>0</v>
      </c>
      <c r="AG417" s="335">
        <f>$I417*IF($G417="Pickup", SUMIFS(NewEmisData!G:G, NewEmisData!$A:$A, "Pickup", NewEmisData!$B:$B, $A417, NewEmisData!$C:$C, $H417, NewEmisData!$D:$D, AG$2), SUMIFS(NewEmisData!G:G, NewEmisData!$A:$A, "LDV", NewEmisData!$B:$B, $A417, NewEmisData!$C:$C, $H417, NewEmisData!$D:$D, AG$2))</f>
        <v>0</v>
      </c>
      <c r="AH417" s="335">
        <f>$I417*IF($G417="Pickup", SUMIFS(NewEmisData!H:H, NewEmisData!$A:$A, "Pickup", NewEmisData!$B:$B, $A417, NewEmisData!$C:$C, $H417, NewEmisData!$D:$D, AH$2), SUMIFS(NewEmisData!H:H, NewEmisData!$A:$A, "LDV", NewEmisData!$B:$B, $A417, NewEmisData!$C:$C, $H417, NewEmisData!$D:$D, AH$2))</f>
        <v>0</v>
      </c>
      <c r="AI417" s="335">
        <f>$I417*IF($G417="Pickup", SUMIFS(NewEmisData!I:I, NewEmisData!$A:$A, "Pickup", NewEmisData!$B:$B, $A417, NewEmisData!$C:$C, $H417, NewEmisData!$D:$D, AI$2), SUMIFS(NewEmisData!I:I, NewEmisData!$A:$A, "LDV", NewEmisData!$B:$B, $A417, NewEmisData!$C:$C, $H417, NewEmisData!$D:$D, AI$2))</f>
        <v>0</v>
      </c>
      <c r="AJ417" s="335">
        <f>$I417*IF($G417="Pickup", SUMIFS(NewEmisData!J:J, NewEmisData!$A:$A, "Pickup", NewEmisData!$B:$B, $A417, NewEmisData!$C:$C, $H417, NewEmisData!$D:$D, AJ$2), SUMIFS(NewEmisData!J:J, NewEmisData!$A:$A, "LDV", NewEmisData!$B:$B, $A417, NewEmisData!$C:$C, $H417, NewEmisData!$D:$D, AJ$2))</f>
        <v>0</v>
      </c>
      <c r="AK417" s="335">
        <f>$I417*IF($G417="Pickup", SUMIFS(NewEmisData!K:K, NewEmisData!$A:$A, "Pickup", NewEmisData!$B:$B, $A417, NewEmisData!$C:$C, $H417, NewEmisData!$D:$D, AK$2), SUMIFS(NewEmisData!K:K, NewEmisData!$A:$A, "LDV", NewEmisData!$B:$B, $A417, NewEmisData!$C:$C, $H417, NewEmisData!$D:$D, AK$2))</f>
        <v>0</v>
      </c>
      <c r="AL417" s="335">
        <f>$I417*IF($G417="Pickup", SUMIFS(NewEmisData!L:L, NewEmisData!$A:$A, "Pickup", NewEmisData!$B:$B, $A417, NewEmisData!$C:$C, $H417, NewEmisData!$D:$D, AL$2), SUMIFS(NewEmisData!L:L, NewEmisData!$A:$A, "LDV", NewEmisData!$B:$B, $A417, NewEmisData!$C:$C, $H417, NewEmisData!$D:$D, AL$2))</f>
        <v>0</v>
      </c>
      <c r="AM417" s="335">
        <f>$I417*IF($G417="Pickup", SUMIFS(NewEmisData!M:M, NewEmisData!$A:$A, "Pickup", NewEmisData!$B:$B, $A417, NewEmisData!$C:$C, $H417, NewEmisData!$D:$D, AM$2), SUMIFS(NewEmisData!M:M, NewEmisData!$A:$A, "LDV", NewEmisData!$B:$B, $A417, NewEmisData!$C:$C, $H417, NewEmisData!$D:$D, AM$2))</f>
        <v>0</v>
      </c>
      <c r="AN417" s="335">
        <v>0</v>
      </c>
      <c r="AO417" s="335">
        <f>$I417*IF($G417="Pickup", SUMIFS(NewEmisData!E:E, NewEmisData!$A:$A, "Pickup", NewEmisData!$B:$B, $A417, NewEmisData!$C:$C, $H417, NewEmisData!$D:$D, AO$2), SUMIFS(NewEmisData!E:E, NewEmisData!$A:$A, "LDV", NewEmisData!$B:$B, $A417, NewEmisData!$C:$C, $H417, NewEmisData!$D:$D, AO$2))</f>
        <v>8.1536165391738802E-2</v>
      </c>
      <c r="AP417" s="335">
        <f>$I417*IF($G417="Pickup", SUMIFS(NewEmisData!F:F, NewEmisData!$A:$A, "Pickup", NewEmisData!$B:$B, $A417, NewEmisData!$C:$C, $H417, NewEmisData!$D:$D, AP$2), SUMIFS(NewEmisData!F:F, NewEmisData!$A:$A, "LDV", NewEmisData!$B:$B, $A417, NewEmisData!$C:$C, $H417, NewEmisData!$D:$D, AP$2))</f>
        <v>8.1536165391738802E-2</v>
      </c>
      <c r="AQ417" s="335">
        <f>$I417*IF($G417="Pickup", SUMIFS(NewEmisData!G:G, NewEmisData!$A:$A, "Pickup", NewEmisData!$B:$B, $A417, NewEmisData!$C:$C, $H417, NewEmisData!$D:$D, AQ$2), SUMIFS(NewEmisData!G:G, NewEmisData!$A:$A, "LDV", NewEmisData!$B:$B, $A417, NewEmisData!$C:$C, $H417, NewEmisData!$D:$D, AQ$2))</f>
        <v>8.3359103269114804E-2</v>
      </c>
      <c r="AR417" s="335">
        <f>$I417*IF($G417="Pickup", SUMIFS(NewEmisData!H:H, NewEmisData!$A:$A, "Pickup", NewEmisData!$B:$B, $A417, NewEmisData!$C:$C, $H417, NewEmisData!$D:$D, AR$2), SUMIFS(NewEmisData!H:H, NewEmisData!$A:$A, "LDV", NewEmisData!$B:$B, $A417, NewEmisData!$C:$C, $H417, NewEmisData!$D:$D, AR$2))</f>
        <v>8.2794235763763893E-2</v>
      </c>
      <c r="AS417" s="335">
        <f>$I417*IF($G417="Pickup", SUMIFS(NewEmisData!I:I, NewEmisData!$A:$A, "Pickup", NewEmisData!$B:$B, $A417, NewEmisData!$C:$C, $H417, NewEmisData!$D:$D, AS$2), SUMIFS(NewEmisData!I:I, NewEmisData!$A:$A, "LDV", NewEmisData!$B:$B, $A417, NewEmisData!$C:$C, $H417, NewEmisData!$D:$D, AS$2))</f>
        <v>8.2111098867956298E-2</v>
      </c>
      <c r="AT417" s="335">
        <f>$I417*IF($G417="Pickup", SUMIFS(NewEmisData!J:J, NewEmisData!$A:$A, "Pickup", NewEmisData!$B:$B, $A417, NewEmisData!$C:$C, $H417, NewEmisData!$D:$D, AT$2), SUMIFS(NewEmisData!J:J, NewEmisData!$A:$A, "LDV", NewEmisData!$B:$B, $A417, NewEmisData!$C:$C, $H417, NewEmisData!$D:$D, AT$2))</f>
        <v>8.2177983094067597E-2</v>
      </c>
      <c r="AU417" s="335">
        <f>$I417*IF($G417="Pickup", SUMIFS(NewEmisData!K:K, NewEmisData!$A:$A, "Pickup", NewEmisData!$B:$B, $A417, NewEmisData!$C:$C, $H417, NewEmisData!$D:$D, AU$2), SUMIFS(NewEmisData!K:K, NewEmisData!$A:$A, "LDV", NewEmisData!$B:$B, $A417, NewEmisData!$C:$C, $H417, NewEmisData!$D:$D, AU$2))</f>
        <v>8.39995140989446E-2</v>
      </c>
      <c r="AV417" s="335">
        <f>$I417*IF($G417="Pickup", SUMIFS(NewEmisData!L:L, NewEmisData!$A:$A, "Pickup", NewEmisData!$B:$B, $A417, NewEmisData!$C:$C, $H417, NewEmisData!$D:$D, AV$2), SUMIFS(NewEmisData!L:L, NewEmisData!$A:$A, "LDV", NewEmisData!$B:$B, $A417, NewEmisData!$C:$C, $H417, NewEmisData!$D:$D, AV$2))</f>
        <v>8.3057042824223798E-2</v>
      </c>
      <c r="AW417" s="335">
        <f>$I417*IF($G417="Pickup", SUMIFS(NewEmisData!M:M, NewEmisData!$A:$A, "Pickup", NewEmisData!$B:$B, $A417, NewEmisData!$C:$C, $H417, NewEmisData!$D:$D, AW$2), SUMIFS(NewEmisData!M:M, NewEmisData!$A:$A, "LDV", NewEmisData!$B:$B, $A417, NewEmisData!$C:$C, $H417, NewEmisData!$D:$D, AW$2))</f>
        <v>9.4648716625897397E-2</v>
      </c>
      <c r="AX417" s="335">
        <v>2.3805319372350052E-2</v>
      </c>
      <c r="AY417" s="335">
        <f>$I417*IF($G417="Pickup", SUMIFS(NewEmisData!E:E, NewEmisData!$A:$A, "Pickup", NewEmisData!$B:$B, $A417, NewEmisData!$C:$C, $H417, NewEmisData!$D:$D, AY$2), SUMIFS(NewEmisData!E:E, NewEmisData!$A:$A, "LDV", NewEmisData!$B:$B, $A417, NewEmisData!$C:$C, $H417, NewEmisData!$D:$D, AY$2))</f>
        <v>1.04854991341872E-2</v>
      </c>
      <c r="AZ417" s="335">
        <f>$I417*IF($G417="Pickup", SUMIFS(NewEmisData!F:F, NewEmisData!$A:$A, "Pickup", NewEmisData!$B:$B, $A417, NewEmisData!$C:$C, $H417, NewEmisData!$D:$D, AZ$2), SUMIFS(NewEmisData!F:F, NewEmisData!$A:$A, "LDV", NewEmisData!$B:$B, $A417, NewEmisData!$C:$C, $H417, NewEmisData!$D:$D, AZ$2))</f>
        <v>1.04854991341872E-2</v>
      </c>
      <c r="BA417" s="335">
        <f>$I417*IF($G417="Pickup", SUMIFS(NewEmisData!G:G, NewEmisData!$A:$A, "Pickup", NewEmisData!$B:$B, $A417, NewEmisData!$C:$C, $H417, NewEmisData!$D:$D, BA$2), SUMIFS(NewEmisData!G:G, NewEmisData!$A:$A, "LDV", NewEmisData!$B:$B, $A417, NewEmisData!$C:$C, $H417, NewEmisData!$D:$D, BA$2))</f>
        <v>1.07152293014581E-2</v>
      </c>
      <c r="BB417" s="335">
        <f>$I417*IF($G417="Pickup", SUMIFS(NewEmisData!H:H, NewEmisData!$A:$A, "Pickup", NewEmisData!$B:$B, $A417, NewEmisData!$C:$C, $H417, NewEmisData!$D:$D, BB$2), SUMIFS(NewEmisData!H:H, NewEmisData!$A:$A, "LDV", NewEmisData!$B:$B, $A417, NewEmisData!$C:$C, $H417, NewEmisData!$D:$D, BB$2))</f>
        <v>1.0644044019893001E-2</v>
      </c>
      <c r="BC417" s="335">
        <f>$I417*IF($G417="Pickup", SUMIFS(NewEmisData!I:I, NewEmisData!$A:$A, "Pickup", NewEmisData!$B:$B, $A417, NewEmisData!$C:$C, $H417, NewEmisData!$D:$D, BC$2), SUMIFS(NewEmisData!I:I, NewEmisData!$A:$A, "LDV", NewEmisData!$B:$B, $A417, NewEmisData!$C:$C, $H417, NewEmisData!$D:$D, BC$2))</f>
        <v>1.0557942432164499E-2</v>
      </c>
      <c r="BD417" s="335">
        <f>$I417*IF($G417="Pickup", SUMIFS(NewEmisData!J:J, NewEmisData!$A:$A, "Pickup", NewEmisData!$B:$B, $A417, NewEmisData!$C:$C, $H417, NewEmisData!$D:$D, BD$2), SUMIFS(NewEmisData!J:J, NewEmisData!$A:$A, "LDV", NewEmisData!$B:$B, $A417, NewEmisData!$C:$C, $H417, NewEmisData!$D:$D, BD$2))</f>
        <v>1.05663894655596E-2</v>
      </c>
      <c r="BE417" s="335">
        <f>$I417*IF($G417="Pickup", SUMIFS(NewEmisData!K:K, NewEmisData!$A:$A, "Pickup", NewEmisData!$B:$B, $A417, NewEmisData!$C:$C, $H417, NewEmisData!$D:$D, BE$2), SUMIFS(NewEmisData!K:K, NewEmisData!$A:$A, "LDV", NewEmisData!$B:$B, $A417, NewEmisData!$C:$C, $H417, NewEmisData!$D:$D, BE$2))</f>
        <v>1.0795953547305901E-2</v>
      </c>
      <c r="BF417" s="335">
        <f>$I417*IF($G417="Pickup", SUMIFS(NewEmisData!L:L, NewEmisData!$A:$A, "Pickup", NewEmisData!$B:$B, $A417, NewEmisData!$C:$C, $H417, NewEmisData!$D:$D, BF$2), SUMIFS(NewEmisData!L:L, NewEmisData!$A:$A, "LDV", NewEmisData!$B:$B, $A417, NewEmisData!$C:$C, $H417, NewEmisData!$D:$D, BF$2))</f>
        <v>1.0677167101732899E-2</v>
      </c>
      <c r="BG417" s="335">
        <f>$I417*IF($G417="Pickup", SUMIFS(NewEmisData!M:M, NewEmisData!$A:$A, "Pickup", NewEmisData!$B:$B, $A417, NewEmisData!$C:$C, $H417, NewEmisData!$D:$D, BG$2), SUMIFS(NewEmisData!M:M, NewEmisData!$A:$A, "LDV", NewEmisData!$B:$B, $A417, NewEmisData!$C:$C, $H417, NewEmisData!$D:$D, BG$2))</f>
        <v>1.21380889448129E-2</v>
      </c>
      <c r="BH417" s="335">
        <v>1.6506531515565108E-3</v>
      </c>
      <c r="BI417" s="335">
        <f>$I417*IF($G417="Pickup", SUMIFS(NewEmisData!E:E, NewEmisData!$A:$A, "Pickup", NewEmisData!$B:$B, $A417, NewEmisData!$C:$C, $H417, NewEmisData!$D:$D, BI$2), SUMIFS(NewEmisData!E:E, NewEmisData!$A:$A, "LDV", NewEmisData!$B:$B, $A417, NewEmisData!$C:$C, $H417, NewEmisData!$D:$D, BI$2))</f>
        <v>0</v>
      </c>
      <c r="BJ417" s="335">
        <f>$I417*IF($G417="Pickup", SUMIFS(NewEmisData!F:F, NewEmisData!$A:$A, "Pickup", NewEmisData!$B:$B, $A417, NewEmisData!$C:$C, $H417, NewEmisData!$D:$D, BJ$2), SUMIFS(NewEmisData!F:F, NewEmisData!$A:$A, "LDV", NewEmisData!$B:$B, $A417, NewEmisData!$C:$C, $H417, NewEmisData!$D:$D, BJ$2))</f>
        <v>0</v>
      </c>
      <c r="BK417" s="335">
        <f>$I417*IF($G417="Pickup", SUMIFS(NewEmisData!G:G, NewEmisData!$A:$A, "Pickup", NewEmisData!$B:$B, $A417, NewEmisData!$C:$C, $H417, NewEmisData!$D:$D, BK$2), SUMIFS(NewEmisData!G:G, NewEmisData!$A:$A, "LDV", NewEmisData!$B:$B, $A417, NewEmisData!$C:$C, $H417, NewEmisData!$D:$D, BK$2))</f>
        <v>0</v>
      </c>
      <c r="BL417" s="335">
        <f>$I417*IF($G417="Pickup", SUMIFS(NewEmisData!H:H, NewEmisData!$A:$A, "Pickup", NewEmisData!$B:$B, $A417, NewEmisData!$C:$C, $H417, NewEmisData!$D:$D, BL$2), SUMIFS(NewEmisData!H:H, NewEmisData!$A:$A, "LDV", NewEmisData!$B:$B, $A417, NewEmisData!$C:$C, $H417, NewEmisData!$D:$D, BL$2))</f>
        <v>0</v>
      </c>
      <c r="BM417" s="335">
        <f>$I417*IF($G417="Pickup", SUMIFS(NewEmisData!I:I, NewEmisData!$A:$A, "Pickup", NewEmisData!$B:$B, $A417, NewEmisData!$C:$C, $H417, NewEmisData!$D:$D, BM$2), SUMIFS(NewEmisData!I:I, NewEmisData!$A:$A, "LDV", NewEmisData!$B:$B, $A417, NewEmisData!$C:$C, $H417, NewEmisData!$D:$D, BM$2))</f>
        <v>0</v>
      </c>
      <c r="BN417" s="335">
        <f>$I417*IF($G417="Pickup", SUMIFS(NewEmisData!J:J, NewEmisData!$A:$A, "Pickup", NewEmisData!$B:$B, $A417, NewEmisData!$C:$C, $H417, NewEmisData!$D:$D, BN$2), SUMIFS(NewEmisData!J:J, NewEmisData!$A:$A, "LDV", NewEmisData!$B:$B, $A417, NewEmisData!$C:$C, $H417, NewEmisData!$D:$D, BN$2))</f>
        <v>0</v>
      </c>
      <c r="BO417" s="335">
        <f>$I417*IF($G417="Pickup", SUMIFS(NewEmisData!K:K, NewEmisData!$A:$A, "Pickup", NewEmisData!$B:$B, $A417, NewEmisData!$C:$C, $H417, NewEmisData!$D:$D, BO$2), SUMIFS(NewEmisData!K:K, NewEmisData!$A:$A, "LDV", NewEmisData!$B:$B, $A417, NewEmisData!$C:$C, $H417, NewEmisData!$D:$D, BO$2))</f>
        <v>0</v>
      </c>
      <c r="BP417" s="335">
        <f>$I417*IF($G417="Pickup", SUMIFS(NewEmisData!L:L, NewEmisData!$A:$A, "Pickup", NewEmisData!$B:$B, $A417, NewEmisData!$C:$C, $H417, NewEmisData!$D:$D, BP$2), SUMIFS(NewEmisData!L:L, NewEmisData!$A:$A, "LDV", NewEmisData!$B:$B, $A417, NewEmisData!$C:$C, $H417, NewEmisData!$D:$D, BP$2))</f>
        <v>0</v>
      </c>
      <c r="BQ417" s="335">
        <f>$I417*IF($G417="Pickup", SUMIFS(NewEmisData!M:M, NewEmisData!$A:$A, "Pickup", NewEmisData!$B:$B, $A417, NewEmisData!$C:$C, $H417, NewEmisData!$D:$D, BQ$2), SUMIFS(NewEmisData!M:M, NewEmisData!$A:$A, "LDV", NewEmisData!$B:$B, $A417, NewEmisData!$C:$C, $H417, NewEmisData!$D:$D, BQ$2))</f>
        <v>0</v>
      </c>
      <c r="BR417" s="335">
        <v>0</v>
      </c>
      <c r="BS417" s="335">
        <f>$I417*IF($G417="Pickup", SUMIFS(NewEmisData!E:E, NewEmisData!$A:$A, "Pickup", NewEmisData!$B:$B, $A417, NewEmisData!$C:$C, $H417, NewEmisData!$D:$D, BS$2), SUMIFS(NewEmisData!E:E, NewEmisData!$A:$A, "LDV", NewEmisData!$B:$B, $A417, NewEmisData!$C:$C, $H417, NewEmisData!$D:$D, BS$2))</f>
        <v>0</v>
      </c>
      <c r="BT417" s="335">
        <f>$I417*IF($G417="Pickup", SUMIFS(NewEmisData!F:F, NewEmisData!$A:$A, "Pickup", NewEmisData!$B:$B, $A417, NewEmisData!$C:$C, $H417, NewEmisData!$D:$D, BT$2), SUMIFS(NewEmisData!F:F, NewEmisData!$A:$A, "LDV", NewEmisData!$B:$B, $A417, NewEmisData!$C:$C, $H417, NewEmisData!$D:$D, BT$2))</f>
        <v>0</v>
      </c>
      <c r="BU417" s="335">
        <f>$I417*IF($G417="Pickup", SUMIFS(NewEmisData!G:G, NewEmisData!$A:$A, "Pickup", NewEmisData!$B:$B, $A417, NewEmisData!$C:$C, $H417, NewEmisData!$D:$D, BU$2), SUMIFS(NewEmisData!G:G, NewEmisData!$A:$A, "LDV", NewEmisData!$B:$B, $A417, NewEmisData!$C:$C, $H417, NewEmisData!$D:$D, BU$2))</f>
        <v>0</v>
      </c>
      <c r="BV417" s="335">
        <f>$I417*IF($G417="Pickup", SUMIFS(NewEmisData!H:H, NewEmisData!$A:$A, "Pickup", NewEmisData!$B:$B, $A417, NewEmisData!$C:$C, $H417, NewEmisData!$D:$D, BV$2), SUMIFS(NewEmisData!H:H, NewEmisData!$A:$A, "LDV", NewEmisData!$B:$B, $A417, NewEmisData!$C:$C, $H417, NewEmisData!$D:$D, BV$2))</f>
        <v>0</v>
      </c>
      <c r="BW417" s="335">
        <f>$I417*IF($G417="Pickup", SUMIFS(NewEmisData!I:I, NewEmisData!$A:$A, "Pickup", NewEmisData!$B:$B, $A417, NewEmisData!$C:$C, $H417, NewEmisData!$D:$D, BW$2), SUMIFS(NewEmisData!I:I, NewEmisData!$A:$A, "LDV", NewEmisData!$B:$B, $A417, NewEmisData!$C:$C, $H417, NewEmisData!$D:$D, BW$2))</f>
        <v>0</v>
      </c>
      <c r="BX417" s="335">
        <f>$I417*IF($G417="Pickup", SUMIFS(NewEmisData!J:J, NewEmisData!$A:$A, "Pickup", NewEmisData!$B:$B, $A417, NewEmisData!$C:$C, $H417, NewEmisData!$D:$D, BX$2), SUMIFS(NewEmisData!J:J, NewEmisData!$A:$A, "LDV", NewEmisData!$B:$B, $A417, NewEmisData!$C:$C, $H417, NewEmisData!$D:$D, BX$2))</f>
        <v>0</v>
      </c>
      <c r="BY417" s="335">
        <f>$I417*IF($G417="Pickup", SUMIFS(NewEmisData!K:K, NewEmisData!$A:$A, "Pickup", NewEmisData!$B:$B, $A417, NewEmisData!$C:$C, $H417, NewEmisData!$D:$D, BY$2), SUMIFS(NewEmisData!K:K, NewEmisData!$A:$A, "LDV", NewEmisData!$B:$B, $A417, NewEmisData!$C:$C, $H417, NewEmisData!$D:$D, BY$2))</f>
        <v>0</v>
      </c>
      <c r="BZ417" s="335">
        <f>$I417*IF($G417="Pickup", SUMIFS(NewEmisData!L:L, NewEmisData!$A:$A, "Pickup", NewEmisData!$B:$B, $A417, NewEmisData!$C:$C, $H417, NewEmisData!$D:$D, BZ$2), SUMIFS(NewEmisData!L:L, NewEmisData!$A:$A, "LDV", NewEmisData!$B:$B, $A417, NewEmisData!$C:$C, $H417, NewEmisData!$D:$D, BZ$2))</f>
        <v>0</v>
      </c>
      <c r="CA417" s="335">
        <f>$I417*IF($G417="Pickup", SUMIFS(NewEmisData!M:M, NewEmisData!$A:$A, "Pickup", NewEmisData!$B:$B, $A417, NewEmisData!$C:$C, $H417, NewEmisData!$D:$D, CA$2), SUMIFS(NewEmisData!M:M, NewEmisData!$A:$A, "LDV", NewEmisData!$B:$B, $A417, NewEmisData!$C:$C, $H417, NewEmisData!$D:$D, CA$2))</f>
        <v>0</v>
      </c>
      <c r="CB417" s="335">
        <v>0</v>
      </c>
      <c r="CC417" s="335">
        <f>$I417*IF($G417="Pickup", SUMIFS(NewEmisData!E:E, NewEmisData!$A:$A, "Pickup", NewEmisData!$B:$B, $A417, NewEmisData!$C:$C, $H417, NewEmisData!$D:$D, CC$2), SUMIFS(NewEmisData!E:E, NewEmisData!$A:$A, "LDV", NewEmisData!$B:$B, $A417, NewEmisData!$C:$C, $H417, NewEmisData!$D:$D, CC$2))</f>
        <v>0</v>
      </c>
      <c r="CD417" s="335">
        <f>$I417*IF($G417="Pickup", SUMIFS(NewEmisData!F:F, NewEmisData!$A:$A, "Pickup", NewEmisData!$B:$B, $A417, NewEmisData!$C:$C, $H417, NewEmisData!$D:$D, CD$2), SUMIFS(NewEmisData!F:F, NewEmisData!$A:$A, "LDV", NewEmisData!$B:$B, $A417, NewEmisData!$C:$C, $H417, NewEmisData!$D:$D, CD$2))</f>
        <v>0</v>
      </c>
      <c r="CE417" s="335">
        <f>$I417*IF($G417="Pickup", SUMIFS(NewEmisData!G:G, NewEmisData!$A:$A, "Pickup", NewEmisData!$B:$B, $A417, NewEmisData!$C:$C, $H417, NewEmisData!$D:$D, CE$2), SUMIFS(NewEmisData!G:G, NewEmisData!$A:$A, "LDV", NewEmisData!$B:$B, $A417, NewEmisData!$C:$C, $H417, NewEmisData!$D:$D, CE$2))</f>
        <v>0</v>
      </c>
      <c r="CF417" s="335">
        <f>$I417*IF($G417="Pickup", SUMIFS(NewEmisData!H:H, NewEmisData!$A:$A, "Pickup", NewEmisData!$B:$B, $A417, NewEmisData!$C:$C, $H417, NewEmisData!$D:$D, CF$2), SUMIFS(NewEmisData!H:H, NewEmisData!$A:$A, "LDV", NewEmisData!$B:$B, $A417, NewEmisData!$C:$C, $H417, NewEmisData!$D:$D, CF$2))</f>
        <v>0</v>
      </c>
      <c r="CG417" s="335">
        <f>$I417*IF($G417="Pickup", SUMIFS(NewEmisData!I:I, NewEmisData!$A:$A, "Pickup", NewEmisData!$B:$B, $A417, NewEmisData!$C:$C, $H417, NewEmisData!$D:$D, CG$2), SUMIFS(NewEmisData!I:I, NewEmisData!$A:$A, "LDV", NewEmisData!$B:$B, $A417, NewEmisData!$C:$C, $H417, NewEmisData!$D:$D, CG$2))</f>
        <v>0</v>
      </c>
      <c r="CH417" s="335">
        <f>$I417*IF($G417="Pickup", SUMIFS(NewEmisData!J:J, NewEmisData!$A:$A, "Pickup", NewEmisData!$B:$B, $A417, NewEmisData!$C:$C, $H417, NewEmisData!$D:$D, CH$2), SUMIFS(NewEmisData!J:J, NewEmisData!$A:$A, "LDV", NewEmisData!$B:$B, $A417, NewEmisData!$C:$C, $H417, NewEmisData!$D:$D, CH$2))</f>
        <v>0</v>
      </c>
      <c r="CI417" s="335">
        <f>$I417*IF($G417="Pickup", SUMIFS(NewEmisData!K:K, NewEmisData!$A:$A, "Pickup", NewEmisData!$B:$B, $A417, NewEmisData!$C:$C, $H417, NewEmisData!$D:$D, CI$2), SUMIFS(NewEmisData!K:K, NewEmisData!$A:$A, "LDV", NewEmisData!$B:$B, $A417, NewEmisData!$C:$C, $H417, NewEmisData!$D:$D, CI$2))</f>
        <v>0</v>
      </c>
      <c r="CJ417" s="335">
        <f>$I417*IF($G417="Pickup", SUMIFS(NewEmisData!L:L, NewEmisData!$A:$A, "Pickup", NewEmisData!$B:$B, $A417, NewEmisData!$C:$C, $H417, NewEmisData!$D:$D, CJ$2), SUMIFS(NewEmisData!L:L, NewEmisData!$A:$A, "LDV", NewEmisData!$B:$B, $A417, NewEmisData!$C:$C, $H417, NewEmisData!$D:$D, CJ$2))</f>
        <v>0</v>
      </c>
      <c r="CK417" s="335">
        <f>$I417*IF($G417="Pickup", SUMIFS(NewEmisData!M:M, NewEmisData!$A:$A, "Pickup", NewEmisData!$B:$B, $A417, NewEmisData!$C:$C, $H417, NewEmisData!$D:$D, CK$2), SUMIFS(NewEmisData!M:M, NewEmisData!$A:$A, "LDV", NewEmisData!$B:$B, $A417, NewEmisData!$C:$C, $H417, NewEmisData!$D:$D, CK$2))</f>
        <v>0</v>
      </c>
      <c r="CL417" s="335">
        <v>0</v>
      </c>
      <c r="CM417" s="335">
        <f>$I417*IF($G417="Pickup", SUMIFS(NewEmisData!E:E, NewEmisData!$A:$A, "Pickup", NewEmisData!$B:$B, $A417, NewEmisData!$C:$C, $H417, NewEmisData!$D:$D, CM$2), SUMIFS(NewEmisData!E:E, NewEmisData!$A:$A, "LDV", NewEmisData!$B:$B, $A417, NewEmisData!$C:$C, $H417, NewEmisData!$D:$D, CM$2))</f>
        <v>0</v>
      </c>
      <c r="CN417" s="335">
        <f>$I417*IF($G417="Pickup", SUMIFS(NewEmisData!F:F, NewEmisData!$A:$A, "Pickup", NewEmisData!$B:$B, $A417, NewEmisData!$C:$C, $H417, NewEmisData!$D:$D, CN$2), SUMIFS(NewEmisData!F:F, NewEmisData!$A:$A, "LDV", NewEmisData!$B:$B, $A417, NewEmisData!$C:$C, $H417, NewEmisData!$D:$D, CN$2))</f>
        <v>0</v>
      </c>
      <c r="CO417" s="335">
        <f>$I417*IF($G417="Pickup", SUMIFS(NewEmisData!G:G, NewEmisData!$A:$A, "Pickup", NewEmisData!$B:$B, $A417, NewEmisData!$C:$C, $H417, NewEmisData!$D:$D, CO$2), SUMIFS(NewEmisData!G:G, NewEmisData!$A:$A, "LDV", NewEmisData!$B:$B, $A417, NewEmisData!$C:$C, $H417, NewEmisData!$D:$D, CO$2))</f>
        <v>0</v>
      </c>
      <c r="CP417" s="335">
        <f>$I417*IF($G417="Pickup", SUMIFS(NewEmisData!H:H, NewEmisData!$A:$A, "Pickup", NewEmisData!$B:$B, $A417, NewEmisData!$C:$C, $H417, NewEmisData!$D:$D, CP$2), SUMIFS(NewEmisData!H:H, NewEmisData!$A:$A, "LDV", NewEmisData!$B:$B, $A417, NewEmisData!$C:$C, $H417, NewEmisData!$D:$D, CP$2))</f>
        <v>0</v>
      </c>
      <c r="CQ417" s="335">
        <f>$I417*IF($G417="Pickup", SUMIFS(NewEmisData!I:I, NewEmisData!$A:$A, "Pickup", NewEmisData!$B:$B, $A417, NewEmisData!$C:$C, $H417, NewEmisData!$D:$D, CQ$2), SUMIFS(NewEmisData!I:I, NewEmisData!$A:$A, "LDV", NewEmisData!$B:$B, $A417, NewEmisData!$C:$C, $H417, NewEmisData!$D:$D, CQ$2))</f>
        <v>0</v>
      </c>
      <c r="CR417" s="335">
        <f>$I417*IF($G417="Pickup", SUMIFS(NewEmisData!J:J, NewEmisData!$A:$A, "Pickup", NewEmisData!$B:$B, $A417, NewEmisData!$C:$C, $H417, NewEmisData!$D:$D, CR$2), SUMIFS(NewEmisData!J:J, NewEmisData!$A:$A, "LDV", NewEmisData!$B:$B, $A417, NewEmisData!$C:$C, $H417, NewEmisData!$D:$D, CR$2))</f>
        <v>0</v>
      </c>
      <c r="CS417" s="335">
        <f>$I417*IF($G417="Pickup", SUMIFS(NewEmisData!K:K, NewEmisData!$A:$A, "Pickup", NewEmisData!$B:$B, $A417, NewEmisData!$C:$C, $H417, NewEmisData!$D:$D, CS$2), SUMIFS(NewEmisData!K:K, NewEmisData!$A:$A, "LDV", NewEmisData!$B:$B, $A417, NewEmisData!$C:$C, $H417, NewEmisData!$D:$D, CS$2))</f>
        <v>0</v>
      </c>
      <c r="CT417" s="335">
        <f>$I417*IF($G417="Pickup", SUMIFS(NewEmisData!L:L, NewEmisData!$A:$A, "Pickup", NewEmisData!$B:$B, $A417, NewEmisData!$C:$C, $H417, NewEmisData!$D:$D, CT$2), SUMIFS(NewEmisData!L:L, NewEmisData!$A:$A, "LDV", NewEmisData!$B:$B, $A417, NewEmisData!$C:$C, $H417, NewEmisData!$D:$D, CT$2))</f>
        <v>0</v>
      </c>
      <c r="CU417" s="335">
        <f>$I417*IF($G417="Pickup", SUMIFS(NewEmisData!M:M, NewEmisData!$A:$A, "Pickup", NewEmisData!$B:$B, $A417, NewEmisData!$C:$C, $H417, NewEmisData!$D:$D, CU$2), SUMIFS(NewEmisData!M:M, NewEmisData!$A:$A, "LDV", NewEmisData!$B:$B, $A417, NewEmisData!$C:$C, $H417, NewEmisData!$D:$D, CU$2))</f>
        <v>0</v>
      </c>
      <c r="CV417" s="335">
        <v>0</v>
      </c>
      <c r="CW417" s="335">
        <v>0</v>
      </c>
      <c r="CX417" s="335">
        <v>0</v>
      </c>
      <c r="CY417" s="335">
        <v>0</v>
      </c>
      <c r="CZ417" s="335">
        <v>0</v>
      </c>
      <c r="DA417" s="335">
        <v>0</v>
      </c>
      <c r="DB417" s="335">
        <v>0</v>
      </c>
      <c r="DC417" s="335">
        <v>0</v>
      </c>
      <c r="DD417" s="335">
        <v>0</v>
      </c>
      <c r="DE417" s="335">
        <v>0</v>
      </c>
      <c r="DF417" s="335">
        <v>0</v>
      </c>
      <c r="DG417" s="335">
        <f>$I417*IF($G417="Pickup", SUMIFS(NewEmisData!E:E, NewEmisData!$A:$A, "Pickup", NewEmisData!$B:$B, $A417, NewEmisData!$C:$C, $H417, NewEmisData!$D:$D, DG$2), SUMIFS(NewEmisData!E:E, NewEmisData!$A:$A, "LDV", NewEmisData!$B:$B, $A417, NewEmisData!$C:$C, $H417, NewEmisData!$D:$D, DG$2))</f>
        <v>0</v>
      </c>
      <c r="DH417" s="335">
        <f>$I417*IF($G417="Pickup", SUMIFS(NewEmisData!F:F, NewEmisData!$A:$A, "Pickup", NewEmisData!$B:$B, $A417, NewEmisData!$C:$C, $H417, NewEmisData!$D:$D, DH$2), SUMIFS(NewEmisData!F:F, NewEmisData!$A:$A, "LDV", NewEmisData!$B:$B, $A417, NewEmisData!$C:$C, $H417, NewEmisData!$D:$D, DH$2))</f>
        <v>0</v>
      </c>
      <c r="DI417" s="335">
        <f>$I417*IF($G417="Pickup", SUMIFS(NewEmisData!G:G, NewEmisData!$A:$A, "Pickup", NewEmisData!$B:$B, $A417, NewEmisData!$C:$C, $H417, NewEmisData!$D:$D, DI$2), SUMIFS(NewEmisData!G:G, NewEmisData!$A:$A, "LDV", NewEmisData!$B:$B, $A417, NewEmisData!$C:$C, $H417, NewEmisData!$D:$D, DI$2))</f>
        <v>0</v>
      </c>
      <c r="DJ417" s="335">
        <f>$I417*IF($G417="Pickup", SUMIFS(NewEmisData!H:H, NewEmisData!$A:$A, "Pickup", NewEmisData!$B:$B, $A417, NewEmisData!$C:$C, $H417, NewEmisData!$D:$D, DJ$2), SUMIFS(NewEmisData!H:H, NewEmisData!$A:$A, "LDV", NewEmisData!$B:$B, $A417, NewEmisData!$C:$C, $H417, NewEmisData!$D:$D, DJ$2))</f>
        <v>0</v>
      </c>
      <c r="DK417" s="335">
        <f>$I417*IF($G417="Pickup", SUMIFS(NewEmisData!I:I, NewEmisData!$A:$A, "Pickup", NewEmisData!$B:$B, $A417, NewEmisData!$C:$C, $H417, NewEmisData!$D:$D, DK$2), SUMIFS(NewEmisData!I:I, NewEmisData!$A:$A, "LDV", NewEmisData!$B:$B, $A417, NewEmisData!$C:$C, $H417, NewEmisData!$D:$D, DK$2))</f>
        <v>0</v>
      </c>
      <c r="DL417" s="335">
        <f>$I417*IF($G417="Pickup", SUMIFS(NewEmisData!J:J, NewEmisData!$A:$A, "Pickup", NewEmisData!$B:$B, $A417, NewEmisData!$C:$C, $H417, NewEmisData!$D:$D, DL$2), SUMIFS(NewEmisData!J:J, NewEmisData!$A:$A, "LDV", NewEmisData!$B:$B, $A417, NewEmisData!$C:$C, $H417, NewEmisData!$D:$D, DL$2))</f>
        <v>0</v>
      </c>
      <c r="DM417" s="335">
        <f>$I417*IF($G417="Pickup", SUMIFS(NewEmisData!K:K, NewEmisData!$A:$A, "Pickup", NewEmisData!$B:$B, $A417, NewEmisData!$C:$C, $H417, NewEmisData!$D:$D, DM$2), SUMIFS(NewEmisData!K:K, NewEmisData!$A:$A, "LDV", NewEmisData!$B:$B, $A417, NewEmisData!$C:$C, $H417, NewEmisData!$D:$D, DM$2))</f>
        <v>0</v>
      </c>
      <c r="DN417" s="335">
        <f>$I417*IF($G417="Pickup", SUMIFS(NewEmisData!L:L, NewEmisData!$A:$A, "Pickup", NewEmisData!$B:$B, $A417, NewEmisData!$C:$C, $H417, NewEmisData!$D:$D, DN$2), SUMIFS(NewEmisData!L:L, NewEmisData!$A:$A, "LDV", NewEmisData!$B:$B, $A417, NewEmisData!$C:$C, $H417, NewEmisData!$D:$D, DN$2))</f>
        <v>0</v>
      </c>
      <c r="DO417" s="335">
        <f>$I417*IF($G417="Pickup", SUMIFS(NewEmisData!M:M, NewEmisData!$A:$A, "Pickup", NewEmisData!$B:$B, $A417, NewEmisData!$C:$C, $H417, NewEmisData!$D:$D, DO$2), SUMIFS(NewEmisData!M:M, NewEmisData!$A:$A, "LDV", NewEmisData!$B:$B, $A417, NewEmisData!$C:$C, $H417, NewEmisData!$D:$D, DO$2))</f>
        <v>0</v>
      </c>
      <c r="DP417" s="335">
        <v>0</v>
      </c>
      <c r="DQ417" s="335">
        <f>$I417*IF($G417="Pickup", SUMIFS(NewEmisData!E:E, NewEmisData!$A:$A, "Pickup", NewEmisData!$B:$B, $A417, NewEmisData!$C:$C, $H417, NewEmisData!$D:$D, DQ$2), SUMIFS(NewEmisData!E:E, NewEmisData!$A:$A, "LDV", NewEmisData!$B:$B, $A417, NewEmisData!$C:$C, $H417, NewEmisData!$D:$D, DQ$2))</f>
        <v>0</v>
      </c>
      <c r="DR417" s="335">
        <f>$I417*IF($G417="Pickup", SUMIFS(NewEmisData!F:F, NewEmisData!$A:$A, "Pickup", NewEmisData!$B:$B, $A417, NewEmisData!$C:$C, $H417, NewEmisData!$D:$D, DR$2), SUMIFS(NewEmisData!F:F, NewEmisData!$A:$A, "LDV", NewEmisData!$B:$B, $A417, NewEmisData!$C:$C, $H417, NewEmisData!$D:$D, DR$2))</f>
        <v>0</v>
      </c>
      <c r="DS417" s="335">
        <f>$I417*IF($G417="Pickup", SUMIFS(NewEmisData!G:G, NewEmisData!$A:$A, "Pickup", NewEmisData!$B:$B, $A417, NewEmisData!$C:$C, $H417, NewEmisData!$D:$D, DS$2), SUMIFS(NewEmisData!G:G, NewEmisData!$A:$A, "LDV", NewEmisData!$B:$B, $A417, NewEmisData!$C:$C, $H417, NewEmisData!$D:$D, DS$2))</f>
        <v>0</v>
      </c>
      <c r="DT417" s="335">
        <f>$I417*IF($G417="Pickup", SUMIFS(NewEmisData!H:H, NewEmisData!$A:$A, "Pickup", NewEmisData!$B:$B, $A417, NewEmisData!$C:$C, $H417, NewEmisData!$D:$D, DT$2), SUMIFS(NewEmisData!H:H, NewEmisData!$A:$A, "LDV", NewEmisData!$B:$B, $A417, NewEmisData!$C:$C, $H417, NewEmisData!$D:$D, DT$2))</f>
        <v>0</v>
      </c>
      <c r="DU417" s="335">
        <f>$I417*IF($G417="Pickup", SUMIFS(NewEmisData!I:I, NewEmisData!$A:$A, "Pickup", NewEmisData!$B:$B, $A417, NewEmisData!$C:$C, $H417, NewEmisData!$D:$D, DU$2), SUMIFS(NewEmisData!I:I, NewEmisData!$A:$A, "LDV", NewEmisData!$B:$B, $A417, NewEmisData!$C:$C, $H417, NewEmisData!$D:$D, DU$2))</f>
        <v>0</v>
      </c>
      <c r="DV417" s="335">
        <f>$I417*IF($G417="Pickup", SUMIFS(NewEmisData!J:J, NewEmisData!$A:$A, "Pickup", NewEmisData!$B:$B, $A417, NewEmisData!$C:$C, $H417, NewEmisData!$D:$D, DV$2), SUMIFS(NewEmisData!J:J, NewEmisData!$A:$A, "LDV", NewEmisData!$B:$B, $A417, NewEmisData!$C:$C, $H417, NewEmisData!$D:$D, DV$2))</f>
        <v>0</v>
      </c>
      <c r="DW417" s="335">
        <f>$I417*IF($G417="Pickup", SUMIFS(NewEmisData!K:K, NewEmisData!$A:$A, "Pickup", NewEmisData!$B:$B, $A417, NewEmisData!$C:$C, $H417, NewEmisData!$D:$D, DW$2), SUMIFS(NewEmisData!K:K, NewEmisData!$A:$A, "LDV", NewEmisData!$B:$B, $A417, NewEmisData!$C:$C, $H417, NewEmisData!$D:$D, DW$2))</f>
        <v>0</v>
      </c>
      <c r="DX417" s="335">
        <f>$I417*IF($G417="Pickup", SUMIFS(NewEmisData!L:L, NewEmisData!$A:$A, "Pickup", NewEmisData!$B:$B, $A417, NewEmisData!$C:$C, $H417, NewEmisData!$D:$D, DX$2), SUMIFS(NewEmisData!L:L, NewEmisData!$A:$A, "LDV", NewEmisData!$B:$B, $A417, NewEmisData!$C:$C, $H417, NewEmisData!$D:$D, DX$2))</f>
        <v>0</v>
      </c>
      <c r="DY417" s="335">
        <f>$I417*IF($G417="Pickup", SUMIFS(NewEmisData!M:M, NewEmisData!$A:$A, "Pickup", NewEmisData!$B:$B, $A417, NewEmisData!$C:$C, $H417, NewEmisData!$D:$D, DY$2), SUMIFS(NewEmisData!M:M, NewEmisData!$A:$A, "LDV", NewEmisData!$B:$B, $A417, NewEmisData!$C:$C, $H417, NewEmisData!$D:$D, DY$2))</f>
        <v>0</v>
      </c>
      <c r="DZ417" s="335">
        <v>0</v>
      </c>
      <c r="EA417" s="335">
        <f t="shared" si="658"/>
        <v>0</v>
      </c>
      <c r="EB417" s="335">
        <f t="shared" si="659"/>
        <v>0</v>
      </c>
      <c r="EC417" s="335">
        <f t="shared" si="660"/>
        <v>0</v>
      </c>
      <c r="ED417" s="335">
        <f t="shared" si="661"/>
        <v>0</v>
      </c>
      <c r="EE417" s="335">
        <f t="shared" si="662"/>
        <v>0</v>
      </c>
      <c r="EF417" s="335">
        <f t="shared" si="663"/>
        <v>0</v>
      </c>
      <c r="EG417" s="335">
        <f t="shared" si="664"/>
        <v>0</v>
      </c>
      <c r="EH417" s="335">
        <f t="shared" si="665"/>
        <v>0</v>
      </c>
      <c r="EI417" s="335">
        <f t="shared" si="666"/>
        <v>0</v>
      </c>
      <c r="EJ417" s="335">
        <f t="shared" si="667"/>
        <v>0</v>
      </c>
      <c r="EK417" s="335">
        <f t="shared" si="668"/>
        <v>0</v>
      </c>
      <c r="EL417" s="335">
        <f t="shared" si="669"/>
        <v>0</v>
      </c>
      <c r="EM417" s="335">
        <f t="shared" si="670"/>
        <v>0</v>
      </c>
      <c r="EN417" s="335">
        <f t="shared" si="671"/>
        <v>0</v>
      </c>
      <c r="EO417" s="335">
        <f t="shared" si="672"/>
        <v>0</v>
      </c>
      <c r="EP417" s="335">
        <f t="shared" si="673"/>
        <v>0</v>
      </c>
      <c r="EQ417" s="335">
        <f t="shared" si="674"/>
        <v>0</v>
      </c>
      <c r="ER417" s="335">
        <f t="shared" si="675"/>
        <v>0</v>
      </c>
      <c r="ES417" s="335">
        <f t="shared" si="676"/>
        <v>0</v>
      </c>
      <c r="ET417" s="335">
        <f t="shared" si="677"/>
        <v>0</v>
      </c>
      <c r="EU417" s="335">
        <f t="shared" si="678"/>
        <v>0</v>
      </c>
      <c r="EV417" s="335">
        <f t="shared" si="679"/>
        <v>0</v>
      </c>
      <c r="EW417" s="335">
        <f t="shared" si="680"/>
        <v>0</v>
      </c>
      <c r="EX417" s="335">
        <f t="shared" si="681"/>
        <v>0</v>
      </c>
      <c r="EY417" s="335">
        <f t="shared" si="682"/>
        <v>0</v>
      </c>
      <c r="EZ417" s="335">
        <f t="shared" si="683"/>
        <v>0</v>
      </c>
      <c r="FA417" s="335">
        <f t="shared" si="684"/>
        <v>0</v>
      </c>
      <c r="FB417" s="335">
        <f t="shared" si="685"/>
        <v>0</v>
      </c>
      <c r="FC417" s="335">
        <f t="shared" si="686"/>
        <v>0</v>
      </c>
      <c r="FD417" s="335">
        <f t="shared" si="687"/>
        <v>0</v>
      </c>
      <c r="FE417" s="335">
        <f t="shared" si="688"/>
        <v>8.1536165391738802E-2</v>
      </c>
      <c r="FF417" s="335">
        <f t="shared" si="689"/>
        <v>8.1536165391738802E-2</v>
      </c>
      <c r="FG417" s="335">
        <f t="shared" si="690"/>
        <v>8.3359103269114804E-2</v>
      </c>
      <c r="FH417" s="335">
        <f t="shared" si="691"/>
        <v>8.2794235763763893E-2</v>
      </c>
      <c r="FI417" s="335">
        <f t="shared" si="692"/>
        <v>8.2111098867956298E-2</v>
      </c>
      <c r="FJ417" s="335">
        <f t="shared" si="693"/>
        <v>8.2177983094067597E-2</v>
      </c>
      <c r="FK417" s="335">
        <f t="shared" si="694"/>
        <v>8.39995140989446E-2</v>
      </c>
      <c r="FL417" s="335">
        <f t="shared" si="695"/>
        <v>8.3057042824223798E-2</v>
      </c>
      <c r="FM417" s="335">
        <f t="shared" si="696"/>
        <v>9.4648716625897397E-2</v>
      </c>
      <c r="FN417" s="335">
        <f t="shared" si="697"/>
        <v>2.3805319372350052E-2</v>
      </c>
      <c r="FO417" s="335">
        <f t="shared" si="698"/>
        <v>1.04854991341872E-2</v>
      </c>
      <c r="FP417" s="335">
        <f t="shared" si="699"/>
        <v>1.04854991341872E-2</v>
      </c>
      <c r="FQ417" s="335">
        <f t="shared" si="700"/>
        <v>1.07152293014581E-2</v>
      </c>
      <c r="FR417" s="335">
        <f t="shared" si="701"/>
        <v>1.0644044019893001E-2</v>
      </c>
      <c r="FS417" s="335">
        <f t="shared" si="702"/>
        <v>1.0557942432164499E-2</v>
      </c>
      <c r="FT417" s="335">
        <f t="shared" si="703"/>
        <v>1.05663894655596E-2</v>
      </c>
      <c r="FU417" s="335">
        <f t="shared" si="704"/>
        <v>1.0795953547305901E-2</v>
      </c>
      <c r="FV417" s="335">
        <f t="shared" si="705"/>
        <v>1.0677167101732899E-2</v>
      </c>
      <c r="FW417" s="335">
        <f t="shared" si="706"/>
        <v>1.21380889448129E-2</v>
      </c>
      <c r="FX417" s="335">
        <f t="shared" si="707"/>
        <v>1.6506531515565108E-3</v>
      </c>
    </row>
    <row r="418" spans="1:180" x14ac:dyDescent="0.2">
      <c r="A418" s="305" t="str">
        <f>_xlfn.CONCAT(IF(LEFT(TRIM(A417),1)="*", "*R", "R"), 1+RIGHT(TRIM(A417),1))</f>
        <v>R5</v>
      </c>
      <c r="B418" s="305" t="str">
        <f t="shared" si="764"/>
        <v>TLPELC200</v>
      </c>
      <c r="C418" s="305" t="str">
        <f t="shared" si="765"/>
        <v>Electric pickup truck w/200 mi range</v>
      </c>
      <c r="D418" s="301" t="str">
        <f t="shared" si="766"/>
        <v>bn-vmt, bn-vmt/a</v>
      </c>
      <c r="E418" s="301" t="str">
        <f t="shared" si="767"/>
        <v>TRNELC</v>
      </c>
      <c r="F418" s="301" t="str">
        <f t="shared" si="768"/>
        <v>TL</v>
      </c>
      <c r="G418" s="315" t="s">
        <v>820</v>
      </c>
      <c r="H418" s="315" t="s">
        <v>36</v>
      </c>
      <c r="I418" s="315">
        <v>1</v>
      </c>
      <c r="J418" s="315" t="str">
        <f t="shared" si="708"/>
        <v>Pickup-ELC</v>
      </c>
      <c r="K418" s="335">
        <f>$I418*IF($G418="Pickup", SUMIFS(NewEmisData!E:E, NewEmisData!$A:$A, "Pickup", NewEmisData!$B:$B, $A418, NewEmisData!$C:$C, $H418, NewEmisData!$D:$D, K$2), SUMIFS(NewEmisData!E:E, NewEmisData!$A:$A, "LDV", NewEmisData!$B:$B, $A418, NewEmisData!$C:$C, $H418, NewEmisData!$D:$D, K$2))</f>
        <v>0</v>
      </c>
      <c r="L418" s="335">
        <f>$I418*IF($G418="Pickup", SUMIFS(NewEmisData!F:F, NewEmisData!$A:$A, "Pickup", NewEmisData!$B:$B, $A418, NewEmisData!$C:$C, $H418, NewEmisData!$D:$D, L$2), SUMIFS(NewEmisData!F:F, NewEmisData!$A:$A, "LDV", NewEmisData!$B:$B, $A418, NewEmisData!$C:$C, $H418, NewEmisData!$D:$D, L$2))</f>
        <v>0</v>
      </c>
      <c r="M418" s="335">
        <f>$I418*IF($G418="Pickup", SUMIFS(NewEmisData!G:G, NewEmisData!$A:$A, "Pickup", NewEmisData!$B:$B, $A418, NewEmisData!$C:$C, $H418, NewEmisData!$D:$D, M$2), SUMIFS(NewEmisData!G:G, NewEmisData!$A:$A, "LDV", NewEmisData!$B:$B, $A418, NewEmisData!$C:$C, $H418, NewEmisData!$D:$D, M$2))</f>
        <v>0</v>
      </c>
      <c r="N418" s="335">
        <f>$I418*IF($G418="Pickup", SUMIFS(NewEmisData!H:H, NewEmisData!$A:$A, "Pickup", NewEmisData!$B:$B, $A418, NewEmisData!$C:$C, $H418, NewEmisData!$D:$D, N$2), SUMIFS(NewEmisData!H:H, NewEmisData!$A:$A, "LDV", NewEmisData!$B:$B, $A418, NewEmisData!$C:$C, $H418, NewEmisData!$D:$D, N$2))</f>
        <v>0</v>
      </c>
      <c r="O418" s="335">
        <f>$I418*IF($G418="Pickup", SUMIFS(NewEmisData!I:I, NewEmisData!$A:$A, "Pickup", NewEmisData!$B:$B, $A418, NewEmisData!$C:$C, $H418, NewEmisData!$D:$D, O$2), SUMIFS(NewEmisData!I:I, NewEmisData!$A:$A, "LDV", NewEmisData!$B:$B, $A418, NewEmisData!$C:$C, $H418, NewEmisData!$D:$D, O$2))</f>
        <v>0</v>
      </c>
      <c r="P418" s="335">
        <f>$I418*IF($G418="Pickup", SUMIFS(NewEmisData!J:J, NewEmisData!$A:$A, "Pickup", NewEmisData!$B:$B, $A418, NewEmisData!$C:$C, $H418, NewEmisData!$D:$D, P$2), SUMIFS(NewEmisData!J:J, NewEmisData!$A:$A, "LDV", NewEmisData!$B:$B, $A418, NewEmisData!$C:$C, $H418, NewEmisData!$D:$D, P$2))</f>
        <v>0</v>
      </c>
      <c r="Q418" s="335">
        <f>$I418*IF($G418="Pickup", SUMIFS(NewEmisData!K:K, NewEmisData!$A:$A, "Pickup", NewEmisData!$B:$B, $A418, NewEmisData!$C:$C, $H418, NewEmisData!$D:$D, Q$2), SUMIFS(NewEmisData!K:K, NewEmisData!$A:$A, "LDV", NewEmisData!$B:$B, $A418, NewEmisData!$C:$C, $H418, NewEmisData!$D:$D, Q$2))</f>
        <v>0</v>
      </c>
      <c r="R418" s="335">
        <f>$I418*IF($G418="Pickup", SUMIFS(NewEmisData!L:L, NewEmisData!$A:$A, "Pickup", NewEmisData!$B:$B, $A418, NewEmisData!$C:$C, $H418, NewEmisData!$D:$D, R$2), SUMIFS(NewEmisData!L:L, NewEmisData!$A:$A, "LDV", NewEmisData!$B:$B, $A418, NewEmisData!$C:$C, $H418, NewEmisData!$D:$D, R$2))</f>
        <v>0</v>
      </c>
      <c r="S418" s="335">
        <f>$I418*IF($G418="Pickup", SUMIFS(NewEmisData!M:M, NewEmisData!$A:$A, "Pickup", NewEmisData!$B:$B, $A418, NewEmisData!$C:$C, $H418, NewEmisData!$D:$D, S$2), SUMIFS(NewEmisData!M:M, NewEmisData!$A:$A, "LDV", NewEmisData!$B:$B, $A418, NewEmisData!$C:$C, $H418, NewEmisData!$D:$D, S$2))</f>
        <v>0</v>
      </c>
      <c r="T418" s="335">
        <v>0</v>
      </c>
      <c r="U418" s="335">
        <f>$I418*IF($G418="Pickup", SUMIFS(NewEmisData!E:E, NewEmisData!$A:$A, "Pickup", NewEmisData!$B:$B, $A418, NewEmisData!$C:$C, $H418, NewEmisData!$D:$D, U$2), SUMIFS(NewEmisData!E:E, NewEmisData!$A:$A, "LDV", NewEmisData!$B:$B, $A418, NewEmisData!$C:$C, $H418, NewEmisData!$D:$D, U$2))</f>
        <v>0</v>
      </c>
      <c r="V418" s="335">
        <f>$I418*IF($G418="Pickup", SUMIFS(NewEmisData!F:F, NewEmisData!$A:$A, "Pickup", NewEmisData!$B:$B, $A418, NewEmisData!$C:$C, $H418, NewEmisData!$D:$D, V$2), SUMIFS(NewEmisData!F:F, NewEmisData!$A:$A, "LDV", NewEmisData!$B:$B, $A418, NewEmisData!$C:$C, $H418, NewEmisData!$D:$D, V$2))</f>
        <v>0</v>
      </c>
      <c r="W418" s="335">
        <f>$I418*IF($G418="Pickup", SUMIFS(NewEmisData!G:G, NewEmisData!$A:$A, "Pickup", NewEmisData!$B:$B, $A418, NewEmisData!$C:$C, $H418, NewEmisData!$D:$D, W$2), SUMIFS(NewEmisData!G:G, NewEmisData!$A:$A, "LDV", NewEmisData!$B:$B, $A418, NewEmisData!$C:$C, $H418, NewEmisData!$D:$D, W$2))</f>
        <v>0</v>
      </c>
      <c r="X418" s="335">
        <f>$I418*IF($G418="Pickup", SUMIFS(NewEmisData!H:H, NewEmisData!$A:$A, "Pickup", NewEmisData!$B:$B, $A418, NewEmisData!$C:$C, $H418, NewEmisData!$D:$D, X$2), SUMIFS(NewEmisData!H:H, NewEmisData!$A:$A, "LDV", NewEmisData!$B:$B, $A418, NewEmisData!$C:$C, $H418, NewEmisData!$D:$D, X$2))</f>
        <v>0</v>
      </c>
      <c r="Y418" s="335">
        <f>$I418*IF($G418="Pickup", SUMIFS(NewEmisData!I:I, NewEmisData!$A:$A, "Pickup", NewEmisData!$B:$B, $A418, NewEmisData!$C:$C, $H418, NewEmisData!$D:$D, Y$2), SUMIFS(NewEmisData!I:I, NewEmisData!$A:$A, "LDV", NewEmisData!$B:$B, $A418, NewEmisData!$C:$C, $H418, NewEmisData!$D:$D, Y$2))</f>
        <v>0</v>
      </c>
      <c r="Z418" s="335">
        <f>$I418*IF($G418="Pickup", SUMIFS(NewEmisData!J:J, NewEmisData!$A:$A, "Pickup", NewEmisData!$B:$B, $A418, NewEmisData!$C:$C, $H418, NewEmisData!$D:$D, Z$2), SUMIFS(NewEmisData!J:J, NewEmisData!$A:$A, "LDV", NewEmisData!$B:$B, $A418, NewEmisData!$C:$C, $H418, NewEmisData!$D:$D, Z$2))</f>
        <v>0</v>
      </c>
      <c r="AA418" s="335">
        <f>$I418*IF($G418="Pickup", SUMIFS(NewEmisData!K:K, NewEmisData!$A:$A, "Pickup", NewEmisData!$B:$B, $A418, NewEmisData!$C:$C, $H418, NewEmisData!$D:$D, AA$2), SUMIFS(NewEmisData!K:K, NewEmisData!$A:$A, "LDV", NewEmisData!$B:$B, $A418, NewEmisData!$C:$C, $H418, NewEmisData!$D:$D, AA$2))</f>
        <v>0</v>
      </c>
      <c r="AB418" s="335">
        <f>$I418*IF($G418="Pickup", SUMIFS(NewEmisData!L:L, NewEmisData!$A:$A, "Pickup", NewEmisData!$B:$B, $A418, NewEmisData!$C:$C, $H418, NewEmisData!$D:$D, AB$2), SUMIFS(NewEmisData!L:L, NewEmisData!$A:$A, "LDV", NewEmisData!$B:$B, $A418, NewEmisData!$C:$C, $H418, NewEmisData!$D:$D, AB$2))</f>
        <v>0</v>
      </c>
      <c r="AC418" s="335">
        <f>$I418*IF($G418="Pickup", SUMIFS(NewEmisData!M:M, NewEmisData!$A:$A, "Pickup", NewEmisData!$B:$B, $A418, NewEmisData!$C:$C, $H418, NewEmisData!$D:$D, AC$2), SUMIFS(NewEmisData!M:M, NewEmisData!$A:$A, "LDV", NewEmisData!$B:$B, $A418, NewEmisData!$C:$C, $H418, NewEmisData!$D:$D, AC$2))</f>
        <v>0</v>
      </c>
      <c r="AD418" s="335">
        <v>0</v>
      </c>
      <c r="AE418" s="335">
        <f>$I418*IF($G418="Pickup", SUMIFS(NewEmisData!E:E, NewEmisData!$A:$A, "Pickup", NewEmisData!$B:$B, $A418, NewEmisData!$C:$C, $H418, NewEmisData!$D:$D, AE$2), SUMIFS(NewEmisData!E:E, NewEmisData!$A:$A, "LDV", NewEmisData!$B:$B, $A418, NewEmisData!$C:$C, $H418, NewEmisData!$D:$D, AE$2))</f>
        <v>0</v>
      </c>
      <c r="AF418" s="335">
        <f>$I418*IF($G418="Pickup", SUMIFS(NewEmisData!F:F, NewEmisData!$A:$A, "Pickup", NewEmisData!$B:$B, $A418, NewEmisData!$C:$C, $H418, NewEmisData!$D:$D, AF$2), SUMIFS(NewEmisData!F:F, NewEmisData!$A:$A, "LDV", NewEmisData!$B:$B, $A418, NewEmisData!$C:$C, $H418, NewEmisData!$D:$D, AF$2))</f>
        <v>0</v>
      </c>
      <c r="AG418" s="335">
        <f>$I418*IF($G418="Pickup", SUMIFS(NewEmisData!G:G, NewEmisData!$A:$A, "Pickup", NewEmisData!$B:$B, $A418, NewEmisData!$C:$C, $H418, NewEmisData!$D:$D, AG$2), SUMIFS(NewEmisData!G:G, NewEmisData!$A:$A, "LDV", NewEmisData!$B:$B, $A418, NewEmisData!$C:$C, $H418, NewEmisData!$D:$D, AG$2))</f>
        <v>0</v>
      </c>
      <c r="AH418" s="335">
        <f>$I418*IF($G418="Pickup", SUMIFS(NewEmisData!H:H, NewEmisData!$A:$A, "Pickup", NewEmisData!$B:$B, $A418, NewEmisData!$C:$C, $H418, NewEmisData!$D:$D, AH$2), SUMIFS(NewEmisData!H:H, NewEmisData!$A:$A, "LDV", NewEmisData!$B:$B, $A418, NewEmisData!$C:$C, $H418, NewEmisData!$D:$D, AH$2))</f>
        <v>0</v>
      </c>
      <c r="AI418" s="335">
        <f>$I418*IF($G418="Pickup", SUMIFS(NewEmisData!I:I, NewEmisData!$A:$A, "Pickup", NewEmisData!$B:$B, $A418, NewEmisData!$C:$C, $H418, NewEmisData!$D:$D, AI$2), SUMIFS(NewEmisData!I:I, NewEmisData!$A:$A, "LDV", NewEmisData!$B:$B, $A418, NewEmisData!$C:$C, $H418, NewEmisData!$D:$D, AI$2))</f>
        <v>0</v>
      </c>
      <c r="AJ418" s="335">
        <f>$I418*IF($G418="Pickup", SUMIFS(NewEmisData!J:J, NewEmisData!$A:$A, "Pickup", NewEmisData!$B:$B, $A418, NewEmisData!$C:$C, $H418, NewEmisData!$D:$D, AJ$2), SUMIFS(NewEmisData!J:J, NewEmisData!$A:$A, "LDV", NewEmisData!$B:$B, $A418, NewEmisData!$C:$C, $H418, NewEmisData!$D:$D, AJ$2))</f>
        <v>0</v>
      </c>
      <c r="AK418" s="335">
        <f>$I418*IF($G418="Pickup", SUMIFS(NewEmisData!K:K, NewEmisData!$A:$A, "Pickup", NewEmisData!$B:$B, $A418, NewEmisData!$C:$C, $H418, NewEmisData!$D:$D, AK$2), SUMIFS(NewEmisData!K:K, NewEmisData!$A:$A, "LDV", NewEmisData!$B:$B, $A418, NewEmisData!$C:$C, $H418, NewEmisData!$D:$D, AK$2))</f>
        <v>0</v>
      </c>
      <c r="AL418" s="335">
        <f>$I418*IF($G418="Pickup", SUMIFS(NewEmisData!L:L, NewEmisData!$A:$A, "Pickup", NewEmisData!$B:$B, $A418, NewEmisData!$C:$C, $H418, NewEmisData!$D:$D, AL$2), SUMIFS(NewEmisData!L:L, NewEmisData!$A:$A, "LDV", NewEmisData!$B:$B, $A418, NewEmisData!$C:$C, $H418, NewEmisData!$D:$D, AL$2))</f>
        <v>0</v>
      </c>
      <c r="AM418" s="335">
        <f>$I418*IF($G418="Pickup", SUMIFS(NewEmisData!M:M, NewEmisData!$A:$A, "Pickup", NewEmisData!$B:$B, $A418, NewEmisData!$C:$C, $H418, NewEmisData!$D:$D, AM$2), SUMIFS(NewEmisData!M:M, NewEmisData!$A:$A, "LDV", NewEmisData!$B:$B, $A418, NewEmisData!$C:$C, $H418, NewEmisData!$D:$D, AM$2))</f>
        <v>0</v>
      </c>
      <c r="AN418" s="335">
        <v>0</v>
      </c>
      <c r="AO418" s="335">
        <f>$I418*IF($G418="Pickup", SUMIFS(NewEmisData!E:E, NewEmisData!$A:$A, "Pickup", NewEmisData!$B:$B, $A418, NewEmisData!$C:$C, $H418, NewEmisData!$D:$D, AO$2), SUMIFS(NewEmisData!E:E, NewEmisData!$A:$A, "LDV", NewEmisData!$B:$B, $A418, NewEmisData!$C:$C, $H418, NewEmisData!$D:$D, AO$2))</f>
        <v>4.9554311876816602E-2</v>
      </c>
      <c r="AP418" s="335">
        <f>$I418*IF($G418="Pickup", SUMIFS(NewEmisData!F:F, NewEmisData!$A:$A, "Pickup", NewEmisData!$B:$B, $A418, NewEmisData!$C:$C, $H418, NewEmisData!$D:$D, AP$2), SUMIFS(NewEmisData!F:F, NewEmisData!$A:$A, "LDV", NewEmisData!$B:$B, $A418, NewEmisData!$C:$C, $H418, NewEmisData!$D:$D, AP$2))</f>
        <v>4.9554311876816602E-2</v>
      </c>
      <c r="AQ418" s="335">
        <f>$I418*IF($G418="Pickup", SUMIFS(NewEmisData!G:G, NewEmisData!$A:$A, "Pickup", NewEmisData!$B:$B, $A418, NewEmisData!$C:$C, $H418, NewEmisData!$D:$D, AQ$2), SUMIFS(NewEmisData!G:G, NewEmisData!$A:$A, "LDV", NewEmisData!$B:$B, $A418, NewEmisData!$C:$C, $H418, NewEmisData!$D:$D, AQ$2))</f>
        <v>4.9678947355998399E-2</v>
      </c>
      <c r="AR418" s="335">
        <f>$I418*IF($G418="Pickup", SUMIFS(NewEmisData!H:H, NewEmisData!$A:$A, "Pickup", NewEmisData!$B:$B, $A418, NewEmisData!$C:$C, $H418, NewEmisData!$D:$D, AR$2), SUMIFS(NewEmisData!H:H, NewEmisData!$A:$A, "LDV", NewEmisData!$B:$B, $A418, NewEmisData!$C:$C, $H418, NewEmisData!$D:$D, AR$2))</f>
        <v>4.9638246746598502E-2</v>
      </c>
      <c r="AS418" s="335">
        <f>$I418*IF($G418="Pickup", SUMIFS(NewEmisData!I:I, NewEmisData!$A:$A, "Pickup", NewEmisData!$B:$B, $A418, NewEmisData!$C:$C, $H418, NewEmisData!$D:$D, AS$2), SUMIFS(NewEmisData!I:I, NewEmisData!$A:$A, "LDV", NewEmisData!$B:$B, $A418, NewEmisData!$C:$C, $H418, NewEmisData!$D:$D, AS$2))</f>
        <v>4.9591547053478097E-2</v>
      </c>
      <c r="AT418" s="335">
        <f>$I418*IF($G418="Pickup", SUMIFS(NewEmisData!J:J, NewEmisData!$A:$A, "Pickup", NewEmisData!$B:$B, $A418, NewEmisData!$C:$C, $H418, NewEmisData!$D:$D, AT$2), SUMIFS(NewEmisData!J:J, NewEmisData!$A:$A, "LDV", NewEmisData!$B:$B, $A418, NewEmisData!$C:$C, $H418, NewEmisData!$D:$D, AT$2))</f>
        <v>4.9596118960698501E-2</v>
      </c>
      <c r="AU418" s="335">
        <f>$I418*IF($G418="Pickup", SUMIFS(NewEmisData!K:K, NewEmisData!$A:$A, "Pickup", NewEmisData!$B:$B, $A418, NewEmisData!$C:$C, $H418, NewEmisData!$D:$D, AU$2), SUMIFS(NewEmisData!K:K, NewEmisData!$A:$A, "LDV", NewEmisData!$B:$B, $A418, NewEmisData!$C:$C, $H418, NewEmisData!$D:$D, AU$2))</f>
        <v>4.9727715505099697E-2</v>
      </c>
      <c r="AV418" s="335">
        <f>$I418*IF($G418="Pickup", SUMIFS(NewEmisData!L:L, NewEmisData!$A:$A, "Pickup", NewEmisData!$B:$B, $A418, NewEmisData!$C:$C, $H418, NewEmisData!$D:$D, AV$2), SUMIFS(NewEmisData!L:L, NewEmisData!$A:$A, "LDV", NewEmisData!$B:$B, $A418, NewEmisData!$C:$C, $H418, NewEmisData!$D:$D, AV$2))</f>
        <v>4.9656973111086203E-2</v>
      </c>
      <c r="AW418" s="335">
        <f>$I418*IF($G418="Pickup", SUMIFS(NewEmisData!M:M, NewEmisData!$A:$A, "Pickup", NewEmisData!$B:$B, $A418, NewEmisData!$C:$C, $H418, NewEmisData!$D:$D, AW$2), SUMIFS(NewEmisData!M:M, NewEmisData!$A:$A, "LDV", NewEmisData!$B:$B, $A418, NewEmisData!$C:$C, $H418, NewEmisData!$D:$D, AW$2))</f>
        <v>5.1354277958724E-2</v>
      </c>
      <c r="AX418" s="335">
        <v>2.3805319372350052E-2</v>
      </c>
      <c r="AY418" s="335">
        <f>$I418*IF($G418="Pickup", SUMIFS(NewEmisData!E:E, NewEmisData!$A:$A, "Pickup", NewEmisData!$B:$B, $A418, NewEmisData!$C:$C, $H418, NewEmisData!$D:$D, AY$2), SUMIFS(NewEmisData!E:E, NewEmisData!$A:$A, "LDV", NewEmisData!$B:$B, $A418, NewEmisData!$C:$C, $H418, NewEmisData!$D:$D, AY$2))</f>
        <v>6.4434978870950201E-3</v>
      </c>
      <c r="AZ418" s="335">
        <f>$I418*IF($G418="Pickup", SUMIFS(NewEmisData!F:F, NewEmisData!$A:$A, "Pickup", NewEmisData!$B:$B, $A418, NewEmisData!$C:$C, $H418, NewEmisData!$D:$D, AZ$2), SUMIFS(NewEmisData!F:F, NewEmisData!$A:$A, "LDV", NewEmisData!$B:$B, $A418, NewEmisData!$C:$C, $H418, NewEmisData!$D:$D, AZ$2))</f>
        <v>6.4434978870950201E-3</v>
      </c>
      <c r="BA418" s="335">
        <f>$I418*IF($G418="Pickup", SUMIFS(NewEmisData!G:G, NewEmisData!$A:$A, "Pickup", NewEmisData!$B:$B, $A418, NewEmisData!$C:$C, $H418, NewEmisData!$D:$D, BA$2), SUMIFS(NewEmisData!G:G, NewEmisData!$A:$A, "LDV", NewEmisData!$B:$B, $A418, NewEmisData!$C:$C, $H418, NewEmisData!$D:$D, BA$2))</f>
        <v>6.4593905786555599E-3</v>
      </c>
      <c r="BB418" s="335">
        <f>$I418*IF($G418="Pickup", SUMIFS(NewEmisData!H:H, NewEmisData!$A:$A, "Pickup", NewEmisData!$B:$B, $A418, NewEmisData!$C:$C, $H418, NewEmisData!$D:$D, BB$2), SUMIFS(NewEmisData!H:H, NewEmisData!$A:$A, "LDV", NewEmisData!$B:$B, $A418, NewEmisData!$C:$C, $H418, NewEmisData!$D:$D, BB$2))</f>
        <v>6.4542038651898698E-3</v>
      </c>
      <c r="BC418" s="335">
        <f>$I418*IF($G418="Pickup", SUMIFS(NewEmisData!I:I, NewEmisData!$A:$A, "Pickup", NewEmisData!$B:$B, $A418, NewEmisData!$C:$C, $H418, NewEmisData!$D:$D, BC$2), SUMIFS(NewEmisData!I:I, NewEmisData!$A:$A, "LDV", NewEmisData!$B:$B, $A418, NewEmisData!$C:$C, $H418, NewEmisData!$D:$D, BC$2))</f>
        <v>6.44824724163825E-3</v>
      </c>
      <c r="BD418" s="335">
        <f>$I418*IF($G418="Pickup", SUMIFS(NewEmisData!J:J, NewEmisData!$A:$A, "Pickup", NewEmisData!$B:$B, $A418, NewEmisData!$C:$C, $H418, NewEmisData!$D:$D, BD$2), SUMIFS(NewEmisData!J:J, NewEmisData!$A:$A, "LDV", NewEmisData!$B:$B, $A418, NewEmisData!$C:$C, $H418, NewEmisData!$D:$D, BD$2))</f>
        <v>6.4488354647756199E-3</v>
      </c>
      <c r="BE418" s="335">
        <f>$I418*IF($G418="Pickup", SUMIFS(NewEmisData!K:K, NewEmisData!$A:$A, "Pickup", NewEmisData!$B:$B, $A418, NewEmisData!$C:$C, $H418, NewEmisData!$D:$D, BE$2), SUMIFS(NewEmisData!K:K, NewEmisData!$A:$A, "LDV", NewEmisData!$B:$B, $A418, NewEmisData!$C:$C, $H418, NewEmisData!$D:$D, BE$2))</f>
        <v>6.4656000586650201E-3</v>
      </c>
      <c r="BF418" s="335">
        <f>$I418*IF($G418="Pickup", SUMIFS(NewEmisData!L:L, NewEmisData!$A:$A, "Pickup", NewEmisData!$B:$B, $A418, NewEmisData!$C:$C, $H418, NewEmisData!$D:$D, BF$2), SUMIFS(NewEmisData!L:L, NewEmisData!$A:$A, "LDV", NewEmisData!$B:$B, $A418, NewEmisData!$C:$C, $H418, NewEmisData!$D:$D, BF$2))</f>
        <v>6.45658015291296E-3</v>
      </c>
      <c r="BG418" s="335">
        <f>$I418*IF($G418="Pickup", SUMIFS(NewEmisData!M:M, NewEmisData!$A:$A, "Pickup", NewEmisData!$B:$B, $A418, NewEmisData!$C:$C, $H418, NewEmisData!$D:$D, BG$2), SUMIFS(NewEmisData!M:M, NewEmisData!$A:$A, "LDV", NewEmisData!$B:$B, $A418, NewEmisData!$C:$C, $H418, NewEmisData!$D:$D, BG$2))</f>
        <v>6.6728896258488697E-3</v>
      </c>
      <c r="BH418" s="335">
        <v>1.6506531515565108E-3</v>
      </c>
      <c r="BI418" s="335">
        <f>$I418*IF($G418="Pickup", SUMIFS(NewEmisData!E:E, NewEmisData!$A:$A, "Pickup", NewEmisData!$B:$B, $A418, NewEmisData!$C:$C, $H418, NewEmisData!$D:$D, BI$2), SUMIFS(NewEmisData!E:E, NewEmisData!$A:$A, "LDV", NewEmisData!$B:$B, $A418, NewEmisData!$C:$C, $H418, NewEmisData!$D:$D, BI$2))</f>
        <v>0</v>
      </c>
      <c r="BJ418" s="335">
        <f>$I418*IF($G418="Pickup", SUMIFS(NewEmisData!F:F, NewEmisData!$A:$A, "Pickup", NewEmisData!$B:$B, $A418, NewEmisData!$C:$C, $H418, NewEmisData!$D:$D, BJ$2), SUMIFS(NewEmisData!F:F, NewEmisData!$A:$A, "LDV", NewEmisData!$B:$B, $A418, NewEmisData!$C:$C, $H418, NewEmisData!$D:$D, BJ$2))</f>
        <v>0</v>
      </c>
      <c r="BK418" s="335">
        <f>$I418*IF($G418="Pickup", SUMIFS(NewEmisData!G:G, NewEmisData!$A:$A, "Pickup", NewEmisData!$B:$B, $A418, NewEmisData!$C:$C, $H418, NewEmisData!$D:$D, BK$2), SUMIFS(NewEmisData!G:G, NewEmisData!$A:$A, "LDV", NewEmisData!$B:$B, $A418, NewEmisData!$C:$C, $H418, NewEmisData!$D:$D, BK$2))</f>
        <v>0</v>
      </c>
      <c r="BL418" s="335">
        <f>$I418*IF($G418="Pickup", SUMIFS(NewEmisData!H:H, NewEmisData!$A:$A, "Pickup", NewEmisData!$B:$B, $A418, NewEmisData!$C:$C, $H418, NewEmisData!$D:$D, BL$2), SUMIFS(NewEmisData!H:H, NewEmisData!$A:$A, "LDV", NewEmisData!$B:$B, $A418, NewEmisData!$C:$C, $H418, NewEmisData!$D:$D, BL$2))</f>
        <v>0</v>
      </c>
      <c r="BM418" s="335">
        <f>$I418*IF($G418="Pickup", SUMIFS(NewEmisData!I:I, NewEmisData!$A:$A, "Pickup", NewEmisData!$B:$B, $A418, NewEmisData!$C:$C, $H418, NewEmisData!$D:$D, BM$2), SUMIFS(NewEmisData!I:I, NewEmisData!$A:$A, "LDV", NewEmisData!$B:$B, $A418, NewEmisData!$C:$C, $H418, NewEmisData!$D:$D, BM$2))</f>
        <v>0</v>
      </c>
      <c r="BN418" s="335">
        <f>$I418*IF($G418="Pickup", SUMIFS(NewEmisData!J:J, NewEmisData!$A:$A, "Pickup", NewEmisData!$B:$B, $A418, NewEmisData!$C:$C, $H418, NewEmisData!$D:$D, BN$2), SUMIFS(NewEmisData!J:J, NewEmisData!$A:$A, "LDV", NewEmisData!$B:$B, $A418, NewEmisData!$C:$C, $H418, NewEmisData!$D:$D, BN$2))</f>
        <v>0</v>
      </c>
      <c r="BO418" s="335">
        <f>$I418*IF($G418="Pickup", SUMIFS(NewEmisData!K:K, NewEmisData!$A:$A, "Pickup", NewEmisData!$B:$B, $A418, NewEmisData!$C:$C, $H418, NewEmisData!$D:$D, BO$2), SUMIFS(NewEmisData!K:K, NewEmisData!$A:$A, "LDV", NewEmisData!$B:$B, $A418, NewEmisData!$C:$C, $H418, NewEmisData!$D:$D, BO$2))</f>
        <v>0</v>
      </c>
      <c r="BP418" s="335">
        <f>$I418*IF($G418="Pickup", SUMIFS(NewEmisData!L:L, NewEmisData!$A:$A, "Pickup", NewEmisData!$B:$B, $A418, NewEmisData!$C:$C, $H418, NewEmisData!$D:$D, BP$2), SUMIFS(NewEmisData!L:L, NewEmisData!$A:$A, "LDV", NewEmisData!$B:$B, $A418, NewEmisData!$C:$C, $H418, NewEmisData!$D:$D, BP$2))</f>
        <v>0</v>
      </c>
      <c r="BQ418" s="335">
        <f>$I418*IF($G418="Pickup", SUMIFS(NewEmisData!M:M, NewEmisData!$A:$A, "Pickup", NewEmisData!$B:$B, $A418, NewEmisData!$C:$C, $H418, NewEmisData!$D:$D, BQ$2), SUMIFS(NewEmisData!M:M, NewEmisData!$A:$A, "LDV", NewEmisData!$B:$B, $A418, NewEmisData!$C:$C, $H418, NewEmisData!$D:$D, BQ$2))</f>
        <v>0</v>
      </c>
      <c r="BR418" s="335">
        <v>0</v>
      </c>
      <c r="BS418" s="335">
        <f>$I418*IF($G418="Pickup", SUMIFS(NewEmisData!E:E, NewEmisData!$A:$A, "Pickup", NewEmisData!$B:$B, $A418, NewEmisData!$C:$C, $H418, NewEmisData!$D:$D, BS$2), SUMIFS(NewEmisData!E:E, NewEmisData!$A:$A, "LDV", NewEmisData!$B:$B, $A418, NewEmisData!$C:$C, $H418, NewEmisData!$D:$D, BS$2))</f>
        <v>0</v>
      </c>
      <c r="BT418" s="335">
        <f>$I418*IF($G418="Pickup", SUMIFS(NewEmisData!F:F, NewEmisData!$A:$A, "Pickup", NewEmisData!$B:$B, $A418, NewEmisData!$C:$C, $H418, NewEmisData!$D:$D, BT$2), SUMIFS(NewEmisData!F:F, NewEmisData!$A:$A, "LDV", NewEmisData!$B:$B, $A418, NewEmisData!$C:$C, $H418, NewEmisData!$D:$D, BT$2))</f>
        <v>0</v>
      </c>
      <c r="BU418" s="335">
        <f>$I418*IF($G418="Pickup", SUMIFS(NewEmisData!G:G, NewEmisData!$A:$A, "Pickup", NewEmisData!$B:$B, $A418, NewEmisData!$C:$C, $H418, NewEmisData!$D:$D, BU$2), SUMIFS(NewEmisData!G:G, NewEmisData!$A:$A, "LDV", NewEmisData!$B:$B, $A418, NewEmisData!$C:$C, $H418, NewEmisData!$D:$D, BU$2))</f>
        <v>0</v>
      </c>
      <c r="BV418" s="335">
        <f>$I418*IF($G418="Pickup", SUMIFS(NewEmisData!H:H, NewEmisData!$A:$A, "Pickup", NewEmisData!$B:$B, $A418, NewEmisData!$C:$C, $H418, NewEmisData!$D:$D, BV$2), SUMIFS(NewEmisData!H:H, NewEmisData!$A:$A, "LDV", NewEmisData!$B:$B, $A418, NewEmisData!$C:$C, $H418, NewEmisData!$D:$D, BV$2))</f>
        <v>0</v>
      </c>
      <c r="BW418" s="335">
        <f>$I418*IF($G418="Pickup", SUMIFS(NewEmisData!I:I, NewEmisData!$A:$A, "Pickup", NewEmisData!$B:$B, $A418, NewEmisData!$C:$C, $H418, NewEmisData!$D:$D, BW$2), SUMIFS(NewEmisData!I:I, NewEmisData!$A:$A, "LDV", NewEmisData!$B:$B, $A418, NewEmisData!$C:$C, $H418, NewEmisData!$D:$D, BW$2))</f>
        <v>0</v>
      </c>
      <c r="BX418" s="335">
        <f>$I418*IF($G418="Pickup", SUMIFS(NewEmisData!J:J, NewEmisData!$A:$A, "Pickup", NewEmisData!$B:$B, $A418, NewEmisData!$C:$C, $H418, NewEmisData!$D:$D, BX$2), SUMIFS(NewEmisData!J:J, NewEmisData!$A:$A, "LDV", NewEmisData!$B:$B, $A418, NewEmisData!$C:$C, $H418, NewEmisData!$D:$D, BX$2))</f>
        <v>0</v>
      </c>
      <c r="BY418" s="335">
        <f>$I418*IF($G418="Pickup", SUMIFS(NewEmisData!K:K, NewEmisData!$A:$A, "Pickup", NewEmisData!$B:$B, $A418, NewEmisData!$C:$C, $H418, NewEmisData!$D:$D, BY$2), SUMIFS(NewEmisData!K:K, NewEmisData!$A:$A, "LDV", NewEmisData!$B:$B, $A418, NewEmisData!$C:$C, $H418, NewEmisData!$D:$D, BY$2))</f>
        <v>0</v>
      </c>
      <c r="BZ418" s="335">
        <f>$I418*IF($G418="Pickup", SUMIFS(NewEmisData!L:L, NewEmisData!$A:$A, "Pickup", NewEmisData!$B:$B, $A418, NewEmisData!$C:$C, $H418, NewEmisData!$D:$D, BZ$2), SUMIFS(NewEmisData!L:L, NewEmisData!$A:$A, "LDV", NewEmisData!$B:$B, $A418, NewEmisData!$C:$C, $H418, NewEmisData!$D:$D, BZ$2))</f>
        <v>0</v>
      </c>
      <c r="CA418" s="335">
        <f>$I418*IF($G418="Pickup", SUMIFS(NewEmisData!M:M, NewEmisData!$A:$A, "Pickup", NewEmisData!$B:$B, $A418, NewEmisData!$C:$C, $H418, NewEmisData!$D:$D, CA$2), SUMIFS(NewEmisData!M:M, NewEmisData!$A:$A, "LDV", NewEmisData!$B:$B, $A418, NewEmisData!$C:$C, $H418, NewEmisData!$D:$D, CA$2))</f>
        <v>0</v>
      </c>
      <c r="CB418" s="335">
        <v>0</v>
      </c>
      <c r="CC418" s="335">
        <f>$I418*IF($G418="Pickup", SUMIFS(NewEmisData!E:E, NewEmisData!$A:$A, "Pickup", NewEmisData!$B:$B, $A418, NewEmisData!$C:$C, $H418, NewEmisData!$D:$D, CC$2), SUMIFS(NewEmisData!E:E, NewEmisData!$A:$A, "LDV", NewEmisData!$B:$B, $A418, NewEmisData!$C:$C, $H418, NewEmisData!$D:$D, CC$2))</f>
        <v>0</v>
      </c>
      <c r="CD418" s="335">
        <f>$I418*IF($G418="Pickup", SUMIFS(NewEmisData!F:F, NewEmisData!$A:$A, "Pickup", NewEmisData!$B:$B, $A418, NewEmisData!$C:$C, $H418, NewEmisData!$D:$D, CD$2), SUMIFS(NewEmisData!F:F, NewEmisData!$A:$A, "LDV", NewEmisData!$B:$B, $A418, NewEmisData!$C:$C, $H418, NewEmisData!$D:$D, CD$2))</f>
        <v>0</v>
      </c>
      <c r="CE418" s="335">
        <f>$I418*IF($G418="Pickup", SUMIFS(NewEmisData!G:G, NewEmisData!$A:$A, "Pickup", NewEmisData!$B:$B, $A418, NewEmisData!$C:$C, $H418, NewEmisData!$D:$D, CE$2), SUMIFS(NewEmisData!G:G, NewEmisData!$A:$A, "LDV", NewEmisData!$B:$B, $A418, NewEmisData!$C:$C, $H418, NewEmisData!$D:$D, CE$2))</f>
        <v>0</v>
      </c>
      <c r="CF418" s="335">
        <f>$I418*IF($G418="Pickup", SUMIFS(NewEmisData!H:H, NewEmisData!$A:$A, "Pickup", NewEmisData!$B:$B, $A418, NewEmisData!$C:$C, $H418, NewEmisData!$D:$D, CF$2), SUMIFS(NewEmisData!H:H, NewEmisData!$A:$A, "LDV", NewEmisData!$B:$B, $A418, NewEmisData!$C:$C, $H418, NewEmisData!$D:$D, CF$2))</f>
        <v>0</v>
      </c>
      <c r="CG418" s="335">
        <f>$I418*IF($G418="Pickup", SUMIFS(NewEmisData!I:I, NewEmisData!$A:$A, "Pickup", NewEmisData!$B:$B, $A418, NewEmisData!$C:$C, $H418, NewEmisData!$D:$D, CG$2), SUMIFS(NewEmisData!I:I, NewEmisData!$A:$A, "LDV", NewEmisData!$B:$B, $A418, NewEmisData!$C:$C, $H418, NewEmisData!$D:$D, CG$2))</f>
        <v>0</v>
      </c>
      <c r="CH418" s="335">
        <f>$I418*IF($G418="Pickup", SUMIFS(NewEmisData!J:J, NewEmisData!$A:$A, "Pickup", NewEmisData!$B:$B, $A418, NewEmisData!$C:$C, $H418, NewEmisData!$D:$D, CH$2), SUMIFS(NewEmisData!J:J, NewEmisData!$A:$A, "LDV", NewEmisData!$B:$B, $A418, NewEmisData!$C:$C, $H418, NewEmisData!$D:$D, CH$2))</f>
        <v>0</v>
      </c>
      <c r="CI418" s="335">
        <f>$I418*IF($G418="Pickup", SUMIFS(NewEmisData!K:K, NewEmisData!$A:$A, "Pickup", NewEmisData!$B:$B, $A418, NewEmisData!$C:$C, $H418, NewEmisData!$D:$D, CI$2), SUMIFS(NewEmisData!K:K, NewEmisData!$A:$A, "LDV", NewEmisData!$B:$B, $A418, NewEmisData!$C:$C, $H418, NewEmisData!$D:$D, CI$2))</f>
        <v>0</v>
      </c>
      <c r="CJ418" s="335">
        <f>$I418*IF($G418="Pickup", SUMIFS(NewEmisData!L:L, NewEmisData!$A:$A, "Pickup", NewEmisData!$B:$B, $A418, NewEmisData!$C:$C, $H418, NewEmisData!$D:$D, CJ$2), SUMIFS(NewEmisData!L:L, NewEmisData!$A:$A, "LDV", NewEmisData!$B:$B, $A418, NewEmisData!$C:$C, $H418, NewEmisData!$D:$D, CJ$2))</f>
        <v>0</v>
      </c>
      <c r="CK418" s="335">
        <f>$I418*IF($G418="Pickup", SUMIFS(NewEmisData!M:M, NewEmisData!$A:$A, "Pickup", NewEmisData!$B:$B, $A418, NewEmisData!$C:$C, $H418, NewEmisData!$D:$D, CK$2), SUMIFS(NewEmisData!M:M, NewEmisData!$A:$A, "LDV", NewEmisData!$B:$B, $A418, NewEmisData!$C:$C, $H418, NewEmisData!$D:$D, CK$2))</f>
        <v>0</v>
      </c>
      <c r="CL418" s="335">
        <v>0</v>
      </c>
      <c r="CM418" s="335">
        <f>$I418*IF($G418="Pickup", SUMIFS(NewEmisData!E:E, NewEmisData!$A:$A, "Pickup", NewEmisData!$B:$B, $A418, NewEmisData!$C:$C, $H418, NewEmisData!$D:$D, CM$2), SUMIFS(NewEmisData!E:E, NewEmisData!$A:$A, "LDV", NewEmisData!$B:$B, $A418, NewEmisData!$C:$C, $H418, NewEmisData!$D:$D, CM$2))</f>
        <v>0</v>
      </c>
      <c r="CN418" s="335">
        <f>$I418*IF($G418="Pickup", SUMIFS(NewEmisData!F:F, NewEmisData!$A:$A, "Pickup", NewEmisData!$B:$B, $A418, NewEmisData!$C:$C, $H418, NewEmisData!$D:$D, CN$2), SUMIFS(NewEmisData!F:F, NewEmisData!$A:$A, "LDV", NewEmisData!$B:$B, $A418, NewEmisData!$C:$C, $H418, NewEmisData!$D:$D, CN$2))</f>
        <v>0</v>
      </c>
      <c r="CO418" s="335">
        <f>$I418*IF($G418="Pickup", SUMIFS(NewEmisData!G:G, NewEmisData!$A:$A, "Pickup", NewEmisData!$B:$B, $A418, NewEmisData!$C:$C, $H418, NewEmisData!$D:$D, CO$2), SUMIFS(NewEmisData!G:G, NewEmisData!$A:$A, "LDV", NewEmisData!$B:$B, $A418, NewEmisData!$C:$C, $H418, NewEmisData!$D:$D, CO$2))</f>
        <v>0</v>
      </c>
      <c r="CP418" s="335">
        <f>$I418*IF($G418="Pickup", SUMIFS(NewEmisData!H:H, NewEmisData!$A:$A, "Pickup", NewEmisData!$B:$B, $A418, NewEmisData!$C:$C, $H418, NewEmisData!$D:$D, CP$2), SUMIFS(NewEmisData!H:H, NewEmisData!$A:$A, "LDV", NewEmisData!$B:$B, $A418, NewEmisData!$C:$C, $H418, NewEmisData!$D:$D, CP$2))</f>
        <v>0</v>
      </c>
      <c r="CQ418" s="335">
        <f>$I418*IF($G418="Pickup", SUMIFS(NewEmisData!I:I, NewEmisData!$A:$A, "Pickup", NewEmisData!$B:$B, $A418, NewEmisData!$C:$C, $H418, NewEmisData!$D:$D, CQ$2), SUMIFS(NewEmisData!I:I, NewEmisData!$A:$A, "LDV", NewEmisData!$B:$B, $A418, NewEmisData!$C:$C, $H418, NewEmisData!$D:$D, CQ$2))</f>
        <v>0</v>
      </c>
      <c r="CR418" s="335">
        <f>$I418*IF($G418="Pickup", SUMIFS(NewEmisData!J:J, NewEmisData!$A:$A, "Pickup", NewEmisData!$B:$B, $A418, NewEmisData!$C:$C, $H418, NewEmisData!$D:$D, CR$2), SUMIFS(NewEmisData!J:J, NewEmisData!$A:$A, "LDV", NewEmisData!$B:$B, $A418, NewEmisData!$C:$C, $H418, NewEmisData!$D:$D, CR$2))</f>
        <v>0</v>
      </c>
      <c r="CS418" s="335">
        <f>$I418*IF($G418="Pickup", SUMIFS(NewEmisData!K:K, NewEmisData!$A:$A, "Pickup", NewEmisData!$B:$B, $A418, NewEmisData!$C:$C, $H418, NewEmisData!$D:$D, CS$2), SUMIFS(NewEmisData!K:K, NewEmisData!$A:$A, "LDV", NewEmisData!$B:$B, $A418, NewEmisData!$C:$C, $H418, NewEmisData!$D:$D, CS$2))</f>
        <v>0</v>
      </c>
      <c r="CT418" s="335">
        <f>$I418*IF($G418="Pickup", SUMIFS(NewEmisData!L:L, NewEmisData!$A:$A, "Pickup", NewEmisData!$B:$B, $A418, NewEmisData!$C:$C, $H418, NewEmisData!$D:$D, CT$2), SUMIFS(NewEmisData!L:L, NewEmisData!$A:$A, "LDV", NewEmisData!$B:$B, $A418, NewEmisData!$C:$C, $H418, NewEmisData!$D:$D, CT$2))</f>
        <v>0</v>
      </c>
      <c r="CU418" s="335">
        <f>$I418*IF($G418="Pickup", SUMIFS(NewEmisData!M:M, NewEmisData!$A:$A, "Pickup", NewEmisData!$B:$B, $A418, NewEmisData!$C:$C, $H418, NewEmisData!$D:$D, CU$2), SUMIFS(NewEmisData!M:M, NewEmisData!$A:$A, "LDV", NewEmisData!$B:$B, $A418, NewEmisData!$C:$C, $H418, NewEmisData!$D:$D, CU$2))</f>
        <v>0</v>
      </c>
      <c r="CV418" s="335">
        <v>0</v>
      </c>
      <c r="CW418" s="335">
        <v>0</v>
      </c>
      <c r="CX418" s="335">
        <v>0</v>
      </c>
      <c r="CY418" s="335">
        <v>0</v>
      </c>
      <c r="CZ418" s="335">
        <v>0</v>
      </c>
      <c r="DA418" s="335">
        <v>0</v>
      </c>
      <c r="DB418" s="335">
        <v>0</v>
      </c>
      <c r="DC418" s="335">
        <v>0</v>
      </c>
      <c r="DD418" s="335">
        <v>0</v>
      </c>
      <c r="DE418" s="335">
        <v>0</v>
      </c>
      <c r="DF418" s="335">
        <v>0</v>
      </c>
      <c r="DG418" s="335">
        <f>$I418*IF($G418="Pickup", SUMIFS(NewEmisData!E:E, NewEmisData!$A:$A, "Pickup", NewEmisData!$B:$B, $A418, NewEmisData!$C:$C, $H418, NewEmisData!$D:$D, DG$2), SUMIFS(NewEmisData!E:E, NewEmisData!$A:$A, "LDV", NewEmisData!$B:$B, $A418, NewEmisData!$C:$C, $H418, NewEmisData!$D:$D, DG$2))</f>
        <v>0</v>
      </c>
      <c r="DH418" s="335">
        <f>$I418*IF($G418="Pickup", SUMIFS(NewEmisData!F:F, NewEmisData!$A:$A, "Pickup", NewEmisData!$B:$B, $A418, NewEmisData!$C:$C, $H418, NewEmisData!$D:$D, DH$2), SUMIFS(NewEmisData!F:F, NewEmisData!$A:$A, "LDV", NewEmisData!$B:$B, $A418, NewEmisData!$C:$C, $H418, NewEmisData!$D:$D, DH$2))</f>
        <v>0</v>
      </c>
      <c r="DI418" s="335">
        <f>$I418*IF($G418="Pickup", SUMIFS(NewEmisData!G:G, NewEmisData!$A:$A, "Pickup", NewEmisData!$B:$B, $A418, NewEmisData!$C:$C, $H418, NewEmisData!$D:$D, DI$2), SUMIFS(NewEmisData!G:G, NewEmisData!$A:$A, "LDV", NewEmisData!$B:$B, $A418, NewEmisData!$C:$C, $H418, NewEmisData!$D:$D, DI$2))</f>
        <v>0</v>
      </c>
      <c r="DJ418" s="335">
        <f>$I418*IF($G418="Pickup", SUMIFS(NewEmisData!H:H, NewEmisData!$A:$A, "Pickup", NewEmisData!$B:$B, $A418, NewEmisData!$C:$C, $H418, NewEmisData!$D:$D, DJ$2), SUMIFS(NewEmisData!H:H, NewEmisData!$A:$A, "LDV", NewEmisData!$B:$B, $A418, NewEmisData!$C:$C, $H418, NewEmisData!$D:$D, DJ$2))</f>
        <v>0</v>
      </c>
      <c r="DK418" s="335">
        <f>$I418*IF($G418="Pickup", SUMIFS(NewEmisData!I:I, NewEmisData!$A:$A, "Pickup", NewEmisData!$B:$B, $A418, NewEmisData!$C:$C, $H418, NewEmisData!$D:$D, DK$2), SUMIFS(NewEmisData!I:I, NewEmisData!$A:$A, "LDV", NewEmisData!$B:$B, $A418, NewEmisData!$C:$C, $H418, NewEmisData!$D:$D, DK$2))</f>
        <v>0</v>
      </c>
      <c r="DL418" s="335">
        <f>$I418*IF($G418="Pickup", SUMIFS(NewEmisData!J:J, NewEmisData!$A:$A, "Pickup", NewEmisData!$B:$B, $A418, NewEmisData!$C:$C, $H418, NewEmisData!$D:$D, DL$2), SUMIFS(NewEmisData!J:J, NewEmisData!$A:$A, "LDV", NewEmisData!$B:$B, $A418, NewEmisData!$C:$C, $H418, NewEmisData!$D:$D, DL$2))</f>
        <v>0</v>
      </c>
      <c r="DM418" s="335">
        <f>$I418*IF($G418="Pickup", SUMIFS(NewEmisData!K:K, NewEmisData!$A:$A, "Pickup", NewEmisData!$B:$B, $A418, NewEmisData!$C:$C, $H418, NewEmisData!$D:$D, DM$2), SUMIFS(NewEmisData!K:K, NewEmisData!$A:$A, "LDV", NewEmisData!$B:$B, $A418, NewEmisData!$C:$C, $H418, NewEmisData!$D:$D, DM$2))</f>
        <v>0</v>
      </c>
      <c r="DN418" s="335">
        <f>$I418*IF($G418="Pickup", SUMIFS(NewEmisData!L:L, NewEmisData!$A:$A, "Pickup", NewEmisData!$B:$B, $A418, NewEmisData!$C:$C, $H418, NewEmisData!$D:$D, DN$2), SUMIFS(NewEmisData!L:L, NewEmisData!$A:$A, "LDV", NewEmisData!$B:$B, $A418, NewEmisData!$C:$C, $H418, NewEmisData!$D:$D, DN$2))</f>
        <v>0</v>
      </c>
      <c r="DO418" s="335">
        <f>$I418*IF($G418="Pickup", SUMIFS(NewEmisData!M:M, NewEmisData!$A:$A, "Pickup", NewEmisData!$B:$B, $A418, NewEmisData!$C:$C, $H418, NewEmisData!$D:$D, DO$2), SUMIFS(NewEmisData!M:M, NewEmisData!$A:$A, "LDV", NewEmisData!$B:$B, $A418, NewEmisData!$C:$C, $H418, NewEmisData!$D:$D, DO$2))</f>
        <v>0</v>
      </c>
      <c r="DP418" s="335">
        <v>0</v>
      </c>
      <c r="DQ418" s="335">
        <f>$I418*IF($G418="Pickup", SUMIFS(NewEmisData!E:E, NewEmisData!$A:$A, "Pickup", NewEmisData!$B:$B, $A418, NewEmisData!$C:$C, $H418, NewEmisData!$D:$D, DQ$2), SUMIFS(NewEmisData!E:E, NewEmisData!$A:$A, "LDV", NewEmisData!$B:$B, $A418, NewEmisData!$C:$C, $H418, NewEmisData!$D:$D, DQ$2))</f>
        <v>0</v>
      </c>
      <c r="DR418" s="335">
        <f>$I418*IF($G418="Pickup", SUMIFS(NewEmisData!F:F, NewEmisData!$A:$A, "Pickup", NewEmisData!$B:$B, $A418, NewEmisData!$C:$C, $H418, NewEmisData!$D:$D, DR$2), SUMIFS(NewEmisData!F:F, NewEmisData!$A:$A, "LDV", NewEmisData!$B:$B, $A418, NewEmisData!$C:$C, $H418, NewEmisData!$D:$D, DR$2))</f>
        <v>0</v>
      </c>
      <c r="DS418" s="335">
        <f>$I418*IF($G418="Pickup", SUMIFS(NewEmisData!G:G, NewEmisData!$A:$A, "Pickup", NewEmisData!$B:$B, $A418, NewEmisData!$C:$C, $H418, NewEmisData!$D:$D, DS$2), SUMIFS(NewEmisData!G:G, NewEmisData!$A:$A, "LDV", NewEmisData!$B:$B, $A418, NewEmisData!$C:$C, $H418, NewEmisData!$D:$D, DS$2))</f>
        <v>0</v>
      </c>
      <c r="DT418" s="335">
        <f>$I418*IF($G418="Pickup", SUMIFS(NewEmisData!H:H, NewEmisData!$A:$A, "Pickup", NewEmisData!$B:$B, $A418, NewEmisData!$C:$C, $H418, NewEmisData!$D:$D, DT$2), SUMIFS(NewEmisData!H:H, NewEmisData!$A:$A, "LDV", NewEmisData!$B:$B, $A418, NewEmisData!$C:$C, $H418, NewEmisData!$D:$D, DT$2))</f>
        <v>0</v>
      </c>
      <c r="DU418" s="335">
        <f>$I418*IF($G418="Pickup", SUMIFS(NewEmisData!I:I, NewEmisData!$A:$A, "Pickup", NewEmisData!$B:$B, $A418, NewEmisData!$C:$C, $H418, NewEmisData!$D:$D, DU$2), SUMIFS(NewEmisData!I:I, NewEmisData!$A:$A, "LDV", NewEmisData!$B:$B, $A418, NewEmisData!$C:$C, $H418, NewEmisData!$D:$D, DU$2))</f>
        <v>0</v>
      </c>
      <c r="DV418" s="335">
        <f>$I418*IF($G418="Pickup", SUMIFS(NewEmisData!J:J, NewEmisData!$A:$A, "Pickup", NewEmisData!$B:$B, $A418, NewEmisData!$C:$C, $H418, NewEmisData!$D:$D, DV$2), SUMIFS(NewEmisData!J:J, NewEmisData!$A:$A, "LDV", NewEmisData!$B:$B, $A418, NewEmisData!$C:$C, $H418, NewEmisData!$D:$D, DV$2))</f>
        <v>0</v>
      </c>
      <c r="DW418" s="335">
        <f>$I418*IF($G418="Pickup", SUMIFS(NewEmisData!K:K, NewEmisData!$A:$A, "Pickup", NewEmisData!$B:$B, $A418, NewEmisData!$C:$C, $H418, NewEmisData!$D:$D, DW$2), SUMIFS(NewEmisData!K:K, NewEmisData!$A:$A, "LDV", NewEmisData!$B:$B, $A418, NewEmisData!$C:$C, $H418, NewEmisData!$D:$D, DW$2))</f>
        <v>0</v>
      </c>
      <c r="DX418" s="335">
        <f>$I418*IF($G418="Pickup", SUMIFS(NewEmisData!L:L, NewEmisData!$A:$A, "Pickup", NewEmisData!$B:$B, $A418, NewEmisData!$C:$C, $H418, NewEmisData!$D:$D, DX$2), SUMIFS(NewEmisData!L:L, NewEmisData!$A:$A, "LDV", NewEmisData!$B:$B, $A418, NewEmisData!$C:$C, $H418, NewEmisData!$D:$D, DX$2))</f>
        <v>0</v>
      </c>
      <c r="DY418" s="335">
        <f>$I418*IF($G418="Pickup", SUMIFS(NewEmisData!M:M, NewEmisData!$A:$A, "Pickup", NewEmisData!$B:$B, $A418, NewEmisData!$C:$C, $H418, NewEmisData!$D:$D, DY$2), SUMIFS(NewEmisData!M:M, NewEmisData!$A:$A, "LDV", NewEmisData!$B:$B, $A418, NewEmisData!$C:$C, $H418, NewEmisData!$D:$D, DY$2))</f>
        <v>0</v>
      </c>
      <c r="DZ418" s="335">
        <v>0</v>
      </c>
      <c r="EA418" s="335">
        <f t="shared" si="658"/>
        <v>0</v>
      </c>
      <c r="EB418" s="335">
        <f t="shared" si="659"/>
        <v>0</v>
      </c>
      <c r="EC418" s="335">
        <f t="shared" si="660"/>
        <v>0</v>
      </c>
      <c r="ED418" s="335">
        <f t="shared" si="661"/>
        <v>0</v>
      </c>
      <c r="EE418" s="335">
        <f t="shared" si="662"/>
        <v>0</v>
      </c>
      <c r="EF418" s="335">
        <f t="shared" si="663"/>
        <v>0</v>
      </c>
      <c r="EG418" s="335">
        <f t="shared" si="664"/>
        <v>0</v>
      </c>
      <c r="EH418" s="335">
        <f t="shared" si="665"/>
        <v>0</v>
      </c>
      <c r="EI418" s="335">
        <f t="shared" si="666"/>
        <v>0</v>
      </c>
      <c r="EJ418" s="335">
        <f t="shared" si="667"/>
        <v>0</v>
      </c>
      <c r="EK418" s="335">
        <f t="shared" si="668"/>
        <v>0</v>
      </c>
      <c r="EL418" s="335">
        <f t="shared" si="669"/>
        <v>0</v>
      </c>
      <c r="EM418" s="335">
        <f t="shared" si="670"/>
        <v>0</v>
      </c>
      <c r="EN418" s="335">
        <f t="shared" si="671"/>
        <v>0</v>
      </c>
      <c r="EO418" s="335">
        <f t="shared" si="672"/>
        <v>0</v>
      </c>
      <c r="EP418" s="335">
        <f t="shared" si="673"/>
        <v>0</v>
      </c>
      <c r="EQ418" s="335">
        <f t="shared" si="674"/>
        <v>0</v>
      </c>
      <c r="ER418" s="335">
        <f t="shared" si="675"/>
        <v>0</v>
      </c>
      <c r="ES418" s="335">
        <f t="shared" si="676"/>
        <v>0</v>
      </c>
      <c r="ET418" s="335">
        <f t="shared" si="677"/>
        <v>0</v>
      </c>
      <c r="EU418" s="335">
        <f t="shared" si="678"/>
        <v>0</v>
      </c>
      <c r="EV418" s="335">
        <f t="shared" si="679"/>
        <v>0</v>
      </c>
      <c r="EW418" s="335">
        <f t="shared" si="680"/>
        <v>0</v>
      </c>
      <c r="EX418" s="335">
        <f t="shared" si="681"/>
        <v>0</v>
      </c>
      <c r="EY418" s="335">
        <f t="shared" si="682"/>
        <v>0</v>
      </c>
      <c r="EZ418" s="335">
        <f t="shared" si="683"/>
        <v>0</v>
      </c>
      <c r="FA418" s="335">
        <f t="shared" si="684"/>
        <v>0</v>
      </c>
      <c r="FB418" s="335">
        <f t="shared" si="685"/>
        <v>0</v>
      </c>
      <c r="FC418" s="335">
        <f t="shared" si="686"/>
        <v>0</v>
      </c>
      <c r="FD418" s="335">
        <f t="shared" si="687"/>
        <v>0</v>
      </c>
      <c r="FE418" s="335">
        <f t="shared" si="688"/>
        <v>4.9554311876816602E-2</v>
      </c>
      <c r="FF418" s="335">
        <f t="shared" si="689"/>
        <v>4.9554311876816602E-2</v>
      </c>
      <c r="FG418" s="335">
        <f t="shared" si="690"/>
        <v>4.9678947355998399E-2</v>
      </c>
      <c r="FH418" s="335">
        <f t="shared" si="691"/>
        <v>4.9638246746598502E-2</v>
      </c>
      <c r="FI418" s="335">
        <f t="shared" si="692"/>
        <v>4.9591547053478097E-2</v>
      </c>
      <c r="FJ418" s="335">
        <f t="shared" si="693"/>
        <v>4.9596118960698501E-2</v>
      </c>
      <c r="FK418" s="335">
        <f t="shared" si="694"/>
        <v>4.9727715505099697E-2</v>
      </c>
      <c r="FL418" s="335">
        <f t="shared" si="695"/>
        <v>4.9656973111086203E-2</v>
      </c>
      <c r="FM418" s="335">
        <f t="shared" si="696"/>
        <v>5.1354277958724E-2</v>
      </c>
      <c r="FN418" s="335">
        <f t="shared" si="697"/>
        <v>2.3805319372350052E-2</v>
      </c>
      <c r="FO418" s="335">
        <f t="shared" si="698"/>
        <v>6.4434978870950201E-3</v>
      </c>
      <c r="FP418" s="335">
        <f t="shared" si="699"/>
        <v>6.4434978870950201E-3</v>
      </c>
      <c r="FQ418" s="335">
        <f t="shared" si="700"/>
        <v>6.4593905786555599E-3</v>
      </c>
      <c r="FR418" s="335">
        <f t="shared" si="701"/>
        <v>6.4542038651898698E-3</v>
      </c>
      <c r="FS418" s="335">
        <f t="shared" si="702"/>
        <v>6.44824724163825E-3</v>
      </c>
      <c r="FT418" s="335">
        <f t="shared" si="703"/>
        <v>6.4488354647756199E-3</v>
      </c>
      <c r="FU418" s="335">
        <f t="shared" si="704"/>
        <v>6.4656000586650201E-3</v>
      </c>
      <c r="FV418" s="335">
        <f t="shared" si="705"/>
        <v>6.45658015291296E-3</v>
      </c>
      <c r="FW418" s="335">
        <f t="shared" si="706"/>
        <v>6.6728896258488697E-3</v>
      </c>
      <c r="FX418" s="335">
        <f t="shared" si="707"/>
        <v>1.6506531515565108E-3</v>
      </c>
    </row>
    <row r="419" spans="1:180" x14ac:dyDescent="0.2">
      <c r="A419" s="305" t="str">
        <f>_xlfn.CONCAT(IF(LEFT(TRIM(A418),1)="*", "*R", "R"), 1+RIGHT(TRIM(A418),1))</f>
        <v>R6</v>
      </c>
      <c r="B419" s="305" t="str">
        <f t="shared" si="764"/>
        <v>TLPELC200</v>
      </c>
      <c r="C419" s="305" t="str">
        <f t="shared" si="765"/>
        <v>Electric pickup truck w/200 mi range</v>
      </c>
      <c r="D419" s="301" t="str">
        <f t="shared" si="766"/>
        <v>bn-vmt, bn-vmt/a</v>
      </c>
      <c r="E419" s="301" t="str">
        <f t="shared" si="767"/>
        <v>TRNELC</v>
      </c>
      <c r="F419" s="301" t="str">
        <f t="shared" si="768"/>
        <v>TL</v>
      </c>
      <c r="G419" s="315" t="s">
        <v>820</v>
      </c>
      <c r="H419" s="315" t="s">
        <v>36</v>
      </c>
      <c r="I419" s="315">
        <v>1</v>
      </c>
      <c r="J419" s="315" t="str">
        <f t="shared" si="708"/>
        <v>Pickup-ELC</v>
      </c>
      <c r="K419" s="335">
        <f>$I419*IF($G419="Pickup", SUMIFS(NewEmisData!E:E, NewEmisData!$A:$A, "Pickup", NewEmisData!$B:$B, $A419, NewEmisData!$C:$C, $H419, NewEmisData!$D:$D, K$2), SUMIFS(NewEmisData!E:E, NewEmisData!$A:$A, "LDV", NewEmisData!$B:$B, $A419, NewEmisData!$C:$C, $H419, NewEmisData!$D:$D, K$2))</f>
        <v>0</v>
      </c>
      <c r="L419" s="335">
        <f>$I419*IF($G419="Pickup", SUMIFS(NewEmisData!F:F, NewEmisData!$A:$A, "Pickup", NewEmisData!$B:$B, $A419, NewEmisData!$C:$C, $H419, NewEmisData!$D:$D, L$2), SUMIFS(NewEmisData!F:F, NewEmisData!$A:$A, "LDV", NewEmisData!$B:$B, $A419, NewEmisData!$C:$C, $H419, NewEmisData!$D:$D, L$2))</f>
        <v>0</v>
      </c>
      <c r="M419" s="335">
        <f>$I419*IF($G419="Pickup", SUMIFS(NewEmisData!G:G, NewEmisData!$A:$A, "Pickup", NewEmisData!$B:$B, $A419, NewEmisData!$C:$C, $H419, NewEmisData!$D:$D, M$2), SUMIFS(NewEmisData!G:G, NewEmisData!$A:$A, "LDV", NewEmisData!$B:$B, $A419, NewEmisData!$C:$C, $H419, NewEmisData!$D:$D, M$2))</f>
        <v>0</v>
      </c>
      <c r="N419" s="335">
        <f>$I419*IF($G419="Pickup", SUMIFS(NewEmisData!H:H, NewEmisData!$A:$A, "Pickup", NewEmisData!$B:$B, $A419, NewEmisData!$C:$C, $H419, NewEmisData!$D:$D, N$2), SUMIFS(NewEmisData!H:H, NewEmisData!$A:$A, "LDV", NewEmisData!$B:$B, $A419, NewEmisData!$C:$C, $H419, NewEmisData!$D:$D, N$2))</f>
        <v>0</v>
      </c>
      <c r="O419" s="335">
        <f>$I419*IF($G419="Pickup", SUMIFS(NewEmisData!I:I, NewEmisData!$A:$A, "Pickup", NewEmisData!$B:$B, $A419, NewEmisData!$C:$C, $H419, NewEmisData!$D:$D, O$2), SUMIFS(NewEmisData!I:I, NewEmisData!$A:$A, "LDV", NewEmisData!$B:$B, $A419, NewEmisData!$C:$C, $H419, NewEmisData!$D:$D, O$2))</f>
        <v>0</v>
      </c>
      <c r="P419" s="335">
        <f>$I419*IF($G419="Pickup", SUMIFS(NewEmisData!J:J, NewEmisData!$A:$A, "Pickup", NewEmisData!$B:$B, $A419, NewEmisData!$C:$C, $H419, NewEmisData!$D:$D, P$2), SUMIFS(NewEmisData!J:J, NewEmisData!$A:$A, "LDV", NewEmisData!$B:$B, $A419, NewEmisData!$C:$C, $H419, NewEmisData!$D:$D, P$2))</f>
        <v>0</v>
      </c>
      <c r="Q419" s="335">
        <f>$I419*IF($G419="Pickup", SUMIFS(NewEmisData!K:K, NewEmisData!$A:$A, "Pickup", NewEmisData!$B:$B, $A419, NewEmisData!$C:$C, $H419, NewEmisData!$D:$D, Q$2), SUMIFS(NewEmisData!K:K, NewEmisData!$A:$A, "LDV", NewEmisData!$B:$B, $A419, NewEmisData!$C:$C, $H419, NewEmisData!$D:$D, Q$2))</f>
        <v>0</v>
      </c>
      <c r="R419" s="335">
        <f>$I419*IF($G419="Pickup", SUMIFS(NewEmisData!L:L, NewEmisData!$A:$A, "Pickup", NewEmisData!$B:$B, $A419, NewEmisData!$C:$C, $H419, NewEmisData!$D:$D, R$2), SUMIFS(NewEmisData!L:L, NewEmisData!$A:$A, "LDV", NewEmisData!$B:$B, $A419, NewEmisData!$C:$C, $H419, NewEmisData!$D:$D, R$2))</f>
        <v>0</v>
      </c>
      <c r="S419" s="335">
        <f>$I419*IF($G419="Pickup", SUMIFS(NewEmisData!M:M, NewEmisData!$A:$A, "Pickup", NewEmisData!$B:$B, $A419, NewEmisData!$C:$C, $H419, NewEmisData!$D:$D, S$2), SUMIFS(NewEmisData!M:M, NewEmisData!$A:$A, "LDV", NewEmisData!$B:$B, $A419, NewEmisData!$C:$C, $H419, NewEmisData!$D:$D, S$2))</f>
        <v>0</v>
      </c>
      <c r="T419" s="335">
        <v>0</v>
      </c>
      <c r="U419" s="335">
        <f>$I419*IF($G419="Pickup", SUMIFS(NewEmisData!E:E, NewEmisData!$A:$A, "Pickup", NewEmisData!$B:$B, $A419, NewEmisData!$C:$C, $H419, NewEmisData!$D:$D, U$2), SUMIFS(NewEmisData!E:E, NewEmisData!$A:$A, "LDV", NewEmisData!$B:$B, $A419, NewEmisData!$C:$C, $H419, NewEmisData!$D:$D, U$2))</f>
        <v>0</v>
      </c>
      <c r="V419" s="335">
        <f>$I419*IF($G419="Pickup", SUMIFS(NewEmisData!F:F, NewEmisData!$A:$A, "Pickup", NewEmisData!$B:$B, $A419, NewEmisData!$C:$C, $H419, NewEmisData!$D:$D, V$2), SUMIFS(NewEmisData!F:F, NewEmisData!$A:$A, "LDV", NewEmisData!$B:$B, $A419, NewEmisData!$C:$C, $H419, NewEmisData!$D:$D, V$2))</f>
        <v>0</v>
      </c>
      <c r="W419" s="335">
        <f>$I419*IF($G419="Pickup", SUMIFS(NewEmisData!G:G, NewEmisData!$A:$A, "Pickup", NewEmisData!$B:$B, $A419, NewEmisData!$C:$C, $H419, NewEmisData!$D:$D, W$2), SUMIFS(NewEmisData!G:G, NewEmisData!$A:$A, "LDV", NewEmisData!$B:$B, $A419, NewEmisData!$C:$C, $H419, NewEmisData!$D:$D, W$2))</f>
        <v>0</v>
      </c>
      <c r="X419" s="335">
        <f>$I419*IF($G419="Pickup", SUMIFS(NewEmisData!H:H, NewEmisData!$A:$A, "Pickup", NewEmisData!$B:$B, $A419, NewEmisData!$C:$C, $H419, NewEmisData!$D:$D, X$2), SUMIFS(NewEmisData!H:H, NewEmisData!$A:$A, "LDV", NewEmisData!$B:$B, $A419, NewEmisData!$C:$C, $H419, NewEmisData!$D:$D, X$2))</f>
        <v>0</v>
      </c>
      <c r="Y419" s="335">
        <f>$I419*IF($G419="Pickup", SUMIFS(NewEmisData!I:I, NewEmisData!$A:$A, "Pickup", NewEmisData!$B:$B, $A419, NewEmisData!$C:$C, $H419, NewEmisData!$D:$D, Y$2), SUMIFS(NewEmisData!I:I, NewEmisData!$A:$A, "LDV", NewEmisData!$B:$B, $A419, NewEmisData!$C:$C, $H419, NewEmisData!$D:$D, Y$2))</f>
        <v>0</v>
      </c>
      <c r="Z419" s="335">
        <f>$I419*IF($G419="Pickup", SUMIFS(NewEmisData!J:J, NewEmisData!$A:$A, "Pickup", NewEmisData!$B:$B, $A419, NewEmisData!$C:$C, $H419, NewEmisData!$D:$D, Z$2), SUMIFS(NewEmisData!J:J, NewEmisData!$A:$A, "LDV", NewEmisData!$B:$B, $A419, NewEmisData!$C:$C, $H419, NewEmisData!$D:$D, Z$2))</f>
        <v>0</v>
      </c>
      <c r="AA419" s="335">
        <f>$I419*IF($G419="Pickup", SUMIFS(NewEmisData!K:K, NewEmisData!$A:$A, "Pickup", NewEmisData!$B:$B, $A419, NewEmisData!$C:$C, $H419, NewEmisData!$D:$D, AA$2), SUMIFS(NewEmisData!K:K, NewEmisData!$A:$A, "LDV", NewEmisData!$B:$B, $A419, NewEmisData!$C:$C, $H419, NewEmisData!$D:$D, AA$2))</f>
        <v>0</v>
      </c>
      <c r="AB419" s="335">
        <f>$I419*IF($G419="Pickup", SUMIFS(NewEmisData!L:L, NewEmisData!$A:$A, "Pickup", NewEmisData!$B:$B, $A419, NewEmisData!$C:$C, $H419, NewEmisData!$D:$D, AB$2), SUMIFS(NewEmisData!L:L, NewEmisData!$A:$A, "LDV", NewEmisData!$B:$B, $A419, NewEmisData!$C:$C, $H419, NewEmisData!$D:$D, AB$2))</f>
        <v>0</v>
      </c>
      <c r="AC419" s="335">
        <f>$I419*IF($G419="Pickup", SUMIFS(NewEmisData!M:M, NewEmisData!$A:$A, "Pickup", NewEmisData!$B:$B, $A419, NewEmisData!$C:$C, $H419, NewEmisData!$D:$D, AC$2), SUMIFS(NewEmisData!M:M, NewEmisData!$A:$A, "LDV", NewEmisData!$B:$B, $A419, NewEmisData!$C:$C, $H419, NewEmisData!$D:$D, AC$2))</f>
        <v>0</v>
      </c>
      <c r="AD419" s="335">
        <v>0</v>
      </c>
      <c r="AE419" s="335">
        <f>$I419*IF($G419="Pickup", SUMIFS(NewEmisData!E:E, NewEmisData!$A:$A, "Pickup", NewEmisData!$B:$B, $A419, NewEmisData!$C:$C, $H419, NewEmisData!$D:$D, AE$2), SUMIFS(NewEmisData!E:E, NewEmisData!$A:$A, "LDV", NewEmisData!$B:$B, $A419, NewEmisData!$C:$C, $H419, NewEmisData!$D:$D, AE$2))</f>
        <v>0</v>
      </c>
      <c r="AF419" s="335">
        <f>$I419*IF($G419="Pickup", SUMIFS(NewEmisData!F:F, NewEmisData!$A:$A, "Pickup", NewEmisData!$B:$B, $A419, NewEmisData!$C:$C, $H419, NewEmisData!$D:$D, AF$2), SUMIFS(NewEmisData!F:F, NewEmisData!$A:$A, "LDV", NewEmisData!$B:$B, $A419, NewEmisData!$C:$C, $H419, NewEmisData!$D:$D, AF$2))</f>
        <v>0</v>
      </c>
      <c r="AG419" s="335">
        <f>$I419*IF($G419="Pickup", SUMIFS(NewEmisData!G:G, NewEmisData!$A:$A, "Pickup", NewEmisData!$B:$B, $A419, NewEmisData!$C:$C, $H419, NewEmisData!$D:$D, AG$2), SUMIFS(NewEmisData!G:G, NewEmisData!$A:$A, "LDV", NewEmisData!$B:$B, $A419, NewEmisData!$C:$C, $H419, NewEmisData!$D:$D, AG$2))</f>
        <v>0</v>
      </c>
      <c r="AH419" s="335">
        <f>$I419*IF($G419="Pickup", SUMIFS(NewEmisData!H:H, NewEmisData!$A:$A, "Pickup", NewEmisData!$B:$B, $A419, NewEmisData!$C:$C, $H419, NewEmisData!$D:$D, AH$2), SUMIFS(NewEmisData!H:H, NewEmisData!$A:$A, "LDV", NewEmisData!$B:$B, $A419, NewEmisData!$C:$C, $H419, NewEmisData!$D:$D, AH$2))</f>
        <v>0</v>
      </c>
      <c r="AI419" s="335">
        <f>$I419*IF($G419="Pickup", SUMIFS(NewEmisData!I:I, NewEmisData!$A:$A, "Pickup", NewEmisData!$B:$B, $A419, NewEmisData!$C:$C, $H419, NewEmisData!$D:$D, AI$2), SUMIFS(NewEmisData!I:I, NewEmisData!$A:$A, "LDV", NewEmisData!$B:$B, $A419, NewEmisData!$C:$C, $H419, NewEmisData!$D:$D, AI$2))</f>
        <v>0</v>
      </c>
      <c r="AJ419" s="335">
        <f>$I419*IF($G419="Pickup", SUMIFS(NewEmisData!J:J, NewEmisData!$A:$A, "Pickup", NewEmisData!$B:$B, $A419, NewEmisData!$C:$C, $H419, NewEmisData!$D:$D, AJ$2), SUMIFS(NewEmisData!J:J, NewEmisData!$A:$A, "LDV", NewEmisData!$B:$B, $A419, NewEmisData!$C:$C, $H419, NewEmisData!$D:$D, AJ$2))</f>
        <v>0</v>
      </c>
      <c r="AK419" s="335">
        <f>$I419*IF($G419="Pickup", SUMIFS(NewEmisData!K:K, NewEmisData!$A:$A, "Pickup", NewEmisData!$B:$B, $A419, NewEmisData!$C:$C, $H419, NewEmisData!$D:$D, AK$2), SUMIFS(NewEmisData!K:K, NewEmisData!$A:$A, "LDV", NewEmisData!$B:$B, $A419, NewEmisData!$C:$C, $H419, NewEmisData!$D:$D, AK$2))</f>
        <v>0</v>
      </c>
      <c r="AL419" s="335">
        <f>$I419*IF($G419="Pickup", SUMIFS(NewEmisData!L:L, NewEmisData!$A:$A, "Pickup", NewEmisData!$B:$B, $A419, NewEmisData!$C:$C, $H419, NewEmisData!$D:$D, AL$2), SUMIFS(NewEmisData!L:L, NewEmisData!$A:$A, "LDV", NewEmisData!$B:$B, $A419, NewEmisData!$C:$C, $H419, NewEmisData!$D:$D, AL$2))</f>
        <v>0</v>
      </c>
      <c r="AM419" s="335">
        <f>$I419*IF($G419="Pickup", SUMIFS(NewEmisData!M:M, NewEmisData!$A:$A, "Pickup", NewEmisData!$B:$B, $A419, NewEmisData!$C:$C, $H419, NewEmisData!$D:$D, AM$2), SUMIFS(NewEmisData!M:M, NewEmisData!$A:$A, "LDV", NewEmisData!$B:$B, $A419, NewEmisData!$C:$C, $H419, NewEmisData!$D:$D, AM$2))</f>
        <v>0</v>
      </c>
      <c r="AN419" s="335">
        <v>0</v>
      </c>
      <c r="AO419" s="335">
        <f>$I419*IF($G419="Pickup", SUMIFS(NewEmisData!E:E, NewEmisData!$A:$A, "Pickup", NewEmisData!$B:$B, $A419, NewEmisData!$C:$C, $H419, NewEmisData!$D:$D, AO$2), SUMIFS(NewEmisData!E:E, NewEmisData!$A:$A, "LDV", NewEmisData!$B:$B, $A419, NewEmisData!$C:$C, $H419, NewEmisData!$D:$D, AO$2))</f>
        <v>5.5559285543744799E-2</v>
      </c>
      <c r="AP419" s="335">
        <f>$I419*IF($G419="Pickup", SUMIFS(NewEmisData!F:F, NewEmisData!$A:$A, "Pickup", NewEmisData!$B:$B, $A419, NewEmisData!$C:$C, $H419, NewEmisData!$D:$D, AP$2), SUMIFS(NewEmisData!F:F, NewEmisData!$A:$A, "LDV", NewEmisData!$B:$B, $A419, NewEmisData!$C:$C, $H419, NewEmisData!$D:$D, AP$2))</f>
        <v>5.5559285543744799E-2</v>
      </c>
      <c r="AQ419" s="335">
        <f>$I419*IF($G419="Pickup", SUMIFS(NewEmisData!G:G, NewEmisData!$A:$A, "Pickup", NewEmisData!$B:$B, $A419, NewEmisData!$C:$C, $H419, NewEmisData!$D:$D, AQ$2), SUMIFS(NewEmisData!G:G, NewEmisData!$A:$A, "LDV", NewEmisData!$B:$B, $A419, NewEmisData!$C:$C, $H419, NewEmisData!$D:$D, AQ$2))</f>
        <v>5.7736480852220801E-2</v>
      </c>
      <c r="AR419" s="335">
        <f>$I419*IF($G419="Pickup", SUMIFS(NewEmisData!H:H, NewEmisData!$A:$A, "Pickup", NewEmisData!$B:$B, $A419, NewEmisData!$C:$C, $H419, NewEmisData!$D:$D, AR$2), SUMIFS(NewEmisData!H:H, NewEmisData!$A:$A, "LDV", NewEmisData!$B:$B, $A419, NewEmisData!$C:$C, $H419, NewEmisData!$D:$D, AR$2))</f>
        <v>5.7097131897638903E-2</v>
      </c>
      <c r="AS419" s="335">
        <f>$I419*IF($G419="Pickup", SUMIFS(NewEmisData!I:I, NewEmisData!$A:$A, "Pickup", NewEmisData!$B:$B, $A419, NewEmisData!$C:$C, $H419, NewEmisData!$D:$D, AS$2), SUMIFS(NewEmisData!I:I, NewEmisData!$A:$A, "LDV", NewEmisData!$B:$B, $A419, NewEmisData!$C:$C, $H419, NewEmisData!$D:$D, AS$2))</f>
        <v>5.6282335497047697E-2</v>
      </c>
      <c r="AT419" s="335">
        <f>$I419*IF($G419="Pickup", SUMIFS(NewEmisData!J:J, NewEmisData!$A:$A, "Pickup", NewEmisData!$B:$B, $A419, NewEmisData!$C:$C, $H419, NewEmisData!$D:$D, AT$2), SUMIFS(NewEmisData!J:J, NewEmisData!$A:$A, "LDV", NewEmisData!$B:$B, $A419, NewEmisData!$C:$C, $H419, NewEmisData!$D:$D, AT$2))</f>
        <v>5.63643242367095E-2</v>
      </c>
      <c r="AU419" s="335">
        <f>$I419*IF($G419="Pickup", SUMIFS(NewEmisData!K:K, NewEmisData!$A:$A, "Pickup", NewEmisData!$B:$B, $A419, NewEmisData!$C:$C, $H419, NewEmisData!$D:$D, AU$2), SUMIFS(NewEmisData!K:K, NewEmisData!$A:$A, "LDV", NewEmisData!$B:$B, $A419, NewEmisData!$C:$C, $H419, NewEmisData!$D:$D, AU$2))</f>
        <v>5.8426390456150903E-2</v>
      </c>
      <c r="AV419" s="335">
        <f>$I419*IF($G419="Pickup", SUMIFS(NewEmisData!L:L, NewEmisData!$A:$A, "Pickup", NewEmisData!$B:$B, $A419, NewEmisData!$C:$C, $H419, NewEmisData!$D:$D, AV$2), SUMIFS(NewEmisData!L:L, NewEmisData!$A:$A, "LDV", NewEmisData!$B:$B, $A419, NewEmisData!$C:$C, $H419, NewEmisData!$D:$D, AV$2))</f>
        <v>5.7398134741908302E-2</v>
      </c>
      <c r="AW419" s="335">
        <f>$I419*IF($G419="Pickup", SUMIFS(NewEmisData!M:M, NewEmisData!$A:$A, "Pickup", NewEmisData!$B:$B, $A419, NewEmisData!$C:$C, $H419, NewEmisData!$D:$D, AW$2), SUMIFS(NewEmisData!M:M, NewEmisData!$A:$A, "LDV", NewEmisData!$B:$B, $A419, NewEmisData!$C:$C, $H419, NewEmisData!$D:$D, AW$2))</f>
        <v>6.6282427322544205E-2</v>
      </c>
      <c r="AX419" s="335">
        <v>2.3805319372350052E-2</v>
      </c>
      <c r="AY419" s="335">
        <f>$I419*IF($G419="Pickup", SUMIFS(NewEmisData!E:E, NewEmisData!$A:$A, "Pickup", NewEmisData!$B:$B, $A419, NewEmisData!$C:$C, $H419, NewEmisData!$D:$D, AY$2), SUMIFS(NewEmisData!E:E, NewEmisData!$A:$A, "LDV", NewEmisData!$B:$B, $A419, NewEmisData!$C:$C, $H419, NewEmisData!$D:$D, AY$2))</f>
        <v>7.2045045268504804E-3</v>
      </c>
      <c r="AZ419" s="335">
        <f>$I419*IF($G419="Pickup", SUMIFS(NewEmisData!F:F, NewEmisData!$A:$A, "Pickup", NewEmisData!$B:$B, $A419, NewEmisData!$C:$C, $H419, NewEmisData!$D:$D, AZ$2), SUMIFS(NewEmisData!F:F, NewEmisData!$A:$A, "LDV", NewEmisData!$B:$B, $A419, NewEmisData!$C:$C, $H419, NewEmisData!$D:$D, AZ$2))</f>
        <v>7.2045045268504804E-3</v>
      </c>
      <c r="BA419" s="335">
        <f>$I419*IF($G419="Pickup", SUMIFS(NewEmisData!G:G, NewEmisData!$A:$A, "Pickup", NewEmisData!$B:$B, $A419, NewEmisData!$C:$C, $H419, NewEmisData!$D:$D, BA$2), SUMIFS(NewEmisData!G:G, NewEmisData!$A:$A, "LDV", NewEmisData!$B:$B, $A419, NewEmisData!$C:$C, $H419, NewEmisData!$D:$D, BA$2))</f>
        <v>7.4799922858734998E-3</v>
      </c>
      <c r="BB419" s="335">
        <f>$I419*IF($G419="Pickup", SUMIFS(NewEmisData!H:H, NewEmisData!$A:$A, "Pickup", NewEmisData!$B:$B, $A419, NewEmisData!$C:$C, $H419, NewEmisData!$D:$D, BB$2), SUMIFS(NewEmisData!H:H, NewEmisData!$A:$A, "LDV", NewEmisData!$B:$B, $A419, NewEmisData!$C:$C, $H419, NewEmisData!$D:$D, BB$2))</f>
        <v>7.3990860264414003E-3</v>
      </c>
      <c r="BC419" s="335">
        <f>$I419*IF($G419="Pickup", SUMIFS(NewEmisData!I:I, NewEmisData!$A:$A, "Pickup", NewEmisData!$B:$B, $A419, NewEmisData!$C:$C, $H419, NewEmisData!$D:$D, BC$2), SUMIFS(NewEmisData!I:I, NewEmisData!$A:$A, "LDV", NewEmisData!$B:$B, $A419, NewEmisData!$C:$C, $H419, NewEmisData!$D:$D, BC$2))</f>
        <v>7.2959893932908202E-3</v>
      </c>
      <c r="BD419" s="335">
        <f>$I419*IF($G419="Pickup", SUMIFS(NewEmisData!J:J, NewEmisData!$A:$A, "Pickup", NewEmisData!$B:$B, $A419, NewEmisData!$C:$C, $H419, NewEmisData!$D:$D, BD$2), SUMIFS(NewEmisData!J:J, NewEmisData!$A:$A, "LDV", NewEmisData!$B:$B, $A419, NewEmisData!$C:$C, $H419, NewEmisData!$D:$D, BD$2))</f>
        <v>7.30637211828812E-3</v>
      </c>
      <c r="BE419" s="335">
        <f>$I419*IF($G419="Pickup", SUMIFS(NewEmisData!K:K, NewEmisData!$A:$A, "Pickup", NewEmisData!$B:$B, $A419, NewEmisData!$C:$C, $H419, NewEmisData!$D:$D, BE$2), SUMIFS(NewEmisData!K:K, NewEmisData!$A:$A, "LDV", NewEmisData!$B:$B, $A419, NewEmisData!$C:$C, $H419, NewEmisData!$D:$D, BE$2))</f>
        <v>7.5672967944684999E-3</v>
      </c>
      <c r="BF419" s="335">
        <f>$I419*IF($G419="Pickup", SUMIFS(NewEmisData!L:L, NewEmisData!$A:$A, "Pickup", NewEmisData!$B:$B, $A419, NewEmisData!$C:$C, $H419, NewEmisData!$D:$D, BF$2), SUMIFS(NewEmisData!L:L, NewEmisData!$A:$A, "LDV", NewEmisData!$B:$B, $A419, NewEmisData!$C:$C, $H419, NewEmisData!$D:$D, BF$2))</f>
        <v>7.4371849753264302E-3</v>
      </c>
      <c r="BG419" s="335">
        <f>$I419*IF($G419="Pickup", SUMIFS(NewEmisData!M:M, NewEmisData!$A:$A, "Pickup", NewEmisData!$B:$B, $A419, NewEmisData!$C:$C, $H419, NewEmisData!$D:$D, BG$2), SUMIFS(NewEmisData!M:M, NewEmisData!$A:$A, "LDV", NewEmisData!$B:$B, $A419, NewEmisData!$C:$C, $H419, NewEmisData!$D:$D, BG$2))</f>
        <v>8.5613518057059204E-3</v>
      </c>
      <c r="BH419" s="335">
        <v>1.6506531515565108E-3</v>
      </c>
      <c r="BI419" s="335">
        <f>$I419*IF($G419="Pickup", SUMIFS(NewEmisData!E:E, NewEmisData!$A:$A, "Pickup", NewEmisData!$B:$B, $A419, NewEmisData!$C:$C, $H419, NewEmisData!$D:$D, BI$2), SUMIFS(NewEmisData!E:E, NewEmisData!$A:$A, "LDV", NewEmisData!$B:$B, $A419, NewEmisData!$C:$C, $H419, NewEmisData!$D:$D, BI$2))</f>
        <v>0</v>
      </c>
      <c r="BJ419" s="335">
        <f>$I419*IF($G419="Pickup", SUMIFS(NewEmisData!F:F, NewEmisData!$A:$A, "Pickup", NewEmisData!$B:$B, $A419, NewEmisData!$C:$C, $H419, NewEmisData!$D:$D, BJ$2), SUMIFS(NewEmisData!F:F, NewEmisData!$A:$A, "LDV", NewEmisData!$B:$B, $A419, NewEmisData!$C:$C, $H419, NewEmisData!$D:$D, BJ$2))</f>
        <v>0</v>
      </c>
      <c r="BK419" s="335">
        <f>$I419*IF($G419="Pickup", SUMIFS(NewEmisData!G:G, NewEmisData!$A:$A, "Pickup", NewEmisData!$B:$B, $A419, NewEmisData!$C:$C, $H419, NewEmisData!$D:$D, BK$2), SUMIFS(NewEmisData!G:G, NewEmisData!$A:$A, "LDV", NewEmisData!$B:$B, $A419, NewEmisData!$C:$C, $H419, NewEmisData!$D:$D, BK$2))</f>
        <v>0</v>
      </c>
      <c r="BL419" s="335">
        <f>$I419*IF($G419="Pickup", SUMIFS(NewEmisData!H:H, NewEmisData!$A:$A, "Pickup", NewEmisData!$B:$B, $A419, NewEmisData!$C:$C, $H419, NewEmisData!$D:$D, BL$2), SUMIFS(NewEmisData!H:H, NewEmisData!$A:$A, "LDV", NewEmisData!$B:$B, $A419, NewEmisData!$C:$C, $H419, NewEmisData!$D:$D, BL$2))</f>
        <v>0</v>
      </c>
      <c r="BM419" s="335">
        <f>$I419*IF($G419="Pickup", SUMIFS(NewEmisData!I:I, NewEmisData!$A:$A, "Pickup", NewEmisData!$B:$B, $A419, NewEmisData!$C:$C, $H419, NewEmisData!$D:$D, BM$2), SUMIFS(NewEmisData!I:I, NewEmisData!$A:$A, "LDV", NewEmisData!$B:$B, $A419, NewEmisData!$C:$C, $H419, NewEmisData!$D:$D, BM$2))</f>
        <v>0</v>
      </c>
      <c r="BN419" s="335">
        <f>$I419*IF($G419="Pickup", SUMIFS(NewEmisData!J:J, NewEmisData!$A:$A, "Pickup", NewEmisData!$B:$B, $A419, NewEmisData!$C:$C, $H419, NewEmisData!$D:$D, BN$2), SUMIFS(NewEmisData!J:J, NewEmisData!$A:$A, "LDV", NewEmisData!$B:$B, $A419, NewEmisData!$C:$C, $H419, NewEmisData!$D:$D, BN$2))</f>
        <v>0</v>
      </c>
      <c r="BO419" s="335">
        <f>$I419*IF($G419="Pickup", SUMIFS(NewEmisData!K:K, NewEmisData!$A:$A, "Pickup", NewEmisData!$B:$B, $A419, NewEmisData!$C:$C, $H419, NewEmisData!$D:$D, BO$2), SUMIFS(NewEmisData!K:K, NewEmisData!$A:$A, "LDV", NewEmisData!$B:$B, $A419, NewEmisData!$C:$C, $H419, NewEmisData!$D:$D, BO$2))</f>
        <v>0</v>
      </c>
      <c r="BP419" s="335">
        <f>$I419*IF($G419="Pickup", SUMIFS(NewEmisData!L:L, NewEmisData!$A:$A, "Pickup", NewEmisData!$B:$B, $A419, NewEmisData!$C:$C, $H419, NewEmisData!$D:$D, BP$2), SUMIFS(NewEmisData!L:L, NewEmisData!$A:$A, "LDV", NewEmisData!$B:$B, $A419, NewEmisData!$C:$C, $H419, NewEmisData!$D:$D, BP$2))</f>
        <v>0</v>
      </c>
      <c r="BQ419" s="335">
        <f>$I419*IF($G419="Pickup", SUMIFS(NewEmisData!M:M, NewEmisData!$A:$A, "Pickup", NewEmisData!$B:$B, $A419, NewEmisData!$C:$C, $H419, NewEmisData!$D:$D, BQ$2), SUMIFS(NewEmisData!M:M, NewEmisData!$A:$A, "LDV", NewEmisData!$B:$B, $A419, NewEmisData!$C:$C, $H419, NewEmisData!$D:$D, BQ$2))</f>
        <v>0</v>
      </c>
      <c r="BR419" s="335">
        <v>0</v>
      </c>
      <c r="BS419" s="335">
        <f>$I419*IF($G419="Pickup", SUMIFS(NewEmisData!E:E, NewEmisData!$A:$A, "Pickup", NewEmisData!$B:$B, $A419, NewEmisData!$C:$C, $H419, NewEmisData!$D:$D, BS$2), SUMIFS(NewEmisData!E:E, NewEmisData!$A:$A, "LDV", NewEmisData!$B:$B, $A419, NewEmisData!$C:$C, $H419, NewEmisData!$D:$D, BS$2))</f>
        <v>0</v>
      </c>
      <c r="BT419" s="335">
        <f>$I419*IF($G419="Pickup", SUMIFS(NewEmisData!F:F, NewEmisData!$A:$A, "Pickup", NewEmisData!$B:$B, $A419, NewEmisData!$C:$C, $H419, NewEmisData!$D:$D, BT$2), SUMIFS(NewEmisData!F:F, NewEmisData!$A:$A, "LDV", NewEmisData!$B:$B, $A419, NewEmisData!$C:$C, $H419, NewEmisData!$D:$D, BT$2))</f>
        <v>0</v>
      </c>
      <c r="BU419" s="335">
        <f>$I419*IF($G419="Pickup", SUMIFS(NewEmisData!G:G, NewEmisData!$A:$A, "Pickup", NewEmisData!$B:$B, $A419, NewEmisData!$C:$C, $H419, NewEmisData!$D:$D, BU$2), SUMIFS(NewEmisData!G:G, NewEmisData!$A:$A, "LDV", NewEmisData!$B:$B, $A419, NewEmisData!$C:$C, $H419, NewEmisData!$D:$D, BU$2))</f>
        <v>0</v>
      </c>
      <c r="BV419" s="335">
        <f>$I419*IF($G419="Pickup", SUMIFS(NewEmisData!H:H, NewEmisData!$A:$A, "Pickup", NewEmisData!$B:$B, $A419, NewEmisData!$C:$C, $H419, NewEmisData!$D:$D, BV$2), SUMIFS(NewEmisData!H:H, NewEmisData!$A:$A, "LDV", NewEmisData!$B:$B, $A419, NewEmisData!$C:$C, $H419, NewEmisData!$D:$D, BV$2))</f>
        <v>0</v>
      </c>
      <c r="BW419" s="335">
        <f>$I419*IF($G419="Pickup", SUMIFS(NewEmisData!I:I, NewEmisData!$A:$A, "Pickup", NewEmisData!$B:$B, $A419, NewEmisData!$C:$C, $H419, NewEmisData!$D:$D, BW$2), SUMIFS(NewEmisData!I:I, NewEmisData!$A:$A, "LDV", NewEmisData!$B:$B, $A419, NewEmisData!$C:$C, $H419, NewEmisData!$D:$D, BW$2))</f>
        <v>0</v>
      </c>
      <c r="BX419" s="335">
        <f>$I419*IF($G419="Pickup", SUMIFS(NewEmisData!J:J, NewEmisData!$A:$A, "Pickup", NewEmisData!$B:$B, $A419, NewEmisData!$C:$C, $H419, NewEmisData!$D:$D, BX$2), SUMIFS(NewEmisData!J:J, NewEmisData!$A:$A, "LDV", NewEmisData!$B:$B, $A419, NewEmisData!$C:$C, $H419, NewEmisData!$D:$D, BX$2))</f>
        <v>0</v>
      </c>
      <c r="BY419" s="335">
        <f>$I419*IF($G419="Pickup", SUMIFS(NewEmisData!K:K, NewEmisData!$A:$A, "Pickup", NewEmisData!$B:$B, $A419, NewEmisData!$C:$C, $H419, NewEmisData!$D:$D, BY$2), SUMIFS(NewEmisData!K:K, NewEmisData!$A:$A, "LDV", NewEmisData!$B:$B, $A419, NewEmisData!$C:$C, $H419, NewEmisData!$D:$D, BY$2))</f>
        <v>0</v>
      </c>
      <c r="BZ419" s="335">
        <f>$I419*IF($G419="Pickup", SUMIFS(NewEmisData!L:L, NewEmisData!$A:$A, "Pickup", NewEmisData!$B:$B, $A419, NewEmisData!$C:$C, $H419, NewEmisData!$D:$D, BZ$2), SUMIFS(NewEmisData!L:L, NewEmisData!$A:$A, "LDV", NewEmisData!$B:$B, $A419, NewEmisData!$C:$C, $H419, NewEmisData!$D:$D, BZ$2))</f>
        <v>0</v>
      </c>
      <c r="CA419" s="335">
        <f>$I419*IF($G419="Pickup", SUMIFS(NewEmisData!M:M, NewEmisData!$A:$A, "Pickup", NewEmisData!$B:$B, $A419, NewEmisData!$C:$C, $H419, NewEmisData!$D:$D, CA$2), SUMIFS(NewEmisData!M:M, NewEmisData!$A:$A, "LDV", NewEmisData!$B:$B, $A419, NewEmisData!$C:$C, $H419, NewEmisData!$D:$D, CA$2))</f>
        <v>0</v>
      </c>
      <c r="CB419" s="335">
        <v>0</v>
      </c>
      <c r="CC419" s="335">
        <f>$I419*IF($G419="Pickup", SUMIFS(NewEmisData!E:E, NewEmisData!$A:$A, "Pickup", NewEmisData!$B:$B, $A419, NewEmisData!$C:$C, $H419, NewEmisData!$D:$D, CC$2), SUMIFS(NewEmisData!E:E, NewEmisData!$A:$A, "LDV", NewEmisData!$B:$B, $A419, NewEmisData!$C:$C, $H419, NewEmisData!$D:$D, CC$2))</f>
        <v>0</v>
      </c>
      <c r="CD419" s="335">
        <f>$I419*IF($G419="Pickup", SUMIFS(NewEmisData!F:F, NewEmisData!$A:$A, "Pickup", NewEmisData!$B:$B, $A419, NewEmisData!$C:$C, $H419, NewEmisData!$D:$D, CD$2), SUMIFS(NewEmisData!F:F, NewEmisData!$A:$A, "LDV", NewEmisData!$B:$B, $A419, NewEmisData!$C:$C, $H419, NewEmisData!$D:$D, CD$2))</f>
        <v>0</v>
      </c>
      <c r="CE419" s="335">
        <f>$I419*IF($G419="Pickup", SUMIFS(NewEmisData!G:G, NewEmisData!$A:$A, "Pickup", NewEmisData!$B:$B, $A419, NewEmisData!$C:$C, $H419, NewEmisData!$D:$D, CE$2), SUMIFS(NewEmisData!G:G, NewEmisData!$A:$A, "LDV", NewEmisData!$B:$B, $A419, NewEmisData!$C:$C, $H419, NewEmisData!$D:$D, CE$2))</f>
        <v>0</v>
      </c>
      <c r="CF419" s="335">
        <f>$I419*IF($G419="Pickup", SUMIFS(NewEmisData!H:H, NewEmisData!$A:$A, "Pickup", NewEmisData!$B:$B, $A419, NewEmisData!$C:$C, $H419, NewEmisData!$D:$D, CF$2), SUMIFS(NewEmisData!H:H, NewEmisData!$A:$A, "LDV", NewEmisData!$B:$B, $A419, NewEmisData!$C:$C, $H419, NewEmisData!$D:$D, CF$2))</f>
        <v>0</v>
      </c>
      <c r="CG419" s="335">
        <f>$I419*IF($G419="Pickup", SUMIFS(NewEmisData!I:I, NewEmisData!$A:$A, "Pickup", NewEmisData!$B:$B, $A419, NewEmisData!$C:$C, $H419, NewEmisData!$D:$D, CG$2), SUMIFS(NewEmisData!I:I, NewEmisData!$A:$A, "LDV", NewEmisData!$B:$B, $A419, NewEmisData!$C:$C, $H419, NewEmisData!$D:$D, CG$2))</f>
        <v>0</v>
      </c>
      <c r="CH419" s="335">
        <f>$I419*IF($G419="Pickup", SUMIFS(NewEmisData!J:J, NewEmisData!$A:$A, "Pickup", NewEmisData!$B:$B, $A419, NewEmisData!$C:$C, $H419, NewEmisData!$D:$D, CH$2), SUMIFS(NewEmisData!J:J, NewEmisData!$A:$A, "LDV", NewEmisData!$B:$B, $A419, NewEmisData!$C:$C, $H419, NewEmisData!$D:$D, CH$2))</f>
        <v>0</v>
      </c>
      <c r="CI419" s="335">
        <f>$I419*IF($G419="Pickup", SUMIFS(NewEmisData!K:K, NewEmisData!$A:$A, "Pickup", NewEmisData!$B:$B, $A419, NewEmisData!$C:$C, $H419, NewEmisData!$D:$D, CI$2), SUMIFS(NewEmisData!K:K, NewEmisData!$A:$A, "LDV", NewEmisData!$B:$B, $A419, NewEmisData!$C:$C, $H419, NewEmisData!$D:$D, CI$2))</f>
        <v>0</v>
      </c>
      <c r="CJ419" s="335">
        <f>$I419*IF($G419="Pickup", SUMIFS(NewEmisData!L:L, NewEmisData!$A:$A, "Pickup", NewEmisData!$B:$B, $A419, NewEmisData!$C:$C, $H419, NewEmisData!$D:$D, CJ$2), SUMIFS(NewEmisData!L:L, NewEmisData!$A:$A, "LDV", NewEmisData!$B:$B, $A419, NewEmisData!$C:$C, $H419, NewEmisData!$D:$D, CJ$2))</f>
        <v>0</v>
      </c>
      <c r="CK419" s="335">
        <f>$I419*IF($G419="Pickup", SUMIFS(NewEmisData!M:M, NewEmisData!$A:$A, "Pickup", NewEmisData!$B:$B, $A419, NewEmisData!$C:$C, $H419, NewEmisData!$D:$D, CK$2), SUMIFS(NewEmisData!M:M, NewEmisData!$A:$A, "LDV", NewEmisData!$B:$B, $A419, NewEmisData!$C:$C, $H419, NewEmisData!$D:$D, CK$2))</f>
        <v>0</v>
      </c>
      <c r="CL419" s="335">
        <v>0</v>
      </c>
      <c r="CM419" s="335">
        <f>$I419*IF($G419="Pickup", SUMIFS(NewEmisData!E:E, NewEmisData!$A:$A, "Pickup", NewEmisData!$B:$B, $A419, NewEmisData!$C:$C, $H419, NewEmisData!$D:$D, CM$2), SUMIFS(NewEmisData!E:E, NewEmisData!$A:$A, "LDV", NewEmisData!$B:$B, $A419, NewEmisData!$C:$C, $H419, NewEmisData!$D:$D, CM$2))</f>
        <v>0</v>
      </c>
      <c r="CN419" s="335">
        <f>$I419*IF($G419="Pickup", SUMIFS(NewEmisData!F:F, NewEmisData!$A:$A, "Pickup", NewEmisData!$B:$B, $A419, NewEmisData!$C:$C, $H419, NewEmisData!$D:$D, CN$2), SUMIFS(NewEmisData!F:F, NewEmisData!$A:$A, "LDV", NewEmisData!$B:$B, $A419, NewEmisData!$C:$C, $H419, NewEmisData!$D:$D, CN$2))</f>
        <v>0</v>
      </c>
      <c r="CO419" s="335">
        <f>$I419*IF($G419="Pickup", SUMIFS(NewEmisData!G:G, NewEmisData!$A:$A, "Pickup", NewEmisData!$B:$B, $A419, NewEmisData!$C:$C, $H419, NewEmisData!$D:$D, CO$2), SUMIFS(NewEmisData!G:G, NewEmisData!$A:$A, "LDV", NewEmisData!$B:$B, $A419, NewEmisData!$C:$C, $H419, NewEmisData!$D:$D, CO$2))</f>
        <v>0</v>
      </c>
      <c r="CP419" s="335">
        <f>$I419*IF($G419="Pickup", SUMIFS(NewEmisData!H:H, NewEmisData!$A:$A, "Pickup", NewEmisData!$B:$B, $A419, NewEmisData!$C:$C, $H419, NewEmisData!$D:$D, CP$2), SUMIFS(NewEmisData!H:H, NewEmisData!$A:$A, "LDV", NewEmisData!$B:$B, $A419, NewEmisData!$C:$C, $H419, NewEmisData!$D:$D, CP$2))</f>
        <v>0</v>
      </c>
      <c r="CQ419" s="335">
        <f>$I419*IF($G419="Pickup", SUMIFS(NewEmisData!I:I, NewEmisData!$A:$A, "Pickup", NewEmisData!$B:$B, $A419, NewEmisData!$C:$C, $H419, NewEmisData!$D:$D, CQ$2), SUMIFS(NewEmisData!I:I, NewEmisData!$A:$A, "LDV", NewEmisData!$B:$B, $A419, NewEmisData!$C:$C, $H419, NewEmisData!$D:$D, CQ$2))</f>
        <v>0</v>
      </c>
      <c r="CR419" s="335">
        <f>$I419*IF($G419="Pickup", SUMIFS(NewEmisData!J:J, NewEmisData!$A:$A, "Pickup", NewEmisData!$B:$B, $A419, NewEmisData!$C:$C, $H419, NewEmisData!$D:$D, CR$2), SUMIFS(NewEmisData!J:J, NewEmisData!$A:$A, "LDV", NewEmisData!$B:$B, $A419, NewEmisData!$C:$C, $H419, NewEmisData!$D:$D, CR$2))</f>
        <v>0</v>
      </c>
      <c r="CS419" s="335">
        <f>$I419*IF($G419="Pickup", SUMIFS(NewEmisData!K:K, NewEmisData!$A:$A, "Pickup", NewEmisData!$B:$B, $A419, NewEmisData!$C:$C, $H419, NewEmisData!$D:$D, CS$2), SUMIFS(NewEmisData!K:K, NewEmisData!$A:$A, "LDV", NewEmisData!$B:$B, $A419, NewEmisData!$C:$C, $H419, NewEmisData!$D:$D, CS$2))</f>
        <v>0</v>
      </c>
      <c r="CT419" s="335">
        <f>$I419*IF($G419="Pickup", SUMIFS(NewEmisData!L:L, NewEmisData!$A:$A, "Pickup", NewEmisData!$B:$B, $A419, NewEmisData!$C:$C, $H419, NewEmisData!$D:$D, CT$2), SUMIFS(NewEmisData!L:L, NewEmisData!$A:$A, "LDV", NewEmisData!$B:$B, $A419, NewEmisData!$C:$C, $H419, NewEmisData!$D:$D, CT$2))</f>
        <v>0</v>
      </c>
      <c r="CU419" s="335">
        <f>$I419*IF($G419="Pickup", SUMIFS(NewEmisData!M:M, NewEmisData!$A:$A, "Pickup", NewEmisData!$B:$B, $A419, NewEmisData!$C:$C, $H419, NewEmisData!$D:$D, CU$2), SUMIFS(NewEmisData!M:M, NewEmisData!$A:$A, "LDV", NewEmisData!$B:$B, $A419, NewEmisData!$C:$C, $H419, NewEmisData!$D:$D, CU$2))</f>
        <v>0</v>
      </c>
      <c r="CV419" s="335">
        <v>0</v>
      </c>
      <c r="CW419" s="335">
        <v>0</v>
      </c>
      <c r="CX419" s="335">
        <v>0</v>
      </c>
      <c r="CY419" s="335">
        <v>0</v>
      </c>
      <c r="CZ419" s="335">
        <v>0</v>
      </c>
      <c r="DA419" s="335">
        <v>0</v>
      </c>
      <c r="DB419" s="335">
        <v>0</v>
      </c>
      <c r="DC419" s="335">
        <v>0</v>
      </c>
      <c r="DD419" s="335">
        <v>0</v>
      </c>
      <c r="DE419" s="335">
        <v>0</v>
      </c>
      <c r="DF419" s="335">
        <v>0</v>
      </c>
      <c r="DG419" s="335">
        <f>$I419*IF($G419="Pickup", SUMIFS(NewEmisData!E:E, NewEmisData!$A:$A, "Pickup", NewEmisData!$B:$B, $A419, NewEmisData!$C:$C, $H419, NewEmisData!$D:$D, DG$2), SUMIFS(NewEmisData!E:E, NewEmisData!$A:$A, "LDV", NewEmisData!$B:$B, $A419, NewEmisData!$C:$C, $H419, NewEmisData!$D:$D, DG$2))</f>
        <v>0</v>
      </c>
      <c r="DH419" s="335">
        <f>$I419*IF($G419="Pickup", SUMIFS(NewEmisData!F:F, NewEmisData!$A:$A, "Pickup", NewEmisData!$B:$B, $A419, NewEmisData!$C:$C, $H419, NewEmisData!$D:$D, DH$2), SUMIFS(NewEmisData!F:F, NewEmisData!$A:$A, "LDV", NewEmisData!$B:$B, $A419, NewEmisData!$C:$C, $H419, NewEmisData!$D:$D, DH$2))</f>
        <v>0</v>
      </c>
      <c r="DI419" s="335">
        <f>$I419*IF($G419="Pickup", SUMIFS(NewEmisData!G:G, NewEmisData!$A:$A, "Pickup", NewEmisData!$B:$B, $A419, NewEmisData!$C:$C, $H419, NewEmisData!$D:$D, DI$2), SUMIFS(NewEmisData!G:G, NewEmisData!$A:$A, "LDV", NewEmisData!$B:$B, $A419, NewEmisData!$C:$C, $H419, NewEmisData!$D:$D, DI$2))</f>
        <v>0</v>
      </c>
      <c r="DJ419" s="335">
        <f>$I419*IF($G419="Pickup", SUMIFS(NewEmisData!H:H, NewEmisData!$A:$A, "Pickup", NewEmisData!$B:$B, $A419, NewEmisData!$C:$C, $H419, NewEmisData!$D:$D, DJ$2), SUMIFS(NewEmisData!H:H, NewEmisData!$A:$A, "LDV", NewEmisData!$B:$B, $A419, NewEmisData!$C:$C, $H419, NewEmisData!$D:$D, DJ$2))</f>
        <v>0</v>
      </c>
      <c r="DK419" s="335">
        <f>$I419*IF($G419="Pickup", SUMIFS(NewEmisData!I:I, NewEmisData!$A:$A, "Pickup", NewEmisData!$B:$B, $A419, NewEmisData!$C:$C, $H419, NewEmisData!$D:$D, DK$2), SUMIFS(NewEmisData!I:I, NewEmisData!$A:$A, "LDV", NewEmisData!$B:$B, $A419, NewEmisData!$C:$C, $H419, NewEmisData!$D:$D, DK$2))</f>
        <v>0</v>
      </c>
      <c r="DL419" s="335">
        <f>$I419*IF($G419="Pickup", SUMIFS(NewEmisData!J:J, NewEmisData!$A:$A, "Pickup", NewEmisData!$B:$B, $A419, NewEmisData!$C:$C, $H419, NewEmisData!$D:$D, DL$2), SUMIFS(NewEmisData!J:J, NewEmisData!$A:$A, "LDV", NewEmisData!$B:$B, $A419, NewEmisData!$C:$C, $H419, NewEmisData!$D:$D, DL$2))</f>
        <v>0</v>
      </c>
      <c r="DM419" s="335">
        <f>$I419*IF($G419="Pickup", SUMIFS(NewEmisData!K:K, NewEmisData!$A:$A, "Pickup", NewEmisData!$B:$B, $A419, NewEmisData!$C:$C, $H419, NewEmisData!$D:$D, DM$2), SUMIFS(NewEmisData!K:K, NewEmisData!$A:$A, "LDV", NewEmisData!$B:$B, $A419, NewEmisData!$C:$C, $H419, NewEmisData!$D:$D, DM$2))</f>
        <v>0</v>
      </c>
      <c r="DN419" s="335">
        <f>$I419*IF($G419="Pickup", SUMIFS(NewEmisData!L:L, NewEmisData!$A:$A, "Pickup", NewEmisData!$B:$B, $A419, NewEmisData!$C:$C, $H419, NewEmisData!$D:$D, DN$2), SUMIFS(NewEmisData!L:L, NewEmisData!$A:$A, "LDV", NewEmisData!$B:$B, $A419, NewEmisData!$C:$C, $H419, NewEmisData!$D:$D, DN$2))</f>
        <v>0</v>
      </c>
      <c r="DO419" s="335">
        <f>$I419*IF($G419="Pickup", SUMIFS(NewEmisData!M:M, NewEmisData!$A:$A, "Pickup", NewEmisData!$B:$B, $A419, NewEmisData!$C:$C, $H419, NewEmisData!$D:$D, DO$2), SUMIFS(NewEmisData!M:M, NewEmisData!$A:$A, "LDV", NewEmisData!$B:$B, $A419, NewEmisData!$C:$C, $H419, NewEmisData!$D:$D, DO$2))</f>
        <v>0</v>
      </c>
      <c r="DP419" s="335">
        <v>0</v>
      </c>
      <c r="DQ419" s="335">
        <f>$I419*IF($G419="Pickup", SUMIFS(NewEmisData!E:E, NewEmisData!$A:$A, "Pickup", NewEmisData!$B:$B, $A419, NewEmisData!$C:$C, $H419, NewEmisData!$D:$D, DQ$2), SUMIFS(NewEmisData!E:E, NewEmisData!$A:$A, "LDV", NewEmisData!$B:$B, $A419, NewEmisData!$C:$C, $H419, NewEmisData!$D:$D, DQ$2))</f>
        <v>0</v>
      </c>
      <c r="DR419" s="335">
        <f>$I419*IF($G419="Pickup", SUMIFS(NewEmisData!F:F, NewEmisData!$A:$A, "Pickup", NewEmisData!$B:$B, $A419, NewEmisData!$C:$C, $H419, NewEmisData!$D:$D, DR$2), SUMIFS(NewEmisData!F:F, NewEmisData!$A:$A, "LDV", NewEmisData!$B:$B, $A419, NewEmisData!$C:$C, $H419, NewEmisData!$D:$D, DR$2))</f>
        <v>0</v>
      </c>
      <c r="DS419" s="335">
        <f>$I419*IF($G419="Pickup", SUMIFS(NewEmisData!G:G, NewEmisData!$A:$A, "Pickup", NewEmisData!$B:$B, $A419, NewEmisData!$C:$C, $H419, NewEmisData!$D:$D, DS$2), SUMIFS(NewEmisData!G:G, NewEmisData!$A:$A, "LDV", NewEmisData!$B:$B, $A419, NewEmisData!$C:$C, $H419, NewEmisData!$D:$D, DS$2))</f>
        <v>0</v>
      </c>
      <c r="DT419" s="335">
        <f>$I419*IF($G419="Pickup", SUMIFS(NewEmisData!H:H, NewEmisData!$A:$A, "Pickup", NewEmisData!$B:$B, $A419, NewEmisData!$C:$C, $H419, NewEmisData!$D:$D, DT$2), SUMIFS(NewEmisData!H:H, NewEmisData!$A:$A, "LDV", NewEmisData!$B:$B, $A419, NewEmisData!$C:$C, $H419, NewEmisData!$D:$D, DT$2))</f>
        <v>0</v>
      </c>
      <c r="DU419" s="335">
        <f>$I419*IF($G419="Pickup", SUMIFS(NewEmisData!I:I, NewEmisData!$A:$A, "Pickup", NewEmisData!$B:$B, $A419, NewEmisData!$C:$C, $H419, NewEmisData!$D:$D, DU$2), SUMIFS(NewEmisData!I:I, NewEmisData!$A:$A, "LDV", NewEmisData!$B:$B, $A419, NewEmisData!$C:$C, $H419, NewEmisData!$D:$D, DU$2))</f>
        <v>0</v>
      </c>
      <c r="DV419" s="335">
        <f>$I419*IF($G419="Pickup", SUMIFS(NewEmisData!J:J, NewEmisData!$A:$A, "Pickup", NewEmisData!$B:$B, $A419, NewEmisData!$C:$C, $H419, NewEmisData!$D:$D, DV$2), SUMIFS(NewEmisData!J:J, NewEmisData!$A:$A, "LDV", NewEmisData!$B:$B, $A419, NewEmisData!$C:$C, $H419, NewEmisData!$D:$D, DV$2))</f>
        <v>0</v>
      </c>
      <c r="DW419" s="335">
        <f>$I419*IF($G419="Pickup", SUMIFS(NewEmisData!K:K, NewEmisData!$A:$A, "Pickup", NewEmisData!$B:$B, $A419, NewEmisData!$C:$C, $H419, NewEmisData!$D:$D, DW$2), SUMIFS(NewEmisData!K:K, NewEmisData!$A:$A, "LDV", NewEmisData!$B:$B, $A419, NewEmisData!$C:$C, $H419, NewEmisData!$D:$D, DW$2))</f>
        <v>0</v>
      </c>
      <c r="DX419" s="335">
        <f>$I419*IF($G419="Pickup", SUMIFS(NewEmisData!L:L, NewEmisData!$A:$A, "Pickup", NewEmisData!$B:$B, $A419, NewEmisData!$C:$C, $H419, NewEmisData!$D:$D, DX$2), SUMIFS(NewEmisData!L:L, NewEmisData!$A:$A, "LDV", NewEmisData!$B:$B, $A419, NewEmisData!$C:$C, $H419, NewEmisData!$D:$D, DX$2))</f>
        <v>0</v>
      </c>
      <c r="DY419" s="335">
        <f>$I419*IF($G419="Pickup", SUMIFS(NewEmisData!M:M, NewEmisData!$A:$A, "Pickup", NewEmisData!$B:$B, $A419, NewEmisData!$C:$C, $H419, NewEmisData!$D:$D, DY$2), SUMIFS(NewEmisData!M:M, NewEmisData!$A:$A, "LDV", NewEmisData!$B:$B, $A419, NewEmisData!$C:$C, $H419, NewEmisData!$D:$D, DY$2))</f>
        <v>0</v>
      </c>
      <c r="DZ419" s="335">
        <v>0</v>
      </c>
      <c r="EA419" s="335">
        <f t="shared" si="658"/>
        <v>0</v>
      </c>
      <c r="EB419" s="335">
        <f t="shared" si="659"/>
        <v>0</v>
      </c>
      <c r="EC419" s="335">
        <f t="shared" si="660"/>
        <v>0</v>
      </c>
      <c r="ED419" s="335">
        <f t="shared" si="661"/>
        <v>0</v>
      </c>
      <c r="EE419" s="335">
        <f t="shared" si="662"/>
        <v>0</v>
      </c>
      <c r="EF419" s="335">
        <f t="shared" si="663"/>
        <v>0</v>
      </c>
      <c r="EG419" s="335">
        <f t="shared" si="664"/>
        <v>0</v>
      </c>
      <c r="EH419" s="335">
        <f t="shared" si="665"/>
        <v>0</v>
      </c>
      <c r="EI419" s="335">
        <f t="shared" si="666"/>
        <v>0</v>
      </c>
      <c r="EJ419" s="335">
        <f t="shared" si="667"/>
        <v>0</v>
      </c>
      <c r="EK419" s="335">
        <f t="shared" si="668"/>
        <v>0</v>
      </c>
      <c r="EL419" s="335">
        <f t="shared" si="669"/>
        <v>0</v>
      </c>
      <c r="EM419" s="335">
        <f t="shared" si="670"/>
        <v>0</v>
      </c>
      <c r="EN419" s="335">
        <f t="shared" si="671"/>
        <v>0</v>
      </c>
      <c r="EO419" s="335">
        <f t="shared" si="672"/>
        <v>0</v>
      </c>
      <c r="EP419" s="335">
        <f t="shared" si="673"/>
        <v>0</v>
      </c>
      <c r="EQ419" s="335">
        <f t="shared" si="674"/>
        <v>0</v>
      </c>
      <c r="ER419" s="335">
        <f t="shared" si="675"/>
        <v>0</v>
      </c>
      <c r="ES419" s="335">
        <f t="shared" si="676"/>
        <v>0</v>
      </c>
      <c r="ET419" s="335">
        <f t="shared" si="677"/>
        <v>0</v>
      </c>
      <c r="EU419" s="335">
        <f t="shared" si="678"/>
        <v>0</v>
      </c>
      <c r="EV419" s="335">
        <f t="shared" si="679"/>
        <v>0</v>
      </c>
      <c r="EW419" s="335">
        <f t="shared" si="680"/>
        <v>0</v>
      </c>
      <c r="EX419" s="335">
        <f t="shared" si="681"/>
        <v>0</v>
      </c>
      <c r="EY419" s="335">
        <f t="shared" si="682"/>
        <v>0</v>
      </c>
      <c r="EZ419" s="335">
        <f t="shared" si="683"/>
        <v>0</v>
      </c>
      <c r="FA419" s="335">
        <f t="shared" si="684"/>
        <v>0</v>
      </c>
      <c r="FB419" s="335">
        <f t="shared" si="685"/>
        <v>0</v>
      </c>
      <c r="FC419" s="335">
        <f t="shared" si="686"/>
        <v>0</v>
      </c>
      <c r="FD419" s="335">
        <f t="shared" si="687"/>
        <v>0</v>
      </c>
      <c r="FE419" s="335">
        <f t="shared" si="688"/>
        <v>5.5559285543744799E-2</v>
      </c>
      <c r="FF419" s="335">
        <f t="shared" si="689"/>
        <v>5.5559285543744799E-2</v>
      </c>
      <c r="FG419" s="335">
        <f t="shared" si="690"/>
        <v>5.7736480852220801E-2</v>
      </c>
      <c r="FH419" s="335">
        <f t="shared" si="691"/>
        <v>5.7097131897638903E-2</v>
      </c>
      <c r="FI419" s="335">
        <f t="shared" si="692"/>
        <v>5.6282335497047697E-2</v>
      </c>
      <c r="FJ419" s="335">
        <f t="shared" si="693"/>
        <v>5.63643242367095E-2</v>
      </c>
      <c r="FK419" s="335">
        <f t="shared" si="694"/>
        <v>5.8426390456150903E-2</v>
      </c>
      <c r="FL419" s="335">
        <f t="shared" si="695"/>
        <v>5.7398134741908302E-2</v>
      </c>
      <c r="FM419" s="335">
        <f t="shared" si="696"/>
        <v>6.6282427322544205E-2</v>
      </c>
      <c r="FN419" s="335">
        <f t="shared" si="697"/>
        <v>2.3805319372350052E-2</v>
      </c>
      <c r="FO419" s="335">
        <f t="shared" si="698"/>
        <v>7.2045045268504804E-3</v>
      </c>
      <c r="FP419" s="335">
        <f t="shared" si="699"/>
        <v>7.2045045268504804E-3</v>
      </c>
      <c r="FQ419" s="335">
        <f t="shared" si="700"/>
        <v>7.4799922858734998E-3</v>
      </c>
      <c r="FR419" s="335">
        <f t="shared" si="701"/>
        <v>7.3990860264414003E-3</v>
      </c>
      <c r="FS419" s="335">
        <f t="shared" si="702"/>
        <v>7.2959893932908202E-3</v>
      </c>
      <c r="FT419" s="335">
        <f t="shared" si="703"/>
        <v>7.30637211828812E-3</v>
      </c>
      <c r="FU419" s="335">
        <f t="shared" si="704"/>
        <v>7.5672967944684999E-3</v>
      </c>
      <c r="FV419" s="335">
        <f t="shared" si="705"/>
        <v>7.4371849753264302E-3</v>
      </c>
      <c r="FW419" s="335">
        <f t="shared" si="706"/>
        <v>8.5613518057059204E-3</v>
      </c>
      <c r="FX419" s="335">
        <f t="shared" si="707"/>
        <v>1.6506531515565108E-3</v>
      </c>
    </row>
    <row r="420" spans="1:180" x14ac:dyDescent="0.2">
      <c r="A420" s="305" t="str">
        <f>IF(LEFT(TRIM(TechData_All!AJ80),1)="*", _xlfn.CONCAT("*","R2"), "R2")</f>
        <v>*R2</v>
      </c>
      <c r="B420" s="305" t="str">
        <f>TechData_All!A80</f>
        <v>*TLLSELC100</v>
      </c>
      <c r="C420" s="305" t="str">
        <f>TechData_All!C80</f>
        <v>Electric large SUV w/100 mi range</v>
      </c>
      <c r="D420" s="301" t="str">
        <f>TechData_All!D80</f>
        <v>bn-vmt, bn-vmt/a</v>
      </c>
      <c r="E420" s="301" t="str">
        <f>TechData_All!E80</f>
        <v>TRNELC</v>
      </c>
      <c r="F420" s="301" t="str">
        <f>TechData_All!F80</f>
        <v>TL</v>
      </c>
      <c r="G420" s="315" t="s">
        <v>822</v>
      </c>
      <c r="H420" s="315" t="s">
        <v>36</v>
      </c>
      <c r="I420" s="315">
        <v>1</v>
      </c>
      <c r="J420" s="315" t="str">
        <f t="shared" si="708"/>
        <v>Large SUV-ELC</v>
      </c>
      <c r="K420" s="335">
        <f>$I420*IF($G420="Pickup", SUMIFS(NewEmisData!E:E, NewEmisData!$A:$A, "Pickup", NewEmisData!$B:$B, $A420, NewEmisData!$C:$C, $H420, NewEmisData!$D:$D, K$2), SUMIFS(NewEmisData!E:E, NewEmisData!$A:$A, "LDV", NewEmisData!$B:$B, $A420, NewEmisData!$C:$C, $H420, NewEmisData!$D:$D, K$2))</f>
        <v>0</v>
      </c>
      <c r="L420" s="335">
        <f>$I420*IF($G420="Pickup", SUMIFS(NewEmisData!F:F, NewEmisData!$A:$A, "Pickup", NewEmisData!$B:$B, $A420, NewEmisData!$C:$C, $H420, NewEmisData!$D:$D, L$2), SUMIFS(NewEmisData!F:F, NewEmisData!$A:$A, "LDV", NewEmisData!$B:$B, $A420, NewEmisData!$C:$C, $H420, NewEmisData!$D:$D, L$2))</f>
        <v>0</v>
      </c>
      <c r="M420" s="335">
        <f>$I420*IF($G420="Pickup", SUMIFS(NewEmisData!G:G, NewEmisData!$A:$A, "Pickup", NewEmisData!$B:$B, $A420, NewEmisData!$C:$C, $H420, NewEmisData!$D:$D, M$2), SUMIFS(NewEmisData!G:G, NewEmisData!$A:$A, "LDV", NewEmisData!$B:$B, $A420, NewEmisData!$C:$C, $H420, NewEmisData!$D:$D, M$2))</f>
        <v>0</v>
      </c>
      <c r="N420" s="335">
        <f>$I420*IF($G420="Pickup", SUMIFS(NewEmisData!H:H, NewEmisData!$A:$A, "Pickup", NewEmisData!$B:$B, $A420, NewEmisData!$C:$C, $H420, NewEmisData!$D:$D, N$2), SUMIFS(NewEmisData!H:H, NewEmisData!$A:$A, "LDV", NewEmisData!$B:$B, $A420, NewEmisData!$C:$C, $H420, NewEmisData!$D:$D, N$2))</f>
        <v>0</v>
      </c>
      <c r="O420" s="335">
        <f>$I420*IF($G420="Pickup", SUMIFS(NewEmisData!I:I, NewEmisData!$A:$A, "Pickup", NewEmisData!$B:$B, $A420, NewEmisData!$C:$C, $H420, NewEmisData!$D:$D, O$2), SUMIFS(NewEmisData!I:I, NewEmisData!$A:$A, "LDV", NewEmisData!$B:$B, $A420, NewEmisData!$C:$C, $H420, NewEmisData!$D:$D, O$2))</f>
        <v>0</v>
      </c>
      <c r="P420" s="335">
        <f>$I420*IF($G420="Pickup", SUMIFS(NewEmisData!J:J, NewEmisData!$A:$A, "Pickup", NewEmisData!$B:$B, $A420, NewEmisData!$C:$C, $H420, NewEmisData!$D:$D, P$2), SUMIFS(NewEmisData!J:J, NewEmisData!$A:$A, "LDV", NewEmisData!$B:$B, $A420, NewEmisData!$C:$C, $H420, NewEmisData!$D:$D, P$2))</f>
        <v>0</v>
      </c>
      <c r="Q420" s="335">
        <f>$I420*IF($G420="Pickup", SUMIFS(NewEmisData!K:K, NewEmisData!$A:$A, "Pickup", NewEmisData!$B:$B, $A420, NewEmisData!$C:$C, $H420, NewEmisData!$D:$D, Q$2), SUMIFS(NewEmisData!K:K, NewEmisData!$A:$A, "LDV", NewEmisData!$B:$B, $A420, NewEmisData!$C:$C, $H420, NewEmisData!$D:$D, Q$2))</f>
        <v>0</v>
      </c>
      <c r="R420" s="335">
        <f>$I420*IF($G420="Pickup", SUMIFS(NewEmisData!L:L, NewEmisData!$A:$A, "Pickup", NewEmisData!$B:$B, $A420, NewEmisData!$C:$C, $H420, NewEmisData!$D:$D, R$2), SUMIFS(NewEmisData!L:L, NewEmisData!$A:$A, "LDV", NewEmisData!$B:$B, $A420, NewEmisData!$C:$C, $H420, NewEmisData!$D:$D, R$2))</f>
        <v>0</v>
      </c>
      <c r="S420" s="335">
        <f>$I420*IF($G420="Pickup", SUMIFS(NewEmisData!M:M, NewEmisData!$A:$A, "Pickup", NewEmisData!$B:$B, $A420, NewEmisData!$C:$C, $H420, NewEmisData!$D:$D, S$2), SUMIFS(NewEmisData!M:M, NewEmisData!$A:$A, "LDV", NewEmisData!$B:$B, $A420, NewEmisData!$C:$C, $H420, NewEmisData!$D:$D, S$2))</f>
        <v>0</v>
      </c>
      <c r="T420" s="335">
        <v>0</v>
      </c>
      <c r="U420" s="335">
        <f>$I420*IF($G420="Pickup", SUMIFS(NewEmisData!E:E, NewEmisData!$A:$A, "Pickup", NewEmisData!$B:$B, $A420, NewEmisData!$C:$C, $H420, NewEmisData!$D:$D, U$2), SUMIFS(NewEmisData!E:E, NewEmisData!$A:$A, "LDV", NewEmisData!$B:$B, $A420, NewEmisData!$C:$C, $H420, NewEmisData!$D:$D, U$2))</f>
        <v>0</v>
      </c>
      <c r="V420" s="335">
        <f>$I420*IF($G420="Pickup", SUMIFS(NewEmisData!F:F, NewEmisData!$A:$A, "Pickup", NewEmisData!$B:$B, $A420, NewEmisData!$C:$C, $H420, NewEmisData!$D:$D, V$2), SUMIFS(NewEmisData!F:F, NewEmisData!$A:$A, "LDV", NewEmisData!$B:$B, $A420, NewEmisData!$C:$C, $H420, NewEmisData!$D:$D, V$2))</f>
        <v>0</v>
      </c>
      <c r="W420" s="335">
        <f>$I420*IF($G420="Pickup", SUMIFS(NewEmisData!G:G, NewEmisData!$A:$A, "Pickup", NewEmisData!$B:$B, $A420, NewEmisData!$C:$C, $H420, NewEmisData!$D:$D, W$2), SUMIFS(NewEmisData!G:G, NewEmisData!$A:$A, "LDV", NewEmisData!$B:$B, $A420, NewEmisData!$C:$C, $H420, NewEmisData!$D:$D, W$2))</f>
        <v>0</v>
      </c>
      <c r="X420" s="335">
        <f>$I420*IF($G420="Pickup", SUMIFS(NewEmisData!H:H, NewEmisData!$A:$A, "Pickup", NewEmisData!$B:$B, $A420, NewEmisData!$C:$C, $H420, NewEmisData!$D:$D, X$2), SUMIFS(NewEmisData!H:H, NewEmisData!$A:$A, "LDV", NewEmisData!$B:$B, $A420, NewEmisData!$C:$C, $H420, NewEmisData!$D:$D, X$2))</f>
        <v>0</v>
      </c>
      <c r="Y420" s="335">
        <f>$I420*IF($G420="Pickup", SUMIFS(NewEmisData!I:I, NewEmisData!$A:$A, "Pickup", NewEmisData!$B:$B, $A420, NewEmisData!$C:$C, $H420, NewEmisData!$D:$D, Y$2), SUMIFS(NewEmisData!I:I, NewEmisData!$A:$A, "LDV", NewEmisData!$B:$B, $A420, NewEmisData!$C:$C, $H420, NewEmisData!$D:$D, Y$2))</f>
        <v>0</v>
      </c>
      <c r="Z420" s="335">
        <f>$I420*IF($G420="Pickup", SUMIFS(NewEmisData!J:J, NewEmisData!$A:$A, "Pickup", NewEmisData!$B:$B, $A420, NewEmisData!$C:$C, $H420, NewEmisData!$D:$D, Z$2), SUMIFS(NewEmisData!J:J, NewEmisData!$A:$A, "LDV", NewEmisData!$B:$B, $A420, NewEmisData!$C:$C, $H420, NewEmisData!$D:$D, Z$2))</f>
        <v>0</v>
      </c>
      <c r="AA420" s="335">
        <f>$I420*IF($G420="Pickup", SUMIFS(NewEmisData!K:K, NewEmisData!$A:$A, "Pickup", NewEmisData!$B:$B, $A420, NewEmisData!$C:$C, $H420, NewEmisData!$D:$D, AA$2), SUMIFS(NewEmisData!K:K, NewEmisData!$A:$A, "LDV", NewEmisData!$B:$B, $A420, NewEmisData!$C:$C, $H420, NewEmisData!$D:$D, AA$2))</f>
        <v>0</v>
      </c>
      <c r="AB420" s="335">
        <f>$I420*IF($G420="Pickup", SUMIFS(NewEmisData!L:L, NewEmisData!$A:$A, "Pickup", NewEmisData!$B:$B, $A420, NewEmisData!$C:$C, $H420, NewEmisData!$D:$D, AB$2), SUMIFS(NewEmisData!L:L, NewEmisData!$A:$A, "LDV", NewEmisData!$B:$B, $A420, NewEmisData!$C:$C, $H420, NewEmisData!$D:$D, AB$2))</f>
        <v>0</v>
      </c>
      <c r="AC420" s="335">
        <f>$I420*IF($G420="Pickup", SUMIFS(NewEmisData!M:M, NewEmisData!$A:$A, "Pickup", NewEmisData!$B:$B, $A420, NewEmisData!$C:$C, $H420, NewEmisData!$D:$D, AC$2), SUMIFS(NewEmisData!M:M, NewEmisData!$A:$A, "LDV", NewEmisData!$B:$B, $A420, NewEmisData!$C:$C, $H420, NewEmisData!$D:$D, AC$2))</f>
        <v>0</v>
      </c>
      <c r="AD420" s="335">
        <v>0</v>
      </c>
      <c r="AE420" s="335">
        <f>$I420*IF($G420="Pickup", SUMIFS(NewEmisData!E:E, NewEmisData!$A:$A, "Pickup", NewEmisData!$B:$B, $A420, NewEmisData!$C:$C, $H420, NewEmisData!$D:$D, AE$2), SUMIFS(NewEmisData!E:E, NewEmisData!$A:$A, "LDV", NewEmisData!$B:$B, $A420, NewEmisData!$C:$C, $H420, NewEmisData!$D:$D, AE$2))</f>
        <v>0</v>
      </c>
      <c r="AF420" s="335">
        <f>$I420*IF($G420="Pickup", SUMIFS(NewEmisData!F:F, NewEmisData!$A:$A, "Pickup", NewEmisData!$B:$B, $A420, NewEmisData!$C:$C, $H420, NewEmisData!$D:$D, AF$2), SUMIFS(NewEmisData!F:F, NewEmisData!$A:$A, "LDV", NewEmisData!$B:$B, $A420, NewEmisData!$C:$C, $H420, NewEmisData!$D:$D, AF$2))</f>
        <v>0</v>
      </c>
      <c r="AG420" s="335">
        <f>$I420*IF($G420="Pickup", SUMIFS(NewEmisData!G:G, NewEmisData!$A:$A, "Pickup", NewEmisData!$B:$B, $A420, NewEmisData!$C:$C, $H420, NewEmisData!$D:$D, AG$2), SUMIFS(NewEmisData!G:G, NewEmisData!$A:$A, "LDV", NewEmisData!$B:$B, $A420, NewEmisData!$C:$C, $H420, NewEmisData!$D:$D, AG$2))</f>
        <v>0</v>
      </c>
      <c r="AH420" s="335">
        <f>$I420*IF($G420="Pickup", SUMIFS(NewEmisData!H:H, NewEmisData!$A:$A, "Pickup", NewEmisData!$B:$B, $A420, NewEmisData!$C:$C, $H420, NewEmisData!$D:$D, AH$2), SUMIFS(NewEmisData!H:H, NewEmisData!$A:$A, "LDV", NewEmisData!$B:$B, $A420, NewEmisData!$C:$C, $H420, NewEmisData!$D:$D, AH$2))</f>
        <v>0</v>
      </c>
      <c r="AI420" s="335">
        <f>$I420*IF($G420="Pickup", SUMIFS(NewEmisData!I:I, NewEmisData!$A:$A, "Pickup", NewEmisData!$B:$B, $A420, NewEmisData!$C:$C, $H420, NewEmisData!$D:$D, AI$2), SUMIFS(NewEmisData!I:I, NewEmisData!$A:$A, "LDV", NewEmisData!$B:$B, $A420, NewEmisData!$C:$C, $H420, NewEmisData!$D:$D, AI$2))</f>
        <v>0</v>
      </c>
      <c r="AJ420" s="335">
        <f>$I420*IF($G420="Pickup", SUMIFS(NewEmisData!J:J, NewEmisData!$A:$A, "Pickup", NewEmisData!$B:$B, $A420, NewEmisData!$C:$C, $H420, NewEmisData!$D:$D, AJ$2), SUMIFS(NewEmisData!J:J, NewEmisData!$A:$A, "LDV", NewEmisData!$B:$B, $A420, NewEmisData!$C:$C, $H420, NewEmisData!$D:$D, AJ$2))</f>
        <v>0</v>
      </c>
      <c r="AK420" s="335">
        <f>$I420*IF($G420="Pickup", SUMIFS(NewEmisData!K:K, NewEmisData!$A:$A, "Pickup", NewEmisData!$B:$B, $A420, NewEmisData!$C:$C, $H420, NewEmisData!$D:$D, AK$2), SUMIFS(NewEmisData!K:K, NewEmisData!$A:$A, "LDV", NewEmisData!$B:$B, $A420, NewEmisData!$C:$C, $H420, NewEmisData!$D:$D, AK$2))</f>
        <v>0</v>
      </c>
      <c r="AL420" s="335">
        <f>$I420*IF($G420="Pickup", SUMIFS(NewEmisData!L:L, NewEmisData!$A:$A, "Pickup", NewEmisData!$B:$B, $A420, NewEmisData!$C:$C, $H420, NewEmisData!$D:$D, AL$2), SUMIFS(NewEmisData!L:L, NewEmisData!$A:$A, "LDV", NewEmisData!$B:$B, $A420, NewEmisData!$C:$C, $H420, NewEmisData!$D:$D, AL$2))</f>
        <v>0</v>
      </c>
      <c r="AM420" s="335">
        <f>$I420*IF($G420="Pickup", SUMIFS(NewEmisData!M:M, NewEmisData!$A:$A, "Pickup", NewEmisData!$B:$B, $A420, NewEmisData!$C:$C, $H420, NewEmisData!$D:$D, AM$2), SUMIFS(NewEmisData!M:M, NewEmisData!$A:$A, "LDV", NewEmisData!$B:$B, $A420, NewEmisData!$C:$C, $H420, NewEmisData!$D:$D, AM$2))</f>
        <v>0</v>
      </c>
      <c r="AN420" s="335">
        <v>0</v>
      </c>
      <c r="AO420" s="335">
        <f>$I420*IF($G420="Pickup", SUMIFS(NewEmisData!E:E, NewEmisData!$A:$A, "Pickup", NewEmisData!$B:$B, $A420, NewEmisData!$C:$C, $H420, NewEmisData!$D:$D, AO$2), SUMIFS(NewEmisData!E:E, NewEmisData!$A:$A, "LDV", NewEmisData!$B:$B, $A420, NewEmisData!$C:$C, $H420, NewEmisData!$D:$D, AO$2))</f>
        <v>7.3243110221385299E-2</v>
      </c>
      <c r="AP420" s="335">
        <f>$I420*IF($G420="Pickup", SUMIFS(NewEmisData!F:F, NewEmisData!$A:$A, "Pickup", NewEmisData!$B:$B, $A420, NewEmisData!$C:$C, $H420, NewEmisData!$D:$D, AP$2), SUMIFS(NewEmisData!F:F, NewEmisData!$A:$A, "LDV", NewEmisData!$B:$B, $A420, NewEmisData!$C:$C, $H420, NewEmisData!$D:$D, AP$2))</f>
        <v>7.3243110221385299E-2</v>
      </c>
      <c r="AQ420" s="335">
        <f>$I420*IF($G420="Pickup", SUMIFS(NewEmisData!G:G, NewEmisData!$A:$A, "Pickup", NewEmisData!$B:$B, $A420, NewEmisData!$C:$C, $H420, NewEmisData!$D:$D, AQ$2), SUMIFS(NewEmisData!G:G, NewEmisData!$A:$A, "LDV", NewEmisData!$B:$B, $A420, NewEmisData!$C:$C, $H420, NewEmisData!$D:$D, AQ$2))</f>
        <v>7.32430660863298E-2</v>
      </c>
      <c r="AR420" s="335">
        <f>$I420*IF($G420="Pickup", SUMIFS(NewEmisData!H:H, NewEmisData!$A:$A, "Pickup", NewEmisData!$B:$B, $A420, NewEmisData!$C:$C, $H420, NewEmisData!$D:$D, AR$2), SUMIFS(NewEmisData!H:H, NewEmisData!$A:$A, "LDV", NewEmisData!$B:$B, $A420, NewEmisData!$C:$C, $H420, NewEmisData!$D:$D, AR$2))</f>
        <v>7.3243157465552503E-2</v>
      </c>
      <c r="AS420" s="335">
        <f>$I420*IF($G420="Pickup", SUMIFS(NewEmisData!I:I, NewEmisData!$A:$A, "Pickup", NewEmisData!$B:$B, $A420, NewEmisData!$C:$C, $H420, NewEmisData!$D:$D, AS$2), SUMIFS(NewEmisData!I:I, NewEmisData!$A:$A, "LDV", NewEmisData!$B:$B, $A420, NewEmisData!$C:$C, $H420, NewEmisData!$D:$D, AS$2))</f>
        <v>7.3243061950548305E-2</v>
      </c>
      <c r="AT420" s="335">
        <f>$I420*IF($G420="Pickup", SUMIFS(NewEmisData!J:J, NewEmisData!$A:$A, "Pickup", NewEmisData!$B:$B, $A420, NewEmisData!$C:$C, $H420, NewEmisData!$D:$D, AT$2), SUMIFS(NewEmisData!J:J, NewEmisData!$A:$A, "LDV", NewEmisData!$B:$B, $A420, NewEmisData!$C:$C, $H420, NewEmisData!$D:$D, AT$2))</f>
        <v>7.3243007522533404E-2</v>
      </c>
      <c r="AU420" s="335">
        <f>$I420*IF($G420="Pickup", SUMIFS(NewEmisData!K:K, NewEmisData!$A:$A, "Pickup", NewEmisData!$B:$B, $A420, NewEmisData!$C:$C, $H420, NewEmisData!$D:$D, AU$2), SUMIFS(NewEmisData!K:K, NewEmisData!$A:$A, "LDV", NewEmisData!$B:$B, $A420, NewEmisData!$C:$C, $H420, NewEmisData!$D:$D, AU$2))</f>
        <v>7.3243037508868306E-2</v>
      </c>
      <c r="AV420" s="335">
        <f>$I420*IF($G420="Pickup", SUMIFS(NewEmisData!L:L, NewEmisData!$A:$A, "Pickup", NewEmisData!$B:$B, $A420, NewEmisData!$C:$C, $H420, NewEmisData!$D:$D, AV$2), SUMIFS(NewEmisData!L:L, NewEmisData!$A:$A, "LDV", NewEmisData!$B:$B, $A420, NewEmisData!$C:$C, $H420, NewEmisData!$D:$D, AV$2))</f>
        <v>7.3242921236188793E-2</v>
      </c>
      <c r="AW420" s="335">
        <f>$I420*IF($G420="Pickup", SUMIFS(NewEmisData!M:M, NewEmisData!$A:$A, "Pickup", NewEmisData!$B:$B, $A420, NewEmisData!$C:$C, $H420, NewEmisData!$D:$D, AW$2), SUMIFS(NewEmisData!M:M, NewEmisData!$A:$A, "LDV", NewEmisData!$B:$B, $A420, NewEmisData!$C:$C, $H420, NewEmisData!$D:$D, AW$2))</f>
        <v>7.3242921236188793E-2</v>
      </c>
      <c r="AX420" s="335">
        <v>0</v>
      </c>
      <c r="AY420" s="335">
        <f>$I420*IF($G420="Pickup", SUMIFS(NewEmisData!E:E, NewEmisData!$A:$A, "Pickup", NewEmisData!$B:$B, $A420, NewEmisData!$C:$C, $H420, NewEmisData!$D:$D, AY$2), SUMIFS(NewEmisData!E:E, NewEmisData!$A:$A, "LDV", NewEmisData!$B:$B, $A420, NewEmisData!$C:$C, $H420, NewEmisData!$D:$D, AY$2))</f>
        <v>9.4510282374974993E-3</v>
      </c>
      <c r="AZ420" s="335">
        <f>$I420*IF($G420="Pickup", SUMIFS(NewEmisData!F:F, NewEmisData!$A:$A, "Pickup", NewEmisData!$B:$B, $A420, NewEmisData!$C:$C, $H420, NewEmisData!$D:$D, AZ$2), SUMIFS(NewEmisData!F:F, NewEmisData!$A:$A, "LDV", NewEmisData!$B:$B, $A420, NewEmisData!$C:$C, $H420, NewEmisData!$D:$D, AZ$2))</f>
        <v>9.4510282374974993E-3</v>
      </c>
      <c r="BA420" s="335">
        <f>$I420*IF($G420="Pickup", SUMIFS(NewEmisData!G:G, NewEmisData!$A:$A, "Pickup", NewEmisData!$B:$B, $A420, NewEmisData!$C:$C, $H420, NewEmisData!$D:$D, BA$2), SUMIFS(NewEmisData!G:G, NewEmisData!$A:$A, "LDV", NewEmisData!$B:$B, $A420, NewEmisData!$C:$C, $H420, NewEmisData!$D:$D, BA$2))</f>
        <v>9.4510125266560902E-3</v>
      </c>
      <c r="BB420" s="335">
        <f>$I420*IF($G420="Pickup", SUMIFS(NewEmisData!H:H, NewEmisData!$A:$A, "Pickup", NewEmisData!$B:$B, $A420, NewEmisData!$C:$C, $H420, NewEmisData!$D:$D, BB$2), SUMIFS(NewEmisData!H:H, NewEmisData!$A:$A, "LDV", NewEmisData!$B:$B, $A420, NewEmisData!$C:$C, $H420, NewEmisData!$D:$D, BB$2))</f>
        <v>9.4510284224167199E-3</v>
      </c>
      <c r="BC420" s="335">
        <f>$I420*IF($G420="Pickup", SUMIFS(NewEmisData!I:I, NewEmisData!$A:$A, "Pickup", NewEmisData!$B:$B, $A420, NewEmisData!$C:$C, $H420, NewEmisData!$D:$D, BC$2), SUMIFS(NewEmisData!I:I, NewEmisData!$A:$A, "LDV", NewEmisData!$B:$B, $A420, NewEmisData!$C:$C, $H420, NewEmisData!$D:$D, BC$2))</f>
        <v>9.4510120080224802E-3</v>
      </c>
      <c r="BD420" s="335">
        <f>$I420*IF($G420="Pickup", SUMIFS(NewEmisData!J:J, NewEmisData!$A:$A, "Pickup", NewEmisData!$B:$B, $A420, NewEmisData!$C:$C, $H420, NewEmisData!$D:$D, BD$2), SUMIFS(NewEmisData!J:J, NewEmisData!$A:$A, "LDV", NewEmisData!$B:$B, $A420, NewEmisData!$C:$C, $H420, NewEmisData!$D:$D, BD$2))</f>
        <v>9.4510218218297193E-3</v>
      </c>
      <c r="BE420" s="335">
        <f>$I420*IF($G420="Pickup", SUMIFS(NewEmisData!K:K, NewEmisData!$A:$A, "Pickup", NewEmisData!$B:$B, $A420, NewEmisData!$C:$C, $H420, NewEmisData!$D:$D, BE$2), SUMIFS(NewEmisData!K:K, NewEmisData!$A:$A, "LDV", NewEmisData!$B:$B, $A420, NewEmisData!$C:$C, $H420, NewEmisData!$D:$D, BE$2))</f>
        <v>9.4510103244617501E-3</v>
      </c>
      <c r="BF420" s="335">
        <f>$I420*IF($G420="Pickup", SUMIFS(NewEmisData!L:L, NewEmisData!$A:$A, "Pickup", NewEmisData!$B:$B, $A420, NewEmisData!$C:$C, $H420, NewEmisData!$D:$D, BF$2), SUMIFS(NewEmisData!L:L, NewEmisData!$A:$A, "LDV", NewEmisData!$B:$B, $A420, NewEmisData!$C:$C, $H420, NewEmisData!$D:$D, BF$2))</f>
        <v>9.4510089054136992E-3</v>
      </c>
      <c r="BG420" s="335">
        <f>$I420*IF($G420="Pickup", SUMIFS(NewEmisData!M:M, NewEmisData!$A:$A, "Pickup", NewEmisData!$B:$B, $A420, NewEmisData!$C:$C, $H420, NewEmisData!$D:$D, BG$2), SUMIFS(NewEmisData!M:M, NewEmisData!$A:$A, "LDV", NewEmisData!$B:$B, $A420, NewEmisData!$C:$C, $H420, NewEmisData!$D:$D, BG$2))</f>
        <v>9.4510089054136992E-3</v>
      </c>
      <c r="BH420" s="335">
        <v>0</v>
      </c>
      <c r="BI420" s="335">
        <f>$I420*IF($G420="Pickup", SUMIFS(NewEmisData!E:E, NewEmisData!$A:$A, "Pickup", NewEmisData!$B:$B, $A420, NewEmisData!$C:$C, $H420, NewEmisData!$D:$D, BI$2), SUMIFS(NewEmisData!E:E, NewEmisData!$A:$A, "LDV", NewEmisData!$B:$B, $A420, NewEmisData!$C:$C, $H420, NewEmisData!$D:$D, BI$2))</f>
        <v>0</v>
      </c>
      <c r="BJ420" s="335">
        <f>$I420*IF($G420="Pickup", SUMIFS(NewEmisData!F:F, NewEmisData!$A:$A, "Pickup", NewEmisData!$B:$B, $A420, NewEmisData!$C:$C, $H420, NewEmisData!$D:$D, BJ$2), SUMIFS(NewEmisData!F:F, NewEmisData!$A:$A, "LDV", NewEmisData!$B:$B, $A420, NewEmisData!$C:$C, $H420, NewEmisData!$D:$D, BJ$2))</f>
        <v>0</v>
      </c>
      <c r="BK420" s="335">
        <f>$I420*IF($G420="Pickup", SUMIFS(NewEmisData!G:G, NewEmisData!$A:$A, "Pickup", NewEmisData!$B:$B, $A420, NewEmisData!$C:$C, $H420, NewEmisData!$D:$D, BK$2), SUMIFS(NewEmisData!G:G, NewEmisData!$A:$A, "LDV", NewEmisData!$B:$B, $A420, NewEmisData!$C:$C, $H420, NewEmisData!$D:$D, BK$2))</f>
        <v>0</v>
      </c>
      <c r="BL420" s="335">
        <f>$I420*IF($G420="Pickup", SUMIFS(NewEmisData!H:H, NewEmisData!$A:$A, "Pickup", NewEmisData!$B:$B, $A420, NewEmisData!$C:$C, $H420, NewEmisData!$D:$D, BL$2), SUMIFS(NewEmisData!H:H, NewEmisData!$A:$A, "LDV", NewEmisData!$B:$B, $A420, NewEmisData!$C:$C, $H420, NewEmisData!$D:$D, BL$2))</f>
        <v>0</v>
      </c>
      <c r="BM420" s="335">
        <f>$I420*IF($G420="Pickup", SUMIFS(NewEmisData!I:I, NewEmisData!$A:$A, "Pickup", NewEmisData!$B:$B, $A420, NewEmisData!$C:$C, $H420, NewEmisData!$D:$D, BM$2), SUMIFS(NewEmisData!I:I, NewEmisData!$A:$A, "LDV", NewEmisData!$B:$B, $A420, NewEmisData!$C:$C, $H420, NewEmisData!$D:$D, BM$2))</f>
        <v>0</v>
      </c>
      <c r="BN420" s="335">
        <f>$I420*IF($G420="Pickup", SUMIFS(NewEmisData!J:J, NewEmisData!$A:$A, "Pickup", NewEmisData!$B:$B, $A420, NewEmisData!$C:$C, $H420, NewEmisData!$D:$D, BN$2), SUMIFS(NewEmisData!J:J, NewEmisData!$A:$A, "LDV", NewEmisData!$B:$B, $A420, NewEmisData!$C:$C, $H420, NewEmisData!$D:$D, BN$2))</f>
        <v>0</v>
      </c>
      <c r="BO420" s="335">
        <f>$I420*IF($G420="Pickup", SUMIFS(NewEmisData!K:K, NewEmisData!$A:$A, "Pickup", NewEmisData!$B:$B, $A420, NewEmisData!$C:$C, $H420, NewEmisData!$D:$D, BO$2), SUMIFS(NewEmisData!K:K, NewEmisData!$A:$A, "LDV", NewEmisData!$B:$B, $A420, NewEmisData!$C:$C, $H420, NewEmisData!$D:$D, BO$2))</f>
        <v>0</v>
      </c>
      <c r="BP420" s="335">
        <f>$I420*IF($G420="Pickup", SUMIFS(NewEmisData!L:L, NewEmisData!$A:$A, "Pickup", NewEmisData!$B:$B, $A420, NewEmisData!$C:$C, $H420, NewEmisData!$D:$D, BP$2), SUMIFS(NewEmisData!L:L, NewEmisData!$A:$A, "LDV", NewEmisData!$B:$B, $A420, NewEmisData!$C:$C, $H420, NewEmisData!$D:$D, BP$2))</f>
        <v>0</v>
      </c>
      <c r="BQ420" s="335">
        <f>$I420*IF($G420="Pickup", SUMIFS(NewEmisData!M:M, NewEmisData!$A:$A, "Pickup", NewEmisData!$B:$B, $A420, NewEmisData!$C:$C, $H420, NewEmisData!$D:$D, BQ$2), SUMIFS(NewEmisData!M:M, NewEmisData!$A:$A, "LDV", NewEmisData!$B:$B, $A420, NewEmisData!$C:$C, $H420, NewEmisData!$D:$D, BQ$2))</f>
        <v>0</v>
      </c>
      <c r="BR420" s="335">
        <v>0</v>
      </c>
      <c r="BS420" s="335">
        <f>$I420*IF($G420="Pickup", SUMIFS(NewEmisData!E:E, NewEmisData!$A:$A, "Pickup", NewEmisData!$B:$B, $A420, NewEmisData!$C:$C, $H420, NewEmisData!$D:$D, BS$2), SUMIFS(NewEmisData!E:E, NewEmisData!$A:$A, "LDV", NewEmisData!$B:$B, $A420, NewEmisData!$C:$C, $H420, NewEmisData!$D:$D, BS$2))</f>
        <v>0</v>
      </c>
      <c r="BT420" s="335">
        <f>$I420*IF($G420="Pickup", SUMIFS(NewEmisData!F:F, NewEmisData!$A:$A, "Pickup", NewEmisData!$B:$B, $A420, NewEmisData!$C:$C, $H420, NewEmisData!$D:$D, BT$2), SUMIFS(NewEmisData!F:F, NewEmisData!$A:$A, "LDV", NewEmisData!$B:$B, $A420, NewEmisData!$C:$C, $H420, NewEmisData!$D:$D, BT$2))</f>
        <v>0</v>
      </c>
      <c r="BU420" s="335">
        <f>$I420*IF($G420="Pickup", SUMIFS(NewEmisData!G:G, NewEmisData!$A:$A, "Pickup", NewEmisData!$B:$B, $A420, NewEmisData!$C:$C, $H420, NewEmisData!$D:$D, BU$2), SUMIFS(NewEmisData!G:G, NewEmisData!$A:$A, "LDV", NewEmisData!$B:$B, $A420, NewEmisData!$C:$C, $H420, NewEmisData!$D:$D, BU$2))</f>
        <v>0</v>
      </c>
      <c r="BV420" s="335">
        <f>$I420*IF($G420="Pickup", SUMIFS(NewEmisData!H:H, NewEmisData!$A:$A, "Pickup", NewEmisData!$B:$B, $A420, NewEmisData!$C:$C, $H420, NewEmisData!$D:$D, BV$2), SUMIFS(NewEmisData!H:H, NewEmisData!$A:$A, "LDV", NewEmisData!$B:$B, $A420, NewEmisData!$C:$C, $H420, NewEmisData!$D:$D, BV$2))</f>
        <v>0</v>
      </c>
      <c r="BW420" s="335">
        <f>$I420*IF($G420="Pickup", SUMIFS(NewEmisData!I:I, NewEmisData!$A:$A, "Pickup", NewEmisData!$B:$B, $A420, NewEmisData!$C:$C, $H420, NewEmisData!$D:$D, BW$2), SUMIFS(NewEmisData!I:I, NewEmisData!$A:$A, "LDV", NewEmisData!$B:$B, $A420, NewEmisData!$C:$C, $H420, NewEmisData!$D:$D, BW$2))</f>
        <v>0</v>
      </c>
      <c r="BX420" s="335">
        <f>$I420*IF($G420="Pickup", SUMIFS(NewEmisData!J:J, NewEmisData!$A:$A, "Pickup", NewEmisData!$B:$B, $A420, NewEmisData!$C:$C, $H420, NewEmisData!$D:$D, BX$2), SUMIFS(NewEmisData!J:J, NewEmisData!$A:$A, "LDV", NewEmisData!$B:$B, $A420, NewEmisData!$C:$C, $H420, NewEmisData!$D:$D, BX$2))</f>
        <v>0</v>
      </c>
      <c r="BY420" s="335">
        <f>$I420*IF($G420="Pickup", SUMIFS(NewEmisData!K:K, NewEmisData!$A:$A, "Pickup", NewEmisData!$B:$B, $A420, NewEmisData!$C:$C, $H420, NewEmisData!$D:$D, BY$2), SUMIFS(NewEmisData!K:K, NewEmisData!$A:$A, "LDV", NewEmisData!$B:$B, $A420, NewEmisData!$C:$C, $H420, NewEmisData!$D:$D, BY$2))</f>
        <v>0</v>
      </c>
      <c r="BZ420" s="335">
        <f>$I420*IF($G420="Pickup", SUMIFS(NewEmisData!L:L, NewEmisData!$A:$A, "Pickup", NewEmisData!$B:$B, $A420, NewEmisData!$C:$C, $H420, NewEmisData!$D:$D, BZ$2), SUMIFS(NewEmisData!L:L, NewEmisData!$A:$A, "LDV", NewEmisData!$B:$B, $A420, NewEmisData!$C:$C, $H420, NewEmisData!$D:$D, BZ$2))</f>
        <v>0</v>
      </c>
      <c r="CA420" s="335">
        <f>$I420*IF($G420="Pickup", SUMIFS(NewEmisData!M:M, NewEmisData!$A:$A, "Pickup", NewEmisData!$B:$B, $A420, NewEmisData!$C:$C, $H420, NewEmisData!$D:$D, CA$2), SUMIFS(NewEmisData!M:M, NewEmisData!$A:$A, "LDV", NewEmisData!$B:$B, $A420, NewEmisData!$C:$C, $H420, NewEmisData!$D:$D, CA$2))</f>
        <v>0</v>
      </c>
      <c r="CB420" s="335">
        <v>0</v>
      </c>
      <c r="CC420" s="335">
        <f>$I420*IF($G420="Pickup", SUMIFS(NewEmisData!E:E, NewEmisData!$A:$A, "Pickup", NewEmisData!$B:$B, $A420, NewEmisData!$C:$C, $H420, NewEmisData!$D:$D, CC$2), SUMIFS(NewEmisData!E:E, NewEmisData!$A:$A, "LDV", NewEmisData!$B:$B, $A420, NewEmisData!$C:$C, $H420, NewEmisData!$D:$D, CC$2))</f>
        <v>0</v>
      </c>
      <c r="CD420" s="335">
        <f>$I420*IF($G420="Pickup", SUMIFS(NewEmisData!F:F, NewEmisData!$A:$A, "Pickup", NewEmisData!$B:$B, $A420, NewEmisData!$C:$C, $H420, NewEmisData!$D:$D, CD$2), SUMIFS(NewEmisData!F:F, NewEmisData!$A:$A, "LDV", NewEmisData!$B:$B, $A420, NewEmisData!$C:$C, $H420, NewEmisData!$D:$D, CD$2))</f>
        <v>0</v>
      </c>
      <c r="CE420" s="335">
        <f>$I420*IF($G420="Pickup", SUMIFS(NewEmisData!G:G, NewEmisData!$A:$A, "Pickup", NewEmisData!$B:$B, $A420, NewEmisData!$C:$C, $H420, NewEmisData!$D:$D, CE$2), SUMIFS(NewEmisData!G:G, NewEmisData!$A:$A, "LDV", NewEmisData!$B:$B, $A420, NewEmisData!$C:$C, $H420, NewEmisData!$D:$D, CE$2))</f>
        <v>0</v>
      </c>
      <c r="CF420" s="335">
        <f>$I420*IF($G420="Pickup", SUMIFS(NewEmisData!H:H, NewEmisData!$A:$A, "Pickup", NewEmisData!$B:$B, $A420, NewEmisData!$C:$C, $H420, NewEmisData!$D:$D, CF$2), SUMIFS(NewEmisData!H:H, NewEmisData!$A:$A, "LDV", NewEmisData!$B:$B, $A420, NewEmisData!$C:$C, $H420, NewEmisData!$D:$D, CF$2))</f>
        <v>0</v>
      </c>
      <c r="CG420" s="335">
        <f>$I420*IF($G420="Pickup", SUMIFS(NewEmisData!I:I, NewEmisData!$A:$A, "Pickup", NewEmisData!$B:$B, $A420, NewEmisData!$C:$C, $H420, NewEmisData!$D:$D, CG$2), SUMIFS(NewEmisData!I:I, NewEmisData!$A:$A, "LDV", NewEmisData!$B:$B, $A420, NewEmisData!$C:$C, $H420, NewEmisData!$D:$D, CG$2))</f>
        <v>0</v>
      </c>
      <c r="CH420" s="335">
        <f>$I420*IF($G420="Pickup", SUMIFS(NewEmisData!J:J, NewEmisData!$A:$A, "Pickup", NewEmisData!$B:$B, $A420, NewEmisData!$C:$C, $H420, NewEmisData!$D:$D, CH$2), SUMIFS(NewEmisData!J:J, NewEmisData!$A:$A, "LDV", NewEmisData!$B:$B, $A420, NewEmisData!$C:$C, $H420, NewEmisData!$D:$D, CH$2))</f>
        <v>0</v>
      </c>
      <c r="CI420" s="335">
        <f>$I420*IF($G420="Pickup", SUMIFS(NewEmisData!K:K, NewEmisData!$A:$A, "Pickup", NewEmisData!$B:$B, $A420, NewEmisData!$C:$C, $H420, NewEmisData!$D:$D, CI$2), SUMIFS(NewEmisData!K:K, NewEmisData!$A:$A, "LDV", NewEmisData!$B:$B, $A420, NewEmisData!$C:$C, $H420, NewEmisData!$D:$D, CI$2))</f>
        <v>0</v>
      </c>
      <c r="CJ420" s="335">
        <f>$I420*IF($G420="Pickup", SUMIFS(NewEmisData!L:L, NewEmisData!$A:$A, "Pickup", NewEmisData!$B:$B, $A420, NewEmisData!$C:$C, $H420, NewEmisData!$D:$D, CJ$2), SUMIFS(NewEmisData!L:L, NewEmisData!$A:$A, "LDV", NewEmisData!$B:$B, $A420, NewEmisData!$C:$C, $H420, NewEmisData!$D:$D, CJ$2))</f>
        <v>0</v>
      </c>
      <c r="CK420" s="335">
        <f>$I420*IF($G420="Pickup", SUMIFS(NewEmisData!M:M, NewEmisData!$A:$A, "Pickup", NewEmisData!$B:$B, $A420, NewEmisData!$C:$C, $H420, NewEmisData!$D:$D, CK$2), SUMIFS(NewEmisData!M:M, NewEmisData!$A:$A, "LDV", NewEmisData!$B:$B, $A420, NewEmisData!$C:$C, $H420, NewEmisData!$D:$D, CK$2))</f>
        <v>0</v>
      </c>
      <c r="CL420" s="335">
        <v>0</v>
      </c>
      <c r="CM420" s="335">
        <f>$I420*IF($G420="Pickup", SUMIFS(NewEmisData!E:E, NewEmisData!$A:$A, "Pickup", NewEmisData!$B:$B, $A420, NewEmisData!$C:$C, $H420, NewEmisData!$D:$D, CM$2), SUMIFS(NewEmisData!E:E, NewEmisData!$A:$A, "LDV", NewEmisData!$B:$B, $A420, NewEmisData!$C:$C, $H420, NewEmisData!$D:$D, CM$2))</f>
        <v>0</v>
      </c>
      <c r="CN420" s="335">
        <f>$I420*IF($G420="Pickup", SUMIFS(NewEmisData!F:F, NewEmisData!$A:$A, "Pickup", NewEmisData!$B:$B, $A420, NewEmisData!$C:$C, $H420, NewEmisData!$D:$D, CN$2), SUMIFS(NewEmisData!F:F, NewEmisData!$A:$A, "LDV", NewEmisData!$B:$B, $A420, NewEmisData!$C:$C, $H420, NewEmisData!$D:$D, CN$2))</f>
        <v>0</v>
      </c>
      <c r="CO420" s="335">
        <f>$I420*IF($G420="Pickup", SUMIFS(NewEmisData!G:G, NewEmisData!$A:$A, "Pickup", NewEmisData!$B:$B, $A420, NewEmisData!$C:$C, $H420, NewEmisData!$D:$D, CO$2), SUMIFS(NewEmisData!G:G, NewEmisData!$A:$A, "LDV", NewEmisData!$B:$B, $A420, NewEmisData!$C:$C, $H420, NewEmisData!$D:$D, CO$2))</f>
        <v>0</v>
      </c>
      <c r="CP420" s="335">
        <f>$I420*IF($G420="Pickup", SUMIFS(NewEmisData!H:H, NewEmisData!$A:$A, "Pickup", NewEmisData!$B:$B, $A420, NewEmisData!$C:$C, $H420, NewEmisData!$D:$D, CP$2), SUMIFS(NewEmisData!H:H, NewEmisData!$A:$A, "LDV", NewEmisData!$B:$B, $A420, NewEmisData!$C:$C, $H420, NewEmisData!$D:$D, CP$2))</f>
        <v>0</v>
      </c>
      <c r="CQ420" s="335">
        <f>$I420*IF($G420="Pickup", SUMIFS(NewEmisData!I:I, NewEmisData!$A:$A, "Pickup", NewEmisData!$B:$B, $A420, NewEmisData!$C:$C, $H420, NewEmisData!$D:$D, CQ$2), SUMIFS(NewEmisData!I:I, NewEmisData!$A:$A, "LDV", NewEmisData!$B:$B, $A420, NewEmisData!$C:$C, $H420, NewEmisData!$D:$D, CQ$2))</f>
        <v>0</v>
      </c>
      <c r="CR420" s="335">
        <f>$I420*IF($G420="Pickup", SUMIFS(NewEmisData!J:J, NewEmisData!$A:$A, "Pickup", NewEmisData!$B:$B, $A420, NewEmisData!$C:$C, $H420, NewEmisData!$D:$D, CR$2), SUMIFS(NewEmisData!J:J, NewEmisData!$A:$A, "LDV", NewEmisData!$B:$B, $A420, NewEmisData!$C:$C, $H420, NewEmisData!$D:$D, CR$2))</f>
        <v>0</v>
      </c>
      <c r="CS420" s="335">
        <f>$I420*IF($G420="Pickup", SUMIFS(NewEmisData!K:K, NewEmisData!$A:$A, "Pickup", NewEmisData!$B:$B, $A420, NewEmisData!$C:$C, $H420, NewEmisData!$D:$D, CS$2), SUMIFS(NewEmisData!K:K, NewEmisData!$A:$A, "LDV", NewEmisData!$B:$B, $A420, NewEmisData!$C:$C, $H420, NewEmisData!$D:$D, CS$2))</f>
        <v>0</v>
      </c>
      <c r="CT420" s="335">
        <f>$I420*IF($G420="Pickup", SUMIFS(NewEmisData!L:L, NewEmisData!$A:$A, "Pickup", NewEmisData!$B:$B, $A420, NewEmisData!$C:$C, $H420, NewEmisData!$D:$D, CT$2), SUMIFS(NewEmisData!L:L, NewEmisData!$A:$A, "LDV", NewEmisData!$B:$B, $A420, NewEmisData!$C:$C, $H420, NewEmisData!$D:$D, CT$2))</f>
        <v>0</v>
      </c>
      <c r="CU420" s="335">
        <f>$I420*IF($G420="Pickup", SUMIFS(NewEmisData!M:M, NewEmisData!$A:$A, "Pickup", NewEmisData!$B:$B, $A420, NewEmisData!$C:$C, $H420, NewEmisData!$D:$D, CU$2), SUMIFS(NewEmisData!M:M, NewEmisData!$A:$A, "LDV", NewEmisData!$B:$B, $A420, NewEmisData!$C:$C, $H420, NewEmisData!$D:$D, CU$2))</f>
        <v>0</v>
      </c>
      <c r="CV420" s="335">
        <v>0</v>
      </c>
      <c r="CW420" s="335">
        <v>0</v>
      </c>
      <c r="CX420" s="335">
        <v>0</v>
      </c>
      <c r="CY420" s="335">
        <v>0</v>
      </c>
      <c r="CZ420" s="335">
        <v>0</v>
      </c>
      <c r="DA420" s="335">
        <v>0</v>
      </c>
      <c r="DB420" s="335">
        <v>0</v>
      </c>
      <c r="DC420" s="335">
        <v>0</v>
      </c>
      <c r="DD420" s="335">
        <v>0</v>
      </c>
      <c r="DE420" s="335">
        <v>0</v>
      </c>
      <c r="DF420" s="335">
        <v>0</v>
      </c>
      <c r="DG420" s="335">
        <f>$I420*IF($G420="Pickup", SUMIFS(NewEmisData!E:E, NewEmisData!$A:$A, "Pickup", NewEmisData!$B:$B, $A420, NewEmisData!$C:$C, $H420, NewEmisData!$D:$D, DG$2), SUMIFS(NewEmisData!E:E, NewEmisData!$A:$A, "LDV", NewEmisData!$B:$B, $A420, NewEmisData!$C:$C, $H420, NewEmisData!$D:$D, DG$2))</f>
        <v>0</v>
      </c>
      <c r="DH420" s="335">
        <f>$I420*IF($G420="Pickup", SUMIFS(NewEmisData!F:F, NewEmisData!$A:$A, "Pickup", NewEmisData!$B:$B, $A420, NewEmisData!$C:$C, $H420, NewEmisData!$D:$D, DH$2), SUMIFS(NewEmisData!F:F, NewEmisData!$A:$A, "LDV", NewEmisData!$B:$B, $A420, NewEmisData!$C:$C, $H420, NewEmisData!$D:$D, DH$2))</f>
        <v>0</v>
      </c>
      <c r="DI420" s="335">
        <f>$I420*IF($G420="Pickup", SUMIFS(NewEmisData!G:G, NewEmisData!$A:$A, "Pickup", NewEmisData!$B:$B, $A420, NewEmisData!$C:$C, $H420, NewEmisData!$D:$D, DI$2), SUMIFS(NewEmisData!G:G, NewEmisData!$A:$A, "LDV", NewEmisData!$B:$B, $A420, NewEmisData!$C:$C, $H420, NewEmisData!$D:$D, DI$2))</f>
        <v>0</v>
      </c>
      <c r="DJ420" s="335">
        <f>$I420*IF($G420="Pickup", SUMIFS(NewEmisData!H:H, NewEmisData!$A:$A, "Pickup", NewEmisData!$B:$B, $A420, NewEmisData!$C:$C, $H420, NewEmisData!$D:$D, DJ$2), SUMIFS(NewEmisData!H:H, NewEmisData!$A:$A, "LDV", NewEmisData!$B:$B, $A420, NewEmisData!$C:$C, $H420, NewEmisData!$D:$D, DJ$2))</f>
        <v>0</v>
      </c>
      <c r="DK420" s="335">
        <f>$I420*IF($G420="Pickup", SUMIFS(NewEmisData!I:I, NewEmisData!$A:$A, "Pickup", NewEmisData!$B:$B, $A420, NewEmisData!$C:$C, $H420, NewEmisData!$D:$D, DK$2), SUMIFS(NewEmisData!I:I, NewEmisData!$A:$A, "LDV", NewEmisData!$B:$B, $A420, NewEmisData!$C:$C, $H420, NewEmisData!$D:$D, DK$2))</f>
        <v>0</v>
      </c>
      <c r="DL420" s="335">
        <f>$I420*IF($G420="Pickup", SUMIFS(NewEmisData!J:J, NewEmisData!$A:$A, "Pickup", NewEmisData!$B:$B, $A420, NewEmisData!$C:$C, $H420, NewEmisData!$D:$D, DL$2), SUMIFS(NewEmisData!J:J, NewEmisData!$A:$A, "LDV", NewEmisData!$B:$B, $A420, NewEmisData!$C:$C, $H420, NewEmisData!$D:$D, DL$2))</f>
        <v>0</v>
      </c>
      <c r="DM420" s="335">
        <f>$I420*IF($G420="Pickup", SUMIFS(NewEmisData!K:K, NewEmisData!$A:$A, "Pickup", NewEmisData!$B:$B, $A420, NewEmisData!$C:$C, $H420, NewEmisData!$D:$D, DM$2), SUMIFS(NewEmisData!K:K, NewEmisData!$A:$A, "LDV", NewEmisData!$B:$B, $A420, NewEmisData!$C:$C, $H420, NewEmisData!$D:$D, DM$2))</f>
        <v>0</v>
      </c>
      <c r="DN420" s="335">
        <f>$I420*IF($G420="Pickup", SUMIFS(NewEmisData!L:L, NewEmisData!$A:$A, "Pickup", NewEmisData!$B:$B, $A420, NewEmisData!$C:$C, $H420, NewEmisData!$D:$D, DN$2), SUMIFS(NewEmisData!L:L, NewEmisData!$A:$A, "LDV", NewEmisData!$B:$B, $A420, NewEmisData!$C:$C, $H420, NewEmisData!$D:$D, DN$2))</f>
        <v>0</v>
      </c>
      <c r="DO420" s="335">
        <f>$I420*IF($G420="Pickup", SUMIFS(NewEmisData!M:M, NewEmisData!$A:$A, "Pickup", NewEmisData!$B:$B, $A420, NewEmisData!$C:$C, $H420, NewEmisData!$D:$D, DO$2), SUMIFS(NewEmisData!M:M, NewEmisData!$A:$A, "LDV", NewEmisData!$B:$B, $A420, NewEmisData!$C:$C, $H420, NewEmisData!$D:$D, DO$2))</f>
        <v>0</v>
      </c>
      <c r="DP420" s="335">
        <v>0</v>
      </c>
      <c r="DQ420" s="335">
        <f>$I420*IF($G420="Pickup", SUMIFS(NewEmisData!E:E, NewEmisData!$A:$A, "Pickup", NewEmisData!$B:$B, $A420, NewEmisData!$C:$C, $H420, NewEmisData!$D:$D, DQ$2), SUMIFS(NewEmisData!E:E, NewEmisData!$A:$A, "LDV", NewEmisData!$B:$B, $A420, NewEmisData!$C:$C, $H420, NewEmisData!$D:$D, DQ$2))</f>
        <v>0</v>
      </c>
      <c r="DR420" s="335">
        <f>$I420*IF($G420="Pickup", SUMIFS(NewEmisData!F:F, NewEmisData!$A:$A, "Pickup", NewEmisData!$B:$B, $A420, NewEmisData!$C:$C, $H420, NewEmisData!$D:$D, DR$2), SUMIFS(NewEmisData!F:F, NewEmisData!$A:$A, "LDV", NewEmisData!$B:$B, $A420, NewEmisData!$C:$C, $H420, NewEmisData!$D:$D, DR$2))</f>
        <v>0</v>
      </c>
      <c r="DS420" s="335">
        <f>$I420*IF($G420="Pickup", SUMIFS(NewEmisData!G:G, NewEmisData!$A:$A, "Pickup", NewEmisData!$B:$B, $A420, NewEmisData!$C:$C, $H420, NewEmisData!$D:$D, DS$2), SUMIFS(NewEmisData!G:G, NewEmisData!$A:$A, "LDV", NewEmisData!$B:$B, $A420, NewEmisData!$C:$C, $H420, NewEmisData!$D:$D, DS$2))</f>
        <v>0</v>
      </c>
      <c r="DT420" s="335">
        <f>$I420*IF($G420="Pickup", SUMIFS(NewEmisData!H:H, NewEmisData!$A:$A, "Pickup", NewEmisData!$B:$B, $A420, NewEmisData!$C:$C, $H420, NewEmisData!$D:$D, DT$2), SUMIFS(NewEmisData!H:H, NewEmisData!$A:$A, "LDV", NewEmisData!$B:$B, $A420, NewEmisData!$C:$C, $H420, NewEmisData!$D:$D, DT$2))</f>
        <v>0</v>
      </c>
      <c r="DU420" s="335">
        <f>$I420*IF($G420="Pickup", SUMIFS(NewEmisData!I:I, NewEmisData!$A:$A, "Pickup", NewEmisData!$B:$B, $A420, NewEmisData!$C:$C, $H420, NewEmisData!$D:$D, DU$2), SUMIFS(NewEmisData!I:I, NewEmisData!$A:$A, "LDV", NewEmisData!$B:$B, $A420, NewEmisData!$C:$C, $H420, NewEmisData!$D:$D, DU$2))</f>
        <v>0</v>
      </c>
      <c r="DV420" s="335">
        <f>$I420*IF($G420="Pickup", SUMIFS(NewEmisData!J:J, NewEmisData!$A:$A, "Pickup", NewEmisData!$B:$B, $A420, NewEmisData!$C:$C, $H420, NewEmisData!$D:$D, DV$2), SUMIFS(NewEmisData!J:J, NewEmisData!$A:$A, "LDV", NewEmisData!$B:$B, $A420, NewEmisData!$C:$C, $H420, NewEmisData!$D:$D, DV$2))</f>
        <v>0</v>
      </c>
      <c r="DW420" s="335">
        <f>$I420*IF($G420="Pickup", SUMIFS(NewEmisData!K:K, NewEmisData!$A:$A, "Pickup", NewEmisData!$B:$B, $A420, NewEmisData!$C:$C, $H420, NewEmisData!$D:$D, DW$2), SUMIFS(NewEmisData!K:K, NewEmisData!$A:$A, "LDV", NewEmisData!$B:$B, $A420, NewEmisData!$C:$C, $H420, NewEmisData!$D:$D, DW$2))</f>
        <v>0</v>
      </c>
      <c r="DX420" s="335">
        <f>$I420*IF($G420="Pickup", SUMIFS(NewEmisData!L:L, NewEmisData!$A:$A, "Pickup", NewEmisData!$B:$B, $A420, NewEmisData!$C:$C, $H420, NewEmisData!$D:$D, DX$2), SUMIFS(NewEmisData!L:L, NewEmisData!$A:$A, "LDV", NewEmisData!$B:$B, $A420, NewEmisData!$C:$C, $H420, NewEmisData!$D:$D, DX$2))</f>
        <v>0</v>
      </c>
      <c r="DY420" s="335">
        <f>$I420*IF($G420="Pickup", SUMIFS(NewEmisData!M:M, NewEmisData!$A:$A, "Pickup", NewEmisData!$B:$B, $A420, NewEmisData!$C:$C, $H420, NewEmisData!$D:$D, DY$2), SUMIFS(NewEmisData!M:M, NewEmisData!$A:$A, "LDV", NewEmisData!$B:$B, $A420, NewEmisData!$C:$C, $H420, NewEmisData!$D:$D, DY$2))</f>
        <v>0</v>
      </c>
      <c r="DZ420" s="335">
        <v>0</v>
      </c>
      <c r="EA420" s="335">
        <f t="shared" si="658"/>
        <v>0</v>
      </c>
      <c r="EB420" s="335">
        <f t="shared" si="659"/>
        <v>0</v>
      </c>
      <c r="EC420" s="335">
        <f t="shared" si="660"/>
        <v>0</v>
      </c>
      <c r="ED420" s="335">
        <f t="shared" si="661"/>
        <v>0</v>
      </c>
      <c r="EE420" s="335">
        <f t="shared" si="662"/>
        <v>0</v>
      </c>
      <c r="EF420" s="335">
        <f t="shared" si="663"/>
        <v>0</v>
      </c>
      <c r="EG420" s="335">
        <f t="shared" si="664"/>
        <v>0</v>
      </c>
      <c r="EH420" s="335">
        <f t="shared" si="665"/>
        <v>0</v>
      </c>
      <c r="EI420" s="335">
        <f t="shared" si="666"/>
        <v>0</v>
      </c>
      <c r="EJ420" s="335">
        <f t="shared" si="667"/>
        <v>0</v>
      </c>
      <c r="EK420" s="335">
        <f t="shared" si="668"/>
        <v>0</v>
      </c>
      <c r="EL420" s="335">
        <f t="shared" si="669"/>
        <v>0</v>
      </c>
      <c r="EM420" s="335">
        <f t="shared" si="670"/>
        <v>0</v>
      </c>
      <c r="EN420" s="335">
        <f t="shared" si="671"/>
        <v>0</v>
      </c>
      <c r="EO420" s="335">
        <f t="shared" si="672"/>
        <v>0</v>
      </c>
      <c r="EP420" s="335">
        <f t="shared" si="673"/>
        <v>0</v>
      </c>
      <c r="EQ420" s="335">
        <f t="shared" si="674"/>
        <v>0</v>
      </c>
      <c r="ER420" s="335">
        <f t="shared" si="675"/>
        <v>0</v>
      </c>
      <c r="ES420" s="335">
        <f t="shared" si="676"/>
        <v>0</v>
      </c>
      <c r="ET420" s="335">
        <f t="shared" si="677"/>
        <v>0</v>
      </c>
      <c r="EU420" s="335">
        <f t="shared" si="678"/>
        <v>0</v>
      </c>
      <c r="EV420" s="335">
        <f t="shared" si="679"/>
        <v>0</v>
      </c>
      <c r="EW420" s="335">
        <f t="shared" si="680"/>
        <v>0</v>
      </c>
      <c r="EX420" s="335">
        <f t="shared" si="681"/>
        <v>0</v>
      </c>
      <c r="EY420" s="335">
        <f t="shared" si="682"/>
        <v>0</v>
      </c>
      <c r="EZ420" s="335">
        <f t="shared" si="683"/>
        <v>0</v>
      </c>
      <c r="FA420" s="335">
        <f t="shared" si="684"/>
        <v>0</v>
      </c>
      <c r="FB420" s="335">
        <f t="shared" si="685"/>
        <v>0</v>
      </c>
      <c r="FC420" s="335">
        <f t="shared" si="686"/>
        <v>0</v>
      </c>
      <c r="FD420" s="335">
        <f t="shared" si="687"/>
        <v>0</v>
      </c>
      <c r="FE420" s="335">
        <f t="shared" si="688"/>
        <v>7.3243110221385299E-2</v>
      </c>
      <c r="FF420" s="335">
        <f t="shared" si="689"/>
        <v>7.3243110221385299E-2</v>
      </c>
      <c r="FG420" s="335">
        <f t="shared" si="690"/>
        <v>7.32430660863298E-2</v>
      </c>
      <c r="FH420" s="335">
        <f t="shared" si="691"/>
        <v>7.3243157465552503E-2</v>
      </c>
      <c r="FI420" s="335">
        <f t="shared" si="692"/>
        <v>7.3243061950548305E-2</v>
      </c>
      <c r="FJ420" s="335">
        <f t="shared" si="693"/>
        <v>7.3243007522533404E-2</v>
      </c>
      <c r="FK420" s="335">
        <f t="shared" si="694"/>
        <v>7.3243037508868306E-2</v>
      </c>
      <c r="FL420" s="335">
        <f t="shared" si="695"/>
        <v>7.3242921236188793E-2</v>
      </c>
      <c r="FM420" s="335">
        <f t="shared" si="696"/>
        <v>7.3242921236188793E-2</v>
      </c>
      <c r="FN420" s="335">
        <f t="shared" si="697"/>
        <v>0</v>
      </c>
      <c r="FO420" s="335">
        <f t="shared" si="698"/>
        <v>9.4510282374974993E-3</v>
      </c>
      <c r="FP420" s="335">
        <f t="shared" si="699"/>
        <v>9.4510282374974993E-3</v>
      </c>
      <c r="FQ420" s="335">
        <f t="shared" si="700"/>
        <v>9.4510125266560902E-3</v>
      </c>
      <c r="FR420" s="335">
        <f t="shared" si="701"/>
        <v>9.4510284224167199E-3</v>
      </c>
      <c r="FS420" s="335">
        <f t="shared" si="702"/>
        <v>9.4510120080224802E-3</v>
      </c>
      <c r="FT420" s="335">
        <f t="shared" si="703"/>
        <v>9.4510218218297193E-3</v>
      </c>
      <c r="FU420" s="335">
        <f t="shared" si="704"/>
        <v>9.4510103244617501E-3</v>
      </c>
      <c r="FV420" s="335">
        <f t="shared" si="705"/>
        <v>9.4510089054136992E-3</v>
      </c>
      <c r="FW420" s="335">
        <f t="shared" si="706"/>
        <v>9.4510089054136992E-3</v>
      </c>
      <c r="FX420" s="335">
        <f t="shared" si="707"/>
        <v>0</v>
      </c>
    </row>
    <row r="421" spans="1:180" x14ac:dyDescent="0.2">
      <c r="A421" s="305" t="str">
        <f>_xlfn.CONCAT(IF(LEFT(TRIM(A420),1)="*", "*R", "R"), 1+RIGHT(TRIM(A420),1))</f>
        <v>*R3</v>
      </c>
      <c r="B421" s="305" t="str">
        <f t="shared" ref="B421:B424" si="769">B420</f>
        <v>*TLLSELC100</v>
      </c>
      <c r="C421" s="305" t="str">
        <f t="shared" ref="C421:C424" si="770">C420</f>
        <v>Electric large SUV w/100 mi range</v>
      </c>
      <c r="D421" s="301" t="str">
        <f t="shared" ref="D421:D424" si="771">D420</f>
        <v>bn-vmt, bn-vmt/a</v>
      </c>
      <c r="E421" s="301" t="str">
        <f t="shared" ref="E421:E424" si="772">E420</f>
        <v>TRNELC</v>
      </c>
      <c r="F421" s="301" t="str">
        <f t="shared" ref="F421:F424" si="773">F420</f>
        <v>TL</v>
      </c>
      <c r="G421" s="315" t="s">
        <v>822</v>
      </c>
      <c r="H421" s="315" t="s">
        <v>36</v>
      </c>
      <c r="I421" s="315">
        <v>1</v>
      </c>
      <c r="J421" s="315" t="str">
        <f t="shared" si="708"/>
        <v>Large SUV-ELC</v>
      </c>
      <c r="K421" s="335">
        <f>$I421*IF($G421="Pickup", SUMIFS(NewEmisData!E:E, NewEmisData!$A:$A, "Pickup", NewEmisData!$B:$B, $A421, NewEmisData!$C:$C, $H421, NewEmisData!$D:$D, K$2), SUMIFS(NewEmisData!E:E, NewEmisData!$A:$A, "LDV", NewEmisData!$B:$B, $A421, NewEmisData!$C:$C, $H421, NewEmisData!$D:$D, K$2))</f>
        <v>0</v>
      </c>
      <c r="L421" s="335">
        <f>$I421*IF($G421="Pickup", SUMIFS(NewEmisData!F:F, NewEmisData!$A:$A, "Pickup", NewEmisData!$B:$B, $A421, NewEmisData!$C:$C, $H421, NewEmisData!$D:$D, L$2), SUMIFS(NewEmisData!F:F, NewEmisData!$A:$A, "LDV", NewEmisData!$B:$B, $A421, NewEmisData!$C:$C, $H421, NewEmisData!$D:$D, L$2))</f>
        <v>0</v>
      </c>
      <c r="M421" s="335">
        <f>$I421*IF($G421="Pickup", SUMIFS(NewEmisData!G:G, NewEmisData!$A:$A, "Pickup", NewEmisData!$B:$B, $A421, NewEmisData!$C:$C, $H421, NewEmisData!$D:$D, M$2), SUMIFS(NewEmisData!G:G, NewEmisData!$A:$A, "LDV", NewEmisData!$B:$B, $A421, NewEmisData!$C:$C, $H421, NewEmisData!$D:$D, M$2))</f>
        <v>0</v>
      </c>
      <c r="N421" s="335">
        <f>$I421*IF($G421="Pickup", SUMIFS(NewEmisData!H:H, NewEmisData!$A:$A, "Pickup", NewEmisData!$B:$B, $A421, NewEmisData!$C:$C, $H421, NewEmisData!$D:$D, N$2), SUMIFS(NewEmisData!H:H, NewEmisData!$A:$A, "LDV", NewEmisData!$B:$B, $A421, NewEmisData!$C:$C, $H421, NewEmisData!$D:$D, N$2))</f>
        <v>0</v>
      </c>
      <c r="O421" s="335">
        <f>$I421*IF($G421="Pickup", SUMIFS(NewEmisData!I:I, NewEmisData!$A:$A, "Pickup", NewEmisData!$B:$B, $A421, NewEmisData!$C:$C, $H421, NewEmisData!$D:$D, O$2), SUMIFS(NewEmisData!I:I, NewEmisData!$A:$A, "LDV", NewEmisData!$B:$B, $A421, NewEmisData!$C:$C, $H421, NewEmisData!$D:$D, O$2))</f>
        <v>0</v>
      </c>
      <c r="P421" s="335">
        <f>$I421*IF($G421="Pickup", SUMIFS(NewEmisData!J:J, NewEmisData!$A:$A, "Pickup", NewEmisData!$B:$B, $A421, NewEmisData!$C:$C, $H421, NewEmisData!$D:$D, P$2), SUMIFS(NewEmisData!J:J, NewEmisData!$A:$A, "LDV", NewEmisData!$B:$B, $A421, NewEmisData!$C:$C, $H421, NewEmisData!$D:$D, P$2))</f>
        <v>0</v>
      </c>
      <c r="Q421" s="335">
        <f>$I421*IF($G421="Pickup", SUMIFS(NewEmisData!K:K, NewEmisData!$A:$A, "Pickup", NewEmisData!$B:$B, $A421, NewEmisData!$C:$C, $H421, NewEmisData!$D:$D, Q$2), SUMIFS(NewEmisData!K:K, NewEmisData!$A:$A, "LDV", NewEmisData!$B:$B, $A421, NewEmisData!$C:$C, $H421, NewEmisData!$D:$D, Q$2))</f>
        <v>0</v>
      </c>
      <c r="R421" s="335">
        <f>$I421*IF($G421="Pickup", SUMIFS(NewEmisData!L:L, NewEmisData!$A:$A, "Pickup", NewEmisData!$B:$B, $A421, NewEmisData!$C:$C, $H421, NewEmisData!$D:$D, R$2), SUMIFS(NewEmisData!L:L, NewEmisData!$A:$A, "LDV", NewEmisData!$B:$B, $A421, NewEmisData!$C:$C, $H421, NewEmisData!$D:$D, R$2))</f>
        <v>0</v>
      </c>
      <c r="S421" s="335">
        <f>$I421*IF($G421="Pickup", SUMIFS(NewEmisData!M:M, NewEmisData!$A:$A, "Pickup", NewEmisData!$B:$B, $A421, NewEmisData!$C:$C, $H421, NewEmisData!$D:$D, S$2), SUMIFS(NewEmisData!M:M, NewEmisData!$A:$A, "LDV", NewEmisData!$B:$B, $A421, NewEmisData!$C:$C, $H421, NewEmisData!$D:$D, S$2))</f>
        <v>0</v>
      </c>
      <c r="T421" s="335">
        <v>0</v>
      </c>
      <c r="U421" s="335">
        <f>$I421*IF($G421="Pickup", SUMIFS(NewEmisData!E:E, NewEmisData!$A:$A, "Pickup", NewEmisData!$B:$B, $A421, NewEmisData!$C:$C, $H421, NewEmisData!$D:$D, U$2), SUMIFS(NewEmisData!E:E, NewEmisData!$A:$A, "LDV", NewEmisData!$B:$B, $A421, NewEmisData!$C:$C, $H421, NewEmisData!$D:$D, U$2))</f>
        <v>0</v>
      </c>
      <c r="V421" s="335">
        <f>$I421*IF($G421="Pickup", SUMIFS(NewEmisData!F:F, NewEmisData!$A:$A, "Pickup", NewEmisData!$B:$B, $A421, NewEmisData!$C:$C, $H421, NewEmisData!$D:$D, V$2), SUMIFS(NewEmisData!F:F, NewEmisData!$A:$A, "LDV", NewEmisData!$B:$B, $A421, NewEmisData!$C:$C, $H421, NewEmisData!$D:$D, V$2))</f>
        <v>0</v>
      </c>
      <c r="W421" s="335">
        <f>$I421*IF($G421="Pickup", SUMIFS(NewEmisData!G:G, NewEmisData!$A:$A, "Pickup", NewEmisData!$B:$B, $A421, NewEmisData!$C:$C, $H421, NewEmisData!$D:$D, W$2), SUMIFS(NewEmisData!G:G, NewEmisData!$A:$A, "LDV", NewEmisData!$B:$B, $A421, NewEmisData!$C:$C, $H421, NewEmisData!$D:$D, W$2))</f>
        <v>0</v>
      </c>
      <c r="X421" s="335">
        <f>$I421*IF($G421="Pickup", SUMIFS(NewEmisData!H:H, NewEmisData!$A:$A, "Pickup", NewEmisData!$B:$B, $A421, NewEmisData!$C:$C, $H421, NewEmisData!$D:$D, X$2), SUMIFS(NewEmisData!H:H, NewEmisData!$A:$A, "LDV", NewEmisData!$B:$B, $A421, NewEmisData!$C:$C, $H421, NewEmisData!$D:$D, X$2))</f>
        <v>0</v>
      </c>
      <c r="Y421" s="335">
        <f>$I421*IF($G421="Pickup", SUMIFS(NewEmisData!I:I, NewEmisData!$A:$A, "Pickup", NewEmisData!$B:$B, $A421, NewEmisData!$C:$C, $H421, NewEmisData!$D:$D, Y$2), SUMIFS(NewEmisData!I:I, NewEmisData!$A:$A, "LDV", NewEmisData!$B:$B, $A421, NewEmisData!$C:$C, $H421, NewEmisData!$D:$D, Y$2))</f>
        <v>0</v>
      </c>
      <c r="Z421" s="335">
        <f>$I421*IF($G421="Pickup", SUMIFS(NewEmisData!J:J, NewEmisData!$A:$A, "Pickup", NewEmisData!$B:$B, $A421, NewEmisData!$C:$C, $H421, NewEmisData!$D:$D, Z$2), SUMIFS(NewEmisData!J:J, NewEmisData!$A:$A, "LDV", NewEmisData!$B:$B, $A421, NewEmisData!$C:$C, $H421, NewEmisData!$D:$D, Z$2))</f>
        <v>0</v>
      </c>
      <c r="AA421" s="335">
        <f>$I421*IF($G421="Pickup", SUMIFS(NewEmisData!K:K, NewEmisData!$A:$A, "Pickup", NewEmisData!$B:$B, $A421, NewEmisData!$C:$C, $H421, NewEmisData!$D:$D, AA$2), SUMIFS(NewEmisData!K:K, NewEmisData!$A:$A, "LDV", NewEmisData!$B:$B, $A421, NewEmisData!$C:$C, $H421, NewEmisData!$D:$D, AA$2))</f>
        <v>0</v>
      </c>
      <c r="AB421" s="335">
        <f>$I421*IF($G421="Pickup", SUMIFS(NewEmisData!L:L, NewEmisData!$A:$A, "Pickup", NewEmisData!$B:$B, $A421, NewEmisData!$C:$C, $H421, NewEmisData!$D:$D, AB$2), SUMIFS(NewEmisData!L:L, NewEmisData!$A:$A, "LDV", NewEmisData!$B:$B, $A421, NewEmisData!$C:$C, $H421, NewEmisData!$D:$D, AB$2))</f>
        <v>0</v>
      </c>
      <c r="AC421" s="335">
        <f>$I421*IF($G421="Pickup", SUMIFS(NewEmisData!M:M, NewEmisData!$A:$A, "Pickup", NewEmisData!$B:$B, $A421, NewEmisData!$C:$C, $H421, NewEmisData!$D:$D, AC$2), SUMIFS(NewEmisData!M:M, NewEmisData!$A:$A, "LDV", NewEmisData!$B:$B, $A421, NewEmisData!$C:$C, $H421, NewEmisData!$D:$D, AC$2))</f>
        <v>0</v>
      </c>
      <c r="AD421" s="335">
        <v>0</v>
      </c>
      <c r="AE421" s="335">
        <f>$I421*IF($G421="Pickup", SUMIFS(NewEmisData!E:E, NewEmisData!$A:$A, "Pickup", NewEmisData!$B:$B, $A421, NewEmisData!$C:$C, $H421, NewEmisData!$D:$D, AE$2), SUMIFS(NewEmisData!E:E, NewEmisData!$A:$A, "LDV", NewEmisData!$B:$B, $A421, NewEmisData!$C:$C, $H421, NewEmisData!$D:$D, AE$2))</f>
        <v>0</v>
      </c>
      <c r="AF421" s="335">
        <f>$I421*IF($G421="Pickup", SUMIFS(NewEmisData!F:F, NewEmisData!$A:$A, "Pickup", NewEmisData!$B:$B, $A421, NewEmisData!$C:$C, $H421, NewEmisData!$D:$D, AF$2), SUMIFS(NewEmisData!F:F, NewEmisData!$A:$A, "LDV", NewEmisData!$B:$B, $A421, NewEmisData!$C:$C, $H421, NewEmisData!$D:$D, AF$2))</f>
        <v>0</v>
      </c>
      <c r="AG421" s="335">
        <f>$I421*IF($G421="Pickup", SUMIFS(NewEmisData!G:G, NewEmisData!$A:$A, "Pickup", NewEmisData!$B:$B, $A421, NewEmisData!$C:$C, $H421, NewEmisData!$D:$D, AG$2), SUMIFS(NewEmisData!G:G, NewEmisData!$A:$A, "LDV", NewEmisData!$B:$B, $A421, NewEmisData!$C:$C, $H421, NewEmisData!$D:$D, AG$2))</f>
        <v>0</v>
      </c>
      <c r="AH421" s="335">
        <f>$I421*IF($G421="Pickup", SUMIFS(NewEmisData!H:H, NewEmisData!$A:$A, "Pickup", NewEmisData!$B:$B, $A421, NewEmisData!$C:$C, $H421, NewEmisData!$D:$D, AH$2), SUMIFS(NewEmisData!H:H, NewEmisData!$A:$A, "LDV", NewEmisData!$B:$B, $A421, NewEmisData!$C:$C, $H421, NewEmisData!$D:$D, AH$2))</f>
        <v>0</v>
      </c>
      <c r="AI421" s="335">
        <f>$I421*IF($G421="Pickup", SUMIFS(NewEmisData!I:I, NewEmisData!$A:$A, "Pickup", NewEmisData!$B:$B, $A421, NewEmisData!$C:$C, $H421, NewEmisData!$D:$D, AI$2), SUMIFS(NewEmisData!I:I, NewEmisData!$A:$A, "LDV", NewEmisData!$B:$B, $A421, NewEmisData!$C:$C, $H421, NewEmisData!$D:$D, AI$2))</f>
        <v>0</v>
      </c>
      <c r="AJ421" s="335">
        <f>$I421*IF($G421="Pickup", SUMIFS(NewEmisData!J:J, NewEmisData!$A:$A, "Pickup", NewEmisData!$B:$B, $A421, NewEmisData!$C:$C, $H421, NewEmisData!$D:$D, AJ$2), SUMIFS(NewEmisData!J:J, NewEmisData!$A:$A, "LDV", NewEmisData!$B:$B, $A421, NewEmisData!$C:$C, $H421, NewEmisData!$D:$D, AJ$2))</f>
        <v>0</v>
      </c>
      <c r="AK421" s="335">
        <f>$I421*IF($G421="Pickup", SUMIFS(NewEmisData!K:K, NewEmisData!$A:$A, "Pickup", NewEmisData!$B:$B, $A421, NewEmisData!$C:$C, $H421, NewEmisData!$D:$D, AK$2), SUMIFS(NewEmisData!K:K, NewEmisData!$A:$A, "LDV", NewEmisData!$B:$B, $A421, NewEmisData!$C:$C, $H421, NewEmisData!$D:$D, AK$2))</f>
        <v>0</v>
      </c>
      <c r="AL421" s="335">
        <f>$I421*IF($G421="Pickup", SUMIFS(NewEmisData!L:L, NewEmisData!$A:$A, "Pickup", NewEmisData!$B:$B, $A421, NewEmisData!$C:$C, $H421, NewEmisData!$D:$D, AL$2), SUMIFS(NewEmisData!L:L, NewEmisData!$A:$A, "LDV", NewEmisData!$B:$B, $A421, NewEmisData!$C:$C, $H421, NewEmisData!$D:$D, AL$2))</f>
        <v>0</v>
      </c>
      <c r="AM421" s="335">
        <f>$I421*IF($G421="Pickup", SUMIFS(NewEmisData!M:M, NewEmisData!$A:$A, "Pickup", NewEmisData!$B:$B, $A421, NewEmisData!$C:$C, $H421, NewEmisData!$D:$D, AM$2), SUMIFS(NewEmisData!M:M, NewEmisData!$A:$A, "LDV", NewEmisData!$B:$B, $A421, NewEmisData!$C:$C, $H421, NewEmisData!$D:$D, AM$2))</f>
        <v>0</v>
      </c>
      <c r="AN421" s="335">
        <v>0</v>
      </c>
      <c r="AO421" s="335">
        <f>$I421*IF($G421="Pickup", SUMIFS(NewEmisData!E:E, NewEmisData!$A:$A, "Pickup", NewEmisData!$B:$B, $A421, NewEmisData!$C:$C, $H421, NewEmisData!$D:$D, AO$2), SUMIFS(NewEmisData!E:E, NewEmisData!$A:$A, "LDV", NewEmisData!$B:$B, $A421, NewEmisData!$C:$C, $H421, NewEmisData!$D:$D, AO$2))</f>
        <v>5.5949189126931899E-2</v>
      </c>
      <c r="AP421" s="335">
        <f>$I421*IF($G421="Pickup", SUMIFS(NewEmisData!F:F, NewEmisData!$A:$A, "Pickup", NewEmisData!$B:$B, $A421, NewEmisData!$C:$C, $H421, NewEmisData!$D:$D, AP$2), SUMIFS(NewEmisData!F:F, NewEmisData!$A:$A, "LDV", NewEmisData!$B:$B, $A421, NewEmisData!$C:$C, $H421, NewEmisData!$D:$D, AP$2))</f>
        <v>5.5949189126931899E-2</v>
      </c>
      <c r="AQ421" s="335">
        <f>$I421*IF($G421="Pickup", SUMIFS(NewEmisData!G:G, NewEmisData!$A:$A, "Pickup", NewEmisData!$B:$B, $A421, NewEmisData!$C:$C, $H421, NewEmisData!$D:$D, AQ$2), SUMIFS(NewEmisData!G:G, NewEmisData!$A:$A, "LDV", NewEmisData!$B:$B, $A421, NewEmisData!$C:$C, $H421, NewEmisData!$D:$D, AQ$2))</f>
        <v>5.5949131442004002E-2</v>
      </c>
      <c r="AR421" s="335">
        <f>$I421*IF($G421="Pickup", SUMIFS(NewEmisData!H:H, NewEmisData!$A:$A, "Pickup", NewEmisData!$B:$B, $A421, NewEmisData!$C:$C, $H421, NewEmisData!$D:$D, AR$2), SUMIFS(NewEmisData!H:H, NewEmisData!$A:$A, "LDV", NewEmisData!$B:$B, $A421, NewEmisData!$C:$C, $H421, NewEmisData!$D:$D, AR$2))</f>
        <v>5.5949145320737102E-2</v>
      </c>
      <c r="AS421" s="335">
        <f>$I421*IF($G421="Pickup", SUMIFS(NewEmisData!I:I, NewEmisData!$A:$A, "Pickup", NewEmisData!$B:$B, $A421, NewEmisData!$C:$C, $H421, NewEmisData!$D:$D, AS$2), SUMIFS(NewEmisData!I:I, NewEmisData!$A:$A, "LDV", NewEmisData!$B:$B, $A421, NewEmisData!$C:$C, $H421, NewEmisData!$D:$D, AS$2))</f>
        <v>5.5949118174518898E-2</v>
      </c>
      <c r="AT421" s="335">
        <f>$I421*IF($G421="Pickup", SUMIFS(NewEmisData!J:J, NewEmisData!$A:$A, "Pickup", NewEmisData!$B:$B, $A421, NewEmisData!$C:$C, $H421, NewEmisData!$D:$D, AT$2), SUMIFS(NewEmisData!J:J, NewEmisData!$A:$A, "LDV", NewEmisData!$B:$B, $A421, NewEmisData!$C:$C, $H421, NewEmisData!$D:$D, AT$2))</f>
        <v>5.5949046541697099E-2</v>
      </c>
      <c r="AU421" s="335">
        <f>$I421*IF($G421="Pickup", SUMIFS(NewEmisData!K:K, NewEmisData!$A:$A, "Pickup", NewEmisData!$B:$B, $A421, NewEmisData!$C:$C, $H421, NewEmisData!$D:$D, AU$2), SUMIFS(NewEmisData!K:K, NewEmisData!$A:$A, "LDV", NewEmisData!$B:$B, $A421, NewEmisData!$C:$C, $H421, NewEmisData!$D:$D, AU$2))</f>
        <v>5.5949120890101497E-2</v>
      </c>
      <c r="AV421" s="335">
        <f>$I421*IF($G421="Pickup", SUMIFS(NewEmisData!L:L, NewEmisData!$A:$A, "Pickup", NewEmisData!$B:$B, $A421, NewEmisData!$C:$C, $H421, NewEmisData!$D:$D, AV$2), SUMIFS(NewEmisData!L:L, NewEmisData!$A:$A, "LDV", NewEmisData!$B:$B, $A421, NewEmisData!$C:$C, $H421, NewEmisData!$D:$D, AV$2))</f>
        <v>5.5949175401502099E-2</v>
      </c>
      <c r="AW421" s="335">
        <f>$I421*IF($G421="Pickup", SUMIFS(NewEmisData!M:M, NewEmisData!$A:$A, "Pickup", NewEmisData!$B:$B, $A421, NewEmisData!$C:$C, $H421, NewEmisData!$D:$D, AW$2), SUMIFS(NewEmisData!M:M, NewEmisData!$A:$A, "LDV", NewEmisData!$B:$B, $A421, NewEmisData!$C:$C, $H421, NewEmisData!$D:$D, AW$2))</f>
        <v>5.5949175401502099E-2</v>
      </c>
      <c r="AX421" s="335">
        <v>0</v>
      </c>
      <c r="AY421" s="335">
        <f>$I421*IF($G421="Pickup", SUMIFS(NewEmisData!E:E, NewEmisData!$A:$A, "Pickup", NewEmisData!$B:$B, $A421, NewEmisData!$C:$C, $H421, NewEmisData!$D:$D, AY$2), SUMIFS(NewEmisData!E:E, NewEmisData!$A:$A, "LDV", NewEmisData!$B:$B, $A421, NewEmisData!$C:$C, $H421, NewEmisData!$D:$D, AY$2))</f>
        <v>7.2571184818618403E-3</v>
      </c>
      <c r="AZ421" s="335">
        <f>$I421*IF($G421="Pickup", SUMIFS(NewEmisData!F:F, NewEmisData!$A:$A, "Pickup", NewEmisData!$B:$B, $A421, NewEmisData!$C:$C, $H421, NewEmisData!$D:$D, AZ$2), SUMIFS(NewEmisData!F:F, NewEmisData!$A:$A, "LDV", NewEmisData!$B:$B, $A421, NewEmisData!$C:$C, $H421, NewEmisData!$D:$D, AZ$2))</f>
        <v>7.2571184818618403E-3</v>
      </c>
      <c r="BA421" s="335">
        <f>$I421*IF($G421="Pickup", SUMIFS(NewEmisData!G:G, NewEmisData!$A:$A, "Pickup", NewEmisData!$B:$B, $A421, NewEmisData!$C:$C, $H421, NewEmisData!$D:$D, BA$2), SUMIFS(NewEmisData!G:G, NewEmisData!$A:$A, "LDV", NewEmisData!$B:$B, $A421, NewEmisData!$C:$C, $H421, NewEmisData!$D:$D, BA$2))</f>
        <v>7.2571114316428102E-3</v>
      </c>
      <c r="BB421" s="335">
        <f>$I421*IF($G421="Pickup", SUMIFS(NewEmisData!H:H, NewEmisData!$A:$A, "Pickup", NewEmisData!$B:$B, $A421, NewEmisData!$C:$C, $H421, NewEmisData!$D:$D, BB$2), SUMIFS(NewEmisData!H:H, NewEmisData!$A:$A, "LDV", NewEmisData!$B:$B, $A421, NewEmisData!$C:$C, $H421, NewEmisData!$D:$D, BB$2))</f>
        <v>7.2571137654529501E-3</v>
      </c>
      <c r="BC421" s="335">
        <f>$I421*IF($G421="Pickup", SUMIFS(NewEmisData!I:I, NewEmisData!$A:$A, "Pickup", NewEmisData!$B:$B, $A421, NewEmisData!$C:$C, $H421, NewEmisData!$D:$D, BC$2), SUMIFS(NewEmisData!I:I, NewEmisData!$A:$A, "LDV", NewEmisData!$B:$B, $A421, NewEmisData!$C:$C, $H421, NewEmisData!$D:$D, BC$2))</f>
        <v>7.2571068307629499E-3</v>
      </c>
      <c r="BD421" s="335">
        <f>$I421*IF($G421="Pickup", SUMIFS(NewEmisData!J:J, NewEmisData!$A:$A, "Pickup", NewEmisData!$B:$B, $A421, NewEmisData!$C:$C, $H421, NewEmisData!$D:$D, BD$2), SUMIFS(NewEmisData!J:J, NewEmisData!$A:$A, "LDV", NewEmisData!$B:$B, $A421, NewEmisData!$C:$C, $H421, NewEmisData!$D:$D, BD$2))</f>
        <v>7.2570974674633498E-3</v>
      </c>
      <c r="BE421" s="335">
        <f>$I421*IF($G421="Pickup", SUMIFS(NewEmisData!K:K, NewEmisData!$A:$A, "Pickup", NewEmisData!$B:$B, $A421, NewEmisData!$C:$C, $H421, NewEmisData!$D:$D, BE$2), SUMIFS(NewEmisData!K:K, NewEmisData!$A:$A, "LDV", NewEmisData!$B:$B, $A421, NewEmisData!$C:$C, $H421, NewEmisData!$D:$D, BE$2))</f>
        <v>7.25710679204878E-3</v>
      </c>
      <c r="BF421" s="335">
        <f>$I421*IF($G421="Pickup", SUMIFS(NewEmisData!L:L, NewEmisData!$A:$A, "Pickup", NewEmisData!$B:$B, $A421, NewEmisData!$C:$C, $H421, NewEmisData!$D:$D, BF$2), SUMIFS(NewEmisData!L:L, NewEmisData!$A:$A, "LDV", NewEmisData!$B:$B, $A421, NewEmisData!$C:$C, $H421, NewEmisData!$D:$D, BF$2))</f>
        <v>7.2571142164254898E-3</v>
      </c>
      <c r="BG421" s="335">
        <f>$I421*IF($G421="Pickup", SUMIFS(NewEmisData!M:M, NewEmisData!$A:$A, "Pickup", NewEmisData!$B:$B, $A421, NewEmisData!$C:$C, $H421, NewEmisData!$D:$D, BG$2), SUMIFS(NewEmisData!M:M, NewEmisData!$A:$A, "LDV", NewEmisData!$B:$B, $A421, NewEmisData!$C:$C, $H421, NewEmisData!$D:$D, BG$2))</f>
        <v>7.2571142164254898E-3</v>
      </c>
      <c r="BH421" s="335">
        <v>0</v>
      </c>
      <c r="BI421" s="335">
        <f>$I421*IF($G421="Pickup", SUMIFS(NewEmisData!E:E, NewEmisData!$A:$A, "Pickup", NewEmisData!$B:$B, $A421, NewEmisData!$C:$C, $H421, NewEmisData!$D:$D, BI$2), SUMIFS(NewEmisData!E:E, NewEmisData!$A:$A, "LDV", NewEmisData!$B:$B, $A421, NewEmisData!$C:$C, $H421, NewEmisData!$D:$D, BI$2))</f>
        <v>0</v>
      </c>
      <c r="BJ421" s="335">
        <f>$I421*IF($G421="Pickup", SUMIFS(NewEmisData!F:F, NewEmisData!$A:$A, "Pickup", NewEmisData!$B:$B, $A421, NewEmisData!$C:$C, $H421, NewEmisData!$D:$D, BJ$2), SUMIFS(NewEmisData!F:F, NewEmisData!$A:$A, "LDV", NewEmisData!$B:$B, $A421, NewEmisData!$C:$C, $H421, NewEmisData!$D:$D, BJ$2))</f>
        <v>0</v>
      </c>
      <c r="BK421" s="335">
        <f>$I421*IF($G421="Pickup", SUMIFS(NewEmisData!G:G, NewEmisData!$A:$A, "Pickup", NewEmisData!$B:$B, $A421, NewEmisData!$C:$C, $H421, NewEmisData!$D:$D, BK$2), SUMIFS(NewEmisData!G:G, NewEmisData!$A:$A, "LDV", NewEmisData!$B:$B, $A421, NewEmisData!$C:$C, $H421, NewEmisData!$D:$D, BK$2))</f>
        <v>0</v>
      </c>
      <c r="BL421" s="335">
        <f>$I421*IF($G421="Pickup", SUMIFS(NewEmisData!H:H, NewEmisData!$A:$A, "Pickup", NewEmisData!$B:$B, $A421, NewEmisData!$C:$C, $H421, NewEmisData!$D:$D, BL$2), SUMIFS(NewEmisData!H:H, NewEmisData!$A:$A, "LDV", NewEmisData!$B:$B, $A421, NewEmisData!$C:$C, $H421, NewEmisData!$D:$D, BL$2))</f>
        <v>0</v>
      </c>
      <c r="BM421" s="335">
        <f>$I421*IF($G421="Pickup", SUMIFS(NewEmisData!I:I, NewEmisData!$A:$A, "Pickup", NewEmisData!$B:$B, $A421, NewEmisData!$C:$C, $H421, NewEmisData!$D:$D, BM$2), SUMIFS(NewEmisData!I:I, NewEmisData!$A:$A, "LDV", NewEmisData!$B:$B, $A421, NewEmisData!$C:$C, $H421, NewEmisData!$D:$D, BM$2))</f>
        <v>0</v>
      </c>
      <c r="BN421" s="335">
        <f>$I421*IF($G421="Pickup", SUMIFS(NewEmisData!J:J, NewEmisData!$A:$A, "Pickup", NewEmisData!$B:$B, $A421, NewEmisData!$C:$C, $H421, NewEmisData!$D:$D, BN$2), SUMIFS(NewEmisData!J:J, NewEmisData!$A:$A, "LDV", NewEmisData!$B:$B, $A421, NewEmisData!$C:$C, $H421, NewEmisData!$D:$D, BN$2))</f>
        <v>0</v>
      </c>
      <c r="BO421" s="335">
        <f>$I421*IF($G421="Pickup", SUMIFS(NewEmisData!K:K, NewEmisData!$A:$A, "Pickup", NewEmisData!$B:$B, $A421, NewEmisData!$C:$C, $H421, NewEmisData!$D:$D, BO$2), SUMIFS(NewEmisData!K:K, NewEmisData!$A:$A, "LDV", NewEmisData!$B:$B, $A421, NewEmisData!$C:$C, $H421, NewEmisData!$D:$D, BO$2))</f>
        <v>0</v>
      </c>
      <c r="BP421" s="335">
        <f>$I421*IF($G421="Pickup", SUMIFS(NewEmisData!L:L, NewEmisData!$A:$A, "Pickup", NewEmisData!$B:$B, $A421, NewEmisData!$C:$C, $H421, NewEmisData!$D:$D, BP$2), SUMIFS(NewEmisData!L:L, NewEmisData!$A:$A, "LDV", NewEmisData!$B:$B, $A421, NewEmisData!$C:$C, $H421, NewEmisData!$D:$D, BP$2))</f>
        <v>0</v>
      </c>
      <c r="BQ421" s="335">
        <f>$I421*IF($G421="Pickup", SUMIFS(NewEmisData!M:M, NewEmisData!$A:$A, "Pickup", NewEmisData!$B:$B, $A421, NewEmisData!$C:$C, $H421, NewEmisData!$D:$D, BQ$2), SUMIFS(NewEmisData!M:M, NewEmisData!$A:$A, "LDV", NewEmisData!$B:$B, $A421, NewEmisData!$C:$C, $H421, NewEmisData!$D:$D, BQ$2))</f>
        <v>0</v>
      </c>
      <c r="BR421" s="335">
        <v>0</v>
      </c>
      <c r="BS421" s="335">
        <f>$I421*IF($G421="Pickup", SUMIFS(NewEmisData!E:E, NewEmisData!$A:$A, "Pickup", NewEmisData!$B:$B, $A421, NewEmisData!$C:$C, $H421, NewEmisData!$D:$D, BS$2), SUMIFS(NewEmisData!E:E, NewEmisData!$A:$A, "LDV", NewEmisData!$B:$B, $A421, NewEmisData!$C:$C, $H421, NewEmisData!$D:$D, BS$2))</f>
        <v>0</v>
      </c>
      <c r="BT421" s="335">
        <f>$I421*IF($G421="Pickup", SUMIFS(NewEmisData!F:F, NewEmisData!$A:$A, "Pickup", NewEmisData!$B:$B, $A421, NewEmisData!$C:$C, $H421, NewEmisData!$D:$D, BT$2), SUMIFS(NewEmisData!F:F, NewEmisData!$A:$A, "LDV", NewEmisData!$B:$B, $A421, NewEmisData!$C:$C, $H421, NewEmisData!$D:$D, BT$2))</f>
        <v>0</v>
      </c>
      <c r="BU421" s="335">
        <f>$I421*IF($G421="Pickup", SUMIFS(NewEmisData!G:G, NewEmisData!$A:$A, "Pickup", NewEmisData!$B:$B, $A421, NewEmisData!$C:$C, $H421, NewEmisData!$D:$D, BU$2), SUMIFS(NewEmisData!G:G, NewEmisData!$A:$A, "LDV", NewEmisData!$B:$B, $A421, NewEmisData!$C:$C, $H421, NewEmisData!$D:$D, BU$2))</f>
        <v>0</v>
      </c>
      <c r="BV421" s="335">
        <f>$I421*IF($G421="Pickup", SUMIFS(NewEmisData!H:H, NewEmisData!$A:$A, "Pickup", NewEmisData!$B:$B, $A421, NewEmisData!$C:$C, $H421, NewEmisData!$D:$D, BV$2), SUMIFS(NewEmisData!H:H, NewEmisData!$A:$A, "LDV", NewEmisData!$B:$B, $A421, NewEmisData!$C:$C, $H421, NewEmisData!$D:$D, BV$2))</f>
        <v>0</v>
      </c>
      <c r="BW421" s="335">
        <f>$I421*IF($G421="Pickup", SUMIFS(NewEmisData!I:I, NewEmisData!$A:$A, "Pickup", NewEmisData!$B:$B, $A421, NewEmisData!$C:$C, $H421, NewEmisData!$D:$D, BW$2), SUMIFS(NewEmisData!I:I, NewEmisData!$A:$A, "LDV", NewEmisData!$B:$B, $A421, NewEmisData!$C:$C, $H421, NewEmisData!$D:$D, BW$2))</f>
        <v>0</v>
      </c>
      <c r="BX421" s="335">
        <f>$I421*IF($G421="Pickup", SUMIFS(NewEmisData!J:J, NewEmisData!$A:$A, "Pickup", NewEmisData!$B:$B, $A421, NewEmisData!$C:$C, $H421, NewEmisData!$D:$D, BX$2), SUMIFS(NewEmisData!J:J, NewEmisData!$A:$A, "LDV", NewEmisData!$B:$B, $A421, NewEmisData!$C:$C, $H421, NewEmisData!$D:$D, BX$2))</f>
        <v>0</v>
      </c>
      <c r="BY421" s="335">
        <f>$I421*IF($G421="Pickup", SUMIFS(NewEmisData!K:K, NewEmisData!$A:$A, "Pickup", NewEmisData!$B:$B, $A421, NewEmisData!$C:$C, $H421, NewEmisData!$D:$D, BY$2), SUMIFS(NewEmisData!K:K, NewEmisData!$A:$A, "LDV", NewEmisData!$B:$B, $A421, NewEmisData!$C:$C, $H421, NewEmisData!$D:$D, BY$2))</f>
        <v>0</v>
      </c>
      <c r="BZ421" s="335">
        <f>$I421*IF($G421="Pickup", SUMIFS(NewEmisData!L:L, NewEmisData!$A:$A, "Pickup", NewEmisData!$B:$B, $A421, NewEmisData!$C:$C, $H421, NewEmisData!$D:$D, BZ$2), SUMIFS(NewEmisData!L:L, NewEmisData!$A:$A, "LDV", NewEmisData!$B:$B, $A421, NewEmisData!$C:$C, $H421, NewEmisData!$D:$D, BZ$2))</f>
        <v>0</v>
      </c>
      <c r="CA421" s="335">
        <f>$I421*IF($G421="Pickup", SUMIFS(NewEmisData!M:M, NewEmisData!$A:$A, "Pickup", NewEmisData!$B:$B, $A421, NewEmisData!$C:$C, $H421, NewEmisData!$D:$D, CA$2), SUMIFS(NewEmisData!M:M, NewEmisData!$A:$A, "LDV", NewEmisData!$B:$B, $A421, NewEmisData!$C:$C, $H421, NewEmisData!$D:$D, CA$2))</f>
        <v>0</v>
      </c>
      <c r="CB421" s="335">
        <v>0</v>
      </c>
      <c r="CC421" s="335">
        <f>$I421*IF($G421="Pickup", SUMIFS(NewEmisData!E:E, NewEmisData!$A:$A, "Pickup", NewEmisData!$B:$B, $A421, NewEmisData!$C:$C, $H421, NewEmisData!$D:$D, CC$2), SUMIFS(NewEmisData!E:E, NewEmisData!$A:$A, "LDV", NewEmisData!$B:$B, $A421, NewEmisData!$C:$C, $H421, NewEmisData!$D:$D, CC$2))</f>
        <v>0</v>
      </c>
      <c r="CD421" s="335">
        <f>$I421*IF($G421="Pickup", SUMIFS(NewEmisData!F:F, NewEmisData!$A:$A, "Pickup", NewEmisData!$B:$B, $A421, NewEmisData!$C:$C, $H421, NewEmisData!$D:$D, CD$2), SUMIFS(NewEmisData!F:F, NewEmisData!$A:$A, "LDV", NewEmisData!$B:$B, $A421, NewEmisData!$C:$C, $H421, NewEmisData!$D:$D, CD$2))</f>
        <v>0</v>
      </c>
      <c r="CE421" s="335">
        <f>$I421*IF($G421="Pickup", SUMIFS(NewEmisData!G:G, NewEmisData!$A:$A, "Pickup", NewEmisData!$B:$B, $A421, NewEmisData!$C:$C, $H421, NewEmisData!$D:$D, CE$2), SUMIFS(NewEmisData!G:G, NewEmisData!$A:$A, "LDV", NewEmisData!$B:$B, $A421, NewEmisData!$C:$C, $H421, NewEmisData!$D:$D, CE$2))</f>
        <v>0</v>
      </c>
      <c r="CF421" s="335">
        <f>$I421*IF($G421="Pickup", SUMIFS(NewEmisData!H:H, NewEmisData!$A:$A, "Pickup", NewEmisData!$B:$B, $A421, NewEmisData!$C:$C, $H421, NewEmisData!$D:$D, CF$2), SUMIFS(NewEmisData!H:H, NewEmisData!$A:$A, "LDV", NewEmisData!$B:$B, $A421, NewEmisData!$C:$C, $H421, NewEmisData!$D:$D, CF$2))</f>
        <v>0</v>
      </c>
      <c r="CG421" s="335">
        <f>$I421*IF($G421="Pickup", SUMIFS(NewEmisData!I:I, NewEmisData!$A:$A, "Pickup", NewEmisData!$B:$B, $A421, NewEmisData!$C:$C, $H421, NewEmisData!$D:$D, CG$2), SUMIFS(NewEmisData!I:I, NewEmisData!$A:$A, "LDV", NewEmisData!$B:$B, $A421, NewEmisData!$C:$C, $H421, NewEmisData!$D:$D, CG$2))</f>
        <v>0</v>
      </c>
      <c r="CH421" s="335">
        <f>$I421*IF($G421="Pickup", SUMIFS(NewEmisData!J:J, NewEmisData!$A:$A, "Pickup", NewEmisData!$B:$B, $A421, NewEmisData!$C:$C, $H421, NewEmisData!$D:$D, CH$2), SUMIFS(NewEmisData!J:J, NewEmisData!$A:$A, "LDV", NewEmisData!$B:$B, $A421, NewEmisData!$C:$C, $H421, NewEmisData!$D:$D, CH$2))</f>
        <v>0</v>
      </c>
      <c r="CI421" s="335">
        <f>$I421*IF($G421="Pickup", SUMIFS(NewEmisData!K:K, NewEmisData!$A:$A, "Pickup", NewEmisData!$B:$B, $A421, NewEmisData!$C:$C, $H421, NewEmisData!$D:$D, CI$2), SUMIFS(NewEmisData!K:K, NewEmisData!$A:$A, "LDV", NewEmisData!$B:$B, $A421, NewEmisData!$C:$C, $H421, NewEmisData!$D:$D, CI$2))</f>
        <v>0</v>
      </c>
      <c r="CJ421" s="335">
        <f>$I421*IF($G421="Pickup", SUMIFS(NewEmisData!L:L, NewEmisData!$A:$A, "Pickup", NewEmisData!$B:$B, $A421, NewEmisData!$C:$C, $H421, NewEmisData!$D:$D, CJ$2), SUMIFS(NewEmisData!L:L, NewEmisData!$A:$A, "LDV", NewEmisData!$B:$B, $A421, NewEmisData!$C:$C, $H421, NewEmisData!$D:$D, CJ$2))</f>
        <v>0</v>
      </c>
      <c r="CK421" s="335">
        <f>$I421*IF($G421="Pickup", SUMIFS(NewEmisData!M:M, NewEmisData!$A:$A, "Pickup", NewEmisData!$B:$B, $A421, NewEmisData!$C:$C, $H421, NewEmisData!$D:$D, CK$2), SUMIFS(NewEmisData!M:M, NewEmisData!$A:$A, "LDV", NewEmisData!$B:$B, $A421, NewEmisData!$C:$C, $H421, NewEmisData!$D:$D, CK$2))</f>
        <v>0</v>
      </c>
      <c r="CL421" s="335">
        <v>0</v>
      </c>
      <c r="CM421" s="335">
        <f>$I421*IF($G421="Pickup", SUMIFS(NewEmisData!E:E, NewEmisData!$A:$A, "Pickup", NewEmisData!$B:$B, $A421, NewEmisData!$C:$C, $H421, NewEmisData!$D:$D, CM$2), SUMIFS(NewEmisData!E:E, NewEmisData!$A:$A, "LDV", NewEmisData!$B:$B, $A421, NewEmisData!$C:$C, $H421, NewEmisData!$D:$D, CM$2))</f>
        <v>0</v>
      </c>
      <c r="CN421" s="335">
        <f>$I421*IF($G421="Pickup", SUMIFS(NewEmisData!F:F, NewEmisData!$A:$A, "Pickup", NewEmisData!$B:$B, $A421, NewEmisData!$C:$C, $H421, NewEmisData!$D:$D, CN$2), SUMIFS(NewEmisData!F:F, NewEmisData!$A:$A, "LDV", NewEmisData!$B:$B, $A421, NewEmisData!$C:$C, $H421, NewEmisData!$D:$D, CN$2))</f>
        <v>0</v>
      </c>
      <c r="CO421" s="335">
        <f>$I421*IF($G421="Pickup", SUMIFS(NewEmisData!G:G, NewEmisData!$A:$A, "Pickup", NewEmisData!$B:$B, $A421, NewEmisData!$C:$C, $H421, NewEmisData!$D:$D, CO$2), SUMIFS(NewEmisData!G:G, NewEmisData!$A:$A, "LDV", NewEmisData!$B:$B, $A421, NewEmisData!$C:$C, $H421, NewEmisData!$D:$D, CO$2))</f>
        <v>0</v>
      </c>
      <c r="CP421" s="335">
        <f>$I421*IF($G421="Pickup", SUMIFS(NewEmisData!H:H, NewEmisData!$A:$A, "Pickup", NewEmisData!$B:$B, $A421, NewEmisData!$C:$C, $H421, NewEmisData!$D:$D, CP$2), SUMIFS(NewEmisData!H:H, NewEmisData!$A:$A, "LDV", NewEmisData!$B:$B, $A421, NewEmisData!$C:$C, $H421, NewEmisData!$D:$D, CP$2))</f>
        <v>0</v>
      </c>
      <c r="CQ421" s="335">
        <f>$I421*IF($G421="Pickup", SUMIFS(NewEmisData!I:I, NewEmisData!$A:$A, "Pickup", NewEmisData!$B:$B, $A421, NewEmisData!$C:$C, $H421, NewEmisData!$D:$D, CQ$2), SUMIFS(NewEmisData!I:I, NewEmisData!$A:$A, "LDV", NewEmisData!$B:$B, $A421, NewEmisData!$C:$C, $H421, NewEmisData!$D:$D, CQ$2))</f>
        <v>0</v>
      </c>
      <c r="CR421" s="335">
        <f>$I421*IF($G421="Pickup", SUMIFS(NewEmisData!J:J, NewEmisData!$A:$A, "Pickup", NewEmisData!$B:$B, $A421, NewEmisData!$C:$C, $H421, NewEmisData!$D:$D, CR$2), SUMIFS(NewEmisData!J:J, NewEmisData!$A:$A, "LDV", NewEmisData!$B:$B, $A421, NewEmisData!$C:$C, $H421, NewEmisData!$D:$D, CR$2))</f>
        <v>0</v>
      </c>
      <c r="CS421" s="335">
        <f>$I421*IF($G421="Pickup", SUMIFS(NewEmisData!K:K, NewEmisData!$A:$A, "Pickup", NewEmisData!$B:$B, $A421, NewEmisData!$C:$C, $H421, NewEmisData!$D:$D, CS$2), SUMIFS(NewEmisData!K:K, NewEmisData!$A:$A, "LDV", NewEmisData!$B:$B, $A421, NewEmisData!$C:$C, $H421, NewEmisData!$D:$D, CS$2))</f>
        <v>0</v>
      </c>
      <c r="CT421" s="335">
        <f>$I421*IF($G421="Pickup", SUMIFS(NewEmisData!L:L, NewEmisData!$A:$A, "Pickup", NewEmisData!$B:$B, $A421, NewEmisData!$C:$C, $H421, NewEmisData!$D:$D, CT$2), SUMIFS(NewEmisData!L:L, NewEmisData!$A:$A, "LDV", NewEmisData!$B:$B, $A421, NewEmisData!$C:$C, $H421, NewEmisData!$D:$D, CT$2))</f>
        <v>0</v>
      </c>
      <c r="CU421" s="335">
        <f>$I421*IF($G421="Pickup", SUMIFS(NewEmisData!M:M, NewEmisData!$A:$A, "Pickup", NewEmisData!$B:$B, $A421, NewEmisData!$C:$C, $H421, NewEmisData!$D:$D, CU$2), SUMIFS(NewEmisData!M:M, NewEmisData!$A:$A, "LDV", NewEmisData!$B:$B, $A421, NewEmisData!$C:$C, $H421, NewEmisData!$D:$D, CU$2))</f>
        <v>0</v>
      </c>
      <c r="CV421" s="335">
        <v>0</v>
      </c>
      <c r="CW421" s="335">
        <v>0</v>
      </c>
      <c r="CX421" s="335">
        <v>0</v>
      </c>
      <c r="CY421" s="335">
        <v>0</v>
      </c>
      <c r="CZ421" s="335">
        <v>0</v>
      </c>
      <c r="DA421" s="335">
        <v>0</v>
      </c>
      <c r="DB421" s="335">
        <v>0</v>
      </c>
      <c r="DC421" s="335">
        <v>0</v>
      </c>
      <c r="DD421" s="335">
        <v>0</v>
      </c>
      <c r="DE421" s="335">
        <v>0</v>
      </c>
      <c r="DF421" s="335">
        <v>0</v>
      </c>
      <c r="DG421" s="335">
        <f>$I421*IF($G421="Pickup", SUMIFS(NewEmisData!E:E, NewEmisData!$A:$A, "Pickup", NewEmisData!$B:$B, $A421, NewEmisData!$C:$C, $H421, NewEmisData!$D:$D, DG$2), SUMIFS(NewEmisData!E:E, NewEmisData!$A:$A, "LDV", NewEmisData!$B:$B, $A421, NewEmisData!$C:$C, $H421, NewEmisData!$D:$D, DG$2))</f>
        <v>0</v>
      </c>
      <c r="DH421" s="335">
        <f>$I421*IF($G421="Pickup", SUMIFS(NewEmisData!F:F, NewEmisData!$A:$A, "Pickup", NewEmisData!$B:$B, $A421, NewEmisData!$C:$C, $H421, NewEmisData!$D:$D, DH$2), SUMIFS(NewEmisData!F:F, NewEmisData!$A:$A, "LDV", NewEmisData!$B:$B, $A421, NewEmisData!$C:$C, $H421, NewEmisData!$D:$D, DH$2))</f>
        <v>0</v>
      </c>
      <c r="DI421" s="335">
        <f>$I421*IF($G421="Pickup", SUMIFS(NewEmisData!G:G, NewEmisData!$A:$A, "Pickup", NewEmisData!$B:$B, $A421, NewEmisData!$C:$C, $H421, NewEmisData!$D:$D, DI$2), SUMIFS(NewEmisData!G:G, NewEmisData!$A:$A, "LDV", NewEmisData!$B:$B, $A421, NewEmisData!$C:$C, $H421, NewEmisData!$D:$D, DI$2))</f>
        <v>0</v>
      </c>
      <c r="DJ421" s="335">
        <f>$I421*IF($G421="Pickup", SUMIFS(NewEmisData!H:H, NewEmisData!$A:$A, "Pickup", NewEmisData!$B:$B, $A421, NewEmisData!$C:$C, $H421, NewEmisData!$D:$D, DJ$2), SUMIFS(NewEmisData!H:H, NewEmisData!$A:$A, "LDV", NewEmisData!$B:$B, $A421, NewEmisData!$C:$C, $H421, NewEmisData!$D:$D, DJ$2))</f>
        <v>0</v>
      </c>
      <c r="DK421" s="335">
        <f>$I421*IF($G421="Pickup", SUMIFS(NewEmisData!I:I, NewEmisData!$A:$A, "Pickup", NewEmisData!$B:$B, $A421, NewEmisData!$C:$C, $H421, NewEmisData!$D:$D, DK$2), SUMIFS(NewEmisData!I:I, NewEmisData!$A:$A, "LDV", NewEmisData!$B:$B, $A421, NewEmisData!$C:$C, $H421, NewEmisData!$D:$D, DK$2))</f>
        <v>0</v>
      </c>
      <c r="DL421" s="335">
        <f>$I421*IF($G421="Pickup", SUMIFS(NewEmisData!J:J, NewEmisData!$A:$A, "Pickup", NewEmisData!$B:$B, $A421, NewEmisData!$C:$C, $H421, NewEmisData!$D:$D, DL$2), SUMIFS(NewEmisData!J:J, NewEmisData!$A:$A, "LDV", NewEmisData!$B:$B, $A421, NewEmisData!$C:$C, $H421, NewEmisData!$D:$D, DL$2))</f>
        <v>0</v>
      </c>
      <c r="DM421" s="335">
        <f>$I421*IF($G421="Pickup", SUMIFS(NewEmisData!K:K, NewEmisData!$A:$A, "Pickup", NewEmisData!$B:$B, $A421, NewEmisData!$C:$C, $H421, NewEmisData!$D:$D, DM$2), SUMIFS(NewEmisData!K:K, NewEmisData!$A:$A, "LDV", NewEmisData!$B:$B, $A421, NewEmisData!$C:$C, $H421, NewEmisData!$D:$D, DM$2))</f>
        <v>0</v>
      </c>
      <c r="DN421" s="335">
        <f>$I421*IF($G421="Pickup", SUMIFS(NewEmisData!L:L, NewEmisData!$A:$A, "Pickup", NewEmisData!$B:$B, $A421, NewEmisData!$C:$C, $H421, NewEmisData!$D:$D, DN$2), SUMIFS(NewEmisData!L:L, NewEmisData!$A:$A, "LDV", NewEmisData!$B:$B, $A421, NewEmisData!$C:$C, $H421, NewEmisData!$D:$D, DN$2))</f>
        <v>0</v>
      </c>
      <c r="DO421" s="335">
        <f>$I421*IF($G421="Pickup", SUMIFS(NewEmisData!M:M, NewEmisData!$A:$A, "Pickup", NewEmisData!$B:$B, $A421, NewEmisData!$C:$C, $H421, NewEmisData!$D:$D, DO$2), SUMIFS(NewEmisData!M:M, NewEmisData!$A:$A, "LDV", NewEmisData!$B:$B, $A421, NewEmisData!$C:$C, $H421, NewEmisData!$D:$D, DO$2))</f>
        <v>0</v>
      </c>
      <c r="DP421" s="335">
        <v>0</v>
      </c>
      <c r="DQ421" s="335">
        <f>$I421*IF($G421="Pickup", SUMIFS(NewEmisData!E:E, NewEmisData!$A:$A, "Pickup", NewEmisData!$B:$B, $A421, NewEmisData!$C:$C, $H421, NewEmisData!$D:$D, DQ$2), SUMIFS(NewEmisData!E:E, NewEmisData!$A:$A, "LDV", NewEmisData!$B:$B, $A421, NewEmisData!$C:$C, $H421, NewEmisData!$D:$D, DQ$2))</f>
        <v>0</v>
      </c>
      <c r="DR421" s="335">
        <f>$I421*IF($G421="Pickup", SUMIFS(NewEmisData!F:F, NewEmisData!$A:$A, "Pickup", NewEmisData!$B:$B, $A421, NewEmisData!$C:$C, $H421, NewEmisData!$D:$D, DR$2), SUMIFS(NewEmisData!F:F, NewEmisData!$A:$A, "LDV", NewEmisData!$B:$B, $A421, NewEmisData!$C:$C, $H421, NewEmisData!$D:$D, DR$2))</f>
        <v>0</v>
      </c>
      <c r="DS421" s="335">
        <f>$I421*IF($G421="Pickup", SUMIFS(NewEmisData!G:G, NewEmisData!$A:$A, "Pickup", NewEmisData!$B:$B, $A421, NewEmisData!$C:$C, $H421, NewEmisData!$D:$D, DS$2), SUMIFS(NewEmisData!G:G, NewEmisData!$A:$A, "LDV", NewEmisData!$B:$B, $A421, NewEmisData!$C:$C, $H421, NewEmisData!$D:$D, DS$2))</f>
        <v>0</v>
      </c>
      <c r="DT421" s="335">
        <f>$I421*IF($G421="Pickup", SUMIFS(NewEmisData!H:H, NewEmisData!$A:$A, "Pickup", NewEmisData!$B:$B, $A421, NewEmisData!$C:$C, $H421, NewEmisData!$D:$D, DT$2), SUMIFS(NewEmisData!H:H, NewEmisData!$A:$A, "LDV", NewEmisData!$B:$B, $A421, NewEmisData!$C:$C, $H421, NewEmisData!$D:$D, DT$2))</f>
        <v>0</v>
      </c>
      <c r="DU421" s="335">
        <f>$I421*IF($G421="Pickup", SUMIFS(NewEmisData!I:I, NewEmisData!$A:$A, "Pickup", NewEmisData!$B:$B, $A421, NewEmisData!$C:$C, $H421, NewEmisData!$D:$D, DU$2), SUMIFS(NewEmisData!I:I, NewEmisData!$A:$A, "LDV", NewEmisData!$B:$B, $A421, NewEmisData!$C:$C, $H421, NewEmisData!$D:$D, DU$2))</f>
        <v>0</v>
      </c>
      <c r="DV421" s="335">
        <f>$I421*IF($G421="Pickup", SUMIFS(NewEmisData!J:J, NewEmisData!$A:$A, "Pickup", NewEmisData!$B:$B, $A421, NewEmisData!$C:$C, $H421, NewEmisData!$D:$D, DV$2), SUMIFS(NewEmisData!J:J, NewEmisData!$A:$A, "LDV", NewEmisData!$B:$B, $A421, NewEmisData!$C:$C, $H421, NewEmisData!$D:$D, DV$2))</f>
        <v>0</v>
      </c>
      <c r="DW421" s="335">
        <f>$I421*IF($G421="Pickup", SUMIFS(NewEmisData!K:K, NewEmisData!$A:$A, "Pickup", NewEmisData!$B:$B, $A421, NewEmisData!$C:$C, $H421, NewEmisData!$D:$D, DW$2), SUMIFS(NewEmisData!K:K, NewEmisData!$A:$A, "LDV", NewEmisData!$B:$B, $A421, NewEmisData!$C:$C, $H421, NewEmisData!$D:$D, DW$2))</f>
        <v>0</v>
      </c>
      <c r="DX421" s="335">
        <f>$I421*IF($G421="Pickup", SUMIFS(NewEmisData!L:L, NewEmisData!$A:$A, "Pickup", NewEmisData!$B:$B, $A421, NewEmisData!$C:$C, $H421, NewEmisData!$D:$D, DX$2), SUMIFS(NewEmisData!L:L, NewEmisData!$A:$A, "LDV", NewEmisData!$B:$B, $A421, NewEmisData!$C:$C, $H421, NewEmisData!$D:$D, DX$2))</f>
        <v>0</v>
      </c>
      <c r="DY421" s="335">
        <f>$I421*IF($G421="Pickup", SUMIFS(NewEmisData!M:M, NewEmisData!$A:$A, "Pickup", NewEmisData!$B:$B, $A421, NewEmisData!$C:$C, $H421, NewEmisData!$D:$D, DY$2), SUMIFS(NewEmisData!M:M, NewEmisData!$A:$A, "LDV", NewEmisData!$B:$B, $A421, NewEmisData!$C:$C, $H421, NewEmisData!$D:$D, DY$2))</f>
        <v>0</v>
      </c>
      <c r="DZ421" s="335">
        <v>0</v>
      </c>
      <c r="EA421" s="335">
        <f t="shared" si="658"/>
        <v>0</v>
      </c>
      <c r="EB421" s="335">
        <f t="shared" si="659"/>
        <v>0</v>
      </c>
      <c r="EC421" s="335">
        <f t="shared" si="660"/>
        <v>0</v>
      </c>
      <c r="ED421" s="335">
        <f t="shared" si="661"/>
        <v>0</v>
      </c>
      <c r="EE421" s="335">
        <f t="shared" si="662"/>
        <v>0</v>
      </c>
      <c r="EF421" s="335">
        <f t="shared" si="663"/>
        <v>0</v>
      </c>
      <c r="EG421" s="335">
        <f t="shared" si="664"/>
        <v>0</v>
      </c>
      <c r="EH421" s="335">
        <f t="shared" si="665"/>
        <v>0</v>
      </c>
      <c r="EI421" s="335">
        <f t="shared" si="666"/>
        <v>0</v>
      </c>
      <c r="EJ421" s="335">
        <f t="shared" si="667"/>
        <v>0</v>
      </c>
      <c r="EK421" s="335">
        <f t="shared" si="668"/>
        <v>0</v>
      </c>
      <c r="EL421" s="335">
        <f t="shared" si="669"/>
        <v>0</v>
      </c>
      <c r="EM421" s="335">
        <f t="shared" si="670"/>
        <v>0</v>
      </c>
      <c r="EN421" s="335">
        <f t="shared" si="671"/>
        <v>0</v>
      </c>
      <c r="EO421" s="335">
        <f t="shared" si="672"/>
        <v>0</v>
      </c>
      <c r="EP421" s="335">
        <f t="shared" si="673"/>
        <v>0</v>
      </c>
      <c r="EQ421" s="335">
        <f t="shared" si="674"/>
        <v>0</v>
      </c>
      <c r="ER421" s="335">
        <f t="shared" si="675"/>
        <v>0</v>
      </c>
      <c r="ES421" s="335">
        <f t="shared" si="676"/>
        <v>0</v>
      </c>
      <c r="ET421" s="335">
        <f t="shared" si="677"/>
        <v>0</v>
      </c>
      <c r="EU421" s="335">
        <f t="shared" si="678"/>
        <v>0</v>
      </c>
      <c r="EV421" s="335">
        <f t="shared" si="679"/>
        <v>0</v>
      </c>
      <c r="EW421" s="335">
        <f t="shared" si="680"/>
        <v>0</v>
      </c>
      <c r="EX421" s="335">
        <f t="shared" si="681"/>
        <v>0</v>
      </c>
      <c r="EY421" s="335">
        <f t="shared" si="682"/>
        <v>0</v>
      </c>
      <c r="EZ421" s="335">
        <f t="shared" si="683"/>
        <v>0</v>
      </c>
      <c r="FA421" s="335">
        <f t="shared" si="684"/>
        <v>0</v>
      </c>
      <c r="FB421" s="335">
        <f t="shared" si="685"/>
        <v>0</v>
      </c>
      <c r="FC421" s="335">
        <f t="shared" si="686"/>
        <v>0</v>
      </c>
      <c r="FD421" s="335">
        <f t="shared" si="687"/>
        <v>0</v>
      </c>
      <c r="FE421" s="335">
        <f t="shared" si="688"/>
        <v>5.5949189126931899E-2</v>
      </c>
      <c r="FF421" s="335">
        <f t="shared" si="689"/>
        <v>5.5949189126931899E-2</v>
      </c>
      <c r="FG421" s="335">
        <f t="shared" si="690"/>
        <v>5.5949131442004002E-2</v>
      </c>
      <c r="FH421" s="335">
        <f t="shared" si="691"/>
        <v>5.5949145320737102E-2</v>
      </c>
      <c r="FI421" s="335">
        <f t="shared" si="692"/>
        <v>5.5949118174518898E-2</v>
      </c>
      <c r="FJ421" s="335">
        <f t="shared" si="693"/>
        <v>5.5949046541697099E-2</v>
      </c>
      <c r="FK421" s="335">
        <f t="shared" si="694"/>
        <v>5.5949120890101497E-2</v>
      </c>
      <c r="FL421" s="335">
        <f t="shared" si="695"/>
        <v>5.5949175401502099E-2</v>
      </c>
      <c r="FM421" s="335">
        <f t="shared" si="696"/>
        <v>5.5949175401502099E-2</v>
      </c>
      <c r="FN421" s="335">
        <f t="shared" si="697"/>
        <v>0</v>
      </c>
      <c r="FO421" s="335">
        <f t="shared" si="698"/>
        <v>7.2571184818618403E-3</v>
      </c>
      <c r="FP421" s="335">
        <f t="shared" si="699"/>
        <v>7.2571184818618403E-3</v>
      </c>
      <c r="FQ421" s="335">
        <f t="shared" si="700"/>
        <v>7.2571114316428102E-3</v>
      </c>
      <c r="FR421" s="335">
        <f t="shared" si="701"/>
        <v>7.2571137654529501E-3</v>
      </c>
      <c r="FS421" s="335">
        <f t="shared" si="702"/>
        <v>7.2571068307629499E-3</v>
      </c>
      <c r="FT421" s="335">
        <f t="shared" si="703"/>
        <v>7.2570974674633498E-3</v>
      </c>
      <c r="FU421" s="335">
        <f t="shared" si="704"/>
        <v>7.25710679204878E-3</v>
      </c>
      <c r="FV421" s="335">
        <f t="shared" si="705"/>
        <v>7.2571142164254898E-3</v>
      </c>
      <c r="FW421" s="335">
        <f t="shared" si="706"/>
        <v>7.2571142164254898E-3</v>
      </c>
      <c r="FX421" s="335">
        <f t="shared" si="707"/>
        <v>0</v>
      </c>
    </row>
    <row r="422" spans="1:180" x14ac:dyDescent="0.2">
      <c r="A422" s="305" t="str">
        <f>_xlfn.CONCAT(IF(LEFT(TRIM(A421),1)="*", "*R", "R"), 1+RIGHT(TRIM(A421),1))</f>
        <v>*R4</v>
      </c>
      <c r="B422" s="305" t="str">
        <f t="shared" si="769"/>
        <v>*TLLSELC100</v>
      </c>
      <c r="C422" s="305" t="str">
        <f t="shared" si="770"/>
        <v>Electric large SUV w/100 mi range</v>
      </c>
      <c r="D422" s="301" t="str">
        <f t="shared" si="771"/>
        <v>bn-vmt, bn-vmt/a</v>
      </c>
      <c r="E422" s="301" t="str">
        <f t="shared" si="772"/>
        <v>TRNELC</v>
      </c>
      <c r="F422" s="301" t="str">
        <f t="shared" si="773"/>
        <v>TL</v>
      </c>
      <c r="G422" s="315" t="s">
        <v>822</v>
      </c>
      <c r="H422" s="315" t="s">
        <v>36</v>
      </c>
      <c r="I422" s="315">
        <v>1</v>
      </c>
      <c r="J422" s="315" t="str">
        <f t="shared" si="708"/>
        <v>Large SUV-ELC</v>
      </c>
      <c r="K422" s="335">
        <f>$I422*IF($G422="Pickup", SUMIFS(NewEmisData!E:E, NewEmisData!$A:$A, "Pickup", NewEmisData!$B:$B, $A422, NewEmisData!$C:$C, $H422, NewEmisData!$D:$D, K$2), SUMIFS(NewEmisData!E:E, NewEmisData!$A:$A, "LDV", NewEmisData!$B:$B, $A422, NewEmisData!$C:$C, $H422, NewEmisData!$D:$D, K$2))</f>
        <v>0</v>
      </c>
      <c r="L422" s="335">
        <f>$I422*IF($G422="Pickup", SUMIFS(NewEmisData!F:F, NewEmisData!$A:$A, "Pickup", NewEmisData!$B:$B, $A422, NewEmisData!$C:$C, $H422, NewEmisData!$D:$D, L$2), SUMIFS(NewEmisData!F:F, NewEmisData!$A:$A, "LDV", NewEmisData!$B:$B, $A422, NewEmisData!$C:$C, $H422, NewEmisData!$D:$D, L$2))</f>
        <v>0</v>
      </c>
      <c r="M422" s="335">
        <f>$I422*IF($G422="Pickup", SUMIFS(NewEmisData!G:G, NewEmisData!$A:$A, "Pickup", NewEmisData!$B:$B, $A422, NewEmisData!$C:$C, $H422, NewEmisData!$D:$D, M$2), SUMIFS(NewEmisData!G:G, NewEmisData!$A:$A, "LDV", NewEmisData!$B:$B, $A422, NewEmisData!$C:$C, $H422, NewEmisData!$D:$D, M$2))</f>
        <v>0</v>
      </c>
      <c r="N422" s="335">
        <f>$I422*IF($G422="Pickup", SUMIFS(NewEmisData!H:H, NewEmisData!$A:$A, "Pickup", NewEmisData!$B:$B, $A422, NewEmisData!$C:$C, $H422, NewEmisData!$D:$D, N$2), SUMIFS(NewEmisData!H:H, NewEmisData!$A:$A, "LDV", NewEmisData!$B:$B, $A422, NewEmisData!$C:$C, $H422, NewEmisData!$D:$D, N$2))</f>
        <v>0</v>
      </c>
      <c r="O422" s="335">
        <f>$I422*IF($G422="Pickup", SUMIFS(NewEmisData!I:I, NewEmisData!$A:$A, "Pickup", NewEmisData!$B:$B, $A422, NewEmisData!$C:$C, $H422, NewEmisData!$D:$D, O$2), SUMIFS(NewEmisData!I:I, NewEmisData!$A:$A, "LDV", NewEmisData!$B:$B, $A422, NewEmisData!$C:$C, $H422, NewEmisData!$D:$D, O$2))</f>
        <v>0</v>
      </c>
      <c r="P422" s="335">
        <f>$I422*IF($G422="Pickup", SUMIFS(NewEmisData!J:J, NewEmisData!$A:$A, "Pickup", NewEmisData!$B:$B, $A422, NewEmisData!$C:$C, $H422, NewEmisData!$D:$D, P$2), SUMIFS(NewEmisData!J:J, NewEmisData!$A:$A, "LDV", NewEmisData!$B:$B, $A422, NewEmisData!$C:$C, $H422, NewEmisData!$D:$D, P$2))</f>
        <v>0</v>
      </c>
      <c r="Q422" s="335">
        <f>$I422*IF($G422="Pickup", SUMIFS(NewEmisData!K:K, NewEmisData!$A:$A, "Pickup", NewEmisData!$B:$B, $A422, NewEmisData!$C:$C, $H422, NewEmisData!$D:$D, Q$2), SUMIFS(NewEmisData!K:K, NewEmisData!$A:$A, "LDV", NewEmisData!$B:$B, $A422, NewEmisData!$C:$C, $H422, NewEmisData!$D:$D, Q$2))</f>
        <v>0</v>
      </c>
      <c r="R422" s="335">
        <f>$I422*IF($G422="Pickup", SUMIFS(NewEmisData!L:L, NewEmisData!$A:$A, "Pickup", NewEmisData!$B:$B, $A422, NewEmisData!$C:$C, $H422, NewEmisData!$D:$D, R$2), SUMIFS(NewEmisData!L:L, NewEmisData!$A:$A, "LDV", NewEmisData!$B:$B, $A422, NewEmisData!$C:$C, $H422, NewEmisData!$D:$D, R$2))</f>
        <v>0</v>
      </c>
      <c r="S422" s="335">
        <f>$I422*IF($G422="Pickup", SUMIFS(NewEmisData!M:M, NewEmisData!$A:$A, "Pickup", NewEmisData!$B:$B, $A422, NewEmisData!$C:$C, $H422, NewEmisData!$D:$D, S$2), SUMIFS(NewEmisData!M:M, NewEmisData!$A:$A, "LDV", NewEmisData!$B:$B, $A422, NewEmisData!$C:$C, $H422, NewEmisData!$D:$D, S$2))</f>
        <v>0</v>
      </c>
      <c r="T422" s="335">
        <v>0</v>
      </c>
      <c r="U422" s="335">
        <f>$I422*IF($G422="Pickup", SUMIFS(NewEmisData!E:E, NewEmisData!$A:$A, "Pickup", NewEmisData!$B:$B, $A422, NewEmisData!$C:$C, $H422, NewEmisData!$D:$D, U$2), SUMIFS(NewEmisData!E:E, NewEmisData!$A:$A, "LDV", NewEmisData!$B:$B, $A422, NewEmisData!$C:$C, $H422, NewEmisData!$D:$D, U$2))</f>
        <v>0</v>
      </c>
      <c r="V422" s="335">
        <f>$I422*IF($G422="Pickup", SUMIFS(NewEmisData!F:F, NewEmisData!$A:$A, "Pickup", NewEmisData!$B:$B, $A422, NewEmisData!$C:$C, $H422, NewEmisData!$D:$D, V$2), SUMIFS(NewEmisData!F:F, NewEmisData!$A:$A, "LDV", NewEmisData!$B:$B, $A422, NewEmisData!$C:$C, $H422, NewEmisData!$D:$D, V$2))</f>
        <v>0</v>
      </c>
      <c r="W422" s="335">
        <f>$I422*IF($G422="Pickup", SUMIFS(NewEmisData!G:G, NewEmisData!$A:$A, "Pickup", NewEmisData!$B:$B, $A422, NewEmisData!$C:$C, $H422, NewEmisData!$D:$D, W$2), SUMIFS(NewEmisData!G:G, NewEmisData!$A:$A, "LDV", NewEmisData!$B:$B, $A422, NewEmisData!$C:$C, $H422, NewEmisData!$D:$D, W$2))</f>
        <v>0</v>
      </c>
      <c r="X422" s="335">
        <f>$I422*IF($G422="Pickup", SUMIFS(NewEmisData!H:H, NewEmisData!$A:$A, "Pickup", NewEmisData!$B:$B, $A422, NewEmisData!$C:$C, $H422, NewEmisData!$D:$D, X$2), SUMIFS(NewEmisData!H:H, NewEmisData!$A:$A, "LDV", NewEmisData!$B:$B, $A422, NewEmisData!$C:$C, $H422, NewEmisData!$D:$D, X$2))</f>
        <v>0</v>
      </c>
      <c r="Y422" s="335">
        <f>$I422*IF($G422="Pickup", SUMIFS(NewEmisData!I:I, NewEmisData!$A:$A, "Pickup", NewEmisData!$B:$B, $A422, NewEmisData!$C:$C, $H422, NewEmisData!$D:$D, Y$2), SUMIFS(NewEmisData!I:I, NewEmisData!$A:$A, "LDV", NewEmisData!$B:$B, $A422, NewEmisData!$C:$C, $H422, NewEmisData!$D:$D, Y$2))</f>
        <v>0</v>
      </c>
      <c r="Z422" s="335">
        <f>$I422*IF($G422="Pickup", SUMIFS(NewEmisData!J:J, NewEmisData!$A:$A, "Pickup", NewEmisData!$B:$B, $A422, NewEmisData!$C:$C, $H422, NewEmisData!$D:$D, Z$2), SUMIFS(NewEmisData!J:J, NewEmisData!$A:$A, "LDV", NewEmisData!$B:$B, $A422, NewEmisData!$C:$C, $H422, NewEmisData!$D:$D, Z$2))</f>
        <v>0</v>
      </c>
      <c r="AA422" s="335">
        <f>$I422*IF($G422="Pickup", SUMIFS(NewEmisData!K:K, NewEmisData!$A:$A, "Pickup", NewEmisData!$B:$B, $A422, NewEmisData!$C:$C, $H422, NewEmisData!$D:$D, AA$2), SUMIFS(NewEmisData!K:K, NewEmisData!$A:$A, "LDV", NewEmisData!$B:$B, $A422, NewEmisData!$C:$C, $H422, NewEmisData!$D:$D, AA$2))</f>
        <v>0</v>
      </c>
      <c r="AB422" s="335">
        <f>$I422*IF($G422="Pickup", SUMIFS(NewEmisData!L:L, NewEmisData!$A:$A, "Pickup", NewEmisData!$B:$B, $A422, NewEmisData!$C:$C, $H422, NewEmisData!$D:$D, AB$2), SUMIFS(NewEmisData!L:L, NewEmisData!$A:$A, "LDV", NewEmisData!$B:$B, $A422, NewEmisData!$C:$C, $H422, NewEmisData!$D:$D, AB$2))</f>
        <v>0</v>
      </c>
      <c r="AC422" s="335">
        <f>$I422*IF($G422="Pickup", SUMIFS(NewEmisData!M:M, NewEmisData!$A:$A, "Pickup", NewEmisData!$B:$B, $A422, NewEmisData!$C:$C, $H422, NewEmisData!$D:$D, AC$2), SUMIFS(NewEmisData!M:M, NewEmisData!$A:$A, "LDV", NewEmisData!$B:$B, $A422, NewEmisData!$C:$C, $H422, NewEmisData!$D:$D, AC$2))</f>
        <v>0</v>
      </c>
      <c r="AD422" s="335">
        <v>0</v>
      </c>
      <c r="AE422" s="335">
        <f>$I422*IF($G422="Pickup", SUMIFS(NewEmisData!E:E, NewEmisData!$A:$A, "Pickup", NewEmisData!$B:$B, $A422, NewEmisData!$C:$C, $H422, NewEmisData!$D:$D, AE$2), SUMIFS(NewEmisData!E:E, NewEmisData!$A:$A, "LDV", NewEmisData!$B:$B, $A422, NewEmisData!$C:$C, $H422, NewEmisData!$D:$D, AE$2))</f>
        <v>0</v>
      </c>
      <c r="AF422" s="335">
        <f>$I422*IF($G422="Pickup", SUMIFS(NewEmisData!F:F, NewEmisData!$A:$A, "Pickup", NewEmisData!$B:$B, $A422, NewEmisData!$C:$C, $H422, NewEmisData!$D:$D, AF$2), SUMIFS(NewEmisData!F:F, NewEmisData!$A:$A, "LDV", NewEmisData!$B:$B, $A422, NewEmisData!$C:$C, $H422, NewEmisData!$D:$D, AF$2))</f>
        <v>0</v>
      </c>
      <c r="AG422" s="335">
        <f>$I422*IF($G422="Pickup", SUMIFS(NewEmisData!G:G, NewEmisData!$A:$A, "Pickup", NewEmisData!$B:$B, $A422, NewEmisData!$C:$C, $H422, NewEmisData!$D:$D, AG$2), SUMIFS(NewEmisData!G:G, NewEmisData!$A:$A, "LDV", NewEmisData!$B:$B, $A422, NewEmisData!$C:$C, $H422, NewEmisData!$D:$D, AG$2))</f>
        <v>0</v>
      </c>
      <c r="AH422" s="335">
        <f>$I422*IF($G422="Pickup", SUMIFS(NewEmisData!H:H, NewEmisData!$A:$A, "Pickup", NewEmisData!$B:$B, $A422, NewEmisData!$C:$C, $H422, NewEmisData!$D:$D, AH$2), SUMIFS(NewEmisData!H:H, NewEmisData!$A:$A, "LDV", NewEmisData!$B:$B, $A422, NewEmisData!$C:$C, $H422, NewEmisData!$D:$D, AH$2))</f>
        <v>0</v>
      </c>
      <c r="AI422" s="335">
        <f>$I422*IF($G422="Pickup", SUMIFS(NewEmisData!I:I, NewEmisData!$A:$A, "Pickup", NewEmisData!$B:$B, $A422, NewEmisData!$C:$C, $H422, NewEmisData!$D:$D, AI$2), SUMIFS(NewEmisData!I:I, NewEmisData!$A:$A, "LDV", NewEmisData!$B:$B, $A422, NewEmisData!$C:$C, $H422, NewEmisData!$D:$D, AI$2))</f>
        <v>0</v>
      </c>
      <c r="AJ422" s="335">
        <f>$I422*IF($G422="Pickup", SUMIFS(NewEmisData!J:J, NewEmisData!$A:$A, "Pickup", NewEmisData!$B:$B, $A422, NewEmisData!$C:$C, $H422, NewEmisData!$D:$D, AJ$2), SUMIFS(NewEmisData!J:J, NewEmisData!$A:$A, "LDV", NewEmisData!$B:$B, $A422, NewEmisData!$C:$C, $H422, NewEmisData!$D:$D, AJ$2))</f>
        <v>0</v>
      </c>
      <c r="AK422" s="335">
        <f>$I422*IF($G422="Pickup", SUMIFS(NewEmisData!K:K, NewEmisData!$A:$A, "Pickup", NewEmisData!$B:$B, $A422, NewEmisData!$C:$C, $H422, NewEmisData!$D:$D, AK$2), SUMIFS(NewEmisData!K:K, NewEmisData!$A:$A, "LDV", NewEmisData!$B:$B, $A422, NewEmisData!$C:$C, $H422, NewEmisData!$D:$D, AK$2))</f>
        <v>0</v>
      </c>
      <c r="AL422" s="335">
        <f>$I422*IF($G422="Pickup", SUMIFS(NewEmisData!L:L, NewEmisData!$A:$A, "Pickup", NewEmisData!$B:$B, $A422, NewEmisData!$C:$C, $H422, NewEmisData!$D:$D, AL$2), SUMIFS(NewEmisData!L:L, NewEmisData!$A:$A, "LDV", NewEmisData!$B:$B, $A422, NewEmisData!$C:$C, $H422, NewEmisData!$D:$D, AL$2))</f>
        <v>0</v>
      </c>
      <c r="AM422" s="335">
        <f>$I422*IF($G422="Pickup", SUMIFS(NewEmisData!M:M, NewEmisData!$A:$A, "Pickup", NewEmisData!$B:$B, $A422, NewEmisData!$C:$C, $H422, NewEmisData!$D:$D, AM$2), SUMIFS(NewEmisData!M:M, NewEmisData!$A:$A, "LDV", NewEmisData!$B:$B, $A422, NewEmisData!$C:$C, $H422, NewEmisData!$D:$D, AM$2))</f>
        <v>0</v>
      </c>
      <c r="AN422" s="335">
        <v>0</v>
      </c>
      <c r="AO422" s="335">
        <f>$I422*IF($G422="Pickup", SUMIFS(NewEmisData!E:E, NewEmisData!$A:$A, "Pickup", NewEmisData!$B:$B, $A422, NewEmisData!$C:$C, $H422, NewEmisData!$D:$D, AO$2), SUMIFS(NewEmisData!E:E, NewEmisData!$A:$A, "LDV", NewEmisData!$B:$B, $A422, NewEmisData!$C:$C, $H422, NewEmisData!$D:$D, AO$2))</f>
        <v>7.4526067369789506E-2</v>
      </c>
      <c r="AP422" s="335">
        <f>$I422*IF($G422="Pickup", SUMIFS(NewEmisData!F:F, NewEmisData!$A:$A, "Pickup", NewEmisData!$B:$B, $A422, NewEmisData!$C:$C, $H422, NewEmisData!$D:$D, AP$2), SUMIFS(NewEmisData!F:F, NewEmisData!$A:$A, "LDV", NewEmisData!$B:$B, $A422, NewEmisData!$C:$C, $H422, NewEmisData!$D:$D, AP$2))</f>
        <v>7.4526067369789506E-2</v>
      </c>
      <c r="AQ422" s="335">
        <f>$I422*IF($G422="Pickup", SUMIFS(NewEmisData!G:G, NewEmisData!$A:$A, "Pickup", NewEmisData!$B:$B, $A422, NewEmisData!$C:$C, $H422, NewEmisData!$D:$D, AQ$2), SUMIFS(NewEmisData!G:G, NewEmisData!$A:$A, "LDV", NewEmisData!$B:$B, $A422, NewEmisData!$C:$C, $H422, NewEmisData!$D:$D, AQ$2))</f>
        <v>7.4526039586762793E-2</v>
      </c>
      <c r="AR422" s="335">
        <f>$I422*IF($G422="Pickup", SUMIFS(NewEmisData!H:H, NewEmisData!$A:$A, "Pickup", NewEmisData!$B:$B, $A422, NewEmisData!$C:$C, $H422, NewEmisData!$D:$D, AR$2), SUMIFS(NewEmisData!H:H, NewEmisData!$A:$A, "LDV", NewEmisData!$B:$B, $A422, NewEmisData!$C:$C, $H422, NewEmisData!$D:$D, AR$2))</f>
        <v>7.4526082672864202E-2</v>
      </c>
      <c r="AS422" s="335">
        <f>$I422*IF($G422="Pickup", SUMIFS(NewEmisData!I:I, NewEmisData!$A:$A, "Pickup", NewEmisData!$B:$B, $A422, NewEmisData!$C:$C, $H422, NewEmisData!$D:$D, AS$2), SUMIFS(NewEmisData!I:I, NewEmisData!$A:$A, "LDV", NewEmisData!$B:$B, $A422, NewEmisData!$C:$C, $H422, NewEmisData!$D:$D, AS$2))</f>
        <v>7.4526031771725496E-2</v>
      </c>
      <c r="AT422" s="335">
        <f>$I422*IF($G422="Pickup", SUMIFS(NewEmisData!J:J, NewEmisData!$A:$A, "Pickup", NewEmisData!$B:$B, $A422, NewEmisData!$C:$C, $H422, NewEmisData!$D:$D, AT$2), SUMIFS(NewEmisData!J:J, NewEmisData!$A:$A, "LDV", NewEmisData!$B:$B, $A422, NewEmisData!$C:$C, $H422, NewEmisData!$D:$D, AT$2))</f>
        <v>7.4526070650223306E-2</v>
      </c>
      <c r="AU422" s="335">
        <f>$I422*IF($G422="Pickup", SUMIFS(NewEmisData!K:K, NewEmisData!$A:$A, "Pickup", NewEmisData!$B:$B, $A422, NewEmisData!$C:$C, $H422, NewEmisData!$D:$D, AU$2), SUMIFS(NewEmisData!K:K, NewEmisData!$A:$A, "LDV", NewEmisData!$B:$B, $A422, NewEmisData!$C:$C, $H422, NewEmisData!$D:$D, AU$2))</f>
        <v>7.4526042307150001E-2</v>
      </c>
      <c r="AV422" s="335">
        <f>$I422*IF($G422="Pickup", SUMIFS(NewEmisData!L:L, NewEmisData!$A:$A, "Pickup", NewEmisData!$B:$B, $A422, NewEmisData!$C:$C, $H422, NewEmisData!$D:$D, AV$2), SUMIFS(NewEmisData!L:L, NewEmisData!$A:$A, "LDV", NewEmisData!$B:$B, $A422, NewEmisData!$C:$C, $H422, NewEmisData!$D:$D, AV$2))</f>
        <v>7.4526038743875506E-2</v>
      </c>
      <c r="AW422" s="335">
        <f>$I422*IF($G422="Pickup", SUMIFS(NewEmisData!M:M, NewEmisData!$A:$A, "Pickup", NewEmisData!$B:$B, $A422, NewEmisData!$C:$C, $H422, NewEmisData!$D:$D, AW$2), SUMIFS(NewEmisData!M:M, NewEmisData!$A:$A, "LDV", NewEmisData!$B:$B, $A422, NewEmisData!$C:$C, $H422, NewEmisData!$D:$D, AW$2))</f>
        <v>7.4526038743875506E-2</v>
      </c>
      <c r="AX422" s="335">
        <v>0</v>
      </c>
      <c r="AY422" s="335">
        <f>$I422*IF($G422="Pickup", SUMIFS(NewEmisData!E:E, NewEmisData!$A:$A, "Pickup", NewEmisData!$B:$B, $A422, NewEmisData!$C:$C, $H422, NewEmisData!$D:$D, AY$2), SUMIFS(NewEmisData!E:E, NewEmisData!$A:$A, "LDV", NewEmisData!$B:$B, $A422, NewEmisData!$C:$C, $H422, NewEmisData!$D:$D, AY$2))</f>
        <v>9.6092368235423907E-3</v>
      </c>
      <c r="AZ422" s="335">
        <f>$I422*IF($G422="Pickup", SUMIFS(NewEmisData!F:F, NewEmisData!$A:$A, "Pickup", NewEmisData!$B:$B, $A422, NewEmisData!$C:$C, $H422, NewEmisData!$D:$D, AZ$2), SUMIFS(NewEmisData!F:F, NewEmisData!$A:$A, "LDV", NewEmisData!$B:$B, $A422, NewEmisData!$C:$C, $H422, NewEmisData!$D:$D, AZ$2))</f>
        <v>9.6092368235423907E-3</v>
      </c>
      <c r="BA422" s="335">
        <f>$I422*IF($G422="Pickup", SUMIFS(NewEmisData!G:G, NewEmisData!$A:$A, "Pickup", NewEmisData!$B:$B, $A422, NewEmisData!$C:$C, $H422, NewEmisData!$D:$D, BA$2), SUMIFS(NewEmisData!G:G, NewEmisData!$A:$A, "LDV", NewEmisData!$B:$B, $A422, NewEmisData!$C:$C, $H422, NewEmisData!$D:$D, BA$2))</f>
        <v>9.6092257463787894E-3</v>
      </c>
      <c r="BB422" s="335">
        <f>$I422*IF($G422="Pickup", SUMIFS(NewEmisData!H:H, NewEmisData!$A:$A, "Pickup", NewEmisData!$B:$B, $A422, NewEmisData!$C:$C, $H422, NewEmisData!$D:$D, BB$2), SUMIFS(NewEmisData!H:H, NewEmisData!$A:$A, "LDV", NewEmisData!$B:$B, $A422, NewEmisData!$C:$C, $H422, NewEmisData!$D:$D, BB$2))</f>
        <v>9.6092345509158992E-3</v>
      </c>
      <c r="BC422" s="335">
        <f>$I422*IF($G422="Pickup", SUMIFS(NewEmisData!I:I, NewEmisData!$A:$A, "Pickup", NewEmisData!$B:$B, $A422, NewEmisData!$C:$C, $H422, NewEmisData!$D:$D, BC$2), SUMIFS(NewEmisData!I:I, NewEmisData!$A:$A, "LDV", NewEmisData!$B:$B, $A422, NewEmisData!$C:$C, $H422, NewEmisData!$D:$D, BC$2))</f>
        <v>9.6092257298777996E-3</v>
      </c>
      <c r="BD422" s="335">
        <f>$I422*IF($G422="Pickup", SUMIFS(NewEmisData!J:J, NewEmisData!$A:$A, "Pickup", NewEmisData!$B:$B, $A422, NewEmisData!$C:$C, $H422, NewEmisData!$D:$D, BD$2), SUMIFS(NewEmisData!J:J, NewEmisData!$A:$A, "LDV", NewEmisData!$B:$B, $A422, NewEmisData!$C:$C, $H422, NewEmisData!$D:$D, BD$2))</f>
        <v>9.6092389204882993E-3</v>
      </c>
      <c r="BE422" s="335">
        <f>$I422*IF($G422="Pickup", SUMIFS(NewEmisData!K:K, NewEmisData!$A:$A, "Pickup", NewEmisData!$B:$B, $A422, NewEmisData!$C:$C, $H422, NewEmisData!$D:$D, BE$2), SUMIFS(NewEmisData!K:K, NewEmisData!$A:$A, "LDV", NewEmisData!$B:$B, $A422, NewEmisData!$C:$C, $H422, NewEmisData!$D:$D, BE$2))</f>
        <v>9.6092263841740799E-3</v>
      </c>
      <c r="BF422" s="335">
        <f>$I422*IF($G422="Pickup", SUMIFS(NewEmisData!L:L, NewEmisData!$A:$A, "Pickup", NewEmisData!$B:$B, $A422, NewEmisData!$C:$C, $H422, NewEmisData!$D:$D, BF$2), SUMIFS(NewEmisData!L:L, NewEmisData!$A:$A, "LDV", NewEmisData!$B:$B, $A422, NewEmisData!$C:$C, $H422, NewEmisData!$D:$D, BF$2))</f>
        <v>9.6092238087385901E-3</v>
      </c>
      <c r="BG422" s="335">
        <f>$I422*IF($G422="Pickup", SUMIFS(NewEmisData!M:M, NewEmisData!$A:$A, "Pickup", NewEmisData!$B:$B, $A422, NewEmisData!$C:$C, $H422, NewEmisData!$D:$D, BG$2), SUMIFS(NewEmisData!M:M, NewEmisData!$A:$A, "LDV", NewEmisData!$B:$B, $A422, NewEmisData!$C:$C, $H422, NewEmisData!$D:$D, BG$2))</f>
        <v>9.6092238087385901E-3</v>
      </c>
      <c r="BH422" s="335">
        <v>0</v>
      </c>
      <c r="BI422" s="335">
        <f>$I422*IF($G422="Pickup", SUMIFS(NewEmisData!E:E, NewEmisData!$A:$A, "Pickup", NewEmisData!$B:$B, $A422, NewEmisData!$C:$C, $H422, NewEmisData!$D:$D, BI$2), SUMIFS(NewEmisData!E:E, NewEmisData!$A:$A, "LDV", NewEmisData!$B:$B, $A422, NewEmisData!$C:$C, $H422, NewEmisData!$D:$D, BI$2))</f>
        <v>0</v>
      </c>
      <c r="BJ422" s="335">
        <f>$I422*IF($G422="Pickup", SUMIFS(NewEmisData!F:F, NewEmisData!$A:$A, "Pickup", NewEmisData!$B:$B, $A422, NewEmisData!$C:$C, $H422, NewEmisData!$D:$D, BJ$2), SUMIFS(NewEmisData!F:F, NewEmisData!$A:$A, "LDV", NewEmisData!$B:$B, $A422, NewEmisData!$C:$C, $H422, NewEmisData!$D:$D, BJ$2))</f>
        <v>0</v>
      </c>
      <c r="BK422" s="335">
        <f>$I422*IF($G422="Pickup", SUMIFS(NewEmisData!G:G, NewEmisData!$A:$A, "Pickup", NewEmisData!$B:$B, $A422, NewEmisData!$C:$C, $H422, NewEmisData!$D:$D, BK$2), SUMIFS(NewEmisData!G:G, NewEmisData!$A:$A, "LDV", NewEmisData!$B:$B, $A422, NewEmisData!$C:$C, $H422, NewEmisData!$D:$D, BK$2))</f>
        <v>0</v>
      </c>
      <c r="BL422" s="335">
        <f>$I422*IF($G422="Pickup", SUMIFS(NewEmisData!H:H, NewEmisData!$A:$A, "Pickup", NewEmisData!$B:$B, $A422, NewEmisData!$C:$C, $H422, NewEmisData!$D:$D, BL$2), SUMIFS(NewEmisData!H:H, NewEmisData!$A:$A, "LDV", NewEmisData!$B:$B, $A422, NewEmisData!$C:$C, $H422, NewEmisData!$D:$D, BL$2))</f>
        <v>0</v>
      </c>
      <c r="BM422" s="335">
        <f>$I422*IF($G422="Pickup", SUMIFS(NewEmisData!I:I, NewEmisData!$A:$A, "Pickup", NewEmisData!$B:$B, $A422, NewEmisData!$C:$C, $H422, NewEmisData!$D:$D, BM$2), SUMIFS(NewEmisData!I:I, NewEmisData!$A:$A, "LDV", NewEmisData!$B:$B, $A422, NewEmisData!$C:$C, $H422, NewEmisData!$D:$D, BM$2))</f>
        <v>0</v>
      </c>
      <c r="BN422" s="335">
        <f>$I422*IF($G422="Pickup", SUMIFS(NewEmisData!J:J, NewEmisData!$A:$A, "Pickup", NewEmisData!$B:$B, $A422, NewEmisData!$C:$C, $H422, NewEmisData!$D:$D, BN$2), SUMIFS(NewEmisData!J:J, NewEmisData!$A:$A, "LDV", NewEmisData!$B:$B, $A422, NewEmisData!$C:$C, $H422, NewEmisData!$D:$D, BN$2))</f>
        <v>0</v>
      </c>
      <c r="BO422" s="335">
        <f>$I422*IF($G422="Pickup", SUMIFS(NewEmisData!K:K, NewEmisData!$A:$A, "Pickup", NewEmisData!$B:$B, $A422, NewEmisData!$C:$C, $H422, NewEmisData!$D:$D, BO$2), SUMIFS(NewEmisData!K:K, NewEmisData!$A:$A, "LDV", NewEmisData!$B:$B, $A422, NewEmisData!$C:$C, $H422, NewEmisData!$D:$D, BO$2))</f>
        <v>0</v>
      </c>
      <c r="BP422" s="335">
        <f>$I422*IF($G422="Pickup", SUMIFS(NewEmisData!L:L, NewEmisData!$A:$A, "Pickup", NewEmisData!$B:$B, $A422, NewEmisData!$C:$C, $H422, NewEmisData!$D:$D, BP$2), SUMIFS(NewEmisData!L:L, NewEmisData!$A:$A, "LDV", NewEmisData!$B:$B, $A422, NewEmisData!$C:$C, $H422, NewEmisData!$D:$D, BP$2))</f>
        <v>0</v>
      </c>
      <c r="BQ422" s="335">
        <f>$I422*IF($G422="Pickup", SUMIFS(NewEmisData!M:M, NewEmisData!$A:$A, "Pickup", NewEmisData!$B:$B, $A422, NewEmisData!$C:$C, $H422, NewEmisData!$D:$D, BQ$2), SUMIFS(NewEmisData!M:M, NewEmisData!$A:$A, "LDV", NewEmisData!$B:$B, $A422, NewEmisData!$C:$C, $H422, NewEmisData!$D:$D, BQ$2))</f>
        <v>0</v>
      </c>
      <c r="BR422" s="335">
        <v>0</v>
      </c>
      <c r="BS422" s="335">
        <f>$I422*IF($G422="Pickup", SUMIFS(NewEmisData!E:E, NewEmisData!$A:$A, "Pickup", NewEmisData!$B:$B, $A422, NewEmisData!$C:$C, $H422, NewEmisData!$D:$D, BS$2), SUMIFS(NewEmisData!E:E, NewEmisData!$A:$A, "LDV", NewEmisData!$B:$B, $A422, NewEmisData!$C:$C, $H422, NewEmisData!$D:$D, BS$2))</f>
        <v>0</v>
      </c>
      <c r="BT422" s="335">
        <f>$I422*IF($G422="Pickup", SUMIFS(NewEmisData!F:F, NewEmisData!$A:$A, "Pickup", NewEmisData!$B:$B, $A422, NewEmisData!$C:$C, $H422, NewEmisData!$D:$D, BT$2), SUMIFS(NewEmisData!F:F, NewEmisData!$A:$A, "LDV", NewEmisData!$B:$B, $A422, NewEmisData!$C:$C, $H422, NewEmisData!$D:$D, BT$2))</f>
        <v>0</v>
      </c>
      <c r="BU422" s="335">
        <f>$I422*IF($G422="Pickup", SUMIFS(NewEmisData!G:G, NewEmisData!$A:$A, "Pickup", NewEmisData!$B:$B, $A422, NewEmisData!$C:$C, $H422, NewEmisData!$D:$D, BU$2), SUMIFS(NewEmisData!G:G, NewEmisData!$A:$A, "LDV", NewEmisData!$B:$B, $A422, NewEmisData!$C:$C, $H422, NewEmisData!$D:$D, BU$2))</f>
        <v>0</v>
      </c>
      <c r="BV422" s="335">
        <f>$I422*IF($G422="Pickup", SUMIFS(NewEmisData!H:H, NewEmisData!$A:$A, "Pickup", NewEmisData!$B:$B, $A422, NewEmisData!$C:$C, $H422, NewEmisData!$D:$D, BV$2), SUMIFS(NewEmisData!H:H, NewEmisData!$A:$A, "LDV", NewEmisData!$B:$B, $A422, NewEmisData!$C:$C, $H422, NewEmisData!$D:$D, BV$2))</f>
        <v>0</v>
      </c>
      <c r="BW422" s="335">
        <f>$I422*IF($G422="Pickup", SUMIFS(NewEmisData!I:I, NewEmisData!$A:$A, "Pickup", NewEmisData!$B:$B, $A422, NewEmisData!$C:$C, $H422, NewEmisData!$D:$D, BW$2), SUMIFS(NewEmisData!I:I, NewEmisData!$A:$A, "LDV", NewEmisData!$B:$B, $A422, NewEmisData!$C:$C, $H422, NewEmisData!$D:$D, BW$2))</f>
        <v>0</v>
      </c>
      <c r="BX422" s="335">
        <f>$I422*IF($G422="Pickup", SUMIFS(NewEmisData!J:J, NewEmisData!$A:$A, "Pickup", NewEmisData!$B:$B, $A422, NewEmisData!$C:$C, $H422, NewEmisData!$D:$D, BX$2), SUMIFS(NewEmisData!J:J, NewEmisData!$A:$A, "LDV", NewEmisData!$B:$B, $A422, NewEmisData!$C:$C, $H422, NewEmisData!$D:$D, BX$2))</f>
        <v>0</v>
      </c>
      <c r="BY422" s="335">
        <f>$I422*IF($G422="Pickup", SUMIFS(NewEmisData!K:K, NewEmisData!$A:$A, "Pickup", NewEmisData!$B:$B, $A422, NewEmisData!$C:$C, $H422, NewEmisData!$D:$D, BY$2), SUMIFS(NewEmisData!K:K, NewEmisData!$A:$A, "LDV", NewEmisData!$B:$B, $A422, NewEmisData!$C:$C, $H422, NewEmisData!$D:$D, BY$2))</f>
        <v>0</v>
      </c>
      <c r="BZ422" s="335">
        <f>$I422*IF($G422="Pickup", SUMIFS(NewEmisData!L:L, NewEmisData!$A:$A, "Pickup", NewEmisData!$B:$B, $A422, NewEmisData!$C:$C, $H422, NewEmisData!$D:$D, BZ$2), SUMIFS(NewEmisData!L:L, NewEmisData!$A:$A, "LDV", NewEmisData!$B:$B, $A422, NewEmisData!$C:$C, $H422, NewEmisData!$D:$D, BZ$2))</f>
        <v>0</v>
      </c>
      <c r="CA422" s="335">
        <f>$I422*IF($G422="Pickup", SUMIFS(NewEmisData!M:M, NewEmisData!$A:$A, "Pickup", NewEmisData!$B:$B, $A422, NewEmisData!$C:$C, $H422, NewEmisData!$D:$D, CA$2), SUMIFS(NewEmisData!M:M, NewEmisData!$A:$A, "LDV", NewEmisData!$B:$B, $A422, NewEmisData!$C:$C, $H422, NewEmisData!$D:$D, CA$2))</f>
        <v>0</v>
      </c>
      <c r="CB422" s="335">
        <v>0</v>
      </c>
      <c r="CC422" s="335">
        <f>$I422*IF($G422="Pickup", SUMIFS(NewEmisData!E:E, NewEmisData!$A:$A, "Pickup", NewEmisData!$B:$B, $A422, NewEmisData!$C:$C, $H422, NewEmisData!$D:$D, CC$2), SUMIFS(NewEmisData!E:E, NewEmisData!$A:$A, "LDV", NewEmisData!$B:$B, $A422, NewEmisData!$C:$C, $H422, NewEmisData!$D:$D, CC$2))</f>
        <v>0</v>
      </c>
      <c r="CD422" s="335">
        <f>$I422*IF($G422="Pickup", SUMIFS(NewEmisData!F:F, NewEmisData!$A:$A, "Pickup", NewEmisData!$B:$B, $A422, NewEmisData!$C:$C, $H422, NewEmisData!$D:$D, CD$2), SUMIFS(NewEmisData!F:F, NewEmisData!$A:$A, "LDV", NewEmisData!$B:$B, $A422, NewEmisData!$C:$C, $H422, NewEmisData!$D:$D, CD$2))</f>
        <v>0</v>
      </c>
      <c r="CE422" s="335">
        <f>$I422*IF($G422="Pickup", SUMIFS(NewEmisData!G:G, NewEmisData!$A:$A, "Pickup", NewEmisData!$B:$B, $A422, NewEmisData!$C:$C, $H422, NewEmisData!$D:$D, CE$2), SUMIFS(NewEmisData!G:G, NewEmisData!$A:$A, "LDV", NewEmisData!$B:$B, $A422, NewEmisData!$C:$C, $H422, NewEmisData!$D:$D, CE$2))</f>
        <v>0</v>
      </c>
      <c r="CF422" s="335">
        <f>$I422*IF($G422="Pickup", SUMIFS(NewEmisData!H:H, NewEmisData!$A:$A, "Pickup", NewEmisData!$B:$B, $A422, NewEmisData!$C:$C, $H422, NewEmisData!$D:$D, CF$2), SUMIFS(NewEmisData!H:H, NewEmisData!$A:$A, "LDV", NewEmisData!$B:$B, $A422, NewEmisData!$C:$C, $H422, NewEmisData!$D:$D, CF$2))</f>
        <v>0</v>
      </c>
      <c r="CG422" s="335">
        <f>$I422*IF($G422="Pickup", SUMIFS(NewEmisData!I:I, NewEmisData!$A:$A, "Pickup", NewEmisData!$B:$B, $A422, NewEmisData!$C:$C, $H422, NewEmisData!$D:$D, CG$2), SUMIFS(NewEmisData!I:I, NewEmisData!$A:$A, "LDV", NewEmisData!$B:$B, $A422, NewEmisData!$C:$C, $H422, NewEmisData!$D:$D, CG$2))</f>
        <v>0</v>
      </c>
      <c r="CH422" s="335">
        <f>$I422*IF($G422="Pickup", SUMIFS(NewEmisData!J:J, NewEmisData!$A:$A, "Pickup", NewEmisData!$B:$B, $A422, NewEmisData!$C:$C, $H422, NewEmisData!$D:$D, CH$2), SUMIFS(NewEmisData!J:J, NewEmisData!$A:$A, "LDV", NewEmisData!$B:$B, $A422, NewEmisData!$C:$C, $H422, NewEmisData!$D:$D, CH$2))</f>
        <v>0</v>
      </c>
      <c r="CI422" s="335">
        <f>$I422*IF($G422="Pickup", SUMIFS(NewEmisData!K:K, NewEmisData!$A:$A, "Pickup", NewEmisData!$B:$B, $A422, NewEmisData!$C:$C, $H422, NewEmisData!$D:$D, CI$2), SUMIFS(NewEmisData!K:K, NewEmisData!$A:$A, "LDV", NewEmisData!$B:$B, $A422, NewEmisData!$C:$C, $H422, NewEmisData!$D:$D, CI$2))</f>
        <v>0</v>
      </c>
      <c r="CJ422" s="335">
        <f>$I422*IF($G422="Pickup", SUMIFS(NewEmisData!L:L, NewEmisData!$A:$A, "Pickup", NewEmisData!$B:$B, $A422, NewEmisData!$C:$C, $H422, NewEmisData!$D:$D, CJ$2), SUMIFS(NewEmisData!L:L, NewEmisData!$A:$A, "LDV", NewEmisData!$B:$B, $A422, NewEmisData!$C:$C, $H422, NewEmisData!$D:$D, CJ$2))</f>
        <v>0</v>
      </c>
      <c r="CK422" s="335">
        <f>$I422*IF($G422="Pickup", SUMIFS(NewEmisData!M:M, NewEmisData!$A:$A, "Pickup", NewEmisData!$B:$B, $A422, NewEmisData!$C:$C, $H422, NewEmisData!$D:$D, CK$2), SUMIFS(NewEmisData!M:M, NewEmisData!$A:$A, "LDV", NewEmisData!$B:$B, $A422, NewEmisData!$C:$C, $H422, NewEmisData!$D:$D, CK$2))</f>
        <v>0</v>
      </c>
      <c r="CL422" s="335">
        <v>0</v>
      </c>
      <c r="CM422" s="335">
        <f>$I422*IF($G422="Pickup", SUMIFS(NewEmisData!E:E, NewEmisData!$A:$A, "Pickup", NewEmisData!$B:$B, $A422, NewEmisData!$C:$C, $H422, NewEmisData!$D:$D, CM$2), SUMIFS(NewEmisData!E:E, NewEmisData!$A:$A, "LDV", NewEmisData!$B:$B, $A422, NewEmisData!$C:$C, $H422, NewEmisData!$D:$D, CM$2))</f>
        <v>0</v>
      </c>
      <c r="CN422" s="335">
        <f>$I422*IF($G422="Pickup", SUMIFS(NewEmisData!F:F, NewEmisData!$A:$A, "Pickup", NewEmisData!$B:$B, $A422, NewEmisData!$C:$C, $H422, NewEmisData!$D:$D, CN$2), SUMIFS(NewEmisData!F:F, NewEmisData!$A:$A, "LDV", NewEmisData!$B:$B, $A422, NewEmisData!$C:$C, $H422, NewEmisData!$D:$D, CN$2))</f>
        <v>0</v>
      </c>
      <c r="CO422" s="335">
        <f>$I422*IF($G422="Pickup", SUMIFS(NewEmisData!G:G, NewEmisData!$A:$A, "Pickup", NewEmisData!$B:$B, $A422, NewEmisData!$C:$C, $H422, NewEmisData!$D:$D, CO$2), SUMIFS(NewEmisData!G:G, NewEmisData!$A:$A, "LDV", NewEmisData!$B:$B, $A422, NewEmisData!$C:$C, $H422, NewEmisData!$D:$D, CO$2))</f>
        <v>0</v>
      </c>
      <c r="CP422" s="335">
        <f>$I422*IF($G422="Pickup", SUMIFS(NewEmisData!H:H, NewEmisData!$A:$A, "Pickup", NewEmisData!$B:$B, $A422, NewEmisData!$C:$C, $H422, NewEmisData!$D:$D, CP$2), SUMIFS(NewEmisData!H:H, NewEmisData!$A:$A, "LDV", NewEmisData!$B:$B, $A422, NewEmisData!$C:$C, $H422, NewEmisData!$D:$D, CP$2))</f>
        <v>0</v>
      </c>
      <c r="CQ422" s="335">
        <f>$I422*IF($G422="Pickup", SUMIFS(NewEmisData!I:I, NewEmisData!$A:$A, "Pickup", NewEmisData!$B:$B, $A422, NewEmisData!$C:$C, $H422, NewEmisData!$D:$D, CQ$2), SUMIFS(NewEmisData!I:I, NewEmisData!$A:$A, "LDV", NewEmisData!$B:$B, $A422, NewEmisData!$C:$C, $H422, NewEmisData!$D:$D, CQ$2))</f>
        <v>0</v>
      </c>
      <c r="CR422" s="335">
        <f>$I422*IF($G422="Pickup", SUMIFS(NewEmisData!J:J, NewEmisData!$A:$A, "Pickup", NewEmisData!$B:$B, $A422, NewEmisData!$C:$C, $H422, NewEmisData!$D:$D, CR$2), SUMIFS(NewEmisData!J:J, NewEmisData!$A:$A, "LDV", NewEmisData!$B:$B, $A422, NewEmisData!$C:$C, $H422, NewEmisData!$D:$D, CR$2))</f>
        <v>0</v>
      </c>
      <c r="CS422" s="335">
        <f>$I422*IF($G422="Pickup", SUMIFS(NewEmisData!K:K, NewEmisData!$A:$A, "Pickup", NewEmisData!$B:$B, $A422, NewEmisData!$C:$C, $H422, NewEmisData!$D:$D, CS$2), SUMIFS(NewEmisData!K:K, NewEmisData!$A:$A, "LDV", NewEmisData!$B:$B, $A422, NewEmisData!$C:$C, $H422, NewEmisData!$D:$D, CS$2))</f>
        <v>0</v>
      </c>
      <c r="CT422" s="335">
        <f>$I422*IF($G422="Pickup", SUMIFS(NewEmisData!L:L, NewEmisData!$A:$A, "Pickup", NewEmisData!$B:$B, $A422, NewEmisData!$C:$C, $H422, NewEmisData!$D:$D, CT$2), SUMIFS(NewEmisData!L:L, NewEmisData!$A:$A, "LDV", NewEmisData!$B:$B, $A422, NewEmisData!$C:$C, $H422, NewEmisData!$D:$D, CT$2))</f>
        <v>0</v>
      </c>
      <c r="CU422" s="335">
        <f>$I422*IF($G422="Pickup", SUMIFS(NewEmisData!M:M, NewEmisData!$A:$A, "Pickup", NewEmisData!$B:$B, $A422, NewEmisData!$C:$C, $H422, NewEmisData!$D:$D, CU$2), SUMIFS(NewEmisData!M:M, NewEmisData!$A:$A, "LDV", NewEmisData!$B:$B, $A422, NewEmisData!$C:$C, $H422, NewEmisData!$D:$D, CU$2))</f>
        <v>0</v>
      </c>
      <c r="CV422" s="335">
        <v>0</v>
      </c>
      <c r="CW422" s="335">
        <v>0</v>
      </c>
      <c r="CX422" s="335">
        <v>0</v>
      </c>
      <c r="CY422" s="335">
        <v>0</v>
      </c>
      <c r="CZ422" s="335">
        <v>0</v>
      </c>
      <c r="DA422" s="335">
        <v>0</v>
      </c>
      <c r="DB422" s="335">
        <v>0</v>
      </c>
      <c r="DC422" s="335">
        <v>0</v>
      </c>
      <c r="DD422" s="335">
        <v>0</v>
      </c>
      <c r="DE422" s="335">
        <v>0</v>
      </c>
      <c r="DF422" s="335">
        <v>0</v>
      </c>
      <c r="DG422" s="335">
        <f>$I422*IF($G422="Pickup", SUMIFS(NewEmisData!E:E, NewEmisData!$A:$A, "Pickup", NewEmisData!$B:$B, $A422, NewEmisData!$C:$C, $H422, NewEmisData!$D:$D, DG$2), SUMIFS(NewEmisData!E:E, NewEmisData!$A:$A, "LDV", NewEmisData!$B:$B, $A422, NewEmisData!$C:$C, $H422, NewEmisData!$D:$D, DG$2))</f>
        <v>0</v>
      </c>
      <c r="DH422" s="335">
        <f>$I422*IF($G422="Pickup", SUMIFS(NewEmisData!F:F, NewEmisData!$A:$A, "Pickup", NewEmisData!$B:$B, $A422, NewEmisData!$C:$C, $H422, NewEmisData!$D:$D, DH$2), SUMIFS(NewEmisData!F:F, NewEmisData!$A:$A, "LDV", NewEmisData!$B:$B, $A422, NewEmisData!$C:$C, $H422, NewEmisData!$D:$D, DH$2))</f>
        <v>0</v>
      </c>
      <c r="DI422" s="335">
        <f>$I422*IF($G422="Pickup", SUMIFS(NewEmisData!G:G, NewEmisData!$A:$A, "Pickup", NewEmisData!$B:$B, $A422, NewEmisData!$C:$C, $H422, NewEmisData!$D:$D, DI$2), SUMIFS(NewEmisData!G:G, NewEmisData!$A:$A, "LDV", NewEmisData!$B:$B, $A422, NewEmisData!$C:$C, $H422, NewEmisData!$D:$D, DI$2))</f>
        <v>0</v>
      </c>
      <c r="DJ422" s="335">
        <f>$I422*IF($G422="Pickup", SUMIFS(NewEmisData!H:H, NewEmisData!$A:$A, "Pickup", NewEmisData!$B:$B, $A422, NewEmisData!$C:$C, $H422, NewEmisData!$D:$D, DJ$2), SUMIFS(NewEmisData!H:H, NewEmisData!$A:$A, "LDV", NewEmisData!$B:$B, $A422, NewEmisData!$C:$C, $H422, NewEmisData!$D:$D, DJ$2))</f>
        <v>0</v>
      </c>
      <c r="DK422" s="335">
        <f>$I422*IF($G422="Pickup", SUMIFS(NewEmisData!I:I, NewEmisData!$A:$A, "Pickup", NewEmisData!$B:$B, $A422, NewEmisData!$C:$C, $H422, NewEmisData!$D:$D, DK$2), SUMIFS(NewEmisData!I:I, NewEmisData!$A:$A, "LDV", NewEmisData!$B:$B, $A422, NewEmisData!$C:$C, $H422, NewEmisData!$D:$D, DK$2))</f>
        <v>0</v>
      </c>
      <c r="DL422" s="335">
        <f>$I422*IF($G422="Pickup", SUMIFS(NewEmisData!J:J, NewEmisData!$A:$A, "Pickup", NewEmisData!$B:$B, $A422, NewEmisData!$C:$C, $H422, NewEmisData!$D:$D, DL$2), SUMIFS(NewEmisData!J:J, NewEmisData!$A:$A, "LDV", NewEmisData!$B:$B, $A422, NewEmisData!$C:$C, $H422, NewEmisData!$D:$D, DL$2))</f>
        <v>0</v>
      </c>
      <c r="DM422" s="335">
        <f>$I422*IF($G422="Pickup", SUMIFS(NewEmisData!K:K, NewEmisData!$A:$A, "Pickup", NewEmisData!$B:$B, $A422, NewEmisData!$C:$C, $H422, NewEmisData!$D:$D, DM$2), SUMIFS(NewEmisData!K:K, NewEmisData!$A:$A, "LDV", NewEmisData!$B:$B, $A422, NewEmisData!$C:$C, $H422, NewEmisData!$D:$D, DM$2))</f>
        <v>0</v>
      </c>
      <c r="DN422" s="335">
        <f>$I422*IF($G422="Pickup", SUMIFS(NewEmisData!L:L, NewEmisData!$A:$A, "Pickup", NewEmisData!$B:$B, $A422, NewEmisData!$C:$C, $H422, NewEmisData!$D:$D, DN$2), SUMIFS(NewEmisData!L:L, NewEmisData!$A:$A, "LDV", NewEmisData!$B:$B, $A422, NewEmisData!$C:$C, $H422, NewEmisData!$D:$D, DN$2))</f>
        <v>0</v>
      </c>
      <c r="DO422" s="335">
        <f>$I422*IF($G422="Pickup", SUMIFS(NewEmisData!M:M, NewEmisData!$A:$A, "Pickup", NewEmisData!$B:$B, $A422, NewEmisData!$C:$C, $H422, NewEmisData!$D:$D, DO$2), SUMIFS(NewEmisData!M:M, NewEmisData!$A:$A, "LDV", NewEmisData!$B:$B, $A422, NewEmisData!$C:$C, $H422, NewEmisData!$D:$D, DO$2))</f>
        <v>0</v>
      </c>
      <c r="DP422" s="335">
        <v>0</v>
      </c>
      <c r="DQ422" s="335">
        <f>$I422*IF($G422="Pickup", SUMIFS(NewEmisData!E:E, NewEmisData!$A:$A, "Pickup", NewEmisData!$B:$B, $A422, NewEmisData!$C:$C, $H422, NewEmisData!$D:$D, DQ$2), SUMIFS(NewEmisData!E:E, NewEmisData!$A:$A, "LDV", NewEmisData!$B:$B, $A422, NewEmisData!$C:$C, $H422, NewEmisData!$D:$D, DQ$2))</f>
        <v>0</v>
      </c>
      <c r="DR422" s="335">
        <f>$I422*IF($G422="Pickup", SUMIFS(NewEmisData!F:F, NewEmisData!$A:$A, "Pickup", NewEmisData!$B:$B, $A422, NewEmisData!$C:$C, $H422, NewEmisData!$D:$D, DR$2), SUMIFS(NewEmisData!F:F, NewEmisData!$A:$A, "LDV", NewEmisData!$B:$B, $A422, NewEmisData!$C:$C, $H422, NewEmisData!$D:$D, DR$2))</f>
        <v>0</v>
      </c>
      <c r="DS422" s="335">
        <f>$I422*IF($G422="Pickup", SUMIFS(NewEmisData!G:G, NewEmisData!$A:$A, "Pickup", NewEmisData!$B:$B, $A422, NewEmisData!$C:$C, $H422, NewEmisData!$D:$D, DS$2), SUMIFS(NewEmisData!G:G, NewEmisData!$A:$A, "LDV", NewEmisData!$B:$B, $A422, NewEmisData!$C:$C, $H422, NewEmisData!$D:$D, DS$2))</f>
        <v>0</v>
      </c>
      <c r="DT422" s="335">
        <f>$I422*IF($G422="Pickup", SUMIFS(NewEmisData!H:H, NewEmisData!$A:$A, "Pickup", NewEmisData!$B:$B, $A422, NewEmisData!$C:$C, $H422, NewEmisData!$D:$D, DT$2), SUMIFS(NewEmisData!H:H, NewEmisData!$A:$A, "LDV", NewEmisData!$B:$B, $A422, NewEmisData!$C:$C, $H422, NewEmisData!$D:$D, DT$2))</f>
        <v>0</v>
      </c>
      <c r="DU422" s="335">
        <f>$I422*IF($G422="Pickup", SUMIFS(NewEmisData!I:I, NewEmisData!$A:$A, "Pickup", NewEmisData!$B:$B, $A422, NewEmisData!$C:$C, $H422, NewEmisData!$D:$D, DU$2), SUMIFS(NewEmisData!I:I, NewEmisData!$A:$A, "LDV", NewEmisData!$B:$B, $A422, NewEmisData!$C:$C, $H422, NewEmisData!$D:$D, DU$2))</f>
        <v>0</v>
      </c>
      <c r="DV422" s="335">
        <f>$I422*IF($G422="Pickup", SUMIFS(NewEmisData!J:J, NewEmisData!$A:$A, "Pickup", NewEmisData!$B:$B, $A422, NewEmisData!$C:$C, $H422, NewEmisData!$D:$D, DV$2), SUMIFS(NewEmisData!J:J, NewEmisData!$A:$A, "LDV", NewEmisData!$B:$B, $A422, NewEmisData!$C:$C, $H422, NewEmisData!$D:$D, DV$2))</f>
        <v>0</v>
      </c>
      <c r="DW422" s="335">
        <f>$I422*IF($G422="Pickup", SUMIFS(NewEmisData!K:K, NewEmisData!$A:$A, "Pickup", NewEmisData!$B:$B, $A422, NewEmisData!$C:$C, $H422, NewEmisData!$D:$D, DW$2), SUMIFS(NewEmisData!K:K, NewEmisData!$A:$A, "LDV", NewEmisData!$B:$B, $A422, NewEmisData!$C:$C, $H422, NewEmisData!$D:$D, DW$2))</f>
        <v>0</v>
      </c>
      <c r="DX422" s="335">
        <f>$I422*IF($G422="Pickup", SUMIFS(NewEmisData!L:L, NewEmisData!$A:$A, "Pickup", NewEmisData!$B:$B, $A422, NewEmisData!$C:$C, $H422, NewEmisData!$D:$D, DX$2), SUMIFS(NewEmisData!L:L, NewEmisData!$A:$A, "LDV", NewEmisData!$B:$B, $A422, NewEmisData!$C:$C, $H422, NewEmisData!$D:$D, DX$2))</f>
        <v>0</v>
      </c>
      <c r="DY422" s="335">
        <f>$I422*IF($G422="Pickup", SUMIFS(NewEmisData!M:M, NewEmisData!$A:$A, "Pickup", NewEmisData!$B:$B, $A422, NewEmisData!$C:$C, $H422, NewEmisData!$D:$D, DY$2), SUMIFS(NewEmisData!M:M, NewEmisData!$A:$A, "LDV", NewEmisData!$B:$B, $A422, NewEmisData!$C:$C, $H422, NewEmisData!$D:$D, DY$2))</f>
        <v>0</v>
      </c>
      <c r="DZ422" s="335">
        <v>0</v>
      </c>
      <c r="EA422" s="335">
        <f t="shared" ref="EA422:EA439" si="774">K422</f>
        <v>0</v>
      </c>
      <c r="EB422" s="335">
        <f t="shared" ref="EB422:EB439" si="775">L422</f>
        <v>0</v>
      </c>
      <c r="EC422" s="335">
        <f t="shared" ref="EC422:EC439" si="776">M422</f>
        <v>0</v>
      </c>
      <c r="ED422" s="335">
        <f t="shared" ref="ED422:ED439" si="777">N422</f>
        <v>0</v>
      </c>
      <c r="EE422" s="335">
        <f t="shared" ref="EE422:EE439" si="778">O422</f>
        <v>0</v>
      </c>
      <c r="EF422" s="335">
        <f t="shared" ref="EF422:EF439" si="779">P422</f>
        <v>0</v>
      </c>
      <c r="EG422" s="335">
        <f t="shared" ref="EG422:EG439" si="780">Q422</f>
        <v>0</v>
      </c>
      <c r="EH422" s="335">
        <f t="shared" ref="EH422:EH439" si="781">R422</f>
        <v>0</v>
      </c>
      <c r="EI422" s="335">
        <f t="shared" ref="EI422:EI439" si="782">S422</f>
        <v>0</v>
      </c>
      <c r="EJ422" s="335">
        <f t="shared" ref="EJ422:EJ439" si="783">T422</f>
        <v>0</v>
      </c>
      <c r="EK422" s="335">
        <f t="shared" ref="EK422:EK439" si="784">U422</f>
        <v>0</v>
      </c>
      <c r="EL422" s="335">
        <f t="shared" ref="EL422:EL439" si="785">V422</f>
        <v>0</v>
      </c>
      <c r="EM422" s="335">
        <f t="shared" ref="EM422:EM439" si="786">W422</f>
        <v>0</v>
      </c>
      <c r="EN422" s="335">
        <f t="shared" ref="EN422:EN439" si="787">X422</f>
        <v>0</v>
      </c>
      <c r="EO422" s="335">
        <f t="shared" ref="EO422:EO439" si="788">Y422</f>
        <v>0</v>
      </c>
      <c r="EP422" s="335">
        <f t="shared" ref="EP422:EP439" si="789">Z422</f>
        <v>0</v>
      </c>
      <c r="EQ422" s="335">
        <f t="shared" ref="EQ422:EQ439" si="790">AA422</f>
        <v>0</v>
      </c>
      <c r="ER422" s="335">
        <f t="shared" ref="ER422:ER439" si="791">AB422</f>
        <v>0</v>
      </c>
      <c r="ES422" s="335">
        <f t="shared" ref="ES422:ES439" si="792">AC422</f>
        <v>0</v>
      </c>
      <c r="ET422" s="335">
        <f t="shared" ref="ET422:ET439" si="793">AD422</f>
        <v>0</v>
      </c>
      <c r="EU422" s="335">
        <f t="shared" ref="EU422:EU439" si="794">AE422</f>
        <v>0</v>
      </c>
      <c r="EV422" s="335">
        <f t="shared" ref="EV422:EV439" si="795">AF422</f>
        <v>0</v>
      </c>
      <c r="EW422" s="335">
        <f t="shared" ref="EW422:EW439" si="796">AG422</f>
        <v>0</v>
      </c>
      <c r="EX422" s="335">
        <f t="shared" ref="EX422:EX439" si="797">AH422</f>
        <v>0</v>
      </c>
      <c r="EY422" s="335">
        <f t="shared" ref="EY422:EY439" si="798">AI422</f>
        <v>0</v>
      </c>
      <c r="EZ422" s="335">
        <f t="shared" ref="EZ422:EZ439" si="799">AJ422</f>
        <v>0</v>
      </c>
      <c r="FA422" s="335">
        <f t="shared" ref="FA422:FA439" si="800">AK422</f>
        <v>0</v>
      </c>
      <c r="FB422" s="335">
        <f t="shared" ref="FB422:FB439" si="801">AL422</f>
        <v>0</v>
      </c>
      <c r="FC422" s="335">
        <f t="shared" ref="FC422:FC439" si="802">AM422</f>
        <v>0</v>
      </c>
      <c r="FD422" s="335">
        <f t="shared" ref="FD422:FD439" si="803">AN422</f>
        <v>0</v>
      </c>
      <c r="FE422" s="335">
        <f t="shared" ref="FE422:FE439" si="804">AO422</f>
        <v>7.4526067369789506E-2</v>
      </c>
      <c r="FF422" s="335">
        <f t="shared" ref="FF422:FF439" si="805">AP422</f>
        <v>7.4526067369789506E-2</v>
      </c>
      <c r="FG422" s="335">
        <f t="shared" ref="FG422:FG439" si="806">AQ422</f>
        <v>7.4526039586762793E-2</v>
      </c>
      <c r="FH422" s="335">
        <f t="shared" ref="FH422:FH439" si="807">AR422</f>
        <v>7.4526082672864202E-2</v>
      </c>
      <c r="FI422" s="335">
        <f t="shared" ref="FI422:FI439" si="808">AS422</f>
        <v>7.4526031771725496E-2</v>
      </c>
      <c r="FJ422" s="335">
        <f t="shared" ref="FJ422:FJ439" si="809">AT422</f>
        <v>7.4526070650223306E-2</v>
      </c>
      <c r="FK422" s="335">
        <f t="shared" ref="FK422:FK439" si="810">AU422</f>
        <v>7.4526042307150001E-2</v>
      </c>
      <c r="FL422" s="335">
        <f t="shared" ref="FL422:FL439" si="811">AV422</f>
        <v>7.4526038743875506E-2</v>
      </c>
      <c r="FM422" s="335">
        <f t="shared" ref="FM422:FM439" si="812">AW422</f>
        <v>7.4526038743875506E-2</v>
      </c>
      <c r="FN422" s="335">
        <f t="shared" ref="FN422:FN439" si="813">AX422</f>
        <v>0</v>
      </c>
      <c r="FO422" s="335">
        <f t="shared" ref="FO422:FO439" si="814">AY422</f>
        <v>9.6092368235423907E-3</v>
      </c>
      <c r="FP422" s="335">
        <f t="shared" ref="FP422:FP439" si="815">AZ422</f>
        <v>9.6092368235423907E-3</v>
      </c>
      <c r="FQ422" s="335">
        <f t="shared" ref="FQ422:FQ439" si="816">BA422</f>
        <v>9.6092257463787894E-3</v>
      </c>
      <c r="FR422" s="335">
        <f t="shared" ref="FR422:FR439" si="817">BB422</f>
        <v>9.6092345509158992E-3</v>
      </c>
      <c r="FS422" s="335">
        <f t="shared" ref="FS422:FS439" si="818">BC422</f>
        <v>9.6092257298777996E-3</v>
      </c>
      <c r="FT422" s="335">
        <f t="shared" ref="FT422:FT439" si="819">BD422</f>
        <v>9.6092389204882993E-3</v>
      </c>
      <c r="FU422" s="335">
        <f t="shared" ref="FU422:FU439" si="820">BE422</f>
        <v>9.6092263841740799E-3</v>
      </c>
      <c r="FV422" s="335">
        <f t="shared" ref="FV422:FV439" si="821">BF422</f>
        <v>9.6092238087385901E-3</v>
      </c>
      <c r="FW422" s="335">
        <f t="shared" ref="FW422:FW439" si="822">BG422</f>
        <v>9.6092238087385901E-3</v>
      </c>
      <c r="FX422" s="335">
        <f t="shared" ref="FX422:FX439" si="823">BH422</f>
        <v>0</v>
      </c>
    </row>
    <row r="423" spans="1:180" x14ac:dyDescent="0.2">
      <c r="A423" s="305" t="str">
        <f>_xlfn.CONCAT(IF(LEFT(TRIM(A422),1)="*", "*R", "R"), 1+RIGHT(TRIM(A422),1))</f>
        <v>*R5</v>
      </c>
      <c r="B423" s="305" t="str">
        <f t="shared" si="769"/>
        <v>*TLLSELC100</v>
      </c>
      <c r="C423" s="305" t="str">
        <f t="shared" si="770"/>
        <v>Electric large SUV w/100 mi range</v>
      </c>
      <c r="D423" s="301" t="str">
        <f t="shared" si="771"/>
        <v>bn-vmt, bn-vmt/a</v>
      </c>
      <c r="E423" s="301" t="str">
        <f t="shared" si="772"/>
        <v>TRNELC</v>
      </c>
      <c r="F423" s="301" t="str">
        <f t="shared" si="773"/>
        <v>TL</v>
      </c>
      <c r="G423" s="315" t="s">
        <v>822</v>
      </c>
      <c r="H423" s="315" t="s">
        <v>36</v>
      </c>
      <c r="I423" s="315">
        <v>1</v>
      </c>
      <c r="J423" s="315" t="str">
        <f t="shared" ref="J423:J439" si="824">CONCATENATE(G423,"-",H423)</f>
        <v>Large SUV-ELC</v>
      </c>
      <c r="K423" s="335">
        <f>$I423*IF($G423="Pickup", SUMIFS(NewEmisData!E:E, NewEmisData!$A:$A, "Pickup", NewEmisData!$B:$B, $A423, NewEmisData!$C:$C, $H423, NewEmisData!$D:$D, K$2), SUMIFS(NewEmisData!E:E, NewEmisData!$A:$A, "LDV", NewEmisData!$B:$B, $A423, NewEmisData!$C:$C, $H423, NewEmisData!$D:$D, K$2))</f>
        <v>0</v>
      </c>
      <c r="L423" s="335">
        <f>$I423*IF($G423="Pickup", SUMIFS(NewEmisData!F:F, NewEmisData!$A:$A, "Pickup", NewEmisData!$B:$B, $A423, NewEmisData!$C:$C, $H423, NewEmisData!$D:$D, L$2), SUMIFS(NewEmisData!F:F, NewEmisData!$A:$A, "LDV", NewEmisData!$B:$B, $A423, NewEmisData!$C:$C, $H423, NewEmisData!$D:$D, L$2))</f>
        <v>0</v>
      </c>
      <c r="M423" s="335">
        <f>$I423*IF($G423="Pickup", SUMIFS(NewEmisData!G:G, NewEmisData!$A:$A, "Pickup", NewEmisData!$B:$B, $A423, NewEmisData!$C:$C, $H423, NewEmisData!$D:$D, M$2), SUMIFS(NewEmisData!G:G, NewEmisData!$A:$A, "LDV", NewEmisData!$B:$B, $A423, NewEmisData!$C:$C, $H423, NewEmisData!$D:$D, M$2))</f>
        <v>0</v>
      </c>
      <c r="N423" s="335">
        <f>$I423*IF($G423="Pickup", SUMIFS(NewEmisData!H:H, NewEmisData!$A:$A, "Pickup", NewEmisData!$B:$B, $A423, NewEmisData!$C:$C, $H423, NewEmisData!$D:$D, N$2), SUMIFS(NewEmisData!H:H, NewEmisData!$A:$A, "LDV", NewEmisData!$B:$B, $A423, NewEmisData!$C:$C, $H423, NewEmisData!$D:$D, N$2))</f>
        <v>0</v>
      </c>
      <c r="O423" s="335">
        <f>$I423*IF($G423="Pickup", SUMIFS(NewEmisData!I:I, NewEmisData!$A:$A, "Pickup", NewEmisData!$B:$B, $A423, NewEmisData!$C:$C, $H423, NewEmisData!$D:$D, O$2), SUMIFS(NewEmisData!I:I, NewEmisData!$A:$A, "LDV", NewEmisData!$B:$B, $A423, NewEmisData!$C:$C, $H423, NewEmisData!$D:$D, O$2))</f>
        <v>0</v>
      </c>
      <c r="P423" s="335">
        <f>$I423*IF($G423="Pickup", SUMIFS(NewEmisData!J:J, NewEmisData!$A:$A, "Pickup", NewEmisData!$B:$B, $A423, NewEmisData!$C:$C, $H423, NewEmisData!$D:$D, P$2), SUMIFS(NewEmisData!J:J, NewEmisData!$A:$A, "LDV", NewEmisData!$B:$B, $A423, NewEmisData!$C:$C, $H423, NewEmisData!$D:$D, P$2))</f>
        <v>0</v>
      </c>
      <c r="Q423" s="335">
        <f>$I423*IF($G423="Pickup", SUMIFS(NewEmisData!K:K, NewEmisData!$A:$A, "Pickup", NewEmisData!$B:$B, $A423, NewEmisData!$C:$C, $H423, NewEmisData!$D:$D, Q$2), SUMIFS(NewEmisData!K:K, NewEmisData!$A:$A, "LDV", NewEmisData!$B:$B, $A423, NewEmisData!$C:$C, $H423, NewEmisData!$D:$D, Q$2))</f>
        <v>0</v>
      </c>
      <c r="R423" s="335">
        <f>$I423*IF($G423="Pickup", SUMIFS(NewEmisData!L:L, NewEmisData!$A:$A, "Pickup", NewEmisData!$B:$B, $A423, NewEmisData!$C:$C, $H423, NewEmisData!$D:$D, R$2), SUMIFS(NewEmisData!L:L, NewEmisData!$A:$A, "LDV", NewEmisData!$B:$B, $A423, NewEmisData!$C:$C, $H423, NewEmisData!$D:$D, R$2))</f>
        <v>0</v>
      </c>
      <c r="S423" s="335">
        <f>$I423*IF($G423="Pickup", SUMIFS(NewEmisData!M:M, NewEmisData!$A:$A, "Pickup", NewEmisData!$B:$B, $A423, NewEmisData!$C:$C, $H423, NewEmisData!$D:$D, S$2), SUMIFS(NewEmisData!M:M, NewEmisData!$A:$A, "LDV", NewEmisData!$B:$B, $A423, NewEmisData!$C:$C, $H423, NewEmisData!$D:$D, S$2))</f>
        <v>0</v>
      </c>
      <c r="T423" s="335">
        <v>0</v>
      </c>
      <c r="U423" s="335">
        <f>$I423*IF($G423="Pickup", SUMIFS(NewEmisData!E:E, NewEmisData!$A:$A, "Pickup", NewEmisData!$B:$B, $A423, NewEmisData!$C:$C, $H423, NewEmisData!$D:$D, U$2), SUMIFS(NewEmisData!E:E, NewEmisData!$A:$A, "LDV", NewEmisData!$B:$B, $A423, NewEmisData!$C:$C, $H423, NewEmisData!$D:$D, U$2))</f>
        <v>0</v>
      </c>
      <c r="V423" s="335">
        <f>$I423*IF($G423="Pickup", SUMIFS(NewEmisData!F:F, NewEmisData!$A:$A, "Pickup", NewEmisData!$B:$B, $A423, NewEmisData!$C:$C, $H423, NewEmisData!$D:$D, V$2), SUMIFS(NewEmisData!F:F, NewEmisData!$A:$A, "LDV", NewEmisData!$B:$B, $A423, NewEmisData!$C:$C, $H423, NewEmisData!$D:$D, V$2))</f>
        <v>0</v>
      </c>
      <c r="W423" s="335">
        <f>$I423*IF($G423="Pickup", SUMIFS(NewEmisData!G:G, NewEmisData!$A:$A, "Pickup", NewEmisData!$B:$B, $A423, NewEmisData!$C:$C, $H423, NewEmisData!$D:$D, W$2), SUMIFS(NewEmisData!G:G, NewEmisData!$A:$A, "LDV", NewEmisData!$B:$B, $A423, NewEmisData!$C:$C, $H423, NewEmisData!$D:$D, W$2))</f>
        <v>0</v>
      </c>
      <c r="X423" s="335">
        <f>$I423*IF($G423="Pickup", SUMIFS(NewEmisData!H:H, NewEmisData!$A:$A, "Pickup", NewEmisData!$B:$B, $A423, NewEmisData!$C:$C, $H423, NewEmisData!$D:$D, X$2), SUMIFS(NewEmisData!H:H, NewEmisData!$A:$A, "LDV", NewEmisData!$B:$B, $A423, NewEmisData!$C:$C, $H423, NewEmisData!$D:$D, X$2))</f>
        <v>0</v>
      </c>
      <c r="Y423" s="335">
        <f>$I423*IF($G423="Pickup", SUMIFS(NewEmisData!I:I, NewEmisData!$A:$A, "Pickup", NewEmisData!$B:$B, $A423, NewEmisData!$C:$C, $H423, NewEmisData!$D:$D, Y$2), SUMIFS(NewEmisData!I:I, NewEmisData!$A:$A, "LDV", NewEmisData!$B:$B, $A423, NewEmisData!$C:$C, $H423, NewEmisData!$D:$D, Y$2))</f>
        <v>0</v>
      </c>
      <c r="Z423" s="335">
        <f>$I423*IF($G423="Pickup", SUMIFS(NewEmisData!J:J, NewEmisData!$A:$A, "Pickup", NewEmisData!$B:$B, $A423, NewEmisData!$C:$C, $H423, NewEmisData!$D:$D, Z$2), SUMIFS(NewEmisData!J:J, NewEmisData!$A:$A, "LDV", NewEmisData!$B:$B, $A423, NewEmisData!$C:$C, $H423, NewEmisData!$D:$D, Z$2))</f>
        <v>0</v>
      </c>
      <c r="AA423" s="335">
        <f>$I423*IF($G423="Pickup", SUMIFS(NewEmisData!K:K, NewEmisData!$A:$A, "Pickup", NewEmisData!$B:$B, $A423, NewEmisData!$C:$C, $H423, NewEmisData!$D:$D, AA$2), SUMIFS(NewEmisData!K:K, NewEmisData!$A:$A, "LDV", NewEmisData!$B:$B, $A423, NewEmisData!$C:$C, $H423, NewEmisData!$D:$D, AA$2))</f>
        <v>0</v>
      </c>
      <c r="AB423" s="335">
        <f>$I423*IF($G423="Pickup", SUMIFS(NewEmisData!L:L, NewEmisData!$A:$A, "Pickup", NewEmisData!$B:$B, $A423, NewEmisData!$C:$C, $H423, NewEmisData!$D:$D, AB$2), SUMIFS(NewEmisData!L:L, NewEmisData!$A:$A, "LDV", NewEmisData!$B:$B, $A423, NewEmisData!$C:$C, $H423, NewEmisData!$D:$D, AB$2))</f>
        <v>0</v>
      </c>
      <c r="AC423" s="335">
        <f>$I423*IF($G423="Pickup", SUMIFS(NewEmisData!M:M, NewEmisData!$A:$A, "Pickup", NewEmisData!$B:$B, $A423, NewEmisData!$C:$C, $H423, NewEmisData!$D:$D, AC$2), SUMIFS(NewEmisData!M:M, NewEmisData!$A:$A, "LDV", NewEmisData!$B:$B, $A423, NewEmisData!$C:$C, $H423, NewEmisData!$D:$D, AC$2))</f>
        <v>0</v>
      </c>
      <c r="AD423" s="335">
        <v>0</v>
      </c>
      <c r="AE423" s="335">
        <f>$I423*IF($G423="Pickup", SUMIFS(NewEmisData!E:E, NewEmisData!$A:$A, "Pickup", NewEmisData!$B:$B, $A423, NewEmisData!$C:$C, $H423, NewEmisData!$D:$D, AE$2), SUMIFS(NewEmisData!E:E, NewEmisData!$A:$A, "LDV", NewEmisData!$B:$B, $A423, NewEmisData!$C:$C, $H423, NewEmisData!$D:$D, AE$2))</f>
        <v>0</v>
      </c>
      <c r="AF423" s="335">
        <f>$I423*IF($G423="Pickup", SUMIFS(NewEmisData!F:F, NewEmisData!$A:$A, "Pickup", NewEmisData!$B:$B, $A423, NewEmisData!$C:$C, $H423, NewEmisData!$D:$D, AF$2), SUMIFS(NewEmisData!F:F, NewEmisData!$A:$A, "LDV", NewEmisData!$B:$B, $A423, NewEmisData!$C:$C, $H423, NewEmisData!$D:$D, AF$2))</f>
        <v>0</v>
      </c>
      <c r="AG423" s="335">
        <f>$I423*IF($G423="Pickup", SUMIFS(NewEmisData!G:G, NewEmisData!$A:$A, "Pickup", NewEmisData!$B:$B, $A423, NewEmisData!$C:$C, $H423, NewEmisData!$D:$D, AG$2), SUMIFS(NewEmisData!G:G, NewEmisData!$A:$A, "LDV", NewEmisData!$B:$B, $A423, NewEmisData!$C:$C, $H423, NewEmisData!$D:$D, AG$2))</f>
        <v>0</v>
      </c>
      <c r="AH423" s="335">
        <f>$I423*IF($G423="Pickup", SUMIFS(NewEmisData!H:H, NewEmisData!$A:$A, "Pickup", NewEmisData!$B:$B, $A423, NewEmisData!$C:$C, $H423, NewEmisData!$D:$D, AH$2), SUMIFS(NewEmisData!H:H, NewEmisData!$A:$A, "LDV", NewEmisData!$B:$B, $A423, NewEmisData!$C:$C, $H423, NewEmisData!$D:$D, AH$2))</f>
        <v>0</v>
      </c>
      <c r="AI423" s="335">
        <f>$I423*IF($G423="Pickup", SUMIFS(NewEmisData!I:I, NewEmisData!$A:$A, "Pickup", NewEmisData!$B:$B, $A423, NewEmisData!$C:$C, $H423, NewEmisData!$D:$D, AI$2), SUMIFS(NewEmisData!I:I, NewEmisData!$A:$A, "LDV", NewEmisData!$B:$B, $A423, NewEmisData!$C:$C, $H423, NewEmisData!$D:$D, AI$2))</f>
        <v>0</v>
      </c>
      <c r="AJ423" s="335">
        <f>$I423*IF($G423="Pickup", SUMIFS(NewEmisData!J:J, NewEmisData!$A:$A, "Pickup", NewEmisData!$B:$B, $A423, NewEmisData!$C:$C, $H423, NewEmisData!$D:$D, AJ$2), SUMIFS(NewEmisData!J:J, NewEmisData!$A:$A, "LDV", NewEmisData!$B:$B, $A423, NewEmisData!$C:$C, $H423, NewEmisData!$D:$D, AJ$2))</f>
        <v>0</v>
      </c>
      <c r="AK423" s="335">
        <f>$I423*IF($G423="Pickup", SUMIFS(NewEmisData!K:K, NewEmisData!$A:$A, "Pickup", NewEmisData!$B:$B, $A423, NewEmisData!$C:$C, $H423, NewEmisData!$D:$D, AK$2), SUMIFS(NewEmisData!K:K, NewEmisData!$A:$A, "LDV", NewEmisData!$B:$B, $A423, NewEmisData!$C:$C, $H423, NewEmisData!$D:$D, AK$2))</f>
        <v>0</v>
      </c>
      <c r="AL423" s="335">
        <f>$I423*IF($G423="Pickup", SUMIFS(NewEmisData!L:L, NewEmisData!$A:$A, "Pickup", NewEmisData!$B:$B, $A423, NewEmisData!$C:$C, $H423, NewEmisData!$D:$D, AL$2), SUMIFS(NewEmisData!L:L, NewEmisData!$A:$A, "LDV", NewEmisData!$B:$B, $A423, NewEmisData!$C:$C, $H423, NewEmisData!$D:$D, AL$2))</f>
        <v>0</v>
      </c>
      <c r="AM423" s="335">
        <f>$I423*IF($G423="Pickup", SUMIFS(NewEmisData!M:M, NewEmisData!$A:$A, "Pickup", NewEmisData!$B:$B, $A423, NewEmisData!$C:$C, $H423, NewEmisData!$D:$D, AM$2), SUMIFS(NewEmisData!M:M, NewEmisData!$A:$A, "LDV", NewEmisData!$B:$B, $A423, NewEmisData!$C:$C, $H423, NewEmisData!$D:$D, AM$2))</f>
        <v>0</v>
      </c>
      <c r="AN423" s="335">
        <v>0</v>
      </c>
      <c r="AO423" s="335">
        <f>$I423*IF($G423="Pickup", SUMIFS(NewEmisData!E:E, NewEmisData!$A:$A, "Pickup", NewEmisData!$B:$B, $A423, NewEmisData!$C:$C, $H423, NewEmisData!$D:$D, AO$2), SUMIFS(NewEmisData!E:E, NewEmisData!$A:$A, "LDV", NewEmisData!$B:$B, $A423, NewEmisData!$C:$C, $H423, NewEmisData!$D:$D, AO$2))</f>
        <v>4.56866074514682E-2</v>
      </c>
      <c r="AP423" s="335">
        <f>$I423*IF($G423="Pickup", SUMIFS(NewEmisData!F:F, NewEmisData!$A:$A, "Pickup", NewEmisData!$B:$B, $A423, NewEmisData!$C:$C, $H423, NewEmisData!$D:$D, AP$2), SUMIFS(NewEmisData!F:F, NewEmisData!$A:$A, "LDV", NewEmisData!$B:$B, $A423, NewEmisData!$C:$C, $H423, NewEmisData!$D:$D, AP$2))</f>
        <v>4.56866074514682E-2</v>
      </c>
      <c r="AQ423" s="335">
        <f>$I423*IF($G423="Pickup", SUMIFS(NewEmisData!G:G, NewEmisData!$A:$A, "Pickup", NewEmisData!$B:$B, $A423, NewEmisData!$C:$C, $H423, NewEmisData!$D:$D, AQ$2), SUMIFS(NewEmisData!G:G, NewEmisData!$A:$A, "LDV", NewEmisData!$B:$B, $A423, NewEmisData!$C:$C, $H423, NewEmisData!$D:$D, AQ$2))</f>
        <v>4.5686595098603698E-2</v>
      </c>
      <c r="AR423" s="335">
        <f>$I423*IF($G423="Pickup", SUMIFS(NewEmisData!H:H, NewEmisData!$A:$A, "Pickup", NewEmisData!$B:$B, $A423, NewEmisData!$C:$C, $H423, NewEmisData!$D:$D, AR$2), SUMIFS(NewEmisData!H:H, NewEmisData!$A:$A, "LDV", NewEmisData!$B:$B, $A423, NewEmisData!$C:$C, $H423, NewEmisData!$D:$D, AR$2))</f>
        <v>4.5686567732366602E-2</v>
      </c>
      <c r="AS423" s="335">
        <f>$I423*IF($G423="Pickup", SUMIFS(NewEmisData!I:I, NewEmisData!$A:$A, "Pickup", NewEmisData!$B:$B, $A423, NewEmisData!$C:$C, $H423, NewEmisData!$D:$D, AS$2), SUMIFS(NewEmisData!I:I, NewEmisData!$A:$A, "LDV", NewEmisData!$B:$B, $A423, NewEmisData!$C:$C, $H423, NewEmisData!$D:$D, AS$2))</f>
        <v>4.5686639312502303E-2</v>
      </c>
      <c r="AT423" s="335">
        <f>$I423*IF($G423="Pickup", SUMIFS(NewEmisData!J:J, NewEmisData!$A:$A, "Pickup", NewEmisData!$B:$B, $A423, NewEmisData!$C:$C, $H423, NewEmisData!$D:$D, AT$2), SUMIFS(NewEmisData!J:J, NewEmisData!$A:$A, "LDV", NewEmisData!$B:$B, $A423, NewEmisData!$C:$C, $H423, NewEmisData!$D:$D, AT$2))</f>
        <v>4.5686507422641499E-2</v>
      </c>
      <c r="AU423" s="335">
        <f>$I423*IF($G423="Pickup", SUMIFS(NewEmisData!K:K, NewEmisData!$A:$A, "Pickup", NewEmisData!$B:$B, $A423, NewEmisData!$C:$C, $H423, NewEmisData!$D:$D, AU$2), SUMIFS(NewEmisData!K:K, NewEmisData!$A:$A, "LDV", NewEmisData!$B:$B, $A423, NewEmisData!$C:$C, $H423, NewEmisData!$D:$D, AU$2))</f>
        <v>4.5686552882415202E-2</v>
      </c>
      <c r="AV423" s="335">
        <f>$I423*IF($G423="Pickup", SUMIFS(NewEmisData!L:L, NewEmisData!$A:$A, "Pickup", NewEmisData!$B:$B, $A423, NewEmisData!$C:$C, $H423, NewEmisData!$D:$D, AV$2), SUMIFS(NewEmisData!L:L, NewEmisData!$A:$A, "LDV", NewEmisData!$B:$B, $A423, NewEmisData!$C:$C, $H423, NewEmisData!$D:$D, AV$2))</f>
        <v>4.5686619042368502E-2</v>
      </c>
      <c r="AW423" s="335">
        <f>$I423*IF($G423="Pickup", SUMIFS(NewEmisData!M:M, NewEmisData!$A:$A, "Pickup", NewEmisData!$B:$B, $A423, NewEmisData!$C:$C, $H423, NewEmisData!$D:$D, AW$2), SUMIFS(NewEmisData!M:M, NewEmisData!$A:$A, "LDV", NewEmisData!$B:$B, $A423, NewEmisData!$C:$C, $H423, NewEmisData!$D:$D, AW$2))</f>
        <v>4.5686619042368502E-2</v>
      </c>
      <c r="AX423" s="335">
        <v>0</v>
      </c>
      <c r="AY423" s="335">
        <f>$I423*IF($G423="Pickup", SUMIFS(NewEmisData!E:E, NewEmisData!$A:$A, "Pickup", NewEmisData!$B:$B, $A423, NewEmisData!$C:$C, $H423, NewEmisData!$D:$D, AY$2), SUMIFS(NewEmisData!E:E, NewEmisData!$A:$A, "LDV", NewEmisData!$B:$B, $A423, NewEmisData!$C:$C, $H423, NewEmisData!$D:$D, AY$2))</f>
        <v>5.96004040660905E-3</v>
      </c>
      <c r="AZ423" s="335">
        <f>$I423*IF($G423="Pickup", SUMIFS(NewEmisData!F:F, NewEmisData!$A:$A, "Pickup", NewEmisData!$B:$B, $A423, NewEmisData!$C:$C, $H423, NewEmisData!$D:$D, AZ$2), SUMIFS(NewEmisData!F:F, NewEmisData!$A:$A, "LDV", NewEmisData!$B:$B, $A423, NewEmisData!$C:$C, $H423, NewEmisData!$D:$D, AZ$2))</f>
        <v>5.96004040660905E-3</v>
      </c>
      <c r="BA423" s="335">
        <f>$I423*IF($G423="Pickup", SUMIFS(NewEmisData!G:G, NewEmisData!$A:$A, "Pickup", NewEmisData!$B:$B, $A423, NewEmisData!$C:$C, $H423, NewEmisData!$D:$D, BA$2), SUMIFS(NewEmisData!G:G, NewEmisData!$A:$A, "LDV", NewEmisData!$B:$B, $A423, NewEmisData!$C:$C, $H423, NewEmisData!$D:$D, BA$2))</f>
        <v>5.9600396436599304E-3</v>
      </c>
      <c r="BB423" s="335">
        <f>$I423*IF($G423="Pickup", SUMIFS(NewEmisData!H:H, NewEmisData!$A:$A, "Pickup", NewEmisData!$B:$B, $A423, NewEmisData!$C:$C, $H423, NewEmisData!$D:$D, BB$2), SUMIFS(NewEmisData!H:H, NewEmisData!$A:$A, "LDV", NewEmisData!$B:$B, $A423, NewEmisData!$C:$C, $H423, NewEmisData!$D:$D, BB$2))</f>
        <v>5.96003947288367E-3</v>
      </c>
      <c r="BC423" s="335">
        <f>$I423*IF($G423="Pickup", SUMIFS(NewEmisData!I:I, NewEmisData!$A:$A, "Pickup", NewEmisData!$B:$B, $A423, NewEmisData!$C:$C, $H423, NewEmisData!$D:$D, BC$2), SUMIFS(NewEmisData!I:I, NewEmisData!$A:$A, "LDV", NewEmisData!$B:$B, $A423, NewEmisData!$C:$C, $H423, NewEmisData!$D:$D, BC$2))</f>
        <v>5.9600498988851601E-3</v>
      </c>
      <c r="BD423" s="335">
        <f>$I423*IF($G423="Pickup", SUMIFS(NewEmisData!J:J, NewEmisData!$A:$A, "Pickup", NewEmisData!$B:$B, $A423, NewEmisData!$C:$C, $H423, NewEmisData!$D:$D, BD$2), SUMIFS(NewEmisData!J:J, NewEmisData!$A:$A, "LDV", NewEmisData!$B:$B, $A423, NewEmisData!$C:$C, $H423, NewEmisData!$D:$D, BD$2))</f>
        <v>5.9600370559725604E-3</v>
      </c>
      <c r="BE423" s="335">
        <f>$I423*IF($G423="Pickup", SUMIFS(NewEmisData!K:K, NewEmisData!$A:$A, "Pickup", NewEmisData!$B:$B, $A423, NewEmisData!$C:$C, $H423, NewEmisData!$D:$D, BE$2), SUMIFS(NewEmisData!K:K, NewEmisData!$A:$A, "LDV", NewEmisData!$B:$B, $A423, NewEmisData!$C:$C, $H423, NewEmisData!$D:$D, BE$2))</f>
        <v>5.9600363216577501E-3</v>
      </c>
      <c r="BF423" s="335">
        <f>$I423*IF($G423="Pickup", SUMIFS(NewEmisData!L:L, NewEmisData!$A:$A, "Pickup", NewEmisData!$B:$B, $A423, NewEmisData!$C:$C, $H423, NewEmisData!$D:$D, BF$2), SUMIFS(NewEmisData!L:L, NewEmisData!$A:$A, "LDV", NewEmisData!$B:$B, $A423, NewEmisData!$C:$C, $H423, NewEmisData!$D:$D, BF$2))</f>
        <v>5.9600544669343404E-3</v>
      </c>
      <c r="BG423" s="335">
        <f>$I423*IF($G423="Pickup", SUMIFS(NewEmisData!M:M, NewEmisData!$A:$A, "Pickup", NewEmisData!$B:$B, $A423, NewEmisData!$C:$C, $H423, NewEmisData!$D:$D, BG$2), SUMIFS(NewEmisData!M:M, NewEmisData!$A:$A, "LDV", NewEmisData!$B:$B, $A423, NewEmisData!$C:$C, $H423, NewEmisData!$D:$D, BG$2))</f>
        <v>5.9600544669343404E-3</v>
      </c>
      <c r="BH423" s="335">
        <v>0</v>
      </c>
      <c r="BI423" s="335">
        <f>$I423*IF($G423="Pickup", SUMIFS(NewEmisData!E:E, NewEmisData!$A:$A, "Pickup", NewEmisData!$B:$B, $A423, NewEmisData!$C:$C, $H423, NewEmisData!$D:$D, BI$2), SUMIFS(NewEmisData!E:E, NewEmisData!$A:$A, "LDV", NewEmisData!$B:$B, $A423, NewEmisData!$C:$C, $H423, NewEmisData!$D:$D, BI$2))</f>
        <v>0</v>
      </c>
      <c r="BJ423" s="335">
        <f>$I423*IF($G423="Pickup", SUMIFS(NewEmisData!F:F, NewEmisData!$A:$A, "Pickup", NewEmisData!$B:$B, $A423, NewEmisData!$C:$C, $H423, NewEmisData!$D:$D, BJ$2), SUMIFS(NewEmisData!F:F, NewEmisData!$A:$A, "LDV", NewEmisData!$B:$B, $A423, NewEmisData!$C:$C, $H423, NewEmisData!$D:$D, BJ$2))</f>
        <v>0</v>
      </c>
      <c r="BK423" s="335">
        <f>$I423*IF($G423="Pickup", SUMIFS(NewEmisData!G:G, NewEmisData!$A:$A, "Pickup", NewEmisData!$B:$B, $A423, NewEmisData!$C:$C, $H423, NewEmisData!$D:$D, BK$2), SUMIFS(NewEmisData!G:G, NewEmisData!$A:$A, "LDV", NewEmisData!$B:$B, $A423, NewEmisData!$C:$C, $H423, NewEmisData!$D:$D, BK$2))</f>
        <v>0</v>
      </c>
      <c r="BL423" s="335">
        <f>$I423*IF($G423="Pickup", SUMIFS(NewEmisData!H:H, NewEmisData!$A:$A, "Pickup", NewEmisData!$B:$B, $A423, NewEmisData!$C:$C, $H423, NewEmisData!$D:$D, BL$2), SUMIFS(NewEmisData!H:H, NewEmisData!$A:$A, "LDV", NewEmisData!$B:$B, $A423, NewEmisData!$C:$C, $H423, NewEmisData!$D:$D, BL$2))</f>
        <v>0</v>
      </c>
      <c r="BM423" s="335">
        <f>$I423*IF($G423="Pickup", SUMIFS(NewEmisData!I:I, NewEmisData!$A:$A, "Pickup", NewEmisData!$B:$B, $A423, NewEmisData!$C:$C, $H423, NewEmisData!$D:$D, BM$2), SUMIFS(NewEmisData!I:I, NewEmisData!$A:$A, "LDV", NewEmisData!$B:$B, $A423, NewEmisData!$C:$C, $H423, NewEmisData!$D:$D, BM$2))</f>
        <v>0</v>
      </c>
      <c r="BN423" s="335">
        <f>$I423*IF($G423="Pickup", SUMIFS(NewEmisData!J:J, NewEmisData!$A:$A, "Pickup", NewEmisData!$B:$B, $A423, NewEmisData!$C:$C, $H423, NewEmisData!$D:$D, BN$2), SUMIFS(NewEmisData!J:J, NewEmisData!$A:$A, "LDV", NewEmisData!$B:$B, $A423, NewEmisData!$C:$C, $H423, NewEmisData!$D:$D, BN$2))</f>
        <v>0</v>
      </c>
      <c r="BO423" s="335">
        <f>$I423*IF($G423="Pickup", SUMIFS(NewEmisData!K:K, NewEmisData!$A:$A, "Pickup", NewEmisData!$B:$B, $A423, NewEmisData!$C:$C, $H423, NewEmisData!$D:$D, BO$2), SUMIFS(NewEmisData!K:K, NewEmisData!$A:$A, "LDV", NewEmisData!$B:$B, $A423, NewEmisData!$C:$C, $H423, NewEmisData!$D:$D, BO$2))</f>
        <v>0</v>
      </c>
      <c r="BP423" s="335">
        <f>$I423*IF($G423="Pickup", SUMIFS(NewEmisData!L:L, NewEmisData!$A:$A, "Pickup", NewEmisData!$B:$B, $A423, NewEmisData!$C:$C, $H423, NewEmisData!$D:$D, BP$2), SUMIFS(NewEmisData!L:L, NewEmisData!$A:$A, "LDV", NewEmisData!$B:$B, $A423, NewEmisData!$C:$C, $H423, NewEmisData!$D:$D, BP$2))</f>
        <v>0</v>
      </c>
      <c r="BQ423" s="335">
        <f>$I423*IF($G423="Pickup", SUMIFS(NewEmisData!M:M, NewEmisData!$A:$A, "Pickup", NewEmisData!$B:$B, $A423, NewEmisData!$C:$C, $H423, NewEmisData!$D:$D, BQ$2), SUMIFS(NewEmisData!M:M, NewEmisData!$A:$A, "LDV", NewEmisData!$B:$B, $A423, NewEmisData!$C:$C, $H423, NewEmisData!$D:$D, BQ$2))</f>
        <v>0</v>
      </c>
      <c r="BR423" s="335">
        <v>0</v>
      </c>
      <c r="BS423" s="335">
        <f>$I423*IF($G423="Pickup", SUMIFS(NewEmisData!E:E, NewEmisData!$A:$A, "Pickup", NewEmisData!$B:$B, $A423, NewEmisData!$C:$C, $H423, NewEmisData!$D:$D, BS$2), SUMIFS(NewEmisData!E:E, NewEmisData!$A:$A, "LDV", NewEmisData!$B:$B, $A423, NewEmisData!$C:$C, $H423, NewEmisData!$D:$D, BS$2))</f>
        <v>0</v>
      </c>
      <c r="BT423" s="335">
        <f>$I423*IF($G423="Pickup", SUMIFS(NewEmisData!F:F, NewEmisData!$A:$A, "Pickup", NewEmisData!$B:$B, $A423, NewEmisData!$C:$C, $H423, NewEmisData!$D:$D, BT$2), SUMIFS(NewEmisData!F:F, NewEmisData!$A:$A, "LDV", NewEmisData!$B:$B, $A423, NewEmisData!$C:$C, $H423, NewEmisData!$D:$D, BT$2))</f>
        <v>0</v>
      </c>
      <c r="BU423" s="335">
        <f>$I423*IF($G423="Pickup", SUMIFS(NewEmisData!G:G, NewEmisData!$A:$A, "Pickup", NewEmisData!$B:$B, $A423, NewEmisData!$C:$C, $H423, NewEmisData!$D:$D, BU$2), SUMIFS(NewEmisData!G:G, NewEmisData!$A:$A, "LDV", NewEmisData!$B:$B, $A423, NewEmisData!$C:$C, $H423, NewEmisData!$D:$D, BU$2))</f>
        <v>0</v>
      </c>
      <c r="BV423" s="335">
        <f>$I423*IF($G423="Pickup", SUMIFS(NewEmisData!H:H, NewEmisData!$A:$A, "Pickup", NewEmisData!$B:$B, $A423, NewEmisData!$C:$C, $H423, NewEmisData!$D:$D, BV$2), SUMIFS(NewEmisData!H:H, NewEmisData!$A:$A, "LDV", NewEmisData!$B:$B, $A423, NewEmisData!$C:$C, $H423, NewEmisData!$D:$D, BV$2))</f>
        <v>0</v>
      </c>
      <c r="BW423" s="335">
        <f>$I423*IF($G423="Pickup", SUMIFS(NewEmisData!I:I, NewEmisData!$A:$A, "Pickup", NewEmisData!$B:$B, $A423, NewEmisData!$C:$C, $H423, NewEmisData!$D:$D, BW$2), SUMIFS(NewEmisData!I:I, NewEmisData!$A:$A, "LDV", NewEmisData!$B:$B, $A423, NewEmisData!$C:$C, $H423, NewEmisData!$D:$D, BW$2))</f>
        <v>0</v>
      </c>
      <c r="BX423" s="335">
        <f>$I423*IF($G423="Pickup", SUMIFS(NewEmisData!J:J, NewEmisData!$A:$A, "Pickup", NewEmisData!$B:$B, $A423, NewEmisData!$C:$C, $H423, NewEmisData!$D:$D, BX$2), SUMIFS(NewEmisData!J:J, NewEmisData!$A:$A, "LDV", NewEmisData!$B:$B, $A423, NewEmisData!$C:$C, $H423, NewEmisData!$D:$D, BX$2))</f>
        <v>0</v>
      </c>
      <c r="BY423" s="335">
        <f>$I423*IF($G423="Pickup", SUMIFS(NewEmisData!K:K, NewEmisData!$A:$A, "Pickup", NewEmisData!$B:$B, $A423, NewEmisData!$C:$C, $H423, NewEmisData!$D:$D, BY$2), SUMIFS(NewEmisData!K:K, NewEmisData!$A:$A, "LDV", NewEmisData!$B:$B, $A423, NewEmisData!$C:$C, $H423, NewEmisData!$D:$D, BY$2))</f>
        <v>0</v>
      </c>
      <c r="BZ423" s="335">
        <f>$I423*IF($G423="Pickup", SUMIFS(NewEmisData!L:L, NewEmisData!$A:$A, "Pickup", NewEmisData!$B:$B, $A423, NewEmisData!$C:$C, $H423, NewEmisData!$D:$D, BZ$2), SUMIFS(NewEmisData!L:L, NewEmisData!$A:$A, "LDV", NewEmisData!$B:$B, $A423, NewEmisData!$C:$C, $H423, NewEmisData!$D:$D, BZ$2))</f>
        <v>0</v>
      </c>
      <c r="CA423" s="335">
        <f>$I423*IF($G423="Pickup", SUMIFS(NewEmisData!M:M, NewEmisData!$A:$A, "Pickup", NewEmisData!$B:$B, $A423, NewEmisData!$C:$C, $H423, NewEmisData!$D:$D, CA$2), SUMIFS(NewEmisData!M:M, NewEmisData!$A:$A, "LDV", NewEmisData!$B:$B, $A423, NewEmisData!$C:$C, $H423, NewEmisData!$D:$D, CA$2))</f>
        <v>0</v>
      </c>
      <c r="CB423" s="335">
        <v>0</v>
      </c>
      <c r="CC423" s="335">
        <f>$I423*IF($G423="Pickup", SUMIFS(NewEmisData!E:E, NewEmisData!$A:$A, "Pickup", NewEmisData!$B:$B, $A423, NewEmisData!$C:$C, $H423, NewEmisData!$D:$D, CC$2), SUMIFS(NewEmisData!E:E, NewEmisData!$A:$A, "LDV", NewEmisData!$B:$B, $A423, NewEmisData!$C:$C, $H423, NewEmisData!$D:$D, CC$2))</f>
        <v>0</v>
      </c>
      <c r="CD423" s="335">
        <f>$I423*IF($G423="Pickup", SUMIFS(NewEmisData!F:F, NewEmisData!$A:$A, "Pickup", NewEmisData!$B:$B, $A423, NewEmisData!$C:$C, $H423, NewEmisData!$D:$D, CD$2), SUMIFS(NewEmisData!F:F, NewEmisData!$A:$A, "LDV", NewEmisData!$B:$B, $A423, NewEmisData!$C:$C, $H423, NewEmisData!$D:$D, CD$2))</f>
        <v>0</v>
      </c>
      <c r="CE423" s="335">
        <f>$I423*IF($G423="Pickup", SUMIFS(NewEmisData!G:G, NewEmisData!$A:$A, "Pickup", NewEmisData!$B:$B, $A423, NewEmisData!$C:$C, $H423, NewEmisData!$D:$D, CE$2), SUMIFS(NewEmisData!G:G, NewEmisData!$A:$A, "LDV", NewEmisData!$B:$B, $A423, NewEmisData!$C:$C, $H423, NewEmisData!$D:$D, CE$2))</f>
        <v>0</v>
      </c>
      <c r="CF423" s="335">
        <f>$I423*IF($G423="Pickup", SUMIFS(NewEmisData!H:H, NewEmisData!$A:$A, "Pickup", NewEmisData!$B:$B, $A423, NewEmisData!$C:$C, $H423, NewEmisData!$D:$D, CF$2), SUMIFS(NewEmisData!H:H, NewEmisData!$A:$A, "LDV", NewEmisData!$B:$B, $A423, NewEmisData!$C:$C, $H423, NewEmisData!$D:$D, CF$2))</f>
        <v>0</v>
      </c>
      <c r="CG423" s="335">
        <f>$I423*IF($G423="Pickup", SUMIFS(NewEmisData!I:I, NewEmisData!$A:$A, "Pickup", NewEmisData!$B:$B, $A423, NewEmisData!$C:$C, $H423, NewEmisData!$D:$D, CG$2), SUMIFS(NewEmisData!I:I, NewEmisData!$A:$A, "LDV", NewEmisData!$B:$B, $A423, NewEmisData!$C:$C, $H423, NewEmisData!$D:$D, CG$2))</f>
        <v>0</v>
      </c>
      <c r="CH423" s="335">
        <f>$I423*IF($G423="Pickup", SUMIFS(NewEmisData!J:J, NewEmisData!$A:$A, "Pickup", NewEmisData!$B:$B, $A423, NewEmisData!$C:$C, $H423, NewEmisData!$D:$D, CH$2), SUMIFS(NewEmisData!J:J, NewEmisData!$A:$A, "LDV", NewEmisData!$B:$B, $A423, NewEmisData!$C:$C, $H423, NewEmisData!$D:$D, CH$2))</f>
        <v>0</v>
      </c>
      <c r="CI423" s="335">
        <f>$I423*IF($G423="Pickup", SUMIFS(NewEmisData!K:K, NewEmisData!$A:$A, "Pickup", NewEmisData!$B:$B, $A423, NewEmisData!$C:$C, $H423, NewEmisData!$D:$D, CI$2), SUMIFS(NewEmisData!K:K, NewEmisData!$A:$A, "LDV", NewEmisData!$B:$B, $A423, NewEmisData!$C:$C, $H423, NewEmisData!$D:$D, CI$2))</f>
        <v>0</v>
      </c>
      <c r="CJ423" s="335">
        <f>$I423*IF($G423="Pickup", SUMIFS(NewEmisData!L:L, NewEmisData!$A:$A, "Pickup", NewEmisData!$B:$B, $A423, NewEmisData!$C:$C, $H423, NewEmisData!$D:$D, CJ$2), SUMIFS(NewEmisData!L:L, NewEmisData!$A:$A, "LDV", NewEmisData!$B:$B, $A423, NewEmisData!$C:$C, $H423, NewEmisData!$D:$D, CJ$2))</f>
        <v>0</v>
      </c>
      <c r="CK423" s="335">
        <f>$I423*IF($G423="Pickup", SUMIFS(NewEmisData!M:M, NewEmisData!$A:$A, "Pickup", NewEmisData!$B:$B, $A423, NewEmisData!$C:$C, $H423, NewEmisData!$D:$D, CK$2), SUMIFS(NewEmisData!M:M, NewEmisData!$A:$A, "LDV", NewEmisData!$B:$B, $A423, NewEmisData!$C:$C, $H423, NewEmisData!$D:$D, CK$2))</f>
        <v>0</v>
      </c>
      <c r="CL423" s="335">
        <v>0</v>
      </c>
      <c r="CM423" s="335">
        <f>$I423*IF($G423="Pickup", SUMIFS(NewEmisData!E:E, NewEmisData!$A:$A, "Pickup", NewEmisData!$B:$B, $A423, NewEmisData!$C:$C, $H423, NewEmisData!$D:$D, CM$2), SUMIFS(NewEmisData!E:E, NewEmisData!$A:$A, "LDV", NewEmisData!$B:$B, $A423, NewEmisData!$C:$C, $H423, NewEmisData!$D:$D, CM$2))</f>
        <v>0</v>
      </c>
      <c r="CN423" s="335">
        <f>$I423*IF($G423="Pickup", SUMIFS(NewEmisData!F:F, NewEmisData!$A:$A, "Pickup", NewEmisData!$B:$B, $A423, NewEmisData!$C:$C, $H423, NewEmisData!$D:$D, CN$2), SUMIFS(NewEmisData!F:F, NewEmisData!$A:$A, "LDV", NewEmisData!$B:$B, $A423, NewEmisData!$C:$C, $H423, NewEmisData!$D:$D, CN$2))</f>
        <v>0</v>
      </c>
      <c r="CO423" s="335">
        <f>$I423*IF($G423="Pickup", SUMIFS(NewEmisData!G:G, NewEmisData!$A:$A, "Pickup", NewEmisData!$B:$B, $A423, NewEmisData!$C:$C, $H423, NewEmisData!$D:$D, CO$2), SUMIFS(NewEmisData!G:G, NewEmisData!$A:$A, "LDV", NewEmisData!$B:$B, $A423, NewEmisData!$C:$C, $H423, NewEmisData!$D:$D, CO$2))</f>
        <v>0</v>
      </c>
      <c r="CP423" s="335">
        <f>$I423*IF($G423="Pickup", SUMIFS(NewEmisData!H:H, NewEmisData!$A:$A, "Pickup", NewEmisData!$B:$B, $A423, NewEmisData!$C:$C, $H423, NewEmisData!$D:$D, CP$2), SUMIFS(NewEmisData!H:H, NewEmisData!$A:$A, "LDV", NewEmisData!$B:$B, $A423, NewEmisData!$C:$C, $H423, NewEmisData!$D:$D, CP$2))</f>
        <v>0</v>
      </c>
      <c r="CQ423" s="335">
        <f>$I423*IF($G423="Pickup", SUMIFS(NewEmisData!I:I, NewEmisData!$A:$A, "Pickup", NewEmisData!$B:$B, $A423, NewEmisData!$C:$C, $H423, NewEmisData!$D:$D, CQ$2), SUMIFS(NewEmisData!I:I, NewEmisData!$A:$A, "LDV", NewEmisData!$B:$B, $A423, NewEmisData!$C:$C, $H423, NewEmisData!$D:$D, CQ$2))</f>
        <v>0</v>
      </c>
      <c r="CR423" s="335">
        <f>$I423*IF($G423="Pickup", SUMIFS(NewEmisData!J:J, NewEmisData!$A:$A, "Pickup", NewEmisData!$B:$B, $A423, NewEmisData!$C:$C, $H423, NewEmisData!$D:$D, CR$2), SUMIFS(NewEmisData!J:J, NewEmisData!$A:$A, "LDV", NewEmisData!$B:$B, $A423, NewEmisData!$C:$C, $H423, NewEmisData!$D:$D, CR$2))</f>
        <v>0</v>
      </c>
      <c r="CS423" s="335">
        <f>$I423*IF($G423="Pickup", SUMIFS(NewEmisData!K:K, NewEmisData!$A:$A, "Pickup", NewEmisData!$B:$B, $A423, NewEmisData!$C:$C, $H423, NewEmisData!$D:$D, CS$2), SUMIFS(NewEmisData!K:K, NewEmisData!$A:$A, "LDV", NewEmisData!$B:$B, $A423, NewEmisData!$C:$C, $H423, NewEmisData!$D:$D, CS$2))</f>
        <v>0</v>
      </c>
      <c r="CT423" s="335">
        <f>$I423*IF($G423="Pickup", SUMIFS(NewEmisData!L:L, NewEmisData!$A:$A, "Pickup", NewEmisData!$B:$B, $A423, NewEmisData!$C:$C, $H423, NewEmisData!$D:$D, CT$2), SUMIFS(NewEmisData!L:L, NewEmisData!$A:$A, "LDV", NewEmisData!$B:$B, $A423, NewEmisData!$C:$C, $H423, NewEmisData!$D:$D, CT$2))</f>
        <v>0</v>
      </c>
      <c r="CU423" s="335">
        <f>$I423*IF($G423="Pickup", SUMIFS(NewEmisData!M:M, NewEmisData!$A:$A, "Pickup", NewEmisData!$B:$B, $A423, NewEmisData!$C:$C, $H423, NewEmisData!$D:$D, CU$2), SUMIFS(NewEmisData!M:M, NewEmisData!$A:$A, "LDV", NewEmisData!$B:$B, $A423, NewEmisData!$C:$C, $H423, NewEmisData!$D:$D, CU$2))</f>
        <v>0</v>
      </c>
      <c r="CV423" s="335">
        <v>0</v>
      </c>
      <c r="CW423" s="335">
        <v>0</v>
      </c>
      <c r="CX423" s="335">
        <v>0</v>
      </c>
      <c r="CY423" s="335">
        <v>0</v>
      </c>
      <c r="CZ423" s="335">
        <v>0</v>
      </c>
      <c r="DA423" s="335">
        <v>0</v>
      </c>
      <c r="DB423" s="335">
        <v>0</v>
      </c>
      <c r="DC423" s="335">
        <v>0</v>
      </c>
      <c r="DD423" s="335">
        <v>0</v>
      </c>
      <c r="DE423" s="335">
        <v>0</v>
      </c>
      <c r="DF423" s="335">
        <v>0</v>
      </c>
      <c r="DG423" s="335">
        <f>$I423*IF($G423="Pickup", SUMIFS(NewEmisData!E:E, NewEmisData!$A:$A, "Pickup", NewEmisData!$B:$B, $A423, NewEmisData!$C:$C, $H423, NewEmisData!$D:$D, DG$2), SUMIFS(NewEmisData!E:E, NewEmisData!$A:$A, "LDV", NewEmisData!$B:$B, $A423, NewEmisData!$C:$C, $H423, NewEmisData!$D:$D, DG$2))</f>
        <v>0</v>
      </c>
      <c r="DH423" s="335">
        <f>$I423*IF($G423="Pickup", SUMIFS(NewEmisData!F:F, NewEmisData!$A:$A, "Pickup", NewEmisData!$B:$B, $A423, NewEmisData!$C:$C, $H423, NewEmisData!$D:$D, DH$2), SUMIFS(NewEmisData!F:F, NewEmisData!$A:$A, "LDV", NewEmisData!$B:$B, $A423, NewEmisData!$C:$C, $H423, NewEmisData!$D:$D, DH$2))</f>
        <v>0</v>
      </c>
      <c r="DI423" s="335">
        <f>$I423*IF($G423="Pickup", SUMIFS(NewEmisData!G:G, NewEmisData!$A:$A, "Pickup", NewEmisData!$B:$B, $A423, NewEmisData!$C:$C, $H423, NewEmisData!$D:$D, DI$2), SUMIFS(NewEmisData!G:G, NewEmisData!$A:$A, "LDV", NewEmisData!$B:$B, $A423, NewEmisData!$C:$C, $H423, NewEmisData!$D:$D, DI$2))</f>
        <v>0</v>
      </c>
      <c r="DJ423" s="335">
        <f>$I423*IF($G423="Pickup", SUMIFS(NewEmisData!H:H, NewEmisData!$A:$A, "Pickup", NewEmisData!$B:$B, $A423, NewEmisData!$C:$C, $H423, NewEmisData!$D:$D, DJ$2), SUMIFS(NewEmisData!H:H, NewEmisData!$A:$A, "LDV", NewEmisData!$B:$B, $A423, NewEmisData!$C:$C, $H423, NewEmisData!$D:$D, DJ$2))</f>
        <v>0</v>
      </c>
      <c r="DK423" s="335">
        <f>$I423*IF($G423="Pickup", SUMIFS(NewEmisData!I:I, NewEmisData!$A:$A, "Pickup", NewEmisData!$B:$B, $A423, NewEmisData!$C:$C, $H423, NewEmisData!$D:$D, DK$2), SUMIFS(NewEmisData!I:I, NewEmisData!$A:$A, "LDV", NewEmisData!$B:$B, $A423, NewEmisData!$C:$C, $H423, NewEmisData!$D:$D, DK$2))</f>
        <v>0</v>
      </c>
      <c r="DL423" s="335">
        <f>$I423*IF($G423="Pickup", SUMIFS(NewEmisData!J:J, NewEmisData!$A:$A, "Pickup", NewEmisData!$B:$B, $A423, NewEmisData!$C:$C, $H423, NewEmisData!$D:$D, DL$2), SUMIFS(NewEmisData!J:J, NewEmisData!$A:$A, "LDV", NewEmisData!$B:$B, $A423, NewEmisData!$C:$C, $H423, NewEmisData!$D:$D, DL$2))</f>
        <v>0</v>
      </c>
      <c r="DM423" s="335">
        <f>$I423*IF($G423="Pickup", SUMIFS(NewEmisData!K:K, NewEmisData!$A:$A, "Pickup", NewEmisData!$B:$B, $A423, NewEmisData!$C:$C, $H423, NewEmisData!$D:$D, DM$2), SUMIFS(NewEmisData!K:K, NewEmisData!$A:$A, "LDV", NewEmisData!$B:$B, $A423, NewEmisData!$C:$C, $H423, NewEmisData!$D:$D, DM$2))</f>
        <v>0</v>
      </c>
      <c r="DN423" s="335">
        <f>$I423*IF($G423="Pickup", SUMIFS(NewEmisData!L:L, NewEmisData!$A:$A, "Pickup", NewEmisData!$B:$B, $A423, NewEmisData!$C:$C, $H423, NewEmisData!$D:$D, DN$2), SUMIFS(NewEmisData!L:L, NewEmisData!$A:$A, "LDV", NewEmisData!$B:$B, $A423, NewEmisData!$C:$C, $H423, NewEmisData!$D:$D, DN$2))</f>
        <v>0</v>
      </c>
      <c r="DO423" s="335">
        <f>$I423*IF($G423="Pickup", SUMIFS(NewEmisData!M:M, NewEmisData!$A:$A, "Pickup", NewEmisData!$B:$B, $A423, NewEmisData!$C:$C, $H423, NewEmisData!$D:$D, DO$2), SUMIFS(NewEmisData!M:M, NewEmisData!$A:$A, "LDV", NewEmisData!$B:$B, $A423, NewEmisData!$C:$C, $H423, NewEmisData!$D:$D, DO$2))</f>
        <v>0</v>
      </c>
      <c r="DP423" s="335">
        <v>0</v>
      </c>
      <c r="DQ423" s="335">
        <f>$I423*IF($G423="Pickup", SUMIFS(NewEmisData!E:E, NewEmisData!$A:$A, "Pickup", NewEmisData!$B:$B, $A423, NewEmisData!$C:$C, $H423, NewEmisData!$D:$D, DQ$2), SUMIFS(NewEmisData!E:E, NewEmisData!$A:$A, "LDV", NewEmisData!$B:$B, $A423, NewEmisData!$C:$C, $H423, NewEmisData!$D:$D, DQ$2))</f>
        <v>0</v>
      </c>
      <c r="DR423" s="335">
        <f>$I423*IF($G423="Pickup", SUMIFS(NewEmisData!F:F, NewEmisData!$A:$A, "Pickup", NewEmisData!$B:$B, $A423, NewEmisData!$C:$C, $H423, NewEmisData!$D:$D, DR$2), SUMIFS(NewEmisData!F:F, NewEmisData!$A:$A, "LDV", NewEmisData!$B:$B, $A423, NewEmisData!$C:$C, $H423, NewEmisData!$D:$D, DR$2))</f>
        <v>0</v>
      </c>
      <c r="DS423" s="335">
        <f>$I423*IF($G423="Pickup", SUMIFS(NewEmisData!G:G, NewEmisData!$A:$A, "Pickup", NewEmisData!$B:$B, $A423, NewEmisData!$C:$C, $H423, NewEmisData!$D:$D, DS$2), SUMIFS(NewEmisData!G:G, NewEmisData!$A:$A, "LDV", NewEmisData!$B:$B, $A423, NewEmisData!$C:$C, $H423, NewEmisData!$D:$D, DS$2))</f>
        <v>0</v>
      </c>
      <c r="DT423" s="335">
        <f>$I423*IF($G423="Pickup", SUMIFS(NewEmisData!H:H, NewEmisData!$A:$A, "Pickup", NewEmisData!$B:$B, $A423, NewEmisData!$C:$C, $H423, NewEmisData!$D:$D, DT$2), SUMIFS(NewEmisData!H:H, NewEmisData!$A:$A, "LDV", NewEmisData!$B:$B, $A423, NewEmisData!$C:$C, $H423, NewEmisData!$D:$D, DT$2))</f>
        <v>0</v>
      </c>
      <c r="DU423" s="335">
        <f>$I423*IF($G423="Pickup", SUMIFS(NewEmisData!I:I, NewEmisData!$A:$A, "Pickup", NewEmisData!$B:$B, $A423, NewEmisData!$C:$C, $H423, NewEmisData!$D:$D, DU$2), SUMIFS(NewEmisData!I:I, NewEmisData!$A:$A, "LDV", NewEmisData!$B:$B, $A423, NewEmisData!$C:$C, $H423, NewEmisData!$D:$D, DU$2))</f>
        <v>0</v>
      </c>
      <c r="DV423" s="335">
        <f>$I423*IF($G423="Pickup", SUMIFS(NewEmisData!J:J, NewEmisData!$A:$A, "Pickup", NewEmisData!$B:$B, $A423, NewEmisData!$C:$C, $H423, NewEmisData!$D:$D, DV$2), SUMIFS(NewEmisData!J:J, NewEmisData!$A:$A, "LDV", NewEmisData!$B:$B, $A423, NewEmisData!$C:$C, $H423, NewEmisData!$D:$D, DV$2))</f>
        <v>0</v>
      </c>
      <c r="DW423" s="335">
        <f>$I423*IF($G423="Pickup", SUMIFS(NewEmisData!K:K, NewEmisData!$A:$A, "Pickup", NewEmisData!$B:$B, $A423, NewEmisData!$C:$C, $H423, NewEmisData!$D:$D, DW$2), SUMIFS(NewEmisData!K:K, NewEmisData!$A:$A, "LDV", NewEmisData!$B:$B, $A423, NewEmisData!$C:$C, $H423, NewEmisData!$D:$D, DW$2))</f>
        <v>0</v>
      </c>
      <c r="DX423" s="335">
        <f>$I423*IF($G423="Pickup", SUMIFS(NewEmisData!L:L, NewEmisData!$A:$A, "Pickup", NewEmisData!$B:$B, $A423, NewEmisData!$C:$C, $H423, NewEmisData!$D:$D, DX$2), SUMIFS(NewEmisData!L:L, NewEmisData!$A:$A, "LDV", NewEmisData!$B:$B, $A423, NewEmisData!$C:$C, $H423, NewEmisData!$D:$D, DX$2))</f>
        <v>0</v>
      </c>
      <c r="DY423" s="335">
        <f>$I423*IF($G423="Pickup", SUMIFS(NewEmisData!M:M, NewEmisData!$A:$A, "Pickup", NewEmisData!$B:$B, $A423, NewEmisData!$C:$C, $H423, NewEmisData!$D:$D, DY$2), SUMIFS(NewEmisData!M:M, NewEmisData!$A:$A, "LDV", NewEmisData!$B:$B, $A423, NewEmisData!$C:$C, $H423, NewEmisData!$D:$D, DY$2))</f>
        <v>0</v>
      </c>
      <c r="DZ423" s="335">
        <v>0</v>
      </c>
      <c r="EA423" s="335">
        <f t="shared" si="774"/>
        <v>0</v>
      </c>
      <c r="EB423" s="335">
        <f t="shared" si="775"/>
        <v>0</v>
      </c>
      <c r="EC423" s="335">
        <f t="shared" si="776"/>
        <v>0</v>
      </c>
      <c r="ED423" s="335">
        <f t="shared" si="777"/>
        <v>0</v>
      </c>
      <c r="EE423" s="335">
        <f t="shared" si="778"/>
        <v>0</v>
      </c>
      <c r="EF423" s="335">
        <f t="shared" si="779"/>
        <v>0</v>
      </c>
      <c r="EG423" s="335">
        <f t="shared" si="780"/>
        <v>0</v>
      </c>
      <c r="EH423" s="335">
        <f t="shared" si="781"/>
        <v>0</v>
      </c>
      <c r="EI423" s="335">
        <f t="shared" si="782"/>
        <v>0</v>
      </c>
      <c r="EJ423" s="335">
        <f t="shared" si="783"/>
        <v>0</v>
      </c>
      <c r="EK423" s="335">
        <f t="shared" si="784"/>
        <v>0</v>
      </c>
      <c r="EL423" s="335">
        <f t="shared" si="785"/>
        <v>0</v>
      </c>
      <c r="EM423" s="335">
        <f t="shared" si="786"/>
        <v>0</v>
      </c>
      <c r="EN423" s="335">
        <f t="shared" si="787"/>
        <v>0</v>
      </c>
      <c r="EO423" s="335">
        <f t="shared" si="788"/>
        <v>0</v>
      </c>
      <c r="EP423" s="335">
        <f t="shared" si="789"/>
        <v>0</v>
      </c>
      <c r="EQ423" s="335">
        <f t="shared" si="790"/>
        <v>0</v>
      </c>
      <c r="ER423" s="335">
        <f t="shared" si="791"/>
        <v>0</v>
      </c>
      <c r="ES423" s="335">
        <f t="shared" si="792"/>
        <v>0</v>
      </c>
      <c r="ET423" s="335">
        <f t="shared" si="793"/>
        <v>0</v>
      </c>
      <c r="EU423" s="335">
        <f t="shared" si="794"/>
        <v>0</v>
      </c>
      <c r="EV423" s="335">
        <f t="shared" si="795"/>
        <v>0</v>
      </c>
      <c r="EW423" s="335">
        <f t="shared" si="796"/>
        <v>0</v>
      </c>
      <c r="EX423" s="335">
        <f t="shared" si="797"/>
        <v>0</v>
      </c>
      <c r="EY423" s="335">
        <f t="shared" si="798"/>
        <v>0</v>
      </c>
      <c r="EZ423" s="335">
        <f t="shared" si="799"/>
        <v>0</v>
      </c>
      <c r="FA423" s="335">
        <f t="shared" si="800"/>
        <v>0</v>
      </c>
      <c r="FB423" s="335">
        <f t="shared" si="801"/>
        <v>0</v>
      </c>
      <c r="FC423" s="335">
        <f t="shared" si="802"/>
        <v>0</v>
      </c>
      <c r="FD423" s="335">
        <f t="shared" si="803"/>
        <v>0</v>
      </c>
      <c r="FE423" s="335">
        <f t="shared" si="804"/>
        <v>4.56866074514682E-2</v>
      </c>
      <c r="FF423" s="335">
        <f t="shared" si="805"/>
        <v>4.56866074514682E-2</v>
      </c>
      <c r="FG423" s="335">
        <f t="shared" si="806"/>
        <v>4.5686595098603698E-2</v>
      </c>
      <c r="FH423" s="335">
        <f t="shared" si="807"/>
        <v>4.5686567732366602E-2</v>
      </c>
      <c r="FI423" s="335">
        <f t="shared" si="808"/>
        <v>4.5686639312502303E-2</v>
      </c>
      <c r="FJ423" s="335">
        <f t="shared" si="809"/>
        <v>4.5686507422641499E-2</v>
      </c>
      <c r="FK423" s="335">
        <f t="shared" si="810"/>
        <v>4.5686552882415202E-2</v>
      </c>
      <c r="FL423" s="335">
        <f t="shared" si="811"/>
        <v>4.5686619042368502E-2</v>
      </c>
      <c r="FM423" s="335">
        <f t="shared" si="812"/>
        <v>4.5686619042368502E-2</v>
      </c>
      <c r="FN423" s="335">
        <f t="shared" si="813"/>
        <v>0</v>
      </c>
      <c r="FO423" s="335">
        <f t="shared" si="814"/>
        <v>5.96004040660905E-3</v>
      </c>
      <c r="FP423" s="335">
        <f t="shared" si="815"/>
        <v>5.96004040660905E-3</v>
      </c>
      <c r="FQ423" s="335">
        <f t="shared" si="816"/>
        <v>5.9600396436599304E-3</v>
      </c>
      <c r="FR423" s="335">
        <f t="shared" si="817"/>
        <v>5.96003947288367E-3</v>
      </c>
      <c r="FS423" s="335">
        <f t="shared" si="818"/>
        <v>5.9600498988851601E-3</v>
      </c>
      <c r="FT423" s="335">
        <f t="shared" si="819"/>
        <v>5.9600370559725604E-3</v>
      </c>
      <c r="FU423" s="335">
        <f t="shared" si="820"/>
        <v>5.9600363216577501E-3</v>
      </c>
      <c r="FV423" s="335">
        <f t="shared" si="821"/>
        <v>5.9600544669343404E-3</v>
      </c>
      <c r="FW423" s="335">
        <f t="shared" si="822"/>
        <v>5.9600544669343404E-3</v>
      </c>
      <c r="FX423" s="335">
        <f t="shared" si="823"/>
        <v>0</v>
      </c>
    </row>
    <row r="424" spans="1:180" x14ac:dyDescent="0.2">
      <c r="A424" s="305" t="str">
        <f>_xlfn.CONCAT(IF(LEFT(TRIM(A423),1)="*", "*R", "R"), 1+RIGHT(TRIM(A423),1))</f>
        <v>*R6</v>
      </c>
      <c r="B424" s="305" t="str">
        <f t="shared" si="769"/>
        <v>*TLLSELC100</v>
      </c>
      <c r="C424" s="305" t="str">
        <f t="shared" si="770"/>
        <v>Electric large SUV w/100 mi range</v>
      </c>
      <c r="D424" s="301" t="str">
        <f t="shared" si="771"/>
        <v>bn-vmt, bn-vmt/a</v>
      </c>
      <c r="E424" s="301" t="str">
        <f t="shared" si="772"/>
        <v>TRNELC</v>
      </c>
      <c r="F424" s="301" t="str">
        <f t="shared" si="773"/>
        <v>TL</v>
      </c>
      <c r="G424" s="315" t="s">
        <v>822</v>
      </c>
      <c r="H424" s="315" t="s">
        <v>36</v>
      </c>
      <c r="I424" s="315">
        <v>1</v>
      </c>
      <c r="J424" s="315" t="str">
        <f t="shared" si="824"/>
        <v>Large SUV-ELC</v>
      </c>
      <c r="K424" s="335">
        <f>$I424*IF($G424="Pickup", SUMIFS(NewEmisData!E:E, NewEmisData!$A:$A, "Pickup", NewEmisData!$B:$B, $A424, NewEmisData!$C:$C, $H424, NewEmisData!$D:$D, K$2), SUMIFS(NewEmisData!E:E, NewEmisData!$A:$A, "LDV", NewEmisData!$B:$B, $A424, NewEmisData!$C:$C, $H424, NewEmisData!$D:$D, K$2))</f>
        <v>0</v>
      </c>
      <c r="L424" s="335">
        <f>$I424*IF($G424="Pickup", SUMIFS(NewEmisData!F:F, NewEmisData!$A:$A, "Pickup", NewEmisData!$B:$B, $A424, NewEmisData!$C:$C, $H424, NewEmisData!$D:$D, L$2), SUMIFS(NewEmisData!F:F, NewEmisData!$A:$A, "LDV", NewEmisData!$B:$B, $A424, NewEmisData!$C:$C, $H424, NewEmisData!$D:$D, L$2))</f>
        <v>0</v>
      </c>
      <c r="M424" s="335">
        <f>$I424*IF($G424="Pickup", SUMIFS(NewEmisData!G:G, NewEmisData!$A:$A, "Pickup", NewEmisData!$B:$B, $A424, NewEmisData!$C:$C, $H424, NewEmisData!$D:$D, M$2), SUMIFS(NewEmisData!G:G, NewEmisData!$A:$A, "LDV", NewEmisData!$B:$B, $A424, NewEmisData!$C:$C, $H424, NewEmisData!$D:$D, M$2))</f>
        <v>0</v>
      </c>
      <c r="N424" s="335">
        <f>$I424*IF($G424="Pickup", SUMIFS(NewEmisData!H:H, NewEmisData!$A:$A, "Pickup", NewEmisData!$B:$B, $A424, NewEmisData!$C:$C, $H424, NewEmisData!$D:$D, N$2), SUMIFS(NewEmisData!H:H, NewEmisData!$A:$A, "LDV", NewEmisData!$B:$B, $A424, NewEmisData!$C:$C, $H424, NewEmisData!$D:$D, N$2))</f>
        <v>0</v>
      </c>
      <c r="O424" s="335">
        <f>$I424*IF($G424="Pickup", SUMIFS(NewEmisData!I:I, NewEmisData!$A:$A, "Pickup", NewEmisData!$B:$B, $A424, NewEmisData!$C:$C, $H424, NewEmisData!$D:$D, O$2), SUMIFS(NewEmisData!I:I, NewEmisData!$A:$A, "LDV", NewEmisData!$B:$B, $A424, NewEmisData!$C:$C, $H424, NewEmisData!$D:$D, O$2))</f>
        <v>0</v>
      </c>
      <c r="P424" s="335">
        <f>$I424*IF($G424="Pickup", SUMIFS(NewEmisData!J:J, NewEmisData!$A:$A, "Pickup", NewEmisData!$B:$B, $A424, NewEmisData!$C:$C, $H424, NewEmisData!$D:$D, P$2), SUMIFS(NewEmisData!J:J, NewEmisData!$A:$A, "LDV", NewEmisData!$B:$B, $A424, NewEmisData!$C:$C, $H424, NewEmisData!$D:$D, P$2))</f>
        <v>0</v>
      </c>
      <c r="Q424" s="335">
        <f>$I424*IF($G424="Pickup", SUMIFS(NewEmisData!K:K, NewEmisData!$A:$A, "Pickup", NewEmisData!$B:$B, $A424, NewEmisData!$C:$C, $H424, NewEmisData!$D:$D, Q$2), SUMIFS(NewEmisData!K:K, NewEmisData!$A:$A, "LDV", NewEmisData!$B:$B, $A424, NewEmisData!$C:$C, $H424, NewEmisData!$D:$D, Q$2))</f>
        <v>0</v>
      </c>
      <c r="R424" s="335">
        <f>$I424*IF($G424="Pickup", SUMIFS(NewEmisData!L:L, NewEmisData!$A:$A, "Pickup", NewEmisData!$B:$B, $A424, NewEmisData!$C:$C, $H424, NewEmisData!$D:$D, R$2), SUMIFS(NewEmisData!L:L, NewEmisData!$A:$A, "LDV", NewEmisData!$B:$B, $A424, NewEmisData!$C:$C, $H424, NewEmisData!$D:$D, R$2))</f>
        <v>0</v>
      </c>
      <c r="S424" s="335">
        <f>$I424*IF($G424="Pickup", SUMIFS(NewEmisData!M:M, NewEmisData!$A:$A, "Pickup", NewEmisData!$B:$B, $A424, NewEmisData!$C:$C, $H424, NewEmisData!$D:$D, S$2), SUMIFS(NewEmisData!M:M, NewEmisData!$A:$A, "LDV", NewEmisData!$B:$B, $A424, NewEmisData!$C:$C, $H424, NewEmisData!$D:$D, S$2))</f>
        <v>0</v>
      </c>
      <c r="T424" s="335">
        <v>0</v>
      </c>
      <c r="U424" s="335">
        <f>$I424*IF($G424="Pickup", SUMIFS(NewEmisData!E:E, NewEmisData!$A:$A, "Pickup", NewEmisData!$B:$B, $A424, NewEmisData!$C:$C, $H424, NewEmisData!$D:$D, U$2), SUMIFS(NewEmisData!E:E, NewEmisData!$A:$A, "LDV", NewEmisData!$B:$B, $A424, NewEmisData!$C:$C, $H424, NewEmisData!$D:$D, U$2))</f>
        <v>0</v>
      </c>
      <c r="V424" s="335">
        <f>$I424*IF($G424="Pickup", SUMIFS(NewEmisData!F:F, NewEmisData!$A:$A, "Pickup", NewEmisData!$B:$B, $A424, NewEmisData!$C:$C, $H424, NewEmisData!$D:$D, V$2), SUMIFS(NewEmisData!F:F, NewEmisData!$A:$A, "LDV", NewEmisData!$B:$B, $A424, NewEmisData!$C:$C, $H424, NewEmisData!$D:$D, V$2))</f>
        <v>0</v>
      </c>
      <c r="W424" s="335">
        <f>$I424*IF($G424="Pickup", SUMIFS(NewEmisData!G:G, NewEmisData!$A:$A, "Pickup", NewEmisData!$B:$B, $A424, NewEmisData!$C:$C, $H424, NewEmisData!$D:$D, W$2), SUMIFS(NewEmisData!G:G, NewEmisData!$A:$A, "LDV", NewEmisData!$B:$B, $A424, NewEmisData!$C:$C, $H424, NewEmisData!$D:$D, W$2))</f>
        <v>0</v>
      </c>
      <c r="X424" s="335">
        <f>$I424*IF($G424="Pickup", SUMIFS(NewEmisData!H:H, NewEmisData!$A:$A, "Pickup", NewEmisData!$B:$B, $A424, NewEmisData!$C:$C, $H424, NewEmisData!$D:$D, X$2), SUMIFS(NewEmisData!H:H, NewEmisData!$A:$A, "LDV", NewEmisData!$B:$B, $A424, NewEmisData!$C:$C, $H424, NewEmisData!$D:$D, X$2))</f>
        <v>0</v>
      </c>
      <c r="Y424" s="335">
        <f>$I424*IF($G424="Pickup", SUMIFS(NewEmisData!I:I, NewEmisData!$A:$A, "Pickup", NewEmisData!$B:$B, $A424, NewEmisData!$C:$C, $H424, NewEmisData!$D:$D, Y$2), SUMIFS(NewEmisData!I:I, NewEmisData!$A:$A, "LDV", NewEmisData!$B:$B, $A424, NewEmisData!$C:$C, $H424, NewEmisData!$D:$D, Y$2))</f>
        <v>0</v>
      </c>
      <c r="Z424" s="335">
        <f>$I424*IF($G424="Pickup", SUMIFS(NewEmisData!J:J, NewEmisData!$A:$A, "Pickup", NewEmisData!$B:$B, $A424, NewEmisData!$C:$C, $H424, NewEmisData!$D:$D, Z$2), SUMIFS(NewEmisData!J:J, NewEmisData!$A:$A, "LDV", NewEmisData!$B:$B, $A424, NewEmisData!$C:$C, $H424, NewEmisData!$D:$D, Z$2))</f>
        <v>0</v>
      </c>
      <c r="AA424" s="335">
        <f>$I424*IF($G424="Pickup", SUMIFS(NewEmisData!K:K, NewEmisData!$A:$A, "Pickup", NewEmisData!$B:$B, $A424, NewEmisData!$C:$C, $H424, NewEmisData!$D:$D, AA$2), SUMIFS(NewEmisData!K:K, NewEmisData!$A:$A, "LDV", NewEmisData!$B:$B, $A424, NewEmisData!$C:$C, $H424, NewEmisData!$D:$D, AA$2))</f>
        <v>0</v>
      </c>
      <c r="AB424" s="335">
        <f>$I424*IF($G424="Pickup", SUMIFS(NewEmisData!L:L, NewEmisData!$A:$A, "Pickup", NewEmisData!$B:$B, $A424, NewEmisData!$C:$C, $H424, NewEmisData!$D:$D, AB$2), SUMIFS(NewEmisData!L:L, NewEmisData!$A:$A, "LDV", NewEmisData!$B:$B, $A424, NewEmisData!$C:$C, $H424, NewEmisData!$D:$D, AB$2))</f>
        <v>0</v>
      </c>
      <c r="AC424" s="335">
        <f>$I424*IF($G424="Pickup", SUMIFS(NewEmisData!M:M, NewEmisData!$A:$A, "Pickup", NewEmisData!$B:$B, $A424, NewEmisData!$C:$C, $H424, NewEmisData!$D:$D, AC$2), SUMIFS(NewEmisData!M:M, NewEmisData!$A:$A, "LDV", NewEmisData!$B:$B, $A424, NewEmisData!$C:$C, $H424, NewEmisData!$D:$D, AC$2))</f>
        <v>0</v>
      </c>
      <c r="AD424" s="335">
        <v>0</v>
      </c>
      <c r="AE424" s="335">
        <f>$I424*IF($G424="Pickup", SUMIFS(NewEmisData!E:E, NewEmisData!$A:$A, "Pickup", NewEmisData!$B:$B, $A424, NewEmisData!$C:$C, $H424, NewEmisData!$D:$D, AE$2), SUMIFS(NewEmisData!E:E, NewEmisData!$A:$A, "LDV", NewEmisData!$B:$B, $A424, NewEmisData!$C:$C, $H424, NewEmisData!$D:$D, AE$2))</f>
        <v>0</v>
      </c>
      <c r="AF424" s="335">
        <f>$I424*IF($G424="Pickup", SUMIFS(NewEmisData!F:F, NewEmisData!$A:$A, "Pickup", NewEmisData!$B:$B, $A424, NewEmisData!$C:$C, $H424, NewEmisData!$D:$D, AF$2), SUMIFS(NewEmisData!F:F, NewEmisData!$A:$A, "LDV", NewEmisData!$B:$B, $A424, NewEmisData!$C:$C, $H424, NewEmisData!$D:$D, AF$2))</f>
        <v>0</v>
      </c>
      <c r="AG424" s="335">
        <f>$I424*IF($G424="Pickup", SUMIFS(NewEmisData!G:G, NewEmisData!$A:$A, "Pickup", NewEmisData!$B:$B, $A424, NewEmisData!$C:$C, $H424, NewEmisData!$D:$D, AG$2), SUMIFS(NewEmisData!G:G, NewEmisData!$A:$A, "LDV", NewEmisData!$B:$B, $A424, NewEmisData!$C:$C, $H424, NewEmisData!$D:$D, AG$2))</f>
        <v>0</v>
      </c>
      <c r="AH424" s="335">
        <f>$I424*IF($G424="Pickup", SUMIFS(NewEmisData!H:H, NewEmisData!$A:$A, "Pickup", NewEmisData!$B:$B, $A424, NewEmisData!$C:$C, $H424, NewEmisData!$D:$D, AH$2), SUMIFS(NewEmisData!H:H, NewEmisData!$A:$A, "LDV", NewEmisData!$B:$B, $A424, NewEmisData!$C:$C, $H424, NewEmisData!$D:$D, AH$2))</f>
        <v>0</v>
      </c>
      <c r="AI424" s="335">
        <f>$I424*IF($G424="Pickup", SUMIFS(NewEmisData!I:I, NewEmisData!$A:$A, "Pickup", NewEmisData!$B:$B, $A424, NewEmisData!$C:$C, $H424, NewEmisData!$D:$D, AI$2), SUMIFS(NewEmisData!I:I, NewEmisData!$A:$A, "LDV", NewEmisData!$B:$B, $A424, NewEmisData!$C:$C, $H424, NewEmisData!$D:$D, AI$2))</f>
        <v>0</v>
      </c>
      <c r="AJ424" s="335">
        <f>$I424*IF($G424="Pickup", SUMIFS(NewEmisData!J:J, NewEmisData!$A:$A, "Pickup", NewEmisData!$B:$B, $A424, NewEmisData!$C:$C, $H424, NewEmisData!$D:$D, AJ$2), SUMIFS(NewEmisData!J:J, NewEmisData!$A:$A, "LDV", NewEmisData!$B:$B, $A424, NewEmisData!$C:$C, $H424, NewEmisData!$D:$D, AJ$2))</f>
        <v>0</v>
      </c>
      <c r="AK424" s="335">
        <f>$I424*IF($G424="Pickup", SUMIFS(NewEmisData!K:K, NewEmisData!$A:$A, "Pickup", NewEmisData!$B:$B, $A424, NewEmisData!$C:$C, $H424, NewEmisData!$D:$D, AK$2), SUMIFS(NewEmisData!K:K, NewEmisData!$A:$A, "LDV", NewEmisData!$B:$B, $A424, NewEmisData!$C:$C, $H424, NewEmisData!$D:$D, AK$2))</f>
        <v>0</v>
      </c>
      <c r="AL424" s="335">
        <f>$I424*IF($G424="Pickup", SUMIFS(NewEmisData!L:L, NewEmisData!$A:$A, "Pickup", NewEmisData!$B:$B, $A424, NewEmisData!$C:$C, $H424, NewEmisData!$D:$D, AL$2), SUMIFS(NewEmisData!L:L, NewEmisData!$A:$A, "LDV", NewEmisData!$B:$B, $A424, NewEmisData!$C:$C, $H424, NewEmisData!$D:$D, AL$2))</f>
        <v>0</v>
      </c>
      <c r="AM424" s="335">
        <f>$I424*IF($G424="Pickup", SUMIFS(NewEmisData!M:M, NewEmisData!$A:$A, "Pickup", NewEmisData!$B:$B, $A424, NewEmisData!$C:$C, $H424, NewEmisData!$D:$D, AM$2), SUMIFS(NewEmisData!M:M, NewEmisData!$A:$A, "LDV", NewEmisData!$B:$B, $A424, NewEmisData!$C:$C, $H424, NewEmisData!$D:$D, AM$2))</f>
        <v>0</v>
      </c>
      <c r="AN424" s="335">
        <v>0</v>
      </c>
      <c r="AO424" s="335">
        <f>$I424*IF($G424="Pickup", SUMIFS(NewEmisData!E:E, NewEmisData!$A:$A, "Pickup", NewEmisData!$B:$B, $A424, NewEmisData!$C:$C, $H424, NewEmisData!$D:$D, AO$2), SUMIFS(NewEmisData!E:E, NewEmisData!$A:$A, "LDV", NewEmisData!$B:$B, $A424, NewEmisData!$C:$C, $H424, NewEmisData!$D:$D, AO$2))</f>
        <v>5.12091740678495E-2</v>
      </c>
      <c r="AP424" s="335">
        <f>$I424*IF($G424="Pickup", SUMIFS(NewEmisData!F:F, NewEmisData!$A:$A, "Pickup", NewEmisData!$B:$B, $A424, NewEmisData!$C:$C, $H424, NewEmisData!$D:$D, AP$2), SUMIFS(NewEmisData!F:F, NewEmisData!$A:$A, "LDV", NewEmisData!$B:$B, $A424, NewEmisData!$C:$C, $H424, NewEmisData!$D:$D, AP$2))</f>
        <v>5.12091740678495E-2</v>
      </c>
      <c r="AQ424" s="335">
        <f>$I424*IF($G424="Pickup", SUMIFS(NewEmisData!G:G, NewEmisData!$A:$A, "Pickup", NewEmisData!$B:$B, $A424, NewEmisData!$C:$C, $H424, NewEmisData!$D:$D, AQ$2), SUMIFS(NewEmisData!G:G, NewEmisData!$A:$A, "LDV", NewEmisData!$B:$B, $A424, NewEmisData!$C:$C, $H424, NewEmisData!$D:$D, AQ$2))</f>
        <v>5.1209105995627897E-2</v>
      </c>
      <c r="AR424" s="335">
        <f>$I424*IF($G424="Pickup", SUMIFS(NewEmisData!H:H, NewEmisData!$A:$A, "Pickup", NewEmisData!$B:$B, $A424, NewEmisData!$C:$C, $H424, NewEmisData!$D:$D, AR$2), SUMIFS(NewEmisData!H:H, NewEmisData!$A:$A, "LDV", NewEmisData!$B:$B, $A424, NewEmisData!$C:$C, $H424, NewEmisData!$D:$D, AR$2))</f>
        <v>5.1209106574509597E-2</v>
      </c>
      <c r="AS424" s="335">
        <f>$I424*IF($G424="Pickup", SUMIFS(NewEmisData!I:I, NewEmisData!$A:$A, "Pickup", NewEmisData!$B:$B, $A424, NewEmisData!$C:$C, $H424, NewEmisData!$D:$D, AS$2), SUMIFS(NewEmisData!I:I, NewEmisData!$A:$A, "LDV", NewEmisData!$B:$B, $A424, NewEmisData!$C:$C, $H424, NewEmisData!$D:$D, AS$2))</f>
        <v>5.1209011120713299E-2</v>
      </c>
      <c r="AT424" s="335">
        <f>$I424*IF($G424="Pickup", SUMIFS(NewEmisData!J:J, NewEmisData!$A:$A, "Pickup", NewEmisData!$B:$B, $A424, NewEmisData!$C:$C, $H424, NewEmisData!$D:$D, AT$2), SUMIFS(NewEmisData!J:J, NewEmisData!$A:$A, "LDV", NewEmisData!$B:$B, $A424, NewEmisData!$C:$C, $H424, NewEmisData!$D:$D, AT$2))</f>
        <v>5.1209115709399303E-2</v>
      </c>
      <c r="AU424" s="335">
        <f>$I424*IF($G424="Pickup", SUMIFS(NewEmisData!K:K, NewEmisData!$A:$A, "Pickup", NewEmisData!$B:$B, $A424, NewEmisData!$C:$C, $H424, NewEmisData!$D:$D, AU$2), SUMIFS(NewEmisData!K:K, NewEmisData!$A:$A, "LDV", NewEmisData!$B:$B, $A424, NewEmisData!$C:$C, $H424, NewEmisData!$D:$D, AU$2))</f>
        <v>5.1209067900781301E-2</v>
      </c>
      <c r="AV424" s="335">
        <f>$I424*IF($G424="Pickup", SUMIFS(NewEmisData!L:L, NewEmisData!$A:$A, "Pickup", NewEmisData!$B:$B, $A424, NewEmisData!$C:$C, $H424, NewEmisData!$D:$D, AV$2), SUMIFS(NewEmisData!L:L, NewEmisData!$A:$A, "LDV", NewEmisData!$B:$B, $A424, NewEmisData!$C:$C, $H424, NewEmisData!$D:$D, AV$2))</f>
        <v>5.1209026266060102E-2</v>
      </c>
      <c r="AW424" s="335">
        <f>$I424*IF($G424="Pickup", SUMIFS(NewEmisData!M:M, NewEmisData!$A:$A, "Pickup", NewEmisData!$B:$B, $A424, NewEmisData!$C:$C, $H424, NewEmisData!$D:$D, AW$2), SUMIFS(NewEmisData!M:M, NewEmisData!$A:$A, "LDV", NewEmisData!$B:$B, $A424, NewEmisData!$C:$C, $H424, NewEmisData!$D:$D, AW$2))</f>
        <v>5.1209026266060102E-2</v>
      </c>
      <c r="AX424" s="335">
        <v>0</v>
      </c>
      <c r="AY424" s="335">
        <f>$I424*IF($G424="Pickup", SUMIFS(NewEmisData!E:E, NewEmisData!$A:$A, "Pickup", NewEmisData!$B:$B, $A424, NewEmisData!$C:$C, $H424, NewEmisData!$D:$D, AY$2), SUMIFS(NewEmisData!E:E, NewEmisData!$A:$A, "LDV", NewEmisData!$B:$B, $A424, NewEmisData!$C:$C, $H424, NewEmisData!$D:$D, AY$2))</f>
        <v>6.66074097322524E-3</v>
      </c>
      <c r="AZ424" s="335">
        <f>$I424*IF($G424="Pickup", SUMIFS(NewEmisData!F:F, NewEmisData!$A:$A, "Pickup", NewEmisData!$B:$B, $A424, NewEmisData!$C:$C, $H424, NewEmisData!$D:$D, AZ$2), SUMIFS(NewEmisData!F:F, NewEmisData!$A:$A, "LDV", NewEmisData!$B:$B, $A424, NewEmisData!$C:$C, $H424, NewEmisData!$D:$D, AZ$2))</f>
        <v>6.66074097322524E-3</v>
      </c>
      <c r="BA424" s="335">
        <f>$I424*IF($G424="Pickup", SUMIFS(NewEmisData!G:G, NewEmisData!$A:$A, "Pickup", NewEmisData!$B:$B, $A424, NewEmisData!$C:$C, $H424, NewEmisData!$D:$D, BA$2), SUMIFS(NewEmisData!G:G, NewEmisData!$A:$A, "LDV", NewEmisData!$B:$B, $A424, NewEmisData!$C:$C, $H424, NewEmisData!$D:$D, BA$2))</f>
        <v>6.6607335748389796E-3</v>
      </c>
      <c r="BB424" s="335">
        <f>$I424*IF($G424="Pickup", SUMIFS(NewEmisData!H:H, NewEmisData!$A:$A, "Pickup", NewEmisData!$B:$B, $A424, NewEmisData!$C:$C, $H424, NewEmisData!$D:$D, BB$2), SUMIFS(NewEmisData!H:H, NewEmisData!$A:$A, "LDV", NewEmisData!$B:$B, $A424, NewEmisData!$C:$C, $H424, NewEmisData!$D:$D, BB$2))</f>
        <v>6.6607277974443701E-3</v>
      </c>
      <c r="BC424" s="335">
        <f>$I424*IF($G424="Pickup", SUMIFS(NewEmisData!I:I, NewEmisData!$A:$A, "Pickup", NewEmisData!$B:$B, $A424, NewEmisData!$C:$C, $H424, NewEmisData!$D:$D, BC$2), SUMIFS(NewEmisData!I:I, NewEmisData!$A:$A, "LDV", NewEmisData!$B:$B, $A424, NewEmisData!$C:$C, $H424, NewEmisData!$D:$D, BC$2))</f>
        <v>6.6607270180681398E-3</v>
      </c>
      <c r="BD424" s="335">
        <f>$I424*IF($G424="Pickup", SUMIFS(NewEmisData!J:J, NewEmisData!$A:$A, "Pickup", NewEmisData!$B:$B, $A424, NewEmisData!$C:$C, $H424, NewEmisData!$D:$D, BD$2), SUMIFS(NewEmisData!J:J, NewEmisData!$A:$A, "LDV", NewEmisData!$B:$B, $A424, NewEmisData!$C:$C, $H424, NewEmisData!$D:$D, BD$2))</f>
        <v>6.6607268966739396E-3</v>
      </c>
      <c r="BE424" s="335">
        <f>$I424*IF($G424="Pickup", SUMIFS(NewEmisData!K:K, NewEmisData!$A:$A, "Pickup", NewEmisData!$B:$B, $A424, NewEmisData!$C:$C, $H424, NewEmisData!$D:$D, BE$2), SUMIFS(NewEmisData!K:K, NewEmisData!$A:$A, "LDV", NewEmisData!$B:$B, $A424, NewEmisData!$C:$C, $H424, NewEmisData!$D:$D, BE$2))</f>
        <v>6.6607294451310698E-3</v>
      </c>
      <c r="BF424" s="335">
        <f>$I424*IF($G424="Pickup", SUMIFS(NewEmisData!L:L, NewEmisData!$A:$A, "Pickup", NewEmisData!$B:$B, $A424, NewEmisData!$C:$C, $H424, NewEmisData!$D:$D, BF$2), SUMIFS(NewEmisData!L:L, NewEmisData!$A:$A, "LDV", NewEmisData!$B:$B, $A424, NewEmisData!$C:$C, $H424, NewEmisData!$D:$D, BF$2))</f>
        <v>6.6607268071052902E-3</v>
      </c>
      <c r="BG424" s="335">
        <f>$I424*IF($G424="Pickup", SUMIFS(NewEmisData!M:M, NewEmisData!$A:$A, "Pickup", NewEmisData!$B:$B, $A424, NewEmisData!$C:$C, $H424, NewEmisData!$D:$D, BG$2), SUMIFS(NewEmisData!M:M, NewEmisData!$A:$A, "LDV", NewEmisData!$B:$B, $A424, NewEmisData!$C:$C, $H424, NewEmisData!$D:$D, BG$2))</f>
        <v>6.6607268071052902E-3</v>
      </c>
      <c r="BH424" s="335">
        <v>0</v>
      </c>
      <c r="BI424" s="335">
        <f>$I424*IF($G424="Pickup", SUMIFS(NewEmisData!E:E, NewEmisData!$A:$A, "Pickup", NewEmisData!$B:$B, $A424, NewEmisData!$C:$C, $H424, NewEmisData!$D:$D, BI$2), SUMIFS(NewEmisData!E:E, NewEmisData!$A:$A, "LDV", NewEmisData!$B:$B, $A424, NewEmisData!$C:$C, $H424, NewEmisData!$D:$D, BI$2))</f>
        <v>0</v>
      </c>
      <c r="BJ424" s="335">
        <f>$I424*IF($G424="Pickup", SUMIFS(NewEmisData!F:F, NewEmisData!$A:$A, "Pickup", NewEmisData!$B:$B, $A424, NewEmisData!$C:$C, $H424, NewEmisData!$D:$D, BJ$2), SUMIFS(NewEmisData!F:F, NewEmisData!$A:$A, "LDV", NewEmisData!$B:$B, $A424, NewEmisData!$C:$C, $H424, NewEmisData!$D:$D, BJ$2))</f>
        <v>0</v>
      </c>
      <c r="BK424" s="335">
        <f>$I424*IF($G424="Pickup", SUMIFS(NewEmisData!G:G, NewEmisData!$A:$A, "Pickup", NewEmisData!$B:$B, $A424, NewEmisData!$C:$C, $H424, NewEmisData!$D:$D, BK$2), SUMIFS(NewEmisData!G:G, NewEmisData!$A:$A, "LDV", NewEmisData!$B:$B, $A424, NewEmisData!$C:$C, $H424, NewEmisData!$D:$D, BK$2))</f>
        <v>0</v>
      </c>
      <c r="BL424" s="335">
        <f>$I424*IF($G424="Pickup", SUMIFS(NewEmisData!H:H, NewEmisData!$A:$A, "Pickup", NewEmisData!$B:$B, $A424, NewEmisData!$C:$C, $H424, NewEmisData!$D:$D, BL$2), SUMIFS(NewEmisData!H:H, NewEmisData!$A:$A, "LDV", NewEmisData!$B:$B, $A424, NewEmisData!$C:$C, $H424, NewEmisData!$D:$D, BL$2))</f>
        <v>0</v>
      </c>
      <c r="BM424" s="335">
        <f>$I424*IF($G424="Pickup", SUMIFS(NewEmisData!I:I, NewEmisData!$A:$A, "Pickup", NewEmisData!$B:$B, $A424, NewEmisData!$C:$C, $H424, NewEmisData!$D:$D, BM$2), SUMIFS(NewEmisData!I:I, NewEmisData!$A:$A, "LDV", NewEmisData!$B:$B, $A424, NewEmisData!$C:$C, $H424, NewEmisData!$D:$D, BM$2))</f>
        <v>0</v>
      </c>
      <c r="BN424" s="335">
        <f>$I424*IF($G424="Pickup", SUMIFS(NewEmisData!J:J, NewEmisData!$A:$A, "Pickup", NewEmisData!$B:$B, $A424, NewEmisData!$C:$C, $H424, NewEmisData!$D:$D, BN$2), SUMIFS(NewEmisData!J:J, NewEmisData!$A:$A, "LDV", NewEmisData!$B:$B, $A424, NewEmisData!$C:$C, $H424, NewEmisData!$D:$D, BN$2))</f>
        <v>0</v>
      </c>
      <c r="BO424" s="335">
        <f>$I424*IF($G424="Pickup", SUMIFS(NewEmisData!K:K, NewEmisData!$A:$A, "Pickup", NewEmisData!$B:$B, $A424, NewEmisData!$C:$C, $H424, NewEmisData!$D:$D, BO$2), SUMIFS(NewEmisData!K:K, NewEmisData!$A:$A, "LDV", NewEmisData!$B:$B, $A424, NewEmisData!$C:$C, $H424, NewEmisData!$D:$D, BO$2))</f>
        <v>0</v>
      </c>
      <c r="BP424" s="335">
        <f>$I424*IF($G424="Pickup", SUMIFS(NewEmisData!L:L, NewEmisData!$A:$A, "Pickup", NewEmisData!$B:$B, $A424, NewEmisData!$C:$C, $H424, NewEmisData!$D:$D, BP$2), SUMIFS(NewEmisData!L:L, NewEmisData!$A:$A, "LDV", NewEmisData!$B:$B, $A424, NewEmisData!$C:$C, $H424, NewEmisData!$D:$D, BP$2))</f>
        <v>0</v>
      </c>
      <c r="BQ424" s="335">
        <f>$I424*IF($G424="Pickup", SUMIFS(NewEmisData!M:M, NewEmisData!$A:$A, "Pickup", NewEmisData!$B:$B, $A424, NewEmisData!$C:$C, $H424, NewEmisData!$D:$D, BQ$2), SUMIFS(NewEmisData!M:M, NewEmisData!$A:$A, "LDV", NewEmisData!$B:$B, $A424, NewEmisData!$C:$C, $H424, NewEmisData!$D:$D, BQ$2))</f>
        <v>0</v>
      </c>
      <c r="BR424" s="335">
        <v>0</v>
      </c>
      <c r="BS424" s="335">
        <f>$I424*IF($G424="Pickup", SUMIFS(NewEmisData!E:E, NewEmisData!$A:$A, "Pickup", NewEmisData!$B:$B, $A424, NewEmisData!$C:$C, $H424, NewEmisData!$D:$D, BS$2), SUMIFS(NewEmisData!E:E, NewEmisData!$A:$A, "LDV", NewEmisData!$B:$B, $A424, NewEmisData!$C:$C, $H424, NewEmisData!$D:$D, BS$2))</f>
        <v>0</v>
      </c>
      <c r="BT424" s="335">
        <f>$I424*IF($G424="Pickup", SUMIFS(NewEmisData!F:F, NewEmisData!$A:$A, "Pickup", NewEmisData!$B:$B, $A424, NewEmisData!$C:$C, $H424, NewEmisData!$D:$D, BT$2), SUMIFS(NewEmisData!F:F, NewEmisData!$A:$A, "LDV", NewEmisData!$B:$B, $A424, NewEmisData!$C:$C, $H424, NewEmisData!$D:$D, BT$2))</f>
        <v>0</v>
      </c>
      <c r="BU424" s="335">
        <f>$I424*IF($G424="Pickup", SUMIFS(NewEmisData!G:G, NewEmisData!$A:$A, "Pickup", NewEmisData!$B:$B, $A424, NewEmisData!$C:$C, $H424, NewEmisData!$D:$D, BU$2), SUMIFS(NewEmisData!G:G, NewEmisData!$A:$A, "LDV", NewEmisData!$B:$B, $A424, NewEmisData!$C:$C, $H424, NewEmisData!$D:$D, BU$2))</f>
        <v>0</v>
      </c>
      <c r="BV424" s="335">
        <f>$I424*IF($G424="Pickup", SUMIFS(NewEmisData!H:H, NewEmisData!$A:$A, "Pickup", NewEmisData!$B:$B, $A424, NewEmisData!$C:$C, $H424, NewEmisData!$D:$D, BV$2), SUMIFS(NewEmisData!H:H, NewEmisData!$A:$A, "LDV", NewEmisData!$B:$B, $A424, NewEmisData!$C:$C, $H424, NewEmisData!$D:$D, BV$2))</f>
        <v>0</v>
      </c>
      <c r="BW424" s="335">
        <f>$I424*IF($G424="Pickup", SUMIFS(NewEmisData!I:I, NewEmisData!$A:$A, "Pickup", NewEmisData!$B:$B, $A424, NewEmisData!$C:$C, $H424, NewEmisData!$D:$D, BW$2), SUMIFS(NewEmisData!I:I, NewEmisData!$A:$A, "LDV", NewEmisData!$B:$B, $A424, NewEmisData!$C:$C, $H424, NewEmisData!$D:$D, BW$2))</f>
        <v>0</v>
      </c>
      <c r="BX424" s="335">
        <f>$I424*IF($G424="Pickup", SUMIFS(NewEmisData!J:J, NewEmisData!$A:$A, "Pickup", NewEmisData!$B:$B, $A424, NewEmisData!$C:$C, $H424, NewEmisData!$D:$D, BX$2), SUMIFS(NewEmisData!J:J, NewEmisData!$A:$A, "LDV", NewEmisData!$B:$B, $A424, NewEmisData!$C:$C, $H424, NewEmisData!$D:$D, BX$2))</f>
        <v>0</v>
      </c>
      <c r="BY424" s="335">
        <f>$I424*IF($G424="Pickup", SUMIFS(NewEmisData!K:K, NewEmisData!$A:$A, "Pickup", NewEmisData!$B:$B, $A424, NewEmisData!$C:$C, $H424, NewEmisData!$D:$D, BY$2), SUMIFS(NewEmisData!K:K, NewEmisData!$A:$A, "LDV", NewEmisData!$B:$B, $A424, NewEmisData!$C:$C, $H424, NewEmisData!$D:$D, BY$2))</f>
        <v>0</v>
      </c>
      <c r="BZ424" s="335">
        <f>$I424*IF($G424="Pickup", SUMIFS(NewEmisData!L:L, NewEmisData!$A:$A, "Pickup", NewEmisData!$B:$B, $A424, NewEmisData!$C:$C, $H424, NewEmisData!$D:$D, BZ$2), SUMIFS(NewEmisData!L:L, NewEmisData!$A:$A, "LDV", NewEmisData!$B:$B, $A424, NewEmisData!$C:$C, $H424, NewEmisData!$D:$D, BZ$2))</f>
        <v>0</v>
      </c>
      <c r="CA424" s="335">
        <f>$I424*IF($G424="Pickup", SUMIFS(NewEmisData!M:M, NewEmisData!$A:$A, "Pickup", NewEmisData!$B:$B, $A424, NewEmisData!$C:$C, $H424, NewEmisData!$D:$D, CA$2), SUMIFS(NewEmisData!M:M, NewEmisData!$A:$A, "LDV", NewEmisData!$B:$B, $A424, NewEmisData!$C:$C, $H424, NewEmisData!$D:$D, CA$2))</f>
        <v>0</v>
      </c>
      <c r="CB424" s="335">
        <v>0</v>
      </c>
      <c r="CC424" s="335">
        <f>$I424*IF($G424="Pickup", SUMIFS(NewEmisData!E:E, NewEmisData!$A:$A, "Pickup", NewEmisData!$B:$B, $A424, NewEmisData!$C:$C, $H424, NewEmisData!$D:$D, CC$2), SUMIFS(NewEmisData!E:E, NewEmisData!$A:$A, "LDV", NewEmisData!$B:$B, $A424, NewEmisData!$C:$C, $H424, NewEmisData!$D:$D, CC$2))</f>
        <v>0</v>
      </c>
      <c r="CD424" s="335">
        <f>$I424*IF($G424="Pickup", SUMIFS(NewEmisData!F:F, NewEmisData!$A:$A, "Pickup", NewEmisData!$B:$B, $A424, NewEmisData!$C:$C, $H424, NewEmisData!$D:$D, CD$2), SUMIFS(NewEmisData!F:F, NewEmisData!$A:$A, "LDV", NewEmisData!$B:$B, $A424, NewEmisData!$C:$C, $H424, NewEmisData!$D:$D, CD$2))</f>
        <v>0</v>
      </c>
      <c r="CE424" s="335">
        <f>$I424*IF($G424="Pickup", SUMIFS(NewEmisData!G:G, NewEmisData!$A:$A, "Pickup", NewEmisData!$B:$B, $A424, NewEmisData!$C:$C, $H424, NewEmisData!$D:$D, CE$2), SUMIFS(NewEmisData!G:G, NewEmisData!$A:$A, "LDV", NewEmisData!$B:$B, $A424, NewEmisData!$C:$C, $H424, NewEmisData!$D:$D, CE$2))</f>
        <v>0</v>
      </c>
      <c r="CF424" s="335">
        <f>$I424*IF($G424="Pickup", SUMIFS(NewEmisData!H:H, NewEmisData!$A:$A, "Pickup", NewEmisData!$B:$B, $A424, NewEmisData!$C:$C, $H424, NewEmisData!$D:$D, CF$2), SUMIFS(NewEmisData!H:H, NewEmisData!$A:$A, "LDV", NewEmisData!$B:$B, $A424, NewEmisData!$C:$C, $H424, NewEmisData!$D:$D, CF$2))</f>
        <v>0</v>
      </c>
      <c r="CG424" s="335">
        <f>$I424*IF($G424="Pickup", SUMIFS(NewEmisData!I:I, NewEmisData!$A:$A, "Pickup", NewEmisData!$B:$B, $A424, NewEmisData!$C:$C, $H424, NewEmisData!$D:$D, CG$2), SUMIFS(NewEmisData!I:I, NewEmisData!$A:$A, "LDV", NewEmisData!$B:$B, $A424, NewEmisData!$C:$C, $H424, NewEmisData!$D:$D, CG$2))</f>
        <v>0</v>
      </c>
      <c r="CH424" s="335">
        <f>$I424*IF($G424="Pickup", SUMIFS(NewEmisData!J:J, NewEmisData!$A:$A, "Pickup", NewEmisData!$B:$B, $A424, NewEmisData!$C:$C, $H424, NewEmisData!$D:$D, CH$2), SUMIFS(NewEmisData!J:J, NewEmisData!$A:$A, "LDV", NewEmisData!$B:$B, $A424, NewEmisData!$C:$C, $H424, NewEmisData!$D:$D, CH$2))</f>
        <v>0</v>
      </c>
      <c r="CI424" s="335">
        <f>$I424*IF($G424="Pickup", SUMIFS(NewEmisData!K:K, NewEmisData!$A:$A, "Pickup", NewEmisData!$B:$B, $A424, NewEmisData!$C:$C, $H424, NewEmisData!$D:$D, CI$2), SUMIFS(NewEmisData!K:K, NewEmisData!$A:$A, "LDV", NewEmisData!$B:$B, $A424, NewEmisData!$C:$C, $H424, NewEmisData!$D:$D, CI$2))</f>
        <v>0</v>
      </c>
      <c r="CJ424" s="335">
        <f>$I424*IF($G424="Pickup", SUMIFS(NewEmisData!L:L, NewEmisData!$A:$A, "Pickup", NewEmisData!$B:$B, $A424, NewEmisData!$C:$C, $H424, NewEmisData!$D:$D, CJ$2), SUMIFS(NewEmisData!L:L, NewEmisData!$A:$A, "LDV", NewEmisData!$B:$B, $A424, NewEmisData!$C:$C, $H424, NewEmisData!$D:$D, CJ$2))</f>
        <v>0</v>
      </c>
      <c r="CK424" s="335">
        <f>$I424*IF($G424="Pickup", SUMIFS(NewEmisData!M:M, NewEmisData!$A:$A, "Pickup", NewEmisData!$B:$B, $A424, NewEmisData!$C:$C, $H424, NewEmisData!$D:$D, CK$2), SUMIFS(NewEmisData!M:M, NewEmisData!$A:$A, "LDV", NewEmisData!$B:$B, $A424, NewEmisData!$C:$C, $H424, NewEmisData!$D:$D, CK$2))</f>
        <v>0</v>
      </c>
      <c r="CL424" s="335">
        <v>0</v>
      </c>
      <c r="CM424" s="335">
        <f>$I424*IF($G424="Pickup", SUMIFS(NewEmisData!E:E, NewEmisData!$A:$A, "Pickup", NewEmisData!$B:$B, $A424, NewEmisData!$C:$C, $H424, NewEmisData!$D:$D, CM$2), SUMIFS(NewEmisData!E:E, NewEmisData!$A:$A, "LDV", NewEmisData!$B:$B, $A424, NewEmisData!$C:$C, $H424, NewEmisData!$D:$D, CM$2))</f>
        <v>0</v>
      </c>
      <c r="CN424" s="335">
        <f>$I424*IF($G424="Pickup", SUMIFS(NewEmisData!F:F, NewEmisData!$A:$A, "Pickup", NewEmisData!$B:$B, $A424, NewEmisData!$C:$C, $H424, NewEmisData!$D:$D, CN$2), SUMIFS(NewEmisData!F:F, NewEmisData!$A:$A, "LDV", NewEmisData!$B:$B, $A424, NewEmisData!$C:$C, $H424, NewEmisData!$D:$D, CN$2))</f>
        <v>0</v>
      </c>
      <c r="CO424" s="335">
        <f>$I424*IF($G424="Pickup", SUMIFS(NewEmisData!G:G, NewEmisData!$A:$A, "Pickup", NewEmisData!$B:$B, $A424, NewEmisData!$C:$C, $H424, NewEmisData!$D:$D, CO$2), SUMIFS(NewEmisData!G:G, NewEmisData!$A:$A, "LDV", NewEmisData!$B:$B, $A424, NewEmisData!$C:$C, $H424, NewEmisData!$D:$D, CO$2))</f>
        <v>0</v>
      </c>
      <c r="CP424" s="335">
        <f>$I424*IF($G424="Pickup", SUMIFS(NewEmisData!H:H, NewEmisData!$A:$A, "Pickup", NewEmisData!$B:$B, $A424, NewEmisData!$C:$C, $H424, NewEmisData!$D:$D, CP$2), SUMIFS(NewEmisData!H:H, NewEmisData!$A:$A, "LDV", NewEmisData!$B:$B, $A424, NewEmisData!$C:$C, $H424, NewEmisData!$D:$D, CP$2))</f>
        <v>0</v>
      </c>
      <c r="CQ424" s="335">
        <f>$I424*IF($G424="Pickup", SUMIFS(NewEmisData!I:I, NewEmisData!$A:$A, "Pickup", NewEmisData!$B:$B, $A424, NewEmisData!$C:$C, $H424, NewEmisData!$D:$D, CQ$2), SUMIFS(NewEmisData!I:I, NewEmisData!$A:$A, "LDV", NewEmisData!$B:$B, $A424, NewEmisData!$C:$C, $H424, NewEmisData!$D:$D, CQ$2))</f>
        <v>0</v>
      </c>
      <c r="CR424" s="335">
        <f>$I424*IF($G424="Pickup", SUMIFS(NewEmisData!J:J, NewEmisData!$A:$A, "Pickup", NewEmisData!$B:$B, $A424, NewEmisData!$C:$C, $H424, NewEmisData!$D:$D, CR$2), SUMIFS(NewEmisData!J:J, NewEmisData!$A:$A, "LDV", NewEmisData!$B:$B, $A424, NewEmisData!$C:$C, $H424, NewEmisData!$D:$D, CR$2))</f>
        <v>0</v>
      </c>
      <c r="CS424" s="335">
        <f>$I424*IF($G424="Pickup", SUMIFS(NewEmisData!K:K, NewEmisData!$A:$A, "Pickup", NewEmisData!$B:$B, $A424, NewEmisData!$C:$C, $H424, NewEmisData!$D:$D, CS$2), SUMIFS(NewEmisData!K:K, NewEmisData!$A:$A, "LDV", NewEmisData!$B:$B, $A424, NewEmisData!$C:$C, $H424, NewEmisData!$D:$D, CS$2))</f>
        <v>0</v>
      </c>
      <c r="CT424" s="335">
        <f>$I424*IF($G424="Pickup", SUMIFS(NewEmisData!L:L, NewEmisData!$A:$A, "Pickup", NewEmisData!$B:$B, $A424, NewEmisData!$C:$C, $H424, NewEmisData!$D:$D, CT$2), SUMIFS(NewEmisData!L:L, NewEmisData!$A:$A, "LDV", NewEmisData!$B:$B, $A424, NewEmisData!$C:$C, $H424, NewEmisData!$D:$D, CT$2))</f>
        <v>0</v>
      </c>
      <c r="CU424" s="335">
        <f>$I424*IF($G424="Pickup", SUMIFS(NewEmisData!M:M, NewEmisData!$A:$A, "Pickup", NewEmisData!$B:$B, $A424, NewEmisData!$C:$C, $H424, NewEmisData!$D:$D, CU$2), SUMIFS(NewEmisData!M:M, NewEmisData!$A:$A, "LDV", NewEmisData!$B:$B, $A424, NewEmisData!$C:$C, $H424, NewEmisData!$D:$D, CU$2))</f>
        <v>0</v>
      </c>
      <c r="CV424" s="335">
        <v>0</v>
      </c>
      <c r="CW424" s="335">
        <v>0</v>
      </c>
      <c r="CX424" s="335">
        <v>0</v>
      </c>
      <c r="CY424" s="335">
        <v>0</v>
      </c>
      <c r="CZ424" s="335">
        <v>0</v>
      </c>
      <c r="DA424" s="335">
        <v>0</v>
      </c>
      <c r="DB424" s="335">
        <v>0</v>
      </c>
      <c r="DC424" s="335">
        <v>0</v>
      </c>
      <c r="DD424" s="335">
        <v>0</v>
      </c>
      <c r="DE424" s="335">
        <v>0</v>
      </c>
      <c r="DF424" s="335">
        <v>0</v>
      </c>
      <c r="DG424" s="335">
        <f>$I424*IF($G424="Pickup", SUMIFS(NewEmisData!E:E, NewEmisData!$A:$A, "Pickup", NewEmisData!$B:$B, $A424, NewEmisData!$C:$C, $H424, NewEmisData!$D:$D, DG$2), SUMIFS(NewEmisData!E:E, NewEmisData!$A:$A, "LDV", NewEmisData!$B:$B, $A424, NewEmisData!$C:$C, $H424, NewEmisData!$D:$D, DG$2))</f>
        <v>0</v>
      </c>
      <c r="DH424" s="335">
        <f>$I424*IF($G424="Pickup", SUMIFS(NewEmisData!F:F, NewEmisData!$A:$A, "Pickup", NewEmisData!$B:$B, $A424, NewEmisData!$C:$C, $H424, NewEmisData!$D:$D, DH$2), SUMIFS(NewEmisData!F:F, NewEmisData!$A:$A, "LDV", NewEmisData!$B:$B, $A424, NewEmisData!$C:$C, $H424, NewEmisData!$D:$D, DH$2))</f>
        <v>0</v>
      </c>
      <c r="DI424" s="335">
        <f>$I424*IF($G424="Pickup", SUMIFS(NewEmisData!G:G, NewEmisData!$A:$A, "Pickup", NewEmisData!$B:$B, $A424, NewEmisData!$C:$C, $H424, NewEmisData!$D:$D, DI$2), SUMIFS(NewEmisData!G:G, NewEmisData!$A:$A, "LDV", NewEmisData!$B:$B, $A424, NewEmisData!$C:$C, $H424, NewEmisData!$D:$D, DI$2))</f>
        <v>0</v>
      </c>
      <c r="DJ424" s="335">
        <f>$I424*IF($G424="Pickup", SUMIFS(NewEmisData!H:H, NewEmisData!$A:$A, "Pickup", NewEmisData!$B:$B, $A424, NewEmisData!$C:$C, $H424, NewEmisData!$D:$D, DJ$2), SUMIFS(NewEmisData!H:H, NewEmisData!$A:$A, "LDV", NewEmisData!$B:$B, $A424, NewEmisData!$C:$C, $H424, NewEmisData!$D:$D, DJ$2))</f>
        <v>0</v>
      </c>
      <c r="DK424" s="335">
        <f>$I424*IF($G424="Pickup", SUMIFS(NewEmisData!I:I, NewEmisData!$A:$A, "Pickup", NewEmisData!$B:$B, $A424, NewEmisData!$C:$C, $H424, NewEmisData!$D:$D, DK$2), SUMIFS(NewEmisData!I:I, NewEmisData!$A:$A, "LDV", NewEmisData!$B:$B, $A424, NewEmisData!$C:$C, $H424, NewEmisData!$D:$D, DK$2))</f>
        <v>0</v>
      </c>
      <c r="DL424" s="335">
        <f>$I424*IF($G424="Pickup", SUMIFS(NewEmisData!J:J, NewEmisData!$A:$A, "Pickup", NewEmisData!$B:$B, $A424, NewEmisData!$C:$C, $H424, NewEmisData!$D:$D, DL$2), SUMIFS(NewEmisData!J:J, NewEmisData!$A:$A, "LDV", NewEmisData!$B:$B, $A424, NewEmisData!$C:$C, $H424, NewEmisData!$D:$D, DL$2))</f>
        <v>0</v>
      </c>
      <c r="DM424" s="335">
        <f>$I424*IF($G424="Pickup", SUMIFS(NewEmisData!K:K, NewEmisData!$A:$A, "Pickup", NewEmisData!$B:$B, $A424, NewEmisData!$C:$C, $H424, NewEmisData!$D:$D, DM$2), SUMIFS(NewEmisData!K:K, NewEmisData!$A:$A, "LDV", NewEmisData!$B:$B, $A424, NewEmisData!$C:$C, $H424, NewEmisData!$D:$D, DM$2))</f>
        <v>0</v>
      </c>
      <c r="DN424" s="335">
        <f>$I424*IF($G424="Pickup", SUMIFS(NewEmisData!L:L, NewEmisData!$A:$A, "Pickup", NewEmisData!$B:$B, $A424, NewEmisData!$C:$C, $H424, NewEmisData!$D:$D, DN$2), SUMIFS(NewEmisData!L:L, NewEmisData!$A:$A, "LDV", NewEmisData!$B:$B, $A424, NewEmisData!$C:$C, $H424, NewEmisData!$D:$D, DN$2))</f>
        <v>0</v>
      </c>
      <c r="DO424" s="335">
        <f>$I424*IF($G424="Pickup", SUMIFS(NewEmisData!M:M, NewEmisData!$A:$A, "Pickup", NewEmisData!$B:$B, $A424, NewEmisData!$C:$C, $H424, NewEmisData!$D:$D, DO$2), SUMIFS(NewEmisData!M:M, NewEmisData!$A:$A, "LDV", NewEmisData!$B:$B, $A424, NewEmisData!$C:$C, $H424, NewEmisData!$D:$D, DO$2))</f>
        <v>0</v>
      </c>
      <c r="DP424" s="335">
        <v>0</v>
      </c>
      <c r="DQ424" s="335">
        <f>$I424*IF($G424="Pickup", SUMIFS(NewEmisData!E:E, NewEmisData!$A:$A, "Pickup", NewEmisData!$B:$B, $A424, NewEmisData!$C:$C, $H424, NewEmisData!$D:$D, DQ$2), SUMIFS(NewEmisData!E:E, NewEmisData!$A:$A, "LDV", NewEmisData!$B:$B, $A424, NewEmisData!$C:$C, $H424, NewEmisData!$D:$D, DQ$2))</f>
        <v>0</v>
      </c>
      <c r="DR424" s="335">
        <f>$I424*IF($G424="Pickup", SUMIFS(NewEmisData!F:F, NewEmisData!$A:$A, "Pickup", NewEmisData!$B:$B, $A424, NewEmisData!$C:$C, $H424, NewEmisData!$D:$D, DR$2), SUMIFS(NewEmisData!F:F, NewEmisData!$A:$A, "LDV", NewEmisData!$B:$B, $A424, NewEmisData!$C:$C, $H424, NewEmisData!$D:$D, DR$2))</f>
        <v>0</v>
      </c>
      <c r="DS424" s="335">
        <f>$I424*IF($G424="Pickup", SUMIFS(NewEmisData!G:G, NewEmisData!$A:$A, "Pickup", NewEmisData!$B:$B, $A424, NewEmisData!$C:$C, $H424, NewEmisData!$D:$D, DS$2), SUMIFS(NewEmisData!G:G, NewEmisData!$A:$A, "LDV", NewEmisData!$B:$B, $A424, NewEmisData!$C:$C, $H424, NewEmisData!$D:$D, DS$2))</f>
        <v>0</v>
      </c>
      <c r="DT424" s="335">
        <f>$I424*IF($G424="Pickup", SUMIFS(NewEmisData!H:H, NewEmisData!$A:$A, "Pickup", NewEmisData!$B:$B, $A424, NewEmisData!$C:$C, $H424, NewEmisData!$D:$D, DT$2), SUMIFS(NewEmisData!H:H, NewEmisData!$A:$A, "LDV", NewEmisData!$B:$B, $A424, NewEmisData!$C:$C, $H424, NewEmisData!$D:$D, DT$2))</f>
        <v>0</v>
      </c>
      <c r="DU424" s="335">
        <f>$I424*IF($G424="Pickup", SUMIFS(NewEmisData!I:I, NewEmisData!$A:$A, "Pickup", NewEmisData!$B:$B, $A424, NewEmisData!$C:$C, $H424, NewEmisData!$D:$D, DU$2), SUMIFS(NewEmisData!I:I, NewEmisData!$A:$A, "LDV", NewEmisData!$B:$B, $A424, NewEmisData!$C:$C, $H424, NewEmisData!$D:$D, DU$2))</f>
        <v>0</v>
      </c>
      <c r="DV424" s="335">
        <f>$I424*IF($G424="Pickup", SUMIFS(NewEmisData!J:J, NewEmisData!$A:$A, "Pickup", NewEmisData!$B:$B, $A424, NewEmisData!$C:$C, $H424, NewEmisData!$D:$D, DV$2), SUMIFS(NewEmisData!J:J, NewEmisData!$A:$A, "LDV", NewEmisData!$B:$B, $A424, NewEmisData!$C:$C, $H424, NewEmisData!$D:$D, DV$2))</f>
        <v>0</v>
      </c>
      <c r="DW424" s="335">
        <f>$I424*IF($G424="Pickup", SUMIFS(NewEmisData!K:K, NewEmisData!$A:$A, "Pickup", NewEmisData!$B:$B, $A424, NewEmisData!$C:$C, $H424, NewEmisData!$D:$D, DW$2), SUMIFS(NewEmisData!K:K, NewEmisData!$A:$A, "LDV", NewEmisData!$B:$B, $A424, NewEmisData!$C:$C, $H424, NewEmisData!$D:$D, DW$2))</f>
        <v>0</v>
      </c>
      <c r="DX424" s="335">
        <f>$I424*IF($G424="Pickup", SUMIFS(NewEmisData!L:L, NewEmisData!$A:$A, "Pickup", NewEmisData!$B:$B, $A424, NewEmisData!$C:$C, $H424, NewEmisData!$D:$D, DX$2), SUMIFS(NewEmisData!L:L, NewEmisData!$A:$A, "LDV", NewEmisData!$B:$B, $A424, NewEmisData!$C:$C, $H424, NewEmisData!$D:$D, DX$2))</f>
        <v>0</v>
      </c>
      <c r="DY424" s="335">
        <f>$I424*IF($G424="Pickup", SUMIFS(NewEmisData!M:M, NewEmisData!$A:$A, "Pickup", NewEmisData!$B:$B, $A424, NewEmisData!$C:$C, $H424, NewEmisData!$D:$D, DY$2), SUMIFS(NewEmisData!M:M, NewEmisData!$A:$A, "LDV", NewEmisData!$B:$B, $A424, NewEmisData!$C:$C, $H424, NewEmisData!$D:$D, DY$2))</f>
        <v>0</v>
      </c>
      <c r="DZ424" s="335">
        <v>0</v>
      </c>
      <c r="EA424" s="335">
        <f t="shared" si="774"/>
        <v>0</v>
      </c>
      <c r="EB424" s="335">
        <f t="shared" si="775"/>
        <v>0</v>
      </c>
      <c r="EC424" s="335">
        <f t="shared" si="776"/>
        <v>0</v>
      </c>
      <c r="ED424" s="335">
        <f t="shared" si="777"/>
        <v>0</v>
      </c>
      <c r="EE424" s="335">
        <f t="shared" si="778"/>
        <v>0</v>
      </c>
      <c r="EF424" s="335">
        <f t="shared" si="779"/>
        <v>0</v>
      </c>
      <c r="EG424" s="335">
        <f t="shared" si="780"/>
        <v>0</v>
      </c>
      <c r="EH424" s="335">
        <f t="shared" si="781"/>
        <v>0</v>
      </c>
      <c r="EI424" s="335">
        <f t="shared" si="782"/>
        <v>0</v>
      </c>
      <c r="EJ424" s="335">
        <f t="shared" si="783"/>
        <v>0</v>
      </c>
      <c r="EK424" s="335">
        <f t="shared" si="784"/>
        <v>0</v>
      </c>
      <c r="EL424" s="335">
        <f t="shared" si="785"/>
        <v>0</v>
      </c>
      <c r="EM424" s="335">
        <f t="shared" si="786"/>
        <v>0</v>
      </c>
      <c r="EN424" s="335">
        <f t="shared" si="787"/>
        <v>0</v>
      </c>
      <c r="EO424" s="335">
        <f t="shared" si="788"/>
        <v>0</v>
      </c>
      <c r="EP424" s="335">
        <f t="shared" si="789"/>
        <v>0</v>
      </c>
      <c r="EQ424" s="335">
        <f t="shared" si="790"/>
        <v>0</v>
      </c>
      <c r="ER424" s="335">
        <f t="shared" si="791"/>
        <v>0</v>
      </c>
      <c r="ES424" s="335">
        <f t="shared" si="792"/>
        <v>0</v>
      </c>
      <c r="ET424" s="335">
        <f t="shared" si="793"/>
        <v>0</v>
      </c>
      <c r="EU424" s="335">
        <f t="shared" si="794"/>
        <v>0</v>
      </c>
      <c r="EV424" s="335">
        <f t="shared" si="795"/>
        <v>0</v>
      </c>
      <c r="EW424" s="335">
        <f t="shared" si="796"/>
        <v>0</v>
      </c>
      <c r="EX424" s="335">
        <f t="shared" si="797"/>
        <v>0</v>
      </c>
      <c r="EY424" s="335">
        <f t="shared" si="798"/>
        <v>0</v>
      </c>
      <c r="EZ424" s="335">
        <f t="shared" si="799"/>
        <v>0</v>
      </c>
      <c r="FA424" s="335">
        <f t="shared" si="800"/>
        <v>0</v>
      </c>
      <c r="FB424" s="335">
        <f t="shared" si="801"/>
        <v>0</v>
      </c>
      <c r="FC424" s="335">
        <f t="shared" si="802"/>
        <v>0</v>
      </c>
      <c r="FD424" s="335">
        <f t="shared" si="803"/>
        <v>0</v>
      </c>
      <c r="FE424" s="335">
        <f t="shared" si="804"/>
        <v>5.12091740678495E-2</v>
      </c>
      <c r="FF424" s="335">
        <f t="shared" si="805"/>
        <v>5.12091740678495E-2</v>
      </c>
      <c r="FG424" s="335">
        <f t="shared" si="806"/>
        <v>5.1209105995627897E-2</v>
      </c>
      <c r="FH424" s="335">
        <f t="shared" si="807"/>
        <v>5.1209106574509597E-2</v>
      </c>
      <c r="FI424" s="335">
        <f t="shared" si="808"/>
        <v>5.1209011120713299E-2</v>
      </c>
      <c r="FJ424" s="335">
        <f t="shared" si="809"/>
        <v>5.1209115709399303E-2</v>
      </c>
      <c r="FK424" s="335">
        <f t="shared" si="810"/>
        <v>5.1209067900781301E-2</v>
      </c>
      <c r="FL424" s="335">
        <f t="shared" si="811"/>
        <v>5.1209026266060102E-2</v>
      </c>
      <c r="FM424" s="335">
        <f t="shared" si="812"/>
        <v>5.1209026266060102E-2</v>
      </c>
      <c r="FN424" s="335">
        <f t="shared" si="813"/>
        <v>0</v>
      </c>
      <c r="FO424" s="335">
        <f t="shared" si="814"/>
        <v>6.66074097322524E-3</v>
      </c>
      <c r="FP424" s="335">
        <f t="shared" si="815"/>
        <v>6.66074097322524E-3</v>
      </c>
      <c r="FQ424" s="335">
        <f t="shared" si="816"/>
        <v>6.6607335748389796E-3</v>
      </c>
      <c r="FR424" s="335">
        <f t="shared" si="817"/>
        <v>6.6607277974443701E-3</v>
      </c>
      <c r="FS424" s="335">
        <f t="shared" si="818"/>
        <v>6.6607270180681398E-3</v>
      </c>
      <c r="FT424" s="335">
        <f t="shared" si="819"/>
        <v>6.6607268966739396E-3</v>
      </c>
      <c r="FU424" s="335">
        <f t="shared" si="820"/>
        <v>6.6607294451310698E-3</v>
      </c>
      <c r="FV424" s="335">
        <f t="shared" si="821"/>
        <v>6.6607268071052902E-3</v>
      </c>
      <c r="FW424" s="335">
        <f t="shared" si="822"/>
        <v>6.6607268071052902E-3</v>
      </c>
      <c r="FX424" s="335">
        <f t="shared" si="823"/>
        <v>0</v>
      </c>
    </row>
    <row r="425" spans="1:180" x14ac:dyDescent="0.2">
      <c r="A425" s="305" t="str">
        <f>IF(LEFT(TRIM(TechData_All!AJ81),1)="*", _xlfn.CONCAT("*","R2"), "R2")</f>
        <v>R2</v>
      </c>
      <c r="B425" s="305" t="str">
        <f>TechData_All!A81</f>
        <v>TLLSELC200</v>
      </c>
      <c r="C425" s="305" t="str">
        <f>TechData_All!C81</f>
        <v>Electric large SUV w/200 mi range</v>
      </c>
      <c r="D425" s="301" t="str">
        <f>TechData_All!D81</f>
        <v>bn-vmt, bn-vmt/a</v>
      </c>
      <c r="E425" s="301" t="str">
        <f>TechData_All!E81</f>
        <v>TRNELC</v>
      </c>
      <c r="F425" s="301" t="str">
        <f>TechData_All!F81</f>
        <v>TL</v>
      </c>
      <c r="G425" s="315" t="s">
        <v>822</v>
      </c>
      <c r="H425" s="315" t="s">
        <v>36</v>
      </c>
      <c r="I425" s="315">
        <v>1</v>
      </c>
      <c r="J425" s="315" t="str">
        <f t="shared" si="824"/>
        <v>Large SUV-ELC</v>
      </c>
      <c r="K425" s="335">
        <f>$I425*IF($G425="Pickup", SUMIFS(NewEmisData!E:E, NewEmisData!$A:$A, "Pickup", NewEmisData!$B:$B, $A425, NewEmisData!$C:$C, $H425, NewEmisData!$D:$D, K$2), SUMIFS(NewEmisData!E:E, NewEmisData!$A:$A, "LDV", NewEmisData!$B:$B, $A425, NewEmisData!$C:$C, $H425, NewEmisData!$D:$D, K$2))</f>
        <v>0</v>
      </c>
      <c r="L425" s="335">
        <f>$I425*IF($G425="Pickup", SUMIFS(NewEmisData!F:F, NewEmisData!$A:$A, "Pickup", NewEmisData!$B:$B, $A425, NewEmisData!$C:$C, $H425, NewEmisData!$D:$D, L$2), SUMIFS(NewEmisData!F:F, NewEmisData!$A:$A, "LDV", NewEmisData!$B:$B, $A425, NewEmisData!$C:$C, $H425, NewEmisData!$D:$D, L$2))</f>
        <v>0</v>
      </c>
      <c r="M425" s="335">
        <f>$I425*IF($G425="Pickup", SUMIFS(NewEmisData!G:G, NewEmisData!$A:$A, "Pickup", NewEmisData!$B:$B, $A425, NewEmisData!$C:$C, $H425, NewEmisData!$D:$D, M$2), SUMIFS(NewEmisData!G:G, NewEmisData!$A:$A, "LDV", NewEmisData!$B:$B, $A425, NewEmisData!$C:$C, $H425, NewEmisData!$D:$D, M$2))</f>
        <v>0</v>
      </c>
      <c r="N425" s="335">
        <f>$I425*IF($G425="Pickup", SUMIFS(NewEmisData!H:H, NewEmisData!$A:$A, "Pickup", NewEmisData!$B:$B, $A425, NewEmisData!$C:$C, $H425, NewEmisData!$D:$D, N$2), SUMIFS(NewEmisData!H:H, NewEmisData!$A:$A, "LDV", NewEmisData!$B:$B, $A425, NewEmisData!$C:$C, $H425, NewEmisData!$D:$D, N$2))</f>
        <v>0</v>
      </c>
      <c r="O425" s="335">
        <f>$I425*IF($G425="Pickup", SUMIFS(NewEmisData!I:I, NewEmisData!$A:$A, "Pickup", NewEmisData!$B:$B, $A425, NewEmisData!$C:$C, $H425, NewEmisData!$D:$D, O$2), SUMIFS(NewEmisData!I:I, NewEmisData!$A:$A, "LDV", NewEmisData!$B:$B, $A425, NewEmisData!$C:$C, $H425, NewEmisData!$D:$D, O$2))</f>
        <v>0</v>
      </c>
      <c r="P425" s="335">
        <f>$I425*IF($G425="Pickup", SUMIFS(NewEmisData!J:J, NewEmisData!$A:$A, "Pickup", NewEmisData!$B:$B, $A425, NewEmisData!$C:$C, $H425, NewEmisData!$D:$D, P$2), SUMIFS(NewEmisData!J:J, NewEmisData!$A:$A, "LDV", NewEmisData!$B:$B, $A425, NewEmisData!$C:$C, $H425, NewEmisData!$D:$D, P$2))</f>
        <v>0</v>
      </c>
      <c r="Q425" s="335">
        <f>$I425*IF($G425="Pickup", SUMIFS(NewEmisData!K:K, NewEmisData!$A:$A, "Pickup", NewEmisData!$B:$B, $A425, NewEmisData!$C:$C, $H425, NewEmisData!$D:$D, Q$2), SUMIFS(NewEmisData!K:K, NewEmisData!$A:$A, "LDV", NewEmisData!$B:$B, $A425, NewEmisData!$C:$C, $H425, NewEmisData!$D:$D, Q$2))</f>
        <v>0</v>
      </c>
      <c r="R425" s="335">
        <f>$I425*IF($G425="Pickup", SUMIFS(NewEmisData!L:L, NewEmisData!$A:$A, "Pickup", NewEmisData!$B:$B, $A425, NewEmisData!$C:$C, $H425, NewEmisData!$D:$D, R$2), SUMIFS(NewEmisData!L:L, NewEmisData!$A:$A, "LDV", NewEmisData!$B:$B, $A425, NewEmisData!$C:$C, $H425, NewEmisData!$D:$D, R$2))</f>
        <v>0</v>
      </c>
      <c r="S425" s="335">
        <f>$I425*IF($G425="Pickup", SUMIFS(NewEmisData!M:M, NewEmisData!$A:$A, "Pickup", NewEmisData!$B:$B, $A425, NewEmisData!$C:$C, $H425, NewEmisData!$D:$D, S$2), SUMIFS(NewEmisData!M:M, NewEmisData!$A:$A, "LDV", NewEmisData!$B:$B, $A425, NewEmisData!$C:$C, $H425, NewEmisData!$D:$D, S$2))</f>
        <v>0</v>
      </c>
      <c r="T425" s="335">
        <v>0</v>
      </c>
      <c r="U425" s="335">
        <f>$I425*IF($G425="Pickup", SUMIFS(NewEmisData!E:E, NewEmisData!$A:$A, "Pickup", NewEmisData!$B:$B, $A425, NewEmisData!$C:$C, $H425, NewEmisData!$D:$D, U$2), SUMIFS(NewEmisData!E:E, NewEmisData!$A:$A, "LDV", NewEmisData!$B:$B, $A425, NewEmisData!$C:$C, $H425, NewEmisData!$D:$D, U$2))</f>
        <v>0</v>
      </c>
      <c r="V425" s="335">
        <f>$I425*IF($G425="Pickup", SUMIFS(NewEmisData!F:F, NewEmisData!$A:$A, "Pickup", NewEmisData!$B:$B, $A425, NewEmisData!$C:$C, $H425, NewEmisData!$D:$D, V$2), SUMIFS(NewEmisData!F:F, NewEmisData!$A:$A, "LDV", NewEmisData!$B:$B, $A425, NewEmisData!$C:$C, $H425, NewEmisData!$D:$D, V$2))</f>
        <v>0</v>
      </c>
      <c r="W425" s="335">
        <f>$I425*IF($G425="Pickup", SUMIFS(NewEmisData!G:G, NewEmisData!$A:$A, "Pickup", NewEmisData!$B:$B, $A425, NewEmisData!$C:$C, $H425, NewEmisData!$D:$D, W$2), SUMIFS(NewEmisData!G:G, NewEmisData!$A:$A, "LDV", NewEmisData!$B:$B, $A425, NewEmisData!$C:$C, $H425, NewEmisData!$D:$D, W$2))</f>
        <v>0</v>
      </c>
      <c r="X425" s="335">
        <f>$I425*IF($G425="Pickup", SUMIFS(NewEmisData!H:H, NewEmisData!$A:$A, "Pickup", NewEmisData!$B:$B, $A425, NewEmisData!$C:$C, $H425, NewEmisData!$D:$D, X$2), SUMIFS(NewEmisData!H:H, NewEmisData!$A:$A, "LDV", NewEmisData!$B:$B, $A425, NewEmisData!$C:$C, $H425, NewEmisData!$D:$D, X$2))</f>
        <v>0</v>
      </c>
      <c r="Y425" s="335">
        <f>$I425*IF($G425="Pickup", SUMIFS(NewEmisData!I:I, NewEmisData!$A:$A, "Pickup", NewEmisData!$B:$B, $A425, NewEmisData!$C:$C, $H425, NewEmisData!$D:$D, Y$2), SUMIFS(NewEmisData!I:I, NewEmisData!$A:$A, "LDV", NewEmisData!$B:$B, $A425, NewEmisData!$C:$C, $H425, NewEmisData!$D:$D, Y$2))</f>
        <v>0</v>
      </c>
      <c r="Z425" s="335">
        <f>$I425*IF($G425="Pickup", SUMIFS(NewEmisData!J:J, NewEmisData!$A:$A, "Pickup", NewEmisData!$B:$B, $A425, NewEmisData!$C:$C, $H425, NewEmisData!$D:$D, Z$2), SUMIFS(NewEmisData!J:J, NewEmisData!$A:$A, "LDV", NewEmisData!$B:$B, $A425, NewEmisData!$C:$C, $H425, NewEmisData!$D:$D, Z$2))</f>
        <v>0</v>
      </c>
      <c r="AA425" s="335">
        <f>$I425*IF($G425="Pickup", SUMIFS(NewEmisData!K:K, NewEmisData!$A:$A, "Pickup", NewEmisData!$B:$B, $A425, NewEmisData!$C:$C, $H425, NewEmisData!$D:$D, AA$2), SUMIFS(NewEmisData!K:K, NewEmisData!$A:$A, "LDV", NewEmisData!$B:$B, $A425, NewEmisData!$C:$C, $H425, NewEmisData!$D:$D, AA$2))</f>
        <v>0</v>
      </c>
      <c r="AB425" s="335">
        <f>$I425*IF($G425="Pickup", SUMIFS(NewEmisData!L:L, NewEmisData!$A:$A, "Pickup", NewEmisData!$B:$B, $A425, NewEmisData!$C:$C, $H425, NewEmisData!$D:$D, AB$2), SUMIFS(NewEmisData!L:L, NewEmisData!$A:$A, "LDV", NewEmisData!$B:$B, $A425, NewEmisData!$C:$C, $H425, NewEmisData!$D:$D, AB$2))</f>
        <v>0</v>
      </c>
      <c r="AC425" s="335">
        <f>$I425*IF($G425="Pickup", SUMIFS(NewEmisData!M:M, NewEmisData!$A:$A, "Pickup", NewEmisData!$B:$B, $A425, NewEmisData!$C:$C, $H425, NewEmisData!$D:$D, AC$2), SUMIFS(NewEmisData!M:M, NewEmisData!$A:$A, "LDV", NewEmisData!$B:$B, $A425, NewEmisData!$C:$C, $H425, NewEmisData!$D:$D, AC$2))</f>
        <v>0</v>
      </c>
      <c r="AD425" s="335">
        <v>0</v>
      </c>
      <c r="AE425" s="335">
        <f>$I425*IF($G425="Pickup", SUMIFS(NewEmisData!E:E, NewEmisData!$A:$A, "Pickup", NewEmisData!$B:$B, $A425, NewEmisData!$C:$C, $H425, NewEmisData!$D:$D, AE$2), SUMIFS(NewEmisData!E:E, NewEmisData!$A:$A, "LDV", NewEmisData!$B:$B, $A425, NewEmisData!$C:$C, $H425, NewEmisData!$D:$D, AE$2))</f>
        <v>0</v>
      </c>
      <c r="AF425" s="335">
        <f>$I425*IF($G425="Pickup", SUMIFS(NewEmisData!F:F, NewEmisData!$A:$A, "Pickup", NewEmisData!$B:$B, $A425, NewEmisData!$C:$C, $H425, NewEmisData!$D:$D, AF$2), SUMIFS(NewEmisData!F:F, NewEmisData!$A:$A, "LDV", NewEmisData!$B:$B, $A425, NewEmisData!$C:$C, $H425, NewEmisData!$D:$D, AF$2))</f>
        <v>0</v>
      </c>
      <c r="AG425" s="335">
        <f>$I425*IF($G425="Pickup", SUMIFS(NewEmisData!G:G, NewEmisData!$A:$A, "Pickup", NewEmisData!$B:$B, $A425, NewEmisData!$C:$C, $H425, NewEmisData!$D:$D, AG$2), SUMIFS(NewEmisData!G:G, NewEmisData!$A:$A, "LDV", NewEmisData!$B:$B, $A425, NewEmisData!$C:$C, $H425, NewEmisData!$D:$D, AG$2))</f>
        <v>0</v>
      </c>
      <c r="AH425" s="335">
        <f>$I425*IF($G425="Pickup", SUMIFS(NewEmisData!H:H, NewEmisData!$A:$A, "Pickup", NewEmisData!$B:$B, $A425, NewEmisData!$C:$C, $H425, NewEmisData!$D:$D, AH$2), SUMIFS(NewEmisData!H:H, NewEmisData!$A:$A, "LDV", NewEmisData!$B:$B, $A425, NewEmisData!$C:$C, $H425, NewEmisData!$D:$D, AH$2))</f>
        <v>0</v>
      </c>
      <c r="AI425" s="335">
        <f>$I425*IF($G425="Pickup", SUMIFS(NewEmisData!I:I, NewEmisData!$A:$A, "Pickup", NewEmisData!$B:$B, $A425, NewEmisData!$C:$C, $H425, NewEmisData!$D:$D, AI$2), SUMIFS(NewEmisData!I:I, NewEmisData!$A:$A, "LDV", NewEmisData!$B:$B, $A425, NewEmisData!$C:$C, $H425, NewEmisData!$D:$D, AI$2))</f>
        <v>0</v>
      </c>
      <c r="AJ425" s="335">
        <f>$I425*IF($G425="Pickup", SUMIFS(NewEmisData!J:J, NewEmisData!$A:$A, "Pickup", NewEmisData!$B:$B, $A425, NewEmisData!$C:$C, $H425, NewEmisData!$D:$D, AJ$2), SUMIFS(NewEmisData!J:J, NewEmisData!$A:$A, "LDV", NewEmisData!$B:$B, $A425, NewEmisData!$C:$C, $H425, NewEmisData!$D:$D, AJ$2))</f>
        <v>0</v>
      </c>
      <c r="AK425" s="335">
        <f>$I425*IF($G425="Pickup", SUMIFS(NewEmisData!K:K, NewEmisData!$A:$A, "Pickup", NewEmisData!$B:$B, $A425, NewEmisData!$C:$C, $H425, NewEmisData!$D:$D, AK$2), SUMIFS(NewEmisData!K:K, NewEmisData!$A:$A, "LDV", NewEmisData!$B:$B, $A425, NewEmisData!$C:$C, $H425, NewEmisData!$D:$D, AK$2))</f>
        <v>0</v>
      </c>
      <c r="AL425" s="335">
        <f>$I425*IF($G425="Pickup", SUMIFS(NewEmisData!L:L, NewEmisData!$A:$A, "Pickup", NewEmisData!$B:$B, $A425, NewEmisData!$C:$C, $H425, NewEmisData!$D:$D, AL$2), SUMIFS(NewEmisData!L:L, NewEmisData!$A:$A, "LDV", NewEmisData!$B:$B, $A425, NewEmisData!$C:$C, $H425, NewEmisData!$D:$D, AL$2))</f>
        <v>0</v>
      </c>
      <c r="AM425" s="335">
        <f>$I425*IF($G425="Pickup", SUMIFS(NewEmisData!M:M, NewEmisData!$A:$A, "Pickup", NewEmisData!$B:$B, $A425, NewEmisData!$C:$C, $H425, NewEmisData!$D:$D, AM$2), SUMIFS(NewEmisData!M:M, NewEmisData!$A:$A, "LDV", NewEmisData!$B:$B, $A425, NewEmisData!$C:$C, $H425, NewEmisData!$D:$D, AM$2))</f>
        <v>0</v>
      </c>
      <c r="AN425" s="335">
        <v>0</v>
      </c>
      <c r="AO425" s="335">
        <f>$I425*IF($G425="Pickup", SUMIFS(NewEmisData!E:E, NewEmisData!$A:$A, "Pickup", NewEmisData!$B:$B, $A425, NewEmisData!$C:$C, $H425, NewEmisData!$D:$D, AO$2), SUMIFS(NewEmisData!E:E, NewEmisData!$A:$A, "LDV", NewEmisData!$B:$B, $A425, NewEmisData!$C:$C, $H425, NewEmisData!$D:$D, AO$2))</f>
        <v>7.3243110221385299E-2</v>
      </c>
      <c r="AP425" s="335">
        <f>$I425*IF($G425="Pickup", SUMIFS(NewEmisData!F:F, NewEmisData!$A:$A, "Pickup", NewEmisData!$B:$B, $A425, NewEmisData!$C:$C, $H425, NewEmisData!$D:$D, AP$2), SUMIFS(NewEmisData!F:F, NewEmisData!$A:$A, "LDV", NewEmisData!$B:$B, $A425, NewEmisData!$C:$C, $H425, NewEmisData!$D:$D, AP$2))</f>
        <v>7.3243110221385299E-2</v>
      </c>
      <c r="AQ425" s="335">
        <f>$I425*IF($G425="Pickup", SUMIFS(NewEmisData!G:G, NewEmisData!$A:$A, "Pickup", NewEmisData!$B:$B, $A425, NewEmisData!$C:$C, $H425, NewEmisData!$D:$D, AQ$2), SUMIFS(NewEmisData!G:G, NewEmisData!$A:$A, "LDV", NewEmisData!$B:$B, $A425, NewEmisData!$C:$C, $H425, NewEmisData!$D:$D, AQ$2))</f>
        <v>7.32430660863298E-2</v>
      </c>
      <c r="AR425" s="335">
        <f>$I425*IF($G425="Pickup", SUMIFS(NewEmisData!H:H, NewEmisData!$A:$A, "Pickup", NewEmisData!$B:$B, $A425, NewEmisData!$C:$C, $H425, NewEmisData!$D:$D, AR$2), SUMIFS(NewEmisData!H:H, NewEmisData!$A:$A, "LDV", NewEmisData!$B:$B, $A425, NewEmisData!$C:$C, $H425, NewEmisData!$D:$D, AR$2))</f>
        <v>7.3243157465552503E-2</v>
      </c>
      <c r="AS425" s="335">
        <f>$I425*IF($G425="Pickup", SUMIFS(NewEmisData!I:I, NewEmisData!$A:$A, "Pickup", NewEmisData!$B:$B, $A425, NewEmisData!$C:$C, $H425, NewEmisData!$D:$D, AS$2), SUMIFS(NewEmisData!I:I, NewEmisData!$A:$A, "LDV", NewEmisData!$B:$B, $A425, NewEmisData!$C:$C, $H425, NewEmisData!$D:$D, AS$2))</f>
        <v>7.3243061950548305E-2</v>
      </c>
      <c r="AT425" s="335">
        <f>$I425*IF($G425="Pickup", SUMIFS(NewEmisData!J:J, NewEmisData!$A:$A, "Pickup", NewEmisData!$B:$B, $A425, NewEmisData!$C:$C, $H425, NewEmisData!$D:$D, AT$2), SUMIFS(NewEmisData!J:J, NewEmisData!$A:$A, "LDV", NewEmisData!$B:$B, $A425, NewEmisData!$C:$C, $H425, NewEmisData!$D:$D, AT$2))</f>
        <v>7.3243007522533404E-2</v>
      </c>
      <c r="AU425" s="335">
        <f>$I425*IF($G425="Pickup", SUMIFS(NewEmisData!K:K, NewEmisData!$A:$A, "Pickup", NewEmisData!$B:$B, $A425, NewEmisData!$C:$C, $H425, NewEmisData!$D:$D, AU$2), SUMIFS(NewEmisData!K:K, NewEmisData!$A:$A, "LDV", NewEmisData!$B:$B, $A425, NewEmisData!$C:$C, $H425, NewEmisData!$D:$D, AU$2))</f>
        <v>7.3243037508868306E-2</v>
      </c>
      <c r="AV425" s="335">
        <f>$I425*IF($G425="Pickup", SUMIFS(NewEmisData!L:L, NewEmisData!$A:$A, "Pickup", NewEmisData!$B:$B, $A425, NewEmisData!$C:$C, $H425, NewEmisData!$D:$D, AV$2), SUMIFS(NewEmisData!L:L, NewEmisData!$A:$A, "LDV", NewEmisData!$B:$B, $A425, NewEmisData!$C:$C, $H425, NewEmisData!$D:$D, AV$2))</f>
        <v>7.3242921236188793E-2</v>
      </c>
      <c r="AW425" s="335">
        <f>$I425*IF($G425="Pickup", SUMIFS(NewEmisData!M:M, NewEmisData!$A:$A, "Pickup", NewEmisData!$B:$B, $A425, NewEmisData!$C:$C, $H425, NewEmisData!$D:$D, AW$2), SUMIFS(NewEmisData!M:M, NewEmisData!$A:$A, "LDV", NewEmisData!$B:$B, $A425, NewEmisData!$C:$C, $H425, NewEmisData!$D:$D, AW$2))</f>
        <v>7.3242921236188793E-2</v>
      </c>
      <c r="AX425" s="335">
        <v>0</v>
      </c>
      <c r="AY425" s="335">
        <f>$I425*IF($G425="Pickup", SUMIFS(NewEmisData!E:E, NewEmisData!$A:$A, "Pickup", NewEmisData!$B:$B, $A425, NewEmisData!$C:$C, $H425, NewEmisData!$D:$D, AY$2), SUMIFS(NewEmisData!E:E, NewEmisData!$A:$A, "LDV", NewEmisData!$B:$B, $A425, NewEmisData!$C:$C, $H425, NewEmisData!$D:$D, AY$2))</f>
        <v>9.4510282374974993E-3</v>
      </c>
      <c r="AZ425" s="335">
        <f>$I425*IF($G425="Pickup", SUMIFS(NewEmisData!F:F, NewEmisData!$A:$A, "Pickup", NewEmisData!$B:$B, $A425, NewEmisData!$C:$C, $H425, NewEmisData!$D:$D, AZ$2), SUMIFS(NewEmisData!F:F, NewEmisData!$A:$A, "LDV", NewEmisData!$B:$B, $A425, NewEmisData!$C:$C, $H425, NewEmisData!$D:$D, AZ$2))</f>
        <v>9.4510282374974993E-3</v>
      </c>
      <c r="BA425" s="335">
        <f>$I425*IF($G425="Pickup", SUMIFS(NewEmisData!G:G, NewEmisData!$A:$A, "Pickup", NewEmisData!$B:$B, $A425, NewEmisData!$C:$C, $H425, NewEmisData!$D:$D, BA$2), SUMIFS(NewEmisData!G:G, NewEmisData!$A:$A, "LDV", NewEmisData!$B:$B, $A425, NewEmisData!$C:$C, $H425, NewEmisData!$D:$D, BA$2))</f>
        <v>9.4510125266560902E-3</v>
      </c>
      <c r="BB425" s="335">
        <f>$I425*IF($G425="Pickup", SUMIFS(NewEmisData!H:H, NewEmisData!$A:$A, "Pickup", NewEmisData!$B:$B, $A425, NewEmisData!$C:$C, $H425, NewEmisData!$D:$D, BB$2), SUMIFS(NewEmisData!H:H, NewEmisData!$A:$A, "LDV", NewEmisData!$B:$B, $A425, NewEmisData!$C:$C, $H425, NewEmisData!$D:$D, BB$2))</f>
        <v>9.4510284224167199E-3</v>
      </c>
      <c r="BC425" s="335">
        <f>$I425*IF($G425="Pickup", SUMIFS(NewEmisData!I:I, NewEmisData!$A:$A, "Pickup", NewEmisData!$B:$B, $A425, NewEmisData!$C:$C, $H425, NewEmisData!$D:$D, BC$2), SUMIFS(NewEmisData!I:I, NewEmisData!$A:$A, "LDV", NewEmisData!$B:$B, $A425, NewEmisData!$C:$C, $H425, NewEmisData!$D:$D, BC$2))</f>
        <v>9.4510120080224802E-3</v>
      </c>
      <c r="BD425" s="335">
        <f>$I425*IF($G425="Pickup", SUMIFS(NewEmisData!J:J, NewEmisData!$A:$A, "Pickup", NewEmisData!$B:$B, $A425, NewEmisData!$C:$C, $H425, NewEmisData!$D:$D, BD$2), SUMIFS(NewEmisData!J:J, NewEmisData!$A:$A, "LDV", NewEmisData!$B:$B, $A425, NewEmisData!$C:$C, $H425, NewEmisData!$D:$D, BD$2))</f>
        <v>9.4510218218297193E-3</v>
      </c>
      <c r="BE425" s="335">
        <f>$I425*IF($G425="Pickup", SUMIFS(NewEmisData!K:K, NewEmisData!$A:$A, "Pickup", NewEmisData!$B:$B, $A425, NewEmisData!$C:$C, $H425, NewEmisData!$D:$D, BE$2), SUMIFS(NewEmisData!K:K, NewEmisData!$A:$A, "LDV", NewEmisData!$B:$B, $A425, NewEmisData!$C:$C, $H425, NewEmisData!$D:$D, BE$2))</f>
        <v>9.4510103244617501E-3</v>
      </c>
      <c r="BF425" s="335">
        <f>$I425*IF($G425="Pickup", SUMIFS(NewEmisData!L:L, NewEmisData!$A:$A, "Pickup", NewEmisData!$B:$B, $A425, NewEmisData!$C:$C, $H425, NewEmisData!$D:$D, BF$2), SUMIFS(NewEmisData!L:L, NewEmisData!$A:$A, "LDV", NewEmisData!$B:$B, $A425, NewEmisData!$C:$C, $H425, NewEmisData!$D:$D, BF$2))</f>
        <v>9.4510089054136992E-3</v>
      </c>
      <c r="BG425" s="335">
        <f>$I425*IF($G425="Pickup", SUMIFS(NewEmisData!M:M, NewEmisData!$A:$A, "Pickup", NewEmisData!$B:$B, $A425, NewEmisData!$C:$C, $H425, NewEmisData!$D:$D, BG$2), SUMIFS(NewEmisData!M:M, NewEmisData!$A:$A, "LDV", NewEmisData!$B:$B, $A425, NewEmisData!$C:$C, $H425, NewEmisData!$D:$D, BG$2))</f>
        <v>9.4510089054136992E-3</v>
      </c>
      <c r="BH425" s="335">
        <v>0</v>
      </c>
      <c r="BI425" s="335">
        <f>$I425*IF($G425="Pickup", SUMIFS(NewEmisData!E:E, NewEmisData!$A:$A, "Pickup", NewEmisData!$B:$B, $A425, NewEmisData!$C:$C, $H425, NewEmisData!$D:$D, BI$2), SUMIFS(NewEmisData!E:E, NewEmisData!$A:$A, "LDV", NewEmisData!$B:$B, $A425, NewEmisData!$C:$C, $H425, NewEmisData!$D:$D, BI$2))</f>
        <v>0</v>
      </c>
      <c r="BJ425" s="335">
        <f>$I425*IF($G425="Pickup", SUMIFS(NewEmisData!F:F, NewEmisData!$A:$A, "Pickup", NewEmisData!$B:$B, $A425, NewEmisData!$C:$C, $H425, NewEmisData!$D:$D, BJ$2), SUMIFS(NewEmisData!F:F, NewEmisData!$A:$A, "LDV", NewEmisData!$B:$B, $A425, NewEmisData!$C:$C, $H425, NewEmisData!$D:$D, BJ$2))</f>
        <v>0</v>
      </c>
      <c r="BK425" s="335">
        <f>$I425*IF($G425="Pickup", SUMIFS(NewEmisData!G:G, NewEmisData!$A:$A, "Pickup", NewEmisData!$B:$B, $A425, NewEmisData!$C:$C, $H425, NewEmisData!$D:$D, BK$2), SUMIFS(NewEmisData!G:G, NewEmisData!$A:$A, "LDV", NewEmisData!$B:$B, $A425, NewEmisData!$C:$C, $H425, NewEmisData!$D:$D, BK$2))</f>
        <v>0</v>
      </c>
      <c r="BL425" s="335">
        <f>$I425*IF($G425="Pickup", SUMIFS(NewEmisData!H:H, NewEmisData!$A:$A, "Pickup", NewEmisData!$B:$B, $A425, NewEmisData!$C:$C, $H425, NewEmisData!$D:$D, BL$2), SUMIFS(NewEmisData!H:H, NewEmisData!$A:$A, "LDV", NewEmisData!$B:$B, $A425, NewEmisData!$C:$C, $H425, NewEmisData!$D:$D, BL$2))</f>
        <v>0</v>
      </c>
      <c r="BM425" s="335">
        <f>$I425*IF($G425="Pickup", SUMIFS(NewEmisData!I:I, NewEmisData!$A:$A, "Pickup", NewEmisData!$B:$B, $A425, NewEmisData!$C:$C, $H425, NewEmisData!$D:$D, BM$2), SUMIFS(NewEmisData!I:I, NewEmisData!$A:$A, "LDV", NewEmisData!$B:$B, $A425, NewEmisData!$C:$C, $H425, NewEmisData!$D:$D, BM$2))</f>
        <v>0</v>
      </c>
      <c r="BN425" s="335">
        <f>$I425*IF($G425="Pickup", SUMIFS(NewEmisData!J:J, NewEmisData!$A:$A, "Pickup", NewEmisData!$B:$B, $A425, NewEmisData!$C:$C, $H425, NewEmisData!$D:$D, BN$2), SUMIFS(NewEmisData!J:J, NewEmisData!$A:$A, "LDV", NewEmisData!$B:$B, $A425, NewEmisData!$C:$C, $H425, NewEmisData!$D:$D, BN$2))</f>
        <v>0</v>
      </c>
      <c r="BO425" s="335">
        <f>$I425*IF($G425="Pickup", SUMIFS(NewEmisData!K:K, NewEmisData!$A:$A, "Pickup", NewEmisData!$B:$B, $A425, NewEmisData!$C:$C, $H425, NewEmisData!$D:$D, BO$2), SUMIFS(NewEmisData!K:K, NewEmisData!$A:$A, "LDV", NewEmisData!$B:$B, $A425, NewEmisData!$C:$C, $H425, NewEmisData!$D:$D, BO$2))</f>
        <v>0</v>
      </c>
      <c r="BP425" s="335">
        <f>$I425*IF($G425="Pickup", SUMIFS(NewEmisData!L:L, NewEmisData!$A:$A, "Pickup", NewEmisData!$B:$B, $A425, NewEmisData!$C:$C, $H425, NewEmisData!$D:$D, BP$2), SUMIFS(NewEmisData!L:L, NewEmisData!$A:$A, "LDV", NewEmisData!$B:$B, $A425, NewEmisData!$C:$C, $H425, NewEmisData!$D:$D, BP$2))</f>
        <v>0</v>
      </c>
      <c r="BQ425" s="335">
        <f>$I425*IF($G425="Pickup", SUMIFS(NewEmisData!M:M, NewEmisData!$A:$A, "Pickup", NewEmisData!$B:$B, $A425, NewEmisData!$C:$C, $H425, NewEmisData!$D:$D, BQ$2), SUMIFS(NewEmisData!M:M, NewEmisData!$A:$A, "LDV", NewEmisData!$B:$B, $A425, NewEmisData!$C:$C, $H425, NewEmisData!$D:$D, BQ$2))</f>
        <v>0</v>
      </c>
      <c r="BR425" s="335">
        <v>0</v>
      </c>
      <c r="BS425" s="335">
        <f>$I425*IF($G425="Pickup", SUMIFS(NewEmisData!E:E, NewEmisData!$A:$A, "Pickup", NewEmisData!$B:$B, $A425, NewEmisData!$C:$C, $H425, NewEmisData!$D:$D, BS$2), SUMIFS(NewEmisData!E:E, NewEmisData!$A:$A, "LDV", NewEmisData!$B:$B, $A425, NewEmisData!$C:$C, $H425, NewEmisData!$D:$D, BS$2))</f>
        <v>0</v>
      </c>
      <c r="BT425" s="335">
        <f>$I425*IF($G425="Pickup", SUMIFS(NewEmisData!F:F, NewEmisData!$A:$A, "Pickup", NewEmisData!$B:$B, $A425, NewEmisData!$C:$C, $H425, NewEmisData!$D:$D, BT$2), SUMIFS(NewEmisData!F:F, NewEmisData!$A:$A, "LDV", NewEmisData!$B:$B, $A425, NewEmisData!$C:$C, $H425, NewEmisData!$D:$D, BT$2))</f>
        <v>0</v>
      </c>
      <c r="BU425" s="335">
        <f>$I425*IF($G425="Pickup", SUMIFS(NewEmisData!G:G, NewEmisData!$A:$A, "Pickup", NewEmisData!$B:$B, $A425, NewEmisData!$C:$C, $H425, NewEmisData!$D:$D, BU$2), SUMIFS(NewEmisData!G:G, NewEmisData!$A:$A, "LDV", NewEmisData!$B:$B, $A425, NewEmisData!$C:$C, $H425, NewEmisData!$D:$D, BU$2))</f>
        <v>0</v>
      </c>
      <c r="BV425" s="335">
        <f>$I425*IF($G425="Pickup", SUMIFS(NewEmisData!H:H, NewEmisData!$A:$A, "Pickup", NewEmisData!$B:$B, $A425, NewEmisData!$C:$C, $H425, NewEmisData!$D:$D, BV$2), SUMIFS(NewEmisData!H:H, NewEmisData!$A:$A, "LDV", NewEmisData!$B:$B, $A425, NewEmisData!$C:$C, $H425, NewEmisData!$D:$D, BV$2))</f>
        <v>0</v>
      </c>
      <c r="BW425" s="335">
        <f>$I425*IF($G425="Pickup", SUMIFS(NewEmisData!I:I, NewEmisData!$A:$A, "Pickup", NewEmisData!$B:$B, $A425, NewEmisData!$C:$C, $H425, NewEmisData!$D:$D, BW$2), SUMIFS(NewEmisData!I:I, NewEmisData!$A:$A, "LDV", NewEmisData!$B:$B, $A425, NewEmisData!$C:$C, $H425, NewEmisData!$D:$D, BW$2))</f>
        <v>0</v>
      </c>
      <c r="BX425" s="335">
        <f>$I425*IF($G425="Pickup", SUMIFS(NewEmisData!J:J, NewEmisData!$A:$A, "Pickup", NewEmisData!$B:$B, $A425, NewEmisData!$C:$C, $H425, NewEmisData!$D:$D, BX$2), SUMIFS(NewEmisData!J:J, NewEmisData!$A:$A, "LDV", NewEmisData!$B:$B, $A425, NewEmisData!$C:$C, $H425, NewEmisData!$D:$D, BX$2))</f>
        <v>0</v>
      </c>
      <c r="BY425" s="335">
        <f>$I425*IF($G425="Pickup", SUMIFS(NewEmisData!K:K, NewEmisData!$A:$A, "Pickup", NewEmisData!$B:$B, $A425, NewEmisData!$C:$C, $H425, NewEmisData!$D:$D, BY$2), SUMIFS(NewEmisData!K:K, NewEmisData!$A:$A, "LDV", NewEmisData!$B:$B, $A425, NewEmisData!$C:$C, $H425, NewEmisData!$D:$D, BY$2))</f>
        <v>0</v>
      </c>
      <c r="BZ425" s="335">
        <f>$I425*IF($G425="Pickup", SUMIFS(NewEmisData!L:L, NewEmisData!$A:$A, "Pickup", NewEmisData!$B:$B, $A425, NewEmisData!$C:$C, $H425, NewEmisData!$D:$D, BZ$2), SUMIFS(NewEmisData!L:L, NewEmisData!$A:$A, "LDV", NewEmisData!$B:$B, $A425, NewEmisData!$C:$C, $H425, NewEmisData!$D:$D, BZ$2))</f>
        <v>0</v>
      </c>
      <c r="CA425" s="335">
        <f>$I425*IF($G425="Pickup", SUMIFS(NewEmisData!M:M, NewEmisData!$A:$A, "Pickup", NewEmisData!$B:$B, $A425, NewEmisData!$C:$C, $H425, NewEmisData!$D:$D, CA$2), SUMIFS(NewEmisData!M:M, NewEmisData!$A:$A, "LDV", NewEmisData!$B:$B, $A425, NewEmisData!$C:$C, $H425, NewEmisData!$D:$D, CA$2))</f>
        <v>0</v>
      </c>
      <c r="CB425" s="335">
        <v>0</v>
      </c>
      <c r="CC425" s="335">
        <f>$I425*IF($G425="Pickup", SUMIFS(NewEmisData!E:E, NewEmisData!$A:$A, "Pickup", NewEmisData!$B:$B, $A425, NewEmisData!$C:$C, $H425, NewEmisData!$D:$D, CC$2), SUMIFS(NewEmisData!E:E, NewEmisData!$A:$A, "LDV", NewEmisData!$B:$B, $A425, NewEmisData!$C:$C, $H425, NewEmisData!$D:$D, CC$2))</f>
        <v>0</v>
      </c>
      <c r="CD425" s="335">
        <f>$I425*IF($G425="Pickup", SUMIFS(NewEmisData!F:F, NewEmisData!$A:$A, "Pickup", NewEmisData!$B:$B, $A425, NewEmisData!$C:$C, $H425, NewEmisData!$D:$D, CD$2), SUMIFS(NewEmisData!F:F, NewEmisData!$A:$A, "LDV", NewEmisData!$B:$B, $A425, NewEmisData!$C:$C, $H425, NewEmisData!$D:$D, CD$2))</f>
        <v>0</v>
      </c>
      <c r="CE425" s="335">
        <f>$I425*IF($G425="Pickup", SUMIFS(NewEmisData!G:G, NewEmisData!$A:$A, "Pickup", NewEmisData!$B:$B, $A425, NewEmisData!$C:$C, $H425, NewEmisData!$D:$D, CE$2), SUMIFS(NewEmisData!G:G, NewEmisData!$A:$A, "LDV", NewEmisData!$B:$B, $A425, NewEmisData!$C:$C, $H425, NewEmisData!$D:$D, CE$2))</f>
        <v>0</v>
      </c>
      <c r="CF425" s="335">
        <f>$I425*IF($G425="Pickup", SUMIFS(NewEmisData!H:H, NewEmisData!$A:$A, "Pickup", NewEmisData!$B:$B, $A425, NewEmisData!$C:$C, $H425, NewEmisData!$D:$D, CF$2), SUMIFS(NewEmisData!H:H, NewEmisData!$A:$A, "LDV", NewEmisData!$B:$B, $A425, NewEmisData!$C:$C, $H425, NewEmisData!$D:$D, CF$2))</f>
        <v>0</v>
      </c>
      <c r="CG425" s="335">
        <f>$I425*IF($G425="Pickup", SUMIFS(NewEmisData!I:I, NewEmisData!$A:$A, "Pickup", NewEmisData!$B:$B, $A425, NewEmisData!$C:$C, $H425, NewEmisData!$D:$D, CG$2), SUMIFS(NewEmisData!I:I, NewEmisData!$A:$A, "LDV", NewEmisData!$B:$B, $A425, NewEmisData!$C:$C, $H425, NewEmisData!$D:$D, CG$2))</f>
        <v>0</v>
      </c>
      <c r="CH425" s="335">
        <f>$I425*IF($G425="Pickup", SUMIFS(NewEmisData!J:J, NewEmisData!$A:$A, "Pickup", NewEmisData!$B:$B, $A425, NewEmisData!$C:$C, $H425, NewEmisData!$D:$D, CH$2), SUMIFS(NewEmisData!J:J, NewEmisData!$A:$A, "LDV", NewEmisData!$B:$B, $A425, NewEmisData!$C:$C, $H425, NewEmisData!$D:$D, CH$2))</f>
        <v>0</v>
      </c>
      <c r="CI425" s="335">
        <f>$I425*IF($G425="Pickup", SUMIFS(NewEmisData!K:K, NewEmisData!$A:$A, "Pickup", NewEmisData!$B:$B, $A425, NewEmisData!$C:$C, $H425, NewEmisData!$D:$D, CI$2), SUMIFS(NewEmisData!K:K, NewEmisData!$A:$A, "LDV", NewEmisData!$B:$B, $A425, NewEmisData!$C:$C, $H425, NewEmisData!$D:$D, CI$2))</f>
        <v>0</v>
      </c>
      <c r="CJ425" s="335">
        <f>$I425*IF($G425="Pickup", SUMIFS(NewEmisData!L:L, NewEmisData!$A:$A, "Pickup", NewEmisData!$B:$B, $A425, NewEmisData!$C:$C, $H425, NewEmisData!$D:$D, CJ$2), SUMIFS(NewEmisData!L:L, NewEmisData!$A:$A, "LDV", NewEmisData!$B:$B, $A425, NewEmisData!$C:$C, $H425, NewEmisData!$D:$D, CJ$2))</f>
        <v>0</v>
      </c>
      <c r="CK425" s="335">
        <f>$I425*IF($G425="Pickup", SUMIFS(NewEmisData!M:M, NewEmisData!$A:$A, "Pickup", NewEmisData!$B:$B, $A425, NewEmisData!$C:$C, $H425, NewEmisData!$D:$D, CK$2), SUMIFS(NewEmisData!M:M, NewEmisData!$A:$A, "LDV", NewEmisData!$B:$B, $A425, NewEmisData!$C:$C, $H425, NewEmisData!$D:$D, CK$2))</f>
        <v>0</v>
      </c>
      <c r="CL425" s="335">
        <v>0</v>
      </c>
      <c r="CM425" s="335">
        <f>$I425*IF($G425="Pickup", SUMIFS(NewEmisData!E:E, NewEmisData!$A:$A, "Pickup", NewEmisData!$B:$B, $A425, NewEmisData!$C:$C, $H425, NewEmisData!$D:$D, CM$2), SUMIFS(NewEmisData!E:E, NewEmisData!$A:$A, "LDV", NewEmisData!$B:$B, $A425, NewEmisData!$C:$C, $H425, NewEmisData!$D:$D, CM$2))</f>
        <v>0</v>
      </c>
      <c r="CN425" s="335">
        <f>$I425*IF($G425="Pickup", SUMIFS(NewEmisData!F:F, NewEmisData!$A:$A, "Pickup", NewEmisData!$B:$B, $A425, NewEmisData!$C:$C, $H425, NewEmisData!$D:$D, CN$2), SUMIFS(NewEmisData!F:F, NewEmisData!$A:$A, "LDV", NewEmisData!$B:$B, $A425, NewEmisData!$C:$C, $H425, NewEmisData!$D:$D, CN$2))</f>
        <v>0</v>
      </c>
      <c r="CO425" s="335">
        <f>$I425*IF($G425="Pickup", SUMIFS(NewEmisData!G:G, NewEmisData!$A:$A, "Pickup", NewEmisData!$B:$B, $A425, NewEmisData!$C:$C, $H425, NewEmisData!$D:$D, CO$2), SUMIFS(NewEmisData!G:G, NewEmisData!$A:$A, "LDV", NewEmisData!$B:$B, $A425, NewEmisData!$C:$C, $H425, NewEmisData!$D:$D, CO$2))</f>
        <v>0</v>
      </c>
      <c r="CP425" s="335">
        <f>$I425*IF($G425="Pickup", SUMIFS(NewEmisData!H:H, NewEmisData!$A:$A, "Pickup", NewEmisData!$B:$B, $A425, NewEmisData!$C:$C, $H425, NewEmisData!$D:$D, CP$2), SUMIFS(NewEmisData!H:H, NewEmisData!$A:$A, "LDV", NewEmisData!$B:$B, $A425, NewEmisData!$C:$C, $H425, NewEmisData!$D:$D, CP$2))</f>
        <v>0</v>
      </c>
      <c r="CQ425" s="335">
        <f>$I425*IF($G425="Pickup", SUMIFS(NewEmisData!I:I, NewEmisData!$A:$A, "Pickup", NewEmisData!$B:$B, $A425, NewEmisData!$C:$C, $H425, NewEmisData!$D:$D, CQ$2), SUMIFS(NewEmisData!I:I, NewEmisData!$A:$A, "LDV", NewEmisData!$B:$B, $A425, NewEmisData!$C:$C, $H425, NewEmisData!$D:$D, CQ$2))</f>
        <v>0</v>
      </c>
      <c r="CR425" s="335">
        <f>$I425*IF($G425="Pickup", SUMIFS(NewEmisData!J:J, NewEmisData!$A:$A, "Pickup", NewEmisData!$B:$B, $A425, NewEmisData!$C:$C, $H425, NewEmisData!$D:$D, CR$2), SUMIFS(NewEmisData!J:J, NewEmisData!$A:$A, "LDV", NewEmisData!$B:$B, $A425, NewEmisData!$C:$C, $H425, NewEmisData!$D:$D, CR$2))</f>
        <v>0</v>
      </c>
      <c r="CS425" s="335">
        <f>$I425*IF($G425="Pickup", SUMIFS(NewEmisData!K:K, NewEmisData!$A:$A, "Pickup", NewEmisData!$B:$B, $A425, NewEmisData!$C:$C, $H425, NewEmisData!$D:$D, CS$2), SUMIFS(NewEmisData!K:K, NewEmisData!$A:$A, "LDV", NewEmisData!$B:$B, $A425, NewEmisData!$C:$C, $H425, NewEmisData!$D:$D, CS$2))</f>
        <v>0</v>
      </c>
      <c r="CT425" s="335">
        <f>$I425*IF($G425="Pickup", SUMIFS(NewEmisData!L:L, NewEmisData!$A:$A, "Pickup", NewEmisData!$B:$B, $A425, NewEmisData!$C:$C, $H425, NewEmisData!$D:$D, CT$2), SUMIFS(NewEmisData!L:L, NewEmisData!$A:$A, "LDV", NewEmisData!$B:$B, $A425, NewEmisData!$C:$C, $H425, NewEmisData!$D:$D, CT$2))</f>
        <v>0</v>
      </c>
      <c r="CU425" s="335">
        <f>$I425*IF($G425="Pickup", SUMIFS(NewEmisData!M:M, NewEmisData!$A:$A, "Pickup", NewEmisData!$B:$B, $A425, NewEmisData!$C:$C, $H425, NewEmisData!$D:$D, CU$2), SUMIFS(NewEmisData!M:M, NewEmisData!$A:$A, "LDV", NewEmisData!$B:$B, $A425, NewEmisData!$C:$C, $H425, NewEmisData!$D:$D, CU$2))</f>
        <v>0</v>
      </c>
      <c r="CV425" s="335">
        <v>0</v>
      </c>
      <c r="CW425" s="335">
        <v>0</v>
      </c>
      <c r="CX425" s="335">
        <v>0</v>
      </c>
      <c r="CY425" s="335">
        <v>0</v>
      </c>
      <c r="CZ425" s="335">
        <v>0</v>
      </c>
      <c r="DA425" s="335">
        <v>0</v>
      </c>
      <c r="DB425" s="335">
        <v>0</v>
      </c>
      <c r="DC425" s="335">
        <v>0</v>
      </c>
      <c r="DD425" s="335">
        <v>0</v>
      </c>
      <c r="DE425" s="335">
        <v>0</v>
      </c>
      <c r="DF425" s="335">
        <v>0</v>
      </c>
      <c r="DG425" s="335">
        <f>$I425*IF($G425="Pickup", SUMIFS(NewEmisData!E:E, NewEmisData!$A:$A, "Pickup", NewEmisData!$B:$B, $A425, NewEmisData!$C:$C, $H425, NewEmisData!$D:$D, DG$2), SUMIFS(NewEmisData!E:E, NewEmisData!$A:$A, "LDV", NewEmisData!$B:$B, $A425, NewEmisData!$C:$C, $H425, NewEmisData!$D:$D, DG$2))</f>
        <v>0</v>
      </c>
      <c r="DH425" s="335">
        <f>$I425*IF($G425="Pickup", SUMIFS(NewEmisData!F:F, NewEmisData!$A:$A, "Pickup", NewEmisData!$B:$B, $A425, NewEmisData!$C:$C, $H425, NewEmisData!$D:$D, DH$2), SUMIFS(NewEmisData!F:F, NewEmisData!$A:$A, "LDV", NewEmisData!$B:$B, $A425, NewEmisData!$C:$C, $H425, NewEmisData!$D:$D, DH$2))</f>
        <v>0</v>
      </c>
      <c r="DI425" s="335">
        <f>$I425*IF($G425="Pickup", SUMIFS(NewEmisData!G:G, NewEmisData!$A:$A, "Pickup", NewEmisData!$B:$B, $A425, NewEmisData!$C:$C, $H425, NewEmisData!$D:$D, DI$2), SUMIFS(NewEmisData!G:G, NewEmisData!$A:$A, "LDV", NewEmisData!$B:$B, $A425, NewEmisData!$C:$C, $H425, NewEmisData!$D:$D, DI$2))</f>
        <v>0</v>
      </c>
      <c r="DJ425" s="335">
        <f>$I425*IF($G425="Pickup", SUMIFS(NewEmisData!H:H, NewEmisData!$A:$A, "Pickup", NewEmisData!$B:$B, $A425, NewEmisData!$C:$C, $H425, NewEmisData!$D:$D, DJ$2), SUMIFS(NewEmisData!H:H, NewEmisData!$A:$A, "LDV", NewEmisData!$B:$B, $A425, NewEmisData!$C:$C, $H425, NewEmisData!$D:$D, DJ$2))</f>
        <v>0</v>
      </c>
      <c r="DK425" s="335">
        <f>$I425*IF($G425="Pickup", SUMIFS(NewEmisData!I:I, NewEmisData!$A:$A, "Pickup", NewEmisData!$B:$B, $A425, NewEmisData!$C:$C, $H425, NewEmisData!$D:$D, DK$2), SUMIFS(NewEmisData!I:I, NewEmisData!$A:$A, "LDV", NewEmisData!$B:$B, $A425, NewEmisData!$C:$C, $H425, NewEmisData!$D:$D, DK$2))</f>
        <v>0</v>
      </c>
      <c r="DL425" s="335">
        <f>$I425*IF($G425="Pickup", SUMIFS(NewEmisData!J:J, NewEmisData!$A:$A, "Pickup", NewEmisData!$B:$B, $A425, NewEmisData!$C:$C, $H425, NewEmisData!$D:$D, DL$2), SUMIFS(NewEmisData!J:J, NewEmisData!$A:$A, "LDV", NewEmisData!$B:$B, $A425, NewEmisData!$C:$C, $H425, NewEmisData!$D:$D, DL$2))</f>
        <v>0</v>
      </c>
      <c r="DM425" s="335">
        <f>$I425*IF($G425="Pickup", SUMIFS(NewEmisData!K:K, NewEmisData!$A:$A, "Pickup", NewEmisData!$B:$B, $A425, NewEmisData!$C:$C, $H425, NewEmisData!$D:$D, DM$2), SUMIFS(NewEmisData!K:K, NewEmisData!$A:$A, "LDV", NewEmisData!$B:$B, $A425, NewEmisData!$C:$C, $H425, NewEmisData!$D:$D, DM$2))</f>
        <v>0</v>
      </c>
      <c r="DN425" s="335">
        <f>$I425*IF($G425="Pickup", SUMIFS(NewEmisData!L:L, NewEmisData!$A:$A, "Pickup", NewEmisData!$B:$B, $A425, NewEmisData!$C:$C, $H425, NewEmisData!$D:$D, DN$2), SUMIFS(NewEmisData!L:L, NewEmisData!$A:$A, "LDV", NewEmisData!$B:$B, $A425, NewEmisData!$C:$C, $H425, NewEmisData!$D:$D, DN$2))</f>
        <v>0</v>
      </c>
      <c r="DO425" s="335">
        <f>$I425*IF($G425="Pickup", SUMIFS(NewEmisData!M:M, NewEmisData!$A:$A, "Pickup", NewEmisData!$B:$B, $A425, NewEmisData!$C:$C, $H425, NewEmisData!$D:$D, DO$2), SUMIFS(NewEmisData!M:M, NewEmisData!$A:$A, "LDV", NewEmisData!$B:$B, $A425, NewEmisData!$C:$C, $H425, NewEmisData!$D:$D, DO$2))</f>
        <v>0</v>
      </c>
      <c r="DP425" s="335">
        <v>0</v>
      </c>
      <c r="DQ425" s="335">
        <f>$I425*IF($G425="Pickup", SUMIFS(NewEmisData!E:E, NewEmisData!$A:$A, "Pickup", NewEmisData!$B:$B, $A425, NewEmisData!$C:$C, $H425, NewEmisData!$D:$D, DQ$2), SUMIFS(NewEmisData!E:E, NewEmisData!$A:$A, "LDV", NewEmisData!$B:$B, $A425, NewEmisData!$C:$C, $H425, NewEmisData!$D:$D, DQ$2))</f>
        <v>0</v>
      </c>
      <c r="DR425" s="335">
        <f>$I425*IF($G425="Pickup", SUMIFS(NewEmisData!F:F, NewEmisData!$A:$A, "Pickup", NewEmisData!$B:$B, $A425, NewEmisData!$C:$C, $H425, NewEmisData!$D:$D, DR$2), SUMIFS(NewEmisData!F:F, NewEmisData!$A:$A, "LDV", NewEmisData!$B:$B, $A425, NewEmisData!$C:$C, $H425, NewEmisData!$D:$D, DR$2))</f>
        <v>0</v>
      </c>
      <c r="DS425" s="335">
        <f>$I425*IF($G425="Pickup", SUMIFS(NewEmisData!G:G, NewEmisData!$A:$A, "Pickup", NewEmisData!$B:$B, $A425, NewEmisData!$C:$C, $H425, NewEmisData!$D:$D, DS$2), SUMIFS(NewEmisData!G:G, NewEmisData!$A:$A, "LDV", NewEmisData!$B:$B, $A425, NewEmisData!$C:$C, $H425, NewEmisData!$D:$D, DS$2))</f>
        <v>0</v>
      </c>
      <c r="DT425" s="335">
        <f>$I425*IF($G425="Pickup", SUMIFS(NewEmisData!H:H, NewEmisData!$A:$A, "Pickup", NewEmisData!$B:$B, $A425, NewEmisData!$C:$C, $H425, NewEmisData!$D:$D, DT$2), SUMIFS(NewEmisData!H:H, NewEmisData!$A:$A, "LDV", NewEmisData!$B:$B, $A425, NewEmisData!$C:$C, $H425, NewEmisData!$D:$D, DT$2))</f>
        <v>0</v>
      </c>
      <c r="DU425" s="335">
        <f>$I425*IF($G425="Pickup", SUMIFS(NewEmisData!I:I, NewEmisData!$A:$A, "Pickup", NewEmisData!$B:$B, $A425, NewEmisData!$C:$C, $H425, NewEmisData!$D:$D, DU$2), SUMIFS(NewEmisData!I:I, NewEmisData!$A:$A, "LDV", NewEmisData!$B:$B, $A425, NewEmisData!$C:$C, $H425, NewEmisData!$D:$D, DU$2))</f>
        <v>0</v>
      </c>
      <c r="DV425" s="335">
        <f>$I425*IF($G425="Pickup", SUMIFS(NewEmisData!J:J, NewEmisData!$A:$A, "Pickup", NewEmisData!$B:$B, $A425, NewEmisData!$C:$C, $H425, NewEmisData!$D:$D, DV$2), SUMIFS(NewEmisData!J:J, NewEmisData!$A:$A, "LDV", NewEmisData!$B:$B, $A425, NewEmisData!$C:$C, $H425, NewEmisData!$D:$D, DV$2))</f>
        <v>0</v>
      </c>
      <c r="DW425" s="335">
        <f>$I425*IF($G425="Pickup", SUMIFS(NewEmisData!K:K, NewEmisData!$A:$A, "Pickup", NewEmisData!$B:$B, $A425, NewEmisData!$C:$C, $H425, NewEmisData!$D:$D, DW$2), SUMIFS(NewEmisData!K:K, NewEmisData!$A:$A, "LDV", NewEmisData!$B:$B, $A425, NewEmisData!$C:$C, $H425, NewEmisData!$D:$D, DW$2))</f>
        <v>0</v>
      </c>
      <c r="DX425" s="335">
        <f>$I425*IF($G425="Pickup", SUMIFS(NewEmisData!L:L, NewEmisData!$A:$A, "Pickup", NewEmisData!$B:$B, $A425, NewEmisData!$C:$C, $H425, NewEmisData!$D:$D, DX$2), SUMIFS(NewEmisData!L:L, NewEmisData!$A:$A, "LDV", NewEmisData!$B:$B, $A425, NewEmisData!$C:$C, $H425, NewEmisData!$D:$D, DX$2))</f>
        <v>0</v>
      </c>
      <c r="DY425" s="335">
        <f>$I425*IF($G425="Pickup", SUMIFS(NewEmisData!M:M, NewEmisData!$A:$A, "Pickup", NewEmisData!$B:$B, $A425, NewEmisData!$C:$C, $H425, NewEmisData!$D:$D, DY$2), SUMIFS(NewEmisData!M:M, NewEmisData!$A:$A, "LDV", NewEmisData!$B:$B, $A425, NewEmisData!$C:$C, $H425, NewEmisData!$D:$D, DY$2))</f>
        <v>0</v>
      </c>
      <c r="DZ425" s="335">
        <v>0</v>
      </c>
      <c r="EA425" s="335">
        <f t="shared" si="774"/>
        <v>0</v>
      </c>
      <c r="EB425" s="335">
        <f t="shared" si="775"/>
        <v>0</v>
      </c>
      <c r="EC425" s="335">
        <f t="shared" si="776"/>
        <v>0</v>
      </c>
      <c r="ED425" s="335">
        <f t="shared" si="777"/>
        <v>0</v>
      </c>
      <c r="EE425" s="335">
        <f t="shared" si="778"/>
        <v>0</v>
      </c>
      <c r="EF425" s="335">
        <f t="shared" si="779"/>
        <v>0</v>
      </c>
      <c r="EG425" s="335">
        <f t="shared" si="780"/>
        <v>0</v>
      </c>
      <c r="EH425" s="335">
        <f t="shared" si="781"/>
        <v>0</v>
      </c>
      <c r="EI425" s="335">
        <f t="shared" si="782"/>
        <v>0</v>
      </c>
      <c r="EJ425" s="335">
        <f t="shared" si="783"/>
        <v>0</v>
      </c>
      <c r="EK425" s="335">
        <f t="shared" si="784"/>
        <v>0</v>
      </c>
      <c r="EL425" s="335">
        <f t="shared" si="785"/>
        <v>0</v>
      </c>
      <c r="EM425" s="335">
        <f t="shared" si="786"/>
        <v>0</v>
      </c>
      <c r="EN425" s="335">
        <f t="shared" si="787"/>
        <v>0</v>
      </c>
      <c r="EO425" s="335">
        <f t="shared" si="788"/>
        <v>0</v>
      </c>
      <c r="EP425" s="335">
        <f t="shared" si="789"/>
        <v>0</v>
      </c>
      <c r="EQ425" s="335">
        <f t="shared" si="790"/>
        <v>0</v>
      </c>
      <c r="ER425" s="335">
        <f t="shared" si="791"/>
        <v>0</v>
      </c>
      <c r="ES425" s="335">
        <f t="shared" si="792"/>
        <v>0</v>
      </c>
      <c r="ET425" s="335">
        <f t="shared" si="793"/>
        <v>0</v>
      </c>
      <c r="EU425" s="335">
        <f t="shared" si="794"/>
        <v>0</v>
      </c>
      <c r="EV425" s="335">
        <f t="shared" si="795"/>
        <v>0</v>
      </c>
      <c r="EW425" s="335">
        <f t="shared" si="796"/>
        <v>0</v>
      </c>
      <c r="EX425" s="335">
        <f t="shared" si="797"/>
        <v>0</v>
      </c>
      <c r="EY425" s="335">
        <f t="shared" si="798"/>
        <v>0</v>
      </c>
      <c r="EZ425" s="335">
        <f t="shared" si="799"/>
        <v>0</v>
      </c>
      <c r="FA425" s="335">
        <f t="shared" si="800"/>
        <v>0</v>
      </c>
      <c r="FB425" s="335">
        <f t="shared" si="801"/>
        <v>0</v>
      </c>
      <c r="FC425" s="335">
        <f t="shared" si="802"/>
        <v>0</v>
      </c>
      <c r="FD425" s="335">
        <f t="shared" si="803"/>
        <v>0</v>
      </c>
      <c r="FE425" s="335">
        <f t="shared" si="804"/>
        <v>7.3243110221385299E-2</v>
      </c>
      <c r="FF425" s="335">
        <f t="shared" si="805"/>
        <v>7.3243110221385299E-2</v>
      </c>
      <c r="FG425" s="335">
        <f t="shared" si="806"/>
        <v>7.32430660863298E-2</v>
      </c>
      <c r="FH425" s="335">
        <f t="shared" si="807"/>
        <v>7.3243157465552503E-2</v>
      </c>
      <c r="FI425" s="335">
        <f t="shared" si="808"/>
        <v>7.3243061950548305E-2</v>
      </c>
      <c r="FJ425" s="335">
        <f t="shared" si="809"/>
        <v>7.3243007522533404E-2</v>
      </c>
      <c r="FK425" s="335">
        <f t="shared" si="810"/>
        <v>7.3243037508868306E-2</v>
      </c>
      <c r="FL425" s="335">
        <f t="shared" si="811"/>
        <v>7.3242921236188793E-2</v>
      </c>
      <c r="FM425" s="335">
        <f t="shared" si="812"/>
        <v>7.3242921236188793E-2</v>
      </c>
      <c r="FN425" s="335">
        <f t="shared" si="813"/>
        <v>0</v>
      </c>
      <c r="FO425" s="335">
        <f t="shared" si="814"/>
        <v>9.4510282374974993E-3</v>
      </c>
      <c r="FP425" s="335">
        <f t="shared" si="815"/>
        <v>9.4510282374974993E-3</v>
      </c>
      <c r="FQ425" s="335">
        <f t="shared" si="816"/>
        <v>9.4510125266560902E-3</v>
      </c>
      <c r="FR425" s="335">
        <f t="shared" si="817"/>
        <v>9.4510284224167199E-3</v>
      </c>
      <c r="FS425" s="335">
        <f t="shared" si="818"/>
        <v>9.4510120080224802E-3</v>
      </c>
      <c r="FT425" s="335">
        <f t="shared" si="819"/>
        <v>9.4510218218297193E-3</v>
      </c>
      <c r="FU425" s="335">
        <f t="shared" si="820"/>
        <v>9.4510103244617501E-3</v>
      </c>
      <c r="FV425" s="335">
        <f t="shared" si="821"/>
        <v>9.4510089054136992E-3</v>
      </c>
      <c r="FW425" s="335">
        <f t="shared" si="822"/>
        <v>9.4510089054136992E-3</v>
      </c>
      <c r="FX425" s="335">
        <f t="shared" si="823"/>
        <v>0</v>
      </c>
    </row>
    <row r="426" spans="1:180" x14ac:dyDescent="0.2">
      <c r="A426" s="305" t="str">
        <f>_xlfn.CONCAT(IF(LEFT(TRIM(A425),1)="*", "*R", "R"), 1+RIGHT(TRIM(A425),1))</f>
        <v>R3</v>
      </c>
      <c r="B426" s="305" t="str">
        <f t="shared" ref="B426:B429" si="825">B425</f>
        <v>TLLSELC200</v>
      </c>
      <c r="C426" s="305" t="str">
        <f t="shared" ref="C426:C429" si="826">C425</f>
        <v>Electric large SUV w/200 mi range</v>
      </c>
      <c r="D426" s="301" t="str">
        <f t="shared" ref="D426:D429" si="827">D425</f>
        <v>bn-vmt, bn-vmt/a</v>
      </c>
      <c r="E426" s="301" t="str">
        <f t="shared" ref="E426:E429" si="828">E425</f>
        <v>TRNELC</v>
      </c>
      <c r="F426" s="301" t="str">
        <f t="shared" ref="F426:F429" si="829">F425</f>
        <v>TL</v>
      </c>
      <c r="G426" s="315" t="s">
        <v>822</v>
      </c>
      <c r="H426" s="315" t="s">
        <v>36</v>
      </c>
      <c r="I426" s="315">
        <v>1</v>
      </c>
      <c r="J426" s="315" t="str">
        <f t="shared" si="824"/>
        <v>Large SUV-ELC</v>
      </c>
      <c r="K426" s="335">
        <f>$I426*IF($G426="Pickup", SUMIFS(NewEmisData!E:E, NewEmisData!$A:$A, "Pickup", NewEmisData!$B:$B, $A426, NewEmisData!$C:$C, $H426, NewEmisData!$D:$D, K$2), SUMIFS(NewEmisData!E:E, NewEmisData!$A:$A, "LDV", NewEmisData!$B:$B, $A426, NewEmisData!$C:$C, $H426, NewEmisData!$D:$D, K$2))</f>
        <v>0</v>
      </c>
      <c r="L426" s="335">
        <f>$I426*IF($G426="Pickup", SUMIFS(NewEmisData!F:F, NewEmisData!$A:$A, "Pickup", NewEmisData!$B:$B, $A426, NewEmisData!$C:$C, $H426, NewEmisData!$D:$D, L$2), SUMIFS(NewEmisData!F:F, NewEmisData!$A:$A, "LDV", NewEmisData!$B:$B, $A426, NewEmisData!$C:$C, $H426, NewEmisData!$D:$D, L$2))</f>
        <v>0</v>
      </c>
      <c r="M426" s="335">
        <f>$I426*IF($G426="Pickup", SUMIFS(NewEmisData!G:G, NewEmisData!$A:$A, "Pickup", NewEmisData!$B:$B, $A426, NewEmisData!$C:$C, $H426, NewEmisData!$D:$D, M$2), SUMIFS(NewEmisData!G:G, NewEmisData!$A:$A, "LDV", NewEmisData!$B:$B, $A426, NewEmisData!$C:$C, $H426, NewEmisData!$D:$D, M$2))</f>
        <v>0</v>
      </c>
      <c r="N426" s="335">
        <f>$I426*IF($G426="Pickup", SUMIFS(NewEmisData!H:H, NewEmisData!$A:$A, "Pickup", NewEmisData!$B:$B, $A426, NewEmisData!$C:$C, $H426, NewEmisData!$D:$D, N$2), SUMIFS(NewEmisData!H:H, NewEmisData!$A:$A, "LDV", NewEmisData!$B:$B, $A426, NewEmisData!$C:$C, $H426, NewEmisData!$D:$D, N$2))</f>
        <v>0</v>
      </c>
      <c r="O426" s="335">
        <f>$I426*IF($G426="Pickup", SUMIFS(NewEmisData!I:I, NewEmisData!$A:$A, "Pickup", NewEmisData!$B:$B, $A426, NewEmisData!$C:$C, $H426, NewEmisData!$D:$D, O$2), SUMIFS(NewEmisData!I:I, NewEmisData!$A:$A, "LDV", NewEmisData!$B:$B, $A426, NewEmisData!$C:$C, $H426, NewEmisData!$D:$D, O$2))</f>
        <v>0</v>
      </c>
      <c r="P426" s="335">
        <f>$I426*IF($G426="Pickup", SUMIFS(NewEmisData!J:J, NewEmisData!$A:$A, "Pickup", NewEmisData!$B:$B, $A426, NewEmisData!$C:$C, $H426, NewEmisData!$D:$D, P$2), SUMIFS(NewEmisData!J:J, NewEmisData!$A:$A, "LDV", NewEmisData!$B:$B, $A426, NewEmisData!$C:$C, $H426, NewEmisData!$D:$D, P$2))</f>
        <v>0</v>
      </c>
      <c r="Q426" s="335">
        <f>$I426*IF($G426="Pickup", SUMIFS(NewEmisData!K:K, NewEmisData!$A:$A, "Pickup", NewEmisData!$B:$B, $A426, NewEmisData!$C:$C, $H426, NewEmisData!$D:$D, Q$2), SUMIFS(NewEmisData!K:K, NewEmisData!$A:$A, "LDV", NewEmisData!$B:$B, $A426, NewEmisData!$C:$C, $H426, NewEmisData!$D:$D, Q$2))</f>
        <v>0</v>
      </c>
      <c r="R426" s="335">
        <f>$I426*IF($G426="Pickup", SUMIFS(NewEmisData!L:L, NewEmisData!$A:$A, "Pickup", NewEmisData!$B:$B, $A426, NewEmisData!$C:$C, $H426, NewEmisData!$D:$D, R$2), SUMIFS(NewEmisData!L:L, NewEmisData!$A:$A, "LDV", NewEmisData!$B:$B, $A426, NewEmisData!$C:$C, $H426, NewEmisData!$D:$D, R$2))</f>
        <v>0</v>
      </c>
      <c r="S426" s="335">
        <f>$I426*IF($G426="Pickup", SUMIFS(NewEmisData!M:M, NewEmisData!$A:$A, "Pickup", NewEmisData!$B:$B, $A426, NewEmisData!$C:$C, $H426, NewEmisData!$D:$D, S$2), SUMIFS(NewEmisData!M:M, NewEmisData!$A:$A, "LDV", NewEmisData!$B:$B, $A426, NewEmisData!$C:$C, $H426, NewEmisData!$D:$D, S$2))</f>
        <v>0</v>
      </c>
      <c r="T426" s="335">
        <v>0</v>
      </c>
      <c r="U426" s="335">
        <f>$I426*IF($G426="Pickup", SUMIFS(NewEmisData!E:E, NewEmisData!$A:$A, "Pickup", NewEmisData!$B:$B, $A426, NewEmisData!$C:$C, $H426, NewEmisData!$D:$D, U$2), SUMIFS(NewEmisData!E:E, NewEmisData!$A:$A, "LDV", NewEmisData!$B:$B, $A426, NewEmisData!$C:$C, $H426, NewEmisData!$D:$D, U$2))</f>
        <v>0</v>
      </c>
      <c r="V426" s="335">
        <f>$I426*IF($G426="Pickup", SUMIFS(NewEmisData!F:F, NewEmisData!$A:$A, "Pickup", NewEmisData!$B:$B, $A426, NewEmisData!$C:$C, $H426, NewEmisData!$D:$D, V$2), SUMIFS(NewEmisData!F:F, NewEmisData!$A:$A, "LDV", NewEmisData!$B:$B, $A426, NewEmisData!$C:$C, $H426, NewEmisData!$D:$D, V$2))</f>
        <v>0</v>
      </c>
      <c r="W426" s="335">
        <f>$I426*IF($G426="Pickup", SUMIFS(NewEmisData!G:G, NewEmisData!$A:$A, "Pickup", NewEmisData!$B:$B, $A426, NewEmisData!$C:$C, $H426, NewEmisData!$D:$D, W$2), SUMIFS(NewEmisData!G:G, NewEmisData!$A:$A, "LDV", NewEmisData!$B:$B, $A426, NewEmisData!$C:$C, $H426, NewEmisData!$D:$D, W$2))</f>
        <v>0</v>
      </c>
      <c r="X426" s="335">
        <f>$I426*IF($G426="Pickup", SUMIFS(NewEmisData!H:H, NewEmisData!$A:$A, "Pickup", NewEmisData!$B:$B, $A426, NewEmisData!$C:$C, $H426, NewEmisData!$D:$D, X$2), SUMIFS(NewEmisData!H:H, NewEmisData!$A:$A, "LDV", NewEmisData!$B:$B, $A426, NewEmisData!$C:$C, $H426, NewEmisData!$D:$D, X$2))</f>
        <v>0</v>
      </c>
      <c r="Y426" s="335">
        <f>$I426*IF($G426="Pickup", SUMIFS(NewEmisData!I:I, NewEmisData!$A:$A, "Pickup", NewEmisData!$B:$B, $A426, NewEmisData!$C:$C, $H426, NewEmisData!$D:$D, Y$2), SUMIFS(NewEmisData!I:I, NewEmisData!$A:$A, "LDV", NewEmisData!$B:$B, $A426, NewEmisData!$C:$C, $H426, NewEmisData!$D:$D, Y$2))</f>
        <v>0</v>
      </c>
      <c r="Z426" s="335">
        <f>$I426*IF($G426="Pickup", SUMIFS(NewEmisData!J:J, NewEmisData!$A:$A, "Pickup", NewEmisData!$B:$B, $A426, NewEmisData!$C:$C, $H426, NewEmisData!$D:$D, Z$2), SUMIFS(NewEmisData!J:J, NewEmisData!$A:$A, "LDV", NewEmisData!$B:$B, $A426, NewEmisData!$C:$C, $H426, NewEmisData!$D:$D, Z$2))</f>
        <v>0</v>
      </c>
      <c r="AA426" s="335">
        <f>$I426*IF($G426="Pickup", SUMIFS(NewEmisData!K:K, NewEmisData!$A:$A, "Pickup", NewEmisData!$B:$B, $A426, NewEmisData!$C:$C, $H426, NewEmisData!$D:$D, AA$2), SUMIFS(NewEmisData!K:K, NewEmisData!$A:$A, "LDV", NewEmisData!$B:$B, $A426, NewEmisData!$C:$C, $H426, NewEmisData!$D:$D, AA$2))</f>
        <v>0</v>
      </c>
      <c r="AB426" s="335">
        <f>$I426*IF($G426="Pickup", SUMIFS(NewEmisData!L:L, NewEmisData!$A:$A, "Pickup", NewEmisData!$B:$B, $A426, NewEmisData!$C:$C, $H426, NewEmisData!$D:$D, AB$2), SUMIFS(NewEmisData!L:L, NewEmisData!$A:$A, "LDV", NewEmisData!$B:$B, $A426, NewEmisData!$C:$C, $H426, NewEmisData!$D:$D, AB$2))</f>
        <v>0</v>
      </c>
      <c r="AC426" s="335">
        <f>$I426*IF($G426="Pickup", SUMIFS(NewEmisData!M:M, NewEmisData!$A:$A, "Pickup", NewEmisData!$B:$B, $A426, NewEmisData!$C:$C, $H426, NewEmisData!$D:$D, AC$2), SUMIFS(NewEmisData!M:M, NewEmisData!$A:$A, "LDV", NewEmisData!$B:$B, $A426, NewEmisData!$C:$C, $H426, NewEmisData!$D:$D, AC$2))</f>
        <v>0</v>
      </c>
      <c r="AD426" s="335">
        <v>0</v>
      </c>
      <c r="AE426" s="335">
        <f>$I426*IF($G426="Pickup", SUMIFS(NewEmisData!E:E, NewEmisData!$A:$A, "Pickup", NewEmisData!$B:$B, $A426, NewEmisData!$C:$C, $H426, NewEmisData!$D:$D, AE$2), SUMIFS(NewEmisData!E:E, NewEmisData!$A:$A, "LDV", NewEmisData!$B:$B, $A426, NewEmisData!$C:$C, $H426, NewEmisData!$D:$D, AE$2))</f>
        <v>0</v>
      </c>
      <c r="AF426" s="335">
        <f>$I426*IF($G426="Pickup", SUMIFS(NewEmisData!F:F, NewEmisData!$A:$A, "Pickup", NewEmisData!$B:$B, $A426, NewEmisData!$C:$C, $H426, NewEmisData!$D:$D, AF$2), SUMIFS(NewEmisData!F:F, NewEmisData!$A:$A, "LDV", NewEmisData!$B:$B, $A426, NewEmisData!$C:$C, $H426, NewEmisData!$D:$D, AF$2))</f>
        <v>0</v>
      </c>
      <c r="AG426" s="335">
        <f>$I426*IF($G426="Pickup", SUMIFS(NewEmisData!G:G, NewEmisData!$A:$A, "Pickup", NewEmisData!$B:$B, $A426, NewEmisData!$C:$C, $H426, NewEmisData!$D:$D, AG$2), SUMIFS(NewEmisData!G:G, NewEmisData!$A:$A, "LDV", NewEmisData!$B:$B, $A426, NewEmisData!$C:$C, $H426, NewEmisData!$D:$D, AG$2))</f>
        <v>0</v>
      </c>
      <c r="AH426" s="335">
        <f>$I426*IF($G426="Pickup", SUMIFS(NewEmisData!H:H, NewEmisData!$A:$A, "Pickup", NewEmisData!$B:$B, $A426, NewEmisData!$C:$C, $H426, NewEmisData!$D:$D, AH$2), SUMIFS(NewEmisData!H:H, NewEmisData!$A:$A, "LDV", NewEmisData!$B:$B, $A426, NewEmisData!$C:$C, $H426, NewEmisData!$D:$D, AH$2))</f>
        <v>0</v>
      </c>
      <c r="AI426" s="335">
        <f>$I426*IF($G426="Pickup", SUMIFS(NewEmisData!I:I, NewEmisData!$A:$A, "Pickup", NewEmisData!$B:$B, $A426, NewEmisData!$C:$C, $H426, NewEmisData!$D:$D, AI$2), SUMIFS(NewEmisData!I:I, NewEmisData!$A:$A, "LDV", NewEmisData!$B:$B, $A426, NewEmisData!$C:$C, $H426, NewEmisData!$D:$D, AI$2))</f>
        <v>0</v>
      </c>
      <c r="AJ426" s="335">
        <f>$I426*IF($G426="Pickup", SUMIFS(NewEmisData!J:J, NewEmisData!$A:$A, "Pickup", NewEmisData!$B:$B, $A426, NewEmisData!$C:$C, $H426, NewEmisData!$D:$D, AJ$2), SUMIFS(NewEmisData!J:J, NewEmisData!$A:$A, "LDV", NewEmisData!$B:$B, $A426, NewEmisData!$C:$C, $H426, NewEmisData!$D:$D, AJ$2))</f>
        <v>0</v>
      </c>
      <c r="AK426" s="335">
        <f>$I426*IF($G426="Pickup", SUMIFS(NewEmisData!K:K, NewEmisData!$A:$A, "Pickup", NewEmisData!$B:$B, $A426, NewEmisData!$C:$C, $H426, NewEmisData!$D:$D, AK$2), SUMIFS(NewEmisData!K:K, NewEmisData!$A:$A, "LDV", NewEmisData!$B:$B, $A426, NewEmisData!$C:$C, $H426, NewEmisData!$D:$D, AK$2))</f>
        <v>0</v>
      </c>
      <c r="AL426" s="335">
        <f>$I426*IF($G426="Pickup", SUMIFS(NewEmisData!L:L, NewEmisData!$A:$A, "Pickup", NewEmisData!$B:$B, $A426, NewEmisData!$C:$C, $H426, NewEmisData!$D:$D, AL$2), SUMIFS(NewEmisData!L:L, NewEmisData!$A:$A, "LDV", NewEmisData!$B:$B, $A426, NewEmisData!$C:$C, $H426, NewEmisData!$D:$D, AL$2))</f>
        <v>0</v>
      </c>
      <c r="AM426" s="335">
        <f>$I426*IF($G426="Pickup", SUMIFS(NewEmisData!M:M, NewEmisData!$A:$A, "Pickup", NewEmisData!$B:$B, $A426, NewEmisData!$C:$C, $H426, NewEmisData!$D:$D, AM$2), SUMIFS(NewEmisData!M:M, NewEmisData!$A:$A, "LDV", NewEmisData!$B:$B, $A426, NewEmisData!$C:$C, $H426, NewEmisData!$D:$D, AM$2))</f>
        <v>0</v>
      </c>
      <c r="AN426" s="335">
        <v>0</v>
      </c>
      <c r="AO426" s="335">
        <f>$I426*IF($G426="Pickup", SUMIFS(NewEmisData!E:E, NewEmisData!$A:$A, "Pickup", NewEmisData!$B:$B, $A426, NewEmisData!$C:$C, $H426, NewEmisData!$D:$D, AO$2), SUMIFS(NewEmisData!E:E, NewEmisData!$A:$A, "LDV", NewEmisData!$B:$B, $A426, NewEmisData!$C:$C, $H426, NewEmisData!$D:$D, AO$2))</f>
        <v>5.5949189126931899E-2</v>
      </c>
      <c r="AP426" s="335">
        <f>$I426*IF($G426="Pickup", SUMIFS(NewEmisData!F:F, NewEmisData!$A:$A, "Pickup", NewEmisData!$B:$B, $A426, NewEmisData!$C:$C, $H426, NewEmisData!$D:$D, AP$2), SUMIFS(NewEmisData!F:F, NewEmisData!$A:$A, "LDV", NewEmisData!$B:$B, $A426, NewEmisData!$C:$C, $H426, NewEmisData!$D:$D, AP$2))</f>
        <v>5.5949189126931899E-2</v>
      </c>
      <c r="AQ426" s="335">
        <f>$I426*IF($G426="Pickup", SUMIFS(NewEmisData!G:G, NewEmisData!$A:$A, "Pickup", NewEmisData!$B:$B, $A426, NewEmisData!$C:$C, $H426, NewEmisData!$D:$D, AQ$2), SUMIFS(NewEmisData!G:G, NewEmisData!$A:$A, "LDV", NewEmisData!$B:$B, $A426, NewEmisData!$C:$C, $H426, NewEmisData!$D:$D, AQ$2))</f>
        <v>5.5949131442004002E-2</v>
      </c>
      <c r="AR426" s="335">
        <f>$I426*IF($G426="Pickup", SUMIFS(NewEmisData!H:H, NewEmisData!$A:$A, "Pickup", NewEmisData!$B:$B, $A426, NewEmisData!$C:$C, $H426, NewEmisData!$D:$D, AR$2), SUMIFS(NewEmisData!H:H, NewEmisData!$A:$A, "LDV", NewEmisData!$B:$B, $A426, NewEmisData!$C:$C, $H426, NewEmisData!$D:$D, AR$2))</f>
        <v>5.5949145320737102E-2</v>
      </c>
      <c r="AS426" s="335">
        <f>$I426*IF($G426="Pickup", SUMIFS(NewEmisData!I:I, NewEmisData!$A:$A, "Pickup", NewEmisData!$B:$B, $A426, NewEmisData!$C:$C, $H426, NewEmisData!$D:$D, AS$2), SUMIFS(NewEmisData!I:I, NewEmisData!$A:$A, "LDV", NewEmisData!$B:$B, $A426, NewEmisData!$C:$C, $H426, NewEmisData!$D:$D, AS$2))</f>
        <v>5.5949118174518898E-2</v>
      </c>
      <c r="AT426" s="335">
        <f>$I426*IF($G426="Pickup", SUMIFS(NewEmisData!J:J, NewEmisData!$A:$A, "Pickup", NewEmisData!$B:$B, $A426, NewEmisData!$C:$C, $H426, NewEmisData!$D:$D, AT$2), SUMIFS(NewEmisData!J:J, NewEmisData!$A:$A, "LDV", NewEmisData!$B:$B, $A426, NewEmisData!$C:$C, $H426, NewEmisData!$D:$D, AT$2))</f>
        <v>5.5949046541697099E-2</v>
      </c>
      <c r="AU426" s="335">
        <f>$I426*IF($G426="Pickup", SUMIFS(NewEmisData!K:K, NewEmisData!$A:$A, "Pickup", NewEmisData!$B:$B, $A426, NewEmisData!$C:$C, $H426, NewEmisData!$D:$D, AU$2), SUMIFS(NewEmisData!K:K, NewEmisData!$A:$A, "LDV", NewEmisData!$B:$B, $A426, NewEmisData!$C:$C, $H426, NewEmisData!$D:$D, AU$2))</f>
        <v>5.5949120890101497E-2</v>
      </c>
      <c r="AV426" s="335">
        <f>$I426*IF($G426="Pickup", SUMIFS(NewEmisData!L:L, NewEmisData!$A:$A, "Pickup", NewEmisData!$B:$B, $A426, NewEmisData!$C:$C, $H426, NewEmisData!$D:$D, AV$2), SUMIFS(NewEmisData!L:L, NewEmisData!$A:$A, "LDV", NewEmisData!$B:$B, $A426, NewEmisData!$C:$C, $H426, NewEmisData!$D:$D, AV$2))</f>
        <v>5.5949175401502099E-2</v>
      </c>
      <c r="AW426" s="335">
        <f>$I426*IF($G426="Pickup", SUMIFS(NewEmisData!M:M, NewEmisData!$A:$A, "Pickup", NewEmisData!$B:$B, $A426, NewEmisData!$C:$C, $H426, NewEmisData!$D:$D, AW$2), SUMIFS(NewEmisData!M:M, NewEmisData!$A:$A, "LDV", NewEmisData!$B:$B, $A426, NewEmisData!$C:$C, $H426, NewEmisData!$D:$D, AW$2))</f>
        <v>5.5949175401502099E-2</v>
      </c>
      <c r="AX426" s="335">
        <v>0</v>
      </c>
      <c r="AY426" s="335">
        <f>$I426*IF($G426="Pickup", SUMIFS(NewEmisData!E:E, NewEmisData!$A:$A, "Pickup", NewEmisData!$B:$B, $A426, NewEmisData!$C:$C, $H426, NewEmisData!$D:$D, AY$2), SUMIFS(NewEmisData!E:E, NewEmisData!$A:$A, "LDV", NewEmisData!$B:$B, $A426, NewEmisData!$C:$C, $H426, NewEmisData!$D:$D, AY$2))</f>
        <v>7.2571184818618403E-3</v>
      </c>
      <c r="AZ426" s="335">
        <f>$I426*IF($G426="Pickup", SUMIFS(NewEmisData!F:F, NewEmisData!$A:$A, "Pickup", NewEmisData!$B:$B, $A426, NewEmisData!$C:$C, $H426, NewEmisData!$D:$D, AZ$2), SUMIFS(NewEmisData!F:F, NewEmisData!$A:$A, "LDV", NewEmisData!$B:$B, $A426, NewEmisData!$C:$C, $H426, NewEmisData!$D:$D, AZ$2))</f>
        <v>7.2571184818618403E-3</v>
      </c>
      <c r="BA426" s="335">
        <f>$I426*IF($G426="Pickup", SUMIFS(NewEmisData!G:G, NewEmisData!$A:$A, "Pickup", NewEmisData!$B:$B, $A426, NewEmisData!$C:$C, $H426, NewEmisData!$D:$D, BA$2), SUMIFS(NewEmisData!G:G, NewEmisData!$A:$A, "LDV", NewEmisData!$B:$B, $A426, NewEmisData!$C:$C, $H426, NewEmisData!$D:$D, BA$2))</f>
        <v>7.2571114316428102E-3</v>
      </c>
      <c r="BB426" s="335">
        <f>$I426*IF($G426="Pickup", SUMIFS(NewEmisData!H:H, NewEmisData!$A:$A, "Pickup", NewEmisData!$B:$B, $A426, NewEmisData!$C:$C, $H426, NewEmisData!$D:$D, BB$2), SUMIFS(NewEmisData!H:H, NewEmisData!$A:$A, "LDV", NewEmisData!$B:$B, $A426, NewEmisData!$C:$C, $H426, NewEmisData!$D:$D, BB$2))</f>
        <v>7.2571137654529501E-3</v>
      </c>
      <c r="BC426" s="335">
        <f>$I426*IF($G426="Pickup", SUMIFS(NewEmisData!I:I, NewEmisData!$A:$A, "Pickup", NewEmisData!$B:$B, $A426, NewEmisData!$C:$C, $H426, NewEmisData!$D:$D, BC$2), SUMIFS(NewEmisData!I:I, NewEmisData!$A:$A, "LDV", NewEmisData!$B:$B, $A426, NewEmisData!$C:$C, $H426, NewEmisData!$D:$D, BC$2))</f>
        <v>7.2571068307629499E-3</v>
      </c>
      <c r="BD426" s="335">
        <f>$I426*IF($G426="Pickup", SUMIFS(NewEmisData!J:J, NewEmisData!$A:$A, "Pickup", NewEmisData!$B:$B, $A426, NewEmisData!$C:$C, $H426, NewEmisData!$D:$D, BD$2), SUMIFS(NewEmisData!J:J, NewEmisData!$A:$A, "LDV", NewEmisData!$B:$B, $A426, NewEmisData!$C:$C, $H426, NewEmisData!$D:$D, BD$2))</f>
        <v>7.2570974674633498E-3</v>
      </c>
      <c r="BE426" s="335">
        <f>$I426*IF($G426="Pickup", SUMIFS(NewEmisData!K:K, NewEmisData!$A:$A, "Pickup", NewEmisData!$B:$B, $A426, NewEmisData!$C:$C, $H426, NewEmisData!$D:$D, BE$2), SUMIFS(NewEmisData!K:K, NewEmisData!$A:$A, "LDV", NewEmisData!$B:$B, $A426, NewEmisData!$C:$C, $H426, NewEmisData!$D:$D, BE$2))</f>
        <v>7.25710679204878E-3</v>
      </c>
      <c r="BF426" s="335">
        <f>$I426*IF($G426="Pickup", SUMIFS(NewEmisData!L:L, NewEmisData!$A:$A, "Pickup", NewEmisData!$B:$B, $A426, NewEmisData!$C:$C, $H426, NewEmisData!$D:$D, BF$2), SUMIFS(NewEmisData!L:L, NewEmisData!$A:$A, "LDV", NewEmisData!$B:$B, $A426, NewEmisData!$C:$C, $H426, NewEmisData!$D:$D, BF$2))</f>
        <v>7.2571142164254898E-3</v>
      </c>
      <c r="BG426" s="335">
        <f>$I426*IF($G426="Pickup", SUMIFS(NewEmisData!M:M, NewEmisData!$A:$A, "Pickup", NewEmisData!$B:$B, $A426, NewEmisData!$C:$C, $H426, NewEmisData!$D:$D, BG$2), SUMIFS(NewEmisData!M:M, NewEmisData!$A:$A, "LDV", NewEmisData!$B:$B, $A426, NewEmisData!$C:$C, $H426, NewEmisData!$D:$D, BG$2))</f>
        <v>7.2571142164254898E-3</v>
      </c>
      <c r="BH426" s="335">
        <v>0</v>
      </c>
      <c r="BI426" s="335">
        <f>$I426*IF($G426="Pickup", SUMIFS(NewEmisData!E:E, NewEmisData!$A:$A, "Pickup", NewEmisData!$B:$B, $A426, NewEmisData!$C:$C, $H426, NewEmisData!$D:$D, BI$2), SUMIFS(NewEmisData!E:E, NewEmisData!$A:$A, "LDV", NewEmisData!$B:$B, $A426, NewEmisData!$C:$C, $H426, NewEmisData!$D:$D, BI$2))</f>
        <v>0</v>
      </c>
      <c r="BJ426" s="335">
        <f>$I426*IF($G426="Pickup", SUMIFS(NewEmisData!F:F, NewEmisData!$A:$A, "Pickup", NewEmisData!$B:$B, $A426, NewEmisData!$C:$C, $H426, NewEmisData!$D:$D, BJ$2), SUMIFS(NewEmisData!F:F, NewEmisData!$A:$A, "LDV", NewEmisData!$B:$B, $A426, NewEmisData!$C:$C, $H426, NewEmisData!$D:$D, BJ$2))</f>
        <v>0</v>
      </c>
      <c r="BK426" s="335">
        <f>$I426*IF($G426="Pickup", SUMIFS(NewEmisData!G:G, NewEmisData!$A:$A, "Pickup", NewEmisData!$B:$B, $A426, NewEmisData!$C:$C, $H426, NewEmisData!$D:$D, BK$2), SUMIFS(NewEmisData!G:G, NewEmisData!$A:$A, "LDV", NewEmisData!$B:$B, $A426, NewEmisData!$C:$C, $H426, NewEmisData!$D:$D, BK$2))</f>
        <v>0</v>
      </c>
      <c r="BL426" s="335">
        <f>$I426*IF($G426="Pickup", SUMIFS(NewEmisData!H:H, NewEmisData!$A:$A, "Pickup", NewEmisData!$B:$B, $A426, NewEmisData!$C:$C, $H426, NewEmisData!$D:$D, BL$2), SUMIFS(NewEmisData!H:H, NewEmisData!$A:$A, "LDV", NewEmisData!$B:$B, $A426, NewEmisData!$C:$C, $H426, NewEmisData!$D:$D, BL$2))</f>
        <v>0</v>
      </c>
      <c r="BM426" s="335">
        <f>$I426*IF($G426="Pickup", SUMIFS(NewEmisData!I:I, NewEmisData!$A:$A, "Pickup", NewEmisData!$B:$B, $A426, NewEmisData!$C:$C, $H426, NewEmisData!$D:$D, BM$2), SUMIFS(NewEmisData!I:I, NewEmisData!$A:$A, "LDV", NewEmisData!$B:$B, $A426, NewEmisData!$C:$C, $H426, NewEmisData!$D:$D, BM$2))</f>
        <v>0</v>
      </c>
      <c r="BN426" s="335">
        <f>$I426*IF($G426="Pickup", SUMIFS(NewEmisData!J:J, NewEmisData!$A:$A, "Pickup", NewEmisData!$B:$B, $A426, NewEmisData!$C:$C, $H426, NewEmisData!$D:$D, BN$2), SUMIFS(NewEmisData!J:J, NewEmisData!$A:$A, "LDV", NewEmisData!$B:$B, $A426, NewEmisData!$C:$C, $H426, NewEmisData!$D:$D, BN$2))</f>
        <v>0</v>
      </c>
      <c r="BO426" s="335">
        <f>$I426*IF($G426="Pickup", SUMIFS(NewEmisData!K:K, NewEmisData!$A:$A, "Pickup", NewEmisData!$B:$B, $A426, NewEmisData!$C:$C, $H426, NewEmisData!$D:$D, BO$2), SUMIFS(NewEmisData!K:K, NewEmisData!$A:$A, "LDV", NewEmisData!$B:$B, $A426, NewEmisData!$C:$C, $H426, NewEmisData!$D:$D, BO$2))</f>
        <v>0</v>
      </c>
      <c r="BP426" s="335">
        <f>$I426*IF($G426="Pickup", SUMIFS(NewEmisData!L:L, NewEmisData!$A:$A, "Pickup", NewEmisData!$B:$B, $A426, NewEmisData!$C:$C, $H426, NewEmisData!$D:$D, BP$2), SUMIFS(NewEmisData!L:L, NewEmisData!$A:$A, "LDV", NewEmisData!$B:$B, $A426, NewEmisData!$C:$C, $H426, NewEmisData!$D:$D, BP$2))</f>
        <v>0</v>
      </c>
      <c r="BQ426" s="335">
        <f>$I426*IF($G426="Pickup", SUMIFS(NewEmisData!M:M, NewEmisData!$A:$A, "Pickup", NewEmisData!$B:$B, $A426, NewEmisData!$C:$C, $H426, NewEmisData!$D:$D, BQ$2), SUMIFS(NewEmisData!M:M, NewEmisData!$A:$A, "LDV", NewEmisData!$B:$B, $A426, NewEmisData!$C:$C, $H426, NewEmisData!$D:$D, BQ$2))</f>
        <v>0</v>
      </c>
      <c r="BR426" s="335">
        <v>0</v>
      </c>
      <c r="BS426" s="335">
        <f>$I426*IF($G426="Pickup", SUMIFS(NewEmisData!E:E, NewEmisData!$A:$A, "Pickup", NewEmisData!$B:$B, $A426, NewEmisData!$C:$C, $H426, NewEmisData!$D:$D, BS$2), SUMIFS(NewEmisData!E:E, NewEmisData!$A:$A, "LDV", NewEmisData!$B:$B, $A426, NewEmisData!$C:$C, $H426, NewEmisData!$D:$D, BS$2))</f>
        <v>0</v>
      </c>
      <c r="BT426" s="335">
        <f>$I426*IF($G426="Pickup", SUMIFS(NewEmisData!F:F, NewEmisData!$A:$A, "Pickup", NewEmisData!$B:$B, $A426, NewEmisData!$C:$C, $H426, NewEmisData!$D:$D, BT$2), SUMIFS(NewEmisData!F:F, NewEmisData!$A:$A, "LDV", NewEmisData!$B:$B, $A426, NewEmisData!$C:$C, $H426, NewEmisData!$D:$D, BT$2))</f>
        <v>0</v>
      </c>
      <c r="BU426" s="335">
        <f>$I426*IF($G426="Pickup", SUMIFS(NewEmisData!G:G, NewEmisData!$A:$A, "Pickup", NewEmisData!$B:$B, $A426, NewEmisData!$C:$C, $H426, NewEmisData!$D:$D, BU$2), SUMIFS(NewEmisData!G:G, NewEmisData!$A:$A, "LDV", NewEmisData!$B:$B, $A426, NewEmisData!$C:$C, $H426, NewEmisData!$D:$D, BU$2))</f>
        <v>0</v>
      </c>
      <c r="BV426" s="335">
        <f>$I426*IF($G426="Pickup", SUMIFS(NewEmisData!H:H, NewEmisData!$A:$A, "Pickup", NewEmisData!$B:$B, $A426, NewEmisData!$C:$C, $H426, NewEmisData!$D:$D, BV$2), SUMIFS(NewEmisData!H:H, NewEmisData!$A:$A, "LDV", NewEmisData!$B:$B, $A426, NewEmisData!$C:$C, $H426, NewEmisData!$D:$D, BV$2))</f>
        <v>0</v>
      </c>
      <c r="BW426" s="335">
        <f>$I426*IF($G426="Pickup", SUMIFS(NewEmisData!I:I, NewEmisData!$A:$A, "Pickup", NewEmisData!$B:$B, $A426, NewEmisData!$C:$C, $H426, NewEmisData!$D:$D, BW$2), SUMIFS(NewEmisData!I:I, NewEmisData!$A:$A, "LDV", NewEmisData!$B:$B, $A426, NewEmisData!$C:$C, $H426, NewEmisData!$D:$D, BW$2))</f>
        <v>0</v>
      </c>
      <c r="BX426" s="335">
        <f>$I426*IF($G426="Pickup", SUMIFS(NewEmisData!J:J, NewEmisData!$A:$A, "Pickup", NewEmisData!$B:$B, $A426, NewEmisData!$C:$C, $H426, NewEmisData!$D:$D, BX$2), SUMIFS(NewEmisData!J:J, NewEmisData!$A:$A, "LDV", NewEmisData!$B:$B, $A426, NewEmisData!$C:$C, $H426, NewEmisData!$D:$D, BX$2))</f>
        <v>0</v>
      </c>
      <c r="BY426" s="335">
        <f>$I426*IF($G426="Pickup", SUMIFS(NewEmisData!K:K, NewEmisData!$A:$A, "Pickup", NewEmisData!$B:$B, $A426, NewEmisData!$C:$C, $H426, NewEmisData!$D:$D, BY$2), SUMIFS(NewEmisData!K:K, NewEmisData!$A:$A, "LDV", NewEmisData!$B:$B, $A426, NewEmisData!$C:$C, $H426, NewEmisData!$D:$D, BY$2))</f>
        <v>0</v>
      </c>
      <c r="BZ426" s="335">
        <f>$I426*IF($G426="Pickup", SUMIFS(NewEmisData!L:L, NewEmisData!$A:$A, "Pickup", NewEmisData!$B:$B, $A426, NewEmisData!$C:$C, $H426, NewEmisData!$D:$D, BZ$2), SUMIFS(NewEmisData!L:L, NewEmisData!$A:$A, "LDV", NewEmisData!$B:$B, $A426, NewEmisData!$C:$C, $H426, NewEmisData!$D:$D, BZ$2))</f>
        <v>0</v>
      </c>
      <c r="CA426" s="335">
        <f>$I426*IF($G426="Pickup", SUMIFS(NewEmisData!M:M, NewEmisData!$A:$A, "Pickup", NewEmisData!$B:$B, $A426, NewEmisData!$C:$C, $H426, NewEmisData!$D:$D, CA$2), SUMIFS(NewEmisData!M:M, NewEmisData!$A:$A, "LDV", NewEmisData!$B:$B, $A426, NewEmisData!$C:$C, $H426, NewEmisData!$D:$D, CA$2))</f>
        <v>0</v>
      </c>
      <c r="CB426" s="335">
        <v>0</v>
      </c>
      <c r="CC426" s="335">
        <f>$I426*IF($G426="Pickup", SUMIFS(NewEmisData!E:E, NewEmisData!$A:$A, "Pickup", NewEmisData!$B:$B, $A426, NewEmisData!$C:$C, $H426, NewEmisData!$D:$D, CC$2), SUMIFS(NewEmisData!E:E, NewEmisData!$A:$A, "LDV", NewEmisData!$B:$B, $A426, NewEmisData!$C:$C, $H426, NewEmisData!$D:$D, CC$2))</f>
        <v>0</v>
      </c>
      <c r="CD426" s="335">
        <f>$I426*IF($G426="Pickup", SUMIFS(NewEmisData!F:F, NewEmisData!$A:$A, "Pickup", NewEmisData!$B:$B, $A426, NewEmisData!$C:$C, $H426, NewEmisData!$D:$D, CD$2), SUMIFS(NewEmisData!F:F, NewEmisData!$A:$A, "LDV", NewEmisData!$B:$B, $A426, NewEmisData!$C:$C, $H426, NewEmisData!$D:$D, CD$2))</f>
        <v>0</v>
      </c>
      <c r="CE426" s="335">
        <f>$I426*IF($G426="Pickup", SUMIFS(NewEmisData!G:G, NewEmisData!$A:$A, "Pickup", NewEmisData!$B:$B, $A426, NewEmisData!$C:$C, $H426, NewEmisData!$D:$D, CE$2), SUMIFS(NewEmisData!G:G, NewEmisData!$A:$A, "LDV", NewEmisData!$B:$B, $A426, NewEmisData!$C:$C, $H426, NewEmisData!$D:$D, CE$2))</f>
        <v>0</v>
      </c>
      <c r="CF426" s="335">
        <f>$I426*IF($G426="Pickup", SUMIFS(NewEmisData!H:H, NewEmisData!$A:$A, "Pickup", NewEmisData!$B:$B, $A426, NewEmisData!$C:$C, $H426, NewEmisData!$D:$D, CF$2), SUMIFS(NewEmisData!H:H, NewEmisData!$A:$A, "LDV", NewEmisData!$B:$B, $A426, NewEmisData!$C:$C, $H426, NewEmisData!$D:$D, CF$2))</f>
        <v>0</v>
      </c>
      <c r="CG426" s="335">
        <f>$I426*IF($G426="Pickup", SUMIFS(NewEmisData!I:I, NewEmisData!$A:$A, "Pickup", NewEmisData!$B:$B, $A426, NewEmisData!$C:$C, $H426, NewEmisData!$D:$D, CG$2), SUMIFS(NewEmisData!I:I, NewEmisData!$A:$A, "LDV", NewEmisData!$B:$B, $A426, NewEmisData!$C:$C, $H426, NewEmisData!$D:$D, CG$2))</f>
        <v>0</v>
      </c>
      <c r="CH426" s="335">
        <f>$I426*IF($G426="Pickup", SUMIFS(NewEmisData!J:J, NewEmisData!$A:$A, "Pickup", NewEmisData!$B:$B, $A426, NewEmisData!$C:$C, $H426, NewEmisData!$D:$D, CH$2), SUMIFS(NewEmisData!J:J, NewEmisData!$A:$A, "LDV", NewEmisData!$B:$B, $A426, NewEmisData!$C:$C, $H426, NewEmisData!$D:$D, CH$2))</f>
        <v>0</v>
      </c>
      <c r="CI426" s="335">
        <f>$I426*IF($G426="Pickup", SUMIFS(NewEmisData!K:K, NewEmisData!$A:$A, "Pickup", NewEmisData!$B:$B, $A426, NewEmisData!$C:$C, $H426, NewEmisData!$D:$D, CI$2), SUMIFS(NewEmisData!K:K, NewEmisData!$A:$A, "LDV", NewEmisData!$B:$B, $A426, NewEmisData!$C:$C, $H426, NewEmisData!$D:$D, CI$2))</f>
        <v>0</v>
      </c>
      <c r="CJ426" s="335">
        <f>$I426*IF($G426="Pickup", SUMIFS(NewEmisData!L:L, NewEmisData!$A:$A, "Pickup", NewEmisData!$B:$B, $A426, NewEmisData!$C:$C, $H426, NewEmisData!$D:$D, CJ$2), SUMIFS(NewEmisData!L:L, NewEmisData!$A:$A, "LDV", NewEmisData!$B:$B, $A426, NewEmisData!$C:$C, $H426, NewEmisData!$D:$D, CJ$2))</f>
        <v>0</v>
      </c>
      <c r="CK426" s="335">
        <f>$I426*IF($G426="Pickup", SUMIFS(NewEmisData!M:M, NewEmisData!$A:$A, "Pickup", NewEmisData!$B:$B, $A426, NewEmisData!$C:$C, $H426, NewEmisData!$D:$D, CK$2), SUMIFS(NewEmisData!M:M, NewEmisData!$A:$A, "LDV", NewEmisData!$B:$B, $A426, NewEmisData!$C:$C, $H426, NewEmisData!$D:$D, CK$2))</f>
        <v>0</v>
      </c>
      <c r="CL426" s="335">
        <v>0</v>
      </c>
      <c r="CM426" s="335">
        <f>$I426*IF($G426="Pickup", SUMIFS(NewEmisData!E:E, NewEmisData!$A:$A, "Pickup", NewEmisData!$B:$B, $A426, NewEmisData!$C:$C, $H426, NewEmisData!$D:$D, CM$2), SUMIFS(NewEmisData!E:E, NewEmisData!$A:$A, "LDV", NewEmisData!$B:$B, $A426, NewEmisData!$C:$C, $H426, NewEmisData!$D:$D, CM$2))</f>
        <v>0</v>
      </c>
      <c r="CN426" s="335">
        <f>$I426*IF($G426="Pickup", SUMIFS(NewEmisData!F:F, NewEmisData!$A:$A, "Pickup", NewEmisData!$B:$B, $A426, NewEmisData!$C:$C, $H426, NewEmisData!$D:$D, CN$2), SUMIFS(NewEmisData!F:F, NewEmisData!$A:$A, "LDV", NewEmisData!$B:$B, $A426, NewEmisData!$C:$C, $H426, NewEmisData!$D:$D, CN$2))</f>
        <v>0</v>
      </c>
      <c r="CO426" s="335">
        <f>$I426*IF($G426="Pickup", SUMIFS(NewEmisData!G:G, NewEmisData!$A:$A, "Pickup", NewEmisData!$B:$B, $A426, NewEmisData!$C:$C, $H426, NewEmisData!$D:$D, CO$2), SUMIFS(NewEmisData!G:G, NewEmisData!$A:$A, "LDV", NewEmisData!$B:$B, $A426, NewEmisData!$C:$C, $H426, NewEmisData!$D:$D, CO$2))</f>
        <v>0</v>
      </c>
      <c r="CP426" s="335">
        <f>$I426*IF($G426="Pickup", SUMIFS(NewEmisData!H:H, NewEmisData!$A:$A, "Pickup", NewEmisData!$B:$B, $A426, NewEmisData!$C:$C, $H426, NewEmisData!$D:$D, CP$2), SUMIFS(NewEmisData!H:H, NewEmisData!$A:$A, "LDV", NewEmisData!$B:$B, $A426, NewEmisData!$C:$C, $H426, NewEmisData!$D:$D, CP$2))</f>
        <v>0</v>
      </c>
      <c r="CQ426" s="335">
        <f>$I426*IF($G426="Pickup", SUMIFS(NewEmisData!I:I, NewEmisData!$A:$A, "Pickup", NewEmisData!$B:$B, $A426, NewEmisData!$C:$C, $H426, NewEmisData!$D:$D, CQ$2), SUMIFS(NewEmisData!I:I, NewEmisData!$A:$A, "LDV", NewEmisData!$B:$B, $A426, NewEmisData!$C:$C, $H426, NewEmisData!$D:$D, CQ$2))</f>
        <v>0</v>
      </c>
      <c r="CR426" s="335">
        <f>$I426*IF($G426="Pickup", SUMIFS(NewEmisData!J:J, NewEmisData!$A:$A, "Pickup", NewEmisData!$B:$B, $A426, NewEmisData!$C:$C, $H426, NewEmisData!$D:$D, CR$2), SUMIFS(NewEmisData!J:J, NewEmisData!$A:$A, "LDV", NewEmisData!$B:$B, $A426, NewEmisData!$C:$C, $H426, NewEmisData!$D:$D, CR$2))</f>
        <v>0</v>
      </c>
      <c r="CS426" s="335">
        <f>$I426*IF($G426="Pickup", SUMIFS(NewEmisData!K:K, NewEmisData!$A:$A, "Pickup", NewEmisData!$B:$B, $A426, NewEmisData!$C:$C, $H426, NewEmisData!$D:$D, CS$2), SUMIFS(NewEmisData!K:K, NewEmisData!$A:$A, "LDV", NewEmisData!$B:$B, $A426, NewEmisData!$C:$C, $H426, NewEmisData!$D:$D, CS$2))</f>
        <v>0</v>
      </c>
      <c r="CT426" s="335">
        <f>$I426*IF($G426="Pickup", SUMIFS(NewEmisData!L:L, NewEmisData!$A:$A, "Pickup", NewEmisData!$B:$B, $A426, NewEmisData!$C:$C, $H426, NewEmisData!$D:$D, CT$2), SUMIFS(NewEmisData!L:L, NewEmisData!$A:$A, "LDV", NewEmisData!$B:$B, $A426, NewEmisData!$C:$C, $H426, NewEmisData!$D:$D, CT$2))</f>
        <v>0</v>
      </c>
      <c r="CU426" s="335">
        <f>$I426*IF($G426="Pickup", SUMIFS(NewEmisData!M:M, NewEmisData!$A:$A, "Pickup", NewEmisData!$B:$B, $A426, NewEmisData!$C:$C, $H426, NewEmisData!$D:$D, CU$2), SUMIFS(NewEmisData!M:M, NewEmisData!$A:$A, "LDV", NewEmisData!$B:$B, $A426, NewEmisData!$C:$C, $H426, NewEmisData!$D:$D, CU$2))</f>
        <v>0</v>
      </c>
      <c r="CV426" s="335">
        <v>0</v>
      </c>
      <c r="CW426" s="335">
        <v>0</v>
      </c>
      <c r="CX426" s="335">
        <v>0</v>
      </c>
      <c r="CY426" s="335">
        <v>0</v>
      </c>
      <c r="CZ426" s="335">
        <v>0</v>
      </c>
      <c r="DA426" s="335">
        <v>0</v>
      </c>
      <c r="DB426" s="335">
        <v>0</v>
      </c>
      <c r="DC426" s="335">
        <v>0</v>
      </c>
      <c r="DD426" s="335">
        <v>0</v>
      </c>
      <c r="DE426" s="335">
        <v>0</v>
      </c>
      <c r="DF426" s="335">
        <v>0</v>
      </c>
      <c r="DG426" s="335">
        <f>$I426*IF($G426="Pickup", SUMIFS(NewEmisData!E:E, NewEmisData!$A:$A, "Pickup", NewEmisData!$B:$B, $A426, NewEmisData!$C:$C, $H426, NewEmisData!$D:$D, DG$2), SUMIFS(NewEmisData!E:E, NewEmisData!$A:$A, "LDV", NewEmisData!$B:$B, $A426, NewEmisData!$C:$C, $H426, NewEmisData!$D:$D, DG$2))</f>
        <v>0</v>
      </c>
      <c r="DH426" s="335">
        <f>$I426*IF($G426="Pickup", SUMIFS(NewEmisData!F:F, NewEmisData!$A:$A, "Pickup", NewEmisData!$B:$B, $A426, NewEmisData!$C:$C, $H426, NewEmisData!$D:$D, DH$2), SUMIFS(NewEmisData!F:F, NewEmisData!$A:$A, "LDV", NewEmisData!$B:$B, $A426, NewEmisData!$C:$C, $H426, NewEmisData!$D:$D, DH$2))</f>
        <v>0</v>
      </c>
      <c r="DI426" s="335">
        <f>$I426*IF($G426="Pickup", SUMIFS(NewEmisData!G:G, NewEmisData!$A:$A, "Pickup", NewEmisData!$B:$B, $A426, NewEmisData!$C:$C, $H426, NewEmisData!$D:$D, DI$2), SUMIFS(NewEmisData!G:G, NewEmisData!$A:$A, "LDV", NewEmisData!$B:$B, $A426, NewEmisData!$C:$C, $H426, NewEmisData!$D:$D, DI$2))</f>
        <v>0</v>
      </c>
      <c r="DJ426" s="335">
        <f>$I426*IF($G426="Pickup", SUMIFS(NewEmisData!H:H, NewEmisData!$A:$A, "Pickup", NewEmisData!$B:$B, $A426, NewEmisData!$C:$C, $H426, NewEmisData!$D:$D, DJ$2), SUMIFS(NewEmisData!H:H, NewEmisData!$A:$A, "LDV", NewEmisData!$B:$B, $A426, NewEmisData!$C:$C, $H426, NewEmisData!$D:$D, DJ$2))</f>
        <v>0</v>
      </c>
      <c r="DK426" s="335">
        <f>$I426*IF($G426="Pickup", SUMIFS(NewEmisData!I:I, NewEmisData!$A:$A, "Pickup", NewEmisData!$B:$B, $A426, NewEmisData!$C:$C, $H426, NewEmisData!$D:$D, DK$2), SUMIFS(NewEmisData!I:I, NewEmisData!$A:$A, "LDV", NewEmisData!$B:$B, $A426, NewEmisData!$C:$C, $H426, NewEmisData!$D:$D, DK$2))</f>
        <v>0</v>
      </c>
      <c r="DL426" s="335">
        <f>$I426*IF($G426="Pickup", SUMIFS(NewEmisData!J:J, NewEmisData!$A:$A, "Pickup", NewEmisData!$B:$B, $A426, NewEmisData!$C:$C, $H426, NewEmisData!$D:$D, DL$2), SUMIFS(NewEmisData!J:J, NewEmisData!$A:$A, "LDV", NewEmisData!$B:$B, $A426, NewEmisData!$C:$C, $H426, NewEmisData!$D:$D, DL$2))</f>
        <v>0</v>
      </c>
      <c r="DM426" s="335">
        <f>$I426*IF($G426="Pickup", SUMIFS(NewEmisData!K:K, NewEmisData!$A:$A, "Pickup", NewEmisData!$B:$B, $A426, NewEmisData!$C:$C, $H426, NewEmisData!$D:$D, DM$2), SUMIFS(NewEmisData!K:K, NewEmisData!$A:$A, "LDV", NewEmisData!$B:$B, $A426, NewEmisData!$C:$C, $H426, NewEmisData!$D:$D, DM$2))</f>
        <v>0</v>
      </c>
      <c r="DN426" s="335">
        <f>$I426*IF($G426="Pickup", SUMIFS(NewEmisData!L:L, NewEmisData!$A:$A, "Pickup", NewEmisData!$B:$B, $A426, NewEmisData!$C:$C, $H426, NewEmisData!$D:$D, DN$2), SUMIFS(NewEmisData!L:L, NewEmisData!$A:$A, "LDV", NewEmisData!$B:$B, $A426, NewEmisData!$C:$C, $H426, NewEmisData!$D:$D, DN$2))</f>
        <v>0</v>
      </c>
      <c r="DO426" s="335">
        <f>$I426*IF($G426="Pickup", SUMIFS(NewEmisData!M:M, NewEmisData!$A:$A, "Pickup", NewEmisData!$B:$B, $A426, NewEmisData!$C:$C, $H426, NewEmisData!$D:$D, DO$2), SUMIFS(NewEmisData!M:M, NewEmisData!$A:$A, "LDV", NewEmisData!$B:$B, $A426, NewEmisData!$C:$C, $H426, NewEmisData!$D:$D, DO$2))</f>
        <v>0</v>
      </c>
      <c r="DP426" s="335">
        <v>0</v>
      </c>
      <c r="DQ426" s="335">
        <f>$I426*IF($G426="Pickup", SUMIFS(NewEmisData!E:E, NewEmisData!$A:$A, "Pickup", NewEmisData!$B:$B, $A426, NewEmisData!$C:$C, $H426, NewEmisData!$D:$D, DQ$2), SUMIFS(NewEmisData!E:E, NewEmisData!$A:$A, "LDV", NewEmisData!$B:$B, $A426, NewEmisData!$C:$C, $H426, NewEmisData!$D:$D, DQ$2))</f>
        <v>0</v>
      </c>
      <c r="DR426" s="335">
        <f>$I426*IF($G426="Pickup", SUMIFS(NewEmisData!F:F, NewEmisData!$A:$A, "Pickup", NewEmisData!$B:$B, $A426, NewEmisData!$C:$C, $H426, NewEmisData!$D:$D, DR$2), SUMIFS(NewEmisData!F:F, NewEmisData!$A:$A, "LDV", NewEmisData!$B:$B, $A426, NewEmisData!$C:$C, $H426, NewEmisData!$D:$D, DR$2))</f>
        <v>0</v>
      </c>
      <c r="DS426" s="335">
        <f>$I426*IF($G426="Pickup", SUMIFS(NewEmisData!G:G, NewEmisData!$A:$A, "Pickup", NewEmisData!$B:$B, $A426, NewEmisData!$C:$C, $H426, NewEmisData!$D:$D, DS$2), SUMIFS(NewEmisData!G:G, NewEmisData!$A:$A, "LDV", NewEmisData!$B:$B, $A426, NewEmisData!$C:$C, $H426, NewEmisData!$D:$D, DS$2))</f>
        <v>0</v>
      </c>
      <c r="DT426" s="335">
        <f>$I426*IF($G426="Pickup", SUMIFS(NewEmisData!H:H, NewEmisData!$A:$A, "Pickup", NewEmisData!$B:$B, $A426, NewEmisData!$C:$C, $H426, NewEmisData!$D:$D, DT$2), SUMIFS(NewEmisData!H:H, NewEmisData!$A:$A, "LDV", NewEmisData!$B:$B, $A426, NewEmisData!$C:$C, $H426, NewEmisData!$D:$D, DT$2))</f>
        <v>0</v>
      </c>
      <c r="DU426" s="335">
        <f>$I426*IF($G426="Pickup", SUMIFS(NewEmisData!I:I, NewEmisData!$A:$A, "Pickup", NewEmisData!$B:$B, $A426, NewEmisData!$C:$C, $H426, NewEmisData!$D:$D, DU$2), SUMIFS(NewEmisData!I:I, NewEmisData!$A:$A, "LDV", NewEmisData!$B:$B, $A426, NewEmisData!$C:$C, $H426, NewEmisData!$D:$D, DU$2))</f>
        <v>0</v>
      </c>
      <c r="DV426" s="335">
        <f>$I426*IF($G426="Pickup", SUMIFS(NewEmisData!J:J, NewEmisData!$A:$A, "Pickup", NewEmisData!$B:$B, $A426, NewEmisData!$C:$C, $H426, NewEmisData!$D:$D, DV$2), SUMIFS(NewEmisData!J:J, NewEmisData!$A:$A, "LDV", NewEmisData!$B:$B, $A426, NewEmisData!$C:$C, $H426, NewEmisData!$D:$D, DV$2))</f>
        <v>0</v>
      </c>
      <c r="DW426" s="335">
        <f>$I426*IF($G426="Pickup", SUMIFS(NewEmisData!K:K, NewEmisData!$A:$A, "Pickup", NewEmisData!$B:$B, $A426, NewEmisData!$C:$C, $H426, NewEmisData!$D:$D, DW$2), SUMIFS(NewEmisData!K:K, NewEmisData!$A:$A, "LDV", NewEmisData!$B:$B, $A426, NewEmisData!$C:$C, $H426, NewEmisData!$D:$D, DW$2))</f>
        <v>0</v>
      </c>
      <c r="DX426" s="335">
        <f>$I426*IF($G426="Pickup", SUMIFS(NewEmisData!L:L, NewEmisData!$A:$A, "Pickup", NewEmisData!$B:$B, $A426, NewEmisData!$C:$C, $H426, NewEmisData!$D:$D, DX$2), SUMIFS(NewEmisData!L:L, NewEmisData!$A:$A, "LDV", NewEmisData!$B:$B, $A426, NewEmisData!$C:$C, $H426, NewEmisData!$D:$D, DX$2))</f>
        <v>0</v>
      </c>
      <c r="DY426" s="335">
        <f>$I426*IF($G426="Pickup", SUMIFS(NewEmisData!M:M, NewEmisData!$A:$A, "Pickup", NewEmisData!$B:$B, $A426, NewEmisData!$C:$C, $H426, NewEmisData!$D:$D, DY$2), SUMIFS(NewEmisData!M:M, NewEmisData!$A:$A, "LDV", NewEmisData!$B:$B, $A426, NewEmisData!$C:$C, $H426, NewEmisData!$D:$D, DY$2))</f>
        <v>0</v>
      </c>
      <c r="DZ426" s="335">
        <v>0</v>
      </c>
      <c r="EA426" s="335">
        <f t="shared" si="774"/>
        <v>0</v>
      </c>
      <c r="EB426" s="335">
        <f t="shared" si="775"/>
        <v>0</v>
      </c>
      <c r="EC426" s="335">
        <f t="shared" si="776"/>
        <v>0</v>
      </c>
      <c r="ED426" s="335">
        <f t="shared" si="777"/>
        <v>0</v>
      </c>
      <c r="EE426" s="335">
        <f t="shared" si="778"/>
        <v>0</v>
      </c>
      <c r="EF426" s="335">
        <f t="shared" si="779"/>
        <v>0</v>
      </c>
      <c r="EG426" s="335">
        <f t="shared" si="780"/>
        <v>0</v>
      </c>
      <c r="EH426" s="335">
        <f t="shared" si="781"/>
        <v>0</v>
      </c>
      <c r="EI426" s="335">
        <f t="shared" si="782"/>
        <v>0</v>
      </c>
      <c r="EJ426" s="335">
        <f t="shared" si="783"/>
        <v>0</v>
      </c>
      <c r="EK426" s="335">
        <f t="shared" si="784"/>
        <v>0</v>
      </c>
      <c r="EL426" s="335">
        <f t="shared" si="785"/>
        <v>0</v>
      </c>
      <c r="EM426" s="335">
        <f t="shared" si="786"/>
        <v>0</v>
      </c>
      <c r="EN426" s="335">
        <f t="shared" si="787"/>
        <v>0</v>
      </c>
      <c r="EO426" s="335">
        <f t="shared" si="788"/>
        <v>0</v>
      </c>
      <c r="EP426" s="335">
        <f t="shared" si="789"/>
        <v>0</v>
      </c>
      <c r="EQ426" s="335">
        <f t="shared" si="790"/>
        <v>0</v>
      </c>
      <c r="ER426" s="335">
        <f t="shared" si="791"/>
        <v>0</v>
      </c>
      <c r="ES426" s="335">
        <f t="shared" si="792"/>
        <v>0</v>
      </c>
      <c r="ET426" s="335">
        <f t="shared" si="793"/>
        <v>0</v>
      </c>
      <c r="EU426" s="335">
        <f t="shared" si="794"/>
        <v>0</v>
      </c>
      <c r="EV426" s="335">
        <f t="shared" si="795"/>
        <v>0</v>
      </c>
      <c r="EW426" s="335">
        <f t="shared" si="796"/>
        <v>0</v>
      </c>
      <c r="EX426" s="335">
        <f t="shared" si="797"/>
        <v>0</v>
      </c>
      <c r="EY426" s="335">
        <f t="shared" si="798"/>
        <v>0</v>
      </c>
      <c r="EZ426" s="335">
        <f t="shared" si="799"/>
        <v>0</v>
      </c>
      <c r="FA426" s="335">
        <f t="shared" si="800"/>
        <v>0</v>
      </c>
      <c r="FB426" s="335">
        <f t="shared" si="801"/>
        <v>0</v>
      </c>
      <c r="FC426" s="335">
        <f t="shared" si="802"/>
        <v>0</v>
      </c>
      <c r="FD426" s="335">
        <f t="shared" si="803"/>
        <v>0</v>
      </c>
      <c r="FE426" s="335">
        <f t="shared" si="804"/>
        <v>5.5949189126931899E-2</v>
      </c>
      <c r="FF426" s="335">
        <f t="shared" si="805"/>
        <v>5.5949189126931899E-2</v>
      </c>
      <c r="FG426" s="335">
        <f t="shared" si="806"/>
        <v>5.5949131442004002E-2</v>
      </c>
      <c r="FH426" s="335">
        <f t="shared" si="807"/>
        <v>5.5949145320737102E-2</v>
      </c>
      <c r="FI426" s="335">
        <f t="shared" si="808"/>
        <v>5.5949118174518898E-2</v>
      </c>
      <c r="FJ426" s="335">
        <f t="shared" si="809"/>
        <v>5.5949046541697099E-2</v>
      </c>
      <c r="FK426" s="335">
        <f t="shared" si="810"/>
        <v>5.5949120890101497E-2</v>
      </c>
      <c r="FL426" s="335">
        <f t="shared" si="811"/>
        <v>5.5949175401502099E-2</v>
      </c>
      <c r="FM426" s="335">
        <f t="shared" si="812"/>
        <v>5.5949175401502099E-2</v>
      </c>
      <c r="FN426" s="335">
        <f t="shared" si="813"/>
        <v>0</v>
      </c>
      <c r="FO426" s="335">
        <f t="shared" si="814"/>
        <v>7.2571184818618403E-3</v>
      </c>
      <c r="FP426" s="335">
        <f t="shared" si="815"/>
        <v>7.2571184818618403E-3</v>
      </c>
      <c r="FQ426" s="335">
        <f t="shared" si="816"/>
        <v>7.2571114316428102E-3</v>
      </c>
      <c r="FR426" s="335">
        <f t="shared" si="817"/>
        <v>7.2571137654529501E-3</v>
      </c>
      <c r="FS426" s="335">
        <f t="shared" si="818"/>
        <v>7.2571068307629499E-3</v>
      </c>
      <c r="FT426" s="335">
        <f t="shared" si="819"/>
        <v>7.2570974674633498E-3</v>
      </c>
      <c r="FU426" s="335">
        <f t="shared" si="820"/>
        <v>7.25710679204878E-3</v>
      </c>
      <c r="FV426" s="335">
        <f t="shared" si="821"/>
        <v>7.2571142164254898E-3</v>
      </c>
      <c r="FW426" s="335">
        <f t="shared" si="822"/>
        <v>7.2571142164254898E-3</v>
      </c>
      <c r="FX426" s="335">
        <f t="shared" si="823"/>
        <v>0</v>
      </c>
    </row>
    <row r="427" spans="1:180" x14ac:dyDescent="0.2">
      <c r="A427" s="305" t="str">
        <f>_xlfn.CONCAT(IF(LEFT(TRIM(A426),1)="*", "*R", "R"), 1+RIGHT(TRIM(A426),1))</f>
        <v>R4</v>
      </c>
      <c r="B427" s="305" t="str">
        <f t="shared" si="825"/>
        <v>TLLSELC200</v>
      </c>
      <c r="C427" s="305" t="str">
        <f t="shared" si="826"/>
        <v>Electric large SUV w/200 mi range</v>
      </c>
      <c r="D427" s="301" t="str">
        <f t="shared" si="827"/>
        <v>bn-vmt, bn-vmt/a</v>
      </c>
      <c r="E427" s="301" t="str">
        <f t="shared" si="828"/>
        <v>TRNELC</v>
      </c>
      <c r="F427" s="301" t="str">
        <f t="shared" si="829"/>
        <v>TL</v>
      </c>
      <c r="G427" s="315" t="s">
        <v>822</v>
      </c>
      <c r="H427" s="315" t="s">
        <v>36</v>
      </c>
      <c r="I427" s="315">
        <v>1</v>
      </c>
      <c r="J427" s="315" t="str">
        <f t="shared" si="824"/>
        <v>Large SUV-ELC</v>
      </c>
      <c r="K427" s="335">
        <f>$I427*IF($G427="Pickup", SUMIFS(NewEmisData!E:E, NewEmisData!$A:$A, "Pickup", NewEmisData!$B:$B, $A427, NewEmisData!$C:$C, $H427, NewEmisData!$D:$D, K$2), SUMIFS(NewEmisData!E:E, NewEmisData!$A:$A, "LDV", NewEmisData!$B:$B, $A427, NewEmisData!$C:$C, $H427, NewEmisData!$D:$D, K$2))</f>
        <v>0</v>
      </c>
      <c r="L427" s="335">
        <f>$I427*IF($G427="Pickup", SUMIFS(NewEmisData!F:F, NewEmisData!$A:$A, "Pickup", NewEmisData!$B:$B, $A427, NewEmisData!$C:$C, $H427, NewEmisData!$D:$D, L$2), SUMIFS(NewEmisData!F:F, NewEmisData!$A:$A, "LDV", NewEmisData!$B:$B, $A427, NewEmisData!$C:$C, $H427, NewEmisData!$D:$D, L$2))</f>
        <v>0</v>
      </c>
      <c r="M427" s="335">
        <f>$I427*IF($G427="Pickup", SUMIFS(NewEmisData!G:G, NewEmisData!$A:$A, "Pickup", NewEmisData!$B:$B, $A427, NewEmisData!$C:$C, $H427, NewEmisData!$D:$D, M$2), SUMIFS(NewEmisData!G:G, NewEmisData!$A:$A, "LDV", NewEmisData!$B:$B, $A427, NewEmisData!$C:$C, $H427, NewEmisData!$D:$D, M$2))</f>
        <v>0</v>
      </c>
      <c r="N427" s="335">
        <f>$I427*IF($G427="Pickup", SUMIFS(NewEmisData!H:H, NewEmisData!$A:$A, "Pickup", NewEmisData!$B:$B, $A427, NewEmisData!$C:$C, $H427, NewEmisData!$D:$D, N$2), SUMIFS(NewEmisData!H:H, NewEmisData!$A:$A, "LDV", NewEmisData!$B:$B, $A427, NewEmisData!$C:$C, $H427, NewEmisData!$D:$D, N$2))</f>
        <v>0</v>
      </c>
      <c r="O427" s="335">
        <f>$I427*IF($G427="Pickup", SUMIFS(NewEmisData!I:I, NewEmisData!$A:$A, "Pickup", NewEmisData!$B:$B, $A427, NewEmisData!$C:$C, $H427, NewEmisData!$D:$D, O$2), SUMIFS(NewEmisData!I:I, NewEmisData!$A:$A, "LDV", NewEmisData!$B:$B, $A427, NewEmisData!$C:$C, $H427, NewEmisData!$D:$D, O$2))</f>
        <v>0</v>
      </c>
      <c r="P427" s="335">
        <f>$I427*IF($G427="Pickup", SUMIFS(NewEmisData!J:J, NewEmisData!$A:$A, "Pickup", NewEmisData!$B:$B, $A427, NewEmisData!$C:$C, $H427, NewEmisData!$D:$D, P$2), SUMIFS(NewEmisData!J:J, NewEmisData!$A:$A, "LDV", NewEmisData!$B:$B, $A427, NewEmisData!$C:$C, $H427, NewEmisData!$D:$D, P$2))</f>
        <v>0</v>
      </c>
      <c r="Q427" s="335">
        <f>$I427*IF($G427="Pickup", SUMIFS(NewEmisData!K:K, NewEmisData!$A:$A, "Pickup", NewEmisData!$B:$B, $A427, NewEmisData!$C:$C, $H427, NewEmisData!$D:$D, Q$2), SUMIFS(NewEmisData!K:K, NewEmisData!$A:$A, "LDV", NewEmisData!$B:$B, $A427, NewEmisData!$C:$C, $H427, NewEmisData!$D:$D, Q$2))</f>
        <v>0</v>
      </c>
      <c r="R427" s="335">
        <f>$I427*IF($G427="Pickup", SUMIFS(NewEmisData!L:L, NewEmisData!$A:$A, "Pickup", NewEmisData!$B:$B, $A427, NewEmisData!$C:$C, $H427, NewEmisData!$D:$D, R$2), SUMIFS(NewEmisData!L:L, NewEmisData!$A:$A, "LDV", NewEmisData!$B:$B, $A427, NewEmisData!$C:$C, $H427, NewEmisData!$D:$D, R$2))</f>
        <v>0</v>
      </c>
      <c r="S427" s="335">
        <f>$I427*IF($G427="Pickup", SUMIFS(NewEmisData!M:M, NewEmisData!$A:$A, "Pickup", NewEmisData!$B:$B, $A427, NewEmisData!$C:$C, $H427, NewEmisData!$D:$D, S$2), SUMIFS(NewEmisData!M:M, NewEmisData!$A:$A, "LDV", NewEmisData!$B:$B, $A427, NewEmisData!$C:$C, $H427, NewEmisData!$D:$D, S$2))</f>
        <v>0</v>
      </c>
      <c r="T427" s="335">
        <v>0</v>
      </c>
      <c r="U427" s="335">
        <f>$I427*IF($G427="Pickup", SUMIFS(NewEmisData!E:E, NewEmisData!$A:$A, "Pickup", NewEmisData!$B:$B, $A427, NewEmisData!$C:$C, $H427, NewEmisData!$D:$D, U$2), SUMIFS(NewEmisData!E:E, NewEmisData!$A:$A, "LDV", NewEmisData!$B:$B, $A427, NewEmisData!$C:$C, $H427, NewEmisData!$D:$D, U$2))</f>
        <v>0</v>
      </c>
      <c r="V427" s="335">
        <f>$I427*IF($G427="Pickup", SUMIFS(NewEmisData!F:F, NewEmisData!$A:$A, "Pickup", NewEmisData!$B:$B, $A427, NewEmisData!$C:$C, $H427, NewEmisData!$D:$D, V$2), SUMIFS(NewEmisData!F:F, NewEmisData!$A:$A, "LDV", NewEmisData!$B:$B, $A427, NewEmisData!$C:$C, $H427, NewEmisData!$D:$D, V$2))</f>
        <v>0</v>
      </c>
      <c r="W427" s="335">
        <f>$I427*IF($G427="Pickup", SUMIFS(NewEmisData!G:G, NewEmisData!$A:$A, "Pickup", NewEmisData!$B:$B, $A427, NewEmisData!$C:$C, $H427, NewEmisData!$D:$D, W$2), SUMIFS(NewEmisData!G:G, NewEmisData!$A:$A, "LDV", NewEmisData!$B:$B, $A427, NewEmisData!$C:$C, $H427, NewEmisData!$D:$D, W$2))</f>
        <v>0</v>
      </c>
      <c r="X427" s="335">
        <f>$I427*IF($G427="Pickup", SUMIFS(NewEmisData!H:H, NewEmisData!$A:$A, "Pickup", NewEmisData!$B:$B, $A427, NewEmisData!$C:$C, $H427, NewEmisData!$D:$D, X$2), SUMIFS(NewEmisData!H:H, NewEmisData!$A:$A, "LDV", NewEmisData!$B:$B, $A427, NewEmisData!$C:$C, $H427, NewEmisData!$D:$D, X$2))</f>
        <v>0</v>
      </c>
      <c r="Y427" s="335">
        <f>$I427*IF($G427="Pickup", SUMIFS(NewEmisData!I:I, NewEmisData!$A:$A, "Pickup", NewEmisData!$B:$B, $A427, NewEmisData!$C:$C, $H427, NewEmisData!$D:$D, Y$2), SUMIFS(NewEmisData!I:I, NewEmisData!$A:$A, "LDV", NewEmisData!$B:$B, $A427, NewEmisData!$C:$C, $H427, NewEmisData!$D:$D, Y$2))</f>
        <v>0</v>
      </c>
      <c r="Z427" s="335">
        <f>$I427*IF($G427="Pickup", SUMIFS(NewEmisData!J:J, NewEmisData!$A:$A, "Pickup", NewEmisData!$B:$B, $A427, NewEmisData!$C:$C, $H427, NewEmisData!$D:$D, Z$2), SUMIFS(NewEmisData!J:J, NewEmisData!$A:$A, "LDV", NewEmisData!$B:$B, $A427, NewEmisData!$C:$C, $H427, NewEmisData!$D:$D, Z$2))</f>
        <v>0</v>
      </c>
      <c r="AA427" s="335">
        <f>$I427*IF($G427="Pickup", SUMIFS(NewEmisData!K:K, NewEmisData!$A:$A, "Pickup", NewEmisData!$B:$B, $A427, NewEmisData!$C:$C, $H427, NewEmisData!$D:$D, AA$2), SUMIFS(NewEmisData!K:K, NewEmisData!$A:$A, "LDV", NewEmisData!$B:$B, $A427, NewEmisData!$C:$C, $H427, NewEmisData!$D:$D, AA$2))</f>
        <v>0</v>
      </c>
      <c r="AB427" s="335">
        <f>$I427*IF($G427="Pickup", SUMIFS(NewEmisData!L:L, NewEmisData!$A:$A, "Pickup", NewEmisData!$B:$B, $A427, NewEmisData!$C:$C, $H427, NewEmisData!$D:$D, AB$2), SUMIFS(NewEmisData!L:L, NewEmisData!$A:$A, "LDV", NewEmisData!$B:$B, $A427, NewEmisData!$C:$C, $H427, NewEmisData!$D:$D, AB$2))</f>
        <v>0</v>
      </c>
      <c r="AC427" s="335">
        <f>$I427*IF($G427="Pickup", SUMIFS(NewEmisData!M:M, NewEmisData!$A:$A, "Pickup", NewEmisData!$B:$B, $A427, NewEmisData!$C:$C, $H427, NewEmisData!$D:$D, AC$2), SUMIFS(NewEmisData!M:M, NewEmisData!$A:$A, "LDV", NewEmisData!$B:$B, $A427, NewEmisData!$C:$C, $H427, NewEmisData!$D:$D, AC$2))</f>
        <v>0</v>
      </c>
      <c r="AD427" s="335">
        <v>0</v>
      </c>
      <c r="AE427" s="335">
        <f>$I427*IF($G427="Pickup", SUMIFS(NewEmisData!E:E, NewEmisData!$A:$A, "Pickup", NewEmisData!$B:$B, $A427, NewEmisData!$C:$C, $H427, NewEmisData!$D:$D, AE$2), SUMIFS(NewEmisData!E:E, NewEmisData!$A:$A, "LDV", NewEmisData!$B:$B, $A427, NewEmisData!$C:$C, $H427, NewEmisData!$D:$D, AE$2))</f>
        <v>0</v>
      </c>
      <c r="AF427" s="335">
        <f>$I427*IF($G427="Pickup", SUMIFS(NewEmisData!F:F, NewEmisData!$A:$A, "Pickup", NewEmisData!$B:$B, $A427, NewEmisData!$C:$C, $H427, NewEmisData!$D:$D, AF$2), SUMIFS(NewEmisData!F:F, NewEmisData!$A:$A, "LDV", NewEmisData!$B:$B, $A427, NewEmisData!$C:$C, $H427, NewEmisData!$D:$D, AF$2))</f>
        <v>0</v>
      </c>
      <c r="AG427" s="335">
        <f>$I427*IF($G427="Pickup", SUMIFS(NewEmisData!G:G, NewEmisData!$A:$A, "Pickup", NewEmisData!$B:$B, $A427, NewEmisData!$C:$C, $H427, NewEmisData!$D:$D, AG$2), SUMIFS(NewEmisData!G:G, NewEmisData!$A:$A, "LDV", NewEmisData!$B:$B, $A427, NewEmisData!$C:$C, $H427, NewEmisData!$D:$D, AG$2))</f>
        <v>0</v>
      </c>
      <c r="AH427" s="335">
        <f>$I427*IF($G427="Pickup", SUMIFS(NewEmisData!H:H, NewEmisData!$A:$A, "Pickup", NewEmisData!$B:$B, $A427, NewEmisData!$C:$C, $H427, NewEmisData!$D:$D, AH$2), SUMIFS(NewEmisData!H:H, NewEmisData!$A:$A, "LDV", NewEmisData!$B:$B, $A427, NewEmisData!$C:$C, $H427, NewEmisData!$D:$D, AH$2))</f>
        <v>0</v>
      </c>
      <c r="AI427" s="335">
        <f>$I427*IF($G427="Pickup", SUMIFS(NewEmisData!I:I, NewEmisData!$A:$A, "Pickup", NewEmisData!$B:$B, $A427, NewEmisData!$C:$C, $H427, NewEmisData!$D:$D, AI$2), SUMIFS(NewEmisData!I:I, NewEmisData!$A:$A, "LDV", NewEmisData!$B:$B, $A427, NewEmisData!$C:$C, $H427, NewEmisData!$D:$D, AI$2))</f>
        <v>0</v>
      </c>
      <c r="AJ427" s="335">
        <f>$I427*IF($G427="Pickup", SUMIFS(NewEmisData!J:J, NewEmisData!$A:$A, "Pickup", NewEmisData!$B:$B, $A427, NewEmisData!$C:$C, $H427, NewEmisData!$D:$D, AJ$2), SUMIFS(NewEmisData!J:J, NewEmisData!$A:$A, "LDV", NewEmisData!$B:$B, $A427, NewEmisData!$C:$C, $H427, NewEmisData!$D:$D, AJ$2))</f>
        <v>0</v>
      </c>
      <c r="AK427" s="335">
        <f>$I427*IF($G427="Pickup", SUMIFS(NewEmisData!K:K, NewEmisData!$A:$A, "Pickup", NewEmisData!$B:$B, $A427, NewEmisData!$C:$C, $H427, NewEmisData!$D:$D, AK$2), SUMIFS(NewEmisData!K:K, NewEmisData!$A:$A, "LDV", NewEmisData!$B:$B, $A427, NewEmisData!$C:$C, $H427, NewEmisData!$D:$D, AK$2))</f>
        <v>0</v>
      </c>
      <c r="AL427" s="335">
        <f>$I427*IF($G427="Pickup", SUMIFS(NewEmisData!L:L, NewEmisData!$A:$A, "Pickup", NewEmisData!$B:$B, $A427, NewEmisData!$C:$C, $H427, NewEmisData!$D:$D, AL$2), SUMIFS(NewEmisData!L:L, NewEmisData!$A:$A, "LDV", NewEmisData!$B:$B, $A427, NewEmisData!$C:$C, $H427, NewEmisData!$D:$D, AL$2))</f>
        <v>0</v>
      </c>
      <c r="AM427" s="335">
        <f>$I427*IF($G427="Pickup", SUMIFS(NewEmisData!M:M, NewEmisData!$A:$A, "Pickup", NewEmisData!$B:$B, $A427, NewEmisData!$C:$C, $H427, NewEmisData!$D:$D, AM$2), SUMIFS(NewEmisData!M:M, NewEmisData!$A:$A, "LDV", NewEmisData!$B:$B, $A427, NewEmisData!$C:$C, $H427, NewEmisData!$D:$D, AM$2))</f>
        <v>0</v>
      </c>
      <c r="AN427" s="335">
        <v>0</v>
      </c>
      <c r="AO427" s="335">
        <f>$I427*IF($G427="Pickup", SUMIFS(NewEmisData!E:E, NewEmisData!$A:$A, "Pickup", NewEmisData!$B:$B, $A427, NewEmisData!$C:$C, $H427, NewEmisData!$D:$D, AO$2), SUMIFS(NewEmisData!E:E, NewEmisData!$A:$A, "LDV", NewEmisData!$B:$B, $A427, NewEmisData!$C:$C, $H427, NewEmisData!$D:$D, AO$2))</f>
        <v>7.4526067369789506E-2</v>
      </c>
      <c r="AP427" s="335">
        <f>$I427*IF($G427="Pickup", SUMIFS(NewEmisData!F:F, NewEmisData!$A:$A, "Pickup", NewEmisData!$B:$B, $A427, NewEmisData!$C:$C, $H427, NewEmisData!$D:$D, AP$2), SUMIFS(NewEmisData!F:F, NewEmisData!$A:$A, "LDV", NewEmisData!$B:$B, $A427, NewEmisData!$C:$C, $H427, NewEmisData!$D:$D, AP$2))</f>
        <v>7.4526067369789506E-2</v>
      </c>
      <c r="AQ427" s="335">
        <f>$I427*IF($G427="Pickup", SUMIFS(NewEmisData!G:G, NewEmisData!$A:$A, "Pickup", NewEmisData!$B:$B, $A427, NewEmisData!$C:$C, $H427, NewEmisData!$D:$D, AQ$2), SUMIFS(NewEmisData!G:G, NewEmisData!$A:$A, "LDV", NewEmisData!$B:$B, $A427, NewEmisData!$C:$C, $H427, NewEmisData!$D:$D, AQ$2))</f>
        <v>7.4526039586762793E-2</v>
      </c>
      <c r="AR427" s="335">
        <f>$I427*IF($G427="Pickup", SUMIFS(NewEmisData!H:H, NewEmisData!$A:$A, "Pickup", NewEmisData!$B:$B, $A427, NewEmisData!$C:$C, $H427, NewEmisData!$D:$D, AR$2), SUMIFS(NewEmisData!H:H, NewEmisData!$A:$A, "LDV", NewEmisData!$B:$B, $A427, NewEmisData!$C:$C, $H427, NewEmisData!$D:$D, AR$2))</f>
        <v>7.4526082672864202E-2</v>
      </c>
      <c r="AS427" s="335">
        <f>$I427*IF($G427="Pickup", SUMIFS(NewEmisData!I:I, NewEmisData!$A:$A, "Pickup", NewEmisData!$B:$B, $A427, NewEmisData!$C:$C, $H427, NewEmisData!$D:$D, AS$2), SUMIFS(NewEmisData!I:I, NewEmisData!$A:$A, "LDV", NewEmisData!$B:$B, $A427, NewEmisData!$C:$C, $H427, NewEmisData!$D:$D, AS$2))</f>
        <v>7.4526031771725496E-2</v>
      </c>
      <c r="AT427" s="335">
        <f>$I427*IF($G427="Pickup", SUMIFS(NewEmisData!J:J, NewEmisData!$A:$A, "Pickup", NewEmisData!$B:$B, $A427, NewEmisData!$C:$C, $H427, NewEmisData!$D:$D, AT$2), SUMIFS(NewEmisData!J:J, NewEmisData!$A:$A, "LDV", NewEmisData!$B:$B, $A427, NewEmisData!$C:$C, $H427, NewEmisData!$D:$D, AT$2))</f>
        <v>7.4526070650223306E-2</v>
      </c>
      <c r="AU427" s="335">
        <f>$I427*IF($G427="Pickup", SUMIFS(NewEmisData!K:K, NewEmisData!$A:$A, "Pickup", NewEmisData!$B:$B, $A427, NewEmisData!$C:$C, $H427, NewEmisData!$D:$D, AU$2), SUMIFS(NewEmisData!K:K, NewEmisData!$A:$A, "LDV", NewEmisData!$B:$B, $A427, NewEmisData!$C:$C, $H427, NewEmisData!$D:$D, AU$2))</f>
        <v>7.4526042307150001E-2</v>
      </c>
      <c r="AV427" s="335">
        <f>$I427*IF($G427="Pickup", SUMIFS(NewEmisData!L:L, NewEmisData!$A:$A, "Pickup", NewEmisData!$B:$B, $A427, NewEmisData!$C:$C, $H427, NewEmisData!$D:$D, AV$2), SUMIFS(NewEmisData!L:L, NewEmisData!$A:$A, "LDV", NewEmisData!$B:$B, $A427, NewEmisData!$C:$C, $H427, NewEmisData!$D:$D, AV$2))</f>
        <v>7.4526038743875506E-2</v>
      </c>
      <c r="AW427" s="335">
        <f>$I427*IF($G427="Pickup", SUMIFS(NewEmisData!M:M, NewEmisData!$A:$A, "Pickup", NewEmisData!$B:$B, $A427, NewEmisData!$C:$C, $H427, NewEmisData!$D:$D, AW$2), SUMIFS(NewEmisData!M:M, NewEmisData!$A:$A, "LDV", NewEmisData!$B:$B, $A427, NewEmisData!$C:$C, $H427, NewEmisData!$D:$D, AW$2))</f>
        <v>7.4526038743875506E-2</v>
      </c>
      <c r="AX427" s="335">
        <v>0</v>
      </c>
      <c r="AY427" s="335">
        <f>$I427*IF($G427="Pickup", SUMIFS(NewEmisData!E:E, NewEmisData!$A:$A, "Pickup", NewEmisData!$B:$B, $A427, NewEmisData!$C:$C, $H427, NewEmisData!$D:$D, AY$2), SUMIFS(NewEmisData!E:E, NewEmisData!$A:$A, "LDV", NewEmisData!$B:$B, $A427, NewEmisData!$C:$C, $H427, NewEmisData!$D:$D, AY$2))</f>
        <v>9.6092368235423907E-3</v>
      </c>
      <c r="AZ427" s="335">
        <f>$I427*IF($G427="Pickup", SUMIFS(NewEmisData!F:F, NewEmisData!$A:$A, "Pickup", NewEmisData!$B:$B, $A427, NewEmisData!$C:$C, $H427, NewEmisData!$D:$D, AZ$2), SUMIFS(NewEmisData!F:F, NewEmisData!$A:$A, "LDV", NewEmisData!$B:$B, $A427, NewEmisData!$C:$C, $H427, NewEmisData!$D:$D, AZ$2))</f>
        <v>9.6092368235423907E-3</v>
      </c>
      <c r="BA427" s="335">
        <f>$I427*IF($G427="Pickup", SUMIFS(NewEmisData!G:G, NewEmisData!$A:$A, "Pickup", NewEmisData!$B:$B, $A427, NewEmisData!$C:$C, $H427, NewEmisData!$D:$D, BA$2), SUMIFS(NewEmisData!G:G, NewEmisData!$A:$A, "LDV", NewEmisData!$B:$B, $A427, NewEmisData!$C:$C, $H427, NewEmisData!$D:$D, BA$2))</f>
        <v>9.6092257463787894E-3</v>
      </c>
      <c r="BB427" s="335">
        <f>$I427*IF($G427="Pickup", SUMIFS(NewEmisData!H:H, NewEmisData!$A:$A, "Pickup", NewEmisData!$B:$B, $A427, NewEmisData!$C:$C, $H427, NewEmisData!$D:$D, BB$2), SUMIFS(NewEmisData!H:H, NewEmisData!$A:$A, "LDV", NewEmisData!$B:$B, $A427, NewEmisData!$C:$C, $H427, NewEmisData!$D:$D, BB$2))</f>
        <v>9.6092345509158992E-3</v>
      </c>
      <c r="BC427" s="335">
        <f>$I427*IF($G427="Pickup", SUMIFS(NewEmisData!I:I, NewEmisData!$A:$A, "Pickup", NewEmisData!$B:$B, $A427, NewEmisData!$C:$C, $H427, NewEmisData!$D:$D, BC$2), SUMIFS(NewEmisData!I:I, NewEmisData!$A:$A, "LDV", NewEmisData!$B:$B, $A427, NewEmisData!$C:$C, $H427, NewEmisData!$D:$D, BC$2))</f>
        <v>9.6092257298777996E-3</v>
      </c>
      <c r="BD427" s="335">
        <f>$I427*IF($G427="Pickup", SUMIFS(NewEmisData!J:J, NewEmisData!$A:$A, "Pickup", NewEmisData!$B:$B, $A427, NewEmisData!$C:$C, $H427, NewEmisData!$D:$D, BD$2), SUMIFS(NewEmisData!J:J, NewEmisData!$A:$A, "LDV", NewEmisData!$B:$B, $A427, NewEmisData!$C:$C, $H427, NewEmisData!$D:$D, BD$2))</f>
        <v>9.6092389204882993E-3</v>
      </c>
      <c r="BE427" s="335">
        <f>$I427*IF($G427="Pickup", SUMIFS(NewEmisData!K:K, NewEmisData!$A:$A, "Pickup", NewEmisData!$B:$B, $A427, NewEmisData!$C:$C, $H427, NewEmisData!$D:$D, BE$2), SUMIFS(NewEmisData!K:K, NewEmisData!$A:$A, "LDV", NewEmisData!$B:$B, $A427, NewEmisData!$C:$C, $H427, NewEmisData!$D:$D, BE$2))</f>
        <v>9.6092263841740799E-3</v>
      </c>
      <c r="BF427" s="335">
        <f>$I427*IF($G427="Pickup", SUMIFS(NewEmisData!L:L, NewEmisData!$A:$A, "Pickup", NewEmisData!$B:$B, $A427, NewEmisData!$C:$C, $H427, NewEmisData!$D:$D, BF$2), SUMIFS(NewEmisData!L:L, NewEmisData!$A:$A, "LDV", NewEmisData!$B:$B, $A427, NewEmisData!$C:$C, $H427, NewEmisData!$D:$D, BF$2))</f>
        <v>9.6092238087385901E-3</v>
      </c>
      <c r="BG427" s="335">
        <f>$I427*IF($G427="Pickup", SUMIFS(NewEmisData!M:M, NewEmisData!$A:$A, "Pickup", NewEmisData!$B:$B, $A427, NewEmisData!$C:$C, $H427, NewEmisData!$D:$D, BG$2), SUMIFS(NewEmisData!M:M, NewEmisData!$A:$A, "LDV", NewEmisData!$B:$B, $A427, NewEmisData!$C:$C, $H427, NewEmisData!$D:$D, BG$2))</f>
        <v>9.6092238087385901E-3</v>
      </c>
      <c r="BH427" s="335">
        <v>0</v>
      </c>
      <c r="BI427" s="335">
        <f>$I427*IF($G427="Pickup", SUMIFS(NewEmisData!E:E, NewEmisData!$A:$A, "Pickup", NewEmisData!$B:$B, $A427, NewEmisData!$C:$C, $H427, NewEmisData!$D:$D, BI$2), SUMIFS(NewEmisData!E:E, NewEmisData!$A:$A, "LDV", NewEmisData!$B:$B, $A427, NewEmisData!$C:$C, $H427, NewEmisData!$D:$D, BI$2))</f>
        <v>0</v>
      </c>
      <c r="BJ427" s="335">
        <f>$I427*IF($G427="Pickup", SUMIFS(NewEmisData!F:F, NewEmisData!$A:$A, "Pickup", NewEmisData!$B:$B, $A427, NewEmisData!$C:$C, $H427, NewEmisData!$D:$D, BJ$2), SUMIFS(NewEmisData!F:F, NewEmisData!$A:$A, "LDV", NewEmisData!$B:$B, $A427, NewEmisData!$C:$C, $H427, NewEmisData!$D:$D, BJ$2))</f>
        <v>0</v>
      </c>
      <c r="BK427" s="335">
        <f>$I427*IF($G427="Pickup", SUMIFS(NewEmisData!G:G, NewEmisData!$A:$A, "Pickup", NewEmisData!$B:$B, $A427, NewEmisData!$C:$C, $H427, NewEmisData!$D:$D, BK$2), SUMIFS(NewEmisData!G:G, NewEmisData!$A:$A, "LDV", NewEmisData!$B:$B, $A427, NewEmisData!$C:$C, $H427, NewEmisData!$D:$D, BK$2))</f>
        <v>0</v>
      </c>
      <c r="BL427" s="335">
        <f>$I427*IF($G427="Pickup", SUMIFS(NewEmisData!H:H, NewEmisData!$A:$A, "Pickup", NewEmisData!$B:$B, $A427, NewEmisData!$C:$C, $H427, NewEmisData!$D:$D, BL$2), SUMIFS(NewEmisData!H:H, NewEmisData!$A:$A, "LDV", NewEmisData!$B:$B, $A427, NewEmisData!$C:$C, $H427, NewEmisData!$D:$D, BL$2))</f>
        <v>0</v>
      </c>
      <c r="BM427" s="335">
        <f>$I427*IF($G427="Pickup", SUMIFS(NewEmisData!I:I, NewEmisData!$A:$A, "Pickup", NewEmisData!$B:$B, $A427, NewEmisData!$C:$C, $H427, NewEmisData!$D:$D, BM$2), SUMIFS(NewEmisData!I:I, NewEmisData!$A:$A, "LDV", NewEmisData!$B:$B, $A427, NewEmisData!$C:$C, $H427, NewEmisData!$D:$D, BM$2))</f>
        <v>0</v>
      </c>
      <c r="BN427" s="335">
        <f>$I427*IF($G427="Pickup", SUMIFS(NewEmisData!J:J, NewEmisData!$A:$A, "Pickup", NewEmisData!$B:$B, $A427, NewEmisData!$C:$C, $H427, NewEmisData!$D:$D, BN$2), SUMIFS(NewEmisData!J:J, NewEmisData!$A:$A, "LDV", NewEmisData!$B:$B, $A427, NewEmisData!$C:$C, $H427, NewEmisData!$D:$D, BN$2))</f>
        <v>0</v>
      </c>
      <c r="BO427" s="335">
        <f>$I427*IF($G427="Pickup", SUMIFS(NewEmisData!K:K, NewEmisData!$A:$A, "Pickup", NewEmisData!$B:$B, $A427, NewEmisData!$C:$C, $H427, NewEmisData!$D:$D, BO$2), SUMIFS(NewEmisData!K:K, NewEmisData!$A:$A, "LDV", NewEmisData!$B:$B, $A427, NewEmisData!$C:$C, $H427, NewEmisData!$D:$D, BO$2))</f>
        <v>0</v>
      </c>
      <c r="BP427" s="335">
        <f>$I427*IF($G427="Pickup", SUMIFS(NewEmisData!L:L, NewEmisData!$A:$A, "Pickup", NewEmisData!$B:$B, $A427, NewEmisData!$C:$C, $H427, NewEmisData!$D:$D, BP$2), SUMIFS(NewEmisData!L:L, NewEmisData!$A:$A, "LDV", NewEmisData!$B:$B, $A427, NewEmisData!$C:$C, $H427, NewEmisData!$D:$D, BP$2))</f>
        <v>0</v>
      </c>
      <c r="BQ427" s="335">
        <f>$I427*IF($G427="Pickup", SUMIFS(NewEmisData!M:M, NewEmisData!$A:$A, "Pickup", NewEmisData!$B:$B, $A427, NewEmisData!$C:$C, $H427, NewEmisData!$D:$D, BQ$2), SUMIFS(NewEmisData!M:M, NewEmisData!$A:$A, "LDV", NewEmisData!$B:$B, $A427, NewEmisData!$C:$C, $H427, NewEmisData!$D:$D, BQ$2))</f>
        <v>0</v>
      </c>
      <c r="BR427" s="335">
        <v>0</v>
      </c>
      <c r="BS427" s="335">
        <f>$I427*IF($G427="Pickup", SUMIFS(NewEmisData!E:E, NewEmisData!$A:$A, "Pickup", NewEmisData!$B:$B, $A427, NewEmisData!$C:$C, $H427, NewEmisData!$D:$D, BS$2), SUMIFS(NewEmisData!E:E, NewEmisData!$A:$A, "LDV", NewEmisData!$B:$B, $A427, NewEmisData!$C:$C, $H427, NewEmisData!$D:$D, BS$2))</f>
        <v>0</v>
      </c>
      <c r="BT427" s="335">
        <f>$I427*IF($G427="Pickup", SUMIFS(NewEmisData!F:F, NewEmisData!$A:$A, "Pickup", NewEmisData!$B:$B, $A427, NewEmisData!$C:$C, $H427, NewEmisData!$D:$D, BT$2), SUMIFS(NewEmisData!F:F, NewEmisData!$A:$A, "LDV", NewEmisData!$B:$B, $A427, NewEmisData!$C:$C, $H427, NewEmisData!$D:$D, BT$2))</f>
        <v>0</v>
      </c>
      <c r="BU427" s="335">
        <f>$I427*IF($G427="Pickup", SUMIFS(NewEmisData!G:G, NewEmisData!$A:$A, "Pickup", NewEmisData!$B:$B, $A427, NewEmisData!$C:$C, $H427, NewEmisData!$D:$D, BU$2), SUMIFS(NewEmisData!G:G, NewEmisData!$A:$A, "LDV", NewEmisData!$B:$B, $A427, NewEmisData!$C:$C, $H427, NewEmisData!$D:$D, BU$2))</f>
        <v>0</v>
      </c>
      <c r="BV427" s="335">
        <f>$I427*IF($G427="Pickup", SUMIFS(NewEmisData!H:H, NewEmisData!$A:$A, "Pickup", NewEmisData!$B:$B, $A427, NewEmisData!$C:$C, $H427, NewEmisData!$D:$D, BV$2), SUMIFS(NewEmisData!H:H, NewEmisData!$A:$A, "LDV", NewEmisData!$B:$B, $A427, NewEmisData!$C:$C, $H427, NewEmisData!$D:$D, BV$2))</f>
        <v>0</v>
      </c>
      <c r="BW427" s="335">
        <f>$I427*IF($G427="Pickup", SUMIFS(NewEmisData!I:I, NewEmisData!$A:$A, "Pickup", NewEmisData!$B:$B, $A427, NewEmisData!$C:$C, $H427, NewEmisData!$D:$D, BW$2), SUMIFS(NewEmisData!I:I, NewEmisData!$A:$A, "LDV", NewEmisData!$B:$B, $A427, NewEmisData!$C:$C, $H427, NewEmisData!$D:$D, BW$2))</f>
        <v>0</v>
      </c>
      <c r="BX427" s="335">
        <f>$I427*IF($G427="Pickup", SUMIFS(NewEmisData!J:J, NewEmisData!$A:$A, "Pickup", NewEmisData!$B:$B, $A427, NewEmisData!$C:$C, $H427, NewEmisData!$D:$D, BX$2), SUMIFS(NewEmisData!J:J, NewEmisData!$A:$A, "LDV", NewEmisData!$B:$B, $A427, NewEmisData!$C:$C, $H427, NewEmisData!$D:$D, BX$2))</f>
        <v>0</v>
      </c>
      <c r="BY427" s="335">
        <f>$I427*IF($G427="Pickup", SUMIFS(NewEmisData!K:K, NewEmisData!$A:$A, "Pickup", NewEmisData!$B:$B, $A427, NewEmisData!$C:$C, $H427, NewEmisData!$D:$D, BY$2), SUMIFS(NewEmisData!K:K, NewEmisData!$A:$A, "LDV", NewEmisData!$B:$B, $A427, NewEmisData!$C:$C, $H427, NewEmisData!$D:$D, BY$2))</f>
        <v>0</v>
      </c>
      <c r="BZ427" s="335">
        <f>$I427*IF($G427="Pickup", SUMIFS(NewEmisData!L:L, NewEmisData!$A:$A, "Pickup", NewEmisData!$B:$B, $A427, NewEmisData!$C:$C, $H427, NewEmisData!$D:$D, BZ$2), SUMIFS(NewEmisData!L:L, NewEmisData!$A:$A, "LDV", NewEmisData!$B:$B, $A427, NewEmisData!$C:$C, $H427, NewEmisData!$D:$D, BZ$2))</f>
        <v>0</v>
      </c>
      <c r="CA427" s="335">
        <f>$I427*IF($G427="Pickup", SUMIFS(NewEmisData!M:M, NewEmisData!$A:$A, "Pickup", NewEmisData!$B:$B, $A427, NewEmisData!$C:$C, $H427, NewEmisData!$D:$D, CA$2), SUMIFS(NewEmisData!M:M, NewEmisData!$A:$A, "LDV", NewEmisData!$B:$B, $A427, NewEmisData!$C:$C, $H427, NewEmisData!$D:$D, CA$2))</f>
        <v>0</v>
      </c>
      <c r="CB427" s="335">
        <v>0</v>
      </c>
      <c r="CC427" s="335">
        <f>$I427*IF($G427="Pickup", SUMIFS(NewEmisData!E:E, NewEmisData!$A:$A, "Pickup", NewEmisData!$B:$B, $A427, NewEmisData!$C:$C, $H427, NewEmisData!$D:$D, CC$2), SUMIFS(NewEmisData!E:E, NewEmisData!$A:$A, "LDV", NewEmisData!$B:$B, $A427, NewEmisData!$C:$C, $H427, NewEmisData!$D:$D, CC$2))</f>
        <v>0</v>
      </c>
      <c r="CD427" s="335">
        <f>$I427*IF($G427="Pickup", SUMIFS(NewEmisData!F:F, NewEmisData!$A:$A, "Pickup", NewEmisData!$B:$B, $A427, NewEmisData!$C:$C, $H427, NewEmisData!$D:$D, CD$2), SUMIFS(NewEmisData!F:F, NewEmisData!$A:$A, "LDV", NewEmisData!$B:$B, $A427, NewEmisData!$C:$C, $H427, NewEmisData!$D:$D, CD$2))</f>
        <v>0</v>
      </c>
      <c r="CE427" s="335">
        <f>$I427*IF($G427="Pickup", SUMIFS(NewEmisData!G:G, NewEmisData!$A:$A, "Pickup", NewEmisData!$B:$B, $A427, NewEmisData!$C:$C, $H427, NewEmisData!$D:$D, CE$2), SUMIFS(NewEmisData!G:G, NewEmisData!$A:$A, "LDV", NewEmisData!$B:$B, $A427, NewEmisData!$C:$C, $H427, NewEmisData!$D:$D, CE$2))</f>
        <v>0</v>
      </c>
      <c r="CF427" s="335">
        <f>$I427*IF($G427="Pickup", SUMIFS(NewEmisData!H:H, NewEmisData!$A:$A, "Pickup", NewEmisData!$B:$B, $A427, NewEmisData!$C:$C, $H427, NewEmisData!$D:$D, CF$2), SUMIFS(NewEmisData!H:H, NewEmisData!$A:$A, "LDV", NewEmisData!$B:$B, $A427, NewEmisData!$C:$C, $H427, NewEmisData!$D:$D, CF$2))</f>
        <v>0</v>
      </c>
      <c r="CG427" s="335">
        <f>$I427*IF($G427="Pickup", SUMIFS(NewEmisData!I:I, NewEmisData!$A:$A, "Pickup", NewEmisData!$B:$B, $A427, NewEmisData!$C:$C, $H427, NewEmisData!$D:$D, CG$2), SUMIFS(NewEmisData!I:I, NewEmisData!$A:$A, "LDV", NewEmisData!$B:$B, $A427, NewEmisData!$C:$C, $H427, NewEmisData!$D:$D, CG$2))</f>
        <v>0</v>
      </c>
      <c r="CH427" s="335">
        <f>$I427*IF($G427="Pickup", SUMIFS(NewEmisData!J:J, NewEmisData!$A:$A, "Pickup", NewEmisData!$B:$B, $A427, NewEmisData!$C:$C, $H427, NewEmisData!$D:$D, CH$2), SUMIFS(NewEmisData!J:J, NewEmisData!$A:$A, "LDV", NewEmisData!$B:$B, $A427, NewEmisData!$C:$C, $H427, NewEmisData!$D:$D, CH$2))</f>
        <v>0</v>
      </c>
      <c r="CI427" s="335">
        <f>$I427*IF($G427="Pickup", SUMIFS(NewEmisData!K:K, NewEmisData!$A:$A, "Pickup", NewEmisData!$B:$B, $A427, NewEmisData!$C:$C, $H427, NewEmisData!$D:$D, CI$2), SUMIFS(NewEmisData!K:K, NewEmisData!$A:$A, "LDV", NewEmisData!$B:$B, $A427, NewEmisData!$C:$C, $H427, NewEmisData!$D:$D, CI$2))</f>
        <v>0</v>
      </c>
      <c r="CJ427" s="335">
        <f>$I427*IF($G427="Pickup", SUMIFS(NewEmisData!L:L, NewEmisData!$A:$A, "Pickup", NewEmisData!$B:$B, $A427, NewEmisData!$C:$C, $H427, NewEmisData!$D:$D, CJ$2), SUMIFS(NewEmisData!L:L, NewEmisData!$A:$A, "LDV", NewEmisData!$B:$B, $A427, NewEmisData!$C:$C, $H427, NewEmisData!$D:$D, CJ$2))</f>
        <v>0</v>
      </c>
      <c r="CK427" s="335">
        <f>$I427*IF($G427="Pickup", SUMIFS(NewEmisData!M:M, NewEmisData!$A:$A, "Pickup", NewEmisData!$B:$B, $A427, NewEmisData!$C:$C, $H427, NewEmisData!$D:$D, CK$2), SUMIFS(NewEmisData!M:M, NewEmisData!$A:$A, "LDV", NewEmisData!$B:$B, $A427, NewEmisData!$C:$C, $H427, NewEmisData!$D:$D, CK$2))</f>
        <v>0</v>
      </c>
      <c r="CL427" s="335">
        <v>0</v>
      </c>
      <c r="CM427" s="335">
        <f>$I427*IF($G427="Pickup", SUMIFS(NewEmisData!E:E, NewEmisData!$A:$A, "Pickup", NewEmisData!$B:$B, $A427, NewEmisData!$C:$C, $H427, NewEmisData!$D:$D, CM$2), SUMIFS(NewEmisData!E:E, NewEmisData!$A:$A, "LDV", NewEmisData!$B:$B, $A427, NewEmisData!$C:$C, $H427, NewEmisData!$D:$D, CM$2))</f>
        <v>0</v>
      </c>
      <c r="CN427" s="335">
        <f>$I427*IF($G427="Pickup", SUMIFS(NewEmisData!F:F, NewEmisData!$A:$A, "Pickup", NewEmisData!$B:$B, $A427, NewEmisData!$C:$C, $H427, NewEmisData!$D:$D, CN$2), SUMIFS(NewEmisData!F:F, NewEmisData!$A:$A, "LDV", NewEmisData!$B:$B, $A427, NewEmisData!$C:$C, $H427, NewEmisData!$D:$D, CN$2))</f>
        <v>0</v>
      </c>
      <c r="CO427" s="335">
        <f>$I427*IF($G427="Pickup", SUMIFS(NewEmisData!G:G, NewEmisData!$A:$A, "Pickup", NewEmisData!$B:$B, $A427, NewEmisData!$C:$C, $H427, NewEmisData!$D:$D, CO$2), SUMIFS(NewEmisData!G:G, NewEmisData!$A:$A, "LDV", NewEmisData!$B:$B, $A427, NewEmisData!$C:$C, $H427, NewEmisData!$D:$D, CO$2))</f>
        <v>0</v>
      </c>
      <c r="CP427" s="335">
        <f>$I427*IF($G427="Pickup", SUMIFS(NewEmisData!H:H, NewEmisData!$A:$A, "Pickup", NewEmisData!$B:$B, $A427, NewEmisData!$C:$C, $H427, NewEmisData!$D:$D, CP$2), SUMIFS(NewEmisData!H:H, NewEmisData!$A:$A, "LDV", NewEmisData!$B:$B, $A427, NewEmisData!$C:$C, $H427, NewEmisData!$D:$D, CP$2))</f>
        <v>0</v>
      </c>
      <c r="CQ427" s="335">
        <f>$I427*IF($G427="Pickup", SUMIFS(NewEmisData!I:I, NewEmisData!$A:$A, "Pickup", NewEmisData!$B:$B, $A427, NewEmisData!$C:$C, $H427, NewEmisData!$D:$D, CQ$2), SUMIFS(NewEmisData!I:I, NewEmisData!$A:$A, "LDV", NewEmisData!$B:$B, $A427, NewEmisData!$C:$C, $H427, NewEmisData!$D:$D, CQ$2))</f>
        <v>0</v>
      </c>
      <c r="CR427" s="335">
        <f>$I427*IF($G427="Pickup", SUMIFS(NewEmisData!J:J, NewEmisData!$A:$A, "Pickup", NewEmisData!$B:$B, $A427, NewEmisData!$C:$C, $H427, NewEmisData!$D:$D, CR$2), SUMIFS(NewEmisData!J:J, NewEmisData!$A:$A, "LDV", NewEmisData!$B:$B, $A427, NewEmisData!$C:$C, $H427, NewEmisData!$D:$D, CR$2))</f>
        <v>0</v>
      </c>
      <c r="CS427" s="335">
        <f>$I427*IF($G427="Pickup", SUMIFS(NewEmisData!K:K, NewEmisData!$A:$A, "Pickup", NewEmisData!$B:$B, $A427, NewEmisData!$C:$C, $H427, NewEmisData!$D:$D, CS$2), SUMIFS(NewEmisData!K:K, NewEmisData!$A:$A, "LDV", NewEmisData!$B:$B, $A427, NewEmisData!$C:$C, $H427, NewEmisData!$D:$D, CS$2))</f>
        <v>0</v>
      </c>
      <c r="CT427" s="335">
        <f>$I427*IF($G427="Pickup", SUMIFS(NewEmisData!L:L, NewEmisData!$A:$A, "Pickup", NewEmisData!$B:$B, $A427, NewEmisData!$C:$C, $H427, NewEmisData!$D:$D, CT$2), SUMIFS(NewEmisData!L:L, NewEmisData!$A:$A, "LDV", NewEmisData!$B:$B, $A427, NewEmisData!$C:$C, $H427, NewEmisData!$D:$D, CT$2))</f>
        <v>0</v>
      </c>
      <c r="CU427" s="335">
        <f>$I427*IF($G427="Pickup", SUMIFS(NewEmisData!M:M, NewEmisData!$A:$A, "Pickup", NewEmisData!$B:$B, $A427, NewEmisData!$C:$C, $H427, NewEmisData!$D:$D, CU$2), SUMIFS(NewEmisData!M:M, NewEmisData!$A:$A, "LDV", NewEmisData!$B:$B, $A427, NewEmisData!$C:$C, $H427, NewEmisData!$D:$D, CU$2))</f>
        <v>0</v>
      </c>
      <c r="CV427" s="335">
        <v>0</v>
      </c>
      <c r="CW427" s="335">
        <v>0</v>
      </c>
      <c r="CX427" s="335">
        <v>0</v>
      </c>
      <c r="CY427" s="335">
        <v>0</v>
      </c>
      <c r="CZ427" s="335">
        <v>0</v>
      </c>
      <c r="DA427" s="335">
        <v>0</v>
      </c>
      <c r="DB427" s="335">
        <v>0</v>
      </c>
      <c r="DC427" s="335">
        <v>0</v>
      </c>
      <c r="DD427" s="335">
        <v>0</v>
      </c>
      <c r="DE427" s="335">
        <v>0</v>
      </c>
      <c r="DF427" s="335">
        <v>0</v>
      </c>
      <c r="DG427" s="335">
        <f>$I427*IF($G427="Pickup", SUMIFS(NewEmisData!E:E, NewEmisData!$A:$A, "Pickup", NewEmisData!$B:$B, $A427, NewEmisData!$C:$C, $H427, NewEmisData!$D:$D, DG$2), SUMIFS(NewEmisData!E:E, NewEmisData!$A:$A, "LDV", NewEmisData!$B:$B, $A427, NewEmisData!$C:$C, $H427, NewEmisData!$D:$D, DG$2))</f>
        <v>0</v>
      </c>
      <c r="DH427" s="335">
        <f>$I427*IF($G427="Pickup", SUMIFS(NewEmisData!F:F, NewEmisData!$A:$A, "Pickup", NewEmisData!$B:$B, $A427, NewEmisData!$C:$C, $H427, NewEmisData!$D:$D, DH$2), SUMIFS(NewEmisData!F:F, NewEmisData!$A:$A, "LDV", NewEmisData!$B:$B, $A427, NewEmisData!$C:$C, $H427, NewEmisData!$D:$D, DH$2))</f>
        <v>0</v>
      </c>
      <c r="DI427" s="335">
        <f>$I427*IF($G427="Pickup", SUMIFS(NewEmisData!G:G, NewEmisData!$A:$A, "Pickup", NewEmisData!$B:$B, $A427, NewEmisData!$C:$C, $H427, NewEmisData!$D:$D, DI$2), SUMIFS(NewEmisData!G:G, NewEmisData!$A:$A, "LDV", NewEmisData!$B:$B, $A427, NewEmisData!$C:$C, $H427, NewEmisData!$D:$D, DI$2))</f>
        <v>0</v>
      </c>
      <c r="DJ427" s="335">
        <f>$I427*IF($G427="Pickup", SUMIFS(NewEmisData!H:H, NewEmisData!$A:$A, "Pickup", NewEmisData!$B:$B, $A427, NewEmisData!$C:$C, $H427, NewEmisData!$D:$D, DJ$2), SUMIFS(NewEmisData!H:H, NewEmisData!$A:$A, "LDV", NewEmisData!$B:$B, $A427, NewEmisData!$C:$C, $H427, NewEmisData!$D:$D, DJ$2))</f>
        <v>0</v>
      </c>
      <c r="DK427" s="335">
        <f>$I427*IF($G427="Pickup", SUMIFS(NewEmisData!I:I, NewEmisData!$A:$A, "Pickup", NewEmisData!$B:$B, $A427, NewEmisData!$C:$C, $H427, NewEmisData!$D:$D, DK$2), SUMIFS(NewEmisData!I:I, NewEmisData!$A:$A, "LDV", NewEmisData!$B:$B, $A427, NewEmisData!$C:$C, $H427, NewEmisData!$D:$D, DK$2))</f>
        <v>0</v>
      </c>
      <c r="DL427" s="335">
        <f>$I427*IF($G427="Pickup", SUMIFS(NewEmisData!J:J, NewEmisData!$A:$A, "Pickup", NewEmisData!$B:$B, $A427, NewEmisData!$C:$C, $H427, NewEmisData!$D:$D, DL$2), SUMIFS(NewEmisData!J:J, NewEmisData!$A:$A, "LDV", NewEmisData!$B:$B, $A427, NewEmisData!$C:$C, $H427, NewEmisData!$D:$D, DL$2))</f>
        <v>0</v>
      </c>
      <c r="DM427" s="335">
        <f>$I427*IF($G427="Pickup", SUMIFS(NewEmisData!K:K, NewEmisData!$A:$A, "Pickup", NewEmisData!$B:$B, $A427, NewEmisData!$C:$C, $H427, NewEmisData!$D:$D, DM$2), SUMIFS(NewEmisData!K:K, NewEmisData!$A:$A, "LDV", NewEmisData!$B:$B, $A427, NewEmisData!$C:$C, $H427, NewEmisData!$D:$D, DM$2))</f>
        <v>0</v>
      </c>
      <c r="DN427" s="335">
        <f>$I427*IF($G427="Pickup", SUMIFS(NewEmisData!L:L, NewEmisData!$A:$A, "Pickup", NewEmisData!$B:$B, $A427, NewEmisData!$C:$C, $H427, NewEmisData!$D:$D, DN$2), SUMIFS(NewEmisData!L:L, NewEmisData!$A:$A, "LDV", NewEmisData!$B:$B, $A427, NewEmisData!$C:$C, $H427, NewEmisData!$D:$D, DN$2))</f>
        <v>0</v>
      </c>
      <c r="DO427" s="335">
        <f>$I427*IF($G427="Pickup", SUMIFS(NewEmisData!M:M, NewEmisData!$A:$A, "Pickup", NewEmisData!$B:$B, $A427, NewEmisData!$C:$C, $H427, NewEmisData!$D:$D, DO$2), SUMIFS(NewEmisData!M:M, NewEmisData!$A:$A, "LDV", NewEmisData!$B:$B, $A427, NewEmisData!$C:$C, $H427, NewEmisData!$D:$D, DO$2))</f>
        <v>0</v>
      </c>
      <c r="DP427" s="335">
        <v>0</v>
      </c>
      <c r="DQ427" s="335">
        <f>$I427*IF($G427="Pickup", SUMIFS(NewEmisData!E:E, NewEmisData!$A:$A, "Pickup", NewEmisData!$B:$B, $A427, NewEmisData!$C:$C, $H427, NewEmisData!$D:$D, DQ$2), SUMIFS(NewEmisData!E:E, NewEmisData!$A:$A, "LDV", NewEmisData!$B:$B, $A427, NewEmisData!$C:$C, $H427, NewEmisData!$D:$D, DQ$2))</f>
        <v>0</v>
      </c>
      <c r="DR427" s="335">
        <f>$I427*IF($G427="Pickup", SUMIFS(NewEmisData!F:F, NewEmisData!$A:$A, "Pickup", NewEmisData!$B:$B, $A427, NewEmisData!$C:$C, $H427, NewEmisData!$D:$D, DR$2), SUMIFS(NewEmisData!F:F, NewEmisData!$A:$A, "LDV", NewEmisData!$B:$B, $A427, NewEmisData!$C:$C, $H427, NewEmisData!$D:$D, DR$2))</f>
        <v>0</v>
      </c>
      <c r="DS427" s="335">
        <f>$I427*IF($G427="Pickup", SUMIFS(NewEmisData!G:G, NewEmisData!$A:$A, "Pickup", NewEmisData!$B:$B, $A427, NewEmisData!$C:$C, $H427, NewEmisData!$D:$D, DS$2), SUMIFS(NewEmisData!G:G, NewEmisData!$A:$A, "LDV", NewEmisData!$B:$B, $A427, NewEmisData!$C:$C, $H427, NewEmisData!$D:$D, DS$2))</f>
        <v>0</v>
      </c>
      <c r="DT427" s="335">
        <f>$I427*IF($G427="Pickup", SUMIFS(NewEmisData!H:H, NewEmisData!$A:$A, "Pickup", NewEmisData!$B:$B, $A427, NewEmisData!$C:$C, $H427, NewEmisData!$D:$D, DT$2), SUMIFS(NewEmisData!H:H, NewEmisData!$A:$A, "LDV", NewEmisData!$B:$B, $A427, NewEmisData!$C:$C, $H427, NewEmisData!$D:$D, DT$2))</f>
        <v>0</v>
      </c>
      <c r="DU427" s="335">
        <f>$I427*IF($G427="Pickup", SUMIFS(NewEmisData!I:I, NewEmisData!$A:$A, "Pickup", NewEmisData!$B:$B, $A427, NewEmisData!$C:$C, $H427, NewEmisData!$D:$D, DU$2), SUMIFS(NewEmisData!I:I, NewEmisData!$A:$A, "LDV", NewEmisData!$B:$B, $A427, NewEmisData!$C:$C, $H427, NewEmisData!$D:$D, DU$2))</f>
        <v>0</v>
      </c>
      <c r="DV427" s="335">
        <f>$I427*IF($G427="Pickup", SUMIFS(NewEmisData!J:J, NewEmisData!$A:$A, "Pickup", NewEmisData!$B:$B, $A427, NewEmisData!$C:$C, $H427, NewEmisData!$D:$D, DV$2), SUMIFS(NewEmisData!J:J, NewEmisData!$A:$A, "LDV", NewEmisData!$B:$B, $A427, NewEmisData!$C:$C, $H427, NewEmisData!$D:$D, DV$2))</f>
        <v>0</v>
      </c>
      <c r="DW427" s="335">
        <f>$I427*IF($G427="Pickup", SUMIFS(NewEmisData!K:K, NewEmisData!$A:$A, "Pickup", NewEmisData!$B:$B, $A427, NewEmisData!$C:$C, $H427, NewEmisData!$D:$D, DW$2), SUMIFS(NewEmisData!K:K, NewEmisData!$A:$A, "LDV", NewEmisData!$B:$B, $A427, NewEmisData!$C:$C, $H427, NewEmisData!$D:$D, DW$2))</f>
        <v>0</v>
      </c>
      <c r="DX427" s="335">
        <f>$I427*IF($G427="Pickup", SUMIFS(NewEmisData!L:L, NewEmisData!$A:$A, "Pickup", NewEmisData!$B:$B, $A427, NewEmisData!$C:$C, $H427, NewEmisData!$D:$D, DX$2), SUMIFS(NewEmisData!L:L, NewEmisData!$A:$A, "LDV", NewEmisData!$B:$B, $A427, NewEmisData!$C:$C, $H427, NewEmisData!$D:$D, DX$2))</f>
        <v>0</v>
      </c>
      <c r="DY427" s="335">
        <f>$I427*IF($G427="Pickup", SUMIFS(NewEmisData!M:M, NewEmisData!$A:$A, "Pickup", NewEmisData!$B:$B, $A427, NewEmisData!$C:$C, $H427, NewEmisData!$D:$D, DY$2), SUMIFS(NewEmisData!M:M, NewEmisData!$A:$A, "LDV", NewEmisData!$B:$B, $A427, NewEmisData!$C:$C, $H427, NewEmisData!$D:$D, DY$2))</f>
        <v>0</v>
      </c>
      <c r="DZ427" s="335">
        <v>0</v>
      </c>
      <c r="EA427" s="335">
        <f t="shared" si="774"/>
        <v>0</v>
      </c>
      <c r="EB427" s="335">
        <f t="shared" si="775"/>
        <v>0</v>
      </c>
      <c r="EC427" s="335">
        <f t="shared" si="776"/>
        <v>0</v>
      </c>
      <c r="ED427" s="335">
        <f t="shared" si="777"/>
        <v>0</v>
      </c>
      <c r="EE427" s="335">
        <f t="shared" si="778"/>
        <v>0</v>
      </c>
      <c r="EF427" s="335">
        <f t="shared" si="779"/>
        <v>0</v>
      </c>
      <c r="EG427" s="335">
        <f t="shared" si="780"/>
        <v>0</v>
      </c>
      <c r="EH427" s="335">
        <f t="shared" si="781"/>
        <v>0</v>
      </c>
      <c r="EI427" s="335">
        <f t="shared" si="782"/>
        <v>0</v>
      </c>
      <c r="EJ427" s="335">
        <f t="shared" si="783"/>
        <v>0</v>
      </c>
      <c r="EK427" s="335">
        <f t="shared" si="784"/>
        <v>0</v>
      </c>
      <c r="EL427" s="335">
        <f t="shared" si="785"/>
        <v>0</v>
      </c>
      <c r="EM427" s="335">
        <f t="shared" si="786"/>
        <v>0</v>
      </c>
      <c r="EN427" s="335">
        <f t="shared" si="787"/>
        <v>0</v>
      </c>
      <c r="EO427" s="335">
        <f t="shared" si="788"/>
        <v>0</v>
      </c>
      <c r="EP427" s="335">
        <f t="shared" si="789"/>
        <v>0</v>
      </c>
      <c r="EQ427" s="335">
        <f t="shared" si="790"/>
        <v>0</v>
      </c>
      <c r="ER427" s="335">
        <f t="shared" si="791"/>
        <v>0</v>
      </c>
      <c r="ES427" s="335">
        <f t="shared" si="792"/>
        <v>0</v>
      </c>
      <c r="ET427" s="335">
        <f t="shared" si="793"/>
        <v>0</v>
      </c>
      <c r="EU427" s="335">
        <f t="shared" si="794"/>
        <v>0</v>
      </c>
      <c r="EV427" s="335">
        <f t="shared" si="795"/>
        <v>0</v>
      </c>
      <c r="EW427" s="335">
        <f t="shared" si="796"/>
        <v>0</v>
      </c>
      <c r="EX427" s="335">
        <f t="shared" si="797"/>
        <v>0</v>
      </c>
      <c r="EY427" s="335">
        <f t="shared" si="798"/>
        <v>0</v>
      </c>
      <c r="EZ427" s="335">
        <f t="shared" si="799"/>
        <v>0</v>
      </c>
      <c r="FA427" s="335">
        <f t="shared" si="800"/>
        <v>0</v>
      </c>
      <c r="FB427" s="335">
        <f t="shared" si="801"/>
        <v>0</v>
      </c>
      <c r="FC427" s="335">
        <f t="shared" si="802"/>
        <v>0</v>
      </c>
      <c r="FD427" s="335">
        <f t="shared" si="803"/>
        <v>0</v>
      </c>
      <c r="FE427" s="335">
        <f t="shared" si="804"/>
        <v>7.4526067369789506E-2</v>
      </c>
      <c r="FF427" s="335">
        <f t="shared" si="805"/>
        <v>7.4526067369789506E-2</v>
      </c>
      <c r="FG427" s="335">
        <f t="shared" si="806"/>
        <v>7.4526039586762793E-2</v>
      </c>
      <c r="FH427" s="335">
        <f t="shared" si="807"/>
        <v>7.4526082672864202E-2</v>
      </c>
      <c r="FI427" s="335">
        <f t="shared" si="808"/>
        <v>7.4526031771725496E-2</v>
      </c>
      <c r="FJ427" s="335">
        <f t="shared" si="809"/>
        <v>7.4526070650223306E-2</v>
      </c>
      <c r="FK427" s="335">
        <f t="shared" si="810"/>
        <v>7.4526042307150001E-2</v>
      </c>
      <c r="FL427" s="335">
        <f t="shared" si="811"/>
        <v>7.4526038743875506E-2</v>
      </c>
      <c r="FM427" s="335">
        <f t="shared" si="812"/>
        <v>7.4526038743875506E-2</v>
      </c>
      <c r="FN427" s="335">
        <f t="shared" si="813"/>
        <v>0</v>
      </c>
      <c r="FO427" s="335">
        <f t="shared" si="814"/>
        <v>9.6092368235423907E-3</v>
      </c>
      <c r="FP427" s="335">
        <f t="shared" si="815"/>
        <v>9.6092368235423907E-3</v>
      </c>
      <c r="FQ427" s="335">
        <f t="shared" si="816"/>
        <v>9.6092257463787894E-3</v>
      </c>
      <c r="FR427" s="335">
        <f t="shared" si="817"/>
        <v>9.6092345509158992E-3</v>
      </c>
      <c r="FS427" s="335">
        <f t="shared" si="818"/>
        <v>9.6092257298777996E-3</v>
      </c>
      <c r="FT427" s="335">
        <f t="shared" si="819"/>
        <v>9.6092389204882993E-3</v>
      </c>
      <c r="FU427" s="335">
        <f t="shared" si="820"/>
        <v>9.6092263841740799E-3</v>
      </c>
      <c r="FV427" s="335">
        <f t="shared" si="821"/>
        <v>9.6092238087385901E-3</v>
      </c>
      <c r="FW427" s="335">
        <f t="shared" si="822"/>
        <v>9.6092238087385901E-3</v>
      </c>
      <c r="FX427" s="335">
        <f t="shared" si="823"/>
        <v>0</v>
      </c>
    </row>
    <row r="428" spans="1:180" x14ac:dyDescent="0.2">
      <c r="A428" s="305" t="str">
        <f>_xlfn.CONCAT(IF(LEFT(TRIM(A427),1)="*", "*R", "R"), 1+RIGHT(TRIM(A427),1))</f>
        <v>R5</v>
      </c>
      <c r="B428" s="305" t="str">
        <f t="shared" si="825"/>
        <v>TLLSELC200</v>
      </c>
      <c r="C428" s="305" t="str">
        <f t="shared" si="826"/>
        <v>Electric large SUV w/200 mi range</v>
      </c>
      <c r="D428" s="301" t="str">
        <f t="shared" si="827"/>
        <v>bn-vmt, bn-vmt/a</v>
      </c>
      <c r="E428" s="301" t="str">
        <f t="shared" si="828"/>
        <v>TRNELC</v>
      </c>
      <c r="F428" s="301" t="str">
        <f t="shared" si="829"/>
        <v>TL</v>
      </c>
      <c r="G428" s="315" t="s">
        <v>822</v>
      </c>
      <c r="H428" s="315" t="s">
        <v>36</v>
      </c>
      <c r="I428" s="315">
        <v>1</v>
      </c>
      <c r="J428" s="315" t="str">
        <f t="shared" si="824"/>
        <v>Large SUV-ELC</v>
      </c>
      <c r="K428" s="335">
        <f>$I428*IF($G428="Pickup", SUMIFS(NewEmisData!E:E, NewEmisData!$A:$A, "Pickup", NewEmisData!$B:$B, $A428, NewEmisData!$C:$C, $H428, NewEmisData!$D:$D, K$2), SUMIFS(NewEmisData!E:E, NewEmisData!$A:$A, "LDV", NewEmisData!$B:$B, $A428, NewEmisData!$C:$C, $H428, NewEmisData!$D:$D, K$2))</f>
        <v>0</v>
      </c>
      <c r="L428" s="335">
        <f>$I428*IF($G428="Pickup", SUMIFS(NewEmisData!F:F, NewEmisData!$A:$A, "Pickup", NewEmisData!$B:$B, $A428, NewEmisData!$C:$C, $H428, NewEmisData!$D:$D, L$2), SUMIFS(NewEmisData!F:F, NewEmisData!$A:$A, "LDV", NewEmisData!$B:$B, $A428, NewEmisData!$C:$C, $H428, NewEmisData!$D:$D, L$2))</f>
        <v>0</v>
      </c>
      <c r="M428" s="335">
        <f>$I428*IF($G428="Pickup", SUMIFS(NewEmisData!G:G, NewEmisData!$A:$A, "Pickup", NewEmisData!$B:$B, $A428, NewEmisData!$C:$C, $H428, NewEmisData!$D:$D, M$2), SUMIFS(NewEmisData!G:G, NewEmisData!$A:$A, "LDV", NewEmisData!$B:$B, $A428, NewEmisData!$C:$C, $H428, NewEmisData!$D:$D, M$2))</f>
        <v>0</v>
      </c>
      <c r="N428" s="335">
        <f>$I428*IF($G428="Pickup", SUMIFS(NewEmisData!H:H, NewEmisData!$A:$A, "Pickup", NewEmisData!$B:$B, $A428, NewEmisData!$C:$C, $H428, NewEmisData!$D:$D, N$2), SUMIFS(NewEmisData!H:H, NewEmisData!$A:$A, "LDV", NewEmisData!$B:$B, $A428, NewEmisData!$C:$C, $H428, NewEmisData!$D:$D, N$2))</f>
        <v>0</v>
      </c>
      <c r="O428" s="335">
        <f>$I428*IF($G428="Pickup", SUMIFS(NewEmisData!I:I, NewEmisData!$A:$A, "Pickup", NewEmisData!$B:$B, $A428, NewEmisData!$C:$C, $H428, NewEmisData!$D:$D, O$2), SUMIFS(NewEmisData!I:I, NewEmisData!$A:$A, "LDV", NewEmisData!$B:$B, $A428, NewEmisData!$C:$C, $H428, NewEmisData!$D:$D, O$2))</f>
        <v>0</v>
      </c>
      <c r="P428" s="335">
        <f>$I428*IF($G428="Pickup", SUMIFS(NewEmisData!J:J, NewEmisData!$A:$A, "Pickup", NewEmisData!$B:$B, $A428, NewEmisData!$C:$C, $H428, NewEmisData!$D:$D, P$2), SUMIFS(NewEmisData!J:J, NewEmisData!$A:$A, "LDV", NewEmisData!$B:$B, $A428, NewEmisData!$C:$C, $H428, NewEmisData!$D:$D, P$2))</f>
        <v>0</v>
      </c>
      <c r="Q428" s="335">
        <f>$I428*IF($G428="Pickup", SUMIFS(NewEmisData!K:K, NewEmisData!$A:$A, "Pickup", NewEmisData!$B:$B, $A428, NewEmisData!$C:$C, $H428, NewEmisData!$D:$D, Q$2), SUMIFS(NewEmisData!K:K, NewEmisData!$A:$A, "LDV", NewEmisData!$B:$B, $A428, NewEmisData!$C:$C, $H428, NewEmisData!$D:$D, Q$2))</f>
        <v>0</v>
      </c>
      <c r="R428" s="335">
        <f>$I428*IF($G428="Pickup", SUMIFS(NewEmisData!L:L, NewEmisData!$A:$A, "Pickup", NewEmisData!$B:$B, $A428, NewEmisData!$C:$C, $H428, NewEmisData!$D:$D, R$2), SUMIFS(NewEmisData!L:L, NewEmisData!$A:$A, "LDV", NewEmisData!$B:$B, $A428, NewEmisData!$C:$C, $H428, NewEmisData!$D:$D, R$2))</f>
        <v>0</v>
      </c>
      <c r="S428" s="335">
        <f>$I428*IF($G428="Pickup", SUMIFS(NewEmisData!M:M, NewEmisData!$A:$A, "Pickup", NewEmisData!$B:$B, $A428, NewEmisData!$C:$C, $H428, NewEmisData!$D:$D, S$2), SUMIFS(NewEmisData!M:M, NewEmisData!$A:$A, "LDV", NewEmisData!$B:$B, $A428, NewEmisData!$C:$C, $H428, NewEmisData!$D:$D, S$2))</f>
        <v>0</v>
      </c>
      <c r="T428" s="335">
        <v>0</v>
      </c>
      <c r="U428" s="335">
        <f>$I428*IF($G428="Pickup", SUMIFS(NewEmisData!E:E, NewEmisData!$A:$A, "Pickup", NewEmisData!$B:$B, $A428, NewEmisData!$C:$C, $H428, NewEmisData!$D:$D, U$2), SUMIFS(NewEmisData!E:E, NewEmisData!$A:$A, "LDV", NewEmisData!$B:$B, $A428, NewEmisData!$C:$C, $H428, NewEmisData!$D:$D, U$2))</f>
        <v>0</v>
      </c>
      <c r="V428" s="335">
        <f>$I428*IF($G428="Pickup", SUMIFS(NewEmisData!F:F, NewEmisData!$A:$A, "Pickup", NewEmisData!$B:$B, $A428, NewEmisData!$C:$C, $H428, NewEmisData!$D:$D, V$2), SUMIFS(NewEmisData!F:F, NewEmisData!$A:$A, "LDV", NewEmisData!$B:$B, $A428, NewEmisData!$C:$C, $H428, NewEmisData!$D:$D, V$2))</f>
        <v>0</v>
      </c>
      <c r="W428" s="335">
        <f>$I428*IF($G428="Pickup", SUMIFS(NewEmisData!G:G, NewEmisData!$A:$A, "Pickup", NewEmisData!$B:$B, $A428, NewEmisData!$C:$C, $H428, NewEmisData!$D:$D, W$2), SUMIFS(NewEmisData!G:G, NewEmisData!$A:$A, "LDV", NewEmisData!$B:$B, $A428, NewEmisData!$C:$C, $H428, NewEmisData!$D:$D, W$2))</f>
        <v>0</v>
      </c>
      <c r="X428" s="335">
        <f>$I428*IF($G428="Pickup", SUMIFS(NewEmisData!H:H, NewEmisData!$A:$A, "Pickup", NewEmisData!$B:$B, $A428, NewEmisData!$C:$C, $H428, NewEmisData!$D:$D, X$2), SUMIFS(NewEmisData!H:H, NewEmisData!$A:$A, "LDV", NewEmisData!$B:$B, $A428, NewEmisData!$C:$C, $H428, NewEmisData!$D:$D, X$2))</f>
        <v>0</v>
      </c>
      <c r="Y428" s="335">
        <f>$I428*IF($G428="Pickup", SUMIFS(NewEmisData!I:I, NewEmisData!$A:$A, "Pickup", NewEmisData!$B:$B, $A428, NewEmisData!$C:$C, $H428, NewEmisData!$D:$D, Y$2), SUMIFS(NewEmisData!I:I, NewEmisData!$A:$A, "LDV", NewEmisData!$B:$B, $A428, NewEmisData!$C:$C, $H428, NewEmisData!$D:$D, Y$2))</f>
        <v>0</v>
      </c>
      <c r="Z428" s="335">
        <f>$I428*IF($G428="Pickup", SUMIFS(NewEmisData!J:J, NewEmisData!$A:$A, "Pickup", NewEmisData!$B:$B, $A428, NewEmisData!$C:$C, $H428, NewEmisData!$D:$D, Z$2), SUMIFS(NewEmisData!J:J, NewEmisData!$A:$A, "LDV", NewEmisData!$B:$B, $A428, NewEmisData!$C:$C, $H428, NewEmisData!$D:$D, Z$2))</f>
        <v>0</v>
      </c>
      <c r="AA428" s="335">
        <f>$I428*IF($G428="Pickup", SUMIFS(NewEmisData!K:K, NewEmisData!$A:$A, "Pickup", NewEmisData!$B:$B, $A428, NewEmisData!$C:$C, $H428, NewEmisData!$D:$D, AA$2), SUMIFS(NewEmisData!K:K, NewEmisData!$A:$A, "LDV", NewEmisData!$B:$B, $A428, NewEmisData!$C:$C, $H428, NewEmisData!$D:$D, AA$2))</f>
        <v>0</v>
      </c>
      <c r="AB428" s="335">
        <f>$I428*IF($G428="Pickup", SUMIFS(NewEmisData!L:L, NewEmisData!$A:$A, "Pickup", NewEmisData!$B:$B, $A428, NewEmisData!$C:$C, $H428, NewEmisData!$D:$D, AB$2), SUMIFS(NewEmisData!L:L, NewEmisData!$A:$A, "LDV", NewEmisData!$B:$B, $A428, NewEmisData!$C:$C, $H428, NewEmisData!$D:$D, AB$2))</f>
        <v>0</v>
      </c>
      <c r="AC428" s="335">
        <f>$I428*IF($G428="Pickup", SUMIFS(NewEmisData!M:M, NewEmisData!$A:$A, "Pickup", NewEmisData!$B:$B, $A428, NewEmisData!$C:$C, $H428, NewEmisData!$D:$D, AC$2), SUMIFS(NewEmisData!M:M, NewEmisData!$A:$A, "LDV", NewEmisData!$B:$B, $A428, NewEmisData!$C:$C, $H428, NewEmisData!$D:$D, AC$2))</f>
        <v>0</v>
      </c>
      <c r="AD428" s="335">
        <v>0</v>
      </c>
      <c r="AE428" s="335">
        <f>$I428*IF($G428="Pickup", SUMIFS(NewEmisData!E:E, NewEmisData!$A:$A, "Pickup", NewEmisData!$B:$B, $A428, NewEmisData!$C:$C, $H428, NewEmisData!$D:$D, AE$2), SUMIFS(NewEmisData!E:E, NewEmisData!$A:$A, "LDV", NewEmisData!$B:$B, $A428, NewEmisData!$C:$C, $H428, NewEmisData!$D:$D, AE$2))</f>
        <v>0</v>
      </c>
      <c r="AF428" s="335">
        <f>$I428*IF($G428="Pickup", SUMIFS(NewEmisData!F:F, NewEmisData!$A:$A, "Pickup", NewEmisData!$B:$B, $A428, NewEmisData!$C:$C, $H428, NewEmisData!$D:$D, AF$2), SUMIFS(NewEmisData!F:F, NewEmisData!$A:$A, "LDV", NewEmisData!$B:$B, $A428, NewEmisData!$C:$C, $H428, NewEmisData!$D:$D, AF$2))</f>
        <v>0</v>
      </c>
      <c r="AG428" s="335">
        <f>$I428*IF($G428="Pickup", SUMIFS(NewEmisData!G:G, NewEmisData!$A:$A, "Pickup", NewEmisData!$B:$B, $A428, NewEmisData!$C:$C, $H428, NewEmisData!$D:$D, AG$2), SUMIFS(NewEmisData!G:G, NewEmisData!$A:$A, "LDV", NewEmisData!$B:$B, $A428, NewEmisData!$C:$C, $H428, NewEmisData!$D:$D, AG$2))</f>
        <v>0</v>
      </c>
      <c r="AH428" s="335">
        <f>$I428*IF($G428="Pickup", SUMIFS(NewEmisData!H:H, NewEmisData!$A:$A, "Pickup", NewEmisData!$B:$B, $A428, NewEmisData!$C:$C, $H428, NewEmisData!$D:$D, AH$2), SUMIFS(NewEmisData!H:H, NewEmisData!$A:$A, "LDV", NewEmisData!$B:$B, $A428, NewEmisData!$C:$C, $H428, NewEmisData!$D:$D, AH$2))</f>
        <v>0</v>
      </c>
      <c r="AI428" s="335">
        <f>$I428*IF($G428="Pickup", SUMIFS(NewEmisData!I:I, NewEmisData!$A:$A, "Pickup", NewEmisData!$B:$B, $A428, NewEmisData!$C:$C, $H428, NewEmisData!$D:$D, AI$2), SUMIFS(NewEmisData!I:I, NewEmisData!$A:$A, "LDV", NewEmisData!$B:$B, $A428, NewEmisData!$C:$C, $H428, NewEmisData!$D:$D, AI$2))</f>
        <v>0</v>
      </c>
      <c r="AJ428" s="335">
        <f>$I428*IF($G428="Pickup", SUMIFS(NewEmisData!J:J, NewEmisData!$A:$A, "Pickup", NewEmisData!$B:$B, $A428, NewEmisData!$C:$C, $H428, NewEmisData!$D:$D, AJ$2), SUMIFS(NewEmisData!J:J, NewEmisData!$A:$A, "LDV", NewEmisData!$B:$B, $A428, NewEmisData!$C:$C, $H428, NewEmisData!$D:$D, AJ$2))</f>
        <v>0</v>
      </c>
      <c r="AK428" s="335">
        <f>$I428*IF($G428="Pickup", SUMIFS(NewEmisData!K:K, NewEmisData!$A:$A, "Pickup", NewEmisData!$B:$B, $A428, NewEmisData!$C:$C, $H428, NewEmisData!$D:$D, AK$2), SUMIFS(NewEmisData!K:K, NewEmisData!$A:$A, "LDV", NewEmisData!$B:$B, $A428, NewEmisData!$C:$C, $H428, NewEmisData!$D:$D, AK$2))</f>
        <v>0</v>
      </c>
      <c r="AL428" s="335">
        <f>$I428*IF($G428="Pickup", SUMIFS(NewEmisData!L:L, NewEmisData!$A:$A, "Pickup", NewEmisData!$B:$B, $A428, NewEmisData!$C:$C, $H428, NewEmisData!$D:$D, AL$2), SUMIFS(NewEmisData!L:L, NewEmisData!$A:$A, "LDV", NewEmisData!$B:$B, $A428, NewEmisData!$C:$C, $H428, NewEmisData!$D:$D, AL$2))</f>
        <v>0</v>
      </c>
      <c r="AM428" s="335">
        <f>$I428*IF($G428="Pickup", SUMIFS(NewEmisData!M:M, NewEmisData!$A:$A, "Pickup", NewEmisData!$B:$B, $A428, NewEmisData!$C:$C, $H428, NewEmisData!$D:$D, AM$2), SUMIFS(NewEmisData!M:M, NewEmisData!$A:$A, "LDV", NewEmisData!$B:$B, $A428, NewEmisData!$C:$C, $H428, NewEmisData!$D:$D, AM$2))</f>
        <v>0</v>
      </c>
      <c r="AN428" s="335">
        <v>0</v>
      </c>
      <c r="AO428" s="335">
        <f>$I428*IF($G428="Pickup", SUMIFS(NewEmisData!E:E, NewEmisData!$A:$A, "Pickup", NewEmisData!$B:$B, $A428, NewEmisData!$C:$C, $H428, NewEmisData!$D:$D, AO$2), SUMIFS(NewEmisData!E:E, NewEmisData!$A:$A, "LDV", NewEmisData!$B:$B, $A428, NewEmisData!$C:$C, $H428, NewEmisData!$D:$D, AO$2))</f>
        <v>4.56866074514682E-2</v>
      </c>
      <c r="AP428" s="335">
        <f>$I428*IF($G428="Pickup", SUMIFS(NewEmisData!F:F, NewEmisData!$A:$A, "Pickup", NewEmisData!$B:$B, $A428, NewEmisData!$C:$C, $H428, NewEmisData!$D:$D, AP$2), SUMIFS(NewEmisData!F:F, NewEmisData!$A:$A, "LDV", NewEmisData!$B:$B, $A428, NewEmisData!$C:$C, $H428, NewEmisData!$D:$D, AP$2))</f>
        <v>4.56866074514682E-2</v>
      </c>
      <c r="AQ428" s="335">
        <f>$I428*IF($G428="Pickup", SUMIFS(NewEmisData!G:G, NewEmisData!$A:$A, "Pickup", NewEmisData!$B:$B, $A428, NewEmisData!$C:$C, $H428, NewEmisData!$D:$D, AQ$2), SUMIFS(NewEmisData!G:G, NewEmisData!$A:$A, "LDV", NewEmisData!$B:$B, $A428, NewEmisData!$C:$C, $H428, NewEmisData!$D:$D, AQ$2))</f>
        <v>4.5686595098603698E-2</v>
      </c>
      <c r="AR428" s="335">
        <f>$I428*IF($G428="Pickup", SUMIFS(NewEmisData!H:H, NewEmisData!$A:$A, "Pickup", NewEmisData!$B:$B, $A428, NewEmisData!$C:$C, $H428, NewEmisData!$D:$D, AR$2), SUMIFS(NewEmisData!H:H, NewEmisData!$A:$A, "LDV", NewEmisData!$B:$B, $A428, NewEmisData!$C:$C, $H428, NewEmisData!$D:$D, AR$2))</f>
        <v>4.5686567732366602E-2</v>
      </c>
      <c r="AS428" s="335">
        <f>$I428*IF($G428="Pickup", SUMIFS(NewEmisData!I:I, NewEmisData!$A:$A, "Pickup", NewEmisData!$B:$B, $A428, NewEmisData!$C:$C, $H428, NewEmisData!$D:$D, AS$2), SUMIFS(NewEmisData!I:I, NewEmisData!$A:$A, "LDV", NewEmisData!$B:$B, $A428, NewEmisData!$C:$C, $H428, NewEmisData!$D:$D, AS$2))</f>
        <v>4.5686639312502303E-2</v>
      </c>
      <c r="AT428" s="335">
        <f>$I428*IF($G428="Pickup", SUMIFS(NewEmisData!J:J, NewEmisData!$A:$A, "Pickup", NewEmisData!$B:$B, $A428, NewEmisData!$C:$C, $H428, NewEmisData!$D:$D, AT$2), SUMIFS(NewEmisData!J:J, NewEmisData!$A:$A, "LDV", NewEmisData!$B:$B, $A428, NewEmisData!$C:$C, $H428, NewEmisData!$D:$D, AT$2))</f>
        <v>4.5686507422641499E-2</v>
      </c>
      <c r="AU428" s="335">
        <f>$I428*IF($G428="Pickup", SUMIFS(NewEmisData!K:K, NewEmisData!$A:$A, "Pickup", NewEmisData!$B:$B, $A428, NewEmisData!$C:$C, $H428, NewEmisData!$D:$D, AU$2), SUMIFS(NewEmisData!K:K, NewEmisData!$A:$A, "LDV", NewEmisData!$B:$B, $A428, NewEmisData!$C:$C, $H428, NewEmisData!$D:$D, AU$2))</f>
        <v>4.5686552882415202E-2</v>
      </c>
      <c r="AV428" s="335">
        <f>$I428*IF($G428="Pickup", SUMIFS(NewEmisData!L:L, NewEmisData!$A:$A, "Pickup", NewEmisData!$B:$B, $A428, NewEmisData!$C:$C, $H428, NewEmisData!$D:$D, AV$2), SUMIFS(NewEmisData!L:L, NewEmisData!$A:$A, "LDV", NewEmisData!$B:$B, $A428, NewEmisData!$C:$C, $H428, NewEmisData!$D:$D, AV$2))</f>
        <v>4.5686619042368502E-2</v>
      </c>
      <c r="AW428" s="335">
        <f>$I428*IF($G428="Pickup", SUMIFS(NewEmisData!M:M, NewEmisData!$A:$A, "Pickup", NewEmisData!$B:$B, $A428, NewEmisData!$C:$C, $H428, NewEmisData!$D:$D, AW$2), SUMIFS(NewEmisData!M:M, NewEmisData!$A:$A, "LDV", NewEmisData!$B:$B, $A428, NewEmisData!$C:$C, $H428, NewEmisData!$D:$D, AW$2))</f>
        <v>4.5686619042368502E-2</v>
      </c>
      <c r="AX428" s="335">
        <v>0</v>
      </c>
      <c r="AY428" s="335">
        <f>$I428*IF($G428="Pickup", SUMIFS(NewEmisData!E:E, NewEmisData!$A:$A, "Pickup", NewEmisData!$B:$B, $A428, NewEmisData!$C:$C, $H428, NewEmisData!$D:$D, AY$2), SUMIFS(NewEmisData!E:E, NewEmisData!$A:$A, "LDV", NewEmisData!$B:$B, $A428, NewEmisData!$C:$C, $H428, NewEmisData!$D:$D, AY$2))</f>
        <v>5.96004040660905E-3</v>
      </c>
      <c r="AZ428" s="335">
        <f>$I428*IF($G428="Pickup", SUMIFS(NewEmisData!F:F, NewEmisData!$A:$A, "Pickup", NewEmisData!$B:$B, $A428, NewEmisData!$C:$C, $H428, NewEmisData!$D:$D, AZ$2), SUMIFS(NewEmisData!F:F, NewEmisData!$A:$A, "LDV", NewEmisData!$B:$B, $A428, NewEmisData!$C:$C, $H428, NewEmisData!$D:$D, AZ$2))</f>
        <v>5.96004040660905E-3</v>
      </c>
      <c r="BA428" s="335">
        <f>$I428*IF($G428="Pickup", SUMIFS(NewEmisData!G:G, NewEmisData!$A:$A, "Pickup", NewEmisData!$B:$B, $A428, NewEmisData!$C:$C, $H428, NewEmisData!$D:$D, BA$2), SUMIFS(NewEmisData!G:G, NewEmisData!$A:$A, "LDV", NewEmisData!$B:$B, $A428, NewEmisData!$C:$C, $H428, NewEmisData!$D:$D, BA$2))</f>
        <v>5.9600396436599304E-3</v>
      </c>
      <c r="BB428" s="335">
        <f>$I428*IF($G428="Pickup", SUMIFS(NewEmisData!H:H, NewEmisData!$A:$A, "Pickup", NewEmisData!$B:$B, $A428, NewEmisData!$C:$C, $H428, NewEmisData!$D:$D, BB$2), SUMIFS(NewEmisData!H:H, NewEmisData!$A:$A, "LDV", NewEmisData!$B:$B, $A428, NewEmisData!$C:$C, $H428, NewEmisData!$D:$D, BB$2))</f>
        <v>5.96003947288367E-3</v>
      </c>
      <c r="BC428" s="335">
        <f>$I428*IF($G428="Pickup", SUMIFS(NewEmisData!I:I, NewEmisData!$A:$A, "Pickup", NewEmisData!$B:$B, $A428, NewEmisData!$C:$C, $H428, NewEmisData!$D:$D, BC$2), SUMIFS(NewEmisData!I:I, NewEmisData!$A:$A, "LDV", NewEmisData!$B:$B, $A428, NewEmisData!$C:$C, $H428, NewEmisData!$D:$D, BC$2))</f>
        <v>5.9600498988851601E-3</v>
      </c>
      <c r="BD428" s="335">
        <f>$I428*IF($G428="Pickup", SUMIFS(NewEmisData!J:J, NewEmisData!$A:$A, "Pickup", NewEmisData!$B:$B, $A428, NewEmisData!$C:$C, $H428, NewEmisData!$D:$D, BD$2), SUMIFS(NewEmisData!J:J, NewEmisData!$A:$A, "LDV", NewEmisData!$B:$B, $A428, NewEmisData!$C:$C, $H428, NewEmisData!$D:$D, BD$2))</f>
        <v>5.9600370559725604E-3</v>
      </c>
      <c r="BE428" s="335">
        <f>$I428*IF($G428="Pickup", SUMIFS(NewEmisData!K:K, NewEmisData!$A:$A, "Pickup", NewEmisData!$B:$B, $A428, NewEmisData!$C:$C, $H428, NewEmisData!$D:$D, BE$2), SUMIFS(NewEmisData!K:K, NewEmisData!$A:$A, "LDV", NewEmisData!$B:$B, $A428, NewEmisData!$C:$C, $H428, NewEmisData!$D:$D, BE$2))</f>
        <v>5.9600363216577501E-3</v>
      </c>
      <c r="BF428" s="335">
        <f>$I428*IF($G428="Pickup", SUMIFS(NewEmisData!L:L, NewEmisData!$A:$A, "Pickup", NewEmisData!$B:$B, $A428, NewEmisData!$C:$C, $H428, NewEmisData!$D:$D, BF$2), SUMIFS(NewEmisData!L:L, NewEmisData!$A:$A, "LDV", NewEmisData!$B:$B, $A428, NewEmisData!$C:$C, $H428, NewEmisData!$D:$D, BF$2))</f>
        <v>5.9600544669343404E-3</v>
      </c>
      <c r="BG428" s="335">
        <f>$I428*IF($G428="Pickup", SUMIFS(NewEmisData!M:M, NewEmisData!$A:$A, "Pickup", NewEmisData!$B:$B, $A428, NewEmisData!$C:$C, $H428, NewEmisData!$D:$D, BG$2), SUMIFS(NewEmisData!M:M, NewEmisData!$A:$A, "LDV", NewEmisData!$B:$B, $A428, NewEmisData!$C:$C, $H428, NewEmisData!$D:$D, BG$2))</f>
        <v>5.9600544669343404E-3</v>
      </c>
      <c r="BH428" s="335">
        <v>0</v>
      </c>
      <c r="BI428" s="335">
        <f>$I428*IF($G428="Pickup", SUMIFS(NewEmisData!E:E, NewEmisData!$A:$A, "Pickup", NewEmisData!$B:$B, $A428, NewEmisData!$C:$C, $H428, NewEmisData!$D:$D, BI$2), SUMIFS(NewEmisData!E:E, NewEmisData!$A:$A, "LDV", NewEmisData!$B:$B, $A428, NewEmisData!$C:$C, $H428, NewEmisData!$D:$D, BI$2))</f>
        <v>0</v>
      </c>
      <c r="BJ428" s="335">
        <f>$I428*IF($G428="Pickup", SUMIFS(NewEmisData!F:F, NewEmisData!$A:$A, "Pickup", NewEmisData!$B:$B, $A428, NewEmisData!$C:$C, $H428, NewEmisData!$D:$D, BJ$2), SUMIFS(NewEmisData!F:F, NewEmisData!$A:$A, "LDV", NewEmisData!$B:$B, $A428, NewEmisData!$C:$C, $H428, NewEmisData!$D:$D, BJ$2))</f>
        <v>0</v>
      </c>
      <c r="BK428" s="335">
        <f>$I428*IF($G428="Pickup", SUMIFS(NewEmisData!G:G, NewEmisData!$A:$A, "Pickup", NewEmisData!$B:$B, $A428, NewEmisData!$C:$C, $H428, NewEmisData!$D:$D, BK$2), SUMIFS(NewEmisData!G:G, NewEmisData!$A:$A, "LDV", NewEmisData!$B:$B, $A428, NewEmisData!$C:$C, $H428, NewEmisData!$D:$D, BK$2))</f>
        <v>0</v>
      </c>
      <c r="BL428" s="335">
        <f>$I428*IF($G428="Pickup", SUMIFS(NewEmisData!H:H, NewEmisData!$A:$A, "Pickup", NewEmisData!$B:$B, $A428, NewEmisData!$C:$C, $H428, NewEmisData!$D:$D, BL$2), SUMIFS(NewEmisData!H:H, NewEmisData!$A:$A, "LDV", NewEmisData!$B:$B, $A428, NewEmisData!$C:$C, $H428, NewEmisData!$D:$D, BL$2))</f>
        <v>0</v>
      </c>
      <c r="BM428" s="335">
        <f>$I428*IF($G428="Pickup", SUMIFS(NewEmisData!I:I, NewEmisData!$A:$A, "Pickup", NewEmisData!$B:$B, $A428, NewEmisData!$C:$C, $H428, NewEmisData!$D:$D, BM$2), SUMIFS(NewEmisData!I:I, NewEmisData!$A:$A, "LDV", NewEmisData!$B:$B, $A428, NewEmisData!$C:$C, $H428, NewEmisData!$D:$D, BM$2))</f>
        <v>0</v>
      </c>
      <c r="BN428" s="335">
        <f>$I428*IF($G428="Pickup", SUMIFS(NewEmisData!J:J, NewEmisData!$A:$A, "Pickup", NewEmisData!$B:$B, $A428, NewEmisData!$C:$C, $H428, NewEmisData!$D:$D, BN$2), SUMIFS(NewEmisData!J:J, NewEmisData!$A:$A, "LDV", NewEmisData!$B:$B, $A428, NewEmisData!$C:$C, $H428, NewEmisData!$D:$D, BN$2))</f>
        <v>0</v>
      </c>
      <c r="BO428" s="335">
        <f>$I428*IF($G428="Pickup", SUMIFS(NewEmisData!K:K, NewEmisData!$A:$A, "Pickup", NewEmisData!$B:$B, $A428, NewEmisData!$C:$C, $H428, NewEmisData!$D:$D, BO$2), SUMIFS(NewEmisData!K:K, NewEmisData!$A:$A, "LDV", NewEmisData!$B:$B, $A428, NewEmisData!$C:$C, $H428, NewEmisData!$D:$D, BO$2))</f>
        <v>0</v>
      </c>
      <c r="BP428" s="335">
        <f>$I428*IF($G428="Pickup", SUMIFS(NewEmisData!L:L, NewEmisData!$A:$A, "Pickup", NewEmisData!$B:$B, $A428, NewEmisData!$C:$C, $H428, NewEmisData!$D:$D, BP$2), SUMIFS(NewEmisData!L:L, NewEmisData!$A:$A, "LDV", NewEmisData!$B:$B, $A428, NewEmisData!$C:$C, $H428, NewEmisData!$D:$D, BP$2))</f>
        <v>0</v>
      </c>
      <c r="BQ428" s="335">
        <f>$I428*IF($G428="Pickup", SUMIFS(NewEmisData!M:M, NewEmisData!$A:$A, "Pickup", NewEmisData!$B:$B, $A428, NewEmisData!$C:$C, $H428, NewEmisData!$D:$D, BQ$2), SUMIFS(NewEmisData!M:M, NewEmisData!$A:$A, "LDV", NewEmisData!$B:$B, $A428, NewEmisData!$C:$C, $H428, NewEmisData!$D:$D, BQ$2))</f>
        <v>0</v>
      </c>
      <c r="BR428" s="335">
        <v>0</v>
      </c>
      <c r="BS428" s="335">
        <f>$I428*IF($G428="Pickup", SUMIFS(NewEmisData!E:E, NewEmisData!$A:$A, "Pickup", NewEmisData!$B:$B, $A428, NewEmisData!$C:$C, $H428, NewEmisData!$D:$D, BS$2), SUMIFS(NewEmisData!E:E, NewEmisData!$A:$A, "LDV", NewEmisData!$B:$B, $A428, NewEmisData!$C:$C, $H428, NewEmisData!$D:$D, BS$2))</f>
        <v>0</v>
      </c>
      <c r="BT428" s="335">
        <f>$I428*IF($G428="Pickup", SUMIFS(NewEmisData!F:F, NewEmisData!$A:$A, "Pickup", NewEmisData!$B:$B, $A428, NewEmisData!$C:$C, $H428, NewEmisData!$D:$D, BT$2), SUMIFS(NewEmisData!F:F, NewEmisData!$A:$A, "LDV", NewEmisData!$B:$B, $A428, NewEmisData!$C:$C, $H428, NewEmisData!$D:$D, BT$2))</f>
        <v>0</v>
      </c>
      <c r="BU428" s="335">
        <f>$I428*IF($G428="Pickup", SUMIFS(NewEmisData!G:G, NewEmisData!$A:$A, "Pickup", NewEmisData!$B:$B, $A428, NewEmisData!$C:$C, $H428, NewEmisData!$D:$D, BU$2), SUMIFS(NewEmisData!G:G, NewEmisData!$A:$A, "LDV", NewEmisData!$B:$B, $A428, NewEmisData!$C:$C, $H428, NewEmisData!$D:$D, BU$2))</f>
        <v>0</v>
      </c>
      <c r="BV428" s="335">
        <f>$I428*IF($G428="Pickup", SUMIFS(NewEmisData!H:H, NewEmisData!$A:$A, "Pickup", NewEmisData!$B:$B, $A428, NewEmisData!$C:$C, $H428, NewEmisData!$D:$D, BV$2), SUMIFS(NewEmisData!H:H, NewEmisData!$A:$A, "LDV", NewEmisData!$B:$B, $A428, NewEmisData!$C:$C, $H428, NewEmisData!$D:$D, BV$2))</f>
        <v>0</v>
      </c>
      <c r="BW428" s="335">
        <f>$I428*IF($G428="Pickup", SUMIFS(NewEmisData!I:I, NewEmisData!$A:$A, "Pickup", NewEmisData!$B:$B, $A428, NewEmisData!$C:$C, $H428, NewEmisData!$D:$D, BW$2), SUMIFS(NewEmisData!I:I, NewEmisData!$A:$A, "LDV", NewEmisData!$B:$B, $A428, NewEmisData!$C:$C, $H428, NewEmisData!$D:$D, BW$2))</f>
        <v>0</v>
      </c>
      <c r="BX428" s="335">
        <f>$I428*IF($G428="Pickup", SUMIFS(NewEmisData!J:J, NewEmisData!$A:$A, "Pickup", NewEmisData!$B:$B, $A428, NewEmisData!$C:$C, $H428, NewEmisData!$D:$D, BX$2), SUMIFS(NewEmisData!J:J, NewEmisData!$A:$A, "LDV", NewEmisData!$B:$B, $A428, NewEmisData!$C:$C, $H428, NewEmisData!$D:$D, BX$2))</f>
        <v>0</v>
      </c>
      <c r="BY428" s="335">
        <f>$I428*IF($G428="Pickup", SUMIFS(NewEmisData!K:K, NewEmisData!$A:$A, "Pickup", NewEmisData!$B:$B, $A428, NewEmisData!$C:$C, $H428, NewEmisData!$D:$D, BY$2), SUMIFS(NewEmisData!K:K, NewEmisData!$A:$A, "LDV", NewEmisData!$B:$B, $A428, NewEmisData!$C:$C, $H428, NewEmisData!$D:$D, BY$2))</f>
        <v>0</v>
      </c>
      <c r="BZ428" s="335">
        <f>$I428*IF($G428="Pickup", SUMIFS(NewEmisData!L:L, NewEmisData!$A:$A, "Pickup", NewEmisData!$B:$B, $A428, NewEmisData!$C:$C, $H428, NewEmisData!$D:$D, BZ$2), SUMIFS(NewEmisData!L:L, NewEmisData!$A:$A, "LDV", NewEmisData!$B:$B, $A428, NewEmisData!$C:$C, $H428, NewEmisData!$D:$D, BZ$2))</f>
        <v>0</v>
      </c>
      <c r="CA428" s="335">
        <f>$I428*IF($G428="Pickup", SUMIFS(NewEmisData!M:M, NewEmisData!$A:$A, "Pickup", NewEmisData!$B:$B, $A428, NewEmisData!$C:$C, $H428, NewEmisData!$D:$D, CA$2), SUMIFS(NewEmisData!M:M, NewEmisData!$A:$A, "LDV", NewEmisData!$B:$B, $A428, NewEmisData!$C:$C, $H428, NewEmisData!$D:$D, CA$2))</f>
        <v>0</v>
      </c>
      <c r="CB428" s="335">
        <v>0</v>
      </c>
      <c r="CC428" s="335">
        <f>$I428*IF($G428="Pickup", SUMIFS(NewEmisData!E:E, NewEmisData!$A:$A, "Pickup", NewEmisData!$B:$B, $A428, NewEmisData!$C:$C, $H428, NewEmisData!$D:$D, CC$2), SUMIFS(NewEmisData!E:E, NewEmisData!$A:$A, "LDV", NewEmisData!$B:$B, $A428, NewEmisData!$C:$C, $H428, NewEmisData!$D:$D, CC$2))</f>
        <v>0</v>
      </c>
      <c r="CD428" s="335">
        <f>$I428*IF($G428="Pickup", SUMIFS(NewEmisData!F:F, NewEmisData!$A:$A, "Pickup", NewEmisData!$B:$B, $A428, NewEmisData!$C:$C, $H428, NewEmisData!$D:$D, CD$2), SUMIFS(NewEmisData!F:F, NewEmisData!$A:$A, "LDV", NewEmisData!$B:$B, $A428, NewEmisData!$C:$C, $H428, NewEmisData!$D:$D, CD$2))</f>
        <v>0</v>
      </c>
      <c r="CE428" s="335">
        <f>$I428*IF($G428="Pickup", SUMIFS(NewEmisData!G:G, NewEmisData!$A:$A, "Pickup", NewEmisData!$B:$B, $A428, NewEmisData!$C:$C, $H428, NewEmisData!$D:$D, CE$2), SUMIFS(NewEmisData!G:G, NewEmisData!$A:$A, "LDV", NewEmisData!$B:$B, $A428, NewEmisData!$C:$C, $H428, NewEmisData!$D:$D, CE$2))</f>
        <v>0</v>
      </c>
      <c r="CF428" s="335">
        <f>$I428*IF($G428="Pickup", SUMIFS(NewEmisData!H:H, NewEmisData!$A:$A, "Pickup", NewEmisData!$B:$B, $A428, NewEmisData!$C:$C, $H428, NewEmisData!$D:$D, CF$2), SUMIFS(NewEmisData!H:H, NewEmisData!$A:$A, "LDV", NewEmisData!$B:$B, $A428, NewEmisData!$C:$C, $H428, NewEmisData!$D:$D, CF$2))</f>
        <v>0</v>
      </c>
      <c r="CG428" s="335">
        <f>$I428*IF($G428="Pickup", SUMIFS(NewEmisData!I:I, NewEmisData!$A:$A, "Pickup", NewEmisData!$B:$B, $A428, NewEmisData!$C:$C, $H428, NewEmisData!$D:$D, CG$2), SUMIFS(NewEmisData!I:I, NewEmisData!$A:$A, "LDV", NewEmisData!$B:$B, $A428, NewEmisData!$C:$C, $H428, NewEmisData!$D:$D, CG$2))</f>
        <v>0</v>
      </c>
      <c r="CH428" s="335">
        <f>$I428*IF($G428="Pickup", SUMIFS(NewEmisData!J:J, NewEmisData!$A:$A, "Pickup", NewEmisData!$B:$B, $A428, NewEmisData!$C:$C, $H428, NewEmisData!$D:$D, CH$2), SUMIFS(NewEmisData!J:J, NewEmisData!$A:$A, "LDV", NewEmisData!$B:$B, $A428, NewEmisData!$C:$C, $H428, NewEmisData!$D:$D, CH$2))</f>
        <v>0</v>
      </c>
      <c r="CI428" s="335">
        <f>$I428*IF($G428="Pickup", SUMIFS(NewEmisData!K:K, NewEmisData!$A:$A, "Pickup", NewEmisData!$B:$B, $A428, NewEmisData!$C:$C, $H428, NewEmisData!$D:$D, CI$2), SUMIFS(NewEmisData!K:K, NewEmisData!$A:$A, "LDV", NewEmisData!$B:$B, $A428, NewEmisData!$C:$C, $H428, NewEmisData!$D:$D, CI$2))</f>
        <v>0</v>
      </c>
      <c r="CJ428" s="335">
        <f>$I428*IF($G428="Pickup", SUMIFS(NewEmisData!L:L, NewEmisData!$A:$A, "Pickup", NewEmisData!$B:$B, $A428, NewEmisData!$C:$C, $H428, NewEmisData!$D:$D, CJ$2), SUMIFS(NewEmisData!L:L, NewEmisData!$A:$A, "LDV", NewEmisData!$B:$B, $A428, NewEmisData!$C:$C, $H428, NewEmisData!$D:$D, CJ$2))</f>
        <v>0</v>
      </c>
      <c r="CK428" s="335">
        <f>$I428*IF($G428="Pickup", SUMIFS(NewEmisData!M:M, NewEmisData!$A:$A, "Pickup", NewEmisData!$B:$B, $A428, NewEmisData!$C:$C, $H428, NewEmisData!$D:$D, CK$2), SUMIFS(NewEmisData!M:M, NewEmisData!$A:$A, "LDV", NewEmisData!$B:$B, $A428, NewEmisData!$C:$C, $H428, NewEmisData!$D:$D, CK$2))</f>
        <v>0</v>
      </c>
      <c r="CL428" s="335">
        <v>0</v>
      </c>
      <c r="CM428" s="335">
        <f>$I428*IF($G428="Pickup", SUMIFS(NewEmisData!E:E, NewEmisData!$A:$A, "Pickup", NewEmisData!$B:$B, $A428, NewEmisData!$C:$C, $H428, NewEmisData!$D:$D, CM$2), SUMIFS(NewEmisData!E:E, NewEmisData!$A:$A, "LDV", NewEmisData!$B:$B, $A428, NewEmisData!$C:$C, $H428, NewEmisData!$D:$D, CM$2))</f>
        <v>0</v>
      </c>
      <c r="CN428" s="335">
        <f>$I428*IF($G428="Pickup", SUMIFS(NewEmisData!F:F, NewEmisData!$A:$A, "Pickup", NewEmisData!$B:$B, $A428, NewEmisData!$C:$C, $H428, NewEmisData!$D:$D, CN$2), SUMIFS(NewEmisData!F:F, NewEmisData!$A:$A, "LDV", NewEmisData!$B:$B, $A428, NewEmisData!$C:$C, $H428, NewEmisData!$D:$D, CN$2))</f>
        <v>0</v>
      </c>
      <c r="CO428" s="335">
        <f>$I428*IF($G428="Pickup", SUMIFS(NewEmisData!G:G, NewEmisData!$A:$A, "Pickup", NewEmisData!$B:$B, $A428, NewEmisData!$C:$C, $H428, NewEmisData!$D:$D, CO$2), SUMIFS(NewEmisData!G:G, NewEmisData!$A:$A, "LDV", NewEmisData!$B:$B, $A428, NewEmisData!$C:$C, $H428, NewEmisData!$D:$D, CO$2))</f>
        <v>0</v>
      </c>
      <c r="CP428" s="335">
        <f>$I428*IF($G428="Pickup", SUMIFS(NewEmisData!H:H, NewEmisData!$A:$A, "Pickup", NewEmisData!$B:$B, $A428, NewEmisData!$C:$C, $H428, NewEmisData!$D:$D, CP$2), SUMIFS(NewEmisData!H:H, NewEmisData!$A:$A, "LDV", NewEmisData!$B:$B, $A428, NewEmisData!$C:$C, $H428, NewEmisData!$D:$D, CP$2))</f>
        <v>0</v>
      </c>
      <c r="CQ428" s="335">
        <f>$I428*IF($G428="Pickup", SUMIFS(NewEmisData!I:I, NewEmisData!$A:$A, "Pickup", NewEmisData!$B:$B, $A428, NewEmisData!$C:$C, $H428, NewEmisData!$D:$D, CQ$2), SUMIFS(NewEmisData!I:I, NewEmisData!$A:$A, "LDV", NewEmisData!$B:$B, $A428, NewEmisData!$C:$C, $H428, NewEmisData!$D:$D, CQ$2))</f>
        <v>0</v>
      </c>
      <c r="CR428" s="335">
        <f>$I428*IF($G428="Pickup", SUMIFS(NewEmisData!J:J, NewEmisData!$A:$A, "Pickup", NewEmisData!$B:$B, $A428, NewEmisData!$C:$C, $H428, NewEmisData!$D:$D, CR$2), SUMIFS(NewEmisData!J:J, NewEmisData!$A:$A, "LDV", NewEmisData!$B:$B, $A428, NewEmisData!$C:$C, $H428, NewEmisData!$D:$D, CR$2))</f>
        <v>0</v>
      </c>
      <c r="CS428" s="335">
        <f>$I428*IF($G428="Pickup", SUMIFS(NewEmisData!K:K, NewEmisData!$A:$A, "Pickup", NewEmisData!$B:$B, $A428, NewEmisData!$C:$C, $H428, NewEmisData!$D:$D, CS$2), SUMIFS(NewEmisData!K:K, NewEmisData!$A:$A, "LDV", NewEmisData!$B:$B, $A428, NewEmisData!$C:$C, $H428, NewEmisData!$D:$D, CS$2))</f>
        <v>0</v>
      </c>
      <c r="CT428" s="335">
        <f>$I428*IF($G428="Pickup", SUMIFS(NewEmisData!L:L, NewEmisData!$A:$A, "Pickup", NewEmisData!$B:$B, $A428, NewEmisData!$C:$C, $H428, NewEmisData!$D:$D, CT$2), SUMIFS(NewEmisData!L:L, NewEmisData!$A:$A, "LDV", NewEmisData!$B:$B, $A428, NewEmisData!$C:$C, $H428, NewEmisData!$D:$D, CT$2))</f>
        <v>0</v>
      </c>
      <c r="CU428" s="335">
        <f>$I428*IF($G428="Pickup", SUMIFS(NewEmisData!M:M, NewEmisData!$A:$A, "Pickup", NewEmisData!$B:$B, $A428, NewEmisData!$C:$C, $H428, NewEmisData!$D:$D, CU$2), SUMIFS(NewEmisData!M:M, NewEmisData!$A:$A, "LDV", NewEmisData!$B:$B, $A428, NewEmisData!$C:$C, $H428, NewEmisData!$D:$D, CU$2))</f>
        <v>0</v>
      </c>
      <c r="CV428" s="335">
        <v>0</v>
      </c>
      <c r="CW428" s="335">
        <v>0</v>
      </c>
      <c r="CX428" s="335">
        <v>0</v>
      </c>
      <c r="CY428" s="335">
        <v>0</v>
      </c>
      <c r="CZ428" s="335">
        <v>0</v>
      </c>
      <c r="DA428" s="335">
        <v>0</v>
      </c>
      <c r="DB428" s="335">
        <v>0</v>
      </c>
      <c r="DC428" s="335">
        <v>0</v>
      </c>
      <c r="DD428" s="335">
        <v>0</v>
      </c>
      <c r="DE428" s="335">
        <v>0</v>
      </c>
      <c r="DF428" s="335">
        <v>0</v>
      </c>
      <c r="DG428" s="335">
        <f>$I428*IF($G428="Pickup", SUMIFS(NewEmisData!E:E, NewEmisData!$A:$A, "Pickup", NewEmisData!$B:$B, $A428, NewEmisData!$C:$C, $H428, NewEmisData!$D:$D, DG$2), SUMIFS(NewEmisData!E:E, NewEmisData!$A:$A, "LDV", NewEmisData!$B:$B, $A428, NewEmisData!$C:$C, $H428, NewEmisData!$D:$D, DG$2))</f>
        <v>0</v>
      </c>
      <c r="DH428" s="335">
        <f>$I428*IF($G428="Pickup", SUMIFS(NewEmisData!F:F, NewEmisData!$A:$A, "Pickup", NewEmisData!$B:$B, $A428, NewEmisData!$C:$C, $H428, NewEmisData!$D:$D, DH$2), SUMIFS(NewEmisData!F:F, NewEmisData!$A:$A, "LDV", NewEmisData!$B:$B, $A428, NewEmisData!$C:$C, $H428, NewEmisData!$D:$D, DH$2))</f>
        <v>0</v>
      </c>
      <c r="DI428" s="335">
        <f>$I428*IF($G428="Pickup", SUMIFS(NewEmisData!G:G, NewEmisData!$A:$A, "Pickup", NewEmisData!$B:$B, $A428, NewEmisData!$C:$C, $H428, NewEmisData!$D:$D, DI$2), SUMIFS(NewEmisData!G:G, NewEmisData!$A:$A, "LDV", NewEmisData!$B:$B, $A428, NewEmisData!$C:$C, $H428, NewEmisData!$D:$D, DI$2))</f>
        <v>0</v>
      </c>
      <c r="DJ428" s="335">
        <f>$I428*IF($G428="Pickup", SUMIFS(NewEmisData!H:H, NewEmisData!$A:$A, "Pickup", NewEmisData!$B:$B, $A428, NewEmisData!$C:$C, $H428, NewEmisData!$D:$D, DJ$2), SUMIFS(NewEmisData!H:H, NewEmisData!$A:$A, "LDV", NewEmisData!$B:$B, $A428, NewEmisData!$C:$C, $H428, NewEmisData!$D:$D, DJ$2))</f>
        <v>0</v>
      </c>
      <c r="DK428" s="335">
        <f>$I428*IF($G428="Pickup", SUMIFS(NewEmisData!I:I, NewEmisData!$A:$A, "Pickup", NewEmisData!$B:$B, $A428, NewEmisData!$C:$C, $H428, NewEmisData!$D:$D, DK$2), SUMIFS(NewEmisData!I:I, NewEmisData!$A:$A, "LDV", NewEmisData!$B:$B, $A428, NewEmisData!$C:$C, $H428, NewEmisData!$D:$D, DK$2))</f>
        <v>0</v>
      </c>
      <c r="DL428" s="335">
        <f>$I428*IF($G428="Pickup", SUMIFS(NewEmisData!J:J, NewEmisData!$A:$A, "Pickup", NewEmisData!$B:$B, $A428, NewEmisData!$C:$C, $H428, NewEmisData!$D:$D, DL$2), SUMIFS(NewEmisData!J:J, NewEmisData!$A:$A, "LDV", NewEmisData!$B:$B, $A428, NewEmisData!$C:$C, $H428, NewEmisData!$D:$D, DL$2))</f>
        <v>0</v>
      </c>
      <c r="DM428" s="335">
        <f>$I428*IF($G428="Pickup", SUMIFS(NewEmisData!K:K, NewEmisData!$A:$A, "Pickup", NewEmisData!$B:$B, $A428, NewEmisData!$C:$C, $H428, NewEmisData!$D:$D, DM$2), SUMIFS(NewEmisData!K:K, NewEmisData!$A:$A, "LDV", NewEmisData!$B:$B, $A428, NewEmisData!$C:$C, $H428, NewEmisData!$D:$D, DM$2))</f>
        <v>0</v>
      </c>
      <c r="DN428" s="335">
        <f>$I428*IF($G428="Pickup", SUMIFS(NewEmisData!L:L, NewEmisData!$A:$A, "Pickup", NewEmisData!$B:$B, $A428, NewEmisData!$C:$C, $H428, NewEmisData!$D:$D, DN$2), SUMIFS(NewEmisData!L:L, NewEmisData!$A:$A, "LDV", NewEmisData!$B:$B, $A428, NewEmisData!$C:$C, $H428, NewEmisData!$D:$D, DN$2))</f>
        <v>0</v>
      </c>
      <c r="DO428" s="335">
        <f>$I428*IF($G428="Pickup", SUMIFS(NewEmisData!M:M, NewEmisData!$A:$A, "Pickup", NewEmisData!$B:$B, $A428, NewEmisData!$C:$C, $H428, NewEmisData!$D:$D, DO$2), SUMIFS(NewEmisData!M:M, NewEmisData!$A:$A, "LDV", NewEmisData!$B:$B, $A428, NewEmisData!$C:$C, $H428, NewEmisData!$D:$D, DO$2))</f>
        <v>0</v>
      </c>
      <c r="DP428" s="335">
        <v>0</v>
      </c>
      <c r="DQ428" s="335">
        <f>$I428*IF($G428="Pickup", SUMIFS(NewEmisData!E:E, NewEmisData!$A:$A, "Pickup", NewEmisData!$B:$B, $A428, NewEmisData!$C:$C, $H428, NewEmisData!$D:$D, DQ$2), SUMIFS(NewEmisData!E:E, NewEmisData!$A:$A, "LDV", NewEmisData!$B:$B, $A428, NewEmisData!$C:$C, $H428, NewEmisData!$D:$D, DQ$2))</f>
        <v>0</v>
      </c>
      <c r="DR428" s="335">
        <f>$I428*IF($G428="Pickup", SUMIFS(NewEmisData!F:F, NewEmisData!$A:$A, "Pickup", NewEmisData!$B:$B, $A428, NewEmisData!$C:$C, $H428, NewEmisData!$D:$D, DR$2), SUMIFS(NewEmisData!F:F, NewEmisData!$A:$A, "LDV", NewEmisData!$B:$B, $A428, NewEmisData!$C:$C, $H428, NewEmisData!$D:$D, DR$2))</f>
        <v>0</v>
      </c>
      <c r="DS428" s="335">
        <f>$I428*IF($G428="Pickup", SUMIFS(NewEmisData!G:G, NewEmisData!$A:$A, "Pickup", NewEmisData!$B:$B, $A428, NewEmisData!$C:$C, $H428, NewEmisData!$D:$D, DS$2), SUMIFS(NewEmisData!G:G, NewEmisData!$A:$A, "LDV", NewEmisData!$B:$B, $A428, NewEmisData!$C:$C, $H428, NewEmisData!$D:$D, DS$2))</f>
        <v>0</v>
      </c>
      <c r="DT428" s="335">
        <f>$I428*IF($G428="Pickup", SUMIFS(NewEmisData!H:H, NewEmisData!$A:$A, "Pickup", NewEmisData!$B:$B, $A428, NewEmisData!$C:$C, $H428, NewEmisData!$D:$D, DT$2), SUMIFS(NewEmisData!H:H, NewEmisData!$A:$A, "LDV", NewEmisData!$B:$B, $A428, NewEmisData!$C:$C, $H428, NewEmisData!$D:$D, DT$2))</f>
        <v>0</v>
      </c>
      <c r="DU428" s="335">
        <f>$I428*IF($G428="Pickup", SUMIFS(NewEmisData!I:I, NewEmisData!$A:$A, "Pickup", NewEmisData!$B:$B, $A428, NewEmisData!$C:$C, $H428, NewEmisData!$D:$D, DU$2), SUMIFS(NewEmisData!I:I, NewEmisData!$A:$A, "LDV", NewEmisData!$B:$B, $A428, NewEmisData!$C:$C, $H428, NewEmisData!$D:$D, DU$2))</f>
        <v>0</v>
      </c>
      <c r="DV428" s="335">
        <f>$I428*IF($G428="Pickup", SUMIFS(NewEmisData!J:J, NewEmisData!$A:$A, "Pickup", NewEmisData!$B:$B, $A428, NewEmisData!$C:$C, $H428, NewEmisData!$D:$D, DV$2), SUMIFS(NewEmisData!J:J, NewEmisData!$A:$A, "LDV", NewEmisData!$B:$B, $A428, NewEmisData!$C:$C, $H428, NewEmisData!$D:$D, DV$2))</f>
        <v>0</v>
      </c>
      <c r="DW428" s="335">
        <f>$I428*IF($G428="Pickup", SUMIFS(NewEmisData!K:K, NewEmisData!$A:$A, "Pickup", NewEmisData!$B:$B, $A428, NewEmisData!$C:$C, $H428, NewEmisData!$D:$D, DW$2), SUMIFS(NewEmisData!K:K, NewEmisData!$A:$A, "LDV", NewEmisData!$B:$B, $A428, NewEmisData!$C:$C, $H428, NewEmisData!$D:$D, DW$2))</f>
        <v>0</v>
      </c>
      <c r="DX428" s="335">
        <f>$I428*IF($G428="Pickup", SUMIFS(NewEmisData!L:L, NewEmisData!$A:$A, "Pickup", NewEmisData!$B:$B, $A428, NewEmisData!$C:$C, $H428, NewEmisData!$D:$D, DX$2), SUMIFS(NewEmisData!L:L, NewEmisData!$A:$A, "LDV", NewEmisData!$B:$B, $A428, NewEmisData!$C:$C, $H428, NewEmisData!$D:$D, DX$2))</f>
        <v>0</v>
      </c>
      <c r="DY428" s="335">
        <f>$I428*IF($G428="Pickup", SUMIFS(NewEmisData!M:M, NewEmisData!$A:$A, "Pickup", NewEmisData!$B:$B, $A428, NewEmisData!$C:$C, $H428, NewEmisData!$D:$D, DY$2), SUMIFS(NewEmisData!M:M, NewEmisData!$A:$A, "LDV", NewEmisData!$B:$B, $A428, NewEmisData!$C:$C, $H428, NewEmisData!$D:$D, DY$2))</f>
        <v>0</v>
      </c>
      <c r="DZ428" s="335">
        <v>0</v>
      </c>
      <c r="EA428" s="335">
        <f t="shared" si="774"/>
        <v>0</v>
      </c>
      <c r="EB428" s="335">
        <f t="shared" si="775"/>
        <v>0</v>
      </c>
      <c r="EC428" s="335">
        <f t="shared" si="776"/>
        <v>0</v>
      </c>
      <c r="ED428" s="335">
        <f t="shared" si="777"/>
        <v>0</v>
      </c>
      <c r="EE428" s="335">
        <f t="shared" si="778"/>
        <v>0</v>
      </c>
      <c r="EF428" s="335">
        <f t="shared" si="779"/>
        <v>0</v>
      </c>
      <c r="EG428" s="335">
        <f t="shared" si="780"/>
        <v>0</v>
      </c>
      <c r="EH428" s="335">
        <f t="shared" si="781"/>
        <v>0</v>
      </c>
      <c r="EI428" s="335">
        <f t="shared" si="782"/>
        <v>0</v>
      </c>
      <c r="EJ428" s="335">
        <f t="shared" si="783"/>
        <v>0</v>
      </c>
      <c r="EK428" s="335">
        <f t="shared" si="784"/>
        <v>0</v>
      </c>
      <c r="EL428" s="335">
        <f t="shared" si="785"/>
        <v>0</v>
      </c>
      <c r="EM428" s="335">
        <f t="shared" si="786"/>
        <v>0</v>
      </c>
      <c r="EN428" s="335">
        <f t="shared" si="787"/>
        <v>0</v>
      </c>
      <c r="EO428" s="335">
        <f t="shared" si="788"/>
        <v>0</v>
      </c>
      <c r="EP428" s="335">
        <f t="shared" si="789"/>
        <v>0</v>
      </c>
      <c r="EQ428" s="335">
        <f t="shared" si="790"/>
        <v>0</v>
      </c>
      <c r="ER428" s="335">
        <f t="shared" si="791"/>
        <v>0</v>
      </c>
      <c r="ES428" s="335">
        <f t="shared" si="792"/>
        <v>0</v>
      </c>
      <c r="ET428" s="335">
        <f t="shared" si="793"/>
        <v>0</v>
      </c>
      <c r="EU428" s="335">
        <f t="shared" si="794"/>
        <v>0</v>
      </c>
      <c r="EV428" s="335">
        <f t="shared" si="795"/>
        <v>0</v>
      </c>
      <c r="EW428" s="335">
        <f t="shared" si="796"/>
        <v>0</v>
      </c>
      <c r="EX428" s="335">
        <f t="shared" si="797"/>
        <v>0</v>
      </c>
      <c r="EY428" s="335">
        <f t="shared" si="798"/>
        <v>0</v>
      </c>
      <c r="EZ428" s="335">
        <f t="shared" si="799"/>
        <v>0</v>
      </c>
      <c r="FA428" s="335">
        <f t="shared" si="800"/>
        <v>0</v>
      </c>
      <c r="FB428" s="335">
        <f t="shared" si="801"/>
        <v>0</v>
      </c>
      <c r="FC428" s="335">
        <f t="shared" si="802"/>
        <v>0</v>
      </c>
      <c r="FD428" s="335">
        <f t="shared" si="803"/>
        <v>0</v>
      </c>
      <c r="FE428" s="335">
        <f t="shared" si="804"/>
        <v>4.56866074514682E-2</v>
      </c>
      <c r="FF428" s="335">
        <f t="shared" si="805"/>
        <v>4.56866074514682E-2</v>
      </c>
      <c r="FG428" s="335">
        <f t="shared" si="806"/>
        <v>4.5686595098603698E-2</v>
      </c>
      <c r="FH428" s="335">
        <f t="shared" si="807"/>
        <v>4.5686567732366602E-2</v>
      </c>
      <c r="FI428" s="335">
        <f t="shared" si="808"/>
        <v>4.5686639312502303E-2</v>
      </c>
      <c r="FJ428" s="335">
        <f t="shared" si="809"/>
        <v>4.5686507422641499E-2</v>
      </c>
      <c r="FK428" s="335">
        <f t="shared" si="810"/>
        <v>4.5686552882415202E-2</v>
      </c>
      <c r="FL428" s="335">
        <f t="shared" si="811"/>
        <v>4.5686619042368502E-2</v>
      </c>
      <c r="FM428" s="335">
        <f t="shared" si="812"/>
        <v>4.5686619042368502E-2</v>
      </c>
      <c r="FN428" s="335">
        <f t="shared" si="813"/>
        <v>0</v>
      </c>
      <c r="FO428" s="335">
        <f t="shared" si="814"/>
        <v>5.96004040660905E-3</v>
      </c>
      <c r="FP428" s="335">
        <f t="shared" si="815"/>
        <v>5.96004040660905E-3</v>
      </c>
      <c r="FQ428" s="335">
        <f t="shared" si="816"/>
        <v>5.9600396436599304E-3</v>
      </c>
      <c r="FR428" s="335">
        <f t="shared" si="817"/>
        <v>5.96003947288367E-3</v>
      </c>
      <c r="FS428" s="335">
        <f t="shared" si="818"/>
        <v>5.9600498988851601E-3</v>
      </c>
      <c r="FT428" s="335">
        <f t="shared" si="819"/>
        <v>5.9600370559725604E-3</v>
      </c>
      <c r="FU428" s="335">
        <f t="shared" si="820"/>
        <v>5.9600363216577501E-3</v>
      </c>
      <c r="FV428" s="335">
        <f t="shared" si="821"/>
        <v>5.9600544669343404E-3</v>
      </c>
      <c r="FW428" s="335">
        <f t="shared" si="822"/>
        <v>5.9600544669343404E-3</v>
      </c>
      <c r="FX428" s="335">
        <f t="shared" si="823"/>
        <v>0</v>
      </c>
    </row>
    <row r="429" spans="1:180" x14ac:dyDescent="0.2">
      <c r="A429" s="305" t="str">
        <f>_xlfn.CONCAT(IF(LEFT(TRIM(A428),1)="*", "*R", "R"), 1+RIGHT(TRIM(A428),1))</f>
        <v>R6</v>
      </c>
      <c r="B429" s="305" t="str">
        <f t="shared" si="825"/>
        <v>TLLSELC200</v>
      </c>
      <c r="C429" s="305" t="str">
        <f t="shared" si="826"/>
        <v>Electric large SUV w/200 mi range</v>
      </c>
      <c r="D429" s="301" t="str">
        <f t="shared" si="827"/>
        <v>bn-vmt, bn-vmt/a</v>
      </c>
      <c r="E429" s="301" t="str">
        <f t="shared" si="828"/>
        <v>TRNELC</v>
      </c>
      <c r="F429" s="301" t="str">
        <f t="shared" si="829"/>
        <v>TL</v>
      </c>
      <c r="G429" s="315" t="s">
        <v>822</v>
      </c>
      <c r="H429" s="315" t="s">
        <v>36</v>
      </c>
      <c r="I429" s="315">
        <v>1</v>
      </c>
      <c r="J429" s="315" t="str">
        <f t="shared" si="824"/>
        <v>Large SUV-ELC</v>
      </c>
      <c r="K429" s="335">
        <f>$I429*IF($G429="Pickup", SUMIFS(NewEmisData!E:E, NewEmisData!$A:$A, "Pickup", NewEmisData!$B:$B, $A429, NewEmisData!$C:$C, $H429, NewEmisData!$D:$D, K$2), SUMIFS(NewEmisData!E:E, NewEmisData!$A:$A, "LDV", NewEmisData!$B:$B, $A429, NewEmisData!$C:$C, $H429, NewEmisData!$D:$D, K$2))</f>
        <v>0</v>
      </c>
      <c r="L429" s="335">
        <f>$I429*IF($G429="Pickup", SUMIFS(NewEmisData!F:F, NewEmisData!$A:$A, "Pickup", NewEmisData!$B:$B, $A429, NewEmisData!$C:$C, $H429, NewEmisData!$D:$D, L$2), SUMIFS(NewEmisData!F:F, NewEmisData!$A:$A, "LDV", NewEmisData!$B:$B, $A429, NewEmisData!$C:$C, $H429, NewEmisData!$D:$D, L$2))</f>
        <v>0</v>
      </c>
      <c r="M429" s="335">
        <f>$I429*IF($G429="Pickup", SUMIFS(NewEmisData!G:G, NewEmisData!$A:$A, "Pickup", NewEmisData!$B:$B, $A429, NewEmisData!$C:$C, $H429, NewEmisData!$D:$D, M$2), SUMIFS(NewEmisData!G:G, NewEmisData!$A:$A, "LDV", NewEmisData!$B:$B, $A429, NewEmisData!$C:$C, $H429, NewEmisData!$D:$D, M$2))</f>
        <v>0</v>
      </c>
      <c r="N429" s="335">
        <f>$I429*IF($G429="Pickup", SUMIFS(NewEmisData!H:H, NewEmisData!$A:$A, "Pickup", NewEmisData!$B:$B, $A429, NewEmisData!$C:$C, $H429, NewEmisData!$D:$D, N$2), SUMIFS(NewEmisData!H:H, NewEmisData!$A:$A, "LDV", NewEmisData!$B:$B, $A429, NewEmisData!$C:$C, $H429, NewEmisData!$D:$D, N$2))</f>
        <v>0</v>
      </c>
      <c r="O429" s="335">
        <f>$I429*IF($G429="Pickup", SUMIFS(NewEmisData!I:I, NewEmisData!$A:$A, "Pickup", NewEmisData!$B:$B, $A429, NewEmisData!$C:$C, $H429, NewEmisData!$D:$D, O$2), SUMIFS(NewEmisData!I:I, NewEmisData!$A:$A, "LDV", NewEmisData!$B:$B, $A429, NewEmisData!$C:$C, $H429, NewEmisData!$D:$D, O$2))</f>
        <v>0</v>
      </c>
      <c r="P429" s="335">
        <f>$I429*IF($G429="Pickup", SUMIFS(NewEmisData!J:J, NewEmisData!$A:$A, "Pickup", NewEmisData!$B:$B, $A429, NewEmisData!$C:$C, $H429, NewEmisData!$D:$D, P$2), SUMIFS(NewEmisData!J:J, NewEmisData!$A:$A, "LDV", NewEmisData!$B:$B, $A429, NewEmisData!$C:$C, $H429, NewEmisData!$D:$D, P$2))</f>
        <v>0</v>
      </c>
      <c r="Q429" s="335">
        <f>$I429*IF($G429="Pickup", SUMIFS(NewEmisData!K:K, NewEmisData!$A:$A, "Pickup", NewEmisData!$B:$B, $A429, NewEmisData!$C:$C, $H429, NewEmisData!$D:$D, Q$2), SUMIFS(NewEmisData!K:K, NewEmisData!$A:$A, "LDV", NewEmisData!$B:$B, $A429, NewEmisData!$C:$C, $H429, NewEmisData!$D:$D, Q$2))</f>
        <v>0</v>
      </c>
      <c r="R429" s="335">
        <f>$I429*IF($G429="Pickup", SUMIFS(NewEmisData!L:L, NewEmisData!$A:$A, "Pickup", NewEmisData!$B:$B, $A429, NewEmisData!$C:$C, $H429, NewEmisData!$D:$D, R$2), SUMIFS(NewEmisData!L:L, NewEmisData!$A:$A, "LDV", NewEmisData!$B:$B, $A429, NewEmisData!$C:$C, $H429, NewEmisData!$D:$D, R$2))</f>
        <v>0</v>
      </c>
      <c r="S429" s="335">
        <f>$I429*IF($G429="Pickup", SUMIFS(NewEmisData!M:M, NewEmisData!$A:$A, "Pickup", NewEmisData!$B:$B, $A429, NewEmisData!$C:$C, $H429, NewEmisData!$D:$D, S$2), SUMIFS(NewEmisData!M:M, NewEmisData!$A:$A, "LDV", NewEmisData!$B:$B, $A429, NewEmisData!$C:$C, $H429, NewEmisData!$D:$D, S$2))</f>
        <v>0</v>
      </c>
      <c r="T429" s="335">
        <v>0</v>
      </c>
      <c r="U429" s="335">
        <f>$I429*IF($G429="Pickup", SUMIFS(NewEmisData!E:E, NewEmisData!$A:$A, "Pickup", NewEmisData!$B:$B, $A429, NewEmisData!$C:$C, $H429, NewEmisData!$D:$D, U$2), SUMIFS(NewEmisData!E:E, NewEmisData!$A:$A, "LDV", NewEmisData!$B:$B, $A429, NewEmisData!$C:$C, $H429, NewEmisData!$D:$D, U$2))</f>
        <v>0</v>
      </c>
      <c r="V429" s="335">
        <f>$I429*IF($G429="Pickup", SUMIFS(NewEmisData!F:F, NewEmisData!$A:$A, "Pickup", NewEmisData!$B:$B, $A429, NewEmisData!$C:$C, $H429, NewEmisData!$D:$D, V$2), SUMIFS(NewEmisData!F:F, NewEmisData!$A:$A, "LDV", NewEmisData!$B:$B, $A429, NewEmisData!$C:$C, $H429, NewEmisData!$D:$D, V$2))</f>
        <v>0</v>
      </c>
      <c r="W429" s="335">
        <f>$I429*IF($G429="Pickup", SUMIFS(NewEmisData!G:G, NewEmisData!$A:$A, "Pickup", NewEmisData!$B:$B, $A429, NewEmisData!$C:$C, $H429, NewEmisData!$D:$D, W$2), SUMIFS(NewEmisData!G:G, NewEmisData!$A:$A, "LDV", NewEmisData!$B:$B, $A429, NewEmisData!$C:$C, $H429, NewEmisData!$D:$D, W$2))</f>
        <v>0</v>
      </c>
      <c r="X429" s="335">
        <f>$I429*IF($G429="Pickup", SUMIFS(NewEmisData!H:H, NewEmisData!$A:$A, "Pickup", NewEmisData!$B:$B, $A429, NewEmisData!$C:$C, $H429, NewEmisData!$D:$D, X$2), SUMIFS(NewEmisData!H:H, NewEmisData!$A:$A, "LDV", NewEmisData!$B:$B, $A429, NewEmisData!$C:$C, $H429, NewEmisData!$D:$D, X$2))</f>
        <v>0</v>
      </c>
      <c r="Y429" s="335">
        <f>$I429*IF($G429="Pickup", SUMIFS(NewEmisData!I:I, NewEmisData!$A:$A, "Pickup", NewEmisData!$B:$B, $A429, NewEmisData!$C:$C, $H429, NewEmisData!$D:$D, Y$2), SUMIFS(NewEmisData!I:I, NewEmisData!$A:$A, "LDV", NewEmisData!$B:$B, $A429, NewEmisData!$C:$C, $H429, NewEmisData!$D:$D, Y$2))</f>
        <v>0</v>
      </c>
      <c r="Z429" s="335">
        <f>$I429*IF($G429="Pickup", SUMIFS(NewEmisData!J:J, NewEmisData!$A:$A, "Pickup", NewEmisData!$B:$B, $A429, NewEmisData!$C:$C, $H429, NewEmisData!$D:$D, Z$2), SUMIFS(NewEmisData!J:J, NewEmisData!$A:$A, "LDV", NewEmisData!$B:$B, $A429, NewEmisData!$C:$C, $H429, NewEmisData!$D:$D, Z$2))</f>
        <v>0</v>
      </c>
      <c r="AA429" s="335">
        <f>$I429*IF($G429="Pickup", SUMIFS(NewEmisData!K:K, NewEmisData!$A:$A, "Pickup", NewEmisData!$B:$B, $A429, NewEmisData!$C:$C, $H429, NewEmisData!$D:$D, AA$2), SUMIFS(NewEmisData!K:K, NewEmisData!$A:$A, "LDV", NewEmisData!$B:$B, $A429, NewEmisData!$C:$C, $H429, NewEmisData!$D:$D, AA$2))</f>
        <v>0</v>
      </c>
      <c r="AB429" s="335">
        <f>$I429*IF($G429="Pickup", SUMIFS(NewEmisData!L:L, NewEmisData!$A:$A, "Pickup", NewEmisData!$B:$B, $A429, NewEmisData!$C:$C, $H429, NewEmisData!$D:$D, AB$2), SUMIFS(NewEmisData!L:L, NewEmisData!$A:$A, "LDV", NewEmisData!$B:$B, $A429, NewEmisData!$C:$C, $H429, NewEmisData!$D:$D, AB$2))</f>
        <v>0</v>
      </c>
      <c r="AC429" s="335">
        <f>$I429*IF($G429="Pickup", SUMIFS(NewEmisData!M:M, NewEmisData!$A:$A, "Pickup", NewEmisData!$B:$B, $A429, NewEmisData!$C:$C, $H429, NewEmisData!$D:$D, AC$2), SUMIFS(NewEmisData!M:M, NewEmisData!$A:$A, "LDV", NewEmisData!$B:$B, $A429, NewEmisData!$C:$C, $H429, NewEmisData!$D:$D, AC$2))</f>
        <v>0</v>
      </c>
      <c r="AD429" s="335">
        <v>0</v>
      </c>
      <c r="AE429" s="335">
        <f>$I429*IF($G429="Pickup", SUMIFS(NewEmisData!E:E, NewEmisData!$A:$A, "Pickup", NewEmisData!$B:$B, $A429, NewEmisData!$C:$C, $H429, NewEmisData!$D:$D, AE$2), SUMIFS(NewEmisData!E:E, NewEmisData!$A:$A, "LDV", NewEmisData!$B:$B, $A429, NewEmisData!$C:$C, $H429, NewEmisData!$D:$D, AE$2))</f>
        <v>0</v>
      </c>
      <c r="AF429" s="335">
        <f>$I429*IF($G429="Pickup", SUMIFS(NewEmisData!F:F, NewEmisData!$A:$A, "Pickup", NewEmisData!$B:$B, $A429, NewEmisData!$C:$C, $H429, NewEmisData!$D:$D, AF$2), SUMIFS(NewEmisData!F:F, NewEmisData!$A:$A, "LDV", NewEmisData!$B:$B, $A429, NewEmisData!$C:$C, $H429, NewEmisData!$D:$D, AF$2))</f>
        <v>0</v>
      </c>
      <c r="AG429" s="335">
        <f>$I429*IF($G429="Pickup", SUMIFS(NewEmisData!G:G, NewEmisData!$A:$A, "Pickup", NewEmisData!$B:$B, $A429, NewEmisData!$C:$C, $H429, NewEmisData!$D:$D, AG$2), SUMIFS(NewEmisData!G:G, NewEmisData!$A:$A, "LDV", NewEmisData!$B:$B, $A429, NewEmisData!$C:$C, $H429, NewEmisData!$D:$D, AG$2))</f>
        <v>0</v>
      </c>
      <c r="AH429" s="335">
        <f>$I429*IF($G429="Pickup", SUMIFS(NewEmisData!H:H, NewEmisData!$A:$A, "Pickup", NewEmisData!$B:$B, $A429, NewEmisData!$C:$C, $H429, NewEmisData!$D:$D, AH$2), SUMIFS(NewEmisData!H:H, NewEmisData!$A:$A, "LDV", NewEmisData!$B:$B, $A429, NewEmisData!$C:$C, $H429, NewEmisData!$D:$D, AH$2))</f>
        <v>0</v>
      </c>
      <c r="AI429" s="335">
        <f>$I429*IF($G429="Pickup", SUMIFS(NewEmisData!I:I, NewEmisData!$A:$A, "Pickup", NewEmisData!$B:$B, $A429, NewEmisData!$C:$C, $H429, NewEmisData!$D:$D, AI$2), SUMIFS(NewEmisData!I:I, NewEmisData!$A:$A, "LDV", NewEmisData!$B:$B, $A429, NewEmisData!$C:$C, $H429, NewEmisData!$D:$D, AI$2))</f>
        <v>0</v>
      </c>
      <c r="AJ429" s="335">
        <f>$I429*IF($G429="Pickup", SUMIFS(NewEmisData!J:J, NewEmisData!$A:$A, "Pickup", NewEmisData!$B:$B, $A429, NewEmisData!$C:$C, $H429, NewEmisData!$D:$D, AJ$2), SUMIFS(NewEmisData!J:J, NewEmisData!$A:$A, "LDV", NewEmisData!$B:$B, $A429, NewEmisData!$C:$C, $H429, NewEmisData!$D:$D, AJ$2))</f>
        <v>0</v>
      </c>
      <c r="AK429" s="335">
        <f>$I429*IF($G429="Pickup", SUMIFS(NewEmisData!K:K, NewEmisData!$A:$A, "Pickup", NewEmisData!$B:$B, $A429, NewEmisData!$C:$C, $H429, NewEmisData!$D:$D, AK$2), SUMIFS(NewEmisData!K:K, NewEmisData!$A:$A, "LDV", NewEmisData!$B:$B, $A429, NewEmisData!$C:$C, $H429, NewEmisData!$D:$D, AK$2))</f>
        <v>0</v>
      </c>
      <c r="AL429" s="335">
        <f>$I429*IF($G429="Pickup", SUMIFS(NewEmisData!L:L, NewEmisData!$A:$A, "Pickup", NewEmisData!$B:$B, $A429, NewEmisData!$C:$C, $H429, NewEmisData!$D:$D, AL$2), SUMIFS(NewEmisData!L:L, NewEmisData!$A:$A, "LDV", NewEmisData!$B:$B, $A429, NewEmisData!$C:$C, $H429, NewEmisData!$D:$D, AL$2))</f>
        <v>0</v>
      </c>
      <c r="AM429" s="335">
        <f>$I429*IF($G429="Pickup", SUMIFS(NewEmisData!M:M, NewEmisData!$A:$A, "Pickup", NewEmisData!$B:$B, $A429, NewEmisData!$C:$C, $H429, NewEmisData!$D:$D, AM$2), SUMIFS(NewEmisData!M:M, NewEmisData!$A:$A, "LDV", NewEmisData!$B:$B, $A429, NewEmisData!$C:$C, $H429, NewEmisData!$D:$D, AM$2))</f>
        <v>0</v>
      </c>
      <c r="AN429" s="335">
        <v>0</v>
      </c>
      <c r="AO429" s="335">
        <f>$I429*IF($G429="Pickup", SUMIFS(NewEmisData!E:E, NewEmisData!$A:$A, "Pickup", NewEmisData!$B:$B, $A429, NewEmisData!$C:$C, $H429, NewEmisData!$D:$D, AO$2), SUMIFS(NewEmisData!E:E, NewEmisData!$A:$A, "LDV", NewEmisData!$B:$B, $A429, NewEmisData!$C:$C, $H429, NewEmisData!$D:$D, AO$2))</f>
        <v>5.12091740678495E-2</v>
      </c>
      <c r="AP429" s="335">
        <f>$I429*IF($G429="Pickup", SUMIFS(NewEmisData!F:F, NewEmisData!$A:$A, "Pickup", NewEmisData!$B:$B, $A429, NewEmisData!$C:$C, $H429, NewEmisData!$D:$D, AP$2), SUMIFS(NewEmisData!F:F, NewEmisData!$A:$A, "LDV", NewEmisData!$B:$B, $A429, NewEmisData!$C:$C, $H429, NewEmisData!$D:$D, AP$2))</f>
        <v>5.12091740678495E-2</v>
      </c>
      <c r="AQ429" s="335">
        <f>$I429*IF($G429="Pickup", SUMIFS(NewEmisData!G:G, NewEmisData!$A:$A, "Pickup", NewEmisData!$B:$B, $A429, NewEmisData!$C:$C, $H429, NewEmisData!$D:$D, AQ$2), SUMIFS(NewEmisData!G:G, NewEmisData!$A:$A, "LDV", NewEmisData!$B:$B, $A429, NewEmisData!$C:$C, $H429, NewEmisData!$D:$D, AQ$2))</f>
        <v>5.1209105995627897E-2</v>
      </c>
      <c r="AR429" s="335">
        <f>$I429*IF($G429="Pickup", SUMIFS(NewEmisData!H:H, NewEmisData!$A:$A, "Pickup", NewEmisData!$B:$B, $A429, NewEmisData!$C:$C, $H429, NewEmisData!$D:$D, AR$2), SUMIFS(NewEmisData!H:H, NewEmisData!$A:$A, "LDV", NewEmisData!$B:$B, $A429, NewEmisData!$C:$C, $H429, NewEmisData!$D:$D, AR$2))</f>
        <v>5.1209106574509597E-2</v>
      </c>
      <c r="AS429" s="335">
        <f>$I429*IF($G429="Pickup", SUMIFS(NewEmisData!I:I, NewEmisData!$A:$A, "Pickup", NewEmisData!$B:$B, $A429, NewEmisData!$C:$C, $H429, NewEmisData!$D:$D, AS$2), SUMIFS(NewEmisData!I:I, NewEmisData!$A:$A, "LDV", NewEmisData!$B:$B, $A429, NewEmisData!$C:$C, $H429, NewEmisData!$D:$D, AS$2))</f>
        <v>5.1209011120713299E-2</v>
      </c>
      <c r="AT429" s="335">
        <f>$I429*IF($G429="Pickup", SUMIFS(NewEmisData!J:J, NewEmisData!$A:$A, "Pickup", NewEmisData!$B:$B, $A429, NewEmisData!$C:$C, $H429, NewEmisData!$D:$D, AT$2), SUMIFS(NewEmisData!J:J, NewEmisData!$A:$A, "LDV", NewEmisData!$B:$B, $A429, NewEmisData!$C:$C, $H429, NewEmisData!$D:$D, AT$2))</f>
        <v>5.1209115709399303E-2</v>
      </c>
      <c r="AU429" s="335">
        <f>$I429*IF($G429="Pickup", SUMIFS(NewEmisData!K:K, NewEmisData!$A:$A, "Pickup", NewEmisData!$B:$B, $A429, NewEmisData!$C:$C, $H429, NewEmisData!$D:$D, AU$2), SUMIFS(NewEmisData!K:K, NewEmisData!$A:$A, "LDV", NewEmisData!$B:$B, $A429, NewEmisData!$C:$C, $H429, NewEmisData!$D:$D, AU$2))</f>
        <v>5.1209067900781301E-2</v>
      </c>
      <c r="AV429" s="335">
        <f>$I429*IF($G429="Pickup", SUMIFS(NewEmisData!L:L, NewEmisData!$A:$A, "Pickup", NewEmisData!$B:$B, $A429, NewEmisData!$C:$C, $H429, NewEmisData!$D:$D, AV$2), SUMIFS(NewEmisData!L:L, NewEmisData!$A:$A, "LDV", NewEmisData!$B:$B, $A429, NewEmisData!$C:$C, $H429, NewEmisData!$D:$D, AV$2))</f>
        <v>5.1209026266060102E-2</v>
      </c>
      <c r="AW429" s="335">
        <f>$I429*IF($G429="Pickup", SUMIFS(NewEmisData!M:M, NewEmisData!$A:$A, "Pickup", NewEmisData!$B:$B, $A429, NewEmisData!$C:$C, $H429, NewEmisData!$D:$D, AW$2), SUMIFS(NewEmisData!M:M, NewEmisData!$A:$A, "LDV", NewEmisData!$B:$B, $A429, NewEmisData!$C:$C, $H429, NewEmisData!$D:$D, AW$2))</f>
        <v>5.1209026266060102E-2</v>
      </c>
      <c r="AX429" s="335">
        <v>0</v>
      </c>
      <c r="AY429" s="335">
        <f>$I429*IF($G429="Pickup", SUMIFS(NewEmisData!E:E, NewEmisData!$A:$A, "Pickup", NewEmisData!$B:$B, $A429, NewEmisData!$C:$C, $H429, NewEmisData!$D:$D, AY$2), SUMIFS(NewEmisData!E:E, NewEmisData!$A:$A, "LDV", NewEmisData!$B:$B, $A429, NewEmisData!$C:$C, $H429, NewEmisData!$D:$D, AY$2))</f>
        <v>6.66074097322524E-3</v>
      </c>
      <c r="AZ429" s="335">
        <f>$I429*IF($G429="Pickup", SUMIFS(NewEmisData!F:F, NewEmisData!$A:$A, "Pickup", NewEmisData!$B:$B, $A429, NewEmisData!$C:$C, $H429, NewEmisData!$D:$D, AZ$2), SUMIFS(NewEmisData!F:F, NewEmisData!$A:$A, "LDV", NewEmisData!$B:$B, $A429, NewEmisData!$C:$C, $H429, NewEmisData!$D:$D, AZ$2))</f>
        <v>6.66074097322524E-3</v>
      </c>
      <c r="BA429" s="335">
        <f>$I429*IF($G429="Pickup", SUMIFS(NewEmisData!G:G, NewEmisData!$A:$A, "Pickup", NewEmisData!$B:$B, $A429, NewEmisData!$C:$C, $H429, NewEmisData!$D:$D, BA$2), SUMIFS(NewEmisData!G:G, NewEmisData!$A:$A, "LDV", NewEmisData!$B:$B, $A429, NewEmisData!$C:$C, $H429, NewEmisData!$D:$D, BA$2))</f>
        <v>6.6607335748389796E-3</v>
      </c>
      <c r="BB429" s="335">
        <f>$I429*IF($G429="Pickup", SUMIFS(NewEmisData!H:H, NewEmisData!$A:$A, "Pickup", NewEmisData!$B:$B, $A429, NewEmisData!$C:$C, $H429, NewEmisData!$D:$D, BB$2), SUMIFS(NewEmisData!H:H, NewEmisData!$A:$A, "LDV", NewEmisData!$B:$B, $A429, NewEmisData!$C:$C, $H429, NewEmisData!$D:$D, BB$2))</f>
        <v>6.6607277974443701E-3</v>
      </c>
      <c r="BC429" s="335">
        <f>$I429*IF($G429="Pickup", SUMIFS(NewEmisData!I:I, NewEmisData!$A:$A, "Pickup", NewEmisData!$B:$B, $A429, NewEmisData!$C:$C, $H429, NewEmisData!$D:$D, BC$2), SUMIFS(NewEmisData!I:I, NewEmisData!$A:$A, "LDV", NewEmisData!$B:$B, $A429, NewEmisData!$C:$C, $H429, NewEmisData!$D:$D, BC$2))</f>
        <v>6.6607270180681398E-3</v>
      </c>
      <c r="BD429" s="335">
        <f>$I429*IF($G429="Pickup", SUMIFS(NewEmisData!J:J, NewEmisData!$A:$A, "Pickup", NewEmisData!$B:$B, $A429, NewEmisData!$C:$C, $H429, NewEmisData!$D:$D, BD$2), SUMIFS(NewEmisData!J:J, NewEmisData!$A:$A, "LDV", NewEmisData!$B:$B, $A429, NewEmisData!$C:$C, $H429, NewEmisData!$D:$D, BD$2))</f>
        <v>6.6607268966739396E-3</v>
      </c>
      <c r="BE429" s="335">
        <f>$I429*IF($G429="Pickup", SUMIFS(NewEmisData!K:K, NewEmisData!$A:$A, "Pickup", NewEmisData!$B:$B, $A429, NewEmisData!$C:$C, $H429, NewEmisData!$D:$D, BE$2), SUMIFS(NewEmisData!K:K, NewEmisData!$A:$A, "LDV", NewEmisData!$B:$B, $A429, NewEmisData!$C:$C, $H429, NewEmisData!$D:$D, BE$2))</f>
        <v>6.6607294451310698E-3</v>
      </c>
      <c r="BF429" s="335">
        <f>$I429*IF($G429="Pickup", SUMIFS(NewEmisData!L:L, NewEmisData!$A:$A, "Pickup", NewEmisData!$B:$B, $A429, NewEmisData!$C:$C, $H429, NewEmisData!$D:$D, BF$2), SUMIFS(NewEmisData!L:L, NewEmisData!$A:$A, "LDV", NewEmisData!$B:$B, $A429, NewEmisData!$C:$C, $H429, NewEmisData!$D:$D, BF$2))</f>
        <v>6.6607268071052902E-3</v>
      </c>
      <c r="BG429" s="335">
        <f>$I429*IF($G429="Pickup", SUMIFS(NewEmisData!M:M, NewEmisData!$A:$A, "Pickup", NewEmisData!$B:$B, $A429, NewEmisData!$C:$C, $H429, NewEmisData!$D:$D, BG$2), SUMIFS(NewEmisData!M:M, NewEmisData!$A:$A, "LDV", NewEmisData!$B:$B, $A429, NewEmisData!$C:$C, $H429, NewEmisData!$D:$D, BG$2))</f>
        <v>6.6607268071052902E-3</v>
      </c>
      <c r="BH429" s="335">
        <v>0</v>
      </c>
      <c r="BI429" s="335">
        <f>$I429*IF($G429="Pickup", SUMIFS(NewEmisData!E:E, NewEmisData!$A:$A, "Pickup", NewEmisData!$B:$B, $A429, NewEmisData!$C:$C, $H429, NewEmisData!$D:$D, BI$2), SUMIFS(NewEmisData!E:E, NewEmisData!$A:$A, "LDV", NewEmisData!$B:$B, $A429, NewEmisData!$C:$C, $H429, NewEmisData!$D:$D, BI$2))</f>
        <v>0</v>
      </c>
      <c r="BJ429" s="335">
        <f>$I429*IF($G429="Pickup", SUMIFS(NewEmisData!F:F, NewEmisData!$A:$A, "Pickup", NewEmisData!$B:$B, $A429, NewEmisData!$C:$C, $H429, NewEmisData!$D:$D, BJ$2), SUMIFS(NewEmisData!F:F, NewEmisData!$A:$A, "LDV", NewEmisData!$B:$B, $A429, NewEmisData!$C:$C, $H429, NewEmisData!$D:$D, BJ$2))</f>
        <v>0</v>
      </c>
      <c r="BK429" s="335">
        <f>$I429*IF($G429="Pickup", SUMIFS(NewEmisData!G:G, NewEmisData!$A:$A, "Pickup", NewEmisData!$B:$B, $A429, NewEmisData!$C:$C, $H429, NewEmisData!$D:$D, BK$2), SUMIFS(NewEmisData!G:G, NewEmisData!$A:$A, "LDV", NewEmisData!$B:$B, $A429, NewEmisData!$C:$C, $H429, NewEmisData!$D:$D, BK$2))</f>
        <v>0</v>
      </c>
      <c r="BL429" s="335">
        <f>$I429*IF($G429="Pickup", SUMIFS(NewEmisData!H:H, NewEmisData!$A:$A, "Pickup", NewEmisData!$B:$B, $A429, NewEmisData!$C:$C, $H429, NewEmisData!$D:$D, BL$2), SUMIFS(NewEmisData!H:H, NewEmisData!$A:$A, "LDV", NewEmisData!$B:$B, $A429, NewEmisData!$C:$C, $H429, NewEmisData!$D:$D, BL$2))</f>
        <v>0</v>
      </c>
      <c r="BM429" s="335">
        <f>$I429*IF($G429="Pickup", SUMIFS(NewEmisData!I:I, NewEmisData!$A:$A, "Pickup", NewEmisData!$B:$B, $A429, NewEmisData!$C:$C, $H429, NewEmisData!$D:$D, BM$2), SUMIFS(NewEmisData!I:I, NewEmisData!$A:$A, "LDV", NewEmisData!$B:$B, $A429, NewEmisData!$C:$C, $H429, NewEmisData!$D:$D, BM$2))</f>
        <v>0</v>
      </c>
      <c r="BN429" s="335">
        <f>$I429*IF($G429="Pickup", SUMIFS(NewEmisData!J:J, NewEmisData!$A:$A, "Pickup", NewEmisData!$B:$B, $A429, NewEmisData!$C:$C, $H429, NewEmisData!$D:$D, BN$2), SUMIFS(NewEmisData!J:J, NewEmisData!$A:$A, "LDV", NewEmisData!$B:$B, $A429, NewEmisData!$C:$C, $H429, NewEmisData!$D:$D, BN$2))</f>
        <v>0</v>
      </c>
      <c r="BO429" s="335">
        <f>$I429*IF($G429="Pickup", SUMIFS(NewEmisData!K:K, NewEmisData!$A:$A, "Pickup", NewEmisData!$B:$B, $A429, NewEmisData!$C:$C, $H429, NewEmisData!$D:$D, BO$2), SUMIFS(NewEmisData!K:K, NewEmisData!$A:$A, "LDV", NewEmisData!$B:$B, $A429, NewEmisData!$C:$C, $H429, NewEmisData!$D:$D, BO$2))</f>
        <v>0</v>
      </c>
      <c r="BP429" s="335">
        <f>$I429*IF($G429="Pickup", SUMIFS(NewEmisData!L:L, NewEmisData!$A:$A, "Pickup", NewEmisData!$B:$B, $A429, NewEmisData!$C:$C, $H429, NewEmisData!$D:$D, BP$2), SUMIFS(NewEmisData!L:L, NewEmisData!$A:$A, "LDV", NewEmisData!$B:$B, $A429, NewEmisData!$C:$C, $H429, NewEmisData!$D:$D, BP$2))</f>
        <v>0</v>
      </c>
      <c r="BQ429" s="335">
        <f>$I429*IF($G429="Pickup", SUMIFS(NewEmisData!M:M, NewEmisData!$A:$A, "Pickup", NewEmisData!$B:$B, $A429, NewEmisData!$C:$C, $H429, NewEmisData!$D:$D, BQ$2), SUMIFS(NewEmisData!M:M, NewEmisData!$A:$A, "LDV", NewEmisData!$B:$B, $A429, NewEmisData!$C:$C, $H429, NewEmisData!$D:$D, BQ$2))</f>
        <v>0</v>
      </c>
      <c r="BR429" s="335">
        <v>0</v>
      </c>
      <c r="BS429" s="335">
        <f>$I429*IF($G429="Pickup", SUMIFS(NewEmisData!E:E, NewEmisData!$A:$A, "Pickup", NewEmisData!$B:$B, $A429, NewEmisData!$C:$C, $H429, NewEmisData!$D:$D, BS$2), SUMIFS(NewEmisData!E:E, NewEmisData!$A:$A, "LDV", NewEmisData!$B:$B, $A429, NewEmisData!$C:$C, $H429, NewEmisData!$D:$D, BS$2))</f>
        <v>0</v>
      </c>
      <c r="BT429" s="335">
        <f>$I429*IF($G429="Pickup", SUMIFS(NewEmisData!F:F, NewEmisData!$A:$A, "Pickup", NewEmisData!$B:$B, $A429, NewEmisData!$C:$C, $H429, NewEmisData!$D:$D, BT$2), SUMIFS(NewEmisData!F:F, NewEmisData!$A:$A, "LDV", NewEmisData!$B:$B, $A429, NewEmisData!$C:$C, $H429, NewEmisData!$D:$D, BT$2))</f>
        <v>0</v>
      </c>
      <c r="BU429" s="335">
        <f>$I429*IF($G429="Pickup", SUMIFS(NewEmisData!G:G, NewEmisData!$A:$A, "Pickup", NewEmisData!$B:$B, $A429, NewEmisData!$C:$C, $H429, NewEmisData!$D:$D, BU$2), SUMIFS(NewEmisData!G:G, NewEmisData!$A:$A, "LDV", NewEmisData!$B:$B, $A429, NewEmisData!$C:$C, $H429, NewEmisData!$D:$D, BU$2))</f>
        <v>0</v>
      </c>
      <c r="BV429" s="335">
        <f>$I429*IF($G429="Pickup", SUMIFS(NewEmisData!H:H, NewEmisData!$A:$A, "Pickup", NewEmisData!$B:$B, $A429, NewEmisData!$C:$C, $H429, NewEmisData!$D:$D, BV$2), SUMIFS(NewEmisData!H:H, NewEmisData!$A:$A, "LDV", NewEmisData!$B:$B, $A429, NewEmisData!$C:$C, $H429, NewEmisData!$D:$D, BV$2))</f>
        <v>0</v>
      </c>
      <c r="BW429" s="335">
        <f>$I429*IF($G429="Pickup", SUMIFS(NewEmisData!I:I, NewEmisData!$A:$A, "Pickup", NewEmisData!$B:$B, $A429, NewEmisData!$C:$C, $H429, NewEmisData!$D:$D, BW$2), SUMIFS(NewEmisData!I:I, NewEmisData!$A:$A, "LDV", NewEmisData!$B:$B, $A429, NewEmisData!$C:$C, $H429, NewEmisData!$D:$D, BW$2))</f>
        <v>0</v>
      </c>
      <c r="BX429" s="335">
        <f>$I429*IF($G429="Pickup", SUMIFS(NewEmisData!J:J, NewEmisData!$A:$A, "Pickup", NewEmisData!$B:$B, $A429, NewEmisData!$C:$C, $H429, NewEmisData!$D:$D, BX$2), SUMIFS(NewEmisData!J:J, NewEmisData!$A:$A, "LDV", NewEmisData!$B:$B, $A429, NewEmisData!$C:$C, $H429, NewEmisData!$D:$D, BX$2))</f>
        <v>0</v>
      </c>
      <c r="BY429" s="335">
        <f>$I429*IF($G429="Pickup", SUMIFS(NewEmisData!K:K, NewEmisData!$A:$A, "Pickup", NewEmisData!$B:$B, $A429, NewEmisData!$C:$C, $H429, NewEmisData!$D:$D, BY$2), SUMIFS(NewEmisData!K:K, NewEmisData!$A:$A, "LDV", NewEmisData!$B:$B, $A429, NewEmisData!$C:$C, $H429, NewEmisData!$D:$D, BY$2))</f>
        <v>0</v>
      </c>
      <c r="BZ429" s="335">
        <f>$I429*IF($G429="Pickup", SUMIFS(NewEmisData!L:L, NewEmisData!$A:$A, "Pickup", NewEmisData!$B:$B, $A429, NewEmisData!$C:$C, $H429, NewEmisData!$D:$D, BZ$2), SUMIFS(NewEmisData!L:L, NewEmisData!$A:$A, "LDV", NewEmisData!$B:$B, $A429, NewEmisData!$C:$C, $H429, NewEmisData!$D:$D, BZ$2))</f>
        <v>0</v>
      </c>
      <c r="CA429" s="335">
        <f>$I429*IF($G429="Pickup", SUMIFS(NewEmisData!M:M, NewEmisData!$A:$A, "Pickup", NewEmisData!$B:$B, $A429, NewEmisData!$C:$C, $H429, NewEmisData!$D:$D, CA$2), SUMIFS(NewEmisData!M:M, NewEmisData!$A:$A, "LDV", NewEmisData!$B:$B, $A429, NewEmisData!$C:$C, $H429, NewEmisData!$D:$D, CA$2))</f>
        <v>0</v>
      </c>
      <c r="CB429" s="335">
        <v>0</v>
      </c>
      <c r="CC429" s="335">
        <f>$I429*IF($G429="Pickup", SUMIFS(NewEmisData!E:E, NewEmisData!$A:$A, "Pickup", NewEmisData!$B:$B, $A429, NewEmisData!$C:$C, $H429, NewEmisData!$D:$D, CC$2), SUMIFS(NewEmisData!E:E, NewEmisData!$A:$A, "LDV", NewEmisData!$B:$B, $A429, NewEmisData!$C:$C, $H429, NewEmisData!$D:$D, CC$2))</f>
        <v>0</v>
      </c>
      <c r="CD429" s="335">
        <f>$I429*IF($G429="Pickup", SUMIFS(NewEmisData!F:F, NewEmisData!$A:$A, "Pickup", NewEmisData!$B:$B, $A429, NewEmisData!$C:$C, $H429, NewEmisData!$D:$D, CD$2), SUMIFS(NewEmisData!F:F, NewEmisData!$A:$A, "LDV", NewEmisData!$B:$B, $A429, NewEmisData!$C:$C, $H429, NewEmisData!$D:$D, CD$2))</f>
        <v>0</v>
      </c>
      <c r="CE429" s="335">
        <f>$I429*IF($G429="Pickup", SUMIFS(NewEmisData!G:G, NewEmisData!$A:$A, "Pickup", NewEmisData!$B:$B, $A429, NewEmisData!$C:$C, $H429, NewEmisData!$D:$D, CE$2), SUMIFS(NewEmisData!G:G, NewEmisData!$A:$A, "LDV", NewEmisData!$B:$B, $A429, NewEmisData!$C:$C, $H429, NewEmisData!$D:$D, CE$2))</f>
        <v>0</v>
      </c>
      <c r="CF429" s="335">
        <f>$I429*IF($G429="Pickup", SUMIFS(NewEmisData!H:H, NewEmisData!$A:$A, "Pickup", NewEmisData!$B:$B, $A429, NewEmisData!$C:$C, $H429, NewEmisData!$D:$D, CF$2), SUMIFS(NewEmisData!H:H, NewEmisData!$A:$A, "LDV", NewEmisData!$B:$B, $A429, NewEmisData!$C:$C, $H429, NewEmisData!$D:$D, CF$2))</f>
        <v>0</v>
      </c>
      <c r="CG429" s="335">
        <f>$I429*IF($G429="Pickup", SUMIFS(NewEmisData!I:I, NewEmisData!$A:$A, "Pickup", NewEmisData!$B:$B, $A429, NewEmisData!$C:$C, $H429, NewEmisData!$D:$D, CG$2), SUMIFS(NewEmisData!I:I, NewEmisData!$A:$A, "LDV", NewEmisData!$B:$B, $A429, NewEmisData!$C:$C, $H429, NewEmisData!$D:$D, CG$2))</f>
        <v>0</v>
      </c>
      <c r="CH429" s="335">
        <f>$I429*IF($G429="Pickup", SUMIFS(NewEmisData!J:J, NewEmisData!$A:$A, "Pickup", NewEmisData!$B:$B, $A429, NewEmisData!$C:$C, $H429, NewEmisData!$D:$D, CH$2), SUMIFS(NewEmisData!J:J, NewEmisData!$A:$A, "LDV", NewEmisData!$B:$B, $A429, NewEmisData!$C:$C, $H429, NewEmisData!$D:$D, CH$2))</f>
        <v>0</v>
      </c>
      <c r="CI429" s="335">
        <f>$I429*IF($G429="Pickup", SUMIFS(NewEmisData!K:K, NewEmisData!$A:$A, "Pickup", NewEmisData!$B:$B, $A429, NewEmisData!$C:$C, $H429, NewEmisData!$D:$D, CI$2), SUMIFS(NewEmisData!K:K, NewEmisData!$A:$A, "LDV", NewEmisData!$B:$B, $A429, NewEmisData!$C:$C, $H429, NewEmisData!$D:$D, CI$2))</f>
        <v>0</v>
      </c>
      <c r="CJ429" s="335">
        <f>$I429*IF($G429="Pickup", SUMIFS(NewEmisData!L:L, NewEmisData!$A:$A, "Pickup", NewEmisData!$B:$B, $A429, NewEmisData!$C:$C, $H429, NewEmisData!$D:$D, CJ$2), SUMIFS(NewEmisData!L:L, NewEmisData!$A:$A, "LDV", NewEmisData!$B:$B, $A429, NewEmisData!$C:$C, $H429, NewEmisData!$D:$D, CJ$2))</f>
        <v>0</v>
      </c>
      <c r="CK429" s="335">
        <f>$I429*IF($G429="Pickup", SUMIFS(NewEmisData!M:M, NewEmisData!$A:$A, "Pickup", NewEmisData!$B:$B, $A429, NewEmisData!$C:$C, $H429, NewEmisData!$D:$D, CK$2), SUMIFS(NewEmisData!M:M, NewEmisData!$A:$A, "LDV", NewEmisData!$B:$B, $A429, NewEmisData!$C:$C, $H429, NewEmisData!$D:$D, CK$2))</f>
        <v>0</v>
      </c>
      <c r="CL429" s="335">
        <v>0</v>
      </c>
      <c r="CM429" s="335">
        <f>$I429*IF($G429="Pickup", SUMIFS(NewEmisData!E:E, NewEmisData!$A:$A, "Pickup", NewEmisData!$B:$B, $A429, NewEmisData!$C:$C, $H429, NewEmisData!$D:$D, CM$2), SUMIFS(NewEmisData!E:E, NewEmisData!$A:$A, "LDV", NewEmisData!$B:$B, $A429, NewEmisData!$C:$C, $H429, NewEmisData!$D:$D, CM$2))</f>
        <v>0</v>
      </c>
      <c r="CN429" s="335">
        <f>$I429*IF($G429="Pickup", SUMIFS(NewEmisData!F:F, NewEmisData!$A:$A, "Pickup", NewEmisData!$B:$B, $A429, NewEmisData!$C:$C, $H429, NewEmisData!$D:$D, CN$2), SUMIFS(NewEmisData!F:F, NewEmisData!$A:$A, "LDV", NewEmisData!$B:$B, $A429, NewEmisData!$C:$C, $H429, NewEmisData!$D:$D, CN$2))</f>
        <v>0</v>
      </c>
      <c r="CO429" s="335">
        <f>$I429*IF($G429="Pickup", SUMIFS(NewEmisData!G:G, NewEmisData!$A:$A, "Pickup", NewEmisData!$B:$B, $A429, NewEmisData!$C:$C, $H429, NewEmisData!$D:$D, CO$2), SUMIFS(NewEmisData!G:G, NewEmisData!$A:$A, "LDV", NewEmisData!$B:$B, $A429, NewEmisData!$C:$C, $H429, NewEmisData!$D:$D, CO$2))</f>
        <v>0</v>
      </c>
      <c r="CP429" s="335">
        <f>$I429*IF($G429="Pickup", SUMIFS(NewEmisData!H:H, NewEmisData!$A:$A, "Pickup", NewEmisData!$B:$B, $A429, NewEmisData!$C:$C, $H429, NewEmisData!$D:$D, CP$2), SUMIFS(NewEmisData!H:H, NewEmisData!$A:$A, "LDV", NewEmisData!$B:$B, $A429, NewEmisData!$C:$C, $H429, NewEmisData!$D:$D, CP$2))</f>
        <v>0</v>
      </c>
      <c r="CQ429" s="335">
        <f>$I429*IF($G429="Pickup", SUMIFS(NewEmisData!I:I, NewEmisData!$A:$A, "Pickup", NewEmisData!$B:$B, $A429, NewEmisData!$C:$C, $H429, NewEmisData!$D:$D, CQ$2), SUMIFS(NewEmisData!I:I, NewEmisData!$A:$A, "LDV", NewEmisData!$B:$B, $A429, NewEmisData!$C:$C, $H429, NewEmisData!$D:$D, CQ$2))</f>
        <v>0</v>
      </c>
      <c r="CR429" s="335">
        <f>$I429*IF($G429="Pickup", SUMIFS(NewEmisData!J:J, NewEmisData!$A:$A, "Pickup", NewEmisData!$B:$B, $A429, NewEmisData!$C:$C, $H429, NewEmisData!$D:$D, CR$2), SUMIFS(NewEmisData!J:J, NewEmisData!$A:$A, "LDV", NewEmisData!$B:$B, $A429, NewEmisData!$C:$C, $H429, NewEmisData!$D:$D, CR$2))</f>
        <v>0</v>
      </c>
      <c r="CS429" s="335">
        <f>$I429*IF($G429="Pickup", SUMIFS(NewEmisData!K:K, NewEmisData!$A:$A, "Pickup", NewEmisData!$B:$B, $A429, NewEmisData!$C:$C, $H429, NewEmisData!$D:$D, CS$2), SUMIFS(NewEmisData!K:K, NewEmisData!$A:$A, "LDV", NewEmisData!$B:$B, $A429, NewEmisData!$C:$C, $H429, NewEmisData!$D:$D, CS$2))</f>
        <v>0</v>
      </c>
      <c r="CT429" s="335">
        <f>$I429*IF($G429="Pickup", SUMIFS(NewEmisData!L:L, NewEmisData!$A:$A, "Pickup", NewEmisData!$B:$B, $A429, NewEmisData!$C:$C, $H429, NewEmisData!$D:$D, CT$2), SUMIFS(NewEmisData!L:L, NewEmisData!$A:$A, "LDV", NewEmisData!$B:$B, $A429, NewEmisData!$C:$C, $H429, NewEmisData!$D:$D, CT$2))</f>
        <v>0</v>
      </c>
      <c r="CU429" s="335">
        <f>$I429*IF($G429="Pickup", SUMIFS(NewEmisData!M:M, NewEmisData!$A:$A, "Pickup", NewEmisData!$B:$B, $A429, NewEmisData!$C:$C, $H429, NewEmisData!$D:$D, CU$2), SUMIFS(NewEmisData!M:M, NewEmisData!$A:$A, "LDV", NewEmisData!$B:$B, $A429, NewEmisData!$C:$C, $H429, NewEmisData!$D:$D, CU$2))</f>
        <v>0</v>
      </c>
      <c r="CV429" s="335">
        <v>0</v>
      </c>
      <c r="CW429" s="335">
        <v>0</v>
      </c>
      <c r="CX429" s="335">
        <v>0</v>
      </c>
      <c r="CY429" s="335">
        <v>0</v>
      </c>
      <c r="CZ429" s="335">
        <v>0</v>
      </c>
      <c r="DA429" s="335">
        <v>0</v>
      </c>
      <c r="DB429" s="335">
        <v>0</v>
      </c>
      <c r="DC429" s="335">
        <v>0</v>
      </c>
      <c r="DD429" s="335">
        <v>0</v>
      </c>
      <c r="DE429" s="335">
        <v>0</v>
      </c>
      <c r="DF429" s="335">
        <v>0</v>
      </c>
      <c r="DG429" s="335">
        <f>$I429*IF($G429="Pickup", SUMIFS(NewEmisData!E:E, NewEmisData!$A:$A, "Pickup", NewEmisData!$B:$B, $A429, NewEmisData!$C:$C, $H429, NewEmisData!$D:$D, DG$2), SUMIFS(NewEmisData!E:E, NewEmisData!$A:$A, "LDV", NewEmisData!$B:$B, $A429, NewEmisData!$C:$C, $H429, NewEmisData!$D:$D, DG$2))</f>
        <v>0</v>
      </c>
      <c r="DH429" s="335">
        <f>$I429*IF($G429="Pickup", SUMIFS(NewEmisData!F:F, NewEmisData!$A:$A, "Pickup", NewEmisData!$B:$B, $A429, NewEmisData!$C:$C, $H429, NewEmisData!$D:$D, DH$2), SUMIFS(NewEmisData!F:F, NewEmisData!$A:$A, "LDV", NewEmisData!$B:$B, $A429, NewEmisData!$C:$C, $H429, NewEmisData!$D:$D, DH$2))</f>
        <v>0</v>
      </c>
      <c r="DI429" s="335">
        <f>$I429*IF($G429="Pickup", SUMIFS(NewEmisData!G:G, NewEmisData!$A:$A, "Pickup", NewEmisData!$B:$B, $A429, NewEmisData!$C:$C, $H429, NewEmisData!$D:$D, DI$2), SUMIFS(NewEmisData!G:G, NewEmisData!$A:$A, "LDV", NewEmisData!$B:$B, $A429, NewEmisData!$C:$C, $H429, NewEmisData!$D:$D, DI$2))</f>
        <v>0</v>
      </c>
      <c r="DJ429" s="335">
        <f>$I429*IF($G429="Pickup", SUMIFS(NewEmisData!H:H, NewEmisData!$A:$A, "Pickup", NewEmisData!$B:$B, $A429, NewEmisData!$C:$C, $H429, NewEmisData!$D:$D, DJ$2), SUMIFS(NewEmisData!H:H, NewEmisData!$A:$A, "LDV", NewEmisData!$B:$B, $A429, NewEmisData!$C:$C, $H429, NewEmisData!$D:$D, DJ$2))</f>
        <v>0</v>
      </c>
      <c r="DK429" s="335">
        <f>$I429*IF($G429="Pickup", SUMIFS(NewEmisData!I:I, NewEmisData!$A:$A, "Pickup", NewEmisData!$B:$B, $A429, NewEmisData!$C:$C, $H429, NewEmisData!$D:$D, DK$2), SUMIFS(NewEmisData!I:I, NewEmisData!$A:$A, "LDV", NewEmisData!$B:$B, $A429, NewEmisData!$C:$C, $H429, NewEmisData!$D:$D, DK$2))</f>
        <v>0</v>
      </c>
      <c r="DL429" s="335">
        <f>$I429*IF($G429="Pickup", SUMIFS(NewEmisData!J:J, NewEmisData!$A:$A, "Pickup", NewEmisData!$B:$B, $A429, NewEmisData!$C:$C, $H429, NewEmisData!$D:$D, DL$2), SUMIFS(NewEmisData!J:J, NewEmisData!$A:$A, "LDV", NewEmisData!$B:$B, $A429, NewEmisData!$C:$C, $H429, NewEmisData!$D:$D, DL$2))</f>
        <v>0</v>
      </c>
      <c r="DM429" s="335">
        <f>$I429*IF($G429="Pickup", SUMIFS(NewEmisData!K:K, NewEmisData!$A:$A, "Pickup", NewEmisData!$B:$B, $A429, NewEmisData!$C:$C, $H429, NewEmisData!$D:$D, DM$2), SUMIFS(NewEmisData!K:K, NewEmisData!$A:$A, "LDV", NewEmisData!$B:$B, $A429, NewEmisData!$C:$C, $H429, NewEmisData!$D:$D, DM$2))</f>
        <v>0</v>
      </c>
      <c r="DN429" s="335">
        <f>$I429*IF($G429="Pickup", SUMIFS(NewEmisData!L:L, NewEmisData!$A:$A, "Pickup", NewEmisData!$B:$B, $A429, NewEmisData!$C:$C, $H429, NewEmisData!$D:$D, DN$2), SUMIFS(NewEmisData!L:L, NewEmisData!$A:$A, "LDV", NewEmisData!$B:$B, $A429, NewEmisData!$C:$C, $H429, NewEmisData!$D:$D, DN$2))</f>
        <v>0</v>
      </c>
      <c r="DO429" s="335">
        <f>$I429*IF($G429="Pickup", SUMIFS(NewEmisData!M:M, NewEmisData!$A:$A, "Pickup", NewEmisData!$B:$B, $A429, NewEmisData!$C:$C, $H429, NewEmisData!$D:$D, DO$2), SUMIFS(NewEmisData!M:M, NewEmisData!$A:$A, "LDV", NewEmisData!$B:$B, $A429, NewEmisData!$C:$C, $H429, NewEmisData!$D:$D, DO$2))</f>
        <v>0</v>
      </c>
      <c r="DP429" s="335">
        <v>0</v>
      </c>
      <c r="DQ429" s="335">
        <f>$I429*IF($G429="Pickup", SUMIFS(NewEmisData!E:E, NewEmisData!$A:$A, "Pickup", NewEmisData!$B:$B, $A429, NewEmisData!$C:$C, $H429, NewEmisData!$D:$D, DQ$2), SUMIFS(NewEmisData!E:E, NewEmisData!$A:$A, "LDV", NewEmisData!$B:$B, $A429, NewEmisData!$C:$C, $H429, NewEmisData!$D:$D, DQ$2))</f>
        <v>0</v>
      </c>
      <c r="DR429" s="335">
        <f>$I429*IF($G429="Pickup", SUMIFS(NewEmisData!F:F, NewEmisData!$A:$A, "Pickup", NewEmisData!$B:$B, $A429, NewEmisData!$C:$C, $H429, NewEmisData!$D:$D, DR$2), SUMIFS(NewEmisData!F:F, NewEmisData!$A:$A, "LDV", NewEmisData!$B:$B, $A429, NewEmisData!$C:$C, $H429, NewEmisData!$D:$D, DR$2))</f>
        <v>0</v>
      </c>
      <c r="DS429" s="335">
        <f>$I429*IF($G429="Pickup", SUMIFS(NewEmisData!G:G, NewEmisData!$A:$A, "Pickup", NewEmisData!$B:$B, $A429, NewEmisData!$C:$C, $H429, NewEmisData!$D:$D, DS$2), SUMIFS(NewEmisData!G:G, NewEmisData!$A:$A, "LDV", NewEmisData!$B:$B, $A429, NewEmisData!$C:$C, $H429, NewEmisData!$D:$D, DS$2))</f>
        <v>0</v>
      </c>
      <c r="DT429" s="335">
        <f>$I429*IF($G429="Pickup", SUMIFS(NewEmisData!H:H, NewEmisData!$A:$A, "Pickup", NewEmisData!$B:$B, $A429, NewEmisData!$C:$C, $H429, NewEmisData!$D:$D, DT$2), SUMIFS(NewEmisData!H:H, NewEmisData!$A:$A, "LDV", NewEmisData!$B:$B, $A429, NewEmisData!$C:$C, $H429, NewEmisData!$D:$D, DT$2))</f>
        <v>0</v>
      </c>
      <c r="DU429" s="335">
        <f>$I429*IF($G429="Pickup", SUMIFS(NewEmisData!I:I, NewEmisData!$A:$A, "Pickup", NewEmisData!$B:$B, $A429, NewEmisData!$C:$C, $H429, NewEmisData!$D:$D, DU$2), SUMIFS(NewEmisData!I:I, NewEmisData!$A:$A, "LDV", NewEmisData!$B:$B, $A429, NewEmisData!$C:$C, $H429, NewEmisData!$D:$D, DU$2))</f>
        <v>0</v>
      </c>
      <c r="DV429" s="335">
        <f>$I429*IF($G429="Pickup", SUMIFS(NewEmisData!J:J, NewEmisData!$A:$A, "Pickup", NewEmisData!$B:$B, $A429, NewEmisData!$C:$C, $H429, NewEmisData!$D:$D, DV$2), SUMIFS(NewEmisData!J:J, NewEmisData!$A:$A, "LDV", NewEmisData!$B:$B, $A429, NewEmisData!$C:$C, $H429, NewEmisData!$D:$D, DV$2))</f>
        <v>0</v>
      </c>
      <c r="DW429" s="335">
        <f>$I429*IF($G429="Pickup", SUMIFS(NewEmisData!K:K, NewEmisData!$A:$A, "Pickup", NewEmisData!$B:$B, $A429, NewEmisData!$C:$C, $H429, NewEmisData!$D:$D, DW$2), SUMIFS(NewEmisData!K:K, NewEmisData!$A:$A, "LDV", NewEmisData!$B:$B, $A429, NewEmisData!$C:$C, $H429, NewEmisData!$D:$D, DW$2))</f>
        <v>0</v>
      </c>
      <c r="DX429" s="335">
        <f>$I429*IF($G429="Pickup", SUMIFS(NewEmisData!L:L, NewEmisData!$A:$A, "Pickup", NewEmisData!$B:$B, $A429, NewEmisData!$C:$C, $H429, NewEmisData!$D:$D, DX$2), SUMIFS(NewEmisData!L:L, NewEmisData!$A:$A, "LDV", NewEmisData!$B:$B, $A429, NewEmisData!$C:$C, $H429, NewEmisData!$D:$D, DX$2))</f>
        <v>0</v>
      </c>
      <c r="DY429" s="335">
        <f>$I429*IF($G429="Pickup", SUMIFS(NewEmisData!M:M, NewEmisData!$A:$A, "Pickup", NewEmisData!$B:$B, $A429, NewEmisData!$C:$C, $H429, NewEmisData!$D:$D, DY$2), SUMIFS(NewEmisData!M:M, NewEmisData!$A:$A, "LDV", NewEmisData!$B:$B, $A429, NewEmisData!$C:$C, $H429, NewEmisData!$D:$D, DY$2))</f>
        <v>0</v>
      </c>
      <c r="DZ429" s="335">
        <v>0</v>
      </c>
      <c r="EA429" s="335">
        <f t="shared" si="774"/>
        <v>0</v>
      </c>
      <c r="EB429" s="335">
        <f t="shared" si="775"/>
        <v>0</v>
      </c>
      <c r="EC429" s="335">
        <f t="shared" si="776"/>
        <v>0</v>
      </c>
      <c r="ED429" s="335">
        <f t="shared" si="777"/>
        <v>0</v>
      </c>
      <c r="EE429" s="335">
        <f t="shared" si="778"/>
        <v>0</v>
      </c>
      <c r="EF429" s="335">
        <f t="shared" si="779"/>
        <v>0</v>
      </c>
      <c r="EG429" s="335">
        <f t="shared" si="780"/>
        <v>0</v>
      </c>
      <c r="EH429" s="335">
        <f t="shared" si="781"/>
        <v>0</v>
      </c>
      <c r="EI429" s="335">
        <f t="shared" si="782"/>
        <v>0</v>
      </c>
      <c r="EJ429" s="335">
        <f t="shared" si="783"/>
        <v>0</v>
      </c>
      <c r="EK429" s="335">
        <f t="shared" si="784"/>
        <v>0</v>
      </c>
      <c r="EL429" s="335">
        <f t="shared" si="785"/>
        <v>0</v>
      </c>
      <c r="EM429" s="335">
        <f t="shared" si="786"/>
        <v>0</v>
      </c>
      <c r="EN429" s="335">
        <f t="shared" si="787"/>
        <v>0</v>
      </c>
      <c r="EO429" s="335">
        <f t="shared" si="788"/>
        <v>0</v>
      </c>
      <c r="EP429" s="335">
        <f t="shared" si="789"/>
        <v>0</v>
      </c>
      <c r="EQ429" s="335">
        <f t="shared" si="790"/>
        <v>0</v>
      </c>
      <c r="ER429" s="335">
        <f t="shared" si="791"/>
        <v>0</v>
      </c>
      <c r="ES429" s="335">
        <f t="shared" si="792"/>
        <v>0</v>
      </c>
      <c r="ET429" s="335">
        <f t="shared" si="793"/>
        <v>0</v>
      </c>
      <c r="EU429" s="335">
        <f t="shared" si="794"/>
        <v>0</v>
      </c>
      <c r="EV429" s="335">
        <f t="shared" si="795"/>
        <v>0</v>
      </c>
      <c r="EW429" s="335">
        <f t="shared" si="796"/>
        <v>0</v>
      </c>
      <c r="EX429" s="335">
        <f t="shared" si="797"/>
        <v>0</v>
      </c>
      <c r="EY429" s="335">
        <f t="shared" si="798"/>
        <v>0</v>
      </c>
      <c r="EZ429" s="335">
        <f t="shared" si="799"/>
        <v>0</v>
      </c>
      <c r="FA429" s="335">
        <f t="shared" si="800"/>
        <v>0</v>
      </c>
      <c r="FB429" s="335">
        <f t="shared" si="801"/>
        <v>0</v>
      </c>
      <c r="FC429" s="335">
        <f t="shared" si="802"/>
        <v>0</v>
      </c>
      <c r="FD429" s="335">
        <f t="shared" si="803"/>
        <v>0</v>
      </c>
      <c r="FE429" s="335">
        <f t="shared" si="804"/>
        <v>5.12091740678495E-2</v>
      </c>
      <c r="FF429" s="335">
        <f t="shared" si="805"/>
        <v>5.12091740678495E-2</v>
      </c>
      <c r="FG429" s="335">
        <f t="shared" si="806"/>
        <v>5.1209105995627897E-2</v>
      </c>
      <c r="FH429" s="335">
        <f t="shared" si="807"/>
        <v>5.1209106574509597E-2</v>
      </c>
      <c r="FI429" s="335">
        <f t="shared" si="808"/>
        <v>5.1209011120713299E-2</v>
      </c>
      <c r="FJ429" s="335">
        <f t="shared" si="809"/>
        <v>5.1209115709399303E-2</v>
      </c>
      <c r="FK429" s="335">
        <f t="shared" si="810"/>
        <v>5.1209067900781301E-2</v>
      </c>
      <c r="FL429" s="335">
        <f t="shared" si="811"/>
        <v>5.1209026266060102E-2</v>
      </c>
      <c r="FM429" s="335">
        <f t="shared" si="812"/>
        <v>5.1209026266060102E-2</v>
      </c>
      <c r="FN429" s="335">
        <f t="shared" si="813"/>
        <v>0</v>
      </c>
      <c r="FO429" s="335">
        <f t="shared" si="814"/>
        <v>6.66074097322524E-3</v>
      </c>
      <c r="FP429" s="335">
        <f t="shared" si="815"/>
        <v>6.66074097322524E-3</v>
      </c>
      <c r="FQ429" s="335">
        <f t="shared" si="816"/>
        <v>6.6607335748389796E-3</v>
      </c>
      <c r="FR429" s="335">
        <f t="shared" si="817"/>
        <v>6.6607277974443701E-3</v>
      </c>
      <c r="FS429" s="335">
        <f t="shared" si="818"/>
        <v>6.6607270180681398E-3</v>
      </c>
      <c r="FT429" s="335">
        <f t="shared" si="819"/>
        <v>6.6607268966739396E-3</v>
      </c>
      <c r="FU429" s="335">
        <f t="shared" si="820"/>
        <v>6.6607294451310698E-3</v>
      </c>
      <c r="FV429" s="335">
        <f t="shared" si="821"/>
        <v>6.6607268071052902E-3</v>
      </c>
      <c r="FW429" s="335">
        <f t="shared" si="822"/>
        <v>6.6607268071052902E-3</v>
      </c>
      <c r="FX429" s="335">
        <f t="shared" si="823"/>
        <v>0</v>
      </c>
    </row>
    <row r="430" spans="1:180" x14ac:dyDescent="0.2">
      <c r="A430" s="305" t="str">
        <f>IF(LEFT(TRIM(TechData_All!AJ69),1)="*", _xlfn.CONCAT("*","R2"), "R2")</f>
        <v>*R2</v>
      </c>
      <c r="B430" s="305" t="str">
        <f>TechData_All!A69</f>
        <v>*TLSSELC100</v>
      </c>
      <c r="C430" s="305" t="str">
        <f>TechData_All!C69</f>
        <v>Electric small SUV w/100 mi range</v>
      </c>
      <c r="D430" s="301" t="str">
        <f>TechData_All!D69</f>
        <v>bn-vmt, bn-vmt/a</v>
      </c>
      <c r="E430" s="301" t="str">
        <f>TechData_All!E69</f>
        <v>TRNELC</v>
      </c>
      <c r="F430" s="301" t="str">
        <f>TechData_All!F69</f>
        <v>TL</v>
      </c>
      <c r="G430" s="315" t="s">
        <v>821</v>
      </c>
      <c r="H430" s="315" t="s">
        <v>36</v>
      </c>
      <c r="I430" s="315">
        <v>1</v>
      </c>
      <c r="J430" s="315" t="str">
        <f t="shared" si="824"/>
        <v>Small SUV-ELC</v>
      </c>
      <c r="K430" s="335">
        <f>$I430*IF($G430="Pickup", SUMIFS(NewEmisData!E:E, NewEmisData!$A:$A, "Pickup", NewEmisData!$B:$B, $A430, NewEmisData!$C:$C, $H430, NewEmisData!$D:$D, K$2), SUMIFS(NewEmisData!E:E, NewEmisData!$A:$A, "LDV", NewEmisData!$B:$B, $A430, NewEmisData!$C:$C, $H430, NewEmisData!$D:$D, K$2))</f>
        <v>0</v>
      </c>
      <c r="L430" s="335">
        <f>$I430*IF($G430="Pickup", SUMIFS(NewEmisData!F:F, NewEmisData!$A:$A, "Pickup", NewEmisData!$B:$B, $A430, NewEmisData!$C:$C, $H430, NewEmisData!$D:$D, L$2), SUMIFS(NewEmisData!F:F, NewEmisData!$A:$A, "LDV", NewEmisData!$B:$B, $A430, NewEmisData!$C:$C, $H430, NewEmisData!$D:$D, L$2))</f>
        <v>0</v>
      </c>
      <c r="M430" s="335">
        <f>$I430*IF($G430="Pickup", SUMIFS(NewEmisData!G:G, NewEmisData!$A:$A, "Pickup", NewEmisData!$B:$B, $A430, NewEmisData!$C:$C, $H430, NewEmisData!$D:$D, M$2), SUMIFS(NewEmisData!G:G, NewEmisData!$A:$A, "LDV", NewEmisData!$B:$B, $A430, NewEmisData!$C:$C, $H430, NewEmisData!$D:$D, M$2))</f>
        <v>0</v>
      </c>
      <c r="N430" s="335">
        <f>$I430*IF($G430="Pickup", SUMIFS(NewEmisData!H:H, NewEmisData!$A:$A, "Pickup", NewEmisData!$B:$B, $A430, NewEmisData!$C:$C, $H430, NewEmisData!$D:$D, N$2), SUMIFS(NewEmisData!H:H, NewEmisData!$A:$A, "LDV", NewEmisData!$B:$B, $A430, NewEmisData!$C:$C, $H430, NewEmisData!$D:$D, N$2))</f>
        <v>0</v>
      </c>
      <c r="O430" s="335">
        <f>$I430*IF($G430="Pickup", SUMIFS(NewEmisData!I:I, NewEmisData!$A:$A, "Pickup", NewEmisData!$B:$B, $A430, NewEmisData!$C:$C, $H430, NewEmisData!$D:$D, O$2), SUMIFS(NewEmisData!I:I, NewEmisData!$A:$A, "LDV", NewEmisData!$B:$B, $A430, NewEmisData!$C:$C, $H430, NewEmisData!$D:$D, O$2))</f>
        <v>0</v>
      </c>
      <c r="P430" s="335">
        <f>$I430*IF($G430="Pickup", SUMIFS(NewEmisData!J:J, NewEmisData!$A:$A, "Pickup", NewEmisData!$B:$B, $A430, NewEmisData!$C:$C, $H430, NewEmisData!$D:$D, P$2), SUMIFS(NewEmisData!J:J, NewEmisData!$A:$A, "LDV", NewEmisData!$B:$B, $A430, NewEmisData!$C:$C, $H430, NewEmisData!$D:$D, P$2))</f>
        <v>0</v>
      </c>
      <c r="Q430" s="335">
        <f>$I430*IF($G430="Pickup", SUMIFS(NewEmisData!K:K, NewEmisData!$A:$A, "Pickup", NewEmisData!$B:$B, $A430, NewEmisData!$C:$C, $H430, NewEmisData!$D:$D, Q$2), SUMIFS(NewEmisData!K:K, NewEmisData!$A:$A, "LDV", NewEmisData!$B:$B, $A430, NewEmisData!$C:$C, $H430, NewEmisData!$D:$D, Q$2))</f>
        <v>0</v>
      </c>
      <c r="R430" s="335">
        <f>$I430*IF($G430="Pickup", SUMIFS(NewEmisData!L:L, NewEmisData!$A:$A, "Pickup", NewEmisData!$B:$B, $A430, NewEmisData!$C:$C, $H430, NewEmisData!$D:$D, R$2), SUMIFS(NewEmisData!L:L, NewEmisData!$A:$A, "LDV", NewEmisData!$B:$B, $A430, NewEmisData!$C:$C, $H430, NewEmisData!$D:$D, R$2))</f>
        <v>0</v>
      </c>
      <c r="S430" s="335">
        <f>$I430*IF($G430="Pickup", SUMIFS(NewEmisData!M:M, NewEmisData!$A:$A, "Pickup", NewEmisData!$B:$B, $A430, NewEmisData!$C:$C, $H430, NewEmisData!$D:$D, S$2), SUMIFS(NewEmisData!M:M, NewEmisData!$A:$A, "LDV", NewEmisData!$B:$B, $A430, NewEmisData!$C:$C, $H430, NewEmisData!$D:$D, S$2))</f>
        <v>0</v>
      </c>
      <c r="T430" s="335">
        <v>0</v>
      </c>
      <c r="U430" s="335">
        <f>$I430*IF($G430="Pickup", SUMIFS(NewEmisData!E:E, NewEmisData!$A:$A, "Pickup", NewEmisData!$B:$B, $A430, NewEmisData!$C:$C, $H430, NewEmisData!$D:$D, U$2), SUMIFS(NewEmisData!E:E, NewEmisData!$A:$A, "LDV", NewEmisData!$B:$B, $A430, NewEmisData!$C:$C, $H430, NewEmisData!$D:$D, U$2))</f>
        <v>0</v>
      </c>
      <c r="V430" s="335">
        <f>$I430*IF($G430="Pickup", SUMIFS(NewEmisData!F:F, NewEmisData!$A:$A, "Pickup", NewEmisData!$B:$B, $A430, NewEmisData!$C:$C, $H430, NewEmisData!$D:$D, V$2), SUMIFS(NewEmisData!F:F, NewEmisData!$A:$A, "LDV", NewEmisData!$B:$B, $A430, NewEmisData!$C:$C, $H430, NewEmisData!$D:$D, V$2))</f>
        <v>0</v>
      </c>
      <c r="W430" s="335">
        <f>$I430*IF($G430="Pickup", SUMIFS(NewEmisData!G:G, NewEmisData!$A:$A, "Pickup", NewEmisData!$B:$B, $A430, NewEmisData!$C:$C, $H430, NewEmisData!$D:$D, W$2), SUMIFS(NewEmisData!G:G, NewEmisData!$A:$A, "LDV", NewEmisData!$B:$B, $A430, NewEmisData!$C:$C, $H430, NewEmisData!$D:$D, W$2))</f>
        <v>0</v>
      </c>
      <c r="X430" s="335">
        <f>$I430*IF($G430="Pickup", SUMIFS(NewEmisData!H:H, NewEmisData!$A:$A, "Pickup", NewEmisData!$B:$B, $A430, NewEmisData!$C:$C, $H430, NewEmisData!$D:$D, X$2), SUMIFS(NewEmisData!H:H, NewEmisData!$A:$A, "LDV", NewEmisData!$B:$B, $A430, NewEmisData!$C:$C, $H430, NewEmisData!$D:$D, X$2))</f>
        <v>0</v>
      </c>
      <c r="Y430" s="335">
        <f>$I430*IF($G430="Pickup", SUMIFS(NewEmisData!I:I, NewEmisData!$A:$A, "Pickup", NewEmisData!$B:$B, $A430, NewEmisData!$C:$C, $H430, NewEmisData!$D:$D, Y$2), SUMIFS(NewEmisData!I:I, NewEmisData!$A:$A, "LDV", NewEmisData!$B:$B, $A430, NewEmisData!$C:$C, $H430, NewEmisData!$D:$D, Y$2))</f>
        <v>0</v>
      </c>
      <c r="Z430" s="335">
        <f>$I430*IF($G430="Pickup", SUMIFS(NewEmisData!J:J, NewEmisData!$A:$A, "Pickup", NewEmisData!$B:$B, $A430, NewEmisData!$C:$C, $H430, NewEmisData!$D:$D, Z$2), SUMIFS(NewEmisData!J:J, NewEmisData!$A:$A, "LDV", NewEmisData!$B:$B, $A430, NewEmisData!$C:$C, $H430, NewEmisData!$D:$D, Z$2))</f>
        <v>0</v>
      </c>
      <c r="AA430" s="335">
        <f>$I430*IF($G430="Pickup", SUMIFS(NewEmisData!K:K, NewEmisData!$A:$A, "Pickup", NewEmisData!$B:$B, $A430, NewEmisData!$C:$C, $H430, NewEmisData!$D:$D, AA$2), SUMIFS(NewEmisData!K:K, NewEmisData!$A:$A, "LDV", NewEmisData!$B:$B, $A430, NewEmisData!$C:$C, $H430, NewEmisData!$D:$D, AA$2))</f>
        <v>0</v>
      </c>
      <c r="AB430" s="335">
        <f>$I430*IF($G430="Pickup", SUMIFS(NewEmisData!L:L, NewEmisData!$A:$A, "Pickup", NewEmisData!$B:$B, $A430, NewEmisData!$C:$C, $H430, NewEmisData!$D:$D, AB$2), SUMIFS(NewEmisData!L:L, NewEmisData!$A:$A, "LDV", NewEmisData!$B:$B, $A430, NewEmisData!$C:$C, $H430, NewEmisData!$D:$D, AB$2))</f>
        <v>0</v>
      </c>
      <c r="AC430" s="335">
        <f>$I430*IF($G430="Pickup", SUMIFS(NewEmisData!M:M, NewEmisData!$A:$A, "Pickup", NewEmisData!$B:$B, $A430, NewEmisData!$C:$C, $H430, NewEmisData!$D:$D, AC$2), SUMIFS(NewEmisData!M:M, NewEmisData!$A:$A, "LDV", NewEmisData!$B:$B, $A430, NewEmisData!$C:$C, $H430, NewEmisData!$D:$D, AC$2))</f>
        <v>0</v>
      </c>
      <c r="AD430" s="335">
        <v>0</v>
      </c>
      <c r="AE430" s="335">
        <f>$I430*IF($G430="Pickup", SUMIFS(NewEmisData!E:E, NewEmisData!$A:$A, "Pickup", NewEmisData!$B:$B, $A430, NewEmisData!$C:$C, $H430, NewEmisData!$D:$D, AE$2), SUMIFS(NewEmisData!E:E, NewEmisData!$A:$A, "LDV", NewEmisData!$B:$B, $A430, NewEmisData!$C:$C, $H430, NewEmisData!$D:$D, AE$2))</f>
        <v>0</v>
      </c>
      <c r="AF430" s="335">
        <f>$I430*IF($G430="Pickup", SUMIFS(NewEmisData!F:F, NewEmisData!$A:$A, "Pickup", NewEmisData!$B:$B, $A430, NewEmisData!$C:$C, $H430, NewEmisData!$D:$D, AF$2), SUMIFS(NewEmisData!F:F, NewEmisData!$A:$A, "LDV", NewEmisData!$B:$B, $A430, NewEmisData!$C:$C, $H430, NewEmisData!$D:$D, AF$2))</f>
        <v>0</v>
      </c>
      <c r="AG430" s="335">
        <f>$I430*IF($G430="Pickup", SUMIFS(NewEmisData!G:G, NewEmisData!$A:$A, "Pickup", NewEmisData!$B:$B, $A430, NewEmisData!$C:$C, $H430, NewEmisData!$D:$D, AG$2), SUMIFS(NewEmisData!G:G, NewEmisData!$A:$A, "LDV", NewEmisData!$B:$B, $A430, NewEmisData!$C:$C, $H430, NewEmisData!$D:$D, AG$2))</f>
        <v>0</v>
      </c>
      <c r="AH430" s="335">
        <f>$I430*IF($G430="Pickup", SUMIFS(NewEmisData!H:H, NewEmisData!$A:$A, "Pickup", NewEmisData!$B:$B, $A430, NewEmisData!$C:$C, $H430, NewEmisData!$D:$D, AH$2), SUMIFS(NewEmisData!H:H, NewEmisData!$A:$A, "LDV", NewEmisData!$B:$B, $A430, NewEmisData!$C:$C, $H430, NewEmisData!$D:$D, AH$2))</f>
        <v>0</v>
      </c>
      <c r="AI430" s="335">
        <f>$I430*IF($G430="Pickup", SUMIFS(NewEmisData!I:I, NewEmisData!$A:$A, "Pickup", NewEmisData!$B:$B, $A430, NewEmisData!$C:$C, $H430, NewEmisData!$D:$D, AI$2), SUMIFS(NewEmisData!I:I, NewEmisData!$A:$A, "LDV", NewEmisData!$B:$B, $A430, NewEmisData!$C:$C, $H430, NewEmisData!$D:$D, AI$2))</f>
        <v>0</v>
      </c>
      <c r="AJ430" s="335">
        <f>$I430*IF($G430="Pickup", SUMIFS(NewEmisData!J:J, NewEmisData!$A:$A, "Pickup", NewEmisData!$B:$B, $A430, NewEmisData!$C:$C, $H430, NewEmisData!$D:$D, AJ$2), SUMIFS(NewEmisData!J:J, NewEmisData!$A:$A, "LDV", NewEmisData!$B:$B, $A430, NewEmisData!$C:$C, $H430, NewEmisData!$D:$D, AJ$2))</f>
        <v>0</v>
      </c>
      <c r="AK430" s="335">
        <f>$I430*IF($G430="Pickup", SUMIFS(NewEmisData!K:K, NewEmisData!$A:$A, "Pickup", NewEmisData!$B:$B, $A430, NewEmisData!$C:$C, $H430, NewEmisData!$D:$D, AK$2), SUMIFS(NewEmisData!K:K, NewEmisData!$A:$A, "LDV", NewEmisData!$B:$B, $A430, NewEmisData!$C:$C, $H430, NewEmisData!$D:$D, AK$2))</f>
        <v>0</v>
      </c>
      <c r="AL430" s="335">
        <f>$I430*IF($G430="Pickup", SUMIFS(NewEmisData!L:L, NewEmisData!$A:$A, "Pickup", NewEmisData!$B:$B, $A430, NewEmisData!$C:$C, $H430, NewEmisData!$D:$D, AL$2), SUMIFS(NewEmisData!L:L, NewEmisData!$A:$A, "LDV", NewEmisData!$B:$B, $A430, NewEmisData!$C:$C, $H430, NewEmisData!$D:$D, AL$2))</f>
        <v>0</v>
      </c>
      <c r="AM430" s="335">
        <f>$I430*IF($G430="Pickup", SUMIFS(NewEmisData!M:M, NewEmisData!$A:$A, "Pickup", NewEmisData!$B:$B, $A430, NewEmisData!$C:$C, $H430, NewEmisData!$D:$D, AM$2), SUMIFS(NewEmisData!M:M, NewEmisData!$A:$A, "LDV", NewEmisData!$B:$B, $A430, NewEmisData!$C:$C, $H430, NewEmisData!$D:$D, AM$2))</f>
        <v>0</v>
      </c>
      <c r="AN430" s="335">
        <v>0</v>
      </c>
      <c r="AO430" s="335">
        <f>$I430*IF($G430="Pickup", SUMIFS(NewEmisData!E:E, NewEmisData!$A:$A, "Pickup", NewEmisData!$B:$B, $A430, NewEmisData!$C:$C, $H430, NewEmisData!$D:$D, AO$2), SUMIFS(NewEmisData!E:E, NewEmisData!$A:$A, "LDV", NewEmisData!$B:$B, $A430, NewEmisData!$C:$C, $H430, NewEmisData!$D:$D, AO$2))</f>
        <v>7.3243110221385299E-2</v>
      </c>
      <c r="AP430" s="335">
        <f>$I430*IF($G430="Pickup", SUMIFS(NewEmisData!F:F, NewEmisData!$A:$A, "Pickup", NewEmisData!$B:$B, $A430, NewEmisData!$C:$C, $H430, NewEmisData!$D:$D, AP$2), SUMIFS(NewEmisData!F:F, NewEmisData!$A:$A, "LDV", NewEmisData!$B:$B, $A430, NewEmisData!$C:$C, $H430, NewEmisData!$D:$D, AP$2))</f>
        <v>7.3243110221385299E-2</v>
      </c>
      <c r="AQ430" s="335">
        <f>$I430*IF($G430="Pickup", SUMIFS(NewEmisData!G:G, NewEmisData!$A:$A, "Pickup", NewEmisData!$B:$B, $A430, NewEmisData!$C:$C, $H430, NewEmisData!$D:$D, AQ$2), SUMIFS(NewEmisData!G:G, NewEmisData!$A:$A, "LDV", NewEmisData!$B:$B, $A430, NewEmisData!$C:$C, $H430, NewEmisData!$D:$D, AQ$2))</f>
        <v>7.32430660863298E-2</v>
      </c>
      <c r="AR430" s="335">
        <f>$I430*IF($G430="Pickup", SUMIFS(NewEmisData!H:H, NewEmisData!$A:$A, "Pickup", NewEmisData!$B:$B, $A430, NewEmisData!$C:$C, $H430, NewEmisData!$D:$D, AR$2), SUMIFS(NewEmisData!H:H, NewEmisData!$A:$A, "LDV", NewEmisData!$B:$B, $A430, NewEmisData!$C:$C, $H430, NewEmisData!$D:$D, AR$2))</f>
        <v>7.3243157465552503E-2</v>
      </c>
      <c r="AS430" s="335">
        <f>$I430*IF($G430="Pickup", SUMIFS(NewEmisData!I:I, NewEmisData!$A:$A, "Pickup", NewEmisData!$B:$B, $A430, NewEmisData!$C:$C, $H430, NewEmisData!$D:$D, AS$2), SUMIFS(NewEmisData!I:I, NewEmisData!$A:$A, "LDV", NewEmisData!$B:$B, $A430, NewEmisData!$C:$C, $H430, NewEmisData!$D:$D, AS$2))</f>
        <v>7.3243061950548305E-2</v>
      </c>
      <c r="AT430" s="335">
        <f>$I430*IF($G430="Pickup", SUMIFS(NewEmisData!J:J, NewEmisData!$A:$A, "Pickup", NewEmisData!$B:$B, $A430, NewEmisData!$C:$C, $H430, NewEmisData!$D:$D, AT$2), SUMIFS(NewEmisData!J:J, NewEmisData!$A:$A, "LDV", NewEmisData!$B:$B, $A430, NewEmisData!$C:$C, $H430, NewEmisData!$D:$D, AT$2))</f>
        <v>7.3243007522533404E-2</v>
      </c>
      <c r="AU430" s="335">
        <f>$I430*IF($G430="Pickup", SUMIFS(NewEmisData!K:K, NewEmisData!$A:$A, "Pickup", NewEmisData!$B:$B, $A430, NewEmisData!$C:$C, $H430, NewEmisData!$D:$D, AU$2), SUMIFS(NewEmisData!K:K, NewEmisData!$A:$A, "LDV", NewEmisData!$B:$B, $A430, NewEmisData!$C:$C, $H430, NewEmisData!$D:$D, AU$2))</f>
        <v>7.3243037508868306E-2</v>
      </c>
      <c r="AV430" s="335">
        <f>$I430*IF($G430="Pickup", SUMIFS(NewEmisData!L:L, NewEmisData!$A:$A, "Pickup", NewEmisData!$B:$B, $A430, NewEmisData!$C:$C, $H430, NewEmisData!$D:$D, AV$2), SUMIFS(NewEmisData!L:L, NewEmisData!$A:$A, "LDV", NewEmisData!$B:$B, $A430, NewEmisData!$C:$C, $H430, NewEmisData!$D:$D, AV$2))</f>
        <v>7.3242921236188793E-2</v>
      </c>
      <c r="AW430" s="335">
        <f>$I430*IF($G430="Pickup", SUMIFS(NewEmisData!M:M, NewEmisData!$A:$A, "Pickup", NewEmisData!$B:$B, $A430, NewEmisData!$C:$C, $H430, NewEmisData!$D:$D, AW$2), SUMIFS(NewEmisData!M:M, NewEmisData!$A:$A, "LDV", NewEmisData!$B:$B, $A430, NewEmisData!$C:$C, $H430, NewEmisData!$D:$D, AW$2))</f>
        <v>7.3242921236188793E-2</v>
      </c>
      <c r="AX430" s="335">
        <v>0</v>
      </c>
      <c r="AY430" s="335">
        <f>$I430*IF($G430="Pickup", SUMIFS(NewEmisData!E:E, NewEmisData!$A:$A, "Pickup", NewEmisData!$B:$B, $A430, NewEmisData!$C:$C, $H430, NewEmisData!$D:$D, AY$2), SUMIFS(NewEmisData!E:E, NewEmisData!$A:$A, "LDV", NewEmisData!$B:$B, $A430, NewEmisData!$C:$C, $H430, NewEmisData!$D:$D, AY$2))</f>
        <v>9.4510282374974993E-3</v>
      </c>
      <c r="AZ430" s="335">
        <f>$I430*IF($G430="Pickup", SUMIFS(NewEmisData!F:F, NewEmisData!$A:$A, "Pickup", NewEmisData!$B:$B, $A430, NewEmisData!$C:$C, $H430, NewEmisData!$D:$D, AZ$2), SUMIFS(NewEmisData!F:F, NewEmisData!$A:$A, "LDV", NewEmisData!$B:$B, $A430, NewEmisData!$C:$C, $H430, NewEmisData!$D:$D, AZ$2))</f>
        <v>9.4510282374974993E-3</v>
      </c>
      <c r="BA430" s="335">
        <f>$I430*IF($G430="Pickup", SUMIFS(NewEmisData!G:G, NewEmisData!$A:$A, "Pickup", NewEmisData!$B:$B, $A430, NewEmisData!$C:$C, $H430, NewEmisData!$D:$D, BA$2), SUMIFS(NewEmisData!G:G, NewEmisData!$A:$A, "LDV", NewEmisData!$B:$B, $A430, NewEmisData!$C:$C, $H430, NewEmisData!$D:$D, BA$2))</f>
        <v>9.4510125266560902E-3</v>
      </c>
      <c r="BB430" s="335">
        <f>$I430*IF($G430="Pickup", SUMIFS(NewEmisData!H:H, NewEmisData!$A:$A, "Pickup", NewEmisData!$B:$B, $A430, NewEmisData!$C:$C, $H430, NewEmisData!$D:$D, BB$2), SUMIFS(NewEmisData!H:H, NewEmisData!$A:$A, "LDV", NewEmisData!$B:$B, $A430, NewEmisData!$C:$C, $H430, NewEmisData!$D:$D, BB$2))</f>
        <v>9.4510284224167199E-3</v>
      </c>
      <c r="BC430" s="335">
        <f>$I430*IF($G430="Pickup", SUMIFS(NewEmisData!I:I, NewEmisData!$A:$A, "Pickup", NewEmisData!$B:$B, $A430, NewEmisData!$C:$C, $H430, NewEmisData!$D:$D, BC$2), SUMIFS(NewEmisData!I:I, NewEmisData!$A:$A, "LDV", NewEmisData!$B:$B, $A430, NewEmisData!$C:$C, $H430, NewEmisData!$D:$D, BC$2))</f>
        <v>9.4510120080224802E-3</v>
      </c>
      <c r="BD430" s="335">
        <f>$I430*IF($G430="Pickup", SUMIFS(NewEmisData!J:J, NewEmisData!$A:$A, "Pickup", NewEmisData!$B:$B, $A430, NewEmisData!$C:$C, $H430, NewEmisData!$D:$D, BD$2), SUMIFS(NewEmisData!J:J, NewEmisData!$A:$A, "LDV", NewEmisData!$B:$B, $A430, NewEmisData!$C:$C, $H430, NewEmisData!$D:$D, BD$2))</f>
        <v>9.4510218218297193E-3</v>
      </c>
      <c r="BE430" s="335">
        <f>$I430*IF($G430="Pickup", SUMIFS(NewEmisData!K:K, NewEmisData!$A:$A, "Pickup", NewEmisData!$B:$B, $A430, NewEmisData!$C:$C, $H430, NewEmisData!$D:$D, BE$2), SUMIFS(NewEmisData!K:K, NewEmisData!$A:$A, "LDV", NewEmisData!$B:$B, $A430, NewEmisData!$C:$C, $H430, NewEmisData!$D:$D, BE$2))</f>
        <v>9.4510103244617501E-3</v>
      </c>
      <c r="BF430" s="335">
        <f>$I430*IF($G430="Pickup", SUMIFS(NewEmisData!L:L, NewEmisData!$A:$A, "Pickup", NewEmisData!$B:$B, $A430, NewEmisData!$C:$C, $H430, NewEmisData!$D:$D, BF$2), SUMIFS(NewEmisData!L:L, NewEmisData!$A:$A, "LDV", NewEmisData!$B:$B, $A430, NewEmisData!$C:$C, $H430, NewEmisData!$D:$D, BF$2))</f>
        <v>9.4510089054136992E-3</v>
      </c>
      <c r="BG430" s="335">
        <f>$I430*IF($G430="Pickup", SUMIFS(NewEmisData!M:M, NewEmisData!$A:$A, "Pickup", NewEmisData!$B:$B, $A430, NewEmisData!$C:$C, $H430, NewEmisData!$D:$D, BG$2), SUMIFS(NewEmisData!M:M, NewEmisData!$A:$A, "LDV", NewEmisData!$B:$B, $A430, NewEmisData!$C:$C, $H430, NewEmisData!$D:$D, BG$2))</f>
        <v>9.4510089054136992E-3</v>
      </c>
      <c r="BH430" s="335">
        <v>0</v>
      </c>
      <c r="BI430" s="335">
        <f>$I430*IF($G430="Pickup", SUMIFS(NewEmisData!E:E, NewEmisData!$A:$A, "Pickup", NewEmisData!$B:$B, $A430, NewEmisData!$C:$C, $H430, NewEmisData!$D:$D, BI$2), SUMIFS(NewEmisData!E:E, NewEmisData!$A:$A, "LDV", NewEmisData!$B:$B, $A430, NewEmisData!$C:$C, $H430, NewEmisData!$D:$D, BI$2))</f>
        <v>0</v>
      </c>
      <c r="BJ430" s="335">
        <f>$I430*IF($G430="Pickup", SUMIFS(NewEmisData!F:F, NewEmisData!$A:$A, "Pickup", NewEmisData!$B:$B, $A430, NewEmisData!$C:$C, $H430, NewEmisData!$D:$D, BJ$2), SUMIFS(NewEmisData!F:F, NewEmisData!$A:$A, "LDV", NewEmisData!$B:$B, $A430, NewEmisData!$C:$C, $H430, NewEmisData!$D:$D, BJ$2))</f>
        <v>0</v>
      </c>
      <c r="BK430" s="335">
        <f>$I430*IF($G430="Pickup", SUMIFS(NewEmisData!G:G, NewEmisData!$A:$A, "Pickup", NewEmisData!$B:$B, $A430, NewEmisData!$C:$C, $H430, NewEmisData!$D:$D, BK$2), SUMIFS(NewEmisData!G:G, NewEmisData!$A:$A, "LDV", NewEmisData!$B:$B, $A430, NewEmisData!$C:$C, $H430, NewEmisData!$D:$D, BK$2))</f>
        <v>0</v>
      </c>
      <c r="BL430" s="335">
        <f>$I430*IF($G430="Pickup", SUMIFS(NewEmisData!H:H, NewEmisData!$A:$A, "Pickup", NewEmisData!$B:$B, $A430, NewEmisData!$C:$C, $H430, NewEmisData!$D:$D, BL$2), SUMIFS(NewEmisData!H:H, NewEmisData!$A:$A, "LDV", NewEmisData!$B:$B, $A430, NewEmisData!$C:$C, $H430, NewEmisData!$D:$D, BL$2))</f>
        <v>0</v>
      </c>
      <c r="BM430" s="335">
        <f>$I430*IF($G430="Pickup", SUMIFS(NewEmisData!I:I, NewEmisData!$A:$A, "Pickup", NewEmisData!$B:$B, $A430, NewEmisData!$C:$C, $H430, NewEmisData!$D:$D, BM$2), SUMIFS(NewEmisData!I:I, NewEmisData!$A:$A, "LDV", NewEmisData!$B:$B, $A430, NewEmisData!$C:$C, $H430, NewEmisData!$D:$D, BM$2))</f>
        <v>0</v>
      </c>
      <c r="BN430" s="335">
        <f>$I430*IF($G430="Pickup", SUMIFS(NewEmisData!J:J, NewEmisData!$A:$A, "Pickup", NewEmisData!$B:$B, $A430, NewEmisData!$C:$C, $H430, NewEmisData!$D:$D, BN$2), SUMIFS(NewEmisData!J:J, NewEmisData!$A:$A, "LDV", NewEmisData!$B:$B, $A430, NewEmisData!$C:$C, $H430, NewEmisData!$D:$D, BN$2))</f>
        <v>0</v>
      </c>
      <c r="BO430" s="335">
        <f>$I430*IF($G430="Pickup", SUMIFS(NewEmisData!K:K, NewEmisData!$A:$A, "Pickup", NewEmisData!$B:$B, $A430, NewEmisData!$C:$C, $H430, NewEmisData!$D:$D, BO$2), SUMIFS(NewEmisData!K:K, NewEmisData!$A:$A, "LDV", NewEmisData!$B:$B, $A430, NewEmisData!$C:$C, $H430, NewEmisData!$D:$D, BO$2))</f>
        <v>0</v>
      </c>
      <c r="BP430" s="335">
        <f>$I430*IF($G430="Pickup", SUMIFS(NewEmisData!L:L, NewEmisData!$A:$A, "Pickup", NewEmisData!$B:$B, $A430, NewEmisData!$C:$C, $H430, NewEmisData!$D:$D, BP$2), SUMIFS(NewEmisData!L:L, NewEmisData!$A:$A, "LDV", NewEmisData!$B:$B, $A430, NewEmisData!$C:$C, $H430, NewEmisData!$D:$D, BP$2))</f>
        <v>0</v>
      </c>
      <c r="BQ430" s="335">
        <f>$I430*IF($G430="Pickup", SUMIFS(NewEmisData!M:M, NewEmisData!$A:$A, "Pickup", NewEmisData!$B:$B, $A430, NewEmisData!$C:$C, $H430, NewEmisData!$D:$D, BQ$2), SUMIFS(NewEmisData!M:M, NewEmisData!$A:$A, "LDV", NewEmisData!$B:$B, $A430, NewEmisData!$C:$C, $H430, NewEmisData!$D:$D, BQ$2))</f>
        <v>0</v>
      </c>
      <c r="BR430" s="335">
        <v>0</v>
      </c>
      <c r="BS430" s="335">
        <f>$I430*IF($G430="Pickup", SUMIFS(NewEmisData!E:E, NewEmisData!$A:$A, "Pickup", NewEmisData!$B:$B, $A430, NewEmisData!$C:$C, $H430, NewEmisData!$D:$D, BS$2), SUMIFS(NewEmisData!E:E, NewEmisData!$A:$A, "LDV", NewEmisData!$B:$B, $A430, NewEmisData!$C:$C, $H430, NewEmisData!$D:$D, BS$2))</f>
        <v>0</v>
      </c>
      <c r="BT430" s="335">
        <f>$I430*IF($G430="Pickup", SUMIFS(NewEmisData!F:F, NewEmisData!$A:$A, "Pickup", NewEmisData!$B:$B, $A430, NewEmisData!$C:$C, $H430, NewEmisData!$D:$D, BT$2), SUMIFS(NewEmisData!F:F, NewEmisData!$A:$A, "LDV", NewEmisData!$B:$B, $A430, NewEmisData!$C:$C, $H430, NewEmisData!$D:$D, BT$2))</f>
        <v>0</v>
      </c>
      <c r="BU430" s="335">
        <f>$I430*IF($G430="Pickup", SUMIFS(NewEmisData!G:G, NewEmisData!$A:$A, "Pickup", NewEmisData!$B:$B, $A430, NewEmisData!$C:$C, $H430, NewEmisData!$D:$D, BU$2), SUMIFS(NewEmisData!G:G, NewEmisData!$A:$A, "LDV", NewEmisData!$B:$B, $A430, NewEmisData!$C:$C, $H430, NewEmisData!$D:$D, BU$2))</f>
        <v>0</v>
      </c>
      <c r="BV430" s="335">
        <f>$I430*IF($G430="Pickup", SUMIFS(NewEmisData!H:H, NewEmisData!$A:$A, "Pickup", NewEmisData!$B:$B, $A430, NewEmisData!$C:$C, $H430, NewEmisData!$D:$D, BV$2), SUMIFS(NewEmisData!H:H, NewEmisData!$A:$A, "LDV", NewEmisData!$B:$B, $A430, NewEmisData!$C:$C, $H430, NewEmisData!$D:$D, BV$2))</f>
        <v>0</v>
      </c>
      <c r="BW430" s="335">
        <f>$I430*IF($G430="Pickup", SUMIFS(NewEmisData!I:I, NewEmisData!$A:$A, "Pickup", NewEmisData!$B:$B, $A430, NewEmisData!$C:$C, $H430, NewEmisData!$D:$D, BW$2), SUMIFS(NewEmisData!I:I, NewEmisData!$A:$A, "LDV", NewEmisData!$B:$B, $A430, NewEmisData!$C:$C, $H430, NewEmisData!$D:$D, BW$2))</f>
        <v>0</v>
      </c>
      <c r="BX430" s="335">
        <f>$I430*IF($G430="Pickup", SUMIFS(NewEmisData!J:J, NewEmisData!$A:$A, "Pickup", NewEmisData!$B:$B, $A430, NewEmisData!$C:$C, $H430, NewEmisData!$D:$D, BX$2), SUMIFS(NewEmisData!J:J, NewEmisData!$A:$A, "LDV", NewEmisData!$B:$B, $A430, NewEmisData!$C:$C, $H430, NewEmisData!$D:$D, BX$2))</f>
        <v>0</v>
      </c>
      <c r="BY430" s="335">
        <f>$I430*IF($G430="Pickup", SUMIFS(NewEmisData!K:K, NewEmisData!$A:$A, "Pickup", NewEmisData!$B:$B, $A430, NewEmisData!$C:$C, $H430, NewEmisData!$D:$D, BY$2), SUMIFS(NewEmisData!K:K, NewEmisData!$A:$A, "LDV", NewEmisData!$B:$B, $A430, NewEmisData!$C:$C, $H430, NewEmisData!$D:$D, BY$2))</f>
        <v>0</v>
      </c>
      <c r="BZ430" s="335">
        <f>$I430*IF($G430="Pickup", SUMIFS(NewEmisData!L:L, NewEmisData!$A:$A, "Pickup", NewEmisData!$B:$B, $A430, NewEmisData!$C:$C, $H430, NewEmisData!$D:$D, BZ$2), SUMIFS(NewEmisData!L:L, NewEmisData!$A:$A, "LDV", NewEmisData!$B:$B, $A430, NewEmisData!$C:$C, $H430, NewEmisData!$D:$D, BZ$2))</f>
        <v>0</v>
      </c>
      <c r="CA430" s="335">
        <f>$I430*IF($G430="Pickup", SUMIFS(NewEmisData!M:M, NewEmisData!$A:$A, "Pickup", NewEmisData!$B:$B, $A430, NewEmisData!$C:$C, $H430, NewEmisData!$D:$D, CA$2), SUMIFS(NewEmisData!M:M, NewEmisData!$A:$A, "LDV", NewEmisData!$B:$B, $A430, NewEmisData!$C:$C, $H430, NewEmisData!$D:$D, CA$2))</f>
        <v>0</v>
      </c>
      <c r="CB430" s="335">
        <v>0</v>
      </c>
      <c r="CC430" s="335">
        <f>$I430*IF($G430="Pickup", SUMIFS(NewEmisData!E:E, NewEmisData!$A:$A, "Pickup", NewEmisData!$B:$B, $A430, NewEmisData!$C:$C, $H430, NewEmisData!$D:$D, CC$2), SUMIFS(NewEmisData!E:E, NewEmisData!$A:$A, "LDV", NewEmisData!$B:$B, $A430, NewEmisData!$C:$C, $H430, NewEmisData!$D:$D, CC$2))</f>
        <v>0</v>
      </c>
      <c r="CD430" s="335">
        <f>$I430*IF($G430="Pickup", SUMIFS(NewEmisData!F:F, NewEmisData!$A:$A, "Pickup", NewEmisData!$B:$B, $A430, NewEmisData!$C:$C, $H430, NewEmisData!$D:$D, CD$2), SUMIFS(NewEmisData!F:F, NewEmisData!$A:$A, "LDV", NewEmisData!$B:$B, $A430, NewEmisData!$C:$C, $H430, NewEmisData!$D:$D, CD$2))</f>
        <v>0</v>
      </c>
      <c r="CE430" s="335">
        <f>$I430*IF($G430="Pickup", SUMIFS(NewEmisData!G:G, NewEmisData!$A:$A, "Pickup", NewEmisData!$B:$B, $A430, NewEmisData!$C:$C, $H430, NewEmisData!$D:$D, CE$2), SUMIFS(NewEmisData!G:G, NewEmisData!$A:$A, "LDV", NewEmisData!$B:$B, $A430, NewEmisData!$C:$C, $H430, NewEmisData!$D:$D, CE$2))</f>
        <v>0</v>
      </c>
      <c r="CF430" s="335">
        <f>$I430*IF($G430="Pickup", SUMIFS(NewEmisData!H:H, NewEmisData!$A:$A, "Pickup", NewEmisData!$B:$B, $A430, NewEmisData!$C:$C, $H430, NewEmisData!$D:$D, CF$2), SUMIFS(NewEmisData!H:H, NewEmisData!$A:$A, "LDV", NewEmisData!$B:$B, $A430, NewEmisData!$C:$C, $H430, NewEmisData!$D:$D, CF$2))</f>
        <v>0</v>
      </c>
      <c r="CG430" s="335">
        <f>$I430*IF($G430="Pickup", SUMIFS(NewEmisData!I:I, NewEmisData!$A:$A, "Pickup", NewEmisData!$B:$B, $A430, NewEmisData!$C:$C, $H430, NewEmisData!$D:$D, CG$2), SUMIFS(NewEmisData!I:I, NewEmisData!$A:$A, "LDV", NewEmisData!$B:$B, $A430, NewEmisData!$C:$C, $H430, NewEmisData!$D:$D, CG$2))</f>
        <v>0</v>
      </c>
      <c r="CH430" s="335">
        <f>$I430*IF($G430="Pickup", SUMIFS(NewEmisData!J:J, NewEmisData!$A:$A, "Pickup", NewEmisData!$B:$B, $A430, NewEmisData!$C:$C, $H430, NewEmisData!$D:$D, CH$2), SUMIFS(NewEmisData!J:J, NewEmisData!$A:$A, "LDV", NewEmisData!$B:$B, $A430, NewEmisData!$C:$C, $H430, NewEmisData!$D:$D, CH$2))</f>
        <v>0</v>
      </c>
      <c r="CI430" s="335">
        <f>$I430*IF($G430="Pickup", SUMIFS(NewEmisData!K:K, NewEmisData!$A:$A, "Pickup", NewEmisData!$B:$B, $A430, NewEmisData!$C:$C, $H430, NewEmisData!$D:$D, CI$2), SUMIFS(NewEmisData!K:K, NewEmisData!$A:$A, "LDV", NewEmisData!$B:$B, $A430, NewEmisData!$C:$C, $H430, NewEmisData!$D:$D, CI$2))</f>
        <v>0</v>
      </c>
      <c r="CJ430" s="335">
        <f>$I430*IF($G430="Pickup", SUMIFS(NewEmisData!L:L, NewEmisData!$A:$A, "Pickup", NewEmisData!$B:$B, $A430, NewEmisData!$C:$C, $H430, NewEmisData!$D:$D, CJ$2), SUMIFS(NewEmisData!L:L, NewEmisData!$A:$A, "LDV", NewEmisData!$B:$B, $A430, NewEmisData!$C:$C, $H430, NewEmisData!$D:$D, CJ$2))</f>
        <v>0</v>
      </c>
      <c r="CK430" s="335">
        <f>$I430*IF($G430="Pickup", SUMIFS(NewEmisData!M:M, NewEmisData!$A:$A, "Pickup", NewEmisData!$B:$B, $A430, NewEmisData!$C:$C, $H430, NewEmisData!$D:$D, CK$2), SUMIFS(NewEmisData!M:M, NewEmisData!$A:$A, "LDV", NewEmisData!$B:$B, $A430, NewEmisData!$C:$C, $H430, NewEmisData!$D:$D, CK$2))</f>
        <v>0</v>
      </c>
      <c r="CL430" s="335">
        <v>0</v>
      </c>
      <c r="CM430" s="335">
        <f>$I430*IF($G430="Pickup", SUMIFS(NewEmisData!E:E, NewEmisData!$A:$A, "Pickup", NewEmisData!$B:$B, $A430, NewEmisData!$C:$C, $H430, NewEmisData!$D:$D, CM$2), SUMIFS(NewEmisData!E:E, NewEmisData!$A:$A, "LDV", NewEmisData!$B:$B, $A430, NewEmisData!$C:$C, $H430, NewEmisData!$D:$D, CM$2))</f>
        <v>0</v>
      </c>
      <c r="CN430" s="335">
        <f>$I430*IF($G430="Pickup", SUMIFS(NewEmisData!F:F, NewEmisData!$A:$A, "Pickup", NewEmisData!$B:$B, $A430, NewEmisData!$C:$C, $H430, NewEmisData!$D:$D, CN$2), SUMIFS(NewEmisData!F:F, NewEmisData!$A:$A, "LDV", NewEmisData!$B:$B, $A430, NewEmisData!$C:$C, $H430, NewEmisData!$D:$D, CN$2))</f>
        <v>0</v>
      </c>
      <c r="CO430" s="335">
        <f>$I430*IF($G430="Pickup", SUMIFS(NewEmisData!G:G, NewEmisData!$A:$A, "Pickup", NewEmisData!$B:$B, $A430, NewEmisData!$C:$C, $H430, NewEmisData!$D:$D, CO$2), SUMIFS(NewEmisData!G:G, NewEmisData!$A:$A, "LDV", NewEmisData!$B:$B, $A430, NewEmisData!$C:$C, $H430, NewEmisData!$D:$D, CO$2))</f>
        <v>0</v>
      </c>
      <c r="CP430" s="335">
        <f>$I430*IF($G430="Pickup", SUMIFS(NewEmisData!H:H, NewEmisData!$A:$A, "Pickup", NewEmisData!$B:$B, $A430, NewEmisData!$C:$C, $H430, NewEmisData!$D:$D, CP$2), SUMIFS(NewEmisData!H:H, NewEmisData!$A:$A, "LDV", NewEmisData!$B:$B, $A430, NewEmisData!$C:$C, $H430, NewEmisData!$D:$D, CP$2))</f>
        <v>0</v>
      </c>
      <c r="CQ430" s="335">
        <f>$I430*IF($G430="Pickup", SUMIFS(NewEmisData!I:I, NewEmisData!$A:$A, "Pickup", NewEmisData!$B:$B, $A430, NewEmisData!$C:$C, $H430, NewEmisData!$D:$D, CQ$2), SUMIFS(NewEmisData!I:I, NewEmisData!$A:$A, "LDV", NewEmisData!$B:$B, $A430, NewEmisData!$C:$C, $H430, NewEmisData!$D:$D, CQ$2))</f>
        <v>0</v>
      </c>
      <c r="CR430" s="335">
        <f>$I430*IF($G430="Pickup", SUMIFS(NewEmisData!J:J, NewEmisData!$A:$A, "Pickup", NewEmisData!$B:$B, $A430, NewEmisData!$C:$C, $H430, NewEmisData!$D:$D, CR$2), SUMIFS(NewEmisData!J:J, NewEmisData!$A:$A, "LDV", NewEmisData!$B:$B, $A430, NewEmisData!$C:$C, $H430, NewEmisData!$D:$D, CR$2))</f>
        <v>0</v>
      </c>
      <c r="CS430" s="335">
        <f>$I430*IF($G430="Pickup", SUMIFS(NewEmisData!K:K, NewEmisData!$A:$A, "Pickup", NewEmisData!$B:$B, $A430, NewEmisData!$C:$C, $H430, NewEmisData!$D:$D, CS$2), SUMIFS(NewEmisData!K:K, NewEmisData!$A:$A, "LDV", NewEmisData!$B:$B, $A430, NewEmisData!$C:$C, $H430, NewEmisData!$D:$D, CS$2))</f>
        <v>0</v>
      </c>
      <c r="CT430" s="335">
        <f>$I430*IF($G430="Pickup", SUMIFS(NewEmisData!L:L, NewEmisData!$A:$A, "Pickup", NewEmisData!$B:$B, $A430, NewEmisData!$C:$C, $H430, NewEmisData!$D:$D, CT$2), SUMIFS(NewEmisData!L:L, NewEmisData!$A:$A, "LDV", NewEmisData!$B:$B, $A430, NewEmisData!$C:$C, $H430, NewEmisData!$D:$D, CT$2))</f>
        <v>0</v>
      </c>
      <c r="CU430" s="335">
        <f>$I430*IF($G430="Pickup", SUMIFS(NewEmisData!M:M, NewEmisData!$A:$A, "Pickup", NewEmisData!$B:$B, $A430, NewEmisData!$C:$C, $H430, NewEmisData!$D:$D, CU$2), SUMIFS(NewEmisData!M:M, NewEmisData!$A:$A, "LDV", NewEmisData!$B:$B, $A430, NewEmisData!$C:$C, $H430, NewEmisData!$D:$D, CU$2))</f>
        <v>0</v>
      </c>
      <c r="CV430" s="335">
        <v>0</v>
      </c>
      <c r="CW430" s="335">
        <v>0</v>
      </c>
      <c r="CX430" s="335">
        <v>0</v>
      </c>
      <c r="CY430" s="335">
        <v>0</v>
      </c>
      <c r="CZ430" s="335">
        <v>0</v>
      </c>
      <c r="DA430" s="335">
        <v>0</v>
      </c>
      <c r="DB430" s="335">
        <v>0</v>
      </c>
      <c r="DC430" s="335">
        <v>0</v>
      </c>
      <c r="DD430" s="335">
        <v>0</v>
      </c>
      <c r="DE430" s="335">
        <v>0</v>
      </c>
      <c r="DF430" s="335">
        <v>0</v>
      </c>
      <c r="DG430" s="335">
        <f>$I430*IF($G430="Pickup", SUMIFS(NewEmisData!E:E, NewEmisData!$A:$A, "Pickup", NewEmisData!$B:$B, $A430, NewEmisData!$C:$C, $H430, NewEmisData!$D:$D, DG$2), SUMIFS(NewEmisData!E:E, NewEmisData!$A:$A, "LDV", NewEmisData!$B:$B, $A430, NewEmisData!$C:$C, $H430, NewEmisData!$D:$D, DG$2))</f>
        <v>0</v>
      </c>
      <c r="DH430" s="335">
        <f>$I430*IF($G430="Pickup", SUMIFS(NewEmisData!F:F, NewEmisData!$A:$A, "Pickup", NewEmisData!$B:$B, $A430, NewEmisData!$C:$C, $H430, NewEmisData!$D:$D, DH$2), SUMIFS(NewEmisData!F:F, NewEmisData!$A:$A, "LDV", NewEmisData!$B:$B, $A430, NewEmisData!$C:$C, $H430, NewEmisData!$D:$D, DH$2))</f>
        <v>0</v>
      </c>
      <c r="DI430" s="335">
        <f>$I430*IF($G430="Pickup", SUMIFS(NewEmisData!G:G, NewEmisData!$A:$A, "Pickup", NewEmisData!$B:$B, $A430, NewEmisData!$C:$C, $H430, NewEmisData!$D:$D, DI$2), SUMIFS(NewEmisData!G:G, NewEmisData!$A:$A, "LDV", NewEmisData!$B:$B, $A430, NewEmisData!$C:$C, $H430, NewEmisData!$D:$D, DI$2))</f>
        <v>0</v>
      </c>
      <c r="DJ430" s="335">
        <f>$I430*IF($G430="Pickup", SUMIFS(NewEmisData!H:H, NewEmisData!$A:$A, "Pickup", NewEmisData!$B:$B, $A430, NewEmisData!$C:$C, $H430, NewEmisData!$D:$D, DJ$2), SUMIFS(NewEmisData!H:H, NewEmisData!$A:$A, "LDV", NewEmisData!$B:$B, $A430, NewEmisData!$C:$C, $H430, NewEmisData!$D:$D, DJ$2))</f>
        <v>0</v>
      </c>
      <c r="DK430" s="335">
        <f>$I430*IF($G430="Pickup", SUMIFS(NewEmisData!I:I, NewEmisData!$A:$A, "Pickup", NewEmisData!$B:$B, $A430, NewEmisData!$C:$C, $H430, NewEmisData!$D:$D, DK$2), SUMIFS(NewEmisData!I:I, NewEmisData!$A:$A, "LDV", NewEmisData!$B:$B, $A430, NewEmisData!$C:$C, $H430, NewEmisData!$D:$D, DK$2))</f>
        <v>0</v>
      </c>
      <c r="DL430" s="335">
        <f>$I430*IF($G430="Pickup", SUMIFS(NewEmisData!J:J, NewEmisData!$A:$A, "Pickup", NewEmisData!$B:$B, $A430, NewEmisData!$C:$C, $H430, NewEmisData!$D:$D, DL$2), SUMIFS(NewEmisData!J:J, NewEmisData!$A:$A, "LDV", NewEmisData!$B:$B, $A430, NewEmisData!$C:$C, $H430, NewEmisData!$D:$D, DL$2))</f>
        <v>0</v>
      </c>
      <c r="DM430" s="335">
        <f>$I430*IF($G430="Pickup", SUMIFS(NewEmisData!K:K, NewEmisData!$A:$A, "Pickup", NewEmisData!$B:$B, $A430, NewEmisData!$C:$C, $H430, NewEmisData!$D:$D, DM$2), SUMIFS(NewEmisData!K:K, NewEmisData!$A:$A, "LDV", NewEmisData!$B:$B, $A430, NewEmisData!$C:$C, $H430, NewEmisData!$D:$D, DM$2))</f>
        <v>0</v>
      </c>
      <c r="DN430" s="335">
        <f>$I430*IF($G430="Pickup", SUMIFS(NewEmisData!L:L, NewEmisData!$A:$A, "Pickup", NewEmisData!$B:$B, $A430, NewEmisData!$C:$C, $H430, NewEmisData!$D:$D, DN$2), SUMIFS(NewEmisData!L:L, NewEmisData!$A:$A, "LDV", NewEmisData!$B:$B, $A430, NewEmisData!$C:$C, $H430, NewEmisData!$D:$D, DN$2))</f>
        <v>0</v>
      </c>
      <c r="DO430" s="335">
        <f>$I430*IF($G430="Pickup", SUMIFS(NewEmisData!M:M, NewEmisData!$A:$A, "Pickup", NewEmisData!$B:$B, $A430, NewEmisData!$C:$C, $H430, NewEmisData!$D:$D, DO$2), SUMIFS(NewEmisData!M:M, NewEmisData!$A:$A, "LDV", NewEmisData!$B:$B, $A430, NewEmisData!$C:$C, $H430, NewEmisData!$D:$D, DO$2))</f>
        <v>0</v>
      </c>
      <c r="DP430" s="335">
        <v>0</v>
      </c>
      <c r="DQ430" s="335">
        <f>$I430*IF($G430="Pickup", SUMIFS(NewEmisData!E:E, NewEmisData!$A:$A, "Pickup", NewEmisData!$B:$B, $A430, NewEmisData!$C:$C, $H430, NewEmisData!$D:$D, DQ$2), SUMIFS(NewEmisData!E:E, NewEmisData!$A:$A, "LDV", NewEmisData!$B:$B, $A430, NewEmisData!$C:$C, $H430, NewEmisData!$D:$D, DQ$2))</f>
        <v>0</v>
      </c>
      <c r="DR430" s="335">
        <f>$I430*IF($G430="Pickup", SUMIFS(NewEmisData!F:F, NewEmisData!$A:$A, "Pickup", NewEmisData!$B:$B, $A430, NewEmisData!$C:$C, $H430, NewEmisData!$D:$D, DR$2), SUMIFS(NewEmisData!F:F, NewEmisData!$A:$A, "LDV", NewEmisData!$B:$B, $A430, NewEmisData!$C:$C, $H430, NewEmisData!$D:$D, DR$2))</f>
        <v>0</v>
      </c>
      <c r="DS430" s="335">
        <f>$I430*IF($G430="Pickup", SUMIFS(NewEmisData!G:G, NewEmisData!$A:$A, "Pickup", NewEmisData!$B:$B, $A430, NewEmisData!$C:$C, $H430, NewEmisData!$D:$D, DS$2), SUMIFS(NewEmisData!G:G, NewEmisData!$A:$A, "LDV", NewEmisData!$B:$B, $A430, NewEmisData!$C:$C, $H430, NewEmisData!$D:$D, DS$2))</f>
        <v>0</v>
      </c>
      <c r="DT430" s="335">
        <f>$I430*IF($G430="Pickup", SUMIFS(NewEmisData!H:H, NewEmisData!$A:$A, "Pickup", NewEmisData!$B:$B, $A430, NewEmisData!$C:$C, $H430, NewEmisData!$D:$D, DT$2), SUMIFS(NewEmisData!H:H, NewEmisData!$A:$A, "LDV", NewEmisData!$B:$B, $A430, NewEmisData!$C:$C, $H430, NewEmisData!$D:$D, DT$2))</f>
        <v>0</v>
      </c>
      <c r="DU430" s="335">
        <f>$I430*IF($G430="Pickup", SUMIFS(NewEmisData!I:I, NewEmisData!$A:$A, "Pickup", NewEmisData!$B:$B, $A430, NewEmisData!$C:$C, $H430, NewEmisData!$D:$D, DU$2), SUMIFS(NewEmisData!I:I, NewEmisData!$A:$A, "LDV", NewEmisData!$B:$B, $A430, NewEmisData!$C:$C, $H430, NewEmisData!$D:$D, DU$2))</f>
        <v>0</v>
      </c>
      <c r="DV430" s="335">
        <f>$I430*IF($G430="Pickup", SUMIFS(NewEmisData!J:J, NewEmisData!$A:$A, "Pickup", NewEmisData!$B:$B, $A430, NewEmisData!$C:$C, $H430, NewEmisData!$D:$D, DV$2), SUMIFS(NewEmisData!J:J, NewEmisData!$A:$A, "LDV", NewEmisData!$B:$B, $A430, NewEmisData!$C:$C, $H430, NewEmisData!$D:$D, DV$2))</f>
        <v>0</v>
      </c>
      <c r="DW430" s="335">
        <f>$I430*IF($G430="Pickup", SUMIFS(NewEmisData!K:K, NewEmisData!$A:$A, "Pickup", NewEmisData!$B:$B, $A430, NewEmisData!$C:$C, $H430, NewEmisData!$D:$D, DW$2), SUMIFS(NewEmisData!K:K, NewEmisData!$A:$A, "LDV", NewEmisData!$B:$B, $A430, NewEmisData!$C:$C, $H430, NewEmisData!$D:$D, DW$2))</f>
        <v>0</v>
      </c>
      <c r="DX430" s="335">
        <f>$I430*IF($G430="Pickup", SUMIFS(NewEmisData!L:L, NewEmisData!$A:$A, "Pickup", NewEmisData!$B:$B, $A430, NewEmisData!$C:$C, $H430, NewEmisData!$D:$D, DX$2), SUMIFS(NewEmisData!L:L, NewEmisData!$A:$A, "LDV", NewEmisData!$B:$B, $A430, NewEmisData!$C:$C, $H430, NewEmisData!$D:$D, DX$2))</f>
        <v>0</v>
      </c>
      <c r="DY430" s="335">
        <f>$I430*IF($G430="Pickup", SUMIFS(NewEmisData!M:M, NewEmisData!$A:$A, "Pickup", NewEmisData!$B:$B, $A430, NewEmisData!$C:$C, $H430, NewEmisData!$D:$D, DY$2), SUMIFS(NewEmisData!M:M, NewEmisData!$A:$A, "LDV", NewEmisData!$B:$B, $A430, NewEmisData!$C:$C, $H430, NewEmisData!$D:$D, DY$2))</f>
        <v>0</v>
      </c>
      <c r="DZ430" s="335">
        <v>0</v>
      </c>
      <c r="EA430" s="335">
        <f t="shared" si="774"/>
        <v>0</v>
      </c>
      <c r="EB430" s="335">
        <f t="shared" si="775"/>
        <v>0</v>
      </c>
      <c r="EC430" s="335">
        <f t="shared" si="776"/>
        <v>0</v>
      </c>
      <c r="ED430" s="335">
        <f t="shared" si="777"/>
        <v>0</v>
      </c>
      <c r="EE430" s="335">
        <f t="shared" si="778"/>
        <v>0</v>
      </c>
      <c r="EF430" s="335">
        <f t="shared" si="779"/>
        <v>0</v>
      </c>
      <c r="EG430" s="335">
        <f t="shared" si="780"/>
        <v>0</v>
      </c>
      <c r="EH430" s="335">
        <f t="shared" si="781"/>
        <v>0</v>
      </c>
      <c r="EI430" s="335">
        <f t="shared" si="782"/>
        <v>0</v>
      </c>
      <c r="EJ430" s="335">
        <f t="shared" si="783"/>
        <v>0</v>
      </c>
      <c r="EK430" s="335">
        <f t="shared" si="784"/>
        <v>0</v>
      </c>
      <c r="EL430" s="335">
        <f t="shared" si="785"/>
        <v>0</v>
      </c>
      <c r="EM430" s="335">
        <f t="shared" si="786"/>
        <v>0</v>
      </c>
      <c r="EN430" s="335">
        <f t="shared" si="787"/>
        <v>0</v>
      </c>
      <c r="EO430" s="335">
        <f t="shared" si="788"/>
        <v>0</v>
      </c>
      <c r="EP430" s="335">
        <f t="shared" si="789"/>
        <v>0</v>
      </c>
      <c r="EQ430" s="335">
        <f t="shared" si="790"/>
        <v>0</v>
      </c>
      <c r="ER430" s="335">
        <f t="shared" si="791"/>
        <v>0</v>
      </c>
      <c r="ES430" s="335">
        <f t="shared" si="792"/>
        <v>0</v>
      </c>
      <c r="ET430" s="335">
        <f t="shared" si="793"/>
        <v>0</v>
      </c>
      <c r="EU430" s="335">
        <f t="shared" si="794"/>
        <v>0</v>
      </c>
      <c r="EV430" s="335">
        <f t="shared" si="795"/>
        <v>0</v>
      </c>
      <c r="EW430" s="335">
        <f t="shared" si="796"/>
        <v>0</v>
      </c>
      <c r="EX430" s="335">
        <f t="shared" si="797"/>
        <v>0</v>
      </c>
      <c r="EY430" s="335">
        <f t="shared" si="798"/>
        <v>0</v>
      </c>
      <c r="EZ430" s="335">
        <f t="shared" si="799"/>
        <v>0</v>
      </c>
      <c r="FA430" s="335">
        <f t="shared" si="800"/>
        <v>0</v>
      </c>
      <c r="FB430" s="335">
        <f t="shared" si="801"/>
        <v>0</v>
      </c>
      <c r="FC430" s="335">
        <f t="shared" si="802"/>
        <v>0</v>
      </c>
      <c r="FD430" s="335">
        <f t="shared" si="803"/>
        <v>0</v>
      </c>
      <c r="FE430" s="335">
        <f t="shared" si="804"/>
        <v>7.3243110221385299E-2</v>
      </c>
      <c r="FF430" s="335">
        <f t="shared" si="805"/>
        <v>7.3243110221385299E-2</v>
      </c>
      <c r="FG430" s="335">
        <f t="shared" si="806"/>
        <v>7.32430660863298E-2</v>
      </c>
      <c r="FH430" s="335">
        <f t="shared" si="807"/>
        <v>7.3243157465552503E-2</v>
      </c>
      <c r="FI430" s="335">
        <f t="shared" si="808"/>
        <v>7.3243061950548305E-2</v>
      </c>
      <c r="FJ430" s="335">
        <f t="shared" si="809"/>
        <v>7.3243007522533404E-2</v>
      </c>
      <c r="FK430" s="335">
        <f t="shared" si="810"/>
        <v>7.3243037508868306E-2</v>
      </c>
      <c r="FL430" s="335">
        <f t="shared" si="811"/>
        <v>7.3242921236188793E-2</v>
      </c>
      <c r="FM430" s="335">
        <f t="shared" si="812"/>
        <v>7.3242921236188793E-2</v>
      </c>
      <c r="FN430" s="335">
        <f t="shared" si="813"/>
        <v>0</v>
      </c>
      <c r="FO430" s="335">
        <f t="shared" si="814"/>
        <v>9.4510282374974993E-3</v>
      </c>
      <c r="FP430" s="335">
        <f t="shared" si="815"/>
        <v>9.4510282374974993E-3</v>
      </c>
      <c r="FQ430" s="335">
        <f t="shared" si="816"/>
        <v>9.4510125266560902E-3</v>
      </c>
      <c r="FR430" s="335">
        <f t="shared" si="817"/>
        <v>9.4510284224167199E-3</v>
      </c>
      <c r="FS430" s="335">
        <f t="shared" si="818"/>
        <v>9.4510120080224802E-3</v>
      </c>
      <c r="FT430" s="335">
        <f t="shared" si="819"/>
        <v>9.4510218218297193E-3</v>
      </c>
      <c r="FU430" s="335">
        <f t="shared" si="820"/>
        <v>9.4510103244617501E-3</v>
      </c>
      <c r="FV430" s="335">
        <f t="shared" si="821"/>
        <v>9.4510089054136992E-3</v>
      </c>
      <c r="FW430" s="335">
        <f t="shared" si="822"/>
        <v>9.4510089054136992E-3</v>
      </c>
      <c r="FX430" s="335">
        <f t="shared" si="823"/>
        <v>0</v>
      </c>
    </row>
    <row r="431" spans="1:180" x14ac:dyDescent="0.2">
      <c r="A431" s="305" t="str">
        <f>_xlfn.CONCAT(IF(LEFT(TRIM(A430),1)="*", "*R", "R"), 1+RIGHT(TRIM(A430),1))</f>
        <v>*R3</v>
      </c>
      <c r="B431" s="305" t="str">
        <f t="shared" ref="B431:B434" si="830">B430</f>
        <v>*TLSSELC100</v>
      </c>
      <c r="C431" s="305" t="str">
        <f t="shared" ref="C431:C434" si="831">C430</f>
        <v>Electric small SUV w/100 mi range</v>
      </c>
      <c r="D431" s="301" t="str">
        <f t="shared" ref="D431:D434" si="832">D430</f>
        <v>bn-vmt, bn-vmt/a</v>
      </c>
      <c r="E431" s="301" t="str">
        <f t="shared" ref="E431:E434" si="833">E430</f>
        <v>TRNELC</v>
      </c>
      <c r="F431" s="301" t="str">
        <f t="shared" ref="F431:F434" si="834">F430</f>
        <v>TL</v>
      </c>
      <c r="G431" s="315" t="s">
        <v>821</v>
      </c>
      <c r="H431" s="315" t="s">
        <v>36</v>
      </c>
      <c r="I431" s="315">
        <v>1</v>
      </c>
      <c r="J431" s="315" t="str">
        <f t="shared" si="824"/>
        <v>Small SUV-ELC</v>
      </c>
      <c r="K431" s="335">
        <f>$I431*IF($G431="Pickup", SUMIFS(NewEmisData!E:E, NewEmisData!$A:$A, "Pickup", NewEmisData!$B:$B, $A431, NewEmisData!$C:$C, $H431, NewEmisData!$D:$D, K$2), SUMIFS(NewEmisData!E:E, NewEmisData!$A:$A, "LDV", NewEmisData!$B:$B, $A431, NewEmisData!$C:$C, $H431, NewEmisData!$D:$D, K$2))</f>
        <v>0</v>
      </c>
      <c r="L431" s="335">
        <f>$I431*IF($G431="Pickup", SUMIFS(NewEmisData!F:F, NewEmisData!$A:$A, "Pickup", NewEmisData!$B:$B, $A431, NewEmisData!$C:$C, $H431, NewEmisData!$D:$D, L$2), SUMIFS(NewEmisData!F:F, NewEmisData!$A:$A, "LDV", NewEmisData!$B:$B, $A431, NewEmisData!$C:$C, $H431, NewEmisData!$D:$D, L$2))</f>
        <v>0</v>
      </c>
      <c r="M431" s="335">
        <f>$I431*IF($G431="Pickup", SUMIFS(NewEmisData!G:G, NewEmisData!$A:$A, "Pickup", NewEmisData!$B:$B, $A431, NewEmisData!$C:$C, $H431, NewEmisData!$D:$D, M$2), SUMIFS(NewEmisData!G:G, NewEmisData!$A:$A, "LDV", NewEmisData!$B:$B, $A431, NewEmisData!$C:$C, $H431, NewEmisData!$D:$D, M$2))</f>
        <v>0</v>
      </c>
      <c r="N431" s="335">
        <f>$I431*IF($G431="Pickup", SUMIFS(NewEmisData!H:H, NewEmisData!$A:$A, "Pickup", NewEmisData!$B:$B, $A431, NewEmisData!$C:$C, $H431, NewEmisData!$D:$D, N$2), SUMIFS(NewEmisData!H:H, NewEmisData!$A:$A, "LDV", NewEmisData!$B:$B, $A431, NewEmisData!$C:$C, $H431, NewEmisData!$D:$D, N$2))</f>
        <v>0</v>
      </c>
      <c r="O431" s="335">
        <f>$I431*IF($G431="Pickup", SUMIFS(NewEmisData!I:I, NewEmisData!$A:$A, "Pickup", NewEmisData!$B:$B, $A431, NewEmisData!$C:$C, $H431, NewEmisData!$D:$D, O$2), SUMIFS(NewEmisData!I:I, NewEmisData!$A:$A, "LDV", NewEmisData!$B:$B, $A431, NewEmisData!$C:$C, $H431, NewEmisData!$D:$D, O$2))</f>
        <v>0</v>
      </c>
      <c r="P431" s="335">
        <f>$I431*IF($G431="Pickup", SUMIFS(NewEmisData!J:J, NewEmisData!$A:$A, "Pickup", NewEmisData!$B:$B, $A431, NewEmisData!$C:$C, $H431, NewEmisData!$D:$D, P$2), SUMIFS(NewEmisData!J:J, NewEmisData!$A:$A, "LDV", NewEmisData!$B:$B, $A431, NewEmisData!$C:$C, $H431, NewEmisData!$D:$D, P$2))</f>
        <v>0</v>
      </c>
      <c r="Q431" s="335">
        <f>$I431*IF($G431="Pickup", SUMIFS(NewEmisData!K:K, NewEmisData!$A:$A, "Pickup", NewEmisData!$B:$B, $A431, NewEmisData!$C:$C, $H431, NewEmisData!$D:$D, Q$2), SUMIFS(NewEmisData!K:K, NewEmisData!$A:$A, "LDV", NewEmisData!$B:$B, $A431, NewEmisData!$C:$C, $H431, NewEmisData!$D:$D, Q$2))</f>
        <v>0</v>
      </c>
      <c r="R431" s="335">
        <f>$I431*IF($G431="Pickup", SUMIFS(NewEmisData!L:L, NewEmisData!$A:$A, "Pickup", NewEmisData!$B:$B, $A431, NewEmisData!$C:$C, $H431, NewEmisData!$D:$D, R$2), SUMIFS(NewEmisData!L:L, NewEmisData!$A:$A, "LDV", NewEmisData!$B:$B, $A431, NewEmisData!$C:$C, $H431, NewEmisData!$D:$D, R$2))</f>
        <v>0</v>
      </c>
      <c r="S431" s="335">
        <f>$I431*IF($G431="Pickup", SUMIFS(NewEmisData!M:M, NewEmisData!$A:$A, "Pickup", NewEmisData!$B:$B, $A431, NewEmisData!$C:$C, $H431, NewEmisData!$D:$D, S$2), SUMIFS(NewEmisData!M:M, NewEmisData!$A:$A, "LDV", NewEmisData!$B:$B, $A431, NewEmisData!$C:$C, $H431, NewEmisData!$D:$D, S$2))</f>
        <v>0</v>
      </c>
      <c r="T431" s="335">
        <v>0</v>
      </c>
      <c r="U431" s="335">
        <f>$I431*IF($G431="Pickup", SUMIFS(NewEmisData!E:E, NewEmisData!$A:$A, "Pickup", NewEmisData!$B:$B, $A431, NewEmisData!$C:$C, $H431, NewEmisData!$D:$D, U$2), SUMIFS(NewEmisData!E:E, NewEmisData!$A:$A, "LDV", NewEmisData!$B:$B, $A431, NewEmisData!$C:$C, $H431, NewEmisData!$D:$D, U$2))</f>
        <v>0</v>
      </c>
      <c r="V431" s="335">
        <f>$I431*IF($G431="Pickup", SUMIFS(NewEmisData!F:F, NewEmisData!$A:$A, "Pickup", NewEmisData!$B:$B, $A431, NewEmisData!$C:$C, $H431, NewEmisData!$D:$D, V$2), SUMIFS(NewEmisData!F:F, NewEmisData!$A:$A, "LDV", NewEmisData!$B:$B, $A431, NewEmisData!$C:$C, $H431, NewEmisData!$D:$D, V$2))</f>
        <v>0</v>
      </c>
      <c r="W431" s="335">
        <f>$I431*IF($G431="Pickup", SUMIFS(NewEmisData!G:G, NewEmisData!$A:$A, "Pickup", NewEmisData!$B:$B, $A431, NewEmisData!$C:$C, $H431, NewEmisData!$D:$D, W$2), SUMIFS(NewEmisData!G:G, NewEmisData!$A:$A, "LDV", NewEmisData!$B:$B, $A431, NewEmisData!$C:$C, $H431, NewEmisData!$D:$D, W$2))</f>
        <v>0</v>
      </c>
      <c r="X431" s="335">
        <f>$I431*IF($G431="Pickup", SUMIFS(NewEmisData!H:H, NewEmisData!$A:$A, "Pickup", NewEmisData!$B:$B, $A431, NewEmisData!$C:$C, $H431, NewEmisData!$D:$D, X$2), SUMIFS(NewEmisData!H:H, NewEmisData!$A:$A, "LDV", NewEmisData!$B:$B, $A431, NewEmisData!$C:$C, $H431, NewEmisData!$D:$D, X$2))</f>
        <v>0</v>
      </c>
      <c r="Y431" s="335">
        <f>$I431*IF($G431="Pickup", SUMIFS(NewEmisData!I:I, NewEmisData!$A:$A, "Pickup", NewEmisData!$B:$B, $A431, NewEmisData!$C:$C, $H431, NewEmisData!$D:$D, Y$2), SUMIFS(NewEmisData!I:I, NewEmisData!$A:$A, "LDV", NewEmisData!$B:$B, $A431, NewEmisData!$C:$C, $H431, NewEmisData!$D:$D, Y$2))</f>
        <v>0</v>
      </c>
      <c r="Z431" s="335">
        <f>$I431*IF($G431="Pickup", SUMIFS(NewEmisData!J:J, NewEmisData!$A:$A, "Pickup", NewEmisData!$B:$B, $A431, NewEmisData!$C:$C, $H431, NewEmisData!$D:$D, Z$2), SUMIFS(NewEmisData!J:J, NewEmisData!$A:$A, "LDV", NewEmisData!$B:$B, $A431, NewEmisData!$C:$C, $H431, NewEmisData!$D:$D, Z$2))</f>
        <v>0</v>
      </c>
      <c r="AA431" s="335">
        <f>$I431*IF($G431="Pickup", SUMIFS(NewEmisData!K:K, NewEmisData!$A:$A, "Pickup", NewEmisData!$B:$B, $A431, NewEmisData!$C:$C, $H431, NewEmisData!$D:$D, AA$2), SUMIFS(NewEmisData!K:K, NewEmisData!$A:$A, "LDV", NewEmisData!$B:$B, $A431, NewEmisData!$C:$C, $H431, NewEmisData!$D:$D, AA$2))</f>
        <v>0</v>
      </c>
      <c r="AB431" s="335">
        <f>$I431*IF($G431="Pickup", SUMIFS(NewEmisData!L:L, NewEmisData!$A:$A, "Pickup", NewEmisData!$B:$B, $A431, NewEmisData!$C:$C, $H431, NewEmisData!$D:$D, AB$2), SUMIFS(NewEmisData!L:L, NewEmisData!$A:$A, "LDV", NewEmisData!$B:$B, $A431, NewEmisData!$C:$C, $H431, NewEmisData!$D:$D, AB$2))</f>
        <v>0</v>
      </c>
      <c r="AC431" s="335">
        <f>$I431*IF($G431="Pickup", SUMIFS(NewEmisData!M:M, NewEmisData!$A:$A, "Pickup", NewEmisData!$B:$B, $A431, NewEmisData!$C:$C, $H431, NewEmisData!$D:$D, AC$2), SUMIFS(NewEmisData!M:M, NewEmisData!$A:$A, "LDV", NewEmisData!$B:$B, $A431, NewEmisData!$C:$C, $H431, NewEmisData!$D:$D, AC$2))</f>
        <v>0</v>
      </c>
      <c r="AD431" s="335">
        <v>0</v>
      </c>
      <c r="AE431" s="335">
        <f>$I431*IF($G431="Pickup", SUMIFS(NewEmisData!E:E, NewEmisData!$A:$A, "Pickup", NewEmisData!$B:$B, $A431, NewEmisData!$C:$C, $H431, NewEmisData!$D:$D, AE$2), SUMIFS(NewEmisData!E:E, NewEmisData!$A:$A, "LDV", NewEmisData!$B:$B, $A431, NewEmisData!$C:$C, $H431, NewEmisData!$D:$D, AE$2))</f>
        <v>0</v>
      </c>
      <c r="AF431" s="335">
        <f>$I431*IF($G431="Pickup", SUMIFS(NewEmisData!F:F, NewEmisData!$A:$A, "Pickup", NewEmisData!$B:$B, $A431, NewEmisData!$C:$C, $H431, NewEmisData!$D:$D, AF$2), SUMIFS(NewEmisData!F:F, NewEmisData!$A:$A, "LDV", NewEmisData!$B:$B, $A431, NewEmisData!$C:$C, $H431, NewEmisData!$D:$D, AF$2))</f>
        <v>0</v>
      </c>
      <c r="AG431" s="335">
        <f>$I431*IF($G431="Pickup", SUMIFS(NewEmisData!G:G, NewEmisData!$A:$A, "Pickup", NewEmisData!$B:$B, $A431, NewEmisData!$C:$C, $H431, NewEmisData!$D:$D, AG$2), SUMIFS(NewEmisData!G:G, NewEmisData!$A:$A, "LDV", NewEmisData!$B:$B, $A431, NewEmisData!$C:$C, $H431, NewEmisData!$D:$D, AG$2))</f>
        <v>0</v>
      </c>
      <c r="AH431" s="335">
        <f>$I431*IF($G431="Pickup", SUMIFS(NewEmisData!H:H, NewEmisData!$A:$A, "Pickup", NewEmisData!$B:$B, $A431, NewEmisData!$C:$C, $H431, NewEmisData!$D:$D, AH$2), SUMIFS(NewEmisData!H:H, NewEmisData!$A:$A, "LDV", NewEmisData!$B:$B, $A431, NewEmisData!$C:$C, $H431, NewEmisData!$D:$D, AH$2))</f>
        <v>0</v>
      </c>
      <c r="AI431" s="335">
        <f>$I431*IF($G431="Pickup", SUMIFS(NewEmisData!I:I, NewEmisData!$A:$A, "Pickup", NewEmisData!$B:$B, $A431, NewEmisData!$C:$C, $H431, NewEmisData!$D:$D, AI$2), SUMIFS(NewEmisData!I:I, NewEmisData!$A:$A, "LDV", NewEmisData!$B:$B, $A431, NewEmisData!$C:$C, $H431, NewEmisData!$D:$D, AI$2))</f>
        <v>0</v>
      </c>
      <c r="AJ431" s="335">
        <f>$I431*IF($G431="Pickup", SUMIFS(NewEmisData!J:J, NewEmisData!$A:$A, "Pickup", NewEmisData!$B:$B, $A431, NewEmisData!$C:$C, $H431, NewEmisData!$D:$D, AJ$2), SUMIFS(NewEmisData!J:J, NewEmisData!$A:$A, "LDV", NewEmisData!$B:$B, $A431, NewEmisData!$C:$C, $H431, NewEmisData!$D:$D, AJ$2))</f>
        <v>0</v>
      </c>
      <c r="AK431" s="335">
        <f>$I431*IF($G431="Pickup", SUMIFS(NewEmisData!K:K, NewEmisData!$A:$A, "Pickup", NewEmisData!$B:$B, $A431, NewEmisData!$C:$C, $H431, NewEmisData!$D:$D, AK$2), SUMIFS(NewEmisData!K:K, NewEmisData!$A:$A, "LDV", NewEmisData!$B:$B, $A431, NewEmisData!$C:$C, $H431, NewEmisData!$D:$D, AK$2))</f>
        <v>0</v>
      </c>
      <c r="AL431" s="335">
        <f>$I431*IF($G431="Pickup", SUMIFS(NewEmisData!L:L, NewEmisData!$A:$A, "Pickup", NewEmisData!$B:$B, $A431, NewEmisData!$C:$C, $H431, NewEmisData!$D:$D, AL$2), SUMIFS(NewEmisData!L:L, NewEmisData!$A:$A, "LDV", NewEmisData!$B:$B, $A431, NewEmisData!$C:$C, $H431, NewEmisData!$D:$D, AL$2))</f>
        <v>0</v>
      </c>
      <c r="AM431" s="335">
        <f>$I431*IF($G431="Pickup", SUMIFS(NewEmisData!M:M, NewEmisData!$A:$A, "Pickup", NewEmisData!$B:$B, $A431, NewEmisData!$C:$C, $H431, NewEmisData!$D:$D, AM$2), SUMIFS(NewEmisData!M:M, NewEmisData!$A:$A, "LDV", NewEmisData!$B:$B, $A431, NewEmisData!$C:$C, $H431, NewEmisData!$D:$D, AM$2))</f>
        <v>0</v>
      </c>
      <c r="AN431" s="335">
        <v>0</v>
      </c>
      <c r="AO431" s="335">
        <f>$I431*IF($G431="Pickup", SUMIFS(NewEmisData!E:E, NewEmisData!$A:$A, "Pickup", NewEmisData!$B:$B, $A431, NewEmisData!$C:$C, $H431, NewEmisData!$D:$D, AO$2), SUMIFS(NewEmisData!E:E, NewEmisData!$A:$A, "LDV", NewEmisData!$B:$B, $A431, NewEmisData!$C:$C, $H431, NewEmisData!$D:$D, AO$2))</f>
        <v>5.5949189126931899E-2</v>
      </c>
      <c r="AP431" s="335">
        <f>$I431*IF($G431="Pickup", SUMIFS(NewEmisData!F:F, NewEmisData!$A:$A, "Pickup", NewEmisData!$B:$B, $A431, NewEmisData!$C:$C, $H431, NewEmisData!$D:$D, AP$2), SUMIFS(NewEmisData!F:F, NewEmisData!$A:$A, "LDV", NewEmisData!$B:$B, $A431, NewEmisData!$C:$C, $H431, NewEmisData!$D:$D, AP$2))</f>
        <v>5.5949189126931899E-2</v>
      </c>
      <c r="AQ431" s="335">
        <f>$I431*IF($G431="Pickup", SUMIFS(NewEmisData!G:G, NewEmisData!$A:$A, "Pickup", NewEmisData!$B:$B, $A431, NewEmisData!$C:$C, $H431, NewEmisData!$D:$D, AQ$2), SUMIFS(NewEmisData!G:G, NewEmisData!$A:$A, "LDV", NewEmisData!$B:$B, $A431, NewEmisData!$C:$C, $H431, NewEmisData!$D:$D, AQ$2))</f>
        <v>5.5949131442004002E-2</v>
      </c>
      <c r="AR431" s="335">
        <f>$I431*IF($G431="Pickup", SUMIFS(NewEmisData!H:H, NewEmisData!$A:$A, "Pickup", NewEmisData!$B:$B, $A431, NewEmisData!$C:$C, $H431, NewEmisData!$D:$D, AR$2), SUMIFS(NewEmisData!H:H, NewEmisData!$A:$A, "LDV", NewEmisData!$B:$B, $A431, NewEmisData!$C:$C, $H431, NewEmisData!$D:$D, AR$2))</f>
        <v>5.5949145320737102E-2</v>
      </c>
      <c r="AS431" s="335">
        <f>$I431*IF($G431="Pickup", SUMIFS(NewEmisData!I:I, NewEmisData!$A:$A, "Pickup", NewEmisData!$B:$B, $A431, NewEmisData!$C:$C, $H431, NewEmisData!$D:$D, AS$2), SUMIFS(NewEmisData!I:I, NewEmisData!$A:$A, "LDV", NewEmisData!$B:$B, $A431, NewEmisData!$C:$C, $H431, NewEmisData!$D:$D, AS$2))</f>
        <v>5.5949118174518898E-2</v>
      </c>
      <c r="AT431" s="335">
        <f>$I431*IF($G431="Pickup", SUMIFS(NewEmisData!J:J, NewEmisData!$A:$A, "Pickup", NewEmisData!$B:$B, $A431, NewEmisData!$C:$C, $H431, NewEmisData!$D:$D, AT$2), SUMIFS(NewEmisData!J:J, NewEmisData!$A:$A, "LDV", NewEmisData!$B:$B, $A431, NewEmisData!$C:$C, $H431, NewEmisData!$D:$D, AT$2))</f>
        <v>5.5949046541697099E-2</v>
      </c>
      <c r="AU431" s="335">
        <f>$I431*IF($G431="Pickup", SUMIFS(NewEmisData!K:K, NewEmisData!$A:$A, "Pickup", NewEmisData!$B:$B, $A431, NewEmisData!$C:$C, $H431, NewEmisData!$D:$D, AU$2), SUMIFS(NewEmisData!K:K, NewEmisData!$A:$A, "LDV", NewEmisData!$B:$B, $A431, NewEmisData!$C:$C, $H431, NewEmisData!$D:$D, AU$2))</f>
        <v>5.5949120890101497E-2</v>
      </c>
      <c r="AV431" s="335">
        <f>$I431*IF($G431="Pickup", SUMIFS(NewEmisData!L:L, NewEmisData!$A:$A, "Pickup", NewEmisData!$B:$B, $A431, NewEmisData!$C:$C, $H431, NewEmisData!$D:$D, AV$2), SUMIFS(NewEmisData!L:L, NewEmisData!$A:$A, "LDV", NewEmisData!$B:$B, $A431, NewEmisData!$C:$C, $H431, NewEmisData!$D:$D, AV$2))</f>
        <v>5.5949175401502099E-2</v>
      </c>
      <c r="AW431" s="335">
        <f>$I431*IF($G431="Pickup", SUMIFS(NewEmisData!M:M, NewEmisData!$A:$A, "Pickup", NewEmisData!$B:$B, $A431, NewEmisData!$C:$C, $H431, NewEmisData!$D:$D, AW$2), SUMIFS(NewEmisData!M:M, NewEmisData!$A:$A, "LDV", NewEmisData!$B:$B, $A431, NewEmisData!$C:$C, $H431, NewEmisData!$D:$D, AW$2))</f>
        <v>5.5949175401502099E-2</v>
      </c>
      <c r="AX431" s="335">
        <v>0</v>
      </c>
      <c r="AY431" s="335">
        <f>$I431*IF($G431="Pickup", SUMIFS(NewEmisData!E:E, NewEmisData!$A:$A, "Pickup", NewEmisData!$B:$B, $A431, NewEmisData!$C:$C, $H431, NewEmisData!$D:$D, AY$2), SUMIFS(NewEmisData!E:E, NewEmisData!$A:$A, "LDV", NewEmisData!$B:$B, $A431, NewEmisData!$C:$C, $H431, NewEmisData!$D:$D, AY$2))</f>
        <v>7.2571184818618403E-3</v>
      </c>
      <c r="AZ431" s="335">
        <f>$I431*IF($G431="Pickup", SUMIFS(NewEmisData!F:F, NewEmisData!$A:$A, "Pickup", NewEmisData!$B:$B, $A431, NewEmisData!$C:$C, $H431, NewEmisData!$D:$D, AZ$2), SUMIFS(NewEmisData!F:F, NewEmisData!$A:$A, "LDV", NewEmisData!$B:$B, $A431, NewEmisData!$C:$C, $H431, NewEmisData!$D:$D, AZ$2))</f>
        <v>7.2571184818618403E-3</v>
      </c>
      <c r="BA431" s="335">
        <f>$I431*IF($G431="Pickup", SUMIFS(NewEmisData!G:G, NewEmisData!$A:$A, "Pickup", NewEmisData!$B:$B, $A431, NewEmisData!$C:$C, $H431, NewEmisData!$D:$D, BA$2), SUMIFS(NewEmisData!G:G, NewEmisData!$A:$A, "LDV", NewEmisData!$B:$B, $A431, NewEmisData!$C:$C, $H431, NewEmisData!$D:$D, BA$2))</f>
        <v>7.2571114316428102E-3</v>
      </c>
      <c r="BB431" s="335">
        <f>$I431*IF($G431="Pickup", SUMIFS(NewEmisData!H:H, NewEmisData!$A:$A, "Pickup", NewEmisData!$B:$B, $A431, NewEmisData!$C:$C, $H431, NewEmisData!$D:$D, BB$2), SUMIFS(NewEmisData!H:H, NewEmisData!$A:$A, "LDV", NewEmisData!$B:$B, $A431, NewEmisData!$C:$C, $H431, NewEmisData!$D:$D, BB$2))</f>
        <v>7.2571137654529501E-3</v>
      </c>
      <c r="BC431" s="335">
        <f>$I431*IF($G431="Pickup", SUMIFS(NewEmisData!I:I, NewEmisData!$A:$A, "Pickup", NewEmisData!$B:$B, $A431, NewEmisData!$C:$C, $H431, NewEmisData!$D:$D, BC$2), SUMIFS(NewEmisData!I:I, NewEmisData!$A:$A, "LDV", NewEmisData!$B:$B, $A431, NewEmisData!$C:$C, $H431, NewEmisData!$D:$D, BC$2))</f>
        <v>7.2571068307629499E-3</v>
      </c>
      <c r="BD431" s="335">
        <f>$I431*IF($G431="Pickup", SUMIFS(NewEmisData!J:J, NewEmisData!$A:$A, "Pickup", NewEmisData!$B:$B, $A431, NewEmisData!$C:$C, $H431, NewEmisData!$D:$D, BD$2), SUMIFS(NewEmisData!J:J, NewEmisData!$A:$A, "LDV", NewEmisData!$B:$B, $A431, NewEmisData!$C:$C, $H431, NewEmisData!$D:$D, BD$2))</f>
        <v>7.2570974674633498E-3</v>
      </c>
      <c r="BE431" s="335">
        <f>$I431*IF($G431="Pickup", SUMIFS(NewEmisData!K:K, NewEmisData!$A:$A, "Pickup", NewEmisData!$B:$B, $A431, NewEmisData!$C:$C, $H431, NewEmisData!$D:$D, BE$2), SUMIFS(NewEmisData!K:K, NewEmisData!$A:$A, "LDV", NewEmisData!$B:$B, $A431, NewEmisData!$C:$C, $H431, NewEmisData!$D:$D, BE$2))</f>
        <v>7.25710679204878E-3</v>
      </c>
      <c r="BF431" s="335">
        <f>$I431*IF($G431="Pickup", SUMIFS(NewEmisData!L:L, NewEmisData!$A:$A, "Pickup", NewEmisData!$B:$B, $A431, NewEmisData!$C:$C, $H431, NewEmisData!$D:$D, BF$2), SUMIFS(NewEmisData!L:L, NewEmisData!$A:$A, "LDV", NewEmisData!$B:$B, $A431, NewEmisData!$C:$C, $H431, NewEmisData!$D:$D, BF$2))</f>
        <v>7.2571142164254898E-3</v>
      </c>
      <c r="BG431" s="335">
        <f>$I431*IF($G431="Pickup", SUMIFS(NewEmisData!M:M, NewEmisData!$A:$A, "Pickup", NewEmisData!$B:$B, $A431, NewEmisData!$C:$C, $H431, NewEmisData!$D:$D, BG$2), SUMIFS(NewEmisData!M:M, NewEmisData!$A:$A, "LDV", NewEmisData!$B:$B, $A431, NewEmisData!$C:$C, $H431, NewEmisData!$D:$D, BG$2))</f>
        <v>7.2571142164254898E-3</v>
      </c>
      <c r="BH431" s="335">
        <v>0</v>
      </c>
      <c r="BI431" s="335">
        <f>$I431*IF($G431="Pickup", SUMIFS(NewEmisData!E:E, NewEmisData!$A:$A, "Pickup", NewEmisData!$B:$B, $A431, NewEmisData!$C:$C, $H431, NewEmisData!$D:$D, BI$2), SUMIFS(NewEmisData!E:E, NewEmisData!$A:$A, "LDV", NewEmisData!$B:$B, $A431, NewEmisData!$C:$C, $H431, NewEmisData!$D:$D, BI$2))</f>
        <v>0</v>
      </c>
      <c r="BJ431" s="335">
        <f>$I431*IF($G431="Pickup", SUMIFS(NewEmisData!F:F, NewEmisData!$A:$A, "Pickup", NewEmisData!$B:$B, $A431, NewEmisData!$C:$C, $H431, NewEmisData!$D:$D, BJ$2), SUMIFS(NewEmisData!F:F, NewEmisData!$A:$A, "LDV", NewEmisData!$B:$B, $A431, NewEmisData!$C:$C, $H431, NewEmisData!$D:$D, BJ$2))</f>
        <v>0</v>
      </c>
      <c r="BK431" s="335">
        <f>$I431*IF($G431="Pickup", SUMIFS(NewEmisData!G:G, NewEmisData!$A:$A, "Pickup", NewEmisData!$B:$B, $A431, NewEmisData!$C:$C, $H431, NewEmisData!$D:$D, BK$2), SUMIFS(NewEmisData!G:G, NewEmisData!$A:$A, "LDV", NewEmisData!$B:$B, $A431, NewEmisData!$C:$C, $H431, NewEmisData!$D:$D, BK$2))</f>
        <v>0</v>
      </c>
      <c r="BL431" s="335">
        <f>$I431*IF($G431="Pickup", SUMIFS(NewEmisData!H:H, NewEmisData!$A:$A, "Pickup", NewEmisData!$B:$B, $A431, NewEmisData!$C:$C, $H431, NewEmisData!$D:$D, BL$2), SUMIFS(NewEmisData!H:H, NewEmisData!$A:$A, "LDV", NewEmisData!$B:$B, $A431, NewEmisData!$C:$C, $H431, NewEmisData!$D:$D, BL$2))</f>
        <v>0</v>
      </c>
      <c r="BM431" s="335">
        <f>$I431*IF($G431="Pickup", SUMIFS(NewEmisData!I:I, NewEmisData!$A:$A, "Pickup", NewEmisData!$B:$B, $A431, NewEmisData!$C:$C, $H431, NewEmisData!$D:$D, BM$2), SUMIFS(NewEmisData!I:I, NewEmisData!$A:$A, "LDV", NewEmisData!$B:$B, $A431, NewEmisData!$C:$C, $H431, NewEmisData!$D:$D, BM$2))</f>
        <v>0</v>
      </c>
      <c r="BN431" s="335">
        <f>$I431*IF($G431="Pickup", SUMIFS(NewEmisData!J:J, NewEmisData!$A:$A, "Pickup", NewEmisData!$B:$B, $A431, NewEmisData!$C:$C, $H431, NewEmisData!$D:$D, BN$2), SUMIFS(NewEmisData!J:J, NewEmisData!$A:$A, "LDV", NewEmisData!$B:$B, $A431, NewEmisData!$C:$C, $H431, NewEmisData!$D:$D, BN$2))</f>
        <v>0</v>
      </c>
      <c r="BO431" s="335">
        <f>$I431*IF($G431="Pickup", SUMIFS(NewEmisData!K:K, NewEmisData!$A:$A, "Pickup", NewEmisData!$B:$B, $A431, NewEmisData!$C:$C, $H431, NewEmisData!$D:$D, BO$2), SUMIFS(NewEmisData!K:K, NewEmisData!$A:$A, "LDV", NewEmisData!$B:$B, $A431, NewEmisData!$C:$C, $H431, NewEmisData!$D:$D, BO$2))</f>
        <v>0</v>
      </c>
      <c r="BP431" s="335">
        <f>$I431*IF($G431="Pickup", SUMIFS(NewEmisData!L:L, NewEmisData!$A:$A, "Pickup", NewEmisData!$B:$B, $A431, NewEmisData!$C:$C, $H431, NewEmisData!$D:$D, BP$2), SUMIFS(NewEmisData!L:L, NewEmisData!$A:$A, "LDV", NewEmisData!$B:$B, $A431, NewEmisData!$C:$C, $H431, NewEmisData!$D:$D, BP$2))</f>
        <v>0</v>
      </c>
      <c r="BQ431" s="335">
        <f>$I431*IF($G431="Pickup", SUMIFS(NewEmisData!M:M, NewEmisData!$A:$A, "Pickup", NewEmisData!$B:$B, $A431, NewEmisData!$C:$C, $H431, NewEmisData!$D:$D, BQ$2), SUMIFS(NewEmisData!M:M, NewEmisData!$A:$A, "LDV", NewEmisData!$B:$B, $A431, NewEmisData!$C:$C, $H431, NewEmisData!$D:$D, BQ$2))</f>
        <v>0</v>
      </c>
      <c r="BR431" s="335">
        <v>0</v>
      </c>
      <c r="BS431" s="335">
        <f>$I431*IF($G431="Pickup", SUMIFS(NewEmisData!E:E, NewEmisData!$A:$A, "Pickup", NewEmisData!$B:$B, $A431, NewEmisData!$C:$C, $H431, NewEmisData!$D:$D, BS$2), SUMIFS(NewEmisData!E:E, NewEmisData!$A:$A, "LDV", NewEmisData!$B:$B, $A431, NewEmisData!$C:$C, $H431, NewEmisData!$D:$D, BS$2))</f>
        <v>0</v>
      </c>
      <c r="BT431" s="335">
        <f>$I431*IF($G431="Pickup", SUMIFS(NewEmisData!F:F, NewEmisData!$A:$A, "Pickup", NewEmisData!$B:$B, $A431, NewEmisData!$C:$C, $H431, NewEmisData!$D:$D, BT$2), SUMIFS(NewEmisData!F:F, NewEmisData!$A:$A, "LDV", NewEmisData!$B:$B, $A431, NewEmisData!$C:$C, $H431, NewEmisData!$D:$D, BT$2))</f>
        <v>0</v>
      </c>
      <c r="BU431" s="335">
        <f>$I431*IF($G431="Pickup", SUMIFS(NewEmisData!G:G, NewEmisData!$A:$A, "Pickup", NewEmisData!$B:$B, $A431, NewEmisData!$C:$C, $H431, NewEmisData!$D:$D, BU$2), SUMIFS(NewEmisData!G:G, NewEmisData!$A:$A, "LDV", NewEmisData!$B:$B, $A431, NewEmisData!$C:$C, $H431, NewEmisData!$D:$D, BU$2))</f>
        <v>0</v>
      </c>
      <c r="BV431" s="335">
        <f>$I431*IF($G431="Pickup", SUMIFS(NewEmisData!H:H, NewEmisData!$A:$A, "Pickup", NewEmisData!$B:$B, $A431, NewEmisData!$C:$C, $H431, NewEmisData!$D:$D, BV$2), SUMIFS(NewEmisData!H:H, NewEmisData!$A:$A, "LDV", NewEmisData!$B:$B, $A431, NewEmisData!$C:$C, $H431, NewEmisData!$D:$D, BV$2))</f>
        <v>0</v>
      </c>
      <c r="BW431" s="335">
        <f>$I431*IF($G431="Pickup", SUMIFS(NewEmisData!I:I, NewEmisData!$A:$A, "Pickup", NewEmisData!$B:$B, $A431, NewEmisData!$C:$C, $H431, NewEmisData!$D:$D, BW$2), SUMIFS(NewEmisData!I:I, NewEmisData!$A:$A, "LDV", NewEmisData!$B:$B, $A431, NewEmisData!$C:$C, $H431, NewEmisData!$D:$D, BW$2))</f>
        <v>0</v>
      </c>
      <c r="BX431" s="335">
        <f>$I431*IF($G431="Pickup", SUMIFS(NewEmisData!J:J, NewEmisData!$A:$A, "Pickup", NewEmisData!$B:$B, $A431, NewEmisData!$C:$C, $H431, NewEmisData!$D:$D, BX$2), SUMIFS(NewEmisData!J:J, NewEmisData!$A:$A, "LDV", NewEmisData!$B:$B, $A431, NewEmisData!$C:$C, $H431, NewEmisData!$D:$D, BX$2))</f>
        <v>0</v>
      </c>
      <c r="BY431" s="335">
        <f>$I431*IF($G431="Pickup", SUMIFS(NewEmisData!K:K, NewEmisData!$A:$A, "Pickup", NewEmisData!$B:$B, $A431, NewEmisData!$C:$C, $H431, NewEmisData!$D:$D, BY$2), SUMIFS(NewEmisData!K:K, NewEmisData!$A:$A, "LDV", NewEmisData!$B:$B, $A431, NewEmisData!$C:$C, $H431, NewEmisData!$D:$D, BY$2))</f>
        <v>0</v>
      </c>
      <c r="BZ431" s="335">
        <f>$I431*IF($G431="Pickup", SUMIFS(NewEmisData!L:L, NewEmisData!$A:$A, "Pickup", NewEmisData!$B:$B, $A431, NewEmisData!$C:$C, $H431, NewEmisData!$D:$D, BZ$2), SUMIFS(NewEmisData!L:L, NewEmisData!$A:$A, "LDV", NewEmisData!$B:$B, $A431, NewEmisData!$C:$C, $H431, NewEmisData!$D:$D, BZ$2))</f>
        <v>0</v>
      </c>
      <c r="CA431" s="335">
        <f>$I431*IF($G431="Pickup", SUMIFS(NewEmisData!M:M, NewEmisData!$A:$A, "Pickup", NewEmisData!$B:$B, $A431, NewEmisData!$C:$C, $H431, NewEmisData!$D:$D, CA$2), SUMIFS(NewEmisData!M:M, NewEmisData!$A:$A, "LDV", NewEmisData!$B:$B, $A431, NewEmisData!$C:$C, $H431, NewEmisData!$D:$D, CA$2))</f>
        <v>0</v>
      </c>
      <c r="CB431" s="335">
        <v>0</v>
      </c>
      <c r="CC431" s="335">
        <f>$I431*IF($G431="Pickup", SUMIFS(NewEmisData!E:E, NewEmisData!$A:$A, "Pickup", NewEmisData!$B:$B, $A431, NewEmisData!$C:$C, $H431, NewEmisData!$D:$D, CC$2), SUMIFS(NewEmisData!E:E, NewEmisData!$A:$A, "LDV", NewEmisData!$B:$B, $A431, NewEmisData!$C:$C, $H431, NewEmisData!$D:$D, CC$2))</f>
        <v>0</v>
      </c>
      <c r="CD431" s="335">
        <f>$I431*IF($G431="Pickup", SUMIFS(NewEmisData!F:F, NewEmisData!$A:$A, "Pickup", NewEmisData!$B:$B, $A431, NewEmisData!$C:$C, $H431, NewEmisData!$D:$D, CD$2), SUMIFS(NewEmisData!F:F, NewEmisData!$A:$A, "LDV", NewEmisData!$B:$B, $A431, NewEmisData!$C:$C, $H431, NewEmisData!$D:$D, CD$2))</f>
        <v>0</v>
      </c>
      <c r="CE431" s="335">
        <f>$I431*IF($G431="Pickup", SUMIFS(NewEmisData!G:G, NewEmisData!$A:$A, "Pickup", NewEmisData!$B:$B, $A431, NewEmisData!$C:$C, $H431, NewEmisData!$D:$D, CE$2), SUMIFS(NewEmisData!G:G, NewEmisData!$A:$A, "LDV", NewEmisData!$B:$B, $A431, NewEmisData!$C:$C, $H431, NewEmisData!$D:$D, CE$2))</f>
        <v>0</v>
      </c>
      <c r="CF431" s="335">
        <f>$I431*IF($G431="Pickup", SUMIFS(NewEmisData!H:H, NewEmisData!$A:$A, "Pickup", NewEmisData!$B:$B, $A431, NewEmisData!$C:$C, $H431, NewEmisData!$D:$D, CF$2), SUMIFS(NewEmisData!H:H, NewEmisData!$A:$A, "LDV", NewEmisData!$B:$B, $A431, NewEmisData!$C:$C, $H431, NewEmisData!$D:$D, CF$2))</f>
        <v>0</v>
      </c>
      <c r="CG431" s="335">
        <f>$I431*IF($G431="Pickup", SUMIFS(NewEmisData!I:I, NewEmisData!$A:$A, "Pickup", NewEmisData!$B:$B, $A431, NewEmisData!$C:$C, $H431, NewEmisData!$D:$D, CG$2), SUMIFS(NewEmisData!I:I, NewEmisData!$A:$A, "LDV", NewEmisData!$B:$B, $A431, NewEmisData!$C:$C, $H431, NewEmisData!$D:$D, CG$2))</f>
        <v>0</v>
      </c>
      <c r="CH431" s="335">
        <f>$I431*IF($G431="Pickup", SUMIFS(NewEmisData!J:J, NewEmisData!$A:$A, "Pickup", NewEmisData!$B:$B, $A431, NewEmisData!$C:$C, $H431, NewEmisData!$D:$D, CH$2), SUMIFS(NewEmisData!J:J, NewEmisData!$A:$A, "LDV", NewEmisData!$B:$B, $A431, NewEmisData!$C:$C, $H431, NewEmisData!$D:$D, CH$2))</f>
        <v>0</v>
      </c>
      <c r="CI431" s="335">
        <f>$I431*IF($G431="Pickup", SUMIFS(NewEmisData!K:K, NewEmisData!$A:$A, "Pickup", NewEmisData!$B:$B, $A431, NewEmisData!$C:$C, $H431, NewEmisData!$D:$D, CI$2), SUMIFS(NewEmisData!K:K, NewEmisData!$A:$A, "LDV", NewEmisData!$B:$B, $A431, NewEmisData!$C:$C, $H431, NewEmisData!$D:$D, CI$2))</f>
        <v>0</v>
      </c>
      <c r="CJ431" s="335">
        <f>$I431*IF($G431="Pickup", SUMIFS(NewEmisData!L:L, NewEmisData!$A:$A, "Pickup", NewEmisData!$B:$B, $A431, NewEmisData!$C:$C, $H431, NewEmisData!$D:$D, CJ$2), SUMIFS(NewEmisData!L:L, NewEmisData!$A:$A, "LDV", NewEmisData!$B:$B, $A431, NewEmisData!$C:$C, $H431, NewEmisData!$D:$D, CJ$2))</f>
        <v>0</v>
      </c>
      <c r="CK431" s="335">
        <f>$I431*IF($G431="Pickup", SUMIFS(NewEmisData!M:M, NewEmisData!$A:$A, "Pickup", NewEmisData!$B:$B, $A431, NewEmisData!$C:$C, $H431, NewEmisData!$D:$D, CK$2), SUMIFS(NewEmisData!M:M, NewEmisData!$A:$A, "LDV", NewEmisData!$B:$B, $A431, NewEmisData!$C:$C, $H431, NewEmisData!$D:$D, CK$2))</f>
        <v>0</v>
      </c>
      <c r="CL431" s="335">
        <v>0</v>
      </c>
      <c r="CM431" s="335">
        <f>$I431*IF($G431="Pickup", SUMIFS(NewEmisData!E:E, NewEmisData!$A:$A, "Pickup", NewEmisData!$B:$B, $A431, NewEmisData!$C:$C, $H431, NewEmisData!$D:$D, CM$2), SUMIFS(NewEmisData!E:E, NewEmisData!$A:$A, "LDV", NewEmisData!$B:$B, $A431, NewEmisData!$C:$C, $H431, NewEmisData!$D:$D, CM$2))</f>
        <v>0</v>
      </c>
      <c r="CN431" s="335">
        <f>$I431*IF($G431="Pickup", SUMIFS(NewEmisData!F:F, NewEmisData!$A:$A, "Pickup", NewEmisData!$B:$B, $A431, NewEmisData!$C:$C, $H431, NewEmisData!$D:$D, CN$2), SUMIFS(NewEmisData!F:F, NewEmisData!$A:$A, "LDV", NewEmisData!$B:$B, $A431, NewEmisData!$C:$C, $H431, NewEmisData!$D:$D, CN$2))</f>
        <v>0</v>
      </c>
      <c r="CO431" s="335">
        <f>$I431*IF($G431="Pickup", SUMIFS(NewEmisData!G:G, NewEmisData!$A:$A, "Pickup", NewEmisData!$B:$B, $A431, NewEmisData!$C:$C, $H431, NewEmisData!$D:$D, CO$2), SUMIFS(NewEmisData!G:G, NewEmisData!$A:$A, "LDV", NewEmisData!$B:$B, $A431, NewEmisData!$C:$C, $H431, NewEmisData!$D:$D, CO$2))</f>
        <v>0</v>
      </c>
      <c r="CP431" s="335">
        <f>$I431*IF($G431="Pickup", SUMIFS(NewEmisData!H:H, NewEmisData!$A:$A, "Pickup", NewEmisData!$B:$B, $A431, NewEmisData!$C:$C, $H431, NewEmisData!$D:$D, CP$2), SUMIFS(NewEmisData!H:H, NewEmisData!$A:$A, "LDV", NewEmisData!$B:$B, $A431, NewEmisData!$C:$C, $H431, NewEmisData!$D:$D, CP$2))</f>
        <v>0</v>
      </c>
      <c r="CQ431" s="335">
        <f>$I431*IF($G431="Pickup", SUMIFS(NewEmisData!I:I, NewEmisData!$A:$A, "Pickup", NewEmisData!$B:$B, $A431, NewEmisData!$C:$C, $H431, NewEmisData!$D:$D, CQ$2), SUMIFS(NewEmisData!I:I, NewEmisData!$A:$A, "LDV", NewEmisData!$B:$B, $A431, NewEmisData!$C:$C, $H431, NewEmisData!$D:$D, CQ$2))</f>
        <v>0</v>
      </c>
      <c r="CR431" s="335">
        <f>$I431*IF($G431="Pickup", SUMIFS(NewEmisData!J:J, NewEmisData!$A:$A, "Pickup", NewEmisData!$B:$B, $A431, NewEmisData!$C:$C, $H431, NewEmisData!$D:$D, CR$2), SUMIFS(NewEmisData!J:J, NewEmisData!$A:$A, "LDV", NewEmisData!$B:$B, $A431, NewEmisData!$C:$C, $H431, NewEmisData!$D:$D, CR$2))</f>
        <v>0</v>
      </c>
      <c r="CS431" s="335">
        <f>$I431*IF($G431="Pickup", SUMIFS(NewEmisData!K:K, NewEmisData!$A:$A, "Pickup", NewEmisData!$B:$B, $A431, NewEmisData!$C:$C, $H431, NewEmisData!$D:$D, CS$2), SUMIFS(NewEmisData!K:K, NewEmisData!$A:$A, "LDV", NewEmisData!$B:$B, $A431, NewEmisData!$C:$C, $H431, NewEmisData!$D:$D, CS$2))</f>
        <v>0</v>
      </c>
      <c r="CT431" s="335">
        <f>$I431*IF($G431="Pickup", SUMIFS(NewEmisData!L:L, NewEmisData!$A:$A, "Pickup", NewEmisData!$B:$B, $A431, NewEmisData!$C:$C, $H431, NewEmisData!$D:$D, CT$2), SUMIFS(NewEmisData!L:L, NewEmisData!$A:$A, "LDV", NewEmisData!$B:$B, $A431, NewEmisData!$C:$C, $H431, NewEmisData!$D:$D, CT$2))</f>
        <v>0</v>
      </c>
      <c r="CU431" s="335">
        <f>$I431*IF($G431="Pickup", SUMIFS(NewEmisData!M:M, NewEmisData!$A:$A, "Pickup", NewEmisData!$B:$B, $A431, NewEmisData!$C:$C, $H431, NewEmisData!$D:$D, CU$2), SUMIFS(NewEmisData!M:M, NewEmisData!$A:$A, "LDV", NewEmisData!$B:$B, $A431, NewEmisData!$C:$C, $H431, NewEmisData!$D:$D, CU$2))</f>
        <v>0</v>
      </c>
      <c r="CV431" s="335">
        <v>0</v>
      </c>
      <c r="CW431" s="335">
        <v>0</v>
      </c>
      <c r="CX431" s="335">
        <v>0</v>
      </c>
      <c r="CY431" s="335">
        <v>0</v>
      </c>
      <c r="CZ431" s="335">
        <v>0</v>
      </c>
      <c r="DA431" s="335">
        <v>0</v>
      </c>
      <c r="DB431" s="335">
        <v>0</v>
      </c>
      <c r="DC431" s="335">
        <v>0</v>
      </c>
      <c r="DD431" s="335">
        <v>0</v>
      </c>
      <c r="DE431" s="335">
        <v>0</v>
      </c>
      <c r="DF431" s="335">
        <v>0</v>
      </c>
      <c r="DG431" s="335">
        <f>$I431*IF($G431="Pickup", SUMIFS(NewEmisData!E:E, NewEmisData!$A:$A, "Pickup", NewEmisData!$B:$B, $A431, NewEmisData!$C:$C, $H431, NewEmisData!$D:$D, DG$2), SUMIFS(NewEmisData!E:E, NewEmisData!$A:$A, "LDV", NewEmisData!$B:$B, $A431, NewEmisData!$C:$C, $H431, NewEmisData!$D:$D, DG$2))</f>
        <v>0</v>
      </c>
      <c r="DH431" s="335">
        <f>$I431*IF($G431="Pickup", SUMIFS(NewEmisData!F:F, NewEmisData!$A:$A, "Pickup", NewEmisData!$B:$B, $A431, NewEmisData!$C:$C, $H431, NewEmisData!$D:$D, DH$2), SUMIFS(NewEmisData!F:F, NewEmisData!$A:$A, "LDV", NewEmisData!$B:$B, $A431, NewEmisData!$C:$C, $H431, NewEmisData!$D:$D, DH$2))</f>
        <v>0</v>
      </c>
      <c r="DI431" s="335">
        <f>$I431*IF($G431="Pickup", SUMIFS(NewEmisData!G:G, NewEmisData!$A:$A, "Pickup", NewEmisData!$B:$B, $A431, NewEmisData!$C:$C, $H431, NewEmisData!$D:$D, DI$2), SUMIFS(NewEmisData!G:G, NewEmisData!$A:$A, "LDV", NewEmisData!$B:$B, $A431, NewEmisData!$C:$C, $H431, NewEmisData!$D:$D, DI$2))</f>
        <v>0</v>
      </c>
      <c r="DJ431" s="335">
        <f>$I431*IF($G431="Pickup", SUMIFS(NewEmisData!H:H, NewEmisData!$A:$A, "Pickup", NewEmisData!$B:$B, $A431, NewEmisData!$C:$C, $H431, NewEmisData!$D:$D, DJ$2), SUMIFS(NewEmisData!H:H, NewEmisData!$A:$A, "LDV", NewEmisData!$B:$B, $A431, NewEmisData!$C:$C, $H431, NewEmisData!$D:$D, DJ$2))</f>
        <v>0</v>
      </c>
      <c r="DK431" s="335">
        <f>$I431*IF($G431="Pickup", SUMIFS(NewEmisData!I:I, NewEmisData!$A:$A, "Pickup", NewEmisData!$B:$B, $A431, NewEmisData!$C:$C, $H431, NewEmisData!$D:$D, DK$2), SUMIFS(NewEmisData!I:I, NewEmisData!$A:$A, "LDV", NewEmisData!$B:$B, $A431, NewEmisData!$C:$C, $H431, NewEmisData!$D:$D, DK$2))</f>
        <v>0</v>
      </c>
      <c r="DL431" s="335">
        <f>$I431*IF($G431="Pickup", SUMIFS(NewEmisData!J:J, NewEmisData!$A:$A, "Pickup", NewEmisData!$B:$B, $A431, NewEmisData!$C:$C, $H431, NewEmisData!$D:$D, DL$2), SUMIFS(NewEmisData!J:J, NewEmisData!$A:$A, "LDV", NewEmisData!$B:$B, $A431, NewEmisData!$C:$C, $H431, NewEmisData!$D:$D, DL$2))</f>
        <v>0</v>
      </c>
      <c r="DM431" s="335">
        <f>$I431*IF($G431="Pickup", SUMIFS(NewEmisData!K:K, NewEmisData!$A:$A, "Pickup", NewEmisData!$B:$B, $A431, NewEmisData!$C:$C, $H431, NewEmisData!$D:$D, DM$2), SUMIFS(NewEmisData!K:K, NewEmisData!$A:$A, "LDV", NewEmisData!$B:$B, $A431, NewEmisData!$C:$C, $H431, NewEmisData!$D:$D, DM$2))</f>
        <v>0</v>
      </c>
      <c r="DN431" s="335">
        <f>$I431*IF($G431="Pickup", SUMIFS(NewEmisData!L:L, NewEmisData!$A:$A, "Pickup", NewEmisData!$B:$B, $A431, NewEmisData!$C:$C, $H431, NewEmisData!$D:$D, DN$2), SUMIFS(NewEmisData!L:L, NewEmisData!$A:$A, "LDV", NewEmisData!$B:$B, $A431, NewEmisData!$C:$C, $H431, NewEmisData!$D:$D, DN$2))</f>
        <v>0</v>
      </c>
      <c r="DO431" s="335">
        <f>$I431*IF($G431="Pickup", SUMIFS(NewEmisData!M:M, NewEmisData!$A:$A, "Pickup", NewEmisData!$B:$B, $A431, NewEmisData!$C:$C, $H431, NewEmisData!$D:$D, DO$2), SUMIFS(NewEmisData!M:M, NewEmisData!$A:$A, "LDV", NewEmisData!$B:$B, $A431, NewEmisData!$C:$C, $H431, NewEmisData!$D:$D, DO$2))</f>
        <v>0</v>
      </c>
      <c r="DP431" s="335">
        <v>0</v>
      </c>
      <c r="DQ431" s="335">
        <f>$I431*IF($G431="Pickup", SUMIFS(NewEmisData!E:E, NewEmisData!$A:$A, "Pickup", NewEmisData!$B:$B, $A431, NewEmisData!$C:$C, $H431, NewEmisData!$D:$D, DQ$2), SUMIFS(NewEmisData!E:E, NewEmisData!$A:$A, "LDV", NewEmisData!$B:$B, $A431, NewEmisData!$C:$C, $H431, NewEmisData!$D:$D, DQ$2))</f>
        <v>0</v>
      </c>
      <c r="DR431" s="335">
        <f>$I431*IF($G431="Pickup", SUMIFS(NewEmisData!F:F, NewEmisData!$A:$A, "Pickup", NewEmisData!$B:$B, $A431, NewEmisData!$C:$C, $H431, NewEmisData!$D:$D, DR$2), SUMIFS(NewEmisData!F:F, NewEmisData!$A:$A, "LDV", NewEmisData!$B:$B, $A431, NewEmisData!$C:$C, $H431, NewEmisData!$D:$D, DR$2))</f>
        <v>0</v>
      </c>
      <c r="DS431" s="335">
        <f>$I431*IF($G431="Pickup", SUMIFS(NewEmisData!G:G, NewEmisData!$A:$A, "Pickup", NewEmisData!$B:$B, $A431, NewEmisData!$C:$C, $H431, NewEmisData!$D:$D, DS$2), SUMIFS(NewEmisData!G:G, NewEmisData!$A:$A, "LDV", NewEmisData!$B:$B, $A431, NewEmisData!$C:$C, $H431, NewEmisData!$D:$D, DS$2))</f>
        <v>0</v>
      </c>
      <c r="DT431" s="335">
        <f>$I431*IF($G431="Pickup", SUMIFS(NewEmisData!H:H, NewEmisData!$A:$A, "Pickup", NewEmisData!$B:$B, $A431, NewEmisData!$C:$C, $H431, NewEmisData!$D:$D, DT$2), SUMIFS(NewEmisData!H:H, NewEmisData!$A:$A, "LDV", NewEmisData!$B:$B, $A431, NewEmisData!$C:$C, $H431, NewEmisData!$D:$D, DT$2))</f>
        <v>0</v>
      </c>
      <c r="DU431" s="335">
        <f>$I431*IF($G431="Pickup", SUMIFS(NewEmisData!I:I, NewEmisData!$A:$A, "Pickup", NewEmisData!$B:$B, $A431, NewEmisData!$C:$C, $H431, NewEmisData!$D:$D, DU$2), SUMIFS(NewEmisData!I:I, NewEmisData!$A:$A, "LDV", NewEmisData!$B:$B, $A431, NewEmisData!$C:$C, $H431, NewEmisData!$D:$D, DU$2))</f>
        <v>0</v>
      </c>
      <c r="DV431" s="335">
        <f>$I431*IF($G431="Pickup", SUMIFS(NewEmisData!J:J, NewEmisData!$A:$A, "Pickup", NewEmisData!$B:$B, $A431, NewEmisData!$C:$C, $H431, NewEmisData!$D:$D, DV$2), SUMIFS(NewEmisData!J:J, NewEmisData!$A:$A, "LDV", NewEmisData!$B:$B, $A431, NewEmisData!$C:$C, $H431, NewEmisData!$D:$D, DV$2))</f>
        <v>0</v>
      </c>
      <c r="DW431" s="335">
        <f>$I431*IF($G431="Pickup", SUMIFS(NewEmisData!K:K, NewEmisData!$A:$A, "Pickup", NewEmisData!$B:$B, $A431, NewEmisData!$C:$C, $H431, NewEmisData!$D:$D, DW$2), SUMIFS(NewEmisData!K:K, NewEmisData!$A:$A, "LDV", NewEmisData!$B:$B, $A431, NewEmisData!$C:$C, $H431, NewEmisData!$D:$D, DW$2))</f>
        <v>0</v>
      </c>
      <c r="DX431" s="335">
        <f>$I431*IF($G431="Pickup", SUMIFS(NewEmisData!L:L, NewEmisData!$A:$A, "Pickup", NewEmisData!$B:$B, $A431, NewEmisData!$C:$C, $H431, NewEmisData!$D:$D, DX$2), SUMIFS(NewEmisData!L:L, NewEmisData!$A:$A, "LDV", NewEmisData!$B:$B, $A431, NewEmisData!$C:$C, $H431, NewEmisData!$D:$D, DX$2))</f>
        <v>0</v>
      </c>
      <c r="DY431" s="335">
        <f>$I431*IF($G431="Pickup", SUMIFS(NewEmisData!M:M, NewEmisData!$A:$A, "Pickup", NewEmisData!$B:$B, $A431, NewEmisData!$C:$C, $H431, NewEmisData!$D:$D, DY$2), SUMIFS(NewEmisData!M:M, NewEmisData!$A:$A, "LDV", NewEmisData!$B:$B, $A431, NewEmisData!$C:$C, $H431, NewEmisData!$D:$D, DY$2))</f>
        <v>0</v>
      </c>
      <c r="DZ431" s="335">
        <v>0</v>
      </c>
      <c r="EA431" s="335">
        <f t="shared" si="774"/>
        <v>0</v>
      </c>
      <c r="EB431" s="335">
        <f t="shared" si="775"/>
        <v>0</v>
      </c>
      <c r="EC431" s="335">
        <f t="shared" si="776"/>
        <v>0</v>
      </c>
      <c r="ED431" s="335">
        <f t="shared" si="777"/>
        <v>0</v>
      </c>
      <c r="EE431" s="335">
        <f t="shared" si="778"/>
        <v>0</v>
      </c>
      <c r="EF431" s="335">
        <f t="shared" si="779"/>
        <v>0</v>
      </c>
      <c r="EG431" s="335">
        <f t="shared" si="780"/>
        <v>0</v>
      </c>
      <c r="EH431" s="335">
        <f t="shared" si="781"/>
        <v>0</v>
      </c>
      <c r="EI431" s="335">
        <f t="shared" si="782"/>
        <v>0</v>
      </c>
      <c r="EJ431" s="335">
        <f t="shared" si="783"/>
        <v>0</v>
      </c>
      <c r="EK431" s="335">
        <f t="shared" si="784"/>
        <v>0</v>
      </c>
      <c r="EL431" s="335">
        <f t="shared" si="785"/>
        <v>0</v>
      </c>
      <c r="EM431" s="335">
        <f t="shared" si="786"/>
        <v>0</v>
      </c>
      <c r="EN431" s="335">
        <f t="shared" si="787"/>
        <v>0</v>
      </c>
      <c r="EO431" s="335">
        <f t="shared" si="788"/>
        <v>0</v>
      </c>
      <c r="EP431" s="335">
        <f t="shared" si="789"/>
        <v>0</v>
      </c>
      <c r="EQ431" s="335">
        <f t="shared" si="790"/>
        <v>0</v>
      </c>
      <c r="ER431" s="335">
        <f t="shared" si="791"/>
        <v>0</v>
      </c>
      <c r="ES431" s="335">
        <f t="shared" si="792"/>
        <v>0</v>
      </c>
      <c r="ET431" s="335">
        <f t="shared" si="793"/>
        <v>0</v>
      </c>
      <c r="EU431" s="335">
        <f t="shared" si="794"/>
        <v>0</v>
      </c>
      <c r="EV431" s="335">
        <f t="shared" si="795"/>
        <v>0</v>
      </c>
      <c r="EW431" s="335">
        <f t="shared" si="796"/>
        <v>0</v>
      </c>
      <c r="EX431" s="335">
        <f t="shared" si="797"/>
        <v>0</v>
      </c>
      <c r="EY431" s="335">
        <f t="shared" si="798"/>
        <v>0</v>
      </c>
      <c r="EZ431" s="335">
        <f t="shared" si="799"/>
        <v>0</v>
      </c>
      <c r="FA431" s="335">
        <f t="shared" si="800"/>
        <v>0</v>
      </c>
      <c r="FB431" s="335">
        <f t="shared" si="801"/>
        <v>0</v>
      </c>
      <c r="FC431" s="335">
        <f t="shared" si="802"/>
        <v>0</v>
      </c>
      <c r="FD431" s="335">
        <f t="shared" si="803"/>
        <v>0</v>
      </c>
      <c r="FE431" s="335">
        <f t="shared" si="804"/>
        <v>5.5949189126931899E-2</v>
      </c>
      <c r="FF431" s="335">
        <f t="shared" si="805"/>
        <v>5.5949189126931899E-2</v>
      </c>
      <c r="FG431" s="335">
        <f t="shared" si="806"/>
        <v>5.5949131442004002E-2</v>
      </c>
      <c r="FH431" s="335">
        <f t="shared" si="807"/>
        <v>5.5949145320737102E-2</v>
      </c>
      <c r="FI431" s="335">
        <f t="shared" si="808"/>
        <v>5.5949118174518898E-2</v>
      </c>
      <c r="FJ431" s="335">
        <f t="shared" si="809"/>
        <v>5.5949046541697099E-2</v>
      </c>
      <c r="FK431" s="335">
        <f t="shared" si="810"/>
        <v>5.5949120890101497E-2</v>
      </c>
      <c r="FL431" s="335">
        <f t="shared" si="811"/>
        <v>5.5949175401502099E-2</v>
      </c>
      <c r="FM431" s="335">
        <f t="shared" si="812"/>
        <v>5.5949175401502099E-2</v>
      </c>
      <c r="FN431" s="335">
        <f t="shared" si="813"/>
        <v>0</v>
      </c>
      <c r="FO431" s="335">
        <f t="shared" si="814"/>
        <v>7.2571184818618403E-3</v>
      </c>
      <c r="FP431" s="335">
        <f t="shared" si="815"/>
        <v>7.2571184818618403E-3</v>
      </c>
      <c r="FQ431" s="335">
        <f t="shared" si="816"/>
        <v>7.2571114316428102E-3</v>
      </c>
      <c r="FR431" s="335">
        <f t="shared" si="817"/>
        <v>7.2571137654529501E-3</v>
      </c>
      <c r="FS431" s="335">
        <f t="shared" si="818"/>
        <v>7.2571068307629499E-3</v>
      </c>
      <c r="FT431" s="335">
        <f t="shared" si="819"/>
        <v>7.2570974674633498E-3</v>
      </c>
      <c r="FU431" s="335">
        <f t="shared" si="820"/>
        <v>7.25710679204878E-3</v>
      </c>
      <c r="FV431" s="335">
        <f t="shared" si="821"/>
        <v>7.2571142164254898E-3</v>
      </c>
      <c r="FW431" s="335">
        <f t="shared" si="822"/>
        <v>7.2571142164254898E-3</v>
      </c>
      <c r="FX431" s="335">
        <f t="shared" si="823"/>
        <v>0</v>
      </c>
    </row>
    <row r="432" spans="1:180" x14ac:dyDescent="0.2">
      <c r="A432" s="305" t="str">
        <f>_xlfn.CONCAT(IF(LEFT(TRIM(A431),1)="*", "*R", "R"), 1+RIGHT(TRIM(A431),1))</f>
        <v>*R4</v>
      </c>
      <c r="B432" s="305" t="str">
        <f t="shared" si="830"/>
        <v>*TLSSELC100</v>
      </c>
      <c r="C432" s="305" t="str">
        <f t="shared" si="831"/>
        <v>Electric small SUV w/100 mi range</v>
      </c>
      <c r="D432" s="301" t="str">
        <f t="shared" si="832"/>
        <v>bn-vmt, bn-vmt/a</v>
      </c>
      <c r="E432" s="301" t="str">
        <f t="shared" si="833"/>
        <v>TRNELC</v>
      </c>
      <c r="F432" s="301" t="str">
        <f t="shared" si="834"/>
        <v>TL</v>
      </c>
      <c r="G432" s="315" t="s">
        <v>821</v>
      </c>
      <c r="H432" s="315" t="s">
        <v>36</v>
      </c>
      <c r="I432" s="315">
        <v>1</v>
      </c>
      <c r="J432" s="315" t="str">
        <f t="shared" si="824"/>
        <v>Small SUV-ELC</v>
      </c>
      <c r="K432" s="335">
        <f>$I432*IF($G432="Pickup", SUMIFS(NewEmisData!E:E, NewEmisData!$A:$A, "Pickup", NewEmisData!$B:$B, $A432, NewEmisData!$C:$C, $H432, NewEmisData!$D:$D, K$2), SUMIFS(NewEmisData!E:E, NewEmisData!$A:$A, "LDV", NewEmisData!$B:$B, $A432, NewEmisData!$C:$C, $H432, NewEmisData!$D:$D, K$2))</f>
        <v>0</v>
      </c>
      <c r="L432" s="335">
        <f>$I432*IF($G432="Pickup", SUMIFS(NewEmisData!F:F, NewEmisData!$A:$A, "Pickup", NewEmisData!$B:$B, $A432, NewEmisData!$C:$C, $H432, NewEmisData!$D:$D, L$2), SUMIFS(NewEmisData!F:F, NewEmisData!$A:$A, "LDV", NewEmisData!$B:$B, $A432, NewEmisData!$C:$C, $H432, NewEmisData!$D:$D, L$2))</f>
        <v>0</v>
      </c>
      <c r="M432" s="335">
        <f>$I432*IF($G432="Pickup", SUMIFS(NewEmisData!G:G, NewEmisData!$A:$A, "Pickup", NewEmisData!$B:$B, $A432, NewEmisData!$C:$C, $H432, NewEmisData!$D:$D, M$2), SUMIFS(NewEmisData!G:G, NewEmisData!$A:$A, "LDV", NewEmisData!$B:$B, $A432, NewEmisData!$C:$C, $H432, NewEmisData!$D:$D, M$2))</f>
        <v>0</v>
      </c>
      <c r="N432" s="335">
        <f>$I432*IF($G432="Pickup", SUMIFS(NewEmisData!H:H, NewEmisData!$A:$A, "Pickup", NewEmisData!$B:$B, $A432, NewEmisData!$C:$C, $H432, NewEmisData!$D:$D, N$2), SUMIFS(NewEmisData!H:H, NewEmisData!$A:$A, "LDV", NewEmisData!$B:$B, $A432, NewEmisData!$C:$C, $H432, NewEmisData!$D:$D, N$2))</f>
        <v>0</v>
      </c>
      <c r="O432" s="335">
        <f>$I432*IF($G432="Pickup", SUMIFS(NewEmisData!I:I, NewEmisData!$A:$A, "Pickup", NewEmisData!$B:$B, $A432, NewEmisData!$C:$C, $H432, NewEmisData!$D:$D, O$2), SUMIFS(NewEmisData!I:I, NewEmisData!$A:$A, "LDV", NewEmisData!$B:$B, $A432, NewEmisData!$C:$C, $H432, NewEmisData!$D:$D, O$2))</f>
        <v>0</v>
      </c>
      <c r="P432" s="335">
        <f>$I432*IF($G432="Pickup", SUMIFS(NewEmisData!J:J, NewEmisData!$A:$A, "Pickup", NewEmisData!$B:$B, $A432, NewEmisData!$C:$C, $H432, NewEmisData!$D:$D, P$2), SUMIFS(NewEmisData!J:J, NewEmisData!$A:$A, "LDV", NewEmisData!$B:$B, $A432, NewEmisData!$C:$C, $H432, NewEmisData!$D:$D, P$2))</f>
        <v>0</v>
      </c>
      <c r="Q432" s="335">
        <f>$I432*IF($G432="Pickup", SUMIFS(NewEmisData!K:K, NewEmisData!$A:$A, "Pickup", NewEmisData!$B:$B, $A432, NewEmisData!$C:$C, $H432, NewEmisData!$D:$D, Q$2), SUMIFS(NewEmisData!K:K, NewEmisData!$A:$A, "LDV", NewEmisData!$B:$B, $A432, NewEmisData!$C:$C, $H432, NewEmisData!$D:$D, Q$2))</f>
        <v>0</v>
      </c>
      <c r="R432" s="335">
        <f>$I432*IF($G432="Pickup", SUMIFS(NewEmisData!L:L, NewEmisData!$A:$A, "Pickup", NewEmisData!$B:$B, $A432, NewEmisData!$C:$C, $H432, NewEmisData!$D:$D, R$2), SUMIFS(NewEmisData!L:L, NewEmisData!$A:$A, "LDV", NewEmisData!$B:$B, $A432, NewEmisData!$C:$C, $H432, NewEmisData!$D:$D, R$2))</f>
        <v>0</v>
      </c>
      <c r="S432" s="335">
        <f>$I432*IF($G432="Pickup", SUMIFS(NewEmisData!M:M, NewEmisData!$A:$A, "Pickup", NewEmisData!$B:$B, $A432, NewEmisData!$C:$C, $H432, NewEmisData!$D:$D, S$2), SUMIFS(NewEmisData!M:M, NewEmisData!$A:$A, "LDV", NewEmisData!$B:$B, $A432, NewEmisData!$C:$C, $H432, NewEmisData!$D:$D, S$2))</f>
        <v>0</v>
      </c>
      <c r="T432" s="335">
        <v>0</v>
      </c>
      <c r="U432" s="335">
        <f>$I432*IF($G432="Pickup", SUMIFS(NewEmisData!E:E, NewEmisData!$A:$A, "Pickup", NewEmisData!$B:$B, $A432, NewEmisData!$C:$C, $H432, NewEmisData!$D:$D, U$2), SUMIFS(NewEmisData!E:E, NewEmisData!$A:$A, "LDV", NewEmisData!$B:$B, $A432, NewEmisData!$C:$C, $H432, NewEmisData!$D:$D, U$2))</f>
        <v>0</v>
      </c>
      <c r="V432" s="335">
        <f>$I432*IF($G432="Pickup", SUMIFS(NewEmisData!F:F, NewEmisData!$A:$A, "Pickup", NewEmisData!$B:$B, $A432, NewEmisData!$C:$C, $H432, NewEmisData!$D:$D, V$2), SUMIFS(NewEmisData!F:F, NewEmisData!$A:$A, "LDV", NewEmisData!$B:$B, $A432, NewEmisData!$C:$C, $H432, NewEmisData!$D:$D, V$2))</f>
        <v>0</v>
      </c>
      <c r="W432" s="335">
        <f>$I432*IF($G432="Pickup", SUMIFS(NewEmisData!G:G, NewEmisData!$A:$A, "Pickup", NewEmisData!$B:$B, $A432, NewEmisData!$C:$C, $H432, NewEmisData!$D:$D, W$2), SUMIFS(NewEmisData!G:G, NewEmisData!$A:$A, "LDV", NewEmisData!$B:$B, $A432, NewEmisData!$C:$C, $H432, NewEmisData!$D:$D, W$2))</f>
        <v>0</v>
      </c>
      <c r="X432" s="335">
        <f>$I432*IF($G432="Pickup", SUMIFS(NewEmisData!H:H, NewEmisData!$A:$A, "Pickup", NewEmisData!$B:$B, $A432, NewEmisData!$C:$C, $H432, NewEmisData!$D:$D, X$2), SUMIFS(NewEmisData!H:H, NewEmisData!$A:$A, "LDV", NewEmisData!$B:$B, $A432, NewEmisData!$C:$C, $H432, NewEmisData!$D:$D, X$2))</f>
        <v>0</v>
      </c>
      <c r="Y432" s="335">
        <f>$I432*IF($G432="Pickup", SUMIFS(NewEmisData!I:I, NewEmisData!$A:$A, "Pickup", NewEmisData!$B:$B, $A432, NewEmisData!$C:$C, $H432, NewEmisData!$D:$D, Y$2), SUMIFS(NewEmisData!I:I, NewEmisData!$A:$A, "LDV", NewEmisData!$B:$B, $A432, NewEmisData!$C:$C, $H432, NewEmisData!$D:$D, Y$2))</f>
        <v>0</v>
      </c>
      <c r="Z432" s="335">
        <f>$I432*IF($G432="Pickup", SUMIFS(NewEmisData!J:J, NewEmisData!$A:$A, "Pickup", NewEmisData!$B:$B, $A432, NewEmisData!$C:$C, $H432, NewEmisData!$D:$D, Z$2), SUMIFS(NewEmisData!J:J, NewEmisData!$A:$A, "LDV", NewEmisData!$B:$B, $A432, NewEmisData!$C:$C, $H432, NewEmisData!$D:$D, Z$2))</f>
        <v>0</v>
      </c>
      <c r="AA432" s="335">
        <f>$I432*IF($G432="Pickup", SUMIFS(NewEmisData!K:K, NewEmisData!$A:$A, "Pickup", NewEmisData!$B:$B, $A432, NewEmisData!$C:$C, $H432, NewEmisData!$D:$D, AA$2), SUMIFS(NewEmisData!K:K, NewEmisData!$A:$A, "LDV", NewEmisData!$B:$B, $A432, NewEmisData!$C:$C, $H432, NewEmisData!$D:$D, AA$2))</f>
        <v>0</v>
      </c>
      <c r="AB432" s="335">
        <f>$I432*IF($G432="Pickup", SUMIFS(NewEmisData!L:L, NewEmisData!$A:$A, "Pickup", NewEmisData!$B:$B, $A432, NewEmisData!$C:$C, $H432, NewEmisData!$D:$D, AB$2), SUMIFS(NewEmisData!L:L, NewEmisData!$A:$A, "LDV", NewEmisData!$B:$B, $A432, NewEmisData!$C:$C, $H432, NewEmisData!$D:$D, AB$2))</f>
        <v>0</v>
      </c>
      <c r="AC432" s="335">
        <f>$I432*IF($G432="Pickup", SUMIFS(NewEmisData!M:M, NewEmisData!$A:$A, "Pickup", NewEmisData!$B:$B, $A432, NewEmisData!$C:$C, $H432, NewEmisData!$D:$D, AC$2), SUMIFS(NewEmisData!M:M, NewEmisData!$A:$A, "LDV", NewEmisData!$B:$B, $A432, NewEmisData!$C:$C, $H432, NewEmisData!$D:$D, AC$2))</f>
        <v>0</v>
      </c>
      <c r="AD432" s="335">
        <v>0</v>
      </c>
      <c r="AE432" s="335">
        <f>$I432*IF($G432="Pickup", SUMIFS(NewEmisData!E:E, NewEmisData!$A:$A, "Pickup", NewEmisData!$B:$B, $A432, NewEmisData!$C:$C, $H432, NewEmisData!$D:$D, AE$2), SUMIFS(NewEmisData!E:E, NewEmisData!$A:$A, "LDV", NewEmisData!$B:$B, $A432, NewEmisData!$C:$C, $H432, NewEmisData!$D:$D, AE$2))</f>
        <v>0</v>
      </c>
      <c r="AF432" s="335">
        <f>$I432*IF($G432="Pickup", SUMIFS(NewEmisData!F:F, NewEmisData!$A:$A, "Pickup", NewEmisData!$B:$B, $A432, NewEmisData!$C:$C, $H432, NewEmisData!$D:$D, AF$2), SUMIFS(NewEmisData!F:F, NewEmisData!$A:$A, "LDV", NewEmisData!$B:$B, $A432, NewEmisData!$C:$C, $H432, NewEmisData!$D:$D, AF$2))</f>
        <v>0</v>
      </c>
      <c r="AG432" s="335">
        <f>$I432*IF($G432="Pickup", SUMIFS(NewEmisData!G:G, NewEmisData!$A:$A, "Pickup", NewEmisData!$B:$B, $A432, NewEmisData!$C:$C, $H432, NewEmisData!$D:$D, AG$2), SUMIFS(NewEmisData!G:G, NewEmisData!$A:$A, "LDV", NewEmisData!$B:$B, $A432, NewEmisData!$C:$C, $H432, NewEmisData!$D:$D, AG$2))</f>
        <v>0</v>
      </c>
      <c r="AH432" s="335">
        <f>$I432*IF($G432="Pickup", SUMIFS(NewEmisData!H:H, NewEmisData!$A:$A, "Pickup", NewEmisData!$B:$B, $A432, NewEmisData!$C:$C, $H432, NewEmisData!$D:$D, AH$2), SUMIFS(NewEmisData!H:H, NewEmisData!$A:$A, "LDV", NewEmisData!$B:$B, $A432, NewEmisData!$C:$C, $H432, NewEmisData!$D:$D, AH$2))</f>
        <v>0</v>
      </c>
      <c r="AI432" s="335">
        <f>$I432*IF($G432="Pickup", SUMIFS(NewEmisData!I:I, NewEmisData!$A:$A, "Pickup", NewEmisData!$B:$B, $A432, NewEmisData!$C:$C, $H432, NewEmisData!$D:$D, AI$2), SUMIFS(NewEmisData!I:I, NewEmisData!$A:$A, "LDV", NewEmisData!$B:$B, $A432, NewEmisData!$C:$C, $H432, NewEmisData!$D:$D, AI$2))</f>
        <v>0</v>
      </c>
      <c r="AJ432" s="335">
        <f>$I432*IF($G432="Pickup", SUMIFS(NewEmisData!J:J, NewEmisData!$A:$A, "Pickup", NewEmisData!$B:$B, $A432, NewEmisData!$C:$C, $H432, NewEmisData!$D:$D, AJ$2), SUMIFS(NewEmisData!J:J, NewEmisData!$A:$A, "LDV", NewEmisData!$B:$B, $A432, NewEmisData!$C:$C, $H432, NewEmisData!$D:$D, AJ$2))</f>
        <v>0</v>
      </c>
      <c r="AK432" s="335">
        <f>$I432*IF($G432="Pickup", SUMIFS(NewEmisData!K:K, NewEmisData!$A:$A, "Pickup", NewEmisData!$B:$B, $A432, NewEmisData!$C:$C, $H432, NewEmisData!$D:$D, AK$2), SUMIFS(NewEmisData!K:K, NewEmisData!$A:$A, "LDV", NewEmisData!$B:$B, $A432, NewEmisData!$C:$C, $H432, NewEmisData!$D:$D, AK$2))</f>
        <v>0</v>
      </c>
      <c r="AL432" s="335">
        <f>$I432*IF($G432="Pickup", SUMIFS(NewEmisData!L:L, NewEmisData!$A:$A, "Pickup", NewEmisData!$B:$B, $A432, NewEmisData!$C:$C, $H432, NewEmisData!$D:$D, AL$2), SUMIFS(NewEmisData!L:L, NewEmisData!$A:$A, "LDV", NewEmisData!$B:$B, $A432, NewEmisData!$C:$C, $H432, NewEmisData!$D:$D, AL$2))</f>
        <v>0</v>
      </c>
      <c r="AM432" s="335">
        <f>$I432*IF($G432="Pickup", SUMIFS(NewEmisData!M:M, NewEmisData!$A:$A, "Pickup", NewEmisData!$B:$B, $A432, NewEmisData!$C:$C, $H432, NewEmisData!$D:$D, AM$2), SUMIFS(NewEmisData!M:M, NewEmisData!$A:$A, "LDV", NewEmisData!$B:$B, $A432, NewEmisData!$C:$C, $H432, NewEmisData!$D:$D, AM$2))</f>
        <v>0</v>
      </c>
      <c r="AN432" s="335">
        <v>0</v>
      </c>
      <c r="AO432" s="335">
        <f>$I432*IF($G432="Pickup", SUMIFS(NewEmisData!E:E, NewEmisData!$A:$A, "Pickup", NewEmisData!$B:$B, $A432, NewEmisData!$C:$C, $H432, NewEmisData!$D:$D, AO$2), SUMIFS(NewEmisData!E:E, NewEmisData!$A:$A, "LDV", NewEmisData!$B:$B, $A432, NewEmisData!$C:$C, $H432, NewEmisData!$D:$D, AO$2))</f>
        <v>7.4526067369789506E-2</v>
      </c>
      <c r="AP432" s="335">
        <f>$I432*IF($G432="Pickup", SUMIFS(NewEmisData!F:F, NewEmisData!$A:$A, "Pickup", NewEmisData!$B:$B, $A432, NewEmisData!$C:$C, $H432, NewEmisData!$D:$D, AP$2), SUMIFS(NewEmisData!F:F, NewEmisData!$A:$A, "LDV", NewEmisData!$B:$B, $A432, NewEmisData!$C:$C, $H432, NewEmisData!$D:$D, AP$2))</f>
        <v>7.4526067369789506E-2</v>
      </c>
      <c r="AQ432" s="335">
        <f>$I432*IF($G432="Pickup", SUMIFS(NewEmisData!G:G, NewEmisData!$A:$A, "Pickup", NewEmisData!$B:$B, $A432, NewEmisData!$C:$C, $H432, NewEmisData!$D:$D, AQ$2), SUMIFS(NewEmisData!G:G, NewEmisData!$A:$A, "LDV", NewEmisData!$B:$B, $A432, NewEmisData!$C:$C, $H432, NewEmisData!$D:$D, AQ$2))</f>
        <v>7.4526039586762793E-2</v>
      </c>
      <c r="AR432" s="335">
        <f>$I432*IF($G432="Pickup", SUMIFS(NewEmisData!H:H, NewEmisData!$A:$A, "Pickup", NewEmisData!$B:$B, $A432, NewEmisData!$C:$C, $H432, NewEmisData!$D:$D, AR$2), SUMIFS(NewEmisData!H:H, NewEmisData!$A:$A, "LDV", NewEmisData!$B:$B, $A432, NewEmisData!$C:$C, $H432, NewEmisData!$D:$D, AR$2))</f>
        <v>7.4526082672864202E-2</v>
      </c>
      <c r="AS432" s="335">
        <f>$I432*IF($G432="Pickup", SUMIFS(NewEmisData!I:I, NewEmisData!$A:$A, "Pickup", NewEmisData!$B:$B, $A432, NewEmisData!$C:$C, $H432, NewEmisData!$D:$D, AS$2), SUMIFS(NewEmisData!I:I, NewEmisData!$A:$A, "LDV", NewEmisData!$B:$B, $A432, NewEmisData!$C:$C, $H432, NewEmisData!$D:$D, AS$2))</f>
        <v>7.4526031771725496E-2</v>
      </c>
      <c r="AT432" s="335">
        <f>$I432*IF($G432="Pickup", SUMIFS(NewEmisData!J:J, NewEmisData!$A:$A, "Pickup", NewEmisData!$B:$B, $A432, NewEmisData!$C:$C, $H432, NewEmisData!$D:$D, AT$2), SUMIFS(NewEmisData!J:J, NewEmisData!$A:$A, "LDV", NewEmisData!$B:$B, $A432, NewEmisData!$C:$C, $H432, NewEmisData!$D:$D, AT$2))</f>
        <v>7.4526070650223306E-2</v>
      </c>
      <c r="AU432" s="335">
        <f>$I432*IF($G432="Pickup", SUMIFS(NewEmisData!K:K, NewEmisData!$A:$A, "Pickup", NewEmisData!$B:$B, $A432, NewEmisData!$C:$C, $H432, NewEmisData!$D:$D, AU$2), SUMIFS(NewEmisData!K:K, NewEmisData!$A:$A, "LDV", NewEmisData!$B:$B, $A432, NewEmisData!$C:$C, $H432, NewEmisData!$D:$D, AU$2))</f>
        <v>7.4526042307150001E-2</v>
      </c>
      <c r="AV432" s="335">
        <f>$I432*IF($G432="Pickup", SUMIFS(NewEmisData!L:L, NewEmisData!$A:$A, "Pickup", NewEmisData!$B:$B, $A432, NewEmisData!$C:$C, $H432, NewEmisData!$D:$D, AV$2), SUMIFS(NewEmisData!L:L, NewEmisData!$A:$A, "LDV", NewEmisData!$B:$B, $A432, NewEmisData!$C:$C, $H432, NewEmisData!$D:$D, AV$2))</f>
        <v>7.4526038743875506E-2</v>
      </c>
      <c r="AW432" s="335">
        <f>$I432*IF($G432="Pickup", SUMIFS(NewEmisData!M:M, NewEmisData!$A:$A, "Pickup", NewEmisData!$B:$B, $A432, NewEmisData!$C:$C, $H432, NewEmisData!$D:$D, AW$2), SUMIFS(NewEmisData!M:M, NewEmisData!$A:$A, "LDV", NewEmisData!$B:$B, $A432, NewEmisData!$C:$C, $H432, NewEmisData!$D:$D, AW$2))</f>
        <v>7.4526038743875506E-2</v>
      </c>
      <c r="AX432" s="335">
        <v>0</v>
      </c>
      <c r="AY432" s="335">
        <f>$I432*IF($G432="Pickup", SUMIFS(NewEmisData!E:E, NewEmisData!$A:$A, "Pickup", NewEmisData!$B:$B, $A432, NewEmisData!$C:$C, $H432, NewEmisData!$D:$D, AY$2), SUMIFS(NewEmisData!E:E, NewEmisData!$A:$A, "LDV", NewEmisData!$B:$B, $A432, NewEmisData!$C:$C, $H432, NewEmisData!$D:$D, AY$2))</f>
        <v>9.6092368235423907E-3</v>
      </c>
      <c r="AZ432" s="335">
        <f>$I432*IF($G432="Pickup", SUMIFS(NewEmisData!F:F, NewEmisData!$A:$A, "Pickup", NewEmisData!$B:$B, $A432, NewEmisData!$C:$C, $H432, NewEmisData!$D:$D, AZ$2), SUMIFS(NewEmisData!F:F, NewEmisData!$A:$A, "LDV", NewEmisData!$B:$B, $A432, NewEmisData!$C:$C, $H432, NewEmisData!$D:$D, AZ$2))</f>
        <v>9.6092368235423907E-3</v>
      </c>
      <c r="BA432" s="335">
        <f>$I432*IF($G432="Pickup", SUMIFS(NewEmisData!G:G, NewEmisData!$A:$A, "Pickup", NewEmisData!$B:$B, $A432, NewEmisData!$C:$C, $H432, NewEmisData!$D:$D, BA$2), SUMIFS(NewEmisData!G:G, NewEmisData!$A:$A, "LDV", NewEmisData!$B:$B, $A432, NewEmisData!$C:$C, $H432, NewEmisData!$D:$D, BA$2))</f>
        <v>9.6092257463787894E-3</v>
      </c>
      <c r="BB432" s="335">
        <f>$I432*IF($G432="Pickup", SUMIFS(NewEmisData!H:H, NewEmisData!$A:$A, "Pickup", NewEmisData!$B:$B, $A432, NewEmisData!$C:$C, $H432, NewEmisData!$D:$D, BB$2), SUMIFS(NewEmisData!H:H, NewEmisData!$A:$A, "LDV", NewEmisData!$B:$B, $A432, NewEmisData!$C:$C, $H432, NewEmisData!$D:$D, BB$2))</f>
        <v>9.6092345509158992E-3</v>
      </c>
      <c r="BC432" s="335">
        <f>$I432*IF($G432="Pickup", SUMIFS(NewEmisData!I:I, NewEmisData!$A:$A, "Pickup", NewEmisData!$B:$B, $A432, NewEmisData!$C:$C, $H432, NewEmisData!$D:$D, BC$2), SUMIFS(NewEmisData!I:I, NewEmisData!$A:$A, "LDV", NewEmisData!$B:$B, $A432, NewEmisData!$C:$C, $H432, NewEmisData!$D:$D, BC$2))</f>
        <v>9.6092257298777996E-3</v>
      </c>
      <c r="BD432" s="335">
        <f>$I432*IF($G432="Pickup", SUMIFS(NewEmisData!J:J, NewEmisData!$A:$A, "Pickup", NewEmisData!$B:$B, $A432, NewEmisData!$C:$C, $H432, NewEmisData!$D:$D, BD$2), SUMIFS(NewEmisData!J:J, NewEmisData!$A:$A, "LDV", NewEmisData!$B:$B, $A432, NewEmisData!$C:$C, $H432, NewEmisData!$D:$D, BD$2))</f>
        <v>9.6092389204882993E-3</v>
      </c>
      <c r="BE432" s="335">
        <f>$I432*IF($G432="Pickup", SUMIFS(NewEmisData!K:K, NewEmisData!$A:$A, "Pickup", NewEmisData!$B:$B, $A432, NewEmisData!$C:$C, $H432, NewEmisData!$D:$D, BE$2), SUMIFS(NewEmisData!K:K, NewEmisData!$A:$A, "LDV", NewEmisData!$B:$B, $A432, NewEmisData!$C:$C, $H432, NewEmisData!$D:$D, BE$2))</f>
        <v>9.6092263841740799E-3</v>
      </c>
      <c r="BF432" s="335">
        <f>$I432*IF($G432="Pickup", SUMIFS(NewEmisData!L:L, NewEmisData!$A:$A, "Pickup", NewEmisData!$B:$B, $A432, NewEmisData!$C:$C, $H432, NewEmisData!$D:$D, BF$2), SUMIFS(NewEmisData!L:L, NewEmisData!$A:$A, "LDV", NewEmisData!$B:$B, $A432, NewEmisData!$C:$C, $H432, NewEmisData!$D:$D, BF$2))</f>
        <v>9.6092238087385901E-3</v>
      </c>
      <c r="BG432" s="335">
        <f>$I432*IF($G432="Pickup", SUMIFS(NewEmisData!M:M, NewEmisData!$A:$A, "Pickup", NewEmisData!$B:$B, $A432, NewEmisData!$C:$C, $H432, NewEmisData!$D:$D, BG$2), SUMIFS(NewEmisData!M:M, NewEmisData!$A:$A, "LDV", NewEmisData!$B:$B, $A432, NewEmisData!$C:$C, $H432, NewEmisData!$D:$D, BG$2))</f>
        <v>9.6092238087385901E-3</v>
      </c>
      <c r="BH432" s="335">
        <v>0</v>
      </c>
      <c r="BI432" s="335">
        <f>$I432*IF($G432="Pickup", SUMIFS(NewEmisData!E:E, NewEmisData!$A:$A, "Pickup", NewEmisData!$B:$B, $A432, NewEmisData!$C:$C, $H432, NewEmisData!$D:$D, BI$2), SUMIFS(NewEmisData!E:E, NewEmisData!$A:$A, "LDV", NewEmisData!$B:$B, $A432, NewEmisData!$C:$C, $H432, NewEmisData!$D:$D, BI$2))</f>
        <v>0</v>
      </c>
      <c r="BJ432" s="335">
        <f>$I432*IF($G432="Pickup", SUMIFS(NewEmisData!F:F, NewEmisData!$A:$A, "Pickup", NewEmisData!$B:$B, $A432, NewEmisData!$C:$C, $H432, NewEmisData!$D:$D, BJ$2), SUMIFS(NewEmisData!F:F, NewEmisData!$A:$A, "LDV", NewEmisData!$B:$B, $A432, NewEmisData!$C:$C, $H432, NewEmisData!$D:$D, BJ$2))</f>
        <v>0</v>
      </c>
      <c r="BK432" s="335">
        <f>$I432*IF($G432="Pickup", SUMIFS(NewEmisData!G:G, NewEmisData!$A:$A, "Pickup", NewEmisData!$B:$B, $A432, NewEmisData!$C:$C, $H432, NewEmisData!$D:$D, BK$2), SUMIFS(NewEmisData!G:G, NewEmisData!$A:$A, "LDV", NewEmisData!$B:$B, $A432, NewEmisData!$C:$C, $H432, NewEmisData!$D:$D, BK$2))</f>
        <v>0</v>
      </c>
      <c r="BL432" s="335">
        <f>$I432*IF($G432="Pickup", SUMIFS(NewEmisData!H:H, NewEmisData!$A:$A, "Pickup", NewEmisData!$B:$B, $A432, NewEmisData!$C:$C, $H432, NewEmisData!$D:$D, BL$2), SUMIFS(NewEmisData!H:H, NewEmisData!$A:$A, "LDV", NewEmisData!$B:$B, $A432, NewEmisData!$C:$C, $H432, NewEmisData!$D:$D, BL$2))</f>
        <v>0</v>
      </c>
      <c r="BM432" s="335">
        <f>$I432*IF($G432="Pickup", SUMIFS(NewEmisData!I:I, NewEmisData!$A:$A, "Pickup", NewEmisData!$B:$B, $A432, NewEmisData!$C:$C, $H432, NewEmisData!$D:$D, BM$2), SUMIFS(NewEmisData!I:I, NewEmisData!$A:$A, "LDV", NewEmisData!$B:$B, $A432, NewEmisData!$C:$C, $H432, NewEmisData!$D:$D, BM$2))</f>
        <v>0</v>
      </c>
      <c r="BN432" s="335">
        <f>$I432*IF($G432="Pickup", SUMIFS(NewEmisData!J:J, NewEmisData!$A:$A, "Pickup", NewEmisData!$B:$B, $A432, NewEmisData!$C:$C, $H432, NewEmisData!$D:$D, BN$2), SUMIFS(NewEmisData!J:J, NewEmisData!$A:$A, "LDV", NewEmisData!$B:$B, $A432, NewEmisData!$C:$C, $H432, NewEmisData!$D:$D, BN$2))</f>
        <v>0</v>
      </c>
      <c r="BO432" s="335">
        <f>$I432*IF($G432="Pickup", SUMIFS(NewEmisData!K:K, NewEmisData!$A:$A, "Pickup", NewEmisData!$B:$B, $A432, NewEmisData!$C:$C, $H432, NewEmisData!$D:$D, BO$2), SUMIFS(NewEmisData!K:K, NewEmisData!$A:$A, "LDV", NewEmisData!$B:$B, $A432, NewEmisData!$C:$C, $H432, NewEmisData!$D:$D, BO$2))</f>
        <v>0</v>
      </c>
      <c r="BP432" s="335">
        <f>$I432*IF($G432="Pickup", SUMIFS(NewEmisData!L:L, NewEmisData!$A:$A, "Pickup", NewEmisData!$B:$B, $A432, NewEmisData!$C:$C, $H432, NewEmisData!$D:$D, BP$2), SUMIFS(NewEmisData!L:L, NewEmisData!$A:$A, "LDV", NewEmisData!$B:$B, $A432, NewEmisData!$C:$C, $H432, NewEmisData!$D:$D, BP$2))</f>
        <v>0</v>
      </c>
      <c r="BQ432" s="335">
        <f>$I432*IF($G432="Pickup", SUMIFS(NewEmisData!M:M, NewEmisData!$A:$A, "Pickup", NewEmisData!$B:$B, $A432, NewEmisData!$C:$C, $H432, NewEmisData!$D:$D, BQ$2), SUMIFS(NewEmisData!M:M, NewEmisData!$A:$A, "LDV", NewEmisData!$B:$B, $A432, NewEmisData!$C:$C, $H432, NewEmisData!$D:$D, BQ$2))</f>
        <v>0</v>
      </c>
      <c r="BR432" s="335">
        <v>0</v>
      </c>
      <c r="BS432" s="335">
        <f>$I432*IF($G432="Pickup", SUMIFS(NewEmisData!E:E, NewEmisData!$A:$A, "Pickup", NewEmisData!$B:$B, $A432, NewEmisData!$C:$C, $H432, NewEmisData!$D:$D, BS$2), SUMIFS(NewEmisData!E:E, NewEmisData!$A:$A, "LDV", NewEmisData!$B:$B, $A432, NewEmisData!$C:$C, $H432, NewEmisData!$D:$D, BS$2))</f>
        <v>0</v>
      </c>
      <c r="BT432" s="335">
        <f>$I432*IF($G432="Pickup", SUMIFS(NewEmisData!F:F, NewEmisData!$A:$A, "Pickup", NewEmisData!$B:$B, $A432, NewEmisData!$C:$C, $H432, NewEmisData!$D:$D, BT$2), SUMIFS(NewEmisData!F:F, NewEmisData!$A:$A, "LDV", NewEmisData!$B:$B, $A432, NewEmisData!$C:$C, $H432, NewEmisData!$D:$D, BT$2))</f>
        <v>0</v>
      </c>
      <c r="BU432" s="335">
        <f>$I432*IF($G432="Pickup", SUMIFS(NewEmisData!G:G, NewEmisData!$A:$A, "Pickup", NewEmisData!$B:$B, $A432, NewEmisData!$C:$C, $H432, NewEmisData!$D:$D, BU$2), SUMIFS(NewEmisData!G:G, NewEmisData!$A:$A, "LDV", NewEmisData!$B:$B, $A432, NewEmisData!$C:$C, $H432, NewEmisData!$D:$D, BU$2))</f>
        <v>0</v>
      </c>
      <c r="BV432" s="335">
        <f>$I432*IF($G432="Pickup", SUMIFS(NewEmisData!H:H, NewEmisData!$A:$A, "Pickup", NewEmisData!$B:$B, $A432, NewEmisData!$C:$C, $H432, NewEmisData!$D:$D, BV$2), SUMIFS(NewEmisData!H:H, NewEmisData!$A:$A, "LDV", NewEmisData!$B:$B, $A432, NewEmisData!$C:$C, $H432, NewEmisData!$D:$D, BV$2))</f>
        <v>0</v>
      </c>
      <c r="BW432" s="335">
        <f>$I432*IF($G432="Pickup", SUMIFS(NewEmisData!I:I, NewEmisData!$A:$A, "Pickup", NewEmisData!$B:$B, $A432, NewEmisData!$C:$C, $H432, NewEmisData!$D:$D, BW$2), SUMIFS(NewEmisData!I:I, NewEmisData!$A:$A, "LDV", NewEmisData!$B:$B, $A432, NewEmisData!$C:$C, $H432, NewEmisData!$D:$D, BW$2))</f>
        <v>0</v>
      </c>
      <c r="BX432" s="335">
        <f>$I432*IF($G432="Pickup", SUMIFS(NewEmisData!J:J, NewEmisData!$A:$A, "Pickup", NewEmisData!$B:$B, $A432, NewEmisData!$C:$C, $H432, NewEmisData!$D:$D, BX$2), SUMIFS(NewEmisData!J:J, NewEmisData!$A:$A, "LDV", NewEmisData!$B:$B, $A432, NewEmisData!$C:$C, $H432, NewEmisData!$D:$D, BX$2))</f>
        <v>0</v>
      </c>
      <c r="BY432" s="335">
        <f>$I432*IF($G432="Pickup", SUMIFS(NewEmisData!K:K, NewEmisData!$A:$A, "Pickup", NewEmisData!$B:$B, $A432, NewEmisData!$C:$C, $H432, NewEmisData!$D:$D, BY$2), SUMIFS(NewEmisData!K:K, NewEmisData!$A:$A, "LDV", NewEmisData!$B:$B, $A432, NewEmisData!$C:$C, $H432, NewEmisData!$D:$D, BY$2))</f>
        <v>0</v>
      </c>
      <c r="BZ432" s="335">
        <f>$I432*IF($G432="Pickup", SUMIFS(NewEmisData!L:L, NewEmisData!$A:$A, "Pickup", NewEmisData!$B:$B, $A432, NewEmisData!$C:$C, $H432, NewEmisData!$D:$D, BZ$2), SUMIFS(NewEmisData!L:L, NewEmisData!$A:$A, "LDV", NewEmisData!$B:$B, $A432, NewEmisData!$C:$C, $H432, NewEmisData!$D:$D, BZ$2))</f>
        <v>0</v>
      </c>
      <c r="CA432" s="335">
        <f>$I432*IF($G432="Pickup", SUMIFS(NewEmisData!M:M, NewEmisData!$A:$A, "Pickup", NewEmisData!$B:$B, $A432, NewEmisData!$C:$C, $H432, NewEmisData!$D:$D, CA$2), SUMIFS(NewEmisData!M:M, NewEmisData!$A:$A, "LDV", NewEmisData!$B:$B, $A432, NewEmisData!$C:$C, $H432, NewEmisData!$D:$D, CA$2))</f>
        <v>0</v>
      </c>
      <c r="CB432" s="335">
        <v>0</v>
      </c>
      <c r="CC432" s="335">
        <f>$I432*IF($G432="Pickup", SUMIFS(NewEmisData!E:E, NewEmisData!$A:$A, "Pickup", NewEmisData!$B:$B, $A432, NewEmisData!$C:$C, $H432, NewEmisData!$D:$D, CC$2), SUMIFS(NewEmisData!E:E, NewEmisData!$A:$A, "LDV", NewEmisData!$B:$B, $A432, NewEmisData!$C:$C, $H432, NewEmisData!$D:$D, CC$2))</f>
        <v>0</v>
      </c>
      <c r="CD432" s="335">
        <f>$I432*IF($G432="Pickup", SUMIFS(NewEmisData!F:F, NewEmisData!$A:$A, "Pickup", NewEmisData!$B:$B, $A432, NewEmisData!$C:$C, $H432, NewEmisData!$D:$D, CD$2), SUMIFS(NewEmisData!F:F, NewEmisData!$A:$A, "LDV", NewEmisData!$B:$B, $A432, NewEmisData!$C:$C, $H432, NewEmisData!$D:$D, CD$2))</f>
        <v>0</v>
      </c>
      <c r="CE432" s="335">
        <f>$I432*IF($G432="Pickup", SUMIFS(NewEmisData!G:G, NewEmisData!$A:$A, "Pickup", NewEmisData!$B:$B, $A432, NewEmisData!$C:$C, $H432, NewEmisData!$D:$D, CE$2), SUMIFS(NewEmisData!G:G, NewEmisData!$A:$A, "LDV", NewEmisData!$B:$B, $A432, NewEmisData!$C:$C, $H432, NewEmisData!$D:$D, CE$2))</f>
        <v>0</v>
      </c>
      <c r="CF432" s="335">
        <f>$I432*IF($G432="Pickup", SUMIFS(NewEmisData!H:H, NewEmisData!$A:$A, "Pickup", NewEmisData!$B:$B, $A432, NewEmisData!$C:$C, $H432, NewEmisData!$D:$D, CF$2), SUMIFS(NewEmisData!H:H, NewEmisData!$A:$A, "LDV", NewEmisData!$B:$B, $A432, NewEmisData!$C:$C, $H432, NewEmisData!$D:$D, CF$2))</f>
        <v>0</v>
      </c>
      <c r="CG432" s="335">
        <f>$I432*IF($G432="Pickup", SUMIFS(NewEmisData!I:I, NewEmisData!$A:$A, "Pickup", NewEmisData!$B:$B, $A432, NewEmisData!$C:$C, $H432, NewEmisData!$D:$D, CG$2), SUMIFS(NewEmisData!I:I, NewEmisData!$A:$A, "LDV", NewEmisData!$B:$B, $A432, NewEmisData!$C:$C, $H432, NewEmisData!$D:$D, CG$2))</f>
        <v>0</v>
      </c>
      <c r="CH432" s="335">
        <f>$I432*IF($G432="Pickup", SUMIFS(NewEmisData!J:J, NewEmisData!$A:$A, "Pickup", NewEmisData!$B:$B, $A432, NewEmisData!$C:$C, $H432, NewEmisData!$D:$D, CH$2), SUMIFS(NewEmisData!J:J, NewEmisData!$A:$A, "LDV", NewEmisData!$B:$B, $A432, NewEmisData!$C:$C, $H432, NewEmisData!$D:$D, CH$2))</f>
        <v>0</v>
      </c>
      <c r="CI432" s="335">
        <f>$I432*IF($G432="Pickup", SUMIFS(NewEmisData!K:K, NewEmisData!$A:$A, "Pickup", NewEmisData!$B:$B, $A432, NewEmisData!$C:$C, $H432, NewEmisData!$D:$D, CI$2), SUMIFS(NewEmisData!K:K, NewEmisData!$A:$A, "LDV", NewEmisData!$B:$B, $A432, NewEmisData!$C:$C, $H432, NewEmisData!$D:$D, CI$2))</f>
        <v>0</v>
      </c>
      <c r="CJ432" s="335">
        <f>$I432*IF($G432="Pickup", SUMIFS(NewEmisData!L:L, NewEmisData!$A:$A, "Pickup", NewEmisData!$B:$B, $A432, NewEmisData!$C:$C, $H432, NewEmisData!$D:$D, CJ$2), SUMIFS(NewEmisData!L:L, NewEmisData!$A:$A, "LDV", NewEmisData!$B:$B, $A432, NewEmisData!$C:$C, $H432, NewEmisData!$D:$D, CJ$2))</f>
        <v>0</v>
      </c>
      <c r="CK432" s="335">
        <f>$I432*IF($G432="Pickup", SUMIFS(NewEmisData!M:M, NewEmisData!$A:$A, "Pickup", NewEmisData!$B:$B, $A432, NewEmisData!$C:$C, $H432, NewEmisData!$D:$D, CK$2), SUMIFS(NewEmisData!M:M, NewEmisData!$A:$A, "LDV", NewEmisData!$B:$B, $A432, NewEmisData!$C:$C, $H432, NewEmisData!$D:$D, CK$2))</f>
        <v>0</v>
      </c>
      <c r="CL432" s="335">
        <v>0</v>
      </c>
      <c r="CM432" s="335">
        <f>$I432*IF($G432="Pickup", SUMIFS(NewEmisData!E:E, NewEmisData!$A:$A, "Pickup", NewEmisData!$B:$B, $A432, NewEmisData!$C:$C, $H432, NewEmisData!$D:$D, CM$2), SUMIFS(NewEmisData!E:E, NewEmisData!$A:$A, "LDV", NewEmisData!$B:$B, $A432, NewEmisData!$C:$C, $H432, NewEmisData!$D:$D, CM$2))</f>
        <v>0</v>
      </c>
      <c r="CN432" s="335">
        <f>$I432*IF($G432="Pickup", SUMIFS(NewEmisData!F:F, NewEmisData!$A:$A, "Pickup", NewEmisData!$B:$B, $A432, NewEmisData!$C:$C, $H432, NewEmisData!$D:$D, CN$2), SUMIFS(NewEmisData!F:F, NewEmisData!$A:$A, "LDV", NewEmisData!$B:$B, $A432, NewEmisData!$C:$C, $H432, NewEmisData!$D:$D, CN$2))</f>
        <v>0</v>
      </c>
      <c r="CO432" s="335">
        <f>$I432*IF($G432="Pickup", SUMIFS(NewEmisData!G:G, NewEmisData!$A:$A, "Pickup", NewEmisData!$B:$B, $A432, NewEmisData!$C:$C, $H432, NewEmisData!$D:$D, CO$2), SUMIFS(NewEmisData!G:G, NewEmisData!$A:$A, "LDV", NewEmisData!$B:$B, $A432, NewEmisData!$C:$C, $H432, NewEmisData!$D:$D, CO$2))</f>
        <v>0</v>
      </c>
      <c r="CP432" s="335">
        <f>$I432*IF($G432="Pickup", SUMIFS(NewEmisData!H:H, NewEmisData!$A:$A, "Pickup", NewEmisData!$B:$B, $A432, NewEmisData!$C:$C, $H432, NewEmisData!$D:$D, CP$2), SUMIFS(NewEmisData!H:H, NewEmisData!$A:$A, "LDV", NewEmisData!$B:$B, $A432, NewEmisData!$C:$C, $H432, NewEmisData!$D:$D, CP$2))</f>
        <v>0</v>
      </c>
      <c r="CQ432" s="335">
        <f>$I432*IF($G432="Pickup", SUMIFS(NewEmisData!I:I, NewEmisData!$A:$A, "Pickup", NewEmisData!$B:$B, $A432, NewEmisData!$C:$C, $H432, NewEmisData!$D:$D, CQ$2), SUMIFS(NewEmisData!I:I, NewEmisData!$A:$A, "LDV", NewEmisData!$B:$B, $A432, NewEmisData!$C:$C, $H432, NewEmisData!$D:$D, CQ$2))</f>
        <v>0</v>
      </c>
      <c r="CR432" s="335">
        <f>$I432*IF($G432="Pickup", SUMIFS(NewEmisData!J:J, NewEmisData!$A:$A, "Pickup", NewEmisData!$B:$B, $A432, NewEmisData!$C:$C, $H432, NewEmisData!$D:$D, CR$2), SUMIFS(NewEmisData!J:J, NewEmisData!$A:$A, "LDV", NewEmisData!$B:$B, $A432, NewEmisData!$C:$C, $H432, NewEmisData!$D:$D, CR$2))</f>
        <v>0</v>
      </c>
      <c r="CS432" s="335">
        <f>$I432*IF($G432="Pickup", SUMIFS(NewEmisData!K:K, NewEmisData!$A:$A, "Pickup", NewEmisData!$B:$B, $A432, NewEmisData!$C:$C, $H432, NewEmisData!$D:$D, CS$2), SUMIFS(NewEmisData!K:K, NewEmisData!$A:$A, "LDV", NewEmisData!$B:$B, $A432, NewEmisData!$C:$C, $H432, NewEmisData!$D:$D, CS$2))</f>
        <v>0</v>
      </c>
      <c r="CT432" s="335">
        <f>$I432*IF($G432="Pickup", SUMIFS(NewEmisData!L:L, NewEmisData!$A:$A, "Pickup", NewEmisData!$B:$B, $A432, NewEmisData!$C:$C, $H432, NewEmisData!$D:$D, CT$2), SUMIFS(NewEmisData!L:L, NewEmisData!$A:$A, "LDV", NewEmisData!$B:$B, $A432, NewEmisData!$C:$C, $H432, NewEmisData!$D:$D, CT$2))</f>
        <v>0</v>
      </c>
      <c r="CU432" s="335">
        <f>$I432*IF($G432="Pickup", SUMIFS(NewEmisData!M:M, NewEmisData!$A:$A, "Pickup", NewEmisData!$B:$B, $A432, NewEmisData!$C:$C, $H432, NewEmisData!$D:$D, CU$2), SUMIFS(NewEmisData!M:M, NewEmisData!$A:$A, "LDV", NewEmisData!$B:$B, $A432, NewEmisData!$C:$C, $H432, NewEmisData!$D:$D, CU$2))</f>
        <v>0</v>
      </c>
      <c r="CV432" s="335">
        <v>0</v>
      </c>
      <c r="CW432" s="335">
        <v>0</v>
      </c>
      <c r="CX432" s="335">
        <v>0</v>
      </c>
      <c r="CY432" s="335">
        <v>0</v>
      </c>
      <c r="CZ432" s="335">
        <v>0</v>
      </c>
      <c r="DA432" s="335">
        <v>0</v>
      </c>
      <c r="DB432" s="335">
        <v>0</v>
      </c>
      <c r="DC432" s="335">
        <v>0</v>
      </c>
      <c r="DD432" s="335">
        <v>0</v>
      </c>
      <c r="DE432" s="335">
        <v>0</v>
      </c>
      <c r="DF432" s="335">
        <v>0</v>
      </c>
      <c r="DG432" s="335">
        <f>$I432*IF($G432="Pickup", SUMIFS(NewEmisData!E:E, NewEmisData!$A:$A, "Pickup", NewEmisData!$B:$B, $A432, NewEmisData!$C:$C, $H432, NewEmisData!$D:$D, DG$2), SUMIFS(NewEmisData!E:E, NewEmisData!$A:$A, "LDV", NewEmisData!$B:$B, $A432, NewEmisData!$C:$C, $H432, NewEmisData!$D:$D, DG$2))</f>
        <v>0</v>
      </c>
      <c r="DH432" s="335">
        <f>$I432*IF($G432="Pickup", SUMIFS(NewEmisData!F:F, NewEmisData!$A:$A, "Pickup", NewEmisData!$B:$B, $A432, NewEmisData!$C:$C, $H432, NewEmisData!$D:$D, DH$2), SUMIFS(NewEmisData!F:F, NewEmisData!$A:$A, "LDV", NewEmisData!$B:$B, $A432, NewEmisData!$C:$C, $H432, NewEmisData!$D:$D, DH$2))</f>
        <v>0</v>
      </c>
      <c r="DI432" s="335">
        <f>$I432*IF($G432="Pickup", SUMIFS(NewEmisData!G:G, NewEmisData!$A:$A, "Pickup", NewEmisData!$B:$B, $A432, NewEmisData!$C:$C, $H432, NewEmisData!$D:$D, DI$2), SUMIFS(NewEmisData!G:G, NewEmisData!$A:$A, "LDV", NewEmisData!$B:$B, $A432, NewEmisData!$C:$C, $H432, NewEmisData!$D:$D, DI$2))</f>
        <v>0</v>
      </c>
      <c r="DJ432" s="335">
        <f>$I432*IF($G432="Pickup", SUMIFS(NewEmisData!H:H, NewEmisData!$A:$A, "Pickup", NewEmisData!$B:$B, $A432, NewEmisData!$C:$C, $H432, NewEmisData!$D:$D, DJ$2), SUMIFS(NewEmisData!H:H, NewEmisData!$A:$A, "LDV", NewEmisData!$B:$B, $A432, NewEmisData!$C:$C, $H432, NewEmisData!$D:$D, DJ$2))</f>
        <v>0</v>
      </c>
      <c r="DK432" s="335">
        <f>$I432*IF($G432="Pickup", SUMIFS(NewEmisData!I:I, NewEmisData!$A:$A, "Pickup", NewEmisData!$B:$B, $A432, NewEmisData!$C:$C, $H432, NewEmisData!$D:$D, DK$2), SUMIFS(NewEmisData!I:I, NewEmisData!$A:$A, "LDV", NewEmisData!$B:$B, $A432, NewEmisData!$C:$C, $H432, NewEmisData!$D:$D, DK$2))</f>
        <v>0</v>
      </c>
      <c r="DL432" s="335">
        <f>$I432*IF($G432="Pickup", SUMIFS(NewEmisData!J:J, NewEmisData!$A:$A, "Pickup", NewEmisData!$B:$B, $A432, NewEmisData!$C:$C, $H432, NewEmisData!$D:$D, DL$2), SUMIFS(NewEmisData!J:J, NewEmisData!$A:$A, "LDV", NewEmisData!$B:$B, $A432, NewEmisData!$C:$C, $H432, NewEmisData!$D:$D, DL$2))</f>
        <v>0</v>
      </c>
      <c r="DM432" s="335">
        <f>$I432*IF($G432="Pickup", SUMIFS(NewEmisData!K:K, NewEmisData!$A:$A, "Pickup", NewEmisData!$B:$B, $A432, NewEmisData!$C:$C, $H432, NewEmisData!$D:$D, DM$2), SUMIFS(NewEmisData!K:K, NewEmisData!$A:$A, "LDV", NewEmisData!$B:$B, $A432, NewEmisData!$C:$C, $H432, NewEmisData!$D:$D, DM$2))</f>
        <v>0</v>
      </c>
      <c r="DN432" s="335">
        <f>$I432*IF($G432="Pickup", SUMIFS(NewEmisData!L:L, NewEmisData!$A:$A, "Pickup", NewEmisData!$B:$B, $A432, NewEmisData!$C:$C, $H432, NewEmisData!$D:$D, DN$2), SUMIFS(NewEmisData!L:L, NewEmisData!$A:$A, "LDV", NewEmisData!$B:$B, $A432, NewEmisData!$C:$C, $H432, NewEmisData!$D:$D, DN$2))</f>
        <v>0</v>
      </c>
      <c r="DO432" s="335">
        <f>$I432*IF($G432="Pickup", SUMIFS(NewEmisData!M:M, NewEmisData!$A:$A, "Pickup", NewEmisData!$B:$B, $A432, NewEmisData!$C:$C, $H432, NewEmisData!$D:$D, DO$2), SUMIFS(NewEmisData!M:M, NewEmisData!$A:$A, "LDV", NewEmisData!$B:$B, $A432, NewEmisData!$C:$C, $H432, NewEmisData!$D:$D, DO$2))</f>
        <v>0</v>
      </c>
      <c r="DP432" s="335">
        <v>0</v>
      </c>
      <c r="DQ432" s="335">
        <f>$I432*IF($G432="Pickup", SUMIFS(NewEmisData!E:E, NewEmisData!$A:$A, "Pickup", NewEmisData!$B:$B, $A432, NewEmisData!$C:$C, $H432, NewEmisData!$D:$D, DQ$2), SUMIFS(NewEmisData!E:E, NewEmisData!$A:$A, "LDV", NewEmisData!$B:$B, $A432, NewEmisData!$C:$C, $H432, NewEmisData!$D:$D, DQ$2))</f>
        <v>0</v>
      </c>
      <c r="DR432" s="335">
        <f>$I432*IF($G432="Pickup", SUMIFS(NewEmisData!F:F, NewEmisData!$A:$A, "Pickup", NewEmisData!$B:$B, $A432, NewEmisData!$C:$C, $H432, NewEmisData!$D:$D, DR$2), SUMIFS(NewEmisData!F:F, NewEmisData!$A:$A, "LDV", NewEmisData!$B:$B, $A432, NewEmisData!$C:$C, $H432, NewEmisData!$D:$D, DR$2))</f>
        <v>0</v>
      </c>
      <c r="DS432" s="335">
        <f>$I432*IF($G432="Pickup", SUMIFS(NewEmisData!G:G, NewEmisData!$A:$A, "Pickup", NewEmisData!$B:$B, $A432, NewEmisData!$C:$C, $H432, NewEmisData!$D:$D, DS$2), SUMIFS(NewEmisData!G:G, NewEmisData!$A:$A, "LDV", NewEmisData!$B:$B, $A432, NewEmisData!$C:$C, $H432, NewEmisData!$D:$D, DS$2))</f>
        <v>0</v>
      </c>
      <c r="DT432" s="335">
        <f>$I432*IF($G432="Pickup", SUMIFS(NewEmisData!H:H, NewEmisData!$A:$A, "Pickup", NewEmisData!$B:$B, $A432, NewEmisData!$C:$C, $H432, NewEmisData!$D:$D, DT$2), SUMIFS(NewEmisData!H:H, NewEmisData!$A:$A, "LDV", NewEmisData!$B:$B, $A432, NewEmisData!$C:$C, $H432, NewEmisData!$D:$D, DT$2))</f>
        <v>0</v>
      </c>
      <c r="DU432" s="335">
        <f>$I432*IF($G432="Pickup", SUMIFS(NewEmisData!I:I, NewEmisData!$A:$A, "Pickup", NewEmisData!$B:$B, $A432, NewEmisData!$C:$C, $H432, NewEmisData!$D:$D, DU$2), SUMIFS(NewEmisData!I:I, NewEmisData!$A:$A, "LDV", NewEmisData!$B:$B, $A432, NewEmisData!$C:$C, $H432, NewEmisData!$D:$D, DU$2))</f>
        <v>0</v>
      </c>
      <c r="DV432" s="335">
        <f>$I432*IF($G432="Pickup", SUMIFS(NewEmisData!J:J, NewEmisData!$A:$A, "Pickup", NewEmisData!$B:$B, $A432, NewEmisData!$C:$C, $H432, NewEmisData!$D:$D, DV$2), SUMIFS(NewEmisData!J:J, NewEmisData!$A:$A, "LDV", NewEmisData!$B:$B, $A432, NewEmisData!$C:$C, $H432, NewEmisData!$D:$D, DV$2))</f>
        <v>0</v>
      </c>
      <c r="DW432" s="335">
        <f>$I432*IF($G432="Pickup", SUMIFS(NewEmisData!K:K, NewEmisData!$A:$A, "Pickup", NewEmisData!$B:$B, $A432, NewEmisData!$C:$C, $H432, NewEmisData!$D:$D, DW$2), SUMIFS(NewEmisData!K:K, NewEmisData!$A:$A, "LDV", NewEmisData!$B:$B, $A432, NewEmisData!$C:$C, $H432, NewEmisData!$D:$D, DW$2))</f>
        <v>0</v>
      </c>
      <c r="DX432" s="335">
        <f>$I432*IF($G432="Pickup", SUMIFS(NewEmisData!L:L, NewEmisData!$A:$A, "Pickup", NewEmisData!$B:$B, $A432, NewEmisData!$C:$C, $H432, NewEmisData!$D:$D, DX$2), SUMIFS(NewEmisData!L:L, NewEmisData!$A:$A, "LDV", NewEmisData!$B:$B, $A432, NewEmisData!$C:$C, $H432, NewEmisData!$D:$D, DX$2))</f>
        <v>0</v>
      </c>
      <c r="DY432" s="335">
        <f>$I432*IF($G432="Pickup", SUMIFS(NewEmisData!M:M, NewEmisData!$A:$A, "Pickup", NewEmisData!$B:$B, $A432, NewEmisData!$C:$C, $H432, NewEmisData!$D:$D, DY$2), SUMIFS(NewEmisData!M:M, NewEmisData!$A:$A, "LDV", NewEmisData!$B:$B, $A432, NewEmisData!$C:$C, $H432, NewEmisData!$D:$D, DY$2))</f>
        <v>0</v>
      </c>
      <c r="DZ432" s="335">
        <v>0</v>
      </c>
      <c r="EA432" s="335">
        <f t="shared" si="774"/>
        <v>0</v>
      </c>
      <c r="EB432" s="335">
        <f t="shared" si="775"/>
        <v>0</v>
      </c>
      <c r="EC432" s="335">
        <f t="shared" si="776"/>
        <v>0</v>
      </c>
      <c r="ED432" s="335">
        <f t="shared" si="777"/>
        <v>0</v>
      </c>
      <c r="EE432" s="335">
        <f t="shared" si="778"/>
        <v>0</v>
      </c>
      <c r="EF432" s="335">
        <f t="shared" si="779"/>
        <v>0</v>
      </c>
      <c r="EG432" s="335">
        <f t="shared" si="780"/>
        <v>0</v>
      </c>
      <c r="EH432" s="335">
        <f t="shared" si="781"/>
        <v>0</v>
      </c>
      <c r="EI432" s="335">
        <f t="shared" si="782"/>
        <v>0</v>
      </c>
      <c r="EJ432" s="335">
        <f t="shared" si="783"/>
        <v>0</v>
      </c>
      <c r="EK432" s="335">
        <f t="shared" si="784"/>
        <v>0</v>
      </c>
      <c r="EL432" s="335">
        <f t="shared" si="785"/>
        <v>0</v>
      </c>
      <c r="EM432" s="335">
        <f t="shared" si="786"/>
        <v>0</v>
      </c>
      <c r="EN432" s="335">
        <f t="shared" si="787"/>
        <v>0</v>
      </c>
      <c r="EO432" s="335">
        <f t="shared" si="788"/>
        <v>0</v>
      </c>
      <c r="EP432" s="335">
        <f t="shared" si="789"/>
        <v>0</v>
      </c>
      <c r="EQ432" s="335">
        <f t="shared" si="790"/>
        <v>0</v>
      </c>
      <c r="ER432" s="335">
        <f t="shared" si="791"/>
        <v>0</v>
      </c>
      <c r="ES432" s="335">
        <f t="shared" si="792"/>
        <v>0</v>
      </c>
      <c r="ET432" s="335">
        <f t="shared" si="793"/>
        <v>0</v>
      </c>
      <c r="EU432" s="335">
        <f t="shared" si="794"/>
        <v>0</v>
      </c>
      <c r="EV432" s="335">
        <f t="shared" si="795"/>
        <v>0</v>
      </c>
      <c r="EW432" s="335">
        <f t="shared" si="796"/>
        <v>0</v>
      </c>
      <c r="EX432" s="335">
        <f t="shared" si="797"/>
        <v>0</v>
      </c>
      <c r="EY432" s="335">
        <f t="shared" si="798"/>
        <v>0</v>
      </c>
      <c r="EZ432" s="335">
        <f t="shared" si="799"/>
        <v>0</v>
      </c>
      <c r="FA432" s="335">
        <f t="shared" si="800"/>
        <v>0</v>
      </c>
      <c r="FB432" s="335">
        <f t="shared" si="801"/>
        <v>0</v>
      </c>
      <c r="FC432" s="335">
        <f t="shared" si="802"/>
        <v>0</v>
      </c>
      <c r="FD432" s="335">
        <f t="shared" si="803"/>
        <v>0</v>
      </c>
      <c r="FE432" s="335">
        <f t="shared" si="804"/>
        <v>7.4526067369789506E-2</v>
      </c>
      <c r="FF432" s="335">
        <f t="shared" si="805"/>
        <v>7.4526067369789506E-2</v>
      </c>
      <c r="FG432" s="335">
        <f t="shared" si="806"/>
        <v>7.4526039586762793E-2</v>
      </c>
      <c r="FH432" s="335">
        <f t="shared" si="807"/>
        <v>7.4526082672864202E-2</v>
      </c>
      <c r="FI432" s="335">
        <f t="shared" si="808"/>
        <v>7.4526031771725496E-2</v>
      </c>
      <c r="FJ432" s="335">
        <f t="shared" si="809"/>
        <v>7.4526070650223306E-2</v>
      </c>
      <c r="FK432" s="335">
        <f t="shared" si="810"/>
        <v>7.4526042307150001E-2</v>
      </c>
      <c r="FL432" s="335">
        <f t="shared" si="811"/>
        <v>7.4526038743875506E-2</v>
      </c>
      <c r="FM432" s="335">
        <f t="shared" si="812"/>
        <v>7.4526038743875506E-2</v>
      </c>
      <c r="FN432" s="335">
        <f t="shared" si="813"/>
        <v>0</v>
      </c>
      <c r="FO432" s="335">
        <f t="shared" si="814"/>
        <v>9.6092368235423907E-3</v>
      </c>
      <c r="FP432" s="335">
        <f t="shared" si="815"/>
        <v>9.6092368235423907E-3</v>
      </c>
      <c r="FQ432" s="335">
        <f t="shared" si="816"/>
        <v>9.6092257463787894E-3</v>
      </c>
      <c r="FR432" s="335">
        <f t="shared" si="817"/>
        <v>9.6092345509158992E-3</v>
      </c>
      <c r="FS432" s="335">
        <f t="shared" si="818"/>
        <v>9.6092257298777996E-3</v>
      </c>
      <c r="FT432" s="335">
        <f t="shared" si="819"/>
        <v>9.6092389204882993E-3</v>
      </c>
      <c r="FU432" s="335">
        <f t="shared" si="820"/>
        <v>9.6092263841740799E-3</v>
      </c>
      <c r="FV432" s="335">
        <f t="shared" si="821"/>
        <v>9.6092238087385901E-3</v>
      </c>
      <c r="FW432" s="335">
        <f t="shared" si="822"/>
        <v>9.6092238087385901E-3</v>
      </c>
      <c r="FX432" s="335">
        <f t="shared" si="823"/>
        <v>0</v>
      </c>
    </row>
    <row r="433" spans="1:180" x14ac:dyDescent="0.2">
      <c r="A433" s="305" t="str">
        <f>_xlfn.CONCAT(IF(LEFT(TRIM(A432),1)="*", "*R", "R"), 1+RIGHT(TRIM(A432),1))</f>
        <v>*R5</v>
      </c>
      <c r="B433" s="305" t="str">
        <f t="shared" si="830"/>
        <v>*TLSSELC100</v>
      </c>
      <c r="C433" s="305" t="str">
        <f t="shared" si="831"/>
        <v>Electric small SUV w/100 mi range</v>
      </c>
      <c r="D433" s="301" t="str">
        <f t="shared" si="832"/>
        <v>bn-vmt, bn-vmt/a</v>
      </c>
      <c r="E433" s="301" t="str">
        <f t="shared" si="833"/>
        <v>TRNELC</v>
      </c>
      <c r="F433" s="301" t="str">
        <f t="shared" si="834"/>
        <v>TL</v>
      </c>
      <c r="G433" s="315" t="s">
        <v>821</v>
      </c>
      <c r="H433" s="315" t="s">
        <v>36</v>
      </c>
      <c r="I433" s="315">
        <v>1</v>
      </c>
      <c r="J433" s="315" t="str">
        <f t="shared" si="824"/>
        <v>Small SUV-ELC</v>
      </c>
      <c r="K433" s="335">
        <f>$I433*IF($G433="Pickup", SUMIFS(NewEmisData!E:E, NewEmisData!$A:$A, "Pickup", NewEmisData!$B:$B, $A433, NewEmisData!$C:$C, $H433, NewEmisData!$D:$D, K$2), SUMIFS(NewEmisData!E:E, NewEmisData!$A:$A, "LDV", NewEmisData!$B:$B, $A433, NewEmisData!$C:$C, $H433, NewEmisData!$D:$D, K$2))</f>
        <v>0</v>
      </c>
      <c r="L433" s="335">
        <f>$I433*IF($G433="Pickup", SUMIFS(NewEmisData!F:F, NewEmisData!$A:$A, "Pickup", NewEmisData!$B:$B, $A433, NewEmisData!$C:$C, $H433, NewEmisData!$D:$D, L$2), SUMIFS(NewEmisData!F:F, NewEmisData!$A:$A, "LDV", NewEmisData!$B:$B, $A433, NewEmisData!$C:$C, $H433, NewEmisData!$D:$D, L$2))</f>
        <v>0</v>
      </c>
      <c r="M433" s="335">
        <f>$I433*IF($G433="Pickup", SUMIFS(NewEmisData!G:G, NewEmisData!$A:$A, "Pickup", NewEmisData!$B:$B, $A433, NewEmisData!$C:$C, $H433, NewEmisData!$D:$D, M$2), SUMIFS(NewEmisData!G:G, NewEmisData!$A:$A, "LDV", NewEmisData!$B:$B, $A433, NewEmisData!$C:$C, $H433, NewEmisData!$D:$D, M$2))</f>
        <v>0</v>
      </c>
      <c r="N433" s="335">
        <f>$I433*IF($G433="Pickup", SUMIFS(NewEmisData!H:H, NewEmisData!$A:$A, "Pickup", NewEmisData!$B:$B, $A433, NewEmisData!$C:$C, $H433, NewEmisData!$D:$D, N$2), SUMIFS(NewEmisData!H:H, NewEmisData!$A:$A, "LDV", NewEmisData!$B:$B, $A433, NewEmisData!$C:$C, $H433, NewEmisData!$D:$D, N$2))</f>
        <v>0</v>
      </c>
      <c r="O433" s="335">
        <f>$I433*IF($G433="Pickup", SUMIFS(NewEmisData!I:I, NewEmisData!$A:$A, "Pickup", NewEmisData!$B:$B, $A433, NewEmisData!$C:$C, $H433, NewEmisData!$D:$D, O$2), SUMIFS(NewEmisData!I:I, NewEmisData!$A:$A, "LDV", NewEmisData!$B:$B, $A433, NewEmisData!$C:$C, $H433, NewEmisData!$D:$D, O$2))</f>
        <v>0</v>
      </c>
      <c r="P433" s="335">
        <f>$I433*IF($G433="Pickup", SUMIFS(NewEmisData!J:J, NewEmisData!$A:$A, "Pickup", NewEmisData!$B:$B, $A433, NewEmisData!$C:$C, $H433, NewEmisData!$D:$D, P$2), SUMIFS(NewEmisData!J:J, NewEmisData!$A:$A, "LDV", NewEmisData!$B:$B, $A433, NewEmisData!$C:$C, $H433, NewEmisData!$D:$D, P$2))</f>
        <v>0</v>
      </c>
      <c r="Q433" s="335">
        <f>$I433*IF($G433="Pickup", SUMIFS(NewEmisData!K:K, NewEmisData!$A:$A, "Pickup", NewEmisData!$B:$B, $A433, NewEmisData!$C:$C, $H433, NewEmisData!$D:$D, Q$2), SUMIFS(NewEmisData!K:K, NewEmisData!$A:$A, "LDV", NewEmisData!$B:$B, $A433, NewEmisData!$C:$C, $H433, NewEmisData!$D:$D, Q$2))</f>
        <v>0</v>
      </c>
      <c r="R433" s="335">
        <f>$I433*IF($G433="Pickup", SUMIFS(NewEmisData!L:L, NewEmisData!$A:$A, "Pickup", NewEmisData!$B:$B, $A433, NewEmisData!$C:$C, $H433, NewEmisData!$D:$D, R$2), SUMIFS(NewEmisData!L:L, NewEmisData!$A:$A, "LDV", NewEmisData!$B:$B, $A433, NewEmisData!$C:$C, $H433, NewEmisData!$D:$D, R$2))</f>
        <v>0</v>
      </c>
      <c r="S433" s="335">
        <f>$I433*IF($G433="Pickup", SUMIFS(NewEmisData!M:M, NewEmisData!$A:$A, "Pickup", NewEmisData!$B:$B, $A433, NewEmisData!$C:$C, $H433, NewEmisData!$D:$D, S$2), SUMIFS(NewEmisData!M:M, NewEmisData!$A:$A, "LDV", NewEmisData!$B:$B, $A433, NewEmisData!$C:$C, $H433, NewEmisData!$D:$D, S$2))</f>
        <v>0</v>
      </c>
      <c r="T433" s="335">
        <v>0</v>
      </c>
      <c r="U433" s="335">
        <f>$I433*IF($G433="Pickup", SUMIFS(NewEmisData!E:E, NewEmisData!$A:$A, "Pickup", NewEmisData!$B:$B, $A433, NewEmisData!$C:$C, $H433, NewEmisData!$D:$D, U$2), SUMIFS(NewEmisData!E:E, NewEmisData!$A:$A, "LDV", NewEmisData!$B:$B, $A433, NewEmisData!$C:$C, $H433, NewEmisData!$D:$D, U$2))</f>
        <v>0</v>
      </c>
      <c r="V433" s="335">
        <f>$I433*IF($G433="Pickup", SUMIFS(NewEmisData!F:F, NewEmisData!$A:$A, "Pickup", NewEmisData!$B:$B, $A433, NewEmisData!$C:$C, $H433, NewEmisData!$D:$D, V$2), SUMIFS(NewEmisData!F:F, NewEmisData!$A:$A, "LDV", NewEmisData!$B:$B, $A433, NewEmisData!$C:$C, $H433, NewEmisData!$D:$D, V$2))</f>
        <v>0</v>
      </c>
      <c r="W433" s="335">
        <f>$I433*IF($G433="Pickup", SUMIFS(NewEmisData!G:G, NewEmisData!$A:$A, "Pickup", NewEmisData!$B:$B, $A433, NewEmisData!$C:$C, $H433, NewEmisData!$D:$D, W$2), SUMIFS(NewEmisData!G:G, NewEmisData!$A:$A, "LDV", NewEmisData!$B:$B, $A433, NewEmisData!$C:$C, $H433, NewEmisData!$D:$D, W$2))</f>
        <v>0</v>
      </c>
      <c r="X433" s="335">
        <f>$I433*IF($G433="Pickup", SUMIFS(NewEmisData!H:H, NewEmisData!$A:$A, "Pickup", NewEmisData!$B:$B, $A433, NewEmisData!$C:$C, $H433, NewEmisData!$D:$D, X$2), SUMIFS(NewEmisData!H:H, NewEmisData!$A:$A, "LDV", NewEmisData!$B:$B, $A433, NewEmisData!$C:$C, $H433, NewEmisData!$D:$D, X$2))</f>
        <v>0</v>
      </c>
      <c r="Y433" s="335">
        <f>$I433*IF($G433="Pickup", SUMIFS(NewEmisData!I:I, NewEmisData!$A:$A, "Pickup", NewEmisData!$B:$B, $A433, NewEmisData!$C:$C, $H433, NewEmisData!$D:$D, Y$2), SUMIFS(NewEmisData!I:I, NewEmisData!$A:$A, "LDV", NewEmisData!$B:$B, $A433, NewEmisData!$C:$C, $H433, NewEmisData!$D:$D, Y$2))</f>
        <v>0</v>
      </c>
      <c r="Z433" s="335">
        <f>$I433*IF($G433="Pickup", SUMIFS(NewEmisData!J:J, NewEmisData!$A:$A, "Pickup", NewEmisData!$B:$B, $A433, NewEmisData!$C:$C, $H433, NewEmisData!$D:$D, Z$2), SUMIFS(NewEmisData!J:J, NewEmisData!$A:$A, "LDV", NewEmisData!$B:$B, $A433, NewEmisData!$C:$C, $H433, NewEmisData!$D:$D, Z$2))</f>
        <v>0</v>
      </c>
      <c r="AA433" s="335">
        <f>$I433*IF($G433="Pickup", SUMIFS(NewEmisData!K:K, NewEmisData!$A:$A, "Pickup", NewEmisData!$B:$B, $A433, NewEmisData!$C:$C, $H433, NewEmisData!$D:$D, AA$2), SUMIFS(NewEmisData!K:K, NewEmisData!$A:$A, "LDV", NewEmisData!$B:$B, $A433, NewEmisData!$C:$C, $H433, NewEmisData!$D:$D, AA$2))</f>
        <v>0</v>
      </c>
      <c r="AB433" s="335">
        <f>$I433*IF($G433="Pickup", SUMIFS(NewEmisData!L:L, NewEmisData!$A:$A, "Pickup", NewEmisData!$B:$B, $A433, NewEmisData!$C:$C, $H433, NewEmisData!$D:$D, AB$2), SUMIFS(NewEmisData!L:L, NewEmisData!$A:$A, "LDV", NewEmisData!$B:$B, $A433, NewEmisData!$C:$C, $H433, NewEmisData!$D:$D, AB$2))</f>
        <v>0</v>
      </c>
      <c r="AC433" s="335">
        <f>$I433*IF($G433="Pickup", SUMIFS(NewEmisData!M:M, NewEmisData!$A:$A, "Pickup", NewEmisData!$B:$B, $A433, NewEmisData!$C:$C, $H433, NewEmisData!$D:$D, AC$2), SUMIFS(NewEmisData!M:M, NewEmisData!$A:$A, "LDV", NewEmisData!$B:$B, $A433, NewEmisData!$C:$C, $H433, NewEmisData!$D:$D, AC$2))</f>
        <v>0</v>
      </c>
      <c r="AD433" s="335">
        <v>0</v>
      </c>
      <c r="AE433" s="335">
        <f>$I433*IF($G433="Pickup", SUMIFS(NewEmisData!E:E, NewEmisData!$A:$A, "Pickup", NewEmisData!$B:$B, $A433, NewEmisData!$C:$C, $H433, NewEmisData!$D:$D, AE$2), SUMIFS(NewEmisData!E:E, NewEmisData!$A:$A, "LDV", NewEmisData!$B:$B, $A433, NewEmisData!$C:$C, $H433, NewEmisData!$D:$D, AE$2))</f>
        <v>0</v>
      </c>
      <c r="AF433" s="335">
        <f>$I433*IF($G433="Pickup", SUMIFS(NewEmisData!F:F, NewEmisData!$A:$A, "Pickup", NewEmisData!$B:$B, $A433, NewEmisData!$C:$C, $H433, NewEmisData!$D:$D, AF$2), SUMIFS(NewEmisData!F:F, NewEmisData!$A:$A, "LDV", NewEmisData!$B:$B, $A433, NewEmisData!$C:$C, $H433, NewEmisData!$D:$D, AF$2))</f>
        <v>0</v>
      </c>
      <c r="AG433" s="335">
        <f>$I433*IF($G433="Pickup", SUMIFS(NewEmisData!G:G, NewEmisData!$A:$A, "Pickup", NewEmisData!$B:$B, $A433, NewEmisData!$C:$C, $H433, NewEmisData!$D:$D, AG$2), SUMIFS(NewEmisData!G:G, NewEmisData!$A:$A, "LDV", NewEmisData!$B:$B, $A433, NewEmisData!$C:$C, $H433, NewEmisData!$D:$D, AG$2))</f>
        <v>0</v>
      </c>
      <c r="AH433" s="335">
        <f>$I433*IF($G433="Pickup", SUMIFS(NewEmisData!H:H, NewEmisData!$A:$A, "Pickup", NewEmisData!$B:$B, $A433, NewEmisData!$C:$C, $H433, NewEmisData!$D:$D, AH$2), SUMIFS(NewEmisData!H:H, NewEmisData!$A:$A, "LDV", NewEmisData!$B:$B, $A433, NewEmisData!$C:$C, $H433, NewEmisData!$D:$D, AH$2))</f>
        <v>0</v>
      </c>
      <c r="AI433" s="335">
        <f>$I433*IF($G433="Pickup", SUMIFS(NewEmisData!I:I, NewEmisData!$A:$A, "Pickup", NewEmisData!$B:$B, $A433, NewEmisData!$C:$C, $H433, NewEmisData!$D:$D, AI$2), SUMIFS(NewEmisData!I:I, NewEmisData!$A:$A, "LDV", NewEmisData!$B:$B, $A433, NewEmisData!$C:$C, $H433, NewEmisData!$D:$D, AI$2))</f>
        <v>0</v>
      </c>
      <c r="AJ433" s="335">
        <f>$I433*IF($G433="Pickup", SUMIFS(NewEmisData!J:J, NewEmisData!$A:$A, "Pickup", NewEmisData!$B:$B, $A433, NewEmisData!$C:$C, $H433, NewEmisData!$D:$D, AJ$2), SUMIFS(NewEmisData!J:J, NewEmisData!$A:$A, "LDV", NewEmisData!$B:$B, $A433, NewEmisData!$C:$C, $H433, NewEmisData!$D:$D, AJ$2))</f>
        <v>0</v>
      </c>
      <c r="AK433" s="335">
        <f>$I433*IF($G433="Pickup", SUMIFS(NewEmisData!K:K, NewEmisData!$A:$A, "Pickup", NewEmisData!$B:$B, $A433, NewEmisData!$C:$C, $H433, NewEmisData!$D:$D, AK$2), SUMIFS(NewEmisData!K:K, NewEmisData!$A:$A, "LDV", NewEmisData!$B:$B, $A433, NewEmisData!$C:$C, $H433, NewEmisData!$D:$D, AK$2))</f>
        <v>0</v>
      </c>
      <c r="AL433" s="335">
        <f>$I433*IF($G433="Pickup", SUMIFS(NewEmisData!L:L, NewEmisData!$A:$A, "Pickup", NewEmisData!$B:$B, $A433, NewEmisData!$C:$C, $H433, NewEmisData!$D:$D, AL$2), SUMIFS(NewEmisData!L:L, NewEmisData!$A:$A, "LDV", NewEmisData!$B:$B, $A433, NewEmisData!$C:$C, $H433, NewEmisData!$D:$D, AL$2))</f>
        <v>0</v>
      </c>
      <c r="AM433" s="335">
        <f>$I433*IF($G433="Pickup", SUMIFS(NewEmisData!M:M, NewEmisData!$A:$A, "Pickup", NewEmisData!$B:$B, $A433, NewEmisData!$C:$C, $H433, NewEmisData!$D:$D, AM$2), SUMIFS(NewEmisData!M:M, NewEmisData!$A:$A, "LDV", NewEmisData!$B:$B, $A433, NewEmisData!$C:$C, $H433, NewEmisData!$D:$D, AM$2))</f>
        <v>0</v>
      </c>
      <c r="AN433" s="335">
        <v>0</v>
      </c>
      <c r="AO433" s="335">
        <f>$I433*IF($G433="Pickup", SUMIFS(NewEmisData!E:E, NewEmisData!$A:$A, "Pickup", NewEmisData!$B:$B, $A433, NewEmisData!$C:$C, $H433, NewEmisData!$D:$D, AO$2), SUMIFS(NewEmisData!E:E, NewEmisData!$A:$A, "LDV", NewEmisData!$B:$B, $A433, NewEmisData!$C:$C, $H433, NewEmisData!$D:$D, AO$2))</f>
        <v>4.56866074514682E-2</v>
      </c>
      <c r="AP433" s="335">
        <f>$I433*IF($G433="Pickup", SUMIFS(NewEmisData!F:F, NewEmisData!$A:$A, "Pickup", NewEmisData!$B:$B, $A433, NewEmisData!$C:$C, $H433, NewEmisData!$D:$D, AP$2), SUMIFS(NewEmisData!F:F, NewEmisData!$A:$A, "LDV", NewEmisData!$B:$B, $A433, NewEmisData!$C:$C, $H433, NewEmisData!$D:$D, AP$2))</f>
        <v>4.56866074514682E-2</v>
      </c>
      <c r="AQ433" s="335">
        <f>$I433*IF($G433="Pickup", SUMIFS(NewEmisData!G:G, NewEmisData!$A:$A, "Pickup", NewEmisData!$B:$B, $A433, NewEmisData!$C:$C, $H433, NewEmisData!$D:$D, AQ$2), SUMIFS(NewEmisData!G:G, NewEmisData!$A:$A, "LDV", NewEmisData!$B:$B, $A433, NewEmisData!$C:$C, $H433, NewEmisData!$D:$D, AQ$2))</f>
        <v>4.5686595098603698E-2</v>
      </c>
      <c r="AR433" s="335">
        <f>$I433*IF($G433="Pickup", SUMIFS(NewEmisData!H:H, NewEmisData!$A:$A, "Pickup", NewEmisData!$B:$B, $A433, NewEmisData!$C:$C, $H433, NewEmisData!$D:$D, AR$2), SUMIFS(NewEmisData!H:H, NewEmisData!$A:$A, "LDV", NewEmisData!$B:$B, $A433, NewEmisData!$C:$C, $H433, NewEmisData!$D:$D, AR$2))</f>
        <v>4.5686567732366602E-2</v>
      </c>
      <c r="AS433" s="335">
        <f>$I433*IF($G433="Pickup", SUMIFS(NewEmisData!I:I, NewEmisData!$A:$A, "Pickup", NewEmisData!$B:$B, $A433, NewEmisData!$C:$C, $H433, NewEmisData!$D:$D, AS$2), SUMIFS(NewEmisData!I:I, NewEmisData!$A:$A, "LDV", NewEmisData!$B:$B, $A433, NewEmisData!$C:$C, $H433, NewEmisData!$D:$D, AS$2))</f>
        <v>4.5686639312502303E-2</v>
      </c>
      <c r="AT433" s="335">
        <f>$I433*IF($G433="Pickup", SUMIFS(NewEmisData!J:J, NewEmisData!$A:$A, "Pickup", NewEmisData!$B:$B, $A433, NewEmisData!$C:$C, $H433, NewEmisData!$D:$D, AT$2), SUMIFS(NewEmisData!J:J, NewEmisData!$A:$A, "LDV", NewEmisData!$B:$B, $A433, NewEmisData!$C:$C, $H433, NewEmisData!$D:$D, AT$2))</f>
        <v>4.5686507422641499E-2</v>
      </c>
      <c r="AU433" s="335">
        <f>$I433*IF($G433="Pickup", SUMIFS(NewEmisData!K:K, NewEmisData!$A:$A, "Pickup", NewEmisData!$B:$B, $A433, NewEmisData!$C:$C, $H433, NewEmisData!$D:$D, AU$2), SUMIFS(NewEmisData!K:K, NewEmisData!$A:$A, "LDV", NewEmisData!$B:$B, $A433, NewEmisData!$C:$C, $H433, NewEmisData!$D:$D, AU$2))</f>
        <v>4.5686552882415202E-2</v>
      </c>
      <c r="AV433" s="335">
        <f>$I433*IF($G433="Pickup", SUMIFS(NewEmisData!L:L, NewEmisData!$A:$A, "Pickup", NewEmisData!$B:$B, $A433, NewEmisData!$C:$C, $H433, NewEmisData!$D:$D, AV$2), SUMIFS(NewEmisData!L:L, NewEmisData!$A:$A, "LDV", NewEmisData!$B:$B, $A433, NewEmisData!$C:$C, $H433, NewEmisData!$D:$D, AV$2))</f>
        <v>4.5686619042368502E-2</v>
      </c>
      <c r="AW433" s="335">
        <f>$I433*IF($G433="Pickup", SUMIFS(NewEmisData!M:M, NewEmisData!$A:$A, "Pickup", NewEmisData!$B:$B, $A433, NewEmisData!$C:$C, $H433, NewEmisData!$D:$D, AW$2), SUMIFS(NewEmisData!M:M, NewEmisData!$A:$A, "LDV", NewEmisData!$B:$B, $A433, NewEmisData!$C:$C, $H433, NewEmisData!$D:$D, AW$2))</f>
        <v>4.5686619042368502E-2</v>
      </c>
      <c r="AX433" s="335">
        <v>0</v>
      </c>
      <c r="AY433" s="335">
        <f>$I433*IF($G433="Pickup", SUMIFS(NewEmisData!E:E, NewEmisData!$A:$A, "Pickup", NewEmisData!$B:$B, $A433, NewEmisData!$C:$C, $H433, NewEmisData!$D:$D, AY$2), SUMIFS(NewEmisData!E:E, NewEmisData!$A:$A, "LDV", NewEmisData!$B:$B, $A433, NewEmisData!$C:$C, $H433, NewEmisData!$D:$D, AY$2))</f>
        <v>5.96004040660905E-3</v>
      </c>
      <c r="AZ433" s="335">
        <f>$I433*IF($G433="Pickup", SUMIFS(NewEmisData!F:F, NewEmisData!$A:$A, "Pickup", NewEmisData!$B:$B, $A433, NewEmisData!$C:$C, $H433, NewEmisData!$D:$D, AZ$2), SUMIFS(NewEmisData!F:F, NewEmisData!$A:$A, "LDV", NewEmisData!$B:$B, $A433, NewEmisData!$C:$C, $H433, NewEmisData!$D:$D, AZ$2))</f>
        <v>5.96004040660905E-3</v>
      </c>
      <c r="BA433" s="335">
        <f>$I433*IF($G433="Pickup", SUMIFS(NewEmisData!G:G, NewEmisData!$A:$A, "Pickup", NewEmisData!$B:$B, $A433, NewEmisData!$C:$C, $H433, NewEmisData!$D:$D, BA$2), SUMIFS(NewEmisData!G:G, NewEmisData!$A:$A, "LDV", NewEmisData!$B:$B, $A433, NewEmisData!$C:$C, $H433, NewEmisData!$D:$D, BA$2))</f>
        <v>5.9600396436599304E-3</v>
      </c>
      <c r="BB433" s="335">
        <f>$I433*IF($G433="Pickup", SUMIFS(NewEmisData!H:H, NewEmisData!$A:$A, "Pickup", NewEmisData!$B:$B, $A433, NewEmisData!$C:$C, $H433, NewEmisData!$D:$D, BB$2), SUMIFS(NewEmisData!H:H, NewEmisData!$A:$A, "LDV", NewEmisData!$B:$B, $A433, NewEmisData!$C:$C, $H433, NewEmisData!$D:$D, BB$2))</f>
        <v>5.96003947288367E-3</v>
      </c>
      <c r="BC433" s="335">
        <f>$I433*IF($G433="Pickup", SUMIFS(NewEmisData!I:I, NewEmisData!$A:$A, "Pickup", NewEmisData!$B:$B, $A433, NewEmisData!$C:$C, $H433, NewEmisData!$D:$D, BC$2), SUMIFS(NewEmisData!I:I, NewEmisData!$A:$A, "LDV", NewEmisData!$B:$B, $A433, NewEmisData!$C:$C, $H433, NewEmisData!$D:$D, BC$2))</f>
        <v>5.9600498988851601E-3</v>
      </c>
      <c r="BD433" s="335">
        <f>$I433*IF($G433="Pickup", SUMIFS(NewEmisData!J:J, NewEmisData!$A:$A, "Pickup", NewEmisData!$B:$B, $A433, NewEmisData!$C:$C, $H433, NewEmisData!$D:$D, BD$2), SUMIFS(NewEmisData!J:J, NewEmisData!$A:$A, "LDV", NewEmisData!$B:$B, $A433, NewEmisData!$C:$C, $H433, NewEmisData!$D:$D, BD$2))</f>
        <v>5.9600370559725604E-3</v>
      </c>
      <c r="BE433" s="335">
        <f>$I433*IF($G433="Pickup", SUMIFS(NewEmisData!K:K, NewEmisData!$A:$A, "Pickup", NewEmisData!$B:$B, $A433, NewEmisData!$C:$C, $H433, NewEmisData!$D:$D, BE$2), SUMIFS(NewEmisData!K:K, NewEmisData!$A:$A, "LDV", NewEmisData!$B:$B, $A433, NewEmisData!$C:$C, $H433, NewEmisData!$D:$D, BE$2))</f>
        <v>5.9600363216577501E-3</v>
      </c>
      <c r="BF433" s="335">
        <f>$I433*IF($G433="Pickup", SUMIFS(NewEmisData!L:L, NewEmisData!$A:$A, "Pickup", NewEmisData!$B:$B, $A433, NewEmisData!$C:$C, $H433, NewEmisData!$D:$D, BF$2), SUMIFS(NewEmisData!L:L, NewEmisData!$A:$A, "LDV", NewEmisData!$B:$B, $A433, NewEmisData!$C:$C, $H433, NewEmisData!$D:$D, BF$2))</f>
        <v>5.9600544669343404E-3</v>
      </c>
      <c r="BG433" s="335">
        <f>$I433*IF($G433="Pickup", SUMIFS(NewEmisData!M:M, NewEmisData!$A:$A, "Pickup", NewEmisData!$B:$B, $A433, NewEmisData!$C:$C, $H433, NewEmisData!$D:$D, BG$2), SUMIFS(NewEmisData!M:M, NewEmisData!$A:$A, "LDV", NewEmisData!$B:$B, $A433, NewEmisData!$C:$C, $H433, NewEmisData!$D:$D, BG$2))</f>
        <v>5.9600544669343404E-3</v>
      </c>
      <c r="BH433" s="335">
        <v>0</v>
      </c>
      <c r="BI433" s="335">
        <f>$I433*IF($G433="Pickup", SUMIFS(NewEmisData!E:E, NewEmisData!$A:$A, "Pickup", NewEmisData!$B:$B, $A433, NewEmisData!$C:$C, $H433, NewEmisData!$D:$D, BI$2), SUMIFS(NewEmisData!E:E, NewEmisData!$A:$A, "LDV", NewEmisData!$B:$B, $A433, NewEmisData!$C:$C, $H433, NewEmisData!$D:$D, BI$2))</f>
        <v>0</v>
      </c>
      <c r="BJ433" s="335">
        <f>$I433*IF($G433="Pickup", SUMIFS(NewEmisData!F:F, NewEmisData!$A:$A, "Pickup", NewEmisData!$B:$B, $A433, NewEmisData!$C:$C, $H433, NewEmisData!$D:$D, BJ$2), SUMIFS(NewEmisData!F:F, NewEmisData!$A:$A, "LDV", NewEmisData!$B:$B, $A433, NewEmisData!$C:$C, $H433, NewEmisData!$D:$D, BJ$2))</f>
        <v>0</v>
      </c>
      <c r="BK433" s="335">
        <f>$I433*IF($G433="Pickup", SUMIFS(NewEmisData!G:G, NewEmisData!$A:$A, "Pickup", NewEmisData!$B:$B, $A433, NewEmisData!$C:$C, $H433, NewEmisData!$D:$D, BK$2), SUMIFS(NewEmisData!G:G, NewEmisData!$A:$A, "LDV", NewEmisData!$B:$B, $A433, NewEmisData!$C:$C, $H433, NewEmisData!$D:$D, BK$2))</f>
        <v>0</v>
      </c>
      <c r="BL433" s="335">
        <f>$I433*IF($G433="Pickup", SUMIFS(NewEmisData!H:H, NewEmisData!$A:$A, "Pickup", NewEmisData!$B:$B, $A433, NewEmisData!$C:$C, $H433, NewEmisData!$D:$D, BL$2), SUMIFS(NewEmisData!H:H, NewEmisData!$A:$A, "LDV", NewEmisData!$B:$B, $A433, NewEmisData!$C:$C, $H433, NewEmisData!$D:$D, BL$2))</f>
        <v>0</v>
      </c>
      <c r="BM433" s="335">
        <f>$I433*IF($G433="Pickup", SUMIFS(NewEmisData!I:I, NewEmisData!$A:$A, "Pickup", NewEmisData!$B:$B, $A433, NewEmisData!$C:$C, $H433, NewEmisData!$D:$D, BM$2), SUMIFS(NewEmisData!I:I, NewEmisData!$A:$A, "LDV", NewEmisData!$B:$B, $A433, NewEmisData!$C:$C, $H433, NewEmisData!$D:$D, BM$2))</f>
        <v>0</v>
      </c>
      <c r="BN433" s="335">
        <f>$I433*IF($G433="Pickup", SUMIFS(NewEmisData!J:J, NewEmisData!$A:$A, "Pickup", NewEmisData!$B:$B, $A433, NewEmisData!$C:$C, $H433, NewEmisData!$D:$D, BN$2), SUMIFS(NewEmisData!J:J, NewEmisData!$A:$A, "LDV", NewEmisData!$B:$B, $A433, NewEmisData!$C:$C, $H433, NewEmisData!$D:$D, BN$2))</f>
        <v>0</v>
      </c>
      <c r="BO433" s="335">
        <f>$I433*IF($G433="Pickup", SUMIFS(NewEmisData!K:K, NewEmisData!$A:$A, "Pickup", NewEmisData!$B:$B, $A433, NewEmisData!$C:$C, $H433, NewEmisData!$D:$D, BO$2), SUMIFS(NewEmisData!K:K, NewEmisData!$A:$A, "LDV", NewEmisData!$B:$B, $A433, NewEmisData!$C:$C, $H433, NewEmisData!$D:$D, BO$2))</f>
        <v>0</v>
      </c>
      <c r="BP433" s="335">
        <f>$I433*IF($G433="Pickup", SUMIFS(NewEmisData!L:L, NewEmisData!$A:$A, "Pickup", NewEmisData!$B:$B, $A433, NewEmisData!$C:$C, $H433, NewEmisData!$D:$D, BP$2), SUMIFS(NewEmisData!L:L, NewEmisData!$A:$A, "LDV", NewEmisData!$B:$B, $A433, NewEmisData!$C:$C, $H433, NewEmisData!$D:$D, BP$2))</f>
        <v>0</v>
      </c>
      <c r="BQ433" s="335">
        <f>$I433*IF($G433="Pickup", SUMIFS(NewEmisData!M:M, NewEmisData!$A:$A, "Pickup", NewEmisData!$B:$B, $A433, NewEmisData!$C:$C, $H433, NewEmisData!$D:$D, BQ$2), SUMIFS(NewEmisData!M:M, NewEmisData!$A:$A, "LDV", NewEmisData!$B:$B, $A433, NewEmisData!$C:$C, $H433, NewEmisData!$D:$D, BQ$2))</f>
        <v>0</v>
      </c>
      <c r="BR433" s="335">
        <v>0</v>
      </c>
      <c r="BS433" s="335">
        <f>$I433*IF($G433="Pickup", SUMIFS(NewEmisData!E:E, NewEmisData!$A:$A, "Pickup", NewEmisData!$B:$B, $A433, NewEmisData!$C:$C, $H433, NewEmisData!$D:$D, BS$2), SUMIFS(NewEmisData!E:E, NewEmisData!$A:$A, "LDV", NewEmisData!$B:$B, $A433, NewEmisData!$C:$C, $H433, NewEmisData!$D:$D, BS$2))</f>
        <v>0</v>
      </c>
      <c r="BT433" s="335">
        <f>$I433*IF($G433="Pickup", SUMIFS(NewEmisData!F:F, NewEmisData!$A:$A, "Pickup", NewEmisData!$B:$B, $A433, NewEmisData!$C:$C, $H433, NewEmisData!$D:$D, BT$2), SUMIFS(NewEmisData!F:F, NewEmisData!$A:$A, "LDV", NewEmisData!$B:$B, $A433, NewEmisData!$C:$C, $H433, NewEmisData!$D:$D, BT$2))</f>
        <v>0</v>
      </c>
      <c r="BU433" s="335">
        <f>$I433*IF($G433="Pickup", SUMIFS(NewEmisData!G:G, NewEmisData!$A:$A, "Pickup", NewEmisData!$B:$B, $A433, NewEmisData!$C:$C, $H433, NewEmisData!$D:$D, BU$2), SUMIFS(NewEmisData!G:G, NewEmisData!$A:$A, "LDV", NewEmisData!$B:$B, $A433, NewEmisData!$C:$C, $H433, NewEmisData!$D:$D, BU$2))</f>
        <v>0</v>
      </c>
      <c r="BV433" s="335">
        <f>$I433*IF($G433="Pickup", SUMIFS(NewEmisData!H:H, NewEmisData!$A:$A, "Pickup", NewEmisData!$B:$B, $A433, NewEmisData!$C:$C, $H433, NewEmisData!$D:$D, BV$2), SUMIFS(NewEmisData!H:H, NewEmisData!$A:$A, "LDV", NewEmisData!$B:$B, $A433, NewEmisData!$C:$C, $H433, NewEmisData!$D:$D, BV$2))</f>
        <v>0</v>
      </c>
      <c r="BW433" s="335">
        <f>$I433*IF($G433="Pickup", SUMIFS(NewEmisData!I:I, NewEmisData!$A:$A, "Pickup", NewEmisData!$B:$B, $A433, NewEmisData!$C:$C, $H433, NewEmisData!$D:$D, BW$2), SUMIFS(NewEmisData!I:I, NewEmisData!$A:$A, "LDV", NewEmisData!$B:$B, $A433, NewEmisData!$C:$C, $H433, NewEmisData!$D:$D, BW$2))</f>
        <v>0</v>
      </c>
      <c r="BX433" s="335">
        <f>$I433*IF($G433="Pickup", SUMIFS(NewEmisData!J:J, NewEmisData!$A:$A, "Pickup", NewEmisData!$B:$B, $A433, NewEmisData!$C:$C, $H433, NewEmisData!$D:$D, BX$2), SUMIFS(NewEmisData!J:J, NewEmisData!$A:$A, "LDV", NewEmisData!$B:$B, $A433, NewEmisData!$C:$C, $H433, NewEmisData!$D:$D, BX$2))</f>
        <v>0</v>
      </c>
      <c r="BY433" s="335">
        <f>$I433*IF($G433="Pickup", SUMIFS(NewEmisData!K:K, NewEmisData!$A:$A, "Pickup", NewEmisData!$B:$B, $A433, NewEmisData!$C:$C, $H433, NewEmisData!$D:$D, BY$2), SUMIFS(NewEmisData!K:K, NewEmisData!$A:$A, "LDV", NewEmisData!$B:$B, $A433, NewEmisData!$C:$C, $H433, NewEmisData!$D:$D, BY$2))</f>
        <v>0</v>
      </c>
      <c r="BZ433" s="335">
        <f>$I433*IF($G433="Pickup", SUMIFS(NewEmisData!L:L, NewEmisData!$A:$A, "Pickup", NewEmisData!$B:$B, $A433, NewEmisData!$C:$C, $H433, NewEmisData!$D:$D, BZ$2), SUMIFS(NewEmisData!L:L, NewEmisData!$A:$A, "LDV", NewEmisData!$B:$B, $A433, NewEmisData!$C:$C, $H433, NewEmisData!$D:$D, BZ$2))</f>
        <v>0</v>
      </c>
      <c r="CA433" s="335">
        <f>$I433*IF($G433="Pickup", SUMIFS(NewEmisData!M:M, NewEmisData!$A:$A, "Pickup", NewEmisData!$B:$B, $A433, NewEmisData!$C:$C, $H433, NewEmisData!$D:$D, CA$2), SUMIFS(NewEmisData!M:M, NewEmisData!$A:$A, "LDV", NewEmisData!$B:$B, $A433, NewEmisData!$C:$C, $H433, NewEmisData!$D:$D, CA$2))</f>
        <v>0</v>
      </c>
      <c r="CB433" s="335">
        <v>0</v>
      </c>
      <c r="CC433" s="335">
        <f>$I433*IF($G433="Pickup", SUMIFS(NewEmisData!E:E, NewEmisData!$A:$A, "Pickup", NewEmisData!$B:$B, $A433, NewEmisData!$C:$C, $H433, NewEmisData!$D:$D, CC$2), SUMIFS(NewEmisData!E:E, NewEmisData!$A:$A, "LDV", NewEmisData!$B:$B, $A433, NewEmisData!$C:$C, $H433, NewEmisData!$D:$D, CC$2))</f>
        <v>0</v>
      </c>
      <c r="CD433" s="335">
        <f>$I433*IF($G433="Pickup", SUMIFS(NewEmisData!F:F, NewEmisData!$A:$A, "Pickup", NewEmisData!$B:$B, $A433, NewEmisData!$C:$C, $H433, NewEmisData!$D:$D, CD$2), SUMIFS(NewEmisData!F:F, NewEmisData!$A:$A, "LDV", NewEmisData!$B:$B, $A433, NewEmisData!$C:$C, $H433, NewEmisData!$D:$D, CD$2))</f>
        <v>0</v>
      </c>
      <c r="CE433" s="335">
        <f>$I433*IF($G433="Pickup", SUMIFS(NewEmisData!G:G, NewEmisData!$A:$A, "Pickup", NewEmisData!$B:$B, $A433, NewEmisData!$C:$C, $H433, NewEmisData!$D:$D, CE$2), SUMIFS(NewEmisData!G:G, NewEmisData!$A:$A, "LDV", NewEmisData!$B:$B, $A433, NewEmisData!$C:$C, $H433, NewEmisData!$D:$D, CE$2))</f>
        <v>0</v>
      </c>
      <c r="CF433" s="335">
        <f>$I433*IF($G433="Pickup", SUMIFS(NewEmisData!H:H, NewEmisData!$A:$A, "Pickup", NewEmisData!$B:$B, $A433, NewEmisData!$C:$C, $H433, NewEmisData!$D:$D, CF$2), SUMIFS(NewEmisData!H:H, NewEmisData!$A:$A, "LDV", NewEmisData!$B:$B, $A433, NewEmisData!$C:$C, $H433, NewEmisData!$D:$D, CF$2))</f>
        <v>0</v>
      </c>
      <c r="CG433" s="335">
        <f>$I433*IF($G433="Pickup", SUMIFS(NewEmisData!I:I, NewEmisData!$A:$A, "Pickup", NewEmisData!$B:$B, $A433, NewEmisData!$C:$C, $H433, NewEmisData!$D:$D, CG$2), SUMIFS(NewEmisData!I:I, NewEmisData!$A:$A, "LDV", NewEmisData!$B:$B, $A433, NewEmisData!$C:$C, $H433, NewEmisData!$D:$D, CG$2))</f>
        <v>0</v>
      </c>
      <c r="CH433" s="335">
        <f>$I433*IF($G433="Pickup", SUMIFS(NewEmisData!J:J, NewEmisData!$A:$A, "Pickup", NewEmisData!$B:$B, $A433, NewEmisData!$C:$C, $H433, NewEmisData!$D:$D, CH$2), SUMIFS(NewEmisData!J:J, NewEmisData!$A:$A, "LDV", NewEmisData!$B:$B, $A433, NewEmisData!$C:$C, $H433, NewEmisData!$D:$D, CH$2))</f>
        <v>0</v>
      </c>
      <c r="CI433" s="335">
        <f>$I433*IF($G433="Pickup", SUMIFS(NewEmisData!K:K, NewEmisData!$A:$A, "Pickup", NewEmisData!$B:$B, $A433, NewEmisData!$C:$C, $H433, NewEmisData!$D:$D, CI$2), SUMIFS(NewEmisData!K:K, NewEmisData!$A:$A, "LDV", NewEmisData!$B:$B, $A433, NewEmisData!$C:$C, $H433, NewEmisData!$D:$D, CI$2))</f>
        <v>0</v>
      </c>
      <c r="CJ433" s="335">
        <f>$I433*IF($G433="Pickup", SUMIFS(NewEmisData!L:L, NewEmisData!$A:$A, "Pickup", NewEmisData!$B:$B, $A433, NewEmisData!$C:$C, $H433, NewEmisData!$D:$D, CJ$2), SUMIFS(NewEmisData!L:L, NewEmisData!$A:$A, "LDV", NewEmisData!$B:$B, $A433, NewEmisData!$C:$C, $H433, NewEmisData!$D:$D, CJ$2))</f>
        <v>0</v>
      </c>
      <c r="CK433" s="335">
        <f>$I433*IF($G433="Pickup", SUMIFS(NewEmisData!M:M, NewEmisData!$A:$A, "Pickup", NewEmisData!$B:$B, $A433, NewEmisData!$C:$C, $H433, NewEmisData!$D:$D, CK$2), SUMIFS(NewEmisData!M:M, NewEmisData!$A:$A, "LDV", NewEmisData!$B:$B, $A433, NewEmisData!$C:$C, $H433, NewEmisData!$D:$D, CK$2))</f>
        <v>0</v>
      </c>
      <c r="CL433" s="335">
        <v>0</v>
      </c>
      <c r="CM433" s="335">
        <f>$I433*IF($G433="Pickup", SUMIFS(NewEmisData!E:E, NewEmisData!$A:$A, "Pickup", NewEmisData!$B:$B, $A433, NewEmisData!$C:$C, $H433, NewEmisData!$D:$D, CM$2), SUMIFS(NewEmisData!E:E, NewEmisData!$A:$A, "LDV", NewEmisData!$B:$B, $A433, NewEmisData!$C:$C, $H433, NewEmisData!$D:$D, CM$2))</f>
        <v>0</v>
      </c>
      <c r="CN433" s="335">
        <f>$I433*IF($G433="Pickup", SUMIFS(NewEmisData!F:F, NewEmisData!$A:$A, "Pickup", NewEmisData!$B:$B, $A433, NewEmisData!$C:$C, $H433, NewEmisData!$D:$D, CN$2), SUMIFS(NewEmisData!F:F, NewEmisData!$A:$A, "LDV", NewEmisData!$B:$B, $A433, NewEmisData!$C:$C, $H433, NewEmisData!$D:$D, CN$2))</f>
        <v>0</v>
      </c>
      <c r="CO433" s="335">
        <f>$I433*IF($G433="Pickup", SUMIFS(NewEmisData!G:G, NewEmisData!$A:$A, "Pickup", NewEmisData!$B:$B, $A433, NewEmisData!$C:$C, $H433, NewEmisData!$D:$D, CO$2), SUMIFS(NewEmisData!G:G, NewEmisData!$A:$A, "LDV", NewEmisData!$B:$B, $A433, NewEmisData!$C:$C, $H433, NewEmisData!$D:$D, CO$2))</f>
        <v>0</v>
      </c>
      <c r="CP433" s="335">
        <f>$I433*IF($G433="Pickup", SUMIFS(NewEmisData!H:H, NewEmisData!$A:$A, "Pickup", NewEmisData!$B:$B, $A433, NewEmisData!$C:$C, $H433, NewEmisData!$D:$D, CP$2), SUMIFS(NewEmisData!H:H, NewEmisData!$A:$A, "LDV", NewEmisData!$B:$B, $A433, NewEmisData!$C:$C, $H433, NewEmisData!$D:$D, CP$2))</f>
        <v>0</v>
      </c>
      <c r="CQ433" s="335">
        <f>$I433*IF($G433="Pickup", SUMIFS(NewEmisData!I:I, NewEmisData!$A:$A, "Pickup", NewEmisData!$B:$B, $A433, NewEmisData!$C:$C, $H433, NewEmisData!$D:$D, CQ$2), SUMIFS(NewEmisData!I:I, NewEmisData!$A:$A, "LDV", NewEmisData!$B:$B, $A433, NewEmisData!$C:$C, $H433, NewEmisData!$D:$D, CQ$2))</f>
        <v>0</v>
      </c>
      <c r="CR433" s="335">
        <f>$I433*IF($G433="Pickup", SUMIFS(NewEmisData!J:J, NewEmisData!$A:$A, "Pickup", NewEmisData!$B:$B, $A433, NewEmisData!$C:$C, $H433, NewEmisData!$D:$D, CR$2), SUMIFS(NewEmisData!J:J, NewEmisData!$A:$A, "LDV", NewEmisData!$B:$B, $A433, NewEmisData!$C:$C, $H433, NewEmisData!$D:$D, CR$2))</f>
        <v>0</v>
      </c>
      <c r="CS433" s="335">
        <f>$I433*IF($G433="Pickup", SUMIFS(NewEmisData!K:K, NewEmisData!$A:$A, "Pickup", NewEmisData!$B:$B, $A433, NewEmisData!$C:$C, $H433, NewEmisData!$D:$D, CS$2), SUMIFS(NewEmisData!K:K, NewEmisData!$A:$A, "LDV", NewEmisData!$B:$B, $A433, NewEmisData!$C:$C, $H433, NewEmisData!$D:$D, CS$2))</f>
        <v>0</v>
      </c>
      <c r="CT433" s="335">
        <f>$I433*IF($G433="Pickup", SUMIFS(NewEmisData!L:L, NewEmisData!$A:$A, "Pickup", NewEmisData!$B:$B, $A433, NewEmisData!$C:$C, $H433, NewEmisData!$D:$D, CT$2), SUMIFS(NewEmisData!L:L, NewEmisData!$A:$A, "LDV", NewEmisData!$B:$B, $A433, NewEmisData!$C:$C, $H433, NewEmisData!$D:$D, CT$2))</f>
        <v>0</v>
      </c>
      <c r="CU433" s="335">
        <f>$I433*IF($G433="Pickup", SUMIFS(NewEmisData!M:M, NewEmisData!$A:$A, "Pickup", NewEmisData!$B:$B, $A433, NewEmisData!$C:$C, $H433, NewEmisData!$D:$D, CU$2), SUMIFS(NewEmisData!M:M, NewEmisData!$A:$A, "LDV", NewEmisData!$B:$B, $A433, NewEmisData!$C:$C, $H433, NewEmisData!$D:$D, CU$2))</f>
        <v>0</v>
      </c>
      <c r="CV433" s="335">
        <v>0</v>
      </c>
      <c r="CW433" s="335">
        <v>0</v>
      </c>
      <c r="CX433" s="335">
        <v>0</v>
      </c>
      <c r="CY433" s="335">
        <v>0</v>
      </c>
      <c r="CZ433" s="335">
        <v>0</v>
      </c>
      <c r="DA433" s="335">
        <v>0</v>
      </c>
      <c r="DB433" s="335">
        <v>0</v>
      </c>
      <c r="DC433" s="335">
        <v>0</v>
      </c>
      <c r="DD433" s="335">
        <v>0</v>
      </c>
      <c r="DE433" s="335">
        <v>0</v>
      </c>
      <c r="DF433" s="335">
        <v>0</v>
      </c>
      <c r="DG433" s="335">
        <f>$I433*IF($G433="Pickup", SUMIFS(NewEmisData!E:E, NewEmisData!$A:$A, "Pickup", NewEmisData!$B:$B, $A433, NewEmisData!$C:$C, $H433, NewEmisData!$D:$D, DG$2), SUMIFS(NewEmisData!E:E, NewEmisData!$A:$A, "LDV", NewEmisData!$B:$B, $A433, NewEmisData!$C:$C, $H433, NewEmisData!$D:$D, DG$2))</f>
        <v>0</v>
      </c>
      <c r="DH433" s="335">
        <f>$I433*IF($G433="Pickup", SUMIFS(NewEmisData!F:F, NewEmisData!$A:$A, "Pickup", NewEmisData!$B:$B, $A433, NewEmisData!$C:$C, $H433, NewEmisData!$D:$D, DH$2), SUMIFS(NewEmisData!F:F, NewEmisData!$A:$A, "LDV", NewEmisData!$B:$B, $A433, NewEmisData!$C:$C, $H433, NewEmisData!$D:$D, DH$2))</f>
        <v>0</v>
      </c>
      <c r="DI433" s="335">
        <f>$I433*IF($G433="Pickup", SUMIFS(NewEmisData!G:G, NewEmisData!$A:$A, "Pickup", NewEmisData!$B:$B, $A433, NewEmisData!$C:$C, $H433, NewEmisData!$D:$D, DI$2), SUMIFS(NewEmisData!G:G, NewEmisData!$A:$A, "LDV", NewEmisData!$B:$B, $A433, NewEmisData!$C:$C, $H433, NewEmisData!$D:$D, DI$2))</f>
        <v>0</v>
      </c>
      <c r="DJ433" s="335">
        <f>$I433*IF($G433="Pickup", SUMIFS(NewEmisData!H:H, NewEmisData!$A:$A, "Pickup", NewEmisData!$B:$B, $A433, NewEmisData!$C:$C, $H433, NewEmisData!$D:$D, DJ$2), SUMIFS(NewEmisData!H:H, NewEmisData!$A:$A, "LDV", NewEmisData!$B:$B, $A433, NewEmisData!$C:$C, $H433, NewEmisData!$D:$D, DJ$2))</f>
        <v>0</v>
      </c>
      <c r="DK433" s="335">
        <f>$I433*IF($G433="Pickup", SUMIFS(NewEmisData!I:I, NewEmisData!$A:$A, "Pickup", NewEmisData!$B:$B, $A433, NewEmisData!$C:$C, $H433, NewEmisData!$D:$D, DK$2), SUMIFS(NewEmisData!I:I, NewEmisData!$A:$A, "LDV", NewEmisData!$B:$B, $A433, NewEmisData!$C:$C, $H433, NewEmisData!$D:$D, DK$2))</f>
        <v>0</v>
      </c>
      <c r="DL433" s="335">
        <f>$I433*IF($G433="Pickup", SUMIFS(NewEmisData!J:J, NewEmisData!$A:$A, "Pickup", NewEmisData!$B:$B, $A433, NewEmisData!$C:$C, $H433, NewEmisData!$D:$D, DL$2), SUMIFS(NewEmisData!J:J, NewEmisData!$A:$A, "LDV", NewEmisData!$B:$B, $A433, NewEmisData!$C:$C, $H433, NewEmisData!$D:$D, DL$2))</f>
        <v>0</v>
      </c>
      <c r="DM433" s="335">
        <f>$I433*IF($G433="Pickup", SUMIFS(NewEmisData!K:K, NewEmisData!$A:$A, "Pickup", NewEmisData!$B:$B, $A433, NewEmisData!$C:$C, $H433, NewEmisData!$D:$D, DM$2), SUMIFS(NewEmisData!K:K, NewEmisData!$A:$A, "LDV", NewEmisData!$B:$B, $A433, NewEmisData!$C:$C, $H433, NewEmisData!$D:$D, DM$2))</f>
        <v>0</v>
      </c>
      <c r="DN433" s="335">
        <f>$I433*IF($G433="Pickup", SUMIFS(NewEmisData!L:L, NewEmisData!$A:$A, "Pickup", NewEmisData!$B:$B, $A433, NewEmisData!$C:$C, $H433, NewEmisData!$D:$D, DN$2), SUMIFS(NewEmisData!L:L, NewEmisData!$A:$A, "LDV", NewEmisData!$B:$B, $A433, NewEmisData!$C:$C, $H433, NewEmisData!$D:$D, DN$2))</f>
        <v>0</v>
      </c>
      <c r="DO433" s="335">
        <f>$I433*IF($G433="Pickup", SUMIFS(NewEmisData!M:M, NewEmisData!$A:$A, "Pickup", NewEmisData!$B:$B, $A433, NewEmisData!$C:$C, $H433, NewEmisData!$D:$D, DO$2), SUMIFS(NewEmisData!M:M, NewEmisData!$A:$A, "LDV", NewEmisData!$B:$B, $A433, NewEmisData!$C:$C, $H433, NewEmisData!$D:$D, DO$2))</f>
        <v>0</v>
      </c>
      <c r="DP433" s="335">
        <v>0</v>
      </c>
      <c r="DQ433" s="335">
        <f>$I433*IF($G433="Pickup", SUMIFS(NewEmisData!E:E, NewEmisData!$A:$A, "Pickup", NewEmisData!$B:$B, $A433, NewEmisData!$C:$C, $H433, NewEmisData!$D:$D, DQ$2), SUMIFS(NewEmisData!E:E, NewEmisData!$A:$A, "LDV", NewEmisData!$B:$B, $A433, NewEmisData!$C:$C, $H433, NewEmisData!$D:$D, DQ$2))</f>
        <v>0</v>
      </c>
      <c r="DR433" s="335">
        <f>$I433*IF($G433="Pickup", SUMIFS(NewEmisData!F:F, NewEmisData!$A:$A, "Pickup", NewEmisData!$B:$B, $A433, NewEmisData!$C:$C, $H433, NewEmisData!$D:$D, DR$2), SUMIFS(NewEmisData!F:F, NewEmisData!$A:$A, "LDV", NewEmisData!$B:$B, $A433, NewEmisData!$C:$C, $H433, NewEmisData!$D:$D, DR$2))</f>
        <v>0</v>
      </c>
      <c r="DS433" s="335">
        <f>$I433*IF($G433="Pickup", SUMIFS(NewEmisData!G:G, NewEmisData!$A:$A, "Pickup", NewEmisData!$B:$B, $A433, NewEmisData!$C:$C, $H433, NewEmisData!$D:$D, DS$2), SUMIFS(NewEmisData!G:G, NewEmisData!$A:$A, "LDV", NewEmisData!$B:$B, $A433, NewEmisData!$C:$C, $H433, NewEmisData!$D:$D, DS$2))</f>
        <v>0</v>
      </c>
      <c r="DT433" s="335">
        <f>$I433*IF($G433="Pickup", SUMIFS(NewEmisData!H:H, NewEmisData!$A:$A, "Pickup", NewEmisData!$B:$B, $A433, NewEmisData!$C:$C, $H433, NewEmisData!$D:$D, DT$2), SUMIFS(NewEmisData!H:H, NewEmisData!$A:$A, "LDV", NewEmisData!$B:$B, $A433, NewEmisData!$C:$C, $H433, NewEmisData!$D:$D, DT$2))</f>
        <v>0</v>
      </c>
      <c r="DU433" s="335">
        <f>$I433*IF($G433="Pickup", SUMIFS(NewEmisData!I:I, NewEmisData!$A:$A, "Pickup", NewEmisData!$B:$B, $A433, NewEmisData!$C:$C, $H433, NewEmisData!$D:$D, DU$2), SUMIFS(NewEmisData!I:I, NewEmisData!$A:$A, "LDV", NewEmisData!$B:$B, $A433, NewEmisData!$C:$C, $H433, NewEmisData!$D:$D, DU$2))</f>
        <v>0</v>
      </c>
      <c r="DV433" s="335">
        <f>$I433*IF($G433="Pickup", SUMIFS(NewEmisData!J:J, NewEmisData!$A:$A, "Pickup", NewEmisData!$B:$B, $A433, NewEmisData!$C:$C, $H433, NewEmisData!$D:$D, DV$2), SUMIFS(NewEmisData!J:J, NewEmisData!$A:$A, "LDV", NewEmisData!$B:$B, $A433, NewEmisData!$C:$C, $H433, NewEmisData!$D:$D, DV$2))</f>
        <v>0</v>
      </c>
      <c r="DW433" s="335">
        <f>$I433*IF($G433="Pickup", SUMIFS(NewEmisData!K:K, NewEmisData!$A:$A, "Pickup", NewEmisData!$B:$B, $A433, NewEmisData!$C:$C, $H433, NewEmisData!$D:$D, DW$2), SUMIFS(NewEmisData!K:K, NewEmisData!$A:$A, "LDV", NewEmisData!$B:$B, $A433, NewEmisData!$C:$C, $H433, NewEmisData!$D:$D, DW$2))</f>
        <v>0</v>
      </c>
      <c r="DX433" s="335">
        <f>$I433*IF($G433="Pickup", SUMIFS(NewEmisData!L:L, NewEmisData!$A:$A, "Pickup", NewEmisData!$B:$B, $A433, NewEmisData!$C:$C, $H433, NewEmisData!$D:$D, DX$2), SUMIFS(NewEmisData!L:L, NewEmisData!$A:$A, "LDV", NewEmisData!$B:$B, $A433, NewEmisData!$C:$C, $H433, NewEmisData!$D:$D, DX$2))</f>
        <v>0</v>
      </c>
      <c r="DY433" s="335">
        <f>$I433*IF($G433="Pickup", SUMIFS(NewEmisData!M:M, NewEmisData!$A:$A, "Pickup", NewEmisData!$B:$B, $A433, NewEmisData!$C:$C, $H433, NewEmisData!$D:$D, DY$2), SUMIFS(NewEmisData!M:M, NewEmisData!$A:$A, "LDV", NewEmisData!$B:$B, $A433, NewEmisData!$C:$C, $H433, NewEmisData!$D:$D, DY$2))</f>
        <v>0</v>
      </c>
      <c r="DZ433" s="335">
        <v>0</v>
      </c>
      <c r="EA433" s="335">
        <f t="shared" si="774"/>
        <v>0</v>
      </c>
      <c r="EB433" s="335">
        <f t="shared" si="775"/>
        <v>0</v>
      </c>
      <c r="EC433" s="335">
        <f t="shared" si="776"/>
        <v>0</v>
      </c>
      <c r="ED433" s="335">
        <f t="shared" si="777"/>
        <v>0</v>
      </c>
      <c r="EE433" s="335">
        <f t="shared" si="778"/>
        <v>0</v>
      </c>
      <c r="EF433" s="335">
        <f t="shared" si="779"/>
        <v>0</v>
      </c>
      <c r="EG433" s="335">
        <f t="shared" si="780"/>
        <v>0</v>
      </c>
      <c r="EH433" s="335">
        <f t="shared" si="781"/>
        <v>0</v>
      </c>
      <c r="EI433" s="335">
        <f t="shared" si="782"/>
        <v>0</v>
      </c>
      <c r="EJ433" s="335">
        <f t="shared" si="783"/>
        <v>0</v>
      </c>
      <c r="EK433" s="335">
        <f t="shared" si="784"/>
        <v>0</v>
      </c>
      <c r="EL433" s="335">
        <f t="shared" si="785"/>
        <v>0</v>
      </c>
      <c r="EM433" s="335">
        <f t="shared" si="786"/>
        <v>0</v>
      </c>
      <c r="EN433" s="335">
        <f t="shared" si="787"/>
        <v>0</v>
      </c>
      <c r="EO433" s="335">
        <f t="shared" si="788"/>
        <v>0</v>
      </c>
      <c r="EP433" s="335">
        <f t="shared" si="789"/>
        <v>0</v>
      </c>
      <c r="EQ433" s="335">
        <f t="shared" si="790"/>
        <v>0</v>
      </c>
      <c r="ER433" s="335">
        <f t="shared" si="791"/>
        <v>0</v>
      </c>
      <c r="ES433" s="335">
        <f t="shared" si="792"/>
        <v>0</v>
      </c>
      <c r="ET433" s="335">
        <f t="shared" si="793"/>
        <v>0</v>
      </c>
      <c r="EU433" s="335">
        <f t="shared" si="794"/>
        <v>0</v>
      </c>
      <c r="EV433" s="335">
        <f t="shared" si="795"/>
        <v>0</v>
      </c>
      <c r="EW433" s="335">
        <f t="shared" si="796"/>
        <v>0</v>
      </c>
      <c r="EX433" s="335">
        <f t="shared" si="797"/>
        <v>0</v>
      </c>
      <c r="EY433" s="335">
        <f t="shared" si="798"/>
        <v>0</v>
      </c>
      <c r="EZ433" s="335">
        <f t="shared" si="799"/>
        <v>0</v>
      </c>
      <c r="FA433" s="335">
        <f t="shared" si="800"/>
        <v>0</v>
      </c>
      <c r="FB433" s="335">
        <f t="shared" si="801"/>
        <v>0</v>
      </c>
      <c r="FC433" s="335">
        <f t="shared" si="802"/>
        <v>0</v>
      </c>
      <c r="FD433" s="335">
        <f t="shared" si="803"/>
        <v>0</v>
      </c>
      <c r="FE433" s="335">
        <f t="shared" si="804"/>
        <v>4.56866074514682E-2</v>
      </c>
      <c r="FF433" s="335">
        <f t="shared" si="805"/>
        <v>4.56866074514682E-2</v>
      </c>
      <c r="FG433" s="335">
        <f t="shared" si="806"/>
        <v>4.5686595098603698E-2</v>
      </c>
      <c r="FH433" s="335">
        <f t="shared" si="807"/>
        <v>4.5686567732366602E-2</v>
      </c>
      <c r="FI433" s="335">
        <f t="shared" si="808"/>
        <v>4.5686639312502303E-2</v>
      </c>
      <c r="FJ433" s="335">
        <f t="shared" si="809"/>
        <v>4.5686507422641499E-2</v>
      </c>
      <c r="FK433" s="335">
        <f t="shared" si="810"/>
        <v>4.5686552882415202E-2</v>
      </c>
      <c r="FL433" s="335">
        <f t="shared" si="811"/>
        <v>4.5686619042368502E-2</v>
      </c>
      <c r="FM433" s="335">
        <f t="shared" si="812"/>
        <v>4.5686619042368502E-2</v>
      </c>
      <c r="FN433" s="335">
        <f t="shared" si="813"/>
        <v>0</v>
      </c>
      <c r="FO433" s="335">
        <f t="shared" si="814"/>
        <v>5.96004040660905E-3</v>
      </c>
      <c r="FP433" s="335">
        <f t="shared" si="815"/>
        <v>5.96004040660905E-3</v>
      </c>
      <c r="FQ433" s="335">
        <f t="shared" si="816"/>
        <v>5.9600396436599304E-3</v>
      </c>
      <c r="FR433" s="335">
        <f t="shared" si="817"/>
        <v>5.96003947288367E-3</v>
      </c>
      <c r="FS433" s="335">
        <f t="shared" si="818"/>
        <v>5.9600498988851601E-3</v>
      </c>
      <c r="FT433" s="335">
        <f t="shared" si="819"/>
        <v>5.9600370559725604E-3</v>
      </c>
      <c r="FU433" s="335">
        <f t="shared" si="820"/>
        <v>5.9600363216577501E-3</v>
      </c>
      <c r="FV433" s="335">
        <f t="shared" si="821"/>
        <v>5.9600544669343404E-3</v>
      </c>
      <c r="FW433" s="335">
        <f t="shared" si="822"/>
        <v>5.9600544669343404E-3</v>
      </c>
      <c r="FX433" s="335">
        <f t="shared" si="823"/>
        <v>0</v>
      </c>
    </row>
    <row r="434" spans="1:180" x14ac:dyDescent="0.2">
      <c r="A434" s="305" t="str">
        <f>_xlfn.CONCAT(IF(LEFT(TRIM(A433),1)="*", "*R", "R"), 1+RIGHT(TRIM(A433),1))</f>
        <v>*R6</v>
      </c>
      <c r="B434" s="305" t="str">
        <f t="shared" si="830"/>
        <v>*TLSSELC100</v>
      </c>
      <c r="C434" s="305" t="str">
        <f t="shared" si="831"/>
        <v>Electric small SUV w/100 mi range</v>
      </c>
      <c r="D434" s="301" t="str">
        <f t="shared" si="832"/>
        <v>bn-vmt, bn-vmt/a</v>
      </c>
      <c r="E434" s="301" t="str">
        <f t="shared" si="833"/>
        <v>TRNELC</v>
      </c>
      <c r="F434" s="301" t="str">
        <f t="shared" si="834"/>
        <v>TL</v>
      </c>
      <c r="G434" s="315" t="s">
        <v>821</v>
      </c>
      <c r="H434" s="315" t="s">
        <v>36</v>
      </c>
      <c r="I434" s="315">
        <v>1</v>
      </c>
      <c r="J434" s="315" t="str">
        <f t="shared" si="824"/>
        <v>Small SUV-ELC</v>
      </c>
      <c r="K434" s="335">
        <f>$I434*IF($G434="Pickup", SUMIFS(NewEmisData!E:E, NewEmisData!$A:$A, "Pickup", NewEmisData!$B:$B, $A434, NewEmisData!$C:$C, $H434, NewEmisData!$D:$D, K$2), SUMIFS(NewEmisData!E:E, NewEmisData!$A:$A, "LDV", NewEmisData!$B:$B, $A434, NewEmisData!$C:$C, $H434, NewEmisData!$D:$D, K$2))</f>
        <v>0</v>
      </c>
      <c r="L434" s="335">
        <f>$I434*IF($G434="Pickup", SUMIFS(NewEmisData!F:F, NewEmisData!$A:$A, "Pickup", NewEmisData!$B:$B, $A434, NewEmisData!$C:$C, $H434, NewEmisData!$D:$D, L$2), SUMIFS(NewEmisData!F:F, NewEmisData!$A:$A, "LDV", NewEmisData!$B:$B, $A434, NewEmisData!$C:$C, $H434, NewEmisData!$D:$D, L$2))</f>
        <v>0</v>
      </c>
      <c r="M434" s="335">
        <f>$I434*IF($G434="Pickup", SUMIFS(NewEmisData!G:G, NewEmisData!$A:$A, "Pickup", NewEmisData!$B:$B, $A434, NewEmisData!$C:$C, $H434, NewEmisData!$D:$D, M$2), SUMIFS(NewEmisData!G:G, NewEmisData!$A:$A, "LDV", NewEmisData!$B:$B, $A434, NewEmisData!$C:$C, $H434, NewEmisData!$D:$D, M$2))</f>
        <v>0</v>
      </c>
      <c r="N434" s="335">
        <f>$I434*IF($G434="Pickup", SUMIFS(NewEmisData!H:H, NewEmisData!$A:$A, "Pickup", NewEmisData!$B:$B, $A434, NewEmisData!$C:$C, $H434, NewEmisData!$D:$D, N$2), SUMIFS(NewEmisData!H:H, NewEmisData!$A:$A, "LDV", NewEmisData!$B:$B, $A434, NewEmisData!$C:$C, $H434, NewEmisData!$D:$D, N$2))</f>
        <v>0</v>
      </c>
      <c r="O434" s="335">
        <f>$I434*IF($G434="Pickup", SUMIFS(NewEmisData!I:I, NewEmisData!$A:$A, "Pickup", NewEmisData!$B:$B, $A434, NewEmisData!$C:$C, $H434, NewEmisData!$D:$D, O$2), SUMIFS(NewEmisData!I:I, NewEmisData!$A:$A, "LDV", NewEmisData!$B:$B, $A434, NewEmisData!$C:$C, $H434, NewEmisData!$D:$D, O$2))</f>
        <v>0</v>
      </c>
      <c r="P434" s="335">
        <f>$I434*IF($G434="Pickup", SUMIFS(NewEmisData!J:J, NewEmisData!$A:$A, "Pickup", NewEmisData!$B:$B, $A434, NewEmisData!$C:$C, $H434, NewEmisData!$D:$D, P$2), SUMIFS(NewEmisData!J:J, NewEmisData!$A:$A, "LDV", NewEmisData!$B:$B, $A434, NewEmisData!$C:$C, $H434, NewEmisData!$D:$D, P$2))</f>
        <v>0</v>
      </c>
      <c r="Q434" s="335">
        <f>$I434*IF($G434="Pickup", SUMIFS(NewEmisData!K:K, NewEmisData!$A:$A, "Pickup", NewEmisData!$B:$B, $A434, NewEmisData!$C:$C, $H434, NewEmisData!$D:$D, Q$2), SUMIFS(NewEmisData!K:K, NewEmisData!$A:$A, "LDV", NewEmisData!$B:$B, $A434, NewEmisData!$C:$C, $H434, NewEmisData!$D:$D, Q$2))</f>
        <v>0</v>
      </c>
      <c r="R434" s="335">
        <f>$I434*IF($G434="Pickup", SUMIFS(NewEmisData!L:L, NewEmisData!$A:$A, "Pickup", NewEmisData!$B:$B, $A434, NewEmisData!$C:$C, $H434, NewEmisData!$D:$D, R$2), SUMIFS(NewEmisData!L:L, NewEmisData!$A:$A, "LDV", NewEmisData!$B:$B, $A434, NewEmisData!$C:$C, $H434, NewEmisData!$D:$D, R$2))</f>
        <v>0</v>
      </c>
      <c r="S434" s="335">
        <f>$I434*IF($G434="Pickup", SUMIFS(NewEmisData!M:M, NewEmisData!$A:$A, "Pickup", NewEmisData!$B:$B, $A434, NewEmisData!$C:$C, $H434, NewEmisData!$D:$D, S$2), SUMIFS(NewEmisData!M:M, NewEmisData!$A:$A, "LDV", NewEmisData!$B:$B, $A434, NewEmisData!$C:$C, $H434, NewEmisData!$D:$D, S$2))</f>
        <v>0</v>
      </c>
      <c r="T434" s="335">
        <v>0</v>
      </c>
      <c r="U434" s="335">
        <f>$I434*IF($G434="Pickup", SUMIFS(NewEmisData!E:E, NewEmisData!$A:$A, "Pickup", NewEmisData!$B:$B, $A434, NewEmisData!$C:$C, $H434, NewEmisData!$D:$D, U$2), SUMIFS(NewEmisData!E:E, NewEmisData!$A:$A, "LDV", NewEmisData!$B:$B, $A434, NewEmisData!$C:$C, $H434, NewEmisData!$D:$D, U$2))</f>
        <v>0</v>
      </c>
      <c r="V434" s="335">
        <f>$I434*IF($G434="Pickup", SUMIFS(NewEmisData!F:F, NewEmisData!$A:$A, "Pickup", NewEmisData!$B:$B, $A434, NewEmisData!$C:$C, $H434, NewEmisData!$D:$D, V$2), SUMIFS(NewEmisData!F:F, NewEmisData!$A:$A, "LDV", NewEmisData!$B:$B, $A434, NewEmisData!$C:$C, $H434, NewEmisData!$D:$D, V$2))</f>
        <v>0</v>
      </c>
      <c r="W434" s="335">
        <f>$I434*IF($G434="Pickup", SUMIFS(NewEmisData!G:G, NewEmisData!$A:$A, "Pickup", NewEmisData!$B:$B, $A434, NewEmisData!$C:$C, $H434, NewEmisData!$D:$D, W$2), SUMIFS(NewEmisData!G:G, NewEmisData!$A:$A, "LDV", NewEmisData!$B:$B, $A434, NewEmisData!$C:$C, $H434, NewEmisData!$D:$D, W$2))</f>
        <v>0</v>
      </c>
      <c r="X434" s="335">
        <f>$I434*IF($G434="Pickup", SUMIFS(NewEmisData!H:H, NewEmisData!$A:$A, "Pickup", NewEmisData!$B:$B, $A434, NewEmisData!$C:$C, $H434, NewEmisData!$D:$D, X$2), SUMIFS(NewEmisData!H:H, NewEmisData!$A:$A, "LDV", NewEmisData!$B:$B, $A434, NewEmisData!$C:$C, $H434, NewEmisData!$D:$D, X$2))</f>
        <v>0</v>
      </c>
      <c r="Y434" s="335">
        <f>$I434*IF($G434="Pickup", SUMIFS(NewEmisData!I:I, NewEmisData!$A:$A, "Pickup", NewEmisData!$B:$B, $A434, NewEmisData!$C:$C, $H434, NewEmisData!$D:$D, Y$2), SUMIFS(NewEmisData!I:I, NewEmisData!$A:$A, "LDV", NewEmisData!$B:$B, $A434, NewEmisData!$C:$C, $H434, NewEmisData!$D:$D, Y$2))</f>
        <v>0</v>
      </c>
      <c r="Z434" s="335">
        <f>$I434*IF($G434="Pickup", SUMIFS(NewEmisData!J:J, NewEmisData!$A:$A, "Pickup", NewEmisData!$B:$B, $A434, NewEmisData!$C:$C, $H434, NewEmisData!$D:$D, Z$2), SUMIFS(NewEmisData!J:J, NewEmisData!$A:$A, "LDV", NewEmisData!$B:$B, $A434, NewEmisData!$C:$C, $H434, NewEmisData!$D:$D, Z$2))</f>
        <v>0</v>
      </c>
      <c r="AA434" s="335">
        <f>$I434*IF($G434="Pickup", SUMIFS(NewEmisData!K:K, NewEmisData!$A:$A, "Pickup", NewEmisData!$B:$B, $A434, NewEmisData!$C:$C, $H434, NewEmisData!$D:$D, AA$2), SUMIFS(NewEmisData!K:K, NewEmisData!$A:$A, "LDV", NewEmisData!$B:$B, $A434, NewEmisData!$C:$C, $H434, NewEmisData!$D:$D, AA$2))</f>
        <v>0</v>
      </c>
      <c r="AB434" s="335">
        <f>$I434*IF($G434="Pickup", SUMIFS(NewEmisData!L:L, NewEmisData!$A:$A, "Pickup", NewEmisData!$B:$B, $A434, NewEmisData!$C:$C, $H434, NewEmisData!$D:$D, AB$2), SUMIFS(NewEmisData!L:L, NewEmisData!$A:$A, "LDV", NewEmisData!$B:$B, $A434, NewEmisData!$C:$C, $H434, NewEmisData!$D:$D, AB$2))</f>
        <v>0</v>
      </c>
      <c r="AC434" s="335">
        <f>$I434*IF($G434="Pickup", SUMIFS(NewEmisData!M:M, NewEmisData!$A:$A, "Pickup", NewEmisData!$B:$B, $A434, NewEmisData!$C:$C, $H434, NewEmisData!$D:$D, AC$2), SUMIFS(NewEmisData!M:M, NewEmisData!$A:$A, "LDV", NewEmisData!$B:$B, $A434, NewEmisData!$C:$C, $H434, NewEmisData!$D:$D, AC$2))</f>
        <v>0</v>
      </c>
      <c r="AD434" s="335">
        <v>0</v>
      </c>
      <c r="AE434" s="335">
        <f>$I434*IF($G434="Pickup", SUMIFS(NewEmisData!E:E, NewEmisData!$A:$A, "Pickup", NewEmisData!$B:$B, $A434, NewEmisData!$C:$C, $H434, NewEmisData!$D:$D, AE$2), SUMIFS(NewEmisData!E:E, NewEmisData!$A:$A, "LDV", NewEmisData!$B:$B, $A434, NewEmisData!$C:$C, $H434, NewEmisData!$D:$D, AE$2))</f>
        <v>0</v>
      </c>
      <c r="AF434" s="335">
        <f>$I434*IF($G434="Pickup", SUMIFS(NewEmisData!F:F, NewEmisData!$A:$A, "Pickup", NewEmisData!$B:$B, $A434, NewEmisData!$C:$C, $H434, NewEmisData!$D:$D, AF$2), SUMIFS(NewEmisData!F:F, NewEmisData!$A:$A, "LDV", NewEmisData!$B:$B, $A434, NewEmisData!$C:$C, $H434, NewEmisData!$D:$D, AF$2))</f>
        <v>0</v>
      </c>
      <c r="AG434" s="335">
        <f>$I434*IF($G434="Pickup", SUMIFS(NewEmisData!G:G, NewEmisData!$A:$A, "Pickup", NewEmisData!$B:$B, $A434, NewEmisData!$C:$C, $H434, NewEmisData!$D:$D, AG$2), SUMIFS(NewEmisData!G:G, NewEmisData!$A:$A, "LDV", NewEmisData!$B:$B, $A434, NewEmisData!$C:$C, $H434, NewEmisData!$D:$D, AG$2))</f>
        <v>0</v>
      </c>
      <c r="AH434" s="335">
        <f>$I434*IF($G434="Pickup", SUMIFS(NewEmisData!H:H, NewEmisData!$A:$A, "Pickup", NewEmisData!$B:$B, $A434, NewEmisData!$C:$C, $H434, NewEmisData!$D:$D, AH$2), SUMIFS(NewEmisData!H:H, NewEmisData!$A:$A, "LDV", NewEmisData!$B:$B, $A434, NewEmisData!$C:$C, $H434, NewEmisData!$D:$D, AH$2))</f>
        <v>0</v>
      </c>
      <c r="AI434" s="335">
        <f>$I434*IF($G434="Pickup", SUMIFS(NewEmisData!I:I, NewEmisData!$A:$A, "Pickup", NewEmisData!$B:$B, $A434, NewEmisData!$C:$C, $H434, NewEmisData!$D:$D, AI$2), SUMIFS(NewEmisData!I:I, NewEmisData!$A:$A, "LDV", NewEmisData!$B:$B, $A434, NewEmisData!$C:$C, $H434, NewEmisData!$D:$D, AI$2))</f>
        <v>0</v>
      </c>
      <c r="AJ434" s="335">
        <f>$I434*IF($G434="Pickup", SUMIFS(NewEmisData!J:J, NewEmisData!$A:$A, "Pickup", NewEmisData!$B:$B, $A434, NewEmisData!$C:$C, $H434, NewEmisData!$D:$D, AJ$2), SUMIFS(NewEmisData!J:J, NewEmisData!$A:$A, "LDV", NewEmisData!$B:$B, $A434, NewEmisData!$C:$C, $H434, NewEmisData!$D:$D, AJ$2))</f>
        <v>0</v>
      </c>
      <c r="AK434" s="335">
        <f>$I434*IF($G434="Pickup", SUMIFS(NewEmisData!K:K, NewEmisData!$A:$A, "Pickup", NewEmisData!$B:$B, $A434, NewEmisData!$C:$C, $H434, NewEmisData!$D:$D, AK$2), SUMIFS(NewEmisData!K:K, NewEmisData!$A:$A, "LDV", NewEmisData!$B:$B, $A434, NewEmisData!$C:$C, $H434, NewEmisData!$D:$D, AK$2))</f>
        <v>0</v>
      </c>
      <c r="AL434" s="335">
        <f>$I434*IF($G434="Pickup", SUMIFS(NewEmisData!L:L, NewEmisData!$A:$A, "Pickup", NewEmisData!$B:$B, $A434, NewEmisData!$C:$C, $H434, NewEmisData!$D:$D, AL$2), SUMIFS(NewEmisData!L:L, NewEmisData!$A:$A, "LDV", NewEmisData!$B:$B, $A434, NewEmisData!$C:$C, $H434, NewEmisData!$D:$D, AL$2))</f>
        <v>0</v>
      </c>
      <c r="AM434" s="335">
        <f>$I434*IF($G434="Pickup", SUMIFS(NewEmisData!M:M, NewEmisData!$A:$A, "Pickup", NewEmisData!$B:$B, $A434, NewEmisData!$C:$C, $H434, NewEmisData!$D:$D, AM$2), SUMIFS(NewEmisData!M:M, NewEmisData!$A:$A, "LDV", NewEmisData!$B:$B, $A434, NewEmisData!$C:$C, $H434, NewEmisData!$D:$D, AM$2))</f>
        <v>0</v>
      </c>
      <c r="AN434" s="335">
        <v>0</v>
      </c>
      <c r="AO434" s="335">
        <f>$I434*IF($G434="Pickup", SUMIFS(NewEmisData!E:E, NewEmisData!$A:$A, "Pickup", NewEmisData!$B:$B, $A434, NewEmisData!$C:$C, $H434, NewEmisData!$D:$D, AO$2), SUMIFS(NewEmisData!E:E, NewEmisData!$A:$A, "LDV", NewEmisData!$B:$B, $A434, NewEmisData!$C:$C, $H434, NewEmisData!$D:$D, AO$2))</f>
        <v>5.12091740678495E-2</v>
      </c>
      <c r="AP434" s="335">
        <f>$I434*IF($G434="Pickup", SUMIFS(NewEmisData!F:F, NewEmisData!$A:$A, "Pickup", NewEmisData!$B:$B, $A434, NewEmisData!$C:$C, $H434, NewEmisData!$D:$D, AP$2), SUMIFS(NewEmisData!F:F, NewEmisData!$A:$A, "LDV", NewEmisData!$B:$B, $A434, NewEmisData!$C:$C, $H434, NewEmisData!$D:$D, AP$2))</f>
        <v>5.12091740678495E-2</v>
      </c>
      <c r="AQ434" s="335">
        <f>$I434*IF($G434="Pickup", SUMIFS(NewEmisData!G:G, NewEmisData!$A:$A, "Pickup", NewEmisData!$B:$B, $A434, NewEmisData!$C:$C, $H434, NewEmisData!$D:$D, AQ$2), SUMIFS(NewEmisData!G:G, NewEmisData!$A:$A, "LDV", NewEmisData!$B:$B, $A434, NewEmisData!$C:$C, $H434, NewEmisData!$D:$D, AQ$2))</f>
        <v>5.1209105995627897E-2</v>
      </c>
      <c r="AR434" s="335">
        <f>$I434*IF($G434="Pickup", SUMIFS(NewEmisData!H:H, NewEmisData!$A:$A, "Pickup", NewEmisData!$B:$B, $A434, NewEmisData!$C:$C, $H434, NewEmisData!$D:$D, AR$2), SUMIFS(NewEmisData!H:H, NewEmisData!$A:$A, "LDV", NewEmisData!$B:$B, $A434, NewEmisData!$C:$C, $H434, NewEmisData!$D:$D, AR$2))</f>
        <v>5.1209106574509597E-2</v>
      </c>
      <c r="AS434" s="335">
        <f>$I434*IF($G434="Pickup", SUMIFS(NewEmisData!I:I, NewEmisData!$A:$A, "Pickup", NewEmisData!$B:$B, $A434, NewEmisData!$C:$C, $H434, NewEmisData!$D:$D, AS$2), SUMIFS(NewEmisData!I:I, NewEmisData!$A:$A, "LDV", NewEmisData!$B:$B, $A434, NewEmisData!$C:$C, $H434, NewEmisData!$D:$D, AS$2))</f>
        <v>5.1209011120713299E-2</v>
      </c>
      <c r="AT434" s="335">
        <f>$I434*IF($G434="Pickup", SUMIFS(NewEmisData!J:J, NewEmisData!$A:$A, "Pickup", NewEmisData!$B:$B, $A434, NewEmisData!$C:$C, $H434, NewEmisData!$D:$D, AT$2), SUMIFS(NewEmisData!J:J, NewEmisData!$A:$A, "LDV", NewEmisData!$B:$B, $A434, NewEmisData!$C:$C, $H434, NewEmisData!$D:$D, AT$2))</f>
        <v>5.1209115709399303E-2</v>
      </c>
      <c r="AU434" s="335">
        <f>$I434*IF($G434="Pickup", SUMIFS(NewEmisData!K:K, NewEmisData!$A:$A, "Pickup", NewEmisData!$B:$B, $A434, NewEmisData!$C:$C, $H434, NewEmisData!$D:$D, AU$2), SUMIFS(NewEmisData!K:K, NewEmisData!$A:$A, "LDV", NewEmisData!$B:$B, $A434, NewEmisData!$C:$C, $H434, NewEmisData!$D:$D, AU$2))</f>
        <v>5.1209067900781301E-2</v>
      </c>
      <c r="AV434" s="335">
        <f>$I434*IF($G434="Pickup", SUMIFS(NewEmisData!L:L, NewEmisData!$A:$A, "Pickup", NewEmisData!$B:$B, $A434, NewEmisData!$C:$C, $H434, NewEmisData!$D:$D, AV$2), SUMIFS(NewEmisData!L:L, NewEmisData!$A:$A, "LDV", NewEmisData!$B:$B, $A434, NewEmisData!$C:$C, $H434, NewEmisData!$D:$D, AV$2))</f>
        <v>5.1209026266060102E-2</v>
      </c>
      <c r="AW434" s="335">
        <f>$I434*IF($G434="Pickup", SUMIFS(NewEmisData!M:M, NewEmisData!$A:$A, "Pickup", NewEmisData!$B:$B, $A434, NewEmisData!$C:$C, $H434, NewEmisData!$D:$D, AW$2), SUMIFS(NewEmisData!M:M, NewEmisData!$A:$A, "LDV", NewEmisData!$B:$B, $A434, NewEmisData!$C:$C, $H434, NewEmisData!$D:$D, AW$2))</f>
        <v>5.1209026266060102E-2</v>
      </c>
      <c r="AX434" s="335">
        <v>0</v>
      </c>
      <c r="AY434" s="335">
        <f>$I434*IF($G434="Pickup", SUMIFS(NewEmisData!E:E, NewEmisData!$A:$A, "Pickup", NewEmisData!$B:$B, $A434, NewEmisData!$C:$C, $H434, NewEmisData!$D:$D, AY$2), SUMIFS(NewEmisData!E:E, NewEmisData!$A:$A, "LDV", NewEmisData!$B:$B, $A434, NewEmisData!$C:$C, $H434, NewEmisData!$D:$D, AY$2))</f>
        <v>6.66074097322524E-3</v>
      </c>
      <c r="AZ434" s="335">
        <f>$I434*IF($G434="Pickup", SUMIFS(NewEmisData!F:F, NewEmisData!$A:$A, "Pickup", NewEmisData!$B:$B, $A434, NewEmisData!$C:$C, $H434, NewEmisData!$D:$D, AZ$2), SUMIFS(NewEmisData!F:F, NewEmisData!$A:$A, "LDV", NewEmisData!$B:$B, $A434, NewEmisData!$C:$C, $H434, NewEmisData!$D:$D, AZ$2))</f>
        <v>6.66074097322524E-3</v>
      </c>
      <c r="BA434" s="335">
        <f>$I434*IF($G434="Pickup", SUMIFS(NewEmisData!G:G, NewEmisData!$A:$A, "Pickup", NewEmisData!$B:$B, $A434, NewEmisData!$C:$C, $H434, NewEmisData!$D:$D, BA$2), SUMIFS(NewEmisData!G:G, NewEmisData!$A:$A, "LDV", NewEmisData!$B:$B, $A434, NewEmisData!$C:$C, $H434, NewEmisData!$D:$D, BA$2))</f>
        <v>6.6607335748389796E-3</v>
      </c>
      <c r="BB434" s="335">
        <f>$I434*IF($G434="Pickup", SUMIFS(NewEmisData!H:H, NewEmisData!$A:$A, "Pickup", NewEmisData!$B:$B, $A434, NewEmisData!$C:$C, $H434, NewEmisData!$D:$D, BB$2), SUMIFS(NewEmisData!H:H, NewEmisData!$A:$A, "LDV", NewEmisData!$B:$B, $A434, NewEmisData!$C:$C, $H434, NewEmisData!$D:$D, BB$2))</f>
        <v>6.6607277974443701E-3</v>
      </c>
      <c r="BC434" s="335">
        <f>$I434*IF($G434="Pickup", SUMIFS(NewEmisData!I:I, NewEmisData!$A:$A, "Pickup", NewEmisData!$B:$B, $A434, NewEmisData!$C:$C, $H434, NewEmisData!$D:$D, BC$2), SUMIFS(NewEmisData!I:I, NewEmisData!$A:$A, "LDV", NewEmisData!$B:$B, $A434, NewEmisData!$C:$C, $H434, NewEmisData!$D:$D, BC$2))</f>
        <v>6.6607270180681398E-3</v>
      </c>
      <c r="BD434" s="335">
        <f>$I434*IF($G434="Pickup", SUMIFS(NewEmisData!J:J, NewEmisData!$A:$A, "Pickup", NewEmisData!$B:$B, $A434, NewEmisData!$C:$C, $H434, NewEmisData!$D:$D, BD$2), SUMIFS(NewEmisData!J:J, NewEmisData!$A:$A, "LDV", NewEmisData!$B:$B, $A434, NewEmisData!$C:$C, $H434, NewEmisData!$D:$D, BD$2))</f>
        <v>6.6607268966739396E-3</v>
      </c>
      <c r="BE434" s="335">
        <f>$I434*IF($G434="Pickup", SUMIFS(NewEmisData!K:K, NewEmisData!$A:$A, "Pickup", NewEmisData!$B:$B, $A434, NewEmisData!$C:$C, $H434, NewEmisData!$D:$D, BE$2), SUMIFS(NewEmisData!K:K, NewEmisData!$A:$A, "LDV", NewEmisData!$B:$B, $A434, NewEmisData!$C:$C, $H434, NewEmisData!$D:$D, BE$2))</f>
        <v>6.6607294451310698E-3</v>
      </c>
      <c r="BF434" s="335">
        <f>$I434*IF($G434="Pickup", SUMIFS(NewEmisData!L:L, NewEmisData!$A:$A, "Pickup", NewEmisData!$B:$B, $A434, NewEmisData!$C:$C, $H434, NewEmisData!$D:$D, BF$2), SUMIFS(NewEmisData!L:L, NewEmisData!$A:$A, "LDV", NewEmisData!$B:$B, $A434, NewEmisData!$C:$C, $H434, NewEmisData!$D:$D, BF$2))</f>
        <v>6.6607268071052902E-3</v>
      </c>
      <c r="BG434" s="335">
        <f>$I434*IF($G434="Pickup", SUMIFS(NewEmisData!M:M, NewEmisData!$A:$A, "Pickup", NewEmisData!$B:$B, $A434, NewEmisData!$C:$C, $H434, NewEmisData!$D:$D, BG$2), SUMIFS(NewEmisData!M:M, NewEmisData!$A:$A, "LDV", NewEmisData!$B:$B, $A434, NewEmisData!$C:$C, $H434, NewEmisData!$D:$D, BG$2))</f>
        <v>6.6607268071052902E-3</v>
      </c>
      <c r="BH434" s="335">
        <v>0</v>
      </c>
      <c r="BI434" s="335">
        <f>$I434*IF($G434="Pickup", SUMIFS(NewEmisData!E:E, NewEmisData!$A:$A, "Pickup", NewEmisData!$B:$B, $A434, NewEmisData!$C:$C, $H434, NewEmisData!$D:$D, BI$2), SUMIFS(NewEmisData!E:E, NewEmisData!$A:$A, "LDV", NewEmisData!$B:$B, $A434, NewEmisData!$C:$C, $H434, NewEmisData!$D:$D, BI$2))</f>
        <v>0</v>
      </c>
      <c r="BJ434" s="335">
        <f>$I434*IF($G434="Pickup", SUMIFS(NewEmisData!F:F, NewEmisData!$A:$A, "Pickup", NewEmisData!$B:$B, $A434, NewEmisData!$C:$C, $H434, NewEmisData!$D:$D, BJ$2), SUMIFS(NewEmisData!F:F, NewEmisData!$A:$A, "LDV", NewEmisData!$B:$B, $A434, NewEmisData!$C:$C, $H434, NewEmisData!$D:$D, BJ$2))</f>
        <v>0</v>
      </c>
      <c r="BK434" s="335">
        <f>$I434*IF($G434="Pickup", SUMIFS(NewEmisData!G:G, NewEmisData!$A:$A, "Pickup", NewEmisData!$B:$B, $A434, NewEmisData!$C:$C, $H434, NewEmisData!$D:$D, BK$2), SUMIFS(NewEmisData!G:G, NewEmisData!$A:$A, "LDV", NewEmisData!$B:$B, $A434, NewEmisData!$C:$C, $H434, NewEmisData!$D:$D, BK$2))</f>
        <v>0</v>
      </c>
      <c r="BL434" s="335">
        <f>$I434*IF($G434="Pickup", SUMIFS(NewEmisData!H:H, NewEmisData!$A:$A, "Pickup", NewEmisData!$B:$B, $A434, NewEmisData!$C:$C, $H434, NewEmisData!$D:$D, BL$2), SUMIFS(NewEmisData!H:H, NewEmisData!$A:$A, "LDV", NewEmisData!$B:$B, $A434, NewEmisData!$C:$C, $H434, NewEmisData!$D:$D, BL$2))</f>
        <v>0</v>
      </c>
      <c r="BM434" s="335">
        <f>$I434*IF($G434="Pickup", SUMIFS(NewEmisData!I:I, NewEmisData!$A:$A, "Pickup", NewEmisData!$B:$B, $A434, NewEmisData!$C:$C, $H434, NewEmisData!$D:$D, BM$2), SUMIFS(NewEmisData!I:I, NewEmisData!$A:$A, "LDV", NewEmisData!$B:$B, $A434, NewEmisData!$C:$C, $H434, NewEmisData!$D:$D, BM$2))</f>
        <v>0</v>
      </c>
      <c r="BN434" s="335">
        <f>$I434*IF($G434="Pickup", SUMIFS(NewEmisData!J:J, NewEmisData!$A:$A, "Pickup", NewEmisData!$B:$B, $A434, NewEmisData!$C:$C, $H434, NewEmisData!$D:$D, BN$2), SUMIFS(NewEmisData!J:J, NewEmisData!$A:$A, "LDV", NewEmisData!$B:$B, $A434, NewEmisData!$C:$C, $H434, NewEmisData!$D:$D, BN$2))</f>
        <v>0</v>
      </c>
      <c r="BO434" s="335">
        <f>$I434*IF($G434="Pickup", SUMIFS(NewEmisData!K:K, NewEmisData!$A:$A, "Pickup", NewEmisData!$B:$B, $A434, NewEmisData!$C:$C, $H434, NewEmisData!$D:$D, BO$2), SUMIFS(NewEmisData!K:K, NewEmisData!$A:$A, "LDV", NewEmisData!$B:$B, $A434, NewEmisData!$C:$C, $H434, NewEmisData!$D:$D, BO$2))</f>
        <v>0</v>
      </c>
      <c r="BP434" s="335">
        <f>$I434*IF($G434="Pickup", SUMIFS(NewEmisData!L:L, NewEmisData!$A:$A, "Pickup", NewEmisData!$B:$B, $A434, NewEmisData!$C:$C, $H434, NewEmisData!$D:$D, BP$2), SUMIFS(NewEmisData!L:L, NewEmisData!$A:$A, "LDV", NewEmisData!$B:$B, $A434, NewEmisData!$C:$C, $H434, NewEmisData!$D:$D, BP$2))</f>
        <v>0</v>
      </c>
      <c r="BQ434" s="335">
        <f>$I434*IF($G434="Pickup", SUMIFS(NewEmisData!M:M, NewEmisData!$A:$A, "Pickup", NewEmisData!$B:$B, $A434, NewEmisData!$C:$C, $H434, NewEmisData!$D:$D, BQ$2), SUMIFS(NewEmisData!M:M, NewEmisData!$A:$A, "LDV", NewEmisData!$B:$B, $A434, NewEmisData!$C:$C, $H434, NewEmisData!$D:$D, BQ$2))</f>
        <v>0</v>
      </c>
      <c r="BR434" s="335">
        <v>0</v>
      </c>
      <c r="BS434" s="335">
        <f>$I434*IF($G434="Pickup", SUMIFS(NewEmisData!E:E, NewEmisData!$A:$A, "Pickup", NewEmisData!$B:$B, $A434, NewEmisData!$C:$C, $H434, NewEmisData!$D:$D, BS$2), SUMIFS(NewEmisData!E:E, NewEmisData!$A:$A, "LDV", NewEmisData!$B:$B, $A434, NewEmisData!$C:$C, $H434, NewEmisData!$D:$D, BS$2))</f>
        <v>0</v>
      </c>
      <c r="BT434" s="335">
        <f>$I434*IF($G434="Pickup", SUMIFS(NewEmisData!F:F, NewEmisData!$A:$A, "Pickup", NewEmisData!$B:$B, $A434, NewEmisData!$C:$C, $H434, NewEmisData!$D:$D, BT$2), SUMIFS(NewEmisData!F:F, NewEmisData!$A:$A, "LDV", NewEmisData!$B:$B, $A434, NewEmisData!$C:$C, $H434, NewEmisData!$D:$D, BT$2))</f>
        <v>0</v>
      </c>
      <c r="BU434" s="335">
        <f>$I434*IF($G434="Pickup", SUMIFS(NewEmisData!G:G, NewEmisData!$A:$A, "Pickup", NewEmisData!$B:$B, $A434, NewEmisData!$C:$C, $H434, NewEmisData!$D:$D, BU$2), SUMIFS(NewEmisData!G:G, NewEmisData!$A:$A, "LDV", NewEmisData!$B:$B, $A434, NewEmisData!$C:$C, $H434, NewEmisData!$D:$D, BU$2))</f>
        <v>0</v>
      </c>
      <c r="BV434" s="335">
        <f>$I434*IF($G434="Pickup", SUMIFS(NewEmisData!H:H, NewEmisData!$A:$A, "Pickup", NewEmisData!$B:$B, $A434, NewEmisData!$C:$C, $H434, NewEmisData!$D:$D, BV$2), SUMIFS(NewEmisData!H:H, NewEmisData!$A:$A, "LDV", NewEmisData!$B:$B, $A434, NewEmisData!$C:$C, $H434, NewEmisData!$D:$D, BV$2))</f>
        <v>0</v>
      </c>
      <c r="BW434" s="335">
        <f>$I434*IF($G434="Pickup", SUMIFS(NewEmisData!I:I, NewEmisData!$A:$A, "Pickup", NewEmisData!$B:$B, $A434, NewEmisData!$C:$C, $H434, NewEmisData!$D:$D, BW$2), SUMIFS(NewEmisData!I:I, NewEmisData!$A:$A, "LDV", NewEmisData!$B:$B, $A434, NewEmisData!$C:$C, $H434, NewEmisData!$D:$D, BW$2))</f>
        <v>0</v>
      </c>
      <c r="BX434" s="335">
        <f>$I434*IF($G434="Pickup", SUMIFS(NewEmisData!J:J, NewEmisData!$A:$A, "Pickup", NewEmisData!$B:$B, $A434, NewEmisData!$C:$C, $H434, NewEmisData!$D:$D, BX$2), SUMIFS(NewEmisData!J:J, NewEmisData!$A:$A, "LDV", NewEmisData!$B:$B, $A434, NewEmisData!$C:$C, $H434, NewEmisData!$D:$D, BX$2))</f>
        <v>0</v>
      </c>
      <c r="BY434" s="335">
        <f>$I434*IF($G434="Pickup", SUMIFS(NewEmisData!K:K, NewEmisData!$A:$A, "Pickup", NewEmisData!$B:$B, $A434, NewEmisData!$C:$C, $H434, NewEmisData!$D:$D, BY$2), SUMIFS(NewEmisData!K:K, NewEmisData!$A:$A, "LDV", NewEmisData!$B:$B, $A434, NewEmisData!$C:$C, $H434, NewEmisData!$D:$D, BY$2))</f>
        <v>0</v>
      </c>
      <c r="BZ434" s="335">
        <f>$I434*IF($G434="Pickup", SUMIFS(NewEmisData!L:L, NewEmisData!$A:$A, "Pickup", NewEmisData!$B:$B, $A434, NewEmisData!$C:$C, $H434, NewEmisData!$D:$D, BZ$2), SUMIFS(NewEmisData!L:L, NewEmisData!$A:$A, "LDV", NewEmisData!$B:$B, $A434, NewEmisData!$C:$C, $H434, NewEmisData!$D:$D, BZ$2))</f>
        <v>0</v>
      </c>
      <c r="CA434" s="335">
        <f>$I434*IF($G434="Pickup", SUMIFS(NewEmisData!M:M, NewEmisData!$A:$A, "Pickup", NewEmisData!$B:$B, $A434, NewEmisData!$C:$C, $H434, NewEmisData!$D:$D, CA$2), SUMIFS(NewEmisData!M:M, NewEmisData!$A:$A, "LDV", NewEmisData!$B:$B, $A434, NewEmisData!$C:$C, $H434, NewEmisData!$D:$D, CA$2))</f>
        <v>0</v>
      </c>
      <c r="CB434" s="335">
        <v>0</v>
      </c>
      <c r="CC434" s="335">
        <f>$I434*IF($G434="Pickup", SUMIFS(NewEmisData!E:E, NewEmisData!$A:$A, "Pickup", NewEmisData!$B:$B, $A434, NewEmisData!$C:$C, $H434, NewEmisData!$D:$D, CC$2), SUMIFS(NewEmisData!E:E, NewEmisData!$A:$A, "LDV", NewEmisData!$B:$B, $A434, NewEmisData!$C:$C, $H434, NewEmisData!$D:$D, CC$2))</f>
        <v>0</v>
      </c>
      <c r="CD434" s="335">
        <f>$I434*IF($G434="Pickup", SUMIFS(NewEmisData!F:F, NewEmisData!$A:$A, "Pickup", NewEmisData!$B:$B, $A434, NewEmisData!$C:$C, $H434, NewEmisData!$D:$D, CD$2), SUMIFS(NewEmisData!F:F, NewEmisData!$A:$A, "LDV", NewEmisData!$B:$B, $A434, NewEmisData!$C:$C, $H434, NewEmisData!$D:$D, CD$2))</f>
        <v>0</v>
      </c>
      <c r="CE434" s="335">
        <f>$I434*IF($G434="Pickup", SUMIFS(NewEmisData!G:G, NewEmisData!$A:$A, "Pickup", NewEmisData!$B:$B, $A434, NewEmisData!$C:$C, $H434, NewEmisData!$D:$D, CE$2), SUMIFS(NewEmisData!G:G, NewEmisData!$A:$A, "LDV", NewEmisData!$B:$B, $A434, NewEmisData!$C:$C, $H434, NewEmisData!$D:$D, CE$2))</f>
        <v>0</v>
      </c>
      <c r="CF434" s="335">
        <f>$I434*IF($G434="Pickup", SUMIFS(NewEmisData!H:H, NewEmisData!$A:$A, "Pickup", NewEmisData!$B:$B, $A434, NewEmisData!$C:$C, $H434, NewEmisData!$D:$D, CF$2), SUMIFS(NewEmisData!H:H, NewEmisData!$A:$A, "LDV", NewEmisData!$B:$B, $A434, NewEmisData!$C:$C, $H434, NewEmisData!$D:$D, CF$2))</f>
        <v>0</v>
      </c>
      <c r="CG434" s="335">
        <f>$I434*IF($G434="Pickup", SUMIFS(NewEmisData!I:I, NewEmisData!$A:$A, "Pickup", NewEmisData!$B:$B, $A434, NewEmisData!$C:$C, $H434, NewEmisData!$D:$D, CG$2), SUMIFS(NewEmisData!I:I, NewEmisData!$A:$A, "LDV", NewEmisData!$B:$B, $A434, NewEmisData!$C:$C, $H434, NewEmisData!$D:$D, CG$2))</f>
        <v>0</v>
      </c>
      <c r="CH434" s="335">
        <f>$I434*IF($G434="Pickup", SUMIFS(NewEmisData!J:J, NewEmisData!$A:$A, "Pickup", NewEmisData!$B:$B, $A434, NewEmisData!$C:$C, $H434, NewEmisData!$D:$D, CH$2), SUMIFS(NewEmisData!J:J, NewEmisData!$A:$A, "LDV", NewEmisData!$B:$B, $A434, NewEmisData!$C:$C, $H434, NewEmisData!$D:$D, CH$2))</f>
        <v>0</v>
      </c>
      <c r="CI434" s="335">
        <f>$I434*IF($G434="Pickup", SUMIFS(NewEmisData!K:K, NewEmisData!$A:$A, "Pickup", NewEmisData!$B:$B, $A434, NewEmisData!$C:$C, $H434, NewEmisData!$D:$D, CI$2), SUMIFS(NewEmisData!K:K, NewEmisData!$A:$A, "LDV", NewEmisData!$B:$B, $A434, NewEmisData!$C:$C, $H434, NewEmisData!$D:$D, CI$2))</f>
        <v>0</v>
      </c>
      <c r="CJ434" s="335">
        <f>$I434*IF($G434="Pickup", SUMIFS(NewEmisData!L:L, NewEmisData!$A:$A, "Pickup", NewEmisData!$B:$B, $A434, NewEmisData!$C:$C, $H434, NewEmisData!$D:$D, CJ$2), SUMIFS(NewEmisData!L:L, NewEmisData!$A:$A, "LDV", NewEmisData!$B:$B, $A434, NewEmisData!$C:$C, $H434, NewEmisData!$D:$D, CJ$2))</f>
        <v>0</v>
      </c>
      <c r="CK434" s="335">
        <f>$I434*IF($G434="Pickup", SUMIFS(NewEmisData!M:M, NewEmisData!$A:$A, "Pickup", NewEmisData!$B:$B, $A434, NewEmisData!$C:$C, $H434, NewEmisData!$D:$D, CK$2), SUMIFS(NewEmisData!M:M, NewEmisData!$A:$A, "LDV", NewEmisData!$B:$B, $A434, NewEmisData!$C:$C, $H434, NewEmisData!$D:$D, CK$2))</f>
        <v>0</v>
      </c>
      <c r="CL434" s="335">
        <v>0</v>
      </c>
      <c r="CM434" s="335">
        <f>$I434*IF($G434="Pickup", SUMIFS(NewEmisData!E:E, NewEmisData!$A:$A, "Pickup", NewEmisData!$B:$B, $A434, NewEmisData!$C:$C, $H434, NewEmisData!$D:$D, CM$2), SUMIFS(NewEmisData!E:E, NewEmisData!$A:$A, "LDV", NewEmisData!$B:$B, $A434, NewEmisData!$C:$C, $H434, NewEmisData!$D:$D, CM$2))</f>
        <v>0</v>
      </c>
      <c r="CN434" s="335">
        <f>$I434*IF($G434="Pickup", SUMIFS(NewEmisData!F:F, NewEmisData!$A:$A, "Pickup", NewEmisData!$B:$B, $A434, NewEmisData!$C:$C, $H434, NewEmisData!$D:$D, CN$2), SUMIFS(NewEmisData!F:F, NewEmisData!$A:$A, "LDV", NewEmisData!$B:$B, $A434, NewEmisData!$C:$C, $H434, NewEmisData!$D:$D, CN$2))</f>
        <v>0</v>
      </c>
      <c r="CO434" s="335">
        <f>$I434*IF($G434="Pickup", SUMIFS(NewEmisData!G:G, NewEmisData!$A:$A, "Pickup", NewEmisData!$B:$B, $A434, NewEmisData!$C:$C, $H434, NewEmisData!$D:$D, CO$2), SUMIFS(NewEmisData!G:G, NewEmisData!$A:$A, "LDV", NewEmisData!$B:$B, $A434, NewEmisData!$C:$C, $H434, NewEmisData!$D:$D, CO$2))</f>
        <v>0</v>
      </c>
      <c r="CP434" s="335">
        <f>$I434*IF($G434="Pickup", SUMIFS(NewEmisData!H:H, NewEmisData!$A:$A, "Pickup", NewEmisData!$B:$B, $A434, NewEmisData!$C:$C, $H434, NewEmisData!$D:$D, CP$2), SUMIFS(NewEmisData!H:H, NewEmisData!$A:$A, "LDV", NewEmisData!$B:$B, $A434, NewEmisData!$C:$C, $H434, NewEmisData!$D:$D, CP$2))</f>
        <v>0</v>
      </c>
      <c r="CQ434" s="335">
        <f>$I434*IF($G434="Pickup", SUMIFS(NewEmisData!I:I, NewEmisData!$A:$A, "Pickup", NewEmisData!$B:$B, $A434, NewEmisData!$C:$C, $H434, NewEmisData!$D:$D, CQ$2), SUMIFS(NewEmisData!I:I, NewEmisData!$A:$A, "LDV", NewEmisData!$B:$B, $A434, NewEmisData!$C:$C, $H434, NewEmisData!$D:$D, CQ$2))</f>
        <v>0</v>
      </c>
      <c r="CR434" s="335">
        <f>$I434*IF($G434="Pickup", SUMIFS(NewEmisData!J:J, NewEmisData!$A:$A, "Pickup", NewEmisData!$B:$B, $A434, NewEmisData!$C:$C, $H434, NewEmisData!$D:$D, CR$2), SUMIFS(NewEmisData!J:J, NewEmisData!$A:$A, "LDV", NewEmisData!$B:$B, $A434, NewEmisData!$C:$C, $H434, NewEmisData!$D:$D, CR$2))</f>
        <v>0</v>
      </c>
      <c r="CS434" s="335">
        <f>$I434*IF($G434="Pickup", SUMIFS(NewEmisData!K:K, NewEmisData!$A:$A, "Pickup", NewEmisData!$B:$B, $A434, NewEmisData!$C:$C, $H434, NewEmisData!$D:$D, CS$2), SUMIFS(NewEmisData!K:K, NewEmisData!$A:$A, "LDV", NewEmisData!$B:$B, $A434, NewEmisData!$C:$C, $H434, NewEmisData!$D:$D, CS$2))</f>
        <v>0</v>
      </c>
      <c r="CT434" s="335">
        <f>$I434*IF($G434="Pickup", SUMIFS(NewEmisData!L:L, NewEmisData!$A:$A, "Pickup", NewEmisData!$B:$B, $A434, NewEmisData!$C:$C, $H434, NewEmisData!$D:$D, CT$2), SUMIFS(NewEmisData!L:L, NewEmisData!$A:$A, "LDV", NewEmisData!$B:$B, $A434, NewEmisData!$C:$C, $H434, NewEmisData!$D:$D, CT$2))</f>
        <v>0</v>
      </c>
      <c r="CU434" s="335">
        <f>$I434*IF($G434="Pickup", SUMIFS(NewEmisData!M:M, NewEmisData!$A:$A, "Pickup", NewEmisData!$B:$B, $A434, NewEmisData!$C:$C, $H434, NewEmisData!$D:$D, CU$2), SUMIFS(NewEmisData!M:M, NewEmisData!$A:$A, "LDV", NewEmisData!$B:$B, $A434, NewEmisData!$C:$C, $H434, NewEmisData!$D:$D, CU$2))</f>
        <v>0</v>
      </c>
      <c r="CV434" s="335">
        <v>0</v>
      </c>
      <c r="CW434" s="335">
        <v>0</v>
      </c>
      <c r="CX434" s="335">
        <v>0</v>
      </c>
      <c r="CY434" s="335">
        <v>0</v>
      </c>
      <c r="CZ434" s="335">
        <v>0</v>
      </c>
      <c r="DA434" s="335">
        <v>0</v>
      </c>
      <c r="DB434" s="335">
        <v>0</v>
      </c>
      <c r="DC434" s="335">
        <v>0</v>
      </c>
      <c r="DD434" s="335">
        <v>0</v>
      </c>
      <c r="DE434" s="335">
        <v>0</v>
      </c>
      <c r="DF434" s="335">
        <v>0</v>
      </c>
      <c r="DG434" s="335">
        <f>$I434*IF($G434="Pickup", SUMIFS(NewEmisData!E:E, NewEmisData!$A:$A, "Pickup", NewEmisData!$B:$B, $A434, NewEmisData!$C:$C, $H434, NewEmisData!$D:$D, DG$2), SUMIFS(NewEmisData!E:E, NewEmisData!$A:$A, "LDV", NewEmisData!$B:$B, $A434, NewEmisData!$C:$C, $H434, NewEmisData!$D:$D, DG$2))</f>
        <v>0</v>
      </c>
      <c r="DH434" s="335">
        <f>$I434*IF($G434="Pickup", SUMIFS(NewEmisData!F:F, NewEmisData!$A:$A, "Pickup", NewEmisData!$B:$B, $A434, NewEmisData!$C:$C, $H434, NewEmisData!$D:$D, DH$2), SUMIFS(NewEmisData!F:F, NewEmisData!$A:$A, "LDV", NewEmisData!$B:$B, $A434, NewEmisData!$C:$C, $H434, NewEmisData!$D:$D, DH$2))</f>
        <v>0</v>
      </c>
      <c r="DI434" s="335">
        <f>$I434*IF($G434="Pickup", SUMIFS(NewEmisData!G:G, NewEmisData!$A:$A, "Pickup", NewEmisData!$B:$B, $A434, NewEmisData!$C:$C, $H434, NewEmisData!$D:$D, DI$2), SUMIFS(NewEmisData!G:G, NewEmisData!$A:$A, "LDV", NewEmisData!$B:$B, $A434, NewEmisData!$C:$C, $H434, NewEmisData!$D:$D, DI$2))</f>
        <v>0</v>
      </c>
      <c r="DJ434" s="335">
        <f>$I434*IF($G434="Pickup", SUMIFS(NewEmisData!H:H, NewEmisData!$A:$A, "Pickup", NewEmisData!$B:$B, $A434, NewEmisData!$C:$C, $H434, NewEmisData!$D:$D, DJ$2), SUMIFS(NewEmisData!H:H, NewEmisData!$A:$A, "LDV", NewEmisData!$B:$B, $A434, NewEmisData!$C:$C, $H434, NewEmisData!$D:$D, DJ$2))</f>
        <v>0</v>
      </c>
      <c r="DK434" s="335">
        <f>$I434*IF($G434="Pickup", SUMIFS(NewEmisData!I:I, NewEmisData!$A:$A, "Pickup", NewEmisData!$B:$B, $A434, NewEmisData!$C:$C, $H434, NewEmisData!$D:$D, DK$2), SUMIFS(NewEmisData!I:I, NewEmisData!$A:$A, "LDV", NewEmisData!$B:$B, $A434, NewEmisData!$C:$C, $H434, NewEmisData!$D:$D, DK$2))</f>
        <v>0</v>
      </c>
      <c r="DL434" s="335">
        <f>$I434*IF($G434="Pickup", SUMIFS(NewEmisData!J:J, NewEmisData!$A:$A, "Pickup", NewEmisData!$B:$B, $A434, NewEmisData!$C:$C, $H434, NewEmisData!$D:$D, DL$2), SUMIFS(NewEmisData!J:J, NewEmisData!$A:$A, "LDV", NewEmisData!$B:$B, $A434, NewEmisData!$C:$C, $H434, NewEmisData!$D:$D, DL$2))</f>
        <v>0</v>
      </c>
      <c r="DM434" s="335">
        <f>$I434*IF($G434="Pickup", SUMIFS(NewEmisData!K:K, NewEmisData!$A:$A, "Pickup", NewEmisData!$B:$B, $A434, NewEmisData!$C:$C, $H434, NewEmisData!$D:$D, DM$2), SUMIFS(NewEmisData!K:K, NewEmisData!$A:$A, "LDV", NewEmisData!$B:$B, $A434, NewEmisData!$C:$C, $H434, NewEmisData!$D:$D, DM$2))</f>
        <v>0</v>
      </c>
      <c r="DN434" s="335">
        <f>$I434*IF($G434="Pickup", SUMIFS(NewEmisData!L:L, NewEmisData!$A:$A, "Pickup", NewEmisData!$B:$B, $A434, NewEmisData!$C:$C, $H434, NewEmisData!$D:$D, DN$2), SUMIFS(NewEmisData!L:L, NewEmisData!$A:$A, "LDV", NewEmisData!$B:$B, $A434, NewEmisData!$C:$C, $H434, NewEmisData!$D:$D, DN$2))</f>
        <v>0</v>
      </c>
      <c r="DO434" s="335">
        <f>$I434*IF($G434="Pickup", SUMIFS(NewEmisData!M:M, NewEmisData!$A:$A, "Pickup", NewEmisData!$B:$B, $A434, NewEmisData!$C:$C, $H434, NewEmisData!$D:$D, DO$2), SUMIFS(NewEmisData!M:M, NewEmisData!$A:$A, "LDV", NewEmisData!$B:$B, $A434, NewEmisData!$C:$C, $H434, NewEmisData!$D:$D, DO$2))</f>
        <v>0</v>
      </c>
      <c r="DP434" s="335">
        <v>0</v>
      </c>
      <c r="DQ434" s="335">
        <f>$I434*IF($G434="Pickup", SUMIFS(NewEmisData!E:E, NewEmisData!$A:$A, "Pickup", NewEmisData!$B:$B, $A434, NewEmisData!$C:$C, $H434, NewEmisData!$D:$D, DQ$2), SUMIFS(NewEmisData!E:E, NewEmisData!$A:$A, "LDV", NewEmisData!$B:$B, $A434, NewEmisData!$C:$C, $H434, NewEmisData!$D:$D, DQ$2))</f>
        <v>0</v>
      </c>
      <c r="DR434" s="335">
        <f>$I434*IF($G434="Pickup", SUMIFS(NewEmisData!F:F, NewEmisData!$A:$A, "Pickup", NewEmisData!$B:$B, $A434, NewEmisData!$C:$C, $H434, NewEmisData!$D:$D, DR$2), SUMIFS(NewEmisData!F:F, NewEmisData!$A:$A, "LDV", NewEmisData!$B:$B, $A434, NewEmisData!$C:$C, $H434, NewEmisData!$D:$D, DR$2))</f>
        <v>0</v>
      </c>
      <c r="DS434" s="335">
        <f>$I434*IF($G434="Pickup", SUMIFS(NewEmisData!G:G, NewEmisData!$A:$A, "Pickup", NewEmisData!$B:$B, $A434, NewEmisData!$C:$C, $H434, NewEmisData!$D:$D, DS$2), SUMIFS(NewEmisData!G:G, NewEmisData!$A:$A, "LDV", NewEmisData!$B:$B, $A434, NewEmisData!$C:$C, $H434, NewEmisData!$D:$D, DS$2))</f>
        <v>0</v>
      </c>
      <c r="DT434" s="335">
        <f>$I434*IF($G434="Pickup", SUMIFS(NewEmisData!H:H, NewEmisData!$A:$A, "Pickup", NewEmisData!$B:$B, $A434, NewEmisData!$C:$C, $H434, NewEmisData!$D:$D, DT$2), SUMIFS(NewEmisData!H:H, NewEmisData!$A:$A, "LDV", NewEmisData!$B:$B, $A434, NewEmisData!$C:$C, $H434, NewEmisData!$D:$D, DT$2))</f>
        <v>0</v>
      </c>
      <c r="DU434" s="335">
        <f>$I434*IF($G434="Pickup", SUMIFS(NewEmisData!I:I, NewEmisData!$A:$A, "Pickup", NewEmisData!$B:$B, $A434, NewEmisData!$C:$C, $H434, NewEmisData!$D:$D, DU$2), SUMIFS(NewEmisData!I:I, NewEmisData!$A:$A, "LDV", NewEmisData!$B:$B, $A434, NewEmisData!$C:$C, $H434, NewEmisData!$D:$D, DU$2))</f>
        <v>0</v>
      </c>
      <c r="DV434" s="335">
        <f>$I434*IF($G434="Pickup", SUMIFS(NewEmisData!J:J, NewEmisData!$A:$A, "Pickup", NewEmisData!$B:$B, $A434, NewEmisData!$C:$C, $H434, NewEmisData!$D:$D, DV$2), SUMIFS(NewEmisData!J:J, NewEmisData!$A:$A, "LDV", NewEmisData!$B:$B, $A434, NewEmisData!$C:$C, $H434, NewEmisData!$D:$D, DV$2))</f>
        <v>0</v>
      </c>
      <c r="DW434" s="335">
        <f>$I434*IF($G434="Pickup", SUMIFS(NewEmisData!K:K, NewEmisData!$A:$A, "Pickup", NewEmisData!$B:$B, $A434, NewEmisData!$C:$C, $H434, NewEmisData!$D:$D, DW$2), SUMIFS(NewEmisData!K:K, NewEmisData!$A:$A, "LDV", NewEmisData!$B:$B, $A434, NewEmisData!$C:$C, $H434, NewEmisData!$D:$D, DW$2))</f>
        <v>0</v>
      </c>
      <c r="DX434" s="335">
        <f>$I434*IF($G434="Pickup", SUMIFS(NewEmisData!L:L, NewEmisData!$A:$A, "Pickup", NewEmisData!$B:$B, $A434, NewEmisData!$C:$C, $H434, NewEmisData!$D:$D, DX$2), SUMIFS(NewEmisData!L:L, NewEmisData!$A:$A, "LDV", NewEmisData!$B:$B, $A434, NewEmisData!$C:$C, $H434, NewEmisData!$D:$D, DX$2))</f>
        <v>0</v>
      </c>
      <c r="DY434" s="335">
        <f>$I434*IF($G434="Pickup", SUMIFS(NewEmisData!M:M, NewEmisData!$A:$A, "Pickup", NewEmisData!$B:$B, $A434, NewEmisData!$C:$C, $H434, NewEmisData!$D:$D, DY$2), SUMIFS(NewEmisData!M:M, NewEmisData!$A:$A, "LDV", NewEmisData!$B:$B, $A434, NewEmisData!$C:$C, $H434, NewEmisData!$D:$D, DY$2))</f>
        <v>0</v>
      </c>
      <c r="DZ434" s="335">
        <v>0</v>
      </c>
      <c r="EA434" s="335">
        <f t="shared" si="774"/>
        <v>0</v>
      </c>
      <c r="EB434" s="335">
        <f t="shared" si="775"/>
        <v>0</v>
      </c>
      <c r="EC434" s="335">
        <f t="shared" si="776"/>
        <v>0</v>
      </c>
      <c r="ED434" s="335">
        <f t="shared" si="777"/>
        <v>0</v>
      </c>
      <c r="EE434" s="335">
        <f t="shared" si="778"/>
        <v>0</v>
      </c>
      <c r="EF434" s="335">
        <f t="shared" si="779"/>
        <v>0</v>
      </c>
      <c r="EG434" s="335">
        <f t="shared" si="780"/>
        <v>0</v>
      </c>
      <c r="EH434" s="335">
        <f t="shared" si="781"/>
        <v>0</v>
      </c>
      <c r="EI434" s="335">
        <f t="shared" si="782"/>
        <v>0</v>
      </c>
      <c r="EJ434" s="335">
        <f t="shared" si="783"/>
        <v>0</v>
      </c>
      <c r="EK434" s="335">
        <f t="shared" si="784"/>
        <v>0</v>
      </c>
      <c r="EL434" s="335">
        <f t="shared" si="785"/>
        <v>0</v>
      </c>
      <c r="EM434" s="335">
        <f t="shared" si="786"/>
        <v>0</v>
      </c>
      <c r="EN434" s="335">
        <f t="shared" si="787"/>
        <v>0</v>
      </c>
      <c r="EO434" s="335">
        <f t="shared" si="788"/>
        <v>0</v>
      </c>
      <c r="EP434" s="335">
        <f t="shared" si="789"/>
        <v>0</v>
      </c>
      <c r="EQ434" s="335">
        <f t="shared" si="790"/>
        <v>0</v>
      </c>
      <c r="ER434" s="335">
        <f t="shared" si="791"/>
        <v>0</v>
      </c>
      <c r="ES434" s="335">
        <f t="shared" si="792"/>
        <v>0</v>
      </c>
      <c r="ET434" s="335">
        <f t="shared" si="793"/>
        <v>0</v>
      </c>
      <c r="EU434" s="335">
        <f t="shared" si="794"/>
        <v>0</v>
      </c>
      <c r="EV434" s="335">
        <f t="shared" si="795"/>
        <v>0</v>
      </c>
      <c r="EW434" s="335">
        <f t="shared" si="796"/>
        <v>0</v>
      </c>
      <c r="EX434" s="335">
        <f t="shared" si="797"/>
        <v>0</v>
      </c>
      <c r="EY434" s="335">
        <f t="shared" si="798"/>
        <v>0</v>
      </c>
      <c r="EZ434" s="335">
        <f t="shared" si="799"/>
        <v>0</v>
      </c>
      <c r="FA434" s="335">
        <f t="shared" si="800"/>
        <v>0</v>
      </c>
      <c r="FB434" s="335">
        <f t="shared" si="801"/>
        <v>0</v>
      </c>
      <c r="FC434" s="335">
        <f t="shared" si="802"/>
        <v>0</v>
      </c>
      <c r="FD434" s="335">
        <f t="shared" si="803"/>
        <v>0</v>
      </c>
      <c r="FE434" s="335">
        <f t="shared" si="804"/>
        <v>5.12091740678495E-2</v>
      </c>
      <c r="FF434" s="335">
        <f t="shared" si="805"/>
        <v>5.12091740678495E-2</v>
      </c>
      <c r="FG434" s="335">
        <f t="shared" si="806"/>
        <v>5.1209105995627897E-2</v>
      </c>
      <c r="FH434" s="335">
        <f t="shared" si="807"/>
        <v>5.1209106574509597E-2</v>
      </c>
      <c r="FI434" s="335">
        <f t="shared" si="808"/>
        <v>5.1209011120713299E-2</v>
      </c>
      <c r="FJ434" s="335">
        <f t="shared" si="809"/>
        <v>5.1209115709399303E-2</v>
      </c>
      <c r="FK434" s="335">
        <f t="shared" si="810"/>
        <v>5.1209067900781301E-2</v>
      </c>
      <c r="FL434" s="335">
        <f t="shared" si="811"/>
        <v>5.1209026266060102E-2</v>
      </c>
      <c r="FM434" s="335">
        <f t="shared" si="812"/>
        <v>5.1209026266060102E-2</v>
      </c>
      <c r="FN434" s="335">
        <f t="shared" si="813"/>
        <v>0</v>
      </c>
      <c r="FO434" s="335">
        <f t="shared" si="814"/>
        <v>6.66074097322524E-3</v>
      </c>
      <c r="FP434" s="335">
        <f t="shared" si="815"/>
        <v>6.66074097322524E-3</v>
      </c>
      <c r="FQ434" s="335">
        <f t="shared" si="816"/>
        <v>6.6607335748389796E-3</v>
      </c>
      <c r="FR434" s="335">
        <f t="shared" si="817"/>
        <v>6.6607277974443701E-3</v>
      </c>
      <c r="FS434" s="335">
        <f t="shared" si="818"/>
        <v>6.6607270180681398E-3</v>
      </c>
      <c r="FT434" s="335">
        <f t="shared" si="819"/>
        <v>6.6607268966739396E-3</v>
      </c>
      <c r="FU434" s="335">
        <f t="shared" si="820"/>
        <v>6.6607294451310698E-3</v>
      </c>
      <c r="FV434" s="335">
        <f t="shared" si="821"/>
        <v>6.6607268071052902E-3</v>
      </c>
      <c r="FW434" s="335">
        <f t="shared" si="822"/>
        <v>6.6607268071052902E-3</v>
      </c>
      <c r="FX434" s="335">
        <f t="shared" si="823"/>
        <v>0</v>
      </c>
    </row>
    <row r="435" spans="1:180" x14ac:dyDescent="0.2">
      <c r="A435" s="305" t="str">
        <f>IF(LEFT(TRIM(TechData_All!AJ70),1)="*", _xlfn.CONCAT("*","R2"), "R2")</f>
        <v>R2</v>
      </c>
      <c r="B435" s="305" t="str">
        <f>TechData_All!A70</f>
        <v>TLSSELC200</v>
      </c>
      <c r="C435" s="305" t="str">
        <f>TechData_All!C70</f>
        <v>Electric small SUV w/200 mi range</v>
      </c>
      <c r="D435" s="301" t="str">
        <f>TechData_All!D70</f>
        <v>bn-vmt, bn-vmt/a</v>
      </c>
      <c r="E435" s="301" t="str">
        <f>TechData_All!E70</f>
        <v>TRNELC</v>
      </c>
      <c r="F435" s="301" t="str">
        <f>TechData_All!F70</f>
        <v>TL</v>
      </c>
      <c r="G435" s="315" t="s">
        <v>821</v>
      </c>
      <c r="H435" s="315" t="s">
        <v>36</v>
      </c>
      <c r="I435" s="315">
        <v>1</v>
      </c>
      <c r="J435" s="315" t="str">
        <f t="shared" si="824"/>
        <v>Small SUV-ELC</v>
      </c>
      <c r="K435" s="335">
        <f>$I435*IF($G435="Pickup", SUMIFS(NewEmisData!E:E, NewEmisData!$A:$A, "Pickup", NewEmisData!$B:$B, $A435, NewEmisData!$C:$C, $H435, NewEmisData!$D:$D, K$2), SUMIFS(NewEmisData!E:E, NewEmisData!$A:$A, "LDV", NewEmisData!$B:$B, $A435, NewEmisData!$C:$C, $H435, NewEmisData!$D:$D, K$2))</f>
        <v>0</v>
      </c>
      <c r="L435" s="335">
        <f>$I435*IF($G435="Pickup", SUMIFS(NewEmisData!F:F, NewEmisData!$A:$A, "Pickup", NewEmisData!$B:$B, $A435, NewEmisData!$C:$C, $H435, NewEmisData!$D:$D, L$2), SUMIFS(NewEmisData!F:F, NewEmisData!$A:$A, "LDV", NewEmisData!$B:$B, $A435, NewEmisData!$C:$C, $H435, NewEmisData!$D:$D, L$2))</f>
        <v>0</v>
      </c>
      <c r="M435" s="335">
        <f>$I435*IF($G435="Pickup", SUMIFS(NewEmisData!G:G, NewEmisData!$A:$A, "Pickup", NewEmisData!$B:$B, $A435, NewEmisData!$C:$C, $H435, NewEmisData!$D:$D, M$2), SUMIFS(NewEmisData!G:G, NewEmisData!$A:$A, "LDV", NewEmisData!$B:$B, $A435, NewEmisData!$C:$C, $H435, NewEmisData!$D:$D, M$2))</f>
        <v>0</v>
      </c>
      <c r="N435" s="335">
        <f>$I435*IF($G435="Pickup", SUMIFS(NewEmisData!H:H, NewEmisData!$A:$A, "Pickup", NewEmisData!$B:$B, $A435, NewEmisData!$C:$C, $H435, NewEmisData!$D:$D, N$2), SUMIFS(NewEmisData!H:H, NewEmisData!$A:$A, "LDV", NewEmisData!$B:$B, $A435, NewEmisData!$C:$C, $H435, NewEmisData!$D:$D, N$2))</f>
        <v>0</v>
      </c>
      <c r="O435" s="335">
        <f>$I435*IF($G435="Pickup", SUMIFS(NewEmisData!I:I, NewEmisData!$A:$A, "Pickup", NewEmisData!$B:$B, $A435, NewEmisData!$C:$C, $H435, NewEmisData!$D:$D, O$2), SUMIFS(NewEmisData!I:I, NewEmisData!$A:$A, "LDV", NewEmisData!$B:$B, $A435, NewEmisData!$C:$C, $H435, NewEmisData!$D:$D, O$2))</f>
        <v>0</v>
      </c>
      <c r="P435" s="335">
        <f>$I435*IF($G435="Pickup", SUMIFS(NewEmisData!J:J, NewEmisData!$A:$A, "Pickup", NewEmisData!$B:$B, $A435, NewEmisData!$C:$C, $H435, NewEmisData!$D:$D, P$2), SUMIFS(NewEmisData!J:J, NewEmisData!$A:$A, "LDV", NewEmisData!$B:$B, $A435, NewEmisData!$C:$C, $H435, NewEmisData!$D:$D, P$2))</f>
        <v>0</v>
      </c>
      <c r="Q435" s="335">
        <f>$I435*IF($G435="Pickup", SUMIFS(NewEmisData!K:K, NewEmisData!$A:$A, "Pickup", NewEmisData!$B:$B, $A435, NewEmisData!$C:$C, $H435, NewEmisData!$D:$D, Q$2), SUMIFS(NewEmisData!K:K, NewEmisData!$A:$A, "LDV", NewEmisData!$B:$B, $A435, NewEmisData!$C:$C, $H435, NewEmisData!$D:$D, Q$2))</f>
        <v>0</v>
      </c>
      <c r="R435" s="335">
        <f>$I435*IF($G435="Pickup", SUMIFS(NewEmisData!L:L, NewEmisData!$A:$A, "Pickup", NewEmisData!$B:$B, $A435, NewEmisData!$C:$C, $H435, NewEmisData!$D:$D, R$2), SUMIFS(NewEmisData!L:L, NewEmisData!$A:$A, "LDV", NewEmisData!$B:$B, $A435, NewEmisData!$C:$C, $H435, NewEmisData!$D:$D, R$2))</f>
        <v>0</v>
      </c>
      <c r="S435" s="335">
        <f>$I435*IF($G435="Pickup", SUMIFS(NewEmisData!M:M, NewEmisData!$A:$A, "Pickup", NewEmisData!$B:$B, $A435, NewEmisData!$C:$C, $H435, NewEmisData!$D:$D, S$2), SUMIFS(NewEmisData!M:M, NewEmisData!$A:$A, "LDV", NewEmisData!$B:$B, $A435, NewEmisData!$C:$C, $H435, NewEmisData!$D:$D, S$2))</f>
        <v>0</v>
      </c>
      <c r="T435" s="335">
        <v>0</v>
      </c>
      <c r="U435" s="335">
        <f>$I435*IF($G435="Pickup", SUMIFS(NewEmisData!E:E, NewEmisData!$A:$A, "Pickup", NewEmisData!$B:$B, $A435, NewEmisData!$C:$C, $H435, NewEmisData!$D:$D, U$2), SUMIFS(NewEmisData!E:E, NewEmisData!$A:$A, "LDV", NewEmisData!$B:$B, $A435, NewEmisData!$C:$C, $H435, NewEmisData!$D:$D, U$2))</f>
        <v>0</v>
      </c>
      <c r="V435" s="335">
        <f>$I435*IF($G435="Pickup", SUMIFS(NewEmisData!F:F, NewEmisData!$A:$A, "Pickup", NewEmisData!$B:$B, $A435, NewEmisData!$C:$C, $H435, NewEmisData!$D:$D, V$2), SUMIFS(NewEmisData!F:F, NewEmisData!$A:$A, "LDV", NewEmisData!$B:$B, $A435, NewEmisData!$C:$C, $H435, NewEmisData!$D:$D, V$2))</f>
        <v>0</v>
      </c>
      <c r="W435" s="335">
        <f>$I435*IF($G435="Pickup", SUMIFS(NewEmisData!G:G, NewEmisData!$A:$A, "Pickup", NewEmisData!$B:$B, $A435, NewEmisData!$C:$C, $H435, NewEmisData!$D:$D, W$2), SUMIFS(NewEmisData!G:G, NewEmisData!$A:$A, "LDV", NewEmisData!$B:$B, $A435, NewEmisData!$C:$C, $H435, NewEmisData!$D:$D, W$2))</f>
        <v>0</v>
      </c>
      <c r="X435" s="335">
        <f>$I435*IF($G435="Pickup", SUMIFS(NewEmisData!H:H, NewEmisData!$A:$A, "Pickup", NewEmisData!$B:$B, $A435, NewEmisData!$C:$C, $H435, NewEmisData!$D:$D, X$2), SUMIFS(NewEmisData!H:H, NewEmisData!$A:$A, "LDV", NewEmisData!$B:$B, $A435, NewEmisData!$C:$C, $H435, NewEmisData!$D:$D, X$2))</f>
        <v>0</v>
      </c>
      <c r="Y435" s="335">
        <f>$I435*IF($G435="Pickup", SUMIFS(NewEmisData!I:I, NewEmisData!$A:$A, "Pickup", NewEmisData!$B:$B, $A435, NewEmisData!$C:$C, $H435, NewEmisData!$D:$D, Y$2), SUMIFS(NewEmisData!I:I, NewEmisData!$A:$A, "LDV", NewEmisData!$B:$B, $A435, NewEmisData!$C:$C, $H435, NewEmisData!$D:$D, Y$2))</f>
        <v>0</v>
      </c>
      <c r="Z435" s="335">
        <f>$I435*IF($G435="Pickup", SUMIFS(NewEmisData!J:J, NewEmisData!$A:$A, "Pickup", NewEmisData!$B:$B, $A435, NewEmisData!$C:$C, $H435, NewEmisData!$D:$D, Z$2), SUMIFS(NewEmisData!J:J, NewEmisData!$A:$A, "LDV", NewEmisData!$B:$B, $A435, NewEmisData!$C:$C, $H435, NewEmisData!$D:$D, Z$2))</f>
        <v>0</v>
      </c>
      <c r="AA435" s="335">
        <f>$I435*IF($G435="Pickup", SUMIFS(NewEmisData!K:K, NewEmisData!$A:$A, "Pickup", NewEmisData!$B:$B, $A435, NewEmisData!$C:$C, $H435, NewEmisData!$D:$D, AA$2), SUMIFS(NewEmisData!K:K, NewEmisData!$A:$A, "LDV", NewEmisData!$B:$B, $A435, NewEmisData!$C:$C, $H435, NewEmisData!$D:$D, AA$2))</f>
        <v>0</v>
      </c>
      <c r="AB435" s="335">
        <f>$I435*IF($G435="Pickup", SUMIFS(NewEmisData!L:L, NewEmisData!$A:$A, "Pickup", NewEmisData!$B:$B, $A435, NewEmisData!$C:$C, $H435, NewEmisData!$D:$D, AB$2), SUMIFS(NewEmisData!L:L, NewEmisData!$A:$A, "LDV", NewEmisData!$B:$B, $A435, NewEmisData!$C:$C, $H435, NewEmisData!$D:$D, AB$2))</f>
        <v>0</v>
      </c>
      <c r="AC435" s="335">
        <f>$I435*IF($G435="Pickup", SUMIFS(NewEmisData!M:M, NewEmisData!$A:$A, "Pickup", NewEmisData!$B:$B, $A435, NewEmisData!$C:$C, $H435, NewEmisData!$D:$D, AC$2), SUMIFS(NewEmisData!M:M, NewEmisData!$A:$A, "LDV", NewEmisData!$B:$B, $A435, NewEmisData!$C:$C, $H435, NewEmisData!$D:$D, AC$2))</f>
        <v>0</v>
      </c>
      <c r="AD435" s="335">
        <v>0</v>
      </c>
      <c r="AE435" s="335">
        <f>$I435*IF($G435="Pickup", SUMIFS(NewEmisData!E:E, NewEmisData!$A:$A, "Pickup", NewEmisData!$B:$B, $A435, NewEmisData!$C:$C, $H435, NewEmisData!$D:$D, AE$2), SUMIFS(NewEmisData!E:E, NewEmisData!$A:$A, "LDV", NewEmisData!$B:$B, $A435, NewEmisData!$C:$C, $H435, NewEmisData!$D:$D, AE$2))</f>
        <v>0</v>
      </c>
      <c r="AF435" s="335">
        <f>$I435*IF($G435="Pickup", SUMIFS(NewEmisData!F:F, NewEmisData!$A:$A, "Pickup", NewEmisData!$B:$B, $A435, NewEmisData!$C:$C, $H435, NewEmisData!$D:$D, AF$2), SUMIFS(NewEmisData!F:F, NewEmisData!$A:$A, "LDV", NewEmisData!$B:$B, $A435, NewEmisData!$C:$C, $H435, NewEmisData!$D:$D, AF$2))</f>
        <v>0</v>
      </c>
      <c r="AG435" s="335">
        <f>$I435*IF($G435="Pickup", SUMIFS(NewEmisData!G:G, NewEmisData!$A:$A, "Pickup", NewEmisData!$B:$B, $A435, NewEmisData!$C:$C, $H435, NewEmisData!$D:$D, AG$2), SUMIFS(NewEmisData!G:G, NewEmisData!$A:$A, "LDV", NewEmisData!$B:$B, $A435, NewEmisData!$C:$C, $H435, NewEmisData!$D:$D, AG$2))</f>
        <v>0</v>
      </c>
      <c r="AH435" s="335">
        <f>$I435*IF($G435="Pickup", SUMIFS(NewEmisData!H:H, NewEmisData!$A:$A, "Pickup", NewEmisData!$B:$B, $A435, NewEmisData!$C:$C, $H435, NewEmisData!$D:$D, AH$2), SUMIFS(NewEmisData!H:H, NewEmisData!$A:$A, "LDV", NewEmisData!$B:$B, $A435, NewEmisData!$C:$C, $H435, NewEmisData!$D:$D, AH$2))</f>
        <v>0</v>
      </c>
      <c r="AI435" s="335">
        <f>$I435*IF($G435="Pickup", SUMIFS(NewEmisData!I:I, NewEmisData!$A:$A, "Pickup", NewEmisData!$B:$B, $A435, NewEmisData!$C:$C, $H435, NewEmisData!$D:$D, AI$2), SUMIFS(NewEmisData!I:I, NewEmisData!$A:$A, "LDV", NewEmisData!$B:$B, $A435, NewEmisData!$C:$C, $H435, NewEmisData!$D:$D, AI$2))</f>
        <v>0</v>
      </c>
      <c r="AJ435" s="335">
        <f>$I435*IF($G435="Pickup", SUMIFS(NewEmisData!J:J, NewEmisData!$A:$A, "Pickup", NewEmisData!$B:$B, $A435, NewEmisData!$C:$C, $H435, NewEmisData!$D:$D, AJ$2), SUMIFS(NewEmisData!J:J, NewEmisData!$A:$A, "LDV", NewEmisData!$B:$B, $A435, NewEmisData!$C:$C, $H435, NewEmisData!$D:$D, AJ$2))</f>
        <v>0</v>
      </c>
      <c r="AK435" s="335">
        <f>$I435*IF($G435="Pickup", SUMIFS(NewEmisData!K:K, NewEmisData!$A:$A, "Pickup", NewEmisData!$B:$B, $A435, NewEmisData!$C:$C, $H435, NewEmisData!$D:$D, AK$2), SUMIFS(NewEmisData!K:K, NewEmisData!$A:$A, "LDV", NewEmisData!$B:$B, $A435, NewEmisData!$C:$C, $H435, NewEmisData!$D:$D, AK$2))</f>
        <v>0</v>
      </c>
      <c r="AL435" s="335">
        <f>$I435*IF($G435="Pickup", SUMIFS(NewEmisData!L:L, NewEmisData!$A:$A, "Pickup", NewEmisData!$B:$B, $A435, NewEmisData!$C:$C, $H435, NewEmisData!$D:$D, AL$2), SUMIFS(NewEmisData!L:L, NewEmisData!$A:$A, "LDV", NewEmisData!$B:$B, $A435, NewEmisData!$C:$C, $H435, NewEmisData!$D:$D, AL$2))</f>
        <v>0</v>
      </c>
      <c r="AM435" s="335">
        <f>$I435*IF($G435="Pickup", SUMIFS(NewEmisData!M:M, NewEmisData!$A:$A, "Pickup", NewEmisData!$B:$B, $A435, NewEmisData!$C:$C, $H435, NewEmisData!$D:$D, AM$2), SUMIFS(NewEmisData!M:M, NewEmisData!$A:$A, "LDV", NewEmisData!$B:$B, $A435, NewEmisData!$C:$C, $H435, NewEmisData!$D:$D, AM$2))</f>
        <v>0</v>
      </c>
      <c r="AN435" s="335">
        <v>0</v>
      </c>
      <c r="AO435" s="335">
        <f>$I435*IF($G435="Pickup", SUMIFS(NewEmisData!E:E, NewEmisData!$A:$A, "Pickup", NewEmisData!$B:$B, $A435, NewEmisData!$C:$C, $H435, NewEmisData!$D:$D, AO$2), SUMIFS(NewEmisData!E:E, NewEmisData!$A:$A, "LDV", NewEmisData!$B:$B, $A435, NewEmisData!$C:$C, $H435, NewEmisData!$D:$D, AO$2))</f>
        <v>7.3243110221385299E-2</v>
      </c>
      <c r="AP435" s="335">
        <f>$I435*IF($G435="Pickup", SUMIFS(NewEmisData!F:F, NewEmisData!$A:$A, "Pickup", NewEmisData!$B:$B, $A435, NewEmisData!$C:$C, $H435, NewEmisData!$D:$D, AP$2), SUMIFS(NewEmisData!F:F, NewEmisData!$A:$A, "LDV", NewEmisData!$B:$B, $A435, NewEmisData!$C:$C, $H435, NewEmisData!$D:$D, AP$2))</f>
        <v>7.3243110221385299E-2</v>
      </c>
      <c r="AQ435" s="335">
        <f>$I435*IF($G435="Pickup", SUMIFS(NewEmisData!G:G, NewEmisData!$A:$A, "Pickup", NewEmisData!$B:$B, $A435, NewEmisData!$C:$C, $H435, NewEmisData!$D:$D, AQ$2), SUMIFS(NewEmisData!G:G, NewEmisData!$A:$A, "LDV", NewEmisData!$B:$B, $A435, NewEmisData!$C:$C, $H435, NewEmisData!$D:$D, AQ$2))</f>
        <v>7.32430660863298E-2</v>
      </c>
      <c r="AR435" s="335">
        <f>$I435*IF($G435="Pickup", SUMIFS(NewEmisData!H:H, NewEmisData!$A:$A, "Pickup", NewEmisData!$B:$B, $A435, NewEmisData!$C:$C, $H435, NewEmisData!$D:$D, AR$2), SUMIFS(NewEmisData!H:H, NewEmisData!$A:$A, "LDV", NewEmisData!$B:$B, $A435, NewEmisData!$C:$C, $H435, NewEmisData!$D:$D, AR$2))</f>
        <v>7.3243157465552503E-2</v>
      </c>
      <c r="AS435" s="335">
        <f>$I435*IF($G435="Pickup", SUMIFS(NewEmisData!I:I, NewEmisData!$A:$A, "Pickup", NewEmisData!$B:$B, $A435, NewEmisData!$C:$C, $H435, NewEmisData!$D:$D, AS$2), SUMIFS(NewEmisData!I:I, NewEmisData!$A:$A, "LDV", NewEmisData!$B:$B, $A435, NewEmisData!$C:$C, $H435, NewEmisData!$D:$D, AS$2))</f>
        <v>7.3243061950548305E-2</v>
      </c>
      <c r="AT435" s="335">
        <f>$I435*IF($G435="Pickup", SUMIFS(NewEmisData!J:J, NewEmisData!$A:$A, "Pickup", NewEmisData!$B:$B, $A435, NewEmisData!$C:$C, $H435, NewEmisData!$D:$D, AT$2), SUMIFS(NewEmisData!J:J, NewEmisData!$A:$A, "LDV", NewEmisData!$B:$B, $A435, NewEmisData!$C:$C, $H435, NewEmisData!$D:$D, AT$2))</f>
        <v>7.3243007522533404E-2</v>
      </c>
      <c r="AU435" s="335">
        <f>$I435*IF($G435="Pickup", SUMIFS(NewEmisData!K:K, NewEmisData!$A:$A, "Pickup", NewEmisData!$B:$B, $A435, NewEmisData!$C:$C, $H435, NewEmisData!$D:$D, AU$2), SUMIFS(NewEmisData!K:K, NewEmisData!$A:$A, "LDV", NewEmisData!$B:$B, $A435, NewEmisData!$C:$C, $H435, NewEmisData!$D:$D, AU$2))</f>
        <v>7.3243037508868306E-2</v>
      </c>
      <c r="AV435" s="335">
        <f>$I435*IF($G435="Pickup", SUMIFS(NewEmisData!L:L, NewEmisData!$A:$A, "Pickup", NewEmisData!$B:$B, $A435, NewEmisData!$C:$C, $H435, NewEmisData!$D:$D, AV$2), SUMIFS(NewEmisData!L:L, NewEmisData!$A:$A, "LDV", NewEmisData!$B:$B, $A435, NewEmisData!$C:$C, $H435, NewEmisData!$D:$D, AV$2))</f>
        <v>7.3242921236188793E-2</v>
      </c>
      <c r="AW435" s="335">
        <f>$I435*IF($G435="Pickup", SUMIFS(NewEmisData!M:M, NewEmisData!$A:$A, "Pickup", NewEmisData!$B:$B, $A435, NewEmisData!$C:$C, $H435, NewEmisData!$D:$D, AW$2), SUMIFS(NewEmisData!M:M, NewEmisData!$A:$A, "LDV", NewEmisData!$B:$B, $A435, NewEmisData!$C:$C, $H435, NewEmisData!$D:$D, AW$2))</f>
        <v>7.3242921236188793E-2</v>
      </c>
      <c r="AX435" s="335">
        <v>0</v>
      </c>
      <c r="AY435" s="335">
        <f>$I435*IF($G435="Pickup", SUMIFS(NewEmisData!E:E, NewEmisData!$A:$A, "Pickup", NewEmisData!$B:$B, $A435, NewEmisData!$C:$C, $H435, NewEmisData!$D:$D, AY$2), SUMIFS(NewEmisData!E:E, NewEmisData!$A:$A, "LDV", NewEmisData!$B:$B, $A435, NewEmisData!$C:$C, $H435, NewEmisData!$D:$D, AY$2))</f>
        <v>9.4510282374974993E-3</v>
      </c>
      <c r="AZ435" s="335">
        <f>$I435*IF($G435="Pickup", SUMIFS(NewEmisData!F:F, NewEmisData!$A:$A, "Pickup", NewEmisData!$B:$B, $A435, NewEmisData!$C:$C, $H435, NewEmisData!$D:$D, AZ$2), SUMIFS(NewEmisData!F:F, NewEmisData!$A:$A, "LDV", NewEmisData!$B:$B, $A435, NewEmisData!$C:$C, $H435, NewEmisData!$D:$D, AZ$2))</f>
        <v>9.4510282374974993E-3</v>
      </c>
      <c r="BA435" s="335">
        <f>$I435*IF($G435="Pickup", SUMIFS(NewEmisData!G:G, NewEmisData!$A:$A, "Pickup", NewEmisData!$B:$B, $A435, NewEmisData!$C:$C, $H435, NewEmisData!$D:$D, BA$2), SUMIFS(NewEmisData!G:G, NewEmisData!$A:$A, "LDV", NewEmisData!$B:$B, $A435, NewEmisData!$C:$C, $H435, NewEmisData!$D:$D, BA$2))</f>
        <v>9.4510125266560902E-3</v>
      </c>
      <c r="BB435" s="335">
        <f>$I435*IF($G435="Pickup", SUMIFS(NewEmisData!H:H, NewEmisData!$A:$A, "Pickup", NewEmisData!$B:$B, $A435, NewEmisData!$C:$C, $H435, NewEmisData!$D:$D, BB$2), SUMIFS(NewEmisData!H:H, NewEmisData!$A:$A, "LDV", NewEmisData!$B:$B, $A435, NewEmisData!$C:$C, $H435, NewEmisData!$D:$D, BB$2))</f>
        <v>9.4510284224167199E-3</v>
      </c>
      <c r="BC435" s="335">
        <f>$I435*IF($G435="Pickup", SUMIFS(NewEmisData!I:I, NewEmisData!$A:$A, "Pickup", NewEmisData!$B:$B, $A435, NewEmisData!$C:$C, $H435, NewEmisData!$D:$D, BC$2), SUMIFS(NewEmisData!I:I, NewEmisData!$A:$A, "LDV", NewEmisData!$B:$B, $A435, NewEmisData!$C:$C, $H435, NewEmisData!$D:$D, BC$2))</f>
        <v>9.4510120080224802E-3</v>
      </c>
      <c r="BD435" s="335">
        <f>$I435*IF($G435="Pickup", SUMIFS(NewEmisData!J:J, NewEmisData!$A:$A, "Pickup", NewEmisData!$B:$B, $A435, NewEmisData!$C:$C, $H435, NewEmisData!$D:$D, BD$2), SUMIFS(NewEmisData!J:J, NewEmisData!$A:$A, "LDV", NewEmisData!$B:$B, $A435, NewEmisData!$C:$C, $H435, NewEmisData!$D:$D, BD$2))</f>
        <v>9.4510218218297193E-3</v>
      </c>
      <c r="BE435" s="335">
        <f>$I435*IF($G435="Pickup", SUMIFS(NewEmisData!K:K, NewEmisData!$A:$A, "Pickup", NewEmisData!$B:$B, $A435, NewEmisData!$C:$C, $H435, NewEmisData!$D:$D, BE$2), SUMIFS(NewEmisData!K:K, NewEmisData!$A:$A, "LDV", NewEmisData!$B:$B, $A435, NewEmisData!$C:$C, $H435, NewEmisData!$D:$D, BE$2))</f>
        <v>9.4510103244617501E-3</v>
      </c>
      <c r="BF435" s="335">
        <f>$I435*IF($G435="Pickup", SUMIFS(NewEmisData!L:L, NewEmisData!$A:$A, "Pickup", NewEmisData!$B:$B, $A435, NewEmisData!$C:$C, $H435, NewEmisData!$D:$D, BF$2), SUMIFS(NewEmisData!L:L, NewEmisData!$A:$A, "LDV", NewEmisData!$B:$B, $A435, NewEmisData!$C:$C, $H435, NewEmisData!$D:$D, BF$2))</f>
        <v>9.4510089054136992E-3</v>
      </c>
      <c r="BG435" s="335">
        <f>$I435*IF($G435="Pickup", SUMIFS(NewEmisData!M:M, NewEmisData!$A:$A, "Pickup", NewEmisData!$B:$B, $A435, NewEmisData!$C:$C, $H435, NewEmisData!$D:$D, BG$2), SUMIFS(NewEmisData!M:M, NewEmisData!$A:$A, "LDV", NewEmisData!$B:$B, $A435, NewEmisData!$C:$C, $H435, NewEmisData!$D:$D, BG$2))</f>
        <v>9.4510089054136992E-3</v>
      </c>
      <c r="BH435" s="335">
        <v>0</v>
      </c>
      <c r="BI435" s="335">
        <f>$I435*IF($G435="Pickup", SUMIFS(NewEmisData!E:E, NewEmisData!$A:$A, "Pickup", NewEmisData!$B:$B, $A435, NewEmisData!$C:$C, $H435, NewEmisData!$D:$D, BI$2), SUMIFS(NewEmisData!E:E, NewEmisData!$A:$A, "LDV", NewEmisData!$B:$B, $A435, NewEmisData!$C:$C, $H435, NewEmisData!$D:$D, BI$2))</f>
        <v>0</v>
      </c>
      <c r="BJ435" s="335">
        <f>$I435*IF($G435="Pickup", SUMIFS(NewEmisData!F:F, NewEmisData!$A:$A, "Pickup", NewEmisData!$B:$B, $A435, NewEmisData!$C:$C, $H435, NewEmisData!$D:$D, BJ$2), SUMIFS(NewEmisData!F:F, NewEmisData!$A:$A, "LDV", NewEmisData!$B:$B, $A435, NewEmisData!$C:$C, $H435, NewEmisData!$D:$D, BJ$2))</f>
        <v>0</v>
      </c>
      <c r="BK435" s="335">
        <f>$I435*IF($G435="Pickup", SUMIFS(NewEmisData!G:G, NewEmisData!$A:$A, "Pickup", NewEmisData!$B:$B, $A435, NewEmisData!$C:$C, $H435, NewEmisData!$D:$D, BK$2), SUMIFS(NewEmisData!G:G, NewEmisData!$A:$A, "LDV", NewEmisData!$B:$B, $A435, NewEmisData!$C:$C, $H435, NewEmisData!$D:$D, BK$2))</f>
        <v>0</v>
      </c>
      <c r="BL435" s="335">
        <f>$I435*IF($G435="Pickup", SUMIFS(NewEmisData!H:H, NewEmisData!$A:$A, "Pickup", NewEmisData!$B:$B, $A435, NewEmisData!$C:$C, $H435, NewEmisData!$D:$D, BL$2), SUMIFS(NewEmisData!H:H, NewEmisData!$A:$A, "LDV", NewEmisData!$B:$B, $A435, NewEmisData!$C:$C, $H435, NewEmisData!$D:$D, BL$2))</f>
        <v>0</v>
      </c>
      <c r="BM435" s="335">
        <f>$I435*IF($G435="Pickup", SUMIFS(NewEmisData!I:I, NewEmisData!$A:$A, "Pickup", NewEmisData!$B:$B, $A435, NewEmisData!$C:$C, $H435, NewEmisData!$D:$D, BM$2), SUMIFS(NewEmisData!I:I, NewEmisData!$A:$A, "LDV", NewEmisData!$B:$B, $A435, NewEmisData!$C:$C, $H435, NewEmisData!$D:$D, BM$2))</f>
        <v>0</v>
      </c>
      <c r="BN435" s="335">
        <f>$I435*IF($G435="Pickup", SUMIFS(NewEmisData!J:J, NewEmisData!$A:$A, "Pickup", NewEmisData!$B:$B, $A435, NewEmisData!$C:$C, $H435, NewEmisData!$D:$D, BN$2), SUMIFS(NewEmisData!J:J, NewEmisData!$A:$A, "LDV", NewEmisData!$B:$B, $A435, NewEmisData!$C:$C, $H435, NewEmisData!$D:$D, BN$2))</f>
        <v>0</v>
      </c>
      <c r="BO435" s="335">
        <f>$I435*IF($G435="Pickup", SUMIFS(NewEmisData!K:K, NewEmisData!$A:$A, "Pickup", NewEmisData!$B:$B, $A435, NewEmisData!$C:$C, $H435, NewEmisData!$D:$D, BO$2), SUMIFS(NewEmisData!K:K, NewEmisData!$A:$A, "LDV", NewEmisData!$B:$B, $A435, NewEmisData!$C:$C, $H435, NewEmisData!$D:$D, BO$2))</f>
        <v>0</v>
      </c>
      <c r="BP435" s="335">
        <f>$I435*IF($G435="Pickup", SUMIFS(NewEmisData!L:L, NewEmisData!$A:$A, "Pickup", NewEmisData!$B:$B, $A435, NewEmisData!$C:$C, $H435, NewEmisData!$D:$D, BP$2), SUMIFS(NewEmisData!L:L, NewEmisData!$A:$A, "LDV", NewEmisData!$B:$B, $A435, NewEmisData!$C:$C, $H435, NewEmisData!$D:$D, BP$2))</f>
        <v>0</v>
      </c>
      <c r="BQ435" s="335">
        <f>$I435*IF($G435="Pickup", SUMIFS(NewEmisData!M:M, NewEmisData!$A:$A, "Pickup", NewEmisData!$B:$B, $A435, NewEmisData!$C:$C, $H435, NewEmisData!$D:$D, BQ$2), SUMIFS(NewEmisData!M:M, NewEmisData!$A:$A, "LDV", NewEmisData!$B:$B, $A435, NewEmisData!$C:$C, $H435, NewEmisData!$D:$D, BQ$2))</f>
        <v>0</v>
      </c>
      <c r="BR435" s="335">
        <v>0</v>
      </c>
      <c r="BS435" s="335">
        <f>$I435*IF($G435="Pickup", SUMIFS(NewEmisData!E:E, NewEmisData!$A:$A, "Pickup", NewEmisData!$B:$B, $A435, NewEmisData!$C:$C, $H435, NewEmisData!$D:$D, BS$2), SUMIFS(NewEmisData!E:E, NewEmisData!$A:$A, "LDV", NewEmisData!$B:$B, $A435, NewEmisData!$C:$C, $H435, NewEmisData!$D:$D, BS$2))</f>
        <v>0</v>
      </c>
      <c r="BT435" s="335">
        <f>$I435*IF($G435="Pickup", SUMIFS(NewEmisData!F:F, NewEmisData!$A:$A, "Pickup", NewEmisData!$B:$B, $A435, NewEmisData!$C:$C, $H435, NewEmisData!$D:$D, BT$2), SUMIFS(NewEmisData!F:F, NewEmisData!$A:$A, "LDV", NewEmisData!$B:$B, $A435, NewEmisData!$C:$C, $H435, NewEmisData!$D:$D, BT$2))</f>
        <v>0</v>
      </c>
      <c r="BU435" s="335">
        <f>$I435*IF($G435="Pickup", SUMIFS(NewEmisData!G:G, NewEmisData!$A:$A, "Pickup", NewEmisData!$B:$B, $A435, NewEmisData!$C:$C, $H435, NewEmisData!$D:$D, BU$2), SUMIFS(NewEmisData!G:G, NewEmisData!$A:$A, "LDV", NewEmisData!$B:$B, $A435, NewEmisData!$C:$C, $H435, NewEmisData!$D:$D, BU$2))</f>
        <v>0</v>
      </c>
      <c r="BV435" s="335">
        <f>$I435*IF($G435="Pickup", SUMIFS(NewEmisData!H:H, NewEmisData!$A:$A, "Pickup", NewEmisData!$B:$B, $A435, NewEmisData!$C:$C, $H435, NewEmisData!$D:$D, BV$2), SUMIFS(NewEmisData!H:H, NewEmisData!$A:$A, "LDV", NewEmisData!$B:$B, $A435, NewEmisData!$C:$C, $H435, NewEmisData!$D:$D, BV$2))</f>
        <v>0</v>
      </c>
      <c r="BW435" s="335">
        <f>$I435*IF($G435="Pickup", SUMIFS(NewEmisData!I:I, NewEmisData!$A:$A, "Pickup", NewEmisData!$B:$B, $A435, NewEmisData!$C:$C, $H435, NewEmisData!$D:$D, BW$2), SUMIFS(NewEmisData!I:I, NewEmisData!$A:$A, "LDV", NewEmisData!$B:$B, $A435, NewEmisData!$C:$C, $H435, NewEmisData!$D:$D, BW$2))</f>
        <v>0</v>
      </c>
      <c r="BX435" s="335">
        <f>$I435*IF($G435="Pickup", SUMIFS(NewEmisData!J:J, NewEmisData!$A:$A, "Pickup", NewEmisData!$B:$B, $A435, NewEmisData!$C:$C, $H435, NewEmisData!$D:$D, BX$2), SUMIFS(NewEmisData!J:J, NewEmisData!$A:$A, "LDV", NewEmisData!$B:$B, $A435, NewEmisData!$C:$C, $H435, NewEmisData!$D:$D, BX$2))</f>
        <v>0</v>
      </c>
      <c r="BY435" s="335">
        <f>$I435*IF($G435="Pickup", SUMIFS(NewEmisData!K:K, NewEmisData!$A:$A, "Pickup", NewEmisData!$B:$B, $A435, NewEmisData!$C:$C, $H435, NewEmisData!$D:$D, BY$2), SUMIFS(NewEmisData!K:K, NewEmisData!$A:$A, "LDV", NewEmisData!$B:$B, $A435, NewEmisData!$C:$C, $H435, NewEmisData!$D:$D, BY$2))</f>
        <v>0</v>
      </c>
      <c r="BZ435" s="335">
        <f>$I435*IF($G435="Pickup", SUMIFS(NewEmisData!L:L, NewEmisData!$A:$A, "Pickup", NewEmisData!$B:$B, $A435, NewEmisData!$C:$C, $H435, NewEmisData!$D:$D, BZ$2), SUMIFS(NewEmisData!L:L, NewEmisData!$A:$A, "LDV", NewEmisData!$B:$B, $A435, NewEmisData!$C:$C, $H435, NewEmisData!$D:$D, BZ$2))</f>
        <v>0</v>
      </c>
      <c r="CA435" s="335">
        <f>$I435*IF($G435="Pickup", SUMIFS(NewEmisData!M:M, NewEmisData!$A:$A, "Pickup", NewEmisData!$B:$B, $A435, NewEmisData!$C:$C, $H435, NewEmisData!$D:$D, CA$2), SUMIFS(NewEmisData!M:M, NewEmisData!$A:$A, "LDV", NewEmisData!$B:$B, $A435, NewEmisData!$C:$C, $H435, NewEmisData!$D:$D, CA$2))</f>
        <v>0</v>
      </c>
      <c r="CB435" s="335">
        <v>0</v>
      </c>
      <c r="CC435" s="335">
        <f>$I435*IF($G435="Pickup", SUMIFS(NewEmisData!E:E, NewEmisData!$A:$A, "Pickup", NewEmisData!$B:$B, $A435, NewEmisData!$C:$C, $H435, NewEmisData!$D:$D, CC$2), SUMIFS(NewEmisData!E:E, NewEmisData!$A:$A, "LDV", NewEmisData!$B:$B, $A435, NewEmisData!$C:$C, $H435, NewEmisData!$D:$D, CC$2))</f>
        <v>0</v>
      </c>
      <c r="CD435" s="335">
        <f>$I435*IF($G435="Pickup", SUMIFS(NewEmisData!F:F, NewEmisData!$A:$A, "Pickup", NewEmisData!$B:$B, $A435, NewEmisData!$C:$C, $H435, NewEmisData!$D:$D, CD$2), SUMIFS(NewEmisData!F:F, NewEmisData!$A:$A, "LDV", NewEmisData!$B:$B, $A435, NewEmisData!$C:$C, $H435, NewEmisData!$D:$D, CD$2))</f>
        <v>0</v>
      </c>
      <c r="CE435" s="335">
        <f>$I435*IF($G435="Pickup", SUMIFS(NewEmisData!G:G, NewEmisData!$A:$A, "Pickup", NewEmisData!$B:$B, $A435, NewEmisData!$C:$C, $H435, NewEmisData!$D:$D, CE$2), SUMIFS(NewEmisData!G:G, NewEmisData!$A:$A, "LDV", NewEmisData!$B:$B, $A435, NewEmisData!$C:$C, $H435, NewEmisData!$D:$D, CE$2))</f>
        <v>0</v>
      </c>
      <c r="CF435" s="335">
        <f>$I435*IF($G435="Pickup", SUMIFS(NewEmisData!H:H, NewEmisData!$A:$A, "Pickup", NewEmisData!$B:$B, $A435, NewEmisData!$C:$C, $H435, NewEmisData!$D:$D, CF$2), SUMIFS(NewEmisData!H:H, NewEmisData!$A:$A, "LDV", NewEmisData!$B:$B, $A435, NewEmisData!$C:$C, $H435, NewEmisData!$D:$D, CF$2))</f>
        <v>0</v>
      </c>
      <c r="CG435" s="335">
        <f>$I435*IF($G435="Pickup", SUMIFS(NewEmisData!I:I, NewEmisData!$A:$A, "Pickup", NewEmisData!$B:$B, $A435, NewEmisData!$C:$C, $H435, NewEmisData!$D:$D, CG$2), SUMIFS(NewEmisData!I:I, NewEmisData!$A:$A, "LDV", NewEmisData!$B:$B, $A435, NewEmisData!$C:$C, $H435, NewEmisData!$D:$D, CG$2))</f>
        <v>0</v>
      </c>
      <c r="CH435" s="335">
        <f>$I435*IF($G435="Pickup", SUMIFS(NewEmisData!J:J, NewEmisData!$A:$A, "Pickup", NewEmisData!$B:$B, $A435, NewEmisData!$C:$C, $H435, NewEmisData!$D:$D, CH$2), SUMIFS(NewEmisData!J:J, NewEmisData!$A:$A, "LDV", NewEmisData!$B:$B, $A435, NewEmisData!$C:$C, $H435, NewEmisData!$D:$D, CH$2))</f>
        <v>0</v>
      </c>
      <c r="CI435" s="335">
        <f>$I435*IF($G435="Pickup", SUMIFS(NewEmisData!K:K, NewEmisData!$A:$A, "Pickup", NewEmisData!$B:$B, $A435, NewEmisData!$C:$C, $H435, NewEmisData!$D:$D, CI$2), SUMIFS(NewEmisData!K:K, NewEmisData!$A:$A, "LDV", NewEmisData!$B:$B, $A435, NewEmisData!$C:$C, $H435, NewEmisData!$D:$D, CI$2))</f>
        <v>0</v>
      </c>
      <c r="CJ435" s="335">
        <f>$I435*IF($G435="Pickup", SUMIFS(NewEmisData!L:L, NewEmisData!$A:$A, "Pickup", NewEmisData!$B:$B, $A435, NewEmisData!$C:$C, $H435, NewEmisData!$D:$D, CJ$2), SUMIFS(NewEmisData!L:L, NewEmisData!$A:$A, "LDV", NewEmisData!$B:$B, $A435, NewEmisData!$C:$C, $H435, NewEmisData!$D:$D, CJ$2))</f>
        <v>0</v>
      </c>
      <c r="CK435" s="335">
        <f>$I435*IF($G435="Pickup", SUMIFS(NewEmisData!M:M, NewEmisData!$A:$A, "Pickup", NewEmisData!$B:$B, $A435, NewEmisData!$C:$C, $H435, NewEmisData!$D:$D, CK$2), SUMIFS(NewEmisData!M:M, NewEmisData!$A:$A, "LDV", NewEmisData!$B:$B, $A435, NewEmisData!$C:$C, $H435, NewEmisData!$D:$D, CK$2))</f>
        <v>0</v>
      </c>
      <c r="CL435" s="335">
        <v>0</v>
      </c>
      <c r="CM435" s="335">
        <f>$I435*IF($G435="Pickup", SUMIFS(NewEmisData!E:E, NewEmisData!$A:$A, "Pickup", NewEmisData!$B:$B, $A435, NewEmisData!$C:$C, $H435, NewEmisData!$D:$D, CM$2), SUMIFS(NewEmisData!E:E, NewEmisData!$A:$A, "LDV", NewEmisData!$B:$B, $A435, NewEmisData!$C:$C, $H435, NewEmisData!$D:$D, CM$2))</f>
        <v>0</v>
      </c>
      <c r="CN435" s="335">
        <f>$I435*IF($G435="Pickup", SUMIFS(NewEmisData!F:F, NewEmisData!$A:$A, "Pickup", NewEmisData!$B:$B, $A435, NewEmisData!$C:$C, $H435, NewEmisData!$D:$D, CN$2), SUMIFS(NewEmisData!F:F, NewEmisData!$A:$A, "LDV", NewEmisData!$B:$B, $A435, NewEmisData!$C:$C, $H435, NewEmisData!$D:$D, CN$2))</f>
        <v>0</v>
      </c>
      <c r="CO435" s="335">
        <f>$I435*IF($G435="Pickup", SUMIFS(NewEmisData!G:G, NewEmisData!$A:$A, "Pickup", NewEmisData!$B:$B, $A435, NewEmisData!$C:$C, $H435, NewEmisData!$D:$D, CO$2), SUMIFS(NewEmisData!G:G, NewEmisData!$A:$A, "LDV", NewEmisData!$B:$B, $A435, NewEmisData!$C:$C, $H435, NewEmisData!$D:$D, CO$2))</f>
        <v>0</v>
      </c>
      <c r="CP435" s="335">
        <f>$I435*IF($G435="Pickup", SUMIFS(NewEmisData!H:H, NewEmisData!$A:$A, "Pickup", NewEmisData!$B:$B, $A435, NewEmisData!$C:$C, $H435, NewEmisData!$D:$D, CP$2), SUMIFS(NewEmisData!H:H, NewEmisData!$A:$A, "LDV", NewEmisData!$B:$B, $A435, NewEmisData!$C:$C, $H435, NewEmisData!$D:$D, CP$2))</f>
        <v>0</v>
      </c>
      <c r="CQ435" s="335">
        <f>$I435*IF($G435="Pickup", SUMIFS(NewEmisData!I:I, NewEmisData!$A:$A, "Pickup", NewEmisData!$B:$B, $A435, NewEmisData!$C:$C, $H435, NewEmisData!$D:$D, CQ$2), SUMIFS(NewEmisData!I:I, NewEmisData!$A:$A, "LDV", NewEmisData!$B:$B, $A435, NewEmisData!$C:$C, $H435, NewEmisData!$D:$D, CQ$2))</f>
        <v>0</v>
      </c>
      <c r="CR435" s="335">
        <f>$I435*IF($G435="Pickup", SUMIFS(NewEmisData!J:J, NewEmisData!$A:$A, "Pickup", NewEmisData!$B:$B, $A435, NewEmisData!$C:$C, $H435, NewEmisData!$D:$D, CR$2), SUMIFS(NewEmisData!J:J, NewEmisData!$A:$A, "LDV", NewEmisData!$B:$B, $A435, NewEmisData!$C:$C, $H435, NewEmisData!$D:$D, CR$2))</f>
        <v>0</v>
      </c>
      <c r="CS435" s="335">
        <f>$I435*IF($G435="Pickup", SUMIFS(NewEmisData!K:K, NewEmisData!$A:$A, "Pickup", NewEmisData!$B:$B, $A435, NewEmisData!$C:$C, $H435, NewEmisData!$D:$D, CS$2), SUMIFS(NewEmisData!K:K, NewEmisData!$A:$A, "LDV", NewEmisData!$B:$B, $A435, NewEmisData!$C:$C, $H435, NewEmisData!$D:$D, CS$2))</f>
        <v>0</v>
      </c>
      <c r="CT435" s="335">
        <f>$I435*IF($G435="Pickup", SUMIFS(NewEmisData!L:L, NewEmisData!$A:$A, "Pickup", NewEmisData!$B:$B, $A435, NewEmisData!$C:$C, $H435, NewEmisData!$D:$D, CT$2), SUMIFS(NewEmisData!L:L, NewEmisData!$A:$A, "LDV", NewEmisData!$B:$B, $A435, NewEmisData!$C:$C, $H435, NewEmisData!$D:$D, CT$2))</f>
        <v>0</v>
      </c>
      <c r="CU435" s="335">
        <f>$I435*IF($G435="Pickup", SUMIFS(NewEmisData!M:M, NewEmisData!$A:$A, "Pickup", NewEmisData!$B:$B, $A435, NewEmisData!$C:$C, $H435, NewEmisData!$D:$D, CU$2), SUMIFS(NewEmisData!M:M, NewEmisData!$A:$A, "LDV", NewEmisData!$B:$B, $A435, NewEmisData!$C:$C, $H435, NewEmisData!$D:$D, CU$2))</f>
        <v>0</v>
      </c>
      <c r="CV435" s="335">
        <v>0</v>
      </c>
      <c r="CW435" s="335">
        <v>0</v>
      </c>
      <c r="CX435" s="335">
        <v>0</v>
      </c>
      <c r="CY435" s="335">
        <v>0</v>
      </c>
      <c r="CZ435" s="335">
        <v>0</v>
      </c>
      <c r="DA435" s="335">
        <v>0</v>
      </c>
      <c r="DB435" s="335">
        <v>0</v>
      </c>
      <c r="DC435" s="335">
        <v>0</v>
      </c>
      <c r="DD435" s="335">
        <v>0</v>
      </c>
      <c r="DE435" s="335">
        <v>0</v>
      </c>
      <c r="DF435" s="335">
        <v>0</v>
      </c>
      <c r="DG435" s="335">
        <f>$I435*IF($G435="Pickup", SUMIFS(NewEmisData!E:E, NewEmisData!$A:$A, "Pickup", NewEmisData!$B:$B, $A435, NewEmisData!$C:$C, $H435, NewEmisData!$D:$D, DG$2), SUMIFS(NewEmisData!E:E, NewEmisData!$A:$A, "LDV", NewEmisData!$B:$B, $A435, NewEmisData!$C:$C, $H435, NewEmisData!$D:$D, DG$2))</f>
        <v>0</v>
      </c>
      <c r="DH435" s="335">
        <f>$I435*IF($G435="Pickup", SUMIFS(NewEmisData!F:F, NewEmisData!$A:$A, "Pickup", NewEmisData!$B:$B, $A435, NewEmisData!$C:$C, $H435, NewEmisData!$D:$D, DH$2), SUMIFS(NewEmisData!F:F, NewEmisData!$A:$A, "LDV", NewEmisData!$B:$B, $A435, NewEmisData!$C:$C, $H435, NewEmisData!$D:$D, DH$2))</f>
        <v>0</v>
      </c>
      <c r="DI435" s="335">
        <f>$I435*IF($G435="Pickup", SUMIFS(NewEmisData!G:G, NewEmisData!$A:$A, "Pickup", NewEmisData!$B:$B, $A435, NewEmisData!$C:$C, $H435, NewEmisData!$D:$D, DI$2), SUMIFS(NewEmisData!G:G, NewEmisData!$A:$A, "LDV", NewEmisData!$B:$B, $A435, NewEmisData!$C:$C, $H435, NewEmisData!$D:$D, DI$2))</f>
        <v>0</v>
      </c>
      <c r="DJ435" s="335">
        <f>$I435*IF($G435="Pickup", SUMIFS(NewEmisData!H:H, NewEmisData!$A:$A, "Pickup", NewEmisData!$B:$B, $A435, NewEmisData!$C:$C, $H435, NewEmisData!$D:$D, DJ$2), SUMIFS(NewEmisData!H:H, NewEmisData!$A:$A, "LDV", NewEmisData!$B:$B, $A435, NewEmisData!$C:$C, $H435, NewEmisData!$D:$D, DJ$2))</f>
        <v>0</v>
      </c>
      <c r="DK435" s="335">
        <f>$I435*IF($G435="Pickup", SUMIFS(NewEmisData!I:I, NewEmisData!$A:$A, "Pickup", NewEmisData!$B:$B, $A435, NewEmisData!$C:$C, $H435, NewEmisData!$D:$D, DK$2), SUMIFS(NewEmisData!I:I, NewEmisData!$A:$A, "LDV", NewEmisData!$B:$B, $A435, NewEmisData!$C:$C, $H435, NewEmisData!$D:$D, DK$2))</f>
        <v>0</v>
      </c>
      <c r="DL435" s="335">
        <f>$I435*IF($G435="Pickup", SUMIFS(NewEmisData!J:J, NewEmisData!$A:$A, "Pickup", NewEmisData!$B:$B, $A435, NewEmisData!$C:$C, $H435, NewEmisData!$D:$D, DL$2), SUMIFS(NewEmisData!J:J, NewEmisData!$A:$A, "LDV", NewEmisData!$B:$B, $A435, NewEmisData!$C:$C, $H435, NewEmisData!$D:$D, DL$2))</f>
        <v>0</v>
      </c>
      <c r="DM435" s="335">
        <f>$I435*IF($G435="Pickup", SUMIFS(NewEmisData!K:K, NewEmisData!$A:$A, "Pickup", NewEmisData!$B:$B, $A435, NewEmisData!$C:$C, $H435, NewEmisData!$D:$D, DM$2), SUMIFS(NewEmisData!K:K, NewEmisData!$A:$A, "LDV", NewEmisData!$B:$B, $A435, NewEmisData!$C:$C, $H435, NewEmisData!$D:$D, DM$2))</f>
        <v>0</v>
      </c>
      <c r="DN435" s="335">
        <f>$I435*IF($G435="Pickup", SUMIFS(NewEmisData!L:L, NewEmisData!$A:$A, "Pickup", NewEmisData!$B:$B, $A435, NewEmisData!$C:$C, $H435, NewEmisData!$D:$D, DN$2), SUMIFS(NewEmisData!L:L, NewEmisData!$A:$A, "LDV", NewEmisData!$B:$B, $A435, NewEmisData!$C:$C, $H435, NewEmisData!$D:$D, DN$2))</f>
        <v>0</v>
      </c>
      <c r="DO435" s="335">
        <f>$I435*IF($G435="Pickup", SUMIFS(NewEmisData!M:M, NewEmisData!$A:$A, "Pickup", NewEmisData!$B:$B, $A435, NewEmisData!$C:$C, $H435, NewEmisData!$D:$D, DO$2), SUMIFS(NewEmisData!M:M, NewEmisData!$A:$A, "LDV", NewEmisData!$B:$B, $A435, NewEmisData!$C:$C, $H435, NewEmisData!$D:$D, DO$2))</f>
        <v>0</v>
      </c>
      <c r="DP435" s="335">
        <v>0</v>
      </c>
      <c r="DQ435" s="335">
        <f>$I435*IF($G435="Pickup", SUMIFS(NewEmisData!E:E, NewEmisData!$A:$A, "Pickup", NewEmisData!$B:$B, $A435, NewEmisData!$C:$C, $H435, NewEmisData!$D:$D, DQ$2), SUMIFS(NewEmisData!E:E, NewEmisData!$A:$A, "LDV", NewEmisData!$B:$B, $A435, NewEmisData!$C:$C, $H435, NewEmisData!$D:$D, DQ$2))</f>
        <v>0</v>
      </c>
      <c r="DR435" s="335">
        <f>$I435*IF($G435="Pickup", SUMIFS(NewEmisData!F:F, NewEmisData!$A:$A, "Pickup", NewEmisData!$B:$B, $A435, NewEmisData!$C:$C, $H435, NewEmisData!$D:$D, DR$2), SUMIFS(NewEmisData!F:F, NewEmisData!$A:$A, "LDV", NewEmisData!$B:$B, $A435, NewEmisData!$C:$C, $H435, NewEmisData!$D:$D, DR$2))</f>
        <v>0</v>
      </c>
      <c r="DS435" s="335">
        <f>$I435*IF($G435="Pickup", SUMIFS(NewEmisData!G:G, NewEmisData!$A:$A, "Pickup", NewEmisData!$B:$B, $A435, NewEmisData!$C:$C, $H435, NewEmisData!$D:$D, DS$2), SUMIFS(NewEmisData!G:G, NewEmisData!$A:$A, "LDV", NewEmisData!$B:$B, $A435, NewEmisData!$C:$C, $H435, NewEmisData!$D:$D, DS$2))</f>
        <v>0</v>
      </c>
      <c r="DT435" s="335">
        <f>$I435*IF($G435="Pickup", SUMIFS(NewEmisData!H:H, NewEmisData!$A:$A, "Pickup", NewEmisData!$B:$B, $A435, NewEmisData!$C:$C, $H435, NewEmisData!$D:$D, DT$2), SUMIFS(NewEmisData!H:H, NewEmisData!$A:$A, "LDV", NewEmisData!$B:$B, $A435, NewEmisData!$C:$C, $H435, NewEmisData!$D:$D, DT$2))</f>
        <v>0</v>
      </c>
      <c r="DU435" s="335">
        <f>$I435*IF($G435="Pickup", SUMIFS(NewEmisData!I:I, NewEmisData!$A:$A, "Pickup", NewEmisData!$B:$B, $A435, NewEmisData!$C:$C, $H435, NewEmisData!$D:$D, DU$2), SUMIFS(NewEmisData!I:I, NewEmisData!$A:$A, "LDV", NewEmisData!$B:$B, $A435, NewEmisData!$C:$C, $H435, NewEmisData!$D:$D, DU$2))</f>
        <v>0</v>
      </c>
      <c r="DV435" s="335">
        <f>$I435*IF($G435="Pickup", SUMIFS(NewEmisData!J:J, NewEmisData!$A:$A, "Pickup", NewEmisData!$B:$B, $A435, NewEmisData!$C:$C, $H435, NewEmisData!$D:$D, DV$2), SUMIFS(NewEmisData!J:J, NewEmisData!$A:$A, "LDV", NewEmisData!$B:$B, $A435, NewEmisData!$C:$C, $H435, NewEmisData!$D:$D, DV$2))</f>
        <v>0</v>
      </c>
      <c r="DW435" s="335">
        <f>$I435*IF($G435="Pickup", SUMIFS(NewEmisData!K:K, NewEmisData!$A:$A, "Pickup", NewEmisData!$B:$B, $A435, NewEmisData!$C:$C, $H435, NewEmisData!$D:$D, DW$2), SUMIFS(NewEmisData!K:K, NewEmisData!$A:$A, "LDV", NewEmisData!$B:$B, $A435, NewEmisData!$C:$C, $H435, NewEmisData!$D:$D, DW$2))</f>
        <v>0</v>
      </c>
      <c r="DX435" s="335">
        <f>$I435*IF($G435="Pickup", SUMIFS(NewEmisData!L:L, NewEmisData!$A:$A, "Pickup", NewEmisData!$B:$B, $A435, NewEmisData!$C:$C, $H435, NewEmisData!$D:$D, DX$2), SUMIFS(NewEmisData!L:L, NewEmisData!$A:$A, "LDV", NewEmisData!$B:$B, $A435, NewEmisData!$C:$C, $H435, NewEmisData!$D:$D, DX$2))</f>
        <v>0</v>
      </c>
      <c r="DY435" s="335">
        <f>$I435*IF($G435="Pickup", SUMIFS(NewEmisData!M:M, NewEmisData!$A:$A, "Pickup", NewEmisData!$B:$B, $A435, NewEmisData!$C:$C, $H435, NewEmisData!$D:$D, DY$2), SUMIFS(NewEmisData!M:M, NewEmisData!$A:$A, "LDV", NewEmisData!$B:$B, $A435, NewEmisData!$C:$C, $H435, NewEmisData!$D:$D, DY$2))</f>
        <v>0</v>
      </c>
      <c r="DZ435" s="335">
        <v>0</v>
      </c>
      <c r="EA435" s="335">
        <f t="shared" si="774"/>
        <v>0</v>
      </c>
      <c r="EB435" s="335">
        <f t="shared" si="775"/>
        <v>0</v>
      </c>
      <c r="EC435" s="335">
        <f t="shared" si="776"/>
        <v>0</v>
      </c>
      <c r="ED435" s="335">
        <f t="shared" si="777"/>
        <v>0</v>
      </c>
      <c r="EE435" s="335">
        <f t="shared" si="778"/>
        <v>0</v>
      </c>
      <c r="EF435" s="335">
        <f t="shared" si="779"/>
        <v>0</v>
      </c>
      <c r="EG435" s="335">
        <f t="shared" si="780"/>
        <v>0</v>
      </c>
      <c r="EH435" s="335">
        <f t="shared" si="781"/>
        <v>0</v>
      </c>
      <c r="EI435" s="335">
        <f t="shared" si="782"/>
        <v>0</v>
      </c>
      <c r="EJ435" s="335">
        <f t="shared" si="783"/>
        <v>0</v>
      </c>
      <c r="EK435" s="335">
        <f t="shared" si="784"/>
        <v>0</v>
      </c>
      <c r="EL435" s="335">
        <f t="shared" si="785"/>
        <v>0</v>
      </c>
      <c r="EM435" s="335">
        <f t="shared" si="786"/>
        <v>0</v>
      </c>
      <c r="EN435" s="335">
        <f t="shared" si="787"/>
        <v>0</v>
      </c>
      <c r="EO435" s="335">
        <f t="shared" si="788"/>
        <v>0</v>
      </c>
      <c r="EP435" s="335">
        <f t="shared" si="789"/>
        <v>0</v>
      </c>
      <c r="EQ435" s="335">
        <f t="shared" si="790"/>
        <v>0</v>
      </c>
      <c r="ER435" s="335">
        <f t="shared" si="791"/>
        <v>0</v>
      </c>
      <c r="ES435" s="335">
        <f t="shared" si="792"/>
        <v>0</v>
      </c>
      <c r="ET435" s="335">
        <f t="shared" si="793"/>
        <v>0</v>
      </c>
      <c r="EU435" s="335">
        <f t="shared" si="794"/>
        <v>0</v>
      </c>
      <c r="EV435" s="335">
        <f t="shared" si="795"/>
        <v>0</v>
      </c>
      <c r="EW435" s="335">
        <f t="shared" si="796"/>
        <v>0</v>
      </c>
      <c r="EX435" s="335">
        <f t="shared" si="797"/>
        <v>0</v>
      </c>
      <c r="EY435" s="335">
        <f t="shared" si="798"/>
        <v>0</v>
      </c>
      <c r="EZ435" s="335">
        <f t="shared" si="799"/>
        <v>0</v>
      </c>
      <c r="FA435" s="335">
        <f t="shared" si="800"/>
        <v>0</v>
      </c>
      <c r="FB435" s="335">
        <f t="shared" si="801"/>
        <v>0</v>
      </c>
      <c r="FC435" s="335">
        <f t="shared" si="802"/>
        <v>0</v>
      </c>
      <c r="FD435" s="335">
        <f t="shared" si="803"/>
        <v>0</v>
      </c>
      <c r="FE435" s="335">
        <f t="shared" si="804"/>
        <v>7.3243110221385299E-2</v>
      </c>
      <c r="FF435" s="335">
        <f t="shared" si="805"/>
        <v>7.3243110221385299E-2</v>
      </c>
      <c r="FG435" s="335">
        <f t="shared" si="806"/>
        <v>7.32430660863298E-2</v>
      </c>
      <c r="FH435" s="335">
        <f t="shared" si="807"/>
        <v>7.3243157465552503E-2</v>
      </c>
      <c r="FI435" s="335">
        <f t="shared" si="808"/>
        <v>7.3243061950548305E-2</v>
      </c>
      <c r="FJ435" s="335">
        <f t="shared" si="809"/>
        <v>7.3243007522533404E-2</v>
      </c>
      <c r="FK435" s="335">
        <f t="shared" si="810"/>
        <v>7.3243037508868306E-2</v>
      </c>
      <c r="FL435" s="335">
        <f t="shared" si="811"/>
        <v>7.3242921236188793E-2</v>
      </c>
      <c r="FM435" s="335">
        <f t="shared" si="812"/>
        <v>7.3242921236188793E-2</v>
      </c>
      <c r="FN435" s="335">
        <f t="shared" si="813"/>
        <v>0</v>
      </c>
      <c r="FO435" s="335">
        <f t="shared" si="814"/>
        <v>9.4510282374974993E-3</v>
      </c>
      <c r="FP435" s="335">
        <f t="shared" si="815"/>
        <v>9.4510282374974993E-3</v>
      </c>
      <c r="FQ435" s="335">
        <f t="shared" si="816"/>
        <v>9.4510125266560902E-3</v>
      </c>
      <c r="FR435" s="335">
        <f t="shared" si="817"/>
        <v>9.4510284224167199E-3</v>
      </c>
      <c r="FS435" s="335">
        <f t="shared" si="818"/>
        <v>9.4510120080224802E-3</v>
      </c>
      <c r="FT435" s="335">
        <f t="shared" si="819"/>
        <v>9.4510218218297193E-3</v>
      </c>
      <c r="FU435" s="335">
        <f t="shared" si="820"/>
        <v>9.4510103244617501E-3</v>
      </c>
      <c r="FV435" s="335">
        <f t="shared" si="821"/>
        <v>9.4510089054136992E-3</v>
      </c>
      <c r="FW435" s="335">
        <f t="shared" si="822"/>
        <v>9.4510089054136992E-3</v>
      </c>
      <c r="FX435" s="335">
        <f t="shared" si="823"/>
        <v>0</v>
      </c>
    </row>
    <row r="436" spans="1:180" x14ac:dyDescent="0.2">
      <c r="A436" s="305" t="str">
        <f>_xlfn.CONCAT(IF(LEFT(TRIM(A435),1)="*", "*R", "R"), 1+RIGHT(TRIM(A435),1))</f>
        <v>R3</v>
      </c>
      <c r="B436" s="305" t="str">
        <f t="shared" ref="B436:B439" si="835">B435</f>
        <v>TLSSELC200</v>
      </c>
      <c r="C436" s="305" t="str">
        <f t="shared" ref="C436:C439" si="836">C435</f>
        <v>Electric small SUV w/200 mi range</v>
      </c>
      <c r="D436" s="301" t="str">
        <f t="shared" ref="D436:D439" si="837">D435</f>
        <v>bn-vmt, bn-vmt/a</v>
      </c>
      <c r="E436" s="301" t="str">
        <f t="shared" ref="E436:E439" si="838">E435</f>
        <v>TRNELC</v>
      </c>
      <c r="F436" s="301" t="str">
        <f t="shared" ref="F436:F439" si="839">F435</f>
        <v>TL</v>
      </c>
      <c r="G436" s="315" t="s">
        <v>821</v>
      </c>
      <c r="H436" s="315" t="s">
        <v>36</v>
      </c>
      <c r="I436" s="315">
        <v>1</v>
      </c>
      <c r="J436" s="315" t="str">
        <f t="shared" si="824"/>
        <v>Small SUV-ELC</v>
      </c>
      <c r="K436" s="335">
        <f>$I436*IF($G436="Pickup", SUMIFS(NewEmisData!E:E, NewEmisData!$A:$A, "Pickup", NewEmisData!$B:$B, $A436, NewEmisData!$C:$C, $H436, NewEmisData!$D:$D, K$2), SUMIFS(NewEmisData!E:E, NewEmisData!$A:$A, "LDV", NewEmisData!$B:$B, $A436, NewEmisData!$C:$C, $H436, NewEmisData!$D:$D, K$2))</f>
        <v>0</v>
      </c>
      <c r="L436" s="335">
        <f>$I436*IF($G436="Pickup", SUMIFS(NewEmisData!F:F, NewEmisData!$A:$A, "Pickup", NewEmisData!$B:$B, $A436, NewEmisData!$C:$C, $H436, NewEmisData!$D:$D, L$2), SUMIFS(NewEmisData!F:F, NewEmisData!$A:$A, "LDV", NewEmisData!$B:$B, $A436, NewEmisData!$C:$C, $H436, NewEmisData!$D:$D, L$2))</f>
        <v>0</v>
      </c>
      <c r="M436" s="335">
        <f>$I436*IF($G436="Pickup", SUMIFS(NewEmisData!G:G, NewEmisData!$A:$A, "Pickup", NewEmisData!$B:$B, $A436, NewEmisData!$C:$C, $H436, NewEmisData!$D:$D, M$2), SUMIFS(NewEmisData!G:G, NewEmisData!$A:$A, "LDV", NewEmisData!$B:$B, $A436, NewEmisData!$C:$C, $H436, NewEmisData!$D:$D, M$2))</f>
        <v>0</v>
      </c>
      <c r="N436" s="335">
        <f>$I436*IF($G436="Pickup", SUMIFS(NewEmisData!H:H, NewEmisData!$A:$A, "Pickup", NewEmisData!$B:$B, $A436, NewEmisData!$C:$C, $H436, NewEmisData!$D:$D, N$2), SUMIFS(NewEmisData!H:H, NewEmisData!$A:$A, "LDV", NewEmisData!$B:$B, $A436, NewEmisData!$C:$C, $H436, NewEmisData!$D:$D, N$2))</f>
        <v>0</v>
      </c>
      <c r="O436" s="335">
        <f>$I436*IF($G436="Pickup", SUMIFS(NewEmisData!I:I, NewEmisData!$A:$A, "Pickup", NewEmisData!$B:$B, $A436, NewEmisData!$C:$C, $H436, NewEmisData!$D:$D, O$2), SUMIFS(NewEmisData!I:I, NewEmisData!$A:$A, "LDV", NewEmisData!$B:$B, $A436, NewEmisData!$C:$C, $H436, NewEmisData!$D:$D, O$2))</f>
        <v>0</v>
      </c>
      <c r="P436" s="335">
        <f>$I436*IF($G436="Pickup", SUMIFS(NewEmisData!J:J, NewEmisData!$A:$A, "Pickup", NewEmisData!$B:$B, $A436, NewEmisData!$C:$C, $H436, NewEmisData!$D:$D, P$2), SUMIFS(NewEmisData!J:J, NewEmisData!$A:$A, "LDV", NewEmisData!$B:$B, $A436, NewEmisData!$C:$C, $H436, NewEmisData!$D:$D, P$2))</f>
        <v>0</v>
      </c>
      <c r="Q436" s="335">
        <f>$I436*IF($G436="Pickup", SUMIFS(NewEmisData!K:K, NewEmisData!$A:$A, "Pickup", NewEmisData!$B:$B, $A436, NewEmisData!$C:$C, $H436, NewEmisData!$D:$D, Q$2), SUMIFS(NewEmisData!K:K, NewEmisData!$A:$A, "LDV", NewEmisData!$B:$B, $A436, NewEmisData!$C:$C, $H436, NewEmisData!$D:$D, Q$2))</f>
        <v>0</v>
      </c>
      <c r="R436" s="335">
        <f>$I436*IF($G436="Pickup", SUMIFS(NewEmisData!L:L, NewEmisData!$A:$A, "Pickup", NewEmisData!$B:$B, $A436, NewEmisData!$C:$C, $H436, NewEmisData!$D:$D, R$2), SUMIFS(NewEmisData!L:L, NewEmisData!$A:$A, "LDV", NewEmisData!$B:$B, $A436, NewEmisData!$C:$C, $H436, NewEmisData!$D:$D, R$2))</f>
        <v>0</v>
      </c>
      <c r="S436" s="335">
        <f>$I436*IF($G436="Pickup", SUMIFS(NewEmisData!M:M, NewEmisData!$A:$A, "Pickup", NewEmisData!$B:$B, $A436, NewEmisData!$C:$C, $H436, NewEmisData!$D:$D, S$2), SUMIFS(NewEmisData!M:M, NewEmisData!$A:$A, "LDV", NewEmisData!$B:$B, $A436, NewEmisData!$C:$C, $H436, NewEmisData!$D:$D, S$2))</f>
        <v>0</v>
      </c>
      <c r="T436" s="335">
        <v>0</v>
      </c>
      <c r="U436" s="335">
        <f>$I436*IF($G436="Pickup", SUMIFS(NewEmisData!E:E, NewEmisData!$A:$A, "Pickup", NewEmisData!$B:$B, $A436, NewEmisData!$C:$C, $H436, NewEmisData!$D:$D, U$2), SUMIFS(NewEmisData!E:E, NewEmisData!$A:$A, "LDV", NewEmisData!$B:$B, $A436, NewEmisData!$C:$C, $H436, NewEmisData!$D:$D, U$2))</f>
        <v>0</v>
      </c>
      <c r="V436" s="335">
        <f>$I436*IF($G436="Pickup", SUMIFS(NewEmisData!F:F, NewEmisData!$A:$A, "Pickup", NewEmisData!$B:$B, $A436, NewEmisData!$C:$C, $H436, NewEmisData!$D:$D, V$2), SUMIFS(NewEmisData!F:F, NewEmisData!$A:$A, "LDV", NewEmisData!$B:$B, $A436, NewEmisData!$C:$C, $H436, NewEmisData!$D:$D, V$2))</f>
        <v>0</v>
      </c>
      <c r="W436" s="335">
        <f>$I436*IF($G436="Pickup", SUMIFS(NewEmisData!G:G, NewEmisData!$A:$A, "Pickup", NewEmisData!$B:$B, $A436, NewEmisData!$C:$C, $H436, NewEmisData!$D:$D, W$2), SUMIFS(NewEmisData!G:G, NewEmisData!$A:$A, "LDV", NewEmisData!$B:$B, $A436, NewEmisData!$C:$C, $H436, NewEmisData!$D:$D, W$2))</f>
        <v>0</v>
      </c>
      <c r="X436" s="335">
        <f>$I436*IF($G436="Pickup", SUMIFS(NewEmisData!H:H, NewEmisData!$A:$A, "Pickup", NewEmisData!$B:$B, $A436, NewEmisData!$C:$C, $H436, NewEmisData!$D:$D, X$2), SUMIFS(NewEmisData!H:H, NewEmisData!$A:$A, "LDV", NewEmisData!$B:$B, $A436, NewEmisData!$C:$C, $H436, NewEmisData!$D:$D, X$2))</f>
        <v>0</v>
      </c>
      <c r="Y436" s="335">
        <f>$I436*IF($G436="Pickup", SUMIFS(NewEmisData!I:I, NewEmisData!$A:$A, "Pickup", NewEmisData!$B:$B, $A436, NewEmisData!$C:$C, $H436, NewEmisData!$D:$D, Y$2), SUMIFS(NewEmisData!I:I, NewEmisData!$A:$A, "LDV", NewEmisData!$B:$B, $A436, NewEmisData!$C:$C, $H436, NewEmisData!$D:$D, Y$2))</f>
        <v>0</v>
      </c>
      <c r="Z436" s="335">
        <f>$I436*IF($G436="Pickup", SUMIFS(NewEmisData!J:J, NewEmisData!$A:$A, "Pickup", NewEmisData!$B:$B, $A436, NewEmisData!$C:$C, $H436, NewEmisData!$D:$D, Z$2), SUMIFS(NewEmisData!J:J, NewEmisData!$A:$A, "LDV", NewEmisData!$B:$B, $A436, NewEmisData!$C:$C, $H436, NewEmisData!$D:$D, Z$2))</f>
        <v>0</v>
      </c>
      <c r="AA436" s="335">
        <f>$I436*IF($G436="Pickup", SUMIFS(NewEmisData!K:K, NewEmisData!$A:$A, "Pickup", NewEmisData!$B:$B, $A436, NewEmisData!$C:$C, $H436, NewEmisData!$D:$D, AA$2), SUMIFS(NewEmisData!K:K, NewEmisData!$A:$A, "LDV", NewEmisData!$B:$B, $A436, NewEmisData!$C:$C, $H436, NewEmisData!$D:$D, AA$2))</f>
        <v>0</v>
      </c>
      <c r="AB436" s="335">
        <f>$I436*IF($G436="Pickup", SUMIFS(NewEmisData!L:L, NewEmisData!$A:$A, "Pickup", NewEmisData!$B:$B, $A436, NewEmisData!$C:$C, $H436, NewEmisData!$D:$D, AB$2), SUMIFS(NewEmisData!L:L, NewEmisData!$A:$A, "LDV", NewEmisData!$B:$B, $A436, NewEmisData!$C:$C, $H436, NewEmisData!$D:$D, AB$2))</f>
        <v>0</v>
      </c>
      <c r="AC436" s="335">
        <f>$I436*IF($G436="Pickup", SUMIFS(NewEmisData!M:M, NewEmisData!$A:$A, "Pickup", NewEmisData!$B:$B, $A436, NewEmisData!$C:$C, $H436, NewEmisData!$D:$D, AC$2), SUMIFS(NewEmisData!M:M, NewEmisData!$A:$A, "LDV", NewEmisData!$B:$B, $A436, NewEmisData!$C:$C, $H436, NewEmisData!$D:$D, AC$2))</f>
        <v>0</v>
      </c>
      <c r="AD436" s="335">
        <v>0</v>
      </c>
      <c r="AE436" s="335">
        <f>$I436*IF($G436="Pickup", SUMIFS(NewEmisData!E:E, NewEmisData!$A:$A, "Pickup", NewEmisData!$B:$B, $A436, NewEmisData!$C:$C, $H436, NewEmisData!$D:$D, AE$2), SUMIFS(NewEmisData!E:E, NewEmisData!$A:$A, "LDV", NewEmisData!$B:$B, $A436, NewEmisData!$C:$C, $H436, NewEmisData!$D:$D, AE$2))</f>
        <v>0</v>
      </c>
      <c r="AF436" s="335">
        <f>$I436*IF($G436="Pickup", SUMIFS(NewEmisData!F:F, NewEmisData!$A:$A, "Pickup", NewEmisData!$B:$B, $A436, NewEmisData!$C:$C, $H436, NewEmisData!$D:$D, AF$2), SUMIFS(NewEmisData!F:F, NewEmisData!$A:$A, "LDV", NewEmisData!$B:$B, $A436, NewEmisData!$C:$C, $H436, NewEmisData!$D:$D, AF$2))</f>
        <v>0</v>
      </c>
      <c r="AG436" s="335">
        <f>$I436*IF($G436="Pickup", SUMIFS(NewEmisData!G:G, NewEmisData!$A:$A, "Pickup", NewEmisData!$B:$B, $A436, NewEmisData!$C:$C, $H436, NewEmisData!$D:$D, AG$2), SUMIFS(NewEmisData!G:G, NewEmisData!$A:$A, "LDV", NewEmisData!$B:$B, $A436, NewEmisData!$C:$C, $H436, NewEmisData!$D:$D, AG$2))</f>
        <v>0</v>
      </c>
      <c r="AH436" s="335">
        <f>$I436*IF($G436="Pickup", SUMIFS(NewEmisData!H:H, NewEmisData!$A:$A, "Pickup", NewEmisData!$B:$B, $A436, NewEmisData!$C:$C, $H436, NewEmisData!$D:$D, AH$2), SUMIFS(NewEmisData!H:H, NewEmisData!$A:$A, "LDV", NewEmisData!$B:$B, $A436, NewEmisData!$C:$C, $H436, NewEmisData!$D:$D, AH$2))</f>
        <v>0</v>
      </c>
      <c r="AI436" s="335">
        <f>$I436*IF($G436="Pickup", SUMIFS(NewEmisData!I:I, NewEmisData!$A:$A, "Pickup", NewEmisData!$B:$B, $A436, NewEmisData!$C:$C, $H436, NewEmisData!$D:$D, AI$2), SUMIFS(NewEmisData!I:I, NewEmisData!$A:$A, "LDV", NewEmisData!$B:$B, $A436, NewEmisData!$C:$C, $H436, NewEmisData!$D:$D, AI$2))</f>
        <v>0</v>
      </c>
      <c r="AJ436" s="335">
        <f>$I436*IF($G436="Pickup", SUMIFS(NewEmisData!J:J, NewEmisData!$A:$A, "Pickup", NewEmisData!$B:$B, $A436, NewEmisData!$C:$C, $H436, NewEmisData!$D:$D, AJ$2), SUMIFS(NewEmisData!J:J, NewEmisData!$A:$A, "LDV", NewEmisData!$B:$B, $A436, NewEmisData!$C:$C, $H436, NewEmisData!$D:$D, AJ$2))</f>
        <v>0</v>
      </c>
      <c r="AK436" s="335">
        <f>$I436*IF($G436="Pickup", SUMIFS(NewEmisData!K:K, NewEmisData!$A:$A, "Pickup", NewEmisData!$B:$B, $A436, NewEmisData!$C:$C, $H436, NewEmisData!$D:$D, AK$2), SUMIFS(NewEmisData!K:K, NewEmisData!$A:$A, "LDV", NewEmisData!$B:$B, $A436, NewEmisData!$C:$C, $H436, NewEmisData!$D:$D, AK$2))</f>
        <v>0</v>
      </c>
      <c r="AL436" s="335">
        <f>$I436*IF($G436="Pickup", SUMIFS(NewEmisData!L:L, NewEmisData!$A:$A, "Pickup", NewEmisData!$B:$B, $A436, NewEmisData!$C:$C, $H436, NewEmisData!$D:$D, AL$2), SUMIFS(NewEmisData!L:L, NewEmisData!$A:$A, "LDV", NewEmisData!$B:$B, $A436, NewEmisData!$C:$C, $H436, NewEmisData!$D:$D, AL$2))</f>
        <v>0</v>
      </c>
      <c r="AM436" s="335">
        <f>$I436*IF($G436="Pickup", SUMIFS(NewEmisData!M:M, NewEmisData!$A:$A, "Pickup", NewEmisData!$B:$B, $A436, NewEmisData!$C:$C, $H436, NewEmisData!$D:$D, AM$2), SUMIFS(NewEmisData!M:M, NewEmisData!$A:$A, "LDV", NewEmisData!$B:$B, $A436, NewEmisData!$C:$C, $H436, NewEmisData!$D:$D, AM$2))</f>
        <v>0</v>
      </c>
      <c r="AN436" s="335">
        <v>0</v>
      </c>
      <c r="AO436" s="335">
        <f>$I436*IF($G436="Pickup", SUMIFS(NewEmisData!E:E, NewEmisData!$A:$A, "Pickup", NewEmisData!$B:$B, $A436, NewEmisData!$C:$C, $H436, NewEmisData!$D:$D, AO$2), SUMIFS(NewEmisData!E:E, NewEmisData!$A:$A, "LDV", NewEmisData!$B:$B, $A436, NewEmisData!$C:$C, $H436, NewEmisData!$D:$D, AO$2))</f>
        <v>5.5949189126931899E-2</v>
      </c>
      <c r="AP436" s="335">
        <f>$I436*IF($G436="Pickup", SUMIFS(NewEmisData!F:F, NewEmisData!$A:$A, "Pickup", NewEmisData!$B:$B, $A436, NewEmisData!$C:$C, $H436, NewEmisData!$D:$D, AP$2), SUMIFS(NewEmisData!F:F, NewEmisData!$A:$A, "LDV", NewEmisData!$B:$B, $A436, NewEmisData!$C:$C, $H436, NewEmisData!$D:$D, AP$2))</f>
        <v>5.5949189126931899E-2</v>
      </c>
      <c r="AQ436" s="335">
        <f>$I436*IF($G436="Pickup", SUMIFS(NewEmisData!G:G, NewEmisData!$A:$A, "Pickup", NewEmisData!$B:$B, $A436, NewEmisData!$C:$C, $H436, NewEmisData!$D:$D, AQ$2), SUMIFS(NewEmisData!G:G, NewEmisData!$A:$A, "LDV", NewEmisData!$B:$B, $A436, NewEmisData!$C:$C, $H436, NewEmisData!$D:$D, AQ$2))</f>
        <v>5.5949131442004002E-2</v>
      </c>
      <c r="AR436" s="335">
        <f>$I436*IF($G436="Pickup", SUMIFS(NewEmisData!H:H, NewEmisData!$A:$A, "Pickup", NewEmisData!$B:$B, $A436, NewEmisData!$C:$C, $H436, NewEmisData!$D:$D, AR$2), SUMIFS(NewEmisData!H:H, NewEmisData!$A:$A, "LDV", NewEmisData!$B:$B, $A436, NewEmisData!$C:$C, $H436, NewEmisData!$D:$D, AR$2))</f>
        <v>5.5949145320737102E-2</v>
      </c>
      <c r="AS436" s="335">
        <f>$I436*IF($G436="Pickup", SUMIFS(NewEmisData!I:I, NewEmisData!$A:$A, "Pickup", NewEmisData!$B:$B, $A436, NewEmisData!$C:$C, $H436, NewEmisData!$D:$D, AS$2), SUMIFS(NewEmisData!I:I, NewEmisData!$A:$A, "LDV", NewEmisData!$B:$B, $A436, NewEmisData!$C:$C, $H436, NewEmisData!$D:$D, AS$2))</f>
        <v>5.5949118174518898E-2</v>
      </c>
      <c r="AT436" s="335">
        <f>$I436*IF($G436="Pickup", SUMIFS(NewEmisData!J:J, NewEmisData!$A:$A, "Pickup", NewEmisData!$B:$B, $A436, NewEmisData!$C:$C, $H436, NewEmisData!$D:$D, AT$2), SUMIFS(NewEmisData!J:J, NewEmisData!$A:$A, "LDV", NewEmisData!$B:$B, $A436, NewEmisData!$C:$C, $H436, NewEmisData!$D:$D, AT$2))</f>
        <v>5.5949046541697099E-2</v>
      </c>
      <c r="AU436" s="335">
        <f>$I436*IF($G436="Pickup", SUMIFS(NewEmisData!K:K, NewEmisData!$A:$A, "Pickup", NewEmisData!$B:$B, $A436, NewEmisData!$C:$C, $H436, NewEmisData!$D:$D, AU$2), SUMIFS(NewEmisData!K:K, NewEmisData!$A:$A, "LDV", NewEmisData!$B:$B, $A436, NewEmisData!$C:$C, $H436, NewEmisData!$D:$D, AU$2))</f>
        <v>5.5949120890101497E-2</v>
      </c>
      <c r="AV436" s="335">
        <f>$I436*IF($G436="Pickup", SUMIFS(NewEmisData!L:L, NewEmisData!$A:$A, "Pickup", NewEmisData!$B:$B, $A436, NewEmisData!$C:$C, $H436, NewEmisData!$D:$D, AV$2), SUMIFS(NewEmisData!L:L, NewEmisData!$A:$A, "LDV", NewEmisData!$B:$B, $A436, NewEmisData!$C:$C, $H436, NewEmisData!$D:$D, AV$2))</f>
        <v>5.5949175401502099E-2</v>
      </c>
      <c r="AW436" s="335">
        <f>$I436*IF($G436="Pickup", SUMIFS(NewEmisData!M:M, NewEmisData!$A:$A, "Pickup", NewEmisData!$B:$B, $A436, NewEmisData!$C:$C, $H436, NewEmisData!$D:$D, AW$2), SUMIFS(NewEmisData!M:M, NewEmisData!$A:$A, "LDV", NewEmisData!$B:$B, $A436, NewEmisData!$C:$C, $H436, NewEmisData!$D:$D, AW$2))</f>
        <v>5.5949175401502099E-2</v>
      </c>
      <c r="AX436" s="335">
        <v>0</v>
      </c>
      <c r="AY436" s="335">
        <f>$I436*IF($G436="Pickup", SUMIFS(NewEmisData!E:E, NewEmisData!$A:$A, "Pickup", NewEmisData!$B:$B, $A436, NewEmisData!$C:$C, $H436, NewEmisData!$D:$D, AY$2), SUMIFS(NewEmisData!E:E, NewEmisData!$A:$A, "LDV", NewEmisData!$B:$B, $A436, NewEmisData!$C:$C, $H436, NewEmisData!$D:$D, AY$2))</f>
        <v>7.2571184818618403E-3</v>
      </c>
      <c r="AZ436" s="335">
        <f>$I436*IF($G436="Pickup", SUMIFS(NewEmisData!F:F, NewEmisData!$A:$A, "Pickup", NewEmisData!$B:$B, $A436, NewEmisData!$C:$C, $H436, NewEmisData!$D:$D, AZ$2), SUMIFS(NewEmisData!F:F, NewEmisData!$A:$A, "LDV", NewEmisData!$B:$B, $A436, NewEmisData!$C:$C, $H436, NewEmisData!$D:$D, AZ$2))</f>
        <v>7.2571184818618403E-3</v>
      </c>
      <c r="BA436" s="335">
        <f>$I436*IF($G436="Pickup", SUMIFS(NewEmisData!G:G, NewEmisData!$A:$A, "Pickup", NewEmisData!$B:$B, $A436, NewEmisData!$C:$C, $H436, NewEmisData!$D:$D, BA$2), SUMIFS(NewEmisData!G:G, NewEmisData!$A:$A, "LDV", NewEmisData!$B:$B, $A436, NewEmisData!$C:$C, $H436, NewEmisData!$D:$D, BA$2))</f>
        <v>7.2571114316428102E-3</v>
      </c>
      <c r="BB436" s="335">
        <f>$I436*IF($G436="Pickup", SUMIFS(NewEmisData!H:H, NewEmisData!$A:$A, "Pickup", NewEmisData!$B:$B, $A436, NewEmisData!$C:$C, $H436, NewEmisData!$D:$D, BB$2), SUMIFS(NewEmisData!H:H, NewEmisData!$A:$A, "LDV", NewEmisData!$B:$B, $A436, NewEmisData!$C:$C, $H436, NewEmisData!$D:$D, BB$2))</f>
        <v>7.2571137654529501E-3</v>
      </c>
      <c r="BC436" s="335">
        <f>$I436*IF($G436="Pickup", SUMIFS(NewEmisData!I:I, NewEmisData!$A:$A, "Pickup", NewEmisData!$B:$B, $A436, NewEmisData!$C:$C, $H436, NewEmisData!$D:$D, BC$2), SUMIFS(NewEmisData!I:I, NewEmisData!$A:$A, "LDV", NewEmisData!$B:$B, $A436, NewEmisData!$C:$C, $H436, NewEmisData!$D:$D, BC$2))</f>
        <v>7.2571068307629499E-3</v>
      </c>
      <c r="BD436" s="335">
        <f>$I436*IF($G436="Pickup", SUMIFS(NewEmisData!J:J, NewEmisData!$A:$A, "Pickup", NewEmisData!$B:$B, $A436, NewEmisData!$C:$C, $H436, NewEmisData!$D:$D, BD$2), SUMIFS(NewEmisData!J:J, NewEmisData!$A:$A, "LDV", NewEmisData!$B:$B, $A436, NewEmisData!$C:$C, $H436, NewEmisData!$D:$D, BD$2))</f>
        <v>7.2570974674633498E-3</v>
      </c>
      <c r="BE436" s="335">
        <f>$I436*IF($G436="Pickup", SUMIFS(NewEmisData!K:K, NewEmisData!$A:$A, "Pickup", NewEmisData!$B:$B, $A436, NewEmisData!$C:$C, $H436, NewEmisData!$D:$D, BE$2), SUMIFS(NewEmisData!K:K, NewEmisData!$A:$A, "LDV", NewEmisData!$B:$B, $A436, NewEmisData!$C:$C, $H436, NewEmisData!$D:$D, BE$2))</f>
        <v>7.25710679204878E-3</v>
      </c>
      <c r="BF436" s="335">
        <f>$I436*IF($G436="Pickup", SUMIFS(NewEmisData!L:L, NewEmisData!$A:$A, "Pickup", NewEmisData!$B:$B, $A436, NewEmisData!$C:$C, $H436, NewEmisData!$D:$D, BF$2), SUMIFS(NewEmisData!L:L, NewEmisData!$A:$A, "LDV", NewEmisData!$B:$B, $A436, NewEmisData!$C:$C, $H436, NewEmisData!$D:$D, BF$2))</f>
        <v>7.2571142164254898E-3</v>
      </c>
      <c r="BG436" s="335">
        <f>$I436*IF($G436="Pickup", SUMIFS(NewEmisData!M:M, NewEmisData!$A:$A, "Pickup", NewEmisData!$B:$B, $A436, NewEmisData!$C:$C, $H436, NewEmisData!$D:$D, BG$2), SUMIFS(NewEmisData!M:M, NewEmisData!$A:$A, "LDV", NewEmisData!$B:$B, $A436, NewEmisData!$C:$C, $H436, NewEmisData!$D:$D, BG$2))</f>
        <v>7.2571142164254898E-3</v>
      </c>
      <c r="BH436" s="335">
        <v>0</v>
      </c>
      <c r="BI436" s="335">
        <f>$I436*IF($G436="Pickup", SUMIFS(NewEmisData!E:E, NewEmisData!$A:$A, "Pickup", NewEmisData!$B:$B, $A436, NewEmisData!$C:$C, $H436, NewEmisData!$D:$D, BI$2), SUMIFS(NewEmisData!E:E, NewEmisData!$A:$A, "LDV", NewEmisData!$B:$B, $A436, NewEmisData!$C:$C, $H436, NewEmisData!$D:$D, BI$2))</f>
        <v>0</v>
      </c>
      <c r="BJ436" s="335">
        <f>$I436*IF($G436="Pickup", SUMIFS(NewEmisData!F:F, NewEmisData!$A:$A, "Pickup", NewEmisData!$B:$B, $A436, NewEmisData!$C:$C, $H436, NewEmisData!$D:$D, BJ$2), SUMIFS(NewEmisData!F:F, NewEmisData!$A:$A, "LDV", NewEmisData!$B:$B, $A436, NewEmisData!$C:$C, $H436, NewEmisData!$D:$D, BJ$2))</f>
        <v>0</v>
      </c>
      <c r="BK436" s="335">
        <f>$I436*IF($G436="Pickup", SUMIFS(NewEmisData!G:G, NewEmisData!$A:$A, "Pickup", NewEmisData!$B:$B, $A436, NewEmisData!$C:$C, $H436, NewEmisData!$D:$D, BK$2), SUMIFS(NewEmisData!G:G, NewEmisData!$A:$A, "LDV", NewEmisData!$B:$B, $A436, NewEmisData!$C:$C, $H436, NewEmisData!$D:$D, BK$2))</f>
        <v>0</v>
      </c>
      <c r="BL436" s="335">
        <f>$I436*IF($G436="Pickup", SUMIFS(NewEmisData!H:H, NewEmisData!$A:$A, "Pickup", NewEmisData!$B:$B, $A436, NewEmisData!$C:$C, $H436, NewEmisData!$D:$D, BL$2), SUMIFS(NewEmisData!H:H, NewEmisData!$A:$A, "LDV", NewEmisData!$B:$B, $A436, NewEmisData!$C:$C, $H436, NewEmisData!$D:$D, BL$2))</f>
        <v>0</v>
      </c>
      <c r="BM436" s="335">
        <f>$I436*IF($G436="Pickup", SUMIFS(NewEmisData!I:I, NewEmisData!$A:$A, "Pickup", NewEmisData!$B:$B, $A436, NewEmisData!$C:$C, $H436, NewEmisData!$D:$D, BM$2), SUMIFS(NewEmisData!I:I, NewEmisData!$A:$A, "LDV", NewEmisData!$B:$B, $A436, NewEmisData!$C:$C, $H436, NewEmisData!$D:$D, BM$2))</f>
        <v>0</v>
      </c>
      <c r="BN436" s="335">
        <f>$I436*IF($G436="Pickup", SUMIFS(NewEmisData!J:J, NewEmisData!$A:$A, "Pickup", NewEmisData!$B:$B, $A436, NewEmisData!$C:$C, $H436, NewEmisData!$D:$D, BN$2), SUMIFS(NewEmisData!J:J, NewEmisData!$A:$A, "LDV", NewEmisData!$B:$B, $A436, NewEmisData!$C:$C, $H436, NewEmisData!$D:$D, BN$2))</f>
        <v>0</v>
      </c>
      <c r="BO436" s="335">
        <f>$I436*IF($G436="Pickup", SUMIFS(NewEmisData!K:K, NewEmisData!$A:$A, "Pickup", NewEmisData!$B:$B, $A436, NewEmisData!$C:$C, $H436, NewEmisData!$D:$D, BO$2), SUMIFS(NewEmisData!K:K, NewEmisData!$A:$A, "LDV", NewEmisData!$B:$B, $A436, NewEmisData!$C:$C, $H436, NewEmisData!$D:$D, BO$2))</f>
        <v>0</v>
      </c>
      <c r="BP436" s="335">
        <f>$I436*IF($G436="Pickup", SUMIFS(NewEmisData!L:L, NewEmisData!$A:$A, "Pickup", NewEmisData!$B:$B, $A436, NewEmisData!$C:$C, $H436, NewEmisData!$D:$D, BP$2), SUMIFS(NewEmisData!L:L, NewEmisData!$A:$A, "LDV", NewEmisData!$B:$B, $A436, NewEmisData!$C:$C, $H436, NewEmisData!$D:$D, BP$2))</f>
        <v>0</v>
      </c>
      <c r="BQ436" s="335">
        <f>$I436*IF($G436="Pickup", SUMIFS(NewEmisData!M:M, NewEmisData!$A:$A, "Pickup", NewEmisData!$B:$B, $A436, NewEmisData!$C:$C, $H436, NewEmisData!$D:$D, BQ$2), SUMIFS(NewEmisData!M:M, NewEmisData!$A:$A, "LDV", NewEmisData!$B:$B, $A436, NewEmisData!$C:$C, $H436, NewEmisData!$D:$D, BQ$2))</f>
        <v>0</v>
      </c>
      <c r="BR436" s="335">
        <v>0</v>
      </c>
      <c r="BS436" s="335">
        <f>$I436*IF($G436="Pickup", SUMIFS(NewEmisData!E:E, NewEmisData!$A:$A, "Pickup", NewEmisData!$B:$B, $A436, NewEmisData!$C:$C, $H436, NewEmisData!$D:$D, BS$2), SUMIFS(NewEmisData!E:E, NewEmisData!$A:$A, "LDV", NewEmisData!$B:$B, $A436, NewEmisData!$C:$C, $H436, NewEmisData!$D:$D, BS$2))</f>
        <v>0</v>
      </c>
      <c r="BT436" s="335">
        <f>$I436*IF($G436="Pickup", SUMIFS(NewEmisData!F:F, NewEmisData!$A:$A, "Pickup", NewEmisData!$B:$B, $A436, NewEmisData!$C:$C, $H436, NewEmisData!$D:$D, BT$2), SUMIFS(NewEmisData!F:F, NewEmisData!$A:$A, "LDV", NewEmisData!$B:$B, $A436, NewEmisData!$C:$C, $H436, NewEmisData!$D:$D, BT$2))</f>
        <v>0</v>
      </c>
      <c r="BU436" s="335">
        <f>$I436*IF($G436="Pickup", SUMIFS(NewEmisData!G:G, NewEmisData!$A:$A, "Pickup", NewEmisData!$B:$B, $A436, NewEmisData!$C:$C, $H436, NewEmisData!$D:$D, BU$2), SUMIFS(NewEmisData!G:G, NewEmisData!$A:$A, "LDV", NewEmisData!$B:$B, $A436, NewEmisData!$C:$C, $H436, NewEmisData!$D:$D, BU$2))</f>
        <v>0</v>
      </c>
      <c r="BV436" s="335">
        <f>$I436*IF($G436="Pickup", SUMIFS(NewEmisData!H:H, NewEmisData!$A:$A, "Pickup", NewEmisData!$B:$B, $A436, NewEmisData!$C:$C, $H436, NewEmisData!$D:$D, BV$2), SUMIFS(NewEmisData!H:H, NewEmisData!$A:$A, "LDV", NewEmisData!$B:$B, $A436, NewEmisData!$C:$C, $H436, NewEmisData!$D:$D, BV$2))</f>
        <v>0</v>
      </c>
      <c r="BW436" s="335">
        <f>$I436*IF($G436="Pickup", SUMIFS(NewEmisData!I:I, NewEmisData!$A:$A, "Pickup", NewEmisData!$B:$B, $A436, NewEmisData!$C:$C, $H436, NewEmisData!$D:$D, BW$2), SUMIFS(NewEmisData!I:I, NewEmisData!$A:$A, "LDV", NewEmisData!$B:$B, $A436, NewEmisData!$C:$C, $H436, NewEmisData!$D:$D, BW$2))</f>
        <v>0</v>
      </c>
      <c r="BX436" s="335">
        <f>$I436*IF($G436="Pickup", SUMIFS(NewEmisData!J:J, NewEmisData!$A:$A, "Pickup", NewEmisData!$B:$B, $A436, NewEmisData!$C:$C, $H436, NewEmisData!$D:$D, BX$2), SUMIFS(NewEmisData!J:J, NewEmisData!$A:$A, "LDV", NewEmisData!$B:$B, $A436, NewEmisData!$C:$C, $H436, NewEmisData!$D:$D, BX$2))</f>
        <v>0</v>
      </c>
      <c r="BY436" s="335">
        <f>$I436*IF($G436="Pickup", SUMIFS(NewEmisData!K:K, NewEmisData!$A:$A, "Pickup", NewEmisData!$B:$B, $A436, NewEmisData!$C:$C, $H436, NewEmisData!$D:$D, BY$2), SUMIFS(NewEmisData!K:K, NewEmisData!$A:$A, "LDV", NewEmisData!$B:$B, $A436, NewEmisData!$C:$C, $H436, NewEmisData!$D:$D, BY$2))</f>
        <v>0</v>
      </c>
      <c r="BZ436" s="335">
        <f>$I436*IF($G436="Pickup", SUMIFS(NewEmisData!L:L, NewEmisData!$A:$A, "Pickup", NewEmisData!$B:$B, $A436, NewEmisData!$C:$C, $H436, NewEmisData!$D:$D, BZ$2), SUMIFS(NewEmisData!L:L, NewEmisData!$A:$A, "LDV", NewEmisData!$B:$B, $A436, NewEmisData!$C:$C, $H436, NewEmisData!$D:$D, BZ$2))</f>
        <v>0</v>
      </c>
      <c r="CA436" s="335">
        <f>$I436*IF($G436="Pickup", SUMIFS(NewEmisData!M:M, NewEmisData!$A:$A, "Pickup", NewEmisData!$B:$B, $A436, NewEmisData!$C:$C, $H436, NewEmisData!$D:$D, CA$2), SUMIFS(NewEmisData!M:M, NewEmisData!$A:$A, "LDV", NewEmisData!$B:$B, $A436, NewEmisData!$C:$C, $H436, NewEmisData!$D:$D, CA$2))</f>
        <v>0</v>
      </c>
      <c r="CB436" s="335">
        <v>0</v>
      </c>
      <c r="CC436" s="335">
        <f>$I436*IF($G436="Pickup", SUMIFS(NewEmisData!E:E, NewEmisData!$A:$A, "Pickup", NewEmisData!$B:$B, $A436, NewEmisData!$C:$C, $H436, NewEmisData!$D:$D, CC$2), SUMIFS(NewEmisData!E:E, NewEmisData!$A:$A, "LDV", NewEmisData!$B:$B, $A436, NewEmisData!$C:$C, $H436, NewEmisData!$D:$D, CC$2))</f>
        <v>0</v>
      </c>
      <c r="CD436" s="335">
        <f>$I436*IF($G436="Pickup", SUMIFS(NewEmisData!F:F, NewEmisData!$A:$A, "Pickup", NewEmisData!$B:$B, $A436, NewEmisData!$C:$C, $H436, NewEmisData!$D:$D, CD$2), SUMIFS(NewEmisData!F:F, NewEmisData!$A:$A, "LDV", NewEmisData!$B:$B, $A436, NewEmisData!$C:$C, $H436, NewEmisData!$D:$D, CD$2))</f>
        <v>0</v>
      </c>
      <c r="CE436" s="335">
        <f>$I436*IF($G436="Pickup", SUMIFS(NewEmisData!G:G, NewEmisData!$A:$A, "Pickup", NewEmisData!$B:$B, $A436, NewEmisData!$C:$C, $H436, NewEmisData!$D:$D, CE$2), SUMIFS(NewEmisData!G:G, NewEmisData!$A:$A, "LDV", NewEmisData!$B:$B, $A436, NewEmisData!$C:$C, $H436, NewEmisData!$D:$D, CE$2))</f>
        <v>0</v>
      </c>
      <c r="CF436" s="335">
        <f>$I436*IF($G436="Pickup", SUMIFS(NewEmisData!H:H, NewEmisData!$A:$A, "Pickup", NewEmisData!$B:$B, $A436, NewEmisData!$C:$C, $H436, NewEmisData!$D:$D, CF$2), SUMIFS(NewEmisData!H:H, NewEmisData!$A:$A, "LDV", NewEmisData!$B:$B, $A436, NewEmisData!$C:$C, $H436, NewEmisData!$D:$D, CF$2))</f>
        <v>0</v>
      </c>
      <c r="CG436" s="335">
        <f>$I436*IF($G436="Pickup", SUMIFS(NewEmisData!I:I, NewEmisData!$A:$A, "Pickup", NewEmisData!$B:$B, $A436, NewEmisData!$C:$C, $H436, NewEmisData!$D:$D, CG$2), SUMIFS(NewEmisData!I:I, NewEmisData!$A:$A, "LDV", NewEmisData!$B:$B, $A436, NewEmisData!$C:$C, $H436, NewEmisData!$D:$D, CG$2))</f>
        <v>0</v>
      </c>
      <c r="CH436" s="335">
        <f>$I436*IF($G436="Pickup", SUMIFS(NewEmisData!J:J, NewEmisData!$A:$A, "Pickup", NewEmisData!$B:$B, $A436, NewEmisData!$C:$C, $H436, NewEmisData!$D:$D, CH$2), SUMIFS(NewEmisData!J:J, NewEmisData!$A:$A, "LDV", NewEmisData!$B:$B, $A436, NewEmisData!$C:$C, $H436, NewEmisData!$D:$D, CH$2))</f>
        <v>0</v>
      </c>
      <c r="CI436" s="335">
        <f>$I436*IF($G436="Pickup", SUMIFS(NewEmisData!K:K, NewEmisData!$A:$A, "Pickup", NewEmisData!$B:$B, $A436, NewEmisData!$C:$C, $H436, NewEmisData!$D:$D, CI$2), SUMIFS(NewEmisData!K:K, NewEmisData!$A:$A, "LDV", NewEmisData!$B:$B, $A436, NewEmisData!$C:$C, $H436, NewEmisData!$D:$D, CI$2))</f>
        <v>0</v>
      </c>
      <c r="CJ436" s="335">
        <f>$I436*IF($G436="Pickup", SUMIFS(NewEmisData!L:L, NewEmisData!$A:$A, "Pickup", NewEmisData!$B:$B, $A436, NewEmisData!$C:$C, $H436, NewEmisData!$D:$D, CJ$2), SUMIFS(NewEmisData!L:L, NewEmisData!$A:$A, "LDV", NewEmisData!$B:$B, $A436, NewEmisData!$C:$C, $H436, NewEmisData!$D:$D, CJ$2))</f>
        <v>0</v>
      </c>
      <c r="CK436" s="335">
        <f>$I436*IF($G436="Pickup", SUMIFS(NewEmisData!M:M, NewEmisData!$A:$A, "Pickup", NewEmisData!$B:$B, $A436, NewEmisData!$C:$C, $H436, NewEmisData!$D:$D, CK$2), SUMIFS(NewEmisData!M:M, NewEmisData!$A:$A, "LDV", NewEmisData!$B:$B, $A436, NewEmisData!$C:$C, $H436, NewEmisData!$D:$D, CK$2))</f>
        <v>0</v>
      </c>
      <c r="CL436" s="335">
        <v>0</v>
      </c>
      <c r="CM436" s="335">
        <f>$I436*IF($G436="Pickup", SUMIFS(NewEmisData!E:E, NewEmisData!$A:$A, "Pickup", NewEmisData!$B:$B, $A436, NewEmisData!$C:$C, $H436, NewEmisData!$D:$D, CM$2), SUMIFS(NewEmisData!E:E, NewEmisData!$A:$A, "LDV", NewEmisData!$B:$B, $A436, NewEmisData!$C:$C, $H436, NewEmisData!$D:$D, CM$2))</f>
        <v>0</v>
      </c>
      <c r="CN436" s="335">
        <f>$I436*IF($G436="Pickup", SUMIFS(NewEmisData!F:F, NewEmisData!$A:$A, "Pickup", NewEmisData!$B:$B, $A436, NewEmisData!$C:$C, $H436, NewEmisData!$D:$D, CN$2), SUMIFS(NewEmisData!F:F, NewEmisData!$A:$A, "LDV", NewEmisData!$B:$B, $A436, NewEmisData!$C:$C, $H436, NewEmisData!$D:$D, CN$2))</f>
        <v>0</v>
      </c>
      <c r="CO436" s="335">
        <f>$I436*IF($G436="Pickup", SUMIFS(NewEmisData!G:G, NewEmisData!$A:$A, "Pickup", NewEmisData!$B:$B, $A436, NewEmisData!$C:$C, $H436, NewEmisData!$D:$D, CO$2), SUMIFS(NewEmisData!G:G, NewEmisData!$A:$A, "LDV", NewEmisData!$B:$B, $A436, NewEmisData!$C:$C, $H436, NewEmisData!$D:$D, CO$2))</f>
        <v>0</v>
      </c>
      <c r="CP436" s="335">
        <f>$I436*IF($G436="Pickup", SUMIFS(NewEmisData!H:H, NewEmisData!$A:$A, "Pickup", NewEmisData!$B:$B, $A436, NewEmisData!$C:$C, $H436, NewEmisData!$D:$D, CP$2), SUMIFS(NewEmisData!H:H, NewEmisData!$A:$A, "LDV", NewEmisData!$B:$B, $A436, NewEmisData!$C:$C, $H436, NewEmisData!$D:$D, CP$2))</f>
        <v>0</v>
      </c>
      <c r="CQ436" s="335">
        <f>$I436*IF($G436="Pickup", SUMIFS(NewEmisData!I:I, NewEmisData!$A:$A, "Pickup", NewEmisData!$B:$B, $A436, NewEmisData!$C:$C, $H436, NewEmisData!$D:$D, CQ$2), SUMIFS(NewEmisData!I:I, NewEmisData!$A:$A, "LDV", NewEmisData!$B:$B, $A436, NewEmisData!$C:$C, $H436, NewEmisData!$D:$D, CQ$2))</f>
        <v>0</v>
      </c>
      <c r="CR436" s="335">
        <f>$I436*IF($G436="Pickup", SUMIFS(NewEmisData!J:J, NewEmisData!$A:$A, "Pickup", NewEmisData!$B:$B, $A436, NewEmisData!$C:$C, $H436, NewEmisData!$D:$D, CR$2), SUMIFS(NewEmisData!J:J, NewEmisData!$A:$A, "LDV", NewEmisData!$B:$B, $A436, NewEmisData!$C:$C, $H436, NewEmisData!$D:$D, CR$2))</f>
        <v>0</v>
      </c>
      <c r="CS436" s="335">
        <f>$I436*IF($G436="Pickup", SUMIFS(NewEmisData!K:K, NewEmisData!$A:$A, "Pickup", NewEmisData!$B:$B, $A436, NewEmisData!$C:$C, $H436, NewEmisData!$D:$D, CS$2), SUMIFS(NewEmisData!K:K, NewEmisData!$A:$A, "LDV", NewEmisData!$B:$B, $A436, NewEmisData!$C:$C, $H436, NewEmisData!$D:$D, CS$2))</f>
        <v>0</v>
      </c>
      <c r="CT436" s="335">
        <f>$I436*IF($G436="Pickup", SUMIFS(NewEmisData!L:L, NewEmisData!$A:$A, "Pickup", NewEmisData!$B:$B, $A436, NewEmisData!$C:$C, $H436, NewEmisData!$D:$D, CT$2), SUMIFS(NewEmisData!L:L, NewEmisData!$A:$A, "LDV", NewEmisData!$B:$B, $A436, NewEmisData!$C:$C, $H436, NewEmisData!$D:$D, CT$2))</f>
        <v>0</v>
      </c>
      <c r="CU436" s="335">
        <f>$I436*IF($G436="Pickup", SUMIFS(NewEmisData!M:M, NewEmisData!$A:$A, "Pickup", NewEmisData!$B:$B, $A436, NewEmisData!$C:$C, $H436, NewEmisData!$D:$D, CU$2), SUMIFS(NewEmisData!M:M, NewEmisData!$A:$A, "LDV", NewEmisData!$B:$B, $A436, NewEmisData!$C:$C, $H436, NewEmisData!$D:$D, CU$2))</f>
        <v>0</v>
      </c>
      <c r="CV436" s="335">
        <v>0</v>
      </c>
      <c r="CW436" s="335">
        <v>0</v>
      </c>
      <c r="CX436" s="335">
        <v>0</v>
      </c>
      <c r="CY436" s="335">
        <v>0</v>
      </c>
      <c r="CZ436" s="335">
        <v>0</v>
      </c>
      <c r="DA436" s="335">
        <v>0</v>
      </c>
      <c r="DB436" s="335">
        <v>0</v>
      </c>
      <c r="DC436" s="335">
        <v>0</v>
      </c>
      <c r="DD436" s="335">
        <v>0</v>
      </c>
      <c r="DE436" s="335">
        <v>0</v>
      </c>
      <c r="DF436" s="335">
        <v>0</v>
      </c>
      <c r="DG436" s="335">
        <f>$I436*IF($G436="Pickup", SUMIFS(NewEmisData!E:E, NewEmisData!$A:$A, "Pickup", NewEmisData!$B:$B, $A436, NewEmisData!$C:$C, $H436, NewEmisData!$D:$D, DG$2), SUMIFS(NewEmisData!E:E, NewEmisData!$A:$A, "LDV", NewEmisData!$B:$B, $A436, NewEmisData!$C:$C, $H436, NewEmisData!$D:$D, DG$2))</f>
        <v>0</v>
      </c>
      <c r="DH436" s="335">
        <f>$I436*IF($G436="Pickup", SUMIFS(NewEmisData!F:F, NewEmisData!$A:$A, "Pickup", NewEmisData!$B:$B, $A436, NewEmisData!$C:$C, $H436, NewEmisData!$D:$D, DH$2), SUMIFS(NewEmisData!F:F, NewEmisData!$A:$A, "LDV", NewEmisData!$B:$B, $A436, NewEmisData!$C:$C, $H436, NewEmisData!$D:$D, DH$2))</f>
        <v>0</v>
      </c>
      <c r="DI436" s="335">
        <f>$I436*IF($G436="Pickup", SUMIFS(NewEmisData!G:G, NewEmisData!$A:$A, "Pickup", NewEmisData!$B:$B, $A436, NewEmisData!$C:$C, $H436, NewEmisData!$D:$D, DI$2), SUMIFS(NewEmisData!G:G, NewEmisData!$A:$A, "LDV", NewEmisData!$B:$B, $A436, NewEmisData!$C:$C, $H436, NewEmisData!$D:$D, DI$2))</f>
        <v>0</v>
      </c>
      <c r="DJ436" s="335">
        <f>$I436*IF($G436="Pickup", SUMIFS(NewEmisData!H:H, NewEmisData!$A:$A, "Pickup", NewEmisData!$B:$B, $A436, NewEmisData!$C:$C, $H436, NewEmisData!$D:$D, DJ$2), SUMIFS(NewEmisData!H:H, NewEmisData!$A:$A, "LDV", NewEmisData!$B:$B, $A436, NewEmisData!$C:$C, $H436, NewEmisData!$D:$D, DJ$2))</f>
        <v>0</v>
      </c>
      <c r="DK436" s="335">
        <f>$I436*IF($G436="Pickup", SUMIFS(NewEmisData!I:I, NewEmisData!$A:$A, "Pickup", NewEmisData!$B:$B, $A436, NewEmisData!$C:$C, $H436, NewEmisData!$D:$D, DK$2), SUMIFS(NewEmisData!I:I, NewEmisData!$A:$A, "LDV", NewEmisData!$B:$B, $A436, NewEmisData!$C:$C, $H436, NewEmisData!$D:$D, DK$2))</f>
        <v>0</v>
      </c>
      <c r="DL436" s="335">
        <f>$I436*IF($G436="Pickup", SUMIFS(NewEmisData!J:J, NewEmisData!$A:$A, "Pickup", NewEmisData!$B:$B, $A436, NewEmisData!$C:$C, $H436, NewEmisData!$D:$D, DL$2), SUMIFS(NewEmisData!J:J, NewEmisData!$A:$A, "LDV", NewEmisData!$B:$B, $A436, NewEmisData!$C:$C, $H436, NewEmisData!$D:$D, DL$2))</f>
        <v>0</v>
      </c>
      <c r="DM436" s="335">
        <f>$I436*IF($G436="Pickup", SUMIFS(NewEmisData!K:K, NewEmisData!$A:$A, "Pickup", NewEmisData!$B:$B, $A436, NewEmisData!$C:$C, $H436, NewEmisData!$D:$D, DM$2), SUMIFS(NewEmisData!K:K, NewEmisData!$A:$A, "LDV", NewEmisData!$B:$B, $A436, NewEmisData!$C:$C, $H436, NewEmisData!$D:$D, DM$2))</f>
        <v>0</v>
      </c>
      <c r="DN436" s="335">
        <f>$I436*IF($G436="Pickup", SUMIFS(NewEmisData!L:L, NewEmisData!$A:$A, "Pickup", NewEmisData!$B:$B, $A436, NewEmisData!$C:$C, $H436, NewEmisData!$D:$D, DN$2), SUMIFS(NewEmisData!L:L, NewEmisData!$A:$A, "LDV", NewEmisData!$B:$B, $A436, NewEmisData!$C:$C, $H436, NewEmisData!$D:$D, DN$2))</f>
        <v>0</v>
      </c>
      <c r="DO436" s="335">
        <f>$I436*IF($G436="Pickup", SUMIFS(NewEmisData!M:M, NewEmisData!$A:$A, "Pickup", NewEmisData!$B:$B, $A436, NewEmisData!$C:$C, $H436, NewEmisData!$D:$D, DO$2), SUMIFS(NewEmisData!M:M, NewEmisData!$A:$A, "LDV", NewEmisData!$B:$B, $A436, NewEmisData!$C:$C, $H436, NewEmisData!$D:$D, DO$2))</f>
        <v>0</v>
      </c>
      <c r="DP436" s="335">
        <v>0</v>
      </c>
      <c r="DQ436" s="335">
        <f>$I436*IF($G436="Pickup", SUMIFS(NewEmisData!E:E, NewEmisData!$A:$A, "Pickup", NewEmisData!$B:$B, $A436, NewEmisData!$C:$C, $H436, NewEmisData!$D:$D, DQ$2), SUMIFS(NewEmisData!E:E, NewEmisData!$A:$A, "LDV", NewEmisData!$B:$B, $A436, NewEmisData!$C:$C, $H436, NewEmisData!$D:$D, DQ$2))</f>
        <v>0</v>
      </c>
      <c r="DR436" s="335">
        <f>$I436*IF($G436="Pickup", SUMIFS(NewEmisData!F:F, NewEmisData!$A:$A, "Pickup", NewEmisData!$B:$B, $A436, NewEmisData!$C:$C, $H436, NewEmisData!$D:$D, DR$2), SUMIFS(NewEmisData!F:F, NewEmisData!$A:$A, "LDV", NewEmisData!$B:$B, $A436, NewEmisData!$C:$C, $H436, NewEmisData!$D:$D, DR$2))</f>
        <v>0</v>
      </c>
      <c r="DS436" s="335">
        <f>$I436*IF($G436="Pickup", SUMIFS(NewEmisData!G:G, NewEmisData!$A:$A, "Pickup", NewEmisData!$B:$B, $A436, NewEmisData!$C:$C, $H436, NewEmisData!$D:$D, DS$2), SUMIFS(NewEmisData!G:G, NewEmisData!$A:$A, "LDV", NewEmisData!$B:$B, $A436, NewEmisData!$C:$C, $H436, NewEmisData!$D:$D, DS$2))</f>
        <v>0</v>
      </c>
      <c r="DT436" s="335">
        <f>$I436*IF($G436="Pickup", SUMIFS(NewEmisData!H:H, NewEmisData!$A:$A, "Pickup", NewEmisData!$B:$B, $A436, NewEmisData!$C:$C, $H436, NewEmisData!$D:$D, DT$2), SUMIFS(NewEmisData!H:H, NewEmisData!$A:$A, "LDV", NewEmisData!$B:$B, $A436, NewEmisData!$C:$C, $H436, NewEmisData!$D:$D, DT$2))</f>
        <v>0</v>
      </c>
      <c r="DU436" s="335">
        <f>$I436*IF($G436="Pickup", SUMIFS(NewEmisData!I:I, NewEmisData!$A:$A, "Pickup", NewEmisData!$B:$B, $A436, NewEmisData!$C:$C, $H436, NewEmisData!$D:$D, DU$2), SUMIFS(NewEmisData!I:I, NewEmisData!$A:$A, "LDV", NewEmisData!$B:$B, $A436, NewEmisData!$C:$C, $H436, NewEmisData!$D:$D, DU$2))</f>
        <v>0</v>
      </c>
      <c r="DV436" s="335">
        <f>$I436*IF($G436="Pickup", SUMIFS(NewEmisData!J:J, NewEmisData!$A:$A, "Pickup", NewEmisData!$B:$B, $A436, NewEmisData!$C:$C, $H436, NewEmisData!$D:$D, DV$2), SUMIFS(NewEmisData!J:J, NewEmisData!$A:$A, "LDV", NewEmisData!$B:$B, $A436, NewEmisData!$C:$C, $H436, NewEmisData!$D:$D, DV$2))</f>
        <v>0</v>
      </c>
      <c r="DW436" s="335">
        <f>$I436*IF($G436="Pickup", SUMIFS(NewEmisData!K:K, NewEmisData!$A:$A, "Pickup", NewEmisData!$B:$B, $A436, NewEmisData!$C:$C, $H436, NewEmisData!$D:$D, DW$2), SUMIFS(NewEmisData!K:K, NewEmisData!$A:$A, "LDV", NewEmisData!$B:$B, $A436, NewEmisData!$C:$C, $H436, NewEmisData!$D:$D, DW$2))</f>
        <v>0</v>
      </c>
      <c r="DX436" s="335">
        <f>$I436*IF($G436="Pickup", SUMIFS(NewEmisData!L:L, NewEmisData!$A:$A, "Pickup", NewEmisData!$B:$B, $A436, NewEmisData!$C:$C, $H436, NewEmisData!$D:$D, DX$2), SUMIFS(NewEmisData!L:L, NewEmisData!$A:$A, "LDV", NewEmisData!$B:$B, $A436, NewEmisData!$C:$C, $H436, NewEmisData!$D:$D, DX$2))</f>
        <v>0</v>
      </c>
      <c r="DY436" s="335">
        <f>$I436*IF($G436="Pickup", SUMIFS(NewEmisData!M:M, NewEmisData!$A:$A, "Pickup", NewEmisData!$B:$B, $A436, NewEmisData!$C:$C, $H436, NewEmisData!$D:$D, DY$2), SUMIFS(NewEmisData!M:M, NewEmisData!$A:$A, "LDV", NewEmisData!$B:$B, $A436, NewEmisData!$C:$C, $H436, NewEmisData!$D:$D, DY$2))</f>
        <v>0</v>
      </c>
      <c r="DZ436" s="335">
        <v>0</v>
      </c>
      <c r="EA436" s="335">
        <f t="shared" si="774"/>
        <v>0</v>
      </c>
      <c r="EB436" s="335">
        <f t="shared" si="775"/>
        <v>0</v>
      </c>
      <c r="EC436" s="335">
        <f t="shared" si="776"/>
        <v>0</v>
      </c>
      <c r="ED436" s="335">
        <f t="shared" si="777"/>
        <v>0</v>
      </c>
      <c r="EE436" s="335">
        <f t="shared" si="778"/>
        <v>0</v>
      </c>
      <c r="EF436" s="335">
        <f t="shared" si="779"/>
        <v>0</v>
      </c>
      <c r="EG436" s="335">
        <f t="shared" si="780"/>
        <v>0</v>
      </c>
      <c r="EH436" s="335">
        <f t="shared" si="781"/>
        <v>0</v>
      </c>
      <c r="EI436" s="335">
        <f t="shared" si="782"/>
        <v>0</v>
      </c>
      <c r="EJ436" s="335">
        <f t="shared" si="783"/>
        <v>0</v>
      </c>
      <c r="EK436" s="335">
        <f t="shared" si="784"/>
        <v>0</v>
      </c>
      <c r="EL436" s="335">
        <f t="shared" si="785"/>
        <v>0</v>
      </c>
      <c r="EM436" s="335">
        <f t="shared" si="786"/>
        <v>0</v>
      </c>
      <c r="EN436" s="335">
        <f t="shared" si="787"/>
        <v>0</v>
      </c>
      <c r="EO436" s="335">
        <f t="shared" si="788"/>
        <v>0</v>
      </c>
      <c r="EP436" s="335">
        <f t="shared" si="789"/>
        <v>0</v>
      </c>
      <c r="EQ436" s="335">
        <f t="shared" si="790"/>
        <v>0</v>
      </c>
      <c r="ER436" s="335">
        <f t="shared" si="791"/>
        <v>0</v>
      </c>
      <c r="ES436" s="335">
        <f t="shared" si="792"/>
        <v>0</v>
      </c>
      <c r="ET436" s="335">
        <f t="shared" si="793"/>
        <v>0</v>
      </c>
      <c r="EU436" s="335">
        <f t="shared" si="794"/>
        <v>0</v>
      </c>
      <c r="EV436" s="335">
        <f t="shared" si="795"/>
        <v>0</v>
      </c>
      <c r="EW436" s="335">
        <f t="shared" si="796"/>
        <v>0</v>
      </c>
      <c r="EX436" s="335">
        <f t="shared" si="797"/>
        <v>0</v>
      </c>
      <c r="EY436" s="335">
        <f t="shared" si="798"/>
        <v>0</v>
      </c>
      <c r="EZ436" s="335">
        <f t="shared" si="799"/>
        <v>0</v>
      </c>
      <c r="FA436" s="335">
        <f t="shared" si="800"/>
        <v>0</v>
      </c>
      <c r="FB436" s="335">
        <f t="shared" si="801"/>
        <v>0</v>
      </c>
      <c r="FC436" s="335">
        <f t="shared" si="802"/>
        <v>0</v>
      </c>
      <c r="FD436" s="335">
        <f t="shared" si="803"/>
        <v>0</v>
      </c>
      <c r="FE436" s="335">
        <f t="shared" si="804"/>
        <v>5.5949189126931899E-2</v>
      </c>
      <c r="FF436" s="335">
        <f t="shared" si="805"/>
        <v>5.5949189126931899E-2</v>
      </c>
      <c r="FG436" s="335">
        <f t="shared" si="806"/>
        <v>5.5949131442004002E-2</v>
      </c>
      <c r="FH436" s="335">
        <f t="shared" si="807"/>
        <v>5.5949145320737102E-2</v>
      </c>
      <c r="FI436" s="335">
        <f t="shared" si="808"/>
        <v>5.5949118174518898E-2</v>
      </c>
      <c r="FJ436" s="335">
        <f t="shared" si="809"/>
        <v>5.5949046541697099E-2</v>
      </c>
      <c r="FK436" s="335">
        <f t="shared" si="810"/>
        <v>5.5949120890101497E-2</v>
      </c>
      <c r="FL436" s="335">
        <f t="shared" si="811"/>
        <v>5.5949175401502099E-2</v>
      </c>
      <c r="FM436" s="335">
        <f t="shared" si="812"/>
        <v>5.5949175401502099E-2</v>
      </c>
      <c r="FN436" s="335">
        <f t="shared" si="813"/>
        <v>0</v>
      </c>
      <c r="FO436" s="335">
        <f t="shared" si="814"/>
        <v>7.2571184818618403E-3</v>
      </c>
      <c r="FP436" s="335">
        <f t="shared" si="815"/>
        <v>7.2571184818618403E-3</v>
      </c>
      <c r="FQ436" s="335">
        <f t="shared" si="816"/>
        <v>7.2571114316428102E-3</v>
      </c>
      <c r="FR436" s="335">
        <f t="shared" si="817"/>
        <v>7.2571137654529501E-3</v>
      </c>
      <c r="FS436" s="335">
        <f t="shared" si="818"/>
        <v>7.2571068307629499E-3</v>
      </c>
      <c r="FT436" s="335">
        <f t="shared" si="819"/>
        <v>7.2570974674633498E-3</v>
      </c>
      <c r="FU436" s="335">
        <f t="shared" si="820"/>
        <v>7.25710679204878E-3</v>
      </c>
      <c r="FV436" s="335">
        <f t="shared" si="821"/>
        <v>7.2571142164254898E-3</v>
      </c>
      <c r="FW436" s="335">
        <f t="shared" si="822"/>
        <v>7.2571142164254898E-3</v>
      </c>
      <c r="FX436" s="335">
        <f t="shared" si="823"/>
        <v>0</v>
      </c>
    </row>
    <row r="437" spans="1:180" x14ac:dyDescent="0.2">
      <c r="A437" s="305" t="str">
        <f>_xlfn.CONCAT(IF(LEFT(TRIM(A436),1)="*", "*R", "R"), 1+RIGHT(TRIM(A436),1))</f>
        <v>R4</v>
      </c>
      <c r="B437" s="305" t="str">
        <f t="shared" si="835"/>
        <v>TLSSELC200</v>
      </c>
      <c r="C437" s="305" t="str">
        <f t="shared" si="836"/>
        <v>Electric small SUV w/200 mi range</v>
      </c>
      <c r="D437" s="301" t="str">
        <f t="shared" si="837"/>
        <v>bn-vmt, bn-vmt/a</v>
      </c>
      <c r="E437" s="301" t="str">
        <f t="shared" si="838"/>
        <v>TRNELC</v>
      </c>
      <c r="F437" s="301" t="str">
        <f t="shared" si="839"/>
        <v>TL</v>
      </c>
      <c r="G437" s="315" t="s">
        <v>821</v>
      </c>
      <c r="H437" s="315" t="s">
        <v>36</v>
      </c>
      <c r="I437" s="315">
        <v>1</v>
      </c>
      <c r="J437" s="315" t="str">
        <f t="shared" si="824"/>
        <v>Small SUV-ELC</v>
      </c>
      <c r="K437" s="335">
        <f>$I437*IF($G437="Pickup", SUMIFS(NewEmisData!E:E, NewEmisData!$A:$A, "Pickup", NewEmisData!$B:$B, $A437, NewEmisData!$C:$C, $H437, NewEmisData!$D:$D, K$2), SUMIFS(NewEmisData!E:E, NewEmisData!$A:$A, "LDV", NewEmisData!$B:$B, $A437, NewEmisData!$C:$C, $H437, NewEmisData!$D:$D, K$2))</f>
        <v>0</v>
      </c>
      <c r="L437" s="335">
        <f>$I437*IF($G437="Pickup", SUMIFS(NewEmisData!F:F, NewEmisData!$A:$A, "Pickup", NewEmisData!$B:$B, $A437, NewEmisData!$C:$C, $H437, NewEmisData!$D:$D, L$2), SUMIFS(NewEmisData!F:F, NewEmisData!$A:$A, "LDV", NewEmisData!$B:$B, $A437, NewEmisData!$C:$C, $H437, NewEmisData!$D:$D, L$2))</f>
        <v>0</v>
      </c>
      <c r="M437" s="335">
        <f>$I437*IF($G437="Pickup", SUMIFS(NewEmisData!G:G, NewEmisData!$A:$A, "Pickup", NewEmisData!$B:$B, $A437, NewEmisData!$C:$C, $H437, NewEmisData!$D:$D, M$2), SUMIFS(NewEmisData!G:G, NewEmisData!$A:$A, "LDV", NewEmisData!$B:$B, $A437, NewEmisData!$C:$C, $H437, NewEmisData!$D:$D, M$2))</f>
        <v>0</v>
      </c>
      <c r="N437" s="335">
        <f>$I437*IF($G437="Pickup", SUMIFS(NewEmisData!H:H, NewEmisData!$A:$A, "Pickup", NewEmisData!$B:$B, $A437, NewEmisData!$C:$C, $H437, NewEmisData!$D:$D, N$2), SUMIFS(NewEmisData!H:H, NewEmisData!$A:$A, "LDV", NewEmisData!$B:$B, $A437, NewEmisData!$C:$C, $H437, NewEmisData!$D:$D, N$2))</f>
        <v>0</v>
      </c>
      <c r="O437" s="335">
        <f>$I437*IF($G437="Pickup", SUMIFS(NewEmisData!I:I, NewEmisData!$A:$A, "Pickup", NewEmisData!$B:$B, $A437, NewEmisData!$C:$C, $H437, NewEmisData!$D:$D, O$2), SUMIFS(NewEmisData!I:I, NewEmisData!$A:$A, "LDV", NewEmisData!$B:$B, $A437, NewEmisData!$C:$C, $H437, NewEmisData!$D:$D, O$2))</f>
        <v>0</v>
      </c>
      <c r="P437" s="335">
        <f>$I437*IF($G437="Pickup", SUMIFS(NewEmisData!J:J, NewEmisData!$A:$A, "Pickup", NewEmisData!$B:$B, $A437, NewEmisData!$C:$C, $H437, NewEmisData!$D:$D, P$2), SUMIFS(NewEmisData!J:J, NewEmisData!$A:$A, "LDV", NewEmisData!$B:$B, $A437, NewEmisData!$C:$C, $H437, NewEmisData!$D:$D, P$2))</f>
        <v>0</v>
      </c>
      <c r="Q437" s="335">
        <f>$I437*IF($G437="Pickup", SUMIFS(NewEmisData!K:K, NewEmisData!$A:$A, "Pickup", NewEmisData!$B:$B, $A437, NewEmisData!$C:$C, $H437, NewEmisData!$D:$D, Q$2), SUMIFS(NewEmisData!K:K, NewEmisData!$A:$A, "LDV", NewEmisData!$B:$B, $A437, NewEmisData!$C:$C, $H437, NewEmisData!$D:$D, Q$2))</f>
        <v>0</v>
      </c>
      <c r="R437" s="335">
        <f>$I437*IF($G437="Pickup", SUMIFS(NewEmisData!L:L, NewEmisData!$A:$A, "Pickup", NewEmisData!$B:$B, $A437, NewEmisData!$C:$C, $H437, NewEmisData!$D:$D, R$2), SUMIFS(NewEmisData!L:L, NewEmisData!$A:$A, "LDV", NewEmisData!$B:$B, $A437, NewEmisData!$C:$C, $H437, NewEmisData!$D:$D, R$2))</f>
        <v>0</v>
      </c>
      <c r="S437" s="335">
        <f>$I437*IF($G437="Pickup", SUMIFS(NewEmisData!M:M, NewEmisData!$A:$A, "Pickup", NewEmisData!$B:$B, $A437, NewEmisData!$C:$C, $H437, NewEmisData!$D:$D, S$2), SUMIFS(NewEmisData!M:M, NewEmisData!$A:$A, "LDV", NewEmisData!$B:$B, $A437, NewEmisData!$C:$C, $H437, NewEmisData!$D:$D, S$2))</f>
        <v>0</v>
      </c>
      <c r="T437" s="335">
        <v>0</v>
      </c>
      <c r="U437" s="335">
        <f>$I437*IF($G437="Pickup", SUMIFS(NewEmisData!E:E, NewEmisData!$A:$A, "Pickup", NewEmisData!$B:$B, $A437, NewEmisData!$C:$C, $H437, NewEmisData!$D:$D, U$2), SUMIFS(NewEmisData!E:E, NewEmisData!$A:$A, "LDV", NewEmisData!$B:$B, $A437, NewEmisData!$C:$C, $H437, NewEmisData!$D:$D, U$2))</f>
        <v>0</v>
      </c>
      <c r="V437" s="335">
        <f>$I437*IF($G437="Pickup", SUMIFS(NewEmisData!F:F, NewEmisData!$A:$A, "Pickup", NewEmisData!$B:$B, $A437, NewEmisData!$C:$C, $H437, NewEmisData!$D:$D, V$2), SUMIFS(NewEmisData!F:F, NewEmisData!$A:$A, "LDV", NewEmisData!$B:$B, $A437, NewEmisData!$C:$C, $H437, NewEmisData!$D:$D, V$2))</f>
        <v>0</v>
      </c>
      <c r="W437" s="335">
        <f>$I437*IF($G437="Pickup", SUMIFS(NewEmisData!G:G, NewEmisData!$A:$A, "Pickup", NewEmisData!$B:$B, $A437, NewEmisData!$C:$C, $H437, NewEmisData!$D:$D, W$2), SUMIFS(NewEmisData!G:G, NewEmisData!$A:$A, "LDV", NewEmisData!$B:$B, $A437, NewEmisData!$C:$C, $H437, NewEmisData!$D:$D, W$2))</f>
        <v>0</v>
      </c>
      <c r="X437" s="335">
        <f>$I437*IF($G437="Pickup", SUMIFS(NewEmisData!H:H, NewEmisData!$A:$A, "Pickup", NewEmisData!$B:$B, $A437, NewEmisData!$C:$C, $H437, NewEmisData!$D:$D, X$2), SUMIFS(NewEmisData!H:H, NewEmisData!$A:$A, "LDV", NewEmisData!$B:$B, $A437, NewEmisData!$C:$C, $H437, NewEmisData!$D:$D, X$2))</f>
        <v>0</v>
      </c>
      <c r="Y437" s="335">
        <f>$I437*IF($G437="Pickup", SUMIFS(NewEmisData!I:I, NewEmisData!$A:$A, "Pickup", NewEmisData!$B:$B, $A437, NewEmisData!$C:$C, $H437, NewEmisData!$D:$D, Y$2), SUMIFS(NewEmisData!I:I, NewEmisData!$A:$A, "LDV", NewEmisData!$B:$B, $A437, NewEmisData!$C:$C, $H437, NewEmisData!$D:$D, Y$2))</f>
        <v>0</v>
      </c>
      <c r="Z437" s="335">
        <f>$I437*IF($G437="Pickup", SUMIFS(NewEmisData!J:J, NewEmisData!$A:$A, "Pickup", NewEmisData!$B:$B, $A437, NewEmisData!$C:$C, $H437, NewEmisData!$D:$D, Z$2), SUMIFS(NewEmisData!J:J, NewEmisData!$A:$A, "LDV", NewEmisData!$B:$B, $A437, NewEmisData!$C:$C, $H437, NewEmisData!$D:$D, Z$2))</f>
        <v>0</v>
      </c>
      <c r="AA437" s="335">
        <f>$I437*IF($G437="Pickup", SUMIFS(NewEmisData!K:K, NewEmisData!$A:$A, "Pickup", NewEmisData!$B:$B, $A437, NewEmisData!$C:$C, $H437, NewEmisData!$D:$D, AA$2), SUMIFS(NewEmisData!K:K, NewEmisData!$A:$A, "LDV", NewEmisData!$B:$B, $A437, NewEmisData!$C:$C, $H437, NewEmisData!$D:$D, AA$2))</f>
        <v>0</v>
      </c>
      <c r="AB437" s="335">
        <f>$I437*IF($G437="Pickup", SUMIFS(NewEmisData!L:L, NewEmisData!$A:$A, "Pickup", NewEmisData!$B:$B, $A437, NewEmisData!$C:$C, $H437, NewEmisData!$D:$D, AB$2), SUMIFS(NewEmisData!L:L, NewEmisData!$A:$A, "LDV", NewEmisData!$B:$B, $A437, NewEmisData!$C:$C, $H437, NewEmisData!$D:$D, AB$2))</f>
        <v>0</v>
      </c>
      <c r="AC437" s="335">
        <f>$I437*IF($G437="Pickup", SUMIFS(NewEmisData!M:M, NewEmisData!$A:$A, "Pickup", NewEmisData!$B:$B, $A437, NewEmisData!$C:$C, $H437, NewEmisData!$D:$D, AC$2), SUMIFS(NewEmisData!M:M, NewEmisData!$A:$A, "LDV", NewEmisData!$B:$B, $A437, NewEmisData!$C:$C, $H437, NewEmisData!$D:$D, AC$2))</f>
        <v>0</v>
      </c>
      <c r="AD437" s="335">
        <v>0</v>
      </c>
      <c r="AE437" s="335">
        <f>$I437*IF($G437="Pickup", SUMIFS(NewEmisData!E:E, NewEmisData!$A:$A, "Pickup", NewEmisData!$B:$B, $A437, NewEmisData!$C:$C, $H437, NewEmisData!$D:$D, AE$2), SUMIFS(NewEmisData!E:E, NewEmisData!$A:$A, "LDV", NewEmisData!$B:$B, $A437, NewEmisData!$C:$C, $H437, NewEmisData!$D:$D, AE$2))</f>
        <v>0</v>
      </c>
      <c r="AF437" s="335">
        <f>$I437*IF($G437="Pickup", SUMIFS(NewEmisData!F:F, NewEmisData!$A:$A, "Pickup", NewEmisData!$B:$B, $A437, NewEmisData!$C:$C, $H437, NewEmisData!$D:$D, AF$2), SUMIFS(NewEmisData!F:F, NewEmisData!$A:$A, "LDV", NewEmisData!$B:$B, $A437, NewEmisData!$C:$C, $H437, NewEmisData!$D:$D, AF$2))</f>
        <v>0</v>
      </c>
      <c r="AG437" s="335">
        <f>$I437*IF($G437="Pickup", SUMIFS(NewEmisData!G:G, NewEmisData!$A:$A, "Pickup", NewEmisData!$B:$B, $A437, NewEmisData!$C:$C, $H437, NewEmisData!$D:$D, AG$2), SUMIFS(NewEmisData!G:G, NewEmisData!$A:$A, "LDV", NewEmisData!$B:$B, $A437, NewEmisData!$C:$C, $H437, NewEmisData!$D:$D, AG$2))</f>
        <v>0</v>
      </c>
      <c r="AH437" s="335">
        <f>$I437*IF($G437="Pickup", SUMIFS(NewEmisData!H:H, NewEmisData!$A:$A, "Pickup", NewEmisData!$B:$B, $A437, NewEmisData!$C:$C, $H437, NewEmisData!$D:$D, AH$2), SUMIFS(NewEmisData!H:H, NewEmisData!$A:$A, "LDV", NewEmisData!$B:$B, $A437, NewEmisData!$C:$C, $H437, NewEmisData!$D:$D, AH$2))</f>
        <v>0</v>
      </c>
      <c r="AI437" s="335">
        <f>$I437*IF($G437="Pickup", SUMIFS(NewEmisData!I:I, NewEmisData!$A:$A, "Pickup", NewEmisData!$B:$B, $A437, NewEmisData!$C:$C, $H437, NewEmisData!$D:$D, AI$2), SUMIFS(NewEmisData!I:I, NewEmisData!$A:$A, "LDV", NewEmisData!$B:$B, $A437, NewEmisData!$C:$C, $H437, NewEmisData!$D:$D, AI$2))</f>
        <v>0</v>
      </c>
      <c r="AJ437" s="335">
        <f>$I437*IF($G437="Pickup", SUMIFS(NewEmisData!J:J, NewEmisData!$A:$A, "Pickup", NewEmisData!$B:$B, $A437, NewEmisData!$C:$C, $H437, NewEmisData!$D:$D, AJ$2), SUMIFS(NewEmisData!J:J, NewEmisData!$A:$A, "LDV", NewEmisData!$B:$B, $A437, NewEmisData!$C:$C, $H437, NewEmisData!$D:$D, AJ$2))</f>
        <v>0</v>
      </c>
      <c r="AK437" s="335">
        <f>$I437*IF($G437="Pickup", SUMIFS(NewEmisData!K:K, NewEmisData!$A:$A, "Pickup", NewEmisData!$B:$B, $A437, NewEmisData!$C:$C, $H437, NewEmisData!$D:$D, AK$2), SUMIFS(NewEmisData!K:K, NewEmisData!$A:$A, "LDV", NewEmisData!$B:$B, $A437, NewEmisData!$C:$C, $H437, NewEmisData!$D:$D, AK$2))</f>
        <v>0</v>
      </c>
      <c r="AL437" s="335">
        <f>$I437*IF($G437="Pickup", SUMIFS(NewEmisData!L:L, NewEmisData!$A:$A, "Pickup", NewEmisData!$B:$B, $A437, NewEmisData!$C:$C, $H437, NewEmisData!$D:$D, AL$2), SUMIFS(NewEmisData!L:L, NewEmisData!$A:$A, "LDV", NewEmisData!$B:$B, $A437, NewEmisData!$C:$C, $H437, NewEmisData!$D:$D, AL$2))</f>
        <v>0</v>
      </c>
      <c r="AM437" s="335">
        <f>$I437*IF($G437="Pickup", SUMIFS(NewEmisData!M:M, NewEmisData!$A:$A, "Pickup", NewEmisData!$B:$B, $A437, NewEmisData!$C:$C, $H437, NewEmisData!$D:$D, AM$2), SUMIFS(NewEmisData!M:M, NewEmisData!$A:$A, "LDV", NewEmisData!$B:$B, $A437, NewEmisData!$C:$C, $H437, NewEmisData!$D:$D, AM$2))</f>
        <v>0</v>
      </c>
      <c r="AN437" s="335">
        <v>0</v>
      </c>
      <c r="AO437" s="335">
        <f>$I437*IF($G437="Pickup", SUMIFS(NewEmisData!E:E, NewEmisData!$A:$A, "Pickup", NewEmisData!$B:$B, $A437, NewEmisData!$C:$C, $H437, NewEmisData!$D:$D, AO$2), SUMIFS(NewEmisData!E:E, NewEmisData!$A:$A, "LDV", NewEmisData!$B:$B, $A437, NewEmisData!$C:$C, $H437, NewEmisData!$D:$D, AO$2))</f>
        <v>7.4526067369789506E-2</v>
      </c>
      <c r="AP437" s="335">
        <f>$I437*IF($G437="Pickup", SUMIFS(NewEmisData!F:F, NewEmisData!$A:$A, "Pickup", NewEmisData!$B:$B, $A437, NewEmisData!$C:$C, $H437, NewEmisData!$D:$D, AP$2), SUMIFS(NewEmisData!F:F, NewEmisData!$A:$A, "LDV", NewEmisData!$B:$B, $A437, NewEmisData!$C:$C, $H437, NewEmisData!$D:$D, AP$2))</f>
        <v>7.4526067369789506E-2</v>
      </c>
      <c r="AQ437" s="335">
        <f>$I437*IF($G437="Pickup", SUMIFS(NewEmisData!G:G, NewEmisData!$A:$A, "Pickup", NewEmisData!$B:$B, $A437, NewEmisData!$C:$C, $H437, NewEmisData!$D:$D, AQ$2), SUMIFS(NewEmisData!G:G, NewEmisData!$A:$A, "LDV", NewEmisData!$B:$B, $A437, NewEmisData!$C:$C, $H437, NewEmisData!$D:$D, AQ$2))</f>
        <v>7.4526039586762793E-2</v>
      </c>
      <c r="AR437" s="335">
        <f>$I437*IF($G437="Pickup", SUMIFS(NewEmisData!H:H, NewEmisData!$A:$A, "Pickup", NewEmisData!$B:$B, $A437, NewEmisData!$C:$C, $H437, NewEmisData!$D:$D, AR$2), SUMIFS(NewEmisData!H:H, NewEmisData!$A:$A, "LDV", NewEmisData!$B:$B, $A437, NewEmisData!$C:$C, $H437, NewEmisData!$D:$D, AR$2))</f>
        <v>7.4526082672864202E-2</v>
      </c>
      <c r="AS437" s="335">
        <f>$I437*IF($G437="Pickup", SUMIFS(NewEmisData!I:I, NewEmisData!$A:$A, "Pickup", NewEmisData!$B:$B, $A437, NewEmisData!$C:$C, $H437, NewEmisData!$D:$D, AS$2), SUMIFS(NewEmisData!I:I, NewEmisData!$A:$A, "LDV", NewEmisData!$B:$B, $A437, NewEmisData!$C:$C, $H437, NewEmisData!$D:$D, AS$2))</f>
        <v>7.4526031771725496E-2</v>
      </c>
      <c r="AT437" s="335">
        <f>$I437*IF($G437="Pickup", SUMIFS(NewEmisData!J:J, NewEmisData!$A:$A, "Pickup", NewEmisData!$B:$B, $A437, NewEmisData!$C:$C, $H437, NewEmisData!$D:$D, AT$2), SUMIFS(NewEmisData!J:J, NewEmisData!$A:$A, "LDV", NewEmisData!$B:$B, $A437, NewEmisData!$C:$C, $H437, NewEmisData!$D:$D, AT$2))</f>
        <v>7.4526070650223306E-2</v>
      </c>
      <c r="AU437" s="335">
        <f>$I437*IF($G437="Pickup", SUMIFS(NewEmisData!K:K, NewEmisData!$A:$A, "Pickup", NewEmisData!$B:$B, $A437, NewEmisData!$C:$C, $H437, NewEmisData!$D:$D, AU$2), SUMIFS(NewEmisData!K:K, NewEmisData!$A:$A, "LDV", NewEmisData!$B:$B, $A437, NewEmisData!$C:$C, $H437, NewEmisData!$D:$D, AU$2))</f>
        <v>7.4526042307150001E-2</v>
      </c>
      <c r="AV437" s="335">
        <f>$I437*IF($G437="Pickup", SUMIFS(NewEmisData!L:L, NewEmisData!$A:$A, "Pickup", NewEmisData!$B:$B, $A437, NewEmisData!$C:$C, $H437, NewEmisData!$D:$D, AV$2), SUMIFS(NewEmisData!L:L, NewEmisData!$A:$A, "LDV", NewEmisData!$B:$B, $A437, NewEmisData!$C:$C, $H437, NewEmisData!$D:$D, AV$2))</f>
        <v>7.4526038743875506E-2</v>
      </c>
      <c r="AW437" s="335">
        <f>$I437*IF($G437="Pickup", SUMIFS(NewEmisData!M:M, NewEmisData!$A:$A, "Pickup", NewEmisData!$B:$B, $A437, NewEmisData!$C:$C, $H437, NewEmisData!$D:$D, AW$2), SUMIFS(NewEmisData!M:M, NewEmisData!$A:$A, "LDV", NewEmisData!$B:$B, $A437, NewEmisData!$C:$C, $H437, NewEmisData!$D:$D, AW$2))</f>
        <v>7.4526038743875506E-2</v>
      </c>
      <c r="AX437" s="335">
        <v>0</v>
      </c>
      <c r="AY437" s="335">
        <f>$I437*IF($G437="Pickup", SUMIFS(NewEmisData!E:E, NewEmisData!$A:$A, "Pickup", NewEmisData!$B:$B, $A437, NewEmisData!$C:$C, $H437, NewEmisData!$D:$D, AY$2), SUMIFS(NewEmisData!E:E, NewEmisData!$A:$A, "LDV", NewEmisData!$B:$B, $A437, NewEmisData!$C:$C, $H437, NewEmisData!$D:$D, AY$2))</f>
        <v>9.6092368235423907E-3</v>
      </c>
      <c r="AZ437" s="335">
        <f>$I437*IF($G437="Pickup", SUMIFS(NewEmisData!F:F, NewEmisData!$A:$A, "Pickup", NewEmisData!$B:$B, $A437, NewEmisData!$C:$C, $H437, NewEmisData!$D:$D, AZ$2), SUMIFS(NewEmisData!F:F, NewEmisData!$A:$A, "LDV", NewEmisData!$B:$B, $A437, NewEmisData!$C:$C, $H437, NewEmisData!$D:$D, AZ$2))</f>
        <v>9.6092368235423907E-3</v>
      </c>
      <c r="BA437" s="335">
        <f>$I437*IF($G437="Pickup", SUMIFS(NewEmisData!G:G, NewEmisData!$A:$A, "Pickup", NewEmisData!$B:$B, $A437, NewEmisData!$C:$C, $H437, NewEmisData!$D:$D, BA$2), SUMIFS(NewEmisData!G:G, NewEmisData!$A:$A, "LDV", NewEmisData!$B:$B, $A437, NewEmisData!$C:$C, $H437, NewEmisData!$D:$D, BA$2))</f>
        <v>9.6092257463787894E-3</v>
      </c>
      <c r="BB437" s="335">
        <f>$I437*IF($G437="Pickup", SUMIFS(NewEmisData!H:H, NewEmisData!$A:$A, "Pickup", NewEmisData!$B:$B, $A437, NewEmisData!$C:$C, $H437, NewEmisData!$D:$D, BB$2), SUMIFS(NewEmisData!H:H, NewEmisData!$A:$A, "LDV", NewEmisData!$B:$B, $A437, NewEmisData!$C:$C, $H437, NewEmisData!$D:$D, BB$2))</f>
        <v>9.6092345509158992E-3</v>
      </c>
      <c r="BC437" s="335">
        <f>$I437*IF($G437="Pickup", SUMIFS(NewEmisData!I:I, NewEmisData!$A:$A, "Pickup", NewEmisData!$B:$B, $A437, NewEmisData!$C:$C, $H437, NewEmisData!$D:$D, BC$2), SUMIFS(NewEmisData!I:I, NewEmisData!$A:$A, "LDV", NewEmisData!$B:$B, $A437, NewEmisData!$C:$C, $H437, NewEmisData!$D:$D, BC$2))</f>
        <v>9.6092257298777996E-3</v>
      </c>
      <c r="BD437" s="335">
        <f>$I437*IF($G437="Pickup", SUMIFS(NewEmisData!J:J, NewEmisData!$A:$A, "Pickup", NewEmisData!$B:$B, $A437, NewEmisData!$C:$C, $H437, NewEmisData!$D:$D, BD$2), SUMIFS(NewEmisData!J:J, NewEmisData!$A:$A, "LDV", NewEmisData!$B:$B, $A437, NewEmisData!$C:$C, $H437, NewEmisData!$D:$D, BD$2))</f>
        <v>9.6092389204882993E-3</v>
      </c>
      <c r="BE437" s="335">
        <f>$I437*IF($G437="Pickup", SUMIFS(NewEmisData!K:K, NewEmisData!$A:$A, "Pickup", NewEmisData!$B:$B, $A437, NewEmisData!$C:$C, $H437, NewEmisData!$D:$D, BE$2), SUMIFS(NewEmisData!K:K, NewEmisData!$A:$A, "LDV", NewEmisData!$B:$B, $A437, NewEmisData!$C:$C, $H437, NewEmisData!$D:$D, BE$2))</f>
        <v>9.6092263841740799E-3</v>
      </c>
      <c r="BF437" s="335">
        <f>$I437*IF($G437="Pickup", SUMIFS(NewEmisData!L:L, NewEmisData!$A:$A, "Pickup", NewEmisData!$B:$B, $A437, NewEmisData!$C:$C, $H437, NewEmisData!$D:$D, BF$2), SUMIFS(NewEmisData!L:L, NewEmisData!$A:$A, "LDV", NewEmisData!$B:$B, $A437, NewEmisData!$C:$C, $H437, NewEmisData!$D:$D, BF$2))</f>
        <v>9.6092238087385901E-3</v>
      </c>
      <c r="BG437" s="335">
        <f>$I437*IF($G437="Pickup", SUMIFS(NewEmisData!M:M, NewEmisData!$A:$A, "Pickup", NewEmisData!$B:$B, $A437, NewEmisData!$C:$C, $H437, NewEmisData!$D:$D, BG$2), SUMIFS(NewEmisData!M:M, NewEmisData!$A:$A, "LDV", NewEmisData!$B:$B, $A437, NewEmisData!$C:$C, $H437, NewEmisData!$D:$D, BG$2))</f>
        <v>9.6092238087385901E-3</v>
      </c>
      <c r="BH437" s="335">
        <v>0</v>
      </c>
      <c r="BI437" s="335">
        <f>$I437*IF($G437="Pickup", SUMIFS(NewEmisData!E:E, NewEmisData!$A:$A, "Pickup", NewEmisData!$B:$B, $A437, NewEmisData!$C:$C, $H437, NewEmisData!$D:$D, BI$2), SUMIFS(NewEmisData!E:E, NewEmisData!$A:$A, "LDV", NewEmisData!$B:$B, $A437, NewEmisData!$C:$C, $H437, NewEmisData!$D:$D, BI$2))</f>
        <v>0</v>
      </c>
      <c r="BJ437" s="335">
        <f>$I437*IF($G437="Pickup", SUMIFS(NewEmisData!F:F, NewEmisData!$A:$A, "Pickup", NewEmisData!$B:$B, $A437, NewEmisData!$C:$C, $H437, NewEmisData!$D:$D, BJ$2), SUMIFS(NewEmisData!F:F, NewEmisData!$A:$A, "LDV", NewEmisData!$B:$B, $A437, NewEmisData!$C:$C, $H437, NewEmisData!$D:$D, BJ$2))</f>
        <v>0</v>
      </c>
      <c r="BK437" s="335">
        <f>$I437*IF($G437="Pickup", SUMIFS(NewEmisData!G:G, NewEmisData!$A:$A, "Pickup", NewEmisData!$B:$B, $A437, NewEmisData!$C:$C, $H437, NewEmisData!$D:$D, BK$2), SUMIFS(NewEmisData!G:G, NewEmisData!$A:$A, "LDV", NewEmisData!$B:$B, $A437, NewEmisData!$C:$C, $H437, NewEmisData!$D:$D, BK$2))</f>
        <v>0</v>
      </c>
      <c r="BL437" s="335">
        <f>$I437*IF($G437="Pickup", SUMIFS(NewEmisData!H:H, NewEmisData!$A:$A, "Pickup", NewEmisData!$B:$B, $A437, NewEmisData!$C:$C, $H437, NewEmisData!$D:$D, BL$2), SUMIFS(NewEmisData!H:H, NewEmisData!$A:$A, "LDV", NewEmisData!$B:$B, $A437, NewEmisData!$C:$C, $H437, NewEmisData!$D:$D, BL$2))</f>
        <v>0</v>
      </c>
      <c r="BM437" s="335">
        <f>$I437*IF($G437="Pickup", SUMIFS(NewEmisData!I:I, NewEmisData!$A:$A, "Pickup", NewEmisData!$B:$B, $A437, NewEmisData!$C:$C, $H437, NewEmisData!$D:$D, BM$2), SUMIFS(NewEmisData!I:I, NewEmisData!$A:$A, "LDV", NewEmisData!$B:$B, $A437, NewEmisData!$C:$C, $H437, NewEmisData!$D:$D, BM$2))</f>
        <v>0</v>
      </c>
      <c r="BN437" s="335">
        <f>$I437*IF($G437="Pickup", SUMIFS(NewEmisData!J:J, NewEmisData!$A:$A, "Pickup", NewEmisData!$B:$B, $A437, NewEmisData!$C:$C, $H437, NewEmisData!$D:$D, BN$2), SUMIFS(NewEmisData!J:J, NewEmisData!$A:$A, "LDV", NewEmisData!$B:$B, $A437, NewEmisData!$C:$C, $H437, NewEmisData!$D:$D, BN$2))</f>
        <v>0</v>
      </c>
      <c r="BO437" s="335">
        <f>$I437*IF($G437="Pickup", SUMIFS(NewEmisData!K:K, NewEmisData!$A:$A, "Pickup", NewEmisData!$B:$B, $A437, NewEmisData!$C:$C, $H437, NewEmisData!$D:$D, BO$2), SUMIFS(NewEmisData!K:K, NewEmisData!$A:$A, "LDV", NewEmisData!$B:$B, $A437, NewEmisData!$C:$C, $H437, NewEmisData!$D:$D, BO$2))</f>
        <v>0</v>
      </c>
      <c r="BP437" s="335">
        <f>$I437*IF($G437="Pickup", SUMIFS(NewEmisData!L:L, NewEmisData!$A:$A, "Pickup", NewEmisData!$B:$B, $A437, NewEmisData!$C:$C, $H437, NewEmisData!$D:$D, BP$2), SUMIFS(NewEmisData!L:L, NewEmisData!$A:$A, "LDV", NewEmisData!$B:$B, $A437, NewEmisData!$C:$C, $H437, NewEmisData!$D:$D, BP$2))</f>
        <v>0</v>
      </c>
      <c r="BQ437" s="335">
        <f>$I437*IF($G437="Pickup", SUMIFS(NewEmisData!M:M, NewEmisData!$A:$A, "Pickup", NewEmisData!$B:$B, $A437, NewEmisData!$C:$C, $H437, NewEmisData!$D:$D, BQ$2), SUMIFS(NewEmisData!M:M, NewEmisData!$A:$A, "LDV", NewEmisData!$B:$B, $A437, NewEmisData!$C:$C, $H437, NewEmisData!$D:$D, BQ$2))</f>
        <v>0</v>
      </c>
      <c r="BR437" s="335">
        <v>0</v>
      </c>
      <c r="BS437" s="335">
        <f>$I437*IF($G437="Pickup", SUMIFS(NewEmisData!E:E, NewEmisData!$A:$A, "Pickup", NewEmisData!$B:$B, $A437, NewEmisData!$C:$C, $H437, NewEmisData!$D:$D, BS$2), SUMIFS(NewEmisData!E:E, NewEmisData!$A:$A, "LDV", NewEmisData!$B:$B, $A437, NewEmisData!$C:$C, $H437, NewEmisData!$D:$D, BS$2))</f>
        <v>0</v>
      </c>
      <c r="BT437" s="335">
        <f>$I437*IF($G437="Pickup", SUMIFS(NewEmisData!F:F, NewEmisData!$A:$A, "Pickup", NewEmisData!$B:$B, $A437, NewEmisData!$C:$C, $H437, NewEmisData!$D:$D, BT$2), SUMIFS(NewEmisData!F:F, NewEmisData!$A:$A, "LDV", NewEmisData!$B:$B, $A437, NewEmisData!$C:$C, $H437, NewEmisData!$D:$D, BT$2))</f>
        <v>0</v>
      </c>
      <c r="BU437" s="335">
        <f>$I437*IF($G437="Pickup", SUMIFS(NewEmisData!G:G, NewEmisData!$A:$A, "Pickup", NewEmisData!$B:$B, $A437, NewEmisData!$C:$C, $H437, NewEmisData!$D:$D, BU$2), SUMIFS(NewEmisData!G:G, NewEmisData!$A:$A, "LDV", NewEmisData!$B:$B, $A437, NewEmisData!$C:$C, $H437, NewEmisData!$D:$D, BU$2))</f>
        <v>0</v>
      </c>
      <c r="BV437" s="335">
        <f>$I437*IF($G437="Pickup", SUMIFS(NewEmisData!H:H, NewEmisData!$A:$A, "Pickup", NewEmisData!$B:$B, $A437, NewEmisData!$C:$C, $H437, NewEmisData!$D:$D, BV$2), SUMIFS(NewEmisData!H:H, NewEmisData!$A:$A, "LDV", NewEmisData!$B:$B, $A437, NewEmisData!$C:$C, $H437, NewEmisData!$D:$D, BV$2))</f>
        <v>0</v>
      </c>
      <c r="BW437" s="335">
        <f>$I437*IF($G437="Pickup", SUMIFS(NewEmisData!I:I, NewEmisData!$A:$A, "Pickup", NewEmisData!$B:$B, $A437, NewEmisData!$C:$C, $H437, NewEmisData!$D:$D, BW$2), SUMIFS(NewEmisData!I:I, NewEmisData!$A:$A, "LDV", NewEmisData!$B:$B, $A437, NewEmisData!$C:$C, $H437, NewEmisData!$D:$D, BW$2))</f>
        <v>0</v>
      </c>
      <c r="BX437" s="335">
        <f>$I437*IF($G437="Pickup", SUMIFS(NewEmisData!J:J, NewEmisData!$A:$A, "Pickup", NewEmisData!$B:$B, $A437, NewEmisData!$C:$C, $H437, NewEmisData!$D:$D, BX$2), SUMIFS(NewEmisData!J:J, NewEmisData!$A:$A, "LDV", NewEmisData!$B:$B, $A437, NewEmisData!$C:$C, $H437, NewEmisData!$D:$D, BX$2))</f>
        <v>0</v>
      </c>
      <c r="BY437" s="335">
        <f>$I437*IF($G437="Pickup", SUMIFS(NewEmisData!K:K, NewEmisData!$A:$A, "Pickup", NewEmisData!$B:$B, $A437, NewEmisData!$C:$C, $H437, NewEmisData!$D:$D, BY$2), SUMIFS(NewEmisData!K:K, NewEmisData!$A:$A, "LDV", NewEmisData!$B:$B, $A437, NewEmisData!$C:$C, $H437, NewEmisData!$D:$D, BY$2))</f>
        <v>0</v>
      </c>
      <c r="BZ437" s="335">
        <f>$I437*IF($G437="Pickup", SUMIFS(NewEmisData!L:L, NewEmisData!$A:$A, "Pickup", NewEmisData!$B:$B, $A437, NewEmisData!$C:$C, $H437, NewEmisData!$D:$D, BZ$2), SUMIFS(NewEmisData!L:L, NewEmisData!$A:$A, "LDV", NewEmisData!$B:$B, $A437, NewEmisData!$C:$C, $H437, NewEmisData!$D:$D, BZ$2))</f>
        <v>0</v>
      </c>
      <c r="CA437" s="335">
        <f>$I437*IF($G437="Pickup", SUMIFS(NewEmisData!M:M, NewEmisData!$A:$A, "Pickup", NewEmisData!$B:$B, $A437, NewEmisData!$C:$C, $H437, NewEmisData!$D:$D, CA$2), SUMIFS(NewEmisData!M:M, NewEmisData!$A:$A, "LDV", NewEmisData!$B:$B, $A437, NewEmisData!$C:$C, $H437, NewEmisData!$D:$D, CA$2))</f>
        <v>0</v>
      </c>
      <c r="CB437" s="335">
        <v>0</v>
      </c>
      <c r="CC437" s="335">
        <f>$I437*IF($G437="Pickup", SUMIFS(NewEmisData!E:E, NewEmisData!$A:$A, "Pickup", NewEmisData!$B:$B, $A437, NewEmisData!$C:$C, $H437, NewEmisData!$D:$D, CC$2), SUMIFS(NewEmisData!E:E, NewEmisData!$A:$A, "LDV", NewEmisData!$B:$B, $A437, NewEmisData!$C:$C, $H437, NewEmisData!$D:$D, CC$2))</f>
        <v>0</v>
      </c>
      <c r="CD437" s="335">
        <f>$I437*IF($G437="Pickup", SUMIFS(NewEmisData!F:F, NewEmisData!$A:$A, "Pickup", NewEmisData!$B:$B, $A437, NewEmisData!$C:$C, $H437, NewEmisData!$D:$D, CD$2), SUMIFS(NewEmisData!F:F, NewEmisData!$A:$A, "LDV", NewEmisData!$B:$B, $A437, NewEmisData!$C:$C, $H437, NewEmisData!$D:$D, CD$2))</f>
        <v>0</v>
      </c>
      <c r="CE437" s="335">
        <f>$I437*IF($G437="Pickup", SUMIFS(NewEmisData!G:G, NewEmisData!$A:$A, "Pickup", NewEmisData!$B:$B, $A437, NewEmisData!$C:$C, $H437, NewEmisData!$D:$D, CE$2), SUMIFS(NewEmisData!G:G, NewEmisData!$A:$A, "LDV", NewEmisData!$B:$B, $A437, NewEmisData!$C:$C, $H437, NewEmisData!$D:$D, CE$2))</f>
        <v>0</v>
      </c>
      <c r="CF437" s="335">
        <f>$I437*IF($G437="Pickup", SUMIFS(NewEmisData!H:H, NewEmisData!$A:$A, "Pickup", NewEmisData!$B:$B, $A437, NewEmisData!$C:$C, $H437, NewEmisData!$D:$D, CF$2), SUMIFS(NewEmisData!H:H, NewEmisData!$A:$A, "LDV", NewEmisData!$B:$B, $A437, NewEmisData!$C:$C, $H437, NewEmisData!$D:$D, CF$2))</f>
        <v>0</v>
      </c>
      <c r="CG437" s="335">
        <f>$I437*IF($G437="Pickup", SUMIFS(NewEmisData!I:I, NewEmisData!$A:$A, "Pickup", NewEmisData!$B:$B, $A437, NewEmisData!$C:$C, $H437, NewEmisData!$D:$D, CG$2), SUMIFS(NewEmisData!I:I, NewEmisData!$A:$A, "LDV", NewEmisData!$B:$B, $A437, NewEmisData!$C:$C, $H437, NewEmisData!$D:$D, CG$2))</f>
        <v>0</v>
      </c>
      <c r="CH437" s="335">
        <f>$I437*IF($G437="Pickup", SUMIFS(NewEmisData!J:J, NewEmisData!$A:$A, "Pickup", NewEmisData!$B:$B, $A437, NewEmisData!$C:$C, $H437, NewEmisData!$D:$D, CH$2), SUMIFS(NewEmisData!J:J, NewEmisData!$A:$A, "LDV", NewEmisData!$B:$B, $A437, NewEmisData!$C:$C, $H437, NewEmisData!$D:$D, CH$2))</f>
        <v>0</v>
      </c>
      <c r="CI437" s="335">
        <f>$I437*IF($G437="Pickup", SUMIFS(NewEmisData!K:K, NewEmisData!$A:$A, "Pickup", NewEmisData!$B:$B, $A437, NewEmisData!$C:$C, $H437, NewEmisData!$D:$D, CI$2), SUMIFS(NewEmisData!K:K, NewEmisData!$A:$A, "LDV", NewEmisData!$B:$B, $A437, NewEmisData!$C:$C, $H437, NewEmisData!$D:$D, CI$2))</f>
        <v>0</v>
      </c>
      <c r="CJ437" s="335">
        <f>$I437*IF($G437="Pickup", SUMIFS(NewEmisData!L:L, NewEmisData!$A:$A, "Pickup", NewEmisData!$B:$B, $A437, NewEmisData!$C:$C, $H437, NewEmisData!$D:$D, CJ$2), SUMIFS(NewEmisData!L:L, NewEmisData!$A:$A, "LDV", NewEmisData!$B:$B, $A437, NewEmisData!$C:$C, $H437, NewEmisData!$D:$D, CJ$2))</f>
        <v>0</v>
      </c>
      <c r="CK437" s="335">
        <f>$I437*IF($G437="Pickup", SUMIFS(NewEmisData!M:M, NewEmisData!$A:$A, "Pickup", NewEmisData!$B:$B, $A437, NewEmisData!$C:$C, $H437, NewEmisData!$D:$D, CK$2), SUMIFS(NewEmisData!M:M, NewEmisData!$A:$A, "LDV", NewEmisData!$B:$B, $A437, NewEmisData!$C:$C, $H437, NewEmisData!$D:$D, CK$2))</f>
        <v>0</v>
      </c>
      <c r="CL437" s="335">
        <v>0</v>
      </c>
      <c r="CM437" s="335">
        <f>$I437*IF($G437="Pickup", SUMIFS(NewEmisData!E:E, NewEmisData!$A:$A, "Pickup", NewEmisData!$B:$B, $A437, NewEmisData!$C:$C, $H437, NewEmisData!$D:$D, CM$2), SUMIFS(NewEmisData!E:E, NewEmisData!$A:$A, "LDV", NewEmisData!$B:$B, $A437, NewEmisData!$C:$C, $H437, NewEmisData!$D:$D, CM$2))</f>
        <v>0</v>
      </c>
      <c r="CN437" s="335">
        <f>$I437*IF($G437="Pickup", SUMIFS(NewEmisData!F:F, NewEmisData!$A:$A, "Pickup", NewEmisData!$B:$B, $A437, NewEmisData!$C:$C, $H437, NewEmisData!$D:$D, CN$2), SUMIFS(NewEmisData!F:F, NewEmisData!$A:$A, "LDV", NewEmisData!$B:$B, $A437, NewEmisData!$C:$C, $H437, NewEmisData!$D:$D, CN$2))</f>
        <v>0</v>
      </c>
      <c r="CO437" s="335">
        <f>$I437*IF($G437="Pickup", SUMIFS(NewEmisData!G:G, NewEmisData!$A:$A, "Pickup", NewEmisData!$B:$B, $A437, NewEmisData!$C:$C, $H437, NewEmisData!$D:$D, CO$2), SUMIFS(NewEmisData!G:G, NewEmisData!$A:$A, "LDV", NewEmisData!$B:$B, $A437, NewEmisData!$C:$C, $H437, NewEmisData!$D:$D, CO$2))</f>
        <v>0</v>
      </c>
      <c r="CP437" s="335">
        <f>$I437*IF($G437="Pickup", SUMIFS(NewEmisData!H:H, NewEmisData!$A:$A, "Pickup", NewEmisData!$B:$B, $A437, NewEmisData!$C:$C, $H437, NewEmisData!$D:$D, CP$2), SUMIFS(NewEmisData!H:H, NewEmisData!$A:$A, "LDV", NewEmisData!$B:$B, $A437, NewEmisData!$C:$C, $H437, NewEmisData!$D:$D, CP$2))</f>
        <v>0</v>
      </c>
      <c r="CQ437" s="335">
        <f>$I437*IF($G437="Pickup", SUMIFS(NewEmisData!I:I, NewEmisData!$A:$A, "Pickup", NewEmisData!$B:$B, $A437, NewEmisData!$C:$C, $H437, NewEmisData!$D:$D, CQ$2), SUMIFS(NewEmisData!I:I, NewEmisData!$A:$A, "LDV", NewEmisData!$B:$B, $A437, NewEmisData!$C:$C, $H437, NewEmisData!$D:$D, CQ$2))</f>
        <v>0</v>
      </c>
      <c r="CR437" s="335">
        <f>$I437*IF($G437="Pickup", SUMIFS(NewEmisData!J:J, NewEmisData!$A:$A, "Pickup", NewEmisData!$B:$B, $A437, NewEmisData!$C:$C, $H437, NewEmisData!$D:$D, CR$2), SUMIFS(NewEmisData!J:J, NewEmisData!$A:$A, "LDV", NewEmisData!$B:$B, $A437, NewEmisData!$C:$C, $H437, NewEmisData!$D:$D, CR$2))</f>
        <v>0</v>
      </c>
      <c r="CS437" s="335">
        <f>$I437*IF($G437="Pickup", SUMIFS(NewEmisData!K:K, NewEmisData!$A:$A, "Pickup", NewEmisData!$B:$B, $A437, NewEmisData!$C:$C, $H437, NewEmisData!$D:$D, CS$2), SUMIFS(NewEmisData!K:K, NewEmisData!$A:$A, "LDV", NewEmisData!$B:$B, $A437, NewEmisData!$C:$C, $H437, NewEmisData!$D:$D, CS$2))</f>
        <v>0</v>
      </c>
      <c r="CT437" s="335">
        <f>$I437*IF($G437="Pickup", SUMIFS(NewEmisData!L:L, NewEmisData!$A:$A, "Pickup", NewEmisData!$B:$B, $A437, NewEmisData!$C:$C, $H437, NewEmisData!$D:$D, CT$2), SUMIFS(NewEmisData!L:L, NewEmisData!$A:$A, "LDV", NewEmisData!$B:$B, $A437, NewEmisData!$C:$C, $H437, NewEmisData!$D:$D, CT$2))</f>
        <v>0</v>
      </c>
      <c r="CU437" s="335">
        <f>$I437*IF($G437="Pickup", SUMIFS(NewEmisData!M:M, NewEmisData!$A:$A, "Pickup", NewEmisData!$B:$B, $A437, NewEmisData!$C:$C, $H437, NewEmisData!$D:$D, CU$2), SUMIFS(NewEmisData!M:M, NewEmisData!$A:$A, "LDV", NewEmisData!$B:$B, $A437, NewEmisData!$C:$C, $H437, NewEmisData!$D:$D, CU$2))</f>
        <v>0</v>
      </c>
      <c r="CV437" s="335">
        <v>0</v>
      </c>
      <c r="CW437" s="335">
        <v>0</v>
      </c>
      <c r="CX437" s="335">
        <v>0</v>
      </c>
      <c r="CY437" s="335">
        <v>0</v>
      </c>
      <c r="CZ437" s="335">
        <v>0</v>
      </c>
      <c r="DA437" s="335">
        <v>0</v>
      </c>
      <c r="DB437" s="335">
        <v>0</v>
      </c>
      <c r="DC437" s="335">
        <v>0</v>
      </c>
      <c r="DD437" s="335">
        <v>0</v>
      </c>
      <c r="DE437" s="335">
        <v>0</v>
      </c>
      <c r="DF437" s="335">
        <v>0</v>
      </c>
      <c r="DG437" s="335">
        <f>$I437*IF($G437="Pickup", SUMIFS(NewEmisData!E:E, NewEmisData!$A:$A, "Pickup", NewEmisData!$B:$B, $A437, NewEmisData!$C:$C, $H437, NewEmisData!$D:$D, DG$2), SUMIFS(NewEmisData!E:E, NewEmisData!$A:$A, "LDV", NewEmisData!$B:$B, $A437, NewEmisData!$C:$C, $H437, NewEmisData!$D:$D, DG$2))</f>
        <v>0</v>
      </c>
      <c r="DH437" s="335">
        <f>$I437*IF($G437="Pickup", SUMIFS(NewEmisData!F:F, NewEmisData!$A:$A, "Pickup", NewEmisData!$B:$B, $A437, NewEmisData!$C:$C, $H437, NewEmisData!$D:$D, DH$2), SUMIFS(NewEmisData!F:F, NewEmisData!$A:$A, "LDV", NewEmisData!$B:$B, $A437, NewEmisData!$C:$C, $H437, NewEmisData!$D:$D, DH$2))</f>
        <v>0</v>
      </c>
      <c r="DI437" s="335">
        <f>$I437*IF($G437="Pickup", SUMIFS(NewEmisData!G:G, NewEmisData!$A:$A, "Pickup", NewEmisData!$B:$B, $A437, NewEmisData!$C:$C, $H437, NewEmisData!$D:$D, DI$2), SUMIFS(NewEmisData!G:G, NewEmisData!$A:$A, "LDV", NewEmisData!$B:$B, $A437, NewEmisData!$C:$C, $H437, NewEmisData!$D:$D, DI$2))</f>
        <v>0</v>
      </c>
      <c r="DJ437" s="335">
        <f>$I437*IF($G437="Pickup", SUMIFS(NewEmisData!H:H, NewEmisData!$A:$A, "Pickup", NewEmisData!$B:$B, $A437, NewEmisData!$C:$C, $H437, NewEmisData!$D:$D, DJ$2), SUMIFS(NewEmisData!H:H, NewEmisData!$A:$A, "LDV", NewEmisData!$B:$B, $A437, NewEmisData!$C:$C, $H437, NewEmisData!$D:$D, DJ$2))</f>
        <v>0</v>
      </c>
      <c r="DK437" s="335">
        <f>$I437*IF($G437="Pickup", SUMIFS(NewEmisData!I:I, NewEmisData!$A:$A, "Pickup", NewEmisData!$B:$B, $A437, NewEmisData!$C:$C, $H437, NewEmisData!$D:$D, DK$2), SUMIFS(NewEmisData!I:I, NewEmisData!$A:$A, "LDV", NewEmisData!$B:$B, $A437, NewEmisData!$C:$C, $H437, NewEmisData!$D:$D, DK$2))</f>
        <v>0</v>
      </c>
      <c r="DL437" s="335">
        <f>$I437*IF($G437="Pickup", SUMIFS(NewEmisData!J:J, NewEmisData!$A:$A, "Pickup", NewEmisData!$B:$B, $A437, NewEmisData!$C:$C, $H437, NewEmisData!$D:$D, DL$2), SUMIFS(NewEmisData!J:J, NewEmisData!$A:$A, "LDV", NewEmisData!$B:$B, $A437, NewEmisData!$C:$C, $H437, NewEmisData!$D:$D, DL$2))</f>
        <v>0</v>
      </c>
      <c r="DM437" s="335">
        <f>$I437*IF($G437="Pickup", SUMIFS(NewEmisData!K:K, NewEmisData!$A:$A, "Pickup", NewEmisData!$B:$B, $A437, NewEmisData!$C:$C, $H437, NewEmisData!$D:$D, DM$2), SUMIFS(NewEmisData!K:K, NewEmisData!$A:$A, "LDV", NewEmisData!$B:$B, $A437, NewEmisData!$C:$C, $H437, NewEmisData!$D:$D, DM$2))</f>
        <v>0</v>
      </c>
      <c r="DN437" s="335">
        <f>$I437*IF($G437="Pickup", SUMIFS(NewEmisData!L:L, NewEmisData!$A:$A, "Pickup", NewEmisData!$B:$B, $A437, NewEmisData!$C:$C, $H437, NewEmisData!$D:$D, DN$2), SUMIFS(NewEmisData!L:L, NewEmisData!$A:$A, "LDV", NewEmisData!$B:$B, $A437, NewEmisData!$C:$C, $H437, NewEmisData!$D:$D, DN$2))</f>
        <v>0</v>
      </c>
      <c r="DO437" s="335">
        <f>$I437*IF($G437="Pickup", SUMIFS(NewEmisData!M:M, NewEmisData!$A:$A, "Pickup", NewEmisData!$B:$B, $A437, NewEmisData!$C:$C, $H437, NewEmisData!$D:$D, DO$2), SUMIFS(NewEmisData!M:M, NewEmisData!$A:$A, "LDV", NewEmisData!$B:$B, $A437, NewEmisData!$C:$C, $H437, NewEmisData!$D:$D, DO$2))</f>
        <v>0</v>
      </c>
      <c r="DP437" s="335">
        <v>0</v>
      </c>
      <c r="DQ437" s="335">
        <f>$I437*IF($G437="Pickup", SUMIFS(NewEmisData!E:E, NewEmisData!$A:$A, "Pickup", NewEmisData!$B:$B, $A437, NewEmisData!$C:$C, $H437, NewEmisData!$D:$D, DQ$2), SUMIFS(NewEmisData!E:E, NewEmisData!$A:$A, "LDV", NewEmisData!$B:$B, $A437, NewEmisData!$C:$C, $H437, NewEmisData!$D:$D, DQ$2))</f>
        <v>0</v>
      </c>
      <c r="DR437" s="335">
        <f>$I437*IF($G437="Pickup", SUMIFS(NewEmisData!F:F, NewEmisData!$A:$A, "Pickup", NewEmisData!$B:$B, $A437, NewEmisData!$C:$C, $H437, NewEmisData!$D:$D, DR$2), SUMIFS(NewEmisData!F:F, NewEmisData!$A:$A, "LDV", NewEmisData!$B:$B, $A437, NewEmisData!$C:$C, $H437, NewEmisData!$D:$D, DR$2))</f>
        <v>0</v>
      </c>
      <c r="DS437" s="335">
        <f>$I437*IF($G437="Pickup", SUMIFS(NewEmisData!G:G, NewEmisData!$A:$A, "Pickup", NewEmisData!$B:$B, $A437, NewEmisData!$C:$C, $H437, NewEmisData!$D:$D, DS$2), SUMIFS(NewEmisData!G:G, NewEmisData!$A:$A, "LDV", NewEmisData!$B:$B, $A437, NewEmisData!$C:$C, $H437, NewEmisData!$D:$D, DS$2))</f>
        <v>0</v>
      </c>
      <c r="DT437" s="335">
        <f>$I437*IF($G437="Pickup", SUMIFS(NewEmisData!H:H, NewEmisData!$A:$A, "Pickup", NewEmisData!$B:$B, $A437, NewEmisData!$C:$C, $H437, NewEmisData!$D:$D, DT$2), SUMIFS(NewEmisData!H:H, NewEmisData!$A:$A, "LDV", NewEmisData!$B:$B, $A437, NewEmisData!$C:$C, $H437, NewEmisData!$D:$D, DT$2))</f>
        <v>0</v>
      </c>
      <c r="DU437" s="335">
        <f>$I437*IF($G437="Pickup", SUMIFS(NewEmisData!I:I, NewEmisData!$A:$A, "Pickup", NewEmisData!$B:$B, $A437, NewEmisData!$C:$C, $H437, NewEmisData!$D:$D, DU$2), SUMIFS(NewEmisData!I:I, NewEmisData!$A:$A, "LDV", NewEmisData!$B:$B, $A437, NewEmisData!$C:$C, $H437, NewEmisData!$D:$D, DU$2))</f>
        <v>0</v>
      </c>
      <c r="DV437" s="335">
        <f>$I437*IF($G437="Pickup", SUMIFS(NewEmisData!J:J, NewEmisData!$A:$A, "Pickup", NewEmisData!$B:$B, $A437, NewEmisData!$C:$C, $H437, NewEmisData!$D:$D, DV$2), SUMIFS(NewEmisData!J:J, NewEmisData!$A:$A, "LDV", NewEmisData!$B:$B, $A437, NewEmisData!$C:$C, $H437, NewEmisData!$D:$D, DV$2))</f>
        <v>0</v>
      </c>
      <c r="DW437" s="335">
        <f>$I437*IF($G437="Pickup", SUMIFS(NewEmisData!K:K, NewEmisData!$A:$A, "Pickup", NewEmisData!$B:$B, $A437, NewEmisData!$C:$C, $H437, NewEmisData!$D:$D, DW$2), SUMIFS(NewEmisData!K:K, NewEmisData!$A:$A, "LDV", NewEmisData!$B:$B, $A437, NewEmisData!$C:$C, $H437, NewEmisData!$D:$D, DW$2))</f>
        <v>0</v>
      </c>
      <c r="DX437" s="335">
        <f>$I437*IF($G437="Pickup", SUMIFS(NewEmisData!L:L, NewEmisData!$A:$A, "Pickup", NewEmisData!$B:$B, $A437, NewEmisData!$C:$C, $H437, NewEmisData!$D:$D, DX$2), SUMIFS(NewEmisData!L:L, NewEmisData!$A:$A, "LDV", NewEmisData!$B:$B, $A437, NewEmisData!$C:$C, $H437, NewEmisData!$D:$D, DX$2))</f>
        <v>0</v>
      </c>
      <c r="DY437" s="335">
        <f>$I437*IF($G437="Pickup", SUMIFS(NewEmisData!M:M, NewEmisData!$A:$A, "Pickup", NewEmisData!$B:$B, $A437, NewEmisData!$C:$C, $H437, NewEmisData!$D:$D, DY$2), SUMIFS(NewEmisData!M:M, NewEmisData!$A:$A, "LDV", NewEmisData!$B:$B, $A437, NewEmisData!$C:$C, $H437, NewEmisData!$D:$D, DY$2))</f>
        <v>0</v>
      </c>
      <c r="DZ437" s="335">
        <v>0</v>
      </c>
      <c r="EA437" s="335">
        <f t="shared" si="774"/>
        <v>0</v>
      </c>
      <c r="EB437" s="335">
        <f t="shared" si="775"/>
        <v>0</v>
      </c>
      <c r="EC437" s="335">
        <f t="shared" si="776"/>
        <v>0</v>
      </c>
      <c r="ED437" s="335">
        <f t="shared" si="777"/>
        <v>0</v>
      </c>
      <c r="EE437" s="335">
        <f t="shared" si="778"/>
        <v>0</v>
      </c>
      <c r="EF437" s="335">
        <f t="shared" si="779"/>
        <v>0</v>
      </c>
      <c r="EG437" s="335">
        <f t="shared" si="780"/>
        <v>0</v>
      </c>
      <c r="EH437" s="335">
        <f t="shared" si="781"/>
        <v>0</v>
      </c>
      <c r="EI437" s="335">
        <f t="shared" si="782"/>
        <v>0</v>
      </c>
      <c r="EJ437" s="335">
        <f t="shared" si="783"/>
        <v>0</v>
      </c>
      <c r="EK437" s="335">
        <f t="shared" si="784"/>
        <v>0</v>
      </c>
      <c r="EL437" s="335">
        <f t="shared" si="785"/>
        <v>0</v>
      </c>
      <c r="EM437" s="335">
        <f t="shared" si="786"/>
        <v>0</v>
      </c>
      <c r="EN437" s="335">
        <f t="shared" si="787"/>
        <v>0</v>
      </c>
      <c r="EO437" s="335">
        <f t="shared" si="788"/>
        <v>0</v>
      </c>
      <c r="EP437" s="335">
        <f t="shared" si="789"/>
        <v>0</v>
      </c>
      <c r="EQ437" s="335">
        <f t="shared" si="790"/>
        <v>0</v>
      </c>
      <c r="ER437" s="335">
        <f t="shared" si="791"/>
        <v>0</v>
      </c>
      <c r="ES437" s="335">
        <f t="shared" si="792"/>
        <v>0</v>
      </c>
      <c r="ET437" s="335">
        <f t="shared" si="793"/>
        <v>0</v>
      </c>
      <c r="EU437" s="335">
        <f t="shared" si="794"/>
        <v>0</v>
      </c>
      <c r="EV437" s="335">
        <f t="shared" si="795"/>
        <v>0</v>
      </c>
      <c r="EW437" s="335">
        <f t="shared" si="796"/>
        <v>0</v>
      </c>
      <c r="EX437" s="335">
        <f t="shared" si="797"/>
        <v>0</v>
      </c>
      <c r="EY437" s="335">
        <f t="shared" si="798"/>
        <v>0</v>
      </c>
      <c r="EZ437" s="335">
        <f t="shared" si="799"/>
        <v>0</v>
      </c>
      <c r="FA437" s="335">
        <f t="shared" si="800"/>
        <v>0</v>
      </c>
      <c r="FB437" s="335">
        <f t="shared" si="801"/>
        <v>0</v>
      </c>
      <c r="FC437" s="335">
        <f t="shared" si="802"/>
        <v>0</v>
      </c>
      <c r="FD437" s="335">
        <f t="shared" si="803"/>
        <v>0</v>
      </c>
      <c r="FE437" s="335">
        <f t="shared" si="804"/>
        <v>7.4526067369789506E-2</v>
      </c>
      <c r="FF437" s="335">
        <f t="shared" si="805"/>
        <v>7.4526067369789506E-2</v>
      </c>
      <c r="FG437" s="335">
        <f t="shared" si="806"/>
        <v>7.4526039586762793E-2</v>
      </c>
      <c r="FH437" s="335">
        <f t="shared" si="807"/>
        <v>7.4526082672864202E-2</v>
      </c>
      <c r="FI437" s="335">
        <f t="shared" si="808"/>
        <v>7.4526031771725496E-2</v>
      </c>
      <c r="FJ437" s="335">
        <f t="shared" si="809"/>
        <v>7.4526070650223306E-2</v>
      </c>
      <c r="FK437" s="335">
        <f t="shared" si="810"/>
        <v>7.4526042307150001E-2</v>
      </c>
      <c r="FL437" s="335">
        <f t="shared" si="811"/>
        <v>7.4526038743875506E-2</v>
      </c>
      <c r="FM437" s="335">
        <f t="shared" si="812"/>
        <v>7.4526038743875506E-2</v>
      </c>
      <c r="FN437" s="335">
        <f t="shared" si="813"/>
        <v>0</v>
      </c>
      <c r="FO437" s="335">
        <f t="shared" si="814"/>
        <v>9.6092368235423907E-3</v>
      </c>
      <c r="FP437" s="335">
        <f t="shared" si="815"/>
        <v>9.6092368235423907E-3</v>
      </c>
      <c r="FQ437" s="335">
        <f t="shared" si="816"/>
        <v>9.6092257463787894E-3</v>
      </c>
      <c r="FR437" s="335">
        <f t="shared" si="817"/>
        <v>9.6092345509158992E-3</v>
      </c>
      <c r="FS437" s="335">
        <f t="shared" si="818"/>
        <v>9.6092257298777996E-3</v>
      </c>
      <c r="FT437" s="335">
        <f t="shared" si="819"/>
        <v>9.6092389204882993E-3</v>
      </c>
      <c r="FU437" s="335">
        <f t="shared" si="820"/>
        <v>9.6092263841740799E-3</v>
      </c>
      <c r="FV437" s="335">
        <f t="shared" si="821"/>
        <v>9.6092238087385901E-3</v>
      </c>
      <c r="FW437" s="335">
        <f t="shared" si="822"/>
        <v>9.6092238087385901E-3</v>
      </c>
      <c r="FX437" s="335">
        <f t="shared" si="823"/>
        <v>0</v>
      </c>
    </row>
    <row r="438" spans="1:180" x14ac:dyDescent="0.2">
      <c r="A438" s="305" t="str">
        <f>_xlfn.CONCAT(IF(LEFT(TRIM(A437),1)="*", "*R", "R"), 1+RIGHT(TRIM(A437),1))</f>
        <v>R5</v>
      </c>
      <c r="B438" s="305" t="str">
        <f t="shared" si="835"/>
        <v>TLSSELC200</v>
      </c>
      <c r="C438" s="305" t="str">
        <f t="shared" si="836"/>
        <v>Electric small SUV w/200 mi range</v>
      </c>
      <c r="D438" s="301" t="str">
        <f t="shared" si="837"/>
        <v>bn-vmt, bn-vmt/a</v>
      </c>
      <c r="E438" s="301" t="str">
        <f t="shared" si="838"/>
        <v>TRNELC</v>
      </c>
      <c r="F438" s="301" t="str">
        <f t="shared" si="839"/>
        <v>TL</v>
      </c>
      <c r="G438" s="315" t="s">
        <v>821</v>
      </c>
      <c r="H438" s="315" t="s">
        <v>36</v>
      </c>
      <c r="I438" s="315">
        <v>1</v>
      </c>
      <c r="J438" s="315" t="str">
        <f t="shared" si="824"/>
        <v>Small SUV-ELC</v>
      </c>
      <c r="K438" s="335">
        <f>$I438*IF($G438="Pickup", SUMIFS(NewEmisData!E:E, NewEmisData!$A:$A, "Pickup", NewEmisData!$B:$B, $A438, NewEmisData!$C:$C, $H438, NewEmisData!$D:$D, K$2), SUMIFS(NewEmisData!E:E, NewEmisData!$A:$A, "LDV", NewEmisData!$B:$B, $A438, NewEmisData!$C:$C, $H438, NewEmisData!$D:$D, K$2))</f>
        <v>0</v>
      </c>
      <c r="L438" s="335">
        <f>$I438*IF($G438="Pickup", SUMIFS(NewEmisData!F:F, NewEmisData!$A:$A, "Pickup", NewEmisData!$B:$B, $A438, NewEmisData!$C:$C, $H438, NewEmisData!$D:$D, L$2), SUMIFS(NewEmisData!F:F, NewEmisData!$A:$A, "LDV", NewEmisData!$B:$B, $A438, NewEmisData!$C:$C, $H438, NewEmisData!$D:$D, L$2))</f>
        <v>0</v>
      </c>
      <c r="M438" s="335">
        <f>$I438*IF($G438="Pickup", SUMIFS(NewEmisData!G:G, NewEmisData!$A:$A, "Pickup", NewEmisData!$B:$B, $A438, NewEmisData!$C:$C, $H438, NewEmisData!$D:$D, M$2), SUMIFS(NewEmisData!G:G, NewEmisData!$A:$A, "LDV", NewEmisData!$B:$B, $A438, NewEmisData!$C:$C, $H438, NewEmisData!$D:$D, M$2))</f>
        <v>0</v>
      </c>
      <c r="N438" s="335">
        <f>$I438*IF($G438="Pickup", SUMIFS(NewEmisData!H:H, NewEmisData!$A:$A, "Pickup", NewEmisData!$B:$B, $A438, NewEmisData!$C:$C, $H438, NewEmisData!$D:$D, N$2), SUMIFS(NewEmisData!H:H, NewEmisData!$A:$A, "LDV", NewEmisData!$B:$B, $A438, NewEmisData!$C:$C, $H438, NewEmisData!$D:$D, N$2))</f>
        <v>0</v>
      </c>
      <c r="O438" s="335">
        <f>$I438*IF($G438="Pickup", SUMIFS(NewEmisData!I:I, NewEmisData!$A:$A, "Pickup", NewEmisData!$B:$B, $A438, NewEmisData!$C:$C, $H438, NewEmisData!$D:$D, O$2), SUMIFS(NewEmisData!I:I, NewEmisData!$A:$A, "LDV", NewEmisData!$B:$B, $A438, NewEmisData!$C:$C, $H438, NewEmisData!$D:$D, O$2))</f>
        <v>0</v>
      </c>
      <c r="P438" s="335">
        <f>$I438*IF($G438="Pickup", SUMIFS(NewEmisData!J:J, NewEmisData!$A:$A, "Pickup", NewEmisData!$B:$B, $A438, NewEmisData!$C:$C, $H438, NewEmisData!$D:$D, P$2), SUMIFS(NewEmisData!J:J, NewEmisData!$A:$A, "LDV", NewEmisData!$B:$B, $A438, NewEmisData!$C:$C, $H438, NewEmisData!$D:$D, P$2))</f>
        <v>0</v>
      </c>
      <c r="Q438" s="335">
        <f>$I438*IF($G438="Pickup", SUMIFS(NewEmisData!K:K, NewEmisData!$A:$A, "Pickup", NewEmisData!$B:$B, $A438, NewEmisData!$C:$C, $H438, NewEmisData!$D:$D, Q$2), SUMIFS(NewEmisData!K:K, NewEmisData!$A:$A, "LDV", NewEmisData!$B:$B, $A438, NewEmisData!$C:$C, $H438, NewEmisData!$D:$D, Q$2))</f>
        <v>0</v>
      </c>
      <c r="R438" s="335">
        <f>$I438*IF($G438="Pickup", SUMIFS(NewEmisData!L:L, NewEmisData!$A:$A, "Pickup", NewEmisData!$B:$B, $A438, NewEmisData!$C:$C, $H438, NewEmisData!$D:$D, R$2), SUMIFS(NewEmisData!L:L, NewEmisData!$A:$A, "LDV", NewEmisData!$B:$B, $A438, NewEmisData!$C:$C, $H438, NewEmisData!$D:$D, R$2))</f>
        <v>0</v>
      </c>
      <c r="S438" s="335">
        <f>$I438*IF($G438="Pickup", SUMIFS(NewEmisData!M:M, NewEmisData!$A:$A, "Pickup", NewEmisData!$B:$B, $A438, NewEmisData!$C:$C, $H438, NewEmisData!$D:$D, S$2), SUMIFS(NewEmisData!M:M, NewEmisData!$A:$A, "LDV", NewEmisData!$B:$B, $A438, NewEmisData!$C:$C, $H438, NewEmisData!$D:$D, S$2))</f>
        <v>0</v>
      </c>
      <c r="T438" s="335">
        <v>0</v>
      </c>
      <c r="U438" s="335">
        <f>$I438*IF($G438="Pickup", SUMIFS(NewEmisData!E:E, NewEmisData!$A:$A, "Pickup", NewEmisData!$B:$B, $A438, NewEmisData!$C:$C, $H438, NewEmisData!$D:$D, U$2), SUMIFS(NewEmisData!E:E, NewEmisData!$A:$A, "LDV", NewEmisData!$B:$B, $A438, NewEmisData!$C:$C, $H438, NewEmisData!$D:$D, U$2))</f>
        <v>0</v>
      </c>
      <c r="V438" s="335">
        <f>$I438*IF($G438="Pickup", SUMIFS(NewEmisData!F:F, NewEmisData!$A:$A, "Pickup", NewEmisData!$B:$B, $A438, NewEmisData!$C:$C, $H438, NewEmisData!$D:$D, V$2), SUMIFS(NewEmisData!F:F, NewEmisData!$A:$A, "LDV", NewEmisData!$B:$B, $A438, NewEmisData!$C:$C, $H438, NewEmisData!$D:$D, V$2))</f>
        <v>0</v>
      </c>
      <c r="W438" s="335">
        <f>$I438*IF($G438="Pickup", SUMIFS(NewEmisData!G:G, NewEmisData!$A:$A, "Pickup", NewEmisData!$B:$B, $A438, NewEmisData!$C:$C, $H438, NewEmisData!$D:$D, W$2), SUMIFS(NewEmisData!G:G, NewEmisData!$A:$A, "LDV", NewEmisData!$B:$B, $A438, NewEmisData!$C:$C, $H438, NewEmisData!$D:$D, W$2))</f>
        <v>0</v>
      </c>
      <c r="X438" s="335">
        <f>$I438*IF($G438="Pickup", SUMIFS(NewEmisData!H:H, NewEmisData!$A:$A, "Pickup", NewEmisData!$B:$B, $A438, NewEmisData!$C:$C, $H438, NewEmisData!$D:$D, X$2), SUMIFS(NewEmisData!H:H, NewEmisData!$A:$A, "LDV", NewEmisData!$B:$B, $A438, NewEmisData!$C:$C, $H438, NewEmisData!$D:$D, X$2))</f>
        <v>0</v>
      </c>
      <c r="Y438" s="335">
        <f>$I438*IF($G438="Pickup", SUMIFS(NewEmisData!I:I, NewEmisData!$A:$A, "Pickup", NewEmisData!$B:$B, $A438, NewEmisData!$C:$C, $H438, NewEmisData!$D:$D, Y$2), SUMIFS(NewEmisData!I:I, NewEmisData!$A:$A, "LDV", NewEmisData!$B:$B, $A438, NewEmisData!$C:$C, $H438, NewEmisData!$D:$D, Y$2))</f>
        <v>0</v>
      </c>
      <c r="Z438" s="335">
        <f>$I438*IF($G438="Pickup", SUMIFS(NewEmisData!J:J, NewEmisData!$A:$A, "Pickup", NewEmisData!$B:$B, $A438, NewEmisData!$C:$C, $H438, NewEmisData!$D:$D, Z$2), SUMIFS(NewEmisData!J:J, NewEmisData!$A:$A, "LDV", NewEmisData!$B:$B, $A438, NewEmisData!$C:$C, $H438, NewEmisData!$D:$D, Z$2))</f>
        <v>0</v>
      </c>
      <c r="AA438" s="335">
        <f>$I438*IF($G438="Pickup", SUMIFS(NewEmisData!K:K, NewEmisData!$A:$A, "Pickup", NewEmisData!$B:$B, $A438, NewEmisData!$C:$C, $H438, NewEmisData!$D:$D, AA$2), SUMIFS(NewEmisData!K:K, NewEmisData!$A:$A, "LDV", NewEmisData!$B:$B, $A438, NewEmisData!$C:$C, $H438, NewEmisData!$D:$D, AA$2))</f>
        <v>0</v>
      </c>
      <c r="AB438" s="335">
        <f>$I438*IF($G438="Pickup", SUMIFS(NewEmisData!L:L, NewEmisData!$A:$A, "Pickup", NewEmisData!$B:$B, $A438, NewEmisData!$C:$C, $H438, NewEmisData!$D:$D, AB$2), SUMIFS(NewEmisData!L:L, NewEmisData!$A:$A, "LDV", NewEmisData!$B:$B, $A438, NewEmisData!$C:$C, $H438, NewEmisData!$D:$D, AB$2))</f>
        <v>0</v>
      </c>
      <c r="AC438" s="335">
        <f>$I438*IF($G438="Pickup", SUMIFS(NewEmisData!M:M, NewEmisData!$A:$A, "Pickup", NewEmisData!$B:$B, $A438, NewEmisData!$C:$C, $H438, NewEmisData!$D:$D, AC$2), SUMIFS(NewEmisData!M:M, NewEmisData!$A:$A, "LDV", NewEmisData!$B:$B, $A438, NewEmisData!$C:$C, $H438, NewEmisData!$D:$D, AC$2))</f>
        <v>0</v>
      </c>
      <c r="AD438" s="335">
        <v>0</v>
      </c>
      <c r="AE438" s="335">
        <f>$I438*IF($G438="Pickup", SUMIFS(NewEmisData!E:E, NewEmisData!$A:$A, "Pickup", NewEmisData!$B:$B, $A438, NewEmisData!$C:$C, $H438, NewEmisData!$D:$D, AE$2), SUMIFS(NewEmisData!E:E, NewEmisData!$A:$A, "LDV", NewEmisData!$B:$B, $A438, NewEmisData!$C:$C, $H438, NewEmisData!$D:$D, AE$2))</f>
        <v>0</v>
      </c>
      <c r="AF438" s="335">
        <f>$I438*IF($G438="Pickup", SUMIFS(NewEmisData!F:F, NewEmisData!$A:$A, "Pickup", NewEmisData!$B:$B, $A438, NewEmisData!$C:$C, $H438, NewEmisData!$D:$D, AF$2), SUMIFS(NewEmisData!F:F, NewEmisData!$A:$A, "LDV", NewEmisData!$B:$B, $A438, NewEmisData!$C:$C, $H438, NewEmisData!$D:$D, AF$2))</f>
        <v>0</v>
      </c>
      <c r="AG438" s="335">
        <f>$I438*IF($G438="Pickup", SUMIFS(NewEmisData!G:G, NewEmisData!$A:$A, "Pickup", NewEmisData!$B:$B, $A438, NewEmisData!$C:$C, $H438, NewEmisData!$D:$D, AG$2), SUMIFS(NewEmisData!G:G, NewEmisData!$A:$A, "LDV", NewEmisData!$B:$B, $A438, NewEmisData!$C:$C, $H438, NewEmisData!$D:$D, AG$2))</f>
        <v>0</v>
      </c>
      <c r="AH438" s="335">
        <f>$I438*IF($G438="Pickup", SUMIFS(NewEmisData!H:H, NewEmisData!$A:$A, "Pickup", NewEmisData!$B:$B, $A438, NewEmisData!$C:$C, $H438, NewEmisData!$D:$D, AH$2), SUMIFS(NewEmisData!H:H, NewEmisData!$A:$A, "LDV", NewEmisData!$B:$B, $A438, NewEmisData!$C:$C, $H438, NewEmisData!$D:$D, AH$2))</f>
        <v>0</v>
      </c>
      <c r="AI438" s="335">
        <f>$I438*IF($G438="Pickup", SUMIFS(NewEmisData!I:I, NewEmisData!$A:$A, "Pickup", NewEmisData!$B:$B, $A438, NewEmisData!$C:$C, $H438, NewEmisData!$D:$D, AI$2), SUMIFS(NewEmisData!I:I, NewEmisData!$A:$A, "LDV", NewEmisData!$B:$B, $A438, NewEmisData!$C:$C, $H438, NewEmisData!$D:$D, AI$2))</f>
        <v>0</v>
      </c>
      <c r="AJ438" s="335">
        <f>$I438*IF($G438="Pickup", SUMIFS(NewEmisData!J:J, NewEmisData!$A:$A, "Pickup", NewEmisData!$B:$B, $A438, NewEmisData!$C:$C, $H438, NewEmisData!$D:$D, AJ$2), SUMIFS(NewEmisData!J:J, NewEmisData!$A:$A, "LDV", NewEmisData!$B:$B, $A438, NewEmisData!$C:$C, $H438, NewEmisData!$D:$D, AJ$2))</f>
        <v>0</v>
      </c>
      <c r="AK438" s="335">
        <f>$I438*IF($G438="Pickup", SUMIFS(NewEmisData!K:K, NewEmisData!$A:$A, "Pickup", NewEmisData!$B:$B, $A438, NewEmisData!$C:$C, $H438, NewEmisData!$D:$D, AK$2), SUMIFS(NewEmisData!K:K, NewEmisData!$A:$A, "LDV", NewEmisData!$B:$B, $A438, NewEmisData!$C:$C, $H438, NewEmisData!$D:$D, AK$2))</f>
        <v>0</v>
      </c>
      <c r="AL438" s="335">
        <f>$I438*IF($G438="Pickup", SUMIFS(NewEmisData!L:L, NewEmisData!$A:$A, "Pickup", NewEmisData!$B:$B, $A438, NewEmisData!$C:$C, $H438, NewEmisData!$D:$D, AL$2), SUMIFS(NewEmisData!L:L, NewEmisData!$A:$A, "LDV", NewEmisData!$B:$B, $A438, NewEmisData!$C:$C, $H438, NewEmisData!$D:$D, AL$2))</f>
        <v>0</v>
      </c>
      <c r="AM438" s="335">
        <f>$I438*IF($G438="Pickup", SUMIFS(NewEmisData!M:M, NewEmisData!$A:$A, "Pickup", NewEmisData!$B:$B, $A438, NewEmisData!$C:$C, $H438, NewEmisData!$D:$D, AM$2), SUMIFS(NewEmisData!M:M, NewEmisData!$A:$A, "LDV", NewEmisData!$B:$B, $A438, NewEmisData!$C:$C, $H438, NewEmisData!$D:$D, AM$2))</f>
        <v>0</v>
      </c>
      <c r="AN438" s="335">
        <v>0</v>
      </c>
      <c r="AO438" s="335">
        <f>$I438*IF($G438="Pickup", SUMIFS(NewEmisData!E:E, NewEmisData!$A:$A, "Pickup", NewEmisData!$B:$B, $A438, NewEmisData!$C:$C, $H438, NewEmisData!$D:$D, AO$2), SUMIFS(NewEmisData!E:E, NewEmisData!$A:$A, "LDV", NewEmisData!$B:$B, $A438, NewEmisData!$C:$C, $H438, NewEmisData!$D:$D, AO$2))</f>
        <v>4.56866074514682E-2</v>
      </c>
      <c r="AP438" s="335">
        <f>$I438*IF($G438="Pickup", SUMIFS(NewEmisData!F:F, NewEmisData!$A:$A, "Pickup", NewEmisData!$B:$B, $A438, NewEmisData!$C:$C, $H438, NewEmisData!$D:$D, AP$2), SUMIFS(NewEmisData!F:F, NewEmisData!$A:$A, "LDV", NewEmisData!$B:$B, $A438, NewEmisData!$C:$C, $H438, NewEmisData!$D:$D, AP$2))</f>
        <v>4.56866074514682E-2</v>
      </c>
      <c r="AQ438" s="335">
        <f>$I438*IF($G438="Pickup", SUMIFS(NewEmisData!G:G, NewEmisData!$A:$A, "Pickup", NewEmisData!$B:$B, $A438, NewEmisData!$C:$C, $H438, NewEmisData!$D:$D, AQ$2), SUMIFS(NewEmisData!G:G, NewEmisData!$A:$A, "LDV", NewEmisData!$B:$B, $A438, NewEmisData!$C:$C, $H438, NewEmisData!$D:$D, AQ$2))</f>
        <v>4.5686595098603698E-2</v>
      </c>
      <c r="AR438" s="335">
        <f>$I438*IF($G438="Pickup", SUMIFS(NewEmisData!H:H, NewEmisData!$A:$A, "Pickup", NewEmisData!$B:$B, $A438, NewEmisData!$C:$C, $H438, NewEmisData!$D:$D, AR$2), SUMIFS(NewEmisData!H:H, NewEmisData!$A:$A, "LDV", NewEmisData!$B:$B, $A438, NewEmisData!$C:$C, $H438, NewEmisData!$D:$D, AR$2))</f>
        <v>4.5686567732366602E-2</v>
      </c>
      <c r="AS438" s="335">
        <f>$I438*IF($G438="Pickup", SUMIFS(NewEmisData!I:I, NewEmisData!$A:$A, "Pickup", NewEmisData!$B:$B, $A438, NewEmisData!$C:$C, $H438, NewEmisData!$D:$D, AS$2), SUMIFS(NewEmisData!I:I, NewEmisData!$A:$A, "LDV", NewEmisData!$B:$B, $A438, NewEmisData!$C:$C, $H438, NewEmisData!$D:$D, AS$2))</f>
        <v>4.5686639312502303E-2</v>
      </c>
      <c r="AT438" s="335">
        <f>$I438*IF($G438="Pickup", SUMIFS(NewEmisData!J:J, NewEmisData!$A:$A, "Pickup", NewEmisData!$B:$B, $A438, NewEmisData!$C:$C, $H438, NewEmisData!$D:$D, AT$2), SUMIFS(NewEmisData!J:J, NewEmisData!$A:$A, "LDV", NewEmisData!$B:$B, $A438, NewEmisData!$C:$C, $H438, NewEmisData!$D:$D, AT$2))</f>
        <v>4.5686507422641499E-2</v>
      </c>
      <c r="AU438" s="335">
        <f>$I438*IF($G438="Pickup", SUMIFS(NewEmisData!K:K, NewEmisData!$A:$A, "Pickup", NewEmisData!$B:$B, $A438, NewEmisData!$C:$C, $H438, NewEmisData!$D:$D, AU$2), SUMIFS(NewEmisData!K:K, NewEmisData!$A:$A, "LDV", NewEmisData!$B:$B, $A438, NewEmisData!$C:$C, $H438, NewEmisData!$D:$D, AU$2))</f>
        <v>4.5686552882415202E-2</v>
      </c>
      <c r="AV438" s="335">
        <f>$I438*IF($G438="Pickup", SUMIFS(NewEmisData!L:L, NewEmisData!$A:$A, "Pickup", NewEmisData!$B:$B, $A438, NewEmisData!$C:$C, $H438, NewEmisData!$D:$D, AV$2), SUMIFS(NewEmisData!L:L, NewEmisData!$A:$A, "LDV", NewEmisData!$B:$B, $A438, NewEmisData!$C:$C, $H438, NewEmisData!$D:$D, AV$2))</f>
        <v>4.5686619042368502E-2</v>
      </c>
      <c r="AW438" s="335">
        <f>$I438*IF($G438="Pickup", SUMIFS(NewEmisData!M:M, NewEmisData!$A:$A, "Pickup", NewEmisData!$B:$B, $A438, NewEmisData!$C:$C, $H438, NewEmisData!$D:$D, AW$2), SUMIFS(NewEmisData!M:M, NewEmisData!$A:$A, "LDV", NewEmisData!$B:$B, $A438, NewEmisData!$C:$C, $H438, NewEmisData!$D:$D, AW$2))</f>
        <v>4.5686619042368502E-2</v>
      </c>
      <c r="AX438" s="335">
        <v>0</v>
      </c>
      <c r="AY438" s="335">
        <f>$I438*IF($G438="Pickup", SUMIFS(NewEmisData!E:E, NewEmisData!$A:$A, "Pickup", NewEmisData!$B:$B, $A438, NewEmisData!$C:$C, $H438, NewEmisData!$D:$D, AY$2), SUMIFS(NewEmisData!E:E, NewEmisData!$A:$A, "LDV", NewEmisData!$B:$B, $A438, NewEmisData!$C:$C, $H438, NewEmisData!$D:$D, AY$2))</f>
        <v>5.96004040660905E-3</v>
      </c>
      <c r="AZ438" s="335">
        <f>$I438*IF($G438="Pickup", SUMIFS(NewEmisData!F:F, NewEmisData!$A:$A, "Pickup", NewEmisData!$B:$B, $A438, NewEmisData!$C:$C, $H438, NewEmisData!$D:$D, AZ$2), SUMIFS(NewEmisData!F:F, NewEmisData!$A:$A, "LDV", NewEmisData!$B:$B, $A438, NewEmisData!$C:$C, $H438, NewEmisData!$D:$D, AZ$2))</f>
        <v>5.96004040660905E-3</v>
      </c>
      <c r="BA438" s="335">
        <f>$I438*IF($G438="Pickup", SUMIFS(NewEmisData!G:G, NewEmisData!$A:$A, "Pickup", NewEmisData!$B:$B, $A438, NewEmisData!$C:$C, $H438, NewEmisData!$D:$D, BA$2), SUMIFS(NewEmisData!G:G, NewEmisData!$A:$A, "LDV", NewEmisData!$B:$B, $A438, NewEmisData!$C:$C, $H438, NewEmisData!$D:$D, BA$2))</f>
        <v>5.9600396436599304E-3</v>
      </c>
      <c r="BB438" s="335">
        <f>$I438*IF($G438="Pickup", SUMIFS(NewEmisData!H:H, NewEmisData!$A:$A, "Pickup", NewEmisData!$B:$B, $A438, NewEmisData!$C:$C, $H438, NewEmisData!$D:$D, BB$2), SUMIFS(NewEmisData!H:H, NewEmisData!$A:$A, "LDV", NewEmisData!$B:$B, $A438, NewEmisData!$C:$C, $H438, NewEmisData!$D:$D, BB$2))</f>
        <v>5.96003947288367E-3</v>
      </c>
      <c r="BC438" s="335">
        <f>$I438*IF($G438="Pickup", SUMIFS(NewEmisData!I:I, NewEmisData!$A:$A, "Pickup", NewEmisData!$B:$B, $A438, NewEmisData!$C:$C, $H438, NewEmisData!$D:$D, BC$2), SUMIFS(NewEmisData!I:I, NewEmisData!$A:$A, "LDV", NewEmisData!$B:$B, $A438, NewEmisData!$C:$C, $H438, NewEmisData!$D:$D, BC$2))</f>
        <v>5.9600498988851601E-3</v>
      </c>
      <c r="BD438" s="335">
        <f>$I438*IF($G438="Pickup", SUMIFS(NewEmisData!J:J, NewEmisData!$A:$A, "Pickup", NewEmisData!$B:$B, $A438, NewEmisData!$C:$C, $H438, NewEmisData!$D:$D, BD$2), SUMIFS(NewEmisData!J:J, NewEmisData!$A:$A, "LDV", NewEmisData!$B:$B, $A438, NewEmisData!$C:$C, $H438, NewEmisData!$D:$D, BD$2))</f>
        <v>5.9600370559725604E-3</v>
      </c>
      <c r="BE438" s="335">
        <f>$I438*IF($G438="Pickup", SUMIFS(NewEmisData!K:K, NewEmisData!$A:$A, "Pickup", NewEmisData!$B:$B, $A438, NewEmisData!$C:$C, $H438, NewEmisData!$D:$D, BE$2), SUMIFS(NewEmisData!K:K, NewEmisData!$A:$A, "LDV", NewEmisData!$B:$B, $A438, NewEmisData!$C:$C, $H438, NewEmisData!$D:$D, BE$2))</f>
        <v>5.9600363216577501E-3</v>
      </c>
      <c r="BF438" s="335">
        <f>$I438*IF($G438="Pickup", SUMIFS(NewEmisData!L:L, NewEmisData!$A:$A, "Pickup", NewEmisData!$B:$B, $A438, NewEmisData!$C:$C, $H438, NewEmisData!$D:$D, BF$2), SUMIFS(NewEmisData!L:L, NewEmisData!$A:$A, "LDV", NewEmisData!$B:$B, $A438, NewEmisData!$C:$C, $H438, NewEmisData!$D:$D, BF$2))</f>
        <v>5.9600544669343404E-3</v>
      </c>
      <c r="BG438" s="335">
        <f>$I438*IF($G438="Pickup", SUMIFS(NewEmisData!M:M, NewEmisData!$A:$A, "Pickup", NewEmisData!$B:$B, $A438, NewEmisData!$C:$C, $H438, NewEmisData!$D:$D, BG$2), SUMIFS(NewEmisData!M:M, NewEmisData!$A:$A, "LDV", NewEmisData!$B:$B, $A438, NewEmisData!$C:$C, $H438, NewEmisData!$D:$D, BG$2))</f>
        <v>5.9600544669343404E-3</v>
      </c>
      <c r="BH438" s="335">
        <v>0</v>
      </c>
      <c r="BI438" s="335">
        <f>$I438*IF($G438="Pickup", SUMIFS(NewEmisData!E:E, NewEmisData!$A:$A, "Pickup", NewEmisData!$B:$B, $A438, NewEmisData!$C:$C, $H438, NewEmisData!$D:$D, BI$2), SUMIFS(NewEmisData!E:E, NewEmisData!$A:$A, "LDV", NewEmisData!$B:$B, $A438, NewEmisData!$C:$C, $H438, NewEmisData!$D:$D, BI$2))</f>
        <v>0</v>
      </c>
      <c r="BJ438" s="335">
        <f>$I438*IF($G438="Pickup", SUMIFS(NewEmisData!F:F, NewEmisData!$A:$A, "Pickup", NewEmisData!$B:$B, $A438, NewEmisData!$C:$C, $H438, NewEmisData!$D:$D, BJ$2), SUMIFS(NewEmisData!F:F, NewEmisData!$A:$A, "LDV", NewEmisData!$B:$B, $A438, NewEmisData!$C:$C, $H438, NewEmisData!$D:$D, BJ$2))</f>
        <v>0</v>
      </c>
      <c r="BK438" s="335">
        <f>$I438*IF($G438="Pickup", SUMIFS(NewEmisData!G:G, NewEmisData!$A:$A, "Pickup", NewEmisData!$B:$B, $A438, NewEmisData!$C:$C, $H438, NewEmisData!$D:$D, BK$2), SUMIFS(NewEmisData!G:G, NewEmisData!$A:$A, "LDV", NewEmisData!$B:$B, $A438, NewEmisData!$C:$C, $H438, NewEmisData!$D:$D, BK$2))</f>
        <v>0</v>
      </c>
      <c r="BL438" s="335">
        <f>$I438*IF($G438="Pickup", SUMIFS(NewEmisData!H:H, NewEmisData!$A:$A, "Pickup", NewEmisData!$B:$B, $A438, NewEmisData!$C:$C, $H438, NewEmisData!$D:$D, BL$2), SUMIFS(NewEmisData!H:H, NewEmisData!$A:$A, "LDV", NewEmisData!$B:$B, $A438, NewEmisData!$C:$C, $H438, NewEmisData!$D:$D, BL$2))</f>
        <v>0</v>
      </c>
      <c r="BM438" s="335">
        <f>$I438*IF($G438="Pickup", SUMIFS(NewEmisData!I:I, NewEmisData!$A:$A, "Pickup", NewEmisData!$B:$B, $A438, NewEmisData!$C:$C, $H438, NewEmisData!$D:$D, BM$2), SUMIFS(NewEmisData!I:I, NewEmisData!$A:$A, "LDV", NewEmisData!$B:$B, $A438, NewEmisData!$C:$C, $H438, NewEmisData!$D:$D, BM$2))</f>
        <v>0</v>
      </c>
      <c r="BN438" s="335">
        <f>$I438*IF($G438="Pickup", SUMIFS(NewEmisData!J:J, NewEmisData!$A:$A, "Pickup", NewEmisData!$B:$B, $A438, NewEmisData!$C:$C, $H438, NewEmisData!$D:$D, BN$2), SUMIFS(NewEmisData!J:J, NewEmisData!$A:$A, "LDV", NewEmisData!$B:$B, $A438, NewEmisData!$C:$C, $H438, NewEmisData!$D:$D, BN$2))</f>
        <v>0</v>
      </c>
      <c r="BO438" s="335">
        <f>$I438*IF($G438="Pickup", SUMIFS(NewEmisData!K:K, NewEmisData!$A:$A, "Pickup", NewEmisData!$B:$B, $A438, NewEmisData!$C:$C, $H438, NewEmisData!$D:$D, BO$2), SUMIFS(NewEmisData!K:K, NewEmisData!$A:$A, "LDV", NewEmisData!$B:$B, $A438, NewEmisData!$C:$C, $H438, NewEmisData!$D:$D, BO$2))</f>
        <v>0</v>
      </c>
      <c r="BP438" s="335">
        <f>$I438*IF($G438="Pickup", SUMIFS(NewEmisData!L:L, NewEmisData!$A:$A, "Pickup", NewEmisData!$B:$B, $A438, NewEmisData!$C:$C, $H438, NewEmisData!$D:$D, BP$2), SUMIFS(NewEmisData!L:L, NewEmisData!$A:$A, "LDV", NewEmisData!$B:$B, $A438, NewEmisData!$C:$C, $H438, NewEmisData!$D:$D, BP$2))</f>
        <v>0</v>
      </c>
      <c r="BQ438" s="335">
        <f>$I438*IF($G438="Pickup", SUMIFS(NewEmisData!M:M, NewEmisData!$A:$A, "Pickup", NewEmisData!$B:$B, $A438, NewEmisData!$C:$C, $H438, NewEmisData!$D:$D, BQ$2), SUMIFS(NewEmisData!M:M, NewEmisData!$A:$A, "LDV", NewEmisData!$B:$B, $A438, NewEmisData!$C:$C, $H438, NewEmisData!$D:$D, BQ$2))</f>
        <v>0</v>
      </c>
      <c r="BR438" s="335">
        <v>0</v>
      </c>
      <c r="BS438" s="335">
        <f>$I438*IF($G438="Pickup", SUMIFS(NewEmisData!E:E, NewEmisData!$A:$A, "Pickup", NewEmisData!$B:$B, $A438, NewEmisData!$C:$C, $H438, NewEmisData!$D:$D, BS$2), SUMIFS(NewEmisData!E:E, NewEmisData!$A:$A, "LDV", NewEmisData!$B:$B, $A438, NewEmisData!$C:$C, $H438, NewEmisData!$D:$D, BS$2))</f>
        <v>0</v>
      </c>
      <c r="BT438" s="335">
        <f>$I438*IF($G438="Pickup", SUMIFS(NewEmisData!F:F, NewEmisData!$A:$A, "Pickup", NewEmisData!$B:$B, $A438, NewEmisData!$C:$C, $H438, NewEmisData!$D:$D, BT$2), SUMIFS(NewEmisData!F:F, NewEmisData!$A:$A, "LDV", NewEmisData!$B:$B, $A438, NewEmisData!$C:$C, $H438, NewEmisData!$D:$D, BT$2))</f>
        <v>0</v>
      </c>
      <c r="BU438" s="335">
        <f>$I438*IF($G438="Pickup", SUMIFS(NewEmisData!G:G, NewEmisData!$A:$A, "Pickup", NewEmisData!$B:$B, $A438, NewEmisData!$C:$C, $H438, NewEmisData!$D:$D, BU$2), SUMIFS(NewEmisData!G:G, NewEmisData!$A:$A, "LDV", NewEmisData!$B:$B, $A438, NewEmisData!$C:$C, $H438, NewEmisData!$D:$D, BU$2))</f>
        <v>0</v>
      </c>
      <c r="BV438" s="335">
        <f>$I438*IF($G438="Pickup", SUMIFS(NewEmisData!H:H, NewEmisData!$A:$A, "Pickup", NewEmisData!$B:$B, $A438, NewEmisData!$C:$C, $H438, NewEmisData!$D:$D, BV$2), SUMIFS(NewEmisData!H:H, NewEmisData!$A:$A, "LDV", NewEmisData!$B:$B, $A438, NewEmisData!$C:$C, $H438, NewEmisData!$D:$D, BV$2))</f>
        <v>0</v>
      </c>
      <c r="BW438" s="335">
        <f>$I438*IF($G438="Pickup", SUMIFS(NewEmisData!I:I, NewEmisData!$A:$A, "Pickup", NewEmisData!$B:$B, $A438, NewEmisData!$C:$C, $H438, NewEmisData!$D:$D, BW$2), SUMIFS(NewEmisData!I:I, NewEmisData!$A:$A, "LDV", NewEmisData!$B:$B, $A438, NewEmisData!$C:$C, $H438, NewEmisData!$D:$D, BW$2))</f>
        <v>0</v>
      </c>
      <c r="BX438" s="335">
        <f>$I438*IF($G438="Pickup", SUMIFS(NewEmisData!J:J, NewEmisData!$A:$A, "Pickup", NewEmisData!$B:$B, $A438, NewEmisData!$C:$C, $H438, NewEmisData!$D:$D, BX$2), SUMIFS(NewEmisData!J:J, NewEmisData!$A:$A, "LDV", NewEmisData!$B:$B, $A438, NewEmisData!$C:$C, $H438, NewEmisData!$D:$D, BX$2))</f>
        <v>0</v>
      </c>
      <c r="BY438" s="335">
        <f>$I438*IF($G438="Pickup", SUMIFS(NewEmisData!K:K, NewEmisData!$A:$A, "Pickup", NewEmisData!$B:$B, $A438, NewEmisData!$C:$C, $H438, NewEmisData!$D:$D, BY$2), SUMIFS(NewEmisData!K:K, NewEmisData!$A:$A, "LDV", NewEmisData!$B:$B, $A438, NewEmisData!$C:$C, $H438, NewEmisData!$D:$D, BY$2))</f>
        <v>0</v>
      </c>
      <c r="BZ438" s="335">
        <f>$I438*IF($G438="Pickup", SUMIFS(NewEmisData!L:L, NewEmisData!$A:$A, "Pickup", NewEmisData!$B:$B, $A438, NewEmisData!$C:$C, $H438, NewEmisData!$D:$D, BZ$2), SUMIFS(NewEmisData!L:L, NewEmisData!$A:$A, "LDV", NewEmisData!$B:$B, $A438, NewEmisData!$C:$C, $H438, NewEmisData!$D:$D, BZ$2))</f>
        <v>0</v>
      </c>
      <c r="CA438" s="335">
        <f>$I438*IF($G438="Pickup", SUMIFS(NewEmisData!M:M, NewEmisData!$A:$A, "Pickup", NewEmisData!$B:$B, $A438, NewEmisData!$C:$C, $H438, NewEmisData!$D:$D, CA$2), SUMIFS(NewEmisData!M:M, NewEmisData!$A:$A, "LDV", NewEmisData!$B:$B, $A438, NewEmisData!$C:$C, $H438, NewEmisData!$D:$D, CA$2))</f>
        <v>0</v>
      </c>
      <c r="CB438" s="335">
        <v>0</v>
      </c>
      <c r="CC438" s="335">
        <f>$I438*IF($G438="Pickup", SUMIFS(NewEmisData!E:E, NewEmisData!$A:$A, "Pickup", NewEmisData!$B:$B, $A438, NewEmisData!$C:$C, $H438, NewEmisData!$D:$D, CC$2), SUMIFS(NewEmisData!E:E, NewEmisData!$A:$A, "LDV", NewEmisData!$B:$B, $A438, NewEmisData!$C:$C, $H438, NewEmisData!$D:$D, CC$2))</f>
        <v>0</v>
      </c>
      <c r="CD438" s="335">
        <f>$I438*IF($G438="Pickup", SUMIFS(NewEmisData!F:F, NewEmisData!$A:$A, "Pickup", NewEmisData!$B:$B, $A438, NewEmisData!$C:$C, $H438, NewEmisData!$D:$D, CD$2), SUMIFS(NewEmisData!F:F, NewEmisData!$A:$A, "LDV", NewEmisData!$B:$B, $A438, NewEmisData!$C:$C, $H438, NewEmisData!$D:$D, CD$2))</f>
        <v>0</v>
      </c>
      <c r="CE438" s="335">
        <f>$I438*IF($G438="Pickup", SUMIFS(NewEmisData!G:G, NewEmisData!$A:$A, "Pickup", NewEmisData!$B:$B, $A438, NewEmisData!$C:$C, $H438, NewEmisData!$D:$D, CE$2), SUMIFS(NewEmisData!G:G, NewEmisData!$A:$A, "LDV", NewEmisData!$B:$B, $A438, NewEmisData!$C:$C, $H438, NewEmisData!$D:$D, CE$2))</f>
        <v>0</v>
      </c>
      <c r="CF438" s="335">
        <f>$I438*IF($G438="Pickup", SUMIFS(NewEmisData!H:H, NewEmisData!$A:$A, "Pickup", NewEmisData!$B:$B, $A438, NewEmisData!$C:$C, $H438, NewEmisData!$D:$D, CF$2), SUMIFS(NewEmisData!H:H, NewEmisData!$A:$A, "LDV", NewEmisData!$B:$B, $A438, NewEmisData!$C:$C, $H438, NewEmisData!$D:$D, CF$2))</f>
        <v>0</v>
      </c>
      <c r="CG438" s="335">
        <f>$I438*IF($G438="Pickup", SUMIFS(NewEmisData!I:I, NewEmisData!$A:$A, "Pickup", NewEmisData!$B:$B, $A438, NewEmisData!$C:$C, $H438, NewEmisData!$D:$D, CG$2), SUMIFS(NewEmisData!I:I, NewEmisData!$A:$A, "LDV", NewEmisData!$B:$B, $A438, NewEmisData!$C:$C, $H438, NewEmisData!$D:$D, CG$2))</f>
        <v>0</v>
      </c>
      <c r="CH438" s="335">
        <f>$I438*IF($G438="Pickup", SUMIFS(NewEmisData!J:J, NewEmisData!$A:$A, "Pickup", NewEmisData!$B:$B, $A438, NewEmisData!$C:$C, $H438, NewEmisData!$D:$D, CH$2), SUMIFS(NewEmisData!J:J, NewEmisData!$A:$A, "LDV", NewEmisData!$B:$B, $A438, NewEmisData!$C:$C, $H438, NewEmisData!$D:$D, CH$2))</f>
        <v>0</v>
      </c>
      <c r="CI438" s="335">
        <f>$I438*IF($G438="Pickup", SUMIFS(NewEmisData!K:K, NewEmisData!$A:$A, "Pickup", NewEmisData!$B:$B, $A438, NewEmisData!$C:$C, $H438, NewEmisData!$D:$D, CI$2), SUMIFS(NewEmisData!K:K, NewEmisData!$A:$A, "LDV", NewEmisData!$B:$B, $A438, NewEmisData!$C:$C, $H438, NewEmisData!$D:$D, CI$2))</f>
        <v>0</v>
      </c>
      <c r="CJ438" s="335">
        <f>$I438*IF($G438="Pickup", SUMIFS(NewEmisData!L:L, NewEmisData!$A:$A, "Pickup", NewEmisData!$B:$B, $A438, NewEmisData!$C:$C, $H438, NewEmisData!$D:$D, CJ$2), SUMIFS(NewEmisData!L:L, NewEmisData!$A:$A, "LDV", NewEmisData!$B:$B, $A438, NewEmisData!$C:$C, $H438, NewEmisData!$D:$D, CJ$2))</f>
        <v>0</v>
      </c>
      <c r="CK438" s="335">
        <f>$I438*IF($G438="Pickup", SUMIFS(NewEmisData!M:M, NewEmisData!$A:$A, "Pickup", NewEmisData!$B:$B, $A438, NewEmisData!$C:$C, $H438, NewEmisData!$D:$D, CK$2), SUMIFS(NewEmisData!M:M, NewEmisData!$A:$A, "LDV", NewEmisData!$B:$B, $A438, NewEmisData!$C:$C, $H438, NewEmisData!$D:$D, CK$2))</f>
        <v>0</v>
      </c>
      <c r="CL438" s="335">
        <v>0</v>
      </c>
      <c r="CM438" s="335">
        <f>$I438*IF($G438="Pickup", SUMIFS(NewEmisData!E:E, NewEmisData!$A:$A, "Pickup", NewEmisData!$B:$B, $A438, NewEmisData!$C:$C, $H438, NewEmisData!$D:$D, CM$2), SUMIFS(NewEmisData!E:E, NewEmisData!$A:$A, "LDV", NewEmisData!$B:$B, $A438, NewEmisData!$C:$C, $H438, NewEmisData!$D:$D, CM$2))</f>
        <v>0</v>
      </c>
      <c r="CN438" s="335">
        <f>$I438*IF($G438="Pickup", SUMIFS(NewEmisData!F:F, NewEmisData!$A:$A, "Pickup", NewEmisData!$B:$B, $A438, NewEmisData!$C:$C, $H438, NewEmisData!$D:$D, CN$2), SUMIFS(NewEmisData!F:F, NewEmisData!$A:$A, "LDV", NewEmisData!$B:$B, $A438, NewEmisData!$C:$C, $H438, NewEmisData!$D:$D, CN$2))</f>
        <v>0</v>
      </c>
      <c r="CO438" s="335">
        <f>$I438*IF($G438="Pickup", SUMIFS(NewEmisData!G:G, NewEmisData!$A:$A, "Pickup", NewEmisData!$B:$B, $A438, NewEmisData!$C:$C, $H438, NewEmisData!$D:$D, CO$2), SUMIFS(NewEmisData!G:G, NewEmisData!$A:$A, "LDV", NewEmisData!$B:$B, $A438, NewEmisData!$C:$C, $H438, NewEmisData!$D:$D, CO$2))</f>
        <v>0</v>
      </c>
      <c r="CP438" s="335">
        <f>$I438*IF($G438="Pickup", SUMIFS(NewEmisData!H:H, NewEmisData!$A:$A, "Pickup", NewEmisData!$B:$B, $A438, NewEmisData!$C:$C, $H438, NewEmisData!$D:$D, CP$2), SUMIFS(NewEmisData!H:H, NewEmisData!$A:$A, "LDV", NewEmisData!$B:$B, $A438, NewEmisData!$C:$C, $H438, NewEmisData!$D:$D, CP$2))</f>
        <v>0</v>
      </c>
      <c r="CQ438" s="335">
        <f>$I438*IF($G438="Pickup", SUMIFS(NewEmisData!I:I, NewEmisData!$A:$A, "Pickup", NewEmisData!$B:$B, $A438, NewEmisData!$C:$C, $H438, NewEmisData!$D:$D, CQ$2), SUMIFS(NewEmisData!I:I, NewEmisData!$A:$A, "LDV", NewEmisData!$B:$B, $A438, NewEmisData!$C:$C, $H438, NewEmisData!$D:$D, CQ$2))</f>
        <v>0</v>
      </c>
      <c r="CR438" s="335">
        <f>$I438*IF($G438="Pickup", SUMIFS(NewEmisData!J:J, NewEmisData!$A:$A, "Pickup", NewEmisData!$B:$B, $A438, NewEmisData!$C:$C, $H438, NewEmisData!$D:$D, CR$2), SUMIFS(NewEmisData!J:J, NewEmisData!$A:$A, "LDV", NewEmisData!$B:$B, $A438, NewEmisData!$C:$C, $H438, NewEmisData!$D:$D, CR$2))</f>
        <v>0</v>
      </c>
      <c r="CS438" s="335">
        <f>$I438*IF($G438="Pickup", SUMIFS(NewEmisData!K:K, NewEmisData!$A:$A, "Pickup", NewEmisData!$B:$B, $A438, NewEmisData!$C:$C, $H438, NewEmisData!$D:$D, CS$2), SUMIFS(NewEmisData!K:K, NewEmisData!$A:$A, "LDV", NewEmisData!$B:$B, $A438, NewEmisData!$C:$C, $H438, NewEmisData!$D:$D, CS$2))</f>
        <v>0</v>
      </c>
      <c r="CT438" s="335">
        <f>$I438*IF($G438="Pickup", SUMIFS(NewEmisData!L:L, NewEmisData!$A:$A, "Pickup", NewEmisData!$B:$B, $A438, NewEmisData!$C:$C, $H438, NewEmisData!$D:$D, CT$2), SUMIFS(NewEmisData!L:L, NewEmisData!$A:$A, "LDV", NewEmisData!$B:$B, $A438, NewEmisData!$C:$C, $H438, NewEmisData!$D:$D, CT$2))</f>
        <v>0</v>
      </c>
      <c r="CU438" s="335">
        <f>$I438*IF($G438="Pickup", SUMIFS(NewEmisData!M:M, NewEmisData!$A:$A, "Pickup", NewEmisData!$B:$B, $A438, NewEmisData!$C:$C, $H438, NewEmisData!$D:$D, CU$2), SUMIFS(NewEmisData!M:M, NewEmisData!$A:$A, "LDV", NewEmisData!$B:$B, $A438, NewEmisData!$C:$C, $H438, NewEmisData!$D:$D, CU$2))</f>
        <v>0</v>
      </c>
      <c r="CV438" s="335">
        <v>0</v>
      </c>
      <c r="CW438" s="335">
        <v>0</v>
      </c>
      <c r="CX438" s="335">
        <v>0</v>
      </c>
      <c r="CY438" s="335">
        <v>0</v>
      </c>
      <c r="CZ438" s="335">
        <v>0</v>
      </c>
      <c r="DA438" s="335">
        <v>0</v>
      </c>
      <c r="DB438" s="335">
        <v>0</v>
      </c>
      <c r="DC438" s="335">
        <v>0</v>
      </c>
      <c r="DD438" s="335">
        <v>0</v>
      </c>
      <c r="DE438" s="335">
        <v>0</v>
      </c>
      <c r="DF438" s="335">
        <v>0</v>
      </c>
      <c r="DG438" s="335">
        <f>$I438*IF($G438="Pickup", SUMIFS(NewEmisData!E:E, NewEmisData!$A:$A, "Pickup", NewEmisData!$B:$B, $A438, NewEmisData!$C:$C, $H438, NewEmisData!$D:$D, DG$2), SUMIFS(NewEmisData!E:E, NewEmisData!$A:$A, "LDV", NewEmisData!$B:$B, $A438, NewEmisData!$C:$C, $H438, NewEmisData!$D:$D, DG$2))</f>
        <v>0</v>
      </c>
      <c r="DH438" s="335">
        <f>$I438*IF($G438="Pickup", SUMIFS(NewEmisData!F:F, NewEmisData!$A:$A, "Pickup", NewEmisData!$B:$B, $A438, NewEmisData!$C:$C, $H438, NewEmisData!$D:$D, DH$2), SUMIFS(NewEmisData!F:F, NewEmisData!$A:$A, "LDV", NewEmisData!$B:$B, $A438, NewEmisData!$C:$C, $H438, NewEmisData!$D:$D, DH$2))</f>
        <v>0</v>
      </c>
      <c r="DI438" s="335">
        <f>$I438*IF($G438="Pickup", SUMIFS(NewEmisData!G:G, NewEmisData!$A:$A, "Pickup", NewEmisData!$B:$B, $A438, NewEmisData!$C:$C, $H438, NewEmisData!$D:$D, DI$2), SUMIFS(NewEmisData!G:G, NewEmisData!$A:$A, "LDV", NewEmisData!$B:$B, $A438, NewEmisData!$C:$C, $H438, NewEmisData!$D:$D, DI$2))</f>
        <v>0</v>
      </c>
      <c r="DJ438" s="335">
        <f>$I438*IF($G438="Pickup", SUMIFS(NewEmisData!H:H, NewEmisData!$A:$A, "Pickup", NewEmisData!$B:$B, $A438, NewEmisData!$C:$C, $H438, NewEmisData!$D:$D, DJ$2), SUMIFS(NewEmisData!H:H, NewEmisData!$A:$A, "LDV", NewEmisData!$B:$B, $A438, NewEmisData!$C:$C, $H438, NewEmisData!$D:$D, DJ$2))</f>
        <v>0</v>
      </c>
      <c r="DK438" s="335">
        <f>$I438*IF($G438="Pickup", SUMIFS(NewEmisData!I:I, NewEmisData!$A:$A, "Pickup", NewEmisData!$B:$B, $A438, NewEmisData!$C:$C, $H438, NewEmisData!$D:$D, DK$2), SUMIFS(NewEmisData!I:I, NewEmisData!$A:$A, "LDV", NewEmisData!$B:$B, $A438, NewEmisData!$C:$C, $H438, NewEmisData!$D:$D, DK$2))</f>
        <v>0</v>
      </c>
      <c r="DL438" s="335">
        <f>$I438*IF($G438="Pickup", SUMIFS(NewEmisData!J:J, NewEmisData!$A:$A, "Pickup", NewEmisData!$B:$B, $A438, NewEmisData!$C:$C, $H438, NewEmisData!$D:$D, DL$2), SUMIFS(NewEmisData!J:J, NewEmisData!$A:$A, "LDV", NewEmisData!$B:$B, $A438, NewEmisData!$C:$C, $H438, NewEmisData!$D:$D, DL$2))</f>
        <v>0</v>
      </c>
      <c r="DM438" s="335">
        <f>$I438*IF($G438="Pickup", SUMIFS(NewEmisData!K:K, NewEmisData!$A:$A, "Pickup", NewEmisData!$B:$B, $A438, NewEmisData!$C:$C, $H438, NewEmisData!$D:$D, DM$2), SUMIFS(NewEmisData!K:K, NewEmisData!$A:$A, "LDV", NewEmisData!$B:$B, $A438, NewEmisData!$C:$C, $H438, NewEmisData!$D:$D, DM$2))</f>
        <v>0</v>
      </c>
      <c r="DN438" s="335">
        <f>$I438*IF($G438="Pickup", SUMIFS(NewEmisData!L:L, NewEmisData!$A:$A, "Pickup", NewEmisData!$B:$B, $A438, NewEmisData!$C:$C, $H438, NewEmisData!$D:$D, DN$2), SUMIFS(NewEmisData!L:L, NewEmisData!$A:$A, "LDV", NewEmisData!$B:$B, $A438, NewEmisData!$C:$C, $H438, NewEmisData!$D:$D, DN$2))</f>
        <v>0</v>
      </c>
      <c r="DO438" s="335">
        <f>$I438*IF($G438="Pickup", SUMIFS(NewEmisData!M:M, NewEmisData!$A:$A, "Pickup", NewEmisData!$B:$B, $A438, NewEmisData!$C:$C, $H438, NewEmisData!$D:$D, DO$2), SUMIFS(NewEmisData!M:M, NewEmisData!$A:$A, "LDV", NewEmisData!$B:$B, $A438, NewEmisData!$C:$C, $H438, NewEmisData!$D:$D, DO$2))</f>
        <v>0</v>
      </c>
      <c r="DP438" s="335">
        <v>0</v>
      </c>
      <c r="DQ438" s="335">
        <f>$I438*IF($G438="Pickup", SUMIFS(NewEmisData!E:E, NewEmisData!$A:$A, "Pickup", NewEmisData!$B:$B, $A438, NewEmisData!$C:$C, $H438, NewEmisData!$D:$D, DQ$2), SUMIFS(NewEmisData!E:E, NewEmisData!$A:$A, "LDV", NewEmisData!$B:$B, $A438, NewEmisData!$C:$C, $H438, NewEmisData!$D:$D, DQ$2))</f>
        <v>0</v>
      </c>
      <c r="DR438" s="335">
        <f>$I438*IF($G438="Pickup", SUMIFS(NewEmisData!F:F, NewEmisData!$A:$A, "Pickup", NewEmisData!$B:$B, $A438, NewEmisData!$C:$C, $H438, NewEmisData!$D:$D, DR$2), SUMIFS(NewEmisData!F:F, NewEmisData!$A:$A, "LDV", NewEmisData!$B:$B, $A438, NewEmisData!$C:$C, $H438, NewEmisData!$D:$D, DR$2))</f>
        <v>0</v>
      </c>
      <c r="DS438" s="335">
        <f>$I438*IF($G438="Pickup", SUMIFS(NewEmisData!G:G, NewEmisData!$A:$A, "Pickup", NewEmisData!$B:$B, $A438, NewEmisData!$C:$C, $H438, NewEmisData!$D:$D, DS$2), SUMIFS(NewEmisData!G:G, NewEmisData!$A:$A, "LDV", NewEmisData!$B:$B, $A438, NewEmisData!$C:$C, $H438, NewEmisData!$D:$D, DS$2))</f>
        <v>0</v>
      </c>
      <c r="DT438" s="335">
        <f>$I438*IF($G438="Pickup", SUMIFS(NewEmisData!H:H, NewEmisData!$A:$A, "Pickup", NewEmisData!$B:$B, $A438, NewEmisData!$C:$C, $H438, NewEmisData!$D:$D, DT$2), SUMIFS(NewEmisData!H:H, NewEmisData!$A:$A, "LDV", NewEmisData!$B:$B, $A438, NewEmisData!$C:$C, $H438, NewEmisData!$D:$D, DT$2))</f>
        <v>0</v>
      </c>
      <c r="DU438" s="335">
        <f>$I438*IF($G438="Pickup", SUMIFS(NewEmisData!I:I, NewEmisData!$A:$A, "Pickup", NewEmisData!$B:$B, $A438, NewEmisData!$C:$C, $H438, NewEmisData!$D:$D, DU$2), SUMIFS(NewEmisData!I:I, NewEmisData!$A:$A, "LDV", NewEmisData!$B:$B, $A438, NewEmisData!$C:$C, $H438, NewEmisData!$D:$D, DU$2))</f>
        <v>0</v>
      </c>
      <c r="DV438" s="335">
        <f>$I438*IF($G438="Pickup", SUMIFS(NewEmisData!J:J, NewEmisData!$A:$A, "Pickup", NewEmisData!$B:$B, $A438, NewEmisData!$C:$C, $H438, NewEmisData!$D:$D, DV$2), SUMIFS(NewEmisData!J:J, NewEmisData!$A:$A, "LDV", NewEmisData!$B:$B, $A438, NewEmisData!$C:$C, $H438, NewEmisData!$D:$D, DV$2))</f>
        <v>0</v>
      </c>
      <c r="DW438" s="335">
        <f>$I438*IF($G438="Pickup", SUMIFS(NewEmisData!K:K, NewEmisData!$A:$A, "Pickup", NewEmisData!$B:$B, $A438, NewEmisData!$C:$C, $H438, NewEmisData!$D:$D, DW$2), SUMIFS(NewEmisData!K:K, NewEmisData!$A:$A, "LDV", NewEmisData!$B:$B, $A438, NewEmisData!$C:$C, $H438, NewEmisData!$D:$D, DW$2))</f>
        <v>0</v>
      </c>
      <c r="DX438" s="335">
        <f>$I438*IF($G438="Pickup", SUMIFS(NewEmisData!L:L, NewEmisData!$A:$A, "Pickup", NewEmisData!$B:$B, $A438, NewEmisData!$C:$C, $H438, NewEmisData!$D:$D, DX$2), SUMIFS(NewEmisData!L:L, NewEmisData!$A:$A, "LDV", NewEmisData!$B:$B, $A438, NewEmisData!$C:$C, $H438, NewEmisData!$D:$D, DX$2))</f>
        <v>0</v>
      </c>
      <c r="DY438" s="335">
        <f>$I438*IF($G438="Pickup", SUMIFS(NewEmisData!M:M, NewEmisData!$A:$A, "Pickup", NewEmisData!$B:$B, $A438, NewEmisData!$C:$C, $H438, NewEmisData!$D:$D, DY$2), SUMIFS(NewEmisData!M:M, NewEmisData!$A:$A, "LDV", NewEmisData!$B:$B, $A438, NewEmisData!$C:$C, $H438, NewEmisData!$D:$D, DY$2))</f>
        <v>0</v>
      </c>
      <c r="DZ438" s="335">
        <v>0</v>
      </c>
      <c r="EA438" s="335">
        <f t="shared" si="774"/>
        <v>0</v>
      </c>
      <c r="EB438" s="335">
        <f t="shared" si="775"/>
        <v>0</v>
      </c>
      <c r="EC438" s="335">
        <f t="shared" si="776"/>
        <v>0</v>
      </c>
      <c r="ED438" s="335">
        <f t="shared" si="777"/>
        <v>0</v>
      </c>
      <c r="EE438" s="335">
        <f t="shared" si="778"/>
        <v>0</v>
      </c>
      <c r="EF438" s="335">
        <f t="shared" si="779"/>
        <v>0</v>
      </c>
      <c r="EG438" s="335">
        <f t="shared" si="780"/>
        <v>0</v>
      </c>
      <c r="EH438" s="335">
        <f t="shared" si="781"/>
        <v>0</v>
      </c>
      <c r="EI438" s="335">
        <f t="shared" si="782"/>
        <v>0</v>
      </c>
      <c r="EJ438" s="335">
        <f t="shared" si="783"/>
        <v>0</v>
      </c>
      <c r="EK438" s="335">
        <f t="shared" si="784"/>
        <v>0</v>
      </c>
      <c r="EL438" s="335">
        <f t="shared" si="785"/>
        <v>0</v>
      </c>
      <c r="EM438" s="335">
        <f t="shared" si="786"/>
        <v>0</v>
      </c>
      <c r="EN438" s="335">
        <f t="shared" si="787"/>
        <v>0</v>
      </c>
      <c r="EO438" s="335">
        <f t="shared" si="788"/>
        <v>0</v>
      </c>
      <c r="EP438" s="335">
        <f t="shared" si="789"/>
        <v>0</v>
      </c>
      <c r="EQ438" s="335">
        <f t="shared" si="790"/>
        <v>0</v>
      </c>
      <c r="ER438" s="335">
        <f t="shared" si="791"/>
        <v>0</v>
      </c>
      <c r="ES438" s="335">
        <f t="shared" si="792"/>
        <v>0</v>
      </c>
      <c r="ET438" s="335">
        <f t="shared" si="793"/>
        <v>0</v>
      </c>
      <c r="EU438" s="335">
        <f t="shared" si="794"/>
        <v>0</v>
      </c>
      <c r="EV438" s="335">
        <f t="shared" si="795"/>
        <v>0</v>
      </c>
      <c r="EW438" s="335">
        <f t="shared" si="796"/>
        <v>0</v>
      </c>
      <c r="EX438" s="335">
        <f t="shared" si="797"/>
        <v>0</v>
      </c>
      <c r="EY438" s="335">
        <f t="shared" si="798"/>
        <v>0</v>
      </c>
      <c r="EZ438" s="335">
        <f t="shared" si="799"/>
        <v>0</v>
      </c>
      <c r="FA438" s="335">
        <f t="shared" si="800"/>
        <v>0</v>
      </c>
      <c r="FB438" s="335">
        <f t="shared" si="801"/>
        <v>0</v>
      </c>
      <c r="FC438" s="335">
        <f t="shared" si="802"/>
        <v>0</v>
      </c>
      <c r="FD438" s="335">
        <f t="shared" si="803"/>
        <v>0</v>
      </c>
      <c r="FE438" s="335">
        <f t="shared" si="804"/>
        <v>4.56866074514682E-2</v>
      </c>
      <c r="FF438" s="335">
        <f t="shared" si="805"/>
        <v>4.56866074514682E-2</v>
      </c>
      <c r="FG438" s="335">
        <f t="shared" si="806"/>
        <v>4.5686595098603698E-2</v>
      </c>
      <c r="FH438" s="335">
        <f t="shared" si="807"/>
        <v>4.5686567732366602E-2</v>
      </c>
      <c r="FI438" s="335">
        <f t="shared" si="808"/>
        <v>4.5686639312502303E-2</v>
      </c>
      <c r="FJ438" s="335">
        <f t="shared" si="809"/>
        <v>4.5686507422641499E-2</v>
      </c>
      <c r="FK438" s="335">
        <f t="shared" si="810"/>
        <v>4.5686552882415202E-2</v>
      </c>
      <c r="FL438" s="335">
        <f t="shared" si="811"/>
        <v>4.5686619042368502E-2</v>
      </c>
      <c r="FM438" s="335">
        <f t="shared" si="812"/>
        <v>4.5686619042368502E-2</v>
      </c>
      <c r="FN438" s="335">
        <f t="shared" si="813"/>
        <v>0</v>
      </c>
      <c r="FO438" s="335">
        <f t="shared" si="814"/>
        <v>5.96004040660905E-3</v>
      </c>
      <c r="FP438" s="335">
        <f t="shared" si="815"/>
        <v>5.96004040660905E-3</v>
      </c>
      <c r="FQ438" s="335">
        <f t="shared" si="816"/>
        <v>5.9600396436599304E-3</v>
      </c>
      <c r="FR438" s="335">
        <f t="shared" si="817"/>
        <v>5.96003947288367E-3</v>
      </c>
      <c r="FS438" s="335">
        <f t="shared" si="818"/>
        <v>5.9600498988851601E-3</v>
      </c>
      <c r="FT438" s="335">
        <f t="shared" si="819"/>
        <v>5.9600370559725604E-3</v>
      </c>
      <c r="FU438" s="335">
        <f t="shared" si="820"/>
        <v>5.9600363216577501E-3</v>
      </c>
      <c r="FV438" s="335">
        <f t="shared" si="821"/>
        <v>5.9600544669343404E-3</v>
      </c>
      <c r="FW438" s="335">
        <f t="shared" si="822"/>
        <v>5.9600544669343404E-3</v>
      </c>
      <c r="FX438" s="335">
        <f t="shared" si="823"/>
        <v>0</v>
      </c>
    </row>
    <row r="439" spans="1:180" x14ac:dyDescent="0.2">
      <c r="A439" s="305" t="str">
        <f>_xlfn.CONCAT(IF(LEFT(TRIM(A438),1)="*", "*R", "R"), 1+RIGHT(TRIM(A438),1))</f>
        <v>R6</v>
      </c>
      <c r="B439" s="305" t="str">
        <f t="shared" si="835"/>
        <v>TLSSELC200</v>
      </c>
      <c r="C439" s="305" t="str">
        <f t="shared" si="836"/>
        <v>Electric small SUV w/200 mi range</v>
      </c>
      <c r="D439" s="301" t="str">
        <f t="shared" si="837"/>
        <v>bn-vmt, bn-vmt/a</v>
      </c>
      <c r="E439" s="301" t="str">
        <f t="shared" si="838"/>
        <v>TRNELC</v>
      </c>
      <c r="F439" s="301" t="str">
        <f t="shared" si="839"/>
        <v>TL</v>
      </c>
      <c r="G439" s="315" t="s">
        <v>821</v>
      </c>
      <c r="H439" s="315" t="s">
        <v>36</v>
      </c>
      <c r="I439" s="315">
        <v>1</v>
      </c>
      <c r="J439" s="315" t="str">
        <f t="shared" si="824"/>
        <v>Small SUV-ELC</v>
      </c>
      <c r="K439" s="335">
        <f>$I439*IF($G439="Pickup", SUMIFS(NewEmisData!E:E, NewEmisData!$A:$A, "Pickup", NewEmisData!$B:$B, $A439, NewEmisData!$C:$C, $H439, NewEmisData!$D:$D, K$2), SUMIFS(NewEmisData!E:E, NewEmisData!$A:$A, "LDV", NewEmisData!$B:$B, $A439, NewEmisData!$C:$C, $H439, NewEmisData!$D:$D, K$2))</f>
        <v>0</v>
      </c>
      <c r="L439" s="335">
        <f>$I439*IF($G439="Pickup", SUMIFS(NewEmisData!F:F, NewEmisData!$A:$A, "Pickup", NewEmisData!$B:$B, $A439, NewEmisData!$C:$C, $H439, NewEmisData!$D:$D, L$2), SUMIFS(NewEmisData!F:F, NewEmisData!$A:$A, "LDV", NewEmisData!$B:$B, $A439, NewEmisData!$C:$C, $H439, NewEmisData!$D:$D, L$2))</f>
        <v>0</v>
      </c>
      <c r="M439" s="335">
        <f>$I439*IF($G439="Pickup", SUMIFS(NewEmisData!G:G, NewEmisData!$A:$A, "Pickup", NewEmisData!$B:$B, $A439, NewEmisData!$C:$C, $H439, NewEmisData!$D:$D, M$2), SUMIFS(NewEmisData!G:G, NewEmisData!$A:$A, "LDV", NewEmisData!$B:$B, $A439, NewEmisData!$C:$C, $H439, NewEmisData!$D:$D, M$2))</f>
        <v>0</v>
      </c>
      <c r="N439" s="335">
        <f>$I439*IF($G439="Pickup", SUMIFS(NewEmisData!H:H, NewEmisData!$A:$A, "Pickup", NewEmisData!$B:$B, $A439, NewEmisData!$C:$C, $H439, NewEmisData!$D:$D, N$2), SUMIFS(NewEmisData!H:H, NewEmisData!$A:$A, "LDV", NewEmisData!$B:$B, $A439, NewEmisData!$C:$C, $H439, NewEmisData!$D:$D, N$2))</f>
        <v>0</v>
      </c>
      <c r="O439" s="335">
        <f>$I439*IF($G439="Pickup", SUMIFS(NewEmisData!I:I, NewEmisData!$A:$A, "Pickup", NewEmisData!$B:$B, $A439, NewEmisData!$C:$C, $H439, NewEmisData!$D:$D, O$2), SUMIFS(NewEmisData!I:I, NewEmisData!$A:$A, "LDV", NewEmisData!$B:$B, $A439, NewEmisData!$C:$C, $H439, NewEmisData!$D:$D, O$2))</f>
        <v>0</v>
      </c>
      <c r="P439" s="335">
        <f>$I439*IF($G439="Pickup", SUMIFS(NewEmisData!J:J, NewEmisData!$A:$A, "Pickup", NewEmisData!$B:$B, $A439, NewEmisData!$C:$C, $H439, NewEmisData!$D:$D, P$2), SUMIFS(NewEmisData!J:J, NewEmisData!$A:$A, "LDV", NewEmisData!$B:$B, $A439, NewEmisData!$C:$C, $H439, NewEmisData!$D:$D, P$2))</f>
        <v>0</v>
      </c>
      <c r="Q439" s="335">
        <f>$I439*IF($G439="Pickup", SUMIFS(NewEmisData!K:K, NewEmisData!$A:$A, "Pickup", NewEmisData!$B:$B, $A439, NewEmisData!$C:$C, $H439, NewEmisData!$D:$D, Q$2), SUMIFS(NewEmisData!K:K, NewEmisData!$A:$A, "LDV", NewEmisData!$B:$B, $A439, NewEmisData!$C:$C, $H439, NewEmisData!$D:$D, Q$2))</f>
        <v>0</v>
      </c>
      <c r="R439" s="335">
        <f>$I439*IF($G439="Pickup", SUMIFS(NewEmisData!L:L, NewEmisData!$A:$A, "Pickup", NewEmisData!$B:$B, $A439, NewEmisData!$C:$C, $H439, NewEmisData!$D:$D, R$2), SUMIFS(NewEmisData!L:L, NewEmisData!$A:$A, "LDV", NewEmisData!$B:$B, $A439, NewEmisData!$C:$C, $H439, NewEmisData!$D:$D, R$2))</f>
        <v>0</v>
      </c>
      <c r="S439" s="335">
        <f>$I439*IF($G439="Pickup", SUMIFS(NewEmisData!M:M, NewEmisData!$A:$A, "Pickup", NewEmisData!$B:$B, $A439, NewEmisData!$C:$C, $H439, NewEmisData!$D:$D, S$2), SUMIFS(NewEmisData!M:M, NewEmisData!$A:$A, "LDV", NewEmisData!$B:$B, $A439, NewEmisData!$C:$C, $H439, NewEmisData!$D:$D, S$2))</f>
        <v>0</v>
      </c>
      <c r="T439" s="335">
        <v>0</v>
      </c>
      <c r="U439" s="335">
        <f>$I439*IF($G439="Pickup", SUMIFS(NewEmisData!E:E, NewEmisData!$A:$A, "Pickup", NewEmisData!$B:$B, $A439, NewEmisData!$C:$C, $H439, NewEmisData!$D:$D, U$2), SUMIFS(NewEmisData!E:E, NewEmisData!$A:$A, "LDV", NewEmisData!$B:$B, $A439, NewEmisData!$C:$C, $H439, NewEmisData!$D:$D, U$2))</f>
        <v>0</v>
      </c>
      <c r="V439" s="335">
        <f>$I439*IF($G439="Pickup", SUMIFS(NewEmisData!F:F, NewEmisData!$A:$A, "Pickup", NewEmisData!$B:$B, $A439, NewEmisData!$C:$C, $H439, NewEmisData!$D:$D, V$2), SUMIFS(NewEmisData!F:F, NewEmisData!$A:$A, "LDV", NewEmisData!$B:$B, $A439, NewEmisData!$C:$C, $H439, NewEmisData!$D:$D, V$2))</f>
        <v>0</v>
      </c>
      <c r="W439" s="335">
        <f>$I439*IF($G439="Pickup", SUMIFS(NewEmisData!G:G, NewEmisData!$A:$A, "Pickup", NewEmisData!$B:$B, $A439, NewEmisData!$C:$C, $H439, NewEmisData!$D:$D, W$2), SUMIFS(NewEmisData!G:G, NewEmisData!$A:$A, "LDV", NewEmisData!$B:$B, $A439, NewEmisData!$C:$C, $H439, NewEmisData!$D:$D, W$2))</f>
        <v>0</v>
      </c>
      <c r="X439" s="335">
        <f>$I439*IF($G439="Pickup", SUMIFS(NewEmisData!H:H, NewEmisData!$A:$A, "Pickup", NewEmisData!$B:$B, $A439, NewEmisData!$C:$C, $H439, NewEmisData!$D:$D, X$2), SUMIFS(NewEmisData!H:H, NewEmisData!$A:$A, "LDV", NewEmisData!$B:$B, $A439, NewEmisData!$C:$C, $H439, NewEmisData!$D:$D, X$2))</f>
        <v>0</v>
      </c>
      <c r="Y439" s="335">
        <f>$I439*IF($G439="Pickup", SUMIFS(NewEmisData!I:I, NewEmisData!$A:$A, "Pickup", NewEmisData!$B:$B, $A439, NewEmisData!$C:$C, $H439, NewEmisData!$D:$D, Y$2), SUMIFS(NewEmisData!I:I, NewEmisData!$A:$A, "LDV", NewEmisData!$B:$B, $A439, NewEmisData!$C:$C, $H439, NewEmisData!$D:$D, Y$2))</f>
        <v>0</v>
      </c>
      <c r="Z439" s="335">
        <f>$I439*IF($G439="Pickup", SUMIFS(NewEmisData!J:J, NewEmisData!$A:$A, "Pickup", NewEmisData!$B:$B, $A439, NewEmisData!$C:$C, $H439, NewEmisData!$D:$D, Z$2), SUMIFS(NewEmisData!J:J, NewEmisData!$A:$A, "LDV", NewEmisData!$B:$B, $A439, NewEmisData!$C:$C, $H439, NewEmisData!$D:$D, Z$2))</f>
        <v>0</v>
      </c>
      <c r="AA439" s="335">
        <f>$I439*IF($G439="Pickup", SUMIFS(NewEmisData!K:K, NewEmisData!$A:$A, "Pickup", NewEmisData!$B:$B, $A439, NewEmisData!$C:$C, $H439, NewEmisData!$D:$D, AA$2), SUMIFS(NewEmisData!K:K, NewEmisData!$A:$A, "LDV", NewEmisData!$B:$B, $A439, NewEmisData!$C:$C, $H439, NewEmisData!$D:$D, AA$2))</f>
        <v>0</v>
      </c>
      <c r="AB439" s="335">
        <f>$I439*IF($G439="Pickup", SUMIFS(NewEmisData!L:L, NewEmisData!$A:$A, "Pickup", NewEmisData!$B:$B, $A439, NewEmisData!$C:$C, $H439, NewEmisData!$D:$D, AB$2), SUMIFS(NewEmisData!L:L, NewEmisData!$A:$A, "LDV", NewEmisData!$B:$B, $A439, NewEmisData!$C:$C, $H439, NewEmisData!$D:$D, AB$2))</f>
        <v>0</v>
      </c>
      <c r="AC439" s="335">
        <f>$I439*IF($G439="Pickup", SUMIFS(NewEmisData!M:M, NewEmisData!$A:$A, "Pickup", NewEmisData!$B:$B, $A439, NewEmisData!$C:$C, $H439, NewEmisData!$D:$D, AC$2), SUMIFS(NewEmisData!M:M, NewEmisData!$A:$A, "LDV", NewEmisData!$B:$B, $A439, NewEmisData!$C:$C, $H439, NewEmisData!$D:$D, AC$2))</f>
        <v>0</v>
      </c>
      <c r="AD439" s="335">
        <v>0</v>
      </c>
      <c r="AE439" s="335">
        <f>$I439*IF($G439="Pickup", SUMIFS(NewEmisData!E:E, NewEmisData!$A:$A, "Pickup", NewEmisData!$B:$B, $A439, NewEmisData!$C:$C, $H439, NewEmisData!$D:$D, AE$2), SUMIFS(NewEmisData!E:E, NewEmisData!$A:$A, "LDV", NewEmisData!$B:$B, $A439, NewEmisData!$C:$C, $H439, NewEmisData!$D:$D, AE$2))</f>
        <v>0</v>
      </c>
      <c r="AF439" s="335">
        <f>$I439*IF($G439="Pickup", SUMIFS(NewEmisData!F:F, NewEmisData!$A:$A, "Pickup", NewEmisData!$B:$B, $A439, NewEmisData!$C:$C, $H439, NewEmisData!$D:$D, AF$2), SUMIFS(NewEmisData!F:F, NewEmisData!$A:$A, "LDV", NewEmisData!$B:$B, $A439, NewEmisData!$C:$C, $H439, NewEmisData!$D:$D, AF$2))</f>
        <v>0</v>
      </c>
      <c r="AG439" s="335">
        <f>$I439*IF($G439="Pickup", SUMIFS(NewEmisData!G:G, NewEmisData!$A:$A, "Pickup", NewEmisData!$B:$B, $A439, NewEmisData!$C:$C, $H439, NewEmisData!$D:$D, AG$2), SUMIFS(NewEmisData!G:G, NewEmisData!$A:$A, "LDV", NewEmisData!$B:$B, $A439, NewEmisData!$C:$C, $H439, NewEmisData!$D:$D, AG$2))</f>
        <v>0</v>
      </c>
      <c r="AH439" s="335">
        <f>$I439*IF($G439="Pickup", SUMIFS(NewEmisData!H:H, NewEmisData!$A:$A, "Pickup", NewEmisData!$B:$B, $A439, NewEmisData!$C:$C, $H439, NewEmisData!$D:$D, AH$2), SUMIFS(NewEmisData!H:H, NewEmisData!$A:$A, "LDV", NewEmisData!$B:$B, $A439, NewEmisData!$C:$C, $H439, NewEmisData!$D:$D, AH$2))</f>
        <v>0</v>
      </c>
      <c r="AI439" s="335">
        <f>$I439*IF($G439="Pickup", SUMIFS(NewEmisData!I:I, NewEmisData!$A:$A, "Pickup", NewEmisData!$B:$B, $A439, NewEmisData!$C:$C, $H439, NewEmisData!$D:$D, AI$2), SUMIFS(NewEmisData!I:I, NewEmisData!$A:$A, "LDV", NewEmisData!$B:$B, $A439, NewEmisData!$C:$C, $H439, NewEmisData!$D:$D, AI$2))</f>
        <v>0</v>
      </c>
      <c r="AJ439" s="335">
        <f>$I439*IF($G439="Pickup", SUMIFS(NewEmisData!J:J, NewEmisData!$A:$A, "Pickup", NewEmisData!$B:$B, $A439, NewEmisData!$C:$C, $H439, NewEmisData!$D:$D, AJ$2), SUMIFS(NewEmisData!J:J, NewEmisData!$A:$A, "LDV", NewEmisData!$B:$B, $A439, NewEmisData!$C:$C, $H439, NewEmisData!$D:$D, AJ$2))</f>
        <v>0</v>
      </c>
      <c r="AK439" s="335">
        <f>$I439*IF($G439="Pickup", SUMIFS(NewEmisData!K:K, NewEmisData!$A:$A, "Pickup", NewEmisData!$B:$B, $A439, NewEmisData!$C:$C, $H439, NewEmisData!$D:$D, AK$2), SUMIFS(NewEmisData!K:K, NewEmisData!$A:$A, "LDV", NewEmisData!$B:$B, $A439, NewEmisData!$C:$C, $H439, NewEmisData!$D:$D, AK$2))</f>
        <v>0</v>
      </c>
      <c r="AL439" s="335">
        <f>$I439*IF($G439="Pickup", SUMIFS(NewEmisData!L:L, NewEmisData!$A:$A, "Pickup", NewEmisData!$B:$B, $A439, NewEmisData!$C:$C, $H439, NewEmisData!$D:$D, AL$2), SUMIFS(NewEmisData!L:L, NewEmisData!$A:$A, "LDV", NewEmisData!$B:$B, $A439, NewEmisData!$C:$C, $H439, NewEmisData!$D:$D, AL$2))</f>
        <v>0</v>
      </c>
      <c r="AM439" s="335">
        <f>$I439*IF($G439="Pickup", SUMIFS(NewEmisData!M:M, NewEmisData!$A:$A, "Pickup", NewEmisData!$B:$B, $A439, NewEmisData!$C:$C, $H439, NewEmisData!$D:$D, AM$2), SUMIFS(NewEmisData!M:M, NewEmisData!$A:$A, "LDV", NewEmisData!$B:$B, $A439, NewEmisData!$C:$C, $H439, NewEmisData!$D:$D, AM$2))</f>
        <v>0</v>
      </c>
      <c r="AN439" s="335">
        <v>0</v>
      </c>
      <c r="AO439" s="335">
        <f>$I439*IF($G439="Pickup", SUMIFS(NewEmisData!E:E, NewEmisData!$A:$A, "Pickup", NewEmisData!$B:$B, $A439, NewEmisData!$C:$C, $H439, NewEmisData!$D:$D, AO$2), SUMIFS(NewEmisData!E:E, NewEmisData!$A:$A, "LDV", NewEmisData!$B:$B, $A439, NewEmisData!$C:$C, $H439, NewEmisData!$D:$D, AO$2))</f>
        <v>5.12091740678495E-2</v>
      </c>
      <c r="AP439" s="335">
        <f>$I439*IF($G439="Pickup", SUMIFS(NewEmisData!F:F, NewEmisData!$A:$A, "Pickup", NewEmisData!$B:$B, $A439, NewEmisData!$C:$C, $H439, NewEmisData!$D:$D, AP$2), SUMIFS(NewEmisData!F:F, NewEmisData!$A:$A, "LDV", NewEmisData!$B:$B, $A439, NewEmisData!$C:$C, $H439, NewEmisData!$D:$D, AP$2))</f>
        <v>5.12091740678495E-2</v>
      </c>
      <c r="AQ439" s="335">
        <f>$I439*IF($G439="Pickup", SUMIFS(NewEmisData!G:G, NewEmisData!$A:$A, "Pickup", NewEmisData!$B:$B, $A439, NewEmisData!$C:$C, $H439, NewEmisData!$D:$D, AQ$2), SUMIFS(NewEmisData!G:G, NewEmisData!$A:$A, "LDV", NewEmisData!$B:$B, $A439, NewEmisData!$C:$C, $H439, NewEmisData!$D:$D, AQ$2))</f>
        <v>5.1209105995627897E-2</v>
      </c>
      <c r="AR439" s="335">
        <f>$I439*IF($G439="Pickup", SUMIFS(NewEmisData!H:H, NewEmisData!$A:$A, "Pickup", NewEmisData!$B:$B, $A439, NewEmisData!$C:$C, $H439, NewEmisData!$D:$D, AR$2), SUMIFS(NewEmisData!H:H, NewEmisData!$A:$A, "LDV", NewEmisData!$B:$B, $A439, NewEmisData!$C:$C, $H439, NewEmisData!$D:$D, AR$2))</f>
        <v>5.1209106574509597E-2</v>
      </c>
      <c r="AS439" s="335">
        <f>$I439*IF($G439="Pickup", SUMIFS(NewEmisData!I:I, NewEmisData!$A:$A, "Pickup", NewEmisData!$B:$B, $A439, NewEmisData!$C:$C, $H439, NewEmisData!$D:$D, AS$2), SUMIFS(NewEmisData!I:I, NewEmisData!$A:$A, "LDV", NewEmisData!$B:$B, $A439, NewEmisData!$C:$C, $H439, NewEmisData!$D:$D, AS$2))</f>
        <v>5.1209011120713299E-2</v>
      </c>
      <c r="AT439" s="335">
        <f>$I439*IF($G439="Pickup", SUMIFS(NewEmisData!J:J, NewEmisData!$A:$A, "Pickup", NewEmisData!$B:$B, $A439, NewEmisData!$C:$C, $H439, NewEmisData!$D:$D, AT$2), SUMIFS(NewEmisData!J:J, NewEmisData!$A:$A, "LDV", NewEmisData!$B:$B, $A439, NewEmisData!$C:$C, $H439, NewEmisData!$D:$D, AT$2))</f>
        <v>5.1209115709399303E-2</v>
      </c>
      <c r="AU439" s="335">
        <f>$I439*IF($G439="Pickup", SUMIFS(NewEmisData!K:K, NewEmisData!$A:$A, "Pickup", NewEmisData!$B:$B, $A439, NewEmisData!$C:$C, $H439, NewEmisData!$D:$D, AU$2), SUMIFS(NewEmisData!K:K, NewEmisData!$A:$A, "LDV", NewEmisData!$B:$B, $A439, NewEmisData!$C:$C, $H439, NewEmisData!$D:$D, AU$2))</f>
        <v>5.1209067900781301E-2</v>
      </c>
      <c r="AV439" s="335">
        <f>$I439*IF($G439="Pickup", SUMIFS(NewEmisData!L:L, NewEmisData!$A:$A, "Pickup", NewEmisData!$B:$B, $A439, NewEmisData!$C:$C, $H439, NewEmisData!$D:$D, AV$2), SUMIFS(NewEmisData!L:L, NewEmisData!$A:$A, "LDV", NewEmisData!$B:$B, $A439, NewEmisData!$C:$C, $H439, NewEmisData!$D:$D, AV$2))</f>
        <v>5.1209026266060102E-2</v>
      </c>
      <c r="AW439" s="335">
        <f>$I439*IF($G439="Pickup", SUMIFS(NewEmisData!M:M, NewEmisData!$A:$A, "Pickup", NewEmisData!$B:$B, $A439, NewEmisData!$C:$C, $H439, NewEmisData!$D:$D, AW$2), SUMIFS(NewEmisData!M:M, NewEmisData!$A:$A, "LDV", NewEmisData!$B:$B, $A439, NewEmisData!$C:$C, $H439, NewEmisData!$D:$D, AW$2))</f>
        <v>5.1209026266060102E-2</v>
      </c>
      <c r="AX439" s="335">
        <v>0</v>
      </c>
      <c r="AY439" s="335">
        <f>$I439*IF($G439="Pickup", SUMIFS(NewEmisData!E:E, NewEmisData!$A:$A, "Pickup", NewEmisData!$B:$B, $A439, NewEmisData!$C:$C, $H439, NewEmisData!$D:$D, AY$2), SUMIFS(NewEmisData!E:E, NewEmisData!$A:$A, "LDV", NewEmisData!$B:$B, $A439, NewEmisData!$C:$C, $H439, NewEmisData!$D:$D, AY$2))</f>
        <v>6.66074097322524E-3</v>
      </c>
      <c r="AZ439" s="335">
        <f>$I439*IF($G439="Pickup", SUMIFS(NewEmisData!F:F, NewEmisData!$A:$A, "Pickup", NewEmisData!$B:$B, $A439, NewEmisData!$C:$C, $H439, NewEmisData!$D:$D, AZ$2), SUMIFS(NewEmisData!F:F, NewEmisData!$A:$A, "LDV", NewEmisData!$B:$B, $A439, NewEmisData!$C:$C, $H439, NewEmisData!$D:$D, AZ$2))</f>
        <v>6.66074097322524E-3</v>
      </c>
      <c r="BA439" s="335">
        <f>$I439*IF($G439="Pickup", SUMIFS(NewEmisData!G:G, NewEmisData!$A:$A, "Pickup", NewEmisData!$B:$B, $A439, NewEmisData!$C:$C, $H439, NewEmisData!$D:$D, BA$2), SUMIFS(NewEmisData!G:G, NewEmisData!$A:$A, "LDV", NewEmisData!$B:$B, $A439, NewEmisData!$C:$C, $H439, NewEmisData!$D:$D, BA$2))</f>
        <v>6.6607335748389796E-3</v>
      </c>
      <c r="BB439" s="335">
        <f>$I439*IF($G439="Pickup", SUMIFS(NewEmisData!H:H, NewEmisData!$A:$A, "Pickup", NewEmisData!$B:$B, $A439, NewEmisData!$C:$C, $H439, NewEmisData!$D:$D, BB$2), SUMIFS(NewEmisData!H:H, NewEmisData!$A:$A, "LDV", NewEmisData!$B:$B, $A439, NewEmisData!$C:$C, $H439, NewEmisData!$D:$D, BB$2))</f>
        <v>6.6607277974443701E-3</v>
      </c>
      <c r="BC439" s="335">
        <f>$I439*IF($G439="Pickup", SUMIFS(NewEmisData!I:I, NewEmisData!$A:$A, "Pickup", NewEmisData!$B:$B, $A439, NewEmisData!$C:$C, $H439, NewEmisData!$D:$D, BC$2), SUMIFS(NewEmisData!I:I, NewEmisData!$A:$A, "LDV", NewEmisData!$B:$B, $A439, NewEmisData!$C:$C, $H439, NewEmisData!$D:$D, BC$2))</f>
        <v>6.6607270180681398E-3</v>
      </c>
      <c r="BD439" s="335">
        <f>$I439*IF($G439="Pickup", SUMIFS(NewEmisData!J:J, NewEmisData!$A:$A, "Pickup", NewEmisData!$B:$B, $A439, NewEmisData!$C:$C, $H439, NewEmisData!$D:$D, BD$2), SUMIFS(NewEmisData!J:J, NewEmisData!$A:$A, "LDV", NewEmisData!$B:$B, $A439, NewEmisData!$C:$C, $H439, NewEmisData!$D:$D, BD$2))</f>
        <v>6.6607268966739396E-3</v>
      </c>
      <c r="BE439" s="335">
        <f>$I439*IF($G439="Pickup", SUMIFS(NewEmisData!K:K, NewEmisData!$A:$A, "Pickup", NewEmisData!$B:$B, $A439, NewEmisData!$C:$C, $H439, NewEmisData!$D:$D, BE$2), SUMIFS(NewEmisData!K:K, NewEmisData!$A:$A, "LDV", NewEmisData!$B:$B, $A439, NewEmisData!$C:$C, $H439, NewEmisData!$D:$D, BE$2))</f>
        <v>6.6607294451310698E-3</v>
      </c>
      <c r="BF439" s="335">
        <f>$I439*IF($G439="Pickup", SUMIFS(NewEmisData!L:L, NewEmisData!$A:$A, "Pickup", NewEmisData!$B:$B, $A439, NewEmisData!$C:$C, $H439, NewEmisData!$D:$D, BF$2), SUMIFS(NewEmisData!L:L, NewEmisData!$A:$A, "LDV", NewEmisData!$B:$B, $A439, NewEmisData!$C:$C, $H439, NewEmisData!$D:$D, BF$2))</f>
        <v>6.6607268071052902E-3</v>
      </c>
      <c r="BG439" s="335">
        <f>$I439*IF($G439="Pickup", SUMIFS(NewEmisData!M:M, NewEmisData!$A:$A, "Pickup", NewEmisData!$B:$B, $A439, NewEmisData!$C:$C, $H439, NewEmisData!$D:$D, BG$2), SUMIFS(NewEmisData!M:M, NewEmisData!$A:$A, "LDV", NewEmisData!$B:$B, $A439, NewEmisData!$C:$C, $H439, NewEmisData!$D:$D, BG$2))</f>
        <v>6.6607268071052902E-3</v>
      </c>
      <c r="BH439" s="335">
        <v>0</v>
      </c>
      <c r="BI439" s="335">
        <f>$I439*IF($G439="Pickup", SUMIFS(NewEmisData!E:E, NewEmisData!$A:$A, "Pickup", NewEmisData!$B:$B, $A439, NewEmisData!$C:$C, $H439, NewEmisData!$D:$D, BI$2), SUMIFS(NewEmisData!E:E, NewEmisData!$A:$A, "LDV", NewEmisData!$B:$B, $A439, NewEmisData!$C:$C, $H439, NewEmisData!$D:$D, BI$2))</f>
        <v>0</v>
      </c>
      <c r="BJ439" s="335">
        <f>$I439*IF($G439="Pickup", SUMIFS(NewEmisData!F:F, NewEmisData!$A:$A, "Pickup", NewEmisData!$B:$B, $A439, NewEmisData!$C:$C, $H439, NewEmisData!$D:$D, BJ$2), SUMIFS(NewEmisData!F:F, NewEmisData!$A:$A, "LDV", NewEmisData!$B:$B, $A439, NewEmisData!$C:$C, $H439, NewEmisData!$D:$D, BJ$2))</f>
        <v>0</v>
      </c>
      <c r="BK439" s="335">
        <f>$I439*IF($G439="Pickup", SUMIFS(NewEmisData!G:G, NewEmisData!$A:$A, "Pickup", NewEmisData!$B:$B, $A439, NewEmisData!$C:$C, $H439, NewEmisData!$D:$D, BK$2), SUMIFS(NewEmisData!G:G, NewEmisData!$A:$A, "LDV", NewEmisData!$B:$B, $A439, NewEmisData!$C:$C, $H439, NewEmisData!$D:$D, BK$2))</f>
        <v>0</v>
      </c>
      <c r="BL439" s="335">
        <f>$I439*IF($G439="Pickup", SUMIFS(NewEmisData!H:H, NewEmisData!$A:$A, "Pickup", NewEmisData!$B:$B, $A439, NewEmisData!$C:$C, $H439, NewEmisData!$D:$D, BL$2), SUMIFS(NewEmisData!H:H, NewEmisData!$A:$A, "LDV", NewEmisData!$B:$B, $A439, NewEmisData!$C:$C, $H439, NewEmisData!$D:$D, BL$2))</f>
        <v>0</v>
      </c>
      <c r="BM439" s="335">
        <f>$I439*IF($G439="Pickup", SUMIFS(NewEmisData!I:I, NewEmisData!$A:$A, "Pickup", NewEmisData!$B:$B, $A439, NewEmisData!$C:$C, $H439, NewEmisData!$D:$D, BM$2), SUMIFS(NewEmisData!I:I, NewEmisData!$A:$A, "LDV", NewEmisData!$B:$B, $A439, NewEmisData!$C:$C, $H439, NewEmisData!$D:$D, BM$2))</f>
        <v>0</v>
      </c>
      <c r="BN439" s="335">
        <f>$I439*IF($G439="Pickup", SUMIFS(NewEmisData!J:J, NewEmisData!$A:$A, "Pickup", NewEmisData!$B:$B, $A439, NewEmisData!$C:$C, $H439, NewEmisData!$D:$D, BN$2), SUMIFS(NewEmisData!J:J, NewEmisData!$A:$A, "LDV", NewEmisData!$B:$B, $A439, NewEmisData!$C:$C, $H439, NewEmisData!$D:$D, BN$2))</f>
        <v>0</v>
      </c>
      <c r="BO439" s="335">
        <f>$I439*IF($G439="Pickup", SUMIFS(NewEmisData!K:K, NewEmisData!$A:$A, "Pickup", NewEmisData!$B:$B, $A439, NewEmisData!$C:$C, $H439, NewEmisData!$D:$D, BO$2), SUMIFS(NewEmisData!K:K, NewEmisData!$A:$A, "LDV", NewEmisData!$B:$B, $A439, NewEmisData!$C:$C, $H439, NewEmisData!$D:$D, BO$2))</f>
        <v>0</v>
      </c>
      <c r="BP439" s="335">
        <f>$I439*IF($G439="Pickup", SUMIFS(NewEmisData!L:L, NewEmisData!$A:$A, "Pickup", NewEmisData!$B:$B, $A439, NewEmisData!$C:$C, $H439, NewEmisData!$D:$D, BP$2), SUMIFS(NewEmisData!L:L, NewEmisData!$A:$A, "LDV", NewEmisData!$B:$B, $A439, NewEmisData!$C:$C, $H439, NewEmisData!$D:$D, BP$2))</f>
        <v>0</v>
      </c>
      <c r="BQ439" s="335">
        <f>$I439*IF($G439="Pickup", SUMIFS(NewEmisData!M:M, NewEmisData!$A:$A, "Pickup", NewEmisData!$B:$B, $A439, NewEmisData!$C:$C, $H439, NewEmisData!$D:$D, BQ$2), SUMIFS(NewEmisData!M:M, NewEmisData!$A:$A, "LDV", NewEmisData!$B:$B, $A439, NewEmisData!$C:$C, $H439, NewEmisData!$D:$D, BQ$2))</f>
        <v>0</v>
      </c>
      <c r="BR439" s="335">
        <v>0</v>
      </c>
      <c r="BS439" s="335">
        <f>$I439*IF($G439="Pickup", SUMIFS(NewEmisData!E:E, NewEmisData!$A:$A, "Pickup", NewEmisData!$B:$B, $A439, NewEmisData!$C:$C, $H439, NewEmisData!$D:$D, BS$2), SUMIFS(NewEmisData!E:E, NewEmisData!$A:$A, "LDV", NewEmisData!$B:$B, $A439, NewEmisData!$C:$C, $H439, NewEmisData!$D:$D, BS$2))</f>
        <v>0</v>
      </c>
      <c r="BT439" s="335">
        <f>$I439*IF($G439="Pickup", SUMIFS(NewEmisData!F:F, NewEmisData!$A:$A, "Pickup", NewEmisData!$B:$B, $A439, NewEmisData!$C:$C, $H439, NewEmisData!$D:$D, BT$2), SUMIFS(NewEmisData!F:F, NewEmisData!$A:$A, "LDV", NewEmisData!$B:$B, $A439, NewEmisData!$C:$C, $H439, NewEmisData!$D:$D, BT$2))</f>
        <v>0</v>
      </c>
      <c r="BU439" s="335">
        <f>$I439*IF($G439="Pickup", SUMIFS(NewEmisData!G:G, NewEmisData!$A:$A, "Pickup", NewEmisData!$B:$B, $A439, NewEmisData!$C:$C, $H439, NewEmisData!$D:$D, BU$2), SUMIFS(NewEmisData!G:G, NewEmisData!$A:$A, "LDV", NewEmisData!$B:$B, $A439, NewEmisData!$C:$C, $H439, NewEmisData!$D:$D, BU$2))</f>
        <v>0</v>
      </c>
      <c r="BV439" s="335">
        <f>$I439*IF($G439="Pickup", SUMIFS(NewEmisData!H:H, NewEmisData!$A:$A, "Pickup", NewEmisData!$B:$B, $A439, NewEmisData!$C:$C, $H439, NewEmisData!$D:$D, BV$2), SUMIFS(NewEmisData!H:H, NewEmisData!$A:$A, "LDV", NewEmisData!$B:$B, $A439, NewEmisData!$C:$C, $H439, NewEmisData!$D:$D, BV$2))</f>
        <v>0</v>
      </c>
      <c r="BW439" s="335">
        <f>$I439*IF($G439="Pickup", SUMIFS(NewEmisData!I:I, NewEmisData!$A:$A, "Pickup", NewEmisData!$B:$B, $A439, NewEmisData!$C:$C, $H439, NewEmisData!$D:$D, BW$2), SUMIFS(NewEmisData!I:I, NewEmisData!$A:$A, "LDV", NewEmisData!$B:$B, $A439, NewEmisData!$C:$C, $H439, NewEmisData!$D:$D, BW$2))</f>
        <v>0</v>
      </c>
      <c r="BX439" s="335">
        <f>$I439*IF($G439="Pickup", SUMIFS(NewEmisData!J:J, NewEmisData!$A:$A, "Pickup", NewEmisData!$B:$B, $A439, NewEmisData!$C:$C, $H439, NewEmisData!$D:$D, BX$2), SUMIFS(NewEmisData!J:J, NewEmisData!$A:$A, "LDV", NewEmisData!$B:$B, $A439, NewEmisData!$C:$C, $H439, NewEmisData!$D:$D, BX$2))</f>
        <v>0</v>
      </c>
      <c r="BY439" s="335">
        <f>$I439*IF($G439="Pickup", SUMIFS(NewEmisData!K:K, NewEmisData!$A:$A, "Pickup", NewEmisData!$B:$B, $A439, NewEmisData!$C:$C, $H439, NewEmisData!$D:$D, BY$2), SUMIFS(NewEmisData!K:K, NewEmisData!$A:$A, "LDV", NewEmisData!$B:$B, $A439, NewEmisData!$C:$C, $H439, NewEmisData!$D:$D, BY$2))</f>
        <v>0</v>
      </c>
      <c r="BZ439" s="335">
        <f>$I439*IF($G439="Pickup", SUMIFS(NewEmisData!L:L, NewEmisData!$A:$A, "Pickup", NewEmisData!$B:$B, $A439, NewEmisData!$C:$C, $H439, NewEmisData!$D:$D, BZ$2), SUMIFS(NewEmisData!L:L, NewEmisData!$A:$A, "LDV", NewEmisData!$B:$B, $A439, NewEmisData!$C:$C, $H439, NewEmisData!$D:$D, BZ$2))</f>
        <v>0</v>
      </c>
      <c r="CA439" s="335">
        <f>$I439*IF($G439="Pickup", SUMIFS(NewEmisData!M:M, NewEmisData!$A:$A, "Pickup", NewEmisData!$B:$B, $A439, NewEmisData!$C:$C, $H439, NewEmisData!$D:$D, CA$2), SUMIFS(NewEmisData!M:M, NewEmisData!$A:$A, "LDV", NewEmisData!$B:$B, $A439, NewEmisData!$C:$C, $H439, NewEmisData!$D:$D, CA$2))</f>
        <v>0</v>
      </c>
      <c r="CB439" s="335">
        <v>0</v>
      </c>
      <c r="CC439" s="335">
        <f>$I439*IF($G439="Pickup", SUMIFS(NewEmisData!E:E, NewEmisData!$A:$A, "Pickup", NewEmisData!$B:$B, $A439, NewEmisData!$C:$C, $H439, NewEmisData!$D:$D, CC$2), SUMIFS(NewEmisData!E:E, NewEmisData!$A:$A, "LDV", NewEmisData!$B:$B, $A439, NewEmisData!$C:$C, $H439, NewEmisData!$D:$D, CC$2))</f>
        <v>0</v>
      </c>
      <c r="CD439" s="335">
        <f>$I439*IF($G439="Pickup", SUMIFS(NewEmisData!F:F, NewEmisData!$A:$A, "Pickup", NewEmisData!$B:$B, $A439, NewEmisData!$C:$C, $H439, NewEmisData!$D:$D, CD$2), SUMIFS(NewEmisData!F:F, NewEmisData!$A:$A, "LDV", NewEmisData!$B:$B, $A439, NewEmisData!$C:$C, $H439, NewEmisData!$D:$D, CD$2))</f>
        <v>0</v>
      </c>
      <c r="CE439" s="335">
        <f>$I439*IF($G439="Pickup", SUMIFS(NewEmisData!G:G, NewEmisData!$A:$A, "Pickup", NewEmisData!$B:$B, $A439, NewEmisData!$C:$C, $H439, NewEmisData!$D:$D, CE$2), SUMIFS(NewEmisData!G:G, NewEmisData!$A:$A, "LDV", NewEmisData!$B:$B, $A439, NewEmisData!$C:$C, $H439, NewEmisData!$D:$D, CE$2))</f>
        <v>0</v>
      </c>
      <c r="CF439" s="335">
        <f>$I439*IF($G439="Pickup", SUMIFS(NewEmisData!H:H, NewEmisData!$A:$A, "Pickup", NewEmisData!$B:$B, $A439, NewEmisData!$C:$C, $H439, NewEmisData!$D:$D, CF$2), SUMIFS(NewEmisData!H:H, NewEmisData!$A:$A, "LDV", NewEmisData!$B:$B, $A439, NewEmisData!$C:$C, $H439, NewEmisData!$D:$D, CF$2))</f>
        <v>0</v>
      </c>
      <c r="CG439" s="335">
        <f>$I439*IF($G439="Pickup", SUMIFS(NewEmisData!I:I, NewEmisData!$A:$A, "Pickup", NewEmisData!$B:$B, $A439, NewEmisData!$C:$C, $H439, NewEmisData!$D:$D, CG$2), SUMIFS(NewEmisData!I:I, NewEmisData!$A:$A, "LDV", NewEmisData!$B:$B, $A439, NewEmisData!$C:$C, $H439, NewEmisData!$D:$D, CG$2))</f>
        <v>0</v>
      </c>
      <c r="CH439" s="335">
        <f>$I439*IF($G439="Pickup", SUMIFS(NewEmisData!J:J, NewEmisData!$A:$A, "Pickup", NewEmisData!$B:$B, $A439, NewEmisData!$C:$C, $H439, NewEmisData!$D:$D, CH$2), SUMIFS(NewEmisData!J:J, NewEmisData!$A:$A, "LDV", NewEmisData!$B:$B, $A439, NewEmisData!$C:$C, $H439, NewEmisData!$D:$D, CH$2))</f>
        <v>0</v>
      </c>
      <c r="CI439" s="335">
        <f>$I439*IF($G439="Pickup", SUMIFS(NewEmisData!K:K, NewEmisData!$A:$A, "Pickup", NewEmisData!$B:$B, $A439, NewEmisData!$C:$C, $H439, NewEmisData!$D:$D, CI$2), SUMIFS(NewEmisData!K:K, NewEmisData!$A:$A, "LDV", NewEmisData!$B:$B, $A439, NewEmisData!$C:$C, $H439, NewEmisData!$D:$D, CI$2))</f>
        <v>0</v>
      </c>
      <c r="CJ439" s="335">
        <f>$I439*IF($G439="Pickup", SUMIFS(NewEmisData!L:L, NewEmisData!$A:$A, "Pickup", NewEmisData!$B:$B, $A439, NewEmisData!$C:$C, $H439, NewEmisData!$D:$D, CJ$2), SUMIFS(NewEmisData!L:L, NewEmisData!$A:$A, "LDV", NewEmisData!$B:$B, $A439, NewEmisData!$C:$C, $H439, NewEmisData!$D:$D, CJ$2))</f>
        <v>0</v>
      </c>
      <c r="CK439" s="335">
        <f>$I439*IF($G439="Pickup", SUMIFS(NewEmisData!M:M, NewEmisData!$A:$A, "Pickup", NewEmisData!$B:$B, $A439, NewEmisData!$C:$C, $H439, NewEmisData!$D:$D, CK$2), SUMIFS(NewEmisData!M:M, NewEmisData!$A:$A, "LDV", NewEmisData!$B:$B, $A439, NewEmisData!$C:$C, $H439, NewEmisData!$D:$D, CK$2))</f>
        <v>0</v>
      </c>
      <c r="CL439" s="335">
        <v>0</v>
      </c>
      <c r="CM439" s="335">
        <f>$I439*IF($G439="Pickup", SUMIFS(NewEmisData!E:E, NewEmisData!$A:$A, "Pickup", NewEmisData!$B:$B, $A439, NewEmisData!$C:$C, $H439, NewEmisData!$D:$D, CM$2), SUMIFS(NewEmisData!E:E, NewEmisData!$A:$A, "LDV", NewEmisData!$B:$B, $A439, NewEmisData!$C:$C, $H439, NewEmisData!$D:$D, CM$2))</f>
        <v>0</v>
      </c>
      <c r="CN439" s="335">
        <f>$I439*IF($G439="Pickup", SUMIFS(NewEmisData!F:F, NewEmisData!$A:$A, "Pickup", NewEmisData!$B:$B, $A439, NewEmisData!$C:$C, $H439, NewEmisData!$D:$D, CN$2), SUMIFS(NewEmisData!F:F, NewEmisData!$A:$A, "LDV", NewEmisData!$B:$B, $A439, NewEmisData!$C:$C, $H439, NewEmisData!$D:$D, CN$2))</f>
        <v>0</v>
      </c>
      <c r="CO439" s="335">
        <f>$I439*IF($G439="Pickup", SUMIFS(NewEmisData!G:G, NewEmisData!$A:$A, "Pickup", NewEmisData!$B:$B, $A439, NewEmisData!$C:$C, $H439, NewEmisData!$D:$D, CO$2), SUMIFS(NewEmisData!G:G, NewEmisData!$A:$A, "LDV", NewEmisData!$B:$B, $A439, NewEmisData!$C:$C, $H439, NewEmisData!$D:$D, CO$2))</f>
        <v>0</v>
      </c>
      <c r="CP439" s="335">
        <f>$I439*IF($G439="Pickup", SUMIFS(NewEmisData!H:H, NewEmisData!$A:$A, "Pickup", NewEmisData!$B:$B, $A439, NewEmisData!$C:$C, $H439, NewEmisData!$D:$D, CP$2), SUMIFS(NewEmisData!H:H, NewEmisData!$A:$A, "LDV", NewEmisData!$B:$B, $A439, NewEmisData!$C:$C, $H439, NewEmisData!$D:$D, CP$2))</f>
        <v>0</v>
      </c>
      <c r="CQ439" s="335">
        <f>$I439*IF($G439="Pickup", SUMIFS(NewEmisData!I:I, NewEmisData!$A:$A, "Pickup", NewEmisData!$B:$B, $A439, NewEmisData!$C:$C, $H439, NewEmisData!$D:$D, CQ$2), SUMIFS(NewEmisData!I:I, NewEmisData!$A:$A, "LDV", NewEmisData!$B:$B, $A439, NewEmisData!$C:$C, $H439, NewEmisData!$D:$D, CQ$2))</f>
        <v>0</v>
      </c>
      <c r="CR439" s="335">
        <f>$I439*IF($G439="Pickup", SUMIFS(NewEmisData!J:J, NewEmisData!$A:$A, "Pickup", NewEmisData!$B:$B, $A439, NewEmisData!$C:$C, $H439, NewEmisData!$D:$D, CR$2), SUMIFS(NewEmisData!J:J, NewEmisData!$A:$A, "LDV", NewEmisData!$B:$B, $A439, NewEmisData!$C:$C, $H439, NewEmisData!$D:$D, CR$2))</f>
        <v>0</v>
      </c>
      <c r="CS439" s="335">
        <f>$I439*IF($G439="Pickup", SUMIFS(NewEmisData!K:K, NewEmisData!$A:$A, "Pickup", NewEmisData!$B:$B, $A439, NewEmisData!$C:$C, $H439, NewEmisData!$D:$D, CS$2), SUMIFS(NewEmisData!K:K, NewEmisData!$A:$A, "LDV", NewEmisData!$B:$B, $A439, NewEmisData!$C:$C, $H439, NewEmisData!$D:$D, CS$2))</f>
        <v>0</v>
      </c>
      <c r="CT439" s="335">
        <f>$I439*IF($G439="Pickup", SUMIFS(NewEmisData!L:L, NewEmisData!$A:$A, "Pickup", NewEmisData!$B:$B, $A439, NewEmisData!$C:$C, $H439, NewEmisData!$D:$D, CT$2), SUMIFS(NewEmisData!L:L, NewEmisData!$A:$A, "LDV", NewEmisData!$B:$B, $A439, NewEmisData!$C:$C, $H439, NewEmisData!$D:$D, CT$2))</f>
        <v>0</v>
      </c>
      <c r="CU439" s="335">
        <f>$I439*IF($G439="Pickup", SUMIFS(NewEmisData!M:M, NewEmisData!$A:$A, "Pickup", NewEmisData!$B:$B, $A439, NewEmisData!$C:$C, $H439, NewEmisData!$D:$D, CU$2), SUMIFS(NewEmisData!M:M, NewEmisData!$A:$A, "LDV", NewEmisData!$B:$B, $A439, NewEmisData!$C:$C, $H439, NewEmisData!$D:$D, CU$2))</f>
        <v>0</v>
      </c>
      <c r="CV439" s="335">
        <v>0</v>
      </c>
      <c r="CW439" s="335">
        <v>0</v>
      </c>
      <c r="CX439" s="335">
        <v>0</v>
      </c>
      <c r="CY439" s="335">
        <v>0</v>
      </c>
      <c r="CZ439" s="335">
        <v>0</v>
      </c>
      <c r="DA439" s="335">
        <v>0</v>
      </c>
      <c r="DB439" s="335">
        <v>0</v>
      </c>
      <c r="DC439" s="335">
        <v>0</v>
      </c>
      <c r="DD439" s="335">
        <v>0</v>
      </c>
      <c r="DE439" s="335">
        <v>0</v>
      </c>
      <c r="DF439" s="335">
        <v>0</v>
      </c>
      <c r="DG439" s="335">
        <f>$I439*IF($G439="Pickup", SUMIFS(NewEmisData!E:E, NewEmisData!$A:$A, "Pickup", NewEmisData!$B:$B, $A439, NewEmisData!$C:$C, $H439, NewEmisData!$D:$D, DG$2), SUMIFS(NewEmisData!E:E, NewEmisData!$A:$A, "LDV", NewEmisData!$B:$B, $A439, NewEmisData!$C:$C, $H439, NewEmisData!$D:$D, DG$2))</f>
        <v>0</v>
      </c>
      <c r="DH439" s="335">
        <f>$I439*IF($G439="Pickup", SUMIFS(NewEmisData!F:F, NewEmisData!$A:$A, "Pickup", NewEmisData!$B:$B, $A439, NewEmisData!$C:$C, $H439, NewEmisData!$D:$D, DH$2), SUMIFS(NewEmisData!F:F, NewEmisData!$A:$A, "LDV", NewEmisData!$B:$B, $A439, NewEmisData!$C:$C, $H439, NewEmisData!$D:$D, DH$2))</f>
        <v>0</v>
      </c>
      <c r="DI439" s="335">
        <f>$I439*IF($G439="Pickup", SUMIFS(NewEmisData!G:G, NewEmisData!$A:$A, "Pickup", NewEmisData!$B:$B, $A439, NewEmisData!$C:$C, $H439, NewEmisData!$D:$D, DI$2), SUMIFS(NewEmisData!G:G, NewEmisData!$A:$A, "LDV", NewEmisData!$B:$B, $A439, NewEmisData!$C:$C, $H439, NewEmisData!$D:$D, DI$2))</f>
        <v>0</v>
      </c>
      <c r="DJ439" s="335">
        <f>$I439*IF($G439="Pickup", SUMIFS(NewEmisData!H:H, NewEmisData!$A:$A, "Pickup", NewEmisData!$B:$B, $A439, NewEmisData!$C:$C, $H439, NewEmisData!$D:$D, DJ$2), SUMIFS(NewEmisData!H:H, NewEmisData!$A:$A, "LDV", NewEmisData!$B:$B, $A439, NewEmisData!$C:$C, $H439, NewEmisData!$D:$D, DJ$2))</f>
        <v>0</v>
      </c>
      <c r="DK439" s="335">
        <f>$I439*IF($G439="Pickup", SUMIFS(NewEmisData!I:I, NewEmisData!$A:$A, "Pickup", NewEmisData!$B:$B, $A439, NewEmisData!$C:$C, $H439, NewEmisData!$D:$D, DK$2), SUMIFS(NewEmisData!I:I, NewEmisData!$A:$A, "LDV", NewEmisData!$B:$B, $A439, NewEmisData!$C:$C, $H439, NewEmisData!$D:$D, DK$2))</f>
        <v>0</v>
      </c>
      <c r="DL439" s="335">
        <f>$I439*IF($G439="Pickup", SUMIFS(NewEmisData!J:J, NewEmisData!$A:$A, "Pickup", NewEmisData!$B:$B, $A439, NewEmisData!$C:$C, $H439, NewEmisData!$D:$D, DL$2), SUMIFS(NewEmisData!J:J, NewEmisData!$A:$A, "LDV", NewEmisData!$B:$B, $A439, NewEmisData!$C:$C, $H439, NewEmisData!$D:$D, DL$2))</f>
        <v>0</v>
      </c>
      <c r="DM439" s="335">
        <f>$I439*IF($G439="Pickup", SUMIFS(NewEmisData!K:K, NewEmisData!$A:$A, "Pickup", NewEmisData!$B:$B, $A439, NewEmisData!$C:$C, $H439, NewEmisData!$D:$D, DM$2), SUMIFS(NewEmisData!K:K, NewEmisData!$A:$A, "LDV", NewEmisData!$B:$B, $A439, NewEmisData!$C:$C, $H439, NewEmisData!$D:$D, DM$2))</f>
        <v>0</v>
      </c>
      <c r="DN439" s="335">
        <f>$I439*IF($G439="Pickup", SUMIFS(NewEmisData!L:L, NewEmisData!$A:$A, "Pickup", NewEmisData!$B:$B, $A439, NewEmisData!$C:$C, $H439, NewEmisData!$D:$D, DN$2), SUMIFS(NewEmisData!L:L, NewEmisData!$A:$A, "LDV", NewEmisData!$B:$B, $A439, NewEmisData!$C:$C, $H439, NewEmisData!$D:$D, DN$2))</f>
        <v>0</v>
      </c>
      <c r="DO439" s="335">
        <f>$I439*IF($G439="Pickup", SUMIFS(NewEmisData!M:M, NewEmisData!$A:$A, "Pickup", NewEmisData!$B:$B, $A439, NewEmisData!$C:$C, $H439, NewEmisData!$D:$D, DO$2), SUMIFS(NewEmisData!M:M, NewEmisData!$A:$A, "LDV", NewEmisData!$B:$B, $A439, NewEmisData!$C:$C, $H439, NewEmisData!$D:$D, DO$2))</f>
        <v>0</v>
      </c>
      <c r="DP439" s="335">
        <v>0</v>
      </c>
      <c r="DQ439" s="335">
        <f>$I439*IF($G439="Pickup", SUMIFS(NewEmisData!E:E, NewEmisData!$A:$A, "Pickup", NewEmisData!$B:$B, $A439, NewEmisData!$C:$C, $H439, NewEmisData!$D:$D, DQ$2), SUMIFS(NewEmisData!E:E, NewEmisData!$A:$A, "LDV", NewEmisData!$B:$B, $A439, NewEmisData!$C:$C, $H439, NewEmisData!$D:$D, DQ$2))</f>
        <v>0</v>
      </c>
      <c r="DR439" s="335">
        <f>$I439*IF($G439="Pickup", SUMIFS(NewEmisData!F:F, NewEmisData!$A:$A, "Pickup", NewEmisData!$B:$B, $A439, NewEmisData!$C:$C, $H439, NewEmisData!$D:$D, DR$2), SUMIFS(NewEmisData!F:F, NewEmisData!$A:$A, "LDV", NewEmisData!$B:$B, $A439, NewEmisData!$C:$C, $H439, NewEmisData!$D:$D, DR$2))</f>
        <v>0</v>
      </c>
      <c r="DS439" s="335">
        <f>$I439*IF($G439="Pickup", SUMIFS(NewEmisData!G:G, NewEmisData!$A:$A, "Pickup", NewEmisData!$B:$B, $A439, NewEmisData!$C:$C, $H439, NewEmisData!$D:$D, DS$2), SUMIFS(NewEmisData!G:G, NewEmisData!$A:$A, "LDV", NewEmisData!$B:$B, $A439, NewEmisData!$C:$C, $H439, NewEmisData!$D:$D, DS$2))</f>
        <v>0</v>
      </c>
      <c r="DT439" s="335">
        <f>$I439*IF($G439="Pickup", SUMIFS(NewEmisData!H:H, NewEmisData!$A:$A, "Pickup", NewEmisData!$B:$B, $A439, NewEmisData!$C:$C, $H439, NewEmisData!$D:$D, DT$2), SUMIFS(NewEmisData!H:H, NewEmisData!$A:$A, "LDV", NewEmisData!$B:$B, $A439, NewEmisData!$C:$C, $H439, NewEmisData!$D:$D, DT$2))</f>
        <v>0</v>
      </c>
      <c r="DU439" s="335">
        <f>$I439*IF($G439="Pickup", SUMIFS(NewEmisData!I:I, NewEmisData!$A:$A, "Pickup", NewEmisData!$B:$B, $A439, NewEmisData!$C:$C, $H439, NewEmisData!$D:$D, DU$2), SUMIFS(NewEmisData!I:I, NewEmisData!$A:$A, "LDV", NewEmisData!$B:$B, $A439, NewEmisData!$C:$C, $H439, NewEmisData!$D:$D, DU$2))</f>
        <v>0</v>
      </c>
      <c r="DV439" s="335">
        <f>$I439*IF($G439="Pickup", SUMIFS(NewEmisData!J:J, NewEmisData!$A:$A, "Pickup", NewEmisData!$B:$B, $A439, NewEmisData!$C:$C, $H439, NewEmisData!$D:$D, DV$2), SUMIFS(NewEmisData!J:J, NewEmisData!$A:$A, "LDV", NewEmisData!$B:$B, $A439, NewEmisData!$C:$C, $H439, NewEmisData!$D:$D, DV$2))</f>
        <v>0</v>
      </c>
      <c r="DW439" s="335">
        <f>$I439*IF($G439="Pickup", SUMIFS(NewEmisData!K:K, NewEmisData!$A:$A, "Pickup", NewEmisData!$B:$B, $A439, NewEmisData!$C:$C, $H439, NewEmisData!$D:$D, DW$2), SUMIFS(NewEmisData!K:K, NewEmisData!$A:$A, "LDV", NewEmisData!$B:$B, $A439, NewEmisData!$C:$C, $H439, NewEmisData!$D:$D, DW$2))</f>
        <v>0</v>
      </c>
      <c r="DX439" s="335">
        <f>$I439*IF($G439="Pickup", SUMIFS(NewEmisData!L:L, NewEmisData!$A:$A, "Pickup", NewEmisData!$B:$B, $A439, NewEmisData!$C:$C, $H439, NewEmisData!$D:$D, DX$2), SUMIFS(NewEmisData!L:L, NewEmisData!$A:$A, "LDV", NewEmisData!$B:$B, $A439, NewEmisData!$C:$C, $H439, NewEmisData!$D:$D, DX$2))</f>
        <v>0</v>
      </c>
      <c r="DY439" s="335">
        <f>$I439*IF($G439="Pickup", SUMIFS(NewEmisData!M:M, NewEmisData!$A:$A, "Pickup", NewEmisData!$B:$B, $A439, NewEmisData!$C:$C, $H439, NewEmisData!$D:$D, DY$2), SUMIFS(NewEmisData!M:M, NewEmisData!$A:$A, "LDV", NewEmisData!$B:$B, $A439, NewEmisData!$C:$C, $H439, NewEmisData!$D:$D, DY$2))</f>
        <v>0</v>
      </c>
      <c r="DZ439" s="335">
        <v>0</v>
      </c>
      <c r="EA439" s="335">
        <f t="shared" si="774"/>
        <v>0</v>
      </c>
      <c r="EB439" s="335">
        <f t="shared" si="775"/>
        <v>0</v>
      </c>
      <c r="EC439" s="335">
        <f t="shared" si="776"/>
        <v>0</v>
      </c>
      <c r="ED439" s="335">
        <f t="shared" si="777"/>
        <v>0</v>
      </c>
      <c r="EE439" s="335">
        <f t="shared" si="778"/>
        <v>0</v>
      </c>
      <c r="EF439" s="335">
        <f t="shared" si="779"/>
        <v>0</v>
      </c>
      <c r="EG439" s="335">
        <f t="shared" si="780"/>
        <v>0</v>
      </c>
      <c r="EH439" s="335">
        <f t="shared" si="781"/>
        <v>0</v>
      </c>
      <c r="EI439" s="335">
        <f t="shared" si="782"/>
        <v>0</v>
      </c>
      <c r="EJ439" s="335">
        <f t="shared" si="783"/>
        <v>0</v>
      </c>
      <c r="EK439" s="335">
        <f t="shared" si="784"/>
        <v>0</v>
      </c>
      <c r="EL439" s="335">
        <f t="shared" si="785"/>
        <v>0</v>
      </c>
      <c r="EM439" s="335">
        <f t="shared" si="786"/>
        <v>0</v>
      </c>
      <c r="EN439" s="335">
        <f t="shared" si="787"/>
        <v>0</v>
      </c>
      <c r="EO439" s="335">
        <f t="shared" si="788"/>
        <v>0</v>
      </c>
      <c r="EP439" s="335">
        <f t="shared" si="789"/>
        <v>0</v>
      </c>
      <c r="EQ439" s="335">
        <f t="shared" si="790"/>
        <v>0</v>
      </c>
      <c r="ER439" s="335">
        <f t="shared" si="791"/>
        <v>0</v>
      </c>
      <c r="ES439" s="335">
        <f t="shared" si="792"/>
        <v>0</v>
      </c>
      <c r="ET439" s="335">
        <f t="shared" si="793"/>
        <v>0</v>
      </c>
      <c r="EU439" s="335">
        <f t="shared" si="794"/>
        <v>0</v>
      </c>
      <c r="EV439" s="335">
        <f t="shared" si="795"/>
        <v>0</v>
      </c>
      <c r="EW439" s="335">
        <f t="shared" si="796"/>
        <v>0</v>
      </c>
      <c r="EX439" s="335">
        <f t="shared" si="797"/>
        <v>0</v>
      </c>
      <c r="EY439" s="335">
        <f t="shared" si="798"/>
        <v>0</v>
      </c>
      <c r="EZ439" s="335">
        <f t="shared" si="799"/>
        <v>0</v>
      </c>
      <c r="FA439" s="335">
        <f t="shared" si="800"/>
        <v>0</v>
      </c>
      <c r="FB439" s="335">
        <f t="shared" si="801"/>
        <v>0</v>
      </c>
      <c r="FC439" s="335">
        <f t="shared" si="802"/>
        <v>0</v>
      </c>
      <c r="FD439" s="335">
        <f t="shared" si="803"/>
        <v>0</v>
      </c>
      <c r="FE439" s="335">
        <f t="shared" si="804"/>
        <v>5.12091740678495E-2</v>
      </c>
      <c r="FF439" s="335">
        <f t="shared" si="805"/>
        <v>5.12091740678495E-2</v>
      </c>
      <c r="FG439" s="335">
        <f t="shared" si="806"/>
        <v>5.1209105995627897E-2</v>
      </c>
      <c r="FH439" s="335">
        <f t="shared" si="807"/>
        <v>5.1209106574509597E-2</v>
      </c>
      <c r="FI439" s="335">
        <f t="shared" si="808"/>
        <v>5.1209011120713299E-2</v>
      </c>
      <c r="FJ439" s="335">
        <f t="shared" si="809"/>
        <v>5.1209115709399303E-2</v>
      </c>
      <c r="FK439" s="335">
        <f t="shared" si="810"/>
        <v>5.1209067900781301E-2</v>
      </c>
      <c r="FL439" s="335">
        <f t="shared" si="811"/>
        <v>5.1209026266060102E-2</v>
      </c>
      <c r="FM439" s="335">
        <f t="shared" si="812"/>
        <v>5.1209026266060102E-2</v>
      </c>
      <c r="FN439" s="335">
        <f t="shared" si="813"/>
        <v>0</v>
      </c>
      <c r="FO439" s="335">
        <f t="shared" si="814"/>
        <v>6.66074097322524E-3</v>
      </c>
      <c r="FP439" s="335">
        <f t="shared" si="815"/>
        <v>6.66074097322524E-3</v>
      </c>
      <c r="FQ439" s="335">
        <f t="shared" si="816"/>
        <v>6.6607335748389796E-3</v>
      </c>
      <c r="FR439" s="335">
        <f t="shared" si="817"/>
        <v>6.6607277974443701E-3</v>
      </c>
      <c r="FS439" s="335">
        <f t="shared" si="818"/>
        <v>6.6607270180681398E-3</v>
      </c>
      <c r="FT439" s="335">
        <f t="shared" si="819"/>
        <v>6.6607268966739396E-3</v>
      </c>
      <c r="FU439" s="335">
        <f t="shared" si="820"/>
        <v>6.6607294451310698E-3</v>
      </c>
      <c r="FV439" s="335">
        <f t="shared" si="821"/>
        <v>6.6607268071052902E-3</v>
      </c>
      <c r="FW439" s="335">
        <f t="shared" si="822"/>
        <v>6.6607268071052902E-3</v>
      </c>
      <c r="FX439" s="335">
        <f t="shared" si="823"/>
        <v>0</v>
      </c>
    </row>
    <row r="440" spans="1:180" x14ac:dyDescent="0.2">
      <c r="AO440" s="319"/>
      <c r="AP440" s="319"/>
      <c r="AQ440" s="319"/>
      <c r="AR440" s="319"/>
      <c r="AS440" s="319"/>
      <c r="AT440" s="319"/>
      <c r="AU440" s="319"/>
      <c r="AV440" s="319"/>
      <c r="AW440" s="319"/>
    </row>
    <row r="441" spans="1:180" x14ac:dyDescent="0.2">
      <c r="AO441" s="319"/>
      <c r="AP441" s="319"/>
      <c r="AQ441" s="319"/>
      <c r="AR441" s="319"/>
      <c r="AS441" s="319"/>
      <c r="AT441" s="319"/>
      <c r="AU441" s="319"/>
      <c r="AV441" s="319"/>
      <c r="AW441" s="319"/>
    </row>
    <row r="442" spans="1:180" x14ac:dyDescent="0.2">
      <c r="A442" s="298" t="s">
        <v>823</v>
      </c>
      <c r="AO442" s="319"/>
      <c r="AP442" s="319"/>
      <c r="AQ442" s="319"/>
      <c r="AR442" s="319"/>
      <c r="AS442" s="319"/>
      <c r="AT442" s="319"/>
      <c r="AU442" s="319"/>
      <c r="AV442" s="319"/>
      <c r="AW442" s="319"/>
    </row>
    <row r="443" spans="1:180" x14ac:dyDescent="0.2">
      <c r="A443" s="298" t="s">
        <v>824</v>
      </c>
    </row>
  </sheetData>
  <phoneticPr fontId="0" type="noConversion"/>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dimension ref="A1:Z151"/>
  <sheetViews>
    <sheetView zoomScale="80" zoomScaleNormal="80" workbookViewId="0">
      <pane xSplit="4" ySplit="6" topLeftCell="E7" activePane="bottomRight" state="frozen"/>
      <selection pane="topRight" activeCell="I43" sqref="I43"/>
      <selection pane="bottomLeft" activeCell="I43" sqref="I43"/>
      <selection pane="bottomRight" activeCell="F9" sqref="F9"/>
    </sheetView>
  </sheetViews>
  <sheetFormatPr defaultColWidth="9.140625" defaultRowHeight="12.75" x14ac:dyDescent="0.2"/>
  <cols>
    <col min="1" max="1" width="27.5703125" style="258" bestFit="1" customWidth="1"/>
    <col min="2" max="2" width="17.42578125" style="258" bestFit="1" customWidth="1"/>
    <col min="3" max="3" width="23.42578125" style="258" bestFit="1" customWidth="1"/>
    <col min="4" max="4" width="7.140625" style="258" bestFit="1" customWidth="1"/>
    <col min="5" max="14" width="16.42578125" style="270" bestFit="1" customWidth="1"/>
    <col min="15" max="16" width="14.42578125" style="270" bestFit="1" customWidth="1"/>
    <col min="17" max="17" width="11.5703125" style="270" bestFit="1" customWidth="1"/>
    <col min="18" max="18" width="11.42578125" style="270" bestFit="1" customWidth="1"/>
    <col min="19" max="20" width="15.140625" style="270" bestFit="1" customWidth="1"/>
    <col min="21" max="22" width="12.42578125" style="270" bestFit="1" customWidth="1"/>
    <col min="23" max="24" width="15.5703125" style="270" bestFit="1" customWidth="1"/>
    <col min="25" max="25" width="13.140625" style="270" bestFit="1" customWidth="1"/>
    <col min="26" max="26" width="12.85546875" style="270" bestFit="1" customWidth="1"/>
    <col min="27" max="16384" width="9.140625" style="258"/>
  </cols>
  <sheetData>
    <row r="1" spans="1:26" x14ac:dyDescent="0.2">
      <c r="A1" s="257" t="s">
        <v>825</v>
      </c>
      <c r="B1" s="258" t="s">
        <v>826</v>
      </c>
    </row>
    <row r="3" spans="1:26" ht="15" customHeight="1" x14ac:dyDescent="0.2"/>
    <row r="4" spans="1:26" ht="20.25" customHeight="1" x14ac:dyDescent="0.2"/>
    <row r="5" spans="1:26" ht="19.5" customHeight="1" x14ac:dyDescent="0.2">
      <c r="E5" s="296"/>
      <c r="F5" s="271"/>
      <c r="G5" s="271"/>
      <c r="O5" s="271"/>
      <c r="P5" s="271"/>
      <c r="Q5" s="271"/>
      <c r="R5" s="271"/>
      <c r="S5" s="271"/>
      <c r="T5" s="271"/>
      <c r="U5" s="271"/>
      <c r="V5" s="271"/>
      <c r="W5" s="271"/>
      <c r="X5" s="271"/>
      <c r="Y5" s="271"/>
      <c r="Z5" s="271"/>
    </row>
    <row r="6" spans="1:26" ht="13.5" thickBot="1" x14ac:dyDescent="0.25">
      <c r="A6" s="262" t="s">
        <v>7</v>
      </c>
      <c r="B6" s="262" t="s">
        <v>1</v>
      </c>
      <c r="C6" s="262" t="s">
        <v>827</v>
      </c>
      <c r="D6" s="262" t="s">
        <v>328</v>
      </c>
      <c r="E6" s="262" t="s">
        <v>828</v>
      </c>
      <c r="F6" s="262" t="s">
        <v>829</v>
      </c>
      <c r="G6" s="262" t="s">
        <v>830</v>
      </c>
      <c r="H6" s="262" t="s">
        <v>831</v>
      </c>
      <c r="I6" s="262" t="s">
        <v>832</v>
      </c>
      <c r="J6" s="262" t="s">
        <v>833</v>
      </c>
      <c r="K6" s="262" t="s">
        <v>834</v>
      </c>
      <c r="L6" s="262" t="s">
        <v>835</v>
      </c>
      <c r="M6" s="262" t="s">
        <v>836</v>
      </c>
      <c r="N6" s="262" t="s">
        <v>837</v>
      </c>
      <c r="O6" s="262" t="s">
        <v>838</v>
      </c>
      <c r="P6" s="262" t="s">
        <v>839</v>
      </c>
      <c r="Q6" s="262" t="s">
        <v>840</v>
      </c>
      <c r="R6" s="262" t="s">
        <v>841</v>
      </c>
      <c r="S6" s="262" t="s">
        <v>842</v>
      </c>
      <c r="T6" s="262" t="s">
        <v>843</v>
      </c>
      <c r="U6" s="262" t="s">
        <v>844</v>
      </c>
      <c r="V6" s="262" t="s">
        <v>845</v>
      </c>
      <c r="W6" s="262" t="s">
        <v>846</v>
      </c>
      <c r="X6" s="262" t="s">
        <v>847</v>
      </c>
      <c r="Y6" s="262" t="s">
        <v>848</v>
      </c>
      <c r="Z6" s="262" t="s">
        <v>849</v>
      </c>
    </row>
    <row r="7" spans="1:26" x14ac:dyDescent="0.2">
      <c r="A7" s="288" t="s">
        <v>850</v>
      </c>
      <c r="B7" s="289"/>
      <c r="C7" s="289"/>
      <c r="D7" s="289"/>
      <c r="E7" s="290"/>
      <c r="F7" s="290"/>
      <c r="G7" s="290"/>
      <c r="H7" s="290"/>
      <c r="I7" s="290"/>
      <c r="J7" s="290"/>
      <c r="K7" s="290"/>
      <c r="L7" s="290"/>
      <c r="M7" s="290"/>
      <c r="N7" s="290"/>
      <c r="O7" s="290"/>
      <c r="P7" s="290"/>
      <c r="Q7" s="290"/>
      <c r="R7" s="290"/>
      <c r="S7" s="290"/>
      <c r="T7" s="290"/>
      <c r="U7" s="290"/>
      <c r="V7" s="290"/>
      <c r="W7" s="290"/>
      <c r="X7" s="290"/>
      <c r="Y7" s="290"/>
      <c r="Z7" s="291"/>
    </row>
    <row r="8" spans="1:26" x14ac:dyDescent="0.2">
      <c r="A8" s="292" t="s">
        <v>851</v>
      </c>
      <c r="B8" s="265" t="str">
        <f>Commodities!$D$25</f>
        <v>TL</v>
      </c>
      <c r="C8" s="265" t="str">
        <f>Commodities!$E$25</f>
        <v>Transportation Light Duty</v>
      </c>
      <c r="D8" s="265" t="s">
        <v>19</v>
      </c>
      <c r="E8" s="293">
        <f>'VMT NYC'!D71</f>
        <v>10.425199214554397</v>
      </c>
      <c r="F8" s="293" t="e">
        <f>'VMT NYC'!E71</f>
        <v>#REF!</v>
      </c>
      <c r="G8" s="293" t="e">
        <f>'VMT NYC'!F71</f>
        <v>#REF!</v>
      </c>
      <c r="H8" s="293" t="e">
        <f>'VMT NYC'!G71</f>
        <v>#REF!</v>
      </c>
      <c r="I8" s="293" t="e">
        <f>'VMT NYC'!H71</f>
        <v>#REF!</v>
      </c>
      <c r="J8" s="293" t="e">
        <f>'VMT NYC'!I71</f>
        <v>#REF!</v>
      </c>
      <c r="K8" s="293" t="e">
        <f>'VMT NYC'!J71</f>
        <v>#REF!</v>
      </c>
      <c r="L8" s="293" t="e">
        <f>'VMT NYC'!K71</f>
        <v>#REF!</v>
      </c>
      <c r="M8" s="293" t="e">
        <f>'VMT NYC'!L71</f>
        <v>#REF!</v>
      </c>
      <c r="N8" s="293" t="e">
        <f>'VMT NYC'!M71</f>
        <v>#REF!</v>
      </c>
      <c r="O8" s="294">
        <v>1.29E-2</v>
      </c>
      <c r="P8" s="294">
        <v>3.7000000000000002E-3</v>
      </c>
      <c r="Q8" s="294">
        <v>0.31719999999999998</v>
      </c>
      <c r="R8" s="294">
        <v>5.0000000000000001E-4</v>
      </c>
      <c r="S8" s="294">
        <v>5.0099999999999999E-2</v>
      </c>
      <c r="T8" s="294">
        <v>6.6E-3</v>
      </c>
      <c r="U8" s="294">
        <v>0.27750000000000002</v>
      </c>
      <c r="V8" s="294">
        <v>1E-4</v>
      </c>
      <c r="W8" s="294">
        <v>1.2699999999999999E-2</v>
      </c>
      <c r="X8" s="294">
        <v>6.4000000000000003E-3</v>
      </c>
      <c r="Y8" s="294">
        <v>0.31169999999999998</v>
      </c>
      <c r="Z8" s="295">
        <v>5.9999999999999995E-4</v>
      </c>
    </row>
    <row r="9" spans="1:26" x14ac:dyDescent="0.2">
      <c r="A9" s="292" t="s">
        <v>852</v>
      </c>
      <c r="B9" s="265" t="str">
        <f>Commodities!$D$25</f>
        <v>TL</v>
      </c>
      <c r="C9" s="265" t="str">
        <f>Commodities!$E$25</f>
        <v>Transportation Light Duty</v>
      </c>
      <c r="D9" s="265" t="s">
        <v>19</v>
      </c>
      <c r="E9" s="293">
        <f>'VMT NYC'!D75</f>
        <v>5.7651722097149412</v>
      </c>
      <c r="F9" s="293" t="e">
        <f>'VMT NYC'!E75</f>
        <v>#REF!</v>
      </c>
      <c r="G9" s="293" t="e">
        <f>'VMT NYC'!F75</f>
        <v>#REF!</v>
      </c>
      <c r="H9" s="293" t="e">
        <f>'VMT NYC'!G75</f>
        <v>#REF!</v>
      </c>
      <c r="I9" s="293" t="e">
        <f>'VMT NYC'!H75</f>
        <v>#REF!</v>
      </c>
      <c r="J9" s="293" t="e">
        <f>'VMT NYC'!I75</f>
        <v>#REF!</v>
      </c>
      <c r="K9" s="293" t="e">
        <f>'VMT NYC'!J75</f>
        <v>#REF!</v>
      </c>
      <c r="L9" s="293" t="e">
        <f>'VMT NYC'!K75</f>
        <v>#REF!</v>
      </c>
      <c r="M9" s="293" t="e">
        <f>'VMT NYC'!L75</f>
        <v>#REF!</v>
      </c>
      <c r="N9" s="293" t="e">
        <f>'VMT NYC'!M75</f>
        <v>#REF!</v>
      </c>
      <c r="O9" s="294">
        <v>1.29E-2</v>
      </c>
      <c r="P9" s="294">
        <v>3.7000000000000002E-3</v>
      </c>
      <c r="Q9" s="294">
        <v>0.31719999999999998</v>
      </c>
      <c r="R9" s="294">
        <v>5.0000000000000001E-4</v>
      </c>
      <c r="S9" s="294">
        <v>5.0099999999999999E-2</v>
      </c>
      <c r="T9" s="294">
        <v>6.6E-3</v>
      </c>
      <c r="U9" s="294">
        <v>0.27750000000000002</v>
      </c>
      <c r="V9" s="294">
        <v>1E-4</v>
      </c>
      <c r="W9" s="294">
        <v>1.2699999999999999E-2</v>
      </c>
      <c r="X9" s="294">
        <v>6.4000000000000003E-3</v>
      </c>
      <c r="Y9" s="294">
        <v>0.31169999999999998</v>
      </c>
      <c r="Z9" s="295">
        <v>5.9999999999999995E-4</v>
      </c>
    </row>
    <row r="10" spans="1:26" x14ac:dyDescent="0.2">
      <c r="A10" s="292" t="s">
        <v>853</v>
      </c>
      <c r="B10" s="265" t="str">
        <f>Commodities!$D$25</f>
        <v>TL</v>
      </c>
      <c r="C10" s="265" t="str">
        <f>Commodities!$E$25</f>
        <v>Transportation Light Duty</v>
      </c>
      <c r="D10" s="265" t="s">
        <v>19</v>
      </c>
      <c r="E10" s="293">
        <f>'VMT NYC'!D79</f>
        <v>6.6008072639370088</v>
      </c>
      <c r="F10" s="293" t="e">
        <f>'VMT NYC'!E79</f>
        <v>#REF!</v>
      </c>
      <c r="G10" s="293" t="e">
        <f>'VMT NYC'!F79</f>
        <v>#REF!</v>
      </c>
      <c r="H10" s="293" t="e">
        <f>'VMT NYC'!G79</f>
        <v>#REF!</v>
      </c>
      <c r="I10" s="293" t="e">
        <f>'VMT NYC'!H79</f>
        <v>#REF!</v>
      </c>
      <c r="J10" s="293" t="e">
        <f>'VMT NYC'!I79</f>
        <v>#REF!</v>
      </c>
      <c r="K10" s="293" t="e">
        <f>'VMT NYC'!J79</f>
        <v>#REF!</v>
      </c>
      <c r="L10" s="293" t="e">
        <f>'VMT NYC'!K79</f>
        <v>#REF!</v>
      </c>
      <c r="M10" s="293" t="e">
        <f>'VMT NYC'!L79</f>
        <v>#REF!</v>
      </c>
      <c r="N10" s="293" t="e">
        <f>'VMT NYC'!M79</f>
        <v>#REF!</v>
      </c>
      <c r="O10" s="294">
        <v>1.29E-2</v>
      </c>
      <c r="P10" s="294">
        <v>3.7000000000000002E-3</v>
      </c>
      <c r="Q10" s="294">
        <v>0.31719999999999998</v>
      </c>
      <c r="R10" s="294">
        <v>5.0000000000000001E-4</v>
      </c>
      <c r="S10" s="294">
        <v>5.0099999999999999E-2</v>
      </c>
      <c r="T10" s="294">
        <v>6.6E-3</v>
      </c>
      <c r="U10" s="294">
        <v>0.27750000000000002</v>
      </c>
      <c r="V10" s="294">
        <v>1E-4</v>
      </c>
      <c r="W10" s="294">
        <v>1.2699999999999999E-2</v>
      </c>
      <c r="X10" s="294">
        <v>6.4000000000000003E-3</v>
      </c>
      <c r="Y10" s="294">
        <v>0.31169999999999998</v>
      </c>
      <c r="Z10" s="295">
        <v>5.9999999999999995E-4</v>
      </c>
    </row>
    <row r="11" spans="1:26" x14ac:dyDescent="0.2">
      <c r="A11" s="292" t="s">
        <v>854</v>
      </c>
      <c r="B11" s="265" t="str">
        <f>Commodities!$D$25</f>
        <v>TL</v>
      </c>
      <c r="C11" s="265" t="str">
        <f>Commodities!$E$25</f>
        <v>Transportation Light Duty</v>
      </c>
      <c r="D11" s="265" t="s">
        <v>19</v>
      </c>
      <c r="E11" s="293">
        <f>'VMT NYC'!D83</f>
        <v>1.950973620728264</v>
      </c>
      <c r="F11" s="293">
        <f>'VMT NYC'!E83</f>
        <v>1.950973620728264</v>
      </c>
      <c r="G11" s="293">
        <f>'VMT NYC'!F83</f>
        <v>1.9699077171178547</v>
      </c>
      <c r="H11" s="293">
        <f>'VMT NYC'!G83</f>
        <v>2.0276631626008093</v>
      </c>
      <c r="I11" s="293">
        <f>'VMT NYC'!H83</f>
        <v>2.0497106254664197</v>
      </c>
      <c r="J11" s="293">
        <f>'VMT NYC'!I83</f>
        <v>2.0717580883320306</v>
      </c>
      <c r="K11" s="293">
        <f>'VMT NYC'!J83</f>
        <v>2.0787506761391339</v>
      </c>
      <c r="L11" s="293">
        <f>'VMT NYC'!K83</f>
        <v>2.0857432639462368</v>
      </c>
      <c r="M11" s="293">
        <f>'VMT NYC'!L83</f>
        <v>2.1090931365564733</v>
      </c>
      <c r="N11" s="293">
        <f>'VMT NYC'!M83</f>
        <v>2.1327044107305264</v>
      </c>
      <c r="O11" s="294">
        <v>1.29E-2</v>
      </c>
      <c r="P11" s="294">
        <v>3.7000000000000002E-3</v>
      </c>
      <c r="Q11" s="294">
        <v>0.31719999999999998</v>
      </c>
      <c r="R11" s="294">
        <v>5.0000000000000001E-4</v>
      </c>
      <c r="S11" s="294">
        <v>5.0099999999999999E-2</v>
      </c>
      <c r="T11" s="294">
        <v>6.6E-3</v>
      </c>
      <c r="U11" s="294">
        <v>0.27750000000000002</v>
      </c>
      <c r="V11" s="294">
        <v>1E-4</v>
      </c>
      <c r="W11" s="294">
        <v>1.2699999999999999E-2</v>
      </c>
      <c r="X11" s="294">
        <v>6.4000000000000003E-3</v>
      </c>
      <c r="Y11" s="294">
        <v>0.31169999999999998</v>
      </c>
      <c r="Z11" s="295">
        <v>5.9999999999999995E-4</v>
      </c>
    </row>
    <row r="12" spans="1:26" x14ac:dyDescent="0.2">
      <c r="A12" s="292" t="s">
        <v>855</v>
      </c>
      <c r="B12" s="265" t="str">
        <f>Commodities!$D$25</f>
        <v>TL</v>
      </c>
      <c r="C12" s="265" t="str">
        <f>Commodities!$E$25</f>
        <v>Transportation Light Duty</v>
      </c>
      <c r="D12" s="265" t="s">
        <v>19</v>
      </c>
      <c r="E12" s="293">
        <f>'VMT NYC'!D87</f>
        <v>9.2848330108552783</v>
      </c>
      <c r="F12" s="293" t="e">
        <f>'VMT NYC'!E87</f>
        <v>#REF!</v>
      </c>
      <c r="G12" s="293" t="e">
        <f>'VMT NYC'!F87</f>
        <v>#REF!</v>
      </c>
      <c r="H12" s="293" t="e">
        <f>'VMT NYC'!G87</f>
        <v>#REF!</v>
      </c>
      <c r="I12" s="293" t="e">
        <f>'VMT NYC'!H87</f>
        <v>#REF!</v>
      </c>
      <c r="J12" s="293" t="e">
        <f>'VMT NYC'!I87</f>
        <v>#REF!</v>
      </c>
      <c r="K12" s="293" t="e">
        <f>'VMT NYC'!J87</f>
        <v>#REF!</v>
      </c>
      <c r="L12" s="293" t="e">
        <f>'VMT NYC'!K87</f>
        <v>#REF!</v>
      </c>
      <c r="M12" s="293" t="e">
        <f>'VMT NYC'!L87</f>
        <v>#REF!</v>
      </c>
      <c r="N12" s="293" t="e">
        <f>'VMT NYC'!M87</f>
        <v>#REF!</v>
      </c>
      <c r="O12" s="294">
        <v>1.29E-2</v>
      </c>
      <c r="P12" s="294">
        <v>3.7000000000000002E-3</v>
      </c>
      <c r="Q12" s="294">
        <v>0.31719999999999998</v>
      </c>
      <c r="R12" s="294">
        <v>5.0000000000000001E-4</v>
      </c>
      <c r="S12" s="294">
        <v>5.0099999999999999E-2</v>
      </c>
      <c r="T12" s="294">
        <v>6.6E-3</v>
      </c>
      <c r="U12" s="294">
        <v>0.27750000000000002</v>
      </c>
      <c r="V12" s="294">
        <v>1E-4</v>
      </c>
      <c r="W12" s="294">
        <v>1.2699999999999999E-2</v>
      </c>
      <c r="X12" s="294">
        <v>6.4000000000000003E-3</v>
      </c>
      <c r="Y12" s="294">
        <v>0.31169999999999998</v>
      </c>
      <c r="Z12" s="295">
        <v>5.9999999999999995E-4</v>
      </c>
    </row>
    <row r="13" spans="1:26" s="278" customFormat="1" x14ac:dyDescent="0.2">
      <c r="A13" s="277" t="s">
        <v>856</v>
      </c>
      <c r="B13" s="278" t="str">
        <f>Commodities!$D$25</f>
        <v>TL</v>
      </c>
      <c r="C13" s="278" t="str">
        <f>Commodities!$E$25</f>
        <v>Transportation Light Duty</v>
      </c>
      <c r="D13" s="278" t="s">
        <v>19</v>
      </c>
      <c r="E13" s="279">
        <v>0</v>
      </c>
      <c r="F13" s="279">
        <v>0</v>
      </c>
      <c r="G13" s="279">
        <v>0</v>
      </c>
      <c r="H13" s="279">
        <v>0</v>
      </c>
      <c r="I13" s="279">
        <v>0</v>
      </c>
      <c r="J13" s="279">
        <v>0</v>
      </c>
      <c r="K13" s="279">
        <v>0</v>
      </c>
      <c r="L13" s="279">
        <v>0</v>
      </c>
      <c r="M13" s="279">
        <v>0</v>
      </c>
      <c r="N13" s="279">
        <v>0</v>
      </c>
      <c r="O13" s="280"/>
      <c r="P13" s="280"/>
      <c r="Q13" s="280"/>
      <c r="R13" s="280"/>
      <c r="S13" s="280"/>
      <c r="T13" s="280"/>
      <c r="U13" s="280"/>
      <c r="V13" s="280"/>
      <c r="W13" s="280"/>
      <c r="X13" s="280"/>
      <c r="Y13" s="280"/>
      <c r="Z13" s="281"/>
    </row>
    <row r="14" spans="1:26" s="278" customFormat="1" x14ac:dyDescent="0.2">
      <c r="A14" s="277" t="s">
        <v>857</v>
      </c>
      <c r="B14" s="278" t="str">
        <f>Commodities!$D$25</f>
        <v>TL</v>
      </c>
      <c r="C14" s="278" t="str">
        <f>Commodities!$E$25</f>
        <v>Transportation Light Duty</v>
      </c>
      <c r="D14" s="278" t="s">
        <v>19</v>
      </c>
      <c r="E14" s="279">
        <v>0</v>
      </c>
      <c r="F14" s="279">
        <v>0</v>
      </c>
      <c r="G14" s="279">
        <v>0</v>
      </c>
      <c r="H14" s="279">
        <v>0</v>
      </c>
      <c r="I14" s="279">
        <v>0</v>
      </c>
      <c r="J14" s="279">
        <v>0</v>
      </c>
      <c r="K14" s="279">
        <v>0</v>
      </c>
      <c r="L14" s="279">
        <v>0</v>
      </c>
      <c r="M14" s="279">
        <v>0</v>
      </c>
      <c r="N14" s="279">
        <v>0</v>
      </c>
      <c r="O14" s="280"/>
      <c r="P14" s="280"/>
      <c r="Q14" s="280"/>
      <c r="R14" s="280"/>
      <c r="S14" s="280"/>
      <c r="T14" s="280"/>
      <c r="U14" s="280"/>
      <c r="V14" s="280"/>
      <c r="W14" s="280"/>
      <c r="X14" s="280"/>
      <c r="Y14" s="280"/>
      <c r="Z14" s="281"/>
    </row>
    <row r="15" spans="1:26" s="278" customFormat="1" x14ac:dyDescent="0.2">
      <c r="A15" s="277" t="s">
        <v>858</v>
      </c>
      <c r="B15" s="278" t="str">
        <f>Commodities!$D$25</f>
        <v>TL</v>
      </c>
      <c r="C15" s="278" t="str">
        <f>Commodities!$E$25</f>
        <v>Transportation Light Duty</v>
      </c>
      <c r="D15" s="278" t="s">
        <v>19</v>
      </c>
      <c r="E15" s="279">
        <v>0</v>
      </c>
      <c r="F15" s="279">
        <v>0</v>
      </c>
      <c r="G15" s="279">
        <v>0</v>
      </c>
      <c r="H15" s="279">
        <v>0</v>
      </c>
      <c r="I15" s="279">
        <v>0</v>
      </c>
      <c r="J15" s="279">
        <v>0</v>
      </c>
      <c r="K15" s="279">
        <v>0</v>
      </c>
      <c r="L15" s="279">
        <v>0</v>
      </c>
      <c r="M15" s="279">
        <v>0</v>
      </c>
      <c r="N15" s="279">
        <v>0</v>
      </c>
      <c r="O15" s="280"/>
      <c r="P15" s="280"/>
      <c r="Q15" s="280"/>
      <c r="R15" s="280"/>
      <c r="S15" s="280"/>
      <c r="T15" s="280"/>
      <c r="U15" s="280"/>
      <c r="V15" s="280"/>
      <c r="W15" s="280"/>
      <c r="X15" s="280"/>
      <c r="Y15" s="280"/>
      <c r="Z15" s="281"/>
    </row>
    <row r="16" spans="1:26" x14ac:dyDescent="0.2">
      <c r="A16" s="273"/>
      <c r="E16" s="274"/>
      <c r="F16" s="274"/>
      <c r="G16" s="274"/>
      <c r="H16" s="274"/>
      <c r="I16" s="274"/>
      <c r="J16" s="274"/>
      <c r="K16" s="274"/>
      <c r="L16" s="274"/>
      <c r="M16" s="274"/>
      <c r="N16" s="274"/>
      <c r="O16" s="275"/>
      <c r="P16" s="275"/>
      <c r="Q16" s="275"/>
      <c r="R16" s="275"/>
      <c r="S16" s="275"/>
      <c r="T16" s="275"/>
      <c r="U16" s="275"/>
      <c r="V16" s="275"/>
      <c r="W16" s="275"/>
      <c r="X16" s="275"/>
      <c r="Y16" s="275"/>
      <c r="Z16" s="276"/>
    </row>
    <row r="17" spans="1:26" s="257" customFormat="1" ht="13.5" thickBot="1" x14ac:dyDescent="0.25">
      <c r="A17" s="282" t="s">
        <v>859</v>
      </c>
      <c r="B17" s="283"/>
      <c r="C17" s="283"/>
      <c r="D17" s="283"/>
      <c r="E17" s="284">
        <f t="shared" ref="E17:N17" si="0">SUM(E8:E12)</f>
        <v>34.026985319789887</v>
      </c>
      <c r="F17" s="284" t="e">
        <f t="shared" si="0"/>
        <v>#REF!</v>
      </c>
      <c r="G17" s="284" t="e">
        <f t="shared" si="0"/>
        <v>#REF!</v>
      </c>
      <c r="H17" s="284" t="e">
        <f t="shared" si="0"/>
        <v>#REF!</v>
      </c>
      <c r="I17" s="284" t="e">
        <f t="shared" si="0"/>
        <v>#REF!</v>
      </c>
      <c r="J17" s="284" t="e">
        <f t="shared" si="0"/>
        <v>#REF!</v>
      </c>
      <c r="K17" s="284" t="e">
        <f t="shared" si="0"/>
        <v>#REF!</v>
      </c>
      <c r="L17" s="284" t="e">
        <f t="shared" si="0"/>
        <v>#REF!</v>
      </c>
      <c r="M17" s="284" t="e">
        <f t="shared" si="0"/>
        <v>#REF!</v>
      </c>
      <c r="N17" s="284" t="e">
        <f t="shared" si="0"/>
        <v>#REF!</v>
      </c>
      <c r="O17" s="285"/>
      <c r="P17" s="285"/>
      <c r="Q17" s="285"/>
      <c r="R17" s="285"/>
      <c r="S17" s="285"/>
      <c r="T17" s="285"/>
      <c r="U17" s="285"/>
      <c r="V17" s="285"/>
      <c r="W17" s="285"/>
      <c r="X17" s="285"/>
      <c r="Y17" s="285"/>
      <c r="Z17" s="286"/>
    </row>
    <row r="23" spans="1:26" ht="19.5" customHeight="1" x14ac:dyDescent="0.2">
      <c r="E23" s="271"/>
      <c r="F23" s="271"/>
      <c r="G23" s="271"/>
      <c r="H23" s="271"/>
      <c r="I23" s="271"/>
      <c r="J23" s="271"/>
      <c r="K23" s="271"/>
      <c r="L23" s="271"/>
      <c r="M23" s="271"/>
      <c r="N23" s="271"/>
      <c r="O23" s="271"/>
      <c r="P23" s="271"/>
      <c r="Q23" s="271"/>
      <c r="R23" s="271"/>
      <c r="S23" s="271"/>
      <c r="T23" s="271"/>
    </row>
    <row r="24" spans="1:26" ht="19.5" customHeight="1" x14ac:dyDescent="0.2">
      <c r="O24" s="271"/>
      <c r="P24" s="271"/>
    </row>
    <row r="25" spans="1:26" x14ac:dyDescent="0.2">
      <c r="B25" s="257"/>
      <c r="C25" s="257"/>
      <c r="D25" s="257"/>
      <c r="E25" s="272"/>
      <c r="F25" s="272"/>
      <c r="G25" s="272"/>
      <c r="H25" s="272"/>
      <c r="I25" s="272"/>
      <c r="J25" s="272"/>
      <c r="K25" s="272"/>
      <c r="L25" s="272"/>
      <c r="M25" s="272"/>
      <c r="N25" s="272"/>
      <c r="O25" s="287"/>
    </row>
    <row r="26" spans="1:26" x14ac:dyDescent="0.2">
      <c r="A26" s="257"/>
    </row>
    <row r="27" spans="1:26" x14ac:dyDescent="0.2">
      <c r="E27" s="274"/>
      <c r="F27" s="274"/>
      <c r="G27" s="274"/>
      <c r="H27" s="274"/>
      <c r="I27" s="274"/>
      <c r="J27" s="274"/>
      <c r="K27" s="274"/>
      <c r="L27" s="274"/>
      <c r="M27" s="274"/>
      <c r="N27" s="274"/>
    </row>
    <row r="28" spans="1:26" x14ac:dyDescent="0.2">
      <c r="E28" s="274"/>
      <c r="F28" s="274"/>
      <c r="G28" s="274"/>
      <c r="H28" s="274"/>
      <c r="I28" s="274"/>
      <c r="J28" s="274"/>
      <c r="K28" s="274"/>
      <c r="L28" s="274"/>
      <c r="M28" s="274"/>
      <c r="N28" s="274"/>
    </row>
    <row r="29" spans="1:26" x14ac:dyDescent="0.2">
      <c r="E29" s="274"/>
      <c r="F29" s="274"/>
      <c r="G29" s="274"/>
      <c r="H29" s="274"/>
      <c r="I29" s="274"/>
      <c r="J29" s="274"/>
      <c r="K29" s="274"/>
      <c r="L29" s="274"/>
      <c r="M29" s="274"/>
      <c r="N29" s="274"/>
    </row>
    <row r="30" spans="1:26" x14ac:dyDescent="0.2">
      <c r="E30" s="274"/>
      <c r="F30" s="274"/>
      <c r="G30" s="274"/>
      <c r="H30" s="274"/>
      <c r="I30" s="274"/>
      <c r="J30" s="274"/>
      <c r="K30" s="274"/>
      <c r="L30" s="274"/>
      <c r="M30" s="274"/>
      <c r="N30" s="274"/>
    </row>
    <row r="31" spans="1:26" x14ac:dyDescent="0.2">
      <c r="E31" s="274"/>
      <c r="F31" s="274"/>
      <c r="G31" s="274"/>
      <c r="H31" s="274"/>
      <c r="I31" s="274"/>
      <c r="J31" s="274"/>
      <c r="K31" s="274"/>
      <c r="L31" s="274"/>
      <c r="M31" s="274"/>
      <c r="N31" s="274"/>
    </row>
    <row r="32" spans="1:26" x14ac:dyDescent="0.2">
      <c r="E32" s="274"/>
      <c r="F32" s="274"/>
      <c r="G32" s="274"/>
      <c r="H32" s="274"/>
      <c r="I32" s="274"/>
      <c r="J32" s="274"/>
      <c r="K32" s="274"/>
      <c r="L32" s="274"/>
      <c r="M32" s="274"/>
      <c r="N32" s="274"/>
    </row>
    <row r="33" spans="5:14" x14ac:dyDescent="0.2">
      <c r="E33" s="274"/>
      <c r="F33" s="274"/>
      <c r="G33" s="274"/>
      <c r="H33" s="274"/>
      <c r="I33" s="274"/>
      <c r="J33" s="274"/>
      <c r="K33" s="274"/>
      <c r="L33" s="274"/>
      <c r="M33" s="274"/>
      <c r="N33" s="274"/>
    </row>
    <row r="34" spans="5:14" x14ac:dyDescent="0.2">
      <c r="E34" s="274"/>
      <c r="F34" s="274"/>
      <c r="G34" s="274"/>
      <c r="H34" s="274"/>
      <c r="I34" s="274"/>
      <c r="J34" s="274"/>
      <c r="K34" s="274"/>
      <c r="L34" s="274"/>
      <c r="M34" s="274"/>
      <c r="N34" s="274"/>
    </row>
    <row r="35" spans="5:14" x14ac:dyDescent="0.2">
      <c r="E35" s="274"/>
      <c r="F35" s="274"/>
      <c r="G35" s="274"/>
      <c r="H35" s="274"/>
      <c r="I35" s="274"/>
      <c r="J35" s="274"/>
      <c r="K35" s="274"/>
      <c r="L35" s="274"/>
      <c r="M35" s="274"/>
      <c r="N35" s="274"/>
    </row>
    <row r="36" spans="5:14" x14ac:dyDescent="0.2">
      <c r="E36" s="274"/>
      <c r="F36" s="274"/>
      <c r="G36" s="274"/>
      <c r="H36" s="274"/>
      <c r="I36" s="274"/>
      <c r="J36" s="274"/>
      <c r="K36" s="274"/>
      <c r="L36" s="274"/>
      <c r="M36" s="274"/>
      <c r="N36" s="274"/>
    </row>
    <row r="37" spans="5:14" x14ac:dyDescent="0.2">
      <c r="E37" s="274"/>
      <c r="F37" s="274"/>
      <c r="G37" s="274"/>
      <c r="H37" s="274"/>
      <c r="I37" s="274"/>
      <c r="J37" s="274"/>
      <c r="K37" s="274"/>
      <c r="L37" s="274"/>
      <c r="M37" s="274"/>
      <c r="N37" s="274"/>
    </row>
    <row r="38" spans="5:14" x14ac:dyDescent="0.2">
      <c r="E38" s="274"/>
      <c r="F38" s="274"/>
      <c r="G38" s="274"/>
      <c r="H38" s="274"/>
      <c r="I38" s="274"/>
      <c r="J38" s="274"/>
      <c r="K38" s="274"/>
      <c r="L38" s="274"/>
      <c r="M38" s="274"/>
      <c r="N38" s="274"/>
    </row>
    <row r="39" spans="5:14" x14ac:dyDescent="0.2">
      <c r="E39" s="274"/>
      <c r="F39" s="274"/>
      <c r="G39" s="274"/>
      <c r="H39" s="274"/>
      <c r="I39" s="274"/>
      <c r="J39" s="274"/>
      <c r="K39" s="274"/>
      <c r="L39" s="274"/>
      <c r="M39" s="274"/>
      <c r="N39" s="274"/>
    </row>
    <row r="41" spans="5:14" x14ac:dyDescent="0.2">
      <c r="E41" s="274"/>
      <c r="F41" s="274"/>
      <c r="G41" s="274"/>
      <c r="H41" s="274"/>
      <c r="I41" s="274"/>
      <c r="J41" s="274"/>
      <c r="K41" s="274"/>
      <c r="L41" s="274"/>
      <c r="M41" s="274"/>
      <c r="N41" s="274"/>
    </row>
    <row r="42" spans="5:14" x14ac:dyDescent="0.2">
      <c r="E42" s="274"/>
      <c r="F42" s="274"/>
      <c r="G42" s="274"/>
      <c r="H42" s="274"/>
      <c r="I42" s="274"/>
      <c r="J42" s="274"/>
      <c r="K42" s="274"/>
      <c r="L42" s="274"/>
      <c r="M42" s="274"/>
      <c r="N42" s="274"/>
    </row>
    <row r="43" spans="5:14" x14ac:dyDescent="0.2">
      <c r="E43" s="274"/>
      <c r="F43" s="274"/>
      <c r="G43" s="274"/>
      <c r="H43" s="274"/>
      <c r="I43" s="274"/>
      <c r="J43" s="274"/>
      <c r="K43" s="274"/>
      <c r="L43" s="274"/>
      <c r="M43" s="274"/>
      <c r="N43" s="274"/>
    </row>
    <row r="44" spans="5:14" x14ac:dyDescent="0.2">
      <c r="E44" s="274"/>
      <c r="F44" s="274"/>
      <c r="G44" s="274"/>
      <c r="H44" s="274"/>
      <c r="I44" s="274"/>
      <c r="J44" s="274"/>
      <c r="K44" s="274"/>
      <c r="L44" s="274"/>
      <c r="M44" s="274"/>
      <c r="N44" s="274"/>
    </row>
    <row r="45" spans="5:14" x14ac:dyDescent="0.2">
      <c r="E45" s="274"/>
      <c r="F45" s="274"/>
      <c r="G45" s="274"/>
      <c r="H45" s="274"/>
      <c r="I45" s="274"/>
      <c r="J45" s="274"/>
      <c r="K45" s="274"/>
      <c r="L45" s="274"/>
      <c r="M45" s="274"/>
      <c r="N45" s="274"/>
    </row>
    <row r="46" spans="5:14" x14ac:dyDescent="0.2">
      <c r="E46" s="274"/>
      <c r="F46" s="274"/>
      <c r="G46" s="274"/>
      <c r="H46" s="274"/>
      <c r="I46" s="274"/>
      <c r="J46" s="274"/>
      <c r="K46" s="274"/>
      <c r="L46" s="274"/>
      <c r="M46" s="274"/>
      <c r="N46" s="274"/>
    </row>
    <row r="47" spans="5:14" x14ac:dyDescent="0.2">
      <c r="E47" s="274"/>
      <c r="F47" s="274"/>
      <c r="G47" s="274"/>
      <c r="H47" s="274"/>
      <c r="I47" s="274"/>
      <c r="J47" s="274"/>
      <c r="K47" s="274"/>
      <c r="L47" s="274"/>
      <c r="M47" s="274"/>
      <c r="N47" s="274"/>
    </row>
    <row r="48" spans="5:14" x14ac:dyDescent="0.2">
      <c r="E48" s="274"/>
      <c r="F48" s="274"/>
      <c r="G48" s="274"/>
      <c r="H48" s="274"/>
      <c r="I48" s="274"/>
      <c r="J48" s="274"/>
      <c r="K48" s="274"/>
      <c r="L48" s="274"/>
      <c r="M48" s="274"/>
      <c r="N48" s="274"/>
    </row>
    <row r="49" spans="5:14" x14ac:dyDescent="0.2">
      <c r="E49" s="274"/>
      <c r="F49" s="274"/>
      <c r="G49" s="274"/>
      <c r="H49" s="274"/>
      <c r="I49" s="274"/>
      <c r="J49" s="274"/>
      <c r="K49" s="274"/>
      <c r="L49" s="274"/>
      <c r="M49" s="274"/>
      <c r="N49" s="274"/>
    </row>
    <row r="50" spans="5:14" x14ac:dyDescent="0.2">
      <c r="E50" s="274"/>
      <c r="F50" s="274"/>
      <c r="G50" s="274"/>
      <c r="H50" s="274"/>
      <c r="I50" s="274"/>
      <c r="J50" s="274"/>
      <c r="K50" s="274"/>
      <c r="L50" s="274"/>
      <c r="M50" s="274"/>
      <c r="N50" s="274"/>
    </row>
    <row r="51" spans="5:14" x14ac:dyDescent="0.2">
      <c r="E51" s="274"/>
      <c r="F51" s="274"/>
      <c r="G51" s="274"/>
      <c r="H51" s="274"/>
      <c r="I51" s="274"/>
      <c r="J51" s="274"/>
      <c r="K51" s="274"/>
      <c r="L51" s="274"/>
      <c r="M51" s="274"/>
      <c r="N51" s="274"/>
    </row>
    <row r="52" spans="5:14" x14ac:dyDescent="0.2">
      <c r="E52" s="274"/>
      <c r="F52" s="274"/>
      <c r="G52" s="274"/>
      <c r="H52" s="274"/>
      <c r="I52" s="274"/>
      <c r="J52" s="274"/>
      <c r="K52" s="274"/>
      <c r="L52" s="274"/>
      <c r="M52" s="274"/>
      <c r="N52" s="274"/>
    </row>
    <row r="53" spans="5:14" x14ac:dyDescent="0.2">
      <c r="E53" s="274"/>
      <c r="F53" s="274"/>
      <c r="G53" s="274"/>
      <c r="H53" s="274"/>
      <c r="I53" s="274"/>
      <c r="J53" s="274"/>
      <c r="K53" s="274"/>
      <c r="L53" s="274"/>
      <c r="M53" s="274"/>
      <c r="N53" s="274"/>
    </row>
    <row r="55" spans="5:14" x14ac:dyDescent="0.2">
      <c r="E55" s="274"/>
      <c r="F55" s="274"/>
      <c r="G55" s="274"/>
      <c r="H55" s="274"/>
      <c r="I55" s="274"/>
      <c r="J55" s="274"/>
      <c r="K55" s="274"/>
      <c r="L55" s="274"/>
      <c r="M55" s="274"/>
      <c r="N55" s="274"/>
    </row>
    <row r="56" spans="5:14" x14ac:dyDescent="0.2">
      <c r="E56" s="274"/>
      <c r="F56" s="274"/>
      <c r="G56" s="274"/>
      <c r="H56" s="274"/>
      <c r="I56" s="274"/>
      <c r="J56" s="274"/>
      <c r="K56" s="274"/>
      <c r="L56" s="274"/>
      <c r="M56" s="274"/>
      <c r="N56" s="274"/>
    </row>
    <row r="57" spans="5:14" x14ac:dyDescent="0.2">
      <c r="E57" s="274"/>
      <c r="F57" s="274"/>
      <c r="G57" s="274"/>
      <c r="H57" s="274"/>
      <c r="I57" s="274"/>
      <c r="J57" s="274"/>
      <c r="K57" s="274"/>
      <c r="L57" s="274"/>
      <c r="M57" s="274"/>
      <c r="N57" s="274"/>
    </row>
    <row r="58" spans="5:14" x14ac:dyDescent="0.2">
      <c r="E58" s="274"/>
      <c r="F58" s="274"/>
      <c r="G58" s="274"/>
      <c r="H58" s="274"/>
      <c r="I58" s="274"/>
      <c r="J58" s="274"/>
      <c r="K58" s="274"/>
      <c r="L58" s="274"/>
      <c r="M58" s="274"/>
      <c r="N58" s="274"/>
    </row>
    <row r="59" spans="5:14" x14ac:dyDescent="0.2">
      <c r="E59" s="274"/>
      <c r="F59" s="274"/>
      <c r="G59" s="274"/>
      <c r="H59" s="274"/>
      <c r="I59" s="274"/>
      <c r="J59" s="274"/>
      <c r="K59" s="274"/>
      <c r="L59" s="274"/>
      <c r="M59" s="274"/>
      <c r="N59" s="274"/>
    </row>
    <row r="60" spans="5:14" x14ac:dyDescent="0.2">
      <c r="E60" s="274"/>
      <c r="F60" s="274"/>
      <c r="G60" s="274"/>
      <c r="H60" s="274"/>
      <c r="I60" s="274"/>
      <c r="J60" s="274"/>
      <c r="K60" s="274"/>
      <c r="L60" s="274"/>
      <c r="M60" s="274"/>
      <c r="N60" s="274"/>
    </row>
    <row r="61" spans="5:14" x14ac:dyDescent="0.2">
      <c r="E61" s="274"/>
      <c r="F61" s="274"/>
      <c r="G61" s="274"/>
      <c r="H61" s="274"/>
      <c r="I61" s="274"/>
      <c r="J61" s="274"/>
      <c r="K61" s="274"/>
      <c r="L61" s="274"/>
      <c r="M61" s="274"/>
      <c r="N61" s="274"/>
    </row>
    <row r="62" spans="5:14" x14ac:dyDescent="0.2">
      <c r="E62" s="274"/>
      <c r="F62" s="274"/>
      <c r="G62" s="274"/>
      <c r="H62" s="274"/>
      <c r="I62" s="274"/>
      <c r="J62" s="274"/>
      <c r="K62" s="274"/>
      <c r="L62" s="274"/>
      <c r="M62" s="274"/>
      <c r="N62" s="274"/>
    </row>
    <row r="63" spans="5:14" x14ac:dyDescent="0.2">
      <c r="E63" s="274"/>
      <c r="F63" s="274"/>
      <c r="G63" s="274"/>
      <c r="H63" s="274"/>
      <c r="I63" s="274"/>
      <c r="J63" s="274"/>
      <c r="K63" s="274"/>
      <c r="L63" s="274"/>
      <c r="M63" s="274"/>
      <c r="N63" s="274"/>
    </row>
    <row r="64" spans="5:14" x14ac:dyDescent="0.2">
      <c r="E64" s="274"/>
      <c r="F64" s="274"/>
      <c r="G64" s="274"/>
      <c r="H64" s="274"/>
      <c r="I64" s="274"/>
      <c r="J64" s="274"/>
      <c r="K64" s="274"/>
      <c r="L64" s="274"/>
      <c r="M64" s="274"/>
      <c r="N64" s="274"/>
    </row>
    <row r="65" spans="5:14" x14ac:dyDescent="0.2">
      <c r="E65" s="274"/>
      <c r="F65" s="274"/>
      <c r="G65" s="274"/>
      <c r="H65" s="274"/>
      <c r="I65" s="274"/>
      <c r="J65" s="274"/>
      <c r="K65" s="274"/>
      <c r="L65" s="274"/>
      <c r="M65" s="274"/>
      <c r="N65" s="274"/>
    </row>
    <row r="66" spans="5:14" x14ac:dyDescent="0.2">
      <c r="E66" s="274"/>
      <c r="F66" s="274"/>
      <c r="G66" s="274"/>
      <c r="H66" s="274"/>
      <c r="I66" s="274"/>
      <c r="J66" s="274"/>
      <c r="K66" s="274"/>
      <c r="L66" s="274"/>
      <c r="M66" s="274"/>
      <c r="N66" s="274"/>
    </row>
    <row r="67" spans="5:14" x14ac:dyDescent="0.2">
      <c r="E67" s="274"/>
      <c r="F67" s="274"/>
      <c r="G67" s="274"/>
      <c r="H67" s="274"/>
      <c r="I67" s="274"/>
      <c r="J67" s="274"/>
      <c r="K67" s="274"/>
      <c r="L67" s="274"/>
      <c r="M67" s="274"/>
      <c r="N67" s="274"/>
    </row>
    <row r="69" spans="5:14" x14ac:dyDescent="0.2">
      <c r="E69" s="274"/>
      <c r="F69" s="274"/>
      <c r="G69" s="274"/>
      <c r="H69" s="274"/>
      <c r="I69" s="274"/>
      <c r="J69" s="274"/>
      <c r="K69" s="274"/>
      <c r="L69" s="274"/>
      <c r="M69" s="274"/>
      <c r="N69" s="274"/>
    </row>
    <row r="70" spans="5:14" x14ac:dyDescent="0.2">
      <c r="E70" s="274"/>
      <c r="F70" s="274"/>
      <c r="G70" s="274"/>
      <c r="H70" s="274"/>
      <c r="I70" s="274"/>
      <c r="J70" s="274"/>
      <c r="K70" s="274"/>
      <c r="L70" s="274"/>
      <c r="M70" s="274"/>
      <c r="N70" s="274"/>
    </row>
    <row r="71" spans="5:14" x14ac:dyDescent="0.2">
      <c r="E71" s="274"/>
      <c r="F71" s="274"/>
      <c r="G71" s="274"/>
      <c r="H71" s="274"/>
      <c r="I71" s="274"/>
      <c r="J71" s="274"/>
      <c r="K71" s="274"/>
      <c r="L71" s="274"/>
      <c r="M71" s="274"/>
      <c r="N71" s="274"/>
    </row>
    <row r="72" spans="5:14" x14ac:dyDescent="0.2">
      <c r="E72" s="274"/>
      <c r="F72" s="274"/>
      <c r="G72" s="274"/>
      <c r="H72" s="274"/>
      <c r="I72" s="274"/>
      <c r="J72" s="274"/>
      <c r="K72" s="274"/>
      <c r="L72" s="274"/>
      <c r="M72" s="274"/>
      <c r="N72" s="274"/>
    </row>
    <row r="73" spans="5:14" x14ac:dyDescent="0.2">
      <c r="E73" s="274"/>
      <c r="F73" s="274"/>
      <c r="G73" s="274"/>
      <c r="H73" s="274"/>
      <c r="I73" s="274"/>
      <c r="J73" s="274"/>
      <c r="K73" s="274"/>
      <c r="L73" s="274"/>
      <c r="M73" s="274"/>
      <c r="N73" s="274"/>
    </row>
    <row r="74" spans="5:14" x14ac:dyDescent="0.2">
      <c r="E74" s="274"/>
      <c r="F74" s="274"/>
      <c r="G74" s="274"/>
      <c r="H74" s="274"/>
      <c r="I74" s="274"/>
      <c r="J74" s="274"/>
      <c r="K74" s="274"/>
      <c r="L74" s="274"/>
      <c r="M74" s="274"/>
      <c r="N74" s="274"/>
    </row>
    <row r="75" spans="5:14" x14ac:dyDescent="0.2">
      <c r="E75" s="274"/>
      <c r="F75" s="274"/>
      <c r="G75" s="274"/>
      <c r="H75" s="274"/>
      <c r="I75" s="274"/>
      <c r="J75" s="274"/>
      <c r="K75" s="274"/>
      <c r="L75" s="274"/>
      <c r="M75" s="274"/>
      <c r="N75" s="274"/>
    </row>
    <row r="76" spans="5:14" x14ac:dyDescent="0.2">
      <c r="E76" s="274"/>
      <c r="F76" s="274"/>
      <c r="G76" s="274"/>
      <c r="H76" s="274"/>
      <c r="I76" s="274"/>
      <c r="J76" s="274"/>
      <c r="K76" s="274"/>
      <c r="L76" s="274"/>
      <c r="M76" s="274"/>
      <c r="N76" s="274"/>
    </row>
    <row r="77" spans="5:14" x14ac:dyDescent="0.2">
      <c r="E77" s="274"/>
      <c r="F77" s="274"/>
      <c r="G77" s="274"/>
      <c r="H77" s="274"/>
      <c r="I77" s="274"/>
      <c r="J77" s="274"/>
      <c r="K77" s="274"/>
      <c r="L77" s="274"/>
      <c r="M77" s="274"/>
      <c r="N77" s="274"/>
    </row>
    <row r="78" spans="5:14" x14ac:dyDescent="0.2">
      <c r="E78" s="274"/>
      <c r="F78" s="274"/>
      <c r="G78" s="274"/>
      <c r="H78" s="274"/>
      <c r="I78" s="274"/>
      <c r="J78" s="274"/>
      <c r="K78" s="274"/>
      <c r="L78" s="274"/>
      <c r="M78" s="274"/>
      <c r="N78" s="274"/>
    </row>
    <row r="79" spans="5:14" x14ac:dyDescent="0.2">
      <c r="E79" s="274"/>
      <c r="F79" s="274"/>
      <c r="G79" s="274"/>
      <c r="H79" s="274"/>
      <c r="I79" s="274"/>
      <c r="J79" s="274"/>
      <c r="K79" s="274"/>
      <c r="L79" s="274"/>
      <c r="M79" s="274"/>
      <c r="N79" s="274"/>
    </row>
    <row r="80" spans="5:14" x14ac:dyDescent="0.2">
      <c r="E80" s="274"/>
      <c r="F80" s="274"/>
      <c r="G80" s="274"/>
      <c r="H80" s="274"/>
      <c r="I80" s="274"/>
      <c r="J80" s="274"/>
      <c r="K80" s="274"/>
      <c r="L80" s="274"/>
      <c r="M80" s="274"/>
      <c r="N80" s="274"/>
    </row>
    <row r="81" spans="5:14" x14ac:dyDescent="0.2">
      <c r="E81" s="274"/>
      <c r="F81" s="274"/>
      <c r="G81" s="274"/>
      <c r="H81" s="274"/>
      <c r="I81" s="274"/>
      <c r="J81" s="274"/>
      <c r="K81" s="274"/>
      <c r="L81" s="274"/>
      <c r="M81" s="274"/>
      <c r="N81" s="274"/>
    </row>
    <row r="83" spans="5:14" x14ac:dyDescent="0.2">
      <c r="E83" s="274"/>
      <c r="F83" s="274"/>
      <c r="G83" s="274"/>
      <c r="H83" s="274"/>
      <c r="I83" s="274"/>
      <c r="J83" s="274"/>
      <c r="K83" s="274"/>
      <c r="L83" s="274"/>
      <c r="M83" s="274"/>
      <c r="N83" s="274"/>
    </row>
    <row r="84" spans="5:14" x14ac:dyDescent="0.2">
      <c r="E84" s="274"/>
      <c r="F84" s="274"/>
      <c r="G84" s="274"/>
      <c r="H84" s="274"/>
      <c r="I84" s="274"/>
      <c r="J84" s="274"/>
      <c r="K84" s="274"/>
      <c r="L84" s="274"/>
      <c r="M84" s="274"/>
      <c r="N84" s="274"/>
    </row>
    <row r="85" spans="5:14" x14ac:dyDescent="0.2">
      <c r="E85" s="274"/>
      <c r="F85" s="274"/>
      <c r="G85" s="274"/>
      <c r="H85" s="274"/>
      <c r="I85" s="274"/>
      <c r="J85" s="274"/>
      <c r="K85" s="274"/>
      <c r="L85" s="274"/>
      <c r="M85" s="274"/>
      <c r="N85" s="274"/>
    </row>
    <row r="86" spans="5:14" x14ac:dyDescent="0.2">
      <c r="E86" s="274"/>
      <c r="F86" s="274"/>
      <c r="G86" s="274"/>
      <c r="H86" s="274"/>
      <c r="I86" s="274"/>
      <c r="J86" s="274"/>
      <c r="K86" s="274"/>
      <c r="L86" s="274"/>
      <c r="M86" s="274"/>
      <c r="N86" s="274"/>
    </row>
    <row r="87" spans="5:14" x14ac:dyDescent="0.2">
      <c r="E87" s="274"/>
      <c r="F87" s="274"/>
      <c r="G87" s="274"/>
      <c r="H87" s="274"/>
      <c r="I87" s="274"/>
      <c r="J87" s="274"/>
      <c r="K87" s="274"/>
      <c r="L87" s="274"/>
      <c r="M87" s="274"/>
      <c r="N87" s="274"/>
    </row>
    <row r="88" spans="5:14" x14ac:dyDescent="0.2">
      <c r="E88" s="274"/>
      <c r="F88" s="274"/>
      <c r="G88" s="274"/>
      <c r="H88" s="274"/>
      <c r="I88" s="274"/>
      <c r="J88" s="274"/>
      <c r="K88" s="274"/>
      <c r="L88" s="274"/>
      <c r="M88" s="274"/>
      <c r="N88" s="274"/>
    </row>
    <row r="89" spans="5:14" x14ac:dyDescent="0.2">
      <c r="E89" s="274"/>
      <c r="F89" s="274"/>
      <c r="G89" s="274"/>
      <c r="H89" s="274"/>
      <c r="I89" s="274"/>
      <c r="J89" s="274"/>
      <c r="K89" s="274"/>
      <c r="L89" s="274"/>
      <c r="M89" s="274"/>
      <c r="N89" s="274"/>
    </row>
    <row r="90" spans="5:14" x14ac:dyDescent="0.2">
      <c r="E90" s="274"/>
      <c r="F90" s="274"/>
      <c r="G90" s="274"/>
      <c r="H90" s="274"/>
      <c r="I90" s="274"/>
      <c r="J90" s="274"/>
      <c r="K90" s="274"/>
      <c r="L90" s="274"/>
      <c r="M90" s="274"/>
      <c r="N90" s="274"/>
    </row>
    <row r="91" spans="5:14" x14ac:dyDescent="0.2">
      <c r="E91" s="274"/>
      <c r="F91" s="274"/>
      <c r="G91" s="274"/>
      <c r="H91" s="274"/>
      <c r="I91" s="274"/>
      <c r="J91" s="274"/>
      <c r="K91" s="274"/>
      <c r="L91" s="274"/>
      <c r="M91" s="274"/>
      <c r="N91" s="274"/>
    </row>
    <row r="92" spans="5:14" x14ac:dyDescent="0.2">
      <c r="E92" s="274"/>
      <c r="F92" s="274"/>
      <c r="G92" s="274"/>
      <c r="H92" s="274"/>
      <c r="I92" s="274"/>
      <c r="J92" s="274"/>
      <c r="K92" s="274"/>
      <c r="L92" s="274"/>
      <c r="M92" s="274"/>
      <c r="N92" s="274"/>
    </row>
    <row r="93" spans="5:14" x14ac:dyDescent="0.2">
      <c r="E93" s="274"/>
      <c r="F93" s="274"/>
      <c r="G93" s="274"/>
      <c r="H93" s="274"/>
      <c r="I93" s="274"/>
      <c r="J93" s="274"/>
      <c r="K93" s="274"/>
      <c r="L93" s="274"/>
      <c r="M93" s="274"/>
      <c r="N93" s="274"/>
    </row>
    <row r="94" spans="5:14" x14ac:dyDescent="0.2">
      <c r="E94" s="274"/>
      <c r="F94" s="274"/>
      <c r="G94" s="274"/>
      <c r="H94" s="274"/>
      <c r="I94" s="274"/>
      <c r="J94" s="274"/>
      <c r="K94" s="274"/>
      <c r="L94" s="274"/>
      <c r="M94" s="274"/>
      <c r="N94" s="274"/>
    </row>
    <row r="95" spans="5:14" x14ac:dyDescent="0.2">
      <c r="E95" s="274"/>
      <c r="F95" s="274"/>
      <c r="G95" s="274"/>
      <c r="H95" s="274"/>
      <c r="I95" s="274"/>
      <c r="J95" s="274"/>
      <c r="K95" s="274"/>
      <c r="L95" s="274"/>
      <c r="M95" s="274"/>
      <c r="N95" s="274"/>
    </row>
    <row r="97" spans="5:14" x14ac:dyDescent="0.2">
      <c r="E97" s="274"/>
      <c r="F97" s="274"/>
      <c r="G97" s="274"/>
      <c r="H97" s="274"/>
      <c r="I97" s="274"/>
      <c r="J97" s="274"/>
      <c r="K97" s="274"/>
      <c r="L97" s="274"/>
      <c r="M97" s="274"/>
      <c r="N97" s="274"/>
    </row>
    <row r="98" spans="5:14" x14ac:dyDescent="0.2">
      <c r="E98" s="274"/>
      <c r="F98" s="274"/>
      <c r="G98" s="274"/>
      <c r="H98" s="274"/>
      <c r="I98" s="274"/>
      <c r="J98" s="274"/>
      <c r="K98" s="274"/>
      <c r="L98" s="274"/>
      <c r="M98" s="274"/>
      <c r="N98" s="274"/>
    </row>
    <row r="99" spans="5:14" x14ac:dyDescent="0.2">
      <c r="E99" s="274"/>
      <c r="F99" s="274"/>
      <c r="G99" s="274"/>
      <c r="H99" s="274"/>
      <c r="I99" s="274"/>
      <c r="J99" s="274"/>
      <c r="K99" s="274"/>
      <c r="L99" s="274"/>
      <c r="M99" s="274"/>
      <c r="N99" s="274"/>
    </row>
    <row r="100" spans="5:14" x14ac:dyDescent="0.2">
      <c r="E100" s="274"/>
      <c r="F100" s="274"/>
      <c r="G100" s="274"/>
      <c r="H100" s="274"/>
      <c r="I100" s="274"/>
      <c r="J100" s="274"/>
      <c r="K100" s="274"/>
      <c r="L100" s="274"/>
      <c r="M100" s="274"/>
      <c r="N100" s="274"/>
    </row>
    <row r="101" spans="5:14" x14ac:dyDescent="0.2">
      <c r="E101" s="274"/>
      <c r="F101" s="274"/>
      <c r="G101" s="274"/>
      <c r="H101" s="274"/>
      <c r="I101" s="274"/>
      <c r="J101" s="274"/>
      <c r="K101" s="274"/>
      <c r="L101" s="274"/>
      <c r="M101" s="274"/>
      <c r="N101" s="274"/>
    </row>
    <row r="102" spans="5:14" x14ac:dyDescent="0.2">
      <c r="E102" s="274"/>
      <c r="F102" s="274"/>
      <c r="G102" s="274"/>
      <c r="H102" s="274"/>
      <c r="I102" s="274"/>
      <c r="J102" s="274"/>
      <c r="K102" s="274"/>
      <c r="L102" s="274"/>
      <c r="M102" s="274"/>
      <c r="N102" s="274"/>
    </row>
    <row r="103" spans="5:14" x14ac:dyDescent="0.2">
      <c r="E103" s="274"/>
      <c r="F103" s="274"/>
      <c r="G103" s="274"/>
      <c r="H103" s="274"/>
      <c r="I103" s="274"/>
      <c r="J103" s="274"/>
      <c r="K103" s="274"/>
      <c r="L103" s="274"/>
      <c r="M103" s="274"/>
      <c r="N103" s="274"/>
    </row>
    <row r="104" spans="5:14" x14ac:dyDescent="0.2">
      <c r="E104" s="274"/>
      <c r="F104" s="274"/>
      <c r="G104" s="274"/>
      <c r="H104" s="274"/>
      <c r="I104" s="274"/>
      <c r="J104" s="274"/>
      <c r="K104" s="274"/>
      <c r="L104" s="274"/>
      <c r="M104" s="274"/>
      <c r="N104" s="274"/>
    </row>
    <row r="105" spans="5:14" x14ac:dyDescent="0.2">
      <c r="E105" s="274"/>
      <c r="F105" s="274"/>
      <c r="G105" s="274"/>
      <c r="H105" s="274"/>
      <c r="I105" s="274"/>
      <c r="J105" s="274"/>
      <c r="K105" s="274"/>
      <c r="L105" s="274"/>
      <c r="M105" s="274"/>
      <c r="N105" s="274"/>
    </row>
    <row r="106" spans="5:14" x14ac:dyDescent="0.2">
      <c r="E106" s="274"/>
      <c r="F106" s="274"/>
      <c r="G106" s="274"/>
      <c r="H106" s="274"/>
      <c r="I106" s="274"/>
      <c r="J106" s="274"/>
      <c r="K106" s="274"/>
      <c r="L106" s="274"/>
      <c r="M106" s="274"/>
      <c r="N106" s="274"/>
    </row>
    <row r="107" spans="5:14" x14ac:dyDescent="0.2">
      <c r="E107" s="274"/>
      <c r="F107" s="274"/>
      <c r="G107" s="274"/>
      <c r="H107" s="274"/>
      <c r="I107" s="274"/>
      <c r="J107" s="274"/>
      <c r="K107" s="274"/>
      <c r="L107" s="274"/>
      <c r="M107" s="274"/>
      <c r="N107" s="274"/>
    </row>
    <row r="108" spans="5:14" x14ac:dyDescent="0.2">
      <c r="E108" s="274"/>
      <c r="F108" s="274"/>
      <c r="G108" s="274"/>
      <c r="H108" s="274"/>
      <c r="I108" s="274"/>
      <c r="J108" s="274"/>
      <c r="K108" s="274"/>
      <c r="L108" s="274"/>
      <c r="M108" s="274"/>
      <c r="N108" s="274"/>
    </row>
    <row r="109" spans="5:14" x14ac:dyDescent="0.2">
      <c r="E109" s="274"/>
      <c r="F109" s="274"/>
      <c r="G109" s="274"/>
      <c r="H109" s="274"/>
      <c r="I109" s="274"/>
      <c r="J109" s="274"/>
      <c r="K109" s="274"/>
      <c r="L109" s="274"/>
      <c r="M109" s="274"/>
      <c r="N109" s="274"/>
    </row>
    <row r="111" spans="5:14" x14ac:dyDescent="0.2">
      <c r="E111" s="274"/>
      <c r="F111" s="274"/>
      <c r="G111" s="274"/>
      <c r="H111" s="274"/>
      <c r="I111" s="274"/>
      <c r="J111" s="274"/>
      <c r="K111" s="274"/>
      <c r="L111" s="274"/>
      <c r="M111" s="274"/>
      <c r="N111" s="274"/>
    </row>
    <row r="112" spans="5:14" x14ac:dyDescent="0.2">
      <c r="E112" s="274"/>
      <c r="F112" s="274"/>
      <c r="G112" s="274"/>
      <c r="H112" s="274"/>
      <c r="I112" s="274"/>
      <c r="J112" s="274"/>
      <c r="K112" s="274"/>
      <c r="L112" s="274"/>
      <c r="M112" s="274"/>
      <c r="N112" s="274"/>
    </row>
    <row r="113" spans="5:14" x14ac:dyDescent="0.2">
      <c r="E113" s="274"/>
      <c r="F113" s="274"/>
      <c r="G113" s="274"/>
      <c r="H113" s="274"/>
      <c r="I113" s="274"/>
      <c r="J113" s="274"/>
      <c r="K113" s="274"/>
      <c r="L113" s="274"/>
      <c r="M113" s="274"/>
      <c r="N113" s="274"/>
    </row>
    <row r="114" spans="5:14" x14ac:dyDescent="0.2">
      <c r="E114" s="274"/>
      <c r="F114" s="274"/>
      <c r="G114" s="274"/>
      <c r="H114" s="274"/>
      <c r="I114" s="274"/>
      <c r="J114" s="274"/>
      <c r="K114" s="274"/>
      <c r="L114" s="274"/>
      <c r="M114" s="274"/>
      <c r="N114" s="274"/>
    </row>
    <row r="115" spans="5:14" x14ac:dyDescent="0.2">
      <c r="E115" s="274"/>
      <c r="F115" s="274"/>
      <c r="G115" s="274"/>
      <c r="H115" s="274"/>
      <c r="I115" s="274"/>
      <c r="J115" s="274"/>
      <c r="K115" s="274"/>
      <c r="L115" s="274"/>
      <c r="M115" s="274"/>
      <c r="N115" s="274"/>
    </row>
    <row r="116" spans="5:14" x14ac:dyDescent="0.2">
      <c r="E116" s="274"/>
      <c r="F116" s="274"/>
      <c r="G116" s="274"/>
      <c r="H116" s="274"/>
      <c r="I116" s="274"/>
      <c r="J116" s="274"/>
      <c r="K116" s="274"/>
      <c r="L116" s="274"/>
      <c r="M116" s="274"/>
      <c r="N116" s="274"/>
    </row>
    <row r="117" spans="5:14" x14ac:dyDescent="0.2">
      <c r="E117" s="274"/>
      <c r="F117" s="274"/>
      <c r="G117" s="274"/>
      <c r="H117" s="274"/>
      <c r="I117" s="274"/>
      <c r="J117" s="274"/>
      <c r="K117" s="274"/>
      <c r="L117" s="274"/>
      <c r="M117" s="274"/>
      <c r="N117" s="274"/>
    </row>
    <row r="118" spans="5:14" x14ac:dyDescent="0.2">
      <c r="E118" s="274"/>
      <c r="F118" s="274"/>
      <c r="G118" s="274"/>
      <c r="H118" s="274"/>
      <c r="I118" s="274"/>
      <c r="J118" s="274"/>
      <c r="K118" s="274"/>
      <c r="L118" s="274"/>
      <c r="M118" s="274"/>
      <c r="N118" s="274"/>
    </row>
    <row r="119" spans="5:14" x14ac:dyDescent="0.2">
      <c r="E119" s="274"/>
      <c r="F119" s="274"/>
      <c r="G119" s="274"/>
      <c r="H119" s="274"/>
      <c r="I119" s="274"/>
      <c r="J119" s="274"/>
      <c r="K119" s="274"/>
      <c r="L119" s="274"/>
      <c r="M119" s="274"/>
      <c r="N119" s="274"/>
    </row>
    <row r="120" spans="5:14" x14ac:dyDescent="0.2">
      <c r="E120" s="274"/>
      <c r="F120" s="274"/>
      <c r="G120" s="274"/>
      <c r="H120" s="274"/>
      <c r="I120" s="274"/>
      <c r="J120" s="274"/>
      <c r="K120" s="274"/>
      <c r="L120" s="274"/>
      <c r="M120" s="274"/>
      <c r="N120" s="274"/>
    </row>
    <row r="121" spans="5:14" x14ac:dyDescent="0.2">
      <c r="E121" s="274"/>
      <c r="F121" s="274"/>
      <c r="G121" s="274"/>
      <c r="H121" s="274"/>
      <c r="I121" s="274"/>
      <c r="J121" s="274"/>
      <c r="K121" s="274"/>
      <c r="L121" s="274"/>
      <c r="M121" s="274"/>
      <c r="N121" s="274"/>
    </row>
    <row r="122" spans="5:14" x14ac:dyDescent="0.2">
      <c r="E122" s="274"/>
      <c r="F122" s="274"/>
      <c r="G122" s="274"/>
      <c r="H122" s="274"/>
      <c r="I122" s="274"/>
      <c r="J122" s="274"/>
      <c r="K122" s="274"/>
      <c r="L122" s="274"/>
      <c r="M122" s="274"/>
      <c r="N122" s="274"/>
    </row>
    <row r="123" spans="5:14" x14ac:dyDescent="0.2">
      <c r="E123" s="274"/>
      <c r="F123" s="274"/>
      <c r="G123" s="274"/>
      <c r="H123" s="274"/>
      <c r="I123" s="274"/>
      <c r="J123" s="274"/>
      <c r="K123" s="274"/>
      <c r="L123" s="274"/>
      <c r="M123" s="274"/>
      <c r="N123" s="274"/>
    </row>
    <row r="125" spans="5:14" x14ac:dyDescent="0.2">
      <c r="E125" s="274"/>
      <c r="F125" s="274"/>
      <c r="G125" s="274"/>
      <c r="H125" s="274"/>
      <c r="I125" s="274"/>
      <c r="J125" s="274"/>
      <c r="K125" s="274"/>
      <c r="L125" s="274"/>
      <c r="M125" s="274"/>
      <c r="N125" s="274"/>
    </row>
    <row r="126" spans="5:14" x14ac:dyDescent="0.2">
      <c r="E126" s="274"/>
      <c r="F126" s="274"/>
      <c r="G126" s="274"/>
      <c r="H126" s="274"/>
      <c r="I126" s="274"/>
      <c r="J126" s="274"/>
      <c r="K126" s="274"/>
      <c r="L126" s="274"/>
      <c r="M126" s="274"/>
      <c r="N126" s="274"/>
    </row>
    <row r="127" spans="5:14" x14ac:dyDescent="0.2">
      <c r="E127" s="274"/>
      <c r="F127" s="274"/>
      <c r="G127" s="274"/>
      <c r="H127" s="274"/>
      <c r="I127" s="274"/>
      <c r="J127" s="274"/>
      <c r="K127" s="274"/>
      <c r="L127" s="274"/>
      <c r="M127" s="274"/>
      <c r="N127" s="274"/>
    </row>
    <row r="128" spans="5:14" x14ac:dyDescent="0.2">
      <c r="E128" s="274"/>
      <c r="F128" s="274"/>
      <c r="G128" s="274"/>
      <c r="H128" s="274"/>
      <c r="I128" s="274"/>
      <c r="J128" s="274"/>
      <c r="K128" s="274"/>
      <c r="L128" s="274"/>
      <c r="M128" s="274"/>
      <c r="N128" s="274"/>
    </row>
    <row r="129" spans="5:14" x14ac:dyDescent="0.2">
      <c r="E129" s="274"/>
      <c r="F129" s="274"/>
      <c r="G129" s="274"/>
      <c r="H129" s="274"/>
      <c r="I129" s="274"/>
      <c r="J129" s="274"/>
      <c r="K129" s="274"/>
      <c r="L129" s="274"/>
      <c r="M129" s="274"/>
      <c r="N129" s="274"/>
    </row>
    <row r="130" spans="5:14" x14ac:dyDescent="0.2">
      <c r="E130" s="274"/>
      <c r="F130" s="274"/>
      <c r="G130" s="274"/>
      <c r="H130" s="274"/>
      <c r="I130" s="274"/>
      <c r="J130" s="274"/>
      <c r="K130" s="274"/>
      <c r="L130" s="274"/>
      <c r="M130" s="274"/>
      <c r="N130" s="274"/>
    </row>
    <row r="131" spans="5:14" x14ac:dyDescent="0.2">
      <c r="E131" s="274"/>
      <c r="F131" s="274"/>
      <c r="G131" s="274"/>
      <c r="H131" s="274"/>
      <c r="I131" s="274"/>
      <c r="J131" s="274"/>
      <c r="K131" s="274"/>
      <c r="L131" s="274"/>
      <c r="M131" s="274"/>
      <c r="N131" s="274"/>
    </row>
    <row r="132" spans="5:14" x14ac:dyDescent="0.2">
      <c r="E132" s="274"/>
      <c r="F132" s="274"/>
      <c r="G132" s="274"/>
      <c r="H132" s="274"/>
      <c r="I132" s="274"/>
      <c r="J132" s="274"/>
      <c r="K132" s="274"/>
      <c r="L132" s="274"/>
      <c r="M132" s="274"/>
      <c r="N132" s="274"/>
    </row>
    <row r="133" spans="5:14" x14ac:dyDescent="0.2">
      <c r="E133" s="274"/>
      <c r="F133" s="274"/>
      <c r="G133" s="274"/>
      <c r="H133" s="274"/>
      <c r="I133" s="274"/>
      <c r="J133" s="274"/>
      <c r="K133" s="274"/>
      <c r="L133" s="274"/>
      <c r="M133" s="274"/>
      <c r="N133" s="274"/>
    </row>
    <row r="134" spans="5:14" x14ac:dyDescent="0.2">
      <c r="E134" s="274"/>
      <c r="F134" s="274"/>
      <c r="G134" s="274"/>
      <c r="H134" s="274"/>
      <c r="I134" s="274"/>
      <c r="J134" s="274"/>
      <c r="K134" s="274"/>
      <c r="L134" s="274"/>
      <c r="M134" s="274"/>
      <c r="N134" s="274"/>
    </row>
    <row r="135" spans="5:14" x14ac:dyDescent="0.2">
      <c r="E135" s="274"/>
      <c r="F135" s="274"/>
      <c r="G135" s="274"/>
      <c r="H135" s="274"/>
      <c r="I135" s="274"/>
      <c r="J135" s="274"/>
      <c r="K135" s="274"/>
      <c r="L135" s="274"/>
      <c r="M135" s="274"/>
      <c r="N135" s="274"/>
    </row>
    <row r="136" spans="5:14" x14ac:dyDescent="0.2">
      <c r="E136" s="274"/>
      <c r="F136" s="274"/>
      <c r="G136" s="274"/>
      <c r="H136" s="274"/>
      <c r="I136" s="274"/>
      <c r="J136" s="274"/>
      <c r="K136" s="274"/>
      <c r="L136" s="274"/>
      <c r="M136" s="274"/>
      <c r="N136" s="274"/>
    </row>
    <row r="137" spans="5:14" x14ac:dyDescent="0.2">
      <c r="E137" s="274"/>
      <c r="F137" s="274"/>
      <c r="G137" s="274"/>
      <c r="H137" s="274"/>
      <c r="I137" s="274"/>
      <c r="J137" s="274"/>
      <c r="K137" s="274"/>
      <c r="L137" s="274"/>
      <c r="M137" s="274"/>
      <c r="N137" s="274"/>
    </row>
    <row r="139" spans="5:14" x14ac:dyDescent="0.2">
      <c r="E139" s="274"/>
      <c r="F139" s="274"/>
      <c r="G139" s="274"/>
      <c r="H139" s="274"/>
      <c r="I139" s="274"/>
      <c r="J139" s="274"/>
      <c r="K139" s="274"/>
      <c r="L139" s="274"/>
      <c r="M139" s="274"/>
      <c r="N139" s="274"/>
    </row>
    <row r="140" spans="5:14" x14ac:dyDescent="0.2">
      <c r="E140" s="274"/>
      <c r="F140" s="274"/>
      <c r="G140" s="274"/>
      <c r="H140" s="274"/>
      <c r="I140" s="274"/>
      <c r="J140" s="274"/>
      <c r="K140" s="274"/>
      <c r="L140" s="274"/>
      <c r="M140" s="274"/>
      <c r="N140" s="274"/>
    </row>
    <row r="141" spans="5:14" x14ac:dyDescent="0.2">
      <c r="E141" s="274"/>
      <c r="F141" s="274"/>
      <c r="G141" s="274"/>
      <c r="H141" s="274"/>
      <c r="I141" s="274"/>
      <c r="J141" s="274"/>
      <c r="K141" s="274"/>
      <c r="L141" s="274"/>
      <c r="M141" s="274"/>
      <c r="N141" s="274"/>
    </row>
    <row r="142" spans="5:14" x14ac:dyDescent="0.2">
      <c r="E142" s="274"/>
      <c r="F142" s="274"/>
      <c r="G142" s="274"/>
      <c r="H142" s="274"/>
      <c r="I142" s="274"/>
      <c r="J142" s="274"/>
      <c r="K142" s="274"/>
      <c r="L142" s="274"/>
      <c r="M142" s="274"/>
      <c r="N142" s="274"/>
    </row>
    <row r="143" spans="5:14" x14ac:dyDescent="0.2">
      <c r="E143" s="274"/>
      <c r="F143" s="274"/>
      <c r="G143" s="274"/>
      <c r="H143" s="274"/>
      <c r="I143" s="274"/>
      <c r="J143" s="274"/>
      <c r="K143" s="274"/>
      <c r="L143" s="274"/>
      <c r="M143" s="274"/>
      <c r="N143" s="274"/>
    </row>
    <row r="144" spans="5:14" x14ac:dyDescent="0.2">
      <c r="E144" s="274"/>
      <c r="F144" s="274"/>
      <c r="G144" s="274"/>
      <c r="H144" s="274"/>
      <c r="I144" s="274"/>
      <c r="J144" s="274"/>
      <c r="K144" s="274"/>
      <c r="L144" s="274"/>
      <c r="M144" s="274"/>
      <c r="N144" s="274"/>
    </row>
    <row r="145" spans="5:14" x14ac:dyDescent="0.2">
      <c r="E145" s="274"/>
      <c r="F145" s="274"/>
      <c r="G145" s="274"/>
      <c r="H145" s="274"/>
      <c r="I145" s="274"/>
      <c r="J145" s="274"/>
      <c r="K145" s="274"/>
      <c r="L145" s="274"/>
      <c r="M145" s="274"/>
      <c r="N145" s="274"/>
    </row>
    <row r="146" spans="5:14" x14ac:dyDescent="0.2">
      <c r="E146" s="274"/>
      <c r="F146" s="274"/>
      <c r="G146" s="274"/>
      <c r="H146" s="274"/>
      <c r="I146" s="274"/>
      <c r="J146" s="274"/>
      <c r="K146" s="274"/>
      <c r="L146" s="274"/>
      <c r="M146" s="274"/>
      <c r="N146" s="274"/>
    </row>
    <row r="147" spans="5:14" x14ac:dyDescent="0.2">
      <c r="E147" s="274"/>
      <c r="F147" s="274"/>
      <c r="G147" s="274"/>
      <c r="H147" s="274"/>
      <c r="I147" s="274"/>
      <c r="J147" s="274"/>
      <c r="K147" s="274"/>
      <c r="L147" s="274"/>
      <c r="M147" s="274"/>
      <c r="N147" s="274"/>
    </row>
    <row r="148" spans="5:14" x14ac:dyDescent="0.2">
      <c r="E148" s="274"/>
      <c r="F148" s="274"/>
      <c r="G148" s="274"/>
      <c r="H148" s="274"/>
      <c r="I148" s="274"/>
      <c r="J148" s="274"/>
      <c r="K148" s="274"/>
      <c r="L148" s="274"/>
      <c r="M148" s="274"/>
      <c r="N148" s="274"/>
    </row>
    <row r="149" spans="5:14" x14ac:dyDescent="0.2">
      <c r="E149" s="274"/>
      <c r="F149" s="274"/>
      <c r="G149" s="274"/>
      <c r="H149" s="274"/>
      <c r="I149" s="274"/>
      <c r="J149" s="274"/>
      <c r="K149" s="274"/>
      <c r="L149" s="274"/>
      <c r="M149" s="274"/>
      <c r="N149" s="274"/>
    </row>
    <row r="150" spans="5:14" x14ac:dyDescent="0.2">
      <c r="E150" s="274"/>
      <c r="F150" s="274"/>
      <c r="G150" s="274"/>
      <c r="H150" s="274"/>
      <c r="I150" s="274"/>
      <c r="J150" s="274"/>
      <c r="K150" s="274"/>
      <c r="L150" s="274"/>
      <c r="M150" s="274"/>
      <c r="N150" s="274"/>
    </row>
    <row r="151" spans="5:14" x14ac:dyDescent="0.2">
      <c r="E151" s="274"/>
      <c r="F151" s="274"/>
      <c r="G151" s="274"/>
      <c r="H151" s="274"/>
      <c r="I151" s="274"/>
      <c r="J151" s="274"/>
      <c r="K151" s="274"/>
      <c r="L151" s="274"/>
      <c r="M151" s="274"/>
      <c r="N151" s="274"/>
    </row>
  </sheetData>
  <phoneticPr fontId="0" type="noConversion"/>
  <conditionalFormatting sqref="B11 B35 B49 B63 B77 B91 B105 B119 B133 B147">
    <cfRule type="cellIs" dxfId="2" priority="1" stopIfTrue="1" operator="equal">
      <formula>"REF"</formula>
    </cfRule>
  </conditionalFormatting>
  <pageMargins left="0.75" right="0.75" top="1" bottom="1" header="0.5" footer="0.5"/>
  <pageSetup paperSize="9" orientation="landscape" horizont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P22"/>
  <sheetViews>
    <sheetView showFormulas="1" zoomScale="80" zoomScaleNormal="80" workbookViewId="0">
      <pane xSplit="6" ySplit="5" topLeftCell="G6" activePane="bottomRight" state="frozen"/>
      <selection pane="topRight" activeCell="I43" sqref="I43"/>
      <selection pane="bottomLeft" activeCell="I43" sqref="I43"/>
      <selection pane="bottomRight" activeCell="AH11" sqref="AH11"/>
    </sheetView>
  </sheetViews>
  <sheetFormatPr defaultColWidth="9.140625" defaultRowHeight="12.75" x14ac:dyDescent="0.2"/>
  <cols>
    <col min="1" max="1" width="46.42578125" style="298" bestFit="1" customWidth="1"/>
    <col min="2" max="2" width="17.42578125" style="298" bestFit="1" customWidth="1"/>
    <col min="3" max="3" width="21.5703125" style="298" bestFit="1" customWidth="1"/>
    <col min="4" max="4" width="15.85546875" style="270" bestFit="1" customWidth="1"/>
    <col min="5" max="5" width="9.42578125" style="270" bestFit="1" customWidth="1"/>
    <col min="6" max="6" width="10.42578125" style="270" bestFit="1" customWidth="1"/>
    <col min="7" max="7" width="13.42578125" style="270" bestFit="1" customWidth="1"/>
    <col min="8" max="8" width="11.5703125" style="270" bestFit="1" customWidth="1"/>
    <col min="9" max="9" width="5" style="270" bestFit="1" customWidth="1"/>
    <col min="10" max="10" width="12" style="270" bestFit="1" customWidth="1"/>
    <col min="11" max="11" width="13.42578125" style="270" bestFit="1" customWidth="1"/>
    <col min="12" max="31" width="20.42578125" style="270" bestFit="1" customWidth="1"/>
    <col min="32" max="32" width="10.5703125" style="270" bestFit="1" customWidth="1"/>
    <col min="33" max="42" width="16.42578125" style="270" bestFit="1" customWidth="1"/>
    <col min="43" max="16384" width="9.140625" style="270"/>
  </cols>
  <sheetData>
    <row r="1" spans="1:42" x14ac:dyDescent="0.2">
      <c r="A1" s="297" t="s">
        <v>324</v>
      </c>
      <c r="B1" s="298" t="s">
        <v>826</v>
      </c>
      <c r="L1" s="271" t="s">
        <v>851</v>
      </c>
      <c r="M1" s="271" t="s">
        <v>851</v>
      </c>
      <c r="N1" s="271" t="s">
        <v>851</v>
      </c>
      <c r="O1" s="271" t="s">
        <v>851</v>
      </c>
      <c r="P1" s="271" t="s">
        <v>852</v>
      </c>
      <c r="Q1" s="271" t="s">
        <v>852</v>
      </c>
      <c r="R1" s="271" t="s">
        <v>852</v>
      </c>
      <c r="S1" s="271" t="s">
        <v>852</v>
      </c>
      <c r="T1" s="271" t="s">
        <v>853</v>
      </c>
      <c r="U1" s="271" t="s">
        <v>853</v>
      </c>
      <c r="V1" s="271" t="s">
        <v>853</v>
      </c>
      <c r="W1" s="271" t="s">
        <v>853</v>
      </c>
      <c r="X1" s="271" t="s">
        <v>854</v>
      </c>
      <c r="Y1" s="271" t="s">
        <v>854</v>
      </c>
      <c r="Z1" s="271" t="s">
        <v>854</v>
      </c>
      <c r="AA1" s="271" t="s">
        <v>854</v>
      </c>
      <c r="AB1" s="271" t="s">
        <v>855</v>
      </c>
      <c r="AC1" s="271" t="s">
        <v>855</v>
      </c>
      <c r="AD1" s="271" t="s">
        <v>855</v>
      </c>
      <c r="AE1" s="271" t="s">
        <v>855</v>
      </c>
    </row>
    <row r="4" spans="1:42" ht="17.25" customHeight="1" x14ac:dyDescent="0.2">
      <c r="F4" s="296"/>
    </row>
    <row r="5" spans="1:42" ht="15.75" customHeight="1" x14ac:dyDescent="0.2">
      <c r="A5" s="262" t="s">
        <v>7</v>
      </c>
      <c r="B5" s="262" t="s">
        <v>134</v>
      </c>
      <c r="C5" s="262" t="s">
        <v>327</v>
      </c>
      <c r="D5" s="262" t="s">
        <v>328</v>
      </c>
      <c r="E5" s="262" t="s">
        <v>329</v>
      </c>
      <c r="F5" s="262" t="s">
        <v>330</v>
      </c>
      <c r="G5" s="262" t="s">
        <v>333</v>
      </c>
      <c r="H5" s="262" t="s">
        <v>860</v>
      </c>
      <c r="I5" s="262" t="s">
        <v>620</v>
      </c>
      <c r="J5" s="262" t="s">
        <v>356</v>
      </c>
      <c r="K5" s="262" t="s">
        <v>357</v>
      </c>
      <c r="L5" s="262" t="s">
        <v>861</v>
      </c>
      <c r="M5" s="262" t="s">
        <v>862</v>
      </c>
      <c r="N5" s="262" t="s">
        <v>863</v>
      </c>
      <c r="O5" s="262" t="s">
        <v>864</v>
      </c>
      <c r="P5" s="262" t="s">
        <v>865</v>
      </c>
      <c r="Q5" s="262" t="s">
        <v>866</v>
      </c>
      <c r="R5" s="262" t="s">
        <v>867</v>
      </c>
      <c r="S5" s="262" t="s">
        <v>868</v>
      </c>
      <c r="T5" s="262" t="s">
        <v>869</v>
      </c>
      <c r="U5" s="262" t="s">
        <v>870</v>
      </c>
      <c r="V5" s="262" t="s">
        <v>871</v>
      </c>
      <c r="W5" s="262" t="s">
        <v>872</v>
      </c>
      <c r="X5" s="262" t="s">
        <v>873</v>
      </c>
      <c r="Y5" s="262" t="s">
        <v>874</v>
      </c>
      <c r="Z5" s="262" t="s">
        <v>875</v>
      </c>
      <c r="AA5" s="262" t="s">
        <v>876</v>
      </c>
      <c r="AB5" s="262" t="s">
        <v>877</v>
      </c>
      <c r="AC5" s="262" t="s">
        <v>878</v>
      </c>
      <c r="AD5" s="262" t="s">
        <v>879</v>
      </c>
      <c r="AE5" s="262" t="s">
        <v>880</v>
      </c>
      <c r="AF5" s="262" t="s">
        <v>881</v>
      </c>
      <c r="AG5" s="262" t="s">
        <v>331</v>
      </c>
      <c r="AH5" s="262" t="s">
        <v>882</v>
      </c>
      <c r="AI5" s="262" t="s">
        <v>883</v>
      </c>
      <c r="AJ5" s="262" t="s">
        <v>884</v>
      </c>
      <c r="AK5" s="262" t="s">
        <v>885</v>
      </c>
      <c r="AL5" s="262" t="s">
        <v>886</v>
      </c>
      <c r="AM5" s="262" t="s">
        <v>887</v>
      </c>
      <c r="AN5" s="262" t="s">
        <v>888</v>
      </c>
      <c r="AO5" s="262" t="s">
        <v>889</v>
      </c>
      <c r="AP5" s="262" t="s">
        <v>890</v>
      </c>
    </row>
    <row r="6" spans="1:42" ht="12" customHeight="1" x14ac:dyDescent="0.2">
      <c r="A6" s="267" t="s">
        <v>891</v>
      </c>
      <c r="B6" s="267"/>
      <c r="C6" s="267"/>
      <c r="D6" s="267"/>
      <c r="E6" s="267"/>
      <c r="F6" s="267"/>
      <c r="G6" s="267"/>
      <c r="H6" s="299"/>
      <c r="I6" s="300"/>
      <c r="J6" s="300"/>
      <c r="K6" s="300"/>
      <c r="L6" s="299"/>
      <c r="M6" s="299"/>
      <c r="N6" s="299"/>
      <c r="O6" s="299"/>
      <c r="P6" s="299"/>
      <c r="Q6" s="299"/>
      <c r="R6" s="299"/>
      <c r="S6" s="299"/>
      <c r="T6" s="299"/>
      <c r="U6" s="299"/>
      <c r="V6" s="299"/>
      <c r="W6" s="299"/>
      <c r="X6" s="299"/>
      <c r="Y6" s="299"/>
      <c r="Z6" s="299"/>
      <c r="AA6" s="299"/>
      <c r="AB6" s="299"/>
      <c r="AC6" s="299"/>
      <c r="AD6" s="299"/>
      <c r="AE6" s="299"/>
      <c r="AF6" s="300"/>
      <c r="AG6" s="299"/>
      <c r="AH6" s="299"/>
      <c r="AI6" s="299"/>
      <c r="AJ6" s="299"/>
      <c r="AK6" s="299"/>
      <c r="AL6" s="299"/>
      <c r="AM6" s="299"/>
      <c r="AN6" s="299"/>
      <c r="AO6" s="299"/>
      <c r="AP6" s="299"/>
    </row>
    <row r="7" spans="1:42" ht="12" customHeight="1" x14ac:dyDescent="0.2">
      <c r="A7" s="263" t="str">
        <f>Technologies!M149</f>
        <v>R2,R3,R4,R5,R6</v>
      </c>
      <c r="B7" s="263" t="str">
        <f>Technologies!C149</f>
        <v>TLEMCGSL</v>
      </c>
      <c r="C7" s="263" t="str">
        <f>Technologies!D149</f>
        <v>TL.GSL.MC.Existing fleet</v>
      </c>
      <c r="D7" s="263" t="s">
        <v>362</v>
      </c>
      <c r="E7" s="263" t="str">
        <f>Commodities!$D$28</f>
        <v>TLGSL</v>
      </c>
      <c r="F7" s="263" t="str">
        <f>Commodities!$D$25</f>
        <v>TL</v>
      </c>
      <c r="G7" s="263">
        <v>2010</v>
      </c>
      <c r="H7" s="301">
        <v>15</v>
      </c>
      <c r="I7" s="302">
        <f>ConsolidatedVehData!AF8</f>
        <v>0.1477</v>
      </c>
      <c r="J7" s="293" t="e">
        <f>ConsolidatedVehData!AB8</f>
        <v>#REF!</v>
      </c>
      <c r="K7" s="303">
        <v>0.18</v>
      </c>
      <c r="L7" s="294" t="e">
        <f>ResidDataAndCalcs!D44</f>
        <v>#REF!</v>
      </c>
      <c r="M7" s="294" t="e">
        <f>ResidDataAndCalcs!E44</f>
        <v>#REF!</v>
      </c>
      <c r="N7" s="294" t="e">
        <f>ResidDataAndCalcs!F44</f>
        <v>#REF!</v>
      </c>
      <c r="O7" s="294" t="e">
        <f>ResidDataAndCalcs!G44</f>
        <v>#REF!</v>
      </c>
      <c r="P7" s="294" t="e">
        <f>ResidDataAndCalcs!I44</f>
        <v>#REF!</v>
      </c>
      <c r="Q7" s="294" t="e">
        <f>ResidDataAndCalcs!J44</f>
        <v>#REF!</v>
      </c>
      <c r="R7" s="294" t="e">
        <f>ResidDataAndCalcs!K44</f>
        <v>#REF!</v>
      </c>
      <c r="S7" s="294" t="e">
        <f>ResidDataAndCalcs!L44</f>
        <v>#REF!</v>
      </c>
      <c r="T7" s="294" t="e">
        <f>ResidDataAndCalcs!N44</f>
        <v>#REF!</v>
      </c>
      <c r="U7" s="294" t="e">
        <f>ResidDataAndCalcs!O44</f>
        <v>#REF!</v>
      </c>
      <c r="V7" s="294" t="e">
        <f>ResidDataAndCalcs!P44</f>
        <v>#REF!</v>
      </c>
      <c r="W7" s="294" t="e">
        <f>ResidDataAndCalcs!Q44</f>
        <v>#REF!</v>
      </c>
      <c r="X7" s="294" t="e">
        <f>ResidDataAndCalcs!S44</f>
        <v>#REF!</v>
      </c>
      <c r="Y7" s="294" t="e">
        <f>ResidDataAndCalcs!T44</f>
        <v>#REF!</v>
      </c>
      <c r="Z7" s="294" t="e">
        <f>ResidDataAndCalcs!U44</f>
        <v>#REF!</v>
      </c>
      <c r="AA7" s="294" t="e">
        <f>ResidDataAndCalcs!V44</f>
        <v>#REF!</v>
      </c>
      <c r="AB7" s="294" t="e">
        <f>ResidDataAndCalcs!X44</f>
        <v>#REF!</v>
      </c>
      <c r="AC7" s="294" t="e">
        <f>ResidDataAndCalcs!Y44</f>
        <v>#REF!</v>
      </c>
      <c r="AD7" s="294" t="e">
        <f>ResidDataAndCalcs!Z44</f>
        <v>#REF!</v>
      </c>
      <c r="AE7" s="294" t="e">
        <f>ResidDataAndCalcs!AA44</f>
        <v>#REF!</v>
      </c>
      <c r="AF7" s="301">
        <v>1</v>
      </c>
      <c r="AG7" s="301">
        <v>0</v>
      </c>
      <c r="AH7" s="301">
        <v>0</v>
      </c>
      <c r="AI7" s="301">
        <v>0</v>
      </c>
      <c r="AJ7" s="301">
        <v>0</v>
      </c>
      <c r="AK7" s="301">
        <v>0</v>
      </c>
      <c r="AL7" s="301">
        <v>0</v>
      </c>
      <c r="AM7" s="301">
        <v>0</v>
      </c>
      <c r="AN7" s="301">
        <v>0</v>
      </c>
      <c r="AO7" s="301">
        <v>0</v>
      </c>
      <c r="AP7" s="301">
        <v>0</v>
      </c>
    </row>
    <row r="8" spans="1:42" ht="12" customHeight="1" x14ac:dyDescent="0.2">
      <c r="A8" s="263" t="str">
        <f>Technologies!M150</f>
        <v>R2,R3,R4,R5,R6</v>
      </c>
      <c r="B8" s="263" t="str">
        <f>Technologies!C150</f>
        <v>TLECGSL</v>
      </c>
      <c r="C8" s="263" t="str">
        <f>Technologies!D150</f>
        <v>TL.GSL.C.Existing fleet</v>
      </c>
      <c r="D8" s="263" t="s">
        <v>362</v>
      </c>
      <c r="E8" s="263" t="str">
        <f>Commodities!$D$28</f>
        <v>TLGSL</v>
      </c>
      <c r="F8" s="263" t="str">
        <f>Commodities!$D$25</f>
        <v>TL</v>
      </c>
      <c r="G8" s="263">
        <v>2010</v>
      </c>
      <c r="H8" s="301">
        <v>15</v>
      </c>
      <c r="I8" s="302">
        <f>ConsolidatedVehData!AF9</f>
        <v>0.18210000000000001</v>
      </c>
      <c r="J8" s="293" t="e">
        <f>ConsolidatedVehData!AB9</f>
        <v>#REF!</v>
      </c>
      <c r="K8" s="303">
        <v>0.18</v>
      </c>
      <c r="L8" s="294" t="e">
        <f>ResidDataAndCalcs!D45</f>
        <v>#REF!</v>
      </c>
      <c r="M8" s="294" t="e">
        <f>ResidDataAndCalcs!E45</f>
        <v>#REF!</v>
      </c>
      <c r="N8" s="294" t="e">
        <f>ResidDataAndCalcs!F45</f>
        <v>#REF!</v>
      </c>
      <c r="O8" s="294" t="e">
        <f>ResidDataAndCalcs!G45</f>
        <v>#REF!</v>
      </c>
      <c r="P8" s="294" t="e">
        <f>ResidDataAndCalcs!I45</f>
        <v>#REF!</v>
      </c>
      <c r="Q8" s="294" t="e">
        <f>ResidDataAndCalcs!J45</f>
        <v>#REF!</v>
      </c>
      <c r="R8" s="294" t="e">
        <f>ResidDataAndCalcs!K45</f>
        <v>#REF!</v>
      </c>
      <c r="S8" s="294" t="e">
        <f>ResidDataAndCalcs!L45</f>
        <v>#REF!</v>
      </c>
      <c r="T8" s="294" t="e">
        <f>ResidDataAndCalcs!N45</f>
        <v>#REF!</v>
      </c>
      <c r="U8" s="294" t="e">
        <f>ResidDataAndCalcs!O45</f>
        <v>#REF!</v>
      </c>
      <c r="V8" s="294" t="e">
        <f>ResidDataAndCalcs!P45</f>
        <v>#REF!</v>
      </c>
      <c r="W8" s="294" t="e">
        <f>ResidDataAndCalcs!Q45</f>
        <v>#REF!</v>
      </c>
      <c r="X8" s="294" t="e">
        <f>ResidDataAndCalcs!S45</f>
        <v>#REF!</v>
      </c>
      <c r="Y8" s="294" t="e">
        <f>ResidDataAndCalcs!T45</f>
        <v>#REF!</v>
      </c>
      <c r="Z8" s="294" t="e">
        <f>ResidDataAndCalcs!U45</f>
        <v>#REF!</v>
      </c>
      <c r="AA8" s="294" t="e">
        <f>ResidDataAndCalcs!V45</f>
        <v>#REF!</v>
      </c>
      <c r="AB8" s="294" t="e">
        <f>ResidDataAndCalcs!X45</f>
        <v>#REF!</v>
      </c>
      <c r="AC8" s="294" t="e">
        <f>ResidDataAndCalcs!Y45</f>
        <v>#REF!</v>
      </c>
      <c r="AD8" s="294" t="e">
        <f>ResidDataAndCalcs!Z45</f>
        <v>#REF!</v>
      </c>
      <c r="AE8" s="294" t="e">
        <f>ResidDataAndCalcs!AA45</f>
        <v>#REF!</v>
      </c>
      <c r="AF8" s="301">
        <v>1</v>
      </c>
      <c r="AG8" s="301">
        <v>0</v>
      </c>
      <c r="AH8" s="301">
        <v>0</v>
      </c>
      <c r="AI8" s="301">
        <v>0</v>
      </c>
      <c r="AJ8" s="301">
        <v>0</v>
      </c>
      <c r="AK8" s="301">
        <v>0</v>
      </c>
      <c r="AL8" s="301">
        <v>0</v>
      </c>
      <c r="AM8" s="301">
        <v>0</v>
      </c>
      <c r="AN8" s="301">
        <v>0</v>
      </c>
      <c r="AO8" s="301">
        <v>0</v>
      </c>
      <c r="AP8" s="301">
        <v>0</v>
      </c>
    </row>
    <row r="9" spans="1:42" ht="12" customHeight="1" x14ac:dyDescent="0.2">
      <c r="A9" s="263" t="str">
        <f>Technologies!M151</f>
        <v>R2,R3,R4,R5,R6</v>
      </c>
      <c r="B9" s="263" t="str">
        <f>Technologies!C151</f>
        <v>TLEFDSL</v>
      </c>
      <c r="C9" s="263" t="str">
        <f>Technologies!D151</f>
        <v>TL.DSL.F.Existing fleet</v>
      </c>
      <c r="D9" s="263" t="s">
        <v>362</v>
      </c>
      <c r="E9" s="263" t="str">
        <f>Commodities!$D$27</f>
        <v>TRNDSL</v>
      </c>
      <c r="F9" s="263" t="str">
        <f>Commodities!$D$25</f>
        <v>TL</v>
      </c>
      <c r="G9" s="263">
        <v>2010</v>
      </c>
      <c r="H9" s="301">
        <v>15</v>
      </c>
      <c r="I9" s="302">
        <f>ConsolidatedVehData!AF10</f>
        <v>0.17519999999999999</v>
      </c>
      <c r="J9" s="293" t="e">
        <f>ConsolidatedVehData!AB10</f>
        <v>#REF!</v>
      </c>
      <c r="K9" s="303">
        <v>0.18</v>
      </c>
      <c r="L9" s="294" t="e">
        <f>ResidDataAndCalcs!D46</f>
        <v>#REF!</v>
      </c>
      <c r="M9" s="294" t="e">
        <f>ResidDataAndCalcs!E46</f>
        <v>#REF!</v>
      </c>
      <c r="N9" s="294" t="e">
        <f>ResidDataAndCalcs!F46</f>
        <v>#REF!</v>
      </c>
      <c r="O9" s="294" t="e">
        <f>ResidDataAndCalcs!G46</f>
        <v>#REF!</v>
      </c>
      <c r="P9" s="294" t="e">
        <f>ResidDataAndCalcs!I46</f>
        <v>#REF!</v>
      </c>
      <c r="Q9" s="294" t="e">
        <f>ResidDataAndCalcs!J46</f>
        <v>#REF!</v>
      </c>
      <c r="R9" s="294" t="e">
        <f>ResidDataAndCalcs!K46</f>
        <v>#REF!</v>
      </c>
      <c r="S9" s="294" t="e">
        <f>ResidDataAndCalcs!L46</f>
        <v>#REF!</v>
      </c>
      <c r="T9" s="294" t="e">
        <f>ResidDataAndCalcs!N46</f>
        <v>#REF!</v>
      </c>
      <c r="U9" s="294" t="e">
        <f>ResidDataAndCalcs!O46</f>
        <v>#REF!</v>
      </c>
      <c r="V9" s="294" t="e">
        <f>ResidDataAndCalcs!P46</f>
        <v>#REF!</v>
      </c>
      <c r="W9" s="294" t="e">
        <f>ResidDataAndCalcs!Q46</f>
        <v>#REF!</v>
      </c>
      <c r="X9" s="294" t="e">
        <f>ResidDataAndCalcs!S46</f>
        <v>#REF!</v>
      </c>
      <c r="Y9" s="294" t="e">
        <f>ResidDataAndCalcs!T46</f>
        <v>#REF!</v>
      </c>
      <c r="Z9" s="294" t="e">
        <f>ResidDataAndCalcs!U46</f>
        <v>#REF!</v>
      </c>
      <c r="AA9" s="294" t="e">
        <f>ResidDataAndCalcs!V46</f>
        <v>#REF!</v>
      </c>
      <c r="AB9" s="294" t="e">
        <f>ResidDataAndCalcs!X46</f>
        <v>#REF!</v>
      </c>
      <c r="AC9" s="294" t="e">
        <f>ResidDataAndCalcs!Y46</f>
        <v>#REF!</v>
      </c>
      <c r="AD9" s="294" t="e">
        <f>ResidDataAndCalcs!Z46</f>
        <v>#REF!</v>
      </c>
      <c r="AE9" s="294" t="e">
        <f>ResidDataAndCalcs!AA46</f>
        <v>#REF!</v>
      </c>
      <c r="AF9" s="301">
        <v>1</v>
      </c>
      <c r="AG9" s="301">
        <v>0</v>
      </c>
      <c r="AH9" s="301">
        <v>0</v>
      </c>
      <c r="AI9" s="301">
        <v>0</v>
      </c>
      <c r="AJ9" s="301">
        <v>0</v>
      </c>
      <c r="AK9" s="301">
        <v>0</v>
      </c>
      <c r="AL9" s="301">
        <v>0</v>
      </c>
      <c r="AM9" s="301">
        <v>0</v>
      </c>
      <c r="AN9" s="301">
        <v>0</v>
      </c>
      <c r="AO9" s="301">
        <v>0</v>
      </c>
      <c r="AP9" s="301">
        <v>0</v>
      </c>
    </row>
    <row r="10" spans="1:42" ht="12" customHeight="1" x14ac:dyDescent="0.2">
      <c r="A10" s="263" t="str">
        <f>Technologies!M152</f>
        <v>R2,R3,R4,R5,R6</v>
      </c>
      <c r="B10" s="263" t="str">
        <f>Technologies!C152</f>
        <v>TLEFGSL</v>
      </c>
      <c r="C10" s="263" t="str">
        <f>Technologies!D152</f>
        <v>TL.GSL.F.Existing fleet</v>
      </c>
      <c r="D10" s="263" t="s">
        <v>362</v>
      </c>
      <c r="E10" s="263" t="str">
        <f>Commodities!$D$28</f>
        <v>TLGSL</v>
      </c>
      <c r="F10" s="263" t="str">
        <f>Commodities!$D$25</f>
        <v>TL</v>
      </c>
      <c r="G10" s="263">
        <v>2010</v>
      </c>
      <c r="H10" s="301">
        <v>15</v>
      </c>
      <c r="I10" s="302">
        <f>ConsolidatedVehData!AF11</f>
        <v>0.15840000000000001</v>
      </c>
      <c r="J10" s="293" t="e">
        <f>ConsolidatedVehData!AB11</f>
        <v>#REF!</v>
      </c>
      <c r="K10" s="303">
        <v>0.18</v>
      </c>
      <c r="L10" s="294" t="e">
        <f>ResidDataAndCalcs!D47</f>
        <v>#REF!</v>
      </c>
      <c r="M10" s="294" t="e">
        <f>ResidDataAndCalcs!E47</f>
        <v>#REF!</v>
      </c>
      <c r="N10" s="294" t="e">
        <f>ResidDataAndCalcs!F47</f>
        <v>#REF!</v>
      </c>
      <c r="O10" s="294" t="e">
        <f>ResidDataAndCalcs!G47</f>
        <v>#REF!</v>
      </c>
      <c r="P10" s="294" t="e">
        <f>ResidDataAndCalcs!I47</f>
        <v>#REF!</v>
      </c>
      <c r="Q10" s="294" t="e">
        <f>ResidDataAndCalcs!J47</f>
        <v>#REF!</v>
      </c>
      <c r="R10" s="294" t="e">
        <f>ResidDataAndCalcs!K47</f>
        <v>#REF!</v>
      </c>
      <c r="S10" s="294" t="e">
        <f>ResidDataAndCalcs!L47</f>
        <v>#REF!</v>
      </c>
      <c r="T10" s="294" t="e">
        <f>ResidDataAndCalcs!N47</f>
        <v>#REF!</v>
      </c>
      <c r="U10" s="294" t="e">
        <f>ResidDataAndCalcs!O47</f>
        <v>#REF!</v>
      </c>
      <c r="V10" s="294" t="e">
        <f>ResidDataAndCalcs!P47</f>
        <v>#REF!</v>
      </c>
      <c r="W10" s="294" t="e">
        <f>ResidDataAndCalcs!Q47</f>
        <v>#REF!</v>
      </c>
      <c r="X10" s="294" t="e">
        <f>ResidDataAndCalcs!S47</f>
        <v>#REF!</v>
      </c>
      <c r="Y10" s="294" t="e">
        <f>ResidDataAndCalcs!T47</f>
        <v>#REF!</v>
      </c>
      <c r="Z10" s="294" t="e">
        <f>ResidDataAndCalcs!U47</f>
        <v>#REF!</v>
      </c>
      <c r="AA10" s="294" t="e">
        <f>ResidDataAndCalcs!V47</f>
        <v>#REF!</v>
      </c>
      <c r="AB10" s="294" t="e">
        <f>ResidDataAndCalcs!X47</f>
        <v>#REF!</v>
      </c>
      <c r="AC10" s="294" t="e">
        <f>ResidDataAndCalcs!Y47</f>
        <v>#REF!</v>
      </c>
      <c r="AD10" s="294" t="e">
        <f>ResidDataAndCalcs!Z47</f>
        <v>#REF!</v>
      </c>
      <c r="AE10" s="294" t="e">
        <f>ResidDataAndCalcs!AA47</f>
        <v>#REF!</v>
      </c>
      <c r="AF10" s="301">
        <v>1</v>
      </c>
      <c r="AG10" s="301">
        <v>0</v>
      </c>
      <c r="AH10" s="301">
        <v>0</v>
      </c>
      <c r="AI10" s="301">
        <v>0</v>
      </c>
      <c r="AJ10" s="301">
        <v>0</v>
      </c>
      <c r="AK10" s="301">
        <v>0</v>
      </c>
      <c r="AL10" s="301">
        <v>0</v>
      </c>
      <c r="AM10" s="301">
        <v>0</v>
      </c>
      <c r="AN10" s="301">
        <v>0</v>
      </c>
      <c r="AO10" s="301">
        <v>0</v>
      </c>
      <c r="AP10" s="301">
        <v>0</v>
      </c>
    </row>
    <row r="11" spans="1:42" ht="12" customHeight="1" x14ac:dyDescent="0.2">
      <c r="A11" s="263" t="str">
        <f>Technologies!M153</f>
        <v>R2,R3,R4,R5,R6</v>
      </c>
      <c r="B11" s="263" t="str">
        <f>Technologies!C153</f>
        <v>TLESSGSL</v>
      </c>
      <c r="C11" s="263" t="str">
        <f>Technologies!D153</f>
        <v>TL.GSL.SS.Existing fleet</v>
      </c>
      <c r="D11" s="263" t="s">
        <v>362</v>
      </c>
      <c r="E11" s="263" t="str">
        <f>Commodities!$D$28</f>
        <v>TLGSL</v>
      </c>
      <c r="F11" s="263" t="str">
        <f>Commodities!$D$25</f>
        <v>TL</v>
      </c>
      <c r="G11" s="263">
        <v>2010</v>
      </c>
      <c r="H11" s="301">
        <v>15</v>
      </c>
      <c r="I11" s="302">
        <f>ConsolidatedVehData!AF12</f>
        <v>0.1452</v>
      </c>
      <c r="J11" s="293" t="e">
        <f>ConsolidatedVehData!AB12</f>
        <v>#REF!</v>
      </c>
      <c r="K11" s="303">
        <v>0.18</v>
      </c>
      <c r="L11" s="294" t="e">
        <f>ResidDataAndCalcs!D49</f>
        <v>#REF!</v>
      </c>
      <c r="M11" s="294" t="e">
        <f>ResidDataAndCalcs!E49</f>
        <v>#REF!</v>
      </c>
      <c r="N11" s="294" t="e">
        <f>ResidDataAndCalcs!F49</f>
        <v>#REF!</v>
      </c>
      <c r="O11" s="294" t="e">
        <f>ResidDataAndCalcs!G49</f>
        <v>#REF!</v>
      </c>
      <c r="P11" s="294" t="e">
        <f>ResidDataAndCalcs!I49</f>
        <v>#REF!</v>
      </c>
      <c r="Q11" s="294" t="e">
        <f>ResidDataAndCalcs!J49</f>
        <v>#REF!</v>
      </c>
      <c r="R11" s="294" t="e">
        <f>ResidDataAndCalcs!K49</f>
        <v>#REF!</v>
      </c>
      <c r="S11" s="294" t="e">
        <f>ResidDataAndCalcs!L49</f>
        <v>#REF!</v>
      </c>
      <c r="T11" s="294" t="e">
        <f>ResidDataAndCalcs!N49</f>
        <v>#REF!</v>
      </c>
      <c r="U11" s="294" t="e">
        <f>ResidDataAndCalcs!O49</f>
        <v>#REF!</v>
      </c>
      <c r="V11" s="294" t="e">
        <f>ResidDataAndCalcs!P49</f>
        <v>#REF!</v>
      </c>
      <c r="W11" s="294" t="e">
        <f>ResidDataAndCalcs!Q49</f>
        <v>#REF!</v>
      </c>
      <c r="X11" s="294" t="e">
        <f>ResidDataAndCalcs!S49</f>
        <v>#REF!</v>
      </c>
      <c r="Y11" s="294" t="e">
        <f>ResidDataAndCalcs!T49</f>
        <v>#REF!</v>
      </c>
      <c r="Z11" s="294" t="e">
        <f>ResidDataAndCalcs!U49</f>
        <v>#REF!</v>
      </c>
      <c r="AA11" s="294" t="e">
        <f>ResidDataAndCalcs!V49</f>
        <v>#REF!</v>
      </c>
      <c r="AB11" s="294" t="e">
        <f>ResidDataAndCalcs!X49</f>
        <v>#REF!</v>
      </c>
      <c r="AC11" s="294" t="e">
        <f>ResidDataAndCalcs!Y49</f>
        <v>#REF!</v>
      </c>
      <c r="AD11" s="294" t="e">
        <f>ResidDataAndCalcs!Z49</f>
        <v>#REF!</v>
      </c>
      <c r="AE11" s="294" t="e">
        <f>ResidDataAndCalcs!AA49</f>
        <v>#REF!</v>
      </c>
      <c r="AF11" s="301">
        <v>1</v>
      </c>
      <c r="AG11" s="301">
        <v>0</v>
      </c>
      <c r="AH11" s="301">
        <v>0</v>
      </c>
      <c r="AI11" s="301">
        <v>0</v>
      </c>
      <c r="AJ11" s="301">
        <v>0</v>
      </c>
      <c r="AK11" s="301">
        <v>0</v>
      </c>
      <c r="AL11" s="301">
        <v>0</v>
      </c>
      <c r="AM11" s="301">
        <v>0</v>
      </c>
      <c r="AN11" s="301">
        <v>0</v>
      </c>
      <c r="AO11" s="301">
        <v>0</v>
      </c>
      <c r="AP11" s="301">
        <v>0</v>
      </c>
    </row>
    <row r="12" spans="1:42" ht="12" customHeight="1" x14ac:dyDescent="0.2">
      <c r="A12" s="263" t="str">
        <f>Technologies!M154</f>
        <v>R2,R3,R4,R5,R6</v>
      </c>
      <c r="B12" s="263" t="str">
        <f>Technologies!C154</f>
        <v>TLELSGSL</v>
      </c>
      <c r="C12" s="263" t="str">
        <f>Technologies!D154</f>
        <v>TL.GSL.LS.Existing fleet</v>
      </c>
      <c r="D12" s="263" t="s">
        <v>362</v>
      </c>
      <c r="E12" s="263" t="str">
        <f>Commodities!$D$28</f>
        <v>TLGSL</v>
      </c>
      <c r="F12" s="263" t="str">
        <f>Commodities!$D$25</f>
        <v>TL</v>
      </c>
      <c r="G12" s="263">
        <v>2010</v>
      </c>
      <c r="H12" s="301">
        <v>15</v>
      </c>
      <c r="I12" s="302">
        <f>ConsolidatedVehData!AF13</f>
        <v>0.12130000000000001</v>
      </c>
      <c r="J12" s="293" t="e">
        <f>ConsolidatedVehData!AB13</f>
        <v>#REF!</v>
      </c>
      <c r="K12" s="303">
        <v>0.18</v>
      </c>
      <c r="L12" s="294" t="e">
        <f>ResidDataAndCalcs!D48</f>
        <v>#REF!</v>
      </c>
      <c r="M12" s="294" t="e">
        <f>ResidDataAndCalcs!E48</f>
        <v>#REF!</v>
      </c>
      <c r="N12" s="294" t="e">
        <f>ResidDataAndCalcs!F48</f>
        <v>#REF!</v>
      </c>
      <c r="O12" s="294" t="e">
        <f>ResidDataAndCalcs!G48</f>
        <v>#REF!</v>
      </c>
      <c r="P12" s="294" t="e">
        <f>ResidDataAndCalcs!I48</f>
        <v>#REF!</v>
      </c>
      <c r="Q12" s="294" t="e">
        <f>ResidDataAndCalcs!J48</f>
        <v>#REF!</v>
      </c>
      <c r="R12" s="294" t="e">
        <f>ResidDataAndCalcs!K48</f>
        <v>#REF!</v>
      </c>
      <c r="S12" s="294" t="e">
        <f>ResidDataAndCalcs!L48</f>
        <v>#REF!</v>
      </c>
      <c r="T12" s="294" t="e">
        <f>ResidDataAndCalcs!N48</f>
        <v>#REF!</v>
      </c>
      <c r="U12" s="294" t="e">
        <f>ResidDataAndCalcs!O48</f>
        <v>#REF!</v>
      </c>
      <c r="V12" s="294" t="e">
        <f>ResidDataAndCalcs!P48</f>
        <v>#REF!</v>
      </c>
      <c r="W12" s="294" t="e">
        <f>ResidDataAndCalcs!Q48</f>
        <v>#REF!</v>
      </c>
      <c r="X12" s="294" t="e">
        <f>ResidDataAndCalcs!S48</f>
        <v>#REF!</v>
      </c>
      <c r="Y12" s="294" t="e">
        <f>ResidDataAndCalcs!T48</f>
        <v>#REF!</v>
      </c>
      <c r="Z12" s="294" t="e">
        <f>ResidDataAndCalcs!U48</f>
        <v>#REF!</v>
      </c>
      <c r="AA12" s="294" t="e">
        <f>ResidDataAndCalcs!V48</f>
        <v>#REF!</v>
      </c>
      <c r="AB12" s="294" t="e">
        <f>ResidDataAndCalcs!X48</f>
        <v>#REF!</v>
      </c>
      <c r="AC12" s="294" t="e">
        <f>ResidDataAndCalcs!Y48</f>
        <v>#REF!</v>
      </c>
      <c r="AD12" s="294" t="e">
        <f>ResidDataAndCalcs!Z48</f>
        <v>#REF!</v>
      </c>
      <c r="AE12" s="294" t="e">
        <f>ResidDataAndCalcs!AA48</f>
        <v>#REF!</v>
      </c>
      <c r="AF12" s="301">
        <v>1</v>
      </c>
      <c r="AG12" s="301">
        <v>0</v>
      </c>
      <c r="AH12" s="301">
        <v>0</v>
      </c>
      <c r="AI12" s="301">
        <v>0</v>
      </c>
      <c r="AJ12" s="301">
        <v>0</v>
      </c>
      <c r="AK12" s="301">
        <v>0</v>
      </c>
      <c r="AL12" s="301">
        <v>0</v>
      </c>
      <c r="AM12" s="301">
        <v>0</v>
      </c>
      <c r="AN12" s="301">
        <v>0</v>
      </c>
      <c r="AO12" s="301">
        <v>0</v>
      </c>
      <c r="AP12" s="301">
        <v>0</v>
      </c>
    </row>
    <row r="13" spans="1:42" ht="12" customHeight="1" x14ac:dyDescent="0.2">
      <c r="A13" s="263" t="str">
        <f>Technologies!M155</f>
        <v>R2,R3,R4,R5,R6</v>
      </c>
      <c r="B13" s="263" t="str">
        <f>Technologies!C155</f>
        <v>TLEMGSL</v>
      </c>
      <c r="C13" s="263" t="str">
        <f>Technologies!D155</f>
        <v>TL.GSL.M.Existing Fleet</v>
      </c>
      <c r="D13" s="263" t="s">
        <v>362</v>
      </c>
      <c r="E13" s="263" t="str">
        <f>Commodities!$D$28</f>
        <v>TLGSL</v>
      </c>
      <c r="F13" s="263" t="str">
        <f>Commodities!$D$25</f>
        <v>TL</v>
      </c>
      <c r="G13" s="263">
        <v>2010</v>
      </c>
      <c r="H13" s="301">
        <v>15</v>
      </c>
      <c r="I13" s="302">
        <f>ConsolidatedVehData!AF14</f>
        <v>0.15759999999999999</v>
      </c>
      <c r="J13" s="293" t="e">
        <f>ConsolidatedVehData!AB14</f>
        <v>#REF!</v>
      </c>
      <c r="K13" s="303">
        <v>0.18</v>
      </c>
      <c r="L13" s="294" t="e">
        <f>ResidDataAndCalcs!D50</f>
        <v>#REF!</v>
      </c>
      <c r="M13" s="294" t="e">
        <f>ResidDataAndCalcs!E50</f>
        <v>#REF!</v>
      </c>
      <c r="N13" s="294" t="e">
        <f>ResidDataAndCalcs!F50</f>
        <v>#REF!</v>
      </c>
      <c r="O13" s="294" t="e">
        <f>ResidDataAndCalcs!G50</f>
        <v>#REF!</v>
      </c>
      <c r="P13" s="294" t="e">
        <f>ResidDataAndCalcs!I50</f>
        <v>#REF!</v>
      </c>
      <c r="Q13" s="294" t="e">
        <f>ResidDataAndCalcs!J50</f>
        <v>#REF!</v>
      </c>
      <c r="R13" s="294" t="e">
        <f>ResidDataAndCalcs!K50</f>
        <v>#REF!</v>
      </c>
      <c r="S13" s="294" t="e">
        <f>ResidDataAndCalcs!L50</f>
        <v>#REF!</v>
      </c>
      <c r="T13" s="294" t="e">
        <f>ResidDataAndCalcs!N50</f>
        <v>#REF!</v>
      </c>
      <c r="U13" s="294" t="e">
        <f>ResidDataAndCalcs!O50</f>
        <v>#REF!</v>
      </c>
      <c r="V13" s="294" t="e">
        <f>ResidDataAndCalcs!P50</f>
        <v>#REF!</v>
      </c>
      <c r="W13" s="294" t="e">
        <f>ResidDataAndCalcs!Q50</f>
        <v>#REF!</v>
      </c>
      <c r="X13" s="294" t="e">
        <f>ResidDataAndCalcs!S50</f>
        <v>#REF!</v>
      </c>
      <c r="Y13" s="294" t="e">
        <f>ResidDataAndCalcs!T50</f>
        <v>#REF!</v>
      </c>
      <c r="Z13" s="294" t="e">
        <f>ResidDataAndCalcs!U50</f>
        <v>#REF!</v>
      </c>
      <c r="AA13" s="294" t="e">
        <f>ResidDataAndCalcs!V50</f>
        <v>#REF!</v>
      </c>
      <c r="AB13" s="294" t="e">
        <f>ResidDataAndCalcs!X50</f>
        <v>#REF!</v>
      </c>
      <c r="AC13" s="294" t="e">
        <f>ResidDataAndCalcs!Y50</f>
        <v>#REF!</v>
      </c>
      <c r="AD13" s="294" t="e">
        <f>ResidDataAndCalcs!Z50</f>
        <v>#REF!</v>
      </c>
      <c r="AE13" s="294" t="e">
        <f>ResidDataAndCalcs!AA50</f>
        <v>#REF!</v>
      </c>
      <c r="AF13" s="301">
        <v>1</v>
      </c>
      <c r="AG13" s="301">
        <v>0</v>
      </c>
      <c r="AH13" s="301">
        <v>0</v>
      </c>
      <c r="AI13" s="301">
        <v>0</v>
      </c>
      <c r="AJ13" s="301">
        <v>0</v>
      </c>
      <c r="AK13" s="301">
        <v>0</v>
      </c>
      <c r="AL13" s="301">
        <v>0</v>
      </c>
      <c r="AM13" s="301">
        <v>0</v>
      </c>
      <c r="AN13" s="301">
        <v>0</v>
      </c>
      <c r="AO13" s="301">
        <v>0</v>
      </c>
      <c r="AP13" s="301">
        <v>0</v>
      </c>
    </row>
    <row r="14" spans="1:42" ht="12" customHeight="1" x14ac:dyDescent="0.2">
      <c r="A14" s="263" t="str">
        <f>Technologies!M156</f>
        <v>R2,R3,R4,R5,R6</v>
      </c>
      <c r="B14" s="263" t="str">
        <f>Technologies!C156</f>
        <v>TLEPGSL</v>
      </c>
      <c r="C14" s="263" t="str">
        <f>Technologies!D156</f>
        <v>TL.GSL.P.Existing Fleet</v>
      </c>
      <c r="D14" s="263" t="s">
        <v>362</v>
      </c>
      <c r="E14" s="263" t="str">
        <f>Commodities!$D$28</f>
        <v>TLGSL</v>
      </c>
      <c r="F14" s="263" t="str">
        <f>Commodities!$D$25</f>
        <v>TL</v>
      </c>
      <c r="G14" s="263">
        <v>2010</v>
      </c>
      <c r="H14" s="301">
        <v>15</v>
      </c>
      <c r="I14" s="302">
        <f>ConsolidatedVehData!AF15</f>
        <v>0.13009999999999999</v>
      </c>
      <c r="J14" s="293" t="e">
        <f>ConsolidatedVehData!AB15</f>
        <v>#REF!</v>
      </c>
      <c r="K14" s="303">
        <v>0.18</v>
      </c>
      <c r="L14" s="294" t="e">
        <f>ResidDataAndCalcs!D51</f>
        <v>#REF!</v>
      </c>
      <c r="M14" s="294" t="e">
        <f>ResidDataAndCalcs!E51</f>
        <v>#REF!</v>
      </c>
      <c r="N14" s="294" t="e">
        <f>ResidDataAndCalcs!F51</f>
        <v>#REF!</v>
      </c>
      <c r="O14" s="294" t="e">
        <f>ResidDataAndCalcs!G51</f>
        <v>#REF!</v>
      </c>
      <c r="P14" s="294" t="e">
        <f>ResidDataAndCalcs!I51</f>
        <v>#REF!</v>
      </c>
      <c r="Q14" s="294" t="e">
        <f>ResidDataAndCalcs!J51</f>
        <v>#REF!</v>
      </c>
      <c r="R14" s="294" t="e">
        <f>ResidDataAndCalcs!K51</f>
        <v>#REF!</v>
      </c>
      <c r="S14" s="294" t="e">
        <f>ResidDataAndCalcs!L51</f>
        <v>#REF!</v>
      </c>
      <c r="T14" s="294" t="e">
        <f>ResidDataAndCalcs!N51</f>
        <v>#REF!</v>
      </c>
      <c r="U14" s="294" t="e">
        <f>ResidDataAndCalcs!O51</f>
        <v>#REF!</v>
      </c>
      <c r="V14" s="294" t="e">
        <f>ResidDataAndCalcs!P51</f>
        <v>#REF!</v>
      </c>
      <c r="W14" s="294" t="e">
        <f>ResidDataAndCalcs!Q51</f>
        <v>#REF!</v>
      </c>
      <c r="X14" s="294" t="e">
        <f>ResidDataAndCalcs!S51</f>
        <v>#REF!</v>
      </c>
      <c r="Y14" s="294" t="e">
        <f>ResidDataAndCalcs!T51</f>
        <v>#REF!</v>
      </c>
      <c r="Z14" s="294" t="e">
        <f>ResidDataAndCalcs!U51</f>
        <v>#REF!</v>
      </c>
      <c r="AA14" s="294" t="e">
        <f>ResidDataAndCalcs!V51</f>
        <v>#REF!</v>
      </c>
      <c r="AB14" s="294" t="e">
        <f>ResidDataAndCalcs!X51</f>
        <v>#REF!</v>
      </c>
      <c r="AC14" s="294" t="e">
        <f>ResidDataAndCalcs!Y51</f>
        <v>#REF!</v>
      </c>
      <c r="AD14" s="294" t="e">
        <f>ResidDataAndCalcs!Z51</f>
        <v>#REF!</v>
      </c>
      <c r="AE14" s="294" t="e">
        <f>ResidDataAndCalcs!AA51</f>
        <v>#REF!</v>
      </c>
      <c r="AF14" s="301">
        <v>1</v>
      </c>
      <c r="AG14" s="301">
        <v>0</v>
      </c>
      <c r="AH14" s="301">
        <v>0</v>
      </c>
      <c r="AI14" s="301">
        <v>0</v>
      </c>
      <c r="AJ14" s="301">
        <v>0</v>
      </c>
      <c r="AK14" s="301">
        <v>0</v>
      </c>
      <c r="AL14" s="301">
        <v>0</v>
      </c>
      <c r="AM14" s="301">
        <v>0</v>
      </c>
      <c r="AN14" s="301">
        <v>0</v>
      </c>
      <c r="AO14" s="301">
        <v>0</v>
      </c>
      <c r="AP14" s="301">
        <v>0</v>
      </c>
    </row>
    <row r="15" spans="1:42" ht="12" customHeight="1" x14ac:dyDescent="0.2">
      <c r="A15" s="263" t="str">
        <f>Technologies!M157</f>
        <v>R2,R3,R4,R5,R6</v>
      </c>
      <c r="B15" s="263" t="str">
        <f>Technologies!C157</f>
        <v>TLEPDSL</v>
      </c>
      <c r="C15" s="263" t="str">
        <f>Technologies!D157</f>
        <v>TL.DSL.P.Existing fleet</v>
      </c>
      <c r="D15" s="263" t="s">
        <v>362</v>
      </c>
      <c r="E15" s="263" t="str">
        <f>Commodities!$D$27</f>
        <v>TRNDSL</v>
      </c>
      <c r="F15" s="263" t="str">
        <f>Commodities!$D$25</f>
        <v>TL</v>
      </c>
      <c r="G15" s="263">
        <v>2010</v>
      </c>
      <c r="H15" s="301">
        <v>15</v>
      </c>
      <c r="I15" s="302">
        <f>ConsolidatedVehData!AF16</f>
        <v>0.13639999999999999</v>
      </c>
      <c r="J15" s="293" t="e">
        <f>ConsolidatedVehData!AB16</f>
        <v>#REF!</v>
      </c>
      <c r="K15" s="303">
        <v>0.18</v>
      </c>
      <c r="L15" s="294" t="e">
        <f>ResidDataAndCalcs!D52</f>
        <v>#REF!</v>
      </c>
      <c r="M15" s="294" t="e">
        <f>ResidDataAndCalcs!E52</f>
        <v>#REF!</v>
      </c>
      <c r="N15" s="294" t="e">
        <f>ResidDataAndCalcs!F52</f>
        <v>#REF!</v>
      </c>
      <c r="O15" s="294" t="e">
        <f>ResidDataAndCalcs!G52</f>
        <v>#REF!</v>
      </c>
      <c r="P15" s="294" t="e">
        <f>ResidDataAndCalcs!I52</f>
        <v>#REF!</v>
      </c>
      <c r="Q15" s="294" t="e">
        <f>ResidDataAndCalcs!J52</f>
        <v>#REF!</v>
      </c>
      <c r="R15" s="294" t="e">
        <f>ResidDataAndCalcs!K52</f>
        <v>#REF!</v>
      </c>
      <c r="S15" s="294" t="e">
        <f>ResidDataAndCalcs!L52</f>
        <v>#REF!</v>
      </c>
      <c r="T15" s="294" t="e">
        <f>ResidDataAndCalcs!N52</f>
        <v>#REF!</v>
      </c>
      <c r="U15" s="294" t="e">
        <f>ResidDataAndCalcs!O52</f>
        <v>#REF!</v>
      </c>
      <c r="V15" s="294" t="e">
        <f>ResidDataAndCalcs!P52</f>
        <v>#REF!</v>
      </c>
      <c r="W15" s="294" t="e">
        <f>ResidDataAndCalcs!Q52</f>
        <v>#REF!</v>
      </c>
      <c r="X15" s="294" t="e">
        <f>ResidDataAndCalcs!S52</f>
        <v>#REF!</v>
      </c>
      <c r="Y15" s="294" t="e">
        <f>ResidDataAndCalcs!T52</f>
        <v>#REF!</v>
      </c>
      <c r="Z15" s="294" t="e">
        <f>ResidDataAndCalcs!U52</f>
        <v>#REF!</v>
      </c>
      <c r="AA15" s="294" t="e">
        <f>ResidDataAndCalcs!V52</f>
        <v>#REF!</v>
      </c>
      <c r="AB15" s="294" t="e">
        <f>ResidDataAndCalcs!X52</f>
        <v>#REF!</v>
      </c>
      <c r="AC15" s="294" t="e">
        <f>ResidDataAndCalcs!Y52</f>
        <v>#REF!</v>
      </c>
      <c r="AD15" s="294" t="e">
        <f>ResidDataAndCalcs!Z52</f>
        <v>#REF!</v>
      </c>
      <c r="AE15" s="294" t="e">
        <f>ResidDataAndCalcs!AA52</f>
        <v>#REF!</v>
      </c>
      <c r="AF15" s="301">
        <v>1</v>
      </c>
      <c r="AG15" s="301">
        <v>0</v>
      </c>
      <c r="AH15" s="301">
        <v>0</v>
      </c>
      <c r="AI15" s="301">
        <v>0</v>
      </c>
      <c r="AJ15" s="301">
        <v>0</v>
      </c>
      <c r="AK15" s="301">
        <v>0</v>
      </c>
      <c r="AL15" s="301">
        <v>0</v>
      </c>
      <c r="AM15" s="301">
        <v>0</v>
      </c>
      <c r="AN15" s="301">
        <v>0</v>
      </c>
      <c r="AO15" s="301">
        <v>0</v>
      </c>
      <c r="AP15" s="301">
        <v>0</v>
      </c>
    </row>
    <row r="16" spans="1:42" ht="12" customHeight="1" x14ac:dyDescent="0.2">
      <c r="A16" s="263" t="str">
        <f>Technologies!M158</f>
        <v>*R2,R3,R4,R5,R6</v>
      </c>
      <c r="B16" s="263" t="str">
        <f>Technologies!C158</f>
        <v>TLEETHX</v>
      </c>
      <c r="C16" s="263" t="str">
        <f>Technologies!D158</f>
        <v>TL.E85X.F.Existing fleet</v>
      </c>
      <c r="D16" s="263" t="s">
        <v>362</v>
      </c>
      <c r="E16" s="263" t="str">
        <f>Commodities!$D$29</f>
        <v>TLE85X</v>
      </c>
      <c r="F16" s="263" t="str">
        <f>Commodities!$D$25</f>
        <v>TL</v>
      </c>
      <c r="G16" s="263">
        <v>2010</v>
      </c>
      <c r="H16" s="301">
        <v>15</v>
      </c>
      <c r="I16" s="302">
        <f>ConsolidatedVehData!AF18</f>
        <v>0.15959999999999999</v>
      </c>
      <c r="J16" s="293" t="e">
        <f>ConsolidatedVehData!AB18</f>
        <v>#REF!</v>
      </c>
      <c r="K16" s="303">
        <v>0.18</v>
      </c>
      <c r="L16" s="294">
        <f>ResidDataAndCalcs!D55</f>
        <v>0</v>
      </c>
      <c r="M16" s="294" t="e">
        <f>ResidDataAndCalcs!E55</f>
        <v>#REF!</v>
      </c>
      <c r="N16" s="294">
        <f>ResidDataAndCalcs!F55</f>
        <v>0</v>
      </c>
      <c r="O16" s="294">
        <f>ResidDataAndCalcs!G55</f>
        <v>0</v>
      </c>
      <c r="P16" s="294">
        <f>ResidDataAndCalcs!I55</f>
        <v>0</v>
      </c>
      <c r="Q16" s="294">
        <f>ResidDataAndCalcs!J55</f>
        <v>0</v>
      </c>
      <c r="R16" s="294">
        <f>ResidDataAndCalcs!K55</f>
        <v>0</v>
      </c>
      <c r="S16" s="294">
        <f>ResidDataAndCalcs!L55</f>
        <v>0</v>
      </c>
      <c r="T16" s="294">
        <f>ResidDataAndCalcs!N55</f>
        <v>0</v>
      </c>
      <c r="U16" s="294">
        <f>ResidDataAndCalcs!O55</f>
        <v>0</v>
      </c>
      <c r="V16" s="294">
        <f>ResidDataAndCalcs!P55</f>
        <v>0</v>
      </c>
      <c r="W16" s="294">
        <f>ResidDataAndCalcs!Q55</f>
        <v>0</v>
      </c>
      <c r="X16" s="294">
        <f>ResidDataAndCalcs!S55</f>
        <v>0</v>
      </c>
      <c r="Y16" s="294">
        <f>ResidDataAndCalcs!T55</f>
        <v>0</v>
      </c>
      <c r="Z16" s="294">
        <f>ResidDataAndCalcs!U55</f>
        <v>0</v>
      </c>
      <c r="AA16" s="294">
        <f>ResidDataAndCalcs!V55</f>
        <v>0</v>
      </c>
      <c r="AB16" s="294">
        <f>ResidDataAndCalcs!X55</f>
        <v>0</v>
      </c>
      <c r="AC16" s="294">
        <f>ResidDataAndCalcs!Y55</f>
        <v>0</v>
      </c>
      <c r="AD16" s="294">
        <f>ResidDataAndCalcs!Z55</f>
        <v>0</v>
      </c>
      <c r="AE16" s="294">
        <f>ResidDataAndCalcs!AA55</f>
        <v>0</v>
      </c>
      <c r="AF16" s="301">
        <v>1</v>
      </c>
      <c r="AG16" s="301">
        <v>0</v>
      </c>
      <c r="AH16" s="301">
        <v>0</v>
      </c>
      <c r="AI16" s="301">
        <v>0</v>
      </c>
      <c r="AJ16" s="301">
        <v>0</v>
      </c>
      <c r="AK16" s="301">
        <v>0</v>
      </c>
      <c r="AL16" s="301">
        <v>0</v>
      </c>
      <c r="AM16" s="301">
        <v>0</v>
      </c>
      <c r="AN16" s="301">
        <v>0</v>
      </c>
      <c r="AO16" s="301">
        <v>0</v>
      </c>
      <c r="AP16" s="301">
        <v>0</v>
      </c>
    </row>
    <row r="17" spans="1:42" ht="12" customHeight="1" x14ac:dyDescent="0.2">
      <c r="A17" s="263" t="str">
        <f>Technologies!M159</f>
        <v>*R2,R3,R4,R5,R6</v>
      </c>
      <c r="B17" s="263" t="str">
        <f>Technologies!C159</f>
        <v>TLECNGX</v>
      </c>
      <c r="C17" s="263" t="str">
        <f>Technologies!D159</f>
        <v>TL.CNGX.F.Existing fleet</v>
      </c>
      <c r="D17" s="263" t="s">
        <v>362</v>
      </c>
      <c r="E17" s="263" t="s">
        <v>30</v>
      </c>
      <c r="F17" s="263" t="str">
        <f>Commodities!$D$25</f>
        <v>TL</v>
      </c>
      <c r="G17" s="263">
        <v>2010</v>
      </c>
      <c r="H17" s="301">
        <v>15</v>
      </c>
      <c r="I17" s="302">
        <f>ConsolidatedVehData!AF19</f>
        <v>0.17119999999999999</v>
      </c>
      <c r="J17" s="293" t="e">
        <f>ConsolidatedVehData!AB19</f>
        <v>#REF!</v>
      </c>
      <c r="K17" s="303">
        <v>0.18</v>
      </c>
      <c r="L17" s="294" t="e">
        <f>ResidDataAndCalcs!D53</f>
        <v>#REF!</v>
      </c>
      <c r="M17" s="294" t="e">
        <f>ResidDataAndCalcs!E53</f>
        <v>#REF!</v>
      </c>
      <c r="N17" s="294" t="e">
        <f>ResidDataAndCalcs!F53</f>
        <v>#REF!</v>
      </c>
      <c r="O17" s="294" t="e">
        <f>ResidDataAndCalcs!G53</f>
        <v>#REF!</v>
      </c>
      <c r="P17" s="294" t="e">
        <f>ResidDataAndCalcs!I53</f>
        <v>#REF!</v>
      </c>
      <c r="Q17" s="294" t="e">
        <f>ResidDataAndCalcs!J53</f>
        <v>#REF!</v>
      </c>
      <c r="R17" s="294" t="e">
        <f>ResidDataAndCalcs!K53</f>
        <v>#REF!</v>
      </c>
      <c r="S17" s="294" t="e">
        <f>ResidDataAndCalcs!L53</f>
        <v>#REF!</v>
      </c>
      <c r="T17" s="294" t="e">
        <f>ResidDataAndCalcs!N53</f>
        <v>#REF!</v>
      </c>
      <c r="U17" s="294" t="e">
        <f>ResidDataAndCalcs!O53</f>
        <v>#REF!</v>
      </c>
      <c r="V17" s="294" t="e">
        <f>ResidDataAndCalcs!P53</f>
        <v>#REF!</v>
      </c>
      <c r="W17" s="294" t="e">
        <f>ResidDataAndCalcs!Q53</f>
        <v>#REF!</v>
      </c>
      <c r="X17" s="294" t="e">
        <f>ResidDataAndCalcs!S53</f>
        <v>#REF!</v>
      </c>
      <c r="Y17" s="294" t="e">
        <f>ResidDataAndCalcs!T53</f>
        <v>#REF!</v>
      </c>
      <c r="Z17" s="294" t="e">
        <f>ResidDataAndCalcs!U53</f>
        <v>#REF!</v>
      </c>
      <c r="AA17" s="294" t="e">
        <f>ResidDataAndCalcs!V53</f>
        <v>#REF!</v>
      </c>
      <c r="AB17" s="294" t="e">
        <f>ResidDataAndCalcs!X53</f>
        <v>#REF!</v>
      </c>
      <c r="AC17" s="294" t="e">
        <f>ResidDataAndCalcs!Y53</f>
        <v>#REF!</v>
      </c>
      <c r="AD17" s="294" t="e">
        <f>ResidDataAndCalcs!Z53</f>
        <v>#REF!</v>
      </c>
      <c r="AE17" s="294" t="e">
        <f>ResidDataAndCalcs!AA53</f>
        <v>#REF!</v>
      </c>
      <c r="AF17" s="301">
        <v>1</v>
      </c>
      <c r="AG17" s="301">
        <v>0</v>
      </c>
      <c r="AH17" s="301">
        <v>0</v>
      </c>
      <c r="AI17" s="301">
        <v>0</v>
      </c>
      <c r="AJ17" s="301">
        <v>0</v>
      </c>
      <c r="AK17" s="301">
        <v>0</v>
      </c>
      <c r="AL17" s="301">
        <v>0</v>
      </c>
      <c r="AM17" s="301">
        <v>0</v>
      </c>
      <c r="AN17" s="301">
        <v>0</v>
      </c>
      <c r="AO17" s="301">
        <v>0</v>
      </c>
      <c r="AP17" s="301">
        <v>0</v>
      </c>
    </row>
    <row r="18" spans="1:42" ht="12" customHeight="1" x14ac:dyDescent="0.2">
      <c r="A18" s="263" t="str">
        <f>Technologies!M160</f>
        <v>*R2,R3,R4,R5,R6</v>
      </c>
      <c r="B18" s="263" t="str">
        <f>Technologies!C160</f>
        <v>TLELPGX</v>
      </c>
      <c r="C18" s="263" t="str">
        <f>Technologies!D160</f>
        <v>TL.LPGX.F.Existing fleet</v>
      </c>
      <c r="D18" s="263" t="s">
        <v>362</v>
      </c>
      <c r="E18" s="263" t="s">
        <v>32</v>
      </c>
      <c r="F18" s="263" t="str">
        <f>Commodities!$D$25</f>
        <v>TL</v>
      </c>
      <c r="G18" s="263">
        <v>2010</v>
      </c>
      <c r="H18" s="301">
        <v>15</v>
      </c>
      <c r="I18" s="302">
        <f>ConsolidatedVehData!AF20</f>
        <v>0.17030000000000001</v>
      </c>
      <c r="J18" s="293" t="e">
        <f>ConsolidatedVehData!AB20</f>
        <v>#REF!</v>
      </c>
      <c r="K18" s="303">
        <v>0.18</v>
      </c>
      <c r="L18" s="294">
        <f>ResidDataAndCalcs!D56</f>
        <v>0</v>
      </c>
      <c r="M18" s="294">
        <f>ResidDataAndCalcs!E56</f>
        <v>0</v>
      </c>
      <c r="N18" s="294">
        <f>ResidDataAndCalcs!F56</f>
        <v>0</v>
      </c>
      <c r="O18" s="294">
        <f>ResidDataAndCalcs!G56</f>
        <v>0</v>
      </c>
      <c r="P18" s="294">
        <f>ResidDataAndCalcs!I56</f>
        <v>0</v>
      </c>
      <c r="Q18" s="294">
        <f>ResidDataAndCalcs!J56</f>
        <v>0</v>
      </c>
      <c r="R18" s="294">
        <f>ResidDataAndCalcs!K56</f>
        <v>0</v>
      </c>
      <c r="S18" s="294">
        <f>ResidDataAndCalcs!L56</f>
        <v>0</v>
      </c>
      <c r="T18" s="294">
        <f>ResidDataAndCalcs!N56</f>
        <v>0</v>
      </c>
      <c r="U18" s="294">
        <f>ResidDataAndCalcs!O56</f>
        <v>0</v>
      </c>
      <c r="V18" s="294">
        <f>ResidDataAndCalcs!P56</f>
        <v>0</v>
      </c>
      <c r="W18" s="294">
        <f>ResidDataAndCalcs!Q56</f>
        <v>0</v>
      </c>
      <c r="X18" s="294">
        <f>ResidDataAndCalcs!S56</f>
        <v>0</v>
      </c>
      <c r="Y18" s="294">
        <f>ResidDataAndCalcs!T56</f>
        <v>0</v>
      </c>
      <c r="Z18" s="294">
        <f>ResidDataAndCalcs!U56</f>
        <v>0</v>
      </c>
      <c r="AA18" s="294">
        <f>ResidDataAndCalcs!V56</f>
        <v>0</v>
      </c>
      <c r="AB18" s="294">
        <f>ResidDataAndCalcs!X56</f>
        <v>0</v>
      </c>
      <c r="AC18" s="294">
        <f>ResidDataAndCalcs!Y56</f>
        <v>0</v>
      </c>
      <c r="AD18" s="294">
        <f>ResidDataAndCalcs!Z56</f>
        <v>0</v>
      </c>
      <c r="AE18" s="294">
        <f>ResidDataAndCalcs!AA56</f>
        <v>0</v>
      </c>
      <c r="AF18" s="301">
        <v>1</v>
      </c>
      <c r="AG18" s="301">
        <v>0</v>
      </c>
      <c r="AH18" s="301">
        <v>0</v>
      </c>
      <c r="AI18" s="301">
        <v>0</v>
      </c>
      <c r="AJ18" s="301">
        <v>0</v>
      </c>
      <c r="AK18" s="301">
        <v>0</v>
      </c>
      <c r="AL18" s="301">
        <v>0</v>
      </c>
      <c r="AM18" s="301">
        <v>0</v>
      </c>
      <c r="AN18" s="301">
        <v>0</v>
      </c>
      <c r="AO18" s="301">
        <v>0</v>
      </c>
      <c r="AP18" s="301">
        <v>0</v>
      </c>
    </row>
    <row r="19" spans="1:42" ht="12" customHeight="1" x14ac:dyDescent="0.2">
      <c r="A19" s="263" t="str">
        <f>Technologies!M161</f>
        <v>R2,R3,R4,R5,R6</v>
      </c>
      <c r="B19" s="263" t="str">
        <f>Technologies!C161</f>
        <v>TLEELC</v>
      </c>
      <c r="C19" s="263" t="str">
        <f>Technologies!D161</f>
        <v>TL.ELC.F.Existing fleet</v>
      </c>
      <c r="D19" s="263" t="s">
        <v>362</v>
      </c>
      <c r="E19" s="263" t="str">
        <f>Commodities!$D$32</f>
        <v>TRNELC</v>
      </c>
      <c r="F19" s="263" t="str">
        <f>Commodities!$D$25</f>
        <v>TL</v>
      </c>
      <c r="G19" s="263">
        <v>2010</v>
      </c>
      <c r="H19" s="301">
        <v>15</v>
      </c>
      <c r="I19" s="302">
        <f>ConsolidatedVehData!AF21</f>
        <v>0.72250000000000003</v>
      </c>
      <c r="J19" s="293" t="e">
        <f>ConsolidatedVehData!AB21</f>
        <v>#REF!</v>
      </c>
      <c r="K19" s="303">
        <v>0.18</v>
      </c>
      <c r="L19" s="294" t="e">
        <f>ResidDataAndCalcs!D53</f>
        <v>#REF!</v>
      </c>
      <c r="M19" s="294" t="e">
        <f>ResidDataAndCalcs!E53</f>
        <v>#REF!</v>
      </c>
      <c r="N19" s="294" t="e">
        <f>ResidDataAndCalcs!F53</f>
        <v>#REF!</v>
      </c>
      <c r="O19" s="294" t="e">
        <f>ResidDataAndCalcs!G53</f>
        <v>#REF!</v>
      </c>
      <c r="P19" s="294" t="e">
        <f>ResidDataAndCalcs!I53</f>
        <v>#REF!</v>
      </c>
      <c r="Q19" s="294" t="e">
        <f>ResidDataAndCalcs!J53</f>
        <v>#REF!</v>
      </c>
      <c r="R19" s="294" t="e">
        <f>ResidDataAndCalcs!K53</f>
        <v>#REF!</v>
      </c>
      <c r="S19" s="294" t="e">
        <f>ResidDataAndCalcs!L53</f>
        <v>#REF!</v>
      </c>
      <c r="T19" s="294" t="e">
        <f>ResidDataAndCalcs!N53</f>
        <v>#REF!</v>
      </c>
      <c r="U19" s="294" t="e">
        <f>ResidDataAndCalcs!O53</f>
        <v>#REF!</v>
      </c>
      <c r="V19" s="294" t="e">
        <f>ResidDataAndCalcs!P53</f>
        <v>#REF!</v>
      </c>
      <c r="W19" s="294" t="e">
        <f>ResidDataAndCalcs!Q53</f>
        <v>#REF!</v>
      </c>
      <c r="X19" s="294" t="e">
        <f>ResidDataAndCalcs!S53</f>
        <v>#REF!</v>
      </c>
      <c r="Y19" s="294" t="e">
        <f>ResidDataAndCalcs!T53</f>
        <v>#REF!</v>
      </c>
      <c r="Z19" s="294" t="e">
        <f>ResidDataAndCalcs!U53</f>
        <v>#REF!</v>
      </c>
      <c r="AA19" s="294" t="e">
        <f>ResidDataAndCalcs!V53</f>
        <v>#REF!</v>
      </c>
      <c r="AB19" s="294" t="e">
        <f>ResidDataAndCalcs!X53</f>
        <v>#REF!</v>
      </c>
      <c r="AC19" s="294" t="e">
        <f>ResidDataAndCalcs!Y53</f>
        <v>#REF!</v>
      </c>
      <c r="AD19" s="294" t="e">
        <f>ResidDataAndCalcs!Z53</f>
        <v>#REF!</v>
      </c>
      <c r="AE19" s="294" t="e">
        <f>ResidDataAndCalcs!AA53</f>
        <v>#REF!</v>
      </c>
      <c r="AF19" s="301">
        <v>1</v>
      </c>
      <c r="AG19" s="301">
        <v>0</v>
      </c>
      <c r="AH19" s="301">
        <v>0</v>
      </c>
      <c r="AI19" s="301">
        <v>0</v>
      </c>
      <c r="AJ19" s="301">
        <v>0</v>
      </c>
      <c r="AK19" s="301">
        <v>0</v>
      </c>
      <c r="AL19" s="301">
        <v>0</v>
      </c>
      <c r="AM19" s="301">
        <v>0</v>
      </c>
      <c r="AN19" s="301">
        <v>0</v>
      </c>
      <c r="AO19" s="301">
        <v>0</v>
      </c>
      <c r="AP19" s="301">
        <v>0</v>
      </c>
    </row>
    <row r="20" spans="1:42" x14ac:dyDescent="0.2">
      <c r="A20" s="304" t="s">
        <v>892</v>
      </c>
      <c r="B20" s="305"/>
      <c r="C20" s="305"/>
      <c r="D20" s="301"/>
      <c r="E20" s="301"/>
      <c r="F20" s="301"/>
      <c r="G20" s="301"/>
      <c r="H20" s="301"/>
      <c r="I20" s="293"/>
      <c r="J20" s="301"/>
      <c r="K20" s="301"/>
      <c r="L20" s="294" t="e">
        <f>SUM(L7:L19)</f>
        <v>#REF!</v>
      </c>
      <c r="M20" s="294" t="e">
        <f t="shared" ref="M20:AE20" si="0">SUM(M7:M19)</f>
        <v>#REF!</v>
      </c>
      <c r="N20" s="294" t="e">
        <f t="shared" si="0"/>
        <v>#REF!</v>
      </c>
      <c r="O20" s="294" t="e">
        <f t="shared" si="0"/>
        <v>#REF!</v>
      </c>
      <c r="P20" s="294" t="e">
        <f t="shared" si="0"/>
        <v>#REF!</v>
      </c>
      <c r="Q20" s="294" t="e">
        <f t="shared" si="0"/>
        <v>#REF!</v>
      </c>
      <c r="R20" s="294" t="e">
        <f t="shared" si="0"/>
        <v>#REF!</v>
      </c>
      <c r="S20" s="294" t="e">
        <f t="shared" si="0"/>
        <v>#REF!</v>
      </c>
      <c r="T20" s="294" t="e">
        <f t="shared" si="0"/>
        <v>#REF!</v>
      </c>
      <c r="U20" s="294" t="e">
        <f t="shared" si="0"/>
        <v>#REF!</v>
      </c>
      <c r="V20" s="294" t="e">
        <f t="shared" si="0"/>
        <v>#REF!</v>
      </c>
      <c r="W20" s="294" t="e">
        <f t="shared" si="0"/>
        <v>#REF!</v>
      </c>
      <c r="X20" s="294" t="e">
        <f t="shared" si="0"/>
        <v>#REF!</v>
      </c>
      <c r="Y20" s="294" t="e">
        <f t="shared" si="0"/>
        <v>#REF!</v>
      </c>
      <c r="Z20" s="294" t="e">
        <f t="shared" si="0"/>
        <v>#REF!</v>
      </c>
      <c r="AA20" s="294" t="e">
        <f t="shared" si="0"/>
        <v>#REF!</v>
      </c>
      <c r="AB20" s="294" t="e">
        <f t="shared" si="0"/>
        <v>#REF!</v>
      </c>
      <c r="AC20" s="294" t="e">
        <f t="shared" si="0"/>
        <v>#REF!</v>
      </c>
      <c r="AD20" s="294" t="e">
        <f t="shared" si="0"/>
        <v>#REF!</v>
      </c>
      <c r="AE20" s="294" t="e">
        <f t="shared" si="0"/>
        <v>#REF!</v>
      </c>
      <c r="AF20" s="301"/>
      <c r="AG20" s="301"/>
      <c r="AH20" s="301"/>
      <c r="AI20" s="301"/>
      <c r="AJ20" s="301"/>
      <c r="AK20" s="301"/>
      <c r="AL20" s="301"/>
      <c r="AM20" s="301"/>
      <c r="AN20" s="301"/>
      <c r="AO20" s="301"/>
      <c r="AP20" s="301"/>
    </row>
    <row r="21" spans="1:42" x14ac:dyDescent="0.2">
      <c r="I21" s="274"/>
    </row>
    <row r="22" spans="1:42" x14ac:dyDescent="0.2">
      <c r="X22" s="274"/>
      <c r="Y22" s="274"/>
      <c r="Z22" s="274"/>
      <c r="AA22" s="274"/>
    </row>
  </sheetData>
  <phoneticPr fontId="0" type="noConversion"/>
  <pageMargins left="0.75" right="0.75" top="1" bottom="1" header="0.5" footer="0.5"/>
  <pageSetup paperSize="9" orientation="landscape" horizont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AV108"/>
  <sheetViews>
    <sheetView showFormulas="1" zoomScale="80" zoomScaleNormal="80" workbookViewId="0">
      <selection activeCell="G57" sqref="G57"/>
    </sheetView>
  </sheetViews>
  <sheetFormatPr defaultColWidth="9.140625" defaultRowHeight="12.75" x14ac:dyDescent="0.2"/>
  <cols>
    <col min="1" max="1" width="27.85546875" style="14" customWidth="1"/>
    <col min="2" max="2" width="23.42578125" style="14" customWidth="1"/>
    <col min="3" max="3" width="22.42578125" style="14" customWidth="1"/>
    <col min="4" max="4" width="13.140625" style="14" customWidth="1"/>
    <col min="5" max="5" width="11.42578125" style="14" customWidth="1"/>
    <col min="6" max="6" width="9.5703125" style="14" bestFit="1" customWidth="1"/>
    <col min="7" max="7" width="11" style="14" customWidth="1"/>
    <col min="8" max="8" width="14.42578125" style="14" customWidth="1"/>
    <col min="9" max="9" width="10" style="14" bestFit="1" customWidth="1"/>
    <col min="10" max="10" width="9.140625" style="14"/>
    <col min="11" max="11" width="10.42578125" style="14" customWidth="1"/>
    <col min="12" max="12" width="11.5703125" style="14" bestFit="1" customWidth="1"/>
    <col min="13" max="13" width="9.140625" style="14"/>
    <col min="14" max="14" width="20.42578125" style="14" customWidth="1"/>
    <col min="15" max="15" width="9.140625" style="14" customWidth="1"/>
    <col min="16" max="16" width="12" style="14" bestFit="1" customWidth="1"/>
    <col min="17" max="17" width="10.5703125" style="14" customWidth="1"/>
    <col min="18" max="18" width="10.85546875" style="14" customWidth="1"/>
    <col min="19" max="19" width="9.140625" style="14" customWidth="1"/>
    <col min="20" max="28" width="9.140625" style="14"/>
    <col min="29" max="29" width="10.5703125" style="14" customWidth="1"/>
    <col min="30" max="43" width="9.140625" style="14"/>
    <col min="44" max="44" width="10.5703125" style="14" customWidth="1"/>
    <col min="45" max="16384" width="9.140625" style="14"/>
  </cols>
  <sheetData>
    <row r="1" spans="1:24" s="18" customFormat="1" x14ac:dyDescent="0.2">
      <c r="A1" s="17" t="s">
        <v>893</v>
      </c>
      <c r="G1" s="163"/>
    </row>
    <row r="2" spans="1:24" s="18" customFormat="1" x14ac:dyDescent="0.2">
      <c r="A2" s="17" t="s">
        <v>894</v>
      </c>
      <c r="G2" s="163"/>
    </row>
    <row r="3" spans="1:24" s="18" customFormat="1" x14ac:dyDescent="0.2">
      <c r="A3" s="17" t="s">
        <v>895</v>
      </c>
      <c r="G3" s="163"/>
    </row>
    <row r="4" spans="1:24" s="18" customFormat="1" x14ac:dyDescent="0.2">
      <c r="A4" s="17" t="s">
        <v>896</v>
      </c>
      <c r="G4" s="163"/>
    </row>
    <row r="6" spans="1:24" x14ac:dyDescent="0.2">
      <c r="A6" s="17" t="s">
        <v>897</v>
      </c>
      <c r="B6" s="344"/>
      <c r="C6" s="344"/>
      <c r="D6" s="344"/>
      <c r="E6" s="344"/>
      <c r="F6" s="344"/>
      <c r="G6" s="344"/>
      <c r="H6" s="344"/>
      <c r="I6" s="344"/>
      <c r="J6" s="344"/>
      <c r="K6" s="344"/>
      <c r="L6" s="344"/>
      <c r="M6" s="344"/>
      <c r="N6" s="344" t="s">
        <v>898</v>
      </c>
      <c r="O6" s="344"/>
      <c r="P6" s="344"/>
      <c r="Q6" s="344"/>
      <c r="R6" s="344"/>
      <c r="S6" s="344"/>
      <c r="T6" s="344"/>
      <c r="U6" s="344"/>
      <c r="V6" s="344"/>
      <c r="W6" s="344"/>
      <c r="X6" s="344"/>
    </row>
    <row r="8" spans="1:24" x14ac:dyDescent="0.2">
      <c r="A8" s="344"/>
      <c r="B8" s="110"/>
      <c r="C8" s="110"/>
      <c r="D8" s="110"/>
      <c r="E8" s="110"/>
      <c r="F8" s="110"/>
      <c r="G8" s="110"/>
      <c r="H8" s="110"/>
      <c r="I8" s="110"/>
      <c r="J8" s="110"/>
      <c r="K8" s="110"/>
      <c r="L8" s="344"/>
      <c r="M8" s="344"/>
      <c r="N8" s="353" t="s">
        <v>899</v>
      </c>
      <c r="O8" s="353"/>
      <c r="P8" s="353"/>
      <c r="Q8" s="344"/>
      <c r="R8" s="344" t="s">
        <v>900</v>
      </c>
      <c r="S8" s="344"/>
      <c r="T8" s="344"/>
      <c r="U8" s="344"/>
      <c r="V8" s="344"/>
      <c r="W8" s="344"/>
      <c r="X8" s="344"/>
    </row>
    <row r="9" spans="1:24" x14ac:dyDescent="0.2">
      <c r="A9" s="344" t="s">
        <v>901</v>
      </c>
      <c r="B9" s="17" t="s">
        <v>902</v>
      </c>
      <c r="C9" s="110"/>
      <c r="D9" s="110" t="s">
        <v>903</v>
      </c>
      <c r="E9" s="159" t="s">
        <v>904</v>
      </c>
      <c r="F9" s="110" t="s">
        <v>903</v>
      </c>
      <c r="G9" s="344"/>
      <c r="H9" s="110"/>
      <c r="I9" s="110"/>
      <c r="J9" s="110"/>
      <c r="K9" s="110"/>
      <c r="L9" s="344"/>
      <c r="M9" s="344"/>
      <c r="N9" s="17" t="s">
        <v>905</v>
      </c>
      <c r="O9" s="344"/>
      <c r="P9" s="344"/>
      <c r="Q9" s="344"/>
      <c r="R9" s="17" t="s">
        <v>906</v>
      </c>
      <c r="S9" s="17"/>
      <c r="T9" s="17"/>
      <c r="U9" s="17"/>
      <c r="V9" s="344"/>
      <c r="W9" s="344"/>
      <c r="X9" s="344"/>
    </row>
    <row r="10" spans="1:24" x14ac:dyDescent="0.2">
      <c r="A10" s="344" t="s">
        <v>907</v>
      </c>
      <c r="B10" s="344" t="s">
        <v>908</v>
      </c>
      <c r="C10" s="161">
        <f>('VMT NYC'!X26+'VMT NYC'!X34)/1000000000</f>
        <v>0.81164633238639994</v>
      </c>
      <c r="D10" s="30">
        <f>C10/(C11+C10)</f>
        <v>0.92669581295226833</v>
      </c>
      <c r="E10" s="38">
        <f>C10*(0.982)^5</f>
        <v>0.74118098585771708</v>
      </c>
      <c r="F10" s="30">
        <f>E10/(E10+E11)</f>
        <v>0.92669581295226833</v>
      </c>
      <c r="G10" s="344"/>
      <c r="H10" s="344"/>
      <c r="I10" s="344"/>
      <c r="J10" s="344"/>
      <c r="K10" s="344"/>
      <c r="L10" s="344"/>
      <c r="M10" s="344"/>
      <c r="N10" s="344"/>
      <c r="O10" s="344" t="s">
        <v>909</v>
      </c>
      <c r="P10" s="344" t="s">
        <v>910</v>
      </c>
      <c r="Q10" s="344"/>
      <c r="R10" s="344" t="s">
        <v>911</v>
      </c>
      <c r="S10" s="344"/>
      <c r="T10" s="344" t="s">
        <v>912</v>
      </c>
      <c r="U10" s="344"/>
      <c r="V10" s="344"/>
      <c r="W10" s="344"/>
      <c r="X10" s="344"/>
    </row>
    <row r="11" spans="1:24" x14ac:dyDescent="0.2">
      <c r="A11" s="344"/>
      <c r="B11" s="344" t="s">
        <v>913</v>
      </c>
      <c r="C11" s="161">
        <f>('VMT NYC'!X24+'VMT NYC'!X33)/1000000000</f>
        <v>6.4203456770039996E-2</v>
      </c>
      <c r="D11" s="30">
        <f>C11/(C11+C10)</f>
        <v>7.3304187047731645E-2</v>
      </c>
      <c r="E11" s="38">
        <f>C11*(0.982)^5</f>
        <v>5.8629454092866087E-2</v>
      </c>
      <c r="F11" s="30">
        <f>E11/(E10+E11)</f>
        <v>7.3304187047731645E-2</v>
      </c>
      <c r="G11" s="344"/>
      <c r="H11" s="344"/>
      <c r="I11" s="344"/>
      <c r="J11" s="344"/>
      <c r="K11" s="344"/>
      <c r="L11" s="344"/>
      <c r="M11" s="344"/>
      <c r="N11" s="344" t="s">
        <v>914</v>
      </c>
      <c r="O11" s="164">
        <f>'AEO08 T50'!B9+'AEO08 T50'!B26</f>
        <v>2587.7900252342274</v>
      </c>
      <c r="P11" s="38">
        <f t="shared" ref="P11:P16" si="0">O11/(SUM(O$11:O$15))</f>
        <v>0.96318756686286833</v>
      </c>
      <c r="Q11" s="344"/>
      <c r="R11" s="344" t="s">
        <v>915</v>
      </c>
      <c r="S11" s="344"/>
      <c r="T11" s="344">
        <f>S11/(SUM(S$11:S$15))</f>
        <v>0</v>
      </c>
      <c r="U11" s="344"/>
      <c r="V11" s="344"/>
      <c r="W11" s="344"/>
      <c r="X11" s="344"/>
    </row>
    <row r="12" spans="1:24" x14ac:dyDescent="0.2">
      <c r="A12" s="344"/>
      <c r="B12" s="17" t="s">
        <v>916</v>
      </c>
      <c r="C12" s="25">
        <f>R33</f>
        <v>34.003776902262992</v>
      </c>
      <c r="D12" s="38"/>
      <c r="E12" s="38">
        <f>E75</f>
        <v>34.026985319789887</v>
      </c>
      <c r="F12" s="38"/>
      <c r="G12" s="38"/>
      <c r="H12" s="344"/>
      <c r="I12" s="344"/>
      <c r="J12" s="344"/>
      <c r="K12" s="344"/>
      <c r="L12" s="344"/>
      <c r="M12" s="344"/>
      <c r="N12" s="344" t="s">
        <v>917</v>
      </c>
      <c r="O12" s="164">
        <f>'AEO08 T50'!B10</f>
        <v>43.2129516601563</v>
      </c>
      <c r="P12" s="38">
        <f t="shared" si="0"/>
        <v>1.6084062988356778E-2</v>
      </c>
      <c r="Q12" s="344"/>
      <c r="R12" s="344" t="s">
        <v>918</v>
      </c>
      <c r="S12" s="58">
        <f>'TED10'!T19</f>
        <v>5219</v>
      </c>
      <c r="T12" s="344">
        <f>S12/(SUM(S$11:S$15))</f>
        <v>1.3369470267722425E-2</v>
      </c>
      <c r="U12" s="344"/>
      <c r="V12" s="344"/>
      <c r="W12" s="344"/>
      <c r="X12" s="344"/>
    </row>
    <row r="13" spans="1:24" x14ac:dyDescent="0.2">
      <c r="A13" s="159" t="s">
        <v>919</v>
      </c>
      <c r="B13" s="17" t="s">
        <v>920</v>
      </c>
      <c r="C13" s="17" t="s">
        <v>921</v>
      </c>
      <c r="D13" s="110" t="s">
        <v>922</v>
      </c>
      <c r="E13" s="344" t="s">
        <v>923</v>
      </c>
      <c r="F13" s="344" t="s">
        <v>924</v>
      </c>
      <c r="G13" s="344" t="s">
        <v>925</v>
      </c>
      <c r="H13" s="344" t="s">
        <v>926</v>
      </c>
      <c r="I13" s="344" t="s">
        <v>822</v>
      </c>
      <c r="J13" s="344" t="s">
        <v>927</v>
      </c>
      <c r="K13" s="344" t="s">
        <v>820</v>
      </c>
      <c r="L13" s="344" t="s">
        <v>928</v>
      </c>
      <c r="M13" s="344"/>
      <c r="N13" s="344" t="s">
        <v>929</v>
      </c>
      <c r="O13" s="164">
        <f>'AEO08 T50'!B15</f>
        <v>52.748062133789098</v>
      </c>
      <c r="P13" s="38">
        <f t="shared" si="0"/>
        <v>1.9633075762697214E-2</v>
      </c>
      <c r="Q13" s="344"/>
      <c r="R13" s="344" t="s">
        <v>817</v>
      </c>
      <c r="S13" s="58">
        <f>'TED10'!T18</f>
        <v>38074</v>
      </c>
      <c r="T13" s="344">
        <f>S13/(SUM(S$11:S$15))</f>
        <v>9.7533859163300179E-2</v>
      </c>
      <c r="U13" s="344"/>
      <c r="V13" s="344"/>
      <c r="W13" s="344"/>
      <c r="X13" s="344"/>
    </row>
    <row r="14" spans="1:24" x14ac:dyDescent="0.2">
      <c r="A14" s="110"/>
      <c r="B14" s="110"/>
      <c r="C14" s="165"/>
      <c r="D14" s="38"/>
      <c r="E14" s="38"/>
      <c r="F14" s="38"/>
      <c r="G14" s="38"/>
      <c r="H14" s="38"/>
      <c r="I14" s="38"/>
      <c r="J14" s="38"/>
      <c r="K14" s="38"/>
      <c r="L14" s="38"/>
      <c r="M14" s="344"/>
      <c r="N14" s="344" t="s">
        <v>930</v>
      </c>
      <c r="O14" s="164">
        <f>'AEO08 T50'!B19+'AEO08 T50'!B18</f>
        <v>1.276641368865967</v>
      </c>
      <c r="P14" s="38">
        <f t="shared" si="0"/>
        <v>4.7517189642277648E-4</v>
      </c>
      <c r="Q14" s="344"/>
      <c r="R14" s="344" t="s">
        <v>931</v>
      </c>
      <c r="S14" s="58">
        <f>'TED10'!S16</f>
        <v>158903</v>
      </c>
      <c r="T14" s="344">
        <f>S14/(SUM(S$11:S$15))</f>
        <v>0.40706053534238296</v>
      </c>
      <c r="U14" s="344"/>
      <c r="V14" s="344"/>
      <c r="W14" s="344"/>
      <c r="X14" s="344"/>
    </row>
    <row r="15" spans="1:24" x14ac:dyDescent="0.2">
      <c r="A15" s="110" t="s">
        <v>932</v>
      </c>
      <c r="B15" s="344" t="s">
        <v>933</v>
      </c>
      <c r="C15" s="166" t="e">
        <f>'VMT NYC'!C54/'VMT NYC'!D$62</f>
        <v>#REF!</v>
      </c>
      <c r="D15" s="38">
        <f>N84</f>
        <v>2.7631647076330233E-2</v>
      </c>
      <c r="E15" s="38">
        <f t="shared" ref="D15:F19" si="1">O84</f>
        <v>0.46605378068743653</v>
      </c>
      <c r="F15" s="38">
        <f t="shared" si="1"/>
        <v>0.3866755945408879</v>
      </c>
      <c r="G15" s="38">
        <f>I84</f>
        <v>0.88036102230465485</v>
      </c>
      <c r="H15" s="38">
        <f t="shared" ref="H15:K19" si="2">Q84</f>
        <v>1.8764479066224755E-2</v>
      </c>
      <c r="I15" s="38">
        <f t="shared" si="2"/>
        <v>1.5986613919485339E-2</v>
      </c>
      <c r="J15" s="38">
        <f t="shared" si="2"/>
        <v>1.1583697661903362E-2</v>
      </c>
      <c r="K15" s="38">
        <f t="shared" si="2"/>
        <v>7.3304187047731645E-2</v>
      </c>
      <c r="L15" s="38">
        <f>J84</f>
        <v>0.11963897769534509</v>
      </c>
      <c r="M15" s="344"/>
      <c r="N15" s="344" t="s">
        <v>934</v>
      </c>
      <c r="O15" s="164">
        <f>'AEO08 T50'!B20+'AEO08 T50'!B21</f>
        <v>1.6660792231559709</v>
      </c>
      <c r="P15" s="38">
        <f t="shared" si="0"/>
        <v>6.2012248965490459E-4</v>
      </c>
      <c r="Q15" s="344"/>
      <c r="R15" s="344" t="s">
        <v>935</v>
      </c>
      <c r="S15" s="58">
        <f>'TED10'!T15</f>
        <v>188171</v>
      </c>
      <c r="T15" s="344">
        <f>S15/(SUM(S$11:S$15))</f>
        <v>0.48203613522659444</v>
      </c>
      <c r="U15" s="344"/>
      <c r="V15" s="344"/>
      <c r="W15" s="344"/>
      <c r="X15" s="161"/>
    </row>
    <row r="16" spans="1:24" x14ac:dyDescent="0.2">
      <c r="A16" s="110" t="s">
        <v>936</v>
      </c>
      <c r="B16" s="344" t="s">
        <v>937</v>
      </c>
      <c r="C16" s="166" t="e">
        <f>'VMT NYC'!C55/'VMT NYC'!D$62</f>
        <v>#REF!</v>
      </c>
      <c r="D16" s="38">
        <f t="shared" si="1"/>
        <v>2.7631647076330233E-2</v>
      </c>
      <c r="E16" s="38">
        <f t="shared" si="1"/>
        <v>0.46605378068743653</v>
      </c>
      <c r="F16" s="38">
        <f t="shared" si="1"/>
        <v>0.3866755945408879</v>
      </c>
      <c r="G16" s="38">
        <f>I85</f>
        <v>0.88036102230465485</v>
      </c>
      <c r="H16" s="38">
        <f t="shared" si="2"/>
        <v>1.8764479066224766E-2</v>
      </c>
      <c r="I16" s="38">
        <f t="shared" si="2"/>
        <v>1.5986613919485349E-2</v>
      </c>
      <c r="J16" s="38">
        <f t="shared" si="2"/>
        <v>1.1583697661903371E-2</v>
      </c>
      <c r="K16" s="38">
        <f t="shared" si="2"/>
        <v>7.3304187047731645E-2</v>
      </c>
      <c r="L16" s="38">
        <f>J85</f>
        <v>0.11963897769534512</v>
      </c>
      <c r="M16" s="344"/>
      <c r="N16" s="344" t="s">
        <v>938</v>
      </c>
      <c r="O16" s="164">
        <f>'AEO08 T50'!B23</f>
        <v>0.36427661776542702</v>
      </c>
      <c r="P16" s="38">
        <f t="shared" si="0"/>
        <v>1.3558546315934537E-4</v>
      </c>
      <c r="Q16" s="344"/>
      <c r="R16" s="344"/>
      <c r="S16" s="344"/>
      <c r="T16" s="344"/>
      <c r="U16" s="344"/>
      <c r="V16" s="344"/>
      <c r="W16" s="161"/>
      <c r="X16" s="344"/>
    </row>
    <row r="17" spans="1:22" x14ac:dyDescent="0.2">
      <c r="A17" s="110" t="s">
        <v>939</v>
      </c>
      <c r="B17" s="344" t="s">
        <v>940</v>
      </c>
      <c r="C17" s="166" t="e">
        <f>'VMT NYC'!C56/'VMT NYC'!D$62</f>
        <v>#REF!</v>
      </c>
      <c r="D17" s="38">
        <f t="shared" si="1"/>
        <v>2.7631647076330233E-2</v>
      </c>
      <c r="E17" s="38">
        <f t="shared" si="1"/>
        <v>0.46605378068743653</v>
      </c>
      <c r="F17" s="38">
        <f t="shared" si="1"/>
        <v>0.3866755945408879</v>
      </c>
      <c r="G17" s="38">
        <f>I86</f>
        <v>0.88036102230465485</v>
      </c>
      <c r="H17" s="38">
        <f t="shared" si="2"/>
        <v>1.8764479066224759E-2</v>
      </c>
      <c r="I17" s="38">
        <f t="shared" si="2"/>
        <v>1.5986613919485342E-2</v>
      </c>
      <c r="J17" s="38">
        <f t="shared" si="2"/>
        <v>1.1583697661903368E-2</v>
      </c>
      <c r="K17" s="38">
        <f t="shared" si="2"/>
        <v>7.3304187047731645E-2</v>
      </c>
      <c r="L17" s="38">
        <f>J86</f>
        <v>0.11963897769534512</v>
      </c>
      <c r="M17" s="344"/>
      <c r="N17" s="344" t="s">
        <v>941</v>
      </c>
      <c r="O17" s="164">
        <f>SUM(O11:O16)</f>
        <v>2687.0580362379601</v>
      </c>
      <c r="P17" s="38">
        <f>SUM(P13:P16)</f>
        <v>2.0863955611934239E-2</v>
      </c>
      <c r="Q17" s="344"/>
      <c r="R17" s="344"/>
      <c r="S17" s="344"/>
      <c r="T17" s="344"/>
      <c r="U17" s="344"/>
      <c r="V17" s="344"/>
    </row>
    <row r="18" spans="1:22" x14ac:dyDescent="0.2">
      <c r="A18" s="110"/>
      <c r="B18" s="344" t="s">
        <v>942</v>
      </c>
      <c r="C18" s="166" t="e">
        <f>'VMT NYC'!C57/'VMT NYC'!D$62</f>
        <v>#REF!</v>
      </c>
      <c r="D18" s="38">
        <f t="shared" si="1"/>
        <v>2.7631647076330236E-2</v>
      </c>
      <c r="E18" s="38">
        <f t="shared" si="1"/>
        <v>0.46605378068743658</v>
      </c>
      <c r="F18" s="38">
        <f t="shared" si="1"/>
        <v>0.38667559454088796</v>
      </c>
      <c r="G18" s="38">
        <f>I87</f>
        <v>0.88036102230465496</v>
      </c>
      <c r="H18" s="38">
        <f t="shared" si="2"/>
        <v>1.8764479066224742E-2</v>
      </c>
      <c r="I18" s="38">
        <f t="shared" si="2"/>
        <v>1.5986613919485325E-2</v>
      </c>
      <c r="J18" s="38">
        <f t="shared" si="2"/>
        <v>1.1583697661903354E-2</v>
      </c>
      <c r="K18" s="38">
        <f t="shared" si="2"/>
        <v>7.3304187047731645E-2</v>
      </c>
      <c r="L18" s="38">
        <f>J87</f>
        <v>0.11963897769534507</v>
      </c>
      <c r="M18" s="344"/>
      <c r="N18" s="344"/>
      <c r="O18" s="344"/>
      <c r="P18" s="344"/>
      <c r="Q18" s="344"/>
      <c r="R18" s="344"/>
      <c r="S18" s="344"/>
      <c r="T18" s="161"/>
      <c r="U18" s="344"/>
      <c r="V18" s="344"/>
    </row>
    <row r="19" spans="1:22" x14ac:dyDescent="0.2">
      <c r="A19" s="110"/>
      <c r="B19" s="344" t="s">
        <v>943</v>
      </c>
      <c r="C19" s="166" t="e">
        <f>'VMT NYC'!C58/'VMT NYC'!D$62</f>
        <v>#REF!</v>
      </c>
      <c r="D19" s="38">
        <f t="shared" si="1"/>
        <v>2.9085944290873932E-2</v>
      </c>
      <c r="E19" s="38">
        <f t="shared" si="1"/>
        <v>0.49058292703940692</v>
      </c>
      <c r="F19" s="38">
        <f t="shared" si="1"/>
        <v>0.40702694162198733</v>
      </c>
      <c r="G19" s="38">
        <f>I88</f>
        <v>0.92669581295226833</v>
      </c>
      <c r="H19" s="38">
        <f t="shared" si="2"/>
        <v>-3.5787506532090699E-18</v>
      </c>
      <c r="I19" s="38">
        <f t="shared" si="2"/>
        <v>-3.0489578103949955E-18</v>
      </c>
      <c r="J19" s="38">
        <f t="shared" si="2"/>
        <v>0</v>
      </c>
      <c r="K19" s="38">
        <f t="shared" si="2"/>
        <v>7.3304187047731645E-2</v>
      </c>
      <c r="L19" s="38">
        <f>J88</f>
        <v>7.3304187047731645E-2</v>
      </c>
      <c r="M19" s="344"/>
      <c r="N19" s="344"/>
      <c r="O19" s="344"/>
      <c r="P19" s="344"/>
      <c r="Q19" s="344"/>
      <c r="R19" s="344"/>
      <c r="S19" s="344"/>
      <c r="T19" s="344"/>
      <c r="U19" s="344"/>
      <c r="V19" s="344"/>
    </row>
    <row r="20" spans="1:22" x14ac:dyDescent="0.2">
      <c r="A20" s="110"/>
      <c r="B20" s="344"/>
      <c r="C20" s="165"/>
      <c r="D20" s="38"/>
      <c r="E20" s="38"/>
      <c r="F20" s="38"/>
      <c r="G20" s="38"/>
      <c r="H20" s="38"/>
      <c r="I20" s="38"/>
      <c r="J20" s="38"/>
      <c r="K20" s="38"/>
      <c r="L20" s="38"/>
      <c r="M20" s="344"/>
      <c r="N20" s="344" t="s">
        <v>944</v>
      </c>
      <c r="O20" s="344" t="s">
        <v>945</v>
      </c>
      <c r="P20" s="344"/>
      <c r="Q20" s="344" t="s">
        <v>946</v>
      </c>
      <c r="R20" s="344"/>
      <c r="S20" s="344"/>
      <c r="T20" s="344"/>
      <c r="U20" s="344"/>
      <c r="V20" s="344"/>
    </row>
    <row r="21" spans="1:22" x14ac:dyDescent="0.2">
      <c r="A21" s="110"/>
      <c r="B21" s="344"/>
      <c r="C21" s="165"/>
      <c r="D21" s="38"/>
      <c r="E21" s="38"/>
      <c r="F21" s="38"/>
      <c r="G21" s="38"/>
      <c r="H21" s="38"/>
      <c r="I21" s="38"/>
      <c r="J21" s="38"/>
      <c r="K21" s="38"/>
      <c r="L21" s="38"/>
      <c r="M21" s="344"/>
      <c r="N21" s="344" t="s">
        <v>947</v>
      </c>
      <c r="O21" s="30">
        <v>0.25</v>
      </c>
      <c r="P21" s="30">
        <f>1-O21</f>
        <v>0.75</v>
      </c>
      <c r="Q21" s="30">
        <v>0.3</v>
      </c>
      <c r="R21" s="30">
        <f>1-Q21</f>
        <v>0.7</v>
      </c>
      <c r="S21" s="344"/>
      <c r="T21" s="344"/>
      <c r="U21" s="344"/>
      <c r="V21" s="344"/>
    </row>
    <row r="22" spans="1:22" x14ac:dyDescent="0.2">
      <c r="A22" s="110"/>
      <c r="B22" s="344"/>
      <c r="C22" s="165">
        <f>'VMT NYC'!C61</f>
        <v>0</v>
      </c>
      <c r="D22" s="38">
        <f>N91</f>
        <v>0.13961253259619488</v>
      </c>
      <c r="E22" s="38">
        <f>O91</f>
        <v>2.354798049789153</v>
      </c>
      <c r="F22" s="38">
        <f>P91</f>
        <v>1.953729319785539</v>
      </c>
      <c r="G22" s="38">
        <f>I91</f>
        <v>4.4481399021708885</v>
      </c>
      <c r="H22" s="38">
        <f>Q91</f>
        <v>7.5057916264899022E-2</v>
      </c>
      <c r="I22" s="38">
        <f>R91</f>
        <v>6.3946455677941355E-2</v>
      </c>
      <c r="J22" s="38">
        <f>S91</f>
        <v>4.6334790647613457E-2</v>
      </c>
      <c r="K22" s="38">
        <f>T91</f>
        <v>0.36652093523865825</v>
      </c>
      <c r="L22" s="38">
        <f>J91</f>
        <v>0.55186009782911205</v>
      </c>
      <c r="M22" s="344"/>
      <c r="N22" s="344" t="s">
        <v>948</v>
      </c>
      <c r="O22" s="30">
        <v>0.5</v>
      </c>
      <c r="P22" s="30">
        <f>1-O22</f>
        <v>0.5</v>
      </c>
      <c r="Q22" s="30">
        <v>0.59</v>
      </c>
      <c r="R22" s="30">
        <f>1-Q22</f>
        <v>0.41000000000000003</v>
      </c>
      <c r="S22" s="344"/>
      <c r="T22" s="344"/>
      <c r="U22" s="344"/>
      <c r="V22" s="344"/>
    </row>
    <row r="23" spans="1:22" x14ac:dyDescent="0.2">
      <c r="A23" s="159" t="s">
        <v>949</v>
      </c>
      <c r="B23" s="344"/>
      <c r="C23" s="167" t="e">
        <f>SUM(C13:C22)</f>
        <v>#REF!</v>
      </c>
      <c r="D23" s="167">
        <f t="shared" ref="D23:L23" si="3">SUM(D15:D19)</f>
        <v>0.13961253259619488</v>
      </c>
      <c r="E23" s="167">
        <f t="shared" si="3"/>
        <v>2.354798049789153</v>
      </c>
      <c r="F23" s="167">
        <f t="shared" si="3"/>
        <v>1.953729319785539</v>
      </c>
      <c r="G23" s="167">
        <f t="shared" si="3"/>
        <v>4.4481399021708885</v>
      </c>
      <c r="H23" s="167">
        <f t="shared" si="3"/>
        <v>7.5057916264899022E-2</v>
      </c>
      <c r="I23" s="167">
        <f t="shared" si="3"/>
        <v>6.3946455677941355E-2</v>
      </c>
      <c r="J23" s="167">
        <f t="shared" si="3"/>
        <v>4.6334790647613457E-2</v>
      </c>
      <c r="K23" s="167">
        <f t="shared" si="3"/>
        <v>0.36652093523865825</v>
      </c>
      <c r="L23" s="167">
        <f t="shared" si="3"/>
        <v>0.55186009782911205</v>
      </c>
      <c r="M23" s="344"/>
      <c r="N23" s="344" t="s">
        <v>950</v>
      </c>
      <c r="O23" s="30">
        <v>0.75</v>
      </c>
      <c r="P23" s="30">
        <f>1-O23</f>
        <v>0.25</v>
      </c>
      <c r="Q23" s="30">
        <v>0.84</v>
      </c>
      <c r="R23" s="30">
        <f>1-Q23</f>
        <v>0.16000000000000003</v>
      </c>
      <c r="S23" s="344"/>
      <c r="T23" s="344"/>
      <c r="U23" s="344"/>
      <c r="V23" s="344"/>
    </row>
    <row r="24" spans="1:22" x14ac:dyDescent="0.2">
      <c r="A24" s="110"/>
      <c r="B24" s="344"/>
      <c r="C24" s="344"/>
      <c r="D24" s="344"/>
      <c r="E24" s="344"/>
      <c r="F24" s="344"/>
      <c r="G24" s="344"/>
      <c r="H24" s="344"/>
      <c r="I24" s="344"/>
      <c r="J24" s="344"/>
      <c r="K24" s="344"/>
      <c r="L24" s="344"/>
      <c r="M24" s="344"/>
      <c r="N24" s="344" t="s">
        <v>951</v>
      </c>
      <c r="O24" s="30">
        <v>0.95</v>
      </c>
      <c r="P24" s="30">
        <f>1-O24</f>
        <v>5.0000000000000044E-2</v>
      </c>
      <c r="Q24" s="30">
        <v>0.92</v>
      </c>
      <c r="R24" s="30">
        <f>1-Q24</f>
        <v>7.999999999999996E-2</v>
      </c>
      <c r="S24" s="344"/>
      <c r="T24" s="344"/>
      <c r="U24" s="344"/>
      <c r="V24" s="344"/>
    </row>
    <row r="25" spans="1:22" x14ac:dyDescent="0.2">
      <c r="A25" s="110"/>
      <c r="B25" s="344"/>
      <c r="C25" s="344"/>
      <c r="D25" s="344"/>
      <c r="E25" s="344"/>
      <c r="F25" s="344"/>
      <c r="G25" s="344"/>
      <c r="H25" s="344"/>
      <c r="I25" s="344"/>
      <c r="J25" s="344"/>
      <c r="K25" s="344"/>
      <c r="L25" s="344"/>
      <c r="M25" s="344"/>
      <c r="N25" s="344"/>
      <c r="O25" s="30"/>
      <c r="P25" s="30"/>
      <c r="Q25" s="30"/>
      <c r="R25" s="30"/>
      <c r="S25" s="344"/>
      <c r="T25" s="344"/>
      <c r="U25" s="344"/>
      <c r="V25" s="344"/>
    </row>
    <row r="26" spans="1:22" x14ac:dyDescent="0.2">
      <c r="A26" s="110"/>
      <c r="B26" s="344"/>
      <c r="C26" s="344"/>
      <c r="D26" s="353" t="s">
        <v>952</v>
      </c>
      <c r="E26" s="353"/>
      <c r="F26" s="353"/>
      <c r="G26" s="353"/>
      <c r="H26" s="353" t="s">
        <v>953</v>
      </c>
      <c r="I26" s="353"/>
      <c r="J26" s="353"/>
      <c r="K26" s="353"/>
      <c r="L26" s="353"/>
      <c r="M26" s="344"/>
      <c r="N26" s="25">
        <f>'GHG Reports'!C105</f>
        <v>198.37530432325434</v>
      </c>
      <c r="O26" s="25">
        <f>'GHG Reports'!C101</f>
        <v>2.0419384084569474</v>
      </c>
      <c r="P26" s="344"/>
      <c r="Q26" s="344"/>
      <c r="R26" s="344"/>
      <c r="S26" s="344"/>
      <c r="T26" s="344"/>
      <c r="U26" s="344"/>
      <c r="V26" s="344"/>
    </row>
    <row r="27" spans="1:22" x14ac:dyDescent="0.2">
      <c r="A27" s="110"/>
      <c r="B27" s="344"/>
      <c r="C27" s="344"/>
      <c r="D27" s="353" t="s">
        <v>915</v>
      </c>
      <c r="E27" s="353"/>
      <c r="F27" s="353"/>
      <c r="G27" s="344" t="s">
        <v>954</v>
      </c>
      <c r="H27" s="353" t="s">
        <v>915</v>
      </c>
      <c r="I27" s="353"/>
      <c r="J27" s="353"/>
      <c r="K27" s="353"/>
      <c r="L27" s="344" t="s">
        <v>954</v>
      </c>
      <c r="M27" s="344"/>
      <c r="N27" s="354" t="s">
        <v>955</v>
      </c>
      <c r="O27" s="354"/>
      <c r="P27" s="353" t="s">
        <v>956</v>
      </c>
      <c r="Q27" s="353"/>
      <c r="R27" s="353"/>
      <c r="S27" s="353"/>
      <c r="T27" s="353"/>
      <c r="U27" s="353"/>
      <c r="V27" s="353"/>
    </row>
    <row r="28" spans="1:22" x14ac:dyDescent="0.2">
      <c r="A28" s="110"/>
      <c r="B28" s="344"/>
      <c r="C28" s="344"/>
      <c r="D28" s="110" t="s">
        <v>922</v>
      </c>
      <c r="E28" s="344" t="s">
        <v>923</v>
      </c>
      <c r="F28" s="344" t="s">
        <v>924</v>
      </c>
      <c r="G28" s="344" t="s">
        <v>924</v>
      </c>
      <c r="H28" s="344" t="s">
        <v>926</v>
      </c>
      <c r="I28" s="344" t="s">
        <v>822</v>
      </c>
      <c r="J28" s="344" t="s">
        <v>927</v>
      </c>
      <c r="K28" s="344" t="s">
        <v>820</v>
      </c>
      <c r="L28" s="344" t="s">
        <v>820</v>
      </c>
      <c r="M28" s="344"/>
      <c r="N28" s="344" t="s">
        <v>915</v>
      </c>
      <c r="O28" s="344" t="s">
        <v>954</v>
      </c>
      <c r="P28" s="344" t="s">
        <v>915</v>
      </c>
      <c r="Q28" s="344" t="s">
        <v>954</v>
      </c>
      <c r="R28" s="344"/>
      <c r="S28" s="344"/>
      <c r="T28" s="344"/>
      <c r="U28" s="344"/>
      <c r="V28" s="344"/>
    </row>
    <row r="29" spans="1:22" x14ac:dyDescent="0.2">
      <c r="A29" s="110"/>
      <c r="B29" s="344"/>
      <c r="C29" s="344"/>
      <c r="D29" s="38">
        <f>D15</f>
        <v>2.7631647076330233E-2</v>
      </c>
      <c r="E29" s="38">
        <f t="shared" ref="E29" si="4">E15</f>
        <v>0.46605378068743653</v>
      </c>
      <c r="F29" s="38">
        <f>F15/2</f>
        <v>0.19333779727044395</v>
      </c>
      <c r="G29" s="38">
        <f>F29</f>
        <v>0.19333779727044395</v>
      </c>
      <c r="H29" s="38">
        <f>H15</f>
        <v>1.8764479066224755E-2</v>
      </c>
      <c r="I29" s="38">
        <f t="shared" ref="I29:J29" si="5">I15</f>
        <v>1.5986613919485339E-2</v>
      </c>
      <c r="J29" s="38">
        <f t="shared" si="5"/>
        <v>1.1583697661903362E-2</v>
      </c>
      <c r="K29" s="344">
        <f>K15/2</f>
        <v>3.6652093523865822E-2</v>
      </c>
      <c r="L29" s="38">
        <f>K29</f>
        <v>3.6652093523865822E-2</v>
      </c>
      <c r="M29" s="344"/>
      <c r="N29" s="218">
        <f>N26*N30/(N30+P30)</f>
        <v>176.90891894115998</v>
      </c>
      <c r="O29" s="219">
        <f>O26*O30/(O30+Q30)</f>
        <v>0.58555665677469848</v>
      </c>
      <c r="P29" s="219">
        <f>N26-N29</f>
        <v>21.466385382094359</v>
      </c>
      <c r="Q29" s="218">
        <f>O26-O29</f>
        <v>1.4563817516822488</v>
      </c>
      <c r="R29" s="25">
        <f>O29+Q29</f>
        <v>2.0419384084569474</v>
      </c>
      <c r="S29" s="25"/>
      <c r="T29" s="25"/>
      <c r="U29" s="25"/>
      <c r="V29" s="344"/>
    </row>
    <row r="30" spans="1:22" x14ac:dyDescent="0.2">
      <c r="A30" s="110"/>
      <c r="B30" s="344"/>
      <c r="C30" s="344" t="s">
        <v>957</v>
      </c>
      <c r="D30" s="211">
        <f>$D$29/SUM($D$29:$F$29)</f>
        <v>4.0219378427787937E-2</v>
      </c>
      <c r="E30" s="211">
        <f>$E$29/SUM($D$29:$F$29)</f>
        <v>0.67836684948202308</v>
      </c>
      <c r="F30" s="211">
        <f>$F$29/SUM($D$29:$F$29)</f>
        <v>0.28141377209018892</v>
      </c>
      <c r="G30" s="211">
        <v>1</v>
      </c>
      <c r="H30" s="211">
        <f>H29/SUM($H$29:$K$29)</f>
        <v>0.22611379199935888</v>
      </c>
      <c r="I30" s="211">
        <f t="shared" ref="I30:K30" si="6">I29/SUM($H$29:$K$29)</f>
        <v>0.19264024766192603</v>
      </c>
      <c r="J30" s="211">
        <f t="shared" si="6"/>
        <v>0.13958467988709494</v>
      </c>
      <c r="K30" s="211">
        <f t="shared" si="6"/>
        <v>0.44166128045162006</v>
      </c>
      <c r="L30" s="211">
        <v>1</v>
      </c>
      <c r="M30" s="344"/>
      <c r="N30" s="235">
        <v>122.351394</v>
      </c>
      <c r="O30" s="235">
        <v>0.54525400000000002</v>
      </c>
      <c r="P30" s="235">
        <v>14.846296000000001</v>
      </c>
      <c r="Q30" s="236">
        <v>1.356142</v>
      </c>
      <c r="R30" s="169" t="s">
        <v>958</v>
      </c>
      <c r="S30" s="25"/>
      <c r="T30" s="25"/>
      <c r="U30" s="25"/>
      <c r="V30" s="25"/>
    </row>
    <row r="31" spans="1:22" x14ac:dyDescent="0.2">
      <c r="A31" s="110"/>
      <c r="B31" s="344"/>
      <c r="C31" s="344" t="s">
        <v>959</v>
      </c>
      <c r="D31" s="25">
        <f>TechData_existing!I7</f>
        <v>0.1477</v>
      </c>
      <c r="E31" s="25">
        <f>TechData_existing!I8</f>
        <v>0.18210000000000001</v>
      </c>
      <c r="F31" s="25">
        <f>TechData_existing!I10</f>
        <v>0.15840000000000001</v>
      </c>
      <c r="G31" s="161">
        <f>TechData_existing!I9</f>
        <v>0.17519999999999999</v>
      </c>
      <c r="H31" s="25">
        <f>TechData_existing!I11</f>
        <v>0.1452</v>
      </c>
      <c r="I31" s="25">
        <f>TechData_existing!I12</f>
        <v>0.12130000000000001</v>
      </c>
      <c r="J31" s="25">
        <f>TechData_existing!I13</f>
        <v>0.15759999999999999</v>
      </c>
      <c r="K31" s="25">
        <f>TechData_existing!I14</f>
        <v>0.13009999999999999</v>
      </c>
      <c r="L31" s="25">
        <f>TechData_existing!I15</f>
        <v>0.13639999999999999</v>
      </c>
      <c r="M31" s="344"/>
      <c r="N31" s="345" t="s">
        <v>960</v>
      </c>
      <c r="O31" s="345"/>
      <c r="P31" s="344" t="s">
        <v>961</v>
      </c>
      <c r="Q31" s="344"/>
      <c r="R31" s="169"/>
      <c r="S31" s="25"/>
      <c r="T31" s="25"/>
      <c r="U31" s="25"/>
      <c r="V31" s="25"/>
    </row>
    <row r="32" spans="1:22" x14ac:dyDescent="0.2">
      <c r="A32" s="168"/>
      <c r="B32" s="344"/>
      <c r="C32" s="344"/>
      <c r="D32" s="344"/>
      <c r="E32" s="344"/>
      <c r="F32" s="344"/>
      <c r="G32" s="344"/>
      <c r="H32" s="344"/>
      <c r="I32" s="344"/>
      <c r="J32" s="344"/>
      <c r="K32" s="344"/>
      <c r="L32" s="344"/>
      <c r="M32" s="344"/>
      <c r="N32" s="344" t="s">
        <v>915</v>
      </c>
      <c r="O32" s="344" t="s">
        <v>954</v>
      </c>
      <c r="P32" s="344" t="s">
        <v>915</v>
      </c>
      <c r="Q32" s="344" t="s">
        <v>954</v>
      </c>
      <c r="R32" s="169"/>
      <c r="S32" s="25"/>
      <c r="T32" s="25"/>
      <c r="U32" s="25"/>
      <c r="V32" s="25"/>
    </row>
    <row r="33" spans="1:48" x14ac:dyDescent="0.2">
      <c r="A33" s="168"/>
      <c r="B33" s="344"/>
      <c r="C33" s="17" t="s">
        <v>962</v>
      </c>
      <c r="D33" s="344"/>
      <c r="E33" s="344"/>
      <c r="F33" s="344"/>
      <c r="G33" s="344"/>
      <c r="H33" s="344"/>
      <c r="I33" s="344"/>
      <c r="J33" s="344"/>
      <c r="K33" s="344"/>
      <c r="L33" s="344"/>
      <c r="M33" s="344"/>
      <c r="N33" s="38">
        <f>N29*(D31*D30+E31*E30+F31*F30)</f>
        <v>30.790457235868615</v>
      </c>
      <c r="O33" s="169">
        <f>G31*O29</f>
        <v>0.10258952626692718</v>
      </c>
      <c r="P33" s="34">
        <f>P29*(H31*H30+I31*I30+J31*J30+K31*K30)</f>
        <v>2.9120796691979902</v>
      </c>
      <c r="Q33" s="25">
        <f>L31*Q29</f>
        <v>0.19865047092945873</v>
      </c>
      <c r="R33" s="170">
        <f>SUM(N33:Q33)</f>
        <v>34.003776902262992</v>
      </c>
      <c r="S33" s="344"/>
      <c r="T33" s="344"/>
      <c r="U33" s="344"/>
      <c r="V33" s="344"/>
      <c r="W33" s="344"/>
      <c r="X33" s="344"/>
      <c r="Y33" s="344"/>
      <c r="Z33" s="344"/>
      <c r="AA33" s="344"/>
      <c r="AB33" s="344"/>
      <c r="AC33" s="344"/>
      <c r="AD33" s="344"/>
      <c r="AE33" s="344"/>
      <c r="AF33" s="344"/>
      <c r="AG33" s="344"/>
      <c r="AH33" s="344"/>
      <c r="AI33" s="344"/>
      <c r="AJ33" s="344"/>
      <c r="AK33" s="344"/>
      <c r="AL33" s="344"/>
      <c r="AM33" s="344"/>
      <c r="AN33" s="344"/>
      <c r="AO33" s="344"/>
      <c r="AP33" s="344"/>
      <c r="AQ33" s="344"/>
      <c r="AR33" s="344"/>
      <c r="AS33" s="344"/>
      <c r="AT33" s="344"/>
      <c r="AU33" s="344"/>
      <c r="AV33" s="344"/>
    </row>
    <row r="34" spans="1:48" x14ac:dyDescent="0.2">
      <c r="A34" s="168"/>
      <c r="B34" s="344" t="s">
        <v>933</v>
      </c>
      <c r="C34" s="166" t="e">
        <f>C15</f>
        <v>#REF!</v>
      </c>
      <c r="D34" s="344"/>
      <c r="E34" s="344"/>
      <c r="F34" s="344"/>
      <c r="G34" s="344"/>
      <c r="H34" s="344"/>
      <c r="I34" s="344"/>
      <c r="J34" s="344"/>
      <c r="K34" s="344"/>
      <c r="L34" s="344"/>
      <c r="M34" s="344"/>
      <c r="N34" s="38" t="e">
        <f>D44+D45+D47+I44+I45+I47+N44+N45+N47+S44+S45+S47+X44+X45+X47</f>
        <v>#REF!</v>
      </c>
      <c r="O34" s="344"/>
      <c r="P34" s="38" t="e">
        <f>D48+D49+D50+D51+I48+I49+I50+I51+N48+N49+N50+N51+S48+S49+S50+S51+X48+X49+X50+X51</f>
        <v>#REF!</v>
      </c>
      <c r="Q34" s="30"/>
      <c r="R34" s="30"/>
      <c r="S34" s="344"/>
      <c r="T34" s="344"/>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4"/>
      <c r="AS34" s="344"/>
      <c r="AT34" s="344"/>
      <c r="AU34" s="344"/>
      <c r="AV34" s="344"/>
    </row>
    <row r="35" spans="1:48" x14ac:dyDescent="0.2">
      <c r="A35" s="168"/>
      <c r="B35" s="344" t="s">
        <v>937</v>
      </c>
      <c r="C35" s="166" t="e">
        <f>C16</f>
        <v>#REF!</v>
      </c>
      <c r="D35" s="344"/>
      <c r="E35" s="344"/>
      <c r="F35" s="344"/>
      <c r="G35" s="344"/>
      <c r="H35" s="344"/>
      <c r="I35" s="344"/>
      <c r="J35" s="344"/>
      <c r="K35" s="344"/>
      <c r="L35" s="344"/>
      <c r="M35" s="344"/>
      <c r="N35" s="344"/>
      <c r="O35" s="344"/>
      <c r="P35" s="344"/>
      <c r="Q35" s="30"/>
      <c r="R35" s="30"/>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row>
    <row r="36" spans="1:48" x14ac:dyDescent="0.2">
      <c r="A36" s="168"/>
      <c r="B36" s="344" t="s">
        <v>940</v>
      </c>
      <c r="C36" s="166" t="e">
        <f>C17</f>
        <v>#REF!</v>
      </c>
      <c r="D36" s="344"/>
      <c r="E36" s="344"/>
      <c r="F36" s="344"/>
      <c r="G36" s="344"/>
      <c r="H36" s="344"/>
      <c r="I36" s="344"/>
      <c r="J36" s="344"/>
      <c r="K36" s="344"/>
      <c r="L36" s="344"/>
      <c r="M36" s="344"/>
      <c r="N36" s="344"/>
      <c r="O36" s="344"/>
      <c r="P36" s="344"/>
      <c r="Q36" s="30"/>
      <c r="R36" s="30"/>
      <c r="S36" s="344"/>
      <c r="T36" s="344"/>
      <c r="U36" s="344"/>
      <c r="V36" s="344"/>
      <c r="W36" s="344"/>
      <c r="X36" s="344"/>
      <c r="Y36" s="344"/>
      <c r="Z36" s="344"/>
      <c r="AA36" s="344"/>
      <c r="AB36" s="344"/>
      <c r="AC36" s="344"/>
      <c r="AD36" s="344"/>
      <c r="AE36" s="344"/>
      <c r="AF36" s="344"/>
      <c r="AG36" s="344"/>
      <c r="AH36" s="344"/>
      <c r="AI36" s="344"/>
      <c r="AJ36" s="344"/>
      <c r="AK36" s="344"/>
      <c r="AL36" s="344"/>
      <c r="AM36" s="344"/>
      <c r="AN36" s="344"/>
      <c r="AO36" s="344"/>
      <c r="AP36" s="344"/>
      <c r="AQ36" s="344"/>
      <c r="AR36" s="344"/>
      <c r="AS36" s="344"/>
      <c r="AT36" s="344"/>
      <c r="AU36" s="344"/>
      <c r="AV36" s="344"/>
    </row>
    <row r="37" spans="1:48" x14ac:dyDescent="0.2">
      <c r="A37" s="168"/>
      <c r="B37" s="344" t="s">
        <v>942</v>
      </c>
      <c r="C37" s="166" t="e">
        <f>C18</f>
        <v>#REF!</v>
      </c>
      <c r="D37" s="344"/>
      <c r="E37" s="344"/>
      <c r="F37" s="344"/>
      <c r="G37" s="344"/>
      <c r="H37" s="344"/>
      <c r="I37" s="344"/>
      <c r="J37" s="344"/>
      <c r="K37" s="344"/>
      <c r="L37" s="344"/>
      <c r="M37" s="344"/>
      <c r="N37" s="344"/>
      <c r="O37" s="30"/>
      <c r="P37" s="30"/>
      <c r="Q37" s="30"/>
      <c r="R37" s="30"/>
      <c r="S37" s="344"/>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row>
    <row r="38" spans="1:48" x14ac:dyDescent="0.2">
      <c r="A38" s="168"/>
      <c r="B38" s="344" t="s">
        <v>943</v>
      </c>
      <c r="C38" s="166" t="e">
        <f>C19</f>
        <v>#REF!</v>
      </c>
      <c r="D38" s="344"/>
      <c r="E38" s="344"/>
      <c r="F38" s="344"/>
      <c r="G38" s="344"/>
      <c r="H38" s="344"/>
      <c r="I38" s="344"/>
      <c r="J38" s="344"/>
      <c r="K38" s="344"/>
      <c r="L38" s="344"/>
      <c r="M38" s="344"/>
      <c r="N38" s="344"/>
      <c r="O38" s="30"/>
      <c r="P38" s="30"/>
      <c r="Q38" s="30"/>
      <c r="R38" s="30"/>
      <c r="S38" s="344"/>
      <c r="T38" s="344"/>
      <c r="U38" s="344"/>
      <c r="V38" s="344"/>
      <c r="W38" s="344"/>
      <c r="X38" s="344"/>
      <c r="Y38" s="344"/>
      <c r="Z38" s="344"/>
      <c r="AA38" s="344"/>
      <c r="AB38" s="344"/>
      <c r="AC38" s="344"/>
      <c r="AD38" s="344"/>
      <c r="AE38" s="344"/>
      <c r="AF38" s="344"/>
      <c r="AG38" s="344"/>
      <c r="AH38" s="344"/>
      <c r="AI38" s="344"/>
      <c r="AJ38" s="344"/>
      <c r="AK38" s="344"/>
      <c r="AL38" s="344"/>
      <c r="AM38" s="344"/>
      <c r="AN38" s="344"/>
      <c r="AO38" s="344"/>
      <c r="AP38" s="344"/>
      <c r="AQ38" s="344"/>
      <c r="AR38" s="344"/>
      <c r="AS38" s="344"/>
      <c r="AT38" s="344"/>
      <c r="AU38" s="344"/>
      <c r="AV38" s="344"/>
    </row>
    <row r="39" spans="1:48" x14ac:dyDescent="0.2">
      <c r="A39" s="168"/>
      <c r="B39" s="344"/>
      <c r="C39" s="344"/>
      <c r="D39" s="344"/>
      <c r="E39" s="344"/>
      <c r="F39" s="344"/>
      <c r="G39" s="344"/>
      <c r="H39" s="344"/>
      <c r="I39" s="344"/>
      <c r="J39" s="344"/>
      <c r="K39" s="344"/>
      <c r="L39" s="344"/>
      <c r="M39" s="344"/>
      <c r="N39" s="344"/>
      <c r="O39" s="30"/>
      <c r="P39" s="30"/>
      <c r="Q39" s="30"/>
      <c r="R39" s="30"/>
      <c r="S39" s="344"/>
      <c r="T39" s="344"/>
      <c r="U39" s="344"/>
      <c r="V39" s="344"/>
      <c r="W39" s="344"/>
      <c r="X39" s="344"/>
      <c r="Y39" s="344"/>
      <c r="Z39" s="344"/>
      <c r="AA39" s="344"/>
      <c r="AB39" s="344"/>
      <c r="AC39" s="344"/>
      <c r="AD39" s="344"/>
      <c r="AE39" s="344"/>
      <c r="AF39" s="344"/>
      <c r="AG39" s="344"/>
      <c r="AH39" s="344"/>
      <c r="AI39" s="344"/>
      <c r="AJ39" s="344"/>
      <c r="AK39" s="344"/>
      <c r="AL39" s="344"/>
      <c r="AM39" s="344"/>
      <c r="AN39" s="344"/>
      <c r="AO39" s="344"/>
      <c r="AP39" s="344"/>
      <c r="AQ39" s="344"/>
      <c r="AR39" s="344"/>
      <c r="AS39" s="344"/>
      <c r="AT39" s="344"/>
      <c r="AU39" s="344"/>
      <c r="AV39" s="344"/>
    </row>
    <row r="40" spans="1:48" x14ac:dyDescent="0.2">
      <c r="A40" s="168"/>
      <c r="B40" s="344"/>
      <c r="C40" s="17"/>
      <c r="D40" s="17"/>
      <c r="E40" s="17"/>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c r="AM40" s="344"/>
      <c r="AN40" s="344"/>
      <c r="AO40" s="344"/>
      <c r="AP40" s="344"/>
      <c r="AQ40" s="344"/>
      <c r="AR40" s="344"/>
      <c r="AS40" s="344"/>
      <c r="AT40" s="344"/>
      <c r="AU40" s="344"/>
      <c r="AV40" s="344"/>
    </row>
    <row r="41" spans="1:48" ht="13.5" thickBot="1" x14ac:dyDescent="0.25">
      <c r="A41" s="159" t="s">
        <v>963</v>
      </c>
      <c r="B41" s="344"/>
      <c r="C41" s="344"/>
      <c r="D41" s="344"/>
      <c r="E41" s="344"/>
      <c r="F41" s="344"/>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344"/>
      <c r="AF41" s="344"/>
      <c r="AG41" s="344"/>
      <c r="AH41" s="344"/>
      <c r="AI41" s="344"/>
      <c r="AJ41" s="344"/>
      <c r="AK41" s="344"/>
      <c r="AL41" s="344"/>
      <c r="AM41" s="344"/>
      <c r="AN41" s="344"/>
      <c r="AO41" s="344"/>
      <c r="AP41" s="344"/>
      <c r="AQ41" s="344"/>
      <c r="AR41" s="344"/>
      <c r="AS41" s="344"/>
      <c r="AT41" s="344"/>
      <c r="AU41" s="344"/>
      <c r="AV41" s="344"/>
    </row>
    <row r="42" spans="1:48" x14ac:dyDescent="0.2">
      <c r="A42" s="171" t="s">
        <v>964</v>
      </c>
      <c r="B42" s="17" t="s">
        <v>965</v>
      </c>
      <c r="C42" s="241">
        <v>2005</v>
      </c>
      <c r="D42" s="242">
        <v>2010</v>
      </c>
      <c r="E42" s="242">
        <v>2015</v>
      </c>
      <c r="F42" s="242">
        <v>2020</v>
      </c>
      <c r="G42" s="243">
        <v>2025</v>
      </c>
      <c r="H42" s="241">
        <v>2005</v>
      </c>
      <c r="I42" s="242">
        <v>2010</v>
      </c>
      <c r="J42" s="242">
        <v>2015</v>
      </c>
      <c r="K42" s="242">
        <v>2020</v>
      </c>
      <c r="L42" s="243">
        <v>2025</v>
      </c>
      <c r="M42" s="241">
        <v>2005</v>
      </c>
      <c r="N42" s="242">
        <v>2010</v>
      </c>
      <c r="O42" s="242">
        <v>2015</v>
      </c>
      <c r="P42" s="242">
        <v>2020</v>
      </c>
      <c r="Q42" s="243">
        <v>2025</v>
      </c>
      <c r="R42" s="242">
        <v>2005</v>
      </c>
      <c r="S42" s="242">
        <v>2010</v>
      </c>
      <c r="T42" s="242">
        <v>2015</v>
      </c>
      <c r="U42" s="242">
        <v>2020</v>
      </c>
      <c r="V42" s="243">
        <v>2025</v>
      </c>
      <c r="W42" s="242">
        <v>2005</v>
      </c>
      <c r="X42" s="242">
        <v>2010</v>
      </c>
      <c r="Y42" s="242">
        <v>2015</v>
      </c>
      <c r="Z42" s="242">
        <v>2020</v>
      </c>
      <c r="AA42" s="243">
        <v>2025</v>
      </c>
      <c r="AB42" s="159"/>
      <c r="AC42" s="159"/>
      <c r="AD42" s="159"/>
      <c r="AE42" s="159"/>
      <c r="AF42" s="159"/>
      <c r="AG42" s="159"/>
      <c r="AH42" s="159"/>
      <c r="AI42" s="159"/>
      <c r="AJ42" s="159"/>
      <c r="AK42" s="159"/>
      <c r="AL42" s="159"/>
      <c r="AM42" s="159"/>
      <c r="AN42" s="159"/>
      <c r="AO42" s="159"/>
      <c r="AP42" s="159"/>
      <c r="AQ42" s="344"/>
      <c r="AR42" s="344"/>
      <c r="AS42" s="344"/>
      <c r="AT42" s="344"/>
      <c r="AU42" s="344"/>
      <c r="AV42" s="344"/>
    </row>
    <row r="43" spans="1:48" x14ac:dyDescent="0.2">
      <c r="A43" s="171"/>
      <c r="B43" s="17"/>
      <c r="C43" s="255"/>
      <c r="D43" s="159" t="s">
        <v>933</v>
      </c>
      <c r="E43" s="159"/>
      <c r="F43" s="159"/>
      <c r="G43" s="245"/>
      <c r="H43" s="255"/>
      <c r="I43" s="159" t="s">
        <v>937</v>
      </c>
      <c r="J43" s="159"/>
      <c r="K43" s="159"/>
      <c r="L43" s="245"/>
      <c r="M43" s="255"/>
      <c r="N43" s="159" t="s">
        <v>940</v>
      </c>
      <c r="O43" s="159"/>
      <c r="P43" s="159"/>
      <c r="Q43" s="256"/>
      <c r="R43" s="344"/>
      <c r="S43" s="244" t="s">
        <v>942</v>
      </c>
      <c r="T43" s="159"/>
      <c r="U43" s="159"/>
      <c r="V43" s="245"/>
      <c r="W43" s="344"/>
      <c r="X43" s="244" t="s">
        <v>943</v>
      </c>
      <c r="Y43" s="159"/>
      <c r="Z43" s="159"/>
      <c r="AA43" s="245"/>
      <c r="AB43" s="159"/>
      <c r="AC43" s="159"/>
      <c r="AD43" s="159"/>
      <c r="AE43" s="159"/>
      <c r="AF43" s="159"/>
      <c r="AG43" s="159"/>
      <c r="AH43" s="159"/>
      <c r="AI43" s="159"/>
      <c r="AJ43" s="159"/>
      <c r="AK43" s="159"/>
      <c r="AL43" s="159"/>
      <c r="AM43" s="344"/>
      <c r="AN43" s="344"/>
      <c r="AO43" s="344"/>
      <c r="AP43" s="344"/>
      <c r="AQ43" s="344"/>
      <c r="AR43" s="344"/>
      <c r="AS43" s="344"/>
      <c r="AT43" s="344"/>
      <c r="AU43" s="344"/>
      <c r="AV43" s="344"/>
    </row>
    <row r="44" spans="1:48" s="215" customFormat="1" x14ac:dyDescent="0.2">
      <c r="A44" s="214" t="s">
        <v>966</v>
      </c>
      <c r="B44" s="215" t="s">
        <v>967</v>
      </c>
      <c r="C44" s="246" t="e">
        <f>D44</f>
        <v>#REF!</v>
      </c>
      <c r="D44" s="210" t="e">
        <f>$N$33*$C$34*$D$30</f>
        <v>#REF!</v>
      </c>
      <c r="E44" s="210" t="e">
        <f>D44*$P$21</f>
        <v>#REF!</v>
      </c>
      <c r="F44" s="210" t="e">
        <f>D44*$P$22</f>
        <v>#REF!</v>
      </c>
      <c r="G44" s="247" t="e">
        <f>D44*$P$23</f>
        <v>#REF!</v>
      </c>
      <c r="H44" s="246" t="e">
        <f>I44</f>
        <v>#REF!</v>
      </c>
      <c r="I44" s="210" t="e">
        <f>$N$33*$C$35*$D$30</f>
        <v>#REF!</v>
      </c>
      <c r="J44" s="210" t="e">
        <f>I44*$P$21</f>
        <v>#REF!</v>
      </c>
      <c r="K44" s="210" t="e">
        <f>I44*$P$22</f>
        <v>#REF!</v>
      </c>
      <c r="L44" s="247" t="e">
        <f>I44*$P$23</f>
        <v>#REF!</v>
      </c>
      <c r="M44" s="246" t="e">
        <f>N44</f>
        <v>#REF!</v>
      </c>
      <c r="N44" s="210" t="e">
        <f>$N$33*$C$36*$D$30</f>
        <v>#REF!</v>
      </c>
      <c r="O44" s="210" t="e">
        <f>N44*$P$21</f>
        <v>#REF!</v>
      </c>
      <c r="P44" s="210" t="e">
        <f>N44*$P$22</f>
        <v>#REF!</v>
      </c>
      <c r="Q44" s="247" t="e">
        <f>N44*$P$23</f>
        <v>#REF!</v>
      </c>
      <c r="R44" s="210" t="e">
        <f>S44</f>
        <v>#REF!</v>
      </c>
      <c r="S44" s="210" t="e">
        <f>$N$33*$C$37*$D$30</f>
        <v>#REF!</v>
      </c>
      <c r="T44" s="210" t="e">
        <f>S44*$P$21</f>
        <v>#REF!</v>
      </c>
      <c r="U44" s="210" t="e">
        <f>S44*$P$22</f>
        <v>#REF!</v>
      </c>
      <c r="V44" s="247" t="e">
        <f>S44*$P$23</f>
        <v>#REF!</v>
      </c>
      <c r="W44" s="210" t="e">
        <f>X44</f>
        <v>#REF!</v>
      </c>
      <c r="X44" s="210" t="e">
        <f>$N$33*$C$38*$D$30</f>
        <v>#REF!</v>
      </c>
      <c r="Y44" s="210" t="e">
        <f>X44*$P$21</f>
        <v>#REF!</v>
      </c>
      <c r="Z44" s="210" t="e">
        <f>X44*$P$22</f>
        <v>#REF!</v>
      </c>
      <c r="AA44" s="247" t="e">
        <f>X44*$P$23</f>
        <v>#REF!</v>
      </c>
      <c r="AB44" s="210"/>
      <c r="AC44" s="210"/>
      <c r="AD44" s="210"/>
      <c r="AE44" s="210"/>
      <c r="AF44" s="210"/>
      <c r="AG44" s="210"/>
      <c r="AH44" s="210"/>
      <c r="AI44" s="210"/>
      <c r="AJ44" s="210"/>
      <c r="AK44" s="210"/>
      <c r="AL44" s="210"/>
      <c r="AM44" s="210"/>
      <c r="AN44" s="210"/>
      <c r="AO44" s="210"/>
      <c r="AP44" s="210"/>
    </row>
    <row r="45" spans="1:48" s="215" customFormat="1" x14ac:dyDescent="0.2">
      <c r="A45" s="216" t="s">
        <v>968</v>
      </c>
      <c r="B45" s="215" t="s">
        <v>969</v>
      </c>
      <c r="C45" s="246" t="e">
        <f t="shared" ref="C45:C52" si="7">D45</f>
        <v>#REF!</v>
      </c>
      <c r="D45" s="210" t="e">
        <f>$N$33*$C$34*$E$30</f>
        <v>#REF!</v>
      </c>
      <c r="E45" s="210" t="e">
        <f t="shared" ref="E45:E52" si="8">D45*$P$21</f>
        <v>#REF!</v>
      </c>
      <c r="F45" s="210" t="e">
        <f t="shared" ref="F45:F52" si="9">D45*$P$22</f>
        <v>#REF!</v>
      </c>
      <c r="G45" s="247" t="e">
        <f t="shared" ref="G45:G52" si="10">D45*$P$23</f>
        <v>#REF!</v>
      </c>
      <c r="H45" s="246" t="e">
        <f t="shared" ref="H45:H52" si="11">I45</f>
        <v>#REF!</v>
      </c>
      <c r="I45" s="210" t="e">
        <f>$N$33*$C$35*$E$30</f>
        <v>#REF!</v>
      </c>
      <c r="J45" s="210" t="e">
        <f t="shared" ref="J45:J52" si="12">I45*$P$21</f>
        <v>#REF!</v>
      </c>
      <c r="K45" s="210" t="e">
        <f t="shared" ref="K45:K52" si="13">I45*$P$22</f>
        <v>#REF!</v>
      </c>
      <c r="L45" s="247" t="e">
        <f t="shared" ref="L45:L52" si="14">I45*$P$23</f>
        <v>#REF!</v>
      </c>
      <c r="M45" s="246" t="e">
        <f t="shared" ref="M45:M52" si="15">N45</f>
        <v>#REF!</v>
      </c>
      <c r="N45" s="210" t="e">
        <f>$N$33*$C$36*$E$30</f>
        <v>#REF!</v>
      </c>
      <c r="O45" s="210" t="e">
        <f t="shared" ref="O45:O52" si="16">N45*$P$21</f>
        <v>#REF!</v>
      </c>
      <c r="P45" s="210" t="e">
        <f t="shared" ref="P45:P52" si="17">N45*$P$22</f>
        <v>#REF!</v>
      </c>
      <c r="Q45" s="247" t="e">
        <f t="shared" ref="Q45:Q52" si="18">N45*$P$23</f>
        <v>#REF!</v>
      </c>
      <c r="R45" s="210" t="e">
        <f t="shared" ref="R45:R52" si="19">S45</f>
        <v>#REF!</v>
      </c>
      <c r="S45" s="210" t="e">
        <f>$N$33*$C$37*$E$30</f>
        <v>#REF!</v>
      </c>
      <c r="T45" s="210" t="e">
        <f t="shared" ref="T45:T52" si="20">S45*$P$21</f>
        <v>#REF!</v>
      </c>
      <c r="U45" s="210" t="e">
        <f t="shared" ref="U45:U52" si="21">S45*$P$22</f>
        <v>#REF!</v>
      </c>
      <c r="V45" s="247" t="e">
        <f t="shared" ref="V45:V52" si="22">S45*$P$23</f>
        <v>#REF!</v>
      </c>
      <c r="W45" s="210" t="e">
        <f t="shared" ref="W45:W52" si="23">X45</f>
        <v>#REF!</v>
      </c>
      <c r="X45" s="210" t="e">
        <f>$N$33*$C$38*$E$30</f>
        <v>#REF!</v>
      </c>
      <c r="Y45" s="210" t="e">
        <f t="shared" ref="Y45:Y52" si="24">X45*$P$21</f>
        <v>#REF!</v>
      </c>
      <c r="Z45" s="210" t="e">
        <f t="shared" ref="Z45:Z52" si="25">X45*$P$22</f>
        <v>#REF!</v>
      </c>
      <c r="AA45" s="247" t="e">
        <f t="shared" ref="AA45:AA52" si="26">X45*$P$23</f>
        <v>#REF!</v>
      </c>
      <c r="AB45" s="210"/>
      <c r="AC45" s="210"/>
      <c r="AD45" s="210"/>
      <c r="AE45" s="210"/>
      <c r="AF45" s="210"/>
      <c r="AG45" s="210"/>
      <c r="AH45" s="210"/>
      <c r="AI45" s="210"/>
      <c r="AJ45" s="210"/>
      <c r="AK45" s="210"/>
      <c r="AL45" s="210"/>
      <c r="AM45" s="210"/>
      <c r="AN45" s="210"/>
      <c r="AO45" s="210"/>
      <c r="AP45" s="210"/>
    </row>
    <row r="46" spans="1:48" s="226" customFormat="1" x14ac:dyDescent="0.2">
      <c r="A46" s="225" t="s">
        <v>970</v>
      </c>
      <c r="B46" s="226" t="s">
        <v>971</v>
      </c>
      <c r="C46" s="248" t="e">
        <f>D46</f>
        <v>#REF!</v>
      </c>
      <c r="D46" s="224" t="e">
        <f>$O$33*$C$34</f>
        <v>#REF!</v>
      </c>
      <c r="E46" s="224" t="e">
        <f t="shared" si="8"/>
        <v>#REF!</v>
      </c>
      <c r="F46" s="224" t="e">
        <f t="shared" si="9"/>
        <v>#REF!</v>
      </c>
      <c r="G46" s="249" t="e">
        <f t="shared" si="10"/>
        <v>#REF!</v>
      </c>
      <c r="H46" s="248" t="e">
        <f t="shared" si="11"/>
        <v>#REF!</v>
      </c>
      <c r="I46" s="224" t="e">
        <f>$O$33*$C$35</f>
        <v>#REF!</v>
      </c>
      <c r="J46" s="224" t="e">
        <f t="shared" si="12"/>
        <v>#REF!</v>
      </c>
      <c r="K46" s="224" t="e">
        <f t="shared" si="13"/>
        <v>#REF!</v>
      </c>
      <c r="L46" s="249" t="e">
        <f t="shared" si="14"/>
        <v>#REF!</v>
      </c>
      <c r="M46" s="248" t="e">
        <f t="shared" si="15"/>
        <v>#REF!</v>
      </c>
      <c r="N46" s="224" t="e">
        <f>$O$33*$C$36</f>
        <v>#REF!</v>
      </c>
      <c r="O46" s="224" t="e">
        <f t="shared" si="16"/>
        <v>#REF!</v>
      </c>
      <c r="P46" s="224" t="e">
        <f t="shared" si="17"/>
        <v>#REF!</v>
      </c>
      <c r="Q46" s="249" t="e">
        <f t="shared" si="18"/>
        <v>#REF!</v>
      </c>
      <c r="R46" s="224" t="e">
        <f t="shared" si="19"/>
        <v>#REF!</v>
      </c>
      <c r="S46" s="224" t="e">
        <f>$O$33*$C$37</f>
        <v>#REF!</v>
      </c>
      <c r="T46" s="224" t="e">
        <f t="shared" si="20"/>
        <v>#REF!</v>
      </c>
      <c r="U46" s="224" t="e">
        <f t="shared" si="21"/>
        <v>#REF!</v>
      </c>
      <c r="V46" s="249" t="e">
        <f t="shared" si="22"/>
        <v>#REF!</v>
      </c>
      <c r="W46" s="224" t="e">
        <f t="shared" si="23"/>
        <v>#REF!</v>
      </c>
      <c r="X46" s="224" t="e">
        <f>$O$33*$C$38</f>
        <v>#REF!</v>
      </c>
      <c r="Y46" s="224" t="e">
        <f t="shared" si="24"/>
        <v>#REF!</v>
      </c>
      <c r="Z46" s="224" t="e">
        <f t="shared" si="25"/>
        <v>#REF!</v>
      </c>
      <c r="AA46" s="249" t="e">
        <f t="shared" si="26"/>
        <v>#REF!</v>
      </c>
      <c r="AB46" s="224"/>
      <c r="AC46" s="224"/>
      <c r="AD46" s="224"/>
      <c r="AE46" s="224"/>
      <c r="AF46" s="224"/>
      <c r="AG46" s="224"/>
      <c r="AH46" s="224"/>
      <c r="AI46" s="224"/>
      <c r="AJ46" s="224"/>
      <c r="AK46" s="224"/>
      <c r="AL46" s="224"/>
      <c r="AM46" s="224"/>
      <c r="AN46" s="224"/>
      <c r="AO46" s="224"/>
      <c r="AP46" s="224"/>
    </row>
    <row r="47" spans="1:48" s="215" customFormat="1" x14ac:dyDescent="0.2">
      <c r="A47" s="216" t="s">
        <v>972</v>
      </c>
      <c r="B47" s="215" t="s">
        <v>973</v>
      </c>
      <c r="C47" s="246" t="e">
        <f t="shared" si="7"/>
        <v>#REF!</v>
      </c>
      <c r="D47" s="210" t="e">
        <f>$N$33*$C$34*$F$30</f>
        <v>#REF!</v>
      </c>
      <c r="E47" s="210" t="e">
        <f t="shared" si="8"/>
        <v>#REF!</v>
      </c>
      <c r="F47" s="210" t="e">
        <f t="shared" si="9"/>
        <v>#REF!</v>
      </c>
      <c r="G47" s="247" t="e">
        <f t="shared" si="10"/>
        <v>#REF!</v>
      </c>
      <c r="H47" s="246" t="e">
        <f t="shared" si="11"/>
        <v>#REF!</v>
      </c>
      <c r="I47" s="210" t="e">
        <f>$N$33*$C$35*$F$30</f>
        <v>#REF!</v>
      </c>
      <c r="J47" s="210" t="e">
        <f t="shared" si="12"/>
        <v>#REF!</v>
      </c>
      <c r="K47" s="210" t="e">
        <f t="shared" si="13"/>
        <v>#REF!</v>
      </c>
      <c r="L47" s="247" t="e">
        <f t="shared" si="14"/>
        <v>#REF!</v>
      </c>
      <c r="M47" s="246" t="e">
        <f t="shared" si="15"/>
        <v>#REF!</v>
      </c>
      <c r="N47" s="210" t="e">
        <f>$N$33*$C$36*$F$30</f>
        <v>#REF!</v>
      </c>
      <c r="O47" s="210" t="e">
        <f t="shared" si="16"/>
        <v>#REF!</v>
      </c>
      <c r="P47" s="210" t="e">
        <f t="shared" si="17"/>
        <v>#REF!</v>
      </c>
      <c r="Q47" s="247" t="e">
        <f t="shared" si="18"/>
        <v>#REF!</v>
      </c>
      <c r="R47" s="210" t="e">
        <f t="shared" si="19"/>
        <v>#REF!</v>
      </c>
      <c r="S47" s="210" t="e">
        <f>$N$33*$C$37*$F$30</f>
        <v>#REF!</v>
      </c>
      <c r="T47" s="210" t="e">
        <f t="shared" si="20"/>
        <v>#REF!</v>
      </c>
      <c r="U47" s="210" t="e">
        <f t="shared" si="21"/>
        <v>#REF!</v>
      </c>
      <c r="V47" s="247" t="e">
        <f t="shared" si="22"/>
        <v>#REF!</v>
      </c>
      <c r="W47" s="210" t="e">
        <f t="shared" si="23"/>
        <v>#REF!</v>
      </c>
      <c r="X47" s="210" t="e">
        <f>$N$33*$C$38*$F$30</f>
        <v>#REF!</v>
      </c>
      <c r="Y47" s="210" t="e">
        <f t="shared" si="24"/>
        <v>#REF!</v>
      </c>
      <c r="Z47" s="210" t="e">
        <f t="shared" si="25"/>
        <v>#REF!</v>
      </c>
      <c r="AA47" s="247" t="e">
        <f t="shared" si="26"/>
        <v>#REF!</v>
      </c>
      <c r="AB47" s="210"/>
      <c r="AC47" s="210"/>
      <c r="AD47" s="210"/>
      <c r="AE47" s="210"/>
      <c r="AF47" s="210"/>
      <c r="AG47" s="210"/>
      <c r="AH47" s="210"/>
      <c r="AI47" s="210"/>
      <c r="AJ47" s="210"/>
      <c r="AK47" s="210"/>
      <c r="AL47" s="210"/>
      <c r="AM47" s="210"/>
      <c r="AN47" s="210"/>
      <c r="AO47" s="210"/>
      <c r="AP47" s="210"/>
    </row>
    <row r="48" spans="1:48" s="217" customFormat="1" x14ac:dyDescent="0.2">
      <c r="A48" s="216" t="s">
        <v>974</v>
      </c>
      <c r="B48" s="215" t="s">
        <v>975</v>
      </c>
      <c r="C48" s="246" t="e">
        <f t="shared" si="7"/>
        <v>#REF!</v>
      </c>
      <c r="D48" s="210" t="e">
        <f>$P$33*$C$34*$I$30</f>
        <v>#REF!</v>
      </c>
      <c r="E48" s="210" t="e">
        <f t="shared" si="8"/>
        <v>#REF!</v>
      </c>
      <c r="F48" s="210" t="e">
        <f t="shared" si="9"/>
        <v>#REF!</v>
      </c>
      <c r="G48" s="247" t="e">
        <f t="shared" si="10"/>
        <v>#REF!</v>
      </c>
      <c r="H48" s="246" t="e">
        <f t="shared" si="11"/>
        <v>#REF!</v>
      </c>
      <c r="I48" s="210" t="e">
        <f>$P$33*$C$35*$I$30</f>
        <v>#REF!</v>
      </c>
      <c r="J48" s="210" t="e">
        <f t="shared" si="12"/>
        <v>#REF!</v>
      </c>
      <c r="K48" s="210" t="e">
        <f t="shared" si="13"/>
        <v>#REF!</v>
      </c>
      <c r="L48" s="247" t="e">
        <f t="shared" si="14"/>
        <v>#REF!</v>
      </c>
      <c r="M48" s="246" t="e">
        <f t="shared" si="15"/>
        <v>#REF!</v>
      </c>
      <c r="N48" s="210" t="e">
        <f>$P$33*$C$36*$I$30</f>
        <v>#REF!</v>
      </c>
      <c r="O48" s="210" t="e">
        <f>N48*$P$21</f>
        <v>#REF!</v>
      </c>
      <c r="P48" s="210" t="e">
        <f t="shared" si="17"/>
        <v>#REF!</v>
      </c>
      <c r="Q48" s="247" t="e">
        <f t="shared" si="18"/>
        <v>#REF!</v>
      </c>
      <c r="R48" s="210" t="e">
        <f t="shared" si="19"/>
        <v>#REF!</v>
      </c>
      <c r="S48" s="210" t="e">
        <f>$P$33*$C$37*$I$30</f>
        <v>#REF!</v>
      </c>
      <c r="T48" s="210" t="e">
        <f t="shared" si="20"/>
        <v>#REF!</v>
      </c>
      <c r="U48" s="210" t="e">
        <f t="shared" si="21"/>
        <v>#REF!</v>
      </c>
      <c r="V48" s="247" t="e">
        <f t="shared" si="22"/>
        <v>#REF!</v>
      </c>
      <c r="W48" s="210" t="e">
        <f t="shared" si="23"/>
        <v>#REF!</v>
      </c>
      <c r="X48" s="210" t="e">
        <f>$P$33*$C$38*$I$30</f>
        <v>#REF!</v>
      </c>
      <c r="Y48" s="210" t="e">
        <f t="shared" si="24"/>
        <v>#REF!</v>
      </c>
      <c r="Z48" s="210" t="e">
        <f t="shared" si="25"/>
        <v>#REF!</v>
      </c>
      <c r="AA48" s="247" t="e">
        <f t="shared" si="26"/>
        <v>#REF!</v>
      </c>
      <c r="AB48" s="210"/>
      <c r="AC48" s="210"/>
      <c r="AD48" s="210"/>
      <c r="AE48" s="210"/>
      <c r="AF48" s="210"/>
      <c r="AG48" s="210"/>
      <c r="AH48" s="210"/>
      <c r="AI48" s="210"/>
      <c r="AJ48" s="210"/>
      <c r="AK48" s="210"/>
      <c r="AL48" s="210"/>
      <c r="AM48" s="210"/>
      <c r="AN48" s="210"/>
      <c r="AO48" s="210"/>
      <c r="AP48" s="210"/>
      <c r="AQ48" s="215"/>
      <c r="AR48" s="215"/>
      <c r="AS48" s="215"/>
      <c r="AT48" s="215"/>
      <c r="AU48" s="215"/>
      <c r="AV48" s="215"/>
    </row>
    <row r="49" spans="1:48" s="215" customFormat="1" x14ac:dyDescent="0.2">
      <c r="A49" s="216" t="s">
        <v>976</v>
      </c>
      <c r="B49" s="215" t="s">
        <v>977</v>
      </c>
      <c r="C49" s="246" t="e">
        <f t="shared" si="7"/>
        <v>#REF!</v>
      </c>
      <c r="D49" s="210" t="e">
        <f>$P$33*$C$34*$H$30</f>
        <v>#REF!</v>
      </c>
      <c r="E49" s="210" t="e">
        <f t="shared" si="8"/>
        <v>#REF!</v>
      </c>
      <c r="F49" s="210" t="e">
        <f t="shared" si="9"/>
        <v>#REF!</v>
      </c>
      <c r="G49" s="247" t="e">
        <f t="shared" si="10"/>
        <v>#REF!</v>
      </c>
      <c r="H49" s="246" t="e">
        <f t="shared" si="11"/>
        <v>#REF!</v>
      </c>
      <c r="I49" s="210" t="e">
        <f>$P$33*$C$35*$H$30</f>
        <v>#REF!</v>
      </c>
      <c r="J49" s="210" t="e">
        <f t="shared" si="12"/>
        <v>#REF!</v>
      </c>
      <c r="K49" s="210" t="e">
        <f t="shared" si="13"/>
        <v>#REF!</v>
      </c>
      <c r="L49" s="247" t="e">
        <f t="shared" si="14"/>
        <v>#REF!</v>
      </c>
      <c r="M49" s="246" t="e">
        <f t="shared" si="15"/>
        <v>#REF!</v>
      </c>
      <c r="N49" s="210" t="e">
        <f>$P$33*$C$36*$H$30</f>
        <v>#REF!</v>
      </c>
      <c r="O49" s="210" t="e">
        <f t="shared" si="16"/>
        <v>#REF!</v>
      </c>
      <c r="P49" s="210" t="e">
        <f t="shared" si="17"/>
        <v>#REF!</v>
      </c>
      <c r="Q49" s="247" t="e">
        <f t="shared" si="18"/>
        <v>#REF!</v>
      </c>
      <c r="R49" s="210" t="e">
        <f t="shared" si="19"/>
        <v>#REF!</v>
      </c>
      <c r="S49" s="210" t="e">
        <f>$P$33*$C$37*$H$30</f>
        <v>#REF!</v>
      </c>
      <c r="T49" s="210" t="e">
        <f t="shared" si="20"/>
        <v>#REF!</v>
      </c>
      <c r="U49" s="210" t="e">
        <f t="shared" si="21"/>
        <v>#REF!</v>
      </c>
      <c r="V49" s="247" t="e">
        <f t="shared" si="22"/>
        <v>#REF!</v>
      </c>
      <c r="W49" s="210" t="e">
        <f t="shared" si="23"/>
        <v>#REF!</v>
      </c>
      <c r="X49" s="210" t="e">
        <f>$P$33*$C$38*$H$30</f>
        <v>#REF!</v>
      </c>
      <c r="Y49" s="210" t="e">
        <f t="shared" si="24"/>
        <v>#REF!</v>
      </c>
      <c r="Z49" s="210" t="e">
        <f t="shared" si="25"/>
        <v>#REF!</v>
      </c>
      <c r="AA49" s="247" t="e">
        <f t="shared" si="26"/>
        <v>#REF!</v>
      </c>
      <c r="AB49" s="210"/>
      <c r="AC49" s="210"/>
      <c r="AD49" s="210"/>
      <c r="AE49" s="210"/>
      <c r="AF49" s="210"/>
      <c r="AG49" s="210"/>
      <c r="AH49" s="210"/>
      <c r="AI49" s="210"/>
      <c r="AJ49" s="210"/>
      <c r="AK49" s="210"/>
      <c r="AL49" s="210"/>
      <c r="AM49" s="210"/>
      <c r="AN49" s="210"/>
      <c r="AO49" s="210"/>
      <c r="AP49" s="210"/>
      <c r="AQ49" s="217"/>
      <c r="AR49" s="217"/>
      <c r="AS49" s="217"/>
      <c r="AT49" s="217"/>
      <c r="AU49" s="217"/>
      <c r="AV49" s="217"/>
    </row>
    <row r="50" spans="1:48" s="215" customFormat="1" x14ac:dyDescent="0.2">
      <c r="A50" s="216" t="s">
        <v>978</v>
      </c>
      <c r="B50" s="215" t="s">
        <v>979</v>
      </c>
      <c r="C50" s="246" t="e">
        <f t="shared" si="7"/>
        <v>#REF!</v>
      </c>
      <c r="D50" s="210" t="e">
        <f>$P$33*$C$34*$J$30</f>
        <v>#REF!</v>
      </c>
      <c r="E50" s="210" t="e">
        <f t="shared" si="8"/>
        <v>#REF!</v>
      </c>
      <c r="F50" s="210" t="e">
        <f t="shared" si="9"/>
        <v>#REF!</v>
      </c>
      <c r="G50" s="247" t="e">
        <f t="shared" si="10"/>
        <v>#REF!</v>
      </c>
      <c r="H50" s="246" t="e">
        <f t="shared" si="11"/>
        <v>#REF!</v>
      </c>
      <c r="I50" s="210" t="e">
        <f>$P$33*$C$35*$J$30</f>
        <v>#REF!</v>
      </c>
      <c r="J50" s="210" t="e">
        <f t="shared" si="12"/>
        <v>#REF!</v>
      </c>
      <c r="K50" s="210" t="e">
        <f t="shared" si="13"/>
        <v>#REF!</v>
      </c>
      <c r="L50" s="247" t="e">
        <f t="shared" si="14"/>
        <v>#REF!</v>
      </c>
      <c r="M50" s="246" t="e">
        <f t="shared" si="15"/>
        <v>#REF!</v>
      </c>
      <c r="N50" s="210" t="e">
        <f>$P$33*$C$36*$J$30</f>
        <v>#REF!</v>
      </c>
      <c r="O50" s="210" t="e">
        <f t="shared" si="16"/>
        <v>#REF!</v>
      </c>
      <c r="P50" s="210" t="e">
        <f t="shared" si="17"/>
        <v>#REF!</v>
      </c>
      <c r="Q50" s="247" t="e">
        <f t="shared" si="18"/>
        <v>#REF!</v>
      </c>
      <c r="R50" s="210" t="e">
        <f t="shared" si="19"/>
        <v>#REF!</v>
      </c>
      <c r="S50" s="210" t="e">
        <f>$P$33*$C$37*$J$30</f>
        <v>#REF!</v>
      </c>
      <c r="T50" s="210" t="e">
        <f t="shared" si="20"/>
        <v>#REF!</v>
      </c>
      <c r="U50" s="210" t="e">
        <f t="shared" si="21"/>
        <v>#REF!</v>
      </c>
      <c r="V50" s="247" t="e">
        <f t="shared" si="22"/>
        <v>#REF!</v>
      </c>
      <c r="W50" s="210" t="e">
        <f t="shared" si="23"/>
        <v>#REF!</v>
      </c>
      <c r="X50" s="210" t="e">
        <f>$P$33*$C$38*$J$30</f>
        <v>#REF!</v>
      </c>
      <c r="Y50" s="210" t="e">
        <f t="shared" si="24"/>
        <v>#REF!</v>
      </c>
      <c r="Z50" s="210" t="e">
        <f t="shared" si="25"/>
        <v>#REF!</v>
      </c>
      <c r="AA50" s="247" t="e">
        <f t="shared" si="26"/>
        <v>#REF!</v>
      </c>
      <c r="AB50" s="210"/>
      <c r="AC50" s="210"/>
      <c r="AD50" s="210"/>
      <c r="AE50" s="210"/>
      <c r="AF50" s="210"/>
      <c r="AG50" s="210"/>
      <c r="AH50" s="210"/>
      <c r="AI50" s="210"/>
      <c r="AJ50" s="210"/>
      <c r="AK50" s="210"/>
      <c r="AL50" s="210"/>
      <c r="AM50" s="210"/>
      <c r="AN50" s="210"/>
      <c r="AO50" s="210"/>
      <c r="AP50" s="210"/>
    </row>
    <row r="51" spans="1:48" s="215" customFormat="1" x14ac:dyDescent="0.2">
      <c r="A51" s="216" t="s">
        <v>980</v>
      </c>
      <c r="B51" s="215" t="s">
        <v>981</v>
      </c>
      <c r="C51" s="246" t="e">
        <f t="shared" si="7"/>
        <v>#REF!</v>
      </c>
      <c r="D51" s="210" t="e">
        <f>$P$33*$C$34*$K$30</f>
        <v>#REF!</v>
      </c>
      <c r="E51" s="210" t="e">
        <f t="shared" si="8"/>
        <v>#REF!</v>
      </c>
      <c r="F51" s="210" t="e">
        <f t="shared" si="9"/>
        <v>#REF!</v>
      </c>
      <c r="G51" s="247" t="e">
        <f t="shared" si="10"/>
        <v>#REF!</v>
      </c>
      <c r="H51" s="246" t="e">
        <f t="shared" si="11"/>
        <v>#REF!</v>
      </c>
      <c r="I51" s="210" t="e">
        <f>$P$33*$C$35*$K$30</f>
        <v>#REF!</v>
      </c>
      <c r="J51" s="210" t="e">
        <f t="shared" si="12"/>
        <v>#REF!</v>
      </c>
      <c r="K51" s="210" t="e">
        <f t="shared" si="13"/>
        <v>#REF!</v>
      </c>
      <c r="L51" s="247" t="e">
        <f t="shared" si="14"/>
        <v>#REF!</v>
      </c>
      <c r="M51" s="246" t="e">
        <f t="shared" si="15"/>
        <v>#REF!</v>
      </c>
      <c r="N51" s="210" t="e">
        <f>$P$33*$C$36*$K$30</f>
        <v>#REF!</v>
      </c>
      <c r="O51" s="210" t="e">
        <f t="shared" si="16"/>
        <v>#REF!</v>
      </c>
      <c r="P51" s="210" t="e">
        <f t="shared" si="17"/>
        <v>#REF!</v>
      </c>
      <c r="Q51" s="247" t="e">
        <f t="shared" si="18"/>
        <v>#REF!</v>
      </c>
      <c r="R51" s="210" t="e">
        <f t="shared" si="19"/>
        <v>#REF!</v>
      </c>
      <c r="S51" s="210" t="e">
        <f>$P$33*$C$37*$K$30</f>
        <v>#REF!</v>
      </c>
      <c r="T51" s="210" t="e">
        <f t="shared" si="20"/>
        <v>#REF!</v>
      </c>
      <c r="U51" s="210" t="e">
        <f t="shared" si="21"/>
        <v>#REF!</v>
      </c>
      <c r="V51" s="247" t="e">
        <f t="shared" si="22"/>
        <v>#REF!</v>
      </c>
      <c r="W51" s="210" t="e">
        <f t="shared" si="23"/>
        <v>#REF!</v>
      </c>
      <c r="X51" s="210" t="e">
        <f>$P$33*$C$38*$K$30</f>
        <v>#REF!</v>
      </c>
      <c r="Y51" s="210" t="e">
        <f t="shared" si="24"/>
        <v>#REF!</v>
      </c>
      <c r="Z51" s="210" t="e">
        <f t="shared" si="25"/>
        <v>#REF!</v>
      </c>
      <c r="AA51" s="247" t="e">
        <f t="shared" si="26"/>
        <v>#REF!</v>
      </c>
      <c r="AB51" s="210"/>
      <c r="AC51" s="210"/>
      <c r="AD51" s="210"/>
      <c r="AE51" s="210"/>
      <c r="AF51" s="210"/>
      <c r="AG51" s="210"/>
      <c r="AH51" s="210"/>
      <c r="AI51" s="210"/>
      <c r="AJ51" s="210"/>
      <c r="AK51" s="210"/>
      <c r="AL51" s="210"/>
      <c r="AM51" s="210"/>
      <c r="AN51" s="210"/>
      <c r="AO51" s="210"/>
      <c r="AP51" s="210"/>
    </row>
    <row r="52" spans="1:48" s="226" customFormat="1" x14ac:dyDescent="0.2">
      <c r="A52" s="225" t="s">
        <v>982</v>
      </c>
      <c r="B52" s="226" t="s">
        <v>983</v>
      </c>
      <c r="C52" s="248" t="e">
        <f t="shared" si="7"/>
        <v>#REF!</v>
      </c>
      <c r="D52" s="224" t="e">
        <f>$Q$33*$C$34</f>
        <v>#REF!</v>
      </c>
      <c r="E52" s="224" t="e">
        <f t="shared" si="8"/>
        <v>#REF!</v>
      </c>
      <c r="F52" s="224" t="e">
        <f t="shared" si="9"/>
        <v>#REF!</v>
      </c>
      <c r="G52" s="249" t="e">
        <f t="shared" si="10"/>
        <v>#REF!</v>
      </c>
      <c r="H52" s="248" t="e">
        <f t="shared" si="11"/>
        <v>#REF!</v>
      </c>
      <c r="I52" s="224" t="e">
        <f>$Q$33*$C$35</f>
        <v>#REF!</v>
      </c>
      <c r="J52" s="224" t="e">
        <f t="shared" si="12"/>
        <v>#REF!</v>
      </c>
      <c r="K52" s="224" t="e">
        <f t="shared" si="13"/>
        <v>#REF!</v>
      </c>
      <c r="L52" s="249" t="e">
        <f t="shared" si="14"/>
        <v>#REF!</v>
      </c>
      <c r="M52" s="248" t="e">
        <f t="shared" si="15"/>
        <v>#REF!</v>
      </c>
      <c r="N52" s="224" t="e">
        <f>$Q$33*$C$36</f>
        <v>#REF!</v>
      </c>
      <c r="O52" s="224" t="e">
        <f t="shared" si="16"/>
        <v>#REF!</v>
      </c>
      <c r="P52" s="224" t="e">
        <f t="shared" si="17"/>
        <v>#REF!</v>
      </c>
      <c r="Q52" s="249" t="e">
        <f t="shared" si="18"/>
        <v>#REF!</v>
      </c>
      <c r="R52" s="224" t="e">
        <f t="shared" si="19"/>
        <v>#REF!</v>
      </c>
      <c r="S52" s="224" t="e">
        <f>$Q$33*$C$37</f>
        <v>#REF!</v>
      </c>
      <c r="T52" s="224" t="e">
        <f t="shared" si="20"/>
        <v>#REF!</v>
      </c>
      <c r="U52" s="224" t="e">
        <f t="shared" si="21"/>
        <v>#REF!</v>
      </c>
      <c r="V52" s="249" t="e">
        <f t="shared" si="22"/>
        <v>#REF!</v>
      </c>
      <c r="W52" s="224" t="e">
        <f t="shared" si="23"/>
        <v>#REF!</v>
      </c>
      <c r="X52" s="224" t="e">
        <f>$Q$33*$C$38</f>
        <v>#REF!</v>
      </c>
      <c r="Y52" s="224" t="e">
        <f t="shared" si="24"/>
        <v>#REF!</v>
      </c>
      <c r="Z52" s="224" t="e">
        <f t="shared" si="25"/>
        <v>#REF!</v>
      </c>
      <c r="AA52" s="249" t="e">
        <f t="shared" si="26"/>
        <v>#REF!</v>
      </c>
      <c r="AB52" s="224"/>
      <c r="AC52" s="224"/>
      <c r="AD52" s="224"/>
      <c r="AE52" s="224"/>
      <c r="AF52" s="224"/>
      <c r="AG52" s="224"/>
      <c r="AH52" s="224"/>
      <c r="AI52" s="224"/>
      <c r="AJ52" s="224"/>
      <c r="AK52" s="224"/>
      <c r="AL52" s="224"/>
      <c r="AM52" s="224"/>
      <c r="AN52" s="224"/>
      <c r="AO52" s="224"/>
      <c r="AP52" s="224"/>
    </row>
    <row r="53" spans="1:48" s="240" customFormat="1" x14ac:dyDescent="0.2">
      <c r="A53" s="238" t="str">
        <f>TechData_existing!B19</f>
        <v>TLEELC</v>
      </c>
      <c r="B53" s="238" t="str">
        <f>TechData_existing!C19</f>
        <v>TL.ELC.F.Existing fleet</v>
      </c>
      <c r="C53" s="250"/>
      <c r="D53" s="239" t="e">
        <f>'GHG Reports'!$C$103*TechData_existing!$I$19*C34*1.1</f>
        <v>#REF!</v>
      </c>
      <c r="E53" s="239" t="e">
        <f>'GHG Reports'!$D$103*TechData_existing!$I$19*C34</f>
        <v>#REF!</v>
      </c>
      <c r="F53" s="239" t="e">
        <f>E53*P21</f>
        <v>#REF!</v>
      </c>
      <c r="G53" s="251" t="e">
        <f>P22*F53</f>
        <v>#REF!</v>
      </c>
      <c r="H53" s="250"/>
      <c r="I53" s="239" t="e">
        <f>'GHG Reports'!$C$103*TechData_existing!$I$19*C35*1.1</f>
        <v>#REF!</v>
      </c>
      <c r="J53" s="239" t="e">
        <f>'GHG Reports'!$D$103*TechData_existing!$I$19*C35</f>
        <v>#REF!</v>
      </c>
      <c r="K53" s="239" t="e">
        <f>J53*P21</f>
        <v>#REF!</v>
      </c>
      <c r="L53" s="251" t="e">
        <f>J53*P22</f>
        <v>#REF!</v>
      </c>
      <c r="M53" s="250"/>
      <c r="N53" s="239" t="e">
        <f>'GHG Reports'!$C$103*TechData_existing!$I$19*C36*1.1</f>
        <v>#REF!</v>
      </c>
      <c r="O53" s="239" t="e">
        <f>'GHG Reports'!$D$103*TechData_existing!$I$19*C36</f>
        <v>#REF!</v>
      </c>
      <c r="P53" s="239" t="e">
        <f>O53*P21</f>
        <v>#REF!</v>
      </c>
      <c r="Q53" s="251" t="e">
        <f>O53*P22</f>
        <v>#REF!</v>
      </c>
      <c r="R53" s="239"/>
      <c r="S53" s="239" t="e">
        <f>'GHG Reports'!$C$103*TechData_existing!$I$19*C37*1.1</f>
        <v>#REF!</v>
      </c>
      <c r="T53" s="239" t="e">
        <f>'GHG Reports'!$D$103*TechData_existing!$I$19*C37</f>
        <v>#REF!</v>
      </c>
      <c r="U53" s="239" t="e">
        <f>T53*P21</f>
        <v>#REF!</v>
      </c>
      <c r="V53" s="251" t="e">
        <f>T53*P22</f>
        <v>#REF!</v>
      </c>
      <c r="W53" s="239"/>
      <c r="X53" s="239" t="e">
        <f>'GHG Reports'!$C$103*TechData_existing!$I$19*C38*1.1</f>
        <v>#REF!</v>
      </c>
      <c r="Y53" s="239" t="e">
        <f>'GHG Reports'!$D$103*TechData_existing!$I$19*C38</f>
        <v>#REF!</v>
      </c>
      <c r="Z53" s="239" t="e">
        <f>Y53*P21</f>
        <v>#REF!</v>
      </c>
      <c r="AA53" s="251" t="e">
        <f>Y53*P22</f>
        <v>#REF!</v>
      </c>
      <c r="AB53" s="239"/>
      <c r="AC53" s="239"/>
      <c r="AD53" s="239"/>
      <c r="AE53" s="239"/>
      <c r="AF53" s="239"/>
      <c r="AG53" s="239"/>
      <c r="AH53" s="239"/>
      <c r="AI53" s="239"/>
      <c r="AJ53" s="239"/>
      <c r="AK53" s="239"/>
      <c r="AL53" s="239"/>
      <c r="AM53" s="239"/>
      <c r="AN53" s="239"/>
      <c r="AO53" s="239"/>
      <c r="AP53" s="239"/>
    </row>
    <row r="54" spans="1:48" ht="13.5" thickBot="1" x14ac:dyDescent="0.25">
      <c r="A54" s="110"/>
      <c r="B54" s="344"/>
      <c r="C54" s="252"/>
      <c r="D54" s="253" t="e">
        <f>SUM(D44:D53)+SUM(I44:I53)+SUM(N44:N53)+SUM(S44:S53)+SUM(X44:X53)</f>
        <v>#REF!</v>
      </c>
      <c r="E54" s="253"/>
      <c r="F54" s="253"/>
      <c r="G54" s="254"/>
      <c r="H54" s="252"/>
      <c r="I54" s="253"/>
      <c r="J54" s="253"/>
      <c r="K54" s="253"/>
      <c r="L54" s="254"/>
      <c r="M54" s="252"/>
      <c r="N54" s="253"/>
      <c r="O54" s="253"/>
      <c r="P54" s="253"/>
      <c r="Q54" s="254"/>
      <c r="R54" s="253"/>
      <c r="S54" s="253"/>
      <c r="T54" s="253"/>
      <c r="U54" s="253"/>
      <c r="V54" s="254"/>
      <c r="W54" s="253"/>
      <c r="X54" s="253"/>
      <c r="Y54" s="253"/>
      <c r="Z54" s="253"/>
      <c r="AA54" s="254"/>
      <c r="AB54" s="38"/>
      <c r="AC54" s="38"/>
      <c r="AD54" s="38"/>
      <c r="AE54" s="38"/>
      <c r="AF54" s="38"/>
      <c r="AG54" s="38"/>
      <c r="AH54" s="38"/>
      <c r="AI54" s="38"/>
      <c r="AJ54" s="38"/>
      <c r="AK54" s="38"/>
      <c r="AL54" s="38"/>
      <c r="AM54" s="38"/>
      <c r="AN54" s="38"/>
      <c r="AO54" s="38"/>
      <c r="AP54" s="38"/>
      <c r="AQ54" s="344"/>
      <c r="AR54" s="344"/>
      <c r="AS54" s="344"/>
      <c r="AT54" s="344"/>
      <c r="AU54" s="344"/>
      <c r="AV54" s="344"/>
    </row>
    <row r="55" spans="1:48" x14ac:dyDescent="0.2">
      <c r="A55" s="110"/>
      <c r="B55" s="344"/>
      <c r="C55" s="38"/>
      <c r="D55" s="38"/>
      <c r="E55" s="38" t="e">
        <f>E53/SUM(E44:E53)</f>
        <v>#REF!</v>
      </c>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44"/>
      <c r="AR55" s="344"/>
      <c r="AS55" s="344"/>
      <c r="AT55" s="344"/>
      <c r="AU55" s="344"/>
      <c r="AV55" s="344"/>
    </row>
    <row r="56" spans="1:48" x14ac:dyDescent="0.2">
      <c r="A56" s="110"/>
      <c r="B56" s="344"/>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44"/>
      <c r="AR56" s="344"/>
      <c r="AS56" s="344"/>
      <c r="AT56" s="344"/>
      <c r="AU56" s="344"/>
      <c r="AV56" s="344"/>
    </row>
    <row r="57" spans="1:48" x14ac:dyDescent="0.2">
      <c r="A57" s="110"/>
      <c r="B57" s="110" t="s">
        <v>984</v>
      </c>
      <c r="C57" s="38" t="e">
        <f>SUM(C44:C47)</f>
        <v>#REF!</v>
      </c>
      <c r="D57" s="38"/>
      <c r="E57" s="38"/>
      <c r="F57" s="38"/>
      <c r="G57" s="38"/>
      <c r="H57" s="38" t="e">
        <f>SUM(H44:H47)</f>
        <v>#REF!</v>
      </c>
      <c r="I57" s="38"/>
      <c r="J57" s="38"/>
      <c r="K57" s="38"/>
      <c r="L57" s="38"/>
      <c r="M57" s="38" t="e">
        <f>SUM(M44:M47)</f>
        <v>#REF!</v>
      </c>
      <c r="N57" s="38"/>
      <c r="O57" s="38"/>
      <c r="P57" s="38"/>
      <c r="Q57" s="38"/>
      <c r="R57" s="38" t="e">
        <f>SUM(R44:R47)</f>
        <v>#REF!</v>
      </c>
      <c r="S57" s="38"/>
      <c r="T57" s="38"/>
      <c r="U57" s="38"/>
      <c r="V57" s="38"/>
      <c r="W57" s="38" t="e">
        <f>SUM(W44:W47)</f>
        <v>#REF!</v>
      </c>
      <c r="X57" s="38"/>
      <c r="Y57" s="38"/>
      <c r="Z57" s="38"/>
      <c r="AA57" s="38"/>
      <c r="AB57" s="38"/>
      <c r="AC57" s="38"/>
      <c r="AD57" s="38"/>
      <c r="AE57" s="38"/>
      <c r="AF57" s="38"/>
      <c r="AG57" s="38"/>
      <c r="AH57" s="38"/>
      <c r="AI57" s="38"/>
      <c r="AJ57" s="38"/>
      <c r="AK57" s="38"/>
      <c r="AL57" s="38"/>
      <c r="AM57" s="38"/>
      <c r="AN57" s="38"/>
      <c r="AO57" s="38"/>
      <c r="AP57" s="38"/>
      <c r="AQ57" s="344"/>
      <c r="AR57" s="344"/>
      <c r="AS57" s="344"/>
      <c r="AT57" s="344"/>
      <c r="AU57" s="344"/>
      <c r="AV57" s="344"/>
    </row>
    <row r="58" spans="1:48" x14ac:dyDescent="0.2">
      <c r="A58" s="110"/>
      <c r="B58" s="110"/>
      <c r="C58" s="160" t="e">
        <f>C15*D10</f>
        <v>#REF!</v>
      </c>
      <c r="D58" s="160"/>
      <c r="E58" s="160"/>
      <c r="F58" s="160"/>
      <c r="G58" s="160"/>
      <c r="H58" s="160" t="e">
        <f>C16*D10</f>
        <v>#REF!</v>
      </c>
      <c r="I58" s="160"/>
      <c r="J58" s="160"/>
      <c r="K58" s="160"/>
      <c r="L58" s="160"/>
      <c r="M58" s="160" t="e">
        <f>D10*C17</f>
        <v>#REF!</v>
      </c>
      <c r="N58" s="160"/>
      <c r="O58" s="160"/>
      <c r="P58" s="160"/>
      <c r="Q58" s="160"/>
      <c r="R58" s="160" t="e">
        <f>D10*C18</f>
        <v>#REF!</v>
      </c>
      <c r="S58" s="160"/>
      <c r="T58" s="160"/>
      <c r="U58" s="160"/>
      <c r="V58" s="160"/>
      <c r="W58" s="160" t="e">
        <f>D10*C19</f>
        <v>#REF!</v>
      </c>
      <c r="X58" s="160"/>
      <c r="Y58" s="160"/>
      <c r="Z58" s="160"/>
      <c r="AA58" s="160"/>
      <c r="AB58" s="160"/>
      <c r="AC58" s="160"/>
      <c r="AD58" s="160"/>
      <c r="AE58" s="160"/>
      <c r="AF58" s="160"/>
      <c r="AG58" s="160"/>
      <c r="AH58" s="160"/>
      <c r="AI58" s="160"/>
      <c r="AJ58" s="160"/>
      <c r="AK58" s="160"/>
      <c r="AL58" s="160"/>
      <c r="AM58" s="160"/>
      <c r="AN58" s="38"/>
      <c r="AO58" s="38"/>
      <c r="AP58" s="38"/>
      <c r="AQ58" s="344"/>
      <c r="AR58" s="344"/>
      <c r="AS58" s="344"/>
      <c r="AT58" s="344"/>
      <c r="AU58" s="344"/>
      <c r="AV58" s="344"/>
    </row>
    <row r="59" spans="1:48" x14ac:dyDescent="0.2">
      <c r="A59" s="110"/>
      <c r="B59" s="110" t="s">
        <v>985</v>
      </c>
      <c r="C59" s="38" t="e">
        <f>SUM(C48:C52)</f>
        <v>#REF!</v>
      </c>
      <c r="D59" s="38"/>
      <c r="E59" s="38"/>
      <c r="F59" s="38"/>
      <c r="G59" s="38"/>
      <c r="H59" s="38" t="e">
        <f>SUM(H48:H52)</f>
        <v>#REF!</v>
      </c>
      <c r="I59" s="38"/>
      <c r="J59" s="38"/>
      <c r="K59" s="38"/>
      <c r="L59" s="38"/>
      <c r="M59" s="38" t="e">
        <f>SUM(M48:M52)</f>
        <v>#REF!</v>
      </c>
      <c r="N59" s="38"/>
      <c r="O59" s="38"/>
      <c r="P59" s="38"/>
      <c r="Q59" s="38"/>
      <c r="R59" s="38" t="e">
        <f>SUM(R48:R52)</f>
        <v>#REF!</v>
      </c>
      <c r="S59" s="38"/>
      <c r="T59" s="38"/>
      <c r="U59" s="38"/>
      <c r="V59" s="38"/>
      <c r="W59" s="38" t="e">
        <f>SUM(W48:W52)</f>
        <v>#REF!</v>
      </c>
      <c r="X59" s="38"/>
      <c r="Y59" s="38"/>
      <c r="Z59" s="38"/>
      <c r="AA59" s="38"/>
      <c r="AB59" s="38"/>
      <c r="AC59" s="38"/>
      <c r="AD59" s="38"/>
      <c r="AE59" s="38"/>
      <c r="AF59" s="38"/>
      <c r="AG59" s="38"/>
      <c r="AH59" s="38"/>
      <c r="AI59" s="38"/>
      <c r="AJ59" s="38"/>
      <c r="AK59" s="38"/>
      <c r="AL59" s="38"/>
      <c r="AM59" s="38"/>
      <c r="AN59" s="38"/>
      <c r="AO59" s="38"/>
      <c r="AP59" s="38"/>
      <c r="AQ59" s="344"/>
      <c r="AR59" s="344"/>
      <c r="AS59" s="344"/>
      <c r="AT59" s="344"/>
      <c r="AU59" s="344"/>
      <c r="AV59" s="344"/>
    </row>
    <row r="60" spans="1:48" x14ac:dyDescent="0.2">
      <c r="A60" s="110"/>
      <c r="B60" s="110"/>
      <c r="C60" s="160" t="e">
        <f>C15*D11</f>
        <v>#REF!</v>
      </c>
      <c r="D60" s="160"/>
      <c r="E60" s="160"/>
      <c r="F60" s="160"/>
      <c r="G60" s="160"/>
      <c r="H60" s="160" t="e">
        <f>C16*D11</f>
        <v>#REF!</v>
      </c>
      <c r="I60" s="160"/>
      <c r="J60" s="160"/>
      <c r="K60" s="160"/>
      <c r="L60" s="160"/>
      <c r="M60" s="160" t="e">
        <f>D11*C17</f>
        <v>#REF!</v>
      </c>
      <c r="N60" s="160"/>
      <c r="O60" s="160"/>
      <c r="P60" s="160"/>
      <c r="Q60" s="160"/>
      <c r="R60" s="160" t="e">
        <f>D11*C18</f>
        <v>#REF!</v>
      </c>
      <c r="S60" s="160"/>
      <c r="T60" s="160"/>
      <c r="U60" s="160"/>
      <c r="V60" s="160"/>
      <c r="W60" s="160" t="e">
        <f>D11*C19</f>
        <v>#REF!</v>
      </c>
      <c r="X60" s="160"/>
      <c r="Y60" s="160"/>
      <c r="Z60" s="160"/>
      <c r="AA60" s="160"/>
      <c r="AB60" s="160"/>
      <c r="AC60" s="160"/>
      <c r="AD60" s="160"/>
      <c r="AE60" s="160"/>
      <c r="AF60" s="160"/>
      <c r="AG60" s="160"/>
      <c r="AH60" s="160"/>
      <c r="AI60" s="160"/>
      <c r="AJ60" s="160"/>
      <c r="AK60" s="160"/>
      <c r="AL60" s="160"/>
      <c r="AM60" s="38"/>
      <c r="AN60" s="38"/>
      <c r="AO60" s="38"/>
      <c r="AP60" s="38"/>
      <c r="AQ60" s="344"/>
      <c r="AR60" s="344"/>
      <c r="AS60" s="344"/>
      <c r="AT60" s="344"/>
      <c r="AU60" s="344"/>
      <c r="AV60" s="344"/>
    </row>
    <row r="61" spans="1:48" x14ac:dyDescent="0.2">
      <c r="A61" s="110"/>
      <c r="B61" s="110"/>
      <c r="C61" s="38" t="e">
        <f>SUM(C44:C56)</f>
        <v>#REF!</v>
      </c>
      <c r="D61" s="38"/>
      <c r="E61" s="38"/>
      <c r="F61" s="38"/>
      <c r="G61" s="38"/>
      <c r="H61" s="38" t="e">
        <f>SUM(H44:H56)</f>
        <v>#REF!</v>
      </c>
      <c r="I61" s="38"/>
      <c r="J61" s="38"/>
      <c r="K61" s="38"/>
      <c r="L61" s="38"/>
      <c r="M61" s="38" t="e">
        <f>SUM(M44:M56)</f>
        <v>#REF!</v>
      </c>
      <c r="N61" s="38"/>
      <c r="O61" s="38"/>
      <c r="P61" s="38"/>
      <c r="Q61" s="38"/>
      <c r="R61" s="38" t="e">
        <f>SUM(R44:R56)</f>
        <v>#REF!</v>
      </c>
      <c r="S61" s="38"/>
      <c r="T61" s="38"/>
      <c r="U61" s="38"/>
      <c r="V61" s="38"/>
      <c r="W61" s="38" t="e">
        <f>SUM(W44:W56)</f>
        <v>#REF!</v>
      </c>
      <c r="X61" s="38"/>
      <c r="Y61" s="38"/>
      <c r="Z61" s="38"/>
      <c r="AA61" s="38"/>
      <c r="AB61" s="38"/>
      <c r="AC61" s="38"/>
      <c r="AD61" s="38"/>
      <c r="AE61" s="38"/>
      <c r="AF61" s="38"/>
      <c r="AG61" s="38"/>
      <c r="AH61" s="38"/>
      <c r="AI61" s="38"/>
      <c r="AJ61" s="38"/>
      <c r="AK61" s="38"/>
      <c r="AL61" s="38"/>
      <c r="AM61" s="38"/>
      <c r="AN61" s="38"/>
      <c r="AO61" s="38"/>
      <c r="AP61" s="38"/>
      <c r="AQ61" s="344"/>
      <c r="AR61" s="344"/>
      <c r="AS61" s="344"/>
      <c r="AT61" s="344"/>
      <c r="AU61" s="344"/>
      <c r="AV61" s="344"/>
    </row>
    <row r="62" spans="1:48" x14ac:dyDescent="0.2">
      <c r="A62" s="110"/>
      <c r="B62" s="11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38"/>
      <c r="AN62" s="38"/>
      <c r="AO62" s="38"/>
      <c r="AP62" s="38"/>
      <c r="AQ62" s="344"/>
      <c r="AR62" s="344"/>
      <c r="AS62" s="344"/>
      <c r="AT62" s="344"/>
      <c r="AU62" s="344"/>
      <c r="AV62" s="344"/>
    </row>
    <row r="63" spans="1:48" x14ac:dyDescent="0.2">
      <c r="A63" s="110"/>
      <c r="B63" s="110"/>
      <c r="C63" s="161"/>
      <c r="D63" s="161"/>
      <c r="E63" s="161"/>
      <c r="F63" s="161"/>
      <c r="G63" s="161"/>
      <c r="H63" s="161"/>
      <c r="I63" s="161"/>
      <c r="J63" s="161"/>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344"/>
      <c r="AH63" s="344"/>
      <c r="AI63" s="344"/>
      <c r="AJ63" s="344"/>
      <c r="AK63" s="344"/>
      <c r="AL63" s="344"/>
      <c r="AM63" s="344"/>
      <c r="AN63" s="344"/>
      <c r="AO63" s="344"/>
      <c r="AP63" s="344"/>
      <c r="AQ63" s="344"/>
      <c r="AR63" s="344"/>
      <c r="AS63" s="344"/>
      <c r="AT63" s="344"/>
      <c r="AU63" s="344"/>
      <c r="AV63" s="344"/>
    </row>
    <row r="64" spans="1:48" x14ac:dyDescent="0.2">
      <c r="A64" s="110"/>
      <c r="B64" s="110"/>
      <c r="C64" s="161"/>
      <c r="D64" s="353" t="s">
        <v>986</v>
      </c>
      <c r="E64" s="353"/>
      <c r="F64" s="161"/>
      <c r="G64" s="161"/>
      <c r="H64" s="161"/>
      <c r="I64" s="161"/>
      <c r="J64" s="161"/>
      <c r="K64" s="161"/>
      <c r="L64" s="344"/>
      <c r="M64" s="344"/>
      <c r="N64" s="344"/>
      <c r="O64" s="344"/>
      <c r="P64" s="344"/>
      <c r="Q64" s="344"/>
      <c r="R64" s="344"/>
      <c r="S64" s="344"/>
      <c r="T64" s="344"/>
      <c r="U64" s="344"/>
      <c r="V64" s="344"/>
      <c r="W64" s="344"/>
      <c r="X64" s="344"/>
      <c r="Y64" s="344"/>
      <c r="Z64" s="344"/>
      <c r="AA64" s="344"/>
      <c r="AB64" s="344"/>
      <c r="AC64" s="344"/>
      <c r="AD64" s="344"/>
      <c r="AE64" s="344"/>
      <c r="AF64" s="344"/>
      <c r="AG64" s="344"/>
      <c r="AH64" s="344"/>
      <c r="AI64" s="344"/>
      <c r="AJ64" s="344"/>
      <c r="AK64" s="344"/>
      <c r="AL64" s="344"/>
      <c r="AM64" s="344"/>
      <c r="AN64" s="344"/>
      <c r="AO64" s="344"/>
      <c r="AP64" s="344"/>
      <c r="AQ64" s="344"/>
      <c r="AR64" s="344"/>
      <c r="AS64" s="344"/>
      <c r="AT64" s="344"/>
      <c r="AU64" s="344"/>
      <c r="AV64" s="344"/>
    </row>
    <row r="65" spans="1:22" x14ac:dyDescent="0.2">
      <c r="A65" s="110"/>
      <c r="B65" s="110" t="s">
        <v>7</v>
      </c>
      <c r="C65" s="110"/>
      <c r="D65" s="344">
        <v>2005</v>
      </c>
      <c r="E65" s="344">
        <v>2010</v>
      </c>
      <c r="F65" s="161"/>
      <c r="G65" s="161"/>
      <c r="H65" s="161"/>
      <c r="I65" s="344"/>
      <c r="J65" s="161"/>
      <c r="K65" s="161"/>
      <c r="L65" s="344"/>
      <c r="M65" s="344"/>
      <c r="N65" s="344"/>
      <c r="O65" s="344"/>
      <c r="P65" s="344"/>
      <c r="Q65" s="344"/>
      <c r="R65" s="344"/>
      <c r="S65" s="344"/>
      <c r="T65" s="344"/>
      <c r="U65" s="344"/>
      <c r="V65" s="344"/>
    </row>
    <row r="66" spans="1:22" x14ac:dyDescent="0.2">
      <c r="A66" s="110" t="s">
        <v>987</v>
      </c>
      <c r="B66" s="110" t="s">
        <v>988</v>
      </c>
      <c r="C66" s="110"/>
      <c r="D66" s="25">
        <v>0</v>
      </c>
      <c r="E66" s="25">
        <v>0</v>
      </c>
      <c r="F66" s="161"/>
      <c r="G66" s="161"/>
      <c r="H66" s="161"/>
      <c r="I66" s="344"/>
      <c r="J66" s="161"/>
      <c r="K66" s="161"/>
      <c r="L66" s="161"/>
      <c r="M66" s="344"/>
      <c r="N66" s="344"/>
      <c r="O66" s="344"/>
      <c r="P66" s="344"/>
      <c r="Q66" s="344"/>
      <c r="R66" s="344"/>
      <c r="S66" s="344"/>
      <c r="T66" s="344"/>
      <c r="U66" s="344"/>
      <c r="V66" s="344"/>
    </row>
    <row r="67" spans="1:22" x14ac:dyDescent="0.2">
      <c r="A67" s="344" t="s">
        <v>989</v>
      </c>
      <c r="B67" s="344" t="s">
        <v>990</v>
      </c>
      <c r="C67" s="344"/>
      <c r="D67" s="25">
        <f>'VMT NYC'!C54</f>
        <v>10.425199214554397</v>
      </c>
      <c r="E67" s="25">
        <f>'VMT NYC'!D54</f>
        <v>10.425199214554397</v>
      </c>
      <c r="F67" s="344"/>
      <c r="G67" s="344"/>
      <c r="H67" s="344" t="s">
        <v>970</v>
      </c>
      <c r="I67" s="344">
        <v>1.93</v>
      </c>
      <c r="J67" s="344"/>
      <c r="K67" s="344"/>
      <c r="L67" s="161"/>
      <c r="M67" s="344"/>
      <c r="N67" s="344"/>
      <c r="O67" s="344"/>
      <c r="P67" s="344"/>
      <c r="Q67" s="344"/>
      <c r="R67" s="344"/>
      <c r="S67" s="344"/>
      <c r="T67" s="344"/>
      <c r="U67" s="344"/>
      <c r="V67" s="344"/>
    </row>
    <row r="68" spans="1:22" x14ac:dyDescent="0.2">
      <c r="A68" s="344" t="s">
        <v>991</v>
      </c>
      <c r="B68" s="344" t="s">
        <v>992</v>
      </c>
      <c r="C68" s="344"/>
      <c r="D68" s="25">
        <f>'VMT NYC'!C55</f>
        <v>5.7651722097149412</v>
      </c>
      <c r="E68" s="25">
        <f>'VMT NYC'!D55</f>
        <v>5.7651722097149412</v>
      </c>
      <c r="F68" s="344"/>
      <c r="G68" s="344"/>
      <c r="H68" s="344" t="s">
        <v>972</v>
      </c>
      <c r="I68" s="344">
        <v>0.61</v>
      </c>
      <c r="J68" s="344"/>
      <c r="K68" s="344"/>
      <c r="L68" s="344"/>
      <c r="M68" s="344"/>
      <c r="N68" s="344"/>
      <c r="O68" s="344"/>
      <c r="P68" s="344"/>
      <c r="Q68" s="344"/>
      <c r="R68" s="344"/>
      <c r="S68" s="344"/>
      <c r="T68" s="344"/>
      <c r="U68" s="344"/>
      <c r="V68" s="344"/>
    </row>
    <row r="69" spans="1:22" x14ac:dyDescent="0.2">
      <c r="A69" s="344" t="s">
        <v>993</v>
      </c>
      <c r="B69" s="344" t="s">
        <v>994</v>
      </c>
      <c r="C69" s="344"/>
      <c r="D69" s="25">
        <f>'VMT NYC'!C56</f>
        <v>6.6008072639370088</v>
      </c>
      <c r="E69" s="25">
        <f>'VMT NYC'!D56</f>
        <v>6.6008072639370088</v>
      </c>
      <c r="F69" s="344"/>
      <c r="G69" s="344"/>
      <c r="H69" s="344" t="s">
        <v>966</v>
      </c>
      <c r="I69" s="344">
        <v>0.26</v>
      </c>
      <c r="J69" s="344"/>
      <c r="K69" s="344"/>
      <c r="L69" s="344"/>
      <c r="M69" s="344"/>
      <c r="N69" s="344"/>
      <c r="O69" s="344"/>
      <c r="P69" s="344"/>
      <c r="Q69" s="344"/>
      <c r="R69" s="344"/>
      <c r="S69" s="344"/>
      <c r="T69" s="344"/>
      <c r="U69" s="344"/>
      <c r="V69" s="344"/>
    </row>
    <row r="70" spans="1:22" x14ac:dyDescent="0.2">
      <c r="A70" s="344" t="s">
        <v>995</v>
      </c>
      <c r="B70" s="344" t="s">
        <v>996</v>
      </c>
      <c r="C70" s="344"/>
      <c r="D70" s="25">
        <f>'VMT NYC'!C57</f>
        <v>1.950973620728264</v>
      </c>
      <c r="E70" s="25">
        <f>'VMT NYC'!D57</f>
        <v>1.950973620728264</v>
      </c>
      <c r="F70" s="344"/>
      <c r="G70" s="344"/>
      <c r="H70" s="344"/>
      <c r="I70" s="344"/>
      <c r="J70" s="344"/>
      <c r="K70" s="344"/>
      <c r="L70" s="344"/>
      <c r="M70" s="344"/>
      <c r="N70" s="344"/>
      <c r="O70" s="344"/>
      <c r="P70" s="344"/>
      <c r="Q70" s="344"/>
      <c r="R70" s="344"/>
      <c r="S70" s="344"/>
      <c r="T70" s="344"/>
      <c r="U70" s="344"/>
      <c r="V70" s="344"/>
    </row>
    <row r="71" spans="1:22" x14ac:dyDescent="0.2">
      <c r="A71" s="344" t="s">
        <v>997</v>
      </c>
      <c r="B71" s="344" t="s">
        <v>998</v>
      </c>
      <c r="C71" s="344"/>
      <c r="D71" s="25">
        <f>'VMT NYC'!C58</f>
        <v>9.2848330108552783</v>
      </c>
      <c r="E71" s="25">
        <f>'VMT NYC'!D58</f>
        <v>9.2848330108552783</v>
      </c>
      <c r="F71" s="344"/>
      <c r="G71" s="344"/>
      <c r="H71" s="344"/>
      <c r="I71" s="344"/>
      <c r="J71" s="344"/>
      <c r="K71" s="344"/>
      <c r="L71" s="344"/>
      <c r="M71" s="344"/>
      <c r="N71" s="344"/>
      <c r="O71" s="344"/>
      <c r="P71" s="344"/>
      <c r="Q71" s="344"/>
      <c r="R71" s="344"/>
      <c r="S71" s="344"/>
      <c r="T71" s="344"/>
      <c r="U71" s="344"/>
      <c r="V71" s="344"/>
    </row>
    <row r="72" spans="1:22" x14ac:dyDescent="0.2">
      <c r="A72" s="344" t="s">
        <v>999</v>
      </c>
      <c r="B72" s="344"/>
      <c r="C72" s="344"/>
      <c r="D72" s="25"/>
      <c r="E72" s="25"/>
      <c r="F72" s="344"/>
      <c r="G72" s="344"/>
      <c r="H72" s="344"/>
      <c r="I72" s="344"/>
      <c r="J72" s="344"/>
      <c r="K72" s="344"/>
      <c r="L72" s="344"/>
      <c r="M72" s="344"/>
      <c r="N72" s="344"/>
      <c r="O72" s="344"/>
      <c r="P72" s="344"/>
      <c r="Q72" s="344"/>
      <c r="R72" s="344"/>
      <c r="S72" s="344"/>
      <c r="T72" s="344"/>
      <c r="U72" s="344"/>
      <c r="V72" s="344"/>
    </row>
    <row r="73" spans="1:22" x14ac:dyDescent="0.2">
      <c r="A73" s="344" t="s">
        <v>1000</v>
      </c>
      <c r="B73" s="344"/>
      <c r="C73" s="344"/>
      <c r="D73" s="25"/>
      <c r="E73" s="25"/>
      <c r="F73" s="344"/>
      <c r="G73" s="344"/>
      <c r="H73" s="344"/>
      <c r="I73" s="344"/>
      <c r="J73" s="344"/>
      <c r="K73" s="344"/>
      <c r="L73" s="344"/>
      <c r="M73" s="344"/>
      <c r="N73" s="344"/>
      <c r="O73" s="344"/>
      <c r="P73" s="344"/>
      <c r="Q73" s="344"/>
      <c r="R73" s="344"/>
      <c r="S73" s="344"/>
      <c r="T73" s="344"/>
      <c r="U73" s="344"/>
      <c r="V73" s="344"/>
    </row>
    <row r="74" spans="1:22" x14ac:dyDescent="0.2">
      <c r="A74" s="344" t="s">
        <v>1001</v>
      </c>
      <c r="B74" s="344"/>
      <c r="C74" s="344"/>
      <c r="D74" s="25" t="e">
        <f>#REF!</f>
        <v>#REF!</v>
      </c>
      <c r="E74" s="25" t="e">
        <f>#REF!</f>
        <v>#REF!</v>
      </c>
      <c r="F74" s="344"/>
      <c r="G74" s="344"/>
      <c r="H74" s="344"/>
      <c r="I74" s="344"/>
      <c r="J74" s="344"/>
      <c r="K74" s="344"/>
      <c r="L74" s="344"/>
      <c r="M74" s="344"/>
      <c r="N74" s="344"/>
      <c r="O74" s="344"/>
      <c r="P74" s="344"/>
      <c r="Q74" s="344"/>
      <c r="R74" s="344"/>
      <c r="S74" s="344"/>
      <c r="T74" s="344"/>
      <c r="U74" s="344"/>
      <c r="V74" s="344"/>
    </row>
    <row r="75" spans="1:22" x14ac:dyDescent="0.2">
      <c r="A75" s="344"/>
      <c r="B75" s="344" t="s">
        <v>1002</v>
      </c>
      <c r="C75" s="344"/>
      <c r="D75" s="25">
        <f>SUM(D66:D71)</f>
        <v>34.026985319789887</v>
      </c>
      <c r="E75" s="25">
        <f>SUM(E66:E71)</f>
        <v>34.026985319789887</v>
      </c>
      <c r="F75" s="344"/>
      <c r="G75" s="344"/>
      <c r="H75" s="344"/>
      <c r="I75" s="344"/>
      <c r="J75" s="344"/>
      <c r="K75" s="344"/>
      <c r="L75" s="344"/>
      <c r="M75" s="344"/>
      <c r="N75" s="344"/>
      <c r="O75" s="344"/>
      <c r="P75" s="344"/>
      <c r="Q75" s="344"/>
      <c r="R75" s="344"/>
      <c r="S75" s="344"/>
      <c r="T75" s="344"/>
      <c r="U75" s="344"/>
      <c r="V75" s="344"/>
    </row>
    <row r="76" spans="1:22" x14ac:dyDescent="0.2">
      <c r="A76" s="344"/>
      <c r="B76" s="344"/>
      <c r="C76" s="344"/>
      <c r="D76" s="25"/>
      <c r="E76" s="25"/>
      <c r="F76" s="344"/>
      <c r="G76" s="344"/>
      <c r="H76" s="344"/>
      <c r="I76" s="344"/>
      <c r="J76" s="344"/>
      <c r="K76" s="344"/>
      <c r="L76" s="344"/>
      <c r="M76" s="344"/>
      <c r="N76" s="344"/>
      <c r="O76" s="344"/>
      <c r="P76" s="344"/>
      <c r="Q76" s="344"/>
      <c r="R76" s="344"/>
      <c r="S76" s="344"/>
      <c r="T76" s="344"/>
      <c r="U76" s="344"/>
      <c r="V76" s="344"/>
    </row>
    <row r="77" spans="1:22" x14ac:dyDescent="0.2">
      <c r="A77" s="172" t="s">
        <v>1003</v>
      </c>
      <c r="B77" s="173"/>
      <c r="C77" s="173"/>
      <c r="D77" s="174">
        <f>D10+D11</f>
        <v>1</v>
      </c>
      <c r="E77" s="174">
        <f>E10+E11</f>
        <v>0.79981043995058321</v>
      </c>
      <c r="F77" s="344"/>
      <c r="G77" s="344"/>
      <c r="H77" s="344"/>
      <c r="I77" s="344"/>
      <c r="J77" s="344"/>
      <c r="K77" s="344"/>
      <c r="L77" s="344"/>
      <c r="M77" s="344"/>
      <c r="N77" s="344"/>
      <c r="O77" s="344"/>
      <c r="P77" s="344"/>
      <c r="Q77" s="344"/>
      <c r="R77" s="344"/>
      <c r="S77" s="344"/>
      <c r="T77" s="344"/>
      <c r="U77" s="344"/>
      <c r="V77" s="344"/>
    </row>
    <row r="78" spans="1:22" x14ac:dyDescent="0.2">
      <c r="A78" s="172"/>
      <c r="B78" s="173"/>
      <c r="C78" s="173" t="s">
        <v>1004</v>
      </c>
      <c r="D78" s="175">
        <f>(D77-D75)/D75</f>
        <v>-0.97061156048348463</v>
      </c>
      <c r="E78" s="175">
        <f>(E77-E75)/E75</f>
        <v>-0.97649481926083481</v>
      </c>
      <c r="F78" s="344"/>
      <c r="G78" s="344"/>
      <c r="H78" s="344"/>
      <c r="I78" s="344"/>
      <c r="J78" s="344"/>
      <c r="K78" s="344"/>
      <c r="L78" s="344"/>
      <c r="M78" s="344"/>
      <c r="N78" s="344"/>
      <c r="O78" s="344"/>
      <c r="P78" s="344"/>
      <c r="Q78" s="344"/>
      <c r="R78" s="344"/>
      <c r="S78" s="344"/>
      <c r="T78" s="344"/>
      <c r="U78" s="344"/>
      <c r="V78" s="344"/>
    </row>
    <row r="80" spans="1:22" x14ac:dyDescent="0.2">
      <c r="A80" s="344"/>
      <c r="B80" s="344"/>
      <c r="C80" s="17" t="s">
        <v>1005</v>
      </c>
      <c r="D80" s="17"/>
      <c r="E80" s="17"/>
      <c r="F80" s="17"/>
      <c r="G80" s="17"/>
      <c r="H80" s="17"/>
      <c r="I80" s="344"/>
      <c r="J80" s="344"/>
      <c r="K80" s="344"/>
      <c r="L80" s="344"/>
      <c r="M80" s="344"/>
      <c r="N80" s="344"/>
      <c r="O80" s="344"/>
      <c r="P80" s="344"/>
      <c r="Q80" s="344"/>
      <c r="R80" s="344"/>
      <c r="S80" s="344"/>
      <c r="T80" s="344"/>
      <c r="U80" s="344"/>
      <c r="V80" s="17" t="s">
        <v>1006</v>
      </c>
    </row>
    <row r="81" spans="2:30" x14ac:dyDescent="0.2">
      <c r="B81" s="344"/>
      <c r="C81" s="344" t="s">
        <v>1007</v>
      </c>
      <c r="D81" s="344" t="s">
        <v>1008</v>
      </c>
      <c r="E81" s="344"/>
      <c r="F81" s="344"/>
      <c r="G81" s="344"/>
      <c r="H81" s="344"/>
      <c r="I81" s="344"/>
      <c r="J81" s="344"/>
      <c r="K81" s="344"/>
      <c r="L81" s="344"/>
      <c r="M81" s="344"/>
      <c r="N81" s="344"/>
      <c r="O81" s="344"/>
      <c r="P81" s="344"/>
      <c r="Q81" s="344"/>
      <c r="R81" s="344"/>
      <c r="S81" s="344"/>
      <c r="T81" s="344"/>
      <c r="U81" s="344"/>
      <c r="V81" s="17" t="s">
        <v>1009</v>
      </c>
      <c r="W81" s="344"/>
      <c r="X81" s="344"/>
      <c r="Y81" s="344"/>
      <c r="Z81" s="344"/>
      <c r="AA81" s="344"/>
      <c r="AB81" s="344"/>
      <c r="AC81" s="344"/>
      <c r="AD81" s="344"/>
    </row>
    <row r="82" spans="2:30" x14ac:dyDescent="0.2">
      <c r="B82" s="344"/>
      <c r="C82" s="344" t="s">
        <v>1010</v>
      </c>
      <c r="D82" s="344" t="s">
        <v>1011</v>
      </c>
      <c r="E82" s="344"/>
      <c r="F82" s="344"/>
      <c r="G82" s="344"/>
      <c r="H82" s="344"/>
      <c r="I82" s="353" t="s">
        <v>1012</v>
      </c>
      <c r="J82" s="353"/>
      <c r="K82" s="353"/>
      <c r="L82" s="353"/>
      <c r="M82" s="344"/>
      <c r="N82" s="353" t="s">
        <v>1013</v>
      </c>
      <c r="O82" s="353"/>
      <c r="P82" s="353"/>
      <c r="Q82" s="353"/>
      <c r="R82" s="353"/>
      <c r="S82" s="353"/>
      <c r="T82" s="353"/>
      <c r="U82" s="344"/>
      <c r="V82" s="353" t="s">
        <v>1014</v>
      </c>
      <c r="W82" s="353"/>
      <c r="X82" s="353"/>
      <c r="Y82" s="353"/>
      <c r="Z82" s="353"/>
      <c r="AA82" s="353" t="s">
        <v>1015</v>
      </c>
      <c r="AB82" s="353"/>
      <c r="AC82" s="353"/>
      <c r="AD82" s="353"/>
    </row>
    <row r="83" spans="2:30" x14ac:dyDescent="0.2">
      <c r="B83" s="344"/>
      <c r="C83" s="17" t="s">
        <v>1016</v>
      </c>
      <c r="D83" s="17" t="s">
        <v>1002</v>
      </c>
      <c r="E83" s="17" t="s">
        <v>1017</v>
      </c>
      <c r="F83" s="17" t="s">
        <v>1018</v>
      </c>
      <c r="G83" s="17" t="s">
        <v>1019</v>
      </c>
      <c r="H83" s="17" t="s">
        <v>1020</v>
      </c>
      <c r="I83" s="17" t="s">
        <v>1017</v>
      </c>
      <c r="J83" s="17" t="s">
        <v>1020</v>
      </c>
      <c r="K83" s="17" t="s">
        <v>1018</v>
      </c>
      <c r="L83" s="17" t="s">
        <v>1019</v>
      </c>
      <c r="M83" s="17" t="s">
        <v>1020</v>
      </c>
      <c r="N83" s="213" t="s">
        <v>922</v>
      </c>
      <c r="O83" s="213" t="s">
        <v>923</v>
      </c>
      <c r="P83" s="213" t="s">
        <v>924</v>
      </c>
      <c r="Q83" s="213" t="s">
        <v>821</v>
      </c>
      <c r="R83" s="213" t="s">
        <v>822</v>
      </c>
      <c r="S83" s="213" t="s">
        <v>1019</v>
      </c>
      <c r="T83" s="213" t="s">
        <v>820</v>
      </c>
      <c r="U83" s="344"/>
      <c r="V83" s="344" t="s">
        <v>931</v>
      </c>
      <c r="W83" s="344" t="s">
        <v>817</v>
      </c>
      <c r="X83" s="344" t="s">
        <v>935</v>
      </c>
      <c r="Y83" s="344" t="s">
        <v>918</v>
      </c>
      <c r="Z83" s="344" t="s">
        <v>1021</v>
      </c>
      <c r="AA83" s="344" t="s">
        <v>931</v>
      </c>
      <c r="AB83" s="344" t="s">
        <v>935</v>
      </c>
      <c r="AC83" s="344" t="s">
        <v>817</v>
      </c>
      <c r="AD83" s="344" t="s">
        <v>918</v>
      </c>
    </row>
    <row r="84" spans="2:30" x14ac:dyDescent="0.2">
      <c r="B84" s="344" t="s">
        <v>1022</v>
      </c>
      <c r="C84" s="176">
        <f>'VMT NYC'!D23</f>
        <v>0</v>
      </c>
      <c r="D84" s="177">
        <f>'VMT NYC'!X40/1000000</f>
        <v>0.60613740000000005</v>
      </c>
      <c r="E84" s="25">
        <f>D$10*D84*0.95</f>
        <v>0.53361974112108557</v>
      </c>
      <c r="F84" s="25">
        <f>0.75*(D84-E84-H84)</f>
        <v>2.1063937149516557E-2</v>
      </c>
      <c r="G84" s="25">
        <f>D84-E84-F84-H84</f>
        <v>7.0213123831721833E-3</v>
      </c>
      <c r="H84" s="25">
        <f t="shared" ref="H84:H90" si="27">D$11*D84</f>
        <v>4.4432409346225742E-2</v>
      </c>
      <c r="I84" s="30">
        <f>E84/D84</f>
        <v>0.88036102230465485</v>
      </c>
      <c r="J84" s="30">
        <f t="shared" ref="J84:J88" si="28">SUM(K84:M84)</f>
        <v>0.11963897769534509</v>
      </c>
      <c r="K84" s="30">
        <f t="shared" ref="K84:K88" si="29">F84/D84</f>
        <v>3.4751092985710094E-2</v>
      </c>
      <c r="L84" s="30">
        <f t="shared" ref="L84:L88" si="30">G84/D84</f>
        <v>1.1583697661903362E-2</v>
      </c>
      <c r="M84" s="30">
        <f t="shared" ref="M84:M88" si="31">H84/D84</f>
        <v>7.3304187047731645E-2</v>
      </c>
      <c r="N84" s="30">
        <f>F$95*I84</f>
        <v>2.7631647076330233E-2</v>
      </c>
      <c r="O84" s="30">
        <f>F$96*I84</f>
        <v>0.46605378068743653</v>
      </c>
      <c r="P84" s="30">
        <f>I84*F$97</f>
        <v>0.3866755945408879</v>
      </c>
      <c r="Q84" s="30">
        <f>K84*F$98</f>
        <v>1.8764479066224755E-2</v>
      </c>
      <c r="R84" s="30">
        <f>K84*F$99</f>
        <v>1.5986613919485339E-2</v>
      </c>
      <c r="S84" s="30">
        <f t="shared" ref="S84:S88" si="32">L84</f>
        <v>1.1583697661903362E-2</v>
      </c>
      <c r="T84" s="30">
        <f t="shared" ref="T84:T88" si="33">M84</f>
        <v>7.3304187047731645E-2</v>
      </c>
      <c r="U84" s="344" t="s">
        <v>989</v>
      </c>
      <c r="V84" s="58">
        <f>SUM('TED10'!AB16:AB18)</f>
        <v>141</v>
      </c>
      <c r="W84" s="58">
        <f>SUM('TED10'!AC16:AC18)</f>
        <v>66</v>
      </c>
      <c r="X84" s="58">
        <f>SUM('TED10'!AD16:AD18)</f>
        <v>94</v>
      </c>
      <c r="Y84" s="58">
        <f>SUM('TED10'!AE16:AE18)</f>
        <v>4</v>
      </c>
      <c r="Z84" s="344">
        <f t="shared" ref="Z84:Z88" si="34">SUM(V84:Y84)</f>
        <v>305</v>
      </c>
      <c r="AA84" s="30">
        <f t="shared" ref="AA84:AA88" si="35">V84/$Z84</f>
        <v>0.46229508196721314</v>
      </c>
      <c r="AB84" s="30">
        <f t="shared" ref="AB84:AB88" si="36">X84/$Z84</f>
        <v>0.30819672131147541</v>
      </c>
      <c r="AC84" s="30">
        <f t="shared" ref="AC84:AC88" si="37">W84/$Z84</f>
        <v>0.21639344262295082</v>
      </c>
      <c r="AD84" s="25">
        <f t="shared" ref="AD84:AD88" si="38">Y84/$Z84</f>
        <v>1.3114754098360656E-2</v>
      </c>
    </row>
    <row r="85" spans="2:30" x14ac:dyDescent="0.2">
      <c r="B85" s="344" t="s">
        <v>1023</v>
      </c>
      <c r="C85" s="176">
        <f>'VMT NYC'!D24</f>
        <v>0</v>
      </c>
      <c r="D85" s="177">
        <f>'VMT NYC'!X41/1000000</f>
        <v>0.35043232400000002</v>
      </c>
      <c r="E85" s="25">
        <f>D$10*D85*0.95</f>
        <v>0.30850695900523606</v>
      </c>
      <c r="F85" s="25">
        <f>0.75*(D85-E85-H85)</f>
        <v>1.2177906276522495E-2</v>
      </c>
      <c r="G85" s="25">
        <f>D85-E85-F85-H85</f>
        <v>4.0593020921741649E-3</v>
      </c>
      <c r="H85" s="25">
        <f t="shared" si="27"/>
        <v>2.5688156626067299E-2</v>
      </c>
      <c r="I85" s="30">
        <f t="shared" ref="I85:I88" si="39">E85/D85</f>
        <v>0.88036102230465485</v>
      </c>
      <c r="J85" s="30">
        <f t="shared" si="28"/>
        <v>0.11963897769534512</v>
      </c>
      <c r="K85" s="30">
        <f t="shared" si="29"/>
        <v>3.4751092985710115E-2</v>
      </c>
      <c r="L85" s="30">
        <f t="shared" si="30"/>
        <v>1.1583697661903371E-2</v>
      </c>
      <c r="M85" s="30">
        <f t="shared" si="31"/>
        <v>7.3304187047731645E-2</v>
      </c>
      <c r="N85" s="30">
        <f>F$95*I85</f>
        <v>2.7631647076330233E-2</v>
      </c>
      <c r="O85" s="30">
        <f>F$96*I85</f>
        <v>0.46605378068743653</v>
      </c>
      <c r="P85" s="30">
        <f>I85*F$97</f>
        <v>0.3866755945408879</v>
      </c>
      <c r="Q85" s="30">
        <f>K85*F$98</f>
        <v>1.8764479066224766E-2</v>
      </c>
      <c r="R85" s="30">
        <f>K85*F$99</f>
        <v>1.5986613919485349E-2</v>
      </c>
      <c r="S85" s="30">
        <f t="shared" si="32"/>
        <v>1.1583697661903371E-2</v>
      </c>
      <c r="T85" s="30">
        <f t="shared" si="33"/>
        <v>7.3304187047731645E-2</v>
      </c>
      <c r="U85" s="344" t="s">
        <v>991</v>
      </c>
      <c r="V85" s="58">
        <f>SUM('TED10'!AB31:AB39)</f>
        <v>70</v>
      </c>
      <c r="W85" s="58">
        <f>SUM('TED10'!AC31:AC39)</f>
        <v>203</v>
      </c>
      <c r="X85" s="58">
        <f>SUM('TED10'!AD31:AD39)</f>
        <v>237</v>
      </c>
      <c r="Y85" s="58">
        <f>SUM('TED10'!AE31:AE39)</f>
        <v>12</v>
      </c>
      <c r="Z85" s="344">
        <f t="shared" si="34"/>
        <v>522</v>
      </c>
      <c r="AA85" s="30">
        <f t="shared" si="35"/>
        <v>0.13409961685823754</v>
      </c>
      <c r="AB85" s="30">
        <f t="shared" si="36"/>
        <v>0.45402298850574713</v>
      </c>
      <c r="AC85" s="30">
        <f t="shared" si="37"/>
        <v>0.3888888888888889</v>
      </c>
      <c r="AD85" s="25">
        <f t="shared" si="38"/>
        <v>2.2988505747126436E-2</v>
      </c>
    </row>
    <row r="86" spans="2:30" x14ac:dyDescent="0.2">
      <c r="B86" s="344" t="s">
        <v>1024</v>
      </c>
      <c r="C86" s="176">
        <f>'VMT NYC'!D25</f>
        <v>0</v>
      </c>
      <c r="D86" s="177">
        <f>'VMT NYC'!X42/1000000</f>
        <v>0.20933523600000001</v>
      </c>
      <c r="E86" s="25">
        <f>D$10*D86*0.95</f>
        <v>0.1842905823693462</v>
      </c>
      <c r="F86" s="25">
        <f>0.75*(D86-E86-H86)</f>
        <v>7.2746282514215693E-3</v>
      </c>
      <c r="G86" s="25">
        <f>D86-E86-F86-H86</f>
        <v>2.4248760838071898E-3</v>
      </c>
      <c r="H86" s="25">
        <f t="shared" si="27"/>
        <v>1.5345149295425048E-2</v>
      </c>
      <c r="I86" s="30">
        <f t="shared" si="39"/>
        <v>0.88036102230465485</v>
      </c>
      <c r="J86" s="30">
        <f t="shared" si="28"/>
        <v>0.11963897769534512</v>
      </c>
      <c r="K86" s="30">
        <f t="shared" si="29"/>
        <v>3.4751092985710101E-2</v>
      </c>
      <c r="L86" s="30">
        <f t="shared" si="30"/>
        <v>1.1583697661903368E-2</v>
      </c>
      <c r="M86" s="30">
        <f t="shared" si="31"/>
        <v>7.3304187047731645E-2</v>
      </c>
      <c r="N86" s="30">
        <f>F$95*I86</f>
        <v>2.7631647076330233E-2</v>
      </c>
      <c r="O86" s="30">
        <f>F$96*I86</f>
        <v>0.46605378068743653</v>
      </c>
      <c r="P86" s="30">
        <f>I86*F$97</f>
        <v>0.3866755945408879</v>
      </c>
      <c r="Q86" s="30">
        <f>K86*F$98</f>
        <v>1.8764479066224759E-2</v>
      </c>
      <c r="R86" s="30">
        <f>K86*F$99</f>
        <v>1.5986613919485342E-2</v>
      </c>
      <c r="S86" s="30">
        <f t="shared" si="32"/>
        <v>1.1583697661903368E-2</v>
      </c>
      <c r="T86" s="30">
        <f t="shared" si="33"/>
        <v>7.3304187047731645E-2</v>
      </c>
      <c r="U86" s="344" t="s">
        <v>993</v>
      </c>
      <c r="V86" s="58">
        <f>SUM('TED10'!AB40:AB43)</f>
        <v>11</v>
      </c>
      <c r="W86" s="58">
        <f>SUM('TED10'!AC40:AC43)</f>
        <v>64</v>
      </c>
      <c r="X86" s="58">
        <f>SUM('TED10'!AD40:AD43)</f>
        <v>260</v>
      </c>
      <c r="Y86" s="58">
        <f>SUM('TED10'!AE40:AE43)</f>
        <v>2</v>
      </c>
      <c r="Z86" s="344">
        <f t="shared" si="34"/>
        <v>337</v>
      </c>
      <c r="AA86" s="30">
        <f t="shared" si="35"/>
        <v>3.2640949554896145E-2</v>
      </c>
      <c r="AB86" s="30">
        <f t="shared" si="36"/>
        <v>0.771513353115727</v>
      </c>
      <c r="AC86" s="30">
        <f t="shared" si="37"/>
        <v>0.18991097922848665</v>
      </c>
      <c r="AD86" s="25">
        <f t="shared" si="38"/>
        <v>5.9347181008902079E-3</v>
      </c>
    </row>
    <row r="87" spans="2:30" x14ac:dyDescent="0.2">
      <c r="B87" s="344" t="s">
        <v>1025</v>
      </c>
      <c r="C87" s="176">
        <f>'VMT NYC'!D26</f>
        <v>0</v>
      </c>
      <c r="D87" s="177">
        <f>'VMT NYC'!X43/1000000</f>
        <v>0.21655325999999997</v>
      </c>
      <c r="E87" s="25">
        <f>D$10*D87*0.95</f>
        <v>0.19064504935700571</v>
      </c>
      <c r="F87" s="25">
        <f>0.75*(D87-E87-H87)</f>
        <v>7.5254624746186466E-3</v>
      </c>
      <c r="G87" s="25">
        <f>D87-E87-F87-H87</f>
        <v>2.5084874915395489E-3</v>
      </c>
      <c r="H87" s="25">
        <f t="shared" si="27"/>
        <v>1.5874260676836061E-2</v>
      </c>
      <c r="I87" s="30">
        <f t="shared" si="39"/>
        <v>0.88036102230465496</v>
      </c>
      <c r="J87" s="30">
        <f t="shared" si="28"/>
        <v>0.11963897769534507</v>
      </c>
      <c r="K87" s="30">
        <f t="shared" si="29"/>
        <v>3.4751092985710066E-2</v>
      </c>
      <c r="L87" s="30">
        <f t="shared" si="30"/>
        <v>1.1583697661903354E-2</v>
      </c>
      <c r="M87" s="30">
        <f t="shared" si="31"/>
        <v>7.3304187047731645E-2</v>
      </c>
      <c r="N87" s="30">
        <f>F$95*I87</f>
        <v>2.7631647076330236E-2</v>
      </c>
      <c r="O87" s="30">
        <f>F$96*I87</f>
        <v>0.46605378068743658</v>
      </c>
      <c r="P87" s="30">
        <f>I87*F$97</f>
        <v>0.38667559454088796</v>
      </c>
      <c r="Q87" s="30">
        <f>K87*F$98</f>
        <v>1.8764479066224742E-2</v>
      </c>
      <c r="R87" s="30">
        <f>K87*F$99</f>
        <v>1.5986613919485325E-2</v>
      </c>
      <c r="S87" s="30">
        <f t="shared" si="32"/>
        <v>1.1583697661903354E-2</v>
      </c>
      <c r="T87" s="30">
        <f t="shared" si="33"/>
        <v>7.3304187047731645E-2</v>
      </c>
      <c r="U87" s="344" t="s">
        <v>995</v>
      </c>
      <c r="V87" s="58">
        <f>SUM('TED10'!AB19:AB23)</f>
        <v>72</v>
      </c>
      <c r="W87" s="58">
        <f>SUM('TED10'!AC19:AC23)</f>
        <v>598</v>
      </c>
      <c r="X87" s="58">
        <f>SUM('TED10'!AD19:AD23)</f>
        <v>297</v>
      </c>
      <c r="Y87" s="58">
        <f>SUM('TED10'!AE19:AE23)</f>
        <v>12</v>
      </c>
      <c r="Z87" s="344">
        <f t="shared" si="34"/>
        <v>979</v>
      </c>
      <c r="AA87" s="30">
        <f t="shared" si="35"/>
        <v>7.3544433094994893E-2</v>
      </c>
      <c r="AB87" s="30">
        <f t="shared" si="36"/>
        <v>0.30337078651685395</v>
      </c>
      <c r="AC87" s="30">
        <f t="shared" si="37"/>
        <v>0.61082737487231864</v>
      </c>
      <c r="AD87" s="25">
        <f t="shared" si="38"/>
        <v>1.2257405515832482E-2</v>
      </c>
    </row>
    <row r="88" spans="2:30" x14ac:dyDescent="0.2">
      <c r="B88" s="344" t="s">
        <v>1026</v>
      </c>
      <c r="C88" s="176">
        <f>'VMT NYC'!D27</f>
        <v>0</v>
      </c>
      <c r="D88" s="177">
        <f>'VMT NYC'!X44/1000000</f>
        <v>0.785214144</v>
      </c>
      <c r="E88" s="25">
        <f>D$10*D88</f>
        <v>0.72765465951569952</v>
      </c>
      <c r="F88" s="25">
        <f>0.75*(D88-E88-H88)</f>
        <v>-5.2041704279304213E-18</v>
      </c>
      <c r="G88" s="25">
        <f>D88-E88-F88-H88</f>
        <v>0</v>
      </c>
      <c r="H88" s="25">
        <f t="shared" si="27"/>
        <v>5.755948448430049E-2</v>
      </c>
      <c r="I88" s="30">
        <f t="shared" si="39"/>
        <v>0.92669581295226833</v>
      </c>
      <c r="J88" s="30">
        <f t="shared" si="28"/>
        <v>7.3304187047731645E-2</v>
      </c>
      <c r="K88" s="30">
        <f t="shared" si="29"/>
        <v>-6.6277084636040651E-18</v>
      </c>
      <c r="L88" s="30">
        <f t="shared" si="30"/>
        <v>0</v>
      </c>
      <c r="M88" s="30">
        <f t="shared" si="31"/>
        <v>7.3304187047731645E-2</v>
      </c>
      <c r="N88" s="30">
        <f>F$95*I88</f>
        <v>2.9085944290873932E-2</v>
      </c>
      <c r="O88" s="30">
        <f>F$96*I88</f>
        <v>0.49058292703940692</v>
      </c>
      <c r="P88" s="30">
        <f>I88*F$97</f>
        <v>0.40702694162198733</v>
      </c>
      <c r="Q88" s="30">
        <f>K88*F$98</f>
        <v>-3.5787506532090699E-18</v>
      </c>
      <c r="R88" s="30">
        <f>K88*F$99</f>
        <v>-3.0489578103949955E-18</v>
      </c>
      <c r="S88" s="30">
        <f t="shared" si="32"/>
        <v>0</v>
      </c>
      <c r="T88" s="30">
        <f t="shared" si="33"/>
        <v>7.3304187047731645E-2</v>
      </c>
      <c r="U88" s="344" t="s">
        <v>997</v>
      </c>
      <c r="V88" s="58">
        <f>SUM('TED10'!AB44:AB47)</f>
        <v>83</v>
      </c>
      <c r="W88" s="58">
        <f>SUM('TED10'!AC44:AC47)</f>
        <v>68</v>
      </c>
      <c r="X88" s="58">
        <f>SUM('TED10'!AD44:AD47)</f>
        <v>648</v>
      </c>
      <c r="Y88" s="58">
        <f>SUM('TED10'!AE44:AE47)</f>
        <v>6</v>
      </c>
      <c r="Z88" s="344">
        <f t="shared" si="34"/>
        <v>805</v>
      </c>
      <c r="AA88" s="30">
        <f t="shared" si="35"/>
        <v>0.1031055900621118</v>
      </c>
      <c r="AB88" s="30">
        <f t="shared" si="36"/>
        <v>0.80496894409937891</v>
      </c>
      <c r="AC88" s="30">
        <f t="shared" si="37"/>
        <v>8.4472049689440998E-2</v>
      </c>
      <c r="AD88" s="25">
        <f t="shared" si="38"/>
        <v>7.4534161490683228E-3</v>
      </c>
    </row>
    <row r="89" spans="2:30" x14ac:dyDescent="0.2">
      <c r="B89" s="344"/>
      <c r="C89" s="176">
        <f>'VMT NYC'!D28</f>
        <v>0</v>
      </c>
      <c r="D89" s="177"/>
      <c r="E89" s="25">
        <f>D$10*D89</f>
        <v>0</v>
      </c>
      <c r="F89" s="25">
        <f>E$10*E89</f>
        <v>0</v>
      </c>
      <c r="G89" s="25">
        <f>F$10*F89</f>
        <v>0</v>
      </c>
      <c r="H89" s="38">
        <f t="shared" si="27"/>
        <v>0</v>
      </c>
      <c r="I89" s="25"/>
      <c r="J89" s="25"/>
      <c r="K89" s="25"/>
      <c r="L89" s="25"/>
      <c r="M89" s="25"/>
      <c r="N89" s="38"/>
      <c r="O89" s="38"/>
      <c r="P89" s="38"/>
      <c r="Q89" s="38"/>
      <c r="R89" s="38"/>
      <c r="S89" s="38"/>
      <c r="T89" s="38"/>
      <c r="U89" s="344"/>
      <c r="V89" s="58"/>
      <c r="W89" s="58"/>
      <c r="X89" s="58"/>
      <c r="Y89" s="58"/>
      <c r="Z89" s="344"/>
      <c r="AA89" s="25"/>
      <c r="AB89" s="25"/>
      <c r="AC89" s="25"/>
      <c r="AD89" s="25"/>
    </row>
    <row r="90" spans="2:30" x14ac:dyDescent="0.2">
      <c r="B90" s="344"/>
      <c r="C90" s="176">
        <f>'VMT NYC'!D29</f>
        <v>0</v>
      </c>
      <c r="D90" s="344"/>
      <c r="E90" s="25">
        <f>D$10*D90</f>
        <v>0</v>
      </c>
      <c r="F90" s="25">
        <f>E$10*E90</f>
        <v>0</v>
      </c>
      <c r="G90" s="25">
        <f>F$10*F90</f>
        <v>0</v>
      </c>
      <c r="H90" s="38">
        <f t="shared" si="27"/>
        <v>0</v>
      </c>
      <c r="I90" s="25"/>
      <c r="J90" s="25"/>
      <c r="K90" s="25"/>
      <c r="L90" s="25"/>
      <c r="M90" s="25"/>
      <c r="N90" s="38"/>
      <c r="O90" s="38"/>
      <c r="P90" s="38"/>
      <c r="Q90" s="38"/>
      <c r="R90" s="38"/>
      <c r="S90" s="38"/>
      <c r="T90" s="38"/>
      <c r="U90" s="344"/>
      <c r="V90" s="58"/>
      <c r="W90" s="58"/>
      <c r="X90" s="58"/>
      <c r="Y90" s="58"/>
      <c r="Z90" s="344"/>
      <c r="AA90" s="25"/>
      <c r="AB90" s="25"/>
      <c r="AC90" s="25"/>
      <c r="AD90" s="25"/>
    </row>
    <row r="91" spans="2:30" x14ac:dyDescent="0.2">
      <c r="B91" s="344"/>
      <c r="C91" s="176">
        <f>'VMT NYC'!D30</f>
        <v>0</v>
      </c>
      <c r="D91" s="25">
        <f>SUM(D84:D88)</f>
        <v>2.167672364</v>
      </c>
      <c r="E91" s="25">
        <f>SUM(E84:E88)</f>
        <v>1.9447169913683733</v>
      </c>
      <c r="F91" s="25">
        <f>SUM(F84:F88)</f>
        <v>4.804193415207926E-2</v>
      </c>
      <c r="G91" s="25">
        <f>SUM(G84:G88)</f>
        <v>1.6013978050693087E-2</v>
      </c>
      <c r="H91" s="38">
        <f>SUM(H84:H90)</f>
        <v>0.15889946042885464</v>
      </c>
      <c r="I91" s="25">
        <f>SUM(I84:I88)</f>
        <v>4.4481399021708885</v>
      </c>
      <c r="J91" s="25">
        <f t="shared" ref="J91:AD91" si="40">SUM(J84:J88)</f>
        <v>0.55186009782911205</v>
      </c>
      <c r="K91" s="25">
        <f t="shared" si="40"/>
        <v>0.13900437194284038</v>
      </c>
      <c r="L91" s="25">
        <f t="shared" si="40"/>
        <v>4.6334790647613457E-2</v>
      </c>
      <c r="M91" s="25">
        <f t="shared" si="40"/>
        <v>0.36652093523865825</v>
      </c>
      <c r="N91" s="25">
        <f t="shared" si="40"/>
        <v>0.13961253259619488</v>
      </c>
      <c r="O91" s="25">
        <f t="shared" si="40"/>
        <v>2.354798049789153</v>
      </c>
      <c r="P91" s="25">
        <f t="shared" si="40"/>
        <v>1.953729319785539</v>
      </c>
      <c r="Q91" s="25">
        <f t="shared" si="40"/>
        <v>7.5057916264899022E-2</v>
      </c>
      <c r="R91" s="25">
        <f t="shared" si="40"/>
        <v>6.3946455677941355E-2</v>
      </c>
      <c r="S91" s="25">
        <f t="shared" si="40"/>
        <v>4.6334790647613457E-2</v>
      </c>
      <c r="T91" s="25">
        <f t="shared" si="40"/>
        <v>0.36652093523865825</v>
      </c>
      <c r="U91" s="344">
        <f t="shared" si="40"/>
        <v>0</v>
      </c>
      <c r="V91" s="58">
        <f t="shared" si="40"/>
        <v>377</v>
      </c>
      <c r="W91" s="58">
        <f t="shared" si="40"/>
        <v>999</v>
      </c>
      <c r="X91" s="58">
        <f t="shared" si="40"/>
        <v>1536</v>
      </c>
      <c r="Y91" s="58">
        <f t="shared" si="40"/>
        <v>36</v>
      </c>
      <c r="Z91" s="344">
        <f t="shared" si="40"/>
        <v>2948</v>
      </c>
      <c r="AA91" s="25">
        <f t="shared" si="40"/>
        <v>0.80568567153745363</v>
      </c>
      <c r="AB91" s="25">
        <f t="shared" si="40"/>
        <v>2.6420727935491826</v>
      </c>
      <c r="AC91" s="25">
        <f t="shared" si="40"/>
        <v>1.490492735302086</v>
      </c>
      <c r="AD91" s="25">
        <f t="shared" si="40"/>
        <v>6.1748799611278105E-2</v>
      </c>
    </row>
    <row r="92" spans="2:30" x14ac:dyDescent="0.2">
      <c r="B92" s="344"/>
      <c r="C92" s="344"/>
      <c r="D92" s="344"/>
      <c r="E92" s="344"/>
      <c r="F92" s="344"/>
      <c r="G92" s="344"/>
      <c r="H92" s="344"/>
      <c r="I92" s="344"/>
      <c r="J92" s="344"/>
      <c r="K92" s="344"/>
      <c r="L92" s="344"/>
      <c r="M92" s="344"/>
      <c r="N92" s="344"/>
      <c r="O92" s="344"/>
      <c r="P92" s="344"/>
      <c r="Q92" s="344"/>
      <c r="R92" s="344"/>
      <c r="S92" s="344"/>
      <c r="T92" s="344"/>
      <c r="U92" s="344"/>
      <c r="V92" s="344">
        <f>SUM(V84:V91)</f>
        <v>754</v>
      </c>
      <c r="W92" s="344">
        <f>SUM(W84:W91)</f>
        <v>1998</v>
      </c>
      <c r="X92" s="344">
        <f>SUM(X84:X91)</f>
        <v>3072</v>
      </c>
      <c r="Y92" s="344">
        <f>SUM(Y84:Y91)</f>
        <v>72</v>
      </c>
      <c r="Z92" s="344">
        <f>SUM(Z84:Z91)</f>
        <v>5896</v>
      </c>
      <c r="AA92" s="344"/>
      <c r="AB92" s="344"/>
      <c r="AC92" s="344"/>
      <c r="AD92" s="344"/>
    </row>
    <row r="94" spans="2:30" x14ac:dyDescent="0.2">
      <c r="B94" s="344"/>
      <c r="C94" s="344" t="s">
        <v>1027</v>
      </c>
      <c r="D94" s="344"/>
      <c r="E94" s="344"/>
      <c r="F94" s="344" t="s">
        <v>1028</v>
      </c>
      <c r="G94" s="344"/>
      <c r="H94" s="344"/>
      <c r="I94" s="38"/>
      <c r="J94" s="344"/>
      <c r="K94" s="344" t="s">
        <v>1029</v>
      </c>
      <c r="L94" s="344"/>
      <c r="M94" s="344"/>
      <c r="N94" s="344"/>
      <c r="O94" s="344"/>
      <c r="P94" s="344"/>
      <c r="Q94" s="344"/>
      <c r="R94" s="344"/>
      <c r="S94" s="344"/>
      <c r="T94" s="344"/>
      <c r="U94" s="344"/>
      <c r="V94" s="344"/>
      <c r="W94" s="344"/>
      <c r="X94" s="344"/>
      <c r="Y94" s="344"/>
      <c r="Z94" s="344"/>
      <c r="AA94" s="344"/>
      <c r="AB94" s="344"/>
      <c r="AC94" s="344"/>
      <c r="AD94" s="344"/>
    </row>
    <row r="95" spans="2:30" x14ac:dyDescent="0.2">
      <c r="B95" s="344"/>
      <c r="C95" s="344" t="s">
        <v>922</v>
      </c>
      <c r="D95" s="344"/>
      <c r="E95" s="212">
        <v>1.6500000000000001E-2</v>
      </c>
      <c r="F95" s="178">
        <f>E95/SUM(E$95:E$97)</f>
        <v>3.1386722465284379E-2</v>
      </c>
      <c r="G95" s="344"/>
      <c r="H95" s="344"/>
      <c r="I95" s="38"/>
      <c r="J95" s="344"/>
      <c r="K95" s="344" t="s">
        <v>988</v>
      </c>
      <c r="L95" s="344" t="s">
        <v>851</v>
      </c>
      <c r="M95" s="344" t="s">
        <v>852</v>
      </c>
      <c r="N95" s="344" t="s">
        <v>853</v>
      </c>
      <c r="O95" s="344" t="s">
        <v>854</v>
      </c>
      <c r="P95" s="344" t="s">
        <v>855</v>
      </c>
      <c r="Q95" s="344" t="s">
        <v>1030</v>
      </c>
      <c r="R95" s="344" t="s">
        <v>1031</v>
      </c>
      <c r="S95" s="344" t="s">
        <v>1032</v>
      </c>
      <c r="T95" s="344" t="s">
        <v>1033</v>
      </c>
      <c r="U95" s="344"/>
      <c r="V95" s="344"/>
      <c r="W95" s="344"/>
      <c r="X95" s="344"/>
      <c r="Y95" s="344"/>
      <c r="Z95" s="344"/>
      <c r="AA95" s="344"/>
      <c r="AB95" s="344"/>
      <c r="AC95" s="344"/>
      <c r="AD95" s="344"/>
    </row>
    <row r="96" spans="2:30" x14ac:dyDescent="0.2">
      <c r="B96" s="344"/>
      <c r="C96" s="344" t="s">
        <v>923</v>
      </c>
      <c r="D96" s="344"/>
      <c r="E96" s="212">
        <v>0.27829999999999999</v>
      </c>
      <c r="F96" s="178">
        <f>E96/SUM(E$95:E$97)</f>
        <v>0.5293893855811298</v>
      </c>
      <c r="G96" s="344"/>
      <c r="H96" s="344"/>
      <c r="I96" s="38"/>
      <c r="J96" s="344" t="s">
        <v>1034</v>
      </c>
      <c r="K96" s="38">
        <v>2.0732513922022709E-2</v>
      </c>
      <c r="L96" s="38">
        <v>2.0732513922022709E-2</v>
      </c>
      <c r="M96" s="38">
        <v>2.0732513922022709E-2</v>
      </c>
      <c r="N96" s="38">
        <v>2.0732513922022709E-2</v>
      </c>
      <c r="O96" s="38">
        <v>2.0732513922022709E-2</v>
      </c>
      <c r="P96" s="38">
        <v>2.0732513922022709E-2</v>
      </c>
      <c r="Q96" s="38">
        <v>2.0732513922022709E-2</v>
      </c>
      <c r="R96" s="38">
        <v>2.0732513922022709E-2</v>
      </c>
      <c r="S96" s="38">
        <v>2.0732513922022709E-2</v>
      </c>
      <c r="T96" s="38">
        <v>1.9800000000000002E-2</v>
      </c>
      <c r="U96" s="344"/>
      <c r="V96" s="344"/>
      <c r="W96" s="344"/>
      <c r="X96" s="344"/>
      <c r="Y96" s="344"/>
      <c r="Z96" s="344"/>
      <c r="AA96" s="344"/>
      <c r="AB96" s="344"/>
      <c r="AC96" s="344"/>
      <c r="AD96" s="344"/>
    </row>
    <row r="97" spans="3:30" x14ac:dyDescent="0.2">
      <c r="C97" s="344" t="s">
        <v>924</v>
      </c>
      <c r="D97" s="344"/>
      <c r="E97" s="212">
        <v>0.23089999999999999</v>
      </c>
      <c r="F97" s="178">
        <f>E97/SUM(E$95:E$97)</f>
        <v>0.43922389195358563</v>
      </c>
      <c r="G97" s="344"/>
      <c r="H97" s="344"/>
      <c r="I97" s="38"/>
      <c r="J97" s="344" t="s">
        <v>1035</v>
      </c>
      <c r="K97" s="38">
        <v>0.34968840148478303</v>
      </c>
      <c r="L97" s="38">
        <v>0.34968840148478303</v>
      </c>
      <c r="M97" s="38">
        <v>0.34968840148478303</v>
      </c>
      <c r="N97" s="38">
        <v>0.34968840148478303</v>
      </c>
      <c r="O97" s="38">
        <v>0.34968840148478303</v>
      </c>
      <c r="P97" s="38">
        <v>0.34968840148478303</v>
      </c>
      <c r="Q97" s="38">
        <v>0.34968840148478303</v>
      </c>
      <c r="R97" s="38">
        <v>0.34968840148478303</v>
      </c>
      <c r="S97" s="38">
        <v>0.34968840148478303</v>
      </c>
      <c r="T97" s="38">
        <v>0.182</v>
      </c>
      <c r="U97" s="344"/>
      <c r="V97" s="344"/>
      <c r="W97" s="344"/>
      <c r="X97" s="344"/>
      <c r="Y97" s="344"/>
      <c r="Z97" s="344"/>
      <c r="AA97" s="344"/>
      <c r="AB97" s="344"/>
      <c r="AC97" s="344"/>
      <c r="AD97" s="344"/>
    </row>
    <row r="98" spans="3:30" x14ac:dyDescent="0.2">
      <c r="C98" s="344" t="s">
        <v>821</v>
      </c>
      <c r="D98" s="344"/>
      <c r="E98" s="212">
        <v>0.1351</v>
      </c>
      <c r="F98" s="178">
        <f>E98/(E$98+E$99)</f>
        <v>0.53996802557953638</v>
      </c>
      <c r="G98" s="344"/>
      <c r="H98" s="344"/>
      <c r="I98" s="38"/>
      <c r="J98" s="344" t="s">
        <v>1036</v>
      </c>
      <c r="K98" s="38">
        <v>0.29012954330879054</v>
      </c>
      <c r="L98" s="38">
        <v>0.29012954330879054</v>
      </c>
      <c r="M98" s="38">
        <v>0.29012954330879054</v>
      </c>
      <c r="N98" s="38">
        <v>0.29012954330879054</v>
      </c>
      <c r="O98" s="38">
        <v>0.29012954330879054</v>
      </c>
      <c r="P98" s="38">
        <v>0.29012954330879054</v>
      </c>
      <c r="Q98" s="38">
        <v>0.29012954330879054</v>
      </c>
      <c r="R98" s="38">
        <v>0.29012954330879054</v>
      </c>
      <c r="S98" s="38">
        <v>0.29012954330879054</v>
      </c>
      <c r="T98" s="38">
        <v>0.29599999999999999</v>
      </c>
      <c r="U98" s="344"/>
      <c r="V98" s="344"/>
      <c r="W98" s="344"/>
      <c r="X98" s="344"/>
      <c r="Y98" s="344"/>
      <c r="Z98" s="344"/>
      <c r="AA98" s="344"/>
      <c r="AB98" s="344"/>
      <c r="AC98" s="344"/>
      <c r="AD98" s="344"/>
    </row>
    <row r="99" spans="3:30" x14ac:dyDescent="0.2">
      <c r="C99" s="344" t="s">
        <v>822</v>
      </c>
      <c r="D99" s="344"/>
      <c r="E99" s="212">
        <v>0.11509999999999999</v>
      </c>
      <c r="F99" s="178">
        <f>E99/(E$98+E$99)</f>
        <v>0.46003197442046362</v>
      </c>
      <c r="G99" s="344"/>
      <c r="H99" s="344"/>
      <c r="I99" s="38"/>
      <c r="J99" s="344" t="s">
        <v>1037</v>
      </c>
      <c r="K99" s="38">
        <v>6.9353691358839523E-2</v>
      </c>
      <c r="L99" s="38">
        <v>6.9353691358839523E-2</v>
      </c>
      <c r="M99" s="38">
        <v>6.9353691358839523E-2</v>
      </c>
      <c r="N99" s="38">
        <v>6.9353691358839523E-2</v>
      </c>
      <c r="O99" s="38">
        <v>6.9353691358839523E-2</v>
      </c>
      <c r="P99" s="38">
        <v>6.9353691358839523E-2</v>
      </c>
      <c r="Q99" s="38">
        <v>6.9353691358839523E-2</v>
      </c>
      <c r="R99" s="38">
        <v>6.9353691358839523E-2</v>
      </c>
      <c r="S99" s="38">
        <v>6.9353691358839523E-2</v>
      </c>
      <c r="T99" s="38">
        <v>0.14299999999999999</v>
      </c>
      <c r="U99" s="344"/>
      <c r="V99" s="344"/>
      <c r="W99" s="344"/>
      <c r="X99" s="344"/>
      <c r="Y99" s="344"/>
      <c r="Z99" s="344"/>
      <c r="AA99" s="344"/>
      <c r="AB99" s="344"/>
      <c r="AC99" s="344"/>
      <c r="AD99" s="344"/>
    </row>
    <row r="100" spans="3:30" x14ac:dyDescent="0.2">
      <c r="C100" s="344" t="s">
        <v>1019</v>
      </c>
      <c r="D100" s="344"/>
      <c r="E100" s="212">
        <v>7.9799999999999996E-2</v>
      </c>
      <c r="F100" s="344"/>
      <c r="G100" s="344"/>
      <c r="H100" s="344"/>
      <c r="I100" s="38"/>
      <c r="J100" s="344" t="s">
        <v>1038</v>
      </c>
      <c r="K100" s="38">
        <v>5.9086675613637521E-2</v>
      </c>
      <c r="L100" s="38">
        <v>5.9086675613637521E-2</v>
      </c>
      <c r="M100" s="38">
        <v>5.9086675613637521E-2</v>
      </c>
      <c r="N100" s="38">
        <v>5.9086675613637521E-2</v>
      </c>
      <c r="O100" s="38">
        <v>5.9086675613637521E-2</v>
      </c>
      <c r="P100" s="38">
        <v>5.9086675613637521E-2</v>
      </c>
      <c r="Q100" s="38">
        <v>5.9086675613637521E-2</v>
      </c>
      <c r="R100" s="38">
        <v>5.9086675613637521E-2</v>
      </c>
      <c r="S100" s="38">
        <v>5.9086675613637521E-2</v>
      </c>
      <c r="T100" s="38">
        <v>0.14599999999999999</v>
      </c>
      <c r="U100" s="344"/>
      <c r="V100" s="344"/>
      <c r="W100" s="344"/>
      <c r="X100" s="344"/>
      <c r="Y100" s="344"/>
      <c r="Z100" s="344"/>
      <c r="AA100" s="344"/>
      <c r="AB100" s="344"/>
      <c r="AC100" s="344"/>
      <c r="AD100" s="344"/>
    </row>
    <row r="101" spans="3:30" x14ac:dyDescent="0.2">
      <c r="C101" s="344" t="s">
        <v>1039</v>
      </c>
      <c r="D101" s="344"/>
      <c r="E101" s="212">
        <v>0.14410000000000001</v>
      </c>
      <c r="F101" s="344"/>
      <c r="G101" s="344"/>
      <c r="H101" s="344"/>
      <c r="I101" s="38"/>
      <c r="J101" s="344" t="s">
        <v>1040</v>
      </c>
      <c r="K101" s="38">
        <v>0.10550458715596329</v>
      </c>
      <c r="L101" s="38">
        <v>0.10550458715596329</v>
      </c>
      <c r="M101" s="38">
        <v>0.10550458715596329</v>
      </c>
      <c r="N101" s="38">
        <v>0.10550458715596329</v>
      </c>
      <c r="O101" s="38">
        <v>0.10550458715596329</v>
      </c>
      <c r="P101" s="38">
        <v>0.10550458715596329</v>
      </c>
      <c r="Q101" s="38">
        <v>0.10550458715596329</v>
      </c>
      <c r="R101" s="38">
        <v>0.10550458715596329</v>
      </c>
      <c r="S101" s="38">
        <v>0.10550458715596329</v>
      </c>
      <c r="T101" s="38">
        <v>7.5999999999999998E-2</v>
      </c>
      <c r="U101" s="344"/>
      <c r="V101" s="344"/>
      <c r="W101" s="344"/>
      <c r="X101" s="344"/>
      <c r="Y101" s="344"/>
      <c r="Z101" s="344"/>
      <c r="AA101" s="344"/>
      <c r="AB101" s="344"/>
      <c r="AC101" s="344"/>
      <c r="AD101" s="344"/>
    </row>
    <row r="102" spans="3:30" x14ac:dyDescent="0.2">
      <c r="C102" s="344"/>
      <c r="D102" s="344" t="s">
        <v>1002</v>
      </c>
      <c r="E102" s="178">
        <f>SUM(E95:E101)</f>
        <v>0.99980000000000002</v>
      </c>
      <c r="F102" s="178">
        <f>SUM(F95:F99)</f>
        <v>2</v>
      </c>
      <c r="G102" s="344"/>
      <c r="H102" s="344"/>
      <c r="I102" s="38"/>
      <c r="J102" s="344" t="s">
        <v>1041</v>
      </c>
      <c r="K102" s="38">
        <v>0.10550458715596329</v>
      </c>
      <c r="L102" s="38">
        <v>0.10550458715596329</v>
      </c>
      <c r="M102" s="38">
        <v>0.10550458715596329</v>
      </c>
      <c r="N102" s="38">
        <v>0.10550458715596329</v>
      </c>
      <c r="O102" s="38">
        <v>0.10550458715596329</v>
      </c>
      <c r="P102" s="38">
        <v>0.10550458715596329</v>
      </c>
      <c r="Q102" s="38">
        <v>0.10550458715596329</v>
      </c>
      <c r="R102" s="38">
        <v>0.10550458715596329</v>
      </c>
      <c r="S102" s="38">
        <v>0.10550458715596329</v>
      </c>
      <c r="T102" s="38">
        <v>0.13700000000000001</v>
      </c>
      <c r="U102" s="344"/>
      <c r="V102" s="344"/>
      <c r="W102" s="344"/>
      <c r="X102" s="344"/>
      <c r="Y102" s="344"/>
      <c r="Z102" s="344"/>
      <c r="AA102" s="344"/>
      <c r="AB102" s="344"/>
      <c r="AC102" s="344"/>
      <c r="AD102" s="344"/>
    </row>
    <row r="103" spans="3:30" x14ac:dyDescent="0.2">
      <c r="C103" s="344"/>
      <c r="D103" s="344"/>
      <c r="E103" s="344"/>
      <c r="F103" s="344"/>
      <c r="G103" s="344"/>
      <c r="H103" s="344"/>
      <c r="I103" s="38"/>
      <c r="J103" s="344"/>
      <c r="K103" s="344"/>
      <c r="L103" s="344"/>
      <c r="M103" s="344"/>
      <c r="N103" s="344"/>
      <c r="O103" s="344"/>
      <c r="P103" s="344"/>
      <c r="Q103" s="344"/>
      <c r="R103" s="344"/>
      <c r="S103" s="344"/>
      <c r="T103" s="161">
        <f>SUM(T96:T102)</f>
        <v>0.99980000000000002</v>
      </c>
      <c r="U103" s="344"/>
      <c r="V103" s="344"/>
      <c r="W103" s="344"/>
      <c r="X103" s="344"/>
      <c r="Y103" s="344"/>
      <c r="Z103" s="344"/>
      <c r="AA103" s="344"/>
      <c r="AB103" s="344"/>
      <c r="AC103" s="344"/>
      <c r="AD103" s="344"/>
    </row>
    <row r="104" spans="3:30" x14ac:dyDescent="0.2">
      <c r="C104" s="344" t="s">
        <v>1042</v>
      </c>
      <c r="D104" s="344"/>
      <c r="E104" s="344"/>
      <c r="F104" s="344"/>
      <c r="G104" s="344"/>
      <c r="H104" s="344"/>
      <c r="I104" s="344"/>
      <c r="J104" s="344"/>
      <c r="K104" s="344" t="s">
        <v>1043</v>
      </c>
      <c r="L104" s="344"/>
      <c r="M104" s="344"/>
      <c r="N104" s="344"/>
      <c r="O104" s="344"/>
      <c r="P104" s="344"/>
      <c r="Q104" s="344"/>
      <c r="R104" s="344"/>
      <c r="S104" s="344"/>
      <c r="T104" s="344"/>
      <c r="U104" s="344"/>
      <c r="V104" s="344"/>
      <c r="W104" s="344"/>
      <c r="X104" s="344"/>
      <c r="Y104" s="344"/>
      <c r="Z104" s="344"/>
      <c r="AA104" s="344"/>
      <c r="AB104" s="344"/>
      <c r="AC104" s="344"/>
      <c r="AD104" s="344"/>
    </row>
    <row r="105" spans="3:30" x14ac:dyDescent="0.2">
      <c r="C105" s="344" t="s">
        <v>1044</v>
      </c>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s="344"/>
      <c r="AA105" s="344"/>
      <c r="AB105" s="344"/>
      <c r="AC105" s="344"/>
      <c r="AD105" s="344"/>
    </row>
    <row r="108" spans="3:30" x14ac:dyDescent="0.2">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c r="Z108" s="344"/>
      <c r="AA108" s="344"/>
      <c r="AB108" s="344"/>
      <c r="AC108" s="344" t="s">
        <v>1045</v>
      </c>
      <c r="AD108" s="344">
        <v>1</v>
      </c>
    </row>
  </sheetData>
  <mergeCells count="13">
    <mergeCell ref="AA82:AD82"/>
    <mergeCell ref="N8:P8"/>
    <mergeCell ref="D64:E64"/>
    <mergeCell ref="I82:L82"/>
    <mergeCell ref="N82:T82"/>
    <mergeCell ref="D27:F27"/>
    <mergeCell ref="D26:G26"/>
    <mergeCell ref="H27:K27"/>
    <mergeCell ref="H26:L26"/>
    <mergeCell ref="R27:V27"/>
    <mergeCell ref="N27:O27"/>
    <mergeCell ref="P27:Q27"/>
    <mergeCell ref="V82:Z82"/>
  </mergeCells>
  <phoneticPr fontId="0" type="noConversion"/>
  <pageMargins left="0.25" right="0.25" top="1" bottom="1" header="0.5" footer="0.5"/>
  <pageSetup scale="50" orientation="landscape" horizontalDpi="4294967293"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8884-1DCE-473E-BA20-E992666E6AA2}">
  <dimension ref="A1:M404"/>
  <sheetViews>
    <sheetView workbookViewId="0">
      <selection activeCell="G71" sqref="G71"/>
    </sheetView>
  </sheetViews>
  <sheetFormatPr defaultRowHeight="12.75" x14ac:dyDescent="0.2"/>
  <sheetData>
    <row r="1" spans="1:13" x14ac:dyDescent="0.2">
      <c r="A1" t="s">
        <v>1088</v>
      </c>
    </row>
    <row r="2" spans="1:13" x14ac:dyDescent="0.2">
      <c r="A2" t="s">
        <v>1089</v>
      </c>
    </row>
    <row r="3" spans="1:13" x14ac:dyDescent="0.2">
      <c r="A3" t="s">
        <v>1090</v>
      </c>
    </row>
    <row r="4" spans="1:13" x14ac:dyDescent="0.2">
      <c r="A4" t="s">
        <v>1091</v>
      </c>
      <c r="B4" t="s">
        <v>1092</v>
      </c>
      <c r="C4" t="s">
        <v>1093</v>
      </c>
      <c r="D4" t="s">
        <v>1094</v>
      </c>
      <c r="E4">
        <v>2010</v>
      </c>
      <c r="F4">
        <v>2015</v>
      </c>
      <c r="G4">
        <v>2020</v>
      </c>
      <c r="H4">
        <v>2025</v>
      </c>
      <c r="I4">
        <v>2030</v>
      </c>
      <c r="J4">
        <v>2035</v>
      </c>
      <c r="K4">
        <v>2040</v>
      </c>
      <c r="L4">
        <v>2045</v>
      </c>
      <c r="M4">
        <v>2050</v>
      </c>
    </row>
    <row r="5" spans="1:13" x14ac:dyDescent="0.2">
      <c r="A5" t="s">
        <v>1095</v>
      </c>
      <c r="B5" t="s">
        <v>851</v>
      </c>
      <c r="C5" t="s">
        <v>816</v>
      </c>
      <c r="D5" t="s">
        <v>109</v>
      </c>
      <c r="E5">
        <v>39.775858774743803</v>
      </c>
      <c r="F5">
        <v>10.678234156384899</v>
      </c>
      <c r="G5">
        <v>1.86758643046957</v>
      </c>
      <c r="H5">
        <v>1.42362076026303</v>
      </c>
      <c r="I5">
        <v>1.22553039938669</v>
      </c>
      <c r="J5">
        <v>1.16750761763039</v>
      </c>
      <c r="K5">
        <v>1.1062247677672601</v>
      </c>
      <c r="L5">
        <v>1.0761548737814799</v>
      </c>
      <c r="M5">
        <v>1.0829580064973601</v>
      </c>
    </row>
    <row r="6" spans="1:13" x14ac:dyDescent="0.2">
      <c r="A6" t="s">
        <v>1095</v>
      </c>
      <c r="B6" t="s">
        <v>851</v>
      </c>
      <c r="C6" t="s">
        <v>816</v>
      </c>
      <c r="D6" t="s">
        <v>100</v>
      </c>
      <c r="E6">
        <v>2.0049311260151099</v>
      </c>
      <c r="F6">
        <v>0.760827545002146</v>
      </c>
      <c r="G6">
        <v>0.12767197241808201</v>
      </c>
      <c r="H6">
        <v>7.2512734058825107E-2</v>
      </c>
      <c r="I6">
        <v>4.5465409268618202E-2</v>
      </c>
      <c r="J6">
        <v>4.03828422132856E-2</v>
      </c>
      <c r="K6">
        <v>3.69457071662685E-2</v>
      </c>
      <c r="L6">
        <v>3.54479042046821E-2</v>
      </c>
      <c r="M6">
        <v>3.5796031702760897E-2</v>
      </c>
    </row>
    <row r="7" spans="1:13" x14ac:dyDescent="0.2">
      <c r="A7" t="s">
        <v>1095</v>
      </c>
      <c r="B7" t="s">
        <v>851</v>
      </c>
      <c r="C7" t="s">
        <v>816</v>
      </c>
      <c r="D7" t="s">
        <v>113</v>
      </c>
      <c r="E7">
        <v>1.9307833533596701E-2</v>
      </c>
      <c r="F7">
        <v>6.4114835319069405E-2</v>
      </c>
      <c r="G7">
        <v>7.1713130585949997E-2</v>
      </c>
      <c r="H7">
        <v>7.3171737716537094E-2</v>
      </c>
      <c r="I7">
        <v>7.5270293642568403E-2</v>
      </c>
      <c r="J7">
        <v>7.5445547537672006E-2</v>
      </c>
      <c r="K7">
        <v>7.4712089162185497E-2</v>
      </c>
      <c r="L7">
        <v>7.3717251656777796E-2</v>
      </c>
      <c r="M7">
        <v>7.44731750120151E-2</v>
      </c>
    </row>
    <row r="8" spans="1:13" x14ac:dyDescent="0.2">
      <c r="A8" t="s">
        <v>1095</v>
      </c>
      <c r="B8" t="s">
        <v>851</v>
      </c>
      <c r="C8" t="s">
        <v>816</v>
      </c>
      <c r="D8" t="s">
        <v>111</v>
      </c>
      <c r="E8">
        <v>1.3172159507331401E-3</v>
      </c>
      <c r="F8">
        <v>1.1497778914898601E-3</v>
      </c>
      <c r="G8">
        <v>1.3280335233953799E-3</v>
      </c>
      <c r="H8">
        <v>1.3300403953936701E-3</v>
      </c>
      <c r="I8">
        <v>1.3373192652413001E-3</v>
      </c>
      <c r="J8">
        <v>1.34682925218304E-3</v>
      </c>
      <c r="K8">
        <v>1.35165887255797E-3</v>
      </c>
      <c r="L8">
        <v>1.35319494580264E-3</v>
      </c>
      <c r="M8">
        <v>1.35559121182894E-3</v>
      </c>
    </row>
    <row r="9" spans="1:13" x14ac:dyDescent="0.2">
      <c r="A9" t="s">
        <v>1095</v>
      </c>
      <c r="B9" t="s">
        <v>851</v>
      </c>
      <c r="C9" t="s">
        <v>816</v>
      </c>
      <c r="D9" t="s">
        <v>117</v>
      </c>
      <c r="E9">
        <v>8.3015807662600808E-3</v>
      </c>
      <c r="F9">
        <v>8.3015814353979093E-3</v>
      </c>
      <c r="G9">
        <v>9.7776409238937295E-3</v>
      </c>
      <c r="H9">
        <v>9.7776508210115302E-3</v>
      </c>
      <c r="I9">
        <v>9.7776494795757396E-3</v>
      </c>
      <c r="J9">
        <v>9.7776493269548497E-3</v>
      </c>
      <c r="K9">
        <v>9.7776510939597203E-3</v>
      </c>
      <c r="L9">
        <v>9.7776462712922899E-3</v>
      </c>
      <c r="M9">
        <v>9.7776422060059202E-3</v>
      </c>
    </row>
    <row r="10" spans="1:13" x14ac:dyDescent="0.2">
      <c r="A10" t="s">
        <v>1095</v>
      </c>
      <c r="B10" t="s">
        <v>851</v>
      </c>
      <c r="C10" t="s">
        <v>816</v>
      </c>
      <c r="D10" t="s">
        <v>103</v>
      </c>
      <c r="E10">
        <v>1.1835152385958499E-2</v>
      </c>
      <c r="F10">
        <v>1.02303341802871E-2</v>
      </c>
      <c r="G10">
        <v>3.28141775067963E-3</v>
      </c>
      <c r="H10">
        <v>2.7429174181074199E-3</v>
      </c>
      <c r="I10">
        <v>2.4986761140543901E-3</v>
      </c>
      <c r="J10">
        <v>2.3977288527187398E-3</v>
      </c>
      <c r="K10">
        <v>2.3363239635992802E-3</v>
      </c>
      <c r="L10">
        <v>2.3139342639780401E-3</v>
      </c>
      <c r="M10">
        <v>2.31353960902861E-3</v>
      </c>
    </row>
    <row r="11" spans="1:13" x14ac:dyDescent="0.2">
      <c r="A11" t="s">
        <v>1095</v>
      </c>
      <c r="B11" t="s">
        <v>851</v>
      </c>
      <c r="C11" t="s">
        <v>816</v>
      </c>
      <c r="D11" t="s">
        <v>115</v>
      </c>
      <c r="E11">
        <v>3.6839474572804698</v>
      </c>
      <c r="F11">
        <v>0.98577392935792796</v>
      </c>
      <c r="G11">
        <v>0.13920001825041101</v>
      </c>
      <c r="H11">
        <v>9.6471078701038201E-2</v>
      </c>
      <c r="I11">
        <v>7.5191537396481406E-2</v>
      </c>
      <c r="J11">
        <v>7.3750498912982104E-2</v>
      </c>
      <c r="K11">
        <v>7.1596726073612907E-2</v>
      </c>
      <c r="L11">
        <v>7.0651840302643099E-2</v>
      </c>
      <c r="M11">
        <v>7.1352883539201301E-2</v>
      </c>
    </row>
    <row r="12" spans="1:13" x14ac:dyDescent="0.2">
      <c r="A12" t="s">
        <v>1095</v>
      </c>
      <c r="B12" t="s">
        <v>851</v>
      </c>
      <c r="C12" t="s">
        <v>816</v>
      </c>
      <c r="D12" t="s">
        <v>97</v>
      </c>
      <c r="E12">
        <v>476.09443428903302</v>
      </c>
      <c r="F12">
        <v>429.18807065940501</v>
      </c>
      <c r="G12">
        <v>391.319233082962</v>
      </c>
      <c r="H12">
        <v>328.42956729245498</v>
      </c>
      <c r="I12">
        <v>299.62284839363502</v>
      </c>
      <c r="J12">
        <v>287.52510197421901</v>
      </c>
      <c r="K12">
        <v>280.23148169863998</v>
      </c>
      <c r="L12">
        <v>277.54586040118801</v>
      </c>
      <c r="M12">
        <v>277.49863288375599</v>
      </c>
    </row>
    <row r="13" spans="1:13" x14ac:dyDescent="0.2">
      <c r="A13" t="s">
        <v>1095</v>
      </c>
      <c r="B13" t="s">
        <v>851</v>
      </c>
      <c r="C13" t="s">
        <v>816</v>
      </c>
      <c r="D13" t="s">
        <v>105</v>
      </c>
      <c r="E13">
        <v>0.14754888588672199</v>
      </c>
      <c r="F13">
        <v>8.9170669812866296E-2</v>
      </c>
      <c r="G13">
        <v>7.8105554369183802E-2</v>
      </c>
      <c r="H13">
        <v>7.6972409553025797E-2</v>
      </c>
      <c r="I13">
        <v>7.6836875081772907E-2</v>
      </c>
      <c r="J13">
        <v>7.69074432910445E-2</v>
      </c>
      <c r="K13">
        <v>7.6900843368497895E-2</v>
      </c>
      <c r="L13">
        <v>7.6888545887976001E-2</v>
      </c>
      <c r="M13">
        <v>7.6936569612579206E-2</v>
      </c>
    </row>
    <row r="14" spans="1:13" x14ac:dyDescent="0.2">
      <c r="A14" t="s">
        <v>1095</v>
      </c>
      <c r="B14" t="s">
        <v>851</v>
      </c>
      <c r="C14" t="s">
        <v>816</v>
      </c>
      <c r="D14" t="s">
        <v>107</v>
      </c>
      <c r="E14">
        <v>8.2994776464736103E-2</v>
      </c>
      <c r="F14">
        <v>2.9286960169176E-2</v>
      </c>
      <c r="G14">
        <v>1.3924604157418001E-2</v>
      </c>
      <c r="H14">
        <v>1.28820995888716E-2</v>
      </c>
      <c r="I14">
        <v>1.2757306095682401E-2</v>
      </c>
      <c r="J14">
        <v>1.28223162487622E-2</v>
      </c>
      <c r="K14">
        <v>1.28161744328164E-2</v>
      </c>
      <c r="L14">
        <v>1.28049681705815E-2</v>
      </c>
      <c r="M14">
        <v>1.2849092483120999E-2</v>
      </c>
    </row>
    <row r="15" spans="1:13" x14ac:dyDescent="0.2">
      <c r="A15" t="s">
        <v>1095</v>
      </c>
      <c r="B15" t="s">
        <v>852</v>
      </c>
      <c r="C15" t="s">
        <v>816</v>
      </c>
      <c r="D15" t="s">
        <v>109</v>
      </c>
      <c r="E15">
        <v>25.7359255125963</v>
      </c>
      <c r="F15">
        <v>9.6608254694220292</v>
      </c>
      <c r="G15">
        <v>1.5868606265345599</v>
      </c>
      <c r="H15">
        <v>1.2176793673039601</v>
      </c>
      <c r="I15">
        <v>1.0510354041170999</v>
      </c>
      <c r="J15">
        <v>1.00292244742092</v>
      </c>
      <c r="K15">
        <v>0.95159033350268696</v>
      </c>
      <c r="L15">
        <v>0.92637431175947205</v>
      </c>
      <c r="M15">
        <v>0.93213232013860903</v>
      </c>
    </row>
    <row r="16" spans="1:13" x14ac:dyDescent="0.2">
      <c r="A16" t="s">
        <v>1095</v>
      </c>
      <c r="B16" t="s">
        <v>852</v>
      </c>
      <c r="C16" t="s">
        <v>816</v>
      </c>
      <c r="D16" t="s">
        <v>100</v>
      </c>
      <c r="E16">
        <v>1.6110129323604601</v>
      </c>
      <c r="F16">
        <v>0.78125490560219701</v>
      </c>
      <c r="G16">
        <v>0.115620473733781</v>
      </c>
      <c r="H16">
        <v>6.6004639352718095E-2</v>
      </c>
      <c r="I16">
        <v>4.1480313552042999E-2</v>
      </c>
      <c r="J16">
        <v>3.67143779351497E-2</v>
      </c>
      <c r="K16">
        <v>3.3512426284448803E-2</v>
      </c>
      <c r="L16">
        <v>3.2134891572290103E-2</v>
      </c>
      <c r="M16">
        <v>3.24152542775758E-2</v>
      </c>
    </row>
    <row r="17" spans="1:13" x14ac:dyDescent="0.2">
      <c r="A17" t="s">
        <v>1095</v>
      </c>
      <c r="B17" t="s">
        <v>852</v>
      </c>
      <c r="C17" t="s">
        <v>816</v>
      </c>
      <c r="D17" t="s">
        <v>113</v>
      </c>
      <c r="E17">
        <v>1.4358371794368901E-2</v>
      </c>
      <c r="F17">
        <v>4.8458502748334797E-2</v>
      </c>
      <c r="G17">
        <v>5.5764331545387298E-2</v>
      </c>
      <c r="H17">
        <v>5.6700089978653001E-2</v>
      </c>
      <c r="I17">
        <v>5.82137428878685E-2</v>
      </c>
      <c r="J17">
        <v>5.8170546586172198E-2</v>
      </c>
      <c r="K17">
        <v>5.7454728055515297E-2</v>
      </c>
      <c r="L17">
        <v>5.6605818902763297E-2</v>
      </c>
      <c r="M17">
        <v>5.7183132180425103E-2</v>
      </c>
    </row>
    <row r="18" spans="1:13" x14ac:dyDescent="0.2">
      <c r="A18" t="s">
        <v>1095</v>
      </c>
      <c r="B18" t="s">
        <v>852</v>
      </c>
      <c r="C18" t="s">
        <v>816</v>
      </c>
      <c r="D18" t="s">
        <v>111</v>
      </c>
      <c r="E18">
        <v>1.06890810544702E-3</v>
      </c>
      <c r="F18">
        <v>9.8276928788775995E-4</v>
      </c>
      <c r="G18">
        <v>1.0388015160064301E-3</v>
      </c>
      <c r="H18">
        <v>1.04042771571272E-3</v>
      </c>
      <c r="I18">
        <v>1.0463302398882599E-3</v>
      </c>
      <c r="J18">
        <v>1.05404632398643E-3</v>
      </c>
      <c r="K18">
        <v>1.05796184016042E-3</v>
      </c>
      <c r="L18">
        <v>1.05921014380327E-3</v>
      </c>
      <c r="M18">
        <v>1.0611530168828901E-3</v>
      </c>
    </row>
    <row r="19" spans="1:13" x14ac:dyDescent="0.2">
      <c r="A19" t="s">
        <v>1095</v>
      </c>
      <c r="B19" t="s">
        <v>852</v>
      </c>
      <c r="C19" t="s">
        <v>816</v>
      </c>
      <c r="D19" t="s">
        <v>117</v>
      </c>
      <c r="E19">
        <v>8.1351723095982893E-3</v>
      </c>
      <c r="F19">
        <v>8.1351745562756508E-3</v>
      </c>
      <c r="G19">
        <v>8.9774038648681997E-3</v>
      </c>
      <c r="H19">
        <v>8.9773869601495193E-3</v>
      </c>
      <c r="I19">
        <v>8.9773911150380793E-3</v>
      </c>
      <c r="J19">
        <v>8.9773892839756404E-3</v>
      </c>
      <c r="K19">
        <v>8.9773894598061902E-3</v>
      </c>
      <c r="L19">
        <v>8.9773849530117907E-3</v>
      </c>
      <c r="M19">
        <v>8.9773771810134195E-3</v>
      </c>
    </row>
    <row r="20" spans="1:13" x14ac:dyDescent="0.2">
      <c r="A20" t="s">
        <v>1095</v>
      </c>
      <c r="B20" t="s">
        <v>852</v>
      </c>
      <c r="C20" t="s">
        <v>816</v>
      </c>
      <c r="D20" t="s">
        <v>103</v>
      </c>
      <c r="E20">
        <v>1.1303261097433201E-2</v>
      </c>
      <c r="F20">
        <v>9.9952440902568301E-3</v>
      </c>
      <c r="G20">
        <v>2.8615465413590799E-3</v>
      </c>
      <c r="H20">
        <v>2.3897731636762301E-3</v>
      </c>
      <c r="I20">
        <v>2.1757621427749502E-3</v>
      </c>
      <c r="J20">
        <v>2.0872445644692299E-3</v>
      </c>
      <c r="K20">
        <v>2.03348692070508E-3</v>
      </c>
      <c r="L20">
        <v>2.0138761843932198E-3</v>
      </c>
      <c r="M20">
        <v>2.0134431442024002E-3</v>
      </c>
    </row>
    <row r="21" spans="1:13" x14ac:dyDescent="0.2">
      <c r="A21" t="s">
        <v>1095</v>
      </c>
      <c r="B21" t="s">
        <v>852</v>
      </c>
      <c r="C21" t="s">
        <v>816</v>
      </c>
      <c r="D21" t="s">
        <v>115</v>
      </c>
      <c r="E21">
        <v>2.3600316803923498</v>
      </c>
      <c r="F21">
        <v>0.86729043326035704</v>
      </c>
      <c r="G21">
        <v>0.110736526137932</v>
      </c>
      <c r="H21">
        <v>7.5901512222891696E-2</v>
      </c>
      <c r="I21">
        <v>5.8492240477683803E-2</v>
      </c>
      <c r="J21">
        <v>5.7141032113164097E-2</v>
      </c>
      <c r="K21">
        <v>5.5289104211044299E-2</v>
      </c>
      <c r="L21">
        <v>5.4482372037083497E-2</v>
      </c>
      <c r="M21">
        <v>5.5017621362252002E-2</v>
      </c>
    </row>
    <row r="22" spans="1:13" x14ac:dyDescent="0.2">
      <c r="A22" t="s">
        <v>1095</v>
      </c>
      <c r="B22" t="s">
        <v>852</v>
      </c>
      <c r="C22" t="s">
        <v>816</v>
      </c>
      <c r="D22" t="s">
        <v>97</v>
      </c>
      <c r="E22">
        <v>454.22422332698301</v>
      </c>
      <c r="F22">
        <v>415.98623310718898</v>
      </c>
      <c r="G22">
        <v>341.24154984582401</v>
      </c>
      <c r="H22">
        <v>286.14374563306302</v>
      </c>
      <c r="I22">
        <v>260.90109398597599</v>
      </c>
      <c r="J22">
        <v>250.29294391902499</v>
      </c>
      <c r="K22">
        <v>243.907500195674</v>
      </c>
      <c r="L22">
        <v>241.55525518103801</v>
      </c>
      <c r="M22">
        <v>241.503483186078</v>
      </c>
    </row>
    <row r="23" spans="1:13" x14ac:dyDescent="0.2">
      <c r="A23" t="s">
        <v>1095</v>
      </c>
      <c r="B23" t="s">
        <v>852</v>
      </c>
      <c r="C23" t="s">
        <v>816</v>
      </c>
      <c r="D23" t="s">
        <v>105</v>
      </c>
      <c r="E23">
        <v>0.10831971626595401</v>
      </c>
      <c r="F23">
        <v>7.51921551228555E-2</v>
      </c>
      <c r="G23">
        <v>6.01393435807746E-2</v>
      </c>
      <c r="H23">
        <v>5.915482339026E-2</v>
      </c>
      <c r="I23">
        <v>5.90367985492673E-2</v>
      </c>
      <c r="J23">
        <v>5.9096852542489697E-2</v>
      </c>
      <c r="K23">
        <v>5.9090238154649199E-2</v>
      </c>
      <c r="L23">
        <v>5.90796096133216E-2</v>
      </c>
      <c r="M23">
        <v>5.9120090191233099E-2</v>
      </c>
    </row>
    <row r="24" spans="1:13" x14ac:dyDescent="0.2">
      <c r="A24" t="s">
        <v>1095</v>
      </c>
      <c r="B24" t="s">
        <v>852</v>
      </c>
      <c r="C24" t="s">
        <v>816</v>
      </c>
      <c r="D24" t="s">
        <v>107</v>
      </c>
      <c r="E24">
        <v>5.6019255696326403E-2</v>
      </c>
      <c r="F24">
        <v>2.5542017960839599E-2</v>
      </c>
      <c r="G24">
        <v>1.11121396466055E-2</v>
      </c>
      <c r="H24">
        <v>1.0206481959038401E-2</v>
      </c>
      <c r="I24">
        <v>1.00978805100248E-2</v>
      </c>
      <c r="J24">
        <v>1.01531295733735E-2</v>
      </c>
      <c r="K24">
        <v>1.0147042075548099E-2</v>
      </c>
      <c r="L24">
        <v>1.0137260551364401E-2</v>
      </c>
      <c r="M24">
        <v>1.0174550452384501E-2</v>
      </c>
    </row>
    <row r="25" spans="1:13" x14ac:dyDescent="0.2">
      <c r="A25" t="s">
        <v>1095</v>
      </c>
      <c r="B25" t="s">
        <v>853</v>
      </c>
      <c r="C25" t="s">
        <v>816</v>
      </c>
      <c r="D25" t="s">
        <v>109</v>
      </c>
      <c r="E25">
        <v>49.942593724607804</v>
      </c>
      <c r="F25">
        <v>17.1751766119061</v>
      </c>
      <c r="G25">
        <v>1.67462319555107</v>
      </c>
      <c r="H25">
        <v>1.26760437401165</v>
      </c>
      <c r="I25">
        <v>1.08719262122484</v>
      </c>
      <c r="J25">
        <v>1.03306214032615</v>
      </c>
      <c r="K25">
        <v>0.97748556720189805</v>
      </c>
      <c r="L25">
        <v>0.95066903824572802</v>
      </c>
      <c r="M25">
        <v>0.95613361285599596</v>
      </c>
    </row>
    <row r="26" spans="1:13" x14ac:dyDescent="0.2">
      <c r="A26" t="s">
        <v>1095</v>
      </c>
      <c r="B26" t="s">
        <v>853</v>
      </c>
      <c r="C26" t="s">
        <v>816</v>
      </c>
      <c r="D26" t="s">
        <v>100</v>
      </c>
      <c r="E26">
        <v>2.08663122036549</v>
      </c>
      <c r="F26">
        <v>1.1128303318127599</v>
      </c>
      <c r="G26">
        <v>0.11394310174486701</v>
      </c>
      <c r="H26">
        <v>6.3630631458402698E-2</v>
      </c>
      <c r="I26">
        <v>3.8490840966433799E-2</v>
      </c>
      <c r="J26">
        <v>3.3570634635262997E-2</v>
      </c>
      <c r="K26">
        <v>3.0366844702511799E-2</v>
      </c>
      <c r="L26">
        <v>2.9009867705627902E-2</v>
      </c>
      <c r="M26">
        <v>2.9252620404293401E-2</v>
      </c>
    </row>
    <row r="27" spans="1:13" x14ac:dyDescent="0.2">
      <c r="A27" t="s">
        <v>1095</v>
      </c>
      <c r="B27" t="s">
        <v>853</v>
      </c>
      <c r="C27" t="s">
        <v>816</v>
      </c>
      <c r="D27" t="s">
        <v>113</v>
      </c>
      <c r="E27">
        <v>1.9303161670488799E-2</v>
      </c>
      <c r="F27">
        <v>4.7314144141929901E-2</v>
      </c>
      <c r="G27">
        <v>5.50276559444281E-2</v>
      </c>
      <c r="H27">
        <v>5.60657162202036E-2</v>
      </c>
      <c r="I27">
        <v>5.7627169931772103E-2</v>
      </c>
      <c r="J27">
        <v>5.7677178087133199E-2</v>
      </c>
      <c r="K27">
        <v>5.7050401423645702E-2</v>
      </c>
      <c r="L27">
        <v>5.6262552008010301E-2</v>
      </c>
      <c r="M27">
        <v>5.6833433433417402E-2</v>
      </c>
    </row>
    <row r="28" spans="1:13" x14ac:dyDescent="0.2">
      <c r="A28" t="s">
        <v>1095</v>
      </c>
      <c r="B28" t="s">
        <v>853</v>
      </c>
      <c r="C28" t="s">
        <v>816</v>
      </c>
      <c r="D28" t="s">
        <v>111</v>
      </c>
      <c r="E28">
        <v>1.87792865540622E-3</v>
      </c>
      <c r="F28">
        <v>1.6568504667175501E-3</v>
      </c>
      <c r="G28">
        <v>1.3142543939014999E-3</v>
      </c>
      <c r="H28">
        <v>1.3157667034520699E-3</v>
      </c>
      <c r="I28">
        <v>1.32125488539157E-3</v>
      </c>
      <c r="J28">
        <v>1.32842640810503E-3</v>
      </c>
      <c r="K28">
        <v>1.3320668635412099E-3</v>
      </c>
      <c r="L28">
        <v>1.33322691408776E-3</v>
      </c>
      <c r="M28">
        <v>1.33503374368802E-3</v>
      </c>
    </row>
    <row r="29" spans="1:13" x14ac:dyDescent="0.2">
      <c r="A29" t="s">
        <v>1095</v>
      </c>
      <c r="B29" t="s">
        <v>853</v>
      </c>
      <c r="C29" t="s">
        <v>816</v>
      </c>
      <c r="D29" t="s">
        <v>117</v>
      </c>
      <c r="E29">
        <v>1.08790262626179E-2</v>
      </c>
      <c r="F29">
        <v>1.08790257612396E-2</v>
      </c>
      <c r="G29">
        <v>9.9997509147719595E-3</v>
      </c>
      <c r="H29">
        <v>9.9997574019768005E-3</v>
      </c>
      <c r="I29">
        <v>9.9997562324571007E-3</v>
      </c>
      <c r="J29">
        <v>9.9997599950304907E-3</v>
      </c>
      <c r="K29">
        <v>9.9997577966722193E-3</v>
      </c>
      <c r="L29">
        <v>9.9997621202058198E-3</v>
      </c>
      <c r="M29">
        <v>9.9997558682708692E-3</v>
      </c>
    </row>
    <row r="30" spans="1:13" x14ac:dyDescent="0.2">
      <c r="A30" t="s">
        <v>1095</v>
      </c>
      <c r="B30" t="s">
        <v>853</v>
      </c>
      <c r="C30" t="s">
        <v>816</v>
      </c>
      <c r="D30" t="s">
        <v>103</v>
      </c>
      <c r="E30">
        <v>1.46981412794869E-2</v>
      </c>
      <c r="F30">
        <v>1.2476739354987301E-2</v>
      </c>
      <c r="G30">
        <v>3.2894571305210701E-3</v>
      </c>
      <c r="H30">
        <v>2.7470974713693099E-3</v>
      </c>
      <c r="I30">
        <v>2.5003167567209301E-3</v>
      </c>
      <c r="J30">
        <v>2.3974657531320698E-3</v>
      </c>
      <c r="K30">
        <v>2.3350989902441999E-3</v>
      </c>
      <c r="L30">
        <v>2.3124305204455602E-3</v>
      </c>
      <c r="M30">
        <v>2.3117304258920301E-3</v>
      </c>
    </row>
    <row r="31" spans="1:13" x14ac:dyDescent="0.2">
      <c r="A31" t="s">
        <v>1095</v>
      </c>
      <c r="B31" t="s">
        <v>853</v>
      </c>
      <c r="C31" t="s">
        <v>816</v>
      </c>
      <c r="D31" t="s">
        <v>115</v>
      </c>
      <c r="E31">
        <v>4.7108485656014896</v>
      </c>
      <c r="F31">
        <v>1.56912179890187</v>
      </c>
      <c r="G31">
        <v>0.112211627554133</v>
      </c>
      <c r="H31">
        <v>7.6299784710999505E-2</v>
      </c>
      <c r="I31">
        <v>5.8269000142752103E-2</v>
      </c>
      <c r="J31">
        <v>5.6952552482620898E-2</v>
      </c>
      <c r="K31">
        <v>5.5222958764712303E-2</v>
      </c>
      <c r="L31">
        <v>5.4469756291056E-2</v>
      </c>
      <c r="M31">
        <v>5.4998753123770998E-2</v>
      </c>
    </row>
    <row r="32" spans="1:13" x14ac:dyDescent="0.2">
      <c r="A32" t="s">
        <v>1095</v>
      </c>
      <c r="B32" t="s">
        <v>853</v>
      </c>
      <c r="C32" t="s">
        <v>816</v>
      </c>
      <c r="D32" t="s">
        <v>97</v>
      </c>
      <c r="E32">
        <v>592.25900902446597</v>
      </c>
      <c r="F32">
        <v>520.64964372058603</v>
      </c>
      <c r="G32">
        <v>392.28875494890798</v>
      </c>
      <c r="H32">
        <v>328.93351567098</v>
      </c>
      <c r="I32">
        <v>299.82015329661198</v>
      </c>
      <c r="J32">
        <v>287.49392836870999</v>
      </c>
      <c r="K32">
        <v>280.08458814076198</v>
      </c>
      <c r="L32">
        <v>277.36555832713299</v>
      </c>
      <c r="M32">
        <v>277.28160240150402</v>
      </c>
    </row>
    <row r="33" spans="1:13" x14ac:dyDescent="0.2">
      <c r="A33" t="s">
        <v>1095</v>
      </c>
      <c r="B33" t="s">
        <v>853</v>
      </c>
      <c r="C33" t="s">
        <v>816</v>
      </c>
      <c r="D33" t="s">
        <v>105</v>
      </c>
      <c r="E33">
        <v>0.213902040332901</v>
      </c>
      <c r="F33">
        <v>0.122647837671889</v>
      </c>
      <c r="G33">
        <v>7.9090763114665993E-2</v>
      </c>
      <c r="H33">
        <v>7.8058738466237995E-2</v>
      </c>
      <c r="I33">
        <v>7.7935055542061094E-2</v>
      </c>
      <c r="J33">
        <v>7.7996493585570995E-2</v>
      </c>
      <c r="K33">
        <v>7.7986704688815606E-2</v>
      </c>
      <c r="L33">
        <v>7.7974444112608704E-2</v>
      </c>
      <c r="M33">
        <v>7.8017136188401295E-2</v>
      </c>
    </row>
    <row r="34" spans="1:13" x14ac:dyDescent="0.2">
      <c r="A34" t="s">
        <v>1095</v>
      </c>
      <c r="B34" t="s">
        <v>853</v>
      </c>
      <c r="C34" t="s">
        <v>816</v>
      </c>
      <c r="D34" t="s">
        <v>107</v>
      </c>
      <c r="E34">
        <v>0.123270664576141</v>
      </c>
      <c r="F34">
        <v>3.9317193900440202E-2</v>
      </c>
      <c r="G34">
        <v>1.3808896758142499E-2</v>
      </c>
      <c r="H34">
        <v>1.28594663624491E-2</v>
      </c>
      <c r="I34">
        <v>1.2745675676218799E-2</v>
      </c>
      <c r="J34">
        <v>1.2802226569457301E-2</v>
      </c>
      <c r="K34">
        <v>1.27931973056328E-2</v>
      </c>
      <c r="L34">
        <v>1.27819426840036E-2</v>
      </c>
      <c r="M34">
        <v>1.2821255837742599E-2</v>
      </c>
    </row>
    <row r="35" spans="1:13" x14ac:dyDescent="0.2">
      <c r="A35" t="s">
        <v>1095</v>
      </c>
      <c r="B35" t="s">
        <v>854</v>
      </c>
      <c r="C35" t="s">
        <v>816</v>
      </c>
      <c r="D35" t="s">
        <v>109</v>
      </c>
      <c r="E35">
        <v>36.638710837531299</v>
      </c>
      <c r="F35">
        <v>13.802289372990799</v>
      </c>
      <c r="G35">
        <v>1.83060951218013</v>
      </c>
      <c r="H35">
        <v>1.42377664163083</v>
      </c>
      <c r="I35">
        <v>1.2352882876489999</v>
      </c>
      <c r="J35">
        <v>1.18410876380537</v>
      </c>
      <c r="K35">
        <v>1.12620209678128</v>
      </c>
      <c r="L35">
        <v>1.0967918402460499</v>
      </c>
      <c r="M35">
        <v>1.1047881286346199</v>
      </c>
    </row>
    <row r="36" spans="1:13" x14ac:dyDescent="0.2">
      <c r="A36" t="s">
        <v>1095</v>
      </c>
      <c r="B36" t="s">
        <v>854</v>
      </c>
      <c r="C36" t="s">
        <v>816</v>
      </c>
      <c r="D36" t="s">
        <v>100</v>
      </c>
      <c r="E36">
        <v>1.95668713494791</v>
      </c>
      <c r="F36">
        <v>1.03408849531611</v>
      </c>
      <c r="G36">
        <v>0.13937953634174</v>
      </c>
      <c r="H36">
        <v>8.1975438007071702E-2</v>
      </c>
      <c r="I36">
        <v>5.4488345369794799E-2</v>
      </c>
      <c r="J36">
        <v>4.9514749087093503E-2</v>
      </c>
      <c r="K36">
        <v>4.5924427698312099E-2</v>
      </c>
      <c r="L36">
        <v>4.4303138009832502E-2</v>
      </c>
      <c r="M36">
        <v>4.4775258868072099E-2</v>
      </c>
    </row>
    <row r="37" spans="1:13" x14ac:dyDescent="0.2">
      <c r="A37" t="s">
        <v>1095</v>
      </c>
      <c r="B37" t="s">
        <v>854</v>
      </c>
      <c r="C37" t="s">
        <v>816</v>
      </c>
      <c r="D37" t="s">
        <v>113</v>
      </c>
      <c r="E37">
        <v>2.1427437388803601E-2</v>
      </c>
      <c r="F37">
        <v>6.8123810851615701E-2</v>
      </c>
      <c r="G37">
        <v>8.4114282979682597E-2</v>
      </c>
      <c r="H37">
        <v>8.5739970566574605E-2</v>
      </c>
      <c r="I37">
        <v>8.8151775783847697E-2</v>
      </c>
      <c r="J37">
        <v>8.8303165081313403E-2</v>
      </c>
      <c r="K37">
        <v>8.7389438008873596E-2</v>
      </c>
      <c r="L37">
        <v>8.6177018251102494E-2</v>
      </c>
      <c r="M37">
        <v>8.7069443437911398E-2</v>
      </c>
    </row>
    <row r="38" spans="1:13" x14ac:dyDescent="0.2">
      <c r="A38" t="s">
        <v>1095</v>
      </c>
      <c r="B38" t="s">
        <v>854</v>
      </c>
      <c r="C38" t="s">
        <v>816</v>
      </c>
      <c r="D38" t="s">
        <v>111</v>
      </c>
      <c r="E38">
        <v>1.3603114579099601E-3</v>
      </c>
      <c r="F38">
        <v>1.2207380016465801E-3</v>
      </c>
      <c r="G38">
        <v>9.3236224679539895E-4</v>
      </c>
      <c r="H38">
        <v>9.3485838545814197E-4</v>
      </c>
      <c r="I38">
        <v>9.4390894833491995E-4</v>
      </c>
      <c r="J38">
        <v>9.55738731182473E-4</v>
      </c>
      <c r="K38">
        <v>9.6174235704452298E-4</v>
      </c>
      <c r="L38">
        <v>9.6365485009094001E-4</v>
      </c>
      <c r="M38">
        <v>9.6663636454146504E-4</v>
      </c>
    </row>
    <row r="39" spans="1:13" x14ac:dyDescent="0.2">
      <c r="A39" t="s">
        <v>1095</v>
      </c>
      <c r="B39" t="s">
        <v>854</v>
      </c>
      <c r="C39" t="s">
        <v>816</v>
      </c>
      <c r="D39" t="s">
        <v>117</v>
      </c>
      <c r="E39">
        <v>8.3475144055890696E-3</v>
      </c>
      <c r="F39">
        <v>8.3475050021309897E-3</v>
      </c>
      <c r="G39">
        <v>8.08244701774582E-3</v>
      </c>
      <c r="H39">
        <v>8.0824466744851501E-3</v>
      </c>
      <c r="I39">
        <v>8.0824532011126195E-3</v>
      </c>
      <c r="J39">
        <v>8.0824503228617596E-3</v>
      </c>
      <c r="K39">
        <v>8.0824460840520501E-3</v>
      </c>
      <c r="L39">
        <v>8.0824422769742409E-3</v>
      </c>
      <c r="M39">
        <v>8.0824509340592203E-3</v>
      </c>
    </row>
    <row r="40" spans="1:13" x14ac:dyDescent="0.2">
      <c r="A40" t="s">
        <v>1095</v>
      </c>
      <c r="B40" t="s">
        <v>854</v>
      </c>
      <c r="C40" t="s">
        <v>816</v>
      </c>
      <c r="D40" t="s">
        <v>103</v>
      </c>
      <c r="E40">
        <v>1.2408455682624201E-2</v>
      </c>
      <c r="F40">
        <v>1.0276019938438199E-2</v>
      </c>
      <c r="G40">
        <v>2.6298327304881399E-3</v>
      </c>
      <c r="H40">
        <v>2.2006244414905498E-3</v>
      </c>
      <c r="I40">
        <v>2.00758155548776E-3</v>
      </c>
      <c r="J40">
        <v>1.9295264605228199E-3</v>
      </c>
      <c r="K40">
        <v>1.8817456818101699E-3</v>
      </c>
      <c r="L40">
        <v>1.86416072801446E-3</v>
      </c>
      <c r="M40">
        <v>1.86436908040036E-3</v>
      </c>
    </row>
    <row r="41" spans="1:13" x14ac:dyDescent="0.2">
      <c r="A41" t="s">
        <v>1095</v>
      </c>
      <c r="B41" t="s">
        <v>854</v>
      </c>
      <c r="C41" t="s">
        <v>816</v>
      </c>
      <c r="D41" t="s">
        <v>115</v>
      </c>
      <c r="E41">
        <v>3.5770772878155999</v>
      </c>
      <c r="F41">
        <v>1.39023847476319</v>
      </c>
      <c r="G41">
        <v>0.155020009940218</v>
      </c>
      <c r="H41">
        <v>0.109490423329199</v>
      </c>
      <c r="I41">
        <v>8.7047254389929593E-2</v>
      </c>
      <c r="J41">
        <v>8.5505036729246905E-2</v>
      </c>
      <c r="K41">
        <v>8.29112788035897E-2</v>
      </c>
      <c r="L41">
        <v>8.1769325094706399E-2</v>
      </c>
      <c r="M41">
        <v>8.2597604585349302E-2</v>
      </c>
    </row>
    <row r="42" spans="1:13" x14ac:dyDescent="0.2">
      <c r="A42" t="s">
        <v>1095</v>
      </c>
      <c r="B42" t="s">
        <v>854</v>
      </c>
      <c r="C42" t="s">
        <v>816</v>
      </c>
      <c r="D42" t="s">
        <v>97</v>
      </c>
      <c r="E42">
        <v>498.51060445480499</v>
      </c>
      <c r="F42">
        <v>427.96898586055102</v>
      </c>
      <c r="G42">
        <v>313.58403824310199</v>
      </c>
      <c r="H42">
        <v>263.48651447023201</v>
      </c>
      <c r="I42">
        <v>240.732982853072</v>
      </c>
      <c r="J42">
        <v>231.37893577755901</v>
      </c>
      <c r="K42">
        <v>225.706930682983</v>
      </c>
      <c r="L42">
        <v>223.59774894311099</v>
      </c>
      <c r="M42">
        <v>223.62259579940101</v>
      </c>
    </row>
    <row r="43" spans="1:13" x14ac:dyDescent="0.2">
      <c r="A43" t="s">
        <v>1095</v>
      </c>
      <c r="B43" t="s">
        <v>854</v>
      </c>
      <c r="C43" t="s">
        <v>816</v>
      </c>
      <c r="D43" t="s">
        <v>105</v>
      </c>
      <c r="E43">
        <v>0.13590431504000899</v>
      </c>
      <c r="F43">
        <v>9.19661609908244E-2</v>
      </c>
      <c r="G43">
        <v>5.0104052009984502E-2</v>
      </c>
      <c r="H43">
        <v>4.9014806290740898E-2</v>
      </c>
      <c r="I43">
        <v>4.8883022727650001E-2</v>
      </c>
      <c r="J43">
        <v>4.8958613624750798E-2</v>
      </c>
      <c r="K43">
        <v>4.8958938451988898E-2</v>
      </c>
      <c r="L43">
        <v>4.8949340858878199E-2</v>
      </c>
      <c r="M43">
        <v>4.8997116084640698E-2</v>
      </c>
    </row>
    <row r="44" spans="1:13" x14ac:dyDescent="0.2">
      <c r="A44" t="s">
        <v>1095</v>
      </c>
      <c r="B44" t="s">
        <v>854</v>
      </c>
      <c r="C44" t="s">
        <v>816</v>
      </c>
      <c r="D44" t="s">
        <v>107</v>
      </c>
      <c r="E44">
        <v>7.4829321328432702E-2</v>
      </c>
      <c r="F44">
        <v>3.4406309924688003E-2</v>
      </c>
      <c r="G44">
        <v>1.00241937308752E-2</v>
      </c>
      <c r="H44">
        <v>9.0221104554758305E-3</v>
      </c>
      <c r="I44">
        <v>8.9008490587291992E-3</v>
      </c>
      <c r="J44">
        <v>8.9704063704956795E-3</v>
      </c>
      <c r="K44">
        <v>8.9707258656393594E-3</v>
      </c>
      <c r="L44">
        <v>8.9618977988404798E-3</v>
      </c>
      <c r="M44">
        <v>9.0058077781541897E-3</v>
      </c>
    </row>
    <row r="45" spans="1:13" x14ac:dyDescent="0.2">
      <c r="A45" t="s">
        <v>1095</v>
      </c>
      <c r="B45" t="s">
        <v>855</v>
      </c>
      <c r="C45" t="s">
        <v>816</v>
      </c>
      <c r="D45" t="s">
        <v>109</v>
      </c>
      <c r="E45">
        <v>33.959001432178802</v>
      </c>
      <c r="F45">
        <v>17.778024994622601</v>
      </c>
      <c r="G45">
        <v>1.7295202019801801</v>
      </c>
      <c r="H45">
        <v>1.3358179965764401</v>
      </c>
      <c r="I45">
        <v>1.1549056869468599</v>
      </c>
      <c r="J45">
        <v>1.1045170638742099</v>
      </c>
      <c r="K45">
        <v>1.0490196067897199</v>
      </c>
      <c r="L45">
        <v>1.0211744003843299</v>
      </c>
      <c r="M45">
        <v>1.0282980778986399</v>
      </c>
    </row>
    <row r="46" spans="1:13" x14ac:dyDescent="0.2">
      <c r="A46" t="s">
        <v>1095</v>
      </c>
      <c r="B46" t="s">
        <v>855</v>
      </c>
      <c r="C46" t="s">
        <v>816</v>
      </c>
      <c r="D46" t="s">
        <v>100</v>
      </c>
      <c r="E46">
        <v>1.9631552344971901</v>
      </c>
      <c r="F46">
        <v>1.3806125660772399</v>
      </c>
      <c r="G46">
        <v>0.129337211025188</v>
      </c>
      <c r="H46">
        <v>7.5114199181629995E-2</v>
      </c>
      <c r="I46">
        <v>4.8850819053097599E-2</v>
      </c>
      <c r="J46">
        <v>4.4000904465129997E-2</v>
      </c>
      <c r="K46">
        <v>4.0593055376388902E-2</v>
      </c>
      <c r="L46">
        <v>3.90779505535142E-2</v>
      </c>
      <c r="M46">
        <v>3.9479948858560501E-2</v>
      </c>
    </row>
    <row r="47" spans="1:13" x14ac:dyDescent="0.2">
      <c r="A47" t="s">
        <v>1095</v>
      </c>
      <c r="B47" t="s">
        <v>855</v>
      </c>
      <c r="C47" t="s">
        <v>816</v>
      </c>
      <c r="D47" t="s">
        <v>113</v>
      </c>
      <c r="E47">
        <v>2.07649753376518E-2</v>
      </c>
      <c r="F47">
        <v>5.3879064536849403E-2</v>
      </c>
      <c r="G47">
        <v>7.3574274011771801E-2</v>
      </c>
      <c r="H47">
        <v>7.4922688966295406E-2</v>
      </c>
      <c r="I47">
        <v>7.6988260998407304E-2</v>
      </c>
      <c r="J47">
        <v>7.7052943379972205E-2</v>
      </c>
      <c r="K47">
        <v>7.6200385446793903E-2</v>
      </c>
      <c r="L47">
        <v>7.5114204897389E-2</v>
      </c>
      <c r="M47">
        <v>7.5889863393422893E-2</v>
      </c>
    </row>
    <row r="48" spans="1:13" x14ac:dyDescent="0.2">
      <c r="A48" t="s">
        <v>1095</v>
      </c>
      <c r="B48" t="s">
        <v>855</v>
      </c>
      <c r="C48" t="s">
        <v>816</v>
      </c>
      <c r="D48" t="s">
        <v>111</v>
      </c>
      <c r="E48">
        <v>1.2624475864433399E-3</v>
      </c>
      <c r="F48">
        <v>1.1883690990758501E-3</v>
      </c>
      <c r="G48">
        <v>9.8928202519836398E-4</v>
      </c>
      <c r="H48">
        <v>9.9147743903602492E-4</v>
      </c>
      <c r="I48">
        <v>9.9943438475981992E-4</v>
      </c>
      <c r="J48">
        <v>1.0098354224096599E-3</v>
      </c>
      <c r="K48">
        <v>1.0151158608519401E-3</v>
      </c>
      <c r="L48">
        <v>1.0167974693840801E-3</v>
      </c>
      <c r="M48">
        <v>1.0194184187444001E-3</v>
      </c>
    </row>
    <row r="49" spans="1:13" x14ac:dyDescent="0.2">
      <c r="A49" t="s">
        <v>1095</v>
      </c>
      <c r="B49" t="s">
        <v>855</v>
      </c>
      <c r="C49" t="s">
        <v>816</v>
      </c>
      <c r="D49" t="s">
        <v>117</v>
      </c>
      <c r="E49">
        <v>8.2888175961369805E-3</v>
      </c>
      <c r="F49">
        <v>8.28884638169404E-3</v>
      </c>
      <c r="G49">
        <v>8.3870365446471907E-3</v>
      </c>
      <c r="H49">
        <v>8.3870179266945406E-3</v>
      </c>
      <c r="I49">
        <v>8.3870204918642492E-3</v>
      </c>
      <c r="J49">
        <v>8.3870196916870903E-3</v>
      </c>
      <c r="K49">
        <v>8.3870281553093604E-3</v>
      </c>
      <c r="L49">
        <v>8.38702098948578E-3</v>
      </c>
      <c r="M49">
        <v>8.3870243591759198E-3</v>
      </c>
    </row>
    <row r="50" spans="1:13" x14ac:dyDescent="0.2">
      <c r="A50" t="s">
        <v>1095</v>
      </c>
      <c r="B50" t="s">
        <v>855</v>
      </c>
      <c r="C50" t="s">
        <v>816</v>
      </c>
      <c r="D50" t="s">
        <v>103</v>
      </c>
      <c r="E50">
        <v>1.17898559151298E-2</v>
      </c>
      <c r="F50">
        <v>1.03183632568031E-2</v>
      </c>
      <c r="G50">
        <v>2.7239955539880398E-3</v>
      </c>
      <c r="H50">
        <v>2.27776189551411E-3</v>
      </c>
      <c r="I50">
        <v>2.0763885131562E-3</v>
      </c>
      <c r="J50">
        <v>1.9942349161768602E-3</v>
      </c>
      <c r="K50">
        <v>1.94410234302206E-3</v>
      </c>
      <c r="L50">
        <v>1.92571555503505E-3</v>
      </c>
      <c r="M50">
        <v>1.92569074305567E-3</v>
      </c>
    </row>
    <row r="51" spans="1:13" x14ac:dyDescent="0.2">
      <c r="A51" t="s">
        <v>1095</v>
      </c>
      <c r="B51" t="s">
        <v>855</v>
      </c>
      <c r="C51" t="s">
        <v>816</v>
      </c>
      <c r="D51" t="s">
        <v>115</v>
      </c>
      <c r="E51">
        <v>3.2030509962261098</v>
      </c>
      <c r="F51">
        <v>1.7608900502990901</v>
      </c>
      <c r="G51">
        <v>0.13903187135480599</v>
      </c>
      <c r="H51">
        <v>9.7185596071446806E-2</v>
      </c>
      <c r="I51">
        <v>7.64351126999782E-2</v>
      </c>
      <c r="J51">
        <v>7.4937225961959994E-2</v>
      </c>
      <c r="K51">
        <v>7.2600271574217695E-2</v>
      </c>
      <c r="L51">
        <v>7.1574457373899197E-2</v>
      </c>
      <c r="M51">
        <v>7.2294112289381193E-2</v>
      </c>
    </row>
    <row r="52" spans="1:13" x14ac:dyDescent="0.2">
      <c r="A52" t="s">
        <v>1095</v>
      </c>
      <c r="B52" t="s">
        <v>855</v>
      </c>
      <c r="C52" t="s">
        <v>816</v>
      </c>
      <c r="D52" t="s">
        <v>97</v>
      </c>
      <c r="E52">
        <v>475.10061950162901</v>
      </c>
      <c r="F52">
        <v>425.759425077473</v>
      </c>
      <c r="G52">
        <v>324.82271634308898</v>
      </c>
      <c r="H52">
        <v>272.72616291819003</v>
      </c>
      <c r="I52">
        <v>248.98422365878099</v>
      </c>
      <c r="J52">
        <v>239.138945196208</v>
      </c>
      <c r="K52">
        <v>233.186205993041</v>
      </c>
      <c r="L52">
        <v>230.98082777732901</v>
      </c>
      <c r="M52">
        <v>230.977797902075</v>
      </c>
    </row>
    <row r="53" spans="1:13" x14ac:dyDescent="0.2">
      <c r="A53" t="s">
        <v>1095</v>
      </c>
      <c r="B53" t="s">
        <v>855</v>
      </c>
      <c r="C53" t="s">
        <v>816</v>
      </c>
      <c r="D53" t="s">
        <v>105</v>
      </c>
      <c r="E53">
        <v>0.13169009101509199</v>
      </c>
      <c r="F53">
        <v>9.8083690249445299E-2</v>
      </c>
      <c r="G53">
        <v>5.5514430840345103E-2</v>
      </c>
      <c r="H53">
        <v>5.44794684063677E-2</v>
      </c>
      <c r="I53">
        <v>5.4352731860888202E-2</v>
      </c>
      <c r="J53">
        <v>5.4423278764171301E-2</v>
      </c>
      <c r="K53">
        <v>5.4421339109764703E-2</v>
      </c>
      <c r="L53">
        <v>5.4411460704527799E-2</v>
      </c>
      <c r="M53">
        <v>5.4456547876811902E-2</v>
      </c>
    </row>
    <row r="54" spans="1:13" x14ac:dyDescent="0.2">
      <c r="A54" t="s">
        <v>1095</v>
      </c>
      <c r="B54" t="s">
        <v>855</v>
      </c>
      <c r="C54" t="s">
        <v>816</v>
      </c>
      <c r="D54" t="s">
        <v>107</v>
      </c>
      <c r="E54">
        <v>7.1455050843798995E-2</v>
      </c>
      <c r="F54">
        <v>4.0537129665560202E-2</v>
      </c>
      <c r="G54">
        <v>1.0621754972012501E-2</v>
      </c>
      <c r="H54">
        <v>9.6696564500787993E-3</v>
      </c>
      <c r="I54">
        <v>9.5530920036255608E-3</v>
      </c>
      <c r="J54">
        <v>9.6179953944107895E-3</v>
      </c>
      <c r="K54">
        <v>9.6161944962219002E-3</v>
      </c>
      <c r="L54">
        <v>9.6070968477667898E-3</v>
      </c>
      <c r="M54">
        <v>9.6485800310463499E-3</v>
      </c>
    </row>
    <row r="55" spans="1:13" x14ac:dyDescent="0.2">
      <c r="A55" t="s">
        <v>1095</v>
      </c>
      <c r="B55" t="s">
        <v>851</v>
      </c>
      <c r="C55" t="s">
        <v>817</v>
      </c>
      <c r="D55" t="s">
        <v>109</v>
      </c>
      <c r="E55">
        <v>1.32158662771403</v>
      </c>
      <c r="F55">
        <v>1.1051213114887799</v>
      </c>
      <c r="G55">
        <v>0.85699846388005796</v>
      </c>
      <c r="H55">
        <v>0.91971363495352998</v>
      </c>
      <c r="I55">
        <v>1.0081406051919299</v>
      </c>
      <c r="J55">
        <v>1.04990784921702</v>
      </c>
      <c r="K55">
        <v>1.0325958196984799</v>
      </c>
      <c r="L55">
        <v>1.01861793765058</v>
      </c>
      <c r="M55">
        <v>1.03039235154496</v>
      </c>
    </row>
    <row r="56" spans="1:13" x14ac:dyDescent="0.2">
      <c r="A56" t="s">
        <v>1095</v>
      </c>
      <c r="B56" t="s">
        <v>851</v>
      </c>
      <c r="C56" t="s">
        <v>817</v>
      </c>
      <c r="D56" t="s">
        <v>100</v>
      </c>
      <c r="E56">
        <v>4.7739662510445001E-2</v>
      </c>
      <c r="F56">
        <v>4.0222650933890998E-2</v>
      </c>
      <c r="G56">
        <v>3.7026013334327097E-2</v>
      </c>
      <c r="H56">
        <v>3.5721368498802003E-2</v>
      </c>
      <c r="I56">
        <v>3.9556628195455697E-2</v>
      </c>
      <c r="J56">
        <v>4.0892160755087198E-2</v>
      </c>
      <c r="K56">
        <v>3.9809174920499499E-2</v>
      </c>
      <c r="L56">
        <v>3.9117125993598102E-2</v>
      </c>
      <c r="M56">
        <v>3.9686464950090997E-2</v>
      </c>
    </row>
    <row r="57" spans="1:13" x14ac:dyDescent="0.2">
      <c r="A57" t="s">
        <v>1095</v>
      </c>
      <c r="B57" t="s">
        <v>851</v>
      </c>
      <c r="C57" t="s">
        <v>817</v>
      </c>
      <c r="D57" t="s">
        <v>113</v>
      </c>
      <c r="E57">
        <v>1.9861767714788401E-2</v>
      </c>
      <c r="F57">
        <v>1.6826002646991401E-2</v>
      </c>
      <c r="G57">
        <v>1.4540062445343701E-2</v>
      </c>
      <c r="H57">
        <v>1.0889127855739599E-2</v>
      </c>
      <c r="I57">
        <v>9.2771581803737097E-3</v>
      </c>
      <c r="J57">
        <v>8.6157906132964604E-3</v>
      </c>
      <c r="K57">
        <v>8.2603947841698305E-3</v>
      </c>
      <c r="L57">
        <v>8.1602779301112108E-3</v>
      </c>
      <c r="M57">
        <v>8.1861829277557301E-3</v>
      </c>
    </row>
    <row r="58" spans="1:13" x14ac:dyDescent="0.2">
      <c r="A58" t="s">
        <v>1095</v>
      </c>
      <c r="B58" t="s">
        <v>851</v>
      </c>
      <c r="C58" t="s">
        <v>817</v>
      </c>
      <c r="D58" t="s">
        <v>111</v>
      </c>
      <c r="E58">
        <v>6.0586256603843902E-3</v>
      </c>
      <c r="F58">
        <v>6.2537513362051298E-3</v>
      </c>
      <c r="G58">
        <v>6.80614663939446E-3</v>
      </c>
      <c r="H58">
        <v>6.9736830779963798E-3</v>
      </c>
      <c r="I58">
        <v>7.2238049352861501E-3</v>
      </c>
      <c r="J58">
        <v>7.4694271682748297E-3</v>
      </c>
      <c r="K58">
        <v>7.5984944292585002E-3</v>
      </c>
      <c r="L58">
        <v>7.6419049905203E-3</v>
      </c>
      <c r="M58">
        <v>7.6983175372303996E-3</v>
      </c>
    </row>
    <row r="59" spans="1:13" x14ac:dyDescent="0.2">
      <c r="A59" t="s">
        <v>1095</v>
      </c>
      <c r="B59" t="s">
        <v>851</v>
      </c>
      <c r="C59" t="s">
        <v>817</v>
      </c>
      <c r="D59" t="s">
        <v>117</v>
      </c>
      <c r="E59">
        <v>1.8744288340151301E-2</v>
      </c>
      <c r="F59">
        <v>1.87443184019199E-2</v>
      </c>
      <c r="G59">
        <v>2.1533410605215301E-2</v>
      </c>
      <c r="H59">
        <v>2.2190394081474701E-2</v>
      </c>
      <c r="I59">
        <v>2.4069890362633298E-2</v>
      </c>
      <c r="J59">
        <v>2.51391279045017E-2</v>
      </c>
      <c r="K59">
        <v>2.5486378596443E-2</v>
      </c>
      <c r="L59">
        <v>2.5555207964834799E-2</v>
      </c>
      <c r="M59">
        <v>2.5589747988834202E-2</v>
      </c>
    </row>
    <row r="60" spans="1:13" x14ac:dyDescent="0.2">
      <c r="A60" t="s">
        <v>1095</v>
      </c>
      <c r="B60" t="s">
        <v>851</v>
      </c>
      <c r="C60" t="s">
        <v>817</v>
      </c>
      <c r="D60" t="s">
        <v>103</v>
      </c>
      <c r="E60">
        <v>4.5442372364522896E-3</v>
      </c>
      <c r="F60">
        <v>4.3825669717421E-3</v>
      </c>
      <c r="G60">
        <v>2.75316137470643E-3</v>
      </c>
      <c r="H60">
        <v>2.4078903553578401E-3</v>
      </c>
      <c r="I60">
        <v>2.27257345888271E-3</v>
      </c>
      <c r="J60">
        <v>2.2099795405175798E-3</v>
      </c>
      <c r="K60">
        <v>2.16147670002603E-3</v>
      </c>
      <c r="L60">
        <v>2.1446401853113602E-3</v>
      </c>
      <c r="M60">
        <v>2.1464475654284099E-3</v>
      </c>
    </row>
    <row r="61" spans="1:13" x14ac:dyDescent="0.2">
      <c r="A61" t="s">
        <v>1095</v>
      </c>
      <c r="B61" t="s">
        <v>851</v>
      </c>
      <c r="C61" t="s">
        <v>817</v>
      </c>
      <c r="D61" t="s">
        <v>115</v>
      </c>
      <c r="E61">
        <v>0.13207489128696501</v>
      </c>
      <c r="F61">
        <v>0.12626925775646</v>
      </c>
      <c r="G61">
        <v>0.100736508526501</v>
      </c>
      <c r="H61">
        <v>9.5423343083205103E-2</v>
      </c>
      <c r="I61">
        <v>0.111625646710618</v>
      </c>
      <c r="J61">
        <v>0.13327231851045501</v>
      </c>
      <c r="K61">
        <v>0.14972574068165501</v>
      </c>
      <c r="L61">
        <v>0.15567917178582799</v>
      </c>
      <c r="M61">
        <v>0.16731991889835501</v>
      </c>
    </row>
    <row r="62" spans="1:13" x14ac:dyDescent="0.2">
      <c r="A62" t="s">
        <v>1095</v>
      </c>
      <c r="B62" t="s">
        <v>851</v>
      </c>
      <c r="C62" t="s">
        <v>817</v>
      </c>
      <c r="D62" t="s">
        <v>97</v>
      </c>
      <c r="E62">
        <v>429.196687290726</v>
      </c>
      <c r="F62">
        <v>413.92588742451602</v>
      </c>
      <c r="G62">
        <v>357.54354908822597</v>
      </c>
      <c r="H62">
        <v>312.70443872824399</v>
      </c>
      <c r="I62">
        <v>295.131332198753</v>
      </c>
      <c r="J62">
        <v>287.00250507201002</v>
      </c>
      <c r="K62">
        <v>280.70349092905099</v>
      </c>
      <c r="L62">
        <v>278.51705728958802</v>
      </c>
      <c r="M62">
        <v>278.75188774863398</v>
      </c>
    </row>
    <row r="63" spans="1:13" x14ac:dyDescent="0.2">
      <c r="A63" t="s">
        <v>1095</v>
      </c>
      <c r="B63" t="s">
        <v>851</v>
      </c>
      <c r="C63" t="s">
        <v>817</v>
      </c>
      <c r="D63" t="s">
        <v>105</v>
      </c>
      <c r="E63">
        <v>6.8718020723861406E-2</v>
      </c>
      <c r="F63">
        <v>6.8726817375946297E-2</v>
      </c>
      <c r="G63">
        <v>7.5053777430390503E-2</v>
      </c>
      <c r="H63">
        <v>7.4787483412829606E-2</v>
      </c>
      <c r="I63">
        <v>7.4715797469106393E-2</v>
      </c>
      <c r="J63">
        <v>7.4683474858337304E-2</v>
      </c>
      <c r="K63">
        <v>7.4519830404688694E-2</v>
      </c>
      <c r="L63">
        <v>7.4375705674705195E-2</v>
      </c>
      <c r="M63">
        <v>7.4367996322656102E-2</v>
      </c>
    </row>
    <row r="64" spans="1:13" x14ac:dyDescent="0.2">
      <c r="A64" t="s">
        <v>1095</v>
      </c>
      <c r="B64" t="s">
        <v>851</v>
      </c>
      <c r="C64" t="s">
        <v>817</v>
      </c>
      <c r="D64" t="s">
        <v>107</v>
      </c>
      <c r="E64">
        <v>1.04003337420696E-2</v>
      </c>
      <c r="F64">
        <v>1.04081158830562E-2</v>
      </c>
      <c r="G64">
        <v>1.1052941096405E-2</v>
      </c>
      <c r="H64">
        <v>1.0817163462008301E-2</v>
      </c>
      <c r="I64">
        <v>1.0753769380543701E-2</v>
      </c>
      <c r="J64">
        <v>1.07252399459136E-2</v>
      </c>
      <c r="K64">
        <v>1.05804069130733E-2</v>
      </c>
      <c r="L64">
        <v>1.04530345160975E-2</v>
      </c>
      <c r="M64">
        <v>1.04461903633429E-2</v>
      </c>
    </row>
    <row r="65" spans="1:13" x14ac:dyDescent="0.2">
      <c r="A65" t="s">
        <v>1095</v>
      </c>
      <c r="B65" t="s">
        <v>852</v>
      </c>
      <c r="C65" t="s">
        <v>817</v>
      </c>
      <c r="D65" t="s">
        <v>109</v>
      </c>
      <c r="E65">
        <v>1.1106141710219199</v>
      </c>
      <c r="F65">
        <v>0.92630032120899797</v>
      </c>
      <c r="G65">
        <v>0.70836745128844603</v>
      </c>
      <c r="H65">
        <v>0.76035132822019802</v>
      </c>
      <c r="I65">
        <v>0.83318246308080801</v>
      </c>
      <c r="J65">
        <v>0.86711380928999104</v>
      </c>
      <c r="K65">
        <v>0.85197482629105803</v>
      </c>
      <c r="L65">
        <v>0.84004828138755605</v>
      </c>
      <c r="M65">
        <v>0.84951701993338402</v>
      </c>
    </row>
    <row r="66" spans="1:13" x14ac:dyDescent="0.2">
      <c r="A66" t="s">
        <v>1095</v>
      </c>
      <c r="B66" t="s">
        <v>852</v>
      </c>
      <c r="C66" t="s">
        <v>817</v>
      </c>
      <c r="D66" t="s">
        <v>100</v>
      </c>
      <c r="E66">
        <v>4.1722988994872201E-2</v>
      </c>
      <c r="F66">
        <v>3.46409702122705E-2</v>
      </c>
      <c r="G66">
        <v>3.2406542165289903E-2</v>
      </c>
      <c r="H66">
        <v>3.0987315768082901E-2</v>
      </c>
      <c r="I66">
        <v>3.42812868295745E-2</v>
      </c>
      <c r="J66">
        <v>3.5241041104630097E-2</v>
      </c>
      <c r="K66">
        <v>3.4104926459791303E-2</v>
      </c>
      <c r="L66">
        <v>3.3427882317031102E-2</v>
      </c>
      <c r="M66">
        <v>3.3891475717267E-2</v>
      </c>
    </row>
    <row r="67" spans="1:13" x14ac:dyDescent="0.2">
      <c r="A67" t="s">
        <v>1095</v>
      </c>
      <c r="B67" t="s">
        <v>852</v>
      </c>
      <c r="C67" t="s">
        <v>817</v>
      </c>
      <c r="D67" t="s">
        <v>113</v>
      </c>
      <c r="E67">
        <v>1.6116881071256101E-2</v>
      </c>
      <c r="F67">
        <v>1.35414212486473E-2</v>
      </c>
      <c r="G67">
        <v>1.1491928516569799E-2</v>
      </c>
      <c r="H67">
        <v>8.5314259330267692E-3</v>
      </c>
      <c r="I67">
        <v>7.2620321039548897E-3</v>
      </c>
      <c r="J67">
        <v>6.7394080571002201E-3</v>
      </c>
      <c r="K67">
        <v>6.4494195705351899E-3</v>
      </c>
      <c r="L67">
        <v>6.3649236127540001E-3</v>
      </c>
      <c r="M67">
        <v>6.3855265963559203E-3</v>
      </c>
    </row>
    <row r="68" spans="1:13" x14ac:dyDescent="0.2">
      <c r="A68" t="s">
        <v>1095</v>
      </c>
      <c r="B68" t="s">
        <v>852</v>
      </c>
      <c r="C68" t="s">
        <v>817</v>
      </c>
      <c r="D68" t="s">
        <v>111</v>
      </c>
      <c r="E68">
        <v>4.9899929081567004E-3</v>
      </c>
      <c r="F68">
        <v>5.1404683892156402E-3</v>
      </c>
      <c r="G68">
        <v>5.4300814679314304E-3</v>
      </c>
      <c r="H68">
        <v>5.56595165298921E-3</v>
      </c>
      <c r="I68">
        <v>5.7688384740272897E-3</v>
      </c>
      <c r="J68">
        <v>5.9680796124647701E-3</v>
      </c>
      <c r="K68">
        <v>6.0727800338873598E-3</v>
      </c>
      <c r="L68">
        <v>6.1079950582028798E-3</v>
      </c>
      <c r="M68">
        <v>6.1537553281445197E-3</v>
      </c>
    </row>
    <row r="69" spans="1:13" x14ac:dyDescent="0.2">
      <c r="A69" t="s">
        <v>1095</v>
      </c>
      <c r="B69" t="s">
        <v>852</v>
      </c>
      <c r="C69" t="s">
        <v>817</v>
      </c>
      <c r="D69" t="s">
        <v>117</v>
      </c>
      <c r="E69">
        <v>1.8079570898517701E-2</v>
      </c>
      <c r="F69">
        <v>1.8079636999697599E-2</v>
      </c>
      <c r="G69">
        <v>1.9655113558621502E-2</v>
      </c>
      <c r="H69">
        <v>2.0254758568530099E-2</v>
      </c>
      <c r="I69">
        <v>2.1970309015692E-2</v>
      </c>
      <c r="J69">
        <v>2.2946274997103E-2</v>
      </c>
      <c r="K69">
        <v>2.3263234119917701E-2</v>
      </c>
      <c r="L69">
        <v>2.3326088366215001E-2</v>
      </c>
      <c r="M69">
        <v>2.33575885977713E-2</v>
      </c>
    </row>
    <row r="70" spans="1:13" x14ac:dyDescent="0.2">
      <c r="A70" t="s">
        <v>1095</v>
      </c>
      <c r="B70" t="s">
        <v>852</v>
      </c>
      <c r="C70" t="s">
        <v>817</v>
      </c>
      <c r="D70" t="s">
        <v>103</v>
      </c>
      <c r="E70">
        <v>4.18045875613407E-3</v>
      </c>
      <c r="F70">
        <v>4.0471378457488504E-3</v>
      </c>
      <c r="G70">
        <v>2.3963740356682502E-3</v>
      </c>
      <c r="H70">
        <v>2.0947461612804202E-3</v>
      </c>
      <c r="I70">
        <v>1.9761294738190999E-3</v>
      </c>
      <c r="J70">
        <v>1.9209993079262E-3</v>
      </c>
      <c r="K70">
        <v>1.8784446265214399E-3</v>
      </c>
      <c r="L70">
        <v>1.8636889724050101E-3</v>
      </c>
      <c r="M70">
        <v>1.8651401165369901E-3</v>
      </c>
    </row>
    <row r="71" spans="1:13" x14ac:dyDescent="0.2">
      <c r="A71" t="s">
        <v>1095</v>
      </c>
      <c r="B71" t="s">
        <v>852</v>
      </c>
      <c r="C71" t="s">
        <v>817</v>
      </c>
      <c r="D71" t="s">
        <v>115</v>
      </c>
      <c r="E71">
        <v>0.108307993552558</v>
      </c>
      <c r="F71">
        <v>0.103525288595275</v>
      </c>
      <c r="G71">
        <v>8.0340497381977904E-2</v>
      </c>
      <c r="H71">
        <v>7.5743596158134405E-2</v>
      </c>
      <c r="I71">
        <v>8.8655261911971206E-2</v>
      </c>
      <c r="J71">
        <v>0.10581706956195</v>
      </c>
      <c r="K71">
        <v>0.118820433465155</v>
      </c>
      <c r="L71">
        <v>0.123526134201004</v>
      </c>
      <c r="M71">
        <v>0.13283469100223899</v>
      </c>
    </row>
    <row r="72" spans="1:13" x14ac:dyDescent="0.2">
      <c r="A72" t="s">
        <v>1095</v>
      </c>
      <c r="B72" t="s">
        <v>852</v>
      </c>
      <c r="C72" t="s">
        <v>817</v>
      </c>
      <c r="D72" t="s">
        <v>97</v>
      </c>
      <c r="E72">
        <v>394.83751183448101</v>
      </c>
      <c r="F72">
        <v>382.24571125104399</v>
      </c>
      <c r="G72">
        <v>311.20898804842699</v>
      </c>
      <c r="H72">
        <v>272.03741746452602</v>
      </c>
      <c r="I72">
        <v>256.63322215887302</v>
      </c>
      <c r="J72">
        <v>249.47351911251101</v>
      </c>
      <c r="K72">
        <v>243.947047715764</v>
      </c>
      <c r="L72">
        <v>242.03087756441701</v>
      </c>
      <c r="M72">
        <v>242.21948488777301</v>
      </c>
    </row>
    <row r="73" spans="1:13" x14ac:dyDescent="0.2">
      <c r="A73" t="s">
        <v>1095</v>
      </c>
      <c r="B73" t="s">
        <v>852</v>
      </c>
      <c r="C73" t="s">
        <v>817</v>
      </c>
      <c r="D73" t="s">
        <v>105</v>
      </c>
      <c r="E73">
        <v>5.70149509117601E-2</v>
      </c>
      <c r="F73">
        <v>5.7021889138304603E-2</v>
      </c>
      <c r="G73">
        <v>5.7501606282491798E-2</v>
      </c>
      <c r="H73">
        <v>5.7272335517784601E-2</v>
      </c>
      <c r="I73">
        <v>5.7208750023327502E-2</v>
      </c>
      <c r="J73">
        <v>5.7179082239302903E-2</v>
      </c>
      <c r="K73">
        <v>5.7038376882496397E-2</v>
      </c>
      <c r="L73">
        <v>5.6915696785157503E-2</v>
      </c>
      <c r="M73">
        <v>5.6908699033520103E-2</v>
      </c>
    </row>
    <row r="74" spans="1:13" x14ac:dyDescent="0.2">
      <c r="A74" t="s">
        <v>1095</v>
      </c>
      <c r="B74" t="s">
        <v>852</v>
      </c>
      <c r="C74" t="s">
        <v>817</v>
      </c>
      <c r="D74" t="s">
        <v>107</v>
      </c>
      <c r="E74">
        <v>8.7560770343190295E-3</v>
      </c>
      <c r="F74">
        <v>8.7622036543780306E-3</v>
      </c>
      <c r="G74">
        <v>8.6304265757909393E-3</v>
      </c>
      <c r="H74">
        <v>8.4275847239737908E-3</v>
      </c>
      <c r="I74">
        <v>8.3714032789610707E-3</v>
      </c>
      <c r="J74">
        <v>8.3451695612363607E-3</v>
      </c>
      <c r="K74">
        <v>8.2207090340707199E-3</v>
      </c>
      <c r="L74">
        <v>8.1121785136203401E-3</v>
      </c>
      <c r="M74">
        <v>8.1060201670228992E-3</v>
      </c>
    </row>
    <row r="75" spans="1:13" x14ac:dyDescent="0.2">
      <c r="A75" t="s">
        <v>1095</v>
      </c>
      <c r="B75" t="s">
        <v>853</v>
      </c>
      <c r="C75" t="s">
        <v>817</v>
      </c>
      <c r="D75" t="s">
        <v>109</v>
      </c>
      <c r="E75">
        <v>1.2691960654493</v>
      </c>
      <c r="F75">
        <v>1.0417224074664899</v>
      </c>
      <c r="G75">
        <v>0.71990684431713603</v>
      </c>
      <c r="H75">
        <v>0.77406938341631604</v>
      </c>
      <c r="I75">
        <v>0.850428111115753</v>
      </c>
      <c r="J75">
        <v>0.88398432246613101</v>
      </c>
      <c r="K75">
        <v>0.86746558005476404</v>
      </c>
      <c r="L75">
        <v>0.85493079785318604</v>
      </c>
      <c r="M75">
        <v>0.86425549081219399</v>
      </c>
    </row>
    <row r="76" spans="1:13" x14ac:dyDescent="0.2">
      <c r="A76" t="s">
        <v>1095</v>
      </c>
      <c r="B76" t="s">
        <v>853</v>
      </c>
      <c r="C76" t="s">
        <v>817</v>
      </c>
      <c r="D76" t="s">
        <v>100</v>
      </c>
      <c r="E76">
        <v>4.1591145158291702E-2</v>
      </c>
      <c r="F76">
        <v>3.3567901229069899E-2</v>
      </c>
      <c r="G76">
        <v>3.10903118023543E-2</v>
      </c>
      <c r="H76">
        <v>2.9494448323488E-2</v>
      </c>
      <c r="I76">
        <v>3.24157979138915E-2</v>
      </c>
      <c r="J76">
        <v>3.3172947032470201E-2</v>
      </c>
      <c r="K76">
        <v>3.1994284946783497E-2</v>
      </c>
      <c r="L76">
        <v>3.1321415112152799E-2</v>
      </c>
      <c r="M76">
        <v>3.1760554326411998E-2</v>
      </c>
    </row>
    <row r="77" spans="1:13" x14ac:dyDescent="0.2">
      <c r="A77" t="s">
        <v>1095</v>
      </c>
      <c r="B77" t="s">
        <v>853</v>
      </c>
      <c r="C77" t="s">
        <v>817</v>
      </c>
      <c r="D77" t="s">
        <v>113</v>
      </c>
      <c r="E77">
        <v>1.72060513456559E-2</v>
      </c>
      <c r="F77">
        <v>1.39445975504595E-2</v>
      </c>
      <c r="G77">
        <v>1.1545350421749499E-2</v>
      </c>
      <c r="H77">
        <v>8.6081220221104308E-3</v>
      </c>
      <c r="I77">
        <v>7.3358997295851396E-3</v>
      </c>
      <c r="J77">
        <v>6.80763615470716E-3</v>
      </c>
      <c r="K77">
        <v>6.5187746094924597E-3</v>
      </c>
      <c r="L77">
        <v>6.4360300854497997E-3</v>
      </c>
      <c r="M77">
        <v>6.4555791711704098E-3</v>
      </c>
    </row>
    <row r="78" spans="1:13" x14ac:dyDescent="0.2">
      <c r="A78" t="s">
        <v>1095</v>
      </c>
      <c r="B78" t="s">
        <v>853</v>
      </c>
      <c r="C78" t="s">
        <v>817</v>
      </c>
      <c r="D78" t="s">
        <v>111</v>
      </c>
      <c r="E78">
        <v>6.6247436710222896E-3</v>
      </c>
      <c r="F78">
        <v>6.6281448502966099E-3</v>
      </c>
      <c r="G78">
        <v>5.8722582728920596E-3</v>
      </c>
      <c r="H78">
        <v>5.9987733822495001E-3</v>
      </c>
      <c r="I78">
        <v>6.1874595969005101E-3</v>
      </c>
      <c r="J78">
        <v>6.3726817480412997E-3</v>
      </c>
      <c r="K78">
        <v>6.4700080275717697E-3</v>
      </c>
      <c r="L78">
        <v>6.5027598829567098E-3</v>
      </c>
      <c r="M78">
        <v>6.5452972205059003E-3</v>
      </c>
    </row>
    <row r="79" spans="1:13" x14ac:dyDescent="0.2">
      <c r="A79" t="s">
        <v>1095</v>
      </c>
      <c r="B79" t="s">
        <v>853</v>
      </c>
      <c r="C79" t="s">
        <v>817</v>
      </c>
      <c r="D79" t="s">
        <v>117</v>
      </c>
      <c r="E79">
        <v>2.3959600214614001E-2</v>
      </c>
      <c r="F79">
        <v>2.39595561203313E-2</v>
      </c>
      <c r="G79">
        <v>2.1883978700773001E-2</v>
      </c>
      <c r="H79">
        <v>2.25515751155465E-2</v>
      </c>
      <c r="I79">
        <v>2.4461655004649401E-2</v>
      </c>
      <c r="J79">
        <v>2.55482861436532E-2</v>
      </c>
      <c r="K79">
        <v>2.5901161089235299E-2</v>
      </c>
      <c r="L79">
        <v>2.59711515976483E-2</v>
      </c>
      <c r="M79">
        <v>2.6006232363577901E-2</v>
      </c>
    </row>
    <row r="80" spans="1:13" x14ac:dyDescent="0.2">
      <c r="A80" t="s">
        <v>1095</v>
      </c>
      <c r="B80" t="s">
        <v>853</v>
      </c>
      <c r="C80" t="s">
        <v>817</v>
      </c>
      <c r="D80" t="s">
        <v>103</v>
      </c>
      <c r="E80">
        <v>5.7604083038927199E-3</v>
      </c>
      <c r="F80">
        <v>5.5417937646853798E-3</v>
      </c>
      <c r="G80">
        <v>2.7566082972264299E-3</v>
      </c>
      <c r="H80">
        <v>2.4076004556077501E-3</v>
      </c>
      <c r="I80">
        <v>2.2696033600869301E-3</v>
      </c>
      <c r="J80">
        <v>2.2049736201383199E-3</v>
      </c>
      <c r="K80">
        <v>2.1553953660312102E-3</v>
      </c>
      <c r="L80">
        <v>2.1382282417646901E-3</v>
      </c>
      <c r="M80">
        <v>2.1396749034826201E-3</v>
      </c>
    </row>
    <row r="81" spans="1:13" x14ac:dyDescent="0.2">
      <c r="A81" t="s">
        <v>1095</v>
      </c>
      <c r="B81" t="s">
        <v>853</v>
      </c>
      <c r="C81" t="s">
        <v>817</v>
      </c>
      <c r="D81" t="s">
        <v>115</v>
      </c>
      <c r="E81">
        <v>0.12595175891714899</v>
      </c>
      <c r="F81">
        <v>0.117078419912489</v>
      </c>
      <c r="G81">
        <v>8.2694195367886997E-2</v>
      </c>
      <c r="H81">
        <v>7.8253057541772197E-2</v>
      </c>
      <c r="I81">
        <v>9.1630190121546704E-2</v>
      </c>
      <c r="J81">
        <v>0.11005344876291601</v>
      </c>
      <c r="K81">
        <v>0.124255361832616</v>
      </c>
      <c r="L81">
        <v>0.12937271269558401</v>
      </c>
      <c r="M81">
        <v>0.13909439218126199</v>
      </c>
    </row>
    <row r="82" spans="1:13" x14ac:dyDescent="0.2">
      <c r="A82" t="s">
        <v>1095</v>
      </c>
      <c r="B82" t="s">
        <v>853</v>
      </c>
      <c r="C82" t="s">
        <v>817</v>
      </c>
      <c r="D82" t="s">
        <v>97</v>
      </c>
      <c r="E82">
        <v>544.06140229978803</v>
      </c>
      <c r="F82">
        <v>523.413327777066</v>
      </c>
      <c r="G82">
        <v>357.99141886123999</v>
      </c>
      <c r="H82">
        <v>312.66678906093301</v>
      </c>
      <c r="I82">
        <v>294.74575835697101</v>
      </c>
      <c r="J82">
        <v>286.352398145763</v>
      </c>
      <c r="K82">
        <v>279.91384153210601</v>
      </c>
      <c r="L82">
        <v>277.68437233076702</v>
      </c>
      <c r="M82">
        <v>277.87214787868902</v>
      </c>
    </row>
    <row r="83" spans="1:13" x14ac:dyDescent="0.2">
      <c r="A83" t="s">
        <v>1095</v>
      </c>
      <c r="B83" t="s">
        <v>853</v>
      </c>
      <c r="C83" t="s">
        <v>817</v>
      </c>
      <c r="D83" t="s">
        <v>105</v>
      </c>
      <c r="E83">
        <v>9.5237657915846596E-2</v>
      </c>
      <c r="F83">
        <v>9.5233803814773199E-2</v>
      </c>
      <c r="G83">
        <v>7.6274845717456005E-2</v>
      </c>
      <c r="H83">
        <v>7.6015147426408802E-2</v>
      </c>
      <c r="I83">
        <v>7.5941173275762303E-2</v>
      </c>
      <c r="J83">
        <v>7.5905318392472401E-2</v>
      </c>
      <c r="K83">
        <v>7.5746506350714102E-2</v>
      </c>
      <c r="L83">
        <v>7.5609197138019502E-2</v>
      </c>
      <c r="M83">
        <v>7.5600977518040596E-2</v>
      </c>
    </row>
    <row r="84" spans="1:13" x14ac:dyDescent="0.2">
      <c r="A84" t="s">
        <v>1095</v>
      </c>
      <c r="B84" t="s">
        <v>853</v>
      </c>
      <c r="C84" t="s">
        <v>817</v>
      </c>
      <c r="D84" t="s">
        <v>107</v>
      </c>
      <c r="E84">
        <v>1.40169037450868E-2</v>
      </c>
      <c r="F84">
        <v>1.4013573377583501E-2</v>
      </c>
      <c r="G84">
        <v>1.11562424125551E-2</v>
      </c>
      <c r="H84">
        <v>1.09265188788693E-2</v>
      </c>
      <c r="I84">
        <v>1.0861054896046199E-2</v>
      </c>
      <c r="J84">
        <v>1.08293882777488E-2</v>
      </c>
      <c r="K84">
        <v>1.06888930906526E-2</v>
      </c>
      <c r="L84">
        <v>1.05674353285179E-2</v>
      </c>
      <c r="M84">
        <v>1.05601708467511E-2</v>
      </c>
    </row>
    <row r="85" spans="1:13" x14ac:dyDescent="0.2">
      <c r="A85" t="s">
        <v>1095</v>
      </c>
      <c r="B85" t="s">
        <v>854</v>
      </c>
      <c r="C85" t="s">
        <v>817</v>
      </c>
      <c r="D85" t="s">
        <v>109</v>
      </c>
      <c r="E85">
        <v>1.48251124534534</v>
      </c>
      <c r="F85">
        <v>1.22808663434379</v>
      </c>
      <c r="G85">
        <v>0.91807354200382896</v>
      </c>
      <c r="H85">
        <v>0.98238297821727305</v>
      </c>
      <c r="I85">
        <v>1.0725932306113299</v>
      </c>
      <c r="J85">
        <v>1.1199441114408999</v>
      </c>
      <c r="K85">
        <v>1.10453796202271</v>
      </c>
      <c r="L85">
        <v>1.0907612634210799</v>
      </c>
      <c r="M85">
        <v>1.1043108576684499</v>
      </c>
    </row>
    <row r="86" spans="1:13" x14ac:dyDescent="0.2">
      <c r="A86" t="s">
        <v>1095</v>
      </c>
      <c r="B86" t="s">
        <v>854</v>
      </c>
      <c r="C86" t="s">
        <v>817</v>
      </c>
      <c r="D86" t="s">
        <v>100</v>
      </c>
      <c r="E86">
        <v>5.43221938231905E-2</v>
      </c>
      <c r="F86">
        <v>4.5813368539693498E-2</v>
      </c>
      <c r="G86">
        <v>4.3138992375732398E-2</v>
      </c>
      <c r="H86">
        <v>4.22702301498529E-2</v>
      </c>
      <c r="I86">
        <v>4.7266554092845102E-2</v>
      </c>
      <c r="J86">
        <v>4.92796412957313E-2</v>
      </c>
      <c r="K86">
        <v>4.83132390691993E-2</v>
      </c>
      <c r="L86">
        <v>4.7598470704443001E-2</v>
      </c>
      <c r="M86">
        <v>4.8291189756298203E-2</v>
      </c>
    </row>
    <row r="87" spans="1:13" x14ac:dyDescent="0.2">
      <c r="A87" t="s">
        <v>1095</v>
      </c>
      <c r="B87" t="s">
        <v>854</v>
      </c>
      <c r="C87" t="s">
        <v>817</v>
      </c>
      <c r="D87" t="s">
        <v>113</v>
      </c>
      <c r="E87">
        <v>2.33674779731823E-2</v>
      </c>
      <c r="F87">
        <v>1.9525178006445001E-2</v>
      </c>
      <c r="G87">
        <v>1.6477832855323799E-2</v>
      </c>
      <c r="H87">
        <v>1.2323455390398899E-2</v>
      </c>
      <c r="I87">
        <v>1.0486485983059899E-2</v>
      </c>
      <c r="J87">
        <v>9.7436333441081602E-3</v>
      </c>
      <c r="K87">
        <v>9.3430650941362103E-3</v>
      </c>
      <c r="L87">
        <v>9.2294945579063908E-3</v>
      </c>
      <c r="M87">
        <v>9.2611544349932001E-3</v>
      </c>
    </row>
    <row r="88" spans="1:13" x14ac:dyDescent="0.2">
      <c r="A88" t="s">
        <v>1095</v>
      </c>
      <c r="B88" t="s">
        <v>854</v>
      </c>
      <c r="C88" t="s">
        <v>817</v>
      </c>
      <c r="D88" t="s">
        <v>111</v>
      </c>
      <c r="E88">
        <v>7.2287830937431304E-3</v>
      </c>
      <c r="F88">
        <v>7.4146327299102702E-3</v>
      </c>
      <c r="G88">
        <v>6.76375506570253E-3</v>
      </c>
      <c r="H88">
        <v>6.9716691870337104E-3</v>
      </c>
      <c r="I88">
        <v>7.2825939573400002E-3</v>
      </c>
      <c r="J88">
        <v>7.5880838814802402E-3</v>
      </c>
      <c r="K88">
        <v>7.7486002757361496E-3</v>
      </c>
      <c r="L88">
        <v>7.8025827022679597E-3</v>
      </c>
      <c r="M88">
        <v>7.8727516933241991E-3</v>
      </c>
    </row>
    <row r="89" spans="1:13" x14ac:dyDescent="0.2">
      <c r="A89" t="s">
        <v>1095</v>
      </c>
      <c r="B89" t="s">
        <v>854</v>
      </c>
      <c r="C89" t="s">
        <v>817</v>
      </c>
      <c r="D89" t="s">
        <v>117</v>
      </c>
      <c r="E89">
        <v>1.8729600919409201E-2</v>
      </c>
      <c r="F89">
        <v>1.87295992113196E-2</v>
      </c>
      <c r="G89">
        <v>1.7896401271485798E-2</v>
      </c>
      <c r="H89">
        <v>1.8442422202507001E-2</v>
      </c>
      <c r="I89">
        <v>2.00045303285145E-2</v>
      </c>
      <c r="J89">
        <v>2.0893189392550599E-2</v>
      </c>
      <c r="K89">
        <v>2.1181769136144502E-2</v>
      </c>
      <c r="L89">
        <v>2.1238997688836601E-2</v>
      </c>
      <c r="M89">
        <v>2.1267714859422301E-2</v>
      </c>
    </row>
    <row r="90" spans="1:13" x14ac:dyDescent="0.2">
      <c r="A90" t="s">
        <v>1095</v>
      </c>
      <c r="B90" t="s">
        <v>854</v>
      </c>
      <c r="C90" t="s">
        <v>817</v>
      </c>
      <c r="D90" t="s">
        <v>103</v>
      </c>
      <c r="E90">
        <v>4.5233219210783302E-3</v>
      </c>
      <c r="F90">
        <v>4.35150523268109E-3</v>
      </c>
      <c r="G90">
        <v>2.2073239302791599E-3</v>
      </c>
      <c r="H90">
        <v>1.93600769277144E-3</v>
      </c>
      <c r="I90">
        <v>1.83171782200173E-3</v>
      </c>
      <c r="J90">
        <v>1.7848006969164801E-3</v>
      </c>
      <c r="K90">
        <v>1.74760082534328E-3</v>
      </c>
      <c r="L90">
        <v>1.73462764249673E-3</v>
      </c>
      <c r="M90">
        <v>1.7366872463193499E-3</v>
      </c>
    </row>
    <row r="91" spans="1:13" x14ac:dyDescent="0.2">
      <c r="A91" t="s">
        <v>1095</v>
      </c>
      <c r="B91" t="s">
        <v>854</v>
      </c>
      <c r="C91" t="s">
        <v>817</v>
      </c>
      <c r="D91" t="s">
        <v>115</v>
      </c>
      <c r="E91">
        <v>0.16321186757077699</v>
      </c>
      <c r="F91">
        <v>0.154397875969284</v>
      </c>
      <c r="G91">
        <v>0.10925895770364299</v>
      </c>
      <c r="H91">
        <v>0.10320250472907801</v>
      </c>
      <c r="I91">
        <v>0.120586776372786</v>
      </c>
      <c r="J91">
        <v>0.14263504906803201</v>
      </c>
      <c r="K91">
        <v>0.15896719271608001</v>
      </c>
      <c r="L91">
        <v>0.16492550955944399</v>
      </c>
      <c r="M91">
        <v>0.17726949696552699</v>
      </c>
    </row>
    <row r="92" spans="1:13" x14ac:dyDescent="0.2">
      <c r="A92" t="s">
        <v>1095</v>
      </c>
      <c r="B92" t="s">
        <v>854</v>
      </c>
      <c r="C92" t="s">
        <v>817</v>
      </c>
      <c r="D92" t="s">
        <v>97</v>
      </c>
      <c r="E92">
        <v>427.22035607805998</v>
      </c>
      <c r="F92">
        <v>410.99295031887198</v>
      </c>
      <c r="G92">
        <v>286.65796119002903</v>
      </c>
      <c r="H92">
        <v>251.42291340526501</v>
      </c>
      <c r="I92">
        <v>237.879150946539</v>
      </c>
      <c r="J92">
        <v>231.785973261176</v>
      </c>
      <c r="K92">
        <v>226.95489929379499</v>
      </c>
      <c r="L92">
        <v>225.270240547784</v>
      </c>
      <c r="M92">
        <v>225.537595537371</v>
      </c>
    </row>
    <row r="93" spans="1:13" x14ac:dyDescent="0.2">
      <c r="A93" t="s">
        <v>1095</v>
      </c>
      <c r="B93" t="s">
        <v>854</v>
      </c>
      <c r="C93" t="s">
        <v>817</v>
      </c>
      <c r="D93" t="s">
        <v>105</v>
      </c>
      <c r="E93">
        <v>6.5525486311907397E-2</v>
      </c>
      <c r="F93">
        <v>6.5532413100286402E-2</v>
      </c>
      <c r="G93">
        <v>4.72274911635963E-2</v>
      </c>
      <c r="H93">
        <v>4.7004553415883499E-2</v>
      </c>
      <c r="I93">
        <v>4.6951187368693102E-2</v>
      </c>
      <c r="J93">
        <v>4.69310774047937E-2</v>
      </c>
      <c r="K93">
        <v>4.6792796731001701E-2</v>
      </c>
      <c r="L93">
        <v>4.6667520898197902E-2</v>
      </c>
      <c r="M93">
        <v>4.6662125786885798E-2</v>
      </c>
    </row>
    <row r="94" spans="1:13" x14ac:dyDescent="0.2">
      <c r="A94" t="s">
        <v>1095</v>
      </c>
      <c r="B94" t="s">
        <v>854</v>
      </c>
      <c r="C94" t="s">
        <v>817</v>
      </c>
      <c r="D94" t="s">
        <v>107</v>
      </c>
      <c r="E94">
        <v>1.0010238476339899E-2</v>
      </c>
      <c r="F94">
        <v>1.00161273530144E-2</v>
      </c>
      <c r="G94">
        <v>7.3231092956545603E-3</v>
      </c>
      <c r="H94">
        <v>7.1259171686559502E-3</v>
      </c>
      <c r="I94">
        <v>7.0786866585371699E-3</v>
      </c>
      <c r="J94">
        <v>7.0609240367398201E-3</v>
      </c>
      <c r="K94">
        <v>6.9386110678336301E-3</v>
      </c>
      <c r="L94">
        <v>6.8278327244941798E-3</v>
      </c>
      <c r="M94">
        <v>6.8230359525153703E-3</v>
      </c>
    </row>
    <row r="95" spans="1:13" x14ac:dyDescent="0.2">
      <c r="A95" t="s">
        <v>1095</v>
      </c>
      <c r="B95" t="s">
        <v>855</v>
      </c>
      <c r="C95" t="s">
        <v>817</v>
      </c>
      <c r="D95" t="s">
        <v>109</v>
      </c>
      <c r="E95">
        <v>1.32570056659601</v>
      </c>
      <c r="F95">
        <v>1.1219409270783001</v>
      </c>
      <c r="G95">
        <v>0.83252879315791894</v>
      </c>
      <c r="H95">
        <v>0.89205385808431303</v>
      </c>
      <c r="I95">
        <v>0.97570084220765296</v>
      </c>
      <c r="J95">
        <v>1.01783855429797</v>
      </c>
      <c r="K95">
        <v>1.0024623082797799</v>
      </c>
      <c r="L95">
        <v>0.98935537647268101</v>
      </c>
      <c r="M95">
        <v>1.00140417178715</v>
      </c>
    </row>
    <row r="96" spans="1:13" x14ac:dyDescent="0.2">
      <c r="A96" t="s">
        <v>1095</v>
      </c>
      <c r="B96" t="s">
        <v>855</v>
      </c>
      <c r="C96" t="s">
        <v>817</v>
      </c>
      <c r="D96" t="s">
        <v>100</v>
      </c>
      <c r="E96">
        <v>4.85420613095323E-2</v>
      </c>
      <c r="F96">
        <v>4.1584694059798401E-2</v>
      </c>
      <c r="G96">
        <v>3.8512841866564999E-2</v>
      </c>
      <c r="H96">
        <v>3.7453351076298699E-2</v>
      </c>
      <c r="I96">
        <v>4.17495921494591E-2</v>
      </c>
      <c r="J96">
        <v>4.3363198134277997E-2</v>
      </c>
      <c r="K96">
        <v>4.2354566228836397E-2</v>
      </c>
      <c r="L96">
        <v>4.1664829012930303E-2</v>
      </c>
      <c r="M96">
        <v>4.2271900806735603E-2</v>
      </c>
    </row>
    <row r="97" spans="1:13" x14ac:dyDescent="0.2">
      <c r="A97" t="s">
        <v>1095</v>
      </c>
      <c r="B97" t="s">
        <v>855</v>
      </c>
      <c r="C97" t="s">
        <v>817</v>
      </c>
      <c r="D97" t="s">
        <v>113</v>
      </c>
      <c r="E97">
        <v>2.0264876007702801E-2</v>
      </c>
      <c r="F97">
        <v>1.7476291093061098E-2</v>
      </c>
      <c r="G97">
        <v>1.4556629606467E-2</v>
      </c>
      <c r="H97">
        <v>1.08581575576798E-2</v>
      </c>
      <c r="I97">
        <v>9.2384332224605403E-3</v>
      </c>
      <c r="J97">
        <v>8.5813745880311092E-3</v>
      </c>
      <c r="K97">
        <v>8.2235517706582897E-3</v>
      </c>
      <c r="L97">
        <v>8.1210505303536996E-3</v>
      </c>
      <c r="M97">
        <v>8.1487894013837301E-3</v>
      </c>
    </row>
    <row r="98" spans="1:13" x14ac:dyDescent="0.2">
      <c r="A98" t="s">
        <v>1095</v>
      </c>
      <c r="B98" t="s">
        <v>855</v>
      </c>
      <c r="C98" t="s">
        <v>817</v>
      </c>
      <c r="D98" t="s">
        <v>111</v>
      </c>
      <c r="E98">
        <v>6.2094333887986004E-3</v>
      </c>
      <c r="F98">
        <v>6.5097473575926402E-3</v>
      </c>
      <c r="G98">
        <v>6.3480368759580904E-3</v>
      </c>
      <c r="H98">
        <v>6.5309612269676296E-3</v>
      </c>
      <c r="I98">
        <v>6.80438551567813E-3</v>
      </c>
      <c r="J98">
        <v>7.0729885156519904E-3</v>
      </c>
      <c r="K98">
        <v>7.2141431732336897E-3</v>
      </c>
      <c r="L98">
        <v>7.2616103108278903E-3</v>
      </c>
      <c r="M98">
        <v>7.3233023742548999E-3</v>
      </c>
    </row>
    <row r="99" spans="1:13" x14ac:dyDescent="0.2">
      <c r="A99" t="s">
        <v>1095</v>
      </c>
      <c r="B99" t="s">
        <v>855</v>
      </c>
      <c r="C99" t="s">
        <v>817</v>
      </c>
      <c r="D99" t="s">
        <v>117</v>
      </c>
      <c r="E99">
        <v>1.8547030146358501E-2</v>
      </c>
      <c r="F99">
        <v>1.85469993938937E-2</v>
      </c>
      <c r="G99">
        <v>1.8452398436060301E-2</v>
      </c>
      <c r="H99">
        <v>1.90153795953279E-2</v>
      </c>
      <c r="I99">
        <v>2.06259998538827E-2</v>
      </c>
      <c r="J99">
        <v>2.15422462041495E-2</v>
      </c>
      <c r="K99">
        <v>2.1839816094931099E-2</v>
      </c>
      <c r="L99">
        <v>2.1898815091166601E-2</v>
      </c>
      <c r="M99">
        <v>2.1928414168851499E-2</v>
      </c>
    </row>
    <row r="100" spans="1:13" x14ac:dyDescent="0.2">
      <c r="A100" t="s">
        <v>1095</v>
      </c>
      <c r="B100" t="s">
        <v>855</v>
      </c>
      <c r="C100" t="s">
        <v>817</v>
      </c>
      <c r="D100" t="s">
        <v>103</v>
      </c>
      <c r="E100">
        <v>4.4434403610189698E-3</v>
      </c>
      <c r="F100">
        <v>4.2785778468179296E-3</v>
      </c>
      <c r="G100">
        <v>2.2842291862218301E-3</v>
      </c>
      <c r="H100">
        <v>2.00086557744566E-3</v>
      </c>
      <c r="I100">
        <v>1.8909591105040499E-3</v>
      </c>
      <c r="J100">
        <v>1.84086487691808E-3</v>
      </c>
      <c r="K100">
        <v>1.80157428678178E-3</v>
      </c>
      <c r="L100">
        <v>1.78790186962937E-3</v>
      </c>
      <c r="M100">
        <v>1.7897430443873201E-3</v>
      </c>
    </row>
    <row r="101" spans="1:13" x14ac:dyDescent="0.2">
      <c r="A101" t="s">
        <v>1095</v>
      </c>
      <c r="B101" t="s">
        <v>855</v>
      </c>
      <c r="C101" t="s">
        <v>817</v>
      </c>
      <c r="D101" t="s">
        <v>115</v>
      </c>
      <c r="E101">
        <v>0.137019353780302</v>
      </c>
      <c r="F101">
        <v>0.133250973233911</v>
      </c>
      <c r="G101">
        <v>9.9439295872654807E-2</v>
      </c>
      <c r="H101">
        <v>9.3778372024376805E-2</v>
      </c>
      <c r="I101">
        <v>0.10966688034274</v>
      </c>
      <c r="J101">
        <v>0.130181993771496</v>
      </c>
      <c r="K101">
        <v>0.14551322797611199</v>
      </c>
      <c r="L101">
        <v>0.151092504593482</v>
      </c>
      <c r="M101">
        <v>0.162465752470559</v>
      </c>
    </row>
    <row r="102" spans="1:13" x14ac:dyDescent="0.2">
      <c r="A102" t="s">
        <v>1095</v>
      </c>
      <c r="B102" t="s">
        <v>855</v>
      </c>
      <c r="C102" t="s">
        <v>817</v>
      </c>
      <c r="D102" t="s">
        <v>97</v>
      </c>
      <c r="E102">
        <v>419.67640551412597</v>
      </c>
      <c r="F102">
        <v>404.10461508813802</v>
      </c>
      <c r="G102">
        <v>296.64497554148397</v>
      </c>
      <c r="H102">
        <v>259.84558529690901</v>
      </c>
      <c r="I102">
        <v>245.572517771138</v>
      </c>
      <c r="J102">
        <v>239.06681409593699</v>
      </c>
      <c r="K102">
        <v>233.96415864234601</v>
      </c>
      <c r="L102">
        <v>232.18870705220701</v>
      </c>
      <c r="M102">
        <v>232.42779835443099</v>
      </c>
    </row>
    <row r="103" spans="1:13" x14ac:dyDescent="0.2">
      <c r="A103" t="s">
        <v>1095</v>
      </c>
      <c r="B103" t="s">
        <v>855</v>
      </c>
      <c r="C103" t="s">
        <v>817</v>
      </c>
      <c r="D103" t="s">
        <v>105</v>
      </c>
      <c r="E103">
        <v>6.4822337358144896E-2</v>
      </c>
      <c r="F103">
        <v>6.4837908765685404E-2</v>
      </c>
      <c r="G103">
        <v>5.2743763590154202E-2</v>
      </c>
      <c r="H103">
        <v>5.2520196198013597E-2</v>
      </c>
      <c r="I103">
        <v>5.2463644304192002E-2</v>
      </c>
      <c r="J103">
        <v>5.2440329646546102E-2</v>
      </c>
      <c r="K103">
        <v>5.23021646581514E-2</v>
      </c>
      <c r="L103">
        <v>5.2178675954472099E-2</v>
      </c>
      <c r="M103">
        <v>5.2172700953765999E-2</v>
      </c>
    </row>
    <row r="104" spans="1:13" x14ac:dyDescent="0.2">
      <c r="A104" t="s">
        <v>1095</v>
      </c>
      <c r="B104" t="s">
        <v>855</v>
      </c>
      <c r="C104" t="s">
        <v>817</v>
      </c>
      <c r="D104" t="s">
        <v>107</v>
      </c>
      <c r="E104">
        <v>9.8683488873566507E-3</v>
      </c>
      <c r="F104">
        <v>9.88217384347829E-3</v>
      </c>
      <c r="G104">
        <v>8.0183682752347305E-3</v>
      </c>
      <c r="H104">
        <v>7.8205598319836794E-3</v>
      </c>
      <c r="I104">
        <v>7.7705101128409003E-3</v>
      </c>
      <c r="J104">
        <v>7.7499080674948602E-3</v>
      </c>
      <c r="K104">
        <v>7.6276556248612501E-3</v>
      </c>
      <c r="L104">
        <v>7.5183919209819098E-3</v>
      </c>
      <c r="M104">
        <v>7.5131480934889404E-3</v>
      </c>
    </row>
    <row r="105" spans="1:13" x14ac:dyDescent="0.2">
      <c r="A105" t="s">
        <v>1095</v>
      </c>
      <c r="B105" t="s">
        <v>851</v>
      </c>
      <c r="C105" t="s">
        <v>36</v>
      </c>
      <c r="D105" t="s">
        <v>109</v>
      </c>
      <c r="E105">
        <v>0</v>
      </c>
      <c r="F105">
        <v>0</v>
      </c>
      <c r="G105">
        <v>0</v>
      </c>
      <c r="H105">
        <v>0</v>
      </c>
      <c r="I105">
        <v>0</v>
      </c>
      <c r="J105">
        <v>0</v>
      </c>
      <c r="K105">
        <v>0</v>
      </c>
      <c r="L105">
        <v>0</v>
      </c>
      <c r="M105">
        <v>0</v>
      </c>
    </row>
    <row r="106" spans="1:13" x14ac:dyDescent="0.2">
      <c r="A106" t="s">
        <v>1095</v>
      </c>
      <c r="B106" t="s">
        <v>851</v>
      </c>
      <c r="C106" t="s">
        <v>36</v>
      </c>
      <c r="D106" t="s">
        <v>100</v>
      </c>
      <c r="E106">
        <v>0</v>
      </c>
      <c r="F106">
        <v>0</v>
      </c>
      <c r="G106">
        <v>0</v>
      </c>
      <c r="H106">
        <v>0</v>
      </c>
      <c r="I106">
        <v>0</v>
      </c>
      <c r="J106">
        <v>0</v>
      </c>
      <c r="K106">
        <v>0</v>
      </c>
      <c r="L106">
        <v>0</v>
      </c>
      <c r="M106">
        <v>0</v>
      </c>
    </row>
    <row r="107" spans="1:13" x14ac:dyDescent="0.2">
      <c r="A107" t="s">
        <v>1095</v>
      </c>
      <c r="B107" t="s">
        <v>851</v>
      </c>
      <c r="C107" t="s">
        <v>36</v>
      </c>
      <c r="D107" t="s">
        <v>113</v>
      </c>
      <c r="E107">
        <v>0</v>
      </c>
      <c r="F107">
        <v>0</v>
      </c>
      <c r="G107">
        <v>0</v>
      </c>
      <c r="H107">
        <v>0</v>
      </c>
      <c r="I107">
        <v>0</v>
      </c>
      <c r="J107">
        <v>0</v>
      </c>
      <c r="K107">
        <v>0</v>
      </c>
      <c r="L107">
        <v>0</v>
      </c>
      <c r="M107">
        <v>0</v>
      </c>
    </row>
    <row r="108" spans="1:13" x14ac:dyDescent="0.2">
      <c r="A108" t="s">
        <v>1095</v>
      </c>
      <c r="B108" t="s">
        <v>851</v>
      </c>
      <c r="C108" t="s">
        <v>36</v>
      </c>
      <c r="D108" t="s">
        <v>111</v>
      </c>
      <c r="E108">
        <v>0</v>
      </c>
      <c r="F108">
        <v>0</v>
      </c>
      <c r="G108">
        <v>0</v>
      </c>
      <c r="H108">
        <v>0</v>
      </c>
      <c r="I108">
        <v>0</v>
      </c>
      <c r="J108">
        <v>0</v>
      </c>
      <c r="K108">
        <v>0</v>
      </c>
      <c r="L108">
        <v>0</v>
      </c>
      <c r="M108">
        <v>0</v>
      </c>
    </row>
    <row r="109" spans="1:13" x14ac:dyDescent="0.2">
      <c r="A109" t="s">
        <v>1095</v>
      </c>
      <c r="B109" t="s">
        <v>851</v>
      </c>
      <c r="C109" t="s">
        <v>36</v>
      </c>
      <c r="D109" t="s">
        <v>117</v>
      </c>
      <c r="E109">
        <v>0</v>
      </c>
      <c r="F109">
        <v>0</v>
      </c>
      <c r="G109">
        <v>0</v>
      </c>
      <c r="H109">
        <v>0</v>
      </c>
      <c r="I109">
        <v>0</v>
      </c>
      <c r="J109">
        <v>0</v>
      </c>
      <c r="K109">
        <v>0</v>
      </c>
      <c r="L109">
        <v>0</v>
      </c>
      <c r="M109">
        <v>0</v>
      </c>
    </row>
    <row r="110" spans="1:13" x14ac:dyDescent="0.2">
      <c r="A110" t="s">
        <v>1095</v>
      </c>
      <c r="B110" t="s">
        <v>851</v>
      </c>
      <c r="C110" t="s">
        <v>36</v>
      </c>
      <c r="D110" t="s">
        <v>103</v>
      </c>
      <c r="E110">
        <v>0</v>
      </c>
      <c r="F110">
        <v>0</v>
      </c>
      <c r="G110">
        <v>0</v>
      </c>
      <c r="H110">
        <v>0</v>
      </c>
      <c r="I110">
        <v>0</v>
      </c>
      <c r="J110">
        <v>0</v>
      </c>
      <c r="K110">
        <v>0</v>
      </c>
      <c r="L110">
        <v>0</v>
      </c>
      <c r="M110">
        <v>0</v>
      </c>
    </row>
    <row r="111" spans="1:13" x14ac:dyDescent="0.2">
      <c r="A111" t="s">
        <v>1095</v>
      </c>
      <c r="B111" t="s">
        <v>851</v>
      </c>
      <c r="C111" t="s">
        <v>36</v>
      </c>
      <c r="D111" t="s">
        <v>115</v>
      </c>
      <c r="E111">
        <v>0</v>
      </c>
      <c r="F111">
        <v>0</v>
      </c>
      <c r="G111">
        <v>0</v>
      </c>
      <c r="H111">
        <v>0</v>
      </c>
      <c r="I111">
        <v>0</v>
      </c>
      <c r="J111">
        <v>0</v>
      </c>
      <c r="K111">
        <v>0</v>
      </c>
      <c r="L111">
        <v>0</v>
      </c>
      <c r="M111">
        <v>0</v>
      </c>
    </row>
    <row r="112" spans="1:13" x14ac:dyDescent="0.2">
      <c r="A112" t="s">
        <v>1095</v>
      </c>
      <c r="B112" t="s">
        <v>851</v>
      </c>
      <c r="C112" t="s">
        <v>36</v>
      </c>
      <c r="D112" t="s">
        <v>97</v>
      </c>
      <c r="E112">
        <v>0</v>
      </c>
      <c r="F112">
        <v>0</v>
      </c>
      <c r="G112">
        <v>0</v>
      </c>
      <c r="H112">
        <v>0</v>
      </c>
      <c r="I112">
        <v>0</v>
      </c>
      <c r="J112">
        <v>0</v>
      </c>
      <c r="K112">
        <v>0</v>
      </c>
      <c r="L112">
        <v>0</v>
      </c>
      <c r="M112">
        <v>0</v>
      </c>
    </row>
    <row r="113" spans="1:13" x14ac:dyDescent="0.2">
      <c r="A113" t="s">
        <v>1095</v>
      </c>
      <c r="B113" t="s">
        <v>851</v>
      </c>
      <c r="C113" t="s">
        <v>36</v>
      </c>
      <c r="D113" t="s">
        <v>105</v>
      </c>
      <c r="E113">
        <v>7.3243110221385299E-2</v>
      </c>
      <c r="F113">
        <v>7.3243110221385299E-2</v>
      </c>
      <c r="G113">
        <v>7.32430660863298E-2</v>
      </c>
      <c r="H113">
        <v>7.3243157465552503E-2</v>
      </c>
      <c r="I113">
        <v>7.3243061950548305E-2</v>
      </c>
      <c r="J113">
        <v>7.3243007522533404E-2</v>
      </c>
      <c r="K113">
        <v>7.3243037508868306E-2</v>
      </c>
      <c r="L113">
        <v>7.3242921236188793E-2</v>
      </c>
      <c r="M113">
        <v>7.3242921236188793E-2</v>
      </c>
    </row>
    <row r="114" spans="1:13" x14ac:dyDescent="0.2">
      <c r="A114" t="s">
        <v>1095</v>
      </c>
      <c r="B114" t="s">
        <v>851</v>
      </c>
      <c r="C114" t="s">
        <v>36</v>
      </c>
      <c r="D114" t="s">
        <v>107</v>
      </c>
      <c r="E114">
        <v>9.4510282374974993E-3</v>
      </c>
      <c r="F114">
        <v>9.4510282374974993E-3</v>
      </c>
      <c r="G114">
        <v>9.4510125266560902E-3</v>
      </c>
      <c r="H114">
        <v>9.4510284224167199E-3</v>
      </c>
      <c r="I114">
        <v>9.4510120080224802E-3</v>
      </c>
      <c r="J114">
        <v>9.4510218218297193E-3</v>
      </c>
      <c r="K114">
        <v>9.4510103244617501E-3</v>
      </c>
      <c r="L114">
        <v>9.4510089054136992E-3</v>
      </c>
      <c r="M114">
        <v>9.4510089054136992E-3</v>
      </c>
    </row>
    <row r="115" spans="1:13" x14ac:dyDescent="0.2">
      <c r="A115" t="s">
        <v>1095</v>
      </c>
      <c r="B115" t="s">
        <v>852</v>
      </c>
      <c r="C115" t="s">
        <v>36</v>
      </c>
      <c r="D115" t="s">
        <v>109</v>
      </c>
      <c r="E115">
        <v>0</v>
      </c>
      <c r="F115">
        <v>0</v>
      </c>
      <c r="G115">
        <v>0</v>
      </c>
      <c r="H115">
        <v>0</v>
      </c>
      <c r="I115">
        <v>0</v>
      </c>
      <c r="J115">
        <v>0</v>
      </c>
      <c r="K115">
        <v>0</v>
      </c>
      <c r="L115">
        <v>0</v>
      </c>
      <c r="M115">
        <v>0</v>
      </c>
    </row>
    <row r="116" spans="1:13" x14ac:dyDescent="0.2">
      <c r="A116" t="s">
        <v>1095</v>
      </c>
      <c r="B116" t="s">
        <v>852</v>
      </c>
      <c r="C116" t="s">
        <v>36</v>
      </c>
      <c r="D116" t="s">
        <v>100</v>
      </c>
      <c r="E116">
        <v>0</v>
      </c>
      <c r="F116">
        <v>0</v>
      </c>
      <c r="G116">
        <v>0</v>
      </c>
      <c r="H116">
        <v>0</v>
      </c>
      <c r="I116">
        <v>0</v>
      </c>
      <c r="J116">
        <v>0</v>
      </c>
      <c r="K116">
        <v>0</v>
      </c>
      <c r="L116">
        <v>0</v>
      </c>
      <c r="M116">
        <v>0</v>
      </c>
    </row>
    <row r="117" spans="1:13" x14ac:dyDescent="0.2">
      <c r="A117" t="s">
        <v>1095</v>
      </c>
      <c r="B117" t="s">
        <v>852</v>
      </c>
      <c r="C117" t="s">
        <v>36</v>
      </c>
      <c r="D117" t="s">
        <v>113</v>
      </c>
      <c r="E117">
        <v>0</v>
      </c>
      <c r="F117">
        <v>0</v>
      </c>
      <c r="G117">
        <v>0</v>
      </c>
      <c r="H117">
        <v>0</v>
      </c>
      <c r="I117">
        <v>0</v>
      </c>
      <c r="J117">
        <v>0</v>
      </c>
      <c r="K117">
        <v>0</v>
      </c>
      <c r="L117">
        <v>0</v>
      </c>
      <c r="M117">
        <v>0</v>
      </c>
    </row>
    <row r="118" spans="1:13" x14ac:dyDescent="0.2">
      <c r="A118" t="s">
        <v>1095</v>
      </c>
      <c r="B118" t="s">
        <v>852</v>
      </c>
      <c r="C118" t="s">
        <v>36</v>
      </c>
      <c r="D118" t="s">
        <v>111</v>
      </c>
      <c r="E118">
        <v>0</v>
      </c>
      <c r="F118">
        <v>0</v>
      </c>
      <c r="G118">
        <v>0</v>
      </c>
      <c r="H118">
        <v>0</v>
      </c>
      <c r="I118">
        <v>0</v>
      </c>
      <c r="J118">
        <v>0</v>
      </c>
      <c r="K118">
        <v>0</v>
      </c>
      <c r="L118">
        <v>0</v>
      </c>
      <c r="M118">
        <v>0</v>
      </c>
    </row>
    <row r="119" spans="1:13" x14ac:dyDescent="0.2">
      <c r="A119" t="s">
        <v>1095</v>
      </c>
      <c r="B119" t="s">
        <v>852</v>
      </c>
      <c r="C119" t="s">
        <v>36</v>
      </c>
      <c r="D119" t="s">
        <v>117</v>
      </c>
      <c r="E119">
        <v>0</v>
      </c>
      <c r="F119">
        <v>0</v>
      </c>
      <c r="G119">
        <v>0</v>
      </c>
      <c r="H119">
        <v>0</v>
      </c>
      <c r="I119">
        <v>0</v>
      </c>
      <c r="J119">
        <v>0</v>
      </c>
      <c r="K119">
        <v>0</v>
      </c>
      <c r="L119">
        <v>0</v>
      </c>
      <c r="M119">
        <v>0</v>
      </c>
    </row>
    <row r="120" spans="1:13" x14ac:dyDescent="0.2">
      <c r="A120" t="s">
        <v>1095</v>
      </c>
      <c r="B120" t="s">
        <v>852</v>
      </c>
      <c r="C120" t="s">
        <v>36</v>
      </c>
      <c r="D120" t="s">
        <v>103</v>
      </c>
      <c r="E120">
        <v>0</v>
      </c>
      <c r="F120">
        <v>0</v>
      </c>
      <c r="G120">
        <v>0</v>
      </c>
      <c r="H120">
        <v>0</v>
      </c>
      <c r="I120">
        <v>0</v>
      </c>
      <c r="J120">
        <v>0</v>
      </c>
      <c r="K120">
        <v>0</v>
      </c>
      <c r="L120">
        <v>0</v>
      </c>
      <c r="M120">
        <v>0</v>
      </c>
    </row>
    <row r="121" spans="1:13" x14ac:dyDescent="0.2">
      <c r="A121" t="s">
        <v>1095</v>
      </c>
      <c r="B121" t="s">
        <v>852</v>
      </c>
      <c r="C121" t="s">
        <v>36</v>
      </c>
      <c r="D121" t="s">
        <v>115</v>
      </c>
      <c r="E121">
        <v>0</v>
      </c>
      <c r="F121">
        <v>0</v>
      </c>
      <c r="G121">
        <v>0</v>
      </c>
      <c r="H121">
        <v>0</v>
      </c>
      <c r="I121">
        <v>0</v>
      </c>
      <c r="J121">
        <v>0</v>
      </c>
      <c r="K121">
        <v>0</v>
      </c>
      <c r="L121">
        <v>0</v>
      </c>
      <c r="M121">
        <v>0</v>
      </c>
    </row>
    <row r="122" spans="1:13" x14ac:dyDescent="0.2">
      <c r="A122" t="s">
        <v>1095</v>
      </c>
      <c r="B122" t="s">
        <v>852</v>
      </c>
      <c r="C122" t="s">
        <v>36</v>
      </c>
      <c r="D122" t="s">
        <v>97</v>
      </c>
      <c r="E122">
        <v>0</v>
      </c>
      <c r="F122">
        <v>0</v>
      </c>
      <c r="G122">
        <v>0</v>
      </c>
      <c r="H122">
        <v>0</v>
      </c>
      <c r="I122">
        <v>0</v>
      </c>
      <c r="J122">
        <v>0</v>
      </c>
      <c r="K122">
        <v>0</v>
      </c>
      <c r="L122">
        <v>0</v>
      </c>
      <c r="M122">
        <v>0</v>
      </c>
    </row>
    <row r="123" spans="1:13" x14ac:dyDescent="0.2">
      <c r="A123" t="s">
        <v>1095</v>
      </c>
      <c r="B123" t="s">
        <v>852</v>
      </c>
      <c r="C123" t="s">
        <v>36</v>
      </c>
      <c r="D123" t="s">
        <v>105</v>
      </c>
      <c r="E123">
        <v>5.5949189126931899E-2</v>
      </c>
      <c r="F123">
        <v>5.5949189126931899E-2</v>
      </c>
      <c r="G123">
        <v>5.5949131442004002E-2</v>
      </c>
      <c r="H123">
        <v>5.5949145320737102E-2</v>
      </c>
      <c r="I123">
        <v>5.5949118174518898E-2</v>
      </c>
      <c r="J123">
        <v>5.5949046541697099E-2</v>
      </c>
      <c r="K123">
        <v>5.5949120890101497E-2</v>
      </c>
      <c r="L123">
        <v>5.5949175401502099E-2</v>
      </c>
      <c r="M123">
        <v>5.5949175401502099E-2</v>
      </c>
    </row>
    <row r="124" spans="1:13" x14ac:dyDescent="0.2">
      <c r="A124" t="s">
        <v>1095</v>
      </c>
      <c r="B124" t="s">
        <v>852</v>
      </c>
      <c r="C124" t="s">
        <v>36</v>
      </c>
      <c r="D124" t="s">
        <v>107</v>
      </c>
      <c r="E124">
        <v>7.2571184818618403E-3</v>
      </c>
      <c r="F124">
        <v>7.2571184818618403E-3</v>
      </c>
      <c r="G124">
        <v>7.2571114316428102E-3</v>
      </c>
      <c r="H124">
        <v>7.2571137654529501E-3</v>
      </c>
      <c r="I124">
        <v>7.2571068307629499E-3</v>
      </c>
      <c r="J124">
        <v>7.2570974674633498E-3</v>
      </c>
      <c r="K124">
        <v>7.25710679204878E-3</v>
      </c>
      <c r="L124">
        <v>7.2571142164254898E-3</v>
      </c>
      <c r="M124">
        <v>7.2571142164254898E-3</v>
      </c>
    </row>
    <row r="125" spans="1:13" x14ac:dyDescent="0.2">
      <c r="A125" t="s">
        <v>1095</v>
      </c>
      <c r="B125" t="s">
        <v>853</v>
      </c>
      <c r="C125" t="s">
        <v>36</v>
      </c>
      <c r="D125" t="s">
        <v>109</v>
      </c>
      <c r="E125">
        <v>0</v>
      </c>
      <c r="F125">
        <v>0</v>
      </c>
      <c r="G125">
        <v>0</v>
      </c>
      <c r="H125">
        <v>0</v>
      </c>
      <c r="I125">
        <v>0</v>
      </c>
      <c r="J125">
        <v>0</v>
      </c>
      <c r="K125">
        <v>0</v>
      </c>
      <c r="L125">
        <v>0</v>
      </c>
      <c r="M125">
        <v>0</v>
      </c>
    </row>
    <row r="126" spans="1:13" x14ac:dyDescent="0.2">
      <c r="A126" t="s">
        <v>1095</v>
      </c>
      <c r="B126" t="s">
        <v>853</v>
      </c>
      <c r="C126" t="s">
        <v>36</v>
      </c>
      <c r="D126" t="s">
        <v>100</v>
      </c>
      <c r="E126">
        <v>0</v>
      </c>
      <c r="F126">
        <v>0</v>
      </c>
      <c r="G126">
        <v>0</v>
      </c>
      <c r="H126">
        <v>0</v>
      </c>
      <c r="I126">
        <v>0</v>
      </c>
      <c r="J126">
        <v>0</v>
      </c>
      <c r="K126">
        <v>0</v>
      </c>
      <c r="L126">
        <v>0</v>
      </c>
      <c r="M126">
        <v>0</v>
      </c>
    </row>
    <row r="127" spans="1:13" x14ac:dyDescent="0.2">
      <c r="A127" t="s">
        <v>1095</v>
      </c>
      <c r="B127" t="s">
        <v>853</v>
      </c>
      <c r="C127" t="s">
        <v>36</v>
      </c>
      <c r="D127" t="s">
        <v>113</v>
      </c>
      <c r="E127">
        <v>0</v>
      </c>
      <c r="F127">
        <v>0</v>
      </c>
      <c r="G127">
        <v>0</v>
      </c>
      <c r="H127">
        <v>0</v>
      </c>
      <c r="I127">
        <v>0</v>
      </c>
      <c r="J127">
        <v>0</v>
      </c>
      <c r="K127">
        <v>0</v>
      </c>
      <c r="L127">
        <v>0</v>
      </c>
      <c r="M127">
        <v>0</v>
      </c>
    </row>
    <row r="128" spans="1:13" x14ac:dyDescent="0.2">
      <c r="A128" t="s">
        <v>1095</v>
      </c>
      <c r="B128" t="s">
        <v>853</v>
      </c>
      <c r="C128" t="s">
        <v>36</v>
      </c>
      <c r="D128" t="s">
        <v>111</v>
      </c>
      <c r="E128">
        <v>0</v>
      </c>
      <c r="F128">
        <v>0</v>
      </c>
      <c r="G128">
        <v>0</v>
      </c>
      <c r="H128">
        <v>0</v>
      </c>
      <c r="I128">
        <v>0</v>
      </c>
      <c r="J128">
        <v>0</v>
      </c>
      <c r="K128">
        <v>0</v>
      </c>
      <c r="L128">
        <v>0</v>
      </c>
      <c r="M128">
        <v>0</v>
      </c>
    </row>
    <row r="129" spans="1:13" x14ac:dyDescent="0.2">
      <c r="A129" t="s">
        <v>1095</v>
      </c>
      <c r="B129" t="s">
        <v>853</v>
      </c>
      <c r="C129" t="s">
        <v>36</v>
      </c>
      <c r="D129" t="s">
        <v>117</v>
      </c>
      <c r="E129">
        <v>0</v>
      </c>
      <c r="F129">
        <v>0</v>
      </c>
      <c r="G129">
        <v>0</v>
      </c>
      <c r="H129">
        <v>0</v>
      </c>
      <c r="I129">
        <v>0</v>
      </c>
      <c r="J129">
        <v>0</v>
      </c>
      <c r="K129">
        <v>0</v>
      </c>
      <c r="L129">
        <v>0</v>
      </c>
      <c r="M129">
        <v>0</v>
      </c>
    </row>
    <row r="130" spans="1:13" x14ac:dyDescent="0.2">
      <c r="A130" t="s">
        <v>1095</v>
      </c>
      <c r="B130" t="s">
        <v>853</v>
      </c>
      <c r="C130" t="s">
        <v>36</v>
      </c>
      <c r="D130" t="s">
        <v>103</v>
      </c>
      <c r="E130">
        <v>0</v>
      </c>
      <c r="F130">
        <v>0</v>
      </c>
      <c r="G130">
        <v>0</v>
      </c>
      <c r="H130">
        <v>0</v>
      </c>
      <c r="I130">
        <v>0</v>
      </c>
      <c r="J130">
        <v>0</v>
      </c>
      <c r="K130">
        <v>0</v>
      </c>
      <c r="L130">
        <v>0</v>
      </c>
      <c r="M130">
        <v>0</v>
      </c>
    </row>
    <row r="131" spans="1:13" x14ac:dyDescent="0.2">
      <c r="A131" t="s">
        <v>1095</v>
      </c>
      <c r="B131" t="s">
        <v>853</v>
      </c>
      <c r="C131" t="s">
        <v>36</v>
      </c>
      <c r="D131" t="s">
        <v>115</v>
      </c>
      <c r="E131">
        <v>0</v>
      </c>
      <c r="F131">
        <v>0</v>
      </c>
      <c r="G131">
        <v>0</v>
      </c>
      <c r="H131">
        <v>0</v>
      </c>
      <c r="I131">
        <v>0</v>
      </c>
      <c r="J131">
        <v>0</v>
      </c>
      <c r="K131">
        <v>0</v>
      </c>
      <c r="L131">
        <v>0</v>
      </c>
      <c r="M131">
        <v>0</v>
      </c>
    </row>
    <row r="132" spans="1:13" x14ac:dyDescent="0.2">
      <c r="A132" t="s">
        <v>1095</v>
      </c>
      <c r="B132" t="s">
        <v>853</v>
      </c>
      <c r="C132" t="s">
        <v>36</v>
      </c>
      <c r="D132" t="s">
        <v>97</v>
      </c>
      <c r="E132">
        <v>0</v>
      </c>
      <c r="F132">
        <v>0</v>
      </c>
      <c r="G132">
        <v>0</v>
      </c>
      <c r="H132">
        <v>0</v>
      </c>
      <c r="I132">
        <v>0</v>
      </c>
      <c r="J132">
        <v>0</v>
      </c>
      <c r="K132">
        <v>0</v>
      </c>
      <c r="L132">
        <v>0</v>
      </c>
      <c r="M132">
        <v>0</v>
      </c>
    </row>
    <row r="133" spans="1:13" x14ac:dyDescent="0.2">
      <c r="A133" t="s">
        <v>1095</v>
      </c>
      <c r="B133" t="s">
        <v>853</v>
      </c>
      <c r="C133" t="s">
        <v>36</v>
      </c>
      <c r="D133" t="s">
        <v>105</v>
      </c>
      <c r="E133">
        <v>7.4526067369789506E-2</v>
      </c>
      <c r="F133">
        <v>7.4526067369789506E-2</v>
      </c>
      <c r="G133">
        <v>7.4526039586762793E-2</v>
      </c>
      <c r="H133">
        <v>7.4526082672864202E-2</v>
      </c>
      <c r="I133">
        <v>7.4526031771725496E-2</v>
      </c>
      <c r="J133">
        <v>7.4526070650223306E-2</v>
      </c>
      <c r="K133">
        <v>7.4526042307150001E-2</v>
      </c>
      <c r="L133">
        <v>7.4526038743875506E-2</v>
      </c>
      <c r="M133">
        <v>7.4526038743875506E-2</v>
      </c>
    </row>
    <row r="134" spans="1:13" x14ac:dyDescent="0.2">
      <c r="A134" t="s">
        <v>1095</v>
      </c>
      <c r="B134" t="s">
        <v>853</v>
      </c>
      <c r="C134" t="s">
        <v>36</v>
      </c>
      <c r="D134" t="s">
        <v>107</v>
      </c>
      <c r="E134">
        <v>9.6092368235423907E-3</v>
      </c>
      <c r="F134">
        <v>9.6092368235423907E-3</v>
      </c>
      <c r="G134">
        <v>9.6092257463787894E-3</v>
      </c>
      <c r="H134">
        <v>9.6092345509158992E-3</v>
      </c>
      <c r="I134">
        <v>9.6092257298777996E-3</v>
      </c>
      <c r="J134">
        <v>9.6092389204882993E-3</v>
      </c>
      <c r="K134">
        <v>9.6092263841740799E-3</v>
      </c>
      <c r="L134">
        <v>9.6092238087385901E-3</v>
      </c>
      <c r="M134">
        <v>9.6092238087385901E-3</v>
      </c>
    </row>
    <row r="135" spans="1:13" x14ac:dyDescent="0.2">
      <c r="A135" t="s">
        <v>1095</v>
      </c>
      <c r="B135" t="s">
        <v>854</v>
      </c>
      <c r="C135" t="s">
        <v>36</v>
      </c>
      <c r="D135" t="s">
        <v>109</v>
      </c>
      <c r="E135">
        <v>0</v>
      </c>
      <c r="F135">
        <v>0</v>
      </c>
      <c r="G135">
        <v>0</v>
      </c>
      <c r="H135">
        <v>0</v>
      </c>
      <c r="I135">
        <v>0</v>
      </c>
      <c r="J135">
        <v>0</v>
      </c>
      <c r="K135">
        <v>0</v>
      </c>
      <c r="L135">
        <v>0</v>
      </c>
      <c r="M135">
        <v>0</v>
      </c>
    </row>
    <row r="136" spans="1:13" x14ac:dyDescent="0.2">
      <c r="A136" t="s">
        <v>1095</v>
      </c>
      <c r="B136" t="s">
        <v>854</v>
      </c>
      <c r="C136" t="s">
        <v>36</v>
      </c>
      <c r="D136" t="s">
        <v>100</v>
      </c>
      <c r="E136">
        <v>0</v>
      </c>
      <c r="F136">
        <v>0</v>
      </c>
      <c r="G136">
        <v>0</v>
      </c>
      <c r="H136">
        <v>0</v>
      </c>
      <c r="I136">
        <v>0</v>
      </c>
      <c r="J136">
        <v>0</v>
      </c>
      <c r="K136">
        <v>0</v>
      </c>
      <c r="L136">
        <v>0</v>
      </c>
      <c r="M136">
        <v>0</v>
      </c>
    </row>
    <row r="137" spans="1:13" x14ac:dyDescent="0.2">
      <c r="A137" t="s">
        <v>1095</v>
      </c>
      <c r="B137" t="s">
        <v>854</v>
      </c>
      <c r="C137" t="s">
        <v>36</v>
      </c>
      <c r="D137" t="s">
        <v>113</v>
      </c>
      <c r="E137">
        <v>0</v>
      </c>
      <c r="F137">
        <v>0</v>
      </c>
      <c r="G137">
        <v>0</v>
      </c>
      <c r="H137">
        <v>0</v>
      </c>
      <c r="I137">
        <v>0</v>
      </c>
      <c r="J137">
        <v>0</v>
      </c>
      <c r="K137">
        <v>0</v>
      </c>
      <c r="L137">
        <v>0</v>
      </c>
      <c r="M137">
        <v>0</v>
      </c>
    </row>
    <row r="138" spans="1:13" x14ac:dyDescent="0.2">
      <c r="A138" t="s">
        <v>1095</v>
      </c>
      <c r="B138" t="s">
        <v>854</v>
      </c>
      <c r="C138" t="s">
        <v>36</v>
      </c>
      <c r="D138" t="s">
        <v>111</v>
      </c>
      <c r="E138">
        <v>0</v>
      </c>
      <c r="F138">
        <v>0</v>
      </c>
      <c r="G138">
        <v>0</v>
      </c>
      <c r="H138">
        <v>0</v>
      </c>
      <c r="I138">
        <v>0</v>
      </c>
      <c r="J138">
        <v>0</v>
      </c>
      <c r="K138">
        <v>0</v>
      </c>
      <c r="L138">
        <v>0</v>
      </c>
      <c r="M138">
        <v>0</v>
      </c>
    </row>
    <row r="139" spans="1:13" x14ac:dyDescent="0.2">
      <c r="A139" t="s">
        <v>1095</v>
      </c>
      <c r="B139" t="s">
        <v>854</v>
      </c>
      <c r="C139" t="s">
        <v>36</v>
      </c>
      <c r="D139" t="s">
        <v>117</v>
      </c>
      <c r="E139">
        <v>0</v>
      </c>
      <c r="F139">
        <v>0</v>
      </c>
      <c r="G139">
        <v>0</v>
      </c>
      <c r="H139">
        <v>0</v>
      </c>
      <c r="I139">
        <v>0</v>
      </c>
      <c r="J139">
        <v>0</v>
      </c>
      <c r="K139">
        <v>0</v>
      </c>
      <c r="L139">
        <v>0</v>
      </c>
      <c r="M139">
        <v>0</v>
      </c>
    </row>
    <row r="140" spans="1:13" x14ac:dyDescent="0.2">
      <c r="A140" t="s">
        <v>1095</v>
      </c>
      <c r="B140" t="s">
        <v>854</v>
      </c>
      <c r="C140" t="s">
        <v>36</v>
      </c>
      <c r="D140" t="s">
        <v>103</v>
      </c>
      <c r="E140">
        <v>0</v>
      </c>
      <c r="F140">
        <v>0</v>
      </c>
      <c r="G140">
        <v>0</v>
      </c>
      <c r="H140">
        <v>0</v>
      </c>
      <c r="I140">
        <v>0</v>
      </c>
      <c r="J140">
        <v>0</v>
      </c>
      <c r="K140">
        <v>0</v>
      </c>
      <c r="L140">
        <v>0</v>
      </c>
      <c r="M140">
        <v>0</v>
      </c>
    </row>
    <row r="141" spans="1:13" x14ac:dyDescent="0.2">
      <c r="A141" t="s">
        <v>1095</v>
      </c>
      <c r="B141" t="s">
        <v>854</v>
      </c>
      <c r="C141" t="s">
        <v>36</v>
      </c>
      <c r="D141" t="s">
        <v>115</v>
      </c>
      <c r="E141">
        <v>0</v>
      </c>
      <c r="F141">
        <v>0</v>
      </c>
      <c r="G141">
        <v>0</v>
      </c>
      <c r="H141">
        <v>0</v>
      </c>
      <c r="I141">
        <v>0</v>
      </c>
      <c r="J141">
        <v>0</v>
      </c>
      <c r="K141">
        <v>0</v>
      </c>
      <c r="L141">
        <v>0</v>
      </c>
      <c r="M141">
        <v>0</v>
      </c>
    </row>
    <row r="142" spans="1:13" x14ac:dyDescent="0.2">
      <c r="A142" t="s">
        <v>1095</v>
      </c>
      <c r="B142" t="s">
        <v>854</v>
      </c>
      <c r="C142" t="s">
        <v>36</v>
      </c>
      <c r="D142" t="s">
        <v>97</v>
      </c>
      <c r="E142">
        <v>0</v>
      </c>
      <c r="F142">
        <v>0</v>
      </c>
      <c r="G142">
        <v>0</v>
      </c>
      <c r="H142">
        <v>0</v>
      </c>
      <c r="I142">
        <v>0</v>
      </c>
      <c r="J142">
        <v>0</v>
      </c>
      <c r="K142">
        <v>0</v>
      </c>
      <c r="L142">
        <v>0</v>
      </c>
      <c r="M142">
        <v>0</v>
      </c>
    </row>
    <row r="143" spans="1:13" x14ac:dyDescent="0.2">
      <c r="A143" t="s">
        <v>1095</v>
      </c>
      <c r="B143" t="s">
        <v>854</v>
      </c>
      <c r="C143" t="s">
        <v>36</v>
      </c>
      <c r="D143" t="s">
        <v>105</v>
      </c>
      <c r="E143">
        <v>4.56866074514682E-2</v>
      </c>
      <c r="F143">
        <v>4.56866074514682E-2</v>
      </c>
      <c r="G143">
        <v>4.5686595098603698E-2</v>
      </c>
      <c r="H143">
        <v>4.5686567732366602E-2</v>
      </c>
      <c r="I143">
        <v>4.5686639312502303E-2</v>
      </c>
      <c r="J143">
        <v>4.5686507422641499E-2</v>
      </c>
      <c r="K143">
        <v>4.5686552882415202E-2</v>
      </c>
      <c r="L143">
        <v>4.5686619042368502E-2</v>
      </c>
      <c r="M143">
        <v>4.5686619042368502E-2</v>
      </c>
    </row>
    <row r="144" spans="1:13" x14ac:dyDescent="0.2">
      <c r="A144" t="s">
        <v>1095</v>
      </c>
      <c r="B144" t="s">
        <v>854</v>
      </c>
      <c r="C144" t="s">
        <v>36</v>
      </c>
      <c r="D144" t="s">
        <v>107</v>
      </c>
      <c r="E144">
        <v>5.96004040660905E-3</v>
      </c>
      <c r="F144">
        <v>5.96004040660905E-3</v>
      </c>
      <c r="G144">
        <v>5.9600396436599304E-3</v>
      </c>
      <c r="H144">
        <v>5.96003947288367E-3</v>
      </c>
      <c r="I144">
        <v>5.9600498988851601E-3</v>
      </c>
      <c r="J144">
        <v>5.9600370559725604E-3</v>
      </c>
      <c r="K144">
        <v>5.9600363216577501E-3</v>
      </c>
      <c r="L144">
        <v>5.9600544669343404E-3</v>
      </c>
      <c r="M144">
        <v>5.9600544669343404E-3</v>
      </c>
    </row>
    <row r="145" spans="1:13" x14ac:dyDescent="0.2">
      <c r="A145" t="s">
        <v>1095</v>
      </c>
      <c r="B145" t="s">
        <v>855</v>
      </c>
      <c r="C145" t="s">
        <v>36</v>
      </c>
      <c r="D145" t="s">
        <v>109</v>
      </c>
      <c r="E145">
        <v>0</v>
      </c>
      <c r="F145">
        <v>0</v>
      </c>
      <c r="G145">
        <v>0</v>
      </c>
      <c r="H145">
        <v>0</v>
      </c>
      <c r="I145">
        <v>0</v>
      </c>
      <c r="J145">
        <v>0</v>
      </c>
      <c r="K145">
        <v>0</v>
      </c>
      <c r="L145">
        <v>0</v>
      </c>
      <c r="M145">
        <v>0</v>
      </c>
    </row>
    <row r="146" spans="1:13" x14ac:dyDescent="0.2">
      <c r="A146" t="s">
        <v>1095</v>
      </c>
      <c r="B146" t="s">
        <v>855</v>
      </c>
      <c r="C146" t="s">
        <v>36</v>
      </c>
      <c r="D146" t="s">
        <v>100</v>
      </c>
      <c r="E146">
        <v>0</v>
      </c>
      <c r="F146">
        <v>0</v>
      </c>
      <c r="G146">
        <v>0</v>
      </c>
      <c r="H146">
        <v>0</v>
      </c>
      <c r="I146">
        <v>0</v>
      </c>
      <c r="J146">
        <v>0</v>
      </c>
      <c r="K146">
        <v>0</v>
      </c>
      <c r="L146">
        <v>0</v>
      </c>
      <c r="M146">
        <v>0</v>
      </c>
    </row>
    <row r="147" spans="1:13" x14ac:dyDescent="0.2">
      <c r="A147" t="s">
        <v>1095</v>
      </c>
      <c r="B147" t="s">
        <v>855</v>
      </c>
      <c r="C147" t="s">
        <v>36</v>
      </c>
      <c r="D147" t="s">
        <v>113</v>
      </c>
      <c r="E147">
        <v>0</v>
      </c>
      <c r="F147">
        <v>0</v>
      </c>
      <c r="G147">
        <v>0</v>
      </c>
      <c r="H147">
        <v>0</v>
      </c>
      <c r="I147">
        <v>0</v>
      </c>
      <c r="J147">
        <v>0</v>
      </c>
      <c r="K147">
        <v>0</v>
      </c>
      <c r="L147">
        <v>0</v>
      </c>
      <c r="M147">
        <v>0</v>
      </c>
    </row>
    <row r="148" spans="1:13" x14ac:dyDescent="0.2">
      <c r="A148" t="s">
        <v>1095</v>
      </c>
      <c r="B148" t="s">
        <v>855</v>
      </c>
      <c r="C148" t="s">
        <v>36</v>
      </c>
      <c r="D148" t="s">
        <v>111</v>
      </c>
      <c r="E148">
        <v>0</v>
      </c>
      <c r="F148">
        <v>0</v>
      </c>
      <c r="G148">
        <v>0</v>
      </c>
      <c r="H148">
        <v>0</v>
      </c>
      <c r="I148">
        <v>0</v>
      </c>
      <c r="J148">
        <v>0</v>
      </c>
      <c r="K148">
        <v>0</v>
      </c>
      <c r="L148">
        <v>0</v>
      </c>
      <c r="M148">
        <v>0</v>
      </c>
    </row>
    <row r="149" spans="1:13" x14ac:dyDescent="0.2">
      <c r="A149" t="s">
        <v>1095</v>
      </c>
      <c r="B149" t="s">
        <v>855</v>
      </c>
      <c r="C149" t="s">
        <v>36</v>
      </c>
      <c r="D149" t="s">
        <v>117</v>
      </c>
      <c r="E149">
        <v>0</v>
      </c>
      <c r="F149">
        <v>0</v>
      </c>
      <c r="G149">
        <v>0</v>
      </c>
      <c r="H149">
        <v>0</v>
      </c>
      <c r="I149">
        <v>0</v>
      </c>
      <c r="J149">
        <v>0</v>
      </c>
      <c r="K149">
        <v>0</v>
      </c>
      <c r="L149">
        <v>0</v>
      </c>
      <c r="M149">
        <v>0</v>
      </c>
    </row>
    <row r="150" spans="1:13" x14ac:dyDescent="0.2">
      <c r="A150" t="s">
        <v>1095</v>
      </c>
      <c r="B150" t="s">
        <v>855</v>
      </c>
      <c r="C150" t="s">
        <v>36</v>
      </c>
      <c r="D150" t="s">
        <v>103</v>
      </c>
      <c r="E150">
        <v>0</v>
      </c>
      <c r="F150">
        <v>0</v>
      </c>
      <c r="G150">
        <v>0</v>
      </c>
      <c r="H150">
        <v>0</v>
      </c>
      <c r="I150">
        <v>0</v>
      </c>
      <c r="J150">
        <v>0</v>
      </c>
      <c r="K150">
        <v>0</v>
      </c>
      <c r="L150">
        <v>0</v>
      </c>
      <c r="M150">
        <v>0</v>
      </c>
    </row>
    <row r="151" spans="1:13" x14ac:dyDescent="0.2">
      <c r="A151" t="s">
        <v>1095</v>
      </c>
      <c r="B151" t="s">
        <v>855</v>
      </c>
      <c r="C151" t="s">
        <v>36</v>
      </c>
      <c r="D151" t="s">
        <v>115</v>
      </c>
      <c r="E151">
        <v>0</v>
      </c>
      <c r="F151">
        <v>0</v>
      </c>
      <c r="G151">
        <v>0</v>
      </c>
      <c r="H151">
        <v>0</v>
      </c>
      <c r="I151">
        <v>0</v>
      </c>
      <c r="J151">
        <v>0</v>
      </c>
      <c r="K151">
        <v>0</v>
      </c>
      <c r="L151">
        <v>0</v>
      </c>
      <c r="M151">
        <v>0</v>
      </c>
    </row>
    <row r="152" spans="1:13" x14ac:dyDescent="0.2">
      <c r="A152" t="s">
        <v>1095</v>
      </c>
      <c r="B152" t="s">
        <v>855</v>
      </c>
      <c r="C152" t="s">
        <v>36</v>
      </c>
      <c r="D152" t="s">
        <v>97</v>
      </c>
      <c r="E152">
        <v>0</v>
      </c>
      <c r="F152">
        <v>0</v>
      </c>
      <c r="G152">
        <v>0</v>
      </c>
      <c r="H152">
        <v>0</v>
      </c>
      <c r="I152">
        <v>0</v>
      </c>
      <c r="J152">
        <v>0</v>
      </c>
      <c r="K152">
        <v>0</v>
      </c>
      <c r="L152">
        <v>0</v>
      </c>
      <c r="M152">
        <v>0</v>
      </c>
    </row>
    <row r="153" spans="1:13" x14ac:dyDescent="0.2">
      <c r="A153" t="s">
        <v>1095</v>
      </c>
      <c r="B153" t="s">
        <v>855</v>
      </c>
      <c r="C153" t="s">
        <v>36</v>
      </c>
      <c r="D153" t="s">
        <v>105</v>
      </c>
      <c r="E153">
        <v>5.12091740678495E-2</v>
      </c>
      <c r="F153">
        <v>5.12091740678495E-2</v>
      </c>
      <c r="G153">
        <v>5.1209105995627897E-2</v>
      </c>
      <c r="H153">
        <v>5.1209106574509597E-2</v>
      </c>
      <c r="I153">
        <v>5.1209011120713299E-2</v>
      </c>
      <c r="J153">
        <v>5.1209115709399303E-2</v>
      </c>
      <c r="K153">
        <v>5.1209067900781301E-2</v>
      </c>
      <c r="L153">
        <v>5.1209026266060102E-2</v>
      </c>
      <c r="M153">
        <v>5.1209026266060102E-2</v>
      </c>
    </row>
    <row r="154" spans="1:13" x14ac:dyDescent="0.2">
      <c r="A154" t="s">
        <v>1095</v>
      </c>
      <c r="B154" t="s">
        <v>855</v>
      </c>
      <c r="C154" t="s">
        <v>36</v>
      </c>
      <c r="D154" t="s">
        <v>107</v>
      </c>
      <c r="E154">
        <v>6.66074097322524E-3</v>
      </c>
      <c r="F154">
        <v>6.66074097322524E-3</v>
      </c>
      <c r="G154">
        <v>6.6607335748389796E-3</v>
      </c>
      <c r="H154">
        <v>6.6607277974443701E-3</v>
      </c>
      <c r="I154">
        <v>6.6607270180681398E-3</v>
      </c>
      <c r="J154">
        <v>6.6607268966739396E-3</v>
      </c>
      <c r="K154">
        <v>6.6607294451310698E-3</v>
      </c>
      <c r="L154">
        <v>6.6607268071052902E-3</v>
      </c>
      <c r="M154">
        <v>6.6607268071052902E-3</v>
      </c>
    </row>
    <row r="155" spans="1:13" x14ac:dyDescent="0.2">
      <c r="A155" t="s">
        <v>1095</v>
      </c>
      <c r="B155" t="s">
        <v>851</v>
      </c>
      <c r="C155" t="s">
        <v>814</v>
      </c>
      <c r="D155" t="s">
        <v>109</v>
      </c>
      <c r="E155">
        <v>6.6339830086865597</v>
      </c>
      <c r="F155">
        <v>3.9206205551931301</v>
      </c>
      <c r="G155">
        <v>3.0174466275096199</v>
      </c>
      <c r="H155">
        <v>2.3529221673804699</v>
      </c>
      <c r="I155">
        <v>1.70384058027793</v>
      </c>
      <c r="J155">
        <v>1.3463730618004399</v>
      </c>
      <c r="K155">
        <v>1.1858346520835299</v>
      </c>
      <c r="L155">
        <v>1.1335061554616499</v>
      </c>
      <c r="M155">
        <v>1.1009029054349999</v>
      </c>
    </row>
    <row r="156" spans="1:13" x14ac:dyDescent="0.2">
      <c r="A156" t="s">
        <v>1095</v>
      </c>
      <c r="B156" t="s">
        <v>851</v>
      </c>
      <c r="C156" t="s">
        <v>814</v>
      </c>
      <c r="D156" t="s">
        <v>100</v>
      </c>
      <c r="E156">
        <v>0.82339103642645395</v>
      </c>
      <c r="F156">
        <v>0.360872733315452</v>
      </c>
      <c r="G156">
        <v>0.21658171178065999</v>
      </c>
      <c r="H156">
        <v>0.14200533002195401</v>
      </c>
      <c r="I156">
        <v>8.8016804659711706E-2</v>
      </c>
      <c r="J156">
        <v>6.5736379947852003E-2</v>
      </c>
      <c r="K156">
        <v>5.6635638117250503E-2</v>
      </c>
      <c r="L156">
        <v>5.4115247223223299E-2</v>
      </c>
      <c r="M156">
        <v>5.2826207223764E-2</v>
      </c>
    </row>
    <row r="157" spans="1:13" x14ac:dyDescent="0.2">
      <c r="A157" t="s">
        <v>1095</v>
      </c>
      <c r="B157" t="s">
        <v>851</v>
      </c>
      <c r="C157" t="s">
        <v>814</v>
      </c>
      <c r="D157" t="s">
        <v>113</v>
      </c>
      <c r="E157">
        <v>1.53337301393982E-2</v>
      </c>
      <c r="F157">
        <v>8.5791399504283501E-3</v>
      </c>
      <c r="G157">
        <v>6.82614050243104E-3</v>
      </c>
      <c r="H157">
        <v>5.2306090144423403E-3</v>
      </c>
      <c r="I157">
        <v>4.0991034424651901E-3</v>
      </c>
      <c r="J157">
        <v>3.5909983676119801E-3</v>
      </c>
      <c r="K157">
        <v>3.3016556899443999E-3</v>
      </c>
      <c r="L157">
        <v>3.2097040973390598E-3</v>
      </c>
      <c r="M157">
        <v>3.1631494921928599E-3</v>
      </c>
    </row>
    <row r="158" spans="1:13" x14ac:dyDescent="0.2">
      <c r="A158" t="s">
        <v>1095</v>
      </c>
      <c r="B158" t="s">
        <v>851</v>
      </c>
      <c r="C158" t="s">
        <v>814</v>
      </c>
      <c r="D158" t="s">
        <v>111</v>
      </c>
      <c r="E158">
        <v>2.2616228111616499E-2</v>
      </c>
      <c r="F158">
        <v>1.37039938381133E-2</v>
      </c>
      <c r="G158">
        <v>1.11279535576189E-2</v>
      </c>
      <c r="H158">
        <v>9.1642249406405796E-3</v>
      </c>
      <c r="I158">
        <v>8.2157407295701708E-3</v>
      </c>
      <c r="J158">
        <v>7.8051702943740097E-3</v>
      </c>
      <c r="K158">
        <v>7.7607552788062101E-3</v>
      </c>
      <c r="L158">
        <v>7.6883348823828098E-3</v>
      </c>
      <c r="M158">
        <v>7.6878848286885603E-3</v>
      </c>
    </row>
    <row r="159" spans="1:13" x14ac:dyDescent="0.2">
      <c r="A159" t="s">
        <v>1095</v>
      </c>
      <c r="B159" t="s">
        <v>851</v>
      </c>
      <c r="C159" t="s">
        <v>814</v>
      </c>
      <c r="D159" t="s">
        <v>117</v>
      </c>
      <c r="E159">
        <v>4.52789246362666E-2</v>
      </c>
      <c r="F159">
        <v>3.0659932051567799E-2</v>
      </c>
      <c r="G159">
        <v>2.8386595157116199E-2</v>
      </c>
      <c r="H159">
        <v>2.7093413499500101E-2</v>
      </c>
      <c r="I159">
        <v>2.6239574855980601E-2</v>
      </c>
      <c r="J159">
        <v>2.5564245202349602E-2</v>
      </c>
      <c r="K159">
        <v>2.5562136009582501E-2</v>
      </c>
      <c r="L159">
        <v>2.5561539762266602E-2</v>
      </c>
      <c r="M159">
        <v>2.5560994254839702E-2</v>
      </c>
    </row>
    <row r="160" spans="1:13" x14ac:dyDescent="0.2">
      <c r="A160" t="s">
        <v>1095</v>
      </c>
      <c r="B160" t="s">
        <v>851</v>
      </c>
      <c r="C160" t="s">
        <v>814</v>
      </c>
      <c r="D160" t="s">
        <v>103</v>
      </c>
      <c r="E160">
        <v>8.2552586035919695E-3</v>
      </c>
      <c r="F160">
        <v>7.9482131517538395E-3</v>
      </c>
      <c r="G160">
        <v>6.4190305556059996E-3</v>
      </c>
      <c r="H160">
        <v>5.4616828003907899E-3</v>
      </c>
      <c r="I160">
        <v>4.7275285851957304E-3</v>
      </c>
      <c r="J160">
        <v>4.3136734611450098E-3</v>
      </c>
      <c r="K160">
        <v>4.1291858052272803E-3</v>
      </c>
      <c r="L160">
        <v>4.0635983922117898E-3</v>
      </c>
      <c r="M160">
        <v>4.0393864318059199E-3</v>
      </c>
    </row>
    <row r="161" spans="1:13" x14ac:dyDescent="0.2">
      <c r="A161" t="s">
        <v>1095</v>
      </c>
      <c r="B161" t="s">
        <v>851</v>
      </c>
      <c r="C161" t="s">
        <v>814</v>
      </c>
      <c r="D161" t="s">
        <v>115</v>
      </c>
      <c r="E161">
        <v>0.77473150733664098</v>
      </c>
      <c r="F161">
        <v>0.41904908416840297</v>
      </c>
      <c r="G161">
        <v>0.30982899515166501</v>
      </c>
      <c r="H161">
        <v>0.25046259079934602</v>
      </c>
      <c r="I161">
        <v>0.18616224227516101</v>
      </c>
      <c r="J161">
        <v>0.15683046751729501</v>
      </c>
      <c r="K161">
        <v>0.14094000257929501</v>
      </c>
      <c r="L161">
        <v>0.134774071356623</v>
      </c>
      <c r="M161">
        <v>0.12984032725640701</v>
      </c>
    </row>
    <row r="162" spans="1:13" x14ac:dyDescent="0.2">
      <c r="A162" t="s">
        <v>1095</v>
      </c>
      <c r="B162" t="s">
        <v>851</v>
      </c>
      <c r="C162" t="s">
        <v>814</v>
      </c>
      <c r="D162" t="s">
        <v>97</v>
      </c>
      <c r="E162">
        <v>477.08587282575797</v>
      </c>
      <c r="F162">
        <v>459.34104292251902</v>
      </c>
      <c r="G162">
        <v>447.45896927637102</v>
      </c>
      <c r="H162">
        <v>380.72392677964001</v>
      </c>
      <c r="I162">
        <v>329.54737069801098</v>
      </c>
      <c r="J162">
        <v>300.69829568412598</v>
      </c>
      <c r="K162">
        <v>287.83799703632701</v>
      </c>
      <c r="L162">
        <v>283.26610797837998</v>
      </c>
      <c r="M162">
        <v>281.57834098528099</v>
      </c>
    </row>
    <row r="163" spans="1:13" x14ac:dyDescent="0.2">
      <c r="A163" t="s">
        <v>1095</v>
      </c>
      <c r="B163" t="s">
        <v>851</v>
      </c>
      <c r="C163" t="s">
        <v>814</v>
      </c>
      <c r="D163" t="s">
        <v>105</v>
      </c>
      <c r="E163">
        <v>8.1828643727713493E-2</v>
      </c>
      <c r="F163">
        <v>7.6175839057221195E-2</v>
      </c>
      <c r="G163">
        <v>8.1302809072104507E-2</v>
      </c>
      <c r="H163">
        <v>7.9561688690416299E-2</v>
      </c>
      <c r="I163">
        <v>7.7910530261031605E-2</v>
      </c>
      <c r="J163">
        <v>7.6590334474495605E-2</v>
      </c>
      <c r="K163">
        <v>7.5767938917924701E-2</v>
      </c>
      <c r="L163">
        <v>7.5353710070808794E-2</v>
      </c>
      <c r="M163">
        <v>7.5117977052891499E-2</v>
      </c>
    </row>
    <row r="164" spans="1:13" x14ac:dyDescent="0.2">
      <c r="A164" t="s">
        <v>1095</v>
      </c>
      <c r="B164" t="s">
        <v>851</v>
      </c>
      <c r="C164" t="s">
        <v>814</v>
      </c>
      <c r="D164" t="s">
        <v>107</v>
      </c>
      <c r="E164">
        <v>2.1998193760633E-2</v>
      </c>
      <c r="F164">
        <v>1.6997575378008601E-2</v>
      </c>
      <c r="G164">
        <v>1.6580879412419602E-2</v>
      </c>
      <c r="H164">
        <v>1.5040645169031801E-2</v>
      </c>
      <c r="I164">
        <v>1.35799610150696E-2</v>
      </c>
      <c r="J164">
        <v>1.24120667817219E-2</v>
      </c>
      <c r="K164">
        <v>1.16845073314224E-2</v>
      </c>
      <c r="L164">
        <v>1.1318096390010799E-2</v>
      </c>
      <c r="M164">
        <v>1.1109456757731499E-2</v>
      </c>
    </row>
    <row r="165" spans="1:13" x14ac:dyDescent="0.2">
      <c r="A165" t="s">
        <v>1095</v>
      </c>
      <c r="B165" t="s">
        <v>852</v>
      </c>
      <c r="C165" t="s">
        <v>814</v>
      </c>
      <c r="D165" t="s">
        <v>109</v>
      </c>
      <c r="E165">
        <v>5.6341971782511804</v>
      </c>
      <c r="F165">
        <v>3.2912080717511998</v>
      </c>
      <c r="G165">
        <v>2.5038449092773698</v>
      </c>
      <c r="H165">
        <v>1.9586302072503601</v>
      </c>
      <c r="I165">
        <v>1.4188080704430199</v>
      </c>
      <c r="J165">
        <v>1.12295829909247</v>
      </c>
      <c r="K165">
        <v>0.98917470890575399</v>
      </c>
      <c r="L165">
        <v>0.94587291374607996</v>
      </c>
      <c r="M165">
        <v>0.91886504762322097</v>
      </c>
    </row>
    <row r="166" spans="1:13" x14ac:dyDescent="0.2">
      <c r="A166" t="s">
        <v>1095</v>
      </c>
      <c r="B166" t="s">
        <v>852</v>
      </c>
      <c r="C166" t="s">
        <v>814</v>
      </c>
      <c r="D166" t="s">
        <v>100</v>
      </c>
      <c r="E166">
        <v>0.78000130642291299</v>
      </c>
      <c r="F166">
        <v>0.323605278282381</v>
      </c>
      <c r="G166">
        <v>0.19152446532377701</v>
      </c>
      <c r="H166">
        <v>0.12537127832280801</v>
      </c>
      <c r="I166">
        <v>7.6671766649271E-2</v>
      </c>
      <c r="J166">
        <v>5.7019026656941203E-2</v>
      </c>
      <c r="K166">
        <v>4.8823281713844202E-2</v>
      </c>
      <c r="L166">
        <v>4.6542407484685501E-2</v>
      </c>
      <c r="M166">
        <v>4.5415311435121702E-2</v>
      </c>
    </row>
    <row r="167" spans="1:13" x14ac:dyDescent="0.2">
      <c r="A167" t="s">
        <v>1095</v>
      </c>
      <c r="B167" t="s">
        <v>852</v>
      </c>
      <c r="C167" t="s">
        <v>814</v>
      </c>
      <c r="D167" t="s">
        <v>113</v>
      </c>
      <c r="E167">
        <v>1.28100272800791E-2</v>
      </c>
      <c r="F167">
        <v>6.9424260700293398E-3</v>
      </c>
      <c r="G167">
        <v>5.5718062948972597E-3</v>
      </c>
      <c r="H167">
        <v>4.2603417623007303E-3</v>
      </c>
      <c r="I167">
        <v>3.31959498333436E-3</v>
      </c>
      <c r="J167">
        <v>2.8901416801040899E-3</v>
      </c>
      <c r="K167">
        <v>2.6480526244027302E-3</v>
      </c>
      <c r="L167">
        <v>2.5707167297103401E-3</v>
      </c>
      <c r="M167">
        <v>2.5319062605993902E-3</v>
      </c>
    </row>
    <row r="168" spans="1:13" x14ac:dyDescent="0.2">
      <c r="A168" t="s">
        <v>1095</v>
      </c>
      <c r="B168" t="s">
        <v>852</v>
      </c>
      <c r="C168" t="s">
        <v>814</v>
      </c>
      <c r="D168" t="s">
        <v>111</v>
      </c>
      <c r="E168">
        <v>1.8999640989844298E-2</v>
      </c>
      <c r="F168">
        <v>1.12934038283153E-2</v>
      </c>
      <c r="G168">
        <v>8.9155864809614994E-3</v>
      </c>
      <c r="H168">
        <v>7.3372921922104104E-3</v>
      </c>
      <c r="I168">
        <v>6.5724995115123896E-3</v>
      </c>
      <c r="J168">
        <v>6.2407197852133098E-3</v>
      </c>
      <c r="K168">
        <v>6.20457620974787E-3</v>
      </c>
      <c r="L168">
        <v>6.1456645266433898E-3</v>
      </c>
      <c r="M168">
        <v>6.1452936234844303E-3</v>
      </c>
    </row>
    <row r="169" spans="1:13" x14ac:dyDescent="0.2">
      <c r="A169" t="s">
        <v>1095</v>
      </c>
      <c r="B169" t="s">
        <v>852</v>
      </c>
      <c r="C169" t="s">
        <v>814</v>
      </c>
      <c r="D169" t="s">
        <v>117</v>
      </c>
      <c r="E169">
        <v>4.5186599160421101E-2</v>
      </c>
      <c r="F169">
        <v>3.0321042660064499E-2</v>
      </c>
      <c r="G169">
        <v>2.5916716030162101E-2</v>
      </c>
      <c r="H169">
        <v>2.4735955589537201E-2</v>
      </c>
      <c r="I169">
        <v>2.39507418397766E-2</v>
      </c>
      <c r="J169">
        <v>2.33343295652753E-2</v>
      </c>
      <c r="K169">
        <v>2.33323778682475E-2</v>
      </c>
      <c r="L169">
        <v>2.3331868508858E-2</v>
      </c>
      <c r="M169">
        <v>2.3331333840255802E-2</v>
      </c>
    </row>
    <row r="170" spans="1:13" x14ac:dyDescent="0.2">
      <c r="A170" t="s">
        <v>1095</v>
      </c>
      <c r="B170" t="s">
        <v>852</v>
      </c>
      <c r="C170" t="s">
        <v>814</v>
      </c>
      <c r="D170" t="s">
        <v>103</v>
      </c>
      <c r="E170">
        <v>7.5764719154140002E-3</v>
      </c>
      <c r="F170">
        <v>7.3472400077695399E-3</v>
      </c>
      <c r="G170">
        <v>5.5842494055705696E-3</v>
      </c>
      <c r="H170">
        <v>4.7496587466809804E-3</v>
      </c>
      <c r="I170">
        <v>4.1095518958717504E-3</v>
      </c>
      <c r="J170">
        <v>3.7489264773323799E-3</v>
      </c>
      <c r="K170">
        <v>3.5881959766524201E-3</v>
      </c>
      <c r="L170">
        <v>3.5311006464952199E-3</v>
      </c>
      <c r="M170">
        <v>3.5100309709840301E-3</v>
      </c>
    </row>
    <row r="171" spans="1:13" x14ac:dyDescent="0.2">
      <c r="A171" t="s">
        <v>1095</v>
      </c>
      <c r="B171" t="s">
        <v>852</v>
      </c>
      <c r="C171" t="s">
        <v>814</v>
      </c>
      <c r="D171" t="s">
        <v>115</v>
      </c>
      <c r="E171">
        <v>0.64604041020523395</v>
      </c>
      <c r="F171">
        <v>0.33711601886070303</v>
      </c>
      <c r="G171">
        <v>0.24835485029207899</v>
      </c>
      <c r="H171">
        <v>0.20063726173746699</v>
      </c>
      <c r="I171">
        <v>0.148388069930526</v>
      </c>
      <c r="J171">
        <v>0.12460657527841699</v>
      </c>
      <c r="K171">
        <v>0.11177610097077099</v>
      </c>
      <c r="L171">
        <v>0.10678198489299399</v>
      </c>
      <c r="M171">
        <v>0.102788686456563</v>
      </c>
    </row>
    <row r="172" spans="1:13" x14ac:dyDescent="0.2">
      <c r="A172" t="s">
        <v>1095</v>
      </c>
      <c r="B172" t="s">
        <v>852</v>
      </c>
      <c r="C172" t="s">
        <v>814</v>
      </c>
      <c r="D172" t="s">
        <v>97</v>
      </c>
      <c r="E172">
        <v>437.85746964693402</v>
      </c>
      <c r="F172">
        <v>424.609883045034</v>
      </c>
      <c r="G172">
        <v>389.26792072260798</v>
      </c>
      <c r="H172">
        <v>331.09003080375697</v>
      </c>
      <c r="I172">
        <v>286.46929869872997</v>
      </c>
      <c r="J172">
        <v>261.33080310252802</v>
      </c>
      <c r="K172">
        <v>250.12665030232699</v>
      </c>
      <c r="L172">
        <v>246.146486551527</v>
      </c>
      <c r="M172">
        <v>244.677818234341</v>
      </c>
    </row>
    <row r="173" spans="1:13" x14ac:dyDescent="0.2">
      <c r="A173" t="s">
        <v>1095</v>
      </c>
      <c r="B173" t="s">
        <v>852</v>
      </c>
      <c r="C173" t="s">
        <v>814</v>
      </c>
      <c r="D173" t="s">
        <v>105</v>
      </c>
      <c r="E173">
        <v>6.7831755328566196E-2</v>
      </c>
      <c r="F173">
        <v>6.3250667156757298E-2</v>
      </c>
      <c r="G173">
        <v>6.2628417187727006E-2</v>
      </c>
      <c r="H173">
        <v>6.1216981125607202E-2</v>
      </c>
      <c r="I173">
        <v>5.9842025439809501E-2</v>
      </c>
      <c r="J173">
        <v>5.8761885691048198E-2</v>
      </c>
      <c r="K173">
        <v>5.8072078083983E-2</v>
      </c>
      <c r="L173">
        <v>5.7726484266030297E-2</v>
      </c>
      <c r="M173">
        <v>5.7530226905323702E-2</v>
      </c>
    </row>
    <row r="174" spans="1:13" x14ac:dyDescent="0.2">
      <c r="A174" t="s">
        <v>1095</v>
      </c>
      <c r="B174" t="s">
        <v>852</v>
      </c>
      <c r="C174" t="s">
        <v>814</v>
      </c>
      <c r="D174" t="s">
        <v>107</v>
      </c>
      <c r="E174">
        <v>1.8324822567621701E-2</v>
      </c>
      <c r="F174">
        <v>1.4272294035055699E-2</v>
      </c>
      <c r="G174">
        <v>1.3165752481838801E-2</v>
      </c>
      <c r="H174">
        <v>1.1917194849656599E-2</v>
      </c>
      <c r="I174">
        <v>1.0700861948252101E-2</v>
      </c>
      <c r="J174">
        <v>9.7453521893521699E-3</v>
      </c>
      <c r="K174">
        <v>9.1351470976244707E-3</v>
      </c>
      <c r="L174">
        <v>8.8293874131557606E-3</v>
      </c>
      <c r="M174">
        <v>8.6558174466142106E-3</v>
      </c>
    </row>
    <row r="175" spans="1:13" x14ac:dyDescent="0.2">
      <c r="A175" t="s">
        <v>1095</v>
      </c>
      <c r="B175" t="s">
        <v>853</v>
      </c>
      <c r="C175" t="s">
        <v>814</v>
      </c>
      <c r="D175" t="s">
        <v>109</v>
      </c>
      <c r="E175">
        <v>7.7707306410078001</v>
      </c>
      <c r="F175">
        <v>4.4247869376442202</v>
      </c>
      <c r="G175">
        <v>2.6540717659073501</v>
      </c>
      <c r="H175">
        <v>2.0604732381170998</v>
      </c>
      <c r="I175">
        <v>1.4768702583128299</v>
      </c>
      <c r="J175">
        <v>1.1597745551704699</v>
      </c>
      <c r="K175">
        <v>1.01795642585422</v>
      </c>
      <c r="L175">
        <v>0.97243111781319103</v>
      </c>
      <c r="M175">
        <v>0.94396289100680397</v>
      </c>
    </row>
    <row r="176" spans="1:13" x14ac:dyDescent="0.2">
      <c r="A176" t="s">
        <v>1095</v>
      </c>
      <c r="B176" t="s">
        <v>853</v>
      </c>
      <c r="C176" t="s">
        <v>814</v>
      </c>
      <c r="D176" t="s">
        <v>100</v>
      </c>
      <c r="E176">
        <v>0.73999493628111201</v>
      </c>
      <c r="F176">
        <v>0.35335240075773999</v>
      </c>
      <c r="G176">
        <v>0.18897755292818599</v>
      </c>
      <c r="H176">
        <v>0.12218817840455801</v>
      </c>
      <c r="I176">
        <v>7.3060825114572805E-2</v>
      </c>
      <c r="J176">
        <v>5.3764321341730301E-2</v>
      </c>
      <c r="K176">
        <v>4.5765873698397498E-2</v>
      </c>
      <c r="L176">
        <v>4.3548109073897001E-2</v>
      </c>
      <c r="M176">
        <v>4.24609775043936E-2</v>
      </c>
    </row>
    <row r="177" spans="1:13" x14ac:dyDescent="0.2">
      <c r="A177" t="s">
        <v>1095</v>
      </c>
      <c r="B177" t="s">
        <v>853</v>
      </c>
      <c r="C177" t="s">
        <v>814</v>
      </c>
      <c r="D177" t="s">
        <v>113</v>
      </c>
      <c r="E177">
        <v>1.7231430999334701E-2</v>
      </c>
      <c r="F177">
        <v>8.9963646277585099E-3</v>
      </c>
      <c r="G177">
        <v>5.6961522615022698E-3</v>
      </c>
      <c r="H177">
        <v>4.3151143502781096E-3</v>
      </c>
      <c r="I177">
        <v>3.35028978849721E-3</v>
      </c>
      <c r="J177">
        <v>2.9288858721300301E-3</v>
      </c>
      <c r="K177">
        <v>2.6889748661232601E-3</v>
      </c>
      <c r="L177">
        <v>2.6131014849391301E-3</v>
      </c>
      <c r="M177">
        <v>2.5757099053792102E-3</v>
      </c>
    </row>
    <row r="178" spans="1:13" x14ac:dyDescent="0.2">
      <c r="A178" t="s">
        <v>1095</v>
      </c>
      <c r="B178" t="s">
        <v>853</v>
      </c>
      <c r="C178" t="s">
        <v>814</v>
      </c>
      <c r="D178" t="s">
        <v>111</v>
      </c>
      <c r="E178">
        <v>2.2752592498671498E-2</v>
      </c>
      <c r="F178">
        <v>1.4156662086893E-2</v>
      </c>
      <c r="G178">
        <v>9.29628541682684E-3</v>
      </c>
      <c r="H178">
        <v>7.6962231490179996E-3</v>
      </c>
      <c r="I178">
        <v>6.9434858281499498E-3</v>
      </c>
      <c r="J178">
        <v>6.6235501686008101E-3</v>
      </c>
      <c r="K178">
        <v>6.5909545130035602E-3</v>
      </c>
      <c r="L178">
        <v>6.5377802107072303E-3</v>
      </c>
      <c r="M178">
        <v>6.5374275690386098E-3</v>
      </c>
    </row>
    <row r="179" spans="1:13" x14ac:dyDescent="0.2">
      <c r="A179" t="s">
        <v>1095</v>
      </c>
      <c r="B179" t="s">
        <v>853</v>
      </c>
      <c r="C179" t="s">
        <v>814</v>
      </c>
      <c r="D179" t="s">
        <v>117</v>
      </c>
      <c r="E179">
        <v>5.1125583760404797E-2</v>
      </c>
      <c r="F179">
        <v>3.7154393856404101E-2</v>
      </c>
      <c r="G179">
        <v>2.8853651309577E-2</v>
      </c>
      <c r="H179">
        <v>2.7537520644524499E-2</v>
      </c>
      <c r="I179">
        <v>2.6666633761740999E-2</v>
      </c>
      <c r="J179">
        <v>2.5980348711507999E-2</v>
      </c>
      <c r="K179">
        <v>2.5978185303944301E-2</v>
      </c>
      <c r="L179">
        <v>2.5977588735828699E-2</v>
      </c>
      <c r="M179">
        <v>2.5976994364069798E-2</v>
      </c>
    </row>
    <row r="180" spans="1:13" x14ac:dyDescent="0.2">
      <c r="A180" t="s">
        <v>1095</v>
      </c>
      <c r="B180" t="s">
        <v>853</v>
      </c>
      <c r="C180" t="s">
        <v>814</v>
      </c>
      <c r="D180" t="s">
        <v>103</v>
      </c>
      <c r="E180">
        <v>1.04747160569124E-2</v>
      </c>
      <c r="F180">
        <v>9.9570764799691708E-3</v>
      </c>
      <c r="G180">
        <v>6.4196648888919499E-3</v>
      </c>
      <c r="H180">
        <v>5.45599526494426E-3</v>
      </c>
      <c r="I180">
        <v>4.7175365225731996E-3</v>
      </c>
      <c r="J180">
        <v>4.3018391726363297E-3</v>
      </c>
      <c r="K180">
        <v>4.1166816404986702E-3</v>
      </c>
      <c r="L180">
        <v>4.0509726462172697E-3</v>
      </c>
      <c r="M180">
        <v>4.0267596573162799E-3</v>
      </c>
    </row>
    <row r="181" spans="1:13" x14ac:dyDescent="0.2">
      <c r="A181" t="s">
        <v>1095</v>
      </c>
      <c r="B181" t="s">
        <v>853</v>
      </c>
      <c r="C181" t="s">
        <v>814</v>
      </c>
      <c r="D181" t="s">
        <v>115</v>
      </c>
      <c r="E181">
        <v>0.868939523792984</v>
      </c>
      <c r="F181">
        <v>0.46984846516954898</v>
      </c>
      <c r="G181">
        <v>0.25380786816335299</v>
      </c>
      <c r="H181">
        <v>0.20500079484657399</v>
      </c>
      <c r="I181">
        <v>0.15182918417959501</v>
      </c>
      <c r="J181">
        <v>0.12865137268893501</v>
      </c>
      <c r="K181">
        <v>0.11591502454704899</v>
      </c>
      <c r="L181">
        <v>0.110951334785302</v>
      </c>
      <c r="M181">
        <v>0.10699337260583799</v>
      </c>
    </row>
    <row r="182" spans="1:13" x14ac:dyDescent="0.2">
      <c r="A182" t="s">
        <v>1095</v>
      </c>
      <c r="B182" t="s">
        <v>853</v>
      </c>
      <c r="C182" t="s">
        <v>814</v>
      </c>
      <c r="D182" t="s">
        <v>97</v>
      </c>
      <c r="E182">
        <v>605.35194063093002</v>
      </c>
      <c r="F182">
        <v>575.43677827742204</v>
      </c>
      <c r="G182">
        <v>447.50306541281799</v>
      </c>
      <c r="H182">
        <v>380.32748601406797</v>
      </c>
      <c r="I182">
        <v>328.8508655947</v>
      </c>
      <c r="J182">
        <v>299.87343037562698</v>
      </c>
      <c r="K182">
        <v>286.96645721008798</v>
      </c>
      <c r="L182">
        <v>282.38592098475101</v>
      </c>
      <c r="M182">
        <v>280.69816184937503</v>
      </c>
    </row>
    <row r="183" spans="1:13" x14ac:dyDescent="0.2">
      <c r="A183" t="s">
        <v>1095</v>
      </c>
      <c r="B183" t="s">
        <v>853</v>
      </c>
      <c r="C183" t="s">
        <v>814</v>
      </c>
      <c r="D183" t="s">
        <v>105</v>
      </c>
      <c r="E183">
        <v>0.112529836649977</v>
      </c>
      <c r="F183">
        <v>0.103764807432247</v>
      </c>
      <c r="G183">
        <v>8.1904009889209095E-2</v>
      </c>
      <c r="H183">
        <v>8.0372811122020202E-2</v>
      </c>
      <c r="I183">
        <v>7.8826850839141593E-2</v>
      </c>
      <c r="J183">
        <v>7.7629471627150906E-2</v>
      </c>
      <c r="K183">
        <v>7.6869255276324197E-2</v>
      </c>
      <c r="L183">
        <v>7.6489801218608905E-2</v>
      </c>
      <c r="M183">
        <v>7.6275890012832595E-2</v>
      </c>
    </row>
    <row r="184" spans="1:13" x14ac:dyDescent="0.2">
      <c r="A184" t="s">
        <v>1095</v>
      </c>
      <c r="B184" t="s">
        <v>853</v>
      </c>
      <c r="C184" t="s">
        <v>814</v>
      </c>
      <c r="D184" t="s">
        <v>107</v>
      </c>
      <c r="E184">
        <v>2.93140110896879E-2</v>
      </c>
      <c r="F184">
        <v>2.15603319614842E-2</v>
      </c>
      <c r="G184">
        <v>1.61359542510712E-2</v>
      </c>
      <c r="H184">
        <v>1.4781439172223E-2</v>
      </c>
      <c r="I184">
        <v>1.3413837806436801E-2</v>
      </c>
      <c r="J184">
        <v>1.2354573478352299E-2</v>
      </c>
      <c r="K184">
        <v>1.16820653404197E-2</v>
      </c>
      <c r="L184">
        <v>1.13463459698093E-2</v>
      </c>
      <c r="M184">
        <v>1.1157149268450401E-2</v>
      </c>
    </row>
    <row r="185" spans="1:13" x14ac:dyDescent="0.2">
      <c r="A185" t="s">
        <v>1095</v>
      </c>
      <c r="B185" t="s">
        <v>854</v>
      </c>
      <c r="C185" t="s">
        <v>814</v>
      </c>
      <c r="D185" t="s">
        <v>109</v>
      </c>
      <c r="E185">
        <v>6.4220034872518204</v>
      </c>
      <c r="F185">
        <v>3.8479800836345999</v>
      </c>
      <c r="G185">
        <v>2.9970734916117499</v>
      </c>
      <c r="H185">
        <v>2.36472323758924</v>
      </c>
      <c r="I185">
        <v>1.7421472431707099</v>
      </c>
      <c r="J185">
        <v>1.3931539503279999</v>
      </c>
      <c r="K185">
        <v>1.2342051269933401</v>
      </c>
      <c r="L185">
        <v>1.18127069132138</v>
      </c>
      <c r="M185">
        <v>1.1484293714755001</v>
      </c>
    </row>
    <row r="186" spans="1:13" x14ac:dyDescent="0.2">
      <c r="A186" t="s">
        <v>1095</v>
      </c>
      <c r="B186" t="s">
        <v>854</v>
      </c>
      <c r="C186" t="s">
        <v>814</v>
      </c>
      <c r="D186" t="s">
        <v>100</v>
      </c>
      <c r="E186">
        <v>0.70973077210402302</v>
      </c>
      <c r="F186">
        <v>0.32036907792622199</v>
      </c>
      <c r="G186">
        <v>0.23974719966536701</v>
      </c>
      <c r="H186">
        <v>0.160612501035788</v>
      </c>
      <c r="I186">
        <v>0.10365613117262901</v>
      </c>
      <c r="J186">
        <v>7.8799994555065797E-2</v>
      </c>
      <c r="K186">
        <v>6.8646939612850705E-2</v>
      </c>
      <c r="L186">
        <v>6.5824398729591893E-2</v>
      </c>
      <c r="M186">
        <v>6.4340803704991095E-2</v>
      </c>
    </row>
    <row r="187" spans="1:13" x14ac:dyDescent="0.2">
      <c r="A187" t="s">
        <v>1095</v>
      </c>
      <c r="B187" t="s">
        <v>854</v>
      </c>
      <c r="C187" t="s">
        <v>814</v>
      </c>
      <c r="D187" t="s">
        <v>113</v>
      </c>
      <c r="E187">
        <v>1.5358627671248499E-2</v>
      </c>
      <c r="F187">
        <v>9.2701502330196205E-3</v>
      </c>
      <c r="G187">
        <v>7.3800443468092902E-3</v>
      </c>
      <c r="H187">
        <v>5.7500359883598503E-3</v>
      </c>
      <c r="I187">
        <v>4.5486358185720301E-3</v>
      </c>
      <c r="J187">
        <v>3.9745008012961004E-3</v>
      </c>
      <c r="K187">
        <v>3.6505775807205302E-3</v>
      </c>
      <c r="L187">
        <v>3.5463484367939599E-3</v>
      </c>
      <c r="M187">
        <v>3.4918759359810199E-3</v>
      </c>
    </row>
    <row r="188" spans="1:13" x14ac:dyDescent="0.2">
      <c r="A188" t="s">
        <v>1095</v>
      </c>
      <c r="B188" t="s">
        <v>854</v>
      </c>
      <c r="C188" t="s">
        <v>814</v>
      </c>
      <c r="D188" t="s">
        <v>111</v>
      </c>
      <c r="E188">
        <v>2.3400482606005499E-2</v>
      </c>
      <c r="F188">
        <v>1.46264020139097E-2</v>
      </c>
      <c r="G188">
        <v>1.17594755724597E-2</v>
      </c>
      <c r="H188">
        <v>9.5913131178771704E-3</v>
      </c>
      <c r="I188">
        <v>8.49787062067325E-3</v>
      </c>
      <c r="J188">
        <v>8.0109865110152001E-3</v>
      </c>
      <c r="K188">
        <v>7.9536784391849198E-3</v>
      </c>
      <c r="L188">
        <v>7.8603296078806496E-3</v>
      </c>
      <c r="M188">
        <v>7.8597717488691193E-3</v>
      </c>
    </row>
    <row r="189" spans="1:13" x14ac:dyDescent="0.2">
      <c r="A189" t="s">
        <v>1095</v>
      </c>
      <c r="B189" t="s">
        <v>854</v>
      </c>
      <c r="C189" t="s">
        <v>814</v>
      </c>
      <c r="D189" t="s">
        <v>117</v>
      </c>
      <c r="E189">
        <v>3.9065075142891502E-2</v>
      </c>
      <c r="F189">
        <v>2.71884075109541E-2</v>
      </c>
      <c r="G189">
        <v>2.35915905182916E-2</v>
      </c>
      <c r="H189">
        <v>2.2519914122574401E-2</v>
      </c>
      <c r="I189">
        <v>2.1807779866682201E-2</v>
      </c>
      <c r="J189">
        <v>2.1246517083751901E-2</v>
      </c>
      <c r="K189">
        <v>2.1244746441372499E-2</v>
      </c>
      <c r="L189">
        <v>2.1244238664552498E-2</v>
      </c>
      <c r="M189">
        <v>2.1243800212783201E-2</v>
      </c>
    </row>
    <row r="190" spans="1:13" x14ac:dyDescent="0.2">
      <c r="A190" t="s">
        <v>1095</v>
      </c>
      <c r="B190" t="s">
        <v>854</v>
      </c>
      <c r="C190" t="s">
        <v>814</v>
      </c>
      <c r="D190" t="s">
        <v>103</v>
      </c>
      <c r="E190">
        <v>8.2160020457903906E-3</v>
      </c>
      <c r="F190">
        <v>7.80815598787189E-3</v>
      </c>
      <c r="G190">
        <v>5.1579884513251097E-3</v>
      </c>
      <c r="H190">
        <v>4.3996084263759998E-3</v>
      </c>
      <c r="I190">
        <v>3.81672539575274E-3</v>
      </c>
      <c r="J190">
        <v>3.4872096414849999E-3</v>
      </c>
      <c r="K190">
        <v>3.3400286224750798E-3</v>
      </c>
      <c r="L190">
        <v>3.2875233288682799E-3</v>
      </c>
      <c r="M190">
        <v>3.2680461258744399E-3</v>
      </c>
    </row>
    <row r="191" spans="1:13" x14ac:dyDescent="0.2">
      <c r="A191" t="s">
        <v>1095</v>
      </c>
      <c r="B191" t="s">
        <v>854</v>
      </c>
      <c r="C191" t="s">
        <v>814</v>
      </c>
      <c r="D191" t="s">
        <v>115</v>
      </c>
      <c r="E191">
        <v>0.76625314114096599</v>
      </c>
      <c r="F191">
        <v>0.42849019580384201</v>
      </c>
      <c r="G191">
        <v>0.33923869580754101</v>
      </c>
      <c r="H191">
        <v>0.274572609184357</v>
      </c>
      <c r="I191">
        <v>0.20444446873760599</v>
      </c>
      <c r="J191">
        <v>0.170176908378738</v>
      </c>
      <c r="K191">
        <v>0.152045525981331</v>
      </c>
      <c r="L191">
        <v>0.14503696159912</v>
      </c>
      <c r="M191">
        <v>0.139402683427791</v>
      </c>
    </row>
    <row r="192" spans="1:13" x14ac:dyDescent="0.2">
      <c r="A192" t="s">
        <v>1095</v>
      </c>
      <c r="B192" t="s">
        <v>854</v>
      </c>
      <c r="C192" t="s">
        <v>814</v>
      </c>
      <c r="D192" t="s">
        <v>97</v>
      </c>
      <c r="E192">
        <v>474.817101058422</v>
      </c>
      <c r="F192">
        <v>451.24703471572099</v>
      </c>
      <c r="G192">
        <v>359.55406391675598</v>
      </c>
      <c r="H192">
        <v>306.68867751853497</v>
      </c>
      <c r="I192">
        <v>266.05693149041099</v>
      </c>
      <c r="J192">
        <v>243.087176828883</v>
      </c>
      <c r="K192">
        <v>232.82718030870799</v>
      </c>
      <c r="L192">
        <v>229.167353178653</v>
      </c>
      <c r="M192">
        <v>227.80956840287899</v>
      </c>
    </row>
    <row r="193" spans="1:13" x14ac:dyDescent="0.2">
      <c r="A193" t="s">
        <v>1095</v>
      </c>
      <c r="B193" t="s">
        <v>854</v>
      </c>
      <c r="C193" t="s">
        <v>814</v>
      </c>
      <c r="D193" t="s">
        <v>105</v>
      </c>
      <c r="E193">
        <v>7.6637268565666605E-2</v>
      </c>
      <c r="F193">
        <v>7.17220347655846E-2</v>
      </c>
      <c r="G193">
        <v>5.3063354209187903E-2</v>
      </c>
      <c r="H193">
        <v>5.1413159178765599E-2</v>
      </c>
      <c r="I193">
        <v>4.9937748877796798E-2</v>
      </c>
      <c r="J193">
        <v>4.8737436898882699E-2</v>
      </c>
      <c r="K193">
        <v>4.7984590527250397E-2</v>
      </c>
      <c r="L193">
        <v>4.76005320802948E-2</v>
      </c>
      <c r="M193">
        <v>4.7377866603412998E-2</v>
      </c>
    </row>
    <row r="194" spans="1:13" x14ac:dyDescent="0.2">
      <c r="A194" t="s">
        <v>1095</v>
      </c>
      <c r="B194" t="s">
        <v>854</v>
      </c>
      <c r="C194" t="s">
        <v>814</v>
      </c>
      <c r="D194" t="s">
        <v>107</v>
      </c>
      <c r="E194">
        <v>1.9839679684136899E-2</v>
      </c>
      <c r="F194">
        <v>1.54915322396613E-2</v>
      </c>
      <c r="G194">
        <v>1.24856485125612E-2</v>
      </c>
      <c r="H194">
        <v>1.10258430769824E-2</v>
      </c>
      <c r="I194">
        <v>9.7206839249302599E-3</v>
      </c>
      <c r="J194">
        <v>8.6588886279032502E-3</v>
      </c>
      <c r="K194">
        <v>7.9928948991222996E-3</v>
      </c>
      <c r="L194">
        <v>7.65317007618625E-3</v>
      </c>
      <c r="M194">
        <v>7.4561632981935697E-3</v>
      </c>
    </row>
    <row r="195" spans="1:13" x14ac:dyDescent="0.2">
      <c r="A195" t="s">
        <v>1095</v>
      </c>
      <c r="B195" t="s">
        <v>855</v>
      </c>
      <c r="C195" t="s">
        <v>814</v>
      </c>
      <c r="D195" t="s">
        <v>109</v>
      </c>
      <c r="E195">
        <v>6.1599528865440298</v>
      </c>
      <c r="F195">
        <v>3.7475170679561298</v>
      </c>
      <c r="G195">
        <v>2.80366463620466</v>
      </c>
      <c r="H195">
        <v>2.2038088113149099</v>
      </c>
      <c r="I195">
        <v>1.6110244723417799</v>
      </c>
      <c r="J195">
        <v>1.2813570878169001</v>
      </c>
      <c r="K195">
        <v>1.1316455644238499</v>
      </c>
      <c r="L195">
        <v>1.0822537615630099</v>
      </c>
      <c r="M195">
        <v>1.05143374218492</v>
      </c>
    </row>
    <row r="196" spans="1:13" x14ac:dyDescent="0.2">
      <c r="A196" t="s">
        <v>1095</v>
      </c>
      <c r="B196" t="s">
        <v>855</v>
      </c>
      <c r="C196" t="s">
        <v>814</v>
      </c>
      <c r="D196" t="s">
        <v>100</v>
      </c>
      <c r="E196">
        <v>0.76817370125590101</v>
      </c>
      <c r="F196">
        <v>0.34255400012381199</v>
      </c>
      <c r="G196">
        <v>0.22026197441968301</v>
      </c>
      <c r="H196">
        <v>0.146130223505477</v>
      </c>
      <c r="I196">
        <v>9.25204446820201E-2</v>
      </c>
      <c r="J196">
        <v>6.9646332093205393E-2</v>
      </c>
      <c r="K196">
        <v>6.0285539426727999E-2</v>
      </c>
      <c r="L196">
        <v>5.7685517085836899E-2</v>
      </c>
      <c r="M196">
        <v>5.6336256806388998E-2</v>
      </c>
    </row>
    <row r="197" spans="1:13" x14ac:dyDescent="0.2">
      <c r="A197" t="s">
        <v>1095</v>
      </c>
      <c r="B197" t="s">
        <v>855</v>
      </c>
      <c r="C197" t="s">
        <v>814</v>
      </c>
      <c r="D197" t="s">
        <v>113</v>
      </c>
      <c r="E197">
        <v>1.45246052556386E-2</v>
      </c>
      <c r="F197">
        <v>8.5576317868897907E-3</v>
      </c>
      <c r="G197">
        <v>6.6798910124453298E-3</v>
      </c>
      <c r="H197">
        <v>5.1684543516808098E-3</v>
      </c>
      <c r="I197">
        <v>4.0637666627415803E-3</v>
      </c>
      <c r="J197">
        <v>3.5439556352963399E-3</v>
      </c>
      <c r="K197">
        <v>3.25169320270512E-3</v>
      </c>
      <c r="L197">
        <v>3.1576560516429699E-3</v>
      </c>
      <c r="M197">
        <v>3.1088285848124E-3</v>
      </c>
    </row>
    <row r="198" spans="1:13" x14ac:dyDescent="0.2">
      <c r="A198" t="s">
        <v>1095</v>
      </c>
      <c r="B198" t="s">
        <v>855</v>
      </c>
      <c r="C198" t="s">
        <v>814</v>
      </c>
      <c r="D198" t="s">
        <v>111</v>
      </c>
      <c r="E198">
        <v>2.1906211645892699E-2</v>
      </c>
      <c r="F198">
        <v>1.38171562279483E-2</v>
      </c>
      <c r="G198">
        <v>1.08300618523644E-2</v>
      </c>
      <c r="H198">
        <v>8.8590497727664592E-3</v>
      </c>
      <c r="I198">
        <v>7.8772882665567503E-3</v>
      </c>
      <c r="J198">
        <v>7.4435823260364103E-3</v>
      </c>
      <c r="K198">
        <v>7.3936885133113802E-3</v>
      </c>
      <c r="L198">
        <v>7.3123849031120399E-3</v>
      </c>
      <c r="M198">
        <v>7.31189121492953E-3</v>
      </c>
    </row>
    <row r="199" spans="1:13" x14ac:dyDescent="0.2">
      <c r="A199" t="s">
        <v>1095</v>
      </c>
      <c r="B199" t="s">
        <v>855</v>
      </c>
      <c r="C199" t="s">
        <v>814</v>
      </c>
      <c r="D199" t="s">
        <v>117</v>
      </c>
      <c r="E199">
        <v>4.3011353420759103E-2</v>
      </c>
      <c r="F199">
        <v>2.94035814612091E-2</v>
      </c>
      <c r="G199">
        <v>2.4328512322630801E-2</v>
      </c>
      <c r="H199">
        <v>2.3221814353353801E-2</v>
      </c>
      <c r="I199">
        <v>2.24852392313552E-2</v>
      </c>
      <c r="J199">
        <v>2.1906542608859401E-2</v>
      </c>
      <c r="K199">
        <v>2.1904736458690802E-2</v>
      </c>
      <c r="L199">
        <v>2.19042402298237E-2</v>
      </c>
      <c r="M199">
        <v>2.1903771981857799E-2</v>
      </c>
    </row>
    <row r="200" spans="1:13" x14ac:dyDescent="0.2">
      <c r="A200" t="s">
        <v>1095</v>
      </c>
      <c r="B200" t="s">
        <v>855</v>
      </c>
      <c r="C200" t="s">
        <v>814</v>
      </c>
      <c r="D200" t="s">
        <v>103</v>
      </c>
      <c r="E200">
        <v>8.0536316527093799E-3</v>
      </c>
      <c r="F200">
        <v>7.7424694052717798E-3</v>
      </c>
      <c r="G200">
        <v>5.3320257089092297E-3</v>
      </c>
      <c r="H200">
        <v>4.5430510168157703E-3</v>
      </c>
      <c r="I200">
        <v>3.9371785778053803E-3</v>
      </c>
      <c r="J200">
        <v>3.5951364530025401E-3</v>
      </c>
      <c r="K200">
        <v>3.4424852382502098E-3</v>
      </c>
      <c r="L200">
        <v>3.38811619026995E-3</v>
      </c>
      <c r="M200">
        <v>3.36798790618778E-3</v>
      </c>
    </row>
    <row r="201" spans="1:13" x14ac:dyDescent="0.2">
      <c r="A201" t="s">
        <v>1095</v>
      </c>
      <c r="B201" t="s">
        <v>855</v>
      </c>
      <c r="C201" t="s">
        <v>814</v>
      </c>
      <c r="D201" t="s">
        <v>115</v>
      </c>
      <c r="E201">
        <v>0.72787250280402604</v>
      </c>
      <c r="F201">
        <v>0.40987916241045302</v>
      </c>
      <c r="G201">
        <v>0.30765788839279401</v>
      </c>
      <c r="H201">
        <v>0.248891607461663</v>
      </c>
      <c r="I201">
        <v>0.184861723618618</v>
      </c>
      <c r="J201">
        <v>0.15433193284657201</v>
      </c>
      <c r="K201">
        <v>0.138091436876464</v>
      </c>
      <c r="L201">
        <v>0.131790780313154</v>
      </c>
      <c r="M201">
        <v>0.126731765091218</v>
      </c>
    </row>
    <row r="202" spans="1:13" x14ac:dyDescent="0.2">
      <c r="A202" t="s">
        <v>1095</v>
      </c>
      <c r="B202" t="s">
        <v>855</v>
      </c>
      <c r="C202" t="s">
        <v>814</v>
      </c>
      <c r="D202" t="s">
        <v>97</v>
      </c>
      <c r="E202">
        <v>465.43339574540698</v>
      </c>
      <c r="F202">
        <v>447.45086858043499</v>
      </c>
      <c r="G202">
        <v>371.68579631799702</v>
      </c>
      <c r="H202">
        <v>316.68783468886801</v>
      </c>
      <c r="I202">
        <v>274.45359564691302</v>
      </c>
      <c r="J202">
        <v>250.610452801164</v>
      </c>
      <c r="K202">
        <v>239.96929474207201</v>
      </c>
      <c r="L202">
        <v>236.17949059358199</v>
      </c>
      <c r="M202">
        <v>234.77621268414799</v>
      </c>
    </row>
    <row r="203" spans="1:13" x14ac:dyDescent="0.2">
      <c r="A203" t="s">
        <v>1095</v>
      </c>
      <c r="B203" t="s">
        <v>855</v>
      </c>
      <c r="C203" t="s">
        <v>814</v>
      </c>
      <c r="D203" t="s">
        <v>105</v>
      </c>
      <c r="E203">
        <v>7.6317156939691294E-2</v>
      </c>
      <c r="F203">
        <v>7.1544642944165196E-2</v>
      </c>
      <c r="G203">
        <v>5.8249743312617203E-2</v>
      </c>
      <c r="H203">
        <v>5.6730049378736901E-2</v>
      </c>
      <c r="I203">
        <v>5.5297861804990203E-2</v>
      </c>
      <c r="J203">
        <v>5.4156352090813403E-2</v>
      </c>
      <c r="K203">
        <v>5.3430662266944498E-2</v>
      </c>
      <c r="L203">
        <v>5.3062743786751999E-2</v>
      </c>
      <c r="M203">
        <v>5.2850768620488903E-2</v>
      </c>
    </row>
    <row r="204" spans="1:13" x14ac:dyDescent="0.2">
      <c r="A204" t="s">
        <v>1095</v>
      </c>
      <c r="B204" t="s">
        <v>855</v>
      </c>
      <c r="C204" t="s">
        <v>814</v>
      </c>
      <c r="D204" t="s">
        <v>107</v>
      </c>
      <c r="E204">
        <v>2.00368746679381E-2</v>
      </c>
      <c r="F204">
        <v>1.58149288879222E-2</v>
      </c>
      <c r="G204">
        <v>1.2889012730210401E-2</v>
      </c>
      <c r="H204">
        <v>1.1544674905883E-2</v>
      </c>
      <c r="I204">
        <v>1.0277724336371899E-2</v>
      </c>
      <c r="J204">
        <v>9.2679749278735592E-3</v>
      </c>
      <c r="K204">
        <v>8.6259896432645099E-3</v>
      </c>
      <c r="L204">
        <v>8.3004876330209296E-3</v>
      </c>
      <c r="M204">
        <v>8.1129702157430005E-3</v>
      </c>
    </row>
    <row r="205" spans="1:13" x14ac:dyDescent="0.2">
      <c r="A205" t="s">
        <v>820</v>
      </c>
      <c r="B205" t="s">
        <v>851</v>
      </c>
      <c r="C205" t="s">
        <v>816</v>
      </c>
      <c r="D205" t="s">
        <v>109</v>
      </c>
      <c r="E205">
        <v>12.3205396693374</v>
      </c>
      <c r="F205">
        <v>9.2571814362445597</v>
      </c>
      <c r="G205">
        <v>2.1832113020529902</v>
      </c>
      <c r="H205">
        <v>1.31317061341735</v>
      </c>
      <c r="I205">
        <v>0.97007776813560598</v>
      </c>
      <c r="J205">
        <v>0.82551042308059996</v>
      </c>
      <c r="K205">
        <v>0.76983121625667905</v>
      </c>
      <c r="L205">
        <v>0.75479930007679297</v>
      </c>
      <c r="M205">
        <v>0.75199613449383695</v>
      </c>
    </row>
    <row r="206" spans="1:13" x14ac:dyDescent="0.2">
      <c r="A206" t="s">
        <v>820</v>
      </c>
      <c r="B206" t="s">
        <v>851</v>
      </c>
      <c r="C206" t="s">
        <v>816</v>
      </c>
      <c r="D206" t="s">
        <v>100</v>
      </c>
      <c r="E206">
        <v>3.95273087126834</v>
      </c>
      <c r="F206">
        <v>2.2941854945686102</v>
      </c>
      <c r="G206">
        <v>1.22695526405155</v>
      </c>
      <c r="H206">
        <v>0.69283648769455397</v>
      </c>
      <c r="I206">
        <v>0.52479491557855695</v>
      </c>
      <c r="J206">
        <v>0.45462868472707701</v>
      </c>
      <c r="K206">
        <v>0.43070940050317602</v>
      </c>
      <c r="L206">
        <v>0.42771841419811601</v>
      </c>
      <c r="M206">
        <v>0.42707251649540601</v>
      </c>
    </row>
    <row r="207" spans="1:13" x14ac:dyDescent="0.2">
      <c r="A207" t="s">
        <v>820</v>
      </c>
      <c r="B207" t="s">
        <v>851</v>
      </c>
      <c r="C207" t="s">
        <v>816</v>
      </c>
      <c r="D207" t="s">
        <v>113</v>
      </c>
      <c r="E207">
        <v>2.51410715627058E-2</v>
      </c>
      <c r="F207">
        <v>7.5267141749730704E-2</v>
      </c>
      <c r="G207">
        <v>0.100724652777904</v>
      </c>
      <c r="H207">
        <v>0.104044221698251</v>
      </c>
      <c r="I207">
        <v>0.100371086695388</v>
      </c>
      <c r="J207">
        <v>9.8580874348796393E-2</v>
      </c>
      <c r="K207">
        <v>9.7805613893850105E-2</v>
      </c>
      <c r="L207">
        <v>9.7340940472222207E-2</v>
      </c>
      <c r="M207">
        <v>9.7287516395577006E-2</v>
      </c>
    </row>
    <row r="208" spans="1:13" x14ac:dyDescent="0.2">
      <c r="A208" t="s">
        <v>820</v>
      </c>
      <c r="B208" t="s">
        <v>851</v>
      </c>
      <c r="C208" t="s">
        <v>816</v>
      </c>
      <c r="D208" t="s">
        <v>111</v>
      </c>
      <c r="E208">
        <v>3.6852220443800501E-3</v>
      </c>
      <c r="F208">
        <v>3.79223599913299E-3</v>
      </c>
      <c r="G208">
        <v>4.9662707852649998E-3</v>
      </c>
      <c r="H208">
        <v>4.9872875395543699E-3</v>
      </c>
      <c r="I208">
        <v>5.0064188364986597E-3</v>
      </c>
      <c r="J208">
        <v>5.0231110806513296E-3</v>
      </c>
      <c r="K208">
        <v>5.0272652833407098E-3</v>
      </c>
      <c r="L208">
        <v>5.0289680396992803E-3</v>
      </c>
      <c r="M208">
        <v>5.0296772685444104E-3</v>
      </c>
    </row>
    <row r="209" spans="1:13" x14ac:dyDescent="0.2">
      <c r="A209" t="s">
        <v>820</v>
      </c>
      <c r="B209" t="s">
        <v>851</v>
      </c>
      <c r="C209" t="s">
        <v>816</v>
      </c>
      <c r="D209" t="s">
        <v>117</v>
      </c>
      <c r="E209">
        <v>2.1177722031487399E-2</v>
      </c>
      <c r="F209">
        <v>2.1804029837611101E-2</v>
      </c>
      <c r="G209">
        <v>2.8146597422344301E-2</v>
      </c>
      <c r="H209">
        <v>2.8458619042415E-2</v>
      </c>
      <c r="I209">
        <v>2.8600671034541999E-2</v>
      </c>
      <c r="J209">
        <v>2.86345769934407E-2</v>
      </c>
      <c r="K209">
        <v>2.8633187255627399E-2</v>
      </c>
      <c r="L209">
        <v>2.8639465918611499E-2</v>
      </c>
      <c r="M209">
        <v>2.8639503353743E-2</v>
      </c>
    </row>
    <row r="210" spans="1:13" x14ac:dyDescent="0.2">
      <c r="A210" t="s">
        <v>820</v>
      </c>
      <c r="B210" t="s">
        <v>851</v>
      </c>
      <c r="C210" t="s">
        <v>816</v>
      </c>
      <c r="D210" t="s">
        <v>103</v>
      </c>
      <c r="E210">
        <v>2.0739822854527301E-2</v>
      </c>
      <c r="F210">
        <v>2.0097965537272399E-2</v>
      </c>
      <c r="G210">
        <v>6.9300413242584097E-3</v>
      </c>
      <c r="H210">
        <v>6.3441017545732298E-3</v>
      </c>
      <c r="I210">
        <v>6.0542058275576197E-3</v>
      </c>
      <c r="J210">
        <v>5.9542377031583304E-3</v>
      </c>
      <c r="K210">
        <v>5.91269305727617E-3</v>
      </c>
      <c r="L210">
        <v>5.9042614274829996E-3</v>
      </c>
      <c r="M210">
        <v>5.9028974572565198E-3</v>
      </c>
    </row>
    <row r="211" spans="1:13" x14ac:dyDescent="0.2">
      <c r="A211" t="s">
        <v>820</v>
      </c>
      <c r="B211" t="s">
        <v>851</v>
      </c>
      <c r="C211" t="s">
        <v>816</v>
      </c>
      <c r="D211" t="s">
        <v>115</v>
      </c>
      <c r="E211">
        <v>1.5468317388136801</v>
      </c>
      <c r="F211">
        <v>0.85533038723765498</v>
      </c>
      <c r="G211">
        <v>0.25223814693032098</v>
      </c>
      <c r="H211">
        <v>0.13619567038383301</v>
      </c>
      <c r="I211">
        <v>0.108653184381015</v>
      </c>
      <c r="J211">
        <v>9.9772105505031697E-2</v>
      </c>
      <c r="K211">
        <v>9.6488632124476698E-2</v>
      </c>
      <c r="L211">
        <v>9.6049322052733602E-2</v>
      </c>
      <c r="M211">
        <v>9.5998402213900297E-2</v>
      </c>
    </row>
    <row r="212" spans="1:13" x14ac:dyDescent="0.2">
      <c r="A212" t="s">
        <v>820</v>
      </c>
      <c r="B212" t="s">
        <v>851</v>
      </c>
      <c r="C212" t="s">
        <v>816</v>
      </c>
      <c r="D212" t="s">
        <v>97</v>
      </c>
      <c r="E212">
        <v>838.88682808594103</v>
      </c>
      <c r="F212">
        <v>835.58577398344801</v>
      </c>
      <c r="G212">
        <v>824.78710672923296</v>
      </c>
      <c r="H212">
        <v>759.84126302449499</v>
      </c>
      <c r="I212">
        <v>725.89939540411206</v>
      </c>
      <c r="J212">
        <v>714.02687883828003</v>
      </c>
      <c r="K212">
        <v>709.20083865321601</v>
      </c>
      <c r="L212">
        <v>708.18933454886098</v>
      </c>
      <c r="M212">
        <v>708.02534242603997</v>
      </c>
    </row>
    <row r="213" spans="1:13" x14ac:dyDescent="0.2">
      <c r="A213" t="s">
        <v>820</v>
      </c>
      <c r="B213" t="s">
        <v>851</v>
      </c>
      <c r="C213" t="s">
        <v>816</v>
      </c>
      <c r="D213" t="s">
        <v>105</v>
      </c>
      <c r="E213">
        <v>0.32286430335969202</v>
      </c>
      <c r="F213">
        <v>0.19253651488495599</v>
      </c>
      <c r="G213">
        <v>0.13116960814085299</v>
      </c>
      <c r="H213">
        <v>0.107030259666284</v>
      </c>
      <c r="I213">
        <v>0.10159087974839499</v>
      </c>
      <c r="J213">
        <v>0.100744162373078</v>
      </c>
      <c r="K213">
        <v>0.10015056974224</v>
      </c>
      <c r="L213">
        <v>0.10013872413493199</v>
      </c>
      <c r="M213">
        <v>0.100138168711207</v>
      </c>
    </row>
    <row r="214" spans="1:13" x14ac:dyDescent="0.2">
      <c r="A214" t="s">
        <v>820</v>
      </c>
      <c r="B214" t="s">
        <v>851</v>
      </c>
      <c r="C214" t="s">
        <v>816</v>
      </c>
      <c r="D214" t="s">
        <v>107</v>
      </c>
      <c r="E214">
        <v>0.23752816419511399</v>
      </c>
      <c r="F214">
        <v>0.117553039742468</v>
      </c>
      <c r="G214">
        <v>5.2943248810597698E-2</v>
      </c>
      <c r="H214">
        <v>3.12542213760367E-2</v>
      </c>
      <c r="I214">
        <v>2.64515002424279E-2</v>
      </c>
      <c r="J214">
        <v>2.5760379882788301E-2</v>
      </c>
      <c r="K214">
        <v>2.5233655997449301E-2</v>
      </c>
      <c r="L214">
        <v>2.5225286830586301E-2</v>
      </c>
      <c r="M214">
        <v>2.5225039830031999E-2</v>
      </c>
    </row>
    <row r="215" spans="1:13" x14ac:dyDescent="0.2">
      <c r="A215" t="s">
        <v>820</v>
      </c>
      <c r="B215" t="s">
        <v>852</v>
      </c>
      <c r="C215" t="s">
        <v>816</v>
      </c>
      <c r="D215" t="s">
        <v>109</v>
      </c>
      <c r="E215">
        <v>8.9500901533842292</v>
      </c>
      <c r="F215">
        <v>5.0485103707789998</v>
      </c>
      <c r="G215">
        <v>1.8618517690615399</v>
      </c>
      <c r="H215">
        <v>1.12010649646813</v>
      </c>
      <c r="I215">
        <v>0.82338752266114601</v>
      </c>
      <c r="J215">
        <v>0.69780060217918705</v>
      </c>
      <c r="K215">
        <v>0.64950183333621803</v>
      </c>
      <c r="L215">
        <v>0.63637048826423304</v>
      </c>
      <c r="M215">
        <v>0.63391039295434204</v>
      </c>
    </row>
    <row r="216" spans="1:13" x14ac:dyDescent="0.2">
      <c r="A216" t="s">
        <v>820</v>
      </c>
      <c r="B216" t="s">
        <v>852</v>
      </c>
      <c r="C216" t="s">
        <v>816</v>
      </c>
      <c r="D216" t="s">
        <v>100</v>
      </c>
      <c r="E216">
        <v>3.6092494466574898</v>
      </c>
      <c r="F216">
        <v>2.1550799991450602</v>
      </c>
      <c r="G216">
        <v>1.0436792106220301</v>
      </c>
      <c r="H216">
        <v>0.58249684868569596</v>
      </c>
      <c r="I216">
        <v>0.437359402107109</v>
      </c>
      <c r="J216">
        <v>0.37754269716468403</v>
      </c>
      <c r="K216">
        <v>0.35671080159392998</v>
      </c>
      <c r="L216">
        <v>0.35411462139335698</v>
      </c>
      <c r="M216">
        <v>0.35354569023511601</v>
      </c>
    </row>
    <row r="217" spans="1:13" x14ac:dyDescent="0.2">
      <c r="A217" t="s">
        <v>820</v>
      </c>
      <c r="B217" t="s">
        <v>852</v>
      </c>
      <c r="C217" t="s">
        <v>816</v>
      </c>
      <c r="D217" t="s">
        <v>113</v>
      </c>
      <c r="E217">
        <v>2.3378447923627501E-2</v>
      </c>
      <c r="F217">
        <v>5.9931645629362401E-2</v>
      </c>
      <c r="G217">
        <v>7.9836239798044106E-2</v>
      </c>
      <c r="H217">
        <v>8.2139547099570304E-2</v>
      </c>
      <c r="I217">
        <v>7.8825534949940504E-2</v>
      </c>
      <c r="J217">
        <v>7.7161434111260904E-2</v>
      </c>
      <c r="K217">
        <v>7.6458583896438795E-2</v>
      </c>
      <c r="L217">
        <v>7.6057080955913695E-2</v>
      </c>
      <c r="M217">
        <v>7.6005735255123302E-2</v>
      </c>
    </row>
    <row r="218" spans="1:13" x14ac:dyDescent="0.2">
      <c r="A218" t="s">
        <v>820</v>
      </c>
      <c r="B218" t="s">
        <v>852</v>
      </c>
      <c r="C218" t="s">
        <v>816</v>
      </c>
      <c r="D218" t="s">
        <v>111</v>
      </c>
      <c r="E218">
        <v>3.2365775208456201E-3</v>
      </c>
      <c r="F218">
        <v>3.293368941576E-3</v>
      </c>
      <c r="G218">
        <v>3.8504916290908399E-3</v>
      </c>
      <c r="H218">
        <v>3.8731151501036599E-3</v>
      </c>
      <c r="I218">
        <v>3.8906493325600298E-3</v>
      </c>
      <c r="J218">
        <v>3.90510120662665E-3</v>
      </c>
      <c r="K218">
        <v>3.9086196839243099E-3</v>
      </c>
      <c r="L218">
        <v>3.9100173169225204E-3</v>
      </c>
      <c r="M218">
        <v>3.9105970714047996E-3</v>
      </c>
    </row>
    <row r="219" spans="1:13" x14ac:dyDescent="0.2">
      <c r="A219" t="s">
        <v>820</v>
      </c>
      <c r="B219" t="s">
        <v>852</v>
      </c>
      <c r="C219" t="s">
        <v>816</v>
      </c>
      <c r="D219" t="s">
        <v>117</v>
      </c>
      <c r="E219">
        <v>2.16468318052957E-2</v>
      </c>
      <c r="F219">
        <v>2.1972242613450699E-2</v>
      </c>
      <c r="G219">
        <v>2.5860339526608201E-2</v>
      </c>
      <c r="H219">
        <v>2.6208017246267999E-2</v>
      </c>
      <c r="I219">
        <v>2.63642052010069E-2</v>
      </c>
      <c r="J219">
        <v>2.6406150713610799E-2</v>
      </c>
      <c r="K219">
        <v>2.6406935918658499E-2</v>
      </c>
      <c r="L219">
        <v>2.6413249319123599E-2</v>
      </c>
      <c r="M219">
        <v>2.64133257576398E-2</v>
      </c>
    </row>
    <row r="220" spans="1:13" x14ac:dyDescent="0.2">
      <c r="A220" t="s">
        <v>820</v>
      </c>
      <c r="B220" t="s">
        <v>852</v>
      </c>
      <c r="C220" t="s">
        <v>816</v>
      </c>
      <c r="D220" t="s">
        <v>103</v>
      </c>
      <c r="E220">
        <v>1.9050330768017602E-2</v>
      </c>
      <c r="F220">
        <v>1.8736831962009801E-2</v>
      </c>
      <c r="G220">
        <v>6.0691091383090904E-3</v>
      </c>
      <c r="H220">
        <v>5.5590567053943798E-3</v>
      </c>
      <c r="I220">
        <v>5.30653588670125E-3</v>
      </c>
      <c r="J220">
        <v>5.2199789799785498E-3</v>
      </c>
      <c r="K220">
        <v>5.1835830149830602E-3</v>
      </c>
      <c r="L220">
        <v>5.1761875972578097E-3</v>
      </c>
      <c r="M220">
        <v>5.1749722579466301E-3</v>
      </c>
    </row>
    <row r="221" spans="1:13" x14ac:dyDescent="0.2">
      <c r="A221" t="s">
        <v>820</v>
      </c>
      <c r="B221" t="s">
        <v>852</v>
      </c>
      <c r="C221" t="s">
        <v>816</v>
      </c>
      <c r="D221" t="s">
        <v>115</v>
      </c>
      <c r="E221">
        <v>1.2394446693963901</v>
      </c>
      <c r="F221">
        <v>0.61150936227515995</v>
      </c>
      <c r="G221">
        <v>0.20546275452502899</v>
      </c>
      <c r="H221">
        <v>0.10969534337577699</v>
      </c>
      <c r="I221">
        <v>8.6521134713852199E-2</v>
      </c>
      <c r="J221">
        <v>7.8799557271556006E-2</v>
      </c>
      <c r="K221">
        <v>7.5970690016113201E-2</v>
      </c>
      <c r="L221">
        <v>7.5590952804230893E-2</v>
      </c>
      <c r="M221">
        <v>7.5542152779806193E-2</v>
      </c>
    </row>
    <row r="222" spans="1:13" x14ac:dyDescent="0.2">
      <c r="A222" t="s">
        <v>820</v>
      </c>
      <c r="B222" t="s">
        <v>852</v>
      </c>
      <c r="C222" t="s">
        <v>816</v>
      </c>
      <c r="D222" t="s">
        <v>97</v>
      </c>
      <c r="E222">
        <v>773.00518961697105</v>
      </c>
      <c r="F222">
        <v>777.05831428786598</v>
      </c>
      <c r="G222">
        <v>722.21118061328798</v>
      </c>
      <c r="H222">
        <v>665.78256916046701</v>
      </c>
      <c r="I222">
        <v>636.24145467371295</v>
      </c>
      <c r="J222">
        <v>625.96899503747898</v>
      </c>
      <c r="K222">
        <v>621.74761645766603</v>
      </c>
      <c r="L222">
        <v>620.86049615628997</v>
      </c>
      <c r="M222">
        <v>620.71437714580998</v>
      </c>
    </row>
    <row r="223" spans="1:13" x14ac:dyDescent="0.2">
      <c r="A223" t="s">
        <v>820</v>
      </c>
      <c r="B223" t="s">
        <v>852</v>
      </c>
      <c r="C223" t="s">
        <v>816</v>
      </c>
      <c r="D223" t="s">
        <v>105</v>
      </c>
      <c r="E223">
        <v>0.31205278515688301</v>
      </c>
      <c r="F223">
        <v>0.183178492376145</v>
      </c>
      <c r="G223">
        <v>0.10329260621681099</v>
      </c>
      <c r="H223">
        <v>8.2948855249809494E-2</v>
      </c>
      <c r="I223">
        <v>7.8447276389448206E-2</v>
      </c>
      <c r="J223">
        <v>7.7727855866957601E-2</v>
      </c>
      <c r="K223">
        <v>7.7217009381167295E-2</v>
      </c>
      <c r="L223">
        <v>7.7206992070653097E-2</v>
      </c>
      <c r="M223">
        <v>7.7206302805218396E-2</v>
      </c>
    </row>
    <row r="224" spans="1:13" x14ac:dyDescent="0.2">
      <c r="A224" t="s">
        <v>820</v>
      </c>
      <c r="B224" t="s">
        <v>852</v>
      </c>
      <c r="C224" t="s">
        <v>816</v>
      </c>
      <c r="D224" t="s">
        <v>107</v>
      </c>
      <c r="E224">
        <v>0.23777342790109099</v>
      </c>
      <c r="F224">
        <v>0.119164243380003</v>
      </c>
      <c r="G224">
        <v>4.3487228132229903E-2</v>
      </c>
      <c r="H224">
        <v>2.5091205959475602E-2</v>
      </c>
      <c r="I224">
        <v>2.10745605429505E-2</v>
      </c>
      <c r="J224">
        <v>2.0468169162330799E-2</v>
      </c>
      <c r="K224">
        <v>2.00107986444071E-2</v>
      </c>
      <c r="L224">
        <v>2.0003012264218599E-2</v>
      </c>
      <c r="M224">
        <v>2.0002520756278099E-2</v>
      </c>
    </row>
    <row r="225" spans="1:13" x14ac:dyDescent="0.2">
      <c r="A225" t="s">
        <v>820</v>
      </c>
      <c r="B225" t="s">
        <v>853</v>
      </c>
      <c r="C225" t="s">
        <v>816</v>
      </c>
      <c r="D225" t="s">
        <v>109</v>
      </c>
      <c r="E225">
        <v>13.669440788045399</v>
      </c>
      <c r="F225">
        <v>6.2319793694512597</v>
      </c>
      <c r="G225">
        <v>2.0614733013043098</v>
      </c>
      <c r="H225">
        <v>1.2254290803613299</v>
      </c>
      <c r="I225">
        <v>0.90695968794417703</v>
      </c>
      <c r="J225">
        <v>0.77320002471930704</v>
      </c>
      <c r="K225">
        <v>0.72183237297719904</v>
      </c>
      <c r="L225">
        <v>0.70837282942218205</v>
      </c>
      <c r="M225">
        <v>0.70584484258450297</v>
      </c>
    </row>
    <row r="226" spans="1:13" x14ac:dyDescent="0.2">
      <c r="A226" t="s">
        <v>820</v>
      </c>
      <c r="B226" t="s">
        <v>853</v>
      </c>
      <c r="C226" t="s">
        <v>816</v>
      </c>
      <c r="D226" t="s">
        <v>100</v>
      </c>
      <c r="E226">
        <v>3.8609668599878799</v>
      </c>
      <c r="F226">
        <v>1.7384543043107801</v>
      </c>
      <c r="G226">
        <v>1.2103782987071801</v>
      </c>
      <c r="H226">
        <v>0.66770894020689397</v>
      </c>
      <c r="I226">
        <v>0.49784857859244702</v>
      </c>
      <c r="J226">
        <v>0.42701255176701403</v>
      </c>
      <c r="K226">
        <v>0.40301938881553501</v>
      </c>
      <c r="L226">
        <v>0.40008467495929501</v>
      </c>
      <c r="M226">
        <v>0.39942726133663098</v>
      </c>
    </row>
    <row r="227" spans="1:13" x14ac:dyDescent="0.2">
      <c r="A227" t="s">
        <v>820</v>
      </c>
      <c r="B227" t="s">
        <v>853</v>
      </c>
      <c r="C227" t="s">
        <v>816</v>
      </c>
      <c r="D227" t="s">
        <v>113</v>
      </c>
      <c r="E227">
        <v>4.9277076017630497E-2</v>
      </c>
      <c r="F227">
        <v>8.9070764093330507E-2</v>
      </c>
      <c r="G227">
        <v>8.8129793114964397E-2</v>
      </c>
      <c r="H227">
        <v>9.0923734370428805E-2</v>
      </c>
      <c r="I227">
        <v>8.7997497326810503E-2</v>
      </c>
      <c r="J227">
        <v>8.6576344642660896E-2</v>
      </c>
      <c r="K227">
        <v>8.5959353171026598E-2</v>
      </c>
      <c r="L227">
        <v>8.5594870055825001E-2</v>
      </c>
      <c r="M227">
        <v>8.5551880167033495E-2</v>
      </c>
    </row>
    <row r="228" spans="1:13" x14ac:dyDescent="0.2">
      <c r="A228" t="s">
        <v>820</v>
      </c>
      <c r="B228" t="s">
        <v>853</v>
      </c>
      <c r="C228" t="s">
        <v>816</v>
      </c>
      <c r="D228" t="s">
        <v>111</v>
      </c>
      <c r="E228">
        <v>5.4437064537931701E-3</v>
      </c>
      <c r="F228">
        <v>5.7099885497643903E-3</v>
      </c>
      <c r="G228">
        <v>4.9831163513818404E-3</v>
      </c>
      <c r="H228">
        <v>4.99223210529648E-3</v>
      </c>
      <c r="I228">
        <v>5.0048487650355897E-3</v>
      </c>
      <c r="J228">
        <v>5.0155445027106902E-3</v>
      </c>
      <c r="K228">
        <v>5.0179098254809398E-3</v>
      </c>
      <c r="L228">
        <v>5.0193479900696898E-3</v>
      </c>
      <c r="M228">
        <v>5.0198815975100097E-3</v>
      </c>
    </row>
    <row r="229" spans="1:13" x14ac:dyDescent="0.2">
      <c r="A229" t="s">
        <v>820</v>
      </c>
      <c r="B229" t="s">
        <v>853</v>
      </c>
      <c r="C229" t="s">
        <v>816</v>
      </c>
      <c r="D229" t="s">
        <v>117</v>
      </c>
      <c r="E229">
        <v>2.8165949380129899E-2</v>
      </c>
      <c r="F229">
        <v>3.02249021801488E-2</v>
      </c>
      <c r="G229">
        <v>2.9026822770376999E-2</v>
      </c>
      <c r="H229">
        <v>2.92911249658874E-2</v>
      </c>
      <c r="I229">
        <v>2.9415425343037298E-2</v>
      </c>
      <c r="J229">
        <v>2.9440910975783701E-2</v>
      </c>
      <c r="K229">
        <v>2.9437400547559101E-2</v>
      </c>
      <c r="L229">
        <v>2.9443620592142599E-2</v>
      </c>
      <c r="M229">
        <v>2.94436639271515E-2</v>
      </c>
    </row>
    <row r="230" spans="1:13" x14ac:dyDescent="0.2">
      <c r="A230" t="s">
        <v>820</v>
      </c>
      <c r="B230" t="s">
        <v>853</v>
      </c>
      <c r="C230" t="s">
        <v>816</v>
      </c>
      <c r="D230" t="s">
        <v>103</v>
      </c>
      <c r="E230">
        <v>2.4669617448422401E-2</v>
      </c>
      <c r="F230">
        <v>2.3739027735448701E-2</v>
      </c>
      <c r="G230">
        <v>6.9959324879015402E-3</v>
      </c>
      <c r="H230">
        <v>6.3923298658080004E-3</v>
      </c>
      <c r="I230">
        <v>6.0952966022863502E-3</v>
      </c>
      <c r="J230">
        <v>5.9923324338108201E-3</v>
      </c>
      <c r="K230">
        <v>5.9497367252985796E-3</v>
      </c>
      <c r="L230">
        <v>5.9411276438017602E-3</v>
      </c>
      <c r="M230">
        <v>5.9397139594027301E-3</v>
      </c>
    </row>
    <row r="231" spans="1:13" x14ac:dyDescent="0.2">
      <c r="A231" t="s">
        <v>820</v>
      </c>
      <c r="B231" t="s">
        <v>853</v>
      </c>
      <c r="C231" t="s">
        <v>816</v>
      </c>
      <c r="D231" t="s">
        <v>115</v>
      </c>
      <c r="E231">
        <v>1.4812032246307101</v>
      </c>
      <c r="F231">
        <v>0.54792395616724199</v>
      </c>
      <c r="G231">
        <v>0.23446493505254601</v>
      </c>
      <c r="H231">
        <v>0.12187940167113399</v>
      </c>
      <c r="I231">
        <v>9.6647005846271297E-2</v>
      </c>
      <c r="J231">
        <v>8.8618016448605494E-2</v>
      </c>
      <c r="K231">
        <v>8.5561027850342405E-2</v>
      </c>
      <c r="L231">
        <v>8.5214480563201106E-2</v>
      </c>
      <c r="M231">
        <v>8.5173211054719894E-2</v>
      </c>
    </row>
    <row r="232" spans="1:13" x14ac:dyDescent="0.2">
      <c r="A232" t="s">
        <v>820</v>
      </c>
      <c r="B232" t="s">
        <v>853</v>
      </c>
      <c r="C232" t="s">
        <v>816</v>
      </c>
      <c r="D232" t="s">
        <v>97</v>
      </c>
      <c r="E232">
        <v>1018.96313127451</v>
      </c>
      <c r="F232">
        <v>1003.30348772091</v>
      </c>
      <c r="G232">
        <v>832.60347781241796</v>
      </c>
      <c r="H232">
        <v>765.60951654141104</v>
      </c>
      <c r="I232">
        <v>730.82365882186798</v>
      </c>
      <c r="J232">
        <v>718.59265298434605</v>
      </c>
      <c r="K232">
        <v>713.64358303318795</v>
      </c>
      <c r="L232">
        <v>712.61156314924801</v>
      </c>
      <c r="M232">
        <v>712.44178461058902</v>
      </c>
    </row>
    <row r="233" spans="1:13" x14ac:dyDescent="0.2">
      <c r="A233" t="s">
        <v>820</v>
      </c>
      <c r="B233" t="s">
        <v>853</v>
      </c>
      <c r="C233" t="s">
        <v>816</v>
      </c>
      <c r="D233" t="s">
        <v>105</v>
      </c>
      <c r="E233">
        <v>0.36783761900051698</v>
      </c>
      <c r="F233">
        <v>0.18380908994723399</v>
      </c>
      <c r="G233">
        <v>0.13458028153150201</v>
      </c>
      <c r="H233">
        <v>0.10941693225613</v>
      </c>
      <c r="I233">
        <v>0.10368720194384699</v>
      </c>
      <c r="J233">
        <v>0.102786589329098</v>
      </c>
      <c r="K233">
        <v>0.10216362480144101</v>
      </c>
      <c r="L233">
        <v>0.10215247207365299</v>
      </c>
      <c r="M233">
        <v>0.10215234020502</v>
      </c>
    </row>
    <row r="234" spans="1:13" x14ac:dyDescent="0.2">
      <c r="A234" t="s">
        <v>820</v>
      </c>
      <c r="B234" t="s">
        <v>853</v>
      </c>
      <c r="C234" t="s">
        <v>816</v>
      </c>
      <c r="D234" t="s">
        <v>107</v>
      </c>
      <c r="E234">
        <v>0.25644295590534799</v>
      </c>
      <c r="F234">
        <v>8.7008067032986594E-2</v>
      </c>
      <c r="G234">
        <v>5.4457389966713697E-2</v>
      </c>
      <c r="H234">
        <v>3.1960173039199E-2</v>
      </c>
      <c r="I234">
        <v>2.69431550090969E-2</v>
      </c>
      <c r="J234">
        <v>2.6224755089352899E-2</v>
      </c>
      <c r="K234">
        <v>2.5675591824579101E-2</v>
      </c>
      <c r="L234">
        <v>2.5668770542683898E-2</v>
      </c>
      <c r="M234">
        <v>2.5668851803880399E-2</v>
      </c>
    </row>
    <row r="235" spans="1:13" x14ac:dyDescent="0.2">
      <c r="A235" t="s">
        <v>820</v>
      </c>
      <c r="B235" t="s">
        <v>854</v>
      </c>
      <c r="C235" t="s">
        <v>816</v>
      </c>
      <c r="D235" t="s">
        <v>109</v>
      </c>
      <c r="E235">
        <v>8.86269129247483</v>
      </c>
      <c r="F235">
        <v>4.3199287250801799</v>
      </c>
      <c r="G235">
        <v>1.7914388036904501</v>
      </c>
      <c r="H235">
        <v>1.12801094686623</v>
      </c>
      <c r="I235">
        <v>0.85510344792293402</v>
      </c>
      <c r="J235">
        <v>0.73608764479650002</v>
      </c>
      <c r="K235">
        <v>0.68753388684831696</v>
      </c>
      <c r="L235">
        <v>0.67374943714715596</v>
      </c>
      <c r="M235">
        <v>0.67146596433822003</v>
      </c>
    </row>
    <row r="236" spans="1:13" x14ac:dyDescent="0.2">
      <c r="A236" t="s">
        <v>820</v>
      </c>
      <c r="B236" t="s">
        <v>854</v>
      </c>
      <c r="C236" t="s">
        <v>816</v>
      </c>
      <c r="D236" t="s">
        <v>100</v>
      </c>
      <c r="E236">
        <v>4.0571629288934901</v>
      </c>
      <c r="F236">
        <v>2.1079895266671</v>
      </c>
      <c r="G236">
        <v>0.95171972478398204</v>
      </c>
      <c r="H236">
        <v>0.57942204846870504</v>
      </c>
      <c r="I236">
        <v>0.46167885649316898</v>
      </c>
      <c r="J236">
        <v>0.411122834472536</v>
      </c>
      <c r="K236">
        <v>0.39342235040821999</v>
      </c>
      <c r="L236">
        <v>0.39090755745160299</v>
      </c>
      <c r="M236">
        <v>0.390485776903365</v>
      </c>
    </row>
    <row r="237" spans="1:13" x14ac:dyDescent="0.2">
      <c r="A237" t="s">
        <v>820</v>
      </c>
      <c r="B237" t="s">
        <v>854</v>
      </c>
      <c r="C237" t="s">
        <v>816</v>
      </c>
      <c r="D237" t="s">
        <v>113</v>
      </c>
      <c r="E237">
        <v>2.7635018209204099E-2</v>
      </c>
      <c r="F237">
        <v>7.9251945523322806E-2</v>
      </c>
      <c r="G237">
        <v>9.6148153254808605E-2</v>
      </c>
      <c r="H237">
        <v>9.9785175883289098E-2</v>
      </c>
      <c r="I237">
        <v>9.5948328253445195E-2</v>
      </c>
      <c r="J237">
        <v>9.3899906203712996E-2</v>
      </c>
      <c r="K237">
        <v>9.28466060132421E-2</v>
      </c>
      <c r="L237">
        <v>9.2335797735822206E-2</v>
      </c>
      <c r="M237">
        <v>9.2286843881752595E-2</v>
      </c>
    </row>
    <row r="238" spans="1:13" x14ac:dyDescent="0.2">
      <c r="A238" t="s">
        <v>820</v>
      </c>
      <c r="B238" t="s">
        <v>854</v>
      </c>
      <c r="C238" t="s">
        <v>816</v>
      </c>
      <c r="D238" t="s">
        <v>111</v>
      </c>
      <c r="E238">
        <v>4.0183859548857297E-3</v>
      </c>
      <c r="F238">
        <v>4.1166806956555498E-3</v>
      </c>
      <c r="G238">
        <v>3.3999162837760402E-3</v>
      </c>
      <c r="H238">
        <v>3.4343400684857502E-3</v>
      </c>
      <c r="I238">
        <v>3.4601678572763598E-3</v>
      </c>
      <c r="J238">
        <v>3.4849953698967602E-3</v>
      </c>
      <c r="K238">
        <v>3.4925363140416799E-3</v>
      </c>
      <c r="L238">
        <v>3.4942190711013499E-3</v>
      </c>
      <c r="M238">
        <v>3.4951275451317199E-3</v>
      </c>
    </row>
    <row r="239" spans="1:13" x14ac:dyDescent="0.2">
      <c r="A239" t="s">
        <v>820</v>
      </c>
      <c r="B239" t="s">
        <v>854</v>
      </c>
      <c r="C239" t="s">
        <v>816</v>
      </c>
      <c r="D239" t="s">
        <v>117</v>
      </c>
      <c r="E239">
        <v>2.26011364101412E-2</v>
      </c>
      <c r="F239">
        <v>2.3454525550609399E-2</v>
      </c>
      <c r="G239">
        <v>2.3614196677915401E-2</v>
      </c>
      <c r="H239">
        <v>2.3916894990929499E-2</v>
      </c>
      <c r="I239">
        <v>2.40422957945788E-2</v>
      </c>
      <c r="J239">
        <v>2.4074191271757701E-2</v>
      </c>
      <c r="K239">
        <v>2.4075209507305701E-2</v>
      </c>
      <c r="L239">
        <v>2.40793572890616E-2</v>
      </c>
      <c r="M239">
        <v>2.40794499777192E-2</v>
      </c>
    </row>
    <row r="240" spans="1:13" x14ac:dyDescent="0.2">
      <c r="A240" t="s">
        <v>820</v>
      </c>
      <c r="B240" t="s">
        <v>854</v>
      </c>
      <c r="C240" t="s">
        <v>816</v>
      </c>
      <c r="D240" t="s">
        <v>103</v>
      </c>
      <c r="E240">
        <v>2.0811138167889001E-2</v>
      </c>
      <c r="F240">
        <v>2.0069912405094401E-2</v>
      </c>
      <c r="G240">
        <v>5.5371654827597004E-3</v>
      </c>
      <c r="H240">
        <v>5.1293548240660498E-3</v>
      </c>
      <c r="I240">
        <v>4.9164414579809801E-3</v>
      </c>
      <c r="J240">
        <v>4.8400921551360202E-3</v>
      </c>
      <c r="K240">
        <v>4.8096880897375597E-3</v>
      </c>
      <c r="L240">
        <v>4.8034066129064596E-3</v>
      </c>
      <c r="M240">
        <v>4.8025112743097604E-3</v>
      </c>
    </row>
    <row r="241" spans="1:13" x14ac:dyDescent="0.2">
      <c r="A241" t="s">
        <v>820</v>
      </c>
      <c r="B241" t="s">
        <v>854</v>
      </c>
      <c r="C241" t="s">
        <v>816</v>
      </c>
      <c r="D241" t="s">
        <v>115</v>
      </c>
      <c r="E241">
        <v>1.4184736527430899</v>
      </c>
      <c r="F241">
        <v>0.58928018020581696</v>
      </c>
      <c r="G241">
        <v>0.203360302018775</v>
      </c>
      <c r="H241">
        <v>0.11973163158219401</v>
      </c>
      <c r="I241">
        <v>9.92835706264317E-2</v>
      </c>
      <c r="J241">
        <v>9.3099949519855701E-2</v>
      </c>
      <c r="K241">
        <v>9.0800606672097703E-2</v>
      </c>
      <c r="L241">
        <v>9.0320551775312799E-2</v>
      </c>
      <c r="M241">
        <v>9.0274249456638006E-2</v>
      </c>
    </row>
    <row r="242" spans="1:13" x14ac:dyDescent="0.2">
      <c r="A242" t="s">
        <v>820</v>
      </c>
      <c r="B242" t="s">
        <v>854</v>
      </c>
      <c r="C242" t="s">
        <v>816</v>
      </c>
      <c r="D242" t="s">
        <v>97</v>
      </c>
      <c r="E242">
        <v>841.907590718238</v>
      </c>
      <c r="F242">
        <v>835.87094711822999</v>
      </c>
      <c r="G242">
        <v>659.78667986321</v>
      </c>
      <c r="H242">
        <v>614.56929391911797</v>
      </c>
      <c r="I242">
        <v>589.55955174021699</v>
      </c>
      <c r="J242">
        <v>580.46937338109694</v>
      </c>
      <c r="K242">
        <v>576.90045366686502</v>
      </c>
      <c r="L242">
        <v>576.147005302862</v>
      </c>
      <c r="M242">
        <v>576.03930724044699</v>
      </c>
    </row>
    <row r="243" spans="1:13" x14ac:dyDescent="0.2">
      <c r="A243" t="s">
        <v>820</v>
      </c>
      <c r="B243" t="s">
        <v>854</v>
      </c>
      <c r="C243" t="s">
        <v>816</v>
      </c>
      <c r="D243" t="s">
        <v>105</v>
      </c>
      <c r="E243">
        <v>0.33805168547668302</v>
      </c>
      <c r="F243">
        <v>0.17896489479042399</v>
      </c>
      <c r="G243">
        <v>7.9890938416736806E-2</v>
      </c>
      <c r="H243">
        <v>6.62511849411654E-2</v>
      </c>
      <c r="I243">
        <v>6.38433895930966E-2</v>
      </c>
      <c r="J243">
        <v>6.3517512192534306E-2</v>
      </c>
      <c r="K243">
        <v>6.3258841749161396E-2</v>
      </c>
      <c r="L243">
        <v>6.32502892090826E-2</v>
      </c>
      <c r="M243">
        <v>6.3250224011279194E-2</v>
      </c>
    </row>
    <row r="244" spans="1:13" x14ac:dyDescent="0.2">
      <c r="A244" t="s">
        <v>820</v>
      </c>
      <c r="B244" t="s">
        <v>854</v>
      </c>
      <c r="C244" t="s">
        <v>816</v>
      </c>
      <c r="D244" t="s">
        <v>107</v>
      </c>
      <c r="E244">
        <v>0.254238009093815</v>
      </c>
      <c r="F244">
        <v>0.10778009370992001</v>
      </c>
      <c r="G244">
        <v>3.2180435581303402E-2</v>
      </c>
      <c r="H244">
        <v>1.9656296342157001E-2</v>
      </c>
      <c r="I244">
        <v>1.7448452247987301E-2</v>
      </c>
      <c r="J244">
        <v>1.7154220121797799E-2</v>
      </c>
      <c r="K244">
        <v>1.6918134827601801E-2</v>
      </c>
      <c r="L244">
        <v>1.6910104655338799E-2</v>
      </c>
      <c r="M244">
        <v>1.6909991277776301E-2</v>
      </c>
    </row>
    <row r="245" spans="1:13" x14ac:dyDescent="0.2">
      <c r="A245" t="s">
        <v>820</v>
      </c>
      <c r="B245" t="s">
        <v>855</v>
      </c>
      <c r="C245" t="s">
        <v>816</v>
      </c>
      <c r="D245" t="s">
        <v>109</v>
      </c>
      <c r="E245">
        <v>7.1765217613033796</v>
      </c>
      <c r="F245">
        <v>5.0829903445482501</v>
      </c>
      <c r="G245">
        <v>2.0622501927327002</v>
      </c>
      <c r="H245">
        <v>1.23688337839766</v>
      </c>
      <c r="I245">
        <v>0.88483497721495996</v>
      </c>
      <c r="J245">
        <v>0.73710801987171404</v>
      </c>
      <c r="K245">
        <v>0.681954649919569</v>
      </c>
      <c r="L245">
        <v>0.66649158442590495</v>
      </c>
      <c r="M245">
        <v>0.66343035322564203</v>
      </c>
    </row>
    <row r="246" spans="1:13" x14ac:dyDescent="0.2">
      <c r="A246" t="s">
        <v>820</v>
      </c>
      <c r="B246" t="s">
        <v>855</v>
      </c>
      <c r="C246" t="s">
        <v>816</v>
      </c>
      <c r="D246" t="s">
        <v>100</v>
      </c>
      <c r="E246">
        <v>3.5836248871385799</v>
      </c>
      <c r="F246">
        <v>2.4620255710196099</v>
      </c>
      <c r="G246">
        <v>1.0992466046413001</v>
      </c>
      <c r="H246">
        <v>0.61428485989636905</v>
      </c>
      <c r="I246">
        <v>0.46060834805441597</v>
      </c>
      <c r="J246">
        <v>0.39893050209221598</v>
      </c>
      <c r="K246">
        <v>0.37710706015261702</v>
      </c>
      <c r="L246">
        <v>0.37446109942407202</v>
      </c>
      <c r="M246">
        <v>0.37384740613575301</v>
      </c>
    </row>
    <row r="247" spans="1:13" x14ac:dyDescent="0.2">
      <c r="A247" t="s">
        <v>820</v>
      </c>
      <c r="B247" t="s">
        <v>855</v>
      </c>
      <c r="C247" t="s">
        <v>816</v>
      </c>
      <c r="D247" t="s">
        <v>113</v>
      </c>
      <c r="E247">
        <v>2.8722477337995801E-2</v>
      </c>
      <c r="F247">
        <v>6.4606485790754897E-2</v>
      </c>
      <c r="G247">
        <v>9.3319037791356599E-2</v>
      </c>
      <c r="H247">
        <v>9.5486056411250894E-2</v>
      </c>
      <c r="I247">
        <v>9.0679097887051197E-2</v>
      </c>
      <c r="J247">
        <v>8.8339895003666999E-2</v>
      </c>
      <c r="K247">
        <v>8.74824228447562E-2</v>
      </c>
      <c r="L247">
        <v>8.6924326776294594E-2</v>
      </c>
      <c r="M247">
        <v>8.6846961618559398E-2</v>
      </c>
    </row>
    <row r="248" spans="1:13" x14ac:dyDescent="0.2">
      <c r="A248" t="s">
        <v>820</v>
      </c>
      <c r="B248" t="s">
        <v>855</v>
      </c>
      <c r="C248" t="s">
        <v>816</v>
      </c>
      <c r="D248" t="s">
        <v>111</v>
      </c>
      <c r="E248">
        <v>3.70678643474179E-3</v>
      </c>
      <c r="F248">
        <v>3.9107302246733297E-3</v>
      </c>
      <c r="G248">
        <v>3.7509054745099501E-3</v>
      </c>
      <c r="H248">
        <v>3.7469316923085401E-3</v>
      </c>
      <c r="I248">
        <v>3.7551613445810099E-3</v>
      </c>
      <c r="J248">
        <v>3.76875923577577E-3</v>
      </c>
      <c r="K248">
        <v>3.7721628299732099E-3</v>
      </c>
      <c r="L248">
        <v>3.7736818425326002E-3</v>
      </c>
      <c r="M248">
        <v>3.77444846136267E-3</v>
      </c>
    </row>
    <row r="249" spans="1:13" x14ac:dyDescent="0.2">
      <c r="A249" t="s">
        <v>820</v>
      </c>
      <c r="B249" t="s">
        <v>855</v>
      </c>
      <c r="C249" t="s">
        <v>816</v>
      </c>
      <c r="D249" t="s">
        <v>117</v>
      </c>
      <c r="E249">
        <v>2.2035373098919599E-2</v>
      </c>
      <c r="F249">
        <v>2.2894892898314201E-2</v>
      </c>
      <c r="G249">
        <v>2.42297057425616E-2</v>
      </c>
      <c r="H249">
        <v>2.4527044939664899E-2</v>
      </c>
      <c r="I249">
        <v>2.4669114217942201E-2</v>
      </c>
      <c r="J249">
        <v>2.47060770187486E-2</v>
      </c>
      <c r="K249">
        <v>2.4705240739407899E-2</v>
      </c>
      <c r="L249">
        <v>2.4711996515782101E-2</v>
      </c>
      <c r="M249">
        <v>2.4712072953052701E-2</v>
      </c>
    </row>
    <row r="250" spans="1:13" x14ac:dyDescent="0.2">
      <c r="A250" t="s">
        <v>820</v>
      </c>
      <c r="B250" t="s">
        <v>855</v>
      </c>
      <c r="C250" t="s">
        <v>816</v>
      </c>
      <c r="D250" t="s">
        <v>103</v>
      </c>
      <c r="E250">
        <v>2.02987259654193E-2</v>
      </c>
      <c r="F250">
        <v>2.03517774676031E-2</v>
      </c>
      <c r="G250">
        <v>5.8874063451475004E-3</v>
      </c>
      <c r="H250">
        <v>5.3488332355279998E-3</v>
      </c>
      <c r="I250">
        <v>5.0900786712235798E-3</v>
      </c>
      <c r="J250">
        <v>5.0048506801569003E-3</v>
      </c>
      <c r="K250">
        <v>4.9682251231770204E-3</v>
      </c>
      <c r="L250">
        <v>4.96078702640931E-3</v>
      </c>
      <c r="M250">
        <v>4.9595532329322397E-3</v>
      </c>
    </row>
    <row r="251" spans="1:13" x14ac:dyDescent="0.2">
      <c r="A251" t="s">
        <v>820</v>
      </c>
      <c r="B251" t="s">
        <v>855</v>
      </c>
      <c r="C251" t="s">
        <v>816</v>
      </c>
      <c r="D251" t="s">
        <v>115</v>
      </c>
      <c r="E251">
        <v>1.15410993346229</v>
      </c>
      <c r="F251">
        <v>0.708335425269493</v>
      </c>
      <c r="G251">
        <v>0.237522027610751</v>
      </c>
      <c r="H251">
        <v>0.13017558107723801</v>
      </c>
      <c r="I251">
        <v>0.100440458169382</v>
      </c>
      <c r="J251">
        <v>8.97107600839811E-2</v>
      </c>
      <c r="K251">
        <v>8.5999644659815494E-2</v>
      </c>
      <c r="L251">
        <v>8.5474566063168403E-2</v>
      </c>
      <c r="M251">
        <v>8.5401598704344606E-2</v>
      </c>
    </row>
    <row r="252" spans="1:13" x14ac:dyDescent="0.2">
      <c r="A252" t="s">
        <v>820</v>
      </c>
      <c r="B252" t="s">
        <v>855</v>
      </c>
      <c r="C252" t="s">
        <v>816</v>
      </c>
      <c r="D252" t="s">
        <v>97</v>
      </c>
      <c r="E252">
        <v>824.08783613849801</v>
      </c>
      <c r="F252">
        <v>839.56905970226001</v>
      </c>
      <c r="G252">
        <v>700.00511881432499</v>
      </c>
      <c r="H252">
        <v>640.42628986700595</v>
      </c>
      <c r="I252">
        <v>610.22294845773899</v>
      </c>
      <c r="J252">
        <v>600.13082932178804</v>
      </c>
      <c r="K252">
        <v>595.91623298286004</v>
      </c>
      <c r="L252">
        <v>595.02405195630899</v>
      </c>
      <c r="M252">
        <v>594.87606348692998</v>
      </c>
    </row>
    <row r="253" spans="1:13" x14ac:dyDescent="0.2">
      <c r="A253" t="s">
        <v>820</v>
      </c>
      <c r="B253" t="s">
        <v>855</v>
      </c>
      <c r="C253" t="s">
        <v>816</v>
      </c>
      <c r="D253" t="s">
        <v>105</v>
      </c>
      <c r="E253">
        <v>0.30693299916758499</v>
      </c>
      <c r="F253">
        <v>0.21185033519336999</v>
      </c>
      <c r="G253">
        <v>0.101369059406912</v>
      </c>
      <c r="H253">
        <v>7.95683518047864E-2</v>
      </c>
      <c r="I253">
        <v>7.4197456346946605E-2</v>
      </c>
      <c r="J253">
        <v>7.3221606155705804E-2</v>
      </c>
      <c r="K253">
        <v>7.2591041246683793E-2</v>
      </c>
      <c r="L253">
        <v>7.2574485210858894E-2</v>
      </c>
      <c r="M253">
        <v>7.2572582897330901E-2</v>
      </c>
    </row>
    <row r="254" spans="1:13" x14ac:dyDescent="0.2">
      <c r="A254" t="s">
        <v>820</v>
      </c>
      <c r="B254" t="s">
        <v>855</v>
      </c>
      <c r="C254" t="s">
        <v>816</v>
      </c>
      <c r="D254" t="s">
        <v>107</v>
      </c>
      <c r="E254">
        <v>0.22631284143381999</v>
      </c>
      <c r="F254">
        <v>0.138752652450124</v>
      </c>
      <c r="G254">
        <v>4.4082850284758598E-2</v>
      </c>
      <c r="H254">
        <v>2.4660510368797298E-2</v>
      </c>
      <c r="I254">
        <v>1.9977913759074699E-2</v>
      </c>
      <c r="J254">
        <v>1.9194563239000099E-2</v>
      </c>
      <c r="K254">
        <v>1.8639801665147299E-2</v>
      </c>
      <c r="L254">
        <v>1.86279441096215E-2</v>
      </c>
      <c r="M254">
        <v>1.8626400356050201E-2</v>
      </c>
    </row>
    <row r="255" spans="1:13" x14ac:dyDescent="0.2">
      <c r="A255" t="s">
        <v>820</v>
      </c>
      <c r="B255" t="s">
        <v>851</v>
      </c>
      <c r="C255" t="s">
        <v>817</v>
      </c>
      <c r="D255" t="s">
        <v>109</v>
      </c>
      <c r="E255">
        <v>1.37802714517242</v>
      </c>
      <c r="F255">
        <v>1.30083566496208</v>
      </c>
      <c r="G255">
        <v>0.87540940709524095</v>
      </c>
      <c r="H255">
        <v>0.87878010351123403</v>
      </c>
      <c r="I255">
        <v>0.95878236153507601</v>
      </c>
      <c r="J255">
        <v>0.98699773415781999</v>
      </c>
      <c r="K255">
        <v>0.94024778298368095</v>
      </c>
      <c r="L255">
        <v>0.92418183786495101</v>
      </c>
      <c r="M255">
        <v>0.92226532816617202</v>
      </c>
    </row>
    <row r="256" spans="1:13" x14ac:dyDescent="0.2">
      <c r="A256" t="s">
        <v>820</v>
      </c>
      <c r="B256" t="s">
        <v>851</v>
      </c>
      <c r="C256" t="s">
        <v>817</v>
      </c>
      <c r="D256" t="s">
        <v>100</v>
      </c>
      <c r="E256">
        <v>5.8295553273583399E-2</v>
      </c>
      <c r="F256">
        <v>5.9591370571141403E-2</v>
      </c>
      <c r="G256">
        <v>4.34348090282081E-2</v>
      </c>
      <c r="H256">
        <v>3.7456512556011803E-2</v>
      </c>
      <c r="I256">
        <v>4.06763963348045E-2</v>
      </c>
      <c r="J256">
        <v>4.0146325631244401E-2</v>
      </c>
      <c r="K256">
        <v>3.6623590197759702E-2</v>
      </c>
      <c r="L256">
        <v>3.5619265894834197E-2</v>
      </c>
      <c r="M256">
        <v>3.55243560811122E-2</v>
      </c>
    </row>
    <row r="257" spans="1:13" x14ac:dyDescent="0.2">
      <c r="A257" t="s">
        <v>820</v>
      </c>
      <c r="B257" t="s">
        <v>851</v>
      </c>
      <c r="C257" t="s">
        <v>817</v>
      </c>
      <c r="D257" t="s">
        <v>113</v>
      </c>
      <c r="E257">
        <v>1.9229529424429001E-2</v>
      </c>
      <c r="F257">
        <v>1.91268849809236E-2</v>
      </c>
      <c r="G257">
        <v>1.43214666973042E-2</v>
      </c>
      <c r="H257">
        <v>1.0342514061695601E-2</v>
      </c>
      <c r="I257">
        <v>8.8213910246114895E-3</v>
      </c>
      <c r="J257">
        <v>8.1673049072156102E-3</v>
      </c>
      <c r="K257">
        <v>7.7752393791103496E-3</v>
      </c>
      <c r="L257">
        <v>7.69714391476515E-3</v>
      </c>
      <c r="M257">
        <v>7.7053003946507201E-3</v>
      </c>
    </row>
    <row r="258" spans="1:13" x14ac:dyDescent="0.2">
      <c r="A258" t="s">
        <v>820</v>
      </c>
      <c r="B258" t="s">
        <v>851</v>
      </c>
      <c r="C258" t="s">
        <v>817</v>
      </c>
      <c r="D258" t="s">
        <v>111</v>
      </c>
      <c r="E258">
        <v>7.5143398418471103E-3</v>
      </c>
      <c r="F258">
        <v>7.7747676486324101E-3</v>
      </c>
      <c r="G258">
        <v>8.4209380539081707E-3</v>
      </c>
      <c r="H258">
        <v>8.6367770895569608E-3</v>
      </c>
      <c r="I258">
        <v>8.9843659219336104E-3</v>
      </c>
      <c r="J258">
        <v>9.3140146264257505E-3</v>
      </c>
      <c r="K258">
        <v>9.4267001115218105E-3</v>
      </c>
      <c r="L258">
        <v>9.4486020833409803E-3</v>
      </c>
      <c r="M258">
        <v>9.4520600489361901E-3</v>
      </c>
    </row>
    <row r="259" spans="1:13" x14ac:dyDescent="0.2">
      <c r="A259" t="s">
        <v>820</v>
      </c>
      <c r="B259" t="s">
        <v>851</v>
      </c>
      <c r="C259" t="s">
        <v>817</v>
      </c>
      <c r="D259" t="s">
        <v>117</v>
      </c>
      <c r="E259">
        <v>1.9153443064588101E-2</v>
      </c>
      <c r="F259">
        <v>1.91502983440139E-2</v>
      </c>
      <c r="G259">
        <v>2.2090267694899999E-2</v>
      </c>
      <c r="H259">
        <v>2.26950958904912E-2</v>
      </c>
      <c r="I259">
        <v>2.4445612524484201E-2</v>
      </c>
      <c r="J259">
        <v>2.5440380235682E-2</v>
      </c>
      <c r="K259">
        <v>2.5676089284231901E-2</v>
      </c>
      <c r="L259">
        <v>2.5706985053954402E-2</v>
      </c>
      <c r="M259">
        <v>2.5675944967264101E-2</v>
      </c>
    </row>
    <row r="260" spans="1:13" x14ac:dyDescent="0.2">
      <c r="A260" t="s">
        <v>820</v>
      </c>
      <c r="B260" t="s">
        <v>851</v>
      </c>
      <c r="C260" t="s">
        <v>817</v>
      </c>
      <c r="D260" t="s">
        <v>103</v>
      </c>
      <c r="E260">
        <v>5.4570842404449904E-3</v>
      </c>
      <c r="F260">
        <v>5.2486432258605402E-3</v>
      </c>
      <c r="G260">
        <v>3.5906289436545098E-3</v>
      </c>
      <c r="H260">
        <v>3.08388077171356E-3</v>
      </c>
      <c r="I260">
        <v>2.9077590629193999E-3</v>
      </c>
      <c r="J260">
        <v>2.8227580222666701E-3</v>
      </c>
      <c r="K260">
        <v>2.7504160800125698E-3</v>
      </c>
      <c r="L260">
        <v>2.7344800570114798E-3</v>
      </c>
      <c r="M260">
        <v>2.7336583386878299E-3</v>
      </c>
    </row>
    <row r="261" spans="1:13" x14ac:dyDescent="0.2">
      <c r="A261" t="s">
        <v>820</v>
      </c>
      <c r="B261" t="s">
        <v>851</v>
      </c>
      <c r="C261" t="s">
        <v>817</v>
      </c>
      <c r="D261" t="s">
        <v>115</v>
      </c>
      <c r="E261">
        <v>0.117913716501515</v>
      </c>
      <c r="F261">
        <v>0.119649340903695</v>
      </c>
      <c r="G261">
        <v>9.1186604194235701E-2</v>
      </c>
      <c r="H261">
        <v>8.4381087820456904E-2</v>
      </c>
      <c r="I261">
        <v>9.8638062869227605E-2</v>
      </c>
      <c r="J261">
        <v>0.114388040384416</v>
      </c>
      <c r="K261">
        <v>0.11968740793598</v>
      </c>
      <c r="L261">
        <v>0.12061554738703199</v>
      </c>
      <c r="M261">
        <v>0.121934177960836</v>
      </c>
    </row>
    <row r="262" spans="1:13" x14ac:dyDescent="0.2">
      <c r="A262" t="s">
        <v>820</v>
      </c>
      <c r="B262" t="s">
        <v>851</v>
      </c>
      <c r="C262" t="s">
        <v>817</v>
      </c>
      <c r="D262" t="s">
        <v>97</v>
      </c>
      <c r="E262">
        <v>515.41265401278702</v>
      </c>
      <c r="F262">
        <v>495.72565072683199</v>
      </c>
      <c r="G262">
        <v>466.30284557048498</v>
      </c>
      <c r="H262">
        <v>400.49308832066498</v>
      </c>
      <c r="I262">
        <v>377.62070608234501</v>
      </c>
      <c r="J262">
        <v>366.58198756937298</v>
      </c>
      <c r="K262">
        <v>357.18712420633602</v>
      </c>
      <c r="L262">
        <v>355.11774520420602</v>
      </c>
      <c r="M262">
        <v>355.010802692543</v>
      </c>
    </row>
    <row r="263" spans="1:13" x14ac:dyDescent="0.2">
      <c r="A263" t="s">
        <v>820</v>
      </c>
      <c r="B263" t="s">
        <v>851</v>
      </c>
      <c r="C263" t="s">
        <v>817</v>
      </c>
      <c r="D263" t="s">
        <v>105</v>
      </c>
      <c r="E263">
        <v>7.4958502178649106E-2</v>
      </c>
      <c r="F263">
        <v>7.4974450652183902E-2</v>
      </c>
      <c r="G263">
        <v>8.3100553062238305E-2</v>
      </c>
      <c r="H263">
        <v>8.2857974810835594E-2</v>
      </c>
      <c r="I263">
        <v>8.2640659736173794E-2</v>
      </c>
      <c r="J263">
        <v>8.2467203946447701E-2</v>
      </c>
      <c r="K263">
        <v>8.2214780047261696E-2</v>
      </c>
      <c r="L263">
        <v>8.2083053969556105E-2</v>
      </c>
      <c r="M263">
        <v>8.2064275936979694E-2</v>
      </c>
    </row>
    <row r="264" spans="1:13" x14ac:dyDescent="0.2">
      <c r="A264" t="s">
        <v>820</v>
      </c>
      <c r="B264" t="s">
        <v>851</v>
      </c>
      <c r="C264" t="s">
        <v>817</v>
      </c>
      <c r="D264" t="s">
        <v>107</v>
      </c>
      <c r="E264">
        <v>1.14324484698089E-2</v>
      </c>
      <c r="F264">
        <v>1.1442183487996501E-2</v>
      </c>
      <c r="G264">
        <v>1.21598357028404E-2</v>
      </c>
      <c r="H264">
        <v>1.1994642493857699E-2</v>
      </c>
      <c r="I264">
        <v>1.1874164195326E-2</v>
      </c>
      <c r="J264">
        <v>1.1764075510834899E-2</v>
      </c>
      <c r="K264">
        <v>1.15478387003661E-2</v>
      </c>
      <c r="L264">
        <v>1.1431497388677801E-2</v>
      </c>
      <c r="M264">
        <v>1.14121873600136E-2</v>
      </c>
    </row>
    <row r="265" spans="1:13" x14ac:dyDescent="0.2">
      <c r="A265" t="s">
        <v>820</v>
      </c>
      <c r="B265" t="s">
        <v>852</v>
      </c>
      <c r="C265" t="s">
        <v>817</v>
      </c>
      <c r="D265" t="s">
        <v>109</v>
      </c>
      <c r="E265">
        <v>1.1910219714158099</v>
      </c>
      <c r="F265">
        <v>1.1265324190343899</v>
      </c>
      <c r="G265">
        <v>0.74886599065043602</v>
      </c>
      <c r="H265">
        <v>0.74804825604964897</v>
      </c>
      <c r="I265">
        <v>0.81330872269315202</v>
      </c>
      <c r="J265">
        <v>0.83543838280444405</v>
      </c>
      <c r="K265">
        <v>0.79453434098751696</v>
      </c>
      <c r="L265">
        <v>0.78061343598208</v>
      </c>
      <c r="M265">
        <v>0.77895501068168804</v>
      </c>
    </row>
    <row r="266" spans="1:13" x14ac:dyDescent="0.2">
      <c r="A266" t="s">
        <v>820</v>
      </c>
      <c r="B266" t="s">
        <v>852</v>
      </c>
      <c r="C266" t="s">
        <v>817</v>
      </c>
      <c r="D266" t="s">
        <v>100</v>
      </c>
      <c r="E266">
        <v>5.3747556323400003E-2</v>
      </c>
      <c r="F266">
        <v>5.4729265367637198E-2</v>
      </c>
      <c r="G266">
        <v>4.0736099436149302E-2</v>
      </c>
      <c r="H266">
        <v>3.4394118079024698E-2</v>
      </c>
      <c r="I266">
        <v>3.71114329295111E-2</v>
      </c>
      <c r="J266">
        <v>3.6163842618907101E-2</v>
      </c>
      <c r="K266">
        <v>3.2567089196320599E-2</v>
      </c>
      <c r="L266">
        <v>3.1564173491991802E-2</v>
      </c>
      <c r="M266">
        <v>3.1468430420149698E-2</v>
      </c>
    </row>
    <row r="267" spans="1:13" x14ac:dyDescent="0.2">
      <c r="A267" t="s">
        <v>820</v>
      </c>
      <c r="B267" t="s">
        <v>852</v>
      </c>
      <c r="C267" t="s">
        <v>817</v>
      </c>
      <c r="D267" t="s">
        <v>113</v>
      </c>
      <c r="E267">
        <v>1.60409139095034E-2</v>
      </c>
      <c r="F267">
        <v>1.5924704648058199E-2</v>
      </c>
      <c r="G267">
        <v>1.16950273494598E-2</v>
      </c>
      <c r="H267">
        <v>8.2822438870672095E-3</v>
      </c>
      <c r="I267">
        <v>7.0307826882193497E-3</v>
      </c>
      <c r="J267">
        <v>6.4879475513905998E-3</v>
      </c>
      <c r="K267">
        <v>6.1485590908948798E-3</v>
      </c>
      <c r="L267">
        <v>6.0790463378928902E-3</v>
      </c>
      <c r="M267">
        <v>6.0844184409489096E-3</v>
      </c>
    </row>
    <row r="268" spans="1:13" x14ac:dyDescent="0.2">
      <c r="A268" t="s">
        <v>820</v>
      </c>
      <c r="B268" t="s">
        <v>852</v>
      </c>
      <c r="C268" t="s">
        <v>817</v>
      </c>
      <c r="D268" t="s">
        <v>111</v>
      </c>
      <c r="E268">
        <v>6.1721970923656203E-3</v>
      </c>
      <c r="F268">
        <v>6.3791813408697303E-3</v>
      </c>
      <c r="G268">
        <v>6.7267908921424197E-3</v>
      </c>
      <c r="H268">
        <v>6.9021513086678097E-3</v>
      </c>
      <c r="I268">
        <v>7.1837179318212097E-3</v>
      </c>
      <c r="J268">
        <v>7.4505452738335204E-3</v>
      </c>
      <c r="K268">
        <v>7.54186008424307E-3</v>
      </c>
      <c r="L268">
        <v>7.5596042868113804E-3</v>
      </c>
      <c r="M268">
        <v>7.5624795925818E-3</v>
      </c>
    </row>
    <row r="269" spans="1:13" x14ac:dyDescent="0.2">
      <c r="A269" t="s">
        <v>820</v>
      </c>
      <c r="B269" t="s">
        <v>852</v>
      </c>
      <c r="C269" t="s">
        <v>817</v>
      </c>
      <c r="D269" t="s">
        <v>117</v>
      </c>
      <c r="E269">
        <v>1.8681575704715001E-2</v>
      </c>
      <c r="F269">
        <v>1.86733247366123E-2</v>
      </c>
      <c r="G269">
        <v>2.03650249754272E-2</v>
      </c>
      <c r="H269">
        <v>2.09252902655464E-2</v>
      </c>
      <c r="I269">
        <v>2.2541514779875201E-2</v>
      </c>
      <c r="J269">
        <v>2.3460719694956101E-2</v>
      </c>
      <c r="K269">
        <v>2.36785426247191E-2</v>
      </c>
      <c r="L269">
        <v>2.37069872659143E-2</v>
      </c>
      <c r="M269">
        <v>2.3678248009738501E-2</v>
      </c>
    </row>
    <row r="270" spans="1:13" x14ac:dyDescent="0.2">
      <c r="A270" t="s">
        <v>820</v>
      </c>
      <c r="B270" t="s">
        <v>852</v>
      </c>
      <c r="C270" t="s">
        <v>817</v>
      </c>
      <c r="D270" t="s">
        <v>103</v>
      </c>
      <c r="E270">
        <v>5.0535404815937697E-3</v>
      </c>
      <c r="F270">
        <v>4.8763050693100196E-3</v>
      </c>
      <c r="G270">
        <v>3.1484381630317001E-3</v>
      </c>
      <c r="H270">
        <v>2.7029930270735599E-3</v>
      </c>
      <c r="I270">
        <v>2.54797837572206E-3</v>
      </c>
      <c r="J270">
        <v>2.4731341854872801E-3</v>
      </c>
      <c r="K270">
        <v>2.4096445331803899E-3</v>
      </c>
      <c r="L270">
        <v>2.39564994480926E-3</v>
      </c>
      <c r="M270">
        <v>2.3949103284468102E-3</v>
      </c>
    </row>
    <row r="271" spans="1:13" x14ac:dyDescent="0.2">
      <c r="A271" t="s">
        <v>820</v>
      </c>
      <c r="B271" t="s">
        <v>852</v>
      </c>
      <c r="C271" t="s">
        <v>817</v>
      </c>
      <c r="D271" t="s">
        <v>115</v>
      </c>
      <c r="E271">
        <v>9.7609088955729506E-2</v>
      </c>
      <c r="F271">
        <v>9.8980330963683805E-2</v>
      </c>
      <c r="G271">
        <v>7.3368849567531105E-2</v>
      </c>
      <c r="H271">
        <v>6.7510199113592906E-2</v>
      </c>
      <c r="I271">
        <v>7.8879124233691103E-2</v>
      </c>
      <c r="J271">
        <v>9.1240733525453602E-2</v>
      </c>
      <c r="K271">
        <v>9.5261846266029404E-2</v>
      </c>
      <c r="L271">
        <v>9.5950573095679906E-2</v>
      </c>
      <c r="M271">
        <v>9.7007940818278807E-2</v>
      </c>
    </row>
    <row r="272" spans="1:13" x14ac:dyDescent="0.2">
      <c r="A272" t="s">
        <v>820</v>
      </c>
      <c r="B272" t="s">
        <v>852</v>
      </c>
      <c r="C272" t="s">
        <v>817</v>
      </c>
      <c r="D272" t="s">
        <v>97</v>
      </c>
      <c r="E272">
        <v>477.29917297288603</v>
      </c>
      <c r="F272">
        <v>460.55957717868603</v>
      </c>
      <c r="G272">
        <v>408.87694370824198</v>
      </c>
      <c r="H272">
        <v>351.02836844391902</v>
      </c>
      <c r="I272">
        <v>330.89709505174199</v>
      </c>
      <c r="J272">
        <v>321.177313316165</v>
      </c>
      <c r="K272">
        <v>312.93206588236399</v>
      </c>
      <c r="L272">
        <v>311.11498865348102</v>
      </c>
      <c r="M272">
        <v>311.01868986514103</v>
      </c>
    </row>
    <row r="273" spans="1:13" x14ac:dyDescent="0.2">
      <c r="A273" t="s">
        <v>820</v>
      </c>
      <c r="B273" t="s">
        <v>852</v>
      </c>
      <c r="C273" t="s">
        <v>817</v>
      </c>
      <c r="D273" t="s">
        <v>105</v>
      </c>
      <c r="E273">
        <v>6.1977837659696097E-2</v>
      </c>
      <c r="F273">
        <v>6.19964399161659E-2</v>
      </c>
      <c r="G273">
        <v>6.3320570721505001E-2</v>
      </c>
      <c r="H273">
        <v>6.3119607624916099E-2</v>
      </c>
      <c r="I273">
        <v>6.29444374677125E-2</v>
      </c>
      <c r="J273">
        <v>6.2801798607561105E-2</v>
      </c>
      <c r="K273">
        <v>6.2583638165060698E-2</v>
      </c>
      <c r="L273">
        <v>6.2469704604619501E-2</v>
      </c>
      <c r="M273">
        <v>6.2452851295117101E-2</v>
      </c>
    </row>
    <row r="274" spans="1:13" x14ac:dyDescent="0.2">
      <c r="A274" t="s">
        <v>820</v>
      </c>
      <c r="B274" t="s">
        <v>852</v>
      </c>
      <c r="C274" t="s">
        <v>817</v>
      </c>
      <c r="D274" t="s">
        <v>107</v>
      </c>
      <c r="E274">
        <v>9.5952462547113909E-3</v>
      </c>
      <c r="F274">
        <v>9.6036030050458705E-3</v>
      </c>
      <c r="G274">
        <v>9.4752433967644108E-3</v>
      </c>
      <c r="H274">
        <v>9.3301532626324096E-3</v>
      </c>
      <c r="I274">
        <v>9.2229397825599295E-3</v>
      </c>
      <c r="J274">
        <v>9.1255841827382698E-3</v>
      </c>
      <c r="K274">
        <v>8.9373222140441601E-3</v>
      </c>
      <c r="L274">
        <v>8.8366364827178901E-3</v>
      </c>
      <c r="M274">
        <v>8.8199073060420893E-3</v>
      </c>
    </row>
    <row r="275" spans="1:13" x14ac:dyDescent="0.2">
      <c r="A275" t="s">
        <v>820</v>
      </c>
      <c r="B275" t="s">
        <v>853</v>
      </c>
      <c r="C275" t="s">
        <v>817</v>
      </c>
      <c r="D275" t="s">
        <v>109</v>
      </c>
      <c r="E275">
        <v>1.32452586333012</v>
      </c>
      <c r="F275">
        <v>1.22375917385643</v>
      </c>
      <c r="G275">
        <v>0.74835788444038498</v>
      </c>
      <c r="H275">
        <v>0.75057912675558602</v>
      </c>
      <c r="I275">
        <v>0.81959270299044895</v>
      </c>
      <c r="J275">
        <v>0.84121016476562305</v>
      </c>
      <c r="K275">
        <v>0.79914702617751698</v>
      </c>
      <c r="L275">
        <v>0.78497088449743901</v>
      </c>
      <c r="M275">
        <v>0.78323426806562801</v>
      </c>
    </row>
    <row r="276" spans="1:13" x14ac:dyDescent="0.2">
      <c r="A276" t="s">
        <v>820</v>
      </c>
      <c r="B276" t="s">
        <v>853</v>
      </c>
      <c r="C276" t="s">
        <v>817</v>
      </c>
      <c r="D276" t="s">
        <v>100</v>
      </c>
      <c r="E276">
        <v>5.0051381414727501E-2</v>
      </c>
      <c r="F276">
        <v>5.0043919675111501E-2</v>
      </c>
      <c r="G276">
        <v>3.7754588542698003E-2</v>
      </c>
      <c r="H276">
        <v>3.1767291013671199E-2</v>
      </c>
      <c r="I276">
        <v>3.4158653400985901E-2</v>
      </c>
      <c r="J276">
        <v>3.3210571212320801E-2</v>
      </c>
      <c r="K276">
        <v>2.98406655009953E-2</v>
      </c>
      <c r="L276">
        <v>2.89063210615754E-2</v>
      </c>
      <c r="M276">
        <v>2.88192993071235E-2</v>
      </c>
    </row>
    <row r="277" spans="1:13" x14ac:dyDescent="0.2">
      <c r="A277" t="s">
        <v>820</v>
      </c>
      <c r="B277" t="s">
        <v>853</v>
      </c>
      <c r="C277" t="s">
        <v>817</v>
      </c>
      <c r="D277" t="s">
        <v>113</v>
      </c>
      <c r="E277">
        <v>1.6593240808477398E-2</v>
      </c>
      <c r="F277">
        <v>1.5894545074693098E-2</v>
      </c>
      <c r="G277">
        <v>1.1569669617344701E-2</v>
      </c>
      <c r="H277">
        <v>8.2727478360212197E-3</v>
      </c>
      <c r="I277">
        <v>7.0427622507882202E-3</v>
      </c>
      <c r="J277">
        <v>6.5068664703094399E-3</v>
      </c>
      <c r="K277">
        <v>6.17963462900919E-3</v>
      </c>
      <c r="L277">
        <v>6.1137612091331497E-3</v>
      </c>
      <c r="M277">
        <v>6.1195989241062598E-3</v>
      </c>
    </row>
    <row r="278" spans="1:13" x14ac:dyDescent="0.2">
      <c r="A278" t="s">
        <v>820</v>
      </c>
      <c r="B278" t="s">
        <v>853</v>
      </c>
      <c r="C278" t="s">
        <v>817</v>
      </c>
      <c r="D278" t="s">
        <v>111</v>
      </c>
      <c r="E278">
        <v>7.9831578687343495E-3</v>
      </c>
      <c r="F278">
        <v>7.9833785759376996E-3</v>
      </c>
      <c r="G278">
        <v>7.1867023390275002E-3</v>
      </c>
      <c r="H278">
        <v>7.3475300700049E-3</v>
      </c>
      <c r="I278">
        <v>7.6071086190242099E-3</v>
      </c>
      <c r="J278">
        <v>7.8541356938495507E-3</v>
      </c>
      <c r="K278">
        <v>7.9388718243619903E-3</v>
      </c>
      <c r="L278">
        <v>7.9553643269450695E-3</v>
      </c>
      <c r="M278">
        <v>7.9580822778541893E-3</v>
      </c>
    </row>
    <row r="279" spans="1:13" x14ac:dyDescent="0.2">
      <c r="A279" t="s">
        <v>820</v>
      </c>
      <c r="B279" t="s">
        <v>853</v>
      </c>
      <c r="C279" t="s">
        <v>817</v>
      </c>
      <c r="D279" t="s">
        <v>117</v>
      </c>
      <c r="E279">
        <v>2.4222750720040799E-2</v>
      </c>
      <c r="F279">
        <v>2.4221753748085498E-2</v>
      </c>
      <c r="G279">
        <v>2.2516523732868499E-2</v>
      </c>
      <c r="H279">
        <v>2.3127784398577499E-2</v>
      </c>
      <c r="I279">
        <v>2.49022068059821E-2</v>
      </c>
      <c r="J279">
        <v>2.5909903872266899E-2</v>
      </c>
      <c r="K279">
        <v>2.61491694003551E-2</v>
      </c>
      <c r="L279">
        <v>2.61804895683172E-2</v>
      </c>
      <c r="M279">
        <v>2.6149271936448001E-2</v>
      </c>
    </row>
    <row r="280" spans="1:13" x14ac:dyDescent="0.2">
      <c r="A280" t="s">
        <v>820</v>
      </c>
      <c r="B280" t="s">
        <v>853</v>
      </c>
      <c r="C280" t="s">
        <v>817</v>
      </c>
      <c r="D280" t="s">
        <v>103</v>
      </c>
      <c r="E280">
        <v>6.8435278747445696E-3</v>
      </c>
      <c r="F280">
        <v>6.5642107254057199E-3</v>
      </c>
      <c r="G280">
        <v>3.6087484034786899E-3</v>
      </c>
      <c r="H280">
        <v>3.0950131835115E-3</v>
      </c>
      <c r="I280">
        <v>2.9143744578803499E-3</v>
      </c>
      <c r="J280">
        <v>2.8264724316664201E-3</v>
      </c>
      <c r="K280">
        <v>2.75307866973639E-3</v>
      </c>
      <c r="L280">
        <v>2.7369577535686601E-3</v>
      </c>
      <c r="M280">
        <v>2.7361493188550298E-3</v>
      </c>
    </row>
    <row r="281" spans="1:13" x14ac:dyDescent="0.2">
      <c r="A281" t="s">
        <v>820</v>
      </c>
      <c r="B281" t="s">
        <v>853</v>
      </c>
      <c r="C281" t="s">
        <v>817</v>
      </c>
      <c r="D281" t="s">
        <v>115</v>
      </c>
      <c r="E281">
        <v>0.11546223915514101</v>
      </c>
      <c r="F281">
        <v>0.11311305212806499</v>
      </c>
      <c r="G281">
        <v>7.65279066693412E-2</v>
      </c>
      <c r="H281">
        <v>7.0727611063452503E-2</v>
      </c>
      <c r="I281">
        <v>8.2581189116489997E-2</v>
      </c>
      <c r="J281">
        <v>9.6085022960257699E-2</v>
      </c>
      <c r="K281">
        <v>0.100835100502492</v>
      </c>
      <c r="L281">
        <v>0.101699463667799</v>
      </c>
      <c r="M281">
        <v>0.102838135080632</v>
      </c>
    </row>
    <row r="282" spans="1:13" x14ac:dyDescent="0.2">
      <c r="A282" t="s">
        <v>820</v>
      </c>
      <c r="B282" t="s">
        <v>853</v>
      </c>
      <c r="C282" t="s">
        <v>817</v>
      </c>
      <c r="D282" t="s">
        <v>97</v>
      </c>
      <c r="E282">
        <v>646.35955917768695</v>
      </c>
      <c r="F282">
        <v>619.97919050963606</v>
      </c>
      <c r="G282">
        <v>468.65631415217302</v>
      </c>
      <c r="H282">
        <v>401.938986622622</v>
      </c>
      <c r="I282">
        <v>378.480038113322</v>
      </c>
      <c r="J282">
        <v>367.06432227775298</v>
      </c>
      <c r="K282">
        <v>357.53282612461601</v>
      </c>
      <c r="L282">
        <v>355.43918726579602</v>
      </c>
      <c r="M282">
        <v>355.33433724689201</v>
      </c>
    </row>
    <row r="283" spans="1:13" x14ac:dyDescent="0.2">
      <c r="A283" t="s">
        <v>820</v>
      </c>
      <c r="B283" t="s">
        <v>853</v>
      </c>
      <c r="C283" t="s">
        <v>817</v>
      </c>
      <c r="D283" t="s">
        <v>105</v>
      </c>
      <c r="E283">
        <v>0.103915945188398</v>
      </c>
      <c r="F283">
        <v>0.103915848031505</v>
      </c>
      <c r="G283">
        <v>8.4650150549112596E-2</v>
      </c>
      <c r="H283">
        <v>8.4399803010986804E-2</v>
      </c>
      <c r="I283">
        <v>8.4160493061109204E-2</v>
      </c>
      <c r="J283">
        <v>8.3975997394425794E-2</v>
      </c>
      <c r="K283">
        <v>8.3738807859653194E-2</v>
      </c>
      <c r="L283">
        <v>8.3617696234531205E-2</v>
      </c>
      <c r="M283">
        <v>8.3601937164243995E-2</v>
      </c>
    </row>
    <row r="284" spans="1:13" x14ac:dyDescent="0.2">
      <c r="A284" t="s">
        <v>820</v>
      </c>
      <c r="B284" t="s">
        <v>853</v>
      </c>
      <c r="C284" t="s">
        <v>817</v>
      </c>
      <c r="D284" t="s">
        <v>107</v>
      </c>
      <c r="E284">
        <v>1.5136565539031499E-2</v>
      </c>
      <c r="F284">
        <v>1.5132436853720101E-2</v>
      </c>
      <c r="G284">
        <v>1.2256341713905499E-2</v>
      </c>
      <c r="H284">
        <v>1.2096452740922199E-2</v>
      </c>
      <c r="I284">
        <v>1.19745453620015E-2</v>
      </c>
      <c r="J284">
        <v>1.18656769239457E-2</v>
      </c>
      <c r="K284">
        <v>1.1664609078110001E-2</v>
      </c>
      <c r="L284">
        <v>1.15577855285107E-2</v>
      </c>
      <c r="M284">
        <v>1.15403315240805E-2</v>
      </c>
    </row>
    <row r="285" spans="1:13" x14ac:dyDescent="0.2">
      <c r="A285" t="s">
        <v>820</v>
      </c>
      <c r="B285" t="s">
        <v>854</v>
      </c>
      <c r="C285" t="s">
        <v>817</v>
      </c>
      <c r="D285" t="s">
        <v>109</v>
      </c>
      <c r="E285">
        <v>1.5223939848433501</v>
      </c>
      <c r="F285">
        <v>1.4268996671673499</v>
      </c>
      <c r="G285">
        <v>0.94290574919654002</v>
      </c>
      <c r="H285">
        <v>0.94494255145552597</v>
      </c>
      <c r="I285">
        <v>1.02989310320508</v>
      </c>
      <c r="J285">
        <v>1.0640775159295499</v>
      </c>
      <c r="K285">
        <v>1.0153346676524699</v>
      </c>
      <c r="L285">
        <v>0.99842871549713996</v>
      </c>
      <c r="M285">
        <v>0.99631104661760195</v>
      </c>
    </row>
    <row r="286" spans="1:13" x14ac:dyDescent="0.2">
      <c r="A286" t="s">
        <v>820</v>
      </c>
      <c r="B286" t="s">
        <v>854</v>
      </c>
      <c r="C286" t="s">
        <v>817</v>
      </c>
      <c r="D286" t="s">
        <v>100</v>
      </c>
      <c r="E286">
        <v>6.5070071642395699E-2</v>
      </c>
      <c r="F286">
        <v>6.6211903874890093E-2</v>
      </c>
      <c r="G286">
        <v>5.1863875747334198E-2</v>
      </c>
      <c r="H286">
        <v>4.5366052582126802E-2</v>
      </c>
      <c r="I286">
        <v>4.9846393307722697E-2</v>
      </c>
      <c r="J286">
        <v>4.9583527777105597E-2</v>
      </c>
      <c r="K286">
        <v>4.5477513948190398E-2</v>
      </c>
      <c r="L286">
        <v>4.42992823821583E-2</v>
      </c>
      <c r="M286">
        <v>4.41738160487503E-2</v>
      </c>
    </row>
    <row r="287" spans="1:13" x14ac:dyDescent="0.2">
      <c r="A287" t="s">
        <v>820</v>
      </c>
      <c r="B287" t="s">
        <v>854</v>
      </c>
      <c r="C287" t="s">
        <v>817</v>
      </c>
      <c r="D287" t="s">
        <v>113</v>
      </c>
      <c r="E287">
        <v>2.2325565052594198E-2</v>
      </c>
      <c r="F287">
        <v>2.20299843395125E-2</v>
      </c>
      <c r="G287">
        <v>1.6292630733618099E-2</v>
      </c>
      <c r="H287">
        <v>1.1713181970577901E-2</v>
      </c>
      <c r="I287">
        <v>9.9658271383668996E-3</v>
      </c>
      <c r="J287">
        <v>9.2161483649784107E-3</v>
      </c>
      <c r="K287">
        <v>8.7565614877693695E-3</v>
      </c>
      <c r="L287">
        <v>8.6642177128347202E-3</v>
      </c>
      <c r="M287">
        <v>8.6730560628641099E-3</v>
      </c>
    </row>
    <row r="288" spans="1:13" x14ac:dyDescent="0.2">
      <c r="A288" t="s">
        <v>820</v>
      </c>
      <c r="B288" t="s">
        <v>854</v>
      </c>
      <c r="C288" t="s">
        <v>817</v>
      </c>
      <c r="D288" t="s">
        <v>111</v>
      </c>
      <c r="E288">
        <v>9.0586882707298401E-3</v>
      </c>
      <c r="F288">
        <v>9.2974821110538008E-3</v>
      </c>
      <c r="G288">
        <v>8.5376516602025301E-3</v>
      </c>
      <c r="H288">
        <v>8.8120873372951897E-3</v>
      </c>
      <c r="I288">
        <v>9.2578495151069608E-3</v>
      </c>
      <c r="J288">
        <v>9.6786848177617194E-3</v>
      </c>
      <c r="K288">
        <v>9.8205638480490798E-3</v>
      </c>
      <c r="L288">
        <v>9.8479961858985304E-3</v>
      </c>
      <c r="M288">
        <v>9.8513777200476792E-3</v>
      </c>
    </row>
    <row r="289" spans="1:13" x14ac:dyDescent="0.2">
      <c r="A289" t="s">
        <v>820</v>
      </c>
      <c r="B289" t="s">
        <v>854</v>
      </c>
      <c r="C289" t="s">
        <v>817</v>
      </c>
      <c r="D289" t="s">
        <v>117</v>
      </c>
      <c r="E289">
        <v>1.92063217027383E-2</v>
      </c>
      <c r="F289">
        <v>1.9204994996675301E-2</v>
      </c>
      <c r="G289">
        <v>1.86090522516358E-2</v>
      </c>
      <c r="H289">
        <v>1.91352078488972E-2</v>
      </c>
      <c r="I289">
        <v>2.0651541871577399E-2</v>
      </c>
      <c r="J289">
        <v>2.15136096654584E-2</v>
      </c>
      <c r="K289">
        <v>2.17149616252163E-2</v>
      </c>
      <c r="L289">
        <v>2.1741453463528501E-2</v>
      </c>
      <c r="M289">
        <v>2.1713862107177E-2</v>
      </c>
    </row>
    <row r="290" spans="1:13" x14ac:dyDescent="0.2">
      <c r="A290" t="s">
        <v>820</v>
      </c>
      <c r="B290" t="s">
        <v>854</v>
      </c>
      <c r="C290" t="s">
        <v>817</v>
      </c>
      <c r="D290" t="s">
        <v>103</v>
      </c>
      <c r="E290">
        <v>5.4335514145956399E-3</v>
      </c>
      <c r="F290">
        <v>5.2137669969820801E-3</v>
      </c>
      <c r="G290">
        <v>2.8970415804571402E-3</v>
      </c>
      <c r="H290">
        <v>2.4969562579167199E-3</v>
      </c>
      <c r="I290">
        <v>2.36191592668091E-3</v>
      </c>
      <c r="J290">
        <v>2.29661988656448E-3</v>
      </c>
      <c r="K290">
        <v>2.2381078452845299E-3</v>
      </c>
      <c r="L290">
        <v>2.2252112807154699E-3</v>
      </c>
      <c r="M290">
        <v>2.2244656675415799E-3</v>
      </c>
    </row>
    <row r="291" spans="1:13" x14ac:dyDescent="0.2">
      <c r="A291" t="s">
        <v>820</v>
      </c>
      <c r="B291" t="s">
        <v>854</v>
      </c>
      <c r="C291" t="s">
        <v>817</v>
      </c>
      <c r="D291" t="s">
        <v>115</v>
      </c>
      <c r="E291">
        <v>0.14395839876809899</v>
      </c>
      <c r="F291">
        <v>0.144953170601543</v>
      </c>
      <c r="G291">
        <v>9.6244794241751905E-2</v>
      </c>
      <c r="H291">
        <v>8.8784800425833005E-2</v>
      </c>
      <c r="I291">
        <v>0.104353382711356</v>
      </c>
      <c r="J291">
        <v>0.12039203367489699</v>
      </c>
      <c r="K291">
        <v>0.125068077746918</v>
      </c>
      <c r="L291">
        <v>0.12578930788384601</v>
      </c>
      <c r="M291">
        <v>0.12704171390642099</v>
      </c>
    </row>
    <row r="292" spans="1:13" x14ac:dyDescent="0.2">
      <c r="A292" t="s">
        <v>820</v>
      </c>
      <c r="B292" t="s">
        <v>854</v>
      </c>
      <c r="C292" t="s">
        <v>817</v>
      </c>
      <c r="D292" t="s">
        <v>97</v>
      </c>
      <c r="E292">
        <v>513.19085687683798</v>
      </c>
      <c r="F292">
        <v>492.43209114380198</v>
      </c>
      <c r="G292">
        <v>376.22936435019699</v>
      </c>
      <c r="H292">
        <v>324.27132106736002</v>
      </c>
      <c r="I292">
        <v>306.73378914527399</v>
      </c>
      <c r="J292">
        <v>298.25406074980401</v>
      </c>
      <c r="K292">
        <v>290.65537069491398</v>
      </c>
      <c r="L292">
        <v>288.980455837242</v>
      </c>
      <c r="M292">
        <v>288.88371332331297</v>
      </c>
    </row>
    <row r="293" spans="1:13" x14ac:dyDescent="0.2">
      <c r="A293" t="s">
        <v>820</v>
      </c>
      <c r="B293" t="s">
        <v>854</v>
      </c>
      <c r="C293" t="s">
        <v>817</v>
      </c>
      <c r="D293" t="s">
        <v>105</v>
      </c>
      <c r="E293">
        <v>7.14466536732664E-2</v>
      </c>
      <c r="F293">
        <v>7.1456389664899006E-2</v>
      </c>
      <c r="G293">
        <v>5.1441354234847997E-2</v>
      </c>
      <c r="H293">
        <v>5.12786263548397E-2</v>
      </c>
      <c r="I293">
        <v>5.1173305532161401E-2</v>
      </c>
      <c r="J293">
        <v>5.1067297953886502E-2</v>
      </c>
      <c r="K293">
        <v>5.0833891507281501E-2</v>
      </c>
      <c r="L293">
        <v>5.0706164254834603E-2</v>
      </c>
      <c r="M293">
        <v>5.06845418379131E-2</v>
      </c>
    </row>
    <row r="294" spans="1:13" x14ac:dyDescent="0.2">
      <c r="A294" t="s">
        <v>820</v>
      </c>
      <c r="B294" t="s">
        <v>854</v>
      </c>
      <c r="C294" t="s">
        <v>817</v>
      </c>
      <c r="D294" t="s">
        <v>107</v>
      </c>
      <c r="E294">
        <v>1.10001744506939E-2</v>
      </c>
      <c r="F294">
        <v>1.1007075168849001E-2</v>
      </c>
      <c r="G294">
        <v>8.0472421778965599E-3</v>
      </c>
      <c r="H294">
        <v>7.9075317973170602E-3</v>
      </c>
      <c r="I294">
        <v>7.8205912186750295E-3</v>
      </c>
      <c r="J294">
        <v>7.7306087769760798E-3</v>
      </c>
      <c r="K294">
        <v>7.5247249292059301E-3</v>
      </c>
      <c r="L294">
        <v>7.4117901629094799E-3</v>
      </c>
      <c r="M294">
        <v>7.3923563752556496E-3</v>
      </c>
    </row>
    <row r="295" spans="1:13" x14ac:dyDescent="0.2">
      <c r="A295" t="s">
        <v>820</v>
      </c>
      <c r="B295" t="s">
        <v>855</v>
      </c>
      <c r="C295" t="s">
        <v>817</v>
      </c>
      <c r="D295" t="s">
        <v>109</v>
      </c>
      <c r="E295">
        <v>1.3832058816653101</v>
      </c>
      <c r="F295">
        <v>1.3178701180315799</v>
      </c>
      <c r="G295">
        <v>0.85914982702097598</v>
      </c>
      <c r="H295">
        <v>0.859345938219368</v>
      </c>
      <c r="I295">
        <v>0.93205630413901297</v>
      </c>
      <c r="J295">
        <v>0.96057198569496804</v>
      </c>
      <c r="K295">
        <v>0.91738560478669096</v>
      </c>
      <c r="L295">
        <v>0.90207767267136396</v>
      </c>
      <c r="M295">
        <v>0.90048302936686297</v>
      </c>
    </row>
    <row r="296" spans="1:13" x14ac:dyDescent="0.2">
      <c r="A296" t="s">
        <v>820</v>
      </c>
      <c r="B296" t="s">
        <v>855</v>
      </c>
      <c r="C296" t="s">
        <v>817</v>
      </c>
      <c r="D296" t="s">
        <v>100</v>
      </c>
      <c r="E296">
        <v>5.94068550741116E-2</v>
      </c>
      <c r="F296">
        <v>6.1337447478856902E-2</v>
      </c>
      <c r="G296">
        <v>4.6285426885500101E-2</v>
      </c>
      <c r="H296">
        <v>4.0065819305051903E-2</v>
      </c>
      <c r="I296">
        <v>4.3546148365192501E-2</v>
      </c>
      <c r="J296">
        <v>4.3104677650748401E-2</v>
      </c>
      <c r="K296">
        <v>3.9485682791449699E-2</v>
      </c>
      <c r="L296">
        <v>3.8434663146501902E-2</v>
      </c>
      <c r="M296">
        <v>3.8339775647928599E-2</v>
      </c>
    </row>
    <row r="297" spans="1:13" x14ac:dyDescent="0.2">
      <c r="A297" t="s">
        <v>820</v>
      </c>
      <c r="B297" t="s">
        <v>855</v>
      </c>
      <c r="C297" t="s">
        <v>817</v>
      </c>
      <c r="D297" t="s">
        <v>113</v>
      </c>
      <c r="E297">
        <v>1.9714555209117399E-2</v>
      </c>
      <c r="F297">
        <v>1.9901541487887298E-2</v>
      </c>
      <c r="G297">
        <v>1.44841241212761E-2</v>
      </c>
      <c r="H297">
        <v>1.03928489202233E-2</v>
      </c>
      <c r="I297">
        <v>8.8513167354079894E-3</v>
      </c>
      <c r="J297">
        <v>8.1984519890971903E-3</v>
      </c>
      <c r="K297">
        <v>7.8016793096789697E-3</v>
      </c>
      <c r="L297">
        <v>7.7210298232482499E-3</v>
      </c>
      <c r="M297">
        <v>7.7290643196978003E-3</v>
      </c>
    </row>
    <row r="298" spans="1:13" x14ac:dyDescent="0.2">
      <c r="A298" t="s">
        <v>820</v>
      </c>
      <c r="B298" t="s">
        <v>855</v>
      </c>
      <c r="C298" t="s">
        <v>817</v>
      </c>
      <c r="D298" t="s">
        <v>111</v>
      </c>
      <c r="E298">
        <v>7.7996656237426798E-3</v>
      </c>
      <c r="F298">
        <v>8.1778425373546099E-3</v>
      </c>
      <c r="G298">
        <v>8.0438421583301795E-3</v>
      </c>
      <c r="H298">
        <v>8.2778574211020504E-3</v>
      </c>
      <c r="I298">
        <v>8.6492502991401907E-3</v>
      </c>
      <c r="J298">
        <v>9.0018677074285101E-3</v>
      </c>
      <c r="K298">
        <v>9.1238432394195792E-3</v>
      </c>
      <c r="L298">
        <v>9.1476142134827507E-3</v>
      </c>
      <c r="M298">
        <v>9.1521335760084595E-3</v>
      </c>
    </row>
    <row r="299" spans="1:13" x14ac:dyDescent="0.2">
      <c r="A299" t="s">
        <v>820</v>
      </c>
      <c r="B299" t="s">
        <v>855</v>
      </c>
      <c r="C299" t="s">
        <v>817</v>
      </c>
      <c r="D299" t="s">
        <v>117</v>
      </c>
      <c r="E299">
        <v>1.90060615666914E-2</v>
      </c>
      <c r="F299">
        <v>1.9011606982996899E-2</v>
      </c>
      <c r="G299">
        <v>1.9249866743537999E-2</v>
      </c>
      <c r="H299">
        <v>1.9766748846073101E-2</v>
      </c>
      <c r="I299">
        <v>2.1261040882090299E-2</v>
      </c>
      <c r="J299">
        <v>2.2110420777413702E-2</v>
      </c>
      <c r="K299">
        <v>2.2314122699341601E-2</v>
      </c>
      <c r="L299">
        <v>2.2340598935908701E-2</v>
      </c>
      <c r="M299">
        <v>2.2314649920635199E-2</v>
      </c>
    </row>
    <row r="300" spans="1:13" x14ac:dyDescent="0.2">
      <c r="A300" t="s">
        <v>820</v>
      </c>
      <c r="B300" t="s">
        <v>855</v>
      </c>
      <c r="C300" t="s">
        <v>817</v>
      </c>
      <c r="D300" t="s">
        <v>103</v>
      </c>
      <c r="E300">
        <v>5.3372052324011498E-3</v>
      </c>
      <c r="F300">
        <v>5.1334014820859199E-3</v>
      </c>
      <c r="G300">
        <v>3.0201413797433501E-3</v>
      </c>
      <c r="H300">
        <v>2.5951880065742399E-3</v>
      </c>
      <c r="I300">
        <v>2.4478823507510798E-3</v>
      </c>
      <c r="J300">
        <v>2.3789432901708098E-3</v>
      </c>
      <c r="K300">
        <v>2.32023545360716E-3</v>
      </c>
      <c r="L300">
        <v>2.3071837661429598E-3</v>
      </c>
      <c r="M300">
        <v>2.3065962721142801E-3</v>
      </c>
    </row>
    <row r="301" spans="1:13" x14ac:dyDescent="0.2">
      <c r="A301" t="s">
        <v>820</v>
      </c>
      <c r="B301" t="s">
        <v>855</v>
      </c>
      <c r="C301" t="s">
        <v>817</v>
      </c>
      <c r="D301" t="s">
        <v>115</v>
      </c>
      <c r="E301">
        <v>0.12256086698070399</v>
      </c>
      <c r="F301">
        <v>0.126298213300644</v>
      </c>
      <c r="G301">
        <v>8.9059992025861498E-2</v>
      </c>
      <c r="H301">
        <v>8.1956397564837302E-2</v>
      </c>
      <c r="I301">
        <v>9.5546391657596402E-2</v>
      </c>
      <c r="J301">
        <v>0.109994770790119</v>
      </c>
      <c r="K301">
        <v>0.11459076736651</v>
      </c>
      <c r="L301">
        <v>0.11535496668681</v>
      </c>
      <c r="M301">
        <v>0.11667093879740401</v>
      </c>
    </row>
    <row r="302" spans="1:13" x14ac:dyDescent="0.2">
      <c r="A302" t="s">
        <v>820</v>
      </c>
      <c r="B302" t="s">
        <v>855</v>
      </c>
      <c r="C302" t="s">
        <v>817</v>
      </c>
      <c r="D302" t="s">
        <v>97</v>
      </c>
      <c r="E302">
        <v>504.09032569753299</v>
      </c>
      <c r="F302">
        <v>484.84163291406003</v>
      </c>
      <c r="G302">
        <v>392.21525961868701</v>
      </c>
      <c r="H302">
        <v>337.028180651154</v>
      </c>
      <c r="I302">
        <v>317.89819261081601</v>
      </c>
      <c r="J302">
        <v>308.94507617441297</v>
      </c>
      <c r="K302">
        <v>301.32107769247102</v>
      </c>
      <c r="L302">
        <v>299.62608113620701</v>
      </c>
      <c r="M302">
        <v>299.54964604923703</v>
      </c>
    </row>
    <row r="303" spans="1:13" x14ac:dyDescent="0.2">
      <c r="A303" t="s">
        <v>820</v>
      </c>
      <c r="B303" t="s">
        <v>855</v>
      </c>
      <c r="C303" t="s">
        <v>817</v>
      </c>
      <c r="D303" t="s">
        <v>105</v>
      </c>
      <c r="E303">
        <v>7.0528034834254905E-2</v>
      </c>
      <c r="F303">
        <v>7.0536683836034397E-2</v>
      </c>
      <c r="G303">
        <v>5.8877554243911202E-2</v>
      </c>
      <c r="H303">
        <v>5.8624548022973899E-2</v>
      </c>
      <c r="I303">
        <v>5.8373287689134898E-2</v>
      </c>
      <c r="J303">
        <v>5.8187133066211601E-2</v>
      </c>
      <c r="K303">
        <v>5.7959496438678398E-2</v>
      </c>
      <c r="L303">
        <v>5.7842437918959197E-2</v>
      </c>
      <c r="M303">
        <v>5.7828016121773101E-2</v>
      </c>
    </row>
    <row r="304" spans="1:13" x14ac:dyDescent="0.2">
      <c r="A304" t="s">
        <v>820</v>
      </c>
      <c r="B304" t="s">
        <v>855</v>
      </c>
      <c r="C304" t="s">
        <v>817</v>
      </c>
      <c r="D304" t="s">
        <v>107</v>
      </c>
      <c r="E304">
        <v>1.08080178824822E-2</v>
      </c>
      <c r="F304">
        <v>1.0823404444911901E-2</v>
      </c>
      <c r="G304">
        <v>8.9400447560844705E-3</v>
      </c>
      <c r="H304">
        <v>8.7875304132281201E-3</v>
      </c>
      <c r="I304">
        <v>8.6701367037413692E-3</v>
      </c>
      <c r="J304">
        <v>8.5693562986475392E-3</v>
      </c>
      <c r="K304">
        <v>8.37839640461897E-3</v>
      </c>
      <c r="L304">
        <v>8.2750754361036894E-3</v>
      </c>
      <c r="M304">
        <v>8.2582872012105998E-3</v>
      </c>
    </row>
    <row r="305" spans="1:13" x14ac:dyDescent="0.2">
      <c r="A305" t="s">
        <v>820</v>
      </c>
      <c r="B305" t="s">
        <v>851</v>
      </c>
      <c r="C305" t="s">
        <v>36</v>
      </c>
      <c r="D305" t="s">
        <v>109</v>
      </c>
      <c r="E305">
        <v>0</v>
      </c>
      <c r="F305">
        <v>0</v>
      </c>
      <c r="G305">
        <v>0</v>
      </c>
      <c r="H305">
        <v>0</v>
      </c>
      <c r="I305">
        <v>0</v>
      </c>
      <c r="J305">
        <v>0</v>
      </c>
      <c r="K305">
        <v>0</v>
      </c>
      <c r="L305">
        <v>0</v>
      </c>
      <c r="M305">
        <v>0</v>
      </c>
    </row>
    <row r="306" spans="1:13" x14ac:dyDescent="0.2">
      <c r="A306" t="s">
        <v>820</v>
      </c>
      <c r="B306" t="s">
        <v>851</v>
      </c>
      <c r="C306" t="s">
        <v>36</v>
      </c>
      <c r="D306" t="s">
        <v>100</v>
      </c>
      <c r="E306">
        <v>0</v>
      </c>
      <c r="F306">
        <v>0</v>
      </c>
      <c r="G306">
        <v>0</v>
      </c>
      <c r="H306">
        <v>0</v>
      </c>
      <c r="I306">
        <v>0</v>
      </c>
      <c r="J306">
        <v>0</v>
      </c>
      <c r="K306">
        <v>0</v>
      </c>
      <c r="L306">
        <v>0</v>
      </c>
      <c r="M306">
        <v>0</v>
      </c>
    </row>
    <row r="307" spans="1:13" x14ac:dyDescent="0.2">
      <c r="A307" t="s">
        <v>820</v>
      </c>
      <c r="B307" t="s">
        <v>851</v>
      </c>
      <c r="C307" t="s">
        <v>36</v>
      </c>
      <c r="D307" t="s">
        <v>113</v>
      </c>
      <c r="E307">
        <v>0</v>
      </c>
      <c r="F307">
        <v>0</v>
      </c>
      <c r="G307">
        <v>0</v>
      </c>
      <c r="H307">
        <v>0</v>
      </c>
      <c r="I307">
        <v>0</v>
      </c>
      <c r="J307">
        <v>0</v>
      </c>
      <c r="K307">
        <v>0</v>
      </c>
      <c r="L307">
        <v>0</v>
      </c>
      <c r="M307">
        <v>0</v>
      </c>
    </row>
    <row r="308" spans="1:13" x14ac:dyDescent="0.2">
      <c r="A308" t="s">
        <v>820</v>
      </c>
      <c r="B308" t="s">
        <v>851</v>
      </c>
      <c r="C308" t="s">
        <v>36</v>
      </c>
      <c r="D308" t="s">
        <v>111</v>
      </c>
      <c r="E308">
        <v>0</v>
      </c>
      <c r="F308">
        <v>0</v>
      </c>
      <c r="G308">
        <v>0</v>
      </c>
      <c r="H308">
        <v>0</v>
      </c>
      <c r="I308">
        <v>0</v>
      </c>
      <c r="J308">
        <v>0</v>
      </c>
      <c r="K308">
        <v>0</v>
      </c>
      <c r="L308">
        <v>0</v>
      </c>
      <c r="M308">
        <v>0</v>
      </c>
    </row>
    <row r="309" spans="1:13" x14ac:dyDescent="0.2">
      <c r="A309" t="s">
        <v>820</v>
      </c>
      <c r="B309" t="s">
        <v>851</v>
      </c>
      <c r="C309" t="s">
        <v>36</v>
      </c>
      <c r="D309" t="s">
        <v>117</v>
      </c>
      <c r="E309">
        <v>0</v>
      </c>
      <c r="F309">
        <v>0</v>
      </c>
      <c r="G309">
        <v>0</v>
      </c>
      <c r="H309">
        <v>0</v>
      </c>
      <c r="I309">
        <v>0</v>
      </c>
      <c r="J309">
        <v>0</v>
      </c>
      <c r="K309">
        <v>0</v>
      </c>
      <c r="L309">
        <v>0</v>
      </c>
      <c r="M309">
        <v>0</v>
      </c>
    </row>
    <row r="310" spans="1:13" x14ac:dyDescent="0.2">
      <c r="A310" t="s">
        <v>820</v>
      </c>
      <c r="B310" t="s">
        <v>851</v>
      </c>
      <c r="C310" t="s">
        <v>36</v>
      </c>
      <c r="D310" t="s">
        <v>103</v>
      </c>
      <c r="E310">
        <v>0</v>
      </c>
      <c r="F310">
        <v>0</v>
      </c>
      <c r="G310">
        <v>0</v>
      </c>
      <c r="H310">
        <v>0</v>
      </c>
      <c r="I310">
        <v>0</v>
      </c>
      <c r="J310">
        <v>0</v>
      </c>
      <c r="K310">
        <v>0</v>
      </c>
      <c r="L310">
        <v>0</v>
      </c>
      <c r="M310">
        <v>0</v>
      </c>
    </row>
    <row r="311" spans="1:13" x14ac:dyDescent="0.2">
      <c r="A311" t="s">
        <v>820</v>
      </c>
      <c r="B311" t="s">
        <v>851</v>
      </c>
      <c r="C311" t="s">
        <v>36</v>
      </c>
      <c r="D311" t="s">
        <v>115</v>
      </c>
      <c r="E311">
        <v>0</v>
      </c>
      <c r="F311">
        <v>0</v>
      </c>
      <c r="G311">
        <v>0</v>
      </c>
      <c r="H311">
        <v>0</v>
      </c>
      <c r="I311">
        <v>0</v>
      </c>
      <c r="J311">
        <v>0</v>
      </c>
      <c r="K311">
        <v>0</v>
      </c>
      <c r="L311">
        <v>0</v>
      </c>
      <c r="M311">
        <v>0</v>
      </c>
    </row>
    <row r="312" spans="1:13" x14ac:dyDescent="0.2">
      <c r="A312" t="s">
        <v>820</v>
      </c>
      <c r="B312" t="s">
        <v>851</v>
      </c>
      <c r="C312" t="s">
        <v>36</v>
      </c>
      <c r="D312" t="s">
        <v>97</v>
      </c>
      <c r="E312">
        <v>0</v>
      </c>
      <c r="F312">
        <v>0</v>
      </c>
      <c r="G312">
        <v>0</v>
      </c>
      <c r="H312">
        <v>0</v>
      </c>
      <c r="I312">
        <v>0</v>
      </c>
      <c r="J312">
        <v>0</v>
      </c>
      <c r="K312">
        <v>0</v>
      </c>
      <c r="L312">
        <v>0</v>
      </c>
      <c r="M312">
        <v>0</v>
      </c>
    </row>
    <row r="313" spans="1:13" x14ac:dyDescent="0.2">
      <c r="A313" t="s">
        <v>820</v>
      </c>
      <c r="B313" t="s">
        <v>851</v>
      </c>
      <c r="C313" t="s">
        <v>36</v>
      </c>
      <c r="D313" t="s">
        <v>105</v>
      </c>
      <c r="E313">
        <v>8.0121904518950099E-2</v>
      </c>
      <c r="F313">
        <v>8.0121904518950099E-2</v>
      </c>
      <c r="G313">
        <v>8.1579459544151703E-2</v>
      </c>
      <c r="H313">
        <v>8.1127256110623505E-2</v>
      </c>
      <c r="I313">
        <v>8.0580955051998401E-2</v>
      </c>
      <c r="J313">
        <v>8.0634329844886596E-2</v>
      </c>
      <c r="K313">
        <v>8.2092441021470605E-2</v>
      </c>
      <c r="L313">
        <v>8.1337497602293599E-2</v>
      </c>
      <c r="M313">
        <v>9.07156284224344E-2</v>
      </c>
    </row>
    <row r="314" spans="1:13" x14ac:dyDescent="0.2">
      <c r="A314" t="s">
        <v>820</v>
      </c>
      <c r="B314" t="s">
        <v>851</v>
      </c>
      <c r="C314" t="s">
        <v>36</v>
      </c>
      <c r="D314" t="s">
        <v>107</v>
      </c>
      <c r="E314">
        <v>1.03108758060313E-2</v>
      </c>
      <c r="F314">
        <v>1.03108758060313E-2</v>
      </c>
      <c r="G314">
        <v>1.04950105114693E-2</v>
      </c>
      <c r="H314">
        <v>1.0437861219331801E-2</v>
      </c>
      <c r="I314">
        <v>1.03688634344179E-2</v>
      </c>
      <c r="J314">
        <v>1.03756090226824E-2</v>
      </c>
      <c r="K314">
        <v>1.0559814868786901E-2</v>
      </c>
      <c r="L314">
        <v>1.04644458943117E-2</v>
      </c>
      <c r="M314">
        <v>1.1649186967367799E-2</v>
      </c>
    </row>
    <row r="315" spans="1:13" x14ac:dyDescent="0.2">
      <c r="A315" t="s">
        <v>820</v>
      </c>
      <c r="B315" t="s">
        <v>852</v>
      </c>
      <c r="C315" t="s">
        <v>36</v>
      </c>
      <c r="D315" t="s">
        <v>109</v>
      </c>
      <c r="E315">
        <v>0</v>
      </c>
      <c r="F315">
        <v>0</v>
      </c>
      <c r="G315">
        <v>0</v>
      </c>
      <c r="H315">
        <v>0</v>
      </c>
      <c r="I315">
        <v>0</v>
      </c>
      <c r="J315">
        <v>0</v>
      </c>
      <c r="K315">
        <v>0</v>
      </c>
      <c r="L315">
        <v>0</v>
      </c>
      <c r="M315">
        <v>0</v>
      </c>
    </row>
    <row r="316" spans="1:13" x14ac:dyDescent="0.2">
      <c r="A316" t="s">
        <v>820</v>
      </c>
      <c r="B316" t="s">
        <v>852</v>
      </c>
      <c r="C316" t="s">
        <v>36</v>
      </c>
      <c r="D316" t="s">
        <v>100</v>
      </c>
      <c r="E316">
        <v>0</v>
      </c>
      <c r="F316">
        <v>0</v>
      </c>
      <c r="G316">
        <v>0</v>
      </c>
      <c r="H316">
        <v>0</v>
      </c>
      <c r="I316">
        <v>0</v>
      </c>
      <c r="J316">
        <v>0</v>
      </c>
      <c r="K316">
        <v>0</v>
      </c>
      <c r="L316">
        <v>0</v>
      </c>
      <c r="M316">
        <v>0</v>
      </c>
    </row>
    <row r="317" spans="1:13" x14ac:dyDescent="0.2">
      <c r="A317" t="s">
        <v>820</v>
      </c>
      <c r="B317" t="s">
        <v>852</v>
      </c>
      <c r="C317" t="s">
        <v>36</v>
      </c>
      <c r="D317" t="s">
        <v>113</v>
      </c>
      <c r="E317">
        <v>0</v>
      </c>
      <c r="F317">
        <v>0</v>
      </c>
      <c r="G317">
        <v>0</v>
      </c>
      <c r="H317">
        <v>0</v>
      </c>
      <c r="I317">
        <v>0</v>
      </c>
      <c r="J317">
        <v>0</v>
      </c>
      <c r="K317">
        <v>0</v>
      </c>
      <c r="L317">
        <v>0</v>
      </c>
      <c r="M317">
        <v>0</v>
      </c>
    </row>
    <row r="318" spans="1:13" x14ac:dyDescent="0.2">
      <c r="A318" t="s">
        <v>820</v>
      </c>
      <c r="B318" t="s">
        <v>852</v>
      </c>
      <c r="C318" t="s">
        <v>36</v>
      </c>
      <c r="D318" t="s">
        <v>111</v>
      </c>
      <c r="E318">
        <v>0</v>
      </c>
      <c r="F318">
        <v>0</v>
      </c>
      <c r="G318">
        <v>0</v>
      </c>
      <c r="H318">
        <v>0</v>
      </c>
      <c r="I318">
        <v>0</v>
      </c>
      <c r="J318">
        <v>0</v>
      </c>
      <c r="K318">
        <v>0</v>
      </c>
      <c r="L318">
        <v>0</v>
      </c>
      <c r="M318">
        <v>0</v>
      </c>
    </row>
    <row r="319" spans="1:13" x14ac:dyDescent="0.2">
      <c r="A319" t="s">
        <v>820</v>
      </c>
      <c r="B319" t="s">
        <v>852</v>
      </c>
      <c r="C319" t="s">
        <v>36</v>
      </c>
      <c r="D319" t="s">
        <v>117</v>
      </c>
      <c r="E319">
        <v>0</v>
      </c>
      <c r="F319">
        <v>0</v>
      </c>
      <c r="G319">
        <v>0</v>
      </c>
      <c r="H319">
        <v>0</v>
      </c>
      <c r="I319">
        <v>0</v>
      </c>
      <c r="J319">
        <v>0</v>
      </c>
      <c r="K319">
        <v>0</v>
      </c>
      <c r="L319">
        <v>0</v>
      </c>
      <c r="M319">
        <v>0</v>
      </c>
    </row>
    <row r="320" spans="1:13" x14ac:dyDescent="0.2">
      <c r="A320" t="s">
        <v>820</v>
      </c>
      <c r="B320" t="s">
        <v>852</v>
      </c>
      <c r="C320" t="s">
        <v>36</v>
      </c>
      <c r="D320" t="s">
        <v>103</v>
      </c>
      <c r="E320">
        <v>0</v>
      </c>
      <c r="F320">
        <v>0</v>
      </c>
      <c r="G320">
        <v>0</v>
      </c>
      <c r="H320">
        <v>0</v>
      </c>
      <c r="I320">
        <v>0</v>
      </c>
      <c r="J320">
        <v>0</v>
      </c>
      <c r="K320">
        <v>0</v>
      </c>
      <c r="L320">
        <v>0</v>
      </c>
      <c r="M320">
        <v>0</v>
      </c>
    </row>
    <row r="321" spans="1:13" x14ac:dyDescent="0.2">
      <c r="A321" t="s">
        <v>820</v>
      </c>
      <c r="B321" t="s">
        <v>852</v>
      </c>
      <c r="C321" t="s">
        <v>36</v>
      </c>
      <c r="D321" t="s">
        <v>115</v>
      </c>
      <c r="E321">
        <v>0</v>
      </c>
      <c r="F321">
        <v>0</v>
      </c>
      <c r="G321">
        <v>0</v>
      </c>
      <c r="H321">
        <v>0</v>
      </c>
      <c r="I321">
        <v>0</v>
      </c>
      <c r="J321">
        <v>0</v>
      </c>
      <c r="K321">
        <v>0</v>
      </c>
      <c r="L321">
        <v>0</v>
      </c>
      <c r="M321">
        <v>0</v>
      </c>
    </row>
    <row r="322" spans="1:13" x14ac:dyDescent="0.2">
      <c r="A322" t="s">
        <v>820</v>
      </c>
      <c r="B322" t="s">
        <v>852</v>
      </c>
      <c r="C322" t="s">
        <v>36</v>
      </c>
      <c r="D322" t="s">
        <v>97</v>
      </c>
      <c r="E322">
        <v>0</v>
      </c>
      <c r="F322">
        <v>0</v>
      </c>
      <c r="G322">
        <v>0</v>
      </c>
      <c r="H322">
        <v>0</v>
      </c>
      <c r="I322">
        <v>0</v>
      </c>
      <c r="J322">
        <v>0</v>
      </c>
      <c r="K322">
        <v>0</v>
      </c>
      <c r="L322">
        <v>0</v>
      </c>
      <c r="M322">
        <v>0</v>
      </c>
    </row>
    <row r="323" spans="1:13" x14ac:dyDescent="0.2">
      <c r="A323" t="s">
        <v>820</v>
      </c>
      <c r="B323" t="s">
        <v>852</v>
      </c>
      <c r="C323" t="s">
        <v>36</v>
      </c>
      <c r="D323" t="s">
        <v>105</v>
      </c>
      <c r="E323">
        <v>6.0920242836242498E-2</v>
      </c>
      <c r="F323">
        <v>6.0920242836242498E-2</v>
      </c>
      <c r="G323">
        <v>6.1893149415271298E-2</v>
      </c>
      <c r="H323">
        <v>6.1594331452163503E-2</v>
      </c>
      <c r="I323">
        <v>6.1229588073789899E-2</v>
      </c>
      <c r="J323">
        <v>6.12655378691137E-2</v>
      </c>
      <c r="K323">
        <v>6.2229213550806899E-2</v>
      </c>
      <c r="L323">
        <v>6.1733582000871E-2</v>
      </c>
      <c r="M323">
        <v>6.7404284593416297E-2</v>
      </c>
    </row>
    <row r="324" spans="1:13" x14ac:dyDescent="0.2">
      <c r="A324" t="s">
        <v>820</v>
      </c>
      <c r="B324" t="s">
        <v>852</v>
      </c>
      <c r="C324" t="s">
        <v>36</v>
      </c>
      <c r="D324" t="s">
        <v>107</v>
      </c>
      <c r="E324">
        <v>7.8784862454901097E-3</v>
      </c>
      <c r="F324">
        <v>7.8784862454901097E-3</v>
      </c>
      <c r="G324">
        <v>8.0016456663378702E-3</v>
      </c>
      <c r="H324">
        <v>7.9638149820354803E-3</v>
      </c>
      <c r="I324">
        <v>7.9176631120935204E-3</v>
      </c>
      <c r="J324">
        <v>7.9222008271655799E-3</v>
      </c>
      <c r="K324">
        <v>8.0441831600042597E-3</v>
      </c>
      <c r="L324">
        <v>7.9814508287023994E-3</v>
      </c>
      <c r="M324">
        <v>8.6992228380395695E-3</v>
      </c>
    </row>
    <row r="325" spans="1:13" x14ac:dyDescent="0.2">
      <c r="A325" t="s">
        <v>820</v>
      </c>
      <c r="B325" t="s">
        <v>853</v>
      </c>
      <c r="C325" t="s">
        <v>36</v>
      </c>
      <c r="D325" t="s">
        <v>109</v>
      </c>
      <c r="E325">
        <v>0</v>
      </c>
      <c r="F325">
        <v>0</v>
      </c>
      <c r="G325">
        <v>0</v>
      </c>
      <c r="H325">
        <v>0</v>
      </c>
      <c r="I325">
        <v>0</v>
      </c>
      <c r="J325">
        <v>0</v>
      </c>
      <c r="K325">
        <v>0</v>
      </c>
      <c r="L325">
        <v>0</v>
      </c>
      <c r="M325">
        <v>0</v>
      </c>
    </row>
    <row r="326" spans="1:13" x14ac:dyDescent="0.2">
      <c r="A326" t="s">
        <v>820</v>
      </c>
      <c r="B326" t="s">
        <v>853</v>
      </c>
      <c r="C326" t="s">
        <v>36</v>
      </c>
      <c r="D326" t="s">
        <v>100</v>
      </c>
      <c r="E326">
        <v>0</v>
      </c>
      <c r="F326">
        <v>0</v>
      </c>
      <c r="G326">
        <v>0</v>
      </c>
      <c r="H326">
        <v>0</v>
      </c>
      <c r="I326">
        <v>0</v>
      </c>
      <c r="J326">
        <v>0</v>
      </c>
      <c r="K326">
        <v>0</v>
      </c>
      <c r="L326">
        <v>0</v>
      </c>
      <c r="M326">
        <v>0</v>
      </c>
    </row>
    <row r="327" spans="1:13" x14ac:dyDescent="0.2">
      <c r="A327" t="s">
        <v>820</v>
      </c>
      <c r="B327" t="s">
        <v>853</v>
      </c>
      <c r="C327" t="s">
        <v>36</v>
      </c>
      <c r="D327" t="s">
        <v>113</v>
      </c>
      <c r="E327">
        <v>0</v>
      </c>
      <c r="F327">
        <v>0</v>
      </c>
      <c r="G327">
        <v>0</v>
      </c>
      <c r="H327">
        <v>0</v>
      </c>
      <c r="I327">
        <v>0</v>
      </c>
      <c r="J327">
        <v>0</v>
      </c>
      <c r="K327">
        <v>0</v>
      </c>
      <c r="L327">
        <v>0</v>
      </c>
      <c r="M327">
        <v>0</v>
      </c>
    </row>
    <row r="328" spans="1:13" x14ac:dyDescent="0.2">
      <c r="A328" t="s">
        <v>820</v>
      </c>
      <c r="B328" t="s">
        <v>853</v>
      </c>
      <c r="C328" t="s">
        <v>36</v>
      </c>
      <c r="D328" t="s">
        <v>111</v>
      </c>
      <c r="E328">
        <v>0</v>
      </c>
      <c r="F328">
        <v>0</v>
      </c>
      <c r="G328">
        <v>0</v>
      </c>
      <c r="H328">
        <v>0</v>
      </c>
      <c r="I328">
        <v>0</v>
      </c>
      <c r="J328">
        <v>0</v>
      </c>
      <c r="K328">
        <v>0</v>
      </c>
      <c r="L328">
        <v>0</v>
      </c>
      <c r="M328">
        <v>0</v>
      </c>
    </row>
    <row r="329" spans="1:13" x14ac:dyDescent="0.2">
      <c r="A329" t="s">
        <v>820</v>
      </c>
      <c r="B329" t="s">
        <v>853</v>
      </c>
      <c r="C329" t="s">
        <v>36</v>
      </c>
      <c r="D329" t="s">
        <v>117</v>
      </c>
      <c r="E329">
        <v>0</v>
      </c>
      <c r="F329">
        <v>0</v>
      </c>
      <c r="G329">
        <v>0</v>
      </c>
      <c r="H329">
        <v>0</v>
      </c>
      <c r="I329">
        <v>0</v>
      </c>
      <c r="J329">
        <v>0</v>
      </c>
      <c r="K329">
        <v>0</v>
      </c>
      <c r="L329">
        <v>0</v>
      </c>
      <c r="M329">
        <v>0</v>
      </c>
    </row>
    <row r="330" spans="1:13" x14ac:dyDescent="0.2">
      <c r="A330" t="s">
        <v>820</v>
      </c>
      <c r="B330" t="s">
        <v>853</v>
      </c>
      <c r="C330" t="s">
        <v>36</v>
      </c>
      <c r="D330" t="s">
        <v>103</v>
      </c>
      <c r="E330">
        <v>0</v>
      </c>
      <c r="F330">
        <v>0</v>
      </c>
      <c r="G330">
        <v>0</v>
      </c>
      <c r="H330">
        <v>0</v>
      </c>
      <c r="I330">
        <v>0</v>
      </c>
      <c r="J330">
        <v>0</v>
      </c>
      <c r="K330">
        <v>0</v>
      </c>
      <c r="L330">
        <v>0</v>
      </c>
      <c r="M330">
        <v>0</v>
      </c>
    </row>
    <row r="331" spans="1:13" x14ac:dyDescent="0.2">
      <c r="A331" t="s">
        <v>820</v>
      </c>
      <c r="B331" t="s">
        <v>853</v>
      </c>
      <c r="C331" t="s">
        <v>36</v>
      </c>
      <c r="D331" t="s">
        <v>115</v>
      </c>
      <c r="E331">
        <v>0</v>
      </c>
      <c r="F331">
        <v>0</v>
      </c>
      <c r="G331">
        <v>0</v>
      </c>
      <c r="H331">
        <v>0</v>
      </c>
      <c r="I331">
        <v>0</v>
      </c>
      <c r="J331">
        <v>0</v>
      </c>
      <c r="K331">
        <v>0</v>
      </c>
      <c r="L331">
        <v>0</v>
      </c>
      <c r="M331">
        <v>0</v>
      </c>
    </row>
    <row r="332" spans="1:13" x14ac:dyDescent="0.2">
      <c r="A332" t="s">
        <v>820</v>
      </c>
      <c r="B332" t="s">
        <v>853</v>
      </c>
      <c r="C332" t="s">
        <v>36</v>
      </c>
      <c r="D332" t="s">
        <v>97</v>
      </c>
      <c r="E332">
        <v>0</v>
      </c>
      <c r="F332">
        <v>0</v>
      </c>
      <c r="G332">
        <v>0</v>
      </c>
      <c r="H332">
        <v>0</v>
      </c>
      <c r="I332">
        <v>0</v>
      </c>
      <c r="J332">
        <v>0</v>
      </c>
      <c r="K332">
        <v>0</v>
      </c>
      <c r="L332">
        <v>0</v>
      </c>
      <c r="M332">
        <v>0</v>
      </c>
    </row>
    <row r="333" spans="1:13" x14ac:dyDescent="0.2">
      <c r="A333" t="s">
        <v>820</v>
      </c>
      <c r="B333" t="s">
        <v>853</v>
      </c>
      <c r="C333" t="s">
        <v>36</v>
      </c>
      <c r="D333" t="s">
        <v>105</v>
      </c>
      <c r="E333">
        <v>8.1536165391738802E-2</v>
      </c>
      <c r="F333">
        <v>8.1536165391738802E-2</v>
      </c>
      <c r="G333">
        <v>8.3359103269114804E-2</v>
      </c>
      <c r="H333">
        <v>8.2794235763763893E-2</v>
      </c>
      <c r="I333">
        <v>8.2111098867956298E-2</v>
      </c>
      <c r="J333">
        <v>8.2177983094067597E-2</v>
      </c>
      <c r="K333">
        <v>8.39995140989446E-2</v>
      </c>
      <c r="L333">
        <v>8.3057042824223798E-2</v>
      </c>
      <c r="M333">
        <v>9.4648716625897397E-2</v>
      </c>
    </row>
    <row r="334" spans="1:13" x14ac:dyDescent="0.2">
      <c r="A334" t="s">
        <v>820</v>
      </c>
      <c r="B334" t="s">
        <v>853</v>
      </c>
      <c r="C334" t="s">
        <v>36</v>
      </c>
      <c r="D334" t="s">
        <v>107</v>
      </c>
      <c r="E334">
        <v>1.04854991341872E-2</v>
      </c>
      <c r="F334">
        <v>1.04854991341872E-2</v>
      </c>
      <c r="G334">
        <v>1.07152293014581E-2</v>
      </c>
      <c r="H334">
        <v>1.0644044019893001E-2</v>
      </c>
      <c r="I334">
        <v>1.0557942432164499E-2</v>
      </c>
      <c r="J334">
        <v>1.05663894655596E-2</v>
      </c>
      <c r="K334">
        <v>1.0795953547305901E-2</v>
      </c>
      <c r="L334">
        <v>1.0677167101732899E-2</v>
      </c>
      <c r="M334">
        <v>1.21380889448129E-2</v>
      </c>
    </row>
    <row r="335" spans="1:13" x14ac:dyDescent="0.2">
      <c r="A335" t="s">
        <v>820</v>
      </c>
      <c r="B335" t="s">
        <v>854</v>
      </c>
      <c r="C335" t="s">
        <v>36</v>
      </c>
      <c r="D335" t="s">
        <v>109</v>
      </c>
      <c r="E335">
        <v>0</v>
      </c>
      <c r="F335">
        <v>0</v>
      </c>
      <c r="G335">
        <v>0</v>
      </c>
      <c r="H335">
        <v>0</v>
      </c>
      <c r="I335">
        <v>0</v>
      </c>
      <c r="J335">
        <v>0</v>
      </c>
      <c r="K335">
        <v>0</v>
      </c>
      <c r="L335">
        <v>0</v>
      </c>
      <c r="M335">
        <v>0</v>
      </c>
    </row>
    <row r="336" spans="1:13" x14ac:dyDescent="0.2">
      <c r="A336" t="s">
        <v>820</v>
      </c>
      <c r="B336" t="s">
        <v>854</v>
      </c>
      <c r="C336" t="s">
        <v>36</v>
      </c>
      <c r="D336" t="s">
        <v>100</v>
      </c>
      <c r="E336">
        <v>0</v>
      </c>
      <c r="F336">
        <v>0</v>
      </c>
      <c r="G336">
        <v>0</v>
      </c>
      <c r="H336">
        <v>0</v>
      </c>
      <c r="I336">
        <v>0</v>
      </c>
      <c r="J336">
        <v>0</v>
      </c>
      <c r="K336">
        <v>0</v>
      </c>
      <c r="L336">
        <v>0</v>
      </c>
      <c r="M336">
        <v>0</v>
      </c>
    </row>
    <row r="337" spans="1:13" x14ac:dyDescent="0.2">
      <c r="A337" t="s">
        <v>820</v>
      </c>
      <c r="B337" t="s">
        <v>854</v>
      </c>
      <c r="C337" t="s">
        <v>36</v>
      </c>
      <c r="D337" t="s">
        <v>113</v>
      </c>
      <c r="E337">
        <v>0</v>
      </c>
      <c r="F337">
        <v>0</v>
      </c>
      <c r="G337">
        <v>0</v>
      </c>
      <c r="H337">
        <v>0</v>
      </c>
      <c r="I337">
        <v>0</v>
      </c>
      <c r="J337">
        <v>0</v>
      </c>
      <c r="K337">
        <v>0</v>
      </c>
      <c r="L337">
        <v>0</v>
      </c>
      <c r="M337">
        <v>0</v>
      </c>
    </row>
    <row r="338" spans="1:13" x14ac:dyDescent="0.2">
      <c r="A338" t="s">
        <v>820</v>
      </c>
      <c r="B338" t="s">
        <v>854</v>
      </c>
      <c r="C338" t="s">
        <v>36</v>
      </c>
      <c r="D338" t="s">
        <v>111</v>
      </c>
      <c r="E338">
        <v>0</v>
      </c>
      <c r="F338">
        <v>0</v>
      </c>
      <c r="G338">
        <v>0</v>
      </c>
      <c r="H338">
        <v>0</v>
      </c>
      <c r="I338">
        <v>0</v>
      </c>
      <c r="J338">
        <v>0</v>
      </c>
      <c r="K338">
        <v>0</v>
      </c>
      <c r="L338">
        <v>0</v>
      </c>
      <c r="M338">
        <v>0</v>
      </c>
    </row>
    <row r="339" spans="1:13" x14ac:dyDescent="0.2">
      <c r="A339" t="s">
        <v>820</v>
      </c>
      <c r="B339" t="s">
        <v>854</v>
      </c>
      <c r="C339" t="s">
        <v>36</v>
      </c>
      <c r="D339" t="s">
        <v>117</v>
      </c>
      <c r="E339">
        <v>0</v>
      </c>
      <c r="F339">
        <v>0</v>
      </c>
      <c r="G339">
        <v>0</v>
      </c>
      <c r="H339">
        <v>0</v>
      </c>
      <c r="I339">
        <v>0</v>
      </c>
      <c r="J339">
        <v>0</v>
      </c>
      <c r="K339">
        <v>0</v>
      </c>
      <c r="L339">
        <v>0</v>
      </c>
      <c r="M339">
        <v>0</v>
      </c>
    </row>
    <row r="340" spans="1:13" x14ac:dyDescent="0.2">
      <c r="A340" t="s">
        <v>820</v>
      </c>
      <c r="B340" t="s">
        <v>854</v>
      </c>
      <c r="C340" t="s">
        <v>36</v>
      </c>
      <c r="D340" t="s">
        <v>103</v>
      </c>
      <c r="E340">
        <v>0</v>
      </c>
      <c r="F340">
        <v>0</v>
      </c>
      <c r="G340">
        <v>0</v>
      </c>
      <c r="H340">
        <v>0</v>
      </c>
      <c r="I340">
        <v>0</v>
      </c>
      <c r="J340">
        <v>0</v>
      </c>
      <c r="K340">
        <v>0</v>
      </c>
      <c r="L340">
        <v>0</v>
      </c>
      <c r="M340">
        <v>0</v>
      </c>
    </row>
    <row r="341" spans="1:13" x14ac:dyDescent="0.2">
      <c r="A341" t="s">
        <v>820</v>
      </c>
      <c r="B341" t="s">
        <v>854</v>
      </c>
      <c r="C341" t="s">
        <v>36</v>
      </c>
      <c r="D341" t="s">
        <v>115</v>
      </c>
      <c r="E341">
        <v>0</v>
      </c>
      <c r="F341">
        <v>0</v>
      </c>
      <c r="G341">
        <v>0</v>
      </c>
      <c r="H341">
        <v>0</v>
      </c>
      <c r="I341">
        <v>0</v>
      </c>
      <c r="J341">
        <v>0</v>
      </c>
      <c r="K341">
        <v>0</v>
      </c>
      <c r="L341">
        <v>0</v>
      </c>
      <c r="M341">
        <v>0</v>
      </c>
    </row>
    <row r="342" spans="1:13" x14ac:dyDescent="0.2">
      <c r="A342" t="s">
        <v>820</v>
      </c>
      <c r="B342" t="s">
        <v>854</v>
      </c>
      <c r="C342" t="s">
        <v>36</v>
      </c>
      <c r="D342" t="s">
        <v>97</v>
      </c>
      <c r="E342">
        <v>0</v>
      </c>
      <c r="F342">
        <v>0</v>
      </c>
      <c r="G342">
        <v>0</v>
      </c>
      <c r="H342">
        <v>0</v>
      </c>
      <c r="I342">
        <v>0</v>
      </c>
      <c r="J342">
        <v>0</v>
      </c>
      <c r="K342">
        <v>0</v>
      </c>
      <c r="L342">
        <v>0</v>
      </c>
      <c r="M342">
        <v>0</v>
      </c>
    </row>
    <row r="343" spans="1:13" x14ac:dyDescent="0.2">
      <c r="A343" t="s">
        <v>820</v>
      </c>
      <c r="B343" t="s">
        <v>854</v>
      </c>
      <c r="C343" t="s">
        <v>36</v>
      </c>
      <c r="D343" t="s">
        <v>105</v>
      </c>
      <c r="E343">
        <v>4.9554311876816602E-2</v>
      </c>
      <c r="F343">
        <v>4.9554311876816602E-2</v>
      </c>
      <c r="G343">
        <v>4.9678947355998399E-2</v>
      </c>
      <c r="H343">
        <v>4.9638246746598502E-2</v>
      </c>
      <c r="I343">
        <v>4.9591547053478097E-2</v>
      </c>
      <c r="J343">
        <v>4.9596118960698501E-2</v>
      </c>
      <c r="K343">
        <v>4.9727715505099697E-2</v>
      </c>
      <c r="L343">
        <v>4.9656973111086203E-2</v>
      </c>
      <c r="M343">
        <v>5.1354277958724E-2</v>
      </c>
    </row>
    <row r="344" spans="1:13" x14ac:dyDescent="0.2">
      <c r="A344" t="s">
        <v>820</v>
      </c>
      <c r="B344" t="s">
        <v>854</v>
      </c>
      <c r="C344" t="s">
        <v>36</v>
      </c>
      <c r="D344" t="s">
        <v>107</v>
      </c>
      <c r="E344">
        <v>6.4434978870950201E-3</v>
      </c>
      <c r="F344">
        <v>6.4434978870950201E-3</v>
      </c>
      <c r="G344">
        <v>6.4593905786555599E-3</v>
      </c>
      <c r="H344">
        <v>6.4542038651898698E-3</v>
      </c>
      <c r="I344">
        <v>6.44824724163825E-3</v>
      </c>
      <c r="J344">
        <v>6.4488354647756199E-3</v>
      </c>
      <c r="K344">
        <v>6.4656000586650201E-3</v>
      </c>
      <c r="L344">
        <v>6.45658015291296E-3</v>
      </c>
      <c r="M344">
        <v>6.6728896258488697E-3</v>
      </c>
    </row>
    <row r="345" spans="1:13" x14ac:dyDescent="0.2">
      <c r="A345" t="s">
        <v>820</v>
      </c>
      <c r="B345" t="s">
        <v>855</v>
      </c>
      <c r="C345" t="s">
        <v>36</v>
      </c>
      <c r="D345" t="s">
        <v>109</v>
      </c>
      <c r="E345">
        <v>0</v>
      </c>
      <c r="F345">
        <v>0</v>
      </c>
      <c r="G345">
        <v>0</v>
      </c>
      <c r="H345">
        <v>0</v>
      </c>
      <c r="I345">
        <v>0</v>
      </c>
      <c r="J345">
        <v>0</v>
      </c>
      <c r="K345">
        <v>0</v>
      </c>
      <c r="L345">
        <v>0</v>
      </c>
      <c r="M345">
        <v>0</v>
      </c>
    </row>
    <row r="346" spans="1:13" x14ac:dyDescent="0.2">
      <c r="A346" t="s">
        <v>820</v>
      </c>
      <c r="B346" t="s">
        <v>855</v>
      </c>
      <c r="C346" t="s">
        <v>36</v>
      </c>
      <c r="D346" t="s">
        <v>100</v>
      </c>
      <c r="E346">
        <v>0</v>
      </c>
      <c r="F346">
        <v>0</v>
      </c>
      <c r="G346">
        <v>0</v>
      </c>
      <c r="H346">
        <v>0</v>
      </c>
      <c r="I346">
        <v>0</v>
      </c>
      <c r="J346">
        <v>0</v>
      </c>
      <c r="K346">
        <v>0</v>
      </c>
      <c r="L346">
        <v>0</v>
      </c>
      <c r="M346">
        <v>0</v>
      </c>
    </row>
    <row r="347" spans="1:13" x14ac:dyDescent="0.2">
      <c r="A347" t="s">
        <v>820</v>
      </c>
      <c r="B347" t="s">
        <v>855</v>
      </c>
      <c r="C347" t="s">
        <v>36</v>
      </c>
      <c r="D347" t="s">
        <v>113</v>
      </c>
      <c r="E347">
        <v>0</v>
      </c>
      <c r="F347">
        <v>0</v>
      </c>
      <c r="G347">
        <v>0</v>
      </c>
      <c r="H347">
        <v>0</v>
      </c>
      <c r="I347">
        <v>0</v>
      </c>
      <c r="J347">
        <v>0</v>
      </c>
      <c r="K347">
        <v>0</v>
      </c>
      <c r="L347">
        <v>0</v>
      </c>
      <c r="M347">
        <v>0</v>
      </c>
    </row>
    <row r="348" spans="1:13" x14ac:dyDescent="0.2">
      <c r="A348" t="s">
        <v>820</v>
      </c>
      <c r="B348" t="s">
        <v>855</v>
      </c>
      <c r="C348" t="s">
        <v>36</v>
      </c>
      <c r="D348" t="s">
        <v>111</v>
      </c>
      <c r="E348">
        <v>0</v>
      </c>
      <c r="F348">
        <v>0</v>
      </c>
      <c r="G348">
        <v>0</v>
      </c>
      <c r="H348">
        <v>0</v>
      </c>
      <c r="I348">
        <v>0</v>
      </c>
      <c r="J348">
        <v>0</v>
      </c>
      <c r="K348">
        <v>0</v>
      </c>
      <c r="L348">
        <v>0</v>
      </c>
      <c r="M348">
        <v>0</v>
      </c>
    </row>
    <row r="349" spans="1:13" x14ac:dyDescent="0.2">
      <c r="A349" t="s">
        <v>820</v>
      </c>
      <c r="B349" t="s">
        <v>855</v>
      </c>
      <c r="C349" t="s">
        <v>36</v>
      </c>
      <c r="D349" t="s">
        <v>117</v>
      </c>
      <c r="E349">
        <v>0</v>
      </c>
      <c r="F349">
        <v>0</v>
      </c>
      <c r="G349">
        <v>0</v>
      </c>
      <c r="H349">
        <v>0</v>
      </c>
      <c r="I349">
        <v>0</v>
      </c>
      <c r="J349">
        <v>0</v>
      </c>
      <c r="K349">
        <v>0</v>
      </c>
      <c r="L349">
        <v>0</v>
      </c>
      <c r="M349">
        <v>0</v>
      </c>
    </row>
    <row r="350" spans="1:13" x14ac:dyDescent="0.2">
      <c r="A350" t="s">
        <v>820</v>
      </c>
      <c r="B350" t="s">
        <v>855</v>
      </c>
      <c r="C350" t="s">
        <v>36</v>
      </c>
      <c r="D350" t="s">
        <v>103</v>
      </c>
      <c r="E350">
        <v>0</v>
      </c>
      <c r="F350">
        <v>0</v>
      </c>
      <c r="G350">
        <v>0</v>
      </c>
      <c r="H350">
        <v>0</v>
      </c>
      <c r="I350">
        <v>0</v>
      </c>
      <c r="J350">
        <v>0</v>
      </c>
      <c r="K350">
        <v>0</v>
      </c>
      <c r="L350">
        <v>0</v>
      </c>
      <c r="M350">
        <v>0</v>
      </c>
    </row>
    <row r="351" spans="1:13" x14ac:dyDescent="0.2">
      <c r="A351" t="s">
        <v>820</v>
      </c>
      <c r="B351" t="s">
        <v>855</v>
      </c>
      <c r="C351" t="s">
        <v>36</v>
      </c>
      <c r="D351" t="s">
        <v>115</v>
      </c>
      <c r="E351">
        <v>0</v>
      </c>
      <c r="F351">
        <v>0</v>
      </c>
      <c r="G351">
        <v>0</v>
      </c>
      <c r="H351">
        <v>0</v>
      </c>
      <c r="I351">
        <v>0</v>
      </c>
      <c r="J351">
        <v>0</v>
      </c>
      <c r="K351">
        <v>0</v>
      </c>
      <c r="L351">
        <v>0</v>
      </c>
      <c r="M351">
        <v>0</v>
      </c>
    </row>
    <row r="352" spans="1:13" x14ac:dyDescent="0.2">
      <c r="A352" t="s">
        <v>820</v>
      </c>
      <c r="B352" t="s">
        <v>855</v>
      </c>
      <c r="C352" t="s">
        <v>36</v>
      </c>
      <c r="D352" t="s">
        <v>97</v>
      </c>
      <c r="E352">
        <v>0</v>
      </c>
      <c r="F352">
        <v>0</v>
      </c>
      <c r="G352">
        <v>0</v>
      </c>
      <c r="H352">
        <v>0</v>
      </c>
      <c r="I352">
        <v>0</v>
      </c>
      <c r="J352">
        <v>0</v>
      </c>
      <c r="K352">
        <v>0</v>
      </c>
      <c r="L352">
        <v>0</v>
      </c>
      <c r="M352">
        <v>0</v>
      </c>
    </row>
    <row r="353" spans="1:13" x14ac:dyDescent="0.2">
      <c r="A353" t="s">
        <v>820</v>
      </c>
      <c r="B353" t="s">
        <v>855</v>
      </c>
      <c r="C353" t="s">
        <v>36</v>
      </c>
      <c r="D353" t="s">
        <v>105</v>
      </c>
      <c r="E353">
        <v>5.5559285543744799E-2</v>
      </c>
      <c r="F353">
        <v>5.5559285543744799E-2</v>
      </c>
      <c r="G353">
        <v>5.7736480852220801E-2</v>
      </c>
      <c r="H353">
        <v>5.7097131897638903E-2</v>
      </c>
      <c r="I353">
        <v>5.6282335497047697E-2</v>
      </c>
      <c r="J353">
        <v>5.63643242367095E-2</v>
      </c>
      <c r="K353">
        <v>5.8426390456150903E-2</v>
      </c>
      <c r="L353">
        <v>5.7398134741908302E-2</v>
      </c>
      <c r="M353">
        <v>6.6282427322544205E-2</v>
      </c>
    </row>
    <row r="354" spans="1:13" x14ac:dyDescent="0.2">
      <c r="A354" t="s">
        <v>820</v>
      </c>
      <c r="B354" t="s">
        <v>855</v>
      </c>
      <c r="C354" t="s">
        <v>36</v>
      </c>
      <c r="D354" t="s">
        <v>107</v>
      </c>
      <c r="E354">
        <v>7.2045045268504804E-3</v>
      </c>
      <c r="F354">
        <v>7.2045045268504804E-3</v>
      </c>
      <c r="G354">
        <v>7.4799922858734998E-3</v>
      </c>
      <c r="H354">
        <v>7.3990860264414003E-3</v>
      </c>
      <c r="I354">
        <v>7.2959893932908202E-3</v>
      </c>
      <c r="J354">
        <v>7.30637211828812E-3</v>
      </c>
      <c r="K354">
        <v>7.5672967944684999E-3</v>
      </c>
      <c r="L354">
        <v>7.4371849753264302E-3</v>
      </c>
      <c r="M354">
        <v>8.5613518057059204E-3</v>
      </c>
    </row>
    <row r="355" spans="1:13" x14ac:dyDescent="0.2">
      <c r="A355" t="s">
        <v>820</v>
      </c>
      <c r="B355" t="s">
        <v>851</v>
      </c>
      <c r="C355" t="s">
        <v>814</v>
      </c>
      <c r="D355" t="s">
        <v>109</v>
      </c>
      <c r="E355">
        <v>8.3724484739757798</v>
      </c>
      <c r="F355">
        <v>4.1627465742497201</v>
      </c>
      <c r="G355">
        <v>3.1751202223930601</v>
      </c>
      <c r="H355">
        <v>2.4249939689765201</v>
      </c>
      <c r="I355">
        <v>1.70690688791968</v>
      </c>
      <c r="J355">
        <v>1.2514395964623399</v>
      </c>
      <c r="K355">
        <v>1.08513363287536</v>
      </c>
      <c r="L355">
        <v>1.0523853124874001</v>
      </c>
      <c r="M355">
        <v>1.0428628562345901</v>
      </c>
    </row>
    <row r="356" spans="1:13" x14ac:dyDescent="0.2">
      <c r="A356" t="s">
        <v>820</v>
      </c>
      <c r="B356" t="s">
        <v>851</v>
      </c>
      <c r="C356" t="s">
        <v>814</v>
      </c>
      <c r="D356" t="s">
        <v>100</v>
      </c>
      <c r="E356">
        <v>1.0718533711852101</v>
      </c>
      <c r="F356">
        <v>0.36460893881337703</v>
      </c>
      <c r="G356">
        <v>0.21511450722659001</v>
      </c>
      <c r="H356">
        <v>0.139073943805895</v>
      </c>
      <c r="I356">
        <v>9.3994703060775397E-2</v>
      </c>
      <c r="J356">
        <v>6.4842069109482106E-2</v>
      </c>
      <c r="K356">
        <v>5.3324297371198003E-2</v>
      </c>
      <c r="L356">
        <v>5.1077075101125899E-2</v>
      </c>
      <c r="M356">
        <v>5.0515001573367802E-2</v>
      </c>
    </row>
    <row r="357" spans="1:13" x14ac:dyDescent="0.2">
      <c r="A357" t="s">
        <v>820</v>
      </c>
      <c r="B357" t="s">
        <v>851</v>
      </c>
      <c r="C357" t="s">
        <v>814</v>
      </c>
      <c r="D357" t="s">
        <v>113</v>
      </c>
      <c r="E357">
        <v>2.6956018112566399E-2</v>
      </c>
      <c r="F357">
        <v>1.34658307347327E-2</v>
      </c>
      <c r="G357">
        <v>9.3894603021837404E-3</v>
      </c>
      <c r="H357">
        <v>7.0033629233446602E-3</v>
      </c>
      <c r="I357">
        <v>5.3239927293304897E-3</v>
      </c>
      <c r="J357">
        <v>4.3843601374209101E-3</v>
      </c>
      <c r="K357">
        <v>4.0098404179204098E-3</v>
      </c>
      <c r="L357">
        <v>3.9353236892684601E-3</v>
      </c>
      <c r="M357">
        <v>3.9163261358457898E-3</v>
      </c>
    </row>
    <row r="358" spans="1:13" x14ac:dyDescent="0.2">
      <c r="A358" t="s">
        <v>820</v>
      </c>
      <c r="B358" t="s">
        <v>851</v>
      </c>
      <c r="C358" t="s">
        <v>814</v>
      </c>
      <c r="D358" t="s">
        <v>111</v>
      </c>
      <c r="E358">
        <v>3.2554396642423301E-2</v>
      </c>
      <c r="F358">
        <v>1.6017649581510501E-2</v>
      </c>
      <c r="G358">
        <v>1.28180229048352E-2</v>
      </c>
      <c r="H358">
        <v>1.0583305909777799E-2</v>
      </c>
      <c r="I358">
        <v>9.8706266624545898E-3</v>
      </c>
      <c r="J358">
        <v>9.6808540163978701E-3</v>
      </c>
      <c r="K358">
        <v>9.6638213571883201E-3</v>
      </c>
      <c r="L358">
        <v>9.6518757254844302E-3</v>
      </c>
      <c r="M358">
        <v>9.6517300620170606E-3</v>
      </c>
    </row>
    <row r="359" spans="1:13" x14ac:dyDescent="0.2">
      <c r="A359" t="s">
        <v>820</v>
      </c>
      <c r="B359" t="s">
        <v>851</v>
      </c>
      <c r="C359" t="s">
        <v>814</v>
      </c>
      <c r="D359" t="s">
        <v>117</v>
      </c>
      <c r="E359">
        <v>4.0733963003343997E-2</v>
      </c>
      <c r="F359">
        <v>2.6884307806253501E-2</v>
      </c>
      <c r="G359">
        <v>2.76712883842389E-2</v>
      </c>
      <c r="H359">
        <v>2.6800927526971399E-2</v>
      </c>
      <c r="I359">
        <v>2.6625500716845999E-2</v>
      </c>
      <c r="J359">
        <v>2.6517187664905299E-2</v>
      </c>
      <c r="K359">
        <v>2.6514765121336398E-2</v>
      </c>
      <c r="L359">
        <v>2.6514982004052799E-2</v>
      </c>
      <c r="M359">
        <v>2.6514840985617901E-2</v>
      </c>
    </row>
    <row r="360" spans="1:13" x14ac:dyDescent="0.2">
      <c r="A360" t="s">
        <v>820</v>
      </c>
      <c r="B360" t="s">
        <v>851</v>
      </c>
      <c r="C360" t="s">
        <v>814</v>
      </c>
      <c r="D360" t="s">
        <v>103</v>
      </c>
      <c r="E360">
        <v>1.1131330015415801E-2</v>
      </c>
      <c r="F360">
        <v>1.0095400092945701E-2</v>
      </c>
      <c r="G360">
        <v>8.0802908150159908E-3</v>
      </c>
      <c r="H360">
        <v>6.7602528861516898E-3</v>
      </c>
      <c r="I360">
        <v>5.91236027599469E-3</v>
      </c>
      <c r="J360">
        <v>5.4822597906763401E-3</v>
      </c>
      <c r="K360">
        <v>5.2935788275333302E-3</v>
      </c>
      <c r="L360">
        <v>5.2546135130106296E-3</v>
      </c>
      <c r="M360">
        <v>5.2485706596045499E-3</v>
      </c>
    </row>
    <row r="361" spans="1:13" x14ac:dyDescent="0.2">
      <c r="A361" t="s">
        <v>820</v>
      </c>
      <c r="B361" t="s">
        <v>851</v>
      </c>
      <c r="C361" t="s">
        <v>814</v>
      </c>
      <c r="D361" t="s">
        <v>115</v>
      </c>
      <c r="E361">
        <v>0.75410467086382504</v>
      </c>
      <c r="F361">
        <v>0.30716529341050203</v>
      </c>
      <c r="G361">
        <v>0.218458543904193</v>
      </c>
      <c r="H361">
        <v>0.174207304630736</v>
      </c>
      <c r="I361">
        <v>0.13536180371571599</v>
      </c>
      <c r="J361">
        <v>0.11114380654549</v>
      </c>
      <c r="K361">
        <v>0.10034512501771201</v>
      </c>
      <c r="L361">
        <v>9.7817067770384694E-2</v>
      </c>
      <c r="M361">
        <v>9.6958015755652494E-2</v>
      </c>
    </row>
    <row r="362" spans="1:13" x14ac:dyDescent="0.2">
      <c r="A362" t="s">
        <v>820</v>
      </c>
      <c r="B362" t="s">
        <v>851</v>
      </c>
      <c r="C362" t="s">
        <v>814</v>
      </c>
      <c r="D362" t="s">
        <v>97</v>
      </c>
      <c r="E362">
        <v>643.29881695558004</v>
      </c>
      <c r="F362">
        <v>583.43082633307301</v>
      </c>
      <c r="G362">
        <v>563.26223885442596</v>
      </c>
      <c r="H362">
        <v>471.244671967888</v>
      </c>
      <c r="I362">
        <v>412.13992934500197</v>
      </c>
      <c r="J362">
        <v>382.15841850216998</v>
      </c>
      <c r="K362">
        <v>369.00588961547999</v>
      </c>
      <c r="L362">
        <v>366.289622530256</v>
      </c>
      <c r="M362">
        <v>365.86844674955302</v>
      </c>
    </row>
    <row r="363" spans="1:13" x14ac:dyDescent="0.2">
      <c r="A363" t="s">
        <v>820</v>
      </c>
      <c r="B363" t="s">
        <v>851</v>
      </c>
      <c r="C363" t="s">
        <v>814</v>
      </c>
      <c r="D363" t="s">
        <v>105</v>
      </c>
      <c r="E363">
        <v>8.4672967273815902E-2</v>
      </c>
      <c r="F363">
        <v>8.05962896778539E-2</v>
      </c>
      <c r="G363">
        <v>8.8160367229529593E-2</v>
      </c>
      <c r="H363">
        <v>8.6879117258843994E-2</v>
      </c>
      <c r="I363">
        <v>8.54475878127927E-2</v>
      </c>
      <c r="J363">
        <v>8.4196574123060697E-2</v>
      </c>
      <c r="K363">
        <v>8.3484871045575698E-2</v>
      </c>
      <c r="L363">
        <v>8.3214240833257597E-2</v>
      </c>
      <c r="M363">
        <v>8.3146851731389901E-2</v>
      </c>
    </row>
    <row r="364" spans="1:13" x14ac:dyDescent="0.2">
      <c r="A364" t="s">
        <v>820</v>
      </c>
      <c r="B364" t="s">
        <v>851</v>
      </c>
      <c r="C364" t="s">
        <v>814</v>
      </c>
      <c r="D364" t="s">
        <v>107</v>
      </c>
      <c r="E364">
        <v>1.9937709526913299E-2</v>
      </c>
      <c r="F364">
        <v>1.6339868026240802E-2</v>
      </c>
      <c r="G364">
        <v>1.6728363465573801E-2</v>
      </c>
      <c r="H364">
        <v>1.55904538446416E-2</v>
      </c>
      <c r="I364">
        <v>1.4321167303148301E-2</v>
      </c>
      <c r="J364">
        <v>1.3213602203576201E-2</v>
      </c>
      <c r="K364">
        <v>1.2583846199447499E-2</v>
      </c>
      <c r="L364">
        <v>1.2344410378048599E-2</v>
      </c>
      <c r="M364">
        <v>1.2284860332200101E-2</v>
      </c>
    </row>
    <row r="365" spans="1:13" x14ac:dyDescent="0.2">
      <c r="A365" t="s">
        <v>820</v>
      </c>
      <c r="B365" t="s">
        <v>852</v>
      </c>
      <c r="C365" t="s">
        <v>814</v>
      </c>
      <c r="D365" t="s">
        <v>109</v>
      </c>
      <c r="E365">
        <v>7.9565646159599703</v>
      </c>
      <c r="F365">
        <v>3.8702099021089098</v>
      </c>
      <c r="G365">
        <v>2.7335988385504</v>
      </c>
      <c r="H365">
        <v>2.0883869413410898</v>
      </c>
      <c r="I365">
        <v>1.47075089091061</v>
      </c>
      <c r="J365">
        <v>1.07685812487465</v>
      </c>
      <c r="K365">
        <v>0.93279096708598197</v>
      </c>
      <c r="L365">
        <v>0.90452078877762399</v>
      </c>
      <c r="M365">
        <v>0.89628145981378204</v>
      </c>
    </row>
    <row r="366" spans="1:13" x14ac:dyDescent="0.2">
      <c r="A366" t="s">
        <v>820</v>
      </c>
      <c r="B366" t="s">
        <v>852</v>
      </c>
      <c r="C366" t="s">
        <v>814</v>
      </c>
      <c r="D366" t="s">
        <v>100</v>
      </c>
      <c r="E366">
        <v>1.1576605941285101</v>
      </c>
      <c r="F366">
        <v>0.37657543091819101</v>
      </c>
      <c r="G366">
        <v>0.200631007186098</v>
      </c>
      <c r="H366">
        <v>0.130138169147933</v>
      </c>
      <c r="I366">
        <v>8.7384287154233006E-2</v>
      </c>
      <c r="J366">
        <v>5.9391933302032802E-2</v>
      </c>
      <c r="K366">
        <v>4.8180846872995502E-2</v>
      </c>
      <c r="L366">
        <v>4.5998445887843901E-2</v>
      </c>
      <c r="M366">
        <v>4.5463770278463003E-2</v>
      </c>
    </row>
    <row r="367" spans="1:13" x14ac:dyDescent="0.2">
      <c r="A367" t="s">
        <v>820</v>
      </c>
      <c r="B367" t="s">
        <v>852</v>
      </c>
      <c r="C367" t="s">
        <v>814</v>
      </c>
      <c r="D367" t="s">
        <v>113</v>
      </c>
      <c r="E367">
        <v>2.4719955118713801E-2</v>
      </c>
      <c r="F367">
        <v>1.1661513599851301E-2</v>
      </c>
      <c r="G367">
        <v>7.8709608571459096E-3</v>
      </c>
      <c r="H367">
        <v>5.8339351334527802E-3</v>
      </c>
      <c r="I367">
        <v>4.3766981897469699E-3</v>
      </c>
      <c r="J367">
        <v>3.5528104359983199E-3</v>
      </c>
      <c r="K367">
        <v>3.22504897123442E-3</v>
      </c>
      <c r="L367">
        <v>3.1599803429776798E-3</v>
      </c>
      <c r="M367">
        <v>3.14346479961037E-3</v>
      </c>
    </row>
    <row r="368" spans="1:13" x14ac:dyDescent="0.2">
      <c r="A368" t="s">
        <v>820</v>
      </c>
      <c r="B368" t="s">
        <v>852</v>
      </c>
      <c r="C368" t="s">
        <v>814</v>
      </c>
      <c r="D368" t="s">
        <v>111</v>
      </c>
      <c r="E368">
        <v>3.03650059727909E-2</v>
      </c>
      <c r="F368">
        <v>1.4082255195084201E-2</v>
      </c>
      <c r="G368">
        <v>1.02501392291264E-2</v>
      </c>
      <c r="H368">
        <v>8.4672860842590798E-3</v>
      </c>
      <c r="I368">
        <v>7.8971225513288796E-3</v>
      </c>
      <c r="J368">
        <v>7.74471118736339E-3</v>
      </c>
      <c r="K368">
        <v>7.7309583747445501E-3</v>
      </c>
      <c r="L368">
        <v>7.7212921450181696E-3</v>
      </c>
      <c r="M368">
        <v>7.7211798207146498E-3</v>
      </c>
    </row>
    <row r="369" spans="1:13" x14ac:dyDescent="0.2">
      <c r="A369" t="s">
        <v>820</v>
      </c>
      <c r="B369" t="s">
        <v>852</v>
      </c>
      <c r="C369" t="s">
        <v>814</v>
      </c>
      <c r="D369" t="s">
        <v>117</v>
      </c>
      <c r="E369">
        <v>4.4698091592695097E-2</v>
      </c>
      <c r="F369">
        <v>2.7795500568958399E-2</v>
      </c>
      <c r="G369">
        <v>2.5530115420681499E-2</v>
      </c>
      <c r="H369">
        <v>2.4729068202491999E-2</v>
      </c>
      <c r="I369">
        <v>2.45663123894986E-2</v>
      </c>
      <c r="J369">
        <v>2.44661179940012E-2</v>
      </c>
      <c r="K369">
        <v>2.4463818178602499E-2</v>
      </c>
      <c r="L369">
        <v>2.4464059869155001E-2</v>
      </c>
      <c r="M369">
        <v>2.44639179462426E-2</v>
      </c>
    </row>
    <row r="370" spans="1:13" x14ac:dyDescent="0.2">
      <c r="A370" t="s">
        <v>820</v>
      </c>
      <c r="B370" t="s">
        <v>852</v>
      </c>
      <c r="C370" t="s">
        <v>814</v>
      </c>
      <c r="D370" t="s">
        <v>103</v>
      </c>
      <c r="E370">
        <v>1.0335998327469099E-2</v>
      </c>
      <c r="F370">
        <v>9.5737115204566903E-3</v>
      </c>
      <c r="G370">
        <v>7.0841642304725503E-3</v>
      </c>
      <c r="H370">
        <v>5.9244730772948402E-3</v>
      </c>
      <c r="I370">
        <v>5.1805148263819496E-3</v>
      </c>
      <c r="J370">
        <v>4.8037413964933202E-3</v>
      </c>
      <c r="K370">
        <v>4.6385693545218003E-3</v>
      </c>
      <c r="L370">
        <v>4.6044395711825996E-3</v>
      </c>
      <c r="M370">
        <v>4.5991353866608299E-3</v>
      </c>
    </row>
    <row r="371" spans="1:13" x14ac:dyDescent="0.2">
      <c r="A371" t="s">
        <v>820</v>
      </c>
      <c r="B371" t="s">
        <v>852</v>
      </c>
      <c r="C371" t="s">
        <v>814</v>
      </c>
      <c r="D371" t="s">
        <v>115</v>
      </c>
      <c r="E371">
        <v>0.72765138885249603</v>
      </c>
      <c r="F371">
        <v>0.27522727735895502</v>
      </c>
      <c r="G371">
        <v>0.17671155677793199</v>
      </c>
      <c r="H371">
        <v>0.14074688174212499</v>
      </c>
      <c r="I371">
        <v>0.108786876897298</v>
      </c>
      <c r="J371">
        <v>8.8699698349724701E-2</v>
      </c>
      <c r="K371">
        <v>7.9766902090939798E-2</v>
      </c>
      <c r="L371">
        <v>7.7681525191979198E-2</v>
      </c>
      <c r="M371">
        <v>7.6973771730261001E-2</v>
      </c>
    </row>
    <row r="372" spans="1:13" x14ac:dyDescent="0.2">
      <c r="A372" t="s">
        <v>820</v>
      </c>
      <c r="B372" t="s">
        <v>852</v>
      </c>
      <c r="C372" t="s">
        <v>814</v>
      </c>
      <c r="D372" t="s">
        <v>97</v>
      </c>
      <c r="E372">
        <v>597.33559757265004</v>
      </c>
      <c r="F372">
        <v>553.28127212576896</v>
      </c>
      <c r="G372">
        <v>493.82406756493799</v>
      </c>
      <c r="H372">
        <v>412.98439479110601</v>
      </c>
      <c r="I372">
        <v>361.12439946055099</v>
      </c>
      <c r="J372">
        <v>334.85995891651203</v>
      </c>
      <c r="K372">
        <v>323.34611754862402</v>
      </c>
      <c r="L372">
        <v>320.96738270464499</v>
      </c>
      <c r="M372">
        <v>320.59740368618702</v>
      </c>
    </row>
    <row r="373" spans="1:13" x14ac:dyDescent="0.2">
      <c r="A373" t="s">
        <v>820</v>
      </c>
      <c r="B373" t="s">
        <v>852</v>
      </c>
      <c r="C373" t="s">
        <v>814</v>
      </c>
      <c r="D373" t="s">
        <v>105</v>
      </c>
      <c r="E373">
        <v>7.1069962611333096E-2</v>
      </c>
      <c r="F373">
        <v>6.7310649866491198E-2</v>
      </c>
      <c r="G373">
        <v>6.7628560391991902E-2</v>
      </c>
      <c r="H373">
        <v>6.6559280493503098E-2</v>
      </c>
      <c r="I373">
        <v>6.53360817606774E-2</v>
      </c>
      <c r="J373">
        <v>6.4268763456515193E-2</v>
      </c>
      <c r="K373">
        <v>6.3662257235357594E-2</v>
      </c>
      <c r="L373">
        <v>6.3432754124854704E-2</v>
      </c>
      <c r="M373">
        <v>6.3375800941285698E-2</v>
      </c>
    </row>
    <row r="374" spans="1:13" x14ac:dyDescent="0.2">
      <c r="A374" t="s">
        <v>820</v>
      </c>
      <c r="B374" t="s">
        <v>852</v>
      </c>
      <c r="C374" t="s">
        <v>814</v>
      </c>
      <c r="D374" t="s">
        <v>107</v>
      </c>
      <c r="E374">
        <v>1.7564038794035501E-2</v>
      </c>
      <c r="F374">
        <v>1.42365442689367E-2</v>
      </c>
      <c r="G374">
        <v>1.3329065525325E-2</v>
      </c>
      <c r="H374">
        <v>1.23804824132796E-2</v>
      </c>
      <c r="I374">
        <v>1.12963892643066E-2</v>
      </c>
      <c r="J374">
        <v>1.03515640804413E-2</v>
      </c>
      <c r="K374">
        <v>9.8149798035326394E-3</v>
      </c>
      <c r="L374">
        <v>9.61190259231408E-3</v>
      </c>
      <c r="M374">
        <v>9.5615485982077E-3</v>
      </c>
    </row>
    <row r="375" spans="1:13" x14ac:dyDescent="0.2">
      <c r="A375" t="s">
        <v>820</v>
      </c>
      <c r="B375" t="s">
        <v>853</v>
      </c>
      <c r="C375" t="s">
        <v>814</v>
      </c>
      <c r="D375" t="s">
        <v>109</v>
      </c>
      <c r="E375">
        <v>10.361592379563</v>
      </c>
      <c r="F375">
        <v>5.7035193279517298</v>
      </c>
      <c r="G375">
        <v>2.8118299104154998</v>
      </c>
      <c r="H375">
        <v>2.1498156223690699</v>
      </c>
      <c r="I375">
        <v>1.50486267134415</v>
      </c>
      <c r="J375">
        <v>1.09335104360618</v>
      </c>
      <c r="K375">
        <v>0.94431857682522102</v>
      </c>
      <c r="L375">
        <v>0.915199759925724</v>
      </c>
      <c r="M375">
        <v>0.90672443002134795</v>
      </c>
    </row>
    <row r="376" spans="1:13" x14ac:dyDescent="0.2">
      <c r="A376" t="s">
        <v>820</v>
      </c>
      <c r="B376" t="s">
        <v>853</v>
      </c>
      <c r="C376" t="s">
        <v>814</v>
      </c>
      <c r="D376" t="s">
        <v>100</v>
      </c>
      <c r="E376">
        <v>1.00256458087036</v>
      </c>
      <c r="F376">
        <v>0.39560747527751999</v>
      </c>
      <c r="G376">
        <v>0.19159818828877601</v>
      </c>
      <c r="H376">
        <v>0.12217599625012</v>
      </c>
      <c r="I376">
        <v>8.1029190806467893E-2</v>
      </c>
      <c r="J376">
        <v>5.4567341905185598E-2</v>
      </c>
      <c r="K376">
        <v>4.4030783970489901E-2</v>
      </c>
      <c r="L376">
        <v>4.1990059655105501E-2</v>
      </c>
      <c r="M376">
        <v>4.1490516506061503E-2</v>
      </c>
    </row>
    <row r="377" spans="1:13" x14ac:dyDescent="0.2">
      <c r="A377" t="s">
        <v>820</v>
      </c>
      <c r="B377" t="s">
        <v>853</v>
      </c>
      <c r="C377" t="s">
        <v>814</v>
      </c>
      <c r="D377" t="s">
        <v>113</v>
      </c>
      <c r="E377">
        <v>2.7733589056501098E-2</v>
      </c>
      <c r="F377">
        <v>1.3863936717420301E-2</v>
      </c>
      <c r="G377">
        <v>7.7781518788835203E-3</v>
      </c>
      <c r="H377">
        <v>5.7322093860778401E-3</v>
      </c>
      <c r="I377">
        <v>4.3256391180192299E-3</v>
      </c>
      <c r="J377">
        <v>3.5428085182032999E-3</v>
      </c>
      <c r="K377">
        <v>3.2299117711483399E-3</v>
      </c>
      <c r="L377">
        <v>3.1682416671431099E-3</v>
      </c>
      <c r="M377">
        <v>3.15275502726478E-3</v>
      </c>
    </row>
    <row r="378" spans="1:13" x14ac:dyDescent="0.2">
      <c r="A378" t="s">
        <v>820</v>
      </c>
      <c r="B378" t="s">
        <v>853</v>
      </c>
      <c r="C378" t="s">
        <v>814</v>
      </c>
      <c r="D378" t="s">
        <v>111</v>
      </c>
      <c r="E378">
        <v>3.4914623745350599E-2</v>
      </c>
      <c r="F378">
        <v>1.8256939233426101E-2</v>
      </c>
      <c r="G378">
        <v>1.08185057202368E-2</v>
      </c>
      <c r="H378">
        <v>8.9273095692375404E-3</v>
      </c>
      <c r="I378">
        <v>8.3314585338203004E-3</v>
      </c>
      <c r="J378">
        <v>8.1732632200225506E-3</v>
      </c>
      <c r="K378">
        <v>8.1593002884472708E-3</v>
      </c>
      <c r="L378">
        <v>8.1495517165185508E-3</v>
      </c>
      <c r="M378">
        <v>8.1494483917005801E-3</v>
      </c>
    </row>
    <row r="379" spans="1:13" x14ac:dyDescent="0.2">
      <c r="A379" t="s">
        <v>820</v>
      </c>
      <c r="B379" t="s">
        <v>853</v>
      </c>
      <c r="C379" t="s">
        <v>814</v>
      </c>
      <c r="D379" t="s">
        <v>117</v>
      </c>
      <c r="E379">
        <v>4.7191921004493001E-2</v>
      </c>
      <c r="F379">
        <v>3.3452665150373803E-2</v>
      </c>
      <c r="G379">
        <v>2.8197233154937398E-2</v>
      </c>
      <c r="H379">
        <v>2.73123787191559E-2</v>
      </c>
      <c r="I379">
        <v>2.71336633329387E-2</v>
      </c>
      <c r="J379">
        <v>2.70232168706778E-2</v>
      </c>
      <c r="K379">
        <v>2.7020753977429299E-2</v>
      </c>
      <c r="L379">
        <v>2.70210162479033E-2</v>
      </c>
      <c r="M379">
        <v>2.70209056267686E-2</v>
      </c>
    </row>
    <row r="380" spans="1:13" x14ac:dyDescent="0.2">
      <c r="A380" t="s">
        <v>820</v>
      </c>
      <c r="B380" t="s">
        <v>853</v>
      </c>
      <c r="C380" t="s">
        <v>814</v>
      </c>
      <c r="D380" t="s">
        <v>103</v>
      </c>
      <c r="E380">
        <v>1.40017655016191E-2</v>
      </c>
      <c r="F380">
        <v>1.2413170210923301E-2</v>
      </c>
      <c r="G380">
        <v>8.1086013766454006E-3</v>
      </c>
      <c r="H380">
        <v>6.7770962147280997E-3</v>
      </c>
      <c r="I380">
        <v>5.9227487489961397E-3</v>
      </c>
      <c r="J380">
        <v>5.4900769721154498E-3</v>
      </c>
      <c r="K380">
        <v>5.3004799651939901E-3</v>
      </c>
      <c r="L380">
        <v>5.2613551409495399E-3</v>
      </c>
      <c r="M380">
        <v>5.2552925304367899E-3</v>
      </c>
    </row>
    <row r="381" spans="1:13" x14ac:dyDescent="0.2">
      <c r="A381" t="s">
        <v>820</v>
      </c>
      <c r="B381" t="s">
        <v>853</v>
      </c>
      <c r="C381" t="s">
        <v>814</v>
      </c>
      <c r="D381" t="s">
        <v>115</v>
      </c>
      <c r="E381">
        <v>0.86905039246637406</v>
      </c>
      <c r="F381">
        <v>0.418423669034441</v>
      </c>
      <c r="G381">
        <v>0.18064958377697199</v>
      </c>
      <c r="H381">
        <v>0.14371277557137099</v>
      </c>
      <c r="I381">
        <v>0.111965551174719</v>
      </c>
      <c r="J381">
        <v>9.2429316058592198E-2</v>
      </c>
      <c r="K381">
        <v>8.3656031306945794E-2</v>
      </c>
      <c r="L381">
        <v>8.1597635076797501E-2</v>
      </c>
      <c r="M381">
        <v>8.0898234893418394E-2</v>
      </c>
    </row>
    <row r="382" spans="1:13" x14ac:dyDescent="0.2">
      <c r="A382" t="s">
        <v>820</v>
      </c>
      <c r="B382" t="s">
        <v>853</v>
      </c>
      <c r="C382" t="s">
        <v>814</v>
      </c>
      <c r="D382" t="s">
        <v>97</v>
      </c>
      <c r="E382">
        <v>809.18625562190198</v>
      </c>
      <c r="F382">
        <v>717.37917726989394</v>
      </c>
      <c r="G382">
        <v>565.23600524957101</v>
      </c>
      <c r="H382">
        <v>472.41891643346997</v>
      </c>
      <c r="I382">
        <v>412.86398479136801</v>
      </c>
      <c r="J382">
        <v>382.70335541305002</v>
      </c>
      <c r="K382">
        <v>369.486844409941</v>
      </c>
      <c r="L382">
        <v>366.75951772725199</v>
      </c>
      <c r="M382">
        <v>366.33687885587801</v>
      </c>
    </row>
    <row r="383" spans="1:13" x14ac:dyDescent="0.2">
      <c r="A383" t="s">
        <v>820</v>
      </c>
      <c r="B383" t="s">
        <v>853</v>
      </c>
      <c r="C383" t="s">
        <v>814</v>
      </c>
      <c r="D383" t="s">
        <v>105</v>
      </c>
      <c r="E383">
        <v>0.115772764989804</v>
      </c>
      <c r="F383">
        <v>0.11041053337507201</v>
      </c>
      <c r="G383">
        <v>8.9064450289023406E-2</v>
      </c>
      <c r="H383">
        <v>8.7932937699846503E-2</v>
      </c>
      <c r="I383">
        <v>8.66400670344568E-2</v>
      </c>
      <c r="J383">
        <v>8.5515845774985999E-2</v>
      </c>
      <c r="K383">
        <v>8.4877871012289302E-2</v>
      </c>
      <c r="L383">
        <v>8.4636887277329695E-2</v>
      </c>
      <c r="M383">
        <v>8.4577535540567794E-2</v>
      </c>
    </row>
    <row r="384" spans="1:13" x14ac:dyDescent="0.2">
      <c r="A384" t="s">
        <v>820</v>
      </c>
      <c r="B384" t="s">
        <v>853</v>
      </c>
      <c r="C384" t="s">
        <v>814</v>
      </c>
      <c r="D384" t="s">
        <v>107</v>
      </c>
      <c r="E384">
        <v>2.5560187952441901E-2</v>
      </c>
      <c r="F384">
        <v>2.0822176230306699E-2</v>
      </c>
      <c r="G384">
        <v>1.62964680076296E-2</v>
      </c>
      <c r="H384">
        <v>1.52894671516547E-2</v>
      </c>
      <c r="I384">
        <v>1.4142061331261099E-2</v>
      </c>
      <c r="J384">
        <v>1.31466340212829E-2</v>
      </c>
      <c r="K384">
        <v>1.25820467149478E-2</v>
      </c>
      <c r="L384">
        <v>1.2368813254204299E-2</v>
      </c>
      <c r="M384">
        <v>1.2316300985385199E-2</v>
      </c>
    </row>
    <row r="385" spans="1:13" x14ac:dyDescent="0.2">
      <c r="A385" t="s">
        <v>820</v>
      </c>
      <c r="B385" t="s">
        <v>854</v>
      </c>
      <c r="C385" t="s">
        <v>814</v>
      </c>
      <c r="D385" t="s">
        <v>109</v>
      </c>
      <c r="E385">
        <v>7.8269426470205801</v>
      </c>
      <c r="F385">
        <v>4.0421881820379104</v>
      </c>
      <c r="G385">
        <v>3.2560062664062701</v>
      </c>
      <c r="H385">
        <v>2.4871452670272798</v>
      </c>
      <c r="I385">
        <v>1.7690758763782799</v>
      </c>
      <c r="J385">
        <v>1.3113510406404001</v>
      </c>
      <c r="K385">
        <v>1.1416931511575099</v>
      </c>
      <c r="L385">
        <v>1.1081399449582501</v>
      </c>
      <c r="M385">
        <v>1.0988354785630501</v>
      </c>
    </row>
    <row r="386" spans="1:13" x14ac:dyDescent="0.2">
      <c r="A386" t="s">
        <v>820</v>
      </c>
      <c r="B386" t="s">
        <v>854</v>
      </c>
      <c r="C386" t="s">
        <v>814</v>
      </c>
      <c r="D386" t="s">
        <v>100</v>
      </c>
      <c r="E386">
        <v>0.95484960134202601</v>
      </c>
      <c r="F386">
        <v>0.32981051515610799</v>
      </c>
      <c r="G386">
        <v>0.24604011687187799</v>
      </c>
      <c r="H386">
        <v>0.16340489519828999</v>
      </c>
      <c r="I386">
        <v>0.11306985767462301</v>
      </c>
      <c r="J386">
        <v>7.9270221337579605E-2</v>
      </c>
      <c r="K386">
        <v>6.5833743509444598E-2</v>
      </c>
      <c r="L386">
        <v>6.3200548797440706E-2</v>
      </c>
      <c r="M386">
        <v>6.2566022635143603E-2</v>
      </c>
    </row>
    <row r="387" spans="1:13" x14ac:dyDescent="0.2">
      <c r="A387" t="s">
        <v>820</v>
      </c>
      <c r="B387" t="s">
        <v>854</v>
      </c>
      <c r="C387" t="s">
        <v>814</v>
      </c>
      <c r="D387" t="s">
        <v>113</v>
      </c>
      <c r="E387">
        <v>2.7021306635098701E-2</v>
      </c>
      <c r="F387">
        <v>1.43507235561705E-2</v>
      </c>
      <c r="G387">
        <v>1.0545121959697E-2</v>
      </c>
      <c r="H387">
        <v>7.9688719028100496E-3</v>
      </c>
      <c r="I387">
        <v>6.0490449144422597E-3</v>
      </c>
      <c r="J387">
        <v>4.9348584782415404E-3</v>
      </c>
      <c r="K387">
        <v>4.4935683619993401E-3</v>
      </c>
      <c r="L387">
        <v>4.4053132624372604E-3</v>
      </c>
      <c r="M387">
        <v>4.3834122336864796E-3</v>
      </c>
    </row>
    <row r="388" spans="1:13" x14ac:dyDescent="0.2">
      <c r="A388" t="s">
        <v>820</v>
      </c>
      <c r="B388" t="s">
        <v>854</v>
      </c>
      <c r="C388" t="s">
        <v>814</v>
      </c>
      <c r="D388" t="s">
        <v>111</v>
      </c>
      <c r="E388">
        <v>3.3191166299773998E-2</v>
      </c>
      <c r="F388">
        <v>1.71397181966444E-2</v>
      </c>
      <c r="G388">
        <v>1.33150193221561E-2</v>
      </c>
      <c r="H388">
        <v>1.09820188745552E-2</v>
      </c>
      <c r="I388">
        <v>1.0225575778828599E-2</v>
      </c>
      <c r="J388">
        <v>1.00265159065662E-2</v>
      </c>
      <c r="K388">
        <v>1.0008363752646699E-2</v>
      </c>
      <c r="L388">
        <v>9.9957399619150702E-3</v>
      </c>
      <c r="M388">
        <v>9.99558998100444E-3</v>
      </c>
    </row>
    <row r="389" spans="1:13" x14ac:dyDescent="0.2">
      <c r="A389" t="s">
        <v>820</v>
      </c>
      <c r="B389" t="s">
        <v>854</v>
      </c>
      <c r="C389" t="s">
        <v>814</v>
      </c>
      <c r="D389" t="s">
        <v>117</v>
      </c>
      <c r="E389">
        <v>3.6022672785972598E-2</v>
      </c>
      <c r="F389">
        <v>2.5183605638393801E-2</v>
      </c>
      <c r="G389">
        <v>2.3346419699738E-2</v>
      </c>
      <c r="H389">
        <v>2.2590802649038198E-2</v>
      </c>
      <c r="I389">
        <v>2.2441316833996899E-2</v>
      </c>
      <c r="J389">
        <v>2.2351554069741601E-2</v>
      </c>
      <c r="K389">
        <v>2.23494895957542E-2</v>
      </c>
      <c r="L389">
        <v>2.2349591665023101E-2</v>
      </c>
      <c r="M389">
        <v>2.2349533126777399E-2</v>
      </c>
    </row>
    <row r="390" spans="1:13" x14ac:dyDescent="0.2">
      <c r="A390" t="s">
        <v>820</v>
      </c>
      <c r="B390" t="s">
        <v>854</v>
      </c>
      <c r="C390" t="s">
        <v>814</v>
      </c>
      <c r="D390" t="s">
        <v>103</v>
      </c>
      <c r="E390">
        <v>1.1021446784144399E-2</v>
      </c>
      <c r="F390">
        <v>9.8110891355443607E-3</v>
      </c>
      <c r="G390">
        <v>6.5539868464526696E-3</v>
      </c>
      <c r="H390">
        <v>5.4936733467738199E-3</v>
      </c>
      <c r="I390">
        <v>4.8064844177770098E-3</v>
      </c>
      <c r="J390">
        <v>4.4539285892842596E-3</v>
      </c>
      <c r="K390">
        <v>4.29853574921071E-3</v>
      </c>
      <c r="L390">
        <v>4.26667913277963E-3</v>
      </c>
      <c r="M390">
        <v>4.2618372306538798E-3</v>
      </c>
    </row>
    <row r="391" spans="1:13" x14ac:dyDescent="0.2">
      <c r="A391" t="s">
        <v>820</v>
      </c>
      <c r="B391" t="s">
        <v>854</v>
      </c>
      <c r="C391" t="s">
        <v>814</v>
      </c>
      <c r="D391" t="s">
        <v>115</v>
      </c>
      <c r="E391">
        <v>0.72531081158725197</v>
      </c>
      <c r="F391">
        <v>0.31274915613333698</v>
      </c>
      <c r="G391">
        <v>0.23947671356780501</v>
      </c>
      <c r="H391">
        <v>0.19148873413821901</v>
      </c>
      <c r="I391">
        <v>0.14759628251015899</v>
      </c>
      <c r="J391">
        <v>0.119017946153679</v>
      </c>
      <c r="K391">
        <v>0.10643387961952699</v>
      </c>
      <c r="L391">
        <v>0.10353105962594999</v>
      </c>
      <c r="M391">
        <v>0.102586538476792</v>
      </c>
    </row>
    <row r="392" spans="1:13" x14ac:dyDescent="0.2">
      <c r="A392" t="s">
        <v>820</v>
      </c>
      <c r="B392" t="s">
        <v>854</v>
      </c>
      <c r="C392" t="s">
        <v>814</v>
      </c>
      <c r="D392" t="s">
        <v>97</v>
      </c>
      <c r="E392">
        <v>636.94844021221104</v>
      </c>
      <c r="F392">
        <v>566.99958479862596</v>
      </c>
      <c r="G392">
        <v>456.866446538378</v>
      </c>
      <c r="H392">
        <v>382.95379819743698</v>
      </c>
      <c r="I392">
        <v>335.05122696410302</v>
      </c>
      <c r="J392">
        <v>310.47516282180999</v>
      </c>
      <c r="K392">
        <v>299.643314234321</v>
      </c>
      <c r="L392">
        <v>297.422458601252</v>
      </c>
      <c r="M392">
        <v>297.08495907381399</v>
      </c>
    </row>
    <row r="393" spans="1:13" x14ac:dyDescent="0.2">
      <c r="A393" t="s">
        <v>820</v>
      </c>
      <c r="B393" t="s">
        <v>854</v>
      </c>
      <c r="C393" t="s">
        <v>814</v>
      </c>
      <c r="D393" t="s">
        <v>105</v>
      </c>
      <c r="E393">
        <v>7.9451070233561405E-2</v>
      </c>
      <c r="F393">
        <v>7.6276868152400201E-2</v>
      </c>
      <c r="G393">
        <v>5.6652715818935197E-2</v>
      </c>
      <c r="H393">
        <v>5.5408492647584899E-2</v>
      </c>
      <c r="I393">
        <v>5.40165053540533E-2</v>
      </c>
      <c r="J393">
        <v>5.2775032208320603E-2</v>
      </c>
      <c r="K393">
        <v>5.2063088006762799E-2</v>
      </c>
      <c r="L393">
        <v>5.1790075051099199E-2</v>
      </c>
      <c r="M393">
        <v>5.1722831061276502E-2</v>
      </c>
    </row>
    <row r="394" spans="1:13" x14ac:dyDescent="0.2">
      <c r="A394" t="s">
        <v>820</v>
      </c>
      <c r="B394" t="s">
        <v>854</v>
      </c>
      <c r="C394" t="s">
        <v>814</v>
      </c>
      <c r="D394" t="s">
        <v>107</v>
      </c>
      <c r="E394">
        <v>1.8003075193996299E-2</v>
      </c>
      <c r="F394">
        <v>1.52046650049204E-2</v>
      </c>
      <c r="G394">
        <v>1.2610890393020199E-2</v>
      </c>
      <c r="H394">
        <v>1.1510978039922799E-2</v>
      </c>
      <c r="I394">
        <v>1.0279121658658699E-2</v>
      </c>
      <c r="J394">
        <v>9.1807819279754004E-3</v>
      </c>
      <c r="K394">
        <v>8.5509801965599399E-3</v>
      </c>
      <c r="L394">
        <v>8.3094848968453608E-3</v>
      </c>
      <c r="M394">
        <v>8.2498877149821594E-3</v>
      </c>
    </row>
    <row r="395" spans="1:13" x14ac:dyDescent="0.2">
      <c r="A395" t="s">
        <v>820</v>
      </c>
      <c r="B395" t="s">
        <v>855</v>
      </c>
      <c r="C395" t="s">
        <v>814</v>
      </c>
      <c r="D395" t="s">
        <v>109</v>
      </c>
      <c r="E395">
        <v>8.3482368310947397</v>
      </c>
      <c r="F395">
        <v>4.3081315664303901</v>
      </c>
      <c r="G395">
        <v>3.0187422051480501</v>
      </c>
      <c r="H395">
        <v>2.2968284382098001</v>
      </c>
      <c r="I395">
        <v>1.6241894645100301</v>
      </c>
      <c r="J395">
        <v>1.20320021831455</v>
      </c>
      <c r="K395">
        <v>1.0475021085095599</v>
      </c>
      <c r="L395">
        <v>1.01648762049332</v>
      </c>
      <c r="M395">
        <v>1.00707426224907</v>
      </c>
    </row>
    <row r="396" spans="1:13" x14ac:dyDescent="0.2">
      <c r="A396" t="s">
        <v>820</v>
      </c>
      <c r="B396" t="s">
        <v>855</v>
      </c>
      <c r="C396" t="s">
        <v>814</v>
      </c>
      <c r="D396" t="s">
        <v>100</v>
      </c>
      <c r="E396">
        <v>1.07703782419723</v>
      </c>
      <c r="F396">
        <v>0.37063376602748699</v>
      </c>
      <c r="G396">
        <v>0.22414787770802799</v>
      </c>
      <c r="H396">
        <v>0.146870056334405</v>
      </c>
      <c r="I396">
        <v>0.100147731477744</v>
      </c>
      <c r="J396">
        <v>6.9799961270145497E-2</v>
      </c>
      <c r="K396">
        <v>5.7786964253900203E-2</v>
      </c>
      <c r="L396">
        <v>5.5423939682830103E-2</v>
      </c>
      <c r="M396">
        <v>5.4809815155326402E-2</v>
      </c>
    </row>
    <row r="397" spans="1:13" x14ac:dyDescent="0.2">
      <c r="A397" t="s">
        <v>820</v>
      </c>
      <c r="B397" t="s">
        <v>855</v>
      </c>
      <c r="C397" t="s">
        <v>814</v>
      </c>
      <c r="D397" t="s">
        <v>113</v>
      </c>
      <c r="E397">
        <v>2.7165910548479701E-2</v>
      </c>
      <c r="F397">
        <v>1.3866136948016699E-2</v>
      </c>
      <c r="G397">
        <v>9.4907263809260092E-3</v>
      </c>
      <c r="H397">
        <v>7.1211341823118404E-3</v>
      </c>
      <c r="I397">
        <v>5.3853645546307399E-3</v>
      </c>
      <c r="J397">
        <v>4.4141200314945202E-3</v>
      </c>
      <c r="K397">
        <v>4.0286435203453798E-3</v>
      </c>
      <c r="L397">
        <v>3.9508837215596502E-3</v>
      </c>
      <c r="M397">
        <v>3.9301038701225104E-3</v>
      </c>
    </row>
    <row r="398" spans="1:13" x14ac:dyDescent="0.2">
      <c r="A398" t="s">
        <v>820</v>
      </c>
      <c r="B398" t="s">
        <v>855</v>
      </c>
      <c r="C398" t="s">
        <v>814</v>
      </c>
      <c r="D398" t="s">
        <v>111</v>
      </c>
      <c r="E398">
        <v>3.3053952027170298E-2</v>
      </c>
      <c r="F398">
        <v>1.6704809967492299E-2</v>
      </c>
      <c r="G398">
        <v>1.2360752966222599E-2</v>
      </c>
      <c r="H398">
        <v>1.0240667029025499E-2</v>
      </c>
      <c r="I398">
        <v>9.5490024855607192E-3</v>
      </c>
      <c r="J398">
        <v>9.3602167504081603E-3</v>
      </c>
      <c r="K398">
        <v>9.3426403684516695E-3</v>
      </c>
      <c r="L398">
        <v>9.3300847791470392E-3</v>
      </c>
      <c r="M398">
        <v>9.3299372659824201E-3</v>
      </c>
    </row>
    <row r="399" spans="1:13" x14ac:dyDescent="0.2">
      <c r="A399" t="s">
        <v>820</v>
      </c>
      <c r="B399" t="s">
        <v>855</v>
      </c>
      <c r="C399" t="s">
        <v>814</v>
      </c>
      <c r="D399" t="s">
        <v>117</v>
      </c>
      <c r="E399">
        <v>4.0565632770183102E-2</v>
      </c>
      <c r="F399">
        <v>2.65973281316834E-2</v>
      </c>
      <c r="G399">
        <v>2.40911817197406E-2</v>
      </c>
      <c r="H399">
        <v>2.33536039499448E-2</v>
      </c>
      <c r="I399">
        <v>2.32009506719013E-2</v>
      </c>
      <c r="J399">
        <v>2.3104862913378502E-2</v>
      </c>
      <c r="K399">
        <v>2.3102720026675301E-2</v>
      </c>
      <c r="L399">
        <v>2.3103028849029199E-2</v>
      </c>
      <c r="M399">
        <v>2.3102918161236202E-2</v>
      </c>
    </row>
    <row r="400" spans="1:13" x14ac:dyDescent="0.2">
      <c r="A400" t="s">
        <v>820</v>
      </c>
      <c r="B400" t="s">
        <v>855</v>
      </c>
      <c r="C400" t="s">
        <v>814</v>
      </c>
      <c r="D400" t="s">
        <v>103</v>
      </c>
      <c r="E400">
        <v>1.08889320093075E-2</v>
      </c>
      <c r="F400">
        <v>9.8851201724826001E-3</v>
      </c>
      <c r="G400">
        <v>6.7836227109818103E-3</v>
      </c>
      <c r="H400">
        <v>5.6829290051501301E-3</v>
      </c>
      <c r="I400">
        <v>4.9807105070221796E-3</v>
      </c>
      <c r="J400">
        <v>4.6272281762573001E-3</v>
      </c>
      <c r="K400">
        <v>4.4724368045959096E-3</v>
      </c>
      <c r="L400">
        <v>4.4401060236012703E-3</v>
      </c>
      <c r="M400">
        <v>4.4349813207028004E-3</v>
      </c>
    </row>
    <row r="401" spans="1:13" x14ac:dyDescent="0.2">
      <c r="A401" t="s">
        <v>820</v>
      </c>
      <c r="B401" t="s">
        <v>855</v>
      </c>
      <c r="C401" t="s">
        <v>814</v>
      </c>
      <c r="D401" t="s">
        <v>115</v>
      </c>
      <c r="E401">
        <v>0.76486937509172104</v>
      </c>
      <c r="F401">
        <v>0.32169078661703499</v>
      </c>
      <c r="G401">
        <v>0.21594012148243799</v>
      </c>
      <c r="H401">
        <v>0.17257879470183399</v>
      </c>
      <c r="I401">
        <v>0.13295977241117701</v>
      </c>
      <c r="J401">
        <v>0.108110784391744</v>
      </c>
      <c r="K401">
        <v>9.7137754261465994E-2</v>
      </c>
      <c r="L401">
        <v>9.45597833782197E-2</v>
      </c>
      <c r="M401">
        <v>9.3653115656486804E-2</v>
      </c>
    </row>
    <row r="402" spans="1:13" x14ac:dyDescent="0.2">
      <c r="A402" t="s">
        <v>820</v>
      </c>
      <c r="B402" t="s">
        <v>855</v>
      </c>
      <c r="C402" t="s">
        <v>814</v>
      </c>
      <c r="D402" t="s">
        <v>97</v>
      </c>
      <c r="E402">
        <v>629.29035425146799</v>
      </c>
      <c r="F402">
        <v>571.27801846236605</v>
      </c>
      <c r="G402">
        <v>472.87406569534897</v>
      </c>
      <c r="H402">
        <v>396.14659023538701</v>
      </c>
      <c r="I402">
        <v>347.19633179008298</v>
      </c>
      <c r="J402">
        <v>322.55550442882998</v>
      </c>
      <c r="K402">
        <v>311.76534896807402</v>
      </c>
      <c r="L402">
        <v>309.51187360042798</v>
      </c>
      <c r="M402">
        <v>309.154399722184</v>
      </c>
    </row>
    <row r="403" spans="1:13" x14ac:dyDescent="0.2">
      <c r="A403" t="s">
        <v>820</v>
      </c>
      <c r="B403" t="s">
        <v>855</v>
      </c>
      <c r="C403" t="s">
        <v>814</v>
      </c>
      <c r="D403" t="s">
        <v>105</v>
      </c>
      <c r="E403">
        <v>7.9797235056963206E-2</v>
      </c>
      <c r="F403">
        <v>7.6001798653814207E-2</v>
      </c>
      <c r="G403">
        <v>6.3391605684552502E-2</v>
      </c>
      <c r="H403">
        <v>6.2249949738011102E-2</v>
      </c>
      <c r="I403">
        <v>6.0956414175610103E-2</v>
      </c>
      <c r="J403">
        <v>5.9827983670569698E-2</v>
      </c>
      <c r="K403">
        <v>5.91838618526946E-2</v>
      </c>
      <c r="L403">
        <v>5.8937948629628097E-2</v>
      </c>
      <c r="M403">
        <v>5.88749789222721E-2</v>
      </c>
    </row>
    <row r="404" spans="1:13" x14ac:dyDescent="0.2">
      <c r="A404" t="s">
        <v>820</v>
      </c>
      <c r="B404" t="s">
        <v>855</v>
      </c>
      <c r="C404" t="s">
        <v>814</v>
      </c>
      <c r="D404" t="s">
        <v>107</v>
      </c>
      <c r="E404">
        <v>1.8949252743626702E-2</v>
      </c>
      <c r="F404">
        <v>1.55896120407557E-2</v>
      </c>
      <c r="G404">
        <v>1.3090757358435101E-2</v>
      </c>
      <c r="H404">
        <v>1.2073597128508201E-2</v>
      </c>
      <c r="I404">
        <v>1.0925021199185E-2</v>
      </c>
      <c r="J404">
        <v>9.9255497267567994E-3</v>
      </c>
      <c r="K404">
        <v>9.3555607478902295E-3</v>
      </c>
      <c r="L404">
        <v>9.1378744671425701E-3</v>
      </c>
      <c r="M404">
        <v>9.08217182799783E-3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5703125" customWidth="1"/>
    <col min="3" max="3" width="21.42578125" customWidth="1"/>
    <col min="4" max="4" width="8.5703125" customWidth="1"/>
    <col min="5" max="5" width="18.140625" customWidth="1"/>
    <col min="6" max="6" width="10.42578125" customWidth="1"/>
  </cols>
  <sheetData>
    <row r="1" spans="1:6" x14ac:dyDescent="0.2">
      <c r="A1" s="1" t="s">
        <v>1133</v>
      </c>
      <c r="B1" s="12"/>
    </row>
    <row r="4" spans="1:6" ht="18.75" customHeight="1" x14ac:dyDescent="0.2"/>
    <row r="5" spans="1:6" ht="17.25" customHeight="1" x14ac:dyDescent="0.2">
      <c r="C5" s="2"/>
    </row>
    <row r="6" spans="1:6" ht="15.75" customHeight="1" x14ac:dyDescent="0.2"/>
    <row r="7" spans="1:6" x14ac:dyDescent="0.2">
      <c r="B7" s="3" t="s">
        <v>1134</v>
      </c>
      <c r="C7" s="1" t="s">
        <v>1135</v>
      </c>
      <c r="D7" s="1" t="s">
        <v>1136</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59396" r:id="rId4" name="cmdRefreshUnits">
          <controlPr defaultSize="0" autoLine="0" r:id="rId5">
            <anchor moveWithCells="1">
              <from>
                <xdr:col>3</xdr:col>
                <xdr:colOff>28575</xdr:colOff>
                <xdr:row>2</xdr:row>
                <xdr:rowOff>47625</xdr:rowOff>
              </from>
              <to>
                <xdr:col>4</xdr:col>
                <xdr:colOff>9525</xdr:colOff>
                <xdr:row>4</xdr:row>
                <xdr:rowOff>19050</xdr:rowOff>
              </to>
            </anchor>
          </controlPr>
        </control>
      </mc:Choice>
      <mc:Fallback>
        <control shapeId="59396" r:id="rId4" name="cmdRefreshUnits"/>
      </mc:Fallback>
    </mc:AlternateContent>
    <mc:AlternateContent xmlns:mc="http://schemas.openxmlformats.org/markup-compatibility/2006">
      <mc:Choice Requires="x14">
        <control shapeId="59395" r:id="rId6" name="cmdConstraintUnit">
          <controlPr defaultSize="0" autoLine="0" r:id="rId7">
            <anchor moveWithCells="1">
              <from>
                <xdr:col>3</xdr:col>
                <xdr:colOff>28575</xdr:colOff>
                <xdr:row>4</xdr:row>
                <xdr:rowOff>9525</xdr:rowOff>
              </from>
              <to>
                <xdr:col>4</xdr:col>
                <xdr:colOff>9525</xdr:colOff>
                <xdr:row>5</xdr:row>
                <xdr:rowOff>28575</xdr:rowOff>
              </to>
            </anchor>
          </controlPr>
        </control>
      </mc:Choice>
      <mc:Fallback>
        <control shapeId="59395" r:id="rId6" name="cmdConstraintUnit"/>
      </mc:Fallback>
    </mc:AlternateContent>
    <mc:AlternateContent xmlns:mc="http://schemas.openxmlformats.org/markup-compatibility/2006">
      <mc:Choice Requires="x14">
        <control shapeId="59394"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59394" r:id="rId8" name="cmdCheckConstraintsSheet"/>
      </mc:Fallback>
    </mc:AlternateContent>
    <mc:AlternateContent xmlns:mc="http://schemas.openxmlformats.org/markup-compatibility/2006">
      <mc:Choice Requires="x14">
        <control shapeId="59393" r:id="rId10" name="cmdConstraintSets">
          <controlPr defaultSize="0" autoLine="0" r:id="rId11">
            <anchor moveWithCells="1">
              <from>
                <xdr:col>4</xdr:col>
                <xdr:colOff>28575</xdr:colOff>
                <xdr:row>4</xdr:row>
                <xdr:rowOff>28575</xdr:rowOff>
              </from>
              <to>
                <xdr:col>4</xdr:col>
                <xdr:colOff>1000125</xdr:colOff>
                <xdr:row>5</xdr:row>
                <xdr:rowOff>47625</xdr:rowOff>
              </to>
            </anchor>
          </controlPr>
        </control>
      </mc:Choice>
      <mc:Fallback>
        <control shapeId="59393" r:id="rId10" name="cmdConstraintSets"/>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5703125" customWidth="1"/>
    <col min="3" max="3" width="21.42578125" customWidth="1"/>
    <col min="4" max="4" width="8.5703125" customWidth="1"/>
    <col min="5" max="5" width="18.140625" customWidth="1"/>
    <col min="6" max="6" width="10.42578125" customWidth="1"/>
  </cols>
  <sheetData>
    <row r="1" spans="1:6" x14ac:dyDescent="0.2">
      <c r="A1" s="1" t="s">
        <v>1133</v>
      </c>
      <c r="B1" s="12"/>
    </row>
    <row r="4" spans="1:6" ht="18.75" customHeight="1" x14ac:dyDescent="0.2"/>
    <row r="5" spans="1:6" ht="17.25" customHeight="1" x14ac:dyDescent="0.2">
      <c r="C5" s="2"/>
    </row>
    <row r="6" spans="1:6" ht="15.75" customHeight="1" x14ac:dyDescent="0.2"/>
    <row r="7" spans="1:6" x14ac:dyDescent="0.2">
      <c r="B7" s="3" t="s">
        <v>1134</v>
      </c>
      <c r="C7" s="1" t="s">
        <v>1135</v>
      </c>
      <c r="D7" s="1" t="s">
        <v>1136</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28575</xdr:colOff>
                <xdr:row>2</xdr:row>
                <xdr:rowOff>47625</xdr:rowOff>
              </from>
              <to>
                <xdr:col>4</xdr:col>
                <xdr:colOff>9525</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28575</xdr:colOff>
                <xdr:row>4</xdr:row>
                <xdr:rowOff>9525</xdr:rowOff>
              </from>
              <to>
                <xdr:col>4</xdr:col>
                <xdr:colOff>9525</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28575</xdr:colOff>
                <xdr:row>4</xdr:row>
                <xdr:rowOff>28575</xdr:rowOff>
              </from>
              <to>
                <xdr:col>4</xdr:col>
                <xdr:colOff>1000125</xdr:colOff>
                <xdr:row>5</xdr:row>
                <xdr:rowOff>47625</xdr:rowOff>
              </to>
            </anchor>
          </controlPr>
        </control>
      </mc:Choice>
      <mc:Fallback>
        <control shapeId="10242" r:id="rId10" name="cmdConstraintSets"/>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42578125" customWidth="1"/>
    <col min="3" max="3" width="24.42578125" customWidth="1"/>
    <col min="4" max="4" width="7.85546875" customWidth="1"/>
    <col min="6" max="6" width="10.5703125" customWidth="1"/>
    <col min="7" max="7" width="9.85546875" customWidth="1"/>
    <col min="8" max="8" width="8.140625" customWidth="1"/>
    <col min="9" max="11" width="9.42578125" customWidth="1"/>
    <col min="12" max="12" width="12.5703125" customWidth="1"/>
    <col min="13" max="13" width="12.42578125" customWidth="1"/>
  </cols>
  <sheetData>
    <row r="1" spans="1:16" x14ac:dyDescent="0.2">
      <c r="A1" s="1" t="s">
        <v>1137</v>
      </c>
      <c r="B1" s="12"/>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134</v>
      </c>
      <c r="C7" s="1" t="s">
        <v>135</v>
      </c>
      <c r="D7" s="1" t="s">
        <v>1136</v>
      </c>
      <c r="E7" s="1" t="s">
        <v>329</v>
      </c>
      <c r="F7" s="1" t="s">
        <v>330</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2471" r:id="rId4" name="cmdRefreshUnits">
          <controlPr defaultSize="0" autoLine="0" r:id="rId5">
            <anchor moveWithCells="1">
              <from>
                <xdr:col>3</xdr:col>
                <xdr:colOff>0</xdr:colOff>
                <xdr:row>2</xdr:row>
                <xdr:rowOff>28575</xdr:rowOff>
              </from>
              <to>
                <xdr:col>4</xdr:col>
                <xdr:colOff>28575</xdr:colOff>
                <xdr:row>4</xdr:row>
                <xdr:rowOff>19050</xdr:rowOff>
              </to>
            </anchor>
          </controlPr>
        </control>
      </mc:Choice>
      <mc:Fallback>
        <control shapeId="62471" r:id="rId4" name="cmdRefreshUnits"/>
      </mc:Fallback>
    </mc:AlternateContent>
    <mc:AlternateContent xmlns:mc="http://schemas.openxmlformats.org/markup-compatibility/2006">
      <mc:Choice Requires="x14">
        <control shapeId="6247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62470" r:id="rId6" name="cmdCheckTechDataSheet"/>
      </mc:Fallback>
    </mc:AlternateContent>
    <mc:AlternateContent xmlns:mc="http://schemas.openxmlformats.org/markup-compatibility/2006">
      <mc:Choice Requires="x14">
        <control shapeId="6246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62469" r:id="rId8" name="cmdAddParamQualifier"/>
      </mc:Fallback>
    </mc:AlternateContent>
    <mc:AlternateContent xmlns:mc="http://schemas.openxmlformats.org/markup-compatibility/2006">
      <mc:Choice Requires="x14">
        <control shapeId="62468" r:id="rId10" name="cmdAddParameter">
          <controlPr defaultSize="0" autoLine="0" r:id="rId11">
            <anchor moveWithCells="1">
              <from>
                <xdr:col>0</xdr:col>
                <xdr:colOff>9525</xdr:colOff>
                <xdr:row>3</xdr:row>
                <xdr:rowOff>200025</xdr:rowOff>
              </from>
              <to>
                <xdr:col>1</xdr:col>
                <xdr:colOff>0</xdr:colOff>
                <xdr:row>4</xdr:row>
                <xdr:rowOff>219075</xdr:rowOff>
              </to>
            </anchor>
          </controlPr>
        </control>
      </mc:Choice>
      <mc:Fallback>
        <control shapeId="62468" r:id="rId10" name="cmdAddParameter"/>
      </mc:Fallback>
    </mc:AlternateContent>
    <mc:AlternateContent xmlns:mc="http://schemas.openxmlformats.org/markup-compatibility/2006">
      <mc:Choice Requires="x14">
        <control shapeId="62467"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62467" r:id="rId12" name="cmdCommOUT"/>
      </mc:Fallback>
    </mc:AlternateContent>
    <mc:AlternateContent xmlns:mc="http://schemas.openxmlformats.org/markup-compatibility/2006">
      <mc:Choice Requires="x14">
        <control shapeId="62466"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62466" r:id="rId14" name="cmdCommIN"/>
      </mc:Fallback>
    </mc:AlternateContent>
    <mc:AlternateContent xmlns:mc="http://schemas.openxmlformats.org/markup-compatibility/2006">
      <mc:Choice Requires="x14">
        <control shapeId="62465" r:id="rId16" name="cmdTechNameAndDesc">
          <controlPr defaultSize="0" autoLine="0" r:id="rId17">
            <anchor moveWithCells="1">
              <from>
                <xdr:col>1</xdr:col>
                <xdr:colOff>38100</xdr:colOff>
                <xdr:row>2</xdr:row>
                <xdr:rowOff>152400</xdr:rowOff>
              </from>
              <to>
                <xdr:col>2</xdr:col>
                <xdr:colOff>1571625</xdr:colOff>
                <xdr:row>4</xdr:row>
                <xdr:rowOff>9525</xdr:rowOff>
              </to>
            </anchor>
          </controlPr>
        </control>
      </mc:Choice>
      <mc:Fallback>
        <control shapeId="62465" r:id="rId16" name="cmdTechNameAndDesc"/>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5703125" customWidth="1"/>
    <col min="3" max="3" width="24" customWidth="1"/>
    <col min="4" max="4" width="5.42578125" customWidth="1"/>
    <col min="6" max="6" width="10.140625" bestFit="1" customWidth="1"/>
  </cols>
  <sheetData>
    <row r="1" spans="1:8" x14ac:dyDescent="0.2">
      <c r="A1" s="1" t="s">
        <v>1138</v>
      </c>
      <c r="B1" s="12"/>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1136</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1445"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1445" r:id="rId4" name="cmdRefreshUnits"/>
      </mc:Fallback>
    </mc:AlternateContent>
    <mc:AlternateContent xmlns:mc="http://schemas.openxmlformats.org/markup-compatibility/2006">
      <mc:Choice Requires="x14">
        <control shapeId="61444" r:id="rId6" name="cmdCheckCommDataSheet">
          <controlPr defaultSize="0" autoLine="0" r:id="rId7">
            <anchor moveWithCells="1">
              <from>
                <xdr:col>0</xdr:col>
                <xdr:colOff>9525</xdr:colOff>
                <xdr:row>3</xdr:row>
                <xdr:rowOff>28575</xdr:rowOff>
              </from>
              <to>
                <xdr:col>0</xdr:col>
                <xdr:colOff>695325</xdr:colOff>
                <xdr:row>4</xdr:row>
                <xdr:rowOff>9525</xdr:rowOff>
              </to>
            </anchor>
          </controlPr>
        </control>
      </mc:Choice>
      <mc:Fallback>
        <control shapeId="61444" r:id="rId6" name="cmdCheckCommDataSheet"/>
      </mc:Fallback>
    </mc:AlternateContent>
    <mc:AlternateContent xmlns:mc="http://schemas.openxmlformats.org/markup-compatibility/2006">
      <mc:Choice Requires="x14">
        <control shapeId="61443"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61443" r:id="rId8" name="cmdAddParamQualifier"/>
      </mc:Fallback>
    </mc:AlternateContent>
    <mc:AlternateContent xmlns:mc="http://schemas.openxmlformats.org/markup-compatibility/2006">
      <mc:Choice Requires="x14">
        <control shapeId="61442" r:id="rId10" name="cmdCommNameAndDesc">
          <controlPr defaultSize="0" autoLine="0" autoPict="0" r:id="rId11">
            <anchor moveWithCells="1">
              <from>
                <xdr:col>1</xdr:col>
                <xdr:colOff>0</xdr:colOff>
                <xdr:row>3</xdr:row>
                <xdr:rowOff>28575</xdr:rowOff>
              </from>
              <to>
                <xdr:col>2</xdr:col>
                <xdr:colOff>1400175</xdr:colOff>
                <xdr:row>4</xdr:row>
                <xdr:rowOff>0</xdr:rowOff>
              </to>
            </anchor>
          </controlPr>
        </control>
      </mc:Choice>
      <mc:Fallback>
        <control shapeId="61442" r:id="rId10" name="cmdCommNameAndDesc"/>
      </mc:Fallback>
    </mc:AlternateContent>
    <mc:AlternateContent xmlns:mc="http://schemas.openxmlformats.org/markup-compatibility/2006">
      <mc:Choice Requires="x14">
        <control shapeId="61441"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61441" r:id="rId12" name="cmdAddParameter"/>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5703125" customWidth="1"/>
    <col min="3" max="3" width="24" customWidth="1"/>
    <col min="4" max="4" width="5.42578125" customWidth="1"/>
    <col min="6" max="6" width="10.140625" bestFit="1" customWidth="1"/>
  </cols>
  <sheetData>
    <row r="1" spans="1:8" x14ac:dyDescent="0.2">
      <c r="A1" s="1" t="s">
        <v>1138</v>
      </c>
      <c r="B1" s="12"/>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1136</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28575</xdr:rowOff>
              </from>
              <to>
                <xdr:col>0</xdr:col>
                <xdr:colOff>695325</xdr:colOff>
                <xdr:row>4</xdr:row>
                <xdr:rowOff>9525</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28575</xdr:rowOff>
              </from>
              <to>
                <xdr:col>2</xdr:col>
                <xdr:colOff>1400175</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42578125" customWidth="1"/>
    <col min="3" max="3" width="24.42578125" customWidth="1"/>
    <col min="4" max="4" width="7.85546875" customWidth="1"/>
    <col min="6" max="6" width="10.5703125" customWidth="1"/>
    <col min="7" max="7" width="9.85546875" customWidth="1"/>
    <col min="8" max="8" width="8.140625" customWidth="1"/>
    <col min="9" max="11" width="9.42578125" customWidth="1"/>
    <col min="12" max="12" width="12.5703125" customWidth="1"/>
    <col min="13" max="13" width="12.42578125" customWidth="1"/>
  </cols>
  <sheetData>
    <row r="1" spans="1:16" x14ac:dyDescent="0.2">
      <c r="A1" s="1" t="s">
        <v>1137</v>
      </c>
      <c r="B1" s="12"/>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134</v>
      </c>
      <c r="C7" s="1" t="s">
        <v>135</v>
      </c>
      <c r="D7" s="1" t="s">
        <v>1136</v>
      </c>
      <c r="E7" s="1" t="s">
        <v>329</v>
      </c>
      <c r="F7" s="1" t="s">
        <v>330</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28575</xdr:rowOff>
              </from>
              <to>
                <xdr:col>4</xdr:col>
                <xdr:colOff>28575</xdr:colOff>
                <xdr:row>4</xdr:row>
                <xdr:rowOff>19050</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0</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1571625</xdr:colOff>
                <xdr:row>4</xdr:row>
                <xdr:rowOff>9525</xdr:rowOff>
              </to>
            </anchor>
          </controlPr>
        </control>
      </mc:Choice>
      <mc:Fallback>
        <control shapeId="3074" r:id="rId16" name="cmdTechNameAndDesc"/>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1139</v>
      </c>
      <c r="B1" s="12"/>
    </row>
    <row r="4" spans="1:5" ht="17.25" customHeight="1" x14ac:dyDescent="0.2"/>
    <row r="5" spans="1:5" ht="18" customHeight="1" x14ac:dyDescent="0.2"/>
    <row r="6" spans="1:5" ht="17.25" customHeight="1" x14ac:dyDescent="0.2"/>
    <row r="7" spans="1:5" ht="15.75" customHeight="1" x14ac:dyDescent="0.2">
      <c r="B7" s="1" t="s">
        <v>1134</v>
      </c>
      <c r="C7" s="1" t="s">
        <v>1135</v>
      </c>
      <c r="D7" s="1" t="s">
        <v>1136</v>
      </c>
      <c r="E7" s="1" t="s">
        <v>134</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1019175</xdr:colOff>
                <xdr:row>2</xdr:row>
                <xdr:rowOff>28575</xdr:rowOff>
              </from>
              <to>
                <xdr:col>4</xdr:col>
                <xdr:colOff>9525</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28575</xdr:colOff>
                <xdr:row>3</xdr:row>
                <xdr:rowOff>0</xdr:rowOff>
              </from>
              <to>
                <xdr:col>2</xdr:col>
                <xdr:colOff>1000125</xdr:colOff>
                <xdr:row>4</xdr:row>
                <xdr:rowOff>28575</xdr:rowOff>
              </to>
            </anchor>
          </controlPr>
        </control>
      </mc:Choice>
      <mc:Fallback>
        <control shapeId="11265" r:id="rId14" name="cmdConstrNameAndDesc"/>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Q120"/>
  <sheetViews>
    <sheetView workbookViewId="0">
      <selection activeCell="E104" sqref="E104"/>
    </sheetView>
  </sheetViews>
  <sheetFormatPr defaultColWidth="9.140625" defaultRowHeight="12.75" x14ac:dyDescent="0.2"/>
  <cols>
    <col min="1" max="2" width="27.5703125" style="15" customWidth="1"/>
    <col min="3" max="3" width="9.5703125" style="15" customWidth="1"/>
    <col min="4" max="4" width="29.85546875" style="15" customWidth="1"/>
    <col min="5" max="5" width="17.42578125" style="15" customWidth="1"/>
    <col min="6" max="6" width="11.140625" style="15" bestFit="1" customWidth="1"/>
    <col min="7" max="7" width="13.85546875" style="15" customWidth="1"/>
    <col min="8" max="8" width="11.5703125" style="15" bestFit="1" customWidth="1"/>
    <col min="9" max="10" width="11.140625" style="15" customWidth="1"/>
    <col min="11" max="11" width="6.85546875" style="15" customWidth="1"/>
    <col min="12" max="12" width="12" style="15" customWidth="1"/>
    <col min="13" max="13" width="16.42578125" style="15" customWidth="1"/>
    <col min="14" max="14" width="17.42578125" style="15" customWidth="1"/>
    <col min="15" max="15" width="9.140625" style="15"/>
    <col min="16" max="16" width="15.140625" style="15" customWidth="1"/>
    <col min="17" max="17" width="12" style="15" customWidth="1"/>
    <col min="18" max="16384" width="9.140625" style="15"/>
  </cols>
  <sheetData>
    <row r="1" spans="1:17" ht="15" x14ac:dyDescent="0.25">
      <c r="A1" s="179" t="s">
        <v>1140</v>
      </c>
      <c r="B1" s="179"/>
      <c r="C1" s="179"/>
      <c r="D1" s="179" t="s">
        <v>1096</v>
      </c>
      <c r="E1" s="179" t="s">
        <v>1141</v>
      </c>
      <c r="F1" s="179" t="s">
        <v>1136</v>
      </c>
      <c r="G1" s="179" t="s">
        <v>1142</v>
      </c>
      <c r="H1" s="179" t="s">
        <v>1143</v>
      </c>
      <c r="I1" s="179" t="s">
        <v>1144</v>
      </c>
      <c r="J1" s="179" t="s">
        <v>1145</v>
      </c>
      <c r="L1" s="180" t="s">
        <v>1107</v>
      </c>
      <c r="M1" s="180" t="s">
        <v>1146</v>
      </c>
      <c r="N1" s="180" t="s">
        <v>1147</v>
      </c>
      <c r="P1" s="187" t="s">
        <v>1107</v>
      </c>
      <c r="Q1" t="s">
        <v>1106</v>
      </c>
    </row>
    <row r="2" spans="1:17" ht="15" x14ac:dyDescent="0.25">
      <c r="A2" s="15" t="s">
        <v>1148</v>
      </c>
      <c r="B2" s="39" t="s">
        <v>1148</v>
      </c>
      <c r="C2" s="39" t="s">
        <v>1149</v>
      </c>
      <c r="D2" s="181" t="s">
        <v>1150</v>
      </c>
      <c r="E2" s="181" t="s">
        <v>931</v>
      </c>
      <c r="F2" s="181" t="s">
        <v>1105</v>
      </c>
      <c r="G2" s="182">
        <v>1420989</v>
      </c>
      <c r="H2" s="182">
        <v>78637</v>
      </c>
      <c r="I2" s="182">
        <v>1420989</v>
      </c>
      <c r="J2" s="209">
        <f>I2*10^(-6)</f>
        <v>1.4209889999999998</v>
      </c>
      <c r="L2" s="183" t="s">
        <v>931</v>
      </c>
      <c r="M2">
        <v>1420989</v>
      </c>
      <c r="N2">
        <v>1420989</v>
      </c>
      <c r="P2" s="183" t="s">
        <v>931</v>
      </c>
      <c r="Q2">
        <v>12305.655399518766</v>
      </c>
    </row>
    <row r="3" spans="1:17" ht="15" x14ac:dyDescent="0.25">
      <c r="A3" s="15" t="s">
        <v>1151</v>
      </c>
      <c r="B3" s="39" t="s">
        <v>1151</v>
      </c>
      <c r="C3" s="39" t="s">
        <v>1152</v>
      </c>
      <c r="D3" s="15" t="s">
        <v>1150</v>
      </c>
      <c r="E3" s="15" t="s">
        <v>954</v>
      </c>
      <c r="F3" s="15" t="s">
        <v>1153</v>
      </c>
      <c r="G3" s="184">
        <v>5064028</v>
      </c>
      <c r="H3" s="184">
        <v>13789</v>
      </c>
      <c r="I3" s="184">
        <v>195751</v>
      </c>
      <c r="J3" s="209">
        <f t="shared" ref="J3:J14" si="0">I3*10^(-6)</f>
        <v>0.19575099999999998</v>
      </c>
      <c r="L3" s="183" t="s">
        <v>954</v>
      </c>
      <c r="M3">
        <v>23502694</v>
      </c>
      <c r="N3">
        <v>610577983</v>
      </c>
      <c r="P3" s="183" t="s">
        <v>954</v>
      </c>
      <c r="Q3">
        <v>25146932.739426509</v>
      </c>
    </row>
    <row r="4" spans="1:17" ht="15" x14ac:dyDescent="0.25">
      <c r="A4" s="15" t="s">
        <v>1154</v>
      </c>
      <c r="B4" s="39" t="s">
        <v>1154</v>
      </c>
      <c r="C4" s="39" t="s">
        <v>1155</v>
      </c>
      <c r="D4" s="15" t="s">
        <v>1150</v>
      </c>
      <c r="E4" s="15" t="s">
        <v>954</v>
      </c>
      <c r="F4" s="15" t="s">
        <v>1153</v>
      </c>
      <c r="G4" s="184">
        <v>326200350</v>
      </c>
      <c r="H4" s="184">
        <v>881007</v>
      </c>
      <c r="I4" s="184">
        <v>12555252</v>
      </c>
      <c r="J4" s="209">
        <f t="shared" si="0"/>
        <v>12.555251999999999</v>
      </c>
      <c r="L4" s="183" t="s">
        <v>37</v>
      </c>
      <c r="M4">
        <v>27584016</v>
      </c>
      <c r="N4">
        <v>10974150</v>
      </c>
      <c r="P4" s="183" t="s">
        <v>1100</v>
      </c>
      <c r="Q4">
        <v>12.046237098259951</v>
      </c>
    </row>
    <row r="5" spans="1:17" ht="15" x14ac:dyDescent="0.25">
      <c r="A5" s="203" t="s">
        <v>1156</v>
      </c>
      <c r="B5" s="204" t="s">
        <v>1156</v>
      </c>
      <c r="C5" s="204" t="s">
        <v>17</v>
      </c>
      <c r="D5" s="203" t="s">
        <v>1150</v>
      </c>
      <c r="E5" s="203" t="s">
        <v>954</v>
      </c>
      <c r="F5" s="203" t="s">
        <v>1153</v>
      </c>
      <c r="G5" s="205">
        <v>35234181</v>
      </c>
      <c r="H5" s="205">
        <v>95080</v>
      </c>
      <c r="I5" s="205">
        <v>1356142</v>
      </c>
      <c r="J5" s="209">
        <f t="shared" si="0"/>
        <v>1.356142</v>
      </c>
      <c r="L5" s="183" t="s">
        <v>915</v>
      </c>
      <c r="M5">
        <v>137197690</v>
      </c>
      <c r="N5">
        <v>4069584178</v>
      </c>
      <c r="P5" s="183" t="s">
        <v>37</v>
      </c>
      <c r="Q5">
        <v>23208.417526903249</v>
      </c>
    </row>
    <row r="6" spans="1:17" ht="15" x14ac:dyDescent="0.25">
      <c r="A6" s="15" t="s">
        <v>1157</v>
      </c>
      <c r="B6" s="39" t="s">
        <v>1157</v>
      </c>
      <c r="C6" s="39" t="s">
        <v>1149</v>
      </c>
      <c r="D6" s="15" t="s">
        <v>1150</v>
      </c>
      <c r="E6" s="15" t="s">
        <v>954</v>
      </c>
      <c r="F6" s="15" t="s">
        <v>1153</v>
      </c>
      <c r="G6" s="184">
        <v>7545275</v>
      </c>
      <c r="H6" s="184">
        <v>20391</v>
      </c>
      <c r="I6" s="184">
        <v>290413</v>
      </c>
      <c r="J6" s="209">
        <f t="shared" si="0"/>
        <v>0.29041299999999998</v>
      </c>
      <c r="L6" s="185" t="s">
        <v>1108</v>
      </c>
      <c r="M6" s="180">
        <v>189705389</v>
      </c>
      <c r="N6" s="180">
        <v>4692557300</v>
      </c>
      <c r="P6" s="183" t="s">
        <v>1101</v>
      </c>
      <c r="Q6">
        <v>0</v>
      </c>
    </row>
    <row r="7" spans="1:17" ht="15" x14ac:dyDescent="0.25">
      <c r="A7" s="203" t="s">
        <v>1158</v>
      </c>
      <c r="B7" s="204" t="s">
        <v>1158</v>
      </c>
      <c r="C7" s="204" t="s">
        <v>17</v>
      </c>
      <c r="D7" s="203" t="s">
        <v>1150</v>
      </c>
      <c r="E7" s="203" t="s">
        <v>954</v>
      </c>
      <c r="F7" s="203" t="s">
        <v>1153</v>
      </c>
      <c r="G7" s="205">
        <v>14166357</v>
      </c>
      <c r="H7" s="205">
        <v>38228</v>
      </c>
      <c r="I7" s="205">
        <v>545254</v>
      </c>
      <c r="J7" s="209">
        <f t="shared" si="0"/>
        <v>0.54525400000000002</v>
      </c>
      <c r="P7" s="183" t="s">
        <v>915</v>
      </c>
      <c r="Q7">
        <v>202541532.25848618</v>
      </c>
    </row>
    <row r="8" spans="1:17" ht="15" x14ac:dyDescent="0.25">
      <c r="A8" s="15" t="s">
        <v>1159</v>
      </c>
      <c r="B8" s="39" t="s">
        <v>1159</v>
      </c>
      <c r="C8" s="39" t="s">
        <v>1152</v>
      </c>
      <c r="D8" s="15" t="s">
        <v>1150</v>
      </c>
      <c r="E8" s="15" t="s">
        <v>954</v>
      </c>
      <c r="F8" s="15" t="s">
        <v>1153</v>
      </c>
      <c r="G8" s="184">
        <v>5671501</v>
      </c>
      <c r="H8" s="184">
        <v>15443</v>
      </c>
      <c r="I8" s="184">
        <v>219257</v>
      </c>
      <c r="J8" s="209">
        <f t="shared" si="0"/>
        <v>0.21925699999999998</v>
      </c>
      <c r="P8" s="183" t="s">
        <v>1099</v>
      </c>
      <c r="Q8">
        <v>332792.54185858712</v>
      </c>
    </row>
    <row r="9" spans="1:17" ht="15" x14ac:dyDescent="0.25">
      <c r="A9" s="15" t="s">
        <v>1160</v>
      </c>
      <c r="B9" s="39" t="s">
        <v>1160</v>
      </c>
      <c r="C9" s="39" t="s">
        <v>1155</v>
      </c>
      <c r="D9" s="15" t="s">
        <v>1150</v>
      </c>
      <c r="E9" s="15" t="s">
        <v>954</v>
      </c>
      <c r="F9" s="15" t="s">
        <v>1153</v>
      </c>
      <c r="G9" s="184">
        <v>28064413</v>
      </c>
      <c r="H9" s="184">
        <v>75797</v>
      </c>
      <c r="I9" s="184">
        <v>1080300</v>
      </c>
      <c r="J9" s="209">
        <f t="shared" si="0"/>
        <v>1.0803</v>
      </c>
      <c r="P9" s="183" t="s">
        <v>1108</v>
      </c>
      <c r="Q9">
        <v>228056783.6589348</v>
      </c>
    </row>
    <row r="10" spans="1:17" ht="15" x14ac:dyDescent="0.25">
      <c r="A10" s="15" t="s">
        <v>1148</v>
      </c>
      <c r="B10" s="39" t="s">
        <v>1148</v>
      </c>
      <c r="C10" s="39" t="s">
        <v>1149</v>
      </c>
      <c r="D10" s="15" t="s">
        <v>1150</v>
      </c>
      <c r="E10" s="15" t="s">
        <v>954</v>
      </c>
      <c r="F10" s="15" t="s">
        <v>1153</v>
      </c>
      <c r="G10" s="184">
        <v>188631878</v>
      </c>
      <c r="H10" s="184">
        <v>509784</v>
      </c>
      <c r="I10" s="184">
        <v>7260325</v>
      </c>
      <c r="J10" s="209">
        <f t="shared" si="0"/>
        <v>7.2603249999999999</v>
      </c>
    </row>
    <row r="11" spans="1:17" ht="15" x14ac:dyDescent="0.25">
      <c r="A11" s="15" t="s">
        <v>1161</v>
      </c>
      <c r="B11" s="39" t="s">
        <v>1161</v>
      </c>
      <c r="C11" s="39" t="s">
        <v>1152</v>
      </c>
      <c r="D11" s="15" t="s">
        <v>1150</v>
      </c>
      <c r="E11" s="15" t="s">
        <v>37</v>
      </c>
      <c r="F11" s="15" t="s">
        <v>1105</v>
      </c>
      <c r="G11" s="184">
        <v>10118346</v>
      </c>
      <c r="H11" s="184">
        <v>889291</v>
      </c>
      <c r="I11" s="184">
        <v>25432916</v>
      </c>
      <c r="J11" s="209">
        <f t="shared" si="0"/>
        <v>25.432915999999999</v>
      </c>
    </row>
    <row r="12" spans="1:17" ht="15" x14ac:dyDescent="0.25">
      <c r="A12" s="206" t="s">
        <v>1156</v>
      </c>
      <c r="B12" s="207" t="s">
        <v>1156</v>
      </c>
      <c r="C12" s="207" t="s">
        <v>17</v>
      </c>
      <c r="D12" s="206" t="s">
        <v>1150</v>
      </c>
      <c r="E12" s="206" t="s">
        <v>915</v>
      </c>
      <c r="F12" s="206" t="s">
        <v>1153</v>
      </c>
      <c r="G12" s="208">
        <v>440373688</v>
      </c>
      <c r="H12" s="208">
        <v>946065</v>
      </c>
      <c r="I12" s="208">
        <v>14846296</v>
      </c>
      <c r="J12" s="209">
        <f t="shared" si="0"/>
        <v>14.846295999999999</v>
      </c>
    </row>
    <row r="13" spans="1:17" ht="15" x14ac:dyDescent="0.25">
      <c r="A13" s="206" t="s">
        <v>1158</v>
      </c>
      <c r="B13" s="207" t="s">
        <v>1158</v>
      </c>
      <c r="C13" s="207" t="s">
        <v>17</v>
      </c>
      <c r="D13" s="206" t="s">
        <v>1150</v>
      </c>
      <c r="E13" s="206" t="s">
        <v>915</v>
      </c>
      <c r="F13" s="206" t="s">
        <v>1153</v>
      </c>
      <c r="G13" s="208">
        <v>3629210490</v>
      </c>
      <c r="H13" s="208">
        <v>7790907</v>
      </c>
      <c r="I13" s="208">
        <v>122351394</v>
      </c>
      <c r="J13" s="209">
        <f t="shared" si="0"/>
        <v>122.351394</v>
      </c>
    </row>
    <row r="14" spans="1:17" ht="15" x14ac:dyDescent="0.25">
      <c r="B14" s="39"/>
      <c r="C14" s="39"/>
      <c r="D14" s="15" t="s">
        <v>1162</v>
      </c>
      <c r="E14" s="15" t="s">
        <v>37</v>
      </c>
      <c r="F14" s="15" t="s">
        <v>1105</v>
      </c>
      <c r="G14" s="184">
        <v>855804</v>
      </c>
      <c r="H14" s="184">
        <v>75216</v>
      </c>
      <c r="I14" s="184">
        <v>2151100</v>
      </c>
      <c r="J14" s="209">
        <f t="shared" si="0"/>
        <v>2.1511</v>
      </c>
    </row>
    <row r="15" spans="1:17" ht="15" x14ac:dyDescent="0.25">
      <c r="G15" s="184">
        <f t="shared" ref="G15:H15" si="1">SUM(G2:G14)</f>
        <v>4692557300</v>
      </c>
      <c r="H15" s="184">
        <f t="shared" si="1"/>
        <v>11429635</v>
      </c>
      <c r="I15" s="184">
        <f>SUM(I2:I14)</f>
        <v>189705389</v>
      </c>
      <c r="J15" s="182"/>
    </row>
    <row r="16" spans="1:17" ht="15" x14ac:dyDescent="0.25">
      <c r="A16" s="15" t="s">
        <v>1163</v>
      </c>
      <c r="J16" s="182"/>
    </row>
    <row r="19" spans="2:13" x14ac:dyDescent="0.2">
      <c r="B19" s="185"/>
      <c r="C19" s="185"/>
      <c r="D19" s="185"/>
      <c r="E19" s="185" t="s">
        <v>1164</v>
      </c>
      <c r="F19" s="185"/>
      <c r="G19" s="185"/>
      <c r="H19" s="185" t="s">
        <v>1165</v>
      </c>
      <c r="I19" s="185"/>
      <c r="J19" s="185"/>
      <c r="K19" s="185" t="s">
        <v>1166</v>
      </c>
      <c r="L19" s="185"/>
      <c r="M19" s="185"/>
    </row>
    <row r="20" spans="2:13" x14ac:dyDescent="0.2">
      <c r="B20" s="185" t="s">
        <v>1096</v>
      </c>
      <c r="C20" s="185" t="s">
        <v>1136</v>
      </c>
      <c r="D20" s="185" t="s">
        <v>1142</v>
      </c>
      <c r="E20" s="185" t="s">
        <v>1098</v>
      </c>
      <c r="F20" s="185" t="s">
        <v>1167</v>
      </c>
      <c r="G20" s="185" t="s">
        <v>1142</v>
      </c>
      <c r="H20" s="185" t="s">
        <v>1098</v>
      </c>
      <c r="I20" s="185" t="s">
        <v>1167</v>
      </c>
      <c r="J20" s="185" t="s">
        <v>1142</v>
      </c>
      <c r="K20" s="185" t="s">
        <v>1098</v>
      </c>
      <c r="L20" s="185" t="s">
        <v>1167</v>
      </c>
      <c r="M20" s="185" t="s">
        <v>1131</v>
      </c>
    </row>
    <row r="21" spans="2:13" x14ac:dyDescent="0.2">
      <c r="B21" s="15" t="s">
        <v>1168</v>
      </c>
      <c r="C21" s="15" t="s">
        <v>1169</v>
      </c>
      <c r="D21" s="15">
        <v>19318051038</v>
      </c>
      <c r="E21" s="15">
        <v>12881945</v>
      </c>
      <c r="F21" s="15">
        <v>192791648</v>
      </c>
      <c r="G21" s="15">
        <v>19959361647</v>
      </c>
      <c r="H21" s="15">
        <v>12431643</v>
      </c>
      <c r="I21" s="15">
        <v>188141550</v>
      </c>
      <c r="J21" s="15">
        <v>20031919734</v>
      </c>
      <c r="K21" s="15">
        <v>12379304</v>
      </c>
      <c r="L21" s="15">
        <v>187598017</v>
      </c>
      <c r="M21" s="188">
        <v>197.92638577200429</v>
      </c>
    </row>
    <row r="22" spans="2:13" x14ac:dyDescent="0.2">
      <c r="B22" s="15" t="s">
        <v>1170</v>
      </c>
      <c r="C22" s="15" t="s">
        <v>1169</v>
      </c>
      <c r="D22" s="15">
        <v>487628577</v>
      </c>
      <c r="E22" s="15">
        <v>387786</v>
      </c>
      <c r="F22" s="15">
        <v>5670969</v>
      </c>
      <c r="G22" s="15">
        <v>503816344</v>
      </c>
      <c r="H22" s="15">
        <v>399075</v>
      </c>
      <c r="I22" s="15">
        <v>5869409</v>
      </c>
      <c r="J22" s="15">
        <v>505647835</v>
      </c>
      <c r="K22" s="15">
        <v>401210</v>
      </c>
      <c r="L22" s="15">
        <v>5896144</v>
      </c>
      <c r="M22" s="188">
        <v>6.2207612349723744</v>
      </c>
    </row>
    <row r="23" spans="2:13" x14ac:dyDescent="0.2">
      <c r="B23" s="15" t="s">
        <v>1171</v>
      </c>
      <c r="C23" s="15" t="s">
        <v>1169</v>
      </c>
      <c r="D23" s="15">
        <v>632294047</v>
      </c>
      <c r="E23" s="15">
        <v>1419991</v>
      </c>
      <c r="F23" s="15">
        <v>19772771</v>
      </c>
      <c r="G23" s="15">
        <v>653284152</v>
      </c>
      <c r="H23" s="15">
        <v>1461692</v>
      </c>
      <c r="I23" s="15">
        <v>20334624</v>
      </c>
      <c r="J23" s="15">
        <v>655658982</v>
      </c>
      <c r="K23" s="15">
        <v>1466398</v>
      </c>
      <c r="L23" s="15">
        <v>20398002</v>
      </c>
      <c r="M23" s="188">
        <v>21.521031391446506</v>
      </c>
    </row>
    <row r="24" spans="2:13" x14ac:dyDescent="0.2">
      <c r="B24" s="15" t="s">
        <v>1172</v>
      </c>
      <c r="C24" s="15" t="s">
        <v>1169</v>
      </c>
      <c r="D24" s="15">
        <v>346001787</v>
      </c>
      <c r="E24" s="15">
        <v>687896</v>
      </c>
      <c r="F24" s="15">
        <v>9548307</v>
      </c>
      <c r="G24" s="15">
        <v>294114348</v>
      </c>
      <c r="H24" s="15">
        <v>571213</v>
      </c>
      <c r="I24" s="15">
        <v>8215958</v>
      </c>
      <c r="J24" s="15">
        <v>305464091</v>
      </c>
      <c r="K24" s="15">
        <v>586859</v>
      </c>
      <c r="L24" s="15">
        <v>8633174</v>
      </c>
      <c r="M24" s="188">
        <v>9.1084807552141527</v>
      </c>
    </row>
    <row r="25" spans="2:13" x14ac:dyDescent="0.2">
      <c r="B25" s="15" t="s">
        <v>1173</v>
      </c>
      <c r="M25" s="188"/>
    </row>
    <row r="26" spans="2:13" x14ac:dyDescent="0.2">
      <c r="B26" s="15" t="s">
        <v>1174</v>
      </c>
      <c r="C26" s="15" t="s">
        <v>1175</v>
      </c>
      <c r="D26" s="15">
        <v>2223041708</v>
      </c>
      <c r="E26" s="15">
        <v>953856</v>
      </c>
      <c r="F26" s="15">
        <v>20871239</v>
      </c>
      <c r="G26" s="15">
        <v>2154131108</v>
      </c>
      <c r="H26" s="15">
        <v>570346</v>
      </c>
      <c r="I26" s="15">
        <v>18961806</v>
      </c>
      <c r="J26" s="15">
        <v>2163557443</v>
      </c>
      <c r="K26" s="15">
        <v>556076</v>
      </c>
      <c r="L26" s="15">
        <v>20527391</v>
      </c>
      <c r="M26" s="188">
        <v>21.657544013158567</v>
      </c>
    </row>
    <row r="27" spans="2:13" x14ac:dyDescent="0.2">
      <c r="B27" s="15" t="s">
        <v>1176</v>
      </c>
      <c r="C27" s="15" t="s">
        <v>1153</v>
      </c>
      <c r="D27" s="15">
        <v>5207218</v>
      </c>
      <c r="E27" s="15">
        <v>14098</v>
      </c>
      <c r="F27" s="15">
        <v>192691</v>
      </c>
      <c r="G27" s="15">
        <v>5470547</v>
      </c>
      <c r="H27" s="15">
        <v>14811</v>
      </c>
      <c r="I27" s="15">
        <v>202435</v>
      </c>
      <c r="J27" s="15">
        <v>5452200</v>
      </c>
      <c r="K27" s="15">
        <v>14761</v>
      </c>
      <c r="L27" s="15">
        <v>201756</v>
      </c>
      <c r="M27" s="188">
        <v>0.21286384859716562</v>
      </c>
    </row>
    <row r="28" spans="2:13" x14ac:dyDescent="0.2">
      <c r="B28" s="15" t="s">
        <v>1177</v>
      </c>
      <c r="M28" s="188"/>
    </row>
    <row r="29" spans="2:13" x14ac:dyDescent="0.2">
      <c r="B29" s="15" t="s">
        <v>1178</v>
      </c>
      <c r="C29" s="15" t="s">
        <v>1153</v>
      </c>
      <c r="D29" s="15">
        <v>18247504</v>
      </c>
      <c r="E29" s="15">
        <v>49962</v>
      </c>
      <c r="F29" s="15">
        <v>673386</v>
      </c>
      <c r="G29" s="15">
        <v>14092419</v>
      </c>
      <c r="H29" s="15">
        <v>38585</v>
      </c>
      <c r="I29" s="15">
        <v>520051</v>
      </c>
      <c r="J29" s="15">
        <v>25241030</v>
      </c>
      <c r="K29" s="15">
        <v>69110</v>
      </c>
      <c r="L29" s="15">
        <v>931467</v>
      </c>
      <c r="M29" s="188">
        <v>0.9827497098537642</v>
      </c>
    </row>
    <row r="30" spans="2:13" x14ac:dyDescent="0.2">
      <c r="B30" s="15" t="s">
        <v>1179</v>
      </c>
      <c r="C30" s="15" t="s">
        <v>1153</v>
      </c>
      <c r="D30" s="15" t="s">
        <v>1180</v>
      </c>
      <c r="E30" s="15" t="s">
        <v>1180</v>
      </c>
      <c r="F30" s="15" t="s">
        <v>1180</v>
      </c>
      <c r="G30" s="15" t="s">
        <v>1180</v>
      </c>
      <c r="H30" s="15" t="s">
        <v>1180</v>
      </c>
      <c r="I30" s="15" t="s">
        <v>1180</v>
      </c>
      <c r="J30" s="15">
        <v>45333</v>
      </c>
      <c r="K30" s="15">
        <v>0.1</v>
      </c>
      <c r="L30" s="15">
        <v>1548</v>
      </c>
      <c r="M30" s="188">
        <v>1.6332264598248E-3</v>
      </c>
    </row>
    <row r="31" spans="2:13" x14ac:dyDescent="0.2">
      <c r="B31" s="15" t="s">
        <v>1181</v>
      </c>
      <c r="C31" s="15" t="s">
        <v>1153</v>
      </c>
      <c r="D31" s="15" t="s">
        <v>1180</v>
      </c>
      <c r="E31" s="15" t="s">
        <v>1180</v>
      </c>
      <c r="F31" s="15" t="s">
        <v>1180</v>
      </c>
      <c r="G31" s="15" t="s">
        <v>1180</v>
      </c>
      <c r="H31" s="15" t="s">
        <v>1180</v>
      </c>
      <c r="I31" s="15" t="s">
        <v>1180</v>
      </c>
      <c r="J31" s="15">
        <v>8718</v>
      </c>
      <c r="K31" s="15">
        <v>21</v>
      </c>
      <c r="L31" s="15">
        <v>291</v>
      </c>
      <c r="M31" s="188">
        <v>3.0702125310660001E-4</v>
      </c>
    </row>
    <row r="32" spans="2:13" x14ac:dyDescent="0.2">
      <c r="B32" s="15" t="s">
        <v>1182</v>
      </c>
      <c r="M32" s="188"/>
    </row>
    <row r="33" spans="1:13" x14ac:dyDescent="0.2">
      <c r="B33" s="15" t="s">
        <v>1183</v>
      </c>
      <c r="C33" s="15" t="s">
        <v>1153</v>
      </c>
      <c r="D33" s="15">
        <v>933093</v>
      </c>
      <c r="E33" s="15">
        <v>2426</v>
      </c>
      <c r="F33" s="15">
        <v>33610</v>
      </c>
      <c r="G33" s="15">
        <v>898529</v>
      </c>
      <c r="H33" s="15">
        <v>2336</v>
      </c>
      <c r="I33" s="15">
        <v>32365</v>
      </c>
      <c r="J33" s="15">
        <v>1016754</v>
      </c>
      <c r="K33" s="15">
        <v>2643</v>
      </c>
      <c r="L33" s="15">
        <v>36623</v>
      </c>
      <c r="M33" s="188">
        <v>3.8639310489769804E-2</v>
      </c>
    </row>
    <row r="34" spans="1:13" x14ac:dyDescent="0.2">
      <c r="B34" s="15" t="s">
        <v>1184</v>
      </c>
      <c r="M34" s="188"/>
    </row>
    <row r="35" spans="1:13" x14ac:dyDescent="0.2">
      <c r="B35" s="15" t="s">
        <v>1185</v>
      </c>
      <c r="M35" s="188"/>
    </row>
    <row r="36" spans="1:13" x14ac:dyDescent="0.2">
      <c r="B36" s="15" t="s">
        <v>1186</v>
      </c>
      <c r="C36" s="15" t="s">
        <v>1187</v>
      </c>
      <c r="D36" s="15">
        <v>7420036</v>
      </c>
      <c r="E36" s="15">
        <v>2021979</v>
      </c>
      <c r="F36" s="15" t="s">
        <v>1180</v>
      </c>
      <c r="G36" s="15">
        <v>5999846</v>
      </c>
      <c r="H36" s="15">
        <v>1634973</v>
      </c>
      <c r="I36" s="15" t="s">
        <v>1180</v>
      </c>
      <c r="J36" s="15">
        <v>5538963</v>
      </c>
      <c r="K36" s="15">
        <v>1509381</v>
      </c>
      <c r="L36" s="15" t="s">
        <v>1180</v>
      </c>
      <c r="M36" s="188"/>
    </row>
    <row r="37" spans="1:13" x14ac:dyDescent="0.2">
      <c r="B37" s="15" t="s">
        <v>1188</v>
      </c>
      <c r="M37" s="188"/>
    </row>
    <row r="38" spans="1:13" x14ac:dyDescent="0.2">
      <c r="B38" s="15" t="s">
        <v>1189</v>
      </c>
      <c r="C38" s="15" t="s">
        <v>1187</v>
      </c>
      <c r="D38" s="15">
        <v>26351</v>
      </c>
      <c r="E38" s="15">
        <v>4991</v>
      </c>
      <c r="F38" s="15" t="s">
        <v>1180</v>
      </c>
      <c r="G38" s="15">
        <v>36980</v>
      </c>
      <c r="H38" s="15">
        <v>7004</v>
      </c>
      <c r="I38" s="15" t="s">
        <v>1180</v>
      </c>
      <c r="J38" s="15">
        <v>564146</v>
      </c>
      <c r="K38" s="15">
        <v>106849</v>
      </c>
      <c r="L38" s="15" t="s">
        <v>1180</v>
      </c>
      <c r="M38" s="188"/>
    </row>
    <row r="39" spans="1:13" x14ac:dyDescent="0.2">
      <c r="B39" s="15" t="s">
        <v>1190</v>
      </c>
      <c r="M39" s="188"/>
    </row>
    <row r="40" spans="1:13" x14ac:dyDescent="0.2">
      <c r="B40" s="15" t="s">
        <v>1191</v>
      </c>
      <c r="C40" s="15" t="s">
        <v>1187</v>
      </c>
      <c r="D40" s="15">
        <v>6536</v>
      </c>
      <c r="E40" s="15">
        <v>163402</v>
      </c>
      <c r="F40" s="15" t="s">
        <v>1180</v>
      </c>
      <c r="G40" s="15">
        <v>5699</v>
      </c>
      <c r="H40" s="15">
        <v>142468</v>
      </c>
      <c r="I40" s="15" t="s">
        <v>1180</v>
      </c>
      <c r="J40" s="15">
        <v>5842</v>
      </c>
      <c r="K40" s="15">
        <v>146058</v>
      </c>
      <c r="L40" s="15" t="s">
        <v>1180</v>
      </c>
      <c r="M40" s="188"/>
    </row>
    <row r="41" spans="1:13" x14ac:dyDescent="0.2">
      <c r="B41" s="15" t="s">
        <v>1192</v>
      </c>
      <c r="C41" s="15" t="s">
        <v>1187</v>
      </c>
      <c r="D41" s="15">
        <v>286</v>
      </c>
      <c r="E41" s="15">
        <v>85120</v>
      </c>
      <c r="F41" s="15" t="s">
        <v>1180</v>
      </c>
      <c r="G41" s="15">
        <v>255</v>
      </c>
      <c r="H41" s="15">
        <v>75866</v>
      </c>
      <c r="I41" s="15" t="s">
        <v>1180</v>
      </c>
      <c r="J41" s="15">
        <v>251</v>
      </c>
      <c r="K41" s="15">
        <v>74871</v>
      </c>
      <c r="L41" s="15" t="s">
        <v>1180</v>
      </c>
      <c r="M41" s="188"/>
    </row>
    <row r="42" spans="1:13" x14ac:dyDescent="0.2">
      <c r="B42" s="15" t="s">
        <v>1193</v>
      </c>
      <c r="E42" s="15">
        <v>61062452</v>
      </c>
      <c r="F42" s="15">
        <v>1084533543</v>
      </c>
      <c r="H42" s="15">
        <v>52740933</v>
      </c>
      <c r="I42" s="15">
        <v>1084168127</v>
      </c>
      <c r="K42" s="15">
        <v>52042186</v>
      </c>
      <c r="L42" s="15">
        <v>1119368701</v>
      </c>
      <c r="M42" s="188">
        <v>1180.9964992073096</v>
      </c>
    </row>
    <row r="43" spans="1:13" x14ac:dyDescent="0.2">
      <c r="B43" s="15">
        <v>51</v>
      </c>
      <c r="M43" s="188"/>
    </row>
    <row r="46" spans="1:13" x14ac:dyDescent="0.2">
      <c r="A46" s="15" t="s">
        <v>1194</v>
      </c>
    </row>
    <row r="47" spans="1:13" x14ac:dyDescent="0.2">
      <c r="A47" s="15" t="s">
        <v>1195</v>
      </c>
    </row>
    <row r="49" spans="1:10" x14ac:dyDescent="0.2">
      <c r="C49" s="72" t="s">
        <v>24</v>
      </c>
      <c r="D49" s="72" t="s">
        <v>24</v>
      </c>
      <c r="E49" s="72" t="s">
        <v>1169</v>
      </c>
      <c r="F49" s="72"/>
      <c r="G49" s="15" t="s">
        <v>97</v>
      </c>
      <c r="H49" s="15" t="s">
        <v>97</v>
      </c>
      <c r="I49" s="184" t="s">
        <v>1132</v>
      </c>
      <c r="J49" s="184" t="s">
        <v>1132</v>
      </c>
    </row>
    <row r="50" spans="1:10" hidden="1" x14ac:dyDescent="0.2">
      <c r="A50" s="186"/>
      <c r="B50" s="186"/>
      <c r="C50" s="233"/>
      <c r="D50" s="233"/>
      <c r="E50" s="233"/>
      <c r="F50" s="72"/>
    </row>
    <row r="51" spans="1:10" hidden="1" x14ac:dyDescent="0.2">
      <c r="C51" s="72"/>
      <c r="D51" s="72"/>
      <c r="E51" s="72"/>
      <c r="F51" s="72"/>
    </row>
    <row r="52" spans="1:10" ht="31.5" hidden="1" x14ac:dyDescent="0.2">
      <c r="A52" s="189"/>
      <c r="B52" s="189" t="s">
        <v>1196</v>
      </c>
      <c r="C52" s="191"/>
      <c r="D52" s="191" t="s">
        <v>1197</v>
      </c>
      <c r="E52" s="190" t="s">
        <v>1198</v>
      </c>
      <c r="F52" s="191"/>
      <c r="G52" s="192" t="s">
        <v>1199</v>
      </c>
    </row>
    <row r="53" spans="1:10" ht="15.75" hidden="1" x14ac:dyDescent="0.2">
      <c r="A53" s="355" t="s">
        <v>1200</v>
      </c>
      <c r="B53" s="193" t="s">
        <v>1201</v>
      </c>
      <c r="C53" s="194" t="s">
        <v>915</v>
      </c>
      <c r="D53" s="194" t="s">
        <v>1153</v>
      </c>
      <c r="E53" s="194">
        <v>2884413472</v>
      </c>
      <c r="F53" s="194"/>
      <c r="G53" s="194">
        <v>92569601.890000001</v>
      </c>
    </row>
    <row r="54" spans="1:10" ht="15.75" hidden="1" x14ac:dyDescent="0.2">
      <c r="A54" s="356"/>
      <c r="B54" s="193" t="s">
        <v>1201</v>
      </c>
      <c r="C54" s="194" t="s">
        <v>954</v>
      </c>
      <c r="D54" s="194" t="s">
        <v>1153</v>
      </c>
      <c r="E54" s="194">
        <v>14155425</v>
      </c>
      <c r="F54" s="194"/>
      <c r="G54" s="194">
        <v>523788</v>
      </c>
    </row>
    <row r="55" spans="1:10" ht="15.75" hidden="1" x14ac:dyDescent="0.2">
      <c r="A55" s="356"/>
      <c r="B55" s="193" t="s">
        <v>1202</v>
      </c>
      <c r="C55" s="194" t="s">
        <v>915</v>
      </c>
      <c r="D55" s="194" t="s">
        <v>1153</v>
      </c>
      <c r="E55" s="194">
        <v>402924507</v>
      </c>
      <c r="F55" s="194"/>
      <c r="G55" s="194">
        <v>12931073</v>
      </c>
    </row>
    <row r="56" spans="1:10" ht="15.75" hidden="1" x14ac:dyDescent="0.2">
      <c r="A56" s="356"/>
      <c r="B56" s="193" t="s">
        <v>1202</v>
      </c>
      <c r="C56" s="194" t="s">
        <v>954</v>
      </c>
      <c r="D56" s="194" t="s">
        <v>1153</v>
      </c>
      <c r="E56" s="194">
        <v>41617894</v>
      </c>
      <c r="F56" s="194"/>
      <c r="G56" s="194">
        <v>1539971.69</v>
      </c>
    </row>
    <row r="57" spans="1:10" ht="15.75" hidden="1" x14ac:dyDescent="0.2">
      <c r="A57" s="356"/>
      <c r="B57" s="193" t="s">
        <v>1203</v>
      </c>
      <c r="C57" s="194" t="s">
        <v>954</v>
      </c>
      <c r="D57" s="194" t="s">
        <v>1153</v>
      </c>
      <c r="E57" s="194">
        <v>328641543</v>
      </c>
      <c r="F57" s="194"/>
      <c r="G57" s="194">
        <v>12160602.640000001</v>
      </c>
    </row>
    <row r="58" spans="1:10" ht="15.75" hidden="1" x14ac:dyDescent="0.2">
      <c r="A58" s="356"/>
      <c r="B58" s="193" t="s">
        <v>1204</v>
      </c>
      <c r="C58" s="194" t="s">
        <v>954</v>
      </c>
      <c r="D58" s="194" t="s">
        <v>1153</v>
      </c>
      <c r="E58" s="194">
        <v>183147184</v>
      </c>
      <c r="F58" s="194"/>
      <c r="G58" s="194">
        <v>6776914.2599999998</v>
      </c>
    </row>
    <row r="59" spans="1:10" ht="15.75" hidden="1" x14ac:dyDescent="0.2">
      <c r="A59" s="356"/>
      <c r="B59" s="193" t="s">
        <v>1205</v>
      </c>
      <c r="C59" s="194" t="s">
        <v>954</v>
      </c>
      <c r="D59" s="194" t="s">
        <v>1153</v>
      </c>
      <c r="E59" s="194">
        <v>7325887</v>
      </c>
      <c r="F59" s="194"/>
      <c r="G59" s="194">
        <v>271076.57</v>
      </c>
    </row>
    <row r="60" spans="1:10" ht="15.75" hidden="1" x14ac:dyDescent="0.2">
      <c r="A60" s="356"/>
      <c r="B60" s="193" t="s">
        <v>1204</v>
      </c>
      <c r="C60" s="194" t="s">
        <v>931</v>
      </c>
      <c r="D60" s="194" t="s">
        <v>1105</v>
      </c>
      <c r="E60" s="194">
        <v>1173494</v>
      </c>
      <c r="F60" s="194"/>
      <c r="G60" s="194">
        <v>1167870.5900000001</v>
      </c>
    </row>
    <row r="61" spans="1:10" ht="15.75" hidden="1" x14ac:dyDescent="0.2">
      <c r="A61" s="356"/>
      <c r="B61" s="193" t="s">
        <v>1179</v>
      </c>
      <c r="C61" s="194"/>
      <c r="D61" s="194" t="s">
        <v>1153</v>
      </c>
      <c r="E61" s="195" t="s">
        <v>1180</v>
      </c>
      <c r="F61" s="195"/>
      <c r="G61" s="195" t="s">
        <v>1180</v>
      </c>
    </row>
    <row r="62" spans="1:10" ht="15.75" hidden="1" x14ac:dyDescent="0.2">
      <c r="A62" s="357"/>
      <c r="B62" s="193" t="s">
        <v>1206</v>
      </c>
      <c r="C62" s="194"/>
      <c r="D62" s="194" t="s">
        <v>1153</v>
      </c>
      <c r="E62" s="194">
        <v>365259775</v>
      </c>
      <c r="F62" s="194"/>
      <c r="G62" s="194">
        <v>8237562.3399999999</v>
      </c>
    </row>
    <row r="63" spans="1:10" ht="31.5" hidden="1" x14ac:dyDescent="0.2">
      <c r="A63" s="355" t="s">
        <v>1173</v>
      </c>
      <c r="B63" s="193" t="s">
        <v>1207</v>
      </c>
      <c r="C63" s="194" t="s">
        <v>37</v>
      </c>
      <c r="D63" s="194" t="s">
        <v>1130</v>
      </c>
      <c r="E63" s="194">
        <v>2827567062</v>
      </c>
      <c r="F63" s="194"/>
      <c r="G63" s="194">
        <v>24659796.739999998</v>
      </c>
    </row>
    <row r="64" spans="1:10" ht="15.75" hidden="1" x14ac:dyDescent="0.2">
      <c r="A64" s="357"/>
      <c r="B64" s="193" t="s">
        <v>1208</v>
      </c>
      <c r="C64" s="194" t="s">
        <v>954</v>
      </c>
      <c r="D64" s="194" t="s">
        <v>1153</v>
      </c>
      <c r="E64" s="194">
        <v>5470547</v>
      </c>
      <c r="F64" s="194"/>
      <c r="G64" s="194">
        <v>202424.23</v>
      </c>
    </row>
    <row r="65" spans="1:7" ht="15.75" hidden="1" x14ac:dyDescent="0.25">
      <c r="A65" s="196" t="s">
        <v>1209</v>
      </c>
      <c r="B65" s="193" t="s">
        <v>1210</v>
      </c>
      <c r="C65" s="194" t="s">
        <v>954</v>
      </c>
      <c r="D65" s="194" t="s">
        <v>1153</v>
      </c>
      <c r="E65" s="194">
        <v>14092419</v>
      </c>
      <c r="F65" s="194"/>
      <c r="G65" s="194">
        <v>519217.54</v>
      </c>
    </row>
    <row r="66" spans="1:7" ht="15.75" hidden="1" x14ac:dyDescent="0.25">
      <c r="A66" s="196" t="s">
        <v>1182</v>
      </c>
      <c r="B66" s="193" t="s">
        <v>1211</v>
      </c>
      <c r="C66" s="194" t="s">
        <v>1212</v>
      </c>
      <c r="D66" s="194" t="s">
        <v>1153</v>
      </c>
      <c r="E66" s="194">
        <v>898529</v>
      </c>
      <c r="F66" s="194"/>
      <c r="G66" s="194">
        <v>33247.879999999997</v>
      </c>
    </row>
    <row r="67" spans="1:7" ht="15.75" hidden="1" x14ac:dyDescent="0.25">
      <c r="A67" s="197"/>
      <c r="B67" s="197"/>
      <c r="C67" s="198"/>
      <c r="D67" s="198"/>
      <c r="E67" s="198"/>
      <c r="F67" s="198"/>
      <c r="G67" s="198"/>
    </row>
    <row r="68" spans="1:7" ht="15.75" hidden="1" x14ac:dyDescent="0.25">
      <c r="A68" s="358" t="s">
        <v>1213</v>
      </c>
      <c r="B68" s="358"/>
      <c r="C68" s="234"/>
      <c r="D68" s="198"/>
      <c r="E68" s="198"/>
      <c r="F68" s="198"/>
      <c r="G68" s="198"/>
    </row>
    <row r="69" spans="1:7" ht="15.75" hidden="1" x14ac:dyDescent="0.25">
      <c r="A69" s="197" t="s">
        <v>1214</v>
      </c>
      <c r="B69" s="197"/>
      <c r="C69" s="198"/>
      <c r="D69" s="198"/>
      <c r="E69" s="198"/>
      <c r="F69" s="198"/>
      <c r="G69" s="198"/>
    </row>
    <row r="70" spans="1:7" ht="31.5" hidden="1" x14ac:dyDescent="0.25">
      <c r="A70" s="197"/>
      <c r="B70" s="197"/>
      <c r="C70" s="191"/>
      <c r="D70" s="191" t="s">
        <v>1197</v>
      </c>
      <c r="E70" s="190" t="s">
        <v>1198</v>
      </c>
      <c r="F70" s="191"/>
      <c r="G70" s="192" t="s">
        <v>1199</v>
      </c>
    </row>
    <row r="71" spans="1:7" ht="15.75" hidden="1" x14ac:dyDescent="0.25">
      <c r="A71" s="197"/>
      <c r="B71" s="197"/>
      <c r="C71" s="194" t="s">
        <v>915</v>
      </c>
      <c r="D71" s="194" t="s">
        <v>1153</v>
      </c>
      <c r="E71" s="199">
        <f>E53+E55</f>
        <v>3287337979</v>
      </c>
      <c r="F71" s="199"/>
      <c r="G71" s="199">
        <f t="shared" ref="G71" si="2">G53+G55</f>
        <v>105500674.89</v>
      </c>
    </row>
    <row r="72" spans="1:7" ht="15.75" hidden="1" x14ac:dyDescent="0.25">
      <c r="A72" s="197"/>
      <c r="B72" s="197"/>
      <c r="C72" s="194" t="s">
        <v>1206</v>
      </c>
      <c r="D72" s="194" t="s">
        <v>1153</v>
      </c>
      <c r="E72" s="199">
        <f>E62</f>
        <v>365259775</v>
      </c>
      <c r="F72" s="199"/>
      <c r="G72" s="199">
        <f t="shared" ref="G72" si="3">G62</f>
        <v>8237562.3399999999</v>
      </c>
    </row>
    <row r="73" spans="1:7" ht="15.75" hidden="1" x14ac:dyDescent="0.25">
      <c r="A73" s="197"/>
      <c r="B73" s="197"/>
      <c r="C73" s="194" t="s">
        <v>954</v>
      </c>
      <c r="D73" s="194" t="s">
        <v>1153</v>
      </c>
      <c r="E73" s="199">
        <f>E54+E56+E57+E58+E59+E64+E65</f>
        <v>594450899</v>
      </c>
      <c r="F73" s="199"/>
      <c r="G73" s="199">
        <f t="shared" ref="G73" si="4">G54+G56+G57+G58+G59+G64+G65</f>
        <v>21993994.93</v>
      </c>
    </row>
    <row r="74" spans="1:7" ht="15.75" hidden="1" x14ac:dyDescent="0.25">
      <c r="A74" s="197"/>
      <c r="B74" s="197"/>
      <c r="C74" s="194" t="s">
        <v>931</v>
      </c>
      <c r="D74" s="194" t="s">
        <v>1105</v>
      </c>
      <c r="E74" s="199">
        <f>E60</f>
        <v>1173494</v>
      </c>
      <c r="F74" s="199"/>
      <c r="G74" s="199">
        <f t="shared" ref="G74" si="5">G60</f>
        <v>1167870.5900000001</v>
      </c>
    </row>
    <row r="75" spans="1:7" ht="31.5" hidden="1" x14ac:dyDescent="0.25">
      <c r="A75" s="200"/>
      <c r="B75" s="197"/>
      <c r="C75" s="194" t="s">
        <v>37</v>
      </c>
      <c r="D75" s="194" t="s">
        <v>1130</v>
      </c>
      <c r="E75" s="199">
        <f>E63</f>
        <v>2827567062</v>
      </c>
      <c r="F75" s="199"/>
      <c r="G75" s="199">
        <f t="shared" ref="G75" si="6">G63</f>
        <v>24659796.739999998</v>
      </c>
    </row>
    <row r="76" spans="1:7" ht="15.75" hidden="1" x14ac:dyDescent="0.25">
      <c r="A76" s="200"/>
      <c r="B76" s="197"/>
      <c r="C76" s="194" t="s">
        <v>1212</v>
      </c>
      <c r="D76" s="194" t="s">
        <v>1153</v>
      </c>
      <c r="E76" s="199">
        <f>E66</f>
        <v>898529</v>
      </c>
      <c r="F76" s="199"/>
      <c r="G76" s="199">
        <f t="shared" ref="G76" si="7">G66</f>
        <v>33247.879999999997</v>
      </c>
    </row>
    <row r="77" spans="1:7" ht="15.75" hidden="1" x14ac:dyDescent="0.25">
      <c r="A77" s="200"/>
      <c r="B77" s="197"/>
      <c r="C77" s="198"/>
      <c r="D77" s="198"/>
      <c r="E77" s="198"/>
      <c r="F77" s="198"/>
      <c r="G77" s="198"/>
    </row>
    <row r="78" spans="1:7" ht="31.5" hidden="1" x14ac:dyDescent="0.25">
      <c r="A78" s="198"/>
      <c r="B78" s="192" t="s">
        <v>1215</v>
      </c>
      <c r="C78" s="198"/>
      <c r="D78" s="198"/>
      <c r="E78" s="198"/>
      <c r="F78" s="198"/>
      <c r="G78" s="198"/>
    </row>
    <row r="79" spans="1:7" ht="15.75" hidden="1" x14ac:dyDescent="0.25">
      <c r="A79" s="193" t="s">
        <v>1201</v>
      </c>
      <c r="B79" s="201">
        <f>E53/E71</f>
        <v>0.87743137165270468</v>
      </c>
      <c r="C79" s="198"/>
      <c r="D79" s="198"/>
      <c r="E79" s="198"/>
      <c r="F79" s="198"/>
      <c r="G79" s="198"/>
    </row>
    <row r="80" spans="1:7" ht="15.75" hidden="1" x14ac:dyDescent="0.25">
      <c r="A80" s="193" t="s">
        <v>1202</v>
      </c>
      <c r="B80" s="201">
        <f>E55/E71</f>
        <v>0.12256862834729534</v>
      </c>
      <c r="C80" s="198"/>
      <c r="D80" s="198"/>
      <c r="E80" s="198"/>
      <c r="F80" s="198"/>
      <c r="G80" s="198"/>
    </row>
    <row r="81" spans="1:10" ht="15.75" hidden="1" x14ac:dyDescent="0.25">
      <c r="A81" s="200"/>
      <c r="B81" s="197"/>
      <c r="C81" s="198"/>
      <c r="D81" s="198"/>
      <c r="E81" s="198"/>
      <c r="F81" s="198"/>
      <c r="G81" s="198"/>
    </row>
    <row r="82" spans="1:10" ht="15.75" hidden="1" x14ac:dyDescent="0.25">
      <c r="A82" s="197"/>
      <c r="B82" s="192" t="s">
        <v>1216</v>
      </c>
      <c r="C82" s="198"/>
      <c r="D82" s="198"/>
      <c r="E82" s="198"/>
      <c r="F82" s="198"/>
      <c r="G82" s="198"/>
    </row>
    <row r="83" spans="1:10" ht="15.75" hidden="1" x14ac:dyDescent="0.25">
      <c r="A83" s="193" t="s">
        <v>1201</v>
      </c>
      <c r="B83" s="201">
        <f>E54/E$73</f>
        <v>2.3812605925590501E-2</v>
      </c>
      <c r="C83" s="198"/>
      <c r="D83" s="198"/>
      <c r="E83" s="198"/>
      <c r="F83" s="198"/>
      <c r="G83" s="198"/>
    </row>
    <row r="84" spans="1:10" ht="15.75" hidden="1" x14ac:dyDescent="0.25">
      <c r="A84" s="193" t="s">
        <v>1202</v>
      </c>
      <c r="B84" s="201">
        <f>E56/E$73</f>
        <v>7.0010650282488679E-2</v>
      </c>
      <c r="C84" s="198"/>
      <c r="D84" s="198"/>
      <c r="E84" s="198"/>
      <c r="F84" s="198"/>
      <c r="G84" s="198"/>
    </row>
    <row r="85" spans="1:10" ht="15.75" hidden="1" x14ac:dyDescent="0.25">
      <c r="A85" s="193" t="s">
        <v>1203</v>
      </c>
      <c r="B85" s="201">
        <f t="shared" ref="B85:B87" si="8">E57/E$73</f>
        <v>0.55284892924352358</v>
      </c>
      <c r="C85" s="198"/>
      <c r="D85" s="198"/>
      <c r="E85" s="198"/>
      <c r="F85" s="198"/>
      <c r="G85" s="198"/>
    </row>
    <row r="86" spans="1:10" ht="15.75" hidden="1" x14ac:dyDescent="0.25">
      <c r="A86" s="193" t="s">
        <v>1204</v>
      </c>
      <c r="B86" s="201">
        <f t="shared" si="8"/>
        <v>0.30809472120926173</v>
      </c>
      <c r="C86" s="198"/>
      <c r="D86" s="198"/>
      <c r="E86" s="198"/>
      <c r="F86" s="198"/>
      <c r="G86" s="198"/>
    </row>
    <row r="87" spans="1:10" ht="15.75" hidden="1" x14ac:dyDescent="0.25">
      <c r="A87" s="193" t="s">
        <v>1205</v>
      </c>
      <c r="B87" s="201">
        <f t="shared" si="8"/>
        <v>1.2323788242769569E-2</v>
      </c>
      <c r="C87" s="198"/>
      <c r="D87" s="198"/>
      <c r="E87" s="198"/>
      <c r="F87" s="198"/>
      <c r="G87" s="198"/>
    </row>
    <row r="88" spans="1:10" ht="15.75" hidden="1" x14ac:dyDescent="0.25">
      <c r="A88" s="193" t="s">
        <v>1208</v>
      </c>
      <c r="B88" s="201">
        <f>E64/E73</f>
        <v>9.2026894217885607E-3</v>
      </c>
      <c r="C88" s="198"/>
      <c r="D88" s="198"/>
      <c r="E88" s="198"/>
      <c r="F88" s="198"/>
      <c r="G88" s="198"/>
    </row>
    <row r="89" spans="1:10" ht="15.75" hidden="1" x14ac:dyDescent="0.25">
      <c r="A89" s="193" t="s">
        <v>1210</v>
      </c>
      <c r="B89" s="201">
        <f>E65/E73</f>
        <v>2.3706615674577356E-2</v>
      </c>
      <c r="C89" s="198"/>
      <c r="D89" s="198"/>
      <c r="E89" s="198"/>
      <c r="F89" s="198"/>
      <c r="G89" s="198"/>
    </row>
    <row r="90" spans="1:10" ht="15.75" hidden="1" x14ac:dyDescent="0.25">
      <c r="A90" s="197"/>
      <c r="B90" s="202">
        <f>SUM(B83:B89)</f>
        <v>1</v>
      </c>
      <c r="C90" s="198"/>
      <c r="D90" s="198"/>
      <c r="E90" s="198"/>
      <c r="F90" s="198"/>
      <c r="G90" s="198"/>
    </row>
    <row r="91" spans="1:10" ht="15.75" x14ac:dyDescent="0.25">
      <c r="A91" s="197"/>
      <c r="B91" s="228" t="s">
        <v>1107</v>
      </c>
      <c r="C91" s="229">
        <v>2010</v>
      </c>
      <c r="D91" s="229">
        <v>2015</v>
      </c>
      <c r="E91" s="229">
        <v>2015</v>
      </c>
      <c r="F91" s="198"/>
      <c r="G91" s="229">
        <v>2010</v>
      </c>
      <c r="H91" s="229">
        <v>2015</v>
      </c>
      <c r="I91" s="229">
        <v>2010</v>
      </c>
      <c r="J91" s="229">
        <v>2015</v>
      </c>
    </row>
    <row r="92" spans="1:10" ht="15.75" x14ac:dyDescent="0.25">
      <c r="A92" s="197"/>
      <c r="B92" s="197" t="s">
        <v>1103</v>
      </c>
      <c r="C92" s="230">
        <f>SUM(C93:C98)</f>
        <v>20.184921265464187</v>
      </c>
      <c r="D92" s="230">
        <f>SUM(D93:D98)</f>
        <v>20.500243034665921</v>
      </c>
      <c r="E92" s="180">
        <f>J23</f>
        <v>655658982</v>
      </c>
      <c r="F92" s="198"/>
      <c r="G92" s="188">
        <v>1376693.744024161</v>
      </c>
      <c r="H92" s="188">
        <v>1398925.8908437684</v>
      </c>
      <c r="I92" s="188">
        <f>G92/(C92*1000)</f>
        <v>68.204068072321093</v>
      </c>
      <c r="J92" s="188">
        <f>H92/(D92*1000)</f>
        <v>68.239478355363104</v>
      </c>
    </row>
    <row r="93" spans="1:10" x14ac:dyDescent="0.2">
      <c r="B93" s="15" t="s">
        <v>954</v>
      </c>
      <c r="C93" s="227">
        <v>20.184921265464187</v>
      </c>
      <c r="D93" s="227">
        <v>20.500243034665921</v>
      </c>
      <c r="G93" s="188"/>
      <c r="H93" s="188"/>
    </row>
    <row r="94" spans="1:10" x14ac:dyDescent="0.2">
      <c r="B94" s="15" t="s">
        <v>1100</v>
      </c>
      <c r="C94" s="227">
        <v>0</v>
      </c>
      <c r="D94" s="227">
        <v>0</v>
      </c>
      <c r="G94" s="188"/>
      <c r="H94" s="188"/>
    </row>
    <row r="95" spans="1:10" x14ac:dyDescent="0.2">
      <c r="B95" s="15" t="s">
        <v>37</v>
      </c>
      <c r="C95" s="227">
        <v>0</v>
      </c>
      <c r="D95" s="227">
        <v>0</v>
      </c>
      <c r="G95" s="188"/>
      <c r="H95" s="188"/>
    </row>
    <row r="96" spans="1:10" x14ac:dyDescent="0.2">
      <c r="B96" s="15" t="s">
        <v>1101</v>
      </c>
      <c r="C96" s="227">
        <v>0</v>
      </c>
      <c r="D96" s="227">
        <v>0</v>
      </c>
      <c r="G96" s="188"/>
      <c r="H96" s="188"/>
    </row>
    <row r="97" spans="2:10" x14ac:dyDescent="0.2">
      <c r="B97" s="15" t="s">
        <v>915</v>
      </c>
      <c r="C97" s="227">
        <v>0</v>
      </c>
      <c r="D97" s="227">
        <v>0</v>
      </c>
      <c r="G97" s="188"/>
      <c r="H97" s="188"/>
    </row>
    <row r="98" spans="2:10" x14ac:dyDescent="0.2">
      <c r="B98" s="15" t="s">
        <v>1099</v>
      </c>
      <c r="C98" s="227">
        <v>0</v>
      </c>
      <c r="D98" s="227">
        <v>0</v>
      </c>
      <c r="G98" s="188"/>
      <c r="H98" s="188"/>
    </row>
    <row r="99" spans="2:10" x14ac:dyDescent="0.2">
      <c r="B99" s="15" t="s">
        <v>1097</v>
      </c>
      <c r="C99" s="231">
        <f>SUM(C100:C106)</f>
        <v>200.77326880049188</v>
      </c>
      <c r="D99" s="231">
        <f>SUM(D100:D106)</f>
        <v>197.92641357643674</v>
      </c>
      <c r="E99" s="180">
        <f>J21</f>
        <v>20031919734</v>
      </c>
      <c r="F99" s="237">
        <f>E99/1000000000</f>
        <v>20.031919733999999</v>
      </c>
      <c r="G99" s="188"/>
      <c r="H99" s="188"/>
      <c r="I99" s="188">
        <f>G99/(C99*1000)</f>
        <v>0</v>
      </c>
      <c r="J99" s="188">
        <f>H99/(D99*1000)</f>
        <v>0</v>
      </c>
    </row>
    <row r="100" spans="2:10" x14ac:dyDescent="0.2">
      <c r="B100" s="15" t="s">
        <v>931</v>
      </c>
      <c r="C100" s="232">
        <v>1.3063158000121131E-5</v>
      </c>
      <c r="D100" s="227">
        <v>2.1320192816213072E-5</v>
      </c>
      <c r="G100" s="188">
        <v>0.62686921568308585</v>
      </c>
      <c r="H100" s="188">
        <v>1.0230875827165216</v>
      </c>
      <c r="I100" s="188">
        <f t="shared" ref="I100:I108" si="9">G100/(C100*1000)</f>
        <v>47.987570515282222</v>
      </c>
      <c r="J100" s="188">
        <f t="shared" ref="J100:J108" si="10">H100/(D100*1000)</f>
        <v>47.986788465557794</v>
      </c>
    </row>
    <row r="101" spans="2:10" x14ac:dyDescent="0.2">
      <c r="B101" s="15" t="s">
        <v>954</v>
      </c>
      <c r="C101" s="232">
        <v>2.0419384084569474</v>
      </c>
      <c r="D101" s="227">
        <v>2.8926252929696075</v>
      </c>
      <c r="G101" s="188">
        <v>140397.50513049829</v>
      </c>
      <c r="H101" s="188">
        <v>198976.38370505135</v>
      </c>
      <c r="I101" s="188">
        <f t="shared" si="9"/>
        <v>68.756973544855313</v>
      </c>
      <c r="J101" s="188">
        <f t="shared" si="10"/>
        <v>68.787472815319106</v>
      </c>
    </row>
    <row r="102" spans="2:10" x14ac:dyDescent="0.2">
      <c r="B102" s="15" t="s">
        <v>1100</v>
      </c>
      <c r="C102" s="232">
        <v>1.2046237098259952E-5</v>
      </c>
      <c r="D102" s="227">
        <v>2.0006686705883063E-5</v>
      </c>
      <c r="G102" s="188">
        <v>0.82830887292393462</v>
      </c>
      <c r="H102" s="188">
        <v>1.3765328375939063</v>
      </c>
      <c r="I102" s="188">
        <f t="shared" si="9"/>
        <v>68.76079776344281</v>
      </c>
      <c r="J102" s="188">
        <f t="shared" si="10"/>
        <v>68.803638395013706</v>
      </c>
    </row>
    <row r="103" spans="2:10" x14ac:dyDescent="0.2">
      <c r="B103" s="15" t="s">
        <v>37</v>
      </c>
      <c r="C103" s="232">
        <v>2.3208417526903252E-2</v>
      </c>
      <c r="D103" s="227">
        <v>5.7382737720934697E-2</v>
      </c>
      <c r="G103" s="188">
        <v>756.93936682215008</v>
      </c>
      <c r="H103" s="188">
        <v>1473.3504485420244</v>
      </c>
      <c r="I103" s="188">
        <f t="shared" si="9"/>
        <v>32.614863376389373</v>
      </c>
      <c r="J103" s="188">
        <f t="shared" si="10"/>
        <v>25.67584794763998</v>
      </c>
    </row>
    <row r="104" spans="2:10" x14ac:dyDescent="0.2">
      <c r="B104" s="15" t="s">
        <v>1101</v>
      </c>
      <c r="C104" s="232">
        <v>0</v>
      </c>
      <c r="D104" s="227">
        <v>0</v>
      </c>
      <c r="G104" s="188"/>
      <c r="H104" s="188"/>
      <c r="I104" s="188"/>
      <c r="J104" s="188"/>
    </row>
    <row r="105" spans="2:10" x14ac:dyDescent="0.2">
      <c r="B105" s="15" t="s">
        <v>915</v>
      </c>
      <c r="C105" s="232">
        <v>198.37530432325434</v>
      </c>
      <c r="D105" s="227">
        <v>194.40002392964169</v>
      </c>
      <c r="G105" s="188">
        <v>12476706.739867302</v>
      </c>
      <c r="H105" s="188">
        <v>12142889.720778024</v>
      </c>
      <c r="I105" s="188">
        <f t="shared" si="9"/>
        <v>62.89445544862982</v>
      </c>
      <c r="J105" s="188">
        <f t="shared" si="10"/>
        <v>62.463416800673045</v>
      </c>
    </row>
    <row r="106" spans="2:10" x14ac:dyDescent="0.2">
      <c r="B106" s="15" t="s">
        <v>1099</v>
      </c>
      <c r="C106" s="232">
        <v>0.33279254185858714</v>
      </c>
      <c r="D106" s="227">
        <v>0.57634028922498082</v>
      </c>
      <c r="G106" s="188">
        <v>20766.456677800164</v>
      </c>
      <c r="H106" s="188">
        <v>35961.844126034484</v>
      </c>
      <c r="I106" s="188">
        <f t="shared" si="9"/>
        <v>62.400607182550424</v>
      </c>
      <c r="J106" s="188">
        <f t="shared" si="10"/>
        <v>62.396894331980981</v>
      </c>
    </row>
    <row r="107" spans="2:10" x14ac:dyDescent="0.2">
      <c r="B107" s="15" t="s">
        <v>1102</v>
      </c>
      <c r="C107" s="231">
        <f>SUM(C108:C114)</f>
        <v>6.0913161715540118</v>
      </c>
      <c r="D107" s="231">
        <f>SUM(D108:D114)</f>
        <v>6.220761631438279</v>
      </c>
      <c r="E107" s="180">
        <f>J22</f>
        <v>505647835</v>
      </c>
      <c r="G107" s="188"/>
      <c r="H107" s="188"/>
      <c r="I107" s="188"/>
      <c r="J107" s="188"/>
    </row>
    <row r="108" spans="2:10" x14ac:dyDescent="0.2">
      <c r="B108" s="15" t="s">
        <v>931</v>
      </c>
      <c r="C108" s="227">
        <v>1.2292592241518645E-2</v>
      </c>
      <c r="D108" s="227">
        <v>2.0938755001713057E-2</v>
      </c>
      <c r="G108" s="188">
        <v>590.24378427805118</v>
      </c>
      <c r="H108" s="188">
        <v>1007.0238667584155</v>
      </c>
      <c r="I108" s="188">
        <f t="shared" si="9"/>
        <v>48.016217627758188</v>
      </c>
      <c r="J108" s="188">
        <f t="shared" si="10"/>
        <v>48.09377953350274</v>
      </c>
    </row>
    <row r="109" spans="2:10" x14ac:dyDescent="0.2">
      <c r="B109" s="15" t="s">
        <v>954</v>
      </c>
      <c r="C109" s="227">
        <v>1.912795644080665</v>
      </c>
      <c r="D109" s="227">
        <v>2.2188366743728469</v>
      </c>
      <c r="G109" s="188">
        <v>130263.78969556493</v>
      </c>
      <c r="H109" s="188">
        <v>151284.47835090387</v>
      </c>
      <c r="I109" s="188">
        <f t="shared" ref="I109:I115" si="11">G109/(C109*1000)</f>
        <v>68.101258019213446</v>
      </c>
      <c r="J109" s="188">
        <f t="shared" ref="J109:J115" si="12">H109/(D109*1000)</f>
        <v>68.181890131081573</v>
      </c>
    </row>
    <row r="110" spans="2:10" x14ac:dyDescent="0.2">
      <c r="B110" s="15" t="s">
        <v>1100</v>
      </c>
      <c r="C110" s="227">
        <v>0</v>
      </c>
      <c r="D110" s="227">
        <v>0</v>
      </c>
      <c r="G110" s="188"/>
      <c r="H110" s="188"/>
      <c r="I110" s="188"/>
      <c r="J110" s="188"/>
    </row>
    <row r="111" spans="2:10" x14ac:dyDescent="0.2">
      <c r="B111" s="15" t="s">
        <v>37</v>
      </c>
      <c r="C111" s="227">
        <v>0</v>
      </c>
      <c r="D111" s="227">
        <v>0</v>
      </c>
      <c r="G111" s="188"/>
      <c r="H111" s="188"/>
      <c r="I111" s="188"/>
      <c r="J111" s="188"/>
    </row>
    <row r="112" spans="2:10" x14ac:dyDescent="0.2">
      <c r="B112" s="15" t="s">
        <v>1101</v>
      </c>
      <c r="C112" s="227">
        <v>0</v>
      </c>
      <c r="D112" s="227">
        <v>0</v>
      </c>
      <c r="G112" s="188"/>
      <c r="H112" s="188"/>
      <c r="I112" s="188"/>
      <c r="J112" s="188"/>
    </row>
    <row r="113" spans="2:10" x14ac:dyDescent="0.2">
      <c r="B113" s="15" t="s">
        <v>915</v>
      </c>
      <c r="C113" s="227">
        <v>4.1662279352318281</v>
      </c>
      <c r="D113" s="227">
        <v>3.9809862020637192</v>
      </c>
      <c r="G113" s="188">
        <v>262844.88610333111</v>
      </c>
      <c r="H113" s="188">
        <v>248918.35025952908</v>
      </c>
      <c r="I113" s="188">
        <f t="shared" si="11"/>
        <v>63.089415699168939</v>
      </c>
      <c r="J113" s="188">
        <f t="shared" si="12"/>
        <v>62.526805576590874</v>
      </c>
    </row>
    <row r="114" spans="2:10" x14ac:dyDescent="0.2">
      <c r="B114" s="15" t="s">
        <v>1099</v>
      </c>
      <c r="C114" s="227">
        <v>0</v>
      </c>
      <c r="D114" s="227">
        <v>0</v>
      </c>
      <c r="G114" s="188"/>
      <c r="H114" s="188"/>
      <c r="I114" s="188"/>
      <c r="J114" s="188"/>
    </row>
    <row r="115" spans="2:10" x14ac:dyDescent="0.2">
      <c r="B115" s="15" t="s">
        <v>1104</v>
      </c>
      <c r="C115" s="231">
        <f>SUM(C116:C117)</f>
        <v>1.0072774214247078</v>
      </c>
      <c r="D115" s="231">
        <f>SUM(D116:D117)</f>
        <v>1.0207914197737302</v>
      </c>
      <c r="G115" s="188">
        <v>66554.958329956644</v>
      </c>
      <c r="H115" s="188">
        <v>67472.398954437202</v>
      </c>
      <c r="I115" s="188">
        <f t="shared" si="11"/>
        <v>66.074109192103549</v>
      </c>
      <c r="J115" s="188">
        <f t="shared" si="12"/>
        <v>66.098125089446</v>
      </c>
    </row>
    <row r="116" spans="2:10" x14ac:dyDescent="0.2">
      <c r="B116" s="15" t="s">
        <v>931</v>
      </c>
      <c r="C116" s="227">
        <v>0</v>
      </c>
      <c r="D116" s="227">
        <v>0</v>
      </c>
      <c r="G116" s="188"/>
      <c r="H116" s="188"/>
    </row>
    <row r="117" spans="2:10" x14ac:dyDescent="0.2">
      <c r="B117" s="15" t="s">
        <v>954</v>
      </c>
      <c r="C117" s="227">
        <v>1.0072774214247078</v>
      </c>
      <c r="D117" s="227">
        <v>1.0207914197737302</v>
      </c>
      <c r="G117" s="188"/>
      <c r="H117" s="188"/>
    </row>
    <row r="118" spans="2:10" x14ac:dyDescent="0.2">
      <c r="C118" s="227"/>
      <c r="D118" s="227"/>
      <c r="G118" s="188"/>
      <c r="H118" s="188"/>
    </row>
    <row r="119" spans="2:10" x14ac:dyDescent="0.2">
      <c r="G119" s="188"/>
      <c r="H119" s="188"/>
    </row>
    <row r="120" spans="2:10" x14ac:dyDescent="0.2">
      <c r="G120" s="188"/>
      <c r="H120" s="188"/>
    </row>
  </sheetData>
  <mergeCells count="3">
    <mergeCell ref="A53:A62"/>
    <mergeCell ref="A63:A64"/>
    <mergeCell ref="A68:B68"/>
  </mergeCells>
  <pageMargins left="0.7" right="0.7" top="0.75" bottom="0.75" header="0.3" footer="0.3"/>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K104"/>
  <sheetViews>
    <sheetView zoomScale="80" zoomScaleNormal="80" workbookViewId="0">
      <selection activeCell="AG7" sqref="AG7"/>
    </sheetView>
  </sheetViews>
  <sheetFormatPr defaultColWidth="9.140625" defaultRowHeight="12.75" x14ac:dyDescent="0.2"/>
  <cols>
    <col min="1" max="1" width="46" style="40" customWidth="1"/>
    <col min="2" max="2" width="16.42578125" style="14" customWidth="1"/>
    <col min="3" max="3" width="11.42578125" style="14" customWidth="1"/>
    <col min="4" max="4" width="11.5703125" style="14" customWidth="1"/>
    <col min="5" max="5" width="10.5703125" style="14" customWidth="1"/>
    <col min="6" max="6" width="11.42578125" style="14" customWidth="1"/>
    <col min="7" max="7" width="11.140625" style="14" customWidth="1"/>
    <col min="8" max="8" width="11.42578125" style="14" customWidth="1"/>
    <col min="9" max="10" width="10.85546875" style="14" customWidth="1"/>
    <col min="11" max="11" width="10.5703125" style="14" customWidth="1"/>
    <col min="12" max="12" width="10.85546875" style="14" customWidth="1"/>
    <col min="13" max="13" width="11.140625" style="14" customWidth="1"/>
    <col min="14" max="14" width="11.5703125" style="14" customWidth="1"/>
    <col min="15" max="17" width="9.140625" style="14"/>
    <col min="18" max="18" width="25.5703125" style="14" customWidth="1"/>
    <col min="19" max="20" width="15.5703125" style="14" customWidth="1"/>
    <col min="21" max="21" width="17.140625" style="14" customWidth="1"/>
    <col min="22" max="28" width="15.5703125" style="14" customWidth="1"/>
    <col min="29" max="29" width="24.42578125" style="14" customWidth="1"/>
    <col min="30" max="31" width="9.140625" style="14"/>
    <col min="32" max="32" width="7.140625" style="14" bestFit="1" customWidth="1"/>
    <col min="33" max="34" width="7.140625" style="14" customWidth="1"/>
    <col min="35" max="35" width="13.140625" style="14" bestFit="1" customWidth="1"/>
    <col min="36" max="36" width="29.85546875" style="14" customWidth="1"/>
    <col min="37" max="16384" width="9.140625" style="14"/>
  </cols>
  <sheetData>
    <row r="1" spans="1:37" s="18" customFormat="1" x14ac:dyDescent="0.2">
      <c r="A1" s="13" t="s">
        <v>1217</v>
      </c>
      <c r="R1" s="19" t="s">
        <v>1218</v>
      </c>
      <c r="S1" s="344"/>
      <c r="T1" s="344"/>
      <c r="U1" s="344"/>
      <c r="V1" s="344"/>
      <c r="W1" s="344"/>
      <c r="X1" s="344"/>
      <c r="Y1" s="344"/>
      <c r="Z1" s="344"/>
      <c r="AA1" s="344"/>
      <c r="AB1" s="344"/>
      <c r="AC1" s="344"/>
    </row>
    <row r="2" spans="1:37" s="18" customFormat="1" ht="25.5" x14ac:dyDescent="0.2">
      <c r="A2" s="13"/>
      <c r="R2" s="19" t="s">
        <v>1219</v>
      </c>
      <c r="S2" s="20" t="s">
        <v>1220</v>
      </c>
      <c r="T2" s="20" t="s">
        <v>1221</v>
      </c>
      <c r="U2" s="20" t="s">
        <v>1222</v>
      </c>
      <c r="V2" s="20" t="s">
        <v>1223</v>
      </c>
      <c r="W2" s="20" t="s">
        <v>1224</v>
      </c>
      <c r="X2" s="20" t="s">
        <v>1225</v>
      </c>
      <c r="Y2" s="19" t="s">
        <v>1226</v>
      </c>
      <c r="Z2" s="19" t="s">
        <v>1227</v>
      </c>
      <c r="AA2" s="19" t="s">
        <v>1228</v>
      </c>
      <c r="AB2" s="19" t="s">
        <v>1229</v>
      </c>
      <c r="AC2" s="19" t="s">
        <v>1230</v>
      </c>
      <c r="AD2" s="158" t="s">
        <v>1231</v>
      </c>
      <c r="AK2" s="18" t="s">
        <v>1232</v>
      </c>
    </row>
    <row r="3" spans="1:37" s="18" customFormat="1" x14ac:dyDescent="0.2">
      <c r="A3" s="13" t="s">
        <v>1233</v>
      </c>
      <c r="R3" s="21" t="s">
        <v>1179</v>
      </c>
      <c r="S3" s="22">
        <v>0</v>
      </c>
      <c r="T3" s="24">
        <f>S3/1000000</f>
        <v>0</v>
      </c>
      <c r="U3" s="22"/>
      <c r="V3" s="22">
        <f t="shared" ref="V3:V12" si="0">S3*U3</f>
        <v>0</v>
      </c>
      <c r="W3" s="22">
        <f>V3*0.264172</f>
        <v>0</v>
      </c>
      <c r="X3" s="22">
        <f>W3*0.264172</f>
        <v>0</v>
      </c>
      <c r="Y3" s="21"/>
      <c r="Z3" s="21"/>
      <c r="AA3" s="21"/>
      <c r="AB3" s="221"/>
      <c r="AC3" s="21"/>
      <c r="AF3" s="18" t="s">
        <v>1234</v>
      </c>
      <c r="AG3" s="18">
        <f>ResidDataAndCalcs!N84</f>
        <v>2.7631647076330233E-2</v>
      </c>
      <c r="AH3" s="18">
        <f>AG3/SUM($AG$3:$AG$6)</f>
        <v>3.1386722465284386E-2</v>
      </c>
      <c r="AI3" s="18" t="str">
        <f>TechData_existing!B7</f>
        <v>TLEMCGSL</v>
      </c>
      <c r="AJ3" s="18" t="str">
        <f>TechData_existing!C7</f>
        <v>TL.GSL.MC.Existing fleet</v>
      </c>
      <c r="AK3" s="18">
        <f>TechData_existing!I7</f>
        <v>0.1477</v>
      </c>
    </row>
    <row r="4" spans="1:37" s="18" customFormat="1" x14ac:dyDescent="0.2">
      <c r="A4" s="13" t="s">
        <v>1235</v>
      </c>
      <c r="R4" s="21" t="s">
        <v>1236</v>
      </c>
      <c r="S4" s="22">
        <v>1420989</v>
      </c>
      <c r="T4" s="24">
        <f t="shared" ref="T4:T17" si="1">S4/1000000</f>
        <v>1.4209890000000001</v>
      </c>
      <c r="U4" s="22"/>
      <c r="V4" s="22">
        <v>1420989</v>
      </c>
      <c r="W4" s="22">
        <f t="shared" ref="W4:W12" si="2">V4*0.264172</f>
        <v>375385.506108</v>
      </c>
      <c r="X4" s="222">
        <v>3.2332820000000001E-3</v>
      </c>
      <c r="Y4" s="22">
        <f>S4*X4</f>
        <v>4594.4581558979999</v>
      </c>
      <c r="Z4" s="21">
        <f>AA4/W4</f>
        <v>7.6051499387595955E-3</v>
      </c>
      <c r="AA4" s="22">
        <f>Y4*0.621371</f>
        <v>2854.8630587884959</v>
      </c>
      <c r="AB4" s="221"/>
      <c r="AC4" s="23" t="s">
        <v>1237</v>
      </c>
      <c r="AD4" s="344"/>
      <c r="AF4" s="18" t="s">
        <v>1234</v>
      </c>
      <c r="AG4" s="18">
        <f>ResidDataAndCalcs!O84</f>
        <v>0.46605378068743653</v>
      </c>
      <c r="AH4" s="18">
        <f t="shared" ref="AH4:AH6" si="3">AG4/SUM($AG$3:$AG$6)</f>
        <v>0.5293893855811298</v>
      </c>
      <c r="AI4" s="18" t="str">
        <f>TechData_existing!B8</f>
        <v>TLECGSL</v>
      </c>
      <c r="AJ4" s="18" t="str">
        <f>TechData_existing!C8</f>
        <v>TL.GSL.C.Existing fleet</v>
      </c>
      <c r="AK4" s="18">
        <f>TechData_existing!I8</f>
        <v>0.18210000000000001</v>
      </c>
    </row>
    <row r="5" spans="1:37" s="18" customFormat="1" x14ac:dyDescent="0.2">
      <c r="A5" s="13"/>
      <c r="R5" s="21" t="s">
        <v>1238</v>
      </c>
      <c r="S5" s="22">
        <v>195751</v>
      </c>
      <c r="T5" s="24">
        <f t="shared" si="1"/>
        <v>0.19575100000000001</v>
      </c>
      <c r="U5" s="21"/>
      <c r="V5" s="22">
        <v>5064028</v>
      </c>
      <c r="W5" s="22">
        <f t="shared" si="2"/>
        <v>1337774.404816</v>
      </c>
      <c r="X5" s="24">
        <f>Y5/V5</f>
        <v>17.005702659199997</v>
      </c>
      <c r="Y5" s="22">
        <f>1.60934*AA5</f>
        <v>86117354.425863251</v>
      </c>
      <c r="Z5" s="223">
        <v>40</v>
      </c>
      <c r="AA5" s="22">
        <f>W5*Z5</f>
        <v>53510976.192639999</v>
      </c>
      <c r="AB5" s="221"/>
      <c r="AC5" s="23" t="s">
        <v>1239</v>
      </c>
      <c r="AD5" s="344"/>
      <c r="AF5" s="18" t="s">
        <v>1234</v>
      </c>
      <c r="AG5" s="18">
        <f>ResidDataAndCalcs!P84/2</f>
        <v>0.19333779727044395</v>
      </c>
      <c r="AH5" s="18">
        <f t="shared" si="3"/>
        <v>0.21961194597679284</v>
      </c>
      <c r="AI5" s="18" t="str">
        <f>TechData_existing!B9</f>
        <v>TLEFDSL</v>
      </c>
      <c r="AJ5" s="18" t="str">
        <f>TechData_existing!C9</f>
        <v>TL.DSL.F.Existing fleet</v>
      </c>
      <c r="AK5" s="18">
        <f>TechData_existing!I9</f>
        <v>0.17519999999999999</v>
      </c>
    </row>
    <row r="6" spans="1:37" s="18" customFormat="1" x14ac:dyDescent="0.2">
      <c r="A6" s="13"/>
      <c r="R6" s="21" t="s">
        <v>1240</v>
      </c>
      <c r="S6" s="22">
        <v>12555252</v>
      </c>
      <c r="T6" s="24">
        <f t="shared" si="1"/>
        <v>12.555251999999999</v>
      </c>
      <c r="U6" s="21"/>
      <c r="V6" s="22">
        <v>326200350</v>
      </c>
      <c r="W6" s="22">
        <f t="shared" si="2"/>
        <v>86172998.860200003</v>
      </c>
      <c r="X6" s="24">
        <v>3.65</v>
      </c>
      <c r="Y6" s="22">
        <f t="shared" ref="Y6:Y13" si="4">V6*X6</f>
        <v>1190631277.5</v>
      </c>
      <c r="Z6" s="223">
        <f t="shared" ref="Z6:Z11" si="5">AA6/W6</f>
        <v>8.5853313371591238</v>
      </c>
      <c r="AA6" s="22">
        <f t="shared" ref="AA6:AA13" si="6">Y6*0.621371</f>
        <v>739823747.53145254</v>
      </c>
      <c r="AB6" s="221"/>
      <c r="AC6" s="23" t="s">
        <v>1237</v>
      </c>
      <c r="AD6" s="344"/>
      <c r="AF6" s="18" t="s">
        <v>1234</v>
      </c>
      <c r="AG6" s="18">
        <f>AG5</f>
        <v>0.19333779727044395</v>
      </c>
      <c r="AH6" s="18">
        <f t="shared" si="3"/>
        <v>0.21961194597679284</v>
      </c>
      <c r="AI6" s="18" t="str">
        <f>TechData_existing!B10</f>
        <v>TLEFGSL</v>
      </c>
      <c r="AJ6" s="18" t="str">
        <f>TechData_existing!C10</f>
        <v>TL.GSL.F.Existing fleet</v>
      </c>
      <c r="AK6" s="18">
        <f>TechData_existing!I10</f>
        <v>0.15840000000000001</v>
      </c>
    </row>
    <row r="7" spans="1:37" s="18" customFormat="1" x14ac:dyDescent="0.2">
      <c r="A7" s="13" t="s">
        <v>1241</v>
      </c>
      <c r="R7" s="21" t="s">
        <v>1242</v>
      </c>
      <c r="S7" s="22">
        <v>1356142</v>
      </c>
      <c r="T7" s="24">
        <f t="shared" si="1"/>
        <v>1.356142</v>
      </c>
      <c r="U7" s="21"/>
      <c r="V7" s="22">
        <v>35234181</v>
      </c>
      <c r="W7" s="22">
        <f t="shared" si="2"/>
        <v>9307884.0631320011</v>
      </c>
      <c r="X7" s="24">
        <v>4.38</v>
      </c>
      <c r="Y7" s="22">
        <f t="shared" si="4"/>
        <v>154325712.78</v>
      </c>
      <c r="Z7" s="223">
        <f t="shared" si="5"/>
        <v>10.302397604590947</v>
      </c>
      <c r="AA7" s="22">
        <f t="shared" si="6"/>
        <v>95893522.475821376</v>
      </c>
      <c r="AB7" s="221">
        <f>S7*AD7/1000000</f>
        <v>0.1849777688</v>
      </c>
      <c r="AC7" s="23" t="s">
        <v>1237</v>
      </c>
      <c r="AD7" s="344">
        <f>AK11</f>
        <v>0.13639999999999999</v>
      </c>
      <c r="AF7" s="18" t="s">
        <v>1243</v>
      </c>
      <c r="AG7" s="18">
        <f>ResidDataAndCalcs!Q84</f>
        <v>1.8764479066224755E-2</v>
      </c>
      <c r="AH7" s="18">
        <f>AG7/SUM($AG$7:$AG$11)</f>
        <v>0.15684252262676129</v>
      </c>
      <c r="AI7" s="18" t="str">
        <f>TechData_existing!B11</f>
        <v>TLESSGSL</v>
      </c>
      <c r="AJ7" s="18" t="str">
        <f>TechData_existing!C11</f>
        <v>TL.GSL.SS.Existing fleet</v>
      </c>
      <c r="AK7" s="18">
        <f>TechData_existing!I11</f>
        <v>0.1452</v>
      </c>
    </row>
    <row r="8" spans="1:37" x14ac:dyDescent="0.2">
      <c r="B8" s="344"/>
      <c r="C8" s="344"/>
      <c r="D8" s="344"/>
      <c r="E8" s="344"/>
      <c r="F8" s="344"/>
      <c r="G8" s="344"/>
      <c r="H8" s="344"/>
      <c r="I8" s="344"/>
      <c r="J8" s="344"/>
      <c r="K8" s="344"/>
      <c r="L8" s="344"/>
      <c r="M8" s="344"/>
      <c r="N8" s="344"/>
      <c r="O8" s="344"/>
      <c r="P8" s="344"/>
      <c r="Q8" s="344"/>
      <c r="R8" s="21" t="s">
        <v>1244</v>
      </c>
      <c r="S8" s="22">
        <v>290413</v>
      </c>
      <c r="T8" s="24">
        <f t="shared" si="1"/>
        <v>0.29041299999999998</v>
      </c>
      <c r="U8" s="21"/>
      <c r="V8" s="22">
        <v>7545275</v>
      </c>
      <c r="W8" s="22">
        <f t="shared" si="2"/>
        <v>1993250.3873000001</v>
      </c>
      <c r="X8" s="24">
        <v>5.38</v>
      </c>
      <c r="Y8" s="22">
        <f t="shared" si="4"/>
        <v>40593579.5</v>
      </c>
      <c r="Z8" s="223">
        <f t="shared" si="5"/>
        <v>12.654543176415366</v>
      </c>
      <c r="AA8" s="22">
        <f t="shared" si="6"/>
        <v>25223673.0874945</v>
      </c>
      <c r="AB8" s="221"/>
      <c r="AC8" s="23" t="s">
        <v>1237</v>
      </c>
      <c r="AD8" s="344"/>
      <c r="AE8" s="344"/>
      <c r="AF8" s="18" t="s">
        <v>1243</v>
      </c>
      <c r="AG8" s="18">
        <f>ResidDataAndCalcs!R84</f>
        <v>1.5986613919485339E-2</v>
      </c>
      <c r="AH8" s="18">
        <f t="shared" ref="AH8:AH11" si="7">AG8/SUM($AG$7:$AG$11)</f>
        <v>0.13362379240814379</v>
      </c>
      <c r="AI8" s="18" t="str">
        <f>TechData_existing!B12</f>
        <v>TLELSGSL</v>
      </c>
      <c r="AJ8" s="18" t="str">
        <f>TechData_existing!C12</f>
        <v>TL.GSL.LS.Existing fleet</v>
      </c>
      <c r="AK8" s="18">
        <f>TechData_existing!I12</f>
        <v>0.12130000000000001</v>
      </c>
    </row>
    <row r="9" spans="1:37" x14ac:dyDescent="0.2">
      <c r="B9" s="344"/>
      <c r="C9" s="344"/>
      <c r="D9" s="344"/>
      <c r="E9" s="344"/>
      <c r="F9" s="344"/>
      <c r="G9" s="344"/>
      <c r="H9" s="344"/>
      <c r="I9" s="344"/>
      <c r="J9" s="344"/>
      <c r="K9" s="344"/>
      <c r="L9" s="344"/>
      <c r="M9" s="344"/>
      <c r="N9" s="344"/>
      <c r="O9" s="344"/>
      <c r="P9" s="344"/>
      <c r="Q9" s="344"/>
      <c r="R9" s="21" t="s">
        <v>1245</v>
      </c>
      <c r="S9" s="22">
        <v>545254</v>
      </c>
      <c r="T9" s="24">
        <f t="shared" si="1"/>
        <v>0.54525400000000002</v>
      </c>
      <c r="U9" s="21"/>
      <c r="V9" s="22">
        <v>14166357</v>
      </c>
      <c r="W9" s="22">
        <f t="shared" si="2"/>
        <v>3742354.8614040003</v>
      </c>
      <c r="X9" s="24">
        <v>6.73</v>
      </c>
      <c r="Y9" s="22">
        <f t="shared" si="4"/>
        <v>95339582.609999999</v>
      </c>
      <c r="Z9" s="223">
        <f t="shared" si="5"/>
        <v>15.829939698378329</v>
      </c>
      <c r="AA9" s="22">
        <f t="shared" si="6"/>
        <v>59241251.785958312</v>
      </c>
      <c r="AB9" s="221">
        <f>S9*AD9/1000000</f>
        <v>9.5528500799999999E-2</v>
      </c>
      <c r="AC9" s="23" t="s">
        <v>1237</v>
      </c>
      <c r="AD9" s="344">
        <f>AK5</f>
        <v>0.17519999999999999</v>
      </c>
      <c r="AE9" s="344"/>
      <c r="AF9" s="18" t="s">
        <v>1243</v>
      </c>
      <c r="AG9" s="18">
        <f>ResidDataAndCalcs!S84</f>
        <v>1.1583697661903362E-2</v>
      </c>
      <c r="AH9" s="18">
        <f t="shared" si="7"/>
        <v>9.6822105011635004E-2</v>
      </c>
      <c r="AI9" s="18" t="str">
        <f>TechData_existing!B13</f>
        <v>TLEMGSL</v>
      </c>
      <c r="AJ9" s="18" t="str">
        <f>TechData_existing!C13</f>
        <v>TL.GSL.M.Existing Fleet</v>
      </c>
      <c r="AK9" s="163">
        <f>TechData_existing!I13</f>
        <v>0.15759999999999999</v>
      </c>
    </row>
    <row r="10" spans="1:37" x14ac:dyDescent="0.2">
      <c r="A10" s="13" t="s">
        <v>1246</v>
      </c>
      <c r="B10" s="344"/>
      <c r="C10" s="344"/>
      <c r="D10" s="344"/>
      <c r="E10" s="344"/>
      <c r="F10" s="344"/>
      <c r="G10" s="344"/>
      <c r="H10" s="344"/>
      <c r="I10" s="344"/>
      <c r="J10" s="344"/>
      <c r="K10" s="344"/>
      <c r="L10" s="344"/>
      <c r="M10" s="344"/>
      <c r="N10" s="344"/>
      <c r="O10" s="344"/>
      <c r="P10" s="344"/>
      <c r="Q10" s="344"/>
      <c r="R10" s="21" t="s">
        <v>1247</v>
      </c>
      <c r="S10" s="22">
        <v>219257</v>
      </c>
      <c r="T10" s="24">
        <f t="shared" si="1"/>
        <v>0.21925700000000001</v>
      </c>
      <c r="U10" s="21"/>
      <c r="V10" s="22">
        <v>5671501</v>
      </c>
      <c r="W10" s="22">
        <f t="shared" si="2"/>
        <v>1498251.762172</v>
      </c>
      <c r="X10" s="24">
        <v>3.65</v>
      </c>
      <c r="Y10" s="22">
        <f t="shared" si="4"/>
        <v>20700978.649999999</v>
      </c>
      <c r="Z10" s="223">
        <f t="shared" si="5"/>
        <v>8.585331337159122</v>
      </c>
      <c r="AA10" s="22">
        <f t="shared" si="6"/>
        <v>12862987.804729149</v>
      </c>
      <c r="AB10" s="221"/>
      <c r="AC10" s="23" t="s">
        <v>1237</v>
      </c>
      <c r="AD10" s="344"/>
      <c r="AE10" s="344"/>
      <c r="AF10" s="18" t="s">
        <v>1243</v>
      </c>
      <c r="AG10" s="18">
        <f>ResidDataAndCalcs!T84/2</f>
        <v>3.6652093523865822E-2</v>
      </c>
      <c r="AH10" s="18">
        <f t="shared" si="7"/>
        <v>0.30635578997672991</v>
      </c>
      <c r="AI10" s="18" t="str">
        <f>TechData_existing!B14</f>
        <v>TLEPGSL</v>
      </c>
      <c r="AJ10" s="18" t="str">
        <f>TechData_existing!C14</f>
        <v>TL.GSL.P.Existing Fleet</v>
      </c>
      <c r="AK10" s="18">
        <f>TechData_existing!I14</f>
        <v>0.13009999999999999</v>
      </c>
    </row>
    <row r="11" spans="1:37" x14ac:dyDescent="0.2">
      <c r="A11" s="41"/>
      <c r="B11" s="344"/>
      <c r="C11" s="42">
        <v>2005</v>
      </c>
      <c r="D11" s="42">
        <v>2010</v>
      </c>
      <c r="E11" s="42">
        <v>2015</v>
      </c>
      <c r="F11" s="42">
        <v>2020</v>
      </c>
      <c r="G11" s="42">
        <v>2025</v>
      </c>
      <c r="H11" s="42">
        <v>2030</v>
      </c>
      <c r="I11" s="42">
        <v>2035</v>
      </c>
      <c r="J11" s="42">
        <v>2040</v>
      </c>
      <c r="K11" s="42">
        <v>2045</v>
      </c>
      <c r="L11" s="42">
        <v>2050</v>
      </c>
      <c r="M11" s="42">
        <v>2055</v>
      </c>
      <c r="N11" s="344"/>
      <c r="O11" s="344"/>
      <c r="P11" s="344"/>
      <c r="Q11" s="344"/>
      <c r="R11" s="21" t="s">
        <v>1248</v>
      </c>
      <c r="S11" s="22">
        <v>7260325</v>
      </c>
      <c r="T11" s="24">
        <f t="shared" si="1"/>
        <v>7.2603249999999999</v>
      </c>
      <c r="U11" s="21"/>
      <c r="V11" s="22">
        <v>188631878</v>
      </c>
      <c r="W11" s="22">
        <f t="shared" si="2"/>
        <v>49831260.475016005</v>
      </c>
      <c r="X11" s="24">
        <v>5.38</v>
      </c>
      <c r="Y11" s="22">
        <f t="shared" si="4"/>
        <v>1014839503.64</v>
      </c>
      <c r="Z11" s="223">
        <f t="shared" si="5"/>
        <v>12.654543176415364</v>
      </c>
      <c r="AA11" s="22">
        <f t="shared" si="6"/>
        <v>630591837.21629047</v>
      </c>
      <c r="AB11" s="221"/>
      <c r="AC11" s="23" t="s">
        <v>1237</v>
      </c>
      <c r="AD11" s="344"/>
      <c r="AE11" s="344"/>
      <c r="AF11" s="18" t="s">
        <v>1243</v>
      </c>
      <c r="AG11" s="18">
        <f>AG10</f>
        <v>3.6652093523865822E-2</v>
      </c>
      <c r="AH11" s="18">
        <f t="shared" si="7"/>
        <v>0.30635578997672991</v>
      </c>
      <c r="AI11" s="18" t="str">
        <f>TechData_existing!B15</f>
        <v>TLEPDSL</v>
      </c>
      <c r="AJ11" s="18" t="str">
        <f>TechData_existing!C15</f>
        <v>TL.DSL.P.Existing fleet</v>
      </c>
      <c r="AK11" s="18">
        <f>TechData_existing!I15</f>
        <v>0.13639999999999999</v>
      </c>
    </row>
    <row r="12" spans="1:37" x14ac:dyDescent="0.2">
      <c r="A12" s="40" t="s">
        <v>1249</v>
      </c>
      <c r="B12" s="344"/>
      <c r="C12" s="25">
        <f>'Population NYC'!D15/1000000</f>
        <v>8.1751330000000006</v>
      </c>
      <c r="D12" s="25">
        <f>'Population NYC'!E15/1000000</f>
        <v>8.1751330000000006</v>
      </c>
      <c r="E12" s="25">
        <f>'Population NYC'!F15/1000000</f>
        <v>8.4910789999999992</v>
      </c>
      <c r="F12" s="25">
        <f>'Population NYC'!G15/1000000</f>
        <v>8.5509710000000005</v>
      </c>
      <c r="G12" s="25">
        <f>'Population NYC'!H15/1000000</f>
        <v>8.6859990000000007</v>
      </c>
      <c r="H12" s="25">
        <f>'Population NYC'!I15/1000000</f>
        <v>8.8210270000000008</v>
      </c>
      <c r="I12" s="25">
        <f>'Population NYC'!J15/1000000</f>
        <v>8.9230859999999996</v>
      </c>
      <c r="J12" s="25">
        <f>'Population NYC'!K15/1000000</f>
        <v>9.0251450000000002</v>
      </c>
      <c r="K12" s="25">
        <f>'Population NYC'!L15/1000000</f>
        <v>9.1758836983328855</v>
      </c>
      <c r="L12" s="25">
        <f>'Population NYC'!M15/1000000</f>
        <v>9.3293475443459588</v>
      </c>
      <c r="M12" s="25">
        <f>'Population NYC'!N15/1000000</f>
        <v>9.4855889541512326</v>
      </c>
      <c r="N12" s="25"/>
      <c r="O12" s="344"/>
      <c r="P12" s="344"/>
      <c r="Q12" s="344"/>
      <c r="R12" s="21" t="s">
        <v>1250</v>
      </c>
      <c r="S12" s="22">
        <v>0</v>
      </c>
      <c r="T12" s="24">
        <f t="shared" si="1"/>
        <v>0</v>
      </c>
      <c r="U12" s="21">
        <v>3.866E-2</v>
      </c>
      <c r="V12" s="22">
        <f t="shared" si="0"/>
        <v>0</v>
      </c>
      <c r="W12" s="22">
        <f t="shared" si="2"/>
        <v>0</v>
      </c>
      <c r="X12" s="24">
        <v>2</v>
      </c>
      <c r="Y12" s="22">
        <f t="shared" si="4"/>
        <v>0</v>
      </c>
      <c r="Z12" s="223"/>
      <c r="AA12" s="22">
        <f t="shared" si="6"/>
        <v>0</v>
      </c>
      <c r="AB12" s="221"/>
      <c r="AC12" s="21"/>
      <c r="AD12" s="344"/>
      <c r="AE12" s="344"/>
      <c r="AF12" s="344"/>
      <c r="AG12" s="344"/>
      <c r="AH12" s="344"/>
      <c r="AI12" s="18"/>
      <c r="AJ12" s="18"/>
      <c r="AK12" s="344"/>
    </row>
    <row r="13" spans="1:37" x14ac:dyDescent="0.2">
      <c r="A13" s="40" t="s">
        <v>1251</v>
      </c>
      <c r="B13" s="344"/>
      <c r="C13" s="25">
        <f>AB19</f>
        <v>34.026985319789894</v>
      </c>
      <c r="D13" s="25">
        <f>C13</f>
        <v>34.026985319789894</v>
      </c>
      <c r="E13" s="25">
        <f>D13*'AEO14 DMD'!E32/'AEO14 DMD'!D32</f>
        <v>34.730496551941165</v>
      </c>
      <c r="F13" s="25">
        <f>E13*'AEO14 DMD'!F32/'AEO14 DMD'!E32</f>
        <v>36.441920771122732</v>
      </c>
      <c r="G13" s="25">
        <f>F13*'AEO14 DMD'!G32/'AEO14 DMD'!F32</f>
        <v>38.056355977125953</v>
      </c>
      <c r="H13" s="25">
        <f>G13*'AEO14 DMD'!H32/'AEO14 DMD'!G32</f>
        <v>40.114392861080368</v>
      </c>
      <c r="I13" s="25">
        <f>H13*'AEO14 DMD'!I32/'AEO14 DMD'!H32</f>
        <v>42.217021776951661</v>
      </c>
      <c r="J13" s="25">
        <f>I13*'AEO14 DMD'!J32/'AEO14 DMD'!I32</f>
        <v>42.578807396597327</v>
      </c>
      <c r="K13" s="25" t="e">
        <f>J13*'AEO14 DMD'!K32/'AEO14 DMD'!J32</f>
        <v>#REF!</v>
      </c>
      <c r="L13" s="25" t="e">
        <f>K13*'AEO14 DMD'!L32/'AEO14 DMD'!K32</f>
        <v>#REF!</v>
      </c>
      <c r="M13" s="25" t="e">
        <f>L13*'AEO14 DMD'!M32/'AEO14 DMD'!L32</f>
        <v>#REF!</v>
      </c>
      <c r="N13" s="25"/>
      <c r="O13" s="344"/>
      <c r="P13" s="344"/>
      <c r="Q13" s="344"/>
      <c r="R13" s="21" t="s">
        <v>1252</v>
      </c>
      <c r="S13" s="21">
        <v>0</v>
      </c>
      <c r="T13" s="24">
        <f t="shared" si="1"/>
        <v>0</v>
      </c>
      <c r="U13" s="21"/>
      <c r="V13" s="21"/>
      <c r="W13" s="21"/>
      <c r="X13" s="24">
        <v>2</v>
      </c>
      <c r="Y13" s="22">
        <f t="shared" si="4"/>
        <v>0</v>
      </c>
      <c r="Z13" s="223"/>
      <c r="AA13" s="22">
        <f t="shared" si="6"/>
        <v>0</v>
      </c>
      <c r="AB13" s="221"/>
      <c r="AC13" s="21"/>
      <c r="AD13" s="344"/>
      <c r="AE13" s="344"/>
      <c r="AF13" s="344"/>
      <c r="AG13" s="344"/>
      <c r="AH13" s="344"/>
      <c r="AI13" s="18"/>
      <c r="AJ13" s="18"/>
      <c r="AK13" s="344"/>
    </row>
    <row r="14" spans="1:37" x14ac:dyDescent="0.2">
      <c r="A14" s="40" t="s">
        <v>1253</v>
      </c>
      <c r="B14" s="344"/>
      <c r="C14" s="25">
        <f t="shared" ref="C14" si="8">C13/C12</f>
        <v>4.1622546470852386</v>
      </c>
      <c r="D14" s="25">
        <f>D13/D12</f>
        <v>4.1622546470852386</v>
      </c>
      <c r="E14" s="25" t="e">
        <f>D14*'AEO14 DMD'!E34/'AEO14 DMD'!D34</f>
        <v>#REF!</v>
      </c>
      <c r="F14" s="25" t="e">
        <f>E14*'AEO14 DMD'!F34/'AEO14 DMD'!E34</f>
        <v>#REF!</v>
      </c>
      <c r="G14" s="25" t="e">
        <f>F14*'AEO14 DMD'!G34/'AEO14 DMD'!F34</f>
        <v>#REF!</v>
      </c>
      <c r="H14" s="25" t="e">
        <f>G14*'AEO14 DMD'!H34/'AEO14 DMD'!G34</f>
        <v>#REF!</v>
      </c>
      <c r="I14" s="25" t="e">
        <f>H14*'AEO14 DMD'!I34/'AEO14 DMD'!H34</f>
        <v>#REF!</v>
      </c>
      <c r="J14" s="25" t="e">
        <f>I14*'AEO14 DMD'!J34/'AEO14 DMD'!I34</f>
        <v>#REF!</v>
      </c>
      <c r="K14" s="25" t="e">
        <f>J14*'AEO14 DMD'!K34/'AEO14 DMD'!J34</f>
        <v>#REF!</v>
      </c>
      <c r="L14" s="25" t="e">
        <f>K14*'AEO14 DMD'!L34/'AEO14 DMD'!K34</f>
        <v>#REF!</v>
      </c>
      <c r="M14" s="25" t="e">
        <f>L14*'AEO14 DMD'!M34/'AEO14 DMD'!L34</f>
        <v>#REF!</v>
      </c>
      <c r="N14" s="25"/>
      <c r="O14" s="344"/>
      <c r="P14" s="344"/>
      <c r="Q14" s="344"/>
      <c r="R14" s="21" t="s">
        <v>1254</v>
      </c>
      <c r="S14" s="22">
        <v>25432916</v>
      </c>
      <c r="T14" s="24">
        <f t="shared" si="1"/>
        <v>25.432915999999999</v>
      </c>
      <c r="U14" s="22">
        <v>1</v>
      </c>
      <c r="V14" s="22"/>
      <c r="W14" s="22"/>
      <c r="X14" s="24">
        <f>Y14/S14</f>
        <v>22.717017584613576</v>
      </c>
      <c r="Y14" s="22">
        <f>AA14*1.6</f>
        <v>577760000</v>
      </c>
      <c r="Z14" s="21"/>
      <c r="AA14" s="22">
        <v>361100000</v>
      </c>
      <c r="AB14" s="221"/>
      <c r="AC14" s="23" t="s">
        <v>1237</v>
      </c>
      <c r="AD14" s="344"/>
      <c r="AE14" s="344"/>
      <c r="AF14" s="344"/>
      <c r="AG14" s="344"/>
      <c r="AH14" s="344"/>
      <c r="AI14" s="18"/>
      <c r="AJ14" s="18"/>
      <c r="AK14" s="344"/>
    </row>
    <row r="15" spans="1:37" x14ac:dyDescent="0.2">
      <c r="B15" s="344"/>
      <c r="C15" s="25"/>
      <c r="D15" s="25"/>
      <c r="E15" s="25"/>
      <c r="F15" s="25"/>
      <c r="G15" s="25"/>
      <c r="H15" s="25"/>
      <c r="I15" s="25"/>
      <c r="J15" s="25"/>
      <c r="K15" s="25"/>
      <c r="L15" s="25"/>
      <c r="M15" s="25"/>
      <c r="N15" s="25"/>
      <c r="O15" s="344"/>
      <c r="P15" s="344"/>
      <c r="Q15" s="344"/>
      <c r="R15" s="21" t="s">
        <v>1255</v>
      </c>
      <c r="S15" s="22">
        <v>0</v>
      </c>
      <c r="T15" s="24">
        <f t="shared" si="1"/>
        <v>0</v>
      </c>
      <c r="U15" s="21">
        <v>2.342E-2</v>
      </c>
      <c r="V15" s="22">
        <v>0</v>
      </c>
      <c r="W15" s="22">
        <f>V15*0.264172</f>
        <v>0</v>
      </c>
      <c r="X15" s="24">
        <v>6.58</v>
      </c>
      <c r="Y15" s="22">
        <f>V15*X15</f>
        <v>0</v>
      </c>
      <c r="Z15" s="223"/>
      <c r="AA15" s="22">
        <f>Y15*0.621371</f>
        <v>0</v>
      </c>
      <c r="AB15" s="221"/>
      <c r="AC15" s="23" t="s">
        <v>1237</v>
      </c>
      <c r="AD15" s="344"/>
      <c r="AE15" s="344"/>
      <c r="AF15" s="344"/>
      <c r="AG15" s="344"/>
      <c r="AH15" s="344"/>
      <c r="AI15" s="18"/>
      <c r="AJ15" s="18"/>
      <c r="AK15" s="344"/>
    </row>
    <row r="16" spans="1:37" ht="20.25" customHeight="1" x14ac:dyDescent="0.2">
      <c r="B16" s="344"/>
      <c r="C16" s="25"/>
      <c r="D16" s="25"/>
      <c r="E16" s="25"/>
      <c r="F16" s="25"/>
      <c r="G16" s="25"/>
      <c r="H16" s="25"/>
      <c r="I16" s="25"/>
      <c r="J16" s="25"/>
      <c r="K16" s="25"/>
      <c r="L16" s="25"/>
      <c r="M16" s="25"/>
      <c r="N16" s="25"/>
      <c r="O16" s="344"/>
      <c r="P16" s="344"/>
      <c r="Q16" s="344"/>
      <c r="R16" s="21" t="s">
        <v>1256</v>
      </c>
      <c r="S16" s="22">
        <v>14846296</v>
      </c>
      <c r="T16" s="24">
        <f t="shared" si="1"/>
        <v>14.846296000000001</v>
      </c>
      <c r="U16" s="222">
        <v>3.4840000000000003E-2</v>
      </c>
      <c r="V16" s="22">
        <f>S16*U16</f>
        <v>517244.95264000003</v>
      </c>
      <c r="W16" s="22">
        <f>V16*0.264172</f>
        <v>136641.6336288141</v>
      </c>
      <c r="X16" s="24">
        <v>6.21</v>
      </c>
      <c r="Y16" s="22">
        <f>V16*X16</f>
        <v>3212091.1558944001</v>
      </c>
      <c r="Z16" s="223">
        <f>AA16/W16</f>
        <v>14.606824001029631</v>
      </c>
      <c r="AA16" s="22">
        <f>Y16*0.621371</f>
        <v>1995900.2936292593</v>
      </c>
      <c r="AB16" s="221">
        <f>S16*AD16/1000000</f>
        <v>2.4941777279999999</v>
      </c>
      <c r="AC16" s="23" t="s">
        <v>1237</v>
      </c>
      <c r="AD16" s="344">
        <v>0.16800000000000001</v>
      </c>
      <c r="AE16" s="344"/>
      <c r="AF16" s="344"/>
      <c r="AG16" s="344"/>
      <c r="AH16" s="344"/>
      <c r="AI16" s="18"/>
      <c r="AJ16" s="18"/>
      <c r="AK16" s="344"/>
    </row>
    <row r="17" spans="1:36" x14ac:dyDescent="0.2">
      <c r="A17" s="13"/>
      <c r="B17" s="344"/>
      <c r="C17" s="220"/>
      <c r="D17" s="25"/>
      <c r="E17" s="25"/>
      <c r="F17" s="25"/>
      <c r="G17" s="25"/>
      <c r="H17" s="25"/>
      <c r="I17" s="25"/>
      <c r="J17" s="25"/>
      <c r="K17" s="25"/>
      <c r="L17" s="25"/>
      <c r="M17" s="25"/>
      <c r="N17" s="25"/>
      <c r="O17" s="344"/>
      <c r="P17" s="344"/>
      <c r="Q17" s="344"/>
      <c r="R17" s="21" t="s">
        <v>1257</v>
      </c>
      <c r="S17" s="22">
        <v>122351394</v>
      </c>
      <c r="T17" s="24">
        <f t="shared" si="1"/>
        <v>122.351394</v>
      </c>
      <c r="U17" s="222">
        <v>3.4840000000000003E-2</v>
      </c>
      <c r="V17" s="22">
        <v>3629210490</v>
      </c>
      <c r="W17" s="22">
        <f>V17*0.264172</f>
        <v>958735793.56428003</v>
      </c>
      <c r="X17" s="24">
        <v>8.7200000000000006</v>
      </c>
      <c r="Y17" s="22">
        <f>V17*X17</f>
        <v>31646715472.800003</v>
      </c>
      <c r="Z17" s="223">
        <f>AA17/W17</f>
        <v>20.510709386308921</v>
      </c>
      <c r="AA17" s="22">
        <f>Y17*0.621371</f>
        <v>19664351240.04921</v>
      </c>
      <c r="AB17" s="221">
        <f>S17*AD17/1000000</f>
        <v>21.289142555999998</v>
      </c>
      <c r="AC17" s="23" t="s">
        <v>1237</v>
      </c>
      <c r="AD17" s="344">
        <v>0.17399999999999999</v>
      </c>
      <c r="AE17" s="344"/>
      <c r="AF17" s="344"/>
      <c r="AG17" s="344"/>
      <c r="AH17" s="344"/>
      <c r="AI17" s="18"/>
      <c r="AJ17" s="18"/>
    </row>
    <row r="18" spans="1:36" x14ac:dyDescent="0.2">
      <c r="B18" s="344"/>
      <c r="C18" s="17"/>
      <c r="D18" s="25"/>
      <c r="E18" s="25"/>
      <c r="F18" s="344"/>
      <c r="G18" s="25"/>
      <c r="H18" s="25"/>
      <c r="I18" s="25"/>
      <c r="J18" s="25"/>
      <c r="K18" s="25"/>
      <c r="L18" s="25"/>
      <c r="M18" s="25"/>
      <c r="N18" s="25"/>
      <c r="O18" s="344"/>
      <c r="P18" s="344"/>
      <c r="Q18" s="344"/>
      <c r="R18" s="344"/>
      <c r="S18" s="344"/>
      <c r="T18" s="177"/>
      <c r="U18" s="344"/>
      <c r="V18" s="344"/>
      <c r="W18" s="344"/>
      <c r="X18" s="344"/>
      <c r="Y18" s="344"/>
      <c r="Z18" s="344"/>
      <c r="AA18" s="344"/>
      <c r="AB18" s="38"/>
      <c r="AC18" s="344"/>
      <c r="AD18" s="344"/>
      <c r="AE18" s="162"/>
      <c r="AF18" s="162" t="s">
        <v>1258</v>
      </c>
      <c r="AG18" s="162">
        <f>(T7+T9)/(T7+T9+T16+T17)</f>
        <v>1.3669363722490601E-2</v>
      </c>
      <c r="AH18" s="344"/>
      <c r="AI18" s="344"/>
      <c r="AJ18" s="344"/>
    </row>
    <row r="19" spans="1:36" x14ac:dyDescent="0.2">
      <c r="B19" s="344"/>
      <c r="C19" s="220"/>
      <c r="D19" s="25"/>
      <c r="E19" s="25"/>
      <c r="F19" s="344"/>
      <c r="G19" s="344"/>
      <c r="H19" s="344"/>
      <c r="I19" s="344"/>
      <c r="J19" s="344"/>
      <c r="K19" s="344"/>
      <c r="L19" s="344"/>
      <c r="M19" s="344"/>
      <c r="N19" s="344"/>
      <c r="O19" s="344"/>
      <c r="P19" s="344"/>
      <c r="Q19" s="344"/>
      <c r="R19" s="19" t="s">
        <v>1259</v>
      </c>
      <c r="S19" s="20" t="s">
        <v>1260</v>
      </c>
      <c r="T19" s="20"/>
      <c r="U19" s="20" t="s">
        <v>1225</v>
      </c>
      <c r="V19" s="20" t="s">
        <v>1261</v>
      </c>
      <c r="W19" s="20" t="s">
        <v>1262</v>
      </c>
      <c r="X19" s="20" t="s">
        <v>1263</v>
      </c>
      <c r="Y19" s="20" t="s">
        <v>1264</v>
      </c>
      <c r="Z19" s="21" t="s">
        <v>1265</v>
      </c>
      <c r="AA19" s="344"/>
      <c r="AB19" s="224">
        <f>ResidDataAndCalcs!R33+'GHG Reports'!C103</f>
        <v>34.026985319789894</v>
      </c>
      <c r="AC19" s="344"/>
      <c r="AD19" s="344"/>
      <c r="AE19" s="344"/>
      <c r="AF19" s="344"/>
      <c r="AG19" s="344"/>
      <c r="AH19" s="344"/>
      <c r="AI19" s="344"/>
      <c r="AJ19" s="344"/>
    </row>
    <row r="20" spans="1:36" x14ac:dyDescent="0.2">
      <c r="B20" s="344"/>
      <c r="C20" s="220"/>
      <c r="D20" s="25"/>
      <c r="E20" s="25"/>
      <c r="F20" s="344"/>
      <c r="G20" s="344"/>
      <c r="H20" s="344"/>
      <c r="I20" s="344"/>
      <c r="J20" s="344"/>
      <c r="K20" s="344"/>
      <c r="L20" s="344"/>
      <c r="M20" s="344"/>
      <c r="N20" s="344"/>
      <c r="O20" s="344"/>
      <c r="P20" s="344"/>
      <c r="Q20" s="344"/>
      <c r="R20" s="21" t="s">
        <v>1266</v>
      </c>
      <c r="S20" s="22">
        <f t="shared" ref="S20:S34" si="9">Y3</f>
        <v>0</v>
      </c>
      <c r="T20" s="22"/>
      <c r="U20" s="26" t="e">
        <f t="shared" ref="U20:U34" si="10">S20/V3</f>
        <v>#DIV/0!</v>
      </c>
      <c r="V20" s="22">
        <f t="shared" ref="V20:V34" si="11">0.264172*S3</f>
        <v>0</v>
      </c>
      <c r="W20" s="26">
        <f>0.264172*S3</f>
        <v>0</v>
      </c>
      <c r="X20" s="22">
        <f>V20*W20</f>
        <v>0</v>
      </c>
      <c r="Y20" s="26">
        <f t="shared" ref="Y20:Y34" si="12">X20/9000000</f>
        <v>0</v>
      </c>
      <c r="Z20" s="27" t="s">
        <v>1267</v>
      </c>
      <c r="AA20" s="344"/>
      <c r="AB20" s="344"/>
      <c r="AC20" s="344"/>
      <c r="AD20" s="344"/>
      <c r="AE20" s="344"/>
      <c r="AF20" s="344"/>
      <c r="AG20" s="344"/>
      <c r="AH20" s="344"/>
      <c r="AI20" s="344"/>
      <c r="AJ20" s="344"/>
    </row>
    <row r="21" spans="1:36" x14ac:dyDescent="0.2">
      <c r="B21" s="344"/>
      <c r="C21" s="344"/>
      <c r="D21" s="344"/>
      <c r="E21" s="344"/>
      <c r="F21" s="344"/>
      <c r="G21" s="344"/>
      <c r="H21" s="344"/>
      <c r="I21" s="344"/>
      <c r="J21" s="344"/>
      <c r="K21" s="344"/>
      <c r="L21" s="344"/>
      <c r="M21" s="344"/>
      <c r="N21" s="344"/>
      <c r="O21" s="344"/>
      <c r="P21" s="344"/>
      <c r="Q21" s="344"/>
      <c r="R21" s="21" t="s">
        <v>1268</v>
      </c>
      <c r="S21" s="22">
        <f t="shared" si="9"/>
        <v>4594.4581558979999</v>
      </c>
      <c r="T21" s="22"/>
      <c r="U21" s="26">
        <f t="shared" si="10"/>
        <v>3.2332820000000001E-3</v>
      </c>
      <c r="V21" s="22">
        <f t="shared" si="11"/>
        <v>375385.506108</v>
      </c>
      <c r="W21" s="26">
        <v>50</v>
      </c>
      <c r="X21" s="22">
        <f t="shared" ref="X21:X34" si="13">V21*W21</f>
        <v>18769275.305399999</v>
      </c>
      <c r="Y21" s="26">
        <f t="shared" si="12"/>
        <v>2.0854750339333332</v>
      </c>
      <c r="Z21" s="27" t="s">
        <v>1269</v>
      </c>
      <c r="AA21" s="344"/>
      <c r="AB21" s="344"/>
      <c r="AC21" s="344"/>
      <c r="AD21" s="344"/>
      <c r="AE21" s="344"/>
      <c r="AF21" s="344"/>
      <c r="AG21" s="344"/>
      <c r="AH21" s="344"/>
      <c r="AI21" s="344"/>
      <c r="AJ21" s="344"/>
    </row>
    <row r="22" spans="1:36" x14ac:dyDescent="0.2">
      <c r="B22" s="344"/>
      <c r="C22" s="28"/>
      <c r="D22" s="28"/>
      <c r="E22" s="28"/>
      <c r="F22" s="344"/>
      <c r="G22" s="344"/>
      <c r="H22" s="344"/>
      <c r="I22" s="28"/>
      <c r="J22" s="344"/>
      <c r="K22" s="28"/>
      <c r="L22" s="344"/>
      <c r="M22" s="344"/>
      <c r="N22" s="344"/>
      <c r="O22" s="29"/>
      <c r="P22" s="29"/>
      <c r="Q22" s="30"/>
      <c r="R22" s="21" t="s">
        <v>1270</v>
      </c>
      <c r="S22" s="22">
        <f t="shared" si="9"/>
        <v>86117354.425863251</v>
      </c>
      <c r="T22" s="22"/>
      <c r="U22" s="26">
        <f t="shared" si="10"/>
        <v>17.005702659199997</v>
      </c>
      <c r="V22" s="22">
        <f t="shared" si="11"/>
        <v>51711.933172000005</v>
      </c>
      <c r="W22" s="26">
        <v>0.5</v>
      </c>
      <c r="X22" s="22">
        <f t="shared" si="13"/>
        <v>25855.966586000002</v>
      </c>
      <c r="Y22" s="26">
        <f t="shared" si="12"/>
        <v>2.8728851762222225E-3</v>
      </c>
      <c r="Z22" s="27" t="s">
        <v>1271</v>
      </c>
      <c r="AA22" s="344"/>
      <c r="AB22" s="344"/>
      <c r="AC22" s="344"/>
      <c r="AD22" s="344"/>
      <c r="AE22" s="344"/>
      <c r="AF22" s="344"/>
      <c r="AG22" s="344"/>
      <c r="AH22" s="344"/>
      <c r="AI22" s="344"/>
      <c r="AJ22" s="344"/>
    </row>
    <row r="23" spans="1:36" x14ac:dyDescent="0.2">
      <c r="B23" s="344"/>
      <c r="C23" s="28"/>
      <c r="D23" s="28"/>
      <c r="E23" s="28"/>
      <c r="F23" s="344"/>
      <c r="G23" s="28"/>
      <c r="H23" s="344"/>
      <c r="I23" s="28"/>
      <c r="J23" s="344"/>
      <c r="K23" s="28"/>
      <c r="L23" s="344"/>
      <c r="M23" s="344"/>
      <c r="N23" s="344"/>
      <c r="O23" s="29"/>
      <c r="P23" s="29"/>
      <c r="Q23" s="30"/>
      <c r="R23" s="21" t="s">
        <v>1272</v>
      </c>
      <c r="S23" s="22">
        <f t="shared" si="9"/>
        <v>1190631277.5</v>
      </c>
      <c r="T23" s="22"/>
      <c r="U23" s="26">
        <f t="shared" si="10"/>
        <v>3.65</v>
      </c>
      <c r="V23" s="22">
        <f t="shared" si="11"/>
        <v>3316746.0313440003</v>
      </c>
      <c r="W23" s="26">
        <v>5</v>
      </c>
      <c r="X23" s="22">
        <f t="shared" si="13"/>
        <v>16583730.156720001</v>
      </c>
      <c r="Y23" s="26">
        <f t="shared" si="12"/>
        <v>1.8426366840800001</v>
      </c>
      <c r="Z23" s="344"/>
      <c r="AA23" s="344"/>
      <c r="AB23" s="344"/>
      <c r="AC23" s="344"/>
      <c r="AD23" s="344"/>
      <c r="AE23" s="344"/>
      <c r="AF23" s="344"/>
      <c r="AG23" s="344"/>
      <c r="AH23" s="344"/>
      <c r="AI23" s="344"/>
      <c r="AJ23" s="344"/>
    </row>
    <row r="24" spans="1:36" x14ac:dyDescent="0.2">
      <c r="B24" s="344"/>
      <c r="C24" s="28"/>
      <c r="D24" s="28"/>
      <c r="E24" s="28"/>
      <c r="F24" s="344"/>
      <c r="G24" s="28"/>
      <c r="H24" s="344"/>
      <c r="I24" s="28"/>
      <c r="J24" s="344"/>
      <c r="K24" s="28"/>
      <c r="L24" s="344"/>
      <c r="M24" s="344"/>
      <c r="N24" s="344"/>
      <c r="O24" s="29"/>
      <c r="P24" s="29"/>
      <c r="Q24" s="30"/>
      <c r="R24" s="21" t="s">
        <v>1273</v>
      </c>
      <c r="S24" s="22">
        <f t="shared" si="9"/>
        <v>154325712.78</v>
      </c>
      <c r="T24" s="22"/>
      <c r="U24" s="26">
        <f t="shared" si="10"/>
        <v>4.38</v>
      </c>
      <c r="V24" s="22">
        <f t="shared" si="11"/>
        <v>358254.74442400003</v>
      </c>
      <c r="W24" s="26">
        <v>15</v>
      </c>
      <c r="X24" s="22">
        <f t="shared" si="13"/>
        <v>5373821.1663600001</v>
      </c>
      <c r="Y24" s="26">
        <f t="shared" si="12"/>
        <v>0.59709124070666664</v>
      </c>
      <c r="Z24" s="344"/>
      <c r="AA24" s="344"/>
      <c r="AB24" s="344"/>
      <c r="AC24" s="344"/>
      <c r="AD24" s="344"/>
      <c r="AE24" s="344"/>
      <c r="AF24" s="344"/>
      <c r="AG24" s="344"/>
      <c r="AH24" s="344"/>
      <c r="AI24" s="344"/>
      <c r="AJ24" s="344"/>
    </row>
    <row r="25" spans="1:36" x14ac:dyDescent="0.2">
      <c r="B25" s="344"/>
      <c r="C25" s="28"/>
      <c r="D25" s="28"/>
      <c r="E25" s="28"/>
      <c r="F25" s="344"/>
      <c r="G25" s="28"/>
      <c r="H25" s="344"/>
      <c r="I25" s="28"/>
      <c r="J25" s="344"/>
      <c r="K25" s="28"/>
      <c r="L25" s="344"/>
      <c r="M25" s="344"/>
      <c r="N25" s="344"/>
      <c r="O25" s="29"/>
      <c r="P25" s="29"/>
      <c r="Q25" s="30"/>
      <c r="R25" s="21" t="s">
        <v>1274</v>
      </c>
      <c r="S25" s="22">
        <f t="shared" si="9"/>
        <v>40593579.5</v>
      </c>
      <c r="T25" s="22"/>
      <c r="U25" s="26">
        <f t="shared" si="10"/>
        <v>5.38</v>
      </c>
      <c r="V25" s="22">
        <f t="shared" si="11"/>
        <v>76718.983036000005</v>
      </c>
      <c r="W25" s="26">
        <v>25</v>
      </c>
      <c r="X25" s="22">
        <f t="shared" si="13"/>
        <v>1917974.5759000001</v>
      </c>
      <c r="Y25" s="26">
        <f t="shared" si="12"/>
        <v>0.21310828621111111</v>
      </c>
      <c r="Z25" s="344"/>
      <c r="AA25" s="344"/>
      <c r="AB25" s="344">
        <v>30.87</v>
      </c>
      <c r="AC25" s="344"/>
      <c r="AD25" s="344"/>
      <c r="AE25" s="344"/>
      <c r="AF25" s="344"/>
      <c r="AG25" s="344"/>
      <c r="AH25" s="344"/>
      <c r="AI25" s="344"/>
      <c r="AJ25" s="344"/>
    </row>
    <row r="26" spans="1:36" x14ac:dyDescent="0.2">
      <c r="B26" s="344"/>
      <c r="C26" s="28"/>
      <c r="D26" s="28"/>
      <c r="E26" s="28"/>
      <c r="F26" s="344"/>
      <c r="G26" s="28"/>
      <c r="H26" s="344"/>
      <c r="I26" s="28"/>
      <c r="J26" s="344"/>
      <c r="K26" s="28"/>
      <c r="L26" s="344"/>
      <c r="M26" s="344"/>
      <c r="N26" s="344"/>
      <c r="O26" s="29"/>
      <c r="P26" s="29"/>
      <c r="Q26" s="30"/>
      <c r="R26" s="21" t="s">
        <v>1275</v>
      </c>
      <c r="S26" s="22">
        <f t="shared" si="9"/>
        <v>95339582.609999999</v>
      </c>
      <c r="T26" s="22"/>
      <c r="U26" s="26">
        <f t="shared" si="10"/>
        <v>6.7299999999999995</v>
      </c>
      <c r="V26" s="22">
        <f t="shared" si="11"/>
        <v>144040.83968800001</v>
      </c>
      <c r="W26" s="26">
        <v>25</v>
      </c>
      <c r="X26" s="22">
        <f t="shared" si="13"/>
        <v>3601020.9922000002</v>
      </c>
      <c r="Y26" s="26">
        <f t="shared" si="12"/>
        <v>0.40011344357777778</v>
      </c>
      <c r="Z26" s="344"/>
      <c r="AA26" s="344"/>
      <c r="AB26" s="344">
        <v>17.07</v>
      </c>
      <c r="AC26" s="344"/>
      <c r="AD26" s="344"/>
      <c r="AE26" s="344"/>
      <c r="AF26" s="344"/>
      <c r="AG26" s="344"/>
      <c r="AH26" s="344"/>
      <c r="AI26" s="344"/>
      <c r="AJ26" s="344"/>
    </row>
    <row r="27" spans="1:36" x14ac:dyDescent="0.2">
      <c r="B27" s="344"/>
      <c r="C27" s="28"/>
      <c r="D27" s="28"/>
      <c r="E27" s="28"/>
      <c r="F27" s="344"/>
      <c r="G27" s="28"/>
      <c r="H27" s="344"/>
      <c r="I27" s="28"/>
      <c r="J27" s="344"/>
      <c r="K27" s="28"/>
      <c r="L27" s="344"/>
      <c r="M27" s="344"/>
      <c r="N27" s="344"/>
      <c r="O27" s="29"/>
      <c r="P27" s="29"/>
      <c r="Q27" s="30"/>
      <c r="R27" s="21" t="s">
        <v>1276</v>
      </c>
      <c r="S27" s="22">
        <f t="shared" si="9"/>
        <v>20700978.649999999</v>
      </c>
      <c r="T27" s="22"/>
      <c r="U27" s="26">
        <f t="shared" si="10"/>
        <v>3.65</v>
      </c>
      <c r="V27" s="22">
        <f t="shared" si="11"/>
        <v>57921.560204000001</v>
      </c>
      <c r="W27" s="26">
        <v>5</v>
      </c>
      <c r="X27" s="22">
        <f t="shared" si="13"/>
        <v>289607.80102000001</v>
      </c>
      <c r="Y27" s="26">
        <f t="shared" si="12"/>
        <v>3.2178644557777782E-2</v>
      </c>
      <c r="Z27" s="344"/>
      <c r="AA27" s="344"/>
      <c r="AB27" s="344">
        <v>19.54</v>
      </c>
      <c r="AC27" s="344"/>
      <c r="AD27" s="344"/>
      <c r="AE27" s="344"/>
      <c r="AF27" s="344"/>
      <c r="AG27" s="344"/>
      <c r="AH27" s="344"/>
      <c r="AI27" s="344"/>
      <c r="AJ27" s="344"/>
    </row>
    <row r="28" spans="1:36" x14ac:dyDescent="0.2">
      <c r="B28" s="344"/>
      <c r="C28" s="28"/>
      <c r="D28" s="28"/>
      <c r="E28" s="28"/>
      <c r="F28" s="344"/>
      <c r="G28" s="28"/>
      <c r="H28" s="344"/>
      <c r="I28" s="28"/>
      <c r="J28" s="344"/>
      <c r="K28" s="28"/>
      <c r="L28" s="344"/>
      <c r="M28" s="344"/>
      <c r="N28" s="344"/>
      <c r="O28" s="29"/>
      <c r="P28" s="29"/>
      <c r="Q28" s="30"/>
      <c r="R28" s="21" t="s">
        <v>1277</v>
      </c>
      <c r="S28" s="22">
        <f t="shared" si="9"/>
        <v>1014839503.64</v>
      </c>
      <c r="T28" s="22"/>
      <c r="U28" s="26">
        <f t="shared" si="10"/>
        <v>5.38</v>
      </c>
      <c r="V28" s="22">
        <f t="shared" si="11"/>
        <v>1917974.5759000001</v>
      </c>
      <c r="W28" s="26">
        <v>5</v>
      </c>
      <c r="X28" s="22">
        <f t="shared" si="13"/>
        <v>9589872.8794999998</v>
      </c>
      <c r="Y28" s="26">
        <f t="shared" si="12"/>
        <v>1.0655414310555555</v>
      </c>
      <c r="Z28" s="344"/>
      <c r="AA28" s="344"/>
      <c r="AB28" s="344">
        <v>5.78</v>
      </c>
      <c r="AC28" s="344"/>
      <c r="AD28" s="344"/>
      <c r="AE28" s="344"/>
      <c r="AF28" s="344"/>
      <c r="AG28" s="344"/>
      <c r="AH28" s="344"/>
      <c r="AI28" s="344"/>
      <c r="AJ28" s="344"/>
    </row>
    <row r="29" spans="1:36" x14ac:dyDescent="0.2">
      <c r="B29" s="344"/>
      <c r="C29" s="28"/>
      <c r="D29" s="28"/>
      <c r="E29" s="28"/>
      <c r="F29" s="344"/>
      <c r="G29" s="28"/>
      <c r="H29" s="344"/>
      <c r="I29" s="28"/>
      <c r="J29" s="344"/>
      <c r="K29" s="28"/>
      <c r="L29" s="344"/>
      <c r="M29" s="344"/>
      <c r="N29" s="344"/>
      <c r="O29" s="29"/>
      <c r="P29" s="29"/>
      <c r="Q29" s="30"/>
      <c r="R29" s="21" t="s">
        <v>1278</v>
      </c>
      <c r="S29" s="22">
        <f t="shared" si="9"/>
        <v>0</v>
      </c>
      <c r="T29" s="22"/>
      <c r="U29" s="26" t="e">
        <f t="shared" si="10"/>
        <v>#DIV/0!</v>
      </c>
      <c r="V29" s="22">
        <f t="shared" si="11"/>
        <v>0</v>
      </c>
      <c r="W29" s="26">
        <v>0.1</v>
      </c>
      <c r="X29" s="22">
        <f t="shared" si="13"/>
        <v>0</v>
      </c>
      <c r="Y29" s="26">
        <f t="shared" si="12"/>
        <v>0</v>
      </c>
      <c r="Z29" s="344"/>
      <c r="AA29" s="344"/>
      <c r="AB29" s="344">
        <v>27.49</v>
      </c>
      <c r="AC29" s="344"/>
      <c r="AD29" s="344"/>
      <c r="AE29" s="344"/>
      <c r="AF29" s="344"/>
      <c r="AG29" s="344"/>
      <c r="AH29" s="344"/>
      <c r="AI29" s="344"/>
      <c r="AJ29" s="344"/>
    </row>
    <row r="30" spans="1:36" x14ac:dyDescent="0.2">
      <c r="B30" s="344"/>
      <c r="C30" s="28"/>
      <c r="D30" s="28"/>
      <c r="E30" s="28"/>
      <c r="F30" s="344"/>
      <c r="G30" s="28"/>
      <c r="H30" s="344"/>
      <c r="I30" s="28"/>
      <c r="J30" s="344"/>
      <c r="K30" s="28"/>
      <c r="L30" s="344"/>
      <c r="M30" s="344"/>
      <c r="N30" s="344"/>
      <c r="O30" s="29"/>
      <c r="P30" s="29"/>
      <c r="Q30" s="30"/>
      <c r="R30" s="21" t="s">
        <v>1279</v>
      </c>
      <c r="S30" s="22">
        <f t="shared" si="9"/>
        <v>0</v>
      </c>
      <c r="T30" s="22"/>
      <c r="U30" s="26" t="e">
        <f t="shared" si="10"/>
        <v>#DIV/0!</v>
      </c>
      <c r="V30" s="22">
        <f t="shared" si="11"/>
        <v>0</v>
      </c>
      <c r="W30" s="26">
        <v>0.1</v>
      </c>
      <c r="X30" s="22">
        <f t="shared" si="13"/>
        <v>0</v>
      </c>
      <c r="Y30" s="26">
        <f t="shared" si="12"/>
        <v>0</v>
      </c>
      <c r="Z30" s="344"/>
      <c r="AA30" s="344"/>
      <c r="AB30" s="344"/>
      <c r="AC30" s="344"/>
      <c r="AD30" s="344"/>
      <c r="AE30" s="344"/>
      <c r="AF30" s="344"/>
      <c r="AG30" s="344"/>
      <c r="AH30" s="344"/>
      <c r="AI30" s="344"/>
      <c r="AJ30" s="344"/>
    </row>
    <row r="31" spans="1:36" x14ac:dyDescent="0.2">
      <c r="B31" s="344"/>
      <c r="C31" s="28"/>
      <c r="D31" s="28"/>
      <c r="E31" s="344"/>
      <c r="F31" s="344"/>
      <c r="G31" s="344"/>
      <c r="H31" s="344"/>
      <c r="I31" s="344"/>
      <c r="J31" s="344"/>
      <c r="K31" s="344"/>
      <c r="L31" s="344"/>
      <c r="M31" s="344"/>
      <c r="N31" s="344"/>
      <c r="O31" s="344"/>
      <c r="P31" s="344"/>
      <c r="Q31" s="30"/>
      <c r="R31" s="21" t="s">
        <v>1280</v>
      </c>
      <c r="S31" s="22">
        <f t="shared" si="9"/>
        <v>577760000</v>
      </c>
      <c r="T31" s="22"/>
      <c r="U31" s="26" t="e">
        <f t="shared" si="10"/>
        <v>#DIV/0!</v>
      </c>
      <c r="V31" s="22">
        <f t="shared" si="11"/>
        <v>6718664.2855520006</v>
      </c>
      <c r="W31" s="26">
        <f>X31/V31</f>
        <v>53.745801941097028</v>
      </c>
      <c r="X31" s="22">
        <v>361100000</v>
      </c>
      <c r="Y31" s="26">
        <f t="shared" si="12"/>
        <v>40.12222222222222</v>
      </c>
      <c r="Z31" s="344"/>
      <c r="AA31" s="344"/>
      <c r="AB31" s="344"/>
      <c r="AC31" s="344"/>
      <c r="AD31" s="344"/>
      <c r="AE31" s="344"/>
      <c r="AF31" s="344"/>
      <c r="AG31" s="344"/>
      <c r="AH31" s="344"/>
      <c r="AI31" s="344"/>
      <c r="AJ31" s="344"/>
    </row>
    <row r="32" spans="1:36" x14ac:dyDescent="0.2">
      <c r="B32" s="344"/>
      <c r="C32" s="28"/>
      <c r="D32" s="28"/>
      <c r="E32" s="344"/>
      <c r="F32" s="344"/>
      <c r="G32" s="344"/>
      <c r="H32" s="344"/>
      <c r="I32" s="344"/>
      <c r="J32" s="344"/>
      <c r="K32" s="344"/>
      <c r="L32" s="344"/>
      <c r="M32" s="344"/>
      <c r="N32" s="344"/>
      <c r="O32" s="344"/>
      <c r="P32" s="344"/>
      <c r="Q32" s="30"/>
      <c r="R32" s="21" t="s">
        <v>1281</v>
      </c>
      <c r="S32" s="22">
        <f t="shared" si="9"/>
        <v>0</v>
      </c>
      <c r="T32" s="22"/>
      <c r="U32" s="26" t="e">
        <f t="shared" si="10"/>
        <v>#DIV/0!</v>
      </c>
      <c r="V32" s="22">
        <f t="shared" si="11"/>
        <v>0</v>
      </c>
      <c r="W32" s="26"/>
      <c r="X32" s="22">
        <f t="shared" si="13"/>
        <v>0</v>
      </c>
      <c r="Y32" s="26">
        <f t="shared" si="12"/>
        <v>0</v>
      </c>
      <c r="Z32" s="344"/>
      <c r="AA32" s="344"/>
      <c r="AB32" s="344"/>
      <c r="AC32" s="344"/>
      <c r="AD32" s="344"/>
      <c r="AE32" s="344"/>
      <c r="AF32" s="344"/>
      <c r="AG32" s="344"/>
      <c r="AH32" s="344"/>
      <c r="AI32" s="344"/>
      <c r="AJ32" s="344"/>
    </row>
    <row r="33" spans="1:29" x14ac:dyDescent="0.2">
      <c r="B33" s="344"/>
      <c r="C33" s="28"/>
      <c r="D33" s="28" t="e">
        <f>'VMT NYC'!T16*ResidDataAndCalcs!C15*'VMT NYC'!AH7/('VMT NYC'!AH7+'VMT NYC'!AH8+'VMT NYC'!AH9+'VMT NYC'!AH10)*8</f>
        <v>#REF!</v>
      </c>
      <c r="E33" s="344"/>
      <c r="F33" s="344"/>
      <c r="G33" s="344"/>
      <c r="H33" s="344"/>
      <c r="I33" s="344"/>
      <c r="J33" s="344"/>
      <c r="K33" s="344"/>
      <c r="L33" s="344"/>
      <c r="M33" s="344"/>
      <c r="N33" s="344"/>
      <c r="O33" s="344"/>
      <c r="P33" s="344"/>
      <c r="Q33" s="30"/>
      <c r="R33" s="21" t="s">
        <v>1282</v>
      </c>
      <c r="S33" s="22">
        <f t="shared" si="9"/>
        <v>3212091.1558944001</v>
      </c>
      <c r="T33" s="22"/>
      <c r="U33" s="26">
        <f t="shared" si="10"/>
        <v>6.21</v>
      </c>
      <c r="V33" s="22">
        <f t="shared" si="11"/>
        <v>3921975.7069120002</v>
      </c>
      <c r="W33" s="26">
        <v>15</v>
      </c>
      <c r="X33" s="22">
        <f t="shared" si="13"/>
        <v>58829635.60368</v>
      </c>
      <c r="Y33" s="26">
        <f t="shared" si="12"/>
        <v>6.5366261781866664</v>
      </c>
      <c r="Z33" s="344"/>
      <c r="AA33" s="344"/>
      <c r="AB33" s="344"/>
      <c r="AC33" s="344"/>
    </row>
    <row r="34" spans="1:29" x14ac:dyDescent="0.2">
      <c r="A34" s="13" t="s">
        <v>1283</v>
      </c>
      <c r="B34" s="344"/>
      <c r="C34" s="344"/>
      <c r="D34" s="344"/>
      <c r="E34" s="344"/>
      <c r="F34" s="344"/>
      <c r="G34" s="344"/>
      <c r="H34" s="344"/>
      <c r="I34" s="344"/>
      <c r="J34" s="344"/>
      <c r="K34" s="344"/>
      <c r="L34" s="344"/>
      <c r="M34" s="344"/>
      <c r="N34" s="344"/>
      <c r="O34" s="344"/>
      <c r="P34" s="344"/>
      <c r="Q34" s="344"/>
      <c r="R34" s="21" t="s">
        <v>1284</v>
      </c>
      <c r="S34" s="22">
        <f t="shared" si="9"/>
        <v>31646715472.800003</v>
      </c>
      <c r="T34" s="22"/>
      <c r="U34" s="26">
        <f t="shared" si="10"/>
        <v>8.7200000000000006</v>
      </c>
      <c r="V34" s="22">
        <f t="shared" si="11"/>
        <v>32321812.455768</v>
      </c>
      <c r="W34" s="26">
        <v>25</v>
      </c>
      <c r="X34" s="22">
        <f t="shared" si="13"/>
        <v>808045311.39419997</v>
      </c>
      <c r="Y34" s="26">
        <f t="shared" si="12"/>
        <v>89.782812377133325</v>
      </c>
      <c r="Z34" s="344"/>
      <c r="AA34" s="344"/>
      <c r="AB34" s="344"/>
      <c r="AC34" s="344"/>
    </row>
    <row r="35" spans="1:29" x14ac:dyDescent="0.2">
      <c r="A35" s="13" t="s">
        <v>1285</v>
      </c>
      <c r="B35" s="344"/>
      <c r="C35" s="344"/>
      <c r="D35" s="344"/>
      <c r="E35" s="344"/>
      <c r="F35" s="344"/>
      <c r="G35" s="344"/>
      <c r="H35" s="344"/>
      <c r="I35" s="344"/>
      <c r="J35" s="344"/>
      <c r="K35" s="344"/>
      <c r="L35" s="344"/>
      <c r="M35" s="344"/>
      <c r="N35" s="344"/>
      <c r="O35" s="344"/>
      <c r="P35" s="344"/>
      <c r="Q35" s="344"/>
      <c r="R35" s="17" t="s">
        <v>1286</v>
      </c>
      <c r="S35" s="31">
        <f>S24+S26+S33+S34</f>
        <v>31899592859.345898</v>
      </c>
      <c r="T35" s="31"/>
      <c r="U35" s="17"/>
      <c r="V35" s="31">
        <f>V24+V26+V33+V34</f>
        <v>36746083.746792004</v>
      </c>
      <c r="W35" s="17"/>
      <c r="X35" s="31">
        <f>X24+X26+X33+X34</f>
        <v>875849789.15644002</v>
      </c>
      <c r="Y35" s="32">
        <f>X35/(D12*1000000)</f>
        <v>107.13584588243884</v>
      </c>
      <c r="Z35" s="33" t="s">
        <v>1287</v>
      </c>
      <c r="AA35" s="344"/>
      <c r="AB35" s="344"/>
      <c r="AC35" s="344"/>
    </row>
    <row r="36" spans="1:29" x14ac:dyDescent="0.2">
      <c r="B36" s="344"/>
      <c r="C36" s="42">
        <v>2005</v>
      </c>
      <c r="D36" s="42">
        <v>2010</v>
      </c>
      <c r="E36" s="42">
        <v>2015</v>
      </c>
      <c r="F36" s="42">
        <v>2020</v>
      </c>
      <c r="G36" s="42">
        <v>2025</v>
      </c>
      <c r="H36" s="42">
        <v>2030</v>
      </c>
      <c r="I36" s="42">
        <v>2035</v>
      </c>
      <c r="J36" s="42">
        <v>2040</v>
      </c>
      <c r="K36" s="42">
        <v>2045</v>
      </c>
      <c r="L36" s="42">
        <v>2050</v>
      </c>
      <c r="M36" s="42">
        <v>2055</v>
      </c>
      <c r="N36" s="17"/>
      <c r="O36" s="344"/>
      <c r="P36" s="344"/>
      <c r="Q36" s="344"/>
      <c r="R36" s="17" t="s">
        <v>1286</v>
      </c>
      <c r="S36" s="31">
        <f>S21+S23+S25+S27+S28</f>
        <v>2266769933.7481561</v>
      </c>
      <c r="T36" s="31"/>
      <c r="U36" s="31"/>
      <c r="V36" s="31">
        <f>V21+V23+V25+V27+V28</f>
        <v>5744746.6565920003</v>
      </c>
      <c r="W36" s="31"/>
      <c r="X36" s="31">
        <f>X21+X23+X25+X27+X28</f>
        <v>47150460.718539998</v>
      </c>
      <c r="Y36" s="32">
        <f>X36/(D13*1000000)</f>
        <v>1.3856784630026442</v>
      </c>
      <c r="Z36" s="33" t="s">
        <v>1288</v>
      </c>
      <c r="AA36" s="344"/>
      <c r="AB36" s="344"/>
      <c r="AC36" s="344"/>
    </row>
    <row r="37" spans="1:29" x14ac:dyDescent="0.2">
      <c r="A37" s="40" t="s">
        <v>1289</v>
      </c>
      <c r="B37" s="344" t="s">
        <v>1290</v>
      </c>
      <c r="C37" s="34" t="e">
        <f>C$13*'VMT NYC'!$D22/(#REF!/1000000)</f>
        <v>#REF!</v>
      </c>
      <c r="D37" s="34" t="e">
        <f t="shared" ref="D37:M37" si="14">$C37*D$14/$C$14</f>
        <v>#REF!</v>
      </c>
      <c r="E37" s="34" t="e">
        <f t="shared" si="14"/>
        <v>#REF!</v>
      </c>
      <c r="F37" s="34" t="e">
        <f t="shared" si="14"/>
        <v>#REF!</v>
      </c>
      <c r="G37" s="34" t="e">
        <f t="shared" si="14"/>
        <v>#REF!</v>
      </c>
      <c r="H37" s="34" t="e">
        <f t="shared" si="14"/>
        <v>#REF!</v>
      </c>
      <c r="I37" s="34" t="e">
        <f t="shared" si="14"/>
        <v>#REF!</v>
      </c>
      <c r="J37" s="34" t="e">
        <f t="shared" si="14"/>
        <v>#REF!</v>
      </c>
      <c r="K37" s="34" t="e">
        <f t="shared" si="14"/>
        <v>#REF!</v>
      </c>
      <c r="L37" s="34" t="e">
        <f t="shared" si="14"/>
        <v>#REF!</v>
      </c>
      <c r="M37" s="34" t="e">
        <f t="shared" si="14"/>
        <v>#REF!</v>
      </c>
      <c r="N37" s="34"/>
      <c r="O37" s="344"/>
      <c r="P37" s="344"/>
      <c r="Q37" s="344"/>
      <c r="R37" s="17" t="s">
        <v>1291</v>
      </c>
      <c r="S37" s="31">
        <v>1751000000</v>
      </c>
      <c r="T37" s="31"/>
      <c r="U37" s="31" t="s">
        <v>1292</v>
      </c>
      <c r="V37" s="31">
        <v>361100000</v>
      </c>
      <c r="W37" s="31" t="s">
        <v>1293</v>
      </c>
      <c r="X37" s="32">
        <f>V37/S14</f>
        <v>14.198135990383486</v>
      </c>
      <c r="Y37" s="32">
        <f>V37/(D12*1000000)</f>
        <v>44.170535207194789</v>
      </c>
      <c r="Z37" s="33" t="s">
        <v>1294</v>
      </c>
      <c r="AA37" s="344"/>
      <c r="AB37" s="344"/>
      <c r="AC37" s="344"/>
    </row>
    <row r="38" spans="1:29" x14ac:dyDescent="0.2">
      <c r="A38" s="40" t="s">
        <v>933</v>
      </c>
      <c r="B38" s="344" t="s">
        <v>1022</v>
      </c>
      <c r="C38" s="34">
        <f>C14*'Population NYC'!D10/10^6</f>
        <v>10.425199214554397</v>
      </c>
      <c r="D38" s="34">
        <f>D14*'Population NYC'!E10/10^6</f>
        <v>10.425199214554397</v>
      </c>
      <c r="E38" s="34" t="e">
        <f>E14*'Population NYC'!F10/10^6</f>
        <v>#REF!</v>
      </c>
      <c r="F38" s="34" t="e">
        <f>F14*'Population NYC'!G10/10^6</f>
        <v>#REF!</v>
      </c>
      <c r="G38" s="34" t="e">
        <f>G14*'Population NYC'!H10/10^6</f>
        <v>#REF!</v>
      </c>
      <c r="H38" s="34" t="e">
        <f>H14*'Population NYC'!I10/10^6</f>
        <v>#REF!</v>
      </c>
      <c r="I38" s="34" t="e">
        <f>I14*'Population NYC'!J10/10^6</f>
        <v>#REF!</v>
      </c>
      <c r="J38" s="34" t="e">
        <f>J14*'Population NYC'!K10/10^6</f>
        <v>#REF!</v>
      </c>
      <c r="K38" s="34" t="e">
        <f>K14*'Population NYC'!L10/10^6</f>
        <v>#REF!</v>
      </c>
      <c r="L38" s="34" t="e">
        <f>L14*'Population NYC'!M10/10^6</f>
        <v>#REF!</v>
      </c>
      <c r="M38" s="34" t="e">
        <f>M14*'Population NYC'!N10/10^6</f>
        <v>#REF!</v>
      </c>
      <c r="N38" s="34"/>
      <c r="O38" s="344"/>
      <c r="P38" s="344"/>
      <c r="Q38" s="344"/>
      <c r="R38" s="344"/>
      <c r="S38" s="344"/>
      <c r="T38" s="344"/>
      <c r="U38" s="344"/>
      <c r="V38" s="344"/>
      <c r="W38" s="344"/>
      <c r="X38" s="344"/>
      <c r="Y38" s="344"/>
      <c r="Z38" s="344"/>
      <c r="AA38" s="344"/>
      <c r="AB38" s="344"/>
      <c r="AC38" s="344"/>
    </row>
    <row r="39" spans="1:29" x14ac:dyDescent="0.2">
      <c r="A39" s="40" t="s">
        <v>937</v>
      </c>
      <c r="B39" s="344" t="s">
        <v>1023</v>
      </c>
      <c r="C39" s="34">
        <f>C14*'Population NYC'!D11/10^6</f>
        <v>5.7651722097149412</v>
      </c>
      <c r="D39" s="34">
        <f>D14*'Population NYC'!E11/10^6</f>
        <v>5.7651722097149412</v>
      </c>
      <c r="E39" s="34" t="e">
        <f>E14*'Population NYC'!F11/10^6</f>
        <v>#REF!</v>
      </c>
      <c r="F39" s="34" t="e">
        <f>F14*'Population NYC'!G11/10^6</f>
        <v>#REF!</v>
      </c>
      <c r="G39" s="34" t="e">
        <f>G14*'Population NYC'!H11/10^6</f>
        <v>#REF!</v>
      </c>
      <c r="H39" s="34" t="e">
        <f>H14*'Population NYC'!I11/10^6</f>
        <v>#REF!</v>
      </c>
      <c r="I39" s="34" t="e">
        <f>I14*'Population NYC'!J11/10^6</f>
        <v>#REF!</v>
      </c>
      <c r="J39" s="34" t="e">
        <f>J14*'Population NYC'!K11/10^6</f>
        <v>#REF!</v>
      </c>
      <c r="K39" s="34" t="e">
        <f>K14*'Population NYC'!L11/10^6</f>
        <v>#REF!</v>
      </c>
      <c r="L39" s="34" t="e">
        <f>L14*'Population NYC'!M11/10^6</f>
        <v>#REF!</v>
      </c>
      <c r="M39" s="34" t="e">
        <f>M14*'Population NYC'!N11/10^6</f>
        <v>#REF!</v>
      </c>
      <c r="N39" s="34"/>
      <c r="O39" s="344"/>
      <c r="P39" s="344"/>
      <c r="Q39" s="344"/>
      <c r="R39" s="19" t="s">
        <v>1295</v>
      </c>
      <c r="S39" s="20" t="s">
        <v>1296</v>
      </c>
      <c r="T39" s="20"/>
      <c r="U39" s="20" t="s">
        <v>1297</v>
      </c>
      <c r="V39" s="20" t="s">
        <v>1298</v>
      </c>
      <c r="W39" s="20" t="s">
        <v>1299</v>
      </c>
      <c r="X39" s="20" t="s">
        <v>1300</v>
      </c>
      <c r="Y39" s="20" t="s">
        <v>1301</v>
      </c>
      <c r="Z39" s="20" t="s">
        <v>1302</v>
      </c>
      <c r="AA39" s="20" t="s">
        <v>1300</v>
      </c>
      <c r="AB39" s="20"/>
      <c r="AC39" s="20"/>
    </row>
    <row r="40" spans="1:29" x14ac:dyDescent="0.2">
      <c r="A40" s="40" t="s">
        <v>940</v>
      </c>
      <c r="B40" s="344" t="s">
        <v>1024</v>
      </c>
      <c r="C40" s="34">
        <f>C14*'Population NYC'!C24/1000000</f>
        <v>6.6008072639370088</v>
      </c>
      <c r="D40" s="34">
        <f>D14*'Population NYC'!D24/1000000</f>
        <v>6.6008072639370088</v>
      </c>
      <c r="E40" s="34" t="e">
        <f>E14*'Population NYC'!E24/1000000</f>
        <v>#REF!</v>
      </c>
      <c r="F40" s="34" t="e">
        <f>F14*'Population NYC'!F24/1000000</f>
        <v>#REF!</v>
      </c>
      <c r="G40" s="34" t="e">
        <f>G14*'Population NYC'!G24/1000000</f>
        <v>#REF!</v>
      </c>
      <c r="H40" s="34" t="e">
        <f>H14*'Population NYC'!H24/1000000</f>
        <v>#REF!</v>
      </c>
      <c r="I40" s="34" t="e">
        <f>I14*'Population NYC'!I24/1000000</f>
        <v>#REF!</v>
      </c>
      <c r="J40" s="34" t="e">
        <f>J14*'Population NYC'!J24/1000000</f>
        <v>#REF!</v>
      </c>
      <c r="K40" s="34" t="e">
        <f>K14*'Population NYC'!K24/1000000</f>
        <v>#REF!</v>
      </c>
      <c r="L40" s="34" t="e">
        <f>L14*'Population NYC'!L24/1000000</f>
        <v>#REF!</v>
      </c>
      <c r="M40" s="34" t="e">
        <f>M14*'Population NYC'!M24/1000000</f>
        <v>#REF!</v>
      </c>
      <c r="N40" s="34"/>
      <c r="O40" s="344"/>
      <c r="P40" s="344"/>
      <c r="Q40" s="344"/>
      <c r="R40" s="21" t="s">
        <v>990</v>
      </c>
      <c r="S40" s="22">
        <f>'Population NYC'!E10</f>
        <v>2504700</v>
      </c>
      <c r="T40" s="22"/>
      <c r="U40" s="22">
        <f>S40/3</f>
        <v>834900</v>
      </c>
      <c r="V40" s="35">
        <v>0.44</v>
      </c>
      <c r="W40" s="24">
        <v>1.65</v>
      </c>
      <c r="X40" s="22">
        <f>U40*V40*W40</f>
        <v>606137.4</v>
      </c>
      <c r="Y40" s="24">
        <f>X40/S40</f>
        <v>0.24200000000000002</v>
      </c>
      <c r="Z40" s="24">
        <v>78</v>
      </c>
      <c r="AA40" s="22">
        <f>U40/100*Z40</f>
        <v>651222</v>
      </c>
      <c r="AB40" s="22"/>
      <c r="AC40" s="22"/>
    </row>
    <row r="41" spans="1:29" x14ac:dyDescent="0.2">
      <c r="A41" s="40" t="s">
        <v>942</v>
      </c>
      <c r="B41" s="344" t="s">
        <v>1025</v>
      </c>
      <c r="C41" s="34">
        <f>$C$14*'Population NYC'!C25/1000000</f>
        <v>1.950973620728264</v>
      </c>
      <c r="D41" s="34">
        <f>$C$14*'Population NYC'!D25/1000000</f>
        <v>1.950973620728264</v>
      </c>
      <c r="E41" s="34">
        <f>$C$14*'Population NYC'!E25/1000000</f>
        <v>1.950973620728264</v>
      </c>
      <c r="F41" s="34">
        <f>$C$14*'Population NYC'!F25/1000000</f>
        <v>1.9699077171178547</v>
      </c>
      <c r="G41" s="34">
        <f>$C$14*'Population NYC'!G25/1000000</f>
        <v>2.0276631626008093</v>
      </c>
      <c r="H41" s="34">
        <f>$C$14*'Population NYC'!H25/1000000</f>
        <v>2.0497106254664197</v>
      </c>
      <c r="I41" s="34">
        <f>$C$14*'Population NYC'!I25/1000000</f>
        <v>2.0717580883320306</v>
      </c>
      <c r="J41" s="34">
        <f>$C$14*'Population NYC'!J25/1000000</f>
        <v>2.0787506761391339</v>
      </c>
      <c r="K41" s="34">
        <f>$C$14*'Population NYC'!K25/1000000</f>
        <v>2.0857432639462368</v>
      </c>
      <c r="L41" s="34">
        <f>$C$14*'Population NYC'!L25/1000000</f>
        <v>2.1090931365564733</v>
      </c>
      <c r="M41" s="34">
        <f>$C$14*'Population NYC'!M25/1000000</f>
        <v>2.1327044107305264</v>
      </c>
      <c r="N41" s="34"/>
      <c r="O41" s="344"/>
      <c r="P41" s="344"/>
      <c r="Q41" s="344"/>
      <c r="R41" s="21" t="s">
        <v>992</v>
      </c>
      <c r="S41" s="22">
        <f>'Population NYC'!E11</f>
        <v>1385108</v>
      </c>
      <c r="T41" s="22"/>
      <c r="U41" s="22">
        <f>S41/3</f>
        <v>461702.66666666669</v>
      </c>
      <c r="V41" s="35">
        <v>0.46</v>
      </c>
      <c r="W41" s="24">
        <v>1.65</v>
      </c>
      <c r="X41" s="22">
        <f>U41*V41*W41</f>
        <v>350432.32400000002</v>
      </c>
      <c r="Y41" s="24">
        <f>X41/S41</f>
        <v>0.253</v>
      </c>
      <c r="Z41" s="24">
        <v>78</v>
      </c>
      <c r="AA41" s="22">
        <f>U41/100*Z41</f>
        <v>360128.08</v>
      </c>
      <c r="AB41" s="22"/>
      <c r="AC41" s="22"/>
    </row>
    <row r="42" spans="1:29" x14ac:dyDescent="0.2">
      <c r="A42" s="40" t="s">
        <v>943</v>
      </c>
      <c r="B42" s="344" t="s">
        <v>1026</v>
      </c>
      <c r="C42" s="34">
        <f>C14*'Population NYC'!C26/1000000</f>
        <v>9.2848330108552783</v>
      </c>
      <c r="D42" s="34">
        <f>D14*'Population NYC'!D26/1000000</f>
        <v>9.2848330108552783</v>
      </c>
      <c r="E42" s="34" t="e">
        <f>E14*'Population NYC'!E26/1000000</f>
        <v>#REF!</v>
      </c>
      <c r="F42" s="34" t="e">
        <f>F14*'Population NYC'!F26/1000000</f>
        <v>#REF!</v>
      </c>
      <c r="G42" s="34" t="e">
        <f>G14*'Population NYC'!G26/1000000</f>
        <v>#REF!</v>
      </c>
      <c r="H42" s="34" t="e">
        <f>H14*'Population NYC'!H26/1000000</f>
        <v>#REF!</v>
      </c>
      <c r="I42" s="34" t="e">
        <f>I14*'Population NYC'!I26/1000000</f>
        <v>#REF!</v>
      </c>
      <c r="J42" s="34" t="e">
        <f>J14*'Population NYC'!J26/1000000</f>
        <v>#REF!</v>
      </c>
      <c r="K42" s="34" t="e">
        <f>K14*'Population NYC'!K26/1000000</f>
        <v>#REF!</v>
      </c>
      <c r="L42" s="34" t="e">
        <f>L14*'Population NYC'!L26/1000000</f>
        <v>#REF!</v>
      </c>
      <c r="M42" s="34" t="e">
        <f>M14*'Population NYC'!M26/1000000</f>
        <v>#REF!</v>
      </c>
      <c r="N42" s="34"/>
      <c r="O42" s="344"/>
      <c r="P42" s="344"/>
      <c r="Q42" s="344"/>
      <c r="R42" s="21" t="s">
        <v>994</v>
      </c>
      <c r="S42" s="22">
        <f>'Population NYC'!E12</f>
        <v>1585873</v>
      </c>
      <c r="T42" s="22"/>
      <c r="U42" s="22">
        <f>S42/3</f>
        <v>528624.33333333337</v>
      </c>
      <c r="V42" s="35">
        <v>0.24</v>
      </c>
      <c r="W42" s="24">
        <v>1.65</v>
      </c>
      <c r="X42" s="22">
        <f>U42*V42*W42</f>
        <v>209335.236</v>
      </c>
      <c r="Y42" s="24">
        <f>X42/S42</f>
        <v>0.13200000000000001</v>
      </c>
      <c r="Z42" s="24">
        <v>78</v>
      </c>
      <c r="AA42" s="22">
        <f>U42/100*Z42</f>
        <v>412326.98000000004</v>
      </c>
      <c r="AB42" s="22"/>
      <c r="AC42" s="22"/>
    </row>
    <row r="43" spans="1:29" x14ac:dyDescent="0.2">
      <c r="B43" s="344"/>
      <c r="C43" s="34"/>
      <c r="D43" s="34"/>
      <c r="E43" s="34"/>
      <c r="F43" s="34"/>
      <c r="G43" s="34"/>
      <c r="H43" s="34"/>
      <c r="I43" s="34"/>
      <c r="J43" s="34"/>
      <c r="K43" s="34"/>
      <c r="L43" s="34"/>
      <c r="M43" s="34"/>
      <c r="N43" s="34"/>
      <c r="O43" s="344"/>
      <c r="P43" s="344"/>
      <c r="Q43" s="344"/>
      <c r="R43" s="21" t="s">
        <v>996</v>
      </c>
      <c r="S43" s="22">
        <f>'Population NYC'!E13</f>
        <v>468730</v>
      </c>
      <c r="T43" s="22"/>
      <c r="U43" s="22">
        <f>S43/3</f>
        <v>156243.33333333334</v>
      </c>
      <c r="V43" s="35">
        <v>0.84</v>
      </c>
      <c r="W43" s="24">
        <v>1.65</v>
      </c>
      <c r="X43" s="22">
        <f>U43*V43*W43</f>
        <v>216553.25999999998</v>
      </c>
      <c r="Y43" s="24">
        <f>X43/S43</f>
        <v>0.46199999999999997</v>
      </c>
      <c r="Z43" s="24">
        <v>78</v>
      </c>
      <c r="AA43" s="22">
        <f>U43/100*Z43</f>
        <v>121869.8</v>
      </c>
      <c r="AB43" s="22"/>
      <c r="AC43" s="22"/>
    </row>
    <row r="44" spans="1:29" x14ac:dyDescent="0.2">
      <c r="B44" s="344"/>
      <c r="C44" s="34"/>
      <c r="D44" s="34"/>
      <c r="E44" s="34"/>
      <c r="F44" s="34"/>
      <c r="G44" s="34"/>
      <c r="H44" s="34"/>
      <c r="I44" s="34"/>
      <c r="J44" s="34"/>
      <c r="K44" s="34"/>
      <c r="L44" s="34"/>
      <c r="M44" s="34"/>
      <c r="N44" s="34"/>
      <c r="O44" s="344"/>
      <c r="P44" s="344"/>
      <c r="Q44" s="344"/>
      <c r="R44" s="21" t="s">
        <v>998</v>
      </c>
      <c r="S44" s="22">
        <f>'Population NYC'!E14</f>
        <v>2230722</v>
      </c>
      <c r="T44" s="22"/>
      <c r="U44" s="22">
        <f>S44/3</f>
        <v>743574</v>
      </c>
      <c r="V44" s="35">
        <v>0.64</v>
      </c>
      <c r="W44" s="24">
        <v>1.65</v>
      </c>
      <c r="X44" s="22">
        <f>U44*V44*W44</f>
        <v>785214.14399999997</v>
      </c>
      <c r="Y44" s="24">
        <f>X44/S44</f>
        <v>0.35199999999999998</v>
      </c>
      <c r="Z44" s="24">
        <v>78</v>
      </c>
      <c r="AA44" s="22">
        <f>U44/100*Z44</f>
        <v>579987.72</v>
      </c>
      <c r="AB44" s="22"/>
      <c r="AC44" s="22"/>
    </row>
    <row r="45" spans="1:29" x14ac:dyDescent="0.2">
      <c r="B45" s="344"/>
      <c r="C45" s="34"/>
      <c r="D45" s="34"/>
      <c r="E45" s="34"/>
      <c r="F45" s="34"/>
      <c r="G45" s="34"/>
      <c r="H45" s="34"/>
      <c r="I45" s="34"/>
      <c r="J45" s="34"/>
      <c r="K45" s="34"/>
      <c r="L45" s="34"/>
      <c r="M45" s="34"/>
      <c r="N45" s="34"/>
      <c r="O45" s="344"/>
      <c r="P45" s="344"/>
      <c r="Q45" s="344"/>
      <c r="R45" s="19" t="s">
        <v>1303</v>
      </c>
      <c r="S45" s="20">
        <f>SUM(S40:S44)</f>
        <v>8175133</v>
      </c>
      <c r="T45" s="20"/>
      <c r="U45" s="20">
        <f>SUM(U40:U44)</f>
        <v>2725044.333333333</v>
      </c>
      <c r="V45" s="36">
        <f>AVERAGE(V40:V44)</f>
        <v>0.52400000000000002</v>
      </c>
      <c r="W45" s="37">
        <f>AVERAGE(W40:W44)</f>
        <v>1.65</v>
      </c>
      <c r="X45" s="20">
        <f>SUM(X40:X44)</f>
        <v>2167672.3640000001</v>
      </c>
      <c r="Y45" s="37">
        <f>AVERAGE(Y40:Y44)</f>
        <v>0.28819999999999996</v>
      </c>
      <c r="Z45" s="37">
        <f>AVERAGE(Z40:Z44)</f>
        <v>78</v>
      </c>
      <c r="AA45" s="20">
        <f>SUM(AA40:AA44)</f>
        <v>2125534.58</v>
      </c>
      <c r="AB45" s="20"/>
      <c r="AC45" s="20"/>
    </row>
    <row r="46" spans="1:29" x14ac:dyDescent="0.2">
      <c r="B46" s="344"/>
      <c r="C46" s="38" t="e">
        <f>SUM(C37:C45)</f>
        <v>#REF!</v>
      </c>
      <c r="D46" s="38" t="e">
        <f t="shared" ref="D46:M46" si="15">SUM(D37:D45)</f>
        <v>#REF!</v>
      </c>
      <c r="E46" s="38" t="e">
        <f t="shared" si="15"/>
        <v>#REF!</v>
      </c>
      <c r="F46" s="38" t="e">
        <f t="shared" si="15"/>
        <v>#REF!</v>
      </c>
      <c r="G46" s="38" t="e">
        <f t="shared" si="15"/>
        <v>#REF!</v>
      </c>
      <c r="H46" s="38" t="e">
        <f t="shared" si="15"/>
        <v>#REF!</v>
      </c>
      <c r="I46" s="38" t="e">
        <f t="shared" si="15"/>
        <v>#REF!</v>
      </c>
      <c r="J46" s="38" t="e">
        <f t="shared" si="15"/>
        <v>#REF!</v>
      </c>
      <c r="K46" s="38" t="e">
        <f t="shared" si="15"/>
        <v>#REF!</v>
      </c>
      <c r="L46" s="38" t="e">
        <f t="shared" si="15"/>
        <v>#REF!</v>
      </c>
      <c r="M46" s="38" t="e">
        <f t="shared" si="15"/>
        <v>#REF!</v>
      </c>
      <c r="N46" s="344"/>
      <c r="O46" s="344"/>
      <c r="P46" s="344"/>
      <c r="Q46" s="344"/>
      <c r="R46" s="344"/>
      <c r="S46" s="344"/>
      <c r="T46" s="344"/>
      <c r="U46" s="344"/>
      <c r="V46" s="344"/>
      <c r="W46" s="344"/>
      <c r="X46" s="344"/>
      <c r="Y46" s="344"/>
      <c r="Z46" s="344"/>
      <c r="AA46" s="344"/>
      <c r="AB46" s="344"/>
      <c r="AC46" s="344"/>
    </row>
    <row r="47" spans="1:29" x14ac:dyDescent="0.2">
      <c r="B47" s="344"/>
      <c r="C47" s="344"/>
      <c r="D47" s="38" t="e">
        <f>D46/C46</f>
        <v>#REF!</v>
      </c>
      <c r="E47" s="38" t="e">
        <f t="shared" ref="E47:M47" si="16">E46/D46</f>
        <v>#REF!</v>
      </c>
      <c r="F47" s="38" t="e">
        <f t="shared" si="16"/>
        <v>#REF!</v>
      </c>
      <c r="G47" s="38" t="e">
        <f t="shared" si="16"/>
        <v>#REF!</v>
      </c>
      <c r="H47" s="38" t="e">
        <f t="shared" si="16"/>
        <v>#REF!</v>
      </c>
      <c r="I47" s="38" t="e">
        <f t="shared" si="16"/>
        <v>#REF!</v>
      </c>
      <c r="J47" s="38" t="e">
        <f t="shared" si="16"/>
        <v>#REF!</v>
      </c>
      <c r="K47" s="38" t="e">
        <f t="shared" si="16"/>
        <v>#REF!</v>
      </c>
      <c r="L47" s="38" t="e">
        <f t="shared" si="16"/>
        <v>#REF!</v>
      </c>
      <c r="M47" s="38" t="e">
        <f t="shared" si="16"/>
        <v>#REF!</v>
      </c>
      <c r="N47" s="344"/>
      <c r="O47" s="344"/>
      <c r="P47" s="344"/>
      <c r="Q47" s="344"/>
      <c r="R47" s="344"/>
      <c r="S47" s="344"/>
      <c r="T47" s="344"/>
      <c r="U47" s="344"/>
      <c r="V47" s="344"/>
      <c r="W47" s="344"/>
      <c r="X47" s="344"/>
      <c r="Y47" s="39"/>
      <c r="Z47" s="344"/>
      <c r="AA47" s="344"/>
      <c r="AB47" s="344"/>
      <c r="AC47" s="344"/>
    </row>
    <row r="48" spans="1:29" x14ac:dyDescent="0.2">
      <c r="A48" s="40" t="s">
        <v>1304</v>
      </c>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row>
    <row r="49" spans="1:14" x14ac:dyDescent="0.2">
      <c r="A49" s="40" t="s">
        <v>1305</v>
      </c>
      <c r="B49" s="344"/>
      <c r="C49" s="344"/>
      <c r="D49" s="344"/>
      <c r="E49" s="344"/>
      <c r="F49" s="344"/>
      <c r="G49" s="344"/>
      <c r="H49" s="344"/>
      <c r="I49" s="344"/>
      <c r="J49" s="344"/>
      <c r="K49" s="344"/>
      <c r="L49" s="344"/>
      <c r="M49" s="344"/>
      <c r="N49" s="344"/>
    </row>
    <row r="51" spans="1:14" x14ac:dyDescent="0.2">
      <c r="A51" s="41"/>
      <c r="B51" s="17" t="s">
        <v>1306</v>
      </c>
      <c r="C51" s="17"/>
      <c r="D51" s="17"/>
      <c r="E51" s="17"/>
      <c r="F51" s="17"/>
      <c r="G51" s="17"/>
      <c r="H51" s="17"/>
      <c r="I51" s="17"/>
      <c r="J51" s="17"/>
      <c r="K51" s="17"/>
      <c r="L51" s="17"/>
      <c r="M51" s="17"/>
      <c r="N51" s="17"/>
    </row>
    <row r="52" spans="1:14" x14ac:dyDescent="0.2">
      <c r="A52" s="41"/>
      <c r="B52" s="344" t="s">
        <v>7</v>
      </c>
      <c r="C52" s="42">
        <v>2005</v>
      </c>
      <c r="D52" s="42">
        <v>2010</v>
      </c>
      <c r="E52" s="42">
        <v>2015</v>
      </c>
      <c r="F52" s="42">
        <v>2020</v>
      </c>
      <c r="G52" s="42">
        <v>2025</v>
      </c>
      <c r="H52" s="42">
        <v>2030</v>
      </c>
      <c r="I52" s="42">
        <v>2035</v>
      </c>
      <c r="J52" s="42">
        <v>2040</v>
      </c>
      <c r="K52" s="42">
        <v>2045</v>
      </c>
      <c r="L52" s="42">
        <v>2050</v>
      </c>
      <c r="M52" s="42">
        <v>2055</v>
      </c>
      <c r="N52" s="17"/>
    </row>
    <row r="53" spans="1:14" x14ac:dyDescent="0.2">
      <c r="A53" s="40" t="s">
        <v>1289</v>
      </c>
      <c r="B53" s="344" t="s">
        <v>1290</v>
      </c>
      <c r="C53" s="25" t="e">
        <f>C37*(#REF!/1000000)</f>
        <v>#REF!</v>
      </c>
      <c r="D53" s="25" t="e">
        <f>D37*(#REF!/1000000)</f>
        <v>#REF!</v>
      </c>
      <c r="E53" s="25" t="e">
        <f>E37*(#REF!/1000000)</f>
        <v>#REF!</v>
      </c>
      <c r="F53" s="25" t="e">
        <f>F37*(#REF!/1000000)</f>
        <v>#REF!</v>
      </c>
      <c r="G53" s="25" t="e">
        <f>G37*(#REF!/1000000)</f>
        <v>#REF!</v>
      </c>
      <c r="H53" s="25" t="e">
        <f>H37*(#REF!/1000000)</f>
        <v>#REF!</v>
      </c>
      <c r="I53" s="25" t="e">
        <f>I37*(#REF!/1000000)</f>
        <v>#REF!</v>
      </c>
      <c r="J53" s="25" t="e">
        <f>J37*(#REF!/1000000)</f>
        <v>#REF!</v>
      </c>
      <c r="K53" s="25" t="e">
        <f>K37*(#REF!/1000000)</f>
        <v>#REF!</v>
      </c>
      <c r="L53" s="25" t="e">
        <f>L37*(#REF!/1000000)</f>
        <v>#REF!</v>
      </c>
      <c r="M53" s="25" t="e">
        <f>M37*(#REF!/1000000)</f>
        <v>#REF!</v>
      </c>
      <c r="N53" s="25"/>
    </row>
    <row r="54" spans="1:14" x14ac:dyDescent="0.2">
      <c r="A54" s="40" t="s">
        <v>933</v>
      </c>
      <c r="B54" s="344" t="s">
        <v>1022</v>
      </c>
      <c r="C54" s="25">
        <f>C38</f>
        <v>10.425199214554397</v>
      </c>
      <c r="D54" s="25">
        <f>D38</f>
        <v>10.425199214554397</v>
      </c>
      <c r="E54" s="25" t="e">
        <f t="shared" ref="E54:M54" si="17">E38</f>
        <v>#REF!</v>
      </c>
      <c r="F54" s="25" t="e">
        <f t="shared" si="17"/>
        <v>#REF!</v>
      </c>
      <c r="G54" s="25" t="e">
        <f t="shared" si="17"/>
        <v>#REF!</v>
      </c>
      <c r="H54" s="25" t="e">
        <f t="shared" si="17"/>
        <v>#REF!</v>
      </c>
      <c r="I54" s="25" t="e">
        <f t="shared" si="17"/>
        <v>#REF!</v>
      </c>
      <c r="J54" s="25" t="e">
        <f t="shared" si="17"/>
        <v>#REF!</v>
      </c>
      <c r="K54" s="25" t="e">
        <f t="shared" si="17"/>
        <v>#REF!</v>
      </c>
      <c r="L54" s="25" t="e">
        <f t="shared" si="17"/>
        <v>#REF!</v>
      </c>
      <c r="M54" s="25" t="e">
        <f t="shared" si="17"/>
        <v>#REF!</v>
      </c>
      <c r="N54" s="25"/>
    </row>
    <row r="55" spans="1:14" x14ac:dyDescent="0.2">
      <c r="A55" s="40" t="s">
        <v>937</v>
      </c>
      <c r="B55" s="344" t="s">
        <v>1023</v>
      </c>
      <c r="C55" s="25">
        <f t="shared" ref="C55:D58" si="18">C39</f>
        <v>5.7651722097149412</v>
      </c>
      <c r="D55" s="25">
        <f t="shared" si="18"/>
        <v>5.7651722097149412</v>
      </c>
      <c r="E55" s="25" t="e">
        <f t="shared" ref="E55:M55" si="19">E39</f>
        <v>#REF!</v>
      </c>
      <c r="F55" s="25" t="e">
        <f t="shared" si="19"/>
        <v>#REF!</v>
      </c>
      <c r="G55" s="25" t="e">
        <f t="shared" si="19"/>
        <v>#REF!</v>
      </c>
      <c r="H55" s="25" t="e">
        <f t="shared" si="19"/>
        <v>#REF!</v>
      </c>
      <c r="I55" s="25" t="e">
        <f t="shared" si="19"/>
        <v>#REF!</v>
      </c>
      <c r="J55" s="25" t="e">
        <f t="shared" si="19"/>
        <v>#REF!</v>
      </c>
      <c r="K55" s="25" t="e">
        <f t="shared" si="19"/>
        <v>#REF!</v>
      </c>
      <c r="L55" s="25" t="e">
        <f t="shared" si="19"/>
        <v>#REF!</v>
      </c>
      <c r="M55" s="25" t="e">
        <f t="shared" si="19"/>
        <v>#REF!</v>
      </c>
      <c r="N55" s="25"/>
    </row>
    <row r="56" spans="1:14" x14ac:dyDescent="0.2">
      <c r="A56" s="40" t="s">
        <v>940</v>
      </c>
      <c r="B56" s="344" t="s">
        <v>1024</v>
      </c>
      <c r="C56" s="25">
        <f t="shared" si="18"/>
        <v>6.6008072639370088</v>
      </c>
      <c r="D56" s="25">
        <f t="shared" si="18"/>
        <v>6.6008072639370088</v>
      </c>
      <c r="E56" s="25" t="e">
        <f t="shared" ref="E56:M56" si="20">E40</f>
        <v>#REF!</v>
      </c>
      <c r="F56" s="25" t="e">
        <f t="shared" si="20"/>
        <v>#REF!</v>
      </c>
      <c r="G56" s="25" t="e">
        <f t="shared" si="20"/>
        <v>#REF!</v>
      </c>
      <c r="H56" s="25" t="e">
        <f t="shared" si="20"/>
        <v>#REF!</v>
      </c>
      <c r="I56" s="25" t="e">
        <f t="shared" si="20"/>
        <v>#REF!</v>
      </c>
      <c r="J56" s="25" t="e">
        <f t="shared" si="20"/>
        <v>#REF!</v>
      </c>
      <c r="K56" s="25" t="e">
        <f t="shared" si="20"/>
        <v>#REF!</v>
      </c>
      <c r="L56" s="25" t="e">
        <f t="shared" si="20"/>
        <v>#REF!</v>
      </c>
      <c r="M56" s="25" t="e">
        <f t="shared" si="20"/>
        <v>#REF!</v>
      </c>
      <c r="N56" s="25"/>
    </row>
    <row r="57" spans="1:14" x14ac:dyDescent="0.2">
      <c r="A57" s="40" t="s">
        <v>942</v>
      </c>
      <c r="B57" s="344" t="s">
        <v>1025</v>
      </c>
      <c r="C57" s="25">
        <f t="shared" si="18"/>
        <v>1.950973620728264</v>
      </c>
      <c r="D57" s="25">
        <f t="shared" si="18"/>
        <v>1.950973620728264</v>
      </c>
      <c r="E57" s="25">
        <f t="shared" ref="E57:M57" si="21">E41</f>
        <v>1.950973620728264</v>
      </c>
      <c r="F57" s="25">
        <f t="shared" si="21"/>
        <v>1.9699077171178547</v>
      </c>
      <c r="G57" s="25">
        <f t="shared" si="21"/>
        <v>2.0276631626008093</v>
      </c>
      <c r="H57" s="25">
        <f t="shared" si="21"/>
        <v>2.0497106254664197</v>
      </c>
      <c r="I57" s="25">
        <f t="shared" si="21"/>
        <v>2.0717580883320306</v>
      </c>
      <c r="J57" s="25">
        <f t="shared" si="21"/>
        <v>2.0787506761391339</v>
      </c>
      <c r="K57" s="25">
        <f t="shared" si="21"/>
        <v>2.0857432639462368</v>
      </c>
      <c r="L57" s="25">
        <f t="shared" si="21"/>
        <v>2.1090931365564733</v>
      </c>
      <c r="M57" s="25">
        <f t="shared" si="21"/>
        <v>2.1327044107305264</v>
      </c>
      <c r="N57" s="25"/>
    </row>
    <row r="58" spans="1:14" x14ac:dyDescent="0.2">
      <c r="A58" s="40" t="s">
        <v>943</v>
      </c>
      <c r="B58" s="344" t="s">
        <v>1026</v>
      </c>
      <c r="C58" s="25">
        <f t="shared" si="18"/>
        <v>9.2848330108552783</v>
      </c>
      <c r="D58" s="25">
        <f t="shared" si="18"/>
        <v>9.2848330108552783</v>
      </c>
      <c r="E58" s="25" t="e">
        <f t="shared" ref="E58:M58" si="22">E42</f>
        <v>#REF!</v>
      </c>
      <c r="F58" s="25" t="e">
        <f t="shared" si="22"/>
        <v>#REF!</v>
      </c>
      <c r="G58" s="25" t="e">
        <f t="shared" si="22"/>
        <v>#REF!</v>
      </c>
      <c r="H58" s="25" t="e">
        <f t="shared" si="22"/>
        <v>#REF!</v>
      </c>
      <c r="I58" s="25" t="e">
        <f t="shared" si="22"/>
        <v>#REF!</v>
      </c>
      <c r="J58" s="25" t="e">
        <f t="shared" si="22"/>
        <v>#REF!</v>
      </c>
      <c r="K58" s="25" t="e">
        <f t="shared" si="22"/>
        <v>#REF!</v>
      </c>
      <c r="L58" s="25" t="e">
        <f t="shared" si="22"/>
        <v>#REF!</v>
      </c>
      <c r="M58" s="25" t="e">
        <f t="shared" si="22"/>
        <v>#REF!</v>
      </c>
      <c r="N58" s="25"/>
    </row>
    <row r="59" spans="1:14" x14ac:dyDescent="0.2">
      <c r="B59" s="344"/>
      <c r="C59" s="25"/>
      <c r="D59" s="25"/>
      <c r="E59" s="25"/>
      <c r="F59" s="25"/>
      <c r="G59" s="25"/>
      <c r="H59" s="25"/>
      <c r="I59" s="25"/>
      <c r="J59" s="25"/>
      <c r="K59" s="25"/>
      <c r="L59" s="25"/>
      <c r="M59" s="25"/>
      <c r="N59" s="25"/>
    </row>
    <row r="60" spans="1:14" x14ac:dyDescent="0.2">
      <c r="B60" s="344"/>
      <c r="C60" s="25"/>
      <c r="D60" s="25"/>
      <c r="E60" s="25"/>
      <c r="F60" s="25"/>
      <c r="G60" s="25"/>
      <c r="H60" s="25"/>
      <c r="I60" s="25"/>
      <c r="J60" s="25"/>
      <c r="K60" s="25"/>
      <c r="L60" s="25"/>
      <c r="M60" s="25"/>
      <c r="N60" s="25"/>
    </row>
    <row r="61" spans="1:14" x14ac:dyDescent="0.2">
      <c r="B61" s="344"/>
      <c r="C61" s="25"/>
      <c r="D61" s="25"/>
      <c r="E61" s="25"/>
      <c r="F61" s="25"/>
      <c r="G61" s="25"/>
      <c r="H61" s="25"/>
      <c r="I61" s="25"/>
      <c r="J61" s="25"/>
      <c r="K61" s="25"/>
      <c r="L61" s="25"/>
      <c r="M61" s="25"/>
      <c r="N61" s="25"/>
    </row>
    <row r="62" spans="1:14" x14ac:dyDescent="0.2">
      <c r="A62" s="41"/>
      <c r="B62" s="344" t="s">
        <v>1002</v>
      </c>
      <c r="C62" s="25" t="e">
        <f t="shared" ref="C62" si="23">SUM(C53:C61)</f>
        <v>#REF!</v>
      </c>
      <c r="D62" s="25" t="e">
        <f>SUM(D53:D58)</f>
        <v>#REF!</v>
      </c>
      <c r="E62" s="25" t="e">
        <f t="shared" ref="E62:M62" si="24">SUM(E53:E58)</f>
        <v>#REF!</v>
      </c>
      <c r="F62" s="25" t="e">
        <f t="shared" si="24"/>
        <v>#REF!</v>
      </c>
      <c r="G62" s="25" t="e">
        <f t="shared" si="24"/>
        <v>#REF!</v>
      </c>
      <c r="H62" s="25" t="e">
        <f t="shared" si="24"/>
        <v>#REF!</v>
      </c>
      <c r="I62" s="25" t="e">
        <f t="shared" si="24"/>
        <v>#REF!</v>
      </c>
      <c r="J62" s="25" t="e">
        <f t="shared" si="24"/>
        <v>#REF!</v>
      </c>
      <c r="K62" s="25" t="e">
        <f t="shared" si="24"/>
        <v>#REF!</v>
      </c>
      <c r="L62" s="25" t="e">
        <f t="shared" si="24"/>
        <v>#REF!</v>
      </c>
      <c r="M62" s="25" t="e">
        <f t="shared" si="24"/>
        <v>#REF!</v>
      </c>
      <c r="N62" s="25"/>
    </row>
    <row r="63" spans="1:14" x14ac:dyDescent="0.2">
      <c r="A63" s="41"/>
      <c r="B63" s="344" t="s">
        <v>1307</v>
      </c>
      <c r="C63" s="25" t="e">
        <f t="shared" ref="C63:M63" si="25">C62/C12</f>
        <v>#REF!</v>
      </c>
      <c r="D63" s="25" t="e">
        <f t="shared" si="25"/>
        <v>#REF!</v>
      </c>
      <c r="E63" s="25" t="e">
        <f t="shared" si="25"/>
        <v>#REF!</v>
      </c>
      <c r="F63" s="25" t="e">
        <f t="shared" si="25"/>
        <v>#REF!</v>
      </c>
      <c r="G63" s="25" t="e">
        <f t="shared" si="25"/>
        <v>#REF!</v>
      </c>
      <c r="H63" s="25" t="e">
        <f t="shared" si="25"/>
        <v>#REF!</v>
      </c>
      <c r="I63" s="25" t="e">
        <f t="shared" si="25"/>
        <v>#REF!</v>
      </c>
      <c r="J63" s="25" t="e">
        <f t="shared" si="25"/>
        <v>#REF!</v>
      </c>
      <c r="K63" s="25" t="e">
        <f t="shared" si="25"/>
        <v>#REF!</v>
      </c>
      <c r="L63" s="25" t="e">
        <f t="shared" si="25"/>
        <v>#REF!</v>
      </c>
      <c r="M63" s="25" t="e">
        <f t="shared" si="25"/>
        <v>#REF!</v>
      </c>
      <c r="N63" s="25"/>
    </row>
    <row r="64" spans="1:14" x14ac:dyDescent="0.2">
      <c r="A64" s="41"/>
      <c r="B64" s="344"/>
      <c r="C64" s="25"/>
      <c r="D64" s="25"/>
      <c r="E64" s="25"/>
      <c r="F64" s="25"/>
      <c r="G64" s="25"/>
      <c r="H64" s="25"/>
      <c r="I64" s="25"/>
      <c r="J64" s="25"/>
      <c r="K64" s="25"/>
      <c r="L64" s="25"/>
      <c r="M64" s="25"/>
      <c r="N64" s="25"/>
    </row>
    <row r="65" spans="1:14" x14ac:dyDescent="0.2">
      <c r="A65" s="13" t="s">
        <v>1308</v>
      </c>
      <c r="B65" s="17"/>
      <c r="C65" s="344"/>
      <c r="D65" s="344"/>
      <c r="E65" s="344"/>
      <c r="F65" s="344"/>
      <c r="G65" s="344"/>
      <c r="H65" s="344"/>
      <c r="I65" s="344"/>
      <c r="J65" s="344"/>
      <c r="K65" s="344"/>
      <c r="L65" s="344"/>
      <c r="M65" s="344"/>
      <c r="N65" s="344"/>
    </row>
    <row r="66" spans="1:14" x14ac:dyDescent="0.2">
      <c r="A66" s="41"/>
      <c r="B66" s="344"/>
      <c r="C66" s="42">
        <v>2005</v>
      </c>
      <c r="D66" s="42">
        <v>2010</v>
      </c>
      <c r="E66" s="42">
        <v>2015</v>
      </c>
      <c r="F66" s="42">
        <v>2020</v>
      </c>
      <c r="G66" s="42">
        <v>2025</v>
      </c>
      <c r="H66" s="42">
        <v>2030</v>
      </c>
      <c r="I66" s="42">
        <v>2035</v>
      </c>
      <c r="J66" s="42">
        <v>2040</v>
      </c>
      <c r="K66" s="42">
        <v>2045</v>
      </c>
      <c r="L66" s="42">
        <v>2050</v>
      </c>
      <c r="M66" s="42">
        <v>2055</v>
      </c>
      <c r="N66" s="17"/>
    </row>
    <row r="67" spans="1:14" x14ac:dyDescent="0.2">
      <c r="A67" s="41" t="s">
        <v>1309</v>
      </c>
      <c r="B67" s="344" t="s">
        <v>17</v>
      </c>
      <c r="C67" s="38" t="e">
        <f t="shared" ref="C67:M67" si="26">C53</f>
        <v>#REF!</v>
      </c>
      <c r="D67" s="38" t="e">
        <f t="shared" si="26"/>
        <v>#REF!</v>
      </c>
      <c r="E67" s="38" t="e">
        <f t="shared" si="26"/>
        <v>#REF!</v>
      </c>
      <c r="F67" s="38" t="e">
        <f t="shared" si="26"/>
        <v>#REF!</v>
      </c>
      <c r="G67" s="38" t="e">
        <f t="shared" si="26"/>
        <v>#REF!</v>
      </c>
      <c r="H67" s="38" t="e">
        <f t="shared" si="26"/>
        <v>#REF!</v>
      </c>
      <c r="I67" s="38" t="e">
        <f t="shared" si="26"/>
        <v>#REF!</v>
      </c>
      <c r="J67" s="38" t="e">
        <f t="shared" si="26"/>
        <v>#REF!</v>
      </c>
      <c r="K67" s="38" t="e">
        <f t="shared" si="26"/>
        <v>#REF!</v>
      </c>
      <c r="L67" s="38" t="e">
        <f t="shared" si="26"/>
        <v>#REF!</v>
      </c>
      <c r="M67" s="38" t="e">
        <f t="shared" si="26"/>
        <v>#REF!</v>
      </c>
      <c r="N67" s="38"/>
    </row>
    <row r="68" spans="1:14" x14ac:dyDescent="0.2">
      <c r="A68" s="41"/>
      <c r="B68" s="344"/>
      <c r="C68" s="25"/>
      <c r="D68" s="344"/>
      <c r="E68" s="344"/>
      <c r="F68" s="344"/>
      <c r="G68" s="344"/>
      <c r="H68" s="344"/>
      <c r="I68" s="344"/>
      <c r="J68" s="344"/>
      <c r="K68" s="344"/>
      <c r="L68" s="344"/>
      <c r="M68" s="344"/>
      <c r="N68" s="344"/>
    </row>
    <row r="69" spans="1:14" x14ac:dyDescent="0.2">
      <c r="A69" s="13" t="s">
        <v>933</v>
      </c>
      <c r="B69" s="17"/>
      <c r="C69" s="344"/>
      <c r="D69" s="344"/>
      <c r="E69" s="344"/>
      <c r="F69" s="344"/>
      <c r="G69" s="344"/>
      <c r="H69" s="344"/>
      <c r="I69" s="344"/>
      <c r="J69" s="344"/>
      <c r="K69" s="344"/>
      <c r="L69" s="344"/>
      <c r="M69" s="344"/>
      <c r="N69" s="344"/>
    </row>
    <row r="70" spans="1:14" x14ac:dyDescent="0.2">
      <c r="A70" s="41"/>
      <c r="B70" s="344"/>
      <c r="C70" s="42">
        <v>2005</v>
      </c>
      <c r="D70" s="42">
        <v>2010</v>
      </c>
      <c r="E70" s="42">
        <v>2015</v>
      </c>
      <c r="F70" s="42">
        <v>2020</v>
      </c>
      <c r="G70" s="42">
        <v>2025</v>
      </c>
      <c r="H70" s="42">
        <v>2030</v>
      </c>
      <c r="I70" s="42">
        <v>2035</v>
      </c>
      <c r="J70" s="42">
        <v>2040</v>
      </c>
      <c r="K70" s="42">
        <v>2045</v>
      </c>
      <c r="L70" s="42">
        <v>2050</v>
      </c>
      <c r="M70" s="42">
        <v>2055</v>
      </c>
      <c r="N70" s="17"/>
    </row>
    <row r="71" spans="1:14" x14ac:dyDescent="0.2">
      <c r="A71" s="41" t="s">
        <v>1309</v>
      </c>
      <c r="B71" s="344" t="s">
        <v>17</v>
      </c>
      <c r="C71" s="38">
        <f t="shared" ref="C71:M71" si="27">C54</f>
        <v>10.425199214554397</v>
      </c>
      <c r="D71" s="38">
        <f>D54</f>
        <v>10.425199214554397</v>
      </c>
      <c r="E71" s="38" t="e">
        <f t="shared" si="27"/>
        <v>#REF!</v>
      </c>
      <c r="F71" s="38" t="e">
        <f t="shared" si="27"/>
        <v>#REF!</v>
      </c>
      <c r="G71" s="38" t="e">
        <f t="shared" si="27"/>
        <v>#REF!</v>
      </c>
      <c r="H71" s="38" t="e">
        <f t="shared" si="27"/>
        <v>#REF!</v>
      </c>
      <c r="I71" s="38" t="e">
        <f t="shared" si="27"/>
        <v>#REF!</v>
      </c>
      <c r="J71" s="38" t="e">
        <f t="shared" si="27"/>
        <v>#REF!</v>
      </c>
      <c r="K71" s="38" t="e">
        <f t="shared" si="27"/>
        <v>#REF!</v>
      </c>
      <c r="L71" s="38" t="e">
        <f t="shared" si="27"/>
        <v>#REF!</v>
      </c>
      <c r="M71" s="38" t="e">
        <f t="shared" si="27"/>
        <v>#REF!</v>
      </c>
      <c r="N71" s="25"/>
    </row>
    <row r="72" spans="1:14" x14ac:dyDescent="0.2">
      <c r="A72" s="41"/>
      <c r="B72" s="344"/>
      <c r="C72" s="25"/>
      <c r="D72" s="344"/>
      <c r="E72" s="344"/>
      <c r="F72" s="344"/>
      <c r="G72" s="344"/>
      <c r="H72" s="344"/>
      <c r="I72" s="344"/>
      <c r="J72" s="344"/>
      <c r="K72" s="344"/>
      <c r="L72" s="344"/>
      <c r="M72" s="344"/>
      <c r="N72" s="344"/>
    </row>
    <row r="73" spans="1:14" x14ac:dyDescent="0.2">
      <c r="A73" s="13" t="s">
        <v>937</v>
      </c>
      <c r="B73" s="17"/>
      <c r="C73" s="344"/>
      <c r="D73" s="344"/>
      <c r="E73" s="344"/>
      <c r="F73" s="344"/>
      <c r="G73" s="344"/>
      <c r="H73" s="344"/>
      <c r="I73" s="344"/>
      <c r="J73" s="344"/>
      <c r="K73" s="344"/>
      <c r="L73" s="344"/>
      <c r="M73" s="344"/>
      <c r="N73" s="344"/>
    </row>
    <row r="74" spans="1:14" x14ac:dyDescent="0.2">
      <c r="A74" s="41"/>
      <c r="B74" s="344"/>
      <c r="C74" s="42">
        <v>2005</v>
      </c>
      <c r="D74" s="42">
        <v>2010</v>
      </c>
      <c r="E74" s="42">
        <v>2015</v>
      </c>
      <c r="F74" s="42">
        <v>2020</v>
      </c>
      <c r="G74" s="42">
        <v>2025</v>
      </c>
      <c r="H74" s="42">
        <v>2030</v>
      </c>
      <c r="I74" s="42">
        <v>2035</v>
      </c>
      <c r="J74" s="42">
        <v>2040</v>
      </c>
      <c r="K74" s="42">
        <v>2045</v>
      </c>
      <c r="L74" s="42">
        <v>2050</v>
      </c>
      <c r="M74" s="42">
        <v>2055</v>
      </c>
      <c r="N74" s="17"/>
    </row>
    <row r="75" spans="1:14" x14ac:dyDescent="0.2">
      <c r="A75" s="41" t="s">
        <v>1309</v>
      </c>
      <c r="B75" s="344" t="s">
        <v>17</v>
      </c>
      <c r="C75" s="38">
        <f>C55</f>
        <v>5.7651722097149412</v>
      </c>
      <c r="D75" s="38">
        <f t="shared" ref="D75:M75" si="28">D55</f>
        <v>5.7651722097149412</v>
      </c>
      <c r="E75" s="38" t="e">
        <f t="shared" si="28"/>
        <v>#REF!</v>
      </c>
      <c r="F75" s="38" t="e">
        <f t="shared" si="28"/>
        <v>#REF!</v>
      </c>
      <c r="G75" s="38" t="e">
        <f t="shared" si="28"/>
        <v>#REF!</v>
      </c>
      <c r="H75" s="38" t="e">
        <f t="shared" si="28"/>
        <v>#REF!</v>
      </c>
      <c r="I75" s="38" t="e">
        <f t="shared" si="28"/>
        <v>#REF!</v>
      </c>
      <c r="J75" s="38" t="e">
        <f t="shared" si="28"/>
        <v>#REF!</v>
      </c>
      <c r="K75" s="38" t="e">
        <f t="shared" si="28"/>
        <v>#REF!</v>
      </c>
      <c r="L75" s="38" t="e">
        <f t="shared" si="28"/>
        <v>#REF!</v>
      </c>
      <c r="M75" s="38" t="e">
        <f t="shared" si="28"/>
        <v>#REF!</v>
      </c>
      <c r="N75" s="25"/>
    </row>
    <row r="76" spans="1:14" x14ac:dyDescent="0.2">
      <c r="A76" s="41"/>
      <c r="B76" s="344"/>
      <c r="C76" s="25"/>
      <c r="D76" s="344"/>
      <c r="E76" s="344"/>
      <c r="F76" s="344"/>
      <c r="G76" s="344"/>
      <c r="H76" s="344"/>
      <c r="I76" s="344"/>
      <c r="J76" s="344"/>
      <c r="K76" s="344"/>
      <c r="L76" s="344"/>
      <c r="M76" s="344"/>
      <c r="N76" s="344"/>
    </row>
    <row r="77" spans="1:14" x14ac:dyDescent="0.2">
      <c r="A77" s="13" t="s">
        <v>940</v>
      </c>
      <c r="B77" s="17"/>
      <c r="C77" s="344"/>
      <c r="D77" s="344"/>
      <c r="E77" s="344"/>
      <c r="F77" s="344"/>
      <c r="G77" s="344"/>
      <c r="H77" s="344"/>
      <c r="I77" s="344"/>
      <c r="J77" s="344"/>
      <c r="K77" s="344"/>
      <c r="L77" s="344"/>
      <c r="M77" s="344"/>
      <c r="N77" s="344"/>
    </row>
    <row r="78" spans="1:14" x14ac:dyDescent="0.2">
      <c r="A78" s="41"/>
      <c r="B78" s="344"/>
      <c r="C78" s="42">
        <v>2005</v>
      </c>
      <c r="D78" s="42">
        <v>2010</v>
      </c>
      <c r="E78" s="42">
        <v>2015</v>
      </c>
      <c r="F78" s="42">
        <v>2020</v>
      </c>
      <c r="G78" s="42">
        <v>2025</v>
      </c>
      <c r="H78" s="42">
        <v>2030</v>
      </c>
      <c r="I78" s="42">
        <v>2035</v>
      </c>
      <c r="J78" s="42">
        <v>2040</v>
      </c>
      <c r="K78" s="42">
        <v>2045</v>
      </c>
      <c r="L78" s="42">
        <v>2050</v>
      </c>
      <c r="M78" s="42">
        <v>2055</v>
      </c>
      <c r="N78" s="17"/>
    </row>
    <row r="79" spans="1:14" x14ac:dyDescent="0.2">
      <c r="A79" s="41" t="s">
        <v>1309</v>
      </c>
      <c r="B79" s="344" t="s">
        <v>17</v>
      </c>
      <c r="C79" s="38">
        <f>C56</f>
        <v>6.6008072639370088</v>
      </c>
      <c r="D79" s="38">
        <f t="shared" ref="D79:M79" si="29">D56</f>
        <v>6.6008072639370088</v>
      </c>
      <c r="E79" s="38" t="e">
        <f t="shared" si="29"/>
        <v>#REF!</v>
      </c>
      <c r="F79" s="38" t="e">
        <f t="shared" si="29"/>
        <v>#REF!</v>
      </c>
      <c r="G79" s="38" t="e">
        <f t="shared" si="29"/>
        <v>#REF!</v>
      </c>
      <c r="H79" s="38" t="e">
        <f t="shared" si="29"/>
        <v>#REF!</v>
      </c>
      <c r="I79" s="38" t="e">
        <f t="shared" si="29"/>
        <v>#REF!</v>
      </c>
      <c r="J79" s="38" t="e">
        <f t="shared" si="29"/>
        <v>#REF!</v>
      </c>
      <c r="K79" s="38" t="e">
        <f t="shared" si="29"/>
        <v>#REF!</v>
      </c>
      <c r="L79" s="38" t="e">
        <f t="shared" si="29"/>
        <v>#REF!</v>
      </c>
      <c r="M79" s="38" t="e">
        <f t="shared" si="29"/>
        <v>#REF!</v>
      </c>
      <c r="N79" s="25"/>
    </row>
    <row r="80" spans="1:14" x14ac:dyDescent="0.2">
      <c r="A80" s="41"/>
      <c r="B80" s="344"/>
      <c r="C80" s="25"/>
      <c r="D80" s="344"/>
      <c r="E80" s="344"/>
      <c r="F80" s="344"/>
      <c r="G80" s="344"/>
      <c r="H80" s="344"/>
      <c r="I80" s="344"/>
      <c r="J80" s="344"/>
      <c r="K80" s="344"/>
      <c r="L80" s="344"/>
      <c r="M80" s="344"/>
      <c r="N80" s="344"/>
    </row>
    <row r="81" spans="1:14" x14ac:dyDescent="0.2">
      <c r="A81" s="13" t="s">
        <v>942</v>
      </c>
      <c r="B81" s="17"/>
      <c r="C81" s="344"/>
      <c r="D81" s="344"/>
      <c r="E81" s="344"/>
      <c r="F81" s="344"/>
      <c r="G81" s="344"/>
      <c r="H81" s="344"/>
      <c r="I81" s="344"/>
      <c r="J81" s="344"/>
      <c r="K81" s="344"/>
      <c r="L81" s="344"/>
      <c r="M81" s="344"/>
      <c r="N81" s="344"/>
    </row>
    <row r="82" spans="1:14" x14ac:dyDescent="0.2">
      <c r="A82" s="41"/>
      <c r="B82" s="344"/>
      <c r="C82" s="42">
        <v>2005</v>
      </c>
      <c r="D82" s="42">
        <v>2010</v>
      </c>
      <c r="E82" s="42">
        <v>2015</v>
      </c>
      <c r="F82" s="42">
        <v>2020</v>
      </c>
      <c r="G82" s="42">
        <v>2025</v>
      </c>
      <c r="H82" s="42">
        <v>2030</v>
      </c>
      <c r="I82" s="42">
        <v>2035</v>
      </c>
      <c r="J82" s="42">
        <v>2040</v>
      </c>
      <c r="K82" s="42">
        <v>2045</v>
      </c>
      <c r="L82" s="42">
        <v>2050</v>
      </c>
      <c r="M82" s="42">
        <v>2055</v>
      </c>
      <c r="N82" s="17"/>
    </row>
    <row r="83" spans="1:14" x14ac:dyDescent="0.2">
      <c r="A83" s="41" t="s">
        <v>1309</v>
      </c>
      <c r="B83" s="344" t="s">
        <v>17</v>
      </c>
      <c r="C83" s="38">
        <f>C57</f>
        <v>1.950973620728264</v>
      </c>
      <c r="D83" s="38">
        <f t="shared" ref="D83:M83" si="30">D57</f>
        <v>1.950973620728264</v>
      </c>
      <c r="E83" s="38">
        <f t="shared" si="30"/>
        <v>1.950973620728264</v>
      </c>
      <c r="F83" s="38">
        <f t="shared" si="30"/>
        <v>1.9699077171178547</v>
      </c>
      <c r="G83" s="38">
        <f t="shared" si="30"/>
        <v>2.0276631626008093</v>
      </c>
      <c r="H83" s="38">
        <f t="shared" si="30"/>
        <v>2.0497106254664197</v>
      </c>
      <c r="I83" s="38">
        <f t="shared" si="30"/>
        <v>2.0717580883320306</v>
      </c>
      <c r="J83" s="38">
        <f t="shared" si="30"/>
        <v>2.0787506761391339</v>
      </c>
      <c r="K83" s="38">
        <f t="shared" si="30"/>
        <v>2.0857432639462368</v>
      </c>
      <c r="L83" s="38">
        <f t="shared" si="30"/>
        <v>2.1090931365564733</v>
      </c>
      <c r="M83" s="38">
        <f t="shared" si="30"/>
        <v>2.1327044107305264</v>
      </c>
      <c r="N83" s="25"/>
    </row>
    <row r="84" spans="1:14" x14ac:dyDescent="0.2">
      <c r="A84" s="41"/>
      <c r="B84" s="344"/>
      <c r="C84" s="25"/>
      <c r="D84" s="344"/>
      <c r="E84" s="344"/>
      <c r="F84" s="344"/>
      <c r="G84" s="344"/>
      <c r="H84" s="344"/>
      <c r="I84" s="344"/>
      <c r="J84" s="344"/>
      <c r="K84" s="344"/>
      <c r="L84" s="344"/>
      <c r="M84" s="344"/>
      <c r="N84" s="344"/>
    </row>
    <row r="85" spans="1:14" x14ac:dyDescent="0.2">
      <c r="A85" s="13" t="s">
        <v>943</v>
      </c>
      <c r="B85" s="17"/>
      <c r="C85" s="344"/>
      <c r="D85" s="344"/>
      <c r="E85" s="344"/>
      <c r="F85" s="344"/>
      <c r="G85" s="344"/>
      <c r="H85" s="344"/>
      <c r="I85" s="344"/>
      <c r="J85" s="344"/>
      <c r="K85" s="344"/>
      <c r="L85" s="344"/>
      <c r="M85" s="344"/>
      <c r="N85" s="344"/>
    </row>
    <row r="86" spans="1:14" x14ac:dyDescent="0.2">
      <c r="A86" s="41"/>
      <c r="B86" s="344"/>
      <c r="C86" s="42">
        <v>2005</v>
      </c>
      <c r="D86" s="42">
        <v>2010</v>
      </c>
      <c r="E86" s="42">
        <v>2015</v>
      </c>
      <c r="F86" s="42">
        <v>2020</v>
      </c>
      <c r="G86" s="42">
        <v>2025</v>
      </c>
      <c r="H86" s="42">
        <v>2030</v>
      </c>
      <c r="I86" s="42">
        <v>2035</v>
      </c>
      <c r="J86" s="42">
        <v>2040</v>
      </c>
      <c r="K86" s="42">
        <v>2045</v>
      </c>
      <c r="L86" s="42">
        <v>2050</v>
      </c>
      <c r="M86" s="42">
        <v>2055</v>
      </c>
      <c r="N86" s="17"/>
    </row>
    <row r="87" spans="1:14" x14ac:dyDescent="0.2">
      <c r="A87" s="41" t="s">
        <v>1309</v>
      </c>
      <c r="B87" s="344" t="s">
        <v>17</v>
      </c>
      <c r="C87" s="38">
        <f>C58</f>
        <v>9.2848330108552783</v>
      </c>
      <c r="D87" s="38">
        <f t="shared" ref="D87:M87" si="31">D58</f>
        <v>9.2848330108552783</v>
      </c>
      <c r="E87" s="38" t="e">
        <f t="shared" si="31"/>
        <v>#REF!</v>
      </c>
      <c r="F87" s="38" t="e">
        <f t="shared" si="31"/>
        <v>#REF!</v>
      </c>
      <c r="G87" s="38" t="e">
        <f t="shared" si="31"/>
        <v>#REF!</v>
      </c>
      <c r="H87" s="38" t="e">
        <f t="shared" si="31"/>
        <v>#REF!</v>
      </c>
      <c r="I87" s="38" t="e">
        <f t="shared" si="31"/>
        <v>#REF!</v>
      </c>
      <c r="J87" s="38" t="e">
        <f t="shared" si="31"/>
        <v>#REF!</v>
      </c>
      <c r="K87" s="38" t="e">
        <f t="shared" si="31"/>
        <v>#REF!</v>
      </c>
      <c r="L87" s="38" t="e">
        <f t="shared" si="31"/>
        <v>#REF!</v>
      </c>
      <c r="M87" s="38" t="e">
        <f t="shared" si="31"/>
        <v>#REF!</v>
      </c>
      <c r="N87" s="25"/>
    </row>
    <row r="88" spans="1:14" x14ac:dyDescent="0.2">
      <c r="A88" s="41"/>
      <c r="B88" s="344"/>
      <c r="C88" s="25"/>
      <c r="D88" s="344"/>
      <c r="E88" s="344"/>
      <c r="F88" s="344"/>
      <c r="G88" s="344"/>
      <c r="H88" s="344"/>
      <c r="I88" s="344"/>
      <c r="J88" s="344"/>
      <c r="K88" s="344"/>
      <c r="L88" s="344"/>
      <c r="M88" s="344"/>
      <c r="N88" s="344"/>
    </row>
    <row r="89" spans="1:14" x14ac:dyDescent="0.2">
      <c r="A89" s="13"/>
      <c r="B89" s="17"/>
      <c r="C89" s="344"/>
      <c r="D89" s="344"/>
      <c r="E89" s="344"/>
      <c r="F89" s="344"/>
      <c r="G89" s="344"/>
      <c r="H89" s="344"/>
      <c r="I89" s="344"/>
      <c r="J89" s="344"/>
      <c r="K89" s="344"/>
      <c r="L89" s="344"/>
      <c r="M89" s="344"/>
      <c r="N89" s="344"/>
    </row>
    <row r="90" spans="1:14" x14ac:dyDescent="0.2">
      <c r="A90" s="41"/>
      <c r="B90" s="344"/>
      <c r="C90" s="42">
        <v>2005</v>
      </c>
      <c r="D90" s="42">
        <v>2010</v>
      </c>
      <c r="E90" s="42">
        <v>2015</v>
      </c>
      <c r="F90" s="42">
        <v>2020</v>
      </c>
      <c r="G90" s="42">
        <v>2025</v>
      </c>
      <c r="H90" s="42">
        <v>2030</v>
      </c>
      <c r="I90" s="42">
        <v>2035</v>
      </c>
      <c r="J90" s="42">
        <v>2040</v>
      </c>
      <c r="K90" s="42">
        <v>2045</v>
      </c>
      <c r="L90" s="42">
        <v>2050</v>
      </c>
      <c r="M90" s="42">
        <v>2055</v>
      </c>
      <c r="N90" s="17"/>
    </row>
    <row r="91" spans="1:14" x14ac:dyDescent="0.2">
      <c r="A91" s="41" t="s">
        <v>1309</v>
      </c>
      <c r="B91" s="344" t="s">
        <v>17</v>
      </c>
      <c r="C91" s="38">
        <f>C59</f>
        <v>0</v>
      </c>
      <c r="D91" s="38">
        <f t="shared" ref="D91:M91" si="32">D59</f>
        <v>0</v>
      </c>
      <c r="E91" s="38">
        <f t="shared" si="32"/>
        <v>0</v>
      </c>
      <c r="F91" s="38">
        <f t="shared" si="32"/>
        <v>0</v>
      </c>
      <c r="G91" s="38">
        <f t="shared" si="32"/>
        <v>0</v>
      </c>
      <c r="H91" s="38">
        <f t="shared" si="32"/>
        <v>0</v>
      </c>
      <c r="I91" s="38">
        <f t="shared" si="32"/>
        <v>0</v>
      </c>
      <c r="J91" s="38">
        <f t="shared" si="32"/>
        <v>0</v>
      </c>
      <c r="K91" s="38">
        <f t="shared" si="32"/>
        <v>0</v>
      </c>
      <c r="L91" s="38">
        <f t="shared" si="32"/>
        <v>0</v>
      </c>
      <c r="M91" s="38">
        <f t="shared" si="32"/>
        <v>0</v>
      </c>
      <c r="N91" s="25"/>
    </row>
    <row r="92" spans="1:14" x14ac:dyDescent="0.2">
      <c r="A92" s="41"/>
      <c r="B92" s="344"/>
      <c r="C92" s="25"/>
      <c r="D92" s="344"/>
      <c r="E92" s="344"/>
      <c r="F92" s="344"/>
      <c r="G92" s="344"/>
      <c r="H92" s="344"/>
      <c r="I92" s="344"/>
      <c r="J92" s="344"/>
      <c r="K92" s="344"/>
      <c r="L92" s="344"/>
      <c r="M92" s="344"/>
      <c r="N92" s="344"/>
    </row>
    <row r="93" spans="1:14" x14ac:dyDescent="0.2">
      <c r="A93" s="13"/>
      <c r="B93" s="17"/>
      <c r="C93" s="344"/>
      <c r="D93" s="344"/>
      <c r="E93" s="344"/>
      <c r="F93" s="344"/>
      <c r="G93" s="344"/>
      <c r="H93" s="344"/>
      <c r="I93" s="344"/>
      <c r="J93" s="344"/>
      <c r="K93" s="344"/>
      <c r="L93" s="344"/>
      <c r="M93" s="344"/>
      <c r="N93" s="344"/>
    </row>
    <row r="94" spans="1:14" x14ac:dyDescent="0.2">
      <c r="A94" s="41"/>
      <c r="B94" s="344"/>
      <c r="C94" s="42">
        <v>2005</v>
      </c>
      <c r="D94" s="42">
        <v>2010</v>
      </c>
      <c r="E94" s="42">
        <v>2015</v>
      </c>
      <c r="F94" s="42">
        <v>2020</v>
      </c>
      <c r="G94" s="42">
        <v>2025</v>
      </c>
      <c r="H94" s="42">
        <v>2030</v>
      </c>
      <c r="I94" s="42">
        <v>2035</v>
      </c>
      <c r="J94" s="42">
        <v>2040</v>
      </c>
      <c r="K94" s="42">
        <v>2045</v>
      </c>
      <c r="L94" s="42">
        <v>2050</v>
      </c>
      <c r="M94" s="42">
        <v>2055</v>
      </c>
      <c r="N94" s="17"/>
    </row>
    <row r="95" spans="1:14" x14ac:dyDescent="0.2">
      <c r="A95" s="41" t="s">
        <v>1309</v>
      </c>
      <c r="B95" s="344" t="s">
        <v>17</v>
      </c>
      <c r="C95" s="38">
        <f t="shared" ref="C95:M95" si="33">C60</f>
        <v>0</v>
      </c>
      <c r="D95" s="38">
        <f t="shared" si="33"/>
        <v>0</v>
      </c>
      <c r="E95" s="38">
        <f t="shared" si="33"/>
        <v>0</v>
      </c>
      <c r="F95" s="38">
        <f t="shared" si="33"/>
        <v>0</v>
      </c>
      <c r="G95" s="38">
        <f t="shared" si="33"/>
        <v>0</v>
      </c>
      <c r="H95" s="38">
        <f t="shared" si="33"/>
        <v>0</v>
      </c>
      <c r="I95" s="38">
        <f t="shared" si="33"/>
        <v>0</v>
      </c>
      <c r="J95" s="38">
        <f t="shared" si="33"/>
        <v>0</v>
      </c>
      <c r="K95" s="38">
        <f t="shared" si="33"/>
        <v>0</v>
      </c>
      <c r="L95" s="38">
        <f t="shared" si="33"/>
        <v>0</v>
      </c>
      <c r="M95" s="38">
        <f t="shared" si="33"/>
        <v>0</v>
      </c>
      <c r="N95" s="25"/>
    </row>
    <row r="96" spans="1:14" x14ac:dyDescent="0.2">
      <c r="A96" s="41"/>
      <c r="B96" s="344"/>
      <c r="C96" s="25"/>
      <c r="D96" s="344"/>
      <c r="E96" s="344"/>
      <c r="F96" s="344"/>
      <c r="G96" s="344"/>
      <c r="H96" s="344"/>
      <c r="I96" s="344"/>
      <c r="J96" s="344"/>
      <c r="K96" s="344"/>
      <c r="L96" s="344"/>
      <c r="M96" s="344"/>
      <c r="N96" s="344"/>
    </row>
    <row r="97" spans="1:14" x14ac:dyDescent="0.2">
      <c r="A97" s="13"/>
      <c r="B97" s="17"/>
      <c r="C97" s="344"/>
      <c r="D97" s="344"/>
      <c r="E97" s="344"/>
      <c r="F97" s="344"/>
      <c r="G97" s="344"/>
      <c r="H97" s="344"/>
      <c r="I97" s="344"/>
      <c r="J97" s="344"/>
      <c r="K97" s="344"/>
      <c r="L97" s="344"/>
      <c r="M97" s="344"/>
      <c r="N97" s="344"/>
    </row>
    <row r="98" spans="1:14" x14ac:dyDescent="0.2">
      <c r="A98" s="41"/>
      <c r="B98" s="344"/>
      <c r="C98" s="42">
        <v>2005</v>
      </c>
      <c r="D98" s="42">
        <v>2010</v>
      </c>
      <c r="E98" s="42">
        <v>2015</v>
      </c>
      <c r="F98" s="42">
        <v>2020</v>
      </c>
      <c r="G98" s="42">
        <v>2025</v>
      </c>
      <c r="H98" s="42">
        <v>2030</v>
      </c>
      <c r="I98" s="42">
        <v>2035</v>
      </c>
      <c r="J98" s="42">
        <v>2040</v>
      </c>
      <c r="K98" s="42">
        <v>2045</v>
      </c>
      <c r="L98" s="42">
        <v>2050</v>
      </c>
      <c r="M98" s="42">
        <v>2055</v>
      </c>
      <c r="N98" s="17"/>
    </row>
    <row r="99" spans="1:14" x14ac:dyDescent="0.2">
      <c r="A99" s="41" t="s">
        <v>1309</v>
      </c>
      <c r="B99" s="344" t="s">
        <v>17</v>
      </c>
      <c r="C99" s="38">
        <f t="shared" ref="C99:M99" si="34">C61</f>
        <v>0</v>
      </c>
      <c r="D99" s="38">
        <f t="shared" si="34"/>
        <v>0</v>
      </c>
      <c r="E99" s="38">
        <f t="shared" si="34"/>
        <v>0</v>
      </c>
      <c r="F99" s="38">
        <f t="shared" si="34"/>
        <v>0</v>
      </c>
      <c r="G99" s="38">
        <f t="shared" si="34"/>
        <v>0</v>
      </c>
      <c r="H99" s="38">
        <f t="shared" si="34"/>
        <v>0</v>
      </c>
      <c r="I99" s="38">
        <f t="shared" si="34"/>
        <v>0</v>
      </c>
      <c r="J99" s="38">
        <f t="shared" si="34"/>
        <v>0</v>
      </c>
      <c r="K99" s="38">
        <f t="shared" si="34"/>
        <v>0</v>
      </c>
      <c r="L99" s="38">
        <f t="shared" si="34"/>
        <v>0</v>
      </c>
      <c r="M99" s="38">
        <f t="shared" si="34"/>
        <v>0</v>
      </c>
      <c r="N99" s="25"/>
    </row>
    <row r="100" spans="1:14" x14ac:dyDescent="0.2">
      <c r="A100" s="41"/>
      <c r="B100" s="344"/>
      <c r="C100" s="25"/>
      <c r="D100" s="344"/>
      <c r="E100" s="344"/>
      <c r="F100" s="344"/>
      <c r="G100" s="344"/>
      <c r="H100" s="344"/>
      <c r="I100" s="344"/>
      <c r="J100" s="344"/>
      <c r="K100" s="344"/>
      <c r="L100" s="344"/>
      <c r="M100" s="344"/>
      <c r="N100" s="344"/>
    </row>
    <row r="101" spans="1:14" x14ac:dyDescent="0.2">
      <c r="A101" s="13"/>
      <c r="B101" s="17" t="s">
        <v>1021</v>
      </c>
      <c r="C101" s="344"/>
      <c r="D101" s="344"/>
      <c r="E101" s="344"/>
      <c r="F101" s="344"/>
      <c r="G101" s="344"/>
      <c r="H101" s="344"/>
      <c r="I101" s="344"/>
      <c r="J101" s="344"/>
      <c r="K101" s="344"/>
      <c r="L101" s="344"/>
      <c r="M101" s="344"/>
      <c r="N101" s="344"/>
    </row>
    <row r="102" spans="1:14" x14ac:dyDescent="0.2">
      <c r="A102" s="41"/>
      <c r="B102" s="344"/>
      <c r="C102" s="42">
        <v>2005</v>
      </c>
      <c r="D102" s="42">
        <v>2010</v>
      </c>
      <c r="E102" s="42">
        <v>2015</v>
      </c>
      <c r="F102" s="42">
        <v>2020</v>
      </c>
      <c r="G102" s="42">
        <v>2025</v>
      </c>
      <c r="H102" s="42">
        <v>2030</v>
      </c>
      <c r="I102" s="42">
        <v>2035</v>
      </c>
      <c r="J102" s="42">
        <v>2040</v>
      </c>
      <c r="K102" s="42">
        <v>2045</v>
      </c>
      <c r="L102" s="42">
        <v>2050</v>
      </c>
      <c r="M102" s="42">
        <v>2055</v>
      </c>
      <c r="N102" s="17"/>
    </row>
    <row r="103" spans="1:14" x14ac:dyDescent="0.2">
      <c r="A103" s="41" t="s">
        <v>1309</v>
      </c>
      <c r="B103" s="344" t="s">
        <v>17</v>
      </c>
      <c r="C103" s="38" t="e">
        <f t="shared" ref="C103:M103" si="35">C99+C95+C91+C87+C83+C79+C75+C71+C67</f>
        <v>#REF!</v>
      </c>
      <c r="D103" s="38" t="e">
        <f t="shared" si="35"/>
        <v>#REF!</v>
      </c>
      <c r="E103" s="38" t="e">
        <f t="shared" si="35"/>
        <v>#REF!</v>
      </c>
      <c r="F103" s="38" t="e">
        <f t="shared" si="35"/>
        <v>#REF!</v>
      </c>
      <c r="G103" s="38" t="e">
        <f t="shared" si="35"/>
        <v>#REF!</v>
      </c>
      <c r="H103" s="38" t="e">
        <f t="shared" si="35"/>
        <v>#REF!</v>
      </c>
      <c r="I103" s="38" t="e">
        <f t="shared" si="35"/>
        <v>#REF!</v>
      </c>
      <c r="J103" s="38" t="e">
        <f t="shared" si="35"/>
        <v>#REF!</v>
      </c>
      <c r="K103" s="38" t="e">
        <f t="shared" si="35"/>
        <v>#REF!</v>
      </c>
      <c r="L103" s="38" t="e">
        <f t="shared" si="35"/>
        <v>#REF!</v>
      </c>
      <c r="M103" s="38" t="e">
        <f t="shared" si="35"/>
        <v>#REF!</v>
      </c>
      <c r="N103" s="25"/>
    </row>
    <row r="104" spans="1:14" x14ac:dyDescent="0.2">
      <c r="A104" s="41"/>
      <c r="B104" s="344"/>
      <c r="C104" s="25"/>
      <c r="D104" s="344"/>
      <c r="E104" s="344"/>
      <c r="F104" s="344"/>
      <c r="G104" s="344"/>
      <c r="H104" s="344"/>
      <c r="I104" s="344"/>
      <c r="J104" s="344"/>
      <c r="K104" s="344"/>
      <c r="L104" s="344"/>
      <c r="M104" s="344"/>
      <c r="N104" s="344"/>
    </row>
  </sheetData>
  <hyperlinks>
    <hyperlink ref="AC5" r:id="rId1" xr:uid="{00000000-0004-0000-1B00-000000000000}"/>
    <hyperlink ref="AC4" r:id="rId2" xr:uid="{00000000-0004-0000-1B00-000001000000}"/>
    <hyperlink ref="AC6" r:id="rId3" xr:uid="{00000000-0004-0000-1B00-000002000000}"/>
    <hyperlink ref="AC7" r:id="rId4" xr:uid="{00000000-0004-0000-1B00-000003000000}"/>
    <hyperlink ref="AC8" r:id="rId5" xr:uid="{00000000-0004-0000-1B00-000004000000}"/>
    <hyperlink ref="AC9" r:id="rId6" xr:uid="{00000000-0004-0000-1B00-000005000000}"/>
    <hyperlink ref="AC10" r:id="rId7" xr:uid="{00000000-0004-0000-1B00-000006000000}"/>
    <hyperlink ref="AC11" r:id="rId8" xr:uid="{00000000-0004-0000-1B00-000007000000}"/>
    <hyperlink ref="AC14" r:id="rId9" xr:uid="{00000000-0004-0000-1B00-000008000000}"/>
    <hyperlink ref="AC15" r:id="rId10" xr:uid="{00000000-0004-0000-1B00-000009000000}"/>
    <hyperlink ref="AC16" r:id="rId11" xr:uid="{00000000-0004-0000-1B00-00000A000000}"/>
    <hyperlink ref="AC17" r:id="rId12" xr:uid="{00000000-0004-0000-1B00-00000B000000}"/>
    <hyperlink ref="Z20" r:id="rId13" xr:uid="{00000000-0004-0000-1B00-00000C000000}"/>
    <hyperlink ref="Z21" r:id="rId14" xr:uid="{00000000-0004-0000-1B00-00000D000000}"/>
    <hyperlink ref="Z22" r:id="rId15" xr:uid="{00000000-0004-0000-1B00-00000E000000}"/>
    <hyperlink ref="Z36" r:id="rId16" xr:uid="{00000000-0004-0000-1B00-00000F000000}"/>
    <hyperlink ref="Z35" r:id="rId17" display="Census Street Blog Post on NYC Car Ownershiop" xr:uid="{00000000-0004-0000-1B00-000010000000}"/>
    <hyperlink ref="Z37" r:id="rId18" xr:uid="{00000000-0004-0000-1B00-000011000000}"/>
  </hyperlinks>
  <pageMargins left="0.75" right="0.75" top="1" bottom="1" header="0.5" footer="0.5"/>
  <pageSetup orientation="portrait" r:id="rId19"/>
  <headerFooter alignWithMargins="0"/>
  <drawing r:id="rId20"/>
  <legacyDrawing r:id="rId2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L92"/>
  <sheetViews>
    <sheetView topLeftCell="A3" zoomScale="80" zoomScaleNormal="80" workbookViewId="0">
      <selection activeCell="J45" sqref="J45"/>
    </sheetView>
  </sheetViews>
  <sheetFormatPr defaultColWidth="9.140625" defaultRowHeight="12.75" x14ac:dyDescent="0.2"/>
  <cols>
    <col min="1" max="1" width="24.42578125" style="45" customWidth="1"/>
    <col min="2" max="2" width="33.42578125" style="39" customWidth="1"/>
    <col min="3" max="3" width="14.42578125" style="39" customWidth="1"/>
    <col min="4" max="14" width="11.5703125" style="39" customWidth="1"/>
    <col min="15" max="17" width="12.85546875" style="39" bestFit="1" customWidth="1"/>
    <col min="18" max="18" width="13.42578125" style="39" bestFit="1" customWidth="1"/>
    <col min="19" max="20" width="12.85546875" style="39" bestFit="1" customWidth="1"/>
    <col min="21" max="22" width="12.5703125" style="39" bestFit="1" customWidth="1"/>
    <col min="23" max="29" width="12.85546875" style="39" bestFit="1" customWidth="1"/>
    <col min="30" max="30" width="13.42578125" style="39" bestFit="1" customWidth="1"/>
    <col min="31" max="31" width="12.85546875" style="39" bestFit="1" customWidth="1"/>
    <col min="32" max="32" width="13.42578125" style="39" bestFit="1" customWidth="1"/>
    <col min="33" max="33" width="12.85546875" style="39" bestFit="1" customWidth="1"/>
    <col min="34" max="34" width="12.42578125" style="39" bestFit="1" customWidth="1"/>
    <col min="35" max="38" width="9.42578125" style="39" bestFit="1" customWidth="1"/>
    <col min="39" max="16384" width="9.140625" style="39"/>
  </cols>
  <sheetData>
    <row r="1" spans="1:2" s="44" customFormat="1" ht="15.75" customHeight="1" x14ac:dyDescent="0.2">
      <c r="A1" s="43" t="s">
        <v>1310</v>
      </c>
      <c r="B1" s="351"/>
    </row>
    <row r="2" spans="1:2" s="44" customFormat="1" ht="15.75" customHeight="1" x14ac:dyDescent="0.2">
      <c r="A2" s="43"/>
      <c r="B2" s="351"/>
    </row>
    <row r="3" spans="1:2" s="44" customFormat="1" x14ac:dyDescent="0.2">
      <c r="A3" s="43" t="s">
        <v>1311</v>
      </c>
      <c r="B3" s="351"/>
    </row>
    <row r="4" spans="1:2" s="44" customFormat="1" x14ac:dyDescent="0.2">
      <c r="A4" s="43"/>
      <c r="B4" s="351"/>
    </row>
    <row r="5" spans="1:2" s="44" customFormat="1" x14ac:dyDescent="0.2">
      <c r="A5" s="43"/>
      <c r="B5" s="351"/>
    </row>
    <row r="6" spans="1:2" s="44" customFormat="1" x14ac:dyDescent="0.2">
      <c r="A6" s="43" t="s">
        <v>1312</v>
      </c>
      <c r="B6" s="351"/>
    </row>
    <row r="7" spans="1:2" s="44" customFormat="1" x14ac:dyDescent="0.2">
      <c r="A7" s="43" t="s">
        <v>1313</v>
      </c>
      <c r="B7" s="351" t="s">
        <v>1314</v>
      </c>
    </row>
    <row r="8" spans="1:2" s="44" customFormat="1" x14ac:dyDescent="0.2">
      <c r="A8" s="43"/>
      <c r="B8" s="351"/>
    </row>
    <row r="9" spans="1:2" x14ac:dyDescent="0.2">
      <c r="A9" s="43" t="s">
        <v>1315</v>
      </c>
      <c r="B9" s="351"/>
    </row>
    <row r="10" spans="1:2" x14ac:dyDescent="0.2">
      <c r="A10" s="56"/>
      <c r="B10" s="351" t="s">
        <v>1316</v>
      </c>
    </row>
    <row r="15" spans="1:2" x14ac:dyDescent="0.2">
      <c r="B15" s="351" t="s">
        <v>1317</v>
      </c>
    </row>
    <row r="16" spans="1:2" x14ac:dyDescent="0.2">
      <c r="B16" s="351" t="s">
        <v>1318</v>
      </c>
    </row>
    <row r="17" spans="2:38" x14ac:dyDescent="0.2">
      <c r="B17" s="351" t="s">
        <v>1319</v>
      </c>
      <c r="C17" s="55" t="s">
        <v>1320</v>
      </c>
      <c r="D17" s="55" t="s">
        <v>1321</v>
      </c>
      <c r="E17" s="55">
        <v>2007</v>
      </c>
      <c r="F17" s="55">
        <v>2008</v>
      </c>
      <c r="G17" s="55">
        <v>2009</v>
      </c>
      <c r="H17" s="55">
        <v>2010</v>
      </c>
      <c r="I17" s="55">
        <v>2011</v>
      </c>
      <c r="J17" s="55">
        <v>2012</v>
      </c>
      <c r="K17" s="55">
        <v>2013</v>
      </c>
      <c r="L17" s="55">
        <v>2014</v>
      </c>
      <c r="M17" s="55">
        <v>2015</v>
      </c>
      <c r="N17" s="55">
        <v>2016</v>
      </c>
      <c r="O17" s="55">
        <v>2017</v>
      </c>
      <c r="P17" s="55">
        <v>2018</v>
      </c>
      <c r="Q17" s="55">
        <v>2019</v>
      </c>
      <c r="R17" s="55">
        <v>2020</v>
      </c>
      <c r="S17" s="55">
        <v>2021</v>
      </c>
      <c r="T17" s="55">
        <v>2022</v>
      </c>
      <c r="U17" s="55">
        <v>2023</v>
      </c>
      <c r="V17" s="55">
        <v>2024</v>
      </c>
      <c r="W17" s="55">
        <v>2025</v>
      </c>
      <c r="X17" s="55">
        <v>2026</v>
      </c>
      <c r="Y17" s="55">
        <v>2027</v>
      </c>
      <c r="Z17" s="55">
        <v>2028</v>
      </c>
      <c r="AA17" s="55">
        <v>2029</v>
      </c>
      <c r="AB17" s="55">
        <v>2030</v>
      </c>
      <c r="AC17" s="55">
        <v>2031</v>
      </c>
      <c r="AD17" s="55">
        <v>2032</v>
      </c>
      <c r="AE17" s="55">
        <v>2033</v>
      </c>
      <c r="AF17" s="55">
        <v>2034</v>
      </c>
      <c r="AG17" s="55">
        <v>2035</v>
      </c>
      <c r="AH17" s="55">
        <v>2036</v>
      </c>
      <c r="AI17" s="55">
        <v>2037</v>
      </c>
      <c r="AJ17" s="55">
        <v>2038</v>
      </c>
      <c r="AK17" s="55">
        <v>2039</v>
      </c>
      <c r="AL17" s="55">
        <v>2040</v>
      </c>
    </row>
    <row r="18" spans="2:38" x14ac:dyDescent="0.2">
      <c r="B18" s="39" t="s">
        <v>1322</v>
      </c>
      <c r="C18" s="46">
        <v>2687.05810546875</v>
      </c>
      <c r="D18" s="46">
        <v>2692.59252929688</v>
      </c>
      <c r="E18" s="47">
        <v>2745.7250979999999</v>
      </c>
      <c r="F18" s="47">
        <v>2676.0900879999999</v>
      </c>
      <c r="G18" s="48">
        <v>2625</v>
      </c>
      <c r="H18" s="48">
        <v>2662</v>
      </c>
      <c r="I18" s="48">
        <v>2623.1274410000001</v>
      </c>
      <c r="J18" s="48">
        <v>2662.2873540000001</v>
      </c>
      <c r="K18" s="48">
        <v>2698.2817380000001</v>
      </c>
      <c r="L18" s="48">
        <v>2704.304932</v>
      </c>
      <c r="M18" s="48">
        <v>2717.0371089999999</v>
      </c>
      <c r="N18" s="48">
        <v>2747.201904</v>
      </c>
      <c r="O18" s="48">
        <v>2777.6791990000002</v>
      </c>
      <c r="P18" s="48">
        <v>2801.2265619999998</v>
      </c>
      <c r="Q18" s="48">
        <v>2826.016357</v>
      </c>
      <c r="R18" s="48">
        <v>2850.9252929999998</v>
      </c>
      <c r="S18" s="48">
        <v>2876.1323240000002</v>
      </c>
      <c r="T18" s="48">
        <v>2900.119385</v>
      </c>
      <c r="U18" s="48">
        <v>2924.6911620000001</v>
      </c>
      <c r="V18" s="48">
        <v>2950.2216800000001</v>
      </c>
      <c r="W18" s="48">
        <v>2977.2258299999999</v>
      </c>
      <c r="X18" s="48">
        <v>3006.6210940000001</v>
      </c>
      <c r="Y18" s="48">
        <v>3037.9628910000001</v>
      </c>
      <c r="Z18" s="48">
        <v>3071.500732</v>
      </c>
      <c r="AA18" s="48">
        <v>3104.8583979999999</v>
      </c>
      <c r="AB18" s="48">
        <v>3138.2302249999998</v>
      </c>
      <c r="AC18" s="48">
        <v>3172.9343260000001</v>
      </c>
      <c r="AD18" s="48">
        <v>3208.0478520000001</v>
      </c>
      <c r="AE18" s="48">
        <v>3242.3713379999999</v>
      </c>
      <c r="AF18" s="48">
        <v>3273.3486330000001</v>
      </c>
      <c r="AG18" s="48">
        <v>3302.7231449999999</v>
      </c>
      <c r="AH18" s="49">
        <v>3331.0263669999999</v>
      </c>
      <c r="AI18" s="39">
        <v>3358.6528320000002</v>
      </c>
      <c r="AJ18" s="39">
        <v>3385.9360350000002</v>
      </c>
      <c r="AK18" s="39">
        <v>3411.4545899999998</v>
      </c>
      <c r="AL18" s="39">
        <v>3433.77124</v>
      </c>
    </row>
    <row r="19" spans="2:38" x14ac:dyDescent="0.2">
      <c r="B19" s="39" t="s">
        <v>1323</v>
      </c>
      <c r="C19" s="46">
        <v>68.601478576660199</v>
      </c>
      <c r="D19" s="46">
        <v>70.497772216796903</v>
      </c>
      <c r="E19" s="47">
        <v>73.653503000000001</v>
      </c>
      <c r="F19" s="47">
        <v>69.682952999999998</v>
      </c>
      <c r="G19" s="48">
        <v>58</v>
      </c>
      <c r="H19" s="48">
        <v>64</v>
      </c>
      <c r="I19" s="48">
        <v>61.963531000000003</v>
      </c>
      <c r="J19" s="48">
        <v>62.661879999999996</v>
      </c>
      <c r="K19" s="48">
        <v>64.689010999999994</v>
      </c>
      <c r="L19" s="48">
        <v>66.073006000000007</v>
      </c>
      <c r="M19" s="48">
        <v>68.422759999999997</v>
      </c>
      <c r="N19" s="48">
        <v>70.758339000000007</v>
      </c>
      <c r="O19" s="48">
        <v>72.384872000000001</v>
      </c>
      <c r="P19" s="48">
        <v>73.572845000000001</v>
      </c>
      <c r="Q19" s="48">
        <v>74.687720999999996</v>
      </c>
      <c r="R19" s="48">
        <v>75.933967999999993</v>
      </c>
      <c r="S19" s="48">
        <v>77.261398</v>
      </c>
      <c r="T19" s="48">
        <v>78.605957000000004</v>
      </c>
      <c r="U19" s="48">
        <v>80.024276999999998</v>
      </c>
      <c r="V19" s="48">
        <v>81.403000000000006</v>
      </c>
      <c r="W19" s="48">
        <v>82.905579000000003</v>
      </c>
      <c r="X19" s="48">
        <v>84.455551</v>
      </c>
      <c r="Y19" s="48">
        <v>85.890456999999998</v>
      </c>
      <c r="Z19" s="48">
        <v>87.206756999999996</v>
      </c>
      <c r="AA19" s="48">
        <v>88.505027999999996</v>
      </c>
      <c r="AB19" s="48">
        <v>89.853836000000001</v>
      </c>
      <c r="AC19" s="48">
        <v>91.194855000000004</v>
      </c>
      <c r="AD19" s="48">
        <v>92.334975999999997</v>
      </c>
      <c r="AE19" s="48">
        <v>93.552536000000003</v>
      </c>
      <c r="AF19" s="48">
        <v>94.934714999999997</v>
      </c>
      <c r="AG19" s="48">
        <v>96.334641000000005</v>
      </c>
      <c r="AH19" s="49">
        <v>97.737433999999993</v>
      </c>
      <c r="AI19" s="39">
        <v>99.117576999999997</v>
      </c>
      <c r="AJ19" s="39">
        <v>100.46077</v>
      </c>
      <c r="AK19" s="39">
        <v>101.662521</v>
      </c>
      <c r="AL19" s="39">
        <v>102.842247</v>
      </c>
    </row>
    <row r="20" spans="2:38" x14ac:dyDescent="0.2">
      <c r="B20" s="39" t="s">
        <v>1324</v>
      </c>
      <c r="C20" s="46">
        <v>228.38949584960901</v>
      </c>
      <c r="D20" s="46">
        <v>235.27331542968801</v>
      </c>
      <c r="E20" s="47">
        <v>241.06210300000001</v>
      </c>
      <c r="F20" s="47">
        <v>227.40124499999999</v>
      </c>
      <c r="G20" s="48">
        <v>240</v>
      </c>
      <c r="H20" s="48">
        <v>234</v>
      </c>
      <c r="I20" s="48">
        <v>252.40309099999999</v>
      </c>
      <c r="J20" s="48">
        <v>245.09768700000001</v>
      </c>
      <c r="K20" s="48">
        <v>255.53843699999999</v>
      </c>
      <c r="L20" s="48">
        <v>263.22479199999998</v>
      </c>
      <c r="M20" s="48">
        <v>274.53289799999999</v>
      </c>
      <c r="N20" s="48">
        <v>285.90481599999998</v>
      </c>
      <c r="O20" s="48">
        <v>293.66470299999997</v>
      </c>
      <c r="P20" s="48">
        <v>298.958527</v>
      </c>
      <c r="Q20" s="48">
        <v>304.15789799999999</v>
      </c>
      <c r="R20" s="48">
        <v>309.59799199999998</v>
      </c>
      <c r="S20" s="48">
        <v>315.37893700000001</v>
      </c>
      <c r="T20" s="48">
        <v>321.38436899999999</v>
      </c>
      <c r="U20" s="48">
        <v>327.371735</v>
      </c>
      <c r="V20" s="48">
        <v>332.78771999999998</v>
      </c>
      <c r="W20" s="48">
        <v>338.696167</v>
      </c>
      <c r="X20" s="48">
        <v>344.25353999999999</v>
      </c>
      <c r="Y20" s="48">
        <v>348.901794</v>
      </c>
      <c r="Z20" s="48">
        <v>353.01403800000003</v>
      </c>
      <c r="AA20" s="48">
        <v>357.25589000000002</v>
      </c>
      <c r="AB20" s="48">
        <v>361.94619799999998</v>
      </c>
      <c r="AC20" s="48">
        <v>366.34405500000003</v>
      </c>
      <c r="AD20" s="48">
        <v>369.869843</v>
      </c>
      <c r="AE20" s="48">
        <v>374.10949699999998</v>
      </c>
      <c r="AF20" s="48">
        <v>379.53152499999999</v>
      </c>
      <c r="AG20" s="48">
        <v>384.871216</v>
      </c>
      <c r="AH20" s="49">
        <v>390.21038800000002</v>
      </c>
      <c r="AI20" s="39">
        <v>395.55304000000001</v>
      </c>
      <c r="AJ20" s="39">
        <v>400.803406</v>
      </c>
      <c r="AK20" s="39">
        <v>405.55902099999997</v>
      </c>
      <c r="AL20" s="39">
        <v>410.513306</v>
      </c>
    </row>
    <row r="21" spans="2:38" x14ac:dyDescent="0.2">
      <c r="B21" s="351" t="s">
        <v>1325</v>
      </c>
    </row>
    <row r="22" spans="2:38" x14ac:dyDescent="0.2">
      <c r="B22" s="39" t="s">
        <v>1326</v>
      </c>
      <c r="C22" s="46">
        <v>1028.64306640625</v>
      </c>
      <c r="D22" s="46">
        <v>993.7763671875</v>
      </c>
      <c r="E22" s="47">
        <v>1039.536621</v>
      </c>
      <c r="F22" s="47">
        <v>1029.9182129999999</v>
      </c>
      <c r="G22" s="48">
        <v>964</v>
      </c>
      <c r="H22" s="48">
        <v>999</v>
      </c>
      <c r="I22" s="48">
        <v>982.22760000000005</v>
      </c>
      <c r="J22" s="48">
        <v>990.08874500000002</v>
      </c>
      <c r="K22" s="48">
        <v>996.99523899999997</v>
      </c>
      <c r="L22" s="48">
        <v>1009.190613</v>
      </c>
      <c r="M22" s="48">
        <v>1020.053467</v>
      </c>
      <c r="N22" s="48">
        <v>1030.2376710000001</v>
      </c>
      <c r="O22" s="48">
        <v>1039.926514</v>
      </c>
      <c r="P22" s="48">
        <v>1048.4261469999999</v>
      </c>
      <c r="Q22" s="48">
        <v>1056.5203859999999</v>
      </c>
      <c r="R22" s="48">
        <v>1064.3248289999999</v>
      </c>
      <c r="S22" s="48">
        <v>1071.783203</v>
      </c>
      <c r="T22" s="48">
        <v>1079.169189</v>
      </c>
      <c r="U22" s="48">
        <v>1086.5214840000001</v>
      </c>
      <c r="V22" s="48">
        <v>1093.9105219999999</v>
      </c>
      <c r="W22" s="48">
        <v>1101.150513</v>
      </c>
      <c r="X22" s="48">
        <v>1108.201538</v>
      </c>
      <c r="Y22" s="48">
        <v>1115.081543</v>
      </c>
      <c r="Z22" s="48">
        <v>1121.8149410000001</v>
      </c>
      <c r="AA22" s="48">
        <v>1128.417236</v>
      </c>
      <c r="AB22" s="48">
        <v>1134.899414</v>
      </c>
      <c r="AC22" s="48">
        <v>1141.1843260000001</v>
      </c>
      <c r="AD22" s="48">
        <v>1147.303101</v>
      </c>
      <c r="AE22" s="48">
        <v>1153.2662350000001</v>
      </c>
      <c r="AF22" s="48">
        <v>1159.088135</v>
      </c>
      <c r="AG22" s="48">
        <v>1164.7761230000001</v>
      </c>
      <c r="AH22" s="49">
        <v>1171.7269289999999</v>
      </c>
      <c r="AI22" s="39">
        <v>1178.5867920000001</v>
      </c>
      <c r="AJ22" s="39">
        <v>1185.3663329999999</v>
      </c>
      <c r="AK22" s="39">
        <v>1192.0776370000001</v>
      </c>
      <c r="AL22" s="39">
        <v>1198.734375</v>
      </c>
    </row>
    <row r="23" spans="2:38" x14ac:dyDescent="0.2">
      <c r="B23" s="351" t="s">
        <v>1327</v>
      </c>
    </row>
    <row r="24" spans="2:38" x14ac:dyDescent="0.2">
      <c r="B24" s="39" t="s">
        <v>1328</v>
      </c>
      <c r="C24" s="46">
        <v>1587.57189941406</v>
      </c>
      <c r="D24" s="46">
        <v>1655.60827636719</v>
      </c>
      <c r="E24" s="47">
        <v>1770.545044</v>
      </c>
      <c r="F24" s="47">
        <v>1806.3632809999999</v>
      </c>
      <c r="G24" s="48">
        <v>1532</v>
      </c>
      <c r="H24" s="48">
        <v>1559</v>
      </c>
      <c r="I24" s="48">
        <v>1745.5329589999999</v>
      </c>
      <c r="J24" s="48">
        <v>1729.2570800000001</v>
      </c>
      <c r="K24" s="48">
        <v>1521.0789789999999</v>
      </c>
      <c r="L24" s="48">
        <v>1553.851807</v>
      </c>
      <c r="M24" s="48">
        <v>1558.542236</v>
      </c>
      <c r="N24" s="48">
        <v>1503.177124</v>
      </c>
      <c r="O24" s="48">
        <v>1556.288818</v>
      </c>
      <c r="P24" s="48">
        <v>1593.9047849999999</v>
      </c>
      <c r="Q24" s="48">
        <v>1612.070557</v>
      </c>
      <c r="R24" s="48">
        <v>1623.826172</v>
      </c>
      <c r="S24" s="48">
        <v>1642.5698239999999</v>
      </c>
      <c r="T24" s="48">
        <v>1667.364624</v>
      </c>
      <c r="U24" s="48">
        <v>1685.3170170000001</v>
      </c>
      <c r="V24" s="48">
        <v>1699.1274410000001</v>
      </c>
      <c r="W24" s="48">
        <v>1720.8376459999999</v>
      </c>
      <c r="X24" s="48">
        <v>1718.9841309999999</v>
      </c>
      <c r="Y24" s="48">
        <v>1730.6439210000001</v>
      </c>
      <c r="Z24" s="48">
        <v>1722.819336</v>
      </c>
      <c r="AA24" s="48">
        <v>1731.2662350000001</v>
      </c>
      <c r="AB24" s="48">
        <v>1737.848755</v>
      </c>
      <c r="AC24" s="48">
        <v>1733.6854249999999</v>
      </c>
      <c r="AD24" s="48">
        <v>1743.372192</v>
      </c>
      <c r="AE24" s="48">
        <v>1736.6453859999999</v>
      </c>
      <c r="AF24" s="48">
        <v>1730.7006839999999</v>
      </c>
      <c r="AG24" s="48">
        <v>1737.373413</v>
      </c>
      <c r="AH24" s="49">
        <v>1747.9375</v>
      </c>
      <c r="AI24" s="39">
        <v>1729.6180420000001</v>
      </c>
      <c r="AJ24" s="39">
        <v>1733.6329350000001</v>
      </c>
      <c r="AK24" s="39">
        <v>1731.996582</v>
      </c>
      <c r="AL24" s="39">
        <v>1735.960327</v>
      </c>
    </row>
    <row r="25" spans="2:38" x14ac:dyDescent="0.2">
      <c r="B25" s="39" t="s">
        <v>1329</v>
      </c>
      <c r="C25" s="46">
        <v>609.66827392578102</v>
      </c>
      <c r="D25" s="46">
        <v>619.49761962890602</v>
      </c>
      <c r="E25" s="47">
        <v>584.49633800000004</v>
      </c>
      <c r="F25" s="47">
        <v>576.07605000000001</v>
      </c>
      <c r="G25" s="48">
        <v>477</v>
      </c>
      <c r="H25" s="48">
        <v>522</v>
      </c>
      <c r="I25" s="48">
        <v>446.85803199999998</v>
      </c>
      <c r="J25" s="48">
        <v>378.17056300000002</v>
      </c>
      <c r="K25" s="48">
        <v>377.01831099999998</v>
      </c>
      <c r="L25" s="48">
        <v>385.87176499999998</v>
      </c>
      <c r="M25" s="48">
        <v>394.12048299999998</v>
      </c>
      <c r="N25" s="48">
        <v>399.00701900000001</v>
      </c>
      <c r="O25" s="48">
        <v>398.23648100000003</v>
      </c>
      <c r="P25" s="48">
        <v>395.94683800000001</v>
      </c>
      <c r="Q25" s="48">
        <v>393.19262700000002</v>
      </c>
      <c r="R25" s="48">
        <v>390.13168300000001</v>
      </c>
      <c r="S25" s="48">
        <v>386.75244099999998</v>
      </c>
      <c r="T25" s="48">
        <v>384.398346</v>
      </c>
      <c r="U25" s="48">
        <v>382.09750400000001</v>
      </c>
      <c r="V25" s="48">
        <v>379.66961700000002</v>
      </c>
      <c r="W25" s="48">
        <v>378.13439899999997</v>
      </c>
      <c r="X25" s="48">
        <v>375.59661899999998</v>
      </c>
      <c r="Y25" s="48">
        <v>373.29025300000001</v>
      </c>
      <c r="Z25" s="48">
        <v>371.180969</v>
      </c>
      <c r="AA25" s="48">
        <v>369.39666699999998</v>
      </c>
      <c r="AB25" s="48">
        <v>368.623199</v>
      </c>
      <c r="AC25" s="48">
        <v>367.38943499999999</v>
      </c>
      <c r="AD25" s="48">
        <v>366.78256199999998</v>
      </c>
      <c r="AE25" s="48">
        <v>366.44927999999999</v>
      </c>
      <c r="AF25" s="48">
        <v>366.852509</v>
      </c>
      <c r="AG25" s="48">
        <v>366.77600100000001</v>
      </c>
      <c r="AH25" s="49">
        <v>366.91976899999997</v>
      </c>
      <c r="AI25" s="39">
        <v>367.703217</v>
      </c>
      <c r="AJ25" s="39">
        <v>367.97537199999999</v>
      </c>
      <c r="AK25" s="39">
        <v>369.21859699999999</v>
      </c>
      <c r="AL25" s="39">
        <v>370.68676799999997</v>
      </c>
    </row>
    <row r="29" spans="2:38" x14ac:dyDescent="0.2">
      <c r="B29" s="351" t="s">
        <v>1330</v>
      </c>
      <c r="D29" s="39">
        <f>D32/C32</f>
        <v>0.99067452042895865</v>
      </c>
      <c r="E29" s="39">
        <f t="shared" ref="E29:M29" si="0">E32/D32</f>
        <v>1.0206750972952667</v>
      </c>
      <c r="F29" s="39">
        <f t="shared" si="0"/>
        <v>1.0492772747035748</v>
      </c>
      <c r="G29" s="39">
        <f t="shared" si="0"/>
        <v>1.0443015947524514</v>
      </c>
      <c r="H29" s="39">
        <f t="shared" si="0"/>
        <v>1.0540786638949724</v>
      </c>
      <c r="I29" s="39">
        <f t="shared" si="0"/>
        <v>1.0524158229978173</v>
      </c>
      <c r="J29" s="39">
        <f t="shared" si="0"/>
        <v>1.0085696622930227</v>
      </c>
      <c r="K29" s="39" t="e">
        <f t="shared" si="0"/>
        <v>#REF!</v>
      </c>
      <c r="L29" s="39" t="e">
        <f t="shared" si="0"/>
        <v>#REF!</v>
      </c>
      <c r="M29" s="39" t="e">
        <f t="shared" si="0"/>
        <v>#REF!</v>
      </c>
    </row>
    <row r="31" spans="2:38" x14ac:dyDescent="0.2">
      <c r="C31" s="55">
        <v>2005</v>
      </c>
      <c r="D31" s="55">
        <v>2010</v>
      </c>
      <c r="E31" s="55">
        <v>2015</v>
      </c>
      <c r="F31" s="55">
        <v>2020</v>
      </c>
      <c r="G31" s="55">
        <v>2025</v>
      </c>
      <c r="H31" s="55">
        <v>2030</v>
      </c>
      <c r="I31" s="55">
        <v>2035</v>
      </c>
      <c r="J31" s="55">
        <v>2040</v>
      </c>
      <c r="K31" s="55">
        <v>2045</v>
      </c>
      <c r="L31" s="55">
        <v>2050</v>
      </c>
      <c r="M31" s="55">
        <v>2055</v>
      </c>
    </row>
    <row r="32" spans="2:38" x14ac:dyDescent="0.2">
      <c r="B32" s="39" t="s">
        <v>1331</v>
      </c>
      <c r="C32" s="50">
        <f>C18</f>
        <v>2687.05810546875</v>
      </c>
      <c r="D32" s="50">
        <f>H18</f>
        <v>2662</v>
      </c>
      <c r="E32" s="50">
        <f>M18</f>
        <v>2717.0371089999999</v>
      </c>
      <c r="F32" s="50">
        <f>R18</f>
        <v>2850.9252929999998</v>
      </c>
      <c r="G32" s="50">
        <f>W18</f>
        <v>2977.2258299999999</v>
      </c>
      <c r="H32" s="50">
        <f>AB18</f>
        <v>3138.2302249999998</v>
      </c>
      <c r="I32" s="50">
        <f>AG18</f>
        <v>3302.7231449999999</v>
      </c>
      <c r="J32" s="50">
        <f>AH18</f>
        <v>3331.0263669999999</v>
      </c>
      <c r="K32" s="50" t="e">
        <f>K34*K33</f>
        <v>#REF!</v>
      </c>
      <c r="L32" s="50" t="e">
        <f>L34*L33</f>
        <v>#REF!</v>
      </c>
      <c r="M32" s="50" t="e">
        <f>M34*M33</f>
        <v>#REF!</v>
      </c>
      <c r="N32" s="45" t="s">
        <v>1332</v>
      </c>
    </row>
    <row r="33" spans="2:34" x14ac:dyDescent="0.2">
      <c r="B33" s="39" t="s">
        <v>1333</v>
      </c>
      <c r="C33" s="50" t="e">
        <f>#REF!</f>
        <v>#REF!</v>
      </c>
      <c r="D33" s="50" t="e">
        <f>#REF!</f>
        <v>#REF!</v>
      </c>
      <c r="E33" s="50" t="e">
        <f>#REF!</f>
        <v>#REF!</v>
      </c>
      <c r="F33" s="50" t="e">
        <f>#REF!</f>
        <v>#REF!</v>
      </c>
      <c r="G33" s="50" t="e">
        <f>#REF!</f>
        <v>#REF!</v>
      </c>
      <c r="H33" s="50" t="e">
        <f>#REF!</f>
        <v>#REF!</v>
      </c>
      <c r="I33" s="50" t="e">
        <f>#REF!</f>
        <v>#REF!</v>
      </c>
      <c r="J33" s="50" t="e">
        <f>#REF!</f>
        <v>#REF!</v>
      </c>
      <c r="K33" s="50" t="e">
        <f>#REF!</f>
        <v>#REF!</v>
      </c>
      <c r="L33" s="50" t="e">
        <f>#REF!</f>
        <v>#REF!</v>
      </c>
      <c r="M33" s="50" t="e">
        <f>#REF!</f>
        <v>#REF!</v>
      </c>
      <c r="N33" s="45" t="s">
        <v>1334</v>
      </c>
    </row>
    <row r="34" spans="2:34" x14ac:dyDescent="0.2">
      <c r="B34" s="39" t="s">
        <v>1335</v>
      </c>
      <c r="C34" s="50" t="e">
        <f t="shared" ref="C34:I34" si="1">C32/C33</f>
        <v>#REF!</v>
      </c>
      <c r="D34" s="50" t="e">
        <f t="shared" si="1"/>
        <v>#REF!</v>
      </c>
      <c r="E34" s="50" t="e">
        <f t="shared" si="1"/>
        <v>#REF!</v>
      </c>
      <c r="F34" s="50" t="e">
        <f t="shared" si="1"/>
        <v>#REF!</v>
      </c>
      <c r="G34" s="50" t="e">
        <f t="shared" si="1"/>
        <v>#REF!</v>
      </c>
      <c r="H34" s="50" t="e">
        <f t="shared" si="1"/>
        <v>#REF!</v>
      </c>
      <c r="I34" s="50" t="e">
        <f t="shared" si="1"/>
        <v>#REF!</v>
      </c>
      <c r="J34" s="50" t="e">
        <f>I34</f>
        <v>#REF!</v>
      </c>
      <c r="K34" s="50" t="e">
        <f>J34</f>
        <v>#REF!</v>
      </c>
      <c r="L34" s="50" t="e">
        <f>K34</f>
        <v>#REF!</v>
      </c>
      <c r="M34" s="50" t="e">
        <f>L34</f>
        <v>#REF!</v>
      </c>
      <c r="N34" s="45" t="s">
        <v>1336</v>
      </c>
    </row>
    <row r="39" spans="2:34" x14ac:dyDescent="0.2">
      <c r="B39" s="351" t="s">
        <v>401</v>
      </c>
      <c r="C39" s="351" t="s">
        <v>401</v>
      </c>
      <c r="D39" s="351" t="s">
        <v>401</v>
      </c>
      <c r="E39" s="351" t="s">
        <v>401</v>
      </c>
      <c r="F39" s="351" t="s">
        <v>401</v>
      </c>
      <c r="G39" s="351" t="s">
        <v>401</v>
      </c>
      <c r="H39" s="351" t="s">
        <v>401</v>
      </c>
      <c r="I39" s="351" t="s">
        <v>401</v>
      </c>
      <c r="J39" s="351" t="s">
        <v>401</v>
      </c>
      <c r="K39" s="351" t="s">
        <v>401</v>
      </c>
      <c r="L39" s="351" t="s">
        <v>401</v>
      </c>
      <c r="M39" s="351" t="s">
        <v>401</v>
      </c>
      <c r="N39" s="351" t="s">
        <v>401</v>
      </c>
      <c r="O39" s="351" t="s">
        <v>401</v>
      </c>
      <c r="P39" s="351" t="s">
        <v>401</v>
      </c>
      <c r="Q39" s="351" t="s">
        <v>401</v>
      </c>
      <c r="R39" s="351" t="s">
        <v>401</v>
      </c>
      <c r="S39" s="351" t="s">
        <v>401</v>
      </c>
      <c r="T39" s="351" t="s">
        <v>401</v>
      </c>
      <c r="U39" s="351" t="s">
        <v>401</v>
      </c>
      <c r="V39" s="351" t="s">
        <v>401</v>
      </c>
      <c r="W39" s="351" t="s">
        <v>401</v>
      </c>
      <c r="X39" s="351" t="s">
        <v>401</v>
      </c>
      <c r="Y39" s="351" t="s">
        <v>401</v>
      </c>
      <c r="Z39" s="351" t="s">
        <v>401</v>
      </c>
      <c r="AA39" s="351" t="s">
        <v>401</v>
      </c>
      <c r="AB39" s="351" t="s">
        <v>401</v>
      </c>
      <c r="AC39" s="351" t="s">
        <v>401</v>
      </c>
      <c r="AD39" s="351" t="s">
        <v>401</v>
      </c>
      <c r="AE39" s="351" t="s">
        <v>401</v>
      </c>
      <c r="AF39" s="351" t="s">
        <v>1337</v>
      </c>
    </row>
    <row r="41" spans="2:34" x14ac:dyDescent="0.2">
      <c r="B41" s="351"/>
      <c r="C41" s="351"/>
      <c r="D41" s="351"/>
    </row>
    <row r="42" spans="2:34" x14ac:dyDescent="0.2">
      <c r="B42" s="351"/>
      <c r="C42" s="351"/>
      <c r="D42" s="351"/>
    </row>
    <row r="43" spans="2:34" x14ac:dyDescent="0.2">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1"/>
    </row>
    <row r="44" spans="2:34" x14ac:dyDescent="0.2">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1"/>
    </row>
    <row r="45" spans="2:34" x14ac:dyDescent="0.2">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1"/>
    </row>
    <row r="46" spans="2:34" x14ac:dyDescent="0.2">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1"/>
    </row>
    <row r="47" spans="2:34" x14ac:dyDescent="0.2">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1"/>
    </row>
    <row r="48" spans="2:34" x14ac:dyDescent="0.2">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1"/>
    </row>
    <row r="49" spans="2:34" x14ac:dyDescent="0.2">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1"/>
    </row>
    <row r="50" spans="2:34" x14ac:dyDescent="0.2">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1"/>
    </row>
    <row r="51" spans="2:34" x14ac:dyDescent="0.2">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1"/>
    </row>
    <row r="52" spans="2:34" x14ac:dyDescent="0.2">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1"/>
    </row>
    <row r="53" spans="2:34" x14ac:dyDescent="0.2">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1"/>
    </row>
    <row r="54" spans="2:34" x14ac:dyDescent="0.2">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1"/>
    </row>
    <row r="55" spans="2:34" x14ac:dyDescent="0.2">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1"/>
    </row>
    <row r="56" spans="2:34" x14ac:dyDescent="0.2">
      <c r="B56" s="351"/>
      <c r="C56" s="351"/>
      <c r="D56" s="351"/>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3"/>
    </row>
    <row r="57" spans="2:34" x14ac:dyDescent="0.2">
      <c r="B57" s="351"/>
      <c r="C57" s="351"/>
      <c r="D57" s="351"/>
    </row>
    <row r="58" spans="2:34" x14ac:dyDescent="0.2">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1"/>
    </row>
    <row r="59" spans="2:34" x14ac:dyDescent="0.2">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1"/>
    </row>
    <row r="60" spans="2:34" x14ac:dyDescent="0.2">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1"/>
    </row>
    <row r="61" spans="2:34" x14ac:dyDescent="0.2">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1"/>
    </row>
    <row r="62" spans="2:34" x14ac:dyDescent="0.2">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1"/>
    </row>
    <row r="63" spans="2:34" x14ac:dyDescent="0.2">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1"/>
    </row>
    <row r="64" spans="2:34" x14ac:dyDescent="0.2">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1"/>
    </row>
    <row r="65" spans="2:34" x14ac:dyDescent="0.2">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1"/>
    </row>
    <row r="66" spans="2:34" x14ac:dyDescent="0.2">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1"/>
    </row>
    <row r="67" spans="2:34" x14ac:dyDescent="0.2">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1"/>
    </row>
    <row r="68" spans="2:34" x14ac:dyDescent="0.2">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1"/>
    </row>
    <row r="69" spans="2:34" x14ac:dyDescent="0.2">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1"/>
    </row>
    <row r="70" spans="2:34" x14ac:dyDescent="0.2">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1"/>
    </row>
    <row r="71" spans="2:34" x14ac:dyDescent="0.2">
      <c r="B71" s="351"/>
      <c r="C71" s="351"/>
      <c r="D71" s="351"/>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4"/>
    </row>
    <row r="75" spans="2:34" ht="11.1" customHeight="1" x14ac:dyDescent="0.2"/>
    <row r="76" spans="2:34" ht="11.1" customHeight="1" x14ac:dyDescent="0.2"/>
    <row r="77" spans="2:34" ht="11.1" customHeight="1" x14ac:dyDescent="0.2"/>
    <row r="78" spans="2:34" ht="11.1" customHeight="1" x14ac:dyDescent="0.2"/>
    <row r="79" spans="2:34" ht="11.1" customHeight="1" x14ac:dyDescent="0.2"/>
    <row r="80" spans="2:34" ht="11.1" customHeight="1" x14ac:dyDescent="0.2"/>
    <row r="81" ht="11.1" customHeight="1" x14ac:dyDescent="0.2"/>
    <row r="82" ht="11.1" customHeight="1" x14ac:dyDescent="0.2"/>
    <row r="83" ht="11.1" customHeight="1" x14ac:dyDescent="0.2"/>
    <row r="84" ht="11.1" customHeight="1" x14ac:dyDescent="0.2"/>
    <row r="85" ht="11.1" customHeight="1" x14ac:dyDescent="0.2"/>
    <row r="86" ht="11.1" customHeight="1" x14ac:dyDescent="0.2"/>
    <row r="87" ht="11.1" customHeight="1" x14ac:dyDescent="0.2"/>
    <row r="88" ht="11.1" customHeight="1" x14ac:dyDescent="0.2"/>
    <row r="89" ht="11.1" customHeight="1" x14ac:dyDescent="0.2"/>
    <row r="90" ht="11.1" customHeight="1" x14ac:dyDescent="0.2"/>
    <row r="91" ht="11.1" customHeight="1" x14ac:dyDescent="0.2"/>
    <row r="92" ht="11.1" customHeight="1" x14ac:dyDescent="0.2"/>
  </sheetData>
  <phoneticPr fontId="0" type="noConversion"/>
  <pageMargins left="0.75" right="0.75" top="1" bottom="1" header="0.5" footer="0.5"/>
  <pageSetup orientation="portrait"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K47"/>
  <sheetViews>
    <sheetView showFormulas="1" zoomScale="80" zoomScaleNormal="80" workbookViewId="0">
      <pane ySplit="4" topLeftCell="A5" activePane="bottomLeft" state="frozen"/>
      <selection activeCell="D29" sqref="D29:M29"/>
      <selection pane="bottomLeft" activeCell="F32" sqref="F32"/>
    </sheetView>
  </sheetViews>
  <sheetFormatPr defaultColWidth="9.140625" defaultRowHeight="12.75" x14ac:dyDescent="0.2"/>
  <cols>
    <col min="1" max="1" width="19.140625" style="14" customWidth="1"/>
    <col min="2" max="2" width="7.140625" style="14" customWidth="1"/>
    <col min="3" max="14" width="12.5703125" style="14" customWidth="1"/>
    <col min="15" max="16384" width="9.140625" style="14"/>
  </cols>
  <sheetData>
    <row r="1" spans="1:37" s="18" customFormat="1" x14ac:dyDescent="0.2">
      <c r="A1" s="17" t="s">
        <v>1338</v>
      </c>
    </row>
    <row r="2" spans="1:37" s="18" customFormat="1" x14ac:dyDescent="0.2">
      <c r="A2" s="17"/>
    </row>
    <row r="3" spans="1:37" s="18" customFormat="1" x14ac:dyDescent="0.2">
      <c r="A3" s="17"/>
    </row>
    <row r="4" spans="1:37" s="18" customFormat="1" x14ac:dyDescent="0.2">
      <c r="A4" s="13" t="s">
        <v>1339</v>
      </c>
    </row>
    <row r="7" spans="1:37" x14ac:dyDescent="0.2">
      <c r="A7" s="344"/>
      <c r="B7" s="344"/>
      <c r="C7" s="344"/>
      <c r="D7" s="17" t="s">
        <v>1340</v>
      </c>
      <c r="E7" s="344"/>
      <c r="F7" s="344"/>
      <c r="G7" s="344"/>
      <c r="H7" s="344"/>
      <c r="I7" s="344"/>
      <c r="J7" s="344"/>
      <c r="K7" s="344"/>
      <c r="L7" s="344"/>
      <c r="M7" s="344"/>
      <c r="N7" s="344"/>
      <c r="O7" s="344"/>
      <c r="P7" s="344"/>
      <c r="Q7" s="344"/>
      <c r="R7" s="344"/>
      <c r="S7" s="344"/>
      <c r="T7" s="344"/>
      <c r="U7" s="344"/>
      <c r="V7" s="344"/>
      <c r="W7" s="344"/>
      <c r="X7" s="344"/>
      <c r="Y7" s="344"/>
      <c r="Z7" s="344"/>
      <c r="AA7" s="344"/>
      <c r="AB7" s="344"/>
      <c r="AC7" s="344"/>
      <c r="AD7" s="344"/>
      <c r="AE7" s="344"/>
      <c r="AF7" s="344"/>
      <c r="AG7" s="344"/>
      <c r="AH7" s="344"/>
      <c r="AI7" s="344"/>
      <c r="AJ7" s="344"/>
      <c r="AK7" s="344"/>
    </row>
    <row r="8" spans="1:37" x14ac:dyDescent="0.2">
      <c r="A8" s="353" t="s">
        <v>7</v>
      </c>
      <c r="B8" s="353"/>
      <c r="C8" s="42">
        <v>2000</v>
      </c>
      <c r="D8" s="42">
        <v>2005</v>
      </c>
      <c r="E8" s="42">
        <v>2010</v>
      </c>
      <c r="F8" s="42">
        <v>2015</v>
      </c>
      <c r="G8" s="42">
        <v>2020</v>
      </c>
      <c r="H8" s="42">
        <v>2025</v>
      </c>
      <c r="I8" s="42">
        <v>2030</v>
      </c>
      <c r="J8" s="42">
        <v>2035</v>
      </c>
      <c r="K8" s="42">
        <v>2040</v>
      </c>
      <c r="L8" s="42">
        <v>2045</v>
      </c>
      <c r="M8" s="42">
        <v>2050</v>
      </c>
      <c r="N8" s="42">
        <v>2055</v>
      </c>
      <c r="O8" s="344"/>
      <c r="P8" s="25"/>
      <c r="Q8" s="25"/>
      <c r="R8" s="25"/>
      <c r="S8" s="25"/>
      <c r="T8" s="25"/>
      <c r="U8" s="25"/>
      <c r="V8" s="25"/>
      <c r="W8" s="25"/>
      <c r="X8" s="25"/>
      <c r="Y8" s="25"/>
      <c r="Z8" s="25"/>
      <c r="AA8" s="25"/>
      <c r="AB8" s="25"/>
      <c r="AC8" s="25"/>
      <c r="AD8" s="25"/>
      <c r="AE8" s="25"/>
      <c r="AF8" s="25"/>
      <c r="AG8" s="25"/>
      <c r="AH8" s="25"/>
      <c r="AI8" s="25"/>
      <c r="AJ8" s="25"/>
      <c r="AK8" s="25"/>
    </row>
    <row r="9" spans="1:37" x14ac:dyDescent="0.2">
      <c r="A9" s="344" t="s">
        <v>1341</v>
      </c>
      <c r="B9" s="344" t="s">
        <v>1342</v>
      </c>
      <c r="C9" s="58">
        <f>SUM(C20:C21)</f>
        <v>14082663.889999991</v>
      </c>
      <c r="D9" s="58">
        <f t="shared" ref="D9:N9" si="0">SUM(D20:D21)</f>
        <v>14255073.101</v>
      </c>
      <c r="E9" s="58">
        <f t="shared" si="0"/>
        <v>14559921.450999998</v>
      </c>
      <c r="F9" s="58">
        <f t="shared" si="0"/>
        <v>14806579.829999998</v>
      </c>
      <c r="G9" s="58">
        <f t="shared" si="0"/>
        <v>14997673.560000001</v>
      </c>
      <c r="H9" s="58">
        <f t="shared" si="0"/>
        <v>15111198.526999999</v>
      </c>
      <c r="I9" s="58">
        <f t="shared" si="0"/>
        <v>15141889.450999998</v>
      </c>
      <c r="J9" s="58">
        <f t="shared" si="0"/>
        <v>15098507.534000002</v>
      </c>
      <c r="K9" s="58">
        <f t="shared" si="0"/>
        <v>14996543.470000003</v>
      </c>
      <c r="L9" s="58">
        <f t="shared" si="0"/>
        <v>14833993.520999998</v>
      </c>
      <c r="M9" s="58">
        <f t="shared" si="0"/>
        <v>14622514.98</v>
      </c>
      <c r="N9" s="58">
        <f t="shared" si="0"/>
        <v>14386621.138</v>
      </c>
      <c r="O9" s="344"/>
      <c r="P9" s="25"/>
      <c r="Q9" s="25"/>
      <c r="R9" s="25"/>
      <c r="S9" s="25"/>
      <c r="T9" s="25"/>
      <c r="U9" s="25"/>
      <c r="V9" s="25"/>
      <c r="W9" s="25"/>
      <c r="X9" s="25"/>
      <c r="Y9" s="25"/>
      <c r="Z9" s="25"/>
      <c r="AA9" s="25"/>
      <c r="AB9" s="25"/>
      <c r="AC9" s="25"/>
      <c r="AD9" s="25"/>
      <c r="AE9" s="25"/>
      <c r="AF9" s="25"/>
      <c r="AG9" s="25"/>
      <c r="AH9" s="25"/>
      <c r="AI9" s="25"/>
      <c r="AJ9" s="25"/>
      <c r="AK9" s="25"/>
    </row>
    <row r="10" spans="1:37" x14ac:dyDescent="0.2">
      <c r="A10" s="59" t="s">
        <v>990</v>
      </c>
      <c r="B10" s="59" t="s">
        <v>1023</v>
      </c>
      <c r="C10" s="60">
        <v>2504700</v>
      </c>
      <c r="D10" s="60">
        <v>2504700</v>
      </c>
      <c r="E10" s="60">
        <v>2504700</v>
      </c>
      <c r="F10" s="60">
        <v>2621793</v>
      </c>
      <c r="G10" s="60">
        <v>2648452</v>
      </c>
      <c r="H10" s="60">
        <v>2701230.5</v>
      </c>
      <c r="I10" s="60">
        <v>2754009</v>
      </c>
      <c r="J10" s="60">
        <v>2797267</v>
      </c>
      <c r="K10" s="60">
        <v>2840525</v>
      </c>
      <c r="L10" s="60">
        <v>2900719.7102108686</v>
      </c>
      <c r="M10" s="60">
        <v>2962190.0307886135</v>
      </c>
      <c r="N10" s="60">
        <v>3024962.9937066813</v>
      </c>
      <c r="O10" s="344"/>
      <c r="P10" s="25"/>
      <c r="Q10" s="25"/>
      <c r="R10" s="25"/>
      <c r="S10" s="25"/>
      <c r="T10" s="25"/>
      <c r="U10" s="25"/>
      <c r="V10" s="25"/>
      <c r="W10" s="25"/>
      <c r="X10" s="25"/>
      <c r="Y10" s="25"/>
      <c r="Z10" s="25"/>
      <c r="AA10" s="25"/>
      <c r="AB10" s="25"/>
      <c r="AC10" s="25"/>
      <c r="AD10" s="25"/>
      <c r="AE10" s="25"/>
      <c r="AF10" s="25"/>
      <c r="AG10" s="25"/>
      <c r="AH10" s="25"/>
      <c r="AI10" s="25"/>
      <c r="AJ10" s="25"/>
      <c r="AK10" s="25"/>
    </row>
    <row r="11" spans="1:37" x14ac:dyDescent="0.2">
      <c r="A11" s="59" t="s">
        <v>992</v>
      </c>
      <c r="B11" s="59" t="s">
        <v>1022</v>
      </c>
      <c r="C11" s="60">
        <v>1385108</v>
      </c>
      <c r="D11" s="60">
        <v>1385108</v>
      </c>
      <c r="E11" s="60">
        <v>1385108</v>
      </c>
      <c r="F11" s="60">
        <v>1438159</v>
      </c>
      <c r="G11" s="60">
        <v>1446788</v>
      </c>
      <c r="H11" s="60">
        <v>1482893</v>
      </c>
      <c r="I11" s="60">
        <v>1518998</v>
      </c>
      <c r="J11" s="60">
        <v>1549121.5</v>
      </c>
      <c r="K11" s="60">
        <v>1579245</v>
      </c>
      <c r="L11" s="60">
        <v>1614149.7482437377</v>
      </c>
      <c r="M11" s="60">
        <v>1649825.9673168645</v>
      </c>
      <c r="N11" s="60">
        <v>1686290.7084021149</v>
      </c>
      <c r="O11" s="344"/>
      <c r="P11" s="25"/>
      <c r="Q11" s="25"/>
      <c r="R11" s="25"/>
      <c r="S11" s="25"/>
      <c r="T11" s="25"/>
      <c r="U11" s="25"/>
      <c r="V11" s="25"/>
      <c r="W11" s="25"/>
      <c r="X11" s="25"/>
      <c r="Y11" s="25"/>
      <c r="Z11" s="25"/>
      <c r="AA11" s="25"/>
      <c r="AB11" s="25"/>
      <c r="AC11" s="25"/>
      <c r="AD11" s="25"/>
      <c r="AE11" s="25"/>
      <c r="AF11" s="25"/>
      <c r="AG11" s="25"/>
      <c r="AH11" s="25"/>
      <c r="AI11" s="25"/>
      <c r="AJ11" s="25"/>
      <c r="AK11" s="25"/>
    </row>
    <row r="12" spans="1:37" x14ac:dyDescent="0.2">
      <c r="A12" s="59" t="s">
        <v>994</v>
      </c>
      <c r="B12" s="59" t="s">
        <v>1343</v>
      </c>
      <c r="C12" s="60">
        <v>1585873</v>
      </c>
      <c r="D12" s="60">
        <v>1585873</v>
      </c>
      <c r="E12" s="60">
        <v>1585873</v>
      </c>
      <c r="F12" s="60">
        <v>1636268</v>
      </c>
      <c r="G12" s="60">
        <v>1638281</v>
      </c>
      <c r="H12" s="60">
        <v>1657500.5</v>
      </c>
      <c r="I12" s="60">
        <v>1676720</v>
      </c>
      <c r="J12" s="60">
        <v>1684168.5</v>
      </c>
      <c r="K12" s="60">
        <v>1691617</v>
      </c>
      <c r="L12" s="60">
        <v>1709914.1790001327</v>
      </c>
      <c r="M12" s="60">
        <v>1728409.2673138764</v>
      </c>
      <c r="N12" s="60">
        <v>1747104.4056043583</v>
      </c>
      <c r="O12" s="344"/>
      <c r="P12" s="25"/>
      <c r="Q12" s="25"/>
      <c r="R12" s="25"/>
      <c r="S12" s="25"/>
      <c r="T12" s="25"/>
      <c r="U12" s="25"/>
      <c r="V12" s="25"/>
      <c r="W12" s="25"/>
      <c r="X12" s="25"/>
      <c r="Y12" s="25"/>
      <c r="Z12" s="25"/>
      <c r="AA12" s="25"/>
      <c r="AB12" s="25"/>
      <c r="AC12" s="25"/>
      <c r="AD12" s="25"/>
      <c r="AE12" s="25"/>
      <c r="AF12" s="25"/>
      <c r="AG12" s="25"/>
      <c r="AH12" s="25"/>
      <c r="AI12" s="25"/>
      <c r="AJ12" s="25"/>
      <c r="AK12" s="25"/>
    </row>
    <row r="13" spans="1:37" x14ac:dyDescent="0.2">
      <c r="A13" s="59" t="s">
        <v>996</v>
      </c>
      <c r="B13" s="59" t="s">
        <v>1025</v>
      </c>
      <c r="C13" s="60">
        <v>468730</v>
      </c>
      <c r="D13" s="60">
        <v>468730</v>
      </c>
      <c r="E13" s="60">
        <v>468730</v>
      </c>
      <c r="F13" s="60">
        <v>473279</v>
      </c>
      <c r="G13" s="60">
        <v>487155</v>
      </c>
      <c r="H13" s="60">
        <v>492452</v>
      </c>
      <c r="I13" s="60">
        <v>497749</v>
      </c>
      <c r="J13" s="60">
        <v>499429</v>
      </c>
      <c r="K13" s="60">
        <v>501109</v>
      </c>
      <c r="L13" s="60">
        <v>506718.90967397642</v>
      </c>
      <c r="M13" s="60">
        <v>512391.62222427351</v>
      </c>
      <c r="N13" s="60">
        <v>518127.84072839224</v>
      </c>
      <c r="O13" s="344"/>
      <c r="P13" s="25"/>
      <c r="Q13" s="25"/>
      <c r="R13" s="25"/>
      <c r="S13" s="25"/>
      <c r="T13" s="25"/>
      <c r="U13" s="25"/>
      <c r="V13" s="25"/>
      <c r="W13" s="25"/>
      <c r="X13" s="25"/>
      <c r="Y13" s="25"/>
      <c r="Z13" s="25"/>
      <c r="AA13" s="25"/>
      <c r="AB13" s="25"/>
      <c r="AC13" s="25"/>
      <c r="AD13" s="25"/>
      <c r="AE13" s="25"/>
      <c r="AF13" s="25"/>
      <c r="AG13" s="25"/>
      <c r="AH13" s="25"/>
      <c r="AI13" s="25"/>
      <c r="AJ13" s="25"/>
      <c r="AK13" s="25"/>
    </row>
    <row r="14" spans="1:37" x14ac:dyDescent="0.2">
      <c r="A14" s="59" t="s">
        <v>998</v>
      </c>
      <c r="B14" s="59" t="s">
        <v>1026</v>
      </c>
      <c r="C14" s="60">
        <v>2230722</v>
      </c>
      <c r="D14" s="60">
        <v>2230722</v>
      </c>
      <c r="E14" s="60">
        <v>2230722</v>
      </c>
      <c r="F14" s="60">
        <v>2321580</v>
      </c>
      <c r="G14" s="60">
        <v>2330295</v>
      </c>
      <c r="H14" s="60">
        <v>2351923</v>
      </c>
      <c r="I14" s="60">
        <v>2373551</v>
      </c>
      <c r="J14" s="60">
        <v>2393100</v>
      </c>
      <c r="K14" s="60">
        <v>2412649</v>
      </c>
      <c r="L14" s="60">
        <v>2444381.1512041702</v>
      </c>
      <c r="M14" s="60">
        <v>2476530.6567023317</v>
      </c>
      <c r="N14" s="60">
        <v>2509103.0057096849</v>
      </c>
      <c r="O14" s="344"/>
      <c r="P14" s="25"/>
      <c r="Q14" s="25"/>
      <c r="R14" s="25"/>
      <c r="S14" s="25"/>
      <c r="T14" s="25"/>
      <c r="U14" s="25"/>
      <c r="V14" s="25"/>
      <c r="W14" s="25"/>
      <c r="X14" s="25"/>
      <c r="Y14" s="25"/>
      <c r="Z14" s="25"/>
      <c r="AA14" s="25"/>
      <c r="AB14" s="25"/>
      <c r="AC14" s="25"/>
      <c r="AD14" s="25"/>
      <c r="AE14" s="25"/>
      <c r="AF14" s="25"/>
      <c r="AG14" s="25"/>
      <c r="AH14" s="25"/>
      <c r="AI14" s="25"/>
      <c r="AJ14" s="25"/>
      <c r="AK14" s="25"/>
    </row>
    <row r="15" spans="1:37" x14ac:dyDescent="0.2">
      <c r="A15" s="344" t="s">
        <v>1303</v>
      </c>
      <c r="B15" s="344"/>
      <c r="C15" s="58">
        <f t="shared" ref="C15:N15" si="1">SUM(C10:C14)</f>
        <v>8175133</v>
      </c>
      <c r="D15" s="58">
        <f t="shared" si="1"/>
        <v>8175133</v>
      </c>
      <c r="E15" s="58">
        <f t="shared" si="1"/>
        <v>8175133</v>
      </c>
      <c r="F15" s="58">
        <f t="shared" si="1"/>
        <v>8491079</v>
      </c>
      <c r="G15" s="58">
        <f t="shared" si="1"/>
        <v>8550971</v>
      </c>
      <c r="H15" s="58">
        <f t="shared" si="1"/>
        <v>8685999</v>
      </c>
      <c r="I15" s="58">
        <f t="shared" si="1"/>
        <v>8821027</v>
      </c>
      <c r="J15" s="58">
        <f t="shared" si="1"/>
        <v>8923086</v>
      </c>
      <c r="K15" s="58">
        <f t="shared" si="1"/>
        <v>9025145</v>
      </c>
      <c r="L15" s="58">
        <f t="shared" si="1"/>
        <v>9175883.6983328853</v>
      </c>
      <c r="M15" s="58">
        <f t="shared" si="1"/>
        <v>9329347.5443459582</v>
      </c>
      <c r="N15" s="58">
        <f t="shared" si="1"/>
        <v>9485588.9541512318</v>
      </c>
      <c r="O15" s="344"/>
      <c r="P15" s="25"/>
      <c r="Q15" s="25"/>
      <c r="R15" s="25"/>
      <c r="S15" s="25"/>
      <c r="T15" s="25"/>
      <c r="U15" s="25"/>
      <c r="V15" s="25"/>
      <c r="W15" s="25"/>
      <c r="X15" s="25"/>
      <c r="Y15" s="25"/>
      <c r="Z15" s="25"/>
      <c r="AA15" s="25"/>
      <c r="AB15" s="25"/>
      <c r="AC15" s="25"/>
      <c r="AD15" s="25"/>
      <c r="AE15" s="25"/>
      <c r="AF15" s="25"/>
      <c r="AG15" s="25"/>
      <c r="AH15" s="25"/>
      <c r="AI15" s="25"/>
      <c r="AJ15" s="25"/>
      <c r="AK15" s="25"/>
    </row>
    <row r="16" spans="1:37" x14ac:dyDescent="0.2">
      <c r="A16" s="344"/>
      <c r="B16" s="344"/>
      <c r="C16" s="344"/>
      <c r="D16" s="344">
        <f>D15/C15</f>
        <v>1</v>
      </c>
      <c r="E16" s="344">
        <f t="shared" ref="E16:N16" si="2">E15/D15</f>
        <v>1</v>
      </c>
      <c r="F16" s="25">
        <f t="shared" si="2"/>
        <v>1.0386471999905078</v>
      </c>
      <c r="G16" s="25">
        <f t="shared" si="2"/>
        <v>1.0070535205243056</v>
      </c>
      <c r="H16" s="25">
        <f t="shared" si="2"/>
        <v>1.0157909552026314</v>
      </c>
      <c r="I16" s="25">
        <f t="shared" si="2"/>
        <v>1.0155454772674968</v>
      </c>
      <c r="J16" s="25">
        <f t="shared" si="2"/>
        <v>1.0115699679867207</v>
      </c>
      <c r="K16" s="25">
        <f t="shared" si="2"/>
        <v>1.0114376349168885</v>
      </c>
      <c r="L16" s="25">
        <f t="shared" si="2"/>
        <v>1.0167020805020734</v>
      </c>
      <c r="M16" s="25">
        <f t="shared" si="2"/>
        <v>1.0167246938887156</v>
      </c>
      <c r="N16" s="25">
        <f t="shared" si="2"/>
        <v>1.0167473029665364</v>
      </c>
      <c r="O16" s="25"/>
      <c r="P16" s="25"/>
      <c r="Q16" s="25"/>
      <c r="R16" s="25"/>
      <c r="S16" s="25"/>
      <c r="T16" s="25"/>
      <c r="U16" s="25"/>
      <c r="V16" s="25"/>
      <c r="W16" s="25"/>
      <c r="X16" s="25"/>
      <c r="Y16" s="25"/>
      <c r="Z16" s="25"/>
      <c r="AA16" s="25"/>
      <c r="AB16" s="25"/>
      <c r="AC16" s="25"/>
      <c r="AD16" s="25"/>
      <c r="AE16" s="25"/>
      <c r="AF16" s="25"/>
      <c r="AG16" s="25"/>
      <c r="AH16" s="25"/>
      <c r="AI16" s="25"/>
      <c r="AJ16" s="25"/>
      <c r="AK16" s="25"/>
    </row>
    <row r="17" spans="1:16" x14ac:dyDescent="0.2">
      <c r="A17" s="61" t="s">
        <v>1344</v>
      </c>
      <c r="B17" s="63">
        <v>7.4999999999999997E-3</v>
      </c>
      <c r="C17" s="61"/>
      <c r="D17" s="61"/>
      <c r="E17" s="61"/>
      <c r="F17" s="71"/>
      <c r="G17" s="71"/>
      <c r="H17" s="71"/>
      <c r="I17" s="71"/>
      <c r="J17" s="71"/>
      <c r="K17" s="71"/>
      <c r="L17" s="71"/>
      <c r="M17" s="71"/>
      <c r="N17" s="71"/>
      <c r="O17" s="25"/>
      <c r="P17" s="344"/>
    </row>
    <row r="18" spans="1:16" x14ac:dyDescent="0.2">
      <c r="A18" s="57" t="s">
        <v>1345</v>
      </c>
      <c r="B18" s="59"/>
      <c r="C18" s="60"/>
      <c r="D18" s="60"/>
      <c r="E18" s="60"/>
      <c r="F18" s="60"/>
      <c r="G18" s="60"/>
      <c r="H18" s="60"/>
      <c r="I18" s="60"/>
      <c r="J18" s="60"/>
      <c r="K18" s="60"/>
      <c r="L18" s="60"/>
      <c r="M18" s="60"/>
      <c r="N18" s="60"/>
      <c r="O18" s="344"/>
      <c r="P18" s="344"/>
    </row>
    <row r="19" spans="1:16" x14ac:dyDescent="0.2">
      <c r="A19" s="64" t="s">
        <v>7</v>
      </c>
      <c r="B19" s="64"/>
      <c r="C19" s="42">
        <v>2000</v>
      </c>
      <c r="D19" s="42">
        <v>2005</v>
      </c>
      <c r="E19" s="42">
        <v>2010</v>
      </c>
      <c r="F19" s="42">
        <v>2015</v>
      </c>
      <c r="G19" s="42">
        <v>2020</v>
      </c>
      <c r="H19" s="42">
        <v>2025</v>
      </c>
      <c r="I19" s="42">
        <v>2030</v>
      </c>
      <c r="J19" s="42">
        <v>2035</v>
      </c>
      <c r="K19" s="42">
        <v>2040</v>
      </c>
      <c r="L19" s="42">
        <v>2045</v>
      </c>
      <c r="M19" s="42">
        <v>2050</v>
      </c>
      <c r="N19" s="42">
        <v>2055</v>
      </c>
      <c r="O19" s="344"/>
      <c r="P19" s="344"/>
    </row>
    <row r="20" spans="1:16" x14ac:dyDescent="0.2">
      <c r="A20" s="61" t="s">
        <v>1346</v>
      </c>
      <c r="B20" s="61" t="s">
        <v>987</v>
      </c>
      <c r="C20" s="60">
        <v>14082663.889999991</v>
      </c>
      <c r="D20" s="60">
        <v>14255073.101</v>
      </c>
      <c r="E20" s="60">
        <v>14559921.450999998</v>
      </c>
      <c r="F20" s="60">
        <v>14806579.829999998</v>
      </c>
      <c r="G20" s="60">
        <v>14997673.560000001</v>
      </c>
      <c r="H20" s="60">
        <v>15111198.526999999</v>
      </c>
      <c r="I20" s="60">
        <v>15141889.450999998</v>
      </c>
      <c r="J20" s="60">
        <v>15098507.534000002</v>
      </c>
      <c r="K20" s="60">
        <v>14996543.470000003</v>
      </c>
      <c r="L20" s="60">
        <v>14833993.520999998</v>
      </c>
      <c r="M20" s="60">
        <v>14622514.98</v>
      </c>
      <c r="N20" s="60">
        <v>14386621.138</v>
      </c>
      <c r="O20" s="344"/>
      <c r="P20" s="344"/>
    </row>
    <row r="21" spans="1:16" x14ac:dyDescent="0.2">
      <c r="A21" s="61" t="s">
        <v>1347</v>
      </c>
      <c r="B21" s="61" t="s">
        <v>989</v>
      </c>
      <c r="C21" s="60"/>
      <c r="D21" s="60"/>
      <c r="E21" s="60"/>
      <c r="F21" s="60"/>
      <c r="G21" s="60"/>
      <c r="H21" s="60"/>
      <c r="I21" s="60"/>
      <c r="J21" s="60"/>
      <c r="K21" s="60"/>
      <c r="L21" s="60"/>
      <c r="M21" s="60"/>
      <c r="N21" s="60"/>
      <c r="O21" s="344"/>
      <c r="P21" s="344" t="s">
        <v>1348</v>
      </c>
    </row>
    <row r="22" spans="1:16" x14ac:dyDescent="0.2">
      <c r="A22" s="59" t="s">
        <v>990</v>
      </c>
      <c r="B22" s="59" t="s">
        <v>1023</v>
      </c>
      <c r="C22" s="60">
        <v>2504700</v>
      </c>
      <c r="D22" s="60">
        <v>2504700</v>
      </c>
      <c r="E22" s="60">
        <v>2504700</v>
      </c>
      <c r="F22" s="60">
        <v>2621793</v>
      </c>
      <c r="G22" s="60">
        <v>2648452</v>
      </c>
      <c r="H22" s="60">
        <v>2701230.5</v>
      </c>
      <c r="I22" s="60">
        <v>2754009</v>
      </c>
      <c r="J22" s="60">
        <v>2797267</v>
      </c>
      <c r="K22" s="60">
        <v>2840525</v>
      </c>
      <c r="L22" s="60">
        <v>2900719.7102108686</v>
      </c>
      <c r="M22" s="60">
        <v>2962190.0307886135</v>
      </c>
      <c r="N22" s="60">
        <v>3024962.9937066813</v>
      </c>
      <c r="O22" s="344"/>
      <c r="P22" s="344"/>
    </row>
    <row r="23" spans="1:16" x14ac:dyDescent="0.2">
      <c r="A23" s="59" t="s">
        <v>992</v>
      </c>
      <c r="B23" s="59" t="s">
        <v>1022</v>
      </c>
      <c r="C23" s="60">
        <v>1385108</v>
      </c>
      <c r="D23" s="60">
        <v>1385108</v>
      </c>
      <c r="E23" s="60">
        <v>1385108</v>
      </c>
      <c r="F23" s="60">
        <v>1438159</v>
      </c>
      <c r="G23" s="60">
        <v>1446788</v>
      </c>
      <c r="H23" s="60">
        <v>1482893</v>
      </c>
      <c r="I23" s="60">
        <v>1518998</v>
      </c>
      <c r="J23" s="60">
        <v>1549121.5</v>
      </c>
      <c r="K23" s="60">
        <v>1579245</v>
      </c>
      <c r="L23" s="60">
        <v>1614149.7482437377</v>
      </c>
      <c r="M23" s="60">
        <v>1649825.9673168645</v>
      </c>
      <c r="N23" s="60">
        <v>1686290.7084021149</v>
      </c>
      <c r="O23" s="344"/>
      <c r="P23" s="344"/>
    </row>
    <row r="24" spans="1:16" x14ac:dyDescent="0.2">
      <c r="A24" s="59" t="s">
        <v>994</v>
      </c>
      <c r="B24" s="59" t="s">
        <v>1343</v>
      </c>
      <c r="C24" s="60">
        <v>1585873</v>
      </c>
      <c r="D24" s="60">
        <v>1585873</v>
      </c>
      <c r="E24" s="60">
        <v>1585873</v>
      </c>
      <c r="F24" s="60">
        <v>1636268</v>
      </c>
      <c r="G24" s="60">
        <v>1638281</v>
      </c>
      <c r="H24" s="60">
        <v>1657500.5</v>
      </c>
      <c r="I24" s="60">
        <v>1676720</v>
      </c>
      <c r="J24" s="60">
        <v>1684168.5</v>
      </c>
      <c r="K24" s="60">
        <v>1691617</v>
      </c>
      <c r="L24" s="60">
        <v>1709914.1790001327</v>
      </c>
      <c r="M24" s="60">
        <v>1728409.2673138764</v>
      </c>
      <c r="N24" s="60">
        <v>1747104.4056043583</v>
      </c>
      <c r="O24" s="344"/>
      <c r="P24" s="344"/>
    </row>
    <row r="25" spans="1:16" x14ac:dyDescent="0.2">
      <c r="A25" s="59" t="s">
        <v>996</v>
      </c>
      <c r="B25" s="59" t="s">
        <v>1025</v>
      </c>
      <c r="C25" s="60">
        <v>468730</v>
      </c>
      <c r="D25" s="60">
        <v>468730</v>
      </c>
      <c r="E25" s="60">
        <v>468730</v>
      </c>
      <c r="F25" s="60">
        <v>473279</v>
      </c>
      <c r="G25" s="60">
        <v>487155</v>
      </c>
      <c r="H25" s="60">
        <v>492452</v>
      </c>
      <c r="I25" s="60">
        <v>497749</v>
      </c>
      <c r="J25" s="60">
        <v>499429</v>
      </c>
      <c r="K25" s="60">
        <v>501109</v>
      </c>
      <c r="L25" s="60">
        <v>506718.90967397642</v>
      </c>
      <c r="M25" s="60">
        <v>512391.62222427351</v>
      </c>
      <c r="N25" s="60">
        <v>518127.84072839224</v>
      </c>
      <c r="O25" s="344"/>
      <c r="P25" s="344"/>
    </row>
    <row r="26" spans="1:16" x14ac:dyDescent="0.2">
      <c r="A26" s="59" t="s">
        <v>998</v>
      </c>
      <c r="B26" s="59" t="s">
        <v>1026</v>
      </c>
      <c r="C26" s="60">
        <v>2230722</v>
      </c>
      <c r="D26" s="60">
        <v>2230722</v>
      </c>
      <c r="E26" s="60">
        <v>2230722</v>
      </c>
      <c r="F26" s="60">
        <v>2321580</v>
      </c>
      <c r="G26" s="60">
        <v>2330295</v>
      </c>
      <c r="H26" s="60">
        <v>2351923</v>
      </c>
      <c r="I26" s="60">
        <v>2373551</v>
      </c>
      <c r="J26" s="60">
        <v>2393100</v>
      </c>
      <c r="K26" s="60">
        <v>2412649</v>
      </c>
      <c r="L26" s="60">
        <v>2444381.1512041702</v>
      </c>
      <c r="M26" s="60">
        <v>2476530.6567023317</v>
      </c>
      <c r="N26" s="60">
        <v>2509103.0057096849</v>
      </c>
      <c r="O26" s="344"/>
      <c r="P26" s="344"/>
    </row>
    <row r="27" spans="1:16" x14ac:dyDescent="0.2">
      <c r="A27" s="61"/>
      <c r="B27" s="61"/>
      <c r="C27" s="61"/>
      <c r="D27" s="61"/>
      <c r="E27" s="61"/>
      <c r="F27" s="61"/>
      <c r="G27" s="61"/>
      <c r="H27" s="61"/>
      <c r="I27" s="61"/>
      <c r="J27" s="61"/>
      <c r="K27" s="61"/>
      <c r="L27" s="61"/>
      <c r="M27" s="61"/>
      <c r="N27" s="61"/>
      <c r="O27" s="344"/>
      <c r="P27" s="344"/>
    </row>
    <row r="28" spans="1:16" x14ac:dyDescent="0.2">
      <c r="A28" s="61"/>
      <c r="B28" s="61"/>
      <c r="C28" s="61"/>
      <c r="D28" s="61"/>
      <c r="E28" s="61"/>
      <c r="F28" s="61"/>
      <c r="G28" s="61"/>
      <c r="H28" s="61"/>
      <c r="I28" s="61"/>
      <c r="J28" s="61"/>
      <c r="K28" s="61"/>
      <c r="L28" s="61"/>
      <c r="M28" s="61"/>
      <c r="N28" s="61"/>
      <c r="O28" s="344"/>
      <c r="P28" s="344"/>
    </row>
    <row r="29" spans="1:16" x14ac:dyDescent="0.2">
      <c r="A29" s="65" t="s">
        <v>1349</v>
      </c>
      <c r="B29" s="61"/>
      <c r="C29" s="60">
        <v>281366390.54758751</v>
      </c>
      <c r="D29" s="60">
        <v>296508919.8567</v>
      </c>
      <c r="E29" s="60">
        <v>312646831.56260002</v>
      </c>
      <c r="F29" s="60">
        <v>327055183.98355007</v>
      </c>
      <c r="G29" s="60">
        <v>340038850.62751997</v>
      </c>
      <c r="H29" s="60">
        <v>351644596.69833004</v>
      </c>
      <c r="I29" s="60">
        <v>361811163.68200004</v>
      </c>
      <c r="J29" s="60">
        <v>370619698.44852</v>
      </c>
      <c r="K29" s="60">
        <v>378037829.61751992</v>
      </c>
      <c r="L29" s="60">
        <v>383989671.49063993</v>
      </c>
      <c r="M29" s="60">
        <v>388601050.38197005</v>
      </c>
      <c r="N29" s="60">
        <v>392341626.40320992</v>
      </c>
      <c r="O29" s="344"/>
      <c r="P29" s="344"/>
    </row>
    <row r="30" spans="1:16" x14ac:dyDescent="0.2">
      <c r="A30" s="64" t="s">
        <v>1350</v>
      </c>
      <c r="B30" s="59" t="s">
        <v>1351</v>
      </c>
      <c r="C30" s="60">
        <f t="shared" ref="C30:N30" si="3">SUM(C22:C26)</f>
        <v>8175133</v>
      </c>
      <c r="D30" s="60">
        <f t="shared" si="3"/>
        <v>8175133</v>
      </c>
      <c r="E30" s="60">
        <f t="shared" si="3"/>
        <v>8175133</v>
      </c>
      <c r="F30" s="60">
        <f t="shared" si="3"/>
        <v>8491079</v>
      </c>
      <c r="G30" s="60">
        <f t="shared" si="3"/>
        <v>8550971</v>
      </c>
      <c r="H30" s="60">
        <f t="shared" si="3"/>
        <v>8685999</v>
      </c>
      <c r="I30" s="60">
        <f t="shared" si="3"/>
        <v>8821027</v>
      </c>
      <c r="J30" s="60">
        <f t="shared" si="3"/>
        <v>8923086</v>
      </c>
      <c r="K30" s="60">
        <f t="shared" si="3"/>
        <v>9025145</v>
      </c>
      <c r="L30" s="60">
        <f t="shared" si="3"/>
        <v>9175883.6983328853</v>
      </c>
      <c r="M30" s="60">
        <f t="shared" si="3"/>
        <v>9329347.5443459582</v>
      </c>
      <c r="N30" s="60">
        <f t="shared" si="3"/>
        <v>9485588.9541512318</v>
      </c>
      <c r="O30" s="344"/>
      <c r="P30" s="344"/>
    </row>
    <row r="32" spans="1:16" x14ac:dyDescent="0.2">
      <c r="A32" s="61" t="s">
        <v>1344</v>
      </c>
      <c r="B32" s="63">
        <v>1.4999999999999999E-2</v>
      </c>
      <c r="C32" s="62"/>
      <c r="D32" s="62"/>
      <c r="E32" s="62"/>
      <c r="F32" s="62"/>
      <c r="G32" s="62"/>
      <c r="H32" s="62"/>
      <c r="I32" s="62"/>
      <c r="J32" s="62"/>
      <c r="K32" s="62"/>
      <c r="L32" s="62"/>
      <c r="M32" s="62"/>
      <c r="N32" s="62"/>
      <c r="O32" s="344"/>
      <c r="P32" s="344"/>
    </row>
    <row r="33" spans="1:14" x14ac:dyDescent="0.2">
      <c r="A33" s="57" t="s">
        <v>1352</v>
      </c>
      <c r="B33" s="59"/>
      <c r="C33" s="60"/>
      <c r="D33" s="60"/>
      <c r="E33" s="60"/>
      <c r="F33" s="60"/>
      <c r="G33" s="60"/>
      <c r="H33" s="60"/>
      <c r="I33" s="60"/>
      <c r="J33" s="60"/>
      <c r="K33" s="60"/>
      <c r="L33" s="60"/>
      <c r="M33" s="60"/>
      <c r="N33" s="60"/>
    </row>
    <row r="34" spans="1:14" x14ac:dyDescent="0.2">
      <c r="A34" s="64" t="s">
        <v>7</v>
      </c>
      <c r="B34" s="64"/>
      <c r="C34" s="42">
        <v>2000</v>
      </c>
      <c r="D34" s="42">
        <v>2005</v>
      </c>
      <c r="E34" s="42">
        <v>2010</v>
      </c>
      <c r="F34" s="42">
        <v>2015</v>
      </c>
      <c r="G34" s="42">
        <v>2020</v>
      </c>
      <c r="H34" s="42">
        <v>2025</v>
      </c>
      <c r="I34" s="42">
        <v>2030</v>
      </c>
      <c r="J34" s="42">
        <v>2035</v>
      </c>
      <c r="K34" s="42">
        <v>2040</v>
      </c>
      <c r="L34" s="42">
        <v>2045</v>
      </c>
      <c r="M34" s="42">
        <v>2050</v>
      </c>
      <c r="N34" s="42">
        <v>2055</v>
      </c>
    </row>
    <row r="35" spans="1:14" hidden="1" x14ac:dyDescent="0.2">
      <c r="A35" s="61" t="s">
        <v>1346</v>
      </c>
      <c r="B35" s="61" t="s">
        <v>987</v>
      </c>
      <c r="C35" s="60">
        <v>14082663.889999991</v>
      </c>
      <c r="D35" s="60">
        <v>14255073.101</v>
      </c>
      <c r="E35" s="60">
        <v>14559921.450999998</v>
      </c>
      <c r="F35" s="60">
        <v>14806579.829999998</v>
      </c>
      <c r="G35" s="60">
        <v>14997673.560000001</v>
      </c>
      <c r="H35" s="60">
        <v>15111198.526999999</v>
      </c>
      <c r="I35" s="60">
        <v>15141889.450999998</v>
      </c>
      <c r="J35" s="60">
        <v>15098507.534000002</v>
      </c>
      <c r="K35" s="60">
        <v>14996543.470000003</v>
      </c>
      <c r="L35" s="60">
        <v>14833993.520999998</v>
      </c>
      <c r="M35" s="60">
        <v>14622514.98</v>
      </c>
      <c r="N35" s="60">
        <v>14386621.138</v>
      </c>
    </row>
    <row r="36" spans="1:14" hidden="1" x14ac:dyDescent="0.2">
      <c r="A36" s="61" t="s">
        <v>1347</v>
      </c>
      <c r="B36" s="61" t="s">
        <v>989</v>
      </c>
      <c r="C36" s="60"/>
      <c r="D36" s="60"/>
      <c r="E36" s="60"/>
      <c r="F36" s="60"/>
      <c r="G36" s="60"/>
      <c r="H36" s="60"/>
      <c r="I36" s="60"/>
      <c r="J36" s="60"/>
      <c r="K36" s="60"/>
      <c r="L36" s="60"/>
      <c r="M36" s="60"/>
      <c r="N36" s="60"/>
    </row>
    <row r="37" spans="1:14" x14ac:dyDescent="0.2">
      <c r="A37" s="59" t="s">
        <v>990</v>
      </c>
      <c r="B37" s="59" t="s">
        <v>1023</v>
      </c>
      <c r="C37" s="60">
        <v>2504700</v>
      </c>
      <c r="D37" s="60">
        <v>2504700</v>
      </c>
      <c r="E37" s="60">
        <v>2504700</v>
      </c>
      <c r="F37" s="60">
        <v>2621793</v>
      </c>
      <c r="G37" s="60">
        <v>2648452</v>
      </c>
      <c r="H37" s="60">
        <v>2701230.5</v>
      </c>
      <c r="I37" s="60">
        <v>2754009</v>
      </c>
      <c r="J37" s="60">
        <v>2797267</v>
      </c>
      <c r="K37" s="60">
        <v>2840525</v>
      </c>
      <c r="L37" s="60">
        <v>2900719.7102108686</v>
      </c>
      <c r="M37" s="60">
        <v>2962190.0307886135</v>
      </c>
      <c r="N37" s="60">
        <v>3024962.9937066813</v>
      </c>
    </row>
    <row r="38" spans="1:14" x14ac:dyDescent="0.2">
      <c r="A38" s="59" t="s">
        <v>992</v>
      </c>
      <c r="B38" s="59" t="s">
        <v>1022</v>
      </c>
      <c r="C38" s="60">
        <v>1385108</v>
      </c>
      <c r="D38" s="60">
        <v>1385108</v>
      </c>
      <c r="E38" s="60">
        <v>1385108</v>
      </c>
      <c r="F38" s="60">
        <v>1438159</v>
      </c>
      <c r="G38" s="60">
        <v>1446788</v>
      </c>
      <c r="H38" s="60">
        <v>1482893</v>
      </c>
      <c r="I38" s="60">
        <v>1518998</v>
      </c>
      <c r="J38" s="60">
        <v>1549121.5</v>
      </c>
      <c r="K38" s="60">
        <v>1579245</v>
      </c>
      <c r="L38" s="60">
        <v>1614149.7482437377</v>
      </c>
      <c r="M38" s="60">
        <v>1649825.9673168645</v>
      </c>
      <c r="N38" s="60">
        <v>1686290.7084021149</v>
      </c>
    </row>
    <row r="39" spans="1:14" x14ac:dyDescent="0.2">
      <c r="A39" s="59" t="s">
        <v>994</v>
      </c>
      <c r="B39" s="59" t="s">
        <v>1343</v>
      </c>
      <c r="C39" s="60">
        <v>1585873</v>
      </c>
      <c r="D39" s="60">
        <v>1585873</v>
      </c>
      <c r="E39" s="60">
        <v>1585873</v>
      </c>
      <c r="F39" s="60">
        <v>1636268</v>
      </c>
      <c r="G39" s="60">
        <v>1638281</v>
      </c>
      <c r="H39" s="60">
        <v>1657500.5</v>
      </c>
      <c r="I39" s="60">
        <v>1676720</v>
      </c>
      <c r="J39" s="60">
        <v>1684168.5</v>
      </c>
      <c r="K39" s="60">
        <v>1691617</v>
      </c>
      <c r="L39" s="60">
        <v>1709914.1790001327</v>
      </c>
      <c r="M39" s="60">
        <v>1728409.2673138764</v>
      </c>
      <c r="N39" s="60">
        <v>1747104.4056043583</v>
      </c>
    </row>
    <row r="40" spans="1:14" x14ac:dyDescent="0.2">
      <c r="A40" s="59" t="s">
        <v>996</v>
      </c>
      <c r="B40" s="59" t="s">
        <v>1025</v>
      </c>
      <c r="C40" s="60">
        <v>468730</v>
      </c>
      <c r="D40" s="60">
        <v>468730</v>
      </c>
      <c r="E40" s="60">
        <v>468730</v>
      </c>
      <c r="F40" s="60">
        <v>473279</v>
      </c>
      <c r="G40" s="60">
        <v>487155</v>
      </c>
      <c r="H40" s="60">
        <v>492452</v>
      </c>
      <c r="I40" s="60">
        <v>497749</v>
      </c>
      <c r="J40" s="60">
        <v>499429</v>
      </c>
      <c r="K40" s="60">
        <v>501109</v>
      </c>
      <c r="L40" s="60">
        <v>506718.90967397642</v>
      </c>
      <c r="M40" s="60">
        <v>512391.62222427351</v>
      </c>
      <c r="N40" s="60">
        <v>518127.84072839224</v>
      </c>
    </row>
    <row r="41" spans="1:14" x14ac:dyDescent="0.2">
      <c r="A41" s="59" t="s">
        <v>998</v>
      </c>
      <c r="B41" s="59" t="s">
        <v>1026</v>
      </c>
      <c r="C41" s="60">
        <v>2230722</v>
      </c>
      <c r="D41" s="60">
        <v>2230722</v>
      </c>
      <c r="E41" s="60">
        <v>2230722</v>
      </c>
      <c r="F41" s="60">
        <v>2321580</v>
      </c>
      <c r="G41" s="60">
        <v>2330295</v>
      </c>
      <c r="H41" s="60">
        <v>2351923</v>
      </c>
      <c r="I41" s="60">
        <v>2373551</v>
      </c>
      <c r="J41" s="60">
        <v>2393100</v>
      </c>
      <c r="K41" s="60">
        <v>2412649</v>
      </c>
      <c r="L41" s="60">
        <v>2444381.1512041702</v>
      </c>
      <c r="M41" s="60">
        <v>2476530.6567023317</v>
      </c>
      <c r="N41" s="60">
        <v>2509103.0057096849</v>
      </c>
    </row>
    <row r="42" spans="1:14" x14ac:dyDescent="0.2">
      <c r="A42" s="61"/>
      <c r="B42" s="61"/>
      <c r="C42" s="61"/>
      <c r="D42" s="61"/>
      <c r="E42" s="61"/>
      <c r="F42" s="61"/>
      <c r="G42" s="61"/>
      <c r="H42" s="61"/>
      <c r="I42" s="61"/>
      <c r="J42" s="61"/>
      <c r="K42" s="61"/>
      <c r="L42" s="61"/>
      <c r="M42" s="61"/>
      <c r="N42" s="61"/>
    </row>
    <row r="43" spans="1:14" x14ac:dyDescent="0.2">
      <c r="A43" s="61"/>
      <c r="B43" s="61"/>
      <c r="C43" s="61"/>
      <c r="D43" s="61"/>
      <c r="E43" s="61"/>
      <c r="F43" s="61"/>
      <c r="G43" s="61"/>
      <c r="H43" s="61"/>
      <c r="I43" s="61"/>
      <c r="J43" s="61"/>
      <c r="K43" s="61"/>
      <c r="L43" s="61"/>
      <c r="M43" s="61"/>
      <c r="N43" s="61"/>
    </row>
    <row r="44" spans="1:14" x14ac:dyDescent="0.2">
      <c r="A44" s="65" t="s">
        <v>1349</v>
      </c>
      <c r="B44" s="61"/>
      <c r="C44" s="60">
        <v>281366390.54758751</v>
      </c>
      <c r="D44" s="60">
        <v>296508919.8567</v>
      </c>
      <c r="E44" s="60">
        <v>312646831.56260002</v>
      </c>
      <c r="F44" s="60">
        <v>327055183.98355007</v>
      </c>
      <c r="G44" s="60">
        <v>340038850.62751997</v>
      </c>
      <c r="H44" s="60">
        <v>351644596.69833004</v>
      </c>
      <c r="I44" s="60">
        <v>361811163.68200004</v>
      </c>
      <c r="J44" s="60">
        <v>370619698.44852</v>
      </c>
      <c r="K44" s="60">
        <v>378037829.61751992</v>
      </c>
      <c r="L44" s="60">
        <v>383989671.49063993</v>
      </c>
      <c r="M44" s="60">
        <v>388601050.38197005</v>
      </c>
      <c r="N44" s="60">
        <v>392341626.40320992</v>
      </c>
    </row>
    <row r="45" spans="1:14" x14ac:dyDescent="0.2">
      <c r="A45" s="64" t="s">
        <v>1350</v>
      </c>
      <c r="B45" s="59" t="s">
        <v>1351</v>
      </c>
      <c r="C45" s="60">
        <f t="shared" ref="C45:N45" si="4">SUM(C37:C41)</f>
        <v>8175133</v>
      </c>
      <c r="D45" s="60">
        <f t="shared" si="4"/>
        <v>8175133</v>
      </c>
      <c r="E45" s="60">
        <f t="shared" si="4"/>
        <v>8175133</v>
      </c>
      <c r="F45" s="60">
        <f t="shared" si="4"/>
        <v>8491079</v>
      </c>
      <c r="G45" s="60">
        <f t="shared" si="4"/>
        <v>8550971</v>
      </c>
      <c r="H45" s="60">
        <f t="shared" si="4"/>
        <v>8685999</v>
      </c>
      <c r="I45" s="60">
        <f t="shared" si="4"/>
        <v>8821027</v>
      </c>
      <c r="J45" s="60">
        <f t="shared" si="4"/>
        <v>8923086</v>
      </c>
      <c r="K45" s="60">
        <f t="shared" si="4"/>
        <v>9025145</v>
      </c>
      <c r="L45" s="60">
        <f t="shared" si="4"/>
        <v>9175883.6983328853</v>
      </c>
      <c r="M45" s="60">
        <f t="shared" si="4"/>
        <v>9329347.5443459582</v>
      </c>
      <c r="N45" s="60">
        <f t="shared" si="4"/>
        <v>9485588.9541512318</v>
      </c>
    </row>
    <row r="46" spans="1:14" ht="15" x14ac:dyDescent="0.2">
      <c r="A46" s="69" t="s">
        <v>1353</v>
      </c>
      <c r="B46" s="66"/>
      <c r="C46" s="66"/>
      <c r="D46" s="66"/>
      <c r="E46" s="66"/>
      <c r="F46" s="66"/>
      <c r="G46" s="66"/>
      <c r="H46" s="66"/>
      <c r="I46" s="66"/>
      <c r="J46" s="66"/>
      <c r="K46" s="66"/>
      <c r="L46" s="66"/>
      <c r="M46" s="66"/>
      <c r="N46" s="66"/>
    </row>
    <row r="47" spans="1:14" ht="15" x14ac:dyDescent="0.2">
      <c r="A47" s="70" t="s">
        <v>1354</v>
      </c>
      <c r="B47" s="67" t="s">
        <v>1355</v>
      </c>
      <c r="C47" s="68"/>
      <c r="D47" s="68"/>
      <c r="E47" s="68"/>
      <c r="F47" s="68"/>
      <c r="G47" s="68"/>
      <c r="H47" s="68"/>
      <c r="I47" s="68"/>
      <c r="J47" s="68"/>
      <c r="K47" s="68"/>
      <c r="L47" s="68"/>
      <c r="M47" s="68"/>
      <c r="N47" s="68"/>
    </row>
  </sheetData>
  <mergeCells count="1">
    <mergeCell ref="A8:B8"/>
  </mergeCells>
  <hyperlinks>
    <hyperlink ref="A47" r:id="rId1" display="NYC Dept. of City Planning" xr:uid="{00000000-0004-0000-1D00-000000000000}"/>
    <hyperlink ref="B47" r:id="rId2" xr:uid="{00000000-0004-0000-1D00-000001000000}"/>
  </hyperlinks>
  <pageMargins left="0.75" right="0.75" top="1" bottom="1" header="0.5" footer="0.5"/>
  <pageSetup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tabColor indexed="47"/>
  </sheetPr>
  <dimension ref="A1:AJ858"/>
  <sheetViews>
    <sheetView topLeftCell="R273" zoomScale="80" zoomScaleNormal="80" workbookViewId="0">
      <selection activeCell="Y273" sqref="Y273"/>
    </sheetView>
  </sheetViews>
  <sheetFormatPr defaultColWidth="9.140625" defaultRowHeight="12.75" x14ac:dyDescent="0.2"/>
  <cols>
    <col min="1" max="1" width="17.85546875" style="39" customWidth="1"/>
    <col min="2" max="2" width="22.140625" style="39" customWidth="1"/>
    <col min="3" max="3" width="15" style="39" customWidth="1"/>
    <col min="4" max="4" width="10.5703125" style="39" customWidth="1"/>
    <col min="5" max="15" width="10.5703125" style="77" customWidth="1"/>
    <col min="16" max="22" width="9.42578125" style="39" bestFit="1" customWidth="1"/>
    <col min="23" max="26" width="9.42578125" style="39" customWidth="1"/>
    <col min="27" max="28" width="16.5703125" style="39" customWidth="1"/>
    <col min="29" max="31" width="14.5703125" style="39" customWidth="1"/>
    <col min="32" max="33" width="13" style="39" customWidth="1"/>
    <col min="34" max="34" width="19.85546875" style="39" customWidth="1"/>
    <col min="35" max="35" width="12.42578125" style="39" bestFit="1" customWidth="1"/>
    <col min="36" max="16384" width="9.140625" style="39"/>
  </cols>
  <sheetData>
    <row r="1" spans="1:36" x14ac:dyDescent="0.2">
      <c r="A1" s="43" t="s">
        <v>1358</v>
      </c>
    </row>
    <row r="2" spans="1:36" x14ac:dyDescent="0.2">
      <c r="A2" s="43" t="s">
        <v>1359</v>
      </c>
    </row>
    <row r="3" spans="1:36" x14ac:dyDescent="0.2">
      <c r="A3" s="45"/>
      <c r="F3" s="77" t="e">
        <f>#REF!</f>
        <v>#REF!</v>
      </c>
    </row>
    <row r="4" spans="1:36" x14ac:dyDescent="0.2">
      <c r="A4" s="45" t="s">
        <v>1360</v>
      </c>
    </row>
    <row r="5" spans="1:36" x14ac:dyDescent="0.2">
      <c r="A5" s="43" t="s">
        <v>1361</v>
      </c>
      <c r="E5" s="360"/>
      <c r="F5" s="360"/>
      <c r="G5" s="360"/>
      <c r="H5" s="360"/>
      <c r="I5" s="360"/>
      <c r="J5" s="360"/>
      <c r="K5" s="360"/>
      <c r="L5" s="347"/>
      <c r="M5" s="347"/>
      <c r="N5" s="347"/>
      <c r="O5" s="347"/>
      <c r="P5" s="359"/>
      <c r="Q5" s="359"/>
      <c r="R5" s="359"/>
      <c r="S5" s="359"/>
      <c r="T5" s="359"/>
      <c r="U5" s="359"/>
      <c r="V5" s="359"/>
      <c r="W5" s="346"/>
      <c r="X5" s="346"/>
      <c r="Y5" s="346"/>
      <c r="Z5" s="346"/>
      <c r="AA5" s="346" t="s">
        <v>1362</v>
      </c>
      <c r="AB5" s="346" t="s">
        <v>622</v>
      </c>
      <c r="AC5" s="346" t="s">
        <v>1363</v>
      </c>
      <c r="AD5" s="346" t="s">
        <v>620</v>
      </c>
      <c r="AE5" s="346" t="s">
        <v>620</v>
      </c>
      <c r="AF5" s="346" t="s">
        <v>620</v>
      </c>
      <c r="AG5" s="346" t="s">
        <v>1364</v>
      </c>
    </row>
    <row r="6" spans="1:36" x14ac:dyDescent="0.2">
      <c r="A6" s="45"/>
      <c r="E6" s="360" t="s">
        <v>1365</v>
      </c>
      <c r="F6" s="360"/>
      <c r="G6" s="360"/>
      <c r="H6" s="360"/>
      <c r="I6" s="360"/>
      <c r="J6" s="360"/>
      <c r="K6" s="360"/>
      <c r="L6" s="360"/>
      <c r="M6" s="360"/>
      <c r="N6" s="360"/>
      <c r="O6" s="360"/>
      <c r="P6" s="359" t="s">
        <v>1366</v>
      </c>
      <c r="Q6" s="359"/>
      <c r="R6" s="359"/>
      <c r="S6" s="359"/>
      <c r="T6" s="359"/>
      <c r="U6" s="359"/>
      <c r="V6" s="359"/>
      <c r="W6" s="359"/>
      <c r="X6" s="359"/>
      <c r="Y6" s="359"/>
      <c r="Z6" s="359"/>
      <c r="AA6" s="346" t="s">
        <v>1367</v>
      </c>
      <c r="AB6" s="346" t="s">
        <v>1368</v>
      </c>
      <c r="AC6" s="351" t="s">
        <v>1369</v>
      </c>
      <c r="AD6" s="351" t="s">
        <v>1369</v>
      </c>
      <c r="AE6" s="351" t="s">
        <v>1370</v>
      </c>
      <c r="AF6" s="351" t="s">
        <v>1370</v>
      </c>
      <c r="AG6" s="351" t="s">
        <v>1371</v>
      </c>
    </row>
    <row r="7" spans="1:36" s="83" customFormat="1" x14ac:dyDescent="0.2">
      <c r="D7" s="55" t="s">
        <v>1372</v>
      </c>
      <c r="E7" s="84">
        <v>2005</v>
      </c>
      <c r="F7" s="84">
        <v>2010</v>
      </c>
      <c r="G7" s="84">
        <v>2015</v>
      </c>
      <c r="H7" s="84">
        <v>2020</v>
      </c>
      <c r="I7" s="84">
        <v>2025</v>
      </c>
      <c r="J7" s="84">
        <v>2030</v>
      </c>
      <c r="K7" s="84">
        <v>2035</v>
      </c>
      <c r="L7" s="84">
        <v>2040</v>
      </c>
      <c r="M7" s="84">
        <v>2045</v>
      </c>
      <c r="N7" s="84">
        <v>2050</v>
      </c>
      <c r="O7" s="84">
        <v>2055</v>
      </c>
      <c r="P7" s="81">
        <v>2005</v>
      </c>
      <c r="Q7" s="81">
        <v>2010</v>
      </c>
      <c r="R7" s="81">
        <v>2015</v>
      </c>
      <c r="S7" s="81">
        <v>2020</v>
      </c>
      <c r="T7" s="81">
        <v>2025</v>
      </c>
      <c r="U7" s="81">
        <v>2030</v>
      </c>
      <c r="V7" s="81">
        <v>2035</v>
      </c>
      <c r="W7" s="81">
        <v>2040</v>
      </c>
      <c r="X7" s="81">
        <v>2045</v>
      </c>
      <c r="Y7" s="81">
        <v>2050</v>
      </c>
      <c r="Z7" s="81">
        <v>2055</v>
      </c>
      <c r="AA7" s="81"/>
      <c r="AB7" s="81"/>
      <c r="AC7" s="81" t="s">
        <v>1373</v>
      </c>
      <c r="AD7" s="81" t="s">
        <v>1374</v>
      </c>
      <c r="AE7" s="81" t="s">
        <v>1373</v>
      </c>
      <c r="AF7" s="81" t="s">
        <v>1374</v>
      </c>
      <c r="AG7" s="81"/>
    </row>
    <row r="8" spans="1:36" x14ac:dyDescent="0.2">
      <c r="A8" s="39" t="s">
        <v>966</v>
      </c>
      <c r="B8" s="39" t="s">
        <v>1375</v>
      </c>
      <c r="C8" s="39" t="s">
        <v>1376</v>
      </c>
      <c r="D8" s="39">
        <v>2005</v>
      </c>
      <c r="E8" s="85" t="e">
        <f>#REF!*LOOKUP($C8,Costs!$C$7:$C$89,Costs!E$7:E$89)</f>
        <v>#REF!</v>
      </c>
      <c r="F8" s="85" t="e">
        <f>#REF!*LOOKUP($C8,Costs!$C$7:$C$89,Costs!F$7:F$89)</f>
        <v>#REF!</v>
      </c>
      <c r="G8" s="85" t="e">
        <f>#REF!*LOOKUP($C8,Costs!$C$7:$C$89,Costs!G$7:G$89)</f>
        <v>#REF!</v>
      </c>
      <c r="H8" s="85" t="e">
        <f>#REF!*LOOKUP($C8,Costs!$C$7:$C$89,Costs!H$7:H$89)</f>
        <v>#REF!</v>
      </c>
      <c r="I8" s="85" t="e">
        <f>#REF!*LOOKUP($C8,Costs!$C$7:$C$89,Costs!I$7:I$89)</f>
        <v>#REF!</v>
      </c>
      <c r="J8" s="85" t="e">
        <f>#REF!*LOOKUP($C8,Costs!$C$7:$C$89,Costs!J$7:J$89)</f>
        <v>#REF!</v>
      </c>
      <c r="K8" s="85" t="e">
        <f>#REF!*LOOKUP($C8,Costs!$C$7:$C$89,Costs!K$7:K$89)</f>
        <v>#REF!</v>
      </c>
      <c r="L8" s="85" t="e">
        <f>#REF!*LOOKUP($C8,Costs!$C$7:$C$89,Costs!L$7:L$89)</f>
        <v>#REF!</v>
      </c>
      <c r="M8" s="85" t="e">
        <f>#REF!*L8</f>
        <v>#REF!</v>
      </c>
      <c r="N8" s="85" t="e">
        <f>#REF!*M8</f>
        <v>#REF!</v>
      </c>
      <c r="O8" s="85" t="e">
        <f>#REF!*N8</f>
        <v>#REF!</v>
      </c>
      <c r="P8" s="86" t="e">
        <f t="shared" ref="P8:P21" si="0">E8*1/$AI$18*10^6</f>
        <v>#REF!</v>
      </c>
      <c r="Q8" s="86" t="e">
        <f t="shared" ref="Q8:Q21" si="1">F8*1/$AI$18*10^6</f>
        <v>#REF!</v>
      </c>
      <c r="R8" s="86" t="e">
        <f t="shared" ref="R8:R21" si="2">G8*1/$AI$18*10^6</f>
        <v>#REF!</v>
      </c>
      <c r="S8" s="86" t="e">
        <f t="shared" ref="S8:S21" si="3">H8*1/$AI$18*10^6</f>
        <v>#REF!</v>
      </c>
      <c r="T8" s="86" t="e">
        <f t="shared" ref="T8:T21" si="4">I8*1/$AI$18*10^6</f>
        <v>#REF!</v>
      </c>
      <c r="U8" s="86" t="e">
        <f t="shared" ref="U8:U21" si="5">J8*1/$AI$18*10^6</f>
        <v>#REF!</v>
      </c>
      <c r="V8" s="86" t="e">
        <f t="shared" ref="V8:V21" si="6">K8*1/$AI$18*10^6</f>
        <v>#REF!</v>
      </c>
      <c r="W8" s="86" t="e">
        <f t="shared" ref="W8:W21" si="7">L8*1/$AI$18*10^6</f>
        <v>#REF!</v>
      </c>
      <c r="X8" s="86" t="e">
        <f t="shared" ref="X8:Y21" si="8">W8</f>
        <v>#REF!</v>
      </c>
      <c r="Y8" s="86" t="e">
        <f t="shared" si="8"/>
        <v>#REF!</v>
      </c>
      <c r="Z8" s="86" t="e">
        <f t="shared" ref="Z8:Z21" si="9">Y8</f>
        <v>#REF!</v>
      </c>
      <c r="AA8" s="87">
        <v>400</v>
      </c>
      <c r="AB8" s="88" t="e">
        <f>AA8*#REF!/$AI$18*10^3</f>
        <v>#REF!</v>
      </c>
      <c r="AC8" s="89" t="e">
        <f>AF8/AF22*AC22</f>
        <v>#REF!</v>
      </c>
      <c r="AD8" s="89" t="e">
        <f t="shared" ref="AD8:AD53" si="10">AC8/($AI$11*$AI$15*10 ^ 9)</f>
        <v>#REF!</v>
      </c>
      <c r="AE8" s="89" t="e">
        <f t="shared" ref="AE8:AE21" si="11">AF8/AD8*AC8</f>
        <v>#REF!</v>
      </c>
      <c r="AF8" s="89">
        <v>0.1477</v>
      </c>
      <c r="AG8" s="89">
        <v>0</v>
      </c>
      <c r="AH8" s="90" t="s">
        <v>1047</v>
      </c>
    </row>
    <row r="9" spans="1:36" x14ac:dyDescent="0.2">
      <c r="A9" s="91" t="s">
        <v>968</v>
      </c>
      <c r="B9" s="349" t="s">
        <v>1377</v>
      </c>
      <c r="C9" s="39" t="s">
        <v>1378</v>
      </c>
      <c r="D9" s="39">
        <v>2005</v>
      </c>
      <c r="E9" s="85" t="e">
        <f>#REF!*LOOKUP($C9,Costs!$C$7:$C$89,Costs!E$7:E$89)</f>
        <v>#REF!</v>
      </c>
      <c r="F9" s="85" t="e">
        <f>#REF!*LOOKUP($C9,Costs!$C$7:$C$89,Costs!F$7:F$89)</f>
        <v>#REF!</v>
      </c>
      <c r="G9" s="85" t="e">
        <f>#REF!*LOOKUP($C9,Costs!$C$7:$C$89,Costs!G$7:G$89)</f>
        <v>#REF!</v>
      </c>
      <c r="H9" s="85" t="e">
        <f>#REF!*LOOKUP($C9,Costs!$C$7:$C$89,Costs!H$7:H$89)</f>
        <v>#REF!</v>
      </c>
      <c r="I9" s="85" t="e">
        <f>#REF!*LOOKUP($C9,Costs!$C$7:$C$89,Costs!I$7:I$89)</f>
        <v>#REF!</v>
      </c>
      <c r="J9" s="85" t="e">
        <f>#REF!*LOOKUP($C9,Costs!$C$7:$C$89,Costs!J$7:J$89)</f>
        <v>#REF!</v>
      </c>
      <c r="K9" s="85" t="e">
        <f>#REF!*LOOKUP($C9,Costs!$C$7:$C$89,Costs!K$7:K$89)</f>
        <v>#REF!</v>
      </c>
      <c r="L9" s="85" t="e">
        <f>#REF!*LOOKUP($C9,Costs!$C$7:$C$89,Costs!L$7:L$89)</f>
        <v>#REF!</v>
      </c>
      <c r="M9" s="85" t="e">
        <f>#REF!*L9</f>
        <v>#REF!</v>
      </c>
      <c r="N9" s="85" t="e">
        <f>#REF!*M9</f>
        <v>#REF!</v>
      </c>
      <c r="O9" s="85" t="e">
        <f>#REF!*N9</f>
        <v>#REF!</v>
      </c>
      <c r="P9" s="86" t="e">
        <f t="shared" si="0"/>
        <v>#REF!</v>
      </c>
      <c r="Q9" s="86" t="e">
        <f t="shared" si="1"/>
        <v>#REF!</v>
      </c>
      <c r="R9" s="86" t="e">
        <f t="shared" si="2"/>
        <v>#REF!</v>
      </c>
      <c r="S9" s="86" t="e">
        <f t="shared" si="3"/>
        <v>#REF!</v>
      </c>
      <c r="T9" s="86" t="e">
        <f t="shared" si="4"/>
        <v>#REF!</v>
      </c>
      <c r="U9" s="86" t="e">
        <f t="shared" si="5"/>
        <v>#REF!</v>
      </c>
      <c r="V9" s="86" t="e">
        <f t="shared" si="6"/>
        <v>#REF!</v>
      </c>
      <c r="W9" s="86" t="e">
        <f t="shared" si="7"/>
        <v>#REF!</v>
      </c>
      <c r="X9" s="86" t="e">
        <f t="shared" si="8"/>
        <v>#REF!</v>
      </c>
      <c r="Y9" s="86" t="e">
        <f t="shared" si="8"/>
        <v>#REF!</v>
      </c>
      <c r="Z9" s="86" t="e">
        <f t="shared" si="9"/>
        <v>#REF!</v>
      </c>
      <c r="AA9" s="87">
        <v>400</v>
      </c>
      <c r="AB9" s="88" t="e">
        <f>AA9*#REF!/$AI$18*10^3</f>
        <v>#REF!</v>
      </c>
      <c r="AC9" s="89" t="e">
        <f>AF9/AF42*AC42</f>
        <v>#REF!</v>
      </c>
      <c r="AD9" s="89" t="e">
        <f t="shared" si="10"/>
        <v>#REF!</v>
      </c>
      <c r="AE9" s="89" t="e">
        <f t="shared" si="11"/>
        <v>#REF!</v>
      </c>
      <c r="AF9" s="89">
        <v>0.18210000000000001</v>
      </c>
      <c r="AG9" s="89">
        <v>0</v>
      </c>
    </row>
    <row r="10" spans="1:36" x14ac:dyDescent="0.2">
      <c r="A10" s="91" t="s">
        <v>970</v>
      </c>
      <c r="B10" s="349" t="s">
        <v>1379</v>
      </c>
      <c r="C10" s="39" t="s">
        <v>1380</v>
      </c>
      <c r="D10" s="39">
        <v>2005</v>
      </c>
      <c r="E10" s="85" t="e">
        <f>#REF!*LOOKUP($C10,Costs!$C$7:$C$89,Costs!E$7:E$89)</f>
        <v>#REF!</v>
      </c>
      <c r="F10" s="85" t="e">
        <f>#REF!*LOOKUP($C10,Costs!$C$7:$C$89,Costs!F$7:F$89)</f>
        <v>#REF!</v>
      </c>
      <c r="G10" s="85" t="e">
        <f>#REF!*LOOKUP($C10,Costs!$C$7:$C$89,Costs!G$7:G$89)</f>
        <v>#REF!</v>
      </c>
      <c r="H10" s="85" t="e">
        <f>#REF!*LOOKUP($C10,Costs!$C$7:$C$89,Costs!H$7:H$89)</f>
        <v>#REF!</v>
      </c>
      <c r="I10" s="85" t="e">
        <f>#REF!*LOOKUP($C10,Costs!$C$7:$C$89,Costs!I$7:I$89)</f>
        <v>#REF!</v>
      </c>
      <c r="J10" s="85" t="e">
        <f>#REF!*LOOKUP($C10,Costs!$C$7:$C$89,Costs!J$7:J$89)</f>
        <v>#REF!</v>
      </c>
      <c r="K10" s="85" t="e">
        <f>#REF!*LOOKUP($C10,Costs!$C$7:$C$89,Costs!K$7:K$89)</f>
        <v>#REF!</v>
      </c>
      <c r="L10" s="85" t="e">
        <f>#REF!*LOOKUP($C10,Costs!$C$7:$C$89,Costs!L$7:L$89)</f>
        <v>#REF!</v>
      </c>
      <c r="M10" s="85" t="e">
        <f>#REF!*L10</f>
        <v>#REF!</v>
      </c>
      <c r="N10" s="85" t="e">
        <f>#REF!*M10</f>
        <v>#REF!</v>
      </c>
      <c r="O10" s="85" t="e">
        <f>#REF!*N10</f>
        <v>#REF!</v>
      </c>
      <c r="P10" s="86" t="e">
        <f t="shared" si="0"/>
        <v>#REF!</v>
      </c>
      <c r="Q10" s="86" t="e">
        <f t="shared" si="1"/>
        <v>#REF!</v>
      </c>
      <c r="R10" s="86" t="e">
        <f t="shared" si="2"/>
        <v>#REF!</v>
      </c>
      <c r="S10" s="86" t="e">
        <f t="shared" si="3"/>
        <v>#REF!</v>
      </c>
      <c r="T10" s="86" t="e">
        <f t="shared" si="4"/>
        <v>#REF!</v>
      </c>
      <c r="U10" s="86" t="e">
        <f t="shared" si="5"/>
        <v>#REF!</v>
      </c>
      <c r="V10" s="86" t="e">
        <f t="shared" si="6"/>
        <v>#REF!</v>
      </c>
      <c r="W10" s="86" t="e">
        <f t="shared" si="7"/>
        <v>#REF!</v>
      </c>
      <c r="X10" s="86" t="e">
        <f t="shared" si="8"/>
        <v>#REF!</v>
      </c>
      <c r="Y10" s="86" t="e">
        <f t="shared" si="8"/>
        <v>#REF!</v>
      </c>
      <c r="Z10" s="86" t="e">
        <f t="shared" si="9"/>
        <v>#REF!</v>
      </c>
      <c r="AA10" s="87">
        <v>450</v>
      </c>
      <c r="AB10" s="88" t="e">
        <f>AA10*#REF!/$AI$18*10^3</f>
        <v>#REF!</v>
      </c>
      <c r="AC10" s="89" t="e">
        <f>AF10/AF186*AC186</f>
        <v>#REF!</v>
      </c>
      <c r="AD10" s="89" t="e">
        <f t="shared" si="10"/>
        <v>#REF!</v>
      </c>
      <c r="AE10" s="89" t="e">
        <f t="shared" si="11"/>
        <v>#REF!</v>
      </c>
      <c r="AF10" s="89">
        <v>0.17519999999999999</v>
      </c>
      <c r="AG10" s="89">
        <v>0</v>
      </c>
    </row>
    <row r="11" spans="1:36" x14ac:dyDescent="0.2">
      <c r="A11" s="91" t="s">
        <v>972</v>
      </c>
      <c r="B11" s="349" t="s">
        <v>1381</v>
      </c>
      <c r="C11" s="39" t="s">
        <v>1382</v>
      </c>
      <c r="D11" s="39">
        <v>2005</v>
      </c>
      <c r="E11" s="85" t="e">
        <f>#REF!*LOOKUP($C11,Costs!$C$7:$C$89,Costs!E$7:E$89)</f>
        <v>#REF!</v>
      </c>
      <c r="F11" s="85" t="e">
        <f>#REF!*LOOKUP($C11,Costs!$C$7:$C$89,Costs!F$7:F$89)</f>
        <v>#REF!</v>
      </c>
      <c r="G11" s="85" t="e">
        <f>#REF!*LOOKUP($C11,Costs!$C$7:$C$89,Costs!G$7:G$89)</f>
        <v>#REF!</v>
      </c>
      <c r="H11" s="85" t="e">
        <f>#REF!*LOOKUP($C11,Costs!$C$7:$C$89,Costs!H$7:H$89)</f>
        <v>#REF!</v>
      </c>
      <c r="I11" s="85" t="e">
        <f>#REF!*LOOKUP($C11,Costs!$C$7:$C$89,Costs!I$7:I$89)</f>
        <v>#REF!</v>
      </c>
      <c r="J11" s="85" t="e">
        <f>#REF!*LOOKUP($C11,Costs!$C$7:$C$89,Costs!J$7:J$89)</f>
        <v>#REF!</v>
      </c>
      <c r="K11" s="85" t="e">
        <f>#REF!*LOOKUP($C11,Costs!$C$7:$C$89,Costs!K$7:K$89)</f>
        <v>#REF!</v>
      </c>
      <c r="L11" s="85" t="e">
        <f>#REF!*LOOKUP($C11,Costs!$C$7:$C$89,Costs!L$7:L$89)</f>
        <v>#REF!</v>
      </c>
      <c r="M11" s="85" t="e">
        <f>#REF!*L11</f>
        <v>#REF!</v>
      </c>
      <c r="N11" s="85" t="e">
        <f>#REF!*M11</f>
        <v>#REF!</v>
      </c>
      <c r="O11" s="85" t="e">
        <f>#REF!*N11</f>
        <v>#REF!</v>
      </c>
      <c r="P11" s="86" t="e">
        <f t="shared" si="0"/>
        <v>#REF!</v>
      </c>
      <c r="Q11" s="86" t="e">
        <f t="shared" si="1"/>
        <v>#REF!</v>
      </c>
      <c r="R11" s="86" t="e">
        <f t="shared" si="2"/>
        <v>#REF!</v>
      </c>
      <c r="S11" s="86" t="e">
        <f t="shared" si="3"/>
        <v>#REF!</v>
      </c>
      <c r="T11" s="86" t="e">
        <f t="shared" si="4"/>
        <v>#REF!</v>
      </c>
      <c r="U11" s="86" t="e">
        <f t="shared" si="5"/>
        <v>#REF!</v>
      </c>
      <c r="V11" s="86" t="e">
        <f t="shared" si="6"/>
        <v>#REF!</v>
      </c>
      <c r="W11" s="86" t="e">
        <f t="shared" si="7"/>
        <v>#REF!</v>
      </c>
      <c r="X11" s="86" t="e">
        <f t="shared" si="8"/>
        <v>#REF!</v>
      </c>
      <c r="Y11" s="86" t="e">
        <f t="shared" si="8"/>
        <v>#REF!</v>
      </c>
      <c r="Z11" s="86" t="e">
        <f t="shared" si="9"/>
        <v>#REF!</v>
      </c>
      <c r="AA11" s="87">
        <v>450</v>
      </c>
      <c r="AB11" s="88" t="e">
        <f>AA11*#REF!/$AI$18*10^3</f>
        <v>#REF!</v>
      </c>
      <c r="AC11" s="89" t="e">
        <f>AF11/AF145*AC145</f>
        <v>#REF!</v>
      </c>
      <c r="AD11" s="89" t="e">
        <f t="shared" si="10"/>
        <v>#REF!</v>
      </c>
      <c r="AE11" s="89" t="e">
        <f t="shared" si="11"/>
        <v>#REF!</v>
      </c>
      <c r="AF11" s="89">
        <v>0.15840000000000001</v>
      </c>
      <c r="AG11" s="89">
        <v>0</v>
      </c>
      <c r="AH11" s="39" t="s">
        <v>1115</v>
      </c>
      <c r="AI11" s="39">
        <v>0.125</v>
      </c>
      <c r="AJ11" s="39" t="s">
        <v>1116</v>
      </c>
    </row>
    <row r="12" spans="1:36" x14ac:dyDescent="0.2">
      <c r="A12" s="91" t="s">
        <v>976</v>
      </c>
      <c r="B12" s="349" t="s">
        <v>1383</v>
      </c>
      <c r="C12" s="39" t="s">
        <v>1384</v>
      </c>
      <c r="D12" s="39">
        <v>2005</v>
      </c>
      <c r="E12" s="85" t="e">
        <f>#REF!*LOOKUP($C12,Costs!$C$7:$C$89,Costs!E$7:E$89)</f>
        <v>#REF!</v>
      </c>
      <c r="F12" s="85" t="e">
        <f>#REF!*LOOKUP($C12,Costs!$C$7:$C$89,Costs!F$7:F$89)</f>
        <v>#REF!</v>
      </c>
      <c r="G12" s="85" t="e">
        <f>#REF!*LOOKUP($C12,Costs!$C$7:$C$89,Costs!G$7:G$89)</f>
        <v>#REF!</v>
      </c>
      <c r="H12" s="85" t="e">
        <f>#REF!*LOOKUP($C12,Costs!$C$7:$C$89,Costs!H$7:H$89)</f>
        <v>#REF!</v>
      </c>
      <c r="I12" s="85" t="e">
        <f>#REF!*LOOKUP($C12,Costs!$C$7:$C$89,Costs!I$7:I$89)</f>
        <v>#REF!</v>
      </c>
      <c r="J12" s="85" t="e">
        <f>#REF!*LOOKUP($C12,Costs!$C$7:$C$89,Costs!J$7:J$89)</f>
        <v>#REF!</v>
      </c>
      <c r="K12" s="85" t="e">
        <f>#REF!*LOOKUP($C12,Costs!$C$7:$C$89,Costs!K$7:K$89)</f>
        <v>#REF!</v>
      </c>
      <c r="L12" s="85" t="e">
        <f>#REF!*LOOKUP($C12,Costs!$C$7:$C$89,Costs!L$7:L$89)</f>
        <v>#REF!</v>
      </c>
      <c r="M12" s="85" t="e">
        <f>#REF!*L12</f>
        <v>#REF!</v>
      </c>
      <c r="N12" s="85" t="e">
        <f>#REF!*M12</f>
        <v>#REF!</v>
      </c>
      <c r="O12" s="85" t="e">
        <f>#REF!*N12</f>
        <v>#REF!</v>
      </c>
      <c r="P12" s="86" t="e">
        <f t="shared" si="0"/>
        <v>#REF!</v>
      </c>
      <c r="Q12" s="86" t="e">
        <f t="shared" si="1"/>
        <v>#REF!</v>
      </c>
      <c r="R12" s="86" t="e">
        <f t="shared" si="2"/>
        <v>#REF!</v>
      </c>
      <c r="S12" s="86" t="e">
        <f t="shared" si="3"/>
        <v>#REF!</v>
      </c>
      <c r="T12" s="86" t="e">
        <f t="shared" si="4"/>
        <v>#REF!</v>
      </c>
      <c r="U12" s="86" t="e">
        <f t="shared" si="5"/>
        <v>#REF!</v>
      </c>
      <c r="V12" s="86" t="e">
        <f t="shared" si="6"/>
        <v>#REF!</v>
      </c>
      <c r="W12" s="86" t="e">
        <f t="shared" si="7"/>
        <v>#REF!</v>
      </c>
      <c r="X12" s="86" t="e">
        <f t="shared" si="8"/>
        <v>#REF!</v>
      </c>
      <c r="Y12" s="86" t="e">
        <f t="shared" si="8"/>
        <v>#REF!</v>
      </c>
      <c r="Z12" s="86" t="e">
        <f t="shared" si="9"/>
        <v>#REF!</v>
      </c>
      <c r="AA12" s="87">
        <v>450</v>
      </c>
      <c r="AB12" s="88" t="e">
        <f>AA12*#REF!/$AI$18*10^3</f>
        <v>#REF!</v>
      </c>
      <c r="AC12" s="89">
        <f>AF12/AF483*AC483</f>
        <v>22.801848985249077</v>
      </c>
      <c r="AD12" s="89">
        <f t="shared" si="10"/>
        <v>0.17289583859244689</v>
      </c>
      <c r="AE12" s="89">
        <f t="shared" si="11"/>
        <v>19.149266399999995</v>
      </c>
      <c r="AF12" s="89">
        <v>0.1452</v>
      </c>
      <c r="AG12" s="89">
        <v>0</v>
      </c>
      <c r="AH12" s="39" t="s">
        <v>1117</v>
      </c>
      <c r="AI12" s="39">
        <v>0.13800000000000001</v>
      </c>
      <c r="AJ12" s="39" t="s">
        <v>1118</v>
      </c>
    </row>
    <row r="13" spans="1:36" x14ac:dyDescent="0.2">
      <c r="A13" s="91" t="s">
        <v>974</v>
      </c>
      <c r="B13" s="349" t="s">
        <v>1385</v>
      </c>
      <c r="C13" s="39" t="s">
        <v>1386</v>
      </c>
      <c r="D13" s="39">
        <v>2005</v>
      </c>
      <c r="E13" s="85" t="e">
        <f>#REF!*LOOKUP($C13,Costs!$C$7:$C$89,Costs!E$7:E$89)</f>
        <v>#REF!</v>
      </c>
      <c r="F13" s="85" t="e">
        <f>#REF!*LOOKUP($C13,Costs!$C$7:$C$89,Costs!F$7:F$89)</f>
        <v>#REF!</v>
      </c>
      <c r="G13" s="85" t="e">
        <f>#REF!*LOOKUP($C13,Costs!$C$7:$C$89,Costs!G$7:G$89)</f>
        <v>#REF!</v>
      </c>
      <c r="H13" s="85" t="e">
        <f>#REF!*LOOKUP($C13,Costs!$C$7:$C$89,Costs!H$7:H$89)</f>
        <v>#REF!</v>
      </c>
      <c r="I13" s="85" t="e">
        <f>#REF!*LOOKUP($C13,Costs!$C$7:$C$89,Costs!I$7:I$89)</f>
        <v>#REF!</v>
      </c>
      <c r="J13" s="85" t="e">
        <f>#REF!*LOOKUP($C13,Costs!$C$7:$C$89,Costs!J$7:J$89)</f>
        <v>#REF!</v>
      </c>
      <c r="K13" s="85" t="e">
        <f>#REF!*LOOKUP($C13,Costs!$C$7:$C$89,Costs!K$7:K$89)</f>
        <v>#REF!</v>
      </c>
      <c r="L13" s="85" t="e">
        <f>#REF!*LOOKUP($C13,Costs!$C$7:$C$89,Costs!L$7:L$89)</f>
        <v>#REF!</v>
      </c>
      <c r="M13" s="85" t="e">
        <f>#REF!*L13</f>
        <v>#REF!</v>
      </c>
      <c r="N13" s="85" t="e">
        <f>#REF!*M13</f>
        <v>#REF!</v>
      </c>
      <c r="O13" s="85" t="e">
        <f>#REF!*N13</f>
        <v>#REF!</v>
      </c>
      <c r="P13" s="86" t="e">
        <f t="shared" si="0"/>
        <v>#REF!</v>
      </c>
      <c r="Q13" s="86" t="e">
        <f t="shared" si="1"/>
        <v>#REF!</v>
      </c>
      <c r="R13" s="86" t="e">
        <f t="shared" si="2"/>
        <v>#REF!</v>
      </c>
      <c r="S13" s="86" t="e">
        <f t="shared" si="3"/>
        <v>#REF!</v>
      </c>
      <c r="T13" s="86" t="e">
        <f t="shared" si="4"/>
        <v>#REF!</v>
      </c>
      <c r="U13" s="86" t="e">
        <f t="shared" si="5"/>
        <v>#REF!</v>
      </c>
      <c r="V13" s="86" t="e">
        <f t="shared" si="6"/>
        <v>#REF!</v>
      </c>
      <c r="W13" s="86" t="e">
        <f t="shared" si="7"/>
        <v>#REF!</v>
      </c>
      <c r="X13" s="86" t="e">
        <f t="shared" si="8"/>
        <v>#REF!</v>
      </c>
      <c r="Y13" s="86" t="e">
        <f t="shared" si="8"/>
        <v>#REF!</v>
      </c>
      <c r="Z13" s="86" t="e">
        <f t="shared" si="9"/>
        <v>#REF!</v>
      </c>
      <c r="AA13" s="87">
        <v>450</v>
      </c>
      <c r="AB13" s="88" t="e">
        <f>AA13*#REF!/$AI$18*10^3</f>
        <v>#REF!</v>
      </c>
      <c r="AC13" s="89">
        <f>AF13/AF568*AC568</f>
        <v>19.048652079274884</v>
      </c>
      <c r="AD13" s="89">
        <f t="shared" si="10"/>
        <v>0.14443708830071494</v>
      </c>
      <c r="AE13" s="89">
        <f t="shared" si="11"/>
        <v>15.997286599999997</v>
      </c>
      <c r="AF13" s="89">
        <v>0.12130000000000001</v>
      </c>
      <c r="AG13" s="89">
        <v>0</v>
      </c>
      <c r="AH13" s="39" t="s">
        <v>1119</v>
      </c>
      <c r="AI13" s="39">
        <v>9.4E-2</v>
      </c>
      <c r="AJ13" s="39" t="s">
        <v>1118</v>
      </c>
    </row>
    <row r="14" spans="1:36" x14ac:dyDescent="0.2">
      <c r="A14" s="91" t="s">
        <v>978</v>
      </c>
      <c r="B14" s="349" t="s">
        <v>1387</v>
      </c>
      <c r="C14" s="39" t="s">
        <v>1388</v>
      </c>
      <c r="D14" s="39">
        <v>2005</v>
      </c>
      <c r="E14" s="85" t="e">
        <f>#REF!*LOOKUP($C14,Costs!$C$7:$C$89,Costs!E$7:E$89)</f>
        <v>#REF!</v>
      </c>
      <c r="F14" s="85" t="e">
        <f>#REF!*LOOKUP($C14,Costs!$C$7:$C$89,Costs!F$7:F$89)</f>
        <v>#REF!</v>
      </c>
      <c r="G14" s="85" t="e">
        <f>#REF!*LOOKUP($C14,Costs!$C$7:$C$89,Costs!G$7:G$89)</f>
        <v>#REF!</v>
      </c>
      <c r="H14" s="85" t="e">
        <f>#REF!*LOOKUP($C14,Costs!$C$7:$C$89,Costs!H$7:H$89)</f>
        <v>#REF!</v>
      </c>
      <c r="I14" s="85" t="e">
        <f>#REF!*LOOKUP($C14,Costs!$C$7:$C$89,Costs!I$7:I$89)</f>
        <v>#REF!</v>
      </c>
      <c r="J14" s="85" t="e">
        <f>#REF!*LOOKUP($C14,Costs!$C$7:$C$89,Costs!J$7:J$89)</f>
        <v>#REF!</v>
      </c>
      <c r="K14" s="85" t="e">
        <f>#REF!*LOOKUP($C14,Costs!$C$7:$C$89,Costs!K$7:K$89)</f>
        <v>#REF!</v>
      </c>
      <c r="L14" s="85" t="e">
        <f>#REF!*LOOKUP($C14,Costs!$C$7:$C$89,Costs!L$7:L$89)</f>
        <v>#REF!</v>
      </c>
      <c r="M14" s="85" t="e">
        <f>#REF!*L14</f>
        <v>#REF!</v>
      </c>
      <c r="N14" s="85" t="e">
        <f>#REF!*M14</f>
        <v>#REF!</v>
      </c>
      <c r="O14" s="85" t="e">
        <f>#REF!*N14</f>
        <v>#REF!</v>
      </c>
      <c r="P14" s="86" t="e">
        <f t="shared" si="0"/>
        <v>#REF!</v>
      </c>
      <c r="Q14" s="86" t="e">
        <f t="shared" si="1"/>
        <v>#REF!</v>
      </c>
      <c r="R14" s="86" t="e">
        <f t="shared" si="2"/>
        <v>#REF!</v>
      </c>
      <c r="S14" s="86" t="e">
        <f t="shared" si="3"/>
        <v>#REF!</v>
      </c>
      <c r="T14" s="86" t="e">
        <f t="shared" si="4"/>
        <v>#REF!</v>
      </c>
      <c r="U14" s="86" t="e">
        <f t="shared" si="5"/>
        <v>#REF!</v>
      </c>
      <c r="V14" s="86" t="e">
        <f t="shared" si="6"/>
        <v>#REF!</v>
      </c>
      <c r="W14" s="86" t="e">
        <f t="shared" si="7"/>
        <v>#REF!</v>
      </c>
      <c r="X14" s="86" t="e">
        <f t="shared" si="8"/>
        <v>#REF!</v>
      </c>
      <c r="Y14" s="86" t="e">
        <f t="shared" si="8"/>
        <v>#REF!</v>
      </c>
      <c r="Z14" s="86" t="e">
        <f t="shared" si="9"/>
        <v>#REF!</v>
      </c>
      <c r="AA14" s="87">
        <v>450</v>
      </c>
      <c r="AB14" s="88" t="e">
        <f>AA14*#REF!/$AI$18*10^3</f>
        <v>#REF!</v>
      </c>
      <c r="AC14" s="89" t="e">
        <f>AF14/AF262*AC262</f>
        <v>#REF!</v>
      </c>
      <c r="AD14" s="89" t="e">
        <f t="shared" si="10"/>
        <v>#REF!</v>
      </c>
      <c r="AE14" s="89" t="e">
        <f t="shared" si="11"/>
        <v>#REF!</v>
      </c>
      <c r="AF14" s="89">
        <v>0.15759999999999999</v>
      </c>
      <c r="AG14" s="89">
        <v>0</v>
      </c>
    </row>
    <row r="15" spans="1:36" x14ac:dyDescent="0.2">
      <c r="A15" s="91" t="s">
        <v>980</v>
      </c>
      <c r="B15" s="349" t="s">
        <v>1389</v>
      </c>
      <c r="C15" s="39" t="s">
        <v>1390</v>
      </c>
      <c r="D15" s="39">
        <v>2005</v>
      </c>
      <c r="E15" s="85" t="e">
        <f>#REF!*LOOKUP($C15,Costs!$C$7:$C$89,Costs!E$7:E$89)</f>
        <v>#REF!</v>
      </c>
      <c r="F15" s="85" t="e">
        <f>#REF!*LOOKUP($C15,Costs!$C$7:$C$89,Costs!F$7:F$89)</f>
        <v>#REF!</v>
      </c>
      <c r="G15" s="85" t="e">
        <f>#REF!*LOOKUP($C15,Costs!$C$7:$C$89,Costs!G$7:G$89)</f>
        <v>#REF!</v>
      </c>
      <c r="H15" s="85" t="e">
        <f>#REF!*LOOKUP($C15,Costs!$C$7:$C$89,Costs!H$7:H$89)</f>
        <v>#REF!</v>
      </c>
      <c r="I15" s="85" t="e">
        <f>#REF!*LOOKUP($C15,Costs!$C$7:$C$89,Costs!I$7:I$89)</f>
        <v>#REF!</v>
      </c>
      <c r="J15" s="85" t="e">
        <f>#REF!*LOOKUP($C15,Costs!$C$7:$C$89,Costs!J$7:J$89)</f>
        <v>#REF!</v>
      </c>
      <c r="K15" s="85" t="e">
        <f>#REF!*LOOKUP($C15,Costs!$C$7:$C$89,Costs!K$7:K$89)</f>
        <v>#REF!</v>
      </c>
      <c r="L15" s="85" t="e">
        <f>#REF!*LOOKUP($C15,Costs!$C$7:$C$89,Costs!L$7:L$89)</f>
        <v>#REF!</v>
      </c>
      <c r="M15" s="85" t="e">
        <f>#REF!*L15</f>
        <v>#REF!</v>
      </c>
      <c r="N15" s="85" t="e">
        <f>#REF!*M15</f>
        <v>#REF!</v>
      </c>
      <c r="O15" s="85" t="e">
        <f>#REF!*N15</f>
        <v>#REF!</v>
      </c>
      <c r="P15" s="86" t="e">
        <f t="shared" si="0"/>
        <v>#REF!</v>
      </c>
      <c r="Q15" s="86" t="e">
        <f t="shared" si="1"/>
        <v>#REF!</v>
      </c>
      <c r="R15" s="86" t="e">
        <f t="shared" si="2"/>
        <v>#REF!</v>
      </c>
      <c r="S15" s="86" t="e">
        <f t="shared" si="3"/>
        <v>#REF!</v>
      </c>
      <c r="T15" s="86" t="e">
        <f t="shared" si="4"/>
        <v>#REF!</v>
      </c>
      <c r="U15" s="86" t="e">
        <f t="shared" si="5"/>
        <v>#REF!</v>
      </c>
      <c r="V15" s="86" t="e">
        <f t="shared" si="6"/>
        <v>#REF!</v>
      </c>
      <c r="W15" s="86" t="e">
        <f t="shared" si="7"/>
        <v>#REF!</v>
      </c>
      <c r="X15" s="86" t="e">
        <f t="shared" si="8"/>
        <v>#REF!</v>
      </c>
      <c r="Y15" s="86" t="e">
        <f t="shared" si="8"/>
        <v>#REF!</v>
      </c>
      <c r="Z15" s="86" t="e">
        <f t="shared" si="9"/>
        <v>#REF!</v>
      </c>
      <c r="AA15" s="87">
        <v>500</v>
      </c>
      <c r="AB15" s="88" t="e">
        <f>AA15*#REF!/$AI$18*10^3</f>
        <v>#REF!</v>
      </c>
      <c r="AC15" s="89" t="e">
        <f>AF15/AF389*AC389</f>
        <v>#REF!</v>
      </c>
      <c r="AD15" s="89" t="e">
        <f t="shared" si="10"/>
        <v>#REF!</v>
      </c>
      <c r="AE15" s="89" t="e">
        <f t="shared" si="11"/>
        <v>#REF!</v>
      </c>
      <c r="AF15" s="89">
        <v>0.13009999999999999</v>
      </c>
      <c r="AG15" s="89">
        <v>0</v>
      </c>
      <c r="AH15" s="39" t="s">
        <v>1122</v>
      </c>
      <c r="AI15" s="39">
        <f>1055.056*10 ^ 6/10 ^15</f>
        <v>1.0550559999999999E-6</v>
      </c>
      <c r="AJ15" s="39" t="s">
        <v>1123</v>
      </c>
    </row>
    <row r="16" spans="1:36" x14ac:dyDescent="0.2">
      <c r="A16" s="91" t="s">
        <v>982</v>
      </c>
      <c r="B16" s="349" t="s">
        <v>1391</v>
      </c>
      <c r="C16" s="39" t="s">
        <v>1392</v>
      </c>
      <c r="D16" s="39">
        <v>2005</v>
      </c>
      <c r="E16" s="85" t="e">
        <f>#REF!*LOOKUP($C16,Costs!$C$7:$C$89,Costs!E$7:E$89)</f>
        <v>#REF!</v>
      </c>
      <c r="F16" s="85" t="e">
        <f>#REF!*LOOKUP($C16,Costs!$C$7:$C$89,Costs!F$7:F$89)</f>
        <v>#REF!</v>
      </c>
      <c r="G16" s="85" t="e">
        <f>#REF!*LOOKUP($C16,Costs!$C$7:$C$89,Costs!G$7:G$89)</f>
        <v>#REF!</v>
      </c>
      <c r="H16" s="85" t="e">
        <f>#REF!*LOOKUP($C16,Costs!$C$7:$C$89,Costs!H$7:H$89)</f>
        <v>#REF!</v>
      </c>
      <c r="I16" s="85" t="e">
        <f>#REF!*LOOKUP($C16,Costs!$C$7:$C$89,Costs!I$7:I$89)</f>
        <v>#REF!</v>
      </c>
      <c r="J16" s="85" t="e">
        <f>#REF!*LOOKUP($C16,Costs!$C$7:$C$89,Costs!J$7:J$89)</f>
        <v>#REF!</v>
      </c>
      <c r="K16" s="85" t="e">
        <f>#REF!*LOOKUP($C16,Costs!$C$7:$C$89,Costs!K$7:K$89)</f>
        <v>#REF!</v>
      </c>
      <c r="L16" s="85" t="e">
        <f>#REF!*LOOKUP($C16,Costs!$C$7:$C$89,Costs!L$7:L$89)</f>
        <v>#REF!</v>
      </c>
      <c r="M16" s="85" t="e">
        <f>#REF!*L16</f>
        <v>#REF!</v>
      </c>
      <c r="N16" s="85" t="e">
        <f>#REF!*M16</f>
        <v>#REF!</v>
      </c>
      <c r="O16" s="85" t="e">
        <f>#REF!*N16</f>
        <v>#REF!</v>
      </c>
      <c r="P16" s="86" t="e">
        <f t="shared" si="0"/>
        <v>#REF!</v>
      </c>
      <c r="Q16" s="86" t="e">
        <f t="shared" si="1"/>
        <v>#REF!</v>
      </c>
      <c r="R16" s="86" t="e">
        <f t="shared" si="2"/>
        <v>#REF!</v>
      </c>
      <c r="S16" s="86" t="e">
        <f t="shared" si="3"/>
        <v>#REF!</v>
      </c>
      <c r="T16" s="86" t="e">
        <f t="shared" si="4"/>
        <v>#REF!</v>
      </c>
      <c r="U16" s="86" t="e">
        <f t="shared" si="5"/>
        <v>#REF!</v>
      </c>
      <c r="V16" s="86" t="e">
        <f t="shared" si="6"/>
        <v>#REF!</v>
      </c>
      <c r="W16" s="86" t="e">
        <f t="shared" si="7"/>
        <v>#REF!</v>
      </c>
      <c r="X16" s="86" t="e">
        <f t="shared" si="8"/>
        <v>#REF!</v>
      </c>
      <c r="Y16" s="86" t="e">
        <f t="shared" si="8"/>
        <v>#REF!</v>
      </c>
      <c r="Z16" s="86" t="e">
        <f t="shared" si="9"/>
        <v>#REF!</v>
      </c>
      <c r="AA16" s="87">
        <v>500</v>
      </c>
      <c r="AB16" s="88" t="e">
        <f>AA16*#REF!/$AI$18*10^3</f>
        <v>#REF!</v>
      </c>
      <c r="AC16" s="89" t="e">
        <f>AF16/AF422*AC422</f>
        <v>#REF!</v>
      </c>
      <c r="AD16" s="89" t="e">
        <f t="shared" si="10"/>
        <v>#REF!</v>
      </c>
      <c r="AE16" s="89" t="e">
        <f t="shared" si="11"/>
        <v>#REF!</v>
      </c>
      <c r="AF16" s="89">
        <v>0.13639999999999999</v>
      </c>
      <c r="AG16" s="89">
        <v>0</v>
      </c>
    </row>
    <row r="17" spans="1:36" x14ac:dyDescent="0.2">
      <c r="A17" s="91" t="s">
        <v>1393</v>
      </c>
      <c r="B17" s="349" t="s">
        <v>1394</v>
      </c>
      <c r="C17" s="50" t="s">
        <v>1395</v>
      </c>
      <c r="D17" s="39">
        <v>2005</v>
      </c>
      <c r="E17" s="85" t="e">
        <f>#REF!*LOOKUP($C17,Costs!$C$7:$C$89,Costs!E$7:E$89)</f>
        <v>#REF!</v>
      </c>
      <c r="F17" s="85" t="e">
        <f>#REF!*LOOKUP($C17,Costs!$C$7:$C$89,Costs!F$7:F$89)</f>
        <v>#REF!</v>
      </c>
      <c r="G17" s="85" t="e">
        <f>#REF!*LOOKUP($C17,Costs!$C$7:$C$89,Costs!G$7:G$89)</f>
        <v>#REF!</v>
      </c>
      <c r="H17" s="85" t="e">
        <f>#REF!*LOOKUP($C17,Costs!$C$7:$C$89,Costs!H$7:H$89)</f>
        <v>#REF!</v>
      </c>
      <c r="I17" s="85" t="e">
        <f>#REF!*LOOKUP($C17,Costs!$C$7:$C$89,Costs!I$7:I$89)</f>
        <v>#REF!</v>
      </c>
      <c r="J17" s="85" t="e">
        <f>#REF!*LOOKUP($C17,Costs!$C$7:$C$89,Costs!J$7:J$89)</f>
        <v>#REF!</v>
      </c>
      <c r="K17" s="85" t="e">
        <f>#REF!*LOOKUP($C17,Costs!$C$7:$C$89,Costs!K$7:K$89)</f>
        <v>#REF!</v>
      </c>
      <c r="L17" s="85" t="e">
        <f>#REF!*LOOKUP($C17,Costs!$C$7:$C$89,Costs!L$7:L$89)</f>
        <v>#REF!</v>
      </c>
      <c r="M17" s="85" t="e">
        <f>#REF!*L17</f>
        <v>#REF!</v>
      </c>
      <c r="N17" s="85" t="e">
        <f>#REF!*M17</f>
        <v>#REF!</v>
      </c>
      <c r="O17" s="85" t="e">
        <f>#REF!*N17</f>
        <v>#REF!</v>
      </c>
      <c r="P17" s="86" t="e">
        <f t="shared" si="0"/>
        <v>#REF!</v>
      </c>
      <c r="Q17" s="86" t="e">
        <f t="shared" si="1"/>
        <v>#REF!</v>
      </c>
      <c r="R17" s="86" t="e">
        <f t="shared" si="2"/>
        <v>#REF!</v>
      </c>
      <c r="S17" s="86" t="e">
        <f t="shared" si="3"/>
        <v>#REF!</v>
      </c>
      <c r="T17" s="86" t="e">
        <f t="shared" si="4"/>
        <v>#REF!</v>
      </c>
      <c r="U17" s="86" t="e">
        <f t="shared" si="5"/>
        <v>#REF!</v>
      </c>
      <c r="V17" s="86" t="e">
        <f t="shared" si="6"/>
        <v>#REF!</v>
      </c>
      <c r="W17" s="86" t="e">
        <f t="shared" si="7"/>
        <v>#REF!</v>
      </c>
      <c r="X17" s="86" t="e">
        <f t="shared" si="8"/>
        <v>#REF!</v>
      </c>
      <c r="Y17" s="86" t="e">
        <f t="shared" si="8"/>
        <v>#REF!</v>
      </c>
      <c r="Z17" s="86" t="e">
        <f t="shared" si="9"/>
        <v>#REF!</v>
      </c>
      <c r="AA17" s="87">
        <v>450</v>
      </c>
      <c r="AB17" s="88" t="e">
        <f>AA17*#REF!/$AI$18*10^3</f>
        <v>#REF!</v>
      </c>
      <c r="AC17" s="89" t="e">
        <f>AF17/#REF!*#REF!</f>
        <v>#REF!</v>
      </c>
      <c r="AD17" s="89" t="e">
        <f t="shared" si="10"/>
        <v>#REF!</v>
      </c>
      <c r="AE17" s="89" t="e">
        <f t="shared" si="11"/>
        <v>#REF!</v>
      </c>
      <c r="AF17" s="89">
        <v>0.15959999999999999</v>
      </c>
      <c r="AG17" s="89">
        <v>0</v>
      </c>
      <c r="AH17" s="90" t="s">
        <v>1048</v>
      </c>
    </row>
    <row r="18" spans="1:36" x14ac:dyDescent="0.2">
      <c r="A18" s="91" t="s">
        <v>1396</v>
      </c>
      <c r="B18" s="349" t="s">
        <v>1397</v>
      </c>
      <c r="C18" s="50" t="s">
        <v>1398</v>
      </c>
      <c r="D18" s="39">
        <v>2005</v>
      </c>
      <c r="E18" s="85" t="e">
        <f>#REF!*LOOKUP($C18,Costs!$C$7:$C$89,Costs!E$7:E$89)</f>
        <v>#REF!</v>
      </c>
      <c r="F18" s="85" t="e">
        <f>#REF!*LOOKUP($C18,Costs!$C$7:$C$89,Costs!F$7:F$89)</f>
        <v>#REF!</v>
      </c>
      <c r="G18" s="85" t="e">
        <f>#REF!*LOOKUP($C18,Costs!$C$7:$C$89,Costs!G$7:G$89)</f>
        <v>#REF!</v>
      </c>
      <c r="H18" s="85" t="e">
        <f>#REF!*LOOKUP($C18,Costs!$C$7:$C$89,Costs!H$7:H$89)</f>
        <v>#REF!</v>
      </c>
      <c r="I18" s="85" t="e">
        <f>#REF!*LOOKUP($C18,Costs!$C$7:$C$89,Costs!I$7:I$89)</f>
        <v>#REF!</v>
      </c>
      <c r="J18" s="85" t="e">
        <f>#REF!*LOOKUP($C18,Costs!$C$7:$C$89,Costs!J$7:J$89)</f>
        <v>#REF!</v>
      </c>
      <c r="K18" s="85" t="e">
        <f>#REF!*LOOKUP($C18,Costs!$C$7:$C$89,Costs!K$7:K$89)</f>
        <v>#REF!</v>
      </c>
      <c r="L18" s="85" t="e">
        <f>#REF!*LOOKUP($C18,Costs!$C$7:$C$89,Costs!L$7:L$89)</f>
        <v>#REF!</v>
      </c>
      <c r="M18" s="85" t="e">
        <f>#REF!*L18</f>
        <v>#REF!</v>
      </c>
      <c r="N18" s="85" t="e">
        <f>#REF!*M18</f>
        <v>#REF!</v>
      </c>
      <c r="O18" s="85" t="e">
        <f>#REF!*N18</f>
        <v>#REF!</v>
      </c>
      <c r="P18" s="86" t="e">
        <f t="shared" si="0"/>
        <v>#REF!</v>
      </c>
      <c r="Q18" s="86" t="e">
        <f t="shared" si="1"/>
        <v>#REF!</v>
      </c>
      <c r="R18" s="86" t="e">
        <f t="shared" si="2"/>
        <v>#REF!</v>
      </c>
      <c r="S18" s="86" t="e">
        <f t="shared" si="3"/>
        <v>#REF!</v>
      </c>
      <c r="T18" s="86" t="e">
        <f t="shared" si="4"/>
        <v>#REF!</v>
      </c>
      <c r="U18" s="86" t="e">
        <f t="shared" si="5"/>
        <v>#REF!</v>
      </c>
      <c r="V18" s="86" t="e">
        <f t="shared" si="6"/>
        <v>#REF!</v>
      </c>
      <c r="W18" s="86" t="e">
        <f t="shared" si="7"/>
        <v>#REF!</v>
      </c>
      <c r="X18" s="86" t="e">
        <f t="shared" si="8"/>
        <v>#REF!</v>
      </c>
      <c r="Y18" s="86" t="e">
        <f t="shared" si="8"/>
        <v>#REF!</v>
      </c>
      <c r="Z18" s="86" t="e">
        <f t="shared" si="9"/>
        <v>#REF!</v>
      </c>
      <c r="AA18" s="87">
        <v>450</v>
      </c>
      <c r="AB18" s="88" t="e">
        <f>AA18*#REF!/$AI$18*10^3</f>
        <v>#REF!</v>
      </c>
      <c r="AC18" s="89" t="e">
        <f>AF18/AF145*AC145</f>
        <v>#REF!</v>
      </c>
      <c r="AD18" s="89" t="e">
        <f t="shared" si="10"/>
        <v>#REF!</v>
      </c>
      <c r="AE18" s="89" t="e">
        <f t="shared" si="11"/>
        <v>#REF!</v>
      </c>
      <c r="AF18" s="89">
        <v>0.15959999999999999</v>
      </c>
      <c r="AG18" s="89">
        <v>0</v>
      </c>
      <c r="AH18" s="39" t="s">
        <v>1399</v>
      </c>
      <c r="AI18" s="92">
        <f>(1600287*10^6)/(133621*10^3)</f>
        <v>11976.313603400664</v>
      </c>
      <c r="AJ18" s="39" t="s">
        <v>1400</v>
      </c>
    </row>
    <row r="19" spans="1:36" x14ac:dyDescent="0.2">
      <c r="A19" s="91" t="s">
        <v>1401</v>
      </c>
      <c r="B19" s="349" t="s">
        <v>1402</v>
      </c>
      <c r="C19" s="50" t="s">
        <v>1403</v>
      </c>
      <c r="D19" s="39">
        <v>2005</v>
      </c>
      <c r="E19" s="85" t="e">
        <f>#REF!*LOOKUP($C19,Costs!$C$7:$C$89,Costs!E$7:E$89)</f>
        <v>#REF!</v>
      </c>
      <c r="F19" s="85" t="e">
        <f>#REF!*LOOKUP($C19,Costs!$C$7:$C$89,Costs!F$7:F$89)</f>
        <v>#REF!</v>
      </c>
      <c r="G19" s="85" t="e">
        <f>#REF!*LOOKUP($C19,Costs!$C$7:$C$89,Costs!G$7:G$89)</f>
        <v>#REF!</v>
      </c>
      <c r="H19" s="85" t="e">
        <f>#REF!*LOOKUP($C19,Costs!$C$7:$C$89,Costs!H$7:H$89)</f>
        <v>#REF!</v>
      </c>
      <c r="I19" s="85" t="e">
        <f>#REF!*LOOKUP($C19,Costs!$C$7:$C$89,Costs!I$7:I$89)</f>
        <v>#REF!</v>
      </c>
      <c r="J19" s="85" t="e">
        <f>#REF!*LOOKUP($C19,Costs!$C$7:$C$89,Costs!J$7:J$89)</f>
        <v>#REF!</v>
      </c>
      <c r="K19" s="85" t="e">
        <f>#REF!*LOOKUP($C19,Costs!$C$7:$C$89,Costs!K$7:K$89)</f>
        <v>#REF!</v>
      </c>
      <c r="L19" s="85" t="e">
        <f>#REF!*LOOKUP($C19,Costs!$C$7:$C$89,Costs!L$7:L$89)</f>
        <v>#REF!</v>
      </c>
      <c r="M19" s="85" t="e">
        <f>#REF!*L19</f>
        <v>#REF!</v>
      </c>
      <c r="N19" s="85" t="e">
        <f>#REF!*M19</f>
        <v>#REF!</v>
      </c>
      <c r="O19" s="85" t="e">
        <f>#REF!*N19</f>
        <v>#REF!</v>
      </c>
      <c r="P19" s="86" t="e">
        <f t="shared" si="0"/>
        <v>#REF!</v>
      </c>
      <c r="Q19" s="86" t="e">
        <f t="shared" si="1"/>
        <v>#REF!</v>
      </c>
      <c r="R19" s="86" t="e">
        <f t="shared" si="2"/>
        <v>#REF!</v>
      </c>
      <c r="S19" s="86" t="e">
        <f t="shared" si="3"/>
        <v>#REF!</v>
      </c>
      <c r="T19" s="86" t="e">
        <f t="shared" si="4"/>
        <v>#REF!</v>
      </c>
      <c r="U19" s="86" t="e">
        <f t="shared" si="5"/>
        <v>#REF!</v>
      </c>
      <c r="V19" s="86" t="e">
        <f t="shared" si="6"/>
        <v>#REF!</v>
      </c>
      <c r="W19" s="86" t="e">
        <f t="shared" si="7"/>
        <v>#REF!</v>
      </c>
      <c r="X19" s="86" t="e">
        <f t="shared" si="8"/>
        <v>#REF!</v>
      </c>
      <c r="Y19" s="86" t="e">
        <f t="shared" si="8"/>
        <v>#REF!</v>
      </c>
      <c r="Z19" s="86" t="e">
        <f t="shared" si="9"/>
        <v>#REF!</v>
      </c>
      <c r="AA19" s="87">
        <v>405</v>
      </c>
      <c r="AB19" s="88" t="e">
        <f>AA19*#REF!/$AI$18*10^3</f>
        <v>#REF!</v>
      </c>
      <c r="AC19" s="89">
        <f>AF19/AF167*AC167</f>
        <v>26.958656592383146</v>
      </c>
      <c r="AD19" s="89">
        <f t="shared" si="10"/>
        <v>0.20441498151668272</v>
      </c>
      <c r="AE19" s="89">
        <f t="shared" si="11"/>
        <v>22.578198399999994</v>
      </c>
      <c r="AF19" s="89">
        <v>0.17119999999999999</v>
      </c>
      <c r="AG19" s="89">
        <v>0</v>
      </c>
      <c r="AH19" s="39" t="s">
        <v>1404</v>
      </c>
      <c r="AI19" s="92">
        <f>(1708421*10^6)/(133621*10^3)</f>
        <v>12785.572627057125</v>
      </c>
      <c r="AJ19" s="39" t="s">
        <v>1405</v>
      </c>
    </row>
    <row r="20" spans="1:36" x14ac:dyDescent="0.2">
      <c r="A20" s="91" t="s">
        <v>1406</v>
      </c>
      <c r="B20" s="349" t="s">
        <v>1407</v>
      </c>
      <c r="C20" s="50" t="s">
        <v>1408</v>
      </c>
      <c r="D20" s="39">
        <v>2005</v>
      </c>
      <c r="E20" s="85" t="e">
        <f>#REF!*LOOKUP($C20,Costs!$C$7:$C$89,Costs!E$7:E$89)</f>
        <v>#REF!</v>
      </c>
      <c r="F20" s="85" t="e">
        <f>#REF!*LOOKUP($C20,Costs!$C$7:$C$89,Costs!F$7:F$89)</f>
        <v>#REF!</v>
      </c>
      <c r="G20" s="85" t="e">
        <f>#REF!*LOOKUP($C20,Costs!$C$7:$C$89,Costs!G$7:G$89)</f>
        <v>#REF!</v>
      </c>
      <c r="H20" s="85" t="e">
        <f>#REF!*LOOKUP($C20,Costs!$C$7:$C$89,Costs!H$7:H$89)</f>
        <v>#REF!</v>
      </c>
      <c r="I20" s="85" t="e">
        <f>#REF!*LOOKUP($C20,Costs!$C$7:$C$89,Costs!I$7:I$89)</f>
        <v>#REF!</v>
      </c>
      <c r="J20" s="85" t="e">
        <f>#REF!*LOOKUP($C20,Costs!$C$7:$C$89,Costs!J$7:J$89)</f>
        <v>#REF!</v>
      </c>
      <c r="K20" s="85" t="e">
        <f>#REF!*LOOKUP($C20,Costs!$C$7:$C$89,Costs!K$7:K$89)</f>
        <v>#REF!</v>
      </c>
      <c r="L20" s="85" t="e">
        <f>#REF!*LOOKUP($C20,Costs!$C$7:$C$89,Costs!L$7:L$89)</f>
        <v>#REF!</v>
      </c>
      <c r="M20" s="85" t="e">
        <f>#REF!*L20</f>
        <v>#REF!</v>
      </c>
      <c r="N20" s="85" t="e">
        <f>#REF!*M20</f>
        <v>#REF!</v>
      </c>
      <c r="O20" s="85" t="e">
        <f>#REF!*N20</f>
        <v>#REF!</v>
      </c>
      <c r="P20" s="86" t="e">
        <f t="shared" si="0"/>
        <v>#REF!</v>
      </c>
      <c r="Q20" s="86" t="e">
        <f t="shared" si="1"/>
        <v>#REF!</v>
      </c>
      <c r="R20" s="86" t="e">
        <f t="shared" si="2"/>
        <v>#REF!</v>
      </c>
      <c r="S20" s="86" t="e">
        <f t="shared" si="3"/>
        <v>#REF!</v>
      </c>
      <c r="T20" s="86" t="e">
        <f t="shared" si="4"/>
        <v>#REF!</v>
      </c>
      <c r="U20" s="86" t="e">
        <f t="shared" si="5"/>
        <v>#REF!</v>
      </c>
      <c r="V20" s="86" t="e">
        <f t="shared" si="6"/>
        <v>#REF!</v>
      </c>
      <c r="W20" s="86" t="e">
        <f t="shared" si="7"/>
        <v>#REF!</v>
      </c>
      <c r="X20" s="86" t="e">
        <f t="shared" si="8"/>
        <v>#REF!</v>
      </c>
      <c r="Y20" s="86" t="e">
        <f t="shared" si="8"/>
        <v>#REF!</v>
      </c>
      <c r="Z20" s="86" t="e">
        <f t="shared" si="9"/>
        <v>#REF!</v>
      </c>
      <c r="AA20" s="87">
        <v>405</v>
      </c>
      <c r="AB20" s="88" t="e">
        <f>AA20*#REF!/$AI$18*10^3</f>
        <v>#REF!</v>
      </c>
      <c r="AC20" s="89">
        <f>AF20/AF369*AC369</f>
        <v>26.743490924159214</v>
      </c>
      <c r="AD20" s="89">
        <f t="shared" si="10"/>
        <v>0.20278348011221561</v>
      </c>
      <c r="AE20" s="89">
        <f t="shared" si="11"/>
        <v>22.459504599999995</v>
      </c>
      <c r="AF20" s="89">
        <v>0.17030000000000001</v>
      </c>
      <c r="AG20" s="89">
        <v>0</v>
      </c>
    </row>
    <row r="21" spans="1:36" x14ac:dyDescent="0.2">
      <c r="A21" s="91" t="s">
        <v>1409</v>
      </c>
      <c r="B21" s="349" t="s">
        <v>1410</v>
      </c>
      <c r="C21" s="50" t="s">
        <v>1411</v>
      </c>
      <c r="D21" s="39">
        <v>2005</v>
      </c>
      <c r="E21" s="85" t="e">
        <f>#REF!*LOOKUP($C21,Costs!$C$7:$C$89,Costs!E$7:E$89)</f>
        <v>#REF!</v>
      </c>
      <c r="F21" s="85" t="e">
        <f>#REF!*LOOKUP($C21,Costs!$C$7:$C$89,Costs!F$7:F$89)</f>
        <v>#REF!</v>
      </c>
      <c r="G21" s="85" t="e">
        <f>#REF!*LOOKUP($C21,Costs!$C$7:$C$89,Costs!G$7:G$89)</f>
        <v>#REF!</v>
      </c>
      <c r="H21" s="85" t="e">
        <f>#REF!*LOOKUP($C21,Costs!$C$7:$C$89,Costs!H$7:H$89)</f>
        <v>#REF!</v>
      </c>
      <c r="I21" s="85" t="e">
        <f>#REF!*LOOKUP($C21,Costs!$C$7:$C$89,Costs!I$7:I$89)</f>
        <v>#REF!</v>
      </c>
      <c r="J21" s="85" t="e">
        <f>#REF!*LOOKUP($C21,Costs!$C$7:$C$89,Costs!J$7:J$89)</f>
        <v>#REF!</v>
      </c>
      <c r="K21" s="85" t="e">
        <f>#REF!*LOOKUP($C21,Costs!$C$7:$C$89,Costs!K$7:K$89)</f>
        <v>#REF!</v>
      </c>
      <c r="L21" s="85" t="e">
        <f>#REF!*LOOKUP($C21,Costs!$C$7:$C$89,Costs!L$7:L$89)</f>
        <v>#REF!</v>
      </c>
      <c r="M21" s="85" t="e">
        <f>#REF!*L21</f>
        <v>#REF!</v>
      </c>
      <c r="N21" s="85" t="e">
        <f>#REF!*M21</f>
        <v>#REF!</v>
      </c>
      <c r="O21" s="85" t="e">
        <f>#REF!*N21</f>
        <v>#REF!</v>
      </c>
      <c r="P21" s="86" t="e">
        <f t="shared" si="0"/>
        <v>#REF!</v>
      </c>
      <c r="Q21" s="86" t="e">
        <f t="shared" si="1"/>
        <v>#REF!</v>
      </c>
      <c r="R21" s="86" t="e">
        <f t="shared" si="2"/>
        <v>#REF!</v>
      </c>
      <c r="S21" s="86" t="e">
        <f t="shared" si="3"/>
        <v>#REF!</v>
      </c>
      <c r="T21" s="86" t="e">
        <f t="shared" si="4"/>
        <v>#REF!</v>
      </c>
      <c r="U21" s="86" t="e">
        <f t="shared" si="5"/>
        <v>#REF!</v>
      </c>
      <c r="V21" s="86" t="e">
        <f t="shared" si="6"/>
        <v>#REF!</v>
      </c>
      <c r="W21" s="86" t="e">
        <f t="shared" si="7"/>
        <v>#REF!</v>
      </c>
      <c r="X21" s="86" t="e">
        <f t="shared" si="8"/>
        <v>#REF!</v>
      </c>
      <c r="Y21" s="86" t="e">
        <f t="shared" si="8"/>
        <v>#REF!</v>
      </c>
      <c r="Z21" s="86" t="e">
        <f t="shared" si="9"/>
        <v>#REF!</v>
      </c>
      <c r="AA21" s="87">
        <v>270</v>
      </c>
      <c r="AB21" s="88" t="e">
        <f>AA21*#REF!/$AI$18*10^3</f>
        <v>#REF!</v>
      </c>
      <c r="AC21" s="89" t="e">
        <f>AF21/#REF!*#REF!</f>
        <v>#REF!</v>
      </c>
      <c r="AD21" s="89" t="e">
        <f t="shared" si="10"/>
        <v>#REF!</v>
      </c>
      <c r="AE21" s="89" t="e">
        <f t="shared" si="11"/>
        <v>#REF!</v>
      </c>
      <c r="AF21" s="89">
        <v>0.72250000000000003</v>
      </c>
      <c r="AG21" s="89">
        <v>1</v>
      </c>
    </row>
    <row r="22" spans="1:36" x14ac:dyDescent="0.2">
      <c r="A22" s="91" t="s">
        <v>1412</v>
      </c>
      <c r="B22" s="349" t="s">
        <v>1413</v>
      </c>
      <c r="C22" s="39" t="s">
        <v>1414</v>
      </c>
      <c r="D22" s="39">
        <v>2060</v>
      </c>
      <c r="E22" s="85" t="e">
        <f>#REF!*INDEX(Costs!$E$7:$O$89,MATCH($C22,Costs!$C$7:$C$89,0),MATCH(E$7,Costs!$E$6:$O$6,0))</f>
        <v>#REF!</v>
      </c>
      <c r="F22" s="85" t="e">
        <f>#REF!*INDEX(Costs!$E$7:$O$89,MATCH($C22,Costs!$C$7:$C$89,0),MATCH(F$7,Costs!$E$6:$O$6,0))</f>
        <v>#REF!</v>
      </c>
      <c r="G22" s="85" t="e">
        <f>#REF!*INDEX(Costs!$E$7:$O$89,MATCH($C22,Costs!$C$7:$C$89,0),MATCH(G$7,Costs!$E$6:$O$6,0))</f>
        <v>#REF!</v>
      </c>
      <c r="H22" s="85" t="e">
        <f>#REF!*INDEX(Costs!$E$7:$O$89,MATCH($C22,Costs!$C$7:$C$89,0),MATCH(H$7,Costs!$E$6:$O$6,0))</f>
        <v>#REF!</v>
      </c>
      <c r="I22" s="85" t="e">
        <f>#REF!*INDEX(Costs!$E$7:$O$89,MATCH($C22,Costs!$C$7:$C$89,0),MATCH(I$7,Costs!$E$6:$O$6,0))</f>
        <v>#REF!</v>
      </c>
      <c r="J22" s="85" t="e">
        <f>#REF!*INDEX(Costs!$E$7:$O$89,MATCH($C22,Costs!$C$7:$C$89,0),MATCH(J$7,Costs!$E$6:$O$6,0))</f>
        <v>#REF!</v>
      </c>
      <c r="K22" s="85" t="e">
        <f>#REF!*INDEX(Costs!$E$7:$O$89,MATCH($C22,Costs!$C$7:$C$89,0),MATCH(K$7,Costs!$E$6:$O$6,0))</f>
        <v>#REF!</v>
      </c>
      <c r="L22" s="85" t="e">
        <f>#REF!*INDEX(Costs!$E$7:$O$89,MATCH($C22,Costs!$C$7:$C$89,0),MATCH(L$7,Costs!$E$6:$O$6,0))</f>
        <v>#REF!</v>
      </c>
      <c r="M22" s="85" t="e">
        <f>#REF!*INDEX(Costs!$E$7:$O$89,MATCH($C22,Costs!$C$7:$C$89,0),MATCH(M$7,Costs!$E$6:$O$6,0))</f>
        <v>#REF!</v>
      </c>
      <c r="N22" s="85" t="e">
        <f>#REF!*INDEX(Costs!$E$7:$O$89,MATCH($C22,Costs!$C$7:$C$89,0),MATCH(N$7,Costs!$E$6:$O$6,0))</f>
        <v>#REF!</v>
      </c>
      <c r="O22" s="85" t="e">
        <f>#REF!*INDEX(Costs!$E$7:$O$89,MATCH($C22,Costs!$C$7:$C$89,0),MATCH(O$7,Costs!$E$6:$O$6,0))</f>
        <v>#REF!</v>
      </c>
      <c r="P22" s="86" t="e">
        <f>E22/$AI$18*10^6</f>
        <v>#REF!</v>
      </c>
      <c r="Q22" s="86" t="e">
        <f t="shared" ref="Q22:Z22" si="12">F22/$AI$18*10^6</f>
        <v>#REF!</v>
      </c>
      <c r="R22" s="86" t="e">
        <f t="shared" si="12"/>
        <v>#REF!</v>
      </c>
      <c r="S22" s="86" t="e">
        <f t="shared" si="12"/>
        <v>#REF!</v>
      </c>
      <c r="T22" s="86" t="e">
        <f t="shared" si="12"/>
        <v>#REF!</v>
      </c>
      <c r="U22" s="86" t="e">
        <f t="shared" si="12"/>
        <v>#REF!</v>
      </c>
      <c r="V22" s="86" t="e">
        <f t="shared" si="12"/>
        <v>#REF!</v>
      </c>
      <c r="W22" s="86" t="e">
        <f t="shared" si="12"/>
        <v>#REF!</v>
      </c>
      <c r="X22" s="86" t="e">
        <f t="shared" si="12"/>
        <v>#REF!</v>
      </c>
      <c r="Y22" s="86" t="e">
        <f t="shared" si="12"/>
        <v>#REF!</v>
      </c>
      <c r="Z22" s="86" t="e">
        <f t="shared" si="12"/>
        <v>#REF!</v>
      </c>
      <c r="AA22" s="87">
        <v>400</v>
      </c>
      <c r="AB22" s="88" t="e">
        <f>AA22*#REF!/$AI$18*10^3</f>
        <v>#REF!</v>
      </c>
      <c r="AC22" s="89" t="e">
        <f>INDEX(Efficiencies!$D$8:$M$89,MATCH(C22,Efficiencies!$C$8:$C$89),MATCH(D22,Efficiencies!$D$7:$M$7))</f>
        <v>#REF!</v>
      </c>
      <c r="AD22" s="89" t="e">
        <f t="shared" si="10"/>
        <v>#REF!</v>
      </c>
      <c r="AE22" s="89" t="e">
        <f>INDEX(Efficiencies!$P$8:$Y$89,MATCH(C22,Efficiencies!$C$8:$C$89),MATCH(D22,Efficiencies!$P$7:$Y$7))</f>
        <v>#REF!</v>
      </c>
      <c r="AF22" s="89" t="e">
        <f t="shared" ref="AF22:AF67" si="13">AE22/($AI$11*$AI$15*10 ^ 9)</f>
        <v>#REF!</v>
      </c>
      <c r="AG22" s="89">
        <v>0</v>
      </c>
    </row>
    <row r="23" spans="1:36" x14ac:dyDescent="0.2">
      <c r="A23" s="91" t="s">
        <v>1415</v>
      </c>
      <c r="B23" s="349" t="s">
        <v>1416</v>
      </c>
      <c r="C23" s="39" t="s">
        <v>1414</v>
      </c>
      <c r="D23" s="39">
        <v>2005</v>
      </c>
      <c r="E23" s="85" t="e">
        <f>#REF!*INDEX(Costs!$E$7:$O$89,MATCH($C23,Costs!$C$7:$C$89,0),MATCH(E$7,Costs!$E$6:$O$6,0))</f>
        <v>#REF!</v>
      </c>
      <c r="F23" s="85" t="e">
        <f>#REF!*INDEX(Costs!$E$7:$O$89,MATCH($C23,Costs!$C$7:$C$89,0),MATCH(F$7,Costs!$E$6:$O$6,0))</f>
        <v>#REF!</v>
      </c>
      <c r="G23" s="85" t="e">
        <f>#REF!*INDEX(Costs!$E$7:$O$89,MATCH($C23,Costs!$C$7:$C$89,0),MATCH(G$7,Costs!$E$6:$O$6,0))</f>
        <v>#REF!</v>
      </c>
      <c r="H23" s="85" t="e">
        <f>#REF!*INDEX(Costs!$E$7:$O$89,MATCH($C23,Costs!$C$7:$C$89,0),MATCH(H$7,Costs!$E$6:$O$6,0))</f>
        <v>#REF!</v>
      </c>
      <c r="I23" s="85" t="e">
        <f>#REF!*INDEX(Costs!$E$7:$O$89,MATCH($C23,Costs!$C$7:$C$89,0),MATCH(I$7,Costs!$E$6:$O$6,0))</f>
        <v>#REF!</v>
      </c>
      <c r="J23" s="85" t="e">
        <f>#REF!*INDEX(Costs!$E$7:$O$89,MATCH($C23,Costs!$C$7:$C$89,0),MATCH(J$7,Costs!$E$6:$O$6,0))</f>
        <v>#REF!</v>
      </c>
      <c r="K23" s="85" t="e">
        <f>#REF!*INDEX(Costs!$E$7:$O$89,MATCH($C23,Costs!$C$7:$C$89,0),MATCH(K$7,Costs!$E$6:$O$6,0))</f>
        <v>#REF!</v>
      </c>
      <c r="L23" s="85" t="e">
        <f>#REF!*INDEX(Costs!$E$7:$O$89,MATCH($C23,Costs!$C$7:$C$89,0),MATCH(L$7,Costs!$E$6:$O$6,0))</f>
        <v>#REF!</v>
      </c>
      <c r="M23" s="85" t="e">
        <f>#REF!*INDEX(Costs!$E$7:$O$89,MATCH($C23,Costs!$C$7:$C$89,0),MATCH(M$7,Costs!$E$6:$O$6,0))</f>
        <v>#REF!</v>
      </c>
      <c r="N23" s="85" t="e">
        <f>#REF!*INDEX(Costs!$E$7:$O$89,MATCH($C23,Costs!$C$7:$C$89,0),MATCH(N$7,Costs!$E$6:$O$6,0))</f>
        <v>#REF!</v>
      </c>
      <c r="O23" s="85" t="e">
        <f>#REF!*INDEX(Costs!$E$7:$O$89,MATCH($C23,Costs!$C$7:$C$89,0),MATCH(O$7,Costs!$E$6:$O$6,0))</f>
        <v>#REF!</v>
      </c>
      <c r="P23" s="86" t="e">
        <f t="shared" ref="P23:P32" si="14">E23/$AI$18*10^6</f>
        <v>#REF!</v>
      </c>
      <c r="Q23" s="86" t="e">
        <f t="shared" ref="Q23:Q42" si="15">F23/$AI$18*10^6</f>
        <v>#REF!</v>
      </c>
      <c r="R23" s="86" t="e">
        <f t="shared" ref="R23:R42" si="16">G23/$AI$18*10^6</f>
        <v>#REF!</v>
      </c>
      <c r="S23" s="86" t="e">
        <f t="shared" ref="S23:S42" si="17">H23/$AI$18*10^6</f>
        <v>#REF!</v>
      </c>
      <c r="T23" s="86" t="e">
        <f t="shared" ref="T23:T42" si="18">I23/$AI$18*10^6</f>
        <v>#REF!</v>
      </c>
      <c r="U23" s="86" t="e">
        <f t="shared" ref="U23:U42" si="19">J23/$AI$18*10^6</f>
        <v>#REF!</v>
      </c>
      <c r="V23" s="86" t="e">
        <f t="shared" ref="V23:V42" si="20">K23/$AI$18*10^6</f>
        <v>#REF!</v>
      </c>
      <c r="W23" s="86" t="e">
        <f t="shared" ref="W23:W42" si="21">L23/$AI$18*10^6</f>
        <v>#REF!</v>
      </c>
      <c r="X23" s="86" t="e">
        <f t="shared" ref="X23:X42" si="22">M23/$AI$18*10^6</f>
        <v>#REF!</v>
      </c>
      <c r="Y23" s="86" t="e">
        <f t="shared" ref="Y23:Y42" si="23">N23/$AI$18*10^6</f>
        <v>#REF!</v>
      </c>
      <c r="Z23" s="86" t="e">
        <f t="shared" ref="Z23:Z42" si="24">O23/$AI$18*10^6</f>
        <v>#REF!</v>
      </c>
      <c r="AA23" s="87">
        <v>400</v>
      </c>
      <c r="AB23" s="88" t="e">
        <f>AA23*#REF!/$AI$18*10^3</f>
        <v>#REF!</v>
      </c>
      <c r="AC23" s="89" t="e">
        <f>INDEX(Efficiencies!$D$8:$M$89,MATCH(C23,Efficiencies!$C$8:$C$89),MATCH(D23,Efficiencies!$D$7:$M$7))</f>
        <v>#REF!</v>
      </c>
      <c r="AD23" s="89" t="e">
        <f t="shared" si="10"/>
        <v>#REF!</v>
      </c>
      <c r="AE23" s="89" t="e">
        <f>INDEX(Efficiencies!$P$8:$Y$89,MATCH(C23,Efficiencies!$C$8:$C$89),MATCH(D23,Efficiencies!$P$7:$Y$7))</f>
        <v>#REF!</v>
      </c>
      <c r="AF23" s="89" t="e">
        <f t="shared" si="13"/>
        <v>#REF!</v>
      </c>
      <c r="AG23" s="89">
        <v>0</v>
      </c>
    </row>
    <row r="24" spans="1:36" x14ac:dyDescent="0.2">
      <c r="A24" s="91" t="s">
        <v>360</v>
      </c>
      <c r="B24" s="349" t="s">
        <v>1417</v>
      </c>
      <c r="C24" s="39" t="s">
        <v>1414</v>
      </c>
      <c r="D24" s="39">
        <v>2010</v>
      </c>
      <c r="E24" s="85" t="e">
        <f>#REF!*INDEX(Costs!$E$7:$O$89,MATCH($C24,Costs!$C$7:$C$89,0),MATCH(E$7,Costs!$E$6:$O$6,0))</f>
        <v>#REF!</v>
      </c>
      <c r="F24" s="85" t="e">
        <f>#REF!*INDEX(Costs!$E$7:$O$89,MATCH($C24,Costs!$C$7:$C$89,0),MATCH(F$7,Costs!$E$6:$O$6,0))</f>
        <v>#REF!</v>
      </c>
      <c r="G24" s="85" t="e">
        <f>#REF!*INDEX(Costs!$E$7:$O$89,MATCH($C24,Costs!$C$7:$C$89,0),MATCH(G$7,Costs!$E$6:$O$6,0))</f>
        <v>#REF!</v>
      </c>
      <c r="H24" s="85" t="e">
        <f>#REF!*INDEX(Costs!$E$7:$O$89,MATCH($C24,Costs!$C$7:$C$89,0),MATCH(H$7,Costs!$E$6:$O$6,0))</f>
        <v>#REF!</v>
      </c>
      <c r="I24" s="85" t="e">
        <f>#REF!*INDEX(Costs!$E$7:$O$89,MATCH($C24,Costs!$C$7:$C$89,0),MATCH(I$7,Costs!$E$6:$O$6,0))</f>
        <v>#REF!</v>
      </c>
      <c r="J24" s="85" t="e">
        <f>#REF!*INDEX(Costs!$E$7:$O$89,MATCH($C24,Costs!$C$7:$C$89,0),MATCH(J$7,Costs!$E$6:$O$6,0))</f>
        <v>#REF!</v>
      </c>
      <c r="K24" s="85" t="e">
        <f>#REF!*INDEX(Costs!$E$7:$O$89,MATCH($C24,Costs!$C$7:$C$89,0),MATCH(K$7,Costs!$E$6:$O$6,0))</f>
        <v>#REF!</v>
      </c>
      <c r="L24" s="85" t="e">
        <f>#REF!*INDEX(Costs!$E$7:$O$89,MATCH($C24,Costs!$C$7:$C$89,0),MATCH(L$7,Costs!$E$6:$O$6,0))</f>
        <v>#REF!</v>
      </c>
      <c r="M24" s="85" t="e">
        <f>#REF!*INDEX(Costs!$E$7:$O$89,MATCH($C24,Costs!$C$7:$C$89,0),MATCH(M$7,Costs!$E$6:$O$6,0))</f>
        <v>#REF!</v>
      </c>
      <c r="N24" s="85" t="e">
        <f>#REF!*INDEX(Costs!$E$7:$O$89,MATCH($C24,Costs!$C$7:$C$89,0),MATCH(N$7,Costs!$E$6:$O$6,0))</f>
        <v>#REF!</v>
      </c>
      <c r="O24" s="85" t="e">
        <f>#REF!*INDEX(Costs!$E$7:$O$89,MATCH($C24,Costs!$C$7:$C$89,0),MATCH(O$7,Costs!$E$6:$O$6,0))</f>
        <v>#REF!</v>
      </c>
      <c r="P24" s="86" t="e">
        <f t="shared" si="14"/>
        <v>#REF!</v>
      </c>
      <c r="Q24" s="86" t="e">
        <f t="shared" si="15"/>
        <v>#REF!</v>
      </c>
      <c r="R24" s="86" t="e">
        <f t="shared" si="16"/>
        <v>#REF!</v>
      </c>
      <c r="S24" s="86" t="e">
        <f t="shared" si="17"/>
        <v>#REF!</v>
      </c>
      <c r="T24" s="86" t="e">
        <f t="shared" si="18"/>
        <v>#REF!</v>
      </c>
      <c r="U24" s="86" t="e">
        <f t="shared" si="19"/>
        <v>#REF!</v>
      </c>
      <c r="V24" s="86" t="e">
        <f t="shared" si="20"/>
        <v>#REF!</v>
      </c>
      <c r="W24" s="86" t="e">
        <f t="shared" si="21"/>
        <v>#REF!</v>
      </c>
      <c r="X24" s="86" t="e">
        <f t="shared" si="22"/>
        <v>#REF!</v>
      </c>
      <c r="Y24" s="86" t="e">
        <f t="shared" si="23"/>
        <v>#REF!</v>
      </c>
      <c r="Z24" s="86" t="e">
        <f t="shared" si="24"/>
        <v>#REF!</v>
      </c>
      <c r="AA24" s="87">
        <v>400</v>
      </c>
      <c r="AB24" s="88" t="e">
        <f>AA24*#REF!/$AI$18*10^3</f>
        <v>#REF!</v>
      </c>
      <c r="AC24" s="89" t="e">
        <f>INDEX(Efficiencies!$D$8:$M$89,MATCH(C24,Efficiencies!$C$8:$C$89),MATCH(D24,Efficiencies!$D$7:$M$7))</f>
        <v>#REF!</v>
      </c>
      <c r="AD24" s="89" t="e">
        <f t="shared" si="10"/>
        <v>#REF!</v>
      </c>
      <c r="AE24" s="89" t="e">
        <f>INDEX(Efficiencies!$P$8:$Y$89,MATCH(C24,Efficiencies!$C$8:$C$89),MATCH(D24,Efficiencies!$P$7:$Y$7))</f>
        <v>#REF!</v>
      </c>
      <c r="AF24" s="89" t="e">
        <f t="shared" si="13"/>
        <v>#REF!</v>
      </c>
      <c r="AG24" s="89">
        <v>0</v>
      </c>
    </row>
    <row r="25" spans="1:36" x14ac:dyDescent="0.2">
      <c r="A25" s="91" t="s">
        <v>1418</v>
      </c>
      <c r="B25" s="349" t="s">
        <v>1419</v>
      </c>
      <c r="C25" s="39" t="s">
        <v>1414</v>
      </c>
      <c r="D25" s="39">
        <v>2015</v>
      </c>
      <c r="E25" s="85" t="e">
        <f>#REF!*INDEX(Costs!$E$7:$O$89,MATCH($C25,Costs!$C$7:$C$89,0),MATCH(E$7,Costs!$E$6:$O$6,0))</f>
        <v>#REF!</v>
      </c>
      <c r="F25" s="85" t="e">
        <f>#REF!*INDEX(Costs!$E$7:$O$89,MATCH($C25,Costs!$C$7:$C$89,0),MATCH(F$7,Costs!$E$6:$O$6,0))</f>
        <v>#REF!</v>
      </c>
      <c r="G25" s="85" t="e">
        <f>#REF!*INDEX(Costs!$E$7:$O$89,MATCH($C25,Costs!$C$7:$C$89,0),MATCH(G$7,Costs!$E$6:$O$6,0))</f>
        <v>#REF!</v>
      </c>
      <c r="H25" s="85" t="e">
        <f>#REF!*INDEX(Costs!$E$7:$O$89,MATCH($C25,Costs!$C$7:$C$89,0),MATCH(H$7,Costs!$E$6:$O$6,0))</f>
        <v>#REF!</v>
      </c>
      <c r="I25" s="85" t="e">
        <f>#REF!*INDEX(Costs!$E$7:$O$89,MATCH($C25,Costs!$C$7:$C$89,0),MATCH(I$7,Costs!$E$6:$O$6,0))</f>
        <v>#REF!</v>
      </c>
      <c r="J25" s="85" t="e">
        <f>#REF!*INDEX(Costs!$E$7:$O$89,MATCH($C25,Costs!$C$7:$C$89,0),MATCH(J$7,Costs!$E$6:$O$6,0))</f>
        <v>#REF!</v>
      </c>
      <c r="K25" s="85" t="e">
        <f>#REF!*INDEX(Costs!$E$7:$O$89,MATCH($C25,Costs!$C$7:$C$89,0),MATCH(K$7,Costs!$E$6:$O$6,0))</f>
        <v>#REF!</v>
      </c>
      <c r="L25" s="85" t="e">
        <f>#REF!*INDEX(Costs!$E$7:$O$89,MATCH($C25,Costs!$C$7:$C$89,0),MATCH(L$7,Costs!$E$6:$O$6,0))</f>
        <v>#REF!</v>
      </c>
      <c r="M25" s="85" t="e">
        <f>#REF!*INDEX(Costs!$E$7:$O$89,MATCH($C25,Costs!$C$7:$C$89,0),MATCH(M$7,Costs!$E$6:$O$6,0))</f>
        <v>#REF!</v>
      </c>
      <c r="N25" s="85" t="e">
        <f>#REF!*INDEX(Costs!$E$7:$O$89,MATCH($C25,Costs!$C$7:$C$89,0),MATCH(N$7,Costs!$E$6:$O$6,0))</f>
        <v>#REF!</v>
      </c>
      <c r="O25" s="85" t="e">
        <f>#REF!*INDEX(Costs!$E$7:$O$89,MATCH($C25,Costs!$C$7:$C$89,0),MATCH(O$7,Costs!$E$6:$O$6,0))</f>
        <v>#REF!</v>
      </c>
      <c r="P25" s="86" t="e">
        <f t="shared" si="14"/>
        <v>#REF!</v>
      </c>
      <c r="Q25" s="86" t="e">
        <f t="shared" si="15"/>
        <v>#REF!</v>
      </c>
      <c r="R25" s="86" t="e">
        <f t="shared" si="16"/>
        <v>#REF!</v>
      </c>
      <c r="S25" s="86" t="e">
        <f t="shared" si="17"/>
        <v>#REF!</v>
      </c>
      <c r="T25" s="86" t="e">
        <f t="shared" si="18"/>
        <v>#REF!</v>
      </c>
      <c r="U25" s="86" t="e">
        <f t="shared" si="19"/>
        <v>#REF!</v>
      </c>
      <c r="V25" s="86" t="e">
        <f t="shared" si="20"/>
        <v>#REF!</v>
      </c>
      <c r="W25" s="86" t="e">
        <f t="shared" si="21"/>
        <v>#REF!</v>
      </c>
      <c r="X25" s="86" t="e">
        <f t="shared" si="22"/>
        <v>#REF!</v>
      </c>
      <c r="Y25" s="86" t="e">
        <f t="shared" si="23"/>
        <v>#REF!</v>
      </c>
      <c r="Z25" s="86" t="e">
        <f t="shared" si="24"/>
        <v>#REF!</v>
      </c>
      <c r="AA25" s="87">
        <v>400</v>
      </c>
      <c r="AB25" s="88" t="e">
        <f>AA25*#REF!/$AI$18*10^3</f>
        <v>#REF!</v>
      </c>
      <c r="AC25" s="89" t="e">
        <f>INDEX(Efficiencies!$D$8:$M$89,MATCH(C25,Efficiencies!$C$8:$C$89),MATCH(D25,Efficiencies!$D$7:$M$7))</f>
        <v>#REF!</v>
      </c>
      <c r="AD25" s="89" t="e">
        <f t="shared" si="10"/>
        <v>#REF!</v>
      </c>
      <c r="AE25" s="89" t="e">
        <f>INDEX(Efficiencies!$P$8:$Y$89,MATCH(C25,Efficiencies!$C$8:$C$89),MATCH(D25,Efficiencies!$P$7:$Y$7))</f>
        <v>#REF!</v>
      </c>
      <c r="AF25" s="89" t="e">
        <f t="shared" si="13"/>
        <v>#REF!</v>
      </c>
      <c r="AG25" s="89">
        <v>0</v>
      </c>
      <c r="AH25" s="39" t="s">
        <v>1420</v>
      </c>
      <c r="AI25" s="92">
        <f>(923059*10^6)/(79085*10^3)</f>
        <v>11671.732945564898</v>
      </c>
      <c r="AJ25" s="39" t="s">
        <v>1421</v>
      </c>
    </row>
    <row r="26" spans="1:36" x14ac:dyDescent="0.2">
      <c r="A26" s="91" t="s">
        <v>1422</v>
      </c>
      <c r="B26" s="349" t="s">
        <v>1423</v>
      </c>
      <c r="C26" s="39" t="s">
        <v>1414</v>
      </c>
      <c r="D26" s="39">
        <v>2020</v>
      </c>
      <c r="E26" s="85" t="e">
        <f>#REF!*INDEX(Costs!$E$7:$O$89,MATCH($C26,Costs!$C$7:$C$89,0),MATCH(E$7,Costs!$E$6:$O$6,0))</f>
        <v>#REF!</v>
      </c>
      <c r="F26" s="85" t="e">
        <f>#REF!*INDEX(Costs!$E$7:$O$89,MATCH($C26,Costs!$C$7:$C$89,0),MATCH(F$7,Costs!$E$6:$O$6,0))</f>
        <v>#REF!</v>
      </c>
      <c r="G26" s="85" t="e">
        <f>#REF!*INDEX(Costs!$E$7:$O$89,MATCH($C26,Costs!$C$7:$C$89,0),MATCH(G$7,Costs!$E$6:$O$6,0))</f>
        <v>#REF!</v>
      </c>
      <c r="H26" s="85" t="e">
        <f>#REF!*INDEX(Costs!$E$7:$O$89,MATCH($C26,Costs!$C$7:$C$89,0),MATCH(H$7,Costs!$E$6:$O$6,0))</f>
        <v>#REF!</v>
      </c>
      <c r="I26" s="85" t="e">
        <f>#REF!*INDEX(Costs!$E$7:$O$89,MATCH($C26,Costs!$C$7:$C$89,0),MATCH(I$7,Costs!$E$6:$O$6,0))</f>
        <v>#REF!</v>
      </c>
      <c r="J26" s="85" t="e">
        <f>#REF!*INDEX(Costs!$E$7:$O$89,MATCH($C26,Costs!$C$7:$C$89,0),MATCH(J$7,Costs!$E$6:$O$6,0))</f>
        <v>#REF!</v>
      </c>
      <c r="K26" s="85" t="e">
        <f>#REF!*INDEX(Costs!$E$7:$O$89,MATCH($C26,Costs!$C$7:$C$89,0),MATCH(K$7,Costs!$E$6:$O$6,0))</f>
        <v>#REF!</v>
      </c>
      <c r="L26" s="85" t="e">
        <f>#REF!*INDEX(Costs!$E$7:$O$89,MATCH($C26,Costs!$C$7:$C$89,0),MATCH(L$7,Costs!$E$6:$O$6,0))</f>
        <v>#REF!</v>
      </c>
      <c r="M26" s="85" t="e">
        <f>#REF!*INDEX(Costs!$E$7:$O$89,MATCH($C26,Costs!$C$7:$C$89,0),MATCH(M$7,Costs!$E$6:$O$6,0))</f>
        <v>#REF!</v>
      </c>
      <c r="N26" s="85" t="e">
        <f>#REF!*INDEX(Costs!$E$7:$O$89,MATCH($C26,Costs!$C$7:$C$89,0),MATCH(N$7,Costs!$E$6:$O$6,0))</f>
        <v>#REF!</v>
      </c>
      <c r="O26" s="85" t="e">
        <f>#REF!*INDEX(Costs!$E$7:$O$89,MATCH($C26,Costs!$C$7:$C$89,0),MATCH(O$7,Costs!$E$6:$O$6,0))</f>
        <v>#REF!</v>
      </c>
      <c r="P26" s="86" t="e">
        <f t="shared" si="14"/>
        <v>#REF!</v>
      </c>
      <c r="Q26" s="86" t="e">
        <f t="shared" si="15"/>
        <v>#REF!</v>
      </c>
      <c r="R26" s="86" t="e">
        <f t="shared" si="16"/>
        <v>#REF!</v>
      </c>
      <c r="S26" s="86" t="e">
        <f t="shared" si="17"/>
        <v>#REF!</v>
      </c>
      <c r="T26" s="86" t="e">
        <f t="shared" si="18"/>
        <v>#REF!</v>
      </c>
      <c r="U26" s="86" t="e">
        <f t="shared" si="19"/>
        <v>#REF!</v>
      </c>
      <c r="V26" s="86" t="e">
        <f t="shared" si="20"/>
        <v>#REF!</v>
      </c>
      <c r="W26" s="86" t="e">
        <f t="shared" si="21"/>
        <v>#REF!</v>
      </c>
      <c r="X26" s="86" t="e">
        <f t="shared" si="22"/>
        <v>#REF!</v>
      </c>
      <c r="Y26" s="86" t="e">
        <f t="shared" si="23"/>
        <v>#REF!</v>
      </c>
      <c r="Z26" s="86" t="e">
        <f t="shared" si="24"/>
        <v>#REF!</v>
      </c>
      <c r="AA26" s="87">
        <v>400</v>
      </c>
      <c r="AB26" s="88" t="e">
        <f>AA26*#REF!/$AI$18*10^3</f>
        <v>#REF!</v>
      </c>
      <c r="AC26" s="89" t="e">
        <f>INDEX(Efficiencies!$D$8:$M$89,MATCH(C26,Efficiencies!$C$8:$C$89),MATCH(D26,Efficiencies!$D$7:$M$7))</f>
        <v>#REF!</v>
      </c>
      <c r="AD26" s="89" t="e">
        <f t="shared" si="10"/>
        <v>#REF!</v>
      </c>
      <c r="AE26" s="89" t="e">
        <f>INDEX(Efficiencies!$P$8:$Y$89,MATCH(C26,Efficiencies!$C$8:$C$89),MATCH(D26,Efficiencies!$P$7:$Y$7))</f>
        <v>#REF!</v>
      </c>
      <c r="AF26" s="89" t="e">
        <f t="shared" si="13"/>
        <v>#REF!</v>
      </c>
      <c r="AG26" s="89">
        <v>0</v>
      </c>
      <c r="AH26" s="39" t="s">
        <v>1424</v>
      </c>
      <c r="AI26" s="92">
        <f>(1041051*10^6)/(79085*10^3)</f>
        <v>13163.697287728393</v>
      </c>
      <c r="AJ26" s="39" t="s">
        <v>1425</v>
      </c>
    </row>
    <row r="27" spans="1:36" x14ac:dyDescent="0.2">
      <c r="A27" s="91" t="s">
        <v>1426</v>
      </c>
      <c r="B27" s="349" t="s">
        <v>1427</v>
      </c>
      <c r="C27" s="39" t="s">
        <v>1414</v>
      </c>
      <c r="D27" s="39">
        <v>2025</v>
      </c>
      <c r="E27" s="85" t="e">
        <f>#REF!*INDEX(Costs!$E$7:$O$89,MATCH($C27,Costs!$C$7:$C$89,0),MATCH(E$7,Costs!$E$6:$O$6,0))</f>
        <v>#REF!</v>
      </c>
      <c r="F27" s="85" t="e">
        <f>#REF!*INDEX(Costs!$E$7:$O$89,MATCH($C27,Costs!$C$7:$C$89,0),MATCH(F$7,Costs!$E$6:$O$6,0))</f>
        <v>#REF!</v>
      </c>
      <c r="G27" s="85" t="e">
        <f>#REF!*INDEX(Costs!$E$7:$O$89,MATCH($C27,Costs!$C$7:$C$89,0),MATCH(G$7,Costs!$E$6:$O$6,0))</f>
        <v>#REF!</v>
      </c>
      <c r="H27" s="85" t="e">
        <f>#REF!*INDEX(Costs!$E$7:$O$89,MATCH($C27,Costs!$C$7:$C$89,0),MATCH(H$7,Costs!$E$6:$O$6,0))</f>
        <v>#REF!</v>
      </c>
      <c r="I27" s="85" t="e">
        <f>#REF!*INDEX(Costs!$E$7:$O$89,MATCH($C27,Costs!$C$7:$C$89,0),MATCH(I$7,Costs!$E$6:$O$6,0))</f>
        <v>#REF!</v>
      </c>
      <c r="J27" s="85" t="e">
        <f>#REF!*INDEX(Costs!$E$7:$O$89,MATCH($C27,Costs!$C$7:$C$89,0),MATCH(J$7,Costs!$E$6:$O$6,0))</f>
        <v>#REF!</v>
      </c>
      <c r="K27" s="85" t="e">
        <f>#REF!*INDEX(Costs!$E$7:$O$89,MATCH($C27,Costs!$C$7:$C$89,0),MATCH(K$7,Costs!$E$6:$O$6,0))</f>
        <v>#REF!</v>
      </c>
      <c r="L27" s="85" t="e">
        <f>#REF!*INDEX(Costs!$E$7:$O$89,MATCH($C27,Costs!$C$7:$C$89,0),MATCH(L$7,Costs!$E$6:$O$6,0))</f>
        <v>#REF!</v>
      </c>
      <c r="M27" s="85" t="e">
        <f>#REF!*INDEX(Costs!$E$7:$O$89,MATCH($C27,Costs!$C$7:$C$89,0),MATCH(M$7,Costs!$E$6:$O$6,0))</f>
        <v>#REF!</v>
      </c>
      <c r="N27" s="85" t="e">
        <f>#REF!*INDEX(Costs!$E$7:$O$89,MATCH($C27,Costs!$C$7:$C$89,0),MATCH(N$7,Costs!$E$6:$O$6,0))</f>
        <v>#REF!</v>
      </c>
      <c r="O27" s="85" t="e">
        <f>#REF!*INDEX(Costs!$E$7:$O$89,MATCH($C27,Costs!$C$7:$C$89,0),MATCH(O$7,Costs!$E$6:$O$6,0))</f>
        <v>#REF!</v>
      </c>
      <c r="P27" s="86" t="e">
        <f t="shared" si="14"/>
        <v>#REF!</v>
      </c>
      <c r="Q27" s="86" t="e">
        <f t="shared" si="15"/>
        <v>#REF!</v>
      </c>
      <c r="R27" s="86" t="e">
        <f t="shared" si="16"/>
        <v>#REF!</v>
      </c>
      <c r="S27" s="86" t="e">
        <f t="shared" si="17"/>
        <v>#REF!</v>
      </c>
      <c r="T27" s="86" t="e">
        <f t="shared" si="18"/>
        <v>#REF!</v>
      </c>
      <c r="U27" s="86" t="e">
        <f t="shared" si="19"/>
        <v>#REF!</v>
      </c>
      <c r="V27" s="86" t="e">
        <f t="shared" si="20"/>
        <v>#REF!</v>
      </c>
      <c r="W27" s="86" t="e">
        <f t="shared" si="21"/>
        <v>#REF!</v>
      </c>
      <c r="X27" s="86" t="e">
        <f t="shared" si="22"/>
        <v>#REF!</v>
      </c>
      <c r="Y27" s="86" t="e">
        <f t="shared" si="23"/>
        <v>#REF!</v>
      </c>
      <c r="Z27" s="86" t="e">
        <f t="shared" si="24"/>
        <v>#REF!</v>
      </c>
      <c r="AA27" s="87">
        <v>400</v>
      </c>
      <c r="AB27" s="88" t="e">
        <f>AA27*#REF!/$AI$18*10^3</f>
        <v>#REF!</v>
      </c>
      <c r="AC27" s="89" t="e">
        <f>INDEX(Efficiencies!$D$8:$M$89,MATCH(C27,Efficiencies!$C$8:$C$89),MATCH(D27,Efficiencies!$D$7:$M$7))</f>
        <v>#REF!</v>
      </c>
      <c r="AD27" s="89" t="e">
        <f t="shared" si="10"/>
        <v>#REF!</v>
      </c>
      <c r="AE27" s="89" t="e">
        <f>INDEX(Efficiencies!$P$8:$Y$89,MATCH(C27,Efficiencies!$C$8:$C$89),MATCH(D27,Efficiencies!$P$7:$Y$7))</f>
        <v>#REF!</v>
      </c>
      <c r="AF27" s="89" t="e">
        <f t="shared" si="13"/>
        <v>#REF!</v>
      </c>
      <c r="AG27" s="89">
        <v>0</v>
      </c>
      <c r="AI27" s="92"/>
    </row>
    <row r="28" spans="1:36" x14ac:dyDescent="0.2">
      <c r="A28" s="91" t="s">
        <v>1428</v>
      </c>
      <c r="B28" s="349" t="s">
        <v>1429</v>
      </c>
      <c r="C28" s="39" t="s">
        <v>1414</v>
      </c>
      <c r="D28" s="39">
        <v>2030</v>
      </c>
      <c r="E28" s="85" t="e">
        <f>#REF!*INDEX(Costs!$E$7:$O$89,MATCH($C28,Costs!$C$7:$C$89,0),MATCH(E$7,Costs!$E$6:$O$6,0))</f>
        <v>#REF!</v>
      </c>
      <c r="F28" s="85" t="e">
        <f>#REF!*INDEX(Costs!$E$7:$O$89,MATCH($C28,Costs!$C$7:$C$89,0),MATCH(F$7,Costs!$E$6:$O$6,0))</f>
        <v>#REF!</v>
      </c>
      <c r="G28" s="85" t="e">
        <f>#REF!*INDEX(Costs!$E$7:$O$89,MATCH($C28,Costs!$C$7:$C$89,0),MATCH(G$7,Costs!$E$6:$O$6,0))</f>
        <v>#REF!</v>
      </c>
      <c r="H28" s="85" t="e">
        <f>#REF!*INDEX(Costs!$E$7:$O$89,MATCH($C28,Costs!$C$7:$C$89,0),MATCH(H$7,Costs!$E$6:$O$6,0))</f>
        <v>#REF!</v>
      </c>
      <c r="I28" s="85" t="e">
        <f>#REF!*INDEX(Costs!$E$7:$O$89,MATCH($C28,Costs!$C$7:$C$89,0),MATCH(I$7,Costs!$E$6:$O$6,0))</f>
        <v>#REF!</v>
      </c>
      <c r="J28" s="85" t="e">
        <f>#REF!*INDEX(Costs!$E$7:$O$89,MATCH($C28,Costs!$C$7:$C$89,0),MATCH(J$7,Costs!$E$6:$O$6,0))</f>
        <v>#REF!</v>
      </c>
      <c r="K28" s="85" t="e">
        <f>#REF!*INDEX(Costs!$E$7:$O$89,MATCH($C28,Costs!$C$7:$C$89,0),MATCH(K$7,Costs!$E$6:$O$6,0))</f>
        <v>#REF!</v>
      </c>
      <c r="L28" s="85" t="e">
        <f>#REF!*INDEX(Costs!$E$7:$O$89,MATCH($C28,Costs!$C$7:$C$89,0),MATCH(L$7,Costs!$E$6:$O$6,0))</f>
        <v>#REF!</v>
      </c>
      <c r="M28" s="85" t="e">
        <f>#REF!*INDEX(Costs!$E$7:$O$89,MATCH($C28,Costs!$C$7:$C$89,0),MATCH(M$7,Costs!$E$6:$O$6,0))</f>
        <v>#REF!</v>
      </c>
      <c r="N28" s="85" t="e">
        <f>#REF!*INDEX(Costs!$E$7:$O$89,MATCH($C28,Costs!$C$7:$C$89,0),MATCH(N$7,Costs!$E$6:$O$6,0))</f>
        <v>#REF!</v>
      </c>
      <c r="O28" s="85" t="e">
        <f>#REF!*INDEX(Costs!$E$7:$O$89,MATCH($C28,Costs!$C$7:$C$89,0),MATCH(O$7,Costs!$E$6:$O$6,0))</f>
        <v>#REF!</v>
      </c>
      <c r="P28" s="86" t="e">
        <f t="shared" si="14"/>
        <v>#REF!</v>
      </c>
      <c r="Q28" s="86" t="e">
        <f t="shared" si="15"/>
        <v>#REF!</v>
      </c>
      <c r="R28" s="86" t="e">
        <f t="shared" si="16"/>
        <v>#REF!</v>
      </c>
      <c r="S28" s="86" t="e">
        <f t="shared" si="17"/>
        <v>#REF!</v>
      </c>
      <c r="T28" s="86" t="e">
        <f t="shared" si="18"/>
        <v>#REF!</v>
      </c>
      <c r="U28" s="86" t="e">
        <f t="shared" si="19"/>
        <v>#REF!</v>
      </c>
      <c r="V28" s="86" t="e">
        <f t="shared" si="20"/>
        <v>#REF!</v>
      </c>
      <c r="W28" s="86" t="e">
        <f t="shared" si="21"/>
        <v>#REF!</v>
      </c>
      <c r="X28" s="86" t="e">
        <f t="shared" si="22"/>
        <v>#REF!</v>
      </c>
      <c r="Y28" s="86" t="e">
        <f t="shared" si="23"/>
        <v>#REF!</v>
      </c>
      <c r="Z28" s="86" t="e">
        <f t="shared" si="24"/>
        <v>#REF!</v>
      </c>
      <c r="AA28" s="87">
        <v>400</v>
      </c>
      <c r="AB28" s="88" t="e">
        <f>AA28*#REF!/$AI$18*10^3</f>
        <v>#REF!</v>
      </c>
      <c r="AC28" s="89" t="e">
        <f>INDEX(Efficiencies!$D$8:$M$89,MATCH(C28,Efficiencies!$C$8:$C$89),MATCH(D28,Efficiencies!$D$7:$M$7))</f>
        <v>#REF!</v>
      </c>
      <c r="AD28" s="89" t="e">
        <f t="shared" si="10"/>
        <v>#REF!</v>
      </c>
      <c r="AE28" s="89" t="e">
        <f>INDEX(Efficiencies!$P$8:$Y$89,MATCH(C28,Efficiencies!$C$8:$C$89),MATCH(D28,Efficiencies!$P$7:$Y$7))</f>
        <v>#REF!</v>
      </c>
      <c r="AF28" s="89" t="e">
        <f t="shared" si="13"/>
        <v>#REF!</v>
      </c>
      <c r="AG28" s="89">
        <v>0</v>
      </c>
      <c r="AI28" s="92"/>
    </row>
    <row r="29" spans="1:36" x14ac:dyDescent="0.2">
      <c r="A29" s="91" t="s">
        <v>1430</v>
      </c>
      <c r="B29" s="349" t="s">
        <v>1431</v>
      </c>
      <c r="C29" s="39" t="s">
        <v>1414</v>
      </c>
      <c r="D29" s="39">
        <v>2035</v>
      </c>
      <c r="E29" s="85" t="e">
        <f>#REF!*INDEX(Costs!$E$7:$O$89,MATCH($C29,Costs!$C$7:$C$89,0),MATCH(E$7,Costs!$E$6:$O$6,0))</f>
        <v>#REF!</v>
      </c>
      <c r="F29" s="85" t="e">
        <f>#REF!*INDEX(Costs!$E$7:$O$89,MATCH($C29,Costs!$C$7:$C$89,0),MATCH(F$7,Costs!$E$6:$O$6,0))</f>
        <v>#REF!</v>
      </c>
      <c r="G29" s="85" t="e">
        <f>#REF!*INDEX(Costs!$E$7:$O$89,MATCH($C29,Costs!$C$7:$C$89,0),MATCH(G$7,Costs!$E$6:$O$6,0))</f>
        <v>#REF!</v>
      </c>
      <c r="H29" s="85" t="e">
        <f>#REF!*INDEX(Costs!$E$7:$O$89,MATCH($C29,Costs!$C$7:$C$89,0),MATCH(H$7,Costs!$E$6:$O$6,0))</f>
        <v>#REF!</v>
      </c>
      <c r="I29" s="85" t="e">
        <f>#REF!*INDEX(Costs!$E$7:$O$89,MATCH($C29,Costs!$C$7:$C$89,0),MATCH(I$7,Costs!$E$6:$O$6,0))</f>
        <v>#REF!</v>
      </c>
      <c r="J29" s="85" t="e">
        <f>#REF!*INDEX(Costs!$E$7:$O$89,MATCH($C29,Costs!$C$7:$C$89,0),MATCH(J$7,Costs!$E$6:$O$6,0))</f>
        <v>#REF!</v>
      </c>
      <c r="K29" s="85" t="e">
        <f>#REF!*INDEX(Costs!$E$7:$O$89,MATCH($C29,Costs!$C$7:$C$89,0),MATCH(K$7,Costs!$E$6:$O$6,0))</f>
        <v>#REF!</v>
      </c>
      <c r="L29" s="85" t="e">
        <f>#REF!*INDEX(Costs!$E$7:$O$89,MATCH($C29,Costs!$C$7:$C$89,0),MATCH(L$7,Costs!$E$6:$O$6,0))</f>
        <v>#REF!</v>
      </c>
      <c r="M29" s="85" t="e">
        <f>#REF!*INDEX(Costs!$E$7:$O$89,MATCH($C29,Costs!$C$7:$C$89,0),MATCH(M$7,Costs!$E$6:$O$6,0))</f>
        <v>#REF!</v>
      </c>
      <c r="N29" s="85" t="e">
        <f>#REF!*INDEX(Costs!$E$7:$O$89,MATCH($C29,Costs!$C$7:$C$89,0),MATCH(N$7,Costs!$E$6:$O$6,0))</f>
        <v>#REF!</v>
      </c>
      <c r="O29" s="85" t="e">
        <f>#REF!*INDEX(Costs!$E$7:$O$89,MATCH($C29,Costs!$C$7:$C$89,0),MATCH(O$7,Costs!$E$6:$O$6,0))</f>
        <v>#REF!</v>
      </c>
      <c r="P29" s="86" t="e">
        <f t="shared" si="14"/>
        <v>#REF!</v>
      </c>
      <c r="Q29" s="86" t="e">
        <f t="shared" si="15"/>
        <v>#REF!</v>
      </c>
      <c r="R29" s="86" t="e">
        <f t="shared" si="16"/>
        <v>#REF!</v>
      </c>
      <c r="S29" s="86" t="e">
        <f t="shared" si="17"/>
        <v>#REF!</v>
      </c>
      <c r="T29" s="86" t="e">
        <f t="shared" si="18"/>
        <v>#REF!</v>
      </c>
      <c r="U29" s="86" t="e">
        <f t="shared" si="19"/>
        <v>#REF!</v>
      </c>
      <c r="V29" s="86" t="e">
        <f t="shared" si="20"/>
        <v>#REF!</v>
      </c>
      <c r="W29" s="86" t="e">
        <f t="shared" si="21"/>
        <v>#REF!</v>
      </c>
      <c r="X29" s="86" t="e">
        <f t="shared" si="22"/>
        <v>#REF!</v>
      </c>
      <c r="Y29" s="86" t="e">
        <f t="shared" si="23"/>
        <v>#REF!</v>
      </c>
      <c r="Z29" s="86" t="e">
        <f t="shared" si="24"/>
        <v>#REF!</v>
      </c>
      <c r="AA29" s="87">
        <v>400</v>
      </c>
      <c r="AB29" s="88" t="e">
        <f>AA29*#REF!/$AI$18*10^3</f>
        <v>#REF!</v>
      </c>
      <c r="AC29" s="89" t="e">
        <f>INDEX(Efficiencies!$D$8:$M$89,MATCH(C29,Efficiencies!$C$8:$C$89),MATCH(D29,Efficiencies!$D$7:$M$7))</f>
        <v>#REF!</v>
      </c>
      <c r="AD29" s="89" t="e">
        <f t="shared" si="10"/>
        <v>#REF!</v>
      </c>
      <c r="AE29" s="89" t="e">
        <f>INDEX(Efficiencies!$P$8:$Y$89,MATCH(C29,Efficiencies!$C$8:$C$89),MATCH(D29,Efficiencies!$P$7:$Y$7))</f>
        <v>#REF!</v>
      </c>
      <c r="AF29" s="89" t="e">
        <f t="shared" si="13"/>
        <v>#REF!</v>
      </c>
      <c r="AG29" s="89">
        <v>0</v>
      </c>
      <c r="AI29" s="92"/>
    </row>
    <row r="30" spans="1:36" x14ac:dyDescent="0.2">
      <c r="A30" s="91" t="s">
        <v>1432</v>
      </c>
      <c r="B30" s="349" t="s">
        <v>1433</v>
      </c>
      <c r="C30" s="39" t="s">
        <v>1414</v>
      </c>
      <c r="D30" s="39">
        <v>2040</v>
      </c>
      <c r="E30" s="85" t="e">
        <f>#REF!*INDEX(Costs!$E$7:$O$89,MATCH($C30,Costs!$C$7:$C$89,0),MATCH(E$7,Costs!$E$6:$O$6,0))</f>
        <v>#REF!</v>
      </c>
      <c r="F30" s="85" t="e">
        <f>#REF!*INDEX(Costs!$E$7:$O$89,MATCH($C30,Costs!$C$7:$C$89,0),MATCH(F$7,Costs!$E$6:$O$6,0))</f>
        <v>#REF!</v>
      </c>
      <c r="G30" s="85" t="e">
        <f>#REF!*INDEX(Costs!$E$7:$O$89,MATCH($C30,Costs!$C$7:$C$89,0),MATCH(G$7,Costs!$E$6:$O$6,0))</f>
        <v>#REF!</v>
      </c>
      <c r="H30" s="85" t="e">
        <f>#REF!*INDEX(Costs!$E$7:$O$89,MATCH($C30,Costs!$C$7:$C$89,0),MATCH(H$7,Costs!$E$6:$O$6,0))</f>
        <v>#REF!</v>
      </c>
      <c r="I30" s="85" t="e">
        <f>#REF!*INDEX(Costs!$E$7:$O$89,MATCH($C30,Costs!$C$7:$C$89,0),MATCH(I$7,Costs!$E$6:$O$6,0))</f>
        <v>#REF!</v>
      </c>
      <c r="J30" s="85" t="e">
        <f>#REF!*INDEX(Costs!$E$7:$O$89,MATCH($C30,Costs!$C$7:$C$89,0),MATCH(J$7,Costs!$E$6:$O$6,0))</f>
        <v>#REF!</v>
      </c>
      <c r="K30" s="85" t="e">
        <f>#REF!*INDEX(Costs!$E$7:$O$89,MATCH($C30,Costs!$C$7:$C$89,0),MATCH(K$7,Costs!$E$6:$O$6,0))</f>
        <v>#REF!</v>
      </c>
      <c r="L30" s="85" t="e">
        <f>#REF!*INDEX(Costs!$E$7:$O$89,MATCH($C30,Costs!$C$7:$C$89,0),MATCH(L$7,Costs!$E$6:$O$6,0))</f>
        <v>#REF!</v>
      </c>
      <c r="M30" s="85" t="e">
        <f>#REF!*INDEX(Costs!$E$7:$O$89,MATCH($C30,Costs!$C$7:$C$89,0),MATCH(M$7,Costs!$E$6:$O$6,0))</f>
        <v>#REF!</v>
      </c>
      <c r="N30" s="85" t="e">
        <f>#REF!*INDEX(Costs!$E$7:$O$89,MATCH($C30,Costs!$C$7:$C$89,0),MATCH(N$7,Costs!$E$6:$O$6,0))</f>
        <v>#REF!</v>
      </c>
      <c r="O30" s="85" t="e">
        <f>#REF!*INDEX(Costs!$E$7:$O$89,MATCH($C30,Costs!$C$7:$C$89,0),MATCH(O$7,Costs!$E$6:$O$6,0))</f>
        <v>#REF!</v>
      </c>
      <c r="P30" s="86" t="e">
        <f t="shared" si="14"/>
        <v>#REF!</v>
      </c>
      <c r="Q30" s="86" t="e">
        <f t="shared" si="15"/>
        <v>#REF!</v>
      </c>
      <c r="R30" s="86" t="e">
        <f t="shared" si="16"/>
        <v>#REF!</v>
      </c>
      <c r="S30" s="86" t="e">
        <f t="shared" si="17"/>
        <v>#REF!</v>
      </c>
      <c r="T30" s="86" t="e">
        <f t="shared" si="18"/>
        <v>#REF!</v>
      </c>
      <c r="U30" s="86" t="e">
        <f t="shared" si="19"/>
        <v>#REF!</v>
      </c>
      <c r="V30" s="86" t="e">
        <f t="shared" si="20"/>
        <v>#REF!</v>
      </c>
      <c r="W30" s="86" t="e">
        <f t="shared" si="21"/>
        <v>#REF!</v>
      </c>
      <c r="X30" s="86" t="e">
        <f t="shared" si="22"/>
        <v>#REF!</v>
      </c>
      <c r="Y30" s="86" t="e">
        <f t="shared" si="23"/>
        <v>#REF!</v>
      </c>
      <c r="Z30" s="86" t="e">
        <f t="shared" si="24"/>
        <v>#REF!</v>
      </c>
      <c r="AA30" s="87">
        <v>400</v>
      </c>
      <c r="AB30" s="88" t="e">
        <f>AA30*#REF!/$AI$18*10^3</f>
        <v>#REF!</v>
      </c>
      <c r="AC30" s="89" t="e">
        <f>INDEX(Efficiencies!$D$8:$M$89,MATCH(C30,Efficiencies!$C$8:$C$89),MATCH(D30,Efficiencies!$D$7:$M$7))</f>
        <v>#REF!</v>
      </c>
      <c r="AD30" s="89" t="e">
        <f t="shared" si="10"/>
        <v>#REF!</v>
      </c>
      <c r="AE30" s="89" t="e">
        <f>INDEX(Efficiencies!$P$8:$Y$89,MATCH(C30,Efficiencies!$C$8:$C$89),MATCH(D30,Efficiencies!$P$7:$Y$7))</f>
        <v>#REF!</v>
      </c>
      <c r="AF30" s="89" t="e">
        <f t="shared" si="13"/>
        <v>#REF!</v>
      </c>
      <c r="AG30" s="89">
        <v>0</v>
      </c>
      <c r="AI30" s="92"/>
    </row>
    <row r="31" spans="1:36" x14ac:dyDescent="0.2">
      <c r="A31" s="91" t="s">
        <v>1434</v>
      </c>
      <c r="B31" s="349" t="s">
        <v>1435</v>
      </c>
      <c r="C31" s="39" t="s">
        <v>1414</v>
      </c>
      <c r="D31" s="39">
        <v>2045</v>
      </c>
      <c r="E31" s="85" t="e">
        <f>#REF!*INDEX(Costs!$E$7:$O$89,MATCH($C31,Costs!$C$7:$C$89,0),MATCH(E$7,Costs!$E$6:$O$6,0))</f>
        <v>#REF!</v>
      </c>
      <c r="F31" s="85" t="e">
        <f>#REF!*INDEX(Costs!$E$7:$O$89,MATCH($C31,Costs!$C$7:$C$89,0),MATCH(F$7,Costs!$E$6:$O$6,0))</f>
        <v>#REF!</v>
      </c>
      <c r="G31" s="85" t="e">
        <f>#REF!*INDEX(Costs!$E$7:$O$89,MATCH($C31,Costs!$C$7:$C$89,0),MATCH(G$7,Costs!$E$6:$O$6,0))</f>
        <v>#REF!</v>
      </c>
      <c r="H31" s="85" t="e">
        <f>#REF!*INDEX(Costs!$E$7:$O$89,MATCH($C31,Costs!$C$7:$C$89,0),MATCH(H$7,Costs!$E$6:$O$6,0))</f>
        <v>#REF!</v>
      </c>
      <c r="I31" s="85" t="e">
        <f>#REF!*INDEX(Costs!$E$7:$O$89,MATCH($C31,Costs!$C$7:$C$89,0),MATCH(I$7,Costs!$E$6:$O$6,0))</f>
        <v>#REF!</v>
      </c>
      <c r="J31" s="85" t="e">
        <f>#REF!*INDEX(Costs!$E$7:$O$89,MATCH($C31,Costs!$C$7:$C$89,0),MATCH(J$7,Costs!$E$6:$O$6,0))</f>
        <v>#REF!</v>
      </c>
      <c r="K31" s="85" t="e">
        <f>#REF!*INDEX(Costs!$E$7:$O$89,MATCH($C31,Costs!$C$7:$C$89,0),MATCH(K$7,Costs!$E$6:$O$6,0))</f>
        <v>#REF!</v>
      </c>
      <c r="L31" s="85" t="e">
        <f>#REF!*INDEX(Costs!$E$7:$O$89,MATCH($C31,Costs!$C$7:$C$89,0),MATCH(L$7,Costs!$E$6:$O$6,0))</f>
        <v>#REF!</v>
      </c>
      <c r="M31" s="85" t="e">
        <f>#REF!*INDEX(Costs!$E$7:$O$89,MATCH($C31,Costs!$C$7:$C$89,0),MATCH(M$7,Costs!$E$6:$O$6,0))</f>
        <v>#REF!</v>
      </c>
      <c r="N31" s="85" t="e">
        <f>#REF!*INDEX(Costs!$E$7:$O$89,MATCH($C31,Costs!$C$7:$C$89,0),MATCH(N$7,Costs!$E$6:$O$6,0))</f>
        <v>#REF!</v>
      </c>
      <c r="O31" s="85" t="e">
        <f>#REF!*INDEX(Costs!$E$7:$O$89,MATCH($C31,Costs!$C$7:$C$89,0),MATCH(O$7,Costs!$E$6:$O$6,0))</f>
        <v>#REF!</v>
      </c>
      <c r="P31" s="86" t="e">
        <f t="shared" si="14"/>
        <v>#REF!</v>
      </c>
      <c r="Q31" s="86" t="e">
        <f t="shared" si="15"/>
        <v>#REF!</v>
      </c>
      <c r="R31" s="86" t="e">
        <f t="shared" si="16"/>
        <v>#REF!</v>
      </c>
      <c r="S31" s="86" t="e">
        <f t="shared" si="17"/>
        <v>#REF!</v>
      </c>
      <c r="T31" s="86" t="e">
        <f t="shared" si="18"/>
        <v>#REF!</v>
      </c>
      <c r="U31" s="86" t="e">
        <f t="shared" si="19"/>
        <v>#REF!</v>
      </c>
      <c r="V31" s="86" t="e">
        <f t="shared" si="20"/>
        <v>#REF!</v>
      </c>
      <c r="W31" s="86" t="e">
        <f t="shared" si="21"/>
        <v>#REF!</v>
      </c>
      <c r="X31" s="86" t="e">
        <f t="shared" si="22"/>
        <v>#REF!</v>
      </c>
      <c r="Y31" s="86" t="e">
        <f t="shared" si="23"/>
        <v>#REF!</v>
      </c>
      <c r="Z31" s="86" t="e">
        <f t="shared" si="24"/>
        <v>#REF!</v>
      </c>
      <c r="AA31" s="87">
        <v>400</v>
      </c>
      <c r="AB31" s="88" t="e">
        <f>AA31*#REF!/$AI$18*10^3</f>
        <v>#REF!</v>
      </c>
      <c r="AC31" s="89" t="e">
        <f>INDEX(Efficiencies!$D$8:$M$89,MATCH(C31,Efficiencies!$C$8:$C$89),MATCH(D31,Efficiencies!$D$7:$M$7))</f>
        <v>#REF!</v>
      </c>
      <c r="AD31" s="89" t="e">
        <f t="shared" si="10"/>
        <v>#REF!</v>
      </c>
      <c r="AE31" s="89" t="e">
        <f>INDEX(Efficiencies!$P$8:$Y$89,MATCH(C31,Efficiencies!$C$8:$C$89),MATCH(D31,Efficiencies!$P$7:$Y$7))</f>
        <v>#REF!</v>
      </c>
      <c r="AF31" s="89" t="e">
        <f t="shared" si="13"/>
        <v>#REF!</v>
      </c>
      <c r="AG31" s="89">
        <v>0</v>
      </c>
      <c r="AI31" s="92"/>
    </row>
    <row r="32" spans="1:36" x14ac:dyDescent="0.2">
      <c r="A32" s="91" t="s">
        <v>1436</v>
      </c>
      <c r="B32" s="349" t="s">
        <v>1437</v>
      </c>
      <c r="C32" s="39" t="s">
        <v>1414</v>
      </c>
      <c r="D32" s="39">
        <v>2050</v>
      </c>
      <c r="E32" s="85" t="e">
        <f>#REF!*INDEX(Costs!$E$7:$O$89,MATCH($C32,Costs!$C$7:$C$89,0),MATCH(E$7,Costs!$E$6:$O$6,0))</f>
        <v>#REF!</v>
      </c>
      <c r="F32" s="85" t="e">
        <f>#REF!*INDEX(Costs!$E$7:$O$89,MATCH($C32,Costs!$C$7:$C$89,0),MATCH(F$7,Costs!$E$6:$O$6,0))</f>
        <v>#REF!</v>
      </c>
      <c r="G32" s="85" t="e">
        <f>#REF!*INDEX(Costs!$E$7:$O$89,MATCH($C32,Costs!$C$7:$C$89,0),MATCH(G$7,Costs!$E$6:$O$6,0))</f>
        <v>#REF!</v>
      </c>
      <c r="H32" s="85" t="e">
        <f>#REF!*INDEX(Costs!$E$7:$O$89,MATCH($C32,Costs!$C$7:$C$89,0),MATCH(H$7,Costs!$E$6:$O$6,0))</f>
        <v>#REF!</v>
      </c>
      <c r="I32" s="85" t="e">
        <f>#REF!*INDEX(Costs!$E$7:$O$89,MATCH($C32,Costs!$C$7:$C$89,0),MATCH(I$7,Costs!$E$6:$O$6,0))</f>
        <v>#REF!</v>
      </c>
      <c r="J32" s="85" t="e">
        <f>#REF!*INDEX(Costs!$E$7:$O$89,MATCH($C32,Costs!$C$7:$C$89,0),MATCH(J$7,Costs!$E$6:$O$6,0))</f>
        <v>#REF!</v>
      </c>
      <c r="K32" s="85" t="e">
        <f>#REF!*INDEX(Costs!$E$7:$O$89,MATCH($C32,Costs!$C$7:$C$89,0),MATCH(K$7,Costs!$E$6:$O$6,0))</f>
        <v>#REF!</v>
      </c>
      <c r="L32" s="85" t="e">
        <f>#REF!*INDEX(Costs!$E$7:$O$89,MATCH($C32,Costs!$C$7:$C$89,0),MATCH(L$7,Costs!$E$6:$O$6,0))</f>
        <v>#REF!</v>
      </c>
      <c r="M32" s="85" t="e">
        <f>#REF!*INDEX(Costs!$E$7:$O$89,MATCH($C32,Costs!$C$7:$C$89,0),MATCH(M$7,Costs!$E$6:$O$6,0))</f>
        <v>#REF!</v>
      </c>
      <c r="N32" s="85" t="e">
        <f>#REF!*INDEX(Costs!$E$7:$O$89,MATCH($C32,Costs!$C$7:$C$89,0),MATCH(N$7,Costs!$E$6:$O$6,0))</f>
        <v>#REF!</v>
      </c>
      <c r="O32" s="85" t="e">
        <f>#REF!*INDEX(Costs!$E$7:$O$89,MATCH($C32,Costs!$C$7:$C$89,0),MATCH(O$7,Costs!$E$6:$O$6,0))</f>
        <v>#REF!</v>
      </c>
      <c r="P32" s="86" t="e">
        <f t="shared" si="14"/>
        <v>#REF!</v>
      </c>
      <c r="Q32" s="86" t="e">
        <f t="shared" si="15"/>
        <v>#REF!</v>
      </c>
      <c r="R32" s="86" t="e">
        <f t="shared" si="16"/>
        <v>#REF!</v>
      </c>
      <c r="S32" s="86" t="e">
        <f t="shared" si="17"/>
        <v>#REF!</v>
      </c>
      <c r="T32" s="86" t="e">
        <f t="shared" si="18"/>
        <v>#REF!</v>
      </c>
      <c r="U32" s="86" t="e">
        <f t="shared" si="19"/>
        <v>#REF!</v>
      </c>
      <c r="V32" s="86" t="e">
        <f t="shared" si="20"/>
        <v>#REF!</v>
      </c>
      <c r="W32" s="86" t="e">
        <f t="shared" si="21"/>
        <v>#REF!</v>
      </c>
      <c r="X32" s="86" t="e">
        <f t="shared" si="22"/>
        <v>#REF!</v>
      </c>
      <c r="Y32" s="86" t="e">
        <f t="shared" si="23"/>
        <v>#REF!</v>
      </c>
      <c r="Z32" s="86" t="e">
        <f t="shared" si="24"/>
        <v>#REF!</v>
      </c>
      <c r="AA32" s="87">
        <v>400</v>
      </c>
      <c r="AB32" s="88" t="e">
        <f>AA32*#REF!/$AI$18*10^3</f>
        <v>#REF!</v>
      </c>
      <c r="AC32" s="89" t="e">
        <f>INDEX(Efficiencies!$D$8:$M$89,MATCH(C32,Efficiencies!$C$8:$C$89),MATCH(D32,Efficiencies!$D$7:$M$7))</f>
        <v>#REF!</v>
      </c>
      <c r="AD32" s="89" t="e">
        <f t="shared" si="10"/>
        <v>#REF!</v>
      </c>
      <c r="AE32" s="89" t="e">
        <f>INDEX(Efficiencies!$P$8:$Y$89,MATCH(C32,Efficiencies!$C$8:$C$89),MATCH(D32,Efficiencies!$P$7:$Y$7))</f>
        <v>#REF!</v>
      </c>
      <c r="AF32" s="89" t="e">
        <f t="shared" si="13"/>
        <v>#REF!</v>
      </c>
      <c r="AG32" s="89">
        <v>0</v>
      </c>
      <c r="AI32" s="92"/>
    </row>
    <row r="33" spans="1:35" x14ac:dyDescent="0.2">
      <c r="A33" s="91" t="s">
        <v>1438</v>
      </c>
      <c r="B33" s="349" t="s">
        <v>1439</v>
      </c>
      <c r="C33" s="39" t="s">
        <v>1440</v>
      </c>
      <c r="D33" s="39">
        <v>2010</v>
      </c>
      <c r="E33" s="85" t="e">
        <f>#REF!*INDEX(Costs!$E$7:$O$89,MATCH($C33,Costs!$C$7:$C$89,0),MATCH(E$7,Costs!$E$6:$O$6,0))</f>
        <v>#REF!</v>
      </c>
      <c r="F33" s="85" t="e">
        <f>#REF!*INDEX(Costs!$E$7:$O$89,MATCH($C33,Costs!$C$7:$C$89,0),MATCH(F$7,Costs!$E$6:$O$6,0))</f>
        <v>#REF!</v>
      </c>
      <c r="G33" s="85" t="e">
        <f>#REF!*INDEX(Costs!$E$7:$O$89,MATCH($C33,Costs!$C$7:$C$89,0),MATCH(G$7,Costs!$E$6:$O$6,0))</f>
        <v>#REF!</v>
      </c>
      <c r="H33" s="85" t="e">
        <f>#REF!*INDEX(Costs!$E$7:$O$89,MATCH($C33,Costs!$C$7:$C$89,0),MATCH(H$7,Costs!$E$6:$O$6,0))</f>
        <v>#REF!</v>
      </c>
      <c r="I33" s="85" t="e">
        <f>#REF!*INDEX(Costs!$E$7:$O$89,MATCH($C33,Costs!$C$7:$C$89,0),MATCH(I$7,Costs!$E$6:$O$6,0))</f>
        <v>#REF!</v>
      </c>
      <c r="J33" s="85" t="e">
        <f>#REF!*INDEX(Costs!$E$7:$O$89,MATCH($C33,Costs!$C$7:$C$89,0),MATCH(J$7,Costs!$E$6:$O$6,0))</f>
        <v>#REF!</v>
      </c>
      <c r="K33" s="85" t="e">
        <f>#REF!*INDEX(Costs!$E$7:$O$89,MATCH($C33,Costs!$C$7:$C$89,0),MATCH(K$7,Costs!$E$6:$O$6,0))</f>
        <v>#REF!</v>
      </c>
      <c r="L33" s="85" t="e">
        <f>#REF!*INDEX(Costs!$E$7:$O$89,MATCH($C33,Costs!$C$7:$C$89,0),MATCH(L$7,Costs!$E$6:$O$6,0))</f>
        <v>#REF!</v>
      </c>
      <c r="M33" s="85" t="e">
        <f>#REF!*INDEX(Costs!$E$7:$O$89,MATCH($C33,Costs!$C$7:$C$89,0),MATCH(M$7,Costs!$E$6:$O$6,0))</f>
        <v>#REF!</v>
      </c>
      <c r="N33" s="85" t="e">
        <f>#REF!*INDEX(Costs!$E$7:$O$89,MATCH($C33,Costs!$C$7:$C$89,0),MATCH(N$7,Costs!$E$6:$O$6,0))</f>
        <v>#REF!</v>
      </c>
      <c r="O33" s="85" t="e">
        <f>#REF!*INDEX(Costs!$E$7:$O$89,MATCH($C33,Costs!$C$7:$C$89,0),MATCH(O$7,Costs!$E$6:$O$6,0))</f>
        <v>#REF!</v>
      </c>
      <c r="P33" s="86" t="e">
        <f>E33/$AI$18*10^6</f>
        <v>#REF!</v>
      </c>
      <c r="Q33" s="86" t="e">
        <f t="shared" si="15"/>
        <v>#REF!</v>
      </c>
      <c r="R33" s="86" t="e">
        <f t="shared" si="16"/>
        <v>#REF!</v>
      </c>
      <c r="S33" s="86" t="e">
        <f t="shared" si="17"/>
        <v>#REF!</v>
      </c>
      <c r="T33" s="86" t="e">
        <f t="shared" si="18"/>
        <v>#REF!</v>
      </c>
      <c r="U33" s="86" t="e">
        <f t="shared" si="19"/>
        <v>#REF!</v>
      </c>
      <c r="V33" s="86" t="e">
        <f t="shared" si="20"/>
        <v>#REF!</v>
      </c>
      <c r="W33" s="86" t="e">
        <f t="shared" si="21"/>
        <v>#REF!</v>
      </c>
      <c r="X33" s="86" t="e">
        <f t="shared" si="22"/>
        <v>#REF!</v>
      </c>
      <c r="Y33" s="86" t="e">
        <f t="shared" si="23"/>
        <v>#REF!</v>
      </c>
      <c r="Z33" s="86" t="e">
        <f t="shared" si="24"/>
        <v>#REF!</v>
      </c>
      <c r="AA33" s="87">
        <v>420</v>
      </c>
      <c r="AB33" s="88" t="e">
        <f>AA33*#REF!/$AI$18*10^3</f>
        <v>#REF!</v>
      </c>
      <c r="AC33" s="89">
        <f>INDEX(Efficiencies!$D$8:$M$89,MATCH(C33,Efficiencies!$C$8:$C$89),MATCH(D33,Efficiencies!$D$7:$M$7))</f>
        <v>35.558586120605497</v>
      </c>
      <c r="AD33" s="89">
        <f t="shared" si="10"/>
        <v>0.26962425593034306</v>
      </c>
      <c r="AE33" s="89">
        <f>INDEX(Efficiencies!$P$8:$Y$89,MATCH(C33,Efficiencies!$C$8:$C$89),MATCH(D33,Efficiencies!$P$7:$Y$7))</f>
        <v>29.069570856628442</v>
      </c>
      <c r="AF33" s="89">
        <f t="shared" si="13"/>
        <v>0.22042106471412662</v>
      </c>
      <c r="AG33" s="89">
        <v>0</v>
      </c>
    </row>
    <row r="34" spans="1:35" x14ac:dyDescent="0.2">
      <c r="A34" s="91" t="s">
        <v>1441</v>
      </c>
      <c r="B34" s="349" t="s">
        <v>1442</v>
      </c>
      <c r="C34" s="39" t="s">
        <v>1440</v>
      </c>
      <c r="D34" s="39">
        <v>2015</v>
      </c>
      <c r="E34" s="85" t="e">
        <f>#REF!*INDEX(Costs!$E$7:$O$89,MATCH($C34,Costs!$C$7:$C$89,0),MATCH(E$7,Costs!$E$6:$O$6,0))</f>
        <v>#REF!</v>
      </c>
      <c r="F34" s="85" t="e">
        <f>#REF!*INDEX(Costs!$E$7:$O$89,MATCH($C34,Costs!$C$7:$C$89,0),MATCH(F$7,Costs!$E$6:$O$6,0))</f>
        <v>#REF!</v>
      </c>
      <c r="G34" s="85" t="e">
        <f>#REF!*INDEX(Costs!$E$7:$O$89,MATCH($C34,Costs!$C$7:$C$89,0),MATCH(G$7,Costs!$E$6:$O$6,0))</f>
        <v>#REF!</v>
      </c>
      <c r="H34" s="85" t="e">
        <f>#REF!*INDEX(Costs!$E$7:$O$89,MATCH($C34,Costs!$C$7:$C$89,0),MATCH(H$7,Costs!$E$6:$O$6,0))</f>
        <v>#REF!</v>
      </c>
      <c r="I34" s="85" t="e">
        <f>#REF!*INDEX(Costs!$E$7:$O$89,MATCH($C34,Costs!$C$7:$C$89,0),MATCH(I$7,Costs!$E$6:$O$6,0))</f>
        <v>#REF!</v>
      </c>
      <c r="J34" s="85" t="e">
        <f>#REF!*INDEX(Costs!$E$7:$O$89,MATCH($C34,Costs!$C$7:$C$89,0),MATCH(J$7,Costs!$E$6:$O$6,0))</f>
        <v>#REF!</v>
      </c>
      <c r="K34" s="85" t="e">
        <f>#REF!*INDEX(Costs!$E$7:$O$89,MATCH($C34,Costs!$C$7:$C$89,0),MATCH(K$7,Costs!$E$6:$O$6,0))</f>
        <v>#REF!</v>
      </c>
      <c r="L34" s="85" t="e">
        <f>#REF!*INDEX(Costs!$E$7:$O$89,MATCH($C34,Costs!$C$7:$C$89,0),MATCH(L$7,Costs!$E$6:$O$6,0))</f>
        <v>#REF!</v>
      </c>
      <c r="M34" s="85" t="e">
        <f>#REF!*INDEX(Costs!$E$7:$O$89,MATCH($C34,Costs!$C$7:$C$89,0),MATCH(M$7,Costs!$E$6:$O$6,0))</f>
        <v>#REF!</v>
      </c>
      <c r="N34" s="85" t="e">
        <f>#REF!*INDEX(Costs!$E$7:$O$89,MATCH($C34,Costs!$C$7:$C$89,0),MATCH(N$7,Costs!$E$6:$O$6,0))</f>
        <v>#REF!</v>
      </c>
      <c r="O34" s="85" t="e">
        <f>#REF!*INDEX(Costs!$E$7:$O$89,MATCH($C34,Costs!$C$7:$C$89,0),MATCH(O$7,Costs!$E$6:$O$6,0))</f>
        <v>#REF!</v>
      </c>
      <c r="P34" s="86" t="e">
        <f t="shared" ref="P34:P41" si="25">E34/$AI$18*10^6</f>
        <v>#REF!</v>
      </c>
      <c r="Q34" s="86" t="e">
        <f t="shared" si="15"/>
        <v>#REF!</v>
      </c>
      <c r="R34" s="86" t="e">
        <f t="shared" si="16"/>
        <v>#REF!</v>
      </c>
      <c r="S34" s="86" t="e">
        <f t="shared" si="17"/>
        <v>#REF!</v>
      </c>
      <c r="T34" s="86" t="e">
        <f t="shared" si="18"/>
        <v>#REF!</v>
      </c>
      <c r="U34" s="86" t="e">
        <f t="shared" si="19"/>
        <v>#REF!</v>
      </c>
      <c r="V34" s="86" t="e">
        <f t="shared" si="20"/>
        <v>#REF!</v>
      </c>
      <c r="W34" s="86" t="e">
        <f t="shared" si="21"/>
        <v>#REF!</v>
      </c>
      <c r="X34" s="86" t="e">
        <f t="shared" si="22"/>
        <v>#REF!</v>
      </c>
      <c r="Y34" s="86" t="e">
        <f t="shared" si="23"/>
        <v>#REF!</v>
      </c>
      <c r="Z34" s="86" t="e">
        <f t="shared" si="24"/>
        <v>#REF!</v>
      </c>
      <c r="AA34" s="87">
        <v>420</v>
      </c>
      <c r="AB34" s="88" t="e">
        <f>AA34*#REF!/$AI$18*10^3</f>
        <v>#REF!</v>
      </c>
      <c r="AC34" s="89">
        <f>INDEX(Efficiencies!$D$8:$M$89,MATCH(C34,Efficiencies!$C$8:$C$89),MATCH(D34,Efficiencies!$D$7:$M$7))</f>
        <v>35.558586120605497</v>
      </c>
      <c r="AD34" s="89">
        <f t="shared" si="10"/>
        <v>0.26962425593034306</v>
      </c>
      <c r="AE34" s="89">
        <f>INDEX(Efficiencies!$P$8:$Y$89,MATCH(C34,Efficiencies!$C$8:$C$89),MATCH(D34,Efficiencies!$P$7:$Y$7))</f>
        <v>29.247363787231471</v>
      </c>
      <c r="AF34" s="89">
        <f t="shared" si="13"/>
        <v>0.22176918599377834</v>
      </c>
      <c r="AG34" s="89">
        <v>0</v>
      </c>
    </row>
    <row r="35" spans="1:35" x14ac:dyDescent="0.2">
      <c r="A35" s="91" t="s">
        <v>1443</v>
      </c>
      <c r="B35" s="349" t="s">
        <v>1444</v>
      </c>
      <c r="C35" s="39" t="s">
        <v>1440</v>
      </c>
      <c r="D35" s="39">
        <v>2020</v>
      </c>
      <c r="E35" s="85" t="e">
        <f>#REF!*INDEX(Costs!$E$7:$O$89,MATCH($C35,Costs!$C$7:$C$89,0),MATCH(E$7,Costs!$E$6:$O$6,0))</f>
        <v>#REF!</v>
      </c>
      <c r="F35" s="85" t="e">
        <f>#REF!*INDEX(Costs!$E$7:$O$89,MATCH($C35,Costs!$C$7:$C$89,0),MATCH(F$7,Costs!$E$6:$O$6,0))</f>
        <v>#REF!</v>
      </c>
      <c r="G35" s="85" t="e">
        <f>#REF!*INDEX(Costs!$E$7:$O$89,MATCH($C35,Costs!$C$7:$C$89,0),MATCH(G$7,Costs!$E$6:$O$6,0))</f>
        <v>#REF!</v>
      </c>
      <c r="H35" s="85" t="e">
        <f>#REF!*INDEX(Costs!$E$7:$O$89,MATCH($C35,Costs!$C$7:$C$89,0),MATCH(H$7,Costs!$E$6:$O$6,0))</f>
        <v>#REF!</v>
      </c>
      <c r="I35" s="85" t="e">
        <f>#REF!*INDEX(Costs!$E$7:$O$89,MATCH($C35,Costs!$C$7:$C$89,0),MATCH(I$7,Costs!$E$6:$O$6,0))</f>
        <v>#REF!</v>
      </c>
      <c r="J35" s="85" t="e">
        <f>#REF!*INDEX(Costs!$E$7:$O$89,MATCH($C35,Costs!$C$7:$C$89,0),MATCH(J$7,Costs!$E$6:$O$6,0))</f>
        <v>#REF!</v>
      </c>
      <c r="K35" s="85" t="e">
        <f>#REF!*INDEX(Costs!$E$7:$O$89,MATCH($C35,Costs!$C$7:$C$89,0),MATCH(K$7,Costs!$E$6:$O$6,0))</f>
        <v>#REF!</v>
      </c>
      <c r="L35" s="85" t="e">
        <f>#REF!*INDEX(Costs!$E$7:$O$89,MATCH($C35,Costs!$C$7:$C$89,0),MATCH(L$7,Costs!$E$6:$O$6,0))</f>
        <v>#REF!</v>
      </c>
      <c r="M35" s="85" t="e">
        <f>#REF!*INDEX(Costs!$E$7:$O$89,MATCH($C35,Costs!$C$7:$C$89,0),MATCH(M$7,Costs!$E$6:$O$6,0))</f>
        <v>#REF!</v>
      </c>
      <c r="N35" s="85" t="e">
        <f>#REF!*INDEX(Costs!$E$7:$O$89,MATCH($C35,Costs!$C$7:$C$89,0),MATCH(N$7,Costs!$E$6:$O$6,0))</f>
        <v>#REF!</v>
      </c>
      <c r="O35" s="85" t="e">
        <f>#REF!*INDEX(Costs!$E$7:$O$89,MATCH($C35,Costs!$C$7:$C$89,0),MATCH(O$7,Costs!$E$6:$O$6,0))</f>
        <v>#REF!</v>
      </c>
      <c r="P35" s="86" t="e">
        <f t="shared" si="25"/>
        <v>#REF!</v>
      </c>
      <c r="Q35" s="86" t="e">
        <f t="shared" si="15"/>
        <v>#REF!</v>
      </c>
      <c r="R35" s="86" t="e">
        <f t="shared" si="16"/>
        <v>#REF!</v>
      </c>
      <c r="S35" s="86" t="e">
        <f t="shared" si="17"/>
        <v>#REF!</v>
      </c>
      <c r="T35" s="86" t="e">
        <f t="shared" si="18"/>
        <v>#REF!</v>
      </c>
      <c r="U35" s="86" t="e">
        <f t="shared" si="19"/>
        <v>#REF!</v>
      </c>
      <c r="V35" s="86" t="e">
        <f t="shared" si="20"/>
        <v>#REF!</v>
      </c>
      <c r="W35" s="86" t="e">
        <f t="shared" si="21"/>
        <v>#REF!</v>
      </c>
      <c r="X35" s="86" t="e">
        <f t="shared" si="22"/>
        <v>#REF!</v>
      </c>
      <c r="Y35" s="86" t="e">
        <f t="shared" si="23"/>
        <v>#REF!</v>
      </c>
      <c r="Z35" s="86" t="e">
        <f t="shared" si="24"/>
        <v>#REF!</v>
      </c>
      <c r="AA35" s="87">
        <v>420</v>
      </c>
      <c r="AB35" s="88" t="e">
        <f>AA35*#REF!/$AI$18*10^3</f>
        <v>#REF!</v>
      </c>
      <c r="AC35" s="89">
        <f>INDEX(Efficiencies!$D$8:$M$89,MATCH(C35,Efficiencies!$C$8:$C$89),MATCH(D35,Efficiencies!$D$7:$M$7))</f>
        <v>35.558586120605497</v>
      </c>
      <c r="AD35" s="89">
        <f t="shared" si="10"/>
        <v>0.26962425593034306</v>
      </c>
      <c r="AE35" s="89">
        <f>INDEX(Efficiencies!$P$8:$Y$89,MATCH(C35,Efficiencies!$C$8:$C$89),MATCH(D35,Efficiencies!$P$7:$Y$7))</f>
        <v>29.425156717834497</v>
      </c>
      <c r="AF35" s="89">
        <f t="shared" si="13"/>
        <v>0.22311730727343004</v>
      </c>
      <c r="AG35" s="89">
        <v>0</v>
      </c>
    </row>
    <row r="36" spans="1:35" x14ac:dyDescent="0.2">
      <c r="A36" s="91" t="s">
        <v>1445</v>
      </c>
      <c r="B36" s="349" t="s">
        <v>1446</v>
      </c>
      <c r="C36" s="39" t="s">
        <v>1440</v>
      </c>
      <c r="D36" s="39">
        <v>2025</v>
      </c>
      <c r="E36" s="85" t="e">
        <f>#REF!*INDEX(Costs!$E$7:$O$89,MATCH($C36,Costs!$C$7:$C$89,0),MATCH(E$7,Costs!$E$6:$O$6,0))</f>
        <v>#REF!</v>
      </c>
      <c r="F36" s="85" t="e">
        <f>#REF!*INDEX(Costs!$E$7:$O$89,MATCH($C36,Costs!$C$7:$C$89,0),MATCH(F$7,Costs!$E$6:$O$6,0))</f>
        <v>#REF!</v>
      </c>
      <c r="G36" s="85" t="e">
        <f>#REF!*INDEX(Costs!$E$7:$O$89,MATCH($C36,Costs!$C$7:$C$89,0),MATCH(G$7,Costs!$E$6:$O$6,0))</f>
        <v>#REF!</v>
      </c>
      <c r="H36" s="85" t="e">
        <f>#REF!*INDEX(Costs!$E$7:$O$89,MATCH($C36,Costs!$C$7:$C$89,0),MATCH(H$7,Costs!$E$6:$O$6,0))</f>
        <v>#REF!</v>
      </c>
      <c r="I36" s="85" t="e">
        <f>#REF!*INDEX(Costs!$E$7:$O$89,MATCH($C36,Costs!$C$7:$C$89,0),MATCH(I$7,Costs!$E$6:$O$6,0))</f>
        <v>#REF!</v>
      </c>
      <c r="J36" s="85" t="e">
        <f>#REF!*INDEX(Costs!$E$7:$O$89,MATCH($C36,Costs!$C$7:$C$89,0),MATCH(J$7,Costs!$E$6:$O$6,0))</f>
        <v>#REF!</v>
      </c>
      <c r="K36" s="85" t="e">
        <f>#REF!*INDEX(Costs!$E$7:$O$89,MATCH($C36,Costs!$C$7:$C$89,0),MATCH(K$7,Costs!$E$6:$O$6,0))</f>
        <v>#REF!</v>
      </c>
      <c r="L36" s="85" t="e">
        <f>#REF!*INDEX(Costs!$E$7:$O$89,MATCH($C36,Costs!$C$7:$C$89,0),MATCH(L$7,Costs!$E$6:$O$6,0))</f>
        <v>#REF!</v>
      </c>
      <c r="M36" s="85" t="e">
        <f>#REF!*INDEX(Costs!$E$7:$O$89,MATCH($C36,Costs!$C$7:$C$89,0),MATCH(M$7,Costs!$E$6:$O$6,0))</f>
        <v>#REF!</v>
      </c>
      <c r="N36" s="85" t="e">
        <f>#REF!*INDEX(Costs!$E$7:$O$89,MATCH($C36,Costs!$C$7:$C$89,0),MATCH(N$7,Costs!$E$6:$O$6,0))</f>
        <v>#REF!</v>
      </c>
      <c r="O36" s="85" t="e">
        <f>#REF!*INDEX(Costs!$E$7:$O$89,MATCH($C36,Costs!$C$7:$C$89,0),MATCH(O$7,Costs!$E$6:$O$6,0))</f>
        <v>#REF!</v>
      </c>
      <c r="P36" s="86" t="e">
        <f t="shared" si="25"/>
        <v>#REF!</v>
      </c>
      <c r="Q36" s="86" t="e">
        <f t="shared" si="15"/>
        <v>#REF!</v>
      </c>
      <c r="R36" s="86" t="e">
        <f t="shared" si="16"/>
        <v>#REF!</v>
      </c>
      <c r="S36" s="86" t="e">
        <f t="shared" si="17"/>
        <v>#REF!</v>
      </c>
      <c r="T36" s="86" t="e">
        <f t="shared" si="18"/>
        <v>#REF!</v>
      </c>
      <c r="U36" s="86" t="e">
        <f t="shared" si="19"/>
        <v>#REF!</v>
      </c>
      <c r="V36" s="86" t="e">
        <f t="shared" si="20"/>
        <v>#REF!</v>
      </c>
      <c r="W36" s="86" t="e">
        <f t="shared" si="21"/>
        <v>#REF!</v>
      </c>
      <c r="X36" s="86" t="e">
        <f t="shared" si="22"/>
        <v>#REF!</v>
      </c>
      <c r="Y36" s="86" t="e">
        <f t="shared" si="23"/>
        <v>#REF!</v>
      </c>
      <c r="Z36" s="86" t="e">
        <f t="shared" si="24"/>
        <v>#REF!</v>
      </c>
      <c r="AA36" s="87">
        <v>420</v>
      </c>
      <c r="AB36" s="88" t="e">
        <f>AA36*#REF!/$AI$18*10^3</f>
        <v>#REF!</v>
      </c>
      <c r="AC36" s="89">
        <f>INDEX(Efficiencies!$D$8:$M$89,MATCH(C36,Efficiencies!$C$8:$C$89),MATCH(D36,Efficiencies!$D$7:$M$7))</f>
        <v>35.558586120605497</v>
      </c>
      <c r="AD36" s="89">
        <f t="shared" si="10"/>
        <v>0.26962425593034306</v>
      </c>
      <c r="AE36" s="89">
        <f>INDEX(Efficiencies!$P$8:$Y$89,MATCH(C36,Efficiencies!$C$8:$C$89),MATCH(D36,Efficiencies!$P$7:$Y$7))</f>
        <v>29.602949648437523</v>
      </c>
      <c r="AF36" s="89">
        <f t="shared" si="13"/>
        <v>0.22446542855308177</v>
      </c>
      <c r="AG36" s="89">
        <v>0</v>
      </c>
    </row>
    <row r="37" spans="1:35" x14ac:dyDescent="0.2">
      <c r="A37" s="91" t="s">
        <v>1447</v>
      </c>
      <c r="B37" s="349" t="s">
        <v>1448</v>
      </c>
      <c r="C37" s="39" t="s">
        <v>1440</v>
      </c>
      <c r="D37" s="39">
        <v>2030</v>
      </c>
      <c r="E37" s="85" t="e">
        <f>#REF!*INDEX(Costs!$E$7:$O$89,MATCH($C37,Costs!$C$7:$C$89,0),MATCH(E$7,Costs!$E$6:$O$6,0))</f>
        <v>#REF!</v>
      </c>
      <c r="F37" s="85" t="e">
        <f>#REF!*INDEX(Costs!$E$7:$O$89,MATCH($C37,Costs!$C$7:$C$89,0),MATCH(F$7,Costs!$E$6:$O$6,0))</f>
        <v>#REF!</v>
      </c>
      <c r="G37" s="85" t="e">
        <f>#REF!*INDEX(Costs!$E$7:$O$89,MATCH($C37,Costs!$C$7:$C$89,0),MATCH(G$7,Costs!$E$6:$O$6,0))</f>
        <v>#REF!</v>
      </c>
      <c r="H37" s="85" t="e">
        <f>#REF!*INDEX(Costs!$E$7:$O$89,MATCH($C37,Costs!$C$7:$C$89,0),MATCH(H$7,Costs!$E$6:$O$6,0))</f>
        <v>#REF!</v>
      </c>
      <c r="I37" s="85" t="e">
        <f>#REF!*INDEX(Costs!$E$7:$O$89,MATCH($C37,Costs!$C$7:$C$89,0),MATCH(I$7,Costs!$E$6:$O$6,0))</f>
        <v>#REF!</v>
      </c>
      <c r="J37" s="85" t="e">
        <f>#REF!*INDEX(Costs!$E$7:$O$89,MATCH($C37,Costs!$C$7:$C$89,0),MATCH(J$7,Costs!$E$6:$O$6,0))</f>
        <v>#REF!</v>
      </c>
      <c r="K37" s="85" t="e">
        <f>#REF!*INDEX(Costs!$E$7:$O$89,MATCH($C37,Costs!$C$7:$C$89,0),MATCH(K$7,Costs!$E$6:$O$6,0))</f>
        <v>#REF!</v>
      </c>
      <c r="L37" s="85" t="e">
        <f>#REF!*INDEX(Costs!$E$7:$O$89,MATCH($C37,Costs!$C$7:$C$89,0),MATCH(L$7,Costs!$E$6:$O$6,0))</f>
        <v>#REF!</v>
      </c>
      <c r="M37" s="85" t="e">
        <f>#REF!*INDEX(Costs!$E$7:$O$89,MATCH($C37,Costs!$C$7:$C$89,0),MATCH(M$7,Costs!$E$6:$O$6,0))</f>
        <v>#REF!</v>
      </c>
      <c r="N37" s="85" t="e">
        <f>#REF!*INDEX(Costs!$E$7:$O$89,MATCH($C37,Costs!$C$7:$C$89,0),MATCH(N$7,Costs!$E$6:$O$6,0))</f>
        <v>#REF!</v>
      </c>
      <c r="O37" s="85" t="e">
        <f>#REF!*INDEX(Costs!$E$7:$O$89,MATCH($C37,Costs!$C$7:$C$89,0),MATCH(O$7,Costs!$E$6:$O$6,0))</f>
        <v>#REF!</v>
      </c>
      <c r="P37" s="86" t="e">
        <f t="shared" si="25"/>
        <v>#REF!</v>
      </c>
      <c r="Q37" s="86" t="e">
        <f t="shared" si="15"/>
        <v>#REF!</v>
      </c>
      <c r="R37" s="86" t="e">
        <f t="shared" si="16"/>
        <v>#REF!</v>
      </c>
      <c r="S37" s="86" t="e">
        <f t="shared" si="17"/>
        <v>#REF!</v>
      </c>
      <c r="T37" s="86" t="e">
        <f t="shared" si="18"/>
        <v>#REF!</v>
      </c>
      <c r="U37" s="86" t="e">
        <f t="shared" si="19"/>
        <v>#REF!</v>
      </c>
      <c r="V37" s="86" t="e">
        <f t="shared" si="20"/>
        <v>#REF!</v>
      </c>
      <c r="W37" s="86" t="e">
        <f t="shared" si="21"/>
        <v>#REF!</v>
      </c>
      <c r="X37" s="86" t="e">
        <f t="shared" si="22"/>
        <v>#REF!</v>
      </c>
      <c r="Y37" s="86" t="e">
        <f t="shared" si="23"/>
        <v>#REF!</v>
      </c>
      <c r="Z37" s="86" t="e">
        <f t="shared" si="24"/>
        <v>#REF!</v>
      </c>
      <c r="AA37" s="87">
        <v>420</v>
      </c>
      <c r="AB37" s="88" t="e">
        <f>AA37*#REF!/$AI$18*10^3</f>
        <v>#REF!</v>
      </c>
      <c r="AC37" s="89">
        <f>INDEX(Efficiencies!$D$8:$M$89,MATCH(C37,Efficiencies!$C$8:$C$89),MATCH(D37,Efficiencies!$D$7:$M$7))</f>
        <v>35.558586120605497</v>
      </c>
      <c r="AD37" s="89">
        <f t="shared" si="10"/>
        <v>0.26962425593034306</v>
      </c>
      <c r="AE37" s="89">
        <f>INDEX(Efficiencies!$P$8:$Y$89,MATCH(C37,Efficiencies!$C$8:$C$89),MATCH(D37,Efficiencies!$P$7:$Y$7))</f>
        <v>29.780742579040552</v>
      </c>
      <c r="AF37" s="89">
        <f t="shared" si="13"/>
        <v>0.2258135498327335</v>
      </c>
      <c r="AG37" s="89">
        <v>0</v>
      </c>
    </row>
    <row r="38" spans="1:35" x14ac:dyDescent="0.2">
      <c r="A38" s="91" t="s">
        <v>1449</v>
      </c>
      <c r="B38" s="349" t="s">
        <v>1450</v>
      </c>
      <c r="C38" s="39" t="s">
        <v>1440</v>
      </c>
      <c r="D38" s="39">
        <v>2035</v>
      </c>
      <c r="E38" s="85" t="e">
        <f>#REF!*INDEX(Costs!$E$7:$O$89,MATCH($C38,Costs!$C$7:$C$89,0),MATCH(E$7,Costs!$E$6:$O$6,0))</f>
        <v>#REF!</v>
      </c>
      <c r="F38" s="85" t="e">
        <f>#REF!*INDEX(Costs!$E$7:$O$89,MATCH($C38,Costs!$C$7:$C$89,0),MATCH(F$7,Costs!$E$6:$O$6,0))</f>
        <v>#REF!</v>
      </c>
      <c r="G38" s="85" t="e">
        <f>#REF!*INDEX(Costs!$E$7:$O$89,MATCH($C38,Costs!$C$7:$C$89,0),MATCH(G$7,Costs!$E$6:$O$6,0))</f>
        <v>#REF!</v>
      </c>
      <c r="H38" s="85" t="e">
        <f>#REF!*INDEX(Costs!$E$7:$O$89,MATCH($C38,Costs!$C$7:$C$89,0),MATCH(H$7,Costs!$E$6:$O$6,0))</f>
        <v>#REF!</v>
      </c>
      <c r="I38" s="85" t="e">
        <f>#REF!*INDEX(Costs!$E$7:$O$89,MATCH($C38,Costs!$C$7:$C$89,0),MATCH(I$7,Costs!$E$6:$O$6,0))</f>
        <v>#REF!</v>
      </c>
      <c r="J38" s="85" t="e">
        <f>#REF!*INDEX(Costs!$E$7:$O$89,MATCH($C38,Costs!$C$7:$C$89,0),MATCH(J$7,Costs!$E$6:$O$6,0))</f>
        <v>#REF!</v>
      </c>
      <c r="K38" s="85" t="e">
        <f>#REF!*INDEX(Costs!$E$7:$O$89,MATCH($C38,Costs!$C$7:$C$89,0),MATCH(K$7,Costs!$E$6:$O$6,0))</f>
        <v>#REF!</v>
      </c>
      <c r="L38" s="85" t="e">
        <f>#REF!*INDEX(Costs!$E$7:$O$89,MATCH($C38,Costs!$C$7:$C$89,0),MATCH(L$7,Costs!$E$6:$O$6,0))</f>
        <v>#REF!</v>
      </c>
      <c r="M38" s="85" t="e">
        <f>#REF!*INDEX(Costs!$E$7:$O$89,MATCH($C38,Costs!$C$7:$C$89,0),MATCH(M$7,Costs!$E$6:$O$6,0))</f>
        <v>#REF!</v>
      </c>
      <c r="N38" s="85" t="e">
        <f>#REF!*INDEX(Costs!$E$7:$O$89,MATCH($C38,Costs!$C$7:$C$89,0),MATCH(N$7,Costs!$E$6:$O$6,0))</f>
        <v>#REF!</v>
      </c>
      <c r="O38" s="85" t="e">
        <f>#REF!*INDEX(Costs!$E$7:$O$89,MATCH($C38,Costs!$C$7:$C$89,0),MATCH(O$7,Costs!$E$6:$O$6,0))</f>
        <v>#REF!</v>
      </c>
      <c r="P38" s="86" t="e">
        <f t="shared" si="25"/>
        <v>#REF!</v>
      </c>
      <c r="Q38" s="86" t="e">
        <f t="shared" si="15"/>
        <v>#REF!</v>
      </c>
      <c r="R38" s="86" t="e">
        <f t="shared" si="16"/>
        <v>#REF!</v>
      </c>
      <c r="S38" s="86" t="e">
        <f t="shared" si="17"/>
        <v>#REF!</v>
      </c>
      <c r="T38" s="86" t="e">
        <f t="shared" si="18"/>
        <v>#REF!</v>
      </c>
      <c r="U38" s="86" t="e">
        <f t="shared" si="19"/>
        <v>#REF!</v>
      </c>
      <c r="V38" s="86" t="e">
        <f t="shared" si="20"/>
        <v>#REF!</v>
      </c>
      <c r="W38" s="86" t="e">
        <f t="shared" si="21"/>
        <v>#REF!</v>
      </c>
      <c r="X38" s="86" t="e">
        <f t="shared" si="22"/>
        <v>#REF!</v>
      </c>
      <c r="Y38" s="86" t="e">
        <f t="shared" si="23"/>
        <v>#REF!</v>
      </c>
      <c r="Z38" s="86" t="e">
        <f t="shared" si="24"/>
        <v>#REF!</v>
      </c>
      <c r="AA38" s="87">
        <v>420</v>
      </c>
      <c r="AB38" s="88" t="e">
        <f>AA38*#REF!/$AI$18*10^3</f>
        <v>#REF!</v>
      </c>
      <c r="AC38" s="89">
        <f>INDEX(Efficiencies!$D$8:$M$89,MATCH(C38,Efficiencies!$C$8:$C$89),MATCH(D38,Efficiencies!$D$7:$M$7))</f>
        <v>35.558586120605497</v>
      </c>
      <c r="AD38" s="89">
        <f t="shared" si="10"/>
        <v>0.26962425593034306</v>
      </c>
      <c r="AE38" s="89">
        <f>INDEX(Efficiencies!$P$8:$Y$89,MATCH(C38,Efficiencies!$C$8:$C$89),MATCH(D38,Efficiencies!$P$7:$Y$7))</f>
        <v>29.780742579040552</v>
      </c>
      <c r="AF38" s="89">
        <f t="shared" si="13"/>
        <v>0.2258135498327335</v>
      </c>
      <c r="AG38" s="89">
        <v>0</v>
      </c>
    </row>
    <row r="39" spans="1:35" x14ac:dyDescent="0.2">
      <c r="A39" s="91" t="s">
        <v>1451</v>
      </c>
      <c r="B39" s="349" t="s">
        <v>1452</v>
      </c>
      <c r="C39" s="39" t="s">
        <v>1440</v>
      </c>
      <c r="D39" s="39">
        <v>2040</v>
      </c>
      <c r="E39" s="85" t="e">
        <f>#REF!*INDEX(Costs!$E$7:$O$89,MATCH($C39,Costs!$C$7:$C$89,0),MATCH(E$7,Costs!$E$6:$O$6,0))</f>
        <v>#REF!</v>
      </c>
      <c r="F39" s="85" t="e">
        <f>#REF!*INDEX(Costs!$E$7:$O$89,MATCH($C39,Costs!$C$7:$C$89,0),MATCH(F$7,Costs!$E$6:$O$6,0))</f>
        <v>#REF!</v>
      </c>
      <c r="G39" s="85" t="e">
        <f>#REF!*INDEX(Costs!$E$7:$O$89,MATCH($C39,Costs!$C$7:$C$89,0),MATCH(G$7,Costs!$E$6:$O$6,0))</f>
        <v>#REF!</v>
      </c>
      <c r="H39" s="85" t="e">
        <f>#REF!*INDEX(Costs!$E$7:$O$89,MATCH($C39,Costs!$C$7:$C$89,0),MATCH(H$7,Costs!$E$6:$O$6,0))</f>
        <v>#REF!</v>
      </c>
      <c r="I39" s="85" t="e">
        <f>#REF!*INDEX(Costs!$E$7:$O$89,MATCH($C39,Costs!$C$7:$C$89,0),MATCH(I$7,Costs!$E$6:$O$6,0))</f>
        <v>#REF!</v>
      </c>
      <c r="J39" s="85" t="e">
        <f>#REF!*INDEX(Costs!$E$7:$O$89,MATCH($C39,Costs!$C$7:$C$89,0),MATCH(J$7,Costs!$E$6:$O$6,0))</f>
        <v>#REF!</v>
      </c>
      <c r="K39" s="85" t="e">
        <f>#REF!*INDEX(Costs!$E$7:$O$89,MATCH($C39,Costs!$C$7:$C$89,0),MATCH(K$7,Costs!$E$6:$O$6,0))</f>
        <v>#REF!</v>
      </c>
      <c r="L39" s="85" t="e">
        <f>#REF!*INDEX(Costs!$E$7:$O$89,MATCH($C39,Costs!$C$7:$C$89,0),MATCH(L$7,Costs!$E$6:$O$6,0))</f>
        <v>#REF!</v>
      </c>
      <c r="M39" s="85" t="e">
        <f>#REF!*INDEX(Costs!$E$7:$O$89,MATCH($C39,Costs!$C$7:$C$89,0),MATCH(M$7,Costs!$E$6:$O$6,0))</f>
        <v>#REF!</v>
      </c>
      <c r="N39" s="85" t="e">
        <f>#REF!*INDEX(Costs!$E$7:$O$89,MATCH($C39,Costs!$C$7:$C$89,0),MATCH(N$7,Costs!$E$6:$O$6,0))</f>
        <v>#REF!</v>
      </c>
      <c r="O39" s="85" t="e">
        <f>#REF!*INDEX(Costs!$E$7:$O$89,MATCH($C39,Costs!$C$7:$C$89,0),MATCH(O$7,Costs!$E$6:$O$6,0))</f>
        <v>#REF!</v>
      </c>
      <c r="P39" s="86" t="e">
        <f t="shared" si="25"/>
        <v>#REF!</v>
      </c>
      <c r="Q39" s="86" t="e">
        <f t="shared" si="15"/>
        <v>#REF!</v>
      </c>
      <c r="R39" s="86" t="e">
        <f t="shared" si="16"/>
        <v>#REF!</v>
      </c>
      <c r="S39" s="86" t="e">
        <f t="shared" si="17"/>
        <v>#REF!</v>
      </c>
      <c r="T39" s="86" t="e">
        <f t="shared" si="18"/>
        <v>#REF!</v>
      </c>
      <c r="U39" s="86" t="e">
        <f t="shared" si="19"/>
        <v>#REF!</v>
      </c>
      <c r="V39" s="86" t="e">
        <f t="shared" si="20"/>
        <v>#REF!</v>
      </c>
      <c r="W39" s="86" t="e">
        <f t="shared" si="21"/>
        <v>#REF!</v>
      </c>
      <c r="X39" s="86" t="e">
        <f t="shared" si="22"/>
        <v>#REF!</v>
      </c>
      <c r="Y39" s="86" t="e">
        <f t="shared" si="23"/>
        <v>#REF!</v>
      </c>
      <c r="Z39" s="86" t="e">
        <f t="shared" si="24"/>
        <v>#REF!</v>
      </c>
      <c r="AA39" s="87">
        <v>420</v>
      </c>
      <c r="AB39" s="88" t="e">
        <f>AA39*#REF!/$AI$18*10^3</f>
        <v>#REF!</v>
      </c>
      <c r="AC39" s="89">
        <f>INDEX(Efficiencies!$D$8:$M$89,MATCH(C39,Efficiencies!$C$8:$C$89),MATCH(D39,Efficiencies!$D$7:$M$7))</f>
        <v>35.558586120605497</v>
      </c>
      <c r="AD39" s="89">
        <f t="shared" si="10"/>
        <v>0.26962425593034306</v>
      </c>
      <c r="AE39" s="89">
        <f>INDEX(Efficiencies!$P$8:$Y$89,MATCH(C39,Efficiencies!$C$8:$C$89),MATCH(D39,Efficiencies!$P$7:$Y$7))</f>
        <v>29.780742579040552</v>
      </c>
      <c r="AF39" s="89">
        <f t="shared" si="13"/>
        <v>0.2258135498327335</v>
      </c>
      <c r="AG39" s="89">
        <v>0</v>
      </c>
    </row>
    <row r="40" spans="1:35" x14ac:dyDescent="0.2">
      <c r="A40" s="91" t="s">
        <v>1453</v>
      </c>
      <c r="B40" s="349" t="s">
        <v>1454</v>
      </c>
      <c r="C40" s="39" t="s">
        <v>1440</v>
      </c>
      <c r="D40" s="39">
        <v>2045</v>
      </c>
      <c r="E40" s="85" t="e">
        <f>#REF!*INDEX(Costs!$E$7:$O$89,MATCH($C40,Costs!$C$7:$C$89,0),MATCH(E$7,Costs!$E$6:$O$6,0))</f>
        <v>#REF!</v>
      </c>
      <c r="F40" s="85" t="e">
        <f>#REF!*INDEX(Costs!$E$7:$O$89,MATCH($C40,Costs!$C$7:$C$89,0),MATCH(F$7,Costs!$E$6:$O$6,0))</f>
        <v>#REF!</v>
      </c>
      <c r="G40" s="85" t="e">
        <f>#REF!*INDEX(Costs!$E$7:$O$89,MATCH($C40,Costs!$C$7:$C$89,0),MATCH(G$7,Costs!$E$6:$O$6,0))</f>
        <v>#REF!</v>
      </c>
      <c r="H40" s="85" t="e">
        <f>#REF!*INDEX(Costs!$E$7:$O$89,MATCH($C40,Costs!$C$7:$C$89,0),MATCH(H$7,Costs!$E$6:$O$6,0))</f>
        <v>#REF!</v>
      </c>
      <c r="I40" s="85" t="e">
        <f>#REF!*INDEX(Costs!$E$7:$O$89,MATCH($C40,Costs!$C$7:$C$89,0),MATCH(I$7,Costs!$E$6:$O$6,0))</f>
        <v>#REF!</v>
      </c>
      <c r="J40" s="85" t="e">
        <f>#REF!*INDEX(Costs!$E$7:$O$89,MATCH($C40,Costs!$C$7:$C$89,0),MATCH(J$7,Costs!$E$6:$O$6,0))</f>
        <v>#REF!</v>
      </c>
      <c r="K40" s="85" t="e">
        <f>#REF!*INDEX(Costs!$E$7:$O$89,MATCH($C40,Costs!$C$7:$C$89,0),MATCH(K$7,Costs!$E$6:$O$6,0))</f>
        <v>#REF!</v>
      </c>
      <c r="L40" s="85" t="e">
        <f>#REF!*INDEX(Costs!$E$7:$O$89,MATCH($C40,Costs!$C$7:$C$89,0),MATCH(L$7,Costs!$E$6:$O$6,0))</f>
        <v>#REF!</v>
      </c>
      <c r="M40" s="85" t="e">
        <f>#REF!*INDEX(Costs!$E$7:$O$89,MATCH($C40,Costs!$C$7:$C$89,0),MATCH(M$7,Costs!$E$6:$O$6,0))</f>
        <v>#REF!</v>
      </c>
      <c r="N40" s="85" t="e">
        <f>#REF!*INDEX(Costs!$E$7:$O$89,MATCH($C40,Costs!$C$7:$C$89,0),MATCH(N$7,Costs!$E$6:$O$6,0))</f>
        <v>#REF!</v>
      </c>
      <c r="O40" s="85" t="e">
        <f>#REF!*INDEX(Costs!$E$7:$O$89,MATCH($C40,Costs!$C$7:$C$89,0),MATCH(O$7,Costs!$E$6:$O$6,0))</f>
        <v>#REF!</v>
      </c>
      <c r="P40" s="86" t="e">
        <f t="shared" si="25"/>
        <v>#REF!</v>
      </c>
      <c r="Q40" s="86" t="e">
        <f t="shared" si="15"/>
        <v>#REF!</v>
      </c>
      <c r="R40" s="86" t="e">
        <f t="shared" si="16"/>
        <v>#REF!</v>
      </c>
      <c r="S40" s="86" t="e">
        <f t="shared" si="17"/>
        <v>#REF!</v>
      </c>
      <c r="T40" s="86" t="e">
        <f t="shared" si="18"/>
        <v>#REF!</v>
      </c>
      <c r="U40" s="86" t="e">
        <f t="shared" si="19"/>
        <v>#REF!</v>
      </c>
      <c r="V40" s="86" t="e">
        <f t="shared" si="20"/>
        <v>#REF!</v>
      </c>
      <c r="W40" s="86" t="e">
        <f t="shared" si="21"/>
        <v>#REF!</v>
      </c>
      <c r="X40" s="86" t="e">
        <f t="shared" si="22"/>
        <v>#REF!</v>
      </c>
      <c r="Y40" s="86" t="e">
        <f t="shared" si="23"/>
        <v>#REF!</v>
      </c>
      <c r="Z40" s="86" t="e">
        <f t="shared" si="24"/>
        <v>#REF!</v>
      </c>
      <c r="AA40" s="87">
        <v>420</v>
      </c>
      <c r="AB40" s="88" t="e">
        <f>AA40*#REF!/$AI$18*10^3</f>
        <v>#REF!</v>
      </c>
      <c r="AC40" s="89">
        <f>INDEX(Efficiencies!$D$8:$M$89,MATCH(C40,Efficiencies!$C$8:$C$89),MATCH(D40,Efficiencies!$D$7:$M$7))</f>
        <v>35.558586120605497</v>
      </c>
      <c r="AD40" s="89">
        <f t="shared" si="10"/>
        <v>0.26962425593034306</v>
      </c>
      <c r="AE40" s="89">
        <f>INDEX(Efficiencies!$P$8:$Y$89,MATCH(C40,Efficiencies!$C$8:$C$89),MATCH(D40,Efficiencies!$P$7:$Y$7))</f>
        <v>29.780742579040552</v>
      </c>
      <c r="AF40" s="89">
        <f t="shared" si="13"/>
        <v>0.2258135498327335</v>
      </c>
      <c r="AG40" s="89">
        <v>0</v>
      </c>
    </row>
    <row r="41" spans="1:35" x14ac:dyDescent="0.2">
      <c r="A41" s="91" t="s">
        <v>1455</v>
      </c>
      <c r="B41" s="349" t="s">
        <v>1456</v>
      </c>
      <c r="C41" s="39" t="s">
        <v>1440</v>
      </c>
      <c r="D41" s="39">
        <v>2050</v>
      </c>
      <c r="E41" s="85" t="e">
        <f>#REF!*INDEX(Costs!$E$7:$O$89,MATCH($C41,Costs!$C$7:$C$89,0),MATCH(E$7,Costs!$E$6:$O$6,0))</f>
        <v>#REF!</v>
      </c>
      <c r="F41" s="85" t="e">
        <f>#REF!*INDEX(Costs!$E$7:$O$89,MATCH($C41,Costs!$C$7:$C$89,0),MATCH(F$7,Costs!$E$6:$O$6,0))</f>
        <v>#REF!</v>
      </c>
      <c r="G41" s="85" t="e">
        <f>#REF!*INDEX(Costs!$E$7:$O$89,MATCH($C41,Costs!$C$7:$C$89,0),MATCH(G$7,Costs!$E$6:$O$6,0))</f>
        <v>#REF!</v>
      </c>
      <c r="H41" s="85" t="e">
        <f>#REF!*INDEX(Costs!$E$7:$O$89,MATCH($C41,Costs!$C$7:$C$89,0),MATCH(H$7,Costs!$E$6:$O$6,0))</f>
        <v>#REF!</v>
      </c>
      <c r="I41" s="85" t="e">
        <f>#REF!*INDEX(Costs!$E$7:$O$89,MATCH($C41,Costs!$C$7:$C$89,0),MATCH(I$7,Costs!$E$6:$O$6,0))</f>
        <v>#REF!</v>
      </c>
      <c r="J41" s="85" t="e">
        <f>#REF!*INDEX(Costs!$E$7:$O$89,MATCH($C41,Costs!$C$7:$C$89,0),MATCH(J$7,Costs!$E$6:$O$6,0))</f>
        <v>#REF!</v>
      </c>
      <c r="K41" s="85" t="e">
        <f>#REF!*INDEX(Costs!$E$7:$O$89,MATCH($C41,Costs!$C$7:$C$89,0),MATCH(K$7,Costs!$E$6:$O$6,0))</f>
        <v>#REF!</v>
      </c>
      <c r="L41" s="85" t="e">
        <f>#REF!*INDEX(Costs!$E$7:$O$89,MATCH($C41,Costs!$C$7:$C$89,0),MATCH(L$7,Costs!$E$6:$O$6,0))</f>
        <v>#REF!</v>
      </c>
      <c r="M41" s="85" t="e">
        <f>#REF!*INDEX(Costs!$E$7:$O$89,MATCH($C41,Costs!$C$7:$C$89,0),MATCH(M$7,Costs!$E$6:$O$6,0))</f>
        <v>#REF!</v>
      </c>
      <c r="N41" s="85" t="e">
        <f>#REF!*INDEX(Costs!$E$7:$O$89,MATCH($C41,Costs!$C$7:$C$89,0),MATCH(N$7,Costs!$E$6:$O$6,0))</f>
        <v>#REF!</v>
      </c>
      <c r="O41" s="85" t="e">
        <f>#REF!*INDEX(Costs!$E$7:$O$89,MATCH($C41,Costs!$C$7:$C$89,0),MATCH(O$7,Costs!$E$6:$O$6,0))</f>
        <v>#REF!</v>
      </c>
      <c r="P41" s="86" t="e">
        <f t="shared" si="25"/>
        <v>#REF!</v>
      </c>
      <c r="Q41" s="86" t="e">
        <f t="shared" si="15"/>
        <v>#REF!</v>
      </c>
      <c r="R41" s="86" t="e">
        <f t="shared" si="16"/>
        <v>#REF!</v>
      </c>
      <c r="S41" s="86" t="e">
        <f t="shared" si="17"/>
        <v>#REF!</v>
      </c>
      <c r="T41" s="86" t="e">
        <f t="shared" si="18"/>
        <v>#REF!</v>
      </c>
      <c r="U41" s="86" t="e">
        <f t="shared" si="19"/>
        <v>#REF!</v>
      </c>
      <c r="V41" s="86" t="e">
        <f t="shared" si="20"/>
        <v>#REF!</v>
      </c>
      <c r="W41" s="86" t="e">
        <f t="shared" si="21"/>
        <v>#REF!</v>
      </c>
      <c r="X41" s="86" t="e">
        <f t="shared" si="22"/>
        <v>#REF!</v>
      </c>
      <c r="Y41" s="86" t="e">
        <f t="shared" si="23"/>
        <v>#REF!</v>
      </c>
      <c r="Z41" s="86" t="e">
        <f t="shared" si="24"/>
        <v>#REF!</v>
      </c>
      <c r="AA41" s="87">
        <v>420</v>
      </c>
      <c r="AB41" s="88" t="e">
        <f>AA41*#REF!/$AI$18*10^3</f>
        <v>#REF!</v>
      </c>
      <c r="AC41" s="89">
        <f>INDEX(Efficiencies!$D$8:$M$89,MATCH(C41,Efficiencies!$C$8:$C$89),MATCH(D41,Efficiencies!$D$7:$M$7))</f>
        <v>35.558586120605497</v>
      </c>
      <c r="AD41" s="89">
        <f t="shared" si="10"/>
        <v>0.26962425593034306</v>
      </c>
      <c r="AE41" s="89">
        <f>INDEX(Efficiencies!$P$8:$Y$89,MATCH(C41,Efficiencies!$C$8:$C$89),MATCH(D41,Efficiencies!$P$7:$Y$7))</f>
        <v>29.780742579040552</v>
      </c>
      <c r="AF41" s="89">
        <f t="shared" si="13"/>
        <v>0.2258135498327335</v>
      </c>
      <c r="AG41" s="89">
        <v>0</v>
      </c>
    </row>
    <row r="42" spans="1:35" x14ac:dyDescent="0.2">
      <c r="A42" s="91" t="s">
        <v>1457</v>
      </c>
      <c r="B42" s="349" t="s">
        <v>1458</v>
      </c>
      <c r="C42" s="39" t="s">
        <v>1459</v>
      </c>
      <c r="D42" s="39">
        <v>2060</v>
      </c>
      <c r="E42" s="85" t="e">
        <f>#REF!*INDEX(Costs!$E$7:$O$89,MATCH($C42,Costs!$C$7:$C$89,0),MATCH(E$7,Costs!$E$6:$O$6,0))</f>
        <v>#REF!</v>
      </c>
      <c r="F42" s="85" t="e">
        <f>#REF!*INDEX(Costs!$E$7:$O$89,MATCH($C42,Costs!$C$7:$C$89,0),MATCH(F$7,Costs!$E$6:$O$6,0))</f>
        <v>#REF!</v>
      </c>
      <c r="G42" s="85" t="e">
        <f>#REF!*INDEX(Costs!$E$7:$O$89,MATCH($C42,Costs!$C$7:$C$89,0),MATCH(G$7,Costs!$E$6:$O$6,0))</f>
        <v>#REF!</v>
      </c>
      <c r="H42" s="85" t="e">
        <f>#REF!*INDEX(Costs!$E$7:$O$89,MATCH($C42,Costs!$C$7:$C$89,0),MATCH(H$7,Costs!$E$6:$O$6,0))</f>
        <v>#REF!</v>
      </c>
      <c r="I42" s="85" t="e">
        <f>#REF!*INDEX(Costs!$E$7:$O$89,MATCH($C42,Costs!$C$7:$C$89,0),MATCH(I$7,Costs!$E$6:$O$6,0))</f>
        <v>#REF!</v>
      </c>
      <c r="J42" s="85" t="e">
        <f>#REF!*INDEX(Costs!$E$7:$O$89,MATCH($C42,Costs!$C$7:$C$89,0),MATCH(J$7,Costs!$E$6:$O$6,0))</f>
        <v>#REF!</v>
      </c>
      <c r="K42" s="85" t="e">
        <f>#REF!*INDEX(Costs!$E$7:$O$89,MATCH($C42,Costs!$C$7:$C$89,0),MATCH(K$7,Costs!$E$6:$O$6,0))</f>
        <v>#REF!</v>
      </c>
      <c r="L42" s="85" t="e">
        <f>#REF!*INDEX(Costs!$E$7:$O$89,MATCH($C42,Costs!$C$7:$C$89,0),MATCH(L$7,Costs!$E$6:$O$6,0))</f>
        <v>#REF!</v>
      </c>
      <c r="M42" s="85" t="e">
        <f>#REF!*INDEX(Costs!$E$7:$O$89,MATCH($C42,Costs!$C$7:$C$89,0),MATCH(M$7,Costs!$E$6:$O$6,0))</f>
        <v>#REF!</v>
      </c>
      <c r="N42" s="85" t="e">
        <f>#REF!*INDEX(Costs!$E$7:$O$89,MATCH($C42,Costs!$C$7:$C$89,0),MATCH(N$7,Costs!$E$6:$O$6,0))</f>
        <v>#REF!</v>
      </c>
      <c r="O42" s="85" t="e">
        <f>#REF!*INDEX(Costs!$E$7:$O$89,MATCH($C42,Costs!$C$7:$C$89,0),MATCH(O$7,Costs!$E$6:$O$6,0))</f>
        <v>#REF!</v>
      </c>
      <c r="P42" s="86" t="e">
        <f>E42/$AI$18*10^6</f>
        <v>#REF!</v>
      </c>
      <c r="Q42" s="86" t="e">
        <f t="shared" si="15"/>
        <v>#REF!</v>
      </c>
      <c r="R42" s="86" t="e">
        <f t="shared" si="16"/>
        <v>#REF!</v>
      </c>
      <c r="S42" s="86" t="e">
        <f t="shared" si="17"/>
        <v>#REF!</v>
      </c>
      <c r="T42" s="86" t="e">
        <f t="shared" si="18"/>
        <v>#REF!</v>
      </c>
      <c r="U42" s="86" t="e">
        <f t="shared" si="19"/>
        <v>#REF!</v>
      </c>
      <c r="V42" s="86" t="e">
        <f t="shared" si="20"/>
        <v>#REF!</v>
      </c>
      <c r="W42" s="86" t="e">
        <f t="shared" si="21"/>
        <v>#REF!</v>
      </c>
      <c r="X42" s="86" t="e">
        <f t="shared" si="22"/>
        <v>#REF!</v>
      </c>
      <c r="Y42" s="86" t="e">
        <f t="shared" si="23"/>
        <v>#REF!</v>
      </c>
      <c r="Z42" s="86" t="e">
        <f t="shared" si="24"/>
        <v>#REF!</v>
      </c>
      <c r="AA42" s="87">
        <v>400</v>
      </c>
      <c r="AB42" s="88" t="e">
        <f>AA42*#REF!/$AI$18*10^3</f>
        <v>#REF!</v>
      </c>
      <c r="AC42" s="89" t="e">
        <f>INDEX(Efficiencies!$D$8:$M$89,MATCH(C42,Efficiencies!$C$8:$C$89),MATCH(D42,Efficiencies!$D$7:$M$7))</f>
        <v>#REF!</v>
      </c>
      <c r="AD42" s="89" t="e">
        <f t="shared" si="10"/>
        <v>#REF!</v>
      </c>
      <c r="AE42" s="89" t="e">
        <f>INDEX(Efficiencies!$P$8:$Y$89,MATCH(C42,Efficiencies!$C$8:$C$89),MATCH(D42,Efficiencies!$P$7:$Y$7))</f>
        <v>#REF!</v>
      </c>
      <c r="AF42" s="89" t="e">
        <f t="shared" si="13"/>
        <v>#REF!</v>
      </c>
      <c r="AG42" s="89">
        <v>0</v>
      </c>
    </row>
    <row r="43" spans="1:35" x14ac:dyDescent="0.2">
      <c r="A43" s="91" t="s">
        <v>1460</v>
      </c>
      <c r="B43" s="349" t="s">
        <v>1461</v>
      </c>
      <c r="C43" s="39" t="s">
        <v>1459</v>
      </c>
      <c r="D43" s="39">
        <v>2005</v>
      </c>
      <c r="E43" s="85" t="e">
        <f>#REF!*INDEX(Costs!$E$7:$O$89,MATCH($C43,Costs!$C$7:$C$89,0),MATCH(E$7,Costs!$E$6:$O$6,0))</f>
        <v>#REF!</v>
      </c>
      <c r="F43" s="85" t="e">
        <f>#REF!*INDEX(Costs!$E$7:$O$89,MATCH($C43,Costs!$C$7:$C$89,0),MATCH(F$7,Costs!$E$6:$O$6,0))</f>
        <v>#REF!</v>
      </c>
      <c r="G43" s="85" t="e">
        <f>#REF!*INDEX(Costs!$E$7:$O$89,MATCH($C43,Costs!$C$7:$C$89,0),MATCH(G$7,Costs!$E$6:$O$6,0))</f>
        <v>#REF!</v>
      </c>
      <c r="H43" s="85" t="e">
        <f>#REF!*INDEX(Costs!$E$7:$O$89,MATCH($C43,Costs!$C$7:$C$89,0),MATCH(H$7,Costs!$E$6:$O$6,0))</f>
        <v>#REF!</v>
      </c>
      <c r="I43" s="85" t="e">
        <f>#REF!*INDEX(Costs!$E$7:$O$89,MATCH($C43,Costs!$C$7:$C$89,0),MATCH(I$7,Costs!$E$6:$O$6,0))</f>
        <v>#REF!</v>
      </c>
      <c r="J43" s="85" t="e">
        <f>#REF!*INDEX(Costs!$E$7:$O$89,MATCH($C43,Costs!$C$7:$C$89,0),MATCH(J$7,Costs!$E$6:$O$6,0))</f>
        <v>#REF!</v>
      </c>
      <c r="K43" s="85" t="e">
        <f>#REF!*INDEX(Costs!$E$7:$O$89,MATCH($C43,Costs!$C$7:$C$89,0),MATCH(K$7,Costs!$E$6:$O$6,0))</f>
        <v>#REF!</v>
      </c>
      <c r="L43" s="85" t="e">
        <f>#REF!*INDEX(Costs!$E$7:$O$89,MATCH($C43,Costs!$C$7:$C$89,0),MATCH(L$7,Costs!$E$6:$O$6,0))</f>
        <v>#REF!</v>
      </c>
      <c r="M43" s="85" t="e">
        <f>#REF!*INDEX(Costs!$E$7:$O$89,MATCH($C43,Costs!$C$7:$C$89,0),MATCH(M$7,Costs!$E$6:$O$6,0))</f>
        <v>#REF!</v>
      </c>
      <c r="N43" s="85" t="e">
        <f>#REF!*INDEX(Costs!$E$7:$O$89,MATCH($C43,Costs!$C$7:$C$89,0),MATCH(N$7,Costs!$E$6:$O$6,0))</f>
        <v>#REF!</v>
      </c>
      <c r="O43" s="85" t="e">
        <f>#REF!*INDEX(Costs!$E$7:$O$89,MATCH($C43,Costs!$C$7:$C$89,0),MATCH(O$7,Costs!$E$6:$O$6,0))</f>
        <v>#REF!</v>
      </c>
      <c r="P43" s="86" t="e">
        <f t="shared" ref="P43:P52" si="26">E43/$AI$18*10^6</f>
        <v>#REF!</v>
      </c>
      <c r="Q43" s="86" t="e">
        <f t="shared" ref="Q43:Q64" si="27">F43/$AI$18*10^6</f>
        <v>#REF!</v>
      </c>
      <c r="R43" s="86" t="e">
        <f t="shared" ref="R43:R64" si="28">G43/$AI$18*10^6</f>
        <v>#REF!</v>
      </c>
      <c r="S43" s="86" t="e">
        <f t="shared" ref="S43:S64" si="29">H43/$AI$18*10^6</f>
        <v>#REF!</v>
      </c>
      <c r="T43" s="86" t="e">
        <f t="shared" ref="T43:T64" si="30">I43/$AI$18*10^6</f>
        <v>#REF!</v>
      </c>
      <c r="U43" s="86" t="e">
        <f t="shared" ref="U43:U64" si="31">J43/$AI$18*10^6</f>
        <v>#REF!</v>
      </c>
      <c r="V43" s="86" t="e">
        <f t="shared" ref="V43:V64" si="32">K43/$AI$18*10^6</f>
        <v>#REF!</v>
      </c>
      <c r="W43" s="86" t="e">
        <f t="shared" ref="W43:W64" si="33">L43/$AI$18*10^6</f>
        <v>#REF!</v>
      </c>
      <c r="X43" s="86" t="e">
        <f t="shared" ref="X43:X64" si="34">M43/$AI$18*10^6</f>
        <v>#REF!</v>
      </c>
      <c r="Y43" s="86" t="e">
        <f t="shared" ref="Y43:Y64" si="35">N43/$AI$18*10^6</f>
        <v>#REF!</v>
      </c>
      <c r="Z43" s="86" t="e">
        <f t="shared" ref="Z43:Z64" si="36">O43/$AI$18*10^6</f>
        <v>#REF!</v>
      </c>
      <c r="AA43" s="87">
        <v>400</v>
      </c>
      <c r="AB43" s="88" t="e">
        <f>AA43*#REF!/$AI$18*10^3</f>
        <v>#REF!</v>
      </c>
      <c r="AC43" s="89" t="e">
        <f>INDEX(Efficiencies!$D$8:$M$89,MATCH(C43,Efficiencies!$C$8:$C$89),MATCH(D43,Efficiencies!$D$7:$M$7))</f>
        <v>#REF!</v>
      </c>
      <c r="AD43" s="89" t="e">
        <f t="shared" si="10"/>
        <v>#REF!</v>
      </c>
      <c r="AE43" s="89" t="e">
        <f>INDEX(Efficiencies!$P$8:$Y$89,MATCH(C43,Efficiencies!$C$8:$C$89),MATCH(D43,Efficiencies!$P$7:$Y$7))</f>
        <v>#REF!</v>
      </c>
      <c r="AF43" s="89" t="e">
        <f t="shared" si="13"/>
        <v>#REF!</v>
      </c>
      <c r="AG43" s="89">
        <v>0</v>
      </c>
    </row>
    <row r="44" spans="1:35" x14ac:dyDescent="0.2">
      <c r="A44" s="91" t="s">
        <v>368</v>
      </c>
      <c r="B44" s="349" t="s">
        <v>1462</v>
      </c>
      <c r="C44" s="39" t="s">
        <v>1459</v>
      </c>
      <c r="D44" s="39">
        <v>2010</v>
      </c>
      <c r="E44" s="85" t="e">
        <f>#REF!*INDEX(Costs!$E$7:$O$89,MATCH($C44,Costs!$C$7:$C$89,0),MATCH(E$7,Costs!$E$6:$O$6,0))</f>
        <v>#REF!</v>
      </c>
      <c r="F44" s="85" t="e">
        <f>#REF!*INDEX(Costs!$E$7:$O$89,MATCH($C44,Costs!$C$7:$C$89,0),MATCH(F$7,Costs!$E$6:$O$6,0))</f>
        <v>#REF!</v>
      </c>
      <c r="G44" s="85" t="e">
        <f>#REF!*INDEX(Costs!$E$7:$O$89,MATCH($C44,Costs!$C$7:$C$89,0),MATCH(G$7,Costs!$E$6:$O$6,0))</f>
        <v>#REF!</v>
      </c>
      <c r="H44" s="85" t="e">
        <f>#REF!*INDEX(Costs!$E$7:$O$89,MATCH($C44,Costs!$C$7:$C$89,0),MATCH(H$7,Costs!$E$6:$O$6,0))</f>
        <v>#REF!</v>
      </c>
      <c r="I44" s="85" t="e">
        <f>#REF!*INDEX(Costs!$E$7:$O$89,MATCH($C44,Costs!$C$7:$C$89,0),MATCH(I$7,Costs!$E$6:$O$6,0))</f>
        <v>#REF!</v>
      </c>
      <c r="J44" s="85" t="e">
        <f>#REF!*INDEX(Costs!$E$7:$O$89,MATCH($C44,Costs!$C$7:$C$89,0),MATCH(J$7,Costs!$E$6:$O$6,0))</f>
        <v>#REF!</v>
      </c>
      <c r="K44" s="85" t="e">
        <f>#REF!*INDEX(Costs!$E$7:$O$89,MATCH($C44,Costs!$C$7:$C$89,0),MATCH(K$7,Costs!$E$6:$O$6,0))</f>
        <v>#REF!</v>
      </c>
      <c r="L44" s="85" t="e">
        <f>#REF!*INDEX(Costs!$E$7:$O$89,MATCH($C44,Costs!$C$7:$C$89,0),MATCH(L$7,Costs!$E$6:$O$6,0))</f>
        <v>#REF!</v>
      </c>
      <c r="M44" s="85" t="e">
        <f>#REF!*INDEX(Costs!$E$7:$O$89,MATCH($C44,Costs!$C$7:$C$89,0),MATCH(M$7,Costs!$E$6:$O$6,0))</f>
        <v>#REF!</v>
      </c>
      <c r="N44" s="85" t="e">
        <f>#REF!*INDEX(Costs!$E$7:$O$89,MATCH($C44,Costs!$C$7:$C$89,0),MATCH(N$7,Costs!$E$6:$O$6,0))</f>
        <v>#REF!</v>
      </c>
      <c r="O44" s="85" t="e">
        <f>#REF!*INDEX(Costs!$E$7:$O$89,MATCH($C44,Costs!$C$7:$C$89,0),MATCH(O$7,Costs!$E$6:$O$6,0))</f>
        <v>#REF!</v>
      </c>
      <c r="P44" s="86" t="e">
        <f t="shared" si="26"/>
        <v>#REF!</v>
      </c>
      <c r="Q44" s="86" t="e">
        <f t="shared" si="27"/>
        <v>#REF!</v>
      </c>
      <c r="R44" s="86" t="e">
        <f t="shared" si="28"/>
        <v>#REF!</v>
      </c>
      <c r="S44" s="86" t="e">
        <f t="shared" si="29"/>
        <v>#REF!</v>
      </c>
      <c r="T44" s="86" t="e">
        <f t="shared" si="30"/>
        <v>#REF!</v>
      </c>
      <c r="U44" s="86" t="e">
        <f t="shared" si="31"/>
        <v>#REF!</v>
      </c>
      <c r="V44" s="86" t="e">
        <f t="shared" si="32"/>
        <v>#REF!</v>
      </c>
      <c r="W44" s="86" t="e">
        <f t="shared" si="33"/>
        <v>#REF!</v>
      </c>
      <c r="X44" s="86" t="e">
        <f t="shared" si="34"/>
        <v>#REF!</v>
      </c>
      <c r="Y44" s="86" t="e">
        <f t="shared" si="35"/>
        <v>#REF!</v>
      </c>
      <c r="Z44" s="86" t="e">
        <f t="shared" si="36"/>
        <v>#REF!</v>
      </c>
      <c r="AA44" s="87">
        <v>400</v>
      </c>
      <c r="AB44" s="88" t="e">
        <f>AA44*#REF!/$AI$18*10^3</f>
        <v>#REF!</v>
      </c>
      <c r="AC44" s="89" t="e">
        <f>INDEX(Efficiencies!$D$8:$M$89,MATCH(C44,Efficiencies!$C$8:$C$89),MATCH(D44,Efficiencies!$D$7:$M$7))</f>
        <v>#REF!</v>
      </c>
      <c r="AD44" s="89" t="e">
        <f t="shared" si="10"/>
        <v>#REF!</v>
      </c>
      <c r="AE44" s="89" t="e">
        <f>INDEX(Efficiencies!$P$8:$Y$89,MATCH(C44,Efficiencies!$C$8:$C$89),MATCH(D44,Efficiencies!$P$7:$Y$7))</f>
        <v>#REF!</v>
      </c>
      <c r="AF44" s="89" t="e">
        <f t="shared" si="13"/>
        <v>#REF!</v>
      </c>
      <c r="AG44" s="89">
        <v>0</v>
      </c>
    </row>
    <row r="45" spans="1:35" x14ac:dyDescent="0.2">
      <c r="A45" s="91" t="s">
        <v>1463</v>
      </c>
      <c r="B45" s="349" t="s">
        <v>1464</v>
      </c>
      <c r="C45" s="39" t="s">
        <v>1459</v>
      </c>
      <c r="D45" s="39">
        <v>2015</v>
      </c>
      <c r="E45" s="85" t="e">
        <f>#REF!*INDEX(Costs!$E$7:$O$89,MATCH($C45,Costs!$C$7:$C$89,0),MATCH(E$7,Costs!$E$6:$O$6,0))</f>
        <v>#REF!</v>
      </c>
      <c r="F45" s="85" t="e">
        <f>#REF!*INDEX(Costs!$E$7:$O$89,MATCH($C45,Costs!$C$7:$C$89,0),MATCH(F$7,Costs!$E$6:$O$6,0))</f>
        <v>#REF!</v>
      </c>
      <c r="G45" s="85" t="e">
        <f>#REF!*INDEX(Costs!$E$7:$O$89,MATCH($C45,Costs!$C$7:$C$89,0),MATCH(G$7,Costs!$E$6:$O$6,0))</f>
        <v>#REF!</v>
      </c>
      <c r="H45" s="85" t="e">
        <f>#REF!*INDEX(Costs!$E$7:$O$89,MATCH($C45,Costs!$C$7:$C$89,0),MATCH(H$7,Costs!$E$6:$O$6,0))</f>
        <v>#REF!</v>
      </c>
      <c r="I45" s="85" t="e">
        <f>#REF!*INDEX(Costs!$E$7:$O$89,MATCH($C45,Costs!$C$7:$C$89,0),MATCH(I$7,Costs!$E$6:$O$6,0))</f>
        <v>#REF!</v>
      </c>
      <c r="J45" s="85" t="e">
        <f>#REF!*INDEX(Costs!$E$7:$O$89,MATCH($C45,Costs!$C$7:$C$89,0),MATCH(J$7,Costs!$E$6:$O$6,0))</f>
        <v>#REF!</v>
      </c>
      <c r="K45" s="85" t="e">
        <f>#REF!*INDEX(Costs!$E$7:$O$89,MATCH($C45,Costs!$C$7:$C$89,0),MATCH(K$7,Costs!$E$6:$O$6,0))</f>
        <v>#REF!</v>
      </c>
      <c r="L45" s="85" t="e">
        <f>#REF!*INDEX(Costs!$E$7:$O$89,MATCH($C45,Costs!$C$7:$C$89,0),MATCH(L$7,Costs!$E$6:$O$6,0))</f>
        <v>#REF!</v>
      </c>
      <c r="M45" s="85" t="e">
        <f>#REF!*INDEX(Costs!$E$7:$O$89,MATCH($C45,Costs!$C$7:$C$89,0),MATCH(M$7,Costs!$E$6:$O$6,0))</f>
        <v>#REF!</v>
      </c>
      <c r="N45" s="85" t="e">
        <f>#REF!*INDEX(Costs!$E$7:$O$89,MATCH($C45,Costs!$C$7:$C$89,0),MATCH(N$7,Costs!$E$6:$O$6,0))</f>
        <v>#REF!</v>
      </c>
      <c r="O45" s="85" t="e">
        <f>#REF!*INDEX(Costs!$E$7:$O$89,MATCH($C45,Costs!$C$7:$C$89,0),MATCH(O$7,Costs!$E$6:$O$6,0))</f>
        <v>#REF!</v>
      </c>
      <c r="P45" s="86" t="e">
        <f t="shared" si="26"/>
        <v>#REF!</v>
      </c>
      <c r="Q45" s="86" t="e">
        <f t="shared" si="27"/>
        <v>#REF!</v>
      </c>
      <c r="R45" s="86" t="e">
        <f t="shared" si="28"/>
        <v>#REF!</v>
      </c>
      <c r="S45" s="86" t="e">
        <f t="shared" si="29"/>
        <v>#REF!</v>
      </c>
      <c r="T45" s="86" t="e">
        <f t="shared" si="30"/>
        <v>#REF!</v>
      </c>
      <c r="U45" s="86" t="e">
        <f t="shared" si="31"/>
        <v>#REF!</v>
      </c>
      <c r="V45" s="86" t="e">
        <f t="shared" si="32"/>
        <v>#REF!</v>
      </c>
      <c r="W45" s="86" t="e">
        <f t="shared" si="33"/>
        <v>#REF!</v>
      </c>
      <c r="X45" s="86" t="e">
        <f t="shared" si="34"/>
        <v>#REF!</v>
      </c>
      <c r="Y45" s="86" t="e">
        <f t="shared" si="35"/>
        <v>#REF!</v>
      </c>
      <c r="Z45" s="86" t="e">
        <f t="shared" si="36"/>
        <v>#REF!</v>
      </c>
      <c r="AA45" s="87">
        <v>400</v>
      </c>
      <c r="AB45" s="88" t="e">
        <f>AA45*#REF!/$AI$18*10^3</f>
        <v>#REF!</v>
      </c>
      <c r="AC45" s="89" t="e">
        <f>INDEX(Efficiencies!$D$8:$M$89,MATCH(C45,Efficiencies!$C$8:$C$89),MATCH(D45,Efficiencies!$D$7:$M$7))</f>
        <v>#REF!</v>
      </c>
      <c r="AD45" s="89" t="e">
        <f t="shared" si="10"/>
        <v>#REF!</v>
      </c>
      <c r="AE45" s="89" t="e">
        <f>INDEX(Efficiencies!$P$8:$Y$89,MATCH(C45,Efficiencies!$C$8:$C$89),MATCH(D45,Efficiencies!$P$7:$Y$7))</f>
        <v>#REF!</v>
      </c>
      <c r="AF45" s="89" t="e">
        <f t="shared" si="13"/>
        <v>#REF!</v>
      </c>
      <c r="AG45" s="89">
        <v>0</v>
      </c>
      <c r="AI45" s="92"/>
    </row>
    <row r="46" spans="1:35" x14ac:dyDescent="0.2">
      <c r="A46" s="91" t="s">
        <v>1465</v>
      </c>
      <c r="B46" s="349" t="s">
        <v>1466</v>
      </c>
      <c r="C46" s="39" t="s">
        <v>1459</v>
      </c>
      <c r="D46" s="39">
        <v>2020</v>
      </c>
      <c r="E46" s="85" t="e">
        <f>#REF!*INDEX(Costs!$E$7:$O$89,MATCH($C46,Costs!$C$7:$C$89,0),MATCH(E$7,Costs!$E$6:$O$6,0))</f>
        <v>#REF!</v>
      </c>
      <c r="F46" s="85" t="e">
        <f>#REF!*INDEX(Costs!$E$7:$O$89,MATCH($C46,Costs!$C$7:$C$89,0),MATCH(F$7,Costs!$E$6:$O$6,0))</f>
        <v>#REF!</v>
      </c>
      <c r="G46" s="85" t="e">
        <f>#REF!*INDEX(Costs!$E$7:$O$89,MATCH($C46,Costs!$C$7:$C$89,0),MATCH(G$7,Costs!$E$6:$O$6,0))</f>
        <v>#REF!</v>
      </c>
      <c r="H46" s="85" t="e">
        <f>#REF!*INDEX(Costs!$E$7:$O$89,MATCH($C46,Costs!$C$7:$C$89,0),MATCH(H$7,Costs!$E$6:$O$6,0))</f>
        <v>#REF!</v>
      </c>
      <c r="I46" s="85" t="e">
        <f>#REF!*INDEX(Costs!$E$7:$O$89,MATCH($C46,Costs!$C$7:$C$89,0),MATCH(I$7,Costs!$E$6:$O$6,0))</f>
        <v>#REF!</v>
      </c>
      <c r="J46" s="85" t="e">
        <f>#REF!*INDEX(Costs!$E$7:$O$89,MATCH($C46,Costs!$C$7:$C$89,0),MATCH(J$7,Costs!$E$6:$O$6,0))</f>
        <v>#REF!</v>
      </c>
      <c r="K46" s="85" t="e">
        <f>#REF!*INDEX(Costs!$E$7:$O$89,MATCH($C46,Costs!$C$7:$C$89,0),MATCH(K$7,Costs!$E$6:$O$6,0))</f>
        <v>#REF!</v>
      </c>
      <c r="L46" s="85" t="e">
        <f>#REF!*INDEX(Costs!$E$7:$O$89,MATCH($C46,Costs!$C$7:$C$89,0),MATCH(L$7,Costs!$E$6:$O$6,0))</f>
        <v>#REF!</v>
      </c>
      <c r="M46" s="85" t="e">
        <f>#REF!*INDEX(Costs!$E$7:$O$89,MATCH($C46,Costs!$C$7:$C$89,0),MATCH(M$7,Costs!$E$6:$O$6,0))</f>
        <v>#REF!</v>
      </c>
      <c r="N46" s="85" t="e">
        <f>#REF!*INDEX(Costs!$E$7:$O$89,MATCH($C46,Costs!$C$7:$C$89,0),MATCH(N$7,Costs!$E$6:$O$6,0))</f>
        <v>#REF!</v>
      </c>
      <c r="O46" s="85" t="e">
        <f>#REF!*INDEX(Costs!$E$7:$O$89,MATCH($C46,Costs!$C$7:$C$89,0),MATCH(O$7,Costs!$E$6:$O$6,0))</f>
        <v>#REF!</v>
      </c>
      <c r="P46" s="86" t="e">
        <f t="shared" si="26"/>
        <v>#REF!</v>
      </c>
      <c r="Q46" s="86" t="e">
        <f t="shared" si="27"/>
        <v>#REF!</v>
      </c>
      <c r="R46" s="86" t="e">
        <f t="shared" si="28"/>
        <v>#REF!</v>
      </c>
      <c r="S46" s="86" t="e">
        <f t="shared" si="29"/>
        <v>#REF!</v>
      </c>
      <c r="T46" s="86" t="e">
        <f t="shared" si="30"/>
        <v>#REF!</v>
      </c>
      <c r="U46" s="86" t="e">
        <f t="shared" si="31"/>
        <v>#REF!</v>
      </c>
      <c r="V46" s="86" t="e">
        <f t="shared" si="32"/>
        <v>#REF!</v>
      </c>
      <c r="W46" s="86" t="e">
        <f t="shared" si="33"/>
        <v>#REF!</v>
      </c>
      <c r="X46" s="86" t="e">
        <f t="shared" si="34"/>
        <v>#REF!</v>
      </c>
      <c r="Y46" s="86" t="e">
        <f t="shared" si="35"/>
        <v>#REF!</v>
      </c>
      <c r="Z46" s="86" t="e">
        <f t="shared" si="36"/>
        <v>#REF!</v>
      </c>
      <c r="AA46" s="87">
        <v>400</v>
      </c>
      <c r="AB46" s="88" t="e">
        <f>AA46*#REF!/$AI$18*10^3</f>
        <v>#REF!</v>
      </c>
      <c r="AC46" s="89" t="e">
        <f>INDEX(Efficiencies!$D$8:$M$89,MATCH(C46,Efficiencies!$C$8:$C$89),MATCH(D46,Efficiencies!$D$7:$M$7))</f>
        <v>#REF!</v>
      </c>
      <c r="AD46" s="89" t="e">
        <f t="shared" si="10"/>
        <v>#REF!</v>
      </c>
      <c r="AE46" s="89" t="e">
        <f>INDEX(Efficiencies!$P$8:$Y$89,MATCH(C46,Efficiencies!$C$8:$C$89),MATCH(D46,Efficiencies!$P$7:$Y$7))</f>
        <v>#REF!</v>
      </c>
      <c r="AF46" s="89" t="e">
        <f t="shared" si="13"/>
        <v>#REF!</v>
      </c>
      <c r="AG46" s="89">
        <v>0</v>
      </c>
      <c r="AI46" s="92"/>
    </row>
    <row r="47" spans="1:35" x14ac:dyDescent="0.2">
      <c r="A47" s="91" t="s">
        <v>1467</v>
      </c>
      <c r="B47" s="349" t="s">
        <v>1468</v>
      </c>
      <c r="C47" s="39" t="s">
        <v>1459</v>
      </c>
      <c r="D47" s="39">
        <v>2025</v>
      </c>
      <c r="E47" s="85" t="e">
        <f>#REF!*INDEX(Costs!$E$7:$O$89,MATCH($C47,Costs!$C$7:$C$89,0),MATCH(E$7,Costs!$E$6:$O$6,0))</f>
        <v>#REF!</v>
      </c>
      <c r="F47" s="85" t="e">
        <f>#REF!*INDEX(Costs!$E$7:$O$89,MATCH($C47,Costs!$C$7:$C$89,0),MATCH(F$7,Costs!$E$6:$O$6,0))</f>
        <v>#REF!</v>
      </c>
      <c r="G47" s="85" t="e">
        <f>#REF!*INDEX(Costs!$E$7:$O$89,MATCH($C47,Costs!$C$7:$C$89,0),MATCH(G$7,Costs!$E$6:$O$6,0))</f>
        <v>#REF!</v>
      </c>
      <c r="H47" s="85" t="e">
        <f>#REF!*INDEX(Costs!$E$7:$O$89,MATCH($C47,Costs!$C$7:$C$89,0),MATCH(H$7,Costs!$E$6:$O$6,0))</f>
        <v>#REF!</v>
      </c>
      <c r="I47" s="85" t="e">
        <f>#REF!*INDEX(Costs!$E$7:$O$89,MATCH($C47,Costs!$C$7:$C$89,0),MATCH(I$7,Costs!$E$6:$O$6,0))</f>
        <v>#REF!</v>
      </c>
      <c r="J47" s="85" t="e">
        <f>#REF!*INDEX(Costs!$E$7:$O$89,MATCH($C47,Costs!$C$7:$C$89,0),MATCH(J$7,Costs!$E$6:$O$6,0))</f>
        <v>#REF!</v>
      </c>
      <c r="K47" s="85" t="e">
        <f>#REF!*INDEX(Costs!$E$7:$O$89,MATCH($C47,Costs!$C$7:$C$89,0),MATCH(K$7,Costs!$E$6:$O$6,0))</f>
        <v>#REF!</v>
      </c>
      <c r="L47" s="85" t="e">
        <f>#REF!*INDEX(Costs!$E$7:$O$89,MATCH($C47,Costs!$C$7:$C$89,0),MATCH(L$7,Costs!$E$6:$O$6,0))</f>
        <v>#REF!</v>
      </c>
      <c r="M47" s="85" t="e">
        <f>#REF!*INDEX(Costs!$E$7:$O$89,MATCH($C47,Costs!$C$7:$C$89,0),MATCH(M$7,Costs!$E$6:$O$6,0))</f>
        <v>#REF!</v>
      </c>
      <c r="N47" s="85" t="e">
        <f>#REF!*INDEX(Costs!$E$7:$O$89,MATCH($C47,Costs!$C$7:$C$89,0),MATCH(N$7,Costs!$E$6:$O$6,0))</f>
        <v>#REF!</v>
      </c>
      <c r="O47" s="85" t="e">
        <f>#REF!*INDEX(Costs!$E$7:$O$89,MATCH($C47,Costs!$C$7:$C$89,0),MATCH(O$7,Costs!$E$6:$O$6,0))</f>
        <v>#REF!</v>
      </c>
      <c r="P47" s="86" t="e">
        <f t="shared" si="26"/>
        <v>#REF!</v>
      </c>
      <c r="Q47" s="86" t="e">
        <f t="shared" si="27"/>
        <v>#REF!</v>
      </c>
      <c r="R47" s="86" t="e">
        <f t="shared" si="28"/>
        <v>#REF!</v>
      </c>
      <c r="S47" s="86" t="e">
        <f t="shared" si="29"/>
        <v>#REF!</v>
      </c>
      <c r="T47" s="86" t="e">
        <f t="shared" si="30"/>
        <v>#REF!</v>
      </c>
      <c r="U47" s="86" t="e">
        <f t="shared" si="31"/>
        <v>#REF!</v>
      </c>
      <c r="V47" s="86" t="e">
        <f t="shared" si="32"/>
        <v>#REF!</v>
      </c>
      <c r="W47" s="86" t="e">
        <f t="shared" si="33"/>
        <v>#REF!</v>
      </c>
      <c r="X47" s="86" t="e">
        <f t="shared" si="34"/>
        <v>#REF!</v>
      </c>
      <c r="Y47" s="86" t="e">
        <f t="shared" si="35"/>
        <v>#REF!</v>
      </c>
      <c r="Z47" s="86" t="e">
        <f t="shared" si="36"/>
        <v>#REF!</v>
      </c>
      <c r="AA47" s="87">
        <v>400</v>
      </c>
      <c r="AB47" s="88" t="e">
        <f>AA47*#REF!/$AI$18*10^3</f>
        <v>#REF!</v>
      </c>
      <c r="AC47" s="89" t="e">
        <f>INDEX(Efficiencies!$D$8:$M$89,MATCH(C47,Efficiencies!$C$8:$C$89),MATCH(D47,Efficiencies!$D$7:$M$7))</f>
        <v>#REF!</v>
      </c>
      <c r="AD47" s="89" t="e">
        <f t="shared" si="10"/>
        <v>#REF!</v>
      </c>
      <c r="AE47" s="89" t="e">
        <f>INDEX(Efficiencies!$P$8:$Y$89,MATCH(C47,Efficiencies!$C$8:$C$89),MATCH(D47,Efficiencies!$P$7:$Y$7))</f>
        <v>#REF!</v>
      </c>
      <c r="AF47" s="89" t="e">
        <f t="shared" si="13"/>
        <v>#REF!</v>
      </c>
      <c r="AG47" s="89">
        <v>0</v>
      </c>
      <c r="AI47" s="92"/>
    </row>
    <row r="48" spans="1:35" x14ac:dyDescent="0.2">
      <c r="A48" s="91" t="s">
        <v>1469</v>
      </c>
      <c r="B48" s="349" t="s">
        <v>1470</v>
      </c>
      <c r="C48" s="39" t="s">
        <v>1459</v>
      </c>
      <c r="D48" s="39">
        <v>2030</v>
      </c>
      <c r="E48" s="85" t="e">
        <f>#REF!*INDEX(Costs!$E$7:$O$89,MATCH($C48,Costs!$C$7:$C$89,0),MATCH(E$7,Costs!$E$6:$O$6,0))</f>
        <v>#REF!</v>
      </c>
      <c r="F48" s="85" t="e">
        <f>#REF!*INDEX(Costs!$E$7:$O$89,MATCH($C48,Costs!$C$7:$C$89,0),MATCH(F$7,Costs!$E$6:$O$6,0))</f>
        <v>#REF!</v>
      </c>
      <c r="G48" s="85" t="e">
        <f>#REF!*INDEX(Costs!$E$7:$O$89,MATCH($C48,Costs!$C$7:$C$89,0),MATCH(G$7,Costs!$E$6:$O$6,0))</f>
        <v>#REF!</v>
      </c>
      <c r="H48" s="85" t="e">
        <f>#REF!*INDEX(Costs!$E$7:$O$89,MATCH($C48,Costs!$C$7:$C$89,0),MATCH(H$7,Costs!$E$6:$O$6,0))</f>
        <v>#REF!</v>
      </c>
      <c r="I48" s="85" t="e">
        <f>#REF!*INDEX(Costs!$E$7:$O$89,MATCH($C48,Costs!$C$7:$C$89,0),MATCH(I$7,Costs!$E$6:$O$6,0))</f>
        <v>#REF!</v>
      </c>
      <c r="J48" s="85" t="e">
        <f>#REF!*INDEX(Costs!$E$7:$O$89,MATCH($C48,Costs!$C$7:$C$89,0),MATCH(J$7,Costs!$E$6:$O$6,0))</f>
        <v>#REF!</v>
      </c>
      <c r="K48" s="85" t="e">
        <f>#REF!*INDEX(Costs!$E$7:$O$89,MATCH($C48,Costs!$C$7:$C$89,0),MATCH(K$7,Costs!$E$6:$O$6,0))</f>
        <v>#REF!</v>
      </c>
      <c r="L48" s="85" t="e">
        <f>#REF!*INDEX(Costs!$E$7:$O$89,MATCH($C48,Costs!$C$7:$C$89,0),MATCH(L$7,Costs!$E$6:$O$6,0))</f>
        <v>#REF!</v>
      </c>
      <c r="M48" s="85" t="e">
        <f>#REF!*INDEX(Costs!$E$7:$O$89,MATCH($C48,Costs!$C$7:$C$89,0),MATCH(M$7,Costs!$E$6:$O$6,0))</f>
        <v>#REF!</v>
      </c>
      <c r="N48" s="85" t="e">
        <f>#REF!*INDEX(Costs!$E$7:$O$89,MATCH($C48,Costs!$C$7:$C$89,0),MATCH(N$7,Costs!$E$6:$O$6,0))</f>
        <v>#REF!</v>
      </c>
      <c r="O48" s="85" t="e">
        <f>#REF!*INDEX(Costs!$E$7:$O$89,MATCH($C48,Costs!$C$7:$C$89,0),MATCH(O$7,Costs!$E$6:$O$6,0))</f>
        <v>#REF!</v>
      </c>
      <c r="P48" s="86" t="e">
        <f t="shared" si="26"/>
        <v>#REF!</v>
      </c>
      <c r="Q48" s="86" t="e">
        <f t="shared" si="27"/>
        <v>#REF!</v>
      </c>
      <c r="R48" s="86" t="e">
        <f t="shared" si="28"/>
        <v>#REF!</v>
      </c>
      <c r="S48" s="86" t="e">
        <f t="shared" si="29"/>
        <v>#REF!</v>
      </c>
      <c r="T48" s="86" t="e">
        <f t="shared" si="30"/>
        <v>#REF!</v>
      </c>
      <c r="U48" s="86" t="e">
        <f t="shared" si="31"/>
        <v>#REF!</v>
      </c>
      <c r="V48" s="86" t="e">
        <f t="shared" si="32"/>
        <v>#REF!</v>
      </c>
      <c r="W48" s="86" t="e">
        <f t="shared" si="33"/>
        <v>#REF!</v>
      </c>
      <c r="X48" s="86" t="e">
        <f t="shared" si="34"/>
        <v>#REF!</v>
      </c>
      <c r="Y48" s="86" t="e">
        <f t="shared" si="35"/>
        <v>#REF!</v>
      </c>
      <c r="Z48" s="86" t="e">
        <f t="shared" si="36"/>
        <v>#REF!</v>
      </c>
      <c r="AA48" s="87">
        <v>400</v>
      </c>
      <c r="AB48" s="88" t="e">
        <f>AA48*#REF!/$AI$18*10^3</f>
        <v>#REF!</v>
      </c>
      <c r="AC48" s="89" t="e">
        <f>INDEX(Efficiencies!$D$8:$M$89,MATCH(C48,Efficiencies!$C$8:$C$89),MATCH(D48,Efficiencies!$D$7:$M$7))</f>
        <v>#REF!</v>
      </c>
      <c r="AD48" s="89" t="e">
        <f t="shared" si="10"/>
        <v>#REF!</v>
      </c>
      <c r="AE48" s="89" t="e">
        <f>INDEX(Efficiencies!$P$8:$Y$89,MATCH(C48,Efficiencies!$C$8:$C$89),MATCH(D48,Efficiencies!$P$7:$Y$7))</f>
        <v>#REF!</v>
      </c>
      <c r="AF48" s="89" t="e">
        <f t="shared" si="13"/>
        <v>#REF!</v>
      </c>
      <c r="AG48" s="89">
        <v>0</v>
      </c>
      <c r="AI48" s="92"/>
    </row>
    <row r="49" spans="1:35" x14ac:dyDescent="0.2">
      <c r="A49" s="91" t="s">
        <v>1471</v>
      </c>
      <c r="B49" s="349" t="s">
        <v>1472</v>
      </c>
      <c r="C49" s="39" t="s">
        <v>1459</v>
      </c>
      <c r="D49" s="39">
        <v>2035</v>
      </c>
      <c r="E49" s="85" t="e">
        <f>#REF!*INDEX(Costs!$E$7:$O$89,MATCH($C49,Costs!$C$7:$C$89,0),MATCH(E$7,Costs!$E$6:$O$6,0))</f>
        <v>#REF!</v>
      </c>
      <c r="F49" s="85" t="e">
        <f>#REF!*INDEX(Costs!$E$7:$O$89,MATCH($C49,Costs!$C$7:$C$89,0),MATCH(F$7,Costs!$E$6:$O$6,0))</f>
        <v>#REF!</v>
      </c>
      <c r="G49" s="85" t="e">
        <f>#REF!*INDEX(Costs!$E$7:$O$89,MATCH($C49,Costs!$C$7:$C$89,0),MATCH(G$7,Costs!$E$6:$O$6,0))</f>
        <v>#REF!</v>
      </c>
      <c r="H49" s="85" t="e">
        <f>#REF!*INDEX(Costs!$E$7:$O$89,MATCH($C49,Costs!$C$7:$C$89,0),MATCH(H$7,Costs!$E$6:$O$6,0))</f>
        <v>#REF!</v>
      </c>
      <c r="I49" s="85" t="e">
        <f>#REF!*INDEX(Costs!$E$7:$O$89,MATCH($C49,Costs!$C$7:$C$89,0),MATCH(I$7,Costs!$E$6:$O$6,0))</f>
        <v>#REF!</v>
      </c>
      <c r="J49" s="85" t="e">
        <f>#REF!*INDEX(Costs!$E$7:$O$89,MATCH($C49,Costs!$C$7:$C$89,0),MATCH(J$7,Costs!$E$6:$O$6,0))</f>
        <v>#REF!</v>
      </c>
      <c r="K49" s="85" t="e">
        <f>#REF!*INDEX(Costs!$E$7:$O$89,MATCH($C49,Costs!$C$7:$C$89,0),MATCH(K$7,Costs!$E$6:$O$6,0))</f>
        <v>#REF!</v>
      </c>
      <c r="L49" s="85" t="e">
        <f>#REF!*INDEX(Costs!$E$7:$O$89,MATCH($C49,Costs!$C$7:$C$89,0),MATCH(L$7,Costs!$E$6:$O$6,0))</f>
        <v>#REF!</v>
      </c>
      <c r="M49" s="85" t="e">
        <f>#REF!*INDEX(Costs!$E$7:$O$89,MATCH($C49,Costs!$C$7:$C$89,0),MATCH(M$7,Costs!$E$6:$O$6,0))</f>
        <v>#REF!</v>
      </c>
      <c r="N49" s="85" t="e">
        <f>#REF!*INDEX(Costs!$E$7:$O$89,MATCH($C49,Costs!$C$7:$C$89,0),MATCH(N$7,Costs!$E$6:$O$6,0))</f>
        <v>#REF!</v>
      </c>
      <c r="O49" s="85" t="e">
        <f>#REF!*INDEX(Costs!$E$7:$O$89,MATCH($C49,Costs!$C$7:$C$89,0),MATCH(O$7,Costs!$E$6:$O$6,0))</f>
        <v>#REF!</v>
      </c>
      <c r="P49" s="86" t="e">
        <f t="shared" si="26"/>
        <v>#REF!</v>
      </c>
      <c r="Q49" s="86" t="e">
        <f t="shared" si="27"/>
        <v>#REF!</v>
      </c>
      <c r="R49" s="86" t="e">
        <f t="shared" si="28"/>
        <v>#REF!</v>
      </c>
      <c r="S49" s="86" t="e">
        <f t="shared" si="29"/>
        <v>#REF!</v>
      </c>
      <c r="T49" s="86" t="e">
        <f t="shared" si="30"/>
        <v>#REF!</v>
      </c>
      <c r="U49" s="86" t="e">
        <f t="shared" si="31"/>
        <v>#REF!</v>
      </c>
      <c r="V49" s="86" t="e">
        <f t="shared" si="32"/>
        <v>#REF!</v>
      </c>
      <c r="W49" s="86" t="e">
        <f t="shared" si="33"/>
        <v>#REF!</v>
      </c>
      <c r="X49" s="86" t="e">
        <f t="shared" si="34"/>
        <v>#REF!</v>
      </c>
      <c r="Y49" s="86" t="e">
        <f t="shared" si="35"/>
        <v>#REF!</v>
      </c>
      <c r="Z49" s="86" t="e">
        <f t="shared" si="36"/>
        <v>#REF!</v>
      </c>
      <c r="AA49" s="87">
        <v>400</v>
      </c>
      <c r="AB49" s="88" t="e">
        <f>AA49*#REF!/$AI$18*10^3</f>
        <v>#REF!</v>
      </c>
      <c r="AC49" s="89" t="e">
        <f>INDEX(Efficiencies!$D$8:$M$89,MATCH(C49,Efficiencies!$C$8:$C$89),MATCH(D49,Efficiencies!$D$7:$M$7))</f>
        <v>#REF!</v>
      </c>
      <c r="AD49" s="89" t="e">
        <f t="shared" si="10"/>
        <v>#REF!</v>
      </c>
      <c r="AE49" s="89" t="e">
        <f>INDEX(Efficiencies!$P$8:$Y$89,MATCH(C49,Efficiencies!$C$8:$C$89),MATCH(D49,Efficiencies!$P$7:$Y$7))</f>
        <v>#REF!</v>
      </c>
      <c r="AF49" s="89" t="e">
        <f t="shared" si="13"/>
        <v>#REF!</v>
      </c>
      <c r="AG49" s="89">
        <v>0</v>
      </c>
      <c r="AI49" s="92"/>
    </row>
    <row r="50" spans="1:35" x14ac:dyDescent="0.2">
      <c r="A50" s="91" t="s">
        <v>1473</v>
      </c>
      <c r="B50" s="349" t="s">
        <v>1474</v>
      </c>
      <c r="C50" s="39" t="s">
        <v>1459</v>
      </c>
      <c r="D50" s="39">
        <v>2040</v>
      </c>
      <c r="E50" s="85" t="e">
        <f>#REF!*INDEX(Costs!$E$7:$O$89,MATCH($C50,Costs!$C$7:$C$89,0),MATCH(E$7,Costs!$E$6:$O$6,0))</f>
        <v>#REF!</v>
      </c>
      <c r="F50" s="85" t="e">
        <f>#REF!*INDEX(Costs!$E$7:$O$89,MATCH($C50,Costs!$C$7:$C$89,0),MATCH(F$7,Costs!$E$6:$O$6,0))</f>
        <v>#REF!</v>
      </c>
      <c r="G50" s="85" t="e">
        <f>#REF!*INDEX(Costs!$E$7:$O$89,MATCH($C50,Costs!$C$7:$C$89,0),MATCH(G$7,Costs!$E$6:$O$6,0))</f>
        <v>#REF!</v>
      </c>
      <c r="H50" s="85" t="e">
        <f>#REF!*INDEX(Costs!$E$7:$O$89,MATCH($C50,Costs!$C$7:$C$89,0),MATCH(H$7,Costs!$E$6:$O$6,0))</f>
        <v>#REF!</v>
      </c>
      <c r="I50" s="85" t="e">
        <f>#REF!*INDEX(Costs!$E$7:$O$89,MATCH($C50,Costs!$C$7:$C$89,0),MATCH(I$7,Costs!$E$6:$O$6,0))</f>
        <v>#REF!</v>
      </c>
      <c r="J50" s="85" t="e">
        <f>#REF!*INDEX(Costs!$E$7:$O$89,MATCH($C50,Costs!$C$7:$C$89,0),MATCH(J$7,Costs!$E$6:$O$6,0))</f>
        <v>#REF!</v>
      </c>
      <c r="K50" s="85" t="e">
        <f>#REF!*INDEX(Costs!$E$7:$O$89,MATCH($C50,Costs!$C$7:$C$89,0),MATCH(K$7,Costs!$E$6:$O$6,0))</f>
        <v>#REF!</v>
      </c>
      <c r="L50" s="85" t="e">
        <f>#REF!*INDEX(Costs!$E$7:$O$89,MATCH($C50,Costs!$C$7:$C$89,0),MATCH(L$7,Costs!$E$6:$O$6,0))</f>
        <v>#REF!</v>
      </c>
      <c r="M50" s="85" t="e">
        <f>#REF!*INDEX(Costs!$E$7:$O$89,MATCH($C50,Costs!$C$7:$C$89,0),MATCH(M$7,Costs!$E$6:$O$6,0))</f>
        <v>#REF!</v>
      </c>
      <c r="N50" s="85" t="e">
        <f>#REF!*INDEX(Costs!$E$7:$O$89,MATCH($C50,Costs!$C$7:$C$89,0),MATCH(N$7,Costs!$E$6:$O$6,0))</f>
        <v>#REF!</v>
      </c>
      <c r="O50" s="85" t="e">
        <f>#REF!*INDEX(Costs!$E$7:$O$89,MATCH($C50,Costs!$C$7:$C$89,0),MATCH(O$7,Costs!$E$6:$O$6,0))</f>
        <v>#REF!</v>
      </c>
      <c r="P50" s="86" t="e">
        <f t="shared" si="26"/>
        <v>#REF!</v>
      </c>
      <c r="Q50" s="86" t="e">
        <f t="shared" si="27"/>
        <v>#REF!</v>
      </c>
      <c r="R50" s="86" t="e">
        <f t="shared" si="28"/>
        <v>#REF!</v>
      </c>
      <c r="S50" s="86" t="e">
        <f t="shared" si="29"/>
        <v>#REF!</v>
      </c>
      <c r="T50" s="86" t="e">
        <f t="shared" si="30"/>
        <v>#REF!</v>
      </c>
      <c r="U50" s="86" t="e">
        <f t="shared" si="31"/>
        <v>#REF!</v>
      </c>
      <c r="V50" s="86" t="e">
        <f t="shared" si="32"/>
        <v>#REF!</v>
      </c>
      <c r="W50" s="86" t="e">
        <f t="shared" si="33"/>
        <v>#REF!</v>
      </c>
      <c r="X50" s="86" t="e">
        <f t="shared" si="34"/>
        <v>#REF!</v>
      </c>
      <c r="Y50" s="86" t="e">
        <f t="shared" si="35"/>
        <v>#REF!</v>
      </c>
      <c r="Z50" s="86" t="e">
        <f t="shared" si="36"/>
        <v>#REF!</v>
      </c>
      <c r="AA50" s="87">
        <v>400</v>
      </c>
      <c r="AB50" s="88" t="e">
        <f>AA50*#REF!/$AI$18*10^3</f>
        <v>#REF!</v>
      </c>
      <c r="AC50" s="89" t="e">
        <f>INDEX(Efficiencies!$D$8:$M$89,MATCH(C50,Efficiencies!$C$8:$C$89),MATCH(D50,Efficiencies!$D$7:$M$7))</f>
        <v>#REF!</v>
      </c>
      <c r="AD50" s="89" t="e">
        <f t="shared" si="10"/>
        <v>#REF!</v>
      </c>
      <c r="AE50" s="89" t="e">
        <f>INDEX(Efficiencies!$P$8:$Y$89,MATCH(C50,Efficiencies!$C$8:$C$89),MATCH(D50,Efficiencies!$P$7:$Y$7))</f>
        <v>#REF!</v>
      </c>
      <c r="AF50" s="89" t="e">
        <f t="shared" si="13"/>
        <v>#REF!</v>
      </c>
      <c r="AG50" s="89">
        <v>0</v>
      </c>
      <c r="AI50" s="92"/>
    </row>
    <row r="51" spans="1:35" x14ac:dyDescent="0.2">
      <c r="A51" s="91" t="s">
        <v>1475</v>
      </c>
      <c r="B51" s="349" t="s">
        <v>1476</v>
      </c>
      <c r="C51" s="39" t="s">
        <v>1459</v>
      </c>
      <c r="D51" s="39">
        <v>2045</v>
      </c>
      <c r="E51" s="85" t="e">
        <f>#REF!*INDEX(Costs!$E$7:$O$89,MATCH($C51,Costs!$C$7:$C$89,0),MATCH(E$7,Costs!$E$6:$O$6,0))</f>
        <v>#REF!</v>
      </c>
      <c r="F51" s="85" t="e">
        <f>#REF!*INDEX(Costs!$E$7:$O$89,MATCH($C51,Costs!$C$7:$C$89,0),MATCH(F$7,Costs!$E$6:$O$6,0))</f>
        <v>#REF!</v>
      </c>
      <c r="G51" s="85" t="e">
        <f>#REF!*INDEX(Costs!$E$7:$O$89,MATCH($C51,Costs!$C$7:$C$89,0),MATCH(G$7,Costs!$E$6:$O$6,0))</f>
        <v>#REF!</v>
      </c>
      <c r="H51" s="85" t="e">
        <f>#REF!*INDEX(Costs!$E$7:$O$89,MATCH($C51,Costs!$C$7:$C$89,0),MATCH(H$7,Costs!$E$6:$O$6,0))</f>
        <v>#REF!</v>
      </c>
      <c r="I51" s="85" t="e">
        <f>#REF!*INDEX(Costs!$E$7:$O$89,MATCH($C51,Costs!$C$7:$C$89,0),MATCH(I$7,Costs!$E$6:$O$6,0))</f>
        <v>#REF!</v>
      </c>
      <c r="J51" s="85" t="e">
        <f>#REF!*INDEX(Costs!$E$7:$O$89,MATCH($C51,Costs!$C$7:$C$89,0),MATCH(J$7,Costs!$E$6:$O$6,0))</f>
        <v>#REF!</v>
      </c>
      <c r="K51" s="85" t="e">
        <f>#REF!*INDEX(Costs!$E$7:$O$89,MATCH($C51,Costs!$C$7:$C$89,0),MATCH(K$7,Costs!$E$6:$O$6,0))</f>
        <v>#REF!</v>
      </c>
      <c r="L51" s="85" t="e">
        <f>#REF!*INDEX(Costs!$E$7:$O$89,MATCH($C51,Costs!$C$7:$C$89,0),MATCH(L$7,Costs!$E$6:$O$6,0))</f>
        <v>#REF!</v>
      </c>
      <c r="M51" s="85" t="e">
        <f>#REF!*INDEX(Costs!$E$7:$O$89,MATCH($C51,Costs!$C$7:$C$89,0),MATCH(M$7,Costs!$E$6:$O$6,0))</f>
        <v>#REF!</v>
      </c>
      <c r="N51" s="85" t="e">
        <f>#REF!*INDEX(Costs!$E$7:$O$89,MATCH($C51,Costs!$C$7:$C$89,0),MATCH(N$7,Costs!$E$6:$O$6,0))</f>
        <v>#REF!</v>
      </c>
      <c r="O51" s="85" t="e">
        <f>#REF!*INDEX(Costs!$E$7:$O$89,MATCH($C51,Costs!$C$7:$C$89,0),MATCH(O$7,Costs!$E$6:$O$6,0))</f>
        <v>#REF!</v>
      </c>
      <c r="P51" s="86" t="e">
        <f t="shared" si="26"/>
        <v>#REF!</v>
      </c>
      <c r="Q51" s="86" t="e">
        <f t="shared" si="27"/>
        <v>#REF!</v>
      </c>
      <c r="R51" s="86" t="e">
        <f t="shared" si="28"/>
        <v>#REF!</v>
      </c>
      <c r="S51" s="86" t="e">
        <f t="shared" si="29"/>
        <v>#REF!</v>
      </c>
      <c r="T51" s="86" t="e">
        <f t="shared" si="30"/>
        <v>#REF!</v>
      </c>
      <c r="U51" s="86" t="e">
        <f t="shared" si="31"/>
        <v>#REF!</v>
      </c>
      <c r="V51" s="86" t="e">
        <f t="shared" si="32"/>
        <v>#REF!</v>
      </c>
      <c r="W51" s="86" t="e">
        <f t="shared" si="33"/>
        <v>#REF!</v>
      </c>
      <c r="X51" s="86" t="e">
        <f t="shared" si="34"/>
        <v>#REF!</v>
      </c>
      <c r="Y51" s="86" t="e">
        <f t="shared" si="35"/>
        <v>#REF!</v>
      </c>
      <c r="Z51" s="86" t="e">
        <f t="shared" si="36"/>
        <v>#REF!</v>
      </c>
      <c r="AA51" s="87">
        <v>400</v>
      </c>
      <c r="AB51" s="88" t="e">
        <f>AA51*#REF!/$AI$18*10^3</f>
        <v>#REF!</v>
      </c>
      <c r="AC51" s="89" t="e">
        <f>INDEX(Efficiencies!$D$8:$M$89,MATCH(C51,Efficiencies!$C$8:$C$89),MATCH(D51,Efficiencies!$D$7:$M$7))</f>
        <v>#REF!</v>
      </c>
      <c r="AD51" s="89" t="e">
        <f t="shared" si="10"/>
        <v>#REF!</v>
      </c>
      <c r="AE51" s="89" t="e">
        <f>INDEX(Efficiencies!$P$8:$Y$89,MATCH(C51,Efficiencies!$C$8:$C$89),MATCH(D51,Efficiencies!$P$7:$Y$7))</f>
        <v>#REF!</v>
      </c>
      <c r="AF51" s="89" t="e">
        <f t="shared" si="13"/>
        <v>#REF!</v>
      </c>
      <c r="AG51" s="89">
        <v>0</v>
      </c>
      <c r="AI51" s="92"/>
    </row>
    <row r="52" spans="1:35" x14ac:dyDescent="0.2">
      <c r="A52" s="91" t="s">
        <v>1477</v>
      </c>
      <c r="B52" s="349" t="s">
        <v>1478</v>
      </c>
      <c r="C52" s="39" t="s">
        <v>1459</v>
      </c>
      <c r="D52" s="39">
        <v>2050</v>
      </c>
      <c r="E52" s="85" t="e">
        <f>#REF!*INDEX(Costs!$E$7:$O$89,MATCH($C52,Costs!$C$7:$C$89,0),MATCH(E$7,Costs!$E$6:$O$6,0))</f>
        <v>#REF!</v>
      </c>
      <c r="F52" s="85" t="e">
        <f>#REF!*INDEX(Costs!$E$7:$O$89,MATCH($C52,Costs!$C$7:$C$89,0),MATCH(F$7,Costs!$E$6:$O$6,0))</f>
        <v>#REF!</v>
      </c>
      <c r="G52" s="85" t="e">
        <f>#REF!*INDEX(Costs!$E$7:$O$89,MATCH($C52,Costs!$C$7:$C$89,0),MATCH(G$7,Costs!$E$6:$O$6,0))</f>
        <v>#REF!</v>
      </c>
      <c r="H52" s="85" t="e">
        <f>#REF!*INDEX(Costs!$E$7:$O$89,MATCH($C52,Costs!$C$7:$C$89,0),MATCH(H$7,Costs!$E$6:$O$6,0))</f>
        <v>#REF!</v>
      </c>
      <c r="I52" s="85" t="e">
        <f>#REF!*INDEX(Costs!$E$7:$O$89,MATCH($C52,Costs!$C$7:$C$89,0),MATCH(I$7,Costs!$E$6:$O$6,0))</f>
        <v>#REF!</v>
      </c>
      <c r="J52" s="85" t="e">
        <f>#REF!*INDEX(Costs!$E$7:$O$89,MATCH($C52,Costs!$C$7:$C$89,0),MATCH(J$7,Costs!$E$6:$O$6,0))</f>
        <v>#REF!</v>
      </c>
      <c r="K52" s="85" t="e">
        <f>#REF!*INDEX(Costs!$E$7:$O$89,MATCH($C52,Costs!$C$7:$C$89,0),MATCH(K$7,Costs!$E$6:$O$6,0))</f>
        <v>#REF!</v>
      </c>
      <c r="L52" s="85" t="e">
        <f>#REF!*INDEX(Costs!$E$7:$O$89,MATCH($C52,Costs!$C$7:$C$89,0),MATCH(L$7,Costs!$E$6:$O$6,0))</f>
        <v>#REF!</v>
      </c>
      <c r="M52" s="85" t="e">
        <f>#REF!*INDEX(Costs!$E$7:$O$89,MATCH($C52,Costs!$C$7:$C$89,0),MATCH(M$7,Costs!$E$6:$O$6,0))</f>
        <v>#REF!</v>
      </c>
      <c r="N52" s="85" t="e">
        <f>#REF!*INDEX(Costs!$E$7:$O$89,MATCH($C52,Costs!$C$7:$C$89,0),MATCH(N$7,Costs!$E$6:$O$6,0))</f>
        <v>#REF!</v>
      </c>
      <c r="O52" s="85" t="e">
        <f>#REF!*INDEX(Costs!$E$7:$O$89,MATCH($C52,Costs!$C$7:$C$89,0),MATCH(O$7,Costs!$E$6:$O$6,0))</f>
        <v>#REF!</v>
      </c>
      <c r="P52" s="86" t="e">
        <f t="shared" si="26"/>
        <v>#REF!</v>
      </c>
      <c r="Q52" s="86" t="e">
        <f t="shared" si="27"/>
        <v>#REF!</v>
      </c>
      <c r="R52" s="86" t="e">
        <f t="shared" si="28"/>
        <v>#REF!</v>
      </c>
      <c r="S52" s="86" t="e">
        <f t="shared" si="29"/>
        <v>#REF!</v>
      </c>
      <c r="T52" s="86" t="e">
        <f t="shared" si="30"/>
        <v>#REF!</v>
      </c>
      <c r="U52" s="86" t="e">
        <f t="shared" si="31"/>
        <v>#REF!</v>
      </c>
      <c r="V52" s="86" t="e">
        <f t="shared" si="32"/>
        <v>#REF!</v>
      </c>
      <c r="W52" s="86" t="e">
        <f t="shared" si="33"/>
        <v>#REF!</v>
      </c>
      <c r="X52" s="86" t="e">
        <f t="shared" si="34"/>
        <v>#REF!</v>
      </c>
      <c r="Y52" s="86" t="e">
        <f t="shared" si="35"/>
        <v>#REF!</v>
      </c>
      <c r="Z52" s="86" t="e">
        <f t="shared" si="36"/>
        <v>#REF!</v>
      </c>
      <c r="AA52" s="87">
        <v>400</v>
      </c>
      <c r="AB52" s="88" t="e">
        <f>AA52*#REF!/$AI$18*10^3</f>
        <v>#REF!</v>
      </c>
      <c r="AC52" s="89" t="e">
        <f>INDEX(Efficiencies!$D$8:$M$89,MATCH(C52,Efficiencies!$C$8:$C$89),MATCH(D52,Efficiencies!$D$7:$M$7))</f>
        <v>#REF!</v>
      </c>
      <c r="AD52" s="89" t="e">
        <f t="shared" si="10"/>
        <v>#REF!</v>
      </c>
      <c r="AE52" s="89" t="e">
        <f>INDEX(Efficiencies!$P$8:$Y$89,MATCH(C52,Efficiencies!$C$8:$C$89),MATCH(D52,Efficiencies!$P$7:$Y$7))</f>
        <v>#REF!</v>
      </c>
      <c r="AF52" s="89" t="e">
        <f t="shared" si="13"/>
        <v>#REF!</v>
      </c>
      <c r="AG52" s="89">
        <v>0</v>
      </c>
      <c r="AI52" s="92"/>
    </row>
    <row r="53" spans="1:35" x14ac:dyDescent="0.2">
      <c r="A53" s="91" t="s">
        <v>1479</v>
      </c>
      <c r="B53" s="349" t="s">
        <v>1480</v>
      </c>
      <c r="C53" s="39" t="s">
        <v>1481</v>
      </c>
      <c r="D53" s="39">
        <v>2060</v>
      </c>
      <c r="E53" s="85" t="e">
        <f>#REF!*INDEX(Costs!$E$7:$O$89,MATCH($C53,Costs!$C$7:$C$89,0),MATCH(E$7,Costs!$E$6:$O$6,0))</f>
        <v>#REF!</v>
      </c>
      <c r="F53" s="85" t="e">
        <f>#REF!*INDEX(Costs!$E$7:$O$89,MATCH($C53,Costs!$C$7:$C$89,0),MATCH(F$7,Costs!$E$6:$O$6,0))</f>
        <v>#REF!</v>
      </c>
      <c r="G53" s="85" t="e">
        <f>#REF!*INDEX(Costs!$E$7:$O$89,MATCH($C53,Costs!$C$7:$C$89,0),MATCH(G$7,Costs!$E$6:$O$6,0))</f>
        <v>#REF!</v>
      </c>
      <c r="H53" s="85" t="e">
        <f>#REF!*INDEX(Costs!$E$7:$O$89,MATCH($C53,Costs!$C$7:$C$89,0),MATCH(H$7,Costs!$E$6:$O$6,0))</f>
        <v>#REF!</v>
      </c>
      <c r="I53" s="85" t="e">
        <f>#REF!*INDEX(Costs!$E$7:$O$89,MATCH($C53,Costs!$C$7:$C$89,0),MATCH(I$7,Costs!$E$6:$O$6,0))</f>
        <v>#REF!</v>
      </c>
      <c r="J53" s="85" t="e">
        <f>#REF!*INDEX(Costs!$E$7:$O$89,MATCH($C53,Costs!$C$7:$C$89,0),MATCH(J$7,Costs!$E$6:$O$6,0))</f>
        <v>#REF!</v>
      </c>
      <c r="K53" s="85" t="e">
        <f>#REF!*INDEX(Costs!$E$7:$O$89,MATCH($C53,Costs!$C$7:$C$89,0),MATCH(K$7,Costs!$E$6:$O$6,0))</f>
        <v>#REF!</v>
      </c>
      <c r="L53" s="85" t="e">
        <f>#REF!*INDEX(Costs!$E$7:$O$89,MATCH($C53,Costs!$C$7:$C$89,0),MATCH(L$7,Costs!$E$6:$O$6,0))</f>
        <v>#REF!</v>
      </c>
      <c r="M53" s="85" t="e">
        <f>#REF!*INDEX(Costs!$E$7:$O$89,MATCH($C53,Costs!$C$7:$C$89,0),MATCH(M$7,Costs!$E$6:$O$6,0))</f>
        <v>#REF!</v>
      </c>
      <c r="N53" s="85" t="e">
        <f>#REF!*INDEX(Costs!$E$7:$O$89,MATCH($C53,Costs!$C$7:$C$89,0),MATCH(N$7,Costs!$E$6:$O$6,0))</f>
        <v>#REF!</v>
      </c>
      <c r="O53" s="85" t="e">
        <f>#REF!*INDEX(Costs!$E$7:$O$89,MATCH($C53,Costs!$C$7:$C$89,0),MATCH(O$7,Costs!$E$6:$O$6,0))</f>
        <v>#REF!</v>
      </c>
      <c r="P53" s="86" t="e">
        <f>E53/$AI$18*10^6</f>
        <v>#REF!</v>
      </c>
      <c r="Q53" s="86" t="e">
        <f t="shared" si="27"/>
        <v>#REF!</v>
      </c>
      <c r="R53" s="86" t="e">
        <f t="shared" si="28"/>
        <v>#REF!</v>
      </c>
      <c r="S53" s="86" t="e">
        <f t="shared" si="29"/>
        <v>#REF!</v>
      </c>
      <c r="T53" s="86" t="e">
        <f t="shared" si="30"/>
        <v>#REF!</v>
      </c>
      <c r="U53" s="86" t="e">
        <f t="shared" si="31"/>
        <v>#REF!</v>
      </c>
      <c r="V53" s="86" t="e">
        <f t="shared" si="32"/>
        <v>#REF!</v>
      </c>
      <c r="W53" s="86" t="e">
        <f t="shared" si="33"/>
        <v>#REF!</v>
      </c>
      <c r="X53" s="86" t="e">
        <f t="shared" si="34"/>
        <v>#REF!</v>
      </c>
      <c r="Y53" s="86" t="e">
        <f t="shared" si="35"/>
        <v>#REF!</v>
      </c>
      <c r="Z53" s="86" t="e">
        <f t="shared" si="36"/>
        <v>#REF!</v>
      </c>
      <c r="AA53" s="87">
        <v>400</v>
      </c>
      <c r="AB53" s="88" t="e">
        <f>AA53*#REF!/$AI$18*10^3</f>
        <v>#REF!</v>
      </c>
      <c r="AC53" s="89" t="e">
        <f>INDEX(Efficiencies!$D$8:$M$89,MATCH(C53,Efficiencies!$C$8:$C$89),MATCH(D53,Efficiencies!$D$7:$M$7))</f>
        <v>#REF!</v>
      </c>
      <c r="AD53" s="89" t="e">
        <f t="shared" si="10"/>
        <v>#REF!</v>
      </c>
      <c r="AE53" s="89" t="e">
        <f>INDEX(Efficiencies!$P$8:$Y$89,MATCH(C53,Efficiencies!$C$8:$C$89),MATCH(D53,Efficiencies!$P$7:$Y$7))</f>
        <v>#REF!</v>
      </c>
      <c r="AF53" s="89" t="e">
        <f t="shared" si="13"/>
        <v>#REF!</v>
      </c>
      <c r="AG53" s="89">
        <v>0</v>
      </c>
      <c r="AI53" s="92"/>
    </row>
    <row r="54" spans="1:35" x14ac:dyDescent="0.2">
      <c r="A54" s="91" t="s">
        <v>1482</v>
      </c>
      <c r="B54" s="349" t="s">
        <v>1483</v>
      </c>
      <c r="C54" s="39" t="s">
        <v>1481</v>
      </c>
      <c r="D54" s="39">
        <v>2005</v>
      </c>
      <c r="E54" s="85" t="e">
        <f>#REF!*INDEX(Costs!$E$7:$O$89,MATCH($C54,Costs!$C$7:$C$89,0),MATCH(E$7,Costs!$E$6:$O$6,0))</f>
        <v>#REF!</v>
      </c>
      <c r="F54" s="85" t="e">
        <f>#REF!*INDEX(Costs!$E$7:$O$89,MATCH($C54,Costs!$C$7:$C$89,0),MATCH(F$7,Costs!$E$6:$O$6,0))</f>
        <v>#REF!</v>
      </c>
      <c r="G54" s="85" t="e">
        <f>#REF!*INDEX(Costs!$E$7:$O$89,MATCH($C54,Costs!$C$7:$C$89,0),MATCH(G$7,Costs!$E$6:$O$6,0))</f>
        <v>#REF!</v>
      </c>
      <c r="H54" s="85" t="e">
        <f>#REF!*INDEX(Costs!$E$7:$O$89,MATCH($C54,Costs!$C$7:$C$89,0),MATCH(H$7,Costs!$E$6:$O$6,0))</f>
        <v>#REF!</v>
      </c>
      <c r="I54" s="85" t="e">
        <f>#REF!*INDEX(Costs!$E$7:$O$89,MATCH($C54,Costs!$C$7:$C$89,0),MATCH(I$7,Costs!$E$6:$O$6,0))</f>
        <v>#REF!</v>
      </c>
      <c r="J54" s="85" t="e">
        <f>#REF!*INDEX(Costs!$E$7:$O$89,MATCH($C54,Costs!$C$7:$C$89,0),MATCH(J$7,Costs!$E$6:$O$6,0))</f>
        <v>#REF!</v>
      </c>
      <c r="K54" s="85" t="e">
        <f>#REF!*INDEX(Costs!$E$7:$O$89,MATCH($C54,Costs!$C$7:$C$89,0),MATCH(K$7,Costs!$E$6:$O$6,0))</f>
        <v>#REF!</v>
      </c>
      <c r="L54" s="85" t="e">
        <f>#REF!*INDEX(Costs!$E$7:$O$89,MATCH($C54,Costs!$C$7:$C$89,0),MATCH(L$7,Costs!$E$6:$O$6,0))</f>
        <v>#REF!</v>
      </c>
      <c r="M54" s="85" t="e">
        <f>#REF!*INDEX(Costs!$E$7:$O$89,MATCH($C54,Costs!$C$7:$C$89,0),MATCH(M$7,Costs!$E$6:$O$6,0))</f>
        <v>#REF!</v>
      </c>
      <c r="N54" s="85" t="e">
        <f>#REF!*INDEX(Costs!$E$7:$O$89,MATCH($C54,Costs!$C$7:$C$89,0),MATCH(N$7,Costs!$E$6:$O$6,0))</f>
        <v>#REF!</v>
      </c>
      <c r="O54" s="85" t="e">
        <f>#REF!*INDEX(Costs!$E$7:$O$89,MATCH($C54,Costs!$C$7:$C$89,0),MATCH(O$7,Costs!$E$6:$O$6,0))</f>
        <v>#REF!</v>
      </c>
      <c r="P54" s="86" t="e">
        <f t="shared" ref="P54:P63" si="37">E54/$AI$18*10^6</f>
        <v>#REF!</v>
      </c>
      <c r="Q54" s="86" t="e">
        <f t="shared" si="27"/>
        <v>#REF!</v>
      </c>
      <c r="R54" s="86" t="e">
        <f t="shared" si="28"/>
        <v>#REF!</v>
      </c>
      <c r="S54" s="86" t="e">
        <f t="shared" si="29"/>
        <v>#REF!</v>
      </c>
      <c r="T54" s="86" t="e">
        <f t="shared" si="30"/>
        <v>#REF!</v>
      </c>
      <c r="U54" s="86" t="e">
        <f t="shared" si="31"/>
        <v>#REF!</v>
      </c>
      <c r="V54" s="86" t="e">
        <f t="shared" si="32"/>
        <v>#REF!</v>
      </c>
      <c r="W54" s="86" t="e">
        <f t="shared" si="33"/>
        <v>#REF!</v>
      </c>
      <c r="X54" s="86" t="e">
        <f t="shared" si="34"/>
        <v>#REF!</v>
      </c>
      <c r="Y54" s="86" t="e">
        <f t="shared" si="35"/>
        <v>#REF!</v>
      </c>
      <c r="Z54" s="86" t="e">
        <f t="shared" si="36"/>
        <v>#REF!</v>
      </c>
      <c r="AA54" s="87">
        <v>400</v>
      </c>
      <c r="AB54" s="88" t="e">
        <f>AA54*#REF!/$AI$18*10^3</f>
        <v>#REF!</v>
      </c>
      <c r="AC54" s="89">
        <f>INDEX(Efficiencies!$D$8:$M$89,MATCH(C54,Efficiencies!$C$8:$C$89),MATCH(D54,Efficiencies!$D$7:$M$7))</f>
        <v>44.598861694335902</v>
      </c>
      <c r="AD54" s="89">
        <f t="shared" ref="AD54:AD117" si="38">AC54/($AI$11*$AI$15*10 ^ 9)</f>
        <v>0.33817247004394768</v>
      </c>
      <c r="AE54" s="89">
        <f>INDEX(Efficiencies!$P$8:$Y$89,MATCH(C54,Efficiencies!$C$8:$C$89),MATCH(D54,Efficiencies!$P$7:$Y$7))</f>
        <v>36.237114761407561</v>
      </c>
      <c r="AF54" s="89">
        <f t="shared" si="13"/>
        <v>0.27476922371064716</v>
      </c>
      <c r="AG54" s="89">
        <v>0</v>
      </c>
      <c r="AI54" s="92"/>
    </row>
    <row r="55" spans="1:35" x14ac:dyDescent="0.2">
      <c r="A55" s="91" t="s">
        <v>375</v>
      </c>
      <c r="B55" s="349" t="s">
        <v>1484</v>
      </c>
      <c r="C55" s="39" t="s">
        <v>1481</v>
      </c>
      <c r="D55" s="39">
        <v>2010</v>
      </c>
      <c r="E55" s="85" t="e">
        <f>#REF!*INDEX(Costs!$E$7:$O$89,MATCH($C55,Costs!$C$7:$C$89,0),MATCH(E$7,Costs!$E$6:$O$6,0))</f>
        <v>#REF!</v>
      </c>
      <c r="F55" s="85" t="e">
        <f>#REF!*INDEX(Costs!$E$7:$O$89,MATCH($C55,Costs!$C$7:$C$89,0),MATCH(F$7,Costs!$E$6:$O$6,0))</f>
        <v>#REF!</v>
      </c>
      <c r="G55" s="85" t="e">
        <f>#REF!*INDEX(Costs!$E$7:$O$89,MATCH($C55,Costs!$C$7:$C$89,0),MATCH(G$7,Costs!$E$6:$O$6,0))</f>
        <v>#REF!</v>
      </c>
      <c r="H55" s="85" t="e">
        <f>#REF!*INDEX(Costs!$E$7:$O$89,MATCH($C55,Costs!$C$7:$C$89,0),MATCH(H$7,Costs!$E$6:$O$6,0))</f>
        <v>#REF!</v>
      </c>
      <c r="I55" s="85" t="e">
        <f>#REF!*INDEX(Costs!$E$7:$O$89,MATCH($C55,Costs!$C$7:$C$89,0),MATCH(I$7,Costs!$E$6:$O$6,0))</f>
        <v>#REF!</v>
      </c>
      <c r="J55" s="85" t="e">
        <f>#REF!*INDEX(Costs!$E$7:$O$89,MATCH($C55,Costs!$C$7:$C$89,0),MATCH(J$7,Costs!$E$6:$O$6,0))</f>
        <v>#REF!</v>
      </c>
      <c r="K55" s="85" t="e">
        <f>#REF!*INDEX(Costs!$E$7:$O$89,MATCH($C55,Costs!$C$7:$C$89,0),MATCH(K$7,Costs!$E$6:$O$6,0))</f>
        <v>#REF!</v>
      </c>
      <c r="L55" s="85" t="e">
        <f>#REF!*INDEX(Costs!$E$7:$O$89,MATCH($C55,Costs!$C$7:$C$89,0),MATCH(L$7,Costs!$E$6:$O$6,0))</f>
        <v>#REF!</v>
      </c>
      <c r="M55" s="85" t="e">
        <f>#REF!*INDEX(Costs!$E$7:$O$89,MATCH($C55,Costs!$C$7:$C$89,0),MATCH(M$7,Costs!$E$6:$O$6,0))</f>
        <v>#REF!</v>
      </c>
      <c r="N55" s="85" t="e">
        <f>#REF!*INDEX(Costs!$E$7:$O$89,MATCH($C55,Costs!$C$7:$C$89,0),MATCH(N$7,Costs!$E$6:$O$6,0))</f>
        <v>#REF!</v>
      </c>
      <c r="O55" s="85" t="e">
        <f>#REF!*INDEX(Costs!$E$7:$O$89,MATCH($C55,Costs!$C$7:$C$89,0),MATCH(O$7,Costs!$E$6:$O$6,0))</f>
        <v>#REF!</v>
      </c>
      <c r="P55" s="86" t="e">
        <f t="shared" si="37"/>
        <v>#REF!</v>
      </c>
      <c r="Q55" s="86" t="e">
        <f t="shared" si="27"/>
        <v>#REF!</v>
      </c>
      <c r="R55" s="86" t="e">
        <f t="shared" si="28"/>
        <v>#REF!</v>
      </c>
      <c r="S55" s="86" t="e">
        <f t="shared" si="29"/>
        <v>#REF!</v>
      </c>
      <c r="T55" s="86" t="e">
        <f t="shared" si="30"/>
        <v>#REF!</v>
      </c>
      <c r="U55" s="86" t="e">
        <f t="shared" si="31"/>
        <v>#REF!</v>
      </c>
      <c r="V55" s="86" t="e">
        <f t="shared" si="32"/>
        <v>#REF!</v>
      </c>
      <c r="W55" s="86" t="e">
        <f t="shared" si="33"/>
        <v>#REF!</v>
      </c>
      <c r="X55" s="86" t="e">
        <f t="shared" si="34"/>
        <v>#REF!</v>
      </c>
      <c r="Y55" s="86" t="e">
        <f t="shared" si="35"/>
        <v>#REF!</v>
      </c>
      <c r="Z55" s="86" t="e">
        <f t="shared" si="36"/>
        <v>#REF!</v>
      </c>
      <c r="AA55" s="87">
        <v>400</v>
      </c>
      <c r="AB55" s="88" t="e">
        <f>AA55*#REF!/$AI$18*10^3</f>
        <v>#REF!</v>
      </c>
      <c r="AC55" s="89" t="e">
        <f>INDEX(Efficiencies!$D$8:$M$89,MATCH(C55,Efficiencies!$C$8:$C$89),MATCH(D55,Efficiencies!$D$7:$M$7))</f>
        <v>#REF!</v>
      </c>
      <c r="AD55" s="89" t="e">
        <f t="shared" si="38"/>
        <v>#REF!</v>
      </c>
      <c r="AE55" s="89" t="e">
        <f>INDEX(Efficiencies!$P$8:$Y$89,MATCH(C55,Efficiencies!$C$8:$C$89),MATCH(D55,Efficiencies!$P$7:$Y$7))</f>
        <v>#REF!</v>
      </c>
      <c r="AF55" s="89" t="e">
        <f t="shared" si="13"/>
        <v>#REF!</v>
      </c>
      <c r="AG55" s="89">
        <v>0</v>
      </c>
      <c r="AI55" s="92"/>
    </row>
    <row r="56" spans="1:35" x14ac:dyDescent="0.2">
      <c r="A56" s="91" t="s">
        <v>1485</v>
      </c>
      <c r="B56" s="349" t="s">
        <v>1486</v>
      </c>
      <c r="C56" s="39" t="s">
        <v>1481</v>
      </c>
      <c r="D56" s="39">
        <v>2015</v>
      </c>
      <c r="E56" s="85" t="e">
        <f>#REF!*INDEX(Costs!$E$7:$O$89,MATCH($C56,Costs!$C$7:$C$89,0),MATCH(E$7,Costs!$E$6:$O$6,0))</f>
        <v>#REF!</v>
      </c>
      <c r="F56" s="85" t="e">
        <f>#REF!*INDEX(Costs!$E$7:$O$89,MATCH($C56,Costs!$C$7:$C$89,0),MATCH(F$7,Costs!$E$6:$O$6,0))</f>
        <v>#REF!</v>
      </c>
      <c r="G56" s="85" t="e">
        <f>#REF!*INDEX(Costs!$E$7:$O$89,MATCH($C56,Costs!$C$7:$C$89,0),MATCH(G$7,Costs!$E$6:$O$6,0))</f>
        <v>#REF!</v>
      </c>
      <c r="H56" s="85" t="e">
        <f>#REF!*INDEX(Costs!$E$7:$O$89,MATCH($C56,Costs!$C$7:$C$89,0),MATCH(H$7,Costs!$E$6:$O$6,0))</f>
        <v>#REF!</v>
      </c>
      <c r="I56" s="85" t="e">
        <f>#REF!*INDEX(Costs!$E$7:$O$89,MATCH($C56,Costs!$C$7:$C$89,0),MATCH(I$7,Costs!$E$6:$O$6,0))</f>
        <v>#REF!</v>
      </c>
      <c r="J56" s="85" t="e">
        <f>#REF!*INDEX(Costs!$E$7:$O$89,MATCH($C56,Costs!$C$7:$C$89,0),MATCH(J$7,Costs!$E$6:$O$6,0))</f>
        <v>#REF!</v>
      </c>
      <c r="K56" s="85" t="e">
        <f>#REF!*INDEX(Costs!$E$7:$O$89,MATCH($C56,Costs!$C$7:$C$89,0),MATCH(K$7,Costs!$E$6:$O$6,0))</f>
        <v>#REF!</v>
      </c>
      <c r="L56" s="85" t="e">
        <f>#REF!*INDEX(Costs!$E$7:$O$89,MATCH($C56,Costs!$C$7:$C$89,0),MATCH(L$7,Costs!$E$6:$O$6,0))</f>
        <v>#REF!</v>
      </c>
      <c r="M56" s="85" t="e">
        <f>#REF!*INDEX(Costs!$E$7:$O$89,MATCH($C56,Costs!$C$7:$C$89,0),MATCH(M$7,Costs!$E$6:$O$6,0))</f>
        <v>#REF!</v>
      </c>
      <c r="N56" s="85" t="e">
        <f>#REF!*INDEX(Costs!$E$7:$O$89,MATCH($C56,Costs!$C$7:$C$89,0),MATCH(N$7,Costs!$E$6:$O$6,0))</f>
        <v>#REF!</v>
      </c>
      <c r="O56" s="85" t="e">
        <f>#REF!*INDEX(Costs!$E$7:$O$89,MATCH($C56,Costs!$C$7:$C$89,0),MATCH(O$7,Costs!$E$6:$O$6,0))</f>
        <v>#REF!</v>
      </c>
      <c r="P56" s="86" t="e">
        <f t="shared" si="37"/>
        <v>#REF!</v>
      </c>
      <c r="Q56" s="86" t="e">
        <f t="shared" si="27"/>
        <v>#REF!</v>
      </c>
      <c r="R56" s="86" t="e">
        <f t="shared" si="28"/>
        <v>#REF!</v>
      </c>
      <c r="S56" s="86" t="e">
        <f t="shared" si="29"/>
        <v>#REF!</v>
      </c>
      <c r="T56" s="86" t="e">
        <f t="shared" si="30"/>
        <v>#REF!</v>
      </c>
      <c r="U56" s="86" t="e">
        <f t="shared" si="31"/>
        <v>#REF!</v>
      </c>
      <c r="V56" s="86" t="e">
        <f t="shared" si="32"/>
        <v>#REF!</v>
      </c>
      <c r="W56" s="86" t="e">
        <f t="shared" si="33"/>
        <v>#REF!</v>
      </c>
      <c r="X56" s="86" t="e">
        <f t="shared" si="34"/>
        <v>#REF!</v>
      </c>
      <c r="Y56" s="86" t="e">
        <f t="shared" si="35"/>
        <v>#REF!</v>
      </c>
      <c r="Z56" s="86" t="e">
        <f t="shared" si="36"/>
        <v>#REF!</v>
      </c>
      <c r="AA56" s="87">
        <v>400</v>
      </c>
      <c r="AB56" s="88" t="e">
        <f>AA56*#REF!/$AI$18*10^3</f>
        <v>#REF!</v>
      </c>
      <c r="AC56" s="89" t="e">
        <f>INDEX(Efficiencies!$D$8:$M$89,MATCH(C56,Efficiencies!$C$8:$C$89),MATCH(D56,Efficiencies!$D$7:$M$7))</f>
        <v>#REF!</v>
      </c>
      <c r="AD56" s="89" t="e">
        <f t="shared" si="38"/>
        <v>#REF!</v>
      </c>
      <c r="AE56" s="89" t="e">
        <f>INDEX(Efficiencies!$P$8:$Y$89,MATCH(C56,Efficiencies!$C$8:$C$89),MATCH(D56,Efficiencies!$P$7:$Y$7))</f>
        <v>#REF!</v>
      </c>
      <c r="AF56" s="89" t="e">
        <f t="shared" si="13"/>
        <v>#REF!</v>
      </c>
      <c r="AG56" s="89">
        <v>0</v>
      </c>
      <c r="AI56" s="92"/>
    </row>
    <row r="57" spans="1:35" x14ac:dyDescent="0.2">
      <c r="A57" s="91" t="s">
        <v>1487</v>
      </c>
      <c r="B57" s="349" t="s">
        <v>1488</v>
      </c>
      <c r="C57" s="39" t="s">
        <v>1481</v>
      </c>
      <c r="D57" s="39">
        <v>2020</v>
      </c>
      <c r="E57" s="85" t="e">
        <f>#REF!*INDEX(Costs!$E$7:$O$89,MATCH($C57,Costs!$C$7:$C$89,0),MATCH(E$7,Costs!$E$6:$O$6,0))</f>
        <v>#REF!</v>
      </c>
      <c r="F57" s="85" t="e">
        <f>#REF!*INDEX(Costs!$E$7:$O$89,MATCH($C57,Costs!$C$7:$C$89,0),MATCH(F$7,Costs!$E$6:$O$6,0))</f>
        <v>#REF!</v>
      </c>
      <c r="G57" s="85" t="e">
        <f>#REF!*INDEX(Costs!$E$7:$O$89,MATCH($C57,Costs!$C$7:$C$89,0),MATCH(G$7,Costs!$E$6:$O$6,0))</f>
        <v>#REF!</v>
      </c>
      <c r="H57" s="85" t="e">
        <f>#REF!*INDEX(Costs!$E$7:$O$89,MATCH($C57,Costs!$C$7:$C$89,0),MATCH(H$7,Costs!$E$6:$O$6,0))</f>
        <v>#REF!</v>
      </c>
      <c r="I57" s="85" t="e">
        <f>#REF!*INDEX(Costs!$E$7:$O$89,MATCH($C57,Costs!$C$7:$C$89,0),MATCH(I$7,Costs!$E$6:$O$6,0))</f>
        <v>#REF!</v>
      </c>
      <c r="J57" s="85" t="e">
        <f>#REF!*INDEX(Costs!$E$7:$O$89,MATCH($C57,Costs!$C$7:$C$89,0),MATCH(J$7,Costs!$E$6:$O$6,0))</f>
        <v>#REF!</v>
      </c>
      <c r="K57" s="85" t="e">
        <f>#REF!*INDEX(Costs!$E$7:$O$89,MATCH($C57,Costs!$C$7:$C$89,0),MATCH(K$7,Costs!$E$6:$O$6,0))</f>
        <v>#REF!</v>
      </c>
      <c r="L57" s="85" t="e">
        <f>#REF!*INDEX(Costs!$E$7:$O$89,MATCH($C57,Costs!$C$7:$C$89,0),MATCH(L$7,Costs!$E$6:$O$6,0))</f>
        <v>#REF!</v>
      </c>
      <c r="M57" s="85" t="e">
        <f>#REF!*INDEX(Costs!$E$7:$O$89,MATCH($C57,Costs!$C$7:$C$89,0),MATCH(M$7,Costs!$E$6:$O$6,0))</f>
        <v>#REF!</v>
      </c>
      <c r="N57" s="85" t="e">
        <f>#REF!*INDEX(Costs!$E$7:$O$89,MATCH($C57,Costs!$C$7:$C$89,0),MATCH(N$7,Costs!$E$6:$O$6,0))</f>
        <v>#REF!</v>
      </c>
      <c r="O57" s="85" t="e">
        <f>#REF!*INDEX(Costs!$E$7:$O$89,MATCH($C57,Costs!$C$7:$C$89,0),MATCH(O$7,Costs!$E$6:$O$6,0))</f>
        <v>#REF!</v>
      </c>
      <c r="P57" s="86" t="e">
        <f t="shared" si="37"/>
        <v>#REF!</v>
      </c>
      <c r="Q57" s="86" t="e">
        <f t="shared" si="27"/>
        <v>#REF!</v>
      </c>
      <c r="R57" s="86" t="e">
        <f t="shared" si="28"/>
        <v>#REF!</v>
      </c>
      <c r="S57" s="86" t="e">
        <f t="shared" si="29"/>
        <v>#REF!</v>
      </c>
      <c r="T57" s="86" t="e">
        <f t="shared" si="30"/>
        <v>#REF!</v>
      </c>
      <c r="U57" s="86" t="e">
        <f t="shared" si="31"/>
        <v>#REF!</v>
      </c>
      <c r="V57" s="86" t="e">
        <f t="shared" si="32"/>
        <v>#REF!</v>
      </c>
      <c r="W57" s="86" t="e">
        <f t="shared" si="33"/>
        <v>#REF!</v>
      </c>
      <c r="X57" s="86" t="e">
        <f t="shared" si="34"/>
        <v>#REF!</v>
      </c>
      <c r="Y57" s="86" t="e">
        <f t="shared" si="35"/>
        <v>#REF!</v>
      </c>
      <c r="Z57" s="86" t="e">
        <f t="shared" si="36"/>
        <v>#REF!</v>
      </c>
      <c r="AA57" s="87">
        <v>400</v>
      </c>
      <c r="AB57" s="88" t="e">
        <f>AA57*#REF!/$AI$18*10^3</f>
        <v>#REF!</v>
      </c>
      <c r="AC57" s="89" t="e">
        <f>INDEX(Efficiencies!$D$8:$M$89,MATCH(C57,Efficiencies!$C$8:$C$89),MATCH(D57,Efficiencies!$D$7:$M$7))</f>
        <v>#REF!</v>
      </c>
      <c r="AD57" s="89" t="e">
        <f t="shared" si="38"/>
        <v>#REF!</v>
      </c>
      <c r="AE57" s="89" t="e">
        <f>INDEX(Efficiencies!$P$8:$Y$89,MATCH(C57,Efficiencies!$C$8:$C$89),MATCH(D57,Efficiencies!$P$7:$Y$7))</f>
        <v>#REF!</v>
      </c>
      <c r="AF57" s="89" t="e">
        <f t="shared" si="13"/>
        <v>#REF!</v>
      </c>
      <c r="AG57" s="89">
        <v>0</v>
      </c>
      <c r="AI57" s="92"/>
    </row>
    <row r="58" spans="1:35" x14ac:dyDescent="0.2">
      <c r="A58" s="91" t="s">
        <v>1489</v>
      </c>
      <c r="B58" s="349" t="s">
        <v>1490</v>
      </c>
      <c r="C58" s="39" t="s">
        <v>1481</v>
      </c>
      <c r="D58" s="39">
        <v>2025</v>
      </c>
      <c r="E58" s="85" t="e">
        <f>#REF!*INDEX(Costs!$E$7:$O$89,MATCH($C58,Costs!$C$7:$C$89,0),MATCH(E$7,Costs!$E$6:$O$6,0))</f>
        <v>#REF!</v>
      </c>
      <c r="F58" s="85" t="e">
        <f>#REF!*INDEX(Costs!$E$7:$O$89,MATCH($C58,Costs!$C$7:$C$89,0),MATCH(F$7,Costs!$E$6:$O$6,0))</f>
        <v>#REF!</v>
      </c>
      <c r="G58" s="85" t="e">
        <f>#REF!*INDEX(Costs!$E$7:$O$89,MATCH($C58,Costs!$C$7:$C$89,0),MATCH(G$7,Costs!$E$6:$O$6,0))</f>
        <v>#REF!</v>
      </c>
      <c r="H58" s="85" t="e">
        <f>#REF!*INDEX(Costs!$E$7:$O$89,MATCH($C58,Costs!$C$7:$C$89,0),MATCH(H$7,Costs!$E$6:$O$6,0))</f>
        <v>#REF!</v>
      </c>
      <c r="I58" s="85" t="e">
        <f>#REF!*INDEX(Costs!$E$7:$O$89,MATCH($C58,Costs!$C$7:$C$89,0),MATCH(I$7,Costs!$E$6:$O$6,0))</f>
        <v>#REF!</v>
      </c>
      <c r="J58" s="85" t="e">
        <f>#REF!*INDEX(Costs!$E$7:$O$89,MATCH($C58,Costs!$C$7:$C$89,0),MATCH(J$7,Costs!$E$6:$O$6,0))</f>
        <v>#REF!</v>
      </c>
      <c r="K58" s="85" t="e">
        <f>#REF!*INDEX(Costs!$E$7:$O$89,MATCH($C58,Costs!$C$7:$C$89,0),MATCH(K$7,Costs!$E$6:$O$6,0))</f>
        <v>#REF!</v>
      </c>
      <c r="L58" s="85" t="e">
        <f>#REF!*INDEX(Costs!$E$7:$O$89,MATCH($C58,Costs!$C$7:$C$89,0),MATCH(L$7,Costs!$E$6:$O$6,0))</f>
        <v>#REF!</v>
      </c>
      <c r="M58" s="85" t="e">
        <f>#REF!*INDEX(Costs!$E$7:$O$89,MATCH($C58,Costs!$C$7:$C$89,0),MATCH(M$7,Costs!$E$6:$O$6,0))</f>
        <v>#REF!</v>
      </c>
      <c r="N58" s="85" t="e">
        <f>#REF!*INDEX(Costs!$E$7:$O$89,MATCH($C58,Costs!$C$7:$C$89,0),MATCH(N$7,Costs!$E$6:$O$6,0))</f>
        <v>#REF!</v>
      </c>
      <c r="O58" s="85" t="e">
        <f>#REF!*INDEX(Costs!$E$7:$O$89,MATCH($C58,Costs!$C$7:$C$89,0),MATCH(O$7,Costs!$E$6:$O$6,0))</f>
        <v>#REF!</v>
      </c>
      <c r="P58" s="86" t="e">
        <f t="shared" si="37"/>
        <v>#REF!</v>
      </c>
      <c r="Q58" s="86" t="e">
        <f t="shared" si="27"/>
        <v>#REF!</v>
      </c>
      <c r="R58" s="86" t="e">
        <f t="shared" si="28"/>
        <v>#REF!</v>
      </c>
      <c r="S58" s="86" t="e">
        <f t="shared" si="29"/>
        <v>#REF!</v>
      </c>
      <c r="T58" s="86" t="e">
        <f t="shared" si="30"/>
        <v>#REF!</v>
      </c>
      <c r="U58" s="86" t="e">
        <f t="shared" si="31"/>
        <v>#REF!</v>
      </c>
      <c r="V58" s="86" t="e">
        <f t="shared" si="32"/>
        <v>#REF!</v>
      </c>
      <c r="W58" s="86" t="e">
        <f t="shared" si="33"/>
        <v>#REF!</v>
      </c>
      <c r="X58" s="86" t="e">
        <f t="shared" si="34"/>
        <v>#REF!</v>
      </c>
      <c r="Y58" s="86" t="e">
        <f t="shared" si="35"/>
        <v>#REF!</v>
      </c>
      <c r="Z58" s="86" t="e">
        <f t="shared" si="36"/>
        <v>#REF!</v>
      </c>
      <c r="AA58" s="87">
        <v>400</v>
      </c>
      <c r="AB58" s="88" t="e">
        <f>AA58*#REF!/$AI$18*10^3</f>
        <v>#REF!</v>
      </c>
      <c r="AC58" s="89" t="e">
        <f>INDEX(Efficiencies!$D$8:$M$89,MATCH(C58,Efficiencies!$C$8:$C$89),MATCH(D58,Efficiencies!$D$7:$M$7))</f>
        <v>#REF!</v>
      </c>
      <c r="AD58" s="89" t="e">
        <f t="shared" si="38"/>
        <v>#REF!</v>
      </c>
      <c r="AE58" s="89" t="e">
        <f>INDEX(Efficiencies!$P$8:$Y$89,MATCH(C58,Efficiencies!$C$8:$C$89),MATCH(D58,Efficiencies!$P$7:$Y$7))</f>
        <v>#REF!</v>
      </c>
      <c r="AF58" s="89" t="e">
        <f t="shared" si="13"/>
        <v>#REF!</v>
      </c>
      <c r="AG58" s="89">
        <v>0</v>
      </c>
      <c r="AI58" s="92"/>
    </row>
    <row r="59" spans="1:35" x14ac:dyDescent="0.2">
      <c r="A59" s="91" t="s">
        <v>1491</v>
      </c>
      <c r="B59" s="349" t="s">
        <v>1492</v>
      </c>
      <c r="C59" s="39" t="s">
        <v>1481</v>
      </c>
      <c r="D59" s="39">
        <v>2030</v>
      </c>
      <c r="E59" s="85" t="e">
        <f>#REF!*INDEX(Costs!$E$7:$O$89,MATCH($C59,Costs!$C$7:$C$89,0),MATCH(E$7,Costs!$E$6:$O$6,0))</f>
        <v>#REF!</v>
      </c>
      <c r="F59" s="85" t="e">
        <f>#REF!*INDEX(Costs!$E$7:$O$89,MATCH($C59,Costs!$C$7:$C$89,0),MATCH(F$7,Costs!$E$6:$O$6,0))</f>
        <v>#REF!</v>
      </c>
      <c r="G59" s="85" t="e">
        <f>#REF!*INDEX(Costs!$E$7:$O$89,MATCH($C59,Costs!$C$7:$C$89,0),MATCH(G$7,Costs!$E$6:$O$6,0))</f>
        <v>#REF!</v>
      </c>
      <c r="H59" s="85" t="e">
        <f>#REF!*INDEX(Costs!$E$7:$O$89,MATCH($C59,Costs!$C$7:$C$89,0),MATCH(H$7,Costs!$E$6:$O$6,0))</f>
        <v>#REF!</v>
      </c>
      <c r="I59" s="85" t="e">
        <f>#REF!*INDEX(Costs!$E$7:$O$89,MATCH($C59,Costs!$C$7:$C$89,0),MATCH(I$7,Costs!$E$6:$O$6,0))</f>
        <v>#REF!</v>
      </c>
      <c r="J59" s="85" t="e">
        <f>#REF!*INDEX(Costs!$E$7:$O$89,MATCH($C59,Costs!$C$7:$C$89,0),MATCH(J$7,Costs!$E$6:$O$6,0))</f>
        <v>#REF!</v>
      </c>
      <c r="K59" s="85" t="e">
        <f>#REF!*INDEX(Costs!$E$7:$O$89,MATCH($C59,Costs!$C$7:$C$89,0),MATCH(K$7,Costs!$E$6:$O$6,0))</f>
        <v>#REF!</v>
      </c>
      <c r="L59" s="85" t="e">
        <f>#REF!*INDEX(Costs!$E$7:$O$89,MATCH($C59,Costs!$C$7:$C$89,0),MATCH(L$7,Costs!$E$6:$O$6,0))</f>
        <v>#REF!</v>
      </c>
      <c r="M59" s="85" t="e">
        <f>#REF!*INDEX(Costs!$E$7:$O$89,MATCH($C59,Costs!$C$7:$C$89,0),MATCH(M$7,Costs!$E$6:$O$6,0))</f>
        <v>#REF!</v>
      </c>
      <c r="N59" s="85" t="e">
        <f>#REF!*INDEX(Costs!$E$7:$O$89,MATCH($C59,Costs!$C$7:$C$89,0),MATCH(N$7,Costs!$E$6:$O$6,0))</f>
        <v>#REF!</v>
      </c>
      <c r="O59" s="85" t="e">
        <f>#REF!*INDEX(Costs!$E$7:$O$89,MATCH($C59,Costs!$C$7:$C$89,0),MATCH(O$7,Costs!$E$6:$O$6,0))</f>
        <v>#REF!</v>
      </c>
      <c r="P59" s="86" t="e">
        <f t="shared" si="37"/>
        <v>#REF!</v>
      </c>
      <c r="Q59" s="86" t="e">
        <f t="shared" si="27"/>
        <v>#REF!</v>
      </c>
      <c r="R59" s="86" t="e">
        <f t="shared" si="28"/>
        <v>#REF!</v>
      </c>
      <c r="S59" s="86" t="e">
        <f t="shared" si="29"/>
        <v>#REF!</v>
      </c>
      <c r="T59" s="86" t="e">
        <f t="shared" si="30"/>
        <v>#REF!</v>
      </c>
      <c r="U59" s="86" t="e">
        <f t="shared" si="31"/>
        <v>#REF!</v>
      </c>
      <c r="V59" s="86" t="e">
        <f t="shared" si="32"/>
        <v>#REF!</v>
      </c>
      <c r="W59" s="86" t="e">
        <f t="shared" si="33"/>
        <v>#REF!</v>
      </c>
      <c r="X59" s="86" t="e">
        <f t="shared" si="34"/>
        <v>#REF!</v>
      </c>
      <c r="Y59" s="86" t="e">
        <f t="shared" si="35"/>
        <v>#REF!</v>
      </c>
      <c r="Z59" s="86" t="e">
        <f t="shared" si="36"/>
        <v>#REF!</v>
      </c>
      <c r="AA59" s="87">
        <v>400</v>
      </c>
      <c r="AB59" s="88" t="e">
        <f>AA59*#REF!/$AI$18*10^3</f>
        <v>#REF!</v>
      </c>
      <c r="AC59" s="89" t="e">
        <f>INDEX(Efficiencies!$D$8:$M$89,MATCH(C59,Efficiencies!$C$8:$C$89),MATCH(D59,Efficiencies!$D$7:$M$7))</f>
        <v>#REF!</v>
      </c>
      <c r="AD59" s="89" t="e">
        <f t="shared" si="38"/>
        <v>#REF!</v>
      </c>
      <c r="AE59" s="89" t="e">
        <f>INDEX(Efficiencies!$P$8:$Y$89,MATCH(C59,Efficiencies!$C$8:$C$89),MATCH(D59,Efficiencies!$P$7:$Y$7))</f>
        <v>#REF!</v>
      </c>
      <c r="AF59" s="89" t="e">
        <f t="shared" si="13"/>
        <v>#REF!</v>
      </c>
      <c r="AG59" s="89">
        <v>0</v>
      </c>
      <c r="AI59" s="92"/>
    </row>
    <row r="60" spans="1:35" x14ac:dyDescent="0.2">
      <c r="A60" s="91" t="s">
        <v>1493</v>
      </c>
      <c r="B60" s="349" t="s">
        <v>1494</v>
      </c>
      <c r="C60" s="39" t="s">
        <v>1481</v>
      </c>
      <c r="D60" s="39">
        <v>2035</v>
      </c>
      <c r="E60" s="85" t="e">
        <f>#REF!*INDEX(Costs!$E$7:$O$89,MATCH($C60,Costs!$C$7:$C$89,0),MATCH(E$7,Costs!$E$6:$O$6,0))</f>
        <v>#REF!</v>
      </c>
      <c r="F60" s="85" t="e">
        <f>#REF!*INDEX(Costs!$E$7:$O$89,MATCH($C60,Costs!$C$7:$C$89,0),MATCH(F$7,Costs!$E$6:$O$6,0))</f>
        <v>#REF!</v>
      </c>
      <c r="G60" s="85" t="e">
        <f>#REF!*INDEX(Costs!$E$7:$O$89,MATCH($C60,Costs!$C$7:$C$89,0),MATCH(G$7,Costs!$E$6:$O$6,0))</f>
        <v>#REF!</v>
      </c>
      <c r="H60" s="85" t="e">
        <f>#REF!*INDEX(Costs!$E$7:$O$89,MATCH($C60,Costs!$C$7:$C$89,0),MATCH(H$7,Costs!$E$6:$O$6,0))</f>
        <v>#REF!</v>
      </c>
      <c r="I60" s="85" t="e">
        <f>#REF!*INDEX(Costs!$E$7:$O$89,MATCH($C60,Costs!$C$7:$C$89,0),MATCH(I$7,Costs!$E$6:$O$6,0))</f>
        <v>#REF!</v>
      </c>
      <c r="J60" s="85" t="e">
        <f>#REF!*INDEX(Costs!$E$7:$O$89,MATCH($C60,Costs!$C$7:$C$89,0),MATCH(J$7,Costs!$E$6:$O$6,0))</f>
        <v>#REF!</v>
      </c>
      <c r="K60" s="85" t="e">
        <f>#REF!*INDEX(Costs!$E$7:$O$89,MATCH($C60,Costs!$C$7:$C$89,0),MATCH(K$7,Costs!$E$6:$O$6,0))</f>
        <v>#REF!</v>
      </c>
      <c r="L60" s="85" t="e">
        <f>#REF!*INDEX(Costs!$E$7:$O$89,MATCH($C60,Costs!$C$7:$C$89,0),MATCH(L$7,Costs!$E$6:$O$6,0))</f>
        <v>#REF!</v>
      </c>
      <c r="M60" s="85" t="e">
        <f>#REF!*INDEX(Costs!$E$7:$O$89,MATCH($C60,Costs!$C$7:$C$89,0),MATCH(M$7,Costs!$E$6:$O$6,0))</f>
        <v>#REF!</v>
      </c>
      <c r="N60" s="85" t="e">
        <f>#REF!*INDEX(Costs!$E$7:$O$89,MATCH($C60,Costs!$C$7:$C$89,0),MATCH(N$7,Costs!$E$6:$O$6,0))</f>
        <v>#REF!</v>
      </c>
      <c r="O60" s="85" t="e">
        <f>#REF!*INDEX(Costs!$E$7:$O$89,MATCH($C60,Costs!$C$7:$C$89,0),MATCH(O$7,Costs!$E$6:$O$6,0))</f>
        <v>#REF!</v>
      </c>
      <c r="P60" s="86" t="e">
        <f t="shared" si="37"/>
        <v>#REF!</v>
      </c>
      <c r="Q60" s="86" t="e">
        <f t="shared" si="27"/>
        <v>#REF!</v>
      </c>
      <c r="R60" s="86" t="e">
        <f t="shared" si="28"/>
        <v>#REF!</v>
      </c>
      <c r="S60" s="86" t="e">
        <f t="shared" si="29"/>
        <v>#REF!</v>
      </c>
      <c r="T60" s="86" t="e">
        <f t="shared" si="30"/>
        <v>#REF!</v>
      </c>
      <c r="U60" s="86" t="e">
        <f t="shared" si="31"/>
        <v>#REF!</v>
      </c>
      <c r="V60" s="86" t="e">
        <f t="shared" si="32"/>
        <v>#REF!</v>
      </c>
      <c r="W60" s="86" t="e">
        <f t="shared" si="33"/>
        <v>#REF!</v>
      </c>
      <c r="X60" s="86" t="e">
        <f t="shared" si="34"/>
        <v>#REF!</v>
      </c>
      <c r="Y60" s="86" t="e">
        <f t="shared" si="35"/>
        <v>#REF!</v>
      </c>
      <c r="Z60" s="86" t="e">
        <f t="shared" si="36"/>
        <v>#REF!</v>
      </c>
      <c r="AA60" s="87">
        <v>400</v>
      </c>
      <c r="AB60" s="88" t="e">
        <f>AA60*#REF!/$AI$18*10^3</f>
        <v>#REF!</v>
      </c>
      <c r="AC60" s="89" t="e">
        <f>INDEX(Efficiencies!$D$8:$M$89,MATCH(C60,Efficiencies!$C$8:$C$89),MATCH(D60,Efficiencies!$D$7:$M$7))</f>
        <v>#REF!</v>
      </c>
      <c r="AD60" s="89" t="e">
        <f t="shared" si="38"/>
        <v>#REF!</v>
      </c>
      <c r="AE60" s="89" t="e">
        <f>INDEX(Efficiencies!$P$8:$Y$89,MATCH(C60,Efficiencies!$C$8:$C$89),MATCH(D60,Efficiencies!$P$7:$Y$7))</f>
        <v>#REF!</v>
      </c>
      <c r="AF60" s="89" t="e">
        <f t="shared" si="13"/>
        <v>#REF!</v>
      </c>
      <c r="AG60" s="89">
        <v>0</v>
      </c>
      <c r="AI60" s="92"/>
    </row>
    <row r="61" spans="1:35" x14ac:dyDescent="0.2">
      <c r="A61" s="91" t="s">
        <v>1495</v>
      </c>
      <c r="B61" s="349" t="s">
        <v>1496</v>
      </c>
      <c r="C61" s="39" t="s">
        <v>1481</v>
      </c>
      <c r="D61" s="39">
        <v>2040</v>
      </c>
      <c r="E61" s="85" t="e">
        <f>#REF!*INDEX(Costs!$E$7:$O$89,MATCH($C61,Costs!$C$7:$C$89,0),MATCH(E$7,Costs!$E$6:$O$6,0))</f>
        <v>#REF!</v>
      </c>
      <c r="F61" s="85" t="e">
        <f>#REF!*INDEX(Costs!$E$7:$O$89,MATCH($C61,Costs!$C$7:$C$89,0),MATCH(F$7,Costs!$E$6:$O$6,0))</f>
        <v>#REF!</v>
      </c>
      <c r="G61" s="85" t="e">
        <f>#REF!*INDEX(Costs!$E$7:$O$89,MATCH($C61,Costs!$C$7:$C$89,0),MATCH(G$7,Costs!$E$6:$O$6,0))</f>
        <v>#REF!</v>
      </c>
      <c r="H61" s="85" t="e">
        <f>#REF!*INDEX(Costs!$E$7:$O$89,MATCH($C61,Costs!$C$7:$C$89,0),MATCH(H$7,Costs!$E$6:$O$6,0))</f>
        <v>#REF!</v>
      </c>
      <c r="I61" s="85" t="e">
        <f>#REF!*INDEX(Costs!$E$7:$O$89,MATCH($C61,Costs!$C$7:$C$89,0),MATCH(I$7,Costs!$E$6:$O$6,0))</f>
        <v>#REF!</v>
      </c>
      <c r="J61" s="85" t="e">
        <f>#REF!*INDEX(Costs!$E$7:$O$89,MATCH($C61,Costs!$C$7:$C$89,0),MATCH(J$7,Costs!$E$6:$O$6,0))</f>
        <v>#REF!</v>
      </c>
      <c r="K61" s="85" t="e">
        <f>#REF!*INDEX(Costs!$E$7:$O$89,MATCH($C61,Costs!$C$7:$C$89,0),MATCH(K$7,Costs!$E$6:$O$6,0))</f>
        <v>#REF!</v>
      </c>
      <c r="L61" s="85" t="e">
        <f>#REF!*INDEX(Costs!$E$7:$O$89,MATCH($C61,Costs!$C$7:$C$89,0),MATCH(L$7,Costs!$E$6:$O$6,0))</f>
        <v>#REF!</v>
      </c>
      <c r="M61" s="85" t="e">
        <f>#REF!*INDEX(Costs!$E$7:$O$89,MATCH($C61,Costs!$C$7:$C$89,0),MATCH(M$7,Costs!$E$6:$O$6,0))</f>
        <v>#REF!</v>
      </c>
      <c r="N61" s="85" t="e">
        <f>#REF!*INDEX(Costs!$E$7:$O$89,MATCH($C61,Costs!$C$7:$C$89,0),MATCH(N$7,Costs!$E$6:$O$6,0))</f>
        <v>#REF!</v>
      </c>
      <c r="O61" s="85" t="e">
        <f>#REF!*INDEX(Costs!$E$7:$O$89,MATCH($C61,Costs!$C$7:$C$89,0),MATCH(O$7,Costs!$E$6:$O$6,0))</f>
        <v>#REF!</v>
      </c>
      <c r="P61" s="86" t="e">
        <f t="shared" si="37"/>
        <v>#REF!</v>
      </c>
      <c r="Q61" s="86" t="e">
        <f t="shared" si="27"/>
        <v>#REF!</v>
      </c>
      <c r="R61" s="86" t="e">
        <f t="shared" si="28"/>
        <v>#REF!</v>
      </c>
      <c r="S61" s="86" t="e">
        <f t="shared" si="29"/>
        <v>#REF!</v>
      </c>
      <c r="T61" s="86" t="e">
        <f t="shared" si="30"/>
        <v>#REF!</v>
      </c>
      <c r="U61" s="86" t="e">
        <f t="shared" si="31"/>
        <v>#REF!</v>
      </c>
      <c r="V61" s="86" t="e">
        <f t="shared" si="32"/>
        <v>#REF!</v>
      </c>
      <c r="W61" s="86" t="e">
        <f t="shared" si="33"/>
        <v>#REF!</v>
      </c>
      <c r="X61" s="86" t="e">
        <f t="shared" si="34"/>
        <v>#REF!</v>
      </c>
      <c r="Y61" s="86" t="e">
        <f t="shared" si="35"/>
        <v>#REF!</v>
      </c>
      <c r="Z61" s="86" t="e">
        <f t="shared" si="36"/>
        <v>#REF!</v>
      </c>
      <c r="AA61" s="87">
        <v>400</v>
      </c>
      <c r="AB61" s="88" t="e">
        <f>AA61*#REF!/$AI$18*10^3</f>
        <v>#REF!</v>
      </c>
      <c r="AC61" s="89" t="e">
        <f>INDEX(Efficiencies!$D$8:$M$89,MATCH(C61,Efficiencies!$C$8:$C$89),MATCH(D61,Efficiencies!$D$7:$M$7))</f>
        <v>#REF!</v>
      </c>
      <c r="AD61" s="89" t="e">
        <f t="shared" si="38"/>
        <v>#REF!</v>
      </c>
      <c r="AE61" s="89" t="e">
        <f>INDEX(Efficiencies!$P$8:$Y$89,MATCH(C61,Efficiencies!$C$8:$C$89),MATCH(D61,Efficiencies!$P$7:$Y$7))</f>
        <v>#REF!</v>
      </c>
      <c r="AF61" s="89" t="e">
        <f t="shared" si="13"/>
        <v>#REF!</v>
      </c>
      <c r="AG61" s="89">
        <v>0</v>
      </c>
      <c r="AI61" s="92"/>
    </row>
    <row r="62" spans="1:35" x14ac:dyDescent="0.2">
      <c r="A62" s="91" t="s">
        <v>1497</v>
      </c>
      <c r="B62" s="349" t="s">
        <v>1498</v>
      </c>
      <c r="C62" s="39" t="s">
        <v>1481</v>
      </c>
      <c r="D62" s="39">
        <v>2045</v>
      </c>
      <c r="E62" s="85" t="e">
        <f>#REF!*INDEX(Costs!$E$7:$O$89,MATCH($C62,Costs!$C$7:$C$89,0),MATCH(E$7,Costs!$E$6:$O$6,0))</f>
        <v>#REF!</v>
      </c>
      <c r="F62" s="85" t="e">
        <f>#REF!*INDEX(Costs!$E$7:$O$89,MATCH($C62,Costs!$C$7:$C$89,0),MATCH(F$7,Costs!$E$6:$O$6,0))</f>
        <v>#REF!</v>
      </c>
      <c r="G62" s="85" t="e">
        <f>#REF!*INDEX(Costs!$E$7:$O$89,MATCH($C62,Costs!$C$7:$C$89,0),MATCH(G$7,Costs!$E$6:$O$6,0))</f>
        <v>#REF!</v>
      </c>
      <c r="H62" s="85" t="e">
        <f>#REF!*INDEX(Costs!$E$7:$O$89,MATCH($C62,Costs!$C$7:$C$89,0),MATCH(H$7,Costs!$E$6:$O$6,0))</f>
        <v>#REF!</v>
      </c>
      <c r="I62" s="85" t="e">
        <f>#REF!*INDEX(Costs!$E$7:$O$89,MATCH($C62,Costs!$C$7:$C$89,0),MATCH(I$7,Costs!$E$6:$O$6,0))</f>
        <v>#REF!</v>
      </c>
      <c r="J62" s="85" t="e">
        <f>#REF!*INDEX(Costs!$E$7:$O$89,MATCH($C62,Costs!$C$7:$C$89,0),MATCH(J$7,Costs!$E$6:$O$6,0))</f>
        <v>#REF!</v>
      </c>
      <c r="K62" s="85" t="e">
        <f>#REF!*INDEX(Costs!$E$7:$O$89,MATCH($C62,Costs!$C$7:$C$89,0),MATCH(K$7,Costs!$E$6:$O$6,0))</f>
        <v>#REF!</v>
      </c>
      <c r="L62" s="85" t="e">
        <f>#REF!*INDEX(Costs!$E$7:$O$89,MATCH($C62,Costs!$C$7:$C$89,0),MATCH(L$7,Costs!$E$6:$O$6,0))</f>
        <v>#REF!</v>
      </c>
      <c r="M62" s="85" t="e">
        <f>#REF!*INDEX(Costs!$E$7:$O$89,MATCH($C62,Costs!$C$7:$C$89,0),MATCH(M$7,Costs!$E$6:$O$6,0))</f>
        <v>#REF!</v>
      </c>
      <c r="N62" s="85" t="e">
        <f>#REF!*INDEX(Costs!$E$7:$O$89,MATCH($C62,Costs!$C$7:$C$89,0),MATCH(N$7,Costs!$E$6:$O$6,0))</f>
        <v>#REF!</v>
      </c>
      <c r="O62" s="85" t="e">
        <f>#REF!*INDEX(Costs!$E$7:$O$89,MATCH($C62,Costs!$C$7:$C$89,0),MATCH(O$7,Costs!$E$6:$O$6,0))</f>
        <v>#REF!</v>
      </c>
      <c r="P62" s="86" t="e">
        <f t="shared" si="37"/>
        <v>#REF!</v>
      </c>
      <c r="Q62" s="86" t="e">
        <f t="shared" si="27"/>
        <v>#REF!</v>
      </c>
      <c r="R62" s="86" t="e">
        <f t="shared" si="28"/>
        <v>#REF!</v>
      </c>
      <c r="S62" s="86" t="e">
        <f t="shared" si="29"/>
        <v>#REF!</v>
      </c>
      <c r="T62" s="86" t="e">
        <f t="shared" si="30"/>
        <v>#REF!</v>
      </c>
      <c r="U62" s="86" t="e">
        <f t="shared" si="31"/>
        <v>#REF!</v>
      </c>
      <c r="V62" s="86" t="e">
        <f t="shared" si="32"/>
        <v>#REF!</v>
      </c>
      <c r="W62" s="86" t="e">
        <f t="shared" si="33"/>
        <v>#REF!</v>
      </c>
      <c r="X62" s="86" t="e">
        <f t="shared" si="34"/>
        <v>#REF!</v>
      </c>
      <c r="Y62" s="86" t="e">
        <f t="shared" si="35"/>
        <v>#REF!</v>
      </c>
      <c r="Z62" s="86" t="e">
        <f t="shared" si="36"/>
        <v>#REF!</v>
      </c>
      <c r="AA62" s="87">
        <v>400</v>
      </c>
      <c r="AB62" s="88" t="e">
        <f>AA62*#REF!/$AI$18*10^3</f>
        <v>#REF!</v>
      </c>
      <c r="AC62" s="89" t="e">
        <f>INDEX(Efficiencies!$D$8:$M$89,MATCH(C62,Efficiencies!$C$8:$C$89),MATCH(D62,Efficiencies!$D$7:$M$7))</f>
        <v>#REF!</v>
      </c>
      <c r="AD62" s="89" t="e">
        <f t="shared" si="38"/>
        <v>#REF!</v>
      </c>
      <c r="AE62" s="89" t="e">
        <f>INDEX(Efficiencies!$P$8:$Y$89,MATCH(C62,Efficiencies!$C$8:$C$89),MATCH(D62,Efficiencies!$P$7:$Y$7))</f>
        <v>#REF!</v>
      </c>
      <c r="AF62" s="89" t="e">
        <f t="shared" si="13"/>
        <v>#REF!</v>
      </c>
      <c r="AG62" s="89">
        <v>0</v>
      </c>
      <c r="AI62" s="92"/>
    </row>
    <row r="63" spans="1:35" x14ac:dyDescent="0.2">
      <c r="A63" s="91" t="s">
        <v>1499</v>
      </c>
      <c r="B63" s="349" t="s">
        <v>1500</v>
      </c>
      <c r="C63" s="39" t="s">
        <v>1481</v>
      </c>
      <c r="D63" s="39">
        <v>2050</v>
      </c>
      <c r="E63" s="85" t="e">
        <f>#REF!*INDEX(Costs!$E$7:$O$89,MATCH($C63,Costs!$C$7:$C$89,0),MATCH(E$7,Costs!$E$6:$O$6,0))</f>
        <v>#REF!</v>
      </c>
      <c r="F63" s="85" t="e">
        <f>#REF!*INDEX(Costs!$E$7:$O$89,MATCH($C63,Costs!$C$7:$C$89,0),MATCH(F$7,Costs!$E$6:$O$6,0))</f>
        <v>#REF!</v>
      </c>
      <c r="G63" s="85" t="e">
        <f>#REF!*INDEX(Costs!$E$7:$O$89,MATCH($C63,Costs!$C$7:$C$89,0),MATCH(G$7,Costs!$E$6:$O$6,0))</f>
        <v>#REF!</v>
      </c>
      <c r="H63" s="85" t="e">
        <f>#REF!*INDEX(Costs!$E$7:$O$89,MATCH($C63,Costs!$C$7:$C$89,0),MATCH(H$7,Costs!$E$6:$O$6,0))</f>
        <v>#REF!</v>
      </c>
      <c r="I63" s="85" t="e">
        <f>#REF!*INDEX(Costs!$E$7:$O$89,MATCH($C63,Costs!$C$7:$C$89,0),MATCH(I$7,Costs!$E$6:$O$6,0))</f>
        <v>#REF!</v>
      </c>
      <c r="J63" s="85" t="e">
        <f>#REF!*INDEX(Costs!$E$7:$O$89,MATCH($C63,Costs!$C$7:$C$89,0),MATCH(J$7,Costs!$E$6:$O$6,0))</f>
        <v>#REF!</v>
      </c>
      <c r="K63" s="85" t="e">
        <f>#REF!*INDEX(Costs!$E$7:$O$89,MATCH($C63,Costs!$C$7:$C$89,0),MATCH(K$7,Costs!$E$6:$O$6,0))</f>
        <v>#REF!</v>
      </c>
      <c r="L63" s="85" t="e">
        <f>#REF!*INDEX(Costs!$E$7:$O$89,MATCH($C63,Costs!$C$7:$C$89,0),MATCH(L$7,Costs!$E$6:$O$6,0))</f>
        <v>#REF!</v>
      </c>
      <c r="M63" s="85" t="e">
        <f>#REF!*INDEX(Costs!$E$7:$O$89,MATCH($C63,Costs!$C$7:$C$89,0),MATCH(M$7,Costs!$E$6:$O$6,0))</f>
        <v>#REF!</v>
      </c>
      <c r="N63" s="85" t="e">
        <f>#REF!*INDEX(Costs!$E$7:$O$89,MATCH($C63,Costs!$C$7:$C$89,0),MATCH(N$7,Costs!$E$6:$O$6,0))</f>
        <v>#REF!</v>
      </c>
      <c r="O63" s="85" t="e">
        <f>#REF!*INDEX(Costs!$E$7:$O$89,MATCH($C63,Costs!$C$7:$C$89,0),MATCH(O$7,Costs!$E$6:$O$6,0))</f>
        <v>#REF!</v>
      </c>
      <c r="P63" s="86" t="e">
        <f t="shared" si="37"/>
        <v>#REF!</v>
      </c>
      <c r="Q63" s="86" t="e">
        <f t="shared" si="27"/>
        <v>#REF!</v>
      </c>
      <c r="R63" s="86" t="e">
        <f t="shared" si="28"/>
        <v>#REF!</v>
      </c>
      <c r="S63" s="86" t="e">
        <f t="shared" si="29"/>
        <v>#REF!</v>
      </c>
      <c r="T63" s="86" t="e">
        <f t="shared" si="30"/>
        <v>#REF!</v>
      </c>
      <c r="U63" s="86" t="e">
        <f t="shared" si="31"/>
        <v>#REF!</v>
      </c>
      <c r="V63" s="86" t="e">
        <f t="shared" si="32"/>
        <v>#REF!</v>
      </c>
      <c r="W63" s="86" t="e">
        <f t="shared" si="33"/>
        <v>#REF!</v>
      </c>
      <c r="X63" s="86" t="e">
        <f t="shared" si="34"/>
        <v>#REF!</v>
      </c>
      <c r="Y63" s="86" t="e">
        <f t="shared" si="35"/>
        <v>#REF!</v>
      </c>
      <c r="Z63" s="86" t="e">
        <f t="shared" si="36"/>
        <v>#REF!</v>
      </c>
      <c r="AA63" s="87">
        <v>400</v>
      </c>
      <c r="AB63" s="88" t="e">
        <f>AA63*#REF!/$AI$18*10^3</f>
        <v>#REF!</v>
      </c>
      <c r="AC63" s="89" t="e">
        <f>INDEX(Efficiencies!$D$8:$M$89,MATCH(C63,Efficiencies!$C$8:$C$89),MATCH(D63,Efficiencies!$D$7:$M$7))</f>
        <v>#REF!</v>
      </c>
      <c r="AD63" s="89" t="e">
        <f t="shared" si="38"/>
        <v>#REF!</v>
      </c>
      <c r="AE63" s="89" t="e">
        <f>INDEX(Efficiencies!$P$8:$Y$89,MATCH(C63,Efficiencies!$C$8:$C$89),MATCH(D63,Efficiencies!$P$7:$Y$7))</f>
        <v>#REF!</v>
      </c>
      <c r="AF63" s="89" t="e">
        <f t="shared" si="13"/>
        <v>#REF!</v>
      </c>
      <c r="AG63" s="89">
        <v>0</v>
      </c>
      <c r="AI63" s="92"/>
    </row>
    <row r="64" spans="1:35" x14ac:dyDescent="0.2">
      <c r="A64" s="91" t="s">
        <v>1501</v>
      </c>
      <c r="B64" s="349" t="s">
        <v>1502</v>
      </c>
      <c r="C64" s="39" t="s">
        <v>1503</v>
      </c>
      <c r="D64" s="39">
        <v>2060</v>
      </c>
      <c r="E64" s="85" t="e">
        <f>#REF!*INDEX(Costs!$E$7:$O$89,MATCH($C64,Costs!$C$7:$C$89,0),MATCH(E$7,Costs!$E$6:$O$6,0))</f>
        <v>#REF!</v>
      </c>
      <c r="F64" s="85" t="e">
        <f>#REF!*INDEX(Costs!$E$7:$O$89,MATCH($C64,Costs!$C$7:$C$89,0),MATCH(F$7,Costs!$E$6:$O$6,0))</f>
        <v>#REF!</v>
      </c>
      <c r="G64" s="85" t="e">
        <f>#REF!*INDEX(Costs!$E$7:$O$89,MATCH($C64,Costs!$C$7:$C$89,0),MATCH(G$7,Costs!$E$6:$O$6,0))</f>
        <v>#REF!</v>
      </c>
      <c r="H64" s="85" t="e">
        <f>#REF!*INDEX(Costs!$E$7:$O$89,MATCH($C64,Costs!$C$7:$C$89,0),MATCH(H$7,Costs!$E$6:$O$6,0))</f>
        <v>#REF!</v>
      </c>
      <c r="I64" s="85" t="e">
        <f>#REF!*INDEX(Costs!$E$7:$O$89,MATCH($C64,Costs!$C$7:$C$89,0),MATCH(I$7,Costs!$E$6:$O$6,0))</f>
        <v>#REF!</v>
      </c>
      <c r="J64" s="85" t="e">
        <f>#REF!*INDEX(Costs!$E$7:$O$89,MATCH($C64,Costs!$C$7:$C$89,0),MATCH(J$7,Costs!$E$6:$O$6,0))</f>
        <v>#REF!</v>
      </c>
      <c r="K64" s="85" t="e">
        <f>#REF!*INDEX(Costs!$E$7:$O$89,MATCH($C64,Costs!$C$7:$C$89,0),MATCH(K$7,Costs!$E$6:$O$6,0))</f>
        <v>#REF!</v>
      </c>
      <c r="L64" s="85" t="e">
        <f>#REF!*INDEX(Costs!$E$7:$O$89,MATCH($C64,Costs!$C$7:$C$89,0),MATCH(L$7,Costs!$E$6:$O$6,0))</f>
        <v>#REF!</v>
      </c>
      <c r="M64" s="85" t="e">
        <f>#REF!*INDEX(Costs!$E$7:$O$89,MATCH($C64,Costs!$C$7:$C$89,0),MATCH(M$7,Costs!$E$6:$O$6,0))</f>
        <v>#REF!</v>
      </c>
      <c r="N64" s="85" t="e">
        <f>#REF!*INDEX(Costs!$E$7:$O$89,MATCH($C64,Costs!$C$7:$C$89,0),MATCH(N$7,Costs!$E$6:$O$6,0))</f>
        <v>#REF!</v>
      </c>
      <c r="O64" s="85" t="e">
        <f>#REF!*INDEX(Costs!$E$7:$O$89,MATCH($C64,Costs!$C$7:$C$89,0),MATCH(O$7,Costs!$E$6:$O$6,0))</f>
        <v>#REF!</v>
      </c>
      <c r="P64" s="86" t="e">
        <f>E64/$AI$18*10^6</f>
        <v>#REF!</v>
      </c>
      <c r="Q64" s="86" t="e">
        <f t="shared" si="27"/>
        <v>#REF!</v>
      </c>
      <c r="R64" s="86" t="e">
        <f t="shared" si="28"/>
        <v>#REF!</v>
      </c>
      <c r="S64" s="86" t="e">
        <f t="shared" si="29"/>
        <v>#REF!</v>
      </c>
      <c r="T64" s="86" t="e">
        <f t="shared" si="30"/>
        <v>#REF!</v>
      </c>
      <c r="U64" s="86" t="e">
        <f t="shared" si="31"/>
        <v>#REF!</v>
      </c>
      <c r="V64" s="86" t="e">
        <f t="shared" si="32"/>
        <v>#REF!</v>
      </c>
      <c r="W64" s="86" t="e">
        <f t="shared" si="33"/>
        <v>#REF!</v>
      </c>
      <c r="X64" s="86" t="e">
        <f t="shared" si="34"/>
        <v>#REF!</v>
      </c>
      <c r="Y64" s="86" t="e">
        <f t="shared" si="35"/>
        <v>#REF!</v>
      </c>
      <c r="Z64" s="86" t="e">
        <f t="shared" si="36"/>
        <v>#REF!</v>
      </c>
      <c r="AA64" s="87">
        <v>360</v>
      </c>
      <c r="AB64" s="88" t="e">
        <f>AA64*#REF!/$AI$18*10^3</f>
        <v>#REF!</v>
      </c>
      <c r="AC64" s="89">
        <f>INDEX(Efficiencies!$D$8:$M$89,MATCH(C64,Efficiencies!$C$8:$C$89),MATCH(D64,Efficiencies!$D$7:$M$7))</f>
        <v>58.879173000000002</v>
      </c>
      <c r="AD64" s="89">
        <f t="shared" si="38"/>
        <v>0.44645344322955377</v>
      </c>
      <c r="AE64" s="89">
        <f>INDEX(Efficiencies!$P$8:$Y$89,MATCH(C64,Efficiencies!$C$8:$C$89),MATCH(D64,Efficiencies!$P$7:$Y$7))</f>
        <v>49.312013937576005</v>
      </c>
      <c r="AF64" s="89">
        <f t="shared" si="13"/>
        <v>0.37391011614607006</v>
      </c>
      <c r="AG64" s="89">
        <v>0</v>
      </c>
      <c r="AI64" s="92"/>
    </row>
    <row r="65" spans="1:35" x14ac:dyDescent="0.2">
      <c r="A65" s="91" t="s">
        <v>1504</v>
      </c>
      <c r="B65" s="349" t="s">
        <v>1505</v>
      </c>
      <c r="C65" s="39" t="s">
        <v>1503</v>
      </c>
      <c r="D65" s="39">
        <v>2005</v>
      </c>
      <c r="E65" s="85" t="e">
        <f>#REF!*INDEX(Costs!$E$7:$O$89,MATCH($C65,Costs!$C$7:$C$89,0),MATCH(E$7,Costs!$E$6:$O$6,0))</f>
        <v>#REF!</v>
      </c>
      <c r="F65" s="85" t="e">
        <f>#REF!*INDEX(Costs!$E$7:$O$89,MATCH($C65,Costs!$C$7:$C$89,0),MATCH(F$7,Costs!$E$6:$O$6,0))</f>
        <v>#REF!</v>
      </c>
      <c r="G65" s="85" t="e">
        <f>#REF!*INDEX(Costs!$E$7:$O$89,MATCH($C65,Costs!$C$7:$C$89,0),MATCH(G$7,Costs!$E$6:$O$6,0))</f>
        <v>#REF!</v>
      </c>
      <c r="H65" s="85" t="e">
        <f>#REF!*INDEX(Costs!$E$7:$O$89,MATCH($C65,Costs!$C$7:$C$89,0),MATCH(H$7,Costs!$E$6:$O$6,0))</f>
        <v>#REF!</v>
      </c>
      <c r="I65" s="85" t="e">
        <f>#REF!*INDEX(Costs!$E$7:$O$89,MATCH($C65,Costs!$C$7:$C$89,0),MATCH(I$7,Costs!$E$6:$O$6,0))</f>
        <v>#REF!</v>
      </c>
      <c r="J65" s="85" t="e">
        <f>#REF!*INDEX(Costs!$E$7:$O$89,MATCH($C65,Costs!$C$7:$C$89,0),MATCH(J$7,Costs!$E$6:$O$6,0))</f>
        <v>#REF!</v>
      </c>
      <c r="K65" s="85" t="e">
        <f>#REF!*INDEX(Costs!$E$7:$O$89,MATCH($C65,Costs!$C$7:$C$89,0),MATCH(K$7,Costs!$E$6:$O$6,0))</f>
        <v>#REF!</v>
      </c>
      <c r="L65" s="85" t="e">
        <f>#REF!*INDEX(Costs!$E$7:$O$89,MATCH($C65,Costs!$C$7:$C$89,0),MATCH(L$7,Costs!$E$6:$O$6,0))</f>
        <v>#REF!</v>
      </c>
      <c r="M65" s="85" t="e">
        <f>#REF!*INDEX(Costs!$E$7:$O$89,MATCH($C65,Costs!$C$7:$C$89,0),MATCH(M$7,Costs!$E$6:$O$6,0))</f>
        <v>#REF!</v>
      </c>
      <c r="N65" s="85" t="e">
        <f>#REF!*INDEX(Costs!$E$7:$O$89,MATCH($C65,Costs!$C$7:$C$89,0),MATCH(N$7,Costs!$E$6:$O$6,0))</f>
        <v>#REF!</v>
      </c>
      <c r="O65" s="85" t="e">
        <f>#REF!*INDEX(Costs!$E$7:$O$89,MATCH($C65,Costs!$C$7:$C$89,0),MATCH(O$7,Costs!$E$6:$O$6,0))</f>
        <v>#REF!</v>
      </c>
      <c r="P65" s="86" t="e">
        <f t="shared" ref="P65:P74" si="39">E65/$AI$18*10^6</f>
        <v>#REF!</v>
      </c>
      <c r="Q65" s="86" t="e">
        <f t="shared" ref="Q65:Q86" si="40">F65/$AI$18*10^6</f>
        <v>#REF!</v>
      </c>
      <c r="R65" s="86" t="e">
        <f t="shared" ref="R65:R86" si="41">G65/$AI$18*10^6</f>
        <v>#REF!</v>
      </c>
      <c r="S65" s="86" t="e">
        <f t="shared" ref="S65:S86" si="42">H65/$AI$18*10^6</f>
        <v>#REF!</v>
      </c>
      <c r="T65" s="86" t="e">
        <f t="shared" ref="T65:T86" si="43">I65/$AI$18*10^6</f>
        <v>#REF!</v>
      </c>
      <c r="U65" s="86" t="e">
        <f t="shared" ref="U65:U86" si="44">J65/$AI$18*10^6</f>
        <v>#REF!</v>
      </c>
      <c r="V65" s="86" t="e">
        <f t="shared" ref="V65:V86" si="45">K65/$AI$18*10^6</f>
        <v>#REF!</v>
      </c>
      <c r="W65" s="86" t="e">
        <f t="shared" ref="W65:W86" si="46">L65/$AI$18*10^6</f>
        <v>#REF!</v>
      </c>
      <c r="X65" s="86" t="e">
        <f t="shared" ref="X65:X86" si="47">M65/$AI$18*10^6</f>
        <v>#REF!</v>
      </c>
      <c r="Y65" s="86" t="e">
        <f t="shared" ref="Y65:Y86" si="48">N65/$AI$18*10^6</f>
        <v>#REF!</v>
      </c>
      <c r="Z65" s="86" t="e">
        <f t="shared" ref="Z65:Z86" si="49">O65/$AI$18*10^6</f>
        <v>#REF!</v>
      </c>
      <c r="AA65" s="87">
        <v>360</v>
      </c>
      <c r="AB65" s="88" t="e">
        <f>AA65*#REF!/$AI$18*10^3</f>
        <v>#REF!</v>
      </c>
      <c r="AC65" s="89">
        <f>INDEX(Efficiencies!$D$8:$M$89,MATCH(C65,Efficiencies!$C$8:$C$89),MATCH(D65,Efficiencies!$D$7:$M$7))</f>
        <v>35.679466247558601</v>
      </c>
      <c r="AD65" s="89">
        <f t="shared" si="38"/>
        <v>0.27054083383296135</v>
      </c>
      <c r="AE65" s="89">
        <f>INDEX(Efficiencies!$P$8:$Y$89,MATCH(C65,Efficiencies!$C$8:$C$89),MATCH(D65,Efficiencies!$P$7:$Y$7))</f>
        <v>28.989998038509373</v>
      </c>
      <c r="AF65" s="89">
        <f t="shared" si="13"/>
        <v>0.21981770096381142</v>
      </c>
      <c r="AG65" s="89">
        <v>0</v>
      </c>
      <c r="AI65" s="92"/>
    </row>
    <row r="66" spans="1:35" x14ac:dyDescent="0.2">
      <c r="A66" s="91" t="s">
        <v>378</v>
      </c>
      <c r="B66" s="349" t="s">
        <v>1506</v>
      </c>
      <c r="C66" s="39" t="s">
        <v>1503</v>
      </c>
      <c r="D66" s="39">
        <v>2010</v>
      </c>
      <c r="E66" s="85" t="e">
        <f>#REF!*INDEX(Costs!$E$7:$O$89,MATCH($C66,Costs!$C$7:$C$89,0),MATCH(E$7,Costs!$E$6:$O$6,0))</f>
        <v>#REF!</v>
      </c>
      <c r="F66" s="85" t="e">
        <f>#REF!*INDEX(Costs!$E$7:$O$89,MATCH($C66,Costs!$C$7:$C$89,0),MATCH(F$7,Costs!$E$6:$O$6,0))</f>
        <v>#REF!</v>
      </c>
      <c r="G66" s="85" t="e">
        <f>#REF!*INDEX(Costs!$E$7:$O$89,MATCH($C66,Costs!$C$7:$C$89,0),MATCH(G$7,Costs!$E$6:$O$6,0))</f>
        <v>#REF!</v>
      </c>
      <c r="H66" s="85" t="e">
        <f>#REF!*INDEX(Costs!$E$7:$O$89,MATCH($C66,Costs!$C$7:$C$89,0),MATCH(H$7,Costs!$E$6:$O$6,0))</f>
        <v>#REF!</v>
      </c>
      <c r="I66" s="85" t="e">
        <f>#REF!*INDEX(Costs!$E$7:$O$89,MATCH($C66,Costs!$C$7:$C$89,0),MATCH(I$7,Costs!$E$6:$O$6,0))</f>
        <v>#REF!</v>
      </c>
      <c r="J66" s="85" t="e">
        <f>#REF!*INDEX(Costs!$E$7:$O$89,MATCH($C66,Costs!$C$7:$C$89,0),MATCH(J$7,Costs!$E$6:$O$6,0))</f>
        <v>#REF!</v>
      </c>
      <c r="K66" s="85" t="e">
        <f>#REF!*INDEX(Costs!$E$7:$O$89,MATCH($C66,Costs!$C$7:$C$89,0),MATCH(K$7,Costs!$E$6:$O$6,0))</f>
        <v>#REF!</v>
      </c>
      <c r="L66" s="85" t="e">
        <f>#REF!*INDEX(Costs!$E$7:$O$89,MATCH($C66,Costs!$C$7:$C$89,0),MATCH(L$7,Costs!$E$6:$O$6,0))</f>
        <v>#REF!</v>
      </c>
      <c r="M66" s="85" t="e">
        <f>#REF!*INDEX(Costs!$E$7:$O$89,MATCH($C66,Costs!$C$7:$C$89,0),MATCH(M$7,Costs!$E$6:$O$6,0))</f>
        <v>#REF!</v>
      </c>
      <c r="N66" s="85" t="e">
        <f>#REF!*INDEX(Costs!$E$7:$O$89,MATCH($C66,Costs!$C$7:$C$89,0),MATCH(N$7,Costs!$E$6:$O$6,0))</f>
        <v>#REF!</v>
      </c>
      <c r="O66" s="85" t="e">
        <f>#REF!*INDEX(Costs!$E$7:$O$89,MATCH($C66,Costs!$C$7:$C$89,0),MATCH(O$7,Costs!$E$6:$O$6,0))</f>
        <v>#REF!</v>
      </c>
      <c r="P66" s="86" t="e">
        <f t="shared" si="39"/>
        <v>#REF!</v>
      </c>
      <c r="Q66" s="86" t="e">
        <f t="shared" si="40"/>
        <v>#REF!</v>
      </c>
      <c r="R66" s="86" t="e">
        <f t="shared" si="41"/>
        <v>#REF!</v>
      </c>
      <c r="S66" s="86" t="e">
        <f t="shared" si="42"/>
        <v>#REF!</v>
      </c>
      <c r="T66" s="86" t="e">
        <f t="shared" si="43"/>
        <v>#REF!</v>
      </c>
      <c r="U66" s="86" t="e">
        <f t="shared" si="44"/>
        <v>#REF!</v>
      </c>
      <c r="V66" s="86" t="e">
        <f t="shared" si="45"/>
        <v>#REF!</v>
      </c>
      <c r="W66" s="86" t="e">
        <f t="shared" si="46"/>
        <v>#REF!</v>
      </c>
      <c r="X66" s="86" t="e">
        <f t="shared" si="47"/>
        <v>#REF!</v>
      </c>
      <c r="Y66" s="86" t="e">
        <f t="shared" si="48"/>
        <v>#REF!</v>
      </c>
      <c r="Z66" s="86" t="e">
        <f t="shared" si="49"/>
        <v>#REF!</v>
      </c>
      <c r="AA66" s="87">
        <v>360</v>
      </c>
      <c r="AB66" s="88" t="e">
        <f>AA66*#REF!/$AI$18*10^3</f>
        <v>#REF!</v>
      </c>
      <c r="AC66" s="89">
        <f>INDEX(Efficiencies!$D$8:$M$89,MATCH(C66,Efficiencies!$C$8:$C$89),MATCH(D66,Efficiencies!$D$7:$M$7))</f>
        <v>34.99</v>
      </c>
      <c r="AD66" s="89">
        <f t="shared" si="38"/>
        <v>0.26531293125672956</v>
      </c>
      <c r="AE66" s="89">
        <f>INDEX(Efficiencies!$P$8:$Y$89,MATCH(C66,Efficiencies!$C$8:$C$89),MATCH(D66,Efficiencies!$P$7:$Y$7))</f>
        <v>28.604744880000002</v>
      </c>
      <c r="AF66" s="89">
        <f t="shared" si="13"/>
        <v>0.21689650505755151</v>
      </c>
      <c r="AG66" s="89">
        <v>0</v>
      </c>
      <c r="AI66" s="92"/>
    </row>
    <row r="67" spans="1:35" x14ac:dyDescent="0.2">
      <c r="A67" s="91" t="s">
        <v>1507</v>
      </c>
      <c r="B67" s="349" t="s">
        <v>1508</v>
      </c>
      <c r="C67" s="39" t="s">
        <v>1503</v>
      </c>
      <c r="D67" s="39">
        <v>2015</v>
      </c>
      <c r="E67" s="85" t="e">
        <f>#REF!*INDEX(Costs!$E$7:$O$89,MATCH($C67,Costs!$C$7:$C$89,0),MATCH(E$7,Costs!$E$6:$O$6,0))</f>
        <v>#REF!</v>
      </c>
      <c r="F67" s="85" t="e">
        <f>#REF!*INDEX(Costs!$E$7:$O$89,MATCH($C67,Costs!$C$7:$C$89,0),MATCH(F$7,Costs!$E$6:$O$6,0))</f>
        <v>#REF!</v>
      </c>
      <c r="G67" s="85" t="e">
        <f>#REF!*INDEX(Costs!$E$7:$O$89,MATCH($C67,Costs!$C$7:$C$89,0),MATCH(G$7,Costs!$E$6:$O$6,0))</f>
        <v>#REF!</v>
      </c>
      <c r="H67" s="85" t="e">
        <f>#REF!*INDEX(Costs!$E$7:$O$89,MATCH($C67,Costs!$C$7:$C$89,0),MATCH(H$7,Costs!$E$6:$O$6,0))</f>
        <v>#REF!</v>
      </c>
      <c r="I67" s="85" t="e">
        <f>#REF!*INDEX(Costs!$E$7:$O$89,MATCH($C67,Costs!$C$7:$C$89,0),MATCH(I$7,Costs!$E$6:$O$6,0))</f>
        <v>#REF!</v>
      </c>
      <c r="J67" s="85" t="e">
        <f>#REF!*INDEX(Costs!$E$7:$O$89,MATCH($C67,Costs!$C$7:$C$89,0),MATCH(J$7,Costs!$E$6:$O$6,0))</f>
        <v>#REF!</v>
      </c>
      <c r="K67" s="85" t="e">
        <f>#REF!*INDEX(Costs!$E$7:$O$89,MATCH($C67,Costs!$C$7:$C$89,0),MATCH(K$7,Costs!$E$6:$O$6,0))</f>
        <v>#REF!</v>
      </c>
      <c r="L67" s="85" t="e">
        <f>#REF!*INDEX(Costs!$E$7:$O$89,MATCH($C67,Costs!$C$7:$C$89,0),MATCH(L$7,Costs!$E$6:$O$6,0))</f>
        <v>#REF!</v>
      </c>
      <c r="M67" s="85" t="e">
        <f>#REF!*INDEX(Costs!$E$7:$O$89,MATCH($C67,Costs!$C$7:$C$89,0),MATCH(M$7,Costs!$E$6:$O$6,0))</f>
        <v>#REF!</v>
      </c>
      <c r="N67" s="85" t="e">
        <f>#REF!*INDEX(Costs!$E$7:$O$89,MATCH($C67,Costs!$C$7:$C$89,0),MATCH(N$7,Costs!$E$6:$O$6,0))</f>
        <v>#REF!</v>
      </c>
      <c r="O67" s="85" t="e">
        <f>#REF!*INDEX(Costs!$E$7:$O$89,MATCH($C67,Costs!$C$7:$C$89,0),MATCH(O$7,Costs!$E$6:$O$6,0))</f>
        <v>#REF!</v>
      </c>
      <c r="P67" s="86" t="e">
        <f t="shared" si="39"/>
        <v>#REF!</v>
      </c>
      <c r="Q67" s="86" t="e">
        <f t="shared" si="40"/>
        <v>#REF!</v>
      </c>
      <c r="R67" s="86" t="e">
        <f t="shared" si="41"/>
        <v>#REF!</v>
      </c>
      <c r="S67" s="86" t="e">
        <f t="shared" si="42"/>
        <v>#REF!</v>
      </c>
      <c r="T67" s="86" t="e">
        <f t="shared" si="43"/>
        <v>#REF!</v>
      </c>
      <c r="U67" s="86" t="e">
        <f t="shared" si="44"/>
        <v>#REF!</v>
      </c>
      <c r="V67" s="86" t="e">
        <f t="shared" si="45"/>
        <v>#REF!</v>
      </c>
      <c r="W67" s="86" t="e">
        <f t="shared" si="46"/>
        <v>#REF!</v>
      </c>
      <c r="X67" s="86" t="e">
        <f t="shared" si="47"/>
        <v>#REF!</v>
      </c>
      <c r="Y67" s="86" t="e">
        <f t="shared" si="48"/>
        <v>#REF!</v>
      </c>
      <c r="Z67" s="86" t="e">
        <f t="shared" si="49"/>
        <v>#REF!</v>
      </c>
      <c r="AA67" s="87">
        <v>360</v>
      </c>
      <c r="AB67" s="88" t="e">
        <f>AA67*#REF!/$AI$18*10^3</f>
        <v>#REF!</v>
      </c>
      <c r="AC67" s="89">
        <f>INDEX(Efficiencies!$D$8:$M$89,MATCH(C67,Efficiencies!$C$8:$C$89),MATCH(D67,Efficiencies!$D$7:$M$7))</f>
        <v>39.445599000000001</v>
      </c>
      <c r="AD67" s="89">
        <f t="shared" si="38"/>
        <v>0.29909767064497056</v>
      </c>
      <c r="AE67" s="89">
        <f>INDEX(Efficiencies!$P$8:$Y$89,MATCH(C67,Efficiencies!$C$8:$C$89),MATCH(D67,Efficiencies!$P$7:$Y$7))</f>
        <v>32.444478524688002</v>
      </c>
      <c r="AF67" s="89">
        <f t="shared" si="13"/>
        <v>0.24601142327753603</v>
      </c>
      <c r="AG67" s="89">
        <v>0</v>
      </c>
      <c r="AI67" s="92"/>
    </row>
    <row r="68" spans="1:35" x14ac:dyDescent="0.2">
      <c r="A68" s="91" t="s">
        <v>1509</v>
      </c>
      <c r="B68" s="349" t="s">
        <v>1510</v>
      </c>
      <c r="C68" s="39" t="s">
        <v>1503</v>
      </c>
      <c r="D68" s="39">
        <v>2020</v>
      </c>
      <c r="E68" s="85" t="e">
        <f>#REF!*INDEX(Costs!$E$7:$O$89,MATCH($C68,Costs!$C$7:$C$89,0),MATCH(E$7,Costs!$E$6:$O$6,0))</f>
        <v>#REF!</v>
      </c>
      <c r="F68" s="85" t="e">
        <f>#REF!*INDEX(Costs!$E$7:$O$89,MATCH($C68,Costs!$C$7:$C$89,0),MATCH(F$7,Costs!$E$6:$O$6,0))</f>
        <v>#REF!</v>
      </c>
      <c r="G68" s="85" t="e">
        <f>#REF!*INDEX(Costs!$E$7:$O$89,MATCH($C68,Costs!$C$7:$C$89,0),MATCH(G$7,Costs!$E$6:$O$6,0))</f>
        <v>#REF!</v>
      </c>
      <c r="H68" s="85" t="e">
        <f>#REF!*INDEX(Costs!$E$7:$O$89,MATCH($C68,Costs!$C$7:$C$89,0),MATCH(H$7,Costs!$E$6:$O$6,0))</f>
        <v>#REF!</v>
      </c>
      <c r="I68" s="85" t="e">
        <f>#REF!*INDEX(Costs!$E$7:$O$89,MATCH($C68,Costs!$C$7:$C$89,0),MATCH(I$7,Costs!$E$6:$O$6,0))</f>
        <v>#REF!</v>
      </c>
      <c r="J68" s="85" t="e">
        <f>#REF!*INDEX(Costs!$E$7:$O$89,MATCH($C68,Costs!$C$7:$C$89,0),MATCH(J$7,Costs!$E$6:$O$6,0))</f>
        <v>#REF!</v>
      </c>
      <c r="K68" s="85" t="e">
        <f>#REF!*INDEX(Costs!$E$7:$O$89,MATCH($C68,Costs!$C$7:$C$89,0),MATCH(K$7,Costs!$E$6:$O$6,0))</f>
        <v>#REF!</v>
      </c>
      <c r="L68" s="85" t="e">
        <f>#REF!*INDEX(Costs!$E$7:$O$89,MATCH($C68,Costs!$C$7:$C$89,0),MATCH(L$7,Costs!$E$6:$O$6,0))</f>
        <v>#REF!</v>
      </c>
      <c r="M68" s="85" t="e">
        <f>#REF!*INDEX(Costs!$E$7:$O$89,MATCH($C68,Costs!$C$7:$C$89,0),MATCH(M$7,Costs!$E$6:$O$6,0))</f>
        <v>#REF!</v>
      </c>
      <c r="N68" s="85" t="e">
        <f>#REF!*INDEX(Costs!$E$7:$O$89,MATCH($C68,Costs!$C$7:$C$89,0),MATCH(N$7,Costs!$E$6:$O$6,0))</f>
        <v>#REF!</v>
      </c>
      <c r="O68" s="85" t="e">
        <f>#REF!*INDEX(Costs!$E$7:$O$89,MATCH($C68,Costs!$C$7:$C$89,0),MATCH(O$7,Costs!$E$6:$O$6,0))</f>
        <v>#REF!</v>
      </c>
      <c r="P68" s="86" t="e">
        <f t="shared" si="39"/>
        <v>#REF!</v>
      </c>
      <c r="Q68" s="86" t="e">
        <f t="shared" si="40"/>
        <v>#REF!</v>
      </c>
      <c r="R68" s="86" t="e">
        <f t="shared" si="41"/>
        <v>#REF!</v>
      </c>
      <c r="S68" s="86" t="e">
        <f t="shared" si="42"/>
        <v>#REF!</v>
      </c>
      <c r="T68" s="86" t="e">
        <f t="shared" si="43"/>
        <v>#REF!</v>
      </c>
      <c r="U68" s="86" t="e">
        <f t="shared" si="44"/>
        <v>#REF!</v>
      </c>
      <c r="V68" s="86" t="e">
        <f t="shared" si="45"/>
        <v>#REF!</v>
      </c>
      <c r="W68" s="86" t="e">
        <f t="shared" si="46"/>
        <v>#REF!</v>
      </c>
      <c r="X68" s="86" t="e">
        <f t="shared" si="47"/>
        <v>#REF!</v>
      </c>
      <c r="Y68" s="86" t="e">
        <f t="shared" si="48"/>
        <v>#REF!</v>
      </c>
      <c r="Z68" s="86" t="e">
        <f t="shared" si="49"/>
        <v>#REF!</v>
      </c>
      <c r="AA68" s="87">
        <v>360</v>
      </c>
      <c r="AB68" s="88" t="e">
        <f>AA68*#REF!/$AI$18*10^3</f>
        <v>#REF!</v>
      </c>
      <c r="AC68" s="89">
        <f>INDEX(Efficiencies!$D$8:$M$89,MATCH(C68,Efficiencies!$C$8:$C$89),MATCH(D68,Efficiencies!$D$7:$M$7))</f>
        <v>47.302902000000003</v>
      </c>
      <c r="AD68" s="89">
        <f t="shared" si="38"/>
        <v>0.35867595274563635</v>
      </c>
      <c r="AE68" s="89">
        <f>INDEX(Efficiencies!$P$8:$Y$89,MATCH(C68,Efficiencies!$C$8:$C$89),MATCH(D68,Efficiencies!$P$7:$Y$7))</f>
        <v>39.143719039824006</v>
      </c>
      <c r="AF68" s="89">
        <f t="shared" ref="AF68:AF131" si="50">AE68/($AI$11*$AI$15*10 ^ 9)</f>
        <v>0.29680865500844705</v>
      </c>
      <c r="AG68" s="89">
        <v>0</v>
      </c>
      <c r="AI68" s="92"/>
    </row>
    <row r="69" spans="1:35" x14ac:dyDescent="0.2">
      <c r="A69" s="91" t="s">
        <v>1511</v>
      </c>
      <c r="B69" s="349" t="s">
        <v>1512</v>
      </c>
      <c r="C69" s="39" t="s">
        <v>1503</v>
      </c>
      <c r="D69" s="39">
        <v>2025</v>
      </c>
      <c r="E69" s="85" t="e">
        <f>#REF!*INDEX(Costs!$E$7:$O$89,MATCH($C69,Costs!$C$7:$C$89,0),MATCH(E$7,Costs!$E$6:$O$6,0))</f>
        <v>#REF!</v>
      </c>
      <c r="F69" s="85" t="e">
        <f>#REF!*INDEX(Costs!$E$7:$O$89,MATCH($C69,Costs!$C$7:$C$89,0),MATCH(F$7,Costs!$E$6:$O$6,0))</f>
        <v>#REF!</v>
      </c>
      <c r="G69" s="85" t="e">
        <f>#REF!*INDEX(Costs!$E$7:$O$89,MATCH($C69,Costs!$C$7:$C$89,0),MATCH(G$7,Costs!$E$6:$O$6,0))</f>
        <v>#REF!</v>
      </c>
      <c r="H69" s="85" t="e">
        <f>#REF!*INDEX(Costs!$E$7:$O$89,MATCH($C69,Costs!$C$7:$C$89,0),MATCH(H$7,Costs!$E$6:$O$6,0))</f>
        <v>#REF!</v>
      </c>
      <c r="I69" s="85" t="e">
        <f>#REF!*INDEX(Costs!$E$7:$O$89,MATCH($C69,Costs!$C$7:$C$89,0),MATCH(I$7,Costs!$E$6:$O$6,0))</f>
        <v>#REF!</v>
      </c>
      <c r="J69" s="85" t="e">
        <f>#REF!*INDEX(Costs!$E$7:$O$89,MATCH($C69,Costs!$C$7:$C$89,0),MATCH(J$7,Costs!$E$6:$O$6,0))</f>
        <v>#REF!</v>
      </c>
      <c r="K69" s="85" t="e">
        <f>#REF!*INDEX(Costs!$E$7:$O$89,MATCH($C69,Costs!$C$7:$C$89,0),MATCH(K$7,Costs!$E$6:$O$6,0))</f>
        <v>#REF!</v>
      </c>
      <c r="L69" s="85" t="e">
        <f>#REF!*INDEX(Costs!$E$7:$O$89,MATCH($C69,Costs!$C$7:$C$89,0),MATCH(L$7,Costs!$E$6:$O$6,0))</f>
        <v>#REF!</v>
      </c>
      <c r="M69" s="85" t="e">
        <f>#REF!*INDEX(Costs!$E$7:$O$89,MATCH($C69,Costs!$C$7:$C$89,0),MATCH(M$7,Costs!$E$6:$O$6,0))</f>
        <v>#REF!</v>
      </c>
      <c r="N69" s="85" t="e">
        <f>#REF!*INDEX(Costs!$E$7:$O$89,MATCH($C69,Costs!$C$7:$C$89,0),MATCH(N$7,Costs!$E$6:$O$6,0))</f>
        <v>#REF!</v>
      </c>
      <c r="O69" s="85" t="e">
        <f>#REF!*INDEX(Costs!$E$7:$O$89,MATCH($C69,Costs!$C$7:$C$89,0),MATCH(O$7,Costs!$E$6:$O$6,0))</f>
        <v>#REF!</v>
      </c>
      <c r="P69" s="86" t="e">
        <f t="shared" si="39"/>
        <v>#REF!</v>
      </c>
      <c r="Q69" s="86" t="e">
        <f t="shared" si="40"/>
        <v>#REF!</v>
      </c>
      <c r="R69" s="86" t="e">
        <f t="shared" si="41"/>
        <v>#REF!</v>
      </c>
      <c r="S69" s="86" t="e">
        <f t="shared" si="42"/>
        <v>#REF!</v>
      </c>
      <c r="T69" s="86" t="e">
        <f t="shared" si="43"/>
        <v>#REF!</v>
      </c>
      <c r="U69" s="86" t="e">
        <f t="shared" si="44"/>
        <v>#REF!</v>
      </c>
      <c r="V69" s="86" t="e">
        <f t="shared" si="45"/>
        <v>#REF!</v>
      </c>
      <c r="W69" s="86" t="e">
        <f t="shared" si="46"/>
        <v>#REF!</v>
      </c>
      <c r="X69" s="86" t="e">
        <f t="shared" si="47"/>
        <v>#REF!</v>
      </c>
      <c r="Y69" s="86" t="e">
        <f t="shared" si="48"/>
        <v>#REF!</v>
      </c>
      <c r="Z69" s="86" t="e">
        <f t="shared" si="49"/>
        <v>#REF!</v>
      </c>
      <c r="AA69" s="87">
        <v>360</v>
      </c>
      <c r="AB69" s="88" t="e">
        <f>AA69*#REF!/$AI$18*10^3</f>
        <v>#REF!</v>
      </c>
      <c r="AC69" s="89">
        <f>INDEX(Efficiencies!$D$8:$M$89,MATCH(C69,Efficiencies!$C$8:$C$89),MATCH(D69,Efficiencies!$D$7:$M$7))</f>
        <v>59.173034999999999</v>
      </c>
      <c r="AD69" s="89">
        <f t="shared" si="38"/>
        <v>0.44868166239517149</v>
      </c>
      <c r="AE69" s="89">
        <f>INDEX(Efficiencies!$P$8:$Y$89,MATCH(C69,Efficiencies!$C$8:$C$89),MATCH(D69,Efficiencies!$P$7:$Y$7))</f>
        <v>49.262261713919997</v>
      </c>
      <c r="AF69" s="89">
        <f t="shared" si="50"/>
        <v>0.373532868123929</v>
      </c>
      <c r="AG69" s="89">
        <v>0</v>
      </c>
      <c r="AI69" s="92"/>
    </row>
    <row r="70" spans="1:35" x14ac:dyDescent="0.2">
      <c r="A70" s="91" t="s">
        <v>1513</v>
      </c>
      <c r="B70" s="349" t="s">
        <v>1514</v>
      </c>
      <c r="C70" s="39" t="s">
        <v>1503</v>
      </c>
      <c r="D70" s="39">
        <v>2030</v>
      </c>
      <c r="E70" s="85" t="e">
        <f>#REF!*INDEX(Costs!$E$7:$O$89,MATCH($C70,Costs!$C$7:$C$89,0),MATCH(E$7,Costs!$E$6:$O$6,0))</f>
        <v>#REF!</v>
      </c>
      <c r="F70" s="85" t="e">
        <f>#REF!*INDEX(Costs!$E$7:$O$89,MATCH($C70,Costs!$C$7:$C$89,0),MATCH(F$7,Costs!$E$6:$O$6,0))</f>
        <v>#REF!</v>
      </c>
      <c r="G70" s="85" t="e">
        <f>#REF!*INDEX(Costs!$E$7:$O$89,MATCH($C70,Costs!$C$7:$C$89,0),MATCH(G$7,Costs!$E$6:$O$6,0))</f>
        <v>#REF!</v>
      </c>
      <c r="H70" s="85" t="e">
        <f>#REF!*INDEX(Costs!$E$7:$O$89,MATCH($C70,Costs!$C$7:$C$89,0),MATCH(H$7,Costs!$E$6:$O$6,0))</f>
        <v>#REF!</v>
      </c>
      <c r="I70" s="85" t="e">
        <f>#REF!*INDEX(Costs!$E$7:$O$89,MATCH($C70,Costs!$C$7:$C$89,0),MATCH(I$7,Costs!$E$6:$O$6,0))</f>
        <v>#REF!</v>
      </c>
      <c r="J70" s="85" t="e">
        <f>#REF!*INDEX(Costs!$E$7:$O$89,MATCH($C70,Costs!$C$7:$C$89,0),MATCH(J$7,Costs!$E$6:$O$6,0))</f>
        <v>#REF!</v>
      </c>
      <c r="K70" s="85" t="e">
        <f>#REF!*INDEX(Costs!$E$7:$O$89,MATCH($C70,Costs!$C$7:$C$89,0),MATCH(K$7,Costs!$E$6:$O$6,0))</f>
        <v>#REF!</v>
      </c>
      <c r="L70" s="85" t="e">
        <f>#REF!*INDEX(Costs!$E$7:$O$89,MATCH($C70,Costs!$C$7:$C$89,0),MATCH(L$7,Costs!$E$6:$O$6,0))</f>
        <v>#REF!</v>
      </c>
      <c r="M70" s="85" t="e">
        <f>#REF!*INDEX(Costs!$E$7:$O$89,MATCH($C70,Costs!$C$7:$C$89,0),MATCH(M$7,Costs!$E$6:$O$6,0))</f>
        <v>#REF!</v>
      </c>
      <c r="N70" s="85" t="e">
        <f>#REF!*INDEX(Costs!$E$7:$O$89,MATCH($C70,Costs!$C$7:$C$89,0),MATCH(N$7,Costs!$E$6:$O$6,0))</f>
        <v>#REF!</v>
      </c>
      <c r="O70" s="85" t="e">
        <f>#REF!*INDEX(Costs!$E$7:$O$89,MATCH($C70,Costs!$C$7:$C$89,0),MATCH(O$7,Costs!$E$6:$O$6,0))</f>
        <v>#REF!</v>
      </c>
      <c r="P70" s="86" t="e">
        <f t="shared" si="39"/>
        <v>#REF!</v>
      </c>
      <c r="Q70" s="86" t="e">
        <f t="shared" si="40"/>
        <v>#REF!</v>
      </c>
      <c r="R70" s="86" t="e">
        <f t="shared" si="41"/>
        <v>#REF!</v>
      </c>
      <c r="S70" s="86" t="e">
        <f t="shared" si="42"/>
        <v>#REF!</v>
      </c>
      <c r="T70" s="86" t="e">
        <f t="shared" si="43"/>
        <v>#REF!</v>
      </c>
      <c r="U70" s="86" t="e">
        <f t="shared" si="44"/>
        <v>#REF!</v>
      </c>
      <c r="V70" s="86" t="e">
        <f t="shared" si="45"/>
        <v>#REF!</v>
      </c>
      <c r="W70" s="86" t="e">
        <f t="shared" si="46"/>
        <v>#REF!</v>
      </c>
      <c r="X70" s="86" t="e">
        <f t="shared" si="47"/>
        <v>#REF!</v>
      </c>
      <c r="Y70" s="86" t="e">
        <f t="shared" si="48"/>
        <v>#REF!</v>
      </c>
      <c r="Z70" s="86" t="e">
        <f t="shared" si="49"/>
        <v>#REF!</v>
      </c>
      <c r="AA70" s="87">
        <v>360</v>
      </c>
      <c r="AB70" s="88" t="e">
        <f>AA70*#REF!/$AI$18*10^3</f>
        <v>#REF!</v>
      </c>
      <c r="AC70" s="89">
        <f>INDEX(Efficiencies!$D$8:$M$89,MATCH(C70,Efficiencies!$C$8:$C$89),MATCH(D70,Efficiencies!$D$7:$M$7))</f>
        <v>59.134780999999997</v>
      </c>
      <c r="AD70" s="89">
        <f t="shared" si="38"/>
        <v>0.44839160006672635</v>
      </c>
      <c r="AE70" s="89">
        <f>INDEX(Efficiencies!$P$8:$Y$89,MATCH(C70,Efficiencies!$C$8:$C$89),MATCH(D70,Efficiencies!$P$7:$Y$7))</f>
        <v>49.526088704872002</v>
      </c>
      <c r="AF70" s="89">
        <f t="shared" si="50"/>
        <v>0.37553334575508418</v>
      </c>
      <c r="AG70" s="89">
        <v>0</v>
      </c>
      <c r="AI70" s="92"/>
    </row>
    <row r="71" spans="1:35" x14ac:dyDescent="0.2">
      <c r="A71" s="91" t="s">
        <v>1515</v>
      </c>
      <c r="B71" s="349" t="s">
        <v>1516</v>
      </c>
      <c r="C71" s="39" t="s">
        <v>1503</v>
      </c>
      <c r="D71" s="39">
        <v>2035</v>
      </c>
      <c r="E71" s="85" t="e">
        <f>#REF!*INDEX(Costs!$E$7:$O$89,MATCH($C71,Costs!$C$7:$C$89,0),MATCH(E$7,Costs!$E$6:$O$6,0))</f>
        <v>#REF!</v>
      </c>
      <c r="F71" s="85" t="e">
        <f>#REF!*INDEX(Costs!$E$7:$O$89,MATCH($C71,Costs!$C$7:$C$89,0),MATCH(F$7,Costs!$E$6:$O$6,0))</f>
        <v>#REF!</v>
      </c>
      <c r="G71" s="85" t="e">
        <f>#REF!*INDEX(Costs!$E$7:$O$89,MATCH($C71,Costs!$C$7:$C$89,0),MATCH(G$7,Costs!$E$6:$O$6,0))</f>
        <v>#REF!</v>
      </c>
      <c r="H71" s="85" t="e">
        <f>#REF!*INDEX(Costs!$E$7:$O$89,MATCH($C71,Costs!$C$7:$C$89,0),MATCH(H$7,Costs!$E$6:$O$6,0))</f>
        <v>#REF!</v>
      </c>
      <c r="I71" s="85" t="e">
        <f>#REF!*INDEX(Costs!$E$7:$O$89,MATCH($C71,Costs!$C$7:$C$89,0),MATCH(I$7,Costs!$E$6:$O$6,0))</f>
        <v>#REF!</v>
      </c>
      <c r="J71" s="85" t="e">
        <f>#REF!*INDEX(Costs!$E$7:$O$89,MATCH($C71,Costs!$C$7:$C$89,0),MATCH(J$7,Costs!$E$6:$O$6,0))</f>
        <v>#REF!</v>
      </c>
      <c r="K71" s="85" t="e">
        <f>#REF!*INDEX(Costs!$E$7:$O$89,MATCH($C71,Costs!$C$7:$C$89,0),MATCH(K$7,Costs!$E$6:$O$6,0))</f>
        <v>#REF!</v>
      </c>
      <c r="L71" s="85" t="e">
        <f>#REF!*INDEX(Costs!$E$7:$O$89,MATCH($C71,Costs!$C$7:$C$89,0),MATCH(L$7,Costs!$E$6:$O$6,0))</f>
        <v>#REF!</v>
      </c>
      <c r="M71" s="85" t="e">
        <f>#REF!*INDEX(Costs!$E$7:$O$89,MATCH($C71,Costs!$C$7:$C$89,0),MATCH(M$7,Costs!$E$6:$O$6,0))</f>
        <v>#REF!</v>
      </c>
      <c r="N71" s="85" t="e">
        <f>#REF!*INDEX(Costs!$E$7:$O$89,MATCH($C71,Costs!$C$7:$C$89,0),MATCH(N$7,Costs!$E$6:$O$6,0))</f>
        <v>#REF!</v>
      </c>
      <c r="O71" s="85" t="e">
        <f>#REF!*INDEX(Costs!$E$7:$O$89,MATCH($C71,Costs!$C$7:$C$89,0),MATCH(O$7,Costs!$E$6:$O$6,0))</f>
        <v>#REF!</v>
      </c>
      <c r="P71" s="86" t="e">
        <f t="shared" si="39"/>
        <v>#REF!</v>
      </c>
      <c r="Q71" s="86" t="e">
        <f t="shared" si="40"/>
        <v>#REF!</v>
      </c>
      <c r="R71" s="86" t="e">
        <f t="shared" si="41"/>
        <v>#REF!</v>
      </c>
      <c r="S71" s="86" t="e">
        <f t="shared" si="42"/>
        <v>#REF!</v>
      </c>
      <c r="T71" s="86" t="e">
        <f t="shared" si="43"/>
        <v>#REF!</v>
      </c>
      <c r="U71" s="86" t="e">
        <f t="shared" si="44"/>
        <v>#REF!</v>
      </c>
      <c r="V71" s="86" t="e">
        <f t="shared" si="45"/>
        <v>#REF!</v>
      </c>
      <c r="W71" s="86" t="e">
        <f t="shared" si="46"/>
        <v>#REF!</v>
      </c>
      <c r="X71" s="86" t="e">
        <f t="shared" si="47"/>
        <v>#REF!</v>
      </c>
      <c r="Y71" s="86" t="e">
        <f t="shared" si="48"/>
        <v>#REF!</v>
      </c>
      <c r="Z71" s="86" t="e">
        <f t="shared" si="49"/>
        <v>#REF!</v>
      </c>
      <c r="AA71" s="87">
        <v>360</v>
      </c>
      <c r="AB71" s="88" t="e">
        <f>AA71*#REF!/$AI$18*10^3</f>
        <v>#REF!</v>
      </c>
      <c r="AC71" s="89">
        <f>INDEX(Efficiencies!$D$8:$M$89,MATCH(C71,Efficiencies!$C$8:$C$89),MATCH(D71,Efficiencies!$D$7:$M$7))</f>
        <v>59.015487999999998</v>
      </c>
      <c r="AD71" s="89">
        <f t="shared" si="38"/>
        <v>0.44748705661121313</v>
      </c>
      <c r="AE71" s="89">
        <f>INDEX(Efficiencies!$P$8:$Y$89,MATCH(C71,Efficiencies!$C$8:$C$89),MATCH(D71,Efficiencies!$P$7:$Y$7))</f>
        <v>49.426179385856003</v>
      </c>
      <c r="AF71" s="89">
        <f t="shared" si="50"/>
        <v>0.37477577975657034</v>
      </c>
      <c r="AG71" s="89">
        <v>0</v>
      </c>
      <c r="AI71" s="92"/>
    </row>
    <row r="72" spans="1:35" x14ac:dyDescent="0.2">
      <c r="A72" s="91" t="s">
        <v>1517</v>
      </c>
      <c r="B72" s="349" t="s">
        <v>1518</v>
      </c>
      <c r="C72" s="39" t="s">
        <v>1503</v>
      </c>
      <c r="D72" s="39">
        <v>2040</v>
      </c>
      <c r="E72" s="85" t="e">
        <f>#REF!*INDEX(Costs!$E$7:$O$89,MATCH($C72,Costs!$C$7:$C$89,0),MATCH(E$7,Costs!$E$6:$O$6,0))</f>
        <v>#REF!</v>
      </c>
      <c r="F72" s="85" t="e">
        <f>#REF!*INDEX(Costs!$E$7:$O$89,MATCH($C72,Costs!$C$7:$C$89,0),MATCH(F$7,Costs!$E$6:$O$6,0))</f>
        <v>#REF!</v>
      </c>
      <c r="G72" s="85" t="e">
        <f>#REF!*INDEX(Costs!$E$7:$O$89,MATCH($C72,Costs!$C$7:$C$89,0),MATCH(G$7,Costs!$E$6:$O$6,0))</f>
        <v>#REF!</v>
      </c>
      <c r="H72" s="85" t="e">
        <f>#REF!*INDEX(Costs!$E$7:$O$89,MATCH($C72,Costs!$C$7:$C$89,0),MATCH(H$7,Costs!$E$6:$O$6,0))</f>
        <v>#REF!</v>
      </c>
      <c r="I72" s="85" t="e">
        <f>#REF!*INDEX(Costs!$E$7:$O$89,MATCH($C72,Costs!$C$7:$C$89,0),MATCH(I$7,Costs!$E$6:$O$6,0))</f>
        <v>#REF!</v>
      </c>
      <c r="J72" s="85" t="e">
        <f>#REF!*INDEX(Costs!$E$7:$O$89,MATCH($C72,Costs!$C$7:$C$89,0),MATCH(J$7,Costs!$E$6:$O$6,0))</f>
        <v>#REF!</v>
      </c>
      <c r="K72" s="85" t="e">
        <f>#REF!*INDEX(Costs!$E$7:$O$89,MATCH($C72,Costs!$C$7:$C$89,0),MATCH(K$7,Costs!$E$6:$O$6,0))</f>
        <v>#REF!</v>
      </c>
      <c r="L72" s="85" t="e">
        <f>#REF!*INDEX(Costs!$E$7:$O$89,MATCH($C72,Costs!$C$7:$C$89,0),MATCH(L$7,Costs!$E$6:$O$6,0))</f>
        <v>#REF!</v>
      </c>
      <c r="M72" s="85" t="e">
        <f>#REF!*INDEX(Costs!$E$7:$O$89,MATCH($C72,Costs!$C$7:$C$89,0),MATCH(M$7,Costs!$E$6:$O$6,0))</f>
        <v>#REF!</v>
      </c>
      <c r="N72" s="85" t="e">
        <f>#REF!*INDEX(Costs!$E$7:$O$89,MATCH($C72,Costs!$C$7:$C$89,0),MATCH(N$7,Costs!$E$6:$O$6,0))</f>
        <v>#REF!</v>
      </c>
      <c r="O72" s="85" t="e">
        <f>#REF!*INDEX(Costs!$E$7:$O$89,MATCH($C72,Costs!$C$7:$C$89,0),MATCH(O$7,Costs!$E$6:$O$6,0))</f>
        <v>#REF!</v>
      </c>
      <c r="P72" s="86" t="e">
        <f t="shared" si="39"/>
        <v>#REF!</v>
      </c>
      <c r="Q72" s="86" t="e">
        <f t="shared" si="40"/>
        <v>#REF!</v>
      </c>
      <c r="R72" s="86" t="e">
        <f t="shared" si="41"/>
        <v>#REF!</v>
      </c>
      <c r="S72" s="86" t="e">
        <f t="shared" si="42"/>
        <v>#REF!</v>
      </c>
      <c r="T72" s="86" t="e">
        <f t="shared" si="43"/>
        <v>#REF!</v>
      </c>
      <c r="U72" s="86" t="e">
        <f t="shared" si="44"/>
        <v>#REF!</v>
      </c>
      <c r="V72" s="86" t="e">
        <f t="shared" si="45"/>
        <v>#REF!</v>
      </c>
      <c r="W72" s="86" t="e">
        <f t="shared" si="46"/>
        <v>#REF!</v>
      </c>
      <c r="X72" s="86" t="e">
        <f t="shared" si="47"/>
        <v>#REF!</v>
      </c>
      <c r="Y72" s="86" t="e">
        <f t="shared" si="48"/>
        <v>#REF!</v>
      </c>
      <c r="Z72" s="86" t="e">
        <f t="shared" si="49"/>
        <v>#REF!</v>
      </c>
      <c r="AA72" s="87">
        <v>360</v>
      </c>
      <c r="AB72" s="88" t="e">
        <f>AA72*#REF!/$AI$18*10^3</f>
        <v>#REF!</v>
      </c>
      <c r="AC72" s="89">
        <f>INDEX(Efficiencies!$D$8:$M$89,MATCH(C72,Efficiencies!$C$8:$C$89),MATCH(D72,Efficiencies!$D$7:$M$7))</f>
        <v>58.879173000000002</v>
      </c>
      <c r="AD72" s="89">
        <f t="shared" si="38"/>
        <v>0.44645344322955377</v>
      </c>
      <c r="AE72" s="89">
        <f>INDEX(Efficiencies!$P$8:$Y$89,MATCH(C72,Efficiencies!$C$8:$C$89),MATCH(D72,Efficiencies!$P$7:$Y$7))</f>
        <v>49.312013937576005</v>
      </c>
      <c r="AF72" s="89">
        <f t="shared" si="50"/>
        <v>0.37391011614607006</v>
      </c>
      <c r="AG72" s="89">
        <v>0</v>
      </c>
      <c r="AI72" s="92"/>
    </row>
    <row r="73" spans="1:35" x14ac:dyDescent="0.2">
      <c r="A73" s="91" t="s">
        <v>1519</v>
      </c>
      <c r="B73" s="349" t="s">
        <v>1520</v>
      </c>
      <c r="C73" s="39" t="s">
        <v>1503</v>
      </c>
      <c r="D73" s="39">
        <v>2045</v>
      </c>
      <c r="E73" s="85" t="e">
        <f>#REF!*INDEX(Costs!$E$7:$O$89,MATCH($C73,Costs!$C$7:$C$89,0),MATCH(E$7,Costs!$E$6:$O$6,0))</f>
        <v>#REF!</v>
      </c>
      <c r="F73" s="85" t="e">
        <f>#REF!*INDEX(Costs!$E$7:$O$89,MATCH($C73,Costs!$C$7:$C$89,0),MATCH(F$7,Costs!$E$6:$O$6,0))</f>
        <v>#REF!</v>
      </c>
      <c r="G73" s="85" t="e">
        <f>#REF!*INDEX(Costs!$E$7:$O$89,MATCH($C73,Costs!$C$7:$C$89,0),MATCH(G$7,Costs!$E$6:$O$6,0))</f>
        <v>#REF!</v>
      </c>
      <c r="H73" s="85" t="e">
        <f>#REF!*INDEX(Costs!$E$7:$O$89,MATCH($C73,Costs!$C$7:$C$89,0),MATCH(H$7,Costs!$E$6:$O$6,0))</f>
        <v>#REF!</v>
      </c>
      <c r="I73" s="85" t="e">
        <f>#REF!*INDEX(Costs!$E$7:$O$89,MATCH($C73,Costs!$C$7:$C$89,0),MATCH(I$7,Costs!$E$6:$O$6,0))</f>
        <v>#REF!</v>
      </c>
      <c r="J73" s="85" t="e">
        <f>#REF!*INDEX(Costs!$E$7:$O$89,MATCH($C73,Costs!$C$7:$C$89,0),MATCH(J$7,Costs!$E$6:$O$6,0))</f>
        <v>#REF!</v>
      </c>
      <c r="K73" s="85" t="e">
        <f>#REF!*INDEX(Costs!$E$7:$O$89,MATCH($C73,Costs!$C$7:$C$89,0),MATCH(K$7,Costs!$E$6:$O$6,0))</f>
        <v>#REF!</v>
      </c>
      <c r="L73" s="85" t="e">
        <f>#REF!*INDEX(Costs!$E$7:$O$89,MATCH($C73,Costs!$C$7:$C$89,0),MATCH(L$7,Costs!$E$6:$O$6,0))</f>
        <v>#REF!</v>
      </c>
      <c r="M73" s="85" t="e">
        <f>#REF!*INDEX(Costs!$E$7:$O$89,MATCH($C73,Costs!$C$7:$C$89,0),MATCH(M$7,Costs!$E$6:$O$6,0))</f>
        <v>#REF!</v>
      </c>
      <c r="N73" s="85" t="e">
        <f>#REF!*INDEX(Costs!$E$7:$O$89,MATCH($C73,Costs!$C$7:$C$89,0),MATCH(N$7,Costs!$E$6:$O$6,0))</f>
        <v>#REF!</v>
      </c>
      <c r="O73" s="85" t="e">
        <f>#REF!*INDEX(Costs!$E$7:$O$89,MATCH($C73,Costs!$C$7:$C$89,0),MATCH(O$7,Costs!$E$6:$O$6,0))</f>
        <v>#REF!</v>
      </c>
      <c r="P73" s="86" t="e">
        <f t="shared" si="39"/>
        <v>#REF!</v>
      </c>
      <c r="Q73" s="86" t="e">
        <f t="shared" si="40"/>
        <v>#REF!</v>
      </c>
      <c r="R73" s="86" t="e">
        <f t="shared" si="41"/>
        <v>#REF!</v>
      </c>
      <c r="S73" s="86" t="e">
        <f t="shared" si="42"/>
        <v>#REF!</v>
      </c>
      <c r="T73" s="86" t="e">
        <f t="shared" si="43"/>
        <v>#REF!</v>
      </c>
      <c r="U73" s="86" t="e">
        <f t="shared" si="44"/>
        <v>#REF!</v>
      </c>
      <c r="V73" s="86" t="e">
        <f t="shared" si="45"/>
        <v>#REF!</v>
      </c>
      <c r="W73" s="86" t="e">
        <f t="shared" si="46"/>
        <v>#REF!</v>
      </c>
      <c r="X73" s="86" t="e">
        <f t="shared" si="47"/>
        <v>#REF!</v>
      </c>
      <c r="Y73" s="86" t="e">
        <f t="shared" si="48"/>
        <v>#REF!</v>
      </c>
      <c r="Z73" s="86" t="e">
        <f t="shared" si="49"/>
        <v>#REF!</v>
      </c>
      <c r="AA73" s="87">
        <v>360</v>
      </c>
      <c r="AB73" s="88" t="e">
        <f>AA73*#REF!/$AI$18*10^3</f>
        <v>#REF!</v>
      </c>
      <c r="AC73" s="89">
        <f>INDEX(Efficiencies!$D$8:$M$89,MATCH(C73,Efficiencies!$C$8:$C$89),MATCH(D73,Efficiencies!$D$7:$M$7))</f>
        <v>58.879173000000002</v>
      </c>
      <c r="AD73" s="89">
        <f t="shared" si="38"/>
        <v>0.44645344322955377</v>
      </c>
      <c r="AE73" s="89">
        <f>INDEX(Efficiencies!$P$8:$Y$89,MATCH(C73,Efficiencies!$C$8:$C$89),MATCH(D73,Efficiencies!$P$7:$Y$7))</f>
        <v>49.312013937576005</v>
      </c>
      <c r="AF73" s="89">
        <f t="shared" si="50"/>
        <v>0.37391011614607006</v>
      </c>
      <c r="AG73" s="89">
        <v>0</v>
      </c>
      <c r="AI73" s="92"/>
    </row>
    <row r="74" spans="1:35" x14ac:dyDescent="0.2">
      <c r="A74" s="91" t="s">
        <v>1521</v>
      </c>
      <c r="B74" s="349" t="s">
        <v>1522</v>
      </c>
      <c r="C74" s="39" t="s">
        <v>1503</v>
      </c>
      <c r="D74" s="39">
        <v>2050</v>
      </c>
      <c r="E74" s="85" t="e">
        <f>#REF!*INDEX(Costs!$E$7:$O$89,MATCH($C74,Costs!$C$7:$C$89,0),MATCH(E$7,Costs!$E$6:$O$6,0))</f>
        <v>#REF!</v>
      </c>
      <c r="F74" s="85" t="e">
        <f>#REF!*INDEX(Costs!$E$7:$O$89,MATCH($C74,Costs!$C$7:$C$89,0),MATCH(F$7,Costs!$E$6:$O$6,0))</f>
        <v>#REF!</v>
      </c>
      <c r="G74" s="85" t="e">
        <f>#REF!*INDEX(Costs!$E$7:$O$89,MATCH($C74,Costs!$C$7:$C$89,0),MATCH(G$7,Costs!$E$6:$O$6,0))</f>
        <v>#REF!</v>
      </c>
      <c r="H74" s="85" t="e">
        <f>#REF!*INDEX(Costs!$E$7:$O$89,MATCH($C74,Costs!$C$7:$C$89,0),MATCH(H$7,Costs!$E$6:$O$6,0))</f>
        <v>#REF!</v>
      </c>
      <c r="I74" s="85" t="e">
        <f>#REF!*INDEX(Costs!$E$7:$O$89,MATCH($C74,Costs!$C$7:$C$89,0),MATCH(I$7,Costs!$E$6:$O$6,0))</f>
        <v>#REF!</v>
      </c>
      <c r="J74" s="85" t="e">
        <f>#REF!*INDEX(Costs!$E$7:$O$89,MATCH($C74,Costs!$C$7:$C$89,0),MATCH(J$7,Costs!$E$6:$O$6,0))</f>
        <v>#REF!</v>
      </c>
      <c r="K74" s="85" t="e">
        <f>#REF!*INDEX(Costs!$E$7:$O$89,MATCH($C74,Costs!$C$7:$C$89,0),MATCH(K$7,Costs!$E$6:$O$6,0))</f>
        <v>#REF!</v>
      </c>
      <c r="L74" s="85" t="e">
        <f>#REF!*INDEX(Costs!$E$7:$O$89,MATCH($C74,Costs!$C$7:$C$89,0),MATCH(L$7,Costs!$E$6:$O$6,0))</f>
        <v>#REF!</v>
      </c>
      <c r="M74" s="85" t="e">
        <f>#REF!*INDEX(Costs!$E$7:$O$89,MATCH($C74,Costs!$C$7:$C$89,0),MATCH(M$7,Costs!$E$6:$O$6,0))</f>
        <v>#REF!</v>
      </c>
      <c r="N74" s="85" t="e">
        <f>#REF!*INDEX(Costs!$E$7:$O$89,MATCH($C74,Costs!$C$7:$C$89,0),MATCH(N$7,Costs!$E$6:$O$6,0))</f>
        <v>#REF!</v>
      </c>
      <c r="O74" s="85" t="e">
        <f>#REF!*INDEX(Costs!$E$7:$O$89,MATCH($C74,Costs!$C$7:$C$89,0),MATCH(O$7,Costs!$E$6:$O$6,0))</f>
        <v>#REF!</v>
      </c>
      <c r="P74" s="86" t="e">
        <f t="shared" si="39"/>
        <v>#REF!</v>
      </c>
      <c r="Q74" s="86" t="e">
        <f t="shared" si="40"/>
        <v>#REF!</v>
      </c>
      <c r="R74" s="86" t="e">
        <f t="shared" si="41"/>
        <v>#REF!</v>
      </c>
      <c r="S74" s="86" t="e">
        <f t="shared" si="42"/>
        <v>#REF!</v>
      </c>
      <c r="T74" s="86" t="e">
        <f t="shared" si="43"/>
        <v>#REF!</v>
      </c>
      <c r="U74" s="86" t="e">
        <f t="shared" si="44"/>
        <v>#REF!</v>
      </c>
      <c r="V74" s="86" t="e">
        <f t="shared" si="45"/>
        <v>#REF!</v>
      </c>
      <c r="W74" s="86" t="e">
        <f t="shared" si="46"/>
        <v>#REF!</v>
      </c>
      <c r="X74" s="86" t="e">
        <f t="shared" si="47"/>
        <v>#REF!</v>
      </c>
      <c r="Y74" s="86" t="e">
        <f t="shared" si="48"/>
        <v>#REF!</v>
      </c>
      <c r="Z74" s="86" t="e">
        <f t="shared" si="49"/>
        <v>#REF!</v>
      </c>
      <c r="AA74" s="87">
        <v>360</v>
      </c>
      <c r="AB74" s="88" t="e">
        <f>AA74*#REF!/$AI$18*10^3</f>
        <v>#REF!</v>
      </c>
      <c r="AC74" s="89">
        <f>INDEX(Efficiencies!$D$8:$M$89,MATCH(C74,Efficiencies!$C$8:$C$89),MATCH(D74,Efficiencies!$D$7:$M$7))</f>
        <v>58.879173000000002</v>
      </c>
      <c r="AD74" s="89">
        <f t="shared" si="38"/>
        <v>0.44645344322955377</v>
      </c>
      <c r="AE74" s="89">
        <f>INDEX(Efficiencies!$P$8:$Y$89,MATCH(C74,Efficiencies!$C$8:$C$89),MATCH(D74,Efficiencies!$P$7:$Y$7))</f>
        <v>49.312013937576005</v>
      </c>
      <c r="AF74" s="89">
        <f t="shared" si="50"/>
        <v>0.37391011614607006</v>
      </c>
      <c r="AG74" s="89">
        <v>0</v>
      </c>
      <c r="AI74" s="92"/>
    </row>
    <row r="75" spans="1:35" x14ac:dyDescent="0.2">
      <c r="A75" s="91" t="s">
        <v>1523</v>
      </c>
      <c r="B75" s="349" t="s">
        <v>1524</v>
      </c>
      <c r="C75" s="39" t="s">
        <v>1525</v>
      </c>
      <c r="D75" s="39">
        <v>2060</v>
      </c>
      <c r="E75" s="85" t="e">
        <f>#REF!*INDEX(Costs!$E$7:$O$89,MATCH($C75,Costs!$C$7:$C$89,0),MATCH(E$7,Costs!$E$6:$O$6,0))</f>
        <v>#REF!</v>
      </c>
      <c r="F75" s="85" t="e">
        <f>#REF!*INDEX(Costs!$E$7:$O$89,MATCH($C75,Costs!$C$7:$C$89,0),MATCH(F$7,Costs!$E$6:$O$6,0))</f>
        <v>#REF!</v>
      </c>
      <c r="G75" s="85" t="e">
        <f>#REF!*INDEX(Costs!$E$7:$O$89,MATCH($C75,Costs!$C$7:$C$89,0),MATCH(G$7,Costs!$E$6:$O$6,0))</f>
        <v>#REF!</v>
      </c>
      <c r="H75" s="85" t="e">
        <f>#REF!*INDEX(Costs!$E$7:$O$89,MATCH($C75,Costs!$C$7:$C$89,0),MATCH(H$7,Costs!$E$6:$O$6,0))</f>
        <v>#REF!</v>
      </c>
      <c r="I75" s="85" t="e">
        <f>#REF!*INDEX(Costs!$E$7:$O$89,MATCH($C75,Costs!$C$7:$C$89,0),MATCH(I$7,Costs!$E$6:$O$6,0))</f>
        <v>#REF!</v>
      </c>
      <c r="J75" s="85" t="e">
        <f>#REF!*INDEX(Costs!$E$7:$O$89,MATCH($C75,Costs!$C$7:$C$89,0),MATCH(J$7,Costs!$E$6:$O$6,0))</f>
        <v>#REF!</v>
      </c>
      <c r="K75" s="85" t="e">
        <f>#REF!*INDEX(Costs!$E$7:$O$89,MATCH($C75,Costs!$C$7:$C$89,0),MATCH(K$7,Costs!$E$6:$O$6,0))</f>
        <v>#REF!</v>
      </c>
      <c r="L75" s="85" t="e">
        <f>#REF!*INDEX(Costs!$E$7:$O$89,MATCH($C75,Costs!$C$7:$C$89,0),MATCH(L$7,Costs!$E$6:$O$6,0))</f>
        <v>#REF!</v>
      </c>
      <c r="M75" s="85" t="e">
        <f>#REF!*INDEX(Costs!$E$7:$O$89,MATCH($C75,Costs!$C$7:$C$89,0),MATCH(M$7,Costs!$E$6:$O$6,0))</f>
        <v>#REF!</v>
      </c>
      <c r="N75" s="85" t="e">
        <f>#REF!*INDEX(Costs!$E$7:$O$89,MATCH($C75,Costs!$C$7:$C$89,0),MATCH(N$7,Costs!$E$6:$O$6,0))</f>
        <v>#REF!</v>
      </c>
      <c r="O75" s="85" t="e">
        <f>#REF!*INDEX(Costs!$E$7:$O$89,MATCH($C75,Costs!$C$7:$C$89,0),MATCH(O$7,Costs!$E$6:$O$6,0))</f>
        <v>#REF!</v>
      </c>
      <c r="P75" s="86" t="e">
        <f>E75/$AI$18*10^6</f>
        <v>#REF!</v>
      </c>
      <c r="Q75" s="86" t="e">
        <f t="shared" si="40"/>
        <v>#REF!</v>
      </c>
      <c r="R75" s="86" t="e">
        <f t="shared" si="41"/>
        <v>#REF!</v>
      </c>
      <c r="S75" s="86" t="e">
        <f t="shared" si="42"/>
        <v>#REF!</v>
      </c>
      <c r="T75" s="86" t="e">
        <f t="shared" si="43"/>
        <v>#REF!</v>
      </c>
      <c r="U75" s="86" t="e">
        <f t="shared" si="44"/>
        <v>#REF!</v>
      </c>
      <c r="V75" s="86" t="e">
        <f t="shared" si="45"/>
        <v>#REF!</v>
      </c>
      <c r="W75" s="86" t="e">
        <f t="shared" si="46"/>
        <v>#REF!</v>
      </c>
      <c r="X75" s="86" t="e">
        <f t="shared" si="47"/>
        <v>#REF!</v>
      </c>
      <c r="Y75" s="86" t="e">
        <f t="shared" si="48"/>
        <v>#REF!</v>
      </c>
      <c r="Z75" s="86" t="e">
        <f t="shared" si="49"/>
        <v>#REF!</v>
      </c>
      <c r="AA75" s="87">
        <v>360</v>
      </c>
      <c r="AB75" s="88" t="e">
        <f>AA75*#REF!/$AI$18*10^3</f>
        <v>#REF!</v>
      </c>
      <c r="AC75" s="89">
        <f>INDEX(Efficiencies!$D$8:$M$89,MATCH(C75,Efficiencies!$C$8:$C$89),MATCH(D75,Efficiencies!$D$7:$M$7))</f>
        <v>54.431731999999997</v>
      </c>
      <c r="AD75" s="89">
        <f t="shared" si="38"/>
        <v>0.41273056216921195</v>
      </c>
      <c r="AE75" s="89">
        <f>INDEX(Efficiencies!$P$8:$Y$89,MATCH(C75,Efficiencies!$C$8:$C$89),MATCH(D75,Efficiencies!$P$7:$Y$7))</f>
        <v>45.587228730783998</v>
      </c>
      <c r="AF75" s="89">
        <f t="shared" si="50"/>
        <v>0.345666798583461</v>
      </c>
      <c r="AG75" s="89">
        <v>0</v>
      </c>
      <c r="AI75" s="92"/>
    </row>
    <row r="76" spans="1:35" x14ac:dyDescent="0.2">
      <c r="A76" s="91" t="s">
        <v>1526</v>
      </c>
      <c r="B76" s="349" t="s">
        <v>1527</v>
      </c>
      <c r="C76" s="39" t="s">
        <v>1525</v>
      </c>
      <c r="D76" s="39">
        <v>2005</v>
      </c>
      <c r="E76" s="85" t="e">
        <f>#REF!*INDEX(Costs!$E$7:$O$89,MATCH($C76,Costs!$C$7:$C$89,0),MATCH(E$7,Costs!$E$6:$O$6,0))</f>
        <v>#REF!</v>
      </c>
      <c r="F76" s="85" t="e">
        <f>#REF!*INDEX(Costs!$E$7:$O$89,MATCH($C76,Costs!$C$7:$C$89,0),MATCH(F$7,Costs!$E$6:$O$6,0))</f>
        <v>#REF!</v>
      </c>
      <c r="G76" s="85" t="e">
        <f>#REF!*INDEX(Costs!$E$7:$O$89,MATCH($C76,Costs!$C$7:$C$89,0),MATCH(G$7,Costs!$E$6:$O$6,0))</f>
        <v>#REF!</v>
      </c>
      <c r="H76" s="85" t="e">
        <f>#REF!*INDEX(Costs!$E$7:$O$89,MATCH($C76,Costs!$C$7:$C$89,0),MATCH(H$7,Costs!$E$6:$O$6,0))</f>
        <v>#REF!</v>
      </c>
      <c r="I76" s="85" t="e">
        <f>#REF!*INDEX(Costs!$E$7:$O$89,MATCH($C76,Costs!$C$7:$C$89,0),MATCH(I$7,Costs!$E$6:$O$6,0))</f>
        <v>#REF!</v>
      </c>
      <c r="J76" s="85" t="e">
        <f>#REF!*INDEX(Costs!$E$7:$O$89,MATCH($C76,Costs!$C$7:$C$89,0),MATCH(J$7,Costs!$E$6:$O$6,0))</f>
        <v>#REF!</v>
      </c>
      <c r="K76" s="85" t="e">
        <f>#REF!*INDEX(Costs!$E$7:$O$89,MATCH($C76,Costs!$C$7:$C$89,0),MATCH(K$7,Costs!$E$6:$O$6,0))</f>
        <v>#REF!</v>
      </c>
      <c r="L76" s="85" t="e">
        <f>#REF!*INDEX(Costs!$E$7:$O$89,MATCH($C76,Costs!$C$7:$C$89,0),MATCH(L$7,Costs!$E$6:$O$6,0))</f>
        <v>#REF!</v>
      </c>
      <c r="M76" s="85" t="e">
        <f>#REF!*INDEX(Costs!$E$7:$O$89,MATCH($C76,Costs!$C$7:$C$89,0),MATCH(M$7,Costs!$E$6:$O$6,0))</f>
        <v>#REF!</v>
      </c>
      <c r="N76" s="85" t="e">
        <f>#REF!*INDEX(Costs!$E$7:$O$89,MATCH($C76,Costs!$C$7:$C$89,0),MATCH(N$7,Costs!$E$6:$O$6,0))</f>
        <v>#REF!</v>
      </c>
      <c r="O76" s="85" t="e">
        <f>#REF!*INDEX(Costs!$E$7:$O$89,MATCH($C76,Costs!$C$7:$C$89,0),MATCH(O$7,Costs!$E$6:$O$6,0))</f>
        <v>#REF!</v>
      </c>
      <c r="P76" s="86" t="e">
        <f t="shared" ref="P76:P85" si="51">E76/$AI$18*10^6</f>
        <v>#REF!</v>
      </c>
      <c r="Q76" s="86" t="e">
        <f t="shared" si="40"/>
        <v>#REF!</v>
      </c>
      <c r="R76" s="86" t="e">
        <f t="shared" si="41"/>
        <v>#REF!</v>
      </c>
      <c r="S76" s="86" t="e">
        <f t="shared" si="42"/>
        <v>#REF!</v>
      </c>
      <c r="T76" s="86" t="e">
        <f t="shared" si="43"/>
        <v>#REF!</v>
      </c>
      <c r="U76" s="86" t="e">
        <f t="shared" si="44"/>
        <v>#REF!</v>
      </c>
      <c r="V76" s="86" t="e">
        <f t="shared" si="45"/>
        <v>#REF!</v>
      </c>
      <c r="W76" s="86" t="e">
        <f t="shared" si="46"/>
        <v>#REF!</v>
      </c>
      <c r="X76" s="86" t="e">
        <f t="shared" si="47"/>
        <v>#REF!</v>
      </c>
      <c r="Y76" s="86" t="e">
        <f t="shared" si="48"/>
        <v>#REF!</v>
      </c>
      <c r="Z76" s="86" t="e">
        <f t="shared" si="49"/>
        <v>#REF!</v>
      </c>
      <c r="AA76" s="87">
        <v>360</v>
      </c>
      <c r="AB76" s="88" t="e">
        <f>AA76*#REF!/$AI$18*10^3</f>
        <v>#REF!</v>
      </c>
      <c r="AC76" s="89">
        <f>INDEX(Efficiencies!$D$8:$M$89,MATCH(C76,Efficiencies!$C$8:$C$89),MATCH(D76,Efficiencies!$D$7:$M$7))</f>
        <v>33.036697387695298</v>
      </c>
      <c r="AD76" s="89">
        <f t="shared" si="38"/>
        <v>0.2505019440689048</v>
      </c>
      <c r="AE76" s="89">
        <f>INDEX(Efficiencies!$P$8:$Y$89,MATCH(C76,Efficiencies!$C$8:$C$89),MATCH(D76,Efficiencies!$P$7:$Y$7))</f>
        <v>26.842716363046723</v>
      </c>
      <c r="AF76" s="89">
        <f t="shared" si="50"/>
        <v>0.20353586056510159</v>
      </c>
      <c r="AG76" s="89">
        <v>0</v>
      </c>
      <c r="AI76" s="92"/>
    </row>
    <row r="77" spans="1:35" x14ac:dyDescent="0.2">
      <c r="A77" s="91" t="s">
        <v>381</v>
      </c>
      <c r="B77" s="349" t="s">
        <v>1528</v>
      </c>
      <c r="C77" s="39" t="s">
        <v>1525</v>
      </c>
      <c r="D77" s="39">
        <v>2010</v>
      </c>
      <c r="E77" s="85" t="e">
        <f>#REF!*INDEX(Costs!$E$7:$O$89,MATCH($C77,Costs!$C$7:$C$89,0),MATCH(E$7,Costs!$E$6:$O$6,0))</f>
        <v>#REF!</v>
      </c>
      <c r="F77" s="85" t="e">
        <f>#REF!*INDEX(Costs!$E$7:$O$89,MATCH($C77,Costs!$C$7:$C$89,0),MATCH(F$7,Costs!$E$6:$O$6,0))</f>
        <v>#REF!</v>
      </c>
      <c r="G77" s="85" t="e">
        <f>#REF!*INDEX(Costs!$E$7:$O$89,MATCH($C77,Costs!$C$7:$C$89,0),MATCH(G$7,Costs!$E$6:$O$6,0))</f>
        <v>#REF!</v>
      </c>
      <c r="H77" s="85" t="e">
        <f>#REF!*INDEX(Costs!$E$7:$O$89,MATCH($C77,Costs!$C$7:$C$89,0),MATCH(H$7,Costs!$E$6:$O$6,0))</f>
        <v>#REF!</v>
      </c>
      <c r="I77" s="85" t="e">
        <f>#REF!*INDEX(Costs!$E$7:$O$89,MATCH($C77,Costs!$C$7:$C$89,0),MATCH(I$7,Costs!$E$6:$O$6,0))</f>
        <v>#REF!</v>
      </c>
      <c r="J77" s="85" t="e">
        <f>#REF!*INDEX(Costs!$E$7:$O$89,MATCH($C77,Costs!$C$7:$C$89,0),MATCH(J$7,Costs!$E$6:$O$6,0))</f>
        <v>#REF!</v>
      </c>
      <c r="K77" s="85" t="e">
        <f>#REF!*INDEX(Costs!$E$7:$O$89,MATCH($C77,Costs!$C$7:$C$89,0),MATCH(K$7,Costs!$E$6:$O$6,0))</f>
        <v>#REF!</v>
      </c>
      <c r="L77" s="85" t="e">
        <f>#REF!*INDEX(Costs!$E$7:$O$89,MATCH($C77,Costs!$C$7:$C$89,0),MATCH(L$7,Costs!$E$6:$O$6,0))</f>
        <v>#REF!</v>
      </c>
      <c r="M77" s="85" t="e">
        <f>#REF!*INDEX(Costs!$E$7:$O$89,MATCH($C77,Costs!$C$7:$C$89,0),MATCH(M$7,Costs!$E$6:$O$6,0))</f>
        <v>#REF!</v>
      </c>
      <c r="N77" s="85" t="e">
        <f>#REF!*INDEX(Costs!$E$7:$O$89,MATCH($C77,Costs!$C$7:$C$89,0),MATCH(N$7,Costs!$E$6:$O$6,0))</f>
        <v>#REF!</v>
      </c>
      <c r="O77" s="85" t="e">
        <f>#REF!*INDEX(Costs!$E$7:$O$89,MATCH($C77,Costs!$C$7:$C$89,0),MATCH(O$7,Costs!$E$6:$O$6,0))</f>
        <v>#REF!</v>
      </c>
      <c r="P77" s="86" t="e">
        <f t="shared" si="51"/>
        <v>#REF!</v>
      </c>
      <c r="Q77" s="86" t="e">
        <f t="shared" si="40"/>
        <v>#REF!</v>
      </c>
      <c r="R77" s="86" t="e">
        <f t="shared" si="41"/>
        <v>#REF!</v>
      </c>
      <c r="S77" s="86" t="e">
        <f t="shared" si="42"/>
        <v>#REF!</v>
      </c>
      <c r="T77" s="86" t="e">
        <f t="shared" si="43"/>
        <v>#REF!</v>
      </c>
      <c r="U77" s="86" t="e">
        <f t="shared" si="44"/>
        <v>#REF!</v>
      </c>
      <c r="V77" s="86" t="e">
        <f t="shared" si="45"/>
        <v>#REF!</v>
      </c>
      <c r="W77" s="86" t="e">
        <f t="shared" si="46"/>
        <v>#REF!</v>
      </c>
      <c r="X77" s="86" t="e">
        <f t="shared" si="47"/>
        <v>#REF!</v>
      </c>
      <c r="Y77" s="86" t="e">
        <f t="shared" si="48"/>
        <v>#REF!</v>
      </c>
      <c r="Z77" s="86" t="e">
        <f t="shared" si="49"/>
        <v>#REF!</v>
      </c>
      <c r="AA77" s="87">
        <v>360</v>
      </c>
      <c r="AB77" s="88" t="e">
        <f>AA77*#REF!/$AI$18*10^3</f>
        <v>#REF!</v>
      </c>
      <c r="AC77" s="89">
        <f>INDEX(Efficiencies!$D$8:$M$89,MATCH(C77,Efficiencies!$C$8:$C$89),MATCH(D77,Efficiencies!$D$7:$M$7))</f>
        <v>32.450000000000003</v>
      </c>
      <c r="AD77" s="89">
        <f t="shared" si="38"/>
        <v>0.24605329006232851</v>
      </c>
      <c r="AE77" s="89">
        <f>INDEX(Efficiencies!$P$8:$Y$89,MATCH(C77,Efficiencies!$C$8:$C$89),MATCH(D77,Efficiencies!$P$7:$Y$7))</f>
        <v>26.528264400000001</v>
      </c>
      <c r="AF77" s="89">
        <f t="shared" si="50"/>
        <v>0.20115151726543429</v>
      </c>
      <c r="AG77" s="89">
        <v>0</v>
      </c>
      <c r="AI77" s="92"/>
    </row>
    <row r="78" spans="1:35" x14ac:dyDescent="0.2">
      <c r="A78" s="91" t="s">
        <v>1529</v>
      </c>
      <c r="B78" s="349" t="s">
        <v>1530</v>
      </c>
      <c r="C78" s="39" t="s">
        <v>1525</v>
      </c>
      <c r="D78" s="39">
        <v>2015</v>
      </c>
      <c r="E78" s="85" t="e">
        <f>#REF!*INDEX(Costs!$E$7:$O$89,MATCH($C78,Costs!$C$7:$C$89,0),MATCH(E$7,Costs!$E$6:$O$6,0))</f>
        <v>#REF!</v>
      </c>
      <c r="F78" s="85" t="e">
        <f>#REF!*INDEX(Costs!$E$7:$O$89,MATCH($C78,Costs!$C$7:$C$89,0),MATCH(F$7,Costs!$E$6:$O$6,0))</f>
        <v>#REF!</v>
      </c>
      <c r="G78" s="85" t="e">
        <f>#REF!*INDEX(Costs!$E$7:$O$89,MATCH($C78,Costs!$C$7:$C$89,0),MATCH(G$7,Costs!$E$6:$O$6,0))</f>
        <v>#REF!</v>
      </c>
      <c r="H78" s="85" t="e">
        <f>#REF!*INDEX(Costs!$E$7:$O$89,MATCH($C78,Costs!$C$7:$C$89,0),MATCH(H$7,Costs!$E$6:$O$6,0))</f>
        <v>#REF!</v>
      </c>
      <c r="I78" s="85" t="e">
        <f>#REF!*INDEX(Costs!$E$7:$O$89,MATCH($C78,Costs!$C$7:$C$89,0),MATCH(I$7,Costs!$E$6:$O$6,0))</f>
        <v>#REF!</v>
      </c>
      <c r="J78" s="85" t="e">
        <f>#REF!*INDEX(Costs!$E$7:$O$89,MATCH($C78,Costs!$C$7:$C$89,0),MATCH(J$7,Costs!$E$6:$O$6,0))</f>
        <v>#REF!</v>
      </c>
      <c r="K78" s="85" t="e">
        <f>#REF!*INDEX(Costs!$E$7:$O$89,MATCH($C78,Costs!$C$7:$C$89,0),MATCH(K$7,Costs!$E$6:$O$6,0))</f>
        <v>#REF!</v>
      </c>
      <c r="L78" s="85" t="e">
        <f>#REF!*INDEX(Costs!$E$7:$O$89,MATCH($C78,Costs!$C$7:$C$89,0),MATCH(L$7,Costs!$E$6:$O$6,0))</f>
        <v>#REF!</v>
      </c>
      <c r="M78" s="85" t="e">
        <f>#REF!*INDEX(Costs!$E$7:$O$89,MATCH($C78,Costs!$C$7:$C$89,0),MATCH(M$7,Costs!$E$6:$O$6,0))</f>
        <v>#REF!</v>
      </c>
      <c r="N78" s="85" t="e">
        <f>#REF!*INDEX(Costs!$E$7:$O$89,MATCH($C78,Costs!$C$7:$C$89,0),MATCH(N$7,Costs!$E$6:$O$6,0))</f>
        <v>#REF!</v>
      </c>
      <c r="O78" s="85" t="e">
        <f>#REF!*INDEX(Costs!$E$7:$O$89,MATCH($C78,Costs!$C$7:$C$89,0),MATCH(O$7,Costs!$E$6:$O$6,0))</f>
        <v>#REF!</v>
      </c>
      <c r="P78" s="86" t="e">
        <f t="shared" si="51"/>
        <v>#REF!</v>
      </c>
      <c r="Q78" s="86" t="e">
        <f t="shared" si="40"/>
        <v>#REF!</v>
      </c>
      <c r="R78" s="86" t="e">
        <f t="shared" si="41"/>
        <v>#REF!</v>
      </c>
      <c r="S78" s="86" t="e">
        <f t="shared" si="42"/>
        <v>#REF!</v>
      </c>
      <c r="T78" s="86" t="e">
        <f t="shared" si="43"/>
        <v>#REF!</v>
      </c>
      <c r="U78" s="86" t="e">
        <f t="shared" si="44"/>
        <v>#REF!</v>
      </c>
      <c r="V78" s="86" t="e">
        <f t="shared" si="45"/>
        <v>#REF!</v>
      </c>
      <c r="W78" s="86" t="e">
        <f t="shared" si="46"/>
        <v>#REF!</v>
      </c>
      <c r="X78" s="86" t="e">
        <f t="shared" si="47"/>
        <v>#REF!</v>
      </c>
      <c r="Y78" s="86" t="e">
        <f t="shared" si="48"/>
        <v>#REF!</v>
      </c>
      <c r="Z78" s="86" t="e">
        <f t="shared" si="49"/>
        <v>#REF!</v>
      </c>
      <c r="AA78" s="87">
        <v>360</v>
      </c>
      <c r="AB78" s="88" t="e">
        <f>AA78*#REF!/$AI$18*10^3</f>
        <v>#REF!</v>
      </c>
      <c r="AC78" s="89">
        <f>INDEX(Efficiencies!$D$8:$M$89,MATCH(C78,Efficiencies!$C$8:$C$89),MATCH(D78,Efficiencies!$D$7:$M$7))</f>
        <v>36.667586999999997</v>
      </c>
      <c r="AD78" s="89">
        <f t="shared" si="38"/>
        <v>0.27803329491515144</v>
      </c>
      <c r="AE78" s="89">
        <f>INDEX(Efficiencies!$P$8:$Y$89,MATCH(C78,Efficiencies!$C$8:$C$89),MATCH(D78,Efficiencies!$P$7:$Y$7))</f>
        <v>30.159530318544</v>
      </c>
      <c r="AF78" s="89">
        <f t="shared" si="50"/>
        <v>0.22868572146725108</v>
      </c>
      <c r="AG78" s="89">
        <v>0</v>
      </c>
      <c r="AI78" s="92"/>
    </row>
    <row r="79" spans="1:35" x14ac:dyDescent="0.2">
      <c r="A79" s="91" t="s">
        <v>1531</v>
      </c>
      <c r="B79" s="349" t="s">
        <v>1532</v>
      </c>
      <c r="C79" s="39" t="s">
        <v>1525</v>
      </c>
      <c r="D79" s="39">
        <v>2020</v>
      </c>
      <c r="E79" s="85" t="e">
        <f>#REF!*INDEX(Costs!$E$7:$O$89,MATCH($C79,Costs!$C$7:$C$89,0),MATCH(E$7,Costs!$E$6:$O$6,0))</f>
        <v>#REF!</v>
      </c>
      <c r="F79" s="85" t="e">
        <f>#REF!*INDEX(Costs!$E$7:$O$89,MATCH($C79,Costs!$C$7:$C$89,0),MATCH(F$7,Costs!$E$6:$O$6,0))</f>
        <v>#REF!</v>
      </c>
      <c r="G79" s="85" t="e">
        <f>#REF!*INDEX(Costs!$E$7:$O$89,MATCH($C79,Costs!$C$7:$C$89,0),MATCH(G$7,Costs!$E$6:$O$6,0))</f>
        <v>#REF!</v>
      </c>
      <c r="H79" s="85" t="e">
        <f>#REF!*INDEX(Costs!$E$7:$O$89,MATCH($C79,Costs!$C$7:$C$89,0),MATCH(H$7,Costs!$E$6:$O$6,0))</f>
        <v>#REF!</v>
      </c>
      <c r="I79" s="85" t="e">
        <f>#REF!*INDEX(Costs!$E$7:$O$89,MATCH($C79,Costs!$C$7:$C$89,0),MATCH(I$7,Costs!$E$6:$O$6,0))</f>
        <v>#REF!</v>
      </c>
      <c r="J79" s="85" t="e">
        <f>#REF!*INDEX(Costs!$E$7:$O$89,MATCH($C79,Costs!$C$7:$C$89,0),MATCH(J$7,Costs!$E$6:$O$6,0))</f>
        <v>#REF!</v>
      </c>
      <c r="K79" s="85" t="e">
        <f>#REF!*INDEX(Costs!$E$7:$O$89,MATCH($C79,Costs!$C$7:$C$89,0),MATCH(K$7,Costs!$E$6:$O$6,0))</f>
        <v>#REF!</v>
      </c>
      <c r="L79" s="85" t="e">
        <f>#REF!*INDEX(Costs!$E$7:$O$89,MATCH($C79,Costs!$C$7:$C$89,0),MATCH(L$7,Costs!$E$6:$O$6,0))</f>
        <v>#REF!</v>
      </c>
      <c r="M79" s="85" t="e">
        <f>#REF!*INDEX(Costs!$E$7:$O$89,MATCH($C79,Costs!$C$7:$C$89,0),MATCH(M$7,Costs!$E$6:$O$6,0))</f>
        <v>#REF!</v>
      </c>
      <c r="N79" s="85" t="e">
        <f>#REF!*INDEX(Costs!$E$7:$O$89,MATCH($C79,Costs!$C$7:$C$89,0),MATCH(N$7,Costs!$E$6:$O$6,0))</f>
        <v>#REF!</v>
      </c>
      <c r="O79" s="85" t="e">
        <f>#REF!*INDEX(Costs!$E$7:$O$89,MATCH($C79,Costs!$C$7:$C$89,0),MATCH(O$7,Costs!$E$6:$O$6,0))</f>
        <v>#REF!</v>
      </c>
      <c r="P79" s="86" t="e">
        <f t="shared" si="51"/>
        <v>#REF!</v>
      </c>
      <c r="Q79" s="86" t="e">
        <f t="shared" si="40"/>
        <v>#REF!</v>
      </c>
      <c r="R79" s="86" t="e">
        <f t="shared" si="41"/>
        <v>#REF!</v>
      </c>
      <c r="S79" s="86" t="e">
        <f t="shared" si="42"/>
        <v>#REF!</v>
      </c>
      <c r="T79" s="86" t="e">
        <f t="shared" si="43"/>
        <v>#REF!</v>
      </c>
      <c r="U79" s="86" t="e">
        <f t="shared" si="44"/>
        <v>#REF!</v>
      </c>
      <c r="V79" s="86" t="e">
        <f t="shared" si="45"/>
        <v>#REF!</v>
      </c>
      <c r="W79" s="86" t="e">
        <f t="shared" si="46"/>
        <v>#REF!</v>
      </c>
      <c r="X79" s="86" t="e">
        <f t="shared" si="47"/>
        <v>#REF!</v>
      </c>
      <c r="Y79" s="86" t="e">
        <f t="shared" si="48"/>
        <v>#REF!</v>
      </c>
      <c r="Z79" s="86" t="e">
        <f t="shared" si="49"/>
        <v>#REF!</v>
      </c>
      <c r="AA79" s="87">
        <v>360</v>
      </c>
      <c r="AB79" s="88" t="e">
        <f>AA79*#REF!/$AI$18*10^3</f>
        <v>#REF!</v>
      </c>
      <c r="AC79" s="89">
        <f>INDEX(Efficiencies!$D$8:$M$89,MATCH(C79,Efficiencies!$C$8:$C$89),MATCH(D79,Efficiencies!$D$7:$M$7))</f>
        <v>43.854443000000003</v>
      </c>
      <c r="AD79" s="89">
        <f t="shared" si="38"/>
        <v>0.33252788856705245</v>
      </c>
      <c r="AE79" s="89">
        <f>INDEX(Efficiencies!$P$8:$Y$89,MATCH(C79,Efficiencies!$C$8:$C$89),MATCH(D79,Efficiencies!$P$7:$Y$7))</f>
        <v>36.290077835816007</v>
      </c>
      <c r="AF79" s="89">
        <f t="shared" si="50"/>
        <v>0.27517081812389876</v>
      </c>
      <c r="AG79" s="89">
        <v>0</v>
      </c>
      <c r="AI79" s="92"/>
    </row>
    <row r="80" spans="1:35" x14ac:dyDescent="0.2">
      <c r="A80" s="91" t="s">
        <v>1533</v>
      </c>
      <c r="B80" s="349" t="s">
        <v>1534</v>
      </c>
      <c r="C80" s="39" t="s">
        <v>1525</v>
      </c>
      <c r="D80" s="39">
        <v>2025</v>
      </c>
      <c r="E80" s="85" t="e">
        <f>#REF!*INDEX(Costs!$E$7:$O$89,MATCH($C80,Costs!$C$7:$C$89,0),MATCH(E$7,Costs!$E$6:$O$6,0))</f>
        <v>#REF!</v>
      </c>
      <c r="F80" s="85" t="e">
        <f>#REF!*INDEX(Costs!$E$7:$O$89,MATCH($C80,Costs!$C$7:$C$89,0),MATCH(F$7,Costs!$E$6:$O$6,0))</f>
        <v>#REF!</v>
      </c>
      <c r="G80" s="85" t="e">
        <f>#REF!*INDEX(Costs!$E$7:$O$89,MATCH($C80,Costs!$C$7:$C$89,0),MATCH(G$7,Costs!$E$6:$O$6,0))</f>
        <v>#REF!</v>
      </c>
      <c r="H80" s="85" t="e">
        <f>#REF!*INDEX(Costs!$E$7:$O$89,MATCH($C80,Costs!$C$7:$C$89,0),MATCH(H$7,Costs!$E$6:$O$6,0))</f>
        <v>#REF!</v>
      </c>
      <c r="I80" s="85" t="e">
        <f>#REF!*INDEX(Costs!$E$7:$O$89,MATCH($C80,Costs!$C$7:$C$89,0),MATCH(I$7,Costs!$E$6:$O$6,0))</f>
        <v>#REF!</v>
      </c>
      <c r="J80" s="85" t="e">
        <f>#REF!*INDEX(Costs!$E$7:$O$89,MATCH($C80,Costs!$C$7:$C$89,0),MATCH(J$7,Costs!$E$6:$O$6,0))</f>
        <v>#REF!</v>
      </c>
      <c r="K80" s="85" t="e">
        <f>#REF!*INDEX(Costs!$E$7:$O$89,MATCH($C80,Costs!$C$7:$C$89,0),MATCH(K$7,Costs!$E$6:$O$6,0))</f>
        <v>#REF!</v>
      </c>
      <c r="L80" s="85" t="e">
        <f>#REF!*INDEX(Costs!$E$7:$O$89,MATCH($C80,Costs!$C$7:$C$89,0),MATCH(L$7,Costs!$E$6:$O$6,0))</f>
        <v>#REF!</v>
      </c>
      <c r="M80" s="85" t="e">
        <f>#REF!*INDEX(Costs!$E$7:$O$89,MATCH($C80,Costs!$C$7:$C$89,0),MATCH(M$7,Costs!$E$6:$O$6,0))</f>
        <v>#REF!</v>
      </c>
      <c r="N80" s="85" t="e">
        <f>#REF!*INDEX(Costs!$E$7:$O$89,MATCH($C80,Costs!$C$7:$C$89,0),MATCH(N$7,Costs!$E$6:$O$6,0))</f>
        <v>#REF!</v>
      </c>
      <c r="O80" s="85" t="e">
        <f>#REF!*INDEX(Costs!$E$7:$O$89,MATCH($C80,Costs!$C$7:$C$89,0),MATCH(O$7,Costs!$E$6:$O$6,0))</f>
        <v>#REF!</v>
      </c>
      <c r="P80" s="86" t="e">
        <f t="shared" si="51"/>
        <v>#REF!</v>
      </c>
      <c r="Q80" s="86" t="e">
        <f t="shared" si="40"/>
        <v>#REF!</v>
      </c>
      <c r="R80" s="86" t="e">
        <f t="shared" si="41"/>
        <v>#REF!</v>
      </c>
      <c r="S80" s="86" t="e">
        <f t="shared" si="42"/>
        <v>#REF!</v>
      </c>
      <c r="T80" s="86" t="e">
        <f t="shared" si="43"/>
        <v>#REF!</v>
      </c>
      <c r="U80" s="86" t="e">
        <f t="shared" si="44"/>
        <v>#REF!</v>
      </c>
      <c r="V80" s="86" t="e">
        <f t="shared" si="45"/>
        <v>#REF!</v>
      </c>
      <c r="W80" s="86" t="e">
        <f t="shared" si="46"/>
        <v>#REF!</v>
      </c>
      <c r="X80" s="86" t="e">
        <f t="shared" si="47"/>
        <v>#REF!</v>
      </c>
      <c r="Y80" s="86" t="e">
        <f t="shared" si="48"/>
        <v>#REF!</v>
      </c>
      <c r="Z80" s="86" t="e">
        <f t="shared" si="49"/>
        <v>#REF!</v>
      </c>
      <c r="AA80" s="87">
        <v>360</v>
      </c>
      <c r="AB80" s="88" t="e">
        <f>AA80*#REF!/$AI$18*10^3</f>
        <v>#REF!</v>
      </c>
      <c r="AC80" s="89">
        <f>INDEX(Efficiencies!$D$8:$M$89,MATCH(C80,Efficiencies!$C$8:$C$89),MATCH(D80,Efficiencies!$D$7:$M$7))</f>
        <v>54.718223999999999</v>
      </c>
      <c r="AD80" s="89">
        <f t="shared" si="38"/>
        <v>0.41490289804522229</v>
      </c>
      <c r="AE80" s="89">
        <f>INDEX(Efficiencies!$P$8:$Y$89,MATCH(C80,Efficiencies!$C$8:$C$89),MATCH(D80,Efficiencies!$P$7:$Y$7))</f>
        <v>45.553578098688</v>
      </c>
      <c r="AF80" s="89">
        <f t="shared" si="50"/>
        <v>0.34541164145742415</v>
      </c>
      <c r="AG80" s="89">
        <v>0</v>
      </c>
    </row>
    <row r="81" spans="1:33" x14ac:dyDescent="0.2">
      <c r="A81" s="91" t="s">
        <v>1535</v>
      </c>
      <c r="B81" s="349" t="s">
        <v>1536</v>
      </c>
      <c r="C81" s="39" t="s">
        <v>1525</v>
      </c>
      <c r="D81" s="39">
        <v>2030</v>
      </c>
      <c r="E81" s="85" t="e">
        <f>#REF!*INDEX(Costs!$E$7:$O$89,MATCH($C81,Costs!$C$7:$C$89,0),MATCH(E$7,Costs!$E$6:$O$6,0))</f>
        <v>#REF!</v>
      </c>
      <c r="F81" s="85" t="e">
        <f>#REF!*INDEX(Costs!$E$7:$O$89,MATCH($C81,Costs!$C$7:$C$89,0),MATCH(F$7,Costs!$E$6:$O$6,0))</f>
        <v>#REF!</v>
      </c>
      <c r="G81" s="85" t="e">
        <f>#REF!*INDEX(Costs!$E$7:$O$89,MATCH($C81,Costs!$C$7:$C$89,0),MATCH(G$7,Costs!$E$6:$O$6,0))</f>
        <v>#REF!</v>
      </c>
      <c r="H81" s="85" t="e">
        <f>#REF!*INDEX(Costs!$E$7:$O$89,MATCH($C81,Costs!$C$7:$C$89,0),MATCH(H$7,Costs!$E$6:$O$6,0))</f>
        <v>#REF!</v>
      </c>
      <c r="I81" s="85" t="e">
        <f>#REF!*INDEX(Costs!$E$7:$O$89,MATCH($C81,Costs!$C$7:$C$89,0),MATCH(I$7,Costs!$E$6:$O$6,0))</f>
        <v>#REF!</v>
      </c>
      <c r="J81" s="85" t="e">
        <f>#REF!*INDEX(Costs!$E$7:$O$89,MATCH($C81,Costs!$C$7:$C$89,0),MATCH(J$7,Costs!$E$6:$O$6,0))</f>
        <v>#REF!</v>
      </c>
      <c r="K81" s="85" t="e">
        <f>#REF!*INDEX(Costs!$E$7:$O$89,MATCH($C81,Costs!$C$7:$C$89,0),MATCH(K$7,Costs!$E$6:$O$6,0))</f>
        <v>#REF!</v>
      </c>
      <c r="L81" s="85" t="e">
        <f>#REF!*INDEX(Costs!$E$7:$O$89,MATCH($C81,Costs!$C$7:$C$89,0),MATCH(L$7,Costs!$E$6:$O$6,0))</f>
        <v>#REF!</v>
      </c>
      <c r="M81" s="85" t="e">
        <f>#REF!*INDEX(Costs!$E$7:$O$89,MATCH($C81,Costs!$C$7:$C$89,0),MATCH(M$7,Costs!$E$6:$O$6,0))</f>
        <v>#REF!</v>
      </c>
      <c r="N81" s="85" t="e">
        <f>#REF!*INDEX(Costs!$E$7:$O$89,MATCH($C81,Costs!$C$7:$C$89,0),MATCH(N$7,Costs!$E$6:$O$6,0))</f>
        <v>#REF!</v>
      </c>
      <c r="O81" s="85" t="e">
        <f>#REF!*INDEX(Costs!$E$7:$O$89,MATCH($C81,Costs!$C$7:$C$89,0),MATCH(O$7,Costs!$E$6:$O$6,0))</f>
        <v>#REF!</v>
      </c>
      <c r="P81" s="86" t="e">
        <f t="shared" si="51"/>
        <v>#REF!</v>
      </c>
      <c r="Q81" s="86" t="e">
        <f t="shared" si="40"/>
        <v>#REF!</v>
      </c>
      <c r="R81" s="86" t="e">
        <f t="shared" si="41"/>
        <v>#REF!</v>
      </c>
      <c r="S81" s="86" t="e">
        <f t="shared" si="42"/>
        <v>#REF!</v>
      </c>
      <c r="T81" s="86" t="e">
        <f t="shared" si="43"/>
        <v>#REF!</v>
      </c>
      <c r="U81" s="86" t="e">
        <f t="shared" si="44"/>
        <v>#REF!</v>
      </c>
      <c r="V81" s="86" t="e">
        <f t="shared" si="45"/>
        <v>#REF!</v>
      </c>
      <c r="W81" s="86" t="e">
        <f t="shared" si="46"/>
        <v>#REF!</v>
      </c>
      <c r="X81" s="86" t="e">
        <f t="shared" si="47"/>
        <v>#REF!</v>
      </c>
      <c r="Y81" s="86" t="e">
        <f t="shared" si="48"/>
        <v>#REF!</v>
      </c>
      <c r="Z81" s="86" t="e">
        <f t="shared" si="49"/>
        <v>#REF!</v>
      </c>
      <c r="AA81" s="87">
        <v>360</v>
      </c>
      <c r="AB81" s="88" t="e">
        <f>AA81*#REF!/$AI$18*10^3</f>
        <v>#REF!</v>
      </c>
      <c r="AC81" s="89">
        <f>INDEX(Efficiencies!$D$8:$M$89,MATCH(C81,Efficiencies!$C$8:$C$89),MATCH(D81,Efficiencies!$D$7:$M$7))</f>
        <v>54.684269</v>
      </c>
      <c r="AD81" s="89">
        <f t="shared" si="38"/>
        <v>0.4146454330386255</v>
      </c>
      <c r="AE81" s="89">
        <f>INDEX(Efficiencies!$P$8:$Y$89,MATCH(C81,Efficiencies!$C$8:$C$89),MATCH(D81,Efficiencies!$P$7:$Y$7))</f>
        <v>45.798731498728003</v>
      </c>
      <c r="AF81" s="89">
        <f t="shared" si="50"/>
        <v>0.34727052591504537</v>
      </c>
      <c r="AG81" s="89">
        <v>0</v>
      </c>
    </row>
    <row r="82" spans="1:33" x14ac:dyDescent="0.2">
      <c r="A82" s="91" t="s">
        <v>1537</v>
      </c>
      <c r="B82" s="349" t="s">
        <v>1538</v>
      </c>
      <c r="C82" s="39" t="s">
        <v>1525</v>
      </c>
      <c r="D82" s="39">
        <v>2035</v>
      </c>
      <c r="E82" s="85" t="e">
        <f>#REF!*INDEX(Costs!$E$7:$O$89,MATCH($C82,Costs!$C$7:$C$89,0),MATCH(E$7,Costs!$E$6:$O$6,0))</f>
        <v>#REF!</v>
      </c>
      <c r="F82" s="85" t="e">
        <f>#REF!*INDEX(Costs!$E$7:$O$89,MATCH($C82,Costs!$C$7:$C$89,0),MATCH(F$7,Costs!$E$6:$O$6,0))</f>
        <v>#REF!</v>
      </c>
      <c r="G82" s="85" t="e">
        <f>#REF!*INDEX(Costs!$E$7:$O$89,MATCH($C82,Costs!$C$7:$C$89,0),MATCH(G$7,Costs!$E$6:$O$6,0))</f>
        <v>#REF!</v>
      </c>
      <c r="H82" s="85" t="e">
        <f>#REF!*INDEX(Costs!$E$7:$O$89,MATCH($C82,Costs!$C$7:$C$89,0),MATCH(H$7,Costs!$E$6:$O$6,0))</f>
        <v>#REF!</v>
      </c>
      <c r="I82" s="85" t="e">
        <f>#REF!*INDEX(Costs!$E$7:$O$89,MATCH($C82,Costs!$C$7:$C$89,0),MATCH(I$7,Costs!$E$6:$O$6,0))</f>
        <v>#REF!</v>
      </c>
      <c r="J82" s="85" t="e">
        <f>#REF!*INDEX(Costs!$E$7:$O$89,MATCH($C82,Costs!$C$7:$C$89,0),MATCH(J$7,Costs!$E$6:$O$6,0))</f>
        <v>#REF!</v>
      </c>
      <c r="K82" s="85" t="e">
        <f>#REF!*INDEX(Costs!$E$7:$O$89,MATCH($C82,Costs!$C$7:$C$89,0),MATCH(K$7,Costs!$E$6:$O$6,0))</f>
        <v>#REF!</v>
      </c>
      <c r="L82" s="85" t="e">
        <f>#REF!*INDEX(Costs!$E$7:$O$89,MATCH($C82,Costs!$C$7:$C$89,0),MATCH(L$7,Costs!$E$6:$O$6,0))</f>
        <v>#REF!</v>
      </c>
      <c r="M82" s="85" t="e">
        <f>#REF!*INDEX(Costs!$E$7:$O$89,MATCH($C82,Costs!$C$7:$C$89,0),MATCH(M$7,Costs!$E$6:$O$6,0))</f>
        <v>#REF!</v>
      </c>
      <c r="N82" s="85" t="e">
        <f>#REF!*INDEX(Costs!$E$7:$O$89,MATCH($C82,Costs!$C$7:$C$89,0),MATCH(N$7,Costs!$E$6:$O$6,0))</f>
        <v>#REF!</v>
      </c>
      <c r="O82" s="85" t="e">
        <f>#REF!*INDEX(Costs!$E$7:$O$89,MATCH($C82,Costs!$C$7:$C$89,0),MATCH(O$7,Costs!$E$6:$O$6,0))</f>
        <v>#REF!</v>
      </c>
      <c r="P82" s="86" t="e">
        <f t="shared" si="51"/>
        <v>#REF!</v>
      </c>
      <c r="Q82" s="86" t="e">
        <f t="shared" si="40"/>
        <v>#REF!</v>
      </c>
      <c r="R82" s="86" t="e">
        <f t="shared" si="41"/>
        <v>#REF!</v>
      </c>
      <c r="S82" s="86" t="e">
        <f t="shared" si="42"/>
        <v>#REF!</v>
      </c>
      <c r="T82" s="86" t="e">
        <f t="shared" si="43"/>
        <v>#REF!</v>
      </c>
      <c r="U82" s="86" t="e">
        <f t="shared" si="44"/>
        <v>#REF!</v>
      </c>
      <c r="V82" s="86" t="e">
        <f t="shared" si="45"/>
        <v>#REF!</v>
      </c>
      <c r="W82" s="86" t="e">
        <f t="shared" si="46"/>
        <v>#REF!</v>
      </c>
      <c r="X82" s="86" t="e">
        <f t="shared" si="47"/>
        <v>#REF!</v>
      </c>
      <c r="Y82" s="86" t="e">
        <f t="shared" si="48"/>
        <v>#REF!</v>
      </c>
      <c r="Z82" s="86" t="e">
        <f t="shared" si="49"/>
        <v>#REF!</v>
      </c>
      <c r="AA82" s="87">
        <v>360</v>
      </c>
      <c r="AB82" s="88" t="e">
        <f>AA82*#REF!/$AI$18*10^3</f>
        <v>#REF!</v>
      </c>
      <c r="AC82" s="89">
        <f>INDEX(Efficiencies!$D$8:$M$89,MATCH(C82,Efficiencies!$C$8:$C$89),MATCH(D82,Efficiencies!$D$7:$M$7))</f>
        <v>54.561573000000003</v>
      </c>
      <c r="AD82" s="89">
        <f t="shared" si="38"/>
        <v>0.41371508621343334</v>
      </c>
      <c r="AE82" s="89">
        <f>INDEX(Efficiencies!$P$8:$Y$89,MATCH(C82,Efficiencies!$C$8:$C$89),MATCH(D82,Efficiencies!$P$7:$Y$7))</f>
        <v>45.695972126376006</v>
      </c>
      <c r="AF82" s="89">
        <f t="shared" si="50"/>
        <v>0.34649134928478498</v>
      </c>
      <c r="AG82" s="89">
        <v>0</v>
      </c>
    </row>
    <row r="83" spans="1:33" x14ac:dyDescent="0.2">
      <c r="A83" s="91" t="s">
        <v>1539</v>
      </c>
      <c r="B83" s="349" t="s">
        <v>1540</v>
      </c>
      <c r="C83" s="39" t="s">
        <v>1525</v>
      </c>
      <c r="D83" s="39">
        <v>2040</v>
      </c>
      <c r="E83" s="85" t="e">
        <f>#REF!*INDEX(Costs!$E$7:$O$89,MATCH($C83,Costs!$C$7:$C$89,0),MATCH(E$7,Costs!$E$6:$O$6,0))</f>
        <v>#REF!</v>
      </c>
      <c r="F83" s="85" t="e">
        <f>#REF!*INDEX(Costs!$E$7:$O$89,MATCH($C83,Costs!$C$7:$C$89,0),MATCH(F$7,Costs!$E$6:$O$6,0))</f>
        <v>#REF!</v>
      </c>
      <c r="G83" s="85" t="e">
        <f>#REF!*INDEX(Costs!$E$7:$O$89,MATCH($C83,Costs!$C$7:$C$89,0),MATCH(G$7,Costs!$E$6:$O$6,0))</f>
        <v>#REF!</v>
      </c>
      <c r="H83" s="85" t="e">
        <f>#REF!*INDEX(Costs!$E$7:$O$89,MATCH($C83,Costs!$C$7:$C$89,0),MATCH(H$7,Costs!$E$6:$O$6,0))</f>
        <v>#REF!</v>
      </c>
      <c r="I83" s="85" t="e">
        <f>#REF!*INDEX(Costs!$E$7:$O$89,MATCH($C83,Costs!$C$7:$C$89,0),MATCH(I$7,Costs!$E$6:$O$6,0))</f>
        <v>#REF!</v>
      </c>
      <c r="J83" s="85" t="e">
        <f>#REF!*INDEX(Costs!$E$7:$O$89,MATCH($C83,Costs!$C$7:$C$89,0),MATCH(J$7,Costs!$E$6:$O$6,0))</f>
        <v>#REF!</v>
      </c>
      <c r="K83" s="85" t="e">
        <f>#REF!*INDEX(Costs!$E$7:$O$89,MATCH($C83,Costs!$C$7:$C$89,0),MATCH(K$7,Costs!$E$6:$O$6,0))</f>
        <v>#REF!</v>
      </c>
      <c r="L83" s="85" t="e">
        <f>#REF!*INDEX(Costs!$E$7:$O$89,MATCH($C83,Costs!$C$7:$C$89,0),MATCH(L$7,Costs!$E$6:$O$6,0))</f>
        <v>#REF!</v>
      </c>
      <c r="M83" s="85" t="e">
        <f>#REF!*INDEX(Costs!$E$7:$O$89,MATCH($C83,Costs!$C$7:$C$89,0),MATCH(M$7,Costs!$E$6:$O$6,0))</f>
        <v>#REF!</v>
      </c>
      <c r="N83" s="85" t="e">
        <f>#REF!*INDEX(Costs!$E$7:$O$89,MATCH($C83,Costs!$C$7:$C$89,0),MATCH(N$7,Costs!$E$6:$O$6,0))</f>
        <v>#REF!</v>
      </c>
      <c r="O83" s="85" t="e">
        <f>#REF!*INDEX(Costs!$E$7:$O$89,MATCH($C83,Costs!$C$7:$C$89,0),MATCH(O$7,Costs!$E$6:$O$6,0))</f>
        <v>#REF!</v>
      </c>
      <c r="P83" s="86" t="e">
        <f t="shared" si="51"/>
        <v>#REF!</v>
      </c>
      <c r="Q83" s="86" t="e">
        <f t="shared" si="40"/>
        <v>#REF!</v>
      </c>
      <c r="R83" s="86" t="e">
        <f t="shared" si="41"/>
        <v>#REF!</v>
      </c>
      <c r="S83" s="86" t="e">
        <f t="shared" si="42"/>
        <v>#REF!</v>
      </c>
      <c r="T83" s="86" t="e">
        <f t="shared" si="43"/>
        <v>#REF!</v>
      </c>
      <c r="U83" s="86" t="e">
        <f t="shared" si="44"/>
        <v>#REF!</v>
      </c>
      <c r="V83" s="86" t="e">
        <f t="shared" si="45"/>
        <v>#REF!</v>
      </c>
      <c r="W83" s="86" t="e">
        <f t="shared" si="46"/>
        <v>#REF!</v>
      </c>
      <c r="X83" s="86" t="e">
        <f t="shared" si="47"/>
        <v>#REF!</v>
      </c>
      <c r="Y83" s="86" t="e">
        <f t="shared" si="48"/>
        <v>#REF!</v>
      </c>
      <c r="Z83" s="86" t="e">
        <f t="shared" si="49"/>
        <v>#REF!</v>
      </c>
      <c r="AA83" s="87">
        <v>360</v>
      </c>
      <c r="AB83" s="88" t="e">
        <f>AA83*#REF!/$AI$18*10^3</f>
        <v>#REF!</v>
      </c>
      <c r="AC83" s="89">
        <f>INDEX(Efficiencies!$D$8:$M$89,MATCH(C83,Efficiencies!$C$8:$C$89),MATCH(D83,Efficiencies!$D$7:$M$7))</f>
        <v>54.431731999999997</v>
      </c>
      <c r="AD83" s="89">
        <f t="shared" si="38"/>
        <v>0.41273056216921195</v>
      </c>
      <c r="AE83" s="89">
        <f>INDEX(Efficiencies!$P$8:$Y$89,MATCH(C83,Efficiencies!$C$8:$C$89),MATCH(D83,Efficiencies!$P$7:$Y$7))</f>
        <v>45.587228730783998</v>
      </c>
      <c r="AF83" s="89">
        <f t="shared" si="50"/>
        <v>0.345666798583461</v>
      </c>
      <c r="AG83" s="89">
        <v>0</v>
      </c>
    </row>
    <row r="84" spans="1:33" x14ac:dyDescent="0.2">
      <c r="A84" s="91" t="s">
        <v>1541</v>
      </c>
      <c r="B84" s="349" t="s">
        <v>1542</v>
      </c>
      <c r="C84" s="39" t="s">
        <v>1525</v>
      </c>
      <c r="D84" s="39">
        <v>2045</v>
      </c>
      <c r="E84" s="85" t="e">
        <f>#REF!*INDEX(Costs!$E$7:$O$89,MATCH($C84,Costs!$C$7:$C$89,0),MATCH(E$7,Costs!$E$6:$O$6,0))</f>
        <v>#REF!</v>
      </c>
      <c r="F84" s="85" t="e">
        <f>#REF!*INDEX(Costs!$E$7:$O$89,MATCH($C84,Costs!$C$7:$C$89,0),MATCH(F$7,Costs!$E$6:$O$6,0))</f>
        <v>#REF!</v>
      </c>
      <c r="G84" s="85" t="e">
        <f>#REF!*INDEX(Costs!$E$7:$O$89,MATCH($C84,Costs!$C$7:$C$89,0),MATCH(G$7,Costs!$E$6:$O$6,0))</f>
        <v>#REF!</v>
      </c>
      <c r="H84" s="85" t="e">
        <f>#REF!*INDEX(Costs!$E$7:$O$89,MATCH($C84,Costs!$C$7:$C$89,0),MATCH(H$7,Costs!$E$6:$O$6,0))</f>
        <v>#REF!</v>
      </c>
      <c r="I84" s="85" t="e">
        <f>#REF!*INDEX(Costs!$E$7:$O$89,MATCH($C84,Costs!$C$7:$C$89,0),MATCH(I$7,Costs!$E$6:$O$6,0))</f>
        <v>#REF!</v>
      </c>
      <c r="J84" s="85" t="e">
        <f>#REF!*INDEX(Costs!$E$7:$O$89,MATCH($C84,Costs!$C$7:$C$89,0),MATCH(J$7,Costs!$E$6:$O$6,0))</f>
        <v>#REF!</v>
      </c>
      <c r="K84" s="85" t="e">
        <f>#REF!*INDEX(Costs!$E$7:$O$89,MATCH($C84,Costs!$C$7:$C$89,0),MATCH(K$7,Costs!$E$6:$O$6,0))</f>
        <v>#REF!</v>
      </c>
      <c r="L84" s="85" t="e">
        <f>#REF!*INDEX(Costs!$E$7:$O$89,MATCH($C84,Costs!$C$7:$C$89,0),MATCH(L$7,Costs!$E$6:$O$6,0))</f>
        <v>#REF!</v>
      </c>
      <c r="M84" s="85" t="e">
        <f>#REF!*INDEX(Costs!$E$7:$O$89,MATCH($C84,Costs!$C$7:$C$89,0),MATCH(M$7,Costs!$E$6:$O$6,0))</f>
        <v>#REF!</v>
      </c>
      <c r="N84" s="85" t="e">
        <f>#REF!*INDEX(Costs!$E$7:$O$89,MATCH($C84,Costs!$C$7:$C$89,0),MATCH(N$7,Costs!$E$6:$O$6,0))</f>
        <v>#REF!</v>
      </c>
      <c r="O84" s="85" t="e">
        <f>#REF!*INDEX(Costs!$E$7:$O$89,MATCH($C84,Costs!$C$7:$C$89,0),MATCH(O$7,Costs!$E$6:$O$6,0))</f>
        <v>#REF!</v>
      </c>
      <c r="P84" s="86" t="e">
        <f t="shared" si="51"/>
        <v>#REF!</v>
      </c>
      <c r="Q84" s="86" t="e">
        <f t="shared" si="40"/>
        <v>#REF!</v>
      </c>
      <c r="R84" s="86" t="e">
        <f t="shared" si="41"/>
        <v>#REF!</v>
      </c>
      <c r="S84" s="86" t="e">
        <f t="shared" si="42"/>
        <v>#REF!</v>
      </c>
      <c r="T84" s="86" t="e">
        <f t="shared" si="43"/>
        <v>#REF!</v>
      </c>
      <c r="U84" s="86" t="e">
        <f t="shared" si="44"/>
        <v>#REF!</v>
      </c>
      <c r="V84" s="86" t="e">
        <f t="shared" si="45"/>
        <v>#REF!</v>
      </c>
      <c r="W84" s="86" t="e">
        <f t="shared" si="46"/>
        <v>#REF!</v>
      </c>
      <c r="X84" s="86" t="e">
        <f t="shared" si="47"/>
        <v>#REF!</v>
      </c>
      <c r="Y84" s="86" t="e">
        <f t="shared" si="48"/>
        <v>#REF!</v>
      </c>
      <c r="Z84" s="86" t="e">
        <f t="shared" si="49"/>
        <v>#REF!</v>
      </c>
      <c r="AA84" s="87">
        <v>360</v>
      </c>
      <c r="AB84" s="88" t="e">
        <f>AA84*#REF!/$AI$18*10^3</f>
        <v>#REF!</v>
      </c>
      <c r="AC84" s="89">
        <f>INDEX(Efficiencies!$D$8:$M$89,MATCH(C84,Efficiencies!$C$8:$C$89),MATCH(D84,Efficiencies!$D$7:$M$7))</f>
        <v>54.431731999999997</v>
      </c>
      <c r="AD84" s="89">
        <f t="shared" si="38"/>
        <v>0.41273056216921195</v>
      </c>
      <c r="AE84" s="89">
        <f>INDEX(Efficiencies!$P$8:$Y$89,MATCH(C84,Efficiencies!$C$8:$C$89),MATCH(D84,Efficiencies!$P$7:$Y$7))</f>
        <v>45.587228730783998</v>
      </c>
      <c r="AF84" s="89">
        <f t="shared" si="50"/>
        <v>0.345666798583461</v>
      </c>
      <c r="AG84" s="89">
        <v>0</v>
      </c>
    </row>
    <row r="85" spans="1:33" x14ac:dyDescent="0.2">
      <c r="A85" s="91" t="s">
        <v>1543</v>
      </c>
      <c r="B85" s="349" t="s">
        <v>1544</v>
      </c>
      <c r="C85" s="39" t="s">
        <v>1525</v>
      </c>
      <c r="D85" s="39">
        <v>2050</v>
      </c>
      <c r="E85" s="85" t="e">
        <f>#REF!*INDEX(Costs!$E$7:$O$89,MATCH($C85,Costs!$C$7:$C$89,0),MATCH(E$7,Costs!$E$6:$O$6,0))</f>
        <v>#REF!</v>
      </c>
      <c r="F85" s="85" t="e">
        <f>#REF!*INDEX(Costs!$E$7:$O$89,MATCH($C85,Costs!$C$7:$C$89,0),MATCH(F$7,Costs!$E$6:$O$6,0))</f>
        <v>#REF!</v>
      </c>
      <c r="G85" s="85" t="e">
        <f>#REF!*INDEX(Costs!$E$7:$O$89,MATCH($C85,Costs!$C$7:$C$89,0),MATCH(G$7,Costs!$E$6:$O$6,0))</f>
        <v>#REF!</v>
      </c>
      <c r="H85" s="85" t="e">
        <f>#REF!*INDEX(Costs!$E$7:$O$89,MATCH($C85,Costs!$C$7:$C$89,0),MATCH(H$7,Costs!$E$6:$O$6,0))</f>
        <v>#REF!</v>
      </c>
      <c r="I85" s="85" t="e">
        <f>#REF!*INDEX(Costs!$E$7:$O$89,MATCH($C85,Costs!$C$7:$C$89,0),MATCH(I$7,Costs!$E$6:$O$6,0))</f>
        <v>#REF!</v>
      </c>
      <c r="J85" s="85" t="e">
        <f>#REF!*INDEX(Costs!$E$7:$O$89,MATCH($C85,Costs!$C$7:$C$89,0),MATCH(J$7,Costs!$E$6:$O$6,0))</f>
        <v>#REF!</v>
      </c>
      <c r="K85" s="85" t="e">
        <f>#REF!*INDEX(Costs!$E$7:$O$89,MATCH($C85,Costs!$C$7:$C$89,0),MATCH(K$7,Costs!$E$6:$O$6,0))</f>
        <v>#REF!</v>
      </c>
      <c r="L85" s="85" t="e">
        <f>#REF!*INDEX(Costs!$E$7:$O$89,MATCH($C85,Costs!$C$7:$C$89,0),MATCH(L$7,Costs!$E$6:$O$6,0))</f>
        <v>#REF!</v>
      </c>
      <c r="M85" s="85" t="e">
        <f>#REF!*INDEX(Costs!$E$7:$O$89,MATCH($C85,Costs!$C$7:$C$89,0),MATCH(M$7,Costs!$E$6:$O$6,0))</f>
        <v>#REF!</v>
      </c>
      <c r="N85" s="85" t="e">
        <f>#REF!*INDEX(Costs!$E$7:$O$89,MATCH($C85,Costs!$C$7:$C$89,0),MATCH(N$7,Costs!$E$6:$O$6,0))</f>
        <v>#REF!</v>
      </c>
      <c r="O85" s="85" t="e">
        <f>#REF!*INDEX(Costs!$E$7:$O$89,MATCH($C85,Costs!$C$7:$C$89,0),MATCH(O$7,Costs!$E$6:$O$6,0))</f>
        <v>#REF!</v>
      </c>
      <c r="P85" s="86" t="e">
        <f t="shared" si="51"/>
        <v>#REF!</v>
      </c>
      <c r="Q85" s="86" t="e">
        <f t="shared" si="40"/>
        <v>#REF!</v>
      </c>
      <c r="R85" s="86" t="e">
        <f t="shared" si="41"/>
        <v>#REF!</v>
      </c>
      <c r="S85" s="86" t="e">
        <f t="shared" si="42"/>
        <v>#REF!</v>
      </c>
      <c r="T85" s="86" t="e">
        <f t="shared" si="43"/>
        <v>#REF!</v>
      </c>
      <c r="U85" s="86" t="e">
        <f t="shared" si="44"/>
        <v>#REF!</v>
      </c>
      <c r="V85" s="86" t="e">
        <f t="shared" si="45"/>
        <v>#REF!</v>
      </c>
      <c r="W85" s="86" t="e">
        <f t="shared" si="46"/>
        <v>#REF!</v>
      </c>
      <c r="X85" s="86" t="e">
        <f t="shared" si="47"/>
        <v>#REF!</v>
      </c>
      <c r="Y85" s="86" t="e">
        <f t="shared" si="48"/>
        <v>#REF!</v>
      </c>
      <c r="Z85" s="86" t="e">
        <f t="shared" si="49"/>
        <v>#REF!</v>
      </c>
      <c r="AA85" s="87">
        <v>360</v>
      </c>
      <c r="AB85" s="88" t="e">
        <f>AA85*#REF!/$AI$18*10^3</f>
        <v>#REF!</v>
      </c>
      <c r="AC85" s="89">
        <f>INDEX(Efficiencies!$D$8:$M$89,MATCH(C85,Efficiencies!$C$8:$C$89),MATCH(D85,Efficiencies!$D$7:$M$7))</f>
        <v>54.431731999999997</v>
      </c>
      <c r="AD85" s="89">
        <f t="shared" si="38"/>
        <v>0.41273056216921195</v>
      </c>
      <c r="AE85" s="89">
        <f>INDEX(Efficiencies!$P$8:$Y$89,MATCH(C85,Efficiencies!$C$8:$C$89),MATCH(D85,Efficiencies!$P$7:$Y$7))</f>
        <v>45.587228730783998</v>
      </c>
      <c r="AF85" s="89">
        <f t="shared" si="50"/>
        <v>0.345666798583461</v>
      </c>
      <c r="AG85" s="89">
        <v>0</v>
      </c>
    </row>
    <row r="86" spans="1:33" x14ac:dyDescent="0.2">
      <c r="A86" s="91" t="s">
        <v>1545</v>
      </c>
      <c r="B86" s="349" t="s">
        <v>1546</v>
      </c>
      <c r="C86" s="39" t="s">
        <v>1547</v>
      </c>
      <c r="D86" s="39">
        <v>2010</v>
      </c>
      <c r="E86" s="85" t="e">
        <f>#REF!*INDEX(Costs!$E$7:$O$89,MATCH($C86,Costs!$C$7:$C$89,0),MATCH(E$7,Costs!$E$6:$O$6,0))</f>
        <v>#REF!</v>
      </c>
      <c r="F86" s="85" t="e">
        <f>#REF!*INDEX(Costs!$E$7:$O$89,MATCH($C86,Costs!$C$7:$C$89,0),MATCH(F$7,Costs!$E$6:$O$6,0))</f>
        <v>#REF!</v>
      </c>
      <c r="G86" s="85" t="e">
        <f>#REF!*INDEX(Costs!$E$7:$O$89,MATCH($C86,Costs!$C$7:$C$89,0),MATCH(G$7,Costs!$E$6:$O$6,0))</f>
        <v>#REF!</v>
      </c>
      <c r="H86" s="85" t="e">
        <f>#REF!*INDEX(Costs!$E$7:$O$89,MATCH($C86,Costs!$C$7:$C$89,0),MATCH(H$7,Costs!$E$6:$O$6,0))</f>
        <v>#REF!</v>
      </c>
      <c r="I86" s="85" t="e">
        <f>#REF!*INDEX(Costs!$E$7:$O$89,MATCH($C86,Costs!$C$7:$C$89,0),MATCH(I$7,Costs!$E$6:$O$6,0))</f>
        <v>#REF!</v>
      </c>
      <c r="J86" s="85" t="e">
        <f>#REF!*INDEX(Costs!$E$7:$O$89,MATCH($C86,Costs!$C$7:$C$89,0),MATCH(J$7,Costs!$E$6:$O$6,0))</f>
        <v>#REF!</v>
      </c>
      <c r="K86" s="85" t="e">
        <f>#REF!*INDEX(Costs!$E$7:$O$89,MATCH($C86,Costs!$C$7:$C$89,0),MATCH(K$7,Costs!$E$6:$O$6,0))</f>
        <v>#REF!</v>
      </c>
      <c r="L86" s="85" t="e">
        <f>#REF!*INDEX(Costs!$E$7:$O$89,MATCH($C86,Costs!$C$7:$C$89,0),MATCH(L$7,Costs!$E$6:$O$6,0))</f>
        <v>#REF!</v>
      </c>
      <c r="M86" s="85" t="e">
        <f>#REF!*INDEX(Costs!$E$7:$O$89,MATCH($C86,Costs!$C$7:$C$89,0),MATCH(M$7,Costs!$E$6:$O$6,0))</f>
        <v>#REF!</v>
      </c>
      <c r="N86" s="85" t="e">
        <f>#REF!*INDEX(Costs!$E$7:$O$89,MATCH($C86,Costs!$C$7:$C$89,0),MATCH(N$7,Costs!$E$6:$O$6,0))</f>
        <v>#REF!</v>
      </c>
      <c r="O86" s="85" t="e">
        <f>#REF!*INDEX(Costs!$E$7:$O$89,MATCH($C86,Costs!$C$7:$C$89,0),MATCH(O$7,Costs!$E$6:$O$6,0))</f>
        <v>#REF!</v>
      </c>
      <c r="P86" s="86" t="e">
        <f>E86/$AI$18*10^6</f>
        <v>#REF!</v>
      </c>
      <c r="Q86" s="86" t="e">
        <f t="shared" si="40"/>
        <v>#REF!</v>
      </c>
      <c r="R86" s="86" t="e">
        <f t="shared" si="41"/>
        <v>#REF!</v>
      </c>
      <c r="S86" s="86" t="e">
        <f t="shared" si="42"/>
        <v>#REF!</v>
      </c>
      <c r="T86" s="86" t="e">
        <f t="shared" si="43"/>
        <v>#REF!</v>
      </c>
      <c r="U86" s="86" t="e">
        <f t="shared" si="44"/>
        <v>#REF!</v>
      </c>
      <c r="V86" s="86" t="e">
        <f t="shared" si="45"/>
        <v>#REF!</v>
      </c>
      <c r="W86" s="86" t="e">
        <f t="shared" si="46"/>
        <v>#REF!</v>
      </c>
      <c r="X86" s="86" t="e">
        <f t="shared" si="47"/>
        <v>#REF!</v>
      </c>
      <c r="Y86" s="86" t="e">
        <f t="shared" si="48"/>
        <v>#REF!</v>
      </c>
      <c r="Z86" s="86" t="e">
        <f t="shared" si="49"/>
        <v>#REF!</v>
      </c>
      <c r="AA86" s="87">
        <v>420</v>
      </c>
      <c r="AB86" s="88" t="e">
        <f>AA86*#REF!/$AI$18*10^3</f>
        <v>#REF!</v>
      </c>
      <c r="AC86" s="89">
        <f>INDEX(Efficiencies!$D$8:$M$89,MATCH(C86,Efficiencies!$C$8:$C$89),MATCH(D86,Efficiencies!$D$7:$M$7))</f>
        <v>0</v>
      </c>
      <c r="AD86" s="89">
        <f t="shared" si="38"/>
        <v>0</v>
      </c>
      <c r="AE86" s="89">
        <f>INDEX(Efficiencies!$P$8:$Y$89,MATCH(C86,Efficiencies!$C$8:$C$89),MATCH(D86,Efficiencies!$P$7:$Y$7))</f>
        <v>0</v>
      </c>
      <c r="AF86" s="89">
        <f t="shared" si="50"/>
        <v>0</v>
      </c>
      <c r="AG86" s="89">
        <v>0</v>
      </c>
    </row>
    <row r="87" spans="1:33" x14ac:dyDescent="0.2">
      <c r="A87" s="91" t="s">
        <v>384</v>
      </c>
      <c r="B87" s="349" t="s">
        <v>385</v>
      </c>
      <c r="C87" s="39" t="s">
        <v>1547</v>
      </c>
      <c r="D87" s="39">
        <v>2015</v>
      </c>
      <c r="E87" s="85" t="e">
        <f>#REF!*INDEX(Costs!$E$7:$O$89,MATCH($C87,Costs!$C$7:$C$89,0),MATCH(E$7,Costs!$E$6:$O$6,0))</f>
        <v>#REF!</v>
      </c>
      <c r="F87" s="85" t="e">
        <f>#REF!*INDEX(Costs!$E$7:$O$89,MATCH($C87,Costs!$C$7:$C$89,0),MATCH(F$7,Costs!$E$6:$O$6,0))</f>
        <v>#REF!</v>
      </c>
      <c r="G87" s="85" t="e">
        <f>#REF!*INDEX(Costs!$E$7:$O$89,MATCH($C87,Costs!$C$7:$C$89,0),MATCH(G$7,Costs!$E$6:$O$6,0))</f>
        <v>#REF!</v>
      </c>
      <c r="H87" s="85" t="e">
        <f>#REF!*INDEX(Costs!$E$7:$O$89,MATCH($C87,Costs!$C$7:$C$89,0),MATCH(H$7,Costs!$E$6:$O$6,0))</f>
        <v>#REF!</v>
      </c>
      <c r="I87" s="85" t="e">
        <f>#REF!*INDEX(Costs!$E$7:$O$89,MATCH($C87,Costs!$C$7:$C$89,0),MATCH(I$7,Costs!$E$6:$O$6,0))</f>
        <v>#REF!</v>
      </c>
      <c r="J87" s="85" t="e">
        <f>#REF!*INDEX(Costs!$E$7:$O$89,MATCH($C87,Costs!$C$7:$C$89,0),MATCH(J$7,Costs!$E$6:$O$6,0))</f>
        <v>#REF!</v>
      </c>
      <c r="K87" s="85" t="e">
        <f>#REF!*INDEX(Costs!$E$7:$O$89,MATCH($C87,Costs!$C$7:$C$89,0),MATCH(K$7,Costs!$E$6:$O$6,0))</f>
        <v>#REF!</v>
      </c>
      <c r="L87" s="85" t="e">
        <f>#REF!*INDEX(Costs!$E$7:$O$89,MATCH($C87,Costs!$C$7:$C$89,0),MATCH(L$7,Costs!$E$6:$O$6,0))</f>
        <v>#REF!</v>
      </c>
      <c r="M87" s="85" t="e">
        <f>#REF!*INDEX(Costs!$E$7:$O$89,MATCH($C87,Costs!$C$7:$C$89,0),MATCH(M$7,Costs!$E$6:$O$6,0))</f>
        <v>#REF!</v>
      </c>
      <c r="N87" s="85" t="e">
        <f>#REF!*INDEX(Costs!$E$7:$O$89,MATCH($C87,Costs!$C$7:$C$89,0),MATCH(N$7,Costs!$E$6:$O$6,0))</f>
        <v>#REF!</v>
      </c>
      <c r="O87" s="85" t="e">
        <f>#REF!*INDEX(Costs!$E$7:$O$89,MATCH($C87,Costs!$C$7:$C$89,0),MATCH(O$7,Costs!$E$6:$O$6,0))</f>
        <v>#REF!</v>
      </c>
      <c r="P87" s="86" t="e">
        <f t="shared" ref="P87:P94" si="52">E87/$AI$18*10^6</f>
        <v>#REF!</v>
      </c>
      <c r="Q87" s="86" t="e">
        <f t="shared" ref="Q87:Q105" si="53">F87/$AI$18*10^6</f>
        <v>#REF!</v>
      </c>
      <c r="R87" s="86" t="e">
        <f t="shared" ref="R87:R105" si="54">G87/$AI$18*10^6</f>
        <v>#REF!</v>
      </c>
      <c r="S87" s="86" t="e">
        <f t="shared" ref="S87:S105" si="55">H87/$AI$18*10^6</f>
        <v>#REF!</v>
      </c>
      <c r="T87" s="86" t="e">
        <f t="shared" ref="T87:T105" si="56">I87/$AI$18*10^6</f>
        <v>#REF!</v>
      </c>
      <c r="U87" s="86" t="e">
        <f t="shared" ref="U87:U105" si="57">J87/$AI$18*10^6</f>
        <v>#REF!</v>
      </c>
      <c r="V87" s="86" t="e">
        <f t="shared" ref="V87:V105" si="58">K87/$AI$18*10^6</f>
        <v>#REF!</v>
      </c>
      <c r="W87" s="86" t="e">
        <f t="shared" ref="W87:W105" si="59">L87/$AI$18*10^6</f>
        <v>#REF!</v>
      </c>
      <c r="X87" s="86" t="e">
        <f t="shared" ref="X87:X105" si="60">M87/$AI$18*10^6</f>
        <v>#REF!</v>
      </c>
      <c r="Y87" s="86" t="e">
        <f t="shared" ref="Y87:Y105" si="61">N87/$AI$18*10^6</f>
        <v>#REF!</v>
      </c>
      <c r="Z87" s="86" t="e">
        <f t="shared" ref="Z87:Z105" si="62">O87/$AI$18*10^6</f>
        <v>#REF!</v>
      </c>
      <c r="AA87" s="87">
        <v>420</v>
      </c>
      <c r="AB87" s="88" t="e">
        <f>AA87*#REF!/$AI$18*10^3</f>
        <v>#REF!</v>
      </c>
      <c r="AC87" s="89">
        <f>INDEX(Efficiencies!$D$8:$M$89,MATCH(C87,Efficiencies!$C$8:$C$89),MATCH(D87,Efficiencies!$D$7:$M$7))</f>
        <v>0</v>
      </c>
      <c r="AD87" s="89">
        <f t="shared" si="38"/>
        <v>0</v>
      </c>
      <c r="AE87" s="89">
        <f>INDEX(Efficiencies!$P$8:$Y$89,MATCH(C87,Efficiencies!$C$8:$C$89),MATCH(D87,Efficiencies!$P$7:$Y$7))</f>
        <v>0</v>
      </c>
      <c r="AF87" s="89">
        <f t="shared" si="50"/>
        <v>0</v>
      </c>
      <c r="AG87" s="89">
        <v>0</v>
      </c>
    </row>
    <row r="88" spans="1:33" x14ac:dyDescent="0.2">
      <c r="A88" s="91" t="s">
        <v>1548</v>
      </c>
      <c r="B88" s="349" t="s">
        <v>1549</v>
      </c>
      <c r="C88" s="39" t="s">
        <v>1547</v>
      </c>
      <c r="D88" s="39">
        <v>2020</v>
      </c>
      <c r="E88" s="85" t="e">
        <f>#REF!*INDEX(Costs!$E$7:$O$89,MATCH($C88,Costs!$C$7:$C$89,0),MATCH(E$7,Costs!$E$6:$O$6,0))</f>
        <v>#REF!</v>
      </c>
      <c r="F88" s="85" t="e">
        <f>#REF!*INDEX(Costs!$E$7:$O$89,MATCH($C88,Costs!$C$7:$C$89,0),MATCH(F$7,Costs!$E$6:$O$6,0))</f>
        <v>#REF!</v>
      </c>
      <c r="G88" s="85" t="e">
        <f>#REF!*INDEX(Costs!$E$7:$O$89,MATCH($C88,Costs!$C$7:$C$89,0),MATCH(G$7,Costs!$E$6:$O$6,0))</f>
        <v>#REF!</v>
      </c>
      <c r="H88" s="85" t="e">
        <f>#REF!*INDEX(Costs!$E$7:$O$89,MATCH($C88,Costs!$C$7:$C$89,0),MATCH(H$7,Costs!$E$6:$O$6,0))</f>
        <v>#REF!</v>
      </c>
      <c r="I88" s="85" t="e">
        <f>#REF!*INDEX(Costs!$E$7:$O$89,MATCH($C88,Costs!$C$7:$C$89,0),MATCH(I$7,Costs!$E$6:$O$6,0))</f>
        <v>#REF!</v>
      </c>
      <c r="J88" s="85" t="e">
        <f>#REF!*INDEX(Costs!$E$7:$O$89,MATCH($C88,Costs!$C$7:$C$89,0),MATCH(J$7,Costs!$E$6:$O$6,0))</f>
        <v>#REF!</v>
      </c>
      <c r="K88" s="85" t="e">
        <f>#REF!*INDEX(Costs!$E$7:$O$89,MATCH($C88,Costs!$C$7:$C$89,0),MATCH(K$7,Costs!$E$6:$O$6,0))</f>
        <v>#REF!</v>
      </c>
      <c r="L88" s="85" t="e">
        <f>#REF!*INDEX(Costs!$E$7:$O$89,MATCH($C88,Costs!$C$7:$C$89,0),MATCH(L$7,Costs!$E$6:$O$6,0))</f>
        <v>#REF!</v>
      </c>
      <c r="M88" s="85" t="e">
        <f>#REF!*INDEX(Costs!$E$7:$O$89,MATCH($C88,Costs!$C$7:$C$89,0),MATCH(M$7,Costs!$E$6:$O$6,0))</f>
        <v>#REF!</v>
      </c>
      <c r="N88" s="85" t="e">
        <f>#REF!*INDEX(Costs!$E$7:$O$89,MATCH($C88,Costs!$C$7:$C$89,0),MATCH(N$7,Costs!$E$6:$O$6,0))</f>
        <v>#REF!</v>
      </c>
      <c r="O88" s="85" t="e">
        <f>#REF!*INDEX(Costs!$E$7:$O$89,MATCH($C88,Costs!$C$7:$C$89,0),MATCH(O$7,Costs!$E$6:$O$6,0))</f>
        <v>#REF!</v>
      </c>
      <c r="P88" s="86" t="e">
        <f t="shared" si="52"/>
        <v>#REF!</v>
      </c>
      <c r="Q88" s="86" t="e">
        <f t="shared" si="53"/>
        <v>#REF!</v>
      </c>
      <c r="R88" s="86" t="e">
        <f t="shared" si="54"/>
        <v>#REF!</v>
      </c>
      <c r="S88" s="86" t="e">
        <f t="shared" si="55"/>
        <v>#REF!</v>
      </c>
      <c r="T88" s="86" t="e">
        <f t="shared" si="56"/>
        <v>#REF!</v>
      </c>
      <c r="U88" s="86" t="e">
        <f t="shared" si="57"/>
        <v>#REF!</v>
      </c>
      <c r="V88" s="86" t="e">
        <f t="shared" si="58"/>
        <v>#REF!</v>
      </c>
      <c r="W88" s="86" t="e">
        <f t="shared" si="59"/>
        <v>#REF!</v>
      </c>
      <c r="X88" s="86" t="e">
        <f t="shared" si="60"/>
        <v>#REF!</v>
      </c>
      <c r="Y88" s="86" t="e">
        <f t="shared" si="61"/>
        <v>#REF!</v>
      </c>
      <c r="Z88" s="86" t="e">
        <f t="shared" si="62"/>
        <v>#REF!</v>
      </c>
      <c r="AA88" s="87">
        <v>420</v>
      </c>
      <c r="AB88" s="88" t="e">
        <f>AA88*#REF!/$AI$18*10^3</f>
        <v>#REF!</v>
      </c>
      <c r="AC88" s="89">
        <f>INDEX(Efficiencies!$D$8:$M$89,MATCH(C88,Efficiencies!$C$8:$C$89),MATCH(D88,Efficiencies!$D$7:$M$7))</f>
        <v>61.697876000000001</v>
      </c>
      <c r="AD88" s="89">
        <f t="shared" si="38"/>
        <v>0.46782635992781435</v>
      </c>
      <c r="AE88" s="89">
        <f>INDEX(Efficiencies!$P$8:$Y$89,MATCH(C88,Efficiencies!$C$8:$C$89),MATCH(D88,Efficiencies!$P$7:$Y$7))</f>
        <v>51.055732764512001</v>
      </c>
      <c r="AF88" s="89">
        <f t="shared" si="50"/>
        <v>0.38713192675658553</v>
      </c>
      <c r="AG88" s="89">
        <v>0</v>
      </c>
    </row>
    <row r="89" spans="1:33" x14ac:dyDescent="0.2">
      <c r="A89" s="91" t="s">
        <v>1550</v>
      </c>
      <c r="B89" s="349" t="s">
        <v>1551</v>
      </c>
      <c r="C89" s="39" t="s">
        <v>1547</v>
      </c>
      <c r="D89" s="39">
        <v>2025</v>
      </c>
      <c r="E89" s="85" t="e">
        <f>#REF!*INDEX(Costs!$E$7:$O$89,MATCH($C89,Costs!$C$7:$C$89,0),MATCH(E$7,Costs!$E$6:$O$6,0))</f>
        <v>#REF!</v>
      </c>
      <c r="F89" s="85" t="e">
        <f>#REF!*INDEX(Costs!$E$7:$O$89,MATCH($C89,Costs!$C$7:$C$89,0),MATCH(F$7,Costs!$E$6:$O$6,0))</f>
        <v>#REF!</v>
      </c>
      <c r="G89" s="85" t="e">
        <f>#REF!*INDEX(Costs!$E$7:$O$89,MATCH($C89,Costs!$C$7:$C$89,0),MATCH(G$7,Costs!$E$6:$O$6,0))</f>
        <v>#REF!</v>
      </c>
      <c r="H89" s="85" t="e">
        <f>#REF!*INDEX(Costs!$E$7:$O$89,MATCH($C89,Costs!$C$7:$C$89,0),MATCH(H$7,Costs!$E$6:$O$6,0))</f>
        <v>#REF!</v>
      </c>
      <c r="I89" s="85" t="e">
        <f>#REF!*INDEX(Costs!$E$7:$O$89,MATCH($C89,Costs!$C$7:$C$89,0),MATCH(I$7,Costs!$E$6:$O$6,0))</f>
        <v>#REF!</v>
      </c>
      <c r="J89" s="85" t="e">
        <f>#REF!*INDEX(Costs!$E$7:$O$89,MATCH($C89,Costs!$C$7:$C$89,0),MATCH(J$7,Costs!$E$6:$O$6,0))</f>
        <v>#REF!</v>
      </c>
      <c r="K89" s="85" t="e">
        <f>#REF!*INDEX(Costs!$E$7:$O$89,MATCH($C89,Costs!$C$7:$C$89,0),MATCH(K$7,Costs!$E$6:$O$6,0))</f>
        <v>#REF!</v>
      </c>
      <c r="L89" s="85" t="e">
        <f>#REF!*INDEX(Costs!$E$7:$O$89,MATCH($C89,Costs!$C$7:$C$89,0),MATCH(L$7,Costs!$E$6:$O$6,0))</f>
        <v>#REF!</v>
      </c>
      <c r="M89" s="85" t="e">
        <f>#REF!*INDEX(Costs!$E$7:$O$89,MATCH($C89,Costs!$C$7:$C$89,0),MATCH(M$7,Costs!$E$6:$O$6,0))</f>
        <v>#REF!</v>
      </c>
      <c r="N89" s="85" t="e">
        <f>#REF!*INDEX(Costs!$E$7:$O$89,MATCH($C89,Costs!$C$7:$C$89,0),MATCH(N$7,Costs!$E$6:$O$6,0))</f>
        <v>#REF!</v>
      </c>
      <c r="O89" s="85" t="e">
        <f>#REF!*INDEX(Costs!$E$7:$O$89,MATCH($C89,Costs!$C$7:$C$89,0),MATCH(O$7,Costs!$E$6:$O$6,0))</f>
        <v>#REF!</v>
      </c>
      <c r="P89" s="86" t="e">
        <f t="shared" si="52"/>
        <v>#REF!</v>
      </c>
      <c r="Q89" s="86" t="e">
        <f t="shared" si="53"/>
        <v>#REF!</v>
      </c>
      <c r="R89" s="86" t="e">
        <f t="shared" si="54"/>
        <v>#REF!</v>
      </c>
      <c r="S89" s="86" t="e">
        <f t="shared" si="55"/>
        <v>#REF!</v>
      </c>
      <c r="T89" s="86" t="e">
        <f t="shared" si="56"/>
        <v>#REF!</v>
      </c>
      <c r="U89" s="86" t="e">
        <f t="shared" si="57"/>
        <v>#REF!</v>
      </c>
      <c r="V89" s="86" t="e">
        <f t="shared" si="58"/>
        <v>#REF!</v>
      </c>
      <c r="W89" s="86" t="e">
        <f t="shared" si="59"/>
        <v>#REF!</v>
      </c>
      <c r="X89" s="86" t="e">
        <f t="shared" si="60"/>
        <v>#REF!</v>
      </c>
      <c r="Y89" s="86" t="e">
        <f t="shared" si="61"/>
        <v>#REF!</v>
      </c>
      <c r="Z89" s="86" t="e">
        <f t="shared" si="62"/>
        <v>#REF!</v>
      </c>
      <c r="AA89" s="87">
        <v>420</v>
      </c>
      <c r="AB89" s="88" t="e">
        <f>AA89*#REF!/$AI$18*10^3</f>
        <v>#REF!</v>
      </c>
      <c r="AC89" s="89">
        <f>INDEX(Efficiencies!$D$8:$M$89,MATCH(C89,Efficiencies!$C$8:$C$89),MATCH(D89,Efficiencies!$D$7:$M$7))</f>
        <v>67.355850000000004</v>
      </c>
      <c r="AD89" s="89">
        <f t="shared" si="38"/>
        <v>0.51072815092279478</v>
      </c>
      <c r="AE89" s="89">
        <f>INDEX(Efficiencies!$P$8:$Y$89,MATCH(C89,Efficiencies!$C$8:$C$89),MATCH(D89,Efficiencies!$P$7:$Y$7))</f>
        <v>56.074553395200006</v>
      </c>
      <c r="AF89" s="89">
        <f t="shared" si="50"/>
        <v>0.42518731438103774</v>
      </c>
      <c r="AG89" s="89">
        <v>0</v>
      </c>
    </row>
    <row r="90" spans="1:33" x14ac:dyDescent="0.2">
      <c r="A90" s="91" t="s">
        <v>1552</v>
      </c>
      <c r="B90" s="349" t="s">
        <v>1553</v>
      </c>
      <c r="C90" s="39" t="s">
        <v>1547</v>
      </c>
      <c r="D90" s="39">
        <v>2030</v>
      </c>
      <c r="E90" s="85" t="e">
        <f>#REF!*INDEX(Costs!$E$7:$O$89,MATCH($C90,Costs!$C$7:$C$89,0),MATCH(E$7,Costs!$E$6:$O$6,0))</f>
        <v>#REF!</v>
      </c>
      <c r="F90" s="85" t="e">
        <f>#REF!*INDEX(Costs!$E$7:$O$89,MATCH($C90,Costs!$C$7:$C$89,0),MATCH(F$7,Costs!$E$6:$O$6,0))</f>
        <v>#REF!</v>
      </c>
      <c r="G90" s="85" t="e">
        <f>#REF!*INDEX(Costs!$E$7:$O$89,MATCH($C90,Costs!$C$7:$C$89,0),MATCH(G$7,Costs!$E$6:$O$6,0))</f>
        <v>#REF!</v>
      </c>
      <c r="H90" s="85" t="e">
        <f>#REF!*INDEX(Costs!$E$7:$O$89,MATCH($C90,Costs!$C$7:$C$89,0),MATCH(H$7,Costs!$E$6:$O$6,0))</f>
        <v>#REF!</v>
      </c>
      <c r="I90" s="85" t="e">
        <f>#REF!*INDEX(Costs!$E$7:$O$89,MATCH($C90,Costs!$C$7:$C$89,0),MATCH(I$7,Costs!$E$6:$O$6,0))</f>
        <v>#REF!</v>
      </c>
      <c r="J90" s="85" t="e">
        <f>#REF!*INDEX(Costs!$E$7:$O$89,MATCH($C90,Costs!$C$7:$C$89,0),MATCH(J$7,Costs!$E$6:$O$6,0))</f>
        <v>#REF!</v>
      </c>
      <c r="K90" s="85" t="e">
        <f>#REF!*INDEX(Costs!$E$7:$O$89,MATCH($C90,Costs!$C$7:$C$89,0),MATCH(K$7,Costs!$E$6:$O$6,0))</f>
        <v>#REF!</v>
      </c>
      <c r="L90" s="85" t="e">
        <f>#REF!*INDEX(Costs!$E$7:$O$89,MATCH($C90,Costs!$C$7:$C$89,0),MATCH(L$7,Costs!$E$6:$O$6,0))</f>
        <v>#REF!</v>
      </c>
      <c r="M90" s="85" t="e">
        <f>#REF!*INDEX(Costs!$E$7:$O$89,MATCH($C90,Costs!$C$7:$C$89,0),MATCH(M$7,Costs!$E$6:$O$6,0))</f>
        <v>#REF!</v>
      </c>
      <c r="N90" s="85" t="e">
        <f>#REF!*INDEX(Costs!$E$7:$O$89,MATCH($C90,Costs!$C$7:$C$89,0),MATCH(N$7,Costs!$E$6:$O$6,0))</f>
        <v>#REF!</v>
      </c>
      <c r="O90" s="85" t="e">
        <f>#REF!*INDEX(Costs!$E$7:$O$89,MATCH($C90,Costs!$C$7:$C$89,0),MATCH(O$7,Costs!$E$6:$O$6,0))</f>
        <v>#REF!</v>
      </c>
      <c r="P90" s="86" t="e">
        <f t="shared" si="52"/>
        <v>#REF!</v>
      </c>
      <c r="Q90" s="86" t="e">
        <f t="shared" si="53"/>
        <v>#REF!</v>
      </c>
      <c r="R90" s="86" t="e">
        <f t="shared" si="54"/>
        <v>#REF!</v>
      </c>
      <c r="S90" s="86" t="e">
        <f t="shared" si="55"/>
        <v>#REF!</v>
      </c>
      <c r="T90" s="86" t="e">
        <f t="shared" si="56"/>
        <v>#REF!</v>
      </c>
      <c r="U90" s="86" t="e">
        <f t="shared" si="57"/>
        <v>#REF!</v>
      </c>
      <c r="V90" s="86" t="e">
        <f t="shared" si="58"/>
        <v>#REF!</v>
      </c>
      <c r="W90" s="86" t="e">
        <f t="shared" si="59"/>
        <v>#REF!</v>
      </c>
      <c r="X90" s="86" t="e">
        <f t="shared" si="60"/>
        <v>#REF!</v>
      </c>
      <c r="Y90" s="86" t="e">
        <f t="shared" si="61"/>
        <v>#REF!</v>
      </c>
      <c r="Z90" s="86" t="e">
        <f t="shared" si="62"/>
        <v>#REF!</v>
      </c>
      <c r="AA90" s="87">
        <v>420</v>
      </c>
      <c r="AB90" s="88" t="e">
        <f>AA90*#REF!/$AI$18*10^3</f>
        <v>#REF!</v>
      </c>
      <c r="AC90" s="89">
        <f>INDEX(Efficiencies!$D$8:$M$89,MATCH(C90,Efficiencies!$C$8:$C$89),MATCH(D90,Efficiencies!$D$7:$M$7))</f>
        <v>67.270813000000004</v>
      </c>
      <c r="AD90" s="89">
        <f t="shared" si="38"/>
        <v>0.51008335481718514</v>
      </c>
      <c r="AE90" s="89">
        <f>INDEX(Efficiencies!$P$8:$Y$89,MATCH(C90,Efficiencies!$C$8:$C$89),MATCH(D90,Efficiencies!$P$7:$Y$7))</f>
        <v>56.340113137256004</v>
      </c>
      <c r="AF90" s="89">
        <f t="shared" si="50"/>
        <v>0.42720093065965042</v>
      </c>
      <c r="AG90" s="89">
        <v>0</v>
      </c>
    </row>
    <row r="91" spans="1:33" x14ac:dyDescent="0.2">
      <c r="A91" s="91" t="s">
        <v>1554</v>
      </c>
      <c r="B91" s="349" t="s">
        <v>1555</v>
      </c>
      <c r="C91" s="39" t="s">
        <v>1547</v>
      </c>
      <c r="D91" s="39">
        <v>2035</v>
      </c>
      <c r="E91" s="85" t="e">
        <f>#REF!*INDEX(Costs!$E$7:$O$89,MATCH($C91,Costs!$C$7:$C$89,0),MATCH(E$7,Costs!$E$6:$O$6,0))</f>
        <v>#REF!</v>
      </c>
      <c r="F91" s="85" t="e">
        <f>#REF!*INDEX(Costs!$E$7:$O$89,MATCH($C91,Costs!$C$7:$C$89,0),MATCH(F$7,Costs!$E$6:$O$6,0))</f>
        <v>#REF!</v>
      </c>
      <c r="G91" s="85" t="e">
        <f>#REF!*INDEX(Costs!$E$7:$O$89,MATCH($C91,Costs!$C$7:$C$89,0),MATCH(G$7,Costs!$E$6:$O$6,0))</f>
        <v>#REF!</v>
      </c>
      <c r="H91" s="85" t="e">
        <f>#REF!*INDEX(Costs!$E$7:$O$89,MATCH($C91,Costs!$C$7:$C$89,0),MATCH(H$7,Costs!$E$6:$O$6,0))</f>
        <v>#REF!</v>
      </c>
      <c r="I91" s="85" t="e">
        <f>#REF!*INDEX(Costs!$E$7:$O$89,MATCH($C91,Costs!$C$7:$C$89,0),MATCH(I$7,Costs!$E$6:$O$6,0))</f>
        <v>#REF!</v>
      </c>
      <c r="J91" s="85" t="e">
        <f>#REF!*INDEX(Costs!$E$7:$O$89,MATCH($C91,Costs!$C$7:$C$89,0),MATCH(J$7,Costs!$E$6:$O$6,0))</f>
        <v>#REF!</v>
      </c>
      <c r="K91" s="85" t="e">
        <f>#REF!*INDEX(Costs!$E$7:$O$89,MATCH($C91,Costs!$C$7:$C$89,0),MATCH(K$7,Costs!$E$6:$O$6,0))</f>
        <v>#REF!</v>
      </c>
      <c r="L91" s="85" t="e">
        <f>#REF!*INDEX(Costs!$E$7:$O$89,MATCH($C91,Costs!$C$7:$C$89,0),MATCH(L$7,Costs!$E$6:$O$6,0))</f>
        <v>#REF!</v>
      </c>
      <c r="M91" s="85" t="e">
        <f>#REF!*INDEX(Costs!$E$7:$O$89,MATCH($C91,Costs!$C$7:$C$89,0),MATCH(M$7,Costs!$E$6:$O$6,0))</f>
        <v>#REF!</v>
      </c>
      <c r="N91" s="85" t="e">
        <f>#REF!*INDEX(Costs!$E$7:$O$89,MATCH($C91,Costs!$C$7:$C$89,0),MATCH(N$7,Costs!$E$6:$O$6,0))</f>
        <v>#REF!</v>
      </c>
      <c r="O91" s="85" t="e">
        <f>#REF!*INDEX(Costs!$E$7:$O$89,MATCH($C91,Costs!$C$7:$C$89,0),MATCH(O$7,Costs!$E$6:$O$6,0))</f>
        <v>#REF!</v>
      </c>
      <c r="P91" s="86" t="e">
        <f t="shared" si="52"/>
        <v>#REF!</v>
      </c>
      <c r="Q91" s="86" t="e">
        <f t="shared" si="53"/>
        <v>#REF!</v>
      </c>
      <c r="R91" s="86" t="e">
        <f t="shared" si="54"/>
        <v>#REF!</v>
      </c>
      <c r="S91" s="86" t="e">
        <f t="shared" si="55"/>
        <v>#REF!</v>
      </c>
      <c r="T91" s="86" t="e">
        <f t="shared" si="56"/>
        <v>#REF!</v>
      </c>
      <c r="U91" s="86" t="e">
        <f t="shared" si="57"/>
        <v>#REF!</v>
      </c>
      <c r="V91" s="86" t="e">
        <f t="shared" si="58"/>
        <v>#REF!</v>
      </c>
      <c r="W91" s="86" t="e">
        <f t="shared" si="59"/>
        <v>#REF!</v>
      </c>
      <c r="X91" s="86" t="e">
        <f t="shared" si="60"/>
        <v>#REF!</v>
      </c>
      <c r="Y91" s="86" t="e">
        <f t="shared" si="61"/>
        <v>#REF!</v>
      </c>
      <c r="Z91" s="86" t="e">
        <f t="shared" si="62"/>
        <v>#REF!</v>
      </c>
      <c r="AA91" s="87">
        <v>420</v>
      </c>
      <c r="AB91" s="88" t="e">
        <f>AA91*#REF!/$AI$18*10^3</f>
        <v>#REF!</v>
      </c>
      <c r="AC91" s="89">
        <f>INDEX(Efficiencies!$D$8:$M$89,MATCH(C91,Efficiencies!$C$8:$C$89),MATCH(D91,Efficiencies!$D$7:$M$7))</f>
        <v>67.126648000000003</v>
      </c>
      <c r="AD91" s="89">
        <f t="shared" si="38"/>
        <v>0.50899021852868487</v>
      </c>
      <c r="AE91" s="89">
        <f>INDEX(Efficiencies!$P$8:$Y$89,MATCH(C91,Efficiencies!$C$8:$C$89),MATCH(D91,Efficiencies!$P$7:$Y$7))</f>
        <v>56.219373219776003</v>
      </c>
      <c r="AF91" s="89">
        <f t="shared" si="50"/>
        <v>0.42628541590039593</v>
      </c>
      <c r="AG91" s="89">
        <v>0</v>
      </c>
    </row>
    <row r="92" spans="1:33" x14ac:dyDescent="0.2">
      <c r="A92" s="91" t="s">
        <v>1556</v>
      </c>
      <c r="B92" s="349" t="s">
        <v>1557</v>
      </c>
      <c r="C92" s="39" t="s">
        <v>1547</v>
      </c>
      <c r="D92" s="39">
        <v>2040</v>
      </c>
      <c r="E92" s="85" t="e">
        <f>#REF!*INDEX(Costs!$E$7:$O$89,MATCH($C92,Costs!$C$7:$C$89,0),MATCH(E$7,Costs!$E$6:$O$6,0))</f>
        <v>#REF!</v>
      </c>
      <c r="F92" s="85" t="e">
        <f>#REF!*INDEX(Costs!$E$7:$O$89,MATCH($C92,Costs!$C$7:$C$89,0),MATCH(F$7,Costs!$E$6:$O$6,0))</f>
        <v>#REF!</v>
      </c>
      <c r="G92" s="85" t="e">
        <f>#REF!*INDEX(Costs!$E$7:$O$89,MATCH($C92,Costs!$C$7:$C$89,0),MATCH(G$7,Costs!$E$6:$O$6,0))</f>
        <v>#REF!</v>
      </c>
      <c r="H92" s="85" t="e">
        <f>#REF!*INDEX(Costs!$E$7:$O$89,MATCH($C92,Costs!$C$7:$C$89,0),MATCH(H$7,Costs!$E$6:$O$6,0))</f>
        <v>#REF!</v>
      </c>
      <c r="I92" s="85" t="e">
        <f>#REF!*INDEX(Costs!$E$7:$O$89,MATCH($C92,Costs!$C$7:$C$89,0),MATCH(I$7,Costs!$E$6:$O$6,0))</f>
        <v>#REF!</v>
      </c>
      <c r="J92" s="85" t="e">
        <f>#REF!*INDEX(Costs!$E$7:$O$89,MATCH($C92,Costs!$C$7:$C$89,0),MATCH(J$7,Costs!$E$6:$O$6,0))</f>
        <v>#REF!</v>
      </c>
      <c r="K92" s="85" t="e">
        <f>#REF!*INDEX(Costs!$E$7:$O$89,MATCH($C92,Costs!$C$7:$C$89,0),MATCH(K$7,Costs!$E$6:$O$6,0))</f>
        <v>#REF!</v>
      </c>
      <c r="L92" s="85" t="e">
        <f>#REF!*INDEX(Costs!$E$7:$O$89,MATCH($C92,Costs!$C$7:$C$89,0),MATCH(L$7,Costs!$E$6:$O$6,0))</f>
        <v>#REF!</v>
      </c>
      <c r="M92" s="85" t="e">
        <f>#REF!*INDEX(Costs!$E$7:$O$89,MATCH($C92,Costs!$C$7:$C$89,0),MATCH(M$7,Costs!$E$6:$O$6,0))</f>
        <v>#REF!</v>
      </c>
      <c r="N92" s="85" t="e">
        <f>#REF!*INDEX(Costs!$E$7:$O$89,MATCH($C92,Costs!$C$7:$C$89,0),MATCH(N$7,Costs!$E$6:$O$6,0))</f>
        <v>#REF!</v>
      </c>
      <c r="O92" s="85" t="e">
        <f>#REF!*INDEX(Costs!$E$7:$O$89,MATCH($C92,Costs!$C$7:$C$89,0),MATCH(O$7,Costs!$E$6:$O$6,0))</f>
        <v>#REF!</v>
      </c>
      <c r="P92" s="86" t="e">
        <f t="shared" si="52"/>
        <v>#REF!</v>
      </c>
      <c r="Q92" s="86" t="e">
        <f t="shared" si="53"/>
        <v>#REF!</v>
      </c>
      <c r="R92" s="86" t="e">
        <f t="shared" si="54"/>
        <v>#REF!</v>
      </c>
      <c r="S92" s="86" t="e">
        <f t="shared" si="55"/>
        <v>#REF!</v>
      </c>
      <c r="T92" s="86" t="e">
        <f t="shared" si="56"/>
        <v>#REF!</v>
      </c>
      <c r="U92" s="86" t="e">
        <f t="shared" si="57"/>
        <v>#REF!</v>
      </c>
      <c r="V92" s="86" t="e">
        <f t="shared" si="58"/>
        <v>#REF!</v>
      </c>
      <c r="W92" s="86" t="e">
        <f t="shared" si="59"/>
        <v>#REF!</v>
      </c>
      <c r="X92" s="86" t="e">
        <f t="shared" si="60"/>
        <v>#REF!</v>
      </c>
      <c r="Y92" s="86" t="e">
        <f t="shared" si="61"/>
        <v>#REF!</v>
      </c>
      <c r="Z92" s="86" t="e">
        <f t="shared" si="62"/>
        <v>#REF!</v>
      </c>
      <c r="AA92" s="87">
        <v>420</v>
      </c>
      <c r="AB92" s="88" t="e">
        <f>AA92*#REF!/$AI$18*10^3</f>
        <v>#REF!</v>
      </c>
      <c r="AC92" s="89">
        <f>INDEX(Efficiencies!$D$8:$M$89,MATCH(C92,Efficiencies!$C$8:$C$89),MATCH(D92,Efficiencies!$D$7:$M$7))</f>
        <v>67.035751000000005</v>
      </c>
      <c r="AD92" s="89">
        <f t="shared" si="38"/>
        <v>0.50830098876268193</v>
      </c>
      <c r="AE92" s="89">
        <f>INDEX(Efficiencies!$P$8:$Y$89,MATCH(C92,Efficiencies!$C$8:$C$89),MATCH(D92,Efficiencies!$P$7:$Y$7))</f>
        <v>56.143245891512009</v>
      </c>
      <c r="AF92" s="89">
        <f t="shared" si="50"/>
        <v>0.42570817770061131</v>
      </c>
      <c r="AG92" s="89">
        <v>0</v>
      </c>
    </row>
    <row r="93" spans="1:33" x14ac:dyDescent="0.2">
      <c r="A93" s="91" t="s">
        <v>1558</v>
      </c>
      <c r="B93" s="349" t="s">
        <v>1559</v>
      </c>
      <c r="C93" s="39" t="s">
        <v>1547</v>
      </c>
      <c r="D93" s="39">
        <v>2045</v>
      </c>
      <c r="E93" s="85" t="e">
        <f>#REF!*INDEX(Costs!$E$7:$O$89,MATCH($C93,Costs!$C$7:$C$89,0),MATCH(E$7,Costs!$E$6:$O$6,0))</f>
        <v>#REF!</v>
      </c>
      <c r="F93" s="85" t="e">
        <f>#REF!*INDEX(Costs!$E$7:$O$89,MATCH($C93,Costs!$C$7:$C$89,0),MATCH(F$7,Costs!$E$6:$O$6,0))</f>
        <v>#REF!</v>
      </c>
      <c r="G93" s="85" t="e">
        <f>#REF!*INDEX(Costs!$E$7:$O$89,MATCH($C93,Costs!$C$7:$C$89,0),MATCH(G$7,Costs!$E$6:$O$6,0))</f>
        <v>#REF!</v>
      </c>
      <c r="H93" s="85" t="e">
        <f>#REF!*INDEX(Costs!$E$7:$O$89,MATCH($C93,Costs!$C$7:$C$89,0),MATCH(H$7,Costs!$E$6:$O$6,0))</f>
        <v>#REF!</v>
      </c>
      <c r="I93" s="85" t="e">
        <f>#REF!*INDEX(Costs!$E$7:$O$89,MATCH($C93,Costs!$C$7:$C$89,0),MATCH(I$7,Costs!$E$6:$O$6,0))</f>
        <v>#REF!</v>
      </c>
      <c r="J93" s="85" t="e">
        <f>#REF!*INDEX(Costs!$E$7:$O$89,MATCH($C93,Costs!$C$7:$C$89,0),MATCH(J$7,Costs!$E$6:$O$6,0))</f>
        <v>#REF!</v>
      </c>
      <c r="K93" s="85" t="e">
        <f>#REF!*INDEX(Costs!$E$7:$O$89,MATCH($C93,Costs!$C$7:$C$89,0),MATCH(K$7,Costs!$E$6:$O$6,0))</f>
        <v>#REF!</v>
      </c>
      <c r="L93" s="85" t="e">
        <f>#REF!*INDEX(Costs!$E$7:$O$89,MATCH($C93,Costs!$C$7:$C$89,0),MATCH(L$7,Costs!$E$6:$O$6,0))</f>
        <v>#REF!</v>
      </c>
      <c r="M93" s="85" t="e">
        <f>#REF!*INDEX(Costs!$E$7:$O$89,MATCH($C93,Costs!$C$7:$C$89,0),MATCH(M$7,Costs!$E$6:$O$6,0))</f>
        <v>#REF!</v>
      </c>
      <c r="N93" s="85" t="e">
        <f>#REF!*INDEX(Costs!$E$7:$O$89,MATCH($C93,Costs!$C$7:$C$89,0),MATCH(N$7,Costs!$E$6:$O$6,0))</f>
        <v>#REF!</v>
      </c>
      <c r="O93" s="85" t="e">
        <f>#REF!*INDEX(Costs!$E$7:$O$89,MATCH($C93,Costs!$C$7:$C$89,0),MATCH(O$7,Costs!$E$6:$O$6,0))</f>
        <v>#REF!</v>
      </c>
      <c r="P93" s="86" t="e">
        <f t="shared" si="52"/>
        <v>#REF!</v>
      </c>
      <c r="Q93" s="86" t="e">
        <f t="shared" si="53"/>
        <v>#REF!</v>
      </c>
      <c r="R93" s="86" t="e">
        <f t="shared" si="54"/>
        <v>#REF!</v>
      </c>
      <c r="S93" s="86" t="e">
        <f t="shared" si="55"/>
        <v>#REF!</v>
      </c>
      <c r="T93" s="86" t="e">
        <f t="shared" si="56"/>
        <v>#REF!</v>
      </c>
      <c r="U93" s="86" t="e">
        <f t="shared" si="57"/>
        <v>#REF!</v>
      </c>
      <c r="V93" s="86" t="e">
        <f t="shared" si="58"/>
        <v>#REF!</v>
      </c>
      <c r="W93" s="86" t="e">
        <f t="shared" si="59"/>
        <v>#REF!</v>
      </c>
      <c r="X93" s="86" t="e">
        <f t="shared" si="60"/>
        <v>#REF!</v>
      </c>
      <c r="Y93" s="86" t="e">
        <f t="shared" si="61"/>
        <v>#REF!</v>
      </c>
      <c r="Z93" s="86" t="e">
        <f t="shared" si="62"/>
        <v>#REF!</v>
      </c>
      <c r="AA93" s="87">
        <v>420</v>
      </c>
      <c r="AB93" s="88" t="e">
        <f>AA93*#REF!/$AI$18*10^3</f>
        <v>#REF!</v>
      </c>
      <c r="AC93" s="89">
        <f>INDEX(Efficiencies!$D$8:$M$89,MATCH(C93,Efficiencies!$C$8:$C$89),MATCH(D93,Efficiencies!$D$7:$M$7))</f>
        <v>67.035751000000005</v>
      </c>
      <c r="AD93" s="89">
        <f t="shared" si="38"/>
        <v>0.50830098876268193</v>
      </c>
      <c r="AE93" s="89">
        <f>INDEX(Efficiencies!$P$8:$Y$89,MATCH(C93,Efficiencies!$C$8:$C$89),MATCH(D93,Efficiencies!$P$7:$Y$7))</f>
        <v>56.143245891512009</v>
      </c>
      <c r="AF93" s="89">
        <f t="shared" si="50"/>
        <v>0.42570817770061131</v>
      </c>
      <c r="AG93" s="89">
        <v>0</v>
      </c>
    </row>
    <row r="94" spans="1:33" x14ac:dyDescent="0.2">
      <c r="A94" s="91" t="s">
        <v>1560</v>
      </c>
      <c r="B94" s="349" t="s">
        <v>1561</v>
      </c>
      <c r="C94" s="39" t="s">
        <v>1547</v>
      </c>
      <c r="D94" s="39">
        <v>2050</v>
      </c>
      <c r="E94" s="85" t="e">
        <f>#REF!*INDEX(Costs!$E$7:$O$89,MATCH($C94,Costs!$C$7:$C$89,0),MATCH(E$7,Costs!$E$6:$O$6,0))</f>
        <v>#REF!</v>
      </c>
      <c r="F94" s="85" t="e">
        <f>#REF!*INDEX(Costs!$E$7:$O$89,MATCH($C94,Costs!$C$7:$C$89,0),MATCH(F$7,Costs!$E$6:$O$6,0))</f>
        <v>#REF!</v>
      </c>
      <c r="G94" s="85" t="e">
        <f>#REF!*INDEX(Costs!$E$7:$O$89,MATCH($C94,Costs!$C$7:$C$89,0),MATCH(G$7,Costs!$E$6:$O$6,0))</f>
        <v>#REF!</v>
      </c>
      <c r="H94" s="85" t="e">
        <f>#REF!*INDEX(Costs!$E$7:$O$89,MATCH($C94,Costs!$C$7:$C$89,0),MATCH(H$7,Costs!$E$6:$O$6,0))</f>
        <v>#REF!</v>
      </c>
      <c r="I94" s="85" t="e">
        <f>#REF!*INDEX(Costs!$E$7:$O$89,MATCH($C94,Costs!$C$7:$C$89,0),MATCH(I$7,Costs!$E$6:$O$6,0))</f>
        <v>#REF!</v>
      </c>
      <c r="J94" s="85" t="e">
        <f>#REF!*INDEX(Costs!$E$7:$O$89,MATCH($C94,Costs!$C$7:$C$89,0),MATCH(J$7,Costs!$E$6:$O$6,0))</f>
        <v>#REF!</v>
      </c>
      <c r="K94" s="85" t="e">
        <f>#REF!*INDEX(Costs!$E$7:$O$89,MATCH($C94,Costs!$C$7:$C$89,0),MATCH(K$7,Costs!$E$6:$O$6,0))</f>
        <v>#REF!</v>
      </c>
      <c r="L94" s="85" t="e">
        <f>#REF!*INDEX(Costs!$E$7:$O$89,MATCH($C94,Costs!$C$7:$C$89,0),MATCH(L$7,Costs!$E$6:$O$6,0))</f>
        <v>#REF!</v>
      </c>
      <c r="M94" s="85" t="e">
        <f>#REF!*INDEX(Costs!$E$7:$O$89,MATCH($C94,Costs!$C$7:$C$89,0),MATCH(M$7,Costs!$E$6:$O$6,0))</f>
        <v>#REF!</v>
      </c>
      <c r="N94" s="85" t="e">
        <f>#REF!*INDEX(Costs!$E$7:$O$89,MATCH($C94,Costs!$C$7:$C$89,0),MATCH(N$7,Costs!$E$6:$O$6,0))</f>
        <v>#REF!</v>
      </c>
      <c r="O94" s="85" t="e">
        <f>#REF!*INDEX(Costs!$E$7:$O$89,MATCH($C94,Costs!$C$7:$C$89,0),MATCH(O$7,Costs!$E$6:$O$6,0))</f>
        <v>#REF!</v>
      </c>
      <c r="P94" s="86" t="e">
        <f t="shared" si="52"/>
        <v>#REF!</v>
      </c>
      <c r="Q94" s="86" t="e">
        <f t="shared" si="53"/>
        <v>#REF!</v>
      </c>
      <c r="R94" s="86" t="e">
        <f t="shared" si="54"/>
        <v>#REF!</v>
      </c>
      <c r="S94" s="86" t="e">
        <f t="shared" si="55"/>
        <v>#REF!</v>
      </c>
      <c r="T94" s="86" t="e">
        <f t="shared" si="56"/>
        <v>#REF!</v>
      </c>
      <c r="U94" s="86" t="e">
        <f t="shared" si="57"/>
        <v>#REF!</v>
      </c>
      <c r="V94" s="86" t="e">
        <f t="shared" si="58"/>
        <v>#REF!</v>
      </c>
      <c r="W94" s="86" t="e">
        <f t="shared" si="59"/>
        <v>#REF!</v>
      </c>
      <c r="X94" s="86" t="e">
        <f t="shared" si="60"/>
        <v>#REF!</v>
      </c>
      <c r="Y94" s="86" t="e">
        <f t="shared" si="61"/>
        <v>#REF!</v>
      </c>
      <c r="Z94" s="86" t="e">
        <f t="shared" si="62"/>
        <v>#REF!</v>
      </c>
      <c r="AA94" s="87">
        <v>420</v>
      </c>
      <c r="AB94" s="88" t="e">
        <f>AA94*#REF!/$AI$18*10^3</f>
        <v>#REF!</v>
      </c>
      <c r="AC94" s="89">
        <f>INDEX(Efficiencies!$D$8:$M$89,MATCH(C94,Efficiencies!$C$8:$C$89),MATCH(D94,Efficiencies!$D$7:$M$7))</f>
        <v>67.035751000000005</v>
      </c>
      <c r="AD94" s="89">
        <f t="shared" si="38"/>
        <v>0.50830098876268193</v>
      </c>
      <c r="AE94" s="89">
        <f>INDEX(Efficiencies!$P$8:$Y$89,MATCH(C94,Efficiencies!$C$8:$C$89),MATCH(D94,Efficiencies!$P$7:$Y$7))</f>
        <v>56.143245891512009</v>
      </c>
      <c r="AF94" s="89">
        <f t="shared" si="50"/>
        <v>0.42570817770061131</v>
      </c>
      <c r="AG94" s="89">
        <v>0</v>
      </c>
    </row>
    <row r="95" spans="1:33" x14ac:dyDescent="0.2">
      <c r="A95" s="91" t="s">
        <v>1562</v>
      </c>
      <c r="B95" s="349" t="s">
        <v>1563</v>
      </c>
      <c r="C95" s="39" t="s">
        <v>1564</v>
      </c>
      <c r="D95" s="39">
        <v>2005</v>
      </c>
      <c r="E95" s="85" t="e">
        <f>#REF!*INDEX(Costs!$E$7:$O$89,MATCH($C95,Costs!$C$7:$C$89,0),MATCH(E$7,Costs!$E$6:$O$6,0))</f>
        <v>#REF!</v>
      </c>
      <c r="F95" s="85" t="e">
        <f>#REF!*INDEX(Costs!$E$7:$O$89,MATCH($C95,Costs!$C$7:$C$89,0),MATCH(F$7,Costs!$E$6:$O$6,0))</f>
        <v>#REF!</v>
      </c>
      <c r="G95" s="85" t="e">
        <f>#REF!*INDEX(Costs!$E$7:$O$89,MATCH($C95,Costs!$C$7:$C$89,0),MATCH(G$7,Costs!$E$6:$O$6,0))</f>
        <v>#REF!</v>
      </c>
      <c r="H95" s="85" t="e">
        <f>#REF!*INDEX(Costs!$E$7:$O$89,MATCH($C95,Costs!$C$7:$C$89,0),MATCH(H$7,Costs!$E$6:$O$6,0))</f>
        <v>#REF!</v>
      </c>
      <c r="I95" s="85" t="e">
        <f>#REF!*INDEX(Costs!$E$7:$O$89,MATCH($C95,Costs!$C$7:$C$89,0),MATCH(I$7,Costs!$E$6:$O$6,0))</f>
        <v>#REF!</v>
      </c>
      <c r="J95" s="85" t="e">
        <f>#REF!*INDEX(Costs!$E$7:$O$89,MATCH($C95,Costs!$C$7:$C$89,0),MATCH(J$7,Costs!$E$6:$O$6,0))</f>
        <v>#REF!</v>
      </c>
      <c r="K95" s="85" t="e">
        <f>#REF!*INDEX(Costs!$E$7:$O$89,MATCH($C95,Costs!$C$7:$C$89,0),MATCH(K$7,Costs!$E$6:$O$6,0))</f>
        <v>#REF!</v>
      </c>
      <c r="L95" s="85" t="e">
        <f>#REF!*INDEX(Costs!$E$7:$O$89,MATCH($C95,Costs!$C$7:$C$89,0),MATCH(L$7,Costs!$E$6:$O$6,0))</f>
        <v>#REF!</v>
      </c>
      <c r="M95" s="85" t="e">
        <f>#REF!*INDEX(Costs!$E$7:$O$89,MATCH($C95,Costs!$C$7:$C$89,0),MATCH(M$7,Costs!$E$6:$O$6,0))</f>
        <v>#REF!</v>
      </c>
      <c r="N95" s="85" t="e">
        <f>#REF!*INDEX(Costs!$E$7:$O$89,MATCH($C95,Costs!$C$7:$C$89,0),MATCH(N$7,Costs!$E$6:$O$6,0))</f>
        <v>#REF!</v>
      </c>
      <c r="O95" s="85" t="e">
        <f>#REF!*INDEX(Costs!$E$7:$O$89,MATCH($C95,Costs!$C$7:$C$89,0),MATCH(O$7,Costs!$E$6:$O$6,0))</f>
        <v>#REF!</v>
      </c>
      <c r="P95" s="86" t="e">
        <f>E95/$AI$18*10^6</f>
        <v>#REF!</v>
      </c>
      <c r="Q95" s="86" t="e">
        <f t="shared" si="53"/>
        <v>#REF!</v>
      </c>
      <c r="R95" s="86" t="e">
        <f t="shared" si="54"/>
        <v>#REF!</v>
      </c>
      <c r="S95" s="86" t="e">
        <f t="shared" si="55"/>
        <v>#REF!</v>
      </c>
      <c r="T95" s="86" t="e">
        <f t="shared" si="56"/>
        <v>#REF!</v>
      </c>
      <c r="U95" s="86" t="e">
        <f t="shared" si="57"/>
        <v>#REF!</v>
      </c>
      <c r="V95" s="86" t="e">
        <f t="shared" si="58"/>
        <v>#REF!</v>
      </c>
      <c r="W95" s="86" t="e">
        <f t="shared" si="59"/>
        <v>#REF!</v>
      </c>
      <c r="X95" s="86" t="e">
        <f t="shared" si="60"/>
        <v>#REF!</v>
      </c>
      <c r="Y95" s="86" t="e">
        <f t="shared" si="61"/>
        <v>#REF!</v>
      </c>
      <c r="Z95" s="86" t="e">
        <f t="shared" si="62"/>
        <v>#REF!</v>
      </c>
      <c r="AA95" s="87">
        <v>400</v>
      </c>
      <c r="AB95" s="88" t="e">
        <f>AA95*#REF!/$AI$18*10^3</f>
        <v>#REF!</v>
      </c>
      <c r="AC95" s="89" t="e">
        <f>INDEX(Efficiencies!$D$8:$M$89,MATCH(C95,Efficiencies!$C$8:$C$89),MATCH(D95,Efficiencies!$D$7:$M$7))</f>
        <v>#REF!</v>
      </c>
      <c r="AD95" s="89" t="e">
        <f t="shared" si="38"/>
        <v>#REF!</v>
      </c>
      <c r="AE95" s="89" t="e">
        <f>INDEX(Efficiencies!$P$8:$Y$89,MATCH(C95,Efficiencies!$C$8:$C$89),MATCH(D95,Efficiencies!$P$7:$Y$7))</f>
        <v>#REF!</v>
      </c>
      <c r="AF95" s="89" t="e">
        <f t="shared" si="50"/>
        <v>#REF!</v>
      </c>
      <c r="AG95" s="89">
        <v>0</v>
      </c>
    </row>
    <row r="96" spans="1:33" x14ac:dyDescent="0.2">
      <c r="A96" s="91" t="s">
        <v>387</v>
      </c>
      <c r="B96" s="349" t="s">
        <v>1565</v>
      </c>
      <c r="C96" s="39" t="s">
        <v>1564</v>
      </c>
      <c r="D96" s="39">
        <v>2010</v>
      </c>
      <c r="E96" s="85" t="e">
        <f>#REF!*INDEX(Costs!$E$7:$O$89,MATCH($C96,Costs!$C$7:$C$89,0),MATCH(E$7,Costs!$E$6:$O$6,0))</f>
        <v>#REF!</v>
      </c>
      <c r="F96" s="85" t="e">
        <f>#REF!*INDEX(Costs!$E$7:$O$89,MATCH($C96,Costs!$C$7:$C$89,0),MATCH(F$7,Costs!$E$6:$O$6,0))</f>
        <v>#REF!</v>
      </c>
      <c r="G96" s="85" t="e">
        <f>#REF!*INDEX(Costs!$E$7:$O$89,MATCH($C96,Costs!$C$7:$C$89,0),MATCH(G$7,Costs!$E$6:$O$6,0))</f>
        <v>#REF!</v>
      </c>
      <c r="H96" s="85" t="e">
        <f>#REF!*INDEX(Costs!$E$7:$O$89,MATCH($C96,Costs!$C$7:$C$89,0),MATCH(H$7,Costs!$E$6:$O$6,0))</f>
        <v>#REF!</v>
      </c>
      <c r="I96" s="85" t="e">
        <f>#REF!*INDEX(Costs!$E$7:$O$89,MATCH($C96,Costs!$C$7:$C$89,0),MATCH(I$7,Costs!$E$6:$O$6,0))</f>
        <v>#REF!</v>
      </c>
      <c r="J96" s="85" t="e">
        <f>#REF!*INDEX(Costs!$E$7:$O$89,MATCH($C96,Costs!$C$7:$C$89,0),MATCH(J$7,Costs!$E$6:$O$6,0))</f>
        <v>#REF!</v>
      </c>
      <c r="K96" s="85" t="e">
        <f>#REF!*INDEX(Costs!$E$7:$O$89,MATCH($C96,Costs!$C$7:$C$89,0),MATCH(K$7,Costs!$E$6:$O$6,0))</f>
        <v>#REF!</v>
      </c>
      <c r="L96" s="85" t="e">
        <f>#REF!*INDEX(Costs!$E$7:$O$89,MATCH($C96,Costs!$C$7:$C$89,0),MATCH(L$7,Costs!$E$6:$O$6,0))</f>
        <v>#REF!</v>
      </c>
      <c r="M96" s="85" t="e">
        <f>#REF!*INDEX(Costs!$E$7:$O$89,MATCH($C96,Costs!$C$7:$C$89,0),MATCH(M$7,Costs!$E$6:$O$6,0))</f>
        <v>#REF!</v>
      </c>
      <c r="N96" s="85" t="e">
        <f>#REF!*INDEX(Costs!$E$7:$O$89,MATCH($C96,Costs!$C$7:$C$89,0),MATCH(N$7,Costs!$E$6:$O$6,0))</f>
        <v>#REF!</v>
      </c>
      <c r="O96" s="85" t="e">
        <f>#REF!*INDEX(Costs!$E$7:$O$89,MATCH($C96,Costs!$C$7:$C$89,0),MATCH(O$7,Costs!$E$6:$O$6,0))</f>
        <v>#REF!</v>
      </c>
      <c r="P96" s="86" t="e">
        <f t="shared" ref="P96:P104" si="63">E96/$AI$18*10^6</f>
        <v>#REF!</v>
      </c>
      <c r="Q96" s="86" t="e">
        <f t="shared" si="53"/>
        <v>#REF!</v>
      </c>
      <c r="R96" s="86" t="e">
        <f t="shared" si="54"/>
        <v>#REF!</v>
      </c>
      <c r="S96" s="86" t="e">
        <f t="shared" si="55"/>
        <v>#REF!</v>
      </c>
      <c r="T96" s="86" t="e">
        <f t="shared" si="56"/>
        <v>#REF!</v>
      </c>
      <c r="U96" s="86" t="e">
        <f t="shared" si="57"/>
        <v>#REF!</v>
      </c>
      <c r="V96" s="86" t="e">
        <f t="shared" si="58"/>
        <v>#REF!</v>
      </c>
      <c r="W96" s="86" t="e">
        <f t="shared" si="59"/>
        <v>#REF!</v>
      </c>
      <c r="X96" s="86" t="e">
        <f t="shared" si="60"/>
        <v>#REF!</v>
      </c>
      <c r="Y96" s="86" t="e">
        <f t="shared" si="61"/>
        <v>#REF!</v>
      </c>
      <c r="Z96" s="86" t="e">
        <f t="shared" si="62"/>
        <v>#REF!</v>
      </c>
      <c r="AA96" s="87">
        <v>400</v>
      </c>
      <c r="AB96" s="88" t="e">
        <f>AA96*#REF!/$AI$18*10^3</f>
        <v>#REF!</v>
      </c>
      <c r="AC96" s="89">
        <f>INDEX(Efficiencies!$D$8:$M$89,MATCH(C96,Efficiencies!$C$8:$C$89),MATCH(D96,Efficiencies!$D$7:$M$7))</f>
        <v>32.770000000000003</v>
      </c>
      <c r="AD96" s="89">
        <f t="shared" si="38"/>
        <v>0.24847970155138691</v>
      </c>
      <c r="AE96" s="89">
        <f>INDEX(Efficiencies!$P$8:$Y$89,MATCH(C96,Efficiencies!$C$8:$C$89),MATCH(D96,Efficiencies!$P$7:$Y$7))</f>
        <v>26.789868240000004</v>
      </c>
      <c r="AF96" s="89">
        <f t="shared" si="50"/>
        <v>0.20313513777467743</v>
      </c>
      <c r="AG96" s="89">
        <v>0</v>
      </c>
    </row>
    <row r="97" spans="1:33" x14ac:dyDescent="0.2">
      <c r="A97" s="91" t="s">
        <v>1566</v>
      </c>
      <c r="B97" s="349" t="s">
        <v>1567</v>
      </c>
      <c r="C97" s="39" t="s">
        <v>1564</v>
      </c>
      <c r="D97" s="39">
        <v>2015</v>
      </c>
      <c r="E97" s="85" t="e">
        <f>#REF!*INDEX(Costs!$E$7:$O$89,MATCH($C97,Costs!$C$7:$C$89,0),MATCH(E$7,Costs!$E$6:$O$6,0))</f>
        <v>#REF!</v>
      </c>
      <c r="F97" s="85" t="e">
        <f>#REF!*INDEX(Costs!$E$7:$O$89,MATCH($C97,Costs!$C$7:$C$89,0),MATCH(F$7,Costs!$E$6:$O$6,0))</f>
        <v>#REF!</v>
      </c>
      <c r="G97" s="85" t="e">
        <f>#REF!*INDEX(Costs!$E$7:$O$89,MATCH($C97,Costs!$C$7:$C$89,0),MATCH(G$7,Costs!$E$6:$O$6,0))</f>
        <v>#REF!</v>
      </c>
      <c r="H97" s="85" t="e">
        <f>#REF!*INDEX(Costs!$E$7:$O$89,MATCH($C97,Costs!$C$7:$C$89,0),MATCH(H$7,Costs!$E$6:$O$6,0))</f>
        <v>#REF!</v>
      </c>
      <c r="I97" s="85" t="e">
        <f>#REF!*INDEX(Costs!$E$7:$O$89,MATCH($C97,Costs!$C$7:$C$89,0),MATCH(I$7,Costs!$E$6:$O$6,0))</f>
        <v>#REF!</v>
      </c>
      <c r="J97" s="85" t="e">
        <f>#REF!*INDEX(Costs!$E$7:$O$89,MATCH($C97,Costs!$C$7:$C$89,0),MATCH(J$7,Costs!$E$6:$O$6,0))</f>
        <v>#REF!</v>
      </c>
      <c r="K97" s="85" t="e">
        <f>#REF!*INDEX(Costs!$E$7:$O$89,MATCH($C97,Costs!$C$7:$C$89,0),MATCH(K$7,Costs!$E$6:$O$6,0))</f>
        <v>#REF!</v>
      </c>
      <c r="L97" s="85" t="e">
        <f>#REF!*INDEX(Costs!$E$7:$O$89,MATCH($C97,Costs!$C$7:$C$89,0),MATCH(L$7,Costs!$E$6:$O$6,0))</f>
        <v>#REF!</v>
      </c>
      <c r="M97" s="85" t="e">
        <f>#REF!*INDEX(Costs!$E$7:$O$89,MATCH($C97,Costs!$C$7:$C$89,0),MATCH(M$7,Costs!$E$6:$O$6,0))</f>
        <v>#REF!</v>
      </c>
      <c r="N97" s="85" t="e">
        <f>#REF!*INDEX(Costs!$E$7:$O$89,MATCH($C97,Costs!$C$7:$C$89,0),MATCH(N$7,Costs!$E$6:$O$6,0))</f>
        <v>#REF!</v>
      </c>
      <c r="O97" s="85" t="e">
        <f>#REF!*INDEX(Costs!$E$7:$O$89,MATCH($C97,Costs!$C$7:$C$89,0),MATCH(O$7,Costs!$E$6:$O$6,0))</f>
        <v>#REF!</v>
      </c>
      <c r="P97" s="86" t="e">
        <f t="shared" si="63"/>
        <v>#REF!</v>
      </c>
      <c r="Q97" s="86" t="e">
        <f t="shared" si="53"/>
        <v>#REF!</v>
      </c>
      <c r="R97" s="86" t="e">
        <f t="shared" si="54"/>
        <v>#REF!</v>
      </c>
      <c r="S97" s="86" t="e">
        <f t="shared" si="55"/>
        <v>#REF!</v>
      </c>
      <c r="T97" s="86" t="e">
        <f t="shared" si="56"/>
        <v>#REF!</v>
      </c>
      <c r="U97" s="86" t="e">
        <f t="shared" si="57"/>
        <v>#REF!</v>
      </c>
      <c r="V97" s="86" t="e">
        <f t="shared" si="58"/>
        <v>#REF!</v>
      </c>
      <c r="W97" s="86" t="e">
        <f t="shared" si="59"/>
        <v>#REF!</v>
      </c>
      <c r="X97" s="86" t="e">
        <f t="shared" si="60"/>
        <v>#REF!</v>
      </c>
      <c r="Y97" s="86" t="e">
        <f t="shared" si="61"/>
        <v>#REF!</v>
      </c>
      <c r="Z97" s="86" t="e">
        <f t="shared" si="62"/>
        <v>#REF!</v>
      </c>
      <c r="AA97" s="87">
        <v>400</v>
      </c>
      <c r="AB97" s="88" t="e">
        <f>AA97*#REF!/$AI$18*10^3</f>
        <v>#REF!</v>
      </c>
      <c r="AC97" s="89" t="e">
        <f>INDEX(Efficiencies!$D$8:$M$89,MATCH(C97,Efficiencies!$C$8:$C$89),MATCH(D97,Efficiencies!$D$7:$M$7))</f>
        <v>#REF!</v>
      </c>
      <c r="AD97" s="89" t="e">
        <f t="shared" si="38"/>
        <v>#REF!</v>
      </c>
      <c r="AE97" s="89" t="e">
        <f>INDEX(Efficiencies!$P$8:$Y$89,MATCH(C97,Efficiencies!$C$8:$C$89),MATCH(D97,Efficiencies!$P$7:$Y$7))</f>
        <v>#REF!</v>
      </c>
      <c r="AF97" s="89" t="e">
        <f t="shared" si="50"/>
        <v>#REF!</v>
      </c>
      <c r="AG97" s="89">
        <v>0</v>
      </c>
    </row>
    <row r="98" spans="1:33" x14ac:dyDescent="0.2">
      <c r="A98" s="91" t="s">
        <v>1568</v>
      </c>
      <c r="B98" s="349" t="s">
        <v>1569</v>
      </c>
      <c r="C98" s="39" t="s">
        <v>1564</v>
      </c>
      <c r="D98" s="39">
        <v>2020</v>
      </c>
      <c r="E98" s="85" t="e">
        <f>#REF!*INDEX(Costs!$E$7:$O$89,MATCH($C98,Costs!$C$7:$C$89,0),MATCH(E$7,Costs!$E$6:$O$6,0))</f>
        <v>#REF!</v>
      </c>
      <c r="F98" s="85" t="e">
        <f>#REF!*INDEX(Costs!$E$7:$O$89,MATCH($C98,Costs!$C$7:$C$89,0),MATCH(F$7,Costs!$E$6:$O$6,0))</f>
        <v>#REF!</v>
      </c>
      <c r="G98" s="85" t="e">
        <f>#REF!*INDEX(Costs!$E$7:$O$89,MATCH($C98,Costs!$C$7:$C$89,0),MATCH(G$7,Costs!$E$6:$O$6,0))</f>
        <v>#REF!</v>
      </c>
      <c r="H98" s="85" t="e">
        <f>#REF!*INDEX(Costs!$E$7:$O$89,MATCH($C98,Costs!$C$7:$C$89,0),MATCH(H$7,Costs!$E$6:$O$6,0))</f>
        <v>#REF!</v>
      </c>
      <c r="I98" s="85" t="e">
        <f>#REF!*INDEX(Costs!$E$7:$O$89,MATCH($C98,Costs!$C$7:$C$89,0),MATCH(I$7,Costs!$E$6:$O$6,0))</f>
        <v>#REF!</v>
      </c>
      <c r="J98" s="85" t="e">
        <f>#REF!*INDEX(Costs!$E$7:$O$89,MATCH($C98,Costs!$C$7:$C$89,0),MATCH(J$7,Costs!$E$6:$O$6,0))</f>
        <v>#REF!</v>
      </c>
      <c r="K98" s="85" t="e">
        <f>#REF!*INDEX(Costs!$E$7:$O$89,MATCH($C98,Costs!$C$7:$C$89,0),MATCH(K$7,Costs!$E$6:$O$6,0))</f>
        <v>#REF!</v>
      </c>
      <c r="L98" s="85" t="e">
        <f>#REF!*INDEX(Costs!$E$7:$O$89,MATCH($C98,Costs!$C$7:$C$89,0),MATCH(L$7,Costs!$E$6:$O$6,0))</f>
        <v>#REF!</v>
      </c>
      <c r="M98" s="85" t="e">
        <f>#REF!*INDEX(Costs!$E$7:$O$89,MATCH($C98,Costs!$C$7:$C$89,0),MATCH(M$7,Costs!$E$6:$O$6,0))</f>
        <v>#REF!</v>
      </c>
      <c r="N98" s="85" t="e">
        <f>#REF!*INDEX(Costs!$E$7:$O$89,MATCH($C98,Costs!$C$7:$C$89,0),MATCH(N$7,Costs!$E$6:$O$6,0))</f>
        <v>#REF!</v>
      </c>
      <c r="O98" s="85" t="e">
        <f>#REF!*INDEX(Costs!$E$7:$O$89,MATCH($C98,Costs!$C$7:$C$89,0),MATCH(O$7,Costs!$E$6:$O$6,0))</f>
        <v>#REF!</v>
      </c>
      <c r="P98" s="86" t="e">
        <f t="shared" si="63"/>
        <v>#REF!</v>
      </c>
      <c r="Q98" s="86" t="e">
        <f t="shared" si="53"/>
        <v>#REF!</v>
      </c>
      <c r="R98" s="86" t="e">
        <f t="shared" si="54"/>
        <v>#REF!</v>
      </c>
      <c r="S98" s="86" t="e">
        <f t="shared" si="55"/>
        <v>#REF!</v>
      </c>
      <c r="T98" s="86" t="e">
        <f t="shared" si="56"/>
        <v>#REF!</v>
      </c>
      <c r="U98" s="86" t="e">
        <f t="shared" si="57"/>
        <v>#REF!</v>
      </c>
      <c r="V98" s="86" t="e">
        <f t="shared" si="58"/>
        <v>#REF!</v>
      </c>
      <c r="W98" s="86" t="e">
        <f t="shared" si="59"/>
        <v>#REF!</v>
      </c>
      <c r="X98" s="86" t="e">
        <f t="shared" si="60"/>
        <v>#REF!</v>
      </c>
      <c r="Y98" s="86" t="e">
        <f t="shared" si="61"/>
        <v>#REF!</v>
      </c>
      <c r="Z98" s="86" t="e">
        <f t="shared" si="62"/>
        <v>#REF!</v>
      </c>
      <c r="AA98" s="87">
        <v>400</v>
      </c>
      <c r="AB98" s="88" t="e">
        <f>AA98*#REF!/$AI$18*10^3</f>
        <v>#REF!</v>
      </c>
      <c r="AC98" s="89" t="e">
        <f>INDEX(Efficiencies!$D$8:$M$89,MATCH(C98,Efficiencies!$C$8:$C$89),MATCH(D98,Efficiencies!$D$7:$M$7))</f>
        <v>#REF!</v>
      </c>
      <c r="AD98" s="89" t="e">
        <f t="shared" si="38"/>
        <v>#REF!</v>
      </c>
      <c r="AE98" s="89" t="e">
        <f>INDEX(Efficiencies!$P$8:$Y$89,MATCH(C98,Efficiencies!$C$8:$C$89),MATCH(D98,Efficiencies!$P$7:$Y$7))</f>
        <v>#REF!</v>
      </c>
      <c r="AF98" s="89" t="e">
        <f t="shared" si="50"/>
        <v>#REF!</v>
      </c>
      <c r="AG98" s="89">
        <v>0</v>
      </c>
    </row>
    <row r="99" spans="1:33" x14ac:dyDescent="0.2">
      <c r="A99" s="91" t="s">
        <v>1570</v>
      </c>
      <c r="B99" s="349" t="s">
        <v>1571</v>
      </c>
      <c r="C99" s="39" t="s">
        <v>1564</v>
      </c>
      <c r="D99" s="39">
        <v>2025</v>
      </c>
      <c r="E99" s="85" t="e">
        <f>#REF!*INDEX(Costs!$E$7:$O$89,MATCH($C99,Costs!$C$7:$C$89,0),MATCH(E$7,Costs!$E$6:$O$6,0))</f>
        <v>#REF!</v>
      </c>
      <c r="F99" s="85" t="e">
        <f>#REF!*INDEX(Costs!$E$7:$O$89,MATCH($C99,Costs!$C$7:$C$89,0),MATCH(F$7,Costs!$E$6:$O$6,0))</f>
        <v>#REF!</v>
      </c>
      <c r="G99" s="85" t="e">
        <f>#REF!*INDEX(Costs!$E$7:$O$89,MATCH($C99,Costs!$C$7:$C$89,0),MATCH(G$7,Costs!$E$6:$O$6,0))</f>
        <v>#REF!</v>
      </c>
      <c r="H99" s="85" t="e">
        <f>#REF!*INDEX(Costs!$E$7:$O$89,MATCH($C99,Costs!$C$7:$C$89,0),MATCH(H$7,Costs!$E$6:$O$6,0))</f>
        <v>#REF!</v>
      </c>
      <c r="I99" s="85" t="e">
        <f>#REF!*INDEX(Costs!$E$7:$O$89,MATCH($C99,Costs!$C$7:$C$89,0),MATCH(I$7,Costs!$E$6:$O$6,0))</f>
        <v>#REF!</v>
      </c>
      <c r="J99" s="85" t="e">
        <f>#REF!*INDEX(Costs!$E$7:$O$89,MATCH($C99,Costs!$C$7:$C$89,0),MATCH(J$7,Costs!$E$6:$O$6,0))</f>
        <v>#REF!</v>
      </c>
      <c r="K99" s="85" t="e">
        <f>#REF!*INDEX(Costs!$E$7:$O$89,MATCH($C99,Costs!$C$7:$C$89,0),MATCH(K$7,Costs!$E$6:$O$6,0))</f>
        <v>#REF!</v>
      </c>
      <c r="L99" s="85" t="e">
        <f>#REF!*INDEX(Costs!$E$7:$O$89,MATCH($C99,Costs!$C$7:$C$89,0),MATCH(L$7,Costs!$E$6:$O$6,0))</f>
        <v>#REF!</v>
      </c>
      <c r="M99" s="85" t="e">
        <f>#REF!*INDEX(Costs!$E$7:$O$89,MATCH($C99,Costs!$C$7:$C$89,0),MATCH(M$7,Costs!$E$6:$O$6,0))</f>
        <v>#REF!</v>
      </c>
      <c r="N99" s="85" t="e">
        <f>#REF!*INDEX(Costs!$E$7:$O$89,MATCH($C99,Costs!$C$7:$C$89,0),MATCH(N$7,Costs!$E$6:$O$6,0))</f>
        <v>#REF!</v>
      </c>
      <c r="O99" s="85" t="e">
        <f>#REF!*INDEX(Costs!$E$7:$O$89,MATCH($C99,Costs!$C$7:$C$89,0),MATCH(O$7,Costs!$E$6:$O$6,0))</f>
        <v>#REF!</v>
      </c>
      <c r="P99" s="86" t="e">
        <f t="shared" si="63"/>
        <v>#REF!</v>
      </c>
      <c r="Q99" s="86" t="e">
        <f t="shared" si="53"/>
        <v>#REF!</v>
      </c>
      <c r="R99" s="86" t="e">
        <f t="shared" si="54"/>
        <v>#REF!</v>
      </c>
      <c r="S99" s="86" t="e">
        <f t="shared" si="55"/>
        <v>#REF!</v>
      </c>
      <c r="T99" s="86" t="e">
        <f t="shared" si="56"/>
        <v>#REF!</v>
      </c>
      <c r="U99" s="86" t="e">
        <f t="shared" si="57"/>
        <v>#REF!</v>
      </c>
      <c r="V99" s="86" t="e">
        <f t="shared" si="58"/>
        <v>#REF!</v>
      </c>
      <c r="W99" s="86" t="e">
        <f t="shared" si="59"/>
        <v>#REF!</v>
      </c>
      <c r="X99" s="86" t="e">
        <f t="shared" si="60"/>
        <v>#REF!</v>
      </c>
      <c r="Y99" s="86" t="e">
        <f t="shared" si="61"/>
        <v>#REF!</v>
      </c>
      <c r="Z99" s="86" t="e">
        <f t="shared" si="62"/>
        <v>#REF!</v>
      </c>
      <c r="AA99" s="87">
        <v>400</v>
      </c>
      <c r="AB99" s="88" t="e">
        <f>AA99*#REF!/$AI$18*10^3</f>
        <v>#REF!</v>
      </c>
      <c r="AC99" s="89" t="e">
        <f>INDEX(Efficiencies!$D$8:$M$89,MATCH(C99,Efficiencies!$C$8:$C$89),MATCH(D99,Efficiencies!$D$7:$M$7))</f>
        <v>#REF!</v>
      </c>
      <c r="AD99" s="89" t="e">
        <f t="shared" si="38"/>
        <v>#REF!</v>
      </c>
      <c r="AE99" s="89" t="e">
        <f>INDEX(Efficiencies!$P$8:$Y$89,MATCH(C99,Efficiencies!$C$8:$C$89),MATCH(D99,Efficiencies!$P$7:$Y$7))</f>
        <v>#REF!</v>
      </c>
      <c r="AF99" s="89" t="e">
        <f t="shared" si="50"/>
        <v>#REF!</v>
      </c>
      <c r="AG99" s="89">
        <v>0</v>
      </c>
    </row>
    <row r="100" spans="1:33" x14ac:dyDescent="0.2">
      <c r="A100" s="91" t="s">
        <v>1572</v>
      </c>
      <c r="B100" s="349" t="s">
        <v>1573</v>
      </c>
      <c r="C100" s="39" t="s">
        <v>1564</v>
      </c>
      <c r="D100" s="39">
        <v>2030</v>
      </c>
      <c r="E100" s="85" t="e">
        <f>#REF!*INDEX(Costs!$E$7:$O$89,MATCH($C100,Costs!$C$7:$C$89,0),MATCH(E$7,Costs!$E$6:$O$6,0))</f>
        <v>#REF!</v>
      </c>
      <c r="F100" s="85" t="e">
        <f>#REF!*INDEX(Costs!$E$7:$O$89,MATCH($C100,Costs!$C$7:$C$89,0),MATCH(F$7,Costs!$E$6:$O$6,0))</f>
        <v>#REF!</v>
      </c>
      <c r="G100" s="85" t="e">
        <f>#REF!*INDEX(Costs!$E$7:$O$89,MATCH($C100,Costs!$C$7:$C$89,0),MATCH(G$7,Costs!$E$6:$O$6,0))</f>
        <v>#REF!</v>
      </c>
      <c r="H100" s="85" t="e">
        <f>#REF!*INDEX(Costs!$E$7:$O$89,MATCH($C100,Costs!$C$7:$C$89,0),MATCH(H$7,Costs!$E$6:$O$6,0))</f>
        <v>#REF!</v>
      </c>
      <c r="I100" s="85" t="e">
        <f>#REF!*INDEX(Costs!$E$7:$O$89,MATCH($C100,Costs!$C$7:$C$89,0),MATCH(I$7,Costs!$E$6:$O$6,0))</f>
        <v>#REF!</v>
      </c>
      <c r="J100" s="85" t="e">
        <f>#REF!*INDEX(Costs!$E$7:$O$89,MATCH($C100,Costs!$C$7:$C$89,0),MATCH(J$7,Costs!$E$6:$O$6,0))</f>
        <v>#REF!</v>
      </c>
      <c r="K100" s="85" t="e">
        <f>#REF!*INDEX(Costs!$E$7:$O$89,MATCH($C100,Costs!$C$7:$C$89,0),MATCH(K$7,Costs!$E$6:$O$6,0))</f>
        <v>#REF!</v>
      </c>
      <c r="L100" s="85" t="e">
        <f>#REF!*INDEX(Costs!$E$7:$O$89,MATCH($C100,Costs!$C$7:$C$89,0),MATCH(L$7,Costs!$E$6:$O$6,0))</f>
        <v>#REF!</v>
      </c>
      <c r="M100" s="85" t="e">
        <f>#REF!*INDEX(Costs!$E$7:$O$89,MATCH($C100,Costs!$C$7:$C$89,0),MATCH(M$7,Costs!$E$6:$O$6,0))</f>
        <v>#REF!</v>
      </c>
      <c r="N100" s="85" t="e">
        <f>#REF!*INDEX(Costs!$E$7:$O$89,MATCH($C100,Costs!$C$7:$C$89,0),MATCH(N$7,Costs!$E$6:$O$6,0))</f>
        <v>#REF!</v>
      </c>
      <c r="O100" s="85" t="e">
        <f>#REF!*INDEX(Costs!$E$7:$O$89,MATCH($C100,Costs!$C$7:$C$89,0),MATCH(O$7,Costs!$E$6:$O$6,0))</f>
        <v>#REF!</v>
      </c>
      <c r="P100" s="86" t="e">
        <f t="shared" si="63"/>
        <v>#REF!</v>
      </c>
      <c r="Q100" s="86" t="e">
        <f t="shared" si="53"/>
        <v>#REF!</v>
      </c>
      <c r="R100" s="86" t="e">
        <f t="shared" si="54"/>
        <v>#REF!</v>
      </c>
      <c r="S100" s="86" t="e">
        <f t="shared" si="55"/>
        <v>#REF!</v>
      </c>
      <c r="T100" s="86" t="e">
        <f t="shared" si="56"/>
        <v>#REF!</v>
      </c>
      <c r="U100" s="86" t="e">
        <f t="shared" si="57"/>
        <v>#REF!</v>
      </c>
      <c r="V100" s="86" t="e">
        <f t="shared" si="58"/>
        <v>#REF!</v>
      </c>
      <c r="W100" s="86" t="e">
        <f t="shared" si="59"/>
        <v>#REF!</v>
      </c>
      <c r="X100" s="86" t="e">
        <f t="shared" si="60"/>
        <v>#REF!</v>
      </c>
      <c r="Y100" s="86" t="e">
        <f t="shared" si="61"/>
        <v>#REF!</v>
      </c>
      <c r="Z100" s="86" t="e">
        <f t="shared" si="62"/>
        <v>#REF!</v>
      </c>
      <c r="AA100" s="87">
        <v>400</v>
      </c>
      <c r="AB100" s="88" t="e">
        <f>AA100*#REF!/$AI$18*10^3</f>
        <v>#REF!</v>
      </c>
      <c r="AC100" s="89" t="e">
        <f>INDEX(Efficiencies!$D$8:$M$89,MATCH(C100,Efficiencies!$C$8:$C$89),MATCH(D100,Efficiencies!$D$7:$M$7))</f>
        <v>#REF!</v>
      </c>
      <c r="AD100" s="89" t="e">
        <f t="shared" si="38"/>
        <v>#REF!</v>
      </c>
      <c r="AE100" s="89" t="e">
        <f>INDEX(Efficiencies!$P$8:$Y$89,MATCH(C100,Efficiencies!$C$8:$C$89),MATCH(D100,Efficiencies!$P$7:$Y$7))</f>
        <v>#REF!</v>
      </c>
      <c r="AF100" s="89" t="e">
        <f t="shared" si="50"/>
        <v>#REF!</v>
      </c>
      <c r="AG100" s="89">
        <v>0</v>
      </c>
    </row>
    <row r="101" spans="1:33" x14ac:dyDescent="0.2">
      <c r="A101" s="91" t="s">
        <v>1574</v>
      </c>
      <c r="B101" s="349" t="s">
        <v>1575</v>
      </c>
      <c r="C101" s="39" t="s">
        <v>1564</v>
      </c>
      <c r="D101" s="39">
        <v>2035</v>
      </c>
      <c r="E101" s="85" t="e">
        <f>#REF!*INDEX(Costs!$E$7:$O$89,MATCH($C101,Costs!$C$7:$C$89,0),MATCH(E$7,Costs!$E$6:$O$6,0))</f>
        <v>#REF!</v>
      </c>
      <c r="F101" s="85" t="e">
        <f>#REF!*INDEX(Costs!$E$7:$O$89,MATCH($C101,Costs!$C$7:$C$89,0),MATCH(F$7,Costs!$E$6:$O$6,0))</f>
        <v>#REF!</v>
      </c>
      <c r="G101" s="85" t="e">
        <f>#REF!*INDEX(Costs!$E$7:$O$89,MATCH($C101,Costs!$C$7:$C$89,0),MATCH(G$7,Costs!$E$6:$O$6,0))</f>
        <v>#REF!</v>
      </c>
      <c r="H101" s="85" t="e">
        <f>#REF!*INDEX(Costs!$E$7:$O$89,MATCH($C101,Costs!$C$7:$C$89,0),MATCH(H$7,Costs!$E$6:$O$6,0))</f>
        <v>#REF!</v>
      </c>
      <c r="I101" s="85" t="e">
        <f>#REF!*INDEX(Costs!$E$7:$O$89,MATCH($C101,Costs!$C$7:$C$89,0),MATCH(I$7,Costs!$E$6:$O$6,0))</f>
        <v>#REF!</v>
      </c>
      <c r="J101" s="85" t="e">
        <f>#REF!*INDEX(Costs!$E$7:$O$89,MATCH($C101,Costs!$C$7:$C$89,0),MATCH(J$7,Costs!$E$6:$O$6,0))</f>
        <v>#REF!</v>
      </c>
      <c r="K101" s="85" t="e">
        <f>#REF!*INDEX(Costs!$E$7:$O$89,MATCH($C101,Costs!$C$7:$C$89,0),MATCH(K$7,Costs!$E$6:$O$6,0))</f>
        <v>#REF!</v>
      </c>
      <c r="L101" s="85" t="e">
        <f>#REF!*INDEX(Costs!$E$7:$O$89,MATCH($C101,Costs!$C$7:$C$89,0),MATCH(L$7,Costs!$E$6:$O$6,0))</f>
        <v>#REF!</v>
      </c>
      <c r="M101" s="85" t="e">
        <f>#REF!*INDEX(Costs!$E$7:$O$89,MATCH($C101,Costs!$C$7:$C$89,0),MATCH(M$7,Costs!$E$6:$O$6,0))</f>
        <v>#REF!</v>
      </c>
      <c r="N101" s="85" t="e">
        <f>#REF!*INDEX(Costs!$E$7:$O$89,MATCH($C101,Costs!$C$7:$C$89,0),MATCH(N$7,Costs!$E$6:$O$6,0))</f>
        <v>#REF!</v>
      </c>
      <c r="O101" s="85" t="e">
        <f>#REF!*INDEX(Costs!$E$7:$O$89,MATCH($C101,Costs!$C$7:$C$89,0),MATCH(O$7,Costs!$E$6:$O$6,0))</f>
        <v>#REF!</v>
      </c>
      <c r="P101" s="86" t="e">
        <f t="shared" si="63"/>
        <v>#REF!</v>
      </c>
      <c r="Q101" s="86" t="e">
        <f t="shared" si="53"/>
        <v>#REF!</v>
      </c>
      <c r="R101" s="86" t="e">
        <f t="shared" si="54"/>
        <v>#REF!</v>
      </c>
      <c r="S101" s="86" t="e">
        <f t="shared" si="55"/>
        <v>#REF!</v>
      </c>
      <c r="T101" s="86" t="e">
        <f t="shared" si="56"/>
        <v>#REF!</v>
      </c>
      <c r="U101" s="86" t="e">
        <f t="shared" si="57"/>
        <v>#REF!</v>
      </c>
      <c r="V101" s="86" t="e">
        <f t="shared" si="58"/>
        <v>#REF!</v>
      </c>
      <c r="W101" s="86" t="e">
        <f t="shared" si="59"/>
        <v>#REF!</v>
      </c>
      <c r="X101" s="86" t="e">
        <f t="shared" si="60"/>
        <v>#REF!</v>
      </c>
      <c r="Y101" s="86" t="e">
        <f t="shared" si="61"/>
        <v>#REF!</v>
      </c>
      <c r="Z101" s="86" t="e">
        <f t="shared" si="62"/>
        <v>#REF!</v>
      </c>
      <c r="AA101" s="87">
        <v>400</v>
      </c>
      <c r="AB101" s="88" t="e">
        <f>AA101*#REF!/$AI$18*10^3</f>
        <v>#REF!</v>
      </c>
      <c r="AC101" s="89" t="e">
        <f>INDEX(Efficiencies!$D$8:$M$89,MATCH(C101,Efficiencies!$C$8:$C$89),MATCH(D101,Efficiencies!$D$7:$M$7))</f>
        <v>#REF!</v>
      </c>
      <c r="AD101" s="89" t="e">
        <f t="shared" si="38"/>
        <v>#REF!</v>
      </c>
      <c r="AE101" s="89" t="e">
        <f>INDEX(Efficiencies!$P$8:$Y$89,MATCH(C101,Efficiencies!$C$8:$C$89),MATCH(D101,Efficiencies!$P$7:$Y$7))</f>
        <v>#REF!</v>
      </c>
      <c r="AF101" s="89" t="e">
        <f t="shared" si="50"/>
        <v>#REF!</v>
      </c>
      <c r="AG101" s="89">
        <v>0</v>
      </c>
    </row>
    <row r="102" spans="1:33" x14ac:dyDescent="0.2">
      <c r="A102" s="91" t="s">
        <v>1576</v>
      </c>
      <c r="B102" s="349" t="s">
        <v>1577</v>
      </c>
      <c r="C102" s="39" t="s">
        <v>1564</v>
      </c>
      <c r="D102" s="39">
        <v>2040</v>
      </c>
      <c r="E102" s="85" t="e">
        <f>#REF!*INDEX(Costs!$E$7:$O$89,MATCH($C102,Costs!$C$7:$C$89,0),MATCH(E$7,Costs!$E$6:$O$6,0))</f>
        <v>#REF!</v>
      </c>
      <c r="F102" s="85" t="e">
        <f>#REF!*INDEX(Costs!$E$7:$O$89,MATCH($C102,Costs!$C$7:$C$89,0),MATCH(F$7,Costs!$E$6:$O$6,0))</f>
        <v>#REF!</v>
      </c>
      <c r="G102" s="85" t="e">
        <f>#REF!*INDEX(Costs!$E$7:$O$89,MATCH($C102,Costs!$C$7:$C$89,0),MATCH(G$7,Costs!$E$6:$O$6,0))</f>
        <v>#REF!</v>
      </c>
      <c r="H102" s="85" t="e">
        <f>#REF!*INDEX(Costs!$E$7:$O$89,MATCH($C102,Costs!$C$7:$C$89,0),MATCH(H$7,Costs!$E$6:$O$6,0))</f>
        <v>#REF!</v>
      </c>
      <c r="I102" s="85" t="e">
        <f>#REF!*INDEX(Costs!$E$7:$O$89,MATCH($C102,Costs!$C$7:$C$89,0),MATCH(I$7,Costs!$E$6:$O$6,0))</f>
        <v>#REF!</v>
      </c>
      <c r="J102" s="85" t="e">
        <f>#REF!*INDEX(Costs!$E$7:$O$89,MATCH($C102,Costs!$C$7:$C$89,0),MATCH(J$7,Costs!$E$6:$O$6,0))</f>
        <v>#REF!</v>
      </c>
      <c r="K102" s="85" t="e">
        <f>#REF!*INDEX(Costs!$E$7:$O$89,MATCH($C102,Costs!$C$7:$C$89,0),MATCH(K$7,Costs!$E$6:$O$6,0))</f>
        <v>#REF!</v>
      </c>
      <c r="L102" s="85" t="e">
        <f>#REF!*INDEX(Costs!$E$7:$O$89,MATCH($C102,Costs!$C$7:$C$89,0),MATCH(L$7,Costs!$E$6:$O$6,0))</f>
        <v>#REF!</v>
      </c>
      <c r="M102" s="85" t="e">
        <f>#REF!*INDEX(Costs!$E$7:$O$89,MATCH($C102,Costs!$C$7:$C$89,0),MATCH(M$7,Costs!$E$6:$O$6,0))</f>
        <v>#REF!</v>
      </c>
      <c r="N102" s="85" t="e">
        <f>#REF!*INDEX(Costs!$E$7:$O$89,MATCH($C102,Costs!$C$7:$C$89,0),MATCH(N$7,Costs!$E$6:$O$6,0))</f>
        <v>#REF!</v>
      </c>
      <c r="O102" s="85" t="e">
        <f>#REF!*INDEX(Costs!$E$7:$O$89,MATCH($C102,Costs!$C$7:$C$89,0),MATCH(O$7,Costs!$E$6:$O$6,0))</f>
        <v>#REF!</v>
      </c>
      <c r="P102" s="86" t="e">
        <f t="shared" si="63"/>
        <v>#REF!</v>
      </c>
      <c r="Q102" s="86" t="e">
        <f t="shared" si="53"/>
        <v>#REF!</v>
      </c>
      <c r="R102" s="86" t="e">
        <f t="shared" si="54"/>
        <v>#REF!</v>
      </c>
      <c r="S102" s="86" t="e">
        <f t="shared" si="55"/>
        <v>#REF!</v>
      </c>
      <c r="T102" s="86" t="e">
        <f t="shared" si="56"/>
        <v>#REF!</v>
      </c>
      <c r="U102" s="86" t="e">
        <f t="shared" si="57"/>
        <v>#REF!</v>
      </c>
      <c r="V102" s="86" t="e">
        <f t="shared" si="58"/>
        <v>#REF!</v>
      </c>
      <c r="W102" s="86" t="e">
        <f t="shared" si="59"/>
        <v>#REF!</v>
      </c>
      <c r="X102" s="86" t="e">
        <f t="shared" si="60"/>
        <v>#REF!</v>
      </c>
      <c r="Y102" s="86" t="e">
        <f t="shared" si="61"/>
        <v>#REF!</v>
      </c>
      <c r="Z102" s="86" t="e">
        <f t="shared" si="62"/>
        <v>#REF!</v>
      </c>
      <c r="AA102" s="87">
        <v>400</v>
      </c>
      <c r="AB102" s="88" t="e">
        <f>AA102*#REF!/$AI$18*10^3</f>
        <v>#REF!</v>
      </c>
      <c r="AC102" s="89" t="e">
        <f>INDEX(Efficiencies!$D$8:$M$89,MATCH(C102,Efficiencies!$C$8:$C$89),MATCH(D102,Efficiencies!$D$7:$M$7))</f>
        <v>#REF!</v>
      </c>
      <c r="AD102" s="89" t="e">
        <f t="shared" si="38"/>
        <v>#REF!</v>
      </c>
      <c r="AE102" s="89" t="e">
        <f>INDEX(Efficiencies!$P$8:$Y$89,MATCH(C102,Efficiencies!$C$8:$C$89),MATCH(D102,Efficiencies!$P$7:$Y$7))</f>
        <v>#REF!</v>
      </c>
      <c r="AF102" s="89" t="e">
        <f t="shared" si="50"/>
        <v>#REF!</v>
      </c>
      <c r="AG102" s="89">
        <v>0</v>
      </c>
    </row>
    <row r="103" spans="1:33" x14ac:dyDescent="0.2">
      <c r="A103" s="91" t="s">
        <v>1578</v>
      </c>
      <c r="B103" s="349" t="s">
        <v>1579</v>
      </c>
      <c r="C103" s="39" t="s">
        <v>1564</v>
      </c>
      <c r="D103" s="39">
        <v>2045</v>
      </c>
      <c r="E103" s="85" t="e">
        <f>#REF!*INDEX(Costs!$E$7:$O$89,MATCH($C103,Costs!$C$7:$C$89,0),MATCH(E$7,Costs!$E$6:$O$6,0))</f>
        <v>#REF!</v>
      </c>
      <c r="F103" s="85" t="e">
        <f>#REF!*INDEX(Costs!$E$7:$O$89,MATCH($C103,Costs!$C$7:$C$89,0),MATCH(F$7,Costs!$E$6:$O$6,0))</f>
        <v>#REF!</v>
      </c>
      <c r="G103" s="85" t="e">
        <f>#REF!*INDEX(Costs!$E$7:$O$89,MATCH($C103,Costs!$C$7:$C$89,0),MATCH(G$7,Costs!$E$6:$O$6,0))</f>
        <v>#REF!</v>
      </c>
      <c r="H103" s="85" t="e">
        <f>#REF!*INDEX(Costs!$E$7:$O$89,MATCH($C103,Costs!$C$7:$C$89,0),MATCH(H$7,Costs!$E$6:$O$6,0))</f>
        <v>#REF!</v>
      </c>
      <c r="I103" s="85" t="e">
        <f>#REF!*INDEX(Costs!$E$7:$O$89,MATCH($C103,Costs!$C$7:$C$89,0),MATCH(I$7,Costs!$E$6:$O$6,0))</f>
        <v>#REF!</v>
      </c>
      <c r="J103" s="85" t="e">
        <f>#REF!*INDEX(Costs!$E$7:$O$89,MATCH($C103,Costs!$C$7:$C$89,0),MATCH(J$7,Costs!$E$6:$O$6,0))</f>
        <v>#REF!</v>
      </c>
      <c r="K103" s="85" t="e">
        <f>#REF!*INDEX(Costs!$E$7:$O$89,MATCH($C103,Costs!$C$7:$C$89,0),MATCH(K$7,Costs!$E$6:$O$6,0))</f>
        <v>#REF!</v>
      </c>
      <c r="L103" s="85" t="e">
        <f>#REF!*INDEX(Costs!$E$7:$O$89,MATCH($C103,Costs!$C$7:$C$89,0),MATCH(L$7,Costs!$E$6:$O$6,0))</f>
        <v>#REF!</v>
      </c>
      <c r="M103" s="85" t="e">
        <f>#REF!*INDEX(Costs!$E$7:$O$89,MATCH($C103,Costs!$C$7:$C$89,0),MATCH(M$7,Costs!$E$6:$O$6,0))</f>
        <v>#REF!</v>
      </c>
      <c r="N103" s="85" t="e">
        <f>#REF!*INDEX(Costs!$E$7:$O$89,MATCH($C103,Costs!$C$7:$C$89,0),MATCH(N$7,Costs!$E$6:$O$6,0))</f>
        <v>#REF!</v>
      </c>
      <c r="O103" s="85" t="e">
        <f>#REF!*INDEX(Costs!$E$7:$O$89,MATCH($C103,Costs!$C$7:$C$89,0),MATCH(O$7,Costs!$E$6:$O$6,0))</f>
        <v>#REF!</v>
      </c>
      <c r="P103" s="86" t="e">
        <f t="shared" si="63"/>
        <v>#REF!</v>
      </c>
      <c r="Q103" s="86" t="e">
        <f t="shared" si="53"/>
        <v>#REF!</v>
      </c>
      <c r="R103" s="86" t="e">
        <f t="shared" si="54"/>
        <v>#REF!</v>
      </c>
      <c r="S103" s="86" t="e">
        <f t="shared" si="55"/>
        <v>#REF!</v>
      </c>
      <c r="T103" s="86" t="e">
        <f t="shared" si="56"/>
        <v>#REF!</v>
      </c>
      <c r="U103" s="86" t="e">
        <f t="shared" si="57"/>
        <v>#REF!</v>
      </c>
      <c r="V103" s="86" t="e">
        <f t="shared" si="58"/>
        <v>#REF!</v>
      </c>
      <c r="W103" s="86" t="e">
        <f t="shared" si="59"/>
        <v>#REF!</v>
      </c>
      <c r="X103" s="86" t="e">
        <f t="shared" si="60"/>
        <v>#REF!</v>
      </c>
      <c r="Y103" s="86" t="e">
        <f t="shared" si="61"/>
        <v>#REF!</v>
      </c>
      <c r="Z103" s="86" t="e">
        <f t="shared" si="62"/>
        <v>#REF!</v>
      </c>
      <c r="AA103" s="87">
        <v>400</v>
      </c>
      <c r="AB103" s="88" t="e">
        <f>AA103*#REF!/$AI$18*10^3</f>
        <v>#REF!</v>
      </c>
      <c r="AC103" s="89" t="e">
        <f>INDEX(Efficiencies!$D$8:$M$89,MATCH(C103,Efficiencies!$C$8:$C$89),MATCH(D103,Efficiencies!$D$7:$M$7))</f>
        <v>#REF!</v>
      </c>
      <c r="AD103" s="89" t="e">
        <f t="shared" si="38"/>
        <v>#REF!</v>
      </c>
      <c r="AE103" s="89" t="e">
        <f>INDEX(Efficiencies!$P$8:$Y$89,MATCH(C103,Efficiencies!$C$8:$C$89),MATCH(D103,Efficiencies!$P$7:$Y$7))</f>
        <v>#REF!</v>
      </c>
      <c r="AF103" s="89" t="e">
        <f t="shared" si="50"/>
        <v>#REF!</v>
      </c>
      <c r="AG103" s="89">
        <v>0</v>
      </c>
    </row>
    <row r="104" spans="1:33" x14ac:dyDescent="0.2">
      <c r="A104" s="91" t="s">
        <v>1580</v>
      </c>
      <c r="B104" s="349" t="s">
        <v>1581</v>
      </c>
      <c r="C104" s="39" t="s">
        <v>1564</v>
      </c>
      <c r="D104" s="39">
        <v>2050</v>
      </c>
      <c r="E104" s="85" t="e">
        <f>#REF!*INDEX(Costs!$E$7:$O$89,MATCH($C104,Costs!$C$7:$C$89,0),MATCH(E$7,Costs!$E$6:$O$6,0))</f>
        <v>#REF!</v>
      </c>
      <c r="F104" s="85" t="e">
        <f>#REF!*INDEX(Costs!$E$7:$O$89,MATCH($C104,Costs!$C$7:$C$89,0),MATCH(F$7,Costs!$E$6:$O$6,0))</f>
        <v>#REF!</v>
      </c>
      <c r="G104" s="85" t="e">
        <f>#REF!*INDEX(Costs!$E$7:$O$89,MATCH($C104,Costs!$C$7:$C$89,0),MATCH(G$7,Costs!$E$6:$O$6,0))</f>
        <v>#REF!</v>
      </c>
      <c r="H104" s="85" t="e">
        <f>#REF!*INDEX(Costs!$E$7:$O$89,MATCH($C104,Costs!$C$7:$C$89,0),MATCH(H$7,Costs!$E$6:$O$6,0))</f>
        <v>#REF!</v>
      </c>
      <c r="I104" s="85" t="e">
        <f>#REF!*INDEX(Costs!$E$7:$O$89,MATCH($C104,Costs!$C$7:$C$89,0),MATCH(I$7,Costs!$E$6:$O$6,0))</f>
        <v>#REF!</v>
      </c>
      <c r="J104" s="85" t="e">
        <f>#REF!*INDEX(Costs!$E$7:$O$89,MATCH($C104,Costs!$C$7:$C$89,0),MATCH(J$7,Costs!$E$6:$O$6,0))</f>
        <v>#REF!</v>
      </c>
      <c r="K104" s="85" t="e">
        <f>#REF!*INDEX(Costs!$E$7:$O$89,MATCH($C104,Costs!$C$7:$C$89,0),MATCH(K$7,Costs!$E$6:$O$6,0))</f>
        <v>#REF!</v>
      </c>
      <c r="L104" s="85" t="e">
        <f>#REF!*INDEX(Costs!$E$7:$O$89,MATCH($C104,Costs!$C$7:$C$89,0),MATCH(L$7,Costs!$E$6:$O$6,0))</f>
        <v>#REF!</v>
      </c>
      <c r="M104" s="85" t="e">
        <f>#REF!*INDEX(Costs!$E$7:$O$89,MATCH($C104,Costs!$C$7:$C$89,0),MATCH(M$7,Costs!$E$6:$O$6,0))</f>
        <v>#REF!</v>
      </c>
      <c r="N104" s="85" t="e">
        <f>#REF!*INDEX(Costs!$E$7:$O$89,MATCH($C104,Costs!$C$7:$C$89,0),MATCH(N$7,Costs!$E$6:$O$6,0))</f>
        <v>#REF!</v>
      </c>
      <c r="O104" s="85" t="e">
        <f>#REF!*INDEX(Costs!$E$7:$O$89,MATCH($C104,Costs!$C$7:$C$89,0),MATCH(O$7,Costs!$E$6:$O$6,0))</f>
        <v>#REF!</v>
      </c>
      <c r="P104" s="86" t="e">
        <f t="shared" si="63"/>
        <v>#REF!</v>
      </c>
      <c r="Q104" s="86" t="e">
        <f t="shared" si="53"/>
        <v>#REF!</v>
      </c>
      <c r="R104" s="86" t="e">
        <f t="shared" si="54"/>
        <v>#REF!</v>
      </c>
      <c r="S104" s="86" t="e">
        <f t="shared" si="55"/>
        <v>#REF!</v>
      </c>
      <c r="T104" s="86" t="e">
        <f t="shared" si="56"/>
        <v>#REF!</v>
      </c>
      <c r="U104" s="86" t="e">
        <f t="shared" si="57"/>
        <v>#REF!</v>
      </c>
      <c r="V104" s="86" t="e">
        <f t="shared" si="58"/>
        <v>#REF!</v>
      </c>
      <c r="W104" s="86" t="e">
        <f t="shared" si="59"/>
        <v>#REF!</v>
      </c>
      <c r="X104" s="86" t="e">
        <f t="shared" si="60"/>
        <v>#REF!</v>
      </c>
      <c r="Y104" s="86" t="e">
        <f t="shared" si="61"/>
        <v>#REF!</v>
      </c>
      <c r="Z104" s="86" t="e">
        <f t="shared" si="62"/>
        <v>#REF!</v>
      </c>
      <c r="AA104" s="87">
        <v>400</v>
      </c>
      <c r="AB104" s="88" t="e">
        <f>AA104*#REF!/$AI$18*10^3</f>
        <v>#REF!</v>
      </c>
      <c r="AC104" s="89" t="e">
        <f>INDEX(Efficiencies!$D$8:$M$89,MATCH(C104,Efficiencies!$C$8:$C$89),MATCH(D104,Efficiencies!$D$7:$M$7))</f>
        <v>#REF!</v>
      </c>
      <c r="AD104" s="89" t="e">
        <f t="shared" si="38"/>
        <v>#REF!</v>
      </c>
      <c r="AE104" s="89" t="e">
        <f>INDEX(Efficiencies!$P$8:$Y$89,MATCH(C104,Efficiencies!$C$8:$C$89),MATCH(D104,Efficiencies!$P$7:$Y$7))</f>
        <v>#REF!</v>
      </c>
      <c r="AF104" s="89" t="e">
        <f t="shared" si="50"/>
        <v>#REF!</v>
      </c>
      <c r="AG104" s="89">
        <v>0</v>
      </c>
    </row>
    <row r="105" spans="1:33" x14ac:dyDescent="0.2">
      <c r="A105" s="91" t="s">
        <v>1582</v>
      </c>
      <c r="B105" s="349" t="s">
        <v>1583</v>
      </c>
      <c r="C105" s="39" t="s">
        <v>1584</v>
      </c>
      <c r="D105" s="39">
        <v>2005</v>
      </c>
      <c r="E105" s="85" t="e">
        <f>#REF!*INDEX(Costs!$E$7:$O$89,MATCH($C105,Costs!$C$7:$C$89,0),MATCH(E$7,Costs!$E$6:$O$6,0))</f>
        <v>#REF!</v>
      </c>
      <c r="F105" s="85" t="e">
        <f>#REF!*INDEX(Costs!$E$7:$O$89,MATCH($C105,Costs!$C$7:$C$89,0),MATCH(F$7,Costs!$E$6:$O$6,0))</f>
        <v>#REF!</v>
      </c>
      <c r="G105" s="85" t="e">
        <f>#REF!*INDEX(Costs!$E$7:$O$89,MATCH($C105,Costs!$C$7:$C$89,0),MATCH(G$7,Costs!$E$6:$O$6,0))</f>
        <v>#REF!</v>
      </c>
      <c r="H105" s="85" t="e">
        <f>#REF!*INDEX(Costs!$E$7:$O$89,MATCH($C105,Costs!$C$7:$C$89,0),MATCH(H$7,Costs!$E$6:$O$6,0))</f>
        <v>#REF!</v>
      </c>
      <c r="I105" s="85" t="e">
        <f>#REF!*INDEX(Costs!$E$7:$O$89,MATCH($C105,Costs!$C$7:$C$89,0),MATCH(I$7,Costs!$E$6:$O$6,0))</f>
        <v>#REF!</v>
      </c>
      <c r="J105" s="85" t="e">
        <f>#REF!*INDEX(Costs!$E$7:$O$89,MATCH($C105,Costs!$C$7:$C$89,0),MATCH(J$7,Costs!$E$6:$O$6,0))</f>
        <v>#REF!</v>
      </c>
      <c r="K105" s="85" t="e">
        <f>#REF!*INDEX(Costs!$E$7:$O$89,MATCH($C105,Costs!$C$7:$C$89,0),MATCH(K$7,Costs!$E$6:$O$6,0))</f>
        <v>#REF!</v>
      </c>
      <c r="L105" s="85" t="e">
        <f>#REF!*INDEX(Costs!$E$7:$O$89,MATCH($C105,Costs!$C$7:$C$89,0),MATCH(L$7,Costs!$E$6:$O$6,0))</f>
        <v>#REF!</v>
      </c>
      <c r="M105" s="85" t="e">
        <f>#REF!*INDEX(Costs!$E$7:$O$89,MATCH($C105,Costs!$C$7:$C$89,0),MATCH(M$7,Costs!$E$6:$O$6,0))</f>
        <v>#REF!</v>
      </c>
      <c r="N105" s="85" t="e">
        <f>#REF!*INDEX(Costs!$E$7:$O$89,MATCH($C105,Costs!$C$7:$C$89,0),MATCH(N$7,Costs!$E$6:$O$6,0))</f>
        <v>#REF!</v>
      </c>
      <c r="O105" s="85" t="e">
        <f>#REF!*INDEX(Costs!$E$7:$O$89,MATCH($C105,Costs!$C$7:$C$89,0),MATCH(O$7,Costs!$E$6:$O$6,0))</f>
        <v>#REF!</v>
      </c>
      <c r="P105" s="86" t="e">
        <f>E105/$AI$18*10^6</f>
        <v>#REF!</v>
      </c>
      <c r="Q105" s="86" t="e">
        <f t="shared" si="53"/>
        <v>#REF!</v>
      </c>
      <c r="R105" s="86" t="e">
        <f t="shared" si="54"/>
        <v>#REF!</v>
      </c>
      <c r="S105" s="86" t="e">
        <f t="shared" si="55"/>
        <v>#REF!</v>
      </c>
      <c r="T105" s="86" t="e">
        <f t="shared" si="56"/>
        <v>#REF!</v>
      </c>
      <c r="U105" s="86" t="e">
        <f t="shared" si="57"/>
        <v>#REF!</v>
      </c>
      <c r="V105" s="86" t="e">
        <f t="shared" si="58"/>
        <v>#REF!</v>
      </c>
      <c r="W105" s="86" t="e">
        <f t="shared" si="59"/>
        <v>#REF!</v>
      </c>
      <c r="X105" s="86" t="e">
        <f t="shared" si="60"/>
        <v>#REF!</v>
      </c>
      <c r="Y105" s="86" t="e">
        <f t="shared" si="61"/>
        <v>#REF!</v>
      </c>
      <c r="Z105" s="86" t="e">
        <f t="shared" si="62"/>
        <v>#REF!</v>
      </c>
      <c r="AA105" s="87">
        <v>420</v>
      </c>
      <c r="AB105" s="88" t="e">
        <f>AA105*#REF!/$AI$18*10^3</f>
        <v>#REF!</v>
      </c>
      <c r="AC105" s="89">
        <f>INDEX(Efficiencies!$D$8:$M$89,MATCH(C105,Efficiencies!$C$8:$C$89),MATCH(D105,Efficiencies!$D$7:$M$7))</f>
        <v>61.24951171875</v>
      </c>
      <c r="AD105" s="89">
        <f t="shared" si="38"/>
        <v>0.46442662166747556</v>
      </c>
      <c r="AE105" s="89">
        <f>INDEX(Efficiencies!$P$8:$Y$89,MATCH(C105,Efficiencies!$C$8:$C$89),MATCH(D105,Efficiencies!$P$7:$Y$7))</f>
        <v>49.765969374828245</v>
      </c>
      <c r="AF105" s="89">
        <f t="shared" si="50"/>
        <v>0.37735224954753682</v>
      </c>
      <c r="AG105" s="89">
        <v>0</v>
      </c>
    </row>
    <row r="106" spans="1:33" x14ac:dyDescent="0.2">
      <c r="A106" s="91" t="s">
        <v>390</v>
      </c>
      <c r="B106" s="349" t="s">
        <v>1585</v>
      </c>
      <c r="C106" s="39" t="s">
        <v>1584</v>
      </c>
      <c r="D106" s="39">
        <v>2010</v>
      </c>
      <c r="E106" s="85" t="e">
        <f>#REF!*INDEX(Costs!$E$7:$O$89,MATCH($C106,Costs!$C$7:$C$89,0),MATCH(E$7,Costs!$E$6:$O$6,0))</f>
        <v>#REF!</v>
      </c>
      <c r="F106" s="85" t="e">
        <f>#REF!*INDEX(Costs!$E$7:$O$89,MATCH($C106,Costs!$C$7:$C$89,0),MATCH(F$7,Costs!$E$6:$O$6,0))</f>
        <v>#REF!</v>
      </c>
      <c r="G106" s="85" t="e">
        <f>#REF!*INDEX(Costs!$E$7:$O$89,MATCH($C106,Costs!$C$7:$C$89,0),MATCH(G$7,Costs!$E$6:$O$6,0))</f>
        <v>#REF!</v>
      </c>
      <c r="H106" s="85" t="e">
        <f>#REF!*INDEX(Costs!$E$7:$O$89,MATCH($C106,Costs!$C$7:$C$89,0),MATCH(H$7,Costs!$E$6:$O$6,0))</f>
        <v>#REF!</v>
      </c>
      <c r="I106" s="85" t="e">
        <f>#REF!*INDEX(Costs!$E$7:$O$89,MATCH($C106,Costs!$C$7:$C$89,0),MATCH(I$7,Costs!$E$6:$O$6,0))</f>
        <v>#REF!</v>
      </c>
      <c r="J106" s="85" t="e">
        <f>#REF!*INDEX(Costs!$E$7:$O$89,MATCH($C106,Costs!$C$7:$C$89,0),MATCH(J$7,Costs!$E$6:$O$6,0))</f>
        <v>#REF!</v>
      </c>
      <c r="K106" s="85" t="e">
        <f>#REF!*INDEX(Costs!$E$7:$O$89,MATCH($C106,Costs!$C$7:$C$89,0),MATCH(K$7,Costs!$E$6:$O$6,0))</f>
        <v>#REF!</v>
      </c>
      <c r="L106" s="85" t="e">
        <f>#REF!*INDEX(Costs!$E$7:$O$89,MATCH($C106,Costs!$C$7:$C$89,0),MATCH(L$7,Costs!$E$6:$O$6,0))</f>
        <v>#REF!</v>
      </c>
      <c r="M106" s="85" t="e">
        <f>#REF!*INDEX(Costs!$E$7:$O$89,MATCH($C106,Costs!$C$7:$C$89,0),MATCH(M$7,Costs!$E$6:$O$6,0))</f>
        <v>#REF!</v>
      </c>
      <c r="N106" s="85" t="e">
        <f>#REF!*INDEX(Costs!$E$7:$O$89,MATCH($C106,Costs!$C$7:$C$89,0),MATCH(N$7,Costs!$E$6:$O$6,0))</f>
        <v>#REF!</v>
      </c>
      <c r="O106" s="85" t="e">
        <f>#REF!*INDEX(Costs!$E$7:$O$89,MATCH($C106,Costs!$C$7:$C$89,0),MATCH(O$7,Costs!$E$6:$O$6,0))</f>
        <v>#REF!</v>
      </c>
      <c r="P106" s="86" t="e">
        <f t="shared" ref="P106:P114" si="64">E106/$AI$18*10^6</f>
        <v>#REF!</v>
      </c>
      <c r="Q106" s="86" t="e">
        <f t="shared" ref="Q106:Q145" si="65">F106/$AI$18*10^6</f>
        <v>#REF!</v>
      </c>
      <c r="R106" s="86" t="e">
        <f t="shared" ref="R106:R145" si="66">G106/$AI$18*10^6</f>
        <v>#REF!</v>
      </c>
      <c r="S106" s="86" t="e">
        <f t="shared" ref="S106:S145" si="67">H106/$AI$18*10^6</f>
        <v>#REF!</v>
      </c>
      <c r="T106" s="86" t="e">
        <f t="shared" ref="T106:T145" si="68">I106/$AI$18*10^6</f>
        <v>#REF!</v>
      </c>
      <c r="U106" s="86" t="e">
        <f t="shared" ref="U106:U145" si="69">J106/$AI$18*10^6</f>
        <v>#REF!</v>
      </c>
      <c r="V106" s="86" t="e">
        <f t="shared" ref="V106:V145" si="70">K106/$AI$18*10^6</f>
        <v>#REF!</v>
      </c>
      <c r="W106" s="86" t="e">
        <f t="shared" ref="W106:W145" si="71">L106/$AI$18*10^6</f>
        <v>#REF!</v>
      </c>
      <c r="X106" s="86" t="e">
        <f t="shared" ref="X106:X145" si="72">M106/$AI$18*10^6</f>
        <v>#REF!</v>
      </c>
      <c r="Y106" s="86" t="e">
        <f t="shared" ref="Y106:Y145" si="73">N106/$AI$18*10^6</f>
        <v>#REF!</v>
      </c>
      <c r="Z106" s="86" t="e">
        <f t="shared" ref="Z106:Z145" si="74">O106/$AI$18*10^6</f>
        <v>#REF!</v>
      </c>
      <c r="AA106" s="87">
        <v>420</v>
      </c>
      <c r="AB106" s="88" t="e">
        <f>AA106*#REF!/$AI$18*10^3</f>
        <v>#REF!</v>
      </c>
      <c r="AC106" s="89">
        <f>INDEX(Efficiencies!$D$8:$M$89,MATCH(C106,Efficiencies!$C$8:$C$89),MATCH(D106,Efficiencies!$D$7:$M$7))</f>
        <v>59.29</v>
      </c>
      <c r="AD106" s="89">
        <f t="shared" si="38"/>
        <v>0.44956855370710186</v>
      </c>
      <c r="AE106" s="89">
        <f>INDEX(Efficiencies!$P$8:$Y$89,MATCH(C106,Efficiencies!$C$8:$C$89),MATCH(D106,Efficiencies!$P$7:$Y$7))</f>
        <v>48.470286479999999</v>
      </c>
      <c r="AF106" s="89">
        <f t="shared" si="50"/>
        <v>0.36752768747820025</v>
      </c>
      <c r="AG106" s="89">
        <v>0</v>
      </c>
    </row>
    <row r="107" spans="1:33" x14ac:dyDescent="0.2">
      <c r="A107" s="91" t="s">
        <v>1586</v>
      </c>
      <c r="B107" s="349" t="s">
        <v>1587</v>
      </c>
      <c r="C107" s="39" t="s">
        <v>1584</v>
      </c>
      <c r="D107" s="39">
        <v>2015</v>
      </c>
      <c r="E107" s="85" t="e">
        <f>#REF!*INDEX(Costs!$E$7:$O$89,MATCH($C107,Costs!$C$7:$C$89,0),MATCH(E$7,Costs!$E$6:$O$6,0))</f>
        <v>#REF!</v>
      </c>
      <c r="F107" s="85" t="e">
        <f>#REF!*INDEX(Costs!$E$7:$O$89,MATCH($C107,Costs!$C$7:$C$89,0),MATCH(F$7,Costs!$E$6:$O$6,0))</f>
        <v>#REF!</v>
      </c>
      <c r="G107" s="85" t="e">
        <f>#REF!*INDEX(Costs!$E$7:$O$89,MATCH($C107,Costs!$C$7:$C$89,0),MATCH(G$7,Costs!$E$6:$O$6,0))</f>
        <v>#REF!</v>
      </c>
      <c r="H107" s="85" t="e">
        <f>#REF!*INDEX(Costs!$E$7:$O$89,MATCH($C107,Costs!$C$7:$C$89,0),MATCH(H$7,Costs!$E$6:$O$6,0))</f>
        <v>#REF!</v>
      </c>
      <c r="I107" s="85" t="e">
        <f>#REF!*INDEX(Costs!$E$7:$O$89,MATCH($C107,Costs!$C$7:$C$89,0),MATCH(I$7,Costs!$E$6:$O$6,0))</f>
        <v>#REF!</v>
      </c>
      <c r="J107" s="85" t="e">
        <f>#REF!*INDEX(Costs!$E$7:$O$89,MATCH($C107,Costs!$C$7:$C$89,0),MATCH(J$7,Costs!$E$6:$O$6,0))</f>
        <v>#REF!</v>
      </c>
      <c r="K107" s="85" t="e">
        <f>#REF!*INDEX(Costs!$E$7:$O$89,MATCH($C107,Costs!$C$7:$C$89,0),MATCH(K$7,Costs!$E$6:$O$6,0))</f>
        <v>#REF!</v>
      </c>
      <c r="L107" s="85" t="e">
        <f>#REF!*INDEX(Costs!$E$7:$O$89,MATCH($C107,Costs!$C$7:$C$89,0),MATCH(L$7,Costs!$E$6:$O$6,0))</f>
        <v>#REF!</v>
      </c>
      <c r="M107" s="85" t="e">
        <f>#REF!*INDEX(Costs!$E$7:$O$89,MATCH($C107,Costs!$C$7:$C$89,0),MATCH(M$7,Costs!$E$6:$O$6,0))</f>
        <v>#REF!</v>
      </c>
      <c r="N107" s="85" t="e">
        <f>#REF!*INDEX(Costs!$E$7:$O$89,MATCH($C107,Costs!$C$7:$C$89,0),MATCH(N$7,Costs!$E$6:$O$6,0))</f>
        <v>#REF!</v>
      </c>
      <c r="O107" s="85" t="e">
        <f>#REF!*INDEX(Costs!$E$7:$O$89,MATCH($C107,Costs!$C$7:$C$89,0),MATCH(O$7,Costs!$E$6:$O$6,0))</f>
        <v>#REF!</v>
      </c>
      <c r="P107" s="86" t="e">
        <f t="shared" si="64"/>
        <v>#REF!</v>
      </c>
      <c r="Q107" s="86" t="e">
        <f t="shared" si="65"/>
        <v>#REF!</v>
      </c>
      <c r="R107" s="86" t="e">
        <f t="shared" si="66"/>
        <v>#REF!</v>
      </c>
      <c r="S107" s="86" t="e">
        <f t="shared" si="67"/>
        <v>#REF!</v>
      </c>
      <c r="T107" s="86" t="e">
        <f t="shared" si="68"/>
        <v>#REF!</v>
      </c>
      <c r="U107" s="86" t="e">
        <f t="shared" si="69"/>
        <v>#REF!</v>
      </c>
      <c r="V107" s="86" t="e">
        <f t="shared" si="70"/>
        <v>#REF!</v>
      </c>
      <c r="W107" s="86" t="e">
        <f t="shared" si="71"/>
        <v>#REF!</v>
      </c>
      <c r="X107" s="86" t="e">
        <f t="shared" si="72"/>
        <v>#REF!</v>
      </c>
      <c r="Y107" s="86" t="e">
        <f t="shared" si="73"/>
        <v>#REF!</v>
      </c>
      <c r="Z107" s="86" t="e">
        <f t="shared" si="74"/>
        <v>#REF!</v>
      </c>
      <c r="AA107" s="87">
        <v>420</v>
      </c>
      <c r="AB107" s="88" t="e">
        <f>AA107*#REF!/$AI$18*10^3</f>
        <v>#REF!</v>
      </c>
      <c r="AC107" s="89">
        <f>INDEX(Efficiencies!$D$8:$M$89,MATCH(C107,Efficiencies!$C$8:$C$89),MATCH(D107,Efficiencies!$D$7:$M$7))</f>
        <v>59.635241999999998</v>
      </c>
      <c r="AD107" s="89">
        <f t="shared" si="38"/>
        <v>0.45218636356743158</v>
      </c>
      <c r="AE107" s="89">
        <f>INDEX(Efficiencies!$P$8:$Y$89,MATCH(C107,Efficiencies!$C$8:$C$89),MATCH(D107,Efficiencies!$P$7:$Y$7))</f>
        <v>49.050702167903999</v>
      </c>
      <c r="AF107" s="89">
        <f t="shared" si="50"/>
        <v>0.37192871027057528</v>
      </c>
      <c r="AG107" s="89">
        <v>0</v>
      </c>
    </row>
    <row r="108" spans="1:33" x14ac:dyDescent="0.2">
      <c r="A108" s="91" t="s">
        <v>1588</v>
      </c>
      <c r="B108" s="349" t="s">
        <v>1589</v>
      </c>
      <c r="C108" s="39" t="s">
        <v>1584</v>
      </c>
      <c r="D108" s="39">
        <v>2020</v>
      </c>
      <c r="E108" s="85" t="e">
        <f>#REF!*INDEX(Costs!$E$7:$O$89,MATCH($C108,Costs!$C$7:$C$89,0),MATCH(E$7,Costs!$E$6:$O$6,0))</f>
        <v>#REF!</v>
      </c>
      <c r="F108" s="85" t="e">
        <f>#REF!*INDEX(Costs!$E$7:$O$89,MATCH($C108,Costs!$C$7:$C$89,0),MATCH(F$7,Costs!$E$6:$O$6,0))</f>
        <v>#REF!</v>
      </c>
      <c r="G108" s="85" t="e">
        <f>#REF!*INDEX(Costs!$E$7:$O$89,MATCH($C108,Costs!$C$7:$C$89,0),MATCH(G$7,Costs!$E$6:$O$6,0))</f>
        <v>#REF!</v>
      </c>
      <c r="H108" s="85" t="e">
        <f>#REF!*INDEX(Costs!$E$7:$O$89,MATCH($C108,Costs!$C$7:$C$89,0),MATCH(H$7,Costs!$E$6:$O$6,0))</f>
        <v>#REF!</v>
      </c>
      <c r="I108" s="85" t="e">
        <f>#REF!*INDEX(Costs!$E$7:$O$89,MATCH($C108,Costs!$C$7:$C$89,0),MATCH(I$7,Costs!$E$6:$O$6,0))</f>
        <v>#REF!</v>
      </c>
      <c r="J108" s="85" t="e">
        <f>#REF!*INDEX(Costs!$E$7:$O$89,MATCH($C108,Costs!$C$7:$C$89,0),MATCH(J$7,Costs!$E$6:$O$6,0))</f>
        <v>#REF!</v>
      </c>
      <c r="K108" s="85" t="e">
        <f>#REF!*INDEX(Costs!$E$7:$O$89,MATCH($C108,Costs!$C$7:$C$89,0),MATCH(K$7,Costs!$E$6:$O$6,0))</f>
        <v>#REF!</v>
      </c>
      <c r="L108" s="85" t="e">
        <f>#REF!*INDEX(Costs!$E$7:$O$89,MATCH($C108,Costs!$C$7:$C$89,0),MATCH(L$7,Costs!$E$6:$O$6,0))</f>
        <v>#REF!</v>
      </c>
      <c r="M108" s="85" t="e">
        <f>#REF!*INDEX(Costs!$E$7:$O$89,MATCH($C108,Costs!$C$7:$C$89,0),MATCH(M$7,Costs!$E$6:$O$6,0))</f>
        <v>#REF!</v>
      </c>
      <c r="N108" s="85" t="e">
        <f>#REF!*INDEX(Costs!$E$7:$O$89,MATCH($C108,Costs!$C$7:$C$89,0),MATCH(N$7,Costs!$E$6:$O$6,0))</f>
        <v>#REF!</v>
      </c>
      <c r="O108" s="85" t="e">
        <f>#REF!*INDEX(Costs!$E$7:$O$89,MATCH($C108,Costs!$C$7:$C$89,0),MATCH(O$7,Costs!$E$6:$O$6,0))</f>
        <v>#REF!</v>
      </c>
      <c r="P108" s="86" t="e">
        <f t="shared" si="64"/>
        <v>#REF!</v>
      </c>
      <c r="Q108" s="86" t="e">
        <f t="shared" si="65"/>
        <v>#REF!</v>
      </c>
      <c r="R108" s="86" t="e">
        <f t="shared" si="66"/>
        <v>#REF!</v>
      </c>
      <c r="S108" s="86" t="e">
        <f t="shared" si="67"/>
        <v>#REF!</v>
      </c>
      <c r="T108" s="86" t="e">
        <f t="shared" si="68"/>
        <v>#REF!</v>
      </c>
      <c r="U108" s="86" t="e">
        <f t="shared" si="69"/>
        <v>#REF!</v>
      </c>
      <c r="V108" s="86" t="e">
        <f t="shared" si="70"/>
        <v>#REF!</v>
      </c>
      <c r="W108" s="86" t="e">
        <f t="shared" si="71"/>
        <v>#REF!</v>
      </c>
      <c r="X108" s="86" t="e">
        <f t="shared" si="72"/>
        <v>#REF!</v>
      </c>
      <c r="Y108" s="86" t="e">
        <f t="shared" si="73"/>
        <v>#REF!</v>
      </c>
      <c r="Z108" s="86" t="e">
        <f t="shared" si="74"/>
        <v>#REF!</v>
      </c>
      <c r="AA108" s="87">
        <v>420</v>
      </c>
      <c r="AB108" s="88" t="e">
        <f>AA108*#REF!/$AI$18*10^3</f>
        <v>#REF!</v>
      </c>
      <c r="AC108" s="89" t="e">
        <f>INDEX(Efficiencies!$D$8:$M$89,MATCH(C108,Efficiencies!$C$8:$C$89),MATCH(D108,Efficiencies!$D$7:$M$7))</f>
        <v>#REF!</v>
      </c>
      <c r="AD108" s="89" t="e">
        <f t="shared" si="38"/>
        <v>#REF!</v>
      </c>
      <c r="AE108" s="89" t="e">
        <f>INDEX(Efficiencies!$P$8:$Y$89,MATCH(C108,Efficiencies!$C$8:$C$89),MATCH(D108,Efficiencies!$P$7:$Y$7))</f>
        <v>#REF!</v>
      </c>
      <c r="AF108" s="89" t="e">
        <f t="shared" si="50"/>
        <v>#REF!</v>
      </c>
      <c r="AG108" s="89">
        <v>0</v>
      </c>
    </row>
    <row r="109" spans="1:33" x14ac:dyDescent="0.2">
      <c r="A109" s="91" t="s">
        <v>1590</v>
      </c>
      <c r="B109" s="349" t="s">
        <v>1591</v>
      </c>
      <c r="C109" s="39" t="s">
        <v>1584</v>
      </c>
      <c r="D109" s="39">
        <v>2025</v>
      </c>
      <c r="E109" s="85" t="e">
        <f>#REF!*INDEX(Costs!$E$7:$O$89,MATCH($C109,Costs!$C$7:$C$89,0),MATCH(E$7,Costs!$E$6:$O$6,0))</f>
        <v>#REF!</v>
      </c>
      <c r="F109" s="85" t="e">
        <f>#REF!*INDEX(Costs!$E$7:$O$89,MATCH($C109,Costs!$C$7:$C$89,0),MATCH(F$7,Costs!$E$6:$O$6,0))</f>
        <v>#REF!</v>
      </c>
      <c r="G109" s="85" t="e">
        <f>#REF!*INDEX(Costs!$E$7:$O$89,MATCH($C109,Costs!$C$7:$C$89,0),MATCH(G$7,Costs!$E$6:$O$6,0))</f>
        <v>#REF!</v>
      </c>
      <c r="H109" s="85" t="e">
        <f>#REF!*INDEX(Costs!$E$7:$O$89,MATCH($C109,Costs!$C$7:$C$89,0),MATCH(H$7,Costs!$E$6:$O$6,0))</f>
        <v>#REF!</v>
      </c>
      <c r="I109" s="85" t="e">
        <f>#REF!*INDEX(Costs!$E$7:$O$89,MATCH($C109,Costs!$C$7:$C$89,0),MATCH(I$7,Costs!$E$6:$O$6,0))</f>
        <v>#REF!</v>
      </c>
      <c r="J109" s="85" t="e">
        <f>#REF!*INDEX(Costs!$E$7:$O$89,MATCH($C109,Costs!$C$7:$C$89,0),MATCH(J$7,Costs!$E$6:$O$6,0))</f>
        <v>#REF!</v>
      </c>
      <c r="K109" s="85" t="e">
        <f>#REF!*INDEX(Costs!$E$7:$O$89,MATCH($C109,Costs!$C$7:$C$89,0),MATCH(K$7,Costs!$E$6:$O$6,0))</f>
        <v>#REF!</v>
      </c>
      <c r="L109" s="85" t="e">
        <f>#REF!*INDEX(Costs!$E$7:$O$89,MATCH($C109,Costs!$C$7:$C$89,0),MATCH(L$7,Costs!$E$6:$O$6,0))</f>
        <v>#REF!</v>
      </c>
      <c r="M109" s="85" t="e">
        <f>#REF!*INDEX(Costs!$E$7:$O$89,MATCH($C109,Costs!$C$7:$C$89,0),MATCH(M$7,Costs!$E$6:$O$6,0))</f>
        <v>#REF!</v>
      </c>
      <c r="N109" s="85" t="e">
        <f>#REF!*INDEX(Costs!$E$7:$O$89,MATCH($C109,Costs!$C$7:$C$89,0),MATCH(N$7,Costs!$E$6:$O$6,0))</f>
        <v>#REF!</v>
      </c>
      <c r="O109" s="85" t="e">
        <f>#REF!*INDEX(Costs!$E$7:$O$89,MATCH($C109,Costs!$C$7:$C$89,0),MATCH(O$7,Costs!$E$6:$O$6,0))</f>
        <v>#REF!</v>
      </c>
      <c r="P109" s="86" t="e">
        <f t="shared" si="64"/>
        <v>#REF!</v>
      </c>
      <c r="Q109" s="86" t="e">
        <f t="shared" si="65"/>
        <v>#REF!</v>
      </c>
      <c r="R109" s="86" t="e">
        <f t="shared" si="66"/>
        <v>#REF!</v>
      </c>
      <c r="S109" s="86" t="e">
        <f t="shared" si="67"/>
        <v>#REF!</v>
      </c>
      <c r="T109" s="86" t="e">
        <f t="shared" si="68"/>
        <v>#REF!</v>
      </c>
      <c r="U109" s="86" t="e">
        <f t="shared" si="69"/>
        <v>#REF!</v>
      </c>
      <c r="V109" s="86" t="e">
        <f t="shared" si="70"/>
        <v>#REF!</v>
      </c>
      <c r="W109" s="86" t="e">
        <f t="shared" si="71"/>
        <v>#REF!</v>
      </c>
      <c r="X109" s="86" t="e">
        <f t="shared" si="72"/>
        <v>#REF!</v>
      </c>
      <c r="Y109" s="86" t="e">
        <f t="shared" si="73"/>
        <v>#REF!</v>
      </c>
      <c r="Z109" s="86" t="e">
        <f t="shared" si="74"/>
        <v>#REF!</v>
      </c>
      <c r="AA109" s="87">
        <v>420</v>
      </c>
      <c r="AB109" s="88" t="e">
        <f>AA109*#REF!/$AI$18*10^3</f>
        <v>#REF!</v>
      </c>
      <c r="AC109" s="89" t="e">
        <f>INDEX(Efficiencies!$D$8:$M$89,MATCH(C109,Efficiencies!$C$8:$C$89),MATCH(D109,Efficiencies!$D$7:$M$7))</f>
        <v>#REF!</v>
      </c>
      <c r="AD109" s="89" t="e">
        <f t="shared" si="38"/>
        <v>#REF!</v>
      </c>
      <c r="AE109" s="89" t="e">
        <f>INDEX(Efficiencies!$P$8:$Y$89,MATCH(C109,Efficiencies!$C$8:$C$89),MATCH(D109,Efficiencies!$P$7:$Y$7))</f>
        <v>#REF!</v>
      </c>
      <c r="AF109" s="89" t="e">
        <f t="shared" si="50"/>
        <v>#REF!</v>
      </c>
      <c r="AG109" s="89">
        <v>0</v>
      </c>
    </row>
    <row r="110" spans="1:33" x14ac:dyDescent="0.2">
      <c r="A110" s="91" t="s">
        <v>1592</v>
      </c>
      <c r="B110" s="349" t="s">
        <v>1593</v>
      </c>
      <c r="C110" s="39" t="s">
        <v>1584</v>
      </c>
      <c r="D110" s="39">
        <v>2030</v>
      </c>
      <c r="E110" s="85" t="e">
        <f>#REF!*INDEX(Costs!$E$7:$O$89,MATCH($C110,Costs!$C$7:$C$89,0),MATCH(E$7,Costs!$E$6:$O$6,0))</f>
        <v>#REF!</v>
      </c>
      <c r="F110" s="85" t="e">
        <f>#REF!*INDEX(Costs!$E$7:$O$89,MATCH($C110,Costs!$C$7:$C$89,0),MATCH(F$7,Costs!$E$6:$O$6,0))</f>
        <v>#REF!</v>
      </c>
      <c r="G110" s="85" t="e">
        <f>#REF!*INDEX(Costs!$E$7:$O$89,MATCH($C110,Costs!$C$7:$C$89,0),MATCH(G$7,Costs!$E$6:$O$6,0))</f>
        <v>#REF!</v>
      </c>
      <c r="H110" s="85" t="e">
        <f>#REF!*INDEX(Costs!$E$7:$O$89,MATCH($C110,Costs!$C$7:$C$89,0),MATCH(H$7,Costs!$E$6:$O$6,0))</f>
        <v>#REF!</v>
      </c>
      <c r="I110" s="85" t="e">
        <f>#REF!*INDEX(Costs!$E$7:$O$89,MATCH($C110,Costs!$C$7:$C$89,0),MATCH(I$7,Costs!$E$6:$O$6,0))</f>
        <v>#REF!</v>
      </c>
      <c r="J110" s="85" t="e">
        <f>#REF!*INDEX(Costs!$E$7:$O$89,MATCH($C110,Costs!$C$7:$C$89,0),MATCH(J$7,Costs!$E$6:$O$6,0))</f>
        <v>#REF!</v>
      </c>
      <c r="K110" s="85" t="e">
        <f>#REF!*INDEX(Costs!$E$7:$O$89,MATCH($C110,Costs!$C$7:$C$89,0),MATCH(K$7,Costs!$E$6:$O$6,0))</f>
        <v>#REF!</v>
      </c>
      <c r="L110" s="85" t="e">
        <f>#REF!*INDEX(Costs!$E$7:$O$89,MATCH($C110,Costs!$C$7:$C$89,0),MATCH(L$7,Costs!$E$6:$O$6,0))</f>
        <v>#REF!</v>
      </c>
      <c r="M110" s="85" t="e">
        <f>#REF!*INDEX(Costs!$E$7:$O$89,MATCH($C110,Costs!$C$7:$C$89,0),MATCH(M$7,Costs!$E$6:$O$6,0))</f>
        <v>#REF!</v>
      </c>
      <c r="N110" s="85" t="e">
        <f>#REF!*INDEX(Costs!$E$7:$O$89,MATCH($C110,Costs!$C$7:$C$89,0),MATCH(N$7,Costs!$E$6:$O$6,0))</f>
        <v>#REF!</v>
      </c>
      <c r="O110" s="85" t="e">
        <f>#REF!*INDEX(Costs!$E$7:$O$89,MATCH($C110,Costs!$C$7:$C$89,0),MATCH(O$7,Costs!$E$6:$O$6,0))</f>
        <v>#REF!</v>
      </c>
      <c r="P110" s="86" t="e">
        <f t="shared" si="64"/>
        <v>#REF!</v>
      </c>
      <c r="Q110" s="86" t="e">
        <f t="shared" si="65"/>
        <v>#REF!</v>
      </c>
      <c r="R110" s="86" t="e">
        <f t="shared" si="66"/>
        <v>#REF!</v>
      </c>
      <c r="S110" s="86" t="e">
        <f t="shared" si="67"/>
        <v>#REF!</v>
      </c>
      <c r="T110" s="86" t="e">
        <f t="shared" si="68"/>
        <v>#REF!</v>
      </c>
      <c r="U110" s="86" t="e">
        <f t="shared" si="69"/>
        <v>#REF!</v>
      </c>
      <c r="V110" s="86" t="e">
        <f t="shared" si="70"/>
        <v>#REF!</v>
      </c>
      <c r="W110" s="86" t="e">
        <f t="shared" si="71"/>
        <v>#REF!</v>
      </c>
      <c r="X110" s="86" t="e">
        <f t="shared" si="72"/>
        <v>#REF!</v>
      </c>
      <c r="Y110" s="86" t="e">
        <f t="shared" si="73"/>
        <v>#REF!</v>
      </c>
      <c r="Z110" s="86" t="e">
        <f t="shared" si="74"/>
        <v>#REF!</v>
      </c>
      <c r="AA110" s="87">
        <v>420</v>
      </c>
      <c r="AB110" s="88" t="e">
        <f>AA110*#REF!/$AI$18*10^3</f>
        <v>#REF!</v>
      </c>
      <c r="AC110" s="89" t="e">
        <f>INDEX(Efficiencies!$D$8:$M$89,MATCH(C110,Efficiencies!$C$8:$C$89),MATCH(D110,Efficiencies!$D$7:$M$7))</f>
        <v>#REF!</v>
      </c>
      <c r="AD110" s="89" t="e">
        <f t="shared" si="38"/>
        <v>#REF!</v>
      </c>
      <c r="AE110" s="89" t="e">
        <f>INDEX(Efficiencies!$P$8:$Y$89,MATCH(C110,Efficiencies!$C$8:$C$89),MATCH(D110,Efficiencies!$P$7:$Y$7))</f>
        <v>#REF!</v>
      </c>
      <c r="AF110" s="89" t="e">
        <f t="shared" si="50"/>
        <v>#REF!</v>
      </c>
      <c r="AG110" s="89">
        <v>0</v>
      </c>
    </row>
    <row r="111" spans="1:33" x14ac:dyDescent="0.2">
      <c r="A111" s="91" t="s">
        <v>1594</v>
      </c>
      <c r="B111" s="349" t="s">
        <v>1595</v>
      </c>
      <c r="C111" s="39" t="s">
        <v>1584</v>
      </c>
      <c r="D111" s="39">
        <v>2035</v>
      </c>
      <c r="E111" s="85" t="e">
        <f>#REF!*INDEX(Costs!$E$7:$O$89,MATCH($C111,Costs!$C$7:$C$89,0),MATCH(E$7,Costs!$E$6:$O$6,0))</f>
        <v>#REF!</v>
      </c>
      <c r="F111" s="85" t="e">
        <f>#REF!*INDEX(Costs!$E$7:$O$89,MATCH($C111,Costs!$C$7:$C$89,0),MATCH(F$7,Costs!$E$6:$O$6,0))</f>
        <v>#REF!</v>
      </c>
      <c r="G111" s="85" t="e">
        <f>#REF!*INDEX(Costs!$E$7:$O$89,MATCH($C111,Costs!$C$7:$C$89,0),MATCH(G$7,Costs!$E$6:$O$6,0))</f>
        <v>#REF!</v>
      </c>
      <c r="H111" s="85" t="e">
        <f>#REF!*INDEX(Costs!$E$7:$O$89,MATCH($C111,Costs!$C$7:$C$89,0),MATCH(H$7,Costs!$E$6:$O$6,0))</f>
        <v>#REF!</v>
      </c>
      <c r="I111" s="85" t="e">
        <f>#REF!*INDEX(Costs!$E$7:$O$89,MATCH($C111,Costs!$C$7:$C$89,0),MATCH(I$7,Costs!$E$6:$O$6,0))</f>
        <v>#REF!</v>
      </c>
      <c r="J111" s="85" t="e">
        <f>#REF!*INDEX(Costs!$E$7:$O$89,MATCH($C111,Costs!$C$7:$C$89,0),MATCH(J$7,Costs!$E$6:$O$6,0))</f>
        <v>#REF!</v>
      </c>
      <c r="K111" s="85" t="e">
        <f>#REF!*INDEX(Costs!$E$7:$O$89,MATCH($C111,Costs!$C$7:$C$89,0),MATCH(K$7,Costs!$E$6:$O$6,0))</f>
        <v>#REF!</v>
      </c>
      <c r="L111" s="85" t="e">
        <f>#REF!*INDEX(Costs!$E$7:$O$89,MATCH($C111,Costs!$C$7:$C$89,0),MATCH(L$7,Costs!$E$6:$O$6,0))</f>
        <v>#REF!</v>
      </c>
      <c r="M111" s="85" t="e">
        <f>#REF!*INDEX(Costs!$E$7:$O$89,MATCH($C111,Costs!$C$7:$C$89,0),MATCH(M$7,Costs!$E$6:$O$6,0))</f>
        <v>#REF!</v>
      </c>
      <c r="N111" s="85" t="e">
        <f>#REF!*INDEX(Costs!$E$7:$O$89,MATCH($C111,Costs!$C$7:$C$89,0),MATCH(N$7,Costs!$E$6:$O$6,0))</f>
        <v>#REF!</v>
      </c>
      <c r="O111" s="85" t="e">
        <f>#REF!*INDEX(Costs!$E$7:$O$89,MATCH($C111,Costs!$C$7:$C$89,0),MATCH(O$7,Costs!$E$6:$O$6,0))</f>
        <v>#REF!</v>
      </c>
      <c r="P111" s="86" t="e">
        <f t="shared" si="64"/>
        <v>#REF!</v>
      </c>
      <c r="Q111" s="86" t="e">
        <f t="shared" si="65"/>
        <v>#REF!</v>
      </c>
      <c r="R111" s="86" t="e">
        <f t="shared" si="66"/>
        <v>#REF!</v>
      </c>
      <c r="S111" s="86" t="e">
        <f t="shared" si="67"/>
        <v>#REF!</v>
      </c>
      <c r="T111" s="86" t="e">
        <f t="shared" si="68"/>
        <v>#REF!</v>
      </c>
      <c r="U111" s="86" t="e">
        <f t="shared" si="69"/>
        <v>#REF!</v>
      </c>
      <c r="V111" s="86" t="e">
        <f t="shared" si="70"/>
        <v>#REF!</v>
      </c>
      <c r="W111" s="86" t="e">
        <f t="shared" si="71"/>
        <v>#REF!</v>
      </c>
      <c r="X111" s="86" t="e">
        <f t="shared" si="72"/>
        <v>#REF!</v>
      </c>
      <c r="Y111" s="86" t="e">
        <f t="shared" si="73"/>
        <v>#REF!</v>
      </c>
      <c r="Z111" s="86" t="e">
        <f t="shared" si="74"/>
        <v>#REF!</v>
      </c>
      <c r="AA111" s="87">
        <v>420</v>
      </c>
      <c r="AB111" s="88" t="e">
        <f>AA111*#REF!/$AI$18*10^3</f>
        <v>#REF!</v>
      </c>
      <c r="AC111" s="89" t="e">
        <f>INDEX(Efficiencies!$D$8:$M$89,MATCH(C111,Efficiencies!$C$8:$C$89),MATCH(D111,Efficiencies!$D$7:$M$7))</f>
        <v>#REF!</v>
      </c>
      <c r="AD111" s="89" t="e">
        <f t="shared" si="38"/>
        <v>#REF!</v>
      </c>
      <c r="AE111" s="89" t="e">
        <f>INDEX(Efficiencies!$P$8:$Y$89,MATCH(C111,Efficiencies!$C$8:$C$89),MATCH(D111,Efficiencies!$P$7:$Y$7))</f>
        <v>#REF!</v>
      </c>
      <c r="AF111" s="89" t="e">
        <f t="shared" si="50"/>
        <v>#REF!</v>
      </c>
      <c r="AG111" s="89">
        <v>0</v>
      </c>
    </row>
    <row r="112" spans="1:33" x14ac:dyDescent="0.2">
      <c r="A112" s="91" t="s">
        <v>1596</v>
      </c>
      <c r="B112" s="349" t="s">
        <v>1597</v>
      </c>
      <c r="C112" s="39" t="s">
        <v>1584</v>
      </c>
      <c r="D112" s="39">
        <v>2040</v>
      </c>
      <c r="E112" s="85" t="e">
        <f>#REF!*INDEX(Costs!$E$7:$O$89,MATCH($C112,Costs!$C$7:$C$89,0),MATCH(E$7,Costs!$E$6:$O$6,0))</f>
        <v>#REF!</v>
      </c>
      <c r="F112" s="85" t="e">
        <f>#REF!*INDEX(Costs!$E$7:$O$89,MATCH($C112,Costs!$C$7:$C$89,0),MATCH(F$7,Costs!$E$6:$O$6,0))</f>
        <v>#REF!</v>
      </c>
      <c r="G112" s="85" t="e">
        <f>#REF!*INDEX(Costs!$E$7:$O$89,MATCH($C112,Costs!$C$7:$C$89,0),MATCH(G$7,Costs!$E$6:$O$6,0))</f>
        <v>#REF!</v>
      </c>
      <c r="H112" s="85" t="e">
        <f>#REF!*INDEX(Costs!$E$7:$O$89,MATCH($C112,Costs!$C$7:$C$89,0),MATCH(H$7,Costs!$E$6:$O$6,0))</f>
        <v>#REF!</v>
      </c>
      <c r="I112" s="85" t="e">
        <f>#REF!*INDEX(Costs!$E$7:$O$89,MATCH($C112,Costs!$C$7:$C$89,0),MATCH(I$7,Costs!$E$6:$O$6,0))</f>
        <v>#REF!</v>
      </c>
      <c r="J112" s="85" t="e">
        <f>#REF!*INDEX(Costs!$E$7:$O$89,MATCH($C112,Costs!$C$7:$C$89,0),MATCH(J$7,Costs!$E$6:$O$6,0))</f>
        <v>#REF!</v>
      </c>
      <c r="K112" s="85" t="e">
        <f>#REF!*INDEX(Costs!$E$7:$O$89,MATCH($C112,Costs!$C$7:$C$89,0),MATCH(K$7,Costs!$E$6:$O$6,0))</f>
        <v>#REF!</v>
      </c>
      <c r="L112" s="85" t="e">
        <f>#REF!*INDEX(Costs!$E$7:$O$89,MATCH($C112,Costs!$C$7:$C$89,0),MATCH(L$7,Costs!$E$6:$O$6,0))</f>
        <v>#REF!</v>
      </c>
      <c r="M112" s="85" t="e">
        <f>#REF!*INDEX(Costs!$E$7:$O$89,MATCH($C112,Costs!$C$7:$C$89,0),MATCH(M$7,Costs!$E$6:$O$6,0))</f>
        <v>#REF!</v>
      </c>
      <c r="N112" s="85" t="e">
        <f>#REF!*INDEX(Costs!$E$7:$O$89,MATCH($C112,Costs!$C$7:$C$89,0),MATCH(N$7,Costs!$E$6:$O$6,0))</f>
        <v>#REF!</v>
      </c>
      <c r="O112" s="85" t="e">
        <f>#REF!*INDEX(Costs!$E$7:$O$89,MATCH($C112,Costs!$C$7:$C$89,0),MATCH(O$7,Costs!$E$6:$O$6,0))</f>
        <v>#REF!</v>
      </c>
      <c r="P112" s="86" t="e">
        <f t="shared" si="64"/>
        <v>#REF!</v>
      </c>
      <c r="Q112" s="86" t="e">
        <f t="shared" si="65"/>
        <v>#REF!</v>
      </c>
      <c r="R112" s="86" t="e">
        <f t="shared" si="66"/>
        <v>#REF!</v>
      </c>
      <c r="S112" s="86" t="e">
        <f t="shared" si="67"/>
        <v>#REF!</v>
      </c>
      <c r="T112" s="86" t="e">
        <f t="shared" si="68"/>
        <v>#REF!</v>
      </c>
      <c r="U112" s="86" t="e">
        <f t="shared" si="69"/>
        <v>#REF!</v>
      </c>
      <c r="V112" s="86" t="e">
        <f t="shared" si="70"/>
        <v>#REF!</v>
      </c>
      <c r="W112" s="86" t="e">
        <f t="shared" si="71"/>
        <v>#REF!</v>
      </c>
      <c r="X112" s="86" t="e">
        <f t="shared" si="72"/>
        <v>#REF!</v>
      </c>
      <c r="Y112" s="86" t="e">
        <f t="shared" si="73"/>
        <v>#REF!</v>
      </c>
      <c r="Z112" s="86" t="e">
        <f t="shared" si="74"/>
        <v>#REF!</v>
      </c>
      <c r="AA112" s="87">
        <v>420</v>
      </c>
      <c r="AB112" s="88" t="e">
        <f>AA112*#REF!/$AI$18*10^3</f>
        <v>#REF!</v>
      </c>
      <c r="AC112" s="89" t="e">
        <f>INDEX(Efficiencies!$D$8:$M$89,MATCH(C112,Efficiencies!$C$8:$C$89),MATCH(D112,Efficiencies!$D$7:$M$7))</f>
        <v>#REF!</v>
      </c>
      <c r="AD112" s="89" t="e">
        <f t="shared" si="38"/>
        <v>#REF!</v>
      </c>
      <c r="AE112" s="89" t="e">
        <f>INDEX(Efficiencies!$P$8:$Y$89,MATCH(C112,Efficiencies!$C$8:$C$89),MATCH(D112,Efficiencies!$P$7:$Y$7))</f>
        <v>#REF!</v>
      </c>
      <c r="AF112" s="89" t="e">
        <f t="shared" si="50"/>
        <v>#REF!</v>
      </c>
      <c r="AG112" s="89">
        <v>0</v>
      </c>
    </row>
    <row r="113" spans="1:33" x14ac:dyDescent="0.2">
      <c r="A113" s="91" t="s">
        <v>1598</v>
      </c>
      <c r="B113" s="349" t="s">
        <v>1599</v>
      </c>
      <c r="C113" s="39" t="s">
        <v>1584</v>
      </c>
      <c r="D113" s="39">
        <v>2045</v>
      </c>
      <c r="E113" s="85" t="e">
        <f>#REF!*INDEX(Costs!$E$7:$O$89,MATCH($C113,Costs!$C$7:$C$89,0),MATCH(E$7,Costs!$E$6:$O$6,0))</f>
        <v>#REF!</v>
      </c>
      <c r="F113" s="85" t="e">
        <f>#REF!*INDEX(Costs!$E$7:$O$89,MATCH($C113,Costs!$C$7:$C$89,0),MATCH(F$7,Costs!$E$6:$O$6,0))</f>
        <v>#REF!</v>
      </c>
      <c r="G113" s="85" t="e">
        <f>#REF!*INDEX(Costs!$E$7:$O$89,MATCH($C113,Costs!$C$7:$C$89,0),MATCH(G$7,Costs!$E$6:$O$6,0))</f>
        <v>#REF!</v>
      </c>
      <c r="H113" s="85" t="e">
        <f>#REF!*INDEX(Costs!$E$7:$O$89,MATCH($C113,Costs!$C$7:$C$89,0),MATCH(H$7,Costs!$E$6:$O$6,0))</f>
        <v>#REF!</v>
      </c>
      <c r="I113" s="85" t="e">
        <f>#REF!*INDEX(Costs!$E$7:$O$89,MATCH($C113,Costs!$C$7:$C$89,0),MATCH(I$7,Costs!$E$6:$O$6,0))</f>
        <v>#REF!</v>
      </c>
      <c r="J113" s="85" t="e">
        <f>#REF!*INDEX(Costs!$E$7:$O$89,MATCH($C113,Costs!$C$7:$C$89,0),MATCH(J$7,Costs!$E$6:$O$6,0))</f>
        <v>#REF!</v>
      </c>
      <c r="K113" s="85" t="e">
        <f>#REF!*INDEX(Costs!$E$7:$O$89,MATCH($C113,Costs!$C$7:$C$89,0),MATCH(K$7,Costs!$E$6:$O$6,0))</f>
        <v>#REF!</v>
      </c>
      <c r="L113" s="85" t="e">
        <f>#REF!*INDEX(Costs!$E$7:$O$89,MATCH($C113,Costs!$C$7:$C$89,0),MATCH(L$7,Costs!$E$6:$O$6,0))</f>
        <v>#REF!</v>
      </c>
      <c r="M113" s="85" t="e">
        <f>#REF!*INDEX(Costs!$E$7:$O$89,MATCH($C113,Costs!$C$7:$C$89,0),MATCH(M$7,Costs!$E$6:$O$6,0))</f>
        <v>#REF!</v>
      </c>
      <c r="N113" s="85" t="e">
        <f>#REF!*INDEX(Costs!$E$7:$O$89,MATCH($C113,Costs!$C$7:$C$89,0),MATCH(N$7,Costs!$E$6:$O$6,0))</f>
        <v>#REF!</v>
      </c>
      <c r="O113" s="85" t="e">
        <f>#REF!*INDEX(Costs!$E$7:$O$89,MATCH($C113,Costs!$C$7:$C$89,0),MATCH(O$7,Costs!$E$6:$O$6,0))</f>
        <v>#REF!</v>
      </c>
      <c r="P113" s="86" t="e">
        <f t="shared" si="64"/>
        <v>#REF!</v>
      </c>
      <c r="Q113" s="86" t="e">
        <f t="shared" si="65"/>
        <v>#REF!</v>
      </c>
      <c r="R113" s="86" t="e">
        <f t="shared" si="66"/>
        <v>#REF!</v>
      </c>
      <c r="S113" s="86" t="e">
        <f t="shared" si="67"/>
        <v>#REF!</v>
      </c>
      <c r="T113" s="86" t="e">
        <f t="shared" si="68"/>
        <v>#REF!</v>
      </c>
      <c r="U113" s="86" t="e">
        <f t="shared" si="69"/>
        <v>#REF!</v>
      </c>
      <c r="V113" s="86" t="e">
        <f t="shared" si="70"/>
        <v>#REF!</v>
      </c>
      <c r="W113" s="86" t="e">
        <f t="shared" si="71"/>
        <v>#REF!</v>
      </c>
      <c r="X113" s="86" t="e">
        <f t="shared" si="72"/>
        <v>#REF!</v>
      </c>
      <c r="Y113" s="86" t="e">
        <f t="shared" si="73"/>
        <v>#REF!</v>
      </c>
      <c r="Z113" s="86" t="e">
        <f t="shared" si="74"/>
        <v>#REF!</v>
      </c>
      <c r="AA113" s="87">
        <v>420</v>
      </c>
      <c r="AB113" s="88" t="e">
        <f>AA113*#REF!/$AI$18*10^3</f>
        <v>#REF!</v>
      </c>
      <c r="AC113" s="89" t="e">
        <f>INDEX(Efficiencies!$D$8:$M$89,MATCH(C113,Efficiencies!$C$8:$C$89),MATCH(D113,Efficiencies!$D$7:$M$7))</f>
        <v>#REF!</v>
      </c>
      <c r="AD113" s="89" t="e">
        <f t="shared" si="38"/>
        <v>#REF!</v>
      </c>
      <c r="AE113" s="89" t="e">
        <f>INDEX(Efficiencies!$P$8:$Y$89,MATCH(C113,Efficiencies!$C$8:$C$89),MATCH(D113,Efficiencies!$P$7:$Y$7))</f>
        <v>#REF!</v>
      </c>
      <c r="AF113" s="89" t="e">
        <f t="shared" si="50"/>
        <v>#REF!</v>
      </c>
      <c r="AG113" s="89">
        <v>0</v>
      </c>
    </row>
    <row r="114" spans="1:33" x14ac:dyDescent="0.2">
      <c r="A114" s="91" t="s">
        <v>1600</v>
      </c>
      <c r="B114" s="349" t="s">
        <v>1601</v>
      </c>
      <c r="C114" s="39" t="s">
        <v>1584</v>
      </c>
      <c r="D114" s="39">
        <v>2050</v>
      </c>
      <c r="E114" s="85" t="e">
        <f>#REF!*INDEX(Costs!$E$7:$O$89,MATCH($C114,Costs!$C$7:$C$89,0),MATCH(E$7,Costs!$E$6:$O$6,0))</f>
        <v>#REF!</v>
      </c>
      <c r="F114" s="85" t="e">
        <f>#REF!*INDEX(Costs!$E$7:$O$89,MATCH($C114,Costs!$C$7:$C$89,0),MATCH(F$7,Costs!$E$6:$O$6,0))</f>
        <v>#REF!</v>
      </c>
      <c r="G114" s="85" t="e">
        <f>#REF!*INDEX(Costs!$E$7:$O$89,MATCH($C114,Costs!$C$7:$C$89,0),MATCH(G$7,Costs!$E$6:$O$6,0))</f>
        <v>#REF!</v>
      </c>
      <c r="H114" s="85" t="e">
        <f>#REF!*INDEX(Costs!$E$7:$O$89,MATCH($C114,Costs!$C$7:$C$89,0),MATCH(H$7,Costs!$E$6:$O$6,0))</f>
        <v>#REF!</v>
      </c>
      <c r="I114" s="85" t="e">
        <f>#REF!*INDEX(Costs!$E$7:$O$89,MATCH($C114,Costs!$C$7:$C$89,0),MATCH(I$7,Costs!$E$6:$O$6,0))</f>
        <v>#REF!</v>
      </c>
      <c r="J114" s="85" t="e">
        <f>#REF!*INDEX(Costs!$E$7:$O$89,MATCH($C114,Costs!$C$7:$C$89,0),MATCH(J$7,Costs!$E$6:$O$6,0))</f>
        <v>#REF!</v>
      </c>
      <c r="K114" s="85" t="e">
        <f>#REF!*INDEX(Costs!$E$7:$O$89,MATCH($C114,Costs!$C$7:$C$89,0),MATCH(K$7,Costs!$E$6:$O$6,0))</f>
        <v>#REF!</v>
      </c>
      <c r="L114" s="85" t="e">
        <f>#REF!*INDEX(Costs!$E$7:$O$89,MATCH($C114,Costs!$C$7:$C$89,0),MATCH(L$7,Costs!$E$6:$O$6,0))</f>
        <v>#REF!</v>
      </c>
      <c r="M114" s="85" t="e">
        <f>#REF!*INDEX(Costs!$E$7:$O$89,MATCH($C114,Costs!$C$7:$C$89,0),MATCH(M$7,Costs!$E$6:$O$6,0))</f>
        <v>#REF!</v>
      </c>
      <c r="N114" s="85" t="e">
        <f>#REF!*INDEX(Costs!$E$7:$O$89,MATCH($C114,Costs!$C$7:$C$89,0),MATCH(N$7,Costs!$E$6:$O$6,0))</f>
        <v>#REF!</v>
      </c>
      <c r="O114" s="85" t="e">
        <f>#REF!*INDEX(Costs!$E$7:$O$89,MATCH($C114,Costs!$C$7:$C$89,0),MATCH(O$7,Costs!$E$6:$O$6,0))</f>
        <v>#REF!</v>
      </c>
      <c r="P114" s="86" t="e">
        <f t="shared" si="64"/>
        <v>#REF!</v>
      </c>
      <c r="Q114" s="86" t="e">
        <f t="shared" si="65"/>
        <v>#REF!</v>
      </c>
      <c r="R114" s="86" t="e">
        <f t="shared" si="66"/>
        <v>#REF!</v>
      </c>
      <c r="S114" s="86" t="e">
        <f t="shared" si="67"/>
        <v>#REF!</v>
      </c>
      <c r="T114" s="86" t="e">
        <f t="shared" si="68"/>
        <v>#REF!</v>
      </c>
      <c r="U114" s="86" t="e">
        <f t="shared" si="69"/>
        <v>#REF!</v>
      </c>
      <c r="V114" s="86" t="e">
        <f t="shared" si="70"/>
        <v>#REF!</v>
      </c>
      <c r="W114" s="86" t="e">
        <f t="shared" si="71"/>
        <v>#REF!</v>
      </c>
      <c r="X114" s="86" t="e">
        <f t="shared" si="72"/>
        <v>#REF!</v>
      </c>
      <c r="Y114" s="86" t="e">
        <f t="shared" si="73"/>
        <v>#REF!</v>
      </c>
      <c r="Z114" s="86" t="e">
        <f t="shared" si="74"/>
        <v>#REF!</v>
      </c>
      <c r="AA114" s="87">
        <v>420</v>
      </c>
      <c r="AB114" s="88" t="e">
        <f>AA114*#REF!/$AI$18*10^3</f>
        <v>#REF!</v>
      </c>
      <c r="AC114" s="89" t="e">
        <f>INDEX(Efficiencies!$D$8:$M$89,MATCH(C114,Efficiencies!$C$8:$C$89),MATCH(D114,Efficiencies!$D$7:$M$7))</f>
        <v>#REF!</v>
      </c>
      <c r="AD114" s="89" t="e">
        <f t="shared" si="38"/>
        <v>#REF!</v>
      </c>
      <c r="AE114" s="89" t="e">
        <f>INDEX(Efficiencies!$P$8:$Y$89,MATCH(C114,Efficiencies!$C$8:$C$89),MATCH(D114,Efficiencies!$P$7:$Y$7))</f>
        <v>#REF!</v>
      </c>
      <c r="AF114" s="89" t="e">
        <f t="shared" si="50"/>
        <v>#REF!</v>
      </c>
      <c r="AG114" s="89">
        <v>0</v>
      </c>
    </row>
    <row r="115" spans="1:33" x14ac:dyDescent="0.2">
      <c r="A115" s="91" t="s">
        <v>1602</v>
      </c>
      <c r="B115" s="349" t="s">
        <v>1603</v>
      </c>
      <c r="C115" s="39" t="s">
        <v>1604</v>
      </c>
      <c r="D115" s="39">
        <v>2005</v>
      </c>
      <c r="E115" s="85" t="e">
        <f>#REF!*INDEX(Costs!$E$7:$O$89,MATCH($C115,Costs!$C$7:$C$89,0),MATCH(E$7,Costs!$E$6:$O$6,0))</f>
        <v>#REF!</v>
      </c>
      <c r="F115" s="85" t="e">
        <f>#REF!*INDEX(Costs!$E$7:$O$89,MATCH($C115,Costs!$C$7:$C$89,0),MATCH(F$7,Costs!$E$6:$O$6,0))</f>
        <v>#REF!</v>
      </c>
      <c r="G115" s="85" t="e">
        <f>#REF!*INDEX(Costs!$E$7:$O$89,MATCH($C115,Costs!$C$7:$C$89,0),MATCH(G$7,Costs!$E$6:$O$6,0))</f>
        <v>#REF!</v>
      </c>
      <c r="H115" s="85" t="e">
        <f>#REF!*INDEX(Costs!$E$7:$O$89,MATCH($C115,Costs!$C$7:$C$89,0),MATCH(H$7,Costs!$E$6:$O$6,0))</f>
        <v>#REF!</v>
      </c>
      <c r="I115" s="85" t="e">
        <f>#REF!*INDEX(Costs!$E$7:$O$89,MATCH($C115,Costs!$C$7:$C$89,0),MATCH(I$7,Costs!$E$6:$O$6,0))</f>
        <v>#REF!</v>
      </c>
      <c r="J115" s="85" t="e">
        <f>#REF!*INDEX(Costs!$E$7:$O$89,MATCH($C115,Costs!$C$7:$C$89,0),MATCH(J$7,Costs!$E$6:$O$6,0))</f>
        <v>#REF!</v>
      </c>
      <c r="K115" s="85" t="e">
        <f>#REF!*INDEX(Costs!$E$7:$O$89,MATCH($C115,Costs!$C$7:$C$89,0),MATCH(K$7,Costs!$E$6:$O$6,0))</f>
        <v>#REF!</v>
      </c>
      <c r="L115" s="85" t="e">
        <f>#REF!*INDEX(Costs!$E$7:$O$89,MATCH($C115,Costs!$C$7:$C$89,0),MATCH(L$7,Costs!$E$6:$O$6,0))</f>
        <v>#REF!</v>
      </c>
      <c r="M115" s="85" t="e">
        <f>#REF!*INDEX(Costs!$E$7:$O$89,MATCH($C115,Costs!$C$7:$C$89,0),MATCH(M$7,Costs!$E$6:$O$6,0))</f>
        <v>#REF!</v>
      </c>
      <c r="N115" s="85" t="e">
        <f>#REF!*INDEX(Costs!$E$7:$O$89,MATCH($C115,Costs!$C$7:$C$89,0),MATCH(N$7,Costs!$E$6:$O$6,0))</f>
        <v>#REF!</v>
      </c>
      <c r="O115" s="85" t="e">
        <f>#REF!*INDEX(Costs!$E$7:$O$89,MATCH($C115,Costs!$C$7:$C$89,0),MATCH(O$7,Costs!$E$6:$O$6,0))</f>
        <v>#REF!</v>
      </c>
      <c r="P115" s="86" t="e">
        <f>E115/$AI$18*10^6</f>
        <v>#REF!</v>
      </c>
      <c r="Q115" s="86" t="e">
        <f t="shared" si="65"/>
        <v>#REF!</v>
      </c>
      <c r="R115" s="86" t="e">
        <f t="shared" si="66"/>
        <v>#REF!</v>
      </c>
      <c r="S115" s="86" t="e">
        <f t="shared" si="67"/>
        <v>#REF!</v>
      </c>
      <c r="T115" s="86" t="e">
        <f t="shared" si="68"/>
        <v>#REF!</v>
      </c>
      <c r="U115" s="86" t="e">
        <f t="shared" si="69"/>
        <v>#REF!</v>
      </c>
      <c r="V115" s="86" t="e">
        <f t="shared" si="70"/>
        <v>#REF!</v>
      </c>
      <c r="W115" s="86" t="e">
        <f t="shared" si="71"/>
        <v>#REF!</v>
      </c>
      <c r="X115" s="86" t="e">
        <f t="shared" si="72"/>
        <v>#REF!</v>
      </c>
      <c r="Y115" s="86" t="e">
        <f t="shared" si="73"/>
        <v>#REF!</v>
      </c>
      <c r="Z115" s="86" t="e">
        <f t="shared" si="74"/>
        <v>#REF!</v>
      </c>
      <c r="AA115" s="87">
        <v>420</v>
      </c>
      <c r="AB115" s="88" t="e">
        <f>AA115*#REF!/$AI$18*10^3</f>
        <v>#REF!</v>
      </c>
      <c r="AC115" s="89">
        <f>INDEX(Efficiencies!$D$8:$M$89,MATCH(C115,Efficiencies!$C$8:$C$89),MATCH(D115,Efficiencies!$D$7:$M$7))</f>
        <v>47.894641876220703</v>
      </c>
      <c r="AD115" s="89">
        <f t="shared" si="38"/>
        <v>0.36316284160249851</v>
      </c>
      <c r="AE115" s="89">
        <f>INDEX(Efficiencies!$P$8:$Y$89,MATCH(C115,Efficiencies!$C$8:$C$89),MATCH(D115,Efficiencies!$P$7:$Y$7))</f>
        <v>38.914976037281782</v>
      </c>
      <c r="AF115" s="89">
        <f t="shared" si="50"/>
        <v>0.29507420297904025</v>
      </c>
      <c r="AG115" s="89">
        <v>0</v>
      </c>
    </row>
    <row r="116" spans="1:33" x14ac:dyDescent="0.2">
      <c r="A116" s="91" t="s">
        <v>393</v>
      </c>
      <c r="B116" s="349" t="s">
        <v>1605</v>
      </c>
      <c r="C116" s="39" t="s">
        <v>1604</v>
      </c>
      <c r="D116" s="39">
        <v>2010</v>
      </c>
      <c r="E116" s="85" t="e">
        <f>#REF!*INDEX(Costs!$E$7:$O$89,MATCH($C116,Costs!$C$7:$C$89,0),MATCH(E$7,Costs!$E$6:$O$6,0))</f>
        <v>#REF!</v>
      </c>
      <c r="F116" s="85" t="e">
        <f>#REF!*INDEX(Costs!$E$7:$O$89,MATCH($C116,Costs!$C$7:$C$89,0),MATCH(F$7,Costs!$E$6:$O$6,0))</f>
        <v>#REF!</v>
      </c>
      <c r="G116" s="85" t="e">
        <f>#REF!*INDEX(Costs!$E$7:$O$89,MATCH($C116,Costs!$C$7:$C$89,0),MATCH(G$7,Costs!$E$6:$O$6,0))</f>
        <v>#REF!</v>
      </c>
      <c r="H116" s="85" t="e">
        <f>#REF!*INDEX(Costs!$E$7:$O$89,MATCH($C116,Costs!$C$7:$C$89,0),MATCH(H$7,Costs!$E$6:$O$6,0))</f>
        <v>#REF!</v>
      </c>
      <c r="I116" s="85" t="e">
        <f>#REF!*INDEX(Costs!$E$7:$O$89,MATCH($C116,Costs!$C$7:$C$89,0),MATCH(I$7,Costs!$E$6:$O$6,0))</f>
        <v>#REF!</v>
      </c>
      <c r="J116" s="85" t="e">
        <f>#REF!*INDEX(Costs!$E$7:$O$89,MATCH($C116,Costs!$C$7:$C$89,0),MATCH(J$7,Costs!$E$6:$O$6,0))</f>
        <v>#REF!</v>
      </c>
      <c r="K116" s="85" t="e">
        <f>#REF!*INDEX(Costs!$E$7:$O$89,MATCH($C116,Costs!$C$7:$C$89,0),MATCH(K$7,Costs!$E$6:$O$6,0))</f>
        <v>#REF!</v>
      </c>
      <c r="L116" s="85" t="e">
        <f>#REF!*INDEX(Costs!$E$7:$O$89,MATCH($C116,Costs!$C$7:$C$89,0),MATCH(L$7,Costs!$E$6:$O$6,0))</f>
        <v>#REF!</v>
      </c>
      <c r="M116" s="85" t="e">
        <f>#REF!*INDEX(Costs!$E$7:$O$89,MATCH($C116,Costs!$C$7:$C$89,0),MATCH(M$7,Costs!$E$6:$O$6,0))</f>
        <v>#REF!</v>
      </c>
      <c r="N116" s="85" t="e">
        <f>#REF!*INDEX(Costs!$E$7:$O$89,MATCH($C116,Costs!$C$7:$C$89,0),MATCH(N$7,Costs!$E$6:$O$6,0))</f>
        <v>#REF!</v>
      </c>
      <c r="O116" s="85" t="e">
        <f>#REF!*INDEX(Costs!$E$7:$O$89,MATCH($C116,Costs!$C$7:$C$89,0),MATCH(O$7,Costs!$E$6:$O$6,0))</f>
        <v>#REF!</v>
      </c>
      <c r="P116" s="86" t="e">
        <f t="shared" ref="P116:P124" si="75">E116/$AI$18*10^6</f>
        <v>#REF!</v>
      </c>
      <c r="Q116" s="86" t="e">
        <f t="shared" si="65"/>
        <v>#REF!</v>
      </c>
      <c r="R116" s="86" t="e">
        <f t="shared" si="66"/>
        <v>#REF!</v>
      </c>
      <c r="S116" s="86" t="e">
        <f t="shared" si="67"/>
        <v>#REF!</v>
      </c>
      <c r="T116" s="86" t="e">
        <f t="shared" si="68"/>
        <v>#REF!</v>
      </c>
      <c r="U116" s="86" t="e">
        <f t="shared" si="69"/>
        <v>#REF!</v>
      </c>
      <c r="V116" s="86" t="e">
        <f t="shared" si="70"/>
        <v>#REF!</v>
      </c>
      <c r="W116" s="86" t="e">
        <f t="shared" si="71"/>
        <v>#REF!</v>
      </c>
      <c r="X116" s="86" t="e">
        <f t="shared" si="72"/>
        <v>#REF!</v>
      </c>
      <c r="Y116" s="86" t="e">
        <f t="shared" si="73"/>
        <v>#REF!</v>
      </c>
      <c r="Z116" s="86" t="e">
        <f t="shared" si="74"/>
        <v>#REF!</v>
      </c>
      <c r="AA116" s="87">
        <v>420</v>
      </c>
      <c r="AB116" s="88" t="e">
        <f>AA116*#REF!/$AI$18*10^3</f>
        <v>#REF!</v>
      </c>
      <c r="AC116" s="89">
        <f>INDEX(Efficiencies!$D$8:$M$89,MATCH(C116,Efficiencies!$C$8:$C$89),MATCH(D116,Efficiencies!$D$7:$M$7))</f>
        <v>56.29</v>
      </c>
      <c r="AD116" s="89">
        <f t="shared" si="38"/>
        <v>0.42682094599717935</v>
      </c>
      <c r="AE116" s="89">
        <f>INDEX(Efficiencies!$P$8:$Y$89,MATCH(C116,Efficiencies!$C$8:$C$89),MATCH(D116,Efficiencies!$P$7:$Y$7))</f>
        <v>46.017750480000004</v>
      </c>
      <c r="AF116" s="89">
        <f t="shared" si="50"/>
        <v>0.34893124520404611</v>
      </c>
      <c r="AG116" s="89">
        <v>0</v>
      </c>
    </row>
    <row r="117" spans="1:33" x14ac:dyDescent="0.2">
      <c r="A117" s="91" t="s">
        <v>1606</v>
      </c>
      <c r="B117" s="349" t="s">
        <v>1607</v>
      </c>
      <c r="C117" s="39" t="s">
        <v>1604</v>
      </c>
      <c r="D117" s="39">
        <v>2015</v>
      </c>
      <c r="E117" s="85" t="e">
        <f>#REF!*INDEX(Costs!$E$7:$O$89,MATCH($C117,Costs!$C$7:$C$89,0),MATCH(E$7,Costs!$E$6:$O$6,0))</f>
        <v>#REF!</v>
      </c>
      <c r="F117" s="85" t="e">
        <f>#REF!*INDEX(Costs!$E$7:$O$89,MATCH($C117,Costs!$C$7:$C$89,0),MATCH(F$7,Costs!$E$6:$O$6,0))</f>
        <v>#REF!</v>
      </c>
      <c r="G117" s="85" t="e">
        <f>#REF!*INDEX(Costs!$E$7:$O$89,MATCH($C117,Costs!$C$7:$C$89,0),MATCH(G$7,Costs!$E$6:$O$6,0))</f>
        <v>#REF!</v>
      </c>
      <c r="H117" s="85" t="e">
        <f>#REF!*INDEX(Costs!$E$7:$O$89,MATCH($C117,Costs!$C$7:$C$89,0),MATCH(H$7,Costs!$E$6:$O$6,0))</f>
        <v>#REF!</v>
      </c>
      <c r="I117" s="85" t="e">
        <f>#REF!*INDEX(Costs!$E$7:$O$89,MATCH($C117,Costs!$C$7:$C$89,0),MATCH(I$7,Costs!$E$6:$O$6,0))</f>
        <v>#REF!</v>
      </c>
      <c r="J117" s="85" t="e">
        <f>#REF!*INDEX(Costs!$E$7:$O$89,MATCH($C117,Costs!$C$7:$C$89,0),MATCH(J$7,Costs!$E$6:$O$6,0))</f>
        <v>#REF!</v>
      </c>
      <c r="K117" s="85" t="e">
        <f>#REF!*INDEX(Costs!$E$7:$O$89,MATCH($C117,Costs!$C$7:$C$89,0),MATCH(K$7,Costs!$E$6:$O$6,0))</f>
        <v>#REF!</v>
      </c>
      <c r="L117" s="85" t="e">
        <f>#REF!*INDEX(Costs!$E$7:$O$89,MATCH($C117,Costs!$C$7:$C$89,0),MATCH(L$7,Costs!$E$6:$O$6,0))</f>
        <v>#REF!</v>
      </c>
      <c r="M117" s="85" t="e">
        <f>#REF!*INDEX(Costs!$E$7:$O$89,MATCH($C117,Costs!$C$7:$C$89,0),MATCH(M$7,Costs!$E$6:$O$6,0))</f>
        <v>#REF!</v>
      </c>
      <c r="N117" s="85" t="e">
        <f>#REF!*INDEX(Costs!$E$7:$O$89,MATCH($C117,Costs!$C$7:$C$89,0),MATCH(N$7,Costs!$E$6:$O$6,0))</f>
        <v>#REF!</v>
      </c>
      <c r="O117" s="85" t="e">
        <f>#REF!*INDEX(Costs!$E$7:$O$89,MATCH($C117,Costs!$C$7:$C$89,0),MATCH(O$7,Costs!$E$6:$O$6,0))</f>
        <v>#REF!</v>
      </c>
      <c r="P117" s="86" t="e">
        <f t="shared" si="75"/>
        <v>#REF!</v>
      </c>
      <c r="Q117" s="86" t="e">
        <f t="shared" si="65"/>
        <v>#REF!</v>
      </c>
      <c r="R117" s="86" t="e">
        <f t="shared" si="66"/>
        <v>#REF!</v>
      </c>
      <c r="S117" s="86" t="e">
        <f t="shared" si="67"/>
        <v>#REF!</v>
      </c>
      <c r="T117" s="86" t="e">
        <f t="shared" si="68"/>
        <v>#REF!</v>
      </c>
      <c r="U117" s="86" t="e">
        <f t="shared" si="69"/>
        <v>#REF!</v>
      </c>
      <c r="V117" s="86" t="e">
        <f t="shared" si="70"/>
        <v>#REF!</v>
      </c>
      <c r="W117" s="86" t="e">
        <f t="shared" si="71"/>
        <v>#REF!</v>
      </c>
      <c r="X117" s="86" t="e">
        <f t="shared" si="72"/>
        <v>#REF!</v>
      </c>
      <c r="Y117" s="86" t="e">
        <f t="shared" si="73"/>
        <v>#REF!</v>
      </c>
      <c r="Z117" s="86" t="e">
        <f t="shared" si="74"/>
        <v>#REF!</v>
      </c>
      <c r="AA117" s="87">
        <v>420</v>
      </c>
      <c r="AB117" s="88" t="e">
        <f>AA117*#REF!/$AI$18*10^3</f>
        <v>#REF!</v>
      </c>
      <c r="AC117" s="89" t="e">
        <f>INDEX(Efficiencies!$D$8:$M$89,MATCH(C117,Efficiencies!$C$8:$C$89),MATCH(D117,Efficiencies!$D$7:$M$7))</f>
        <v>#REF!</v>
      </c>
      <c r="AD117" s="89" t="e">
        <f t="shared" si="38"/>
        <v>#REF!</v>
      </c>
      <c r="AE117" s="89" t="e">
        <f>INDEX(Efficiencies!$P$8:$Y$89,MATCH(C117,Efficiencies!$C$8:$C$89),MATCH(D117,Efficiencies!$P$7:$Y$7))</f>
        <v>#REF!</v>
      </c>
      <c r="AF117" s="89" t="e">
        <f t="shared" si="50"/>
        <v>#REF!</v>
      </c>
      <c r="AG117" s="89">
        <v>0</v>
      </c>
    </row>
    <row r="118" spans="1:33" x14ac:dyDescent="0.2">
      <c r="A118" s="91" t="s">
        <v>1608</v>
      </c>
      <c r="B118" s="349" t="s">
        <v>1609</v>
      </c>
      <c r="C118" s="39" t="s">
        <v>1604</v>
      </c>
      <c r="D118" s="39">
        <v>2020</v>
      </c>
      <c r="E118" s="85" t="e">
        <f>#REF!*INDEX(Costs!$E$7:$O$89,MATCH($C118,Costs!$C$7:$C$89,0),MATCH(E$7,Costs!$E$6:$O$6,0))</f>
        <v>#REF!</v>
      </c>
      <c r="F118" s="85" t="e">
        <f>#REF!*INDEX(Costs!$E$7:$O$89,MATCH($C118,Costs!$C$7:$C$89,0),MATCH(F$7,Costs!$E$6:$O$6,0))</f>
        <v>#REF!</v>
      </c>
      <c r="G118" s="85" t="e">
        <f>#REF!*INDEX(Costs!$E$7:$O$89,MATCH($C118,Costs!$C$7:$C$89,0),MATCH(G$7,Costs!$E$6:$O$6,0))</f>
        <v>#REF!</v>
      </c>
      <c r="H118" s="85" t="e">
        <f>#REF!*INDEX(Costs!$E$7:$O$89,MATCH($C118,Costs!$C$7:$C$89,0),MATCH(H$7,Costs!$E$6:$O$6,0))</f>
        <v>#REF!</v>
      </c>
      <c r="I118" s="85" t="e">
        <f>#REF!*INDEX(Costs!$E$7:$O$89,MATCH($C118,Costs!$C$7:$C$89,0),MATCH(I$7,Costs!$E$6:$O$6,0))</f>
        <v>#REF!</v>
      </c>
      <c r="J118" s="85" t="e">
        <f>#REF!*INDEX(Costs!$E$7:$O$89,MATCH($C118,Costs!$C$7:$C$89,0),MATCH(J$7,Costs!$E$6:$O$6,0))</f>
        <v>#REF!</v>
      </c>
      <c r="K118" s="85" t="e">
        <f>#REF!*INDEX(Costs!$E$7:$O$89,MATCH($C118,Costs!$C$7:$C$89,0),MATCH(K$7,Costs!$E$6:$O$6,0))</f>
        <v>#REF!</v>
      </c>
      <c r="L118" s="85" t="e">
        <f>#REF!*INDEX(Costs!$E$7:$O$89,MATCH($C118,Costs!$C$7:$C$89,0),MATCH(L$7,Costs!$E$6:$O$6,0))</f>
        <v>#REF!</v>
      </c>
      <c r="M118" s="85" t="e">
        <f>#REF!*INDEX(Costs!$E$7:$O$89,MATCH($C118,Costs!$C$7:$C$89,0),MATCH(M$7,Costs!$E$6:$O$6,0))</f>
        <v>#REF!</v>
      </c>
      <c r="N118" s="85" t="e">
        <f>#REF!*INDEX(Costs!$E$7:$O$89,MATCH($C118,Costs!$C$7:$C$89,0),MATCH(N$7,Costs!$E$6:$O$6,0))</f>
        <v>#REF!</v>
      </c>
      <c r="O118" s="85" t="e">
        <f>#REF!*INDEX(Costs!$E$7:$O$89,MATCH($C118,Costs!$C$7:$C$89,0),MATCH(O$7,Costs!$E$6:$O$6,0))</f>
        <v>#REF!</v>
      </c>
      <c r="P118" s="86" t="e">
        <f t="shared" si="75"/>
        <v>#REF!</v>
      </c>
      <c r="Q118" s="86" t="e">
        <f t="shared" si="65"/>
        <v>#REF!</v>
      </c>
      <c r="R118" s="86" t="e">
        <f t="shared" si="66"/>
        <v>#REF!</v>
      </c>
      <c r="S118" s="86" t="e">
        <f t="shared" si="67"/>
        <v>#REF!</v>
      </c>
      <c r="T118" s="86" t="e">
        <f t="shared" si="68"/>
        <v>#REF!</v>
      </c>
      <c r="U118" s="86" t="e">
        <f t="shared" si="69"/>
        <v>#REF!</v>
      </c>
      <c r="V118" s="86" t="e">
        <f t="shared" si="70"/>
        <v>#REF!</v>
      </c>
      <c r="W118" s="86" t="e">
        <f t="shared" si="71"/>
        <v>#REF!</v>
      </c>
      <c r="X118" s="86" t="e">
        <f t="shared" si="72"/>
        <v>#REF!</v>
      </c>
      <c r="Y118" s="86" t="e">
        <f t="shared" si="73"/>
        <v>#REF!</v>
      </c>
      <c r="Z118" s="86" t="e">
        <f t="shared" si="74"/>
        <v>#REF!</v>
      </c>
      <c r="AA118" s="87">
        <v>420</v>
      </c>
      <c r="AB118" s="88" t="e">
        <f>AA118*#REF!/$AI$18*10^3</f>
        <v>#REF!</v>
      </c>
      <c r="AC118" s="89" t="e">
        <f>INDEX(Efficiencies!$D$8:$M$89,MATCH(C118,Efficiencies!$C$8:$C$89),MATCH(D118,Efficiencies!$D$7:$M$7))</f>
        <v>#REF!</v>
      </c>
      <c r="AD118" s="89" t="e">
        <f t="shared" ref="AD118:AD172" si="76">AC118/($AI$11*$AI$15*10 ^ 9)</f>
        <v>#REF!</v>
      </c>
      <c r="AE118" s="89" t="e">
        <f>INDEX(Efficiencies!$P$8:$Y$89,MATCH(C118,Efficiencies!$C$8:$C$89),MATCH(D118,Efficiencies!$P$7:$Y$7))</f>
        <v>#REF!</v>
      </c>
      <c r="AF118" s="89" t="e">
        <f t="shared" si="50"/>
        <v>#REF!</v>
      </c>
      <c r="AG118" s="89">
        <v>0</v>
      </c>
    </row>
    <row r="119" spans="1:33" x14ac:dyDescent="0.2">
      <c r="A119" s="91" t="s">
        <v>1610</v>
      </c>
      <c r="B119" s="349" t="s">
        <v>1611</v>
      </c>
      <c r="C119" s="39" t="s">
        <v>1604</v>
      </c>
      <c r="D119" s="39">
        <v>2025</v>
      </c>
      <c r="E119" s="85" t="e">
        <f>#REF!*INDEX(Costs!$E$7:$O$89,MATCH($C119,Costs!$C$7:$C$89,0),MATCH(E$7,Costs!$E$6:$O$6,0))</f>
        <v>#REF!</v>
      </c>
      <c r="F119" s="85" t="e">
        <f>#REF!*INDEX(Costs!$E$7:$O$89,MATCH($C119,Costs!$C$7:$C$89,0),MATCH(F$7,Costs!$E$6:$O$6,0))</f>
        <v>#REF!</v>
      </c>
      <c r="G119" s="85" t="e">
        <f>#REF!*INDEX(Costs!$E$7:$O$89,MATCH($C119,Costs!$C$7:$C$89,0),MATCH(G$7,Costs!$E$6:$O$6,0))</f>
        <v>#REF!</v>
      </c>
      <c r="H119" s="85" t="e">
        <f>#REF!*INDEX(Costs!$E$7:$O$89,MATCH($C119,Costs!$C$7:$C$89,0),MATCH(H$7,Costs!$E$6:$O$6,0))</f>
        <v>#REF!</v>
      </c>
      <c r="I119" s="85" t="e">
        <f>#REF!*INDEX(Costs!$E$7:$O$89,MATCH($C119,Costs!$C$7:$C$89,0),MATCH(I$7,Costs!$E$6:$O$6,0))</f>
        <v>#REF!</v>
      </c>
      <c r="J119" s="85" t="e">
        <f>#REF!*INDEX(Costs!$E$7:$O$89,MATCH($C119,Costs!$C$7:$C$89,0),MATCH(J$7,Costs!$E$6:$O$6,0))</f>
        <v>#REF!</v>
      </c>
      <c r="K119" s="85" t="e">
        <f>#REF!*INDEX(Costs!$E$7:$O$89,MATCH($C119,Costs!$C$7:$C$89,0),MATCH(K$7,Costs!$E$6:$O$6,0))</f>
        <v>#REF!</v>
      </c>
      <c r="L119" s="85" t="e">
        <f>#REF!*INDEX(Costs!$E$7:$O$89,MATCH($C119,Costs!$C$7:$C$89,0),MATCH(L$7,Costs!$E$6:$O$6,0))</f>
        <v>#REF!</v>
      </c>
      <c r="M119" s="85" t="e">
        <f>#REF!*INDEX(Costs!$E$7:$O$89,MATCH($C119,Costs!$C$7:$C$89,0),MATCH(M$7,Costs!$E$6:$O$6,0))</f>
        <v>#REF!</v>
      </c>
      <c r="N119" s="85" t="e">
        <f>#REF!*INDEX(Costs!$E$7:$O$89,MATCH($C119,Costs!$C$7:$C$89,0),MATCH(N$7,Costs!$E$6:$O$6,0))</f>
        <v>#REF!</v>
      </c>
      <c r="O119" s="85" t="e">
        <f>#REF!*INDEX(Costs!$E$7:$O$89,MATCH($C119,Costs!$C$7:$C$89,0),MATCH(O$7,Costs!$E$6:$O$6,0))</f>
        <v>#REF!</v>
      </c>
      <c r="P119" s="86" t="e">
        <f t="shared" si="75"/>
        <v>#REF!</v>
      </c>
      <c r="Q119" s="86" t="e">
        <f t="shared" si="65"/>
        <v>#REF!</v>
      </c>
      <c r="R119" s="86" t="e">
        <f t="shared" si="66"/>
        <v>#REF!</v>
      </c>
      <c r="S119" s="86" t="e">
        <f t="shared" si="67"/>
        <v>#REF!</v>
      </c>
      <c r="T119" s="86" t="e">
        <f t="shared" si="68"/>
        <v>#REF!</v>
      </c>
      <c r="U119" s="86" t="e">
        <f t="shared" si="69"/>
        <v>#REF!</v>
      </c>
      <c r="V119" s="86" t="e">
        <f t="shared" si="70"/>
        <v>#REF!</v>
      </c>
      <c r="W119" s="86" t="e">
        <f t="shared" si="71"/>
        <v>#REF!</v>
      </c>
      <c r="X119" s="86" t="e">
        <f t="shared" si="72"/>
        <v>#REF!</v>
      </c>
      <c r="Y119" s="86" t="e">
        <f t="shared" si="73"/>
        <v>#REF!</v>
      </c>
      <c r="Z119" s="86" t="e">
        <f t="shared" si="74"/>
        <v>#REF!</v>
      </c>
      <c r="AA119" s="87">
        <v>420</v>
      </c>
      <c r="AB119" s="88" t="e">
        <f>AA119*#REF!/$AI$18*10^3</f>
        <v>#REF!</v>
      </c>
      <c r="AC119" s="89" t="e">
        <f>INDEX(Efficiencies!$D$8:$M$89,MATCH(C119,Efficiencies!$C$8:$C$89),MATCH(D119,Efficiencies!$D$7:$M$7))</f>
        <v>#REF!</v>
      </c>
      <c r="AD119" s="89" t="e">
        <f t="shared" si="76"/>
        <v>#REF!</v>
      </c>
      <c r="AE119" s="89" t="e">
        <f>INDEX(Efficiencies!$P$8:$Y$89,MATCH(C119,Efficiencies!$C$8:$C$89),MATCH(D119,Efficiencies!$P$7:$Y$7))</f>
        <v>#REF!</v>
      </c>
      <c r="AF119" s="89" t="e">
        <f t="shared" si="50"/>
        <v>#REF!</v>
      </c>
      <c r="AG119" s="89">
        <v>0</v>
      </c>
    </row>
    <row r="120" spans="1:33" x14ac:dyDescent="0.2">
      <c r="A120" s="91" t="s">
        <v>1612</v>
      </c>
      <c r="B120" s="349" t="s">
        <v>1613</v>
      </c>
      <c r="C120" s="39" t="s">
        <v>1604</v>
      </c>
      <c r="D120" s="39">
        <v>2030</v>
      </c>
      <c r="E120" s="85" t="e">
        <f>#REF!*INDEX(Costs!$E$7:$O$89,MATCH($C120,Costs!$C$7:$C$89,0),MATCH(E$7,Costs!$E$6:$O$6,0))</f>
        <v>#REF!</v>
      </c>
      <c r="F120" s="85" t="e">
        <f>#REF!*INDEX(Costs!$E$7:$O$89,MATCH($C120,Costs!$C$7:$C$89,0),MATCH(F$7,Costs!$E$6:$O$6,0))</f>
        <v>#REF!</v>
      </c>
      <c r="G120" s="85" t="e">
        <f>#REF!*INDEX(Costs!$E$7:$O$89,MATCH($C120,Costs!$C$7:$C$89,0),MATCH(G$7,Costs!$E$6:$O$6,0))</f>
        <v>#REF!</v>
      </c>
      <c r="H120" s="85" t="e">
        <f>#REF!*INDEX(Costs!$E$7:$O$89,MATCH($C120,Costs!$C$7:$C$89,0),MATCH(H$7,Costs!$E$6:$O$6,0))</f>
        <v>#REF!</v>
      </c>
      <c r="I120" s="85" t="e">
        <f>#REF!*INDEX(Costs!$E$7:$O$89,MATCH($C120,Costs!$C$7:$C$89,0),MATCH(I$7,Costs!$E$6:$O$6,0))</f>
        <v>#REF!</v>
      </c>
      <c r="J120" s="85" t="e">
        <f>#REF!*INDEX(Costs!$E$7:$O$89,MATCH($C120,Costs!$C$7:$C$89,0),MATCH(J$7,Costs!$E$6:$O$6,0))</f>
        <v>#REF!</v>
      </c>
      <c r="K120" s="85" t="e">
        <f>#REF!*INDEX(Costs!$E$7:$O$89,MATCH($C120,Costs!$C$7:$C$89,0),MATCH(K$7,Costs!$E$6:$O$6,0))</f>
        <v>#REF!</v>
      </c>
      <c r="L120" s="85" t="e">
        <f>#REF!*INDEX(Costs!$E$7:$O$89,MATCH($C120,Costs!$C$7:$C$89,0),MATCH(L$7,Costs!$E$6:$O$6,0))</f>
        <v>#REF!</v>
      </c>
      <c r="M120" s="85" t="e">
        <f>#REF!*INDEX(Costs!$E$7:$O$89,MATCH($C120,Costs!$C$7:$C$89,0),MATCH(M$7,Costs!$E$6:$O$6,0))</f>
        <v>#REF!</v>
      </c>
      <c r="N120" s="85" t="e">
        <f>#REF!*INDEX(Costs!$E$7:$O$89,MATCH($C120,Costs!$C$7:$C$89,0),MATCH(N$7,Costs!$E$6:$O$6,0))</f>
        <v>#REF!</v>
      </c>
      <c r="O120" s="85" t="e">
        <f>#REF!*INDEX(Costs!$E$7:$O$89,MATCH($C120,Costs!$C$7:$C$89,0),MATCH(O$7,Costs!$E$6:$O$6,0))</f>
        <v>#REF!</v>
      </c>
      <c r="P120" s="86" t="e">
        <f t="shared" si="75"/>
        <v>#REF!</v>
      </c>
      <c r="Q120" s="86" t="e">
        <f t="shared" si="65"/>
        <v>#REF!</v>
      </c>
      <c r="R120" s="86" t="e">
        <f t="shared" si="66"/>
        <v>#REF!</v>
      </c>
      <c r="S120" s="86" t="e">
        <f t="shared" si="67"/>
        <v>#REF!</v>
      </c>
      <c r="T120" s="86" t="e">
        <f t="shared" si="68"/>
        <v>#REF!</v>
      </c>
      <c r="U120" s="86" t="e">
        <f t="shared" si="69"/>
        <v>#REF!</v>
      </c>
      <c r="V120" s="86" t="e">
        <f t="shared" si="70"/>
        <v>#REF!</v>
      </c>
      <c r="W120" s="86" t="e">
        <f t="shared" si="71"/>
        <v>#REF!</v>
      </c>
      <c r="X120" s="86" t="e">
        <f t="shared" si="72"/>
        <v>#REF!</v>
      </c>
      <c r="Y120" s="86" t="e">
        <f t="shared" si="73"/>
        <v>#REF!</v>
      </c>
      <c r="Z120" s="86" t="e">
        <f t="shared" si="74"/>
        <v>#REF!</v>
      </c>
      <c r="AA120" s="87">
        <v>420</v>
      </c>
      <c r="AB120" s="88" t="e">
        <f>AA120*#REF!/$AI$18*10^3</f>
        <v>#REF!</v>
      </c>
      <c r="AC120" s="89" t="e">
        <f>INDEX(Efficiencies!$D$8:$M$89,MATCH(C120,Efficiencies!$C$8:$C$89),MATCH(D120,Efficiencies!$D$7:$M$7))</f>
        <v>#REF!</v>
      </c>
      <c r="AD120" s="89" t="e">
        <f t="shared" si="76"/>
        <v>#REF!</v>
      </c>
      <c r="AE120" s="89" t="e">
        <f>INDEX(Efficiencies!$P$8:$Y$89,MATCH(C120,Efficiencies!$C$8:$C$89),MATCH(D120,Efficiencies!$P$7:$Y$7))</f>
        <v>#REF!</v>
      </c>
      <c r="AF120" s="89" t="e">
        <f t="shared" si="50"/>
        <v>#REF!</v>
      </c>
      <c r="AG120" s="89">
        <v>0</v>
      </c>
    </row>
    <row r="121" spans="1:33" x14ac:dyDescent="0.2">
      <c r="A121" s="91" t="s">
        <v>1614</v>
      </c>
      <c r="B121" s="349" t="s">
        <v>1615</v>
      </c>
      <c r="C121" s="39" t="s">
        <v>1604</v>
      </c>
      <c r="D121" s="39">
        <v>2035</v>
      </c>
      <c r="E121" s="85" t="e">
        <f>#REF!*INDEX(Costs!$E$7:$O$89,MATCH($C121,Costs!$C$7:$C$89,0),MATCH(E$7,Costs!$E$6:$O$6,0))</f>
        <v>#REF!</v>
      </c>
      <c r="F121" s="85" t="e">
        <f>#REF!*INDEX(Costs!$E$7:$O$89,MATCH($C121,Costs!$C$7:$C$89,0),MATCH(F$7,Costs!$E$6:$O$6,0))</f>
        <v>#REF!</v>
      </c>
      <c r="G121" s="85" t="e">
        <f>#REF!*INDEX(Costs!$E$7:$O$89,MATCH($C121,Costs!$C$7:$C$89,0),MATCH(G$7,Costs!$E$6:$O$6,0))</f>
        <v>#REF!</v>
      </c>
      <c r="H121" s="85" t="e">
        <f>#REF!*INDEX(Costs!$E$7:$O$89,MATCH($C121,Costs!$C$7:$C$89,0),MATCH(H$7,Costs!$E$6:$O$6,0))</f>
        <v>#REF!</v>
      </c>
      <c r="I121" s="85" t="e">
        <f>#REF!*INDEX(Costs!$E$7:$O$89,MATCH($C121,Costs!$C$7:$C$89,0),MATCH(I$7,Costs!$E$6:$O$6,0))</f>
        <v>#REF!</v>
      </c>
      <c r="J121" s="85" t="e">
        <f>#REF!*INDEX(Costs!$E$7:$O$89,MATCH($C121,Costs!$C$7:$C$89,0),MATCH(J$7,Costs!$E$6:$O$6,0))</f>
        <v>#REF!</v>
      </c>
      <c r="K121" s="85" t="e">
        <f>#REF!*INDEX(Costs!$E$7:$O$89,MATCH($C121,Costs!$C$7:$C$89,0),MATCH(K$7,Costs!$E$6:$O$6,0))</f>
        <v>#REF!</v>
      </c>
      <c r="L121" s="85" t="e">
        <f>#REF!*INDEX(Costs!$E$7:$O$89,MATCH($C121,Costs!$C$7:$C$89,0),MATCH(L$7,Costs!$E$6:$O$6,0))</f>
        <v>#REF!</v>
      </c>
      <c r="M121" s="85" t="e">
        <f>#REF!*INDEX(Costs!$E$7:$O$89,MATCH($C121,Costs!$C$7:$C$89,0),MATCH(M$7,Costs!$E$6:$O$6,0))</f>
        <v>#REF!</v>
      </c>
      <c r="N121" s="85" t="e">
        <f>#REF!*INDEX(Costs!$E$7:$O$89,MATCH($C121,Costs!$C$7:$C$89,0),MATCH(N$7,Costs!$E$6:$O$6,0))</f>
        <v>#REF!</v>
      </c>
      <c r="O121" s="85" t="e">
        <f>#REF!*INDEX(Costs!$E$7:$O$89,MATCH($C121,Costs!$C$7:$C$89,0),MATCH(O$7,Costs!$E$6:$O$6,0))</f>
        <v>#REF!</v>
      </c>
      <c r="P121" s="86" t="e">
        <f t="shared" si="75"/>
        <v>#REF!</v>
      </c>
      <c r="Q121" s="86" t="e">
        <f t="shared" si="65"/>
        <v>#REF!</v>
      </c>
      <c r="R121" s="86" t="e">
        <f t="shared" si="66"/>
        <v>#REF!</v>
      </c>
      <c r="S121" s="86" t="e">
        <f t="shared" si="67"/>
        <v>#REF!</v>
      </c>
      <c r="T121" s="86" t="e">
        <f t="shared" si="68"/>
        <v>#REF!</v>
      </c>
      <c r="U121" s="86" t="e">
        <f t="shared" si="69"/>
        <v>#REF!</v>
      </c>
      <c r="V121" s="86" t="e">
        <f t="shared" si="70"/>
        <v>#REF!</v>
      </c>
      <c r="W121" s="86" t="e">
        <f t="shared" si="71"/>
        <v>#REF!</v>
      </c>
      <c r="X121" s="86" t="e">
        <f t="shared" si="72"/>
        <v>#REF!</v>
      </c>
      <c r="Y121" s="86" t="e">
        <f t="shared" si="73"/>
        <v>#REF!</v>
      </c>
      <c r="Z121" s="86" t="e">
        <f t="shared" si="74"/>
        <v>#REF!</v>
      </c>
      <c r="AA121" s="87">
        <v>420</v>
      </c>
      <c r="AB121" s="88" t="e">
        <f>AA121*#REF!/$AI$18*10^3</f>
        <v>#REF!</v>
      </c>
      <c r="AC121" s="89" t="e">
        <f>INDEX(Efficiencies!$D$8:$M$89,MATCH(C121,Efficiencies!$C$8:$C$89),MATCH(D121,Efficiencies!$D$7:$M$7))</f>
        <v>#REF!</v>
      </c>
      <c r="AD121" s="89" t="e">
        <f t="shared" si="76"/>
        <v>#REF!</v>
      </c>
      <c r="AE121" s="89" t="e">
        <f>INDEX(Efficiencies!$P$8:$Y$89,MATCH(C121,Efficiencies!$C$8:$C$89),MATCH(D121,Efficiencies!$P$7:$Y$7))</f>
        <v>#REF!</v>
      </c>
      <c r="AF121" s="89" t="e">
        <f t="shared" si="50"/>
        <v>#REF!</v>
      </c>
      <c r="AG121" s="89">
        <v>0</v>
      </c>
    </row>
    <row r="122" spans="1:33" x14ac:dyDescent="0.2">
      <c r="A122" s="91" t="s">
        <v>1616</v>
      </c>
      <c r="B122" s="349" t="s">
        <v>1617</v>
      </c>
      <c r="C122" s="39" t="s">
        <v>1604</v>
      </c>
      <c r="D122" s="39">
        <v>2040</v>
      </c>
      <c r="E122" s="85" t="e">
        <f>#REF!*INDEX(Costs!$E$7:$O$89,MATCH($C122,Costs!$C$7:$C$89,0),MATCH(E$7,Costs!$E$6:$O$6,0))</f>
        <v>#REF!</v>
      </c>
      <c r="F122" s="85" t="e">
        <f>#REF!*INDEX(Costs!$E$7:$O$89,MATCH($C122,Costs!$C$7:$C$89,0),MATCH(F$7,Costs!$E$6:$O$6,0))</f>
        <v>#REF!</v>
      </c>
      <c r="G122" s="85" t="e">
        <f>#REF!*INDEX(Costs!$E$7:$O$89,MATCH($C122,Costs!$C$7:$C$89,0),MATCH(G$7,Costs!$E$6:$O$6,0))</f>
        <v>#REF!</v>
      </c>
      <c r="H122" s="85" t="e">
        <f>#REF!*INDEX(Costs!$E$7:$O$89,MATCH($C122,Costs!$C$7:$C$89,0),MATCH(H$7,Costs!$E$6:$O$6,0))</f>
        <v>#REF!</v>
      </c>
      <c r="I122" s="85" t="e">
        <f>#REF!*INDEX(Costs!$E$7:$O$89,MATCH($C122,Costs!$C$7:$C$89,0),MATCH(I$7,Costs!$E$6:$O$6,0))</f>
        <v>#REF!</v>
      </c>
      <c r="J122" s="85" t="e">
        <f>#REF!*INDEX(Costs!$E$7:$O$89,MATCH($C122,Costs!$C$7:$C$89,0),MATCH(J$7,Costs!$E$6:$O$6,0))</f>
        <v>#REF!</v>
      </c>
      <c r="K122" s="85" t="e">
        <f>#REF!*INDEX(Costs!$E$7:$O$89,MATCH($C122,Costs!$C$7:$C$89,0),MATCH(K$7,Costs!$E$6:$O$6,0))</f>
        <v>#REF!</v>
      </c>
      <c r="L122" s="85" t="e">
        <f>#REF!*INDEX(Costs!$E$7:$O$89,MATCH($C122,Costs!$C$7:$C$89,0),MATCH(L$7,Costs!$E$6:$O$6,0))</f>
        <v>#REF!</v>
      </c>
      <c r="M122" s="85" t="e">
        <f>#REF!*INDEX(Costs!$E$7:$O$89,MATCH($C122,Costs!$C$7:$C$89,0),MATCH(M$7,Costs!$E$6:$O$6,0))</f>
        <v>#REF!</v>
      </c>
      <c r="N122" s="85" t="e">
        <f>#REF!*INDEX(Costs!$E$7:$O$89,MATCH($C122,Costs!$C$7:$C$89,0),MATCH(N$7,Costs!$E$6:$O$6,0))</f>
        <v>#REF!</v>
      </c>
      <c r="O122" s="85" t="e">
        <f>#REF!*INDEX(Costs!$E$7:$O$89,MATCH($C122,Costs!$C$7:$C$89,0),MATCH(O$7,Costs!$E$6:$O$6,0))</f>
        <v>#REF!</v>
      </c>
      <c r="P122" s="86" t="e">
        <f t="shared" si="75"/>
        <v>#REF!</v>
      </c>
      <c r="Q122" s="86" t="e">
        <f t="shared" si="65"/>
        <v>#REF!</v>
      </c>
      <c r="R122" s="86" t="e">
        <f t="shared" si="66"/>
        <v>#REF!</v>
      </c>
      <c r="S122" s="86" t="e">
        <f t="shared" si="67"/>
        <v>#REF!</v>
      </c>
      <c r="T122" s="86" t="e">
        <f t="shared" si="68"/>
        <v>#REF!</v>
      </c>
      <c r="U122" s="86" t="e">
        <f t="shared" si="69"/>
        <v>#REF!</v>
      </c>
      <c r="V122" s="86" t="e">
        <f t="shared" si="70"/>
        <v>#REF!</v>
      </c>
      <c r="W122" s="86" t="e">
        <f t="shared" si="71"/>
        <v>#REF!</v>
      </c>
      <c r="X122" s="86" t="e">
        <f t="shared" si="72"/>
        <v>#REF!</v>
      </c>
      <c r="Y122" s="86" t="e">
        <f t="shared" si="73"/>
        <v>#REF!</v>
      </c>
      <c r="Z122" s="86" t="e">
        <f t="shared" si="74"/>
        <v>#REF!</v>
      </c>
      <c r="AA122" s="87">
        <v>420</v>
      </c>
      <c r="AB122" s="88" t="e">
        <f>AA122*#REF!/$AI$18*10^3</f>
        <v>#REF!</v>
      </c>
      <c r="AC122" s="89" t="e">
        <f>INDEX(Efficiencies!$D$8:$M$89,MATCH(C122,Efficiencies!$C$8:$C$89),MATCH(D122,Efficiencies!$D$7:$M$7))</f>
        <v>#REF!</v>
      </c>
      <c r="AD122" s="89" t="e">
        <f t="shared" si="76"/>
        <v>#REF!</v>
      </c>
      <c r="AE122" s="89" t="e">
        <f>INDEX(Efficiencies!$P$8:$Y$89,MATCH(C122,Efficiencies!$C$8:$C$89),MATCH(D122,Efficiencies!$P$7:$Y$7))</f>
        <v>#REF!</v>
      </c>
      <c r="AF122" s="89" t="e">
        <f t="shared" si="50"/>
        <v>#REF!</v>
      </c>
      <c r="AG122" s="89">
        <v>0</v>
      </c>
    </row>
    <row r="123" spans="1:33" x14ac:dyDescent="0.2">
      <c r="A123" s="91" t="s">
        <v>1618</v>
      </c>
      <c r="B123" s="349" t="s">
        <v>1619</v>
      </c>
      <c r="C123" s="39" t="s">
        <v>1604</v>
      </c>
      <c r="D123" s="39">
        <v>2045</v>
      </c>
      <c r="E123" s="85" t="e">
        <f>#REF!*INDEX(Costs!$E$7:$O$89,MATCH($C123,Costs!$C$7:$C$89,0),MATCH(E$7,Costs!$E$6:$O$6,0))</f>
        <v>#REF!</v>
      </c>
      <c r="F123" s="85" t="e">
        <f>#REF!*INDEX(Costs!$E$7:$O$89,MATCH($C123,Costs!$C$7:$C$89,0),MATCH(F$7,Costs!$E$6:$O$6,0))</f>
        <v>#REF!</v>
      </c>
      <c r="G123" s="85" t="e">
        <f>#REF!*INDEX(Costs!$E$7:$O$89,MATCH($C123,Costs!$C$7:$C$89,0),MATCH(G$7,Costs!$E$6:$O$6,0))</f>
        <v>#REF!</v>
      </c>
      <c r="H123" s="85" t="e">
        <f>#REF!*INDEX(Costs!$E$7:$O$89,MATCH($C123,Costs!$C$7:$C$89,0),MATCH(H$7,Costs!$E$6:$O$6,0))</f>
        <v>#REF!</v>
      </c>
      <c r="I123" s="85" t="e">
        <f>#REF!*INDEX(Costs!$E$7:$O$89,MATCH($C123,Costs!$C$7:$C$89,0),MATCH(I$7,Costs!$E$6:$O$6,0))</f>
        <v>#REF!</v>
      </c>
      <c r="J123" s="85" t="e">
        <f>#REF!*INDEX(Costs!$E$7:$O$89,MATCH($C123,Costs!$C$7:$C$89,0),MATCH(J$7,Costs!$E$6:$O$6,0))</f>
        <v>#REF!</v>
      </c>
      <c r="K123" s="85" t="e">
        <f>#REF!*INDEX(Costs!$E$7:$O$89,MATCH($C123,Costs!$C$7:$C$89,0),MATCH(K$7,Costs!$E$6:$O$6,0))</f>
        <v>#REF!</v>
      </c>
      <c r="L123" s="85" t="e">
        <f>#REF!*INDEX(Costs!$E$7:$O$89,MATCH($C123,Costs!$C$7:$C$89,0),MATCH(L$7,Costs!$E$6:$O$6,0))</f>
        <v>#REF!</v>
      </c>
      <c r="M123" s="85" t="e">
        <f>#REF!*INDEX(Costs!$E$7:$O$89,MATCH($C123,Costs!$C$7:$C$89,0),MATCH(M$7,Costs!$E$6:$O$6,0))</f>
        <v>#REF!</v>
      </c>
      <c r="N123" s="85" t="e">
        <f>#REF!*INDEX(Costs!$E$7:$O$89,MATCH($C123,Costs!$C$7:$C$89,0),MATCH(N$7,Costs!$E$6:$O$6,0))</f>
        <v>#REF!</v>
      </c>
      <c r="O123" s="85" t="e">
        <f>#REF!*INDEX(Costs!$E$7:$O$89,MATCH($C123,Costs!$C$7:$C$89,0),MATCH(O$7,Costs!$E$6:$O$6,0))</f>
        <v>#REF!</v>
      </c>
      <c r="P123" s="86" t="e">
        <f t="shared" si="75"/>
        <v>#REF!</v>
      </c>
      <c r="Q123" s="86" t="e">
        <f t="shared" si="65"/>
        <v>#REF!</v>
      </c>
      <c r="R123" s="86" t="e">
        <f t="shared" si="66"/>
        <v>#REF!</v>
      </c>
      <c r="S123" s="86" t="e">
        <f t="shared" si="67"/>
        <v>#REF!</v>
      </c>
      <c r="T123" s="86" t="e">
        <f t="shared" si="68"/>
        <v>#REF!</v>
      </c>
      <c r="U123" s="86" t="e">
        <f t="shared" si="69"/>
        <v>#REF!</v>
      </c>
      <c r="V123" s="86" t="e">
        <f t="shared" si="70"/>
        <v>#REF!</v>
      </c>
      <c r="W123" s="86" t="e">
        <f t="shared" si="71"/>
        <v>#REF!</v>
      </c>
      <c r="X123" s="86" t="e">
        <f t="shared" si="72"/>
        <v>#REF!</v>
      </c>
      <c r="Y123" s="86" t="e">
        <f t="shared" si="73"/>
        <v>#REF!</v>
      </c>
      <c r="Z123" s="86" t="e">
        <f t="shared" si="74"/>
        <v>#REF!</v>
      </c>
      <c r="AA123" s="87">
        <v>420</v>
      </c>
      <c r="AB123" s="88" t="e">
        <f>AA123*#REF!/$AI$18*10^3</f>
        <v>#REF!</v>
      </c>
      <c r="AC123" s="89" t="e">
        <f>INDEX(Efficiencies!$D$8:$M$89,MATCH(C123,Efficiencies!$C$8:$C$89),MATCH(D123,Efficiencies!$D$7:$M$7))</f>
        <v>#REF!</v>
      </c>
      <c r="AD123" s="89" t="e">
        <f t="shared" si="76"/>
        <v>#REF!</v>
      </c>
      <c r="AE123" s="89" t="e">
        <f>INDEX(Efficiencies!$P$8:$Y$89,MATCH(C123,Efficiencies!$C$8:$C$89),MATCH(D123,Efficiencies!$P$7:$Y$7))</f>
        <v>#REF!</v>
      </c>
      <c r="AF123" s="89" t="e">
        <f t="shared" si="50"/>
        <v>#REF!</v>
      </c>
      <c r="AG123" s="89">
        <v>0</v>
      </c>
    </row>
    <row r="124" spans="1:33" x14ac:dyDescent="0.2">
      <c r="A124" s="91" t="s">
        <v>1620</v>
      </c>
      <c r="B124" s="349" t="s">
        <v>1621</v>
      </c>
      <c r="C124" s="39" t="s">
        <v>1604</v>
      </c>
      <c r="D124" s="39">
        <v>2050</v>
      </c>
      <c r="E124" s="85" t="e">
        <f>#REF!*INDEX(Costs!$E$7:$O$89,MATCH($C124,Costs!$C$7:$C$89,0),MATCH(E$7,Costs!$E$6:$O$6,0))</f>
        <v>#REF!</v>
      </c>
      <c r="F124" s="85" t="e">
        <f>#REF!*INDEX(Costs!$E$7:$O$89,MATCH($C124,Costs!$C$7:$C$89,0),MATCH(F$7,Costs!$E$6:$O$6,0))</f>
        <v>#REF!</v>
      </c>
      <c r="G124" s="85" t="e">
        <f>#REF!*INDEX(Costs!$E$7:$O$89,MATCH($C124,Costs!$C$7:$C$89,0),MATCH(G$7,Costs!$E$6:$O$6,0))</f>
        <v>#REF!</v>
      </c>
      <c r="H124" s="85" t="e">
        <f>#REF!*INDEX(Costs!$E$7:$O$89,MATCH($C124,Costs!$C$7:$C$89,0),MATCH(H$7,Costs!$E$6:$O$6,0))</f>
        <v>#REF!</v>
      </c>
      <c r="I124" s="85" t="e">
        <f>#REF!*INDEX(Costs!$E$7:$O$89,MATCH($C124,Costs!$C$7:$C$89,0),MATCH(I$7,Costs!$E$6:$O$6,0))</f>
        <v>#REF!</v>
      </c>
      <c r="J124" s="85" t="e">
        <f>#REF!*INDEX(Costs!$E$7:$O$89,MATCH($C124,Costs!$C$7:$C$89,0),MATCH(J$7,Costs!$E$6:$O$6,0))</f>
        <v>#REF!</v>
      </c>
      <c r="K124" s="85" t="e">
        <f>#REF!*INDEX(Costs!$E$7:$O$89,MATCH($C124,Costs!$C$7:$C$89,0),MATCH(K$7,Costs!$E$6:$O$6,0))</f>
        <v>#REF!</v>
      </c>
      <c r="L124" s="85" t="e">
        <f>#REF!*INDEX(Costs!$E$7:$O$89,MATCH($C124,Costs!$C$7:$C$89,0),MATCH(L$7,Costs!$E$6:$O$6,0))</f>
        <v>#REF!</v>
      </c>
      <c r="M124" s="85" t="e">
        <f>#REF!*INDEX(Costs!$E$7:$O$89,MATCH($C124,Costs!$C$7:$C$89,0),MATCH(M$7,Costs!$E$6:$O$6,0))</f>
        <v>#REF!</v>
      </c>
      <c r="N124" s="85" t="e">
        <f>#REF!*INDEX(Costs!$E$7:$O$89,MATCH($C124,Costs!$C$7:$C$89,0),MATCH(N$7,Costs!$E$6:$O$6,0))</f>
        <v>#REF!</v>
      </c>
      <c r="O124" s="85" t="e">
        <f>#REF!*INDEX(Costs!$E$7:$O$89,MATCH($C124,Costs!$C$7:$C$89,0),MATCH(O$7,Costs!$E$6:$O$6,0))</f>
        <v>#REF!</v>
      </c>
      <c r="P124" s="86" t="e">
        <f t="shared" si="75"/>
        <v>#REF!</v>
      </c>
      <c r="Q124" s="86" t="e">
        <f t="shared" si="65"/>
        <v>#REF!</v>
      </c>
      <c r="R124" s="86" t="e">
        <f t="shared" si="66"/>
        <v>#REF!</v>
      </c>
      <c r="S124" s="86" t="e">
        <f t="shared" si="67"/>
        <v>#REF!</v>
      </c>
      <c r="T124" s="86" t="e">
        <f t="shared" si="68"/>
        <v>#REF!</v>
      </c>
      <c r="U124" s="86" t="e">
        <f t="shared" si="69"/>
        <v>#REF!</v>
      </c>
      <c r="V124" s="86" t="e">
        <f t="shared" si="70"/>
        <v>#REF!</v>
      </c>
      <c r="W124" s="86" t="e">
        <f t="shared" si="71"/>
        <v>#REF!</v>
      </c>
      <c r="X124" s="86" t="e">
        <f t="shared" si="72"/>
        <v>#REF!</v>
      </c>
      <c r="Y124" s="86" t="e">
        <f t="shared" si="73"/>
        <v>#REF!</v>
      </c>
      <c r="Z124" s="86" t="e">
        <f t="shared" si="74"/>
        <v>#REF!</v>
      </c>
      <c r="AA124" s="87">
        <v>420</v>
      </c>
      <c r="AB124" s="88" t="e">
        <f>AA124*#REF!/$AI$18*10^3</f>
        <v>#REF!</v>
      </c>
      <c r="AC124" s="89" t="e">
        <f>INDEX(Efficiencies!$D$8:$M$89,MATCH(C124,Efficiencies!$C$8:$C$89),MATCH(D124,Efficiencies!$D$7:$M$7))</f>
        <v>#REF!</v>
      </c>
      <c r="AD124" s="89" t="e">
        <f t="shared" si="76"/>
        <v>#REF!</v>
      </c>
      <c r="AE124" s="89" t="e">
        <f>INDEX(Efficiencies!$P$8:$Y$89,MATCH(C124,Efficiencies!$C$8:$C$89),MATCH(D124,Efficiencies!$P$7:$Y$7))</f>
        <v>#REF!</v>
      </c>
      <c r="AF124" s="89" t="e">
        <f t="shared" si="50"/>
        <v>#REF!</v>
      </c>
      <c r="AG124" s="89">
        <v>0</v>
      </c>
    </row>
    <row r="125" spans="1:33" x14ac:dyDescent="0.2">
      <c r="A125" s="91" t="s">
        <v>1622</v>
      </c>
      <c r="B125" s="349" t="s">
        <v>1623</v>
      </c>
      <c r="C125" s="39" t="s">
        <v>1624</v>
      </c>
      <c r="D125" s="39">
        <v>2060</v>
      </c>
      <c r="E125" s="85" t="e">
        <f>#REF!*INDEX(Costs!$E$7:$O$89,MATCH($C125,Costs!$C$7:$C$89,0),MATCH(E$7,Costs!$E$6:$O$6,0))</f>
        <v>#REF!</v>
      </c>
      <c r="F125" s="85" t="e">
        <f>#REF!*INDEX(Costs!$E$7:$O$89,MATCH($C125,Costs!$C$7:$C$89,0),MATCH(F$7,Costs!$E$6:$O$6,0))</f>
        <v>#REF!</v>
      </c>
      <c r="G125" s="85" t="e">
        <f>#REF!*INDEX(Costs!$E$7:$O$89,MATCH($C125,Costs!$C$7:$C$89,0),MATCH(G$7,Costs!$E$6:$O$6,0))</f>
        <v>#REF!</v>
      </c>
      <c r="H125" s="85" t="e">
        <f>#REF!*INDEX(Costs!$E$7:$O$89,MATCH($C125,Costs!$C$7:$C$89,0),MATCH(H$7,Costs!$E$6:$O$6,0))</f>
        <v>#REF!</v>
      </c>
      <c r="I125" s="85" t="e">
        <f>#REF!*INDEX(Costs!$E$7:$O$89,MATCH($C125,Costs!$C$7:$C$89,0),MATCH(I$7,Costs!$E$6:$O$6,0))</f>
        <v>#REF!</v>
      </c>
      <c r="J125" s="85" t="e">
        <f>#REF!*INDEX(Costs!$E$7:$O$89,MATCH($C125,Costs!$C$7:$C$89,0),MATCH(J$7,Costs!$E$6:$O$6,0))</f>
        <v>#REF!</v>
      </c>
      <c r="K125" s="85" t="e">
        <f>#REF!*INDEX(Costs!$E$7:$O$89,MATCH($C125,Costs!$C$7:$C$89,0),MATCH(K$7,Costs!$E$6:$O$6,0))</f>
        <v>#REF!</v>
      </c>
      <c r="L125" s="85" t="e">
        <f>#REF!*INDEX(Costs!$E$7:$O$89,MATCH($C125,Costs!$C$7:$C$89,0),MATCH(L$7,Costs!$E$6:$O$6,0))</f>
        <v>#REF!</v>
      </c>
      <c r="M125" s="85" t="e">
        <f>#REF!*INDEX(Costs!$E$7:$O$89,MATCH($C125,Costs!$C$7:$C$89,0),MATCH(M$7,Costs!$E$6:$O$6,0))</f>
        <v>#REF!</v>
      </c>
      <c r="N125" s="85" t="e">
        <f>#REF!*INDEX(Costs!$E$7:$O$89,MATCH($C125,Costs!$C$7:$C$89,0),MATCH(N$7,Costs!$E$6:$O$6,0))</f>
        <v>#REF!</v>
      </c>
      <c r="O125" s="85" t="e">
        <f>#REF!*INDEX(Costs!$E$7:$O$89,MATCH($C125,Costs!$C$7:$C$89,0),MATCH(O$7,Costs!$E$6:$O$6,0))</f>
        <v>#REF!</v>
      </c>
      <c r="P125" s="86" t="e">
        <f>E125/$AI$18*10^6</f>
        <v>#REF!</v>
      </c>
      <c r="Q125" s="86" t="e">
        <f t="shared" si="65"/>
        <v>#REF!</v>
      </c>
      <c r="R125" s="86" t="e">
        <f t="shared" si="66"/>
        <v>#REF!</v>
      </c>
      <c r="S125" s="86" t="e">
        <f t="shared" si="67"/>
        <v>#REF!</v>
      </c>
      <c r="T125" s="86" t="e">
        <f t="shared" si="68"/>
        <v>#REF!</v>
      </c>
      <c r="U125" s="86" t="e">
        <f t="shared" si="69"/>
        <v>#REF!</v>
      </c>
      <c r="V125" s="86" t="e">
        <f t="shared" si="70"/>
        <v>#REF!</v>
      </c>
      <c r="W125" s="86" t="e">
        <f t="shared" si="71"/>
        <v>#REF!</v>
      </c>
      <c r="X125" s="86" t="e">
        <f t="shared" si="72"/>
        <v>#REF!</v>
      </c>
      <c r="Y125" s="86" t="e">
        <f t="shared" si="73"/>
        <v>#REF!</v>
      </c>
      <c r="Z125" s="86" t="e">
        <f t="shared" si="74"/>
        <v>#REF!</v>
      </c>
      <c r="AA125" s="87">
        <v>360</v>
      </c>
      <c r="AB125" s="88" t="e">
        <f>AA125*#REF!/$AI$18*10^3</f>
        <v>#REF!</v>
      </c>
      <c r="AC125" s="89">
        <f>INDEX(Efficiencies!$D$8:$M$89,MATCH(C125,Efficiencies!$C$8:$C$89),MATCH(D125,Efficiencies!$D$7:$M$7))</f>
        <v>54.469833000000001</v>
      </c>
      <c r="AD125" s="89">
        <f t="shared" si="76"/>
        <v>0.41301946436966386</v>
      </c>
      <c r="AE125" s="89">
        <f>INDEX(Efficiencies!$P$8:$Y$89,MATCH(C125,Efficiencies!$C$8:$C$89),MATCH(D125,Efficiencies!$P$7:$Y$7))</f>
        <v>45.619138775496005</v>
      </c>
      <c r="AF125" s="89">
        <f t="shared" si="50"/>
        <v>0.34590875764316598</v>
      </c>
      <c r="AG125" s="89">
        <v>0</v>
      </c>
    </row>
    <row r="126" spans="1:33" x14ac:dyDescent="0.2">
      <c r="A126" s="91" t="s">
        <v>1625</v>
      </c>
      <c r="B126" s="349" t="s">
        <v>1626</v>
      </c>
      <c r="C126" s="39" t="s">
        <v>1624</v>
      </c>
      <c r="D126" s="39">
        <v>2005</v>
      </c>
      <c r="E126" s="85" t="e">
        <f>#REF!*INDEX(Costs!$E$7:$O$89,MATCH($C126,Costs!$C$7:$C$89,0),MATCH(E$7,Costs!$E$6:$O$6,0))</f>
        <v>#REF!</v>
      </c>
      <c r="F126" s="85" t="e">
        <f>#REF!*INDEX(Costs!$E$7:$O$89,MATCH($C126,Costs!$C$7:$C$89,0),MATCH(F$7,Costs!$E$6:$O$6,0))</f>
        <v>#REF!</v>
      </c>
      <c r="G126" s="85" t="e">
        <f>#REF!*INDEX(Costs!$E$7:$O$89,MATCH($C126,Costs!$C$7:$C$89,0),MATCH(G$7,Costs!$E$6:$O$6,0))</f>
        <v>#REF!</v>
      </c>
      <c r="H126" s="85" t="e">
        <f>#REF!*INDEX(Costs!$E$7:$O$89,MATCH($C126,Costs!$C$7:$C$89,0),MATCH(H$7,Costs!$E$6:$O$6,0))</f>
        <v>#REF!</v>
      </c>
      <c r="I126" s="85" t="e">
        <f>#REF!*INDEX(Costs!$E$7:$O$89,MATCH($C126,Costs!$C$7:$C$89,0),MATCH(I$7,Costs!$E$6:$O$6,0))</f>
        <v>#REF!</v>
      </c>
      <c r="J126" s="85" t="e">
        <f>#REF!*INDEX(Costs!$E$7:$O$89,MATCH($C126,Costs!$C$7:$C$89,0),MATCH(J$7,Costs!$E$6:$O$6,0))</f>
        <v>#REF!</v>
      </c>
      <c r="K126" s="85" t="e">
        <f>#REF!*INDEX(Costs!$E$7:$O$89,MATCH($C126,Costs!$C$7:$C$89,0),MATCH(K$7,Costs!$E$6:$O$6,0))</f>
        <v>#REF!</v>
      </c>
      <c r="L126" s="85" t="e">
        <f>#REF!*INDEX(Costs!$E$7:$O$89,MATCH($C126,Costs!$C$7:$C$89,0),MATCH(L$7,Costs!$E$6:$O$6,0))</f>
        <v>#REF!</v>
      </c>
      <c r="M126" s="85" t="e">
        <f>#REF!*INDEX(Costs!$E$7:$O$89,MATCH($C126,Costs!$C$7:$C$89,0),MATCH(M$7,Costs!$E$6:$O$6,0))</f>
        <v>#REF!</v>
      </c>
      <c r="N126" s="85" t="e">
        <f>#REF!*INDEX(Costs!$E$7:$O$89,MATCH($C126,Costs!$C$7:$C$89,0),MATCH(N$7,Costs!$E$6:$O$6,0))</f>
        <v>#REF!</v>
      </c>
      <c r="O126" s="85" t="e">
        <f>#REF!*INDEX(Costs!$E$7:$O$89,MATCH($C126,Costs!$C$7:$C$89,0),MATCH(O$7,Costs!$E$6:$O$6,0))</f>
        <v>#REF!</v>
      </c>
      <c r="P126" s="86" t="e">
        <f t="shared" ref="P126:P135" si="77">E126/$AI$18*10^6</f>
        <v>#REF!</v>
      </c>
      <c r="Q126" s="86" t="e">
        <f t="shared" si="65"/>
        <v>#REF!</v>
      </c>
      <c r="R126" s="86" t="e">
        <f t="shared" si="66"/>
        <v>#REF!</v>
      </c>
      <c r="S126" s="86" t="e">
        <f t="shared" si="67"/>
        <v>#REF!</v>
      </c>
      <c r="T126" s="86" t="e">
        <f t="shared" si="68"/>
        <v>#REF!</v>
      </c>
      <c r="U126" s="86" t="e">
        <f t="shared" si="69"/>
        <v>#REF!</v>
      </c>
      <c r="V126" s="86" t="e">
        <f t="shared" si="70"/>
        <v>#REF!</v>
      </c>
      <c r="W126" s="86" t="e">
        <f t="shared" si="71"/>
        <v>#REF!</v>
      </c>
      <c r="X126" s="86" t="e">
        <f t="shared" si="72"/>
        <v>#REF!</v>
      </c>
      <c r="Y126" s="86" t="e">
        <f t="shared" si="73"/>
        <v>#REF!</v>
      </c>
      <c r="Z126" s="86" t="e">
        <f t="shared" si="74"/>
        <v>#REF!</v>
      </c>
      <c r="AA126" s="87">
        <v>360</v>
      </c>
      <c r="AB126" s="88" t="e">
        <f>AA126*#REF!/$AI$18*10^3</f>
        <v>#REF!</v>
      </c>
      <c r="AC126" s="89">
        <f>INDEX(Efficiencies!$D$8:$M$89,MATCH(C126,Efficiencies!$C$8:$C$89),MATCH(D126,Efficiencies!$D$7:$M$7))</f>
        <v>33.036972045898402</v>
      </c>
      <c r="AD126" s="89">
        <f t="shared" si="76"/>
        <v>0.25050402667459098</v>
      </c>
      <c r="AE126" s="89">
        <f>INDEX(Efficiencies!$P$8:$Y$89,MATCH(C126,Efficiencies!$C$8:$C$89),MATCH(D126,Efficiencies!$P$7:$Y$7))</f>
        <v>26.842939526160038</v>
      </c>
      <c r="AF126" s="89">
        <f t="shared" si="50"/>
        <v>0.2035375527074206</v>
      </c>
      <c r="AG126" s="89">
        <v>0</v>
      </c>
    </row>
    <row r="127" spans="1:33" x14ac:dyDescent="0.2">
      <c r="A127" s="91" t="s">
        <v>396</v>
      </c>
      <c r="B127" s="349" t="s">
        <v>1627</v>
      </c>
      <c r="C127" s="39" t="s">
        <v>1624</v>
      </c>
      <c r="D127" s="39">
        <v>2010</v>
      </c>
      <c r="E127" s="85" t="e">
        <f>#REF!*INDEX(Costs!$E$7:$O$89,MATCH($C127,Costs!$C$7:$C$89,0),MATCH(E$7,Costs!$E$6:$O$6,0))</f>
        <v>#REF!</v>
      </c>
      <c r="F127" s="85" t="e">
        <f>#REF!*INDEX(Costs!$E$7:$O$89,MATCH($C127,Costs!$C$7:$C$89,0),MATCH(F$7,Costs!$E$6:$O$6,0))</f>
        <v>#REF!</v>
      </c>
      <c r="G127" s="85" t="e">
        <f>#REF!*INDEX(Costs!$E$7:$O$89,MATCH($C127,Costs!$C$7:$C$89,0),MATCH(G$7,Costs!$E$6:$O$6,0))</f>
        <v>#REF!</v>
      </c>
      <c r="H127" s="85" t="e">
        <f>#REF!*INDEX(Costs!$E$7:$O$89,MATCH($C127,Costs!$C$7:$C$89,0),MATCH(H$7,Costs!$E$6:$O$6,0))</f>
        <v>#REF!</v>
      </c>
      <c r="I127" s="85" t="e">
        <f>#REF!*INDEX(Costs!$E$7:$O$89,MATCH($C127,Costs!$C$7:$C$89,0),MATCH(I$7,Costs!$E$6:$O$6,0))</f>
        <v>#REF!</v>
      </c>
      <c r="J127" s="85" t="e">
        <f>#REF!*INDEX(Costs!$E$7:$O$89,MATCH($C127,Costs!$C$7:$C$89,0),MATCH(J$7,Costs!$E$6:$O$6,0))</f>
        <v>#REF!</v>
      </c>
      <c r="K127" s="85" t="e">
        <f>#REF!*INDEX(Costs!$E$7:$O$89,MATCH($C127,Costs!$C$7:$C$89,0),MATCH(K$7,Costs!$E$6:$O$6,0))</f>
        <v>#REF!</v>
      </c>
      <c r="L127" s="85" t="e">
        <f>#REF!*INDEX(Costs!$E$7:$O$89,MATCH($C127,Costs!$C$7:$C$89,0),MATCH(L$7,Costs!$E$6:$O$6,0))</f>
        <v>#REF!</v>
      </c>
      <c r="M127" s="85" t="e">
        <f>#REF!*INDEX(Costs!$E$7:$O$89,MATCH($C127,Costs!$C$7:$C$89,0),MATCH(M$7,Costs!$E$6:$O$6,0))</f>
        <v>#REF!</v>
      </c>
      <c r="N127" s="85" t="e">
        <f>#REF!*INDEX(Costs!$E$7:$O$89,MATCH($C127,Costs!$C$7:$C$89,0),MATCH(N$7,Costs!$E$6:$O$6,0))</f>
        <v>#REF!</v>
      </c>
      <c r="O127" s="85" t="e">
        <f>#REF!*INDEX(Costs!$E$7:$O$89,MATCH($C127,Costs!$C$7:$C$89,0),MATCH(O$7,Costs!$E$6:$O$6,0))</f>
        <v>#REF!</v>
      </c>
      <c r="P127" s="86" t="e">
        <f t="shared" si="77"/>
        <v>#REF!</v>
      </c>
      <c r="Q127" s="86" t="e">
        <f t="shared" si="65"/>
        <v>#REF!</v>
      </c>
      <c r="R127" s="86" t="e">
        <f t="shared" si="66"/>
        <v>#REF!</v>
      </c>
      <c r="S127" s="86" t="e">
        <f t="shared" si="67"/>
        <v>#REF!</v>
      </c>
      <c r="T127" s="86" t="e">
        <f t="shared" si="68"/>
        <v>#REF!</v>
      </c>
      <c r="U127" s="86" t="e">
        <f t="shared" si="69"/>
        <v>#REF!</v>
      </c>
      <c r="V127" s="86" t="e">
        <f t="shared" si="70"/>
        <v>#REF!</v>
      </c>
      <c r="W127" s="86" t="e">
        <f t="shared" si="71"/>
        <v>#REF!</v>
      </c>
      <c r="X127" s="86" t="e">
        <f t="shared" si="72"/>
        <v>#REF!</v>
      </c>
      <c r="Y127" s="86" t="e">
        <f t="shared" si="73"/>
        <v>#REF!</v>
      </c>
      <c r="Z127" s="86" t="e">
        <f t="shared" si="74"/>
        <v>#REF!</v>
      </c>
      <c r="AA127" s="87">
        <v>360</v>
      </c>
      <c r="AB127" s="88" t="e">
        <f>AA127*#REF!/$AI$18*10^3</f>
        <v>#REF!</v>
      </c>
      <c r="AC127" s="89">
        <f>INDEX(Efficiencies!$D$8:$M$89,MATCH(C127,Efficiencies!$C$8:$C$89),MATCH(D127,Efficiencies!$D$7:$M$7))</f>
        <v>32.46</v>
      </c>
      <c r="AD127" s="89">
        <f t="shared" si="76"/>
        <v>0.24612911542136157</v>
      </c>
      <c r="AE127" s="89">
        <f>INDEX(Efficiencies!$P$8:$Y$89,MATCH(C127,Efficiencies!$C$8:$C$89),MATCH(D127,Efficiencies!$P$7:$Y$7))</f>
        <v>26.536439520000002</v>
      </c>
      <c r="AF127" s="89">
        <f t="shared" si="50"/>
        <v>0.20121350540634814</v>
      </c>
      <c r="AG127" s="89">
        <v>0</v>
      </c>
    </row>
    <row r="128" spans="1:33" x14ac:dyDescent="0.2">
      <c r="A128" s="91" t="s">
        <v>1628</v>
      </c>
      <c r="B128" s="349" t="s">
        <v>1629</v>
      </c>
      <c r="C128" s="39" t="s">
        <v>1624</v>
      </c>
      <c r="D128" s="39">
        <v>2015</v>
      </c>
      <c r="E128" s="85" t="e">
        <f>#REF!*INDEX(Costs!$E$7:$O$89,MATCH($C128,Costs!$C$7:$C$89,0),MATCH(E$7,Costs!$E$6:$O$6,0))</f>
        <v>#REF!</v>
      </c>
      <c r="F128" s="85" t="e">
        <f>#REF!*INDEX(Costs!$E$7:$O$89,MATCH($C128,Costs!$C$7:$C$89,0),MATCH(F$7,Costs!$E$6:$O$6,0))</f>
        <v>#REF!</v>
      </c>
      <c r="G128" s="85" t="e">
        <f>#REF!*INDEX(Costs!$E$7:$O$89,MATCH($C128,Costs!$C$7:$C$89,0),MATCH(G$7,Costs!$E$6:$O$6,0))</f>
        <v>#REF!</v>
      </c>
      <c r="H128" s="85" t="e">
        <f>#REF!*INDEX(Costs!$E$7:$O$89,MATCH($C128,Costs!$C$7:$C$89,0),MATCH(H$7,Costs!$E$6:$O$6,0))</f>
        <v>#REF!</v>
      </c>
      <c r="I128" s="85" t="e">
        <f>#REF!*INDEX(Costs!$E$7:$O$89,MATCH($C128,Costs!$C$7:$C$89,0),MATCH(I$7,Costs!$E$6:$O$6,0))</f>
        <v>#REF!</v>
      </c>
      <c r="J128" s="85" t="e">
        <f>#REF!*INDEX(Costs!$E$7:$O$89,MATCH($C128,Costs!$C$7:$C$89,0),MATCH(J$7,Costs!$E$6:$O$6,0))</f>
        <v>#REF!</v>
      </c>
      <c r="K128" s="85" t="e">
        <f>#REF!*INDEX(Costs!$E$7:$O$89,MATCH($C128,Costs!$C$7:$C$89,0),MATCH(K$7,Costs!$E$6:$O$6,0))</f>
        <v>#REF!</v>
      </c>
      <c r="L128" s="85" t="e">
        <f>#REF!*INDEX(Costs!$E$7:$O$89,MATCH($C128,Costs!$C$7:$C$89,0),MATCH(L$7,Costs!$E$6:$O$6,0))</f>
        <v>#REF!</v>
      </c>
      <c r="M128" s="85" t="e">
        <f>#REF!*INDEX(Costs!$E$7:$O$89,MATCH($C128,Costs!$C$7:$C$89,0),MATCH(M$7,Costs!$E$6:$O$6,0))</f>
        <v>#REF!</v>
      </c>
      <c r="N128" s="85" t="e">
        <f>#REF!*INDEX(Costs!$E$7:$O$89,MATCH($C128,Costs!$C$7:$C$89,0),MATCH(N$7,Costs!$E$6:$O$6,0))</f>
        <v>#REF!</v>
      </c>
      <c r="O128" s="85" t="e">
        <f>#REF!*INDEX(Costs!$E$7:$O$89,MATCH($C128,Costs!$C$7:$C$89,0),MATCH(O$7,Costs!$E$6:$O$6,0))</f>
        <v>#REF!</v>
      </c>
      <c r="P128" s="86" t="e">
        <f t="shared" si="77"/>
        <v>#REF!</v>
      </c>
      <c r="Q128" s="86" t="e">
        <f t="shared" si="65"/>
        <v>#REF!</v>
      </c>
      <c r="R128" s="86" t="e">
        <f t="shared" si="66"/>
        <v>#REF!</v>
      </c>
      <c r="S128" s="86" t="e">
        <f t="shared" si="67"/>
        <v>#REF!</v>
      </c>
      <c r="T128" s="86" t="e">
        <f t="shared" si="68"/>
        <v>#REF!</v>
      </c>
      <c r="U128" s="86" t="e">
        <f t="shared" si="69"/>
        <v>#REF!</v>
      </c>
      <c r="V128" s="86" t="e">
        <f t="shared" si="70"/>
        <v>#REF!</v>
      </c>
      <c r="W128" s="86" t="e">
        <f t="shared" si="71"/>
        <v>#REF!</v>
      </c>
      <c r="X128" s="86" t="e">
        <f t="shared" si="72"/>
        <v>#REF!</v>
      </c>
      <c r="Y128" s="86" t="e">
        <f t="shared" si="73"/>
        <v>#REF!</v>
      </c>
      <c r="Z128" s="86" t="e">
        <f t="shared" si="74"/>
        <v>#REF!</v>
      </c>
      <c r="AA128" s="87">
        <v>360</v>
      </c>
      <c r="AB128" s="88" t="e">
        <f>AA128*#REF!/$AI$18*10^3</f>
        <v>#REF!</v>
      </c>
      <c r="AC128" s="89">
        <f>INDEX(Efficiencies!$D$8:$M$89,MATCH(C128,Efficiencies!$C$8:$C$89),MATCH(D128,Efficiencies!$D$7:$M$7))</f>
        <v>36.665947000000003</v>
      </c>
      <c r="AD128" s="89">
        <f t="shared" si="76"/>
        <v>0.27802085955627009</v>
      </c>
      <c r="AE128" s="89">
        <f>INDEX(Efficiencies!$P$8:$Y$89,MATCH(C128,Efficiencies!$C$8:$C$89),MATCH(D128,Efficiencies!$P$7:$Y$7))</f>
        <v>30.158181398864002</v>
      </c>
      <c r="AF128" s="89">
        <f t="shared" si="50"/>
        <v>0.22867549323534681</v>
      </c>
      <c r="AG128" s="89">
        <v>0</v>
      </c>
    </row>
    <row r="129" spans="1:33" x14ac:dyDescent="0.2">
      <c r="A129" s="91" t="s">
        <v>1630</v>
      </c>
      <c r="B129" s="349" t="s">
        <v>1631</v>
      </c>
      <c r="C129" s="39" t="s">
        <v>1624</v>
      </c>
      <c r="D129" s="39">
        <v>2020</v>
      </c>
      <c r="E129" s="85" t="e">
        <f>#REF!*INDEX(Costs!$E$7:$O$89,MATCH($C129,Costs!$C$7:$C$89,0),MATCH(E$7,Costs!$E$6:$O$6,0))</f>
        <v>#REF!</v>
      </c>
      <c r="F129" s="85" t="e">
        <f>#REF!*INDEX(Costs!$E$7:$O$89,MATCH($C129,Costs!$C$7:$C$89,0),MATCH(F$7,Costs!$E$6:$O$6,0))</f>
        <v>#REF!</v>
      </c>
      <c r="G129" s="85" t="e">
        <f>#REF!*INDEX(Costs!$E$7:$O$89,MATCH($C129,Costs!$C$7:$C$89,0),MATCH(G$7,Costs!$E$6:$O$6,0))</f>
        <v>#REF!</v>
      </c>
      <c r="H129" s="85" t="e">
        <f>#REF!*INDEX(Costs!$E$7:$O$89,MATCH($C129,Costs!$C$7:$C$89,0),MATCH(H$7,Costs!$E$6:$O$6,0))</f>
        <v>#REF!</v>
      </c>
      <c r="I129" s="85" t="e">
        <f>#REF!*INDEX(Costs!$E$7:$O$89,MATCH($C129,Costs!$C$7:$C$89,0),MATCH(I$7,Costs!$E$6:$O$6,0))</f>
        <v>#REF!</v>
      </c>
      <c r="J129" s="85" t="e">
        <f>#REF!*INDEX(Costs!$E$7:$O$89,MATCH($C129,Costs!$C$7:$C$89,0),MATCH(J$7,Costs!$E$6:$O$6,0))</f>
        <v>#REF!</v>
      </c>
      <c r="K129" s="85" t="e">
        <f>#REF!*INDEX(Costs!$E$7:$O$89,MATCH($C129,Costs!$C$7:$C$89,0),MATCH(K$7,Costs!$E$6:$O$6,0))</f>
        <v>#REF!</v>
      </c>
      <c r="L129" s="85" t="e">
        <f>#REF!*INDEX(Costs!$E$7:$O$89,MATCH($C129,Costs!$C$7:$C$89,0),MATCH(L$7,Costs!$E$6:$O$6,0))</f>
        <v>#REF!</v>
      </c>
      <c r="M129" s="85" t="e">
        <f>#REF!*INDEX(Costs!$E$7:$O$89,MATCH($C129,Costs!$C$7:$C$89,0),MATCH(M$7,Costs!$E$6:$O$6,0))</f>
        <v>#REF!</v>
      </c>
      <c r="N129" s="85" t="e">
        <f>#REF!*INDEX(Costs!$E$7:$O$89,MATCH($C129,Costs!$C$7:$C$89,0),MATCH(N$7,Costs!$E$6:$O$6,0))</f>
        <v>#REF!</v>
      </c>
      <c r="O129" s="85" t="e">
        <f>#REF!*INDEX(Costs!$E$7:$O$89,MATCH($C129,Costs!$C$7:$C$89,0),MATCH(O$7,Costs!$E$6:$O$6,0))</f>
        <v>#REF!</v>
      </c>
      <c r="P129" s="86" t="e">
        <f t="shared" si="77"/>
        <v>#REF!</v>
      </c>
      <c r="Q129" s="86" t="e">
        <f t="shared" si="65"/>
        <v>#REF!</v>
      </c>
      <c r="R129" s="86" t="e">
        <f t="shared" si="66"/>
        <v>#REF!</v>
      </c>
      <c r="S129" s="86" t="e">
        <f t="shared" si="67"/>
        <v>#REF!</v>
      </c>
      <c r="T129" s="86" t="e">
        <f t="shared" si="68"/>
        <v>#REF!</v>
      </c>
      <c r="U129" s="86" t="e">
        <f t="shared" si="69"/>
        <v>#REF!</v>
      </c>
      <c r="V129" s="86" t="e">
        <f t="shared" si="70"/>
        <v>#REF!</v>
      </c>
      <c r="W129" s="86" t="e">
        <f t="shared" si="71"/>
        <v>#REF!</v>
      </c>
      <c r="X129" s="86" t="e">
        <f t="shared" si="72"/>
        <v>#REF!</v>
      </c>
      <c r="Y129" s="86" t="e">
        <f t="shared" si="73"/>
        <v>#REF!</v>
      </c>
      <c r="Z129" s="86" t="e">
        <f t="shared" si="74"/>
        <v>#REF!</v>
      </c>
      <c r="AA129" s="87">
        <v>360</v>
      </c>
      <c r="AB129" s="88" t="e">
        <f>AA129*#REF!/$AI$18*10^3</f>
        <v>#REF!</v>
      </c>
      <c r="AC129" s="89">
        <f>INDEX(Efficiencies!$D$8:$M$89,MATCH(C129,Efficiencies!$C$8:$C$89),MATCH(D129,Efficiencies!$D$7:$M$7))</f>
        <v>43.856014000000002</v>
      </c>
      <c r="AD129" s="89">
        <f t="shared" si="76"/>
        <v>0.33253980073095651</v>
      </c>
      <c r="AE129" s="89">
        <f>INDEX(Efficiencies!$P$8:$Y$89,MATCH(C129,Efficiencies!$C$8:$C$89),MATCH(D129,Efficiencies!$P$7:$Y$7))</f>
        <v>36.291377857168001</v>
      </c>
      <c r="AF129" s="89">
        <f t="shared" si="50"/>
        <v>0.27518067558247528</v>
      </c>
      <c r="AG129" s="89">
        <v>0</v>
      </c>
    </row>
    <row r="130" spans="1:33" x14ac:dyDescent="0.2">
      <c r="A130" s="91" t="s">
        <v>1632</v>
      </c>
      <c r="B130" s="349" t="s">
        <v>1633</v>
      </c>
      <c r="C130" s="39" t="s">
        <v>1624</v>
      </c>
      <c r="D130" s="39">
        <v>2025</v>
      </c>
      <c r="E130" s="85" t="e">
        <f>#REF!*INDEX(Costs!$E$7:$O$89,MATCH($C130,Costs!$C$7:$C$89,0),MATCH(E$7,Costs!$E$6:$O$6,0))</f>
        <v>#REF!</v>
      </c>
      <c r="F130" s="85" t="e">
        <f>#REF!*INDEX(Costs!$E$7:$O$89,MATCH($C130,Costs!$C$7:$C$89,0),MATCH(F$7,Costs!$E$6:$O$6,0))</f>
        <v>#REF!</v>
      </c>
      <c r="G130" s="85" t="e">
        <f>#REF!*INDEX(Costs!$E$7:$O$89,MATCH($C130,Costs!$C$7:$C$89,0),MATCH(G$7,Costs!$E$6:$O$6,0))</f>
        <v>#REF!</v>
      </c>
      <c r="H130" s="85" t="e">
        <f>#REF!*INDEX(Costs!$E$7:$O$89,MATCH($C130,Costs!$C$7:$C$89,0),MATCH(H$7,Costs!$E$6:$O$6,0))</f>
        <v>#REF!</v>
      </c>
      <c r="I130" s="85" t="e">
        <f>#REF!*INDEX(Costs!$E$7:$O$89,MATCH($C130,Costs!$C$7:$C$89,0),MATCH(I$7,Costs!$E$6:$O$6,0))</f>
        <v>#REF!</v>
      </c>
      <c r="J130" s="85" t="e">
        <f>#REF!*INDEX(Costs!$E$7:$O$89,MATCH($C130,Costs!$C$7:$C$89,0),MATCH(J$7,Costs!$E$6:$O$6,0))</f>
        <v>#REF!</v>
      </c>
      <c r="K130" s="85" t="e">
        <f>#REF!*INDEX(Costs!$E$7:$O$89,MATCH($C130,Costs!$C$7:$C$89,0),MATCH(K$7,Costs!$E$6:$O$6,0))</f>
        <v>#REF!</v>
      </c>
      <c r="L130" s="85" t="e">
        <f>#REF!*INDEX(Costs!$E$7:$O$89,MATCH($C130,Costs!$C$7:$C$89,0),MATCH(L$7,Costs!$E$6:$O$6,0))</f>
        <v>#REF!</v>
      </c>
      <c r="M130" s="85" t="e">
        <f>#REF!*INDEX(Costs!$E$7:$O$89,MATCH($C130,Costs!$C$7:$C$89,0),MATCH(M$7,Costs!$E$6:$O$6,0))</f>
        <v>#REF!</v>
      </c>
      <c r="N130" s="85" t="e">
        <f>#REF!*INDEX(Costs!$E$7:$O$89,MATCH($C130,Costs!$C$7:$C$89,0),MATCH(N$7,Costs!$E$6:$O$6,0))</f>
        <v>#REF!</v>
      </c>
      <c r="O130" s="85" t="e">
        <f>#REF!*INDEX(Costs!$E$7:$O$89,MATCH($C130,Costs!$C$7:$C$89,0),MATCH(O$7,Costs!$E$6:$O$6,0))</f>
        <v>#REF!</v>
      </c>
      <c r="P130" s="86" t="e">
        <f t="shared" si="77"/>
        <v>#REF!</v>
      </c>
      <c r="Q130" s="86" t="e">
        <f t="shared" si="65"/>
        <v>#REF!</v>
      </c>
      <c r="R130" s="86" t="e">
        <f t="shared" si="66"/>
        <v>#REF!</v>
      </c>
      <c r="S130" s="86" t="e">
        <f t="shared" si="67"/>
        <v>#REF!</v>
      </c>
      <c r="T130" s="86" t="e">
        <f t="shared" si="68"/>
        <v>#REF!</v>
      </c>
      <c r="U130" s="86" t="e">
        <f t="shared" si="69"/>
        <v>#REF!</v>
      </c>
      <c r="V130" s="86" t="e">
        <f t="shared" si="70"/>
        <v>#REF!</v>
      </c>
      <c r="W130" s="86" t="e">
        <f t="shared" si="71"/>
        <v>#REF!</v>
      </c>
      <c r="X130" s="86" t="e">
        <f t="shared" si="72"/>
        <v>#REF!</v>
      </c>
      <c r="Y130" s="86" t="e">
        <f t="shared" si="73"/>
        <v>#REF!</v>
      </c>
      <c r="Z130" s="86" t="e">
        <f t="shared" si="74"/>
        <v>#REF!</v>
      </c>
      <c r="AA130" s="87">
        <v>360</v>
      </c>
      <c r="AB130" s="88" t="e">
        <f>AA130*#REF!/$AI$18*10^3</f>
        <v>#REF!</v>
      </c>
      <c r="AC130" s="89">
        <f>INDEX(Efficiencies!$D$8:$M$89,MATCH(C130,Efficiencies!$C$8:$C$89),MATCH(D130,Efficiencies!$D$7:$M$7))</f>
        <v>54.724803999999999</v>
      </c>
      <c r="AD130" s="89">
        <f t="shared" si="76"/>
        <v>0.41495279113146605</v>
      </c>
      <c r="AE130" s="89">
        <f>INDEX(Efficiencies!$P$8:$Y$89,MATCH(C130,Efficiencies!$C$8:$C$89),MATCH(D130,Efficiencies!$P$7:$Y$7))</f>
        <v>45.559056027647998</v>
      </c>
      <c r="AF130" s="89">
        <f t="shared" si="50"/>
        <v>0.34545317805043907</v>
      </c>
      <c r="AG130" s="89">
        <v>0</v>
      </c>
    </row>
    <row r="131" spans="1:33" x14ac:dyDescent="0.2">
      <c r="A131" s="91" t="s">
        <v>1634</v>
      </c>
      <c r="B131" s="349" t="s">
        <v>1635</v>
      </c>
      <c r="C131" s="39" t="s">
        <v>1624</v>
      </c>
      <c r="D131" s="39">
        <v>2030</v>
      </c>
      <c r="E131" s="85" t="e">
        <f>#REF!*INDEX(Costs!$E$7:$O$89,MATCH($C131,Costs!$C$7:$C$89,0),MATCH(E$7,Costs!$E$6:$O$6,0))</f>
        <v>#REF!</v>
      </c>
      <c r="F131" s="85" t="e">
        <f>#REF!*INDEX(Costs!$E$7:$O$89,MATCH($C131,Costs!$C$7:$C$89,0),MATCH(F$7,Costs!$E$6:$O$6,0))</f>
        <v>#REF!</v>
      </c>
      <c r="G131" s="85" t="e">
        <f>#REF!*INDEX(Costs!$E$7:$O$89,MATCH($C131,Costs!$C$7:$C$89,0),MATCH(G$7,Costs!$E$6:$O$6,0))</f>
        <v>#REF!</v>
      </c>
      <c r="H131" s="85" t="e">
        <f>#REF!*INDEX(Costs!$E$7:$O$89,MATCH($C131,Costs!$C$7:$C$89,0),MATCH(H$7,Costs!$E$6:$O$6,0))</f>
        <v>#REF!</v>
      </c>
      <c r="I131" s="85" t="e">
        <f>#REF!*INDEX(Costs!$E$7:$O$89,MATCH($C131,Costs!$C$7:$C$89,0),MATCH(I$7,Costs!$E$6:$O$6,0))</f>
        <v>#REF!</v>
      </c>
      <c r="J131" s="85" t="e">
        <f>#REF!*INDEX(Costs!$E$7:$O$89,MATCH($C131,Costs!$C$7:$C$89,0),MATCH(J$7,Costs!$E$6:$O$6,0))</f>
        <v>#REF!</v>
      </c>
      <c r="K131" s="85" t="e">
        <f>#REF!*INDEX(Costs!$E$7:$O$89,MATCH($C131,Costs!$C$7:$C$89,0),MATCH(K$7,Costs!$E$6:$O$6,0))</f>
        <v>#REF!</v>
      </c>
      <c r="L131" s="85" t="e">
        <f>#REF!*INDEX(Costs!$E$7:$O$89,MATCH($C131,Costs!$C$7:$C$89,0),MATCH(L$7,Costs!$E$6:$O$6,0))</f>
        <v>#REF!</v>
      </c>
      <c r="M131" s="85" t="e">
        <f>#REF!*INDEX(Costs!$E$7:$O$89,MATCH($C131,Costs!$C$7:$C$89,0),MATCH(M$7,Costs!$E$6:$O$6,0))</f>
        <v>#REF!</v>
      </c>
      <c r="N131" s="85" t="e">
        <f>#REF!*INDEX(Costs!$E$7:$O$89,MATCH($C131,Costs!$C$7:$C$89,0),MATCH(N$7,Costs!$E$6:$O$6,0))</f>
        <v>#REF!</v>
      </c>
      <c r="O131" s="85" t="e">
        <f>#REF!*INDEX(Costs!$E$7:$O$89,MATCH($C131,Costs!$C$7:$C$89,0),MATCH(O$7,Costs!$E$6:$O$6,0))</f>
        <v>#REF!</v>
      </c>
      <c r="P131" s="86" t="e">
        <f t="shared" si="77"/>
        <v>#REF!</v>
      </c>
      <c r="Q131" s="86" t="e">
        <f t="shared" si="65"/>
        <v>#REF!</v>
      </c>
      <c r="R131" s="86" t="e">
        <f t="shared" si="66"/>
        <v>#REF!</v>
      </c>
      <c r="S131" s="86" t="e">
        <f t="shared" si="67"/>
        <v>#REF!</v>
      </c>
      <c r="T131" s="86" t="e">
        <f t="shared" si="68"/>
        <v>#REF!</v>
      </c>
      <c r="U131" s="86" t="e">
        <f t="shared" si="69"/>
        <v>#REF!</v>
      </c>
      <c r="V131" s="86" t="e">
        <f t="shared" si="70"/>
        <v>#REF!</v>
      </c>
      <c r="W131" s="86" t="e">
        <f t="shared" si="71"/>
        <v>#REF!</v>
      </c>
      <c r="X131" s="86" t="e">
        <f t="shared" si="72"/>
        <v>#REF!</v>
      </c>
      <c r="Y131" s="86" t="e">
        <f t="shared" si="73"/>
        <v>#REF!</v>
      </c>
      <c r="Z131" s="86" t="e">
        <f t="shared" si="74"/>
        <v>#REF!</v>
      </c>
      <c r="AA131" s="87">
        <v>360</v>
      </c>
      <c r="AB131" s="88" t="e">
        <f>AA131*#REF!/$AI$18*10^3</f>
        <v>#REF!</v>
      </c>
      <c r="AC131" s="89">
        <f>INDEX(Efficiencies!$D$8:$M$89,MATCH(C131,Efficiencies!$C$8:$C$89),MATCH(D131,Efficiencies!$D$7:$M$7))</f>
        <v>54.706181000000001</v>
      </c>
      <c r="AD131" s="89">
        <f t="shared" si="76"/>
        <v>0.41481158156533882</v>
      </c>
      <c r="AE131" s="89">
        <f>INDEX(Efficiencies!$P$8:$Y$89,MATCH(C131,Efficiencies!$C$8:$C$89),MATCH(D131,Efficiencies!$P$7:$Y$7))</f>
        <v>45.817083061672001</v>
      </c>
      <c r="AF131" s="89">
        <f t="shared" si="50"/>
        <v>0.34740967729995004</v>
      </c>
      <c r="AG131" s="89">
        <v>0</v>
      </c>
    </row>
    <row r="132" spans="1:33" x14ac:dyDescent="0.2">
      <c r="A132" s="91" t="s">
        <v>1636</v>
      </c>
      <c r="B132" s="349" t="s">
        <v>1637</v>
      </c>
      <c r="C132" s="39" t="s">
        <v>1624</v>
      </c>
      <c r="D132" s="39">
        <v>2035</v>
      </c>
      <c r="E132" s="85" t="e">
        <f>#REF!*INDEX(Costs!$E$7:$O$89,MATCH($C132,Costs!$C$7:$C$89,0),MATCH(E$7,Costs!$E$6:$O$6,0))</f>
        <v>#REF!</v>
      </c>
      <c r="F132" s="85" t="e">
        <f>#REF!*INDEX(Costs!$E$7:$O$89,MATCH($C132,Costs!$C$7:$C$89,0),MATCH(F$7,Costs!$E$6:$O$6,0))</f>
        <v>#REF!</v>
      </c>
      <c r="G132" s="85" t="e">
        <f>#REF!*INDEX(Costs!$E$7:$O$89,MATCH($C132,Costs!$C$7:$C$89,0),MATCH(G$7,Costs!$E$6:$O$6,0))</f>
        <v>#REF!</v>
      </c>
      <c r="H132" s="85" t="e">
        <f>#REF!*INDEX(Costs!$E$7:$O$89,MATCH($C132,Costs!$C$7:$C$89,0),MATCH(H$7,Costs!$E$6:$O$6,0))</f>
        <v>#REF!</v>
      </c>
      <c r="I132" s="85" t="e">
        <f>#REF!*INDEX(Costs!$E$7:$O$89,MATCH($C132,Costs!$C$7:$C$89,0),MATCH(I$7,Costs!$E$6:$O$6,0))</f>
        <v>#REF!</v>
      </c>
      <c r="J132" s="85" t="e">
        <f>#REF!*INDEX(Costs!$E$7:$O$89,MATCH($C132,Costs!$C$7:$C$89,0),MATCH(J$7,Costs!$E$6:$O$6,0))</f>
        <v>#REF!</v>
      </c>
      <c r="K132" s="85" t="e">
        <f>#REF!*INDEX(Costs!$E$7:$O$89,MATCH($C132,Costs!$C$7:$C$89,0),MATCH(K$7,Costs!$E$6:$O$6,0))</f>
        <v>#REF!</v>
      </c>
      <c r="L132" s="85" t="e">
        <f>#REF!*INDEX(Costs!$E$7:$O$89,MATCH($C132,Costs!$C$7:$C$89,0),MATCH(L$7,Costs!$E$6:$O$6,0))</f>
        <v>#REF!</v>
      </c>
      <c r="M132" s="85" t="e">
        <f>#REF!*INDEX(Costs!$E$7:$O$89,MATCH($C132,Costs!$C$7:$C$89,0),MATCH(M$7,Costs!$E$6:$O$6,0))</f>
        <v>#REF!</v>
      </c>
      <c r="N132" s="85" t="e">
        <f>#REF!*INDEX(Costs!$E$7:$O$89,MATCH($C132,Costs!$C$7:$C$89,0),MATCH(N$7,Costs!$E$6:$O$6,0))</f>
        <v>#REF!</v>
      </c>
      <c r="O132" s="85" t="e">
        <f>#REF!*INDEX(Costs!$E$7:$O$89,MATCH($C132,Costs!$C$7:$C$89,0),MATCH(O$7,Costs!$E$6:$O$6,0))</f>
        <v>#REF!</v>
      </c>
      <c r="P132" s="86" t="e">
        <f t="shared" si="77"/>
        <v>#REF!</v>
      </c>
      <c r="Q132" s="86" t="e">
        <f t="shared" si="65"/>
        <v>#REF!</v>
      </c>
      <c r="R132" s="86" t="e">
        <f t="shared" si="66"/>
        <v>#REF!</v>
      </c>
      <c r="S132" s="86" t="e">
        <f t="shared" si="67"/>
        <v>#REF!</v>
      </c>
      <c r="T132" s="86" t="e">
        <f t="shared" si="68"/>
        <v>#REF!</v>
      </c>
      <c r="U132" s="86" t="e">
        <f t="shared" si="69"/>
        <v>#REF!</v>
      </c>
      <c r="V132" s="86" t="e">
        <f t="shared" si="70"/>
        <v>#REF!</v>
      </c>
      <c r="W132" s="86" t="e">
        <f t="shared" si="71"/>
        <v>#REF!</v>
      </c>
      <c r="X132" s="86" t="e">
        <f t="shared" si="72"/>
        <v>#REF!</v>
      </c>
      <c r="Y132" s="86" t="e">
        <f t="shared" si="73"/>
        <v>#REF!</v>
      </c>
      <c r="Z132" s="86" t="e">
        <f t="shared" si="74"/>
        <v>#REF!</v>
      </c>
      <c r="AA132" s="87">
        <v>360</v>
      </c>
      <c r="AB132" s="88" t="e">
        <f>AA132*#REF!/$AI$18*10^3</f>
        <v>#REF!</v>
      </c>
      <c r="AC132" s="89">
        <f>INDEX(Efficiencies!$D$8:$M$89,MATCH(C132,Efficiencies!$C$8:$C$89),MATCH(D132,Efficiencies!$D$7:$M$7))</f>
        <v>54.590893000000001</v>
      </c>
      <c r="AD132" s="89">
        <f t="shared" si="76"/>
        <v>0.41393740616611829</v>
      </c>
      <c r="AE132" s="89">
        <f>INDEX(Efficiencies!$P$8:$Y$89,MATCH(C132,Efficiencies!$C$8:$C$89),MATCH(D132,Efficiencies!$P$7:$Y$7))</f>
        <v>45.720527978216005</v>
      </c>
      <c r="AF132" s="89">
        <f t="shared" ref="AF132:AF186" si="78">AE132/($AI$11*$AI$15*10 ^ 9)</f>
        <v>0.34667754491299807</v>
      </c>
      <c r="AG132" s="89">
        <v>0</v>
      </c>
    </row>
    <row r="133" spans="1:33" x14ac:dyDescent="0.2">
      <c r="A133" s="91" t="s">
        <v>1638</v>
      </c>
      <c r="B133" s="349" t="s">
        <v>1639</v>
      </c>
      <c r="C133" s="39" t="s">
        <v>1624</v>
      </c>
      <c r="D133" s="39">
        <v>2040</v>
      </c>
      <c r="E133" s="85" t="e">
        <f>#REF!*INDEX(Costs!$E$7:$O$89,MATCH($C133,Costs!$C$7:$C$89,0),MATCH(E$7,Costs!$E$6:$O$6,0))</f>
        <v>#REF!</v>
      </c>
      <c r="F133" s="85" t="e">
        <f>#REF!*INDEX(Costs!$E$7:$O$89,MATCH($C133,Costs!$C$7:$C$89,0),MATCH(F$7,Costs!$E$6:$O$6,0))</f>
        <v>#REF!</v>
      </c>
      <c r="G133" s="85" t="e">
        <f>#REF!*INDEX(Costs!$E$7:$O$89,MATCH($C133,Costs!$C$7:$C$89,0),MATCH(G$7,Costs!$E$6:$O$6,0))</f>
        <v>#REF!</v>
      </c>
      <c r="H133" s="85" t="e">
        <f>#REF!*INDEX(Costs!$E$7:$O$89,MATCH($C133,Costs!$C$7:$C$89,0),MATCH(H$7,Costs!$E$6:$O$6,0))</f>
        <v>#REF!</v>
      </c>
      <c r="I133" s="85" t="e">
        <f>#REF!*INDEX(Costs!$E$7:$O$89,MATCH($C133,Costs!$C$7:$C$89,0),MATCH(I$7,Costs!$E$6:$O$6,0))</f>
        <v>#REF!</v>
      </c>
      <c r="J133" s="85" t="e">
        <f>#REF!*INDEX(Costs!$E$7:$O$89,MATCH($C133,Costs!$C$7:$C$89,0),MATCH(J$7,Costs!$E$6:$O$6,0))</f>
        <v>#REF!</v>
      </c>
      <c r="K133" s="85" t="e">
        <f>#REF!*INDEX(Costs!$E$7:$O$89,MATCH($C133,Costs!$C$7:$C$89,0),MATCH(K$7,Costs!$E$6:$O$6,0))</f>
        <v>#REF!</v>
      </c>
      <c r="L133" s="85" t="e">
        <f>#REF!*INDEX(Costs!$E$7:$O$89,MATCH($C133,Costs!$C$7:$C$89,0),MATCH(L$7,Costs!$E$6:$O$6,0))</f>
        <v>#REF!</v>
      </c>
      <c r="M133" s="85" t="e">
        <f>#REF!*INDEX(Costs!$E$7:$O$89,MATCH($C133,Costs!$C$7:$C$89,0),MATCH(M$7,Costs!$E$6:$O$6,0))</f>
        <v>#REF!</v>
      </c>
      <c r="N133" s="85" t="e">
        <f>#REF!*INDEX(Costs!$E$7:$O$89,MATCH($C133,Costs!$C$7:$C$89,0),MATCH(N$7,Costs!$E$6:$O$6,0))</f>
        <v>#REF!</v>
      </c>
      <c r="O133" s="85" t="e">
        <f>#REF!*INDEX(Costs!$E$7:$O$89,MATCH($C133,Costs!$C$7:$C$89,0),MATCH(O$7,Costs!$E$6:$O$6,0))</f>
        <v>#REF!</v>
      </c>
      <c r="P133" s="86" t="e">
        <f t="shared" si="77"/>
        <v>#REF!</v>
      </c>
      <c r="Q133" s="86" t="e">
        <f t="shared" si="65"/>
        <v>#REF!</v>
      </c>
      <c r="R133" s="86" t="e">
        <f t="shared" si="66"/>
        <v>#REF!</v>
      </c>
      <c r="S133" s="86" t="e">
        <f t="shared" si="67"/>
        <v>#REF!</v>
      </c>
      <c r="T133" s="86" t="e">
        <f t="shared" si="68"/>
        <v>#REF!</v>
      </c>
      <c r="U133" s="86" t="e">
        <f t="shared" si="69"/>
        <v>#REF!</v>
      </c>
      <c r="V133" s="86" t="e">
        <f t="shared" si="70"/>
        <v>#REF!</v>
      </c>
      <c r="W133" s="86" t="e">
        <f t="shared" si="71"/>
        <v>#REF!</v>
      </c>
      <c r="X133" s="86" t="e">
        <f t="shared" si="72"/>
        <v>#REF!</v>
      </c>
      <c r="Y133" s="86" t="e">
        <f t="shared" si="73"/>
        <v>#REF!</v>
      </c>
      <c r="Z133" s="86" t="e">
        <f t="shared" si="74"/>
        <v>#REF!</v>
      </c>
      <c r="AA133" s="87">
        <v>360</v>
      </c>
      <c r="AB133" s="88" t="e">
        <f>AA133*#REF!/$AI$18*10^3</f>
        <v>#REF!</v>
      </c>
      <c r="AC133" s="89">
        <f>INDEX(Efficiencies!$D$8:$M$89,MATCH(C133,Efficiencies!$C$8:$C$89),MATCH(D133,Efficiencies!$D$7:$M$7))</f>
        <v>54.469833000000001</v>
      </c>
      <c r="AD133" s="89">
        <f t="shared" si="76"/>
        <v>0.41301946436966386</v>
      </c>
      <c r="AE133" s="89">
        <f>INDEX(Efficiencies!$P$8:$Y$89,MATCH(C133,Efficiencies!$C$8:$C$89),MATCH(D133,Efficiencies!$P$7:$Y$7))</f>
        <v>45.619138775496005</v>
      </c>
      <c r="AF133" s="89">
        <f t="shared" si="78"/>
        <v>0.34590875764316598</v>
      </c>
      <c r="AG133" s="89">
        <v>0</v>
      </c>
    </row>
    <row r="134" spans="1:33" x14ac:dyDescent="0.2">
      <c r="A134" s="91" t="s">
        <v>1640</v>
      </c>
      <c r="B134" s="349" t="s">
        <v>1641</v>
      </c>
      <c r="C134" s="39" t="s">
        <v>1624</v>
      </c>
      <c r="D134" s="39">
        <v>2045</v>
      </c>
      <c r="E134" s="85" t="e">
        <f>#REF!*INDEX(Costs!$E$7:$O$89,MATCH($C134,Costs!$C$7:$C$89,0),MATCH(E$7,Costs!$E$6:$O$6,0))</f>
        <v>#REF!</v>
      </c>
      <c r="F134" s="85" t="e">
        <f>#REF!*INDEX(Costs!$E$7:$O$89,MATCH($C134,Costs!$C$7:$C$89,0),MATCH(F$7,Costs!$E$6:$O$6,0))</f>
        <v>#REF!</v>
      </c>
      <c r="G134" s="85" t="e">
        <f>#REF!*INDEX(Costs!$E$7:$O$89,MATCH($C134,Costs!$C$7:$C$89,0),MATCH(G$7,Costs!$E$6:$O$6,0))</f>
        <v>#REF!</v>
      </c>
      <c r="H134" s="85" t="e">
        <f>#REF!*INDEX(Costs!$E$7:$O$89,MATCH($C134,Costs!$C$7:$C$89,0),MATCH(H$7,Costs!$E$6:$O$6,0))</f>
        <v>#REF!</v>
      </c>
      <c r="I134" s="85" t="e">
        <f>#REF!*INDEX(Costs!$E$7:$O$89,MATCH($C134,Costs!$C$7:$C$89,0),MATCH(I$7,Costs!$E$6:$O$6,0))</f>
        <v>#REF!</v>
      </c>
      <c r="J134" s="85" t="e">
        <f>#REF!*INDEX(Costs!$E$7:$O$89,MATCH($C134,Costs!$C$7:$C$89,0),MATCH(J$7,Costs!$E$6:$O$6,0))</f>
        <v>#REF!</v>
      </c>
      <c r="K134" s="85" t="e">
        <f>#REF!*INDEX(Costs!$E$7:$O$89,MATCH($C134,Costs!$C$7:$C$89,0),MATCH(K$7,Costs!$E$6:$O$6,0))</f>
        <v>#REF!</v>
      </c>
      <c r="L134" s="85" t="e">
        <f>#REF!*INDEX(Costs!$E$7:$O$89,MATCH($C134,Costs!$C$7:$C$89,0),MATCH(L$7,Costs!$E$6:$O$6,0))</f>
        <v>#REF!</v>
      </c>
      <c r="M134" s="85" t="e">
        <f>#REF!*INDEX(Costs!$E$7:$O$89,MATCH($C134,Costs!$C$7:$C$89,0),MATCH(M$7,Costs!$E$6:$O$6,0))</f>
        <v>#REF!</v>
      </c>
      <c r="N134" s="85" t="e">
        <f>#REF!*INDEX(Costs!$E$7:$O$89,MATCH($C134,Costs!$C$7:$C$89,0),MATCH(N$7,Costs!$E$6:$O$6,0))</f>
        <v>#REF!</v>
      </c>
      <c r="O134" s="85" t="e">
        <f>#REF!*INDEX(Costs!$E$7:$O$89,MATCH($C134,Costs!$C$7:$C$89,0),MATCH(O$7,Costs!$E$6:$O$6,0))</f>
        <v>#REF!</v>
      </c>
      <c r="P134" s="86" t="e">
        <f t="shared" si="77"/>
        <v>#REF!</v>
      </c>
      <c r="Q134" s="86" t="e">
        <f t="shared" si="65"/>
        <v>#REF!</v>
      </c>
      <c r="R134" s="86" t="e">
        <f t="shared" si="66"/>
        <v>#REF!</v>
      </c>
      <c r="S134" s="86" t="e">
        <f t="shared" si="67"/>
        <v>#REF!</v>
      </c>
      <c r="T134" s="86" t="e">
        <f t="shared" si="68"/>
        <v>#REF!</v>
      </c>
      <c r="U134" s="86" t="e">
        <f t="shared" si="69"/>
        <v>#REF!</v>
      </c>
      <c r="V134" s="86" t="e">
        <f t="shared" si="70"/>
        <v>#REF!</v>
      </c>
      <c r="W134" s="86" t="e">
        <f t="shared" si="71"/>
        <v>#REF!</v>
      </c>
      <c r="X134" s="86" t="e">
        <f t="shared" si="72"/>
        <v>#REF!</v>
      </c>
      <c r="Y134" s="86" t="e">
        <f t="shared" si="73"/>
        <v>#REF!</v>
      </c>
      <c r="Z134" s="86" t="e">
        <f t="shared" si="74"/>
        <v>#REF!</v>
      </c>
      <c r="AA134" s="87">
        <v>360</v>
      </c>
      <c r="AB134" s="88" t="e">
        <f>AA134*#REF!/$AI$18*10^3</f>
        <v>#REF!</v>
      </c>
      <c r="AC134" s="89">
        <f>INDEX(Efficiencies!$D$8:$M$89,MATCH(C134,Efficiencies!$C$8:$C$89),MATCH(D134,Efficiencies!$D$7:$M$7))</f>
        <v>54.469833000000001</v>
      </c>
      <c r="AD134" s="89">
        <f t="shared" si="76"/>
        <v>0.41301946436966386</v>
      </c>
      <c r="AE134" s="89">
        <f>INDEX(Efficiencies!$P$8:$Y$89,MATCH(C134,Efficiencies!$C$8:$C$89),MATCH(D134,Efficiencies!$P$7:$Y$7))</f>
        <v>45.619138775496005</v>
      </c>
      <c r="AF134" s="89">
        <f t="shared" si="78"/>
        <v>0.34590875764316598</v>
      </c>
      <c r="AG134" s="89">
        <v>0</v>
      </c>
    </row>
    <row r="135" spans="1:33" x14ac:dyDescent="0.2">
      <c r="A135" s="91" t="s">
        <v>1642</v>
      </c>
      <c r="B135" s="349" t="s">
        <v>1643</v>
      </c>
      <c r="C135" s="39" t="s">
        <v>1624</v>
      </c>
      <c r="D135" s="39">
        <v>2050</v>
      </c>
      <c r="E135" s="85" t="e">
        <f>#REF!*INDEX(Costs!$E$7:$O$89,MATCH($C135,Costs!$C$7:$C$89,0),MATCH(E$7,Costs!$E$6:$O$6,0))</f>
        <v>#REF!</v>
      </c>
      <c r="F135" s="85" t="e">
        <f>#REF!*INDEX(Costs!$E$7:$O$89,MATCH($C135,Costs!$C$7:$C$89,0),MATCH(F$7,Costs!$E$6:$O$6,0))</f>
        <v>#REF!</v>
      </c>
      <c r="G135" s="85" t="e">
        <f>#REF!*INDEX(Costs!$E$7:$O$89,MATCH($C135,Costs!$C$7:$C$89,0),MATCH(G$7,Costs!$E$6:$O$6,0))</f>
        <v>#REF!</v>
      </c>
      <c r="H135" s="85" t="e">
        <f>#REF!*INDEX(Costs!$E$7:$O$89,MATCH($C135,Costs!$C$7:$C$89,0),MATCH(H$7,Costs!$E$6:$O$6,0))</f>
        <v>#REF!</v>
      </c>
      <c r="I135" s="85" t="e">
        <f>#REF!*INDEX(Costs!$E$7:$O$89,MATCH($C135,Costs!$C$7:$C$89,0),MATCH(I$7,Costs!$E$6:$O$6,0))</f>
        <v>#REF!</v>
      </c>
      <c r="J135" s="85" t="e">
        <f>#REF!*INDEX(Costs!$E$7:$O$89,MATCH($C135,Costs!$C$7:$C$89,0),MATCH(J$7,Costs!$E$6:$O$6,0))</f>
        <v>#REF!</v>
      </c>
      <c r="K135" s="85" t="e">
        <f>#REF!*INDEX(Costs!$E$7:$O$89,MATCH($C135,Costs!$C$7:$C$89,0),MATCH(K$7,Costs!$E$6:$O$6,0))</f>
        <v>#REF!</v>
      </c>
      <c r="L135" s="85" t="e">
        <f>#REF!*INDEX(Costs!$E$7:$O$89,MATCH($C135,Costs!$C$7:$C$89,0),MATCH(L$7,Costs!$E$6:$O$6,0))</f>
        <v>#REF!</v>
      </c>
      <c r="M135" s="85" t="e">
        <f>#REF!*INDEX(Costs!$E$7:$O$89,MATCH($C135,Costs!$C$7:$C$89,0),MATCH(M$7,Costs!$E$6:$O$6,0))</f>
        <v>#REF!</v>
      </c>
      <c r="N135" s="85" t="e">
        <f>#REF!*INDEX(Costs!$E$7:$O$89,MATCH($C135,Costs!$C$7:$C$89,0),MATCH(N$7,Costs!$E$6:$O$6,0))</f>
        <v>#REF!</v>
      </c>
      <c r="O135" s="85" t="e">
        <f>#REF!*INDEX(Costs!$E$7:$O$89,MATCH($C135,Costs!$C$7:$C$89,0),MATCH(O$7,Costs!$E$6:$O$6,0))</f>
        <v>#REF!</v>
      </c>
      <c r="P135" s="86" t="e">
        <f t="shared" si="77"/>
        <v>#REF!</v>
      </c>
      <c r="Q135" s="86" t="e">
        <f t="shared" si="65"/>
        <v>#REF!</v>
      </c>
      <c r="R135" s="86" t="e">
        <f t="shared" si="66"/>
        <v>#REF!</v>
      </c>
      <c r="S135" s="86" t="e">
        <f t="shared" si="67"/>
        <v>#REF!</v>
      </c>
      <c r="T135" s="86" t="e">
        <f t="shared" si="68"/>
        <v>#REF!</v>
      </c>
      <c r="U135" s="86" t="e">
        <f t="shared" si="69"/>
        <v>#REF!</v>
      </c>
      <c r="V135" s="86" t="e">
        <f t="shared" si="70"/>
        <v>#REF!</v>
      </c>
      <c r="W135" s="86" t="e">
        <f t="shared" si="71"/>
        <v>#REF!</v>
      </c>
      <c r="X135" s="86" t="e">
        <f t="shared" si="72"/>
        <v>#REF!</v>
      </c>
      <c r="Y135" s="86" t="e">
        <f t="shared" si="73"/>
        <v>#REF!</v>
      </c>
      <c r="Z135" s="86" t="e">
        <f t="shared" si="74"/>
        <v>#REF!</v>
      </c>
      <c r="AA135" s="87">
        <v>360</v>
      </c>
      <c r="AB135" s="88" t="e">
        <f>AA135*#REF!/$AI$18*10^3</f>
        <v>#REF!</v>
      </c>
      <c r="AC135" s="89">
        <f>INDEX(Efficiencies!$D$8:$M$89,MATCH(C135,Efficiencies!$C$8:$C$89),MATCH(D135,Efficiencies!$D$7:$M$7))</f>
        <v>54.469833000000001</v>
      </c>
      <c r="AD135" s="89">
        <f t="shared" si="76"/>
        <v>0.41301946436966386</v>
      </c>
      <c r="AE135" s="89">
        <f>INDEX(Efficiencies!$P$8:$Y$89,MATCH(C135,Efficiencies!$C$8:$C$89),MATCH(D135,Efficiencies!$P$7:$Y$7))</f>
        <v>45.619138775496005</v>
      </c>
      <c r="AF135" s="89">
        <f t="shared" si="78"/>
        <v>0.34590875764316598</v>
      </c>
      <c r="AG135" s="89">
        <v>0</v>
      </c>
    </row>
    <row r="136" spans="1:33" x14ac:dyDescent="0.2">
      <c r="A136" s="91" t="s">
        <v>399</v>
      </c>
      <c r="B136" s="349" t="s">
        <v>1644</v>
      </c>
      <c r="C136" s="39" t="s">
        <v>1645</v>
      </c>
      <c r="D136" s="39">
        <v>2010</v>
      </c>
      <c r="E136" s="85" t="e">
        <f>#REF!*INDEX(Costs!$E$7:$O$89,MATCH($C136,Costs!$C$7:$C$89,0),MATCH(E$7,Costs!$E$6:$O$6,0))</f>
        <v>#REF!</v>
      </c>
      <c r="F136" s="85" t="e">
        <f>#REF!*INDEX(Costs!$E$7:$O$89,MATCH($C136,Costs!$C$7:$C$89,0),MATCH(F$7,Costs!$E$6:$O$6,0))</f>
        <v>#REF!</v>
      </c>
      <c r="G136" s="85" t="e">
        <f>#REF!*INDEX(Costs!$E$7:$O$89,MATCH($C136,Costs!$C$7:$C$89,0),MATCH(G$7,Costs!$E$6:$O$6,0))</f>
        <v>#REF!</v>
      </c>
      <c r="H136" s="85" t="e">
        <f>#REF!*INDEX(Costs!$E$7:$O$89,MATCH($C136,Costs!$C$7:$C$89,0),MATCH(H$7,Costs!$E$6:$O$6,0))</f>
        <v>#REF!</v>
      </c>
      <c r="I136" s="85" t="e">
        <f>#REF!*INDEX(Costs!$E$7:$O$89,MATCH($C136,Costs!$C$7:$C$89,0),MATCH(I$7,Costs!$E$6:$O$6,0))</f>
        <v>#REF!</v>
      </c>
      <c r="J136" s="85" t="e">
        <f>#REF!*INDEX(Costs!$E$7:$O$89,MATCH($C136,Costs!$C$7:$C$89,0),MATCH(J$7,Costs!$E$6:$O$6,0))</f>
        <v>#REF!</v>
      </c>
      <c r="K136" s="85" t="e">
        <f>#REF!*INDEX(Costs!$E$7:$O$89,MATCH($C136,Costs!$C$7:$C$89,0),MATCH(K$7,Costs!$E$6:$O$6,0))</f>
        <v>#REF!</v>
      </c>
      <c r="L136" s="85" t="e">
        <f>#REF!*INDEX(Costs!$E$7:$O$89,MATCH($C136,Costs!$C$7:$C$89,0),MATCH(L$7,Costs!$E$6:$O$6,0))</f>
        <v>#REF!</v>
      </c>
      <c r="M136" s="85" t="e">
        <f>#REF!*INDEX(Costs!$E$7:$O$89,MATCH($C136,Costs!$C$7:$C$89,0),MATCH(M$7,Costs!$E$6:$O$6,0))</f>
        <v>#REF!</v>
      </c>
      <c r="N136" s="85" t="e">
        <f>#REF!*INDEX(Costs!$E$7:$O$89,MATCH($C136,Costs!$C$7:$C$89,0),MATCH(N$7,Costs!$E$6:$O$6,0))</f>
        <v>#REF!</v>
      </c>
      <c r="O136" s="85" t="e">
        <f>#REF!*INDEX(Costs!$E$7:$O$89,MATCH($C136,Costs!$C$7:$C$89,0),MATCH(O$7,Costs!$E$6:$O$6,0))</f>
        <v>#REF!</v>
      </c>
      <c r="P136" s="86" t="e">
        <f>E136/$AI$18*10^6</f>
        <v>#REF!</v>
      </c>
      <c r="Q136" s="86" t="e">
        <f t="shared" si="65"/>
        <v>#REF!</v>
      </c>
      <c r="R136" s="86" t="e">
        <f t="shared" si="66"/>
        <v>#REF!</v>
      </c>
      <c r="S136" s="86" t="e">
        <f t="shared" si="67"/>
        <v>#REF!</v>
      </c>
      <c r="T136" s="86" t="e">
        <f t="shared" si="68"/>
        <v>#REF!</v>
      </c>
      <c r="U136" s="86" t="e">
        <f t="shared" si="69"/>
        <v>#REF!</v>
      </c>
      <c r="V136" s="86" t="e">
        <f t="shared" si="70"/>
        <v>#REF!</v>
      </c>
      <c r="W136" s="86" t="e">
        <f t="shared" si="71"/>
        <v>#REF!</v>
      </c>
      <c r="X136" s="86" t="e">
        <f t="shared" si="72"/>
        <v>#REF!</v>
      </c>
      <c r="Y136" s="86" t="e">
        <f t="shared" si="73"/>
        <v>#REF!</v>
      </c>
      <c r="Z136" s="86" t="e">
        <f t="shared" si="74"/>
        <v>#REF!</v>
      </c>
      <c r="AA136" s="87">
        <v>420</v>
      </c>
      <c r="AB136" s="88" t="e">
        <f>AA136*#REF!/$AI$18*10^3</f>
        <v>#REF!</v>
      </c>
      <c r="AC136" s="89" t="e">
        <f>INDEX(Efficiencies!$D$8:$M$89,MATCH(C136,Efficiencies!$C$8:$C$89),MATCH(D136,Efficiencies!$D$7:$M$7))</f>
        <v>#REF!</v>
      </c>
      <c r="AD136" s="89" t="e">
        <f t="shared" si="76"/>
        <v>#REF!</v>
      </c>
      <c r="AE136" s="89" t="e">
        <f>INDEX(Efficiencies!$P$8:$Y$89,MATCH(C136,Efficiencies!$C$8:$C$89),MATCH(D136,Efficiencies!$P$7:$Y$7))</f>
        <v>#REF!</v>
      </c>
      <c r="AF136" s="89" t="e">
        <f t="shared" si="78"/>
        <v>#REF!</v>
      </c>
      <c r="AG136" s="89" t="e">
        <f>AdditionalVehs!$C$28</f>
        <v>#REF!</v>
      </c>
    </row>
    <row r="137" spans="1:33" x14ac:dyDescent="0.2">
      <c r="A137" s="91" t="s">
        <v>1646</v>
      </c>
      <c r="B137" s="349" t="s">
        <v>1647</v>
      </c>
      <c r="C137" s="39" t="s">
        <v>1645</v>
      </c>
      <c r="D137" s="39">
        <v>2015</v>
      </c>
      <c r="E137" s="85" t="e">
        <f>#REF!*INDEX(Costs!$E$7:$O$89,MATCH($C137,Costs!$C$7:$C$89,0),MATCH(E$7,Costs!$E$6:$O$6,0))</f>
        <v>#REF!</v>
      </c>
      <c r="F137" s="85" t="e">
        <f>#REF!*INDEX(Costs!$E$7:$O$89,MATCH($C137,Costs!$C$7:$C$89,0),MATCH(F$7,Costs!$E$6:$O$6,0))</f>
        <v>#REF!</v>
      </c>
      <c r="G137" s="85" t="e">
        <f>#REF!*INDEX(Costs!$E$7:$O$89,MATCH($C137,Costs!$C$7:$C$89,0),MATCH(G$7,Costs!$E$6:$O$6,0))</f>
        <v>#REF!</v>
      </c>
      <c r="H137" s="85" t="e">
        <f>#REF!*INDEX(Costs!$E$7:$O$89,MATCH($C137,Costs!$C$7:$C$89,0),MATCH(H$7,Costs!$E$6:$O$6,0))</f>
        <v>#REF!</v>
      </c>
      <c r="I137" s="85" t="e">
        <f>#REF!*INDEX(Costs!$E$7:$O$89,MATCH($C137,Costs!$C$7:$C$89,0),MATCH(I$7,Costs!$E$6:$O$6,0))</f>
        <v>#REF!</v>
      </c>
      <c r="J137" s="85" t="e">
        <f>#REF!*INDEX(Costs!$E$7:$O$89,MATCH($C137,Costs!$C$7:$C$89,0),MATCH(J$7,Costs!$E$6:$O$6,0))</f>
        <v>#REF!</v>
      </c>
      <c r="K137" s="85" t="e">
        <f>#REF!*INDEX(Costs!$E$7:$O$89,MATCH($C137,Costs!$C$7:$C$89,0),MATCH(K$7,Costs!$E$6:$O$6,0))</f>
        <v>#REF!</v>
      </c>
      <c r="L137" s="85" t="e">
        <f>#REF!*INDEX(Costs!$E$7:$O$89,MATCH($C137,Costs!$C$7:$C$89,0),MATCH(L$7,Costs!$E$6:$O$6,0))</f>
        <v>#REF!</v>
      </c>
      <c r="M137" s="85" t="e">
        <f>#REF!*INDEX(Costs!$E$7:$O$89,MATCH($C137,Costs!$C$7:$C$89,0),MATCH(M$7,Costs!$E$6:$O$6,0))</f>
        <v>#REF!</v>
      </c>
      <c r="N137" s="85" t="e">
        <f>#REF!*INDEX(Costs!$E$7:$O$89,MATCH($C137,Costs!$C$7:$C$89,0),MATCH(N$7,Costs!$E$6:$O$6,0))</f>
        <v>#REF!</v>
      </c>
      <c r="O137" s="85" t="e">
        <f>#REF!*INDEX(Costs!$E$7:$O$89,MATCH($C137,Costs!$C$7:$C$89,0),MATCH(O$7,Costs!$E$6:$O$6,0))</f>
        <v>#REF!</v>
      </c>
      <c r="P137" s="86" t="e">
        <f t="shared" ref="P137:P144" si="79">E137/$AI$18*10^6</f>
        <v>#REF!</v>
      </c>
      <c r="Q137" s="86" t="e">
        <f t="shared" si="65"/>
        <v>#REF!</v>
      </c>
      <c r="R137" s="86" t="e">
        <f t="shared" si="66"/>
        <v>#REF!</v>
      </c>
      <c r="S137" s="86" t="e">
        <f t="shared" si="67"/>
        <v>#REF!</v>
      </c>
      <c r="T137" s="86" t="e">
        <f t="shared" si="68"/>
        <v>#REF!</v>
      </c>
      <c r="U137" s="86" t="e">
        <f t="shared" si="69"/>
        <v>#REF!</v>
      </c>
      <c r="V137" s="86" t="e">
        <f t="shared" si="70"/>
        <v>#REF!</v>
      </c>
      <c r="W137" s="86" t="e">
        <f t="shared" si="71"/>
        <v>#REF!</v>
      </c>
      <c r="X137" s="86" t="e">
        <f t="shared" si="72"/>
        <v>#REF!</v>
      </c>
      <c r="Y137" s="86" t="e">
        <f t="shared" si="73"/>
        <v>#REF!</v>
      </c>
      <c r="Z137" s="86" t="e">
        <f t="shared" si="74"/>
        <v>#REF!</v>
      </c>
      <c r="AA137" s="87">
        <v>420</v>
      </c>
      <c r="AB137" s="88" t="e">
        <f>AA137*#REF!/$AI$18*10^3</f>
        <v>#REF!</v>
      </c>
      <c r="AC137" s="89" t="e">
        <f>INDEX(Efficiencies!$D$8:$M$89,MATCH(C137,Efficiencies!$C$8:$C$89),MATCH(D137,Efficiencies!$D$7:$M$7))</f>
        <v>#REF!</v>
      </c>
      <c r="AD137" s="89" t="e">
        <f t="shared" si="76"/>
        <v>#REF!</v>
      </c>
      <c r="AE137" s="89" t="e">
        <f>INDEX(Efficiencies!$P$8:$Y$89,MATCH(C137,Efficiencies!$C$8:$C$89),MATCH(D137,Efficiencies!$P$7:$Y$7))</f>
        <v>#REF!</v>
      </c>
      <c r="AF137" s="89" t="e">
        <f t="shared" si="78"/>
        <v>#REF!</v>
      </c>
      <c r="AG137" s="89" t="e">
        <f>AdditionalVehs!$C$28</f>
        <v>#REF!</v>
      </c>
    </row>
    <row r="138" spans="1:33" x14ac:dyDescent="0.2">
      <c r="A138" s="91" t="s">
        <v>1648</v>
      </c>
      <c r="B138" s="349" t="s">
        <v>1649</v>
      </c>
      <c r="C138" s="39" t="s">
        <v>1645</v>
      </c>
      <c r="D138" s="39">
        <v>2020</v>
      </c>
      <c r="E138" s="85" t="e">
        <f>#REF!*INDEX(Costs!$E$7:$O$89,MATCH($C138,Costs!$C$7:$C$89,0),MATCH(E$7,Costs!$E$6:$O$6,0))</f>
        <v>#REF!</v>
      </c>
      <c r="F138" s="85" t="e">
        <f>#REF!*INDEX(Costs!$E$7:$O$89,MATCH($C138,Costs!$C$7:$C$89,0),MATCH(F$7,Costs!$E$6:$O$6,0))</f>
        <v>#REF!</v>
      </c>
      <c r="G138" s="85" t="e">
        <f>#REF!*INDEX(Costs!$E$7:$O$89,MATCH($C138,Costs!$C$7:$C$89,0),MATCH(G$7,Costs!$E$6:$O$6,0))</f>
        <v>#REF!</v>
      </c>
      <c r="H138" s="85" t="e">
        <f>#REF!*INDEX(Costs!$E$7:$O$89,MATCH($C138,Costs!$C$7:$C$89,0),MATCH(H$7,Costs!$E$6:$O$6,0))</f>
        <v>#REF!</v>
      </c>
      <c r="I138" s="85" t="e">
        <f>#REF!*INDEX(Costs!$E$7:$O$89,MATCH($C138,Costs!$C$7:$C$89,0),MATCH(I$7,Costs!$E$6:$O$6,0))</f>
        <v>#REF!</v>
      </c>
      <c r="J138" s="85" t="e">
        <f>#REF!*INDEX(Costs!$E$7:$O$89,MATCH($C138,Costs!$C$7:$C$89,0),MATCH(J$7,Costs!$E$6:$O$6,0))</f>
        <v>#REF!</v>
      </c>
      <c r="K138" s="85" t="e">
        <f>#REF!*INDEX(Costs!$E$7:$O$89,MATCH($C138,Costs!$C$7:$C$89,0),MATCH(K$7,Costs!$E$6:$O$6,0))</f>
        <v>#REF!</v>
      </c>
      <c r="L138" s="85" t="e">
        <f>#REF!*INDEX(Costs!$E$7:$O$89,MATCH($C138,Costs!$C$7:$C$89,0),MATCH(L$7,Costs!$E$6:$O$6,0))</f>
        <v>#REF!</v>
      </c>
      <c r="M138" s="85" t="e">
        <f>#REF!*INDEX(Costs!$E$7:$O$89,MATCH($C138,Costs!$C$7:$C$89,0),MATCH(M$7,Costs!$E$6:$O$6,0))</f>
        <v>#REF!</v>
      </c>
      <c r="N138" s="85" t="e">
        <f>#REF!*INDEX(Costs!$E$7:$O$89,MATCH($C138,Costs!$C$7:$C$89,0),MATCH(N$7,Costs!$E$6:$O$6,0))</f>
        <v>#REF!</v>
      </c>
      <c r="O138" s="85" t="e">
        <f>#REF!*INDEX(Costs!$E$7:$O$89,MATCH($C138,Costs!$C$7:$C$89,0),MATCH(O$7,Costs!$E$6:$O$6,0))</f>
        <v>#REF!</v>
      </c>
      <c r="P138" s="86" t="e">
        <f t="shared" si="79"/>
        <v>#REF!</v>
      </c>
      <c r="Q138" s="86" t="e">
        <f t="shared" si="65"/>
        <v>#REF!</v>
      </c>
      <c r="R138" s="86" t="e">
        <f t="shared" si="66"/>
        <v>#REF!</v>
      </c>
      <c r="S138" s="86" t="e">
        <f t="shared" si="67"/>
        <v>#REF!</v>
      </c>
      <c r="T138" s="86" t="e">
        <f t="shared" si="68"/>
        <v>#REF!</v>
      </c>
      <c r="U138" s="86" t="e">
        <f t="shared" si="69"/>
        <v>#REF!</v>
      </c>
      <c r="V138" s="86" t="e">
        <f t="shared" si="70"/>
        <v>#REF!</v>
      </c>
      <c r="W138" s="86" t="e">
        <f t="shared" si="71"/>
        <v>#REF!</v>
      </c>
      <c r="X138" s="86" t="e">
        <f t="shared" si="72"/>
        <v>#REF!</v>
      </c>
      <c r="Y138" s="86" t="e">
        <f t="shared" si="73"/>
        <v>#REF!</v>
      </c>
      <c r="Z138" s="86" t="e">
        <f t="shared" si="74"/>
        <v>#REF!</v>
      </c>
      <c r="AA138" s="87">
        <v>420</v>
      </c>
      <c r="AB138" s="88" t="e">
        <f>AA138*#REF!/$AI$18*10^3</f>
        <v>#REF!</v>
      </c>
      <c r="AC138" s="89" t="e">
        <f>INDEX(Efficiencies!$D$8:$M$89,MATCH(C138,Efficiencies!$C$8:$C$89),MATCH(D138,Efficiencies!$D$7:$M$7))</f>
        <v>#REF!</v>
      </c>
      <c r="AD138" s="89" t="e">
        <f t="shared" si="76"/>
        <v>#REF!</v>
      </c>
      <c r="AE138" s="89" t="e">
        <f>INDEX(Efficiencies!$P$8:$Y$89,MATCH(C138,Efficiencies!$C$8:$C$89),MATCH(D138,Efficiencies!$P$7:$Y$7))</f>
        <v>#REF!</v>
      </c>
      <c r="AF138" s="89" t="e">
        <f t="shared" si="78"/>
        <v>#REF!</v>
      </c>
      <c r="AG138" s="89" t="e">
        <f>AdditionalVehs!$C$28</f>
        <v>#REF!</v>
      </c>
    </row>
    <row r="139" spans="1:33" x14ac:dyDescent="0.2">
      <c r="A139" s="91" t="s">
        <v>1650</v>
      </c>
      <c r="B139" s="349" t="s">
        <v>1651</v>
      </c>
      <c r="C139" s="39" t="s">
        <v>1645</v>
      </c>
      <c r="D139" s="39">
        <v>2025</v>
      </c>
      <c r="E139" s="85" t="e">
        <f>#REF!*INDEX(Costs!$E$7:$O$89,MATCH($C139,Costs!$C$7:$C$89,0),MATCH(E$7,Costs!$E$6:$O$6,0))</f>
        <v>#REF!</v>
      </c>
      <c r="F139" s="85" t="e">
        <f>#REF!*INDEX(Costs!$E$7:$O$89,MATCH($C139,Costs!$C$7:$C$89,0),MATCH(F$7,Costs!$E$6:$O$6,0))</f>
        <v>#REF!</v>
      </c>
      <c r="G139" s="85" t="e">
        <f>#REF!*INDEX(Costs!$E$7:$O$89,MATCH($C139,Costs!$C$7:$C$89,0),MATCH(G$7,Costs!$E$6:$O$6,0))</f>
        <v>#REF!</v>
      </c>
      <c r="H139" s="85" t="e">
        <f>#REF!*INDEX(Costs!$E$7:$O$89,MATCH($C139,Costs!$C$7:$C$89,0),MATCH(H$7,Costs!$E$6:$O$6,0))</f>
        <v>#REF!</v>
      </c>
      <c r="I139" s="85" t="e">
        <f>#REF!*INDEX(Costs!$E$7:$O$89,MATCH($C139,Costs!$C$7:$C$89,0),MATCH(I$7,Costs!$E$6:$O$6,0))</f>
        <v>#REF!</v>
      </c>
      <c r="J139" s="85" t="e">
        <f>#REF!*INDEX(Costs!$E$7:$O$89,MATCH($C139,Costs!$C$7:$C$89,0),MATCH(J$7,Costs!$E$6:$O$6,0))</f>
        <v>#REF!</v>
      </c>
      <c r="K139" s="85" t="e">
        <f>#REF!*INDEX(Costs!$E$7:$O$89,MATCH($C139,Costs!$C$7:$C$89,0),MATCH(K$7,Costs!$E$6:$O$6,0))</f>
        <v>#REF!</v>
      </c>
      <c r="L139" s="85" t="e">
        <f>#REF!*INDEX(Costs!$E$7:$O$89,MATCH($C139,Costs!$C$7:$C$89,0),MATCH(L$7,Costs!$E$6:$O$6,0))</f>
        <v>#REF!</v>
      </c>
      <c r="M139" s="85" t="e">
        <f>#REF!*INDEX(Costs!$E$7:$O$89,MATCH($C139,Costs!$C$7:$C$89,0),MATCH(M$7,Costs!$E$6:$O$6,0))</f>
        <v>#REF!</v>
      </c>
      <c r="N139" s="85" t="e">
        <f>#REF!*INDEX(Costs!$E$7:$O$89,MATCH($C139,Costs!$C$7:$C$89,0),MATCH(N$7,Costs!$E$6:$O$6,0))</f>
        <v>#REF!</v>
      </c>
      <c r="O139" s="85" t="e">
        <f>#REF!*INDEX(Costs!$E$7:$O$89,MATCH($C139,Costs!$C$7:$C$89,0),MATCH(O$7,Costs!$E$6:$O$6,0))</f>
        <v>#REF!</v>
      </c>
      <c r="P139" s="86" t="e">
        <f t="shared" si="79"/>
        <v>#REF!</v>
      </c>
      <c r="Q139" s="86" t="e">
        <f t="shared" si="65"/>
        <v>#REF!</v>
      </c>
      <c r="R139" s="86" t="e">
        <f t="shared" si="66"/>
        <v>#REF!</v>
      </c>
      <c r="S139" s="86" t="e">
        <f t="shared" si="67"/>
        <v>#REF!</v>
      </c>
      <c r="T139" s="86" t="e">
        <f t="shared" si="68"/>
        <v>#REF!</v>
      </c>
      <c r="U139" s="86" t="e">
        <f t="shared" si="69"/>
        <v>#REF!</v>
      </c>
      <c r="V139" s="86" t="e">
        <f t="shared" si="70"/>
        <v>#REF!</v>
      </c>
      <c r="W139" s="86" t="e">
        <f t="shared" si="71"/>
        <v>#REF!</v>
      </c>
      <c r="X139" s="86" t="e">
        <f t="shared" si="72"/>
        <v>#REF!</v>
      </c>
      <c r="Y139" s="86" t="e">
        <f t="shared" si="73"/>
        <v>#REF!</v>
      </c>
      <c r="Z139" s="86" t="e">
        <f t="shared" si="74"/>
        <v>#REF!</v>
      </c>
      <c r="AA139" s="87">
        <v>420</v>
      </c>
      <c r="AB139" s="88" t="e">
        <f>AA139*#REF!/$AI$18*10^3</f>
        <v>#REF!</v>
      </c>
      <c r="AC139" s="89" t="e">
        <f>INDEX(Efficiencies!$D$8:$M$89,MATCH(C139,Efficiencies!$C$8:$C$89),MATCH(D139,Efficiencies!$D$7:$M$7))</f>
        <v>#REF!</v>
      </c>
      <c r="AD139" s="89" t="e">
        <f t="shared" si="76"/>
        <v>#REF!</v>
      </c>
      <c r="AE139" s="89" t="e">
        <f>INDEX(Efficiencies!$P$8:$Y$89,MATCH(C139,Efficiencies!$C$8:$C$89),MATCH(D139,Efficiencies!$P$7:$Y$7))</f>
        <v>#REF!</v>
      </c>
      <c r="AF139" s="89" t="e">
        <f t="shared" si="78"/>
        <v>#REF!</v>
      </c>
      <c r="AG139" s="89" t="e">
        <f>AdditionalVehs!$C$28</f>
        <v>#REF!</v>
      </c>
    </row>
    <row r="140" spans="1:33" x14ac:dyDescent="0.2">
      <c r="A140" s="91" t="s">
        <v>1652</v>
      </c>
      <c r="B140" s="349" t="s">
        <v>1653</v>
      </c>
      <c r="C140" s="39" t="s">
        <v>1645</v>
      </c>
      <c r="D140" s="39">
        <v>2030</v>
      </c>
      <c r="E140" s="85" t="e">
        <f>#REF!*INDEX(Costs!$E$7:$O$89,MATCH($C140,Costs!$C$7:$C$89,0),MATCH(E$7,Costs!$E$6:$O$6,0))</f>
        <v>#REF!</v>
      </c>
      <c r="F140" s="85" t="e">
        <f>#REF!*INDEX(Costs!$E$7:$O$89,MATCH($C140,Costs!$C$7:$C$89,0),MATCH(F$7,Costs!$E$6:$O$6,0))</f>
        <v>#REF!</v>
      </c>
      <c r="G140" s="85" t="e">
        <f>#REF!*INDEX(Costs!$E$7:$O$89,MATCH($C140,Costs!$C$7:$C$89,0),MATCH(G$7,Costs!$E$6:$O$6,0))</f>
        <v>#REF!</v>
      </c>
      <c r="H140" s="85" t="e">
        <f>#REF!*INDEX(Costs!$E$7:$O$89,MATCH($C140,Costs!$C$7:$C$89,0),MATCH(H$7,Costs!$E$6:$O$6,0))</f>
        <v>#REF!</v>
      </c>
      <c r="I140" s="85" t="e">
        <f>#REF!*INDEX(Costs!$E$7:$O$89,MATCH($C140,Costs!$C$7:$C$89,0),MATCH(I$7,Costs!$E$6:$O$6,0))</f>
        <v>#REF!</v>
      </c>
      <c r="J140" s="85" t="e">
        <f>#REF!*INDEX(Costs!$E$7:$O$89,MATCH($C140,Costs!$C$7:$C$89,0),MATCH(J$7,Costs!$E$6:$O$6,0))</f>
        <v>#REF!</v>
      </c>
      <c r="K140" s="85" t="e">
        <f>#REF!*INDEX(Costs!$E$7:$O$89,MATCH($C140,Costs!$C$7:$C$89,0),MATCH(K$7,Costs!$E$6:$O$6,0))</f>
        <v>#REF!</v>
      </c>
      <c r="L140" s="85" t="e">
        <f>#REF!*INDEX(Costs!$E$7:$O$89,MATCH($C140,Costs!$C$7:$C$89,0),MATCH(L$7,Costs!$E$6:$O$6,0))</f>
        <v>#REF!</v>
      </c>
      <c r="M140" s="85" t="e">
        <f>#REF!*INDEX(Costs!$E$7:$O$89,MATCH($C140,Costs!$C$7:$C$89,0),MATCH(M$7,Costs!$E$6:$O$6,0))</f>
        <v>#REF!</v>
      </c>
      <c r="N140" s="85" t="e">
        <f>#REF!*INDEX(Costs!$E$7:$O$89,MATCH($C140,Costs!$C$7:$C$89,0),MATCH(N$7,Costs!$E$6:$O$6,0))</f>
        <v>#REF!</v>
      </c>
      <c r="O140" s="85" t="e">
        <f>#REF!*INDEX(Costs!$E$7:$O$89,MATCH($C140,Costs!$C$7:$C$89,0),MATCH(O$7,Costs!$E$6:$O$6,0))</f>
        <v>#REF!</v>
      </c>
      <c r="P140" s="86" t="e">
        <f t="shared" si="79"/>
        <v>#REF!</v>
      </c>
      <c r="Q140" s="86" t="e">
        <f t="shared" si="65"/>
        <v>#REF!</v>
      </c>
      <c r="R140" s="86" t="e">
        <f t="shared" si="66"/>
        <v>#REF!</v>
      </c>
      <c r="S140" s="86" t="e">
        <f t="shared" si="67"/>
        <v>#REF!</v>
      </c>
      <c r="T140" s="86" t="e">
        <f t="shared" si="68"/>
        <v>#REF!</v>
      </c>
      <c r="U140" s="86" t="e">
        <f t="shared" si="69"/>
        <v>#REF!</v>
      </c>
      <c r="V140" s="86" t="e">
        <f t="shared" si="70"/>
        <v>#REF!</v>
      </c>
      <c r="W140" s="86" t="e">
        <f t="shared" si="71"/>
        <v>#REF!</v>
      </c>
      <c r="X140" s="86" t="e">
        <f t="shared" si="72"/>
        <v>#REF!</v>
      </c>
      <c r="Y140" s="86" t="e">
        <f t="shared" si="73"/>
        <v>#REF!</v>
      </c>
      <c r="Z140" s="86" t="e">
        <f t="shared" si="74"/>
        <v>#REF!</v>
      </c>
      <c r="AA140" s="87">
        <v>420</v>
      </c>
      <c r="AB140" s="88" t="e">
        <f>AA140*#REF!/$AI$18*10^3</f>
        <v>#REF!</v>
      </c>
      <c r="AC140" s="89" t="e">
        <f>INDEX(Efficiencies!$D$8:$M$89,MATCH(C140,Efficiencies!$C$8:$C$89),MATCH(D140,Efficiencies!$D$7:$M$7))</f>
        <v>#REF!</v>
      </c>
      <c r="AD140" s="89" t="e">
        <f t="shared" si="76"/>
        <v>#REF!</v>
      </c>
      <c r="AE140" s="89" t="e">
        <f>INDEX(Efficiencies!$P$8:$Y$89,MATCH(C140,Efficiencies!$C$8:$C$89),MATCH(D140,Efficiencies!$P$7:$Y$7))</f>
        <v>#REF!</v>
      </c>
      <c r="AF140" s="89" t="e">
        <f t="shared" si="78"/>
        <v>#REF!</v>
      </c>
      <c r="AG140" s="89" t="e">
        <f>AdditionalVehs!$C$28</f>
        <v>#REF!</v>
      </c>
    </row>
    <row r="141" spans="1:33" x14ac:dyDescent="0.2">
      <c r="A141" s="91" t="s">
        <v>1654</v>
      </c>
      <c r="B141" s="349" t="s">
        <v>1655</v>
      </c>
      <c r="C141" s="39" t="s">
        <v>1645</v>
      </c>
      <c r="D141" s="39">
        <v>2035</v>
      </c>
      <c r="E141" s="85" t="e">
        <f>#REF!*INDEX(Costs!$E$7:$O$89,MATCH($C141,Costs!$C$7:$C$89,0),MATCH(E$7,Costs!$E$6:$O$6,0))</f>
        <v>#REF!</v>
      </c>
      <c r="F141" s="85" t="e">
        <f>#REF!*INDEX(Costs!$E$7:$O$89,MATCH($C141,Costs!$C$7:$C$89,0),MATCH(F$7,Costs!$E$6:$O$6,0))</f>
        <v>#REF!</v>
      </c>
      <c r="G141" s="85" t="e">
        <f>#REF!*INDEX(Costs!$E$7:$O$89,MATCH($C141,Costs!$C$7:$C$89,0),MATCH(G$7,Costs!$E$6:$O$6,0))</f>
        <v>#REF!</v>
      </c>
      <c r="H141" s="85" t="e">
        <f>#REF!*INDEX(Costs!$E$7:$O$89,MATCH($C141,Costs!$C$7:$C$89,0),MATCH(H$7,Costs!$E$6:$O$6,0))</f>
        <v>#REF!</v>
      </c>
      <c r="I141" s="85" t="e">
        <f>#REF!*INDEX(Costs!$E$7:$O$89,MATCH($C141,Costs!$C$7:$C$89,0),MATCH(I$7,Costs!$E$6:$O$6,0))</f>
        <v>#REF!</v>
      </c>
      <c r="J141" s="85" t="e">
        <f>#REF!*INDEX(Costs!$E$7:$O$89,MATCH($C141,Costs!$C$7:$C$89,0),MATCH(J$7,Costs!$E$6:$O$6,0))</f>
        <v>#REF!</v>
      </c>
      <c r="K141" s="85" t="e">
        <f>#REF!*INDEX(Costs!$E$7:$O$89,MATCH($C141,Costs!$C$7:$C$89,0),MATCH(K$7,Costs!$E$6:$O$6,0))</f>
        <v>#REF!</v>
      </c>
      <c r="L141" s="85" t="e">
        <f>#REF!*INDEX(Costs!$E$7:$O$89,MATCH($C141,Costs!$C$7:$C$89,0),MATCH(L$7,Costs!$E$6:$O$6,0))</f>
        <v>#REF!</v>
      </c>
      <c r="M141" s="85" t="e">
        <f>#REF!*INDEX(Costs!$E$7:$O$89,MATCH($C141,Costs!$C$7:$C$89,0),MATCH(M$7,Costs!$E$6:$O$6,0))</f>
        <v>#REF!</v>
      </c>
      <c r="N141" s="85" t="e">
        <f>#REF!*INDEX(Costs!$E$7:$O$89,MATCH($C141,Costs!$C$7:$C$89,0),MATCH(N$7,Costs!$E$6:$O$6,0))</f>
        <v>#REF!</v>
      </c>
      <c r="O141" s="85" t="e">
        <f>#REF!*INDEX(Costs!$E$7:$O$89,MATCH($C141,Costs!$C$7:$C$89,0),MATCH(O$7,Costs!$E$6:$O$6,0))</f>
        <v>#REF!</v>
      </c>
      <c r="P141" s="86" t="e">
        <f t="shared" si="79"/>
        <v>#REF!</v>
      </c>
      <c r="Q141" s="86" t="e">
        <f t="shared" si="65"/>
        <v>#REF!</v>
      </c>
      <c r="R141" s="86" t="e">
        <f t="shared" si="66"/>
        <v>#REF!</v>
      </c>
      <c r="S141" s="86" t="e">
        <f t="shared" si="67"/>
        <v>#REF!</v>
      </c>
      <c r="T141" s="86" t="e">
        <f t="shared" si="68"/>
        <v>#REF!</v>
      </c>
      <c r="U141" s="86" t="e">
        <f t="shared" si="69"/>
        <v>#REF!</v>
      </c>
      <c r="V141" s="86" t="e">
        <f t="shared" si="70"/>
        <v>#REF!</v>
      </c>
      <c r="W141" s="86" t="e">
        <f t="shared" si="71"/>
        <v>#REF!</v>
      </c>
      <c r="X141" s="86" t="e">
        <f t="shared" si="72"/>
        <v>#REF!</v>
      </c>
      <c r="Y141" s="86" t="e">
        <f t="shared" si="73"/>
        <v>#REF!</v>
      </c>
      <c r="Z141" s="86" t="e">
        <f t="shared" si="74"/>
        <v>#REF!</v>
      </c>
      <c r="AA141" s="87">
        <v>420</v>
      </c>
      <c r="AB141" s="88" t="e">
        <f>AA141*#REF!/$AI$18*10^3</f>
        <v>#REF!</v>
      </c>
      <c r="AC141" s="89" t="e">
        <f>INDEX(Efficiencies!$D$8:$M$89,MATCH(C141,Efficiencies!$C$8:$C$89),MATCH(D141,Efficiencies!$D$7:$M$7))</f>
        <v>#REF!</v>
      </c>
      <c r="AD141" s="89" t="e">
        <f t="shared" si="76"/>
        <v>#REF!</v>
      </c>
      <c r="AE141" s="89" t="e">
        <f>INDEX(Efficiencies!$P$8:$Y$89,MATCH(C141,Efficiencies!$C$8:$C$89),MATCH(D141,Efficiencies!$P$7:$Y$7))</f>
        <v>#REF!</v>
      </c>
      <c r="AF141" s="89" t="e">
        <f t="shared" si="78"/>
        <v>#REF!</v>
      </c>
      <c r="AG141" s="89" t="e">
        <f>AdditionalVehs!$C$28</f>
        <v>#REF!</v>
      </c>
    </row>
    <row r="142" spans="1:33" x14ac:dyDescent="0.2">
      <c r="A142" s="91" t="s">
        <v>1656</v>
      </c>
      <c r="B142" s="349" t="s">
        <v>1657</v>
      </c>
      <c r="C142" s="39" t="s">
        <v>1645</v>
      </c>
      <c r="D142" s="39">
        <v>2040</v>
      </c>
      <c r="E142" s="85" t="e">
        <f>#REF!*INDEX(Costs!$E$7:$O$89,MATCH($C142,Costs!$C$7:$C$89,0),MATCH(E$7,Costs!$E$6:$O$6,0))</f>
        <v>#REF!</v>
      </c>
      <c r="F142" s="85" t="e">
        <f>#REF!*INDEX(Costs!$E$7:$O$89,MATCH($C142,Costs!$C$7:$C$89,0),MATCH(F$7,Costs!$E$6:$O$6,0))</f>
        <v>#REF!</v>
      </c>
      <c r="G142" s="85" t="e">
        <f>#REF!*INDEX(Costs!$E$7:$O$89,MATCH($C142,Costs!$C$7:$C$89,0),MATCH(G$7,Costs!$E$6:$O$6,0))</f>
        <v>#REF!</v>
      </c>
      <c r="H142" s="85" t="e">
        <f>#REF!*INDEX(Costs!$E$7:$O$89,MATCH($C142,Costs!$C$7:$C$89,0),MATCH(H$7,Costs!$E$6:$O$6,0))</f>
        <v>#REF!</v>
      </c>
      <c r="I142" s="85" t="e">
        <f>#REF!*INDEX(Costs!$E$7:$O$89,MATCH($C142,Costs!$C$7:$C$89,0),MATCH(I$7,Costs!$E$6:$O$6,0))</f>
        <v>#REF!</v>
      </c>
      <c r="J142" s="85" t="e">
        <f>#REF!*INDEX(Costs!$E$7:$O$89,MATCH($C142,Costs!$C$7:$C$89,0),MATCH(J$7,Costs!$E$6:$O$6,0))</f>
        <v>#REF!</v>
      </c>
      <c r="K142" s="85" t="e">
        <f>#REF!*INDEX(Costs!$E$7:$O$89,MATCH($C142,Costs!$C$7:$C$89,0),MATCH(K$7,Costs!$E$6:$O$6,0))</f>
        <v>#REF!</v>
      </c>
      <c r="L142" s="85" t="e">
        <f>#REF!*INDEX(Costs!$E$7:$O$89,MATCH($C142,Costs!$C$7:$C$89,0),MATCH(L$7,Costs!$E$6:$O$6,0))</f>
        <v>#REF!</v>
      </c>
      <c r="M142" s="85" t="e">
        <f>#REF!*INDEX(Costs!$E$7:$O$89,MATCH($C142,Costs!$C$7:$C$89,0),MATCH(M$7,Costs!$E$6:$O$6,0))</f>
        <v>#REF!</v>
      </c>
      <c r="N142" s="85" t="e">
        <f>#REF!*INDEX(Costs!$E$7:$O$89,MATCH($C142,Costs!$C$7:$C$89,0),MATCH(N$7,Costs!$E$6:$O$6,0))</f>
        <v>#REF!</v>
      </c>
      <c r="O142" s="85" t="e">
        <f>#REF!*INDEX(Costs!$E$7:$O$89,MATCH($C142,Costs!$C$7:$C$89,0),MATCH(O$7,Costs!$E$6:$O$6,0))</f>
        <v>#REF!</v>
      </c>
      <c r="P142" s="86" t="e">
        <f t="shared" si="79"/>
        <v>#REF!</v>
      </c>
      <c r="Q142" s="86" t="e">
        <f t="shared" si="65"/>
        <v>#REF!</v>
      </c>
      <c r="R142" s="86" t="e">
        <f t="shared" si="66"/>
        <v>#REF!</v>
      </c>
      <c r="S142" s="86" t="e">
        <f t="shared" si="67"/>
        <v>#REF!</v>
      </c>
      <c r="T142" s="86" t="e">
        <f t="shared" si="68"/>
        <v>#REF!</v>
      </c>
      <c r="U142" s="86" t="e">
        <f t="shared" si="69"/>
        <v>#REF!</v>
      </c>
      <c r="V142" s="86" t="e">
        <f t="shared" si="70"/>
        <v>#REF!</v>
      </c>
      <c r="W142" s="86" t="e">
        <f t="shared" si="71"/>
        <v>#REF!</v>
      </c>
      <c r="X142" s="86" t="e">
        <f t="shared" si="72"/>
        <v>#REF!</v>
      </c>
      <c r="Y142" s="86" t="e">
        <f t="shared" si="73"/>
        <v>#REF!</v>
      </c>
      <c r="Z142" s="86" t="e">
        <f t="shared" si="74"/>
        <v>#REF!</v>
      </c>
      <c r="AA142" s="87">
        <v>420</v>
      </c>
      <c r="AB142" s="88" t="e">
        <f>AA142*#REF!/$AI$18*10^3</f>
        <v>#REF!</v>
      </c>
      <c r="AC142" s="89" t="e">
        <f>INDEX(Efficiencies!$D$8:$M$89,MATCH(C142,Efficiencies!$C$8:$C$89),MATCH(D142,Efficiencies!$D$7:$M$7))</f>
        <v>#REF!</v>
      </c>
      <c r="AD142" s="89" t="e">
        <f t="shared" si="76"/>
        <v>#REF!</v>
      </c>
      <c r="AE142" s="89" t="e">
        <f>INDEX(Efficiencies!$P$8:$Y$89,MATCH(C142,Efficiencies!$C$8:$C$89),MATCH(D142,Efficiencies!$P$7:$Y$7))</f>
        <v>#REF!</v>
      </c>
      <c r="AF142" s="89" t="e">
        <f t="shared" si="78"/>
        <v>#REF!</v>
      </c>
      <c r="AG142" s="89" t="e">
        <f>AdditionalVehs!$C$28</f>
        <v>#REF!</v>
      </c>
    </row>
    <row r="143" spans="1:33" x14ac:dyDescent="0.2">
      <c r="A143" s="91" t="s">
        <v>1658</v>
      </c>
      <c r="B143" s="349" t="s">
        <v>1659</v>
      </c>
      <c r="C143" s="39" t="s">
        <v>1645</v>
      </c>
      <c r="D143" s="39">
        <v>2045</v>
      </c>
      <c r="E143" s="85" t="e">
        <f>#REF!*INDEX(Costs!$E$7:$O$89,MATCH($C143,Costs!$C$7:$C$89,0),MATCH(E$7,Costs!$E$6:$O$6,0))</f>
        <v>#REF!</v>
      </c>
      <c r="F143" s="85" t="e">
        <f>#REF!*INDEX(Costs!$E$7:$O$89,MATCH($C143,Costs!$C$7:$C$89,0),MATCH(F$7,Costs!$E$6:$O$6,0))</f>
        <v>#REF!</v>
      </c>
      <c r="G143" s="85" t="e">
        <f>#REF!*INDEX(Costs!$E$7:$O$89,MATCH($C143,Costs!$C$7:$C$89,0),MATCH(G$7,Costs!$E$6:$O$6,0))</f>
        <v>#REF!</v>
      </c>
      <c r="H143" s="85" t="e">
        <f>#REF!*INDEX(Costs!$E$7:$O$89,MATCH($C143,Costs!$C$7:$C$89,0),MATCH(H$7,Costs!$E$6:$O$6,0))</f>
        <v>#REF!</v>
      </c>
      <c r="I143" s="85" t="e">
        <f>#REF!*INDEX(Costs!$E$7:$O$89,MATCH($C143,Costs!$C$7:$C$89,0),MATCH(I$7,Costs!$E$6:$O$6,0))</f>
        <v>#REF!</v>
      </c>
      <c r="J143" s="85" t="e">
        <f>#REF!*INDEX(Costs!$E$7:$O$89,MATCH($C143,Costs!$C$7:$C$89,0),MATCH(J$7,Costs!$E$6:$O$6,0))</f>
        <v>#REF!</v>
      </c>
      <c r="K143" s="85" t="e">
        <f>#REF!*INDEX(Costs!$E$7:$O$89,MATCH($C143,Costs!$C$7:$C$89,0),MATCH(K$7,Costs!$E$6:$O$6,0))</f>
        <v>#REF!</v>
      </c>
      <c r="L143" s="85" t="e">
        <f>#REF!*INDEX(Costs!$E$7:$O$89,MATCH($C143,Costs!$C$7:$C$89,0),MATCH(L$7,Costs!$E$6:$O$6,0))</f>
        <v>#REF!</v>
      </c>
      <c r="M143" s="85" t="e">
        <f>#REF!*INDEX(Costs!$E$7:$O$89,MATCH($C143,Costs!$C$7:$C$89,0),MATCH(M$7,Costs!$E$6:$O$6,0))</f>
        <v>#REF!</v>
      </c>
      <c r="N143" s="85" t="e">
        <f>#REF!*INDEX(Costs!$E$7:$O$89,MATCH($C143,Costs!$C$7:$C$89,0),MATCH(N$7,Costs!$E$6:$O$6,0))</f>
        <v>#REF!</v>
      </c>
      <c r="O143" s="85" t="e">
        <f>#REF!*INDEX(Costs!$E$7:$O$89,MATCH($C143,Costs!$C$7:$C$89,0),MATCH(O$7,Costs!$E$6:$O$6,0))</f>
        <v>#REF!</v>
      </c>
      <c r="P143" s="86" t="e">
        <f t="shared" si="79"/>
        <v>#REF!</v>
      </c>
      <c r="Q143" s="86" t="e">
        <f t="shared" si="65"/>
        <v>#REF!</v>
      </c>
      <c r="R143" s="86" t="e">
        <f t="shared" si="66"/>
        <v>#REF!</v>
      </c>
      <c r="S143" s="86" t="e">
        <f t="shared" si="67"/>
        <v>#REF!</v>
      </c>
      <c r="T143" s="86" t="e">
        <f t="shared" si="68"/>
        <v>#REF!</v>
      </c>
      <c r="U143" s="86" t="e">
        <f t="shared" si="69"/>
        <v>#REF!</v>
      </c>
      <c r="V143" s="86" t="e">
        <f t="shared" si="70"/>
        <v>#REF!</v>
      </c>
      <c r="W143" s="86" t="e">
        <f t="shared" si="71"/>
        <v>#REF!</v>
      </c>
      <c r="X143" s="86" t="e">
        <f t="shared" si="72"/>
        <v>#REF!</v>
      </c>
      <c r="Y143" s="86" t="e">
        <f t="shared" si="73"/>
        <v>#REF!</v>
      </c>
      <c r="Z143" s="86" t="e">
        <f t="shared" si="74"/>
        <v>#REF!</v>
      </c>
      <c r="AA143" s="87">
        <v>420</v>
      </c>
      <c r="AB143" s="88" t="e">
        <f>AA143*#REF!/$AI$18*10^3</f>
        <v>#REF!</v>
      </c>
      <c r="AC143" s="89" t="e">
        <f>INDEX(Efficiencies!$D$8:$M$89,MATCH(C143,Efficiencies!$C$8:$C$89),MATCH(D143,Efficiencies!$D$7:$M$7))</f>
        <v>#REF!</v>
      </c>
      <c r="AD143" s="89" t="e">
        <f t="shared" si="76"/>
        <v>#REF!</v>
      </c>
      <c r="AE143" s="89" t="e">
        <f>INDEX(Efficiencies!$P$8:$Y$89,MATCH(C143,Efficiencies!$C$8:$C$89),MATCH(D143,Efficiencies!$P$7:$Y$7))</f>
        <v>#REF!</v>
      </c>
      <c r="AF143" s="89" t="e">
        <f t="shared" si="78"/>
        <v>#REF!</v>
      </c>
      <c r="AG143" s="89" t="e">
        <f>AdditionalVehs!$C$28</f>
        <v>#REF!</v>
      </c>
    </row>
    <row r="144" spans="1:33" x14ac:dyDescent="0.2">
      <c r="A144" s="91" t="s">
        <v>1660</v>
      </c>
      <c r="B144" s="349" t="s">
        <v>1661</v>
      </c>
      <c r="C144" s="39" t="s">
        <v>1645</v>
      </c>
      <c r="D144" s="39">
        <v>2050</v>
      </c>
      <c r="E144" s="85" t="e">
        <f>#REF!*INDEX(Costs!$E$7:$O$89,MATCH($C144,Costs!$C$7:$C$89,0),MATCH(E$7,Costs!$E$6:$O$6,0))</f>
        <v>#REF!</v>
      </c>
      <c r="F144" s="85" t="e">
        <f>#REF!*INDEX(Costs!$E$7:$O$89,MATCH($C144,Costs!$C$7:$C$89,0),MATCH(F$7,Costs!$E$6:$O$6,0))</f>
        <v>#REF!</v>
      </c>
      <c r="G144" s="85" t="e">
        <f>#REF!*INDEX(Costs!$E$7:$O$89,MATCH($C144,Costs!$C$7:$C$89,0),MATCH(G$7,Costs!$E$6:$O$6,0))</f>
        <v>#REF!</v>
      </c>
      <c r="H144" s="85" t="e">
        <f>#REF!*INDEX(Costs!$E$7:$O$89,MATCH($C144,Costs!$C$7:$C$89,0),MATCH(H$7,Costs!$E$6:$O$6,0))</f>
        <v>#REF!</v>
      </c>
      <c r="I144" s="85" t="e">
        <f>#REF!*INDEX(Costs!$E$7:$O$89,MATCH($C144,Costs!$C$7:$C$89,0),MATCH(I$7,Costs!$E$6:$O$6,0))</f>
        <v>#REF!</v>
      </c>
      <c r="J144" s="85" t="e">
        <f>#REF!*INDEX(Costs!$E$7:$O$89,MATCH($C144,Costs!$C$7:$C$89,0),MATCH(J$7,Costs!$E$6:$O$6,0))</f>
        <v>#REF!</v>
      </c>
      <c r="K144" s="85" t="e">
        <f>#REF!*INDEX(Costs!$E$7:$O$89,MATCH($C144,Costs!$C$7:$C$89,0),MATCH(K$7,Costs!$E$6:$O$6,0))</f>
        <v>#REF!</v>
      </c>
      <c r="L144" s="85" t="e">
        <f>#REF!*INDEX(Costs!$E$7:$O$89,MATCH($C144,Costs!$C$7:$C$89,0),MATCH(L$7,Costs!$E$6:$O$6,0))</f>
        <v>#REF!</v>
      </c>
      <c r="M144" s="85" t="e">
        <f>#REF!*INDEX(Costs!$E$7:$O$89,MATCH($C144,Costs!$C$7:$C$89,0),MATCH(M$7,Costs!$E$6:$O$6,0))</f>
        <v>#REF!</v>
      </c>
      <c r="N144" s="85" t="e">
        <f>#REF!*INDEX(Costs!$E$7:$O$89,MATCH($C144,Costs!$C$7:$C$89,0),MATCH(N$7,Costs!$E$6:$O$6,0))</f>
        <v>#REF!</v>
      </c>
      <c r="O144" s="85" t="e">
        <f>#REF!*INDEX(Costs!$E$7:$O$89,MATCH($C144,Costs!$C$7:$C$89,0),MATCH(O$7,Costs!$E$6:$O$6,0))</f>
        <v>#REF!</v>
      </c>
      <c r="P144" s="86" t="e">
        <f t="shared" si="79"/>
        <v>#REF!</v>
      </c>
      <c r="Q144" s="86" t="e">
        <f t="shared" si="65"/>
        <v>#REF!</v>
      </c>
      <c r="R144" s="86" t="e">
        <f t="shared" si="66"/>
        <v>#REF!</v>
      </c>
      <c r="S144" s="86" t="e">
        <f t="shared" si="67"/>
        <v>#REF!</v>
      </c>
      <c r="T144" s="86" t="e">
        <f t="shared" si="68"/>
        <v>#REF!</v>
      </c>
      <c r="U144" s="86" t="e">
        <f t="shared" si="69"/>
        <v>#REF!</v>
      </c>
      <c r="V144" s="86" t="e">
        <f t="shared" si="70"/>
        <v>#REF!</v>
      </c>
      <c r="W144" s="86" t="e">
        <f t="shared" si="71"/>
        <v>#REF!</v>
      </c>
      <c r="X144" s="86" t="e">
        <f t="shared" si="72"/>
        <v>#REF!</v>
      </c>
      <c r="Y144" s="86" t="e">
        <f t="shared" si="73"/>
        <v>#REF!</v>
      </c>
      <c r="Z144" s="86" t="e">
        <f t="shared" si="74"/>
        <v>#REF!</v>
      </c>
      <c r="AA144" s="87">
        <v>420</v>
      </c>
      <c r="AB144" s="88" t="e">
        <f>AA144*#REF!/$AI$18*10^3</f>
        <v>#REF!</v>
      </c>
      <c r="AC144" s="89" t="e">
        <f>INDEX(Efficiencies!$D$8:$M$89,MATCH(C144,Efficiencies!$C$8:$C$89),MATCH(D144,Efficiencies!$D$7:$M$7))</f>
        <v>#REF!</v>
      </c>
      <c r="AD144" s="89" t="e">
        <f t="shared" si="76"/>
        <v>#REF!</v>
      </c>
      <c r="AE144" s="89" t="e">
        <f>INDEX(Efficiencies!$P$8:$Y$89,MATCH(C144,Efficiencies!$C$8:$C$89),MATCH(D144,Efficiencies!$P$7:$Y$7))</f>
        <v>#REF!</v>
      </c>
      <c r="AF144" s="89" t="e">
        <f t="shared" si="78"/>
        <v>#REF!</v>
      </c>
      <c r="AG144" s="89" t="e">
        <f>AdditionalVehs!$C$28</f>
        <v>#REF!</v>
      </c>
    </row>
    <row r="145" spans="1:33" x14ac:dyDescent="0.2">
      <c r="A145" s="91" t="s">
        <v>1662</v>
      </c>
      <c r="B145" s="349" t="s">
        <v>1663</v>
      </c>
      <c r="C145" s="39" t="s">
        <v>1664</v>
      </c>
      <c r="D145" s="39">
        <v>2060</v>
      </c>
      <c r="E145" s="85" t="e">
        <f>#REF!*INDEX(Costs!$E$7:$O$89,MATCH($C145,Costs!$C$7:$C$89,0),MATCH(E$7,Costs!$E$6:$O$6,0))</f>
        <v>#REF!</v>
      </c>
      <c r="F145" s="85" t="e">
        <f>#REF!*INDEX(Costs!$E$7:$O$89,MATCH($C145,Costs!$C$7:$C$89,0),MATCH(F$7,Costs!$E$6:$O$6,0))</f>
        <v>#REF!</v>
      </c>
      <c r="G145" s="85" t="e">
        <f>#REF!*INDEX(Costs!$E$7:$O$89,MATCH($C145,Costs!$C$7:$C$89,0),MATCH(G$7,Costs!$E$6:$O$6,0))</f>
        <v>#REF!</v>
      </c>
      <c r="H145" s="85" t="e">
        <f>#REF!*INDEX(Costs!$E$7:$O$89,MATCH($C145,Costs!$C$7:$C$89,0),MATCH(H$7,Costs!$E$6:$O$6,0))</f>
        <v>#REF!</v>
      </c>
      <c r="I145" s="85" t="e">
        <f>#REF!*INDEX(Costs!$E$7:$O$89,MATCH($C145,Costs!$C$7:$C$89,0),MATCH(I$7,Costs!$E$6:$O$6,0))</f>
        <v>#REF!</v>
      </c>
      <c r="J145" s="85" t="e">
        <f>#REF!*INDEX(Costs!$E$7:$O$89,MATCH($C145,Costs!$C$7:$C$89,0),MATCH(J$7,Costs!$E$6:$O$6,0))</f>
        <v>#REF!</v>
      </c>
      <c r="K145" s="85" t="e">
        <f>#REF!*INDEX(Costs!$E$7:$O$89,MATCH($C145,Costs!$C$7:$C$89,0),MATCH(K$7,Costs!$E$6:$O$6,0))</f>
        <v>#REF!</v>
      </c>
      <c r="L145" s="85" t="e">
        <f>#REF!*INDEX(Costs!$E$7:$O$89,MATCH($C145,Costs!$C$7:$C$89,0),MATCH(L$7,Costs!$E$6:$O$6,0))</f>
        <v>#REF!</v>
      </c>
      <c r="M145" s="85" t="e">
        <f>#REF!*INDEX(Costs!$E$7:$O$89,MATCH($C145,Costs!$C$7:$C$89,0),MATCH(M$7,Costs!$E$6:$O$6,0))</f>
        <v>#REF!</v>
      </c>
      <c r="N145" s="85" t="e">
        <f>#REF!*INDEX(Costs!$E$7:$O$89,MATCH($C145,Costs!$C$7:$C$89,0),MATCH(N$7,Costs!$E$6:$O$6,0))</f>
        <v>#REF!</v>
      </c>
      <c r="O145" s="85" t="e">
        <f>#REF!*INDEX(Costs!$E$7:$O$89,MATCH($C145,Costs!$C$7:$C$89,0),MATCH(O$7,Costs!$E$6:$O$6,0))</f>
        <v>#REF!</v>
      </c>
      <c r="P145" s="86" t="e">
        <f>E145/$AI$18*10^6</f>
        <v>#REF!</v>
      </c>
      <c r="Q145" s="86" t="e">
        <f t="shared" si="65"/>
        <v>#REF!</v>
      </c>
      <c r="R145" s="86" t="e">
        <f t="shared" si="66"/>
        <v>#REF!</v>
      </c>
      <c r="S145" s="86" t="e">
        <f t="shared" si="67"/>
        <v>#REF!</v>
      </c>
      <c r="T145" s="86" t="e">
        <f t="shared" si="68"/>
        <v>#REF!</v>
      </c>
      <c r="U145" s="86" t="e">
        <f t="shared" si="69"/>
        <v>#REF!</v>
      </c>
      <c r="V145" s="86" t="e">
        <f t="shared" si="70"/>
        <v>#REF!</v>
      </c>
      <c r="W145" s="86" t="e">
        <f t="shared" si="71"/>
        <v>#REF!</v>
      </c>
      <c r="X145" s="86" t="e">
        <f t="shared" si="72"/>
        <v>#REF!</v>
      </c>
      <c r="Y145" s="86" t="e">
        <f t="shared" si="73"/>
        <v>#REF!</v>
      </c>
      <c r="Z145" s="86" t="e">
        <f t="shared" si="74"/>
        <v>#REF!</v>
      </c>
      <c r="AA145" s="87">
        <v>450</v>
      </c>
      <c r="AB145" s="88" t="e">
        <f>AA145*#REF!/$AI$18*10^3</f>
        <v>#REF!</v>
      </c>
      <c r="AC145" s="89" t="e">
        <f>INDEX(Efficiencies!$D$8:$M$89,MATCH(C145,Efficiencies!$C$8:$C$89),MATCH(D145,Efficiencies!$D$7:$M$7))</f>
        <v>#REF!</v>
      </c>
      <c r="AD145" s="89" t="e">
        <f t="shared" si="76"/>
        <v>#REF!</v>
      </c>
      <c r="AE145" s="89" t="e">
        <f>INDEX(Efficiencies!$P$8:$Y$89,MATCH(C145,Efficiencies!$C$8:$C$89),MATCH(D145,Efficiencies!$P$7:$Y$7))</f>
        <v>#REF!</v>
      </c>
      <c r="AF145" s="89" t="e">
        <f t="shared" si="78"/>
        <v>#REF!</v>
      </c>
      <c r="AG145" s="89">
        <v>0</v>
      </c>
    </row>
    <row r="146" spans="1:33" x14ac:dyDescent="0.2">
      <c r="A146" s="91" t="s">
        <v>1665</v>
      </c>
      <c r="B146" s="349" t="s">
        <v>1666</v>
      </c>
      <c r="C146" s="39" t="s">
        <v>1664</v>
      </c>
      <c r="D146" s="39">
        <v>2005</v>
      </c>
      <c r="E146" s="85" t="e">
        <f>#REF!*INDEX(Costs!$E$7:$O$89,MATCH($C146,Costs!$C$7:$C$89,0),MATCH(E$7,Costs!$E$6:$O$6,0))</f>
        <v>#REF!</v>
      </c>
      <c r="F146" s="85" t="e">
        <f>#REF!*INDEX(Costs!$E$7:$O$89,MATCH($C146,Costs!$C$7:$C$89,0),MATCH(F$7,Costs!$E$6:$O$6,0))</f>
        <v>#REF!</v>
      </c>
      <c r="G146" s="85" t="e">
        <f>#REF!*INDEX(Costs!$E$7:$O$89,MATCH($C146,Costs!$C$7:$C$89,0),MATCH(G$7,Costs!$E$6:$O$6,0))</f>
        <v>#REF!</v>
      </c>
      <c r="H146" s="85" t="e">
        <f>#REF!*INDEX(Costs!$E$7:$O$89,MATCH($C146,Costs!$C$7:$C$89,0),MATCH(H$7,Costs!$E$6:$O$6,0))</f>
        <v>#REF!</v>
      </c>
      <c r="I146" s="85" t="e">
        <f>#REF!*INDEX(Costs!$E$7:$O$89,MATCH($C146,Costs!$C$7:$C$89,0),MATCH(I$7,Costs!$E$6:$O$6,0))</f>
        <v>#REF!</v>
      </c>
      <c r="J146" s="85" t="e">
        <f>#REF!*INDEX(Costs!$E$7:$O$89,MATCH($C146,Costs!$C$7:$C$89,0),MATCH(J$7,Costs!$E$6:$O$6,0))</f>
        <v>#REF!</v>
      </c>
      <c r="K146" s="85" t="e">
        <f>#REF!*INDEX(Costs!$E$7:$O$89,MATCH($C146,Costs!$C$7:$C$89,0),MATCH(K$7,Costs!$E$6:$O$6,0))</f>
        <v>#REF!</v>
      </c>
      <c r="L146" s="85" t="e">
        <f>#REF!*INDEX(Costs!$E$7:$O$89,MATCH($C146,Costs!$C$7:$C$89,0),MATCH(L$7,Costs!$E$6:$O$6,0))</f>
        <v>#REF!</v>
      </c>
      <c r="M146" s="85" t="e">
        <f>#REF!*INDEX(Costs!$E$7:$O$89,MATCH($C146,Costs!$C$7:$C$89,0),MATCH(M$7,Costs!$E$6:$O$6,0))</f>
        <v>#REF!</v>
      </c>
      <c r="N146" s="85" t="e">
        <f>#REF!*INDEX(Costs!$E$7:$O$89,MATCH($C146,Costs!$C$7:$C$89,0),MATCH(N$7,Costs!$E$6:$O$6,0))</f>
        <v>#REF!</v>
      </c>
      <c r="O146" s="85" t="e">
        <f>#REF!*INDEX(Costs!$E$7:$O$89,MATCH($C146,Costs!$C$7:$C$89,0),MATCH(O$7,Costs!$E$6:$O$6,0))</f>
        <v>#REF!</v>
      </c>
      <c r="P146" s="86" t="e">
        <f t="shared" ref="P146:P155" si="80">E146/$AI$18*10^6</f>
        <v>#REF!</v>
      </c>
      <c r="Q146" s="86" t="e">
        <f t="shared" ref="Q146:Q167" si="81">F146/$AI$18*10^6</f>
        <v>#REF!</v>
      </c>
      <c r="R146" s="86" t="e">
        <f t="shared" ref="R146:R167" si="82">G146/$AI$18*10^6</f>
        <v>#REF!</v>
      </c>
      <c r="S146" s="86" t="e">
        <f t="shared" ref="S146:S167" si="83">H146/$AI$18*10^6</f>
        <v>#REF!</v>
      </c>
      <c r="T146" s="86" t="e">
        <f t="shared" ref="T146:T167" si="84">I146/$AI$18*10^6</f>
        <v>#REF!</v>
      </c>
      <c r="U146" s="86" t="e">
        <f t="shared" ref="U146:U167" si="85">J146/$AI$18*10^6</f>
        <v>#REF!</v>
      </c>
      <c r="V146" s="86" t="e">
        <f t="shared" ref="V146:V167" si="86">K146/$AI$18*10^6</f>
        <v>#REF!</v>
      </c>
      <c r="W146" s="86" t="e">
        <f t="shared" ref="W146:W167" si="87">L146/$AI$18*10^6</f>
        <v>#REF!</v>
      </c>
      <c r="X146" s="86" t="e">
        <f t="shared" ref="X146:X167" si="88">M146/$AI$18*10^6</f>
        <v>#REF!</v>
      </c>
      <c r="Y146" s="86" t="e">
        <f t="shared" ref="Y146:Y167" si="89">N146/$AI$18*10^6</f>
        <v>#REF!</v>
      </c>
      <c r="Z146" s="86" t="e">
        <f t="shared" ref="Z146:Z167" si="90">O146/$AI$18*10^6</f>
        <v>#REF!</v>
      </c>
      <c r="AA146" s="87">
        <v>450</v>
      </c>
      <c r="AB146" s="88" t="e">
        <f>AA146*#REF!/$AI$18*10^3</f>
        <v>#REF!</v>
      </c>
      <c r="AC146" s="89" t="e">
        <f>INDEX(Efficiencies!$D$8:$M$89,MATCH(C146,Efficiencies!$C$8:$C$89),MATCH(D146,Efficiencies!$D$7:$M$7))</f>
        <v>#REF!</v>
      </c>
      <c r="AD146" s="89" t="e">
        <f t="shared" si="76"/>
        <v>#REF!</v>
      </c>
      <c r="AE146" s="89" t="e">
        <f>INDEX(Efficiencies!$P$8:$Y$89,MATCH(C146,Efficiencies!$C$8:$C$89),MATCH(D146,Efficiencies!$P$7:$Y$7))</f>
        <v>#REF!</v>
      </c>
      <c r="AF146" s="89" t="e">
        <f t="shared" si="78"/>
        <v>#REF!</v>
      </c>
      <c r="AG146" s="89">
        <v>0</v>
      </c>
    </row>
    <row r="147" spans="1:33" x14ac:dyDescent="0.2">
      <c r="A147" s="91" t="s">
        <v>403</v>
      </c>
      <c r="B147" s="349" t="s">
        <v>1667</v>
      </c>
      <c r="C147" s="39" t="s">
        <v>1664</v>
      </c>
      <c r="D147" s="39">
        <v>2010</v>
      </c>
      <c r="E147" s="85" t="e">
        <f>#REF!*INDEX(Costs!$E$7:$O$89,MATCH($C147,Costs!$C$7:$C$89,0),MATCH(E$7,Costs!$E$6:$O$6,0))</f>
        <v>#REF!</v>
      </c>
      <c r="F147" s="85" t="e">
        <f>#REF!*INDEX(Costs!$E$7:$O$89,MATCH($C147,Costs!$C$7:$C$89,0),MATCH(F$7,Costs!$E$6:$O$6,0))</f>
        <v>#REF!</v>
      </c>
      <c r="G147" s="85" t="e">
        <f>#REF!*INDEX(Costs!$E$7:$O$89,MATCH($C147,Costs!$C$7:$C$89,0),MATCH(G$7,Costs!$E$6:$O$6,0))</f>
        <v>#REF!</v>
      </c>
      <c r="H147" s="85" t="e">
        <f>#REF!*INDEX(Costs!$E$7:$O$89,MATCH($C147,Costs!$C$7:$C$89,0),MATCH(H$7,Costs!$E$6:$O$6,0))</f>
        <v>#REF!</v>
      </c>
      <c r="I147" s="85" t="e">
        <f>#REF!*INDEX(Costs!$E$7:$O$89,MATCH($C147,Costs!$C$7:$C$89,0),MATCH(I$7,Costs!$E$6:$O$6,0))</f>
        <v>#REF!</v>
      </c>
      <c r="J147" s="85" t="e">
        <f>#REF!*INDEX(Costs!$E$7:$O$89,MATCH($C147,Costs!$C$7:$C$89,0),MATCH(J$7,Costs!$E$6:$O$6,0))</f>
        <v>#REF!</v>
      </c>
      <c r="K147" s="85" t="e">
        <f>#REF!*INDEX(Costs!$E$7:$O$89,MATCH($C147,Costs!$C$7:$C$89,0),MATCH(K$7,Costs!$E$6:$O$6,0))</f>
        <v>#REF!</v>
      </c>
      <c r="L147" s="85" t="e">
        <f>#REF!*INDEX(Costs!$E$7:$O$89,MATCH($C147,Costs!$C$7:$C$89,0),MATCH(L$7,Costs!$E$6:$O$6,0))</f>
        <v>#REF!</v>
      </c>
      <c r="M147" s="85" t="e">
        <f>#REF!*INDEX(Costs!$E$7:$O$89,MATCH($C147,Costs!$C$7:$C$89,0),MATCH(M$7,Costs!$E$6:$O$6,0))</f>
        <v>#REF!</v>
      </c>
      <c r="N147" s="85" t="e">
        <f>#REF!*INDEX(Costs!$E$7:$O$89,MATCH($C147,Costs!$C$7:$C$89,0),MATCH(N$7,Costs!$E$6:$O$6,0))</f>
        <v>#REF!</v>
      </c>
      <c r="O147" s="85" t="e">
        <f>#REF!*INDEX(Costs!$E$7:$O$89,MATCH($C147,Costs!$C$7:$C$89,0),MATCH(O$7,Costs!$E$6:$O$6,0))</f>
        <v>#REF!</v>
      </c>
      <c r="P147" s="86" t="e">
        <f t="shared" si="80"/>
        <v>#REF!</v>
      </c>
      <c r="Q147" s="86" t="e">
        <f t="shared" si="81"/>
        <v>#REF!</v>
      </c>
      <c r="R147" s="86" t="e">
        <f t="shared" si="82"/>
        <v>#REF!</v>
      </c>
      <c r="S147" s="86" t="e">
        <f t="shared" si="83"/>
        <v>#REF!</v>
      </c>
      <c r="T147" s="86" t="e">
        <f t="shared" si="84"/>
        <v>#REF!</v>
      </c>
      <c r="U147" s="86" t="e">
        <f t="shared" si="85"/>
        <v>#REF!</v>
      </c>
      <c r="V147" s="86" t="e">
        <f t="shared" si="86"/>
        <v>#REF!</v>
      </c>
      <c r="W147" s="86" t="e">
        <f t="shared" si="87"/>
        <v>#REF!</v>
      </c>
      <c r="X147" s="86" t="e">
        <f t="shared" si="88"/>
        <v>#REF!</v>
      </c>
      <c r="Y147" s="86" t="e">
        <f t="shared" si="89"/>
        <v>#REF!</v>
      </c>
      <c r="Z147" s="86" t="e">
        <f t="shared" si="90"/>
        <v>#REF!</v>
      </c>
      <c r="AA147" s="87">
        <v>450</v>
      </c>
      <c r="AB147" s="88" t="e">
        <f>AA147*#REF!/$AI$18*10^3</f>
        <v>#REF!</v>
      </c>
      <c r="AC147" s="89" t="e">
        <f>INDEX(Efficiencies!$D$8:$M$89,MATCH(C147,Efficiencies!$C$8:$C$89),MATCH(D147,Efficiencies!$D$7:$M$7))</f>
        <v>#REF!</v>
      </c>
      <c r="AD147" s="89" t="e">
        <f t="shared" si="76"/>
        <v>#REF!</v>
      </c>
      <c r="AE147" s="89" t="e">
        <f>INDEX(Efficiencies!$P$8:$Y$89,MATCH(C147,Efficiencies!$C$8:$C$89),MATCH(D147,Efficiencies!$P$7:$Y$7))</f>
        <v>#REF!</v>
      </c>
      <c r="AF147" s="89" t="e">
        <f t="shared" si="78"/>
        <v>#REF!</v>
      </c>
      <c r="AG147" s="89">
        <v>0</v>
      </c>
    </row>
    <row r="148" spans="1:33" x14ac:dyDescent="0.2">
      <c r="A148" s="91" t="s">
        <v>1668</v>
      </c>
      <c r="B148" s="349" t="s">
        <v>1669</v>
      </c>
      <c r="C148" s="39" t="s">
        <v>1664</v>
      </c>
      <c r="D148" s="39">
        <v>2015</v>
      </c>
      <c r="E148" s="85" t="e">
        <f>#REF!*INDEX(Costs!$E$7:$O$89,MATCH($C148,Costs!$C$7:$C$89,0),MATCH(E$7,Costs!$E$6:$O$6,0))</f>
        <v>#REF!</v>
      </c>
      <c r="F148" s="85" t="e">
        <f>#REF!*INDEX(Costs!$E$7:$O$89,MATCH($C148,Costs!$C$7:$C$89,0),MATCH(F$7,Costs!$E$6:$O$6,0))</f>
        <v>#REF!</v>
      </c>
      <c r="G148" s="85" t="e">
        <f>#REF!*INDEX(Costs!$E$7:$O$89,MATCH($C148,Costs!$C$7:$C$89,0),MATCH(G$7,Costs!$E$6:$O$6,0))</f>
        <v>#REF!</v>
      </c>
      <c r="H148" s="85" t="e">
        <f>#REF!*INDEX(Costs!$E$7:$O$89,MATCH($C148,Costs!$C$7:$C$89,0),MATCH(H$7,Costs!$E$6:$O$6,0))</f>
        <v>#REF!</v>
      </c>
      <c r="I148" s="85" t="e">
        <f>#REF!*INDEX(Costs!$E$7:$O$89,MATCH($C148,Costs!$C$7:$C$89,0),MATCH(I$7,Costs!$E$6:$O$6,0))</f>
        <v>#REF!</v>
      </c>
      <c r="J148" s="85" t="e">
        <f>#REF!*INDEX(Costs!$E$7:$O$89,MATCH($C148,Costs!$C$7:$C$89,0),MATCH(J$7,Costs!$E$6:$O$6,0))</f>
        <v>#REF!</v>
      </c>
      <c r="K148" s="85" t="e">
        <f>#REF!*INDEX(Costs!$E$7:$O$89,MATCH($C148,Costs!$C$7:$C$89,0),MATCH(K$7,Costs!$E$6:$O$6,0))</f>
        <v>#REF!</v>
      </c>
      <c r="L148" s="85" t="e">
        <f>#REF!*INDEX(Costs!$E$7:$O$89,MATCH($C148,Costs!$C$7:$C$89,0),MATCH(L$7,Costs!$E$6:$O$6,0))</f>
        <v>#REF!</v>
      </c>
      <c r="M148" s="85" t="e">
        <f>#REF!*INDEX(Costs!$E$7:$O$89,MATCH($C148,Costs!$C$7:$C$89,0),MATCH(M$7,Costs!$E$6:$O$6,0))</f>
        <v>#REF!</v>
      </c>
      <c r="N148" s="85" t="e">
        <f>#REF!*INDEX(Costs!$E$7:$O$89,MATCH($C148,Costs!$C$7:$C$89,0),MATCH(N$7,Costs!$E$6:$O$6,0))</f>
        <v>#REF!</v>
      </c>
      <c r="O148" s="85" t="e">
        <f>#REF!*INDEX(Costs!$E$7:$O$89,MATCH($C148,Costs!$C$7:$C$89,0),MATCH(O$7,Costs!$E$6:$O$6,0))</f>
        <v>#REF!</v>
      </c>
      <c r="P148" s="86" t="e">
        <f t="shared" si="80"/>
        <v>#REF!</v>
      </c>
      <c r="Q148" s="86" t="e">
        <f t="shared" si="81"/>
        <v>#REF!</v>
      </c>
      <c r="R148" s="86" t="e">
        <f t="shared" si="82"/>
        <v>#REF!</v>
      </c>
      <c r="S148" s="86" t="e">
        <f t="shared" si="83"/>
        <v>#REF!</v>
      </c>
      <c r="T148" s="86" t="e">
        <f t="shared" si="84"/>
        <v>#REF!</v>
      </c>
      <c r="U148" s="86" t="e">
        <f t="shared" si="85"/>
        <v>#REF!</v>
      </c>
      <c r="V148" s="86" t="e">
        <f t="shared" si="86"/>
        <v>#REF!</v>
      </c>
      <c r="W148" s="86" t="e">
        <f t="shared" si="87"/>
        <v>#REF!</v>
      </c>
      <c r="X148" s="86" t="e">
        <f t="shared" si="88"/>
        <v>#REF!</v>
      </c>
      <c r="Y148" s="86" t="e">
        <f t="shared" si="89"/>
        <v>#REF!</v>
      </c>
      <c r="Z148" s="86" t="e">
        <f t="shared" si="90"/>
        <v>#REF!</v>
      </c>
      <c r="AA148" s="87">
        <v>450</v>
      </c>
      <c r="AB148" s="88" t="e">
        <f>AA148*#REF!/$AI$18*10^3</f>
        <v>#REF!</v>
      </c>
      <c r="AC148" s="89" t="e">
        <f>INDEX(Efficiencies!$D$8:$M$89,MATCH(C148,Efficiencies!$C$8:$C$89),MATCH(D148,Efficiencies!$D$7:$M$7))</f>
        <v>#REF!</v>
      </c>
      <c r="AD148" s="89" t="e">
        <f t="shared" si="76"/>
        <v>#REF!</v>
      </c>
      <c r="AE148" s="89" t="e">
        <f>INDEX(Efficiencies!$P$8:$Y$89,MATCH(C148,Efficiencies!$C$8:$C$89),MATCH(D148,Efficiencies!$P$7:$Y$7))</f>
        <v>#REF!</v>
      </c>
      <c r="AF148" s="89" t="e">
        <f t="shared" si="78"/>
        <v>#REF!</v>
      </c>
      <c r="AG148" s="89">
        <v>0</v>
      </c>
    </row>
    <row r="149" spans="1:33" x14ac:dyDescent="0.2">
      <c r="A149" s="91" t="s">
        <v>1670</v>
      </c>
      <c r="B149" s="349" t="s">
        <v>1671</v>
      </c>
      <c r="C149" s="39" t="s">
        <v>1664</v>
      </c>
      <c r="D149" s="39">
        <v>2020</v>
      </c>
      <c r="E149" s="85" t="e">
        <f>#REF!*INDEX(Costs!$E$7:$O$89,MATCH($C149,Costs!$C$7:$C$89,0),MATCH(E$7,Costs!$E$6:$O$6,0))</f>
        <v>#REF!</v>
      </c>
      <c r="F149" s="85" t="e">
        <f>#REF!*INDEX(Costs!$E$7:$O$89,MATCH($C149,Costs!$C$7:$C$89,0),MATCH(F$7,Costs!$E$6:$O$6,0))</f>
        <v>#REF!</v>
      </c>
      <c r="G149" s="85" t="e">
        <f>#REF!*INDEX(Costs!$E$7:$O$89,MATCH($C149,Costs!$C$7:$C$89,0),MATCH(G$7,Costs!$E$6:$O$6,0))</f>
        <v>#REF!</v>
      </c>
      <c r="H149" s="85" t="e">
        <f>#REF!*INDEX(Costs!$E$7:$O$89,MATCH($C149,Costs!$C$7:$C$89,0),MATCH(H$7,Costs!$E$6:$O$6,0))</f>
        <v>#REF!</v>
      </c>
      <c r="I149" s="85" t="e">
        <f>#REF!*INDEX(Costs!$E$7:$O$89,MATCH($C149,Costs!$C$7:$C$89,0),MATCH(I$7,Costs!$E$6:$O$6,0))</f>
        <v>#REF!</v>
      </c>
      <c r="J149" s="85" t="e">
        <f>#REF!*INDEX(Costs!$E$7:$O$89,MATCH($C149,Costs!$C$7:$C$89,0),MATCH(J$7,Costs!$E$6:$O$6,0))</f>
        <v>#REF!</v>
      </c>
      <c r="K149" s="85" t="e">
        <f>#REF!*INDEX(Costs!$E$7:$O$89,MATCH($C149,Costs!$C$7:$C$89,0),MATCH(K$7,Costs!$E$6:$O$6,0))</f>
        <v>#REF!</v>
      </c>
      <c r="L149" s="85" t="e">
        <f>#REF!*INDEX(Costs!$E$7:$O$89,MATCH($C149,Costs!$C$7:$C$89,0),MATCH(L$7,Costs!$E$6:$O$6,0))</f>
        <v>#REF!</v>
      </c>
      <c r="M149" s="85" t="e">
        <f>#REF!*INDEX(Costs!$E$7:$O$89,MATCH($C149,Costs!$C$7:$C$89,0),MATCH(M$7,Costs!$E$6:$O$6,0))</f>
        <v>#REF!</v>
      </c>
      <c r="N149" s="85" t="e">
        <f>#REF!*INDEX(Costs!$E$7:$O$89,MATCH($C149,Costs!$C$7:$C$89,0),MATCH(N$7,Costs!$E$6:$O$6,0))</f>
        <v>#REF!</v>
      </c>
      <c r="O149" s="85" t="e">
        <f>#REF!*INDEX(Costs!$E$7:$O$89,MATCH($C149,Costs!$C$7:$C$89,0),MATCH(O$7,Costs!$E$6:$O$6,0))</f>
        <v>#REF!</v>
      </c>
      <c r="P149" s="86" t="e">
        <f t="shared" si="80"/>
        <v>#REF!</v>
      </c>
      <c r="Q149" s="86" t="e">
        <f t="shared" si="81"/>
        <v>#REF!</v>
      </c>
      <c r="R149" s="86" t="e">
        <f t="shared" si="82"/>
        <v>#REF!</v>
      </c>
      <c r="S149" s="86" t="e">
        <f t="shared" si="83"/>
        <v>#REF!</v>
      </c>
      <c r="T149" s="86" t="e">
        <f t="shared" si="84"/>
        <v>#REF!</v>
      </c>
      <c r="U149" s="86" t="e">
        <f t="shared" si="85"/>
        <v>#REF!</v>
      </c>
      <c r="V149" s="86" t="e">
        <f t="shared" si="86"/>
        <v>#REF!</v>
      </c>
      <c r="W149" s="86" t="e">
        <f t="shared" si="87"/>
        <v>#REF!</v>
      </c>
      <c r="X149" s="86" t="e">
        <f t="shared" si="88"/>
        <v>#REF!</v>
      </c>
      <c r="Y149" s="86" t="e">
        <f t="shared" si="89"/>
        <v>#REF!</v>
      </c>
      <c r="Z149" s="86" t="e">
        <f t="shared" si="90"/>
        <v>#REF!</v>
      </c>
      <c r="AA149" s="87">
        <v>450</v>
      </c>
      <c r="AB149" s="88" t="e">
        <f>AA149*#REF!/$AI$18*10^3</f>
        <v>#REF!</v>
      </c>
      <c r="AC149" s="89" t="e">
        <f>INDEX(Efficiencies!$D$8:$M$89,MATCH(C149,Efficiencies!$C$8:$C$89),MATCH(D149,Efficiencies!$D$7:$M$7))</f>
        <v>#REF!</v>
      </c>
      <c r="AD149" s="89" t="e">
        <f t="shared" si="76"/>
        <v>#REF!</v>
      </c>
      <c r="AE149" s="89" t="e">
        <f>INDEX(Efficiencies!$P$8:$Y$89,MATCH(C149,Efficiencies!$C$8:$C$89),MATCH(D149,Efficiencies!$P$7:$Y$7))</f>
        <v>#REF!</v>
      </c>
      <c r="AF149" s="89" t="e">
        <f t="shared" si="78"/>
        <v>#REF!</v>
      </c>
      <c r="AG149" s="89">
        <v>0</v>
      </c>
    </row>
    <row r="150" spans="1:33" x14ac:dyDescent="0.2">
      <c r="A150" s="91" t="s">
        <v>1672</v>
      </c>
      <c r="B150" s="349" t="s">
        <v>1673</v>
      </c>
      <c r="C150" s="39" t="s">
        <v>1664</v>
      </c>
      <c r="D150" s="39">
        <v>2025</v>
      </c>
      <c r="E150" s="85" t="e">
        <f>#REF!*INDEX(Costs!$E$7:$O$89,MATCH($C150,Costs!$C$7:$C$89,0),MATCH(E$7,Costs!$E$6:$O$6,0))</f>
        <v>#REF!</v>
      </c>
      <c r="F150" s="85" t="e">
        <f>#REF!*INDEX(Costs!$E$7:$O$89,MATCH($C150,Costs!$C$7:$C$89,0),MATCH(F$7,Costs!$E$6:$O$6,0))</f>
        <v>#REF!</v>
      </c>
      <c r="G150" s="85" t="e">
        <f>#REF!*INDEX(Costs!$E$7:$O$89,MATCH($C150,Costs!$C$7:$C$89,0),MATCH(G$7,Costs!$E$6:$O$6,0))</f>
        <v>#REF!</v>
      </c>
      <c r="H150" s="85" t="e">
        <f>#REF!*INDEX(Costs!$E$7:$O$89,MATCH($C150,Costs!$C$7:$C$89,0),MATCH(H$7,Costs!$E$6:$O$6,0))</f>
        <v>#REF!</v>
      </c>
      <c r="I150" s="85" t="e">
        <f>#REF!*INDEX(Costs!$E$7:$O$89,MATCH($C150,Costs!$C$7:$C$89,0),MATCH(I$7,Costs!$E$6:$O$6,0))</f>
        <v>#REF!</v>
      </c>
      <c r="J150" s="85" t="e">
        <f>#REF!*INDEX(Costs!$E$7:$O$89,MATCH($C150,Costs!$C$7:$C$89,0),MATCH(J$7,Costs!$E$6:$O$6,0))</f>
        <v>#REF!</v>
      </c>
      <c r="K150" s="85" t="e">
        <f>#REF!*INDEX(Costs!$E$7:$O$89,MATCH($C150,Costs!$C$7:$C$89,0),MATCH(K$7,Costs!$E$6:$O$6,0))</f>
        <v>#REF!</v>
      </c>
      <c r="L150" s="85" t="e">
        <f>#REF!*INDEX(Costs!$E$7:$O$89,MATCH($C150,Costs!$C$7:$C$89,0),MATCH(L$7,Costs!$E$6:$O$6,0))</f>
        <v>#REF!</v>
      </c>
      <c r="M150" s="85" t="e">
        <f>#REF!*INDEX(Costs!$E$7:$O$89,MATCH($C150,Costs!$C$7:$C$89,0),MATCH(M$7,Costs!$E$6:$O$6,0))</f>
        <v>#REF!</v>
      </c>
      <c r="N150" s="85" t="e">
        <f>#REF!*INDEX(Costs!$E$7:$O$89,MATCH($C150,Costs!$C$7:$C$89,0),MATCH(N$7,Costs!$E$6:$O$6,0))</f>
        <v>#REF!</v>
      </c>
      <c r="O150" s="85" t="e">
        <f>#REF!*INDEX(Costs!$E$7:$O$89,MATCH($C150,Costs!$C$7:$C$89,0),MATCH(O$7,Costs!$E$6:$O$6,0))</f>
        <v>#REF!</v>
      </c>
      <c r="P150" s="86" t="e">
        <f t="shared" si="80"/>
        <v>#REF!</v>
      </c>
      <c r="Q150" s="86" t="e">
        <f t="shared" si="81"/>
        <v>#REF!</v>
      </c>
      <c r="R150" s="86" t="e">
        <f t="shared" si="82"/>
        <v>#REF!</v>
      </c>
      <c r="S150" s="86" t="e">
        <f t="shared" si="83"/>
        <v>#REF!</v>
      </c>
      <c r="T150" s="86" t="e">
        <f t="shared" si="84"/>
        <v>#REF!</v>
      </c>
      <c r="U150" s="86" t="e">
        <f t="shared" si="85"/>
        <v>#REF!</v>
      </c>
      <c r="V150" s="86" t="e">
        <f t="shared" si="86"/>
        <v>#REF!</v>
      </c>
      <c r="W150" s="86" t="e">
        <f t="shared" si="87"/>
        <v>#REF!</v>
      </c>
      <c r="X150" s="86" t="e">
        <f t="shared" si="88"/>
        <v>#REF!</v>
      </c>
      <c r="Y150" s="86" t="e">
        <f t="shared" si="89"/>
        <v>#REF!</v>
      </c>
      <c r="Z150" s="86" t="e">
        <f t="shared" si="90"/>
        <v>#REF!</v>
      </c>
      <c r="AA150" s="87">
        <v>450</v>
      </c>
      <c r="AB150" s="88" t="e">
        <f>AA150*#REF!/$AI$18*10^3</f>
        <v>#REF!</v>
      </c>
      <c r="AC150" s="89" t="e">
        <f>INDEX(Efficiencies!$D$8:$M$89,MATCH(C150,Efficiencies!$C$8:$C$89),MATCH(D150,Efficiencies!$D$7:$M$7))</f>
        <v>#REF!</v>
      </c>
      <c r="AD150" s="89" t="e">
        <f t="shared" si="76"/>
        <v>#REF!</v>
      </c>
      <c r="AE150" s="89" t="e">
        <f>INDEX(Efficiencies!$P$8:$Y$89,MATCH(C150,Efficiencies!$C$8:$C$89),MATCH(D150,Efficiencies!$P$7:$Y$7))</f>
        <v>#REF!</v>
      </c>
      <c r="AF150" s="89" t="e">
        <f t="shared" si="78"/>
        <v>#REF!</v>
      </c>
      <c r="AG150" s="89">
        <v>0</v>
      </c>
    </row>
    <row r="151" spans="1:33" x14ac:dyDescent="0.2">
      <c r="A151" s="91" t="s">
        <v>1674</v>
      </c>
      <c r="B151" s="349" t="s">
        <v>1675</v>
      </c>
      <c r="C151" s="39" t="s">
        <v>1664</v>
      </c>
      <c r="D151" s="39">
        <v>2030</v>
      </c>
      <c r="E151" s="85" t="e">
        <f>#REF!*INDEX(Costs!$E$7:$O$89,MATCH($C151,Costs!$C$7:$C$89,0),MATCH(E$7,Costs!$E$6:$O$6,0))</f>
        <v>#REF!</v>
      </c>
      <c r="F151" s="85" t="e">
        <f>#REF!*INDEX(Costs!$E$7:$O$89,MATCH($C151,Costs!$C$7:$C$89,0),MATCH(F$7,Costs!$E$6:$O$6,0))</f>
        <v>#REF!</v>
      </c>
      <c r="G151" s="85" t="e">
        <f>#REF!*INDEX(Costs!$E$7:$O$89,MATCH($C151,Costs!$C$7:$C$89,0),MATCH(G$7,Costs!$E$6:$O$6,0))</f>
        <v>#REF!</v>
      </c>
      <c r="H151" s="85" t="e">
        <f>#REF!*INDEX(Costs!$E$7:$O$89,MATCH($C151,Costs!$C$7:$C$89,0),MATCH(H$7,Costs!$E$6:$O$6,0))</f>
        <v>#REF!</v>
      </c>
      <c r="I151" s="85" t="e">
        <f>#REF!*INDEX(Costs!$E$7:$O$89,MATCH($C151,Costs!$C$7:$C$89,0),MATCH(I$7,Costs!$E$6:$O$6,0))</f>
        <v>#REF!</v>
      </c>
      <c r="J151" s="85" t="e">
        <f>#REF!*INDEX(Costs!$E$7:$O$89,MATCH($C151,Costs!$C$7:$C$89,0),MATCH(J$7,Costs!$E$6:$O$6,0))</f>
        <v>#REF!</v>
      </c>
      <c r="K151" s="85" t="e">
        <f>#REF!*INDEX(Costs!$E$7:$O$89,MATCH($C151,Costs!$C$7:$C$89,0),MATCH(K$7,Costs!$E$6:$O$6,0))</f>
        <v>#REF!</v>
      </c>
      <c r="L151" s="85" t="e">
        <f>#REF!*INDEX(Costs!$E$7:$O$89,MATCH($C151,Costs!$C$7:$C$89,0),MATCH(L$7,Costs!$E$6:$O$6,0))</f>
        <v>#REF!</v>
      </c>
      <c r="M151" s="85" t="e">
        <f>#REF!*INDEX(Costs!$E$7:$O$89,MATCH($C151,Costs!$C$7:$C$89,0),MATCH(M$7,Costs!$E$6:$O$6,0))</f>
        <v>#REF!</v>
      </c>
      <c r="N151" s="85" t="e">
        <f>#REF!*INDEX(Costs!$E$7:$O$89,MATCH($C151,Costs!$C$7:$C$89,0),MATCH(N$7,Costs!$E$6:$O$6,0))</f>
        <v>#REF!</v>
      </c>
      <c r="O151" s="85" t="e">
        <f>#REF!*INDEX(Costs!$E$7:$O$89,MATCH($C151,Costs!$C$7:$C$89,0),MATCH(O$7,Costs!$E$6:$O$6,0))</f>
        <v>#REF!</v>
      </c>
      <c r="P151" s="86" t="e">
        <f t="shared" si="80"/>
        <v>#REF!</v>
      </c>
      <c r="Q151" s="86" t="e">
        <f t="shared" si="81"/>
        <v>#REF!</v>
      </c>
      <c r="R151" s="86" t="e">
        <f t="shared" si="82"/>
        <v>#REF!</v>
      </c>
      <c r="S151" s="86" t="e">
        <f t="shared" si="83"/>
        <v>#REF!</v>
      </c>
      <c r="T151" s="86" t="e">
        <f t="shared" si="84"/>
        <v>#REF!</v>
      </c>
      <c r="U151" s="86" t="e">
        <f t="shared" si="85"/>
        <v>#REF!</v>
      </c>
      <c r="V151" s="86" t="e">
        <f t="shared" si="86"/>
        <v>#REF!</v>
      </c>
      <c r="W151" s="86" t="e">
        <f t="shared" si="87"/>
        <v>#REF!</v>
      </c>
      <c r="X151" s="86" t="e">
        <f t="shared" si="88"/>
        <v>#REF!</v>
      </c>
      <c r="Y151" s="86" t="e">
        <f t="shared" si="89"/>
        <v>#REF!</v>
      </c>
      <c r="Z151" s="86" t="e">
        <f t="shared" si="90"/>
        <v>#REF!</v>
      </c>
      <c r="AA151" s="87">
        <v>450</v>
      </c>
      <c r="AB151" s="88" t="e">
        <f>AA151*#REF!/$AI$18*10^3</f>
        <v>#REF!</v>
      </c>
      <c r="AC151" s="89" t="e">
        <f>INDEX(Efficiencies!$D$8:$M$89,MATCH(C151,Efficiencies!$C$8:$C$89),MATCH(D151,Efficiencies!$D$7:$M$7))</f>
        <v>#REF!</v>
      </c>
      <c r="AD151" s="89" t="e">
        <f t="shared" si="76"/>
        <v>#REF!</v>
      </c>
      <c r="AE151" s="89" t="e">
        <f>INDEX(Efficiencies!$P$8:$Y$89,MATCH(C151,Efficiencies!$C$8:$C$89),MATCH(D151,Efficiencies!$P$7:$Y$7))</f>
        <v>#REF!</v>
      </c>
      <c r="AF151" s="89" t="e">
        <f t="shared" si="78"/>
        <v>#REF!</v>
      </c>
      <c r="AG151" s="89">
        <v>0</v>
      </c>
    </row>
    <row r="152" spans="1:33" x14ac:dyDescent="0.2">
      <c r="A152" s="91" t="s">
        <v>1676</v>
      </c>
      <c r="B152" s="349" t="s">
        <v>1677</v>
      </c>
      <c r="C152" s="39" t="s">
        <v>1664</v>
      </c>
      <c r="D152" s="39">
        <v>2035</v>
      </c>
      <c r="E152" s="85" t="e">
        <f>#REF!*INDEX(Costs!$E$7:$O$89,MATCH($C152,Costs!$C$7:$C$89,0),MATCH(E$7,Costs!$E$6:$O$6,0))</f>
        <v>#REF!</v>
      </c>
      <c r="F152" s="85" t="e">
        <f>#REF!*INDEX(Costs!$E$7:$O$89,MATCH($C152,Costs!$C$7:$C$89,0),MATCH(F$7,Costs!$E$6:$O$6,0))</f>
        <v>#REF!</v>
      </c>
      <c r="G152" s="85" t="e">
        <f>#REF!*INDEX(Costs!$E$7:$O$89,MATCH($C152,Costs!$C$7:$C$89,0),MATCH(G$7,Costs!$E$6:$O$6,0))</f>
        <v>#REF!</v>
      </c>
      <c r="H152" s="85" t="e">
        <f>#REF!*INDEX(Costs!$E$7:$O$89,MATCH($C152,Costs!$C$7:$C$89,0),MATCH(H$7,Costs!$E$6:$O$6,0))</f>
        <v>#REF!</v>
      </c>
      <c r="I152" s="85" t="e">
        <f>#REF!*INDEX(Costs!$E$7:$O$89,MATCH($C152,Costs!$C$7:$C$89,0),MATCH(I$7,Costs!$E$6:$O$6,0))</f>
        <v>#REF!</v>
      </c>
      <c r="J152" s="85" t="e">
        <f>#REF!*INDEX(Costs!$E$7:$O$89,MATCH($C152,Costs!$C$7:$C$89,0),MATCH(J$7,Costs!$E$6:$O$6,0))</f>
        <v>#REF!</v>
      </c>
      <c r="K152" s="85" t="e">
        <f>#REF!*INDEX(Costs!$E$7:$O$89,MATCH($C152,Costs!$C$7:$C$89,0),MATCH(K$7,Costs!$E$6:$O$6,0))</f>
        <v>#REF!</v>
      </c>
      <c r="L152" s="85" t="e">
        <f>#REF!*INDEX(Costs!$E$7:$O$89,MATCH($C152,Costs!$C$7:$C$89,0),MATCH(L$7,Costs!$E$6:$O$6,0))</f>
        <v>#REF!</v>
      </c>
      <c r="M152" s="85" t="e">
        <f>#REF!*INDEX(Costs!$E$7:$O$89,MATCH($C152,Costs!$C$7:$C$89,0),MATCH(M$7,Costs!$E$6:$O$6,0))</f>
        <v>#REF!</v>
      </c>
      <c r="N152" s="85" t="e">
        <f>#REF!*INDEX(Costs!$E$7:$O$89,MATCH($C152,Costs!$C$7:$C$89,0),MATCH(N$7,Costs!$E$6:$O$6,0))</f>
        <v>#REF!</v>
      </c>
      <c r="O152" s="85" t="e">
        <f>#REF!*INDEX(Costs!$E$7:$O$89,MATCH($C152,Costs!$C$7:$C$89,0),MATCH(O$7,Costs!$E$6:$O$6,0))</f>
        <v>#REF!</v>
      </c>
      <c r="P152" s="86" t="e">
        <f t="shared" si="80"/>
        <v>#REF!</v>
      </c>
      <c r="Q152" s="86" t="e">
        <f t="shared" si="81"/>
        <v>#REF!</v>
      </c>
      <c r="R152" s="86" t="e">
        <f t="shared" si="82"/>
        <v>#REF!</v>
      </c>
      <c r="S152" s="86" t="e">
        <f t="shared" si="83"/>
        <v>#REF!</v>
      </c>
      <c r="T152" s="86" t="e">
        <f t="shared" si="84"/>
        <v>#REF!</v>
      </c>
      <c r="U152" s="86" t="e">
        <f t="shared" si="85"/>
        <v>#REF!</v>
      </c>
      <c r="V152" s="86" t="e">
        <f t="shared" si="86"/>
        <v>#REF!</v>
      </c>
      <c r="W152" s="86" t="e">
        <f t="shared" si="87"/>
        <v>#REF!</v>
      </c>
      <c r="X152" s="86" t="e">
        <f t="shared" si="88"/>
        <v>#REF!</v>
      </c>
      <c r="Y152" s="86" t="e">
        <f t="shared" si="89"/>
        <v>#REF!</v>
      </c>
      <c r="Z152" s="86" t="e">
        <f t="shared" si="90"/>
        <v>#REF!</v>
      </c>
      <c r="AA152" s="87">
        <v>450</v>
      </c>
      <c r="AB152" s="88" t="e">
        <f>AA152*#REF!/$AI$18*10^3</f>
        <v>#REF!</v>
      </c>
      <c r="AC152" s="89" t="e">
        <f>INDEX(Efficiencies!$D$8:$M$89,MATCH(C152,Efficiencies!$C$8:$C$89),MATCH(D152,Efficiencies!$D$7:$M$7))</f>
        <v>#REF!</v>
      </c>
      <c r="AD152" s="89" t="e">
        <f t="shared" si="76"/>
        <v>#REF!</v>
      </c>
      <c r="AE152" s="89" t="e">
        <f>INDEX(Efficiencies!$P$8:$Y$89,MATCH(C152,Efficiencies!$C$8:$C$89),MATCH(D152,Efficiencies!$P$7:$Y$7))</f>
        <v>#REF!</v>
      </c>
      <c r="AF152" s="89" t="e">
        <f t="shared" si="78"/>
        <v>#REF!</v>
      </c>
      <c r="AG152" s="89">
        <v>0</v>
      </c>
    </row>
    <row r="153" spans="1:33" x14ac:dyDescent="0.2">
      <c r="A153" s="91" t="s">
        <v>1678</v>
      </c>
      <c r="B153" s="349" t="s">
        <v>1679</v>
      </c>
      <c r="C153" s="39" t="s">
        <v>1664</v>
      </c>
      <c r="D153" s="39">
        <v>2040</v>
      </c>
      <c r="E153" s="85" t="e">
        <f>#REF!*INDEX(Costs!$E$7:$O$89,MATCH($C153,Costs!$C$7:$C$89,0),MATCH(E$7,Costs!$E$6:$O$6,0))</f>
        <v>#REF!</v>
      </c>
      <c r="F153" s="85" t="e">
        <f>#REF!*INDEX(Costs!$E$7:$O$89,MATCH($C153,Costs!$C$7:$C$89,0),MATCH(F$7,Costs!$E$6:$O$6,0))</f>
        <v>#REF!</v>
      </c>
      <c r="G153" s="85" t="e">
        <f>#REF!*INDEX(Costs!$E$7:$O$89,MATCH($C153,Costs!$C$7:$C$89,0),MATCH(G$7,Costs!$E$6:$O$6,0))</f>
        <v>#REF!</v>
      </c>
      <c r="H153" s="85" t="e">
        <f>#REF!*INDEX(Costs!$E$7:$O$89,MATCH($C153,Costs!$C$7:$C$89,0),MATCH(H$7,Costs!$E$6:$O$6,0))</f>
        <v>#REF!</v>
      </c>
      <c r="I153" s="85" t="e">
        <f>#REF!*INDEX(Costs!$E$7:$O$89,MATCH($C153,Costs!$C$7:$C$89,0),MATCH(I$7,Costs!$E$6:$O$6,0))</f>
        <v>#REF!</v>
      </c>
      <c r="J153" s="85" t="e">
        <f>#REF!*INDEX(Costs!$E$7:$O$89,MATCH($C153,Costs!$C$7:$C$89,0),MATCH(J$7,Costs!$E$6:$O$6,0))</f>
        <v>#REF!</v>
      </c>
      <c r="K153" s="85" t="e">
        <f>#REF!*INDEX(Costs!$E$7:$O$89,MATCH($C153,Costs!$C$7:$C$89,0),MATCH(K$7,Costs!$E$6:$O$6,0))</f>
        <v>#REF!</v>
      </c>
      <c r="L153" s="85" t="e">
        <f>#REF!*INDEX(Costs!$E$7:$O$89,MATCH($C153,Costs!$C$7:$C$89,0),MATCH(L$7,Costs!$E$6:$O$6,0))</f>
        <v>#REF!</v>
      </c>
      <c r="M153" s="85" t="e">
        <f>#REF!*INDEX(Costs!$E$7:$O$89,MATCH($C153,Costs!$C$7:$C$89,0),MATCH(M$7,Costs!$E$6:$O$6,0))</f>
        <v>#REF!</v>
      </c>
      <c r="N153" s="85" t="e">
        <f>#REF!*INDEX(Costs!$E$7:$O$89,MATCH($C153,Costs!$C$7:$C$89,0),MATCH(N$7,Costs!$E$6:$O$6,0))</f>
        <v>#REF!</v>
      </c>
      <c r="O153" s="85" t="e">
        <f>#REF!*INDEX(Costs!$E$7:$O$89,MATCH($C153,Costs!$C$7:$C$89,0),MATCH(O$7,Costs!$E$6:$O$6,0))</f>
        <v>#REF!</v>
      </c>
      <c r="P153" s="86" t="e">
        <f t="shared" si="80"/>
        <v>#REF!</v>
      </c>
      <c r="Q153" s="86" t="e">
        <f t="shared" si="81"/>
        <v>#REF!</v>
      </c>
      <c r="R153" s="86" t="e">
        <f t="shared" si="82"/>
        <v>#REF!</v>
      </c>
      <c r="S153" s="86" t="e">
        <f t="shared" si="83"/>
        <v>#REF!</v>
      </c>
      <c r="T153" s="86" t="e">
        <f t="shared" si="84"/>
        <v>#REF!</v>
      </c>
      <c r="U153" s="86" t="e">
        <f t="shared" si="85"/>
        <v>#REF!</v>
      </c>
      <c r="V153" s="86" t="e">
        <f t="shared" si="86"/>
        <v>#REF!</v>
      </c>
      <c r="W153" s="86" t="e">
        <f t="shared" si="87"/>
        <v>#REF!</v>
      </c>
      <c r="X153" s="86" t="e">
        <f t="shared" si="88"/>
        <v>#REF!</v>
      </c>
      <c r="Y153" s="86" t="e">
        <f t="shared" si="89"/>
        <v>#REF!</v>
      </c>
      <c r="Z153" s="86" t="e">
        <f t="shared" si="90"/>
        <v>#REF!</v>
      </c>
      <c r="AA153" s="87">
        <v>450</v>
      </c>
      <c r="AB153" s="88" t="e">
        <f>AA153*#REF!/$AI$18*10^3</f>
        <v>#REF!</v>
      </c>
      <c r="AC153" s="89" t="e">
        <f>INDEX(Efficiencies!$D$8:$M$89,MATCH(C153,Efficiencies!$C$8:$C$89),MATCH(D153,Efficiencies!$D$7:$M$7))</f>
        <v>#REF!</v>
      </c>
      <c r="AD153" s="89" t="e">
        <f t="shared" si="76"/>
        <v>#REF!</v>
      </c>
      <c r="AE153" s="89" t="e">
        <f>INDEX(Efficiencies!$P$8:$Y$89,MATCH(C153,Efficiencies!$C$8:$C$89),MATCH(D153,Efficiencies!$P$7:$Y$7))</f>
        <v>#REF!</v>
      </c>
      <c r="AF153" s="89" t="e">
        <f t="shared" si="78"/>
        <v>#REF!</v>
      </c>
      <c r="AG153" s="89">
        <v>0</v>
      </c>
    </row>
    <row r="154" spans="1:33" x14ac:dyDescent="0.2">
      <c r="A154" s="91" t="s">
        <v>1680</v>
      </c>
      <c r="B154" s="349" t="s">
        <v>1681</v>
      </c>
      <c r="C154" s="39" t="s">
        <v>1664</v>
      </c>
      <c r="D154" s="39">
        <v>2045</v>
      </c>
      <c r="E154" s="85" t="e">
        <f>#REF!*INDEX(Costs!$E$7:$O$89,MATCH($C154,Costs!$C$7:$C$89,0),MATCH(E$7,Costs!$E$6:$O$6,0))</f>
        <v>#REF!</v>
      </c>
      <c r="F154" s="85" t="e">
        <f>#REF!*INDEX(Costs!$E$7:$O$89,MATCH($C154,Costs!$C$7:$C$89,0),MATCH(F$7,Costs!$E$6:$O$6,0))</f>
        <v>#REF!</v>
      </c>
      <c r="G154" s="85" t="e">
        <f>#REF!*INDEX(Costs!$E$7:$O$89,MATCH($C154,Costs!$C$7:$C$89,0),MATCH(G$7,Costs!$E$6:$O$6,0))</f>
        <v>#REF!</v>
      </c>
      <c r="H154" s="85" t="e">
        <f>#REF!*INDEX(Costs!$E$7:$O$89,MATCH($C154,Costs!$C$7:$C$89,0),MATCH(H$7,Costs!$E$6:$O$6,0))</f>
        <v>#REF!</v>
      </c>
      <c r="I154" s="85" t="e">
        <f>#REF!*INDEX(Costs!$E$7:$O$89,MATCH($C154,Costs!$C$7:$C$89,0),MATCH(I$7,Costs!$E$6:$O$6,0))</f>
        <v>#REF!</v>
      </c>
      <c r="J154" s="85" t="e">
        <f>#REF!*INDEX(Costs!$E$7:$O$89,MATCH($C154,Costs!$C$7:$C$89,0),MATCH(J$7,Costs!$E$6:$O$6,0))</f>
        <v>#REF!</v>
      </c>
      <c r="K154" s="85" t="e">
        <f>#REF!*INDEX(Costs!$E$7:$O$89,MATCH($C154,Costs!$C$7:$C$89,0),MATCH(K$7,Costs!$E$6:$O$6,0))</f>
        <v>#REF!</v>
      </c>
      <c r="L154" s="85" t="e">
        <f>#REF!*INDEX(Costs!$E$7:$O$89,MATCH($C154,Costs!$C$7:$C$89,0),MATCH(L$7,Costs!$E$6:$O$6,0))</f>
        <v>#REF!</v>
      </c>
      <c r="M154" s="85" t="e">
        <f>#REF!*INDEX(Costs!$E$7:$O$89,MATCH($C154,Costs!$C$7:$C$89,0),MATCH(M$7,Costs!$E$6:$O$6,0))</f>
        <v>#REF!</v>
      </c>
      <c r="N154" s="85" t="e">
        <f>#REF!*INDEX(Costs!$E$7:$O$89,MATCH($C154,Costs!$C$7:$C$89,0),MATCH(N$7,Costs!$E$6:$O$6,0))</f>
        <v>#REF!</v>
      </c>
      <c r="O154" s="85" t="e">
        <f>#REF!*INDEX(Costs!$E$7:$O$89,MATCH($C154,Costs!$C$7:$C$89,0),MATCH(O$7,Costs!$E$6:$O$6,0))</f>
        <v>#REF!</v>
      </c>
      <c r="P154" s="86" t="e">
        <f t="shared" si="80"/>
        <v>#REF!</v>
      </c>
      <c r="Q154" s="86" t="e">
        <f t="shared" si="81"/>
        <v>#REF!</v>
      </c>
      <c r="R154" s="86" t="e">
        <f t="shared" si="82"/>
        <v>#REF!</v>
      </c>
      <c r="S154" s="86" t="e">
        <f t="shared" si="83"/>
        <v>#REF!</v>
      </c>
      <c r="T154" s="86" t="e">
        <f t="shared" si="84"/>
        <v>#REF!</v>
      </c>
      <c r="U154" s="86" t="e">
        <f t="shared" si="85"/>
        <v>#REF!</v>
      </c>
      <c r="V154" s="86" t="e">
        <f t="shared" si="86"/>
        <v>#REF!</v>
      </c>
      <c r="W154" s="86" t="e">
        <f t="shared" si="87"/>
        <v>#REF!</v>
      </c>
      <c r="X154" s="86" t="e">
        <f t="shared" si="88"/>
        <v>#REF!</v>
      </c>
      <c r="Y154" s="86" t="e">
        <f t="shared" si="89"/>
        <v>#REF!</v>
      </c>
      <c r="Z154" s="86" t="e">
        <f t="shared" si="90"/>
        <v>#REF!</v>
      </c>
      <c r="AA154" s="87">
        <v>450</v>
      </c>
      <c r="AB154" s="88" t="e">
        <f>AA154*#REF!/$AI$18*10^3</f>
        <v>#REF!</v>
      </c>
      <c r="AC154" s="89" t="e">
        <f>INDEX(Efficiencies!$D$8:$M$89,MATCH(C154,Efficiencies!$C$8:$C$89),MATCH(D154,Efficiencies!$D$7:$M$7))</f>
        <v>#REF!</v>
      </c>
      <c r="AD154" s="89" t="e">
        <f t="shared" si="76"/>
        <v>#REF!</v>
      </c>
      <c r="AE154" s="89" t="e">
        <f>INDEX(Efficiencies!$P$8:$Y$89,MATCH(C154,Efficiencies!$C$8:$C$89),MATCH(D154,Efficiencies!$P$7:$Y$7))</f>
        <v>#REF!</v>
      </c>
      <c r="AF154" s="89" t="e">
        <f t="shared" si="78"/>
        <v>#REF!</v>
      </c>
      <c r="AG154" s="89">
        <v>0</v>
      </c>
    </row>
    <row r="155" spans="1:33" x14ac:dyDescent="0.2">
      <c r="A155" s="91" t="s">
        <v>1682</v>
      </c>
      <c r="B155" s="349" t="s">
        <v>1683</v>
      </c>
      <c r="C155" s="39" t="s">
        <v>1664</v>
      </c>
      <c r="D155" s="39">
        <v>2050</v>
      </c>
      <c r="E155" s="85" t="e">
        <f>#REF!*INDEX(Costs!$E$7:$O$89,MATCH($C155,Costs!$C$7:$C$89,0),MATCH(E$7,Costs!$E$6:$O$6,0))</f>
        <v>#REF!</v>
      </c>
      <c r="F155" s="85" t="e">
        <f>#REF!*INDEX(Costs!$E$7:$O$89,MATCH($C155,Costs!$C$7:$C$89,0),MATCH(F$7,Costs!$E$6:$O$6,0))</f>
        <v>#REF!</v>
      </c>
      <c r="G155" s="85" t="e">
        <f>#REF!*INDEX(Costs!$E$7:$O$89,MATCH($C155,Costs!$C$7:$C$89,0),MATCH(G$7,Costs!$E$6:$O$6,0))</f>
        <v>#REF!</v>
      </c>
      <c r="H155" s="85" t="e">
        <f>#REF!*INDEX(Costs!$E$7:$O$89,MATCH($C155,Costs!$C$7:$C$89,0),MATCH(H$7,Costs!$E$6:$O$6,0))</f>
        <v>#REF!</v>
      </c>
      <c r="I155" s="85" t="e">
        <f>#REF!*INDEX(Costs!$E$7:$O$89,MATCH($C155,Costs!$C$7:$C$89,0),MATCH(I$7,Costs!$E$6:$O$6,0))</f>
        <v>#REF!</v>
      </c>
      <c r="J155" s="85" t="e">
        <f>#REF!*INDEX(Costs!$E$7:$O$89,MATCH($C155,Costs!$C$7:$C$89,0),MATCH(J$7,Costs!$E$6:$O$6,0))</f>
        <v>#REF!</v>
      </c>
      <c r="K155" s="85" t="e">
        <f>#REF!*INDEX(Costs!$E$7:$O$89,MATCH($C155,Costs!$C$7:$C$89,0),MATCH(K$7,Costs!$E$6:$O$6,0))</f>
        <v>#REF!</v>
      </c>
      <c r="L155" s="85" t="e">
        <f>#REF!*INDEX(Costs!$E$7:$O$89,MATCH($C155,Costs!$C$7:$C$89,0),MATCH(L$7,Costs!$E$6:$O$6,0))</f>
        <v>#REF!</v>
      </c>
      <c r="M155" s="85" t="e">
        <f>#REF!*INDEX(Costs!$E$7:$O$89,MATCH($C155,Costs!$C$7:$C$89,0),MATCH(M$7,Costs!$E$6:$O$6,0))</f>
        <v>#REF!</v>
      </c>
      <c r="N155" s="85" t="e">
        <f>#REF!*INDEX(Costs!$E$7:$O$89,MATCH($C155,Costs!$C$7:$C$89,0),MATCH(N$7,Costs!$E$6:$O$6,0))</f>
        <v>#REF!</v>
      </c>
      <c r="O155" s="85" t="e">
        <f>#REF!*INDEX(Costs!$E$7:$O$89,MATCH($C155,Costs!$C$7:$C$89,0),MATCH(O$7,Costs!$E$6:$O$6,0))</f>
        <v>#REF!</v>
      </c>
      <c r="P155" s="86" t="e">
        <f t="shared" si="80"/>
        <v>#REF!</v>
      </c>
      <c r="Q155" s="86" t="e">
        <f t="shared" si="81"/>
        <v>#REF!</v>
      </c>
      <c r="R155" s="86" t="e">
        <f t="shared" si="82"/>
        <v>#REF!</v>
      </c>
      <c r="S155" s="86" t="e">
        <f t="shared" si="83"/>
        <v>#REF!</v>
      </c>
      <c r="T155" s="86" t="e">
        <f t="shared" si="84"/>
        <v>#REF!</v>
      </c>
      <c r="U155" s="86" t="e">
        <f t="shared" si="85"/>
        <v>#REF!</v>
      </c>
      <c r="V155" s="86" t="e">
        <f t="shared" si="86"/>
        <v>#REF!</v>
      </c>
      <c r="W155" s="86" t="e">
        <f t="shared" si="87"/>
        <v>#REF!</v>
      </c>
      <c r="X155" s="86" t="e">
        <f t="shared" si="88"/>
        <v>#REF!</v>
      </c>
      <c r="Y155" s="86" t="e">
        <f t="shared" si="89"/>
        <v>#REF!</v>
      </c>
      <c r="Z155" s="86" t="e">
        <f t="shared" si="90"/>
        <v>#REF!</v>
      </c>
      <c r="AA155" s="87">
        <v>450</v>
      </c>
      <c r="AB155" s="88" t="e">
        <f>AA155*#REF!/$AI$18*10^3</f>
        <v>#REF!</v>
      </c>
      <c r="AC155" s="89" t="e">
        <f>INDEX(Efficiencies!$D$8:$M$89,MATCH(C155,Efficiencies!$C$8:$C$89),MATCH(D155,Efficiencies!$D$7:$M$7))</f>
        <v>#REF!</v>
      </c>
      <c r="AD155" s="89" t="e">
        <f t="shared" si="76"/>
        <v>#REF!</v>
      </c>
      <c r="AE155" s="89" t="e">
        <f>INDEX(Efficiencies!$P$8:$Y$89,MATCH(C155,Efficiencies!$C$8:$C$89),MATCH(D155,Efficiencies!$P$7:$Y$7))</f>
        <v>#REF!</v>
      </c>
      <c r="AF155" s="89" t="e">
        <f t="shared" si="78"/>
        <v>#REF!</v>
      </c>
      <c r="AG155" s="89">
        <v>0</v>
      </c>
    </row>
    <row r="156" spans="1:33" x14ac:dyDescent="0.2">
      <c r="A156" s="91" t="s">
        <v>1684</v>
      </c>
      <c r="B156" s="349" t="s">
        <v>1685</v>
      </c>
      <c r="C156" s="39" t="s">
        <v>1686</v>
      </c>
      <c r="D156" s="39">
        <v>2060</v>
      </c>
      <c r="E156" s="85" t="e">
        <f>#REF!*INDEX(Costs!$E$7:$O$89,MATCH($C156,Costs!$C$7:$C$89,0),MATCH(E$7,Costs!$E$6:$O$6,0))</f>
        <v>#REF!</v>
      </c>
      <c r="F156" s="85" t="e">
        <f>#REF!*INDEX(Costs!$E$7:$O$89,MATCH($C156,Costs!$C$7:$C$89,0),MATCH(F$7,Costs!$E$6:$O$6,0))</f>
        <v>#REF!</v>
      </c>
      <c r="G156" s="85" t="e">
        <f>#REF!*INDEX(Costs!$E$7:$O$89,MATCH($C156,Costs!$C$7:$C$89,0),MATCH(G$7,Costs!$E$6:$O$6,0))</f>
        <v>#REF!</v>
      </c>
      <c r="H156" s="85" t="e">
        <f>#REF!*INDEX(Costs!$E$7:$O$89,MATCH($C156,Costs!$C$7:$C$89,0),MATCH(H$7,Costs!$E$6:$O$6,0))</f>
        <v>#REF!</v>
      </c>
      <c r="I156" s="85" t="e">
        <f>#REF!*INDEX(Costs!$E$7:$O$89,MATCH($C156,Costs!$C$7:$C$89,0),MATCH(I$7,Costs!$E$6:$O$6,0))</f>
        <v>#REF!</v>
      </c>
      <c r="J156" s="85" t="e">
        <f>#REF!*INDEX(Costs!$E$7:$O$89,MATCH($C156,Costs!$C$7:$C$89,0),MATCH(J$7,Costs!$E$6:$O$6,0))</f>
        <v>#REF!</v>
      </c>
      <c r="K156" s="85" t="e">
        <f>#REF!*INDEX(Costs!$E$7:$O$89,MATCH($C156,Costs!$C$7:$C$89,0),MATCH(K$7,Costs!$E$6:$O$6,0))</f>
        <v>#REF!</v>
      </c>
      <c r="L156" s="85" t="e">
        <f>#REF!*INDEX(Costs!$E$7:$O$89,MATCH($C156,Costs!$C$7:$C$89,0),MATCH(L$7,Costs!$E$6:$O$6,0))</f>
        <v>#REF!</v>
      </c>
      <c r="M156" s="85" t="e">
        <f>#REF!*INDEX(Costs!$E$7:$O$89,MATCH($C156,Costs!$C$7:$C$89,0),MATCH(M$7,Costs!$E$6:$O$6,0))</f>
        <v>#REF!</v>
      </c>
      <c r="N156" s="85" t="e">
        <f>#REF!*INDEX(Costs!$E$7:$O$89,MATCH($C156,Costs!$C$7:$C$89,0),MATCH(N$7,Costs!$E$6:$O$6,0))</f>
        <v>#REF!</v>
      </c>
      <c r="O156" s="85" t="e">
        <f>#REF!*INDEX(Costs!$E$7:$O$89,MATCH($C156,Costs!$C$7:$C$89,0),MATCH(O$7,Costs!$E$6:$O$6,0))</f>
        <v>#REF!</v>
      </c>
      <c r="P156" s="86" t="e">
        <f>E156/$AI$18*10^6</f>
        <v>#REF!</v>
      </c>
      <c r="Q156" s="86" t="e">
        <f t="shared" si="81"/>
        <v>#REF!</v>
      </c>
      <c r="R156" s="86" t="e">
        <f t="shared" si="82"/>
        <v>#REF!</v>
      </c>
      <c r="S156" s="86" t="e">
        <f t="shared" si="83"/>
        <v>#REF!</v>
      </c>
      <c r="T156" s="86" t="e">
        <f t="shared" si="84"/>
        <v>#REF!</v>
      </c>
      <c r="U156" s="86" t="e">
        <f t="shared" si="85"/>
        <v>#REF!</v>
      </c>
      <c r="V156" s="86" t="e">
        <f t="shared" si="86"/>
        <v>#REF!</v>
      </c>
      <c r="W156" s="86" t="e">
        <f t="shared" si="87"/>
        <v>#REF!</v>
      </c>
      <c r="X156" s="86" t="e">
        <f t="shared" si="88"/>
        <v>#REF!</v>
      </c>
      <c r="Y156" s="86" t="e">
        <f t="shared" si="89"/>
        <v>#REF!</v>
      </c>
      <c r="Z156" s="86" t="e">
        <f t="shared" si="90"/>
        <v>#REF!</v>
      </c>
      <c r="AA156" s="87">
        <v>405</v>
      </c>
      <c r="AB156" s="88" t="e">
        <f>AA156*#REF!/$AI$18*10^3</f>
        <v>#REF!</v>
      </c>
      <c r="AC156" s="89">
        <f>INDEX(Efficiencies!$D$8:$M$89,MATCH(C156,Efficiencies!$C$8:$C$89),MATCH(D156,Efficiencies!$D$7:$M$7))</f>
        <v>56.967345999999999</v>
      </c>
      <c r="AD156" s="89">
        <f t="shared" si="76"/>
        <v>0.43195694636114107</v>
      </c>
      <c r="AE156" s="89">
        <f>INDEX(Efficiencies!$P$8:$Y$89,MATCH(C156,Efficiencies!$C$8:$C$89),MATCH(D156,Efficiencies!$P$7:$Y$7))</f>
        <v>47.710835883152001</v>
      </c>
      <c r="AF156" s="89">
        <f t="shared" si="78"/>
        <v>0.36176912606081202</v>
      </c>
      <c r="AG156" s="89">
        <v>0</v>
      </c>
    </row>
    <row r="157" spans="1:33" x14ac:dyDescent="0.2">
      <c r="A157" s="91" t="s">
        <v>1687</v>
      </c>
      <c r="B157" s="349" t="s">
        <v>1688</v>
      </c>
      <c r="C157" s="39" t="s">
        <v>1686</v>
      </c>
      <c r="D157" s="39">
        <v>2005</v>
      </c>
      <c r="E157" s="85" t="e">
        <f>#REF!*INDEX(Costs!$E$7:$O$89,MATCH($C157,Costs!$C$7:$C$89,0),MATCH(E$7,Costs!$E$6:$O$6,0))</f>
        <v>#REF!</v>
      </c>
      <c r="F157" s="85" t="e">
        <f>#REF!*INDEX(Costs!$E$7:$O$89,MATCH($C157,Costs!$C$7:$C$89,0),MATCH(F$7,Costs!$E$6:$O$6,0))</f>
        <v>#REF!</v>
      </c>
      <c r="G157" s="85" t="e">
        <f>#REF!*INDEX(Costs!$E$7:$O$89,MATCH($C157,Costs!$C$7:$C$89,0),MATCH(G$7,Costs!$E$6:$O$6,0))</f>
        <v>#REF!</v>
      </c>
      <c r="H157" s="85" t="e">
        <f>#REF!*INDEX(Costs!$E$7:$O$89,MATCH($C157,Costs!$C$7:$C$89,0),MATCH(H$7,Costs!$E$6:$O$6,0))</f>
        <v>#REF!</v>
      </c>
      <c r="I157" s="85" t="e">
        <f>#REF!*INDEX(Costs!$E$7:$O$89,MATCH($C157,Costs!$C$7:$C$89,0),MATCH(I$7,Costs!$E$6:$O$6,0))</f>
        <v>#REF!</v>
      </c>
      <c r="J157" s="85" t="e">
        <f>#REF!*INDEX(Costs!$E$7:$O$89,MATCH($C157,Costs!$C$7:$C$89,0),MATCH(J$7,Costs!$E$6:$O$6,0))</f>
        <v>#REF!</v>
      </c>
      <c r="K157" s="85" t="e">
        <f>#REF!*INDEX(Costs!$E$7:$O$89,MATCH($C157,Costs!$C$7:$C$89,0),MATCH(K$7,Costs!$E$6:$O$6,0))</f>
        <v>#REF!</v>
      </c>
      <c r="L157" s="85" t="e">
        <f>#REF!*INDEX(Costs!$E$7:$O$89,MATCH($C157,Costs!$C$7:$C$89,0),MATCH(L$7,Costs!$E$6:$O$6,0))</f>
        <v>#REF!</v>
      </c>
      <c r="M157" s="85" t="e">
        <f>#REF!*INDEX(Costs!$E$7:$O$89,MATCH($C157,Costs!$C$7:$C$89,0),MATCH(M$7,Costs!$E$6:$O$6,0))</f>
        <v>#REF!</v>
      </c>
      <c r="N157" s="85" t="e">
        <f>#REF!*INDEX(Costs!$E$7:$O$89,MATCH($C157,Costs!$C$7:$C$89,0),MATCH(N$7,Costs!$E$6:$O$6,0))</f>
        <v>#REF!</v>
      </c>
      <c r="O157" s="85" t="e">
        <f>#REF!*INDEX(Costs!$E$7:$O$89,MATCH($C157,Costs!$C$7:$C$89,0),MATCH(O$7,Costs!$E$6:$O$6,0))</f>
        <v>#REF!</v>
      </c>
      <c r="P157" s="86" t="e">
        <f t="shared" ref="P157:P166" si="91">E157/$AI$18*10^6</f>
        <v>#REF!</v>
      </c>
      <c r="Q157" s="86" t="e">
        <f t="shared" si="81"/>
        <v>#REF!</v>
      </c>
      <c r="R157" s="86" t="e">
        <f t="shared" si="82"/>
        <v>#REF!</v>
      </c>
      <c r="S157" s="86" t="e">
        <f t="shared" si="83"/>
        <v>#REF!</v>
      </c>
      <c r="T157" s="86" t="e">
        <f t="shared" si="84"/>
        <v>#REF!</v>
      </c>
      <c r="U157" s="86" t="e">
        <f t="shared" si="85"/>
        <v>#REF!</v>
      </c>
      <c r="V157" s="86" t="e">
        <f t="shared" si="86"/>
        <v>#REF!</v>
      </c>
      <c r="W157" s="86" t="e">
        <f t="shared" si="87"/>
        <v>#REF!</v>
      </c>
      <c r="X157" s="86" t="e">
        <f t="shared" si="88"/>
        <v>#REF!</v>
      </c>
      <c r="Y157" s="86" t="e">
        <f t="shared" si="89"/>
        <v>#REF!</v>
      </c>
      <c r="Z157" s="86" t="e">
        <f t="shared" si="90"/>
        <v>#REF!</v>
      </c>
      <c r="AA157" s="87">
        <v>405</v>
      </c>
      <c r="AB157" s="88" t="e">
        <f>AA157*#REF!/$AI$18*10^3</f>
        <v>#REF!</v>
      </c>
      <c r="AC157" s="89">
        <f>INDEX(Efficiencies!$D$8:$M$89,MATCH(C157,Efficiencies!$C$8:$C$89),MATCH(D157,Efficiencies!$D$7:$M$7))</f>
        <v>29.228467941284201</v>
      </c>
      <c r="AD157" s="89">
        <f t="shared" si="76"/>
        <v>0.22162590756345982</v>
      </c>
      <c r="AE157" s="89">
        <f>INDEX(Efficiencies!$P$8:$Y$89,MATCH(C157,Efficiencies!$C$8:$C$89),MATCH(D157,Efficiencies!$P$7:$Y$7))</f>
        <v>23.74848385924054</v>
      </c>
      <c r="AF157" s="89">
        <f t="shared" si="78"/>
        <v>0.18007373151181014</v>
      </c>
      <c r="AG157" s="89">
        <v>0</v>
      </c>
    </row>
    <row r="158" spans="1:33" x14ac:dyDescent="0.2">
      <c r="A158" s="91" t="s">
        <v>408</v>
      </c>
      <c r="B158" s="349" t="s">
        <v>1689</v>
      </c>
      <c r="C158" s="39" t="s">
        <v>1686</v>
      </c>
      <c r="D158" s="39">
        <v>2010</v>
      </c>
      <c r="E158" s="85" t="e">
        <f>#REF!*INDEX(Costs!$E$7:$O$89,MATCH($C158,Costs!$C$7:$C$89,0),MATCH(E$7,Costs!$E$6:$O$6,0))</f>
        <v>#REF!</v>
      </c>
      <c r="F158" s="85" t="e">
        <f>#REF!*INDEX(Costs!$E$7:$O$89,MATCH($C158,Costs!$C$7:$C$89,0),MATCH(F$7,Costs!$E$6:$O$6,0))</f>
        <v>#REF!</v>
      </c>
      <c r="G158" s="85" t="e">
        <f>#REF!*INDEX(Costs!$E$7:$O$89,MATCH($C158,Costs!$C$7:$C$89,0),MATCH(G$7,Costs!$E$6:$O$6,0))</f>
        <v>#REF!</v>
      </c>
      <c r="H158" s="85" t="e">
        <f>#REF!*INDEX(Costs!$E$7:$O$89,MATCH($C158,Costs!$C$7:$C$89,0),MATCH(H$7,Costs!$E$6:$O$6,0))</f>
        <v>#REF!</v>
      </c>
      <c r="I158" s="85" t="e">
        <f>#REF!*INDEX(Costs!$E$7:$O$89,MATCH($C158,Costs!$C$7:$C$89,0),MATCH(I$7,Costs!$E$6:$O$6,0))</f>
        <v>#REF!</v>
      </c>
      <c r="J158" s="85" t="e">
        <f>#REF!*INDEX(Costs!$E$7:$O$89,MATCH($C158,Costs!$C$7:$C$89,0),MATCH(J$7,Costs!$E$6:$O$6,0))</f>
        <v>#REF!</v>
      </c>
      <c r="K158" s="85" t="e">
        <f>#REF!*INDEX(Costs!$E$7:$O$89,MATCH($C158,Costs!$C$7:$C$89,0),MATCH(K$7,Costs!$E$6:$O$6,0))</f>
        <v>#REF!</v>
      </c>
      <c r="L158" s="85" t="e">
        <f>#REF!*INDEX(Costs!$E$7:$O$89,MATCH($C158,Costs!$C$7:$C$89,0),MATCH(L$7,Costs!$E$6:$O$6,0))</f>
        <v>#REF!</v>
      </c>
      <c r="M158" s="85" t="e">
        <f>#REF!*INDEX(Costs!$E$7:$O$89,MATCH($C158,Costs!$C$7:$C$89,0),MATCH(M$7,Costs!$E$6:$O$6,0))</f>
        <v>#REF!</v>
      </c>
      <c r="N158" s="85" t="e">
        <f>#REF!*INDEX(Costs!$E$7:$O$89,MATCH($C158,Costs!$C$7:$C$89,0),MATCH(N$7,Costs!$E$6:$O$6,0))</f>
        <v>#REF!</v>
      </c>
      <c r="O158" s="85" t="e">
        <f>#REF!*INDEX(Costs!$E$7:$O$89,MATCH($C158,Costs!$C$7:$C$89,0),MATCH(O$7,Costs!$E$6:$O$6,0))</f>
        <v>#REF!</v>
      </c>
      <c r="P158" s="86" t="e">
        <f t="shared" si="91"/>
        <v>#REF!</v>
      </c>
      <c r="Q158" s="86" t="e">
        <f t="shared" si="81"/>
        <v>#REF!</v>
      </c>
      <c r="R158" s="86" t="e">
        <f t="shared" si="82"/>
        <v>#REF!</v>
      </c>
      <c r="S158" s="86" t="e">
        <f t="shared" si="83"/>
        <v>#REF!</v>
      </c>
      <c r="T158" s="86" t="e">
        <f t="shared" si="84"/>
        <v>#REF!</v>
      </c>
      <c r="U158" s="86" t="e">
        <f t="shared" si="85"/>
        <v>#REF!</v>
      </c>
      <c r="V158" s="86" t="e">
        <f t="shared" si="86"/>
        <v>#REF!</v>
      </c>
      <c r="W158" s="86" t="e">
        <f t="shared" si="87"/>
        <v>#REF!</v>
      </c>
      <c r="X158" s="86" t="e">
        <f t="shared" si="88"/>
        <v>#REF!</v>
      </c>
      <c r="Y158" s="86" t="e">
        <f t="shared" si="89"/>
        <v>#REF!</v>
      </c>
      <c r="Z158" s="86" t="e">
        <f t="shared" si="90"/>
        <v>#REF!</v>
      </c>
      <c r="AA158" s="87">
        <v>405</v>
      </c>
      <c r="AB158" s="88" t="e">
        <f>AA158*#REF!/$AI$18*10^3</f>
        <v>#REF!</v>
      </c>
      <c r="AC158" s="89">
        <f>INDEX(Efficiencies!$D$8:$M$89,MATCH(C158,Efficiencies!$C$8:$C$89),MATCH(D158,Efficiencies!$D$7:$M$7))</f>
        <v>32.24</v>
      </c>
      <c r="AD158" s="89">
        <f t="shared" si="76"/>
        <v>0.24446095752263391</v>
      </c>
      <c r="AE158" s="89">
        <f>INDEX(Efficiencies!$P$8:$Y$89,MATCH(C158,Efficiencies!$C$8:$C$89),MATCH(D158,Efficiencies!$P$7:$Y$7))</f>
        <v>26.356586880000002</v>
      </c>
      <c r="AF158" s="89">
        <f t="shared" si="78"/>
        <v>0.19984976630624351</v>
      </c>
      <c r="AG158" s="89">
        <v>0</v>
      </c>
    </row>
    <row r="159" spans="1:33" x14ac:dyDescent="0.2">
      <c r="A159" s="91" t="s">
        <v>1690</v>
      </c>
      <c r="B159" s="349" t="s">
        <v>1691</v>
      </c>
      <c r="C159" s="39" t="s">
        <v>1686</v>
      </c>
      <c r="D159" s="39">
        <v>2015</v>
      </c>
      <c r="E159" s="85" t="e">
        <f>#REF!*INDEX(Costs!$E$7:$O$89,MATCH($C159,Costs!$C$7:$C$89,0),MATCH(E$7,Costs!$E$6:$O$6,0))</f>
        <v>#REF!</v>
      </c>
      <c r="F159" s="85" t="e">
        <f>#REF!*INDEX(Costs!$E$7:$O$89,MATCH($C159,Costs!$C$7:$C$89,0),MATCH(F$7,Costs!$E$6:$O$6,0))</f>
        <v>#REF!</v>
      </c>
      <c r="G159" s="85" t="e">
        <f>#REF!*INDEX(Costs!$E$7:$O$89,MATCH($C159,Costs!$C$7:$C$89,0),MATCH(G$7,Costs!$E$6:$O$6,0))</f>
        <v>#REF!</v>
      </c>
      <c r="H159" s="85" t="e">
        <f>#REF!*INDEX(Costs!$E$7:$O$89,MATCH($C159,Costs!$C$7:$C$89,0),MATCH(H$7,Costs!$E$6:$O$6,0))</f>
        <v>#REF!</v>
      </c>
      <c r="I159" s="85" t="e">
        <f>#REF!*INDEX(Costs!$E$7:$O$89,MATCH($C159,Costs!$C$7:$C$89,0),MATCH(I$7,Costs!$E$6:$O$6,0))</f>
        <v>#REF!</v>
      </c>
      <c r="J159" s="85" t="e">
        <f>#REF!*INDEX(Costs!$E$7:$O$89,MATCH($C159,Costs!$C$7:$C$89,0),MATCH(J$7,Costs!$E$6:$O$6,0))</f>
        <v>#REF!</v>
      </c>
      <c r="K159" s="85" t="e">
        <f>#REF!*INDEX(Costs!$E$7:$O$89,MATCH($C159,Costs!$C$7:$C$89,0),MATCH(K$7,Costs!$E$6:$O$6,0))</f>
        <v>#REF!</v>
      </c>
      <c r="L159" s="85" t="e">
        <f>#REF!*INDEX(Costs!$E$7:$O$89,MATCH($C159,Costs!$C$7:$C$89,0),MATCH(L$7,Costs!$E$6:$O$6,0))</f>
        <v>#REF!</v>
      </c>
      <c r="M159" s="85" t="e">
        <f>#REF!*INDEX(Costs!$E$7:$O$89,MATCH($C159,Costs!$C$7:$C$89,0),MATCH(M$7,Costs!$E$6:$O$6,0))</f>
        <v>#REF!</v>
      </c>
      <c r="N159" s="85" t="e">
        <f>#REF!*INDEX(Costs!$E$7:$O$89,MATCH($C159,Costs!$C$7:$C$89,0),MATCH(N$7,Costs!$E$6:$O$6,0))</f>
        <v>#REF!</v>
      </c>
      <c r="O159" s="85" t="e">
        <f>#REF!*INDEX(Costs!$E$7:$O$89,MATCH($C159,Costs!$C$7:$C$89,0),MATCH(O$7,Costs!$E$6:$O$6,0))</f>
        <v>#REF!</v>
      </c>
      <c r="P159" s="86" t="e">
        <f t="shared" si="91"/>
        <v>#REF!</v>
      </c>
      <c r="Q159" s="86" t="e">
        <f t="shared" si="81"/>
        <v>#REF!</v>
      </c>
      <c r="R159" s="86" t="e">
        <f t="shared" si="82"/>
        <v>#REF!</v>
      </c>
      <c r="S159" s="86" t="e">
        <f t="shared" si="83"/>
        <v>#REF!</v>
      </c>
      <c r="T159" s="86" t="e">
        <f t="shared" si="84"/>
        <v>#REF!</v>
      </c>
      <c r="U159" s="86" t="e">
        <f t="shared" si="85"/>
        <v>#REF!</v>
      </c>
      <c r="V159" s="86" t="e">
        <f t="shared" si="86"/>
        <v>#REF!</v>
      </c>
      <c r="W159" s="86" t="e">
        <f t="shared" si="87"/>
        <v>#REF!</v>
      </c>
      <c r="X159" s="86" t="e">
        <f t="shared" si="88"/>
        <v>#REF!</v>
      </c>
      <c r="Y159" s="86" t="e">
        <f t="shared" si="89"/>
        <v>#REF!</v>
      </c>
      <c r="Z159" s="86" t="e">
        <f t="shared" si="90"/>
        <v>#REF!</v>
      </c>
      <c r="AA159" s="87">
        <v>405</v>
      </c>
      <c r="AB159" s="88" t="e">
        <f>AA159*#REF!/$AI$18*10^3</f>
        <v>#REF!</v>
      </c>
      <c r="AC159" s="89">
        <f>INDEX(Efficiencies!$D$8:$M$89,MATCH(C159,Efficiencies!$C$8:$C$89),MATCH(D159,Efficiencies!$D$7:$M$7))</f>
        <v>34.657905999999997</v>
      </c>
      <c r="AD159" s="89">
        <f t="shared" si="76"/>
        <v>0.26279481657845655</v>
      </c>
      <c r="AE159" s="89">
        <f>INDEX(Efficiencies!$P$8:$Y$89,MATCH(C159,Efficiencies!$C$8:$C$89),MATCH(D159,Efficiencies!$P$7:$Y$7))</f>
        <v>28.506543579871998</v>
      </c>
      <c r="AF159" s="89">
        <f t="shared" si="78"/>
        <v>0.21615189017357944</v>
      </c>
      <c r="AG159" s="89">
        <v>0</v>
      </c>
    </row>
    <row r="160" spans="1:33" x14ac:dyDescent="0.2">
      <c r="A160" s="91" t="s">
        <v>1692</v>
      </c>
      <c r="B160" s="349" t="s">
        <v>1693</v>
      </c>
      <c r="C160" s="39" t="s">
        <v>1686</v>
      </c>
      <c r="D160" s="39">
        <v>2020</v>
      </c>
      <c r="E160" s="85" t="e">
        <f>#REF!*INDEX(Costs!$E$7:$O$89,MATCH($C160,Costs!$C$7:$C$89,0),MATCH(E$7,Costs!$E$6:$O$6,0))</f>
        <v>#REF!</v>
      </c>
      <c r="F160" s="85" t="e">
        <f>#REF!*INDEX(Costs!$E$7:$O$89,MATCH($C160,Costs!$C$7:$C$89,0),MATCH(F$7,Costs!$E$6:$O$6,0))</f>
        <v>#REF!</v>
      </c>
      <c r="G160" s="85" t="e">
        <f>#REF!*INDEX(Costs!$E$7:$O$89,MATCH($C160,Costs!$C$7:$C$89,0),MATCH(G$7,Costs!$E$6:$O$6,0))</f>
        <v>#REF!</v>
      </c>
      <c r="H160" s="85" t="e">
        <f>#REF!*INDEX(Costs!$E$7:$O$89,MATCH($C160,Costs!$C$7:$C$89,0),MATCH(H$7,Costs!$E$6:$O$6,0))</f>
        <v>#REF!</v>
      </c>
      <c r="I160" s="85" t="e">
        <f>#REF!*INDEX(Costs!$E$7:$O$89,MATCH($C160,Costs!$C$7:$C$89,0),MATCH(I$7,Costs!$E$6:$O$6,0))</f>
        <v>#REF!</v>
      </c>
      <c r="J160" s="85" t="e">
        <f>#REF!*INDEX(Costs!$E$7:$O$89,MATCH($C160,Costs!$C$7:$C$89,0),MATCH(J$7,Costs!$E$6:$O$6,0))</f>
        <v>#REF!</v>
      </c>
      <c r="K160" s="85" t="e">
        <f>#REF!*INDEX(Costs!$E$7:$O$89,MATCH($C160,Costs!$C$7:$C$89,0),MATCH(K$7,Costs!$E$6:$O$6,0))</f>
        <v>#REF!</v>
      </c>
      <c r="L160" s="85" t="e">
        <f>#REF!*INDEX(Costs!$E$7:$O$89,MATCH($C160,Costs!$C$7:$C$89,0),MATCH(L$7,Costs!$E$6:$O$6,0))</f>
        <v>#REF!</v>
      </c>
      <c r="M160" s="85" t="e">
        <f>#REF!*INDEX(Costs!$E$7:$O$89,MATCH($C160,Costs!$C$7:$C$89,0),MATCH(M$7,Costs!$E$6:$O$6,0))</f>
        <v>#REF!</v>
      </c>
      <c r="N160" s="85" t="e">
        <f>#REF!*INDEX(Costs!$E$7:$O$89,MATCH($C160,Costs!$C$7:$C$89,0),MATCH(N$7,Costs!$E$6:$O$6,0))</f>
        <v>#REF!</v>
      </c>
      <c r="O160" s="85" t="e">
        <f>#REF!*INDEX(Costs!$E$7:$O$89,MATCH($C160,Costs!$C$7:$C$89,0),MATCH(O$7,Costs!$E$6:$O$6,0))</f>
        <v>#REF!</v>
      </c>
      <c r="P160" s="86" t="e">
        <f t="shared" si="91"/>
        <v>#REF!</v>
      </c>
      <c r="Q160" s="86" t="e">
        <f t="shared" si="81"/>
        <v>#REF!</v>
      </c>
      <c r="R160" s="86" t="e">
        <f t="shared" si="82"/>
        <v>#REF!</v>
      </c>
      <c r="S160" s="86" t="e">
        <f t="shared" si="83"/>
        <v>#REF!</v>
      </c>
      <c r="T160" s="86" t="e">
        <f t="shared" si="84"/>
        <v>#REF!</v>
      </c>
      <c r="U160" s="86" t="e">
        <f t="shared" si="85"/>
        <v>#REF!</v>
      </c>
      <c r="V160" s="86" t="e">
        <f t="shared" si="86"/>
        <v>#REF!</v>
      </c>
      <c r="W160" s="86" t="e">
        <f t="shared" si="87"/>
        <v>#REF!</v>
      </c>
      <c r="X160" s="86" t="e">
        <f t="shared" si="88"/>
        <v>#REF!</v>
      </c>
      <c r="Y160" s="86" t="e">
        <f t="shared" si="89"/>
        <v>#REF!</v>
      </c>
      <c r="Z160" s="86" t="e">
        <f t="shared" si="90"/>
        <v>#REF!</v>
      </c>
      <c r="AA160" s="87">
        <v>405</v>
      </c>
      <c r="AB160" s="88" t="e">
        <f>AA160*#REF!/$AI$18*10^3</f>
        <v>#REF!</v>
      </c>
      <c r="AC160" s="89">
        <f>INDEX(Efficiencies!$D$8:$M$89,MATCH(C160,Efficiencies!$C$8:$C$89),MATCH(D160,Efficiencies!$D$7:$M$7))</f>
        <v>44.187503999999997</v>
      </c>
      <c r="AD160" s="89">
        <f t="shared" si="76"/>
        <v>0.33505333555754391</v>
      </c>
      <c r="AE160" s="89">
        <f>INDEX(Efficiencies!$P$8:$Y$89,MATCH(C160,Efficiencies!$C$8:$C$89),MATCH(D160,Efficiencies!$P$7:$Y$7))</f>
        <v>36.565689810047999</v>
      </c>
      <c r="AF160" s="89">
        <f t="shared" si="78"/>
        <v>0.27726065581389431</v>
      </c>
      <c r="AG160" s="89">
        <v>0</v>
      </c>
    </row>
    <row r="161" spans="1:33" x14ac:dyDescent="0.2">
      <c r="A161" s="91" t="s">
        <v>1694</v>
      </c>
      <c r="B161" s="349" t="s">
        <v>1695</v>
      </c>
      <c r="C161" s="39" t="s">
        <v>1686</v>
      </c>
      <c r="D161" s="39">
        <v>2025</v>
      </c>
      <c r="E161" s="85" t="e">
        <f>#REF!*INDEX(Costs!$E$7:$O$89,MATCH($C161,Costs!$C$7:$C$89,0),MATCH(E$7,Costs!$E$6:$O$6,0))</f>
        <v>#REF!</v>
      </c>
      <c r="F161" s="85" t="e">
        <f>#REF!*INDEX(Costs!$E$7:$O$89,MATCH($C161,Costs!$C$7:$C$89,0),MATCH(F$7,Costs!$E$6:$O$6,0))</f>
        <v>#REF!</v>
      </c>
      <c r="G161" s="85" t="e">
        <f>#REF!*INDEX(Costs!$E$7:$O$89,MATCH($C161,Costs!$C$7:$C$89,0),MATCH(G$7,Costs!$E$6:$O$6,0))</f>
        <v>#REF!</v>
      </c>
      <c r="H161" s="85" t="e">
        <f>#REF!*INDEX(Costs!$E$7:$O$89,MATCH($C161,Costs!$C$7:$C$89,0),MATCH(H$7,Costs!$E$6:$O$6,0))</f>
        <v>#REF!</v>
      </c>
      <c r="I161" s="85" t="e">
        <f>#REF!*INDEX(Costs!$E$7:$O$89,MATCH($C161,Costs!$C$7:$C$89,0),MATCH(I$7,Costs!$E$6:$O$6,0))</f>
        <v>#REF!</v>
      </c>
      <c r="J161" s="85" t="e">
        <f>#REF!*INDEX(Costs!$E$7:$O$89,MATCH($C161,Costs!$C$7:$C$89,0),MATCH(J$7,Costs!$E$6:$O$6,0))</f>
        <v>#REF!</v>
      </c>
      <c r="K161" s="85" t="e">
        <f>#REF!*INDEX(Costs!$E$7:$O$89,MATCH($C161,Costs!$C$7:$C$89,0),MATCH(K$7,Costs!$E$6:$O$6,0))</f>
        <v>#REF!</v>
      </c>
      <c r="L161" s="85" t="e">
        <f>#REF!*INDEX(Costs!$E$7:$O$89,MATCH($C161,Costs!$C$7:$C$89,0),MATCH(L$7,Costs!$E$6:$O$6,0))</f>
        <v>#REF!</v>
      </c>
      <c r="M161" s="85" t="e">
        <f>#REF!*INDEX(Costs!$E$7:$O$89,MATCH($C161,Costs!$C$7:$C$89,0),MATCH(M$7,Costs!$E$6:$O$6,0))</f>
        <v>#REF!</v>
      </c>
      <c r="N161" s="85" t="e">
        <f>#REF!*INDEX(Costs!$E$7:$O$89,MATCH($C161,Costs!$C$7:$C$89,0),MATCH(N$7,Costs!$E$6:$O$6,0))</f>
        <v>#REF!</v>
      </c>
      <c r="O161" s="85" t="e">
        <f>#REF!*INDEX(Costs!$E$7:$O$89,MATCH($C161,Costs!$C$7:$C$89,0),MATCH(O$7,Costs!$E$6:$O$6,0))</f>
        <v>#REF!</v>
      </c>
      <c r="P161" s="86" t="e">
        <f t="shared" si="91"/>
        <v>#REF!</v>
      </c>
      <c r="Q161" s="86" t="e">
        <f t="shared" si="81"/>
        <v>#REF!</v>
      </c>
      <c r="R161" s="86" t="e">
        <f t="shared" si="82"/>
        <v>#REF!</v>
      </c>
      <c r="S161" s="86" t="e">
        <f t="shared" si="83"/>
        <v>#REF!</v>
      </c>
      <c r="T161" s="86" t="e">
        <f t="shared" si="84"/>
        <v>#REF!</v>
      </c>
      <c r="U161" s="86" t="e">
        <f t="shared" si="85"/>
        <v>#REF!</v>
      </c>
      <c r="V161" s="86" t="e">
        <f t="shared" si="86"/>
        <v>#REF!</v>
      </c>
      <c r="W161" s="86" t="e">
        <f t="shared" si="87"/>
        <v>#REF!</v>
      </c>
      <c r="X161" s="86" t="e">
        <f t="shared" si="88"/>
        <v>#REF!</v>
      </c>
      <c r="Y161" s="86" t="e">
        <f t="shared" si="89"/>
        <v>#REF!</v>
      </c>
      <c r="Z161" s="86" t="e">
        <f t="shared" si="90"/>
        <v>#REF!</v>
      </c>
      <c r="AA161" s="87">
        <v>405</v>
      </c>
      <c r="AB161" s="88" t="e">
        <f>AA161*#REF!/$AI$18*10^3</f>
        <v>#REF!</v>
      </c>
      <c r="AC161" s="89">
        <f>INDEX(Efficiencies!$D$8:$M$89,MATCH(C161,Efficiencies!$C$8:$C$89),MATCH(D161,Efficiencies!$D$7:$M$7))</f>
        <v>56.379139000000002</v>
      </c>
      <c r="AD161" s="89">
        <f t="shared" si="76"/>
        <v>0.4274968456650643</v>
      </c>
      <c r="AE161" s="89">
        <f>INDEX(Efficiencies!$P$8:$Y$89,MATCH(C161,Efficiencies!$C$8:$C$89),MATCH(D161,Efficiencies!$P$7:$Y$7))</f>
        <v>46.936309767168005</v>
      </c>
      <c r="AF161" s="89">
        <f t="shared" si="78"/>
        <v>0.35589625397831404</v>
      </c>
      <c r="AG161" s="89">
        <v>0</v>
      </c>
    </row>
    <row r="162" spans="1:33" x14ac:dyDescent="0.2">
      <c r="A162" s="91" t="s">
        <v>1696</v>
      </c>
      <c r="B162" s="349" t="s">
        <v>1697</v>
      </c>
      <c r="C162" s="39" t="s">
        <v>1686</v>
      </c>
      <c r="D162" s="39">
        <v>2030</v>
      </c>
      <c r="E162" s="85" t="e">
        <f>#REF!*INDEX(Costs!$E$7:$O$89,MATCH($C162,Costs!$C$7:$C$89,0),MATCH(E$7,Costs!$E$6:$O$6,0))</f>
        <v>#REF!</v>
      </c>
      <c r="F162" s="85" t="e">
        <f>#REF!*INDEX(Costs!$E$7:$O$89,MATCH($C162,Costs!$C$7:$C$89,0),MATCH(F$7,Costs!$E$6:$O$6,0))</f>
        <v>#REF!</v>
      </c>
      <c r="G162" s="85" t="e">
        <f>#REF!*INDEX(Costs!$E$7:$O$89,MATCH($C162,Costs!$C$7:$C$89,0),MATCH(G$7,Costs!$E$6:$O$6,0))</f>
        <v>#REF!</v>
      </c>
      <c r="H162" s="85" t="e">
        <f>#REF!*INDEX(Costs!$E$7:$O$89,MATCH($C162,Costs!$C$7:$C$89,0),MATCH(H$7,Costs!$E$6:$O$6,0))</f>
        <v>#REF!</v>
      </c>
      <c r="I162" s="85" t="e">
        <f>#REF!*INDEX(Costs!$E$7:$O$89,MATCH($C162,Costs!$C$7:$C$89,0),MATCH(I$7,Costs!$E$6:$O$6,0))</f>
        <v>#REF!</v>
      </c>
      <c r="J162" s="85" t="e">
        <f>#REF!*INDEX(Costs!$E$7:$O$89,MATCH($C162,Costs!$C$7:$C$89,0),MATCH(J$7,Costs!$E$6:$O$6,0))</f>
        <v>#REF!</v>
      </c>
      <c r="K162" s="85" t="e">
        <f>#REF!*INDEX(Costs!$E$7:$O$89,MATCH($C162,Costs!$C$7:$C$89,0),MATCH(K$7,Costs!$E$6:$O$6,0))</f>
        <v>#REF!</v>
      </c>
      <c r="L162" s="85" t="e">
        <f>#REF!*INDEX(Costs!$E$7:$O$89,MATCH($C162,Costs!$C$7:$C$89,0),MATCH(L$7,Costs!$E$6:$O$6,0))</f>
        <v>#REF!</v>
      </c>
      <c r="M162" s="85" t="e">
        <f>#REF!*INDEX(Costs!$E$7:$O$89,MATCH($C162,Costs!$C$7:$C$89,0),MATCH(M$7,Costs!$E$6:$O$6,0))</f>
        <v>#REF!</v>
      </c>
      <c r="N162" s="85" t="e">
        <f>#REF!*INDEX(Costs!$E$7:$O$89,MATCH($C162,Costs!$C$7:$C$89,0),MATCH(N$7,Costs!$E$6:$O$6,0))</f>
        <v>#REF!</v>
      </c>
      <c r="O162" s="85" t="e">
        <f>#REF!*INDEX(Costs!$E$7:$O$89,MATCH($C162,Costs!$C$7:$C$89,0),MATCH(O$7,Costs!$E$6:$O$6,0))</f>
        <v>#REF!</v>
      </c>
      <c r="P162" s="86" t="e">
        <f t="shared" si="91"/>
        <v>#REF!</v>
      </c>
      <c r="Q162" s="86" t="e">
        <f t="shared" si="81"/>
        <v>#REF!</v>
      </c>
      <c r="R162" s="86" t="e">
        <f t="shared" si="82"/>
        <v>#REF!</v>
      </c>
      <c r="S162" s="86" t="e">
        <f t="shared" si="83"/>
        <v>#REF!</v>
      </c>
      <c r="T162" s="86" t="e">
        <f t="shared" si="84"/>
        <v>#REF!</v>
      </c>
      <c r="U162" s="86" t="e">
        <f t="shared" si="85"/>
        <v>#REF!</v>
      </c>
      <c r="V162" s="86" t="e">
        <f t="shared" si="86"/>
        <v>#REF!</v>
      </c>
      <c r="W162" s="86" t="e">
        <f t="shared" si="87"/>
        <v>#REF!</v>
      </c>
      <c r="X162" s="86" t="e">
        <f t="shared" si="88"/>
        <v>#REF!</v>
      </c>
      <c r="Y162" s="86" t="e">
        <f t="shared" si="89"/>
        <v>#REF!</v>
      </c>
      <c r="Z162" s="86" t="e">
        <f t="shared" si="90"/>
        <v>#REF!</v>
      </c>
      <c r="AA162" s="87">
        <v>405</v>
      </c>
      <c r="AB162" s="88" t="e">
        <f>AA162*#REF!/$AI$18*10^3</f>
        <v>#REF!</v>
      </c>
      <c r="AC162" s="89">
        <f>INDEX(Efficiencies!$D$8:$M$89,MATCH(C162,Efficiencies!$C$8:$C$89),MATCH(D162,Efficiencies!$D$7:$M$7))</f>
        <v>56.868309000000004</v>
      </c>
      <c r="AD162" s="89">
        <f t="shared" si="76"/>
        <v>0.43120599475288524</v>
      </c>
      <c r="AE162" s="89">
        <f>INDEX(Efficiencies!$P$8:$Y$89,MATCH(C162,Efficiencies!$C$8:$C$89),MATCH(D162,Efficiencies!$P$7:$Y$7))</f>
        <v>47.627891207208002</v>
      </c>
      <c r="AF162" s="89">
        <f t="shared" si="78"/>
        <v>0.36114019507747841</v>
      </c>
      <c r="AG162" s="89">
        <v>0</v>
      </c>
    </row>
    <row r="163" spans="1:33" x14ac:dyDescent="0.2">
      <c r="A163" s="91" t="s">
        <v>1698</v>
      </c>
      <c r="B163" s="349" t="s">
        <v>1699</v>
      </c>
      <c r="C163" s="39" t="s">
        <v>1686</v>
      </c>
      <c r="D163" s="39">
        <v>2035</v>
      </c>
      <c r="E163" s="85" t="e">
        <f>#REF!*INDEX(Costs!$E$7:$O$89,MATCH($C163,Costs!$C$7:$C$89,0),MATCH(E$7,Costs!$E$6:$O$6,0))</f>
        <v>#REF!</v>
      </c>
      <c r="F163" s="85" t="e">
        <f>#REF!*INDEX(Costs!$E$7:$O$89,MATCH($C163,Costs!$C$7:$C$89,0),MATCH(F$7,Costs!$E$6:$O$6,0))</f>
        <v>#REF!</v>
      </c>
      <c r="G163" s="85" t="e">
        <f>#REF!*INDEX(Costs!$E$7:$O$89,MATCH($C163,Costs!$C$7:$C$89,0),MATCH(G$7,Costs!$E$6:$O$6,0))</f>
        <v>#REF!</v>
      </c>
      <c r="H163" s="85" t="e">
        <f>#REF!*INDEX(Costs!$E$7:$O$89,MATCH($C163,Costs!$C$7:$C$89,0),MATCH(H$7,Costs!$E$6:$O$6,0))</f>
        <v>#REF!</v>
      </c>
      <c r="I163" s="85" t="e">
        <f>#REF!*INDEX(Costs!$E$7:$O$89,MATCH($C163,Costs!$C$7:$C$89,0),MATCH(I$7,Costs!$E$6:$O$6,0))</f>
        <v>#REF!</v>
      </c>
      <c r="J163" s="85" t="e">
        <f>#REF!*INDEX(Costs!$E$7:$O$89,MATCH($C163,Costs!$C$7:$C$89,0),MATCH(J$7,Costs!$E$6:$O$6,0))</f>
        <v>#REF!</v>
      </c>
      <c r="K163" s="85" t="e">
        <f>#REF!*INDEX(Costs!$E$7:$O$89,MATCH($C163,Costs!$C$7:$C$89,0),MATCH(K$7,Costs!$E$6:$O$6,0))</f>
        <v>#REF!</v>
      </c>
      <c r="L163" s="85" t="e">
        <f>#REF!*INDEX(Costs!$E$7:$O$89,MATCH($C163,Costs!$C$7:$C$89,0),MATCH(L$7,Costs!$E$6:$O$6,0))</f>
        <v>#REF!</v>
      </c>
      <c r="M163" s="85" t="e">
        <f>#REF!*INDEX(Costs!$E$7:$O$89,MATCH($C163,Costs!$C$7:$C$89,0),MATCH(M$7,Costs!$E$6:$O$6,0))</f>
        <v>#REF!</v>
      </c>
      <c r="N163" s="85" t="e">
        <f>#REF!*INDEX(Costs!$E$7:$O$89,MATCH($C163,Costs!$C$7:$C$89,0),MATCH(N$7,Costs!$E$6:$O$6,0))</f>
        <v>#REF!</v>
      </c>
      <c r="O163" s="85" t="e">
        <f>#REF!*INDEX(Costs!$E$7:$O$89,MATCH($C163,Costs!$C$7:$C$89,0),MATCH(O$7,Costs!$E$6:$O$6,0))</f>
        <v>#REF!</v>
      </c>
      <c r="P163" s="86" t="e">
        <f t="shared" si="91"/>
        <v>#REF!</v>
      </c>
      <c r="Q163" s="86" t="e">
        <f t="shared" si="81"/>
        <v>#REF!</v>
      </c>
      <c r="R163" s="86" t="e">
        <f t="shared" si="82"/>
        <v>#REF!</v>
      </c>
      <c r="S163" s="86" t="e">
        <f t="shared" si="83"/>
        <v>#REF!</v>
      </c>
      <c r="T163" s="86" t="e">
        <f t="shared" si="84"/>
        <v>#REF!</v>
      </c>
      <c r="U163" s="86" t="e">
        <f t="shared" si="85"/>
        <v>#REF!</v>
      </c>
      <c r="V163" s="86" t="e">
        <f t="shared" si="86"/>
        <v>#REF!</v>
      </c>
      <c r="W163" s="86" t="e">
        <f t="shared" si="87"/>
        <v>#REF!</v>
      </c>
      <c r="X163" s="86" t="e">
        <f t="shared" si="88"/>
        <v>#REF!</v>
      </c>
      <c r="Y163" s="86" t="e">
        <f t="shared" si="89"/>
        <v>#REF!</v>
      </c>
      <c r="Z163" s="86" t="e">
        <f t="shared" si="90"/>
        <v>#REF!</v>
      </c>
      <c r="AA163" s="87">
        <v>405</v>
      </c>
      <c r="AB163" s="88" t="e">
        <f>AA163*#REF!/$AI$18*10^3</f>
        <v>#REF!</v>
      </c>
      <c r="AC163" s="89">
        <f>INDEX(Efficiencies!$D$8:$M$89,MATCH(C163,Efficiencies!$C$8:$C$89),MATCH(D163,Efficiencies!$D$7:$M$7))</f>
        <v>56.900939999999999</v>
      </c>
      <c r="AD163" s="89">
        <f t="shared" si="76"/>
        <v>0.43145342048194607</v>
      </c>
      <c r="AE163" s="89">
        <f>INDEX(Efficiencies!$P$8:$Y$89,MATCH(C163,Efficiencies!$C$8:$C$89),MATCH(D163,Efficiencies!$P$7:$Y$7))</f>
        <v>47.655220061279998</v>
      </c>
      <c r="AF163" s="89">
        <f t="shared" si="78"/>
        <v>0.3613474170946756</v>
      </c>
      <c r="AG163" s="89">
        <v>0</v>
      </c>
    </row>
    <row r="164" spans="1:33" x14ac:dyDescent="0.2">
      <c r="A164" s="91" t="s">
        <v>1700</v>
      </c>
      <c r="B164" s="349" t="s">
        <v>1701</v>
      </c>
      <c r="C164" s="39" t="s">
        <v>1686</v>
      </c>
      <c r="D164" s="39">
        <v>2040</v>
      </c>
      <c r="E164" s="85" t="e">
        <f>#REF!*INDEX(Costs!$E$7:$O$89,MATCH($C164,Costs!$C$7:$C$89,0),MATCH(E$7,Costs!$E$6:$O$6,0))</f>
        <v>#REF!</v>
      </c>
      <c r="F164" s="85" t="e">
        <f>#REF!*INDEX(Costs!$E$7:$O$89,MATCH($C164,Costs!$C$7:$C$89,0),MATCH(F$7,Costs!$E$6:$O$6,0))</f>
        <v>#REF!</v>
      </c>
      <c r="G164" s="85" t="e">
        <f>#REF!*INDEX(Costs!$E$7:$O$89,MATCH($C164,Costs!$C$7:$C$89,0),MATCH(G$7,Costs!$E$6:$O$6,0))</f>
        <v>#REF!</v>
      </c>
      <c r="H164" s="85" t="e">
        <f>#REF!*INDEX(Costs!$E$7:$O$89,MATCH($C164,Costs!$C$7:$C$89,0),MATCH(H$7,Costs!$E$6:$O$6,0))</f>
        <v>#REF!</v>
      </c>
      <c r="I164" s="85" t="e">
        <f>#REF!*INDEX(Costs!$E$7:$O$89,MATCH($C164,Costs!$C$7:$C$89,0),MATCH(I$7,Costs!$E$6:$O$6,0))</f>
        <v>#REF!</v>
      </c>
      <c r="J164" s="85" t="e">
        <f>#REF!*INDEX(Costs!$E$7:$O$89,MATCH($C164,Costs!$C$7:$C$89,0),MATCH(J$7,Costs!$E$6:$O$6,0))</f>
        <v>#REF!</v>
      </c>
      <c r="K164" s="85" t="e">
        <f>#REF!*INDEX(Costs!$E$7:$O$89,MATCH($C164,Costs!$C$7:$C$89,0),MATCH(K$7,Costs!$E$6:$O$6,0))</f>
        <v>#REF!</v>
      </c>
      <c r="L164" s="85" t="e">
        <f>#REF!*INDEX(Costs!$E$7:$O$89,MATCH($C164,Costs!$C$7:$C$89,0),MATCH(L$7,Costs!$E$6:$O$6,0))</f>
        <v>#REF!</v>
      </c>
      <c r="M164" s="85" t="e">
        <f>#REF!*INDEX(Costs!$E$7:$O$89,MATCH($C164,Costs!$C$7:$C$89,0),MATCH(M$7,Costs!$E$6:$O$6,0))</f>
        <v>#REF!</v>
      </c>
      <c r="N164" s="85" t="e">
        <f>#REF!*INDEX(Costs!$E$7:$O$89,MATCH($C164,Costs!$C$7:$C$89,0),MATCH(N$7,Costs!$E$6:$O$6,0))</f>
        <v>#REF!</v>
      </c>
      <c r="O164" s="85" t="e">
        <f>#REF!*INDEX(Costs!$E$7:$O$89,MATCH($C164,Costs!$C$7:$C$89,0),MATCH(O$7,Costs!$E$6:$O$6,0))</f>
        <v>#REF!</v>
      </c>
      <c r="P164" s="86" t="e">
        <f t="shared" si="91"/>
        <v>#REF!</v>
      </c>
      <c r="Q164" s="86" t="e">
        <f t="shared" si="81"/>
        <v>#REF!</v>
      </c>
      <c r="R164" s="86" t="e">
        <f t="shared" si="82"/>
        <v>#REF!</v>
      </c>
      <c r="S164" s="86" t="e">
        <f t="shared" si="83"/>
        <v>#REF!</v>
      </c>
      <c r="T164" s="86" t="e">
        <f t="shared" si="84"/>
        <v>#REF!</v>
      </c>
      <c r="U164" s="86" t="e">
        <f t="shared" si="85"/>
        <v>#REF!</v>
      </c>
      <c r="V164" s="86" t="e">
        <f t="shared" si="86"/>
        <v>#REF!</v>
      </c>
      <c r="W164" s="86" t="e">
        <f t="shared" si="87"/>
        <v>#REF!</v>
      </c>
      <c r="X164" s="86" t="e">
        <f t="shared" si="88"/>
        <v>#REF!</v>
      </c>
      <c r="Y164" s="86" t="e">
        <f t="shared" si="89"/>
        <v>#REF!</v>
      </c>
      <c r="Z164" s="86" t="e">
        <f t="shared" si="90"/>
        <v>#REF!</v>
      </c>
      <c r="AA164" s="87">
        <v>405</v>
      </c>
      <c r="AB164" s="88" t="e">
        <f>AA164*#REF!/$AI$18*10^3</f>
        <v>#REF!</v>
      </c>
      <c r="AC164" s="89">
        <f>INDEX(Efficiencies!$D$8:$M$89,MATCH(C164,Efficiencies!$C$8:$C$89),MATCH(D164,Efficiencies!$D$7:$M$7))</f>
        <v>56.967345999999999</v>
      </c>
      <c r="AD164" s="89">
        <f t="shared" si="76"/>
        <v>0.43195694636114107</v>
      </c>
      <c r="AE164" s="89">
        <f>INDEX(Efficiencies!$P$8:$Y$89,MATCH(C164,Efficiencies!$C$8:$C$89),MATCH(D164,Efficiencies!$P$7:$Y$7))</f>
        <v>47.710835883152001</v>
      </c>
      <c r="AF164" s="89">
        <f t="shared" si="78"/>
        <v>0.36176912606081202</v>
      </c>
      <c r="AG164" s="89">
        <v>0</v>
      </c>
    </row>
    <row r="165" spans="1:33" x14ac:dyDescent="0.2">
      <c r="A165" s="91" t="s">
        <v>1702</v>
      </c>
      <c r="B165" s="349" t="s">
        <v>1703</v>
      </c>
      <c r="C165" s="39" t="s">
        <v>1686</v>
      </c>
      <c r="D165" s="39">
        <v>2045</v>
      </c>
      <c r="E165" s="85" t="e">
        <f>#REF!*INDEX(Costs!$E$7:$O$89,MATCH($C165,Costs!$C$7:$C$89,0),MATCH(E$7,Costs!$E$6:$O$6,0))</f>
        <v>#REF!</v>
      </c>
      <c r="F165" s="85" t="e">
        <f>#REF!*INDEX(Costs!$E$7:$O$89,MATCH($C165,Costs!$C$7:$C$89,0),MATCH(F$7,Costs!$E$6:$O$6,0))</f>
        <v>#REF!</v>
      </c>
      <c r="G165" s="85" t="e">
        <f>#REF!*INDEX(Costs!$E$7:$O$89,MATCH($C165,Costs!$C$7:$C$89,0),MATCH(G$7,Costs!$E$6:$O$6,0))</f>
        <v>#REF!</v>
      </c>
      <c r="H165" s="85" t="e">
        <f>#REF!*INDEX(Costs!$E$7:$O$89,MATCH($C165,Costs!$C$7:$C$89,0),MATCH(H$7,Costs!$E$6:$O$6,0))</f>
        <v>#REF!</v>
      </c>
      <c r="I165" s="85" t="e">
        <f>#REF!*INDEX(Costs!$E$7:$O$89,MATCH($C165,Costs!$C$7:$C$89,0),MATCH(I$7,Costs!$E$6:$O$6,0))</f>
        <v>#REF!</v>
      </c>
      <c r="J165" s="85" t="e">
        <f>#REF!*INDEX(Costs!$E$7:$O$89,MATCH($C165,Costs!$C$7:$C$89,0),MATCH(J$7,Costs!$E$6:$O$6,0))</f>
        <v>#REF!</v>
      </c>
      <c r="K165" s="85" t="e">
        <f>#REF!*INDEX(Costs!$E$7:$O$89,MATCH($C165,Costs!$C$7:$C$89,0),MATCH(K$7,Costs!$E$6:$O$6,0))</f>
        <v>#REF!</v>
      </c>
      <c r="L165" s="85" t="e">
        <f>#REF!*INDEX(Costs!$E$7:$O$89,MATCH($C165,Costs!$C$7:$C$89,0),MATCH(L$7,Costs!$E$6:$O$6,0))</f>
        <v>#REF!</v>
      </c>
      <c r="M165" s="85" t="e">
        <f>#REF!*INDEX(Costs!$E$7:$O$89,MATCH($C165,Costs!$C$7:$C$89,0),MATCH(M$7,Costs!$E$6:$O$6,0))</f>
        <v>#REF!</v>
      </c>
      <c r="N165" s="85" t="e">
        <f>#REF!*INDEX(Costs!$E$7:$O$89,MATCH($C165,Costs!$C$7:$C$89,0),MATCH(N$7,Costs!$E$6:$O$6,0))</f>
        <v>#REF!</v>
      </c>
      <c r="O165" s="85" t="e">
        <f>#REF!*INDEX(Costs!$E$7:$O$89,MATCH($C165,Costs!$C$7:$C$89,0),MATCH(O$7,Costs!$E$6:$O$6,0))</f>
        <v>#REF!</v>
      </c>
      <c r="P165" s="86" t="e">
        <f t="shared" si="91"/>
        <v>#REF!</v>
      </c>
      <c r="Q165" s="86" t="e">
        <f t="shared" si="81"/>
        <v>#REF!</v>
      </c>
      <c r="R165" s="86" t="e">
        <f t="shared" si="82"/>
        <v>#REF!</v>
      </c>
      <c r="S165" s="86" t="e">
        <f t="shared" si="83"/>
        <v>#REF!</v>
      </c>
      <c r="T165" s="86" t="e">
        <f t="shared" si="84"/>
        <v>#REF!</v>
      </c>
      <c r="U165" s="86" t="e">
        <f t="shared" si="85"/>
        <v>#REF!</v>
      </c>
      <c r="V165" s="86" t="e">
        <f t="shared" si="86"/>
        <v>#REF!</v>
      </c>
      <c r="W165" s="86" t="e">
        <f t="shared" si="87"/>
        <v>#REF!</v>
      </c>
      <c r="X165" s="86" t="e">
        <f t="shared" si="88"/>
        <v>#REF!</v>
      </c>
      <c r="Y165" s="86" t="e">
        <f t="shared" si="89"/>
        <v>#REF!</v>
      </c>
      <c r="Z165" s="86" t="e">
        <f t="shared" si="90"/>
        <v>#REF!</v>
      </c>
      <c r="AA165" s="87">
        <v>405</v>
      </c>
      <c r="AB165" s="88" t="e">
        <f>AA165*#REF!/$AI$18*10^3</f>
        <v>#REF!</v>
      </c>
      <c r="AC165" s="89">
        <f>INDEX(Efficiencies!$D$8:$M$89,MATCH(C165,Efficiencies!$C$8:$C$89),MATCH(D165,Efficiencies!$D$7:$M$7))</f>
        <v>56.967345999999999</v>
      </c>
      <c r="AD165" s="89">
        <f t="shared" si="76"/>
        <v>0.43195694636114107</v>
      </c>
      <c r="AE165" s="89">
        <f>INDEX(Efficiencies!$P$8:$Y$89,MATCH(C165,Efficiencies!$C$8:$C$89),MATCH(D165,Efficiencies!$P$7:$Y$7))</f>
        <v>47.710835883152001</v>
      </c>
      <c r="AF165" s="89">
        <f t="shared" si="78"/>
        <v>0.36176912606081202</v>
      </c>
      <c r="AG165" s="89">
        <v>0</v>
      </c>
    </row>
    <row r="166" spans="1:33" x14ac:dyDescent="0.2">
      <c r="A166" s="91" t="s">
        <v>1704</v>
      </c>
      <c r="B166" s="349" t="s">
        <v>1705</v>
      </c>
      <c r="C166" s="39" t="s">
        <v>1686</v>
      </c>
      <c r="D166" s="39">
        <v>2050</v>
      </c>
      <c r="E166" s="85" t="e">
        <f>#REF!*INDEX(Costs!$E$7:$O$89,MATCH($C166,Costs!$C$7:$C$89,0),MATCH(E$7,Costs!$E$6:$O$6,0))</f>
        <v>#REF!</v>
      </c>
      <c r="F166" s="85" t="e">
        <f>#REF!*INDEX(Costs!$E$7:$O$89,MATCH($C166,Costs!$C$7:$C$89,0),MATCH(F$7,Costs!$E$6:$O$6,0))</f>
        <v>#REF!</v>
      </c>
      <c r="G166" s="85" t="e">
        <f>#REF!*INDEX(Costs!$E$7:$O$89,MATCH($C166,Costs!$C$7:$C$89,0),MATCH(G$7,Costs!$E$6:$O$6,0))</f>
        <v>#REF!</v>
      </c>
      <c r="H166" s="85" t="e">
        <f>#REF!*INDEX(Costs!$E$7:$O$89,MATCH($C166,Costs!$C$7:$C$89,0),MATCH(H$7,Costs!$E$6:$O$6,0))</f>
        <v>#REF!</v>
      </c>
      <c r="I166" s="85" t="e">
        <f>#REF!*INDEX(Costs!$E$7:$O$89,MATCH($C166,Costs!$C$7:$C$89,0),MATCH(I$7,Costs!$E$6:$O$6,0))</f>
        <v>#REF!</v>
      </c>
      <c r="J166" s="85" t="e">
        <f>#REF!*INDEX(Costs!$E$7:$O$89,MATCH($C166,Costs!$C$7:$C$89,0),MATCH(J$7,Costs!$E$6:$O$6,0))</f>
        <v>#REF!</v>
      </c>
      <c r="K166" s="85" t="e">
        <f>#REF!*INDEX(Costs!$E$7:$O$89,MATCH($C166,Costs!$C$7:$C$89,0),MATCH(K$7,Costs!$E$6:$O$6,0))</f>
        <v>#REF!</v>
      </c>
      <c r="L166" s="85" t="e">
        <f>#REF!*INDEX(Costs!$E$7:$O$89,MATCH($C166,Costs!$C$7:$C$89,0),MATCH(L$7,Costs!$E$6:$O$6,0))</f>
        <v>#REF!</v>
      </c>
      <c r="M166" s="85" t="e">
        <f>#REF!*INDEX(Costs!$E$7:$O$89,MATCH($C166,Costs!$C$7:$C$89,0),MATCH(M$7,Costs!$E$6:$O$6,0))</f>
        <v>#REF!</v>
      </c>
      <c r="N166" s="85" t="e">
        <f>#REF!*INDEX(Costs!$E$7:$O$89,MATCH($C166,Costs!$C$7:$C$89,0),MATCH(N$7,Costs!$E$6:$O$6,0))</f>
        <v>#REF!</v>
      </c>
      <c r="O166" s="85" t="e">
        <f>#REF!*INDEX(Costs!$E$7:$O$89,MATCH($C166,Costs!$C$7:$C$89,0),MATCH(O$7,Costs!$E$6:$O$6,0))</f>
        <v>#REF!</v>
      </c>
      <c r="P166" s="86" t="e">
        <f t="shared" si="91"/>
        <v>#REF!</v>
      </c>
      <c r="Q166" s="86" t="e">
        <f t="shared" si="81"/>
        <v>#REF!</v>
      </c>
      <c r="R166" s="86" t="e">
        <f t="shared" si="82"/>
        <v>#REF!</v>
      </c>
      <c r="S166" s="86" t="e">
        <f t="shared" si="83"/>
        <v>#REF!</v>
      </c>
      <c r="T166" s="86" t="e">
        <f t="shared" si="84"/>
        <v>#REF!</v>
      </c>
      <c r="U166" s="86" t="e">
        <f t="shared" si="85"/>
        <v>#REF!</v>
      </c>
      <c r="V166" s="86" t="e">
        <f t="shared" si="86"/>
        <v>#REF!</v>
      </c>
      <c r="W166" s="86" t="e">
        <f t="shared" si="87"/>
        <v>#REF!</v>
      </c>
      <c r="X166" s="86" t="e">
        <f t="shared" si="88"/>
        <v>#REF!</v>
      </c>
      <c r="Y166" s="86" t="e">
        <f t="shared" si="89"/>
        <v>#REF!</v>
      </c>
      <c r="Z166" s="86" t="e">
        <f t="shared" si="90"/>
        <v>#REF!</v>
      </c>
      <c r="AA166" s="87">
        <v>405</v>
      </c>
      <c r="AB166" s="88" t="e">
        <f>AA166*#REF!/$AI$18*10^3</f>
        <v>#REF!</v>
      </c>
      <c r="AC166" s="89">
        <f>INDEX(Efficiencies!$D$8:$M$89,MATCH(C166,Efficiencies!$C$8:$C$89),MATCH(D166,Efficiencies!$D$7:$M$7))</f>
        <v>56.967345999999999</v>
      </c>
      <c r="AD166" s="89">
        <f t="shared" si="76"/>
        <v>0.43195694636114107</v>
      </c>
      <c r="AE166" s="89">
        <f>INDEX(Efficiencies!$P$8:$Y$89,MATCH(C166,Efficiencies!$C$8:$C$89),MATCH(D166,Efficiencies!$P$7:$Y$7))</f>
        <v>47.710835883152001</v>
      </c>
      <c r="AF166" s="89">
        <f t="shared" si="78"/>
        <v>0.36176912606081202</v>
      </c>
      <c r="AG166" s="89">
        <v>0</v>
      </c>
    </row>
    <row r="167" spans="1:33" x14ac:dyDescent="0.2">
      <c r="A167" s="91" t="s">
        <v>1706</v>
      </c>
      <c r="B167" s="349" t="s">
        <v>1707</v>
      </c>
      <c r="C167" s="39" t="s">
        <v>1708</v>
      </c>
      <c r="D167" s="39">
        <v>2060</v>
      </c>
      <c r="E167" s="85" t="e">
        <f>#REF!*INDEX(Costs!$E$7:$O$89,MATCH($C167,Costs!$C$7:$C$89,0),MATCH(E$7,Costs!$E$6:$O$6,0))</f>
        <v>#REF!</v>
      </c>
      <c r="F167" s="85" t="e">
        <f>#REF!*INDEX(Costs!$E$7:$O$89,MATCH($C167,Costs!$C$7:$C$89,0),MATCH(F$7,Costs!$E$6:$O$6,0))</f>
        <v>#REF!</v>
      </c>
      <c r="G167" s="85" t="e">
        <f>#REF!*INDEX(Costs!$E$7:$O$89,MATCH($C167,Costs!$C$7:$C$89,0),MATCH(G$7,Costs!$E$6:$O$6,0))</f>
        <v>#REF!</v>
      </c>
      <c r="H167" s="85" t="e">
        <f>#REF!*INDEX(Costs!$E$7:$O$89,MATCH($C167,Costs!$C$7:$C$89,0),MATCH(H$7,Costs!$E$6:$O$6,0))</f>
        <v>#REF!</v>
      </c>
      <c r="I167" s="85" t="e">
        <f>#REF!*INDEX(Costs!$E$7:$O$89,MATCH($C167,Costs!$C$7:$C$89,0),MATCH(I$7,Costs!$E$6:$O$6,0))</f>
        <v>#REF!</v>
      </c>
      <c r="J167" s="85" t="e">
        <f>#REF!*INDEX(Costs!$E$7:$O$89,MATCH($C167,Costs!$C$7:$C$89,0),MATCH(J$7,Costs!$E$6:$O$6,0))</f>
        <v>#REF!</v>
      </c>
      <c r="K167" s="85" t="e">
        <f>#REF!*INDEX(Costs!$E$7:$O$89,MATCH($C167,Costs!$C$7:$C$89,0),MATCH(K$7,Costs!$E$6:$O$6,0))</f>
        <v>#REF!</v>
      </c>
      <c r="L167" s="85" t="e">
        <f>#REF!*INDEX(Costs!$E$7:$O$89,MATCH($C167,Costs!$C$7:$C$89,0),MATCH(L$7,Costs!$E$6:$O$6,0))</f>
        <v>#REF!</v>
      </c>
      <c r="M167" s="85" t="e">
        <f>#REF!*INDEX(Costs!$E$7:$O$89,MATCH($C167,Costs!$C$7:$C$89,0),MATCH(M$7,Costs!$E$6:$O$6,0))</f>
        <v>#REF!</v>
      </c>
      <c r="N167" s="85" t="e">
        <f>#REF!*INDEX(Costs!$E$7:$O$89,MATCH($C167,Costs!$C$7:$C$89,0),MATCH(N$7,Costs!$E$6:$O$6,0))</f>
        <v>#REF!</v>
      </c>
      <c r="O167" s="85" t="e">
        <f>#REF!*INDEX(Costs!$E$7:$O$89,MATCH($C167,Costs!$C$7:$C$89,0),MATCH(O$7,Costs!$E$6:$O$6,0))</f>
        <v>#REF!</v>
      </c>
      <c r="P167" s="86" t="e">
        <f>E167/$AI$18*10^6</f>
        <v>#REF!</v>
      </c>
      <c r="Q167" s="86" t="e">
        <f t="shared" si="81"/>
        <v>#REF!</v>
      </c>
      <c r="R167" s="86" t="e">
        <f t="shared" si="82"/>
        <v>#REF!</v>
      </c>
      <c r="S167" s="86" t="e">
        <f t="shared" si="83"/>
        <v>#REF!</v>
      </c>
      <c r="T167" s="86" t="e">
        <f t="shared" si="84"/>
        <v>#REF!</v>
      </c>
      <c r="U167" s="86" t="e">
        <f t="shared" si="85"/>
        <v>#REF!</v>
      </c>
      <c r="V167" s="86" t="e">
        <f t="shared" si="86"/>
        <v>#REF!</v>
      </c>
      <c r="W167" s="86" t="e">
        <f t="shared" si="87"/>
        <v>#REF!</v>
      </c>
      <c r="X167" s="86" t="e">
        <f t="shared" si="88"/>
        <v>#REF!</v>
      </c>
      <c r="Y167" s="86" t="e">
        <f t="shared" si="89"/>
        <v>#REF!</v>
      </c>
      <c r="Z167" s="86" t="e">
        <f t="shared" si="90"/>
        <v>#REF!</v>
      </c>
      <c r="AA167" s="87">
        <v>405</v>
      </c>
      <c r="AB167" s="88" t="e">
        <f>AA167*#REF!/$AI$18*10^3</f>
        <v>#REF!</v>
      </c>
      <c r="AC167" s="89">
        <f>INDEX(Efficiencies!$D$8:$M$89,MATCH(C167,Efficiencies!$C$8:$C$89),MATCH(D167,Efficiencies!$D$7:$M$7))</f>
        <v>53.019573000000001</v>
      </c>
      <c r="AD167" s="89">
        <f t="shared" si="76"/>
        <v>0.40202281585053312</v>
      </c>
      <c r="AE167" s="89">
        <f>INDEX(Efficiencies!$P$8:$Y$89,MATCH(C167,Efficiencies!$C$8:$C$89),MATCH(D167,Efficiencies!$P$7:$Y$7))</f>
        <v>44.404528622376006</v>
      </c>
      <c r="AF167" s="89">
        <f t="shared" si="78"/>
        <v>0.33669893254861172</v>
      </c>
      <c r="AG167" s="89">
        <v>0</v>
      </c>
    </row>
    <row r="168" spans="1:33" x14ac:dyDescent="0.2">
      <c r="A168" s="91" t="s">
        <v>1709</v>
      </c>
      <c r="B168" s="349" t="s">
        <v>1710</v>
      </c>
      <c r="C168" s="39" t="s">
        <v>1708</v>
      </c>
      <c r="D168" s="39">
        <v>2005</v>
      </c>
      <c r="E168" s="85" t="e">
        <f>#REF!*INDEX(Costs!$E$7:$O$89,MATCH($C168,Costs!$C$7:$C$89,0),MATCH(E$7,Costs!$E$6:$O$6,0))</f>
        <v>#REF!</v>
      </c>
      <c r="F168" s="85" t="e">
        <f>#REF!*INDEX(Costs!$E$7:$O$89,MATCH($C168,Costs!$C$7:$C$89,0),MATCH(F$7,Costs!$E$6:$O$6,0))</f>
        <v>#REF!</v>
      </c>
      <c r="G168" s="85" t="e">
        <f>#REF!*INDEX(Costs!$E$7:$O$89,MATCH($C168,Costs!$C$7:$C$89,0),MATCH(G$7,Costs!$E$6:$O$6,0))</f>
        <v>#REF!</v>
      </c>
      <c r="H168" s="85" t="e">
        <f>#REF!*INDEX(Costs!$E$7:$O$89,MATCH($C168,Costs!$C$7:$C$89,0),MATCH(H$7,Costs!$E$6:$O$6,0))</f>
        <v>#REF!</v>
      </c>
      <c r="I168" s="85" t="e">
        <f>#REF!*INDEX(Costs!$E$7:$O$89,MATCH($C168,Costs!$C$7:$C$89,0),MATCH(I$7,Costs!$E$6:$O$6,0))</f>
        <v>#REF!</v>
      </c>
      <c r="J168" s="85" t="e">
        <f>#REF!*INDEX(Costs!$E$7:$O$89,MATCH($C168,Costs!$C$7:$C$89,0),MATCH(J$7,Costs!$E$6:$O$6,0))</f>
        <v>#REF!</v>
      </c>
      <c r="K168" s="85" t="e">
        <f>#REF!*INDEX(Costs!$E$7:$O$89,MATCH($C168,Costs!$C$7:$C$89,0),MATCH(K$7,Costs!$E$6:$O$6,0))</f>
        <v>#REF!</v>
      </c>
      <c r="L168" s="85" t="e">
        <f>#REF!*INDEX(Costs!$E$7:$O$89,MATCH($C168,Costs!$C$7:$C$89,0),MATCH(L$7,Costs!$E$6:$O$6,0))</f>
        <v>#REF!</v>
      </c>
      <c r="M168" s="85" t="e">
        <f>#REF!*INDEX(Costs!$E$7:$O$89,MATCH($C168,Costs!$C$7:$C$89,0),MATCH(M$7,Costs!$E$6:$O$6,0))</f>
        <v>#REF!</v>
      </c>
      <c r="N168" s="85" t="e">
        <f>#REF!*INDEX(Costs!$E$7:$O$89,MATCH($C168,Costs!$C$7:$C$89,0),MATCH(N$7,Costs!$E$6:$O$6,0))</f>
        <v>#REF!</v>
      </c>
      <c r="O168" s="85" t="e">
        <f>#REF!*INDEX(Costs!$E$7:$O$89,MATCH($C168,Costs!$C$7:$C$89,0),MATCH(O$7,Costs!$E$6:$O$6,0))</f>
        <v>#REF!</v>
      </c>
      <c r="P168" s="86" t="e">
        <f t="shared" ref="P168:P177" si="92">E168/$AI$18*10^6</f>
        <v>#REF!</v>
      </c>
      <c r="Q168" s="86" t="e">
        <f t="shared" ref="Q168:Q197" si="93">F168/$AI$18*10^6</f>
        <v>#REF!</v>
      </c>
      <c r="R168" s="86" t="e">
        <f t="shared" ref="R168:R197" si="94">G168/$AI$18*10^6</f>
        <v>#REF!</v>
      </c>
      <c r="S168" s="86" t="e">
        <f t="shared" ref="S168:S197" si="95">H168/$AI$18*10^6</f>
        <v>#REF!</v>
      </c>
      <c r="T168" s="86" t="e">
        <f t="shared" ref="T168:T197" si="96">I168/$AI$18*10^6</f>
        <v>#REF!</v>
      </c>
      <c r="U168" s="86" t="e">
        <f t="shared" ref="U168:U197" si="97">J168/$AI$18*10^6</f>
        <v>#REF!</v>
      </c>
      <c r="V168" s="86" t="e">
        <f t="shared" ref="V168:V197" si="98">K168/$AI$18*10^6</f>
        <v>#REF!</v>
      </c>
      <c r="W168" s="86" t="e">
        <f t="shared" ref="W168:W197" si="99">L168/$AI$18*10^6</f>
        <v>#REF!</v>
      </c>
      <c r="X168" s="86" t="e">
        <f t="shared" ref="X168:X197" si="100">M168/$AI$18*10^6</f>
        <v>#REF!</v>
      </c>
      <c r="Y168" s="86" t="e">
        <f t="shared" ref="Y168:Y197" si="101">N168/$AI$18*10^6</f>
        <v>#REF!</v>
      </c>
      <c r="Z168" s="86" t="e">
        <f t="shared" ref="Z168:Z197" si="102">O168/$AI$18*10^6</f>
        <v>#REF!</v>
      </c>
      <c r="AA168" s="87">
        <v>405</v>
      </c>
      <c r="AB168" s="88" t="e">
        <f>AA168*#REF!/$AI$18*10^3</f>
        <v>#REF!</v>
      </c>
      <c r="AC168" s="89">
        <f>INDEX(Efficiencies!$D$8:$M$89,MATCH(C168,Efficiencies!$C$8:$C$89),MATCH(D168,Efficiencies!$D$7:$M$7))</f>
        <v>27.064390182495099</v>
      </c>
      <c r="AD168" s="89">
        <f t="shared" si="76"/>
        <v>0.20521671025989222</v>
      </c>
      <c r="AE168" s="89">
        <f>INDEX(Efficiencies!$P$8:$Y$89,MATCH(C168,Efficiencies!$C$8:$C$89),MATCH(D168,Efficiencies!$P$7:$Y$7))</f>
        <v>21.990144495439925</v>
      </c>
      <c r="AF168" s="89">
        <f t="shared" si="78"/>
        <v>0.16674106015559309</v>
      </c>
      <c r="AG168" s="89">
        <v>0</v>
      </c>
    </row>
    <row r="169" spans="1:33" x14ac:dyDescent="0.2">
      <c r="A169" s="91" t="s">
        <v>411</v>
      </c>
      <c r="B169" s="349" t="s">
        <v>1711</v>
      </c>
      <c r="C169" s="39" t="s">
        <v>1708</v>
      </c>
      <c r="D169" s="39">
        <v>2010</v>
      </c>
      <c r="E169" s="85" t="e">
        <f>#REF!*INDEX(Costs!$E$7:$O$89,MATCH($C169,Costs!$C$7:$C$89,0),MATCH(E$7,Costs!$E$6:$O$6,0))</f>
        <v>#REF!</v>
      </c>
      <c r="F169" s="85" t="e">
        <f>#REF!*INDEX(Costs!$E$7:$O$89,MATCH($C169,Costs!$C$7:$C$89,0),MATCH(F$7,Costs!$E$6:$O$6,0))</f>
        <v>#REF!</v>
      </c>
      <c r="G169" s="85" t="e">
        <f>#REF!*INDEX(Costs!$E$7:$O$89,MATCH($C169,Costs!$C$7:$C$89,0),MATCH(G$7,Costs!$E$6:$O$6,0))</f>
        <v>#REF!</v>
      </c>
      <c r="H169" s="85" t="e">
        <f>#REF!*INDEX(Costs!$E$7:$O$89,MATCH($C169,Costs!$C$7:$C$89,0),MATCH(H$7,Costs!$E$6:$O$6,0))</f>
        <v>#REF!</v>
      </c>
      <c r="I169" s="85" t="e">
        <f>#REF!*INDEX(Costs!$E$7:$O$89,MATCH($C169,Costs!$C$7:$C$89,0),MATCH(I$7,Costs!$E$6:$O$6,0))</f>
        <v>#REF!</v>
      </c>
      <c r="J169" s="85" t="e">
        <f>#REF!*INDEX(Costs!$E$7:$O$89,MATCH($C169,Costs!$C$7:$C$89,0),MATCH(J$7,Costs!$E$6:$O$6,0))</f>
        <v>#REF!</v>
      </c>
      <c r="K169" s="85" t="e">
        <f>#REF!*INDEX(Costs!$E$7:$O$89,MATCH($C169,Costs!$C$7:$C$89,0),MATCH(K$7,Costs!$E$6:$O$6,0))</f>
        <v>#REF!</v>
      </c>
      <c r="L169" s="85" t="e">
        <f>#REF!*INDEX(Costs!$E$7:$O$89,MATCH($C169,Costs!$C$7:$C$89,0),MATCH(L$7,Costs!$E$6:$O$6,0))</f>
        <v>#REF!</v>
      </c>
      <c r="M169" s="85" t="e">
        <f>#REF!*INDEX(Costs!$E$7:$O$89,MATCH($C169,Costs!$C$7:$C$89,0),MATCH(M$7,Costs!$E$6:$O$6,0))</f>
        <v>#REF!</v>
      </c>
      <c r="N169" s="85" t="e">
        <f>#REF!*INDEX(Costs!$E$7:$O$89,MATCH($C169,Costs!$C$7:$C$89,0),MATCH(N$7,Costs!$E$6:$O$6,0))</f>
        <v>#REF!</v>
      </c>
      <c r="O169" s="85" t="e">
        <f>#REF!*INDEX(Costs!$E$7:$O$89,MATCH($C169,Costs!$C$7:$C$89,0),MATCH(O$7,Costs!$E$6:$O$6,0))</f>
        <v>#REF!</v>
      </c>
      <c r="P169" s="86" t="e">
        <f t="shared" si="92"/>
        <v>#REF!</v>
      </c>
      <c r="Q169" s="86" t="e">
        <f t="shared" si="93"/>
        <v>#REF!</v>
      </c>
      <c r="R169" s="86" t="e">
        <f t="shared" si="94"/>
        <v>#REF!</v>
      </c>
      <c r="S169" s="86" t="e">
        <f t="shared" si="95"/>
        <v>#REF!</v>
      </c>
      <c r="T169" s="86" t="e">
        <f t="shared" si="96"/>
        <v>#REF!</v>
      </c>
      <c r="U169" s="86" t="e">
        <f t="shared" si="97"/>
        <v>#REF!</v>
      </c>
      <c r="V169" s="86" t="e">
        <f t="shared" si="98"/>
        <v>#REF!</v>
      </c>
      <c r="W169" s="86" t="e">
        <f t="shared" si="99"/>
        <v>#REF!</v>
      </c>
      <c r="X169" s="86" t="e">
        <f t="shared" si="100"/>
        <v>#REF!</v>
      </c>
      <c r="Y169" s="86" t="e">
        <f t="shared" si="101"/>
        <v>#REF!</v>
      </c>
      <c r="Z169" s="86" t="e">
        <f t="shared" si="102"/>
        <v>#REF!</v>
      </c>
      <c r="AA169" s="87">
        <v>405</v>
      </c>
      <c r="AB169" s="88" t="e">
        <f>AA169*#REF!/$AI$18*10^3</f>
        <v>#REF!</v>
      </c>
      <c r="AC169" s="89">
        <f>INDEX(Efficiencies!$D$8:$M$89,MATCH(C169,Efficiencies!$C$8:$C$89),MATCH(D169,Efficiencies!$D$7:$M$7))</f>
        <v>29.88</v>
      </c>
      <c r="AD169" s="89">
        <f t="shared" si="76"/>
        <v>0.22656617279082819</v>
      </c>
      <c r="AE169" s="89">
        <f>INDEX(Efficiencies!$P$8:$Y$89,MATCH(C169,Efficiencies!$C$8:$C$89),MATCH(D169,Efficiencies!$P$7:$Y$7))</f>
        <v>24.427258559999999</v>
      </c>
      <c r="AF169" s="89">
        <f t="shared" si="78"/>
        <v>0.18522056505057555</v>
      </c>
      <c r="AG169" s="89">
        <v>0</v>
      </c>
    </row>
    <row r="170" spans="1:33" x14ac:dyDescent="0.2">
      <c r="A170" s="91" t="s">
        <v>1712</v>
      </c>
      <c r="B170" s="349" t="s">
        <v>1713</v>
      </c>
      <c r="C170" s="39" t="s">
        <v>1708</v>
      </c>
      <c r="D170" s="39">
        <v>2015</v>
      </c>
      <c r="E170" s="85" t="e">
        <f>#REF!*INDEX(Costs!$E$7:$O$89,MATCH($C170,Costs!$C$7:$C$89,0),MATCH(E$7,Costs!$E$6:$O$6,0))</f>
        <v>#REF!</v>
      </c>
      <c r="F170" s="85" t="e">
        <f>#REF!*INDEX(Costs!$E$7:$O$89,MATCH($C170,Costs!$C$7:$C$89,0),MATCH(F$7,Costs!$E$6:$O$6,0))</f>
        <v>#REF!</v>
      </c>
      <c r="G170" s="85" t="e">
        <f>#REF!*INDEX(Costs!$E$7:$O$89,MATCH($C170,Costs!$C$7:$C$89,0),MATCH(G$7,Costs!$E$6:$O$6,0))</f>
        <v>#REF!</v>
      </c>
      <c r="H170" s="85" t="e">
        <f>#REF!*INDEX(Costs!$E$7:$O$89,MATCH($C170,Costs!$C$7:$C$89,0),MATCH(H$7,Costs!$E$6:$O$6,0))</f>
        <v>#REF!</v>
      </c>
      <c r="I170" s="85" t="e">
        <f>#REF!*INDEX(Costs!$E$7:$O$89,MATCH($C170,Costs!$C$7:$C$89,0),MATCH(I$7,Costs!$E$6:$O$6,0))</f>
        <v>#REF!</v>
      </c>
      <c r="J170" s="85" t="e">
        <f>#REF!*INDEX(Costs!$E$7:$O$89,MATCH($C170,Costs!$C$7:$C$89,0),MATCH(J$7,Costs!$E$6:$O$6,0))</f>
        <v>#REF!</v>
      </c>
      <c r="K170" s="85" t="e">
        <f>#REF!*INDEX(Costs!$E$7:$O$89,MATCH($C170,Costs!$C$7:$C$89,0),MATCH(K$7,Costs!$E$6:$O$6,0))</f>
        <v>#REF!</v>
      </c>
      <c r="L170" s="85" t="e">
        <f>#REF!*INDEX(Costs!$E$7:$O$89,MATCH($C170,Costs!$C$7:$C$89,0),MATCH(L$7,Costs!$E$6:$O$6,0))</f>
        <v>#REF!</v>
      </c>
      <c r="M170" s="85" t="e">
        <f>#REF!*INDEX(Costs!$E$7:$O$89,MATCH($C170,Costs!$C$7:$C$89,0),MATCH(M$7,Costs!$E$6:$O$6,0))</f>
        <v>#REF!</v>
      </c>
      <c r="N170" s="85" t="e">
        <f>#REF!*INDEX(Costs!$E$7:$O$89,MATCH($C170,Costs!$C$7:$C$89,0),MATCH(N$7,Costs!$E$6:$O$6,0))</f>
        <v>#REF!</v>
      </c>
      <c r="O170" s="85" t="e">
        <f>#REF!*INDEX(Costs!$E$7:$O$89,MATCH($C170,Costs!$C$7:$C$89,0),MATCH(O$7,Costs!$E$6:$O$6,0))</f>
        <v>#REF!</v>
      </c>
      <c r="P170" s="86" t="e">
        <f t="shared" si="92"/>
        <v>#REF!</v>
      </c>
      <c r="Q170" s="86" t="e">
        <f t="shared" si="93"/>
        <v>#REF!</v>
      </c>
      <c r="R170" s="86" t="e">
        <f t="shared" si="94"/>
        <v>#REF!</v>
      </c>
      <c r="S170" s="86" t="e">
        <f t="shared" si="95"/>
        <v>#REF!</v>
      </c>
      <c r="T170" s="86" t="e">
        <f t="shared" si="96"/>
        <v>#REF!</v>
      </c>
      <c r="U170" s="86" t="e">
        <f t="shared" si="97"/>
        <v>#REF!</v>
      </c>
      <c r="V170" s="86" t="e">
        <f t="shared" si="98"/>
        <v>#REF!</v>
      </c>
      <c r="W170" s="86" t="e">
        <f t="shared" si="99"/>
        <v>#REF!</v>
      </c>
      <c r="X170" s="86" t="e">
        <f t="shared" si="100"/>
        <v>#REF!</v>
      </c>
      <c r="Y170" s="86" t="e">
        <f t="shared" si="101"/>
        <v>#REF!</v>
      </c>
      <c r="Z170" s="86" t="e">
        <f t="shared" si="102"/>
        <v>#REF!</v>
      </c>
      <c r="AA170" s="87">
        <v>405</v>
      </c>
      <c r="AB170" s="88" t="e">
        <f>AA170*#REF!/$AI$18*10^3</f>
        <v>#REF!</v>
      </c>
      <c r="AC170" s="89">
        <f>INDEX(Efficiencies!$D$8:$M$89,MATCH(C170,Efficiencies!$C$8:$C$89),MATCH(D170,Efficiencies!$D$7:$M$7))</f>
        <v>32.225822000000001</v>
      </c>
      <c r="AD170" s="89">
        <f t="shared" si="76"/>
        <v>0.24435345232859682</v>
      </c>
      <c r="AE170" s="89">
        <f>INDEX(Efficiencies!$P$8:$Y$89,MATCH(C170,Efficiencies!$C$8:$C$89),MATCH(D170,Efficiencies!$P$7:$Y$7))</f>
        <v>26.506125304864</v>
      </c>
      <c r="AF170" s="89">
        <f t="shared" si="78"/>
        <v>0.20098364678169883</v>
      </c>
      <c r="AG170" s="89">
        <v>0</v>
      </c>
    </row>
    <row r="171" spans="1:33" x14ac:dyDescent="0.2">
      <c r="A171" s="91" t="s">
        <v>1714</v>
      </c>
      <c r="B171" s="349" t="s">
        <v>1715</v>
      </c>
      <c r="C171" s="39" t="s">
        <v>1708</v>
      </c>
      <c r="D171" s="39">
        <v>2020</v>
      </c>
      <c r="E171" s="85" t="e">
        <f>#REF!*INDEX(Costs!$E$7:$O$89,MATCH($C171,Costs!$C$7:$C$89,0),MATCH(E$7,Costs!$E$6:$O$6,0))</f>
        <v>#REF!</v>
      </c>
      <c r="F171" s="85" t="e">
        <f>#REF!*INDEX(Costs!$E$7:$O$89,MATCH($C171,Costs!$C$7:$C$89,0),MATCH(F$7,Costs!$E$6:$O$6,0))</f>
        <v>#REF!</v>
      </c>
      <c r="G171" s="85" t="e">
        <f>#REF!*INDEX(Costs!$E$7:$O$89,MATCH($C171,Costs!$C$7:$C$89,0),MATCH(G$7,Costs!$E$6:$O$6,0))</f>
        <v>#REF!</v>
      </c>
      <c r="H171" s="85" t="e">
        <f>#REF!*INDEX(Costs!$E$7:$O$89,MATCH($C171,Costs!$C$7:$C$89,0),MATCH(H$7,Costs!$E$6:$O$6,0))</f>
        <v>#REF!</v>
      </c>
      <c r="I171" s="85" t="e">
        <f>#REF!*INDEX(Costs!$E$7:$O$89,MATCH($C171,Costs!$C$7:$C$89,0),MATCH(I$7,Costs!$E$6:$O$6,0))</f>
        <v>#REF!</v>
      </c>
      <c r="J171" s="85" t="e">
        <f>#REF!*INDEX(Costs!$E$7:$O$89,MATCH($C171,Costs!$C$7:$C$89,0),MATCH(J$7,Costs!$E$6:$O$6,0))</f>
        <v>#REF!</v>
      </c>
      <c r="K171" s="85" t="e">
        <f>#REF!*INDEX(Costs!$E$7:$O$89,MATCH($C171,Costs!$C$7:$C$89,0),MATCH(K$7,Costs!$E$6:$O$6,0))</f>
        <v>#REF!</v>
      </c>
      <c r="L171" s="85" t="e">
        <f>#REF!*INDEX(Costs!$E$7:$O$89,MATCH($C171,Costs!$C$7:$C$89,0),MATCH(L$7,Costs!$E$6:$O$6,0))</f>
        <v>#REF!</v>
      </c>
      <c r="M171" s="85" t="e">
        <f>#REF!*INDEX(Costs!$E$7:$O$89,MATCH($C171,Costs!$C$7:$C$89,0),MATCH(M$7,Costs!$E$6:$O$6,0))</f>
        <v>#REF!</v>
      </c>
      <c r="N171" s="85" t="e">
        <f>#REF!*INDEX(Costs!$E$7:$O$89,MATCH($C171,Costs!$C$7:$C$89,0),MATCH(N$7,Costs!$E$6:$O$6,0))</f>
        <v>#REF!</v>
      </c>
      <c r="O171" s="85" t="e">
        <f>#REF!*INDEX(Costs!$E$7:$O$89,MATCH($C171,Costs!$C$7:$C$89,0),MATCH(O$7,Costs!$E$6:$O$6,0))</f>
        <v>#REF!</v>
      </c>
      <c r="P171" s="86" t="e">
        <f t="shared" si="92"/>
        <v>#REF!</v>
      </c>
      <c r="Q171" s="86" t="e">
        <f t="shared" si="93"/>
        <v>#REF!</v>
      </c>
      <c r="R171" s="86" t="e">
        <f t="shared" si="94"/>
        <v>#REF!</v>
      </c>
      <c r="S171" s="86" t="e">
        <f t="shared" si="95"/>
        <v>#REF!</v>
      </c>
      <c r="T171" s="86" t="e">
        <f t="shared" si="96"/>
        <v>#REF!</v>
      </c>
      <c r="U171" s="86" t="e">
        <f t="shared" si="97"/>
        <v>#REF!</v>
      </c>
      <c r="V171" s="86" t="e">
        <f t="shared" si="98"/>
        <v>#REF!</v>
      </c>
      <c r="W171" s="86" t="e">
        <f t="shared" si="99"/>
        <v>#REF!</v>
      </c>
      <c r="X171" s="86" t="e">
        <f t="shared" si="100"/>
        <v>#REF!</v>
      </c>
      <c r="Y171" s="86" t="e">
        <f t="shared" si="101"/>
        <v>#REF!</v>
      </c>
      <c r="Z171" s="86" t="e">
        <f t="shared" si="102"/>
        <v>#REF!</v>
      </c>
      <c r="AA171" s="87">
        <v>405</v>
      </c>
      <c r="AB171" s="88" t="e">
        <f>AA171*#REF!/$AI$18*10^3</f>
        <v>#REF!</v>
      </c>
      <c r="AC171" s="89">
        <f>INDEX(Efficiencies!$D$8:$M$89,MATCH(C171,Efficiencies!$C$8:$C$89),MATCH(D171,Efficiencies!$D$7:$M$7))</f>
        <v>41.072696999999998</v>
      </c>
      <c r="AD171" s="89">
        <f t="shared" si="76"/>
        <v>0.31143519964817035</v>
      </c>
      <c r="AE171" s="89">
        <f>INDEX(Efficiencies!$P$8:$Y$89,MATCH(C171,Efficiencies!$C$8:$C$89),MATCH(D171,Efficiencies!$P$7:$Y$7))</f>
        <v>33.988149639863998</v>
      </c>
      <c r="AF171" s="89">
        <f t="shared" si="78"/>
        <v>0.25771636493125677</v>
      </c>
      <c r="AG171" s="89">
        <v>0</v>
      </c>
    </row>
    <row r="172" spans="1:33" x14ac:dyDescent="0.2">
      <c r="A172" s="91" t="s">
        <v>1716</v>
      </c>
      <c r="B172" s="349" t="s">
        <v>1717</v>
      </c>
      <c r="C172" s="39" t="s">
        <v>1708</v>
      </c>
      <c r="D172" s="39">
        <v>2025</v>
      </c>
      <c r="E172" s="85" t="e">
        <f>#REF!*INDEX(Costs!$E$7:$O$89,MATCH($C172,Costs!$C$7:$C$89,0),MATCH(E$7,Costs!$E$6:$O$6,0))</f>
        <v>#REF!</v>
      </c>
      <c r="F172" s="85" t="e">
        <f>#REF!*INDEX(Costs!$E$7:$O$89,MATCH($C172,Costs!$C$7:$C$89,0),MATCH(F$7,Costs!$E$6:$O$6,0))</f>
        <v>#REF!</v>
      </c>
      <c r="G172" s="85" t="e">
        <f>#REF!*INDEX(Costs!$E$7:$O$89,MATCH($C172,Costs!$C$7:$C$89,0),MATCH(G$7,Costs!$E$6:$O$6,0))</f>
        <v>#REF!</v>
      </c>
      <c r="H172" s="85" t="e">
        <f>#REF!*INDEX(Costs!$E$7:$O$89,MATCH($C172,Costs!$C$7:$C$89,0),MATCH(H$7,Costs!$E$6:$O$6,0))</f>
        <v>#REF!</v>
      </c>
      <c r="I172" s="85" t="e">
        <f>#REF!*INDEX(Costs!$E$7:$O$89,MATCH($C172,Costs!$C$7:$C$89,0),MATCH(I$7,Costs!$E$6:$O$6,0))</f>
        <v>#REF!</v>
      </c>
      <c r="J172" s="85" t="e">
        <f>#REF!*INDEX(Costs!$E$7:$O$89,MATCH($C172,Costs!$C$7:$C$89,0),MATCH(J$7,Costs!$E$6:$O$6,0))</f>
        <v>#REF!</v>
      </c>
      <c r="K172" s="85" t="e">
        <f>#REF!*INDEX(Costs!$E$7:$O$89,MATCH($C172,Costs!$C$7:$C$89,0),MATCH(K$7,Costs!$E$6:$O$6,0))</f>
        <v>#REF!</v>
      </c>
      <c r="L172" s="85" t="e">
        <f>#REF!*INDEX(Costs!$E$7:$O$89,MATCH($C172,Costs!$C$7:$C$89,0),MATCH(L$7,Costs!$E$6:$O$6,0))</f>
        <v>#REF!</v>
      </c>
      <c r="M172" s="85" t="e">
        <f>#REF!*INDEX(Costs!$E$7:$O$89,MATCH($C172,Costs!$C$7:$C$89,0),MATCH(M$7,Costs!$E$6:$O$6,0))</f>
        <v>#REF!</v>
      </c>
      <c r="N172" s="85" t="e">
        <f>#REF!*INDEX(Costs!$E$7:$O$89,MATCH($C172,Costs!$C$7:$C$89,0),MATCH(N$7,Costs!$E$6:$O$6,0))</f>
        <v>#REF!</v>
      </c>
      <c r="O172" s="85" t="e">
        <f>#REF!*INDEX(Costs!$E$7:$O$89,MATCH($C172,Costs!$C$7:$C$89,0),MATCH(O$7,Costs!$E$6:$O$6,0))</f>
        <v>#REF!</v>
      </c>
      <c r="P172" s="86" t="e">
        <f t="shared" si="92"/>
        <v>#REF!</v>
      </c>
      <c r="Q172" s="86" t="e">
        <f t="shared" si="93"/>
        <v>#REF!</v>
      </c>
      <c r="R172" s="86" t="e">
        <f t="shared" si="94"/>
        <v>#REF!</v>
      </c>
      <c r="S172" s="86" t="e">
        <f t="shared" si="95"/>
        <v>#REF!</v>
      </c>
      <c r="T172" s="86" t="e">
        <f t="shared" si="96"/>
        <v>#REF!</v>
      </c>
      <c r="U172" s="86" t="e">
        <f t="shared" si="97"/>
        <v>#REF!</v>
      </c>
      <c r="V172" s="86" t="e">
        <f t="shared" si="98"/>
        <v>#REF!</v>
      </c>
      <c r="W172" s="86" t="e">
        <f t="shared" si="99"/>
        <v>#REF!</v>
      </c>
      <c r="X172" s="86" t="e">
        <f t="shared" si="100"/>
        <v>#REF!</v>
      </c>
      <c r="Y172" s="86" t="e">
        <f t="shared" si="101"/>
        <v>#REF!</v>
      </c>
      <c r="Z172" s="86" t="e">
        <f t="shared" si="102"/>
        <v>#REF!</v>
      </c>
      <c r="AA172" s="87">
        <v>405</v>
      </c>
      <c r="AB172" s="88" t="e">
        <f>AA172*#REF!/$AI$18*10^3</f>
        <v>#REF!</v>
      </c>
      <c r="AC172" s="89">
        <f>INDEX(Efficiencies!$D$8:$M$89,MATCH(C172,Efficiencies!$C$8:$C$89),MATCH(D172,Efficiencies!$D$7:$M$7))</f>
        <v>52.375866000000002</v>
      </c>
      <c r="AD172" s="89">
        <f t="shared" si="76"/>
        <v>0.3971418844118228</v>
      </c>
      <c r="AE172" s="89">
        <f>INDEX(Efficiencies!$P$8:$Y$89,MATCH(C172,Efficiencies!$C$8:$C$89),MATCH(D172,Efficiencies!$P$7:$Y$7))</f>
        <v>43.603536955392002</v>
      </c>
      <c r="AF172" s="89">
        <f t="shared" si="78"/>
        <v>0.33062538447545542</v>
      </c>
      <c r="AG172" s="89">
        <v>0</v>
      </c>
    </row>
    <row r="173" spans="1:33" x14ac:dyDescent="0.2">
      <c r="A173" s="91" t="s">
        <v>1718</v>
      </c>
      <c r="B173" s="349" t="s">
        <v>1719</v>
      </c>
      <c r="C173" s="39" t="s">
        <v>1708</v>
      </c>
      <c r="D173" s="39">
        <v>2030</v>
      </c>
      <c r="E173" s="85" t="e">
        <f>#REF!*INDEX(Costs!$E$7:$O$89,MATCH($C173,Costs!$C$7:$C$89,0),MATCH(E$7,Costs!$E$6:$O$6,0))</f>
        <v>#REF!</v>
      </c>
      <c r="F173" s="85" t="e">
        <f>#REF!*INDEX(Costs!$E$7:$O$89,MATCH($C173,Costs!$C$7:$C$89,0),MATCH(F$7,Costs!$E$6:$O$6,0))</f>
        <v>#REF!</v>
      </c>
      <c r="G173" s="85" t="e">
        <f>#REF!*INDEX(Costs!$E$7:$O$89,MATCH($C173,Costs!$C$7:$C$89,0),MATCH(G$7,Costs!$E$6:$O$6,0))</f>
        <v>#REF!</v>
      </c>
      <c r="H173" s="85" t="e">
        <f>#REF!*INDEX(Costs!$E$7:$O$89,MATCH($C173,Costs!$C$7:$C$89,0),MATCH(H$7,Costs!$E$6:$O$6,0))</f>
        <v>#REF!</v>
      </c>
      <c r="I173" s="85" t="e">
        <f>#REF!*INDEX(Costs!$E$7:$O$89,MATCH($C173,Costs!$C$7:$C$89,0),MATCH(I$7,Costs!$E$6:$O$6,0))</f>
        <v>#REF!</v>
      </c>
      <c r="J173" s="85" t="e">
        <f>#REF!*INDEX(Costs!$E$7:$O$89,MATCH($C173,Costs!$C$7:$C$89,0),MATCH(J$7,Costs!$E$6:$O$6,0))</f>
        <v>#REF!</v>
      </c>
      <c r="K173" s="85" t="e">
        <f>#REF!*INDEX(Costs!$E$7:$O$89,MATCH($C173,Costs!$C$7:$C$89,0),MATCH(K$7,Costs!$E$6:$O$6,0))</f>
        <v>#REF!</v>
      </c>
      <c r="L173" s="85" t="e">
        <f>#REF!*INDEX(Costs!$E$7:$O$89,MATCH($C173,Costs!$C$7:$C$89,0),MATCH(L$7,Costs!$E$6:$O$6,0))</f>
        <v>#REF!</v>
      </c>
      <c r="M173" s="85" t="e">
        <f>#REF!*INDEX(Costs!$E$7:$O$89,MATCH($C173,Costs!$C$7:$C$89,0),MATCH(M$7,Costs!$E$6:$O$6,0))</f>
        <v>#REF!</v>
      </c>
      <c r="N173" s="85" t="e">
        <f>#REF!*INDEX(Costs!$E$7:$O$89,MATCH($C173,Costs!$C$7:$C$89,0),MATCH(N$7,Costs!$E$6:$O$6,0))</f>
        <v>#REF!</v>
      </c>
      <c r="O173" s="85" t="e">
        <f>#REF!*INDEX(Costs!$E$7:$O$89,MATCH($C173,Costs!$C$7:$C$89,0),MATCH(O$7,Costs!$E$6:$O$6,0))</f>
        <v>#REF!</v>
      </c>
      <c r="P173" s="86" t="e">
        <f t="shared" si="92"/>
        <v>#REF!</v>
      </c>
      <c r="Q173" s="86" t="e">
        <f t="shared" si="93"/>
        <v>#REF!</v>
      </c>
      <c r="R173" s="86" t="e">
        <f t="shared" si="94"/>
        <v>#REF!</v>
      </c>
      <c r="S173" s="86" t="e">
        <f t="shared" si="95"/>
        <v>#REF!</v>
      </c>
      <c r="T173" s="86" t="e">
        <f t="shared" si="96"/>
        <v>#REF!</v>
      </c>
      <c r="U173" s="86" t="e">
        <f t="shared" si="97"/>
        <v>#REF!</v>
      </c>
      <c r="V173" s="86" t="e">
        <f t="shared" si="98"/>
        <v>#REF!</v>
      </c>
      <c r="W173" s="86" t="e">
        <f t="shared" si="99"/>
        <v>#REF!</v>
      </c>
      <c r="X173" s="86" t="e">
        <f t="shared" si="100"/>
        <v>#REF!</v>
      </c>
      <c r="Y173" s="86" t="e">
        <f t="shared" si="101"/>
        <v>#REF!</v>
      </c>
      <c r="Z173" s="86" t="e">
        <f t="shared" si="102"/>
        <v>#REF!</v>
      </c>
      <c r="AA173" s="87">
        <v>405</v>
      </c>
      <c r="AB173" s="88" t="e">
        <f>AA173*#REF!/$AI$18*10^3</f>
        <v>#REF!</v>
      </c>
      <c r="AC173" s="89">
        <f>INDEX(Efficiencies!$D$8:$M$89,MATCH(C173,Efficiencies!$C$8:$C$89),MATCH(D173,Efficiencies!$D$7:$M$7))</f>
        <v>52.865394999999999</v>
      </c>
      <c r="AD173" s="89">
        <f t="shared" ref="AD173:AD236" si="103">AC173/($AI$11*$AI$15*10 ^ 9)</f>
        <v>0.40085375563003295</v>
      </c>
      <c r="AE173" s="89">
        <f>INDEX(Efficiencies!$P$8:$Y$89,MATCH(C173,Efficiencies!$C$8:$C$89),MATCH(D173,Efficiencies!$P$7:$Y$7))</f>
        <v>44.275402697240004</v>
      </c>
      <c r="AF173" s="89">
        <f t="shared" si="78"/>
        <v>0.3357198305852202</v>
      </c>
      <c r="AG173" s="89">
        <v>0</v>
      </c>
    </row>
    <row r="174" spans="1:33" x14ac:dyDescent="0.2">
      <c r="A174" s="91" t="s">
        <v>1720</v>
      </c>
      <c r="B174" s="349" t="s">
        <v>1721</v>
      </c>
      <c r="C174" s="39" t="s">
        <v>1708</v>
      </c>
      <c r="D174" s="39">
        <v>2035</v>
      </c>
      <c r="E174" s="85" t="e">
        <f>#REF!*INDEX(Costs!$E$7:$O$89,MATCH($C174,Costs!$C$7:$C$89,0),MATCH(E$7,Costs!$E$6:$O$6,0))</f>
        <v>#REF!</v>
      </c>
      <c r="F174" s="85" t="e">
        <f>#REF!*INDEX(Costs!$E$7:$O$89,MATCH($C174,Costs!$C$7:$C$89,0),MATCH(F$7,Costs!$E$6:$O$6,0))</f>
        <v>#REF!</v>
      </c>
      <c r="G174" s="85" t="e">
        <f>#REF!*INDEX(Costs!$E$7:$O$89,MATCH($C174,Costs!$C$7:$C$89,0),MATCH(G$7,Costs!$E$6:$O$6,0))</f>
        <v>#REF!</v>
      </c>
      <c r="H174" s="85" t="e">
        <f>#REF!*INDEX(Costs!$E$7:$O$89,MATCH($C174,Costs!$C$7:$C$89,0),MATCH(H$7,Costs!$E$6:$O$6,0))</f>
        <v>#REF!</v>
      </c>
      <c r="I174" s="85" t="e">
        <f>#REF!*INDEX(Costs!$E$7:$O$89,MATCH($C174,Costs!$C$7:$C$89,0),MATCH(I$7,Costs!$E$6:$O$6,0))</f>
        <v>#REF!</v>
      </c>
      <c r="J174" s="85" t="e">
        <f>#REF!*INDEX(Costs!$E$7:$O$89,MATCH($C174,Costs!$C$7:$C$89,0),MATCH(J$7,Costs!$E$6:$O$6,0))</f>
        <v>#REF!</v>
      </c>
      <c r="K174" s="85" t="e">
        <f>#REF!*INDEX(Costs!$E$7:$O$89,MATCH($C174,Costs!$C$7:$C$89,0),MATCH(K$7,Costs!$E$6:$O$6,0))</f>
        <v>#REF!</v>
      </c>
      <c r="L174" s="85" t="e">
        <f>#REF!*INDEX(Costs!$E$7:$O$89,MATCH($C174,Costs!$C$7:$C$89,0),MATCH(L$7,Costs!$E$6:$O$6,0))</f>
        <v>#REF!</v>
      </c>
      <c r="M174" s="85" t="e">
        <f>#REF!*INDEX(Costs!$E$7:$O$89,MATCH($C174,Costs!$C$7:$C$89,0),MATCH(M$7,Costs!$E$6:$O$6,0))</f>
        <v>#REF!</v>
      </c>
      <c r="N174" s="85" t="e">
        <f>#REF!*INDEX(Costs!$E$7:$O$89,MATCH($C174,Costs!$C$7:$C$89,0),MATCH(N$7,Costs!$E$6:$O$6,0))</f>
        <v>#REF!</v>
      </c>
      <c r="O174" s="85" t="e">
        <f>#REF!*INDEX(Costs!$E$7:$O$89,MATCH($C174,Costs!$C$7:$C$89,0),MATCH(O$7,Costs!$E$6:$O$6,0))</f>
        <v>#REF!</v>
      </c>
      <c r="P174" s="86" t="e">
        <f t="shared" si="92"/>
        <v>#REF!</v>
      </c>
      <c r="Q174" s="86" t="e">
        <f t="shared" si="93"/>
        <v>#REF!</v>
      </c>
      <c r="R174" s="86" t="e">
        <f t="shared" si="94"/>
        <v>#REF!</v>
      </c>
      <c r="S174" s="86" t="e">
        <f t="shared" si="95"/>
        <v>#REF!</v>
      </c>
      <c r="T174" s="86" t="e">
        <f t="shared" si="96"/>
        <v>#REF!</v>
      </c>
      <c r="U174" s="86" t="e">
        <f t="shared" si="97"/>
        <v>#REF!</v>
      </c>
      <c r="V174" s="86" t="e">
        <f t="shared" si="98"/>
        <v>#REF!</v>
      </c>
      <c r="W174" s="86" t="e">
        <f t="shared" si="99"/>
        <v>#REF!</v>
      </c>
      <c r="X174" s="86" t="e">
        <f t="shared" si="100"/>
        <v>#REF!</v>
      </c>
      <c r="Y174" s="86" t="e">
        <f t="shared" si="101"/>
        <v>#REF!</v>
      </c>
      <c r="Z174" s="86" t="e">
        <f t="shared" si="102"/>
        <v>#REF!</v>
      </c>
      <c r="AA174" s="87">
        <v>405</v>
      </c>
      <c r="AB174" s="88" t="e">
        <f>AA174*#REF!/$AI$18*10^3</f>
        <v>#REF!</v>
      </c>
      <c r="AC174" s="89">
        <f>INDEX(Efficiencies!$D$8:$M$89,MATCH(C174,Efficiencies!$C$8:$C$89),MATCH(D174,Efficiencies!$D$7:$M$7))</f>
        <v>52.957104000000001</v>
      </c>
      <c r="AD174" s="89">
        <f t="shared" si="103"/>
        <v>0.40154914241518941</v>
      </c>
      <c r="AE174" s="89">
        <f>INDEX(Efficiencies!$P$8:$Y$89,MATCH(C174,Efficiencies!$C$8:$C$89),MATCH(D174,Efficiencies!$P$7:$Y$7))</f>
        <v>44.352210085248004</v>
      </c>
      <c r="AF174" s="89">
        <f t="shared" si="78"/>
        <v>0.33630222536243015</v>
      </c>
      <c r="AG174" s="89">
        <v>0</v>
      </c>
    </row>
    <row r="175" spans="1:33" x14ac:dyDescent="0.2">
      <c r="A175" s="91" t="s">
        <v>1722</v>
      </c>
      <c r="B175" s="349" t="s">
        <v>1723</v>
      </c>
      <c r="C175" s="39" t="s">
        <v>1708</v>
      </c>
      <c r="D175" s="39">
        <v>2040</v>
      </c>
      <c r="E175" s="85" t="e">
        <f>#REF!*INDEX(Costs!$E$7:$O$89,MATCH($C175,Costs!$C$7:$C$89,0),MATCH(E$7,Costs!$E$6:$O$6,0))</f>
        <v>#REF!</v>
      </c>
      <c r="F175" s="85" t="e">
        <f>#REF!*INDEX(Costs!$E$7:$O$89,MATCH($C175,Costs!$C$7:$C$89,0),MATCH(F$7,Costs!$E$6:$O$6,0))</f>
        <v>#REF!</v>
      </c>
      <c r="G175" s="85" t="e">
        <f>#REF!*INDEX(Costs!$E$7:$O$89,MATCH($C175,Costs!$C$7:$C$89,0),MATCH(G$7,Costs!$E$6:$O$6,0))</f>
        <v>#REF!</v>
      </c>
      <c r="H175" s="85" t="e">
        <f>#REF!*INDEX(Costs!$E$7:$O$89,MATCH($C175,Costs!$C$7:$C$89,0),MATCH(H$7,Costs!$E$6:$O$6,0))</f>
        <v>#REF!</v>
      </c>
      <c r="I175" s="85" t="e">
        <f>#REF!*INDEX(Costs!$E$7:$O$89,MATCH($C175,Costs!$C$7:$C$89,0),MATCH(I$7,Costs!$E$6:$O$6,0))</f>
        <v>#REF!</v>
      </c>
      <c r="J175" s="85" t="e">
        <f>#REF!*INDEX(Costs!$E$7:$O$89,MATCH($C175,Costs!$C$7:$C$89,0),MATCH(J$7,Costs!$E$6:$O$6,0))</f>
        <v>#REF!</v>
      </c>
      <c r="K175" s="85" t="e">
        <f>#REF!*INDEX(Costs!$E$7:$O$89,MATCH($C175,Costs!$C$7:$C$89,0),MATCH(K$7,Costs!$E$6:$O$6,0))</f>
        <v>#REF!</v>
      </c>
      <c r="L175" s="85" t="e">
        <f>#REF!*INDEX(Costs!$E$7:$O$89,MATCH($C175,Costs!$C$7:$C$89,0),MATCH(L$7,Costs!$E$6:$O$6,0))</f>
        <v>#REF!</v>
      </c>
      <c r="M175" s="85" t="e">
        <f>#REF!*INDEX(Costs!$E$7:$O$89,MATCH($C175,Costs!$C$7:$C$89,0),MATCH(M$7,Costs!$E$6:$O$6,0))</f>
        <v>#REF!</v>
      </c>
      <c r="N175" s="85" t="e">
        <f>#REF!*INDEX(Costs!$E$7:$O$89,MATCH($C175,Costs!$C$7:$C$89,0),MATCH(N$7,Costs!$E$6:$O$6,0))</f>
        <v>#REF!</v>
      </c>
      <c r="O175" s="85" t="e">
        <f>#REF!*INDEX(Costs!$E$7:$O$89,MATCH($C175,Costs!$C$7:$C$89,0),MATCH(O$7,Costs!$E$6:$O$6,0))</f>
        <v>#REF!</v>
      </c>
      <c r="P175" s="86" t="e">
        <f t="shared" si="92"/>
        <v>#REF!</v>
      </c>
      <c r="Q175" s="86" t="e">
        <f t="shared" si="93"/>
        <v>#REF!</v>
      </c>
      <c r="R175" s="86" t="e">
        <f t="shared" si="94"/>
        <v>#REF!</v>
      </c>
      <c r="S175" s="86" t="e">
        <f t="shared" si="95"/>
        <v>#REF!</v>
      </c>
      <c r="T175" s="86" t="e">
        <f t="shared" si="96"/>
        <v>#REF!</v>
      </c>
      <c r="U175" s="86" t="e">
        <f t="shared" si="97"/>
        <v>#REF!</v>
      </c>
      <c r="V175" s="86" t="e">
        <f t="shared" si="98"/>
        <v>#REF!</v>
      </c>
      <c r="W175" s="86" t="e">
        <f t="shared" si="99"/>
        <v>#REF!</v>
      </c>
      <c r="X175" s="86" t="e">
        <f t="shared" si="100"/>
        <v>#REF!</v>
      </c>
      <c r="Y175" s="86" t="e">
        <f t="shared" si="101"/>
        <v>#REF!</v>
      </c>
      <c r="Z175" s="86" t="e">
        <f t="shared" si="102"/>
        <v>#REF!</v>
      </c>
      <c r="AA175" s="87">
        <v>405</v>
      </c>
      <c r="AB175" s="88" t="e">
        <f>AA175*#REF!/$AI$18*10^3</f>
        <v>#REF!</v>
      </c>
      <c r="AC175" s="89">
        <f>INDEX(Efficiencies!$D$8:$M$89,MATCH(C175,Efficiencies!$C$8:$C$89),MATCH(D175,Efficiencies!$D$7:$M$7))</f>
        <v>53.019573000000001</v>
      </c>
      <c r="AD175" s="89">
        <f t="shared" si="103"/>
        <v>0.40202281585053312</v>
      </c>
      <c r="AE175" s="89">
        <f>INDEX(Efficiencies!$P$8:$Y$89,MATCH(C175,Efficiencies!$C$8:$C$89),MATCH(D175,Efficiencies!$P$7:$Y$7))</f>
        <v>44.404528622376006</v>
      </c>
      <c r="AF175" s="89">
        <f t="shared" si="78"/>
        <v>0.33669893254861172</v>
      </c>
      <c r="AG175" s="89">
        <v>0</v>
      </c>
    </row>
    <row r="176" spans="1:33" x14ac:dyDescent="0.2">
      <c r="A176" s="91" t="s">
        <v>1724</v>
      </c>
      <c r="B176" s="349" t="s">
        <v>1725</v>
      </c>
      <c r="C176" s="39" t="s">
        <v>1708</v>
      </c>
      <c r="D176" s="39">
        <v>2045</v>
      </c>
      <c r="E176" s="85" t="e">
        <f>#REF!*INDEX(Costs!$E$7:$O$89,MATCH($C176,Costs!$C$7:$C$89,0),MATCH(E$7,Costs!$E$6:$O$6,0))</f>
        <v>#REF!</v>
      </c>
      <c r="F176" s="85" t="e">
        <f>#REF!*INDEX(Costs!$E$7:$O$89,MATCH($C176,Costs!$C$7:$C$89,0),MATCH(F$7,Costs!$E$6:$O$6,0))</f>
        <v>#REF!</v>
      </c>
      <c r="G176" s="85" t="e">
        <f>#REF!*INDEX(Costs!$E$7:$O$89,MATCH($C176,Costs!$C$7:$C$89,0),MATCH(G$7,Costs!$E$6:$O$6,0))</f>
        <v>#REF!</v>
      </c>
      <c r="H176" s="85" t="e">
        <f>#REF!*INDEX(Costs!$E$7:$O$89,MATCH($C176,Costs!$C$7:$C$89,0),MATCH(H$7,Costs!$E$6:$O$6,0))</f>
        <v>#REF!</v>
      </c>
      <c r="I176" s="85" t="e">
        <f>#REF!*INDEX(Costs!$E$7:$O$89,MATCH($C176,Costs!$C$7:$C$89,0),MATCH(I$7,Costs!$E$6:$O$6,0))</f>
        <v>#REF!</v>
      </c>
      <c r="J176" s="85" t="e">
        <f>#REF!*INDEX(Costs!$E$7:$O$89,MATCH($C176,Costs!$C$7:$C$89,0),MATCH(J$7,Costs!$E$6:$O$6,0))</f>
        <v>#REF!</v>
      </c>
      <c r="K176" s="85" t="e">
        <f>#REF!*INDEX(Costs!$E$7:$O$89,MATCH($C176,Costs!$C$7:$C$89,0),MATCH(K$7,Costs!$E$6:$O$6,0))</f>
        <v>#REF!</v>
      </c>
      <c r="L176" s="85" t="e">
        <f>#REF!*INDEX(Costs!$E$7:$O$89,MATCH($C176,Costs!$C$7:$C$89,0),MATCH(L$7,Costs!$E$6:$O$6,0))</f>
        <v>#REF!</v>
      </c>
      <c r="M176" s="85" t="e">
        <f>#REF!*INDEX(Costs!$E$7:$O$89,MATCH($C176,Costs!$C$7:$C$89,0),MATCH(M$7,Costs!$E$6:$O$6,0))</f>
        <v>#REF!</v>
      </c>
      <c r="N176" s="85" t="e">
        <f>#REF!*INDEX(Costs!$E$7:$O$89,MATCH($C176,Costs!$C$7:$C$89,0),MATCH(N$7,Costs!$E$6:$O$6,0))</f>
        <v>#REF!</v>
      </c>
      <c r="O176" s="85" t="e">
        <f>#REF!*INDEX(Costs!$E$7:$O$89,MATCH($C176,Costs!$C$7:$C$89,0),MATCH(O$7,Costs!$E$6:$O$6,0))</f>
        <v>#REF!</v>
      </c>
      <c r="P176" s="86" t="e">
        <f t="shared" si="92"/>
        <v>#REF!</v>
      </c>
      <c r="Q176" s="86" t="e">
        <f t="shared" si="93"/>
        <v>#REF!</v>
      </c>
      <c r="R176" s="86" t="e">
        <f t="shared" si="94"/>
        <v>#REF!</v>
      </c>
      <c r="S176" s="86" t="e">
        <f t="shared" si="95"/>
        <v>#REF!</v>
      </c>
      <c r="T176" s="86" t="e">
        <f t="shared" si="96"/>
        <v>#REF!</v>
      </c>
      <c r="U176" s="86" t="e">
        <f t="shared" si="97"/>
        <v>#REF!</v>
      </c>
      <c r="V176" s="86" t="e">
        <f t="shared" si="98"/>
        <v>#REF!</v>
      </c>
      <c r="W176" s="86" t="e">
        <f t="shared" si="99"/>
        <v>#REF!</v>
      </c>
      <c r="X176" s="86" t="e">
        <f t="shared" si="100"/>
        <v>#REF!</v>
      </c>
      <c r="Y176" s="86" t="e">
        <f t="shared" si="101"/>
        <v>#REF!</v>
      </c>
      <c r="Z176" s="86" t="e">
        <f t="shared" si="102"/>
        <v>#REF!</v>
      </c>
      <c r="AA176" s="87">
        <v>405</v>
      </c>
      <c r="AB176" s="88" t="e">
        <f>AA176*#REF!/$AI$18*10^3</f>
        <v>#REF!</v>
      </c>
      <c r="AC176" s="89">
        <f>INDEX(Efficiencies!$D$8:$M$89,MATCH(C176,Efficiencies!$C$8:$C$89),MATCH(D176,Efficiencies!$D$7:$M$7))</f>
        <v>53.019573000000001</v>
      </c>
      <c r="AD176" s="89">
        <f t="shared" si="103"/>
        <v>0.40202281585053312</v>
      </c>
      <c r="AE176" s="89">
        <f>INDEX(Efficiencies!$P$8:$Y$89,MATCH(C176,Efficiencies!$C$8:$C$89),MATCH(D176,Efficiencies!$P$7:$Y$7))</f>
        <v>44.404528622376006</v>
      </c>
      <c r="AF176" s="89">
        <f t="shared" si="78"/>
        <v>0.33669893254861172</v>
      </c>
      <c r="AG176" s="89">
        <v>0</v>
      </c>
    </row>
    <row r="177" spans="1:33" x14ac:dyDescent="0.2">
      <c r="A177" s="91" t="s">
        <v>1726</v>
      </c>
      <c r="B177" s="349" t="s">
        <v>1727</v>
      </c>
      <c r="C177" s="39" t="s">
        <v>1708</v>
      </c>
      <c r="D177" s="39">
        <v>2050</v>
      </c>
      <c r="E177" s="85" t="e">
        <f>#REF!*INDEX(Costs!$E$7:$O$89,MATCH($C177,Costs!$C$7:$C$89,0),MATCH(E$7,Costs!$E$6:$O$6,0))</f>
        <v>#REF!</v>
      </c>
      <c r="F177" s="85" t="e">
        <f>#REF!*INDEX(Costs!$E$7:$O$89,MATCH($C177,Costs!$C$7:$C$89,0),MATCH(F$7,Costs!$E$6:$O$6,0))</f>
        <v>#REF!</v>
      </c>
      <c r="G177" s="85" t="e">
        <f>#REF!*INDEX(Costs!$E$7:$O$89,MATCH($C177,Costs!$C$7:$C$89,0),MATCH(G$7,Costs!$E$6:$O$6,0))</f>
        <v>#REF!</v>
      </c>
      <c r="H177" s="85" t="e">
        <f>#REF!*INDEX(Costs!$E$7:$O$89,MATCH($C177,Costs!$C$7:$C$89,0),MATCH(H$7,Costs!$E$6:$O$6,0))</f>
        <v>#REF!</v>
      </c>
      <c r="I177" s="85" t="e">
        <f>#REF!*INDEX(Costs!$E$7:$O$89,MATCH($C177,Costs!$C$7:$C$89,0),MATCH(I$7,Costs!$E$6:$O$6,0))</f>
        <v>#REF!</v>
      </c>
      <c r="J177" s="85" t="e">
        <f>#REF!*INDEX(Costs!$E$7:$O$89,MATCH($C177,Costs!$C$7:$C$89,0),MATCH(J$7,Costs!$E$6:$O$6,0))</f>
        <v>#REF!</v>
      </c>
      <c r="K177" s="85" t="e">
        <f>#REF!*INDEX(Costs!$E$7:$O$89,MATCH($C177,Costs!$C$7:$C$89,0),MATCH(K$7,Costs!$E$6:$O$6,0))</f>
        <v>#REF!</v>
      </c>
      <c r="L177" s="85" t="e">
        <f>#REF!*INDEX(Costs!$E$7:$O$89,MATCH($C177,Costs!$C$7:$C$89,0),MATCH(L$7,Costs!$E$6:$O$6,0))</f>
        <v>#REF!</v>
      </c>
      <c r="M177" s="85" t="e">
        <f>#REF!*INDEX(Costs!$E$7:$O$89,MATCH($C177,Costs!$C$7:$C$89,0),MATCH(M$7,Costs!$E$6:$O$6,0))</f>
        <v>#REF!</v>
      </c>
      <c r="N177" s="85" t="e">
        <f>#REF!*INDEX(Costs!$E$7:$O$89,MATCH($C177,Costs!$C$7:$C$89,0),MATCH(N$7,Costs!$E$6:$O$6,0))</f>
        <v>#REF!</v>
      </c>
      <c r="O177" s="85" t="e">
        <f>#REF!*INDEX(Costs!$E$7:$O$89,MATCH($C177,Costs!$C$7:$C$89,0),MATCH(O$7,Costs!$E$6:$O$6,0))</f>
        <v>#REF!</v>
      </c>
      <c r="P177" s="86" t="e">
        <f t="shared" si="92"/>
        <v>#REF!</v>
      </c>
      <c r="Q177" s="86" t="e">
        <f t="shared" si="93"/>
        <v>#REF!</v>
      </c>
      <c r="R177" s="86" t="e">
        <f t="shared" si="94"/>
        <v>#REF!</v>
      </c>
      <c r="S177" s="86" t="e">
        <f t="shared" si="95"/>
        <v>#REF!</v>
      </c>
      <c r="T177" s="86" t="e">
        <f t="shared" si="96"/>
        <v>#REF!</v>
      </c>
      <c r="U177" s="86" t="e">
        <f t="shared" si="97"/>
        <v>#REF!</v>
      </c>
      <c r="V177" s="86" t="e">
        <f t="shared" si="98"/>
        <v>#REF!</v>
      </c>
      <c r="W177" s="86" t="e">
        <f t="shared" si="99"/>
        <v>#REF!</v>
      </c>
      <c r="X177" s="86" t="e">
        <f t="shared" si="100"/>
        <v>#REF!</v>
      </c>
      <c r="Y177" s="86" t="e">
        <f t="shared" si="101"/>
        <v>#REF!</v>
      </c>
      <c r="Z177" s="86" t="e">
        <f t="shared" si="102"/>
        <v>#REF!</v>
      </c>
      <c r="AA177" s="87">
        <v>405</v>
      </c>
      <c r="AB177" s="88" t="e">
        <f>AA177*#REF!/$AI$18*10^3</f>
        <v>#REF!</v>
      </c>
      <c r="AC177" s="89">
        <f>INDEX(Efficiencies!$D$8:$M$89,MATCH(C177,Efficiencies!$C$8:$C$89),MATCH(D177,Efficiencies!$D$7:$M$7))</f>
        <v>53.019573000000001</v>
      </c>
      <c r="AD177" s="89">
        <f t="shared" si="103"/>
        <v>0.40202281585053312</v>
      </c>
      <c r="AE177" s="89">
        <f>INDEX(Efficiencies!$P$8:$Y$89,MATCH(C177,Efficiencies!$C$8:$C$89),MATCH(D177,Efficiencies!$P$7:$Y$7))</f>
        <v>44.404528622376006</v>
      </c>
      <c r="AF177" s="89">
        <f t="shared" si="78"/>
        <v>0.33669893254861172</v>
      </c>
      <c r="AG177" s="89">
        <v>0</v>
      </c>
    </row>
    <row r="178" spans="1:33" x14ac:dyDescent="0.2">
      <c r="A178" s="91" t="s">
        <v>1728</v>
      </c>
      <c r="B178" s="349" t="s">
        <v>1729</v>
      </c>
      <c r="C178" s="39" t="s">
        <v>1730</v>
      </c>
      <c r="D178" s="39">
        <v>2015</v>
      </c>
      <c r="E178" s="85" t="e">
        <f>#REF!*INDEX(Costs!$E$7:$O$89,MATCH($C178,Costs!$C$7:$C$89,0),MATCH(E$7,Costs!$E$6:$O$6,0))</f>
        <v>#REF!</v>
      </c>
      <c r="F178" s="85" t="e">
        <f>#REF!*INDEX(Costs!$E$7:$O$89,MATCH($C178,Costs!$C$7:$C$89,0),MATCH(F$7,Costs!$E$6:$O$6,0))</f>
        <v>#REF!</v>
      </c>
      <c r="G178" s="85" t="e">
        <f>#REF!*INDEX(Costs!$E$7:$O$89,MATCH($C178,Costs!$C$7:$C$89,0),MATCH(G$7,Costs!$E$6:$O$6,0))</f>
        <v>#REF!</v>
      </c>
      <c r="H178" s="85" t="e">
        <f>#REF!*INDEX(Costs!$E$7:$O$89,MATCH($C178,Costs!$C$7:$C$89,0),MATCH(H$7,Costs!$E$6:$O$6,0))</f>
        <v>#REF!</v>
      </c>
      <c r="I178" s="85" t="e">
        <f>#REF!*INDEX(Costs!$E$7:$O$89,MATCH($C178,Costs!$C$7:$C$89,0),MATCH(I$7,Costs!$E$6:$O$6,0))</f>
        <v>#REF!</v>
      </c>
      <c r="J178" s="85" t="e">
        <f>#REF!*INDEX(Costs!$E$7:$O$89,MATCH($C178,Costs!$C$7:$C$89,0),MATCH(J$7,Costs!$E$6:$O$6,0))</f>
        <v>#REF!</v>
      </c>
      <c r="K178" s="85" t="e">
        <f>#REF!*INDEX(Costs!$E$7:$O$89,MATCH($C178,Costs!$C$7:$C$89,0),MATCH(K$7,Costs!$E$6:$O$6,0))</f>
        <v>#REF!</v>
      </c>
      <c r="L178" s="85" t="e">
        <f>#REF!*INDEX(Costs!$E$7:$O$89,MATCH($C178,Costs!$C$7:$C$89,0),MATCH(L$7,Costs!$E$6:$O$6,0))</f>
        <v>#REF!</v>
      </c>
      <c r="M178" s="85" t="e">
        <f>#REF!*INDEX(Costs!$E$7:$O$89,MATCH($C178,Costs!$C$7:$C$89,0),MATCH(M$7,Costs!$E$6:$O$6,0))</f>
        <v>#REF!</v>
      </c>
      <c r="N178" s="85" t="e">
        <f>#REF!*INDEX(Costs!$E$7:$O$89,MATCH($C178,Costs!$C$7:$C$89,0),MATCH(N$7,Costs!$E$6:$O$6,0))</f>
        <v>#REF!</v>
      </c>
      <c r="O178" s="85" t="e">
        <f>#REF!*INDEX(Costs!$E$7:$O$89,MATCH($C178,Costs!$C$7:$C$89,0),MATCH(O$7,Costs!$E$6:$O$6,0))</f>
        <v>#REF!</v>
      </c>
      <c r="P178" s="86" t="e">
        <f>E178/$AI$18*10^6</f>
        <v>#REF!</v>
      </c>
      <c r="Q178" s="86" t="e">
        <f t="shared" si="93"/>
        <v>#REF!</v>
      </c>
      <c r="R178" s="86" t="e">
        <f t="shared" si="94"/>
        <v>#REF!</v>
      </c>
      <c r="S178" s="86" t="e">
        <f t="shared" si="95"/>
        <v>#REF!</v>
      </c>
      <c r="T178" s="86" t="e">
        <f t="shared" si="96"/>
        <v>#REF!</v>
      </c>
      <c r="U178" s="86" t="e">
        <f t="shared" si="97"/>
        <v>#REF!</v>
      </c>
      <c r="V178" s="86" t="e">
        <f t="shared" si="98"/>
        <v>#REF!</v>
      </c>
      <c r="W178" s="86" t="e">
        <f t="shared" si="99"/>
        <v>#REF!</v>
      </c>
      <c r="X178" s="86" t="e">
        <f t="shared" si="100"/>
        <v>#REF!</v>
      </c>
      <c r="Y178" s="86" t="e">
        <f t="shared" si="101"/>
        <v>#REF!</v>
      </c>
      <c r="Z178" s="86" t="e">
        <f t="shared" si="102"/>
        <v>#REF!</v>
      </c>
      <c r="AA178" s="87">
        <v>473</v>
      </c>
      <c r="AB178" s="88" t="e">
        <f>AA178*#REF!/$AI$18*10^3</f>
        <v>#REF!</v>
      </c>
      <c r="AC178" s="89">
        <f>INDEX(Efficiencies!$D$8:$M$89,MATCH(C178,Efficiencies!$C$8:$C$89),MATCH(D178,Efficiencies!$D$7:$M$7))</f>
        <v>0</v>
      </c>
      <c r="AD178" s="89">
        <f t="shared" si="103"/>
        <v>0</v>
      </c>
      <c r="AE178" s="89">
        <f>INDEX(Efficiencies!$P$8:$Y$89,MATCH(C178,Efficiencies!$C$8:$C$89),MATCH(D178,Efficiencies!$P$7:$Y$7))</f>
        <v>0</v>
      </c>
      <c r="AF178" s="89">
        <f t="shared" si="78"/>
        <v>0</v>
      </c>
      <c r="AG178" s="89">
        <v>0</v>
      </c>
    </row>
    <row r="179" spans="1:33" x14ac:dyDescent="0.2">
      <c r="A179" s="91" t="s">
        <v>414</v>
      </c>
      <c r="B179" s="349" t="s">
        <v>415</v>
      </c>
      <c r="C179" s="39" t="s">
        <v>1730</v>
      </c>
      <c r="D179" s="39">
        <v>2020</v>
      </c>
      <c r="E179" s="85" t="e">
        <f>#REF!*INDEX(Costs!$E$7:$O$89,MATCH($C179,Costs!$C$7:$C$89,0),MATCH(E$7,Costs!$E$6:$O$6,0))</f>
        <v>#REF!</v>
      </c>
      <c r="F179" s="85" t="e">
        <f>#REF!*INDEX(Costs!$E$7:$O$89,MATCH($C179,Costs!$C$7:$C$89,0),MATCH(F$7,Costs!$E$6:$O$6,0))</f>
        <v>#REF!</v>
      </c>
      <c r="G179" s="85" t="e">
        <f>#REF!*INDEX(Costs!$E$7:$O$89,MATCH($C179,Costs!$C$7:$C$89,0),MATCH(G$7,Costs!$E$6:$O$6,0))</f>
        <v>#REF!</v>
      </c>
      <c r="H179" s="85" t="e">
        <f>#REF!*INDEX(Costs!$E$7:$O$89,MATCH($C179,Costs!$C$7:$C$89,0),MATCH(H$7,Costs!$E$6:$O$6,0))</f>
        <v>#REF!</v>
      </c>
      <c r="I179" s="85" t="e">
        <f>#REF!*INDEX(Costs!$E$7:$O$89,MATCH($C179,Costs!$C$7:$C$89,0),MATCH(I$7,Costs!$E$6:$O$6,0))</f>
        <v>#REF!</v>
      </c>
      <c r="J179" s="85" t="e">
        <f>#REF!*INDEX(Costs!$E$7:$O$89,MATCH($C179,Costs!$C$7:$C$89,0),MATCH(J$7,Costs!$E$6:$O$6,0))</f>
        <v>#REF!</v>
      </c>
      <c r="K179" s="85" t="e">
        <f>#REF!*INDEX(Costs!$E$7:$O$89,MATCH($C179,Costs!$C$7:$C$89,0),MATCH(K$7,Costs!$E$6:$O$6,0))</f>
        <v>#REF!</v>
      </c>
      <c r="L179" s="85" t="e">
        <f>#REF!*INDEX(Costs!$E$7:$O$89,MATCH($C179,Costs!$C$7:$C$89,0),MATCH(L$7,Costs!$E$6:$O$6,0))</f>
        <v>#REF!</v>
      </c>
      <c r="M179" s="85" t="e">
        <f>#REF!*INDEX(Costs!$E$7:$O$89,MATCH($C179,Costs!$C$7:$C$89,0),MATCH(M$7,Costs!$E$6:$O$6,0))</f>
        <v>#REF!</v>
      </c>
      <c r="N179" s="85" t="e">
        <f>#REF!*INDEX(Costs!$E$7:$O$89,MATCH($C179,Costs!$C$7:$C$89,0),MATCH(N$7,Costs!$E$6:$O$6,0))</f>
        <v>#REF!</v>
      </c>
      <c r="O179" s="85" t="e">
        <f>#REF!*INDEX(Costs!$E$7:$O$89,MATCH($C179,Costs!$C$7:$C$89,0),MATCH(O$7,Costs!$E$6:$O$6,0))</f>
        <v>#REF!</v>
      </c>
      <c r="P179" s="86" t="e">
        <f t="shared" ref="P179:P185" si="104">E179/$AI$18*10^6</f>
        <v>#REF!</v>
      </c>
      <c r="Q179" s="86" t="e">
        <f t="shared" si="93"/>
        <v>#REF!</v>
      </c>
      <c r="R179" s="86" t="e">
        <f t="shared" si="94"/>
        <v>#REF!</v>
      </c>
      <c r="S179" s="86" t="e">
        <f t="shared" si="95"/>
        <v>#REF!</v>
      </c>
      <c r="T179" s="86" t="e">
        <f t="shared" si="96"/>
        <v>#REF!</v>
      </c>
      <c r="U179" s="86" t="e">
        <f t="shared" si="97"/>
        <v>#REF!</v>
      </c>
      <c r="V179" s="86" t="e">
        <f t="shared" si="98"/>
        <v>#REF!</v>
      </c>
      <c r="W179" s="86" t="e">
        <f t="shared" si="99"/>
        <v>#REF!</v>
      </c>
      <c r="X179" s="86" t="e">
        <f t="shared" si="100"/>
        <v>#REF!</v>
      </c>
      <c r="Y179" s="86" t="e">
        <f t="shared" si="101"/>
        <v>#REF!</v>
      </c>
      <c r="Z179" s="86" t="e">
        <f t="shared" si="102"/>
        <v>#REF!</v>
      </c>
      <c r="AA179" s="87">
        <v>473</v>
      </c>
      <c r="AB179" s="88" t="e">
        <f>AA179*#REF!/$AI$18*10^3</f>
        <v>#REF!</v>
      </c>
      <c r="AC179" s="89">
        <f>INDEX(Efficiencies!$D$8:$M$89,MATCH(C179,Efficiencies!$C$8:$C$89),MATCH(D179,Efficiencies!$D$7:$M$7))</f>
        <v>0</v>
      </c>
      <c r="AD179" s="89">
        <f t="shared" si="103"/>
        <v>0</v>
      </c>
      <c r="AE179" s="89">
        <f>INDEX(Efficiencies!$P$8:$Y$89,MATCH(C179,Efficiencies!$C$8:$C$89),MATCH(D179,Efficiencies!$P$7:$Y$7))</f>
        <v>0</v>
      </c>
      <c r="AF179" s="89">
        <f t="shared" si="78"/>
        <v>0</v>
      </c>
      <c r="AG179" s="89">
        <v>0</v>
      </c>
    </row>
    <row r="180" spans="1:33" x14ac:dyDescent="0.2">
      <c r="A180" s="91" t="s">
        <v>1731</v>
      </c>
      <c r="B180" s="349" t="s">
        <v>1732</v>
      </c>
      <c r="C180" s="39" t="s">
        <v>1730</v>
      </c>
      <c r="D180" s="39">
        <v>2025</v>
      </c>
      <c r="E180" s="85" t="e">
        <f>#REF!*INDEX(Costs!$E$7:$O$89,MATCH($C180,Costs!$C$7:$C$89,0),MATCH(E$7,Costs!$E$6:$O$6,0))</f>
        <v>#REF!</v>
      </c>
      <c r="F180" s="85" t="e">
        <f>#REF!*INDEX(Costs!$E$7:$O$89,MATCH($C180,Costs!$C$7:$C$89,0),MATCH(F$7,Costs!$E$6:$O$6,0))</f>
        <v>#REF!</v>
      </c>
      <c r="G180" s="85" t="e">
        <f>#REF!*INDEX(Costs!$E$7:$O$89,MATCH($C180,Costs!$C$7:$C$89,0),MATCH(G$7,Costs!$E$6:$O$6,0))</f>
        <v>#REF!</v>
      </c>
      <c r="H180" s="85" t="e">
        <f>#REF!*INDEX(Costs!$E$7:$O$89,MATCH($C180,Costs!$C$7:$C$89,0),MATCH(H$7,Costs!$E$6:$O$6,0))</f>
        <v>#REF!</v>
      </c>
      <c r="I180" s="85" t="e">
        <f>#REF!*INDEX(Costs!$E$7:$O$89,MATCH($C180,Costs!$C$7:$C$89,0),MATCH(I$7,Costs!$E$6:$O$6,0))</f>
        <v>#REF!</v>
      </c>
      <c r="J180" s="85" t="e">
        <f>#REF!*INDEX(Costs!$E$7:$O$89,MATCH($C180,Costs!$C$7:$C$89,0),MATCH(J$7,Costs!$E$6:$O$6,0))</f>
        <v>#REF!</v>
      </c>
      <c r="K180" s="85" t="e">
        <f>#REF!*INDEX(Costs!$E$7:$O$89,MATCH($C180,Costs!$C$7:$C$89,0),MATCH(K$7,Costs!$E$6:$O$6,0))</f>
        <v>#REF!</v>
      </c>
      <c r="L180" s="85" t="e">
        <f>#REF!*INDEX(Costs!$E$7:$O$89,MATCH($C180,Costs!$C$7:$C$89,0),MATCH(L$7,Costs!$E$6:$O$6,0))</f>
        <v>#REF!</v>
      </c>
      <c r="M180" s="85" t="e">
        <f>#REF!*INDEX(Costs!$E$7:$O$89,MATCH($C180,Costs!$C$7:$C$89,0),MATCH(M$7,Costs!$E$6:$O$6,0))</f>
        <v>#REF!</v>
      </c>
      <c r="N180" s="85" t="e">
        <f>#REF!*INDEX(Costs!$E$7:$O$89,MATCH($C180,Costs!$C$7:$C$89,0),MATCH(N$7,Costs!$E$6:$O$6,0))</f>
        <v>#REF!</v>
      </c>
      <c r="O180" s="85" t="e">
        <f>#REF!*INDEX(Costs!$E$7:$O$89,MATCH($C180,Costs!$C$7:$C$89,0),MATCH(O$7,Costs!$E$6:$O$6,0))</f>
        <v>#REF!</v>
      </c>
      <c r="P180" s="86" t="e">
        <f t="shared" si="104"/>
        <v>#REF!</v>
      </c>
      <c r="Q180" s="86" t="e">
        <f t="shared" si="93"/>
        <v>#REF!</v>
      </c>
      <c r="R180" s="86" t="e">
        <f t="shared" si="94"/>
        <v>#REF!</v>
      </c>
      <c r="S180" s="86" t="e">
        <f t="shared" si="95"/>
        <v>#REF!</v>
      </c>
      <c r="T180" s="86" t="e">
        <f t="shared" si="96"/>
        <v>#REF!</v>
      </c>
      <c r="U180" s="86" t="e">
        <f t="shared" si="97"/>
        <v>#REF!</v>
      </c>
      <c r="V180" s="86" t="e">
        <f t="shared" si="98"/>
        <v>#REF!</v>
      </c>
      <c r="W180" s="86" t="e">
        <f t="shared" si="99"/>
        <v>#REF!</v>
      </c>
      <c r="X180" s="86" t="e">
        <f t="shared" si="100"/>
        <v>#REF!</v>
      </c>
      <c r="Y180" s="86" t="e">
        <f t="shared" si="101"/>
        <v>#REF!</v>
      </c>
      <c r="Z180" s="86" t="e">
        <f t="shared" si="102"/>
        <v>#REF!</v>
      </c>
      <c r="AA180" s="87">
        <v>473</v>
      </c>
      <c r="AB180" s="88" t="e">
        <f>AA180*#REF!/$AI$18*10^3</f>
        <v>#REF!</v>
      </c>
      <c r="AC180" s="89" t="e">
        <f>INDEX(Efficiencies!$D$8:$M$89,MATCH(C180,Efficiencies!$C$8:$C$89),MATCH(D180,Efficiencies!$D$7:$M$7))</f>
        <v>#REF!</v>
      </c>
      <c r="AD180" s="89" t="e">
        <f t="shared" si="103"/>
        <v>#REF!</v>
      </c>
      <c r="AE180" s="89" t="e">
        <f>INDEX(Efficiencies!$P$8:$Y$89,MATCH(C180,Efficiencies!$C$8:$C$89),MATCH(D180,Efficiencies!$P$7:$Y$7))</f>
        <v>#REF!</v>
      </c>
      <c r="AF180" s="89" t="e">
        <f t="shared" si="78"/>
        <v>#REF!</v>
      </c>
      <c r="AG180" s="89">
        <v>0</v>
      </c>
    </row>
    <row r="181" spans="1:33" x14ac:dyDescent="0.2">
      <c r="A181" s="91" t="s">
        <v>1733</v>
      </c>
      <c r="B181" s="349" t="s">
        <v>1734</v>
      </c>
      <c r="C181" s="39" t="s">
        <v>1730</v>
      </c>
      <c r="D181" s="39">
        <v>2030</v>
      </c>
      <c r="E181" s="85" t="e">
        <f>#REF!*INDEX(Costs!$E$7:$O$89,MATCH($C181,Costs!$C$7:$C$89,0),MATCH(E$7,Costs!$E$6:$O$6,0))</f>
        <v>#REF!</v>
      </c>
      <c r="F181" s="85" t="e">
        <f>#REF!*INDEX(Costs!$E$7:$O$89,MATCH($C181,Costs!$C$7:$C$89,0),MATCH(F$7,Costs!$E$6:$O$6,0))</f>
        <v>#REF!</v>
      </c>
      <c r="G181" s="85" t="e">
        <f>#REF!*INDEX(Costs!$E$7:$O$89,MATCH($C181,Costs!$C$7:$C$89,0),MATCH(G$7,Costs!$E$6:$O$6,0))</f>
        <v>#REF!</v>
      </c>
      <c r="H181" s="85" t="e">
        <f>#REF!*INDEX(Costs!$E$7:$O$89,MATCH($C181,Costs!$C$7:$C$89,0),MATCH(H$7,Costs!$E$6:$O$6,0))</f>
        <v>#REF!</v>
      </c>
      <c r="I181" s="85" t="e">
        <f>#REF!*INDEX(Costs!$E$7:$O$89,MATCH($C181,Costs!$C$7:$C$89,0),MATCH(I$7,Costs!$E$6:$O$6,0))</f>
        <v>#REF!</v>
      </c>
      <c r="J181" s="85" t="e">
        <f>#REF!*INDEX(Costs!$E$7:$O$89,MATCH($C181,Costs!$C$7:$C$89,0),MATCH(J$7,Costs!$E$6:$O$6,0))</f>
        <v>#REF!</v>
      </c>
      <c r="K181" s="85" t="e">
        <f>#REF!*INDEX(Costs!$E$7:$O$89,MATCH($C181,Costs!$C$7:$C$89,0),MATCH(K$7,Costs!$E$6:$O$6,0))</f>
        <v>#REF!</v>
      </c>
      <c r="L181" s="85" t="e">
        <f>#REF!*INDEX(Costs!$E$7:$O$89,MATCH($C181,Costs!$C$7:$C$89,0),MATCH(L$7,Costs!$E$6:$O$6,0))</f>
        <v>#REF!</v>
      </c>
      <c r="M181" s="85" t="e">
        <f>#REF!*INDEX(Costs!$E$7:$O$89,MATCH($C181,Costs!$C$7:$C$89,0),MATCH(M$7,Costs!$E$6:$O$6,0))</f>
        <v>#REF!</v>
      </c>
      <c r="N181" s="85" t="e">
        <f>#REF!*INDEX(Costs!$E$7:$O$89,MATCH($C181,Costs!$C$7:$C$89,0),MATCH(N$7,Costs!$E$6:$O$6,0))</f>
        <v>#REF!</v>
      </c>
      <c r="O181" s="85" t="e">
        <f>#REF!*INDEX(Costs!$E$7:$O$89,MATCH($C181,Costs!$C$7:$C$89,0),MATCH(O$7,Costs!$E$6:$O$6,0))</f>
        <v>#REF!</v>
      </c>
      <c r="P181" s="86" t="e">
        <f t="shared" si="104"/>
        <v>#REF!</v>
      </c>
      <c r="Q181" s="86" t="e">
        <f t="shared" si="93"/>
        <v>#REF!</v>
      </c>
      <c r="R181" s="86" t="e">
        <f t="shared" si="94"/>
        <v>#REF!</v>
      </c>
      <c r="S181" s="86" t="e">
        <f t="shared" si="95"/>
        <v>#REF!</v>
      </c>
      <c r="T181" s="86" t="e">
        <f t="shared" si="96"/>
        <v>#REF!</v>
      </c>
      <c r="U181" s="86" t="e">
        <f t="shared" si="97"/>
        <v>#REF!</v>
      </c>
      <c r="V181" s="86" t="e">
        <f t="shared" si="98"/>
        <v>#REF!</v>
      </c>
      <c r="W181" s="86" t="e">
        <f t="shared" si="99"/>
        <v>#REF!</v>
      </c>
      <c r="X181" s="86" t="e">
        <f t="shared" si="100"/>
        <v>#REF!</v>
      </c>
      <c r="Y181" s="86" t="e">
        <f t="shared" si="101"/>
        <v>#REF!</v>
      </c>
      <c r="Z181" s="86" t="e">
        <f t="shared" si="102"/>
        <v>#REF!</v>
      </c>
      <c r="AA181" s="87">
        <v>473</v>
      </c>
      <c r="AB181" s="88" t="e">
        <f>AA181*#REF!/$AI$18*10^3</f>
        <v>#REF!</v>
      </c>
      <c r="AC181" s="89" t="e">
        <f>INDEX(Efficiencies!$D$8:$M$89,MATCH(C181,Efficiencies!$C$8:$C$89),MATCH(D181,Efficiencies!$D$7:$M$7))</f>
        <v>#REF!</v>
      </c>
      <c r="AD181" s="89" t="e">
        <f t="shared" si="103"/>
        <v>#REF!</v>
      </c>
      <c r="AE181" s="89" t="e">
        <f>INDEX(Efficiencies!$P$8:$Y$89,MATCH(C181,Efficiencies!$C$8:$C$89),MATCH(D181,Efficiencies!$P$7:$Y$7))</f>
        <v>#REF!</v>
      </c>
      <c r="AF181" s="89" t="e">
        <f t="shared" si="78"/>
        <v>#REF!</v>
      </c>
      <c r="AG181" s="89">
        <v>0</v>
      </c>
    </row>
    <row r="182" spans="1:33" x14ac:dyDescent="0.2">
      <c r="A182" s="91" t="s">
        <v>1735</v>
      </c>
      <c r="B182" s="349" t="s">
        <v>1736</v>
      </c>
      <c r="C182" s="39" t="s">
        <v>1730</v>
      </c>
      <c r="D182" s="39">
        <v>2035</v>
      </c>
      <c r="E182" s="85" t="e">
        <f>#REF!*INDEX(Costs!$E$7:$O$89,MATCH($C182,Costs!$C$7:$C$89,0),MATCH(E$7,Costs!$E$6:$O$6,0))</f>
        <v>#REF!</v>
      </c>
      <c r="F182" s="85" t="e">
        <f>#REF!*INDEX(Costs!$E$7:$O$89,MATCH($C182,Costs!$C$7:$C$89,0),MATCH(F$7,Costs!$E$6:$O$6,0))</f>
        <v>#REF!</v>
      </c>
      <c r="G182" s="85" t="e">
        <f>#REF!*INDEX(Costs!$E$7:$O$89,MATCH($C182,Costs!$C$7:$C$89,0),MATCH(G$7,Costs!$E$6:$O$6,0))</f>
        <v>#REF!</v>
      </c>
      <c r="H182" s="85" t="e">
        <f>#REF!*INDEX(Costs!$E$7:$O$89,MATCH($C182,Costs!$C$7:$C$89,0),MATCH(H$7,Costs!$E$6:$O$6,0))</f>
        <v>#REF!</v>
      </c>
      <c r="I182" s="85" t="e">
        <f>#REF!*INDEX(Costs!$E$7:$O$89,MATCH($C182,Costs!$C$7:$C$89,0),MATCH(I$7,Costs!$E$6:$O$6,0))</f>
        <v>#REF!</v>
      </c>
      <c r="J182" s="85" t="e">
        <f>#REF!*INDEX(Costs!$E$7:$O$89,MATCH($C182,Costs!$C$7:$C$89,0),MATCH(J$7,Costs!$E$6:$O$6,0))</f>
        <v>#REF!</v>
      </c>
      <c r="K182" s="85" t="e">
        <f>#REF!*INDEX(Costs!$E$7:$O$89,MATCH($C182,Costs!$C$7:$C$89,0),MATCH(K$7,Costs!$E$6:$O$6,0))</f>
        <v>#REF!</v>
      </c>
      <c r="L182" s="85" t="e">
        <f>#REF!*INDEX(Costs!$E$7:$O$89,MATCH($C182,Costs!$C$7:$C$89,0),MATCH(L$7,Costs!$E$6:$O$6,0))</f>
        <v>#REF!</v>
      </c>
      <c r="M182" s="85" t="e">
        <f>#REF!*INDEX(Costs!$E$7:$O$89,MATCH($C182,Costs!$C$7:$C$89,0),MATCH(M$7,Costs!$E$6:$O$6,0))</f>
        <v>#REF!</v>
      </c>
      <c r="N182" s="85" t="e">
        <f>#REF!*INDEX(Costs!$E$7:$O$89,MATCH($C182,Costs!$C$7:$C$89,0),MATCH(N$7,Costs!$E$6:$O$6,0))</f>
        <v>#REF!</v>
      </c>
      <c r="O182" s="85" t="e">
        <f>#REF!*INDEX(Costs!$E$7:$O$89,MATCH($C182,Costs!$C$7:$C$89,0),MATCH(O$7,Costs!$E$6:$O$6,0))</f>
        <v>#REF!</v>
      </c>
      <c r="P182" s="86" t="e">
        <f t="shared" si="104"/>
        <v>#REF!</v>
      </c>
      <c r="Q182" s="86" t="e">
        <f t="shared" si="93"/>
        <v>#REF!</v>
      </c>
      <c r="R182" s="86" t="e">
        <f t="shared" si="94"/>
        <v>#REF!</v>
      </c>
      <c r="S182" s="86" t="e">
        <f t="shared" si="95"/>
        <v>#REF!</v>
      </c>
      <c r="T182" s="86" t="e">
        <f t="shared" si="96"/>
        <v>#REF!</v>
      </c>
      <c r="U182" s="86" t="e">
        <f t="shared" si="97"/>
        <v>#REF!</v>
      </c>
      <c r="V182" s="86" t="e">
        <f t="shared" si="98"/>
        <v>#REF!</v>
      </c>
      <c r="W182" s="86" t="e">
        <f t="shared" si="99"/>
        <v>#REF!</v>
      </c>
      <c r="X182" s="86" t="e">
        <f t="shared" si="100"/>
        <v>#REF!</v>
      </c>
      <c r="Y182" s="86" t="e">
        <f t="shared" si="101"/>
        <v>#REF!</v>
      </c>
      <c r="Z182" s="86" t="e">
        <f t="shared" si="102"/>
        <v>#REF!</v>
      </c>
      <c r="AA182" s="87">
        <v>473</v>
      </c>
      <c r="AB182" s="88" t="e">
        <f>AA182*#REF!/$AI$18*10^3</f>
        <v>#REF!</v>
      </c>
      <c r="AC182" s="89" t="e">
        <f>INDEX(Efficiencies!$D$8:$M$89,MATCH(C182,Efficiencies!$C$8:$C$89),MATCH(D182,Efficiencies!$D$7:$M$7))</f>
        <v>#REF!</v>
      </c>
      <c r="AD182" s="89" t="e">
        <f t="shared" si="103"/>
        <v>#REF!</v>
      </c>
      <c r="AE182" s="89" t="e">
        <f>INDEX(Efficiencies!$P$8:$Y$89,MATCH(C182,Efficiencies!$C$8:$C$89),MATCH(D182,Efficiencies!$P$7:$Y$7))</f>
        <v>#REF!</v>
      </c>
      <c r="AF182" s="89" t="e">
        <f t="shared" si="78"/>
        <v>#REF!</v>
      </c>
      <c r="AG182" s="89">
        <v>0</v>
      </c>
    </row>
    <row r="183" spans="1:33" x14ac:dyDescent="0.2">
      <c r="A183" s="91" t="s">
        <v>1737</v>
      </c>
      <c r="B183" s="349" t="s">
        <v>1738</v>
      </c>
      <c r="C183" s="39" t="s">
        <v>1730</v>
      </c>
      <c r="D183" s="39">
        <v>2040</v>
      </c>
      <c r="E183" s="85" t="e">
        <f>#REF!*INDEX(Costs!$E$7:$O$89,MATCH($C183,Costs!$C$7:$C$89,0),MATCH(E$7,Costs!$E$6:$O$6,0))</f>
        <v>#REF!</v>
      </c>
      <c r="F183" s="85" t="e">
        <f>#REF!*INDEX(Costs!$E$7:$O$89,MATCH($C183,Costs!$C$7:$C$89,0),MATCH(F$7,Costs!$E$6:$O$6,0))</f>
        <v>#REF!</v>
      </c>
      <c r="G183" s="85" t="e">
        <f>#REF!*INDEX(Costs!$E$7:$O$89,MATCH($C183,Costs!$C$7:$C$89,0),MATCH(G$7,Costs!$E$6:$O$6,0))</f>
        <v>#REF!</v>
      </c>
      <c r="H183" s="85" t="e">
        <f>#REF!*INDEX(Costs!$E$7:$O$89,MATCH($C183,Costs!$C$7:$C$89,0),MATCH(H$7,Costs!$E$6:$O$6,0))</f>
        <v>#REF!</v>
      </c>
      <c r="I183" s="85" t="e">
        <f>#REF!*INDEX(Costs!$E$7:$O$89,MATCH($C183,Costs!$C$7:$C$89,0),MATCH(I$7,Costs!$E$6:$O$6,0))</f>
        <v>#REF!</v>
      </c>
      <c r="J183" s="85" t="e">
        <f>#REF!*INDEX(Costs!$E$7:$O$89,MATCH($C183,Costs!$C$7:$C$89,0),MATCH(J$7,Costs!$E$6:$O$6,0))</f>
        <v>#REF!</v>
      </c>
      <c r="K183" s="85" t="e">
        <f>#REF!*INDEX(Costs!$E$7:$O$89,MATCH($C183,Costs!$C$7:$C$89,0),MATCH(K$7,Costs!$E$6:$O$6,0))</f>
        <v>#REF!</v>
      </c>
      <c r="L183" s="85" t="e">
        <f>#REF!*INDEX(Costs!$E$7:$O$89,MATCH($C183,Costs!$C$7:$C$89,0),MATCH(L$7,Costs!$E$6:$O$6,0))</f>
        <v>#REF!</v>
      </c>
      <c r="M183" s="85" t="e">
        <f>#REF!*INDEX(Costs!$E$7:$O$89,MATCH($C183,Costs!$C$7:$C$89,0),MATCH(M$7,Costs!$E$6:$O$6,0))</f>
        <v>#REF!</v>
      </c>
      <c r="N183" s="85" t="e">
        <f>#REF!*INDEX(Costs!$E$7:$O$89,MATCH($C183,Costs!$C$7:$C$89,0),MATCH(N$7,Costs!$E$6:$O$6,0))</f>
        <v>#REF!</v>
      </c>
      <c r="O183" s="85" t="e">
        <f>#REF!*INDEX(Costs!$E$7:$O$89,MATCH($C183,Costs!$C$7:$C$89,0),MATCH(O$7,Costs!$E$6:$O$6,0))</f>
        <v>#REF!</v>
      </c>
      <c r="P183" s="86" t="e">
        <f t="shared" si="104"/>
        <v>#REF!</v>
      </c>
      <c r="Q183" s="86" t="e">
        <f t="shared" si="93"/>
        <v>#REF!</v>
      </c>
      <c r="R183" s="86" t="e">
        <f t="shared" si="94"/>
        <v>#REF!</v>
      </c>
      <c r="S183" s="86" t="e">
        <f t="shared" si="95"/>
        <v>#REF!</v>
      </c>
      <c r="T183" s="86" t="e">
        <f t="shared" si="96"/>
        <v>#REF!</v>
      </c>
      <c r="U183" s="86" t="e">
        <f t="shared" si="97"/>
        <v>#REF!</v>
      </c>
      <c r="V183" s="86" t="e">
        <f t="shared" si="98"/>
        <v>#REF!</v>
      </c>
      <c r="W183" s="86" t="e">
        <f t="shared" si="99"/>
        <v>#REF!</v>
      </c>
      <c r="X183" s="86" t="e">
        <f t="shared" si="100"/>
        <v>#REF!</v>
      </c>
      <c r="Y183" s="86" t="e">
        <f t="shared" si="101"/>
        <v>#REF!</v>
      </c>
      <c r="Z183" s="86" t="e">
        <f t="shared" si="102"/>
        <v>#REF!</v>
      </c>
      <c r="AA183" s="87">
        <v>473</v>
      </c>
      <c r="AB183" s="88" t="e">
        <f>AA183*#REF!/$AI$18*10^3</f>
        <v>#REF!</v>
      </c>
      <c r="AC183" s="89" t="e">
        <f>INDEX(Efficiencies!$D$8:$M$89,MATCH(C183,Efficiencies!$C$8:$C$89),MATCH(D183,Efficiencies!$D$7:$M$7))</f>
        <v>#REF!</v>
      </c>
      <c r="AD183" s="89" t="e">
        <f t="shared" si="103"/>
        <v>#REF!</v>
      </c>
      <c r="AE183" s="89" t="e">
        <f>INDEX(Efficiencies!$P$8:$Y$89,MATCH(C183,Efficiencies!$C$8:$C$89),MATCH(D183,Efficiencies!$P$7:$Y$7))</f>
        <v>#REF!</v>
      </c>
      <c r="AF183" s="89" t="e">
        <f t="shared" si="78"/>
        <v>#REF!</v>
      </c>
      <c r="AG183" s="89">
        <v>0</v>
      </c>
    </row>
    <row r="184" spans="1:33" x14ac:dyDescent="0.2">
      <c r="A184" s="91" t="s">
        <v>1739</v>
      </c>
      <c r="B184" s="349" t="s">
        <v>1740</v>
      </c>
      <c r="C184" s="39" t="s">
        <v>1730</v>
      </c>
      <c r="D184" s="39">
        <v>2045</v>
      </c>
      <c r="E184" s="85" t="e">
        <f>#REF!*INDEX(Costs!$E$7:$O$89,MATCH($C184,Costs!$C$7:$C$89,0),MATCH(E$7,Costs!$E$6:$O$6,0))</f>
        <v>#REF!</v>
      </c>
      <c r="F184" s="85" t="e">
        <f>#REF!*INDEX(Costs!$E$7:$O$89,MATCH($C184,Costs!$C$7:$C$89,0),MATCH(F$7,Costs!$E$6:$O$6,0))</f>
        <v>#REF!</v>
      </c>
      <c r="G184" s="85" t="e">
        <f>#REF!*INDEX(Costs!$E$7:$O$89,MATCH($C184,Costs!$C$7:$C$89,0),MATCH(G$7,Costs!$E$6:$O$6,0))</f>
        <v>#REF!</v>
      </c>
      <c r="H184" s="85" t="e">
        <f>#REF!*INDEX(Costs!$E$7:$O$89,MATCH($C184,Costs!$C$7:$C$89,0),MATCH(H$7,Costs!$E$6:$O$6,0))</f>
        <v>#REF!</v>
      </c>
      <c r="I184" s="85" t="e">
        <f>#REF!*INDEX(Costs!$E$7:$O$89,MATCH($C184,Costs!$C$7:$C$89,0),MATCH(I$7,Costs!$E$6:$O$6,0))</f>
        <v>#REF!</v>
      </c>
      <c r="J184" s="85" t="e">
        <f>#REF!*INDEX(Costs!$E$7:$O$89,MATCH($C184,Costs!$C$7:$C$89,0),MATCH(J$7,Costs!$E$6:$O$6,0))</f>
        <v>#REF!</v>
      </c>
      <c r="K184" s="85" t="e">
        <f>#REF!*INDEX(Costs!$E$7:$O$89,MATCH($C184,Costs!$C$7:$C$89,0),MATCH(K$7,Costs!$E$6:$O$6,0))</f>
        <v>#REF!</v>
      </c>
      <c r="L184" s="85" t="e">
        <f>#REF!*INDEX(Costs!$E$7:$O$89,MATCH($C184,Costs!$C$7:$C$89,0),MATCH(L$7,Costs!$E$6:$O$6,0))</f>
        <v>#REF!</v>
      </c>
      <c r="M184" s="85" t="e">
        <f>#REF!*INDEX(Costs!$E$7:$O$89,MATCH($C184,Costs!$C$7:$C$89,0),MATCH(M$7,Costs!$E$6:$O$6,0))</f>
        <v>#REF!</v>
      </c>
      <c r="N184" s="85" t="e">
        <f>#REF!*INDEX(Costs!$E$7:$O$89,MATCH($C184,Costs!$C$7:$C$89,0),MATCH(N$7,Costs!$E$6:$O$6,0))</f>
        <v>#REF!</v>
      </c>
      <c r="O184" s="85" t="e">
        <f>#REF!*INDEX(Costs!$E$7:$O$89,MATCH($C184,Costs!$C$7:$C$89,0),MATCH(O$7,Costs!$E$6:$O$6,0))</f>
        <v>#REF!</v>
      </c>
      <c r="P184" s="86" t="e">
        <f t="shared" si="104"/>
        <v>#REF!</v>
      </c>
      <c r="Q184" s="86" t="e">
        <f t="shared" si="93"/>
        <v>#REF!</v>
      </c>
      <c r="R184" s="86" t="e">
        <f t="shared" si="94"/>
        <v>#REF!</v>
      </c>
      <c r="S184" s="86" t="e">
        <f t="shared" si="95"/>
        <v>#REF!</v>
      </c>
      <c r="T184" s="86" t="e">
        <f t="shared" si="96"/>
        <v>#REF!</v>
      </c>
      <c r="U184" s="86" t="e">
        <f t="shared" si="97"/>
        <v>#REF!</v>
      </c>
      <c r="V184" s="86" t="e">
        <f t="shared" si="98"/>
        <v>#REF!</v>
      </c>
      <c r="W184" s="86" t="e">
        <f t="shared" si="99"/>
        <v>#REF!</v>
      </c>
      <c r="X184" s="86" t="e">
        <f t="shared" si="100"/>
        <v>#REF!</v>
      </c>
      <c r="Y184" s="86" t="e">
        <f t="shared" si="101"/>
        <v>#REF!</v>
      </c>
      <c r="Z184" s="86" t="e">
        <f t="shared" si="102"/>
        <v>#REF!</v>
      </c>
      <c r="AA184" s="87">
        <v>473</v>
      </c>
      <c r="AB184" s="88" t="e">
        <f>AA184*#REF!/$AI$18*10^3</f>
        <v>#REF!</v>
      </c>
      <c r="AC184" s="89" t="e">
        <f>INDEX(Efficiencies!$D$8:$M$89,MATCH(C184,Efficiencies!$C$8:$C$89),MATCH(D184,Efficiencies!$D$7:$M$7))</f>
        <v>#REF!</v>
      </c>
      <c r="AD184" s="89" t="e">
        <f t="shared" si="103"/>
        <v>#REF!</v>
      </c>
      <c r="AE184" s="89" t="e">
        <f>INDEX(Efficiencies!$P$8:$Y$89,MATCH(C184,Efficiencies!$C$8:$C$89),MATCH(D184,Efficiencies!$P$7:$Y$7))</f>
        <v>#REF!</v>
      </c>
      <c r="AF184" s="89" t="e">
        <f t="shared" si="78"/>
        <v>#REF!</v>
      </c>
      <c r="AG184" s="89">
        <v>0</v>
      </c>
    </row>
    <row r="185" spans="1:33" x14ac:dyDescent="0.2">
      <c r="A185" s="91" t="s">
        <v>1741</v>
      </c>
      <c r="B185" s="349" t="s">
        <v>1742</v>
      </c>
      <c r="C185" s="39" t="s">
        <v>1730</v>
      </c>
      <c r="D185" s="39">
        <v>2050</v>
      </c>
      <c r="E185" s="85" t="e">
        <f>#REF!*INDEX(Costs!$E$7:$O$89,MATCH($C185,Costs!$C$7:$C$89,0),MATCH(E$7,Costs!$E$6:$O$6,0))</f>
        <v>#REF!</v>
      </c>
      <c r="F185" s="85" t="e">
        <f>#REF!*INDEX(Costs!$E$7:$O$89,MATCH($C185,Costs!$C$7:$C$89,0),MATCH(F$7,Costs!$E$6:$O$6,0))</f>
        <v>#REF!</v>
      </c>
      <c r="G185" s="85" t="e">
        <f>#REF!*INDEX(Costs!$E$7:$O$89,MATCH($C185,Costs!$C$7:$C$89,0),MATCH(G$7,Costs!$E$6:$O$6,0))</f>
        <v>#REF!</v>
      </c>
      <c r="H185" s="85" t="e">
        <f>#REF!*INDEX(Costs!$E$7:$O$89,MATCH($C185,Costs!$C$7:$C$89,0),MATCH(H$7,Costs!$E$6:$O$6,0))</f>
        <v>#REF!</v>
      </c>
      <c r="I185" s="85" t="e">
        <f>#REF!*INDEX(Costs!$E$7:$O$89,MATCH($C185,Costs!$C$7:$C$89,0),MATCH(I$7,Costs!$E$6:$O$6,0))</f>
        <v>#REF!</v>
      </c>
      <c r="J185" s="85" t="e">
        <f>#REF!*INDEX(Costs!$E$7:$O$89,MATCH($C185,Costs!$C$7:$C$89,0),MATCH(J$7,Costs!$E$6:$O$6,0))</f>
        <v>#REF!</v>
      </c>
      <c r="K185" s="85" t="e">
        <f>#REF!*INDEX(Costs!$E$7:$O$89,MATCH($C185,Costs!$C$7:$C$89,0),MATCH(K$7,Costs!$E$6:$O$6,0))</f>
        <v>#REF!</v>
      </c>
      <c r="L185" s="85" t="e">
        <f>#REF!*INDEX(Costs!$E$7:$O$89,MATCH($C185,Costs!$C$7:$C$89,0),MATCH(L$7,Costs!$E$6:$O$6,0))</f>
        <v>#REF!</v>
      </c>
      <c r="M185" s="85" t="e">
        <f>#REF!*INDEX(Costs!$E$7:$O$89,MATCH($C185,Costs!$C$7:$C$89,0),MATCH(M$7,Costs!$E$6:$O$6,0))</f>
        <v>#REF!</v>
      </c>
      <c r="N185" s="85" t="e">
        <f>#REF!*INDEX(Costs!$E$7:$O$89,MATCH($C185,Costs!$C$7:$C$89,0),MATCH(N$7,Costs!$E$6:$O$6,0))</f>
        <v>#REF!</v>
      </c>
      <c r="O185" s="85" t="e">
        <f>#REF!*INDEX(Costs!$E$7:$O$89,MATCH($C185,Costs!$C$7:$C$89,0),MATCH(O$7,Costs!$E$6:$O$6,0))</f>
        <v>#REF!</v>
      </c>
      <c r="P185" s="86" t="e">
        <f t="shared" si="104"/>
        <v>#REF!</v>
      </c>
      <c r="Q185" s="86" t="e">
        <f t="shared" si="93"/>
        <v>#REF!</v>
      </c>
      <c r="R185" s="86" t="e">
        <f t="shared" si="94"/>
        <v>#REF!</v>
      </c>
      <c r="S185" s="86" t="e">
        <f t="shared" si="95"/>
        <v>#REF!</v>
      </c>
      <c r="T185" s="86" t="e">
        <f t="shared" si="96"/>
        <v>#REF!</v>
      </c>
      <c r="U185" s="86" t="e">
        <f t="shared" si="97"/>
        <v>#REF!</v>
      </c>
      <c r="V185" s="86" t="e">
        <f t="shared" si="98"/>
        <v>#REF!</v>
      </c>
      <c r="W185" s="86" t="e">
        <f t="shared" si="99"/>
        <v>#REF!</v>
      </c>
      <c r="X185" s="86" t="e">
        <f t="shared" si="100"/>
        <v>#REF!</v>
      </c>
      <c r="Y185" s="86" t="e">
        <f t="shared" si="101"/>
        <v>#REF!</v>
      </c>
      <c r="Z185" s="86" t="e">
        <f t="shared" si="102"/>
        <v>#REF!</v>
      </c>
      <c r="AA185" s="87">
        <v>473</v>
      </c>
      <c r="AB185" s="88" t="e">
        <f>AA185*#REF!/$AI$18*10^3</f>
        <v>#REF!</v>
      </c>
      <c r="AC185" s="89" t="e">
        <f>INDEX(Efficiencies!$D$8:$M$89,MATCH(C185,Efficiencies!$C$8:$C$89),MATCH(D185,Efficiencies!$D$7:$M$7))</f>
        <v>#REF!</v>
      </c>
      <c r="AD185" s="89" t="e">
        <f t="shared" si="103"/>
        <v>#REF!</v>
      </c>
      <c r="AE185" s="89" t="e">
        <f>INDEX(Efficiencies!$P$8:$Y$89,MATCH(C185,Efficiencies!$C$8:$C$89),MATCH(D185,Efficiencies!$P$7:$Y$7))</f>
        <v>#REF!</v>
      </c>
      <c r="AF185" s="89" t="e">
        <f t="shared" si="78"/>
        <v>#REF!</v>
      </c>
      <c r="AG185" s="89">
        <v>0</v>
      </c>
    </row>
    <row r="186" spans="1:33" x14ac:dyDescent="0.2">
      <c r="A186" s="91" t="s">
        <v>1743</v>
      </c>
      <c r="B186" s="349" t="s">
        <v>1744</v>
      </c>
      <c r="C186" s="39" t="s">
        <v>1745</v>
      </c>
      <c r="D186" s="39">
        <v>2060</v>
      </c>
      <c r="E186" s="85" t="e">
        <f>#REF!*INDEX(Costs!$E$7:$O$89,MATCH($C186,Costs!$C$7:$C$89,0),MATCH(E$7,Costs!$E$6:$O$6,0))</f>
        <v>#REF!</v>
      </c>
      <c r="F186" s="85" t="e">
        <f>#REF!*INDEX(Costs!$E$7:$O$89,MATCH($C186,Costs!$C$7:$C$89,0),MATCH(F$7,Costs!$E$6:$O$6,0))</f>
        <v>#REF!</v>
      </c>
      <c r="G186" s="85" t="e">
        <f>#REF!*INDEX(Costs!$E$7:$O$89,MATCH($C186,Costs!$C$7:$C$89,0),MATCH(G$7,Costs!$E$6:$O$6,0))</f>
        <v>#REF!</v>
      </c>
      <c r="H186" s="85" t="e">
        <f>#REF!*INDEX(Costs!$E$7:$O$89,MATCH($C186,Costs!$C$7:$C$89,0),MATCH(H$7,Costs!$E$6:$O$6,0))</f>
        <v>#REF!</v>
      </c>
      <c r="I186" s="85" t="e">
        <f>#REF!*INDEX(Costs!$E$7:$O$89,MATCH($C186,Costs!$C$7:$C$89,0),MATCH(I$7,Costs!$E$6:$O$6,0))</f>
        <v>#REF!</v>
      </c>
      <c r="J186" s="85" t="e">
        <f>#REF!*INDEX(Costs!$E$7:$O$89,MATCH($C186,Costs!$C$7:$C$89,0),MATCH(J$7,Costs!$E$6:$O$6,0))</f>
        <v>#REF!</v>
      </c>
      <c r="K186" s="85" t="e">
        <f>#REF!*INDEX(Costs!$E$7:$O$89,MATCH($C186,Costs!$C$7:$C$89,0),MATCH(K$7,Costs!$E$6:$O$6,0))</f>
        <v>#REF!</v>
      </c>
      <c r="L186" s="85" t="e">
        <f>#REF!*INDEX(Costs!$E$7:$O$89,MATCH($C186,Costs!$C$7:$C$89,0),MATCH(L$7,Costs!$E$6:$O$6,0))</f>
        <v>#REF!</v>
      </c>
      <c r="M186" s="85" t="e">
        <f>#REF!*INDEX(Costs!$E$7:$O$89,MATCH($C186,Costs!$C$7:$C$89,0),MATCH(M$7,Costs!$E$6:$O$6,0))</f>
        <v>#REF!</v>
      </c>
      <c r="N186" s="85" t="e">
        <f>#REF!*INDEX(Costs!$E$7:$O$89,MATCH($C186,Costs!$C$7:$C$89,0),MATCH(N$7,Costs!$E$6:$O$6,0))</f>
        <v>#REF!</v>
      </c>
      <c r="O186" s="85" t="e">
        <f>#REF!*INDEX(Costs!$E$7:$O$89,MATCH($C186,Costs!$C$7:$C$89,0),MATCH(O$7,Costs!$E$6:$O$6,0))</f>
        <v>#REF!</v>
      </c>
      <c r="P186" s="86" t="e">
        <f>E186/$AI$18*10^6</f>
        <v>#REF!</v>
      </c>
      <c r="Q186" s="86" t="e">
        <f t="shared" si="93"/>
        <v>#REF!</v>
      </c>
      <c r="R186" s="86" t="e">
        <f t="shared" si="94"/>
        <v>#REF!</v>
      </c>
      <c r="S186" s="86" t="e">
        <f t="shared" si="95"/>
        <v>#REF!</v>
      </c>
      <c r="T186" s="86" t="e">
        <f t="shared" si="96"/>
        <v>#REF!</v>
      </c>
      <c r="U186" s="86" t="e">
        <f t="shared" si="97"/>
        <v>#REF!</v>
      </c>
      <c r="V186" s="86" t="e">
        <f t="shared" si="98"/>
        <v>#REF!</v>
      </c>
      <c r="W186" s="86" t="e">
        <f t="shared" si="99"/>
        <v>#REF!</v>
      </c>
      <c r="X186" s="86" t="e">
        <f t="shared" si="100"/>
        <v>#REF!</v>
      </c>
      <c r="Y186" s="86" t="e">
        <f t="shared" si="101"/>
        <v>#REF!</v>
      </c>
      <c r="Z186" s="86" t="e">
        <f t="shared" si="102"/>
        <v>#REF!</v>
      </c>
      <c r="AA186" s="87">
        <v>450</v>
      </c>
      <c r="AB186" s="88" t="e">
        <f>AA186*#REF!/$AI$18*10^3</f>
        <v>#REF!</v>
      </c>
      <c r="AC186" s="89" t="e">
        <f>INDEX(Efficiencies!$D$8:$M$89,MATCH(C186,Efficiencies!$C$8:$C$89),MATCH(D186,Efficiencies!$D$7:$M$7))</f>
        <v>#REF!</v>
      </c>
      <c r="AD186" s="89" t="e">
        <f t="shared" si="103"/>
        <v>#REF!</v>
      </c>
      <c r="AE186" s="89" t="e">
        <f>INDEX(Efficiencies!$P$8:$Y$89,MATCH(C186,Efficiencies!$C$8:$C$89),MATCH(D186,Efficiencies!$P$7:$Y$7))</f>
        <v>#REF!</v>
      </c>
      <c r="AF186" s="89" t="e">
        <f t="shared" si="78"/>
        <v>#REF!</v>
      </c>
      <c r="AG186" s="89">
        <v>0</v>
      </c>
    </row>
    <row r="187" spans="1:33" x14ac:dyDescent="0.2">
      <c r="A187" s="91" t="s">
        <v>1746</v>
      </c>
      <c r="B187" s="349" t="s">
        <v>1747</v>
      </c>
      <c r="C187" s="39" t="s">
        <v>1745</v>
      </c>
      <c r="D187" s="39">
        <v>2005</v>
      </c>
      <c r="E187" s="85" t="e">
        <f>#REF!*INDEX(Costs!$E$7:$O$89,MATCH($C187,Costs!$C$7:$C$89,0),MATCH(E$7,Costs!$E$6:$O$6,0))</f>
        <v>#REF!</v>
      </c>
      <c r="F187" s="85" t="e">
        <f>#REF!*INDEX(Costs!$E$7:$O$89,MATCH($C187,Costs!$C$7:$C$89,0),MATCH(F$7,Costs!$E$6:$O$6,0))</f>
        <v>#REF!</v>
      </c>
      <c r="G187" s="85" t="e">
        <f>#REF!*INDEX(Costs!$E$7:$O$89,MATCH($C187,Costs!$C$7:$C$89,0),MATCH(G$7,Costs!$E$6:$O$6,0))</f>
        <v>#REF!</v>
      </c>
      <c r="H187" s="85" t="e">
        <f>#REF!*INDEX(Costs!$E$7:$O$89,MATCH($C187,Costs!$C$7:$C$89,0),MATCH(H$7,Costs!$E$6:$O$6,0))</f>
        <v>#REF!</v>
      </c>
      <c r="I187" s="85" t="e">
        <f>#REF!*INDEX(Costs!$E$7:$O$89,MATCH($C187,Costs!$C$7:$C$89,0),MATCH(I$7,Costs!$E$6:$O$6,0))</f>
        <v>#REF!</v>
      </c>
      <c r="J187" s="85" t="e">
        <f>#REF!*INDEX(Costs!$E$7:$O$89,MATCH($C187,Costs!$C$7:$C$89,0),MATCH(J$7,Costs!$E$6:$O$6,0))</f>
        <v>#REF!</v>
      </c>
      <c r="K187" s="85" t="e">
        <f>#REF!*INDEX(Costs!$E$7:$O$89,MATCH($C187,Costs!$C$7:$C$89,0),MATCH(K$7,Costs!$E$6:$O$6,0))</f>
        <v>#REF!</v>
      </c>
      <c r="L187" s="85" t="e">
        <f>#REF!*INDEX(Costs!$E$7:$O$89,MATCH($C187,Costs!$C$7:$C$89,0),MATCH(L$7,Costs!$E$6:$O$6,0))</f>
        <v>#REF!</v>
      </c>
      <c r="M187" s="85" t="e">
        <f>#REF!*INDEX(Costs!$E$7:$O$89,MATCH($C187,Costs!$C$7:$C$89,0),MATCH(M$7,Costs!$E$6:$O$6,0))</f>
        <v>#REF!</v>
      </c>
      <c r="N187" s="85" t="e">
        <f>#REF!*INDEX(Costs!$E$7:$O$89,MATCH($C187,Costs!$C$7:$C$89,0),MATCH(N$7,Costs!$E$6:$O$6,0))</f>
        <v>#REF!</v>
      </c>
      <c r="O187" s="85" t="e">
        <f>#REF!*INDEX(Costs!$E$7:$O$89,MATCH($C187,Costs!$C$7:$C$89,0),MATCH(O$7,Costs!$E$6:$O$6,0))</f>
        <v>#REF!</v>
      </c>
      <c r="P187" s="86" t="e">
        <f t="shared" ref="P187:P196" si="105">E187/$AI$18*10^6</f>
        <v>#REF!</v>
      </c>
      <c r="Q187" s="86" t="e">
        <f t="shared" si="93"/>
        <v>#REF!</v>
      </c>
      <c r="R187" s="86" t="e">
        <f t="shared" si="94"/>
        <v>#REF!</v>
      </c>
      <c r="S187" s="86" t="e">
        <f t="shared" si="95"/>
        <v>#REF!</v>
      </c>
      <c r="T187" s="86" t="e">
        <f t="shared" si="96"/>
        <v>#REF!</v>
      </c>
      <c r="U187" s="86" t="e">
        <f t="shared" si="97"/>
        <v>#REF!</v>
      </c>
      <c r="V187" s="86" t="e">
        <f t="shared" si="98"/>
        <v>#REF!</v>
      </c>
      <c r="W187" s="86" t="e">
        <f t="shared" si="99"/>
        <v>#REF!</v>
      </c>
      <c r="X187" s="86" t="e">
        <f t="shared" si="100"/>
        <v>#REF!</v>
      </c>
      <c r="Y187" s="86" t="e">
        <f t="shared" si="101"/>
        <v>#REF!</v>
      </c>
      <c r="Z187" s="86" t="e">
        <f t="shared" si="102"/>
        <v>#REF!</v>
      </c>
      <c r="AA187" s="87">
        <v>450</v>
      </c>
      <c r="AB187" s="88" t="e">
        <f>AA187*#REF!/$AI$18*10^3</f>
        <v>#REF!</v>
      </c>
      <c r="AC187" s="89">
        <f>INDEX(Efficiencies!$D$8:$M$89,MATCH(C187,Efficiencies!$C$8:$C$89),MATCH(D187,Efficiencies!$D$7:$M$7))</f>
        <v>39.767921447753899</v>
      </c>
      <c r="AD187" s="89">
        <f t="shared" si="103"/>
        <v>0.30154169217750648</v>
      </c>
      <c r="AE187" s="89">
        <f>INDEX(Efficiencies!$P$8:$Y$89,MATCH(C187,Efficiencies!$C$8:$C$89),MATCH(D187,Efficiencies!$P$7:$Y$7))</f>
        <v>32.311917357924791</v>
      </c>
      <c r="AF187" s="89">
        <f t="shared" ref="AF187:AF241" si="106">AE187/($AI$11*$AI$15*10 ^ 9)</f>
        <v>0.24500627347116966</v>
      </c>
      <c r="AG187" s="89">
        <v>0</v>
      </c>
    </row>
    <row r="188" spans="1:33" x14ac:dyDescent="0.2">
      <c r="A188" s="91" t="s">
        <v>417</v>
      </c>
      <c r="B188" s="349" t="s">
        <v>1748</v>
      </c>
      <c r="C188" s="39" t="s">
        <v>1745</v>
      </c>
      <c r="D188" s="39">
        <v>2010</v>
      </c>
      <c r="E188" s="85" t="e">
        <f>#REF!*INDEX(Costs!$E$7:$O$89,MATCH($C188,Costs!$C$7:$C$89,0),MATCH(E$7,Costs!$E$6:$O$6,0))</f>
        <v>#REF!</v>
      </c>
      <c r="F188" s="85" t="e">
        <f>#REF!*INDEX(Costs!$E$7:$O$89,MATCH($C188,Costs!$C$7:$C$89,0),MATCH(F$7,Costs!$E$6:$O$6,0))</f>
        <v>#REF!</v>
      </c>
      <c r="G188" s="85" t="e">
        <f>#REF!*INDEX(Costs!$E$7:$O$89,MATCH($C188,Costs!$C$7:$C$89,0),MATCH(G$7,Costs!$E$6:$O$6,0))</f>
        <v>#REF!</v>
      </c>
      <c r="H188" s="85" t="e">
        <f>#REF!*INDEX(Costs!$E$7:$O$89,MATCH($C188,Costs!$C$7:$C$89,0),MATCH(H$7,Costs!$E$6:$O$6,0))</f>
        <v>#REF!</v>
      </c>
      <c r="I188" s="85" t="e">
        <f>#REF!*INDEX(Costs!$E$7:$O$89,MATCH($C188,Costs!$C$7:$C$89,0),MATCH(I$7,Costs!$E$6:$O$6,0))</f>
        <v>#REF!</v>
      </c>
      <c r="J188" s="85" t="e">
        <f>#REF!*INDEX(Costs!$E$7:$O$89,MATCH($C188,Costs!$C$7:$C$89,0),MATCH(J$7,Costs!$E$6:$O$6,0))</f>
        <v>#REF!</v>
      </c>
      <c r="K188" s="85" t="e">
        <f>#REF!*INDEX(Costs!$E$7:$O$89,MATCH($C188,Costs!$C$7:$C$89,0),MATCH(K$7,Costs!$E$6:$O$6,0))</f>
        <v>#REF!</v>
      </c>
      <c r="L188" s="85" t="e">
        <f>#REF!*INDEX(Costs!$E$7:$O$89,MATCH($C188,Costs!$C$7:$C$89,0),MATCH(L$7,Costs!$E$6:$O$6,0))</f>
        <v>#REF!</v>
      </c>
      <c r="M188" s="85" t="e">
        <f>#REF!*INDEX(Costs!$E$7:$O$89,MATCH($C188,Costs!$C$7:$C$89,0),MATCH(M$7,Costs!$E$6:$O$6,0))</f>
        <v>#REF!</v>
      </c>
      <c r="N188" s="85" t="e">
        <f>#REF!*INDEX(Costs!$E$7:$O$89,MATCH($C188,Costs!$C$7:$C$89,0),MATCH(N$7,Costs!$E$6:$O$6,0))</f>
        <v>#REF!</v>
      </c>
      <c r="O188" s="85" t="e">
        <f>#REF!*INDEX(Costs!$E$7:$O$89,MATCH($C188,Costs!$C$7:$C$89,0),MATCH(O$7,Costs!$E$6:$O$6,0))</f>
        <v>#REF!</v>
      </c>
      <c r="P188" s="86" t="e">
        <f t="shared" si="105"/>
        <v>#REF!</v>
      </c>
      <c r="Q188" s="86" t="e">
        <f t="shared" si="93"/>
        <v>#REF!</v>
      </c>
      <c r="R188" s="86" t="e">
        <f t="shared" si="94"/>
        <v>#REF!</v>
      </c>
      <c r="S188" s="86" t="e">
        <f t="shared" si="95"/>
        <v>#REF!</v>
      </c>
      <c r="T188" s="86" t="e">
        <f t="shared" si="96"/>
        <v>#REF!</v>
      </c>
      <c r="U188" s="86" t="e">
        <f t="shared" si="97"/>
        <v>#REF!</v>
      </c>
      <c r="V188" s="86" t="e">
        <f t="shared" si="98"/>
        <v>#REF!</v>
      </c>
      <c r="W188" s="86" t="e">
        <f t="shared" si="99"/>
        <v>#REF!</v>
      </c>
      <c r="X188" s="86" t="e">
        <f t="shared" si="100"/>
        <v>#REF!</v>
      </c>
      <c r="Y188" s="86" t="e">
        <f t="shared" si="101"/>
        <v>#REF!</v>
      </c>
      <c r="Z188" s="86" t="e">
        <f t="shared" si="102"/>
        <v>#REF!</v>
      </c>
      <c r="AA188" s="87">
        <v>450</v>
      </c>
      <c r="AB188" s="88" t="e">
        <f>AA188*#REF!/$AI$18*10^3</f>
        <v>#REF!</v>
      </c>
      <c r="AC188" s="89" t="e">
        <f>INDEX(Efficiencies!$D$8:$M$89,MATCH(C188,Efficiencies!$C$8:$C$89),MATCH(D188,Efficiencies!$D$7:$M$7))</f>
        <v>#REF!</v>
      </c>
      <c r="AD188" s="89" t="e">
        <f t="shared" si="103"/>
        <v>#REF!</v>
      </c>
      <c r="AE188" s="89" t="e">
        <f>INDEX(Efficiencies!$P$8:$Y$89,MATCH(C188,Efficiencies!$C$8:$C$89),MATCH(D188,Efficiencies!$P$7:$Y$7))</f>
        <v>#REF!</v>
      </c>
      <c r="AF188" s="89" t="e">
        <f t="shared" si="106"/>
        <v>#REF!</v>
      </c>
      <c r="AG188" s="89">
        <v>0</v>
      </c>
    </row>
    <row r="189" spans="1:33" x14ac:dyDescent="0.2">
      <c r="A189" s="91" t="s">
        <v>1749</v>
      </c>
      <c r="B189" s="349" t="s">
        <v>1750</v>
      </c>
      <c r="C189" s="39" t="s">
        <v>1745</v>
      </c>
      <c r="D189" s="39">
        <v>2015</v>
      </c>
      <c r="E189" s="85" t="e">
        <f>#REF!*INDEX(Costs!$E$7:$O$89,MATCH($C189,Costs!$C$7:$C$89,0),MATCH(E$7,Costs!$E$6:$O$6,0))</f>
        <v>#REF!</v>
      </c>
      <c r="F189" s="85" t="e">
        <f>#REF!*INDEX(Costs!$E$7:$O$89,MATCH($C189,Costs!$C$7:$C$89,0),MATCH(F$7,Costs!$E$6:$O$6,0))</f>
        <v>#REF!</v>
      </c>
      <c r="G189" s="85" t="e">
        <f>#REF!*INDEX(Costs!$E$7:$O$89,MATCH($C189,Costs!$C$7:$C$89,0),MATCH(G$7,Costs!$E$6:$O$6,0))</f>
        <v>#REF!</v>
      </c>
      <c r="H189" s="85" t="e">
        <f>#REF!*INDEX(Costs!$E$7:$O$89,MATCH($C189,Costs!$C$7:$C$89,0),MATCH(H$7,Costs!$E$6:$O$6,0))</f>
        <v>#REF!</v>
      </c>
      <c r="I189" s="85" t="e">
        <f>#REF!*INDEX(Costs!$E$7:$O$89,MATCH($C189,Costs!$C$7:$C$89,0),MATCH(I$7,Costs!$E$6:$O$6,0))</f>
        <v>#REF!</v>
      </c>
      <c r="J189" s="85" t="e">
        <f>#REF!*INDEX(Costs!$E$7:$O$89,MATCH($C189,Costs!$C$7:$C$89,0),MATCH(J$7,Costs!$E$6:$O$6,0))</f>
        <v>#REF!</v>
      </c>
      <c r="K189" s="85" t="e">
        <f>#REF!*INDEX(Costs!$E$7:$O$89,MATCH($C189,Costs!$C$7:$C$89,0),MATCH(K$7,Costs!$E$6:$O$6,0))</f>
        <v>#REF!</v>
      </c>
      <c r="L189" s="85" t="e">
        <f>#REF!*INDEX(Costs!$E$7:$O$89,MATCH($C189,Costs!$C$7:$C$89,0),MATCH(L$7,Costs!$E$6:$O$6,0))</f>
        <v>#REF!</v>
      </c>
      <c r="M189" s="85" t="e">
        <f>#REF!*INDEX(Costs!$E$7:$O$89,MATCH($C189,Costs!$C$7:$C$89,0),MATCH(M$7,Costs!$E$6:$O$6,0))</f>
        <v>#REF!</v>
      </c>
      <c r="N189" s="85" t="e">
        <f>#REF!*INDEX(Costs!$E$7:$O$89,MATCH($C189,Costs!$C$7:$C$89,0),MATCH(N$7,Costs!$E$6:$O$6,0))</f>
        <v>#REF!</v>
      </c>
      <c r="O189" s="85" t="e">
        <f>#REF!*INDEX(Costs!$E$7:$O$89,MATCH($C189,Costs!$C$7:$C$89,0),MATCH(O$7,Costs!$E$6:$O$6,0))</f>
        <v>#REF!</v>
      </c>
      <c r="P189" s="86" t="e">
        <f t="shared" si="105"/>
        <v>#REF!</v>
      </c>
      <c r="Q189" s="86" t="e">
        <f t="shared" si="93"/>
        <v>#REF!</v>
      </c>
      <c r="R189" s="86" t="e">
        <f t="shared" si="94"/>
        <v>#REF!</v>
      </c>
      <c r="S189" s="86" t="e">
        <f t="shared" si="95"/>
        <v>#REF!</v>
      </c>
      <c r="T189" s="86" t="e">
        <f t="shared" si="96"/>
        <v>#REF!</v>
      </c>
      <c r="U189" s="86" t="e">
        <f t="shared" si="97"/>
        <v>#REF!</v>
      </c>
      <c r="V189" s="86" t="e">
        <f t="shared" si="98"/>
        <v>#REF!</v>
      </c>
      <c r="W189" s="86" t="e">
        <f t="shared" si="99"/>
        <v>#REF!</v>
      </c>
      <c r="X189" s="86" t="e">
        <f t="shared" si="100"/>
        <v>#REF!</v>
      </c>
      <c r="Y189" s="86" t="e">
        <f t="shared" si="101"/>
        <v>#REF!</v>
      </c>
      <c r="Z189" s="86" t="e">
        <f t="shared" si="102"/>
        <v>#REF!</v>
      </c>
      <c r="AA189" s="87">
        <v>450</v>
      </c>
      <c r="AB189" s="88" t="e">
        <f>AA189*#REF!/$AI$18*10^3</f>
        <v>#REF!</v>
      </c>
      <c r="AC189" s="89" t="e">
        <f>INDEX(Efficiencies!$D$8:$M$89,MATCH(C189,Efficiencies!$C$8:$C$89),MATCH(D189,Efficiencies!$D$7:$M$7))</f>
        <v>#REF!</v>
      </c>
      <c r="AD189" s="89" t="e">
        <f t="shared" si="103"/>
        <v>#REF!</v>
      </c>
      <c r="AE189" s="89" t="e">
        <f>INDEX(Efficiencies!$P$8:$Y$89,MATCH(C189,Efficiencies!$C$8:$C$89),MATCH(D189,Efficiencies!$P$7:$Y$7))</f>
        <v>#REF!</v>
      </c>
      <c r="AF189" s="89" t="e">
        <f t="shared" si="106"/>
        <v>#REF!</v>
      </c>
      <c r="AG189" s="89">
        <v>0</v>
      </c>
    </row>
    <row r="190" spans="1:33" x14ac:dyDescent="0.2">
      <c r="A190" s="91" t="s">
        <v>1751</v>
      </c>
      <c r="B190" s="349" t="s">
        <v>1752</v>
      </c>
      <c r="C190" s="39" t="s">
        <v>1745</v>
      </c>
      <c r="D190" s="39">
        <v>2020</v>
      </c>
      <c r="E190" s="85" t="e">
        <f>#REF!*INDEX(Costs!$E$7:$O$89,MATCH($C190,Costs!$C$7:$C$89,0),MATCH(E$7,Costs!$E$6:$O$6,0))</f>
        <v>#REF!</v>
      </c>
      <c r="F190" s="85" t="e">
        <f>#REF!*INDEX(Costs!$E$7:$O$89,MATCH($C190,Costs!$C$7:$C$89,0),MATCH(F$7,Costs!$E$6:$O$6,0))</f>
        <v>#REF!</v>
      </c>
      <c r="G190" s="85" t="e">
        <f>#REF!*INDEX(Costs!$E$7:$O$89,MATCH($C190,Costs!$C$7:$C$89,0),MATCH(G$7,Costs!$E$6:$O$6,0))</f>
        <v>#REF!</v>
      </c>
      <c r="H190" s="85" t="e">
        <f>#REF!*INDEX(Costs!$E$7:$O$89,MATCH($C190,Costs!$C$7:$C$89,0),MATCH(H$7,Costs!$E$6:$O$6,0))</f>
        <v>#REF!</v>
      </c>
      <c r="I190" s="85" t="e">
        <f>#REF!*INDEX(Costs!$E$7:$O$89,MATCH($C190,Costs!$C$7:$C$89,0),MATCH(I$7,Costs!$E$6:$O$6,0))</f>
        <v>#REF!</v>
      </c>
      <c r="J190" s="85" t="e">
        <f>#REF!*INDEX(Costs!$E$7:$O$89,MATCH($C190,Costs!$C$7:$C$89,0),MATCH(J$7,Costs!$E$6:$O$6,0))</f>
        <v>#REF!</v>
      </c>
      <c r="K190" s="85" t="e">
        <f>#REF!*INDEX(Costs!$E$7:$O$89,MATCH($C190,Costs!$C$7:$C$89,0),MATCH(K$7,Costs!$E$6:$O$6,0))</f>
        <v>#REF!</v>
      </c>
      <c r="L190" s="85" t="e">
        <f>#REF!*INDEX(Costs!$E$7:$O$89,MATCH($C190,Costs!$C$7:$C$89,0),MATCH(L$7,Costs!$E$6:$O$6,0))</f>
        <v>#REF!</v>
      </c>
      <c r="M190" s="85" t="e">
        <f>#REF!*INDEX(Costs!$E$7:$O$89,MATCH($C190,Costs!$C$7:$C$89,0),MATCH(M$7,Costs!$E$6:$O$6,0))</f>
        <v>#REF!</v>
      </c>
      <c r="N190" s="85" t="e">
        <f>#REF!*INDEX(Costs!$E$7:$O$89,MATCH($C190,Costs!$C$7:$C$89,0),MATCH(N$7,Costs!$E$6:$O$6,0))</f>
        <v>#REF!</v>
      </c>
      <c r="O190" s="85" t="e">
        <f>#REF!*INDEX(Costs!$E$7:$O$89,MATCH($C190,Costs!$C$7:$C$89,0),MATCH(O$7,Costs!$E$6:$O$6,0))</f>
        <v>#REF!</v>
      </c>
      <c r="P190" s="86" t="e">
        <f t="shared" si="105"/>
        <v>#REF!</v>
      </c>
      <c r="Q190" s="86" t="e">
        <f t="shared" si="93"/>
        <v>#REF!</v>
      </c>
      <c r="R190" s="86" t="e">
        <f t="shared" si="94"/>
        <v>#REF!</v>
      </c>
      <c r="S190" s="86" t="e">
        <f t="shared" si="95"/>
        <v>#REF!</v>
      </c>
      <c r="T190" s="86" t="e">
        <f t="shared" si="96"/>
        <v>#REF!</v>
      </c>
      <c r="U190" s="86" t="e">
        <f t="shared" si="97"/>
        <v>#REF!</v>
      </c>
      <c r="V190" s="86" t="e">
        <f t="shared" si="98"/>
        <v>#REF!</v>
      </c>
      <c r="W190" s="86" t="e">
        <f t="shared" si="99"/>
        <v>#REF!</v>
      </c>
      <c r="X190" s="86" t="e">
        <f t="shared" si="100"/>
        <v>#REF!</v>
      </c>
      <c r="Y190" s="86" t="e">
        <f t="shared" si="101"/>
        <v>#REF!</v>
      </c>
      <c r="Z190" s="86" t="e">
        <f t="shared" si="102"/>
        <v>#REF!</v>
      </c>
      <c r="AA190" s="87">
        <v>450</v>
      </c>
      <c r="AB190" s="88" t="e">
        <f>AA190*#REF!/$AI$18*10^3</f>
        <v>#REF!</v>
      </c>
      <c r="AC190" s="89" t="e">
        <f>INDEX(Efficiencies!$D$8:$M$89,MATCH(C190,Efficiencies!$C$8:$C$89),MATCH(D190,Efficiencies!$D$7:$M$7))</f>
        <v>#REF!</v>
      </c>
      <c r="AD190" s="89" t="e">
        <f t="shared" si="103"/>
        <v>#REF!</v>
      </c>
      <c r="AE190" s="89" t="e">
        <f>INDEX(Efficiencies!$P$8:$Y$89,MATCH(C190,Efficiencies!$C$8:$C$89),MATCH(D190,Efficiencies!$P$7:$Y$7))</f>
        <v>#REF!</v>
      </c>
      <c r="AF190" s="89" t="e">
        <f t="shared" si="106"/>
        <v>#REF!</v>
      </c>
      <c r="AG190" s="89">
        <v>0</v>
      </c>
    </row>
    <row r="191" spans="1:33" x14ac:dyDescent="0.2">
      <c r="A191" s="91" t="s">
        <v>1753</v>
      </c>
      <c r="B191" s="349" t="s">
        <v>1754</v>
      </c>
      <c r="C191" s="39" t="s">
        <v>1745</v>
      </c>
      <c r="D191" s="39">
        <v>2025</v>
      </c>
      <c r="E191" s="85" t="e">
        <f>#REF!*INDEX(Costs!$E$7:$O$89,MATCH($C191,Costs!$C$7:$C$89,0),MATCH(E$7,Costs!$E$6:$O$6,0))</f>
        <v>#REF!</v>
      </c>
      <c r="F191" s="85" t="e">
        <f>#REF!*INDEX(Costs!$E$7:$O$89,MATCH($C191,Costs!$C$7:$C$89,0),MATCH(F$7,Costs!$E$6:$O$6,0))</f>
        <v>#REF!</v>
      </c>
      <c r="G191" s="85" t="e">
        <f>#REF!*INDEX(Costs!$E$7:$O$89,MATCH($C191,Costs!$C$7:$C$89,0),MATCH(G$7,Costs!$E$6:$O$6,0))</f>
        <v>#REF!</v>
      </c>
      <c r="H191" s="85" t="e">
        <f>#REF!*INDEX(Costs!$E$7:$O$89,MATCH($C191,Costs!$C$7:$C$89,0),MATCH(H$7,Costs!$E$6:$O$6,0))</f>
        <v>#REF!</v>
      </c>
      <c r="I191" s="85" t="e">
        <f>#REF!*INDEX(Costs!$E$7:$O$89,MATCH($C191,Costs!$C$7:$C$89,0),MATCH(I$7,Costs!$E$6:$O$6,0))</f>
        <v>#REF!</v>
      </c>
      <c r="J191" s="85" t="e">
        <f>#REF!*INDEX(Costs!$E$7:$O$89,MATCH($C191,Costs!$C$7:$C$89,0),MATCH(J$7,Costs!$E$6:$O$6,0))</f>
        <v>#REF!</v>
      </c>
      <c r="K191" s="85" t="e">
        <f>#REF!*INDEX(Costs!$E$7:$O$89,MATCH($C191,Costs!$C$7:$C$89,0),MATCH(K$7,Costs!$E$6:$O$6,0))</f>
        <v>#REF!</v>
      </c>
      <c r="L191" s="85" t="e">
        <f>#REF!*INDEX(Costs!$E$7:$O$89,MATCH($C191,Costs!$C$7:$C$89,0),MATCH(L$7,Costs!$E$6:$O$6,0))</f>
        <v>#REF!</v>
      </c>
      <c r="M191" s="85" t="e">
        <f>#REF!*INDEX(Costs!$E$7:$O$89,MATCH($C191,Costs!$C$7:$C$89,0),MATCH(M$7,Costs!$E$6:$O$6,0))</f>
        <v>#REF!</v>
      </c>
      <c r="N191" s="85" t="e">
        <f>#REF!*INDEX(Costs!$E$7:$O$89,MATCH($C191,Costs!$C$7:$C$89,0),MATCH(N$7,Costs!$E$6:$O$6,0))</f>
        <v>#REF!</v>
      </c>
      <c r="O191" s="85" t="e">
        <f>#REF!*INDEX(Costs!$E$7:$O$89,MATCH($C191,Costs!$C$7:$C$89,0),MATCH(O$7,Costs!$E$6:$O$6,0))</f>
        <v>#REF!</v>
      </c>
      <c r="P191" s="86" t="e">
        <f t="shared" si="105"/>
        <v>#REF!</v>
      </c>
      <c r="Q191" s="86" t="e">
        <f t="shared" si="93"/>
        <v>#REF!</v>
      </c>
      <c r="R191" s="86" t="e">
        <f t="shared" si="94"/>
        <v>#REF!</v>
      </c>
      <c r="S191" s="86" t="e">
        <f t="shared" si="95"/>
        <v>#REF!</v>
      </c>
      <c r="T191" s="86" t="e">
        <f t="shared" si="96"/>
        <v>#REF!</v>
      </c>
      <c r="U191" s="86" t="e">
        <f t="shared" si="97"/>
        <v>#REF!</v>
      </c>
      <c r="V191" s="86" t="e">
        <f t="shared" si="98"/>
        <v>#REF!</v>
      </c>
      <c r="W191" s="86" t="e">
        <f t="shared" si="99"/>
        <v>#REF!</v>
      </c>
      <c r="X191" s="86" t="e">
        <f t="shared" si="100"/>
        <v>#REF!</v>
      </c>
      <c r="Y191" s="86" t="e">
        <f t="shared" si="101"/>
        <v>#REF!</v>
      </c>
      <c r="Z191" s="86" t="e">
        <f t="shared" si="102"/>
        <v>#REF!</v>
      </c>
      <c r="AA191" s="87">
        <v>450</v>
      </c>
      <c r="AB191" s="88" t="e">
        <f>AA191*#REF!/$AI$18*10^3</f>
        <v>#REF!</v>
      </c>
      <c r="AC191" s="89" t="e">
        <f>INDEX(Efficiencies!$D$8:$M$89,MATCH(C191,Efficiencies!$C$8:$C$89),MATCH(D191,Efficiencies!$D$7:$M$7))</f>
        <v>#REF!</v>
      </c>
      <c r="AD191" s="89" t="e">
        <f t="shared" si="103"/>
        <v>#REF!</v>
      </c>
      <c r="AE191" s="89" t="e">
        <f>INDEX(Efficiencies!$P$8:$Y$89,MATCH(C191,Efficiencies!$C$8:$C$89),MATCH(D191,Efficiencies!$P$7:$Y$7))</f>
        <v>#REF!</v>
      </c>
      <c r="AF191" s="89" t="e">
        <f t="shared" si="106"/>
        <v>#REF!</v>
      </c>
      <c r="AG191" s="89">
        <v>0</v>
      </c>
    </row>
    <row r="192" spans="1:33" x14ac:dyDescent="0.2">
      <c r="A192" s="91" t="s">
        <v>1755</v>
      </c>
      <c r="B192" s="349" t="s">
        <v>1756</v>
      </c>
      <c r="C192" s="39" t="s">
        <v>1745</v>
      </c>
      <c r="D192" s="39">
        <v>2030</v>
      </c>
      <c r="E192" s="85" t="e">
        <f>#REF!*INDEX(Costs!$E$7:$O$89,MATCH($C192,Costs!$C$7:$C$89,0),MATCH(E$7,Costs!$E$6:$O$6,0))</f>
        <v>#REF!</v>
      </c>
      <c r="F192" s="85" t="e">
        <f>#REF!*INDEX(Costs!$E$7:$O$89,MATCH($C192,Costs!$C$7:$C$89,0),MATCH(F$7,Costs!$E$6:$O$6,0))</f>
        <v>#REF!</v>
      </c>
      <c r="G192" s="85" t="e">
        <f>#REF!*INDEX(Costs!$E$7:$O$89,MATCH($C192,Costs!$C$7:$C$89,0),MATCH(G$7,Costs!$E$6:$O$6,0))</f>
        <v>#REF!</v>
      </c>
      <c r="H192" s="85" t="e">
        <f>#REF!*INDEX(Costs!$E$7:$O$89,MATCH($C192,Costs!$C$7:$C$89,0),MATCH(H$7,Costs!$E$6:$O$6,0))</f>
        <v>#REF!</v>
      </c>
      <c r="I192" s="85" t="e">
        <f>#REF!*INDEX(Costs!$E$7:$O$89,MATCH($C192,Costs!$C$7:$C$89,0),MATCH(I$7,Costs!$E$6:$O$6,0))</f>
        <v>#REF!</v>
      </c>
      <c r="J192" s="85" t="e">
        <f>#REF!*INDEX(Costs!$E$7:$O$89,MATCH($C192,Costs!$C$7:$C$89,0),MATCH(J$7,Costs!$E$6:$O$6,0))</f>
        <v>#REF!</v>
      </c>
      <c r="K192" s="85" t="e">
        <f>#REF!*INDEX(Costs!$E$7:$O$89,MATCH($C192,Costs!$C$7:$C$89,0),MATCH(K$7,Costs!$E$6:$O$6,0))</f>
        <v>#REF!</v>
      </c>
      <c r="L192" s="85" t="e">
        <f>#REF!*INDEX(Costs!$E$7:$O$89,MATCH($C192,Costs!$C$7:$C$89,0),MATCH(L$7,Costs!$E$6:$O$6,0))</f>
        <v>#REF!</v>
      </c>
      <c r="M192" s="85" t="e">
        <f>#REF!*INDEX(Costs!$E$7:$O$89,MATCH($C192,Costs!$C$7:$C$89,0),MATCH(M$7,Costs!$E$6:$O$6,0))</f>
        <v>#REF!</v>
      </c>
      <c r="N192" s="85" t="e">
        <f>#REF!*INDEX(Costs!$E$7:$O$89,MATCH($C192,Costs!$C$7:$C$89,0),MATCH(N$7,Costs!$E$6:$O$6,0))</f>
        <v>#REF!</v>
      </c>
      <c r="O192" s="85" t="e">
        <f>#REF!*INDEX(Costs!$E$7:$O$89,MATCH($C192,Costs!$C$7:$C$89,0),MATCH(O$7,Costs!$E$6:$O$6,0))</f>
        <v>#REF!</v>
      </c>
      <c r="P192" s="86" t="e">
        <f t="shared" si="105"/>
        <v>#REF!</v>
      </c>
      <c r="Q192" s="86" t="e">
        <f t="shared" si="93"/>
        <v>#REF!</v>
      </c>
      <c r="R192" s="86" t="e">
        <f t="shared" si="94"/>
        <v>#REF!</v>
      </c>
      <c r="S192" s="86" t="e">
        <f t="shared" si="95"/>
        <v>#REF!</v>
      </c>
      <c r="T192" s="86" t="e">
        <f t="shared" si="96"/>
        <v>#REF!</v>
      </c>
      <c r="U192" s="86" t="e">
        <f t="shared" si="97"/>
        <v>#REF!</v>
      </c>
      <c r="V192" s="86" t="e">
        <f t="shared" si="98"/>
        <v>#REF!</v>
      </c>
      <c r="W192" s="86" t="e">
        <f t="shared" si="99"/>
        <v>#REF!</v>
      </c>
      <c r="X192" s="86" t="e">
        <f t="shared" si="100"/>
        <v>#REF!</v>
      </c>
      <c r="Y192" s="86" t="e">
        <f t="shared" si="101"/>
        <v>#REF!</v>
      </c>
      <c r="Z192" s="86" t="e">
        <f t="shared" si="102"/>
        <v>#REF!</v>
      </c>
      <c r="AA192" s="87">
        <v>450</v>
      </c>
      <c r="AB192" s="88" t="e">
        <f>AA192*#REF!/$AI$18*10^3</f>
        <v>#REF!</v>
      </c>
      <c r="AC192" s="89" t="e">
        <f>INDEX(Efficiencies!$D$8:$M$89,MATCH(C192,Efficiencies!$C$8:$C$89),MATCH(D192,Efficiencies!$D$7:$M$7))</f>
        <v>#REF!</v>
      </c>
      <c r="AD192" s="89" t="e">
        <f t="shared" si="103"/>
        <v>#REF!</v>
      </c>
      <c r="AE192" s="89" t="e">
        <f>INDEX(Efficiencies!$P$8:$Y$89,MATCH(C192,Efficiencies!$C$8:$C$89),MATCH(D192,Efficiencies!$P$7:$Y$7))</f>
        <v>#REF!</v>
      </c>
      <c r="AF192" s="89" t="e">
        <f t="shared" si="106"/>
        <v>#REF!</v>
      </c>
      <c r="AG192" s="89">
        <v>0</v>
      </c>
    </row>
    <row r="193" spans="1:33" x14ac:dyDescent="0.2">
      <c r="A193" s="91" t="s">
        <v>1757</v>
      </c>
      <c r="B193" s="349" t="s">
        <v>1758</v>
      </c>
      <c r="C193" s="39" t="s">
        <v>1745</v>
      </c>
      <c r="D193" s="39">
        <v>2035</v>
      </c>
      <c r="E193" s="85" t="e">
        <f>#REF!*INDEX(Costs!$E$7:$O$89,MATCH($C193,Costs!$C$7:$C$89,0),MATCH(E$7,Costs!$E$6:$O$6,0))</f>
        <v>#REF!</v>
      </c>
      <c r="F193" s="85" t="e">
        <f>#REF!*INDEX(Costs!$E$7:$O$89,MATCH($C193,Costs!$C$7:$C$89,0),MATCH(F$7,Costs!$E$6:$O$6,0))</f>
        <v>#REF!</v>
      </c>
      <c r="G193" s="85" t="e">
        <f>#REF!*INDEX(Costs!$E$7:$O$89,MATCH($C193,Costs!$C$7:$C$89,0),MATCH(G$7,Costs!$E$6:$O$6,0))</f>
        <v>#REF!</v>
      </c>
      <c r="H193" s="85" t="e">
        <f>#REF!*INDEX(Costs!$E$7:$O$89,MATCH($C193,Costs!$C$7:$C$89,0),MATCH(H$7,Costs!$E$6:$O$6,0))</f>
        <v>#REF!</v>
      </c>
      <c r="I193" s="85" t="e">
        <f>#REF!*INDEX(Costs!$E$7:$O$89,MATCH($C193,Costs!$C$7:$C$89,0),MATCH(I$7,Costs!$E$6:$O$6,0))</f>
        <v>#REF!</v>
      </c>
      <c r="J193" s="85" t="e">
        <f>#REF!*INDEX(Costs!$E$7:$O$89,MATCH($C193,Costs!$C$7:$C$89,0),MATCH(J$7,Costs!$E$6:$O$6,0))</f>
        <v>#REF!</v>
      </c>
      <c r="K193" s="85" t="e">
        <f>#REF!*INDEX(Costs!$E$7:$O$89,MATCH($C193,Costs!$C$7:$C$89,0),MATCH(K$7,Costs!$E$6:$O$6,0))</f>
        <v>#REF!</v>
      </c>
      <c r="L193" s="85" t="e">
        <f>#REF!*INDEX(Costs!$E$7:$O$89,MATCH($C193,Costs!$C$7:$C$89,0),MATCH(L$7,Costs!$E$6:$O$6,0))</f>
        <v>#REF!</v>
      </c>
      <c r="M193" s="85" t="e">
        <f>#REF!*INDEX(Costs!$E$7:$O$89,MATCH($C193,Costs!$C$7:$C$89,0),MATCH(M$7,Costs!$E$6:$O$6,0))</f>
        <v>#REF!</v>
      </c>
      <c r="N193" s="85" t="e">
        <f>#REF!*INDEX(Costs!$E$7:$O$89,MATCH($C193,Costs!$C$7:$C$89,0),MATCH(N$7,Costs!$E$6:$O$6,0))</f>
        <v>#REF!</v>
      </c>
      <c r="O193" s="85" t="e">
        <f>#REF!*INDEX(Costs!$E$7:$O$89,MATCH($C193,Costs!$C$7:$C$89,0),MATCH(O$7,Costs!$E$6:$O$6,0))</f>
        <v>#REF!</v>
      </c>
      <c r="P193" s="86" t="e">
        <f t="shared" si="105"/>
        <v>#REF!</v>
      </c>
      <c r="Q193" s="86" t="e">
        <f t="shared" si="93"/>
        <v>#REF!</v>
      </c>
      <c r="R193" s="86" t="e">
        <f t="shared" si="94"/>
        <v>#REF!</v>
      </c>
      <c r="S193" s="86" t="e">
        <f t="shared" si="95"/>
        <v>#REF!</v>
      </c>
      <c r="T193" s="86" t="e">
        <f t="shared" si="96"/>
        <v>#REF!</v>
      </c>
      <c r="U193" s="86" t="e">
        <f t="shared" si="97"/>
        <v>#REF!</v>
      </c>
      <c r="V193" s="86" t="e">
        <f t="shared" si="98"/>
        <v>#REF!</v>
      </c>
      <c r="W193" s="86" t="e">
        <f t="shared" si="99"/>
        <v>#REF!</v>
      </c>
      <c r="X193" s="86" t="e">
        <f t="shared" si="100"/>
        <v>#REF!</v>
      </c>
      <c r="Y193" s="86" t="e">
        <f t="shared" si="101"/>
        <v>#REF!</v>
      </c>
      <c r="Z193" s="86" t="e">
        <f t="shared" si="102"/>
        <v>#REF!</v>
      </c>
      <c r="AA193" s="87">
        <v>450</v>
      </c>
      <c r="AB193" s="88" t="e">
        <f>AA193*#REF!/$AI$18*10^3</f>
        <v>#REF!</v>
      </c>
      <c r="AC193" s="89" t="e">
        <f>INDEX(Efficiencies!$D$8:$M$89,MATCH(C193,Efficiencies!$C$8:$C$89),MATCH(D193,Efficiencies!$D$7:$M$7))</f>
        <v>#REF!</v>
      </c>
      <c r="AD193" s="89" t="e">
        <f t="shared" si="103"/>
        <v>#REF!</v>
      </c>
      <c r="AE193" s="89" t="e">
        <f>INDEX(Efficiencies!$P$8:$Y$89,MATCH(C193,Efficiencies!$C$8:$C$89),MATCH(D193,Efficiencies!$P$7:$Y$7))</f>
        <v>#REF!</v>
      </c>
      <c r="AF193" s="89" t="e">
        <f t="shared" si="106"/>
        <v>#REF!</v>
      </c>
      <c r="AG193" s="89">
        <v>0</v>
      </c>
    </row>
    <row r="194" spans="1:33" x14ac:dyDescent="0.2">
      <c r="A194" s="91" t="s">
        <v>1759</v>
      </c>
      <c r="B194" s="349" t="s">
        <v>1760</v>
      </c>
      <c r="C194" s="39" t="s">
        <v>1745</v>
      </c>
      <c r="D194" s="39">
        <v>2040</v>
      </c>
      <c r="E194" s="85" t="e">
        <f>#REF!*INDEX(Costs!$E$7:$O$89,MATCH($C194,Costs!$C$7:$C$89,0),MATCH(E$7,Costs!$E$6:$O$6,0))</f>
        <v>#REF!</v>
      </c>
      <c r="F194" s="85" t="e">
        <f>#REF!*INDEX(Costs!$E$7:$O$89,MATCH($C194,Costs!$C$7:$C$89,0),MATCH(F$7,Costs!$E$6:$O$6,0))</f>
        <v>#REF!</v>
      </c>
      <c r="G194" s="85" t="e">
        <f>#REF!*INDEX(Costs!$E$7:$O$89,MATCH($C194,Costs!$C$7:$C$89,0),MATCH(G$7,Costs!$E$6:$O$6,0))</f>
        <v>#REF!</v>
      </c>
      <c r="H194" s="85" t="e">
        <f>#REF!*INDEX(Costs!$E$7:$O$89,MATCH($C194,Costs!$C$7:$C$89,0),MATCH(H$7,Costs!$E$6:$O$6,0))</f>
        <v>#REF!</v>
      </c>
      <c r="I194" s="85" t="e">
        <f>#REF!*INDEX(Costs!$E$7:$O$89,MATCH($C194,Costs!$C$7:$C$89,0),MATCH(I$7,Costs!$E$6:$O$6,0))</f>
        <v>#REF!</v>
      </c>
      <c r="J194" s="85" t="e">
        <f>#REF!*INDEX(Costs!$E$7:$O$89,MATCH($C194,Costs!$C$7:$C$89,0),MATCH(J$7,Costs!$E$6:$O$6,0))</f>
        <v>#REF!</v>
      </c>
      <c r="K194" s="85" t="e">
        <f>#REF!*INDEX(Costs!$E$7:$O$89,MATCH($C194,Costs!$C$7:$C$89,0),MATCH(K$7,Costs!$E$6:$O$6,0))</f>
        <v>#REF!</v>
      </c>
      <c r="L194" s="85" t="e">
        <f>#REF!*INDEX(Costs!$E$7:$O$89,MATCH($C194,Costs!$C$7:$C$89,0),MATCH(L$7,Costs!$E$6:$O$6,0))</f>
        <v>#REF!</v>
      </c>
      <c r="M194" s="85" t="e">
        <f>#REF!*INDEX(Costs!$E$7:$O$89,MATCH($C194,Costs!$C$7:$C$89,0),MATCH(M$7,Costs!$E$6:$O$6,0))</f>
        <v>#REF!</v>
      </c>
      <c r="N194" s="85" t="e">
        <f>#REF!*INDEX(Costs!$E$7:$O$89,MATCH($C194,Costs!$C$7:$C$89,0),MATCH(N$7,Costs!$E$6:$O$6,0))</f>
        <v>#REF!</v>
      </c>
      <c r="O194" s="85" t="e">
        <f>#REF!*INDEX(Costs!$E$7:$O$89,MATCH($C194,Costs!$C$7:$C$89,0),MATCH(O$7,Costs!$E$6:$O$6,0))</f>
        <v>#REF!</v>
      </c>
      <c r="P194" s="86" t="e">
        <f t="shared" si="105"/>
        <v>#REF!</v>
      </c>
      <c r="Q194" s="86" t="e">
        <f t="shared" si="93"/>
        <v>#REF!</v>
      </c>
      <c r="R194" s="86" t="e">
        <f t="shared" si="94"/>
        <v>#REF!</v>
      </c>
      <c r="S194" s="86" t="e">
        <f t="shared" si="95"/>
        <v>#REF!</v>
      </c>
      <c r="T194" s="86" t="e">
        <f t="shared" si="96"/>
        <v>#REF!</v>
      </c>
      <c r="U194" s="86" t="e">
        <f t="shared" si="97"/>
        <v>#REF!</v>
      </c>
      <c r="V194" s="86" t="e">
        <f t="shared" si="98"/>
        <v>#REF!</v>
      </c>
      <c r="W194" s="86" t="e">
        <f t="shared" si="99"/>
        <v>#REF!</v>
      </c>
      <c r="X194" s="86" t="e">
        <f t="shared" si="100"/>
        <v>#REF!</v>
      </c>
      <c r="Y194" s="86" t="e">
        <f t="shared" si="101"/>
        <v>#REF!</v>
      </c>
      <c r="Z194" s="86" t="e">
        <f t="shared" si="102"/>
        <v>#REF!</v>
      </c>
      <c r="AA194" s="87">
        <v>450</v>
      </c>
      <c r="AB194" s="88" t="e">
        <f>AA194*#REF!/$AI$18*10^3</f>
        <v>#REF!</v>
      </c>
      <c r="AC194" s="89" t="e">
        <f>INDEX(Efficiencies!$D$8:$M$89,MATCH(C194,Efficiencies!$C$8:$C$89),MATCH(D194,Efficiencies!$D$7:$M$7))</f>
        <v>#REF!</v>
      </c>
      <c r="AD194" s="89" t="e">
        <f t="shared" si="103"/>
        <v>#REF!</v>
      </c>
      <c r="AE194" s="89" t="e">
        <f>INDEX(Efficiencies!$P$8:$Y$89,MATCH(C194,Efficiencies!$C$8:$C$89),MATCH(D194,Efficiencies!$P$7:$Y$7))</f>
        <v>#REF!</v>
      </c>
      <c r="AF194" s="89" t="e">
        <f t="shared" si="106"/>
        <v>#REF!</v>
      </c>
      <c r="AG194" s="89">
        <v>0</v>
      </c>
    </row>
    <row r="195" spans="1:33" x14ac:dyDescent="0.2">
      <c r="A195" s="91" t="s">
        <v>1761</v>
      </c>
      <c r="B195" s="349" t="s">
        <v>1762</v>
      </c>
      <c r="C195" s="39" t="s">
        <v>1745</v>
      </c>
      <c r="D195" s="39">
        <v>2045</v>
      </c>
      <c r="E195" s="85" t="e">
        <f>#REF!*INDEX(Costs!$E$7:$O$89,MATCH($C195,Costs!$C$7:$C$89,0),MATCH(E$7,Costs!$E$6:$O$6,0))</f>
        <v>#REF!</v>
      </c>
      <c r="F195" s="85" t="e">
        <f>#REF!*INDEX(Costs!$E$7:$O$89,MATCH($C195,Costs!$C$7:$C$89,0),MATCH(F$7,Costs!$E$6:$O$6,0))</f>
        <v>#REF!</v>
      </c>
      <c r="G195" s="85" t="e">
        <f>#REF!*INDEX(Costs!$E$7:$O$89,MATCH($C195,Costs!$C$7:$C$89,0),MATCH(G$7,Costs!$E$6:$O$6,0))</f>
        <v>#REF!</v>
      </c>
      <c r="H195" s="85" t="e">
        <f>#REF!*INDEX(Costs!$E$7:$O$89,MATCH($C195,Costs!$C$7:$C$89,0),MATCH(H$7,Costs!$E$6:$O$6,0))</f>
        <v>#REF!</v>
      </c>
      <c r="I195" s="85" t="e">
        <f>#REF!*INDEX(Costs!$E$7:$O$89,MATCH($C195,Costs!$C$7:$C$89,0),MATCH(I$7,Costs!$E$6:$O$6,0))</f>
        <v>#REF!</v>
      </c>
      <c r="J195" s="85" t="e">
        <f>#REF!*INDEX(Costs!$E$7:$O$89,MATCH($C195,Costs!$C$7:$C$89,0),MATCH(J$7,Costs!$E$6:$O$6,0))</f>
        <v>#REF!</v>
      </c>
      <c r="K195" s="85" t="e">
        <f>#REF!*INDEX(Costs!$E$7:$O$89,MATCH($C195,Costs!$C$7:$C$89,0),MATCH(K$7,Costs!$E$6:$O$6,0))</f>
        <v>#REF!</v>
      </c>
      <c r="L195" s="85" t="e">
        <f>#REF!*INDEX(Costs!$E$7:$O$89,MATCH($C195,Costs!$C$7:$C$89,0),MATCH(L$7,Costs!$E$6:$O$6,0))</f>
        <v>#REF!</v>
      </c>
      <c r="M195" s="85" t="e">
        <f>#REF!*INDEX(Costs!$E$7:$O$89,MATCH($C195,Costs!$C$7:$C$89,0),MATCH(M$7,Costs!$E$6:$O$6,0))</f>
        <v>#REF!</v>
      </c>
      <c r="N195" s="85" t="e">
        <f>#REF!*INDEX(Costs!$E$7:$O$89,MATCH($C195,Costs!$C$7:$C$89,0),MATCH(N$7,Costs!$E$6:$O$6,0))</f>
        <v>#REF!</v>
      </c>
      <c r="O195" s="85" t="e">
        <f>#REF!*INDEX(Costs!$E$7:$O$89,MATCH($C195,Costs!$C$7:$C$89,0),MATCH(O$7,Costs!$E$6:$O$6,0))</f>
        <v>#REF!</v>
      </c>
      <c r="P195" s="86" t="e">
        <f t="shared" si="105"/>
        <v>#REF!</v>
      </c>
      <c r="Q195" s="86" t="e">
        <f t="shared" si="93"/>
        <v>#REF!</v>
      </c>
      <c r="R195" s="86" t="e">
        <f t="shared" si="94"/>
        <v>#REF!</v>
      </c>
      <c r="S195" s="86" t="e">
        <f t="shared" si="95"/>
        <v>#REF!</v>
      </c>
      <c r="T195" s="86" t="e">
        <f t="shared" si="96"/>
        <v>#REF!</v>
      </c>
      <c r="U195" s="86" t="e">
        <f t="shared" si="97"/>
        <v>#REF!</v>
      </c>
      <c r="V195" s="86" t="e">
        <f t="shared" si="98"/>
        <v>#REF!</v>
      </c>
      <c r="W195" s="86" t="e">
        <f t="shared" si="99"/>
        <v>#REF!</v>
      </c>
      <c r="X195" s="86" t="e">
        <f t="shared" si="100"/>
        <v>#REF!</v>
      </c>
      <c r="Y195" s="86" t="e">
        <f t="shared" si="101"/>
        <v>#REF!</v>
      </c>
      <c r="Z195" s="86" t="e">
        <f t="shared" si="102"/>
        <v>#REF!</v>
      </c>
      <c r="AA195" s="87">
        <v>450</v>
      </c>
      <c r="AB195" s="88" t="e">
        <f>AA195*#REF!/$AI$18*10^3</f>
        <v>#REF!</v>
      </c>
      <c r="AC195" s="89" t="e">
        <f>INDEX(Efficiencies!$D$8:$M$89,MATCH(C195,Efficiencies!$C$8:$C$89),MATCH(D195,Efficiencies!$D$7:$M$7))</f>
        <v>#REF!</v>
      </c>
      <c r="AD195" s="89" t="e">
        <f t="shared" si="103"/>
        <v>#REF!</v>
      </c>
      <c r="AE195" s="89" t="e">
        <f>INDEX(Efficiencies!$P$8:$Y$89,MATCH(C195,Efficiencies!$C$8:$C$89),MATCH(D195,Efficiencies!$P$7:$Y$7))</f>
        <v>#REF!</v>
      </c>
      <c r="AF195" s="89" t="e">
        <f t="shared" si="106"/>
        <v>#REF!</v>
      </c>
      <c r="AG195" s="89">
        <v>0</v>
      </c>
    </row>
    <row r="196" spans="1:33" x14ac:dyDescent="0.2">
      <c r="A196" s="91" t="s">
        <v>1763</v>
      </c>
      <c r="B196" s="349" t="s">
        <v>1764</v>
      </c>
      <c r="C196" s="39" t="s">
        <v>1745</v>
      </c>
      <c r="D196" s="39">
        <v>2050</v>
      </c>
      <c r="E196" s="85" t="e">
        <f>#REF!*INDEX(Costs!$E$7:$O$89,MATCH($C196,Costs!$C$7:$C$89,0),MATCH(E$7,Costs!$E$6:$O$6,0))</f>
        <v>#REF!</v>
      </c>
      <c r="F196" s="85" t="e">
        <f>#REF!*INDEX(Costs!$E$7:$O$89,MATCH($C196,Costs!$C$7:$C$89,0),MATCH(F$7,Costs!$E$6:$O$6,0))</f>
        <v>#REF!</v>
      </c>
      <c r="G196" s="85" t="e">
        <f>#REF!*INDEX(Costs!$E$7:$O$89,MATCH($C196,Costs!$C$7:$C$89,0),MATCH(G$7,Costs!$E$6:$O$6,0))</f>
        <v>#REF!</v>
      </c>
      <c r="H196" s="85" t="e">
        <f>#REF!*INDEX(Costs!$E$7:$O$89,MATCH($C196,Costs!$C$7:$C$89,0),MATCH(H$7,Costs!$E$6:$O$6,0))</f>
        <v>#REF!</v>
      </c>
      <c r="I196" s="85" t="e">
        <f>#REF!*INDEX(Costs!$E$7:$O$89,MATCH($C196,Costs!$C$7:$C$89,0),MATCH(I$7,Costs!$E$6:$O$6,0))</f>
        <v>#REF!</v>
      </c>
      <c r="J196" s="85" t="e">
        <f>#REF!*INDEX(Costs!$E$7:$O$89,MATCH($C196,Costs!$C$7:$C$89,0),MATCH(J$7,Costs!$E$6:$O$6,0))</f>
        <v>#REF!</v>
      </c>
      <c r="K196" s="85" t="e">
        <f>#REF!*INDEX(Costs!$E$7:$O$89,MATCH($C196,Costs!$C$7:$C$89,0),MATCH(K$7,Costs!$E$6:$O$6,0))</f>
        <v>#REF!</v>
      </c>
      <c r="L196" s="85" t="e">
        <f>#REF!*INDEX(Costs!$E$7:$O$89,MATCH($C196,Costs!$C$7:$C$89,0),MATCH(L$7,Costs!$E$6:$O$6,0))</f>
        <v>#REF!</v>
      </c>
      <c r="M196" s="85" t="e">
        <f>#REF!*INDEX(Costs!$E$7:$O$89,MATCH($C196,Costs!$C$7:$C$89,0),MATCH(M$7,Costs!$E$6:$O$6,0))</f>
        <v>#REF!</v>
      </c>
      <c r="N196" s="85" t="e">
        <f>#REF!*INDEX(Costs!$E$7:$O$89,MATCH($C196,Costs!$C$7:$C$89,0),MATCH(N$7,Costs!$E$6:$O$6,0))</f>
        <v>#REF!</v>
      </c>
      <c r="O196" s="85" t="e">
        <f>#REF!*INDEX(Costs!$E$7:$O$89,MATCH($C196,Costs!$C$7:$C$89,0),MATCH(O$7,Costs!$E$6:$O$6,0))</f>
        <v>#REF!</v>
      </c>
      <c r="P196" s="86" t="e">
        <f t="shared" si="105"/>
        <v>#REF!</v>
      </c>
      <c r="Q196" s="86" t="e">
        <f t="shared" si="93"/>
        <v>#REF!</v>
      </c>
      <c r="R196" s="86" t="e">
        <f t="shared" si="94"/>
        <v>#REF!</v>
      </c>
      <c r="S196" s="86" t="e">
        <f t="shared" si="95"/>
        <v>#REF!</v>
      </c>
      <c r="T196" s="86" t="e">
        <f t="shared" si="96"/>
        <v>#REF!</v>
      </c>
      <c r="U196" s="86" t="e">
        <f t="shared" si="97"/>
        <v>#REF!</v>
      </c>
      <c r="V196" s="86" t="e">
        <f t="shared" si="98"/>
        <v>#REF!</v>
      </c>
      <c r="W196" s="86" t="e">
        <f t="shared" si="99"/>
        <v>#REF!</v>
      </c>
      <c r="X196" s="86" t="e">
        <f t="shared" si="100"/>
        <v>#REF!</v>
      </c>
      <c r="Y196" s="86" t="e">
        <f t="shared" si="101"/>
        <v>#REF!</v>
      </c>
      <c r="Z196" s="86" t="e">
        <f t="shared" si="102"/>
        <v>#REF!</v>
      </c>
      <c r="AA196" s="87">
        <v>450</v>
      </c>
      <c r="AB196" s="88" t="e">
        <f>AA196*#REF!/$AI$18*10^3</f>
        <v>#REF!</v>
      </c>
      <c r="AC196" s="89" t="e">
        <f>INDEX(Efficiencies!$D$8:$M$89,MATCH(C196,Efficiencies!$C$8:$C$89),MATCH(D196,Efficiencies!$D$7:$M$7))</f>
        <v>#REF!</v>
      </c>
      <c r="AD196" s="89" t="e">
        <f t="shared" si="103"/>
        <v>#REF!</v>
      </c>
      <c r="AE196" s="89" t="e">
        <f>INDEX(Efficiencies!$P$8:$Y$89,MATCH(C196,Efficiencies!$C$8:$C$89),MATCH(D196,Efficiencies!$P$7:$Y$7))</f>
        <v>#REF!</v>
      </c>
      <c r="AF196" s="89" t="e">
        <f t="shared" si="106"/>
        <v>#REF!</v>
      </c>
      <c r="AG196" s="89">
        <v>0</v>
      </c>
    </row>
    <row r="197" spans="1:33" x14ac:dyDescent="0.2">
      <c r="A197" s="91" t="s">
        <v>1765</v>
      </c>
      <c r="B197" s="349" t="s">
        <v>1766</v>
      </c>
      <c r="C197" s="39" t="s">
        <v>1767</v>
      </c>
      <c r="D197" s="39">
        <v>2010</v>
      </c>
      <c r="E197" s="85" t="e">
        <f>#REF!*INDEX(Costs!$E$7:$O$89,MATCH($C197,Costs!$C$7:$C$89,0),MATCH(E$7,Costs!$E$6:$O$6,0))</f>
        <v>#REF!</v>
      </c>
      <c r="F197" s="85" t="e">
        <f>#REF!*INDEX(Costs!$E$7:$O$89,MATCH($C197,Costs!$C$7:$C$89,0),MATCH(F$7,Costs!$E$6:$O$6,0))</f>
        <v>#REF!</v>
      </c>
      <c r="G197" s="85" t="e">
        <f>#REF!*INDEX(Costs!$E$7:$O$89,MATCH($C197,Costs!$C$7:$C$89,0),MATCH(G$7,Costs!$E$6:$O$6,0))</f>
        <v>#REF!</v>
      </c>
      <c r="H197" s="85" t="e">
        <f>#REF!*INDEX(Costs!$E$7:$O$89,MATCH($C197,Costs!$C$7:$C$89,0),MATCH(H$7,Costs!$E$6:$O$6,0))</f>
        <v>#REF!</v>
      </c>
      <c r="I197" s="85" t="e">
        <f>#REF!*INDEX(Costs!$E$7:$O$89,MATCH($C197,Costs!$C$7:$C$89,0),MATCH(I$7,Costs!$E$6:$O$6,0))</f>
        <v>#REF!</v>
      </c>
      <c r="J197" s="85" t="e">
        <f>#REF!*INDEX(Costs!$E$7:$O$89,MATCH($C197,Costs!$C$7:$C$89,0),MATCH(J$7,Costs!$E$6:$O$6,0))</f>
        <v>#REF!</v>
      </c>
      <c r="K197" s="85" t="e">
        <f>#REF!*INDEX(Costs!$E$7:$O$89,MATCH($C197,Costs!$C$7:$C$89,0),MATCH(K$7,Costs!$E$6:$O$6,0))</f>
        <v>#REF!</v>
      </c>
      <c r="L197" s="85" t="e">
        <f>#REF!*INDEX(Costs!$E$7:$O$89,MATCH($C197,Costs!$C$7:$C$89,0),MATCH(L$7,Costs!$E$6:$O$6,0))</f>
        <v>#REF!</v>
      </c>
      <c r="M197" s="85" t="e">
        <f>#REF!*INDEX(Costs!$E$7:$O$89,MATCH($C197,Costs!$C$7:$C$89,0),MATCH(M$7,Costs!$E$6:$O$6,0))</f>
        <v>#REF!</v>
      </c>
      <c r="N197" s="85" t="e">
        <f>#REF!*INDEX(Costs!$E$7:$O$89,MATCH($C197,Costs!$C$7:$C$89,0),MATCH(N$7,Costs!$E$6:$O$6,0))</f>
        <v>#REF!</v>
      </c>
      <c r="O197" s="85" t="e">
        <f>#REF!*INDEX(Costs!$E$7:$O$89,MATCH($C197,Costs!$C$7:$C$89,0),MATCH(O$7,Costs!$E$6:$O$6,0))</f>
        <v>#REF!</v>
      </c>
      <c r="P197" s="86" t="e">
        <f>E197/$AI$18*10^6</f>
        <v>#REF!</v>
      </c>
      <c r="Q197" s="86" t="e">
        <f t="shared" si="93"/>
        <v>#REF!</v>
      </c>
      <c r="R197" s="86" t="e">
        <f t="shared" si="94"/>
        <v>#REF!</v>
      </c>
      <c r="S197" s="86" t="e">
        <f t="shared" si="95"/>
        <v>#REF!</v>
      </c>
      <c r="T197" s="86" t="e">
        <f t="shared" si="96"/>
        <v>#REF!</v>
      </c>
      <c r="U197" s="86" t="e">
        <f t="shared" si="97"/>
        <v>#REF!</v>
      </c>
      <c r="V197" s="86" t="e">
        <f t="shared" si="98"/>
        <v>#REF!</v>
      </c>
      <c r="W197" s="86" t="e">
        <f t="shared" si="99"/>
        <v>#REF!</v>
      </c>
      <c r="X197" s="86" t="e">
        <f t="shared" si="100"/>
        <v>#REF!</v>
      </c>
      <c r="Y197" s="86" t="e">
        <f t="shared" si="101"/>
        <v>#REF!</v>
      </c>
      <c r="Z197" s="86" t="e">
        <f t="shared" si="102"/>
        <v>#REF!</v>
      </c>
      <c r="AA197" s="87">
        <v>450</v>
      </c>
      <c r="AB197" s="88" t="e">
        <f>AA197*#REF!/$AI$18*10^3</f>
        <v>#REF!</v>
      </c>
      <c r="AC197" s="89">
        <f>INDEX(Efficiencies!$D$8:$M$89,MATCH(C197,Efficiencies!$C$8:$C$89),MATCH(D197,Efficiencies!$D$7:$M$7))</f>
        <v>0</v>
      </c>
      <c r="AD197" s="89">
        <f t="shared" si="103"/>
        <v>0</v>
      </c>
      <c r="AE197" s="89">
        <f>INDEX(Efficiencies!$P$8:$Y$89,MATCH(C197,Efficiencies!$C$8:$C$89),MATCH(D197,Efficiencies!$P$7:$Y$7))</f>
        <v>0</v>
      </c>
      <c r="AF197" s="89">
        <f t="shared" si="106"/>
        <v>0</v>
      </c>
      <c r="AG197" s="89">
        <v>0</v>
      </c>
    </row>
    <row r="198" spans="1:33" x14ac:dyDescent="0.2">
      <c r="A198" s="91" t="s">
        <v>1768</v>
      </c>
      <c r="B198" s="349" t="s">
        <v>1769</v>
      </c>
      <c r="C198" s="39" t="s">
        <v>1767</v>
      </c>
      <c r="D198" s="39">
        <v>2015</v>
      </c>
      <c r="E198" s="85" t="e">
        <f>#REF!*INDEX(Costs!$E$7:$O$89,MATCH($C198,Costs!$C$7:$C$89,0),MATCH(E$7,Costs!$E$6:$O$6,0))</f>
        <v>#REF!</v>
      </c>
      <c r="F198" s="85" t="e">
        <f>#REF!*INDEX(Costs!$E$7:$O$89,MATCH($C198,Costs!$C$7:$C$89,0),MATCH(F$7,Costs!$E$6:$O$6,0))</f>
        <v>#REF!</v>
      </c>
      <c r="G198" s="85" t="e">
        <f>#REF!*INDEX(Costs!$E$7:$O$89,MATCH($C198,Costs!$C$7:$C$89,0),MATCH(G$7,Costs!$E$6:$O$6,0))</f>
        <v>#REF!</v>
      </c>
      <c r="H198" s="85" t="e">
        <f>#REF!*INDEX(Costs!$E$7:$O$89,MATCH($C198,Costs!$C$7:$C$89,0),MATCH(H$7,Costs!$E$6:$O$6,0))</f>
        <v>#REF!</v>
      </c>
      <c r="I198" s="85" t="e">
        <f>#REF!*INDEX(Costs!$E$7:$O$89,MATCH($C198,Costs!$C$7:$C$89,0),MATCH(I$7,Costs!$E$6:$O$6,0))</f>
        <v>#REF!</v>
      </c>
      <c r="J198" s="85" t="e">
        <f>#REF!*INDEX(Costs!$E$7:$O$89,MATCH($C198,Costs!$C$7:$C$89,0),MATCH(J$7,Costs!$E$6:$O$6,0))</f>
        <v>#REF!</v>
      </c>
      <c r="K198" s="85" t="e">
        <f>#REF!*INDEX(Costs!$E$7:$O$89,MATCH($C198,Costs!$C$7:$C$89,0),MATCH(K$7,Costs!$E$6:$O$6,0))</f>
        <v>#REF!</v>
      </c>
      <c r="L198" s="85" t="e">
        <f>#REF!*INDEX(Costs!$E$7:$O$89,MATCH($C198,Costs!$C$7:$C$89,0),MATCH(L$7,Costs!$E$6:$O$6,0))</f>
        <v>#REF!</v>
      </c>
      <c r="M198" s="85" t="e">
        <f>#REF!*INDEX(Costs!$E$7:$O$89,MATCH($C198,Costs!$C$7:$C$89,0),MATCH(M$7,Costs!$E$6:$O$6,0))</f>
        <v>#REF!</v>
      </c>
      <c r="N198" s="85" t="e">
        <f>#REF!*INDEX(Costs!$E$7:$O$89,MATCH($C198,Costs!$C$7:$C$89,0),MATCH(N$7,Costs!$E$6:$O$6,0))</f>
        <v>#REF!</v>
      </c>
      <c r="O198" s="85" t="e">
        <f>#REF!*INDEX(Costs!$E$7:$O$89,MATCH($C198,Costs!$C$7:$C$89,0),MATCH(O$7,Costs!$E$6:$O$6,0))</f>
        <v>#REF!</v>
      </c>
      <c r="P198" s="86" t="e">
        <f t="shared" ref="P198:P205" si="107">E198/$AI$18*10^6</f>
        <v>#REF!</v>
      </c>
      <c r="Q198" s="86" t="e">
        <f t="shared" ref="Q198:Q224" si="108">F198/$AI$18*10^6</f>
        <v>#REF!</v>
      </c>
      <c r="R198" s="86" t="e">
        <f t="shared" ref="R198:R224" si="109">G198/$AI$18*10^6</f>
        <v>#REF!</v>
      </c>
      <c r="S198" s="86" t="e">
        <f t="shared" ref="S198:S224" si="110">H198/$AI$18*10^6</f>
        <v>#REF!</v>
      </c>
      <c r="T198" s="86" t="e">
        <f t="shared" ref="T198:T224" si="111">I198/$AI$18*10^6</f>
        <v>#REF!</v>
      </c>
      <c r="U198" s="86" t="e">
        <f t="shared" ref="U198:U224" si="112">J198/$AI$18*10^6</f>
        <v>#REF!</v>
      </c>
      <c r="V198" s="86" t="e">
        <f t="shared" ref="V198:V224" si="113">K198/$AI$18*10^6</f>
        <v>#REF!</v>
      </c>
      <c r="W198" s="86" t="e">
        <f t="shared" ref="W198:W224" si="114">L198/$AI$18*10^6</f>
        <v>#REF!</v>
      </c>
      <c r="X198" s="86" t="e">
        <f t="shared" ref="X198:X224" si="115">M198/$AI$18*10^6</f>
        <v>#REF!</v>
      </c>
      <c r="Y198" s="86" t="e">
        <f t="shared" ref="Y198:Y224" si="116">N198/$AI$18*10^6</f>
        <v>#REF!</v>
      </c>
      <c r="Z198" s="86" t="e">
        <f t="shared" ref="Z198:Z224" si="117">O198/$AI$18*10^6</f>
        <v>#REF!</v>
      </c>
      <c r="AA198" s="87">
        <v>450</v>
      </c>
      <c r="AB198" s="88" t="e">
        <f>AA198*#REF!/$AI$18*10^3</f>
        <v>#REF!</v>
      </c>
      <c r="AC198" s="89">
        <f>INDEX(Efficiencies!$D$8:$M$89,MATCH(C198,Efficiencies!$C$8:$C$89),MATCH(D198,Efficiencies!$D$7:$M$7))</f>
        <v>0</v>
      </c>
      <c r="AD198" s="89">
        <f t="shared" si="103"/>
        <v>0</v>
      </c>
      <c r="AE198" s="89">
        <f>INDEX(Efficiencies!$P$8:$Y$89,MATCH(C198,Efficiencies!$C$8:$C$89),MATCH(D198,Efficiencies!$P$7:$Y$7))</f>
        <v>0</v>
      </c>
      <c r="AF198" s="89">
        <f t="shared" si="106"/>
        <v>0</v>
      </c>
      <c r="AG198" s="89">
        <v>0</v>
      </c>
    </row>
    <row r="199" spans="1:33" x14ac:dyDescent="0.2">
      <c r="A199" s="91" t="s">
        <v>1770</v>
      </c>
      <c r="B199" s="349" t="s">
        <v>1771</v>
      </c>
      <c r="C199" s="39" t="s">
        <v>1767</v>
      </c>
      <c r="D199" s="39">
        <v>2020</v>
      </c>
      <c r="E199" s="85" t="e">
        <f>#REF!*INDEX(Costs!$E$7:$O$89,MATCH($C199,Costs!$C$7:$C$89,0),MATCH(E$7,Costs!$E$6:$O$6,0))</f>
        <v>#REF!</v>
      </c>
      <c r="F199" s="85" t="e">
        <f>#REF!*INDEX(Costs!$E$7:$O$89,MATCH($C199,Costs!$C$7:$C$89,0),MATCH(F$7,Costs!$E$6:$O$6,0))</f>
        <v>#REF!</v>
      </c>
      <c r="G199" s="85" t="e">
        <f>#REF!*INDEX(Costs!$E$7:$O$89,MATCH($C199,Costs!$C$7:$C$89,0),MATCH(G$7,Costs!$E$6:$O$6,0))</f>
        <v>#REF!</v>
      </c>
      <c r="H199" s="85" t="e">
        <f>#REF!*INDEX(Costs!$E$7:$O$89,MATCH($C199,Costs!$C$7:$C$89,0),MATCH(H$7,Costs!$E$6:$O$6,0))</f>
        <v>#REF!</v>
      </c>
      <c r="I199" s="85" t="e">
        <f>#REF!*INDEX(Costs!$E$7:$O$89,MATCH($C199,Costs!$C$7:$C$89,0),MATCH(I$7,Costs!$E$6:$O$6,0))</f>
        <v>#REF!</v>
      </c>
      <c r="J199" s="85" t="e">
        <f>#REF!*INDEX(Costs!$E$7:$O$89,MATCH($C199,Costs!$C$7:$C$89,0),MATCH(J$7,Costs!$E$6:$O$6,0))</f>
        <v>#REF!</v>
      </c>
      <c r="K199" s="85" t="e">
        <f>#REF!*INDEX(Costs!$E$7:$O$89,MATCH($C199,Costs!$C$7:$C$89,0),MATCH(K$7,Costs!$E$6:$O$6,0))</f>
        <v>#REF!</v>
      </c>
      <c r="L199" s="85" t="e">
        <f>#REF!*INDEX(Costs!$E$7:$O$89,MATCH($C199,Costs!$C$7:$C$89,0),MATCH(L$7,Costs!$E$6:$O$6,0))</f>
        <v>#REF!</v>
      </c>
      <c r="M199" s="85" t="e">
        <f>#REF!*INDEX(Costs!$E$7:$O$89,MATCH($C199,Costs!$C$7:$C$89,0),MATCH(M$7,Costs!$E$6:$O$6,0))</f>
        <v>#REF!</v>
      </c>
      <c r="N199" s="85" t="e">
        <f>#REF!*INDEX(Costs!$E$7:$O$89,MATCH($C199,Costs!$C$7:$C$89,0),MATCH(N$7,Costs!$E$6:$O$6,0))</f>
        <v>#REF!</v>
      </c>
      <c r="O199" s="85" t="e">
        <f>#REF!*INDEX(Costs!$E$7:$O$89,MATCH($C199,Costs!$C$7:$C$89,0),MATCH(O$7,Costs!$E$6:$O$6,0))</f>
        <v>#REF!</v>
      </c>
      <c r="P199" s="86" t="e">
        <f t="shared" si="107"/>
        <v>#REF!</v>
      </c>
      <c r="Q199" s="86" t="e">
        <f t="shared" si="108"/>
        <v>#REF!</v>
      </c>
      <c r="R199" s="86" t="e">
        <f t="shared" si="109"/>
        <v>#REF!</v>
      </c>
      <c r="S199" s="86" t="e">
        <f t="shared" si="110"/>
        <v>#REF!</v>
      </c>
      <c r="T199" s="86" t="e">
        <f t="shared" si="111"/>
        <v>#REF!</v>
      </c>
      <c r="U199" s="86" t="e">
        <f t="shared" si="112"/>
        <v>#REF!</v>
      </c>
      <c r="V199" s="86" t="e">
        <f t="shared" si="113"/>
        <v>#REF!</v>
      </c>
      <c r="W199" s="86" t="e">
        <f t="shared" si="114"/>
        <v>#REF!</v>
      </c>
      <c r="X199" s="86" t="e">
        <f t="shared" si="115"/>
        <v>#REF!</v>
      </c>
      <c r="Y199" s="86" t="e">
        <f t="shared" si="116"/>
        <v>#REF!</v>
      </c>
      <c r="Z199" s="86" t="e">
        <f t="shared" si="117"/>
        <v>#REF!</v>
      </c>
      <c r="AA199" s="87">
        <v>450</v>
      </c>
      <c r="AB199" s="88" t="e">
        <f>AA199*#REF!/$AI$18*10^3</f>
        <v>#REF!</v>
      </c>
      <c r="AC199" s="89">
        <f>INDEX(Efficiencies!$D$8:$M$89,MATCH(C199,Efficiencies!$C$8:$C$89),MATCH(D199,Efficiencies!$D$7:$M$7))</f>
        <v>0</v>
      </c>
      <c r="AD199" s="89">
        <f t="shared" si="103"/>
        <v>0</v>
      </c>
      <c r="AE199" s="89">
        <f>INDEX(Efficiencies!$P$8:$Y$89,MATCH(C199,Efficiencies!$C$8:$C$89),MATCH(D199,Efficiencies!$P$7:$Y$7))</f>
        <v>0</v>
      </c>
      <c r="AF199" s="89">
        <f t="shared" si="106"/>
        <v>0</v>
      </c>
      <c r="AG199" s="89">
        <v>0</v>
      </c>
    </row>
    <row r="200" spans="1:33" x14ac:dyDescent="0.2">
      <c r="A200" s="91" t="s">
        <v>1772</v>
      </c>
      <c r="B200" s="349" t="s">
        <v>1773</v>
      </c>
      <c r="C200" s="39" t="s">
        <v>1767</v>
      </c>
      <c r="D200" s="39">
        <v>2025</v>
      </c>
      <c r="E200" s="85" t="e">
        <f>#REF!*INDEX(Costs!$E$7:$O$89,MATCH($C200,Costs!$C$7:$C$89,0),MATCH(E$7,Costs!$E$6:$O$6,0))</f>
        <v>#REF!</v>
      </c>
      <c r="F200" s="85" t="e">
        <f>#REF!*INDEX(Costs!$E$7:$O$89,MATCH($C200,Costs!$C$7:$C$89,0),MATCH(F$7,Costs!$E$6:$O$6,0))</f>
        <v>#REF!</v>
      </c>
      <c r="G200" s="85" t="e">
        <f>#REF!*INDEX(Costs!$E$7:$O$89,MATCH($C200,Costs!$C$7:$C$89,0),MATCH(G$7,Costs!$E$6:$O$6,0))</f>
        <v>#REF!</v>
      </c>
      <c r="H200" s="85" t="e">
        <f>#REF!*INDEX(Costs!$E$7:$O$89,MATCH($C200,Costs!$C$7:$C$89,0),MATCH(H$7,Costs!$E$6:$O$6,0))</f>
        <v>#REF!</v>
      </c>
      <c r="I200" s="85" t="e">
        <f>#REF!*INDEX(Costs!$E$7:$O$89,MATCH($C200,Costs!$C$7:$C$89,0),MATCH(I$7,Costs!$E$6:$O$6,0))</f>
        <v>#REF!</v>
      </c>
      <c r="J200" s="85" t="e">
        <f>#REF!*INDEX(Costs!$E$7:$O$89,MATCH($C200,Costs!$C$7:$C$89,0),MATCH(J$7,Costs!$E$6:$O$6,0))</f>
        <v>#REF!</v>
      </c>
      <c r="K200" s="85" t="e">
        <f>#REF!*INDEX(Costs!$E$7:$O$89,MATCH($C200,Costs!$C$7:$C$89,0),MATCH(K$7,Costs!$E$6:$O$6,0))</f>
        <v>#REF!</v>
      </c>
      <c r="L200" s="85" t="e">
        <f>#REF!*INDEX(Costs!$E$7:$O$89,MATCH($C200,Costs!$C$7:$C$89,0),MATCH(L$7,Costs!$E$6:$O$6,0))</f>
        <v>#REF!</v>
      </c>
      <c r="M200" s="85" t="e">
        <f>#REF!*INDEX(Costs!$E$7:$O$89,MATCH($C200,Costs!$C$7:$C$89,0),MATCH(M$7,Costs!$E$6:$O$6,0))</f>
        <v>#REF!</v>
      </c>
      <c r="N200" s="85" t="e">
        <f>#REF!*INDEX(Costs!$E$7:$O$89,MATCH($C200,Costs!$C$7:$C$89,0),MATCH(N$7,Costs!$E$6:$O$6,0))</f>
        <v>#REF!</v>
      </c>
      <c r="O200" s="85" t="e">
        <f>#REF!*INDEX(Costs!$E$7:$O$89,MATCH($C200,Costs!$C$7:$C$89,0),MATCH(O$7,Costs!$E$6:$O$6,0))</f>
        <v>#REF!</v>
      </c>
      <c r="P200" s="86" t="e">
        <f t="shared" si="107"/>
        <v>#REF!</v>
      </c>
      <c r="Q200" s="86" t="e">
        <f t="shared" si="108"/>
        <v>#REF!</v>
      </c>
      <c r="R200" s="86" t="e">
        <f t="shared" si="109"/>
        <v>#REF!</v>
      </c>
      <c r="S200" s="86" t="e">
        <f t="shared" si="110"/>
        <v>#REF!</v>
      </c>
      <c r="T200" s="86" t="e">
        <f t="shared" si="111"/>
        <v>#REF!</v>
      </c>
      <c r="U200" s="86" t="e">
        <f t="shared" si="112"/>
        <v>#REF!</v>
      </c>
      <c r="V200" s="86" t="e">
        <f t="shared" si="113"/>
        <v>#REF!</v>
      </c>
      <c r="W200" s="86" t="e">
        <f t="shared" si="114"/>
        <v>#REF!</v>
      </c>
      <c r="X200" s="86" t="e">
        <f t="shared" si="115"/>
        <v>#REF!</v>
      </c>
      <c r="Y200" s="86" t="e">
        <f t="shared" si="116"/>
        <v>#REF!</v>
      </c>
      <c r="Z200" s="86" t="e">
        <f t="shared" si="117"/>
        <v>#REF!</v>
      </c>
      <c r="AA200" s="87">
        <v>450</v>
      </c>
      <c r="AB200" s="88" t="e">
        <f>AA200*#REF!/$AI$18*10^3</f>
        <v>#REF!</v>
      </c>
      <c r="AC200" s="89">
        <f>INDEX(Efficiencies!$D$8:$M$89,MATCH(C200,Efficiencies!$C$8:$C$89),MATCH(D200,Efficiencies!$D$7:$M$7))</f>
        <v>0</v>
      </c>
      <c r="AD200" s="89">
        <f t="shared" si="103"/>
        <v>0</v>
      </c>
      <c r="AE200" s="89">
        <f>INDEX(Efficiencies!$P$8:$Y$89,MATCH(C200,Efficiencies!$C$8:$C$89),MATCH(D200,Efficiencies!$P$7:$Y$7))</f>
        <v>0</v>
      </c>
      <c r="AF200" s="89">
        <f t="shared" si="106"/>
        <v>0</v>
      </c>
      <c r="AG200" s="89">
        <v>0</v>
      </c>
    </row>
    <row r="201" spans="1:33" x14ac:dyDescent="0.2">
      <c r="A201" s="91" t="s">
        <v>1774</v>
      </c>
      <c r="B201" s="349" t="s">
        <v>1775</v>
      </c>
      <c r="C201" s="39" t="s">
        <v>1767</v>
      </c>
      <c r="D201" s="39">
        <v>2030</v>
      </c>
      <c r="E201" s="85" t="e">
        <f>#REF!*INDEX(Costs!$E$7:$O$89,MATCH($C201,Costs!$C$7:$C$89,0),MATCH(E$7,Costs!$E$6:$O$6,0))</f>
        <v>#REF!</v>
      </c>
      <c r="F201" s="85" t="e">
        <f>#REF!*INDEX(Costs!$E$7:$O$89,MATCH($C201,Costs!$C$7:$C$89,0),MATCH(F$7,Costs!$E$6:$O$6,0))</f>
        <v>#REF!</v>
      </c>
      <c r="G201" s="85" t="e">
        <f>#REF!*INDEX(Costs!$E$7:$O$89,MATCH($C201,Costs!$C$7:$C$89,0),MATCH(G$7,Costs!$E$6:$O$6,0))</f>
        <v>#REF!</v>
      </c>
      <c r="H201" s="85" t="e">
        <f>#REF!*INDEX(Costs!$E$7:$O$89,MATCH($C201,Costs!$C$7:$C$89,0),MATCH(H$7,Costs!$E$6:$O$6,0))</f>
        <v>#REF!</v>
      </c>
      <c r="I201" s="85" t="e">
        <f>#REF!*INDEX(Costs!$E$7:$O$89,MATCH($C201,Costs!$C$7:$C$89,0),MATCH(I$7,Costs!$E$6:$O$6,0))</f>
        <v>#REF!</v>
      </c>
      <c r="J201" s="85" t="e">
        <f>#REF!*INDEX(Costs!$E$7:$O$89,MATCH($C201,Costs!$C$7:$C$89,0),MATCH(J$7,Costs!$E$6:$O$6,0))</f>
        <v>#REF!</v>
      </c>
      <c r="K201" s="85" t="e">
        <f>#REF!*INDEX(Costs!$E$7:$O$89,MATCH($C201,Costs!$C$7:$C$89,0),MATCH(K$7,Costs!$E$6:$O$6,0))</f>
        <v>#REF!</v>
      </c>
      <c r="L201" s="85" t="e">
        <f>#REF!*INDEX(Costs!$E$7:$O$89,MATCH($C201,Costs!$C$7:$C$89,0),MATCH(L$7,Costs!$E$6:$O$6,0))</f>
        <v>#REF!</v>
      </c>
      <c r="M201" s="85" t="e">
        <f>#REF!*INDEX(Costs!$E$7:$O$89,MATCH($C201,Costs!$C$7:$C$89,0),MATCH(M$7,Costs!$E$6:$O$6,0))</f>
        <v>#REF!</v>
      </c>
      <c r="N201" s="85" t="e">
        <f>#REF!*INDEX(Costs!$E$7:$O$89,MATCH($C201,Costs!$C$7:$C$89,0),MATCH(N$7,Costs!$E$6:$O$6,0))</f>
        <v>#REF!</v>
      </c>
      <c r="O201" s="85" t="e">
        <f>#REF!*INDEX(Costs!$E$7:$O$89,MATCH($C201,Costs!$C$7:$C$89,0),MATCH(O$7,Costs!$E$6:$O$6,0))</f>
        <v>#REF!</v>
      </c>
      <c r="P201" s="86" t="e">
        <f t="shared" si="107"/>
        <v>#REF!</v>
      </c>
      <c r="Q201" s="86" t="e">
        <f t="shared" si="108"/>
        <v>#REF!</v>
      </c>
      <c r="R201" s="86" t="e">
        <f t="shared" si="109"/>
        <v>#REF!</v>
      </c>
      <c r="S201" s="86" t="e">
        <f t="shared" si="110"/>
        <v>#REF!</v>
      </c>
      <c r="T201" s="86" t="e">
        <f t="shared" si="111"/>
        <v>#REF!</v>
      </c>
      <c r="U201" s="86" t="e">
        <f t="shared" si="112"/>
        <v>#REF!</v>
      </c>
      <c r="V201" s="86" t="e">
        <f t="shared" si="113"/>
        <v>#REF!</v>
      </c>
      <c r="W201" s="86" t="e">
        <f t="shared" si="114"/>
        <v>#REF!</v>
      </c>
      <c r="X201" s="86" t="e">
        <f t="shared" si="115"/>
        <v>#REF!</v>
      </c>
      <c r="Y201" s="86" t="e">
        <f t="shared" si="116"/>
        <v>#REF!</v>
      </c>
      <c r="Z201" s="86" t="e">
        <f t="shared" si="117"/>
        <v>#REF!</v>
      </c>
      <c r="AA201" s="87">
        <v>450</v>
      </c>
      <c r="AB201" s="88" t="e">
        <f>AA201*#REF!/$AI$18*10^3</f>
        <v>#REF!</v>
      </c>
      <c r="AC201" s="89">
        <f>INDEX(Efficiencies!$D$8:$M$89,MATCH(C201,Efficiencies!$C$8:$C$89),MATCH(D201,Efficiencies!$D$7:$M$7))</f>
        <v>0</v>
      </c>
      <c r="AD201" s="89">
        <f t="shared" si="103"/>
        <v>0</v>
      </c>
      <c r="AE201" s="89">
        <f>INDEX(Efficiencies!$P$8:$Y$89,MATCH(C201,Efficiencies!$C$8:$C$89),MATCH(D201,Efficiencies!$P$7:$Y$7))</f>
        <v>0</v>
      </c>
      <c r="AF201" s="89">
        <f t="shared" si="106"/>
        <v>0</v>
      </c>
      <c r="AG201" s="89">
        <v>0</v>
      </c>
    </row>
    <row r="202" spans="1:33" x14ac:dyDescent="0.2">
      <c r="A202" s="91" t="s">
        <v>1776</v>
      </c>
      <c r="B202" s="349" t="s">
        <v>1777</v>
      </c>
      <c r="C202" s="39" t="s">
        <v>1767</v>
      </c>
      <c r="D202" s="39">
        <v>2035</v>
      </c>
      <c r="E202" s="85" t="e">
        <f>#REF!*INDEX(Costs!$E$7:$O$89,MATCH($C202,Costs!$C$7:$C$89,0),MATCH(E$7,Costs!$E$6:$O$6,0))</f>
        <v>#REF!</v>
      </c>
      <c r="F202" s="85" t="e">
        <f>#REF!*INDEX(Costs!$E$7:$O$89,MATCH($C202,Costs!$C$7:$C$89,0),MATCH(F$7,Costs!$E$6:$O$6,0))</f>
        <v>#REF!</v>
      </c>
      <c r="G202" s="85" t="e">
        <f>#REF!*INDEX(Costs!$E$7:$O$89,MATCH($C202,Costs!$C$7:$C$89,0),MATCH(G$7,Costs!$E$6:$O$6,0))</f>
        <v>#REF!</v>
      </c>
      <c r="H202" s="85" t="e">
        <f>#REF!*INDEX(Costs!$E$7:$O$89,MATCH($C202,Costs!$C$7:$C$89,0),MATCH(H$7,Costs!$E$6:$O$6,0))</f>
        <v>#REF!</v>
      </c>
      <c r="I202" s="85" t="e">
        <f>#REF!*INDEX(Costs!$E$7:$O$89,MATCH($C202,Costs!$C$7:$C$89,0),MATCH(I$7,Costs!$E$6:$O$6,0))</f>
        <v>#REF!</v>
      </c>
      <c r="J202" s="85" t="e">
        <f>#REF!*INDEX(Costs!$E$7:$O$89,MATCH($C202,Costs!$C$7:$C$89,0),MATCH(J$7,Costs!$E$6:$O$6,0))</f>
        <v>#REF!</v>
      </c>
      <c r="K202" s="85" t="e">
        <f>#REF!*INDEX(Costs!$E$7:$O$89,MATCH($C202,Costs!$C$7:$C$89,0),MATCH(K$7,Costs!$E$6:$O$6,0))</f>
        <v>#REF!</v>
      </c>
      <c r="L202" s="85" t="e">
        <f>#REF!*INDEX(Costs!$E$7:$O$89,MATCH($C202,Costs!$C$7:$C$89,0),MATCH(L$7,Costs!$E$6:$O$6,0))</f>
        <v>#REF!</v>
      </c>
      <c r="M202" s="85" t="e">
        <f>#REF!*INDEX(Costs!$E$7:$O$89,MATCH($C202,Costs!$C$7:$C$89,0),MATCH(M$7,Costs!$E$6:$O$6,0))</f>
        <v>#REF!</v>
      </c>
      <c r="N202" s="85" t="e">
        <f>#REF!*INDEX(Costs!$E$7:$O$89,MATCH($C202,Costs!$C$7:$C$89,0),MATCH(N$7,Costs!$E$6:$O$6,0))</f>
        <v>#REF!</v>
      </c>
      <c r="O202" s="85" t="e">
        <f>#REF!*INDEX(Costs!$E$7:$O$89,MATCH($C202,Costs!$C$7:$C$89,0),MATCH(O$7,Costs!$E$6:$O$6,0))</f>
        <v>#REF!</v>
      </c>
      <c r="P202" s="86" t="e">
        <f t="shared" si="107"/>
        <v>#REF!</v>
      </c>
      <c r="Q202" s="86" t="e">
        <f t="shared" si="108"/>
        <v>#REF!</v>
      </c>
      <c r="R202" s="86" t="e">
        <f t="shared" si="109"/>
        <v>#REF!</v>
      </c>
      <c r="S202" s="86" t="e">
        <f t="shared" si="110"/>
        <v>#REF!</v>
      </c>
      <c r="T202" s="86" t="e">
        <f t="shared" si="111"/>
        <v>#REF!</v>
      </c>
      <c r="U202" s="86" t="e">
        <f t="shared" si="112"/>
        <v>#REF!</v>
      </c>
      <c r="V202" s="86" t="e">
        <f t="shared" si="113"/>
        <v>#REF!</v>
      </c>
      <c r="W202" s="86" t="e">
        <f t="shared" si="114"/>
        <v>#REF!</v>
      </c>
      <c r="X202" s="86" t="e">
        <f t="shared" si="115"/>
        <v>#REF!</v>
      </c>
      <c r="Y202" s="86" t="e">
        <f t="shared" si="116"/>
        <v>#REF!</v>
      </c>
      <c r="Z202" s="86" t="e">
        <f t="shared" si="117"/>
        <v>#REF!</v>
      </c>
      <c r="AA202" s="87">
        <v>450</v>
      </c>
      <c r="AB202" s="88" t="e">
        <f>AA202*#REF!/$AI$18*10^3</f>
        <v>#REF!</v>
      </c>
      <c r="AC202" s="89">
        <f>INDEX(Efficiencies!$D$8:$M$89,MATCH(C202,Efficiencies!$C$8:$C$89),MATCH(D202,Efficiencies!$D$7:$M$7))</f>
        <v>0</v>
      </c>
      <c r="AD202" s="89">
        <f t="shared" si="103"/>
        <v>0</v>
      </c>
      <c r="AE202" s="89">
        <f>INDEX(Efficiencies!$P$8:$Y$89,MATCH(C202,Efficiencies!$C$8:$C$89),MATCH(D202,Efficiencies!$P$7:$Y$7))</f>
        <v>0</v>
      </c>
      <c r="AF202" s="89">
        <f t="shared" si="106"/>
        <v>0</v>
      </c>
      <c r="AG202" s="89">
        <v>0</v>
      </c>
    </row>
    <row r="203" spans="1:33" x14ac:dyDescent="0.2">
      <c r="A203" s="91" t="s">
        <v>1778</v>
      </c>
      <c r="B203" s="349" t="s">
        <v>1779</v>
      </c>
      <c r="C203" s="39" t="s">
        <v>1767</v>
      </c>
      <c r="D203" s="39">
        <v>2040</v>
      </c>
      <c r="E203" s="85" t="e">
        <f>#REF!*INDEX(Costs!$E$7:$O$89,MATCH($C203,Costs!$C$7:$C$89,0),MATCH(E$7,Costs!$E$6:$O$6,0))</f>
        <v>#REF!</v>
      </c>
      <c r="F203" s="85" t="e">
        <f>#REF!*INDEX(Costs!$E$7:$O$89,MATCH($C203,Costs!$C$7:$C$89,0),MATCH(F$7,Costs!$E$6:$O$6,0))</f>
        <v>#REF!</v>
      </c>
      <c r="G203" s="85" t="e">
        <f>#REF!*INDEX(Costs!$E$7:$O$89,MATCH($C203,Costs!$C$7:$C$89,0),MATCH(G$7,Costs!$E$6:$O$6,0))</f>
        <v>#REF!</v>
      </c>
      <c r="H203" s="85" t="e">
        <f>#REF!*INDEX(Costs!$E$7:$O$89,MATCH($C203,Costs!$C$7:$C$89,0),MATCH(H$7,Costs!$E$6:$O$6,0))</f>
        <v>#REF!</v>
      </c>
      <c r="I203" s="85" t="e">
        <f>#REF!*INDEX(Costs!$E$7:$O$89,MATCH($C203,Costs!$C$7:$C$89,0),MATCH(I$7,Costs!$E$6:$O$6,0))</f>
        <v>#REF!</v>
      </c>
      <c r="J203" s="85" t="e">
        <f>#REF!*INDEX(Costs!$E$7:$O$89,MATCH($C203,Costs!$C$7:$C$89,0),MATCH(J$7,Costs!$E$6:$O$6,0))</f>
        <v>#REF!</v>
      </c>
      <c r="K203" s="85" t="e">
        <f>#REF!*INDEX(Costs!$E$7:$O$89,MATCH($C203,Costs!$C$7:$C$89,0),MATCH(K$7,Costs!$E$6:$O$6,0))</f>
        <v>#REF!</v>
      </c>
      <c r="L203" s="85" t="e">
        <f>#REF!*INDEX(Costs!$E$7:$O$89,MATCH($C203,Costs!$C$7:$C$89,0),MATCH(L$7,Costs!$E$6:$O$6,0))</f>
        <v>#REF!</v>
      </c>
      <c r="M203" s="85" t="e">
        <f>#REF!*INDEX(Costs!$E$7:$O$89,MATCH($C203,Costs!$C$7:$C$89,0),MATCH(M$7,Costs!$E$6:$O$6,0))</f>
        <v>#REF!</v>
      </c>
      <c r="N203" s="85" t="e">
        <f>#REF!*INDEX(Costs!$E$7:$O$89,MATCH($C203,Costs!$C$7:$C$89,0),MATCH(N$7,Costs!$E$6:$O$6,0))</f>
        <v>#REF!</v>
      </c>
      <c r="O203" s="85" t="e">
        <f>#REF!*INDEX(Costs!$E$7:$O$89,MATCH($C203,Costs!$C$7:$C$89,0),MATCH(O$7,Costs!$E$6:$O$6,0))</f>
        <v>#REF!</v>
      </c>
      <c r="P203" s="86" t="e">
        <f t="shared" si="107"/>
        <v>#REF!</v>
      </c>
      <c r="Q203" s="86" t="e">
        <f t="shared" si="108"/>
        <v>#REF!</v>
      </c>
      <c r="R203" s="86" t="e">
        <f t="shared" si="109"/>
        <v>#REF!</v>
      </c>
      <c r="S203" s="86" t="e">
        <f t="shared" si="110"/>
        <v>#REF!</v>
      </c>
      <c r="T203" s="86" t="e">
        <f t="shared" si="111"/>
        <v>#REF!</v>
      </c>
      <c r="U203" s="86" t="e">
        <f t="shared" si="112"/>
        <v>#REF!</v>
      </c>
      <c r="V203" s="86" t="e">
        <f t="shared" si="113"/>
        <v>#REF!</v>
      </c>
      <c r="W203" s="86" t="e">
        <f t="shared" si="114"/>
        <v>#REF!</v>
      </c>
      <c r="X203" s="86" t="e">
        <f t="shared" si="115"/>
        <v>#REF!</v>
      </c>
      <c r="Y203" s="86" t="e">
        <f t="shared" si="116"/>
        <v>#REF!</v>
      </c>
      <c r="Z203" s="86" t="e">
        <f t="shared" si="117"/>
        <v>#REF!</v>
      </c>
      <c r="AA203" s="87">
        <v>450</v>
      </c>
      <c r="AB203" s="88" t="e">
        <f>AA203*#REF!/$AI$18*10^3</f>
        <v>#REF!</v>
      </c>
      <c r="AC203" s="89">
        <f>INDEX(Efficiencies!$D$8:$M$89,MATCH(C203,Efficiencies!$C$8:$C$89),MATCH(D203,Efficiencies!$D$7:$M$7))</f>
        <v>0</v>
      </c>
      <c r="AD203" s="89">
        <f t="shared" si="103"/>
        <v>0</v>
      </c>
      <c r="AE203" s="89">
        <f>INDEX(Efficiencies!$P$8:$Y$89,MATCH(C203,Efficiencies!$C$8:$C$89),MATCH(D203,Efficiencies!$P$7:$Y$7))</f>
        <v>0</v>
      </c>
      <c r="AF203" s="89">
        <f t="shared" si="106"/>
        <v>0</v>
      </c>
      <c r="AG203" s="89">
        <v>0</v>
      </c>
    </row>
    <row r="204" spans="1:33" x14ac:dyDescent="0.2">
      <c r="A204" s="91" t="s">
        <v>1780</v>
      </c>
      <c r="B204" s="349" t="s">
        <v>1781</v>
      </c>
      <c r="C204" s="39" t="s">
        <v>1767</v>
      </c>
      <c r="D204" s="39">
        <v>2045</v>
      </c>
      <c r="E204" s="85" t="e">
        <f>#REF!*INDEX(Costs!$E$7:$O$89,MATCH($C204,Costs!$C$7:$C$89,0),MATCH(E$7,Costs!$E$6:$O$6,0))</f>
        <v>#REF!</v>
      </c>
      <c r="F204" s="85" t="e">
        <f>#REF!*INDEX(Costs!$E$7:$O$89,MATCH($C204,Costs!$C$7:$C$89,0),MATCH(F$7,Costs!$E$6:$O$6,0))</f>
        <v>#REF!</v>
      </c>
      <c r="G204" s="85" t="e">
        <f>#REF!*INDEX(Costs!$E$7:$O$89,MATCH($C204,Costs!$C$7:$C$89,0),MATCH(G$7,Costs!$E$6:$O$6,0))</f>
        <v>#REF!</v>
      </c>
      <c r="H204" s="85" t="e">
        <f>#REF!*INDEX(Costs!$E$7:$O$89,MATCH($C204,Costs!$C$7:$C$89,0),MATCH(H$7,Costs!$E$6:$O$6,0))</f>
        <v>#REF!</v>
      </c>
      <c r="I204" s="85" t="e">
        <f>#REF!*INDEX(Costs!$E$7:$O$89,MATCH($C204,Costs!$C$7:$C$89,0),MATCH(I$7,Costs!$E$6:$O$6,0))</f>
        <v>#REF!</v>
      </c>
      <c r="J204" s="85" t="e">
        <f>#REF!*INDEX(Costs!$E$7:$O$89,MATCH($C204,Costs!$C$7:$C$89,0),MATCH(J$7,Costs!$E$6:$O$6,0))</f>
        <v>#REF!</v>
      </c>
      <c r="K204" s="85" t="e">
        <f>#REF!*INDEX(Costs!$E$7:$O$89,MATCH($C204,Costs!$C$7:$C$89,0),MATCH(K$7,Costs!$E$6:$O$6,0))</f>
        <v>#REF!</v>
      </c>
      <c r="L204" s="85" t="e">
        <f>#REF!*INDEX(Costs!$E$7:$O$89,MATCH($C204,Costs!$C$7:$C$89,0),MATCH(L$7,Costs!$E$6:$O$6,0))</f>
        <v>#REF!</v>
      </c>
      <c r="M204" s="85" t="e">
        <f>#REF!*INDEX(Costs!$E$7:$O$89,MATCH($C204,Costs!$C$7:$C$89,0),MATCH(M$7,Costs!$E$6:$O$6,0))</f>
        <v>#REF!</v>
      </c>
      <c r="N204" s="85" t="e">
        <f>#REF!*INDEX(Costs!$E$7:$O$89,MATCH($C204,Costs!$C$7:$C$89,0),MATCH(N$7,Costs!$E$6:$O$6,0))</f>
        <v>#REF!</v>
      </c>
      <c r="O204" s="85" t="e">
        <f>#REF!*INDEX(Costs!$E$7:$O$89,MATCH($C204,Costs!$C$7:$C$89,0),MATCH(O$7,Costs!$E$6:$O$6,0))</f>
        <v>#REF!</v>
      </c>
      <c r="P204" s="86" t="e">
        <f t="shared" si="107"/>
        <v>#REF!</v>
      </c>
      <c r="Q204" s="86" t="e">
        <f t="shared" si="108"/>
        <v>#REF!</v>
      </c>
      <c r="R204" s="86" t="e">
        <f t="shared" si="109"/>
        <v>#REF!</v>
      </c>
      <c r="S204" s="86" t="e">
        <f t="shared" si="110"/>
        <v>#REF!</v>
      </c>
      <c r="T204" s="86" t="e">
        <f t="shared" si="111"/>
        <v>#REF!</v>
      </c>
      <c r="U204" s="86" t="e">
        <f t="shared" si="112"/>
        <v>#REF!</v>
      </c>
      <c r="V204" s="86" t="e">
        <f t="shared" si="113"/>
        <v>#REF!</v>
      </c>
      <c r="W204" s="86" t="e">
        <f t="shared" si="114"/>
        <v>#REF!</v>
      </c>
      <c r="X204" s="86" t="e">
        <f t="shared" si="115"/>
        <v>#REF!</v>
      </c>
      <c r="Y204" s="86" t="e">
        <f t="shared" si="116"/>
        <v>#REF!</v>
      </c>
      <c r="Z204" s="86" t="e">
        <f t="shared" si="117"/>
        <v>#REF!</v>
      </c>
      <c r="AA204" s="87">
        <v>450</v>
      </c>
      <c r="AB204" s="88" t="e">
        <f>AA204*#REF!/$AI$18*10^3</f>
        <v>#REF!</v>
      </c>
      <c r="AC204" s="89">
        <f>INDEX(Efficiencies!$D$8:$M$89,MATCH(C204,Efficiencies!$C$8:$C$89),MATCH(D204,Efficiencies!$D$7:$M$7))</f>
        <v>0</v>
      </c>
      <c r="AD204" s="89">
        <f t="shared" si="103"/>
        <v>0</v>
      </c>
      <c r="AE204" s="89">
        <f>INDEX(Efficiencies!$P$8:$Y$89,MATCH(C204,Efficiencies!$C$8:$C$89),MATCH(D204,Efficiencies!$P$7:$Y$7))</f>
        <v>0</v>
      </c>
      <c r="AF204" s="89">
        <f t="shared" si="106"/>
        <v>0</v>
      </c>
      <c r="AG204" s="89">
        <v>0</v>
      </c>
    </row>
    <row r="205" spans="1:33" x14ac:dyDescent="0.2">
      <c r="A205" s="91" t="s">
        <v>1782</v>
      </c>
      <c r="B205" s="349" t="s">
        <v>1783</v>
      </c>
      <c r="C205" s="39" t="s">
        <v>1767</v>
      </c>
      <c r="D205" s="39">
        <v>2050</v>
      </c>
      <c r="E205" s="85" t="e">
        <f>#REF!*INDEX(Costs!$E$7:$O$89,MATCH($C205,Costs!$C$7:$C$89,0),MATCH(E$7,Costs!$E$6:$O$6,0))</f>
        <v>#REF!</v>
      </c>
      <c r="F205" s="85" t="e">
        <f>#REF!*INDEX(Costs!$E$7:$O$89,MATCH($C205,Costs!$C$7:$C$89,0),MATCH(F$7,Costs!$E$6:$O$6,0))</f>
        <v>#REF!</v>
      </c>
      <c r="G205" s="85" t="e">
        <f>#REF!*INDEX(Costs!$E$7:$O$89,MATCH($C205,Costs!$C$7:$C$89,0),MATCH(G$7,Costs!$E$6:$O$6,0))</f>
        <v>#REF!</v>
      </c>
      <c r="H205" s="85" t="e">
        <f>#REF!*INDEX(Costs!$E$7:$O$89,MATCH($C205,Costs!$C$7:$C$89,0),MATCH(H$7,Costs!$E$6:$O$6,0))</f>
        <v>#REF!</v>
      </c>
      <c r="I205" s="85" t="e">
        <f>#REF!*INDEX(Costs!$E$7:$O$89,MATCH($C205,Costs!$C$7:$C$89,0),MATCH(I$7,Costs!$E$6:$O$6,0))</f>
        <v>#REF!</v>
      </c>
      <c r="J205" s="85" t="e">
        <f>#REF!*INDEX(Costs!$E$7:$O$89,MATCH($C205,Costs!$C$7:$C$89,0),MATCH(J$7,Costs!$E$6:$O$6,0))</f>
        <v>#REF!</v>
      </c>
      <c r="K205" s="85" t="e">
        <f>#REF!*INDEX(Costs!$E$7:$O$89,MATCH($C205,Costs!$C$7:$C$89,0),MATCH(K$7,Costs!$E$6:$O$6,0))</f>
        <v>#REF!</v>
      </c>
      <c r="L205" s="85" t="e">
        <f>#REF!*INDEX(Costs!$E$7:$O$89,MATCH($C205,Costs!$C$7:$C$89,0),MATCH(L$7,Costs!$E$6:$O$6,0))</f>
        <v>#REF!</v>
      </c>
      <c r="M205" s="85" t="e">
        <f>#REF!*INDEX(Costs!$E$7:$O$89,MATCH($C205,Costs!$C$7:$C$89,0),MATCH(M$7,Costs!$E$6:$O$6,0))</f>
        <v>#REF!</v>
      </c>
      <c r="N205" s="85" t="e">
        <f>#REF!*INDEX(Costs!$E$7:$O$89,MATCH($C205,Costs!$C$7:$C$89,0),MATCH(N$7,Costs!$E$6:$O$6,0))</f>
        <v>#REF!</v>
      </c>
      <c r="O205" s="85" t="e">
        <f>#REF!*INDEX(Costs!$E$7:$O$89,MATCH($C205,Costs!$C$7:$C$89,0),MATCH(O$7,Costs!$E$6:$O$6,0))</f>
        <v>#REF!</v>
      </c>
      <c r="P205" s="86" t="e">
        <f t="shared" si="107"/>
        <v>#REF!</v>
      </c>
      <c r="Q205" s="86" t="e">
        <f t="shared" si="108"/>
        <v>#REF!</v>
      </c>
      <c r="R205" s="86" t="e">
        <f t="shared" si="109"/>
        <v>#REF!</v>
      </c>
      <c r="S205" s="86" t="e">
        <f t="shared" si="110"/>
        <v>#REF!</v>
      </c>
      <c r="T205" s="86" t="e">
        <f t="shared" si="111"/>
        <v>#REF!</v>
      </c>
      <c r="U205" s="86" t="e">
        <f t="shared" si="112"/>
        <v>#REF!</v>
      </c>
      <c r="V205" s="86" t="e">
        <f t="shared" si="113"/>
        <v>#REF!</v>
      </c>
      <c r="W205" s="86" t="e">
        <f t="shared" si="114"/>
        <v>#REF!</v>
      </c>
      <c r="X205" s="86" t="e">
        <f t="shared" si="115"/>
        <v>#REF!</v>
      </c>
      <c r="Y205" s="86" t="e">
        <f t="shared" si="116"/>
        <v>#REF!</v>
      </c>
      <c r="Z205" s="86" t="e">
        <f t="shared" si="117"/>
        <v>#REF!</v>
      </c>
      <c r="AA205" s="87">
        <v>450</v>
      </c>
      <c r="AB205" s="88" t="e">
        <f>AA205*#REF!/$AI$18*10^3</f>
        <v>#REF!</v>
      </c>
      <c r="AC205" s="89">
        <f>INDEX(Efficiencies!$D$8:$M$89,MATCH(C205,Efficiencies!$C$8:$C$89),MATCH(D205,Efficiencies!$D$7:$M$7))</f>
        <v>0</v>
      </c>
      <c r="AD205" s="89">
        <f t="shared" si="103"/>
        <v>0</v>
      </c>
      <c r="AE205" s="89">
        <f>INDEX(Efficiencies!$P$8:$Y$89,MATCH(C205,Efficiencies!$C$8:$C$89),MATCH(D205,Efficiencies!$P$7:$Y$7))</f>
        <v>0</v>
      </c>
      <c r="AF205" s="89">
        <f t="shared" si="106"/>
        <v>0</v>
      </c>
      <c r="AG205" s="89">
        <v>0</v>
      </c>
    </row>
    <row r="206" spans="1:33" x14ac:dyDescent="0.2">
      <c r="A206" s="91" t="s">
        <v>420</v>
      </c>
      <c r="B206" s="349" t="s">
        <v>1784</v>
      </c>
      <c r="C206" s="39" t="s">
        <v>1785</v>
      </c>
      <c r="D206" s="39">
        <v>2010</v>
      </c>
      <c r="E206" s="85" t="e">
        <f>#REF!*INDEX(Costs!$E$7:$O$89,MATCH($C206,Costs!$C$7:$C$89,0),MATCH(E$7,Costs!$E$6:$O$6,0))</f>
        <v>#REF!</v>
      </c>
      <c r="F206" s="85" t="e">
        <f>#REF!*INDEX(Costs!$E$7:$O$89,MATCH($C206,Costs!$C$7:$C$89,0),MATCH(F$7,Costs!$E$6:$O$6,0))</f>
        <v>#REF!</v>
      </c>
      <c r="G206" s="85" t="e">
        <f>#REF!*INDEX(Costs!$E$7:$O$89,MATCH($C206,Costs!$C$7:$C$89,0),MATCH(G$7,Costs!$E$6:$O$6,0))</f>
        <v>#REF!</v>
      </c>
      <c r="H206" s="85" t="e">
        <f>#REF!*INDEX(Costs!$E$7:$O$89,MATCH($C206,Costs!$C$7:$C$89,0),MATCH(H$7,Costs!$E$6:$O$6,0))</f>
        <v>#REF!</v>
      </c>
      <c r="I206" s="85" t="e">
        <f>#REF!*INDEX(Costs!$E$7:$O$89,MATCH($C206,Costs!$C$7:$C$89,0),MATCH(I$7,Costs!$E$6:$O$6,0))</f>
        <v>#REF!</v>
      </c>
      <c r="J206" s="85" t="e">
        <f>#REF!*INDEX(Costs!$E$7:$O$89,MATCH($C206,Costs!$C$7:$C$89,0),MATCH(J$7,Costs!$E$6:$O$6,0))</f>
        <v>#REF!</v>
      </c>
      <c r="K206" s="85" t="e">
        <f>#REF!*INDEX(Costs!$E$7:$O$89,MATCH($C206,Costs!$C$7:$C$89,0),MATCH(K$7,Costs!$E$6:$O$6,0))</f>
        <v>#REF!</v>
      </c>
      <c r="L206" s="85" t="e">
        <f>#REF!*INDEX(Costs!$E$7:$O$89,MATCH($C206,Costs!$C$7:$C$89,0),MATCH(L$7,Costs!$E$6:$O$6,0))</f>
        <v>#REF!</v>
      </c>
      <c r="M206" s="85" t="e">
        <f>#REF!*INDEX(Costs!$E$7:$O$89,MATCH($C206,Costs!$C$7:$C$89,0),MATCH(M$7,Costs!$E$6:$O$6,0))</f>
        <v>#REF!</v>
      </c>
      <c r="N206" s="85" t="e">
        <f>#REF!*INDEX(Costs!$E$7:$O$89,MATCH($C206,Costs!$C$7:$C$89,0),MATCH(N$7,Costs!$E$6:$O$6,0))</f>
        <v>#REF!</v>
      </c>
      <c r="O206" s="85" t="e">
        <f>#REF!*INDEX(Costs!$E$7:$O$89,MATCH($C206,Costs!$C$7:$C$89,0),MATCH(O$7,Costs!$E$6:$O$6,0))</f>
        <v>#REF!</v>
      </c>
      <c r="P206" s="86" t="e">
        <f>E206/$AI$18*10^6</f>
        <v>#REF!</v>
      </c>
      <c r="Q206" s="86" t="e">
        <f t="shared" si="108"/>
        <v>#REF!</v>
      </c>
      <c r="R206" s="86" t="e">
        <f t="shared" si="109"/>
        <v>#REF!</v>
      </c>
      <c r="S206" s="86" t="e">
        <f t="shared" si="110"/>
        <v>#REF!</v>
      </c>
      <c r="T206" s="86" t="e">
        <f t="shared" si="111"/>
        <v>#REF!</v>
      </c>
      <c r="U206" s="86" t="e">
        <f t="shared" si="112"/>
        <v>#REF!</v>
      </c>
      <c r="V206" s="86" t="e">
        <f t="shared" si="113"/>
        <v>#REF!</v>
      </c>
      <c r="W206" s="86" t="e">
        <f t="shared" si="114"/>
        <v>#REF!</v>
      </c>
      <c r="X206" s="86" t="e">
        <f t="shared" si="115"/>
        <v>#REF!</v>
      </c>
      <c r="Y206" s="86" t="e">
        <f t="shared" si="116"/>
        <v>#REF!</v>
      </c>
      <c r="Z206" s="86" t="e">
        <f t="shared" si="117"/>
        <v>#REF!</v>
      </c>
      <c r="AA206" s="87">
        <v>450</v>
      </c>
      <c r="AB206" s="88" t="e">
        <f>AA206*#REF!/$AI$18*10^3</f>
        <v>#REF!</v>
      </c>
      <c r="AC206" s="89" t="e">
        <f>INDEX(Efficiencies!$D$8:$M$89,MATCH(C206,Efficiencies!$C$8:$C$89),MATCH(D206,Efficiencies!$D$7:$M$7))</f>
        <v>#REF!</v>
      </c>
      <c r="AD206" s="89" t="e">
        <f t="shared" si="103"/>
        <v>#REF!</v>
      </c>
      <c r="AE206" s="89" t="e">
        <f>INDEX(Efficiencies!$P$8:$Y$89,MATCH(C206,Efficiencies!$C$8:$C$89),MATCH(D206,Efficiencies!$P$7:$Y$7))</f>
        <v>#REF!</v>
      </c>
      <c r="AF206" s="89" t="e">
        <f t="shared" si="106"/>
        <v>#REF!</v>
      </c>
      <c r="AG206" s="89">
        <v>0</v>
      </c>
    </row>
    <row r="207" spans="1:33" x14ac:dyDescent="0.2">
      <c r="A207" s="91" t="s">
        <v>1786</v>
      </c>
      <c r="B207" s="349" t="s">
        <v>1787</v>
      </c>
      <c r="C207" s="39" t="s">
        <v>1785</v>
      </c>
      <c r="D207" s="39">
        <v>2015</v>
      </c>
      <c r="E207" s="85" t="e">
        <f>#REF!*INDEX(Costs!$E$7:$O$89,MATCH($C207,Costs!$C$7:$C$89,0),MATCH(E$7,Costs!$E$6:$O$6,0))</f>
        <v>#REF!</v>
      </c>
      <c r="F207" s="85" t="e">
        <f>#REF!*INDEX(Costs!$E$7:$O$89,MATCH($C207,Costs!$C$7:$C$89,0),MATCH(F$7,Costs!$E$6:$O$6,0))</f>
        <v>#REF!</v>
      </c>
      <c r="G207" s="85" t="e">
        <f>#REF!*INDEX(Costs!$E$7:$O$89,MATCH($C207,Costs!$C$7:$C$89,0),MATCH(G$7,Costs!$E$6:$O$6,0))</f>
        <v>#REF!</v>
      </c>
      <c r="H207" s="85" t="e">
        <f>#REF!*INDEX(Costs!$E$7:$O$89,MATCH($C207,Costs!$C$7:$C$89,0),MATCH(H$7,Costs!$E$6:$O$6,0))</f>
        <v>#REF!</v>
      </c>
      <c r="I207" s="85" t="e">
        <f>#REF!*INDEX(Costs!$E$7:$O$89,MATCH($C207,Costs!$C$7:$C$89,0),MATCH(I$7,Costs!$E$6:$O$6,0))</f>
        <v>#REF!</v>
      </c>
      <c r="J207" s="85" t="e">
        <f>#REF!*INDEX(Costs!$E$7:$O$89,MATCH($C207,Costs!$C$7:$C$89,0),MATCH(J$7,Costs!$E$6:$O$6,0))</f>
        <v>#REF!</v>
      </c>
      <c r="K207" s="85" t="e">
        <f>#REF!*INDEX(Costs!$E$7:$O$89,MATCH($C207,Costs!$C$7:$C$89,0),MATCH(K$7,Costs!$E$6:$O$6,0))</f>
        <v>#REF!</v>
      </c>
      <c r="L207" s="85" t="e">
        <f>#REF!*INDEX(Costs!$E$7:$O$89,MATCH($C207,Costs!$C$7:$C$89,0),MATCH(L$7,Costs!$E$6:$O$6,0))</f>
        <v>#REF!</v>
      </c>
      <c r="M207" s="85" t="e">
        <f>#REF!*INDEX(Costs!$E$7:$O$89,MATCH($C207,Costs!$C$7:$C$89,0),MATCH(M$7,Costs!$E$6:$O$6,0))</f>
        <v>#REF!</v>
      </c>
      <c r="N207" s="85" t="e">
        <f>#REF!*INDEX(Costs!$E$7:$O$89,MATCH($C207,Costs!$C$7:$C$89,0),MATCH(N$7,Costs!$E$6:$O$6,0))</f>
        <v>#REF!</v>
      </c>
      <c r="O207" s="85" t="e">
        <f>#REF!*INDEX(Costs!$E$7:$O$89,MATCH($C207,Costs!$C$7:$C$89,0),MATCH(O$7,Costs!$E$6:$O$6,0))</f>
        <v>#REF!</v>
      </c>
      <c r="P207" s="86" t="e">
        <f t="shared" ref="P207:P214" si="118">E207/$AI$18*10^6</f>
        <v>#REF!</v>
      </c>
      <c r="Q207" s="86" t="e">
        <f t="shared" si="108"/>
        <v>#REF!</v>
      </c>
      <c r="R207" s="86" t="e">
        <f t="shared" si="109"/>
        <v>#REF!</v>
      </c>
      <c r="S207" s="86" t="e">
        <f t="shared" si="110"/>
        <v>#REF!</v>
      </c>
      <c r="T207" s="86" t="e">
        <f t="shared" si="111"/>
        <v>#REF!</v>
      </c>
      <c r="U207" s="86" t="e">
        <f t="shared" si="112"/>
        <v>#REF!</v>
      </c>
      <c r="V207" s="86" t="e">
        <f t="shared" si="113"/>
        <v>#REF!</v>
      </c>
      <c r="W207" s="86" t="e">
        <f t="shared" si="114"/>
        <v>#REF!</v>
      </c>
      <c r="X207" s="86" t="e">
        <f t="shared" si="115"/>
        <v>#REF!</v>
      </c>
      <c r="Y207" s="86" t="e">
        <f t="shared" si="116"/>
        <v>#REF!</v>
      </c>
      <c r="Z207" s="86" t="e">
        <f t="shared" si="117"/>
        <v>#REF!</v>
      </c>
      <c r="AA207" s="87">
        <v>450</v>
      </c>
      <c r="AB207" s="88" t="e">
        <f>AA207*#REF!/$AI$18*10^3</f>
        <v>#REF!</v>
      </c>
      <c r="AC207" s="89" t="e">
        <f>INDEX(Efficiencies!$D$8:$M$89,MATCH(C207,Efficiencies!$C$8:$C$89),MATCH(D207,Efficiencies!$D$7:$M$7))</f>
        <v>#REF!</v>
      </c>
      <c r="AD207" s="89" t="e">
        <f t="shared" si="103"/>
        <v>#REF!</v>
      </c>
      <c r="AE207" s="89" t="e">
        <f>INDEX(Efficiencies!$P$8:$Y$89,MATCH(C207,Efficiencies!$C$8:$C$89),MATCH(D207,Efficiencies!$P$7:$Y$7))</f>
        <v>#REF!</v>
      </c>
      <c r="AF207" s="89" t="e">
        <f t="shared" si="106"/>
        <v>#REF!</v>
      </c>
      <c r="AG207" s="89">
        <v>0</v>
      </c>
    </row>
    <row r="208" spans="1:33" x14ac:dyDescent="0.2">
      <c r="A208" s="91" t="s">
        <v>1788</v>
      </c>
      <c r="B208" s="349" t="s">
        <v>1789</v>
      </c>
      <c r="C208" s="39" t="s">
        <v>1785</v>
      </c>
      <c r="D208" s="39">
        <v>2020</v>
      </c>
      <c r="E208" s="85" t="e">
        <f>#REF!*INDEX(Costs!$E$7:$O$89,MATCH($C208,Costs!$C$7:$C$89,0),MATCH(E$7,Costs!$E$6:$O$6,0))</f>
        <v>#REF!</v>
      </c>
      <c r="F208" s="85" t="e">
        <f>#REF!*INDEX(Costs!$E$7:$O$89,MATCH($C208,Costs!$C$7:$C$89,0),MATCH(F$7,Costs!$E$6:$O$6,0))</f>
        <v>#REF!</v>
      </c>
      <c r="G208" s="85" t="e">
        <f>#REF!*INDEX(Costs!$E$7:$O$89,MATCH($C208,Costs!$C$7:$C$89,0),MATCH(G$7,Costs!$E$6:$O$6,0))</f>
        <v>#REF!</v>
      </c>
      <c r="H208" s="85" t="e">
        <f>#REF!*INDEX(Costs!$E$7:$O$89,MATCH($C208,Costs!$C$7:$C$89,0),MATCH(H$7,Costs!$E$6:$O$6,0))</f>
        <v>#REF!</v>
      </c>
      <c r="I208" s="85" t="e">
        <f>#REF!*INDEX(Costs!$E$7:$O$89,MATCH($C208,Costs!$C$7:$C$89,0),MATCH(I$7,Costs!$E$6:$O$6,0))</f>
        <v>#REF!</v>
      </c>
      <c r="J208" s="85" t="e">
        <f>#REF!*INDEX(Costs!$E$7:$O$89,MATCH($C208,Costs!$C$7:$C$89,0),MATCH(J$7,Costs!$E$6:$O$6,0))</f>
        <v>#REF!</v>
      </c>
      <c r="K208" s="85" t="e">
        <f>#REF!*INDEX(Costs!$E$7:$O$89,MATCH($C208,Costs!$C$7:$C$89,0),MATCH(K$7,Costs!$E$6:$O$6,0))</f>
        <v>#REF!</v>
      </c>
      <c r="L208" s="85" t="e">
        <f>#REF!*INDEX(Costs!$E$7:$O$89,MATCH($C208,Costs!$C$7:$C$89,0),MATCH(L$7,Costs!$E$6:$O$6,0))</f>
        <v>#REF!</v>
      </c>
      <c r="M208" s="85" t="e">
        <f>#REF!*INDEX(Costs!$E$7:$O$89,MATCH($C208,Costs!$C$7:$C$89,0),MATCH(M$7,Costs!$E$6:$O$6,0))</f>
        <v>#REF!</v>
      </c>
      <c r="N208" s="85" t="e">
        <f>#REF!*INDEX(Costs!$E$7:$O$89,MATCH($C208,Costs!$C$7:$C$89,0),MATCH(N$7,Costs!$E$6:$O$6,0))</f>
        <v>#REF!</v>
      </c>
      <c r="O208" s="85" t="e">
        <f>#REF!*INDEX(Costs!$E$7:$O$89,MATCH($C208,Costs!$C$7:$C$89,0),MATCH(O$7,Costs!$E$6:$O$6,0))</f>
        <v>#REF!</v>
      </c>
      <c r="P208" s="86" t="e">
        <f t="shared" si="118"/>
        <v>#REF!</v>
      </c>
      <c r="Q208" s="86" t="e">
        <f t="shared" si="108"/>
        <v>#REF!</v>
      </c>
      <c r="R208" s="86" t="e">
        <f t="shared" si="109"/>
        <v>#REF!</v>
      </c>
      <c r="S208" s="86" t="e">
        <f t="shared" si="110"/>
        <v>#REF!</v>
      </c>
      <c r="T208" s="86" t="e">
        <f t="shared" si="111"/>
        <v>#REF!</v>
      </c>
      <c r="U208" s="86" t="e">
        <f t="shared" si="112"/>
        <v>#REF!</v>
      </c>
      <c r="V208" s="86" t="e">
        <f t="shared" si="113"/>
        <v>#REF!</v>
      </c>
      <c r="W208" s="86" t="e">
        <f t="shared" si="114"/>
        <v>#REF!</v>
      </c>
      <c r="X208" s="86" t="e">
        <f t="shared" si="115"/>
        <v>#REF!</v>
      </c>
      <c r="Y208" s="86" t="e">
        <f t="shared" si="116"/>
        <v>#REF!</v>
      </c>
      <c r="Z208" s="86" t="e">
        <f t="shared" si="117"/>
        <v>#REF!</v>
      </c>
      <c r="AA208" s="87">
        <v>450</v>
      </c>
      <c r="AB208" s="88" t="e">
        <f>AA208*#REF!/$AI$18*10^3</f>
        <v>#REF!</v>
      </c>
      <c r="AC208" s="89" t="e">
        <f>INDEX(Efficiencies!$D$8:$M$89,MATCH(C208,Efficiencies!$C$8:$C$89),MATCH(D208,Efficiencies!$D$7:$M$7))</f>
        <v>#REF!</v>
      </c>
      <c r="AD208" s="89" t="e">
        <f t="shared" si="103"/>
        <v>#REF!</v>
      </c>
      <c r="AE208" s="89" t="e">
        <f>INDEX(Efficiencies!$P$8:$Y$89,MATCH(C208,Efficiencies!$C$8:$C$89),MATCH(D208,Efficiencies!$P$7:$Y$7))</f>
        <v>#REF!</v>
      </c>
      <c r="AF208" s="89" t="e">
        <f t="shared" si="106"/>
        <v>#REF!</v>
      </c>
      <c r="AG208" s="89">
        <v>0</v>
      </c>
    </row>
    <row r="209" spans="1:33" x14ac:dyDescent="0.2">
      <c r="A209" s="91" t="s">
        <v>1790</v>
      </c>
      <c r="B209" s="349" t="s">
        <v>1791</v>
      </c>
      <c r="C209" s="39" t="s">
        <v>1785</v>
      </c>
      <c r="D209" s="39">
        <v>2025</v>
      </c>
      <c r="E209" s="85" t="e">
        <f>#REF!*INDEX(Costs!$E$7:$O$89,MATCH($C209,Costs!$C$7:$C$89,0),MATCH(E$7,Costs!$E$6:$O$6,0))</f>
        <v>#REF!</v>
      </c>
      <c r="F209" s="85" t="e">
        <f>#REF!*INDEX(Costs!$E$7:$O$89,MATCH($C209,Costs!$C$7:$C$89,0),MATCH(F$7,Costs!$E$6:$O$6,0))</f>
        <v>#REF!</v>
      </c>
      <c r="G209" s="85" t="e">
        <f>#REF!*INDEX(Costs!$E$7:$O$89,MATCH($C209,Costs!$C$7:$C$89,0),MATCH(G$7,Costs!$E$6:$O$6,0))</f>
        <v>#REF!</v>
      </c>
      <c r="H209" s="85" t="e">
        <f>#REF!*INDEX(Costs!$E$7:$O$89,MATCH($C209,Costs!$C$7:$C$89,0),MATCH(H$7,Costs!$E$6:$O$6,0))</f>
        <v>#REF!</v>
      </c>
      <c r="I209" s="85" t="e">
        <f>#REF!*INDEX(Costs!$E$7:$O$89,MATCH($C209,Costs!$C$7:$C$89,0),MATCH(I$7,Costs!$E$6:$O$6,0))</f>
        <v>#REF!</v>
      </c>
      <c r="J209" s="85" t="e">
        <f>#REF!*INDEX(Costs!$E$7:$O$89,MATCH($C209,Costs!$C$7:$C$89,0),MATCH(J$7,Costs!$E$6:$O$6,0))</f>
        <v>#REF!</v>
      </c>
      <c r="K209" s="85" t="e">
        <f>#REF!*INDEX(Costs!$E$7:$O$89,MATCH($C209,Costs!$C$7:$C$89,0),MATCH(K$7,Costs!$E$6:$O$6,0))</f>
        <v>#REF!</v>
      </c>
      <c r="L209" s="85" t="e">
        <f>#REF!*INDEX(Costs!$E$7:$O$89,MATCH($C209,Costs!$C$7:$C$89,0),MATCH(L$7,Costs!$E$6:$O$6,0))</f>
        <v>#REF!</v>
      </c>
      <c r="M209" s="85" t="e">
        <f>#REF!*INDEX(Costs!$E$7:$O$89,MATCH($C209,Costs!$C$7:$C$89,0),MATCH(M$7,Costs!$E$6:$O$6,0))</f>
        <v>#REF!</v>
      </c>
      <c r="N209" s="85" t="e">
        <f>#REF!*INDEX(Costs!$E$7:$O$89,MATCH($C209,Costs!$C$7:$C$89,0),MATCH(N$7,Costs!$E$6:$O$6,0))</f>
        <v>#REF!</v>
      </c>
      <c r="O209" s="85" t="e">
        <f>#REF!*INDEX(Costs!$E$7:$O$89,MATCH($C209,Costs!$C$7:$C$89,0),MATCH(O$7,Costs!$E$6:$O$6,0))</f>
        <v>#REF!</v>
      </c>
      <c r="P209" s="86" t="e">
        <f t="shared" si="118"/>
        <v>#REF!</v>
      </c>
      <c r="Q209" s="86" t="e">
        <f t="shared" si="108"/>
        <v>#REF!</v>
      </c>
      <c r="R209" s="86" t="e">
        <f t="shared" si="109"/>
        <v>#REF!</v>
      </c>
      <c r="S209" s="86" t="e">
        <f t="shared" si="110"/>
        <v>#REF!</v>
      </c>
      <c r="T209" s="86" t="e">
        <f t="shared" si="111"/>
        <v>#REF!</v>
      </c>
      <c r="U209" s="86" t="e">
        <f t="shared" si="112"/>
        <v>#REF!</v>
      </c>
      <c r="V209" s="86" t="e">
        <f t="shared" si="113"/>
        <v>#REF!</v>
      </c>
      <c r="W209" s="86" t="e">
        <f t="shared" si="114"/>
        <v>#REF!</v>
      </c>
      <c r="X209" s="86" t="e">
        <f t="shared" si="115"/>
        <v>#REF!</v>
      </c>
      <c r="Y209" s="86" t="e">
        <f t="shared" si="116"/>
        <v>#REF!</v>
      </c>
      <c r="Z209" s="86" t="e">
        <f t="shared" si="117"/>
        <v>#REF!</v>
      </c>
      <c r="AA209" s="87">
        <v>450</v>
      </c>
      <c r="AB209" s="88" t="e">
        <f>AA209*#REF!/$AI$18*10^3</f>
        <v>#REF!</v>
      </c>
      <c r="AC209" s="89" t="e">
        <f>INDEX(Efficiencies!$D$8:$M$89,MATCH(C209,Efficiencies!$C$8:$C$89),MATCH(D209,Efficiencies!$D$7:$M$7))</f>
        <v>#REF!</v>
      </c>
      <c r="AD209" s="89" t="e">
        <f t="shared" si="103"/>
        <v>#REF!</v>
      </c>
      <c r="AE209" s="89" t="e">
        <f>INDEX(Efficiencies!$P$8:$Y$89,MATCH(C209,Efficiencies!$C$8:$C$89),MATCH(D209,Efficiencies!$P$7:$Y$7))</f>
        <v>#REF!</v>
      </c>
      <c r="AF209" s="89" t="e">
        <f t="shared" si="106"/>
        <v>#REF!</v>
      </c>
      <c r="AG209" s="89">
        <v>0</v>
      </c>
    </row>
    <row r="210" spans="1:33" x14ac:dyDescent="0.2">
      <c r="A210" s="91" t="s">
        <v>1792</v>
      </c>
      <c r="B210" s="349" t="s">
        <v>1793</v>
      </c>
      <c r="C210" s="39" t="s">
        <v>1785</v>
      </c>
      <c r="D210" s="39">
        <v>2030</v>
      </c>
      <c r="E210" s="85" t="e">
        <f>#REF!*INDEX(Costs!$E$7:$O$89,MATCH($C210,Costs!$C$7:$C$89,0),MATCH(E$7,Costs!$E$6:$O$6,0))</f>
        <v>#REF!</v>
      </c>
      <c r="F210" s="85" t="e">
        <f>#REF!*INDEX(Costs!$E$7:$O$89,MATCH($C210,Costs!$C$7:$C$89,0),MATCH(F$7,Costs!$E$6:$O$6,0))</f>
        <v>#REF!</v>
      </c>
      <c r="G210" s="85" t="e">
        <f>#REF!*INDEX(Costs!$E$7:$O$89,MATCH($C210,Costs!$C$7:$C$89,0),MATCH(G$7,Costs!$E$6:$O$6,0))</f>
        <v>#REF!</v>
      </c>
      <c r="H210" s="85" t="e">
        <f>#REF!*INDEX(Costs!$E$7:$O$89,MATCH($C210,Costs!$C$7:$C$89,0),MATCH(H$7,Costs!$E$6:$O$6,0))</f>
        <v>#REF!</v>
      </c>
      <c r="I210" s="85" t="e">
        <f>#REF!*INDEX(Costs!$E$7:$O$89,MATCH($C210,Costs!$C$7:$C$89,0),MATCH(I$7,Costs!$E$6:$O$6,0))</f>
        <v>#REF!</v>
      </c>
      <c r="J210" s="85" t="e">
        <f>#REF!*INDEX(Costs!$E$7:$O$89,MATCH($C210,Costs!$C$7:$C$89,0),MATCH(J$7,Costs!$E$6:$O$6,0))</f>
        <v>#REF!</v>
      </c>
      <c r="K210" s="85" t="e">
        <f>#REF!*INDEX(Costs!$E$7:$O$89,MATCH($C210,Costs!$C$7:$C$89,0),MATCH(K$7,Costs!$E$6:$O$6,0))</f>
        <v>#REF!</v>
      </c>
      <c r="L210" s="85" t="e">
        <f>#REF!*INDEX(Costs!$E$7:$O$89,MATCH($C210,Costs!$C$7:$C$89,0),MATCH(L$7,Costs!$E$6:$O$6,0))</f>
        <v>#REF!</v>
      </c>
      <c r="M210" s="85" t="e">
        <f>#REF!*INDEX(Costs!$E$7:$O$89,MATCH($C210,Costs!$C$7:$C$89,0),MATCH(M$7,Costs!$E$6:$O$6,0))</f>
        <v>#REF!</v>
      </c>
      <c r="N210" s="85" t="e">
        <f>#REF!*INDEX(Costs!$E$7:$O$89,MATCH($C210,Costs!$C$7:$C$89,0),MATCH(N$7,Costs!$E$6:$O$6,0))</f>
        <v>#REF!</v>
      </c>
      <c r="O210" s="85" t="e">
        <f>#REF!*INDEX(Costs!$E$7:$O$89,MATCH($C210,Costs!$C$7:$C$89,0),MATCH(O$7,Costs!$E$6:$O$6,0))</f>
        <v>#REF!</v>
      </c>
      <c r="P210" s="86" t="e">
        <f t="shared" si="118"/>
        <v>#REF!</v>
      </c>
      <c r="Q210" s="86" t="e">
        <f t="shared" si="108"/>
        <v>#REF!</v>
      </c>
      <c r="R210" s="86" t="e">
        <f t="shared" si="109"/>
        <v>#REF!</v>
      </c>
      <c r="S210" s="86" t="e">
        <f t="shared" si="110"/>
        <v>#REF!</v>
      </c>
      <c r="T210" s="86" t="e">
        <f t="shared" si="111"/>
        <v>#REF!</v>
      </c>
      <c r="U210" s="86" t="e">
        <f t="shared" si="112"/>
        <v>#REF!</v>
      </c>
      <c r="V210" s="86" t="e">
        <f t="shared" si="113"/>
        <v>#REF!</v>
      </c>
      <c r="W210" s="86" t="e">
        <f t="shared" si="114"/>
        <v>#REF!</v>
      </c>
      <c r="X210" s="86" t="e">
        <f t="shared" si="115"/>
        <v>#REF!</v>
      </c>
      <c r="Y210" s="86" t="e">
        <f t="shared" si="116"/>
        <v>#REF!</v>
      </c>
      <c r="Z210" s="86" t="e">
        <f t="shared" si="117"/>
        <v>#REF!</v>
      </c>
      <c r="AA210" s="87">
        <v>450</v>
      </c>
      <c r="AB210" s="88" t="e">
        <f>AA210*#REF!/$AI$18*10^3</f>
        <v>#REF!</v>
      </c>
      <c r="AC210" s="89" t="e">
        <f>INDEX(Efficiencies!$D$8:$M$89,MATCH(C210,Efficiencies!$C$8:$C$89),MATCH(D210,Efficiencies!$D$7:$M$7))</f>
        <v>#REF!</v>
      </c>
      <c r="AD210" s="89" t="e">
        <f t="shared" si="103"/>
        <v>#REF!</v>
      </c>
      <c r="AE210" s="89" t="e">
        <f>INDEX(Efficiencies!$P$8:$Y$89,MATCH(C210,Efficiencies!$C$8:$C$89),MATCH(D210,Efficiencies!$P$7:$Y$7))</f>
        <v>#REF!</v>
      </c>
      <c r="AF210" s="89" t="e">
        <f t="shared" si="106"/>
        <v>#REF!</v>
      </c>
      <c r="AG210" s="89">
        <v>0</v>
      </c>
    </row>
    <row r="211" spans="1:33" x14ac:dyDescent="0.2">
      <c r="A211" s="91" t="s">
        <v>1794</v>
      </c>
      <c r="B211" s="349" t="s">
        <v>1795</v>
      </c>
      <c r="C211" s="39" t="s">
        <v>1785</v>
      </c>
      <c r="D211" s="39">
        <v>2035</v>
      </c>
      <c r="E211" s="85" t="e">
        <f>#REF!*INDEX(Costs!$E$7:$O$89,MATCH($C211,Costs!$C$7:$C$89,0),MATCH(E$7,Costs!$E$6:$O$6,0))</f>
        <v>#REF!</v>
      </c>
      <c r="F211" s="85" t="e">
        <f>#REF!*INDEX(Costs!$E$7:$O$89,MATCH($C211,Costs!$C$7:$C$89,0),MATCH(F$7,Costs!$E$6:$O$6,0))</f>
        <v>#REF!</v>
      </c>
      <c r="G211" s="85" t="e">
        <f>#REF!*INDEX(Costs!$E$7:$O$89,MATCH($C211,Costs!$C$7:$C$89,0),MATCH(G$7,Costs!$E$6:$O$6,0))</f>
        <v>#REF!</v>
      </c>
      <c r="H211" s="85" t="e">
        <f>#REF!*INDEX(Costs!$E$7:$O$89,MATCH($C211,Costs!$C$7:$C$89,0),MATCH(H$7,Costs!$E$6:$O$6,0))</f>
        <v>#REF!</v>
      </c>
      <c r="I211" s="85" t="e">
        <f>#REF!*INDEX(Costs!$E$7:$O$89,MATCH($C211,Costs!$C$7:$C$89,0),MATCH(I$7,Costs!$E$6:$O$6,0))</f>
        <v>#REF!</v>
      </c>
      <c r="J211" s="85" t="e">
        <f>#REF!*INDEX(Costs!$E$7:$O$89,MATCH($C211,Costs!$C$7:$C$89,0),MATCH(J$7,Costs!$E$6:$O$6,0))</f>
        <v>#REF!</v>
      </c>
      <c r="K211" s="85" t="e">
        <f>#REF!*INDEX(Costs!$E$7:$O$89,MATCH($C211,Costs!$C$7:$C$89,0),MATCH(K$7,Costs!$E$6:$O$6,0))</f>
        <v>#REF!</v>
      </c>
      <c r="L211" s="85" t="e">
        <f>#REF!*INDEX(Costs!$E$7:$O$89,MATCH($C211,Costs!$C$7:$C$89,0),MATCH(L$7,Costs!$E$6:$O$6,0))</f>
        <v>#REF!</v>
      </c>
      <c r="M211" s="85" t="e">
        <f>#REF!*INDEX(Costs!$E$7:$O$89,MATCH($C211,Costs!$C$7:$C$89,0),MATCH(M$7,Costs!$E$6:$O$6,0))</f>
        <v>#REF!</v>
      </c>
      <c r="N211" s="85" t="e">
        <f>#REF!*INDEX(Costs!$E$7:$O$89,MATCH($C211,Costs!$C$7:$C$89,0),MATCH(N$7,Costs!$E$6:$O$6,0))</f>
        <v>#REF!</v>
      </c>
      <c r="O211" s="85" t="e">
        <f>#REF!*INDEX(Costs!$E$7:$O$89,MATCH($C211,Costs!$C$7:$C$89,0),MATCH(O$7,Costs!$E$6:$O$6,0))</f>
        <v>#REF!</v>
      </c>
      <c r="P211" s="86" t="e">
        <f t="shared" si="118"/>
        <v>#REF!</v>
      </c>
      <c r="Q211" s="86" t="e">
        <f t="shared" si="108"/>
        <v>#REF!</v>
      </c>
      <c r="R211" s="86" t="e">
        <f t="shared" si="109"/>
        <v>#REF!</v>
      </c>
      <c r="S211" s="86" t="e">
        <f t="shared" si="110"/>
        <v>#REF!</v>
      </c>
      <c r="T211" s="86" t="e">
        <f t="shared" si="111"/>
        <v>#REF!</v>
      </c>
      <c r="U211" s="86" t="e">
        <f t="shared" si="112"/>
        <v>#REF!</v>
      </c>
      <c r="V211" s="86" t="e">
        <f t="shared" si="113"/>
        <v>#REF!</v>
      </c>
      <c r="W211" s="86" t="e">
        <f t="shared" si="114"/>
        <v>#REF!</v>
      </c>
      <c r="X211" s="86" t="e">
        <f t="shared" si="115"/>
        <v>#REF!</v>
      </c>
      <c r="Y211" s="86" t="e">
        <f t="shared" si="116"/>
        <v>#REF!</v>
      </c>
      <c r="Z211" s="86" t="e">
        <f t="shared" si="117"/>
        <v>#REF!</v>
      </c>
      <c r="AA211" s="87">
        <v>450</v>
      </c>
      <c r="AB211" s="88" t="e">
        <f>AA211*#REF!/$AI$18*10^3</f>
        <v>#REF!</v>
      </c>
      <c r="AC211" s="89" t="e">
        <f>INDEX(Efficiencies!$D$8:$M$89,MATCH(C211,Efficiencies!$C$8:$C$89),MATCH(D211,Efficiencies!$D$7:$M$7))</f>
        <v>#REF!</v>
      </c>
      <c r="AD211" s="89" t="e">
        <f t="shared" si="103"/>
        <v>#REF!</v>
      </c>
      <c r="AE211" s="89" t="e">
        <f>INDEX(Efficiencies!$P$8:$Y$89,MATCH(C211,Efficiencies!$C$8:$C$89),MATCH(D211,Efficiencies!$P$7:$Y$7))</f>
        <v>#REF!</v>
      </c>
      <c r="AF211" s="89" t="e">
        <f t="shared" si="106"/>
        <v>#REF!</v>
      </c>
      <c r="AG211" s="89">
        <v>0</v>
      </c>
    </row>
    <row r="212" spans="1:33" x14ac:dyDescent="0.2">
      <c r="A212" s="91" t="s">
        <v>1796</v>
      </c>
      <c r="B212" s="349" t="s">
        <v>1797</v>
      </c>
      <c r="C212" s="39" t="s">
        <v>1785</v>
      </c>
      <c r="D212" s="39">
        <v>2040</v>
      </c>
      <c r="E212" s="85" t="e">
        <f>#REF!*INDEX(Costs!$E$7:$O$89,MATCH($C212,Costs!$C$7:$C$89,0),MATCH(E$7,Costs!$E$6:$O$6,0))</f>
        <v>#REF!</v>
      </c>
      <c r="F212" s="85" t="e">
        <f>#REF!*INDEX(Costs!$E$7:$O$89,MATCH($C212,Costs!$C$7:$C$89,0),MATCH(F$7,Costs!$E$6:$O$6,0))</f>
        <v>#REF!</v>
      </c>
      <c r="G212" s="85" t="e">
        <f>#REF!*INDEX(Costs!$E$7:$O$89,MATCH($C212,Costs!$C$7:$C$89,0),MATCH(G$7,Costs!$E$6:$O$6,0))</f>
        <v>#REF!</v>
      </c>
      <c r="H212" s="85" t="e">
        <f>#REF!*INDEX(Costs!$E$7:$O$89,MATCH($C212,Costs!$C$7:$C$89,0),MATCH(H$7,Costs!$E$6:$O$6,0))</f>
        <v>#REF!</v>
      </c>
      <c r="I212" s="85" t="e">
        <f>#REF!*INDEX(Costs!$E$7:$O$89,MATCH($C212,Costs!$C$7:$C$89,0),MATCH(I$7,Costs!$E$6:$O$6,0))</f>
        <v>#REF!</v>
      </c>
      <c r="J212" s="85" t="e">
        <f>#REF!*INDEX(Costs!$E$7:$O$89,MATCH($C212,Costs!$C$7:$C$89,0),MATCH(J$7,Costs!$E$6:$O$6,0))</f>
        <v>#REF!</v>
      </c>
      <c r="K212" s="85" t="e">
        <f>#REF!*INDEX(Costs!$E$7:$O$89,MATCH($C212,Costs!$C$7:$C$89,0),MATCH(K$7,Costs!$E$6:$O$6,0))</f>
        <v>#REF!</v>
      </c>
      <c r="L212" s="85" t="e">
        <f>#REF!*INDEX(Costs!$E$7:$O$89,MATCH($C212,Costs!$C$7:$C$89,0),MATCH(L$7,Costs!$E$6:$O$6,0))</f>
        <v>#REF!</v>
      </c>
      <c r="M212" s="85" t="e">
        <f>#REF!*INDEX(Costs!$E$7:$O$89,MATCH($C212,Costs!$C$7:$C$89,0),MATCH(M$7,Costs!$E$6:$O$6,0))</f>
        <v>#REF!</v>
      </c>
      <c r="N212" s="85" t="e">
        <f>#REF!*INDEX(Costs!$E$7:$O$89,MATCH($C212,Costs!$C$7:$C$89,0),MATCH(N$7,Costs!$E$6:$O$6,0))</f>
        <v>#REF!</v>
      </c>
      <c r="O212" s="85" t="e">
        <f>#REF!*INDEX(Costs!$E$7:$O$89,MATCH($C212,Costs!$C$7:$C$89,0),MATCH(O$7,Costs!$E$6:$O$6,0))</f>
        <v>#REF!</v>
      </c>
      <c r="P212" s="86" t="e">
        <f t="shared" si="118"/>
        <v>#REF!</v>
      </c>
      <c r="Q212" s="86" t="e">
        <f t="shared" si="108"/>
        <v>#REF!</v>
      </c>
      <c r="R212" s="86" t="e">
        <f t="shared" si="109"/>
        <v>#REF!</v>
      </c>
      <c r="S212" s="86" t="e">
        <f t="shared" si="110"/>
        <v>#REF!</v>
      </c>
      <c r="T212" s="86" t="e">
        <f t="shared" si="111"/>
        <v>#REF!</v>
      </c>
      <c r="U212" s="86" t="e">
        <f t="shared" si="112"/>
        <v>#REF!</v>
      </c>
      <c r="V212" s="86" t="e">
        <f t="shared" si="113"/>
        <v>#REF!</v>
      </c>
      <c r="W212" s="86" t="e">
        <f t="shared" si="114"/>
        <v>#REF!</v>
      </c>
      <c r="X212" s="86" t="e">
        <f t="shared" si="115"/>
        <v>#REF!</v>
      </c>
      <c r="Y212" s="86" t="e">
        <f t="shared" si="116"/>
        <v>#REF!</v>
      </c>
      <c r="Z212" s="86" t="e">
        <f t="shared" si="117"/>
        <v>#REF!</v>
      </c>
      <c r="AA212" s="87">
        <v>450</v>
      </c>
      <c r="AB212" s="88" t="e">
        <f>AA212*#REF!/$AI$18*10^3</f>
        <v>#REF!</v>
      </c>
      <c r="AC212" s="89" t="e">
        <f>INDEX(Efficiencies!$D$8:$M$89,MATCH(C212,Efficiencies!$C$8:$C$89),MATCH(D212,Efficiencies!$D$7:$M$7))</f>
        <v>#REF!</v>
      </c>
      <c r="AD212" s="89" t="e">
        <f t="shared" si="103"/>
        <v>#REF!</v>
      </c>
      <c r="AE212" s="89" t="e">
        <f>INDEX(Efficiencies!$P$8:$Y$89,MATCH(C212,Efficiencies!$C$8:$C$89),MATCH(D212,Efficiencies!$P$7:$Y$7))</f>
        <v>#REF!</v>
      </c>
      <c r="AF212" s="89" t="e">
        <f t="shared" si="106"/>
        <v>#REF!</v>
      </c>
      <c r="AG212" s="89">
        <v>0</v>
      </c>
    </row>
    <row r="213" spans="1:33" x14ac:dyDescent="0.2">
      <c r="A213" s="91" t="s">
        <v>1798</v>
      </c>
      <c r="B213" s="349" t="s">
        <v>1799</v>
      </c>
      <c r="C213" s="39" t="s">
        <v>1785</v>
      </c>
      <c r="D213" s="39">
        <v>2045</v>
      </c>
      <c r="E213" s="85" t="e">
        <f>#REF!*INDEX(Costs!$E$7:$O$89,MATCH($C213,Costs!$C$7:$C$89,0),MATCH(E$7,Costs!$E$6:$O$6,0))</f>
        <v>#REF!</v>
      </c>
      <c r="F213" s="85" t="e">
        <f>#REF!*INDEX(Costs!$E$7:$O$89,MATCH($C213,Costs!$C$7:$C$89,0),MATCH(F$7,Costs!$E$6:$O$6,0))</f>
        <v>#REF!</v>
      </c>
      <c r="G213" s="85" t="e">
        <f>#REF!*INDEX(Costs!$E$7:$O$89,MATCH($C213,Costs!$C$7:$C$89,0),MATCH(G$7,Costs!$E$6:$O$6,0))</f>
        <v>#REF!</v>
      </c>
      <c r="H213" s="85" t="e">
        <f>#REF!*INDEX(Costs!$E$7:$O$89,MATCH($C213,Costs!$C$7:$C$89,0),MATCH(H$7,Costs!$E$6:$O$6,0))</f>
        <v>#REF!</v>
      </c>
      <c r="I213" s="85" t="e">
        <f>#REF!*INDEX(Costs!$E$7:$O$89,MATCH($C213,Costs!$C$7:$C$89,0),MATCH(I$7,Costs!$E$6:$O$6,0))</f>
        <v>#REF!</v>
      </c>
      <c r="J213" s="85" t="e">
        <f>#REF!*INDEX(Costs!$E$7:$O$89,MATCH($C213,Costs!$C$7:$C$89,0),MATCH(J$7,Costs!$E$6:$O$6,0))</f>
        <v>#REF!</v>
      </c>
      <c r="K213" s="85" t="e">
        <f>#REF!*INDEX(Costs!$E$7:$O$89,MATCH($C213,Costs!$C$7:$C$89,0),MATCH(K$7,Costs!$E$6:$O$6,0))</f>
        <v>#REF!</v>
      </c>
      <c r="L213" s="85" t="e">
        <f>#REF!*INDEX(Costs!$E$7:$O$89,MATCH($C213,Costs!$C$7:$C$89,0),MATCH(L$7,Costs!$E$6:$O$6,0))</f>
        <v>#REF!</v>
      </c>
      <c r="M213" s="85" t="e">
        <f>#REF!*INDEX(Costs!$E$7:$O$89,MATCH($C213,Costs!$C$7:$C$89,0),MATCH(M$7,Costs!$E$6:$O$6,0))</f>
        <v>#REF!</v>
      </c>
      <c r="N213" s="85" t="e">
        <f>#REF!*INDEX(Costs!$E$7:$O$89,MATCH($C213,Costs!$C$7:$C$89,0),MATCH(N$7,Costs!$E$6:$O$6,0))</f>
        <v>#REF!</v>
      </c>
      <c r="O213" s="85" t="e">
        <f>#REF!*INDEX(Costs!$E$7:$O$89,MATCH($C213,Costs!$C$7:$C$89,0),MATCH(O$7,Costs!$E$6:$O$6,0))</f>
        <v>#REF!</v>
      </c>
      <c r="P213" s="86" t="e">
        <f t="shared" si="118"/>
        <v>#REF!</v>
      </c>
      <c r="Q213" s="86" t="e">
        <f t="shared" si="108"/>
        <v>#REF!</v>
      </c>
      <c r="R213" s="86" t="e">
        <f t="shared" si="109"/>
        <v>#REF!</v>
      </c>
      <c r="S213" s="86" t="e">
        <f t="shared" si="110"/>
        <v>#REF!</v>
      </c>
      <c r="T213" s="86" t="e">
        <f t="shared" si="111"/>
        <v>#REF!</v>
      </c>
      <c r="U213" s="86" t="e">
        <f t="shared" si="112"/>
        <v>#REF!</v>
      </c>
      <c r="V213" s="86" t="e">
        <f t="shared" si="113"/>
        <v>#REF!</v>
      </c>
      <c r="W213" s="86" t="e">
        <f t="shared" si="114"/>
        <v>#REF!</v>
      </c>
      <c r="X213" s="86" t="e">
        <f t="shared" si="115"/>
        <v>#REF!</v>
      </c>
      <c r="Y213" s="86" t="e">
        <f t="shared" si="116"/>
        <v>#REF!</v>
      </c>
      <c r="Z213" s="86" t="e">
        <f t="shared" si="117"/>
        <v>#REF!</v>
      </c>
      <c r="AA213" s="87">
        <v>450</v>
      </c>
      <c r="AB213" s="88" t="e">
        <f>AA213*#REF!/$AI$18*10^3</f>
        <v>#REF!</v>
      </c>
      <c r="AC213" s="89" t="e">
        <f>INDEX(Efficiencies!$D$8:$M$89,MATCH(C213,Efficiencies!$C$8:$C$89),MATCH(D213,Efficiencies!$D$7:$M$7))</f>
        <v>#REF!</v>
      </c>
      <c r="AD213" s="89" t="e">
        <f t="shared" si="103"/>
        <v>#REF!</v>
      </c>
      <c r="AE213" s="89" t="e">
        <f>INDEX(Efficiencies!$P$8:$Y$89,MATCH(C213,Efficiencies!$C$8:$C$89),MATCH(D213,Efficiencies!$P$7:$Y$7))</f>
        <v>#REF!</v>
      </c>
      <c r="AF213" s="89" t="e">
        <f t="shared" si="106"/>
        <v>#REF!</v>
      </c>
      <c r="AG213" s="89">
        <v>0</v>
      </c>
    </row>
    <row r="214" spans="1:33" x14ac:dyDescent="0.2">
      <c r="A214" s="91" t="s">
        <v>1800</v>
      </c>
      <c r="B214" s="349" t="s">
        <v>1801</v>
      </c>
      <c r="C214" s="39" t="s">
        <v>1785</v>
      </c>
      <c r="D214" s="39">
        <v>2050</v>
      </c>
      <c r="E214" s="85" t="e">
        <f>#REF!*INDEX(Costs!$E$7:$O$89,MATCH($C214,Costs!$C$7:$C$89,0),MATCH(E$7,Costs!$E$6:$O$6,0))</f>
        <v>#REF!</v>
      </c>
      <c r="F214" s="85" t="e">
        <f>#REF!*INDEX(Costs!$E$7:$O$89,MATCH($C214,Costs!$C$7:$C$89,0),MATCH(F$7,Costs!$E$6:$O$6,0))</f>
        <v>#REF!</v>
      </c>
      <c r="G214" s="85" t="e">
        <f>#REF!*INDEX(Costs!$E$7:$O$89,MATCH($C214,Costs!$C$7:$C$89,0),MATCH(G$7,Costs!$E$6:$O$6,0))</f>
        <v>#REF!</v>
      </c>
      <c r="H214" s="85" t="e">
        <f>#REF!*INDEX(Costs!$E$7:$O$89,MATCH($C214,Costs!$C$7:$C$89,0),MATCH(H$7,Costs!$E$6:$O$6,0))</f>
        <v>#REF!</v>
      </c>
      <c r="I214" s="85" t="e">
        <f>#REF!*INDEX(Costs!$E$7:$O$89,MATCH($C214,Costs!$C$7:$C$89,0),MATCH(I$7,Costs!$E$6:$O$6,0))</f>
        <v>#REF!</v>
      </c>
      <c r="J214" s="85" t="e">
        <f>#REF!*INDEX(Costs!$E$7:$O$89,MATCH($C214,Costs!$C$7:$C$89,0),MATCH(J$7,Costs!$E$6:$O$6,0))</f>
        <v>#REF!</v>
      </c>
      <c r="K214" s="85" t="e">
        <f>#REF!*INDEX(Costs!$E$7:$O$89,MATCH($C214,Costs!$C$7:$C$89,0),MATCH(K$7,Costs!$E$6:$O$6,0))</f>
        <v>#REF!</v>
      </c>
      <c r="L214" s="85" t="e">
        <f>#REF!*INDEX(Costs!$E$7:$O$89,MATCH($C214,Costs!$C$7:$C$89,0),MATCH(L$7,Costs!$E$6:$O$6,0))</f>
        <v>#REF!</v>
      </c>
      <c r="M214" s="85" t="e">
        <f>#REF!*INDEX(Costs!$E$7:$O$89,MATCH($C214,Costs!$C$7:$C$89,0),MATCH(M$7,Costs!$E$6:$O$6,0))</f>
        <v>#REF!</v>
      </c>
      <c r="N214" s="85" t="e">
        <f>#REF!*INDEX(Costs!$E$7:$O$89,MATCH($C214,Costs!$C$7:$C$89,0),MATCH(N$7,Costs!$E$6:$O$6,0))</f>
        <v>#REF!</v>
      </c>
      <c r="O214" s="85" t="e">
        <f>#REF!*INDEX(Costs!$E$7:$O$89,MATCH($C214,Costs!$C$7:$C$89,0),MATCH(O$7,Costs!$E$6:$O$6,0))</f>
        <v>#REF!</v>
      </c>
      <c r="P214" s="86" t="e">
        <f t="shared" si="118"/>
        <v>#REF!</v>
      </c>
      <c r="Q214" s="86" t="e">
        <f t="shared" si="108"/>
        <v>#REF!</v>
      </c>
      <c r="R214" s="86" t="e">
        <f t="shared" si="109"/>
        <v>#REF!</v>
      </c>
      <c r="S214" s="86" t="e">
        <f t="shared" si="110"/>
        <v>#REF!</v>
      </c>
      <c r="T214" s="86" t="e">
        <f t="shared" si="111"/>
        <v>#REF!</v>
      </c>
      <c r="U214" s="86" t="e">
        <f t="shared" si="112"/>
        <v>#REF!</v>
      </c>
      <c r="V214" s="86" t="e">
        <f t="shared" si="113"/>
        <v>#REF!</v>
      </c>
      <c r="W214" s="86" t="e">
        <f t="shared" si="114"/>
        <v>#REF!</v>
      </c>
      <c r="X214" s="86" t="e">
        <f t="shared" si="115"/>
        <v>#REF!</v>
      </c>
      <c r="Y214" s="86" t="e">
        <f t="shared" si="116"/>
        <v>#REF!</v>
      </c>
      <c r="Z214" s="86" t="e">
        <f t="shared" si="117"/>
        <v>#REF!</v>
      </c>
      <c r="AA214" s="87">
        <v>450</v>
      </c>
      <c r="AB214" s="88" t="e">
        <f>AA214*#REF!/$AI$18*10^3</f>
        <v>#REF!</v>
      </c>
      <c r="AC214" s="89" t="e">
        <f>INDEX(Efficiencies!$D$8:$M$89,MATCH(C214,Efficiencies!$C$8:$C$89),MATCH(D214,Efficiencies!$D$7:$M$7))</f>
        <v>#REF!</v>
      </c>
      <c r="AD214" s="89" t="e">
        <f t="shared" si="103"/>
        <v>#REF!</v>
      </c>
      <c r="AE214" s="89" t="e">
        <f>INDEX(Efficiencies!$P$8:$Y$89,MATCH(C214,Efficiencies!$C$8:$C$89),MATCH(D214,Efficiencies!$P$7:$Y$7))</f>
        <v>#REF!</v>
      </c>
      <c r="AF214" s="89" t="e">
        <f t="shared" si="106"/>
        <v>#REF!</v>
      </c>
      <c r="AG214" s="89">
        <v>0</v>
      </c>
    </row>
    <row r="215" spans="1:33" x14ac:dyDescent="0.2">
      <c r="A215" s="91" t="s">
        <v>1802</v>
      </c>
      <c r="B215" s="349" t="s">
        <v>1803</v>
      </c>
      <c r="C215" s="39" t="s">
        <v>1804</v>
      </c>
      <c r="D215" s="39">
        <v>2010</v>
      </c>
      <c r="E215" s="85" t="e">
        <f>#REF!*INDEX(Costs!$E$7:$O$89,MATCH($C215,Costs!$C$7:$C$89,0),MATCH(E$7,Costs!$E$6:$O$6,0))</f>
        <v>#REF!</v>
      </c>
      <c r="F215" s="85" t="e">
        <f>#REF!*INDEX(Costs!$E$7:$O$89,MATCH($C215,Costs!$C$7:$C$89,0),MATCH(F$7,Costs!$E$6:$O$6,0))</f>
        <v>#REF!</v>
      </c>
      <c r="G215" s="85" t="e">
        <f>#REF!*INDEX(Costs!$E$7:$O$89,MATCH($C215,Costs!$C$7:$C$89,0),MATCH(G$7,Costs!$E$6:$O$6,0))</f>
        <v>#REF!</v>
      </c>
      <c r="H215" s="85" t="e">
        <f>#REF!*INDEX(Costs!$E$7:$O$89,MATCH($C215,Costs!$C$7:$C$89,0),MATCH(H$7,Costs!$E$6:$O$6,0))</f>
        <v>#REF!</v>
      </c>
      <c r="I215" s="85" t="e">
        <f>#REF!*INDEX(Costs!$E$7:$O$89,MATCH($C215,Costs!$C$7:$C$89,0),MATCH(I$7,Costs!$E$6:$O$6,0))</f>
        <v>#REF!</v>
      </c>
      <c r="J215" s="85" t="e">
        <f>#REF!*INDEX(Costs!$E$7:$O$89,MATCH($C215,Costs!$C$7:$C$89,0),MATCH(J$7,Costs!$E$6:$O$6,0))</f>
        <v>#REF!</v>
      </c>
      <c r="K215" s="85" t="e">
        <f>#REF!*INDEX(Costs!$E$7:$O$89,MATCH($C215,Costs!$C$7:$C$89,0),MATCH(K$7,Costs!$E$6:$O$6,0))</f>
        <v>#REF!</v>
      </c>
      <c r="L215" s="85" t="e">
        <f>#REF!*INDEX(Costs!$E$7:$O$89,MATCH($C215,Costs!$C$7:$C$89,0),MATCH(L$7,Costs!$E$6:$O$6,0))</f>
        <v>#REF!</v>
      </c>
      <c r="M215" s="85" t="e">
        <f>#REF!*INDEX(Costs!$E$7:$O$89,MATCH($C215,Costs!$C$7:$C$89,0),MATCH(M$7,Costs!$E$6:$O$6,0))</f>
        <v>#REF!</v>
      </c>
      <c r="N215" s="85" t="e">
        <f>#REF!*INDEX(Costs!$E$7:$O$89,MATCH($C215,Costs!$C$7:$C$89,0),MATCH(N$7,Costs!$E$6:$O$6,0))</f>
        <v>#REF!</v>
      </c>
      <c r="O215" s="85" t="e">
        <f>#REF!*INDEX(Costs!$E$7:$O$89,MATCH($C215,Costs!$C$7:$C$89,0),MATCH(O$7,Costs!$E$6:$O$6,0))</f>
        <v>#REF!</v>
      </c>
      <c r="P215" s="86" t="e">
        <f>E215/$AI$18*10^6</f>
        <v>#REF!</v>
      </c>
      <c r="Q215" s="86" t="e">
        <f t="shared" si="108"/>
        <v>#REF!</v>
      </c>
      <c r="R215" s="86" t="e">
        <f t="shared" si="109"/>
        <v>#REF!</v>
      </c>
      <c r="S215" s="86" t="e">
        <f t="shared" si="110"/>
        <v>#REF!</v>
      </c>
      <c r="T215" s="86" t="e">
        <f t="shared" si="111"/>
        <v>#REF!</v>
      </c>
      <c r="U215" s="86" t="e">
        <f t="shared" si="112"/>
        <v>#REF!</v>
      </c>
      <c r="V215" s="86" t="e">
        <f t="shared" si="113"/>
        <v>#REF!</v>
      </c>
      <c r="W215" s="86" t="e">
        <f t="shared" si="114"/>
        <v>#REF!</v>
      </c>
      <c r="X215" s="86" t="e">
        <f t="shared" si="115"/>
        <v>#REF!</v>
      </c>
      <c r="Y215" s="86" t="e">
        <f t="shared" si="116"/>
        <v>#REF!</v>
      </c>
      <c r="Z215" s="86" t="e">
        <f t="shared" si="117"/>
        <v>#REF!</v>
      </c>
      <c r="AA215" s="87">
        <v>472.5</v>
      </c>
      <c r="AB215" s="88" t="e">
        <f>AA215*#REF!/$AI$18*10^3</f>
        <v>#REF!</v>
      </c>
      <c r="AC215" s="89">
        <f>INDEX(Efficiencies!$D$8:$M$89,MATCH(C215,Efficiencies!$C$8:$C$89),MATCH(D215,Efficiencies!$D$7:$M$7))</f>
        <v>0</v>
      </c>
      <c r="AD215" s="89">
        <f t="shared" si="103"/>
        <v>0</v>
      </c>
      <c r="AE215" s="89">
        <f>INDEX(Efficiencies!$P$8:$Y$89,MATCH(C215,Efficiencies!$C$8:$C$89),MATCH(D215,Efficiencies!$P$7:$Y$7))</f>
        <v>0</v>
      </c>
      <c r="AF215" s="89">
        <f t="shared" si="106"/>
        <v>0</v>
      </c>
      <c r="AG215" s="89">
        <v>0</v>
      </c>
    </row>
    <row r="216" spans="1:33" x14ac:dyDescent="0.2">
      <c r="A216" s="91" t="s">
        <v>1805</v>
      </c>
      <c r="B216" s="349" t="s">
        <v>1806</v>
      </c>
      <c r="C216" s="39" t="s">
        <v>1804</v>
      </c>
      <c r="D216" s="39">
        <v>2015</v>
      </c>
      <c r="E216" s="85" t="e">
        <f>#REF!*INDEX(Costs!$E$7:$O$89,MATCH($C216,Costs!$C$7:$C$89,0),MATCH(E$7,Costs!$E$6:$O$6,0))</f>
        <v>#REF!</v>
      </c>
      <c r="F216" s="85" t="e">
        <f>#REF!*INDEX(Costs!$E$7:$O$89,MATCH($C216,Costs!$C$7:$C$89,0),MATCH(F$7,Costs!$E$6:$O$6,0))</f>
        <v>#REF!</v>
      </c>
      <c r="G216" s="85" t="e">
        <f>#REF!*INDEX(Costs!$E$7:$O$89,MATCH($C216,Costs!$C$7:$C$89,0),MATCH(G$7,Costs!$E$6:$O$6,0))</f>
        <v>#REF!</v>
      </c>
      <c r="H216" s="85" t="e">
        <f>#REF!*INDEX(Costs!$E$7:$O$89,MATCH($C216,Costs!$C$7:$C$89,0),MATCH(H$7,Costs!$E$6:$O$6,0))</f>
        <v>#REF!</v>
      </c>
      <c r="I216" s="85" t="e">
        <f>#REF!*INDEX(Costs!$E$7:$O$89,MATCH($C216,Costs!$C$7:$C$89,0),MATCH(I$7,Costs!$E$6:$O$6,0))</f>
        <v>#REF!</v>
      </c>
      <c r="J216" s="85" t="e">
        <f>#REF!*INDEX(Costs!$E$7:$O$89,MATCH($C216,Costs!$C$7:$C$89,0),MATCH(J$7,Costs!$E$6:$O$6,0))</f>
        <v>#REF!</v>
      </c>
      <c r="K216" s="85" t="e">
        <f>#REF!*INDEX(Costs!$E$7:$O$89,MATCH($C216,Costs!$C$7:$C$89,0),MATCH(K$7,Costs!$E$6:$O$6,0))</f>
        <v>#REF!</v>
      </c>
      <c r="L216" s="85" t="e">
        <f>#REF!*INDEX(Costs!$E$7:$O$89,MATCH($C216,Costs!$C$7:$C$89,0),MATCH(L$7,Costs!$E$6:$O$6,0))</f>
        <v>#REF!</v>
      </c>
      <c r="M216" s="85" t="e">
        <f>#REF!*INDEX(Costs!$E$7:$O$89,MATCH($C216,Costs!$C$7:$C$89,0),MATCH(M$7,Costs!$E$6:$O$6,0))</f>
        <v>#REF!</v>
      </c>
      <c r="N216" s="85" t="e">
        <f>#REF!*INDEX(Costs!$E$7:$O$89,MATCH($C216,Costs!$C$7:$C$89,0),MATCH(N$7,Costs!$E$6:$O$6,0))</f>
        <v>#REF!</v>
      </c>
      <c r="O216" s="85" t="e">
        <f>#REF!*INDEX(Costs!$E$7:$O$89,MATCH($C216,Costs!$C$7:$C$89,0),MATCH(O$7,Costs!$E$6:$O$6,0))</f>
        <v>#REF!</v>
      </c>
      <c r="P216" s="86" t="e">
        <f t="shared" ref="P216:P223" si="119">E216/$AI$18*10^6</f>
        <v>#REF!</v>
      </c>
      <c r="Q216" s="86" t="e">
        <f t="shared" si="108"/>
        <v>#REF!</v>
      </c>
      <c r="R216" s="86" t="e">
        <f t="shared" si="109"/>
        <v>#REF!</v>
      </c>
      <c r="S216" s="86" t="e">
        <f t="shared" si="110"/>
        <v>#REF!</v>
      </c>
      <c r="T216" s="86" t="e">
        <f t="shared" si="111"/>
        <v>#REF!</v>
      </c>
      <c r="U216" s="86" t="e">
        <f t="shared" si="112"/>
        <v>#REF!</v>
      </c>
      <c r="V216" s="86" t="e">
        <f t="shared" si="113"/>
        <v>#REF!</v>
      </c>
      <c r="W216" s="86" t="e">
        <f t="shared" si="114"/>
        <v>#REF!</v>
      </c>
      <c r="X216" s="86" t="e">
        <f t="shared" si="115"/>
        <v>#REF!</v>
      </c>
      <c r="Y216" s="86" t="e">
        <f t="shared" si="116"/>
        <v>#REF!</v>
      </c>
      <c r="Z216" s="86" t="e">
        <f t="shared" si="117"/>
        <v>#REF!</v>
      </c>
      <c r="AA216" s="87">
        <v>472.5</v>
      </c>
      <c r="AB216" s="88" t="e">
        <f>AA216*#REF!/$AI$18*10^3</f>
        <v>#REF!</v>
      </c>
      <c r="AC216" s="89">
        <f>INDEX(Efficiencies!$D$8:$M$89,MATCH(C216,Efficiencies!$C$8:$C$89),MATCH(D216,Efficiencies!$D$7:$M$7))</f>
        <v>0</v>
      </c>
      <c r="AD216" s="89">
        <f t="shared" si="103"/>
        <v>0</v>
      </c>
      <c r="AE216" s="89">
        <f>INDEX(Efficiencies!$P$8:$Y$89,MATCH(C216,Efficiencies!$C$8:$C$89),MATCH(D216,Efficiencies!$P$7:$Y$7))</f>
        <v>0</v>
      </c>
      <c r="AF216" s="89">
        <f t="shared" si="106"/>
        <v>0</v>
      </c>
      <c r="AG216" s="89">
        <v>0</v>
      </c>
    </row>
    <row r="217" spans="1:33" x14ac:dyDescent="0.2">
      <c r="A217" s="91" t="s">
        <v>1807</v>
      </c>
      <c r="B217" s="349" t="s">
        <v>1808</v>
      </c>
      <c r="C217" s="39" t="s">
        <v>1804</v>
      </c>
      <c r="D217" s="39">
        <v>2020</v>
      </c>
      <c r="E217" s="85" t="e">
        <f>#REF!*INDEX(Costs!$E$7:$O$89,MATCH($C217,Costs!$C$7:$C$89,0),MATCH(E$7,Costs!$E$6:$O$6,0))</f>
        <v>#REF!</v>
      </c>
      <c r="F217" s="85" t="e">
        <f>#REF!*INDEX(Costs!$E$7:$O$89,MATCH($C217,Costs!$C$7:$C$89,0),MATCH(F$7,Costs!$E$6:$O$6,0))</f>
        <v>#REF!</v>
      </c>
      <c r="G217" s="85" t="e">
        <f>#REF!*INDEX(Costs!$E$7:$O$89,MATCH($C217,Costs!$C$7:$C$89,0),MATCH(G$7,Costs!$E$6:$O$6,0))</f>
        <v>#REF!</v>
      </c>
      <c r="H217" s="85" t="e">
        <f>#REF!*INDEX(Costs!$E$7:$O$89,MATCH($C217,Costs!$C$7:$C$89,0),MATCH(H$7,Costs!$E$6:$O$6,0))</f>
        <v>#REF!</v>
      </c>
      <c r="I217" s="85" t="e">
        <f>#REF!*INDEX(Costs!$E$7:$O$89,MATCH($C217,Costs!$C$7:$C$89,0),MATCH(I$7,Costs!$E$6:$O$6,0))</f>
        <v>#REF!</v>
      </c>
      <c r="J217" s="85" t="e">
        <f>#REF!*INDEX(Costs!$E$7:$O$89,MATCH($C217,Costs!$C$7:$C$89,0),MATCH(J$7,Costs!$E$6:$O$6,0))</f>
        <v>#REF!</v>
      </c>
      <c r="K217" s="85" t="e">
        <f>#REF!*INDEX(Costs!$E$7:$O$89,MATCH($C217,Costs!$C$7:$C$89,0),MATCH(K$7,Costs!$E$6:$O$6,0))</f>
        <v>#REF!</v>
      </c>
      <c r="L217" s="85" t="e">
        <f>#REF!*INDEX(Costs!$E$7:$O$89,MATCH($C217,Costs!$C$7:$C$89,0),MATCH(L$7,Costs!$E$6:$O$6,0))</f>
        <v>#REF!</v>
      </c>
      <c r="M217" s="85" t="e">
        <f>#REF!*INDEX(Costs!$E$7:$O$89,MATCH($C217,Costs!$C$7:$C$89,0),MATCH(M$7,Costs!$E$6:$O$6,0))</f>
        <v>#REF!</v>
      </c>
      <c r="N217" s="85" t="e">
        <f>#REF!*INDEX(Costs!$E$7:$O$89,MATCH($C217,Costs!$C$7:$C$89,0),MATCH(N$7,Costs!$E$6:$O$6,0))</f>
        <v>#REF!</v>
      </c>
      <c r="O217" s="85" t="e">
        <f>#REF!*INDEX(Costs!$E$7:$O$89,MATCH($C217,Costs!$C$7:$C$89,0),MATCH(O$7,Costs!$E$6:$O$6,0))</f>
        <v>#REF!</v>
      </c>
      <c r="P217" s="86" t="e">
        <f t="shared" si="119"/>
        <v>#REF!</v>
      </c>
      <c r="Q217" s="86" t="e">
        <f t="shared" si="108"/>
        <v>#REF!</v>
      </c>
      <c r="R217" s="86" t="e">
        <f t="shared" si="109"/>
        <v>#REF!</v>
      </c>
      <c r="S217" s="86" t="e">
        <f t="shared" si="110"/>
        <v>#REF!</v>
      </c>
      <c r="T217" s="86" t="e">
        <f t="shared" si="111"/>
        <v>#REF!</v>
      </c>
      <c r="U217" s="86" t="e">
        <f t="shared" si="112"/>
        <v>#REF!</v>
      </c>
      <c r="V217" s="86" t="e">
        <f t="shared" si="113"/>
        <v>#REF!</v>
      </c>
      <c r="W217" s="86" t="e">
        <f t="shared" si="114"/>
        <v>#REF!</v>
      </c>
      <c r="X217" s="86" t="e">
        <f t="shared" si="115"/>
        <v>#REF!</v>
      </c>
      <c r="Y217" s="86" t="e">
        <f t="shared" si="116"/>
        <v>#REF!</v>
      </c>
      <c r="Z217" s="86" t="e">
        <f t="shared" si="117"/>
        <v>#REF!</v>
      </c>
      <c r="AA217" s="87">
        <v>472.5</v>
      </c>
      <c r="AB217" s="88" t="e">
        <f>AA217*#REF!/$AI$18*10^3</f>
        <v>#REF!</v>
      </c>
      <c r="AC217" s="89">
        <f>INDEX(Efficiencies!$D$8:$M$89,MATCH(C217,Efficiencies!$C$8:$C$89),MATCH(D217,Efficiencies!$D$7:$M$7))</f>
        <v>0</v>
      </c>
      <c r="AD217" s="89">
        <f t="shared" si="103"/>
        <v>0</v>
      </c>
      <c r="AE217" s="89">
        <f>INDEX(Efficiencies!$P$8:$Y$89,MATCH(C217,Efficiencies!$C$8:$C$89),MATCH(D217,Efficiencies!$P$7:$Y$7))</f>
        <v>0</v>
      </c>
      <c r="AF217" s="89">
        <f t="shared" si="106"/>
        <v>0</v>
      </c>
      <c r="AG217" s="89">
        <v>0</v>
      </c>
    </row>
    <row r="218" spans="1:33" x14ac:dyDescent="0.2">
      <c r="A218" s="91" t="s">
        <v>1809</v>
      </c>
      <c r="B218" s="349" t="s">
        <v>1810</v>
      </c>
      <c r="C218" s="39" t="s">
        <v>1804</v>
      </c>
      <c r="D218" s="39">
        <v>2025</v>
      </c>
      <c r="E218" s="85" t="e">
        <f>#REF!*INDEX(Costs!$E$7:$O$89,MATCH($C218,Costs!$C$7:$C$89,0),MATCH(E$7,Costs!$E$6:$O$6,0))</f>
        <v>#REF!</v>
      </c>
      <c r="F218" s="85" t="e">
        <f>#REF!*INDEX(Costs!$E$7:$O$89,MATCH($C218,Costs!$C$7:$C$89,0),MATCH(F$7,Costs!$E$6:$O$6,0))</f>
        <v>#REF!</v>
      </c>
      <c r="G218" s="85" t="e">
        <f>#REF!*INDEX(Costs!$E$7:$O$89,MATCH($C218,Costs!$C$7:$C$89,0),MATCH(G$7,Costs!$E$6:$O$6,0))</f>
        <v>#REF!</v>
      </c>
      <c r="H218" s="85" t="e">
        <f>#REF!*INDEX(Costs!$E$7:$O$89,MATCH($C218,Costs!$C$7:$C$89,0),MATCH(H$7,Costs!$E$6:$O$6,0))</f>
        <v>#REF!</v>
      </c>
      <c r="I218" s="85" t="e">
        <f>#REF!*INDEX(Costs!$E$7:$O$89,MATCH($C218,Costs!$C$7:$C$89,0),MATCH(I$7,Costs!$E$6:$O$6,0))</f>
        <v>#REF!</v>
      </c>
      <c r="J218" s="85" t="e">
        <f>#REF!*INDEX(Costs!$E$7:$O$89,MATCH($C218,Costs!$C$7:$C$89,0),MATCH(J$7,Costs!$E$6:$O$6,0))</f>
        <v>#REF!</v>
      </c>
      <c r="K218" s="85" t="e">
        <f>#REF!*INDEX(Costs!$E$7:$O$89,MATCH($C218,Costs!$C$7:$C$89,0),MATCH(K$7,Costs!$E$6:$O$6,0))</f>
        <v>#REF!</v>
      </c>
      <c r="L218" s="85" t="e">
        <f>#REF!*INDEX(Costs!$E$7:$O$89,MATCH($C218,Costs!$C$7:$C$89,0),MATCH(L$7,Costs!$E$6:$O$6,0))</f>
        <v>#REF!</v>
      </c>
      <c r="M218" s="85" t="e">
        <f>#REF!*INDEX(Costs!$E$7:$O$89,MATCH($C218,Costs!$C$7:$C$89,0),MATCH(M$7,Costs!$E$6:$O$6,0))</f>
        <v>#REF!</v>
      </c>
      <c r="N218" s="85" t="e">
        <f>#REF!*INDEX(Costs!$E$7:$O$89,MATCH($C218,Costs!$C$7:$C$89,0),MATCH(N$7,Costs!$E$6:$O$6,0))</f>
        <v>#REF!</v>
      </c>
      <c r="O218" s="85" t="e">
        <f>#REF!*INDEX(Costs!$E$7:$O$89,MATCH($C218,Costs!$C$7:$C$89,0),MATCH(O$7,Costs!$E$6:$O$6,0))</f>
        <v>#REF!</v>
      </c>
      <c r="P218" s="86" t="e">
        <f t="shared" si="119"/>
        <v>#REF!</v>
      </c>
      <c r="Q218" s="86" t="e">
        <f t="shared" si="108"/>
        <v>#REF!</v>
      </c>
      <c r="R218" s="86" t="e">
        <f t="shared" si="109"/>
        <v>#REF!</v>
      </c>
      <c r="S218" s="86" t="e">
        <f t="shared" si="110"/>
        <v>#REF!</v>
      </c>
      <c r="T218" s="86" t="e">
        <f t="shared" si="111"/>
        <v>#REF!</v>
      </c>
      <c r="U218" s="86" t="e">
        <f t="shared" si="112"/>
        <v>#REF!</v>
      </c>
      <c r="V218" s="86" t="e">
        <f t="shared" si="113"/>
        <v>#REF!</v>
      </c>
      <c r="W218" s="86" t="e">
        <f t="shared" si="114"/>
        <v>#REF!</v>
      </c>
      <c r="X218" s="86" t="e">
        <f t="shared" si="115"/>
        <v>#REF!</v>
      </c>
      <c r="Y218" s="86" t="e">
        <f t="shared" si="116"/>
        <v>#REF!</v>
      </c>
      <c r="Z218" s="86" t="e">
        <f t="shared" si="117"/>
        <v>#REF!</v>
      </c>
      <c r="AA218" s="87">
        <v>472.5</v>
      </c>
      <c r="AB218" s="88" t="e">
        <f>AA218*#REF!/$AI$18*10^3</f>
        <v>#REF!</v>
      </c>
      <c r="AC218" s="89">
        <f>INDEX(Efficiencies!$D$8:$M$89,MATCH(C218,Efficiencies!$C$8:$C$89),MATCH(D218,Efficiencies!$D$7:$M$7))</f>
        <v>0</v>
      </c>
      <c r="AD218" s="89">
        <f t="shared" si="103"/>
        <v>0</v>
      </c>
      <c r="AE218" s="89">
        <f>INDEX(Efficiencies!$P$8:$Y$89,MATCH(C218,Efficiencies!$C$8:$C$89),MATCH(D218,Efficiencies!$P$7:$Y$7))</f>
        <v>0</v>
      </c>
      <c r="AF218" s="89">
        <f t="shared" si="106"/>
        <v>0</v>
      </c>
      <c r="AG218" s="89">
        <v>0</v>
      </c>
    </row>
    <row r="219" spans="1:33" x14ac:dyDescent="0.2">
      <c r="A219" s="91" t="s">
        <v>1811</v>
      </c>
      <c r="B219" s="349" t="s">
        <v>1812</v>
      </c>
      <c r="C219" s="39" t="s">
        <v>1804</v>
      </c>
      <c r="D219" s="39">
        <v>2030</v>
      </c>
      <c r="E219" s="85" t="e">
        <f>#REF!*INDEX(Costs!$E$7:$O$89,MATCH($C219,Costs!$C$7:$C$89,0),MATCH(E$7,Costs!$E$6:$O$6,0))</f>
        <v>#REF!</v>
      </c>
      <c r="F219" s="85" t="e">
        <f>#REF!*INDEX(Costs!$E$7:$O$89,MATCH($C219,Costs!$C$7:$C$89,0),MATCH(F$7,Costs!$E$6:$O$6,0))</f>
        <v>#REF!</v>
      </c>
      <c r="G219" s="85" t="e">
        <f>#REF!*INDEX(Costs!$E$7:$O$89,MATCH($C219,Costs!$C$7:$C$89,0),MATCH(G$7,Costs!$E$6:$O$6,0))</f>
        <v>#REF!</v>
      </c>
      <c r="H219" s="85" t="e">
        <f>#REF!*INDEX(Costs!$E$7:$O$89,MATCH($C219,Costs!$C$7:$C$89,0),MATCH(H$7,Costs!$E$6:$O$6,0))</f>
        <v>#REF!</v>
      </c>
      <c r="I219" s="85" t="e">
        <f>#REF!*INDEX(Costs!$E$7:$O$89,MATCH($C219,Costs!$C$7:$C$89,0),MATCH(I$7,Costs!$E$6:$O$6,0))</f>
        <v>#REF!</v>
      </c>
      <c r="J219" s="85" t="e">
        <f>#REF!*INDEX(Costs!$E$7:$O$89,MATCH($C219,Costs!$C$7:$C$89,0),MATCH(J$7,Costs!$E$6:$O$6,0))</f>
        <v>#REF!</v>
      </c>
      <c r="K219" s="85" t="e">
        <f>#REF!*INDEX(Costs!$E$7:$O$89,MATCH($C219,Costs!$C$7:$C$89,0),MATCH(K$7,Costs!$E$6:$O$6,0))</f>
        <v>#REF!</v>
      </c>
      <c r="L219" s="85" t="e">
        <f>#REF!*INDEX(Costs!$E$7:$O$89,MATCH($C219,Costs!$C$7:$C$89,0),MATCH(L$7,Costs!$E$6:$O$6,0))</f>
        <v>#REF!</v>
      </c>
      <c r="M219" s="85" t="e">
        <f>#REF!*INDEX(Costs!$E$7:$O$89,MATCH($C219,Costs!$C$7:$C$89,0),MATCH(M$7,Costs!$E$6:$O$6,0))</f>
        <v>#REF!</v>
      </c>
      <c r="N219" s="85" t="e">
        <f>#REF!*INDEX(Costs!$E$7:$O$89,MATCH($C219,Costs!$C$7:$C$89,0),MATCH(N$7,Costs!$E$6:$O$6,0))</f>
        <v>#REF!</v>
      </c>
      <c r="O219" s="85" t="e">
        <f>#REF!*INDEX(Costs!$E$7:$O$89,MATCH($C219,Costs!$C$7:$C$89,0),MATCH(O$7,Costs!$E$6:$O$6,0))</f>
        <v>#REF!</v>
      </c>
      <c r="P219" s="86" t="e">
        <f t="shared" si="119"/>
        <v>#REF!</v>
      </c>
      <c r="Q219" s="86" t="e">
        <f t="shared" si="108"/>
        <v>#REF!</v>
      </c>
      <c r="R219" s="86" t="e">
        <f t="shared" si="109"/>
        <v>#REF!</v>
      </c>
      <c r="S219" s="86" t="e">
        <f t="shared" si="110"/>
        <v>#REF!</v>
      </c>
      <c r="T219" s="86" t="e">
        <f t="shared" si="111"/>
        <v>#REF!</v>
      </c>
      <c r="U219" s="86" t="e">
        <f t="shared" si="112"/>
        <v>#REF!</v>
      </c>
      <c r="V219" s="86" t="e">
        <f t="shared" si="113"/>
        <v>#REF!</v>
      </c>
      <c r="W219" s="86" t="e">
        <f t="shared" si="114"/>
        <v>#REF!</v>
      </c>
      <c r="X219" s="86" t="e">
        <f t="shared" si="115"/>
        <v>#REF!</v>
      </c>
      <c r="Y219" s="86" t="e">
        <f t="shared" si="116"/>
        <v>#REF!</v>
      </c>
      <c r="Z219" s="86" t="e">
        <f t="shared" si="117"/>
        <v>#REF!</v>
      </c>
      <c r="AA219" s="87">
        <v>472.5</v>
      </c>
      <c r="AB219" s="88" t="e">
        <f>AA219*#REF!/$AI$18*10^3</f>
        <v>#REF!</v>
      </c>
      <c r="AC219" s="89">
        <f>INDEX(Efficiencies!$D$8:$M$89,MATCH(C219,Efficiencies!$C$8:$C$89),MATCH(D219,Efficiencies!$D$7:$M$7))</f>
        <v>0</v>
      </c>
      <c r="AD219" s="89">
        <f t="shared" si="103"/>
        <v>0</v>
      </c>
      <c r="AE219" s="89">
        <f>INDEX(Efficiencies!$P$8:$Y$89,MATCH(C219,Efficiencies!$C$8:$C$89),MATCH(D219,Efficiencies!$P$7:$Y$7))</f>
        <v>0</v>
      </c>
      <c r="AF219" s="89">
        <f t="shared" si="106"/>
        <v>0</v>
      </c>
      <c r="AG219" s="89">
        <v>0</v>
      </c>
    </row>
    <row r="220" spans="1:33" x14ac:dyDescent="0.2">
      <c r="A220" s="91" t="s">
        <v>1813</v>
      </c>
      <c r="B220" s="349" t="s">
        <v>1814</v>
      </c>
      <c r="C220" s="39" t="s">
        <v>1804</v>
      </c>
      <c r="D220" s="39">
        <v>2035</v>
      </c>
      <c r="E220" s="85" t="e">
        <f>#REF!*INDEX(Costs!$E$7:$O$89,MATCH($C220,Costs!$C$7:$C$89,0),MATCH(E$7,Costs!$E$6:$O$6,0))</f>
        <v>#REF!</v>
      </c>
      <c r="F220" s="85" t="e">
        <f>#REF!*INDEX(Costs!$E$7:$O$89,MATCH($C220,Costs!$C$7:$C$89,0),MATCH(F$7,Costs!$E$6:$O$6,0))</f>
        <v>#REF!</v>
      </c>
      <c r="G220" s="85" t="e">
        <f>#REF!*INDEX(Costs!$E$7:$O$89,MATCH($C220,Costs!$C$7:$C$89,0),MATCH(G$7,Costs!$E$6:$O$6,0))</f>
        <v>#REF!</v>
      </c>
      <c r="H220" s="85" t="e">
        <f>#REF!*INDEX(Costs!$E$7:$O$89,MATCH($C220,Costs!$C$7:$C$89,0),MATCH(H$7,Costs!$E$6:$O$6,0))</f>
        <v>#REF!</v>
      </c>
      <c r="I220" s="85" t="e">
        <f>#REF!*INDEX(Costs!$E$7:$O$89,MATCH($C220,Costs!$C$7:$C$89,0),MATCH(I$7,Costs!$E$6:$O$6,0))</f>
        <v>#REF!</v>
      </c>
      <c r="J220" s="85" t="e">
        <f>#REF!*INDEX(Costs!$E$7:$O$89,MATCH($C220,Costs!$C$7:$C$89,0),MATCH(J$7,Costs!$E$6:$O$6,0))</f>
        <v>#REF!</v>
      </c>
      <c r="K220" s="85" t="e">
        <f>#REF!*INDEX(Costs!$E$7:$O$89,MATCH($C220,Costs!$C$7:$C$89,0),MATCH(K$7,Costs!$E$6:$O$6,0))</f>
        <v>#REF!</v>
      </c>
      <c r="L220" s="85" t="e">
        <f>#REF!*INDEX(Costs!$E$7:$O$89,MATCH($C220,Costs!$C$7:$C$89,0),MATCH(L$7,Costs!$E$6:$O$6,0))</f>
        <v>#REF!</v>
      </c>
      <c r="M220" s="85" t="e">
        <f>#REF!*INDEX(Costs!$E$7:$O$89,MATCH($C220,Costs!$C$7:$C$89,0),MATCH(M$7,Costs!$E$6:$O$6,0))</f>
        <v>#REF!</v>
      </c>
      <c r="N220" s="85" t="e">
        <f>#REF!*INDEX(Costs!$E$7:$O$89,MATCH($C220,Costs!$C$7:$C$89,0),MATCH(N$7,Costs!$E$6:$O$6,0))</f>
        <v>#REF!</v>
      </c>
      <c r="O220" s="85" t="e">
        <f>#REF!*INDEX(Costs!$E$7:$O$89,MATCH($C220,Costs!$C$7:$C$89,0),MATCH(O$7,Costs!$E$6:$O$6,0))</f>
        <v>#REF!</v>
      </c>
      <c r="P220" s="86" t="e">
        <f t="shared" si="119"/>
        <v>#REF!</v>
      </c>
      <c r="Q220" s="86" t="e">
        <f t="shared" si="108"/>
        <v>#REF!</v>
      </c>
      <c r="R220" s="86" t="e">
        <f t="shared" si="109"/>
        <v>#REF!</v>
      </c>
      <c r="S220" s="86" t="e">
        <f t="shared" si="110"/>
        <v>#REF!</v>
      </c>
      <c r="T220" s="86" t="e">
        <f t="shared" si="111"/>
        <v>#REF!</v>
      </c>
      <c r="U220" s="86" t="e">
        <f t="shared" si="112"/>
        <v>#REF!</v>
      </c>
      <c r="V220" s="86" t="e">
        <f t="shared" si="113"/>
        <v>#REF!</v>
      </c>
      <c r="W220" s="86" t="e">
        <f t="shared" si="114"/>
        <v>#REF!</v>
      </c>
      <c r="X220" s="86" t="e">
        <f t="shared" si="115"/>
        <v>#REF!</v>
      </c>
      <c r="Y220" s="86" t="e">
        <f t="shared" si="116"/>
        <v>#REF!</v>
      </c>
      <c r="Z220" s="86" t="e">
        <f t="shared" si="117"/>
        <v>#REF!</v>
      </c>
      <c r="AA220" s="87">
        <v>472.5</v>
      </c>
      <c r="AB220" s="88" t="e">
        <f>AA220*#REF!/$AI$18*10^3</f>
        <v>#REF!</v>
      </c>
      <c r="AC220" s="89">
        <f>INDEX(Efficiencies!$D$8:$M$89,MATCH(C220,Efficiencies!$C$8:$C$89),MATCH(D220,Efficiencies!$D$7:$M$7))</f>
        <v>0</v>
      </c>
      <c r="AD220" s="89">
        <f t="shared" si="103"/>
        <v>0</v>
      </c>
      <c r="AE220" s="89">
        <f>INDEX(Efficiencies!$P$8:$Y$89,MATCH(C220,Efficiencies!$C$8:$C$89),MATCH(D220,Efficiencies!$P$7:$Y$7))</f>
        <v>0</v>
      </c>
      <c r="AF220" s="89">
        <f t="shared" si="106"/>
        <v>0</v>
      </c>
      <c r="AG220" s="89">
        <v>0</v>
      </c>
    </row>
    <row r="221" spans="1:33" x14ac:dyDescent="0.2">
      <c r="A221" s="91" t="s">
        <v>1815</v>
      </c>
      <c r="B221" s="349" t="s">
        <v>1816</v>
      </c>
      <c r="C221" s="39" t="s">
        <v>1804</v>
      </c>
      <c r="D221" s="39">
        <v>2040</v>
      </c>
      <c r="E221" s="85" t="e">
        <f>#REF!*INDEX(Costs!$E$7:$O$89,MATCH($C221,Costs!$C$7:$C$89,0),MATCH(E$7,Costs!$E$6:$O$6,0))</f>
        <v>#REF!</v>
      </c>
      <c r="F221" s="85" t="e">
        <f>#REF!*INDEX(Costs!$E$7:$O$89,MATCH($C221,Costs!$C$7:$C$89,0),MATCH(F$7,Costs!$E$6:$O$6,0))</f>
        <v>#REF!</v>
      </c>
      <c r="G221" s="85" t="e">
        <f>#REF!*INDEX(Costs!$E$7:$O$89,MATCH($C221,Costs!$C$7:$C$89,0),MATCH(G$7,Costs!$E$6:$O$6,0))</f>
        <v>#REF!</v>
      </c>
      <c r="H221" s="85" t="e">
        <f>#REF!*INDEX(Costs!$E$7:$O$89,MATCH($C221,Costs!$C$7:$C$89,0),MATCH(H$7,Costs!$E$6:$O$6,0))</f>
        <v>#REF!</v>
      </c>
      <c r="I221" s="85" t="e">
        <f>#REF!*INDEX(Costs!$E$7:$O$89,MATCH($C221,Costs!$C$7:$C$89,0),MATCH(I$7,Costs!$E$6:$O$6,0))</f>
        <v>#REF!</v>
      </c>
      <c r="J221" s="85" t="e">
        <f>#REF!*INDEX(Costs!$E$7:$O$89,MATCH($C221,Costs!$C$7:$C$89,0),MATCH(J$7,Costs!$E$6:$O$6,0))</f>
        <v>#REF!</v>
      </c>
      <c r="K221" s="85" t="e">
        <f>#REF!*INDEX(Costs!$E$7:$O$89,MATCH($C221,Costs!$C$7:$C$89,0),MATCH(K$7,Costs!$E$6:$O$6,0))</f>
        <v>#REF!</v>
      </c>
      <c r="L221" s="85" t="e">
        <f>#REF!*INDEX(Costs!$E$7:$O$89,MATCH($C221,Costs!$C$7:$C$89,0),MATCH(L$7,Costs!$E$6:$O$6,0))</f>
        <v>#REF!</v>
      </c>
      <c r="M221" s="85" t="e">
        <f>#REF!*INDEX(Costs!$E$7:$O$89,MATCH($C221,Costs!$C$7:$C$89,0),MATCH(M$7,Costs!$E$6:$O$6,0))</f>
        <v>#REF!</v>
      </c>
      <c r="N221" s="85" t="e">
        <f>#REF!*INDEX(Costs!$E$7:$O$89,MATCH($C221,Costs!$C$7:$C$89,0),MATCH(N$7,Costs!$E$6:$O$6,0))</f>
        <v>#REF!</v>
      </c>
      <c r="O221" s="85" t="e">
        <f>#REF!*INDEX(Costs!$E$7:$O$89,MATCH($C221,Costs!$C$7:$C$89,0),MATCH(O$7,Costs!$E$6:$O$6,0))</f>
        <v>#REF!</v>
      </c>
      <c r="P221" s="86" t="e">
        <f t="shared" si="119"/>
        <v>#REF!</v>
      </c>
      <c r="Q221" s="86" t="e">
        <f t="shared" si="108"/>
        <v>#REF!</v>
      </c>
      <c r="R221" s="86" t="e">
        <f t="shared" si="109"/>
        <v>#REF!</v>
      </c>
      <c r="S221" s="86" t="e">
        <f t="shared" si="110"/>
        <v>#REF!</v>
      </c>
      <c r="T221" s="86" t="e">
        <f t="shared" si="111"/>
        <v>#REF!</v>
      </c>
      <c r="U221" s="86" t="e">
        <f t="shared" si="112"/>
        <v>#REF!</v>
      </c>
      <c r="V221" s="86" t="e">
        <f t="shared" si="113"/>
        <v>#REF!</v>
      </c>
      <c r="W221" s="86" t="e">
        <f t="shared" si="114"/>
        <v>#REF!</v>
      </c>
      <c r="X221" s="86" t="e">
        <f t="shared" si="115"/>
        <v>#REF!</v>
      </c>
      <c r="Y221" s="86" t="e">
        <f t="shared" si="116"/>
        <v>#REF!</v>
      </c>
      <c r="Z221" s="86" t="e">
        <f t="shared" si="117"/>
        <v>#REF!</v>
      </c>
      <c r="AA221" s="87">
        <v>472.5</v>
      </c>
      <c r="AB221" s="88" t="e">
        <f>AA221*#REF!/$AI$18*10^3</f>
        <v>#REF!</v>
      </c>
      <c r="AC221" s="89">
        <f>INDEX(Efficiencies!$D$8:$M$89,MATCH(C221,Efficiencies!$C$8:$C$89),MATCH(D221,Efficiencies!$D$7:$M$7))</f>
        <v>0</v>
      </c>
      <c r="AD221" s="89">
        <f t="shared" si="103"/>
        <v>0</v>
      </c>
      <c r="AE221" s="89">
        <f>INDEX(Efficiencies!$P$8:$Y$89,MATCH(C221,Efficiencies!$C$8:$C$89),MATCH(D221,Efficiencies!$P$7:$Y$7))</f>
        <v>0</v>
      </c>
      <c r="AF221" s="89">
        <f t="shared" si="106"/>
        <v>0</v>
      </c>
      <c r="AG221" s="89">
        <v>0</v>
      </c>
    </row>
    <row r="222" spans="1:33" x14ac:dyDescent="0.2">
      <c r="A222" s="91" t="s">
        <v>1817</v>
      </c>
      <c r="B222" s="349" t="s">
        <v>1818</v>
      </c>
      <c r="C222" s="39" t="s">
        <v>1804</v>
      </c>
      <c r="D222" s="39">
        <v>2045</v>
      </c>
      <c r="E222" s="85" t="e">
        <f>#REF!*INDEX(Costs!$E$7:$O$89,MATCH($C222,Costs!$C$7:$C$89,0),MATCH(E$7,Costs!$E$6:$O$6,0))</f>
        <v>#REF!</v>
      </c>
      <c r="F222" s="85" t="e">
        <f>#REF!*INDEX(Costs!$E$7:$O$89,MATCH($C222,Costs!$C$7:$C$89,0),MATCH(F$7,Costs!$E$6:$O$6,0))</f>
        <v>#REF!</v>
      </c>
      <c r="G222" s="85" t="e">
        <f>#REF!*INDEX(Costs!$E$7:$O$89,MATCH($C222,Costs!$C$7:$C$89,0),MATCH(G$7,Costs!$E$6:$O$6,0))</f>
        <v>#REF!</v>
      </c>
      <c r="H222" s="85" t="e">
        <f>#REF!*INDEX(Costs!$E$7:$O$89,MATCH($C222,Costs!$C$7:$C$89,0),MATCH(H$7,Costs!$E$6:$O$6,0))</f>
        <v>#REF!</v>
      </c>
      <c r="I222" s="85" t="e">
        <f>#REF!*INDEX(Costs!$E$7:$O$89,MATCH($C222,Costs!$C$7:$C$89,0),MATCH(I$7,Costs!$E$6:$O$6,0))</f>
        <v>#REF!</v>
      </c>
      <c r="J222" s="85" t="e">
        <f>#REF!*INDEX(Costs!$E$7:$O$89,MATCH($C222,Costs!$C$7:$C$89,0),MATCH(J$7,Costs!$E$6:$O$6,0))</f>
        <v>#REF!</v>
      </c>
      <c r="K222" s="85" t="e">
        <f>#REF!*INDEX(Costs!$E$7:$O$89,MATCH($C222,Costs!$C$7:$C$89,0),MATCH(K$7,Costs!$E$6:$O$6,0))</f>
        <v>#REF!</v>
      </c>
      <c r="L222" s="85" t="e">
        <f>#REF!*INDEX(Costs!$E$7:$O$89,MATCH($C222,Costs!$C$7:$C$89,0),MATCH(L$7,Costs!$E$6:$O$6,0))</f>
        <v>#REF!</v>
      </c>
      <c r="M222" s="85" t="e">
        <f>#REF!*INDEX(Costs!$E$7:$O$89,MATCH($C222,Costs!$C$7:$C$89,0),MATCH(M$7,Costs!$E$6:$O$6,0))</f>
        <v>#REF!</v>
      </c>
      <c r="N222" s="85" t="e">
        <f>#REF!*INDEX(Costs!$E$7:$O$89,MATCH($C222,Costs!$C$7:$C$89,0),MATCH(N$7,Costs!$E$6:$O$6,0))</f>
        <v>#REF!</v>
      </c>
      <c r="O222" s="85" t="e">
        <f>#REF!*INDEX(Costs!$E$7:$O$89,MATCH($C222,Costs!$C$7:$C$89,0),MATCH(O$7,Costs!$E$6:$O$6,0))</f>
        <v>#REF!</v>
      </c>
      <c r="P222" s="86" t="e">
        <f t="shared" si="119"/>
        <v>#REF!</v>
      </c>
      <c r="Q222" s="86" t="e">
        <f t="shared" si="108"/>
        <v>#REF!</v>
      </c>
      <c r="R222" s="86" t="e">
        <f t="shared" si="109"/>
        <v>#REF!</v>
      </c>
      <c r="S222" s="86" t="e">
        <f t="shared" si="110"/>
        <v>#REF!</v>
      </c>
      <c r="T222" s="86" t="e">
        <f t="shared" si="111"/>
        <v>#REF!</v>
      </c>
      <c r="U222" s="86" t="e">
        <f t="shared" si="112"/>
        <v>#REF!</v>
      </c>
      <c r="V222" s="86" t="e">
        <f t="shared" si="113"/>
        <v>#REF!</v>
      </c>
      <c r="W222" s="86" t="e">
        <f t="shared" si="114"/>
        <v>#REF!</v>
      </c>
      <c r="X222" s="86" t="e">
        <f t="shared" si="115"/>
        <v>#REF!</v>
      </c>
      <c r="Y222" s="86" t="e">
        <f t="shared" si="116"/>
        <v>#REF!</v>
      </c>
      <c r="Z222" s="86" t="e">
        <f t="shared" si="117"/>
        <v>#REF!</v>
      </c>
      <c r="AA222" s="87">
        <v>472.5</v>
      </c>
      <c r="AB222" s="88" t="e">
        <f>AA222*#REF!/$AI$18*10^3</f>
        <v>#REF!</v>
      </c>
      <c r="AC222" s="89">
        <f>INDEX(Efficiencies!$D$8:$M$89,MATCH(C222,Efficiencies!$C$8:$C$89),MATCH(D222,Efficiencies!$D$7:$M$7))</f>
        <v>0</v>
      </c>
      <c r="AD222" s="89">
        <f t="shared" si="103"/>
        <v>0</v>
      </c>
      <c r="AE222" s="89">
        <f>INDEX(Efficiencies!$P$8:$Y$89,MATCH(C222,Efficiencies!$C$8:$C$89),MATCH(D222,Efficiencies!$P$7:$Y$7))</f>
        <v>0</v>
      </c>
      <c r="AF222" s="89">
        <f t="shared" si="106"/>
        <v>0</v>
      </c>
      <c r="AG222" s="89">
        <v>0</v>
      </c>
    </row>
    <row r="223" spans="1:33" x14ac:dyDescent="0.2">
      <c r="A223" s="91" t="s">
        <v>1819</v>
      </c>
      <c r="B223" s="349" t="s">
        <v>1820</v>
      </c>
      <c r="C223" s="39" t="s">
        <v>1804</v>
      </c>
      <c r="D223" s="39">
        <v>2050</v>
      </c>
      <c r="E223" s="85" t="e">
        <f>#REF!*INDEX(Costs!$E$7:$O$89,MATCH($C223,Costs!$C$7:$C$89,0),MATCH(E$7,Costs!$E$6:$O$6,0))</f>
        <v>#REF!</v>
      </c>
      <c r="F223" s="85" t="e">
        <f>#REF!*INDEX(Costs!$E$7:$O$89,MATCH($C223,Costs!$C$7:$C$89,0),MATCH(F$7,Costs!$E$6:$O$6,0))</f>
        <v>#REF!</v>
      </c>
      <c r="G223" s="85" t="e">
        <f>#REF!*INDEX(Costs!$E$7:$O$89,MATCH($C223,Costs!$C$7:$C$89,0),MATCH(G$7,Costs!$E$6:$O$6,0))</f>
        <v>#REF!</v>
      </c>
      <c r="H223" s="85" t="e">
        <f>#REF!*INDEX(Costs!$E$7:$O$89,MATCH($C223,Costs!$C$7:$C$89,0),MATCH(H$7,Costs!$E$6:$O$6,0))</f>
        <v>#REF!</v>
      </c>
      <c r="I223" s="85" t="e">
        <f>#REF!*INDEX(Costs!$E$7:$O$89,MATCH($C223,Costs!$C$7:$C$89,0),MATCH(I$7,Costs!$E$6:$O$6,0))</f>
        <v>#REF!</v>
      </c>
      <c r="J223" s="85" t="e">
        <f>#REF!*INDEX(Costs!$E$7:$O$89,MATCH($C223,Costs!$C$7:$C$89,0),MATCH(J$7,Costs!$E$6:$O$6,0))</f>
        <v>#REF!</v>
      </c>
      <c r="K223" s="85" t="e">
        <f>#REF!*INDEX(Costs!$E$7:$O$89,MATCH($C223,Costs!$C$7:$C$89,0),MATCH(K$7,Costs!$E$6:$O$6,0))</f>
        <v>#REF!</v>
      </c>
      <c r="L223" s="85" t="e">
        <f>#REF!*INDEX(Costs!$E$7:$O$89,MATCH($C223,Costs!$C$7:$C$89,0),MATCH(L$7,Costs!$E$6:$O$6,0))</f>
        <v>#REF!</v>
      </c>
      <c r="M223" s="85" t="e">
        <f>#REF!*INDEX(Costs!$E$7:$O$89,MATCH($C223,Costs!$C$7:$C$89,0),MATCH(M$7,Costs!$E$6:$O$6,0))</f>
        <v>#REF!</v>
      </c>
      <c r="N223" s="85" t="e">
        <f>#REF!*INDEX(Costs!$E$7:$O$89,MATCH($C223,Costs!$C$7:$C$89,0),MATCH(N$7,Costs!$E$6:$O$6,0))</f>
        <v>#REF!</v>
      </c>
      <c r="O223" s="85" t="e">
        <f>#REF!*INDEX(Costs!$E$7:$O$89,MATCH($C223,Costs!$C$7:$C$89,0),MATCH(O$7,Costs!$E$6:$O$6,0))</f>
        <v>#REF!</v>
      </c>
      <c r="P223" s="86" t="e">
        <f t="shared" si="119"/>
        <v>#REF!</v>
      </c>
      <c r="Q223" s="86" t="e">
        <f t="shared" si="108"/>
        <v>#REF!</v>
      </c>
      <c r="R223" s="86" t="e">
        <f t="shared" si="109"/>
        <v>#REF!</v>
      </c>
      <c r="S223" s="86" t="e">
        <f t="shared" si="110"/>
        <v>#REF!</v>
      </c>
      <c r="T223" s="86" t="e">
        <f t="shared" si="111"/>
        <v>#REF!</v>
      </c>
      <c r="U223" s="86" t="e">
        <f t="shared" si="112"/>
        <v>#REF!</v>
      </c>
      <c r="V223" s="86" t="e">
        <f t="shared" si="113"/>
        <v>#REF!</v>
      </c>
      <c r="W223" s="86" t="e">
        <f t="shared" si="114"/>
        <v>#REF!</v>
      </c>
      <c r="X223" s="86" t="e">
        <f t="shared" si="115"/>
        <v>#REF!</v>
      </c>
      <c r="Y223" s="86" t="e">
        <f t="shared" si="116"/>
        <v>#REF!</v>
      </c>
      <c r="Z223" s="86" t="e">
        <f t="shared" si="117"/>
        <v>#REF!</v>
      </c>
      <c r="AA223" s="87">
        <v>472.5</v>
      </c>
      <c r="AB223" s="88" t="e">
        <f>AA223*#REF!/$AI$18*10^3</f>
        <v>#REF!</v>
      </c>
      <c r="AC223" s="89">
        <f>INDEX(Efficiencies!$D$8:$M$89,MATCH(C223,Efficiencies!$C$8:$C$89),MATCH(D223,Efficiencies!$D$7:$M$7))</f>
        <v>0</v>
      </c>
      <c r="AD223" s="89">
        <f t="shared" si="103"/>
        <v>0</v>
      </c>
      <c r="AE223" s="89">
        <f>INDEX(Efficiencies!$P$8:$Y$89,MATCH(C223,Efficiencies!$C$8:$C$89),MATCH(D223,Efficiencies!$P$7:$Y$7))</f>
        <v>0</v>
      </c>
      <c r="AF223" s="89">
        <f t="shared" si="106"/>
        <v>0</v>
      </c>
      <c r="AG223" s="89">
        <v>0</v>
      </c>
    </row>
    <row r="224" spans="1:33" x14ac:dyDescent="0.2">
      <c r="A224" s="91" t="s">
        <v>422</v>
      </c>
      <c r="B224" s="349" t="s">
        <v>423</v>
      </c>
      <c r="C224" s="39" t="s">
        <v>1821</v>
      </c>
      <c r="D224" s="39">
        <v>2015</v>
      </c>
      <c r="E224" s="85" t="e">
        <f>#REF!*INDEX(Costs!$E$7:$O$89,MATCH($C224,Costs!$C$7:$C$89,0),MATCH(E$7,Costs!$E$6:$O$6,0))</f>
        <v>#REF!</v>
      </c>
      <c r="F224" s="85" t="e">
        <f>#REF!*INDEX(Costs!$E$7:$O$89,MATCH($C224,Costs!$C$7:$C$89,0),MATCH(F$7,Costs!$E$6:$O$6,0))</f>
        <v>#REF!</v>
      </c>
      <c r="G224" s="85" t="e">
        <f>#REF!*INDEX(Costs!$E$7:$O$89,MATCH($C224,Costs!$C$7:$C$89,0),MATCH(G$7,Costs!$E$6:$O$6,0))</f>
        <v>#REF!</v>
      </c>
      <c r="H224" s="85" t="e">
        <f>#REF!*INDEX(Costs!$E$7:$O$89,MATCH($C224,Costs!$C$7:$C$89,0),MATCH(H$7,Costs!$E$6:$O$6,0))</f>
        <v>#REF!</v>
      </c>
      <c r="I224" s="85" t="e">
        <f>#REF!*INDEX(Costs!$E$7:$O$89,MATCH($C224,Costs!$C$7:$C$89,0),MATCH(I$7,Costs!$E$6:$O$6,0))</f>
        <v>#REF!</v>
      </c>
      <c r="J224" s="85" t="e">
        <f>#REF!*INDEX(Costs!$E$7:$O$89,MATCH($C224,Costs!$C$7:$C$89,0),MATCH(J$7,Costs!$E$6:$O$6,0))</f>
        <v>#REF!</v>
      </c>
      <c r="K224" s="85" t="e">
        <f>#REF!*INDEX(Costs!$E$7:$O$89,MATCH($C224,Costs!$C$7:$C$89,0),MATCH(K$7,Costs!$E$6:$O$6,0))</f>
        <v>#REF!</v>
      </c>
      <c r="L224" s="85" t="e">
        <f>#REF!*INDEX(Costs!$E$7:$O$89,MATCH($C224,Costs!$C$7:$C$89,0),MATCH(L$7,Costs!$E$6:$O$6,0))</f>
        <v>#REF!</v>
      </c>
      <c r="M224" s="85" t="e">
        <f>#REF!*INDEX(Costs!$E$7:$O$89,MATCH($C224,Costs!$C$7:$C$89,0),MATCH(M$7,Costs!$E$6:$O$6,0))</f>
        <v>#REF!</v>
      </c>
      <c r="N224" s="85" t="e">
        <f>#REF!*INDEX(Costs!$E$7:$O$89,MATCH($C224,Costs!$C$7:$C$89,0),MATCH(N$7,Costs!$E$6:$O$6,0))</f>
        <v>#REF!</v>
      </c>
      <c r="O224" s="85" t="e">
        <f>#REF!*INDEX(Costs!$E$7:$O$89,MATCH($C224,Costs!$C$7:$C$89,0),MATCH(O$7,Costs!$E$6:$O$6,0))</f>
        <v>#REF!</v>
      </c>
      <c r="P224" s="86" t="e">
        <f>E224/$AI$18*10^6</f>
        <v>#REF!</v>
      </c>
      <c r="Q224" s="86" t="e">
        <f t="shared" si="108"/>
        <v>#REF!</v>
      </c>
      <c r="R224" s="86" t="e">
        <f t="shared" si="109"/>
        <v>#REF!</v>
      </c>
      <c r="S224" s="86" t="e">
        <f t="shared" si="110"/>
        <v>#REF!</v>
      </c>
      <c r="T224" s="86" t="e">
        <f t="shared" si="111"/>
        <v>#REF!</v>
      </c>
      <c r="U224" s="86" t="e">
        <f t="shared" si="112"/>
        <v>#REF!</v>
      </c>
      <c r="V224" s="86" t="e">
        <f t="shared" si="113"/>
        <v>#REF!</v>
      </c>
      <c r="W224" s="86" t="e">
        <f t="shared" si="114"/>
        <v>#REF!</v>
      </c>
      <c r="X224" s="86" t="e">
        <f t="shared" si="115"/>
        <v>#REF!</v>
      </c>
      <c r="Y224" s="86" t="e">
        <f t="shared" si="116"/>
        <v>#REF!</v>
      </c>
      <c r="Z224" s="86" t="e">
        <f t="shared" si="117"/>
        <v>#REF!</v>
      </c>
      <c r="AA224" s="87">
        <v>472.5</v>
      </c>
      <c r="AB224" s="88" t="e">
        <f>AA224*#REF!/$AI$18*10^3</f>
        <v>#REF!</v>
      </c>
      <c r="AC224" s="89">
        <f>INDEX(Efficiencies!$D$8:$M$89,MATCH(C224,Efficiencies!$C$8:$C$89),MATCH(D224,Efficiencies!$D$7:$M$7))</f>
        <v>0</v>
      </c>
      <c r="AD224" s="89">
        <f t="shared" si="103"/>
        <v>0</v>
      </c>
      <c r="AE224" s="89">
        <f>INDEX(Efficiencies!$P$8:$Y$89,MATCH(C224,Efficiencies!$C$8:$C$89),MATCH(D224,Efficiencies!$P$7:$Y$7))</f>
        <v>0</v>
      </c>
      <c r="AF224" s="89">
        <f t="shared" si="106"/>
        <v>0</v>
      </c>
      <c r="AG224" s="89">
        <v>0</v>
      </c>
    </row>
    <row r="225" spans="1:33" x14ac:dyDescent="0.2">
      <c r="A225" s="91" t="s">
        <v>1822</v>
      </c>
      <c r="B225" s="349" t="s">
        <v>1823</v>
      </c>
      <c r="C225" s="39" t="s">
        <v>1821</v>
      </c>
      <c r="D225" s="39">
        <v>2020</v>
      </c>
      <c r="E225" s="85" t="e">
        <f>#REF!*INDEX(Costs!$E$7:$O$89,MATCH($C225,Costs!$C$7:$C$89,0),MATCH(E$7,Costs!$E$6:$O$6,0))</f>
        <v>#REF!</v>
      </c>
      <c r="F225" s="85" t="e">
        <f>#REF!*INDEX(Costs!$E$7:$O$89,MATCH($C225,Costs!$C$7:$C$89,0),MATCH(F$7,Costs!$E$6:$O$6,0))</f>
        <v>#REF!</v>
      </c>
      <c r="G225" s="85" t="e">
        <f>#REF!*INDEX(Costs!$E$7:$O$89,MATCH($C225,Costs!$C$7:$C$89,0),MATCH(G$7,Costs!$E$6:$O$6,0))</f>
        <v>#REF!</v>
      </c>
      <c r="H225" s="85" t="e">
        <f>#REF!*INDEX(Costs!$E$7:$O$89,MATCH($C225,Costs!$C$7:$C$89,0),MATCH(H$7,Costs!$E$6:$O$6,0))</f>
        <v>#REF!</v>
      </c>
      <c r="I225" s="85" t="e">
        <f>#REF!*INDEX(Costs!$E$7:$O$89,MATCH($C225,Costs!$C$7:$C$89,0),MATCH(I$7,Costs!$E$6:$O$6,0))</f>
        <v>#REF!</v>
      </c>
      <c r="J225" s="85" t="e">
        <f>#REF!*INDEX(Costs!$E$7:$O$89,MATCH($C225,Costs!$C$7:$C$89,0),MATCH(J$7,Costs!$E$6:$O$6,0))</f>
        <v>#REF!</v>
      </c>
      <c r="K225" s="85" t="e">
        <f>#REF!*INDEX(Costs!$E$7:$O$89,MATCH($C225,Costs!$C$7:$C$89,0),MATCH(K$7,Costs!$E$6:$O$6,0))</f>
        <v>#REF!</v>
      </c>
      <c r="L225" s="85" t="e">
        <f>#REF!*INDEX(Costs!$E$7:$O$89,MATCH($C225,Costs!$C$7:$C$89,0),MATCH(L$7,Costs!$E$6:$O$6,0))</f>
        <v>#REF!</v>
      </c>
      <c r="M225" s="85" t="e">
        <f>#REF!*INDEX(Costs!$E$7:$O$89,MATCH($C225,Costs!$C$7:$C$89,0),MATCH(M$7,Costs!$E$6:$O$6,0))</f>
        <v>#REF!</v>
      </c>
      <c r="N225" s="85" t="e">
        <f>#REF!*INDEX(Costs!$E$7:$O$89,MATCH($C225,Costs!$C$7:$C$89,0),MATCH(N$7,Costs!$E$6:$O$6,0))</f>
        <v>#REF!</v>
      </c>
      <c r="O225" s="85" t="e">
        <f>#REF!*INDEX(Costs!$E$7:$O$89,MATCH($C225,Costs!$C$7:$C$89,0),MATCH(O$7,Costs!$E$6:$O$6,0))</f>
        <v>#REF!</v>
      </c>
      <c r="P225" s="86" t="e">
        <f t="shared" ref="P225:P231" si="120">E225/$AI$18*10^6</f>
        <v>#REF!</v>
      </c>
      <c r="Q225" s="86" t="e">
        <f t="shared" ref="Q225:Q232" si="121">F225/$AI$18*10^6</f>
        <v>#REF!</v>
      </c>
      <c r="R225" s="86" t="e">
        <f t="shared" ref="R225:R232" si="122">G225/$AI$18*10^6</f>
        <v>#REF!</v>
      </c>
      <c r="S225" s="86" t="e">
        <f t="shared" ref="S225:S232" si="123">H225/$AI$18*10^6</f>
        <v>#REF!</v>
      </c>
      <c r="T225" s="86" t="e">
        <f t="shared" ref="T225:T232" si="124">I225/$AI$18*10^6</f>
        <v>#REF!</v>
      </c>
      <c r="U225" s="86" t="e">
        <f t="shared" ref="U225:U232" si="125">J225/$AI$18*10^6</f>
        <v>#REF!</v>
      </c>
      <c r="V225" s="86" t="e">
        <f t="shared" ref="V225:V232" si="126">K225/$AI$18*10^6</f>
        <v>#REF!</v>
      </c>
      <c r="W225" s="86" t="e">
        <f t="shared" ref="W225:W232" si="127">L225/$AI$18*10^6</f>
        <v>#REF!</v>
      </c>
      <c r="X225" s="86" t="e">
        <f t="shared" ref="X225:X232" si="128">M225/$AI$18*10^6</f>
        <v>#REF!</v>
      </c>
      <c r="Y225" s="86" t="e">
        <f t="shared" ref="Y225:Y232" si="129">N225/$AI$18*10^6</f>
        <v>#REF!</v>
      </c>
      <c r="Z225" s="86" t="e">
        <f t="shared" ref="Z225:Z232" si="130">O225/$AI$18*10^6</f>
        <v>#REF!</v>
      </c>
      <c r="AA225" s="87">
        <v>472.5</v>
      </c>
      <c r="AB225" s="88" t="e">
        <f>AA225*#REF!/$AI$18*10^3</f>
        <v>#REF!</v>
      </c>
      <c r="AC225" s="89" t="e">
        <f>INDEX(Efficiencies!$D$8:$M$89,MATCH(C225,Efficiencies!$C$8:$C$89),MATCH(D225,Efficiencies!$D$7:$M$7))</f>
        <v>#REF!</v>
      </c>
      <c r="AD225" s="89" t="e">
        <f t="shared" si="103"/>
        <v>#REF!</v>
      </c>
      <c r="AE225" s="89" t="e">
        <f>INDEX(Efficiencies!$P$8:$Y$89,MATCH(C225,Efficiencies!$C$8:$C$89),MATCH(D225,Efficiencies!$P$7:$Y$7))</f>
        <v>#REF!</v>
      </c>
      <c r="AF225" s="89" t="e">
        <f t="shared" si="106"/>
        <v>#REF!</v>
      </c>
      <c r="AG225" s="89">
        <v>0</v>
      </c>
    </row>
    <row r="226" spans="1:33" x14ac:dyDescent="0.2">
      <c r="A226" s="91" t="s">
        <v>1824</v>
      </c>
      <c r="B226" s="349" t="s">
        <v>1825</v>
      </c>
      <c r="C226" s="39" t="s">
        <v>1821</v>
      </c>
      <c r="D226" s="39">
        <v>2025</v>
      </c>
      <c r="E226" s="85" t="e">
        <f>#REF!*INDEX(Costs!$E$7:$O$89,MATCH($C226,Costs!$C$7:$C$89,0),MATCH(E$7,Costs!$E$6:$O$6,0))</f>
        <v>#REF!</v>
      </c>
      <c r="F226" s="85" t="e">
        <f>#REF!*INDEX(Costs!$E$7:$O$89,MATCH($C226,Costs!$C$7:$C$89,0),MATCH(F$7,Costs!$E$6:$O$6,0))</f>
        <v>#REF!</v>
      </c>
      <c r="G226" s="85" t="e">
        <f>#REF!*INDEX(Costs!$E$7:$O$89,MATCH($C226,Costs!$C$7:$C$89,0),MATCH(G$7,Costs!$E$6:$O$6,0))</f>
        <v>#REF!</v>
      </c>
      <c r="H226" s="85" t="e">
        <f>#REF!*INDEX(Costs!$E$7:$O$89,MATCH($C226,Costs!$C$7:$C$89,0),MATCH(H$7,Costs!$E$6:$O$6,0))</f>
        <v>#REF!</v>
      </c>
      <c r="I226" s="85" t="e">
        <f>#REF!*INDEX(Costs!$E$7:$O$89,MATCH($C226,Costs!$C$7:$C$89,0),MATCH(I$7,Costs!$E$6:$O$6,0))</f>
        <v>#REF!</v>
      </c>
      <c r="J226" s="85" t="e">
        <f>#REF!*INDEX(Costs!$E$7:$O$89,MATCH($C226,Costs!$C$7:$C$89,0),MATCH(J$7,Costs!$E$6:$O$6,0))</f>
        <v>#REF!</v>
      </c>
      <c r="K226" s="85" t="e">
        <f>#REF!*INDEX(Costs!$E$7:$O$89,MATCH($C226,Costs!$C$7:$C$89,0),MATCH(K$7,Costs!$E$6:$O$6,0))</f>
        <v>#REF!</v>
      </c>
      <c r="L226" s="85" t="e">
        <f>#REF!*INDEX(Costs!$E$7:$O$89,MATCH($C226,Costs!$C$7:$C$89,0),MATCH(L$7,Costs!$E$6:$O$6,0))</f>
        <v>#REF!</v>
      </c>
      <c r="M226" s="85" t="e">
        <f>#REF!*INDEX(Costs!$E$7:$O$89,MATCH($C226,Costs!$C$7:$C$89,0),MATCH(M$7,Costs!$E$6:$O$6,0))</f>
        <v>#REF!</v>
      </c>
      <c r="N226" s="85" t="e">
        <f>#REF!*INDEX(Costs!$E$7:$O$89,MATCH($C226,Costs!$C$7:$C$89,0),MATCH(N$7,Costs!$E$6:$O$6,0))</f>
        <v>#REF!</v>
      </c>
      <c r="O226" s="85" t="e">
        <f>#REF!*INDEX(Costs!$E$7:$O$89,MATCH($C226,Costs!$C$7:$C$89,0),MATCH(O$7,Costs!$E$6:$O$6,0))</f>
        <v>#REF!</v>
      </c>
      <c r="P226" s="86" t="e">
        <f t="shared" si="120"/>
        <v>#REF!</v>
      </c>
      <c r="Q226" s="86" t="e">
        <f t="shared" si="121"/>
        <v>#REF!</v>
      </c>
      <c r="R226" s="86" t="e">
        <f t="shared" si="122"/>
        <v>#REF!</v>
      </c>
      <c r="S226" s="86" t="e">
        <f t="shared" si="123"/>
        <v>#REF!</v>
      </c>
      <c r="T226" s="86" t="e">
        <f t="shared" si="124"/>
        <v>#REF!</v>
      </c>
      <c r="U226" s="86" t="e">
        <f t="shared" si="125"/>
        <v>#REF!</v>
      </c>
      <c r="V226" s="86" t="e">
        <f t="shared" si="126"/>
        <v>#REF!</v>
      </c>
      <c r="W226" s="86" t="e">
        <f t="shared" si="127"/>
        <v>#REF!</v>
      </c>
      <c r="X226" s="86" t="e">
        <f t="shared" si="128"/>
        <v>#REF!</v>
      </c>
      <c r="Y226" s="86" t="e">
        <f t="shared" si="129"/>
        <v>#REF!</v>
      </c>
      <c r="Z226" s="86" t="e">
        <f t="shared" si="130"/>
        <v>#REF!</v>
      </c>
      <c r="AA226" s="87">
        <v>472.5</v>
      </c>
      <c r="AB226" s="88" t="e">
        <f>AA226*#REF!/$AI$18*10^3</f>
        <v>#REF!</v>
      </c>
      <c r="AC226" s="89" t="e">
        <f>INDEX(Efficiencies!$D$8:$M$89,MATCH(C226,Efficiencies!$C$8:$C$89),MATCH(D226,Efficiencies!$D$7:$M$7))</f>
        <v>#REF!</v>
      </c>
      <c r="AD226" s="89" t="e">
        <f t="shared" si="103"/>
        <v>#REF!</v>
      </c>
      <c r="AE226" s="89" t="e">
        <f>INDEX(Efficiencies!$P$8:$Y$89,MATCH(C226,Efficiencies!$C$8:$C$89),MATCH(D226,Efficiencies!$P$7:$Y$7))</f>
        <v>#REF!</v>
      </c>
      <c r="AF226" s="89" t="e">
        <f t="shared" si="106"/>
        <v>#REF!</v>
      </c>
      <c r="AG226" s="89">
        <v>0</v>
      </c>
    </row>
    <row r="227" spans="1:33" x14ac:dyDescent="0.2">
      <c r="A227" s="91" t="s">
        <v>1826</v>
      </c>
      <c r="B227" s="349" t="s">
        <v>1827</v>
      </c>
      <c r="C227" s="39" t="s">
        <v>1821</v>
      </c>
      <c r="D227" s="39">
        <v>2030</v>
      </c>
      <c r="E227" s="85" t="e">
        <f>#REF!*INDEX(Costs!$E$7:$O$89,MATCH($C227,Costs!$C$7:$C$89,0),MATCH(E$7,Costs!$E$6:$O$6,0))</f>
        <v>#REF!</v>
      </c>
      <c r="F227" s="85" t="e">
        <f>#REF!*INDEX(Costs!$E$7:$O$89,MATCH($C227,Costs!$C$7:$C$89,0),MATCH(F$7,Costs!$E$6:$O$6,0))</f>
        <v>#REF!</v>
      </c>
      <c r="G227" s="85" t="e">
        <f>#REF!*INDEX(Costs!$E$7:$O$89,MATCH($C227,Costs!$C$7:$C$89,0),MATCH(G$7,Costs!$E$6:$O$6,0))</f>
        <v>#REF!</v>
      </c>
      <c r="H227" s="85" t="e">
        <f>#REF!*INDEX(Costs!$E$7:$O$89,MATCH($C227,Costs!$C$7:$C$89,0),MATCH(H$7,Costs!$E$6:$O$6,0))</f>
        <v>#REF!</v>
      </c>
      <c r="I227" s="85" t="e">
        <f>#REF!*INDEX(Costs!$E$7:$O$89,MATCH($C227,Costs!$C$7:$C$89,0),MATCH(I$7,Costs!$E$6:$O$6,0))</f>
        <v>#REF!</v>
      </c>
      <c r="J227" s="85" t="e">
        <f>#REF!*INDEX(Costs!$E$7:$O$89,MATCH($C227,Costs!$C$7:$C$89,0),MATCH(J$7,Costs!$E$6:$O$6,0))</f>
        <v>#REF!</v>
      </c>
      <c r="K227" s="85" t="e">
        <f>#REF!*INDEX(Costs!$E$7:$O$89,MATCH($C227,Costs!$C$7:$C$89,0),MATCH(K$7,Costs!$E$6:$O$6,0))</f>
        <v>#REF!</v>
      </c>
      <c r="L227" s="85" t="e">
        <f>#REF!*INDEX(Costs!$E$7:$O$89,MATCH($C227,Costs!$C$7:$C$89,0),MATCH(L$7,Costs!$E$6:$O$6,0))</f>
        <v>#REF!</v>
      </c>
      <c r="M227" s="85" t="e">
        <f>#REF!*INDEX(Costs!$E$7:$O$89,MATCH($C227,Costs!$C$7:$C$89,0),MATCH(M$7,Costs!$E$6:$O$6,0))</f>
        <v>#REF!</v>
      </c>
      <c r="N227" s="85" t="e">
        <f>#REF!*INDEX(Costs!$E$7:$O$89,MATCH($C227,Costs!$C$7:$C$89,0),MATCH(N$7,Costs!$E$6:$O$6,0))</f>
        <v>#REF!</v>
      </c>
      <c r="O227" s="85" t="e">
        <f>#REF!*INDEX(Costs!$E$7:$O$89,MATCH($C227,Costs!$C$7:$C$89,0),MATCH(O$7,Costs!$E$6:$O$6,0))</f>
        <v>#REF!</v>
      </c>
      <c r="P227" s="86" t="e">
        <f t="shared" si="120"/>
        <v>#REF!</v>
      </c>
      <c r="Q227" s="86" t="e">
        <f t="shared" si="121"/>
        <v>#REF!</v>
      </c>
      <c r="R227" s="86" t="e">
        <f t="shared" si="122"/>
        <v>#REF!</v>
      </c>
      <c r="S227" s="86" t="e">
        <f t="shared" si="123"/>
        <v>#REF!</v>
      </c>
      <c r="T227" s="86" t="e">
        <f t="shared" si="124"/>
        <v>#REF!</v>
      </c>
      <c r="U227" s="86" t="e">
        <f t="shared" si="125"/>
        <v>#REF!</v>
      </c>
      <c r="V227" s="86" t="e">
        <f t="shared" si="126"/>
        <v>#REF!</v>
      </c>
      <c r="W227" s="86" t="e">
        <f t="shared" si="127"/>
        <v>#REF!</v>
      </c>
      <c r="X227" s="86" t="e">
        <f t="shared" si="128"/>
        <v>#REF!</v>
      </c>
      <c r="Y227" s="86" t="e">
        <f t="shared" si="129"/>
        <v>#REF!</v>
      </c>
      <c r="Z227" s="86" t="e">
        <f t="shared" si="130"/>
        <v>#REF!</v>
      </c>
      <c r="AA227" s="87">
        <v>472.5</v>
      </c>
      <c r="AB227" s="88" t="e">
        <f>AA227*#REF!/$AI$18*10^3</f>
        <v>#REF!</v>
      </c>
      <c r="AC227" s="89" t="e">
        <f>INDEX(Efficiencies!$D$8:$M$89,MATCH(C227,Efficiencies!$C$8:$C$89),MATCH(D227,Efficiencies!$D$7:$M$7))</f>
        <v>#REF!</v>
      </c>
      <c r="AD227" s="89" t="e">
        <f t="shared" si="103"/>
        <v>#REF!</v>
      </c>
      <c r="AE227" s="89" t="e">
        <f>INDEX(Efficiencies!$P$8:$Y$89,MATCH(C227,Efficiencies!$C$8:$C$89),MATCH(D227,Efficiencies!$P$7:$Y$7))</f>
        <v>#REF!</v>
      </c>
      <c r="AF227" s="89" t="e">
        <f t="shared" si="106"/>
        <v>#REF!</v>
      </c>
      <c r="AG227" s="89">
        <v>0</v>
      </c>
    </row>
    <row r="228" spans="1:33" x14ac:dyDescent="0.2">
      <c r="A228" s="91" t="s">
        <v>1828</v>
      </c>
      <c r="B228" s="349" t="s">
        <v>1829</v>
      </c>
      <c r="C228" s="39" t="s">
        <v>1821</v>
      </c>
      <c r="D228" s="39">
        <v>2035</v>
      </c>
      <c r="E228" s="85" t="e">
        <f>#REF!*INDEX(Costs!$E$7:$O$89,MATCH($C228,Costs!$C$7:$C$89,0),MATCH(E$7,Costs!$E$6:$O$6,0))</f>
        <v>#REF!</v>
      </c>
      <c r="F228" s="85" t="e">
        <f>#REF!*INDEX(Costs!$E$7:$O$89,MATCH($C228,Costs!$C$7:$C$89,0),MATCH(F$7,Costs!$E$6:$O$6,0))</f>
        <v>#REF!</v>
      </c>
      <c r="G228" s="85" t="e">
        <f>#REF!*INDEX(Costs!$E$7:$O$89,MATCH($C228,Costs!$C$7:$C$89,0),MATCH(G$7,Costs!$E$6:$O$6,0))</f>
        <v>#REF!</v>
      </c>
      <c r="H228" s="85" t="e">
        <f>#REF!*INDEX(Costs!$E$7:$O$89,MATCH($C228,Costs!$C$7:$C$89,0),MATCH(H$7,Costs!$E$6:$O$6,0))</f>
        <v>#REF!</v>
      </c>
      <c r="I228" s="85" t="e">
        <f>#REF!*INDEX(Costs!$E$7:$O$89,MATCH($C228,Costs!$C$7:$C$89,0),MATCH(I$7,Costs!$E$6:$O$6,0))</f>
        <v>#REF!</v>
      </c>
      <c r="J228" s="85" t="e">
        <f>#REF!*INDEX(Costs!$E$7:$O$89,MATCH($C228,Costs!$C$7:$C$89,0),MATCH(J$7,Costs!$E$6:$O$6,0))</f>
        <v>#REF!</v>
      </c>
      <c r="K228" s="85" t="e">
        <f>#REF!*INDEX(Costs!$E$7:$O$89,MATCH($C228,Costs!$C$7:$C$89,0),MATCH(K$7,Costs!$E$6:$O$6,0))</f>
        <v>#REF!</v>
      </c>
      <c r="L228" s="85" t="e">
        <f>#REF!*INDEX(Costs!$E$7:$O$89,MATCH($C228,Costs!$C$7:$C$89,0),MATCH(L$7,Costs!$E$6:$O$6,0))</f>
        <v>#REF!</v>
      </c>
      <c r="M228" s="85" t="e">
        <f>#REF!*INDEX(Costs!$E$7:$O$89,MATCH($C228,Costs!$C$7:$C$89,0),MATCH(M$7,Costs!$E$6:$O$6,0))</f>
        <v>#REF!</v>
      </c>
      <c r="N228" s="85" t="e">
        <f>#REF!*INDEX(Costs!$E$7:$O$89,MATCH($C228,Costs!$C$7:$C$89,0),MATCH(N$7,Costs!$E$6:$O$6,0))</f>
        <v>#REF!</v>
      </c>
      <c r="O228" s="85" t="e">
        <f>#REF!*INDEX(Costs!$E$7:$O$89,MATCH($C228,Costs!$C$7:$C$89,0),MATCH(O$7,Costs!$E$6:$O$6,0))</f>
        <v>#REF!</v>
      </c>
      <c r="P228" s="86" t="e">
        <f t="shared" si="120"/>
        <v>#REF!</v>
      </c>
      <c r="Q228" s="86" t="e">
        <f t="shared" si="121"/>
        <v>#REF!</v>
      </c>
      <c r="R228" s="86" t="e">
        <f t="shared" si="122"/>
        <v>#REF!</v>
      </c>
      <c r="S228" s="86" t="e">
        <f t="shared" si="123"/>
        <v>#REF!</v>
      </c>
      <c r="T228" s="86" t="e">
        <f t="shared" si="124"/>
        <v>#REF!</v>
      </c>
      <c r="U228" s="86" t="e">
        <f t="shared" si="125"/>
        <v>#REF!</v>
      </c>
      <c r="V228" s="86" t="e">
        <f t="shared" si="126"/>
        <v>#REF!</v>
      </c>
      <c r="W228" s="86" t="e">
        <f t="shared" si="127"/>
        <v>#REF!</v>
      </c>
      <c r="X228" s="86" t="e">
        <f t="shared" si="128"/>
        <v>#REF!</v>
      </c>
      <c r="Y228" s="86" t="e">
        <f t="shared" si="129"/>
        <v>#REF!</v>
      </c>
      <c r="Z228" s="86" t="e">
        <f t="shared" si="130"/>
        <v>#REF!</v>
      </c>
      <c r="AA228" s="87">
        <v>472.5</v>
      </c>
      <c r="AB228" s="88" t="e">
        <f>AA228*#REF!/$AI$18*10^3</f>
        <v>#REF!</v>
      </c>
      <c r="AC228" s="89" t="e">
        <f>INDEX(Efficiencies!$D$8:$M$89,MATCH(C228,Efficiencies!$C$8:$C$89),MATCH(D228,Efficiencies!$D$7:$M$7))</f>
        <v>#REF!</v>
      </c>
      <c r="AD228" s="89" t="e">
        <f t="shared" si="103"/>
        <v>#REF!</v>
      </c>
      <c r="AE228" s="89" t="e">
        <f>INDEX(Efficiencies!$P$8:$Y$89,MATCH(C228,Efficiencies!$C$8:$C$89),MATCH(D228,Efficiencies!$P$7:$Y$7))</f>
        <v>#REF!</v>
      </c>
      <c r="AF228" s="89" t="e">
        <f t="shared" si="106"/>
        <v>#REF!</v>
      </c>
      <c r="AG228" s="89">
        <v>0</v>
      </c>
    </row>
    <row r="229" spans="1:33" x14ac:dyDescent="0.2">
      <c r="A229" s="91" t="s">
        <v>1830</v>
      </c>
      <c r="B229" s="349" t="s">
        <v>1831</v>
      </c>
      <c r="C229" s="39" t="s">
        <v>1821</v>
      </c>
      <c r="D229" s="39">
        <v>2040</v>
      </c>
      <c r="E229" s="85" t="e">
        <f>#REF!*INDEX(Costs!$E$7:$O$89,MATCH($C229,Costs!$C$7:$C$89,0),MATCH(E$7,Costs!$E$6:$O$6,0))</f>
        <v>#REF!</v>
      </c>
      <c r="F229" s="85" t="e">
        <f>#REF!*INDEX(Costs!$E$7:$O$89,MATCH($C229,Costs!$C$7:$C$89,0),MATCH(F$7,Costs!$E$6:$O$6,0))</f>
        <v>#REF!</v>
      </c>
      <c r="G229" s="85" t="e">
        <f>#REF!*INDEX(Costs!$E$7:$O$89,MATCH($C229,Costs!$C$7:$C$89,0),MATCH(G$7,Costs!$E$6:$O$6,0))</f>
        <v>#REF!</v>
      </c>
      <c r="H229" s="85" t="e">
        <f>#REF!*INDEX(Costs!$E$7:$O$89,MATCH($C229,Costs!$C$7:$C$89,0),MATCH(H$7,Costs!$E$6:$O$6,0))</f>
        <v>#REF!</v>
      </c>
      <c r="I229" s="85" t="e">
        <f>#REF!*INDEX(Costs!$E$7:$O$89,MATCH($C229,Costs!$C$7:$C$89,0),MATCH(I$7,Costs!$E$6:$O$6,0))</f>
        <v>#REF!</v>
      </c>
      <c r="J229" s="85" t="e">
        <f>#REF!*INDEX(Costs!$E$7:$O$89,MATCH($C229,Costs!$C$7:$C$89,0),MATCH(J$7,Costs!$E$6:$O$6,0))</f>
        <v>#REF!</v>
      </c>
      <c r="K229" s="85" t="e">
        <f>#REF!*INDEX(Costs!$E$7:$O$89,MATCH($C229,Costs!$C$7:$C$89,0),MATCH(K$7,Costs!$E$6:$O$6,0))</f>
        <v>#REF!</v>
      </c>
      <c r="L229" s="85" t="e">
        <f>#REF!*INDEX(Costs!$E$7:$O$89,MATCH($C229,Costs!$C$7:$C$89,0),MATCH(L$7,Costs!$E$6:$O$6,0))</f>
        <v>#REF!</v>
      </c>
      <c r="M229" s="85" t="e">
        <f>#REF!*INDEX(Costs!$E$7:$O$89,MATCH($C229,Costs!$C$7:$C$89,0),MATCH(M$7,Costs!$E$6:$O$6,0))</f>
        <v>#REF!</v>
      </c>
      <c r="N229" s="85" t="e">
        <f>#REF!*INDEX(Costs!$E$7:$O$89,MATCH($C229,Costs!$C$7:$C$89,0),MATCH(N$7,Costs!$E$6:$O$6,0))</f>
        <v>#REF!</v>
      </c>
      <c r="O229" s="85" t="e">
        <f>#REF!*INDEX(Costs!$E$7:$O$89,MATCH($C229,Costs!$C$7:$C$89,0),MATCH(O$7,Costs!$E$6:$O$6,0))</f>
        <v>#REF!</v>
      </c>
      <c r="P229" s="86" t="e">
        <f t="shared" si="120"/>
        <v>#REF!</v>
      </c>
      <c r="Q229" s="86" t="e">
        <f t="shared" si="121"/>
        <v>#REF!</v>
      </c>
      <c r="R229" s="86" t="e">
        <f t="shared" si="122"/>
        <v>#REF!</v>
      </c>
      <c r="S229" s="86" t="e">
        <f t="shared" si="123"/>
        <v>#REF!</v>
      </c>
      <c r="T229" s="86" t="e">
        <f t="shared" si="124"/>
        <v>#REF!</v>
      </c>
      <c r="U229" s="86" t="e">
        <f t="shared" si="125"/>
        <v>#REF!</v>
      </c>
      <c r="V229" s="86" t="e">
        <f t="shared" si="126"/>
        <v>#REF!</v>
      </c>
      <c r="W229" s="86" t="e">
        <f t="shared" si="127"/>
        <v>#REF!</v>
      </c>
      <c r="X229" s="86" t="e">
        <f t="shared" si="128"/>
        <v>#REF!</v>
      </c>
      <c r="Y229" s="86" t="e">
        <f t="shared" si="129"/>
        <v>#REF!</v>
      </c>
      <c r="Z229" s="86" t="e">
        <f t="shared" si="130"/>
        <v>#REF!</v>
      </c>
      <c r="AA229" s="87">
        <v>472.5</v>
      </c>
      <c r="AB229" s="88" t="e">
        <f>AA229*#REF!/$AI$18*10^3</f>
        <v>#REF!</v>
      </c>
      <c r="AC229" s="89" t="e">
        <f>INDEX(Efficiencies!$D$8:$M$89,MATCH(C229,Efficiencies!$C$8:$C$89),MATCH(D229,Efficiencies!$D$7:$M$7))</f>
        <v>#REF!</v>
      </c>
      <c r="AD229" s="89" t="e">
        <f t="shared" si="103"/>
        <v>#REF!</v>
      </c>
      <c r="AE229" s="89" t="e">
        <f>INDEX(Efficiencies!$P$8:$Y$89,MATCH(C229,Efficiencies!$C$8:$C$89),MATCH(D229,Efficiencies!$P$7:$Y$7))</f>
        <v>#REF!</v>
      </c>
      <c r="AF229" s="89" t="e">
        <f t="shared" si="106"/>
        <v>#REF!</v>
      </c>
      <c r="AG229" s="89">
        <v>0</v>
      </c>
    </row>
    <row r="230" spans="1:33" x14ac:dyDescent="0.2">
      <c r="A230" s="91" t="s">
        <v>1832</v>
      </c>
      <c r="B230" s="349" t="s">
        <v>1833</v>
      </c>
      <c r="C230" s="39" t="s">
        <v>1821</v>
      </c>
      <c r="D230" s="39">
        <v>2045</v>
      </c>
      <c r="E230" s="85" t="e">
        <f>#REF!*INDEX(Costs!$E$7:$O$89,MATCH($C230,Costs!$C$7:$C$89,0),MATCH(E$7,Costs!$E$6:$O$6,0))</f>
        <v>#REF!</v>
      </c>
      <c r="F230" s="85" t="e">
        <f>#REF!*INDEX(Costs!$E$7:$O$89,MATCH($C230,Costs!$C$7:$C$89,0),MATCH(F$7,Costs!$E$6:$O$6,0))</f>
        <v>#REF!</v>
      </c>
      <c r="G230" s="85" t="e">
        <f>#REF!*INDEX(Costs!$E$7:$O$89,MATCH($C230,Costs!$C$7:$C$89,0),MATCH(G$7,Costs!$E$6:$O$6,0))</f>
        <v>#REF!</v>
      </c>
      <c r="H230" s="85" t="e">
        <f>#REF!*INDEX(Costs!$E$7:$O$89,MATCH($C230,Costs!$C$7:$C$89,0),MATCH(H$7,Costs!$E$6:$O$6,0))</f>
        <v>#REF!</v>
      </c>
      <c r="I230" s="85" t="e">
        <f>#REF!*INDEX(Costs!$E$7:$O$89,MATCH($C230,Costs!$C$7:$C$89,0),MATCH(I$7,Costs!$E$6:$O$6,0))</f>
        <v>#REF!</v>
      </c>
      <c r="J230" s="85" t="e">
        <f>#REF!*INDEX(Costs!$E$7:$O$89,MATCH($C230,Costs!$C$7:$C$89,0),MATCH(J$7,Costs!$E$6:$O$6,0))</f>
        <v>#REF!</v>
      </c>
      <c r="K230" s="85" t="e">
        <f>#REF!*INDEX(Costs!$E$7:$O$89,MATCH($C230,Costs!$C$7:$C$89,0),MATCH(K$7,Costs!$E$6:$O$6,0))</f>
        <v>#REF!</v>
      </c>
      <c r="L230" s="85" t="e">
        <f>#REF!*INDEX(Costs!$E$7:$O$89,MATCH($C230,Costs!$C$7:$C$89,0),MATCH(L$7,Costs!$E$6:$O$6,0))</f>
        <v>#REF!</v>
      </c>
      <c r="M230" s="85" t="e">
        <f>#REF!*INDEX(Costs!$E$7:$O$89,MATCH($C230,Costs!$C$7:$C$89,0),MATCH(M$7,Costs!$E$6:$O$6,0))</f>
        <v>#REF!</v>
      </c>
      <c r="N230" s="85" t="e">
        <f>#REF!*INDEX(Costs!$E$7:$O$89,MATCH($C230,Costs!$C$7:$C$89,0),MATCH(N$7,Costs!$E$6:$O$6,0))</f>
        <v>#REF!</v>
      </c>
      <c r="O230" s="85" t="e">
        <f>#REF!*INDEX(Costs!$E$7:$O$89,MATCH($C230,Costs!$C$7:$C$89,0),MATCH(O$7,Costs!$E$6:$O$6,0))</f>
        <v>#REF!</v>
      </c>
      <c r="P230" s="86" t="e">
        <f t="shared" si="120"/>
        <v>#REF!</v>
      </c>
      <c r="Q230" s="86" t="e">
        <f t="shared" si="121"/>
        <v>#REF!</v>
      </c>
      <c r="R230" s="86" t="e">
        <f t="shared" si="122"/>
        <v>#REF!</v>
      </c>
      <c r="S230" s="86" t="e">
        <f t="shared" si="123"/>
        <v>#REF!</v>
      </c>
      <c r="T230" s="86" t="e">
        <f t="shared" si="124"/>
        <v>#REF!</v>
      </c>
      <c r="U230" s="86" t="e">
        <f t="shared" si="125"/>
        <v>#REF!</v>
      </c>
      <c r="V230" s="86" t="e">
        <f t="shared" si="126"/>
        <v>#REF!</v>
      </c>
      <c r="W230" s="86" t="e">
        <f t="shared" si="127"/>
        <v>#REF!</v>
      </c>
      <c r="X230" s="86" t="e">
        <f t="shared" si="128"/>
        <v>#REF!</v>
      </c>
      <c r="Y230" s="86" t="e">
        <f t="shared" si="129"/>
        <v>#REF!</v>
      </c>
      <c r="Z230" s="86" t="e">
        <f t="shared" si="130"/>
        <v>#REF!</v>
      </c>
      <c r="AA230" s="87">
        <v>472.5</v>
      </c>
      <c r="AB230" s="88" t="e">
        <f>AA230*#REF!/$AI$18*10^3</f>
        <v>#REF!</v>
      </c>
      <c r="AC230" s="89" t="e">
        <f>INDEX(Efficiencies!$D$8:$M$89,MATCH(C230,Efficiencies!$C$8:$C$89),MATCH(D230,Efficiencies!$D$7:$M$7))</f>
        <v>#REF!</v>
      </c>
      <c r="AD230" s="89" t="e">
        <f t="shared" si="103"/>
        <v>#REF!</v>
      </c>
      <c r="AE230" s="89" t="e">
        <f>INDEX(Efficiencies!$P$8:$Y$89,MATCH(C230,Efficiencies!$C$8:$C$89),MATCH(D230,Efficiencies!$P$7:$Y$7))</f>
        <v>#REF!</v>
      </c>
      <c r="AF230" s="89" t="e">
        <f t="shared" si="106"/>
        <v>#REF!</v>
      </c>
      <c r="AG230" s="89">
        <v>0</v>
      </c>
    </row>
    <row r="231" spans="1:33" x14ac:dyDescent="0.2">
      <c r="A231" s="91" t="s">
        <v>1834</v>
      </c>
      <c r="B231" s="349" t="s">
        <v>1835</v>
      </c>
      <c r="C231" s="39" t="s">
        <v>1821</v>
      </c>
      <c r="D231" s="39">
        <v>2050</v>
      </c>
      <c r="E231" s="85" t="e">
        <f>#REF!*INDEX(Costs!$E$7:$O$89,MATCH($C231,Costs!$C$7:$C$89,0),MATCH(E$7,Costs!$E$6:$O$6,0))</f>
        <v>#REF!</v>
      </c>
      <c r="F231" s="85" t="e">
        <f>#REF!*INDEX(Costs!$E$7:$O$89,MATCH($C231,Costs!$C$7:$C$89,0),MATCH(F$7,Costs!$E$6:$O$6,0))</f>
        <v>#REF!</v>
      </c>
      <c r="G231" s="85" t="e">
        <f>#REF!*INDEX(Costs!$E$7:$O$89,MATCH($C231,Costs!$C$7:$C$89,0),MATCH(G$7,Costs!$E$6:$O$6,0))</f>
        <v>#REF!</v>
      </c>
      <c r="H231" s="85" t="e">
        <f>#REF!*INDEX(Costs!$E$7:$O$89,MATCH($C231,Costs!$C$7:$C$89,0),MATCH(H$7,Costs!$E$6:$O$6,0))</f>
        <v>#REF!</v>
      </c>
      <c r="I231" s="85" t="e">
        <f>#REF!*INDEX(Costs!$E$7:$O$89,MATCH($C231,Costs!$C$7:$C$89,0),MATCH(I$7,Costs!$E$6:$O$6,0))</f>
        <v>#REF!</v>
      </c>
      <c r="J231" s="85" t="e">
        <f>#REF!*INDEX(Costs!$E$7:$O$89,MATCH($C231,Costs!$C$7:$C$89,0),MATCH(J$7,Costs!$E$6:$O$6,0))</f>
        <v>#REF!</v>
      </c>
      <c r="K231" s="85" t="e">
        <f>#REF!*INDEX(Costs!$E$7:$O$89,MATCH($C231,Costs!$C$7:$C$89,0),MATCH(K$7,Costs!$E$6:$O$6,0))</f>
        <v>#REF!</v>
      </c>
      <c r="L231" s="85" t="e">
        <f>#REF!*INDEX(Costs!$E$7:$O$89,MATCH($C231,Costs!$C$7:$C$89,0),MATCH(L$7,Costs!$E$6:$O$6,0))</f>
        <v>#REF!</v>
      </c>
      <c r="M231" s="85" t="e">
        <f>#REF!*INDEX(Costs!$E$7:$O$89,MATCH($C231,Costs!$C$7:$C$89,0),MATCH(M$7,Costs!$E$6:$O$6,0))</f>
        <v>#REF!</v>
      </c>
      <c r="N231" s="85" t="e">
        <f>#REF!*INDEX(Costs!$E$7:$O$89,MATCH($C231,Costs!$C$7:$C$89,0),MATCH(N$7,Costs!$E$6:$O$6,0))</f>
        <v>#REF!</v>
      </c>
      <c r="O231" s="85" t="e">
        <f>#REF!*INDEX(Costs!$E$7:$O$89,MATCH($C231,Costs!$C$7:$C$89,0),MATCH(O$7,Costs!$E$6:$O$6,0))</f>
        <v>#REF!</v>
      </c>
      <c r="P231" s="86" t="e">
        <f t="shared" si="120"/>
        <v>#REF!</v>
      </c>
      <c r="Q231" s="86" t="e">
        <f t="shared" si="121"/>
        <v>#REF!</v>
      </c>
      <c r="R231" s="86" t="e">
        <f t="shared" si="122"/>
        <v>#REF!</v>
      </c>
      <c r="S231" s="86" t="e">
        <f t="shared" si="123"/>
        <v>#REF!</v>
      </c>
      <c r="T231" s="86" t="e">
        <f t="shared" si="124"/>
        <v>#REF!</v>
      </c>
      <c r="U231" s="86" t="e">
        <f t="shared" si="125"/>
        <v>#REF!</v>
      </c>
      <c r="V231" s="86" t="e">
        <f t="shared" si="126"/>
        <v>#REF!</v>
      </c>
      <c r="W231" s="86" t="e">
        <f t="shared" si="127"/>
        <v>#REF!</v>
      </c>
      <c r="X231" s="86" t="e">
        <f t="shared" si="128"/>
        <v>#REF!</v>
      </c>
      <c r="Y231" s="86" t="e">
        <f t="shared" si="129"/>
        <v>#REF!</v>
      </c>
      <c r="Z231" s="86" t="e">
        <f t="shared" si="130"/>
        <v>#REF!</v>
      </c>
      <c r="AA231" s="87">
        <v>472.5</v>
      </c>
      <c r="AB231" s="88" t="e">
        <f>AA231*#REF!/$AI$18*10^3</f>
        <v>#REF!</v>
      </c>
      <c r="AC231" s="89" t="e">
        <f>INDEX(Efficiencies!$D$8:$M$89,MATCH(C231,Efficiencies!$C$8:$C$89),MATCH(D231,Efficiencies!$D$7:$M$7))</f>
        <v>#REF!</v>
      </c>
      <c r="AD231" s="89" t="e">
        <f t="shared" si="103"/>
        <v>#REF!</v>
      </c>
      <c r="AE231" s="89" t="e">
        <f>INDEX(Efficiencies!$P$8:$Y$89,MATCH(C231,Efficiencies!$C$8:$C$89),MATCH(D231,Efficiencies!$P$7:$Y$7))</f>
        <v>#REF!</v>
      </c>
      <c r="AF231" s="89" t="e">
        <f t="shared" si="106"/>
        <v>#REF!</v>
      </c>
      <c r="AG231" s="89">
        <v>0</v>
      </c>
    </row>
    <row r="232" spans="1:33" x14ac:dyDescent="0.2">
      <c r="A232" s="91" t="s">
        <v>1836</v>
      </c>
      <c r="B232" s="349" t="s">
        <v>1837</v>
      </c>
      <c r="C232" s="39" t="s">
        <v>1838</v>
      </c>
      <c r="D232" s="39">
        <v>2005</v>
      </c>
      <c r="E232" s="85" t="e">
        <f>#REF!*INDEX(Costs!$E$7:$O$89,MATCH($C232,Costs!$C$7:$C$89,0),MATCH(E$7,Costs!$E$6:$O$6,0))</f>
        <v>#REF!</v>
      </c>
      <c r="F232" s="85" t="e">
        <f>#REF!*INDEX(Costs!$E$7:$O$89,MATCH($C232,Costs!$C$7:$C$89,0),MATCH(F$7,Costs!$E$6:$O$6,0))</f>
        <v>#REF!</v>
      </c>
      <c r="G232" s="85" t="e">
        <f>#REF!*INDEX(Costs!$E$7:$O$89,MATCH($C232,Costs!$C$7:$C$89,0),MATCH(G$7,Costs!$E$6:$O$6,0))</f>
        <v>#REF!</v>
      </c>
      <c r="H232" s="85" t="e">
        <f>#REF!*INDEX(Costs!$E$7:$O$89,MATCH($C232,Costs!$C$7:$C$89,0),MATCH(H$7,Costs!$E$6:$O$6,0))</f>
        <v>#REF!</v>
      </c>
      <c r="I232" s="85" t="e">
        <f>#REF!*INDEX(Costs!$E$7:$O$89,MATCH($C232,Costs!$C$7:$C$89,0),MATCH(I$7,Costs!$E$6:$O$6,0))</f>
        <v>#REF!</v>
      </c>
      <c r="J232" s="85" t="e">
        <f>#REF!*INDEX(Costs!$E$7:$O$89,MATCH($C232,Costs!$C$7:$C$89,0),MATCH(J$7,Costs!$E$6:$O$6,0))</f>
        <v>#REF!</v>
      </c>
      <c r="K232" s="85" t="e">
        <f>#REF!*INDEX(Costs!$E$7:$O$89,MATCH($C232,Costs!$C$7:$C$89,0),MATCH(K$7,Costs!$E$6:$O$6,0))</f>
        <v>#REF!</v>
      </c>
      <c r="L232" s="85" t="e">
        <f>#REF!*INDEX(Costs!$E$7:$O$89,MATCH($C232,Costs!$C$7:$C$89,0),MATCH(L$7,Costs!$E$6:$O$6,0))</f>
        <v>#REF!</v>
      </c>
      <c r="M232" s="85" t="e">
        <f>#REF!*INDEX(Costs!$E$7:$O$89,MATCH($C232,Costs!$C$7:$C$89,0),MATCH(M$7,Costs!$E$6:$O$6,0))</f>
        <v>#REF!</v>
      </c>
      <c r="N232" s="85" t="e">
        <f>#REF!*INDEX(Costs!$E$7:$O$89,MATCH($C232,Costs!$C$7:$C$89,0),MATCH(N$7,Costs!$E$6:$O$6,0))</f>
        <v>#REF!</v>
      </c>
      <c r="O232" s="85" t="e">
        <f>#REF!*INDEX(Costs!$E$7:$O$89,MATCH($C232,Costs!$C$7:$C$89,0),MATCH(O$7,Costs!$E$6:$O$6,0))</f>
        <v>#REF!</v>
      </c>
      <c r="P232" s="86" t="e">
        <f>E232/$AI$18*10^6</f>
        <v>#REF!</v>
      </c>
      <c r="Q232" s="86" t="e">
        <f t="shared" si="121"/>
        <v>#REF!</v>
      </c>
      <c r="R232" s="86" t="e">
        <f t="shared" si="122"/>
        <v>#REF!</v>
      </c>
      <c r="S232" s="86" t="e">
        <f t="shared" si="123"/>
        <v>#REF!</v>
      </c>
      <c r="T232" s="86" t="e">
        <f t="shared" si="124"/>
        <v>#REF!</v>
      </c>
      <c r="U232" s="86" t="e">
        <f t="shared" si="125"/>
        <v>#REF!</v>
      </c>
      <c r="V232" s="86" t="e">
        <f t="shared" si="126"/>
        <v>#REF!</v>
      </c>
      <c r="W232" s="86" t="e">
        <f t="shared" si="127"/>
        <v>#REF!</v>
      </c>
      <c r="X232" s="86" t="e">
        <f t="shared" si="128"/>
        <v>#REF!</v>
      </c>
      <c r="Y232" s="86" t="e">
        <f t="shared" si="129"/>
        <v>#REF!</v>
      </c>
      <c r="Z232" s="86" t="e">
        <f t="shared" si="130"/>
        <v>#REF!</v>
      </c>
      <c r="AA232" s="87">
        <v>472.5</v>
      </c>
      <c r="AB232" s="88" t="e">
        <f>AA232*#REF!/$AI$18*10^3</f>
        <v>#REF!</v>
      </c>
      <c r="AC232" s="89">
        <f>INDEX(Efficiencies!$D$8:$M$89,MATCH(C232,Efficiencies!$C$8:$C$89),MATCH(D232,Efficiencies!$D$7:$M$7))</f>
        <v>42.708683013916001</v>
      </c>
      <c r="AD232" s="89">
        <f t="shared" si="103"/>
        <v>0.3238401223359974</v>
      </c>
      <c r="AE232" s="89">
        <f>INDEX(Efficiencies!$P$8:$Y$89,MATCH(C232,Efficiencies!$C$8:$C$89),MATCH(D232,Efficiencies!$P$7:$Y$7))</f>
        <v>34.701321712890348</v>
      </c>
      <c r="AF232" s="89">
        <f t="shared" si="106"/>
        <v>0.26312401778021532</v>
      </c>
      <c r="AG232" s="89">
        <v>0</v>
      </c>
    </row>
    <row r="233" spans="1:33" x14ac:dyDescent="0.2">
      <c r="A233" s="91" t="s">
        <v>425</v>
      </c>
      <c r="B233" s="349" t="s">
        <v>1839</v>
      </c>
      <c r="C233" s="39" t="s">
        <v>1838</v>
      </c>
      <c r="D233" s="39">
        <v>2010</v>
      </c>
      <c r="E233" s="85" t="e">
        <f>#REF!*INDEX(Costs!$E$7:$O$89,MATCH($C233,Costs!$C$7:$C$89,0),MATCH(E$7,Costs!$E$6:$O$6,0))</f>
        <v>#REF!</v>
      </c>
      <c r="F233" s="85" t="e">
        <f>#REF!*INDEX(Costs!$E$7:$O$89,MATCH($C233,Costs!$C$7:$C$89,0),MATCH(F$7,Costs!$E$6:$O$6,0))</f>
        <v>#REF!</v>
      </c>
      <c r="G233" s="85" t="e">
        <f>#REF!*INDEX(Costs!$E$7:$O$89,MATCH($C233,Costs!$C$7:$C$89,0),MATCH(G$7,Costs!$E$6:$O$6,0))</f>
        <v>#REF!</v>
      </c>
      <c r="H233" s="85" t="e">
        <f>#REF!*INDEX(Costs!$E$7:$O$89,MATCH($C233,Costs!$C$7:$C$89,0),MATCH(H$7,Costs!$E$6:$O$6,0))</f>
        <v>#REF!</v>
      </c>
      <c r="I233" s="85" t="e">
        <f>#REF!*INDEX(Costs!$E$7:$O$89,MATCH($C233,Costs!$C$7:$C$89,0),MATCH(I$7,Costs!$E$6:$O$6,0))</f>
        <v>#REF!</v>
      </c>
      <c r="J233" s="85" t="e">
        <f>#REF!*INDEX(Costs!$E$7:$O$89,MATCH($C233,Costs!$C$7:$C$89,0),MATCH(J$7,Costs!$E$6:$O$6,0))</f>
        <v>#REF!</v>
      </c>
      <c r="K233" s="85" t="e">
        <f>#REF!*INDEX(Costs!$E$7:$O$89,MATCH($C233,Costs!$C$7:$C$89,0),MATCH(K$7,Costs!$E$6:$O$6,0))</f>
        <v>#REF!</v>
      </c>
      <c r="L233" s="85" t="e">
        <f>#REF!*INDEX(Costs!$E$7:$O$89,MATCH($C233,Costs!$C$7:$C$89,0),MATCH(L$7,Costs!$E$6:$O$6,0))</f>
        <v>#REF!</v>
      </c>
      <c r="M233" s="85" t="e">
        <f>#REF!*INDEX(Costs!$E$7:$O$89,MATCH($C233,Costs!$C$7:$C$89,0),MATCH(M$7,Costs!$E$6:$O$6,0))</f>
        <v>#REF!</v>
      </c>
      <c r="N233" s="85" t="e">
        <f>#REF!*INDEX(Costs!$E$7:$O$89,MATCH($C233,Costs!$C$7:$C$89,0),MATCH(N$7,Costs!$E$6:$O$6,0))</f>
        <v>#REF!</v>
      </c>
      <c r="O233" s="85" t="e">
        <f>#REF!*INDEX(Costs!$E$7:$O$89,MATCH($C233,Costs!$C$7:$C$89,0),MATCH(O$7,Costs!$E$6:$O$6,0))</f>
        <v>#REF!</v>
      </c>
      <c r="P233" s="86" t="e">
        <f t="shared" ref="P233:P241" si="131">E233/$AI$18*10^6</f>
        <v>#REF!</v>
      </c>
      <c r="Q233" s="86" t="e">
        <f t="shared" ref="Q233:Q294" si="132">F233/$AI$18*10^6</f>
        <v>#REF!</v>
      </c>
      <c r="R233" s="86" t="e">
        <f t="shared" ref="R233:R294" si="133">G233/$AI$18*10^6</f>
        <v>#REF!</v>
      </c>
      <c r="S233" s="86" t="e">
        <f t="shared" ref="S233:S295" si="134">H233/$AI$18*10^6</f>
        <v>#REF!</v>
      </c>
      <c r="T233" s="86" t="e">
        <f t="shared" ref="T233:T295" si="135">I233/$AI$18*10^6</f>
        <v>#REF!</v>
      </c>
      <c r="U233" s="86" t="e">
        <f t="shared" ref="U233:U295" si="136">J233/$AI$18*10^6</f>
        <v>#REF!</v>
      </c>
      <c r="V233" s="86" t="e">
        <f t="shared" ref="V233:V295" si="137">K233/$AI$18*10^6</f>
        <v>#REF!</v>
      </c>
      <c r="W233" s="86" t="e">
        <f t="shared" ref="W233:W295" si="138">L233/$AI$18*10^6</f>
        <v>#REF!</v>
      </c>
      <c r="X233" s="86" t="e">
        <f t="shared" ref="X233:X295" si="139">M233/$AI$18*10^6</f>
        <v>#REF!</v>
      </c>
      <c r="Y233" s="86" t="e">
        <f t="shared" ref="Y233:Y295" si="140">N233/$AI$18*10^6</f>
        <v>#REF!</v>
      </c>
      <c r="Z233" s="86" t="e">
        <f t="shared" ref="Z233:Z295" si="141">O233/$AI$18*10^6</f>
        <v>#REF!</v>
      </c>
      <c r="AA233" s="87">
        <v>472.5</v>
      </c>
      <c r="AB233" s="88" t="e">
        <f>AA233*#REF!/$AI$18*10^3</f>
        <v>#REF!</v>
      </c>
      <c r="AC233" s="89" t="e">
        <f>INDEX(Efficiencies!$D$8:$M$89,MATCH(C233,Efficiencies!$C$8:$C$89),MATCH(D233,Efficiencies!$D$7:$M$7))</f>
        <v>#REF!</v>
      </c>
      <c r="AD233" s="89" t="e">
        <f t="shared" si="103"/>
        <v>#REF!</v>
      </c>
      <c r="AE233" s="89" t="e">
        <f>INDEX(Efficiencies!$P$8:$Y$89,MATCH(C233,Efficiencies!$C$8:$C$89),MATCH(D233,Efficiencies!$P$7:$Y$7))</f>
        <v>#REF!</v>
      </c>
      <c r="AF233" s="89" t="e">
        <f t="shared" si="106"/>
        <v>#REF!</v>
      </c>
      <c r="AG233" s="89">
        <v>0</v>
      </c>
    </row>
    <row r="234" spans="1:33" x14ac:dyDescent="0.2">
      <c r="A234" s="91" t="s">
        <v>1840</v>
      </c>
      <c r="B234" s="349" t="s">
        <v>1841</v>
      </c>
      <c r="C234" s="39" t="s">
        <v>1838</v>
      </c>
      <c r="D234" s="39">
        <v>2015</v>
      </c>
      <c r="E234" s="85" t="e">
        <f>#REF!*INDEX(Costs!$E$7:$O$89,MATCH($C234,Costs!$C$7:$C$89,0),MATCH(E$7,Costs!$E$6:$O$6,0))</f>
        <v>#REF!</v>
      </c>
      <c r="F234" s="85" t="e">
        <f>#REF!*INDEX(Costs!$E$7:$O$89,MATCH($C234,Costs!$C$7:$C$89,0),MATCH(F$7,Costs!$E$6:$O$6,0))</f>
        <v>#REF!</v>
      </c>
      <c r="G234" s="85" t="e">
        <f>#REF!*INDEX(Costs!$E$7:$O$89,MATCH($C234,Costs!$C$7:$C$89,0),MATCH(G$7,Costs!$E$6:$O$6,0))</f>
        <v>#REF!</v>
      </c>
      <c r="H234" s="85" t="e">
        <f>#REF!*INDEX(Costs!$E$7:$O$89,MATCH($C234,Costs!$C$7:$C$89,0),MATCH(H$7,Costs!$E$6:$O$6,0))</f>
        <v>#REF!</v>
      </c>
      <c r="I234" s="85" t="e">
        <f>#REF!*INDEX(Costs!$E$7:$O$89,MATCH($C234,Costs!$C$7:$C$89,0),MATCH(I$7,Costs!$E$6:$O$6,0))</f>
        <v>#REF!</v>
      </c>
      <c r="J234" s="85" t="e">
        <f>#REF!*INDEX(Costs!$E$7:$O$89,MATCH($C234,Costs!$C$7:$C$89,0),MATCH(J$7,Costs!$E$6:$O$6,0))</f>
        <v>#REF!</v>
      </c>
      <c r="K234" s="85" t="e">
        <f>#REF!*INDEX(Costs!$E$7:$O$89,MATCH($C234,Costs!$C$7:$C$89,0),MATCH(K$7,Costs!$E$6:$O$6,0))</f>
        <v>#REF!</v>
      </c>
      <c r="L234" s="85" t="e">
        <f>#REF!*INDEX(Costs!$E$7:$O$89,MATCH($C234,Costs!$C$7:$C$89,0),MATCH(L$7,Costs!$E$6:$O$6,0))</f>
        <v>#REF!</v>
      </c>
      <c r="M234" s="85" t="e">
        <f>#REF!*INDEX(Costs!$E$7:$O$89,MATCH($C234,Costs!$C$7:$C$89,0),MATCH(M$7,Costs!$E$6:$O$6,0))</f>
        <v>#REF!</v>
      </c>
      <c r="N234" s="85" t="e">
        <f>#REF!*INDEX(Costs!$E$7:$O$89,MATCH($C234,Costs!$C$7:$C$89,0),MATCH(N$7,Costs!$E$6:$O$6,0))</f>
        <v>#REF!</v>
      </c>
      <c r="O234" s="85" t="e">
        <f>#REF!*INDEX(Costs!$E$7:$O$89,MATCH($C234,Costs!$C$7:$C$89,0),MATCH(O$7,Costs!$E$6:$O$6,0))</f>
        <v>#REF!</v>
      </c>
      <c r="P234" s="86" t="e">
        <f t="shared" si="131"/>
        <v>#REF!</v>
      </c>
      <c r="Q234" s="86" t="e">
        <f t="shared" si="132"/>
        <v>#REF!</v>
      </c>
      <c r="R234" s="86" t="e">
        <f t="shared" si="133"/>
        <v>#REF!</v>
      </c>
      <c r="S234" s="86" t="e">
        <f t="shared" si="134"/>
        <v>#REF!</v>
      </c>
      <c r="T234" s="86" t="e">
        <f t="shared" si="135"/>
        <v>#REF!</v>
      </c>
      <c r="U234" s="86" t="e">
        <f t="shared" si="136"/>
        <v>#REF!</v>
      </c>
      <c r="V234" s="86" t="e">
        <f t="shared" si="137"/>
        <v>#REF!</v>
      </c>
      <c r="W234" s="86" t="e">
        <f t="shared" si="138"/>
        <v>#REF!</v>
      </c>
      <c r="X234" s="86" t="e">
        <f t="shared" si="139"/>
        <v>#REF!</v>
      </c>
      <c r="Y234" s="86" t="e">
        <f t="shared" si="140"/>
        <v>#REF!</v>
      </c>
      <c r="Z234" s="86" t="e">
        <f t="shared" si="141"/>
        <v>#REF!</v>
      </c>
      <c r="AA234" s="87">
        <v>472.5</v>
      </c>
      <c r="AB234" s="88" t="e">
        <f>AA234*#REF!/$AI$18*10^3</f>
        <v>#REF!</v>
      </c>
      <c r="AC234" s="89" t="e">
        <f>INDEX(Efficiencies!$D$8:$M$89,MATCH(C234,Efficiencies!$C$8:$C$89),MATCH(D234,Efficiencies!$D$7:$M$7))</f>
        <v>#REF!</v>
      </c>
      <c r="AD234" s="89" t="e">
        <f t="shared" si="103"/>
        <v>#REF!</v>
      </c>
      <c r="AE234" s="89" t="e">
        <f>INDEX(Efficiencies!$P$8:$Y$89,MATCH(C234,Efficiencies!$C$8:$C$89),MATCH(D234,Efficiencies!$P$7:$Y$7))</f>
        <v>#REF!</v>
      </c>
      <c r="AF234" s="89" t="e">
        <f t="shared" si="106"/>
        <v>#REF!</v>
      </c>
      <c r="AG234" s="89">
        <v>0</v>
      </c>
    </row>
    <row r="235" spans="1:33" x14ac:dyDescent="0.2">
      <c r="A235" s="91" t="s">
        <v>1842</v>
      </c>
      <c r="B235" s="349" t="s">
        <v>1843</v>
      </c>
      <c r="C235" s="39" t="s">
        <v>1838</v>
      </c>
      <c r="D235" s="39">
        <v>2020</v>
      </c>
      <c r="E235" s="85" t="e">
        <f>#REF!*INDEX(Costs!$E$7:$O$89,MATCH($C235,Costs!$C$7:$C$89,0),MATCH(E$7,Costs!$E$6:$O$6,0))</f>
        <v>#REF!</v>
      </c>
      <c r="F235" s="85" t="e">
        <f>#REF!*INDEX(Costs!$E$7:$O$89,MATCH($C235,Costs!$C$7:$C$89,0),MATCH(F$7,Costs!$E$6:$O$6,0))</f>
        <v>#REF!</v>
      </c>
      <c r="G235" s="85" t="e">
        <f>#REF!*INDEX(Costs!$E$7:$O$89,MATCH($C235,Costs!$C$7:$C$89,0),MATCH(G$7,Costs!$E$6:$O$6,0))</f>
        <v>#REF!</v>
      </c>
      <c r="H235" s="85" t="e">
        <f>#REF!*INDEX(Costs!$E$7:$O$89,MATCH($C235,Costs!$C$7:$C$89,0),MATCH(H$7,Costs!$E$6:$O$6,0))</f>
        <v>#REF!</v>
      </c>
      <c r="I235" s="85" t="e">
        <f>#REF!*INDEX(Costs!$E$7:$O$89,MATCH($C235,Costs!$C$7:$C$89,0),MATCH(I$7,Costs!$E$6:$O$6,0))</f>
        <v>#REF!</v>
      </c>
      <c r="J235" s="85" t="e">
        <f>#REF!*INDEX(Costs!$E$7:$O$89,MATCH($C235,Costs!$C$7:$C$89,0),MATCH(J$7,Costs!$E$6:$O$6,0))</f>
        <v>#REF!</v>
      </c>
      <c r="K235" s="85" t="e">
        <f>#REF!*INDEX(Costs!$E$7:$O$89,MATCH($C235,Costs!$C$7:$C$89,0),MATCH(K$7,Costs!$E$6:$O$6,0))</f>
        <v>#REF!</v>
      </c>
      <c r="L235" s="85" t="e">
        <f>#REF!*INDEX(Costs!$E$7:$O$89,MATCH($C235,Costs!$C$7:$C$89,0),MATCH(L$7,Costs!$E$6:$O$6,0))</f>
        <v>#REF!</v>
      </c>
      <c r="M235" s="85" t="e">
        <f>#REF!*INDEX(Costs!$E$7:$O$89,MATCH($C235,Costs!$C$7:$C$89,0),MATCH(M$7,Costs!$E$6:$O$6,0))</f>
        <v>#REF!</v>
      </c>
      <c r="N235" s="85" t="e">
        <f>#REF!*INDEX(Costs!$E$7:$O$89,MATCH($C235,Costs!$C$7:$C$89,0),MATCH(N$7,Costs!$E$6:$O$6,0))</f>
        <v>#REF!</v>
      </c>
      <c r="O235" s="85" t="e">
        <f>#REF!*INDEX(Costs!$E$7:$O$89,MATCH($C235,Costs!$C$7:$C$89,0),MATCH(O$7,Costs!$E$6:$O$6,0))</f>
        <v>#REF!</v>
      </c>
      <c r="P235" s="86" t="e">
        <f t="shared" si="131"/>
        <v>#REF!</v>
      </c>
      <c r="Q235" s="86" t="e">
        <f t="shared" si="132"/>
        <v>#REF!</v>
      </c>
      <c r="R235" s="86" t="e">
        <f t="shared" si="133"/>
        <v>#REF!</v>
      </c>
      <c r="S235" s="86" t="e">
        <f t="shared" si="134"/>
        <v>#REF!</v>
      </c>
      <c r="T235" s="86" t="e">
        <f t="shared" si="135"/>
        <v>#REF!</v>
      </c>
      <c r="U235" s="86" t="e">
        <f t="shared" si="136"/>
        <v>#REF!</v>
      </c>
      <c r="V235" s="86" t="e">
        <f t="shared" si="137"/>
        <v>#REF!</v>
      </c>
      <c r="W235" s="86" t="e">
        <f t="shared" si="138"/>
        <v>#REF!</v>
      </c>
      <c r="X235" s="86" t="e">
        <f t="shared" si="139"/>
        <v>#REF!</v>
      </c>
      <c r="Y235" s="86" t="e">
        <f t="shared" si="140"/>
        <v>#REF!</v>
      </c>
      <c r="Z235" s="86" t="e">
        <f t="shared" si="141"/>
        <v>#REF!</v>
      </c>
      <c r="AA235" s="87">
        <v>472.5</v>
      </c>
      <c r="AB235" s="88" t="e">
        <f>AA235*#REF!/$AI$18*10^3</f>
        <v>#REF!</v>
      </c>
      <c r="AC235" s="89" t="e">
        <f>INDEX(Efficiencies!$D$8:$M$89,MATCH(C235,Efficiencies!$C$8:$C$89),MATCH(D235,Efficiencies!$D$7:$M$7))</f>
        <v>#REF!</v>
      </c>
      <c r="AD235" s="89" t="e">
        <f t="shared" si="103"/>
        <v>#REF!</v>
      </c>
      <c r="AE235" s="89" t="e">
        <f>INDEX(Efficiencies!$P$8:$Y$89,MATCH(C235,Efficiencies!$C$8:$C$89),MATCH(D235,Efficiencies!$P$7:$Y$7))</f>
        <v>#REF!</v>
      </c>
      <c r="AF235" s="89" t="e">
        <f t="shared" si="106"/>
        <v>#REF!</v>
      </c>
      <c r="AG235" s="89">
        <v>0</v>
      </c>
    </row>
    <row r="236" spans="1:33" x14ac:dyDescent="0.2">
      <c r="A236" s="91" t="s">
        <v>1844</v>
      </c>
      <c r="B236" s="349" t="s">
        <v>1845</v>
      </c>
      <c r="C236" s="39" t="s">
        <v>1838</v>
      </c>
      <c r="D236" s="39">
        <v>2025</v>
      </c>
      <c r="E236" s="85" t="e">
        <f>#REF!*INDEX(Costs!$E$7:$O$89,MATCH($C236,Costs!$C$7:$C$89,0),MATCH(E$7,Costs!$E$6:$O$6,0))</f>
        <v>#REF!</v>
      </c>
      <c r="F236" s="85" t="e">
        <f>#REF!*INDEX(Costs!$E$7:$O$89,MATCH($C236,Costs!$C$7:$C$89,0),MATCH(F$7,Costs!$E$6:$O$6,0))</f>
        <v>#REF!</v>
      </c>
      <c r="G236" s="85" t="e">
        <f>#REF!*INDEX(Costs!$E$7:$O$89,MATCH($C236,Costs!$C$7:$C$89,0),MATCH(G$7,Costs!$E$6:$O$6,0))</f>
        <v>#REF!</v>
      </c>
      <c r="H236" s="85" t="e">
        <f>#REF!*INDEX(Costs!$E$7:$O$89,MATCH($C236,Costs!$C$7:$C$89,0),MATCH(H$7,Costs!$E$6:$O$6,0))</f>
        <v>#REF!</v>
      </c>
      <c r="I236" s="85" t="e">
        <f>#REF!*INDEX(Costs!$E$7:$O$89,MATCH($C236,Costs!$C$7:$C$89,0),MATCH(I$7,Costs!$E$6:$O$6,0))</f>
        <v>#REF!</v>
      </c>
      <c r="J236" s="85" t="e">
        <f>#REF!*INDEX(Costs!$E$7:$O$89,MATCH($C236,Costs!$C$7:$C$89,0),MATCH(J$7,Costs!$E$6:$O$6,0))</f>
        <v>#REF!</v>
      </c>
      <c r="K236" s="85" t="e">
        <f>#REF!*INDEX(Costs!$E$7:$O$89,MATCH($C236,Costs!$C$7:$C$89,0),MATCH(K$7,Costs!$E$6:$O$6,0))</f>
        <v>#REF!</v>
      </c>
      <c r="L236" s="85" t="e">
        <f>#REF!*INDEX(Costs!$E$7:$O$89,MATCH($C236,Costs!$C$7:$C$89,0),MATCH(L$7,Costs!$E$6:$O$6,0))</f>
        <v>#REF!</v>
      </c>
      <c r="M236" s="85" t="e">
        <f>#REF!*INDEX(Costs!$E$7:$O$89,MATCH($C236,Costs!$C$7:$C$89,0),MATCH(M$7,Costs!$E$6:$O$6,0))</f>
        <v>#REF!</v>
      </c>
      <c r="N236" s="85" t="e">
        <f>#REF!*INDEX(Costs!$E$7:$O$89,MATCH($C236,Costs!$C$7:$C$89,0),MATCH(N$7,Costs!$E$6:$O$6,0))</f>
        <v>#REF!</v>
      </c>
      <c r="O236" s="85" t="e">
        <f>#REF!*INDEX(Costs!$E$7:$O$89,MATCH($C236,Costs!$C$7:$C$89,0),MATCH(O$7,Costs!$E$6:$O$6,0))</f>
        <v>#REF!</v>
      </c>
      <c r="P236" s="86" t="e">
        <f t="shared" si="131"/>
        <v>#REF!</v>
      </c>
      <c r="Q236" s="86" t="e">
        <f t="shared" si="132"/>
        <v>#REF!</v>
      </c>
      <c r="R236" s="86" t="e">
        <f t="shared" si="133"/>
        <v>#REF!</v>
      </c>
      <c r="S236" s="86" t="e">
        <f t="shared" si="134"/>
        <v>#REF!</v>
      </c>
      <c r="T236" s="86" t="e">
        <f t="shared" si="135"/>
        <v>#REF!</v>
      </c>
      <c r="U236" s="86" t="e">
        <f t="shared" si="136"/>
        <v>#REF!</v>
      </c>
      <c r="V236" s="86" t="e">
        <f t="shared" si="137"/>
        <v>#REF!</v>
      </c>
      <c r="W236" s="86" t="e">
        <f t="shared" si="138"/>
        <v>#REF!</v>
      </c>
      <c r="X236" s="86" t="e">
        <f t="shared" si="139"/>
        <v>#REF!</v>
      </c>
      <c r="Y236" s="86" t="e">
        <f t="shared" si="140"/>
        <v>#REF!</v>
      </c>
      <c r="Z236" s="86" t="e">
        <f t="shared" si="141"/>
        <v>#REF!</v>
      </c>
      <c r="AA236" s="87">
        <v>472.5</v>
      </c>
      <c r="AB236" s="88" t="e">
        <f>AA236*#REF!/$AI$18*10^3</f>
        <v>#REF!</v>
      </c>
      <c r="AC236" s="89" t="e">
        <f>INDEX(Efficiencies!$D$8:$M$89,MATCH(C236,Efficiencies!$C$8:$C$89),MATCH(D236,Efficiencies!$D$7:$M$7))</f>
        <v>#REF!</v>
      </c>
      <c r="AD236" s="89" t="e">
        <f t="shared" si="103"/>
        <v>#REF!</v>
      </c>
      <c r="AE236" s="89" t="e">
        <f>INDEX(Efficiencies!$P$8:$Y$89,MATCH(C236,Efficiencies!$C$8:$C$89),MATCH(D236,Efficiencies!$P$7:$Y$7))</f>
        <v>#REF!</v>
      </c>
      <c r="AF236" s="89" t="e">
        <f t="shared" si="106"/>
        <v>#REF!</v>
      </c>
      <c r="AG236" s="89">
        <v>0</v>
      </c>
    </row>
    <row r="237" spans="1:33" x14ac:dyDescent="0.2">
      <c r="A237" s="91" t="s">
        <v>1846</v>
      </c>
      <c r="B237" s="349" t="s">
        <v>1847</v>
      </c>
      <c r="C237" s="39" t="s">
        <v>1838</v>
      </c>
      <c r="D237" s="39">
        <v>2030</v>
      </c>
      <c r="E237" s="85" t="e">
        <f>#REF!*INDEX(Costs!$E$7:$O$89,MATCH($C237,Costs!$C$7:$C$89,0),MATCH(E$7,Costs!$E$6:$O$6,0))</f>
        <v>#REF!</v>
      </c>
      <c r="F237" s="85" t="e">
        <f>#REF!*INDEX(Costs!$E$7:$O$89,MATCH($C237,Costs!$C$7:$C$89,0),MATCH(F$7,Costs!$E$6:$O$6,0))</f>
        <v>#REF!</v>
      </c>
      <c r="G237" s="85" t="e">
        <f>#REF!*INDEX(Costs!$E$7:$O$89,MATCH($C237,Costs!$C$7:$C$89,0),MATCH(G$7,Costs!$E$6:$O$6,0))</f>
        <v>#REF!</v>
      </c>
      <c r="H237" s="85" t="e">
        <f>#REF!*INDEX(Costs!$E$7:$O$89,MATCH($C237,Costs!$C$7:$C$89,0),MATCH(H$7,Costs!$E$6:$O$6,0))</f>
        <v>#REF!</v>
      </c>
      <c r="I237" s="85" t="e">
        <f>#REF!*INDEX(Costs!$E$7:$O$89,MATCH($C237,Costs!$C$7:$C$89,0),MATCH(I$7,Costs!$E$6:$O$6,0))</f>
        <v>#REF!</v>
      </c>
      <c r="J237" s="85" t="e">
        <f>#REF!*INDEX(Costs!$E$7:$O$89,MATCH($C237,Costs!$C$7:$C$89,0),MATCH(J$7,Costs!$E$6:$O$6,0))</f>
        <v>#REF!</v>
      </c>
      <c r="K237" s="85" t="e">
        <f>#REF!*INDEX(Costs!$E$7:$O$89,MATCH($C237,Costs!$C$7:$C$89,0),MATCH(K$7,Costs!$E$6:$O$6,0))</f>
        <v>#REF!</v>
      </c>
      <c r="L237" s="85" t="e">
        <f>#REF!*INDEX(Costs!$E$7:$O$89,MATCH($C237,Costs!$C$7:$C$89,0),MATCH(L$7,Costs!$E$6:$O$6,0))</f>
        <v>#REF!</v>
      </c>
      <c r="M237" s="85" t="e">
        <f>#REF!*INDEX(Costs!$E$7:$O$89,MATCH($C237,Costs!$C$7:$C$89,0),MATCH(M$7,Costs!$E$6:$O$6,0))</f>
        <v>#REF!</v>
      </c>
      <c r="N237" s="85" t="e">
        <f>#REF!*INDEX(Costs!$E$7:$O$89,MATCH($C237,Costs!$C$7:$C$89,0),MATCH(N$7,Costs!$E$6:$O$6,0))</f>
        <v>#REF!</v>
      </c>
      <c r="O237" s="85" t="e">
        <f>#REF!*INDEX(Costs!$E$7:$O$89,MATCH($C237,Costs!$C$7:$C$89,0),MATCH(O$7,Costs!$E$6:$O$6,0))</f>
        <v>#REF!</v>
      </c>
      <c r="P237" s="86" t="e">
        <f t="shared" si="131"/>
        <v>#REF!</v>
      </c>
      <c r="Q237" s="86" t="e">
        <f t="shared" si="132"/>
        <v>#REF!</v>
      </c>
      <c r="R237" s="86" t="e">
        <f t="shared" si="133"/>
        <v>#REF!</v>
      </c>
      <c r="S237" s="86" t="e">
        <f t="shared" si="134"/>
        <v>#REF!</v>
      </c>
      <c r="T237" s="86" t="e">
        <f t="shared" si="135"/>
        <v>#REF!</v>
      </c>
      <c r="U237" s="86" t="e">
        <f t="shared" si="136"/>
        <v>#REF!</v>
      </c>
      <c r="V237" s="86" t="e">
        <f t="shared" si="137"/>
        <v>#REF!</v>
      </c>
      <c r="W237" s="86" t="e">
        <f t="shared" si="138"/>
        <v>#REF!</v>
      </c>
      <c r="X237" s="86" t="e">
        <f t="shared" si="139"/>
        <v>#REF!</v>
      </c>
      <c r="Y237" s="86" t="e">
        <f t="shared" si="140"/>
        <v>#REF!</v>
      </c>
      <c r="Z237" s="86" t="e">
        <f t="shared" si="141"/>
        <v>#REF!</v>
      </c>
      <c r="AA237" s="87">
        <v>472.5</v>
      </c>
      <c r="AB237" s="88" t="e">
        <f>AA237*#REF!/$AI$18*10^3</f>
        <v>#REF!</v>
      </c>
      <c r="AC237" s="89" t="e">
        <f>INDEX(Efficiencies!$D$8:$M$89,MATCH(C237,Efficiencies!$C$8:$C$89),MATCH(D237,Efficiencies!$D$7:$M$7))</f>
        <v>#REF!</v>
      </c>
      <c r="AD237" s="89" t="e">
        <f t="shared" ref="AD237:AD280" si="142">AC237/($AI$11*$AI$15*10 ^ 9)</f>
        <v>#REF!</v>
      </c>
      <c r="AE237" s="89" t="e">
        <f>INDEX(Efficiencies!$P$8:$Y$89,MATCH(C237,Efficiencies!$C$8:$C$89),MATCH(D237,Efficiencies!$P$7:$Y$7))</f>
        <v>#REF!</v>
      </c>
      <c r="AF237" s="89" t="e">
        <f t="shared" si="106"/>
        <v>#REF!</v>
      </c>
      <c r="AG237" s="89">
        <v>0</v>
      </c>
    </row>
    <row r="238" spans="1:33" x14ac:dyDescent="0.2">
      <c r="A238" s="91" t="s">
        <v>1848</v>
      </c>
      <c r="B238" s="349" t="s">
        <v>1849</v>
      </c>
      <c r="C238" s="39" t="s">
        <v>1838</v>
      </c>
      <c r="D238" s="39">
        <v>2035</v>
      </c>
      <c r="E238" s="85" t="e">
        <f>#REF!*INDEX(Costs!$E$7:$O$89,MATCH($C238,Costs!$C$7:$C$89,0),MATCH(E$7,Costs!$E$6:$O$6,0))</f>
        <v>#REF!</v>
      </c>
      <c r="F238" s="85" t="e">
        <f>#REF!*INDEX(Costs!$E$7:$O$89,MATCH($C238,Costs!$C$7:$C$89,0),MATCH(F$7,Costs!$E$6:$O$6,0))</f>
        <v>#REF!</v>
      </c>
      <c r="G238" s="85" t="e">
        <f>#REF!*INDEX(Costs!$E$7:$O$89,MATCH($C238,Costs!$C$7:$C$89,0),MATCH(G$7,Costs!$E$6:$O$6,0))</f>
        <v>#REF!</v>
      </c>
      <c r="H238" s="85" t="e">
        <f>#REF!*INDEX(Costs!$E$7:$O$89,MATCH($C238,Costs!$C$7:$C$89,0),MATCH(H$7,Costs!$E$6:$O$6,0))</f>
        <v>#REF!</v>
      </c>
      <c r="I238" s="85" t="e">
        <f>#REF!*INDEX(Costs!$E$7:$O$89,MATCH($C238,Costs!$C$7:$C$89,0),MATCH(I$7,Costs!$E$6:$O$6,0))</f>
        <v>#REF!</v>
      </c>
      <c r="J238" s="85" t="e">
        <f>#REF!*INDEX(Costs!$E$7:$O$89,MATCH($C238,Costs!$C$7:$C$89,0),MATCH(J$7,Costs!$E$6:$O$6,0))</f>
        <v>#REF!</v>
      </c>
      <c r="K238" s="85" t="e">
        <f>#REF!*INDEX(Costs!$E$7:$O$89,MATCH($C238,Costs!$C$7:$C$89,0),MATCH(K$7,Costs!$E$6:$O$6,0))</f>
        <v>#REF!</v>
      </c>
      <c r="L238" s="85" t="e">
        <f>#REF!*INDEX(Costs!$E$7:$O$89,MATCH($C238,Costs!$C$7:$C$89,0),MATCH(L$7,Costs!$E$6:$O$6,0))</f>
        <v>#REF!</v>
      </c>
      <c r="M238" s="85" t="e">
        <f>#REF!*INDEX(Costs!$E$7:$O$89,MATCH($C238,Costs!$C$7:$C$89,0),MATCH(M$7,Costs!$E$6:$O$6,0))</f>
        <v>#REF!</v>
      </c>
      <c r="N238" s="85" t="e">
        <f>#REF!*INDEX(Costs!$E$7:$O$89,MATCH($C238,Costs!$C$7:$C$89,0),MATCH(N$7,Costs!$E$6:$O$6,0))</f>
        <v>#REF!</v>
      </c>
      <c r="O238" s="85" t="e">
        <f>#REF!*INDEX(Costs!$E$7:$O$89,MATCH($C238,Costs!$C$7:$C$89,0),MATCH(O$7,Costs!$E$6:$O$6,0))</f>
        <v>#REF!</v>
      </c>
      <c r="P238" s="86" t="e">
        <f t="shared" si="131"/>
        <v>#REF!</v>
      </c>
      <c r="Q238" s="86" t="e">
        <f t="shared" si="132"/>
        <v>#REF!</v>
      </c>
      <c r="R238" s="86" t="e">
        <f t="shared" si="133"/>
        <v>#REF!</v>
      </c>
      <c r="S238" s="86" t="e">
        <f t="shared" si="134"/>
        <v>#REF!</v>
      </c>
      <c r="T238" s="86" t="e">
        <f t="shared" si="135"/>
        <v>#REF!</v>
      </c>
      <c r="U238" s="86" t="e">
        <f t="shared" si="136"/>
        <v>#REF!</v>
      </c>
      <c r="V238" s="86" t="e">
        <f t="shared" si="137"/>
        <v>#REF!</v>
      </c>
      <c r="W238" s="86" t="e">
        <f t="shared" si="138"/>
        <v>#REF!</v>
      </c>
      <c r="X238" s="86" t="e">
        <f t="shared" si="139"/>
        <v>#REF!</v>
      </c>
      <c r="Y238" s="86" t="e">
        <f t="shared" si="140"/>
        <v>#REF!</v>
      </c>
      <c r="Z238" s="86" t="e">
        <f t="shared" si="141"/>
        <v>#REF!</v>
      </c>
      <c r="AA238" s="87">
        <v>472.5</v>
      </c>
      <c r="AB238" s="88" t="e">
        <f>AA238*#REF!/$AI$18*10^3</f>
        <v>#REF!</v>
      </c>
      <c r="AC238" s="89" t="e">
        <f>INDEX(Efficiencies!$D$8:$M$89,MATCH(C238,Efficiencies!$C$8:$C$89),MATCH(D238,Efficiencies!$D$7:$M$7))</f>
        <v>#REF!</v>
      </c>
      <c r="AD238" s="89" t="e">
        <f t="shared" si="142"/>
        <v>#REF!</v>
      </c>
      <c r="AE238" s="89" t="e">
        <f>INDEX(Efficiencies!$P$8:$Y$89,MATCH(C238,Efficiencies!$C$8:$C$89),MATCH(D238,Efficiencies!$P$7:$Y$7))</f>
        <v>#REF!</v>
      </c>
      <c r="AF238" s="89" t="e">
        <f t="shared" si="106"/>
        <v>#REF!</v>
      </c>
      <c r="AG238" s="89">
        <v>0</v>
      </c>
    </row>
    <row r="239" spans="1:33" x14ac:dyDescent="0.2">
      <c r="A239" s="91" t="s">
        <v>1850</v>
      </c>
      <c r="B239" s="349" t="s">
        <v>1851</v>
      </c>
      <c r="C239" s="39" t="s">
        <v>1838</v>
      </c>
      <c r="D239" s="39">
        <v>2040</v>
      </c>
      <c r="E239" s="85" t="e">
        <f>#REF!*INDEX(Costs!$E$7:$O$89,MATCH($C239,Costs!$C$7:$C$89,0),MATCH(E$7,Costs!$E$6:$O$6,0))</f>
        <v>#REF!</v>
      </c>
      <c r="F239" s="85" t="e">
        <f>#REF!*INDEX(Costs!$E$7:$O$89,MATCH($C239,Costs!$C$7:$C$89,0),MATCH(F$7,Costs!$E$6:$O$6,0))</f>
        <v>#REF!</v>
      </c>
      <c r="G239" s="85" t="e">
        <f>#REF!*INDEX(Costs!$E$7:$O$89,MATCH($C239,Costs!$C$7:$C$89,0),MATCH(G$7,Costs!$E$6:$O$6,0))</f>
        <v>#REF!</v>
      </c>
      <c r="H239" s="85" t="e">
        <f>#REF!*INDEX(Costs!$E$7:$O$89,MATCH($C239,Costs!$C$7:$C$89,0),MATCH(H$7,Costs!$E$6:$O$6,0))</f>
        <v>#REF!</v>
      </c>
      <c r="I239" s="85" t="e">
        <f>#REF!*INDEX(Costs!$E$7:$O$89,MATCH($C239,Costs!$C$7:$C$89,0),MATCH(I$7,Costs!$E$6:$O$6,0))</f>
        <v>#REF!</v>
      </c>
      <c r="J239" s="85" t="e">
        <f>#REF!*INDEX(Costs!$E$7:$O$89,MATCH($C239,Costs!$C$7:$C$89,0),MATCH(J$7,Costs!$E$6:$O$6,0))</f>
        <v>#REF!</v>
      </c>
      <c r="K239" s="85" t="e">
        <f>#REF!*INDEX(Costs!$E$7:$O$89,MATCH($C239,Costs!$C$7:$C$89,0),MATCH(K$7,Costs!$E$6:$O$6,0))</f>
        <v>#REF!</v>
      </c>
      <c r="L239" s="85" t="e">
        <f>#REF!*INDEX(Costs!$E$7:$O$89,MATCH($C239,Costs!$C$7:$C$89,0),MATCH(L$7,Costs!$E$6:$O$6,0))</f>
        <v>#REF!</v>
      </c>
      <c r="M239" s="85" t="e">
        <f>#REF!*INDEX(Costs!$E$7:$O$89,MATCH($C239,Costs!$C$7:$C$89,0),MATCH(M$7,Costs!$E$6:$O$6,0))</f>
        <v>#REF!</v>
      </c>
      <c r="N239" s="85" t="e">
        <f>#REF!*INDEX(Costs!$E$7:$O$89,MATCH($C239,Costs!$C$7:$C$89,0),MATCH(N$7,Costs!$E$6:$O$6,0))</f>
        <v>#REF!</v>
      </c>
      <c r="O239" s="85" t="e">
        <f>#REF!*INDEX(Costs!$E$7:$O$89,MATCH($C239,Costs!$C$7:$C$89,0),MATCH(O$7,Costs!$E$6:$O$6,0))</f>
        <v>#REF!</v>
      </c>
      <c r="P239" s="86" t="e">
        <f t="shared" si="131"/>
        <v>#REF!</v>
      </c>
      <c r="Q239" s="86" t="e">
        <f t="shared" si="132"/>
        <v>#REF!</v>
      </c>
      <c r="R239" s="86" t="e">
        <f t="shared" si="133"/>
        <v>#REF!</v>
      </c>
      <c r="S239" s="86" t="e">
        <f t="shared" si="134"/>
        <v>#REF!</v>
      </c>
      <c r="T239" s="86" t="e">
        <f t="shared" si="135"/>
        <v>#REF!</v>
      </c>
      <c r="U239" s="86" t="e">
        <f t="shared" si="136"/>
        <v>#REF!</v>
      </c>
      <c r="V239" s="86" t="e">
        <f t="shared" si="137"/>
        <v>#REF!</v>
      </c>
      <c r="W239" s="86" t="e">
        <f t="shared" si="138"/>
        <v>#REF!</v>
      </c>
      <c r="X239" s="86" t="e">
        <f t="shared" si="139"/>
        <v>#REF!</v>
      </c>
      <c r="Y239" s="86" t="e">
        <f t="shared" si="140"/>
        <v>#REF!</v>
      </c>
      <c r="Z239" s="86" t="e">
        <f t="shared" si="141"/>
        <v>#REF!</v>
      </c>
      <c r="AA239" s="87">
        <v>472.5</v>
      </c>
      <c r="AB239" s="88" t="e">
        <f>AA239*#REF!/$AI$18*10^3</f>
        <v>#REF!</v>
      </c>
      <c r="AC239" s="89" t="e">
        <f>INDEX(Efficiencies!$D$8:$M$89,MATCH(C239,Efficiencies!$C$8:$C$89),MATCH(D239,Efficiencies!$D$7:$M$7))</f>
        <v>#REF!</v>
      </c>
      <c r="AD239" s="89" t="e">
        <f t="shared" si="142"/>
        <v>#REF!</v>
      </c>
      <c r="AE239" s="89" t="e">
        <f>INDEX(Efficiencies!$P$8:$Y$89,MATCH(C239,Efficiencies!$C$8:$C$89),MATCH(D239,Efficiencies!$P$7:$Y$7))</f>
        <v>#REF!</v>
      </c>
      <c r="AF239" s="89" t="e">
        <f t="shared" si="106"/>
        <v>#REF!</v>
      </c>
      <c r="AG239" s="89">
        <v>0</v>
      </c>
    </row>
    <row r="240" spans="1:33" x14ac:dyDescent="0.2">
      <c r="A240" s="91" t="s">
        <v>1852</v>
      </c>
      <c r="B240" s="349" t="s">
        <v>1853</v>
      </c>
      <c r="C240" s="39" t="s">
        <v>1838</v>
      </c>
      <c r="D240" s="39">
        <v>2045</v>
      </c>
      <c r="E240" s="85" t="e">
        <f>#REF!*INDEX(Costs!$E$7:$O$89,MATCH($C240,Costs!$C$7:$C$89,0),MATCH(E$7,Costs!$E$6:$O$6,0))</f>
        <v>#REF!</v>
      </c>
      <c r="F240" s="85" t="e">
        <f>#REF!*INDEX(Costs!$E$7:$O$89,MATCH($C240,Costs!$C$7:$C$89,0),MATCH(F$7,Costs!$E$6:$O$6,0))</f>
        <v>#REF!</v>
      </c>
      <c r="G240" s="85" t="e">
        <f>#REF!*INDEX(Costs!$E$7:$O$89,MATCH($C240,Costs!$C$7:$C$89,0),MATCH(G$7,Costs!$E$6:$O$6,0))</f>
        <v>#REF!</v>
      </c>
      <c r="H240" s="85" t="e">
        <f>#REF!*INDEX(Costs!$E$7:$O$89,MATCH($C240,Costs!$C$7:$C$89,0),MATCH(H$7,Costs!$E$6:$O$6,0))</f>
        <v>#REF!</v>
      </c>
      <c r="I240" s="85" t="e">
        <f>#REF!*INDEX(Costs!$E$7:$O$89,MATCH($C240,Costs!$C$7:$C$89,0),MATCH(I$7,Costs!$E$6:$O$6,0))</f>
        <v>#REF!</v>
      </c>
      <c r="J240" s="85" t="e">
        <f>#REF!*INDEX(Costs!$E$7:$O$89,MATCH($C240,Costs!$C$7:$C$89,0),MATCH(J$7,Costs!$E$6:$O$6,0))</f>
        <v>#REF!</v>
      </c>
      <c r="K240" s="85" t="e">
        <f>#REF!*INDEX(Costs!$E$7:$O$89,MATCH($C240,Costs!$C$7:$C$89,0),MATCH(K$7,Costs!$E$6:$O$6,0))</f>
        <v>#REF!</v>
      </c>
      <c r="L240" s="85" t="e">
        <f>#REF!*INDEX(Costs!$E$7:$O$89,MATCH($C240,Costs!$C$7:$C$89,0),MATCH(L$7,Costs!$E$6:$O$6,0))</f>
        <v>#REF!</v>
      </c>
      <c r="M240" s="85" t="e">
        <f>#REF!*INDEX(Costs!$E$7:$O$89,MATCH($C240,Costs!$C$7:$C$89,0),MATCH(M$7,Costs!$E$6:$O$6,0))</f>
        <v>#REF!</v>
      </c>
      <c r="N240" s="85" t="e">
        <f>#REF!*INDEX(Costs!$E$7:$O$89,MATCH($C240,Costs!$C$7:$C$89,0),MATCH(N$7,Costs!$E$6:$O$6,0))</f>
        <v>#REF!</v>
      </c>
      <c r="O240" s="85" t="e">
        <f>#REF!*INDEX(Costs!$E$7:$O$89,MATCH($C240,Costs!$C$7:$C$89,0),MATCH(O$7,Costs!$E$6:$O$6,0))</f>
        <v>#REF!</v>
      </c>
      <c r="P240" s="86" t="e">
        <f t="shared" si="131"/>
        <v>#REF!</v>
      </c>
      <c r="Q240" s="86" t="e">
        <f t="shared" si="132"/>
        <v>#REF!</v>
      </c>
      <c r="R240" s="86" t="e">
        <f t="shared" si="133"/>
        <v>#REF!</v>
      </c>
      <c r="S240" s="86" t="e">
        <f t="shared" si="134"/>
        <v>#REF!</v>
      </c>
      <c r="T240" s="86" t="e">
        <f t="shared" si="135"/>
        <v>#REF!</v>
      </c>
      <c r="U240" s="86" t="e">
        <f t="shared" si="136"/>
        <v>#REF!</v>
      </c>
      <c r="V240" s="86" t="e">
        <f t="shared" si="137"/>
        <v>#REF!</v>
      </c>
      <c r="W240" s="86" t="e">
        <f t="shared" si="138"/>
        <v>#REF!</v>
      </c>
      <c r="X240" s="86" t="e">
        <f t="shared" si="139"/>
        <v>#REF!</v>
      </c>
      <c r="Y240" s="86" t="e">
        <f t="shared" si="140"/>
        <v>#REF!</v>
      </c>
      <c r="Z240" s="86" t="e">
        <f t="shared" si="141"/>
        <v>#REF!</v>
      </c>
      <c r="AA240" s="87">
        <v>472.5</v>
      </c>
      <c r="AB240" s="88" t="e">
        <f>AA240*#REF!/$AI$18*10^3</f>
        <v>#REF!</v>
      </c>
      <c r="AC240" s="89" t="e">
        <f>INDEX(Efficiencies!$D$8:$M$89,MATCH(C240,Efficiencies!$C$8:$C$89),MATCH(D240,Efficiencies!$D$7:$M$7))</f>
        <v>#REF!</v>
      </c>
      <c r="AD240" s="89" t="e">
        <f t="shared" si="142"/>
        <v>#REF!</v>
      </c>
      <c r="AE240" s="89" t="e">
        <f>INDEX(Efficiencies!$P$8:$Y$89,MATCH(C240,Efficiencies!$C$8:$C$89),MATCH(D240,Efficiencies!$P$7:$Y$7))</f>
        <v>#REF!</v>
      </c>
      <c r="AF240" s="89" t="e">
        <f t="shared" si="106"/>
        <v>#REF!</v>
      </c>
      <c r="AG240" s="89">
        <v>0</v>
      </c>
    </row>
    <row r="241" spans="1:33" x14ac:dyDescent="0.2">
      <c r="A241" s="91" t="s">
        <v>1854</v>
      </c>
      <c r="B241" s="349" t="s">
        <v>1855</v>
      </c>
      <c r="C241" s="39" t="s">
        <v>1838</v>
      </c>
      <c r="D241" s="39">
        <v>2050</v>
      </c>
      <c r="E241" s="85" t="e">
        <f>#REF!*INDEX(Costs!$E$7:$O$89,MATCH($C241,Costs!$C$7:$C$89,0),MATCH(E$7,Costs!$E$6:$O$6,0))</f>
        <v>#REF!</v>
      </c>
      <c r="F241" s="85" t="e">
        <f>#REF!*INDEX(Costs!$E$7:$O$89,MATCH($C241,Costs!$C$7:$C$89,0),MATCH(F$7,Costs!$E$6:$O$6,0))</f>
        <v>#REF!</v>
      </c>
      <c r="G241" s="85" t="e">
        <f>#REF!*INDEX(Costs!$E$7:$O$89,MATCH($C241,Costs!$C$7:$C$89,0),MATCH(G$7,Costs!$E$6:$O$6,0))</f>
        <v>#REF!</v>
      </c>
      <c r="H241" s="85" t="e">
        <f>#REF!*INDEX(Costs!$E$7:$O$89,MATCH($C241,Costs!$C$7:$C$89,0),MATCH(H$7,Costs!$E$6:$O$6,0))</f>
        <v>#REF!</v>
      </c>
      <c r="I241" s="85" t="e">
        <f>#REF!*INDEX(Costs!$E$7:$O$89,MATCH($C241,Costs!$C$7:$C$89,0),MATCH(I$7,Costs!$E$6:$O$6,0))</f>
        <v>#REF!</v>
      </c>
      <c r="J241" s="85" t="e">
        <f>#REF!*INDEX(Costs!$E$7:$O$89,MATCH($C241,Costs!$C$7:$C$89,0),MATCH(J$7,Costs!$E$6:$O$6,0))</f>
        <v>#REF!</v>
      </c>
      <c r="K241" s="85" t="e">
        <f>#REF!*INDEX(Costs!$E$7:$O$89,MATCH($C241,Costs!$C$7:$C$89,0),MATCH(K$7,Costs!$E$6:$O$6,0))</f>
        <v>#REF!</v>
      </c>
      <c r="L241" s="85" t="e">
        <f>#REF!*INDEX(Costs!$E$7:$O$89,MATCH($C241,Costs!$C$7:$C$89,0),MATCH(L$7,Costs!$E$6:$O$6,0))</f>
        <v>#REF!</v>
      </c>
      <c r="M241" s="85" t="e">
        <f>#REF!*INDEX(Costs!$E$7:$O$89,MATCH($C241,Costs!$C$7:$C$89,0),MATCH(M$7,Costs!$E$6:$O$6,0))</f>
        <v>#REF!</v>
      </c>
      <c r="N241" s="85" t="e">
        <f>#REF!*INDEX(Costs!$E$7:$O$89,MATCH($C241,Costs!$C$7:$C$89,0),MATCH(N$7,Costs!$E$6:$O$6,0))</f>
        <v>#REF!</v>
      </c>
      <c r="O241" s="85" t="e">
        <f>#REF!*INDEX(Costs!$E$7:$O$89,MATCH($C241,Costs!$C$7:$C$89,0),MATCH(O$7,Costs!$E$6:$O$6,0))</f>
        <v>#REF!</v>
      </c>
      <c r="P241" s="86" t="e">
        <f t="shared" si="131"/>
        <v>#REF!</v>
      </c>
      <c r="Q241" s="86" t="e">
        <f t="shared" si="132"/>
        <v>#REF!</v>
      </c>
      <c r="R241" s="86" t="e">
        <f t="shared" si="133"/>
        <v>#REF!</v>
      </c>
      <c r="S241" s="86" t="e">
        <f t="shared" si="134"/>
        <v>#REF!</v>
      </c>
      <c r="T241" s="86" t="e">
        <f t="shared" si="135"/>
        <v>#REF!</v>
      </c>
      <c r="U241" s="86" t="e">
        <f t="shared" si="136"/>
        <v>#REF!</v>
      </c>
      <c r="V241" s="86" t="e">
        <f t="shared" si="137"/>
        <v>#REF!</v>
      </c>
      <c r="W241" s="86" t="e">
        <f t="shared" si="138"/>
        <v>#REF!</v>
      </c>
      <c r="X241" s="86" t="e">
        <f t="shared" si="139"/>
        <v>#REF!</v>
      </c>
      <c r="Y241" s="86" t="e">
        <f t="shared" si="140"/>
        <v>#REF!</v>
      </c>
      <c r="Z241" s="86" t="e">
        <f t="shared" si="141"/>
        <v>#REF!</v>
      </c>
      <c r="AA241" s="87">
        <v>472.5</v>
      </c>
      <c r="AB241" s="88" t="e">
        <f>AA241*#REF!/$AI$18*10^3</f>
        <v>#REF!</v>
      </c>
      <c r="AC241" s="89" t="e">
        <f>INDEX(Efficiencies!$D$8:$M$89,MATCH(C241,Efficiencies!$C$8:$C$89),MATCH(D241,Efficiencies!$D$7:$M$7))</f>
        <v>#REF!</v>
      </c>
      <c r="AD241" s="89" t="e">
        <f t="shared" si="142"/>
        <v>#REF!</v>
      </c>
      <c r="AE241" s="89" t="e">
        <f>INDEX(Efficiencies!$P$8:$Y$89,MATCH(C241,Efficiencies!$C$8:$C$89),MATCH(D241,Efficiencies!$P$7:$Y$7))</f>
        <v>#REF!</v>
      </c>
      <c r="AF241" s="89" t="e">
        <f t="shared" si="106"/>
        <v>#REF!</v>
      </c>
      <c r="AG241" s="89">
        <v>0</v>
      </c>
    </row>
    <row r="242" spans="1:33" x14ac:dyDescent="0.2">
      <c r="A242" s="91" t="s">
        <v>1856</v>
      </c>
      <c r="B242" s="349" t="s">
        <v>1857</v>
      </c>
      <c r="C242" s="39" t="s">
        <v>1858</v>
      </c>
      <c r="D242" s="39">
        <v>2060</v>
      </c>
      <c r="E242" s="85" t="e">
        <f>#REF!*INDEX(Costs!$E$7:$O$89,MATCH($C242,Costs!$C$7:$C$89,0),MATCH(E$7,Costs!$E$6:$O$6,0))</f>
        <v>#REF!</v>
      </c>
      <c r="F242" s="85" t="e">
        <f>#REF!*INDEX(Costs!$E$7:$O$89,MATCH($C242,Costs!$C$7:$C$89,0),MATCH(F$7,Costs!$E$6:$O$6,0))</f>
        <v>#REF!</v>
      </c>
      <c r="G242" s="85" t="e">
        <f>#REF!*INDEX(Costs!$E$7:$O$89,MATCH($C242,Costs!$C$7:$C$89,0),MATCH(G$7,Costs!$E$6:$O$6,0))</f>
        <v>#REF!</v>
      </c>
      <c r="H242" s="85" t="e">
        <f>#REF!*INDEX(Costs!$E$7:$O$89,MATCH($C242,Costs!$C$7:$C$89,0),MATCH(H$7,Costs!$E$6:$O$6,0))</f>
        <v>#REF!</v>
      </c>
      <c r="I242" s="85" t="e">
        <f>#REF!*INDEX(Costs!$E$7:$O$89,MATCH($C242,Costs!$C$7:$C$89,0),MATCH(I$7,Costs!$E$6:$O$6,0))</f>
        <v>#REF!</v>
      </c>
      <c r="J242" s="85" t="e">
        <f>#REF!*INDEX(Costs!$E$7:$O$89,MATCH($C242,Costs!$C$7:$C$89,0),MATCH(J$7,Costs!$E$6:$O$6,0))</f>
        <v>#REF!</v>
      </c>
      <c r="K242" s="85" t="e">
        <f>#REF!*INDEX(Costs!$E$7:$O$89,MATCH($C242,Costs!$C$7:$C$89,0),MATCH(K$7,Costs!$E$6:$O$6,0))</f>
        <v>#REF!</v>
      </c>
      <c r="L242" s="85" t="e">
        <f>#REF!*INDEX(Costs!$E$7:$O$89,MATCH($C242,Costs!$C$7:$C$89,0),MATCH(L$7,Costs!$E$6:$O$6,0))</f>
        <v>#REF!</v>
      </c>
      <c r="M242" s="85" t="e">
        <f>#REF!*INDEX(Costs!$E$7:$O$89,MATCH($C242,Costs!$C$7:$C$89,0),MATCH(M$7,Costs!$E$6:$O$6,0))</f>
        <v>#REF!</v>
      </c>
      <c r="N242" s="85" t="e">
        <f>#REF!*INDEX(Costs!$E$7:$O$89,MATCH($C242,Costs!$C$7:$C$89,0),MATCH(N$7,Costs!$E$6:$O$6,0))</f>
        <v>#REF!</v>
      </c>
      <c r="O242" s="85" t="e">
        <f>#REF!*INDEX(Costs!$E$7:$O$89,MATCH($C242,Costs!$C$7:$C$89,0),MATCH(O$7,Costs!$E$6:$O$6,0))</f>
        <v>#REF!</v>
      </c>
      <c r="P242" s="86" t="e">
        <f>E242/$AI$18*10^6</f>
        <v>#REF!</v>
      </c>
      <c r="Q242" s="86" t="e">
        <f t="shared" si="132"/>
        <v>#REF!</v>
      </c>
      <c r="R242" s="86" t="e">
        <f t="shared" si="133"/>
        <v>#REF!</v>
      </c>
      <c r="S242" s="86" t="e">
        <f t="shared" si="134"/>
        <v>#REF!</v>
      </c>
      <c r="T242" s="86" t="e">
        <f t="shared" si="135"/>
        <v>#REF!</v>
      </c>
      <c r="U242" s="86" t="e">
        <f t="shared" si="136"/>
        <v>#REF!</v>
      </c>
      <c r="V242" s="86" t="e">
        <f t="shared" si="137"/>
        <v>#REF!</v>
      </c>
      <c r="W242" s="86" t="e">
        <f t="shared" si="138"/>
        <v>#REF!</v>
      </c>
      <c r="X242" s="86" t="e">
        <f t="shared" si="139"/>
        <v>#REF!</v>
      </c>
      <c r="Y242" s="86" t="e">
        <f t="shared" si="140"/>
        <v>#REF!</v>
      </c>
      <c r="Z242" s="86" t="e">
        <f t="shared" si="141"/>
        <v>#REF!</v>
      </c>
      <c r="AA242" s="87">
        <v>405</v>
      </c>
      <c r="AB242" s="88" t="e">
        <f>AA242*#REF!/$AI$18*10^3</f>
        <v>#REF!</v>
      </c>
      <c r="AC242" s="89" t="e">
        <f>INDEX(Efficiencies!$D$8:$M$89,MATCH(C242,Efficiencies!$C$8:$C$89),MATCH(D242,Efficiencies!$D$7:$M$7))</f>
        <v>#REF!</v>
      </c>
      <c r="AD242" s="89" t="e">
        <f t="shared" si="142"/>
        <v>#REF!</v>
      </c>
      <c r="AE242" s="89" t="e">
        <f>INDEX(Efficiencies!$P$8:$Y$89,MATCH(C242,Efficiencies!$C$8:$C$89),MATCH(D242,Efficiencies!$P$7:$Y$7))</f>
        <v>#REF!</v>
      </c>
      <c r="AF242" s="89" t="e">
        <f t="shared" ref="AF242:AF294" si="143">AE242/($AI$11*$AI$15*10 ^ 9)</f>
        <v>#REF!</v>
      </c>
      <c r="AG242" s="89">
        <v>0</v>
      </c>
    </row>
    <row r="243" spans="1:33" x14ac:dyDescent="0.2">
      <c r="A243" s="91" t="s">
        <v>1859</v>
      </c>
      <c r="B243" s="349" t="s">
        <v>1860</v>
      </c>
      <c r="C243" s="39" t="s">
        <v>1858</v>
      </c>
      <c r="D243" s="39">
        <v>2005</v>
      </c>
      <c r="E243" s="85" t="e">
        <f>#REF!*INDEX(Costs!$E$7:$O$89,MATCH($C243,Costs!$C$7:$C$89,0),MATCH(E$7,Costs!$E$6:$O$6,0))</f>
        <v>#REF!</v>
      </c>
      <c r="F243" s="85" t="e">
        <f>#REF!*INDEX(Costs!$E$7:$O$89,MATCH($C243,Costs!$C$7:$C$89,0),MATCH(F$7,Costs!$E$6:$O$6,0))</f>
        <v>#REF!</v>
      </c>
      <c r="G243" s="85" t="e">
        <f>#REF!*INDEX(Costs!$E$7:$O$89,MATCH($C243,Costs!$C$7:$C$89,0),MATCH(G$7,Costs!$E$6:$O$6,0))</f>
        <v>#REF!</v>
      </c>
      <c r="H243" s="85" t="e">
        <f>#REF!*INDEX(Costs!$E$7:$O$89,MATCH($C243,Costs!$C$7:$C$89,0),MATCH(H$7,Costs!$E$6:$O$6,0))</f>
        <v>#REF!</v>
      </c>
      <c r="I243" s="85" t="e">
        <f>#REF!*INDEX(Costs!$E$7:$O$89,MATCH($C243,Costs!$C$7:$C$89,0),MATCH(I$7,Costs!$E$6:$O$6,0))</f>
        <v>#REF!</v>
      </c>
      <c r="J243" s="85" t="e">
        <f>#REF!*INDEX(Costs!$E$7:$O$89,MATCH($C243,Costs!$C$7:$C$89,0),MATCH(J$7,Costs!$E$6:$O$6,0))</f>
        <v>#REF!</v>
      </c>
      <c r="K243" s="85" t="e">
        <f>#REF!*INDEX(Costs!$E$7:$O$89,MATCH($C243,Costs!$C$7:$C$89,0),MATCH(K$7,Costs!$E$6:$O$6,0))</f>
        <v>#REF!</v>
      </c>
      <c r="L243" s="85" t="e">
        <f>#REF!*INDEX(Costs!$E$7:$O$89,MATCH($C243,Costs!$C$7:$C$89,0),MATCH(L$7,Costs!$E$6:$O$6,0))</f>
        <v>#REF!</v>
      </c>
      <c r="M243" s="85" t="e">
        <f>#REF!*INDEX(Costs!$E$7:$O$89,MATCH($C243,Costs!$C$7:$C$89,0),MATCH(M$7,Costs!$E$6:$O$6,0))</f>
        <v>#REF!</v>
      </c>
      <c r="N243" s="85" t="e">
        <f>#REF!*INDEX(Costs!$E$7:$O$89,MATCH($C243,Costs!$C$7:$C$89,0),MATCH(N$7,Costs!$E$6:$O$6,0))</f>
        <v>#REF!</v>
      </c>
      <c r="O243" s="85" t="e">
        <f>#REF!*INDEX(Costs!$E$7:$O$89,MATCH($C243,Costs!$C$7:$C$89,0),MATCH(O$7,Costs!$E$6:$O$6,0))</f>
        <v>#REF!</v>
      </c>
      <c r="P243" s="86" t="e">
        <f t="shared" ref="P243:P252" si="144">E243/$AI$18*10^6</f>
        <v>#REF!</v>
      </c>
      <c r="Q243" s="86" t="e">
        <f t="shared" si="132"/>
        <v>#REF!</v>
      </c>
      <c r="R243" s="86" t="e">
        <f t="shared" si="133"/>
        <v>#REF!</v>
      </c>
      <c r="S243" s="86" t="e">
        <f t="shared" si="134"/>
        <v>#REF!</v>
      </c>
      <c r="T243" s="86" t="e">
        <f t="shared" si="135"/>
        <v>#REF!</v>
      </c>
      <c r="U243" s="86" t="e">
        <f t="shared" si="136"/>
        <v>#REF!</v>
      </c>
      <c r="V243" s="86" t="e">
        <f t="shared" si="137"/>
        <v>#REF!</v>
      </c>
      <c r="W243" s="86" t="e">
        <f t="shared" si="138"/>
        <v>#REF!</v>
      </c>
      <c r="X243" s="86" t="e">
        <f t="shared" si="139"/>
        <v>#REF!</v>
      </c>
      <c r="Y243" s="86" t="e">
        <f t="shared" si="140"/>
        <v>#REF!</v>
      </c>
      <c r="Z243" s="86" t="e">
        <f t="shared" si="141"/>
        <v>#REF!</v>
      </c>
      <c r="AA243" s="87">
        <v>405</v>
      </c>
      <c r="AB243" s="88" t="e">
        <f>AA243*#REF!/$AI$18*10^3</f>
        <v>#REF!</v>
      </c>
      <c r="AC243" s="89" t="e">
        <f>INDEX(Efficiencies!$D$8:$M$89,MATCH(C243,Efficiencies!$C$8:$C$89),MATCH(D243,Efficiencies!$D$7:$M$7))</f>
        <v>#REF!</v>
      </c>
      <c r="AD243" s="89" t="e">
        <f t="shared" si="142"/>
        <v>#REF!</v>
      </c>
      <c r="AE243" s="89" t="e">
        <f>INDEX(Efficiencies!$P$8:$Y$89,MATCH(C243,Efficiencies!$C$8:$C$89),MATCH(D243,Efficiencies!$P$7:$Y$7))</f>
        <v>#REF!</v>
      </c>
      <c r="AF243" s="89" t="e">
        <f t="shared" si="143"/>
        <v>#REF!</v>
      </c>
      <c r="AG243" s="89">
        <v>0</v>
      </c>
    </row>
    <row r="244" spans="1:33" x14ac:dyDescent="0.2">
      <c r="A244" s="91" t="s">
        <v>428</v>
      </c>
      <c r="B244" s="349" t="s">
        <v>1861</v>
      </c>
      <c r="C244" s="39" t="s">
        <v>1858</v>
      </c>
      <c r="D244" s="39">
        <v>2010</v>
      </c>
      <c r="E244" s="85" t="e">
        <f>#REF!*INDEX(Costs!$E$7:$O$89,MATCH($C244,Costs!$C$7:$C$89,0),MATCH(E$7,Costs!$E$6:$O$6,0))</f>
        <v>#REF!</v>
      </c>
      <c r="F244" s="85" t="e">
        <f>#REF!*INDEX(Costs!$E$7:$O$89,MATCH($C244,Costs!$C$7:$C$89,0),MATCH(F$7,Costs!$E$6:$O$6,0))</f>
        <v>#REF!</v>
      </c>
      <c r="G244" s="85" t="e">
        <f>#REF!*INDEX(Costs!$E$7:$O$89,MATCH($C244,Costs!$C$7:$C$89,0),MATCH(G$7,Costs!$E$6:$O$6,0))</f>
        <v>#REF!</v>
      </c>
      <c r="H244" s="85" t="e">
        <f>#REF!*INDEX(Costs!$E$7:$O$89,MATCH($C244,Costs!$C$7:$C$89,0),MATCH(H$7,Costs!$E$6:$O$6,0))</f>
        <v>#REF!</v>
      </c>
      <c r="I244" s="85" t="e">
        <f>#REF!*INDEX(Costs!$E$7:$O$89,MATCH($C244,Costs!$C$7:$C$89,0),MATCH(I$7,Costs!$E$6:$O$6,0))</f>
        <v>#REF!</v>
      </c>
      <c r="J244" s="85" t="e">
        <f>#REF!*INDEX(Costs!$E$7:$O$89,MATCH($C244,Costs!$C$7:$C$89,0),MATCH(J$7,Costs!$E$6:$O$6,0))</f>
        <v>#REF!</v>
      </c>
      <c r="K244" s="85" t="e">
        <f>#REF!*INDEX(Costs!$E$7:$O$89,MATCH($C244,Costs!$C$7:$C$89,0),MATCH(K$7,Costs!$E$6:$O$6,0))</f>
        <v>#REF!</v>
      </c>
      <c r="L244" s="85" t="e">
        <f>#REF!*INDEX(Costs!$E$7:$O$89,MATCH($C244,Costs!$C$7:$C$89,0),MATCH(L$7,Costs!$E$6:$O$6,0))</f>
        <v>#REF!</v>
      </c>
      <c r="M244" s="85" t="e">
        <f>#REF!*INDEX(Costs!$E$7:$O$89,MATCH($C244,Costs!$C$7:$C$89,0),MATCH(M$7,Costs!$E$6:$O$6,0))</f>
        <v>#REF!</v>
      </c>
      <c r="N244" s="85" t="e">
        <f>#REF!*INDEX(Costs!$E$7:$O$89,MATCH($C244,Costs!$C$7:$C$89,0),MATCH(N$7,Costs!$E$6:$O$6,0))</f>
        <v>#REF!</v>
      </c>
      <c r="O244" s="85" t="e">
        <f>#REF!*INDEX(Costs!$E$7:$O$89,MATCH($C244,Costs!$C$7:$C$89,0),MATCH(O$7,Costs!$E$6:$O$6,0))</f>
        <v>#REF!</v>
      </c>
      <c r="P244" s="86" t="e">
        <f t="shared" si="144"/>
        <v>#REF!</v>
      </c>
      <c r="Q244" s="86" t="e">
        <f t="shared" si="132"/>
        <v>#REF!</v>
      </c>
      <c r="R244" s="86" t="e">
        <f t="shared" si="133"/>
        <v>#REF!</v>
      </c>
      <c r="S244" s="86" t="e">
        <f t="shared" si="134"/>
        <v>#REF!</v>
      </c>
      <c r="T244" s="86" t="e">
        <f t="shared" si="135"/>
        <v>#REF!</v>
      </c>
      <c r="U244" s="86" t="e">
        <f t="shared" si="136"/>
        <v>#REF!</v>
      </c>
      <c r="V244" s="86" t="e">
        <f t="shared" si="137"/>
        <v>#REF!</v>
      </c>
      <c r="W244" s="86" t="e">
        <f t="shared" si="138"/>
        <v>#REF!</v>
      </c>
      <c r="X244" s="86" t="e">
        <f t="shared" si="139"/>
        <v>#REF!</v>
      </c>
      <c r="Y244" s="86" t="e">
        <f t="shared" si="140"/>
        <v>#REF!</v>
      </c>
      <c r="Z244" s="86" t="e">
        <f t="shared" si="141"/>
        <v>#REF!</v>
      </c>
      <c r="AA244" s="87">
        <v>405</v>
      </c>
      <c r="AB244" s="88" t="e">
        <f>AA244*#REF!/$AI$18*10^3</f>
        <v>#REF!</v>
      </c>
      <c r="AC244" s="89" t="e">
        <f>INDEX(Efficiencies!$D$8:$M$89,MATCH(C244,Efficiencies!$C$8:$C$89),MATCH(D244,Efficiencies!$D$7:$M$7))</f>
        <v>#REF!</v>
      </c>
      <c r="AD244" s="89" t="e">
        <f t="shared" si="142"/>
        <v>#REF!</v>
      </c>
      <c r="AE244" s="89" t="e">
        <f>INDEX(Efficiencies!$P$8:$Y$89,MATCH(C244,Efficiencies!$C$8:$C$89),MATCH(D244,Efficiencies!$P$7:$Y$7))</f>
        <v>#REF!</v>
      </c>
      <c r="AF244" s="89" t="e">
        <f t="shared" si="143"/>
        <v>#REF!</v>
      </c>
      <c r="AG244" s="89">
        <v>0</v>
      </c>
    </row>
    <row r="245" spans="1:33" x14ac:dyDescent="0.2">
      <c r="A245" s="91" t="s">
        <v>1862</v>
      </c>
      <c r="B245" s="349" t="s">
        <v>1863</v>
      </c>
      <c r="C245" s="39" t="s">
        <v>1858</v>
      </c>
      <c r="D245" s="39">
        <v>2015</v>
      </c>
      <c r="E245" s="85" t="e">
        <f>#REF!*INDEX(Costs!$E$7:$O$89,MATCH($C245,Costs!$C$7:$C$89,0),MATCH(E$7,Costs!$E$6:$O$6,0))</f>
        <v>#REF!</v>
      </c>
      <c r="F245" s="85" t="e">
        <f>#REF!*INDEX(Costs!$E$7:$O$89,MATCH($C245,Costs!$C$7:$C$89,0),MATCH(F$7,Costs!$E$6:$O$6,0))</f>
        <v>#REF!</v>
      </c>
      <c r="G245" s="85" t="e">
        <f>#REF!*INDEX(Costs!$E$7:$O$89,MATCH($C245,Costs!$C$7:$C$89,0),MATCH(G$7,Costs!$E$6:$O$6,0))</f>
        <v>#REF!</v>
      </c>
      <c r="H245" s="85" t="e">
        <f>#REF!*INDEX(Costs!$E$7:$O$89,MATCH($C245,Costs!$C$7:$C$89,0),MATCH(H$7,Costs!$E$6:$O$6,0))</f>
        <v>#REF!</v>
      </c>
      <c r="I245" s="85" t="e">
        <f>#REF!*INDEX(Costs!$E$7:$O$89,MATCH($C245,Costs!$C$7:$C$89,0),MATCH(I$7,Costs!$E$6:$O$6,0))</f>
        <v>#REF!</v>
      </c>
      <c r="J245" s="85" t="e">
        <f>#REF!*INDEX(Costs!$E$7:$O$89,MATCH($C245,Costs!$C$7:$C$89,0),MATCH(J$7,Costs!$E$6:$O$6,0))</f>
        <v>#REF!</v>
      </c>
      <c r="K245" s="85" t="e">
        <f>#REF!*INDEX(Costs!$E$7:$O$89,MATCH($C245,Costs!$C$7:$C$89,0),MATCH(K$7,Costs!$E$6:$O$6,0))</f>
        <v>#REF!</v>
      </c>
      <c r="L245" s="85" t="e">
        <f>#REF!*INDEX(Costs!$E$7:$O$89,MATCH($C245,Costs!$C$7:$C$89,0),MATCH(L$7,Costs!$E$6:$O$6,0))</f>
        <v>#REF!</v>
      </c>
      <c r="M245" s="85" t="e">
        <f>#REF!*INDEX(Costs!$E$7:$O$89,MATCH($C245,Costs!$C$7:$C$89,0),MATCH(M$7,Costs!$E$6:$O$6,0))</f>
        <v>#REF!</v>
      </c>
      <c r="N245" s="85" t="e">
        <f>#REF!*INDEX(Costs!$E$7:$O$89,MATCH($C245,Costs!$C$7:$C$89,0),MATCH(N$7,Costs!$E$6:$O$6,0))</f>
        <v>#REF!</v>
      </c>
      <c r="O245" s="85" t="e">
        <f>#REF!*INDEX(Costs!$E$7:$O$89,MATCH($C245,Costs!$C$7:$C$89,0),MATCH(O$7,Costs!$E$6:$O$6,0))</f>
        <v>#REF!</v>
      </c>
      <c r="P245" s="86" t="e">
        <f t="shared" si="144"/>
        <v>#REF!</v>
      </c>
      <c r="Q245" s="86" t="e">
        <f t="shared" si="132"/>
        <v>#REF!</v>
      </c>
      <c r="R245" s="86" t="e">
        <f t="shared" si="133"/>
        <v>#REF!</v>
      </c>
      <c r="S245" s="86" t="e">
        <f t="shared" si="134"/>
        <v>#REF!</v>
      </c>
      <c r="T245" s="86" t="e">
        <f t="shared" si="135"/>
        <v>#REF!</v>
      </c>
      <c r="U245" s="86" t="e">
        <f t="shared" si="136"/>
        <v>#REF!</v>
      </c>
      <c r="V245" s="86" t="e">
        <f t="shared" si="137"/>
        <v>#REF!</v>
      </c>
      <c r="W245" s="86" t="e">
        <f t="shared" si="138"/>
        <v>#REF!</v>
      </c>
      <c r="X245" s="86" t="e">
        <f t="shared" si="139"/>
        <v>#REF!</v>
      </c>
      <c r="Y245" s="86" t="e">
        <f t="shared" si="140"/>
        <v>#REF!</v>
      </c>
      <c r="Z245" s="86" t="e">
        <f t="shared" si="141"/>
        <v>#REF!</v>
      </c>
      <c r="AA245" s="87">
        <v>405</v>
      </c>
      <c r="AB245" s="88" t="e">
        <f>AA245*#REF!/$AI$18*10^3</f>
        <v>#REF!</v>
      </c>
      <c r="AC245" s="89" t="e">
        <f>INDEX(Efficiencies!$D$8:$M$89,MATCH(C245,Efficiencies!$C$8:$C$89),MATCH(D245,Efficiencies!$D$7:$M$7))</f>
        <v>#REF!</v>
      </c>
      <c r="AD245" s="89" t="e">
        <f t="shared" si="142"/>
        <v>#REF!</v>
      </c>
      <c r="AE245" s="89" t="e">
        <f>INDEX(Efficiencies!$P$8:$Y$89,MATCH(C245,Efficiencies!$C$8:$C$89),MATCH(D245,Efficiencies!$P$7:$Y$7))</f>
        <v>#REF!</v>
      </c>
      <c r="AF245" s="89" t="e">
        <f t="shared" si="143"/>
        <v>#REF!</v>
      </c>
      <c r="AG245" s="89">
        <v>0</v>
      </c>
    </row>
    <row r="246" spans="1:33" x14ac:dyDescent="0.2">
      <c r="A246" s="91" t="s">
        <v>1864</v>
      </c>
      <c r="B246" s="349" t="s">
        <v>1865</v>
      </c>
      <c r="C246" s="39" t="s">
        <v>1858</v>
      </c>
      <c r="D246" s="39">
        <v>2020</v>
      </c>
      <c r="E246" s="85" t="e">
        <f>#REF!*INDEX(Costs!$E$7:$O$89,MATCH($C246,Costs!$C$7:$C$89,0),MATCH(E$7,Costs!$E$6:$O$6,0))</f>
        <v>#REF!</v>
      </c>
      <c r="F246" s="85" t="e">
        <f>#REF!*INDEX(Costs!$E$7:$O$89,MATCH($C246,Costs!$C$7:$C$89,0),MATCH(F$7,Costs!$E$6:$O$6,0))</f>
        <v>#REF!</v>
      </c>
      <c r="G246" s="85" t="e">
        <f>#REF!*INDEX(Costs!$E$7:$O$89,MATCH($C246,Costs!$C$7:$C$89,0),MATCH(G$7,Costs!$E$6:$O$6,0))</f>
        <v>#REF!</v>
      </c>
      <c r="H246" s="85" t="e">
        <f>#REF!*INDEX(Costs!$E$7:$O$89,MATCH($C246,Costs!$C$7:$C$89,0),MATCH(H$7,Costs!$E$6:$O$6,0))</f>
        <v>#REF!</v>
      </c>
      <c r="I246" s="85" t="e">
        <f>#REF!*INDEX(Costs!$E$7:$O$89,MATCH($C246,Costs!$C$7:$C$89,0),MATCH(I$7,Costs!$E$6:$O$6,0))</f>
        <v>#REF!</v>
      </c>
      <c r="J246" s="85" t="e">
        <f>#REF!*INDEX(Costs!$E$7:$O$89,MATCH($C246,Costs!$C$7:$C$89,0),MATCH(J$7,Costs!$E$6:$O$6,0))</f>
        <v>#REF!</v>
      </c>
      <c r="K246" s="85" t="e">
        <f>#REF!*INDEX(Costs!$E$7:$O$89,MATCH($C246,Costs!$C$7:$C$89,0),MATCH(K$7,Costs!$E$6:$O$6,0))</f>
        <v>#REF!</v>
      </c>
      <c r="L246" s="85" t="e">
        <f>#REF!*INDEX(Costs!$E$7:$O$89,MATCH($C246,Costs!$C$7:$C$89,0),MATCH(L$7,Costs!$E$6:$O$6,0))</f>
        <v>#REF!</v>
      </c>
      <c r="M246" s="85" t="e">
        <f>#REF!*INDEX(Costs!$E$7:$O$89,MATCH($C246,Costs!$C$7:$C$89,0),MATCH(M$7,Costs!$E$6:$O$6,0))</f>
        <v>#REF!</v>
      </c>
      <c r="N246" s="85" t="e">
        <f>#REF!*INDEX(Costs!$E$7:$O$89,MATCH($C246,Costs!$C$7:$C$89,0),MATCH(N$7,Costs!$E$6:$O$6,0))</f>
        <v>#REF!</v>
      </c>
      <c r="O246" s="85" t="e">
        <f>#REF!*INDEX(Costs!$E$7:$O$89,MATCH($C246,Costs!$C$7:$C$89,0),MATCH(O$7,Costs!$E$6:$O$6,0))</f>
        <v>#REF!</v>
      </c>
      <c r="P246" s="86" t="e">
        <f t="shared" si="144"/>
        <v>#REF!</v>
      </c>
      <c r="Q246" s="86" t="e">
        <f t="shared" si="132"/>
        <v>#REF!</v>
      </c>
      <c r="R246" s="86" t="e">
        <f t="shared" si="133"/>
        <v>#REF!</v>
      </c>
      <c r="S246" s="86" t="e">
        <f t="shared" si="134"/>
        <v>#REF!</v>
      </c>
      <c r="T246" s="86" t="e">
        <f t="shared" si="135"/>
        <v>#REF!</v>
      </c>
      <c r="U246" s="86" t="e">
        <f t="shared" si="136"/>
        <v>#REF!</v>
      </c>
      <c r="V246" s="86" t="e">
        <f t="shared" si="137"/>
        <v>#REF!</v>
      </c>
      <c r="W246" s="86" t="e">
        <f t="shared" si="138"/>
        <v>#REF!</v>
      </c>
      <c r="X246" s="86" t="e">
        <f t="shared" si="139"/>
        <v>#REF!</v>
      </c>
      <c r="Y246" s="86" t="e">
        <f t="shared" si="140"/>
        <v>#REF!</v>
      </c>
      <c r="Z246" s="86" t="e">
        <f t="shared" si="141"/>
        <v>#REF!</v>
      </c>
      <c r="AA246" s="87">
        <v>405</v>
      </c>
      <c r="AB246" s="88" t="e">
        <f>AA246*#REF!/$AI$18*10^3</f>
        <v>#REF!</v>
      </c>
      <c r="AC246" s="89" t="e">
        <f>INDEX(Efficiencies!$D$8:$M$89,MATCH(C246,Efficiencies!$C$8:$C$89),MATCH(D246,Efficiencies!$D$7:$M$7))</f>
        <v>#REF!</v>
      </c>
      <c r="AD246" s="89" t="e">
        <f t="shared" si="142"/>
        <v>#REF!</v>
      </c>
      <c r="AE246" s="89" t="e">
        <f>INDEX(Efficiencies!$P$8:$Y$89,MATCH(C246,Efficiencies!$C$8:$C$89),MATCH(D246,Efficiencies!$P$7:$Y$7))</f>
        <v>#REF!</v>
      </c>
      <c r="AF246" s="89" t="e">
        <f t="shared" si="143"/>
        <v>#REF!</v>
      </c>
      <c r="AG246" s="89">
        <v>0</v>
      </c>
    </row>
    <row r="247" spans="1:33" x14ac:dyDescent="0.2">
      <c r="A247" s="91" t="s">
        <v>1866</v>
      </c>
      <c r="B247" s="349" t="s">
        <v>1867</v>
      </c>
      <c r="C247" s="39" t="s">
        <v>1858</v>
      </c>
      <c r="D247" s="39">
        <v>2025</v>
      </c>
      <c r="E247" s="85" t="e">
        <f>#REF!*INDEX(Costs!$E$7:$O$89,MATCH($C247,Costs!$C$7:$C$89,0),MATCH(E$7,Costs!$E$6:$O$6,0))</f>
        <v>#REF!</v>
      </c>
      <c r="F247" s="85" t="e">
        <f>#REF!*INDEX(Costs!$E$7:$O$89,MATCH($C247,Costs!$C$7:$C$89,0),MATCH(F$7,Costs!$E$6:$O$6,0))</f>
        <v>#REF!</v>
      </c>
      <c r="G247" s="85" t="e">
        <f>#REF!*INDEX(Costs!$E$7:$O$89,MATCH($C247,Costs!$C$7:$C$89,0),MATCH(G$7,Costs!$E$6:$O$6,0))</f>
        <v>#REF!</v>
      </c>
      <c r="H247" s="85" t="e">
        <f>#REF!*INDEX(Costs!$E$7:$O$89,MATCH($C247,Costs!$C$7:$C$89,0),MATCH(H$7,Costs!$E$6:$O$6,0))</f>
        <v>#REF!</v>
      </c>
      <c r="I247" s="85" t="e">
        <f>#REF!*INDEX(Costs!$E$7:$O$89,MATCH($C247,Costs!$C$7:$C$89,0),MATCH(I$7,Costs!$E$6:$O$6,0))</f>
        <v>#REF!</v>
      </c>
      <c r="J247" s="85" t="e">
        <f>#REF!*INDEX(Costs!$E$7:$O$89,MATCH($C247,Costs!$C$7:$C$89,0),MATCH(J$7,Costs!$E$6:$O$6,0))</f>
        <v>#REF!</v>
      </c>
      <c r="K247" s="85" t="e">
        <f>#REF!*INDEX(Costs!$E$7:$O$89,MATCH($C247,Costs!$C$7:$C$89,0),MATCH(K$7,Costs!$E$6:$O$6,0))</f>
        <v>#REF!</v>
      </c>
      <c r="L247" s="85" t="e">
        <f>#REF!*INDEX(Costs!$E$7:$O$89,MATCH($C247,Costs!$C$7:$C$89,0),MATCH(L$7,Costs!$E$6:$O$6,0))</f>
        <v>#REF!</v>
      </c>
      <c r="M247" s="85" t="e">
        <f>#REF!*INDEX(Costs!$E$7:$O$89,MATCH($C247,Costs!$C$7:$C$89,0),MATCH(M$7,Costs!$E$6:$O$6,0))</f>
        <v>#REF!</v>
      </c>
      <c r="N247" s="85" t="e">
        <f>#REF!*INDEX(Costs!$E$7:$O$89,MATCH($C247,Costs!$C$7:$C$89,0),MATCH(N$7,Costs!$E$6:$O$6,0))</f>
        <v>#REF!</v>
      </c>
      <c r="O247" s="85" t="e">
        <f>#REF!*INDEX(Costs!$E$7:$O$89,MATCH($C247,Costs!$C$7:$C$89,0),MATCH(O$7,Costs!$E$6:$O$6,0))</f>
        <v>#REF!</v>
      </c>
      <c r="P247" s="86" t="e">
        <f t="shared" si="144"/>
        <v>#REF!</v>
      </c>
      <c r="Q247" s="86" t="e">
        <f t="shared" si="132"/>
        <v>#REF!</v>
      </c>
      <c r="R247" s="86" t="e">
        <f t="shared" si="133"/>
        <v>#REF!</v>
      </c>
      <c r="S247" s="86" t="e">
        <f t="shared" si="134"/>
        <v>#REF!</v>
      </c>
      <c r="T247" s="86" t="e">
        <f t="shared" si="135"/>
        <v>#REF!</v>
      </c>
      <c r="U247" s="86" t="e">
        <f t="shared" si="136"/>
        <v>#REF!</v>
      </c>
      <c r="V247" s="86" t="e">
        <f t="shared" si="137"/>
        <v>#REF!</v>
      </c>
      <c r="W247" s="86" t="e">
        <f t="shared" si="138"/>
        <v>#REF!</v>
      </c>
      <c r="X247" s="86" t="e">
        <f t="shared" si="139"/>
        <v>#REF!</v>
      </c>
      <c r="Y247" s="86" t="e">
        <f t="shared" si="140"/>
        <v>#REF!</v>
      </c>
      <c r="Z247" s="86" t="e">
        <f t="shared" si="141"/>
        <v>#REF!</v>
      </c>
      <c r="AA247" s="87">
        <v>405</v>
      </c>
      <c r="AB247" s="88" t="e">
        <f>AA247*#REF!/$AI$18*10^3</f>
        <v>#REF!</v>
      </c>
      <c r="AC247" s="89" t="e">
        <f>INDEX(Efficiencies!$D$8:$M$89,MATCH(C247,Efficiencies!$C$8:$C$89),MATCH(D247,Efficiencies!$D$7:$M$7))</f>
        <v>#REF!</v>
      </c>
      <c r="AD247" s="89" t="e">
        <f t="shared" si="142"/>
        <v>#REF!</v>
      </c>
      <c r="AE247" s="89" t="e">
        <f>INDEX(Efficiencies!$P$8:$Y$89,MATCH(C247,Efficiencies!$C$8:$C$89),MATCH(D247,Efficiencies!$P$7:$Y$7))</f>
        <v>#REF!</v>
      </c>
      <c r="AF247" s="89" t="e">
        <f t="shared" si="143"/>
        <v>#REF!</v>
      </c>
      <c r="AG247" s="89">
        <v>0</v>
      </c>
    </row>
    <row r="248" spans="1:33" x14ac:dyDescent="0.2">
      <c r="A248" s="91" t="s">
        <v>1868</v>
      </c>
      <c r="B248" s="349" t="s">
        <v>1869</v>
      </c>
      <c r="C248" s="39" t="s">
        <v>1858</v>
      </c>
      <c r="D248" s="39">
        <v>2030</v>
      </c>
      <c r="E248" s="85" t="e">
        <f>#REF!*INDEX(Costs!$E$7:$O$89,MATCH($C248,Costs!$C$7:$C$89,0),MATCH(E$7,Costs!$E$6:$O$6,0))</f>
        <v>#REF!</v>
      </c>
      <c r="F248" s="85" t="e">
        <f>#REF!*INDEX(Costs!$E$7:$O$89,MATCH($C248,Costs!$C$7:$C$89,0),MATCH(F$7,Costs!$E$6:$O$6,0))</f>
        <v>#REF!</v>
      </c>
      <c r="G248" s="85" t="e">
        <f>#REF!*INDEX(Costs!$E$7:$O$89,MATCH($C248,Costs!$C$7:$C$89,0),MATCH(G$7,Costs!$E$6:$O$6,0))</f>
        <v>#REF!</v>
      </c>
      <c r="H248" s="85" t="e">
        <f>#REF!*INDEX(Costs!$E$7:$O$89,MATCH($C248,Costs!$C$7:$C$89,0),MATCH(H$7,Costs!$E$6:$O$6,0))</f>
        <v>#REF!</v>
      </c>
      <c r="I248" s="85" t="e">
        <f>#REF!*INDEX(Costs!$E$7:$O$89,MATCH($C248,Costs!$C$7:$C$89,0),MATCH(I$7,Costs!$E$6:$O$6,0))</f>
        <v>#REF!</v>
      </c>
      <c r="J248" s="85" t="e">
        <f>#REF!*INDEX(Costs!$E$7:$O$89,MATCH($C248,Costs!$C$7:$C$89,0),MATCH(J$7,Costs!$E$6:$O$6,0))</f>
        <v>#REF!</v>
      </c>
      <c r="K248" s="85" t="e">
        <f>#REF!*INDEX(Costs!$E$7:$O$89,MATCH($C248,Costs!$C$7:$C$89,0),MATCH(K$7,Costs!$E$6:$O$6,0))</f>
        <v>#REF!</v>
      </c>
      <c r="L248" s="85" t="e">
        <f>#REF!*INDEX(Costs!$E$7:$O$89,MATCH($C248,Costs!$C$7:$C$89,0),MATCH(L$7,Costs!$E$6:$O$6,0))</f>
        <v>#REF!</v>
      </c>
      <c r="M248" s="85" t="e">
        <f>#REF!*INDEX(Costs!$E$7:$O$89,MATCH($C248,Costs!$C$7:$C$89,0),MATCH(M$7,Costs!$E$6:$O$6,0))</f>
        <v>#REF!</v>
      </c>
      <c r="N248" s="85" t="e">
        <f>#REF!*INDEX(Costs!$E$7:$O$89,MATCH($C248,Costs!$C$7:$C$89,0),MATCH(N$7,Costs!$E$6:$O$6,0))</f>
        <v>#REF!</v>
      </c>
      <c r="O248" s="85" t="e">
        <f>#REF!*INDEX(Costs!$E$7:$O$89,MATCH($C248,Costs!$C$7:$C$89,0),MATCH(O$7,Costs!$E$6:$O$6,0))</f>
        <v>#REF!</v>
      </c>
      <c r="P248" s="86" t="e">
        <f t="shared" si="144"/>
        <v>#REF!</v>
      </c>
      <c r="Q248" s="86" t="e">
        <f t="shared" si="132"/>
        <v>#REF!</v>
      </c>
      <c r="R248" s="86" t="e">
        <f t="shared" si="133"/>
        <v>#REF!</v>
      </c>
      <c r="S248" s="86" t="e">
        <f t="shared" si="134"/>
        <v>#REF!</v>
      </c>
      <c r="T248" s="86" t="e">
        <f t="shared" si="135"/>
        <v>#REF!</v>
      </c>
      <c r="U248" s="86" t="e">
        <f t="shared" si="136"/>
        <v>#REF!</v>
      </c>
      <c r="V248" s="86" t="e">
        <f t="shared" si="137"/>
        <v>#REF!</v>
      </c>
      <c r="W248" s="86" t="e">
        <f t="shared" si="138"/>
        <v>#REF!</v>
      </c>
      <c r="X248" s="86" t="e">
        <f t="shared" si="139"/>
        <v>#REF!</v>
      </c>
      <c r="Y248" s="86" t="e">
        <f t="shared" si="140"/>
        <v>#REF!</v>
      </c>
      <c r="Z248" s="86" t="e">
        <f t="shared" si="141"/>
        <v>#REF!</v>
      </c>
      <c r="AA248" s="87">
        <v>405</v>
      </c>
      <c r="AB248" s="88" t="e">
        <f>AA248*#REF!/$AI$18*10^3</f>
        <v>#REF!</v>
      </c>
      <c r="AC248" s="89" t="e">
        <f>INDEX(Efficiencies!$D$8:$M$89,MATCH(C248,Efficiencies!$C$8:$C$89),MATCH(D248,Efficiencies!$D$7:$M$7))</f>
        <v>#REF!</v>
      </c>
      <c r="AD248" s="89" t="e">
        <f t="shared" si="142"/>
        <v>#REF!</v>
      </c>
      <c r="AE248" s="89" t="e">
        <f>INDEX(Efficiencies!$P$8:$Y$89,MATCH(C248,Efficiencies!$C$8:$C$89),MATCH(D248,Efficiencies!$P$7:$Y$7))</f>
        <v>#REF!</v>
      </c>
      <c r="AF248" s="89" t="e">
        <f t="shared" si="143"/>
        <v>#REF!</v>
      </c>
      <c r="AG248" s="89">
        <v>0</v>
      </c>
    </row>
    <row r="249" spans="1:33" x14ac:dyDescent="0.2">
      <c r="A249" s="91" t="s">
        <v>1870</v>
      </c>
      <c r="B249" s="349" t="s">
        <v>1871</v>
      </c>
      <c r="C249" s="39" t="s">
        <v>1858</v>
      </c>
      <c r="D249" s="39">
        <v>2035</v>
      </c>
      <c r="E249" s="85" t="e">
        <f>#REF!*INDEX(Costs!$E$7:$O$89,MATCH($C249,Costs!$C$7:$C$89,0),MATCH(E$7,Costs!$E$6:$O$6,0))</f>
        <v>#REF!</v>
      </c>
      <c r="F249" s="85" t="e">
        <f>#REF!*INDEX(Costs!$E$7:$O$89,MATCH($C249,Costs!$C$7:$C$89,0),MATCH(F$7,Costs!$E$6:$O$6,0))</f>
        <v>#REF!</v>
      </c>
      <c r="G249" s="85" t="e">
        <f>#REF!*INDEX(Costs!$E$7:$O$89,MATCH($C249,Costs!$C$7:$C$89,0),MATCH(G$7,Costs!$E$6:$O$6,0))</f>
        <v>#REF!</v>
      </c>
      <c r="H249" s="85" t="e">
        <f>#REF!*INDEX(Costs!$E$7:$O$89,MATCH($C249,Costs!$C$7:$C$89,0),MATCH(H$7,Costs!$E$6:$O$6,0))</f>
        <v>#REF!</v>
      </c>
      <c r="I249" s="85" t="e">
        <f>#REF!*INDEX(Costs!$E$7:$O$89,MATCH($C249,Costs!$C$7:$C$89,0),MATCH(I$7,Costs!$E$6:$O$6,0))</f>
        <v>#REF!</v>
      </c>
      <c r="J249" s="85" t="e">
        <f>#REF!*INDEX(Costs!$E$7:$O$89,MATCH($C249,Costs!$C$7:$C$89,0),MATCH(J$7,Costs!$E$6:$O$6,0))</f>
        <v>#REF!</v>
      </c>
      <c r="K249" s="85" t="e">
        <f>#REF!*INDEX(Costs!$E$7:$O$89,MATCH($C249,Costs!$C$7:$C$89,0),MATCH(K$7,Costs!$E$6:$O$6,0))</f>
        <v>#REF!</v>
      </c>
      <c r="L249" s="85" t="e">
        <f>#REF!*INDEX(Costs!$E$7:$O$89,MATCH($C249,Costs!$C$7:$C$89,0),MATCH(L$7,Costs!$E$6:$O$6,0))</f>
        <v>#REF!</v>
      </c>
      <c r="M249" s="85" t="e">
        <f>#REF!*INDEX(Costs!$E$7:$O$89,MATCH($C249,Costs!$C$7:$C$89,0),MATCH(M$7,Costs!$E$6:$O$6,0))</f>
        <v>#REF!</v>
      </c>
      <c r="N249" s="85" t="e">
        <f>#REF!*INDEX(Costs!$E$7:$O$89,MATCH($C249,Costs!$C$7:$C$89,0),MATCH(N$7,Costs!$E$6:$O$6,0))</f>
        <v>#REF!</v>
      </c>
      <c r="O249" s="85" t="e">
        <f>#REF!*INDEX(Costs!$E$7:$O$89,MATCH($C249,Costs!$C$7:$C$89,0),MATCH(O$7,Costs!$E$6:$O$6,0))</f>
        <v>#REF!</v>
      </c>
      <c r="P249" s="86" t="e">
        <f t="shared" si="144"/>
        <v>#REF!</v>
      </c>
      <c r="Q249" s="86" t="e">
        <f t="shared" si="132"/>
        <v>#REF!</v>
      </c>
      <c r="R249" s="86" t="e">
        <f t="shared" si="133"/>
        <v>#REF!</v>
      </c>
      <c r="S249" s="86" t="e">
        <f t="shared" si="134"/>
        <v>#REF!</v>
      </c>
      <c r="T249" s="86" t="e">
        <f t="shared" si="135"/>
        <v>#REF!</v>
      </c>
      <c r="U249" s="86" t="e">
        <f t="shared" si="136"/>
        <v>#REF!</v>
      </c>
      <c r="V249" s="86" t="e">
        <f t="shared" si="137"/>
        <v>#REF!</v>
      </c>
      <c r="W249" s="86" t="e">
        <f t="shared" si="138"/>
        <v>#REF!</v>
      </c>
      <c r="X249" s="86" t="e">
        <f t="shared" si="139"/>
        <v>#REF!</v>
      </c>
      <c r="Y249" s="86" t="e">
        <f t="shared" si="140"/>
        <v>#REF!</v>
      </c>
      <c r="Z249" s="86" t="e">
        <f t="shared" si="141"/>
        <v>#REF!</v>
      </c>
      <c r="AA249" s="87">
        <v>405</v>
      </c>
      <c r="AB249" s="88" t="e">
        <f>AA249*#REF!/$AI$18*10^3</f>
        <v>#REF!</v>
      </c>
      <c r="AC249" s="89" t="e">
        <f>INDEX(Efficiencies!$D$8:$M$89,MATCH(C249,Efficiencies!$C$8:$C$89),MATCH(D249,Efficiencies!$D$7:$M$7))</f>
        <v>#REF!</v>
      </c>
      <c r="AD249" s="89" t="e">
        <f t="shared" si="142"/>
        <v>#REF!</v>
      </c>
      <c r="AE249" s="89" t="e">
        <f>INDEX(Efficiencies!$P$8:$Y$89,MATCH(C249,Efficiencies!$C$8:$C$89),MATCH(D249,Efficiencies!$P$7:$Y$7))</f>
        <v>#REF!</v>
      </c>
      <c r="AF249" s="89" t="e">
        <f t="shared" si="143"/>
        <v>#REF!</v>
      </c>
      <c r="AG249" s="89">
        <v>0</v>
      </c>
    </row>
    <row r="250" spans="1:33" x14ac:dyDescent="0.2">
      <c r="A250" s="91" t="s">
        <v>1872</v>
      </c>
      <c r="B250" s="349" t="s">
        <v>1873</v>
      </c>
      <c r="C250" s="39" t="s">
        <v>1858</v>
      </c>
      <c r="D250" s="39">
        <v>2040</v>
      </c>
      <c r="E250" s="85" t="e">
        <f>#REF!*INDEX(Costs!$E$7:$O$89,MATCH($C250,Costs!$C$7:$C$89,0),MATCH(E$7,Costs!$E$6:$O$6,0))</f>
        <v>#REF!</v>
      </c>
      <c r="F250" s="85" t="e">
        <f>#REF!*INDEX(Costs!$E$7:$O$89,MATCH($C250,Costs!$C$7:$C$89,0),MATCH(F$7,Costs!$E$6:$O$6,0))</f>
        <v>#REF!</v>
      </c>
      <c r="G250" s="85" t="e">
        <f>#REF!*INDEX(Costs!$E$7:$O$89,MATCH($C250,Costs!$C$7:$C$89,0),MATCH(G$7,Costs!$E$6:$O$6,0))</f>
        <v>#REF!</v>
      </c>
      <c r="H250" s="85" t="e">
        <f>#REF!*INDEX(Costs!$E$7:$O$89,MATCH($C250,Costs!$C$7:$C$89,0),MATCH(H$7,Costs!$E$6:$O$6,0))</f>
        <v>#REF!</v>
      </c>
      <c r="I250" s="85" t="e">
        <f>#REF!*INDEX(Costs!$E$7:$O$89,MATCH($C250,Costs!$C$7:$C$89,0),MATCH(I$7,Costs!$E$6:$O$6,0))</f>
        <v>#REF!</v>
      </c>
      <c r="J250" s="85" t="e">
        <f>#REF!*INDEX(Costs!$E$7:$O$89,MATCH($C250,Costs!$C$7:$C$89,0),MATCH(J$7,Costs!$E$6:$O$6,0))</f>
        <v>#REF!</v>
      </c>
      <c r="K250" s="85" t="e">
        <f>#REF!*INDEX(Costs!$E$7:$O$89,MATCH($C250,Costs!$C$7:$C$89,0),MATCH(K$7,Costs!$E$6:$O$6,0))</f>
        <v>#REF!</v>
      </c>
      <c r="L250" s="85" t="e">
        <f>#REF!*INDEX(Costs!$E$7:$O$89,MATCH($C250,Costs!$C$7:$C$89,0),MATCH(L$7,Costs!$E$6:$O$6,0))</f>
        <v>#REF!</v>
      </c>
      <c r="M250" s="85" t="e">
        <f>#REF!*INDEX(Costs!$E$7:$O$89,MATCH($C250,Costs!$C$7:$C$89,0),MATCH(M$7,Costs!$E$6:$O$6,0))</f>
        <v>#REF!</v>
      </c>
      <c r="N250" s="85" t="e">
        <f>#REF!*INDEX(Costs!$E$7:$O$89,MATCH($C250,Costs!$C$7:$C$89,0),MATCH(N$7,Costs!$E$6:$O$6,0))</f>
        <v>#REF!</v>
      </c>
      <c r="O250" s="85" t="e">
        <f>#REF!*INDEX(Costs!$E$7:$O$89,MATCH($C250,Costs!$C$7:$C$89,0),MATCH(O$7,Costs!$E$6:$O$6,0))</f>
        <v>#REF!</v>
      </c>
      <c r="P250" s="86" t="e">
        <f t="shared" si="144"/>
        <v>#REF!</v>
      </c>
      <c r="Q250" s="86" t="e">
        <f t="shared" si="132"/>
        <v>#REF!</v>
      </c>
      <c r="R250" s="86" t="e">
        <f t="shared" si="133"/>
        <v>#REF!</v>
      </c>
      <c r="S250" s="86" t="e">
        <f t="shared" si="134"/>
        <v>#REF!</v>
      </c>
      <c r="T250" s="86" t="e">
        <f t="shared" si="135"/>
        <v>#REF!</v>
      </c>
      <c r="U250" s="86" t="e">
        <f t="shared" si="136"/>
        <v>#REF!</v>
      </c>
      <c r="V250" s="86" t="e">
        <f t="shared" si="137"/>
        <v>#REF!</v>
      </c>
      <c r="W250" s="86" t="e">
        <f t="shared" si="138"/>
        <v>#REF!</v>
      </c>
      <c r="X250" s="86" t="e">
        <f t="shared" si="139"/>
        <v>#REF!</v>
      </c>
      <c r="Y250" s="86" t="e">
        <f t="shared" si="140"/>
        <v>#REF!</v>
      </c>
      <c r="Z250" s="86" t="e">
        <f t="shared" si="141"/>
        <v>#REF!</v>
      </c>
      <c r="AA250" s="87">
        <v>405</v>
      </c>
      <c r="AB250" s="88" t="e">
        <f>AA250*#REF!/$AI$18*10^3</f>
        <v>#REF!</v>
      </c>
      <c r="AC250" s="89" t="e">
        <f>INDEX(Efficiencies!$D$8:$M$89,MATCH(C250,Efficiencies!$C$8:$C$89),MATCH(D250,Efficiencies!$D$7:$M$7))</f>
        <v>#REF!</v>
      </c>
      <c r="AD250" s="89" t="e">
        <f t="shared" si="142"/>
        <v>#REF!</v>
      </c>
      <c r="AE250" s="89" t="e">
        <f>INDEX(Efficiencies!$P$8:$Y$89,MATCH(C250,Efficiencies!$C$8:$C$89),MATCH(D250,Efficiencies!$P$7:$Y$7))</f>
        <v>#REF!</v>
      </c>
      <c r="AF250" s="89" t="e">
        <f t="shared" si="143"/>
        <v>#REF!</v>
      </c>
      <c r="AG250" s="89">
        <v>0</v>
      </c>
    </row>
    <row r="251" spans="1:33" x14ac:dyDescent="0.2">
      <c r="A251" s="91" t="s">
        <v>1874</v>
      </c>
      <c r="B251" s="349" t="s">
        <v>1875</v>
      </c>
      <c r="C251" s="39" t="s">
        <v>1858</v>
      </c>
      <c r="D251" s="39">
        <v>2045</v>
      </c>
      <c r="E251" s="85" t="e">
        <f>#REF!*INDEX(Costs!$E$7:$O$89,MATCH($C251,Costs!$C$7:$C$89,0),MATCH(E$7,Costs!$E$6:$O$6,0))</f>
        <v>#REF!</v>
      </c>
      <c r="F251" s="85" t="e">
        <f>#REF!*INDEX(Costs!$E$7:$O$89,MATCH($C251,Costs!$C$7:$C$89,0),MATCH(F$7,Costs!$E$6:$O$6,0))</f>
        <v>#REF!</v>
      </c>
      <c r="G251" s="85" t="e">
        <f>#REF!*INDEX(Costs!$E$7:$O$89,MATCH($C251,Costs!$C$7:$C$89,0),MATCH(G$7,Costs!$E$6:$O$6,0))</f>
        <v>#REF!</v>
      </c>
      <c r="H251" s="85" t="e">
        <f>#REF!*INDEX(Costs!$E$7:$O$89,MATCH($C251,Costs!$C$7:$C$89,0),MATCH(H$7,Costs!$E$6:$O$6,0))</f>
        <v>#REF!</v>
      </c>
      <c r="I251" s="85" t="e">
        <f>#REF!*INDEX(Costs!$E$7:$O$89,MATCH($C251,Costs!$C$7:$C$89,0),MATCH(I$7,Costs!$E$6:$O$6,0))</f>
        <v>#REF!</v>
      </c>
      <c r="J251" s="85" t="e">
        <f>#REF!*INDEX(Costs!$E$7:$O$89,MATCH($C251,Costs!$C$7:$C$89,0),MATCH(J$7,Costs!$E$6:$O$6,0))</f>
        <v>#REF!</v>
      </c>
      <c r="K251" s="85" t="e">
        <f>#REF!*INDEX(Costs!$E$7:$O$89,MATCH($C251,Costs!$C$7:$C$89,0),MATCH(K$7,Costs!$E$6:$O$6,0))</f>
        <v>#REF!</v>
      </c>
      <c r="L251" s="85" t="e">
        <f>#REF!*INDEX(Costs!$E$7:$O$89,MATCH($C251,Costs!$C$7:$C$89,0),MATCH(L$7,Costs!$E$6:$O$6,0))</f>
        <v>#REF!</v>
      </c>
      <c r="M251" s="85" t="e">
        <f>#REF!*INDEX(Costs!$E$7:$O$89,MATCH($C251,Costs!$C$7:$C$89,0),MATCH(M$7,Costs!$E$6:$O$6,0))</f>
        <v>#REF!</v>
      </c>
      <c r="N251" s="85" t="e">
        <f>#REF!*INDEX(Costs!$E$7:$O$89,MATCH($C251,Costs!$C$7:$C$89,0),MATCH(N$7,Costs!$E$6:$O$6,0))</f>
        <v>#REF!</v>
      </c>
      <c r="O251" s="85" t="e">
        <f>#REF!*INDEX(Costs!$E$7:$O$89,MATCH($C251,Costs!$C$7:$C$89,0),MATCH(O$7,Costs!$E$6:$O$6,0))</f>
        <v>#REF!</v>
      </c>
      <c r="P251" s="86" t="e">
        <f t="shared" si="144"/>
        <v>#REF!</v>
      </c>
      <c r="Q251" s="86" t="e">
        <f t="shared" si="132"/>
        <v>#REF!</v>
      </c>
      <c r="R251" s="86" t="e">
        <f t="shared" si="133"/>
        <v>#REF!</v>
      </c>
      <c r="S251" s="86" t="e">
        <f t="shared" si="134"/>
        <v>#REF!</v>
      </c>
      <c r="T251" s="86" t="e">
        <f t="shared" si="135"/>
        <v>#REF!</v>
      </c>
      <c r="U251" s="86" t="e">
        <f t="shared" si="136"/>
        <v>#REF!</v>
      </c>
      <c r="V251" s="86" t="e">
        <f t="shared" si="137"/>
        <v>#REF!</v>
      </c>
      <c r="W251" s="86" t="e">
        <f t="shared" si="138"/>
        <v>#REF!</v>
      </c>
      <c r="X251" s="86" t="e">
        <f t="shared" si="139"/>
        <v>#REF!</v>
      </c>
      <c r="Y251" s="86" t="e">
        <f t="shared" si="140"/>
        <v>#REF!</v>
      </c>
      <c r="Z251" s="86" t="e">
        <f t="shared" si="141"/>
        <v>#REF!</v>
      </c>
      <c r="AA251" s="87">
        <v>405</v>
      </c>
      <c r="AB251" s="88" t="e">
        <f>AA251*#REF!/$AI$18*10^3</f>
        <v>#REF!</v>
      </c>
      <c r="AC251" s="89" t="e">
        <f>INDEX(Efficiencies!$D$8:$M$89,MATCH(C251,Efficiencies!$C$8:$C$89),MATCH(D251,Efficiencies!$D$7:$M$7))</f>
        <v>#REF!</v>
      </c>
      <c r="AD251" s="89" t="e">
        <f t="shared" si="142"/>
        <v>#REF!</v>
      </c>
      <c r="AE251" s="89" t="e">
        <f>INDEX(Efficiencies!$P$8:$Y$89,MATCH(C251,Efficiencies!$C$8:$C$89),MATCH(D251,Efficiencies!$P$7:$Y$7))</f>
        <v>#REF!</v>
      </c>
      <c r="AF251" s="89" t="e">
        <f t="shared" si="143"/>
        <v>#REF!</v>
      </c>
      <c r="AG251" s="89">
        <v>0</v>
      </c>
    </row>
    <row r="252" spans="1:33" x14ac:dyDescent="0.2">
      <c r="A252" s="91" t="s">
        <v>1876</v>
      </c>
      <c r="B252" s="349" t="s">
        <v>1877</v>
      </c>
      <c r="C252" s="39" t="s">
        <v>1858</v>
      </c>
      <c r="D252" s="39">
        <v>2050</v>
      </c>
      <c r="E252" s="85" t="e">
        <f>#REF!*INDEX(Costs!$E$7:$O$89,MATCH($C252,Costs!$C$7:$C$89,0),MATCH(E$7,Costs!$E$6:$O$6,0))</f>
        <v>#REF!</v>
      </c>
      <c r="F252" s="85" t="e">
        <f>#REF!*INDEX(Costs!$E$7:$O$89,MATCH($C252,Costs!$C$7:$C$89,0),MATCH(F$7,Costs!$E$6:$O$6,0))</f>
        <v>#REF!</v>
      </c>
      <c r="G252" s="85" t="e">
        <f>#REF!*INDEX(Costs!$E$7:$O$89,MATCH($C252,Costs!$C$7:$C$89,0),MATCH(G$7,Costs!$E$6:$O$6,0))</f>
        <v>#REF!</v>
      </c>
      <c r="H252" s="85" t="e">
        <f>#REF!*INDEX(Costs!$E$7:$O$89,MATCH($C252,Costs!$C$7:$C$89,0),MATCH(H$7,Costs!$E$6:$O$6,0))</f>
        <v>#REF!</v>
      </c>
      <c r="I252" s="85" t="e">
        <f>#REF!*INDEX(Costs!$E$7:$O$89,MATCH($C252,Costs!$C$7:$C$89,0),MATCH(I$7,Costs!$E$6:$O$6,0))</f>
        <v>#REF!</v>
      </c>
      <c r="J252" s="85" t="e">
        <f>#REF!*INDEX(Costs!$E$7:$O$89,MATCH($C252,Costs!$C$7:$C$89,0),MATCH(J$7,Costs!$E$6:$O$6,0))</f>
        <v>#REF!</v>
      </c>
      <c r="K252" s="85" t="e">
        <f>#REF!*INDEX(Costs!$E$7:$O$89,MATCH($C252,Costs!$C$7:$C$89,0),MATCH(K$7,Costs!$E$6:$O$6,0))</f>
        <v>#REF!</v>
      </c>
      <c r="L252" s="85" t="e">
        <f>#REF!*INDEX(Costs!$E$7:$O$89,MATCH($C252,Costs!$C$7:$C$89,0),MATCH(L$7,Costs!$E$6:$O$6,0))</f>
        <v>#REF!</v>
      </c>
      <c r="M252" s="85" t="e">
        <f>#REF!*INDEX(Costs!$E$7:$O$89,MATCH($C252,Costs!$C$7:$C$89,0),MATCH(M$7,Costs!$E$6:$O$6,0))</f>
        <v>#REF!</v>
      </c>
      <c r="N252" s="85" t="e">
        <f>#REF!*INDEX(Costs!$E$7:$O$89,MATCH($C252,Costs!$C$7:$C$89,0),MATCH(N$7,Costs!$E$6:$O$6,0))</f>
        <v>#REF!</v>
      </c>
      <c r="O252" s="85" t="e">
        <f>#REF!*INDEX(Costs!$E$7:$O$89,MATCH($C252,Costs!$C$7:$C$89,0),MATCH(O$7,Costs!$E$6:$O$6,0))</f>
        <v>#REF!</v>
      </c>
      <c r="P252" s="86" t="e">
        <f t="shared" si="144"/>
        <v>#REF!</v>
      </c>
      <c r="Q252" s="86" t="e">
        <f t="shared" si="132"/>
        <v>#REF!</v>
      </c>
      <c r="R252" s="86" t="e">
        <f t="shared" si="133"/>
        <v>#REF!</v>
      </c>
      <c r="S252" s="86" t="e">
        <f t="shared" si="134"/>
        <v>#REF!</v>
      </c>
      <c r="T252" s="86" t="e">
        <f t="shared" si="135"/>
        <v>#REF!</v>
      </c>
      <c r="U252" s="86" t="e">
        <f t="shared" si="136"/>
        <v>#REF!</v>
      </c>
      <c r="V252" s="86" t="e">
        <f t="shared" si="137"/>
        <v>#REF!</v>
      </c>
      <c r="W252" s="86" t="e">
        <f t="shared" si="138"/>
        <v>#REF!</v>
      </c>
      <c r="X252" s="86" t="e">
        <f t="shared" si="139"/>
        <v>#REF!</v>
      </c>
      <c r="Y252" s="86" t="e">
        <f t="shared" si="140"/>
        <v>#REF!</v>
      </c>
      <c r="Z252" s="86" t="e">
        <f t="shared" si="141"/>
        <v>#REF!</v>
      </c>
      <c r="AA252" s="87">
        <v>405</v>
      </c>
      <c r="AB252" s="88" t="e">
        <f>AA252*#REF!/$AI$18*10^3</f>
        <v>#REF!</v>
      </c>
      <c r="AC252" s="89" t="e">
        <f>INDEX(Efficiencies!$D$8:$M$89,MATCH(C252,Efficiencies!$C$8:$C$89),MATCH(D252,Efficiencies!$D$7:$M$7))</f>
        <v>#REF!</v>
      </c>
      <c r="AD252" s="89" t="e">
        <f t="shared" si="142"/>
        <v>#REF!</v>
      </c>
      <c r="AE252" s="89" t="e">
        <f>INDEX(Efficiencies!$P$8:$Y$89,MATCH(C252,Efficiencies!$C$8:$C$89),MATCH(D252,Efficiencies!$P$7:$Y$7))</f>
        <v>#REF!</v>
      </c>
      <c r="AF252" s="89" t="e">
        <f t="shared" si="143"/>
        <v>#REF!</v>
      </c>
      <c r="AG252" s="89">
        <v>0</v>
      </c>
    </row>
    <row r="253" spans="1:33" x14ac:dyDescent="0.2">
      <c r="A253" s="91" t="s">
        <v>431</v>
      </c>
      <c r="B253" s="349" t="s">
        <v>1878</v>
      </c>
      <c r="C253" s="39" t="s">
        <v>1879</v>
      </c>
      <c r="D253" s="39">
        <v>2010</v>
      </c>
      <c r="E253" s="85" t="e">
        <f>#REF!*INDEX(Costs!$E$7:$O$89,MATCH($C253,Costs!$C$7:$C$89,0),MATCH(E$7,Costs!$E$6:$O$6,0))</f>
        <v>#REF!</v>
      </c>
      <c r="F253" s="85" t="e">
        <f>#REF!*INDEX(Costs!$E$7:$O$89,MATCH($C253,Costs!$C$7:$C$89,0),MATCH(F$7,Costs!$E$6:$O$6,0))</f>
        <v>#REF!</v>
      </c>
      <c r="G253" s="85" t="e">
        <f>#REF!*INDEX(Costs!$E$7:$O$89,MATCH($C253,Costs!$C$7:$C$89,0),MATCH(G$7,Costs!$E$6:$O$6,0))</f>
        <v>#REF!</v>
      </c>
      <c r="H253" s="85" t="e">
        <f>#REF!*INDEX(Costs!$E$7:$O$89,MATCH($C253,Costs!$C$7:$C$89,0),MATCH(H$7,Costs!$E$6:$O$6,0))</f>
        <v>#REF!</v>
      </c>
      <c r="I253" s="85" t="e">
        <f>#REF!*INDEX(Costs!$E$7:$O$89,MATCH($C253,Costs!$C$7:$C$89,0),MATCH(I$7,Costs!$E$6:$O$6,0))</f>
        <v>#REF!</v>
      </c>
      <c r="J253" s="85" t="e">
        <f>#REF!*INDEX(Costs!$E$7:$O$89,MATCH($C253,Costs!$C$7:$C$89,0),MATCH(J$7,Costs!$E$6:$O$6,0))</f>
        <v>#REF!</v>
      </c>
      <c r="K253" s="85" t="e">
        <f>#REF!*INDEX(Costs!$E$7:$O$89,MATCH($C253,Costs!$C$7:$C$89,0),MATCH(K$7,Costs!$E$6:$O$6,0))</f>
        <v>#REF!</v>
      </c>
      <c r="L253" s="85" t="e">
        <f>#REF!*INDEX(Costs!$E$7:$O$89,MATCH($C253,Costs!$C$7:$C$89,0),MATCH(L$7,Costs!$E$6:$O$6,0))</f>
        <v>#REF!</v>
      </c>
      <c r="M253" s="85" t="e">
        <f>#REF!*INDEX(Costs!$E$7:$O$89,MATCH($C253,Costs!$C$7:$C$89,0),MATCH(M$7,Costs!$E$6:$O$6,0))</f>
        <v>#REF!</v>
      </c>
      <c r="N253" s="85" t="e">
        <f>#REF!*INDEX(Costs!$E$7:$O$89,MATCH($C253,Costs!$C$7:$C$89,0),MATCH(N$7,Costs!$E$6:$O$6,0))</f>
        <v>#REF!</v>
      </c>
      <c r="O253" s="85" t="e">
        <f>#REF!*INDEX(Costs!$E$7:$O$89,MATCH($C253,Costs!$C$7:$C$89,0),MATCH(O$7,Costs!$E$6:$O$6,0))</f>
        <v>#REF!</v>
      </c>
      <c r="P253" s="86" t="e">
        <f>E253/$AI$18*10^6</f>
        <v>#REF!</v>
      </c>
      <c r="Q253" s="86" t="e">
        <f t="shared" si="132"/>
        <v>#REF!</v>
      </c>
      <c r="R253" s="86" t="e">
        <f t="shared" si="133"/>
        <v>#REF!</v>
      </c>
      <c r="S253" s="86" t="e">
        <f t="shared" si="134"/>
        <v>#REF!</v>
      </c>
      <c r="T253" s="86" t="e">
        <f t="shared" si="135"/>
        <v>#REF!</v>
      </c>
      <c r="U253" s="86" t="e">
        <f t="shared" si="136"/>
        <v>#REF!</v>
      </c>
      <c r="V253" s="86" t="e">
        <f t="shared" si="137"/>
        <v>#REF!</v>
      </c>
      <c r="W253" s="86" t="e">
        <f t="shared" si="138"/>
        <v>#REF!</v>
      </c>
      <c r="X253" s="86" t="e">
        <f t="shared" si="139"/>
        <v>#REF!</v>
      </c>
      <c r="Y253" s="86" t="e">
        <f t="shared" si="140"/>
        <v>#REF!</v>
      </c>
      <c r="Z253" s="86" t="e">
        <f t="shared" si="141"/>
        <v>#REF!</v>
      </c>
      <c r="AA253" s="87">
        <v>473</v>
      </c>
      <c r="AB253" s="88" t="e">
        <f>AA253*#REF!/$AI$18*10^3</f>
        <v>#REF!</v>
      </c>
      <c r="AC253" s="89" t="e">
        <f>INDEX(Efficiencies!$D$8:$M$89,MATCH(C253,Efficiencies!$C$8:$C$89),MATCH(D253,Efficiencies!$D$7:$M$7))</f>
        <v>#REF!</v>
      </c>
      <c r="AD253" s="89" t="e">
        <f t="shared" si="142"/>
        <v>#REF!</v>
      </c>
      <c r="AE253" s="89" t="e">
        <f>INDEX(Efficiencies!$P$8:$Y$89,MATCH(C253,Efficiencies!$C$8:$C$89),MATCH(D253,Efficiencies!$P$7:$Y$7))</f>
        <v>#REF!</v>
      </c>
      <c r="AF253" s="89" t="e">
        <f t="shared" si="143"/>
        <v>#REF!</v>
      </c>
      <c r="AG253" s="89" t="e">
        <f>AdditionalVehs!$C$28</f>
        <v>#REF!</v>
      </c>
    </row>
    <row r="254" spans="1:33" x14ac:dyDescent="0.2">
      <c r="A254" s="91" t="s">
        <v>1880</v>
      </c>
      <c r="B254" s="349" t="s">
        <v>1065</v>
      </c>
      <c r="C254" s="39" t="s">
        <v>1879</v>
      </c>
      <c r="D254" s="39">
        <v>2015</v>
      </c>
      <c r="E254" s="85" t="e">
        <f>#REF!*INDEX(Costs!$E$7:$O$89,MATCH($C254,Costs!$C$7:$C$89,0),MATCH(E$7,Costs!$E$6:$O$6,0))</f>
        <v>#REF!</v>
      </c>
      <c r="F254" s="85" t="e">
        <f>#REF!*INDEX(Costs!$E$7:$O$89,MATCH($C254,Costs!$C$7:$C$89,0),MATCH(F$7,Costs!$E$6:$O$6,0))</f>
        <v>#REF!</v>
      </c>
      <c r="G254" s="85" t="e">
        <f>#REF!*INDEX(Costs!$E$7:$O$89,MATCH($C254,Costs!$C$7:$C$89,0),MATCH(G$7,Costs!$E$6:$O$6,0))</f>
        <v>#REF!</v>
      </c>
      <c r="H254" s="85" t="e">
        <f>#REF!*INDEX(Costs!$E$7:$O$89,MATCH($C254,Costs!$C$7:$C$89,0),MATCH(H$7,Costs!$E$6:$O$6,0))</f>
        <v>#REF!</v>
      </c>
      <c r="I254" s="85" t="e">
        <f>#REF!*INDEX(Costs!$E$7:$O$89,MATCH($C254,Costs!$C$7:$C$89,0),MATCH(I$7,Costs!$E$6:$O$6,0))</f>
        <v>#REF!</v>
      </c>
      <c r="J254" s="85" t="e">
        <f>#REF!*INDEX(Costs!$E$7:$O$89,MATCH($C254,Costs!$C$7:$C$89,0),MATCH(J$7,Costs!$E$6:$O$6,0))</f>
        <v>#REF!</v>
      </c>
      <c r="K254" s="85" t="e">
        <f>#REF!*INDEX(Costs!$E$7:$O$89,MATCH($C254,Costs!$C$7:$C$89,0),MATCH(K$7,Costs!$E$6:$O$6,0))</f>
        <v>#REF!</v>
      </c>
      <c r="L254" s="85" t="e">
        <f>#REF!*INDEX(Costs!$E$7:$O$89,MATCH($C254,Costs!$C$7:$C$89,0),MATCH(L$7,Costs!$E$6:$O$6,0))</f>
        <v>#REF!</v>
      </c>
      <c r="M254" s="85" t="e">
        <f>#REF!*INDEX(Costs!$E$7:$O$89,MATCH($C254,Costs!$C$7:$C$89,0),MATCH(M$7,Costs!$E$6:$O$6,0))</f>
        <v>#REF!</v>
      </c>
      <c r="N254" s="85" t="e">
        <f>#REF!*INDEX(Costs!$E$7:$O$89,MATCH($C254,Costs!$C$7:$C$89,0),MATCH(N$7,Costs!$E$6:$O$6,0))</f>
        <v>#REF!</v>
      </c>
      <c r="O254" s="85" t="e">
        <f>#REF!*INDEX(Costs!$E$7:$O$89,MATCH($C254,Costs!$C$7:$C$89,0),MATCH(O$7,Costs!$E$6:$O$6,0))</f>
        <v>#REF!</v>
      </c>
      <c r="P254" s="86" t="e">
        <f t="shared" ref="P254:P261" si="145">E254/$AI$18*10^6</f>
        <v>#REF!</v>
      </c>
      <c r="Q254" s="86" t="e">
        <f t="shared" si="132"/>
        <v>#REF!</v>
      </c>
      <c r="R254" s="86" t="e">
        <f t="shared" si="133"/>
        <v>#REF!</v>
      </c>
      <c r="S254" s="86" t="e">
        <f t="shared" si="134"/>
        <v>#REF!</v>
      </c>
      <c r="T254" s="86" t="e">
        <f t="shared" si="135"/>
        <v>#REF!</v>
      </c>
      <c r="U254" s="86" t="e">
        <f t="shared" si="136"/>
        <v>#REF!</v>
      </c>
      <c r="V254" s="86" t="e">
        <f t="shared" si="137"/>
        <v>#REF!</v>
      </c>
      <c r="W254" s="86" t="e">
        <f t="shared" si="138"/>
        <v>#REF!</v>
      </c>
      <c r="X254" s="86" t="e">
        <f t="shared" si="139"/>
        <v>#REF!</v>
      </c>
      <c r="Y254" s="86" t="e">
        <f t="shared" si="140"/>
        <v>#REF!</v>
      </c>
      <c r="Z254" s="86" t="e">
        <f t="shared" si="141"/>
        <v>#REF!</v>
      </c>
      <c r="AA254" s="87">
        <v>473</v>
      </c>
      <c r="AB254" s="88" t="e">
        <f>AA254*#REF!/$AI$18*10^3</f>
        <v>#REF!</v>
      </c>
      <c r="AC254" s="89" t="e">
        <f>INDEX(Efficiencies!$D$8:$M$89,MATCH(C254,Efficiencies!$C$8:$C$89),MATCH(D254,Efficiencies!$D$7:$M$7))</f>
        <v>#REF!</v>
      </c>
      <c r="AD254" s="89" t="e">
        <f t="shared" si="142"/>
        <v>#REF!</v>
      </c>
      <c r="AE254" s="89" t="e">
        <f>INDEX(Efficiencies!$P$8:$Y$89,MATCH(C254,Efficiencies!$C$8:$C$89),MATCH(D254,Efficiencies!$P$7:$Y$7))</f>
        <v>#REF!</v>
      </c>
      <c r="AF254" s="89" t="e">
        <f t="shared" si="143"/>
        <v>#REF!</v>
      </c>
      <c r="AG254" s="89" t="e">
        <f>AdditionalVehs!$C$28</f>
        <v>#REF!</v>
      </c>
    </row>
    <row r="255" spans="1:33" x14ac:dyDescent="0.2">
      <c r="A255" s="91" t="s">
        <v>1881</v>
      </c>
      <c r="B255" s="349" t="s">
        <v>1882</v>
      </c>
      <c r="C255" s="39" t="s">
        <v>1879</v>
      </c>
      <c r="D255" s="39">
        <v>2020</v>
      </c>
      <c r="E255" s="85" t="e">
        <f>#REF!*INDEX(Costs!$E$7:$O$89,MATCH($C255,Costs!$C$7:$C$89,0),MATCH(E$7,Costs!$E$6:$O$6,0))</f>
        <v>#REF!</v>
      </c>
      <c r="F255" s="85" t="e">
        <f>#REF!*INDEX(Costs!$E$7:$O$89,MATCH($C255,Costs!$C$7:$C$89,0),MATCH(F$7,Costs!$E$6:$O$6,0))</f>
        <v>#REF!</v>
      </c>
      <c r="G255" s="85" t="e">
        <f>#REF!*INDEX(Costs!$E$7:$O$89,MATCH($C255,Costs!$C$7:$C$89,0),MATCH(G$7,Costs!$E$6:$O$6,0))</f>
        <v>#REF!</v>
      </c>
      <c r="H255" s="85" t="e">
        <f>#REF!*INDEX(Costs!$E$7:$O$89,MATCH($C255,Costs!$C$7:$C$89,0),MATCH(H$7,Costs!$E$6:$O$6,0))</f>
        <v>#REF!</v>
      </c>
      <c r="I255" s="85" t="e">
        <f>#REF!*INDEX(Costs!$E$7:$O$89,MATCH($C255,Costs!$C$7:$C$89,0),MATCH(I$7,Costs!$E$6:$O$6,0))</f>
        <v>#REF!</v>
      </c>
      <c r="J255" s="85" t="e">
        <f>#REF!*INDEX(Costs!$E$7:$O$89,MATCH($C255,Costs!$C$7:$C$89,0),MATCH(J$7,Costs!$E$6:$O$6,0))</f>
        <v>#REF!</v>
      </c>
      <c r="K255" s="85" t="e">
        <f>#REF!*INDEX(Costs!$E$7:$O$89,MATCH($C255,Costs!$C$7:$C$89,0),MATCH(K$7,Costs!$E$6:$O$6,0))</f>
        <v>#REF!</v>
      </c>
      <c r="L255" s="85" t="e">
        <f>#REF!*INDEX(Costs!$E$7:$O$89,MATCH($C255,Costs!$C$7:$C$89,0),MATCH(L$7,Costs!$E$6:$O$6,0))</f>
        <v>#REF!</v>
      </c>
      <c r="M255" s="85" t="e">
        <f>#REF!*INDEX(Costs!$E$7:$O$89,MATCH($C255,Costs!$C$7:$C$89,0),MATCH(M$7,Costs!$E$6:$O$6,0))</f>
        <v>#REF!</v>
      </c>
      <c r="N255" s="85" t="e">
        <f>#REF!*INDEX(Costs!$E$7:$O$89,MATCH($C255,Costs!$C$7:$C$89,0),MATCH(N$7,Costs!$E$6:$O$6,0))</f>
        <v>#REF!</v>
      </c>
      <c r="O255" s="85" t="e">
        <f>#REF!*INDEX(Costs!$E$7:$O$89,MATCH($C255,Costs!$C$7:$C$89,0),MATCH(O$7,Costs!$E$6:$O$6,0))</f>
        <v>#REF!</v>
      </c>
      <c r="P255" s="86" t="e">
        <f t="shared" si="145"/>
        <v>#REF!</v>
      </c>
      <c r="Q255" s="86" t="e">
        <f t="shared" si="132"/>
        <v>#REF!</v>
      </c>
      <c r="R255" s="86" t="e">
        <f t="shared" si="133"/>
        <v>#REF!</v>
      </c>
      <c r="S255" s="86" t="e">
        <f t="shared" si="134"/>
        <v>#REF!</v>
      </c>
      <c r="T255" s="86" t="e">
        <f t="shared" si="135"/>
        <v>#REF!</v>
      </c>
      <c r="U255" s="86" t="e">
        <f t="shared" si="136"/>
        <v>#REF!</v>
      </c>
      <c r="V255" s="86" t="e">
        <f t="shared" si="137"/>
        <v>#REF!</v>
      </c>
      <c r="W255" s="86" t="e">
        <f t="shared" si="138"/>
        <v>#REF!</v>
      </c>
      <c r="X255" s="86" t="e">
        <f t="shared" si="139"/>
        <v>#REF!</v>
      </c>
      <c r="Y255" s="86" t="e">
        <f t="shared" si="140"/>
        <v>#REF!</v>
      </c>
      <c r="Z255" s="86" t="e">
        <f t="shared" si="141"/>
        <v>#REF!</v>
      </c>
      <c r="AA255" s="87">
        <v>473</v>
      </c>
      <c r="AB255" s="88" t="e">
        <f>AA255*#REF!/$AI$18*10^3</f>
        <v>#REF!</v>
      </c>
      <c r="AC255" s="89" t="e">
        <f>INDEX(Efficiencies!$D$8:$M$89,MATCH(C255,Efficiencies!$C$8:$C$89),MATCH(D255,Efficiencies!$D$7:$M$7))</f>
        <v>#REF!</v>
      </c>
      <c r="AD255" s="89" t="e">
        <f t="shared" si="142"/>
        <v>#REF!</v>
      </c>
      <c r="AE255" s="89" t="e">
        <f>INDEX(Efficiencies!$P$8:$Y$89,MATCH(C255,Efficiencies!$C$8:$C$89),MATCH(D255,Efficiencies!$P$7:$Y$7))</f>
        <v>#REF!</v>
      </c>
      <c r="AF255" s="89" t="e">
        <f t="shared" si="143"/>
        <v>#REF!</v>
      </c>
      <c r="AG255" s="89" t="e">
        <f>AdditionalVehs!$C$28</f>
        <v>#REF!</v>
      </c>
    </row>
    <row r="256" spans="1:33" x14ac:dyDescent="0.2">
      <c r="A256" s="91" t="s">
        <v>1883</v>
      </c>
      <c r="B256" s="349" t="s">
        <v>1884</v>
      </c>
      <c r="C256" s="39" t="s">
        <v>1879</v>
      </c>
      <c r="D256" s="39">
        <v>2025</v>
      </c>
      <c r="E256" s="85" t="e">
        <f>#REF!*INDEX(Costs!$E$7:$O$89,MATCH($C256,Costs!$C$7:$C$89,0),MATCH(E$7,Costs!$E$6:$O$6,0))</f>
        <v>#REF!</v>
      </c>
      <c r="F256" s="85" t="e">
        <f>#REF!*INDEX(Costs!$E$7:$O$89,MATCH($C256,Costs!$C$7:$C$89,0),MATCH(F$7,Costs!$E$6:$O$6,0))</f>
        <v>#REF!</v>
      </c>
      <c r="G256" s="85" t="e">
        <f>#REF!*INDEX(Costs!$E$7:$O$89,MATCH($C256,Costs!$C$7:$C$89,0),MATCH(G$7,Costs!$E$6:$O$6,0))</f>
        <v>#REF!</v>
      </c>
      <c r="H256" s="85" t="e">
        <f>#REF!*INDEX(Costs!$E$7:$O$89,MATCH($C256,Costs!$C$7:$C$89,0),MATCH(H$7,Costs!$E$6:$O$6,0))</f>
        <v>#REF!</v>
      </c>
      <c r="I256" s="85" t="e">
        <f>#REF!*INDEX(Costs!$E$7:$O$89,MATCH($C256,Costs!$C$7:$C$89,0),MATCH(I$7,Costs!$E$6:$O$6,0))</f>
        <v>#REF!</v>
      </c>
      <c r="J256" s="85" t="e">
        <f>#REF!*INDEX(Costs!$E$7:$O$89,MATCH($C256,Costs!$C$7:$C$89,0),MATCH(J$7,Costs!$E$6:$O$6,0))</f>
        <v>#REF!</v>
      </c>
      <c r="K256" s="85" t="e">
        <f>#REF!*INDEX(Costs!$E$7:$O$89,MATCH($C256,Costs!$C$7:$C$89,0),MATCH(K$7,Costs!$E$6:$O$6,0))</f>
        <v>#REF!</v>
      </c>
      <c r="L256" s="85" t="e">
        <f>#REF!*INDEX(Costs!$E$7:$O$89,MATCH($C256,Costs!$C$7:$C$89,0),MATCH(L$7,Costs!$E$6:$O$6,0))</f>
        <v>#REF!</v>
      </c>
      <c r="M256" s="85" t="e">
        <f>#REF!*INDEX(Costs!$E$7:$O$89,MATCH($C256,Costs!$C$7:$C$89,0),MATCH(M$7,Costs!$E$6:$O$6,0))</f>
        <v>#REF!</v>
      </c>
      <c r="N256" s="85" t="e">
        <f>#REF!*INDEX(Costs!$E$7:$O$89,MATCH($C256,Costs!$C$7:$C$89,0),MATCH(N$7,Costs!$E$6:$O$6,0))</f>
        <v>#REF!</v>
      </c>
      <c r="O256" s="85" t="e">
        <f>#REF!*INDEX(Costs!$E$7:$O$89,MATCH($C256,Costs!$C$7:$C$89,0),MATCH(O$7,Costs!$E$6:$O$6,0))</f>
        <v>#REF!</v>
      </c>
      <c r="P256" s="86" t="e">
        <f t="shared" si="145"/>
        <v>#REF!</v>
      </c>
      <c r="Q256" s="86" t="e">
        <f t="shared" si="132"/>
        <v>#REF!</v>
      </c>
      <c r="R256" s="86" t="e">
        <f t="shared" si="133"/>
        <v>#REF!</v>
      </c>
      <c r="S256" s="86" t="e">
        <f t="shared" si="134"/>
        <v>#REF!</v>
      </c>
      <c r="T256" s="86" t="e">
        <f t="shared" si="135"/>
        <v>#REF!</v>
      </c>
      <c r="U256" s="86" t="e">
        <f t="shared" si="136"/>
        <v>#REF!</v>
      </c>
      <c r="V256" s="86" t="e">
        <f t="shared" si="137"/>
        <v>#REF!</v>
      </c>
      <c r="W256" s="86" t="e">
        <f t="shared" si="138"/>
        <v>#REF!</v>
      </c>
      <c r="X256" s="86" t="e">
        <f t="shared" si="139"/>
        <v>#REF!</v>
      </c>
      <c r="Y256" s="86" t="e">
        <f t="shared" si="140"/>
        <v>#REF!</v>
      </c>
      <c r="Z256" s="86" t="e">
        <f t="shared" si="141"/>
        <v>#REF!</v>
      </c>
      <c r="AA256" s="87">
        <v>473</v>
      </c>
      <c r="AB256" s="88" t="e">
        <f>AA256*#REF!/$AI$18*10^3</f>
        <v>#REF!</v>
      </c>
      <c r="AC256" s="89" t="e">
        <f>INDEX(Efficiencies!$D$8:$M$89,MATCH(C256,Efficiencies!$C$8:$C$89),MATCH(D256,Efficiencies!$D$7:$M$7))</f>
        <v>#REF!</v>
      </c>
      <c r="AD256" s="89" t="e">
        <f t="shared" si="142"/>
        <v>#REF!</v>
      </c>
      <c r="AE256" s="89" t="e">
        <f>INDEX(Efficiencies!$P$8:$Y$89,MATCH(C256,Efficiencies!$C$8:$C$89),MATCH(D256,Efficiencies!$P$7:$Y$7))</f>
        <v>#REF!</v>
      </c>
      <c r="AF256" s="89" t="e">
        <f t="shared" si="143"/>
        <v>#REF!</v>
      </c>
      <c r="AG256" s="89" t="e">
        <f>AdditionalVehs!$C$28</f>
        <v>#REF!</v>
      </c>
    </row>
    <row r="257" spans="1:33" x14ac:dyDescent="0.2">
      <c r="A257" s="91" t="s">
        <v>1885</v>
      </c>
      <c r="B257" s="349" t="s">
        <v>1886</v>
      </c>
      <c r="C257" s="39" t="s">
        <v>1879</v>
      </c>
      <c r="D257" s="39">
        <v>2030</v>
      </c>
      <c r="E257" s="85" t="e">
        <f>#REF!*INDEX(Costs!$E$7:$O$89,MATCH($C257,Costs!$C$7:$C$89,0),MATCH(E$7,Costs!$E$6:$O$6,0))</f>
        <v>#REF!</v>
      </c>
      <c r="F257" s="85" t="e">
        <f>#REF!*INDEX(Costs!$E$7:$O$89,MATCH($C257,Costs!$C$7:$C$89,0),MATCH(F$7,Costs!$E$6:$O$6,0))</f>
        <v>#REF!</v>
      </c>
      <c r="G257" s="85" t="e">
        <f>#REF!*INDEX(Costs!$E$7:$O$89,MATCH($C257,Costs!$C$7:$C$89,0),MATCH(G$7,Costs!$E$6:$O$6,0))</f>
        <v>#REF!</v>
      </c>
      <c r="H257" s="85" t="e">
        <f>#REF!*INDEX(Costs!$E$7:$O$89,MATCH($C257,Costs!$C$7:$C$89,0),MATCH(H$7,Costs!$E$6:$O$6,0))</f>
        <v>#REF!</v>
      </c>
      <c r="I257" s="85" t="e">
        <f>#REF!*INDEX(Costs!$E$7:$O$89,MATCH($C257,Costs!$C$7:$C$89,0),MATCH(I$7,Costs!$E$6:$O$6,0))</f>
        <v>#REF!</v>
      </c>
      <c r="J257" s="85" t="e">
        <f>#REF!*INDEX(Costs!$E$7:$O$89,MATCH($C257,Costs!$C$7:$C$89,0),MATCH(J$7,Costs!$E$6:$O$6,0))</f>
        <v>#REF!</v>
      </c>
      <c r="K257" s="85" t="e">
        <f>#REF!*INDEX(Costs!$E$7:$O$89,MATCH($C257,Costs!$C$7:$C$89,0),MATCH(K$7,Costs!$E$6:$O$6,0))</f>
        <v>#REF!</v>
      </c>
      <c r="L257" s="85" t="e">
        <f>#REF!*INDEX(Costs!$E$7:$O$89,MATCH($C257,Costs!$C$7:$C$89,0),MATCH(L$7,Costs!$E$6:$O$6,0))</f>
        <v>#REF!</v>
      </c>
      <c r="M257" s="85" t="e">
        <f>#REF!*INDEX(Costs!$E$7:$O$89,MATCH($C257,Costs!$C$7:$C$89,0),MATCH(M$7,Costs!$E$6:$O$6,0))</f>
        <v>#REF!</v>
      </c>
      <c r="N257" s="85" t="e">
        <f>#REF!*INDEX(Costs!$E$7:$O$89,MATCH($C257,Costs!$C$7:$C$89,0),MATCH(N$7,Costs!$E$6:$O$6,0))</f>
        <v>#REF!</v>
      </c>
      <c r="O257" s="85" t="e">
        <f>#REF!*INDEX(Costs!$E$7:$O$89,MATCH($C257,Costs!$C$7:$C$89,0),MATCH(O$7,Costs!$E$6:$O$6,0))</f>
        <v>#REF!</v>
      </c>
      <c r="P257" s="86" t="e">
        <f t="shared" si="145"/>
        <v>#REF!</v>
      </c>
      <c r="Q257" s="86" t="e">
        <f t="shared" si="132"/>
        <v>#REF!</v>
      </c>
      <c r="R257" s="86" t="e">
        <f t="shared" si="133"/>
        <v>#REF!</v>
      </c>
      <c r="S257" s="86" t="e">
        <f t="shared" si="134"/>
        <v>#REF!</v>
      </c>
      <c r="T257" s="86" t="e">
        <f t="shared" si="135"/>
        <v>#REF!</v>
      </c>
      <c r="U257" s="86" t="e">
        <f t="shared" si="136"/>
        <v>#REF!</v>
      </c>
      <c r="V257" s="86" t="e">
        <f t="shared" si="137"/>
        <v>#REF!</v>
      </c>
      <c r="W257" s="86" t="e">
        <f t="shared" si="138"/>
        <v>#REF!</v>
      </c>
      <c r="X257" s="86" t="e">
        <f t="shared" si="139"/>
        <v>#REF!</v>
      </c>
      <c r="Y257" s="86" t="e">
        <f t="shared" si="140"/>
        <v>#REF!</v>
      </c>
      <c r="Z257" s="86" t="e">
        <f t="shared" si="141"/>
        <v>#REF!</v>
      </c>
      <c r="AA257" s="87">
        <v>473</v>
      </c>
      <c r="AB257" s="88" t="e">
        <f>AA257*#REF!/$AI$18*10^3</f>
        <v>#REF!</v>
      </c>
      <c r="AC257" s="89" t="e">
        <f>INDEX(Efficiencies!$D$8:$M$89,MATCH(C257,Efficiencies!$C$8:$C$89),MATCH(D257,Efficiencies!$D$7:$M$7))</f>
        <v>#REF!</v>
      </c>
      <c r="AD257" s="89" t="e">
        <f t="shared" si="142"/>
        <v>#REF!</v>
      </c>
      <c r="AE257" s="89" t="e">
        <f>INDEX(Efficiencies!$P$8:$Y$89,MATCH(C257,Efficiencies!$C$8:$C$89),MATCH(D257,Efficiencies!$P$7:$Y$7))</f>
        <v>#REF!</v>
      </c>
      <c r="AF257" s="89" t="e">
        <f t="shared" si="143"/>
        <v>#REF!</v>
      </c>
      <c r="AG257" s="89" t="e">
        <f>AdditionalVehs!$C$28</f>
        <v>#REF!</v>
      </c>
    </row>
    <row r="258" spans="1:33" x14ac:dyDescent="0.2">
      <c r="A258" s="91" t="s">
        <v>1887</v>
      </c>
      <c r="B258" s="349" t="s">
        <v>1888</v>
      </c>
      <c r="C258" s="39" t="s">
        <v>1879</v>
      </c>
      <c r="D258" s="39">
        <v>2035</v>
      </c>
      <c r="E258" s="85" t="e">
        <f>#REF!*INDEX(Costs!$E$7:$O$89,MATCH($C258,Costs!$C$7:$C$89,0),MATCH(E$7,Costs!$E$6:$O$6,0))</f>
        <v>#REF!</v>
      </c>
      <c r="F258" s="85" t="e">
        <f>#REF!*INDEX(Costs!$E$7:$O$89,MATCH($C258,Costs!$C$7:$C$89,0),MATCH(F$7,Costs!$E$6:$O$6,0))</f>
        <v>#REF!</v>
      </c>
      <c r="G258" s="85" t="e">
        <f>#REF!*INDEX(Costs!$E$7:$O$89,MATCH($C258,Costs!$C$7:$C$89,0),MATCH(G$7,Costs!$E$6:$O$6,0))</f>
        <v>#REF!</v>
      </c>
      <c r="H258" s="85" t="e">
        <f>#REF!*INDEX(Costs!$E$7:$O$89,MATCH($C258,Costs!$C$7:$C$89,0),MATCH(H$7,Costs!$E$6:$O$6,0))</f>
        <v>#REF!</v>
      </c>
      <c r="I258" s="85" t="e">
        <f>#REF!*INDEX(Costs!$E$7:$O$89,MATCH($C258,Costs!$C$7:$C$89,0),MATCH(I$7,Costs!$E$6:$O$6,0))</f>
        <v>#REF!</v>
      </c>
      <c r="J258" s="85" t="e">
        <f>#REF!*INDEX(Costs!$E$7:$O$89,MATCH($C258,Costs!$C$7:$C$89,0),MATCH(J$7,Costs!$E$6:$O$6,0))</f>
        <v>#REF!</v>
      </c>
      <c r="K258" s="85" t="e">
        <f>#REF!*INDEX(Costs!$E$7:$O$89,MATCH($C258,Costs!$C$7:$C$89,0),MATCH(K$7,Costs!$E$6:$O$6,0))</f>
        <v>#REF!</v>
      </c>
      <c r="L258" s="85" t="e">
        <f>#REF!*INDEX(Costs!$E$7:$O$89,MATCH($C258,Costs!$C$7:$C$89,0),MATCH(L$7,Costs!$E$6:$O$6,0))</f>
        <v>#REF!</v>
      </c>
      <c r="M258" s="85" t="e">
        <f>#REF!*INDEX(Costs!$E$7:$O$89,MATCH($C258,Costs!$C$7:$C$89,0),MATCH(M$7,Costs!$E$6:$O$6,0))</f>
        <v>#REF!</v>
      </c>
      <c r="N258" s="85" t="e">
        <f>#REF!*INDEX(Costs!$E$7:$O$89,MATCH($C258,Costs!$C$7:$C$89,0),MATCH(N$7,Costs!$E$6:$O$6,0))</f>
        <v>#REF!</v>
      </c>
      <c r="O258" s="85" t="e">
        <f>#REF!*INDEX(Costs!$E$7:$O$89,MATCH($C258,Costs!$C$7:$C$89,0),MATCH(O$7,Costs!$E$6:$O$6,0))</f>
        <v>#REF!</v>
      </c>
      <c r="P258" s="86" t="e">
        <f t="shared" si="145"/>
        <v>#REF!</v>
      </c>
      <c r="Q258" s="86" t="e">
        <f t="shared" si="132"/>
        <v>#REF!</v>
      </c>
      <c r="R258" s="86" t="e">
        <f t="shared" si="133"/>
        <v>#REF!</v>
      </c>
      <c r="S258" s="86" t="e">
        <f t="shared" si="134"/>
        <v>#REF!</v>
      </c>
      <c r="T258" s="86" t="e">
        <f t="shared" si="135"/>
        <v>#REF!</v>
      </c>
      <c r="U258" s="86" t="e">
        <f t="shared" si="136"/>
        <v>#REF!</v>
      </c>
      <c r="V258" s="86" t="e">
        <f t="shared" si="137"/>
        <v>#REF!</v>
      </c>
      <c r="W258" s="86" t="e">
        <f t="shared" si="138"/>
        <v>#REF!</v>
      </c>
      <c r="X258" s="86" t="e">
        <f t="shared" si="139"/>
        <v>#REF!</v>
      </c>
      <c r="Y258" s="86" t="e">
        <f t="shared" si="140"/>
        <v>#REF!</v>
      </c>
      <c r="Z258" s="86" t="e">
        <f t="shared" si="141"/>
        <v>#REF!</v>
      </c>
      <c r="AA258" s="87">
        <v>473</v>
      </c>
      <c r="AB258" s="88" t="e">
        <f>AA258*#REF!/$AI$18*10^3</f>
        <v>#REF!</v>
      </c>
      <c r="AC258" s="89" t="e">
        <f>INDEX(Efficiencies!$D$8:$M$89,MATCH(C258,Efficiencies!$C$8:$C$89),MATCH(D258,Efficiencies!$D$7:$M$7))</f>
        <v>#REF!</v>
      </c>
      <c r="AD258" s="89" t="e">
        <f t="shared" si="142"/>
        <v>#REF!</v>
      </c>
      <c r="AE258" s="89" t="e">
        <f>INDEX(Efficiencies!$P$8:$Y$89,MATCH(C258,Efficiencies!$C$8:$C$89),MATCH(D258,Efficiencies!$P$7:$Y$7))</f>
        <v>#REF!</v>
      </c>
      <c r="AF258" s="89" t="e">
        <f t="shared" si="143"/>
        <v>#REF!</v>
      </c>
      <c r="AG258" s="89" t="e">
        <f>AdditionalVehs!$C$28</f>
        <v>#REF!</v>
      </c>
    </row>
    <row r="259" spans="1:33" x14ac:dyDescent="0.2">
      <c r="A259" s="91" t="s">
        <v>1889</v>
      </c>
      <c r="B259" s="349" t="s">
        <v>1890</v>
      </c>
      <c r="C259" s="39" t="s">
        <v>1879</v>
      </c>
      <c r="D259" s="39">
        <v>2040</v>
      </c>
      <c r="E259" s="85" t="e">
        <f>#REF!*INDEX(Costs!$E$7:$O$89,MATCH($C259,Costs!$C$7:$C$89,0),MATCH(E$7,Costs!$E$6:$O$6,0))</f>
        <v>#REF!</v>
      </c>
      <c r="F259" s="85" t="e">
        <f>#REF!*INDEX(Costs!$E$7:$O$89,MATCH($C259,Costs!$C$7:$C$89,0),MATCH(F$7,Costs!$E$6:$O$6,0))</f>
        <v>#REF!</v>
      </c>
      <c r="G259" s="85" t="e">
        <f>#REF!*INDEX(Costs!$E$7:$O$89,MATCH($C259,Costs!$C$7:$C$89,0),MATCH(G$7,Costs!$E$6:$O$6,0))</f>
        <v>#REF!</v>
      </c>
      <c r="H259" s="85" t="e">
        <f>#REF!*INDEX(Costs!$E$7:$O$89,MATCH($C259,Costs!$C$7:$C$89,0),MATCH(H$7,Costs!$E$6:$O$6,0))</f>
        <v>#REF!</v>
      </c>
      <c r="I259" s="85" t="e">
        <f>#REF!*INDEX(Costs!$E$7:$O$89,MATCH($C259,Costs!$C$7:$C$89,0),MATCH(I$7,Costs!$E$6:$O$6,0))</f>
        <v>#REF!</v>
      </c>
      <c r="J259" s="85" t="e">
        <f>#REF!*INDEX(Costs!$E$7:$O$89,MATCH($C259,Costs!$C$7:$C$89,0),MATCH(J$7,Costs!$E$6:$O$6,0))</f>
        <v>#REF!</v>
      </c>
      <c r="K259" s="85" t="e">
        <f>#REF!*INDEX(Costs!$E$7:$O$89,MATCH($C259,Costs!$C$7:$C$89,0),MATCH(K$7,Costs!$E$6:$O$6,0))</f>
        <v>#REF!</v>
      </c>
      <c r="L259" s="85" t="e">
        <f>#REF!*INDEX(Costs!$E$7:$O$89,MATCH($C259,Costs!$C$7:$C$89,0),MATCH(L$7,Costs!$E$6:$O$6,0))</f>
        <v>#REF!</v>
      </c>
      <c r="M259" s="85" t="e">
        <f>#REF!*INDEX(Costs!$E$7:$O$89,MATCH($C259,Costs!$C$7:$C$89,0),MATCH(M$7,Costs!$E$6:$O$6,0))</f>
        <v>#REF!</v>
      </c>
      <c r="N259" s="85" t="e">
        <f>#REF!*INDEX(Costs!$E$7:$O$89,MATCH($C259,Costs!$C$7:$C$89,0),MATCH(N$7,Costs!$E$6:$O$6,0))</f>
        <v>#REF!</v>
      </c>
      <c r="O259" s="85" t="e">
        <f>#REF!*INDEX(Costs!$E$7:$O$89,MATCH($C259,Costs!$C$7:$C$89,0),MATCH(O$7,Costs!$E$6:$O$6,0))</f>
        <v>#REF!</v>
      </c>
      <c r="P259" s="86" t="e">
        <f t="shared" si="145"/>
        <v>#REF!</v>
      </c>
      <c r="Q259" s="86" t="e">
        <f t="shared" si="132"/>
        <v>#REF!</v>
      </c>
      <c r="R259" s="86" t="e">
        <f t="shared" si="133"/>
        <v>#REF!</v>
      </c>
      <c r="S259" s="86" t="e">
        <f t="shared" si="134"/>
        <v>#REF!</v>
      </c>
      <c r="T259" s="86" t="e">
        <f t="shared" si="135"/>
        <v>#REF!</v>
      </c>
      <c r="U259" s="86" t="e">
        <f t="shared" si="136"/>
        <v>#REF!</v>
      </c>
      <c r="V259" s="86" t="e">
        <f t="shared" si="137"/>
        <v>#REF!</v>
      </c>
      <c r="W259" s="86" t="e">
        <f t="shared" si="138"/>
        <v>#REF!</v>
      </c>
      <c r="X259" s="86" t="e">
        <f t="shared" si="139"/>
        <v>#REF!</v>
      </c>
      <c r="Y259" s="86" t="e">
        <f t="shared" si="140"/>
        <v>#REF!</v>
      </c>
      <c r="Z259" s="86" t="e">
        <f t="shared" si="141"/>
        <v>#REF!</v>
      </c>
      <c r="AA259" s="87">
        <v>473</v>
      </c>
      <c r="AB259" s="88" t="e">
        <f>AA259*#REF!/$AI$18*10^3</f>
        <v>#REF!</v>
      </c>
      <c r="AC259" s="89" t="e">
        <f>INDEX(Efficiencies!$D$8:$M$89,MATCH(C259,Efficiencies!$C$8:$C$89),MATCH(D259,Efficiencies!$D$7:$M$7))</f>
        <v>#REF!</v>
      </c>
      <c r="AD259" s="89" t="e">
        <f t="shared" si="142"/>
        <v>#REF!</v>
      </c>
      <c r="AE259" s="89" t="e">
        <f>INDEX(Efficiencies!$P$8:$Y$89,MATCH(C259,Efficiencies!$C$8:$C$89),MATCH(D259,Efficiencies!$P$7:$Y$7))</f>
        <v>#REF!</v>
      </c>
      <c r="AF259" s="89" t="e">
        <f t="shared" si="143"/>
        <v>#REF!</v>
      </c>
      <c r="AG259" s="89" t="e">
        <f>AdditionalVehs!$C$28</f>
        <v>#REF!</v>
      </c>
    </row>
    <row r="260" spans="1:33" x14ac:dyDescent="0.2">
      <c r="A260" s="91" t="s">
        <v>1891</v>
      </c>
      <c r="B260" s="349" t="s">
        <v>1892</v>
      </c>
      <c r="C260" s="39" t="s">
        <v>1879</v>
      </c>
      <c r="D260" s="39">
        <v>2045</v>
      </c>
      <c r="E260" s="85" t="e">
        <f>#REF!*INDEX(Costs!$E$7:$O$89,MATCH($C260,Costs!$C$7:$C$89,0),MATCH(E$7,Costs!$E$6:$O$6,0))</f>
        <v>#REF!</v>
      </c>
      <c r="F260" s="85" t="e">
        <f>#REF!*INDEX(Costs!$E$7:$O$89,MATCH($C260,Costs!$C$7:$C$89,0),MATCH(F$7,Costs!$E$6:$O$6,0))</f>
        <v>#REF!</v>
      </c>
      <c r="G260" s="85" t="e">
        <f>#REF!*INDEX(Costs!$E$7:$O$89,MATCH($C260,Costs!$C$7:$C$89,0),MATCH(G$7,Costs!$E$6:$O$6,0))</f>
        <v>#REF!</v>
      </c>
      <c r="H260" s="85" t="e">
        <f>#REF!*INDEX(Costs!$E$7:$O$89,MATCH($C260,Costs!$C$7:$C$89,0),MATCH(H$7,Costs!$E$6:$O$6,0))</f>
        <v>#REF!</v>
      </c>
      <c r="I260" s="85" t="e">
        <f>#REF!*INDEX(Costs!$E$7:$O$89,MATCH($C260,Costs!$C$7:$C$89,0),MATCH(I$7,Costs!$E$6:$O$6,0))</f>
        <v>#REF!</v>
      </c>
      <c r="J260" s="85" t="e">
        <f>#REF!*INDEX(Costs!$E$7:$O$89,MATCH($C260,Costs!$C$7:$C$89,0),MATCH(J$7,Costs!$E$6:$O$6,0))</f>
        <v>#REF!</v>
      </c>
      <c r="K260" s="85" t="e">
        <f>#REF!*INDEX(Costs!$E$7:$O$89,MATCH($C260,Costs!$C$7:$C$89,0),MATCH(K$7,Costs!$E$6:$O$6,0))</f>
        <v>#REF!</v>
      </c>
      <c r="L260" s="85" t="e">
        <f>#REF!*INDEX(Costs!$E$7:$O$89,MATCH($C260,Costs!$C$7:$C$89,0),MATCH(L$7,Costs!$E$6:$O$6,0))</f>
        <v>#REF!</v>
      </c>
      <c r="M260" s="85" t="e">
        <f>#REF!*INDEX(Costs!$E$7:$O$89,MATCH($C260,Costs!$C$7:$C$89,0),MATCH(M$7,Costs!$E$6:$O$6,0))</f>
        <v>#REF!</v>
      </c>
      <c r="N260" s="85" t="e">
        <f>#REF!*INDEX(Costs!$E$7:$O$89,MATCH($C260,Costs!$C$7:$C$89,0),MATCH(N$7,Costs!$E$6:$O$6,0))</f>
        <v>#REF!</v>
      </c>
      <c r="O260" s="85" t="e">
        <f>#REF!*INDEX(Costs!$E$7:$O$89,MATCH($C260,Costs!$C$7:$C$89,0),MATCH(O$7,Costs!$E$6:$O$6,0))</f>
        <v>#REF!</v>
      </c>
      <c r="P260" s="86" t="e">
        <f t="shared" si="145"/>
        <v>#REF!</v>
      </c>
      <c r="Q260" s="86" t="e">
        <f t="shared" si="132"/>
        <v>#REF!</v>
      </c>
      <c r="R260" s="86" t="e">
        <f t="shared" si="133"/>
        <v>#REF!</v>
      </c>
      <c r="S260" s="86" t="e">
        <f t="shared" si="134"/>
        <v>#REF!</v>
      </c>
      <c r="T260" s="86" t="e">
        <f t="shared" si="135"/>
        <v>#REF!</v>
      </c>
      <c r="U260" s="86" t="e">
        <f t="shared" si="136"/>
        <v>#REF!</v>
      </c>
      <c r="V260" s="86" t="e">
        <f t="shared" si="137"/>
        <v>#REF!</v>
      </c>
      <c r="W260" s="86" t="e">
        <f t="shared" si="138"/>
        <v>#REF!</v>
      </c>
      <c r="X260" s="86" t="e">
        <f t="shared" si="139"/>
        <v>#REF!</v>
      </c>
      <c r="Y260" s="86" t="e">
        <f t="shared" si="140"/>
        <v>#REF!</v>
      </c>
      <c r="Z260" s="86" t="e">
        <f t="shared" si="141"/>
        <v>#REF!</v>
      </c>
      <c r="AA260" s="87">
        <v>473</v>
      </c>
      <c r="AB260" s="88" t="e">
        <f>AA260*#REF!/$AI$18*10^3</f>
        <v>#REF!</v>
      </c>
      <c r="AC260" s="89" t="e">
        <f>INDEX(Efficiencies!$D$8:$M$89,MATCH(C260,Efficiencies!$C$8:$C$89),MATCH(D260,Efficiencies!$D$7:$M$7))</f>
        <v>#REF!</v>
      </c>
      <c r="AD260" s="89" t="e">
        <f t="shared" si="142"/>
        <v>#REF!</v>
      </c>
      <c r="AE260" s="89" t="e">
        <f>INDEX(Efficiencies!$P$8:$Y$89,MATCH(C260,Efficiencies!$C$8:$C$89),MATCH(D260,Efficiencies!$P$7:$Y$7))</f>
        <v>#REF!</v>
      </c>
      <c r="AF260" s="89" t="e">
        <f t="shared" si="143"/>
        <v>#REF!</v>
      </c>
      <c r="AG260" s="89" t="e">
        <f>AdditionalVehs!$C$28</f>
        <v>#REF!</v>
      </c>
    </row>
    <row r="261" spans="1:33" x14ac:dyDescent="0.2">
      <c r="A261" s="91" t="s">
        <v>1893</v>
      </c>
      <c r="B261" s="349" t="s">
        <v>1894</v>
      </c>
      <c r="C261" s="39" t="s">
        <v>1879</v>
      </c>
      <c r="D261" s="39">
        <v>2050</v>
      </c>
      <c r="E261" s="85" t="e">
        <f>#REF!*INDEX(Costs!$E$7:$O$89,MATCH($C261,Costs!$C$7:$C$89,0),MATCH(E$7,Costs!$E$6:$O$6,0))</f>
        <v>#REF!</v>
      </c>
      <c r="F261" s="85" t="e">
        <f>#REF!*INDEX(Costs!$E$7:$O$89,MATCH($C261,Costs!$C$7:$C$89,0),MATCH(F$7,Costs!$E$6:$O$6,0))</f>
        <v>#REF!</v>
      </c>
      <c r="G261" s="85" t="e">
        <f>#REF!*INDEX(Costs!$E$7:$O$89,MATCH($C261,Costs!$C$7:$C$89,0),MATCH(G$7,Costs!$E$6:$O$6,0))</f>
        <v>#REF!</v>
      </c>
      <c r="H261" s="85" t="e">
        <f>#REF!*INDEX(Costs!$E$7:$O$89,MATCH($C261,Costs!$C$7:$C$89,0),MATCH(H$7,Costs!$E$6:$O$6,0))</f>
        <v>#REF!</v>
      </c>
      <c r="I261" s="85" t="e">
        <f>#REF!*INDEX(Costs!$E$7:$O$89,MATCH($C261,Costs!$C$7:$C$89,0),MATCH(I$7,Costs!$E$6:$O$6,0))</f>
        <v>#REF!</v>
      </c>
      <c r="J261" s="85" t="e">
        <f>#REF!*INDEX(Costs!$E$7:$O$89,MATCH($C261,Costs!$C$7:$C$89,0),MATCH(J$7,Costs!$E$6:$O$6,0))</f>
        <v>#REF!</v>
      </c>
      <c r="K261" s="85" t="e">
        <f>#REF!*INDEX(Costs!$E$7:$O$89,MATCH($C261,Costs!$C$7:$C$89,0),MATCH(K$7,Costs!$E$6:$O$6,0))</f>
        <v>#REF!</v>
      </c>
      <c r="L261" s="85" t="e">
        <f>#REF!*INDEX(Costs!$E$7:$O$89,MATCH($C261,Costs!$C$7:$C$89,0),MATCH(L$7,Costs!$E$6:$O$6,0))</f>
        <v>#REF!</v>
      </c>
      <c r="M261" s="85" t="e">
        <f>#REF!*INDEX(Costs!$E$7:$O$89,MATCH($C261,Costs!$C$7:$C$89,0),MATCH(M$7,Costs!$E$6:$O$6,0))</f>
        <v>#REF!</v>
      </c>
      <c r="N261" s="85" t="e">
        <f>#REF!*INDEX(Costs!$E$7:$O$89,MATCH($C261,Costs!$C$7:$C$89,0),MATCH(N$7,Costs!$E$6:$O$6,0))</f>
        <v>#REF!</v>
      </c>
      <c r="O261" s="85" t="e">
        <f>#REF!*INDEX(Costs!$E$7:$O$89,MATCH($C261,Costs!$C$7:$C$89,0),MATCH(O$7,Costs!$E$6:$O$6,0))</f>
        <v>#REF!</v>
      </c>
      <c r="P261" s="86" t="e">
        <f t="shared" si="145"/>
        <v>#REF!</v>
      </c>
      <c r="Q261" s="86" t="e">
        <f t="shared" si="132"/>
        <v>#REF!</v>
      </c>
      <c r="R261" s="86" t="e">
        <f t="shared" si="133"/>
        <v>#REF!</v>
      </c>
      <c r="S261" s="86" t="e">
        <f t="shared" si="134"/>
        <v>#REF!</v>
      </c>
      <c r="T261" s="86" t="e">
        <f t="shared" si="135"/>
        <v>#REF!</v>
      </c>
      <c r="U261" s="86" t="e">
        <f t="shared" si="136"/>
        <v>#REF!</v>
      </c>
      <c r="V261" s="86" t="e">
        <f t="shared" si="137"/>
        <v>#REF!</v>
      </c>
      <c r="W261" s="86" t="e">
        <f t="shared" si="138"/>
        <v>#REF!</v>
      </c>
      <c r="X261" s="86" t="e">
        <f t="shared" si="139"/>
        <v>#REF!</v>
      </c>
      <c r="Y261" s="86" t="e">
        <f t="shared" si="140"/>
        <v>#REF!</v>
      </c>
      <c r="Z261" s="86" t="e">
        <f t="shared" si="141"/>
        <v>#REF!</v>
      </c>
      <c r="AA261" s="87">
        <v>473</v>
      </c>
      <c r="AB261" s="88" t="e">
        <f>AA261*#REF!/$AI$18*10^3</f>
        <v>#REF!</v>
      </c>
      <c r="AC261" s="89" t="e">
        <f>INDEX(Efficiencies!$D$8:$M$89,MATCH(C261,Efficiencies!$C$8:$C$89),MATCH(D261,Efficiencies!$D$7:$M$7))</f>
        <v>#REF!</v>
      </c>
      <c r="AD261" s="89" t="e">
        <f t="shared" si="142"/>
        <v>#REF!</v>
      </c>
      <c r="AE261" s="89" t="e">
        <f>INDEX(Efficiencies!$P$8:$Y$89,MATCH(C261,Efficiencies!$C$8:$C$89),MATCH(D261,Efficiencies!$P$7:$Y$7))</f>
        <v>#REF!</v>
      </c>
      <c r="AF261" s="89" t="e">
        <f t="shared" si="143"/>
        <v>#REF!</v>
      </c>
      <c r="AG261" s="89" t="e">
        <f>AdditionalVehs!$C$28</f>
        <v>#REF!</v>
      </c>
    </row>
    <row r="262" spans="1:33" x14ac:dyDescent="0.2">
      <c r="A262" s="91" t="s">
        <v>1895</v>
      </c>
      <c r="B262" s="349" t="s">
        <v>1896</v>
      </c>
      <c r="C262" s="39" t="s">
        <v>1897</v>
      </c>
      <c r="D262" s="39">
        <v>2060</v>
      </c>
      <c r="E262" s="85" t="e">
        <f>#REF!*INDEX(Costs!$E$7:$O$89,MATCH($C262,Costs!$C$7:$C$89,0),MATCH(E$7,Costs!$E$6:$O$6,0))</f>
        <v>#REF!</v>
      </c>
      <c r="F262" s="85" t="e">
        <f>#REF!*INDEX(Costs!$E$7:$O$89,MATCH($C262,Costs!$C$7:$C$89,0),MATCH(F$7,Costs!$E$6:$O$6,0))</f>
        <v>#REF!</v>
      </c>
      <c r="G262" s="85" t="e">
        <f>#REF!*INDEX(Costs!$E$7:$O$89,MATCH($C262,Costs!$C$7:$C$89,0),MATCH(G$7,Costs!$E$6:$O$6,0))</f>
        <v>#REF!</v>
      </c>
      <c r="H262" s="85" t="e">
        <f>#REF!*INDEX(Costs!$E$7:$O$89,MATCH($C262,Costs!$C$7:$C$89,0),MATCH(H$7,Costs!$E$6:$O$6,0))</f>
        <v>#REF!</v>
      </c>
      <c r="I262" s="85" t="e">
        <f>#REF!*INDEX(Costs!$E$7:$O$89,MATCH($C262,Costs!$C$7:$C$89,0),MATCH(I$7,Costs!$E$6:$O$6,0))</f>
        <v>#REF!</v>
      </c>
      <c r="J262" s="85" t="e">
        <f>#REF!*INDEX(Costs!$E$7:$O$89,MATCH($C262,Costs!$C$7:$C$89,0),MATCH(J$7,Costs!$E$6:$O$6,0))</f>
        <v>#REF!</v>
      </c>
      <c r="K262" s="85" t="e">
        <f>#REF!*INDEX(Costs!$E$7:$O$89,MATCH($C262,Costs!$C$7:$C$89,0),MATCH(K$7,Costs!$E$6:$O$6,0))</f>
        <v>#REF!</v>
      </c>
      <c r="L262" s="85" t="e">
        <f>#REF!*INDEX(Costs!$E$7:$O$89,MATCH($C262,Costs!$C$7:$C$89,0),MATCH(L$7,Costs!$E$6:$O$6,0))</f>
        <v>#REF!</v>
      </c>
      <c r="M262" s="85" t="e">
        <f>#REF!*INDEX(Costs!$E$7:$O$89,MATCH($C262,Costs!$C$7:$C$89,0),MATCH(M$7,Costs!$E$6:$O$6,0))</f>
        <v>#REF!</v>
      </c>
      <c r="N262" s="85" t="e">
        <f>#REF!*INDEX(Costs!$E$7:$O$89,MATCH($C262,Costs!$C$7:$C$89,0),MATCH(N$7,Costs!$E$6:$O$6,0))</f>
        <v>#REF!</v>
      </c>
      <c r="O262" s="85" t="e">
        <f>#REF!*INDEX(Costs!$E$7:$O$89,MATCH($C262,Costs!$C$7:$C$89,0),MATCH(O$7,Costs!$E$6:$O$6,0))</f>
        <v>#REF!</v>
      </c>
      <c r="P262" s="86" t="e">
        <f>E262/$AI$18*10^6</f>
        <v>#REF!</v>
      </c>
      <c r="Q262" s="86" t="e">
        <f t="shared" si="132"/>
        <v>#REF!</v>
      </c>
      <c r="R262" s="86" t="e">
        <f t="shared" si="133"/>
        <v>#REF!</v>
      </c>
      <c r="S262" s="86" t="e">
        <f t="shared" si="134"/>
        <v>#REF!</v>
      </c>
      <c r="T262" s="86" t="e">
        <f t="shared" si="135"/>
        <v>#REF!</v>
      </c>
      <c r="U262" s="86" t="e">
        <f t="shared" si="136"/>
        <v>#REF!</v>
      </c>
      <c r="V262" s="86" t="e">
        <f t="shared" si="137"/>
        <v>#REF!</v>
      </c>
      <c r="W262" s="86" t="e">
        <f t="shared" si="138"/>
        <v>#REF!</v>
      </c>
      <c r="X262" s="86" t="e">
        <f t="shared" si="139"/>
        <v>#REF!</v>
      </c>
      <c r="Y262" s="86" t="e">
        <f t="shared" si="140"/>
        <v>#REF!</v>
      </c>
      <c r="Z262" s="86" t="e">
        <f t="shared" si="141"/>
        <v>#REF!</v>
      </c>
      <c r="AA262" s="87">
        <v>450</v>
      </c>
      <c r="AB262" s="88" t="e">
        <f>AA262*#REF!/$AI$18*10^3</f>
        <v>#REF!</v>
      </c>
      <c r="AC262" s="89" t="e">
        <f>INDEX(Efficiencies!$D$8:$M$89,MATCH(C262,Efficiencies!$C$8:$C$89),MATCH(D262,Efficiencies!$D$7:$M$7))</f>
        <v>#REF!</v>
      </c>
      <c r="AD262" s="89" t="e">
        <f t="shared" si="142"/>
        <v>#REF!</v>
      </c>
      <c r="AE262" s="89" t="e">
        <f>INDEX(Efficiencies!$P$8:$Y$89,MATCH(C262,Efficiencies!$C$8:$C$89),MATCH(D262,Efficiencies!$P$7:$Y$7))</f>
        <v>#REF!</v>
      </c>
      <c r="AF262" s="89" t="e">
        <f t="shared" si="143"/>
        <v>#REF!</v>
      </c>
      <c r="AG262" s="89">
        <v>0</v>
      </c>
    </row>
    <row r="263" spans="1:33" x14ac:dyDescent="0.2">
      <c r="A263" s="91" t="s">
        <v>1898</v>
      </c>
      <c r="B263" s="349" t="s">
        <v>1899</v>
      </c>
      <c r="C263" s="39" t="s">
        <v>1897</v>
      </c>
      <c r="D263" s="39">
        <v>2005</v>
      </c>
      <c r="E263" s="85" t="e">
        <f>#REF!*INDEX(Costs!$E$7:$O$89,MATCH($C263,Costs!$C$7:$C$89,0),MATCH(E$7,Costs!$E$6:$O$6,0))</f>
        <v>#REF!</v>
      </c>
      <c r="F263" s="85" t="e">
        <f>#REF!*INDEX(Costs!$E$7:$O$89,MATCH($C263,Costs!$C$7:$C$89,0),MATCH(F$7,Costs!$E$6:$O$6,0))</f>
        <v>#REF!</v>
      </c>
      <c r="G263" s="85" t="e">
        <f>#REF!*INDEX(Costs!$E$7:$O$89,MATCH($C263,Costs!$C$7:$C$89,0),MATCH(G$7,Costs!$E$6:$O$6,0))</f>
        <v>#REF!</v>
      </c>
      <c r="H263" s="85" t="e">
        <f>#REF!*INDEX(Costs!$E$7:$O$89,MATCH($C263,Costs!$C$7:$C$89,0),MATCH(H$7,Costs!$E$6:$O$6,0))</f>
        <v>#REF!</v>
      </c>
      <c r="I263" s="85" t="e">
        <f>#REF!*INDEX(Costs!$E$7:$O$89,MATCH($C263,Costs!$C$7:$C$89,0),MATCH(I$7,Costs!$E$6:$O$6,0))</f>
        <v>#REF!</v>
      </c>
      <c r="J263" s="85" t="e">
        <f>#REF!*INDEX(Costs!$E$7:$O$89,MATCH($C263,Costs!$C$7:$C$89,0),MATCH(J$7,Costs!$E$6:$O$6,0))</f>
        <v>#REF!</v>
      </c>
      <c r="K263" s="85" t="e">
        <f>#REF!*INDEX(Costs!$E$7:$O$89,MATCH($C263,Costs!$C$7:$C$89,0),MATCH(K$7,Costs!$E$6:$O$6,0))</f>
        <v>#REF!</v>
      </c>
      <c r="L263" s="85" t="e">
        <f>#REF!*INDEX(Costs!$E$7:$O$89,MATCH($C263,Costs!$C$7:$C$89,0),MATCH(L$7,Costs!$E$6:$O$6,0))</f>
        <v>#REF!</v>
      </c>
      <c r="M263" s="85" t="e">
        <f>#REF!*INDEX(Costs!$E$7:$O$89,MATCH($C263,Costs!$C$7:$C$89,0),MATCH(M$7,Costs!$E$6:$O$6,0))</f>
        <v>#REF!</v>
      </c>
      <c r="N263" s="85" t="e">
        <f>#REF!*INDEX(Costs!$E$7:$O$89,MATCH($C263,Costs!$C$7:$C$89,0),MATCH(N$7,Costs!$E$6:$O$6,0))</f>
        <v>#REF!</v>
      </c>
      <c r="O263" s="85" t="e">
        <f>#REF!*INDEX(Costs!$E$7:$O$89,MATCH($C263,Costs!$C$7:$C$89,0),MATCH(O$7,Costs!$E$6:$O$6,0))</f>
        <v>#REF!</v>
      </c>
      <c r="P263" s="86" t="e">
        <f t="shared" ref="P263:P272" si="146">E263/$AI$18*10^6</f>
        <v>#REF!</v>
      </c>
      <c r="Q263" s="86" t="e">
        <f t="shared" si="132"/>
        <v>#REF!</v>
      </c>
      <c r="R263" s="86" t="e">
        <f t="shared" si="133"/>
        <v>#REF!</v>
      </c>
      <c r="S263" s="86" t="e">
        <f t="shared" si="134"/>
        <v>#REF!</v>
      </c>
      <c r="T263" s="86" t="e">
        <f t="shared" si="135"/>
        <v>#REF!</v>
      </c>
      <c r="U263" s="86" t="e">
        <f t="shared" si="136"/>
        <v>#REF!</v>
      </c>
      <c r="V263" s="86" t="e">
        <f t="shared" si="137"/>
        <v>#REF!</v>
      </c>
      <c r="W263" s="86" t="e">
        <f t="shared" si="138"/>
        <v>#REF!</v>
      </c>
      <c r="X263" s="86" t="e">
        <f t="shared" si="139"/>
        <v>#REF!</v>
      </c>
      <c r="Y263" s="86" t="e">
        <f t="shared" si="140"/>
        <v>#REF!</v>
      </c>
      <c r="Z263" s="86" t="e">
        <f t="shared" si="141"/>
        <v>#REF!</v>
      </c>
      <c r="AA263" s="87">
        <v>450</v>
      </c>
      <c r="AB263" s="88" t="e">
        <f>AA263*#REF!/$AI$18*10^3</f>
        <v>#REF!</v>
      </c>
      <c r="AC263" s="89" t="e">
        <f>INDEX(Efficiencies!$D$8:$M$89,MATCH(C263,Efficiencies!$C$8:$C$89),MATCH(D263,Efficiencies!$D$7:$M$7))</f>
        <v>#REF!</v>
      </c>
      <c r="AD263" s="89" t="e">
        <f t="shared" si="142"/>
        <v>#REF!</v>
      </c>
      <c r="AE263" s="89" t="e">
        <f>INDEX(Efficiencies!$P$8:$Y$89,MATCH(C263,Efficiencies!$C$8:$C$89),MATCH(D263,Efficiencies!$P$7:$Y$7))</f>
        <v>#REF!</v>
      </c>
      <c r="AF263" s="89" t="e">
        <f t="shared" si="143"/>
        <v>#REF!</v>
      </c>
      <c r="AG263" s="89">
        <v>0</v>
      </c>
    </row>
    <row r="264" spans="1:33" x14ac:dyDescent="0.2">
      <c r="A264" s="91" t="s">
        <v>434</v>
      </c>
      <c r="B264" s="349" t="s">
        <v>1900</v>
      </c>
      <c r="C264" s="39" t="s">
        <v>1897</v>
      </c>
      <c r="D264" s="39">
        <v>2010</v>
      </c>
      <c r="E264" s="85" t="e">
        <f>#REF!*INDEX(Costs!$E$7:$O$89,MATCH($C264,Costs!$C$7:$C$89,0),MATCH(E$7,Costs!$E$6:$O$6,0))</f>
        <v>#REF!</v>
      </c>
      <c r="F264" s="85" t="e">
        <f>#REF!*INDEX(Costs!$E$7:$O$89,MATCH($C264,Costs!$C$7:$C$89,0),MATCH(F$7,Costs!$E$6:$O$6,0))</f>
        <v>#REF!</v>
      </c>
      <c r="G264" s="85" t="e">
        <f>#REF!*INDEX(Costs!$E$7:$O$89,MATCH($C264,Costs!$C$7:$C$89,0),MATCH(G$7,Costs!$E$6:$O$6,0))</f>
        <v>#REF!</v>
      </c>
      <c r="H264" s="85" t="e">
        <f>#REF!*INDEX(Costs!$E$7:$O$89,MATCH($C264,Costs!$C$7:$C$89,0),MATCH(H$7,Costs!$E$6:$O$6,0))</f>
        <v>#REF!</v>
      </c>
      <c r="I264" s="85" t="e">
        <f>#REF!*INDEX(Costs!$E$7:$O$89,MATCH($C264,Costs!$C$7:$C$89,0),MATCH(I$7,Costs!$E$6:$O$6,0))</f>
        <v>#REF!</v>
      </c>
      <c r="J264" s="85" t="e">
        <f>#REF!*INDEX(Costs!$E$7:$O$89,MATCH($C264,Costs!$C$7:$C$89,0),MATCH(J$7,Costs!$E$6:$O$6,0))</f>
        <v>#REF!</v>
      </c>
      <c r="K264" s="85" t="e">
        <f>#REF!*INDEX(Costs!$E$7:$O$89,MATCH($C264,Costs!$C$7:$C$89,0),MATCH(K$7,Costs!$E$6:$O$6,0))</f>
        <v>#REF!</v>
      </c>
      <c r="L264" s="85" t="e">
        <f>#REF!*INDEX(Costs!$E$7:$O$89,MATCH($C264,Costs!$C$7:$C$89,0),MATCH(L$7,Costs!$E$6:$O$6,0))</f>
        <v>#REF!</v>
      </c>
      <c r="M264" s="85" t="e">
        <f>#REF!*INDEX(Costs!$E$7:$O$89,MATCH($C264,Costs!$C$7:$C$89,0),MATCH(M$7,Costs!$E$6:$O$6,0))</f>
        <v>#REF!</v>
      </c>
      <c r="N264" s="85" t="e">
        <f>#REF!*INDEX(Costs!$E$7:$O$89,MATCH($C264,Costs!$C$7:$C$89,0),MATCH(N$7,Costs!$E$6:$O$6,0))</f>
        <v>#REF!</v>
      </c>
      <c r="O264" s="85" t="e">
        <f>#REF!*INDEX(Costs!$E$7:$O$89,MATCH($C264,Costs!$C$7:$C$89,0),MATCH(O$7,Costs!$E$6:$O$6,0))</f>
        <v>#REF!</v>
      </c>
      <c r="P264" s="86" t="e">
        <f t="shared" si="146"/>
        <v>#REF!</v>
      </c>
      <c r="Q264" s="86" t="e">
        <f t="shared" si="132"/>
        <v>#REF!</v>
      </c>
      <c r="R264" s="86" t="e">
        <f t="shared" si="133"/>
        <v>#REF!</v>
      </c>
      <c r="S264" s="86" t="e">
        <f t="shared" si="134"/>
        <v>#REF!</v>
      </c>
      <c r="T264" s="86" t="e">
        <f t="shared" si="135"/>
        <v>#REF!</v>
      </c>
      <c r="U264" s="86" t="e">
        <f t="shared" si="136"/>
        <v>#REF!</v>
      </c>
      <c r="V264" s="86" t="e">
        <f t="shared" si="137"/>
        <v>#REF!</v>
      </c>
      <c r="W264" s="86" t="e">
        <f t="shared" si="138"/>
        <v>#REF!</v>
      </c>
      <c r="X264" s="86" t="e">
        <f t="shared" si="139"/>
        <v>#REF!</v>
      </c>
      <c r="Y264" s="86" t="e">
        <f t="shared" si="140"/>
        <v>#REF!</v>
      </c>
      <c r="Z264" s="86" t="e">
        <f t="shared" si="141"/>
        <v>#REF!</v>
      </c>
      <c r="AA264" s="87">
        <v>450</v>
      </c>
      <c r="AB264" s="88" t="e">
        <f>AA264*#REF!/$AI$18*10^3</f>
        <v>#REF!</v>
      </c>
      <c r="AC264" s="89" t="e">
        <f>INDEX(Efficiencies!$D$8:$M$89,MATCH(C264,Efficiencies!$C$8:$C$89),MATCH(D264,Efficiencies!$D$7:$M$7))</f>
        <v>#REF!</v>
      </c>
      <c r="AD264" s="89" t="e">
        <f t="shared" si="142"/>
        <v>#REF!</v>
      </c>
      <c r="AE264" s="89" t="e">
        <f>INDEX(Efficiencies!$P$8:$Y$89,MATCH(C264,Efficiencies!$C$8:$C$89),MATCH(D264,Efficiencies!$P$7:$Y$7))</f>
        <v>#REF!</v>
      </c>
      <c r="AF264" s="89" t="e">
        <f t="shared" si="143"/>
        <v>#REF!</v>
      </c>
      <c r="AG264" s="89">
        <v>0</v>
      </c>
    </row>
    <row r="265" spans="1:33" x14ac:dyDescent="0.2">
      <c r="A265" s="91" t="s">
        <v>1901</v>
      </c>
      <c r="B265" s="349" t="s">
        <v>1902</v>
      </c>
      <c r="C265" s="39" t="s">
        <v>1897</v>
      </c>
      <c r="D265" s="39">
        <v>2015</v>
      </c>
      <c r="E265" s="85" t="e">
        <f>#REF!*INDEX(Costs!$E$7:$O$89,MATCH($C265,Costs!$C$7:$C$89,0),MATCH(E$7,Costs!$E$6:$O$6,0))</f>
        <v>#REF!</v>
      </c>
      <c r="F265" s="85" t="e">
        <f>#REF!*INDEX(Costs!$E$7:$O$89,MATCH($C265,Costs!$C$7:$C$89,0),MATCH(F$7,Costs!$E$6:$O$6,0))</f>
        <v>#REF!</v>
      </c>
      <c r="G265" s="85" t="e">
        <f>#REF!*INDEX(Costs!$E$7:$O$89,MATCH($C265,Costs!$C$7:$C$89,0),MATCH(G$7,Costs!$E$6:$O$6,0))</f>
        <v>#REF!</v>
      </c>
      <c r="H265" s="85" t="e">
        <f>#REF!*INDEX(Costs!$E$7:$O$89,MATCH($C265,Costs!$C$7:$C$89,0),MATCH(H$7,Costs!$E$6:$O$6,0))</f>
        <v>#REF!</v>
      </c>
      <c r="I265" s="85" t="e">
        <f>#REF!*INDEX(Costs!$E$7:$O$89,MATCH($C265,Costs!$C$7:$C$89,0),MATCH(I$7,Costs!$E$6:$O$6,0))</f>
        <v>#REF!</v>
      </c>
      <c r="J265" s="85" t="e">
        <f>#REF!*INDEX(Costs!$E$7:$O$89,MATCH($C265,Costs!$C$7:$C$89,0),MATCH(J$7,Costs!$E$6:$O$6,0))</f>
        <v>#REF!</v>
      </c>
      <c r="K265" s="85" t="e">
        <f>#REF!*INDEX(Costs!$E$7:$O$89,MATCH($C265,Costs!$C$7:$C$89,0),MATCH(K$7,Costs!$E$6:$O$6,0))</f>
        <v>#REF!</v>
      </c>
      <c r="L265" s="85" t="e">
        <f>#REF!*INDEX(Costs!$E$7:$O$89,MATCH($C265,Costs!$C$7:$C$89,0),MATCH(L$7,Costs!$E$6:$O$6,0))</f>
        <v>#REF!</v>
      </c>
      <c r="M265" s="85" t="e">
        <f>#REF!*INDEX(Costs!$E$7:$O$89,MATCH($C265,Costs!$C$7:$C$89,0),MATCH(M$7,Costs!$E$6:$O$6,0))</f>
        <v>#REF!</v>
      </c>
      <c r="N265" s="85" t="e">
        <f>#REF!*INDEX(Costs!$E$7:$O$89,MATCH($C265,Costs!$C$7:$C$89,0),MATCH(N$7,Costs!$E$6:$O$6,0))</f>
        <v>#REF!</v>
      </c>
      <c r="O265" s="85" t="e">
        <f>#REF!*INDEX(Costs!$E$7:$O$89,MATCH($C265,Costs!$C$7:$C$89,0),MATCH(O$7,Costs!$E$6:$O$6,0))</f>
        <v>#REF!</v>
      </c>
      <c r="P265" s="86" t="e">
        <f t="shared" si="146"/>
        <v>#REF!</v>
      </c>
      <c r="Q265" s="86" t="e">
        <f t="shared" si="132"/>
        <v>#REF!</v>
      </c>
      <c r="R265" s="86" t="e">
        <f t="shared" si="133"/>
        <v>#REF!</v>
      </c>
      <c r="S265" s="86" t="e">
        <f t="shared" si="134"/>
        <v>#REF!</v>
      </c>
      <c r="T265" s="86" t="e">
        <f t="shared" si="135"/>
        <v>#REF!</v>
      </c>
      <c r="U265" s="86" t="e">
        <f t="shared" si="136"/>
        <v>#REF!</v>
      </c>
      <c r="V265" s="86" t="e">
        <f t="shared" si="137"/>
        <v>#REF!</v>
      </c>
      <c r="W265" s="86" t="e">
        <f t="shared" si="138"/>
        <v>#REF!</v>
      </c>
      <c r="X265" s="86" t="e">
        <f t="shared" si="139"/>
        <v>#REF!</v>
      </c>
      <c r="Y265" s="86" t="e">
        <f t="shared" si="140"/>
        <v>#REF!</v>
      </c>
      <c r="Z265" s="86" t="e">
        <f t="shared" si="141"/>
        <v>#REF!</v>
      </c>
      <c r="AA265" s="87">
        <v>450</v>
      </c>
      <c r="AB265" s="88" t="e">
        <f>AA265*#REF!/$AI$18*10^3</f>
        <v>#REF!</v>
      </c>
      <c r="AC265" s="89" t="e">
        <f>INDEX(Efficiencies!$D$8:$M$89,MATCH(C265,Efficiencies!$C$8:$C$89),MATCH(D265,Efficiencies!$D$7:$M$7))</f>
        <v>#REF!</v>
      </c>
      <c r="AD265" s="89" t="e">
        <f t="shared" si="142"/>
        <v>#REF!</v>
      </c>
      <c r="AE265" s="89" t="e">
        <f>INDEX(Efficiencies!$P$8:$Y$89,MATCH(C265,Efficiencies!$C$8:$C$89),MATCH(D265,Efficiencies!$P$7:$Y$7))</f>
        <v>#REF!</v>
      </c>
      <c r="AF265" s="89" t="e">
        <f t="shared" si="143"/>
        <v>#REF!</v>
      </c>
      <c r="AG265" s="89">
        <v>0</v>
      </c>
    </row>
    <row r="266" spans="1:33" x14ac:dyDescent="0.2">
      <c r="A266" s="91" t="s">
        <v>1903</v>
      </c>
      <c r="B266" s="349" t="s">
        <v>1904</v>
      </c>
      <c r="C266" s="39" t="s">
        <v>1897</v>
      </c>
      <c r="D266" s="39">
        <v>2020</v>
      </c>
      <c r="E266" s="85" t="e">
        <f>#REF!*INDEX(Costs!$E$7:$O$89,MATCH($C266,Costs!$C$7:$C$89,0),MATCH(E$7,Costs!$E$6:$O$6,0))</f>
        <v>#REF!</v>
      </c>
      <c r="F266" s="85" t="e">
        <f>#REF!*INDEX(Costs!$E$7:$O$89,MATCH($C266,Costs!$C$7:$C$89,0),MATCH(F$7,Costs!$E$6:$O$6,0))</f>
        <v>#REF!</v>
      </c>
      <c r="G266" s="85" t="e">
        <f>#REF!*INDEX(Costs!$E$7:$O$89,MATCH($C266,Costs!$C$7:$C$89,0),MATCH(G$7,Costs!$E$6:$O$6,0))</f>
        <v>#REF!</v>
      </c>
      <c r="H266" s="85" t="e">
        <f>#REF!*INDEX(Costs!$E$7:$O$89,MATCH($C266,Costs!$C$7:$C$89,0),MATCH(H$7,Costs!$E$6:$O$6,0))</f>
        <v>#REF!</v>
      </c>
      <c r="I266" s="85" t="e">
        <f>#REF!*INDEX(Costs!$E$7:$O$89,MATCH($C266,Costs!$C$7:$C$89,0),MATCH(I$7,Costs!$E$6:$O$6,0))</f>
        <v>#REF!</v>
      </c>
      <c r="J266" s="85" t="e">
        <f>#REF!*INDEX(Costs!$E$7:$O$89,MATCH($C266,Costs!$C$7:$C$89,0),MATCH(J$7,Costs!$E$6:$O$6,0))</f>
        <v>#REF!</v>
      </c>
      <c r="K266" s="85" t="e">
        <f>#REF!*INDEX(Costs!$E$7:$O$89,MATCH($C266,Costs!$C$7:$C$89,0),MATCH(K$7,Costs!$E$6:$O$6,0))</f>
        <v>#REF!</v>
      </c>
      <c r="L266" s="85" t="e">
        <f>#REF!*INDEX(Costs!$E$7:$O$89,MATCH($C266,Costs!$C$7:$C$89,0),MATCH(L$7,Costs!$E$6:$O$6,0))</f>
        <v>#REF!</v>
      </c>
      <c r="M266" s="85" t="e">
        <f>#REF!*INDEX(Costs!$E$7:$O$89,MATCH($C266,Costs!$C$7:$C$89,0),MATCH(M$7,Costs!$E$6:$O$6,0))</f>
        <v>#REF!</v>
      </c>
      <c r="N266" s="85" t="e">
        <f>#REF!*INDEX(Costs!$E$7:$O$89,MATCH($C266,Costs!$C$7:$C$89,0),MATCH(N$7,Costs!$E$6:$O$6,0))</f>
        <v>#REF!</v>
      </c>
      <c r="O266" s="85" t="e">
        <f>#REF!*INDEX(Costs!$E$7:$O$89,MATCH($C266,Costs!$C$7:$C$89,0),MATCH(O$7,Costs!$E$6:$O$6,0))</f>
        <v>#REF!</v>
      </c>
      <c r="P266" s="86" t="e">
        <f t="shared" si="146"/>
        <v>#REF!</v>
      </c>
      <c r="Q266" s="86" t="e">
        <f t="shared" si="132"/>
        <v>#REF!</v>
      </c>
      <c r="R266" s="86" t="e">
        <f t="shared" si="133"/>
        <v>#REF!</v>
      </c>
      <c r="S266" s="86" t="e">
        <f t="shared" si="134"/>
        <v>#REF!</v>
      </c>
      <c r="T266" s="86" t="e">
        <f t="shared" si="135"/>
        <v>#REF!</v>
      </c>
      <c r="U266" s="86" t="e">
        <f t="shared" si="136"/>
        <v>#REF!</v>
      </c>
      <c r="V266" s="86" t="e">
        <f t="shared" si="137"/>
        <v>#REF!</v>
      </c>
      <c r="W266" s="86" t="e">
        <f t="shared" si="138"/>
        <v>#REF!</v>
      </c>
      <c r="X266" s="86" t="e">
        <f t="shared" si="139"/>
        <v>#REF!</v>
      </c>
      <c r="Y266" s="86" t="e">
        <f t="shared" si="140"/>
        <v>#REF!</v>
      </c>
      <c r="Z266" s="86" t="e">
        <f t="shared" si="141"/>
        <v>#REF!</v>
      </c>
      <c r="AA266" s="87">
        <v>450</v>
      </c>
      <c r="AB266" s="88" t="e">
        <f>AA266*#REF!/$AI$18*10^3</f>
        <v>#REF!</v>
      </c>
      <c r="AC266" s="89" t="e">
        <f>INDEX(Efficiencies!$D$8:$M$89,MATCH(C266,Efficiencies!$C$8:$C$89),MATCH(D266,Efficiencies!$D$7:$M$7))</f>
        <v>#REF!</v>
      </c>
      <c r="AD266" s="89" t="e">
        <f t="shared" si="142"/>
        <v>#REF!</v>
      </c>
      <c r="AE266" s="89" t="e">
        <f>INDEX(Efficiencies!$P$8:$Y$89,MATCH(C266,Efficiencies!$C$8:$C$89),MATCH(D266,Efficiencies!$P$7:$Y$7))</f>
        <v>#REF!</v>
      </c>
      <c r="AF266" s="89" t="e">
        <f t="shared" si="143"/>
        <v>#REF!</v>
      </c>
      <c r="AG266" s="89">
        <v>0</v>
      </c>
    </row>
    <row r="267" spans="1:33" x14ac:dyDescent="0.2">
      <c r="A267" s="91" t="s">
        <v>1905</v>
      </c>
      <c r="B267" s="349" t="s">
        <v>1906</v>
      </c>
      <c r="C267" s="39" t="s">
        <v>1897</v>
      </c>
      <c r="D267" s="39">
        <v>2025</v>
      </c>
      <c r="E267" s="85" t="e">
        <f>#REF!*INDEX(Costs!$E$7:$O$89,MATCH($C267,Costs!$C$7:$C$89,0),MATCH(E$7,Costs!$E$6:$O$6,0))</f>
        <v>#REF!</v>
      </c>
      <c r="F267" s="85" t="e">
        <f>#REF!*INDEX(Costs!$E$7:$O$89,MATCH($C267,Costs!$C$7:$C$89,0),MATCH(F$7,Costs!$E$6:$O$6,0))</f>
        <v>#REF!</v>
      </c>
      <c r="G267" s="85" t="e">
        <f>#REF!*INDEX(Costs!$E$7:$O$89,MATCH($C267,Costs!$C$7:$C$89,0),MATCH(G$7,Costs!$E$6:$O$6,0))</f>
        <v>#REF!</v>
      </c>
      <c r="H267" s="85" t="e">
        <f>#REF!*INDEX(Costs!$E$7:$O$89,MATCH($C267,Costs!$C$7:$C$89,0),MATCH(H$7,Costs!$E$6:$O$6,0))</f>
        <v>#REF!</v>
      </c>
      <c r="I267" s="85" t="e">
        <f>#REF!*INDEX(Costs!$E$7:$O$89,MATCH($C267,Costs!$C$7:$C$89,0),MATCH(I$7,Costs!$E$6:$O$6,0))</f>
        <v>#REF!</v>
      </c>
      <c r="J267" s="85" t="e">
        <f>#REF!*INDEX(Costs!$E$7:$O$89,MATCH($C267,Costs!$C$7:$C$89,0),MATCH(J$7,Costs!$E$6:$O$6,0))</f>
        <v>#REF!</v>
      </c>
      <c r="K267" s="85" t="e">
        <f>#REF!*INDEX(Costs!$E$7:$O$89,MATCH($C267,Costs!$C$7:$C$89,0),MATCH(K$7,Costs!$E$6:$O$6,0))</f>
        <v>#REF!</v>
      </c>
      <c r="L267" s="85" t="e">
        <f>#REF!*INDEX(Costs!$E$7:$O$89,MATCH($C267,Costs!$C$7:$C$89,0),MATCH(L$7,Costs!$E$6:$O$6,0))</f>
        <v>#REF!</v>
      </c>
      <c r="M267" s="85" t="e">
        <f>#REF!*INDEX(Costs!$E$7:$O$89,MATCH($C267,Costs!$C$7:$C$89,0),MATCH(M$7,Costs!$E$6:$O$6,0))</f>
        <v>#REF!</v>
      </c>
      <c r="N267" s="85" t="e">
        <f>#REF!*INDEX(Costs!$E$7:$O$89,MATCH($C267,Costs!$C$7:$C$89,0),MATCH(N$7,Costs!$E$6:$O$6,0))</f>
        <v>#REF!</v>
      </c>
      <c r="O267" s="85" t="e">
        <f>#REF!*INDEX(Costs!$E$7:$O$89,MATCH($C267,Costs!$C$7:$C$89,0),MATCH(O$7,Costs!$E$6:$O$6,0))</f>
        <v>#REF!</v>
      </c>
      <c r="P267" s="86" t="e">
        <f t="shared" si="146"/>
        <v>#REF!</v>
      </c>
      <c r="Q267" s="86" t="e">
        <f t="shared" si="132"/>
        <v>#REF!</v>
      </c>
      <c r="R267" s="86" t="e">
        <f t="shared" si="133"/>
        <v>#REF!</v>
      </c>
      <c r="S267" s="86" t="e">
        <f t="shared" si="134"/>
        <v>#REF!</v>
      </c>
      <c r="T267" s="86" t="e">
        <f t="shared" si="135"/>
        <v>#REF!</v>
      </c>
      <c r="U267" s="86" t="e">
        <f t="shared" si="136"/>
        <v>#REF!</v>
      </c>
      <c r="V267" s="86" t="e">
        <f t="shared" si="137"/>
        <v>#REF!</v>
      </c>
      <c r="W267" s="86" t="e">
        <f t="shared" si="138"/>
        <v>#REF!</v>
      </c>
      <c r="X267" s="86" t="e">
        <f t="shared" si="139"/>
        <v>#REF!</v>
      </c>
      <c r="Y267" s="86" t="e">
        <f t="shared" si="140"/>
        <v>#REF!</v>
      </c>
      <c r="Z267" s="86" t="e">
        <f t="shared" si="141"/>
        <v>#REF!</v>
      </c>
      <c r="AA267" s="87">
        <v>450</v>
      </c>
      <c r="AB267" s="88" t="e">
        <f>AA267*#REF!/$AI$18*10^3</f>
        <v>#REF!</v>
      </c>
      <c r="AC267" s="89" t="e">
        <f>INDEX(Efficiencies!$D$8:$M$89,MATCH(C267,Efficiencies!$C$8:$C$89),MATCH(D267,Efficiencies!$D$7:$M$7))</f>
        <v>#REF!</v>
      </c>
      <c r="AD267" s="89" t="e">
        <f t="shared" si="142"/>
        <v>#REF!</v>
      </c>
      <c r="AE267" s="89" t="e">
        <f>INDEX(Efficiencies!$P$8:$Y$89,MATCH(C267,Efficiencies!$C$8:$C$89),MATCH(D267,Efficiencies!$P$7:$Y$7))</f>
        <v>#REF!</v>
      </c>
      <c r="AF267" s="89" t="e">
        <f t="shared" si="143"/>
        <v>#REF!</v>
      </c>
      <c r="AG267" s="89">
        <v>0</v>
      </c>
    </row>
    <row r="268" spans="1:33" x14ac:dyDescent="0.2">
      <c r="A268" s="91" t="s">
        <v>1907</v>
      </c>
      <c r="B268" s="349" t="s">
        <v>1908</v>
      </c>
      <c r="C268" s="39" t="s">
        <v>1897</v>
      </c>
      <c r="D268" s="39">
        <v>2030</v>
      </c>
      <c r="E268" s="85" t="e">
        <f>#REF!*INDEX(Costs!$E$7:$O$89,MATCH($C268,Costs!$C$7:$C$89,0),MATCH(E$7,Costs!$E$6:$O$6,0))</f>
        <v>#REF!</v>
      </c>
      <c r="F268" s="85" t="e">
        <f>#REF!*INDEX(Costs!$E$7:$O$89,MATCH($C268,Costs!$C$7:$C$89,0),MATCH(F$7,Costs!$E$6:$O$6,0))</f>
        <v>#REF!</v>
      </c>
      <c r="G268" s="85" t="e">
        <f>#REF!*INDEX(Costs!$E$7:$O$89,MATCH($C268,Costs!$C$7:$C$89,0),MATCH(G$7,Costs!$E$6:$O$6,0))</f>
        <v>#REF!</v>
      </c>
      <c r="H268" s="85" t="e">
        <f>#REF!*INDEX(Costs!$E$7:$O$89,MATCH($C268,Costs!$C$7:$C$89,0),MATCH(H$7,Costs!$E$6:$O$6,0))</f>
        <v>#REF!</v>
      </c>
      <c r="I268" s="85" t="e">
        <f>#REF!*INDEX(Costs!$E$7:$O$89,MATCH($C268,Costs!$C$7:$C$89,0),MATCH(I$7,Costs!$E$6:$O$6,0))</f>
        <v>#REF!</v>
      </c>
      <c r="J268" s="85" t="e">
        <f>#REF!*INDEX(Costs!$E$7:$O$89,MATCH($C268,Costs!$C$7:$C$89,0),MATCH(J$7,Costs!$E$6:$O$6,0))</f>
        <v>#REF!</v>
      </c>
      <c r="K268" s="85" t="e">
        <f>#REF!*INDEX(Costs!$E$7:$O$89,MATCH($C268,Costs!$C$7:$C$89,0),MATCH(K$7,Costs!$E$6:$O$6,0))</f>
        <v>#REF!</v>
      </c>
      <c r="L268" s="85" t="e">
        <f>#REF!*INDEX(Costs!$E$7:$O$89,MATCH($C268,Costs!$C$7:$C$89,0),MATCH(L$7,Costs!$E$6:$O$6,0))</f>
        <v>#REF!</v>
      </c>
      <c r="M268" s="85" t="e">
        <f>#REF!*INDEX(Costs!$E$7:$O$89,MATCH($C268,Costs!$C$7:$C$89,0),MATCH(M$7,Costs!$E$6:$O$6,0))</f>
        <v>#REF!</v>
      </c>
      <c r="N268" s="85" t="e">
        <f>#REF!*INDEX(Costs!$E$7:$O$89,MATCH($C268,Costs!$C$7:$C$89,0),MATCH(N$7,Costs!$E$6:$O$6,0))</f>
        <v>#REF!</v>
      </c>
      <c r="O268" s="85" t="e">
        <f>#REF!*INDEX(Costs!$E$7:$O$89,MATCH($C268,Costs!$C$7:$C$89,0),MATCH(O$7,Costs!$E$6:$O$6,0))</f>
        <v>#REF!</v>
      </c>
      <c r="P268" s="86" t="e">
        <f t="shared" si="146"/>
        <v>#REF!</v>
      </c>
      <c r="Q268" s="86" t="e">
        <f t="shared" si="132"/>
        <v>#REF!</v>
      </c>
      <c r="R268" s="86" t="e">
        <f t="shared" si="133"/>
        <v>#REF!</v>
      </c>
      <c r="S268" s="86" t="e">
        <f t="shared" si="134"/>
        <v>#REF!</v>
      </c>
      <c r="T268" s="86" t="e">
        <f t="shared" si="135"/>
        <v>#REF!</v>
      </c>
      <c r="U268" s="86" t="e">
        <f t="shared" si="136"/>
        <v>#REF!</v>
      </c>
      <c r="V268" s="86" t="e">
        <f t="shared" si="137"/>
        <v>#REF!</v>
      </c>
      <c r="W268" s="86" t="e">
        <f t="shared" si="138"/>
        <v>#REF!</v>
      </c>
      <c r="X268" s="86" t="e">
        <f t="shared" si="139"/>
        <v>#REF!</v>
      </c>
      <c r="Y268" s="86" t="e">
        <f t="shared" si="140"/>
        <v>#REF!</v>
      </c>
      <c r="Z268" s="86" t="e">
        <f t="shared" si="141"/>
        <v>#REF!</v>
      </c>
      <c r="AA268" s="87">
        <v>450</v>
      </c>
      <c r="AB268" s="88" t="e">
        <f>AA268*#REF!/$AI$18*10^3</f>
        <v>#REF!</v>
      </c>
      <c r="AC268" s="89" t="e">
        <f>INDEX(Efficiencies!$D$8:$M$89,MATCH(C268,Efficiencies!$C$8:$C$89),MATCH(D268,Efficiencies!$D$7:$M$7))</f>
        <v>#REF!</v>
      </c>
      <c r="AD268" s="89" t="e">
        <f t="shared" si="142"/>
        <v>#REF!</v>
      </c>
      <c r="AE268" s="89" t="e">
        <f>INDEX(Efficiencies!$P$8:$Y$89,MATCH(C268,Efficiencies!$C$8:$C$89),MATCH(D268,Efficiencies!$P$7:$Y$7))</f>
        <v>#REF!</v>
      </c>
      <c r="AF268" s="89" t="e">
        <f t="shared" si="143"/>
        <v>#REF!</v>
      </c>
      <c r="AG268" s="89">
        <v>0</v>
      </c>
    </row>
    <row r="269" spans="1:33" x14ac:dyDescent="0.2">
      <c r="A269" s="91" t="s">
        <v>1909</v>
      </c>
      <c r="B269" s="349" t="s">
        <v>1910</v>
      </c>
      <c r="C269" s="39" t="s">
        <v>1897</v>
      </c>
      <c r="D269" s="39">
        <v>2035</v>
      </c>
      <c r="E269" s="85" t="e">
        <f>#REF!*INDEX(Costs!$E$7:$O$89,MATCH($C269,Costs!$C$7:$C$89,0),MATCH(E$7,Costs!$E$6:$O$6,0))</f>
        <v>#REF!</v>
      </c>
      <c r="F269" s="85" t="e">
        <f>#REF!*INDEX(Costs!$E$7:$O$89,MATCH($C269,Costs!$C$7:$C$89,0),MATCH(F$7,Costs!$E$6:$O$6,0))</f>
        <v>#REF!</v>
      </c>
      <c r="G269" s="85" t="e">
        <f>#REF!*INDEX(Costs!$E$7:$O$89,MATCH($C269,Costs!$C$7:$C$89,0),MATCH(G$7,Costs!$E$6:$O$6,0))</f>
        <v>#REF!</v>
      </c>
      <c r="H269" s="85" t="e">
        <f>#REF!*INDEX(Costs!$E$7:$O$89,MATCH($C269,Costs!$C$7:$C$89,0),MATCH(H$7,Costs!$E$6:$O$6,0))</f>
        <v>#REF!</v>
      </c>
      <c r="I269" s="85" t="e">
        <f>#REF!*INDEX(Costs!$E$7:$O$89,MATCH($C269,Costs!$C$7:$C$89,0),MATCH(I$7,Costs!$E$6:$O$6,0))</f>
        <v>#REF!</v>
      </c>
      <c r="J269" s="85" t="e">
        <f>#REF!*INDEX(Costs!$E$7:$O$89,MATCH($C269,Costs!$C$7:$C$89,0),MATCH(J$7,Costs!$E$6:$O$6,0))</f>
        <v>#REF!</v>
      </c>
      <c r="K269" s="85" t="e">
        <f>#REF!*INDEX(Costs!$E$7:$O$89,MATCH($C269,Costs!$C$7:$C$89,0),MATCH(K$7,Costs!$E$6:$O$6,0))</f>
        <v>#REF!</v>
      </c>
      <c r="L269" s="85" t="e">
        <f>#REF!*INDEX(Costs!$E$7:$O$89,MATCH($C269,Costs!$C$7:$C$89,0),MATCH(L$7,Costs!$E$6:$O$6,0))</f>
        <v>#REF!</v>
      </c>
      <c r="M269" s="85" t="e">
        <f>#REF!*INDEX(Costs!$E$7:$O$89,MATCH($C269,Costs!$C$7:$C$89,0),MATCH(M$7,Costs!$E$6:$O$6,0))</f>
        <v>#REF!</v>
      </c>
      <c r="N269" s="85" t="e">
        <f>#REF!*INDEX(Costs!$E$7:$O$89,MATCH($C269,Costs!$C$7:$C$89,0),MATCH(N$7,Costs!$E$6:$O$6,0))</f>
        <v>#REF!</v>
      </c>
      <c r="O269" s="85" t="e">
        <f>#REF!*INDEX(Costs!$E$7:$O$89,MATCH($C269,Costs!$C$7:$C$89,0),MATCH(O$7,Costs!$E$6:$O$6,0))</f>
        <v>#REF!</v>
      </c>
      <c r="P269" s="86" t="e">
        <f t="shared" si="146"/>
        <v>#REF!</v>
      </c>
      <c r="Q269" s="86" t="e">
        <f t="shared" si="132"/>
        <v>#REF!</v>
      </c>
      <c r="R269" s="86" t="e">
        <f t="shared" si="133"/>
        <v>#REF!</v>
      </c>
      <c r="S269" s="86" t="e">
        <f t="shared" si="134"/>
        <v>#REF!</v>
      </c>
      <c r="T269" s="86" t="e">
        <f t="shared" si="135"/>
        <v>#REF!</v>
      </c>
      <c r="U269" s="86" t="e">
        <f t="shared" si="136"/>
        <v>#REF!</v>
      </c>
      <c r="V269" s="86" t="e">
        <f t="shared" si="137"/>
        <v>#REF!</v>
      </c>
      <c r="W269" s="86" t="e">
        <f t="shared" si="138"/>
        <v>#REF!</v>
      </c>
      <c r="X269" s="86" t="e">
        <f t="shared" si="139"/>
        <v>#REF!</v>
      </c>
      <c r="Y269" s="86" t="e">
        <f t="shared" si="140"/>
        <v>#REF!</v>
      </c>
      <c r="Z269" s="86" t="e">
        <f t="shared" si="141"/>
        <v>#REF!</v>
      </c>
      <c r="AA269" s="87">
        <v>450</v>
      </c>
      <c r="AB269" s="88" t="e">
        <f>AA269*#REF!/$AI$18*10^3</f>
        <v>#REF!</v>
      </c>
      <c r="AC269" s="89" t="e">
        <f>INDEX(Efficiencies!$D$8:$M$89,MATCH(C269,Efficiencies!$C$8:$C$89),MATCH(D269,Efficiencies!$D$7:$M$7))</f>
        <v>#REF!</v>
      </c>
      <c r="AD269" s="89" t="e">
        <f t="shared" si="142"/>
        <v>#REF!</v>
      </c>
      <c r="AE269" s="89" t="e">
        <f>INDEX(Efficiencies!$P$8:$Y$89,MATCH(C269,Efficiencies!$C$8:$C$89),MATCH(D269,Efficiencies!$P$7:$Y$7))</f>
        <v>#REF!</v>
      </c>
      <c r="AF269" s="89" t="e">
        <f t="shared" si="143"/>
        <v>#REF!</v>
      </c>
      <c r="AG269" s="89">
        <v>0</v>
      </c>
    </row>
    <row r="270" spans="1:33" x14ac:dyDescent="0.2">
      <c r="A270" s="91" t="s">
        <v>1911</v>
      </c>
      <c r="B270" s="349" t="s">
        <v>1912</v>
      </c>
      <c r="C270" s="39" t="s">
        <v>1897</v>
      </c>
      <c r="D270" s="39">
        <v>2040</v>
      </c>
      <c r="E270" s="85" t="e">
        <f>#REF!*INDEX(Costs!$E$7:$O$89,MATCH($C270,Costs!$C$7:$C$89,0),MATCH(E$7,Costs!$E$6:$O$6,0))</f>
        <v>#REF!</v>
      </c>
      <c r="F270" s="85" t="e">
        <f>#REF!*INDEX(Costs!$E$7:$O$89,MATCH($C270,Costs!$C$7:$C$89,0),MATCH(F$7,Costs!$E$6:$O$6,0))</f>
        <v>#REF!</v>
      </c>
      <c r="G270" s="85" t="e">
        <f>#REF!*INDEX(Costs!$E$7:$O$89,MATCH($C270,Costs!$C$7:$C$89,0),MATCH(G$7,Costs!$E$6:$O$6,0))</f>
        <v>#REF!</v>
      </c>
      <c r="H270" s="85" t="e">
        <f>#REF!*INDEX(Costs!$E$7:$O$89,MATCH($C270,Costs!$C$7:$C$89,0),MATCH(H$7,Costs!$E$6:$O$6,0))</f>
        <v>#REF!</v>
      </c>
      <c r="I270" s="85" t="e">
        <f>#REF!*INDEX(Costs!$E$7:$O$89,MATCH($C270,Costs!$C$7:$C$89,0),MATCH(I$7,Costs!$E$6:$O$6,0))</f>
        <v>#REF!</v>
      </c>
      <c r="J270" s="85" t="e">
        <f>#REF!*INDEX(Costs!$E$7:$O$89,MATCH($C270,Costs!$C$7:$C$89,0),MATCH(J$7,Costs!$E$6:$O$6,0))</f>
        <v>#REF!</v>
      </c>
      <c r="K270" s="85" t="e">
        <f>#REF!*INDEX(Costs!$E$7:$O$89,MATCH($C270,Costs!$C$7:$C$89,0),MATCH(K$7,Costs!$E$6:$O$6,0))</f>
        <v>#REF!</v>
      </c>
      <c r="L270" s="85" t="e">
        <f>#REF!*INDEX(Costs!$E$7:$O$89,MATCH($C270,Costs!$C$7:$C$89,0),MATCH(L$7,Costs!$E$6:$O$6,0))</f>
        <v>#REF!</v>
      </c>
      <c r="M270" s="85" t="e">
        <f>#REF!*INDEX(Costs!$E$7:$O$89,MATCH($C270,Costs!$C$7:$C$89,0),MATCH(M$7,Costs!$E$6:$O$6,0))</f>
        <v>#REF!</v>
      </c>
      <c r="N270" s="85" t="e">
        <f>#REF!*INDEX(Costs!$E$7:$O$89,MATCH($C270,Costs!$C$7:$C$89,0),MATCH(N$7,Costs!$E$6:$O$6,0))</f>
        <v>#REF!</v>
      </c>
      <c r="O270" s="85" t="e">
        <f>#REF!*INDEX(Costs!$E$7:$O$89,MATCH($C270,Costs!$C$7:$C$89,0),MATCH(O$7,Costs!$E$6:$O$6,0))</f>
        <v>#REF!</v>
      </c>
      <c r="P270" s="86" t="e">
        <f t="shared" si="146"/>
        <v>#REF!</v>
      </c>
      <c r="Q270" s="86" t="e">
        <f t="shared" si="132"/>
        <v>#REF!</v>
      </c>
      <c r="R270" s="86" t="e">
        <f t="shared" si="133"/>
        <v>#REF!</v>
      </c>
      <c r="S270" s="86" t="e">
        <f t="shared" si="134"/>
        <v>#REF!</v>
      </c>
      <c r="T270" s="86" t="e">
        <f t="shared" si="135"/>
        <v>#REF!</v>
      </c>
      <c r="U270" s="86" t="e">
        <f t="shared" si="136"/>
        <v>#REF!</v>
      </c>
      <c r="V270" s="86" t="e">
        <f t="shared" si="137"/>
        <v>#REF!</v>
      </c>
      <c r="W270" s="86" t="e">
        <f t="shared" si="138"/>
        <v>#REF!</v>
      </c>
      <c r="X270" s="86" t="e">
        <f t="shared" si="139"/>
        <v>#REF!</v>
      </c>
      <c r="Y270" s="86" t="e">
        <f t="shared" si="140"/>
        <v>#REF!</v>
      </c>
      <c r="Z270" s="86" t="e">
        <f t="shared" si="141"/>
        <v>#REF!</v>
      </c>
      <c r="AA270" s="87">
        <v>450</v>
      </c>
      <c r="AB270" s="88" t="e">
        <f>AA270*#REF!/$AI$18*10^3</f>
        <v>#REF!</v>
      </c>
      <c r="AC270" s="89" t="e">
        <f>INDEX(Efficiencies!$D$8:$M$89,MATCH(C270,Efficiencies!$C$8:$C$89),MATCH(D270,Efficiencies!$D$7:$M$7))</f>
        <v>#REF!</v>
      </c>
      <c r="AD270" s="89" t="e">
        <f t="shared" si="142"/>
        <v>#REF!</v>
      </c>
      <c r="AE270" s="89" t="e">
        <f>INDEX(Efficiencies!$P$8:$Y$89,MATCH(C270,Efficiencies!$C$8:$C$89),MATCH(D270,Efficiencies!$P$7:$Y$7))</f>
        <v>#REF!</v>
      </c>
      <c r="AF270" s="89" t="e">
        <f t="shared" si="143"/>
        <v>#REF!</v>
      </c>
      <c r="AG270" s="89">
        <v>0</v>
      </c>
    </row>
    <row r="271" spans="1:33" x14ac:dyDescent="0.2">
      <c r="A271" s="91" t="s">
        <v>1913</v>
      </c>
      <c r="B271" s="349" t="s">
        <v>1914</v>
      </c>
      <c r="C271" s="39" t="s">
        <v>1897</v>
      </c>
      <c r="D271" s="39">
        <v>2045</v>
      </c>
      <c r="E271" s="85" t="e">
        <f>#REF!*INDEX(Costs!$E$7:$O$89,MATCH($C271,Costs!$C$7:$C$89,0),MATCH(E$7,Costs!$E$6:$O$6,0))</f>
        <v>#REF!</v>
      </c>
      <c r="F271" s="85" t="e">
        <f>#REF!*INDEX(Costs!$E$7:$O$89,MATCH($C271,Costs!$C$7:$C$89,0),MATCH(F$7,Costs!$E$6:$O$6,0))</f>
        <v>#REF!</v>
      </c>
      <c r="G271" s="85" t="e">
        <f>#REF!*INDEX(Costs!$E$7:$O$89,MATCH($C271,Costs!$C$7:$C$89,0),MATCH(G$7,Costs!$E$6:$O$6,0))</f>
        <v>#REF!</v>
      </c>
      <c r="H271" s="85" t="e">
        <f>#REF!*INDEX(Costs!$E$7:$O$89,MATCH($C271,Costs!$C$7:$C$89,0),MATCH(H$7,Costs!$E$6:$O$6,0))</f>
        <v>#REF!</v>
      </c>
      <c r="I271" s="85" t="e">
        <f>#REF!*INDEX(Costs!$E$7:$O$89,MATCH($C271,Costs!$C$7:$C$89,0),MATCH(I$7,Costs!$E$6:$O$6,0))</f>
        <v>#REF!</v>
      </c>
      <c r="J271" s="85" t="e">
        <f>#REF!*INDEX(Costs!$E$7:$O$89,MATCH($C271,Costs!$C$7:$C$89,0),MATCH(J$7,Costs!$E$6:$O$6,0))</f>
        <v>#REF!</v>
      </c>
      <c r="K271" s="85" t="e">
        <f>#REF!*INDEX(Costs!$E$7:$O$89,MATCH($C271,Costs!$C$7:$C$89,0),MATCH(K$7,Costs!$E$6:$O$6,0))</f>
        <v>#REF!</v>
      </c>
      <c r="L271" s="85" t="e">
        <f>#REF!*INDEX(Costs!$E$7:$O$89,MATCH($C271,Costs!$C$7:$C$89,0),MATCH(L$7,Costs!$E$6:$O$6,0))</f>
        <v>#REF!</v>
      </c>
      <c r="M271" s="85" t="e">
        <f>#REF!*INDEX(Costs!$E$7:$O$89,MATCH($C271,Costs!$C$7:$C$89,0),MATCH(M$7,Costs!$E$6:$O$6,0))</f>
        <v>#REF!</v>
      </c>
      <c r="N271" s="85" t="e">
        <f>#REF!*INDEX(Costs!$E$7:$O$89,MATCH($C271,Costs!$C$7:$C$89,0),MATCH(N$7,Costs!$E$6:$O$6,0))</f>
        <v>#REF!</v>
      </c>
      <c r="O271" s="85" t="e">
        <f>#REF!*INDEX(Costs!$E$7:$O$89,MATCH($C271,Costs!$C$7:$C$89,0),MATCH(O$7,Costs!$E$6:$O$6,0))</f>
        <v>#REF!</v>
      </c>
      <c r="P271" s="86" t="e">
        <f t="shared" si="146"/>
        <v>#REF!</v>
      </c>
      <c r="Q271" s="86" t="e">
        <f t="shared" si="132"/>
        <v>#REF!</v>
      </c>
      <c r="R271" s="86" t="e">
        <f t="shared" si="133"/>
        <v>#REF!</v>
      </c>
      <c r="S271" s="86" t="e">
        <f t="shared" si="134"/>
        <v>#REF!</v>
      </c>
      <c r="T271" s="86" t="e">
        <f t="shared" si="135"/>
        <v>#REF!</v>
      </c>
      <c r="U271" s="86" t="e">
        <f t="shared" si="136"/>
        <v>#REF!</v>
      </c>
      <c r="V271" s="86" t="e">
        <f t="shared" si="137"/>
        <v>#REF!</v>
      </c>
      <c r="W271" s="86" t="e">
        <f t="shared" si="138"/>
        <v>#REF!</v>
      </c>
      <c r="X271" s="86" t="e">
        <f t="shared" si="139"/>
        <v>#REF!</v>
      </c>
      <c r="Y271" s="86" t="e">
        <f t="shared" si="140"/>
        <v>#REF!</v>
      </c>
      <c r="Z271" s="86" t="e">
        <f t="shared" si="141"/>
        <v>#REF!</v>
      </c>
      <c r="AA271" s="87">
        <v>450</v>
      </c>
      <c r="AB271" s="88" t="e">
        <f>AA271*#REF!/$AI$18*10^3</f>
        <v>#REF!</v>
      </c>
      <c r="AC271" s="89" t="e">
        <f>INDEX(Efficiencies!$D$8:$M$89,MATCH(C271,Efficiencies!$C$8:$C$89),MATCH(D271,Efficiencies!$D$7:$M$7))</f>
        <v>#REF!</v>
      </c>
      <c r="AD271" s="89" t="e">
        <f t="shared" si="142"/>
        <v>#REF!</v>
      </c>
      <c r="AE271" s="89" t="e">
        <f>INDEX(Efficiencies!$P$8:$Y$89,MATCH(C271,Efficiencies!$C$8:$C$89),MATCH(D271,Efficiencies!$P$7:$Y$7))</f>
        <v>#REF!</v>
      </c>
      <c r="AF271" s="89" t="e">
        <f t="shared" si="143"/>
        <v>#REF!</v>
      </c>
      <c r="AG271" s="89">
        <v>0</v>
      </c>
    </row>
    <row r="272" spans="1:33" x14ac:dyDescent="0.2">
      <c r="A272" s="91" t="s">
        <v>1915</v>
      </c>
      <c r="B272" s="349" t="s">
        <v>1916</v>
      </c>
      <c r="C272" s="39" t="s">
        <v>1897</v>
      </c>
      <c r="D272" s="39">
        <v>2050</v>
      </c>
      <c r="E272" s="85" t="e">
        <f>#REF!*INDEX(Costs!$E$7:$O$89,MATCH($C272,Costs!$C$7:$C$89,0),MATCH(E$7,Costs!$E$6:$O$6,0))</f>
        <v>#REF!</v>
      </c>
      <c r="F272" s="85" t="e">
        <f>#REF!*INDEX(Costs!$E$7:$O$89,MATCH($C272,Costs!$C$7:$C$89,0),MATCH(F$7,Costs!$E$6:$O$6,0))</f>
        <v>#REF!</v>
      </c>
      <c r="G272" s="85" t="e">
        <f>#REF!*INDEX(Costs!$E$7:$O$89,MATCH($C272,Costs!$C$7:$C$89,0),MATCH(G$7,Costs!$E$6:$O$6,0))</f>
        <v>#REF!</v>
      </c>
      <c r="H272" s="85" t="e">
        <f>#REF!*INDEX(Costs!$E$7:$O$89,MATCH($C272,Costs!$C$7:$C$89,0),MATCH(H$7,Costs!$E$6:$O$6,0))</f>
        <v>#REF!</v>
      </c>
      <c r="I272" s="85" t="e">
        <f>#REF!*INDEX(Costs!$E$7:$O$89,MATCH($C272,Costs!$C$7:$C$89,0),MATCH(I$7,Costs!$E$6:$O$6,0))</f>
        <v>#REF!</v>
      </c>
      <c r="J272" s="85" t="e">
        <f>#REF!*INDEX(Costs!$E$7:$O$89,MATCH($C272,Costs!$C$7:$C$89,0),MATCH(J$7,Costs!$E$6:$O$6,0))</f>
        <v>#REF!</v>
      </c>
      <c r="K272" s="85" t="e">
        <f>#REF!*INDEX(Costs!$E$7:$O$89,MATCH($C272,Costs!$C$7:$C$89,0),MATCH(K$7,Costs!$E$6:$O$6,0))</f>
        <v>#REF!</v>
      </c>
      <c r="L272" s="85" t="e">
        <f>#REF!*INDEX(Costs!$E$7:$O$89,MATCH($C272,Costs!$C$7:$C$89,0),MATCH(L$7,Costs!$E$6:$O$6,0))</f>
        <v>#REF!</v>
      </c>
      <c r="M272" s="85" t="e">
        <f>#REF!*INDEX(Costs!$E$7:$O$89,MATCH($C272,Costs!$C$7:$C$89,0),MATCH(M$7,Costs!$E$6:$O$6,0))</f>
        <v>#REF!</v>
      </c>
      <c r="N272" s="85" t="e">
        <f>#REF!*INDEX(Costs!$E$7:$O$89,MATCH($C272,Costs!$C$7:$C$89,0),MATCH(N$7,Costs!$E$6:$O$6,0))</f>
        <v>#REF!</v>
      </c>
      <c r="O272" s="85" t="e">
        <f>#REF!*INDEX(Costs!$E$7:$O$89,MATCH($C272,Costs!$C$7:$C$89,0),MATCH(O$7,Costs!$E$6:$O$6,0))</f>
        <v>#REF!</v>
      </c>
      <c r="P272" s="86" t="e">
        <f t="shared" si="146"/>
        <v>#REF!</v>
      </c>
      <c r="Q272" s="86" t="e">
        <f t="shared" si="132"/>
        <v>#REF!</v>
      </c>
      <c r="R272" s="86" t="e">
        <f t="shared" si="133"/>
        <v>#REF!</v>
      </c>
      <c r="S272" s="86" t="e">
        <f t="shared" si="134"/>
        <v>#REF!</v>
      </c>
      <c r="T272" s="86" t="e">
        <f t="shared" si="135"/>
        <v>#REF!</v>
      </c>
      <c r="U272" s="86" t="e">
        <f t="shared" si="136"/>
        <v>#REF!</v>
      </c>
      <c r="V272" s="86" t="e">
        <f t="shared" si="137"/>
        <v>#REF!</v>
      </c>
      <c r="W272" s="86" t="e">
        <f t="shared" si="138"/>
        <v>#REF!</v>
      </c>
      <c r="X272" s="86" t="e">
        <f t="shared" si="139"/>
        <v>#REF!</v>
      </c>
      <c r="Y272" s="86" t="e">
        <f t="shared" si="140"/>
        <v>#REF!</v>
      </c>
      <c r="Z272" s="86" t="e">
        <f t="shared" si="141"/>
        <v>#REF!</v>
      </c>
      <c r="AA272" s="87">
        <v>450</v>
      </c>
      <c r="AB272" s="88" t="e">
        <f>AA272*#REF!/$AI$18*10^3</f>
        <v>#REF!</v>
      </c>
      <c r="AC272" s="89" t="e">
        <f>INDEX(Efficiencies!$D$8:$M$89,MATCH(C272,Efficiencies!$C$8:$C$89),MATCH(D272,Efficiencies!$D$7:$M$7))</f>
        <v>#REF!</v>
      </c>
      <c r="AD272" s="89" t="e">
        <f t="shared" si="142"/>
        <v>#REF!</v>
      </c>
      <c r="AE272" s="89" t="e">
        <f>INDEX(Efficiencies!$P$8:$Y$89,MATCH(C272,Efficiencies!$C$8:$C$89),MATCH(D272,Efficiencies!$P$7:$Y$7))</f>
        <v>#REF!</v>
      </c>
      <c r="AF272" s="89" t="e">
        <f t="shared" si="143"/>
        <v>#REF!</v>
      </c>
      <c r="AG272" s="89">
        <v>0</v>
      </c>
    </row>
    <row r="273" spans="1:33" x14ac:dyDescent="0.2">
      <c r="A273" s="91" t="s">
        <v>1917</v>
      </c>
      <c r="B273" s="349" t="s">
        <v>1918</v>
      </c>
      <c r="C273" s="39" t="s">
        <v>1919</v>
      </c>
      <c r="D273" s="39">
        <v>2060</v>
      </c>
      <c r="E273" s="85" t="e">
        <f>#REF!*INDEX(Costs!$E$7:$O$89,MATCH($C273,Costs!$C$7:$C$89,0),MATCH(E$7,Costs!$E$6:$O$6,0))</f>
        <v>#REF!</v>
      </c>
      <c r="F273" s="85" t="e">
        <f>#REF!*INDEX(Costs!$E$7:$O$89,MATCH($C273,Costs!$C$7:$C$89,0),MATCH(F$7,Costs!$E$6:$O$6,0))</f>
        <v>#REF!</v>
      </c>
      <c r="G273" s="85" t="e">
        <f>#REF!*INDEX(Costs!$E$7:$O$89,MATCH($C273,Costs!$C$7:$C$89,0),MATCH(G$7,Costs!$E$6:$O$6,0))</f>
        <v>#REF!</v>
      </c>
      <c r="H273" s="85" t="e">
        <f>#REF!*INDEX(Costs!$E$7:$O$89,MATCH($C273,Costs!$C$7:$C$89,0),MATCH(H$7,Costs!$E$6:$O$6,0))</f>
        <v>#REF!</v>
      </c>
      <c r="I273" s="85" t="e">
        <f>#REF!*INDEX(Costs!$E$7:$O$89,MATCH($C273,Costs!$C$7:$C$89,0),MATCH(I$7,Costs!$E$6:$O$6,0))</f>
        <v>#REF!</v>
      </c>
      <c r="J273" s="85" t="e">
        <f>#REF!*INDEX(Costs!$E$7:$O$89,MATCH($C273,Costs!$C$7:$C$89,0),MATCH(J$7,Costs!$E$6:$O$6,0))</f>
        <v>#REF!</v>
      </c>
      <c r="K273" s="85" t="e">
        <f>#REF!*INDEX(Costs!$E$7:$O$89,MATCH($C273,Costs!$C$7:$C$89,0),MATCH(K$7,Costs!$E$6:$O$6,0))</f>
        <v>#REF!</v>
      </c>
      <c r="L273" s="85" t="e">
        <f>#REF!*INDEX(Costs!$E$7:$O$89,MATCH($C273,Costs!$C$7:$C$89,0),MATCH(L$7,Costs!$E$6:$O$6,0))</f>
        <v>#REF!</v>
      </c>
      <c r="M273" s="85" t="e">
        <f>#REF!*INDEX(Costs!$E$7:$O$89,MATCH($C273,Costs!$C$7:$C$89,0),MATCH(M$7,Costs!$E$6:$O$6,0))</f>
        <v>#REF!</v>
      </c>
      <c r="N273" s="85" t="e">
        <f>#REF!*INDEX(Costs!$E$7:$O$89,MATCH($C273,Costs!$C$7:$C$89,0),MATCH(N$7,Costs!$E$6:$O$6,0))</f>
        <v>#REF!</v>
      </c>
      <c r="O273" s="85" t="e">
        <f>#REF!*INDEX(Costs!$E$7:$O$89,MATCH($C273,Costs!$C$7:$C$89,0),MATCH(O$7,Costs!$E$6:$O$6,0))</f>
        <v>#REF!</v>
      </c>
      <c r="P273" s="86" t="e">
        <f>E273/$AI$18*10^6</f>
        <v>#REF!</v>
      </c>
      <c r="Q273" s="86" t="e">
        <f t="shared" si="132"/>
        <v>#REF!</v>
      </c>
      <c r="R273" s="86" t="e">
        <f t="shared" si="133"/>
        <v>#REF!</v>
      </c>
      <c r="S273" s="86" t="e">
        <f t="shared" si="134"/>
        <v>#REF!</v>
      </c>
      <c r="T273" s="86" t="e">
        <f t="shared" si="135"/>
        <v>#REF!</v>
      </c>
      <c r="U273" s="86" t="e">
        <f t="shared" si="136"/>
        <v>#REF!</v>
      </c>
      <c r="V273" s="86" t="e">
        <f t="shared" si="137"/>
        <v>#REF!</v>
      </c>
      <c r="W273" s="86" t="e">
        <f t="shared" si="138"/>
        <v>#REF!</v>
      </c>
      <c r="X273" s="86" t="e">
        <f t="shared" si="139"/>
        <v>#REF!</v>
      </c>
      <c r="Y273" s="86" t="e">
        <f t="shared" si="140"/>
        <v>#REF!</v>
      </c>
      <c r="Z273" s="86" t="e">
        <f t="shared" si="141"/>
        <v>#REF!</v>
      </c>
      <c r="AA273" s="87">
        <v>405</v>
      </c>
      <c r="AB273" s="88" t="e">
        <f>AA273*#REF!/$AI$18*10^3</f>
        <v>#REF!</v>
      </c>
      <c r="AC273" s="89">
        <f>INDEX(Efficiencies!$D$8:$M$89,MATCH(C273,Efficiencies!$C$8:$C$89),MATCH(D273,Efficiencies!$D$7:$M$7))</f>
        <v>43.169800000000002</v>
      </c>
      <c r="AD273" s="89">
        <f t="shared" si="142"/>
        <v>0.32733655843860426</v>
      </c>
      <c r="AE273" s="89">
        <f>INDEX(Efficiencies!$P$8:$Y$89,MATCH(C273,Efficiencies!$C$8:$C$89),MATCH(D273,Efficiencies!$P$7:$Y$7))</f>
        <v>36.254516077600002</v>
      </c>
      <c r="AF273" s="89">
        <f t="shared" si="143"/>
        <v>0.27490116981544116</v>
      </c>
      <c r="AG273" s="89">
        <v>0</v>
      </c>
    </row>
    <row r="274" spans="1:33" x14ac:dyDescent="0.2">
      <c r="A274" s="91" t="s">
        <v>1920</v>
      </c>
      <c r="B274" s="349" t="s">
        <v>1921</v>
      </c>
      <c r="C274" s="39" t="s">
        <v>1919</v>
      </c>
      <c r="D274" s="39">
        <v>2005</v>
      </c>
      <c r="E274" s="85" t="e">
        <f>#REF!*INDEX(Costs!$E$7:$O$89,MATCH($C274,Costs!$C$7:$C$89,0),MATCH(E$7,Costs!$E$6:$O$6,0))</f>
        <v>#REF!</v>
      </c>
      <c r="F274" s="85" t="e">
        <f>#REF!*INDEX(Costs!$E$7:$O$89,MATCH($C274,Costs!$C$7:$C$89,0),MATCH(F$7,Costs!$E$6:$O$6,0))</f>
        <v>#REF!</v>
      </c>
      <c r="G274" s="85" t="e">
        <f>#REF!*INDEX(Costs!$E$7:$O$89,MATCH($C274,Costs!$C$7:$C$89,0),MATCH(G$7,Costs!$E$6:$O$6,0))</f>
        <v>#REF!</v>
      </c>
      <c r="H274" s="85" t="e">
        <f>#REF!*INDEX(Costs!$E$7:$O$89,MATCH($C274,Costs!$C$7:$C$89,0),MATCH(H$7,Costs!$E$6:$O$6,0))</f>
        <v>#REF!</v>
      </c>
      <c r="I274" s="85" t="e">
        <f>#REF!*INDEX(Costs!$E$7:$O$89,MATCH($C274,Costs!$C$7:$C$89,0),MATCH(I$7,Costs!$E$6:$O$6,0))</f>
        <v>#REF!</v>
      </c>
      <c r="J274" s="85" t="e">
        <f>#REF!*INDEX(Costs!$E$7:$O$89,MATCH($C274,Costs!$C$7:$C$89,0),MATCH(J$7,Costs!$E$6:$O$6,0))</f>
        <v>#REF!</v>
      </c>
      <c r="K274" s="85" t="e">
        <f>#REF!*INDEX(Costs!$E$7:$O$89,MATCH($C274,Costs!$C$7:$C$89,0),MATCH(K$7,Costs!$E$6:$O$6,0))</f>
        <v>#REF!</v>
      </c>
      <c r="L274" s="85" t="e">
        <f>#REF!*INDEX(Costs!$E$7:$O$89,MATCH($C274,Costs!$C$7:$C$89,0),MATCH(L$7,Costs!$E$6:$O$6,0))</f>
        <v>#REF!</v>
      </c>
      <c r="M274" s="85" t="e">
        <f>#REF!*INDEX(Costs!$E$7:$O$89,MATCH($C274,Costs!$C$7:$C$89,0),MATCH(M$7,Costs!$E$6:$O$6,0))</f>
        <v>#REF!</v>
      </c>
      <c r="N274" s="85" t="e">
        <f>#REF!*INDEX(Costs!$E$7:$O$89,MATCH($C274,Costs!$C$7:$C$89,0),MATCH(N$7,Costs!$E$6:$O$6,0))</f>
        <v>#REF!</v>
      </c>
      <c r="O274" s="85" t="e">
        <f>#REF!*INDEX(Costs!$E$7:$O$89,MATCH($C274,Costs!$C$7:$C$89,0),MATCH(O$7,Costs!$E$6:$O$6,0))</f>
        <v>#REF!</v>
      </c>
      <c r="P274" s="86" t="e">
        <f t="shared" ref="P274:P283" si="147">E274/$AI$18*10^6</f>
        <v>#REF!</v>
      </c>
      <c r="Q274" s="86" t="e">
        <f t="shared" si="132"/>
        <v>#REF!</v>
      </c>
      <c r="R274" s="86" t="e">
        <f t="shared" si="133"/>
        <v>#REF!</v>
      </c>
      <c r="S274" s="86" t="e">
        <f t="shared" si="134"/>
        <v>#REF!</v>
      </c>
      <c r="T274" s="86" t="e">
        <f t="shared" si="135"/>
        <v>#REF!</v>
      </c>
      <c r="U274" s="86" t="e">
        <f t="shared" si="136"/>
        <v>#REF!</v>
      </c>
      <c r="V274" s="86" t="e">
        <f t="shared" si="137"/>
        <v>#REF!</v>
      </c>
      <c r="W274" s="86" t="e">
        <f t="shared" si="138"/>
        <v>#REF!</v>
      </c>
      <c r="X274" s="86" t="e">
        <f t="shared" si="139"/>
        <v>#REF!</v>
      </c>
      <c r="Y274" s="86" t="e">
        <f t="shared" si="140"/>
        <v>#REF!</v>
      </c>
      <c r="Z274" s="86" t="e">
        <f t="shared" si="141"/>
        <v>#REF!</v>
      </c>
      <c r="AA274" s="87">
        <v>405</v>
      </c>
      <c r="AB274" s="88" t="e">
        <f>AA274*#REF!/$AI$18*10^3</f>
        <v>#REF!</v>
      </c>
      <c r="AC274" s="89">
        <f>INDEX(Efficiencies!$D$8:$M$89,MATCH(C274,Efficiencies!$C$8:$C$89),MATCH(D274,Efficiencies!$D$7:$M$7))</f>
        <v>24.9613361358643</v>
      </c>
      <c r="AD274" s="89">
        <f t="shared" si="142"/>
        <v>0.18927022744471805</v>
      </c>
      <c r="AE274" s="89">
        <f>INDEX(Efficiencies!$P$8:$Y$89,MATCH(C274,Efficiencies!$C$8:$C$89),MATCH(D274,Efficiencies!$P$7:$Y$7))</f>
        <v>20.043952250559446</v>
      </c>
      <c r="AF274" s="89">
        <f t="shared" si="143"/>
        <v>0.15198398758404824</v>
      </c>
      <c r="AG274" s="89">
        <v>0</v>
      </c>
    </row>
    <row r="275" spans="1:33" x14ac:dyDescent="0.2">
      <c r="A275" s="91" t="s">
        <v>439</v>
      </c>
      <c r="B275" s="349" t="s">
        <v>1922</v>
      </c>
      <c r="C275" s="39" t="s">
        <v>1919</v>
      </c>
      <c r="D275" s="39">
        <v>2010</v>
      </c>
      <c r="E275" s="85" t="e">
        <f>#REF!*INDEX(Costs!$E$7:$O$89,MATCH($C275,Costs!$C$7:$C$89,0),MATCH(E$7,Costs!$E$6:$O$6,0))</f>
        <v>#REF!</v>
      </c>
      <c r="F275" s="85" t="e">
        <f>#REF!*INDEX(Costs!$E$7:$O$89,MATCH($C275,Costs!$C$7:$C$89,0),MATCH(F$7,Costs!$E$6:$O$6,0))</f>
        <v>#REF!</v>
      </c>
      <c r="G275" s="85" t="e">
        <f>#REF!*INDEX(Costs!$E$7:$O$89,MATCH($C275,Costs!$C$7:$C$89,0),MATCH(G$7,Costs!$E$6:$O$6,0))</f>
        <v>#REF!</v>
      </c>
      <c r="H275" s="85" t="e">
        <f>#REF!*INDEX(Costs!$E$7:$O$89,MATCH($C275,Costs!$C$7:$C$89,0),MATCH(H$7,Costs!$E$6:$O$6,0))</f>
        <v>#REF!</v>
      </c>
      <c r="I275" s="85" t="e">
        <f>#REF!*INDEX(Costs!$E$7:$O$89,MATCH($C275,Costs!$C$7:$C$89,0),MATCH(I$7,Costs!$E$6:$O$6,0))</f>
        <v>#REF!</v>
      </c>
      <c r="J275" s="85" t="e">
        <f>#REF!*INDEX(Costs!$E$7:$O$89,MATCH($C275,Costs!$C$7:$C$89,0),MATCH(J$7,Costs!$E$6:$O$6,0))</f>
        <v>#REF!</v>
      </c>
      <c r="K275" s="85" t="e">
        <f>#REF!*INDEX(Costs!$E$7:$O$89,MATCH($C275,Costs!$C$7:$C$89,0),MATCH(K$7,Costs!$E$6:$O$6,0))</f>
        <v>#REF!</v>
      </c>
      <c r="L275" s="85" t="e">
        <f>#REF!*INDEX(Costs!$E$7:$O$89,MATCH($C275,Costs!$C$7:$C$89,0),MATCH(L$7,Costs!$E$6:$O$6,0))</f>
        <v>#REF!</v>
      </c>
      <c r="M275" s="85" t="e">
        <f>#REF!*INDEX(Costs!$E$7:$O$89,MATCH($C275,Costs!$C$7:$C$89,0),MATCH(M$7,Costs!$E$6:$O$6,0))</f>
        <v>#REF!</v>
      </c>
      <c r="N275" s="85" t="e">
        <f>#REF!*INDEX(Costs!$E$7:$O$89,MATCH($C275,Costs!$C$7:$C$89,0),MATCH(N$7,Costs!$E$6:$O$6,0))</f>
        <v>#REF!</v>
      </c>
      <c r="O275" s="85" t="e">
        <f>#REF!*INDEX(Costs!$E$7:$O$89,MATCH($C275,Costs!$C$7:$C$89,0),MATCH(O$7,Costs!$E$6:$O$6,0))</f>
        <v>#REF!</v>
      </c>
      <c r="P275" s="86" t="e">
        <f t="shared" si="147"/>
        <v>#REF!</v>
      </c>
      <c r="Q275" s="86" t="e">
        <f t="shared" si="132"/>
        <v>#REF!</v>
      </c>
      <c r="R275" s="86" t="e">
        <f t="shared" si="133"/>
        <v>#REF!</v>
      </c>
      <c r="S275" s="86" t="e">
        <f t="shared" si="134"/>
        <v>#REF!</v>
      </c>
      <c r="T275" s="86" t="e">
        <f t="shared" si="135"/>
        <v>#REF!</v>
      </c>
      <c r="U275" s="86" t="e">
        <f t="shared" si="136"/>
        <v>#REF!</v>
      </c>
      <c r="V275" s="86" t="e">
        <f t="shared" si="137"/>
        <v>#REF!</v>
      </c>
      <c r="W275" s="86" t="e">
        <f t="shared" si="138"/>
        <v>#REF!</v>
      </c>
      <c r="X275" s="86" t="e">
        <f t="shared" si="139"/>
        <v>#REF!</v>
      </c>
      <c r="Y275" s="86" t="e">
        <f t="shared" si="140"/>
        <v>#REF!</v>
      </c>
      <c r="Z275" s="86" t="e">
        <f t="shared" si="141"/>
        <v>#REF!</v>
      </c>
      <c r="AA275" s="87">
        <v>405</v>
      </c>
      <c r="AB275" s="88" t="e">
        <f>AA275*#REF!/$AI$18*10^3</f>
        <v>#REF!</v>
      </c>
      <c r="AC275" s="89">
        <f>INDEX(Efficiencies!$D$8:$M$89,MATCH(C275,Efficiencies!$C$8:$C$89),MATCH(D275,Efficiencies!$D$7:$M$7))</f>
        <v>28.52</v>
      </c>
      <c r="AD275" s="89">
        <f t="shared" si="142"/>
        <v>0.21625392396233001</v>
      </c>
      <c r="AE275" s="89">
        <f>INDEX(Efficiencies!$P$8:$Y$89,MATCH(C275,Efficiencies!$C$8:$C$89),MATCH(D275,Efficiencies!$P$7:$Y$7))</f>
        <v>23.951438239999998</v>
      </c>
      <c r="AF275" s="89">
        <f t="shared" si="143"/>
        <v>0.18161264039065228</v>
      </c>
      <c r="AG275" s="89">
        <v>0</v>
      </c>
    </row>
    <row r="276" spans="1:33" x14ac:dyDescent="0.2">
      <c r="A276" s="91" t="s">
        <v>1923</v>
      </c>
      <c r="B276" s="349" t="s">
        <v>1924</v>
      </c>
      <c r="C276" s="39" t="s">
        <v>1919</v>
      </c>
      <c r="D276" s="39">
        <v>2015</v>
      </c>
      <c r="E276" s="85" t="e">
        <f>#REF!*INDEX(Costs!$E$7:$O$89,MATCH($C276,Costs!$C$7:$C$89,0),MATCH(E$7,Costs!$E$6:$O$6,0))</f>
        <v>#REF!</v>
      </c>
      <c r="F276" s="85" t="e">
        <f>#REF!*INDEX(Costs!$E$7:$O$89,MATCH($C276,Costs!$C$7:$C$89,0),MATCH(F$7,Costs!$E$6:$O$6,0))</f>
        <v>#REF!</v>
      </c>
      <c r="G276" s="85" t="e">
        <f>#REF!*INDEX(Costs!$E$7:$O$89,MATCH($C276,Costs!$C$7:$C$89,0),MATCH(G$7,Costs!$E$6:$O$6,0))</f>
        <v>#REF!</v>
      </c>
      <c r="H276" s="85" t="e">
        <f>#REF!*INDEX(Costs!$E$7:$O$89,MATCH($C276,Costs!$C$7:$C$89,0),MATCH(H$7,Costs!$E$6:$O$6,0))</f>
        <v>#REF!</v>
      </c>
      <c r="I276" s="85" t="e">
        <f>#REF!*INDEX(Costs!$E$7:$O$89,MATCH($C276,Costs!$C$7:$C$89,0),MATCH(I$7,Costs!$E$6:$O$6,0))</f>
        <v>#REF!</v>
      </c>
      <c r="J276" s="85" t="e">
        <f>#REF!*INDEX(Costs!$E$7:$O$89,MATCH($C276,Costs!$C$7:$C$89,0),MATCH(J$7,Costs!$E$6:$O$6,0))</f>
        <v>#REF!</v>
      </c>
      <c r="K276" s="85" t="e">
        <f>#REF!*INDEX(Costs!$E$7:$O$89,MATCH($C276,Costs!$C$7:$C$89,0),MATCH(K$7,Costs!$E$6:$O$6,0))</f>
        <v>#REF!</v>
      </c>
      <c r="L276" s="85" t="e">
        <f>#REF!*INDEX(Costs!$E$7:$O$89,MATCH($C276,Costs!$C$7:$C$89,0),MATCH(L$7,Costs!$E$6:$O$6,0))</f>
        <v>#REF!</v>
      </c>
      <c r="M276" s="85" t="e">
        <f>#REF!*INDEX(Costs!$E$7:$O$89,MATCH($C276,Costs!$C$7:$C$89,0),MATCH(M$7,Costs!$E$6:$O$6,0))</f>
        <v>#REF!</v>
      </c>
      <c r="N276" s="85" t="e">
        <f>#REF!*INDEX(Costs!$E$7:$O$89,MATCH($C276,Costs!$C$7:$C$89,0),MATCH(N$7,Costs!$E$6:$O$6,0))</f>
        <v>#REF!</v>
      </c>
      <c r="O276" s="85" t="e">
        <f>#REF!*INDEX(Costs!$E$7:$O$89,MATCH($C276,Costs!$C$7:$C$89,0),MATCH(O$7,Costs!$E$6:$O$6,0))</f>
        <v>#REF!</v>
      </c>
      <c r="P276" s="86" t="e">
        <f t="shared" si="147"/>
        <v>#REF!</v>
      </c>
      <c r="Q276" s="86" t="e">
        <f t="shared" si="132"/>
        <v>#REF!</v>
      </c>
      <c r="R276" s="86" t="e">
        <f t="shared" si="133"/>
        <v>#REF!</v>
      </c>
      <c r="S276" s="86" t="e">
        <f t="shared" si="134"/>
        <v>#REF!</v>
      </c>
      <c r="T276" s="86" t="e">
        <f t="shared" si="135"/>
        <v>#REF!</v>
      </c>
      <c r="U276" s="86" t="e">
        <f t="shared" si="136"/>
        <v>#REF!</v>
      </c>
      <c r="V276" s="86" t="e">
        <f t="shared" si="137"/>
        <v>#REF!</v>
      </c>
      <c r="W276" s="86" t="e">
        <f t="shared" si="138"/>
        <v>#REF!</v>
      </c>
      <c r="X276" s="86" t="e">
        <f t="shared" si="139"/>
        <v>#REF!</v>
      </c>
      <c r="Y276" s="86" t="e">
        <f t="shared" si="140"/>
        <v>#REF!</v>
      </c>
      <c r="Z276" s="86" t="e">
        <f t="shared" si="141"/>
        <v>#REF!</v>
      </c>
      <c r="AA276" s="87">
        <v>405</v>
      </c>
      <c r="AB276" s="88" t="e">
        <f>AA276*#REF!/$AI$18*10^3</f>
        <v>#REF!</v>
      </c>
      <c r="AC276" s="89">
        <f>INDEX(Efficiencies!$D$8:$M$89,MATCH(C276,Efficiencies!$C$8:$C$89),MATCH(D276,Efficiencies!$D$7:$M$7))</f>
        <v>29.680788</v>
      </c>
      <c r="AD276" s="89">
        <f t="shared" si="142"/>
        <v>0.22505564064845851</v>
      </c>
      <c r="AE276" s="89">
        <f>INDEX(Efficiencies!$P$8:$Y$89,MATCH(C276,Efficiencies!$C$8:$C$89),MATCH(D276,Efficiencies!$P$7:$Y$7))</f>
        <v>24.926281931856</v>
      </c>
      <c r="AF276" s="89">
        <f t="shared" si="143"/>
        <v>0.18900442768426323</v>
      </c>
      <c r="AG276" s="89">
        <v>0</v>
      </c>
    </row>
    <row r="277" spans="1:33" x14ac:dyDescent="0.2">
      <c r="A277" s="91" t="s">
        <v>1925</v>
      </c>
      <c r="B277" s="349" t="s">
        <v>1926</v>
      </c>
      <c r="C277" s="39" t="s">
        <v>1919</v>
      </c>
      <c r="D277" s="39">
        <v>2020</v>
      </c>
      <c r="E277" s="85" t="e">
        <f>#REF!*INDEX(Costs!$E$7:$O$89,MATCH($C277,Costs!$C$7:$C$89,0),MATCH(E$7,Costs!$E$6:$O$6,0))</f>
        <v>#REF!</v>
      </c>
      <c r="F277" s="85" t="e">
        <f>#REF!*INDEX(Costs!$E$7:$O$89,MATCH($C277,Costs!$C$7:$C$89,0),MATCH(F$7,Costs!$E$6:$O$6,0))</f>
        <v>#REF!</v>
      </c>
      <c r="G277" s="85" t="e">
        <f>#REF!*INDEX(Costs!$E$7:$O$89,MATCH($C277,Costs!$C$7:$C$89,0),MATCH(G$7,Costs!$E$6:$O$6,0))</f>
        <v>#REF!</v>
      </c>
      <c r="H277" s="85" t="e">
        <f>#REF!*INDEX(Costs!$E$7:$O$89,MATCH($C277,Costs!$C$7:$C$89,0),MATCH(H$7,Costs!$E$6:$O$6,0))</f>
        <v>#REF!</v>
      </c>
      <c r="I277" s="85" t="e">
        <f>#REF!*INDEX(Costs!$E$7:$O$89,MATCH($C277,Costs!$C$7:$C$89,0),MATCH(I$7,Costs!$E$6:$O$6,0))</f>
        <v>#REF!</v>
      </c>
      <c r="J277" s="85" t="e">
        <f>#REF!*INDEX(Costs!$E$7:$O$89,MATCH($C277,Costs!$C$7:$C$89,0),MATCH(J$7,Costs!$E$6:$O$6,0))</f>
        <v>#REF!</v>
      </c>
      <c r="K277" s="85" t="e">
        <f>#REF!*INDEX(Costs!$E$7:$O$89,MATCH($C277,Costs!$C$7:$C$89,0),MATCH(K$7,Costs!$E$6:$O$6,0))</f>
        <v>#REF!</v>
      </c>
      <c r="L277" s="85" t="e">
        <f>#REF!*INDEX(Costs!$E$7:$O$89,MATCH($C277,Costs!$C$7:$C$89,0),MATCH(L$7,Costs!$E$6:$O$6,0))</f>
        <v>#REF!</v>
      </c>
      <c r="M277" s="85" t="e">
        <f>#REF!*INDEX(Costs!$E$7:$O$89,MATCH($C277,Costs!$C$7:$C$89,0),MATCH(M$7,Costs!$E$6:$O$6,0))</f>
        <v>#REF!</v>
      </c>
      <c r="N277" s="85" t="e">
        <f>#REF!*INDEX(Costs!$E$7:$O$89,MATCH($C277,Costs!$C$7:$C$89,0),MATCH(N$7,Costs!$E$6:$O$6,0))</f>
        <v>#REF!</v>
      </c>
      <c r="O277" s="85" t="e">
        <f>#REF!*INDEX(Costs!$E$7:$O$89,MATCH($C277,Costs!$C$7:$C$89,0),MATCH(O$7,Costs!$E$6:$O$6,0))</f>
        <v>#REF!</v>
      </c>
      <c r="P277" s="86" t="e">
        <f t="shared" si="147"/>
        <v>#REF!</v>
      </c>
      <c r="Q277" s="86" t="e">
        <f t="shared" si="132"/>
        <v>#REF!</v>
      </c>
      <c r="R277" s="86" t="e">
        <f t="shared" si="133"/>
        <v>#REF!</v>
      </c>
      <c r="S277" s="86" t="e">
        <f t="shared" si="134"/>
        <v>#REF!</v>
      </c>
      <c r="T277" s="86" t="e">
        <f t="shared" si="135"/>
        <v>#REF!</v>
      </c>
      <c r="U277" s="86" t="e">
        <f t="shared" si="136"/>
        <v>#REF!</v>
      </c>
      <c r="V277" s="86" t="e">
        <f t="shared" si="137"/>
        <v>#REF!</v>
      </c>
      <c r="W277" s="86" t="e">
        <f t="shared" si="138"/>
        <v>#REF!</v>
      </c>
      <c r="X277" s="86" t="e">
        <f t="shared" si="139"/>
        <v>#REF!</v>
      </c>
      <c r="Y277" s="86" t="e">
        <f t="shared" si="140"/>
        <v>#REF!</v>
      </c>
      <c r="Z277" s="86" t="e">
        <f t="shared" si="141"/>
        <v>#REF!</v>
      </c>
      <c r="AA277" s="87">
        <v>405</v>
      </c>
      <c r="AB277" s="88" t="e">
        <f>AA277*#REF!/$AI$18*10^3</f>
        <v>#REF!</v>
      </c>
      <c r="AC277" s="89">
        <f>INDEX(Efficiencies!$D$8:$M$89,MATCH(C277,Efficiencies!$C$8:$C$89),MATCH(D277,Efficiencies!$D$7:$M$7))</f>
        <v>34.900585</v>
      </c>
      <c r="AD277" s="89">
        <f t="shared" si="142"/>
        <v>0.26463493880893529</v>
      </c>
      <c r="AE277" s="89">
        <f>INDEX(Efficiencies!$P$8:$Y$89,MATCH(C277,Efficiencies!$C$8:$C$89),MATCH(D277,Efficiencies!$P$7:$Y$7))</f>
        <v>29.30993009002</v>
      </c>
      <c r="AF277" s="89">
        <f t="shared" si="143"/>
        <v>0.22224359723100959</v>
      </c>
      <c r="AG277" s="89">
        <v>0</v>
      </c>
    </row>
    <row r="278" spans="1:33" x14ac:dyDescent="0.2">
      <c r="A278" s="91" t="s">
        <v>1927</v>
      </c>
      <c r="B278" s="349" t="s">
        <v>1928</v>
      </c>
      <c r="C278" s="39" t="s">
        <v>1919</v>
      </c>
      <c r="D278" s="39">
        <v>2025</v>
      </c>
      <c r="E278" s="85" t="e">
        <f>#REF!*INDEX(Costs!$E$7:$O$89,MATCH($C278,Costs!$C$7:$C$89,0),MATCH(E$7,Costs!$E$6:$O$6,0))</f>
        <v>#REF!</v>
      </c>
      <c r="F278" s="85" t="e">
        <f>#REF!*INDEX(Costs!$E$7:$O$89,MATCH($C278,Costs!$C$7:$C$89,0),MATCH(F$7,Costs!$E$6:$O$6,0))</f>
        <v>#REF!</v>
      </c>
      <c r="G278" s="85" t="e">
        <f>#REF!*INDEX(Costs!$E$7:$O$89,MATCH($C278,Costs!$C$7:$C$89,0),MATCH(G$7,Costs!$E$6:$O$6,0))</f>
        <v>#REF!</v>
      </c>
      <c r="H278" s="85" t="e">
        <f>#REF!*INDEX(Costs!$E$7:$O$89,MATCH($C278,Costs!$C$7:$C$89,0),MATCH(H$7,Costs!$E$6:$O$6,0))</f>
        <v>#REF!</v>
      </c>
      <c r="I278" s="85" t="e">
        <f>#REF!*INDEX(Costs!$E$7:$O$89,MATCH($C278,Costs!$C$7:$C$89,0),MATCH(I$7,Costs!$E$6:$O$6,0))</f>
        <v>#REF!</v>
      </c>
      <c r="J278" s="85" t="e">
        <f>#REF!*INDEX(Costs!$E$7:$O$89,MATCH($C278,Costs!$C$7:$C$89,0),MATCH(J$7,Costs!$E$6:$O$6,0))</f>
        <v>#REF!</v>
      </c>
      <c r="K278" s="85" t="e">
        <f>#REF!*INDEX(Costs!$E$7:$O$89,MATCH($C278,Costs!$C$7:$C$89,0),MATCH(K$7,Costs!$E$6:$O$6,0))</f>
        <v>#REF!</v>
      </c>
      <c r="L278" s="85" t="e">
        <f>#REF!*INDEX(Costs!$E$7:$O$89,MATCH($C278,Costs!$C$7:$C$89,0),MATCH(L$7,Costs!$E$6:$O$6,0))</f>
        <v>#REF!</v>
      </c>
      <c r="M278" s="85" t="e">
        <f>#REF!*INDEX(Costs!$E$7:$O$89,MATCH($C278,Costs!$C$7:$C$89,0),MATCH(M$7,Costs!$E$6:$O$6,0))</f>
        <v>#REF!</v>
      </c>
      <c r="N278" s="85" t="e">
        <f>#REF!*INDEX(Costs!$E$7:$O$89,MATCH($C278,Costs!$C$7:$C$89,0),MATCH(N$7,Costs!$E$6:$O$6,0))</f>
        <v>#REF!</v>
      </c>
      <c r="O278" s="85" t="e">
        <f>#REF!*INDEX(Costs!$E$7:$O$89,MATCH($C278,Costs!$C$7:$C$89,0),MATCH(O$7,Costs!$E$6:$O$6,0))</f>
        <v>#REF!</v>
      </c>
      <c r="P278" s="86" t="e">
        <f t="shared" si="147"/>
        <v>#REF!</v>
      </c>
      <c r="Q278" s="86" t="e">
        <f t="shared" si="132"/>
        <v>#REF!</v>
      </c>
      <c r="R278" s="86" t="e">
        <f t="shared" si="133"/>
        <v>#REF!</v>
      </c>
      <c r="S278" s="86" t="e">
        <f t="shared" si="134"/>
        <v>#REF!</v>
      </c>
      <c r="T278" s="86" t="e">
        <f t="shared" si="135"/>
        <v>#REF!</v>
      </c>
      <c r="U278" s="86" t="e">
        <f t="shared" si="136"/>
        <v>#REF!</v>
      </c>
      <c r="V278" s="86" t="e">
        <f t="shared" si="137"/>
        <v>#REF!</v>
      </c>
      <c r="W278" s="86" t="e">
        <f t="shared" si="138"/>
        <v>#REF!</v>
      </c>
      <c r="X278" s="86" t="e">
        <f t="shared" si="139"/>
        <v>#REF!</v>
      </c>
      <c r="Y278" s="86" t="e">
        <f t="shared" si="140"/>
        <v>#REF!</v>
      </c>
      <c r="Z278" s="86" t="e">
        <f t="shared" si="141"/>
        <v>#REF!</v>
      </c>
      <c r="AA278" s="87">
        <v>405</v>
      </c>
      <c r="AB278" s="88" t="e">
        <f>AA278*#REF!/$AI$18*10^3</f>
        <v>#REF!</v>
      </c>
      <c r="AC278" s="89">
        <f>INDEX(Efficiencies!$D$8:$M$89,MATCH(C278,Efficiencies!$C$8:$C$89),MATCH(D278,Efficiencies!$D$7:$M$7))</f>
        <v>42.206820999999998</v>
      </c>
      <c r="AD278" s="89">
        <f t="shared" si="142"/>
        <v>0.3200347355969731</v>
      </c>
      <c r="AE278" s="89">
        <f>INDEX(Efficiencies!$P$8:$Y$89,MATCH(C278,Efficiencies!$C$8:$C$89),MATCH(D278,Efficiencies!$P$7:$Y$7))</f>
        <v>35.445794757651996</v>
      </c>
      <c r="AF278" s="89">
        <f t="shared" si="143"/>
        <v>0.26876901137116516</v>
      </c>
      <c r="AG278" s="89">
        <v>0</v>
      </c>
    </row>
    <row r="279" spans="1:33" x14ac:dyDescent="0.2">
      <c r="A279" s="91" t="s">
        <v>1929</v>
      </c>
      <c r="B279" s="349" t="s">
        <v>1930</v>
      </c>
      <c r="C279" s="39" t="s">
        <v>1919</v>
      </c>
      <c r="D279" s="39">
        <v>2030</v>
      </c>
      <c r="E279" s="85" t="e">
        <f>#REF!*INDEX(Costs!$E$7:$O$89,MATCH($C279,Costs!$C$7:$C$89,0),MATCH(E$7,Costs!$E$6:$O$6,0))</f>
        <v>#REF!</v>
      </c>
      <c r="F279" s="85" t="e">
        <f>#REF!*INDEX(Costs!$E$7:$O$89,MATCH($C279,Costs!$C$7:$C$89,0),MATCH(F$7,Costs!$E$6:$O$6,0))</f>
        <v>#REF!</v>
      </c>
      <c r="G279" s="85" t="e">
        <f>#REF!*INDEX(Costs!$E$7:$O$89,MATCH($C279,Costs!$C$7:$C$89,0),MATCH(G$7,Costs!$E$6:$O$6,0))</f>
        <v>#REF!</v>
      </c>
      <c r="H279" s="85" t="e">
        <f>#REF!*INDEX(Costs!$E$7:$O$89,MATCH($C279,Costs!$C$7:$C$89,0),MATCH(H$7,Costs!$E$6:$O$6,0))</f>
        <v>#REF!</v>
      </c>
      <c r="I279" s="85" t="e">
        <f>#REF!*INDEX(Costs!$E$7:$O$89,MATCH($C279,Costs!$C$7:$C$89,0),MATCH(I$7,Costs!$E$6:$O$6,0))</f>
        <v>#REF!</v>
      </c>
      <c r="J279" s="85" t="e">
        <f>#REF!*INDEX(Costs!$E$7:$O$89,MATCH($C279,Costs!$C$7:$C$89,0),MATCH(J$7,Costs!$E$6:$O$6,0))</f>
        <v>#REF!</v>
      </c>
      <c r="K279" s="85" t="e">
        <f>#REF!*INDEX(Costs!$E$7:$O$89,MATCH($C279,Costs!$C$7:$C$89,0),MATCH(K$7,Costs!$E$6:$O$6,0))</f>
        <v>#REF!</v>
      </c>
      <c r="L279" s="85" t="e">
        <f>#REF!*INDEX(Costs!$E$7:$O$89,MATCH($C279,Costs!$C$7:$C$89,0),MATCH(L$7,Costs!$E$6:$O$6,0))</f>
        <v>#REF!</v>
      </c>
      <c r="M279" s="85" t="e">
        <f>#REF!*INDEX(Costs!$E$7:$O$89,MATCH($C279,Costs!$C$7:$C$89,0),MATCH(M$7,Costs!$E$6:$O$6,0))</f>
        <v>#REF!</v>
      </c>
      <c r="N279" s="85" t="e">
        <f>#REF!*INDEX(Costs!$E$7:$O$89,MATCH($C279,Costs!$C$7:$C$89,0),MATCH(N$7,Costs!$E$6:$O$6,0))</f>
        <v>#REF!</v>
      </c>
      <c r="O279" s="85" t="e">
        <f>#REF!*INDEX(Costs!$E$7:$O$89,MATCH($C279,Costs!$C$7:$C$89,0),MATCH(O$7,Costs!$E$6:$O$6,0))</f>
        <v>#REF!</v>
      </c>
      <c r="P279" s="86" t="e">
        <f t="shared" si="147"/>
        <v>#REF!</v>
      </c>
      <c r="Q279" s="86" t="e">
        <f t="shared" si="132"/>
        <v>#REF!</v>
      </c>
      <c r="R279" s="86" t="e">
        <f t="shared" si="133"/>
        <v>#REF!</v>
      </c>
      <c r="S279" s="86" t="e">
        <f t="shared" si="134"/>
        <v>#REF!</v>
      </c>
      <c r="T279" s="86" t="e">
        <f t="shared" si="135"/>
        <v>#REF!</v>
      </c>
      <c r="U279" s="86" t="e">
        <f t="shared" si="136"/>
        <v>#REF!</v>
      </c>
      <c r="V279" s="86" t="e">
        <f t="shared" si="137"/>
        <v>#REF!</v>
      </c>
      <c r="W279" s="86" t="e">
        <f t="shared" si="138"/>
        <v>#REF!</v>
      </c>
      <c r="X279" s="86" t="e">
        <f t="shared" si="139"/>
        <v>#REF!</v>
      </c>
      <c r="Y279" s="86" t="e">
        <f t="shared" si="140"/>
        <v>#REF!</v>
      </c>
      <c r="Z279" s="86" t="e">
        <f t="shared" si="141"/>
        <v>#REF!</v>
      </c>
      <c r="AA279" s="87">
        <v>405</v>
      </c>
      <c r="AB279" s="88" t="e">
        <f>AA279*#REF!/$AI$18*10^3</f>
        <v>#REF!</v>
      </c>
      <c r="AC279" s="89">
        <f>INDEX(Efficiencies!$D$8:$M$89,MATCH(C279,Efficiencies!$C$8:$C$89),MATCH(D279,Efficiencies!$D$7:$M$7))</f>
        <v>42.821174999999997</v>
      </c>
      <c r="AD279" s="89">
        <f t="shared" si="142"/>
        <v>0.32469309685931363</v>
      </c>
      <c r="AE279" s="89">
        <f>INDEX(Efficiencies!$P$8:$Y$89,MATCH(C279,Efficiencies!$C$8:$C$89),MATCH(D279,Efficiencies!$P$7:$Y$7))</f>
        <v>35.961736619099995</v>
      </c>
      <c r="AF279" s="89">
        <f t="shared" si="143"/>
        <v>0.27268115905961393</v>
      </c>
      <c r="AG279" s="89">
        <v>0</v>
      </c>
    </row>
    <row r="280" spans="1:33" x14ac:dyDescent="0.2">
      <c r="A280" s="91" t="s">
        <v>1931</v>
      </c>
      <c r="B280" s="349" t="s">
        <v>1932</v>
      </c>
      <c r="C280" s="39" t="s">
        <v>1919</v>
      </c>
      <c r="D280" s="39">
        <v>2035</v>
      </c>
      <c r="E280" s="85" t="e">
        <f>#REF!*INDEX(Costs!$E$7:$O$89,MATCH($C280,Costs!$C$7:$C$89,0),MATCH(E$7,Costs!$E$6:$O$6,0))</f>
        <v>#REF!</v>
      </c>
      <c r="F280" s="85" t="e">
        <f>#REF!*INDEX(Costs!$E$7:$O$89,MATCH($C280,Costs!$C$7:$C$89,0),MATCH(F$7,Costs!$E$6:$O$6,0))</f>
        <v>#REF!</v>
      </c>
      <c r="G280" s="85" t="e">
        <f>#REF!*INDEX(Costs!$E$7:$O$89,MATCH($C280,Costs!$C$7:$C$89,0),MATCH(G$7,Costs!$E$6:$O$6,0))</f>
        <v>#REF!</v>
      </c>
      <c r="H280" s="85" t="e">
        <f>#REF!*INDEX(Costs!$E$7:$O$89,MATCH($C280,Costs!$C$7:$C$89,0),MATCH(H$7,Costs!$E$6:$O$6,0))</f>
        <v>#REF!</v>
      </c>
      <c r="I280" s="85" t="e">
        <f>#REF!*INDEX(Costs!$E$7:$O$89,MATCH($C280,Costs!$C$7:$C$89,0),MATCH(I$7,Costs!$E$6:$O$6,0))</f>
        <v>#REF!</v>
      </c>
      <c r="J280" s="85" t="e">
        <f>#REF!*INDEX(Costs!$E$7:$O$89,MATCH($C280,Costs!$C$7:$C$89,0),MATCH(J$7,Costs!$E$6:$O$6,0))</f>
        <v>#REF!</v>
      </c>
      <c r="K280" s="85" t="e">
        <f>#REF!*INDEX(Costs!$E$7:$O$89,MATCH($C280,Costs!$C$7:$C$89,0),MATCH(K$7,Costs!$E$6:$O$6,0))</f>
        <v>#REF!</v>
      </c>
      <c r="L280" s="85" t="e">
        <f>#REF!*INDEX(Costs!$E$7:$O$89,MATCH($C280,Costs!$C$7:$C$89,0),MATCH(L$7,Costs!$E$6:$O$6,0))</f>
        <v>#REF!</v>
      </c>
      <c r="M280" s="85" t="e">
        <f>#REF!*INDEX(Costs!$E$7:$O$89,MATCH($C280,Costs!$C$7:$C$89,0),MATCH(M$7,Costs!$E$6:$O$6,0))</f>
        <v>#REF!</v>
      </c>
      <c r="N280" s="85" t="e">
        <f>#REF!*INDEX(Costs!$E$7:$O$89,MATCH($C280,Costs!$C$7:$C$89,0),MATCH(N$7,Costs!$E$6:$O$6,0))</f>
        <v>#REF!</v>
      </c>
      <c r="O280" s="85" t="e">
        <f>#REF!*INDEX(Costs!$E$7:$O$89,MATCH($C280,Costs!$C$7:$C$89,0),MATCH(O$7,Costs!$E$6:$O$6,0))</f>
        <v>#REF!</v>
      </c>
      <c r="P280" s="86" t="e">
        <f t="shared" si="147"/>
        <v>#REF!</v>
      </c>
      <c r="Q280" s="86" t="e">
        <f t="shared" si="132"/>
        <v>#REF!</v>
      </c>
      <c r="R280" s="86" t="e">
        <f t="shared" si="133"/>
        <v>#REF!</v>
      </c>
      <c r="S280" s="86" t="e">
        <f t="shared" si="134"/>
        <v>#REF!</v>
      </c>
      <c r="T280" s="86" t="e">
        <f t="shared" si="135"/>
        <v>#REF!</v>
      </c>
      <c r="U280" s="86" t="e">
        <f t="shared" si="136"/>
        <v>#REF!</v>
      </c>
      <c r="V280" s="86" t="e">
        <f t="shared" si="137"/>
        <v>#REF!</v>
      </c>
      <c r="W280" s="86" t="e">
        <f t="shared" si="138"/>
        <v>#REF!</v>
      </c>
      <c r="X280" s="86" t="e">
        <f t="shared" si="139"/>
        <v>#REF!</v>
      </c>
      <c r="Y280" s="86" t="e">
        <f t="shared" si="140"/>
        <v>#REF!</v>
      </c>
      <c r="Z280" s="86" t="e">
        <f t="shared" si="141"/>
        <v>#REF!</v>
      </c>
      <c r="AA280" s="87">
        <v>405</v>
      </c>
      <c r="AB280" s="88" t="e">
        <f>AA280*#REF!/$AI$18*10^3</f>
        <v>#REF!</v>
      </c>
      <c r="AC280" s="89">
        <f>INDEX(Efficiencies!$D$8:$M$89,MATCH(C280,Efficiencies!$C$8:$C$89),MATCH(D280,Efficiencies!$D$7:$M$7))</f>
        <v>43.172317999999997</v>
      </c>
      <c r="AD280" s="89">
        <f t="shared" si="142"/>
        <v>0.32735565126400878</v>
      </c>
      <c r="AE280" s="89">
        <f>INDEX(Efficiencies!$P$8:$Y$89,MATCH(C280,Efficiencies!$C$8:$C$89),MATCH(D280,Efficiencies!$P$7:$Y$7))</f>
        <v>36.256630724215995</v>
      </c>
      <c r="AF280" s="89">
        <f t="shared" si="143"/>
        <v>0.27491720419932969</v>
      </c>
      <c r="AG280" s="89">
        <v>0</v>
      </c>
    </row>
    <row r="281" spans="1:33" x14ac:dyDescent="0.2">
      <c r="A281" s="91" t="s">
        <v>1933</v>
      </c>
      <c r="B281" s="349" t="s">
        <v>1934</v>
      </c>
      <c r="C281" s="39" t="s">
        <v>1919</v>
      </c>
      <c r="D281" s="39">
        <v>2040</v>
      </c>
      <c r="E281" s="85" t="e">
        <f>#REF!*INDEX(Costs!$E$7:$O$89,MATCH($C281,Costs!$C$7:$C$89,0),MATCH(E$7,Costs!$E$6:$O$6,0))</f>
        <v>#REF!</v>
      </c>
      <c r="F281" s="85" t="e">
        <f>#REF!*INDEX(Costs!$E$7:$O$89,MATCH($C281,Costs!$C$7:$C$89,0),MATCH(F$7,Costs!$E$6:$O$6,0))</f>
        <v>#REF!</v>
      </c>
      <c r="G281" s="85" t="e">
        <f>#REF!*INDEX(Costs!$E$7:$O$89,MATCH($C281,Costs!$C$7:$C$89,0),MATCH(G$7,Costs!$E$6:$O$6,0))</f>
        <v>#REF!</v>
      </c>
      <c r="H281" s="85" t="e">
        <f>#REF!*INDEX(Costs!$E$7:$O$89,MATCH($C281,Costs!$C$7:$C$89,0),MATCH(H$7,Costs!$E$6:$O$6,0))</f>
        <v>#REF!</v>
      </c>
      <c r="I281" s="85" t="e">
        <f>#REF!*INDEX(Costs!$E$7:$O$89,MATCH($C281,Costs!$C$7:$C$89,0),MATCH(I$7,Costs!$E$6:$O$6,0))</f>
        <v>#REF!</v>
      </c>
      <c r="J281" s="85" t="e">
        <f>#REF!*INDEX(Costs!$E$7:$O$89,MATCH($C281,Costs!$C$7:$C$89,0),MATCH(J$7,Costs!$E$6:$O$6,0))</f>
        <v>#REF!</v>
      </c>
      <c r="K281" s="85" t="e">
        <f>#REF!*INDEX(Costs!$E$7:$O$89,MATCH($C281,Costs!$C$7:$C$89,0),MATCH(K$7,Costs!$E$6:$O$6,0))</f>
        <v>#REF!</v>
      </c>
      <c r="L281" s="85" t="e">
        <f>#REF!*INDEX(Costs!$E$7:$O$89,MATCH($C281,Costs!$C$7:$C$89,0),MATCH(L$7,Costs!$E$6:$O$6,0))</f>
        <v>#REF!</v>
      </c>
      <c r="M281" s="85" t="e">
        <f>#REF!*INDEX(Costs!$E$7:$O$89,MATCH($C281,Costs!$C$7:$C$89,0),MATCH(M$7,Costs!$E$6:$O$6,0))</f>
        <v>#REF!</v>
      </c>
      <c r="N281" s="85" t="e">
        <f>#REF!*INDEX(Costs!$E$7:$O$89,MATCH($C281,Costs!$C$7:$C$89,0),MATCH(N$7,Costs!$E$6:$O$6,0))</f>
        <v>#REF!</v>
      </c>
      <c r="O281" s="85" t="e">
        <f>#REF!*INDEX(Costs!$E$7:$O$89,MATCH($C281,Costs!$C$7:$C$89,0),MATCH(O$7,Costs!$E$6:$O$6,0))</f>
        <v>#REF!</v>
      </c>
      <c r="P281" s="86" t="e">
        <f t="shared" si="147"/>
        <v>#REF!</v>
      </c>
      <c r="Q281" s="86" t="e">
        <f t="shared" si="132"/>
        <v>#REF!</v>
      </c>
      <c r="R281" s="86" t="e">
        <f t="shared" si="133"/>
        <v>#REF!</v>
      </c>
      <c r="S281" s="86" t="e">
        <f t="shared" si="134"/>
        <v>#REF!</v>
      </c>
      <c r="T281" s="86" t="e">
        <f t="shared" si="135"/>
        <v>#REF!</v>
      </c>
      <c r="U281" s="86" t="e">
        <f t="shared" si="136"/>
        <v>#REF!</v>
      </c>
      <c r="V281" s="86" t="e">
        <f t="shared" si="137"/>
        <v>#REF!</v>
      </c>
      <c r="W281" s="86" t="e">
        <f t="shared" si="138"/>
        <v>#REF!</v>
      </c>
      <c r="X281" s="86" t="e">
        <f t="shared" si="139"/>
        <v>#REF!</v>
      </c>
      <c r="Y281" s="86" t="e">
        <f t="shared" si="140"/>
        <v>#REF!</v>
      </c>
      <c r="Z281" s="86" t="e">
        <f t="shared" si="141"/>
        <v>#REF!</v>
      </c>
      <c r="AA281" s="87">
        <v>405</v>
      </c>
      <c r="AB281" s="88" t="e">
        <f>AA281*#REF!/$AI$18*10^3</f>
        <v>#REF!</v>
      </c>
      <c r="AC281" s="89">
        <f>INDEX(Efficiencies!$D$8:$M$89,MATCH(C281,Efficiencies!$C$8:$C$89),MATCH(D281,Efficiencies!$D$7:$M$7))</f>
        <v>43.169800000000002</v>
      </c>
      <c r="AD281" s="89">
        <f t="shared" ref="AD281:AD344" si="148">AC281/($AI$11*$AI$15*10 ^ 9)</f>
        <v>0.32733655843860426</v>
      </c>
      <c r="AE281" s="89">
        <f>INDEX(Efficiencies!$P$8:$Y$89,MATCH(C281,Efficiencies!$C$8:$C$89),MATCH(D281,Efficiencies!$P$7:$Y$7))</f>
        <v>36.254516077600002</v>
      </c>
      <c r="AF281" s="89">
        <f t="shared" si="143"/>
        <v>0.27490116981544116</v>
      </c>
      <c r="AG281" s="89">
        <v>0</v>
      </c>
    </row>
    <row r="282" spans="1:33" x14ac:dyDescent="0.2">
      <c r="A282" s="91" t="s">
        <v>1935</v>
      </c>
      <c r="B282" s="349" t="s">
        <v>1936</v>
      </c>
      <c r="C282" s="39" t="s">
        <v>1919</v>
      </c>
      <c r="D282" s="39">
        <v>2045</v>
      </c>
      <c r="E282" s="85" t="e">
        <f>#REF!*INDEX(Costs!$E$7:$O$89,MATCH($C282,Costs!$C$7:$C$89,0),MATCH(E$7,Costs!$E$6:$O$6,0))</f>
        <v>#REF!</v>
      </c>
      <c r="F282" s="85" t="e">
        <f>#REF!*INDEX(Costs!$E$7:$O$89,MATCH($C282,Costs!$C$7:$C$89,0),MATCH(F$7,Costs!$E$6:$O$6,0))</f>
        <v>#REF!</v>
      </c>
      <c r="G282" s="85" t="e">
        <f>#REF!*INDEX(Costs!$E$7:$O$89,MATCH($C282,Costs!$C$7:$C$89,0),MATCH(G$7,Costs!$E$6:$O$6,0))</f>
        <v>#REF!</v>
      </c>
      <c r="H282" s="85" t="e">
        <f>#REF!*INDEX(Costs!$E$7:$O$89,MATCH($C282,Costs!$C$7:$C$89,0),MATCH(H$7,Costs!$E$6:$O$6,0))</f>
        <v>#REF!</v>
      </c>
      <c r="I282" s="85" t="e">
        <f>#REF!*INDEX(Costs!$E$7:$O$89,MATCH($C282,Costs!$C$7:$C$89,0),MATCH(I$7,Costs!$E$6:$O$6,0))</f>
        <v>#REF!</v>
      </c>
      <c r="J282" s="85" t="e">
        <f>#REF!*INDEX(Costs!$E$7:$O$89,MATCH($C282,Costs!$C$7:$C$89,0),MATCH(J$7,Costs!$E$6:$O$6,0))</f>
        <v>#REF!</v>
      </c>
      <c r="K282" s="85" t="e">
        <f>#REF!*INDEX(Costs!$E$7:$O$89,MATCH($C282,Costs!$C$7:$C$89,0),MATCH(K$7,Costs!$E$6:$O$6,0))</f>
        <v>#REF!</v>
      </c>
      <c r="L282" s="85" t="e">
        <f>#REF!*INDEX(Costs!$E$7:$O$89,MATCH($C282,Costs!$C$7:$C$89,0),MATCH(L$7,Costs!$E$6:$O$6,0))</f>
        <v>#REF!</v>
      </c>
      <c r="M282" s="85" t="e">
        <f>#REF!*INDEX(Costs!$E$7:$O$89,MATCH($C282,Costs!$C$7:$C$89,0),MATCH(M$7,Costs!$E$6:$O$6,0))</f>
        <v>#REF!</v>
      </c>
      <c r="N282" s="85" t="e">
        <f>#REF!*INDEX(Costs!$E$7:$O$89,MATCH($C282,Costs!$C$7:$C$89,0),MATCH(N$7,Costs!$E$6:$O$6,0))</f>
        <v>#REF!</v>
      </c>
      <c r="O282" s="85" t="e">
        <f>#REF!*INDEX(Costs!$E$7:$O$89,MATCH($C282,Costs!$C$7:$C$89,0),MATCH(O$7,Costs!$E$6:$O$6,0))</f>
        <v>#REF!</v>
      </c>
      <c r="P282" s="86" t="e">
        <f t="shared" si="147"/>
        <v>#REF!</v>
      </c>
      <c r="Q282" s="86" t="e">
        <f t="shared" si="132"/>
        <v>#REF!</v>
      </c>
      <c r="R282" s="86" t="e">
        <f t="shared" si="133"/>
        <v>#REF!</v>
      </c>
      <c r="S282" s="86" t="e">
        <f t="shared" si="134"/>
        <v>#REF!</v>
      </c>
      <c r="T282" s="86" t="e">
        <f t="shared" si="135"/>
        <v>#REF!</v>
      </c>
      <c r="U282" s="86" t="e">
        <f t="shared" si="136"/>
        <v>#REF!</v>
      </c>
      <c r="V282" s="86" t="e">
        <f t="shared" si="137"/>
        <v>#REF!</v>
      </c>
      <c r="W282" s="86" t="e">
        <f t="shared" si="138"/>
        <v>#REF!</v>
      </c>
      <c r="X282" s="86" t="e">
        <f t="shared" si="139"/>
        <v>#REF!</v>
      </c>
      <c r="Y282" s="86" t="e">
        <f t="shared" si="140"/>
        <v>#REF!</v>
      </c>
      <c r="Z282" s="86" t="e">
        <f t="shared" si="141"/>
        <v>#REF!</v>
      </c>
      <c r="AA282" s="87">
        <v>405</v>
      </c>
      <c r="AB282" s="88" t="e">
        <f>AA282*#REF!/$AI$18*10^3</f>
        <v>#REF!</v>
      </c>
      <c r="AC282" s="89">
        <f>INDEX(Efficiencies!$D$8:$M$89,MATCH(C282,Efficiencies!$C$8:$C$89),MATCH(D282,Efficiencies!$D$7:$M$7))</f>
        <v>43.169800000000002</v>
      </c>
      <c r="AD282" s="89">
        <f t="shared" si="148"/>
        <v>0.32733655843860426</v>
      </c>
      <c r="AE282" s="89">
        <f>INDEX(Efficiencies!$P$8:$Y$89,MATCH(C282,Efficiencies!$C$8:$C$89),MATCH(D282,Efficiencies!$P$7:$Y$7))</f>
        <v>36.254516077600002</v>
      </c>
      <c r="AF282" s="89">
        <f t="shared" si="143"/>
        <v>0.27490116981544116</v>
      </c>
      <c r="AG282" s="89">
        <v>0</v>
      </c>
    </row>
    <row r="283" spans="1:33" x14ac:dyDescent="0.2">
      <c r="A283" s="91" t="s">
        <v>1937</v>
      </c>
      <c r="B283" s="349" t="s">
        <v>1938</v>
      </c>
      <c r="C283" s="39" t="s">
        <v>1919</v>
      </c>
      <c r="D283" s="39">
        <v>2050</v>
      </c>
      <c r="E283" s="85" t="e">
        <f>#REF!*INDEX(Costs!$E$7:$O$89,MATCH($C283,Costs!$C$7:$C$89,0),MATCH(E$7,Costs!$E$6:$O$6,0))</f>
        <v>#REF!</v>
      </c>
      <c r="F283" s="85" t="e">
        <f>#REF!*INDEX(Costs!$E$7:$O$89,MATCH($C283,Costs!$C$7:$C$89,0),MATCH(F$7,Costs!$E$6:$O$6,0))</f>
        <v>#REF!</v>
      </c>
      <c r="G283" s="85" t="e">
        <f>#REF!*INDEX(Costs!$E$7:$O$89,MATCH($C283,Costs!$C$7:$C$89,0),MATCH(G$7,Costs!$E$6:$O$6,0))</f>
        <v>#REF!</v>
      </c>
      <c r="H283" s="85" t="e">
        <f>#REF!*INDEX(Costs!$E$7:$O$89,MATCH($C283,Costs!$C$7:$C$89,0),MATCH(H$7,Costs!$E$6:$O$6,0))</f>
        <v>#REF!</v>
      </c>
      <c r="I283" s="85" t="e">
        <f>#REF!*INDEX(Costs!$E$7:$O$89,MATCH($C283,Costs!$C$7:$C$89,0),MATCH(I$7,Costs!$E$6:$O$6,0))</f>
        <v>#REF!</v>
      </c>
      <c r="J283" s="85" t="e">
        <f>#REF!*INDEX(Costs!$E$7:$O$89,MATCH($C283,Costs!$C$7:$C$89,0),MATCH(J$7,Costs!$E$6:$O$6,0))</f>
        <v>#REF!</v>
      </c>
      <c r="K283" s="85" t="e">
        <f>#REF!*INDEX(Costs!$E$7:$O$89,MATCH($C283,Costs!$C$7:$C$89,0),MATCH(K$7,Costs!$E$6:$O$6,0))</f>
        <v>#REF!</v>
      </c>
      <c r="L283" s="85" t="e">
        <f>#REF!*INDEX(Costs!$E$7:$O$89,MATCH($C283,Costs!$C$7:$C$89,0),MATCH(L$7,Costs!$E$6:$O$6,0))</f>
        <v>#REF!</v>
      </c>
      <c r="M283" s="85" t="e">
        <f>#REF!*INDEX(Costs!$E$7:$O$89,MATCH($C283,Costs!$C$7:$C$89,0),MATCH(M$7,Costs!$E$6:$O$6,0))</f>
        <v>#REF!</v>
      </c>
      <c r="N283" s="85" t="e">
        <f>#REF!*INDEX(Costs!$E$7:$O$89,MATCH($C283,Costs!$C$7:$C$89,0),MATCH(N$7,Costs!$E$6:$O$6,0))</f>
        <v>#REF!</v>
      </c>
      <c r="O283" s="85" t="e">
        <f>#REF!*INDEX(Costs!$E$7:$O$89,MATCH($C283,Costs!$C$7:$C$89,0),MATCH(O$7,Costs!$E$6:$O$6,0))</f>
        <v>#REF!</v>
      </c>
      <c r="P283" s="86" t="e">
        <f t="shared" si="147"/>
        <v>#REF!</v>
      </c>
      <c r="Q283" s="86" t="e">
        <f t="shared" si="132"/>
        <v>#REF!</v>
      </c>
      <c r="R283" s="86" t="e">
        <f t="shared" si="133"/>
        <v>#REF!</v>
      </c>
      <c r="S283" s="86" t="e">
        <f t="shared" si="134"/>
        <v>#REF!</v>
      </c>
      <c r="T283" s="86" t="e">
        <f t="shared" si="135"/>
        <v>#REF!</v>
      </c>
      <c r="U283" s="86" t="e">
        <f t="shared" si="136"/>
        <v>#REF!</v>
      </c>
      <c r="V283" s="86" t="e">
        <f t="shared" si="137"/>
        <v>#REF!</v>
      </c>
      <c r="W283" s="86" t="e">
        <f t="shared" si="138"/>
        <v>#REF!</v>
      </c>
      <c r="X283" s="86" t="e">
        <f t="shared" si="139"/>
        <v>#REF!</v>
      </c>
      <c r="Y283" s="86" t="e">
        <f t="shared" si="140"/>
        <v>#REF!</v>
      </c>
      <c r="Z283" s="86" t="e">
        <f t="shared" si="141"/>
        <v>#REF!</v>
      </c>
      <c r="AA283" s="87">
        <v>405</v>
      </c>
      <c r="AB283" s="88" t="e">
        <f>AA283*#REF!/$AI$18*10^3</f>
        <v>#REF!</v>
      </c>
      <c r="AC283" s="89">
        <f>INDEX(Efficiencies!$D$8:$M$89,MATCH(C283,Efficiencies!$C$8:$C$89),MATCH(D283,Efficiencies!$D$7:$M$7))</f>
        <v>43.169800000000002</v>
      </c>
      <c r="AD283" s="89">
        <f t="shared" si="148"/>
        <v>0.32733655843860426</v>
      </c>
      <c r="AE283" s="89">
        <f>INDEX(Efficiencies!$P$8:$Y$89,MATCH(C283,Efficiencies!$C$8:$C$89),MATCH(D283,Efficiencies!$P$7:$Y$7))</f>
        <v>36.254516077600002</v>
      </c>
      <c r="AF283" s="89">
        <f t="shared" si="143"/>
        <v>0.27490116981544116</v>
      </c>
      <c r="AG283" s="89">
        <v>0</v>
      </c>
    </row>
    <row r="284" spans="1:33" x14ac:dyDescent="0.2">
      <c r="A284" s="91" t="s">
        <v>1939</v>
      </c>
      <c r="B284" s="349" t="s">
        <v>1940</v>
      </c>
      <c r="C284" s="39" t="s">
        <v>1941</v>
      </c>
      <c r="D284" s="39">
        <v>2060</v>
      </c>
      <c r="E284" s="85" t="e">
        <f>#REF!*INDEX(Costs!$E$7:$O$89,MATCH($C284,Costs!$C$7:$C$89,0),MATCH(E$7,Costs!$E$6:$O$6,0))</f>
        <v>#REF!</v>
      </c>
      <c r="F284" s="85" t="e">
        <f>#REF!*INDEX(Costs!$E$7:$O$89,MATCH($C284,Costs!$C$7:$C$89,0),MATCH(F$7,Costs!$E$6:$O$6,0))</f>
        <v>#REF!</v>
      </c>
      <c r="G284" s="85" t="e">
        <f>#REF!*INDEX(Costs!$E$7:$O$89,MATCH($C284,Costs!$C$7:$C$89,0),MATCH(G$7,Costs!$E$6:$O$6,0))</f>
        <v>#REF!</v>
      </c>
      <c r="H284" s="85" t="e">
        <f>#REF!*INDEX(Costs!$E$7:$O$89,MATCH($C284,Costs!$C$7:$C$89,0),MATCH(H$7,Costs!$E$6:$O$6,0))</f>
        <v>#REF!</v>
      </c>
      <c r="I284" s="85" t="e">
        <f>#REF!*INDEX(Costs!$E$7:$O$89,MATCH($C284,Costs!$C$7:$C$89,0),MATCH(I$7,Costs!$E$6:$O$6,0))</f>
        <v>#REF!</v>
      </c>
      <c r="J284" s="85" t="e">
        <f>#REF!*INDEX(Costs!$E$7:$O$89,MATCH($C284,Costs!$C$7:$C$89,0),MATCH(J$7,Costs!$E$6:$O$6,0))</f>
        <v>#REF!</v>
      </c>
      <c r="K284" s="85" t="e">
        <f>#REF!*INDEX(Costs!$E$7:$O$89,MATCH($C284,Costs!$C$7:$C$89,0),MATCH(K$7,Costs!$E$6:$O$6,0))</f>
        <v>#REF!</v>
      </c>
      <c r="L284" s="85" t="e">
        <f>#REF!*INDEX(Costs!$E$7:$O$89,MATCH($C284,Costs!$C$7:$C$89,0),MATCH(L$7,Costs!$E$6:$O$6,0))</f>
        <v>#REF!</v>
      </c>
      <c r="M284" s="85" t="e">
        <f>#REF!*INDEX(Costs!$E$7:$O$89,MATCH($C284,Costs!$C$7:$C$89,0),MATCH(M$7,Costs!$E$6:$O$6,0))</f>
        <v>#REF!</v>
      </c>
      <c r="N284" s="85" t="e">
        <f>#REF!*INDEX(Costs!$E$7:$O$89,MATCH($C284,Costs!$C$7:$C$89,0),MATCH(N$7,Costs!$E$6:$O$6,0))</f>
        <v>#REF!</v>
      </c>
      <c r="O284" s="85" t="e">
        <f>#REF!*INDEX(Costs!$E$7:$O$89,MATCH($C284,Costs!$C$7:$C$89,0),MATCH(O$7,Costs!$E$6:$O$6,0))</f>
        <v>#REF!</v>
      </c>
      <c r="P284" s="86" t="e">
        <f>E284/$AI$18*10^6</f>
        <v>#REF!</v>
      </c>
      <c r="Q284" s="86" t="e">
        <f t="shared" si="132"/>
        <v>#REF!</v>
      </c>
      <c r="R284" s="86" t="e">
        <f t="shared" si="133"/>
        <v>#REF!</v>
      </c>
      <c r="S284" s="86" t="e">
        <f t="shared" si="134"/>
        <v>#REF!</v>
      </c>
      <c r="T284" s="86" t="e">
        <f t="shared" si="135"/>
        <v>#REF!</v>
      </c>
      <c r="U284" s="86" t="e">
        <f t="shared" si="136"/>
        <v>#REF!</v>
      </c>
      <c r="V284" s="86" t="e">
        <f t="shared" si="137"/>
        <v>#REF!</v>
      </c>
      <c r="W284" s="86" t="e">
        <f t="shared" si="138"/>
        <v>#REF!</v>
      </c>
      <c r="X284" s="86" t="e">
        <f t="shared" si="139"/>
        <v>#REF!</v>
      </c>
      <c r="Y284" s="86" t="e">
        <f t="shared" si="140"/>
        <v>#REF!</v>
      </c>
      <c r="Z284" s="86" t="e">
        <f t="shared" si="141"/>
        <v>#REF!</v>
      </c>
      <c r="AA284" s="87">
        <v>405</v>
      </c>
      <c r="AB284" s="88" t="e">
        <f>AA284*#REF!/$AI$18*10^3</f>
        <v>#REF!</v>
      </c>
      <c r="AC284" s="89">
        <f>INDEX(Efficiencies!$D$8:$M$89,MATCH(C284,Efficiencies!$C$8:$C$89),MATCH(D284,Efficiencies!$D$7:$M$7))</f>
        <v>40.381790000000002</v>
      </c>
      <c r="AD284" s="89">
        <f t="shared" si="148"/>
        <v>0.30619637251482396</v>
      </c>
      <c r="AE284" s="89">
        <f>INDEX(Efficiencies!$P$8:$Y$89,MATCH(C284,Efficiencies!$C$8:$C$89),MATCH(D284,Efficiencies!$P$7:$Y$7))</f>
        <v>33.913111823480001</v>
      </c>
      <c r="AF284" s="89">
        <f t="shared" si="143"/>
        <v>0.25714738799441933</v>
      </c>
      <c r="AG284" s="89">
        <v>0</v>
      </c>
    </row>
    <row r="285" spans="1:33" x14ac:dyDescent="0.2">
      <c r="A285" s="91" t="s">
        <v>1942</v>
      </c>
      <c r="B285" s="349" t="s">
        <v>1943</v>
      </c>
      <c r="C285" s="39" t="s">
        <v>1941</v>
      </c>
      <c r="D285" s="39">
        <v>2005</v>
      </c>
      <c r="E285" s="85" t="e">
        <f>#REF!*INDEX(Costs!$E$7:$O$89,MATCH($C285,Costs!$C$7:$C$89,0),MATCH(E$7,Costs!$E$6:$O$6,0))</f>
        <v>#REF!</v>
      </c>
      <c r="F285" s="85" t="e">
        <f>#REF!*INDEX(Costs!$E$7:$O$89,MATCH($C285,Costs!$C$7:$C$89,0),MATCH(F$7,Costs!$E$6:$O$6,0))</f>
        <v>#REF!</v>
      </c>
      <c r="G285" s="85" t="e">
        <f>#REF!*INDEX(Costs!$E$7:$O$89,MATCH($C285,Costs!$C$7:$C$89,0),MATCH(G$7,Costs!$E$6:$O$6,0))</f>
        <v>#REF!</v>
      </c>
      <c r="H285" s="85" t="e">
        <f>#REF!*INDEX(Costs!$E$7:$O$89,MATCH($C285,Costs!$C$7:$C$89,0),MATCH(H$7,Costs!$E$6:$O$6,0))</f>
        <v>#REF!</v>
      </c>
      <c r="I285" s="85" t="e">
        <f>#REF!*INDEX(Costs!$E$7:$O$89,MATCH($C285,Costs!$C$7:$C$89,0),MATCH(I$7,Costs!$E$6:$O$6,0))</f>
        <v>#REF!</v>
      </c>
      <c r="J285" s="85" t="e">
        <f>#REF!*INDEX(Costs!$E$7:$O$89,MATCH($C285,Costs!$C$7:$C$89,0),MATCH(J$7,Costs!$E$6:$O$6,0))</f>
        <v>#REF!</v>
      </c>
      <c r="K285" s="85" t="e">
        <f>#REF!*INDEX(Costs!$E$7:$O$89,MATCH($C285,Costs!$C$7:$C$89,0),MATCH(K$7,Costs!$E$6:$O$6,0))</f>
        <v>#REF!</v>
      </c>
      <c r="L285" s="85" t="e">
        <f>#REF!*INDEX(Costs!$E$7:$O$89,MATCH($C285,Costs!$C$7:$C$89,0),MATCH(L$7,Costs!$E$6:$O$6,0))</f>
        <v>#REF!</v>
      </c>
      <c r="M285" s="85" t="e">
        <f>#REF!*INDEX(Costs!$E$7:$O$89,MATCH($C285,Costs!$C$7:$C$89,0),MATCH(M$7,Costs!$E$6:$O$6,0))</f>
        <v>#REF!</v>
      </c>
      <c r="N285" s="85" t="e">
        <f>#REF!*INDEX(Costs!$E$7:$O$89,MATCH($C285,Costs!$C$7:$C$89,0),MATCH(N$7,Costs!$E$6:$O$6,0))</f>
        <v>#REF!</v>
      </c>
      <c r="O285" s="85" t="e">
        <f>#REF!*INDEX(Costs!$E$7:$O$89,MATCH($C285,Costs!$C$7:$C$89,0),MATCH(O$7,Costs!$E$6:$O$6,0))</f>
        <v>#REF!</v>
      </c>
      <c r="P285" s="86" t="e">
        <f t="shared" ref="P285:P294" si="149">E285/$AI$18*10^6</f>
        <v>#REF!</v>
      </c>
      <c r="Q285" s="86" t="e">
        <f t="shared" si="132"/>
        <v>#REF!</v>
      </c>
      <c r="R285" s="86" t="e">
        <f t="shared" si="133"/>
        <v>#REF!</v>
      </c>
      <c r="S285" s="86" t="e">
        <f t="shared" si="134"/>
        <v>#REF!</v>
      </c>
      <c r="T285" s="86" t="e">
        <f t="shared" si="135"/>
        <v>#REF!</v>
      </c>
      <c r="U285" s="86" t="e">
        <f t="shared" si="136"/>
        <v>#REF!</v>
      </c>
      <c r="V285" s="86" t="e">
        <f t="shared" si="137"/>
        <v>#REF!</v>
      </c>
      <c r="W285" s="86" t="e">
        <f t="shared" si="138"/>
        <v>#REF!</v>
      </c>
      <c r="X285" s="86" t="e">
        <f t="shared" si="139"/>
        <v>#REF!</v>
      </c>
      <c r="Y285" s="86" t="e">
        <f t="shared" si="140"/>
        <v>#REF!</v>
      </c>
      <c r="Z285" s="86" t="e">
        <f t="shared" si="141"/>
        <v>#REF!</v>
      </c>
      <c r="AA285" s="87">
        <v>405</v>
      </c>
      <c r="AB285" s="88" t="e">
        <f>AA285*#REF!/$AI$18*10^3</f>
        <v>#REF!</v>
      </c>
      <c r="AC285" s="89">
        <f>INDEX(Efficiencies!$D$8:$M$89,MATCH(C285,Efficiencies!$C$8:$C$89),MATCH(D285,Efficiencies!$D$7:$M$7))</f>
        <v>23.114892959594702</v>
      </c>
      <c r="AD285" s="89">
        <f t="shared" si="148"/>
        <v>0.17526950576723666</v>
      </c>
      <c r="AE285" s="89">
        <f>INDEX(Efficiencies!$P$8:$Y$89,MATCH(C285,Efficiencies!$C$8:$C$89),MATCH(D285,Efficiencies!$P$7:$Y$7))</f>
        <v>18.561258429320311</v>
      </c>
      <c r="AF285" s="89">
        <f t="shared" si="143"/>
        <v>0.14074140845089031</v>
      </c>
      <c r="AG285" s="89">
        <v>0</v>
      </c>
    </row>
    <row r="286" spans="1:33" x14ac:dyDescent="0.2">
      <c r="A286" s="91" t="s">
        <v>442</v>
      </c>
      <c r="B286" s="349" t="s">
        <v>1944</v>
      </c>
      <c r="C286" s="39" t="s">
        <v>1941</v>
      </c>
      <c r="D286" s="39">
        <v>2010</v>
      </c>
      <c r="E286" s="85" t="e">
        <f>#REF!*INDEX(Costs!$E$7:$O$89,MATCH($C286,Costs!$C$7:$C$89,0),MATCH(E$7,Costs!$E$6:$O$6,0))</f>
        <v>#REF!</v>
      </c>
      <c r="F286" s="85" t="e">
        <f>#REF!*INDEX(Costs!$E$7:$O$89,MATCH($C286,Costs!$C$7:$C$89,0),MATCH(F$7,Costs!$E$6:$O$6,0))</f>
        <v>#REF!</v>
      </c>
      <c r="G286" s="85" t="e">
        <f>#REF!*INDEX(Costs!$E$7:$O$89,MATCH($C286,Costs!$C$7:$C$89,0),MATCH(G$7,Costs!$E$6:$O$6,0))</f>
        <v>#REF!</v>
      </c>
      <c r="H286" s="85" t="e">
        <f>#REF!*INDEX(Costs!$E$7:$O$89,MATCH($C286,Costs!$C$7:$C$89,0),MATCH(H$7,Costs!$E$6:$O$6,0))</f>
        <v>#REF!</v>
      </c>
      <c r="I286" s="85" t="e">
        <f>#REF!*INDEX(Costs!$E$7:$O$89,MATCH($C286,Costs!$C$7:$C$89,0),MATCH(I$7,Costs!$E$6:$O$6,0))</f>
        <v>#REF!</v>
      </c>
      <c r="J286" s="85" t="e">
        <f>#REF!*INDEX(Costs!$E$7:$O$89,MATCH($C286,Costs!$C$7:$C$89,0),MATCH(J$7,Costs!$E$6:$O$6,0))</f>
        <v>#REF!</v>
      </c>
      <c r="K286" s="85" t="e">
        <f>#REF!*INDEX(Costs!$E$7:$O$89,MATCH($C286,Costs!$C$7:$C$89,0),MATCH(K$7,Costs!$E$6:$O$6,0))</f>
        <v>#REF!</v>
      </c>
      <c r="L286" s="85" t="e">
        <f>#REF!*INDEX(Costs!$E$7:$O$89,MATCH($C286,Costs!$C$7:$C$89,0),MATCH(L$7,Costs!$E$6:$O$6,0))</f>
        <v>#REF!</v>
      </c>
      <c r="M286" s="85" t="e">
        <f>#REF!*INDEX(Costs!$E$7:$O$89,MATCH($C286,Costs!$C$7:$C$89,0),MATCH(M$7,Costs!$E$6:$O$6,0))</f>
        <v>#REF!</v>
      </c>
      <c r="N286" s="85" t="e">
        <f>#REF!*INDEX(Costs!$E$7:$O$89,MATCH($C286,Costs!$C$7:$C$89,0),MATCH(N$7,Costs!$E$6:$O$6,0))</f>
        <v>#REF!</v>
      </c>
      <c r="O286" s="85" t="e">
        <f>#REF!*INDEX(Costs!$E$7:$O$89,MATCH($C286,Costs!$C$7:$C$89,0),MATCH(O$7,Costs!$E$6:$O$6,0))</f>
        <v>#REF!</v>
      </c>
      <c r="P286" s="86" t="e">
        <f t="shared" si="149"/>
        <v>#REF!</v>
      </c>
      <c r="Q286" s="86" t="e">
        <f t="shared" si="132"/>
        <v>#REF!</v>
      </c>
      <c r="R286" s="86" t="e">
        <f t="shared" si="133"/>
        <v>#REF!</v>
      </c>
      <c r="S286" s="86" t="e">
        <f t="shared" si="134"/>
        <v>#REF!</v>
      </c>
      <c r="T286" s="86" t="e">
        <f t="shared" si="135"/>
        <v>#REF!</v>
      </c>
      <c r="U286" s="86" t="e">
        <f t="shared" si="136"/>
        <v>#REF!</v>
      </c>
      <c r="V286" s="86" t="e">
        <f t="shared" si="137"/>
        <v>#REF!</v>
      </c>
      <c r="W286" s="86" t="e">
        <f t="shared" si="138"/>
        <v>#REF!</v>
      </c>
      <c r="X286" s="86" t="e">
        <f t="shared" si="139"/>
        <v>#REF!</v>
      </c>
      <c r="Y286" s="86" t="e">
        <f t="shared" si="140"/>
        <v>#REF!</v>
      </c>
      <c r="Z286" s="86" t="e">
        <f t="shared" si="141"/>
        <v>#REF!</v>
      </c>
      <c r="AA286" s="87">
        <v>405</v>
      </c>
      <c r="AB286" s="88" t="e">
        <f>AA286*#REF!/$AI$18*10^3</f>
        <v>#REF!</v>
      </c>
      <c r="AC286" s="89">
        <f>INDEX(Efficiencies!$D$8:$M$89,MATCH(C286,Efficiencies!$C$8:$C$89),MATCH(D286,Efficiencies!$D$7:$M$7))</f>
        <v>26.42</v>
      </c>
      <c r="AD286" s="89">
        <f t="shared" si="148"/>
        <v>0.20033059856538427</v>
      </c>
      <c r="AE286" s="89">
        <f>INDEX(Efficiencies!$P$8:$Y$89,MATCH(C286,Efficiencies!$C$8:$C$89),MATCH(D286,Efficiencies!$P$7:$Y$7))</f>
        <v>22.187833040000001</v>
      </c>
      <c r="AF286" s="89">
        <f t="shared" si="143"/>
        <v>0.16824004064239248</v>
      </c>
      <c r="AG286" s="89">
        <v>0</v>
      </c>
    </row>
    <row r="287" spans="1:33" x14ac:dyDescent="0.2">
      <c r="A287" s="91" t="s">
        <v>1945</v>
      </c>
      <c r="B287" s="349" t="s">
        <v>1946</v>
      </c>
      <c r="C287" s="39" t="s">
        <v>1941</v>
      </c>
      <c r="D287" s="39">
        <v>2015</v>
      </c>
      <c r="E287" s="85" t="e">
        <f>#REF!*INDEX(Costs!$E$7:$O$89,MATCH($C287,Costs!$C$7:$C$89,0),MATCH(E$7,Costs!$E$6:$O$6,0))</f>
        <v>#REF!</v>
      </c>
      <c r="F287" s="85" t="e">
        <f>#REF!*INDEX(Costs!$E$7:$O$89,MATCH($C287,Costs!$C$7:$C$89,0),MATCH(F$7,Costs!$E$6:$O$6,0))</f>
        <v>#REF!</v>
      </c>
      <c r="G287" s="85" t="e">
        <f>#REF!*INDEX(Costs!$E$7:$O$89,MATCH($C287,Costs!$C$7:$C$89,0),MATCH(G$7,Costs!$E$6:$O$6,0))</f>
        <v>#REF!</v>
      </c>
      <c r="H287" s="85" t="e">
        <f>#REF!*INDEX(Costs!$E$7:$O$89,MATCH($C287,Costs!$C$7:$C$89,0),MATCH(H$7,Costs!$E$6:$O$6,0))</f>
        <v>#REF!</v>
      </c>
      <c r="I287" s="85" t="e">
        <f>#REF!*INDEX(Costs!$E$7:$O$89,MATCH($C287,Costs!$C$7:$C$89,0),MATCH(I$7,Costs!$E$6:$O$6,0))</f>
        <v>#REF!</v>
      </c>
      <c r="J287" s="85" t="e">
        <f>#REF!*INDEX(Costs!$E$7:$O$89,MATCH($C287,Costs!$C$7:$C$89,0),MATCH(J$7,Costs!$E$6:$O$6,0))</f>
        <v>#REF!</v>
      </c>
      <c r="K287" s="85" t="e">
        <f>#REF!*INDEX(Costs!$E$7:$O$89,MATCH($C287,Costs!$C$7:$C$89,0),MATCH(K$7,Costs!$E$6:$O$6,0))</f>
        <v>#REF!</v>
      </c>
      <c r="L287" s="85" t="e">
        <f>#REF!*INDEX(Costs!$E$7:$O$89,MATCH($C287,Costs!$C$7:$C$89,0),MATCH(L$7,Costs!$E$6:$O$6,0))</f>
        <v>#REF!</v>
      </c>
      <c r="M287" s="85" t="e">
        <f>#REF!*INDEX(Costs!$E$7:$O$89,MATCH($C287,Costs!$C$7:$C$89,0),MATCH(M$7,Costs!$E$6:$O$6,0))</f>
        <v>#REF!</v>
      </c>
      <c r="N287" s="85" t="e">
        <f>#REF!*INDEX(Costs!$E$7:$O$89,MATCH($C287,Costs!$C$7:$C$89,0),MATCH(N$7,Costs!$E$6:$O$6,0))</f>
        <v>#REF!</v>
      </c>
      <c r="O287" s="85" t="e">
        <f>#REF!*INDEX(Costs!$E$7:$O$89,MATCH($C287,Costs!$C$7:$C$89,0),MATCH(O$7,Costs!$E$6:$O$6,0))</f>
        <v>#REF!</v>
      </c>
      <c r="P287" s="86" t="e">
        <f t="shared" si="149"/>
        <v>#REF!</v>
      </c>
      <c r="Q287" s="86" t="e">
        <f t="shared" si="132"/>
        <v>#REF!</v>
      </c>
      <c r="R287" s="86" t="e">
        <f t="shared" si="133"/>
        <v>#REF!</v>
      </c>
      <c r="S287" s="86" t="e">
        <f t="shared" si="134"/>
        <v>#REF!</v>
      </c>
      <c r="T287" s="86" t="e">
        <f t="shared" si="135"/>
        <v>#REF!</v>
      </c>
      <c r="U287" s="86" t="e">
        <f t="shared" si="136"/>
        <v>#REF!</v>
      </c>
      <c r="V287" s="86" t="e">
        <f t="shared" si="137"/>
        <v>#REF!</v>
      </c>
      <c r="W287" s="86" t="e">
        <f t="shared" si="138"/>
        <v>#REF!</v>
      </c>
      <c r="X287" s="86" t="e">
        <f t="shared" si="139"/>
        <v>#REF!</v>
      </c>
      <c r="Y287" s="86" t="e">
        <f t="shared" si="140"/>
        <v>#REF!</v>
      </c>
      <c r="Z287" s="86" t="e">
        <f t="shared" si="141"/>
        <v>#REF!</v>
      </c>
      <c r="AA287" s="87">
        <v>405</v>
      </c>
      <c r="AB287" s="88" t="e">
        <f>AA287*#REF!/$AI$18*10^3</f>
        <v>#REF!</v>
      </c>
      <c r="AC287" s="89">
        <f>INDEX(Efficiencies!$D$8:$M$89,MATCH(C287,Efficiencies!$C$8:$C$89),MATCH(D287,Efficiencies!$D$7:$M$7))</f>
        <v>27.594028000000002</v>
      </c>
      <c r="AD287" s="89">
        <f t="shared" si="148"/>
        <v>0.20923270802687255</v>
      </c>
      <c r="AE287" s="89">
        <f>INDEX(Efficiencies!$P$8:$Y$89,MATCH(C287,Efficiencies!$C$8:$C$89),MATCH(D287,Efficiencies!$P$7:$Y$7))</f>
        <v>23.173795842736002</v>
      </c>
      <c r="AF287" s="89">
        <f t="shared" si="143"/>
        <v>0.17571613899346389</v>
      </c>
      <c r="AG287" s="89">
        <v>0</v>
      </c>
    </row>
    <row r="288" spans="1:33" x14ac:dyDescent="0.2">
      <c r="A288" s="91" t="s">
        <v>1947</v>
      </c>
      <c r="B288" s="349" t="s">
        <v>1948</v>
      </c>
      <c r="C288" s="39" t="s">
        <v>1941</v>
      </c>
      <c r="D288" s="39">
        <v>2020</v>
      </c>
      <c r="E288" s="85" t="e">
        <f>#REF!*INDEX(Costs!$E$7:$O$89,MATCH($C288,Costs!$C$7:$C$89,0),MATCH(E$7,Costs!$E$6:$O$6,0))</f>
        <v>#REF!</v>
      </c>
      <c r="F288" s="85" t="e">
        <f>#REF!*INDEX(Costs!$E$7:$O$89,MATCH($C288,Costs!$C$7:$C$89,0),MATCH(F$7,Costs!$E$6:$O$6,0))</f>
        <v>#REF!</v>
      </c>
      <c r="G288" s="85" t="e">
        <f>#REF!*INDEX(Costs!$E$7:$O$89,MATCH($C288,Costs!$C$7:$C$89,0),MATCH(G$7,Costs!$E$6:$O$6,0))</f>
        <v>#REF!</v>
      </c>
      <c r="H288" s="85" t="e">
        <f>#REF!*INDEX(Costs!$E$7:$O$89,MATCH($C288,Costs!$C$7:$C$89,0),MATCH(H$7,Costs!$E$6:$O$6,0))</f>
        <v>#REF!</v>
      </c>
      <c r="I288" s="85" t="e">
        <f>#REF!*INDEX(Costs!$E$7:$O$89,MATCH($C288,Costs!$C$7:$C$89,0),MATCH(I$7,Costs!$E$6:$O$6,0))</f>
        <v>#REF!</v>
      </c>
      <c r="J288" s="85" t="e">
        <f>#REF!*INDEX(Costs!$E$7:$O$89,MATCH($C288,Costs!$C$7:$C$89,0),MATCH(J$7,Costs!$E$6:$O$6,0))</f>
        <v>#REF!</v>
      </c>
      <c r="K288" s="85" t="e">
        <f>#REF!*INDEX(Costs!$E$7:$O$89,MATCH($C288,Costs!$C$7:$C$89,0),MATCH(K$7,Costs!$E$6:$O$6,0))</f>
        <v>#REF!</v>
      </c>
      <c r="L288" s="85" t="e">
        <f>#REF!*INDEX(Costs!$E$7:$O$89,MATCH($C288,Costs!$C$7:$C$89,0),MATCH(L$7,Costs!$E$6:$O$6,0))</f>
        <v>#REF!</v>
      </c>
      <c r="M288" s="85" t="e">
        <f>#REF!*INDEX(Costs!$E$7:$O$89,MATCH($C288,Costs!$C$7:$C$89,0),MATCH(M$7,Costs!$E$6:$O$6,0))</f>
        <v>#REF!</v>
      </c>
      <c r="N288" s="85" t="e">
        <f>#REF!*INDEX(Costs!$E$7:$O$89,MATCH($C288,Costs!$C$7:$C$89,0),MATCH(N$7,Costs!$E$6:$O$6,0))</f>
        <v>#REF!</v>
      </c>
      <c r="O288" s="85" t="e">
        <f>#REF!*INDEX(Costs!$E$7:$O$89,MATCH($C288,Costs!$C$7:$C$89,0),MATCH(O$7,Costs!$E$6:$O$6,0))</f>
        <v>#REF!</v>
      </c>
      <c r="P288" s="86" t="e">
        <f t="shared" si="149"/>
        <v>#REF!</v>
      </c>
      <c r="Q288" s="86" t="e">
        <f t="shared" si="132"/>
        <v>#REF!</v>
      </c>
      <c r="R288" s="86" t="e">
        <f t="shared" si="133"/>
        <v>#REF!</v>
      </c>
      <c r="S288" s="86" t="e">
        <f t="shared" si="134"/>
        <v>#REF!</v>
      </c>
      <c r="T288" s="86" t="e">
        <f t="shared" si="135"/>
        <v>#REF!</v>
      </c>
      <c r="U288" s="86" t="e">
        <f t="shared" si="136"/>
        <v>#REF!</v>
      </c>
      <c r="V288" s="86" t="e">
        <f t="shared" si="137"/>
        <v>#REF!</v>
      </c>
      <c r="W288" s="86" t="e">
        <f t="shared" si="138"/>
        <v>#REF!</v>
      </c>
      <c r="X288" s="86" t="e">
        <f t="shared" si="139"/>
        <v>#REF!</v>
      </c>
      <c r="Y288" s="86" t="e">
        <f t="shared" si="140"/>
        <v>#REF!</v>
      </c>
      <c r="Z288" s="86" t="e">
        <f t="shared" si="141"/>
        <v>#REF!</v>
      </c>
      <c r="AA288" s="87">
        <v>405</v>
      </c>
      <c r="AB288" s="88" t="e">
        <f>AA288*#REF!/$AI$18*10^3</f>
        <v>#REF!</v>
      </c>
      <c r="AC288" s="89">
        <f>INDEX(Efficiencies!$D$8:$M$89,MATCH(C288,Efficiencies!$C$8:$C$89),MATCH(D288,Efficiencies!$D$7:$M$7))</f>
        <v>32.634273999999998</v>
      </c>
      <c r="AD288" s="89">
        <f t="shared" si="148"/>
        <v>0.24745055428337456</v>
      </c>
      <c r="AE288" s="89">
        <f>INDEX(Efficiencies!$P$8:$Y$89,MATCH(C288,Efficiencies!$C$8:$C$89),MATCH(D288,Efficiencies!$P$7:$Y$7))</f>
        <v>27.406654916487998</v>
      </c>
      <c r="AF288" s="89">
        <f t="shared" si="143"/>
        <v>0.20781194489382934</v>
      </c>
      <c r="AG288" s="89">
        <v>0</v>
      </c>
    </row>
    <row r="289" spans="1:33" x14ac:dyDescent="0.2">
      <c r="A289" s="91" t="s">
        <v>1949</v>
      </c>
      <c r="B289" s="349" t="s">
        <v>1950</v>
      </c>
      <c r="C289" s="39" t="s">
        <v>1941</v>
      </c>
      <c r="D289" s="39">
        <v>2025</v>
      </c>
      <c r="E289" s="85" t="e">
        <f>#REF!*INDEX(Costs!$E$7:$O$89,MATCH($C289,Costs!$C$7:$C$89,0),MATCH(E$7,Costs!$E$6:$O$6,0))</f>
        <v>#REF!</v>
      </c>
      <c r="F289" s="85" t="e">
        <f>#REF!*INDEX(Costs!$E$7:$O$89,MATCH($C289,Costs!$C$7:$C$89,0),MATCH(F$7,Costs!$E$6:$O$6,0))</f>
        <v>#REF!</v>
      </c>
      <c r="G289" s="85" t="e">
        <f>#REF!*INDEX(Costs!$E$7:$O$89,MATCH($C289,Costs!$C$7:$C$89,0),MATCH(G$7,Costs!$E$6:$O$6,0))</f>
        <v>#REF!</v>
      </c>
      <c r="H289" s="85" t="e">
        <f>#REF!*INDEX(Costs!$E$7:$O$89,MATCH($C289,Costs!$C$7:$C$89,0),MATCH(H$7,Costs!$E$6:$O$6,0))</f>
        <v>#REF!</v>
      </c>
      <c r="I289" s="85" t="e">
        <f>#REF!*INDEX(Costs!$E$7:$O$89,MATCH($C289,Costs!$C$7:$C$89,0),MATCH(I$7,Costs!$E$6:$O$6,0))</f>
        <v>#REF!</v>
      </c>
      <c r="J289" s="85" t="e">
        <f>#REF!*INDEX(Costs!$E$7:$O$89,MATCH($C289,Costs!$C$7:$C$89,0),MATCH(J$7,Costs!$E$6:$O$6,0))</f>
        <v>#REF!</v>
      </c>
      <c r="K289" s="85" t="e">
        <f>#REF!*INDEX(Costs!$E$7:$O$89,MATCH($C289,Costs!$C$7:$C$89,0),MATCH(K$7,Costs!$E$6:$O$6,0))</f>
        <v>#REF!</v>
      </c>
      <c r="L289" s="85" t="e">
        <f>#REF!*INDEX(Costs!$E$7:$O$89,MATCH($C289,Costs!$C$7:$C$89,0),MATCH(L$7,Costs!$E$6:$O$6,0))</f>
        <v>#REF!</v>
      </c>
      <c r="M289" s="85" t="e">
        <f>#REF!*INDEX(Costs!$E$7:$O$89,MATCH($C289,Costs!$C$7:$C$89,0),MATCH(M$7,Costs!$E$6:$O$6,0))</f>
        <v>#REF!</v>
      </c>
      <c r="N289" s="85" t="e">
        <f>#REF!*INDEX(Costs!$E$7:$O$89,MATCH($C289,Costs!$C$7:$C$89,0),MATCH(N$7,Costs!$E$6:$O$6,0))</f>
        <v>#REF!</v>
      </c>
      <c r="O289" s="85" t="e">
        <f>#REF!*INDEX(Costs!$E$7:$O$89,MATCH($C289,Costs!$C$7:$C$89,0),MATCH(O$7,Costs!$E$6:$O$6,0))</f>
        <v>#REF!</v>
      </c>
      <c r="P289" s="86" t="e">
        <f t="shared" si="149"/>
        <v>#REF!</v>
      </c>
      <c r="Q289" s="86" t="e">
        <f t="shared" si="132"/>
        <v>#REF!</v>
      </c>
      <c r="R289" s="86" t="e">
        <f t="shared" si="133"/>
        <v>#REF!</v>
      </c>
      <c r="S289" s="86" t="e">
        <f t="shared" si="134"/>
        <v>#REF!</v>
      </c>
      <c r="T289" s="86" t="e">
        <f t="shared" si="135"/>
        <v>#REF!</v>
      </c>
      <c r="U289" s="86" t="e">
        <f t="shared" si="136"/>
        <v>#REF!</v>
      </c>
      <c r="V289" s="86" t="e">
        <f t="shared" si="137"/>
        <v>#REF!</v>
      </c>
      <c r="W289" s="86" t="e">
        <f t="shared" si="138"/>
        <v>#REF!</v>
      </c>
      <c r="X289" s="86" t="e">
        <f t="shared" si="139"/>
        <v>#REF!</v>
      </c>
      <c r="Y289" s="86" t="e">
        <f t="shared" si="140"/>
        <v>#REF!</v>
      </c>
      <c r="Z289" s="86" t="e">
        <f t="shared" si="141"/>
        <v>#REF!</v>
      </c>
      <c r="AA289" s="87">
        <v>405</v>
      </c>
      <c r="AB289" s="88" t="e">
        <f>AA289*#REF!/$AI$18*10^3</f>
        <v>#REF!</v>
      </c>
      <c r="AC289" s="89">
        <f>INDEX(Efficiencies!$D$8:$M$89,MATCH(C289,Efficiencies!$C$8:$C$89),MATCH(D289,Efficiencies!$D$7:$M$7))</f>
        <v>39.482647</v>
      </c>
      <c r="AD289" s="89">
        <f t="shared" si="148"/>
        <v>0.29937858843511628</v>
      </c>
      <c r="AE289" s="89">
        <f>INDEX(Efficiencies!$P$8:$Y$89,MATCH(C289,Efficiencies!$C$8:$C$89),MATCH(D289,Efficiencies!$P$7:$Y$7))</f>
        <v>33.158000742364003</v>
      </c>
      <c r="AF289" s="89">
        <f t="shared" si="143"/>
        <v>0.2514217311108719</v>
      </c>
      <c r="AG289" s="89">
        <v>0</v>
      </c>
    </row>
    <row r="290" spans="1:33" x14ac:dyDescent="0.2">
      <c r="A290" s="91" t="s">
        <v>1951</v>
      </c>
      <c r="B290" s="349" t="s">
        <v>1952</v>
      </c>
      <c r="C290" s="39" t="s">
        <v>1941</v>
      </c>
      <c r="D290" s="39">
        <v>2030</v>
      </c>
      <c r="E290" s="85" t="e">
        <f>#REF!*INDEX(Costs!$E$7:$O$89,MATCH($C290,Costs!$C$7:$C$89,0),MATCH(E$7,Costs!$E$6:$O$6,0))</f>
        <v>#REF!</v>
      </c>
      <c r="F290" s="85" t="e">
        <f>#REF!*INDEX(Costs!$E$7:$O$89,MATCH($C290,Costs!$C$7:$C$89,0),MATCH(F$7,Costs!$E$6:$O$6,0))</f>
        <v>#REF!</v>
      </c>
      <c r="G290" s="85" t="e">
        <f>#REF!*INDEX(Costs!$E$7:$O$89,MATCH($C290,Costs!$C$7:$C$89,0),MATCH(G$7,Costs!$E$6:$O$6,0))</f>
        <v>#REF!</v>
      </c>
      <c r="H290" s="85" t="e">
        <f>#REF!*INDEX(Costs!$E$7:$O$89,MATCH($C290,Costs!$C$7:$C$89,0),MATCH(H$7,Costs!$E$6:$O$6,0))</f>
        <v>#REF!</v>
      </c>
      <c r="I290" s="85" t="e">
        <f>#REF!*INDEX(Costs!$E$7:$O$89,MATCH($C290,Costs!$C$7:$C$89,0),MATCH(I$7,Costs!$E$6:$O$6,0))</f>
        <v>#REF!</v>
      </c>
      <c r="J290" s="85" t="e">
        <f>#REF!*INDEX(Costs!$E$7:$O$89,MATCH($C290,Costs!$C$7:$C$89,0),MATCH(J$7,Costs!$E$6:$O$6,0))</f>
        <v>#REF!</v>
      </c>
      <c r="K290" s="85" t="e">
        <f>#REF!*INDEX(Costs!$E$7:$O$89,MATCH($C290,Costs!$C$7:$C$89,0),MATCH(K$7,Costs!$E$6:$O$6,0))</f>
        <v>#REF!</v>
      </c>
      <c r="L290" s="85" t="e">
        <f>#REF!*INDEX(Costs!$E$7:$O$89,MATCH($C290,Costs!$C$7:$C$89,0),MATCH(L$7,Costs!$E$6:$O$6,0))</f>
        <v>#REF!</v>
      </c>
      <c r="M290" s="85" t="e">
        <f>#REF!*INDEX(Costs!$E$7:$O$89,MATCH($C290,Costs!$C$7:$C$89,0),MATCH(M$7,Costs!$E$6:$O$6,0))</f>
        <v>#REF!</v>
      </c>
      <c r="N290" s="85" t="e">
        <f>#REF!*INDEX(Costs!$E$7:$O$89,MATCH($C290,Costs!$C$7:$C$89,0),MATCH(N$7,Costs!$E$6:$O$6,0))</f>
        <v>#REF!</v>
      </c>
      <c r="O290" s="85" t="e">
        <f>#REF!*INDEX(Costs!$E$7:$O$89,MATCH($C290,Costs!$C$7:$C$89,0),MATCH(O$7,Costs!$E$6:$O$6,0))</f>
        <v>#REF!</v>
      </c>
      <c r="P290" s="86" t="e">
        <f t="shared" si="149"/>
        <v>#REF!</v>
      </c>
      <c r="Q290" s="86" t="e">
        <f t="shared" si="132"/>
        <v>#REF!</v>
      </c>
      <c r="R290" s="86" t="e">
        <f t="shared" si="133"/>
        <v>#REF!</v>
      </c>
      <c r="S290" s="86" t="e">
        <f t="shared" si="134"/>
        <v>#REF!</v>
      </c>
      <c r="T290" s="86" t="e">
        <f t="shared" si="135"/>
        <v>#REF!</v>
      </c>
      <c r="U290" s="86" t="e">
        <f t="shared" si="136"/>
        <v>#REF!</v>
      </c>
      <c r="V290" s="86" t="e">
        <f t="shared" si="137"/>
        <v>#REF!</v>
      </c>
      <c r="W290" s="86" t="e">
        <f t="shared" si="138"/>
        <v>#REF!</v>
      </c>
      <c r="X290" s="86" t="e">
        <f t="shared" si="139"/>
        <v>#REF!</v>
      </c>
      <c r="Y290" s="86" t="e">
        <f t="shared" si="140"/>
        <v>#REF!</v>
      </c>
      <c r="Z290" s="86" t="e">
        <f t="shared" si="141"/>
        <v>#REF!</v>
      </c>
      <c r="AA290" s="87">
        <v>405</v>
      </c>
      <c r="AB290" s="88" t="e">
        <f>AA290*#REF!/$AI$18*10^3</f>
        <v>#REF!</v>
      </c>
      <c r="AC290" s="89">
        <f>INDEX(Efficiencies!$D$8:$M$89,MATCH(C290,Efficiencies!$C$8:$C$89),MATCH(D290,Efficiencies!$D$7:$M$7))</f>
        <v>40.096066</v>
      </c>
      <c r="AD290" s="89">
        <f t="shared" si="148"/>
        <v>0.30402986002638727</v>
      </c>
      <c r="AE290" s="89">
        <f>INDEX(Efficiencies!$P$8:$Y$89,MATCH(C290,Efficiencies!$C$8:$C$89),MATCH(D290,Efficiencies!$P$7:$Y$7))</f>
        <v>33.673157379591999</v>
      </c>
      <c r="AF290" s="89">
        <f t="shared" si="143"/>
        <v>0.25532792480848032</v>
      </c>
      <c r="AG290" s="89">
        <v>0</v>
      </c>
    </row>
    <row r="291" spans="1:33" x14ac:dyDescent="0.2">
      <c r="A291" s="91" t="s">
        <v>1953</v>
      </c>
      <c r="B291" s="349" t="s">
        <v>1954</v>
      </c>
      <c r="C291" s="39" t="s">
        <v>1941</v>
      </c>
      <c r="D291" s="39">
        <v>2035</v>
      </c>
      <c r="E291" s="85" t="e">
        <f>#REF!*INDEX(Costs!$E$7:$O$89,MATCH($C291,Costs!$C$7:$C$89,0),MATCH(E$7,Costs!$E$6:$O$6,0))</f>
        <v>#REF!</v>
      </c>
      <c r="F291" s="85" t="e">
        <f>#REF!*INDEX(Costs!$E$7:$O$89,MATCH($C291,Costs!$C$7:$C$89,0),MATCH(F$7,Costs!$E$6:$O$6,0))</f>
        <v>#REF!</v>
      </c>
      <c r="G291" s="85" t="e">
        <f>#REF!*INDEX(Costs!$E$7:$O$89,MATCH($C291,Costs!$C$7:$C$89,0),MATCH(G$7,Costs!$E$6:$O$6,0))</f>
        <v>#REF!</v>
      </c>
      <c r="H291" s="85" t="e">
        <f>#REF!*INDEX(Costs!$E$7:$O$89,MATCH($C291,Costs!$C$7:$C$89,0),MATCH(H$7,Costs!$E$6:$O$6,0))</f>
        <v>#REF!</v>
      </c>
      <c r="I291" s="85" t="e">
        <f>#REF!*INDEX(Costs!$E$7:$O$89,MATCH($C291,Costs!$C$7:$C$89,0),MATCH(I$7,Costs!$E$6:$O$6,0))</f>
        <v>#REF!</v>
      </c>
      <c r="J291" s="85" t="e">
        <f>#REF!*INDEX(Costs!$E$7:$O$89,MATCH($C291,Costs!$C$7:$C$89,0),MATCH(J$7,Costs!$E$6:$O$6,0))</f>
        <v>#REF!</v>
      </c>
      <c r="K291" s="85" t="e">
        <f>#REF!*INDEX(Costs!$E$7:$O$89,MATCH($C291,Costs!$C$7:$C$89,0),MATCH(K$7,Costs!$E$6:$O$6,0))</f>
        <v>#REF!</v>
      </c>
      <c r="L291" s="85" t="e">
        <f>#REF!*INDEX(Costs!$E$7:$O$89,MATCH($C291,Costs!$C$7:$C$89,0),MATCH(L$7,Costs!$E$6:$O$6,0))</f>
        <v>#REF!</v>
      </c>
      <c r="M291" s="85" t="e">
        <f>#REF!*INDEX(Costs!$E$7:$O$89,MATCH($C291,Costs!$C$7:$C$89,0),MATCH(M$7,Costs!$E$6:$O$6,0))</f>
        <v>#REF!</v>
      </c>
      <c r="N291" s="85" t="e">
        <f>#REF!*INDEX(Costs!$E$7:$O$89,MATCH($C291,Costs!$C$7:$C$89,0),MATCH(N$7,Costs!$E$6:$O$6,0))</f>
        <v>#REF!</v>
      </c>
      <c r="O291" s="85" t="e">
        <f>#REF!*INDEX(Costs!$E$7:$O$89,MATCH($C291,Costs!$C$7:$C$89,0),MATCH(O$7,Costs!$E$6:$O$6,0))</f>
        <v>#REF!</v>
      </c>
      <c r="P291" s="86" t="e">
        <f t="shared" si="149"/>
        <v>#REF!</v>
      </c>
      <c r="Q291" s="86" t="e">
        <f t="shared" si="132"/>
        <v>#REF!</v>
      </c>
      <c r="R291" s="86" t="e">
        <f t="shared" si="133"/>
        <v>#REF!</v>
      </c>
      <c r="S291" s="86" t="e">
        <f t="shared" si="134"/>
        <v>#REF!</v>
      </c>
      <c r="T291" s="86" t="e">
        <f t="shared" si="135"/>
        <v>#REF!</v>
      </c>
      <c r="U291" s="86" t="e">
        <f t="shared" si="136"/>
        <v>#REF!</v>
      </c>
      <c r="V291" s="86" t="e">
        <f t="shared" si="137"/>
        <v>#REF!</v>
      </c>
      <c r="W291" s="86" t="e">
        <f t="shared" si="138"/>
        <v>#REF!</v>
      </c>
      <c r="X291" s="86" t="e">
        <f t="shared" si="139"/>
        <v>#REF!</v>
      </c>
      <c r="Y291" s="86" t="e">
        <f t="shared" si="140"/>
        <v>#REF!</v>
      </c>
      <c r="Z291" s="86" t="e">
        <f t="shared" si="141"/>
        <v>#REF!</v>
      </c>
      <c r="AA291" s="87">
        <v>405</v>
      </c>
      <c r="AB291" s="88" t="e">
        <f>AA291*#REF!/$AI$18*10^3</f>
        <v>#REF!</v>
      </c>
      <c r="AC291" s="89">
        <f>INDEX(Efficiencies!$D$8:$M$89,MATCH(C291,Efficiencies!$C$8:$C$89),MATCH(D291,Efficiencies!$D$7:$M$7))</f>
        <v>40.437522999999999</v>
      </c>
      <c r="AD291" s="89">
        <f t="shared" si="148"/>
        <v>0.30661896998832294</v>
      </c>
      <c r="AE291" s="89">
        <f>INDEX(Efficiencies!$P$8:$Y$89,MATCH(C291,Efficiencies!$C$8:$C$89),MATCH(D291,Efficiencies!$P$7:$Y$7))</f>
        <v>33.959917065676002</v>
      </c>
      <c r="AF291" s="89">
        <f t="shared" si="143"/>
        <v>0.25750229042383349</v>
      </c>
      <c r="AG291" s="89">
        <v>0</v>
      </c>
    </row>
    <row r="292" spans="1:33" x14ac:dyDescent="0.2">
      <c r="A292" s="91" t="s">
        <v>1955</v>
      </c>
      <c r="B292" s="349" t="s">
        <v>1956</v>
      </c>
      <c r="C292" s="39" t="s">
        <v>1941</v>
      </c>
      <c r="D292" s="39">
        <v>2040</v>
      </c>
      <c r="E292" s="85" t="e">
        <f>#REF!*INDEX(Costs!$E$7:$O$89,MATCH($C292,Costs!$C$7:$C$89,0),MATCH(E$7,Costs!$E$6:$O$6,0))</f>
        <v>#REF!</v>
      </c>
      <c r="F292" s="85" t="e">
        <f>#REF!*INDEX(Costs!$E$7:$O$89,MATCH($C292,Costs!$C$7:$C$89,0),MATCH(F$7,Costs!$E$6:$O$6,0))</f>
        <v>#REF!</v>
      </c>
      <c r="G292" s="85" t="e">
        <f>#REF!*INDEX(Costs!$E$7:$O$89,MATCH($C292,Costs!$C$7:$C$89,0),MATCH(G$7,Costs!$E$6:$O$6,0))</f>
        <v>#REF!</v>
      </c>
      <c r="H292" s="85" t="e">
        <f>#REF!*INDEX(Costs!$E$7:$O$89,MATCH($C292,Costs!$C$7:$C$89,0),MATCH(H$7,Costs!$E$6:$O$6,0))</f>
        <v>#REF!</v>
      </c>
      <c r="I292" s="85" t="e">
        <f>#REF!*INDEX(Costs!$E$7:$O$89,MATCH($C292,Costs!$C$7:$C$89,0),MATCH(I$7,Costs!$E$6:$O$6,0))</f>
        <v>#REF!</v>
      </c>
      <c r="J292" s="85" t="e">
        <f>#REF!*INDEX(Costs!$E$7:$O$89,MATCH($C292,Costs!$C$7:$C$89,0),MATCH(J$7,Costs!$E$6:$O$6,0))</f>
        <v>#REF!</v>
      </c>
      <c r="K292" s="85" t="e">
        <f>#REF!*INDEX(Costs!$E$7:$O$89,MATCH($C292,Costs!$C$7:$C$89,0),MATCH(K$7,Costs!$E$6:$O$6,0))</f>
        <v>#REF!</v>
      </c>
      <c r="L292" s="85" t="e">
        <f>#REF!*INDEX(Costs!$E$7:$O$89,MATCH($C292,Costs!$C$7:$C$89,0),MATCH(L$7,Costs!$E$6:$O$6,0))</f>
        <v>#REF!</v>
      </c>
      <c r="M292" s="85" t="e">
        <f>#REF!*INDEX(Costs!$E$7:$O$89,MATCH($C292,Costs!$C$7:$C$89,0),MATCH(M$7,Costs!$E$6:$O$6,0))</f>
        <v>#REF!</v>
      </c>
      <c r="N292" s="85" t="e">
        <f>#REF!*INDEX(Costs!$E$7:$O$89,MATCH($C292,Costs!$C$7:$C$89,0),MATCH(N$7,Costs!$E$6:$O$6,0))</f>
        <v>#REF!</v>
      </c>
      <c r="O292" s="85" t="e">
        <f>#REF!*INDEX(Costs!$E$7:$O$89,MATCH($C292,Costs!$C$7:$C$89,0),MATCH(O$7,Costs!$E$6:$O$6,0))</f>
        <v>#REF!</v>
      </c>
      <c r="P292" s="86" t="e">
        <f t="shared" si="149"/>
        <v>#REF!</v>
      </c>
      <c r="Q292" s="86" t="e">
        <f t="shared" si="132"/>
        <v>#REF!</v>
      </c>
      <c r="R292" s="86" t="e">
        <f t="shared" si="133"/>
        <v>#REF!</v>
      </c>
      <c r="S292" s="86" t="e">
        <f t="shared" si="134"/>
        <v>#REF!</v>
      </c>
      <c r="T292" s="86" t="e">
        <f t="shared" si="135"/>
        <v>#REF!</v>
      </c>
      <c r="U292" s="86" t="e">
        <f t="shared" si="136"/>
        <v>#REF!</v>
      </c>
      <c r="V292" s="86" t="e">
        <f t="shared" si="137"/>
        <v>#REF!</v>
      </c>
      <c r="W292" s="86" t="e">
        <f t="shared" si="138"/>
        <v>#REF!</v>
      </c>
      <c r="X292" s="86" t="e">
        <f t="shared" si="139"/>
        <v>#REF!</v>
      </c>
      <c r="Y292" s="86" t="e">
        <f t="shared" si="140"/>
        <v>#REF!</v>
      </c>
      <c r="Z292" s="86" t="e">
        <f t="shared" si="141"/>
        <v>#REF!</v>
      </c>
      <c r="AA292" s="87">
        <v>405</v>
      </c>
      <c r="AB292" s="88" t="e">
        <f>AA292*#REF!/$AI$18*10^3</f>
        <v>#REF!</v>
      </c>
      <c r="AC292" s="89">
        <f>INDEX(Efficiencies!$D$8:$M$89,MATCH(C292,Efficiencies!$C$8:$C$89),MATCH(D292,Efficiencies!$D$7:$M$7))</f>
        <v>40.381790000000002</v>
      </c>
      <c r="AD292" s="89">
        <f t="shared" si="148"/>
        <v>0.30619637251482396</v>
      </c>
      <c r="AE292" s="89">
        <f>INDEX(Efficiencies!$P$8:$Y$89,MATCH(C292,Efficiencies!$C$8:$C$89),MATCH(D292,Efficiencies!$P$7:$Y$7))</f>
        <v>33.913111823480001</v>
      </c>
      <c r="AF292" s="89">
        <f t="shared" si="143"/>
        <v>0.25714738799441933</v>
      </c>
      <c r="AG292" s="89">
        <v>0</v>
      </c>
    </row>
    <row r="293" spans="1:33" x14ac:dyDescent="0.2">
      <c r="A293" s="91" t="s">
        <v>1957</v>
      </c>
      <c r="B293" s="349" t="s">
        <v>1958</v>
      </c>
      <c r="C293" s="39" t="s">
        <v>1941</v>
      </c>
      <c r="D293" s="39">
        <v>2045</v>
      </c>
      <c r="E293" s="85" t="e">
        <f>#REF!*INDEX(Costs!$E$7:$O$89,MATCH($C293,Costs!$C$7:$C$89,0),MATCH(E$7,Costs!$E$6:$O$6,0))</f>
        <v>#REF!</v>
      </c>
      <c r="F293" s="85" t="e">
        <f>#REF!*INDEX(Costs!$E$7:$O$89,MATCH($C293,Costs!$C$7:$C$89,0),MATCH(F$7,Costs!$E$6:$O$6,0))</f>
        <v>#REF!</v>
      </c>
      <c r="G293" s="85" t="e">
        <f>#REF!*INDEX(Costs!$E$7:$O$89,MATCH($C293,Costs!$C$7:$C$89,0),MATCH(G$7,Costs!$E$6:$O$6,0))</f>
        <v>#REF!</v>
      </c>
      <c r="H293" s="85" t="e">
        <f>#REF!*INDEX(Costs!$E$7:$O$89,MATCH($C293,Costs!$C$7:$C$89,0),MATCH(H$7,Costs!$E$6:$O$6,0))</f>
        <v>#REF!</v>
      </c>
      <c r="I293" s="85" t="e">
        <f>#REF!*INDEX(Costs!$E$7:$O$89,MATCH($C293,Costs!$C$7:$C$89,0),MATCH(I$7,Costs!$E$6:$O$6,0))</f>
        <v>#REF!</v>
      </c>
      <c r="J293" s="85" t="e">
        <f>#REF!*INDEX(Costs!$E$7:$O$89,MATCH($C293,Costs!$C$7:$C$89,0),MATCH(J$7,Costs!$E$6:$O$6,0))</f>
        <v>#REF!</v>
      </c>
      <c r="K293" s="85" t="e">
        <f>#REF!*INDEX(Costs!$E$7:$O$89,MATCH($C293,Costs!$C$7:$C$89,0),MATCH(K$7,Costs!$E$6:$O$6,0))</f>
        <v>#REF!</v>
      </c>
      <c r="L293" s="85" t="e">
        <f>#REF!*INDEX(Costs!$E$7:$O$89,MATCH($C293,Costs!$C$7:$C$89,0),MATCH(L$7,Costs!$E$6:$O$6,0))</f>
        <v>#REF!</v>
      </c>
      <c r="M293" s="85" t="e">
        <f>#REF!*INDEX(Costs!$E$7:$O$89,MATCH($C293,Costs!$C$7:$C$89,0),MATCH(M$7,Costs!$E$6:$O$6,0))</f>
        <v>#REF!</v>
      </c>
      <c r="N293" s="85" t="e">
        <f>#REF!*INDEX(Costs!$E$7:$O$89,MATCH($C293,Costs!$C$7:$C$89,0),MATCH(N$7,Costs!$E$6:$O$6,0))</f>
        <v>#REF!</v>
      </c>
      <c r="O293" s="85" t="e">
        <f>#REF!*INDEX(Costs!$E$7:$O$89,MATCH($C293,Costs!$C$7:$C$89,0),MATCH(O$7,Costs!$E$6:$O$6,0))</f>
        <v>#REF!</v>
      </c>
      <c r="P293" s="86" t="e">
        <f t="shared" si="149"/>
        <v>#REF!</v>
      </c>
      <c r="Q293" s="86" t="e">
        <f t="shared" si="132"/>
        <v>#REF!</v>
      </c>
      <c r="R293" s="86" t="e">
        <f t="shared" si="133"/>
        <v>#REF!</v>
      </c>
      <c r="S293" s="86" t="e">
        <f t="shared" si="134"/>
        <v>#REF!</v>
      </c>
      <c r="T293" s="86" t="e">
        <f t="shared" si="135"/>
        <v>#REF!</v>
      </c>
      <c r="U293" s="86" t="e">
        <f t="shared" si="136"/>
        <v>#REF!</v>
      </c>
      <c r="V293" s="86" t="e">
        <f t="shared" si="137"/>
        <v>#REF!</v>
      </c>
      <c r="W293" s="86" t="e">
        <f t="shared" si="138"/>
        <v>#REF!</v>
      </c>
      <c r="X293" s="86" t="e">
        <f t="shared" si="139"/>
        <v>#REF!</v>
      </c>
      <c r="Y293" s="86" t="e">
        <f t="shared" si="140"/>
        <v>#REF!</v>
      </c>
      <c r="Z293" s="86" t="e">
        <f t="shared" si="141"/>
        <v>#REF!</v>
      </c>
      <c r="AA293" s="87">
        <v>405</v>
      </c>
      <c r="AB293" s="88" t="e">
        <f>AA293*#REF!/$AI$18*10^3</f>
        <v>#REF!</v>
      </c>
      <c r="AC293" s="89">
        <f>INDEX(Efficiencies!$D$8:$M$89,MATCH(C293,Efficiencies!$C$8:$C$89),MATCH(D293,Efficiencies!$D$7:$M$7))</f>
        <v>40.381790000000002</v>
      </c>
      <c r="AD293" s="89">
        <f t="shared" si="148"/>
        <v>0.30619637251482396</v>
      </c>
      <c r="AE293" s="89">
        <f>INDEX(Efficiencies!$P$8:$Y$89,MATCH(C293,Efficiencies!$C$8:$C$89),MATCH(D293,Efficiencies!$P$7:$Y$7))</f>
        <v>33.913111823480001</v>
      </c>
      <c r="AF293" s="89">
        <f t="shared" si="143"/>
        <v>0.25714738799441933</v>
      </c>
      <c r="AG293" s="89">
        <v>0</v>
      </c>
    </row>
    <row r="294" spans="1:33" x14ac:dyDescent="0.2">
      <c r="A294" s="91" t="s">
        <v>1959</v>
      </c>
      <c r="B294" s="349" t="s">
        <v>1960</v>
      </c>
      <c r="C294" s="39" t="s">
        <v>1941</v>
      </c>
      <c r="D294" s="39">
        <v>2050</v>
      </c>
      <c r="E294" s="85" t="e">
        <f>#REF!*INDEX(Costs!$E$7:$O$89,MATCH($C294,Costs!$C$7:$C$89,0),MATCH(E$7,Costs!$E$6:$O$6,0))</f>
        <v>#REF!</v>
      </c>
      <c r="F294" s="85" t="e">
        <f>#REF!*INDEX(Costs!$E$7:$O$89,MATCH($C294,Costs!$C$7:$C$89,0),MATCH(F$7,Costs!$E$6:$O$6,0))</f>
        <v>#REF!</v>
      </c>
      <c r="G294" s="85" t="e">
        <f>#REF!*INDEX(Costs!$E$7:$O$89,MATCH($C294,Costs!$C$7:$C$89,0),MATCH(G$7,Costs!$E$6:$O$6,0))</f>
        <v>#REF!</v>
      </c>
      <c r="H294" s="85" t="e">
        <f>#REF!*INDEX(Costs!$E$7:$O$89,MATCH($C294,Costs!$C$7:$C$89,0),MATCH(H$7,Costs!$E$6:$O$6,0))</f>
        <v>#REF!</v>
      </c>
      <c r="I294" s="85" t="e">
        <f>#REF!*INDEX(Costs!$E$7:$O$89,MATCH($C294,Costs!$C$7:$C$89,0),MATCH(I$7,Costs!$E$6:$O$6,0))</f>
        <v>#REF!</v>
      </c>
      <c r="J294" s="85" t="e">
        <f>#REF!*INDEX(Costs!$E$7:$O$89,MATCH($C294,Costs!$C$7:$C$89,0),MATCH(J$7,Costs!$E$6:$O$6,0))</f>
        <v>#REF!</v>
      </c>
      <c r="K294" s="85" t="e">
        <f>#REF!*INDEX(Costs!$E$7:$O$89,MATCH($C294,Costs!$C$7:$C$89,0),MATCH(K$7,Costs!$E$6:$O$6,0))</f>
        <v>#REF!</v>
      </c>
      <c r="L294" s="85" t="e">
        <f>#REF!*INDEX(Costs!$E$7:$O$89,MATCH($C294,Costs!$C$7:$C$89,0),MATCH(L$7,Costs!$E$6:$O$6,0))</f>
        <v>#REF!</v>
      </c>
      <c r="M294" s="85" t="e">
        <f>#REF!*INDEX(Costs!$E$7:$O$89,MATCH($C294,Costs!$C$7:$C$89,0),MATCH(M$7,Costs!$E$6:$O$6,0))</f>
        <v>#REF!</v>
      </c>
      <c r="N294" s="85" t="e">
        <f>#REF!*INDEX(Costs!$E$7:$O$89,MATCH($C294,Costs!$C$7:$C$89,0),MATCH(N$7,Costs!$E$6:$O$6,0))</f>
        <v>#REF!</v>
      </c>
      <c r="O294" s="85" t="e">
        <f>#REF!*INDEX(Costs!$E$7:$O$89,MATCH($C294,Costs!$C$7:$C$89,0),MATCH(O$7,Costs!$E$6:$O$6,0))</f>
        <v>#REF!</v>
      </c>
      <c r="P294" s="86" t="e">
        <f t="shared" si="149"/>
        <v>#REF!</v>
      </c>
      <c r="Q294" s="86" t="e">
        <f t="shared" si="132"/>
        <v>#REF!</v>
      </c>
      <c r="R294" s="86" t="e">
        <f t="shared" si="133"/>
        <v>#REF!</v>
      </c>
      <c r="S294" s="86" t="e">
        <f t="shared" si="134"/>
        <v>#REF!</v>
      </c>
      <c r="T294" s="86" t="e">
        <f t="shared" si="135"/>
        <v>#REF!</v>
      </c>
      <c r="U294" s="86" t="e">
        <f t="shared" si="136"/>
        <v>#REF!</v>
      </c>
      <c r="V294" s="86" t="e">
        <f t="shared" si="137"/>
        <v>#REF!</v>
      </c>
      <c r="W294" s="86" t="e">
        <f t="shared" si="138"/>
        <v>#REF!</v>
      </c>
      <c r="X294" s="86" t="e">
        <f t="shared" si="139"/>
        <v>#REF!</v>
      </c>
      <c r="Y294" s="86" t="e">
        <f t="shared" si="140"/>
        <v>#REF!</v>
      </c>
      <c r="Z294" s="86" t="e">
        <f t="shared" si="141"/>
        <v>#REF!</v>
      </c>
      <c r="AA294" s="87">
        <v>405</v>
      </c>
      <c r="AB294" s="88" t="e">
        <f>AA294*#REF!/$AI$18*10^3</f>
        <v>#REF!</v>
      </c>
      <c r="AC294" s="89">
        <f>INDEX(Efficiencies!$D$8:$M$89,MATCH(C294,Efficiencies!$C$8:$C$89),MATCH(D294,Efficiencies!$D$7:$M$7))</f>
        <v>40.381790000000002</v>
      </c>
      <c r="AD294" s="89">
        <f t="shared" si="148"/>
        <v>0.30619637251482396</v>
      </c>
      <c r="AE294" s="89">
        <f>INDEX(Efficiencies!$P$8:$Y$89,MATCH(C294,Efficiencies!$C$8:$C$89),MATCH(D294,Efficiencies!$P$7:$Y$7))</f>
        <v>33.913111823480001</v>
      </c>
      <c r="AF294" s="89">
        <f t="shared" si="143"/>
        <v>0.25714738799441933</v>
      </c>
      <c r="AG294" s="89">
        <v>0</v>
      </c>
    </row>
    <row r="295" spans="1:33" x14ac:dyDescent="0.2">
      <c r="A295" s="91" t="s">
        <v>445</v>
      </c>
      <c r="B295" s="349" t="s">
        <v>446</v>
      </c>
      <c r="C295" s="39" t="s">
        <v>1961</v>
      </c>
      <c r="D295" s="39">
        <v>2015</v>
      </c>
      <c r="E295" s="85" t="e">
        <f>#REF!*INDEX(Costs!$E$7:$O$89,MATCH($C295,Costs!$C$7:$C$89,0),MATCH(E$7,Costs!$E$6:$O$6,0))</f>
        <v>#REF!</v>
      </c>
      <c r="F295" s="85" t="e">
        <f>#REF!*INDEX(Costs!$E$7:$O$89,MATCH($C295,Costs!$C$7:$C$89,0),MATCH(F$7,Costs!$E$6:$O$6,0))</f>
        <v>#REF!</v>
      </c>
      <c r="G295" s="85" t="e">
        <f>#REF!*INDEX(Costs!$E$7:$O$89,MATCH($C295,Costs!$C$7:$C$89,0),MATCH(G$7,Costs!$E$6:$O$6,0))</f>
        <v>#REF!</v>
      </c>
      <c r="H295" s="85" t="e">
        <f>#REF!*INDEX(Costs!$E$7:$O$89,MATCH($C295,Costs!$C$7:$C$89,0),MATCH(H$7,Costs!$E$6:$O$6,0))</f>
        <v>#REF!</v>
      </c>
      <c r="I295" s="85" t="e">
        <f>#REF!*INDEX(Costs!$E$7:$O$89,MATCH($C295,Costs!$C$7:$C$89,0),MATCH(I$7,Costs!$E$6:$O$6,0))</f>
        <v>#REF!</v>
      </c>
      <c r="J295" s="85" t="e">
        <f>#REF!*INDEX(Costs!$E$7:$O$89,MATCH($C295,Costs!$C$7:$C$89,0),MATCH(J$7,Costs!$E$6:$O$6,0))</f>
        <v>#REF!</v>
      </c>
      <c r="K295" s="85" t="e">
        <f>#REF!*INDEX(Costs!$E$7:$O$89,MATCH($C295,Costs!$C$7:$C$89,0),MATCH(K$7,Costs!$E$6:$O$6,0))</f>
        <v>#REF!</v>
      </c>
      <c r="L295" s="85" t="e">
        <f>#REF!*INDEX(Costs!$E$7:$O$89,MATCH($C295,Costs!$C$7:$C$89,0),MATCH(L$7,Costs!$E$6:$O$6,0))</f>
        <v>#REF!</v>
      </c>
      <c r="M295" s="85" t="e">
        <f>#REF!*INDEX(Costs!$E$7:$O$89,MATCH($C295,Costs!$C$7:$C$89,0),MATCH(M$7,Costs!$E$6:$O$6,0))</f>
        <v>#REF!</v>
      </c>
      <c r="N295" s="85" t="e">
        <f>#REF!*INDEX(Costs!$E$7:$O$89,MATCH($C295,Costs!$C$7:$C$89,0),MATCH(N$7,Costs!$E$6:$O$6,0))</f>
        <v>#REF!</v>
      </c>
      <c r="O295" s="85" t="e">
        <f>#REF!*INDEX(Costs!$E$7:$O$89,MATCH($C295,Costs!$C$7:$C$89,0),MATCH(O$7,Costs!$E$6:$O$6,0))</f>
        <v>#REF!</v>
      </c>
      <c r="P295" s="86">
        <v>0</v>
      </c>
      <c r="Q295" s="86">
        <v>0</v>
      </c>
      <c r="R295" s="86" t="e">
        <f>G295/$AI$18*10^6</f>
        <v>#REF!</v>
      </c>
      <c r="S295" s="86" t="e">
        <f t="shared" si="134"/>
        <v>#REF!</v>
      </c>
      <c r="T295" s="86" t="e">
        <f t="shared" si="135"/>
        <v>#REF!</v>
      </c>
      <c r="U295" s="86" t="e">
        <f t="shared" si="136"/>
        <v>#REF!</v>
      </c>
      <c r="V295" s="86" t="e">
        <f t="shared" si="137"/>
        <v>#REF!</v>
      </c>
      <c r="W295" s="86" t="e">
        <f t="shared" si="138"/>
        <v>#REF!</v>
      </c>
      <c r="X295" s="86" t="e">
        <f t="shared" si="139"/>
        <v>#REF!</v>
      </c>
      <c r="Y295" s="86" t="e">
        <f t="shared" si="140"/>
        <v>#REF!</v>
      </c>
      <c r="Z295" s="86" t="e">
        <f t="shared" si="141"/>
        <v>#REF!</v>
      </c>
      <c r="AA295" s="87">
        <v>472.5</v>
      </c>
      <c r="AB295" s="88" t="e">
        <f>AA295*#REF!/$AI$18*10^3</f>
        <v>#REF!</v>
      </c>
      <c r="AC295" s="89">
        <f>INDEX(Efficiencies!$D$8:$M$89,MATCH(C295,Efficiencies!$C$8:$C$89),MATCH(D295,Efficiencies!$D$7:$M$7))</f>
        <v>0</v>
      </c>
      <c r="AD295" s="89">
        <f t="shared" si="148"/>
        <v>0</v>
      </c>
      <c r="AE295" s="89">
        <f>INDEX(Efficiencies!$P$8:$Y$89,MATCH(C295,Efficiencies!$C$8:$C$89),MATCH(D295,Efficiencies!$P$7:$Y$7))</f>
        <v>0</v>
      </c>
      <c r="AF295" s="89">
        <f t="shared" ref="AF295:AF358" si="150">AE295/($AI$11*$AI$15*10 ^ 9)</f>
        <v>0</v>
      </c>
      <c r="AG295" s="89">
        <v>0</v>
      </c>
    </row>
    <row r="296" spans="1:33" x14ac:dyDescent="0.2">
      <c r="A296" s="91" t="s">
        <v>1962</v>
      </c>
      <c r="B296" s="349" t="s">
        <v>1963</v>
      </c>
      <c r="C296" s="39" t="s">
        <v>1961</v>
      </c>
      <c r="D296" s="39">
        <v>2020</v>
      </c>
      <c r="E296" s="85" t="e">
        <f>#REF!*INDEX(Costs!$E$7:$O$89,MATCH($C296,Costs!$C$7:$C$89,0),MATCH(E$7,Costs!$E$6:$O$6,0))</f>
        <v>#REF!</v>
      </c>
      <c r="F296" s="85" t="e">
        <f>#REF!*INDEX(Costs!$E$7:$O$89,MATCH($C296,Costs!$C$7:$C$89,0),MATCH(F$7,Costs!$E$6:$O$6,0))</f>
        <v>#REF!</v>
      </c>
      <c r="G296" s="85" t="e">
        <f>#REF!*INDEX(Costs!$E$7:$O$89,MATCH($C296,Costs!$C$7:$C$89,0),MATCH(G$7,Costs!$E$6:$O$6,0))</f>
        <v>#REF!</v>
      </c>
      <c r="H296" s="85" t="e">
        <f>#REF!*INDEX(Costs!$E$7:$O$89,MATCH($C296,Costs!$C$7:$C$89,0),MATCH(H$7,Costs!$E$6:$O$6,0))</f>
        <v>#REF!</v>
      </c>
      <c r="I296" s="85" t="e">
        <f>#REF!*INDEX(Costs!$E$7:$O$89,MATCH($C296,Costs!$C$7:$C$89,0),MATCH(I$7,Costs!$E$6:$O$6,0))</f>
        <v>#REF!</v>
      </c>
      <c r="J296" s="85" t="e">
        <f>#REF!*INDEX(Costs!$E$7:$O$89,MATCH($C296,Costs!$C$7:$C$89,0),MATCH(J$7,Costs!$E$6:$O$6,0))</f>
        <v>#REF!</v>
      </c>
      <c r="K296" s="85" t="e">
        <f>#REF!*INDEX(Costs!$E$7:$O$89,MATCH($C296,Costs!$C$7:$C$89,0),MATCH(K$7,Costs!$E$6:$O$6,0))</f>
        <v>#REF!</v>
      </c>
      <c r="L296" s="85" t="e">
        <f>#REF!*INDEX(Costs!$E$7:$O$89,MATCH($C296,Costs!$C$7:$C$89,0),MATCH(L$7,Costs!$E$6:$O$6,0))</f>
        <v>#REF!</v>
      </c>
      <c r="M296" s="85" t="e">
        <f>#REF!*INDEX(Costs!$E$7:$O$89,MATCH($C296,Costs!$C$7:$C$89,0),MATCH(M$7,Costs!$E$6:$O$6,0))</f>
        <v>#REF!</v>
      </c>
      <c r="N296" s="85" t="e">
        <f>#REF!*INDEX(Costs!$E$7:$O$89,MATCH($C296,Costs!$C$7:$C$89,0),MATCH(N$7,Costs!$E$6:$O$6,0))</f>
        <v>#REF!</v>
      </c>
      <c r="O296" s="85" t="e">
        <f>#REF!*INDEX(Costs!$E$7:$O$89,MATCH($C296,Costs!$C$7:$C$89,0),MATCH(O$7,Costs!$E$6:$O$6,0))</f>
        <v>#REF!</v>
      </c>
      <c r="P296" s="86">
        <v>0</v>
      </c>
      <c r="Q296" s="86">
        <v>0</v>
      </c>
      <c r="R296" s="86" t="e">
        <f t="shared" ref="R296:R303" si="151">G296/$AI$18*10^6</f>
        <v>#REF!</v>
      </c>
      <c r="S296" s="86" t="e">
        <f t="shared" ref="S296:S303" si="152">H296/$AI$18*10^6</f>
        <v>#REF!</v>
      </c>
      <c r="T296" s="86" t="e">
        <f t="shared" ref="T296:T303" si="153">I296/$AI$18*10^6</f>
        <v>#REF!</v>
      </c>
      <c r="U296" s="86" t="e">
        <f t="shared" ref="U296:U303" si="154">J296/$AI$18*10^6</f>
        <v>#REF!</v>
      </c>
      <c r="V296" s="86" t="e">
        <f t="shared" ref="V296:V303" si="155">K296/$AI$18*10^6</f>
        <v>#REF!</v>
      </c>
      <c r="W296" s="86" t="e">
        <f t="shared" ref="W296:W303" si="156">L296/$AI$18*10^6</f>
        <v>#REF!</v>
      </c>
      <c r="X296" s="86" t="e">
        <f t="shared" ref="X296:X303" si="157">M296/$AI$18*10^6</f>
        <v>#REF!</v>
      </c>
      <c r="Y296" s="86" t="e">
        <f t="shared" ref="Y296:Y303" si="158">N296/$AI$18*10^6</f>
        <v>#REF!</v>
      </c>
      <c r="Z296" s="86" t="e">
        <f t="shared" ref="Z296:Z303" si="159">O296/$AI$18*10^6</f>
        <v>#REF!</v>
      </c>
      <c r="AA296" s="87">
        <v>472.5</v>
      </c>
      <c r="AB296" s="88" t="e">
        <f>AA296*#REF!/$AI$18*10^3</f>
        <v>#REF!</v>
      </c>
      <c r="AC296" s="89">
        <f>INDEX(Efficiencies!$D$8:$M$89,MATCH(C296,Efficiencies!$C$8:$C$89),MATCH(D296,Efficiencies!$D$7:$M$7))</f>
        <v>0</v>
      </c>
      <c r="AD296" s="89">
        <f t="shared" si="148"/>
        <v>0</v>
      </c>
      <c r="AE296" s="89">
        <f>INDEX(Efficiencies!$P$8:$Y$89,MATCH(C296,Efficiencies!$C$8:$C$89),MATCH(D296,Efficiencies!$P$7:$Y$7))</f>
        <v>0</v>
      </c>
      <c r="AF296" s="89">
        <f t="shared" si="150"/>
        <v>0</v>
      </c>
      <c r="AG296" s="89">
        <v>0</v>
      </c>
    </row>
    <row r="297" spans="1:33" x14ac:dyDescent="0.2">
      <c r="A297" s="91" t="s">
        <v>1964</v>
      </c>
      <c r="B297" s="349" t="s">
        <v>1965</v>
      </c>
      <c r="C297" s="39" t="s">
        <v>1961</v>
      </c>
      <c r="D297" s="39">
        <v>2025</v>
      </c>
      <c r="E297" s="85" t="e">
        <f>#REF!*INDEX(Costs!$E$7:$O$89,MATCH($C297,Costs!$C$7:$C$89,0),MATCH(E$7,Costs!$E$6:$O$6,0))</f>
        <v>#REF!</v>
      </c>
      <c r="F297" s="85" t="e">
        <f>#REF!*INDEX(Costs!$E$7:$O$89,MATCH($C297,Costs!$C$7:$C$89,0),MATCH(F$7,Costs!$E$6:$O$6,0))</f>
        <v>#REF!</v>
      </c>
      <c r="G297" s="85" t="e">
        <f>#REF!*INDEX(Costs!$E$7:$O$89,MATCH($C297,Costs!$C$7:$C$89,0),MATCH(G$7,Costs!$E$6:$O$6,0))</f>
        <v>#REF!</v>
      </c>
      <c r="H297" s="85" t="e">
        <f>#REF!*INDEX(Costs!$E$7:$O$89,MATCH($C297,Costs!$C$7:$C$89,0),MATCH(H$7,Costs!$E$6:$O$6,0))</f>
        <v>#REF!</v>
      </c>
      <c r="I297" s="85" t="e">
        <f>#REF!*INDEX(Costs!$E$7:$O$89,MATCH($C297,Costs!$C$7:$C$89,0),MATCH(I$7,Costs!$E$6:$O$6,0))</f>
        <v>#REF!</v>
      </c>
      <c r="J297" s="85" t="e">
        <f>#REF!*INDEX(Costs!$E$7:$O$89,MATCH($C297,Costs!$C$7:$C$89,0),MATCH(J$7,Costs!$E$6:$O$6,0))</f>
        <v>#REF!</v>
      </c>
      <c r="K297" s="85" t="e">
        <f>#REF!*INDEX(Costs!$E$7:$O$89,MATCH($C297,Costs!$C$7:$C$89,0),MATCH(K$7,Costs!$E$6:$O$6,0))</f>
        <v>#REF!</v>
      </c>
      <c r="L297" s="85" t="e">
        <f>#REF!*INDEX(Costs!$E$7:$O$89,MATCH($C297,Costs!$C$7:$C$89,0),MATCH(L$7,Costs!$E$6:$O$6,0))</f>
        <v>#REF!</v>
      </c>
      <c r="M297" s="85" t="e">
        <f>#REF!*INDEX(Costs!$E$7:$O$89,MATCH($C297,Costs!$C$7:$C$89,0),MATCH(M$7,Costs!$E$6:$O$6,0))</f>
        <v>#REF!</v>
      </c>
      <c r="N297" s="85" t="e">
        <f>#REF!*INDEX(Costs!$E$7:$O$89,MATCH($C297,Costs!$C$7:$C$89,0),MATCH(N$7,Costs!$E$6:$O$6,0))</f>
        <v>#REF!</v>
      </c>
      <c r="O297" s="85" t="e">
        <f>#REF!*INDEX(Costs!$E$7:$O$89,MATCH($C297,Costs!$C$7:$C$89,0),MATCH(O$7,Costs!$E$6:$O$6,0))</f>
        <v>#REF!</v>
      </c>
      <c r="P297" s="86">
        <v>0</v>
      </c>
      <c r="Q297" s="86">
        <v>0</v>
      </c>
      <c r="R297" s="86" t="e">
        <f t="shared" si="151"/>
        <v>#REF!</v>
      </c>
      <c r="S297" s="86" t="e">
        <f t="shared" si="152"/>
        <v>#REF!</v>
      </c>
      <c r="T297" s="86" t="e">
        <f t="shared" si="153"/>
        <v>#REF!</v>
      </c>
      <c r="U297" s="86" t="e">
        <f t="shared" si="154"/>
        <v>#REF!</v>
      </c>
      <c r="V297" s="86" t="e">
        <f t="shared" si="155"/>
        <v>#REF!</v>
      </c>
      <c r="W297" s="86" t="e">
        <f t="shared" si="156"/>
        <v>#REF!</v>
      </c>
      <c r="X297" s="86" t="e">
        <f t="shared" si="157"/>
        <v>#REF!</v>
      </c>
      <c r="Y297" s="86" t="e">
        <f t="shared" si="158"/>
        <v>#REF!</v>
      </c>
      <c r="Z297" s="86" t="e">
        <f t="shared" si="159"/>
        <v>#REF!</v>
      </c>
      <c r="AA297" s="87">
        <v>472.5</v>
      </c>
      <c r="AB297" s="88" t="e">
        <f>AA297*#REF!/$AI$18*10^3</f>
        <v>#REF!</v>
      </c>
      <c r="AC297" s="89">
        <f>INDEX(Efficiencies!$D$8:$M$89,MATCH(C297,Efficiencies!$C$8:$C$89),MATCH(D297,Efficiencies!$D$7:$M$7))</f>
        <v>58.311976999999999</v>
      </c>
      <c r="AD297" s="89">
        <f t="shared" si="148"/>
        <v>0.44215265919534136</v>
      </c>
      <c r="AE297" s="89">
        <f>INDEX(Efficiencies!$P$8:$Y$89,MATCH(C297,Efficiencies!$C$8:$C$89),MATCH(D297,Efficiencies!$P$7:$Y$7))</f>
        <v>48.971098028324</v>
      </c>
      <c r="AF297" s="89">
        <f t="shared" si="150"/>
        <v>0.37132510902415805</v>
      </c>
      <c r="AG297" s="89">
        <v>0</v>
      </c>
    </row>
    <row r="298" spans="1:33" x14ac:dyDescent="0.2">
      <c r="A298" s="91" t="s">
        <v>1966</v>
      </c>
      <c r="B298" s="349" t="s">
        <v>1967</v>
      </c>
      <c r="C298" s="39" t="s">
        <v>1961</v>
      </c>
      <c r="D298" s="39">
        <v>2030</v>
      </c>
      <c r="E298" s="85" t="e">
        <f>#REF!*INDEX(Costs!$E$7:$O$89,MATCH($C298,Costs!$C$7:$C$89,0),MATCH(E$7,Costs!$E$6:$O$6,0))</f>
        <v>#REF!</v>
      </c>
      <c r="F298" s="85" t="e">
        <f>#REF!*INDEX(Costs!$E$7:$O$89,MATCH($C298,Costs!$C$7:$C$89,0),MATCH(F$7,Costs!$E$6:$O$6,0))</f>
        <v>#REF!</v>
      </c>
      <c r="G298" s="85" t="e">
        <f>#REF!*INDEX(Costs!$E$7:$O$89,MATCH($C298,Costs!$C$7:$C$89,0),MATCH(G$7,Costs!$E$6:$O$6,0))</f>
        <v>#REF!</v>
      </c>
      <c r="H298" s="85" t="e">
        <f>#REF!*INDEX(Costs!$E$7:$O$89,MATCH($C298,Costs!$C$7:$C$89,0),MATCH(H$7,Costs!$E$6:$O$6,0))</f>
        <v>#REF!</v>
      </c>
      <c r="I298" s="85" t="e">
        <f>#REF!*INDEX(Costs!$E$7:$O$89,MATCH($C298,Costs!$C$7:$C$89,0),MATCH(I$7,Costs!$E$6:$O$6,0))</f>
        <v>#REF!</v>
      </c>
      <c r="J298" s="85" t="e">
        <f>#REF!*INDEX(Costs!$E$7:$O$89,MATCH($C298,Costs!$C$7:$C$89,0),MATCH(J$7,Costs!$E$6:$O$6,0))</f>
        <v>#REF!</v>
      </c>
      <c r="K298" s="85" t="e">
        <f>#REF!*INDEX(Costs!$E$7:$O$89,MATCH($C298,Costs!$C$7:$C$89,0),MATCH(K$7,Costs!$E$6:$O$6,0))</f>
        <v>#REF!</v>
      </c>
      <c r="L298" s="85" t="e">
        <f>#REF!*INDEX(Costs!$E$7:$O$89,MATCH($C298,Costs!$C$7:$C$89,0),MATCH(L$7,Costs!$E$6:$O$6,0))</f>
        <v>#REF!</v>
      </c>
      <c r="M298" s="85" t="e">
        <f>#REF!*INDEX(Costs!$E$7:$O$89,MATCH($C298,Costs!$C$7:$C$89,0),MATCH(M$7,Costs!$E$6:$O$6,0))</f>
        <v>#REF!</v>
      </c>
      <c r="N298" s="85" t="e">
        <f>#REF!*INDEX(Costs!$E$7:$O$89,MATCH($C298,Costs!$C$7:$C$89,0),MATCH(N$7,Costs!$E$6:$O$6,0))</f>
        <v>#REF!</v>
      </c>
      <c r="O298" s="85" t="e">
        <f>#REF!*INDEX(Costs!$E$7:$O$89,MATCH($C298,Costs!$C$7:$C$89,0),MATCH(O$7,Costs!$E$6:$O$6,0))</f>
        <v>#REF!</v>
      </c>
      <c r="P298" s="86">
        <v>0</v>
      </c>
      <c r="Q298" s="86">
        <v>0</v>
      </c>
      <c r="R298" s="86" t="e">
        <f t="shared" si="151"/>
        <v>#REF!</v>
      </c>
      <c r="S298" s="86" t="e">
        <f t="shared" si="152"/>
        <v>#REF!</v>
      </c>
      <c r="T298" s="86" t="e">
        <f t="shared" si="153"/>
        <v>#REF!</v>
      </c>
      <c r="U298" s="86" t="e">
        <f t="shared" si="154"/>
        <v>#REF!</v>
      </c>
      <c r="V298" s="86" t="e">
        <f t="shared" si="155"/>
        <v>#REF!</v>
      </c>
      <c r="W298" s="86" t="e">
        <f t="shared" si="156"/>
        <v>#REF!</v>
      </c>
      <c r="X298" s="86" t="e">
        <f t="shared" si="157"/>
        <v>#REF!</v>
      </c>
      <c r="Y298" s="86" t="e">
        <f t="shared" si="158"/>
        <v>#REF!</v>
      </c>
      <c r="Z298" s="86" t="e">
        <f t="shared" si="159"/>
        <v>#REF!</v>
      </c>
      <c r="AA298" s="87">
        <v>472.5</v>
      </c>
      <c r="AB298" s="88" t="e">
        <f>AA298*#REF!/$AI$18*10^3</f>
        <v>#REF!</v>
      </c>
      <c r="AC298" s="89">
        <f>INDEX(Efficiencies!$D$8:$M$89,MATCH(C298,Efficiencies!$C$8:$C$89),MATCH(D298,Efficiencies!$D$7:$M$7))</f>
        <v>58.712147000000002</v>
      </c>
      <c r="AD298" s="89">
        <f t="shared" si="148"/>
        <v>0.44518696258776796</v>
      </c>
      <c r="AE298" s="89">
        <f>INDEX(Efficiencies!$P$8:$Y$89,MATCH(C298,Efficiencies!$C$8:$C$89),MATCH(D298,Efficiencies!$P$7:$Y$7))</f>
        <v>49.307165596364001</v>
      </c>
      <c r="AF298" s="89">
        <f t="shared" si="150"/>
        <v>0.37387335342475858</v>
      </c>
      <c r="AG298" s="89">
        <v>0</v>
      </c>
    </row>
    <row r="299" spans="1:33" x14ac:dyDescent="0.2">
      <c r="A299" s="91" t="s">
        <v>1968</v>
      </c>
      <c r="B299" s="349" t="s">
        <v>1969</v>
      </c>
      <c r="C299" s="39" t="s">
        <v>1961</v>
      </c>
      <c r="D299" s="39">
        <v>2035</v>
      </c>
      <c r="E299" s="85" t="e">
        <f>#REF!*INDEX(Costs!$E$7:$O$89,MATCH($C299,Costs!$C$7:$C$89,0),MATCH(E$7,Costs!$E$6:$O$6,0))</f>
        <v>#REF!</v>
      </c>
      <c r="F299" s="85" t="e">
        <f>#REF!*INDEX(Costs!$E$7:$O$89,MATCH($C299,Costs!$C$7:$C$89,0),MATCH(F$7,Costs!$E$6:$O$6,0))</f>
        <v>#REF!</v>
      </c>
      <c r="G299" s="85" t="e">
        <f>#REF!*INDEX(Costs!$E$7:$O$89,MATCH($C299,Costs!$C$7:$C$89,0),MATCH(G$7,Costs!$E$6:$O$6,0))</f>
        <v>#REF!</v>
      </c>
      <c r="H299" s="85" t="e">
        <f>#REF!*INDEX(Costs!$E$7:$O$89,MATCH($C299,Costs!$C$7:$C$89,0),MATCH(H$7,Costs!$E$6:$O$6,0))</f>
        <v>#REF!</v>
      </c>
      <c r="I299" s="85" t="e">
        <f>#REF!*INDEX(Costs!$E$7:$O$89,MATCH($C299,Costs!$C$7:$C$89,0),MATCH(I$7,Costs!$E$6:$O$6,0))</f>
        <v>#REF!</v>
      </c>
      <c r="J299" s="85" t="e">
        <f>#REF!*INDEX(Costs!$E$7:$O$89,MATCH($C299,Costs!$C$7:$C$89,0),MATCH(J$7,Costs!$E$6:$O$6,0))</f>
        <v>#REF!</v>
      </c>
      <c r="K299" s="85" t="e">
        <f>#REF!*INDEX(Costs!$E$7:$O$89,MATCH($C299,Costs!$C$7:$C$89,0),MATCH(K$7,Costs!$E$6:$O$6,0))</f>
        <v>#REF!</v>
      </c>
      <c r="L299" s="85" t="e">
        <f>#REF!*INDEX(Costs!$E$7:$O$89,MATCH($C299,Costs!$C$7:$C$89,0),MATCH(L$7,Costs!$E$6:$O$6,0))</f>
        <v>#REF!</v>
      </c>
      <c r="M299" s="85" t="e">
        <f>#REF!*INDEX(Costs!$E$7:$O$89,MATCH($C299,Costs!$C$7:$C$89,0),MATCH(M$7,Costs!$E$6:$O$6,0))</f>
        <v>#REF!</v>
      </c>
      <c r="N299" s="85" t="e">
        <f>#REF!*INDEX(Costs!$E$7:$O$89,MATCH($C299,Costs!$C$7:$C$89,0),MATCH(N$7,Costs!$E$6:$O$6,0))</f>
        <v>#REF!</v>
      </c>
      <c r="O299" s="85" t="e">
        <f>#REF!*INDEX(Costs!$E$7:$O$89,MATCH($C299,Costs!$C$7:$C$89,0),MATCH(O$7,Costs!$E$6:$O$6,0))</f>
        <v>#REF!</v>
      </c>
      <c r="P299" s="86">
        <v>0</v>
      </c>
      <c r="Q299" s="86">
        <v>0</v>
      </c>
      <c r="R299" s="86" t="e">
        <f t="shared" si="151"/>
        <v>#REF!</v>
      </c>
      <c r="S299" s="86" t="e">
        <f t="shared" si="152"/>
        <v>#REF!</v>
      </c>
      <c r="T299" s="86" t="e">
        <f t="shared" si="153"/>
        <v>#REF!</v>
      </c>
      <c r="U299" s="86" t="e">
        <f t="shared" si="154"/>
        <v>#REF!</v>
      </c>
      <c r="V299" s="86" t="e">
        <f t="shared" si="155"/>
        <v>#REF!</v>
      </c>
      <c r="W299" s="86" t="e">
        <f t="shared" si="156"/>
        <v>#REF!</v>
      </c>
      <c r="X299" s="86" t="e">
        <f t="shared" si="157"/>
        <v>#REF!</v>
      </c>
      <c r="Y299" s="86" t="e">
        <f t="shared" si="158"/>
        <v>#REF!</v>
      </c>
      <c r="Z299" s="86" t="e">
        <f t="shared" si="159"/>
        <v>#REF!</v>
      </c>
      <c r="AA299" s="87">
        <v>472.5</v>
      </c>
      <c r="AB299" s="88" t="e">
        <f>AA299*#REF!/$AI$18*10^3</f>
        <v>#REF!</v>
      </c>
      <c r="AC299" s="89">
        <f>INDEX(Efficiencies!$D$8:$M$89,MATCH(C299,Efficiencies!$C$8:$C$89),MATCH(D299,Efficiencies!$D$7:$M$7))</f>
        <v>58.980747000000001</v>
      </c>
      <c r="AD299" s="89">
        <f t="shared" si="148"/>
        <v>0.44722363173139634</v>
      </c>
      <c r="AE299" s="89">
        <f>INDEX(Efficiencies!$P$8:$Y$89,MATCH(C299,Efficiencies!$C$8:$C$89),MATCH(D299,Efficiencies!$P$7:$Y$7))</f>
        <v>49.532739099564004</v>
      </c>
      <c r="AF299" s="89">
        <f t="shared" si="150"/>
        <v>0.37558377261160747</v>
      </c>
      <c r="AG299" s="89">
        <v>0</v>
      </c>
    </row>
    <row r="300" spans="1:33" x14ac:dyDescent="0.2">
      <c r="A300" s="91" t="s">
        <v>1970</v>
      </c>
      <c r="B300" s="349" t="s">
        <v>1971</v>
      </c>
      <c r="C300" s="39" t="s">
        <v>1961</v>
      </c>
      <c r="D300" s="39">
        <v>2040</v>
      </c>
      <c r="E300" s="85" t="e">
        <f>#REF!*INDEX(Costs!$E$7:$O$89,MATCH($C300,Costs!$C$7:$C$89,0),MATCH(E$7,Costs!$E$6:$O$6,0))</f>
        <v>#REF!</v>
      </c>
      <c r="F300" s="85" t="e">
        <f>#REF!*INDEX(Costs!$E$7:$O$89,MATCH($C300,Costs!$C$7:$C$89,0),MATCH(F$7,Costs!$E$6:$O$6,0))</f>
        <v>#REF!</v>
      </c>
      <c r="G300" s="85" t="e">
        <f>#REF!*INDEX(Costs!$E$7:$O$89,MATCH($C300,Costs!$C$7:$C$89,0),MATCH(G$7,Costs!$E$6:$O$6,0))</f>
        <v>#REF!</v>
      </c>
      <c r="H300" s="85" t="e">
        <f>#REF!*INDEX(Costs!$E$7:$O$89,MATCH($C300,Costs!$C$7:$C$89,0),MATCH(H$7,Costs!$E$6:$O$6,0))</f>
        <v>#REF!</v>
      </c>
      <c r="I300" s="85" t="e">
        <f>#REF!*INDEX(Costs!$E$7:$O$89,MATCH($C300,Costs!$C$7:$C$89,0),MATCH(I$7,Costs!$E$6:$O$6,0))</f>
        <v>#REF!</v>
      </c>
      <c r="J300" s="85" t="e">
        <f>#REF!*INDEX(Costs!$E$7:$O$89,MATCH($C300,Costs!$C$7:$C$89,0),MATCH(J$7,Costs!$E$6:$O$6,0))</f>
        <v>#REF!</v>
      </c>
      <c r="K300" s="85" t="e">
        <f>#REF!*INDEX(Costs!$E$7:$O$89,MATCH($C300,Costs!$C$7:$C$89,0),MATCH(K$7,Costs!$E$6:$O$6,0))</f>
        <v>#REF!</v>
      </c>
      <c r="L300" s="85" t="e">
        <f>#REF!*INDEX(Costs!$E$7:$O$89,MATCH($C300,Costs!$C$7:$C$89,0),MATCH(L$7,Costs!$E$6:$O$6,0))</f>
        <v>#REF!</v>
      </c>
      <c r="M300" s="85" t="e">
        <f>#REF!*INDEX(Costs!$E$7:$O$89,MATCH($C300,Costs!$C$7:$C$89,0),MATCH(M$7,Costs!$E$6:$O$6,0))</f>
        <v>#REF!</v>
      </c>
      <c r="N300" s="85" t="e">
        <f>#REF!*INDEX(Costs!$E$7:$O$89,MATCH($C300,Costs!$C$7:$C$89,0),MATCH(N$7,Costs!$E$6:$O$6,0))</f>
        <v>#REF!</v>
      </c>
      <c r="O300" s="85" t="e">
        <f>#REF!*INDEX(Costs!$E$7:$O$89,MATCH($C300,Costs!$C$7:$C$89,0),MATCH(O$7,Costs!$E$6:$O$6,0))</f>
        <v>#REF!</v>
      </c>
      <c r="P300" s="86">
        <v>0</v>
      </c>
      <c r="Q300" s="86">
        <v>0</v>
      </c>
      <c r="R300" s="86" t="e">
        <f t="shared" si="151"/>
        <v>#REF!</v>
      </c>
      <c r="S300" s="86" t="e">
        <f t="shared" si="152"/>
        <v>#REF!</v>
      </c>
      <c r="T300" s="86" t="e">
        <f t="shared" si="153"/>
        <v>#REF!</v>
      </c>
      <c r="U300" s="86" t="e">
        <f t="shared" si="154"/>
        <v>#REF!</v>
      </c>
      <c r="V300" s="86" t="e">
        <f t="shared" si="155"/>
        <v>#REF!</v>
      </c>
      <c r="W300" s="86" t="e">
        <f t="shared" si="156"/>
        <v>#REF!</v>
      </c>
      <c r="X300" s="86" t="e">
        <f t="shared" si="157"/>
        <v>#REF!</v>
      </c>
      <c r="Y300" s="86" t="e">
        <f t="shared" si="158"/>
        <v>#REF!</v>
      </c>
      <c r="Z300" s="86" t="e">
        <f t="shared" si="159"/>
        <v>#REF!</v>
      </c>
      <c r="AA300" s="87">
        <v>472.5</v>
      </c>
      <c r="AB300" s="88" t="e">
        <f>AA300*#REF!/$AI$18*10^3</f>
        <v>#REF!</v>
      </c>
      <c r="AC300" s="89">
        <f>INDEX(Efficiencies!$D$8:$M$89,MATCH(C300,Efficiencies!$C$8:$C$89),MATCH(D300,Efficiencies!$D$7:$M$7))</f>
        <v>58.687840000000001</v>
      </c>
      <c r="AD300" s="89">
        <f t="shared" si="148"/>
        <v>0.44500265388756627</v>
      </c>
      <c r="AE300" s="89">
        <f>INDEX(Efficiencies!$P$8:$Y$89,MATCH(C300,Efficiencies!$C$8:$C$89),MATCH(D300,Efficiencies!$P$7:$Y$7))</f>
        <v>49.286752286080002</v>
      </c>
      <c r="AF300" s="89">
        <f t="shared" si="150"/>
        <v>0.37371856876662479</v>
      </c>
      <c r="AG300" s="89">
        <v>0</v>
      </c>
    </row>
    <row r="301" spans="1:33" x14ac:dyDescent="0.2">
      <c r="A301" s="91" t="s">
        <v>1972</v>
      </c>
      <c r="B301" s="349" t="s">
        <v>1973</v>
      </c>
      <c r="C301" s="39" t="s">
        <v>1961</v>
      </c>
      <c r="D301" s="39">
        <v>2045</v>
      </c>
      <c r="E301" s="85" t="e">
        <f>#REF!*INDEX(Costs!$E$7:$O$89,MATCH($C301,Costs!$C$7:$C$89,0),MATCH(E$7,Costs!$E$6:$O$6,0))</f>
        <v>#REF!</v>
      </c>
      <c r="F301" s="85" t="e">
        <f>#REF!*INDEX(Costs!$E$7:$O$89,MATCH($C301,Costs!$C$7:$C$89,0),MATCH(F$7,Costs!$E$6:$O$6,0))</f>
        <v>#REF!</v>
      </c>
      <c r="G301" s="85" t="e">
        <f>#REF!*INDEX(Costs!$E$7:$O$89,MATCH($C301,Costs!$C$7:$C$89,0),MATCH(G$7,Costs!$E$6:$O$6,0))</f>
        <v>#REF!</v>
      </c>
      <c r="H301" s="85" t="e">
        <f>#REF!*INDEX(Costs!$E$7:$O$89,MATCH($C301,Costs!$C$7:$C$89,0),MATCH(H$7,Costs!$E$6:$O$6,0))</f>
        <v>#REF!</v>
      </c>
      <c r="I301" s="85" t="e">
        <f>#REF!*INDEX(Costs!$E$7:$O$89,MATCH($C301,Costs!$C$7:$C$89,0),MATCH(I$7,Costs!$E$6:$O$6,0))</f>
        <v>#REF!</v>
      </c>
      <c r="J301" s="85" t="e">
        <f>#REF!*INDEX(Costs!$E$7:$O$89,MATCH($C301,Costs!$C$7:$C$89,0),MATCH(J$7,Costs!$E$6:$O$6,0))</f>
        <v>#REF!</v>
      </c>
      <c r="K301" s="85" t="e">
        <f>#REF!*INDEX(Costs!$E$7:$O$89,MATCH($C301,Costs!$C$7:$C$89,0),MATCH(K$7,Costs!$E$6:$O$6,0))</f>
        <v>#REF!</v>
      </c>
      <c r="L301" s="85" t="e">
        <f>#REF!*INDEX(Costs!$E$7:$O$89,MATCH($C301,Costs!$C$7:$C$89,0),MATCH(L$7,Costs!$E$6:$O$6,0))</f>
        <v>#REF!</v>
      </c>
      <c r="M301" s="85" t="e">
        <f>#REF!*INDEX(Costs!$E$7:$O$89,MATCH($C301,Costs!$C$7:$C$89,0),MATCH(M$7,Costs!$E$6:$O$6,0))</f>
        <v>#REF!</v>
      </c>
      <c r="N301" s="85" t="e">
        <f>#REF!*INDEX(Costs!$E$7:$O$89,MATCH($C301,Costs!$C$7:$C$89,0),MATCH(N$7,Costs!$E$6:$O$6,0))</f>
        <v>#REF!</v>
      </c>
      <c r="O301" s="85" t="e">
        <f>#REF!*INDEX(Costs!$E$7:$O$89,MATCH($C301,Costs!$C$7:$C$89,0),MATCH(O$7,Costs!$E$6:$O$6,0))</f>
        <v>#REF!</v>
      </c>
      <c r="P301" s="86">
        <v>0</v>
      </c>
      <c r="Q301" s="86">
        <v>0</v>
      </c>
      <c r="R301" s="86" t="e">
        <f t="shared" si="151"/>
        <v>#REF!</v>
      </c>
      <c r="S301" s="86" t="e">
        <f t="shared" si="152"/>
        <v>#REF!</v>
      </c>
      <c r="T301" s="86" t="e">
        <f t="shared" si="153"/>
        <v>#REF!</v>
      </c>
      <c r="U301" s="86" t="e">
        <f t="shared" si="154"/>
        <v>#REF!</v>
      </c>
      <c r="V301" s="86" t="e">
        <f t="shared" si="155"/>
        <v>#REF!</v>
      </c>
      <c r="W301" s="86" t="e">
        <f t="shared" si="156"/>
        <v>#REF!</v>
      </c>
      <c r="X301" s="86" t="e">
        <f t="shared" si="157"/>
        <v>#REF!</v>
      </c>
      <c r="Y301" s="86" t="e">
        <f t="shared" si="158"/>
        <v>#REF!</v>
      </c>
      <c r="Z301" s="86" t="e">
        <f t="shared" si="159"/>
        <v>#REF!</v>
      </c>
      <c r="AA301" s="87">
        <v>472.5</v>
      </c>
      <c r="AB301" s="88" t="e">
        <f>AA301*#REF!/$AI$18*10^3</f>
        <v>#REF!</v>
      </c>
      <c r="AC301" s="89">
        <f>INDEX(Efficiencies!$D$8:$M$89,MATCH(C301,Efficiencies!$C$8:$C$89),MATCH(D301,Efficiencies!$D$7:$M$7))</f>
        <v>58.687840000000001</v>
      </c>
      <c r="AD301" s="89">
        <f t="shared" si="148"/>
        <v>0.44500265388756627</v>
      </c>
      <c r="AE301" s="89">
        <f>INDEX(Efficiencies!$P$8:$Y$89,MATCH(C301,Efficiencies!$C$8:$C$89),MATCH(D301,Efficiencies!$P$7:$Y$7))</f>
        <v>49.286752286080002</v>
      </c>
      <c r="AF301" s="89">
        <f t="shared" si="150"/>
        <v>0.37371856876662479</v>
      </c>
      <c r="AG301" s="89">
        <v>0</v>
      </c>
    </row>
    <row r="302" spans="1:33" x14ac:dyDescent="0.2">
      <c r="A302" s="91" t="s">
        <v>1974</v>
      </c>
      <c r="B302" s="349" t="s">
        <v>1975</v>
      </c>
      <c r="C302" s="39" t="s">
        <v>1961</v>
      </c>
      <c r="D302" s="39">
        <v>2050</v>
      </c>
      <c r="E302" s="85" t="e">
        <f>#REF!*INDEX(Costs!$E$7:$O$89,MATCH($C302,Costs!$C$7:$C$89,0),MATCH(E$7,Costs!$E$6:$O$6,0))</f>
        <v>#REF!</v>
      </c>
      <c r="F302" s="85" t="e">
        <f>#REF!*INDEX(Costs!$E$7:$O$89,MATCH($C302,Costs!$C$7:$C$89,0),MATCH(F$7,Costs!$E$6:$O$6,0))</f>
        <v>#REF!</v>
      </c>
      <c r="G302" s="85" t="e">
        <f>#REF!*INDEX(Costs!$E$7:$O$89,MATCH($C302,Costs!$C$7:$C$89,0),MATCH(G$7,Costs!$E$6:$O$6,0))</f>
        <v>#REF!</v>
      </c>
      <c r="H302" s="85" t="e">
        <f>#REF!*INDEX(Costs!$E$7:$O$89,MATCH($C302,Costs!$C$7:$C$89,0),MATCH(H$7,Costs!$E$6:$O$6,0))</f>
        <v>#REF!</v>
      </c>
      <c r="I302" s="85" t="e">
        <f>#REF!*INDEX(Costs!$E$7:$O$89,MATCH($C302,Costs!$C$7:$C$89,0),MATCH(I$7,Costs!$E$6:$O$6,0))</f>
        <v>#REF!</v>
      </c>
      <c r="J302" s="85" t="e">
        <f>#REF!*INDEX(Costs!$E$7:$O$89,MATCH($C302,Costs!$C$7:$C$89,0),MATCH(J$7,Costs!$E$6:$O$6,0))</f>
        <v>#REF!</v>
      </c>
      <c r="K302" s="85" t="e">
        <f>#REF!*INDEX(Costs!$E$7:$O$89,MATCH($C302,Costs!$C$7:$C$89,0),MATCH(K$7,Costs!$E$6:$O$6,0))</f>
        <v>#REF!</v>
      </c>
      <c r="L302" s="85" t="e">
        <f>#REF!*INDEX(Costs!$E$7:$O$89,MATCH($C302,Costs!$C$7:$C$89,0),MATCH(L$7,Costs!$E$6:$O$6,0))</f>
        <v>#REF!</v>
      </c>
      <c r="M302" s="85" t="e">
        <f>#REF!*INDEX(Costs!$E$7:$O$89,MATCH($C302,Costs!$C$7:$C$89,0),MATCH(M$7,Costs!$E$6:$O$6,0))</f>
        <v>#REF!</v>
      </c>
      <c r="N302" s="85" t="e">
        <f>#REF!*INDEX(Costs!$E$7:$O$89,MATCH($C302,Costs!$C$7:$C$89,0),MATCH(N$7,Costs!$E$6:$O$6,0))</f>
        <v>#REF!</v>
      </c>
      <c r="O302" s="85" t="e">
        <f>#REF!*INDEX(Costs!$E$7:$O$89,MATCH($C302,Costs!$C$7:$C$89,0),MATCH(O$7,Costs!$E$6:$O$6,0))</f>
        <v>#REF!</v>
      </c>
      <c r="P302" s="86">
        <v>0</v>
      </c>
      <c r="Q302" s="86">
        <v>0</v>
      </c>
      <c r="R302" s="86" t="e">
        <f t="shared" si="151"/>
        <v>#REF!</v>
      </c>
      <c r="S302" s="86" t="e">
        <f t="shared" si="152"/>
        <v>#REF!</v>
      </c>
      <c r="T302" s="86" t="e">
        <f t="shared" si="153"/>
        <v>#REF!</v>
      </c>
      <c r="U302" s="86" t="e">
        <f t="shared" si="154"/>
        <v>#REF!</v>
      </c>
      <c r="V302" s="86" t="e">
        <f t="shared" si="155"/>
        <v>#REF!</v>
      </c>
      <c r="W302" s="86" t="e">
        <f t="shared" si="156"/>
        <v>#REF!</v>
      </c>
      <c r="X302" s="86" t="e">
        <f t="shared" si="157"/>
        <v>#REF!</v>
      </c>
      <c r="Y302" s="86" t="e">
        <f t="shared" si="158"/>
        <v>#REF!</v>
      </c>
      <c r="Z302" s="86" t="e">
        <f t="shared" si="159"/>
        <v>#REF!</v>
      </c>
      <c r="AA302" s="87">
        <v>472.5</v>
      </c>
      <c r="AB302" s="88" t="e">
        <f>AA302*#REF!/$AI$18*10^3</f>
        <v>#REF!</v>
      </c>
      <c r="AC302" s="89">
        <f>INDEX(Efficiencies!$D$8:$M$89,MATCH(C302,Efficiencies!$C$8:$C$89),MATCH(D302,Efficiencies!$D$7:$M$7))</f>
        <v>58.687840000000001</v>
      </c>
      <c r="AD302" s="89">
        <f t="shared" si="148"/>
        <v>0.44500265388756627</v>
      </c>
      <c r="AE302" s="89">
        <f>INDEX(Efficiencies!$P$8:$Y$89,MATCH(C302,Efficiencies!$C$8:$C$89),MATCH(D302,Efficiencies!$P$7:$Y$7))</f>
        <v>49.286752286080002</v>
      </c>
      <c r="AF302" s="89">
        <f t="shared" si="150"/>
        <v>0.37371856876662479</v>
      </c>
      <c r="AG302" s="89">
        <v>0</v>
      </c>
    </row>
    <row r="303" spans="1:33" x14ac:dyDescent="0.2">
      <c r="A303" s="91" t="s">
        <v>1976</v>
      </c>
      <c r="B303" s="349" t="s">
        <v>1977</v>
      </c>
      <c r="C303" s="39" t="s">
        <v>1978</v>
      </c>
      <c r="D303" s="39">
        <v>2060</v>
      </c>
      <c r="E303" s="85" t="e">
        <f>#REF!*INDEX(Costs!$E$7:$O$89,MATCH($C303,Costs!$C$7:$C$89,0),MATCH(E$7,Costs!$E$6:$O$6,0))</f>
        <v>#REF!</v>
      </c>
      <c r="F303" s="85" t="e">
        <f>#REF!*INDEX(Costs!$E$7:$O$89,MATCH($C303,Costs!$C$7:$C$89,0),MATCH(F$7,Costs!$E$6:$O$6,0))</f>
        <v>#REF!</v>
      </c>
      <c r="G303" s="85" t="e">
        <f>#REF!*INDEX(Costs!$E$7:$O$89,MATCH($C303,Costs!$C$7:$C$89,0),MATCH(G$7,Costs!$E$6:$O$6,0))</f>
        <v>#REF!</v>
      </c>
      <c r="H303" s="85" t="e">
        <f>#REF!*INDEX(Costs!$E$7:$O$89,MATCH($C303,Costs!$C$7:$C$89,0),MATCH(H$7,Costs!$E$6:$O$6,0))</f>
        <v>#REF!</v>
      </c>
      <c r="I303" s="85" t="e">
        <f>#REF!*INDEX(Costs!$E$7:$O$89,MATCH($C303,Costs!$C$7:$C$89,0),MATCH(I$7,Costs!$E$6:$O$6,0))</f>
        <v>#REF!</v>
      </c>
      <c r="J303" s="85" t="e">
        <f>#REF!*INDEX(Costs!$E$7:$O$89,MATCH($C303,Costs!$C$7:$C$89,0),MATCH(J$7,Costs!$E$6:$O$6,0))</f>
        <v>#REF!</v>
      </c>
      <c r="K303" s="85" t="e">
        <f>#REF!*INDEX(Costs!$E$7:$O$89,MATCH($C303,Costs!$C$7:$C$89,0),MATCH(K$7,Costs!$E$6:$O$6,0))</f>
        <v>#REF!</v>
      </c>
      <c r="L303" s="85" t="e">
        <f>#REF!*INDEX(Costs!$E$7:$O$89,MATCH($C303,Costs!$C$7:$C$89,0),MATCH(L$7,Costs!$E$6:$O$6,0))</f>
        <v>#REF!</v>
      </c>
      <c r="M303" s="85" t="e">
        <f>#REF!*INDEX(Costs!$E$7:$O$89,MATCH($C303,Costs!$C$7:$C$89,0),MATCH(M$7,Costs!$E$6:$O$6,0))</f>
        <v>#REF!</v>
      </c>
      <c r="N303" s="85" t="e">
        <f>#REF!*INDEX(Costs!$E$7:$O$89,MATCH($C303,Costs!$C$7:$C$89,0),MATCH(N$7,Costs!$E$6:$O$6,0))</f>
        <v>#REF!</v>
      </c>
      <c r="O303" s="85" t="e">
        <f>#REF!*INDEX(Costs!$E$7:$O$89,MATCH($C303,Costs!$C$7:$C$89,0),MATCH(O$7,Costs!$E$6:$O$6,0))</f>
        <v>#REF!</v>
      </c>
      <c r="P303" s="86" t="e">
        <f>E303/$AI$18*10^6</f>
        <v>#REF!</v>
      </c>
      <c r="Q303" s="86" t="e">
        <f t="shared" ref="Q303" si="160">F303/$AI$18*10^6</f>
        <v>#REF!</v>
      </c>
      <c r="R303" s="86" t="e">
        <f t="shared" si="151"/>
        <v>#REF!</v>
      </c>
      <c r="S303" s="86" t="e">
        <f t="shared" si="152"/>
        <v>#REF!</v>
      </c>
      <c r="T303" s="86" t="e">
        <f t="shared" si="153"/>
        <v>#REF!</v>
      </c>
      <c r="U303" s="86" t="e">
        <f t="shared" si="154"/>
        <v>#REF!</v>
      </c>
      <c r="V303" s="86" t="e">
        <f t="shared" si="155"/>
        <v>#REF!</v>
      </c>
      <c r="W303" s="86" t="e">
        <f t="shared" si="156"/>
        <v>#REF!</v>
      </c>
      <c r="X303" s="86" t="e">
        <f t="shared" si="157"/>
        <v>#REF!</v>
      </c>
      <c r="Y303" s="86" t="e">
        <f t="shared" si="158"/>
        <v>#REF!</v>
      </c>
      <c r="Z303" s="86" t="e">
        <f t="shared" si="159"/>
        <v>#REF!</v>
      </c>
      <c r="AA303" s="87">
        <v>450</v>
      </c>
      <c r="AB303" s="88" t="e">
        <f>AA303*#REF!/$AI$18*10^3</f>
        <v>#REF!</v>
      </c>
      <c r="AC303" s="89" t="e">
        <f>INDEX(Efficiencies!$D$8:$M$89,MATCH(C303,Efficiencies!$C$8:$C$89),MATCH(D303,Efficiencies!$D$7:$M$7))</f>
        <v>#REF!</v>
      </c>
      <c r="AD303" s="89" t="e">
        <f t="shared" si="148"/>
        <v>#REF!</v>
      </c>
      <c r="AE303" s="89" t="e">
        <f>INDEX(Efficiencies!$P$8:$Y$89,MATCH(C303,Efficiencies!$C$8:$C$89),MATCH(D303,Efficiencies!$P$7:$Y$7))</f>
        <v>#REF!</v>
      </c>
      <c r="AF303" s="89" t="e">
        <f t="shared" si="150"/>
        <v>#REF!</v>
      </c>
      <c r="AG303" s="89">
        <v>0</v>
      </c>
    </row>
    <row r="304" spans="1:33" x14ac:dyDescent="0.2">
      <c r="A304" s="91" t="s">
        <v>1979</v>
      </c>
      <c r="B304" s="349" t="s">
        <v>1980</v>
      </c>
      <c r="C304" s="39" t="s">
        <v>1978</v>
      </c>
      <c r="D304" s="39">
        <v>2005</v>
      </c>
      <c r="E304" s="85" t="e">
        <f>#REF!*INDEX(Costs!$E$7:$O$89,MATCH($C304,Costs!$C$7:$C$89,0),MATCH(E$7,Costs!$E$6:$O$6,0))</f>
        <v>#REF!</v>
      </c>
      <c r="F304" s="85" t="e">
        <f>#REF!*INDEX(Costs!$E$7:$O$89,MATCH($C304,Costs!$C$7:$C$89,0),MATCH(F$7,Costs!$E$6:$O$6,0))</f>
        <v>#REF!</v>
      </c>
      <c r="G304" s="85" t="e">
        <f>#REF!*INDEX(Costs!$E$7:$O$89,MATCH($C304,Costs!$C$7:$C$89,0),MATCH(G$7,Costs!$E$6:$O$6,0))</f>
        <v>#REF!</v>
      </c>
      <c r="H304" s="85" t="e">
        <f>#REF!*INDEX(Costs!$E$7:$O$89,MATCH($C304,Costs!$C$7:$C$89,0),MATCH(H$7,Costs!$E$6:$O$6,0))</f>
        <v>#REF!</v>
      </c>
      <c r="I304" s="85" t="e">
        <f>#REF!*INDEX(Costs!$E$7:$O$89,MATCH($C304,Costs!$C$7:$C$89,0),MATCH(I$7,Costs!$E$6:$O$6,0))</f>
        <v>#REF!</v>
      </c>
      <c r="J304" s="85" t="e">
        <f>#REF!*INDEX(Costs!$E$7:$O$89,MATCH($C304,Costs!$C$7:$C$89,0),MATCH(J$7,Costs!$E$6:$O$6,0))</f>
        <v>#REF!</v>
      </c>
      <c r="K304" s="85" t="e">
        <f>#REF!*INDEX(Costs!$E$7:$O$89,MATCH($C304,Costs!$C$7:$C$89,0),MATCH(K$7,Costs!$E$6:$O$6,0))</f>
        <v>#REF!</v>
      </c>
      <c r="L304" s="85" t="e">
        <f>#REF!*INDEX(Costs!$E$7:$O$89,MATCH($C304,Costs!$C$7:$C$89,0),MATCH(L$7,Costs!$E$6:$O$6,0))</f>
        <v>#REF!</v>
      </c>
      <c r="M304" s="85" t="e">
        <f>#REF!*INDEX(Costs!$E$7:$O$89,MATCH($C304,Costs!$C$7:$C$89,0),MATCH(M$7,Costs!$E$6:$O$6,0))</f>
        <v>#REF!</v>
      </c>
      <c r="N304" s="85" t="e">
        <f>#REF!*INDEX(Costs!$E$7:$O$89,MATCH($C304,Costs!$C$7:$C$89,0),MATCH(N$7,Costs!$E$6:$O$6,0))</f>
        <v>#REF!</v>
      </c>
      <c r="O304" s="85" t="e">
        <f>#REF!*INDEX(Costs!$E$7:$O$89,MATCH($C304,Costs!$C$7:$C$89,0),MATCH(O$7,Costs!$E$6:$O$6,0))</f>
        <v>#REF!</v>
      </c>
      <c r="P304" s="86" t="e">
        <f t="shared" ref="P304:P313" si="161">E304/$AI$18*10^6</f>
        <v>#REF!</v>
      </c>
      <c r="Q304" s="86" t="e">
        <f t="shared" ref="Q304:Q332" si="162">F304/$AI$18*10^6</f>
        <v>#REF!</v>
      </c>
      <c r="R304" s="86" t="e">
        <f t="shared" ref="R304:R332" si="163">G304/$AI$18*10^6</f>
        <v>#REF!</v>
      </c>
      <c r="S304" s="86" t="e">
        <f t="shared" ref="S304:S332" si="164">H304/$AI$18*10^6</f>
        <v>#REF!</v>
      </c>
      <c r="T304" s="86" t="e">
        <f t="shared" ref="T304:T332" si="165">I304/$AI$18*10^6</f>
        <v>#REF!</v>
      </c>
      <c r="U304" s="86" t="e">
        <f t="shared" ref="U304:U332" si="166">J304/$AI$18*10^6</f>
        <v>#REF!</v>
      </c>
      <c r="V304" s="86" t="e">
        <f t="shared" ref="V304:V332" si="167">K304/$AI$18*10^6</f>
        <v>#REF!</v>
      </c>
      <c r="W304" s="86" t="e">
        <f t="shared" ref="W304:W332" si="168">L304/$AI$18*10^6</f>
        <v>#REF!</v>
      </c>
      <c r="X304" s="86" t="e">
        <f t="shared" ref="X304:X332" si="169">M304/$AI$18*10^6</f>
        <v>#REF!</v>
      </c>
      <c r="Y304" s="86" t="e">
        <f t="shared" ref="Y304:Y332" si="170">N304/$AI$18*10^6</f>
        <v>#REF!</v>
      </c>
      <c r="Z304" s="86" t="e">
        <f t="shared" ref="Z304:Z332" si="171">O304/$AI$18*10^6</f>
        <v>#REF!</v>
      </c>
      <c r="AA304" s="87">
        <v>450</v>
      </c>
      <c r="AB304" s="88" t="e">
        <f>AA304*#REF!/$AI$18*10^3</f>
        <v>#REF!</v>
      </c>
      <c r="AC304" s="89">
        <f>INDEX(Efficiencies!$D$8:$M$89,MATCH(C304,Efficiencies!$C$8:$C$89),MATCH(D304,Efficiencies!$D$7:$M$7))</f>
        <v>31.188989639282202</v>
      </c>
      <c r="AD304" s="89">
        <f t="shared" si="148"/>
        <v>0.23649163372774304</v>
      </c>
      <c r="AE304" s="89">
        <f>INDEX(Efficiencies!$P$8:$Y$89,MATCH(C304,Efficiencies!$C$8:$C$89),MATCH(D304,Efficiencies!$P$7:$Y$7))</f>
        <v>25.044757847507729</v>
      </c>
      <c r="AF304" s="89">
        <f t="shared" si="150"/>
        <v>0.18990277556836971</v>
      </c>
      <c r="AG304" s="89">
        <v>0</v>
      </c>
    </row>
    <row r="305" spans="1:33" x14ac:dyDescent="0.2">
      <c r="A305" s="91" t="s">
        <v>448</v>
      </c>
      <c r="B305" s="349" t="s">
        <v>1981</v>
      </c>
      <c r="C305" s="39" t="s">
        <v>1978</v>
      </c>
      <c r="D305" s="39">
        <v>2010</v>
      </c>
      <c r="E305" s="85" t="e">
        <f>#REF!*INDEX(Costs!$E$7:$O$89,MATCH($C305,Costs!$C$7:$C$89,0),MATCH(E$7,Costs!$E$6:$O$6,0))</f>
        <v>#REF!</v>
      </c>
      <c r="F305" s="85" t="e">
        <f>#REF!*INDEX(Costs!$E$7:$O$89,MATCH($C305,Costs!$C$7:$C$89,0),MATCH(F$7,Costs!$E$6:$O$6,0))</f>
        <v>#REF!</v>
      </c>
      <c r="G305" s="85" t="e">
        <f>#REF!*INDEX(Costs!$E$7:$O$89,MATCH($C305,Costs!$C$7:$C$89,0),MATCH(G$7,Costs!$E$6:$O$6,0))</f>
        <v>#REF!</v>
      </c>
      <c r="H305" s="85" t="e">
        <f>#REF!*INDEX(Costs!$E$7:$O$89,MATCH($C305,Costs!$C$7:$C$89,0),MATCH(H$7,Costs!$E$6:$O$6,0))</f>
        <v>#REF!</v>
      </c>
      <c r="I305" s="85" t="e">
        <f>#REF!*INDEX(Costs!$E$7:$O$89,MATCH($C305,Costs!$C$7:$C$89,0),MATCH(I$7,Costs!$E$6:$O$6,0))</f>
        <v>#REF!</v>
      </c>
      <c r="J305" s="85" t="e">
        <f>#REF!*INDEX(Costs!$E$7:$O$89,MATCH($C305,Costs!$C$7:$C$89,0),MATCH(J$7,Costs!$E$6:$O$6,0))</f>
        <v>#REF!</v>
      </c>
      <c r="K305" s="85" t="e">
        <f>#REF!*INDEX(Costs!$E$7:$O$89,MATCH($C305,Costs!$C$7:$C$89,0),MATCH(K$7,Costs!$E$6:$O$6,0))</f>
        <v>#REF!</v>
      </c>
      <c r="L305" s="85" t="e">
        <f>#REF!*INDEX(Costs!$E$7:$O$89,MATCH($C305,Costs!$C$7:$C$89,0),MATCH(L$7,Costs!$E$6:$O$6,0))</f>
        <v>#REF!</v>
      </c>
      <c r="M305" s="85" t="e">
        <f>#REF!*INDEX(Costs!$E$7:$O$89,MATCH($C305,Costs!$C$7:$C$89,0),MATCH(M$7,Costs!$E$6:$O$6,0))</f>
        <v>#REF!</v>
      </c>
      <c r="N305" s="85" t="e">
        <f>#REF!*INDEX(Costs!$E$7:$O$89,MATCH($C305,Costs!$C$7:$C$89,0),MATCH(N$7,Costs!$E$6:$O$6,0))</f>
        <v>#REF!</v>
      </c>
      <c r="O305" s="85" t="e">
        <f>#REF!*INDEX(Costs!$E$7:$O$89,MATCH($C305,Costs!$C$7:$C$89,0),MATCH(O$7,Costs!$E$6:$O$6,0))</f>
        <v>#REF!</v>
      </c>
      <c r="P305" s="86" t="e">
        <f t="shared" si="161"/>
        <v>#REF!</v>
      </c>
      <c r="Q305" s="86" t="e">
        <f t="shared" si="162"/>
        <v>#REF!</v>
      </c>
      <c r="R305" s="86" t="e">
        <f t="shared" si="163"/>
        <v>#REF!</v>
      </c>
      <c r="S305" s="86" t="e">
        <f t="shared" si="164"/>
        <v>#REF!</v>
      </c>
      <c r="T305" s="86" t="e">
        <f t="shared" si="165"/>
        <v>#REF!</v>
      </c>
      <c r="U305" s="86" t="e">
        <f t="shared" si="166"/>
        <v>#REF!</v>
      </c>
      <c r="V305" s="86" t="e">
        <f t="shared" si="167"/>
        <v>#REF!</v>
      </c>
      <c r="W305" s="86" t="e">
        <f t="shared" si="168"/>
        <v>#REF!</v>
      </c>
      <c r="X305" s="86" t="e">
        <f t="shared" si="169"/>
        <v>#REF!</v>
      </c>
      <c r="Y305" s="86" t="e">
        <f t="shared" si="170"/>
        <v>#REF!</v>
      </c>
      <c r="Z305" s="86" t="e">
        <f t="shared" si="171"/>
        <v>#REF!</v>
      </c>
      <c r="AA305" s="87">
        <v>450</v>
      </c>
      <c r="AB305" s="88" t="e">
        <f>AA305*#REF!/$AI$18*10^3</f>
        <v>#REF!</v>
      </c>
      <c r="AC305" s="89" t="e">
        <f>INDEX(Efficiencies!$D$8:$M$89,MATCH(C305,Efficiencies!$C$8:$C$89),MATCH(D305,Efficiencies!$D$7:$M$7))</f>
        <v>#REF!</v>
      </c>
      <c r="AD305" s="89" t="e">
        <f t="shared" si="148"/>
        <v>#REF!</v>
      </c>
      <c r="AE305" s="89" t="e">
        <f>INDEX(Efficiencies!$P$8:$Y$89,MATCH(C305,Efficiencies!$C$8:$C$89),MATCH(D305,Efficiencies!$P$7:$Y$7))</f>
        <v>#REF!</v>
      </c>
      <c r="AF305" s="89" t="e">
        <f t="shared" si="150"/>
        <v>#REF!</v>
      </c>
      <c r="AG305" s="89">
        <v>0</v>
      </c>
    </row>
    <row r="306" spans="1:33" x14ac:dyDescent="0.2">
      <c r="A306" s="91" t="s">
        <v>1982</v>
      </c>
      <c r="B306" s="349" t="s">
        <v>1983</v>
      </c>
      <c r="C306" s="39" t="s">
        <v>1978</v>
      </c>
      <c r="D306" s="39">
        <v>2015</v>
      </c>
      <c r="E306" s="85" t="e">
        <f>#REF!*INDEX(Costs!$E$7:$O$89,MATCH($C306,Costs!$C$7:$C$89,0),MATCH(E$7,Costs!$E$6:$O$6,0))</f>
        <v>#REF!</v>
      </c>
      <c r="F306" s="85" t="e">
        <f>#REF!*INDEX(Costs!$E$7:$O$89,MATCH($C306,Costs!$C$7:$C$89,0),MATCH(F$7,Costs!$E$6:$O$6,0))</f>
        <v>#REF!</v>
      </c>
      <c r="G306" s="85" t="e">
        <f>#REF!*INDEX(Costs!$E$7:$O$89,MATCH($C306,Costs!$C$7:$C$89,0),MATCH(G$7,Costs!$E$6:$O$6,0))</f>
        <v>#REF!</v>
      </c>
      <c r="H306" s="85" t="e">
        <f>#REF!*INDEX(Costs!$E$7:$O$89,MATCH($C306,Costs!$C$7:$C$89,0),MATCH(H$7,Costs!$E$6:$O$6,0))</f>
        <v>#REF!</v>
      </c>
      <c r="I306" s="85" t="e">
        <f>#REF!*INDEX(Costs!$E$7:$O$89,MATCH($C306,Costs!$C$7:$C$89,0),MATCH(I$7,Costs!$E$6:$O$6,0))</f>
        <v>#REF!</v>
      </c>
      <c r="J306" s="85" t="e">
        <f>#REF!*INDEX(Costs!$E$7:$O$89,MATCH($C306,Costs!$C$7:$C$89,0),MATCH(J$7,Costs!$E$6:$O$6,0))</f>
        <v>#REF!</v>
      </c>
      <c r="K306" s="85" t="e">
        <f>#REF!*INDEX(Costs!$E$7:$O$89,MATCH($C306,Costs!$C$7:$C$89,0),MATCH(K$7,Costs!$E$6:$O$6,0))</f>
        <v>#REF!</v>
      </c>
      <c r="L306" s="85" t="e">
        <f>#REF!*INDEX(Costs!$E$7:$O$89,MATCH($C306,Costs!$C$7:$C$89,0),MATCH(L$7,Costs!$E$6:$O$6,0))</f>
        <v>#REF!</v>
      </c>
      <c r="M306" s="85" t="e">
        <f>#REF!*INDEX(Costs!$E$7:$O$89,MATCH($C306,Costs!$C$7:$C$89,0),MATCH(M$7,Costs!$E$6:$O$6,0))</f>
        <v>#REF!</v>
      </c>
      <c r="N306" s="85" t="e">
        <f>#REF!*INDEX(Costs!$E$7:$O$89,MATCH($C306,Costs!$C$7:$C$89,0),MATCH(N$7,Costs!$E$6:$O$6,0))</f>
        <v>#REF!</v>
      </c>
      <c r="O306" s="85" t="e">
        <f>#REF!*INDEX(Costs!$E$7:$O$89,MATCH($C306,Costs!$C$7:$C$89,0),MATCH(O$7,Costs!$E$6:$O$6,0))</f>
        <v>#REF!</v>
      </c>
      <c r="P306" s="86" t="e">
        <f t="shared" si="161"/>
        <v>#REF!</v>
      </c>
      <c r="Q306" s="86" t="e">
        <f t="shared" si="162"/>
        <v>#REF!</v>
      </c>
      <c r="R306" s="86" t="e">
        <f t="shared" si="163"/>
        <v>#REF!</v>
      </c>
      <c r="S306" s="86" t="e">
        <f t="shared" si="164"/>
        <v>#REF!</v>
      </c>
      <c r="T306" s="86" t="e">
        <f t="shared" si="165"/>
        <v>#REF!</v>
      </c>
      <c r="U306" s="86" t="e">
        <f t="shared" si="166"/>
        <v>#REF!</v>
      </c>
      <c r="V306" s="86" t="e">
        <f t="shared" si="167"/>
        <v>#REF!</v>
      </c>
      <c r="W306" s="86" t="e">
        <f t="shared" si="168"/>
        <v>#REF!</v>
      </c>
      <c r="X306" s="86" t="e">
        <f t="shared" si="169"/>
        <v>#REF!</v>
      </c>
      <c r="Y306" s="86" t="e">
        <f t="shared" si="170"/>
        <v>#REF!</v>
      </c>
      <c r="Z306" s="86" t="e">
        <f t="shared" si="171"/>
        <v>#REF!</v>
      </c>
      <c r="AA306" s="87">
        <v>450</v>
      </c>
      <c r="AB306" s="88" t="e">
        <f>AA306*#REF!/$AI$18*10^3</f>
        <v>#REF!</v>
      </c>
      <c r="AC306" s="89" t="e">
        <f>INDEX(Efficiencies!$D$8:$M$89,MATCH(C306,Efficiencies!$C$8:$C$89),MATCH(D306,Efficiencies!$D$7:$M$7))</f>
        <v>#REF!</v>
      </c>
      <c r="AD306" s="89" t="e">
        <f t="shared" si="148"/>
        <v>#REF!</v>
      </c>
      <c r="AE306" s="89" t="e">
        <f>INDEX(Efficiencies!$P$8:$Y$89,MATCH(C306,Efficiencies!$C$8:$C$89),MATCH(D306,Efficiencies!$P$7:$Y$7))</f>
        <v>#REF!</v>
      </c>
      <c r="AF306" s="89" t="e">
        <f t="shared" si="150"/>
        <v>#REF!</v>
      </c>
      <c r="AG306" s="89">
        <v>0</v>
      </c>
    </row>
    <row r="307" spans="1:33" x14ac:dyDescent="0.2">
      <c r="A307" s="91" t="s">
        <v>1984</v>
      </c>
      <c r="B307" s="349" t="s">
        <v>1985</v>
      </c>
      <c r="C307" s="39" t="s">
        <v>1978</v>
      </c>
      <c r="D307" s="39">
        <v>2020</v>
      </c>
      <c r="E307" s="85" t="e">
        <f>#REF!*INDEX(Costs!$E$7:$O$89,MATCH($C307,Costs!$C$7:$C$89,0),MATCH(E$7,Costs!$E$6:$O$6,0))</f>
        <v>#REF!</v>
      </c>
      <c r="F307" s="85" t="e">
        <f>#REF!*INDEX(Costs!$E$7:$O$89,MATCH($C307,Costs!$C$7:$C$89,0),MATCH(F$7,Costs!$E$6:$O$6,0))</f>
        <v>#REF!</v>
      </c>
      <c r="G307" s="85" t="e">
        <f>#REF!*INDEX(Costs!$E$7:$O$89,MATCH($C307,Costs!$C$7:$C$89,0),MATCH(G$7,Costs!$E$6:$O$6,0))</f>
        <v>#REF!</v>
      </c>
      <c r="H307" s="85" t="e">
        <f>#REF!*INDEX(Costs!$E$7:$O$89,MATCH($C307,Costs!$C$7:$C$89,0),MATCH(H$7,Costs!$E$6:$O$6,0))</f>
        <v>#REF!</v>
      </c>
      <c r="I307" s="85" t="e">
        <f>#REF!*INDEX(Costs!$E$7:$O$89,MATCH($C307,Costs!$C$7:$C$89,0),MATCH(I$7,Costs!$E$6:$O$6,0))</f>
        <v>#REF!</v>
      </c>
      <c r="J307" s="85" t="e">
        <f>#REF!*INDEX(Costs!$E$7:$O$89,MATCH($C307,Costs!$C$7:$C$89,0),MATCH(J$7,Costs!$E$6:$O$6,0))</f>
        <v>#REF!</v>
      </c>
      <c r="K307" s="85" t="e">
        <f>#REF!*INDEX(Costs!$E$7:$O$89,MATCH($C307,Costs!$C$7:$C$89,0),MATCH(K$7,Costs!$E$6:$O$6,0))</f>
        <v>#REF!</v>
      </c>
      <c r="L307" s="85" t="e">
        <f>#REF!*INDEX(Costs!$E$7:$O$89,MATCH($C307,Costs!$C$7:$C$89,0),MATCH(L$7,Costs!$E$6:$O$6,0))</f>
        <v>#REF!</v>
      </c>
      <c r="M307" s="85" t="e">
        <f>#REF!*INDEX(Costs!$E$7:$O$89,MATCH($C307,Costs!$C$7:$C$89,0),MATCH(M$7,Costs!$E$6:$O$6,0))</f>
        <v>#REF!</v>
      </c>
      <c r="N307" s="85" t="e">
        <f>#REF!*INDEX(Costs!$E$7:$O$89,MATCH($C307,Costs!$C$7:$C$89,0),MATCH(N$7,Costs!$E$6:$O$6,0))</f>
        <v>#REF!</v>
      </c>
      <c r="O307" s="85" t="e">
        <f>#REF!*INDEX(Costs!$E$7:$O$89,MATCH($C307,Costs!$C$7:$C$89,0),MATCH(O$7,Costs!$E$6:$O$6,0))</f>
        <v>#REF!</v>
      </c>
      <c r="P307" s="86" t="e">
        <f t="shared" si="161"/>
        <v>#REF!</v>
      </c>
      <c r="Q307" s="86" t="e">
        <f t="shared" si="162"/>
        <v>#REF!</v>
      </c>
      <c r="R307" s="86" t="e">
        <f t="shared" si="163"/>
        <v>#REF!</v>
      </c>
      <c r="S307" s="86" t="e">
        <f t="shared" si="164"/>
        <v>#REF!</v>
      </c>
      <c r="T307" s="86" t="e">
        <f t="shared" si="165"/>
        <v>#REF!</v>
      </c>
      <c r="U307" s="86" t="e">
        <f t="shared" si="166"/>
        <v>#REF!</v>
      </c>
      <c r="V307" s="86" t="e">
        <f t="shared" si="167"/>
        <v>#REF!</v>
      </c>
      <c r="W307" s="86" t="e">
        <f t="shared" si="168"/>
        <v>#REF!</v>
      </c>
      <c r="X307" s="86" t="e">
        <f t="shared" si="169"/>
        <v>#REF!</v>
      </c>
      <c r="Y307" s="86" t="e">
        <f t="shared" si="170"/>
        <v>#REF!</v>
      </c>
      <c r="Z307" s="86" t="e">
        <f t="shared" si="171"/>
        <v>#REF!</v>
      </c>
      <c r="AA307" s="87">
        <v>450</v>
      </c>
      <c r="AB307" s="88" t="e">
        <f>AA307*#REF!/$AI$18*10^3</f>
        <v>#REF!</v>
      </c>
      <c r="AC307" s="89" t="e">
        <f>INDEX(Efficiencies!$D$8:$M$89,MATCH(C307,Efficiencies!$C$8:$C$89),MATCH(D307,Efficiencies!$D$7:$M$7))</f>
        <v>#REF!</v>
      </c>
      <c r="AD307" s="89" t="e">
        <f t="shared" si="148"/>
        <v>#REF!</v>
      </c>
      <c r="AE307" s="89" t="e">
        <f>INDEX(Efficiencies!$P$8:$Y$89,MATCH(C307,Efficiencies!$C$8:$C$89),MATCH(D307,Efficiencies!$P$7:$Y$7))</f>
        <v>#REF!</v>
      </c>
      <c r="AF307" s="89" t="e">
        <f t="shared" si="150"/>
        <v>#REF!</v>
      </c>
      <c r="AG307" s="89">
        <v>0</v>
      </c>
    </row>
    <row r="308" spans="1:33" x14ac:dyDescent="0.2">
      <c r="A308" s="91" t="s">
        <v>1986</v>
      </c>
      <c r="B308" s="349" t="s">
        <v>1987</v>
      </c>
      <c r="C308" s="39" t="s">
        <v>1978</v>
      </c>
      <c r="D308" s="39">
        <v>2025</v>
      </c>
      <c r="E308" s="85" t="e">
        <f>#REF!*INDEX(Costs!$E$7:$O$89,MATCH($C308,Costs!$C$7:$C$89,0),MATCH(E$7,Costs!$E$6:$O$6,0))</f>
        <v>#REF!</v>
      </c>
      <c r="F308" s="85" t="e">
        <f>#REF!*INDEX(Costs!$E$7:$O$89,MATCH($C308,Costs!$C$7:$C$89,0),MATCH(F$7,Costs!$E$6:$O$6,0))</f>
        <v>#REF!</v>
      </c>
      <c r="G308" s="85" t="e">
        <f>#REF!*INDEX(Costs!$E$7:$O$89,MATCH($C308,Costs!$C$7:$C$89,0),MATCH(G$7,Costs!$E$6:$O$6,0))</f>
        <v>#REF!</v>
      </c>
      <c r="H308" s="85" t="e">
        <f>#REF!*INDEX(Costs!$E$7:$O$89,MATCH($C308,Costs!$C$7:$C$89,0),MATCH(H$7,Costs!$E$6:$O$6,0))</f>
        <v>#REF!</v>
      </c>
      <c r="I308" s="85" t="e">
        <f>#REF!*INDEX(Costs!$E$7:$O$89,MATCH($C308,Costs!$C$7:$C$89,0),MATCH(I$7,Costs!$E$6:$O$6,0))</f>
        <v>#REF!</v>
      </c>
      <c r="J308" s="85" t="e">
        <f>#REF!*INDEX(Costs!$E$7:$O$89,MATCH($C308,Costs!$C$7:$C$89,0),MATCH(J$7,Costs!$E$6:$O$6,0))</f>
        <v>#REF!</v>
      </c>
      <c r="K308" s="85" t="e">
        <f>#REF!*INDEX(Costs!$E$7:$O$89,MATCH($C308,Costs!$C$7:$C$89,0),MATCH(K$7,Costs!$E$6:$O$6,0))</f>
        <v>#REF!</v>
      </c>
      <c r="L308" s="85" t="e">
        <f>#REF!*INDEX(Costs!$E$7:$O$89,MATCH($C308,Costs!$C$7:$C$89,0),MATCH(L$7,Costs!$E$6:$O$6,0))</f>
        <v>#REF!</v>
      </c>
      <c r="M308" s="85" t="e">
        <f>#REF!*INDEX(Costs!$E$7:$O$89,MATCH($C308,Costs!$C$7:$C$89,0),MATCH(M$7,Costs!$E$6:$O$6,0))</f>
        <v>#REF!</v>
      </c>
      <c r="N308" s="85" t="e">
        <f>#REF!*INDEX(Costs!$E$7:$O$89,MATCH($C308,Costs!$C$7:$C$89,0),MATCH(N$7,Costs!$E$6:$O$6,0))</f>
        <v>#REF!</v>
      </c>
      <c r="O308" s="85" t="e">
        <f>#REF!*INDEX(Costs!$E$7:$O$89,MATCH($C308,Costs!$C$7:$C$89,0),MATCH(O$7,Costs!$E$6:$O$6,0))</f>
        <v>#REF!</v>
      </c>
      <c r="P308" s="86" t="e">
        <f t="shared" si="161"/>
        <v>#REF!</v>
      </c>
      <c r="Q308" s="86" t="e">
        <f t="shared" si="162"/>
        <v>#REF!</v>
      </c>
      <c r="R308" s="86" t="e">
        <f t="shared" si="163"/>
        <v>#REF!</v>
      </c>
      <c r="S308" s="86" t="e">
        <f t="shared" si="164"/>
        <v>#REF!</v>
      </c>
      <c r="T308" s="86" t="e">
        <f t="shared" si="165"/>
        <v>#REF!</v>
      </c>
      <c r="U308" s="86" t="e">
        <f t="shared" si="166"/>
        <v>#REF!</v>
      </c>
      <c r="V308" s="86" t="e">
        <f t="shared" si="167"/>
        <v>#REF!</v>
      </c>
      <c r="W308" s="86" t="e">
        <f t="shared" si="168"/>
        <v>#REF!</v>
      </c>
      <c r="X308" s="86" t="e">
        <f t="shared" si="169"/>
        <v>#REF!</v>
      </c>
      <c r="Y308" s="86" t="e">
        <f t="shared" si="170"/>
        <v>#REF!</v>
      </c>
      <c r="Z308" s="86" t="e">
        <f t="shared" si="171"/>
        <v>#REF!</v>
      </c>
      <c r="AA308" s="87">
        <v>450</v>
      </c>
      <c r="AB308" s="88" t="e">
        <f>AA308*#REF!/$AI$18*10^3</f>
        <v>#REF!</v>
      </c>
      <c r="AC308" s="89" t="e">
        <f>INDEX(Efficiencies!$D$8:$M$89,MATCH(C308,Efficiencies!$C$8:$C$89),MATCH(D308,Efficiencies!$D$7:$M$7))</f>
        <v>#REF!</v>
      </c>
      <c r="AD308" s="89" t="e">
        <f t="shared" si="148"/>
        <v>#REF!</v>
      </c>
      <c r="AE308" s="89" t="e">
        <f>INDEX(Efficiencies!$P$8:$Y$89,MATCH(C308,Efficiencies!$C$8:$C$89),MATCH(D308,Efficiencies!$P$7:$Y$7))</f>
        <v>#REF!</v>
      </c>
      <c r="AF308" s="89" t="e">
        <f t="shared" si="150"/>
        <v>#REF!</v>
      </c>
      <c r="AG308" s="89">
        <v>0</v>
      </c>
    </row>
    <row r="309" spans="1:33" x14ac:dyDescent="0.2">
      <c r="A309" s="91" t="s">
        <v>1988</v>
      </c>
      <c r="B309" s="349" t="s">
        <v>1989</v>
      </c>
      <c r="C309" s="39" t="s">
        <v>1978</v>
      </c>
      <c r="D309" s="39">
        <v>2030</v>
      </c>
      <c r="E309" s="85" t="e">
        <f>#REF!*INDEX(Costs!$E$7:$O$89,MATCH($C309,Costs!$C$7:$C$89,0),MATCH(E$7,Costs!$E$6:$O$6,0))</f>
        <v>#REF!</v>
      </c>
      <c r="F309" s="85" t="e">
        <f>#REF!*INDEX(Costs!$E$7:$O$89,MATCH($C309,Costs!$C$7:$C$89,0),MATCH(F$7,Costs!$E$6:$O$6,0))</f>
        <v>#REF!</v>
      </c>
      <c r="G309" s="85" t="e">
        <f>#REF!*INDEX(Costs!$E$7:$O$89,MATCH($C309,Costs!$C$7:$C$89,0),MATCH(G$7,Costs!$E$6:$O$6,0))</f>
        <v>#REF!</v>
      </c>
      <c r="H309" s="85" t="e">
        <f>#REF!*INDEX(Costs!$E$7:$O$89,MATCH($C309,Costs!$C$7:$C$89,0),MATCH(H$7,Costs!$E$6:$O$6,0))</f>
        <v>#REF!</v>
      </c>
      <c r="I309" s="85" t="e">
        <f>#REF!*INDEX(Costs!$E$7:$O$89,MATCH($C309,Costs!$C$7:$C$89,0),MATCH(I$7,Costs!$E$6:$O$6,0))</f>
        <v>#REF!</v>
      </c>
      <c r="J309" s="85" t="e">
        <f>#REF!*INDEX(Costs!$E$7:$O$89,MATCH($C309,Costs!$C$7:$C$89,0),MATCH(J$7,Costs!$E$6:$O$6,0))</f>
        <v>#REF!</v>
      </c>
      <c r="K309" s="85" t="e">
        <f>#REF!*INDEX(Costs!$E$7:$O$89,MATCH($C309,Costs!$C$7:$C$89,0),MATCH(K$7,Costs!$E$6:$O$6,0))</f>
        <v>#REF!</v>
      </c>
      <c r="L309" s="85" t="e">
        <f>#REF!*INDEX(Costs!$E$7:$O$89,MATCH($C309,Costs!$C$7:$C$89,0),MATCH(L$7,Costs!$E$6:$O$6,0))</f>
        <v>#REF!</v>
      </c>
      <c r="M309" s="85" t="e">
        <f>#REF!*INDEX(Costs!$E$7:$O$89,MATCH($C309,Costs!$C$7:$C$89,0),MATCH(M$7,Costs!$E$6:$O$6,0))</f>
        <v>#REF!</v>
      </c>
      <c r="N309" s="85" t="e">
        <f>#REF!*INDEX(Costs!$E$7:$O$89,MATCH($C309,Costs!$C$7:$C$89,0),MATCH(N$7,Costs!$E$6:$O$6,0))</f>
        <v>#REF!</v>
      </c>
      <c r="O309" s="85" t="e">
        <f>#REF!*INDEX(Costs!$E$7:$O$89,MATCH($C309,Costs!$C$7:$C$89,0),MATCH(O$7,Costs!$E$6:$O$6,0))</f>
        <v>#REF!</v>
      </c>
      <c r="P309" s="86" t="e">
        <f t="shared" si="161"/>
        <v>#REF!</v>
      </c>
      <c r="Q309" s="86" t="e">
        <f t="shared" si="162"/>
        <v>#REF!</v>
      </c>
      <c r="R309" s="86" t="e">
        <f t="shared" si="163"/>
        <v>#REF!</v>
      </c>
      <c r="S309" s="86" t="e">
        <f t="shared" si="164"/>
        <v>#REF!</v>
      </c>
      <c r="T309" s="86" t="e">
        <f t="shared" si="165"/>
        <v>#REF!</v>
      </c>
      <c r="U309" s="86" t="e">
        <f t="shared" si="166"/>
        <v>#REF!</v>
      </c>
      <c r="V309" s="86" t="e">
        <f t="shared" si="167"/>
        <v>#REF!</v>
      </c>
      <c r="W309" s="86" t="e">
        <f t="shared" si="168"/>
        <v>#REF!</v>
      </c>
      <c r="X309" s="86" t="e">
        <f t="shared" si="169"/>
        <v>#REF!</v>
      </c>
      <c r="Y309" s="86" t="e">
        <f t="shared" si="170"/>
        <v>#REF!</v>
      </c>
      <c r="Z309" s="86" t="e">
        <f t="shared" si="171"/>
        <v>#REF!</v>
      </c>
      <c r="AA309" s="87">
        <v>450</v>
      </c>
      <c r="AB309" s="88" t="e">
        <f>AA309*#REF!/$AI$18*10^3</f>
        <v>#REF!</v>
      </c>
      <c r="AC309" s="89" t="e">
        <f>INDEX(Efficiencies!$D$8:$M$89,MATCH(C309,Efficiencies!$C$8:$C$89),MATCH(D309,Efficiencies!$D$7:$M$7))</f>
        <v>#REF!</v>
      </c>
      <c r="AD309" s="89" t="e">
        <f t="shared" si="148"/>
        <v>#REF!</v>
      </c>
      <c r="AE309" s="89" t="e">
        <f>INDEX(Efficiencies!$P$8:$Y$89,MATCH(C309,Efficiencies!$C$8:$C$89),MATCH(D309,Efficiencies!$P$7:$Y$7))</f>
        <v>#REF!</v>
      </c>
      <c r="AF309" s="89" t="e">
        <f t="shared" si="150"/>
        <v>#REF!</v>
      </c>
      <c r="AG309" s="89">
        <v>0</v>
      </c>
    </row>
    <row r="310" spans="1:33" x14ac:dyDescent="0.2">
      <c r="A310" s="91" t="s">
        <v>1990</v>
      </c>
      <c r="B310" s="349" t="s">
        <v>1991</v>
      </c>
      <c r="C310" s="39" t="s">
        <v>1978</v>
      </c>
      <c r="D310" s="39">
        <v>2035</v>
      </c>
      <c r="E310" s="85" t="e">
        <f>#REF!*INDEX(Costs!$E$7:$O$89,MATCH($C310,Costs!$C$7:$C$89,0),MATCH(E$7,Costs!$E$6:$O$6,0))</f>
        <v>#REF!</v>
      </c>
      <c r="F310" s="85" t="e">
        <f>#REF!*INDEX(Costs!$E$7:$O$89,MATCH($C310,Costs!$C$7:$C$89,0),MATCH(F$7,Costs!$E$6:$O$6,0))</f>
        <v>#REF!</v>
      </c>
      <c r="G310" s="85" t="e">
        <f>#REF!*INDEX(Costs!$E$7:$O$89,MATCH($C310,Costs!$C$7:$C$89,0),MATCH(G$7,Costs!$E$6:$O$6,0))</f>
        <v>#REF!</v>
      </c>
      <c r="H310" s="85" t="e">
        <f>#REF!*INDEX(Costs!$E$7:$O$89,MATCH($C310,Costs!$C$7:$C$89,0),MATCH(H$7,Costs!$E$6:$O$6,0))</f>
        <v>#REF!</v>
      </c>
      <c r="I310" s="85" t="e">
        <f>#REF!*INDEX(Costs!$E$7:$O$89,MATCH($C310,Costs!$C$7:$C$89,0),MATCH(I$7,Costs!$E$6:$O$6,0))</f>
        <v>#REF!</v>
      </c>
      <c r="J310" s="85" t="e">
        <f>#REF!*INDEX(Costs!$E$7:$O$89,MATCH($C310,Costs!$C$7:$C$89,0),MATCH(J$7,Costs!$E$6:$O$6,0))</f>
        <v>#REF!</v>
      </c>
      <c r="K310" s="85" t="e">
        <f>#REF!*INDEX(Costs!$E$7:$O$89,MATCH($C310,Costs!$C$7:$C$89,0),MATCH(K$7,Costs!$E$6:$O$6,0))</f>
        <v>#REF!</v>
      </c>
      <c r="L310" s="85" t="e">
        <f>#REF!*INDEX(Costs!$E$7:$O$89,MATCH($C310,Costs!$C$7:$C$89,0),MATCH(L$7,Costs!$E$6:$O$6,0))</f>
        <v>#REF!</v>
      </c>
      <c r="M310" s="85" t="e">
        <f>#REF!*INDEX(Costs!$E$7:$O$89,MATCH($C310,Costs!$C$7:$C$89,0),MATCH(M$7,Costs!$E$6:$O$6,0))</f>
        <v>#REF!</v>
      </c>
      <c r="N310" s="85" t="e">
        <f>#REF!*INDEX(Costs!$E$7:$O$89,MATCH($C310,Costs!$C$7:$C$89,0),MATCH(N$7,Costs!$E$6:$O$6,0))</f>
        <v>#REF!</v>
      </c>
      <c r="O310" s="85" t="e">
        <f>#REF!*INDEX(Costs!$E$7:$O$89,MATCH($C310,Costs!$C$7:$C$89,0),MATCH(O$7,Costs!$E$6:$O$6,0))</f>
        <v>#REF!</v>
      </c>
      <c r="P310" s="86" t="e">
        <f t="shared" si="161"/>
        <v>#REF!</v>
      </c>
      <c r="Q310" s="86" t="e">
        <f t="shared" si="162"/>
        <v>#REF!</v>
      </c>
      <c r="R310" s="86" t="e">
        <f t="shared" si="163"/>
        <v>#REF!</v>
      </c>
      <c r="S310" s="86" t="e">
        <f t="shared" si="164"/>
        <v>#REF!</v>
      </c>
      <c r="T310" s="86" t="e">
        <f t="shared" si="165"/>
        <v>#REF!</v>
      </c>
      <c r="U310" s="86" t="e">
        <f t="shared" si="166"/>
        <v>#REF!</v>
      </c>
      <c r="V310" s="86" t="e">
        <f t="shared" si="167"/>
        <v>#REF!</v>
      </c>
      <c r="W310" s="86" t="e">
        <f t="shared" si="168"/>
        <v>#REF!</v>
      </c>
      <c r="X310" s="86" t="e">
        <f t="shared" si="169"/>
        <v>#REF!</v>
      </c>
      <c r="Y310" s="86" t="e">
        <f t="shared" si="170"/>
        <v>#REF!</v>
      </c>
      <c r="Z310" s="86" t="e">
        <f t="shared" si="171"/>
        <v>#REF!</v>
      </c>
      <c r="AA310" s="87">
        <v>450</v>
      </c>
      <c r="AB310" s="88" t="e">
        <f>AA310*#REF!/$AI$18*10^3</f>
        <v>#REF!</v>
      </c>
      <c r="AC310" s="89" t="e">
        <f>INDEX(Efficiencies!$D$8:$M$89,MATCH(C310,Efficiencies!$C$8:$C$89),MATCH(D310,Efficiencies!$D$7:$M$7))</f>
        <v>#REF!</v>
      </c>
      <c r="AD310" s="89" t="e">
        <f t="shared" si="148"/>
        <v>#REF!</v>
      </c>
      <c r="AE310" s="89" t="e">
        <f>INDEX(Efficiencies!$P$8:$Y$89,MATCH(C310,Efficiencies!$C$8:$C$89),MATCH(D310,Efficiencies!$P$7:$Y$7))</f>
        <v>#REF!</v>
      </c>
      <c r="AF310" s="89" t="e">
        <f t="shared" si="150"/>
        <v>#REF!</v>
      </c>
      <c r="AG310" s="89">
        <v>0</v>
      </c>
    </row>
    <row r="311" spans="1:33" x14ac:dyDescent="0.2">
      <c r="A311" s="91" t="s">
        <v>1992</v>
      </c>
      <c r="B311" s="349" t="s">
        <v>1993</v>
      </c>
      <c r="C311" s="39" t="s">
        <v>1978</v>
      </c>
      <c r="D311" s="39">
        <v>2040</v>
      </c>
      <c r="E311" s="85" t="e">
        <f>#REF!*INDEX(Costs!$E$7:$O$89,MATCH($C311,Costs!$C$7:$C$89,0),MATCH(E$7,Costs!$E$6:$O$6,0))</f>
        <v>#REF!</v>
      </c>
      <c r="F311" s="85" t="e">
        <f>#REF!*INDEX(Costs!$E$7:$O$89,MATCH($C311,Costs!$C$7:$C$89,0),MATCH(F$7,Costs!$E$6:$O$6,0))</f>
        <v>#REF!</v>
      </c>
      <c r="G311" s="85" t="e">
        <f>#REF!*INDEX(Costs!$E$7:$O$89,MATCH($C311,Costs!$C$7:$C$89,0),MATCH(G$7,Costs!$E$6:$O$6,0))</f>
        <v>#REF!</v>
      </c>
      <c r="H311" s="85" t="e">
        <f>#REF!*INDEX(Costs!$E$7:$O$89,MATCH($C311,Costs!$C$7:$C$89,0),MATCH(H$7,Costs!$E$6:$O$6,0))</f>
        <v>#REF!</v>
      </c>
      <c r="I311" s="85" t="e">
        <f>#REF!*INDEX(Costs!$E$7:$O$89,MATCH($C311,Costs!$C$7:$C$89,0),MATCH(I$7,Costs!$E$6:$O$6,0))</f>
        <v>#REF!</v>
      </c>
      <c r="J311" s="85" t="e">
        <f>#REF!*INDEX(Costs!$E$7:$O$89,MATCH($C311,Costs!$C$7:$C$89,0),MATCH(J$7,Costs!$E$6:$O$6,0))</f>
        <v>#REF!</v>
      </c>
      <c r="K311" s="85" t="e">
        <f>#REF!*INDEX(Costs!$E$7:$O$89,MATCH($C311,Costs!$C$7:$C$89,0),MATCH(K$7,Costs!$E$6:$O$6,0))</f>
        <v>#REF!</v>
      </c>
      <c r="L311" s="85" t="e">
        <f>#REF!*INDEX(Costs!$E$7:$O$89,MATCH($C311,Costs!$C$7:$C$89,0),MATCH(L$7,Costs!$E$6:$O$6,0))</f>
        <v>#REF!</v>
      </c>
      <c r="M311" s="85" t="e">
        <f>#REF!*INDEX(Costs!$E$7:$O$89,MATCH($C311,Costs!$C$7:$C$89,0),MATCH(M$7,Costs!$E$6:$O$6,0))</f>
        <v>#REF!</v>
      </c>
      <c r="N311" s="85" t="e">
        <f>#REF!*INDEX(Costs!$E$7:$O$89,MATCH($C311,Costs!$C$7:$C$89,0),MATCH(N$7,Costs!$E$6:$O$6,0))</f>
        <v>#REF!</v>
      </c>
      <c r="O311" s="85" t="e">
        <f>#REF!*INDEX(Costs!$E$7:$O$89,MATCH($C311,Costs!$C$7:$C$89,0),MATCH(O$7,Costs!$E$6:$O$6,0))</f>
        <v>#REF!</v>
      </c>
      <c r="P311" s="86" t="e">
        <f t="shared" si="161"/>
        <v>#REF!</v>
      </c>
      <c r="Q311" s="86" t="e">
        <f t="shared" si="162"/>
        <v>#REF!</v>
      </c>
      <c r="R311" s="86" t="e">
        <f t="shared" si="163"/>
        <v>#REF!</v>
      </c>
      <c r="S311" s="86" t="e">
        <f t="shared" si="164"/>
        <v>#REF!</v>
      </c>
      <c r="T311" s="86" t="e">
        <f t="shared" si="165"/>
        <v>#REF!</v>
      </c>
      <c r="U311" s="86" t="e">
        <f t="shared" si="166"/>
        <v>#REF!</v>
      </c>
      <c r="V311" s="86" t="e">
        <f t="shared" si="167"/>
        <v>#REF!</v>
      </c>
      <c r="W311" s="86" t="e">
        <f t="shared" si="168"/>
        <v>#REF!</v>
      </c>
      <c r="X311" s="86" t="e">
        <f t="shared" si="169"/>
        <v>#REF!</v>
      </c>
      <c r="Y311" s="86" t="e">
        <f t="shared" si="170"/>
        <v>#REF!</v>
      </c>
      <c r="Z311" s="86" t="e">
        <f t="shared" si="171"/>
        <v>#REF!</v>
      </c>
      <c r="AA311" s="87">
        <v>450</v>
      </c>
      <c r="AB311" s="88" t="e">
        <f>AA311*#REF!/$AI$18*10^3</f>
        <v>#REF!</v>
      </c>
      <c r="AC311" s="89" t="e">
        <f>INDEX(Efficiencies!$D$8:$M$89,MATCH(C311,Efficiencies!$C$8:$C$89),MATCH(D311,Efficiencies!$D$7:$M$7))</f>
        <v>#REF!</v>
      </c>
      <c r="AD311" s="89" t="e">
        <f t="shared" si="148"/>
        <v>#REF!</v>
      </c>
      <c r="AE311" s="89" t="e">
        <f>INDEX(Efficiencies!$P$8:$Y$89,MATCH(C311,Efficiencies!$C$8:$C$89),MATCH(D311,Efficiencies!$P$7:$Y$7))</f>
        <v>#REF!</v>
      </c>
      <c r="AF311" s="89" t="e">
        <f t="shared" si="150"/>
        <v>#REF!</v>
      </c>
      <c r="AG311" s="89">
        <v>0</v>
      </c>
    </row>
    <row r="312" spans="1:33" x14ac:dyDescent="0.2">
      <c r="A312" s="91" t="s">
        <v>1994</v>
      </c>
      <c r="B312" s="349" t="s">
        <v>1995</v>
      </c>
      <c r="C312" s="39" t="s">
        <v>1978</v>
      </c>
      <c r="D312" s="39">
        <v>2045</v>
      </c>
      <c r="E312" s="85" t="e">
        <f>#REF!*INDEX(Costs!$E$7:$O$89,MATCH($C312,Costs!$C$7:$C$89,0),MATCH(E$7,Costs!$E$6:$O$6,0))</f>
        <v>#REF!</v>
      </c>
      <c r="F312" s="85" t="e">
        <f>#REF!*INDEX(Costs!$E$7:$O$89,MATCH($C312,Costs!$C$7:$C$89,0),MATCH(F$7,Costs!$E$6:$O$6,0))</f>
        <v>#REF!</v>
      </c>
      <c r="G312" s="85" t="e">
        <f>#REF!*INDEX(Costs!$E$7:$O$89,MATCH($C312,Costs!$C$7:$C$89,0),MATCH(G$7,Costs!$E$6:$O$6,0))</f>
        <v>#REF!</v>
      </c>
      <c r="H312" s="85" t="e">
        <f>#REF!*INDEX(Costs!$E$7:$O$89,MATCH($C312,Costs!$C$7:$C$89,0),MATCH(H$7,Costs!$E$6:$O$6,0))</f>
        <v>#REF!</v>
      </c>
      <c r="I312" s="85" t="e">
        <f>#REF!*INDEX(Costs!$E$7:$O$89,MATCH($C312,Costs!$C$7:$C$89,0),MATCH(I$7,Costs!$E$6:$O$6,0))</f>
        <v>#REF!</v>
      </c>
      <c r="J312" s="85" t="e">
        <f>#REF!*INDEX(Costs!$E$7:$O$89,MATCH($C312,Costs!$C$7:$C$89,0),MATCH(J$7,Costs!$E$6:$O$6,0))</f>
        <v>#REF!</v>
      </c>
      <c r="K312" s="85" t="e">
        <f>#REF!*INDEX(Costs!$E$7:$O$89,MATCH($C312,Costs!$C$7:$C$89,0),MATCH(K$7,Costs!$E$6:$O$6,0))</f>
        <v>#REF!</v>
      </c>
      <c r="L312" s="85" t="e">
        <f>#REF!*INDEX(Costs!$E$7:$O$89,MATCH($C312,Costs!$C$7:$C$89,0),MATCH(L$7,Costs!$E$6:$O$6,0))</f>
        <v>#REF!</v>
      </c>
      <c r="M312" s="85" t="e">
        <f>#REF!*INDEX(Costs!$E$7:$O$89,MATCH($C312,Costs!$C$7:$C$89,0),MATCH(M$7,Costs!$E$6:$O$6,0))</f>
        <v>#REF!</v>
      </c>
      <c r="N312" s="85" t="e">
        <f>#REF!*INDEX(Costs!$E$7:$O$89,MATCH($C312,Costs!$C$7:$C$89,0),MATCH(N$7,Costs!$E$6:$O$6,0))</f>
        <v>#REF!</v>
      </c>
      <c r="O312" s="85" t="e">
        <f>#REF!*INDEX(Costs!$E$7:$O$89,MATCH($C312,Costs!$C$7:$C$89,0),MATCH(O$7,Costs!$E$6:$O$6,0))</f>
        <v>#REF!</v>
      </c>
      <c r="P312" s="86" t="e">
        <f t="shared" si="161"/>
        <v>#REF!</v>
      </c>
      <c r="Q312" s="86" t="e">
        <f t="shared" si="162"/>
        <v>#REF!</v>
      </c>
      <c r="R312" s="86" t="e">
        <f t="shared" si="163"/>
        <v>#REF!</v>
      </c>
      <c r="S312" s="86" t="e">
        <f t="shared" si="164"/>
        <v>#REF!</v>
      </c>
      <c r="T312" s="86" t="e">
        <f t="shared" si="165"/>
        <v>#REF!</v>
      </c>
      <c r="U312" s="86" t="e">
        <f t="shared" si="166"/>
        <v>#REF!</v>
      </c>
      <c r="V312" s="86" t="e">
        <f t="shared" si="167"/>
        <v>#REF!</v>
      </c>
      <c r="W312" s="86" t="e">
        <f t="shared" si="168"/>
        <v>#REF!</v>
      </c>
      <c r="X312" s="86" t="e">
        <f t="shared" si="169"/>
        <v>#REF!</v>
      </c>
      <c r="Y312" s="86" t="e">
        <f t="shared" si="170"/>
        <v>#REF!</v>
      </c>
      <c r="Z312" s="86" t="e">
        <f t="shared" si="171"/>
        <v>#REF!</v>
      </c>
      <c r="AA312" s="87">
        <v>450</v>
      </c>
      <c r="AB312" s="88" t="e">
        <f>AA312*#REF!/$AI$18*10^3</f>
        <v>#REF!</v>
      </c>
      <c r="AC312" s="89" t="e">
        <f>INDEX(Efficiencies!$D$8:$M$89,MATCH(C312,Efficiencies!$C$8:$C$89),MATCH(D312,Efficiencies!$D$7:$M$7))</f>
        <v>#REF!</v>
      </c>
      <c r="AD312" s="89" t="e">
        <f t="shared" si="148"/>
        <v>#REF!</v>
      </c>
      <c r="AE312" s="89" t="e">
        <f>INDEX(Efficiencies!$P$8:$Y$89,MATCH(C312,Efficiencies!$C$8:$C$89),MATCH(D312,Efficiencies!$P$7:$Y$7))</f>
        <v>#REF!</v>
      </c>
      <c r="AF312" s="89" t="e">
        <f t="shared" si="150"/>
        <v>#REF!</v>
      </c>
      <c r="AG312" s="89">
        <v>0</v>
      </c>
    </row>
    <row r="313" spans="1:33" x14ac:dyDescent="0.2">
      <c r="A313" s="91" t="s">
        <v>1996</v>
      </c>
      <c r="B313" s="349" t="s">
        <v>1997</v>
      </c>
      <c r="C313" s="39" t="s">
        <v>1978</v>
      </c>
      <c r="D313" s="39">
        <v>2050</v>
      </c>
      <c r="E313" s="85" t="e">
        <f>#REF!*INDEX(Costs!$E$7:$O$89,MATCH($C313,Costs!$C$7:$C$89,0),MATCH(E$7,Costs!$E$6:$O$6,0))</f>
        <v>#REF!</v>
      </c>
      <c r="F313" s="85" t="e">
        <f>#REF!*INDEX(Costs!$E$7:$O$89,MATCH($C313,Costs!$C$7:$C$89,0),MATCH(F$7,Costs!$E$6:$O$6,0))</f>
        <v>#REF!</v>
      </c>
      <c r="G313" s="85" t="e">
        <f>#REF!*INDEX(Costs!$E$7:$O$89,MATCH($C313,Costs!$C$7:$C$89,0),MATCH(G$7,Costs!$E$6:$O$6,0))</f>
        <v>#REF!</v>
      </c>
      <c r="H313" s="85" t="e">
        <f>#REF!*INDEX(Costs!$E$7:$O$89,MATCH($C313,Costs!$C$7:$C$89,0),MATCH(H$7,Costs!$E$6:$O$6,0))</f>
        <v>#REF!</v>
      </c>
      <c r="I313" s="85" t="e">
        <f>#REF!*INDEX(Costs!$E$7:$O$89,MATCH($C313,Costs!$C$7:$C$89,0),MATCH(I$7,Costs!$E$6:$O$6,0))</f>
        <v>#REF!</v>
      </c>
      <c r="J313" s="85" t="e">
        <f>#REF!*INDEX(Costs!$E$7:$O$89,MATCH($C313,Costs!$C$7:$C$89,0),MATCH(J$7,Costs!$E$6:$O$6,0))</f>
        <v>#REF!</v>
      </c>
      <c r="K313" s="85" t="e">
        <f>#REF!*INDEX(Costs!$E$7:$O$89,MATCH($C313,Costs!$C$7:$C$89,0),MATCH(K$7,Costs!$E$6:$O$6,0))</f>
        <v>#REF!</v>
      </c>
      <c r="L313" s="85" t="e">
        <f>#REF!*INDEX(Costs!$E$7:$O$89,MATCH($C313,Costs!$C$7:$C$89,0),MATCH(L$7,Costs!$E$6:$O$6,0))</f>
        <v>#REF!</v>
      </c>
      <c r="M313" s="85" t="e">
        <f>#REF!*INDEX(Costs!$E$7:$O$89,MATCH($C313,Costs!$C$7:$C$89,0),MATCH(M$7,Costs!$E$6:$O$6,0))</f>
        <v>#REF!</v>
      </c>
      <c r="N313" s="85" t="e">
        <f>#REF!*INDEX(Costs!$E$7:$O$89,MATCH($C313,Costs!$C$7:$C$89,0),MATCH(N$7,Costs!$E$6:$O$6,0))</f>
        <v>#REF!</v>
      </c>
      <c r="O313" s="85" t="e">
        <f>#REF!*INDEX(Costs!$E$7:$O$89,MATCH($C313,Costs!$C$7:$C$89,0),MATCH(O$7,Costs!$E$6:$O$6,0))</f>
        <v>#REF!</v>
      </c>
      <c r="P313" s="86" t="e">
        <f t="shared" si="161"/>
        <v>#REF!</v>
      </c>
      <c r="Q313" s="86" t="e">
        <f t="shared" si="162"/>
        <v>#REF!</v>
      </c>
      <c r="R313" s="86" t="e">
        <f t="shared" si="163"/>
        <v>#REF!</v>
      </c>
      <c r="S313" s="86" t="e">
        <f t="shared" si="164"/>
        <v>#REF!</v>
      </c>
      <c r="T313" s="86" t="e">
        <f t="shared" si="165"/>
        <v>#REF!</v>
      </c>
      <c r="U313" s="86" t="e">
        <f t="shared" si="166"/>
        <v>#REF!</v>
      </c>
      <c r="V313" s="86" t="e">
        <f t="shared" si="167"/>
        <v>#REF!</v>
      </c>
      <c r="W313" s="86" t="e">
        <f t="shared" si="168"/>
        <v>#REF!</v>
      </c>
      <c r="X313" s="86" t="e">
        <f t="shared" si="169"/>
        <v>#REF!</v>
      </c>
      <c r="Y313" s="86" t="e">
        <f t="shared" si="170"/>
        <v>#REF!</v>
      </c>
      <c r="Z313" s="86" t="e">
        <f t="shared" si="171"/>
        <v>#REF!</v>
      </c>
      <c r="AA313" s="87">
        <v>450</v>
      </c>
      <c r="AB313" s="88" t="e">
        <f>AA313*#REF!/$AI$18*10^3</f>
        <v>#REF!</v>
      </c>
      <c r="AC313" s="89" t="e">
        <f>INDEX(Efficiencies!$D$8:$M$89,MATCH(C313,Efficiencies!$C$8:$C$89),MATCH(D313,Efficiencies!$D$7:$M$7))</f>
        <v>#REF!</v>
      </c>
      <c r="AD313" s="89" t="e">
        <f t="shared" si="148"/>
        <v>#REF!</v>
      </c>
      <c r="AE313" s="89" t="e">
        <f>INDEX(Efficiencies!$P$8:$Y$89,MATCH(C313,Efficiencies!$C$8:$C$89),MATCH(D313,Efficiencies!$P$7:$Y$7))</f>
        <v>#REF!</v>
      </c>
      <c r="AF313" s="89" t="e">
        <f t="shared" si="150"/>
        <v>#REF!</v>
      </c>
      <c r="AG313" s="89">
        <v>0</v>
      </c>
    </row>
    <row r="314" spans="1:33" x14ac:dyDescent="0.2">
      <c r="A314" s="91" t="s">
        <v>1998</v>
      </c>
      <c r="B314" s="349" t="s">
        <v>1999</v>
      </c>
      <c r="C314" s="39" t="s">
        <v>2000</v>
      </c>
      <c r="D314" s="39">
        <v>2005</v>
      </c>
      <c r="E314" s="85" t="e">
        <f>#REF!*INDEX(Costs!$E$7:$O$89,MATCH($C314,Costs!$C$7:$C$89,0),MATCH(E$7,Costs!$E$6:$O$6,0))</f>
        <v>#REF!</v>
      </c>
      <c r="F314" s="85" t="e">
        <f>#REF!*INDEX(Costs!$E$7:$O$89,MATCH($C314,Costs!$C$7:$C$89,0),MATCH(F$7,Costs!$E$6:$O$6,0))</f>
        <v>#REF!</v>
      </c>
      <c r="G314" s="85" t="e">
        <f>#REF!*INDEX(Costs!$E$7:$O$89,MATCH($C314,Costs!$C$7:$C$89,0),MATCH(G$7,Costs!$E$6:$O$6,0))</f>
        <v>#REF!</v>
      </c>
      <c r="H314" s="85" t="e">
        <f>#REF!*INDEX(Costs!$E$7:$O$89,MATCH($C314,Costs!$C$7:$C$89,0),MATCH(H$7,Costs!$E$6:$O$6,0))</f>
        <v>#REF!</v>
      </c>
      <c r="I314" s="85" t="e">
        <f>#REF!*INDEX(Costs!$E$7:$O$89,MATCH($C314,Costs!$C$7:$C$89,0),MATCH(I$7,Costs!$E$6:$O$6,0))</f>
        <v>#REF!</v>
      </c>
      <c r="J314" s="85" t="e">
        <f>#REF!*INDEX(Costs!$E$7:$O$89,MATCH($C314,Costs!$C$7:$C$89,0),MATCH(J$7,Costs!$E$6:$O$6,0))</f>
        <v>#REF!</v>
      </c>
      <c r="K314" s="85" t="e">
        <f>#REF!*INDEX(Costs!$E$7:$O$89,MATCH($C314,Costs!$C$7:$C$89,0),MATCH(K$7,Costs!$E$6:$O$6,0))</f>
        <v>#REF!</v>
      </c>
      <c r="L314" s="85" t="e">
        <f>#REF!*INDEX(Costs!$E$7:$O$89,MATCH($C314,Costs!$C$7:$C$89,0),MATCH(L$7,Costs!$E$6:$O$6,0))</f>
        <v>#REF!</v>
      </c>
      <c r="M314" s="85" t="e">
        <f>#REF!*INDEX(Costs!$E$7:$O$89,MATCH($C314,Costs!$C$7:$C$89,0),MATCH(M$7,Costs!$E$6:$O$6,0))</f>
        <v>#REF!</v>
      </c>
      <c r="N314" s="85" t="e">
        <f>#REF!*INDEX(Costs!$E$7:$O$89,MATCH($C314,Costs!$C$7:$C$89,0),MATCH(N$7,Costs!$E$6:$O$6,0))</f>
        <v>#REF!</v>
      </c>
      <c r="O314" s="85" t="e">
        <f>#REF!*INDEX(Costs!$E$7:$O$89,MATCH($C314,Costs!$C$7:$C$89,0),MATCH(O$7,Costs!$E$6:$O$6,0))</f>
        <v>#REF!</v>
      </c>
      <c r="P314" s="86" t="e">
        <f>E314/$AI$18*10^6</f>
        <v>#REF!</v>
      </c>
      <c r="Q314" s="86" t="e">
        <f t="shared" si="162"/>
        <v>#REF!</v>
      </c>
      <c r="R314" s="86" t="e">
        <f t="shared" si="163"/>
        <v>#REF!</v>
      </c>
      <c r="S314" s="86" t="e">
        <f t="shared" si="164"/>
        <v>#REF!</v>
      </c>
      <c r="T314" s="86" t="e">
        <f t="shared" si="165"/>
        <v>#REF!</v>
      </c>
      <c r="U314" s="86" t="e">
        <f t="shared" si="166"/>
        <v>#REF!</v>
      </c>
      <c r="V314" s="86" t="e">
        <f t="shared" si="167"/>
        <v>#REF!</v>
      </c>
      <c r="W314" s="86" t="e">
        <f t="shared" si="168"/>
        <v>#REF!</v>
      </c>
      <c r="X314" s="86" t="e">
        <f t="shared" si="169"/>
        <v>#REF!</v>
      </c>
      <c r="Y314" s="86" t="e">
        <f t="shared" si="170"/>
        <v>#REF!</v>
      </c>
      <c r="Z314" s="86" t="e">
        <f t="shared" si="171"/>
        <v>#REF!</v>
      </c>
      <c r="AA314" s="87">
        <v>450</v>
      </c>
      <c r="AB314" s="88" t="e">
        <f>AA314*#REF!/$AI$18*10^3</f>
        <v>#REF!</v>
      </c>
      <c r="AC314" s="89" t="e">
        <f>INDEX(Efficiencies!$D$8:$M$89,MATCH(C314,Efficiencies!$C$8:$C$89),MATCH(D314,Efficiencies!$D$7:$M$7))</f>
        <v>#REF!</v>
      </c>
      <c r="AD314" s="89" t="e">
        <f t="shared" si="148"/>
        <v>#REF!</v>
      </c>
      <c r="AE314" s="89" t="e">
        <f>INDEX(Efficiencies!$P$8:$Y$89,MATCH(C314,Efficiencies!$C$8:$C$89),MATCH(D314,Efficiencies!$P$7:$Y$7))</f>
        <v>#REF!</v>
      </c>
      <c r="AF314" s="89" t="e">
        <f t="shared" si="150"/>
        <v>#REF!</v>
      </c>
      <c r="AG314" s="89">
        <v>0</v>
      </c>
    </row>
    <row r="315" spans="1:33" x14ac:dyDescent="0.2">
      <c r="A315" s="91" t="s">
        <v>451</v>
      </c>
      <c r="B315" s="349" t="s">
        <v>2001</v>
      </c>
      <c r="C315" s="39" t="s">
        <v>2000</v>
      </c>
      <c r="D315" s="39">
        <v>2010</v>
      </c>
      <c r="E315" s="85" t="e">
        <f>#REF!*INDEX(Costs!$E$7:$O$89,MATCH($C315,Costs!$C$7:$C$89,0),MATCH(E$7,Costs!$E$6:$O$6,0))</f>
        <v>#REF!</v>
      </c>
      <c r="F315" s="85" t="e">
        <f>#REF!*INDEX(Costs!$E$7:$O$89,MATCH($C315,Costs!$C$7:$C$89,0),MATCH(F$7,Costs!$E$6:$O$6,0))</f>
        <v>#REF!</v>
      </c>
      <c r="G315" s="85" t="e">
        <f>#REF!*INDEX(Costs!$E$7:$O$89,MATCH($C315,Costs!$C$7:$C$89,0),MATCH(G$7,Costs!$E$6:$O$6,0))</f>
        <v>#REF!</v>
      </c>
      <c r="H315" s="85" t="e">
        <f>#REF!*INDEX(Costs!$E$7:$O$89,MATCH($C315,Costs!$C$7:$C$89,0),MATCH(H$7,Costs!$E$6:$O$6,0))</f>
        <v>#REF!</v>
      </c>
      <c r="I315" s="85" t="e">
        <f>#REF!*INDEX(Costs!$E$7:$O$89,MATCH($C315,Costs!$C$7:$C$89,0),MATCH(I$7,Costs!$E$6:$O$6,0))</f>
        <v>#REF!</v>
      </c>
      <c r="J315" s="85" t="e">
        <f>#REF!*INDEX(Costs!$E$7:$O$89,MATCH($C315,Costs!$C$7:$C$89,0),MATCH(J$7,Costs!$E$6:$O$6,0))</f>
        <v>#REF!</v>
      </c>
      <c r="K315" s="85" t="e">
        <f>#REF!*INDEX(Costs!$E$7:$O$89,MATCH($C315,Costs!$C$7:$C$89,0),MATCH(K$7,Costs!$E$6:$O$6,0))</f>
        <v>#REF!</v>
      </c>
      <c r="L315" s="85" t="e">
        <f>#REF!*INDEX(Costs!$E$7:$O$89,MATCH($C315,Costs!$C$7:$C$89,0),MATCH(L$7,Costs!$E$6:$O$6,0))</f>
        <v>#REF!</v>
      </c>
      <c r="M315" s="85" t="e">
        <f>#REF!*INDEX(Costs!$E$7:$O$89,MATCH($C315,Costs!$C$7:$C$89,0),MATCH(M$7,Costs!$E$6:$O$6,0))</f>
        <v>#REF!</v>
      </c>
      <c r="N315" s="85" t="e">
        <f>#REF!*INDEX(Costs!$E$7:$O$89,MATCH($C315,Costs!$C$7:$C$89,0),MATCH(N$7,Costs!$E$6:$O$6,0))</f>
        <v>#REF!</v>
      </c>
      <c r="O315" s="85" t="e">
        <f>#REF!*INDEX(Costs!$E$7:$O$89,MATCH($C315,Costs!$C$7:$C$89,0),MATCH(O$7,Costs!$E$6:$O$6,0))</f>
        <v>#REF!</v>
      </c>
      <c r="P315" s="86" t="e">
        <f t="shared" ref="P315:P323" si="172">E315/$AI$18*10^6</f>
        <v>#REF!</v>
      </c>
      <c r="Q315" s="86" t="e">
        <f t="shared" si="162"/>
        <v>#REF!</v>
      </c>
      <c r="R315" s="86" t="e">
        <f t="shared" si="163"/>
        <v>#REF!</v>
      </c>
      <c r="S315" s="86" t="e">
        <f t="shared" si="164"/>
        <v>#REF!</v>
      </c>
      <c r="T315" s="86" t="e">
        <f t="shared" si="165"/>
        <v>#REF!</v>
      </c>
      <c r="U315" s="86" t="e">
        <f t="shared" si="166"/>
        <v>#REF!</v>
      </c>
      <c r="V315" s="86" t="e">
        <f t="shared" si="167"/>
        <v>#REF!</v>
      </c>
      <c r="W315" s="86" t="e">
        <f t="shared" si="168"/>
        <v>#REF!</v>
      </c>
      <c r="X315" s="86" t="e">
        <f t="shared" si="169"/>
        <v>#REF!</v>
      </c>
      <c r="Y315" s="86" t="e">
        <f t="shared" si="170"/>
        <v>#REF!</v>
      </c>
      <c r="Z315" s="86" t="e">
        <f t="shared" si="171"/>
        <v>#REF!</v>
      </c>
      <c r="AA315" s="87">
        <v>450</v>
      </c>
      <c r="AB315" s="88" t="e">
        <f>AA315*#REF!/$AI$18*10^3</f>
        <v>#REF!</v>
      </c>
      <c r="AC315" s="89" t="e">
        <f>INDEX(Efficiencies!$D$8:$M$89,MATCH(C315,Efficiencies!$C$8:$C$89),MATCH(D315,Efficiencies!$D$7:$M$7))</f>
        <v>#REF!</v>
      </c>
      <c r="AD315" s="89" t="e">
        <f t="shared" si="148"/>
        <v>#REF!</v>
      </c>
      <c r="AE315" s="89" t="e">
        <f>INDEX(Efficiencies!$P$8:$Y$89,MATCH(C315,Efficiencies!$C$8:$C$89),MATCH(D315,Efficiencies!$P$7:$Y$7))</f>
        <v>#REF!</v>
      </c>
      <c r="AF315" s="89" t="e">
        <f t="shared" si="150"/>
        <v>#REF!</v>
      </c>
      <c r="AG315" s="89">
        <v>0</v>
      </c>
    </row>
    <row r="316" spans="1:33" x14ac:dyDescent="0.2">
      <c r="A316" s="91" t="s">
        <v>2002</v>
      </c>
      <c r="B316" s="349" t="s">
        <v>2003</v>
      </c>
      <c r="C316" s="39" t="s">
        <v>2000</v>
      </c>
      <c r="D316" s="39">
        <v>2015</v>
      </c>
      <c r="E316" s="85" t="e">
        <f>#REF!*INDEX(Costs!$E$7:$O$89,MATCH($C316,Costs!$C$7:$C$89,0),MATCH(E$7,Costs!$E$6:$O$6,0))</f>
        <v>#REF!</v>
      </c>
      <c r="F316" s="85" t="e">
        <f>#REF!*INDEX(Costs!$E$7:$O$89,MATCH($C316,Costs!$C$7:$C$89,0),MATCH(F$7,Costs!$E$6:$O$6,0))</f>
        <v>#REF!</v>
      </c>
      <c r="G316" s="85" t="e">
        <f>#REF!*INDEX(Costs!$E$7:$O$89,MATCH($C316,Costs!$C$7:$C$89,0),MATCH(G$7,Costs!$E$6:$O$6,0))</f>
        <v>#REF!</v>
      </c>
      <c r="H316" s="85" t="e">
        <f>#REF!*INDEX(Costs!$E$7:$O$89,MATCH($C316,Costs!$C$7:$C$89,0),MATCH(H$7,Costs!$E$6:$O$6,0))</f>
        <v>#REF!</v>
      </c>
      <c r="I316" s="85" t="e">
        <f>#REF!*INDEX(Costs!$E$7:$O$89,MATCH($C316,Costs!$C$7:$C$89,0),MATCH(I$7,Costs!$E$6:$O$6,0))</f>
        <v>#REF!</v>
      </c>
      <c r="J316" s="85" t="e">
        <f>#REF!*INDEX(Costs!$E$7:$O$89,MATCH($C316,Costs!$C$7:$C$89,0),MATCH(J$7,Costs!$E$6:$O$6,0))</f>
        <v>#REF!</v>
      </c>
      <c r="K316" s="85" t="e">
        <f>#REF!*INDEX(Costs!$E$7:$O$89,MATCH($C316,Costs!$C$7:$C$89,0),MATCH(K$7,Costs!$E$6:$O$6,0))</f>
        <v>#REF!</v>
      </c>
      <c r="L316" s="85" t="e">
        <f>#REF!*INDEX(Costs!$E$7:$O$89,MATCH($C316,Costs!$C$7:$C$89,0),MATCH(L$7,Costs!$E$6:$O$6,0))</f>
        <v>#REF!</v>
      </c>
      <c r="M316" s="85" t="e">
        <f>#REF!*INDEX(Costs!$E$7:$O$89,MATCH($C316,Costs!$C$7:$C$89,0),MATCH(M$7,Costs!$E$6:$O$6,0))</f>
        <v>#REF!</v>
      </c>
      <c r="N316" s="85" t="e">
        <f>#REF!*INDEX(Costs!$E$7:$O$89,MATCH($C316,Costs!$C$7:$C$89,0),MATCH(N$7,Costs!$E$6:$O$6,0))</f>
        <v>#REF!</v>
      </c>
      <c r="O316" s="85" t="e">
        <f>#REF!*INDEX(Costs!$E$7:$O$89,MATCH($C316,Costs!$C$7:$C$89,0),MATCH(O$7,Costs!$E$6:$O$6,0))</f>
        <v>#REF!</v>
      </c>
      <c r="P316" s="86" t="e">
        <f t="shared" si="172"/>
        <v>#REF!</v>
      </c>
      <c r="Q316" s="86" t="e">
        <f t="shared" si="162"/>
        <v>#REF!</v>
      </c>
      <c r="R316" s="86" t="e">
        <f t="shared" si="163"/>
        <v>#REF!</v>
      </c>
      <c r="S316" s="86" t="e">
        <f t="shared" si="164"/>
        <v>#REF!</v>
      </c>
      <c r="T316" s="86" t="e">
        <f t="shared" si="165"/>
        <v>#REF!</v>
      </c>
      <c r="U316" s="86" t="e">
        <f t="shared" si="166"/>
        <v>#REF!</v>
      </c>
      <c r="V316" s="86" t="e">
        <f t="shared" si="167"/>
        <v>#REF!</v>
      </c>
      <c r="W316" s="86" t="e">
        <f t="shared" si="168"/>
        <v>#REF!</v>
      </c>
      <c r="X316" s="86" t="e">
        <f t="shared" si="169"/>
        <v>#REF!</v>
      </c>
      <c r="Y316" s="86" t="e">
        <f t="shared" si="170"/>
        <v>#REF!</v>
      </c>
      <c r="Z316" s="86" t="e">
        <f t="shared" si="171"/>
        <v>#REF!</v>
      </c>
      <c r="AA316" s="87">
        <v>450</v>
      </c>
      <c r="AB316" s="88" t="e">
        <f>AA316*#REF!/$AI$18*10^3</f>
        <v>#REF!</v>
      </c>
      <c r="AC316" s="89" t="e">
        <f>INDEX(Efficiencies!$D$8:$M$89,MATCH(C316,Efficiencies!$C$8:$C$89),MATCH(D316,Efficiencies!$D$7:$M$7))</f>
        <v>#REF!</v>
      </c>
      <c r="AD316" s="89" t="e">
        <f t="shared" si="148"/>
        <v>#REF!</v>
      </c>
      <c r="AE316" s="89" t="e">
        <f>INDEX(Efficiencies!$P$8:$Y$89,MATCH(C316,Efficiencies!$C$8:$C$89),MATCH(D316,Efficiencies!$P$7:$Y$7))</f>
        <v>#REF!</v>
      </c>
      <c r="AF316" s="89" t="e">
        <f t="shared" si="150"/>
        <v>#REF!</v>
      </c>
      <c r="AG316" s="89">
        <v>0</v>
      </c>
    </row>
    <row r="317" spans="1:33" x14ac:dyDescent="0.2">
      <c r="A317" s="91" t="s">
        <v>2004</v>
      </c>
      <c r="B317" s="349" t="s">
        <v>2005</v>
      </c>
      <c r="C317" s="39" t="s">
        <v>2000</v>
      </c>
      <c r="D317" s="39">
        <v>2020</v>
      </c>
      <c r="E317" s="85" t="e">
        <f>#REF!*INDEX(Costs!$E$7:$O$89,MATCH($C317,Costs!$C$7:$C$89,0),MATCH(E$7,Costs!$E$6:$O$6,0))</f>
        <v>#REF!</v>
      </c>
      <c r="F317" s="85" t="e">
        <f>#REF!*INDEX(Costs!$E$7:$O$89,MATCH($C317,Costs!$C$7:$C$89,0),MATCH(F$7,Costs!$E$6:$O$6,0))</f>
        <v>#REF!</v>
      </c>
      <c r="G317" s="85" t="e">
        <f>#REF!*INDEX(Costs!$E$7:$O$89,MATCH($C317,Costs!$C$7:$C$89,0),MATCH(G$7,Costs!$E$6:$O$6,0))</f>
        <v>#REF!</v>
      </c>
      <c r="H317" s="85" t="e">
        <f>#REF!*INDEX(Costs!$E$7:$O$89,MATCH($C317,Costs!$C$7:$C$89,0),MATCH(H$7,Costs!$E$6:$O$6,0))</f>
        <v>#REF!</v>
      </c>
      <c r="I317" s="85" t="e">
        <f>#REF!*INDEX(Costs!$E$7:$O$89,MATCH($C317,Costs!$C$7:$C$89,0),MATCH(I$7,Costs!$E$6:$O$6,0))</f>
        <v>#REF!</v>
      </c>
      <c r="J317" s="85" t="e">
        <f>#REF!*INDEX(Costs!$E$7:$O$89,MATCH($C317,Costs!$C$7:$C$89,0),MATCH(J$7,Costs!$E$6:$O$6,0))</f>
        <v>#REF!</v>
      </c>
      <c r="K317" s="85" t="e">
        <f>#REF!*INDEX(Costs!$E$7:$O$89,MATCH($C317,Costs!$C$7:$C$89,0),MATCH(K$7,Costs!$E$6:$O$6,0))</f>
        <v>#REF!</v>
      </c>
      <c r="L317" s="85" t="e">
        <f>#REF!*INDEX(Costs!$E$7:$O$89,MATCH($C317,Costs!$C$7:$C$89,0),MATCH(L$7,Costs!$E$6:$O$6,0))</f>
        <v>#REF!</v>
      </c>
      <c r="M317" s="85" t="e">
        <f>#REF!*INDEX(Costs!$E$7:$O$89,MATCH($C317,Costs!$C$7:$C$89,0),MATCH(M$7,Costs!$E$6:$O$6,0))</f>
        <v>#REF!</v>
      </c>
      <c r="N317" s="85" t="e">
        <f>#REF!*INDEX(Costs!$E$7:$O$89,MATCH($C317,Costs!$C$7:$C$89,0),MATCH(N$7,Costs!$E$6:$O$6,0))</f>
        <v>#REF!</v>
      </c>
      <c r="O317" s="85" t="e">
        <f>#REF!*INDEX(Costs!$E$7:$O$89,MATCH($C317,Costs!$C$7:$C$89,0),MATCH(O$7,Costs!$E$6:$O$6,0))</f>
        <v>#REF!</v>
      </c>
      <c r="P317" s="86" t="e">
        <f t="shared" si="172"/>
        <v>#REF!</v>
      </c>
      <c r="Q317" s="86" t="e">
        <f t="shared" si="162"/>
        <v>#REF!</v>
      </c>
      <c r="R317" s="86" t="e">
        <f t="shared" si="163"/>
        <v>#REF!</v>
      </c>
      <c r="S317" s="86" t="e">
        <f t="shared" si="164"/>
        <v>#REF!</v>
      </c>
      <c r="T317" s="86" t="e">
        <f t="shared" si="165"/>
        <v>#REF!</v>
      </c>
      <c r="U317" s="86" t="e">
        <f t="shared" si="166"/>
        <v>#REF!</v>
      </c>
      <c r="V317" s="86" t="e">
        <f t="shared" si="167"/>
        <v>#REF!</v>
      </c>
      <c r="W317" s="86" t="e">
        <f t="shared" si="168"/>
        <v>#REF!</v>
      </c>
      <c r="X317" s="86" t="e">
        <f t="shared" si="169"/>
        <v>#REF!</v>
      </c>
      <c r="Y317" s="86" t="e">
        <f t="shared" si="170"/>
        <v>#REF!</v>
      </c>
      <c r="Z317" s="86" t="e">
        <f t="shared" si="171"/>
        <v>#REF!</v>
      </c>
      <c r="AA317" s="87">
        <v>450</v>
      </c>
      <c r="AB317" s="88" t="e">
        <f>AA317*#REF!/$AI$18*10^3</f>
        <v>#REF!</v>
      </c>
      <c r="AC317" s="89" t="e">
        <f>INDEX(Efficiencies!$D$8:$M$89,MATCH(C317,Efficiencies!$C$8:$C$89),MATCH(D317,Efficiencies!$D$7:$M$7))</f>
        <v>#REF!</v>
      </c>
      <c r="AD317" s="89" t="e">
        <f t="shared" si="148"/>
        <v>#REF!</v>
      </c>
      <c r="AE317" s="89" t="e">
        <f>INDEX(Efficiencies!$P$8:$Y$89,MATCH(C317,Efficiencies!$C$8:$C$89),MATCH(D317,Efficiencies!$P$7:$Y$7))</f>
        <v>#REF!</v>
      </c>
      <c r="AF317" s="89" t="e">
        <f t="shared" si="150"/>
        <v>#REF!</v>
      </c>
      <c r="AG317" s="89">
        <v>0</v>
      </c>
    </row>
    <row r="318" spans="1:33" x14ac:dyDescent="0.2">
      <c r="A318" s="91" t="s">
        <v>2006</v>
      </c>
      <c r="B318" s="349" t="s">
        <v>2007</v>
      </c>
      <c r="C318" s="39" t="s">
        <v>2000</v>
      </c>
      <c r="D318" s="39">
        <v>2025</v>
      </c>
      <c r="E318" s="85" t="e">
        <f>#REF!*INDEX(Costs!$E$7:$O$89,MATCH($C318,Costs!$C$7:$C$89,0),MATCH(E$7,Costs!$E$6:$O$6,0))</f>
        <v>#REF!</v>
      </c>
      <c r="F318" s="85" t="e">
        <f>#REF!*INDEX(Costs!$E$7:$O$89,MATCH($C318,Costs!$C$7:$C$89,0),MATCH(F$7,Costs!$E$6:$O$6,0))</f>
        <v>#REF!</v>
      </c>
      <c r="G318" s="85" t="e">
        <f>#REF!*INDEX(Costs!$E$7:$O$89,MATCH($C318,Costs!$C$7:$C$89,0),MATCH(G$7,Costs!$E$6:$O$6,0))</f>
        <v>#REF!</v>
      </c>
      <c r="H318" s="85" t="e">
        <f>#REF!*INDEX(Costs!$E$7:$O$89,MATCH($C318,Costs!$C$7:$C$89,0),MATCH(H$7,Costs!$E$6:$O$6,0))</f>
        <v>#REF!</v>
      </c>
      <c r="I318" s="85" t="e">
        <f>#REF!*INDEX(Costs!$E$7:$O$89,MATCH($C318,Costs!$C$7:$C$89,0),MATCH(I$7,Costs!$E$6:$O$6,0))</f>
        <v>#REF!</v>
      </c>
      <c r="J318" s="85" t="e">
        <f>#REF!*INDEX(Costs!$E$7:$O$89,MATCH($C318,Costs!$C$7:$C$89,0),MATCH(J$7,Costs!$E$6:$O$6,0))</f>
        <v>#REF!</v>
      </c>
      <c r="K318" s="85" t="e">
        <f>#REF!*INDEX(Costs!$E$7:$O$89,MATCH($C318,Costs!$C$7:$C$89,0),MATCH(K$7,Costs!$E$6:$O$6,0))</f>
        <v>#REF!</v>
      </c>
      <c r="L318" s="85" t="e">
        <f>#REF!*INDEX(Costs!$E$7:$O$89,MATCH($C318,Costs!$C$7:$C$89,0),MATCH(L$7,Costs!$E$6:$O$6,0))</f>
        <v>#REF!</v>
      </c>
      <c r="M318" s="85" t="e">
        <f>#REF!*INDEX(Costs!$E$7:$O$89,MATCH($C318,Costs!$C$7:$C$89,0),MATCH(M$7,Costs!$E$6:$O$6,0))</f>
        <v>#REF!</v>
      </c>
      <c r="N318" s="85" t="e">
        <f>#REF!*INDEX(Costs!$E$7:$O$89,MATCH($C318,Costs!$C$7:$C$89,0),MATCH(N$7,Costs!$E$6:$O$6,0))</f>
        <v>#REF!</v>
      </c>
      <c r="O318" s="85" t="e">
        <f>#REF!*INDEX(Costs!$E$7:$O$89,MATCH($C318,Costs!$C$7:$C$89,0),MATCH(O$7,Costs!$E$6:$O$6,0))</f>
        <v>#REF!</v>
      </c>
      <c r="P318" s="86" t="e">
        <f t="shared" si="172"/>
        <v>#REF!</v>
      </c>
      <c r="Q318" s="86" t="e">
        <f t="shared" si="162"/>
        <v>#REF!</v>
      </c>
      <c r="R318" s="86" t="e">
        <f t="shared" si="163"/>
        <v>#REF!</v>
      </c>
      <c r="S318" s="86" t="e">
        <f t="shared" si="164"/>
        <v>#REF!</v>
      </c>
      <c r="T318" s="86" t="e">
        <f t="shared" si="165"/>
        <v>#REF!</v>
      </c>
      <c r="U318" s="86" t="e">
        <f t="shared" si="166"/>
        <v>#REF!</v>
      </c>
      <c r="V318" s="86" t="e">
        <f t="shared" si="167"/>
        <v>#REF!</v>
      </c>
      <c r="W318" s="86" t="e">
        <f t="shared" si="168"/>
        <v>#REF!</v>
      </c>
      <c r="X318" s="86" t="e">
        <f t="shared" si="169"/>
        <v>#REF!</v>
      </c>
      <c r="Y318" s="86" t="e">
        <f t="shared" si="170"/>
        <v>#REF!</v>
      </c>
      <c r="Z318" s="86" t="e">
        <f t="shared" si="171"/>
        <v>#REF!</v>
      </c>
      <c r="AA318" s="87">
        <v>450</v>
      </c>
      <c r="AB318" s="88" t="e">
        <f>AA318*#REF!/$AI$18*10^3</f>
        <v>#REF!</v>
      </c>
      <c r="AC318" s="89" t="e">
        <f>INDEX(Efficiencies!$D$8:$M$89,MATCH(C318,Efficiencies!$C$8:$C$89),MATCH(D318,Efficiencies!$D$7:$M$7))</f>
        <v>#REF!</v>
      </c>
      <c r="AD318" s="89" t="e">
        <f t="shared" si="148"/>
        <v>#REF!</v>
      </c>
      <c r="AE318" s="89" t="e">
        <f>INDEX(Efficiencies!$P$8:$Y$89,MATCH(C318,Efficiencies!$C$8:$C$89),MATCH(D318,Efficiencies!$P$7:$Y$7))</f>
        <v>#REF!</v>
      </c>
      <c r="AF318" s="89" t="e">
        <f t="shared" si="150"/>
        <v>#REF!</v>
      </c>
      <c r="AG318" s="89">
        <v>0</v>
      </c>
    </row>
    <row r="319" spans="1:33" x14ac:dyDescent="0.2">
      <c r="A319" s="91" t="s">
        <v>2008</v>
      </c>
      <c r="B319" s="349" t="s">
        <v>2009</v>
      </c>
      <c r="C319" s="39" t="s">
        <v>2000</v>
      </c>
      <c r="D319" s="39">
        <v>2030</v>
      </c>
      <c r="E319" s="85" t="e">
        <f>#REF!*INDEX(Costs!$E$7:$O$89,MATCH($C319,Costs!$C$7:$C$89,0),MATCH(E$7,Costs!$E$6:$O$6,0))</f>
        <v>#REF!</v>
      </c>
      <c r="F319" s="85" t="e">
        <f>#REF!*INDEX(Costs!$E$7:$O$89,MATCH($C319,Costs!$C$7:$C$89,0),MATCH(F$7,Costs!$E$6:$O$6,0))</f>
        <v>#REF!</v>
      </c>
      <c r="G319" s="85" t="e">
        <f>#REF!*INDEX(Costs!$E$7:$O$89,MATCH($C319,Costs!$C$7:$C$89,0),MATCH(G$7,Costs!$E$6:$O$6,0))</f>
        <v>#REF!</v>
      </c>
      <c r="H319" s="85" t="e">
        <f>#REF!*INDEX(Costs!$E$7:$O$89,MATCH($C319,Costs!$C$7:$C$89,0),MATCH(H$7,Costs!$E$6:$O$6,0))</f>
        <v>#REF!</v>
      </c>
      <c r="I319" s="85" t="e">
        <f>#REF!*INDEX(Costs!$E$7:$O$89,MATCH($C319,Costs!$C$7:$C$89,0),MATCH(I$7,Costs!$E$6:$O$6,0))</f>
        <v>#REF!</v>
      </c>
      <c r="J319" s="85" t="e">
        <f>#REF!*INDEX(Costs!$E$7:$O$89,MATCH($C319,Costs!$C$7:$C$89,0),MATCH(J$7,Costs!$E$6:$O$6,0))</f>
        <v>#REF!</v>
      </c>
      <c r="K319" s="85" t="e">
        <f>#REF!*INDEX(Costs!$E$7:$O$89,MATCH($C319,Costs!$C$7:$C$89,0),MATCH(K$7,Costs!$E$6:$O$6,0))</f>
        <v>#REF!</v>
      </c>
      <c r="L319" s="85" t="e">
        <f>#REF!*INDEX(Costs!$E$7:$O$89,MATCH($C319,Costs!$C$7:$C$89,0),MATCH(L$7,Costs!$E$6:$O$6,0))</f>
        <v>#REF!</v>
      </c>
      <c r="M319" s="85" t="e">
        <f>#REF!*INDEX(Costs!$E$7:$O$89,MATCH($C319,Costs!$C$7:$C$89,0),MATCH(M$7,Costs!$E$6:$O$6,0))</f>
        <v>#REF!</v>
      </c>
      <c r="N319" s="85" t="e">
        <f>#REF!*INDEX(Costs!$E$7:$O$89,MATCH($C319,Costs!$C$7:$C$89,0),MATCH(N$7,Costs!$E$6:$O$6,0))</f>
        <v>#REF!</v>
      </c>
      <c r="O319" s="85" t="e">
        <f>#REF!*INDEX(Costs!$E$7:$O$89,MATCH($C319,Costs!$C$7:$C$89,0),MATCH(O$7,Costs!$E$6:$O$6,0))</f>
        <v>#REF!</v>
      </c>
      <c r="P319" s="86" t="e">
        <f t="shared" si="172"/>
        <v>#REF!</v>
      </c>
      <c r="Q319" s="86" t="e">
        <f t="shared" si="162"/>
        <v>#REF!</v>
      </c>
      <c r="R319" s="86" t="e">
        <f t="shared" si="163"/>
        <v>#REF!</v>
      </c>
      <c r="S319" s="86" t="e">
        <f t="shared" si="164"/>
        <v>#REF!</v>
      </c>
      <c r="T319" s="86" t="e">
        <f t="shared" si="165"/>
        <v>#REF!</v>
      </c>
      <c r="U319" s="86" t="e">
        <f t="shared" si="166"/>
        <v>#REF!</v>
      </c>
      <c r="V319" s="86" t="e">
        <f t="shared" si="167"/>
        <v>#REF!</v>
      </c>
      <c r="W319" s="86" t="e">
        <f t="shared" si="168"/>
        <v>#REF!</v>
      </c>
      <c r="X319" s="86" t="e">
        <f t="shared" si="169"/>
        <v>#REF!</v>
      </c>
      <c r="Y319" s="86" t="e">
        <f t="shared" si="170"/>
        <v>#REF!</v>
      </c>
      <c r="Z319" s="86" t="e">
        <f t="shared" si="171"/>
        <v>#REF!</v>
      </c>
      <c r="AA319" s="87">
        <v>450</v>
      </c>
      <c r="AB319" s="88" t="e">
        <f>AA319*#REF!/$AI$18*10^3</f>
        <v>#REF!</v>
      </c>
      <c r="AC319" s="89" t="e">
        <f>INDEX(Efficiencies!$D$8:$M$89,MATCH(C319,Efficiencies!$C$8:$C$89),MATCH(D319,Efficiencies!$D$7:$M$7))</f>
        <v>#REF!</v>
      </c>
      <c r="AD319" s="89" t="e">
        <f t="shared" si="148"/>
        <v>#REF!</v>
      </c>
      <c r="AE319" s="89" t="e">
        <f>INDEX(Efficiencies!$P$8:$Y$89,MATCH(C319,Efficiencies!$C$8:$C$89),MATCH(D319,Efficiencies!$P$7:$Y$7))</f>
        <v>#REF!</v>
      </c>
      <c r="AF319" s="89" t="e">
        <f t="shared" si="150"/>
        <v>#REF!</v>
      </c>
      <c r="AG319" s="89">
        <v>0</v>
      </c>
    </row>
    <row r="320" spans="1:33" x14ac:dyDescent="0.2">
      <c r="A320" s="91" t="s">
        <v>2010</v>
      </c>
      <c r="B320" s="349" t="s">
        <v>2011</v>
      </c>
      <c r="C320" s="39" t="s">
        <v>2000</v>
      </c>
      <c r="D320" s="39">
        <v>2035</v>
      </c>
      <c r="E320" s="85" t="e">
        <f>#REF!*INDEX(Costs!$E$7:$O$89,MATCH($C320,Costs!$C$7:$C$89,0),MATCH(E$7,Costs!$E$6:$O$6,0))</f>
        <v>#REF!</v>
      </c>
      <c r="F320" s="85" t="e">
        <f>#REF!*INDEX(Costs!$E$7:$O$89,MATCH($C320,Costs!$C$7:$C$89,0),MATCH(F$7,Costs!$E$6:$O$6,0))</f>
        <v>#REF!</v>
      </c>
      <c r="G320" s="85" t="e">
        <f>#REF!*INDEX(Costs!$E$7:$O$89,MATCH($C320,Costs!$C$7:$C$89,0),MATCH(G$7,Costs!$E$6:$O$6,0))</f>
        <v>#REF!</v>
      </c>
      <c r="H320" s="85" t="e">
        <f>#REF!*INDEX(Costs!$E$7:$O$89,MATCH($C320,Costs!$C$7:$C$89,0),MATCH(H$7,Costs!$E$6:$O$6,0))</f>
        <v>#REF!</v>
      </c>
      <c r="I320" s="85" t="e">
        <f>#REF!*INDEX(Costs!$E$7:$O$89,MATCH($C320,Costs!$C$7:$C$89,0),MATCH(I$7,Costs!$E$6:$O$6,0))</f>
        <v>#REF!</v>
      </c>
      <c r="J320" s="85" t="e">
        <f>#REF!*INDEX(Costs!$E$7:$O$89,MATCH($C320,Costs!$C$7:$C$89,0),MATCH(J$7,Costs!$E$6:$O$6,0))</f>
        <v>#REF!</v>
      </c>
      <c r="K320" s="85" t="e">
        <f>#REF!*INDEX(Costs!$E$7:$O$89,MATCH($C320,Costs!$C$7:$C$89,0),MATCH(K$7,Costs!$E$6:$O$6,0))</f>
        <v>#REF!</v>
      </c>
      <c r="L320" s="85" t="e">
        <f>#REF!*INDEX(Costs!$E$7:$O$89,MATCH($C320,Costs!$C$7:$C$89,0),MATCH(L$7,Costs!$E$6:$O$6,0))</f>
        <v>#REF!</v>
      </c>
      <c r="M320" s="85" t="e">
        <f>#REF!*INDEX(Costs!$E$7:$O$89,MATCH($C320,Costs!$C$7:$C$89,0),MATCH(M$7,Costs!$E$6:$O$6,0))</f>
        <v>#REF!</v>
      </c>
      <c r="N320" s="85" t="e">
        <f>#REF!*INDEX(Costs!$E$7:$O$89,MATCH($C320,Costs!$C$7:$C$89,0),MATCH(N$7,Costs!$E$6:$O$6,0))</f>
        <v>#REF!</v>
      </c>
      <c r="O320" s="85" t="e">
        <f>#REF!*INDEX(Costs!$E$7:$O$89,MATCH($C320,Costs!$C$7:$C$89,0),MATCH(O$7,Costs!$E$6:$O$6,0))</f>
        <v>#REF!</v>
      </c>
      <c r="P320" s="86" t="e">
        <f t="shared" si="172"/>
        <v>#REF!</v>
      </c>
      <c r="Q320" s="86" t="e">
        <f t="shared" si="162"/>
        <v>#REF!</v>
      </c>
      <c r="R320" s="86" t="e">
        <f t="shared" si="163"/>
        <v>#REF!</v>
      </c>
      <c r="S320" s="86" t="e">
        <f t="shared" si="164"/>
        <v>#REF!</v>
      </c>
      <c r="T320" s="86" t="e">
        <f t="shared" si="165"/>
        <v>#REF!</v>
      </c>
      <c r="U320" s="86" t="e">
        <f t="shared" si="166"/>
        <v>#REF!</v>
      </c>
      <c r="V320" s="86" t="e">
        <f t="shared" si="167"/>
        <v>#REF!</v>
      </c>
      <c r="W320" s="86" t="e">
        <f t="shared" si="168"/>
        <v>#REF!</v>
      </c>
      <c r="X320" s="86" t="e">
        <f t="shared" si="169"/>
        <v>#REF!</v>
      </c>
      <c r="Y320" s="86" t="e">
        <f t="shared" si="170"/>
        <v>#REF!</v>
      </c>
      <c r="Z320" s="86" t="e">
        <f t="shared" si="171"/>
        <v>#REF!</v>
      </c>
      <c r="AA320" s="87">
        <v>450</v>
      </c>
      <c r="AB320" s="88" t="e">
        <f>AA320*#REF!/$AI$18*10^3</f>
        <v>#REF!</v>
      </c>
      <c r="AC320" s="89" t="e">
        <f>INDEX(Efficiencies!$D$8:$M$89,MATCH(C320,Efficiencies!$C$8:$C$89),MATCH(D320,Efficiencies!$D$7:$M$7))</f>
        <v>#REF!</v>
      </c>
      <c r="AD320" s="89" t="e">
        <f t="shared" si="148"/>
        <v>#REF!</v>
      </c>
      <c r="AE320" s="89" t="e">
        <f>INDEX(Efficiencies!$P$8:$Y$89,MATCH(C320,Efficiencies!$C$8:$C$89),MATCH(D320,Efficiencies!$P$7:$Y$7))</f>
        <v>#REF!</v>
      </c>
      <c r="AF320" s="89" t="e">
        <f t="shared" si="150"/>
        <v>#REF!</v>
      </c>
      <c r="AG320" s="89">
        <v>0</v>
      </c>
    </row>
    <row r="321" spans="1:33" x14ac:dyDescent="0.2">
      <c r="A321" s="91" t="s">
        <v>2012</v>
      </c>
      <c r="B321" s="349" t="s">
        <v>2013</v>
      </c>
      <c r="C321" s="39" t="s">
        <v>2000</v>
      </c>
      <c r="D321" s="39">
        <v>2040</v>
      </c>
      <c r="E321" s="85" t="e">
        <f>#REF!*INDEX(Costs!$E$7:$O$89,MATCH($C321,Costs!$C$7:$C$89,0),MATCH(E$7,Costs!$E$6:$O$6,0))</f>
        <v>#REF!</v>
      </c>
      <c r="F321" s="85" t="e">
        <f>#REF!*INDEX(Costs!$E$7:$O$89,MATCH($C321,Costs!$C$7:$C$89,0),MATCH(F$7,Costs!$E$6:$O$6,0))</f>
        <v>#REF!</v>
      </c>
      <c r="G321" s="85" t="e">
        <f>#REF!*INDEX(Costs!$E$7:$O$89,MATCH($C321,Costs!$C$7:$C$89,0),MATCH(G$7,Costs!$E$6:$O$6,0))</f>
        <v>#REF!</v>
      </c>
      <c r="H321" s="85" t="e">
        <f>#REF!*INDEX(Costs!$E$7:$O$89,MATCH($C321,Costs!$C$7:$C$89,0),MATCH(H$7,Costs!$E$6:$O$6,0))</f>
        <v>#REF!</v>
      </c>
      <c r="I321" s="85" t="e">
        <f>#REF!*INDEX(Costs!$E$7:$O$89,MATCH($C321,Costs!$C$7:$C$89,0),MATCH(I$7,Costs!$E$6:$O$6,0))</f>
        <v>#REF!</v>
      </c>
      <c r="J321" s="85" t="e">
        <f>#REF!*INDEX(Costs!$E$7:$O$89,MATCH($C321,Costs!$C$7:$C$89,0),MATCH(J$7,Costs!$E$6:$O$6,0))</f>
        <v>#REF!</v>
      </c>
      <c r="K321" s="85" t="e">
        <f>#REF!*INDEX(Costs!$E$7:$O$89,MATCH($C321,Costs!$C$7:$C$89,0),MATCH(K$7,Costs!$E$6:$O$6,0))</f>
        <v>#REF!</v>
      </c>
      <c r="L321" s="85" t="e">
        <f>#REF!*INDEX(Costs!$E$7:$O$89,MATCH($C321,Costs!$C$7:$C$89,0),MATCH(L$7,Costs!$E$6:$O$6,0))</f>
        <v>#REF!</v>
      </c>
      <c r="M321" s="85" t="e">
        <f>#REF!*INDEX(Costs!$E$7:$O$89,MATCH($C321,Costs!$C$7:$C$89,0),MATCH(M$7,Costs!$E$6:$O$6,0))</f>
        <v>#REF!</v>
      </c>
      <c r="N321" s="85" t="e">
        <f>#REF!*INDEX(Costs!$E$7:$O$89,MATCH($C321,Costs!$C$7:$C$89,0),MATCH(N$7,Costs!$E$6:$O$6,0))</f>
        <v>#REF!</v>
      </c>
      <c r="O321" s="85" t="e">
        <f>#REF!*INDEX(Costs!$E$7:$O$89,MATCH($C321,Costs!$C$7:$C$89,0),MATCH(O$7,Costs!$E$6:$O$6,0))</f>
        <v>#REF!</v>
      </c>
      <c r="P321" s="86" t="e">
        <f t="shared" si="172"/>
        <v>#REF!</v>
      </c>
      <c r="Q321" s="86" t="e">
        <f t="shared" si="162"/>
        <v>#REF!</v>
      </c>
      <c r="R321" s="86" t="e">
        <f t="shared" si="163"/>
        <v>#REF!</v>
      </c>
      <c r="S321" s="86" t="e">
        <f t="shared" si="164"/>
        <v>#REF!</v>
      </c>
      <c r="T321" s="86" t="e">
        <f t="shared" si="165"/>
        <v>#REF!</v>
      </c>
      <c r="U321" s="86" t="e">
        <f t="shared" si="166"/>
        <v>#REF!</v>
      </c>
      <c r="V321" s="86" t="e">
        <f t="shared" si="167"/>
        <v>#REF!</v>
      </c>
      <c r="W321" s="86" t="e">
        <f t="shared" si="168"/>
        <v>#REF!</v>
      </c>
      <c r="X321" s="86" t="e">
        <f t="shared" si="169"/>
        <v>#REF!</v>
      </c>
      <c r="Y321" s="86" t="e">
        <f t="shared" si="170"/>
        <v>#REF!</v>
      </c>
      <c r="Z321" s="86" t="e">
        <f t="shared" si="171"/>
        <v>#REF!</v>
      </c>
      <c r="AA321" s="87">
        <v>450</v>
      </c>
      <c r="AB321" s="88" t="e">
        <f>AA321*#REF!/$AI$18*10^3</f>
        <v>#REF!</v>
      </c>
      <c r="AC321" s="89" t="e">
        <f>INDEX(Efficiencies!$D$8:$M$89,MATCH(C321,Efficiencies!$C$8:$C$89),MATCH(D321,Efficiencies!$D$7:$M$7))</f>
        <v>#REF!</v>
      </c>
      <c r="AD321" s="89" t="e">
        <f t="shared" si="148"/>
        <v>#REF!</v>
      </c>
      <c r="AE321" s="89" t="e">
        <f>INDEX(Efficiencies!$P$8:$Y$89,MATCH(C321,Efficiencies!$C$8:$C$89),MATCH(D321,Efficiencies!$P$7:$Y$7))</f>
        <v>#REF!</v>
      </c>
      <c r="AF321" s="89" t="e">
        <f t="shared" si="150"/>
        <v>#REF!</v>
      </c>
      <c r="AG321" s="89">
        <v>0</v>
      </c>
    </row>
    <row r="322" spans="1:33" x14ac:dyDescent="0.2">
      <c r="A322" s="91" t="s">
        <v>2014</v>
      </c>
      <c r="B322" s="349" t="s">
        <v>2015</v>
      </c>
      <c r="C322" s="39" t="s">
        <v>2000</v>
      </c>
      <c r="D322" s="39">
        <v>2045</v>
      </c>
      <c r="E322" s="85" t="e">
        <f>#REF!*INDEX(Costs!$E$7:$O$89,MATCH($C322,Costs!$C$7:$C$89,0),MATCH(E$7,Costs!$E$6:$O$6,0))</f>
        <v>#REF!</v>
      </c>
      <c r="F322" s="85" t="e">
        <f>#REF!*INDEX(Costs!$E$7:$O$89,MATCH($C322,Costs!$C$7:$C$89,0),MATCH(F$7,Costs!$E$6:$O$6,0))</f>
        <v>#REF!</v>
      </c>
      <c r="G322" s="85" t="e">
        <f>#REF!*INDEX(Costs!$E$7:$O$89,MATCH($C322,Costs!$C$7:$C$89,0),MATCH(G$7,Costs!$E$6:$O$6,0))</f>
        <v>#REF!</v>
      </c>
      <c r="H322" s="85" t="e">
        <f>#REF!*INDEX(Costs!$E$7:$O$89,MATCH($C322,Costs!$C$7:$C$89,0),MATCH(H$7,Costs!$E$6:$O$6,0))</f>
        <v>#REF!</v>
      </c>
      <c r="I322" s="85" t="e">
        <f>#REF!*INDEX(Costs!$E$7:$O$89,MATCH($C322,Costs!$C$7:$C$89,0),MATCH(I$7,Costs!$E$6:$O$6,0))</f>
        <v>#REF!</v>
      </c>
      <c r="J322" s="85" t="e">
        <f>#REF!*INDEX(Costs!$E$7:$O$89,MATCH($C322,Costs!$C$7:$C$89,0),MATCH(J$7,Costs!$E$6:$O$6,0))</f>
        <v>#REF!</v>
      </c>
      <c r="K322" s="85" t="e">
        <f>#REF!*INDEX(Costs!$E$7:$O$89,MATCH($C322,Costs!$C$7:$C$89,0),MATCH(K$7,Costs!$E$6:$O$6,0))</f>
        <v>#REF!</v>
      </c>
      <c r="L322" s="85" t="e">
        <f>#REF!*INDEX(Costs!$E$7:$O$89,MATCH($C322,Costs!$C$7:$C$89,0),MATCH(L$7,Costs!$E$6:$O$6,0))</f>
        <v>#REF!</v>
      </c>
      <c r="M322" s="85" t="e">
        <f>#REF!*INDEX(Costs!$E$7:$O$89,MATCH($C322,Costs!$C$7:$C$89,0),MATCH(M$7,Costs!$E$6:$O$6,0))</f>
        <v>#REF!</v>
      </c>
      <c r="N322" s="85" t="e">
        <f>#REF!*INDEX(Costs!$E$7:$O$89,MATCH($C322,Costs!$C$7:$C$89,0),MATCH(N$7,Costs!$E$6:$O$6,0))</f>
        <v>#REF!</v>
      </c>
      <c r="O322" s="85" t="e">
        <f>#REF!*INDEX(Costs!$E$7:$O$89,MATCH($C322,Costs!$C$7:$C$89,0),MATCH(O$7,Costs!$E$6:$O$6,0))</f>
        <v>#REF!</v>
      </c>
      <c r="P322" s="86" t="e">
        <f t="shared" si="172"/>
        <v>#REF!</v>
      </c>
      <c r="Q322" s="86" t="e">
        <f t="shared" si="162"/>
        <v>#REF!</v>
      </c>
      <c r="R322" s="86" t="e">
        <f t="shared" si="163"/>
        <v>#REF!</v>
      </c>
      <c r="S322" s="86" t="e">
        <f t="shared" si="164"/>
        <v>#REF!</v>
      </c>
      <c r="T322" s="86" t="e">
        <f t="shared" si="165"/>
        <v>#REF!</v>
      </c>
      <c r="U322" s="86" t="e">
        <f t="shared" si="166"/>
        <v>#REF!</v>
      </c>
      <c r="V322" s="86" t="e">
        <f t="shared" si="167"/>
        <v>#REF!</v>
      </c>
      <c r="W322" s="86" t="e">
        <f t="shared" si="168"/>
        <v>#REF!</v>
      </c>
      <c r="X322" s="86" t="e">
        <f t="shared" si="169"/>
        <v>#REF!</v>
      </c>
      <c r="Y322" s="86" t="e">
        <f t="shared" si="170"/>
        <v>#REF!</v>
      </c>
      <c r="Z322" s="86" t="e">
        <f t="shared" si="171"/>
        <v>#REF!</v>
      </c>
      <c r="AA322" s="87">
        <v>450</v>
      </c>
      <c r="AB322" s="88" t="e">
        <f>AA322*#REF!/$AI$18*10^3</f>
        <v>#REF!</v>
      </c>
      <c r="AC322" s="89" t="e">
        <f>INDEX(Efficiencies!$D$8:$M$89,MATCH(C322,Efficiencies!$C$8:$C$89),MATCH(D322,Efficiencies!$D$7:$M$7))</f>
        <v>#REF!</v>
      </c>
      <c r="AD322" s="89" t="e">
        <f t="shared" si="148"/>
        <v>#REF!</v>
      </c>
      <c r="AE322" s="89" t="e">
        <f>INDEX(Efficiencies!$P$8:$Y$89,MATCH(C322,Efficiencies!$C$8:$C$89),MATCH(D322,Efficiencies!$P$7:$Y$7))</f>
        <v>#REF!</v>
      </c>
      <c r="AF322" s="89" t="e">
        <f t="shared" si="150"/>
        <v>#REF!</v>
      </c>
      <c r="AG322" s="89">
        <v>0</v>
      </c>
    </row>
    <row r="323" spans="1:33" x14ac:dyDescent="0.2">
      <c r="A323" s="91" t="s">
        <v>2016</v>
      </c>
      <c r="B323" s="349" t="s">
        <v>2017</v>
      </c>
      <c r="C323" s="39" t="s">
        <v>2000</v>
      </c>
      <c r="D323" s="39">
        <v>2050</v>
      </c>
      <c r="E323" s="85" t="e">
        <f>#REF!*INDEX(Costs!$E$7:$O$89,MATCH($C323,Costs!$C$7:$C$89,0),MATCH(E$7,Costs!$E$6:$O$6,0))</f>
        <v>#REF!</v>
      </c>
      <c r="F323" s="85" t="e">
        <f>#REF!*INDEX(Costs!$E$7:$O$89,MATCH($C323,Costs!$C$7:$C$89,0),MATCH(F$7,Costs!$E$6:$O$6,0))</f>
        <v>#REF!</v>
      </c>
      <c r="G323" s="85" t="e">
        <f>#REF!*INDEX(Costs!$E$7:$O$89,MATCH($C323,Costs!$C$7:$C$89,0),MATCH(G$7,Costs!$E$6:$O$6,0))</f>
        <v>#REF!</v>
      </c>
      <c r="H323" s="85" t="e">
        <f>#REF!*INDEX(Costs!$E$7:$O$89,MATCH($C323,Costs!$C$7:$C$89,0),MATCH(H$7,Costs!$E$6:$O$6,0))</f>
        <v>#REF!</v>
      </c>
      <c r="I323" s="85" t="e">
        <f>#REF!*INDEX(Costs!$E$7:$O$89,MATCH($C323,Costs!$C$7:$C$89,0),MATCH(I$7,Costs!$E$6:$O$6,0))</f>
        <v>#REF!</v>
      </c>
      <c r="J323" s="85" t="e">
        <f>#REF!*INDEX(Costs!$E$7:$O$89,MATCH($C323,Costs!$C$7:$C$89,0),MATCH(J$7,Costs!$E$6:$O$6,0))</f>
        <v>#REF!</v>
      </c>
      <c r="K323" s="85" t="e">
        <f>#REF!*INDEX(Costs!$E$7:$O$89,MATCH($C323,Costs!$C$7:$C$89,0),MATCH(K$7,Costs!$E$6:$O$6,0))</f>
        <v>#REF!</v>
      </c>
      <c r="L323" s="85" t="e">
        <f>#REF!*INDEX(Costs!$E$7:$O$89,MATCH($C323,Costs!$C$7:$C$89,0),MATCH(L$7,Costs!$E$6:$O$6,0))</f>
        <v>#REF!</v>
      </c>
      <c r="M323" s="85" t="e">
        <f>#REF!*INDEX(Costs!$E$7:$O$89,MATCH($C323,Costs!$C$7:$C$89,0),MATCH(M$7,Costs!$E$6:$O$6,0))</f>
        <v>#REF!</v>
      </c>
      <c r="N323" s="85" t="e">
        <f>#REF!*INDEX(Costs!$E$7:$O$89,MATCH($C323,Costs!$C$7:$C$89,0),MATCH(N$7,Costs!$E$6:$O$6,0))</f>
        <v>#REF!</v>
      </c>
      <c r="O323" s="85" t="e">
        <f>#REF!*INDEX(Costs!$E$7:$O$89,MATCH($C323,Costs!$C$7:$C$89,0),MATCH(O$7,Costs!$E$6:$O$6,0))</f>
        <v>#REF!</v>
      </c>
      <c r="P323" s="86" t="e">
        <f t="shared" si="172"/>
        <v>#REF!</v>
      </c>
      <c r="Q323" s="86" t="e">
        <f t="shared" si="162"/>
        <v>#REF!</v>
      </c>
      <c r="R323" s="86" t="e">
        <f t="shared" si="163"/>
        <v>#REF!</v>
      </c>
      <c r="S323" s="86" t="e">
        <f t="shared" si="164"/>
        <v>#REF!</v>
      </c>
      <c r="T323" s="86" t="e">
        <f t="shared" si="165"/>
        <v>#REF!</v>
      </c>
      <c r="U323" s="86" t="e">
        <f t="shared" si="166"/>
        <v>#REF!</v>
      </c>
      <c r="V323" s="86" t="e">
        <f t="shared" si="167"/>
        <v>#REF!</v>
      </c>
      <c r="W323" s="86" t="e">
        <f t="shared" si="168"/>
        <v>#REF!</v>
      </c>
      <c r="X323" s="86" t="e">
        <f t="shared" si="169"/>
        <v>#REF!</v>
      </c>
      <c r="Y323" s="86" t="e">
        <f t="shared" si="170"/>
        <v>#REF!</v>
      </c>
      <c r="Z323" s="86" t="e">
        <f t="shared" si="171"/>
        <v>#REF!</v>
      </c>
      <c r="AA323" s="87">
        <v>450</v>
      </c>
      <c r="AB323" s="88" t="e">
        <f>AA323*#REF!/$AI$18*10^3</f>
        <v>#REF!</v>
      </c>
      <c r="AC323" s="89" t="e">
        <f>INDEX(Efficiencies!$D$8:$M$89,MATCH(C323,Efficiencies!$C$8:$C$89),MATCH(D323,Efficiencies!$D$7:$M$7))</f>
        <v>#REF!</v>
      </c>
      <c r="AD323" s="89" t="e">
        <f t="shared" si="148"/>
        <v>#REF!</v>
      </c>
      <c r="AE323" s="89" t="e">
        <f>INDEX(Efficiencies!$P$8:$Y$89,MATCH(C323,Efficiencies!$C$8:$C$89),MATCH(D323,Efficiencies!$P$7:$Y$7))</f>
        <v>#REF!</v>
      </c>
      <c r="AF323" s="89" t="e">
        <f t="shared" si="150"/>
        <v>#REF!</v>
      </c>
      <c r="AG323" s="89">
        <v>0</v>
      </c>
    </row>
    <row r="324" spans="1:33" x14ac:dyDescent="0.2">
      <c r="A324" s="91" t="s">
        <v>2018</v>
      </c>
      <c r="B324" s="349" t="s">
        <v>2019</v>
      </c>
      <c r="C324" s="39" t="s">
        <v>2020</v>
      </c>
      <c r="D324" s="39">
        <v>2015</v>
      </c>
      <c r="E324" s="85" t="e">
        <f>#REF!*INDEX(Costs!$E$7:$O$89,MATCH($C324,Costs!$C$7:$C$89,0),MATCH(E$7,Costs!$E$6:$O$6,0))</f>
        <v>#REF!</v>
      </c>
      <c r="F324" s="85" t="e">
        <f>#REF!*INDEX(Costs!$E$7:$O$89,MATCH($C324,Costs!$C$7:$C$89,0),MATCH(F$7,Costs!$E$6:$O$6,0))</f>
        <v>#REF!</v>
      </c>
      <c r="G324" s="85" t="e">
        <f>#REF!*INDEX(Costs!$E$7:$O$89,MATCH($C324,Costs!$C$7:$C$89,0),MATCH(G$7,Costs!$E$6:$O$6,0))</f>
        <v>#REF!</v>
      </c>
      <c r="H324" s="85" t="e">
        <f>#REF!*INDEX(Costs!$E$7:$O$89,MATCH($C324,Costs!$C$7:$C$89,0),MATCH(H$7,Costs!$E$6:$O$6,0))</f>
        <v>#REF!</v>
      </c>
      <c r="I324" s="85" t="e">
        <f>#REF!*INDEX(Costs!$E$7:$O$89,MATCH($C324,Costs!$C$7:$C$89,0),MATCH(I$7,Costs!$E$6:$O$6,0))</f>
        <v>#REF!</v>
      </c>
      <c r="J324" s="85" t="e">
        <f>#REF!*INDEX(Costs!$E$7:$O$89,MATCH($C324,Costs!$C$7:$C$89,0),MATCH(J$7,Costs!$E$6:$O$6,0))</f>
        <v>#REF!</v>
      </c>
      <c r="K324" s="85" t="e">
        <f>#REF!*INDEX(Costs!$E$7:$O$89,MATCH($C324,Costs!$C$7:$C$89,0),MATCH(K$7,Costs!$E$6:$O$6,0))</f>
        <v>#REF!</v>
      </c>
      <c r="L324" s="85" t="e">
        <f>#REF!*INDEX(Costs!$E$7:$O$89,MATCH($C324,Costs!$C$7:$C$89,0),MATCH(L$7,Costs!$E$6:$O$6,0))</f>
        <v>#REF!</v>
      </c>
      <c r="M324" s="85" t="e">
        <f>#REF!*INDEX(Costs!$E$7:$O$89,MATCH($C324,Costs!$C$7:$C$89,0),MATCH(M$7,Costs!$E$6:$O$6,0))</f>
        <v>#REF!</v>
      </c>
      <c r="N324" s="85" t="e">
        <f>#REF!*INDEX(Costs!$E$7:$O$89,MATCH($C324,Costs!$C$7:$C$89,0),MATCH(N$7,Costs!$E$6:$O$6,0))</f>
        <v>#REF!</v>
      </c>
      <c r="O324" s="85" t="e">
        <f>#REF!*INDEX(Costs!$E$7:$O$89,MATCH($C324,Costs!$C$7:$C$89,0),MATCH(O$7,Costs!$E$6:$O$6,0))</f>
        <v>#REF!</v>
      </c>
      <c r="P324" s="86" t="e">
        <f>E324/$AI$18*10^6</f>
        <v>#REF!</v>
      </c>
      <c r="Q324" s="86" t="e">
        <f t="shared" si="162"/>
        <v>#REF!</v>
      </c>
      <c r="R324" s="86" t="e">
        <f t="shared" si="163"/>
        <v>#REF!</v>
      </c>
      <c r="S324" s="86" t="e">
        <f t="shared" si="164"/>
        <v>#REF!</v>
      </c>
      <c r="T324" s="86" t="e">
        <f t="shared" si="165"/>
        <v>#REF!</v>
      </c>
      <c r="U324" s="86" t="e">
        <f t="shared" si="166"/>
        <v>#REF!</v>
      </c>
      <c r="V324" s="86" t="e">
        <f t="shared" si="167"/>
        <v>#REF!</v>
      </c>
      <c r="W324" s="86" t="e">
        <f t="shared" si="168"/>
        <v>#REF!</v>
      </c>
      <c r="X324" s="86" t="e">
        <f t="shared" si="169"/>
        <v>#REF!</v>
      </c>
      <c r="Y324" s="86" t="e">
        <f t="shared" si="170"/>
        <v>#REF!</v>
      </c>
      <c r="Z324" s="86" t="e">
        <f t="shared" si="171"/>
        <v>#REF!</v>
      </c>
      <c r="AA324" s="87">
        <v>495</v>
      </c>
      <c r="AB324" s="88" t="e">
        <f>AA324*#REF!/$AI$18*10^3</f>
        <v>#REF!</v>
      </c>
      <c r="AC324" s="89">
        <f>INDEX(Efficiencies!$D$8:$M$89,MATCH(C324,Efficiencies!$C$8:$C$89),MATCH(D324,Efficiencies!$D$7:$M$7))</f>
        <v>0</v>
      </c>
      <c r="AD324" s="89">
        <f t="shared" si="148"/>
        <v>0</v>
      </c>
      <c r="AE324" s="89">
        <f>INDEX(Efficiencies!$P$8:$Y$89,MATCH(C324,Efficiencies!$C$8:$C$89),MATCH(D324,Efficiencies!$P$7:$Y$7))</f>
        <v>0</v>
      </c>
      <c r="AF324" s="89">
        <f t="shared" si="150"/>
        <v>0</v>
      </c>
      <c r="AG324" s="89">
        <v>0</v>
      </c>
    </row>
    <row r="325" spans="1:33" x14ac:dyDescent="0.2">
      <c r="A325" s="91" t="s">
        <v>2021</v>
      </c>
      <c r="B325" s="349" t="s">
        <v>2022</v>
      </c>
      <c r="C325" s="39" t="s">
        <v>2020</v>
      </c>
      <c r="D325" s="39">
        <v>2020</v>
      </c>
      <c r="E325" s="85" t="e">
        <f>#REF!*INDEX(Costs!$E$7:$O$89,MATCH($C325,Costs!$C$7:$C$89,0),MATCH(E$7,Costs!$E$6:$O$6,0))</f>
        <v>#REF!</v>
      </c>
      <c r="F325" s="85" t="e">
        <f>#REF!*INDEX(Costs!$E$7:$O$89,MATCH($C325,Costs!$C$7:$C$89,0),MATCH(F$7,Costs!$E$6:$O$6,0))</f>
        <v>#REF!</v>
      </c>
      <c r="G325" s="85" t="e">
        <f>#REF!*INDEX(Costs!$E$7:$O$89,MATCH($C325,Costs!$C$7:$C$89,0),MATCH(G$7,Costs!$E$6:$O$6,0))</f>
        <v>#REF!</v>
      </c>
      <c r="H325" s="85" t="e">
        <f>#REF!*INDEX(Costs!$E$7:$O$89,MATCH($C325,Costs!$C$7:$C$89,0),MATCH(H$7,Costs!$E$6:$O$6,0))</f>
        <v>#REF!</v>
      </c>
      <c r="I325" s="85" t="e">
        <f>#REF!*INDEX(Costs!$E$7:$O$89,MATCH($C325,Costs!$C$7:$C$89,0),MATCH(I$7,Costs!$E$6:$O$6,0))</f>
        <v>#REF!</v>
      </c>
      <c r="J325" s="85" t="e">
        <f>#REF!*INDEX(Costs!$E$7:$O$89,MATCH($C325,Costs!$C$7:$C$89,0),MATCH(J$7,Costs!$E$6:$O$6,0))</f>
        <v>#REF!</v>
      </c>
      <c r="K325" s="85" t="e">
        <f>#REF!*INDEX(Costs!$E$7:$O$89,MATCH($C325,Costs!$C$7:$C$89,0),MATCH(K$7,Costs!$E$6:$O$6,0))</f>
        <v>#REF!</v>
      </c>
      <c r="L325" s="85" t="e">
        <f>#REF!*INDEX(Costs!$E$7:$O$89,MATCH($C325,Costs!$C$7:$C$89,0),MATCH(L$7,Costs!$E$6:$O$6,0))</f>
        <v>#REF!</v>
      </c>
      <c r="M325" s="85" t="e">
        <f>#REF!*INDEX(Costs!$E$7:$O$89,MATCH($C325,Costs!$C$7:$C$89,0),MATCH(M$7,Costs!$E$6:$O$6,0))</f>
        <v>#REF!</v>
      </c>
      <c r="N325" s="85" t="e">
        <f>#REF!*INDEX(Costs!$E$7:$O$89,MATCH($C325,Costs!$C$7:$C$89,0),MATCH(N$7,Costs!$E$6:$O$6,0))</f>
        <v>#REF!</v>
      </c>
      <c r="O325" s="85" t="e">
        <f>#REF!*INDEX(Costs!$E$7:$O$89,MATCH($C325,Costs!$C$7:$C$89,0),MATCH(O$7,Costs!$E$6:$O$6,0))</f>
        <v>#REF!</v>
      </c>
      <c r="P325" s="86" t="e">
        <f t="shared" ref="P325:P331" si="173">E325/$AI$18*10^6</f>
        <v>#REF!</v>
      </c>
      <c r="Q325" s="86" t="e">
        <f t="shared" si="162"/>
        <v>#REF!</v>
      </c>
      <c r="R325" s="86" t="e">
        <f t="shared" si="163"/>
        <v>#REF!</v>
      </c>
      <c r="S325" s="86" t="e">
        <f t="shared" si="164"/>
        <v>#REF!</v>
      </c>
      <c r="T325" s="86" t="e">
        <f t="shared" si="165"/>
        <v>#REF!</v>
      </c>
      <c r="U325" s="86" t="e">
        <f t="shared" si="166"/>
        <v>#REF!</v>
      </c>
      <c r="V325" s="86" t="e">
        <f t="shared" si="167"/>
        <v>#REF!</v>
      </c>
      <c r="W325" s="86" t="e">
        <f t="shared" si="168"/>
        <v>#REF!</v>
      </c>
      <c r="X325" s="86" t="e">
        <f t="shared" si="169"/>
        <v>#REF!</v>
      </c>
      <c r="Y325" s="86" t="e">
        <f t="shared" si="170"/>
        <v>#REF!</v>
      </c>
      <c r="Z325" s="86" t="e">
        <f t="shared" si="171"/>
        <v>#REF!</v>
      </c>
      <c r="AA325" s="87">
        <v>495</v>
      </c>
      <c r="AB325" s="88" t="e">
        <f>AA325*#REF!/$AI$18*10^3</f>
        <v>#REF!</v>
      </c>
      <c r="AC325" s="89">
        <f>INDEX(Efficiencies!$D$8:$M$89,MATCH(C325,Efficiencies!$C$8:$C$89),MATCH(D325,Efficiencies!$D$7:$M$7))</f>
        <v>0</v>
      </c>
      <c r="AD325" s="89">
        <f t="shared" si="148"/>
        <v>0</v>
      </c>
      <c r="AE325" s="89">
        <f>INDEX(Efficiencies!$P$8:$Y$89,MATCH(C325,Efficiencies!$C$8:$C$89),MATCH(D325,Efficiencies!$P$7:$Y$7))</f>
        <v>0</v>
      </c>
      <c r="AF325" s="89">
        <f t="shared" si="150"/>
        <v>0</v>
      </c>
      <c r="AG325" s="89">
        <v>0</v>
      </c>
    </row>
    <row r="326" spans="1:33" x14ac:dyDescent="0.2">
      <c r="A326" s="91" t="s">
        <v>2023</v>
      </c>
      <c r="B326" s="349" t="s">
        <v>2024</v>
      </c>
      <c r="C326" s="39" t="s">
        <v>2020</v>
      </c>
      <c r="D326" s="39">
        <v>2025</v>
      </c>
      <c r="E326" s="85" t="e">
        <f>#REF!*INDEX(Costs!$E$7:$O$89,MATCH($C326,Costs!$C$7:$C$89,0),MATCH(E$7,Costs!$E$6:$O$6,0))</f>
        <v>#REF!</v>
      </c>
      <c r="F326" s="85" t="e">
        <f>#REF!*INDEX(Costs!$E$7:$O$89,MATCH($C326,Costs!$C$7:$C$89,0),MATCH(F$7,Costs!$E$6:$O$6,0))</f>
        <v>#REF!</v>
      </c>
      <c r="G326" s="85" t="e">
        <f>#REF!*INDEX(Costs!$E$7:$O$89,MATCH($C326,Costs!$C$7:$C$89,0),MATCH(G$7,Costs!$E$6:$O$6,0))</f>
        <v>#REF!</v>
      </c>
      <c r="H326" s="85" t="e">
        <f>#REF!*INDEX(Costs!$E$7:$O$89,MATCH($C326,Costs!$C$7:$C$89,0),MATCH(H$7,Costs!$E$6:$O$6,0))</f>
        <v>#REF!</v>
      </c>
      <c r="I326" s="85" t="e">
        <f>#REF!*INDEX(Costs!$E$7:$O$89,MATCH($C326,Costs!$C$7:$C$89,0),MATCH(I$7,Costs!$E$6:$O$6,0))</f>
        <v>#REF!</v>
      </c>
      <c r="J326" s="85" t="e">
        <f>#REF!*INDEX(Costs!$E$7:$O$89,MATCH($C326,Costs!$C$7:$C$89,0),MATCH(J$7,Costs!$E$6:$O$6,0))</f>
        <v>#REF!</v>
      </c>
      <c r="K326" s="85" t="e">
        <f>#REF!*INDEX(Costs!$E$7:$O$89,MATCH($C326,Costs!$C$7:$C$89,0),MATCH(K$7,Costs!$E$6:$O$6,0))</f>
        <v>#REF!</v>
      </c>
      <c r="L326" s="85" t="e">
        <f>#REF!*INDEX(Costs!$E$7:$O$89,MATCH($C326,Costs!$C$7:$C$89,0),MATCH(L$7,Costs!$E$6:$O$6,0))</f>
        <v>#REF!</v>
      </c>
      <c r="M326" s="85" t="e">
        <f>#REF!*INDEX(Costs!$E$7:$O$89,MATCH($C326,Costs!$C$7:$C$89,0),MATCH(M$7,Costs!$E$6:$O$6,0))</f>
        <v>#REF!</v>
      </c>
      <c r="N326" s="85" t="e">
        <f>#REF!*INDEX(Costs!$E$7:$O$89,MATCH($C326,Costs!$C$7:$C$89,0),MATCH(N$7,Costs!$E$6:$O$6,0))</f>
        <v>#REF!</v>
      </c>
      <c r="O326" s="85" t="e">
        <f>#REF!*INDEX(Costs!$E$7:$O$89,MATCH($C326,Costs!$C$7:$C$89,0),MATCH(O$7,Costs!$E$6:$O$6,0))</f>
        <v>#REF!</v>
      </c>
      <c r="P326" s="86" t="e">
        <f t="shared" si="173"/>
        <v>#REF!</v>
      </c>
      <c r="Q326" s="86" t="e">
        <f t="shared" si="162"/>
        <v>#REF!</v>
      </c>
      <c r="R326" s="86" t="e">
        <f t="shared" si="163"/>
        <v>#REF!</v>
      </c>
      <c r="S326" s="86" t="e">
        <f t="shared" si="164"/>
        <v>#REF!</v>
      </c>
      <c r="T326" s="86" t="e">
        <f t="shared" si="165"/>
        <v>#REF!</v>
      </c>
      <c r="U326" s="86" t="e">
        <f t="shared" si="166"/>
        <v>#REF!</v>
      </c>
      <c r="V326" s="86" t="e">
        <f t="shared" si="167"/>
        <v>#REF!</v>
      </c>
      <c r="W326" s="86" t="e">
        <f t="shared" si="168"/>
        <v>#REF!</v>
      </c>
      <c r="X326" s="86" t="e">
        <f t="shared" si="169"/>
        <v>#REF!</v>
      </c>
      <c r="Y326" s="86" t="e">
        <f t="shared" si="170"/>
        <v>#REF!</v>
      </c>
      <c r="Z326" s="86" t="e">
        <f t="shared" si="171"/>
        <v>#REF!</v>
      </c>
      <c r="AA326" s="87">
        <v>495</v>
      </c>
      <c r="AB326" s="88" t="e">
        <f>AA326*#REF!/$AI$18*10^3</f>
        <v>#REF!</v>
      </c>
      <c r="AC326" s="89">
        <f>INDEX(Efficiencies!$D$8:$M$89,MATCH(C326,Efficiencies!$C$8:$C$89),MATCH(D326,Efficiencies!$D$7:$M$7))</f>
        <v>0</v>
      </c>
      <c r="AD326" s="89">
        <f t="shared" si="148"/>
        <v>0</v>
      </c>
      <c r="AE326" s="89">
        <f>INDEX(Efficiencies!$P$8:$Y$89,MATCH(C326,Efficiencies!$C$8:$C$89),MATCH(D326,Efficiencies!$P$7:$Y$7))</f>
        <v>0</v>
      </c>
      <c r="AF326" s="89">
        <f t="shared" si="150"/>
        <v>0</v>
      </c>
      <c r="AG326" s="89">
        <v>0</v>
      </c>
    </row>
    <row r="327" spans="1:33" x14ac:dyDescent="0.2">
      <c r="A327" s="91" t="s">
        <v>2025</v>
      </c>
      <c r="B327" s="349" t="s">
        <v>2026</v>
      </c>
      <c r="C327" s="39" t="s">
        <v>2020</v>
      </c>
      <c r="D327" s="39">
        <v>2030</v>
      </c>
      <c r="E327" s="85" t="e">
        <f>#REF!*INDEX(Costs!$E$7:$O$89,MATCH($C327,Costs!$C$7:$C$89,0),MATCH(E$7,Costs!$E$6:$O$6,0))</f>
        <v>#REF!</v>
      </c>
      <c r="F327" s="85" t="e">
        <f>#REF!*INDEX(Costs!$E$7:$O$89,MATCH($C327,Costs!$C$7:$C$89,0),MATCH(F$7,Costs!$E$6:$O$6,0))</f>
        <v>#REF!</v>
      </c>
      <c r="G327" s="85" t="e">
        <f>#REF!*INDEX(Costs!$E$7:$O$89,MATCH($C327,Costs!$C$7:$C$89,0),MATCH(G$7,Costs!$E$6:$O$6,0))</f>
        <v>#REF!</v>
      </c>
      <c r="H327" s="85" t="e">
        <f>#REF!*INDEX(Costs!$E$7:$O$89,MATCH($C327,Costs!$C$7:$C$89,0),MATCH(H$7,Costs!$E$6:$O$6,0))</f>
        <v>#REF!</v>
      </c>
      <c r="I327" s="85" t="e">
        <f>#REF!*INDEX(Costs!$E$7:$O$89,MATCH($C327,Costs!$C$7:$C$89,0),MATCH(I$7,Costs!$E$6:$O$6,0))</f>
        <v>#REF!</v>
      </c>
      <c r="J327" s="85" t="e">
        <f>#REF!*INDEX(Costs!$E$7:$O$89,MATCH($C327,Costs!$C$7:$C$89,0),MATCH(J$7,Costs!$E$6:$O$6,0))</f>
        <v>#REF!</v>
      </c>
      <c r="K327" s="85" t="e">
        <f>#REF!*INDEX(Costs!$E$7:$O$89,MATCH($C327,Costs!$C$7:$C$89,0),MATCH(K$7,Costs!$E$6:$O$6,0))</f>
        <v>#REF!</v>
      </c>
      <c r="L327" s="85" t="e">
        <f>#REF!*INDEX(Costs!$E$7:$O$89,MATCH($C327,Costs!$C$7:$C$89,0),MATCH(L$7,Costs!$E$6:$O$6,0))</f>
        <v>#REF!</v>
      </c>
      <c r="M327" s="85" t="e">
        <f>#REF!*INDEX(Costs!$E$7:$O$89,MATCH($C327,Costs!$C$7:$C$89,0),MATCH(M$7,Costs!$E$6:$O$6,0))</f>
        <v>#REF!</v>
      </c>
      <c r="N327" s="85" t="e">
        <f>#REF!*INDEX(Costs!$E$7:$O$89,MATCH($C327,Costs!$C$7:$C$89,0),MATCH(N$7,Costs!$E$6:$O$6,0))</f>
        <v>#REF!</v>
      </c>
      <c r="O327" s="85" t="e">
        <f>#REF!*INDEX(Costs!$E$7:$O$89,MATCH($C327,Costs!$C$7:$C$89,0),MATCH(O$7,Costs!$E$6:$O$6,0))</f>
        <v>#REF!</v>
      </c>
      <c r="P327" s="86" t="e">
        <f t="shared" si="173"/>
        <v>#REF!</v>
      </c>
      <c r="Q327" s="86" t="e">
        <f t="shared" si="162"/>
        <v>#REF!</v>
      </c>
      <c r="R327" s="86" t="e">
        <f t="shared" si="163"/>
        <v>#REF!</v>
      </c>
      <c r="S327" s="86" t="e">
        <f t="shared" si="164"/>
        <v>#REF!</v>
      </c>
      <c r="T327" s="86" t="e">
        <f t="shared" si="165"/>
        <v>#REF!</v>
      </c>
      <c r="U327" s="86" t="e">
        <f t="shared" si="166"/>
        <v>#REF!</v>
      </c>
      <c r="V327" s="86" t="e">
        <f t="shared" si="167"/>
        <v>#REF!</v>
      </c>
      <c r="W327" s="86" t="e">
        <f t="shared" si="168"/>
        <v>#REF!</v>
      </c>
      <c r="X327" s="86" t="e">
        <f t="shared" si="169"/>
        <v>#REF!</v>
      </c>
      <c r="Y327" s="86" t="e">
        <f t="shared" si="170"/>
        <v>#REF!</v>
      </c>
      <c r="Z327" s="86" t="e">
        <f t="shared" si="171"/>
        <v>#REF!</v>
      </c>
      <c r="AA327" s="87">
        <v>495</v>
      </c>
      <c r="AB327" s="88" t="e">
        <f>AA327*#REF!/$AI$18*10^3</f>
        <v>#REF!</v>
      </c>
      <c r="AC327" s="89">
        <f>INDEX(Efficiencies!$D$8:$M$89,MATCH(C327,Efficiencies!$C$8:$C$89),MATCH(D327,Efficiencies!$D$7:$M$7))</f>
        <v>0</v>
      </c>
      <c r="AD327" s="89">
        <f t="shared" si="148"/>
        <v>0</v>
      </c>
      <c r="AE327" s="89">
        <f>INDEX(Efficiencies!$P$8:$Y$89,MATCH(C327,Efficiencies!$C$8:$C$89),MATCH(D327,Efficiencies!$P$7:$Y$7))</f>
        <v>0</v>
      </c>
      <c r="AF327" s="89">
        <f t="shared" si="150"/>
        <v>0</v>
      </c>
      <c r="AG327" s="89">
        <v>0</v>
      </c>
    </row>
    <row r="328" spans="1:33" x14ac:dyDescent="0.2">
      <c r="A328" s="91" t="s">
        <v>2027</v>
      </c>
      <c r="B328" s="349" t="s">
        <v>2028</v>
      </c>
      <c r="C328" s="39" t="s">
        <v>2020</v>
      </c>
      <c r="D328" s="39">
        <v>2035</v>
      </c>
      <c r="E328" s="85" t="e">
        <f>#REF!*INDEX(Costs!$E$7:$O$89,MATCH($C328,Costs!$C$7:$C$89,0),MATCH(E$7,Costs!$E$6:$O$6,0))</f>
        <v>#REF!</v>
      </c>
      <c r="F328" s="85" t="e">
        <f>#REF!*INDEX(Costs!$E$7:$O$89,MATCH($C328,Costs!$C$7:$C$89,0),MATCH(F$7,Costs!$E$6:$O$6,0))</f>
        <v>#REF!</v>
      </c>
      <c r="G328" s="85" t="e">
        <f>#REF!*INDEX(Costs!$E$7:$O$89,MATCH($C328,Costs!$C$7:$C$89,0),MATCH(G$7,Costs!$E$6:$O$6,0))</f>
        <v>#REF!</v>
      </c>
      <c r="H328" s="85" t="e">
        <f>#REF!*INDEX(Costs!$E$7:$O$89,MATCH($C328,Costs!$C$7:$C$89,0),MATCH(H$7,Costs!$E$6:$O$6,0))</f>
        <v>#REF!</v>
      </c>
      <c r="I328" s="85" t="e">
        <f>#REF!*INDEX(Costs!$E$7:$O$89,MATCH($C328,Costs!$C$7:$C$89,0),MATCH(I$7,Costs!$E$6:$O$6,0))</f>
        <v>#REF!</v>
      </c>
      <c r="J328" s="85" t="e">
        <f>#REF!*INDEX(Costs!$E$7:$O$89,MATCH($C328,Costs!$C$7:$C$89,0),MATCH(J$7,Costs!$E$6:$O$6,0))</f>
        <v>#REF!</v>
      </c>
      <c r="K328" s="85" t="e">
        <f>#REF!*INDEX(Costs!$E$7:$O$89,MATCH($C328,Costs!$C$7:$C$89,0),MATCH(K$7,Costs!$E$6:$O$6,0))</f>
        <v>#REF!</v>
      </c>
      <c r="L328" s="85" t="e">
        <f>#REF!*INDEX(Costs!$E$7:$O$89,MATCH($C328,Costs!$C$7:$C$89,0),MATCH(L$7,Costs!$E$6:$O$6,0))</f>
        <v>#REF!</v>
      </c>
      <c r="M328" s="85" t="e">
        <f>#REF!*INDEX(Costs!$E$7:$O$89,MATCH($C328,Costs!$C$7:$C$89,0),MATCH(M$7,Costs!$E$6:$O$6,0))</f>
        <v>#REF!</v>
      </c>
      <c r="N328" s="85" t="e">
        <f>#REF!*INDEX(Costs!$E$7:$O$89,MATCH($C328,Costs!$C$7:$C$89,0),MATCH(N$7,Costs!$E$6:$O$6,0))</f>
        <v>#REF!</v>
      </c>
      <c r="O328" s="85" t="e">
        <f>#REF!*INDEX(Costs!$E$7:$O$89,MATCH($C328,Costs!$C$7:$C$89,0),MATCH(O$7,Costs!$E$6:$O$6,0))</f>
        <v>#REF!</v>
      </c>
      <c r="P328" s="86" t="e">
        <f t="shared" si="173"/>
        <v>#REF!</v>
      </c>
      <c r="Q328" s="86" t="e">
        <f t="shared" si="162"/>
        <v>#REF!</v>
      </c>
      <c r="R328" s="86" t="e">
        <f t="shared" si="163"/>
        <v>#REF!</v>
      </c>
      <c r="S328" s="86" t="e">
        <f t="shared" si="164"/>
        <v>#REF!</v>
      </c>
      <c r="T328" s="86" t="e">
        <f t="shared" si="165"/>
        <v>#REF!</v>
      </c>
      <c r="U328" s="86" t="e">
        <f t="shared" si="166"/>
        <v>#REF!</v>
      </c>
      <c r="V328" s="86" t="e">
        <f t="shared" si="167"/>
        <v>#REF!</v>
      </c>
      <c r="W328" s="86" t="e">
        <f t="shared" si="168"/>
        <v>#REF!</v>
      </c>
      <c r="X328" s="86" t="e">
        <f t="shared" si="169"/>
        <v>#REF!</v>
      </c>
      <c r="Y328" s="86" t="e">
        <f t="shared" si="170"/>
        <v>#REF!</v>
      </c>
      <c r="Z328" s="86" t="e">
        <f t="shared" si="171"/>
        <v>#REF!</v>
      </c>
      <c r="AA328" s="87">
        <v>495</v>
      </c>
      <c r="AB328" s="88" t="e">
        <f>AA328*#REF!/$AI$18*10^3</f>
        <v>#REF!</v>
      </c>
      <c r="AC328" s="89">
        <f>INDEX(Efficiencies!$D$8:$M$89,MATCH(C328,Efficiencies!$C$8:$C$89),MATCH(D328,Efficiencies!$D$7:$M$7))</f>
        <v>0</v>
      </c>
      <c r="AD328" s="89">
        <f t="shared" si="148"/>
        <v>0</v>
      </c>
      <c r="AE328" s="89">
        <f>INDEX(Efficiencies!$P$8:$Y$89,MATCH(C328,Efficiencies!$C$8:$C$89),MATCH(D328,Efficiencies!$P$7:$Y$7))</f>
        <v>0</v>
      </c>
      <c r="AF328" s="89">
        <f t="shared" si="150"/>
        <v>0</v>
      </c>
      <c r="AG328" s="89">
        <v>0</v>
      </c>
    </row>
    <row r="329" spans="1:33" x14ac:dyDescent="0.2">
      <c r="A329" s="91" t="s">
        <v>2029</v>
      </c>
      <c r="B329" s="349" t="s">
        <v>2030</v>
      </c>
      <c r="C329" s="39" t="s">
        <v>2020</v>
      </c>
      <c r="D329" s="39">
        <v>2040</v>
      </c>
      <c r="E329" s="85" t="e">
        <f>#REF!*INDEX(Costs!$E$7:$O$89,MATCH($C329,Costs!$C$7:$C$89,0),MATCH(E$7,Costs!$E$6:$O$6,0))</f>
        <v>#REF!</v>
      </c>
      <c r="F329" s="85" t="e">
        <f>#REF!*INDEX(Costs!$E$7:$O$89,MATCH($C329,Costs!$C$7:$C$89,0),MATCH(F$7,Costs!$E$6:$O$6,0))</f>
        <v>#REF!</v>
      </c>
      <c r="G329" s="85" t="e">
        <f>#REF!*INDEX(Costs!$E$7:$O$89,MATCH($C329,Costs!$C$7:$C$89,0),MATCH(G$7,Costs!$E$6:$O$6,0))</f>
        <v>#REF!</v>
      </c>
      <c r="H329" s="85" t="e">
        <f>#REF!*INDEX(Costs!$E$7:$O$89,MATCH($C329,Costs!$C$7:$C$89,0),MATCH(H$7,Costs!$E$6:$O$6,0))</f>
        <v>#REF!</v>
      </c>
      <c r="I329" s="85" t="e">
        <f>#REF!*INDEX(Costs!$E$7:$O$89,MATCH($C329,Costs!$C$7:$C$89,0),MATCH(I$7,Costs!$E$6:$O$6,0))</f>
        <v>#REF!</v>
      </c>
      <c r="J329" s="85" t="e">
        <f>#REF!*INDEX(Costs!$E$7:$O$89,MATCH($C329,Costs!$C$7:$C$89,0),MATCH(J$7,Costs!$E$6:$O$6,0))</f>
        <v>#REF!</v>
      </c>
      <c r="K329" s="85" t="e">
        <f>#REF!*INDEX(Costs!$E$7:$O$89,MATCH($C329,Costs!$C$7:$C$89,0),MATCH(K$7,Costs!$E$6:$O$6,0))</f>
        <v>#REF!</v>
      </c>
      <c r="L329" s="85" t="e">
        <f>#REF!*INDEX(Costs!$E$7:$O$89,MATCH($C329,Costs!$C$7:$C$89,0),MATCH(L$7,Costs!$E$6:$O$6,0))</f>
        <v>#REF!</v>
      </c>
      <c r="M329" s="85" t="e">
        <f>#REF!*INDEX(Costs!$E$7:$O$89,MATCH($C329,Costs!$C$7:$C$89,0),MATCH(M$7,Costs!$E$6:$O$6,0))</f>
        <v>#REF!</v>
      </c>
      <c r="N329" s="85" t="e">
        <f>#REF!*INDEX(Costs!$E$7:$O$89,MATCH($C329,Costs!$C$7:$C$89,0),MATCH(N$7,Costs!$E$6:$O$6,0))</f>
        <v>#REF!</v>
      </c>
      <c r="O329" s="85" t="e">
        <f>#REF!*INDEX(Costs!$E$7:$O$89,MATCH($C329,Costs!$C$7:$C$89,0),MATCH(O$7,Costs!$E$6:$O$6,0))</f>
        <v>#REF!</v>
      </c>
      <c r="P329" s="86" t="e">
        <f t="shared" si="173"/>
        <v>#REF!</v>
      </c>
      <c r="Q329" s="86" t="e">
        <f t="shared" si="162"/>
        <v>#REF!</v>
      </c>
      <c r="R329" s="86" t="e">
        <f t="shared" si="163"/>
        <v>#REF!</v>
      </c>
      <c r="S329" s="86" t="e">
        <f t="shared" si="164"/>
        <v>#REF!</v>
      </c>
      <c r="T329" s="86" t="e">
        <f t="shared" si="165"/>
        <v>#REF!</v>
      </c>
      <c r="U329" s="86" t="e">
        <f t="shared" si="166"/>
        <v>#REF!</v>
      </c>
      <c r="V329" s="86" t="e">
        <f t="shared" si="167"/>
        <v>#REF!</v>
      </c>
      <c r="W329" s="86" t="e">
        <f t="shared" si="168"/>
        <v>#REF!</v>
      </c>
      <c r="X329" s="86" t="e">
        <f t="shared" si="169"/>
        <v>#REF!</v>
      </c>
      <c r="Y329" s="86" t="e">
        <f t="shared" si="170"/>
        <v>#REF!</v>
      </c>
      <c r="Z329" s="86" t="e">
        <f t="shared" si="171"/>
        <v>#REF!</v>
      </c>
      <c r="AA329" s="87">
        <v>495</v>
      </c>
      <c r="AB329" s="88" t="e">
        <f>AA329*#REF!/$AI$18*10^3</f>
        <v>#REF!</v>
      </c>
      <c r="AC329" s="89">
        <f>INDEX(Efficiencies!$D$8:$M$89,MATCH(C329,Efficiencies!$C$8:$C$89),MATCH(D329,Efficiencies!$D$7:$M$7))</f>
        <v>0</v>
      </c>
      <c r="AD329" s="89">
        <f t="shared" si="148"/>
        <v>0</v>
      </c>
      <c r="AE329" s="89">
        <f>INDEX(Efficiencies!$P$8:$Y$89,MATCH(C329,Efficiencies!$C$8:$C$89),MATCH(D329,Efficiencies!$P$7:$Y$7))</f>
        <v>0</v>
      </c>
      <c r="AF329" s="89">
        <f t="shared" si="150"/>
        <v>0</v>
      </c>
      <c r="AG329" s="89">
        <v>0</v>
      </c>
    </row>
    <row r="330" spans="1:33" x14ac:dyDescent="0.2">
      <c r="A330" s="91" t="s">
        <v>2031</v>
      </c>
      <c r="B330" s="349" t="s">
        <v>2032</v>
      </c>
      <c r="C330" s="39" t="s">
        <v>2020</v>
      </c>
      <c r="D330" s="39">
        <v>2045</v>
      </c>
      <c r="E330" s="85" t="e">
        <f>#REF!*INDEX(Costs!$E$7:$O$89,MATCH($C330,Costs!$C$7:$C$89,0),MATCH(E$7,Costs!$E$6:$O$6,0))</f>
        <v>#REF!</v>
      </c>
      <c r="F330" s="85" t="e">
        <f>#REF!*INDEX(Costs!$E$7:$O$89,MATCH($C330,Costs!$C$7:$C$89,0),MATCH(F$7,Costs!$E$6:$O$6,0))</f>
        <v>#REF!</v>
      </c>
      <c r="G330" s="85" t="e">
        <f>#REF!*INDEX(Costs!$E$7:$O$89,MATCH($C330,Costs!$C$7:$C$89,0),MATCH(G$7,Costs!$E$6:$O$6,0))</f>
        <v>#REF!</v>
      </c>
      <c r="H330" s="85" t="e">
        <f>#REF!*INDEX(Costs!$E$7:$O$89,MATCH($C330,Costs!$C$7:$C$89,0),MATCH(H$7,Costs!$E$6:$O$6,0))</f>
        <v>#REF!</v>
      </c>
      <c r="I330" s="85" t="e">
        <f>#REF!*INDEX(Costs!$E$7:$O$89,MATCH($C330,Costs!$C$7:$C$89,0),MATCH(I$7,Costs!$E$6:$O$6,0))</f>
        <v>#REF!</v>
      </c>
      <c r="J330" s="85" t="e">
        <f>#REF!*INDEX(Costs!$E$7:$O$89,MATCH($C330,Costs!$C$7:$C$89,0),MATCH(J$7,Costs!$E$6:$O$6,0))</f>
        <v>#REF!</v>
      </c>
      <c r="K330" s="85" t="e">
        <f>#REF!*INDEX(Costs!$E$7:$O$89,MATCH($C330,Costs!$C$7:$C$89,0),MATCH(K$7,Costs!$E$6:$O$6,0))</f>
        <v>#REF!</v>
      </c>
      <c r="L330" s="85" t="e">
        <f>#REF!*INDEX(Costs!$E$7:$O$89,MATCH($C330,Costs!$C$7:$C$89,0),MATCH(L$7,Costs!$E$6:$O$6,0))</f>
        <v>#REF!</v>
      </c>
      <c r="M330" s="85" t="e">
        <f>#REF!*INDEX(Costs!$E$7:$O$89,MATCH($C330,Costs!$C$7:$C$89,0),MATCH(M$7,Costs!$E$6:$O$6,0))</f>
        <v>#REF!</v>
      </c>
      <c r="N330" s="85" t="e">
        <f>#REF!*INDEX(Costs!$E$7:$O$89,MATCH($C330,Costs!$C$7:$C$89,0),MATCH(N$7,Costs!$E$6:$O$6,0))</f>
        <v>#REF!</v>
      </c>
      <c r="O330" s="85" t="e">
        <f>#REF!*INDEX(Costs!$E$7:$O$89,MATCH($C330,Costs!$C$7:$C$89,0),MATCH(O$7,Costs!$E$6:$O$6,0))</f>
        <v>#REF!</v>
      </c>
      <c r="P330" s="86" t="e">
        <f t="shared" si="173"/>
        <v>#REF!</v>
      </c>
      <c r="Q330" s="86" t="e">
        <f t="shared" si="162"/>
        <v>#REF!</v>
      </c>
      <c r="R330" s="86" t="e">
        <f t="shared" si="163"/>
        <v>#REF!</v>
      </c>
      <c r="S330" s="86" t="e">
        <f t="shared" si="164"/>
        <v>#REF!</v>
      </c>
      <c r="T330" s="86" t="e">
        <f t="shared" si="165"/>
        <v>#REF!</v>
      </c>
      <c r="U330" s="86" t="e">
        <f t="shared" si="166"/>
        <v>#REF!</v>
      </c>
      <c r="V330" s="86" t="e">
        <f t="shared" si="167"/>
        <v>#REF!</v>
      </c>
      <c r="W330" s="86" t="e">
        <f t="shared" si="168"/>
        <v>#REF!</v>
      </c>
      <c r="X330" s="86" t="e">
        <f t="shared" si="169"/>
        <v>#REF!</v>
      </c>
      <c r="Y330" s="86" t="e">
        <f t="shared" si="170"/>
        <v>#REF!</v>
      </c>
      <c r="Z330" s="86" t="e">
        <f t="shared" si="171"/>
        <v>#REF!</v>
      </c>
      <c r="AA330" s="87">
        <v>495</v>
      </c>
      <c r="AB330" s="88" t="e">
        <f>AA330*#REF!/$AI$18*10^3</f>
        <v>#REF!</v>
      </c>
      <c r="AC330" s="89">
        <f>INDEX(Efficiencies!$D$8:$M$89,MATCH(C330,Efficiencies!$C$8:$C$89),MATCH(D330,Efficiencies!$D$7:$M$7))</f>
        <v>0</v>
      </c>
      <c r="AD330" s="89">
        <f t="shared" si="148"/>
        <v>0</v>
      </c>
      <c r="AE330" s="89">
        <f>INDEX(Efficiencies!$P$8:$Y$89,MATCH(C330,Efficiencies!$C$8:$C$89),MATCH(D330,Efficiencies!$P$7:$Y$7))</f>
        <v>0</v>
      </c>
      <c r="AF330" s="89">
        <f t="shared" si="150"/>
        <v>0</v>
      </c>
      <c r="AG330" s="89">
        <v>0</v>
      </c>
    </row>
    <row r="331" spans="1:33" x14ac:dyDescent="0.2">
      <c r="A331" s="91" t="s">
        <v>2033</v>
      </c>
      <c r="B331" s="349" t="s">
        <v>2034</v>
      </c>
      <c r="C331" s="39" t="s">
        <v>2020</v>
      </c>
      <c r="D331" s="39">
        <v>2050</v>
      </c>
      <c r="E331" s="85" t="e">
        <f>#REF!*INDEX(Costs!$E$7:$O$89,MATCH($C331,Costs!$C$7:$C$89,0),MATCH(E$7,Costs!$E$6:$O$6,0))</f>
        <v>#REF!</v>
      </c>
      <c r="F331" s="85" t="e">
        <f>#REF!*INDEX(Costs!$E$7:$O$89,MATCH($C331,Costs!$C$7:$C$89,0),MATCH(F$7,Costs!$E$6:$O$6,0))</f>
        <v>#REF!</v>
      </c>
      <c r="G331" s="85" t="e">
        <f>#REF!*INDEX(Costs!$E$7:$O$89,MATCH($C331,Costs!$C$7:$C$89,0),MATCH(G$7,Costs!$E$6:$O$6,0))</f>
        <v>#REF!</v>
      </c>
      <c r="H331" s="85" t="e">
        <f>#REF!*INDEX(Costs!$E$7:$O$89,MATCH($C331,Costs!$C$7:$C$89,0),MATCH(H$7,Costs!$E$6:$O$6,0))</f>
        <v>#REF!</v>
      </c>
      <c r="I331" s="85" t="e">
        <f>#REF!*INDEX(Costs!$E$7:$O$89,MATCH($C331,Costs!$C$7:$C$89,0),MATCH(I$7,Costs!$E$6:$O$6,0))</f>
        <v>#REF!</v>
      </c>
      <c r="J331" s="85" t="e">
        <f>#REF!*INDEX(Costs!$E$7:$O$89,MATCH($C331,Costs!$C$7:$C$89,0),MATCH(J$7,Costs!$E$6:$O$6,0))</f>
        <v>#REF!</v>
      </c>
      <c r="K331" s="85" t="e">
        <f>#REF!*INDEX(Costs!$E$7:$O$89,MATCH($C331,Costs!$C$7:$C$89,0),MATCH(K$7,Costs!$E$6:$O$6,0))</f>
        <v>#REF!</v>
      </c>
      <c r="L331" s="85" t="e">
        <f>#REF!*INDEX(Costs!$E$7:$O$89,MATCH($C331,Costs!$C$7:$C$89,0),MATCH(L$7,Costs!$E$6:$O$6,0))</f>
        <v>#REF!</v>
      </c>
      <c r="M331" s="85" t="e">
        <f>#REF!*INDEX(Costs!$E$7:$O$89,MATCH($C331,Costs!$C$7:$C$89,0),MATCH(M$7,Costs!$E$6:$O$6,0))</f>
        <v>#REF!</v>
      </c>
      <c r="N331" s="85" t="e">
        <f>#REF!*INDEX(Costs!$E$7:$O$89,MATCH($C331,Costs!$C$7:$C$89,0),MATCH(N$7,Costs!$E$6:$O$6,0))</f>
        <v>#REF!</v>
      </c>
      <c r="O331" s="85" t="e">
        <f>#REF!*INDEX(Costs!$E$7:$O$89,MATCH($C331,Costs!$C$7:$C$89,0),MATCH(O$7,Costs!$E$6:$O$6,0))</f>
        <v>#REF!</v>
      </c>
      <c r="P331" s="86" t="e">
        <f t="shared" si="173"/>
        <v>#REF!</v>
      </c>
      <c r="Q331" s="86" t="e">
        <f t="shared" si="162"/>
        <v>#REF!</v>
      </c>
      <c r="R331" s="86" t="e">
        <f t="shared" si="163"/>
        <v>#REF!</v>
      </c>
      <c r="S331" s="86" t="e">
        <f t="shared" si="164"/>
        <v>#REF!</v>
      </c>
      <c r="T331" s="86" t="e">
        <f t="shared" si="165"/>
        <v>#REF!</v>
      </c>
      <c r="U331" s="86" t="e">
        <f t="shared" si="166"/>
        <v>#REF!</v>
      </c>
      <c r="V331" s="86" t="e">
        <f t="shared" si="167"/>
        <v>#REF!</v>
      </c>
      <c r="W331" s="86" t="e">
        <f t="shared" si="168"/>
        <v>#REF!</v>
      </c>
      <c r="X331" s="86" t="e">
        <f t="shared" si="169"/>
        <v>#REF!</v>
      </c>
      <c r="Y331" s="86" t="e">
        <f t="shared" si="170"/>
        <v>#REF!</v>
      </c>
      <c r="Z331" s="86" t="e">
        <f t="shared" si="171"/>
        <v>#REF!</v>
      </c>
      <c r="AA331" s="87">
        <v>495</v>
      </c>
      <c r="AB331" s="88" t="e">
        <f>AA331*#REF!/$AI$18*10^3</f>
        <v>#REF!</v>
      </c>
      <c r="AC331" s="89">
        <f>INDEX(Efficiencies!$D$8:$M$89,MATCH(C331,Efficiencies!$C$8:$C$89),MATCH(D331,Efficiencies!$D$7:$M$7))</f>
        <v>0</v>
      </c>
      <c r="AD331" s="89">
        <f t="shared" si="148"/>
        <v>0</v>
      </c>
      <c r="AE331" s="89">
        <f>INDEX(Efficiencies!$P$8:$Y$89,MATCH(C331,Efficiencies!$C$8:$C$89),MATCH(D331,Efficiencies!$P$7:$Y$7))</f>
        <v>0</v>
      </c>
      <c r="AF331" s="89">
        <f t="shared" si="150"/>
        <v>0</v>
      </c>
      <c r="AG331" s="89">
        <v>0</v>
      </c>
    </row>
    <row r="332" spans="1:33" x14ac:dyDescent="0.2">
      <c r="A332" s="91" t="s">
        <v>453</v>
      </c>
      <c r="B332" s="349" t="s">
        <v>454</v>
      </c>
      <c r="C332" s="39" t="s">
        <v>2035</v>
      </c>
      <c r="D332" s="39">
        <v>2015</v>
      </c>
      <c r="E332" s="85" t="e">
        <f>#REF!*INDEX(Costs!$E$7:$O$89,MATCH($C332,Costs!$C$7:$C$89,0),MATCH(E$7,Costs!$E$6:$O$6,0))</f>
        <v>#REF!</v>
      </c>
      <c r="F332" s="85" t="e">
        <f>#REF!*INDEX(Costs!$E$7:$O$89,MATCH($C332,Costs!$C$7:$C$89,0),MATCH(F$7,Costs!$E$6:$O$6,0))</f>
        <v>#REF!</v>
      </c>
      <c r="G332" s="85" t="e">
        <f>#REF!*INDEX(Costs!$E$7:$O$89,MATCH($C332,Costs!$C$7:$C$89,0),MATCH(G$7,Costs!$E$6:$O$6,0))</f>
        <v>#REF!</v>
      </c>
      <c r="H332" s="85" t="e">
        <f>#REF!*INDEX(Costs!$E$7:$O$89,MATCH($C332,Costs!$C$7:$C$89,0),MATCH(H$7,Costs!$E$6:$O$6,0))</f>
        <v>#REF!</v>
      </c>
      <c r="I332" s="85" t="e">
        <f>#REF!*INDEX(Costs!$E$7:$O$89,MATCH($C332,Costs!$C$7:$C$89,0),MATCH(I$7,Costs!$E$6:$O$6,0))</f>
        <v>#REF!</v>
      </c>
      <c r="J332" s="85" t="e">
        <f>#REF!*INDEX(Costs!$E$7:$O$89,MATCH($C332,Costs!$C$7:$C$89,0),MATCH(J$7,Costs!$E$6:$O$6,0))</f>
        <v>#REF!</v>
      </c>
      <c r="K332" s="85" t="e">
        <f>#REF!*INDEX(Costs!$E$7:$O$89,MATCH($C332,Costs!$C$7:$C$89,0),MATCH(K$7,Costs!$E$6:$O$6,0))</f>
        <v>#REF!</v>
      </c>
      <c r="L332" s="85" t="e">
        <f>#REF!*INDEX(Costs!$E$7:$O$89,MATCH($C332,Costs!$C$7:$C$89,0),MATCH(L$7,Costs!$E$6:$O$6,0))</f>
        <v>#REF!</v>
      </c>
      <c r="M332" s="85" t="e">
        <f>#REF!*INDEX(Costs!$E$7:$O$89,MATCH($C332,Costs!$C$7:$C$89,0),MATCH(M$7,Costs!$E$6:$O$6,0))</f>
        <v>#REF!</v>
      </c>
      <c r="N332" s="85" t="e">
        <f>#REF!*INDEX(Costs!$E$7:$O$89,MATCH($C332,Costs!$C$7:$C$89,0),MATCH(N$7,Costs!$E$6:$O$6,0))</f>
        <v>#REF!</v>
      </c>
      <c r="O332" s="85" t="e">
        <f>#REF!*INDEX(Costs!$E$7:$O$89,MATCH($C332,Costs!$C$7:$C$89,0),MATCH(O$7,Costs!$E$6:$O$6,0))</f>
        <v>#REF!</v>
      </c>
      <c r="P332" s="86" t="e">
        <f>E332/$AI$18*10^6</f>
        <v>#REF!</v>
      </c>
      <c r="Q332" s="86" t="e">
        <f t="shared" si="162"/>
        <v>#REF!</v>
      </c>
      <c r="R332" s="86" t="e">
        <f t="shared" si="163"/>
        <v>#REF!</v>
      </c>
      <c r="S332" s="86" t="e">
        <f t="shared" si="164"/>
        <v>#REF!</v>
      </c>
      <c r="T332" s="86" t="e">
        <f t="shared" si="165"/>
        <v>#REF!</v>
      </c>
      <c r="U332" s="86" t="e">
        <f t="shared" si="166"/>
        <v>#REF!</v>
      </c>
      <c r="V332" s="86" t="e">
        <f t="shared" si="167"/>
        <v>#REF!</v>
      </c>
      <c r="W332" s="86" t="e">
        <f t="shared" si="168"/>
        <v>#REF!</v>
      </c>
      <c r="X332" s="86" t="e">
        <f t="shared" si="169"/>
        <v>#REF!</v>
      </c>
      <c r="Y332" s="86" t="e">
        <f t="shared" si="170"/>
        <v>#REF!</v>
      </c>
      <c r="Z332" s="86" t="e">
        <f t="shared" si="171"/>
        <v>#REF!</v>
      </c>
      <c r="AA332" s="87">
        <v>495</v>
      </c>
      <c r="AB332" s="88" t="e">
        <f>AA332*#REF!/$AI$18*10^3</f>
        <v>#REF!</v>
      </c>
      <c r="AC332" s="89">
        <f>INDEX(Efficiencies!$D$8:$M$89,MATCH(C332,Efficiencies!$C$8:$C$89),MATCH(D332,Efficiencies!$D$7:$M$7))</f>
        <v>39.958236999999997</v>
      </c>
      <c r="AD332" s="89">
        <f t="shared" si="148"/>
        <v>0.30298476668537028</v>
      </c>
      <c r="AE332" s="89">
        <f>INDEX(Efficiencies!$P$8:$Y$89,MATCH(C332,Efficiencies!$C$8:$C$89),MATCH(D332,Efficiencies!$P$7:$Y$7))</f>
        <v>33.557406931444</v>
      </c>
      <c r="AF332" s="89">
        <f t="shared" si="150"/>
        <v>0.25445024287957418</v>
      </c>
      <c r="AG332" s="89">
        <v>0</v>
      </c>
    </row>
    <row r="333" spans="1:33" x14ac:dyDescent="0.2">
      <c r="A333" s="91" t="s">
        <v>2036</v>
      </c>
      <c r="B333" s="349" t="s">
        <v>2037</v>
      </c>
      <c r="C333" s="39" t="s">
        <v>2035</v>
      </c>
      <c r="D333" s="39">
        <v>2020</v>
      </c>
      <c r="E333" s="85" t="e">
        <f>#REF!*INDEX(Costs!$E$7:$O$89,MATCH($C333,Costs!$C$7:$C$89,0),MATCH(E$7,Costs!$E$6:$O$6,0))</f>
        <v>#REF!</v>
      </c>
      <c r="F333" s="85" t="e">
        <f>#REF!*INDEX(Costs!$E$7:$O$89,MATCH($C333,Costs!$C$7:$C$89,0),MATCH(F$7,Costs!$E$6:$O$6,0))</f>
        <v>#REF!</v>
      </c>
      <c r="G333" s="85" t="e">
        <f>#REF!*INDEX(Costs!$E$7:$O$89,MATCH($C333,Costs!$C$7:$C$89,0),MATCH(G$7,Costs!$E$6:$O$6,0))</f>
        <v>#REF!</v>
      </c>
      <c r="H333" s="85" t="e">
        <f>#REF!*INDEX(Costs!$E$7:$O$89,MATCH($C333,Costs!$C$7:$C$89,0),MATCH(H$7,Costs!$E$6:$O$6,0))</f>
        <v>#REF!</v>
      </c>
      <c r="I333" s="85" t="e">
        <f>#REF!*INDEX(Costs!$E$7:$O$89,MATCH($C333,Costs!$C$7:$C$89,0),MATCH(I$7,Costs!$E$6:$O$6,0))</f>
        <v>#REF!</v>
      </c>
      <c r="J333" s="85" t="e">
        <f>#REF!*INDEX(Costs!$E$7:$O$89,MATCH($C333,Costs!$C$7:$C$89,0),MATCH(J$7,Costs!$E$6:$O$6,0))</f>
        <v>#REF!</v>
      </c>
      <c r="K333" s="85" t="e">
        <f>#REF!*INDEX(Costs!$E$7:$O$89,MATCH($C333,Costs!$C$7:$C$89,0),MATCH(K$7,Costs!$E$6:$O$6,0))</f>
        <v>#REF!</v>
      </c>
      <c r="L333" s="85" t="e">
        <f>#REF!*INDEX(Costs!$E$7:$O$89,MATCH($C333,Costs!$C$7:$C$89,0),MATCH(L$7,Costs!$E$6:$O$6,0))</f>
        <v>#REF!</v>
      </c>
      <c r="M333" s="85" t="e">
        <f>#REF!*INDEX(Costs!$E$7:$O$89,MATCH($C333,Costs!$C$7:$C$89,0),MATCH(M$7,Costs!$E$6:$O$6,0))</f>
        <v>#REF!</v>
      </c>
      <c r="N333" s="85" t="e">
        <f>#REF!*INDEX(Costs!$E$7:$O$89,MATCH($C333,Costs!$C$7:$C$89,0),MATCH(N$7,Costs!$E$6:$O$6,0))</f>
        <v>#REF!</v>
      </c>
      <c r="O333" s="85" t="e">
        <f>#REF!*INDEX(Costs!$E$7:$O$89,MATCH($C333,Costs!$C$7:$C$89,0),MATCH(O$7,Costs!$E$6:$O$6,0))</f>
        <v>#REF!</v>
      </c>
      <c r="P333" s="86" t="e">
        <f t="shared" ref="P333:P339" si="174">E333/$AI$18*10^6</f>
        <v>#REF!</v>
      </c>
      <c r="Q333" s="86" t="e">
        <f t="shared" ref="Q333:Q340" si="175">F333/$AI$18*10^6</f>
        <v>#REF!</v>
      </c>
      <c r="R333" s="86" t="e">
        <f t="shared" ref="R333:R340" si="176">G333/$AI$18*10^6</f>
        <v>#REF!</v>
      </c>
      <c r="S333" s="86" t="e">
        <f t="shared" ref="S333:S340" si="177">H333/$AI$18*10^6</f>
        <v>#REF!</v>
      </c>
      <c r="T333" s="86" t="e">
        <f t="shared" ref="T333:T340" si="178">I333/$AI$18*10^6</f>
        <v>#REF!</v>
      </c>
      <c r="U333" s="86" t="e">
        <f t="shared" ref="U333:U340" si="179">J333/$AI$18*10^6</f>
        <v>#REF!</v>
      </c>
      <c r="V333" s="86" t="e">
        <f t="shared" ref="V333:V340" si="180">K333/$AI$18*10^6</f>
        <v>#REF!</v>
      </c>
      <c r="W333" s="86" t="e">
        <f t="shared" ref="W333:W340" si="181">L333/$AI$18*10^6</f>
        <v>#REF!</v>
      </c>
      <c r="X333" s="86" t="e">
        <f t="shared" ref="X333:X340" si="182">M333/$AI$18*10^6</f>
        <v>#REF!</v>
      </c>
      <c r="Y333" s="86" t="e">
        <f t="shared" ref="Y333:Y340" si="183">N333/$AI$18*10^6</f>
        <v>#REF!</v>
      </c>
      <c r="Z333" s="86" t="e">
        <f t="shared" ref="Z333:Z340" si="184">O333/$AI$18*10^6</f>
        <v>#REF!</v>
      </c>
      <c r="AA333" s="87">
        <v>495</v>
      </c>
      <c r="AB333" s="88" t="e">
        <f>AA333*#REF!/$AI$18*10^3</f>
        <v>#REF!</v>
      </c>
      <c r="AC333" s="89">
        <f>INDEX(Efficiencies!$D$8:$M$89,MATCH(C333,Efficiencies!$C$8:$C$89),MATCH(D333,Efficiencies!$D$7:$M$7))</f>
        <v>42.594791000000001</v>
      </c>
      <c r="AD333" s="89">
        <f t="shared" si="148"/>
        <v>0.32297653205137933</v>
      </c>
      <c r="AE333" s="89">
        <f>INDEX(Efficiencies!$P$8:$Y$89,MATCH(C333,Efficiencies!$C$8:$C$89),MATCH(D333,Efficiencies!$P$7:$Y$7))</f>
        <v>35.771616619292004</v>
      </c>
      <c r="AF333" s="89">
        <f t="shared" si="150"/>
        <v>0.27123956733513299</v>
      </c>
      <c r="AG333" s="89">
        <v>0</v>
      </c>
    </row>
    <row r="334" spans="1:33" x14ac:dyDescent="0.2">
      <c r="A334" s="91" t="s">
        <v>2038</v>
      </c>
      <c r="B334" s="349" t="s">
        <v>2039</v>
      </c>
      <c r="C334" s="39" t="s">
        <v>2035</v>
      </c>
      <c r="D334" s="39">
        <v>2025</v>
      </c>
      <c r="E334" s="85" t="e">
        <f>#REF!*INDEX(Costs!$E$7:$O$89,MATCH($C334,Costs!$C$7:$C$89,0),MATCH(E$7,Costs!$E$6:$O$6,0))</f>
        <v>#REF!</v>
      </c>
      <c r="F334" s="85" t="e">
        <f>#REF!*INDEX(Costs!$E$7:$O$89,MATCH($C334,Costs!$C$7:$C$89,0),MATCH(F$7,Costs!$E$6:$O$6,0))</f>
        <v>#REF!</v>
      </c>
      <c r="G334" s="85" t="e">
        <f>#REF!*INDEX(Costs!$E$7:$O$89,MATCH($C334,Costs!$C$7:$C$89,0),MATCH(G$7,Costs!$E$6:$O$6,0))</f>
        <v>#REF!</v>
      </c>
      <c r="H334" s="85" t="e">
        <f>#REF!*INDEX(Costs!$E$7:$O$89,MATCH($C334,Costs!$C$7:$C$89,0),MATCH(H$7,Costs!$E$6:$O$6,0))</f>
        <v>#REF!</v>
      </c>
      <c r="I334" s="85" t="e">
        <f>#REF!*INDEX(Costs!$E$7:$O$89,MATCH($C334,Costs!$C$7:$C$89,0),MATCH(I$7,Costs!$E$6:$O$6,0))</f>
        <v>#REF!</v>
      </c>
      <c r="J334" s="85" t="e">
        <f>#REF!*INDEX(Costs!$E$7:$O$89,MATCH($C334,Costs!$C$7:$C$89,0),MATCH(J$7,Costs!$E$6:$O$6,0))</f>
        <v>#REF!</v>
      </c>
      <c r="K334" s="85" t="e">
        <f>#REF!*INDEX(Costs!$E$7:$O$89,MATCH($C334,Costs!$C$7:$C$89,0),MATCH(K$7,Costs!$E$6:$O$6,0))</f>
        <v>#REF!</v>
      </c>
      <c r="L334" s="85" t="e">
        <f>#REF!*INDEX(Costs!$E$7:$O$89,MATCH($C334,Costs!$C$7:$C$89,0),MATCH(L$7,Costs!$E$6:$O$6,0))</f>
        <v>#REF!</v>
      </c>
      <c r="M334" s="85" t="e">
        <f>#REF!*INDEX(Costs!$E$7:$O$89,MATCH($C334,Costs!$C$7:$C$89,0),MATCH(M$7,Costs!$E$6:$O$6,0))</f>
        <v>#REF!</v>
      </c>
      <c r="N334" s="85" t="e">
        <f>#REF!*INDEX(Costs!$E$7:$O$89,MATCH($C334,Costs!$C$7:$C$89,0),MATCH(N$7,Costs!$E$6:$O$6,0))</f>
        <v>#REF!</v>
      </c>
      <c r="O334" s="85" t="e">
        <f>#REF!*INDEX(Costs!$E$7:$O$89,MATCH($C334,Costs!$C$7:$C$89,0),MATCH(O$7,Costs!$E$6:$O$6,0))</f>
        <v>#REF!</v>
      </c>
      <c r="P334" s="86" t="e">
        <f t="shared" si="174"/>
        <v>#REF!</v>
      </c>
      <c r="Q334" s="86" t="e">
        <f t="shared" si="175"/>
        <v>#REF!</v>
      </c>
      <c r="R334" s="86" t="e">
        <f t="shared" si="176"/>
        <v>#REF!</v>
      </c>
      <c r="S334" s="86" t="e">
        <f t="shared" si="177"/>
        <v>#REF!</v>
      </c>
      <c r="T334" s="86" t="e">
        <f t="shared" si="178"/>
        <v>#REF!</v>
      </c>
      <c r="U334" s="86" t="e">
        <f t="shared" si="179"/>
        <v>#REF!</v>
      </c>
      <c r="V334" s="86" t="e">
        <f t="shared" si="180"/>
        <v>#REF!</v>
      </c>
      <c r="W334" s="86" t="e">
        <f t="shared" si="181"/>
        <v>#REF!</v>
      </c>
      <c r="X334" s="86" t="e">
        <f t="shared" si="182"/>
        <v>#REF!</v>
      </c>
      <c r="Y334" s="86" t="e">
        <f t="shared" si="183"/>
        <v>#REF!</v>
      </c>
      <c r="Z334" s="86" t="e">
        <f t="shared" si="184"/>
        <v>#REF!</v>
      </c>
      <c r="AA334" s="87">
        <v>495</v>
      </c>
      <c r="AB334" s="88" t="e">
        <f>AA334*#REF!/$AI$18*10^3</f>
        <v>#REF!</v>
      </c>
      <c r="AC334" s="89">
        <f>INDEX(Efficiencies!$D$8:$M$89,MATCH(C334,Efficiencies!$C$8:$C$89),MATCH(D334,Efficiencies!$D$7:$M$7))</f>
        <v>46.77084</v>
      </c>
      <c r="AD334" s="89">
        <f t="shared" si="148"/>
        <v>0.3546415735278507</v>
      </c>
      <c r="AE334" s="89">
        <f>INDEX(Efficiencies!$P$8:$Y$89,MATCH(C334,Efficiencies!$C$8:$C$89),MATCH(D334,Efficiencies!$P$7:$Y$7))</f>
        <v>39.278712682079998</v>
      </c>
      <c r="AF334" s="89">
        <f t="shared" si="150"/>
        <v>0.29783224914757134</v>
      </c>
      <c r="AG334" s="89">
        <v>0</v>
      </c>
    </row>
    <row r="335" spans="1:33" x14ac:dyDescent="0.2">
      <c r="A335" s="91" t="s">
        <v>2040</v>
      </c>
      <c r="B335" s="349" t="s">
        <v>2041</v>
      </c>
      <c r="C335" s="39" t="s">
        <v>2035</v>
      </c>
      <c r="D335" s="39">
        <v>2030</v>
      </c>
      <c r="E335" s="85" t="e">
        <f>#REF!*INDEX(Costs!$E$7:$O$89,MATCH($C335,Costs!$C$7:$C$89,0),MATCH(E$7,Costs!$E$6:$O$6,0))</f>
        <v>#REF!</v>
      </c>
      <c r="F335" s="85" t="e">
        <f>#REF!*INDEX(Costs!$E$7:$O$89,MATCH($C335,Costs!$C$7:$C$89,0),MATCH(F$7,Costs!$E$6:$O$6,0))</f>
        <v>#REF!</v>
      </c>
      <c r="G335" s="85" t="e">
        <f>#REF!*INDEX(Costs!$E$7:$O$89,MATCH($C335,Costs!$C$7:$C$89,0),MATCH(G$7,Costs!$E$6:$O$6,0))</f>
        <v>#REF!</v>
      </c>
      <c r="H335" s="85" t="e">
        <f>#REF!*INDEX(Costs!$E$7:$O$89,MATCH($C335,Costs!$C$7:$C$89,0),MATCH(H$7,Costs!$E$6:$O$6,0))</f>
        <v>#REF!</v>
      </c>
      <c r="I335" s="85" t="e">
        <f>#REF!*INDEX(Costs!$E$7:$O$89,MATCH($C335,Costs!$C$7:$C$89,0),MATCH(I$7,Costs!$E$6:$O$6,0))</f>
        <v>#REF!</v>
      </c>
      <c r="J335" s="85" t="e">
        <f>#REF!*INDEX(Costs!$E$7:$O$89,MATCH($C335,Costs!$C$7:$C$89,0),MATCH(J$7,Costs!$E$6:$O$6,0))</f>
        <v>#REF!</v>
      </c>
      <c r="K335" s="85" t="e">
        <f>#REF!*INDEX(Costs!$E$7:$O$89,MATCH($C335,Costs!$C$7:$C$89,0),MATCH(K$7,Costs!$E$6:$O$6,0))</f>
        <v>#REF!</v>
      </c>
      <c r="L335" s="85" t="e">
        <f>#REF!*INDEX(Costs!$E$7:$O$89,MATCH($C335,Costs!$C$7:$C$89,0),MATCH(L$7,Costs!$E$6:$O$6,0))</f>
        <v>#REF!</v>
      </c>
      <c r="M335" s="85" t="e">
        <f>#REF!*INDEX(Costs!$E$7:$O$89,MATCH($C335,Costs!$C$7:$C$89,0),MATCH(M$7,Costs!$E$6:$O$6,0))</f>
        <v>#REF!</v>
      </c>
      <c r="N335" s="85" t="e">
        <f>#REF!*INDEX(Costs!$E$7:$O$89,MATCH($C335,Costs!$C$7:$C$89,0),MATCH(N$7,Costs!$E$6:$O$6,0))</f>
        <v>#REF!</v>
      </c>
      <c r="O335" s="85" t="e">
        <f>#REF!*INDEX(Costs!$E$7:$O$89,MATCH($C335,Costs!$C$7:$C$89,0),MATCH(O$7,Costs!$E$6:$O$6,0))</f>
        <v>#REF!</v>
      </c>
      <c r="P335" s="86" t="e">
        <f t="shared" si="174"/>
        <v>#REF!</v>
      </c>
      <c r="Q335" s="86" t="e">
        <f t="shared" si="175"/>
        <v>#REF!</v>
      </c>
      <c r="R335" s="86" t="e">
        <f t="shared" si="176"/>
        <v>#REF!</v>
      </c>
      <c r="S335" s="86" t="e">
        <f t="shared" si="177"/>
        <v>#REF!</v>
      </c>
      <c r="T335" s="86" t="e">
        <f t="shared" si="178"/>
        <v>#REF!</v>
      </c>
      <c r="U335" s="86" t="e">
        <f t="shared" si="179"/>
        <v>#REF!</v>
      </c>
      <c r="V335" s="86" t="e">
        <f t="shared" si="180"/>
        <v>#REF!</v>
      </c>
      <c r="W335" s="86" t="e">
        <f t="shared" si="181"/>
        <v>#REF!</v>
      </c>
      <c r="X335" s="86" t="e">
        <f t="shared" si="182"/>
        <v>#REF!</v>
      </c>
      <c r="Y335" s="86" t="e">
        <f t="shared" si="183"/>
        <v>#REF!</v>
      </c>
      <c r="Z335" s="86" t="e">
        <f t="shared" si="184"/>
        <v>#REF!</v>
      </c>
      <c r="AA335" s="87">
        <v>495</v>
      </c>
      <c r="AB335" s="88" t="e">
        <f>AA335*#REF!/$AI$18*10^3</f>
        <v>#REF!</v>
      </c>
      <c r="AC335" s="89">
        <f>INDEX(Efficiencies!$D$8:$M$89,MATCH(C335,Efficiencies!$C$8:$C$89),MATCH(D335,Efficiencies!$D$7:$M$7))</f>
        <v>46.775371999999997</v>
      </c>
      <c r="AD335" s="89">
        <f t="shared" si="148"/>
        <v>0.35467593758056448</v>
      </c>
      <c r="AE335" s="89">
        <f>INDEX(Efficiencies!$P$8:$Y$89,MATCH(C335,Efficiencies!$C$8:$C$89),MATCH(D335,Efficiencies!$P$7:$Y$7))</f>
        <v>39.282518710063997</v>
      </c>
      <c r="AF335" s="89">
        <f t="shared" si="150"/>
        <v>0.29786110849140901</v>
      </c>
      <c r="AG335" s="89">
        <v>0</v>
      </c>
    </row>
    <row r="336" spans="1:33" x14ac:dyDescent="0.2">
      <c r="A336" s="91" t="s">
        <v>2042</v>
      </c>
      <c r="B336" s="349" t="s">
        <v>2043</v>
      </c>
      <c r="C336" s="39" t="s">
        <v>2035</v>
      </c>
      <c r="D336" s="39">
        <v>2035</v>
      </c>
      <c r="E336" s="85" t="e">
        <f>#REF!*INDEX(Costs!$E$7:$O$89,MATCH($C336,Costs!$C$7:$C$89,0),MATCH(E$7,Costs!$E$6:$O$6,0))</f>
        <v>#REF!</v>
      </c>
      <c r="F336" s="85" t="e">
        <f>#REF!*INDEX(Costs!$E$7:$O$89,MATCH($C336,Costs!$C$7:$C$89,0),MATCH(F$7,Costs!$E$6:$O$6,0))</f>
        <v>#REF!</v>
      </c>
      <c r="G336" s="85" t="e">
        <f>#REF!*INDEX(Costs!$E$7:$O$89,MATCH($C336,Costs!$C$7:$C$89,0),MATCH(G$7,Costs!$E$6:$O$6,0))</f>
        <v>#REF!</v>
      </c>
      <c r="H336" s="85" t="e">
        <f>#REF!*INDEX(Costs!$E$7:$O$89,MATCH($C336,Costs!$C$7:$C$89,0),MATCH(H$7,Costs!$E$6:$O$6,0))</f>
        <v>#REF!</v>
      </c>
      <c r="I336" s="85" t="e">
        <f>#REF!*INDEX(Costs!$E$7:$O$89,MATCH($C336,Costs!$C$7:$C$89,0),MATCH(I$7,Costs!$E$6:$O$6,0))</f>
        <v>#REF!</v>
      </c>
      <c r="J336" s="85" t="e">
        <f>#REF!*INDEX(Costs!$E$7:$O$89,MATCH($C336,Costs!$C$7:$C$89,0),MATCH(J$7,Costs!$E$6:$O$6,0))</f>
        <v>#REF!</v>
      </c>
      <c r="K336" s="85" t="e">
        <f>#REF!*INDEX(Costs!$E$7:$O$89,MATCH($C336,Costs!$C$7:$C$89,0),MATCH(K$7,Costs!$E$6:$O$6,0))</f>
        <v>#REF!</v>
      </c>
      <c r="L336" s="85" t="e">
        <f>#REF!*INDEX(Costs!$E$7:$O$89,MATCH($C336,Costs!$C$7:$C$89,0),MATCH(L$7,Costs!$E$6:$O$6,0))</f>
        <v>#REF!</v>
      </c>
      <c r="M336" s="85" t="e">
        <f>#REF!*INDEX(Costs!$E$7:$O$89,MATCH($C336,Costs!$C$7:$C$89,0),MATCH(M$7,Costs!$E$6:$O$6,0))</f>
        <v>#REF!</v>
      </c>
      <c r="N336" s="85" t="e">
        <f>#REF!*INDEX(Costs!$E$7:$O$89,MATCH($C336,Costs!$C$7:$C$89,0),MATCH(N$7,Costs!$E$6:$O$6,0))</f>
        <v>#REF!</v>
      </c>
      <c r="O336" s="85" t="e">
        <f>#REF!*INDEX(Costs!$E$7:$O$89,MATCH($C336,Costs!$C$7:$C$89,0),MATCH(O$7,Costs!$E$6:$O$6,0))</f>
        <v>#REF!</v>
      </c>
      <c r="P336" s="86" t="e">
        <f t="shared" si="174"/>
        <v>#REF!</v>
      </c>
      <c r="Q336" s="86" t="e">
        <f t="shared" si="175"/>
        <v>#REF!</v>
      </c>
      <c r="R336" s="86" t="e">
        <f t="shared" si="176"/>
        <v>#REF!</v>
      </c>
      <c r="S336" s="86" t="e">
        <f t="shared" si="177"/>
        <v>#REF!</v>
      </c>
      <c r="T336" s="86" t="e">
        <f t="shared" si="178"/>
        <v>#REF!</v>
      </c>
      <c r="U336" s="86" t="e">
        <f t="shared" si="179"/>
        <v>#REF!</v>
      </c>
      <c r="V336" s="86" t="e">
        <f t="shared" si="180"/>
        <v>#REF!</v>
      </c>
      <c r="W336" s="86" t="e">
        <f t="shared" si="181"/>
        <v>#REF!</v>
      </c>
      <c r="X336" s="86" t="e">
        <f t="shared" si="182"/>
        <v>#REF!</v>
      </c>
      <c r="Y336" s="86" t="e">
        <f t="shared" si="183"/>
        <v>#REF!</v>
      </c>
      <c r="Z336" s="86" t="e">
        <f t="shared" si="184"/>
        <v>#REF!</v>
      </c>
      <c r="AA336" s="87">
        <v>495</v>
      </c>
      <c r="AB336" s="88" t="e">
        <f>AA336*#REF!/$AI$18*10^3</f>
        <v>#REF!</v>
      </c>
      <c r="AC336" s="89">
        <f>INDEX(Efficiencies!$D$8:$M$89,MATCH(C336,Efficiencies!$C$8:$C$89),MATCH(D336,Efficiencies!$D$7:$M$7))</f>
        <v>46.775429000000003</v>
      </c>
      <c r="AD336" s="89">
        <f t="shared" si="148"/>
        <v>0.35467636978511102</v>
      </c>
      <c r="AE336" s="89">
        <f>INDEX(Efficiencies!$P$8:$Y$89,MATCH(C336,Efficiencies!$C$8:$C$89),MATCH(D336,Efficiencies!$P$7:$Y$7))</f>
        <v>39.282566579348</v>
      </c>
      <c r="AF336" s="89">
        <f t="shared" si="150"/>
        <v>0.29786147146197361</v>
      </c>
      <c r="AG336" s="89">
        <v>0</v>
      </c>
    </row>
    <row r="337" spans="1:33" x14ac:dyDescent="0.2">
      <c r="A337" s="91" t="s">
        <v>2044</v>
      </c>
      <c r="B337" s="349" t="s">
        <v>2045</v>
      </c>
      <c r="C337" s="39" t="s">
        <v>2035</v>
      </c>
      <c r="D337" s="39">
        <v>2040</v>
      </c>
      <c r="E337" s="85" t="e">
        <f>#REF!*INDEX(Costs!$E$7:$O$89,MATCH($C337,Costs!$C$7:$C$89,0),MATCH(E$7,Costs!$E$6:$O$6,0))</f>
        <v>#REF!</v>
      </c>
      <c r="F337" s="85" t="e">
        <f>#REF!*INDEX(Costs!$E$7:$O$89,MATCH($C337,Costs!$C$7:$C$89,0),MATCH(F$7,Costs!$E$6:$O$6,0))</f>
        <v>#REF!</v>
      </c>
      <c r="G337" s="85" t="e">
        <f>#REF!*INDEX(Costs!$E$7:$O$89,MATCH($C337,Costs!$C$7:$C$89,0),MATCH(G$7,Costs!$E$6:$O$6,0))</f>
        <v>#REF!</v>
      </c>
      <c r="H337" s="85" t="e">
        <f>#REF!*INDEX(Costs!$E$7:$O$89,MATCH($C337,Costs!$C$7:$C$89,0),MATCH(H$7,Costs!$E$6:$O$6,0))</f>
        <v>#REF!</v>
      </c>
      <c r="I337" s="85" t="e">
        <f>#REF!*INDEX(Costs!$E$7:$O$89,MATCH($C337,Costs!$C$7:$C$89,0),MATCH(I$7,Costs!$E$6:$O$6,0))</f>
        <v>#REF!</v>
      </c>
      <c r="J337" s="85" t="e">
        <f>#REF!*INDEX(Costs!$E$7:$O$89,MATCH($C337,Costs!$C$7:$C$89,0),MATCH(J$7,Costs!$E$6:$O$6,0))</f>
        <v>#REF!</v>
      </c>
      <c r="K337" s="85" t="e">
        <f>#REF!*INDEX(Costs!$E$7:$O$89,MATCH($C337,Costs!$C$7:$C$89,0),MATCH(K$7,Costs!$E$6:$O$6,0))</f>
        <v>#REF!</v>
      </c>
      <c r="L337" s="85" t="e">
        <f>#REF!*INDEX(Costs!$E$7:$O$89,MATCH($C337,Costs!$C$7:$C$89,0),MATCH(L$7,Costs!$E$6:$O$6,0))</f>
        <v>#REF!</v>
      </c>
      <c r="M337" s="85" t="e">
        <f>#REF!*INDEX(Costs!$E$7:$O$89,MATCH($C337,Costs!$C$7:$C$89,0),MATCH(M$7,Costs!$E$6:$O$6,0))</f>
        <v>#REF!</v>
      </c>
      <c r="N337" s="85" t="e">
        <f>#REF!*INDEX(Costs!$E$7:$O$89,MATCH($C337,Costs!$C$7:$C$89,0),MATCH(N$7,Costs!$E$6:$O$6,0))</f>
        <v>#REF!</v>
      </c>
      <c r="O337" s="85" t="e">
        <f>#REF!*INDEX(Costs!$E$7:$O$89,MATCH($C337,Costs!$C$7:$C$89,0),MATCH(O$7,Costs!$E$6:$O$6,0))</f>
        <v>#REF!</v>
      </c>
      <c r="P337" s="86" t="e">
        <f t="shared" si="174"/>
        <v>#REF!</v>
      </c>
      <c r="Q337" s="86" t="e">
        <f t="shared" si="175"/>
        <v>#REF!</v>
      </c>
      <c r="R337" s="86" t="e">
        <f t="shared" si="176"/>
        <v>#REF!</v>
      </c>
      <c r="S337" s="86" t="e">
        <f t="shared" si="177"/>
        <v>#REF!</v>
      </c>
      <c r="T337" s="86" t="e">
        <f t="shared" si="178"/>
        <v>#REF!</v>
      </c>
      <c r="U337" s="86" t="e">
        <f t="shared" si="179"/>
        <v>#REF!</v>
      </c>
      <c r="V337" s="86" t="e">
        <f t="shared" si="180"/>
        <v>#REF!</v>
      </c>
      <c r="W337" s="86" t="e">
        <f t="shared" si="181"/>
        <v>#REF!</v>
      </c>
      <c r="X337" s="86" t="e">
        <f t="shared" si="182"/>
        <v>#REF!</v>
      </c>
      <c r="Y337" s="86" t="e">
        <f t="shared" si="183"/>
        <v>#REF!</v>
      </c>
      <c r="Z337" s="86" t="e">
        <f t="shared" si="184"/>
        <v>#REF!</v>
      </c>
      <c r="AA337" s="87">
        <v>495</v>
      </c>
      <c r="AB337" s="88" t="e">
        <f>AA337*#REF!/$AI$18*10^3</f>
        <v>#REF!</v>
      </c>
      <c r="AC337" s="89">
        <f>INDEX(Efficiencies!$D$8:$M$89,MATCH(C337,Efficiencies!$C$8:$C$89),MATCH(D337,Efficiencies!$D$7:$M$7))</f>
        <v>46.776577000000003</v>
      </c>
      <c r="AD337" s="89">
        <f t="shared" si="148"/>
        <v>0.35468507453632803</v>
      </c>
      <c r="AE337" s="89">
        <f>INDEX(Efficiencies!$P$8:$Y$89,MATCH(C337,Efficiencies!$C$8:$C$89),MATCH(D337,Efficiencies!$P$7:$Y$7))</f>
        <v>39.283530683524006</v>
      </c>
      <c r="AF337" s="89">
        <f t="shared" si="150"/>
        <v>0.29786878181650273</v>
      </c>
      <c r="AG337" s="89">
        <v>0</v>
      </c>
    </row>
    <row r="338" spans="1:33" x14ac:dyDescent="0.2">
      <c r="A338" s="91" t="s">
        <v>2046</v>
      </c>
      <c r="B338" s="349" t="s">
        <v>2047</v>
      </c>
      <c r="C338" s="39" t="s">
        <v>2035</v>
      </c>
      <c r="D338" s="39">
        <v>2045</v>
      </c>
      <c r="E338" s="85" t="e">
        <f>#REF!*INDEX(Costs!$E$7:$O$89,MATCH($C338,Costs!$C$7:$C$89,0),MATCH(E$7,Costs!$E$6:$O$6,0))</f>
        <v>#REF!</v>
      </c>
      <c r="F338" s="85" t="e">
        <f>#REF!*INDEX(Costs!$E$7:$O$89,MATCH($C338,Costs!$C$7:$C$89,0),MATCH(F$7,Costs!$E$6:$O$6,0))</f>
        <v>#REF!</v>
      </c>
      <c r="G338" s="85" t="e">
        <f>#REF!*INDEX(Costs!$E$7:$O$89,MATCH($C338,Costs!$C$7:$C$89,0),MATCH(G$7,Costs!$E$6:$O$6,0))</f>
        <v>#REF!</v>
      </c>
      <c r="H338" s="85" t="e">
        <f>#REF!*INDEX(Costs!$E$7:$O$89,MATCH($C338,Costs!$C$7:$C$89,0),MATCH(H$7,Costs!$E$6:$O$6,0))</f>
        <v>#REF!</v>
      </c>
      <c r="I338" s="85" t="e">
        <f>#REF!*INDEX(Costs!$E$7:$O$89,MATCH($C338,Costs!$C$7:$C$89,0),MATCH(I$7,Costs!$E$6:$O$6,0))</f>
        <v>#REF!</v>
      </c>
      <c r="J338" s="85" t="e">
        <f>#REF!*INDEX(Costs!$E$7:$O$89,MATCH($C338,Costs!$C$7:$C$89,0),MATCH(J$7,Costs!$E$6:$O$6,0))</f>
        <v>#REF!</v>
      </c>
      <c r="K338" s="85" t="e">
        <f>#REF!*INDEX(Costs!$E$7:$O$89,MATCH($C338,Costs!$C$7:$C$89,0),MATCH(K$7,Costs!$E$6:$O$6,0))</f>
        <v>#REF!</v>
      </c>
      <c r="L338" s="85" t="e">
        <f>#REF!*INDEX(Costs!$E$7:$O$89,MATCH($C338,Costs!$C$7:$C$89,0),MATCH(L$7,Costs!$E$6:$O$6,0))</f>
        <v>#REF!</v>
      </c>
      <c r="M338" s="85" t="e">
        <f>#REF!*INDEX(Costs!$E$7:$O$89,MATCH($C338,Costs!$C$7:$C$89,0),MATCH(M$7,Costs!$E$6:$O$6,0))</f>
        <v>#REF!</v>
      </c>
      <c r="N338" s="85" t="e">
        <f>#REF!*INDEX(Costs!$E$7:$O$89,MATCH($C338,Costs!$C$7:$C$89,0),MATCH(N$7,Costs!$E$6:$O$6,0))</f>
        <v>#REF!</v>
      </c>
      <c r="O338" s="85" t="e">
        <f>#REF!*INDEX(Costs!$E$7:$O$89,MATCH($C338,Costs!$C$7:$C$89,0),MATCH(O$7,Costs!$E$6:$O$6,0))</f>
        <v>#REF!</v>
      </c>
      <c r="P338" s="86" t="e">
        <f t="shared" si="174"/>
        <v>#REF!</v>
      </c>
      <c r="Q338" s="86" t="e">
        <f t="shared" si="175"/>
        <v>#REF!</v>
      </c>
      <c r="R338" s="86" t="e">
        <f t="shared" si="176"/>
        <v>#REF!</v>
      </c>
      <c r="S338" s="86" t="e">
        <f t="shared" si="177"/>
        <v>#REF!</v>
      </c>
      <c r="T338" s="86" t="e">
        <f t="shared" si="178"/>
        <v>#REF!</v>
      </c>
      <c r="U338" s="86" t="e">
        <f t="shared" si="179"/>
        <v>#REF!</v>
      </c>
      <c r="V338" s="86" t="e">
        <f t="shared" si="180"/>
        <v>#REF!</v>
      </c>
      <c r="W338" s="86" t="e">
        <f t="shared" si="181"/>
        <v>#REF!</v>
      </c>
      <c r="X338" s="86" t="e">
        <f t="shared" si="182"/>
        <v>#REF!</v>
      </c>
      <c r="Y338" s="86" t="e">
        <f t="shared" si="183"/>
        <v>#REF!</v>
      </c>
      <c r="Z338" s="86" t="e">
        <f t="shared" si="184"/>
        <v>#REF!</v>
      </c>
      <c r="AA338" s="87">
        <v>495</v>
      </c>
      <c r="AB338" s="88" t="e">
        <f>AA338*#REF!/$AI$18*10^3</f>
        <v>#REF!</v>
      </c>
      <c r="AC338" s="89">
        <f>INDEX(Efficiencies!$D$8:$M$89,MATCH(C338,Efficiencies!$C$8:$C$89),MATCH(D338,Efficiencies!$D$7:$M$7))</f>
        <v>46.776577000000003</v>
      </c>
      <c r="AD338" s="89">
        <f t="shared" si="148"/>
        <v>0.35468507453632803</v>
      </c>
      <c r="AE338" s="89">
        <f>INDEX(Efficiencies!$P$8:$Y$89,MATCH(C338,Efficiencies!$C$8:$C$89),MATCH(D338,Efficiencies!$P$7:$Y$7))</f>
        <v>39.283530683524006</v>
      </c>
      <c r="AF338" s="89">
        <f t="shared" si="150"/>
        <v>0.29786878181650273</v>
      </c>
      <c r="AG338" s="89">
        <v>0</v>
      </c>
    </row>
    <row r="339" spans="1:33" x14ac:dyDescent="0.2">
      <c r="A339" s="91" t="s">
        <v>2048</v>
      </c>
      <c r="B339" s="349" t="s">
        <v>2049</v>
      </c>
      <c r="C339" s="39" t="s">
        <v>2035</v>
      </c>
      <c r="D339" s="39">
        <v>2050</v>
      </c>
      <c r="E339" s="85" t="e">
        <f>#REF!*INDEX(Costs!$E$7:$O$89,MATCH($C339,Costs!$C$7:$C$89,0),MATCH(E$7,Costs!$E$6:$O$6,0))</f>
        <v>#REF!</v>
      </c>
      <c r="F339" s="85" t="e">
        <f>#REF!*INDEX(Costs!$E$7:$O$89,MATCH($C339,Costs!$C$7:$C$89,0),MATCH(F$7,Costs!$E$6:$O$6,0))</f>
        <v>#REF!</v>
      </c>
      <c r="G339" s="85" t="e">
        <f>#REF!*INDEX(Costs!$E$7:$O$89,MATCH($C339,Costs!$C$7:$C$89,0),MATCH(G$7,Costs!$E$6:$O$6,0))</f>
        <v>#REF!</v>
      </c>
      <c r="H339" s="85" t="e">
        <f>#REF!*INDEX(Costs!$E$7:$O$89,MATCH($C339,Costs!$C$7:$C$89,0),MATCH(H$7,Costs!$E$6:$O$6,0))</f>
        <v>#REF!</v>
      </c>
      <c r="I339" s="85" t="e">
        <f>#REF!*INDEX(Costs!$E$7:$O$89,MATCH($C339,Costs!$C$7:$C$89,0),MATCH(I$7,Costs!$E$6:$O$6,0))</f>
        <v>#REF!</v>
      </c>
      <c r="J339" s="85" t="e">
        <f>#REF!*INDEX(Costs!$E$7:$O$89,MATCH($C339,Costs!$C$7:$C$89,0),MATCH(J$7,Costs!$E$6:$O$6,0))</f>
        <v>#REF!</v>
      </c>
      <c r="K339" s="85" t="e">
        <f>#REF!*INDEX(Costs!$E$7:$O$89,MATCH($C339,Costs!$C$7:$C$89,0),MATCH(K$7,Costs!$E$6:$O$6,0))</f>
        <v>#REF!</v>
      </c>
      <c r="L339" s="85" t="e">
        <f>#REF!*INDEX(Costs!$E$7:$O$89,MATCH($C339,Costs!$C$7:$C$89,0),MATCH(L$7,Costs!$E$6:$O$6,0))</f>
        <v>#REF!</v>
      </c>
      <c r="M339" s="85" t="e">
        <f>#REF!*INDEX(Costs!$E$7:$O$89,MATCH($C339,Costs!$C$7:$C$89,0),MATCH(M$7,Costs!$E$6:$O$6,0))</f>
        <v>#REF!</v>
      </c>
      <c r="N339" s="85" t="e">
        <f>#REF!*INDEX(Costs!$E$7:$O$89,MATCH($C339,Costs!$C$7:$C$89,0),MATCH(N$7,Costs!$E$6:$O$6,0))</f>
        <v>#REF!</v>
      </c>
      <c r="O339" s="85" t="e">
        <f>#REF!*INDEX(Costs!$E$7:$O$89,MATCH($C339,Costs!$C$7:$C$89,0),MATCH(O$7,Costs!$E$6:$O$6,0))</f>
        <v>#REF!</v>
      </c>
      <c r="P339" s="86" t="e">
        <f t="shared" si="174"/>
        <v>#REF!</v>
      </c>
      <c r="Q339" s="86" t="e">
        <f t="shared" si="175"/>
        <v>#REF!</v>
      </c>
      <c r="R339" s="86" t="e">
        <f t="shared" si="176"/>
        <v>#REF!</v>
      </c>
      <c r="S339" s="86" t="e">
        <f t="shared" si="177"/>
        <v>#REF!</v>
      </c>
      <c r="T339" s="86" t="e">
        <f t="shared" si="178"/>
        <v>#REF!</v>
      </c>
      <c r="U339" s="86" t="e">
        <f t="shared" si="179"/>
        <v>#REF!</v>
      </c>
      <c r="V339" s="86" t="e">
        <f t="shared" si="180"/>
        <v>#REF!</v>
      </c>
      <c r="W339" s="86" t="e">
        <f t="shared" si="181"/>
        <v>#REF!</v>
      </c>
      <c r="X339" s="86" t="e">
        <f t="shared" si="182"/>
        <v>#REF!</v>
      </c>
      <c r="Y339" s="86" t="e">
        <f t="shared" si="183"/>
        <v>#REF!</v>
      </c>
      <c r="Z339" s="86" t="e">
        <f t="shared" si="184"/>
        <v>#REF!</v>
      </c>
      <c r="AA339" s="87">
        <v>495</v>
      </c>
      <c r="AB339" s="88" t="e">
        <f>AA339*#REF!/$AI$18*10^3</f>
        <v>#REF!</v>
      </c>
      <c r="AC339" s="89">
        <f>INDEX(Efficiencies!$D$8:$M$89,MATCH(C339,Efficiencies!$C$8:$C$89),MATCH(D339,Efficiencies!$D$7:$M$7))</f>
        <v>46.776577000000003</v>
      </c>
      <c r="AD339" s="89">
        <f t="shared" si="148"/>
        <v>0.35468507453632803</v>
      </c>
      <c r="AE339" s="89">
        <f>INDEX(Efficiencies!$P$8:$Y$89,MATCH(C339,Efficiencies!$C$8:$C$89),MATCH(D339,Efficiencies!$P$7:$Y$7))</f>
        <v>39.283530683524006</v>
      </c>
      <c r="AF339" s="89">
        <f t="shared" si="150"/>
        <v>0.29786878181650273</v>
      </c>
      <c r="AG339" s="89">
        <v>0</v>
      </c>
    </row>
    <row r="340" spans="1:33" s="95" customFormat="1" x14ac:dyDescent="0.2">
      <c r="A340" s="93" t="s">
        <v>2050</v>
      </c>
      <c r="B340" s="94" t="s">
        <v>2051</v>
      </c>
      <c r="C340" s="95" t="s">
        <v>2052</v>
      </c>
      <c r="D340" s="95">
        <v>2010</v>
      </c>
      <c r="E340" s="96" t="e">
        <f>#REF!*INDEX(Costs!$E$7:$O$89,MATCH($C340,Costs!$C$7:$C$89,0),MATCH(E$7,Costs!$E$6:$O$6,0))</f>
        <v>#REF!</v>
      </c>
      <c r="F340" s="96" t="e">
        <f>#REF!*INDEX(Costs!$E$7:$O$89,MATCH($C340,Costs!$C$7:$C$89,0),MATCH(F$7,Costs!$E$6:$O$6,0))</f>
        <v>#REF!</v>
      </c>
      <c r="G340" s="96" t="e">
        <f>#REF!*INDEX(Costs!$E$7:$O$89,MATCH($C340,Costs!$C$7:$C$89,0),MATCH(G$7,Costs!$E$6:$O$6,0))</f>
        <v>#REF!</v>
      </c>
      <c r="H340" s="96" t="e">
        <f>#REF!*INDEX(Costs!$E$7:$O$89,MATCH($C340,Costs!$C$7:$C$89,0),MATCH(H$7,Costs!$E$6:$O$6,0))</f>
        <v>#REF!</v>
      </c>
      <c r="I340" s="96" t="e">
        <f>#REF!*INDEX(Costs!$E$7:$O$89,MATCH($C340,Costs!$C$7:$C$89,0),MATCH(I$7,Costs!$E$6:$O$6,0))</f>
        <v>#REF!</v>
      </c>
      <c r="J340" s="96" t="e">
        <f>#REF!*INDEX(Costs!$E$7:$O$89,MATCH($C340,Costs!$C$7:$C$89,0),MATCH(J$7,Costs!$E$6:$O$6,0))</f>
        <v>#REF!</v>
      </c>
      <c r="K340" s="96" t="e">
        <f>#REF!*INDEX(Costs!$E$7:$O$89,MATCH($C340,Costs!$C$7:$C$89,0),MATCH(K$7,Costs!$E$6:$O$6,0))</f>
        <v>#REF!</v>
      </c>
      <c r="L340" s="96" t="e">
        <f>#REF!*INDEX(Costs!$E$7:$O$89,MATCH($C340,Costs!$C$7:$C$89,0),MATCH(L$7,Costs!$E$6:$O$6,0))</f>
        <v>#REF!</v>
      </c>
      <c r="M340" s="96" t="e">
        <f>#REF!*INDEX(Costs!$E$7:$O$89,MATCH($C340,Costs!$C$7:$C$89,0),MATCH(M$7,Costs!$E$6:$O$6,0))</f>
        <v>#REF!</v>
      </c>
      <c r="N340" s="96" t="e">
        <f>#REF!*INDEX(Costs!$E$7:$O$89,MATCH($C340,Costs!$C$7:$C$89,0),MATCH(N$7,Costs!$E$6:$O$6,0))</f>
        <v>#REF!</v>
      </c>
      <c r="O340" s="96" t="e">
        <f>#REF!*INDEX(Costs!$E$7:$O$89,MATCH($C340,Costs!$C$7:$C$89,0),MATCH(O$7,Costs!$E$6:$O$6,0))</f>
        <v>#REF!</v>
      </c>
      <c r="P340" s="97" t="e">
        <f>E340/$AI$18*10^6</f>
        <v>#REF!</v>
      </c>
      <c r="Q340" s="97" t="e">
        <f t="shared" si="175"/>
        <v>#REF!</v>
      </c>
      <c r="R340" s="97" t="e">
        <f t="shared" si="176"/>
        <v>#REF!</v>
      </c>
      <c r="S340" s="97" t="e">
        <f t="shared" si="177"/>
        <v>#REF!</v>
      </c>
      <c r="T340" s="97" t="e">
        <f t="shared" si="178"/>
        <v>#REF!</v>
      </c>
      <c r="U340" s="97" t="e">
        <f t="shared" si="179"/>
        <v>#REF!</v>
      </c>
      <c r="V340" s="97" t="e">
        <f t="shared" si="180"/>
        <v>#REF!</v>
      </c>
      <c r="W340" s="97" t="e">
        <f t="shared" si="181"/>
        <v>#REF!</v>
      </c>
      <c r="X340" s="97" t="e">
        <f t="shared" si="182"/>
        <v>#REF!</v>
      </c>
      <c r="Y340" s="97" t="e">
        <f t="shared" si="183"/>
        <v>#REF!</v>
      </c>
      <c r="Z340" s="97" t="e">
        <f t="shared" si="184"/>
        <v>#REF!</v>
      </c>
      <c r="AA340" s="98">
        <v>270</v>
      </c>
      <c r="AB340" s="99" t="e">
        <f>AA340*#REF!/$AI$18*10^3</f>
        <v>#REF!</v>
      </c>
      <c r="AC340" s="100">
        <f>INDEX(Efficiencies!$D$8:$M$89,MATCH(C340,Efficiencies!$C$8:$C$89),MATCH(D340,Efficiencies!$D$7:$M$7))</f>
        <v>0</v>
      </c>
      <c r="AD340" s="100">
        <f t="shared" si="148"/>
        <v>0</v>
      </c>
      <c r="AE340" s="100">
        <f>INDEX(Efficiencies!$P$8:$Y$89,MATCH(C340,Efficiencies!$C$8:$C$89),MATCH(D340,Efficiencies!$P$7:$Y$7))</f>
        <v>0</v>
      </c>
      <c r="AF340" s="100">
        <f t="shared" si="150"/>
        <v>0</v>
      </c>
      <c r="AG340" s="100">
        <v>0</v>
      </c>
    </row>
    <row r="341" spans="1:33" s="95" customFormat="1" x14ac:dyDescent="0.2">
      <c r="A341" s="93" t="s">
        <v>2053</v>
      </c>
      <c r="B341" s="94" t="s">
        <v>2054</v>
      </c>
      <c r="C341" s="95" t="s">
        <v>2052</v>
      </c>
      <c r="D341" s="95">
        <v>2015</v>
      </c>
      <c r="E341" s="96" t="e">
        <f>#REF!*INDEX(Costs!$E$7:$O$89,MATCH($C341,Costs!$C$7:$C$89,0),MATCH(E$7,Costs!$E$6:$O$6,0))</f>
        <v>#REF!</v>
      </c>
      <c r="F341" s="96" t="e">
        <f>#REF!*INDEX(Costs!$E$7:$O$89,MATCH($C341,Costs!$C$7:$C$89,0),MATCH(F$7,Costs!$E$6:$O$6,0))</f>
        <v>#REF!</v>
      </c>
      <c r="G341" s="96" t="e">
        <f>#REF!*INDEX(Costs!$E$7:$O$89,MATCH($C341,Costs!$C$7:$C$89,0),MATCH(G$7,Costs!$E$6:$O$6,0))</f>
        <v>#REF!</v>
      </c>
      <c r="H341" s="96" t="e">
        <f>#REF!*INDEX(Costs!$E$7:$O$89,MATCH($C341,Costs!$C$7:$C$89,0),MATCH(H$7,Costs!$E$6:$O$6,0))</f>
        <v>#REF!</v>
      </c>
      <c r="I341" s="96" t="e">
        <f>#REF!*INDEX(Costs!$E$7:$O$89,MATCH($C341,Costs!$C$7:$C$89,0),MATCH(I$7,Costs!$E$6:$O$6,0))</f>
        <v>#REF!</v>
      </c>
      <c r="J341" s="96" t="e">
        <f>#REF!*INDEX(Costs!$E$7:$O$89,MATCH($C341,Costs!$C$7:$C$89,0),MATCH(J$7,Costs!$E$6:$O$6,0))</f>
        <v>#REF!</v>
      </c>
      <c r="K341" s="96" t="e">
        <f>#REF!*INDEX(Costs!$E$7:$O$89,MATCH($C341,Costs!$C$7:$C$89,0),MATCH(K$7,Costs!$E$6:$O$6,0))</f>
        <v>#REF!</v>
      </c>
      <c r="L341" s="96" t="e">
        <f>#REF!*INDEX(Costs!$E$7:$O$89,MATCH($C341,Costs!$C$7:$C$89,0),MATCH(L$7,Costs!$E$6:$O$6,0))</f>
        <v>#REF!</v>
      </c>
      <c r="M341" s="96" t="e">
        <f>#REF!*INDEX(Costs!$E$7:$O$89,MATCH($C341,Costs!$C$7:$C$89,0),MATCH(M$7,Costs!$E$6:$O$6,0))</f>
        <v>#REF!</v>
      </c>
      <c r="N341" s="96" t="e">
        <f>#REF!*INDEX(Costs!$E$7:$O$89,MATCH($C341,Costs!$C$7:$C$89,0),MATCH(N$7,Costs!$E$6:$O$6,0))</f>
        <v>#REF!</v>
      </c>
      <c r="O341" s="96" t="e">
        <f>#REF!*INDEX(Costs!$E$7:$O$89,MATCH($C341,Costs!$C$7:$C$89,0),MATCH(O$7,Costs!$E$6:$O$6,0))</f>
        <v>#REF!</v>
      </c>
      <c r="P341" s="97" t="e">
        <f t="shared" ref="P341:P348" si="185">E341/$AI$18*10^6</f>
        <v>#REF!</v>
      </c>
      <c r="Q341" s="97" t="e">
        <f t="shared" ref="Q341:Q389" si="186">F341/$AI$18*10^6</f>
        <v>#REF!</v>
      </c>
      <c r="R341" s="97" t="e">
        <f t="shared" ref="R341:R389" si="187">G341/$AI$18*10^6</f>
        <v>#REF!</v>
      </c>
      <c r="S341" s="97" t="e">
        <f t="shared" ref="S341:S389" si="188">H341/$AI$18*10^6</f>
        <v>#REF!</v>
      </c>
      <c r="T341" s="97" t="e">
        <f t="shared" ref="T341:T389" si="189">I341/$AI$18*10^6</f>
        <v>#REF!</v>
      </c>
      <c r="U341" s="97" t="e">
        <f t="shared" ref="U341:U389" si="190">J341/$AI$18*10^6</f>
        <v>#REF!</v>
      </c>
      <c r="V341" s="97" t="e">
        <f t="shared" ref="V341:V389" si="191">K341/$AI$18*10^6</f>
        <v>#REF!</v>
      </c>
      <c r="W341" s="97" t="e">
        <f t="shared" ref="W341:W389" si="192">L341/$AI$18*10^6</f>
        <v>#REF!</v>
      </c>
      <c r="X341" s="97" t="e">
        <f t="shared" ref="X341:X389" si="193">M341/$AI$18*10^6</f>
        <v>#REF!</v>
      </c>
      <c r="Y341" s="97" t="e">
        <f t="shared" ref="Y341:Y389" si="194">N341/$AI$18*10^6</f>
        <v>#REF!</v>
      </c>
      <c r="Z341" s="97" t="e">
        <f t="shared" ref="Z341:Z389" si="195">O341/$AI$18*10^6</f>
        <v>#REF!</v>
      </c>
      <c r="AA341" s="98">
        <v>270</v>
      </c>
      <c r="AB341" s="99" t="e">
        <f>AA341*#REF!/$AI$18*10^3</f>
        <v>#REF!</v>
      </c>
      <c r="AC341" s="100">
        <f>INDEX(Efficiencies!$D$8:$M$89,MATCH(C341,Efficiencies!$C$8:$C$89),MATCH(D341,Efficiencies!$D$7:$M$7))</f>
        <v>135.05090300000001</v>
      </c>
      <c r="AD341" s="100">
        <f t="shared" si="148"/>
        <v>1.024028320771599</v>
      </c>
      <c r="AE341" s="100">
        <f>INDEX(Efficiencies!$P$8:$Y$89,MATCH(C341,Efficiencies!$C$8:$C$89),MATCH(D341,Efficiencies!$P$7:$Y$7))</f>
        <v>111.08098832833601</v>
      </c>
      <c r="AF341" s="100">
        <f t="shared" si="150"/>
        <v>0.8422755821744895</v>
      </c>
      <c r="AG341" s="100">
        <v>0</v>
      </c>
    </row>
    <row r="342" spans="1:33" s="95" customFormat="1" x14ac:dyDescent="0.2">
      <c r="A342" s="93" t="s">
        <v>2055</v>
      </c>
      <c r="B342" s="94" t="s">
        <v>2056</v>
      </c>
      <c r="C342" s="95" t="s">
        <v>2052</v>
      </c>
      <c r="D342" s="95">
        <v>2020</v>
      </c>
      <c r="E342" s="96" t="e">
        <f>#REF!*INDEX(Costs!$E$7:$O$89,MATCH($C342,Costs!$C$7:$C$89,0),MATCH(E$7,Costs!$E$6:$O$6,0))</f>
        <v>#REF!</v>
      </c>
      <c r="F342" s="96" t="e">
        <f>#REF!*INDEX(Costs!$E$7:$O$89,MATCH($C342,Costs!$C$7:$C$89,0),MATCH(F$7,Costs!$E$6:$O$6,0))</f>
        <v>#REF!</v>
      </c>
      <c r="G342" s="96" t="e">
        <f>#REF!*INDEX(Costs!$E$7:$O$89,MATCH($C342,Costs!$C$7:$C$89,0),MATCH(G$7,Costs!$E$6:$O$6,0))</f>
        <v>#REF!</v>
      </c>
      <c r="H342" s="96" t="e">
        <f>#REF!*INDEX(Costs!$E$7:$O$89,MATCH($C342,Costs!$C$7:$C$89,0),MATCH(H$7,Costs!$E$6:$O$6,0))</f>
        <v>#REF!</v>
      </c>
      <c r="I342" s="96" t="e">
        <f>#REF!*INDEX(Costs!$E$7:$O$89,MATCH($C342,Costs!$C$7:$C$89,0),MATCH(I$7,Costs!$E$6:$O$6,0))</f>
        <v>#REF!</v>
      </c>
      <c r="J342" s="96" t="e">
        <f>#REF!*INDEX(Costs!$E$7:$O$89,MATCH($C342,Costs!$C$7:$C$89,0),MATCH(J$7,Costs!$E$6:$O$6,0))</f>
        <v>#REF!</v>
      </c>
      <c r="K342" s="96" t="e">
        <f>#REF!*INDEX(Costs!$E$7:$O$89,MATCH($C342,Costs!$C$7:$C$89,0),MATCH(K$7,Costs!$E$6:$O$6,0))</f>
        <v>#REF!</v>
      </c>
      <c r="L342" s="96" t="e">
        <f>#REF!*INDEX(Costs!$E$7:$O$89,MATCH($C342,Costs!$C$7:$C$89,0),MATCH(L$7,Costs!$E$6:$O$6,0))</f>
        <v>#REF!</v>
      </c>
      <c r="M342" s="96" t="e">
        <f>#REF!*INDEX(Costs!$E$7:$O$89,MATCH($C342,Costs!$C$7:$C$89,0),MATCH(M$7,Costs!$E$6:$O$6,0))</f>
        <v>#REF!</v>
      </c>
      <c r="N342" s="96" t="e">
        <f>#REF!*INDEX(Costs!$E$7:$O$89,MATCH($C342,Costs!$C$7:$C$89,0),MATCH(N$7,Costs!$E$6:$O$6,0))</f>
        <v>#REF!</v>
      </c>
      <c r="O342" s="96" t="e">
        <f>#REF!*INDEX(Costs!$E$7:$O$89,MATCH($C342,Costs!$C$7:$C$89,0),MATCH(O$7,Costs!$E$6:$O$6,0))</f>
        <v>#REF!</v>
      </c>
      <c r="P342" s="97" t="e">
        <f t="shared" si="185"/>
        <v>#REF!</v>
      </c>
      <c r="Q342" s="97" t="e">
        <f t="shared" si="186"/>
        <v>#REF!</v>
      </c>
      <c r="R342" s="97" t="e">
        <f t="shared" si="187"/>
        <v>#REF!</v>
      </c>
      <c r="S342" s="97" t="e">
        <f t="shared" si="188"/>
        <v>#REF!</v>
      </c>
      <c r="T342" s="97" t="e">
        <f t="shared" si="189"/>
        <v>#REF!</v>
      </c>
      <c r="U342" s="97" t="e">
        <f t="shared" si="190"/>
        <v>#REF!</v>
      </c>
      <c r="V342" s="97" t="e">
        <f t="shared" si="191"/>
        <v>#REF!</v>
      </c>
      <c r="W342" s="97" t="e">
        <f t="shared" si="192"/>
        <v>#REF!</v>
      </c>
      <c r="X342" s="97" t="e">
        <f t="shared" si="193"/>
        <v>#REF!</v>
      </c>
      <c r="Y342" s="97" t="e">
        <f t="shared" si="194"/>
        <v>#REF!</v>
      </c>
      <c r="Z342" s="97" t="e">
        <f t="shared" si="195"/>
        <v>#REF!</v>
      </c>
      <c r="AA342" s="98">
        <v>270</v>
      </c>
      <c r="AB342" s="99" t="e">
        <f>AA342*#REF!/$AI$18*10^3</f>
        <v>#REF!</v>
      </c>
      <c r="AC342" s="100">
        <f>INDEX(Efficiencies!$D$8:$M$89,MATCH(C342,Efficiencies!$C$8:$C$89),MATCH(D342,Efficiencies!$D$7:$M$7))</f>
        <v>137.359039</v>
      </c>
      <c r="AD342" s="100">
        <f t="shared" si="148"/>
        <v>1.0415298448613155</v>
      </c>
      <c r="AE342" s="100">
        <f>INDEX(Efficiencies!$P$8:$Y$89,MATCH(C342,Efficiencies!$C$8:$C$89),MATCH(D342,Efficiencies!$P$7:$Y$7))</f>
        <v>113.666253080968</v>
      </c>
      <c r="AF342" s="100">
        <f t="shared" si="150"/>
        <v>0.86187844498087707</v>
      </c>
      <c r="AG342" s="100">
        <v>0</v>
      </c>
    </row>
    <row r="343" spans="1:33" s="95" customFormat="1" x14ac:dyDescent="0.2">
      <c r="A343" s="93" t="s">
        <v>2057</v>
      </c>
      <c r="B343" s="94" t="s">
        <v>2058</v>
      </c>
      <c r="C343" s="95" t="s">
        <v>2052</v>
      </c>
      <c r="D343" s="95">
        <v>2025</v>
      </c>
      <c r="E343" s="96" t="e">
        <f>#REF!*INDEX(Costs!$E$7:$O$89,MATCH($C343,Costs!$C$7:$C$89,0),MATCH(E$7,Costs!$E$6:$O$6,0))</f>
        <v>#REF!</v>
      </c>
      <c r="F343" s="96" t="e">
        <f>#REF!*INDEX(Costs!$E$7:$O$89,MATCH($C343,Costs!$C$7:$C$89,0),MATCH(F$7,Costs!$E$6:$O$6,0))</f>
        <v>#REF!</v>
      </c>
      <c r="G343" s="96" t="e">
        <f>#REF!*INDEX(Costs!$E$7:$O$89,MATCH($C343,Costs!$C$7:$C$89,0),MATCH(G$7,Costs!$E$6:$O$6,0))</f>
        <v>#REF!</v>
      </c>
      <c r="H343" s="96" t="e">
        <f>#REF!*INDEX(Costs!$E$7:$O$89,MATCH($C343,Costs!$C$7:$C$89,0),MATCH(H$7,Costs!$E$6:$O$6,0))</f>
        <v>#REF!</v>
      </c>
      <c r="I343" s="96" t="e">
        <f>#REF!*INDEX(Costs!$E$7:$O$89,MATCH($C343,Costs!$C$7:$C$89,0),MATCH(I$7,Costs!$E$6:$O$6,0))</f>
        <v>#REF!</v>
      </c>
      <c r="J343" s="96" t="e">
        <f>#REF!*INDEX(Costs!$E$7:$O$89,MATCH($C343,Costs!$C$7:$C$89,0),MATCH(J$7,Costs!$E$6:$O$6,0))</f>
        <v>#REF!</v>
      </c>
      <c r="K343" s="96" t="e">
        <f>#REF!*INDEX(Costs!$E$7:$O$89,MATCH($C343,Costs!$C$7:$C$89,0),MATCH(K$7,Costs!$E$6:$O$6,0))</f>
        <v>#REF!</v>
      </c>
      <c r="L343" s="96" t="e">
        <f>#REF!*INDEX(Costs!$E$7:$O$89,MATCH($C343,Costs!$C$7:$C$89,0),MATCH(L$7,Costs!$E$6:$O$6,0))</f>
        <v>#REF!</v>
      </c>
      <c r="M343" s="96" t="e">
        <f>#REF!*INDEX(Costs!$E$7:$O$89,MATCH($C343,Costs!$C$7:$C$89,0),MATCH(M$7,Costs!$E$6:$O$6,0))</f>
        <v>#REF!</v>
      </c>
      <c r="N343" s="96" t="e">
        <f>#REF!*INDEX(Costs!$E$7:$O$89,MATCH($C343,Costs!$C$7:$C$89,0),MATCH(N$7,Costs!$E$6:$O$6,0))</f>
        <v>#REF!</v>
      </c>
      <c r="O343" s="96" t="e">
        <f>#REF!*INDEX(Costs!$E$7:$O$89,MATCH($C343,Costs!$C$7:$C$89,0),MATCH(O$7,Costs!$E$6:$O$6,0))</f>
        <v>#REF!</v>
      </c>
      <c r="P343" s="97" t="e">
        <f t="shared" si="185"/>
        <v>#REF!</v>
      </c>
      <c r="Q343" s="97" t="e">
        <f t="shared" si="186"/>
        <v>#REF!</v>
      </c>
      <c r="R343" s="97" t="e">
        <f t="shared" si="187"/>
        <v>#REF!</v>
      </c>
      <c r="S343" s="97" t="e">
        <f t="shared" si="188"/>
        <v>#REF!</v>
      </c>
      <c r="T343" s="97" t="e">
        <f t="shared" si="189"/>
        <v>#REF!</v>
      </c>
      <c r="U343" s="97" t="e">
        <f t="shared" si="190"/>
        <v>#REF!</v>
      </c>
      <c r="V343" s="97" t="e">
        <f t="shared" si="191"/>
        <v>#REF!</v>
      </c>
      <c r="W343" s="97" t="e">
        <f t="shared" si="192"/>
        <v>#REF!</v>
      </c>
      <c r="X343" s="97" t="e">
        <f t="shared" si="193"/>
        <v>#REF!</v>
      </c>
      <c r="Y343" s="97" t="e">
        <f t="shared" si="194"/>
        <v>#REF!</v>
      </c>
      <c r="Z343" s="97" t="e">
        <f t="shared" si="195"/>
        <v>#REF!</v>
      </c>
      <c r="AA343" s="98">
        <v>270</v>
      </c>
      <c r="AB343" s="99" t="e">
        <f>AA343*#REF!/$AI$18*10^3</f>
        <v>#REF!</v>
      </c>
      <c r="AC343" s="100">
        <f>INDEX(Efficiencies!$D$8:$M$89,MATCH(C343,Efficiencies!$C$8:$C$89),MATCH(D343,Efficiencies!$D$7:$M$7))</f>
        <v>139.15776099999999</v>
      </c>
      <c r="AD343" s="100">
        <f t="shared" si="148"/>
        <v>1.0551687190063845</v>
      </c>
      <c r="AE343" s="100">
        <f>INDEX(Efficiencies!$P$8:$Y$89,MATCH(C343,Efficiencies!$C$8:$C$89),MATCH(D343,Efficiencies!$P$7:$Y$7))</f>
        <v>115.85050592563199</v>
      </c>
      <c r="AF343" s="100">
        <f t="shared" si="150"/>
        <v>0.87844062059744332</v>
      </c>
      <c r="AG343" s="100">
        <v>0</v>
      </c>
    </row>
    <row r="344" spans="1:33" s="95" customFormat="1" x14ac:dyDescent="0.2">
      <c r="A344" s="93" t="s">
        <v>2059</v>
      </c>
      <c r="B344" s="94" t="s">
        <v>2060</v>
      </c>
      <c r="C344" s="95" t="s">
        <v>2052</v>
      </c>
      <c r="D344" s="95">
        <v>2030</v>
      </c>
      <c r="E344" s="96" t="e">
        <f>#REF!*INDEX(Costs!$E$7:$O$89,MATCH($C344,Costs!$C$7:$C$89,0),MATCH(E$7,Costs!$E$6:$O$6,0))</f>
        <v>#REF!</v>
      </c>
      <c r="F344" s="96" t="e">
        <f>#REF!*INDEX(Costs!$E$7:$O$89,MATCH($C344,Costs!$C$7:$C$89,0),MATCH(F$7,Costs!$E$6:$O$6,0))</f>
        <v>#REF!</v>
      </c>
      <c r="G344" s="96" t="e">
        <f>#REF!*INDEX(Costs!$E$7:$O$89,MATCH($C344,Costs!$C$7:$C$89,0),MATCH(G$7,Costs!$E$6:$O$6,0))</f>
        <v>#REF!</v>
      </c>
      <c r="H344" s="96" t="e">
        <f>#REF!*INDEX(Costs!$E$7:$O$89,MATCH($C344,Costs!$C$7:$C$89,0),MATCH(H$7,Costs!$E$6:$O$6,0))</f>
        <v>#REF!</v>
      </c>
      <c r="I344" s="96" t="e">
        <f>#REF!*INDEX(Costs!$E$7:$O$89,MATCH($C344,Costs!$C$7:$C$89,0),MATCH(I$7,Costs!$E$6:$O$6,0))</f>
        <v>#REF!</v>
      </c>
      <c r="J344" s="96" t="e">
        <f>#REF!*INDEX(Costs!$E$7:$O$89,MATCH($C344,Costs!$C$7:$C$89,0),MATCH(J$7,Costs!$E$6:$O$6,0))</f>
        <v>#REF!</v>
      </c>
      <c r="K344" s="96" t="e">
        <f>#REF!*INDEX(Costs!$E$7:$O$89,MATCH($C344,Costs!$C$7:$C$89,0),MATCH(K$7,Costs!$E$6:$O$6,0))</f>
        <v>#REF!</v>
      </c>
      <c r="L344" s="96" t="e">
        <f>#REF!*INDEX(Costs!$E$7:$O$89,MATCH($C344,Costs!$C$7:$C$89,0),MATCH(L$7,Costs!$E$6:$O$6,0))</f>
        <v>#REF!</v>
      </c>
      <c r="M344" s="96" t="e">
        <f>#REF!*INDEX(Costs!$E$7:$O$89,MATCH($C344,Costs!$C$7:$C$89,0),MATCH(M$7,Costs!$E$6:$O$6,0))</f>
        <v>#REF!</v>
      </c>
      <c r="N344" s="96" t="e">
        <f>#REF!*INDEX(Costs!$E$7:$O$89,MATCH($C344,Costs!$C$7:$C$89,0),MATCH(N$7,Costs!$E$6:$O$6,0))</f>
        <v>#REF!</v>
      </c>
      <c r="O344" s="96" t="e">
        <f>#REF!*INDEX(Costs!$E$7:$O$89,MATCH($C344,Costs!$C$7:$C$89,0),MATCH(O$7,Costs!$E$6:$O$6,0))</f>
        <v>#REF!</v>
      </c>
      <c r="P344" s="97" t="e">
        <f t="shared" si="185"/>
        <v>#REF!</v>
      </c>
      <c r="Q344" s="97" t="e">
        <f t="shared" si="186"/>
        <v>#REF!</v>
      </c>
      <c r="R344" s="97" t="e">
        <f t="shared" si="187"/>
        <v>#REF!</v>
      </c>
      <c r="S344" s="97" t="e">
        <f t="shared" si="188"/>
        <v>#REF!</v>
      </c>
      <c r="T344" s="97" t="e">
        <f t="shared" si="189"/>
        <v>#REF!</v>
      </c>
      <c r="U344" s="97" t="e">
        <f t="shared" si="190"/>
        <v>#REF!</v>
      </c>
      <c r="V344" s="97" t="e">
        <f t="shared" si="191"/>
        <v>#REF!</v>
      </c>
      <c r="W344" s="97" t="e">
        <f t="shared" si="192"/>
        <v>#REF!</v>
      </c>
      <c r="X344" s="97" t="e">
        <f t="shared" si="193"/>
        <v>#REF!</v>
      </c>
      <c r="Y344" s="97" t="e">
        <f t="shared" si="194"/>
        <v>#REF!</v>
      </c>
      <c r="Z344" s="97" t="e">
        <f t="shared" si="195"/>
        <v>#REF!</v>
      </c>
      <c r="AA344" s="98">
        <v>270</v>
      </c>
      <c r="AB344" s="99" t="e">
        <f>AA344*#REF!/$AI$18*10^3</f>
        <v>#REF!</v>
      </c>
      <c r="AC344" s="100">
        <f>INDEX(Efficiencies!$D$8:$M$89,MATCH(C344,Efficiencies!$C$8:$C$89),MATCH(D344,Efficiencies!$D$7:$M$7))</f>
        <v>139.26229900000001</v>
      </c>
      <c r="AD344" s="100">
        <f t="shared" si="148"/>
        <v>1.0559613821446447</v>
      </c>
      <c r="AE344" s="100">
        <f>INDEX(Efficiencies!$P$8:$Y$89,MATCH(C344,Efficiencies!$C$8:$C$89),MATCH(D344,Efficiencies!$P$7:$Y$7))</f>
        <v>116.63384656008802</v>
      </c>
      <c r="AF344" s="100">
        <f t="shared" si="150"/>
        <v>0.88438032908272579</v>
      </c>
      <c r="AG344" s="100">
        <v>0</v>
      </c>
    </row>
    <row r="345" spans="1:33" s="95" customFormat="1" x14ac:dyDescent="0.2">
      <c r="A345" s="93" t="s">
        <v>2061</v>
      </c>
      <c r="B345" s="94" t="s">
        <v>2062</v>
      </c>
      <c r="C345" s="95" t="s">
        <v>2052</v>
      </c>
      <c r="D345" s="95">
        <v>2035</v>
      </c>
      <c r="E345" s="96" t="e">
        <f>#REF!*INDEX(Costs!$E$7:$O$89,MATCH($C345,Costs!$C$7:$C$89,0),MATCH(E$7,Costs!$E$6:$O$6,0))</f>
        <v>#REF!</v>
      </c>
      <c r="F345" s="96" t="e">
        <f>#REF!*INDEX(Costs!$E$7:$O$89,MATCH($C345,Costs!$C$7:$C$89,0),MATCH(F$7,Costs!$E$6:$O$6,0))</f>
        <v>#REF!</v>
      </c>
      <c r="G345" s="96" t="e">
        <f>#REF!*INDEX(Costs!$E$7:$O$89,MATCH($C345,Costs!$C$7:$C$89,0),MATCH(G$7,Costs!$E$6:$O$6,0))</f>
        <v>#REF!</v>
      </c>
      <c r="H345" s="96" t="e">
        <f>#REF!*INDEX(Costs!$E$7:$O$89,MATCH($C345,Costs!$C$7:$C$89,0),MATCH(H$7,Costs!$E$6:$O$6,0))</f>
        <v>#REF!</v>
      </c>
      <c r="I345" s="96" t="e">
        <f>#REF!*INDEX(Costs!$E$7:$O$89,MATCH($C345,Costs!$C$7:$C$89,0),MATCH(I$7,Costs!$E$6:$O$6,0))</f>
        <v>#REF!</v>
      </c>
      <c r="J345" s="96" t="e">
        <f>#REF!*INDEX(Costs!$E$7:$O$89,MATCH($C345,Costs!$C$7:$C$89,0),MATCH(J$7,Costs!$E$6:$O$6,0))</f>
        <v>#REF!</v>
      </c>
      <c r="K345" s="96" t="e">
        <f>#REF!*INDEX(Costs!$E$7:$O$89,MATCH($C345,Costs!$C$7:$C$89,0),MATCH(K$7,Costs!$E$6:$O$6,0))</f>
        <v>#REF!</v>
      </c>
      <c r="L345" s="96" t="e">
        <f>#REF!*INDEX(Costs!$E$7:$O$89,MATCH($C345,Costs!$C$7:$C$89,0),MATCH(L$7,Costs!$E$6:$O$6,0))</f>
        <v>#REF!</v>
      </c>
      <c r="M345" s="96" t="e">
        <f>#REF!*INDEX(Costs!$E$7:$O$89,MATCH($C345,Costs!$C$7:$C$89,0),MATCH(M$7,Costs!$E$6:$O$6,0))</f>
        <v>#REF!</v>
      </c>
      <c r="N345" s="96" t="e">
        <f>#REF!*INDEX(Costs!$E$7:$O$89,MATCH($C345,Costs!$C$7:$C$89,0),MATCH(N$7,Costs!$E$6:$O$6,0))</f>
        <v>#REF!</v>
      </c>
      <c r="O345" s="96" t="e">
        <f>#REF!*INDEX(Costs!$E$7:$O$89,MATCH($C345,Costs!$C$7:$C$89,0),MATCH(O$7,Costs!$E$6:$O$6,0))</f>
        <v>#REF!</v>
      </c>
      <c r="P345" s="97" t="e">
        <f t="shared" si="185"/>
        <v>#REF!</v>
      </c>
      <c r="Q345" s="97" t="e">
        <f t="shared" si="186"/>
        <v>#REF!</v>
      </c>
      <c r="R345" s="97" t="e">
        <f t="shared" si="187"/>
        <v>#REF!</v>
      </c>
      <c r="S345" s="97" t="e">
        <f t="shared" si="188"/>
        <v>#REF!</v>
      </c>
      <c r="T345" s="97" t="e">
        <f t="shared" si="189"/>
        <v>#REF!</v>
      </c>
      <c r="U345" s="97" t="e">
        <f t="shared" si="190"/>
        <v>#REF!</v>
      </c>
      <c r="V345" s="97" t="e">
        <f t="shared" si="191"/>
        <v>#REF!</v>
      </c>
      <c r="W345" s="97" t="e">
        <f t="shared" si="192"/>
        <v>#REF!</v>
      </c>
      <c r="X345" s="97" t="e">
        <f t="shared" si="193"/>
        <v>#REF!</v>
      </c>
      <c r="Y345" s="97" t="e">
        <f t="shared" si="194"/>
        <v>#REF!</v>
      </c>
      <c r="Z345" s="97" t="e">
        <f t="shared" si="195"/>
        <v>#REF!</v>
      </c>
      <c r="AA345" s="98">
        <v>270</v>
      </c>
      <c r="AB345" s="99" t="e">
        <f>AA345*#REF!/$AI$18*10^3</f>
        <v>#REF!</v>
      </c>
      <c r="AC345" s="100">
        <f>INDEX(Efficiencies!$D$8:$M$89,MATCH(C345,Efficiencies!$C$8:$C$89),MATCH(D345,Efficiencies!$D$7:$M$7))</f>
        <v>139.26229900000001</v>
      </c>
      <c r="AD345" s="100">
        <f t="shared" ref="AD345:AD399" si="196">AC345/($AI$11*$AI$15*10 ^ 9)</f>
        <v>1.0559613821446447</v>
      </c>
      <c r="AE345" s="100">
        <f>INDEX(Efficiencies!$P$8:$Y$89,MATCH(C345,Efficiencies!$C$8:$C$89),MATCH(D345,Efficiencies!$P$7:$Y$7))</f>
        <v>116.63384656008802</v>
      </c>
      <c r="AF345" s="100">
        <f t="shared" si="150"/>
        <v>0.88438032908272579</v>
      </c>
      <c r="AG345" s="100">
        <v>0</v>
      </c>
    </row>
    <row r="346" spans="1:33" s="95" customFormat="1" x14ac:dyDescent="0.2">
      <c r="A346" s="93" t="s">
        <v>2063</v>
      </c>
      <c r="B346" s="94" t="s">
        <v>2064</v>
      </c>
      <c r="C346" s="95" t="s">
        <v>2052</v>
      </c>
      <c r="D346" s="95">
        <v>2040</v>
      </c>
      <c r="E346" s="96" t="e">
        <f>#REF!*INDEX(Costs!$E$7:$O$89,MATCH($C346,Costs!$C$7:$C$89,0),MATCH(E$7,Costs!$E$6:$O$6,0))</f>
        <v>#REF!</v>
      </c>
      <c r="F346" s="96" t="e">
        <f>#REF!*INDEX(Costs!$E$7:$O$89,MATCH($C346,Costs!$C$7:$C$89,0),MATCH(F$7,Costs!$E$6:$O$6,0))</f>
        <v>#REF!</v>
      </c>
      <c r="G346" s="96" t="e">
        <f>#REF!*INDEX(Costs!$E$7:$O$89,MATCH($C346,Costs!$C$7:$C$89,0),MATCH(G$7,Costs!$E$6:$O$6,0))</f>
        <v>#REF!</v>
      </c>
      <c r="H346" s="96" t="e">
        <f>#REF!*INDEX(Costs!$E$7:$O$89,MATCH($C346,Costs!$C$7:$C$89,0),MATCH(H$7,Costs!$E$6:$O$6,0))</f>
        <v>#REF!</v>
      </c>
      <c r="I346" s="96" t="e">
        <f>#REF!*INDEX(Costs!$E$7:$O$89,MATCH($C346,Costs!$C$7:$C$89,0),MATCH(I$7,Costs!$E$6:$O$6,0))</f>
        <v>#REF!</v>
      </c>
      <c r="J346" s="96" t="e">
        <f>#REF!*INDEX(Costs!$E$7:$O$89,MATCH($C346,Costs!$C$7:$C$89,0),MATCH(J$7,Costs!$E$6:$O$6,0))</f>
        <v>#REF!</v>
      </c>
      <c r="K346" s="96" t="e">
        <f>#REF!*INDEX(Costs!$E$7:$O$89,MATCH($C346,Costs!$C$7:$C$89,0),MATCH(K$7,Costs!$E$6:$O$6,0))</f>
        <v>#REF!</v>
      </c>
      <c r="L346" s="96" t="e">
        <f>#REF!*INDEX(Costs!$E$7:$O$89,MATCH($C346,Costs!$C$7:$C$89,0),MATCH(L$7,Costs!$E$6:$O$6,0))</f>
        <v>#REF!</v>
      </c>
      <c r="M346" s="96" t="e">
        <f>#REF!*INDEX(Costs!$E$7:$O$89,MATCH($C346,Costs!$C$7:$C$89,0),MATCH(M$7,Costs!$E$6:$O$6,0))</f>
        <v>#REF!</v>
      </c>
      <c r="N346" s="96" t="e">
        <f>#REF!*INDEX(Costs!$E$7:$O$89,MATCH($C346,Costs!$C$7:$C$89,0),MATCH(N$7,Costs!$E$6:$O$6,0))</f>
        <v>#REF!</v>
      </c>
      <c r="O346" s="96" t="e">
        <f>#REF!*INDEX(Costs!$E$7:$O$89,MATCH($C346,Costs!$C$7:$C$89,0),MATCH(O$7,Costs!$E$6:$O$6,0))</f>
        <v>#REF!</v>
      </c>
      <c r="P346" s="97" t="e">
        <f t="shared" si="185"/>
        <v>#REF!</v>
      </c>
      <c r="Q346" s="97" t="e">
        <f t="shared" si="186"/>
        <v>#REF!</v>
      </c>
      <c r="R346" s="97" t="e">
        <f t="shared" si="187"/>
        <v>#REF!</v>
      </c>
      <c r="S346" s="97" t="e">
        <f t="shared" si="188"/>
        <v>#REF!</v>
      </c>
      <c r="T346" s="97" t="e">
        <f t="shared" si="189"/>
        <v>#REF!</v>
      </c>
      <c r="U346" s="97" t="e">
        <f t="shared" si="190"/>
        <v>#REF!</v>
      </c>
      <c r="V346" s="97" t="e">
        <f t="shared" si="191"/>
        <v>#REF!</v>
      </c>
      <c r="W346" s="97" t="e">
        <f t="shared" si="192"/>
        <v>#REF!</v>
      </c>
      <c r="X346" s="97" t="e">
        <f t="shared" si="193"/>
        <v>#REF!</v>
      </c>
      <c r="Y346" s="97" t="e">
        <f t="shared" si="194"/>
        <v>#REF!</v>
      </c>
      <c r="Z346" s="97" t="e">
        <f t="shared" si="195"/>
        <v>#REF!</v>
      </c>
      <c r="AA346" s="98">
        <v>270</v>
      </c>
      <c r="AB346" s="99" t="e">
        <f>AA346*#REF!/$AI$18*10^3</f>
        <v>#REF!</v>
      </c>
      <c r="AC346" s="100">
        <f>INDEX(Efficiencies!$D$8:$M$89,MATCH(C346,Efficiencies!$C$8:$C$89),MATCH(D346,Efficiencies!$D$7:$M$7))</f>
        <v>139.26229900000001</v>
      </c>
      <c r="AD346" s="100">
        <f t="shared" si="196"/>
        <v>1.0559613821446447</v>
      </c>
      <c r="AE346" s="100">
        <f>INDEX(Efficiencies!$P$8:$Y$89,MATCH(C346,Efficiencies!$C$8:$C$89),MATCH(D346,Efficiencies!$P$7:$Y$7))</f>
        <v>116.63384656008802</v>
      </c>
      <c r="AF346" s="100">
        <f t="shared" si="150"/>
        <v>0.88438032908272579</v>
      </c>
      <c r="AG346" s="100">
        <v>0</v>
      </c>
    </row>
    <row r="347" spans="1:33" s="95" customFormat="1" x14ac:dyDescent="0.2">
      <c r="A347" s="93" t="s">
        <v>2065</v>
      </c>
      <c r="B347" s="94" t="s">
        <v>2066</v>
      </c>
      <c r="C347" s="95" t="s">
        <v>2052</v>
      </c>
      <c r="D347" s="95">
        <v>2045</v>
      </c>
      <c r="E347" s="96" t="e">
        <f>#REF!*INDEX(Costs!$E$7:$O$89,MATCH($C347,Costs!$C$7:$C$89,0),MATCH(E$7,Costs!$E$6:$O$6,0))</f>
        <v>#REF!</v>
      </c>
      <c r="F347" s="96" t="e">
        <f>#REF!*INDEX(Costs!$E$7:$O$89,MATCH($C347,Costs!$C$7:$C$89,0),MATCH(F$7,Costs!$E$6:$O$6,0))</f>
        <v>#REF!</v>
      </c>
      <c r="G347" s="96" t="e">
        <f>#REF!*INDEX(Costs!$E$7:$O$89,MATCH($C347,Costs!$C$7:$C$89,0),MATCH(G$7,Costs!$E$6:$O$6,0))</f>
        <v>#REF!</v>
      </c>
      <c r="H347" s="96" t="e">
        <f>#REF!*INDEX(Costs!$E$7:$O$89,MATCH($C347,Costs!$C$7:$C$89,0),MATCH(H$7,Costs!$E$6:$O$6,0))</f>
        <v>#REF!</v>
      </c>
      <c r="I347" s="96" t="e">
        <f>#REF!*INDEX(Costs!$E$7:$O$89,MATCH($C347,Costs!$C$7:$C$89,0),MATCH(I$7,Costs!$E$6:$O$6,0))</f>
        <v>#REF!</v>
      </c>
      <c r="J347" s="96" t="e">
        <f>#REF!*INDEX(Costs!$E$7:$O$89,MATCH($C347,Costs!$C$7:$C$89,0),MATCH(J$7,Costs!$E$6:$O$6,0))</f>
        <v>#REF!</v>
      </c>
      <c r="K347" s="96" t="e">
        <f>#REF!*INDEX(Costs!$E$7:$O$89,MATCH($C347,Costs!$C$7:$C$89,0),MATCH(K$7,Costs!$E$6:$O$6,0))</f>
        <v>#REF!</v>
      </c>
      <c r="L347" s="96" t="e">
        <f>#REF!*INDEX(Costs!$E$7:$O$89,MATCH($C347,Costs!$C$7:$C$89,0),MATCH(L$7,Costs!$E$6:$O$6,0))</f>
        <v>#REF!</v>
      </c>
      <c r="M347" s="96" t="e">
        <f>#REF!*INDEX(Costs!$E$7:$O$89,MATCH($C347,Costs!$C$7:$C$89,0),MATCH(M$7,Costs!$E$6:$O$6,0))</f>
        <v>#REF!</v>
      </c>
      <c r="N347" s="96" t="e">
        <f>#REF!*INDEX(Costs!$E$7:$O$89,MATCH($C347,Costs!$C$7:$C$89,0),MATCH(N$7,Costs!$E$6:$O$6,0))</f>
        <v>#REF!</v>
      </c>
      <c r="O347" s="96" t="e">
        <f>#REF!*INDEX(Costs!$E$7:$O$89,MATCH($C347,Costs!$C$7:$C$89,0),MATCH(O$7,Costs!$E$6:$O$6,0))</f>
        <v>#REF!</v>
      </c>
      <c r="P347" s="97" t="e">
        <f t="shared" si="185"/>
        <v>#REF!</v>
      </c>
      <c r="Q347" s="97" t="e">
        <f t="shared" si="186"/>
        <v>#REF!</v>
      </c>
      <c r="R347" s="97" t="e">
        <f t="shared" si="187"/>
        <v>#REF!</v>
      </c>
      <c r="S347" s="97" t="e">
        <f t="shared" si="188"/>
        <v>#REF!</v>
      </c>
      <c r="T347" s="97" t="e">
        <f t="shared" si="189"/>
        <v>#REF!</v>
      </c>
      <c r="U347" s="97" t="e">
        <f t="shared" si="190"/>
        <v>#REF!</v>
      </c>
      <c r="V347" s="97" t="e">
        <f t="shared" si="191"/>
        <v>#REF!</v>
      </c>
      <c r="W347" s="97" t="e">
        <f t="shared" si="192"/>
        <v>#REF!</v>
      </c>
      <c r="X347" s="97" t="e">
        <f t="shared" si="193"/>
        <v>#REF!</v>
      </c>
      <c r="Y347" s="97" t="e">
        <f t="shared" si="194"/>
        <v>#REF!</v>
      </c>
      <c r="Z347" s="97" t="e">
        <f t="shared" si="195"/>
        <v>#REF!</v>
      </c>
      <c r="AA347" s="98">
        <v>270</v>
      </c>
      <c r="AB347" s="99" t="e">
        <f>AA347*#REF!/$AI$18*10^3</f>
        <v>#REF!</v>
      </c>
      <c r="AC347" s="100">
        <f>INDEX(Efficiencies!$D$8:$M$89,MATCH(C347,Efficiencies!$C$8:$C$89),MATCH(D347,Efficiencies!$D$7:$M$7))</f>
        <v>139.26229900000001</v>
      </c>
      <c r="AD347" s="100">
        <f t="shared" si="196"/>
        <v>1.0559613821446447</v>
      </c>
      <c r="AE347" s="100">
        <f>INDEX(Efficiencies!$P$8:$Y$89,MATCH(C347,Efficiencies!$C$8:$C$89),MATCH(D347,Efficiencies!$P$7:$Y$7))</f>
        <v>116.63384656008802</v>
      </c>
      <c r="AF347" s="100">
        <f t="shared" si="150"/>
        <v>0.88438032908272579</v>
      </c>
      <c r="AG347" s="100">
        <v>0</v>
      </c>
    </row>
    <row r="348" spans="1:33" s="95" customFormat="1" x14ac:dyDescent="0.2">
      <c r="A348" s="93" t="s">
        <v>2067</v>
      </c>
      <c r="B348" s="94" t="s">
        <v>2068</v>
      </c>
      <c r="C348" s="95" t="s">
        <v>2052</v>
      </c>
      <c r="D348" s="95">
        <v>2050</v>
      </c>
      <c r="E348" s="96" t="e">
        <f>#REF!*INDEX(Costs!$E$7:$O$89,MATCH($C348,Costs!$C$7:$C$89,0),MATCH(E$7,Costs!$E$6:$O$6,0))</f>
        <v>#REF!</v>
      </c>
      <c r="F348" s="96" t="e">
        <f>#REF!*INDEX(Costs!$E$7:$O$89,MATCH($C348,Costs!$C$7:$C$89,0),MATCH(F$7,Costs!$E$6:$O$6,0))</f>
        <v>#REF!</v>
      </c>
      <c r="G348" s="96" t="e">
        <f>#REF!*INDEX(Costs!$E$7:$O$89,MATCH($C348,Costs!$C$7:$C$89,0),MATCH(G$7,Costs!$E$6:$O$6,0))</f>
        <v>#REF!</v>
      </c>
      <c r="H348" s="96" t="e">
        <f>#REF!*INDEX(Costs!$E$7:$O$89,MATCH($C348,Costs!$C$7:$C$89,0),MATCH(H$7,Costs!$E$6:$O$6,0))</f>
        <v>#REF!</v>
      </c>
      <c r="I348" s="96" t="e">
        <f>#REF!*INDEX(Costs!$E$7:$O$89,MATCH($C348,Costs!$C$7:$C$89,0),MATCH(I$7,Costs!$E$6:$O$6,0))</f>
        <v>#REF!</v>
      </c>
      <c r="J348" s="96" t="e">
        <f>#REF!*INDEX(Costs!$E$7:$O$89,MATCH($C348,Costs!$C$7:$C$89,0),MATCH(J$7,Costs!$E$6:$O$6,0))</f>
        <v>#REF!</v>
      </c>
      <c r="K348" s="96" t="e">
        <f>#REF!*INDEX(Costs!$E$7:$O$89,MATCH($C348,Costs!$C$7:$C$89,0),MATCH(K$7,Costs!$E$6:$O$6,0))</f>
        <v>#REF!</v>
      </c>
      <c r="L348" s="96" t="e">
        <f>#REF!*INDEX(Costs!$E$7:$O$89,MATCH($C348,Costs!$C$7:$C$89,0),MATCH(L$7,Costs!$E$6:$O$6,0))</f>
        <v>#REF!</v>
      </c>
      <c r="M348" s="96" t="e">
        <f>#REF!*INDEX(Costs!$E$7:$O$89,MATCH($C348,Costs!$C$7:$C$89,0),MATCH(M$7,Costs!$E$6:$O$6,0))</f>
        <v>#REF!</v>
      </c>
      <c r="N348" s="96" t="e">
        <f>#REF!*INDEX(Costs!$E$7:$O$89,MATCH($C348,Costs!$C$7:$C$89,0),MATCH(N$7,Costs!$E$6:$O$6,0))</f>
        <v>#REF!</v>
      </c>
      <c r="O348" s="96" t="e">
        <f>#REF!*INDEX(Costs!$E$7:$O$89,MATCH($C348,Costs!$C$7:$C$89,0),MATCH(O$7,Costs!$E$6:$O$6,0))</f>
        <v>#REF!</v>
      </c>
      <c r="P348" s="97" t="e">
        <f t="shared" si="185"/>
        <v>#REF!</v>
      </c>
      <c r="Q348" s="97" t="e">
        <f t="shared" si="186"/>
        <v>#REF!</v>
      </c>
      <c r="R348" s="97" t="e">
        <f t="shared" si="187"/>
        <v>#REF!</v>
      </c>
      <c r="S348" s="97" t="e">
        <f t="shared" si="188"/>
        <v>#REF!</v>
      </c>
      <c r="T348" s="97" t="e">
        <f t="shared" si="189"/>
        <v>#REF!</v>
      </c>
      <c r="U348" s="97" t="e">
        <f t="shared" si="190"/>
        <v>#REF!</v>
      </c>
      <c r="V348" s="97" t="e">
        <f t="shared" si="191"/>
        <v>#REF!</v>
      </c>
      <c r="W348" s="97" t="e">
        <f t="shared" si="192"/>
        <v>#REF!</v>
      </c>
      <c r="X348" s="97" t="e">
        <f t="shared" si="193"/>
        <v>#REF!</v>
      </c>
      <c r="Y348" s="97" t="e">
        <f t="shared" si="194"/>
        <v>#REF!</v>
      </c>
      <c r="Z348" s="97" t="e">
        <f t="shared" si="195"/>
        <v>#REF!</v>
      </c>
      <c r="AA348" s="98">
        <v>270</v>
      </c>
      <c r="AB348" s="99" t="e">
        <f>AA348*#REF!/$AI$18*10^3</f>
        <v>#REF!</v>
      </c>
      <c r="AC348" s="100">
        <f>INDEX(Efficiencies!$D$8:$M$89,MATCH(C348,Efficiencies!$C$8:$C$89),MATCH(D348,Efficiencies!$D$7:$M$7))</f>
        <v>139.26229900000001</v>
      </c>
      <c r="AD348" s="100">
        <f t="shared" si="196"/>
        <v>1.0559613821446447</v>
      </c>
      <c r="AE348" s="100">
        <f>INDEX(Efficiencies!$P$8:$Y$89,MATCH(C348,Efficiencies!$C$8:$C$89),MATCH(D348,Efficiencies!$P$7:$Y$7))</f>
        <v>116.63384656008802</v>
      </c>
      <c r="AF348" s="100">
        <f>AE348/($AI$11*$AI$15*10 ^ 9)</f>
        <v>0.88438032908272579</v>
      </c>
      <c r="AG348" s="100">
        <v>0</v>
      </c>
    </row>
    <row r="349" spans="1:33" x14ac:dyDescent="0.2">
      <c r="A349" s="91" t="s">
        <v>456</v>
      </c>
      <c r="B349" s="349" t="s">
        <v>2069</v>
      </c>
      <c r="C349" s="39" t="s">
        <v>2070</v>
      </c>
      <c r="D349" s="39">
        <v>2010</v>
      </c>
      <c r="E349" s="85" t="e">
        <f>#REF!*INDEX(Costs!$E$7:$O$89,MATCH($C349,Costs!$C$7:$C$89,0),MATCH(E$7,Costs!$E$6:$O$6,0))</f>
        <v>#REF!</v>
      </c>
      <c r="F349" s="85" t="e">
        <f>#REF!*INDEX(Costs!$E$7:$O$89,MATCH($C349,Costs!$C$7:$C$89,0),MATCH(F$7,Costs!$E$6:$O$6,0))</f>
        <v>#REF!</v>
      </c>
      <c r="G349" s="85" t="e">
        <f>#REF!*INDEX(Costs!$E$7:$O$89,MATCH($C349,Costs!$C$7:$C$89,0),MATCH(G$7,Costs!$E$6:$O$6,0))</f>
        <v>#REF!</v>
      </c>
      <c r="H349" s="85" t="e">
        <f>#REF!*INDEX(Costs!$E$7:$O$89,MATCH($C349,Costs!$C$7:$C$89,0),MATCH(H$7,Costs!$E$6:$O$6,0))</f>
        <v>#REF!</v>
      </c>
      <c r="I349" s="85" t="e">
        <f>#REF!*INDEX(Costs!$E$7:$O$89,MATCH($C349,Costs!$C$7:$C$89,0),MATCH(I$7,Costs!$E$6:$O$6,0))</f>
        <v>#REF!</v>
      </c>
      <c r="J349" s="85" t="e">
        <f>#REF!*INDEX(Costs!$E$7:$O$89,MATCH($C349,Costs!$C$7:$C$89,0),MATCH(J$7,Costs!$E$6:$O$6,0))</f>
        <v>#REF!</v>
      </c>
      <c r="K349" s="85" t="e">
        <f>#REF!*INDEX(Costs!$E$7:$O$89,MATCH($C349,Costs!$C$7:$C$89,0),MATCH(K$7,Costs!$E$6:$O$6,0))</f>
        <v>#REF!</v>
      </c>
      <c r="L349" s="85" t="e">
        <f>#REF!*INDEX(Costs!$E$7:$O$89,MATCH($C349,Costs!$C$7:$C$89,0),MATCH(L$7,Costs!$E$6:$O$6,0))</f>
        <v>#REF!</v>
      </c>
      <c r="M349" s="85" t="e">
        <f>#REF!*INDEX(Costs!$E$7:$O$89,MATCH($C349,Costs!$C$7:$C$89,0),MATCH(M$7,Costs!$E$6:$O$6,0))</f>
        <v>#REF!</v>
      </c>
      <c r="N349" s="85" t="e">
        <f>#REF!*INDEX(Costs!$E$7:$O$89,MATCH($C349,Costs!$C$7:$C$89,0),MATCH(N$7,Costs!$E$6:$O$6,0))</f>
        <v>#REF!</v>
      </c>
      <c r="O349" s="85" t="e">
        <f>#REF!*INDEX(Costs!$E$7:$O$89,MATCH($C349,Costs!$C$7:$C$89,0),MATCH(O$7,Costs!$E$6:$O$6,0))</f>
        <v>#REF!</v>
      </c>
      <c r="P349" s="86" t="e">
        <f>E349/$AI$18*10^6</f>
        <v>#REF!</v>
      </c>
      <c r="Q349" s="86" t="e">
        <f t="shared" si="186"/>
        <v>#REF!</v>
      </c>
      <c r="R349" s="86" t="e">
        <f t="shared" si="187"/>
        <v>#REF!</v>
      </c>
      <c r="S349" s="86" t="e">
        <f t="shared" si="188"/>
        <v>#REF!</v>
      </c>
      <c r="T349" s="86" t="e">
        <f t="shared" si="189"/>
        <v>#REF!</v>
      </c>
      <c r="U349" s="86" t="e">
        <f t="shared" si="190"/>
        <v>#REF!</v>
      </c>
      <c r="V349" s="86" t="e">
        <f t="shared" si="191"/>
        <v>#REF!</v>
      </c>
      <c r="W349" s="86" t="e">
        <f t="shared" si="192"/>
        <v>#REF!</v>
      </c>
      <c r="X349" s="86" t="e">
        <f t="shared" si="193"/>
        <v>#REF!</v>
      </c>
      <c r="Y349" s="86" t="e">
        <f t="shared" si="194"/>
        <v>#REF!</v>
      </c>
      <c r="Z349" s="86" t="e">
        <f t="shared" si="195"/>
        <v>#REF!</v>
      </c>
      <c r="AA349" s="87">
        <v>473</v>
      </c>
      <c r="AB349" s="88" t="e">
        <f>AA349*#REF!/$AI$18*10^3</f>
        <v>#REF!</v>
      </c>
      <c r="AC349" s="89">
        <f>INDEX(Efficiencies!$D$8:$M$89,MATCH(C349,Efficiencies!$C$8:$C$89),MATCH(D349,Efficiencies!$D$7:$M$7))</f>
        <v>44.03</v>
      </c>
      <c r="AD349" s="89">
        <f t="shared" si="196"/>
        <v>0.33385905582262937</v>
      </c>
      <c r="AE349" s="89">
        <f>INDEX(Efficiencies!$P$8:$Y$89,MATCH(C349,Efficiencies!$C$8:$C$89),MATCH(D349,Efficiencies!$P$7:$Y$7))</f>
        <v>36.976922360000003</v>
      </c>
      <c r="AF349" s="89">
        <f t="shared" si="150"/>
        <v>0.28037884138851404</v>
      </c>
      <c r="AG349" s="89">
        <v>0</v>
      </c>
    </row>
    <row r="350" spans="1:33" x14ac:dyDescent="0.2">
      <c r="A350" s="91" t="s">
        <v>2071</v>
      </c>
      <c r="B350" s="349" t="s">
        <v>2072</v>
      </c>
      <c r="C350" s="39" t="s">
        <v>2070</v>
      </c>
      <c r="D350" s="39">
        <v>2015</v>
      </c>
      <c r="E350" s="85" t="e">
        <f>#REF!*INDEX(Costs!$E$7:$O$89,MATCH($C350,Costs!$C$7:$C$89,0),MATCH(E$7,Costs!$E$6:$O$6,0))</f>
        <v>#REF!</v>
      </c>
      <c r="F350" s="85" t="e">
        <f>#REF!*INDEX(Costs!$E$7:$O$89,MATCH($C350,Costs!$C$7:$C$89,0),MATCH(F$7,Costs!$E$6:$O$6,0))</f>
        <v>#REF!</v>
      </c>
      <c r="G350" s="85" t="e">
        <f>#REF!*INDEX(Costs!$E$7:$O$89,MATCH($C350,Costs!$C$7:$C$89,0),MATCH(G$7,Costs!$E$6:$O$6,0))</f>
        <v>#REF!</v>
      </c>
      <c r="H350" s="85" t="e">
        <f>#REF!*INDEX(Costs!$E$7:$O$89,MATCH($C350,Costs!$C$7:$C$89,0),MATCH(H$7,Costs!$E$6:$O$6,0))</f>
        <v>#REF!</v>
      </c>
      <c r="I350" s="85" t="e">
        <f>#REF!*INDEX(Costs!$E$7:$O$89,MATCH($C350,Costs!$C$7:$C$89,0),MATCH(I$7,Costs!$E$6:$O$6,0))</f>
        <v>#REF!</v>
      </c>
      <c r="J350" s="85" t="e">
        <f>#REF!*INDEX(Costs!$E$7:$O$89,MATCH($C350,Costs!$C$7:$C$89,0),MATCH(J$7,Costs!$E$6:$O$6,0))</f>
        <v>#REF!</v>
      </c>
      <c r="K350" s="85" t="e">
        <f>#REF!*INDEX(Costs!$E$7:$O$89,MATCH($C350,Costs!$C$7:$C$89,0),MATCH(K$7,Costs!$E$6:$O$6,0))</f>
        <v>#REF!</v>
      </c>
      <c r="L350" s="85" t="e">
        <f>#REF!*INDEX(Costs!$E$7:$O$89,MATCH($C350,Costs!$C$7:$C$89,0),MATCH(L$7,Costs!$E$6:$O$6,0))</f>
        <v>#REF!</v>
      </c>
      <c r="M350" s="85" t="e">
        <f>#REF!*INDEX(Costs!$E$7:$O$89,MATCH($C350,Costs!$C$7:$C$89,0),MATCH(M$7,Costs!$E$6:$O$6,0))</f>
        <v>#REF!</v>
      </c>
      <c r="N350" s="85" t="e">
        <f>#REF!*INDEX(Costs!$E$7:$O$89,MATCH($C350,Costs!$C$7:$C$89,0),MATCH(N$7,Costs!$E$6:$O$6,0))</f>
        <v>#REF!</v>
      </c>
      <c r="O350" s="85" t="e">
        <f>#REF!*INDEX(Costs!$E$7:$O$89,MATCH($C350,Costs!$C$7:$C$89,0),MATCH(O$7,Costs!$E$6:$O$6,0))</f>
        <v>#REF!</v>
      </c>
      <c r="P350" s="86" t="e">
        <f t="shared" ref="P350:P357" si="197">E350/$AI$18*10^6</f>
        <v>#REF!</v>
      </c>
      <c r="Q350" s="86" t="e">
        <f t="shared" si="186"/>
        <v>#REF!</v>
      </c>
      <c r="R350" s="86" t="e">
        <f t="shared" si="187"/>
        <v>#REF!</v>
      </c>
      <c r="S350" s="86" t="e">
        <f t="shared" si="188"/>
        <v>#REF!</v>
      </c>
      <c r="T350" s="86" t="e">
        <f t="shared" si="189"/>
        <v>#REF!</v>
      </c>
      <c r="U350" s="86" t="e">
        <f t="shared" si="190"/>
        <v>#REF!</v>
      </c>
      <c r="V350" s="86" t="e">
        <f t="shared" si="191"/>
        <v>#REF!</v>
      </c>
      <c r="W350" s="86" t="e">
        <f t="shared" si="192"/>
        <v>#REF!</v>
      </c>
      <c r="X350" s="86" t="e">
        <f t="shared" si="193"/>
        <v>#REF!</v>
      </c>
      <c r="Y350" s="86" t="e">
        <f t="shared" si="194"/>
        <v>#REF!</v>
      </c>
      <c r="Z350" s="86" t="e">
        <f t="shared" si="195"/>
        <v>#REF!</v>
      </c>
      <c r="AA350" s="87">
        <v>473</v>
      </c>
      <c r="AB350" s="88" t="e">
        <f>AA350*#REF!/$AI$18*10^3</f>
        <v>#REF!</v>
      </c>
      <c r="AC350" s="89" t="e">
        <f>INDEX(Efficiencies!$D$8:$M$89,MATCH(C350,Efficiencies!$C$8:$C$89),MATCH(D350,Efficiencies!$D$7:$M$7))</f>
        <v>#DIV/0!</v>
      </c>
      <c r="AD350" s="89" t="e">
        <f t="shared" si="196"/>
        <v>#DIV/0!</v>
      </c>
      <c r="AE350" s="89" t="e">
        <f>INDEX(Efficiencies!$P$8:$Y$89,MATCH(C350,Efficiencies!$C$8:$C$89),MATCH(D350,Efficiencies!$P$7:$Y$7))</f>
        <v>#DIV/0!</v>
      </c>
      <c r="AF350" s="89" t="e">
        <f t="shared" si="150"/>
        <v>#DIV/0!</v>
      </c>
      <c r="AG350" s="89">
        <v>0</v>
      </c>
    </row>
    <row r="351" spans="1:33" x14ac:dyDescent="0.2">
      <c r="A351" s="91" t="s">
        <v>2073</v>
      </c>
      <c r="B351" s="349" t="s">
        <v>2074</v>
      </c>
      <c r="C351" s="39" t="s">
        <v>2070</v>
      </c>
      <c r="D351" s="39">
        <v>2020</v>
      </c>
      <c r="E351" s="85" t="e">
        <f>#REF!*INDEX(Costs!$E$7:$O$89,MATCH($C351,Costs!$C$7:$C$89,0),MATCH(E$7,Costs!$E$6:$O$6,0))</f>
        <v>#REF!</v>
      </c>
      <c r="F351" s="85" t="e">
        <f>#REF!*INDEX(Costs!$E$7:$O$89,MATCH($C351,Costs!$C$7:$C$89,0),MATCH(F$7,Costs!$E$6:$O$6,0))</f>
        <v>#REF!</v>
      </c>
      <c r="G351" s="85" t="e">
        <f>#REF!*INDEX(Costs!$E$7:$O$89,MATCH($C351,Costs!$C$7:$C$89,0),MATCH(G$7,Costs!$E$6:$O$6,0))</f>
        <v>#REF!</v>
      </c>
      <c r="H351" s="85" t="e">
        <f>#REF!*INDEX(Costs!$E$7:$O$89,MATCH($C351,Costs!$C$7:$C$89,0),MATCH(H$7,Costs!$E$6:$O$6,0))</f>
        <v>#REF!</v>
      </c>
      <c r="I351" s="85" t="e">
        <f>#REF!*INDEX(Costs!$E$7:$O$89,MATCH($C351,Costs!$C$7:$C$89,0),MATCH(I$7,Costs!$E$6:$O$6,0))</f>
        <v>#REF!</v>
      </c>
      <c r="J351" s="85" t="e">
        <f>#REF!*INDEX(Costs!$E$7:$O$89,MATCH($C351,Costs!$C$7:$C$89,0),MATCH(J$7,Costs!$E$6:$O$6,0))</f>
        <v>#REF!</v>
      </c>
      <c r="K351" s="85" t="e">
        <f>#REF!*INDEX(Costs!$E$7:$O$89,MATCH($C351,Costs!$C$7:$C$89,0),MATCH(K$7,Costs!$E$6:$O$6,0))</f>
        <v>#REF!</v>
      </c>
      <c r="L351" s="85" t="e">
        <f>#REF!*INDEX(Costs!$E$7:$O$89,MATCH($C351,Costs!$C$7:$C$89,0),MATCH(L$7,Costs!$E$6:$O$6,0))</f>
        <v>#REF!</v>
      </c>
      <c r="M351" s="85" t="e">
        <f>#REF!*INDEX(Costs!$E$7:$O$89,MATCH($C351,Costs!$C$7:$C$89,0),MATCH(M$7,Costs!$E$6:$O$6,0))</f>
        <v>#REF!</v>
      </c>
      <c r="N351" s="85" t="e">
        <f>#REF!*INDEX(Costs!$E$7:$O$89,MATCH($C351,Costs!$C$7:$C$89,0),MATCH(N$7,Costs!$E$6:$O$6,0))</f>
        <v>#REF!</v>
      </c>
      <c r="O351" s="85" t="e">
        <f>#REF!*INDEX(Costs!$E$7:$O$89,MATCH($C351,Costs!$C$7:$C$89,0),MATCH(O$7,Costs!$E$6:$O$6,0))</f>
        <v>#REF!</v>
      </c>
      <c r="P351" s="86" t="e">
        <f t="shared" si="197"/>
        <v>#REF!</v>
      </c>
      <c r="Q351" s="86" t="e">
        <f t="shared" si="186"/>
        <v>#REF!</v>
      </c>
      <c r="R351" s="86" t="e">
        <f t="shared" si="187"/>
        <v>#REF!</v>
      </c>
      <c r="S351" s="86" t="e">
        <f t="shared" si="188"/>
        <v>#REF!</v>
      </c>
      <c r="T351" s="86" t="e">
        <f t="shared" si="189"/>
        <v>#REF!</v>
      </c>
      <c r="U351" s="86" t="e">
        <f t="shared" si="190"/>
        <v>#REF!</v>
      </c>
      <c r="V351" s="86" t="e">
        <f t="shared" si="191"/>
        <v>#REF!</v>
      </c>
      <c r="W351" s="86" t="e">
        <f t="shared" si="192"/>
        <v>#REF!</v>
      </c>
      <c r="X351" s="86" t="e">
        <f t="shared" si="193"/>
        <v>#REF!</v>
      </c>
      <c r="Y351" s="86" t="e">
        <f t="shared" si="194"/>
        <v>#REF!</v>
      </c>
      <c r="Z351" s="86" t="e">
        <f t="shared" si="195"/>
        <v>#REF!</v>
      </c>
      <c r="AA351" s="87">
        <v>473</v>
      </c>
      <c r="AB351" s="88" t="e">
        <f>AA351*#REF!/$AI$18*10^3</f>
        <v>#REF!</v>
      </c>
      <c r="AC351" s="89" t="e">
        <f>INDEX(Efficiencies!$D$8:$M$89,MATCH(C351,Efficiencies!$C$8:$C$89),MATCH(D351,Efficiencies!$D$7:$M$7))</f>
        <v>#REF!</v>
      </c>
      <c r="AD351" s="89" t="e">
        <f t="shared" si="196"/>
        <v>#REF!</v>
      </c>
      <c r="AE351" s="89" t="e">
        <f>INDEX(Efficiencies!$P$8:$Y$89,MATCH(C351,Efficiencies!$C$8:$C$89),MATCH(D351,Efficiencies!$P$7:$Y$7))</f>
        <v>#REF!</v>
      </c>
      <c r="AF351" s="89" t="e">
        <f t="shared" si="150"/>
        <v>#REF!</v>
      </c>
      <c r="AG351" s="89">
        <v>0</v>
      </c>
    </row>
    <row r="352" spans="1:33" x14ac:dyDescent="0.2">
      <c r="A352" s="91" t="s">
        <v>2075</v>
      </c>
      <c r="B352" s="349" t="s">
        <v>2076</v>
      </c>
      <c r="C352" s="39" t="s">
        <v>2070</v>
      </c>
      <c r="D352" s="39">
        <v>2025</v>
      </c>
      <c r="E352" s="85" t="e">
        <f>#REF!*INDEX(Costs!$E$7:$O$89,MATCH($C352,Costs!$C$7:$C$89,0),MATCH(E$7,Costs!$E$6:$O$6,0))</f>
        <v>#REF!</v>
      </c>
      <c r="F352" s="85" t="e">
        <f>#REF!*INDEX(Costs!$E$7:$O$89,MATCH($C352,Costs!$C$7:$C$89,0),MATCH(F$7,Costs!$E$6:$O$6,0))</f>
        <v>#REF!</v>
      </c>
      <c r="G352" s="85" t="e">
        <f>#REF!*INDEX(Costs!$E$7:$O$89,MATCH($C352,Costs!$C$7:$C$89,0),MATCH(G$7,Costs!$E$6:$O$6,0))</f>
        <v>#REF!</v>
      </c>
      <c r="H352" s="85" t="e">
        <f>#REF!*INDEX(Costs!$E$7:$O$89,MATCH($C352,Costs!$C$7:$C$89,0),MATCH(H$7,Costs!$E$6:$O$6,0))</f>
        <v>#REF!</v>
      </c>
      <c r="I352" s="85" t="e">
        <f>#REF!*INDEX(Costs!$E$7:$O$89,MATCH($C352,Costs!$C$7:$C$89,0),MATCH(I$7,Costs!$E$6:$O$6,0))</f>
        <v>#REF!</v>
      </c>
      <c r="J352" s="85" t="e">
        <f>#REF!*INDEX(Costs!$E$7:$O$89,MATCH($C352,Costs!$C$7:$C$89,0),MATCH(J$7,Costs!$E$6:$O$6,0))</f>
        <v>#REF!</v>
      </c>
      <c r="K352" s="85" t="e">
        <f>#REF!*INDEX(Costs!$E$7:$O$89,MATCH($C352,Costs!$C$7:$C$89,0),MATCH(K$7,Costs!$E$6:$O$6,0))</f>
        <v>#REF!</v>
      </c>
      <c r="L352" s="85" t="e">
        <f>#REF!*INDEX(Costs!$E$7:$O$89,MATCH($C352,Costs!$C$7:$C$89,0),MATCH(L$7,Costs!$E$6:$O$6,0))</f>
        <v>#REF!</v>
      </c>
      <c r="M352" s="85" t="e">
        <f>#REF!*INDEX(Costs!$E$7:$O$89,MATCH($C352,Costs!$C$7:$C$89,0),MATCH(M$7,Costs!$E$6:$O$6,0))</f>
        <v>#REF!</v>
      </c>
      <c r="N352" s="85" t="e">
        <f>#REF!*INDEX(Costs!$E$7:$O$89,MATCH($C352,Costs!$C$7:$C$89,0),MATCH(N$7,Costs!$E$6:$O$6,0))</f>
        <v>#REF!</v>
      </c>
      <c r="O352" s="85" t="e">
        <f>#REF!*INDEX(Costs!$E$7:$O$89,MATCH($C352,Costs!$C$7:$C$89,0),MATCH(O$7,Costs!$E$6:$O$6,0))</f>
        <v>#REF!</v>
      </c>
      <c r="P352" s="86" t="e">
        <f t="shared" si="197"/>
        <v>#REF!</v>
      </c>
      <c r="Q352" s="86" t="e">
        <f t="shared" si="186"/>
        <v>#REF!</v>
      </c>
      <c r="R352" s="86" t="e">
        <f t="shared" si="187"/>
        <v>#REF!</v>
      </c>
      <c r="S352" s="86" t="e">
        <f t="shared" si="188"/>
        <v>#REF!</v>
      </c>
      <c r="T352" s="86" t="e">
        <f t="shared" si="189"/>
        <v>#REF!</v>
      </c>
      <c r="U352" s="86" t="e">
        <f t="shared" si="190"/>
        <v>#REF!</v>
      </c>
      <c r="V352" s="86" t="e">
        <f t="shared" si="191"/>
        <v>#REF!</v>
      </c>
      <c r="W352" s="86" t="e">
        <f t="shared" si="192"/>
        <v>#REF!</v>
      </c>
      <c r="X352" s="86" t="e">
        <f t="shared" si="193"/>
        <v>#REF!</v>
      </c>
      <c r="Y352" s="86" t="e">
        <f t="shared" si="194"/>
        <v>#REF!</v>
      </c>
      <c r="Z352" s="86" t="e">
        <f t="shared" si="195"/>
        <v>#REF!</v>
      </c>
      <c r="AA352" s="87">
        <v>473</v>
      </c>
      <c r="AB352" s="88" t="e">
        <f>AA352*#REF!/$AI$18*10^3</f>
        <v>#REF!</v>
      </c>
      <c r="AC352" s="89" t="e">
        <f>INDEX(Efficiencies!$D$8:$M$89,MATCH(C352,Efficiencies!$C$8:$C$89),MATCH(D352,Efficiencies!$D$7:$M$7))</f>
        <v>#REF!</v>
      </c>
      <c r="AD352" s="89" t="e">
        <f t="shared" si="196"/>
        <v>#REF!</v>
      </c>
      <c r="AE352" s="89" t="e">
        <f>INDEX(Efficiencies!$P$8:$Y$89,MATCH(C352,Efficiencies!$C$8:$C$89),MATCH(D352,Efficiencies!$P$7:$Y$7))</f>
        <v>#REF!</v>
      </c>
      <c r="AF352" s="89" t="e">
        <f t="shared" si="150"/>
        <v>#REF!</v>
      </c>
      <c r="AG352" s="89">
        <v>0</v>
      </c>
    </row>
    <row r="353" spans="1:33" x14ac:dyDescent="0.2">
      <c r="A353" s="91" t="s">
        <v>2077</v>
      </c>
      <c r="B353" s="349" t="s">
        <v>2078</v>
      </c>
      <c r="C353" s="39" t="s">
        <v>2070</v>
      </c>
      <c r="D353" s="39">
        <v>2030</v>
      </c>
      <c r="E353" s="85" t="e">
        <f>#REF!*INDEX(Costs!$E$7:$O$89,MATCH($C353,Costs!$C$7:$C$89,0),MATCH(E$7,Costs!$E$6:$O$6,0))</f>
        <v>#REF!</v>
      </c>
      <c r="F353" s="85" t="e">
        <f>#REF!*INDEX(Costs!$E$7:$O$89,MATCH($C353,Costs!$C$7:$C$89,0),MATCH(F$7,Costs!$E$6:$O$6,0))</f>
        <v>#REF!</v>
      </c>
      <c r="G353" s="85" t="e">
        <f>#REF!*INDEX(Costs!$E$7:$O$89,MATCH($C353,Costs!$C$7:$C$89,0),MATCH(G$7,Costs!$E$6:$O$6,0))</f>
        <v>#REF!</v>
      </c>
      <c r="H353" s="85" t="e">
        <f>#REF!*INDEX(Costs!$E$7:$O$89,MATCH($C353,Costs!$C$7:$C$89,0),MATCH(H$7,Costs!$E$6:$O$6,0))</f>
        <v>#REF!</v>
      </c>
      <c r="I353" s="85" t="e">
        <f>#REF!*INDEX(Costs!$E$7:$O$89,MATCH($C353,Costs!$C$7:$C$89,0),MATCH(I$7,Costs!$E$6:$O$6,0))</f>
        <v>#REF!</v>
      </c>
      <c r="J353" s="85" t="e">
        <f>#REF!*INDEX(Costs!$E$7:$O$89,MATCH($C353,Costs!$C$7:$C$89,0),MATCH(J$7,Costs!$E$6:$O$6,0))</f>
        <v>#REF!</v>
      </c>
      <c r="K353" s="85" t="e">
        <f>#REF!*INDEX(Costs!$E$7:$O$89,MATCH($C353,Costs!$C$7:$C$89,0),MATCH(K$7,Costs!$E$6:$O$6,0))</f>
        <v>#REF!</v>
      </c>
      <c r="L353" s="85" t="e">
        <f>#REF!*INDEX(Costs!$E$7:$O$89,MATCH($C353,Costs!$C$7:$C$89,0),MATCH(L$7,Costs!$E$6:$O$6,0))</f>
        <v>#REF!</v>
      </c>
      <c r="M353" s="85" t="e">
        <f>#REF!*INDEX(Costs!$E$7:$O$89,MATCH($C353,Costs!$C$7:$C$89,0),MATCH(M$7,Costs!$E$6:$O$6,0))</f>
        <v>#REF!</v>
      </c>
      <c r="N353" s="85" t="e">
        <f>#REF!*INDEX(Costs!$E$7:$O$89,MATCH($C353,Costs!$C$7:$C$89,0),MATCH(N$7,Costs!$E$6:$O$6,0))</f>
        <v>#REF!</v>
      </c>
      <c r="O353" s="85" t="e">
        <f>#REF!*INDEX(Costs!$E$7:$O$89,MATCH($C353,Costs!$C$7:$C$89,0),MATCH(O$7,Costs!$E$6:$O$6,0))</f>
        <v>#REF!</v>
      </c>
      <c r="P353" s="86" t="e">
        <f t="shared" si="197"/>
        <v>#REF!</v>
      </c>
      <c r="Q353" s="86" t="e">
        <f t="shared" si="186"/>
        <v>#REF!</v>
      </c>
      <c r="R353" s="86" t="e">
        <f t="shared" si="187"/>
        <v>#REF!</v>
      </c>
      <c r="S353" s="86" t="e">
        <f t="shared" si="188"/>
        <v>#REF!</v>
      </c>
      <c r="T353" s="86" t="e">
        <f t="shared" si="189"/>
        <v>#REF!</v>
      </c>
      <c r="U353" s="86" t="e">
        <f t="shared" si="190"/>
        <v>#REF!</v>
      </c>
      <c r="V353" s="86" t="e">
        <f t="shared" si="191"/>
        <v>#REF!</v>
      </c>
      <c r="W353" s="86" t="e">
        <f t="shared" si="192"/>
        <v>#REF!</v>
      </c>
      <c r="X353" s="86" t="e">
        <f t="shared" si="193"/>
        <v>#REF!</v>
      </c>
      <c r="Y353" s="86" t="e">
        <f t="shared" si="194"/>
        <v>#REF!</v>
      </c>
      <c r="Z353" s="86" t="e">
        <f t="shared" si="195"/>
        <v>#REF!</v>
      </c>
      <c r="AA353" s="87">
        <v>473</v>
      </c>
      <c r="AB353" s="88" t="e">
        <f>AA353*#REF!/$AI$18*10^3</f>
        <v>#REF!</v>
      </c>
      <c r="AC353" s="89" t="e">
        <f>INDEX(Efficiencies!$D$8:$M$89,MATCH(C353,Efficiencies!$C$8:$C$89),MATCH(D353,Efficiencies!$D$7:$M$7))</f>
        <v>#REF!</v>
      </c>
      <c r="AD353" s="89" t="e">
        <f t="shared" si="196"/>
        <v>#REF!</v>
      </c>
      <c r="AE353" s="89" t="e">
        <f>INDEX(Efficiencies!$P$8:$Y$89,MATCH(C353,Efficiencies!$C$8:$C$89),MATCH(D353,Efficiencies!$P$7:$Y$7))</f>
        <v>#REF!</v>
      </c>
      <c r="AF353" s="89" t="e">
        <f t="shared" si="150"/>
        <v>#REF!</v>
      </c>
      <c r="AG353" s="89">
        <v>0</v>
      </c>
    </row>
    <row r="354" spans="1:33" x14ac:dyDescent="0.2">
      <c r="A354" s="91" t="s">
        <v>2079</v>
      </c>
      <c r="B354" s="349" t="s">
        <v>2080</v>
      </c>
      <c r="C354" s="39" t="s">
        <v>2070</v>
      </c>
      <c r="D354" s="39">
        <v>2035</v>
      </c>
      <c r="E354" s="85" t="e">
        <f>#REF!*INDEX(Costs!$E$7:$O$89,MATCH($C354,Costs!$C$7:$C$89,0),MATCH(E$7,Costs!$E$6:$O$6,0))</f>
        <v>#REF!</v>
      </c>
      <c r="F354" s="85" t="e">
        <f>#REF!*INDEX(Costs!$E$7:$O$89,MATCH($C354,Costs!$C$7:$C$89,0),MATCH(F$7,Costs!$E$6:$O$6,0))</f>
        <v>#REF!</v>
      </c>
      <c r="G354" s="85" t="e">
        <f>#REF!*INDEX(Costs!$E$7:$O$89,MATCH($C354,Costs!$C$7:$C$89,0),MATCH(G$7,Costs!$E$6:$O$6,0))</f>
        <v>#REF!</v>
      </c>
      <c r="H354" s="85" t="e">
        <f>#REF!*INDEX(Costs!$E$7:$O$89,MATCH($C354,Costs!$C$7:$C$89,0),MATCH(H$7,Costs!$E$6:$O$6,0))</f>
        <v>#REF!</v>
      </c>
      <c r="I354" s="85" t="e">
        <f>#REF!*INDEX(Costs!$E$7:$O$89,MATCH($C354,Costs!$C$7:$C$89,0),MATCH(I$7,Costs!$E$6:$O$6,0))</f>
        <v>#REF!</v>
      </c>
      <c r="J354" s="85" t="e">
        <f>#REF!*INDEX(Costs!$E$7:$O$89,MATCH($C354,Costs!$C$7:$C$89,0),MATCH(J$7,Costs!$E$6:$O$6,0))</f>
        <v>#REF!</v>
      </c>
      <c r="K354" s="85" t="e">
        <f>#REF!*INDEX(Costs!$E$7:$O$89,MATCH($C354,Costs!$C$7:$C$89,0),MATCH(K$7,Costs!$E$6:$O$6,0))</f>
        <v>#REF!</v>
      </c>
      <c r="L354" s="85" t="e">
        <f>#REF!*INDEX(Costs!$E$7:$O$89,MATCH($C354,Costs!$C$7:$C$89,0),MATCH(L$7,Costs!$E$6:$O$6,0))</f>
        <v>#REF!</v>
      </c>
      <c r="M354" s="85" t="e">
        <f>#REF!*INDEX(Costs!$E$7:$O$89,MATCH($C354,Costs!$C$7:$C$89,0),MATCH(M$7,Costs!$E$6:$O$6,0))</f>
        <v>#REF!</v>
      </c>
      <c r="N354" s="85" t="e">
        <f>#REF!*INDEX(Costs!$E$7:$O$89,MATCH($C354,Costs!$C$7:$C$89,0),MATCH(N$7,Costs!$E$6:$O$6,0))</f>
        <v>#REF!</v>
      </c>
      <c r="O354" s="85" t="e">
        <f>#REF!*INDEX(Costs!$E$7:$O$89,MATCH($C354,Costs!$C$7:$C$89,0),MATCH(O$7,Costs!$E$6:$O$6,0))</f>
        <v>#REF!</v>
      </c>
      <c r="P354" s="86" t="e">
        <f t="shared" si="197"/>
        <v>#REF!</v>
      </c>
      <c r="Q354" s="86" t="e">
        <f t="shared" si="186"/>
        <v>#REF!</v>
      </c>
      <c r="R354" s="86" t="e">
        <f t="shared" si="187"/>
        <v>#REF!</v>
      </c>
      <c r="S354" s="86" t="e">
        <f t="shared" si="188"/>
        <v>#REF!</v>
      </c>
      <c r="T354" s="86" t="e">
        <f t="shared" si="189"/>
        <v>#REF!</v>
      </c>
      <c r="U354" s="86" t="e">
        <f t="shared" si="190"/>
        <v>#REF!</v>
      </c>
      <c r="V354" s="86" t="e">
        <f t="shared" si="191"/>
        <v>#REF!</v>
      </c>
      <c r="W354" s="86" t="e">
        <f t="shared" si="192"/>
        <v>#REF!</v>
      </c>
      <c r="X354" s="86" t="e">
        <f t="shared" si="193"/>
        <v>#REF!</v>
      </c>
      <c r="Y354" s="86" t="e">
        <f t="shared" si="194"/>
        <v>#REF!</v>
      </c>
      <c r="Z354" s="86" t="e">
        <f t="shared" si="195"/>
        <v>#REF!</v>
      </c>
      <c r="AA354" s="87">
        <v>473</v>
      </c>
      <c r="AB354" s="88" t="e">
        <f>AA354*#REF!/$AI$18*10^3</f>
        <v>#REF!</v>
      </c>
      <c r="AC354" s="89" t="e">
        <f>INDEX(Efficiencies!$D$8:$M$89,MATCH(C354,Efficiencies!$C$8:$C$89),MATCH(D354,Efficiencies!$D$7:$M$7))</f>
        <v>#REF!</v>
      </c>
      <c r="AD354" s="89" t="e">
        <f t="shared" si="196"/>
        <v>#REF!</v>
      </c>
      <c r="AE354" s="89" t="e">
        <f>INDEX(Efficiencies!$P$8:$Y$89,MATCH(C354,Efficiencies!$C$8:$C$89),MATCH(D354,Efficiencies!$P$7:$Y$7))</f>
        <v>#REF!</v>
      </c>
      <c r="AF354" s="89" t="e">
        <f t="shared" si="150"/>
        <v>#REF!</v>
      </c>
      <c r="AG354" s="89">
        <v>0</v>
      </c>
    </row>
    <row r="355" spans="1:33" x14ac:dyDescent="0.2">
      <c r="A355" s="91" t="s">
        <v>2081</v>
      </c>
      <c r="B355" s="349" t="s">
        <v>2082</v>
      </c>
      <c r="C355" s="39" t="s">
        <v>2070</v>
      </c>
      <c r="D355" s="39">
        <v>2040</v>
      </c>
      <c r="E355" s="85" t="e">
        <f>#REF!*INDEX(Costs!$E$7:$O$89,MATCH($C355,Costs!$C$7:$C$89,0),MATCH(E$7,Costs!$E$6:$O$6,0))</f>
        <v>#REF!</v>
      </c>
      <c r="F355" s="85" t="e">
        <f>#REF!*INDEX(Costs!$E$7:$O$89,MATCH($C355,Costs!$C$7:$C$89,0),MATCH(F$7,Costs!$E$6:$O$6,0))</f>
        <v>#REF!</v>
      </c>
      <c r="G355" s="85" t="e">
        <f>#REF!*INDEX(Costs!$E$7:$O$89,MATCH($C355,Costs!$C$7:$C$89,0),MATCH(G$7,Costs!$E$6:$O$6,0))</f>
        <v>#REF!</v>
      </c>
      <c r="H355" s="85" t="e">
        <f>#REF!*INDEX(Costs!$E$7:$O$89,MATCH($C355,Costs!$C$7:$C$89,0),MATCH(H$7,Costs!$E$6:$O$6,0))</f>
        <v>#REF!</v>
      </c>
      <c r="I355" s="85" t="e">
        <f>#REF!*INDEX(Costs!$E$7:$O$89,MATCH($C355,Costs!$C$7:$C$89,0),MATCH(I$7,Costs!$E$6:$O$6,0))</f>
        <v>#REF!</v>
      </c>
      <c r="J355" s="85" t="e">
        <f>#REF!*INDEX(Costs!$E$7:$O$89,MATCH($C355,Costs!$C$7:$C$89,0),MATCH(J$7,Costs!$E$6:$O$6,0))</f>
        <v>#REF!</v>
      </c>
      <c r="K355" s="85" t="e">
        <f>#REF!*INDEX(Costs!$E$7:$O$89,MATCH($C355,Costs!$C$7:$C$89,0),MATCH(K$7,Costs!$E$6:$O$6,0))</f>
        <v>#REF!</v>
      </c>
      <c r="L355" s="85" t="e">
        <f>#REF!*INDEX(Costs!$E$7:$O$89,MATCH($C355,Costs!$C$7:$C$89,0),MATCH(L$7,Costs!$E$6:$O$6,0))</f>
        <v>#REF!</v>
      </c>
      <c r="M355" s="85" t="e">
        <f>#REF!*INDEX(Costs!$E$7:$O$89,MATCH($C355,Costs!$C$7:$C$89,0),MATCH(M$7,Costs!$E$6:$O$6,0))</f>
        <v>#REF!</v>
      </c>
      <c r="N355" s="85" t="e">
        <f>#REF!*INDEX(Costs!$E$7:$O$89,MATCH($C355,Costs!$C$7:$C$89,0),MATCH(N$7,Costs!$E$6:$O$6,0))</f>
        <v>#REF!</v>
      </c>
      <c r="O355" s="85" t="e">
        <f>#REF!*INDEX(Costs!$E$7:$O$89,MATCH($C355,Costs!$C$7:$C$89,0),MATCH(O$7,Costs!$E$6:$O$6,0))</f>
        <v>#REF!</v>
      </c>
      <c r="P355" s="86" t="e">
        <f t="shared" si="197"/>
        <v>#REF!</v>
      </c>
      <c r="Q355" s="86" t="e">
        <f t="shared" si="186"/>
        <v>#REF!</v>
      </c>
      <c r="R355" s="86" t="e">
        <f t="shared" si="187"/>
        <v>#REF!</v>
      </c>
      <c r="S355" s="86" t="e">
        <f t="shared" si="188"/>
        <v>#REF!</v>
      </c>
      <c r="T355" s="86" t="e">
        <f t="shared" si="189"/>
        <v>#REF!</v>
      </c>
      <c r="U355" s="86" t="e">
        <f t="shared" si="190"/>
        <v>#REF!</v>
      </c>
      <c r="V355" s="86" t="e">
        <f t="shared" si="191"/>
        <v>#REF!</v>
      </c>
      <c r="W355" s="86" t="e">
        <f t="shared" si="192"/>
        <v>#REF!</v>
      </c>
      <c r="X355" s="86" t="e">
        <f t="shared" si="193"/>
        <v>#REF!</v>
      </c>
      <c r="Y355" s="86" t="e">
        <f t="shared" si="194"/>
        <v>#REF!</v>
      </c>
      <c r="Z355" s="86" t="e">
        <f t="shared" si="195"/>
        <v>#REF!</v>
      </c>
      <c r="AA355" s="87">
        <v>473</v>
      </c>
      <c r="AB355" s="88" t="e">
        <f>AA355*#REF!/$AI$18*10^3</f>
        <v>#REF!</v>
      </c>
      <c r="AC355" s="89" t="e">
        <f>INDEX(Efficiencies!$D$8:$M$89,MATCH(C355,Efficiencies!$C$8:$C$89),MATCH(D355,Efficiencies!$D$7:$M$7))</f>
        <v>#REF!</v>
      </c>
      <c r="AD355" s="89" t="e">
        <f t="shared" si="196"/>
        <v>#REF!</v>
      </c>
      <c r="AE355" s="89" t="e">
        <f>INDEX(Efficiencies!$P$8:$Y$89,MATCH(C355,Efficiencies!$C$8:$C$89),MATCH(D355,Efficiencies!$P$7:$Y$7))</f>
        <v>#REF!</v>
      </c>
      <c r="AF355" s="89" t="e">
        <f t="shared" si="150"/>
        <v>#REF!</v>
      </c>
      <c r="AG355" s="89">
        <v>0</v>
      </c>
    </row>
    <row r="356" spans="1:33" x14ac:dyDescent="0.2">
      <c r="A356" s="91" t="s">
        <v>2083</v>
      </c>
      <c r="B356" s="349" t="s">
        <v>2084</v>
      </c>
      <c r="C356" s="39" t="s">
        <v>2070</v>
      </c>
      <c r="D356" s="39">
        <v>2045</v>
      </c>
      <c r="E356" s="85" t="e">
        <f>#REF!*INDEX(Costs!$E$7:$O$89,MATCH($C356,Costs!$C$7:$C$89,0),MATCH(E$7,Costs!$E$6:$O$6,0))</f>
        <v>#REF!</v>
      </c>
      <c r="F356" s="85" t="e">
        <f>#REF!*INDEX(Costs!$E$7:$O$89,MATCH($C356,Costs!$C$7:$C$89,0),MATCH(F$7,Costs!$E$6:$O$6,0))</f>
        <v>#REF!</v>
      </c>
      <c r="G356" s="85" t="e">
        <f>#REF!*INDEX(Costs!$E$7:$O$89,MATCH($C356,Costs!$C$7:$C$89,0),MATCH(G$7,Costs!$E$6:$O$6,0))</f>
        <v>#REF!</v>
      </c>
      <c r="H356" s="85" t="e">
        <f>#REF!*INDEX(Costs!$E$7:$O$89,MATCH($C356,Costs!$C$7:$C$89,0),MATCH(H$7,Costs!$E$6:$O$6,0))</f>
        <v>#REF!</v>
      </c>
      <c r="I356" s="85" t="e">
        <f>#REF!*INDEX(Costs!$E$7:$O$89,MATCH($C356,Costs!$C$7:$C$89,0),MATCH(I$7,Costs!$E$6:$O$6,0))</f>
        <v>#REF!</v>
      </c>
      <c r="J356" s="85" t="e">
        <f>#REF!*INDEX(Costs!$E$7:$O$89,MATCH($C356,Costs!$C$7:$C$89,0),MATCH(J$7,Costs!$E$6:$O$6,0))</f>
        <v>#REF!</v>
      </c>
      <c r="K356" s="85" t="e">
        <f>#REF!*INDEX(Costs!$E$7:$O$89,MATCH($C356,Costs!$C$7:$C$89,0),MATCH(K$7,Costs!$E$6:$O$6,0))</f>
        <v>#REF!</v>
      </c>
      <c r="L356" s="85" t="e">
        <f>#REF!*INDEX(Costs!$E$7:$O$89,MATCH($C356,Costs!$C$7:$C$89,0),MATCH(L$7,Costs!$E$6:$O$6,0))</f>
        <v>#REF!</v>
      </c>
      <c r="M356" s="85" t="e">
        <f>#REF!*INDEX(Costs!$E$7:$O$89,MATCH($C356,Costs!$C$7:$C$89,0),MATCH(M$7,Costs!$E$6:$O$6,0))</f>
        <v>#REF!</v>
      </c>
      <c r="N356" s="85" t="e">
        <f>#REF!*INDEX(Costs!$E$7:$O$89,MATCH($C356,Costs!$C$7:$C$89,0),MATCH(N$7,Costs!$E$6:$O$6,0))</f>
        <v>#REF!</v>
      </c>
      <c r="O356" s="85" t="e">
        <f>#REF!*INDEX(Costs!$E$7:$O$89,MATCH($C356,Costs!$C$7:$C$89,0),MATCH(O$7,Costs!$E$6:$O$6,0))</f>
        <v>#REF!</v>
      </c>
      <c r="P356" s="86" t="e">
        <f t="shared" si="197"/>
        <v>#REF!</v>
      </c>
      <c r="Q356" s="86" t="e">
        <f t="shared" si="186"/>
        <v>#REF!</v>
      </c>
      <c r="R356" s="86" t="e">
        <f t="shared" si="187"/>
        <v>#REF!</v>
      </c>
      <c r="S356" s="86" t="e">
        <f t="shared" si="188"/>
        <v>#REF!</v>
      </c>
      <c r="T356" s="86" t="e">
        <f t="shared" si="189"/>
        <v>#REF!</v>
      </c>
      <c r="U356" s="86" t="e">
        <f t="shared" si="190"/>
        <v>#REF!</v>
      </c>
      <c r="V356" s="86" t="e">
        <f t="shared" si="191"/>
        <v>#REF!</v>
      </c>
      <c r="W356" s="86" t="e">
        <f t="shared" si="192"/>
        <v>#REF!</v>
      </c>
      <c r="X356" s="86" t="e">
        <f t="shared" si="193"/>
        <v>#REF!</v>
      </c>
      <c r="Y356" s="86" t="e">
        <f t="shared" si="194"/>
        <v>#REF!</v>
      </c>
      <c r="Z356" s="86" t="e">
        <f t="shared" si="195"/>
        <v>#REF!</v>
      </c>
      <c r="AA356" s="87">
        <v>473</v>
      </c>
      <c r="AB356" s="88" t="e">
        <f>AA356*#REF!/$AI$18*10^3</f>
        <v>#REF!</v>
      </c>
      <c r="AC356" s="89" t="e">
        <f>INDEX(Efficiencies!$D$8:$M$89,MATCH(C356,Efficiencies!$C$8:$C$89),MATCH(D356,Efficiencies!$D$7:$M$7))</f>
        <v>#REF!</v>
      </c>
      <c r="AD356" s="89" t="e">
        <f t="shared" si="196"/>
        <v>#REF!</v>
      </c>
      <c r="AE356" s="89" t="e">
        <f>INDEX(Efficiencies!$P$8:$Y$89,MATCH(C356,Efficiencies!$C$8:$C$89),MATCH(D356,Efficiencies!$P$7:$Y$7))</f>
        <v>#REF!</v>
      </c>
      <c r="AF356" s="89" t="e">
        <f t="shared" si="150"/>
        <v>#REF!</v>
      </c>
      <c r="AG356" s="89">
        <v>0</v>
      </c>
    </row>
    <row r="357" spans="1:33" x14ac:dyDescent="0.2">
      <c r="A357" s="91" t="s">
        <v>2085</v>
      </c>
      <c r="B357" s="349" t="s">
        <v>2086</v>
      </c>
      <c r="C357" s="39" t="s">
        <v>2070</v>
      </c>
      <c r="D357" s="39">
        <v>2050</v>
      </c>
      <c r="E357" s="85" t="e">
        <f>#REF!*INDEX(Costs!$E$7:$O$89,MATCH($C357,Costs!$C$7:$C$89,0),MATCH(E$7,Costs!$E$6:$O$6,0))</f>
        <v>#REF!</v>
      </c>
      <c r="F357" s="85" t="e">
        <f>#REF!*INDEX(Costs!$E$7:$O$89,MATCH($C357,Costs!$C$7:$C$89,0),MATCH(F$7,Costs!$E$6:$O$6,0))</f>
        <v>#REF!</v>
      </c>
      <c r="G357" s="85" t="e">
        <f>#REF!*INDEX(Costs!$E$7:$O$89,MATCH($C357,Costs!$C$7:$C$89,0),MATCH(G$7,Costs!$E$6:$O$6,0))</f>
        <v>#REF!</v>
      </c>
      <c r="H357" s="85" t="e">
        <f>#REF!*INDEX(Costs!$E$7:$O$89,MATCH($C357,Costs!$C$7:$C$89,0),MATCH(H$7,Costs!$E$6:$O$6,0))</f>
        <v>#REF!</v>
      </c>
      <c r="I357" s="85" t="e">
        <f>#REF!*INDEX(Costs!$E$7:$O$89,MATCH($C357,Costs!$C$7:$C$89,0),MATCH(I$7,Costs!$E$6:$O$6,0))</f>
        <v>#REF!</v>
      </c>
      <c r="J357" s="85" t="e">
        <f>#REF!*INDEX(Costs!$E$7:$O$89,MATCH($C357,Costs!$C$7:$C$89,0),MATCH(J$7,Costs!$E$6:$O$6,0))</f>
        <v>#REF!</v>
      </c>
      <c r="K357" s="85" t="e">
        <f>#REF!*INDEX(Costs!$E$7:$O$89,MATCH($C357,Costs!$C$7:$C$89,0),MATCH(K$7,Costs!$E$6:$O$6,0))</f>
        <v>#REF!</v>
      </c>
      <c r="L357" s="85" t="e">
        <f>#REF!*INDEX(Costs!$E$7:$O$89,MATCH($C357,Costs!$C$7:$C$89,0),MATCH(L$7,Costs!$E$6:$O$6,0))</f>
        <v>#REF!</v>
      </c>
      <c r="M357" s="85" t="e">
        <f>#REF!*INDEX(Costs!$E$7:$O$89,MATCH($C357,Costs!$C$7:$C$89,0),MATCH(M$7,Costs!$E$6:$O$6,0))</f>
        <v>#REF!</v>
      </c>
      <c r="N357" s="85" t="e">
        <f>#REF!*INDEX(Costs!$E$7:$O$89,MATCH($C357,Costs!$C$7:$C$89,0),MATCH(N$7,Costs!$E$6:$O$6,0))</f>
        <v>#REF!</v>
      </c>
      <c r="O357" s="85" t="e">
        <f>#REF!*INDEX(Costs!$E$7:$O$89,MATCH($C357,Costs!$C$7:$C$89,0),MATCH(O$7,Costs!$E$6:$O$6,0))</f>
        <v>#REF!</v>
      </c>
      <c r="P357" s="86" t="e">
        <f t="shared" si="197"/>
        <v>#REF!</v>
      </c>
      <c r="Q357" s="86" t="e">
        <f t="shared" si="186"/>
        <v>#REF!</v>
      </c>
      <c r="R357" s="86" t="e">
        <f t="shared" si="187"/>
        <v>#REF!</v>
      </c>
      <c r="S357" s="86" t="e">
        <f t="shared" si="188"/>
        <v>#REF!</v>
      </c>
      <c r="T357" s="86" t="e">
        <f t="shared" si="189"/>
        <v>#REF!</v>
      </c>
      <c r="U357" s="86" t="e">
        <f t="shared" si="190"/>
        <v>#REF!</v>
      </c>
      <c r="V357" s="86" t="e">
        <f t="shared" si="191"/>
        <v>#REF!</v>
      </c>
      <c r="W357" s="86" t="e">
        <f t="shared" si="192"/>
        <v>#REF!</v>
      </c>
      <c r="X357" s="86" t="e">
        <f t="shared" si="193"/>
        <v>#REF!</v>
      </c>
      <c r="Y357" s="86" t="e">
        <f t="shared" si="194"/>
        <v>#REF!</v>
      </c>
      <c r="Z357" s="86" t="e">
        <f t="shared" si="195"/>
        <v>#REF!</v>
      </c>
      <c r="AA357" s="87">
        <v>473</v>
      </c>
      <c r="AB357" s="88" t="e">
        <f>AA357*#REF!/$AI$18*10^3</f>
        <v>#REF!</v>
      </c>
      <c r="AC357" s="89" t="e">
        <f>INDEX(Efficiencies!$D$8:$M$89,MATCH(C357,Efficiencies!$C$8:$C$89),MATCH(D357,Efficiencies!$D$7:$M$7))</f>
        <v>#REF!</v>
      </c>
      <c r="AD357" s="89" t="e">
        <f t="shared" si="196"/>
        <v>#REF!</v>
      </c>
      <c r="AE357" s="89" t="e">
        <f>INDEX(Efficiencies!$P$8:$Y$89,MATCH(C357,Efficiencies!$C$8:$C$89),MATCH(D357,Efficiencies!$P$7:$Y$7))</f>
        <v>#REF!</v>
      </c>
      <c r="AF357" s="89" t="e">
        <f t="shared" si="150"/>
        <v>#REF!</v>
      </c>
      <c r="AG357" s="89">
        <v>0</v>
      </c>
    </row>
    <row r="358" spans="1:33" x14ac:dyDescent="0.2">
      <c r="A358" s="91" t="s">
        <v>2087</v>
      </c>
      <c r="B358" s="349" t="s">
        <v>2088</v>
      </c>
      <c r="C358" s="39" t="s">
        <v>2089</v>
      </c>
      <c r="D358" s="39">
        <v>2060</v>
      </c>
      <c r="E358" s="85" t="e">
        <f>#REF!*INDEX(Costs!$E$7:$O$89,MATCH($C358,Costs!$C$7:$C$89,0),MATCH(E$7,Costs!$E$6:$O$6,0))</f>
        <v>#REF!</v>
      </c>
      <c r="F358" s="85" t="e">
        <f>#REF!*INDEX(Costs!$E$7:$O$89,MATCH($C358,Costs!$C$7:$C$89,0),MATCH(F$7,Costs!$E$6:$O$6,0))</f>
        <v>#REF!</v>
      </c>
      <c r="G358" s="85" t="e">
        <f>#REF!*INDEX(Costs!$E$7:$O$89,MATCH($C358,Costs!$C$7:$C$89,0),MATCH(G$7,Costs!$E$6:$O$6,0))</f>
        <v>#REF!</v>
      </c>
      <c r="H358" s="85" t="e">
        <f>#REF!*INDEX(Costs!$E$7:$O$89,MATCH($C358,Costs!$C$7:$C$89,0),MATCH(H$7,Costs!$E$6:$O$6,0))</f>
        <v>#REF!</v>
      </c>
      <c r="I358" s="85" t="e">
        <f>#REF!*INDEX(Costs!$E$7:$O$89,MATCH($C358,Costs!$C$7:$C$89,0),MATCH(I$7,Costs!$E$6:$O$6,0))</f>
        <v>#REF!</v>
      </c>
      <c r="J358" s="85" t="e">
        <f>#REF!*INDEX(Costs!$E$7:$O$89,MATCH($C358,Costs!$C$7:$C$89,0),MATCH(J$7,Costs!$E$6:$O$6,0))</f>
        <v>#REF!</v>
      </c>
      <c r="K358" s="85" t="e">
        <f>#REF!*INDEX(Costs!$E$7:$O$89,MATCH($C358,Costs!$C$7:$C$89,0),MATCH(K$7,Costs!$E$6:$O$6,0))</f>
        <v>#REF!</v>
      </c>
      <c r="L358" s="85" t="e">
        <f>#REF!*INDEX(Costs!$E$7:$O$89,MATCH($C358,Costs!$C$7:$C$89,0),MATCH(L$7,Costs!$E$6:$O$6,0))</f>
        <v>#REF!</v>
      </c>
      <c r="M358" s="85" t="e">
        <f>#REF!*INDEX(Costs!$E$7:$O$89,MATCH($C358,Costs!$C$7:$C$89,0),MATCH(M$7,Costs!$E$6:$O$6,0))</f>
        <v>#REF!</v>
      </c>
      <c r="N358" s="85" t="e">
        <f>#REF!*INDEX(Costs!$E$7:$O$89,MATCH($C358,Costs!$C$7:$C$89,0),MATCH(N$7,Costs!$E$6:$O$6,0))</f>
        <v>#REF!</v>
      </c>
      <c r="O358" s="85" t="e">
        <f>#REF!*INDEX(Costs!$E$7:$O$89,MATCH($C358,Costs!$C$7:$C$89,0),MATCH(O$7,Costs!$E$6:$O$6,0))</f>
        <v>#REF!</v>
      </c>
      <c r="P358" s="86" t="e">
        <f>E358/$AI$18*10^6</f>
        <v>#REF!</v>
      </c>
      <c r="Q358" s="86" t="e">
        <f t="shared" si="186"/>
        <v>#REF!</v>
      </c>
      <c r="R358" s="86" t="e">
        <f t="shared" si="187"/>
        <v>#REF!</v>
      </c>
      <c r="S358" s="86" t="e">
        <f t="shared" si="188"/>
        <v>#REF!</v>
      </c>
      <c r="T358" s="86" t="e">
        <f t="shared" si="189"/>
        <v>#REF!</v>
      </c>
      <c r="U358" s="86" t="e">
        <f t="shared" si="190"/>
        <v>#REF!</v>
      </c>
      <c r="V358" s="86" t="e">
        <f t="shared" si="191"/>
        <v>#REF!</v>
      </c>
      <c r="W358" s="86" t="e">
        <f t="shared" si="192"/>
        <v>#REF!</v>
      </c>
      <c r="X358" s="86" t="e">
        <f t="shared" si="193"/>
        <v>#REF!</v>
      </c>
      <c r="Y358" s="86" t="e">
        <f t="shared" si="194"/>
        <v>#REF!</v>
      </c>
      <c r="Z358" s="86" t="e">
        <f t="shared" si="195"/>
        <v>#REF!</v>
      </c>
      <c r="AA358" s="87">
        <v>405</v>
      </c>
      <c r="AB358" s="88" t="e">
        <f>AA358*#REF!/$AI$18*10^3</f>
        <v>#REF!</v>
      </c>
      <c r="AC358" s="89">
        <f>INDEX(Efficiencies!$D$8:$M$89,MATCH(C358,Efficiencies!$C$8:$C$89),MATCH(D358,Efficiencies!$D$7:$M$7))</f>
        <v>41.840018999999998</v>
      </c>
      <c r="AD358" s="89">
        <f t="shared" si="196"/>
        <v>0.31725344626256807</v>
      </c>
      <c r="AE358" s="89">
        <f>INDEX(Efficiencies!$P$8:$Y$89,MATCH(C358,Efficiencies!$C$8:$C$89),MATCH(D358,Efficiencies!$P$7:$Y$7))</f>
        <v>35.137750036427995</v>
      </c>
      <c r="AF358" s="89">
        <f t="shared" si="150"/>
        <v>0.26643325121265982</v>
      </c>
      <c r="AG358" s="89">
        <v>0</v>
      </c>
    </row>
    <row r="359" spans="1:33" x14ac:dyDescent="0.2">
      <c r="A359" s="91" t="s">
        <v>2090</v>
      </c>
      <c r="B359" s="349" t="s">
        <v>2091</v>
      </c>
      <c r="C359" s="39" t="s">
        <v>2089</v>
      </c>
      <c r="D359" s="39">
        <v>2005</v>
      </c>
      <c r="E359" s="85" t="e">
        <f>#REF!*INDEX(Costs!$E$7:$O$89,MATCH($C359,Costs!$C$7:$C$89,0),MATCH(E$7,Costs!$E$6:$O$6,0))</f>
        <v>#REF!</v>
      </c>
      <c r="F359" s="85" t="e">
        <f>#REF!*INDEX(Costs!$E$7:$O$89,MATCH($C359,Costs!$C$7:$C$89,0),MATCH(F$7,Costs!$E$6:$O$6,0))</f>
        <v>#REF!</v>
      </c>
      <c r="G359" s="85" t="e">
        <f>#REF!*INDEX(Costs!$E$7:$O$89,MATCH($C359,Costs!$C$7:$C$89,0),MATCH(G$7,Costs!$E$6:$O$6,0))</f>
        <v>#REF!</v>
      </c>
      <c r="H359" s="85" t="e">
        <f>#REF!*INDEX(Costs!$E$7:$O$89,MATCH($C359,Costs!$C$7:$C$89,0),MATCH(H$7,Costs!$E$6:$O$6,0))</f>
        <v>#REF!</v>
      </c>
      <c r="I359" s="85" t="e">
        <f>#REF!*INDEX(Costs!$E$7:$O$89,MATCH($C359,Costs!$C$7:$C$89,0),MATCH(I$7,Costs!$E$6:$O$6,0))</f>
        <v>#REF!</v>
      </c>
      <c r="J359" s="85" t="e">
        <f>#REF!*INDEX(Costs!$E$7:$O$89,MATCH($C359,Costs!$C$7:$C$89,0),MATCH(J$7,Costs!$E$6:$O$6,0))</f>
        <v>#REF!</v>
      </c>
      <c r="K359" s="85" t="e">
        <f>#REF!*INDEX(Costs!$E$7:$O$89,MATCH($C359,Costs!$C$7:$C$89,0),MATCH(K$7,Costs!$E$6:$O$6,0))</f>
        <v>#REF!</v>
      </c>
      <c r="L359" s="85" t="e">
        <f>#REF!*INDEX(Costs!$E$7:$O$89,MATCH($C359,Costs!$C$7:$C$89,0),MATCH(L$7,Costs!$E$6:$O$6,0))</f>
        <v>#REF!</v>
      </c>
      <c r="M359" s="85" t="e">
        <f>#REF!*INDEX(Costs!$E$7:$O$89,MATCH($C359,Costs!$C$7:$C$89,0),MATCH(M$7,Costs!$E$6:$O$6,0))</f>
        <v>#REF!</v>
      </c>
      <c r="N359" s="85" t="e">
        <f>#REF!*INDEX(Costs!$E$7:$O$89,MATCH($C359,Costs!$C$7:$C$89,0),MATCH(N$7,Costs!$E$6:$O$6,0))</f>
        <v>#REF!</v>
      </c>
      <c r="O359" s="85" t="e">
        <f>#REF!*INDEX(Costs!$E$7:$O$89,MATCH($C359,Costs!$C$7:$C$89,0),MATCH(O$7,Costs!$E$6:$O$6,0))</f>
        <v>#REF!</v>
      </c>
      <c r="P359" s="86" t="e">
        <f t="shared" ref="P359:P368" si="198">E359/$AI$18*10^6</f>
        <v>#REF!</v>
      </c>
      <c r="Q359" s="86" t="e">
        <f t="shared" si="186"/>
        <v>#REF!</v>
      </c>
      <c r="R359" s="86" t="e">
        <f t="shared" si="187"/>
        <v>#REF!</v>
      </c>
      <c r="S359" s="86" t="e">
        <f t="shared" si="188"/>
        <v>#REF!</v>
      </c>
      <c r="T359" s="86" t="e">
        <f t="shared" si="189"/>
        <v>#REF!</v>
      </c>
      <c r="U359" s="86" t="e">
        <f t="shared" si="190"/>
        <v>#REF!</v>
      </c>
      <c r="V359" s="86" t="e">
        <f t="shared" si="191"/>
        <v>#REF!</v>
      </c>
      <c r="W359" s="86" t="e">
        <f t="shared" si="192"/>
        <v>#REF!</v>
      </c>
      <c r="X359" s="86" t="e">
        <f t="shared" si="193"/>
        <v>#REF!</v>
      </c>
      <c r="Y359" s="86" t="e">
        <f t="shared" si="194"/>
        <v>#REF!</v>
      </c>
      <c r="Z359" s="86" t="e">
        <f t="shared" si="195"/>
        <v>#REF!</v>
      </c>
      <c r="AA359" s="87">
        <v>405</v>
      </c>
      <c r="AB359" s="88" t="e">
        <f>AA359*#REF!/$AI$18*10^3</f>
        <v>#REF!</v>
      </c>
      <c r="AC359" s="89">
        <f>INDEX(Efficiencies!$D$8:$M$89,MATCH(C359,Efficiencies!$C$8:$C$89),MATCH(D359,Efficiencies!$D$7:$M$7))</f>
        <v>24.0387172698975</v>
      </c>
      <c r="AD359" s="89">
        <f t="shared" si="196"/>
        <v>0.18227443676845592</v>
      </c>
      <c r="AE359" s="89">
        <f>INDEX(Efficiencies!$P$8:$Y$89,MATCH(C359,Efficiencies!$C$8:$C$89),MATCH(D359,Efficiencies!$P$7:$Y$7))</f>
        <v>19.303089325824686</v>
      </c>
      <c r="AF359" s="89">
        <f t="shared" ref="AF359:AF413" si="199">AE359/($AI$11*$AI$15*10 ^ 9)</f>
        <v>0.14636636785781751</v>
      </c>
      <c r="AG359" s="89">
        <v>0</v>
      </c>
    </row>
    <row r="360" spans="1:33" x14ac:dyDescent="0.2">
      <c r="A360" s="91" t="s">
        <v>459</v>
      </c>
      <c r="B360" s="349" t="s">
        <v>2092</v>
      </c>
      <c r="C360" s="39" t="s">
        <v>2089</v>
      </c>
      <c r="D360" s="39">
        <v>2010</v>
      </c>
      <c r="E360" s="85" t="e">
        <f>#REF!*INDEX(Costs!$E$7:$O$89,MATCH($C360,Costs!$C$7:$C$89,0),MATCH(E$7,Costs!$E$6:$O$6,0))</f>
        <v>#REF!</v>
      </c>
      <c r="F360" s="85" t="e">
        <f>#REF!*INDEX(Costs!$E$7:$O$89,MATCH($C360,Costs!$C$7:$C$89,0),MATCH(F$7,Costs!$E$6:$O$6,0))</f>
        <v>#REF!</v>
      </c>
      <c r="G360" s="85" t="e">
        <f>#REF!*INDEX(Costs!$E$7:$O$89,MATCH($C360,Costs!$C$7:$C$89,0),MATCH(G$7,Costs!$E$6:$O$6,0))</f>
        <v>#REF!</v>
      </c>
      <c r="H360" s="85" t="e">
        <f>#REF!*INDEX(Costs!$E$7:$O$89,MATCH($C360,Costs!$C$7:$C$89,0),MATCH(H$7,Costs!$E$6:$O$6,0))</f>
        <v>#REF!</v>
      </c>
      <c r="I360" s="85" t="e">
        <f>#REF!*INDEX(Costs!$E$7:$O$89,MATCH($C360,Costs!$C$7:$C$89,0),MATCH(I$7,Costs!$E$6:$O$6,0))</f>
        <v>#REF!</v>
      </c>
      <c r="J360" s="85" t="e">
        <f>#REF!*INDEX(Costs!$E$7:$O$89,MATCH($C360,Costs!$C$7:$C$89,0),MATCH(J$7,Costs!$E$6:$O$6,0))</f>
        <v>#REF!</v>
      </c>
      <c r="K360" s="85" t="e">
        <f>#REF!*INDEX(Costs!$E$7:$O$89,MATCH($C360,Costs!$C$7:$C$89,0),MATCH(K$7,Costs!$E$6:$O$6,0))</f>
        <v>#REF!</v>
      </c>
      <c r="L360" s="85" t="e">
        <f>#REF!*INDEX(Costs!$E$7:$O$89,MATCH($C360,Costs!$C$7:$C$89,0),MATCH(L$7,Costs!$E$6:$O$6,0))</f>
        <v>#REF!</v>
      </c>
      <c r="M360" s="85" t="e">
        <f>#REF!*INDEX(Costs!$E$7:$O$89,MATCH($C360,Costs!$C$7:$C$89,0),MATCH(M$7,Costs!$E$6:$O$6,0))</f>
        <v>#REF!</v>
      </c>
      <c r="N360" s="85" t="e">
        <f>#REF!*INDEX(Costs!$E$7:$O$89,MATCH($C360,Costs!$C$7:$C$89,0),MATCH(N$7,Costs!$E$6:$O$6,0))</f>
        <v>#REF!</v>
      </c>
      <c r="O360" s="85" t="e">
        <f>#REF!*INDEX(Costs!$E$7:$O$89,MATCH($C360,Costs!$C$7:$C$89,0),MATCH(O$7,Costs!$E$6:$O$6,0))</f>
        <v>#REF!</v>
      </c>
      <c r="P360" s="86" t="e">
        <f t="shared" si="198"/>
        <v>#REF!</v>
      </c>
      <c r="Q360" s="86" t="e">
        <f t="shared" si="186"/>
        <v>#REF!</v>
      </c>
      <c r="R360" s="86" t="e">
        <f t="shared" si="187"/>
        <v>#REF!</v>
      </c>
      <c r="S360" s="86" t="e">
        <f t="shared" si="188"/>
        <v>#REF!</v>
      </c>
      <c r="T360" s="86" t="e">
        <f t="shared" si="189"/>
        <v>#REF!</v>
      </c>
      <c r="U360" s="86" t="e">
        <f t="shared" si="190"/>
        <v>#REF!</v>
      </c>
      <c r="V360" s="86" t="e">
        <f t="shared" si="191"/>
        <v>#REF!</v>
      </c>
      <c r="W360" s="86" t="e">
        <f t="shared" si="192"/>
        <v>#REF!</v>
      </c>
      <c r="X360" s="86" t="e">
        <f t="shared" si="193"/>
        <v>#REF!</v>
      </c>
      <c r="Y360" s="86" t="e">
        <f t="shared" si="194"/>
        <v>#REF!</v>
      </c>
      <c r="Z360" s="86" t="e">
        <f t="shared" si="195"/>
        <v>#REF!</v>
      </c>
      <c r="AA360" s="87">
        <v>405</v>
      </c>
      <c r="AB360" s="88" t="e">
        <f>AA360*#REF!/$AI$18*10^3</f>
        <v>#REF!</v>
      </c>
      <c r="AC360" s="89">
        <f>INDEX(Efficiencies!$D$8:$M$89,MATCH(C360,Efficiencies!$C$8:$C$89),MATCH(D360,Efficiencies!$D$7:$M$7))</f>
        <v>27.48</v>
      </c>
      <c r="AD360" s="89">
        <f t="shared" si="196"/>
        <v>0.20836808662289019</v>
      </c>
      <c r="AE360" s="89">
        <f>INDEX(Efficiencies!$P$8:$Y$89,MATCH(C360,Efficiencies!$C$8:$C$89),MATCH(D360,Efficiencies!$P$7:$Y$7))</f>
        <v>23.07803376</v>
      </c>
      <c r="AF360" s="89">
        <f t="shared" si="199"/>
        <v>0.17499001956294266</v>
      </c>
      <c r="AG360" s="89">
        <v>0</v>
      </c>
    </row>
    <row r="361" spans="1:33" x14ac:dyDescent="0.2">
      <c r="A361" s="91" t="s">
        <v>2093</v>
      </c>
      <c r="B361" s="349" t="s">
        <v>2094</v>
      </c>
      <c r="C361" s="39" t="s">
        <v>2089</v>
      </c>
      <c r="D361" s="39">
        <v>2015</v>
      </c>
      <c r="E361" s="85" t="e">
        <f>#REF!*INDEX(Costs!$E$7:$O$89,MATCH($C361,Costs!$C$7:$C$89,0),MATCH(E$7,Costs!$E$6:$O$6,0))</f>
        <v>#REF!</v>
      </c>
      <c r="F361" s="85" t="e">
        <f>#REF!*INDEX(Costs!$E$7:$O$89,MATCH($C361,Costs!$C$7:$C$89,0),MATCH(F$7,Costs!$E$6:$O$6,0))</f>
        <v>#REF!</v>
      </c>
      <c r="G361" s="85" t="e">
        <f>#REF!*INDEX(Costs!$E$7:$O$89,MATCH($C361,Costs!$C$7:$C$89,0),MATCH(G$7,Costs!$E$6:$O$6,0))</f>
        <v>#REF!</v>
      </c>
      <c r="H361" s="85" t="e">
        <f>#REF!*INDEX(Costs!$E$7:$O$89,MATCH($C361,Costs!$C$7:$C$89,0),MATCH(H$7,Costs!$E$6:$O$6,0))</f>
        <v>#REF!</v>
      </c>
      <c r="I361" s="85" t="e">
        <f>#REF!*INDEX(Costs!$E$7:$O$89,MATCH($C361,Costs!$C$7:$C$89,0),MATCH(I$7,Costs!$E$6:$O$6,0))</f>
        <v>#REF!</v>
      </c>
      <c r="J361" s="85" t="e">
        <f>#REF!*INDEX(Costs!$E$7:$O$89,MATCH($C361,Costs!$C$7:$C$89,0),MATCH(J$7,Costs!$E$6:$O$6,0))</f>
        <v>#REF!</v>
      </c>
      <c r="K361" s="85" t="e">
        <f>#REF!*INDEX(Costs!$E$7:$O$89,MATCH($C361,Costs!$C$7:$C$89,0),MATCH(K$7,Costs!$E$6:$O$6,0))</f>
        <v>#REF!</v>
      </c>
      <c r="L361" s="85" t="e">
        <f>#REF!*INDEX(Costs!$E$7:$O$89,MATCH($C361,Costs!$C$7:$C$89,0),MATCH(L$7,Costs!$E$6:$O$6,0))</f>
        <v>#REF!</v>
      </c>
      <c r="M361" s="85" t="e">
        <f>#REF!*INDEX(Costs!$E$7:$O$89,MATCH($C361,Costs!$C$7:$C$89,0),MATCH(M$7,Costs!$E$6:$O$6,0))</f>
        <v>#REF!</v>
      </c>
      <c r="N361" s="85" t="e">
        <f>#REF!*INDEX(Costs!$E$7:$O$89,MATCH($C361,Costs!$C$7:$C$89,0),MATCH(N$7,Costs!$E$6:$O$6,0))</f>
        <v>#REF!</v>
      </c>
      <c r="O361" s="85" t="e">
        <f>#REF!*INDEX(Costs!$E$7:$O$89,MATCH($C361,Costs!$C$7:$C$89,0),MATCH(O$7,Costs!$E$6:$O$6,0))</f>
        <v>#REF!</v>
      </c>
      <c r="P361" s="86" t="e">
        <f t="shared" si="198"/>
        <v>#REF!</v>
      </c>
      <c r="Q361" s="86" t="e">
        <f t="shared" si="186"/>
        <v>#REF!</v>
      </c>
      <c r="R361" s="86" t="e">
        <f t="shared" si="187"/>
        <v>#REF!</v>
      </c>
      <c r="S361" s="86" t="e">
        <f t="shared" si="188"/>
        <v>#REF!</v>
      </c>
      <c r="T361" s="86" t="e">
        <f t="shared" si="189"/>
        <v>#REF!</v>
      </c>
      <c r="U361" s="86" t="e">
        <f t="shared" si="190"/>
        <v>#REF!</v>
      </c>
      <c r="V361" s="86" t="e">
        <f t="shared" si="191"/>
        <v>#REF!</v>
      </c>
      <c r="W361" s="86" t="e">
        <f t="shared" si="192"/>
        <v>#REF!</v>
      </c>
      <c r="X361" s="86" t="e">
        <f t="shared" si="193"/>
        <v>#REF!</v>
      </c>
      <c r="Y361" s="86" t="e">
        <f t="shared" si="194"/>
        <v>#REF!</v>
      </c>
      <c r="Z361" s="86" t="e">
        <f t="shared" si="195"/>
        <v>#REF!</v>
      </c>
      <c r="AA361" s="87">
        <v>405</v>
      </c>
      <c r="AB361" s="88" t="e">
        <f>AA361*#REF!/$AI$18*10^3</f>
        <v>#REF!</v>
      </c>
      <c r="AC361" s="89">
        <f>INDEX(Efficiencies!$D$8:$M$89,MATCH(C361,Efficiencies!$C$8:$C$89),MATCH(D361,Efficiencies!$D$7:$M$7))</f>
        <v>28.645399000000001</v>
      </c>
      <c r="AD361" s="89">
        <f t="shared" si="196"/>
        <v>0.21720476638206887</v>
      </c>
      <c r="AE361" s="89">
        <f>INDEX(Efficiencies!$P$8:$Y$89,MATCH(C361,Efficiencies!$C$8:$C$89),MATCH(D361,Efficiencies!$P$7:$Y$7))</f>
        <v>24.056749824988</v>
      </c>
      <c r="AF361" s="89">
        <f t="shared" si="199"/>
        <v>0.18241116926485801</v>
      </c>
      <c r="AG361" s="89">
        <v>0</v>
      </c>
    </row>
    <row r="362" spans="1:33" x14ac:dyDescent="0.2">
      <c r="A362" s="91" t="s">
        <v>2095</v>
      </c>
      <c r="B362" s="349" t="s">
        <v>2096</v>
      </c>
      <c r="C362" s="39" t="s">
        <v>2089</v>
      </c>
      <c r="D362" s="39">
        <v>2020</v>
      </c>
      <c r="E362" s="85" t="e">
        <f>#REF!*INDEX(Costs!$E$7:$O$89,MATCH($C362,Costs!$C$7:$C$89,0),MATCH(E$7,Costs!$E$6:$O$6,0))</f>
        <v>#REF!</v>
      </c>
      <c r="F362" s="85" t="e">
        <f>#REF!*INDEX(Costs!$E$7:$O$89,MATCH($C362,Costs!$C$7:$C$89,0),MATCH(F$7,Costs!$E$6:$O$6,0))</f>
        <v>#REF!</v>
      </c>
      <c r="G362" s="85" t="e">
        <f>#REF!*INDEX(Costs!$E$7:$O$89,MATCH($C362,Costs!$C$7:$C$89,0),MATCH(G$7,Costs!$E$6:$O$6,0))</f>
        <v>#REF!</v>
      </c>
      <c r="H362" s="85" t="e">
        <f>#REF!*INDEX(Costs!$E$7:$O$89,MATCH($C362,Costs!$C$7:$C$89,0),MATCH(H$7,Costs!$E$6:$O$6,0))</f>
        <v>#REF!</v>
      </c>
      <c r="I362" s="85" t="e">
        <f>#REF!*INDEX(Costs!$E$7:$O$89,MATCH($C362,Costs!$C$7:$C$89,0),MATCH(I$7,Costs!$E$6:$O$6,0))</f>
        <v>#REF!</v>
      </c>
      <c r="J362" s="85" t="e">
        <f>#REF!*INDEX(Costs!$E$7:$O$89,MATCH($C362,Costs!$C$7:$C$89,0),MATCH(J$7,Costs!$E$6:$O$6,0))</f>
        <v>#REF!</v>
      </c>
      <c r="K362" s="85" t="e">
        <f>#REF!*INDEX(Costs!$E$7:$O$89,MATCH($C362,Costs!$C$7:$C$89,0),MATCH(K$7,Costs!$E$6:$O$6,0))</f>
        <v>#REF!</v>
      </c>
      <c r="L362" s="85" t="e">
        <f>#REF!*INDEX(Costs!$E$7:$O$89,MATCH($C362,Costs!$C$7:$C$89,0),MATCH(L$7,Costs!$E$6:$O$6,0))</f>
        <v>#REF!</v>
      </c>
      <c r="M362" s="85" t="e">
        <f>#REF!*INDEX(Costs!$E$7:$O$89,MATCH($C362,Costs!$C$7:$C$89,0),MATCH(M$7,Costs!$E$6:$O$6,0))</f>
        <v>#REF!</v>
      </c>
      <c r="N362" s="85" t="e">
        <f>#REF!*INDEX(Costs!$E$7:$O$89,MATCH($C362,Costs!$C$7:$C$89,0),MATCH(N$7,Costs!$E$6:$O$6,0))</f>
        <v>#REF!</v>
      </c>
      <c r="O362" s="85" t="e">
        <f>#REF!*INDEX(Costs!$E$7:$O$89,MATCH($C362,Costs!$C$7:$C$89,0),MATCH(O$7,Costs!$E$6:$O$6,0))</f>
        <v>#REF!</v>
      </c>
      <c r="P362" s="86" t="e">
        <f t="shared" si="198"/>
        <v>#REF!</v>
      </c>
      <c r="Q362" s="86" t="e">
        <f t="shared" si="186"/>
        <v>#REF!</v>
      </c>
      <c r="R362" s="86" t="e">
        <f t="shared" si="187"/>
        <v>#REF!</v>
      </c>
      <c r="S362" s="86" t="e">
        <f t="shared" si="188"/>
        <v>#REF!</v>
      </c>
      <c r="T362" s="86" t="e">
        <f t="shared" si="189"/>
        <v>#REF!</v>
      </c>
      <c r="U362" s="86" t="e">
        <f t="shared" si="190"/>
        <v>#REF!</v>
      </c>
      <c r="V362" s="86" t="e">
        <f t="shared" si="191"/>
        <v>#REF!</v>
      </c>
      <c r="W362" s="86" t="e">
        <f t="shared" si="192"/>
        <v>#REF!</v>
      </c>
      <c r="X362" s="86" t="e">
        <f t="shared" si="193"/>
        <v>#REF!</v>
      </c>
      <c r="Y362" s="86" t="e">
        <f t="shared" si="194"/>
        <v>#REF!</v>
      </c>
      <c r="Z362" s="86" t="e">
        <f t="shared" si="195"/>
        <v>#REF!</v>
      </c>
      <c r="AA362" s="87">
        <v>405</v>
      </c>
      <c r="AB362" s="88" t="e">
        <f>AA362*#REF!/$AI$18*10^3</f>
        <v>#REF!</v>
      </c>
      <c r="AC362" s="89">
        <f>INDEX(Efficiencies!$D$8:$M$89,MATCH(C362,Efficiencies!$C$8:$C$89),MATCH(D362,Efficiencies!$D$7:$M$7))</f>
        <v>33.806648000000003</v>
      </c>
      <c r="AD362" s="89">
        <f t="shared" si="196"/>
        <v>0.25634012223047881</v>
      </c>
      <c r="AE362" s="89">
        <f>INDEX(Efficiencies!$P$8:$Y$89,MATCH(C362,Efficiencies!$C$8:$C$89),MATCH(D362,Efficiencies!$P$7:$Y$7))</f>
        <v>28.391228670176002</v>
      </c>
      <c r="AF362" s="89">
        <f t="shared" si="199"/>
        <v>0.21527751073062287</v>
      </c>
      <c r="AG362" s="89">
        <v>0</v>
      </c>
    </row>
    <row r="363" spans="1:33" x14ac:dyDescent="0.2">
      <c r="A363" s="91" t="s">
        <v>2097</v>
      </c>
      <c r="B363" s="349" t="s">
        <v>2098</v>
      </c>
      <c r="C363" s="39" t="s">
        <v>2089</v>
      </c>
      <c r="D363" s="39">
        <v>2025</v>
      </c>
      <c r="E363" s="85" t="e">
        <f>#REF!*INDEX(Costs!$E$7:$O$89,MATCH($C363,Costs!$C$7:$C$89,0),MATCH(E$7,Costs!$E$6:$O$6,0))</f>
        <v>#REF!</v>
      </c>
      <c r="F363" s="85" t="e">
        <f>#REF!*INDEX(Costs!$E$7:$O$89,MATCH($C363,Costs!$C$7:$C$89,0),MATCH(F$7,Costs!$E$6:$O$6,0))</f>
        <v>#REF!</v>
      </c>
      <c r="G363" s="85" t="e">
        <f>#REF!*INDEX(Costs!$E$7:$O$89,MATCH($C363,Costs!$C$7:$C$89,0),MATCH(G$7,Costs!$E$6:$O$6,0))</f>
        <v>#REF!</v>
      </c>
      <c r="H363" s="85" t="e">
        <f>#REF!*INDEX(Costs!$E$7:$O$89,MATCH($C363,Costs!$C$7:$C$89,0),MATCH(H$7,Costs!$E$6:$O$6,0))</f>
        <v>#REF!</v>
      </c>
      <c r="I363" s="85" t="e">
        <f>#REF!*INDEX(Costs!$E$7:$O$89,MATCH($C363,Costs!$C$7:$C$89,0),MATCH(I$7,Costs!$E$6:$O$6,0))</f>
        <v>#REF!</v>
      </c>
      <c r="J363" s="85" t="e">
        <f>#REF!*INDEX(Costs!$E$7:$O$89,MATCH($C363,Costs!$C$7:$C$89,0),MATCH(J$7,Costs!$E$6:$O$6,0))</f>
        <v>#REF!</v>
      </c>
      <c r="K363" s="85" t="e">
        <f>#REF!*INDEX(Costs!$E$7:$O$89,MATCH($C363,Costs!$C$7:$C$89,0),MATCH(K$7,Costs!$E$6:$O$6,0))</f>
        <v>#REF!</v>
      </c>
      <c r="L363" s="85" t="e">
        <f>#REF!*INDEX(Costs!$E$7:$O$89,MATCH($C363,Costs!$C$7:$C$89,0),MATCH(L$7,Costs!$E$6:$O$6,0))</f>
        <v>#REF!</v>
      </c>
      <c r="M363" s="85" t="e">
        <f>#REF!*INDEX(Costs!$E$7:$O$89,MATCH($C363,Costs!$C$7:$C$89,0),MATCH(M$7,Costs!$E$6:$O$6,0))</f>
        <v>#REF!</v>
      </c>
      <c r="N363" s="85" t="e">
        <f>#REF!*INDEX(Costs!$E$7:$O$89,MATCH($C363,Costs!$C$7:$C$89,0),MATCH(N$7,Costs!$E$6:$O$6,0))</f>
        <v>#REF!</v>
      </c>
      <c r="O363" s="85" t="e">
        <f>#REF!*INDEX(Costs!$E$7:$O$89,MATCH($C363,Costs!$C$7:$C$89,0),MATCH(O$7,Costs!$E$6:$O$6,0))</f>
        <v>#REF!</v>
      </c>
      <c r="P363" s="86" t="e">
        <f t="shared" si="198"/>
        <v>#REF!</v>
      </c>
      <c r="Q363" s="86" t="e">
        <f t="shared" si="186"/>
        <v>#REF!</v>
      </c>
      <c r="R363" s="86" t="e">
        <f t="shared" si="187"/>
        <v>#REF!</v>
      </c>
      <c r="S363" s="86" t="e">
        <f t="shared" si="188"/>
        <v>#REF!</v>
      </c>
      <c r="T363" s="86" t="e">
        <f t="shared" si="189"/>
        <v>#REF!</v>
      </c>
      <c r="U363" s="86" t="e">
        <f t="shared" si="190"/>
        <v>#REF!</v>
      </c>
      <c r="V363" s="86" t="e">
        <f t="shared" si="191"/>
        <v>#REF!</v>
      </c>
      <c r="W363" s="86" t="e">
        <f t="shared" si="192"/>
        <v>#REF!</v>
      </c>
      <c r="X363" s="86" t="e">
        <f t="shared" si="193"/>
        <v>#REF!</v>
      </c>
      <c r="Y363" s="86" t="e">
        <f t="shared" si="194"/>
        <v>#REF!</v>
      </c>
      <c r="Z363" s="86" t="e">
        <f t="shared" si="195"/>
        <v>#REF!</v>
      </c>
      <c r="AA363" s="87">
        <v>405</v>
      </c>
      <c r="AB363" s="88" t="e">
        <f>AA363*#REF!/$AI$18*10^3</f>
        <v>#REF!</v>
      </c>
      <c r="AC363" s="89">
        <f>INDEX(Efficiencies!$D$8:$M$89,MATCH(C363,Efficiencies!$C$8:$C$89),MATCH(D363,Efficiencies!$D$7:$M$7))</f>
        <v>40.917912000000001</v>
      </c>
      <c r="AD363" s="89">
        <f t="shared" si="196"/>
        <v>0.31026153682837693</v>
      </c>
      <c r="AE363" s="89">
        <f>INDEX(Efficiencies!$P$8:$Y$89,MATCH(C363,Efficiencies!$C$8:$C$89),MATCH(D363,Efficiencies!$P$7:$Y$7))</f>
        <v>34.363353512544002</v>
      </c>
      <c r="AF363" s="89">
        <f t="shared" si="199"/>
        <v>0.26056136176691291</v>
      </c>
      <c r="AG363" s="89">
        <v>0</v>
      </c>
    </row>
    <row r="364" spans="1:33" x14ac:dyDescent="0.2">
      <c r="A364" s="91" t="s">
        <v>2099</v>
      </c>
      <c r="B364" s="349" t="s">
        <v>2100</v>
      </c>
      <c r="C364" s="39" t="s">
        <v>2089</v>
      </c>
      <c r="D364" s="39">
        <v>2030</v>
      </c>
      <c r="E364" s="85" t="e">
        <f>#REF!*INDEX(Costs!$E$7:$O$89,MATCH($C364,Costs!$C$7:$C$89,0),MATCH(E$7,Costs!$E$6:$O$6,0))</f>
        <v>#REF!</v>
      </c>
      <c r="F364" s="85" t="e">
        <f>#REF!*INDEX(Costs!$E$7:$O$89,MATCH($C364,Costs!$C$7:$C$89,0),MATCH(F$7,Costs!$E$6:$O$6,0))</f>
        <v>#REF!</v>
      </c>
      <c r="G364" s="85" t="e">
        <f>#REF!*INDEX(Costs!$E$7:$O$89,MATCH($C364,Costs!$C$7:$C$89,0),MATCH(G$7,Costs!$E$6:$O$6,0))</f>
        <v>#REF!</v>
      </c>
      <c r="H364" s="85" t="e">
        <f>#REF!*INDEX(Costs!$E$7:$O$89,MATCH($C364,Costs!$C$7:$C$89,0),MATCH(H$7,Costs!$E$6:$O$6,0))</f>
        <v>#REF!</v>
      </c>
      <c r="I364" s="85" t="e">
        <f>#REF!*INDEX(Costs!$E$7:$O$89,MATCH($C364,Costs!$C$7:$C$89,0),MATCH(I$7,Costs!$E$6:$O$6,0))</f>
        <v>#REF!</v>
      </c>
      <c r="J364" s="85" t="e">
        <f>#REF!*INDEX(Costs!$E$7:$O$89,MATCH($C364,Costs!$C$7:$C$89,0),MATCH(J$7,Costs!$E$6:$O$6,0))</f>
        <v>#REF!</v>
      </c>
      <c r="K364" s="85" t="e">
        <f>#REF!*INDEX(Costs!$E$7:$O$89,MATCH($C364,Costs!$C$7:$C$89,0),MATCH(K$7,Costs!$E$6:$O$6,0))</f>
        <v>#REF!</v>
      </c>
      <c r="L364" s="85" t="e">
        <f>#REF!*INDEX(Costs!$E$7:$O$89,MATCH($C364,Costs!$C$7:$C$89,0),MATCH(L$7,Costs!$E$6:$O$6,0))</f>
        <v>#REF!</v>
      </c>
      <c r="M364" s="85" t="e">
        <f>#REF!*INDEX(Costs!$E$7:$O$89,MATCH($C364,Costs!$C$7:$C$89,0),MATCH(M$7,Costs!$E$6:$O$6,0))</f>
        <v>#REF!</v>
      </c>
      <c r="N364" s="85" t="e">
        <f>#REF!*INDEX(Costs!$E$7:$O$89,MATCH($C364,Costs!$C$7:$C$89,0),MATCH(N$7,Costs!$E$6:$O$6,0))</f>
        <v>#REF!</v>
      </c>
      <c r="O364" s="85" t="e">
        <f>#REF!*INDEX(Costs!$E$7:$O$89,MATCH($C364,Costs!$C$7:$C$89,0),MATCH(O$7,Costs!$E$6:$O$6,0))</f>
        <v>#REF!</v>
      </c>
      <c r="P364" s="86" t="e">
        <f t="shared" si="198"/>
        <v>#REF!</v>
      </c>
      <c r="Q364" s="86" t="e">
        <f t="shared" si="186"/>
        <v>#REF!</v>
      </c>
      <c r="R364" s="86" t="e">
        <f t="shared" si="187"/>
        <v>#REF!</v>
      </c>
      <c r="S364" s="86" t="e">
        <f t="shared" si="188"/>
        <v>#REF!</v>
      </c>
      <c r="T364" s="86" t="e">
        <f t="shared" si="189"/>
        <v>#REF!</v>
      </c>
      <c r="U364" s="86" t="e">
        <f t="shared" si="190"/>
        <v>#REF!</v>
      </c>
      <c r="V364" s="86" t="e">
        <f t="shared" si="191"/>
        <v>#REF!</v>
      </c>
      <c r="W364" s="86" t="e">
        <f t="shared" si="192"/>
        <v>#REF!</v>
      </c>
      <c r="X364" s="86" t="e">
        <f t="shared" si="193"/>
        <v>#REF!</v>
      </c>
      <c r="Y364" s="86" t="e">
        <f t="shared" si="194"/>
        <v>#REF!</v>
      </c>
      <c r="Z364" s="86" t="e">
        <f t="shared" si="195"/>
        <v>#REF!</v>
      </c>
      <c r="AA364" s="87">
        <v>405</v>
      </c>
      <c r="AB364" s="88" t="e">
        <f>AA364*#REF!/$AI$18*10^3</f>
        <v>#REF!</v>
      </c>
      <c r="AC364" s="89">
        <f>INDEX(Efficiencies!$D$8:$M$89,MATCH(C364,Efficiencies!$C$8:$C$89),MATCH(D364,Efficiencies!$D$7:$M$7))</f>
        <v>41.525767999999999</v>
      </c>
      <c r="AD364" s="89">
        <f t="shared" si="196"/>
        <v>0.31487062677241784</v>
      </c>
      <c r="AE364" s="89">
        <f>INDEX(Efficiencies!$P$8:$Y$89,MATCH(C364,Efficiencies!$C$8:$C$89),MATCH(D364,Efficiencies!$P$7:$Y$7))</f>
        <v>34.873838275616002</v>
      </c>
      <c r="AF364" s="89">
        <f t="shared" si="199"/>
        <v>0.26443213081099776</v>
      </c>
      <c r="AG364" s="89">
        <v>0</v>
      </c>
    </row>
    <row r="365" spans="1:33" x14ac:dyDescent="0.2">
      <c r="A365" s="91" t="s">
        <v>2101</v>
      </c>
      <c r="B365" s="349" t="s">
        <v>2102</v>
      </c>
      <c r="C365" s="39" t="s">
        <v>2089</v>
      </c>
      <c r="D365" s="39">
        <v>2035</v>
      </c>
      <c r="E365" s="85" t="e">
        <f>#REF!*INDEX(Costs!$E$7:$O$89,MATCH($C365,Costs!$C$7:$C$89,0),MATCH(E$7,Costs!$E$6:$O$6,0))</f>
        <v>#REF!</v>
      </c>
      <c r="F365" s="85" t="e">
        <f>#REF!*INDEX(Costs!$E$7:$O$89,MATCH($C365,Costs!$C$7:$C$89,0),MATCH(F$7,Costs!$E$6:$O$6,0))</f>
        <v>#REF!</v>
      </c>
      <c r="G365" s="85" t="e">
        <f>#REF!*INDEX(Costs!$E$7:$O$89,MATCH($C365,Costs!$C$7:$C$89,0),MATCH(G$7,Costs!$E$6:$O$6,0))</f>
        <v>#REF!</v>
      </c>
      <c r="H365" s="85" t="e">
        <f>#REF!*INDEX(Costs!$E$7:$O$89,MATCH($C365,Costs!$C$7:$C$89,0),MATCH(H$7,Costs!$E$6:$O$6,0))</f>
        <v>#REF!</v>
      </c>
      <c r="I365" s="85" t="e">
        <f>#REF!*INDEX(Costs!$E$7:$O$89,MATCH($C365,Costs!$C$7:$C$89,0),MATCH(I$7,Costs!$E$6:$O$6,0))</f>
        <v>#REF!</v>
      </c>
      <c r="J365" s="85" t="e">
        <f>#REF!*INDEX(Costs!$E$7:$O$89,MATCH($C365,Costs!$C$7:$C$89,0),MATCH(J$7,Costs!$E$6:$O$6,0))</f>
        <v>#REF!</v>
      </c>
      <c r="K365" s="85" t="e">
        <f>#REF!*INDEX(Costs!$E$7:$O$89,MATCH($C365,Costs!$C$7:$C$89,0),MATCH(K$7,Costs!$E$6:$O$6,0))</f>
        <v>#REF!</v>
      </c>
      <c r="L365" s="85" t="e">
        <f>#REF!*INDEX(Costs!$E$7:$O$89,MATCH($C365,Costs!$C$7:$C$89,0),MATCH(L$7,Costs!$E$6:$O$6,0))</f>
        <v>#REF!</v>
      </c>
      <c r="M365" s="85" t="e">
        <f>#REF!*INDEX(Costs!$E$7:$O$89,MATCH($C365,Costs!$C$7:$C$89,0),MATCH(M$7,Costs!$E$6:$O$6,0))</f>
        <v>#REF!</v>
      </c>
      <c r="N365" s="85" t="e">
        <f>#REF!*INDEX(Costs!$E$7:$O$89,MATCH($C365,Costs!$C$7:$C$89,0),MATCH(N$7,Costs!$E$6:$O$6,0))</f>
        <v>#REF!</v>
      </c>
      <c r="O365" s="85" t="e">
        <f>#REF!*INDEX(Costs!$E$7:$O$89,MATCH($C365,Costs!$C$7:$C$89,0),MATCH(O$7,Costs!$E$6:$O$6,0))</f>
        <v>#REF!</v>
      </c>
      <c r="P365" s="86" t="e">
        <f t="shared" si="198"/>
        <v>#REF!</v>
      </c>
      <c r="Q365" s="86" t="e">
        <f t="shared" si="186"/>
        <v>#REF!</v>
      </c>
      <c r="R365" s="86" t="e">
        <f t="shared" si="187"/>
        <v>#REF!</v>
      </c>
      <c r="S365" s="86" t="e">
        <f t="shared" si="188"/>
        <v>#REF!</v>
      </c>
      <c r="T365" s="86" t="e">
        <f t="shared" si="189"/>
        <v>#REF!</v>
      </c>
      <c r="U365" s="86" t="e">
        <f t="shared" si="190"/>
        <v>#REF!</v>
      </c>
      <c r="V365" s="86" t="e">
        <f t="shared" si="191"/>
        <v>#REF!</v>
      </c>
      <c r="W365" s="86" t="e">
        <f t="shared" si="192"/>
        <v>#REF!</v>
      </c>
      <c r="X365" s="86" t="e">
        <f t="shared" si="193"/>
        <v>#REF!</v>
      </c>
      <c r="Y365" s="86" t="e">
        <f t="shared" si="194"/>
        <v>#REF!</v>
      </c>
      <c r="Z365" s="86" t="e">
        <f t="shared" si="195"/>
        <v>#REF!</v>
      </c>
      <c r="AA365" s="87">
        <v>405</v>
      </c>
      <c r="AB365" s="88" t="e">
        <f>AA365*#REF!/$AI$18*10^3</f>
        <v>#REF!</v>
      </c>
      <c r="AC365" s="89">
        <f>INDEX(Efficiencies!$D$8:$M$89,MATCH(C365,Efficiencies!$C$8:$C$89),MATCH(D365,Efficiencies!$D$7:$M$7))</f>
        <v>41.864531999999997</v>
      </c>
      <c r="AD365" s="89">
        <f t="shared" si="196"/>
        <v>0.31743931696516586</v>
      </c>
      <c r="AE365" s="89">
        <f>INDEX(Efficiencies!$P$8:$Y$89,MATCH(C365,Efficiencies!$C$8:$C$89),MATCH(D365,Efficiencies!$P$7:$Y$7))</f>
        <v>35.158336347983997</v>
      </c>
      <c r="AF365" s="89">
        <f t="shared" si="199"/>
        <v>0.26658934765914988</v>
      </c>
      <c r="AG365" s="89">
        <v>0</v>
      </c>
    </row>
    <row r="366" spans="1:33" x14ac:dyDescent="0.2">
      <c r="A366" s="91" t="s">
        <v>2103</v>
      </c>
      <c r="B366" s="349" t="s">
        <v>2104</v>
      </c>
      <c r="C366" s="39" t="s">
        <v>2089</v>
      </c>
      <c r="D366" s="39">
        <v>2040</v>
      </c>
      <c r="E366" s="85" t="e">
        <f>#REF!*INDEX(Costs!$E$7:$O$89,MATCH($C366,Costs!$C$7:$C$89,0),MATCH(E$7,Costs!$E$6:$O$6,0))</f>
        <v>#REF!</v>
      </c>
      <c r="F366" s="85" t="e">
        <f>#REF!*INDEX(Costs!$E$7:$O$89,MATCH($C366,Costs!$C$7:$C$89,0),MATCH(F$7,Costs!$E$6:$O$6,0))</f>
        <v>#REF!</v>
      </c>
      <c r="G366" s="85" t="e">
        <f>#REF!*INDEX(Costs!$E$7:$O$89,MATCH($C366,Costs!$C$7:$C$89,0),MATCH(G$7,Costs!$E$6:$O$6,0))</f>
        <v>#REF!</v>
      </c>
      <c r="H366" s="85" t="e">
        <f>#REF!*INDEX(Costs!$E$7:$O$89,MATCH($C366,Costs!$C$7:$C$89,0),MATCH(H$7,Costs!$E$6:$O$6,0))</f>
        <v>#REF!</v>
      </c>
      <c r="I366" s="85" t="e">
        <f>#REF!*INDEX(Costs!$E$7:$O$89,MATCH($C366,Costs!$C$7:$C$89,0),MATCH(I$7,Costs!$E$6:$O$6,0))</f>
        <v>#REF!</v>
      </c>
      <c r="J366" s="85" t="e">
        <f>#REF!*INDEX(Costs!$E$7:$O$89,MATCH($C366,Costs!$C$7:$C$89,0),MATCH(J$7,Costs!$E$6:$O$6,0))</f>
        <v>#REF!</v>
      </c>
      <c r="K366" s="85" t="e">
        <f>#REF!*INDEX(Costs!$E$7:$O$89,MATCH($C366,Costs!$C$7:$C$89,0),MATCH(K$7,Costs!$E$6:$O$6,0))</f>
        <v>#REF!</v>
      </c>
      <c r="L366" s="85" t="e">
        <f>#REF!*INDEX(Costs!$E$7:$O$89,MATCH($C366,Costs!$C$7:$C$89,0),MATCH(L$7,Costs!$E$6:$O$6,0))</f>
        <v>#REF!</v>
      </c>
      <c r="M366" s="85" t="e">
        <f>#REF!*INDEX(Costs!$E$7:$O$89,MATCH($C366,Costs!$C$7:$C$89,0),MATCH(M$7,Costs!$E$6:$O$6,0))</f>
        <v>#REF!</v>
      </c>
      <c r="N366" s="85" t="e">
        <f>#REF!*INDEX(Costs!$E$7:$O$89,MATCH($C366,Costs!$C$7:$C$89,0),MATCH(N$7,Costs!$E$6:$O$6,0))</f>
        <v>#REF!</v>
      </c>
      <c r="O366" s="85" t="e">
        <f>#REF!*INDEX(Costs!$E$7:$O$89,MATCH($C366,Costs!$C$7:$C$89,0),MATCH(O$7,Costs!$E$6:$O$6,0))</f>
        <v>#REF!</v>
      </c>
      <c r="P366" s="86" t="e">
        <f t="shared" si="198"/>
        <v>#REF!</v>
      </c>
      <c r="Q366" s="86" t="e">
        <f t="shared" si="186"/>
        <v>#REF!</v>
      </c>
      <c r="R366" s="86" t="e">
        <f t="shared" si="187"/>
        <v>#REF!</v>
      </c>
      <c r="S366" s="86" t="e">
        <f t="shared" si="188"/>
        <v>#REF!</v>
      </c>
      <c r="T366" s="86" t="e">
        <f t="shared" si="189"/>
        <v>#REF!</v>
      </c>
      <c r="U366" s="86" t="e">
        <f t="shared" si="190"/>
        <v>#REF!</v>
      </c>
      <c r="V366" s="86" t="e">
        <f t="shared" si="191"/>
        <v>#REF!</v>
      </c>
      <c r="W366" s="86" t="e">
        <f t="shared" si="192"/>
        <v>#REF!</v>
      </c>
      <c r="X366" s="86" t="e">
        <f t="shared" si="193"/>
        <v>#REF!</v>
      </c>
      <c r="Y366" s="86" t="e">
        <f t="shared" si="194"/>
        <v>#REF!</v>
      </c>
      <c r="Z366" s="86" t="e">
        <f t="shared" si="195"/>
        <v>#REF!</v>
      </c>
      <c r="AA366" s="87">
        <v>405</v>
      </c>
      <c r="AB366" s="88" t="e">
        <f>AA366*#REF!/$AI$18*10^3</f>
        <v>#REF!</v>
      </c>
      <c r="AC366" s="89">
        <f>INDEX(Efficiencies!$D$8:$M$89,MATCH(C366,Efficiencies!$C$8:$C$89),MATCH(D366,Efficiencies!$D$7:$M$7))</f>
        <v>41.840018999999998</v>
      </c>
      <c r="AD366" s="89">
        <f t="shared" si="196"/>
        <v>0.31725344626256807</v>
      </c>
      <c r="AE366" s="89">
        <f>INDEX(Efficiencies!$P$8:$Y$89,MATCH(C366,Efficiencies!$C$8:$C$89),MATCH(D366,Efficiencies!$P$7:$Y$7))</f>
        <v>35.137750036427995</v>
      </c>
      <c r="AF366" s="89">
        <f t="shared" si="199"/>
        <v>0.26643325121265982</v>
      </c>
      <c r="AG366" s="89">
        <v>0</v>
      </c>
    </row>
    <row r="367" spans="1:33" x14ac:dyDescent="0.2">
      <c r="A367" s="91" t="s">
        <v>2105</v>
      </c>
      <c r="B367" s="349" t="s">
        <v>2106</v>
      </c>
      <c r="C367" s="39" t="s">
        <v>2089</v>
      </c>
      <c r="D367" s="39">
        <v>2045</v>
      </c>
      <c r="E367" s="85" t="e">
        <f>#REF!*INDEX(Costs!$E$7:$O$89,MATCH($C367,Costs!$C$7:$C$89,0),MATCH(E$7,Costs!$E$6:$O$6,0))</f>
        <v>#REF!</v>
      </c>
      <c r="F367" s="85" t="e">
        <f>#REF!*INDEX(Costs!$E$7:$O$89,MATCH($C367,Costs!$C$7:$C$89,0),MATCH(F$7,Costs!$E$6:$O$6,0))</f>
        <v>#REF!</v>
      </c>
      <c r="G367" s="85" t="e">
        <f>#REF!*INDEX(Costs!$E$7:$O$89,MATCH($C367,Costs!$C$7:$C$89,0),MATCH(G$7,Costs!$E$6:$O$6,0))</f>
        <v>#REF!</v>
      </c>
      <c r="H367" s="85" t="e">
        <f>#REF!*INDEX(Costs!$E$7:$O$89,MATCH($C367,Costs!$C$7:$C$89,0),MATCH(H$7,Costs!$E$6:$O$6,0))</f>
        <v>#REF!</v>
      </c>
      <c r="I367" s="85" t="e">
        <f>#REF!*INDEX(Costs!$E$7:$O$89,MATCH($C367,Costs!$C$7:$C$89,0),MATCH(I$7,Costs!$E$6:$O$6,0))</f>
        <v>#REF!</v>
      </c>
      <c r="J367" s="85" t="e">
        <f>#REF!*INDEX(Costs!$E$7:$O$89,MATCH($C367,Costs!$C$7:$C$89,0),MATCH(J$7,Costs!$E$6:$O$6,0))</f>
        <v>#REF!</v>
      </c>
      <c r="K367" s="85" t="e">
        <f>#REF!*INDEX(Costs!$E$7:$O$89,MATCH($C367,Costs!$C$7:$C$89,0),MATCH(K$7,Costs!$E$6:$O$6,0))</f>
        <v>#REF!</v>
      </c>
      <c r="L367" s="85" t="e">
        <f>#REF!*INDEX(Costs!$E$7:$O$89,MATCH($C367,Costs!$C$7:$C$89,0),MATCH(L$7,Costs!$E$6:$O$6,0))</f>
        <v>#REF!</v>
      </c>
      <c r="M367" s="85" t="e">
        <f>#REF!*INDEX(Costs!$E$7:$O$89,MATCH($C367,Costs!$C$7:$C$89,0),MATCH(M$7,Costs!$E$6:$O$6,0))</f>
        <v>#REF!</v>
      </c>
      <c r="N367" s="85" t="e">
        <f>#REF!*INDEX(Costs!$E$7:$O$89,MATCH($C367,Costs!$C$7:$C$89,0),MATCH(N$7,Costs!$E$6:$O$6,0))</f>
        <v>#REF!</v>
      </c>
      <c r="O367" s="85" t="e">
        <f>#REF!*INDEX(Costs!$E$7:$O$89,MATCH($C367,Costs!$C$7:$C$89,0),MATCH(O$7,Costs!$E$6:$O$6,0))</f>
        <v>#REF!</v>
      </c>
      <c r="P367" s="86" t="e">
        <f t="shared" si="198"/>
        <v>#REF!</v>
      </c>
      <c r="Q367" s="86" t="e">
        <f t="shared" si="186"/>
        <v>#REF!</v>
      </c>
      <c r="R367" s="86" t="e">
        <f t="shared" si="187"/>
        <v>#REF!</v>
      </c>
      <c r="S367" s="86" t="e">
        <f t="shared" si="188"/>
        <v>#REF!</v>
      </c>
      <c r="T367" s="86" t="e">
        <f t="shared" si="189"/>
        <v>#REF!</v>
      </c>
      <c r="U367" s="86" t="e">
        <f t="shared" si="190"/>
        <v>#REF!</v>
      </c>
      <c r="V367" s="86" t="e">
        <f t="shared" si="191"/>
        <v>#REF!</v>
      </c>
      <c r="W367" s="86" t="e">
        <f t="shared" si="192"/>
        <v>#REF!</v>
      </c>
      <c r="X367" s="86" t="e">
        <f t="shared" si="193"/>
        <v>#REF!</v>
      </c>
      <c r="Y367" s="86" t="e">
        <f t="shared" si="194"/>
        <v>#REF!</v>
      </c>
      <c r="Z367" s="86" t="e">
        <f t="shared" si="195"/>
        <v>#REF!</v>
      </c>
      <c r="AA367" s="87">
        <v>405</v>
      </c>
      <c r="AB367" s="88" t="e">
        <f>AA367*#REF!/$AI$18*10^3</f>
        <v>#REF!</v>
      </c>
      <c r="AC367" s="89">
        <f>INDEX(Efficiencies!$D$8:$M$89,MATCH(C367,Efficiencies!$C$8:$C$89),MATCH(D367,Efficiencies!$D$7:$M$7))</f>
        <v>41.840018999999998</v>
      </c>
      <c r="AD367" s="89">
        <f t="shared" si="196"/>
        <v>0.31725344626256807</v>
      </c>
      <c r="AE367" s="89">
        <f>INDEX(Efficiencies!$P$8:$Y$89,MATCH(C367,Efficiencies!$C$8:$C$89),MATCH(D367,Efficiencies!$P$7:$Y$7))</f>
        <v>35.137750036427995</v>
      </c>
      <c r="AF367" s="89">
        <f t="shared" si="199"/>
        <v>0.26643325121265982</v>
      </c>
      <c r="AG367" s="89">
        <v>0</v>
      </c>
    </row>
    <row r="368" spans="1:33" x14ac:dyDescent="0.2">
      <c r="A368" s="91" t="s">
        <v>2107</v>
      </c>
      <c r="B368" s="349" t="s">
        <v>2108</v>
      </c>
      <c r="C368" s="39" t="s">
        <v>2089</v>
      </c>
      <c r="D368" s="39">
        <v>2050</v>
      </c>
      <c r="E368" s="85" t="e">
        <f>#REF!*INDEX(Costs!$E$7:$O$89,MATCH($C368,Costs!$C$7:$C$89,0),MATCH(E$7,Costs!$E$6:$O$6,0))</f>
        <v>#REF!</v>
      </c>
      <c r="F368" s="85" t="e">
        <f>#REF!*INDEX(Costs!$E$7:$O$89,MATCH($C368,Costs!$C$7:$C$89,0),MATCH(F$7,Costs!$E$6:$O$6,0))</f>
        <v>#REF!</v>
      </c>
      <c r="G368" s="85" t="e">
        <f>#REF!*INDEX(Costs!$E$7:$O$89,MATCH($C368,Costs!$C$7:$C$89,0),MATCH(G$7,Costs!$E$6:$O$6,0))</f>
        <v>#REF!</v>
      </c>
      <c r="H368" s="85" t="e">
        <f>#REF!*INDEX(Costs!$E$7:$O$89,MATCH($C368,Costs!$C$7:$C$89,0),MATCH(H$7,Costs!$E$6:$O$6,0))</f>
        <v>#REF!</v>
      </c>
      <c r="I368" s="85" t="e">
        <f>#REF!*INDEX(Costs!$E$7:$O$89,MATCH($C368,Costs!$C$7:$C$89,0),MATCH(I$7,Costs!$E$6:$O$6,0))</f>
        <v>#REF!</v>
      </c>
      <c r="J368" s="85" t="e">
        <f>#REF!*INDEX(Costs!$E$7:$O$89,MATCH($C368,Costs!$C$7:$C$89,0),MATCH(J$7,Costs!$E$6:$O$6,0))</f>
        <v>#REF!</v>
      </c>
      <c r="K368" s="85" t="e">
        <f>#REF!*INDEX(Costs!$E$7:$O$89,MATCH($C368,Costs!$C$7:$C$89,0),MATCH(K$7,Costs!$E$6:$O$6,0))</f>
        <v>#REF!</v>
      </c>
      <c r="L368" s="85" t="e">
        <f>#REF!*INDEX(Costs!$E$7:$O$89,MATCH($C368,Costs!$C$7:$C$89,0),MATCH(L$7,Costs!$E$6:$O$6,0))</f>
        <v>#REF!</v>
      </c>
      <c r="M368" s="85" t="e">
        <f>#REF!*INDEX(Costs!$E$7:$O$89,MATCH($C368,Costs!$C$7:$C$89,0),MATCH(M$7,Costs!$E$6:$O$6,0))</f>
        <v>#REF!</v>
      </c>
      <c r="N368" s="85" t="e">
        <f>#REF!*INDEX(Costs!$E$7:$O$89,MATCH($C368,Costs!$C$7:$C$89,0),MATCH(N$7,Costs!$E$6:$O$6,0))</f>
        <v>#REF!</v>
      </c>
      <c r="O368" s="85" t="e">
        <f>#REF!*INDEX(Costs!$E$7:$O$89,MATCH($C368,Costs!$C$7:$C$89,0),MATCH(O$7,Costs!$E$6:$O$6,0))</f>
        <v>#REF!</v>
      </c>
      <c r="P368" s="86" t="e">
        <f t="shared" si="198"/>
        <v>#REF!</v>
      </c>
      <c r="Q368" s="86" t="e">
        <f t="shared" si="186"/>
        <v>#REF!</v>
      </c>
      <c r="R368" s="86" t="e">
        <f t="shared" si="187"/>
        <v>#REF!</v>
      </c>
      <c r="S368" s="86" t="e">
        <f t="shared" si="188"/>
        <v>#REF!</v>
      </c>
      <c r="T368" s="86" t="e">
        <f t="shared" si="189"/>
        <v>#REF!</v>
      </c>
      <c r="U368" s="86" t="e">
        <f t="shared" si="190"/>
        <v>#REF!</v>
      </c>
      <c r="V368" s="86" t="e">
        <f t="shared" si="191"/>
        <v>#REF!</v>
      </c>
      <c r="W368" s="86" t="e">
        <f t="shared" si="192"/>
        <v>#REF!</v>
      </c>
      <c r="X368" s="86" t="e">
        <f t="shared" si="193"/>
        <v>#REF!</v>
      </c>
      <c r="Y368" s="86" t="e">
        <f t="shared" si="194"/>
        <v>#REF!</v>
      </c>
      <c r="Z368" s="86" t="e">
        <f t="shared" si="195"/>
        <v>#REF!</v>
      </c>
      <c r="AA368" s="87">
        <v>405</v>
      </c>
      <c r="AB368" s="88" t="e">
        <f>AA368*#REF!/$AI$18*10^3</f>
        <v>#REF!</v>
      </c>
      <c r="AC368" s="89">
        <f>INDEX(Efficiencies!$D$8:$M$89,MATCH(C368,Efficiencies!$C$8:$C$89),MATCH(D368,Efficiencies!$D$7:$M$7))</f>
        <v>41.840018999999998</v>
      </c>
      <c r="AD368" s="89">
        <f t="shared" si="196"/>
        <v>0.31725344626256807</v>
      </c>
      <c r="AE368" s="89">
        <f>INDEX(Efficiencies!$P$8:$Y$89,MATCH(C368,Efficiencies!$C$8:$C$89),MATCH(D368,Efficiencies!$P$7:$Y$7))</f>
        <v>35.137750036427995</v>
      </c>
      <c r="AF368" s="89">
        <f t="shared" si="199"/>
        <v>0.26643325121265982</v>
      </c>
      <c r="AG368" s="89">
        <v>0</v>
      </c>
    </row>
    <row r="369" spans="1:33" x14ac:dyDescent="0.2">
      <c r="A369" s="91" t="s">
        <v>2109</v>
      </c>
      <c r="B369" s="349" t="s">
        <v>2110</v>
      </c>
      <c r="C369" s="39" t="s">
        <v>2111</v>
      </c>
      <c r="D369" s="39">
        <v>2060</v>
      </c>
      <c r="E369" s="85" t="e">
        <f>#REF!*INDEX(Costs!$E$7:$O$89,MATCH($C369,Costs!$C$7:$C$89,0),MATCH(E$7,Costs!$E$6:$O$6,0))</f>
        <v>#REF!</v>
      </c>
      <c r="F369" s="85" t="e">
        <f>#REF!*INDEX(Costs!$E$7:$O$89,MATCH($C369,Costs!$C$7:$C$89,0),MATCH(F$7,Costs!$E$6:$O$6,0))</f>
        <v>#REF!</v>
      </c>
      <c r="G369" s="85" t="e">
        <f>#REF!*INDEX(Costs!$E$7:$O$89,MATCH($C369,Costs!$C$7:$C$89,0),MATCH(G$7,Costs!$E$6:$O$6,0))</f>
        <v>#REF!</v>
      </c>
      <c r="H369" s="85" t="e">
        <f>#REF!*INDEX(Costs!$E$7:$O$89,MATCH($C369,Costs!$C$7:$C$89,0),MATCH(H$7,Costs!$E$6:$O$6,0))</f>
        <v>#REF!</v>
      </c>
      <c r="I369" s="85" t="e">
        <f>#REF!*INDEX(Costs!$E$7:$O$89,MATCH($C369,Costs!$C$7:$C$89,0),MATCH(I$7,Costs!$E$6:$O$6,0))</f>
        <v>#REF!</v>
      </c>
      <c r="J369" s="85" t="e">
        <f>#REF!*INDEX(Costs!$E$7:$O$89,MATCH($C369,Costs!$C$7:$C$89,0),MATCH(J$7,Costs!$E$6:$O$6,0))</f>
        <v>#REF!</v>
      </c>
      <c r="K369" s="85" t="e">
        <f>#REF!*INDEX(Costs!$E$7:$O$89,MATCH($C369,Costs!$C$7:$C$89,0),MATCH(K$7,Costs!$E$6:$O$6,0))</f>
        <v>#REF!</v>
      </c>
      <c r="L369" s="85" t="e">
        <f>#REF!*INDEX(Costs!$E$7:$O$89,MATCH($C369,Costs!$C$7:$C$89,0),MATCH(L$7,Costs!$E$6:$O$6,0))</f>
        <v>#REF!</v>
      </c>
      <c r="M369" s="85" t="e">
        <f>#REF!*INDEX(Costs!$E$7:$O$89,MATCH($C369,Costs!$C$7:$C$89,0),MATCH(M$7,Costs!$E$6:$O$6,0))</f>
        <v>#REF!</v>
      </c>
      <c r="N369" s="85" t="e">
        <f>#REF!*INDEX(Costs!$E$7:$O$89,MATCH($C369,Costs!$C$7:$C$89,0),MATCH(N$7,Costs!$E$6:$O$6,0))</f>
        <v>#REF!</v>
      </c>
      <c r="O369" s="85" t="e">
        <f>#REF!*INDEX(Costs!$E$7:$O$89,MATCH($C369,Costs!$C$7:$C$89,0),MATCH(O$7,Costs!$E$6:$O$6,0))</f>
        <v>#REF!</v>
      </c>
      <c r="P369" s="86" t="e">
        <f>E369/$AI$18*10^6</f>
        <v>#REF!</v>
      </c>
      <c r="Q369" s="86" t="e">
        <f t="shared" si="186"/>
        <v>#REF!</v>
      </c>
      <c r="R369" s="86" t="e">
        <f t="shared" si="187"/>
        <v>#REF!</v>
      </c>
      <c r="S369" s="86" t="e">
        <f t="shared" si="188"/>
        <v>#REF!</v>
      </c>
      <c r="T369" s="86" t="e">
        <f t="shared" si="189"/>
        <v>#REF!</v>
      </c>
      <c r="U369" s="86" t="e">
        <f t="shared" si="190"/>
        <v>#REF!</v>
      </c>
      <c r="V369" s="86" t="e">
        <f t="shared" si="191"/>
        <v>#REF!</v>
      </c>
      <c r="W369" s="86" t="e">
        <f t="shared" si="192"/>
        <v>#REF!</v>
      </c>
      <c r="X369" s="86" t="e">
        <f t="shared" si="193"/>
        <v>#REF!</v>
      </c>
      <c r="Y369" s="86" t="e">
        <f t="shared" si="194"/>
        <v>#REF!</v>
      </c>
      <c r="Z369" s="86" t="e">
        <f t="shared" si="195"/>
        <v>#REF!</v>
      </c>
      <c r="AA369" s="87">
        <v>405</v>
      </c>
      <c r="AB369" s="88" t="e">
        <f>AA369*#REF!/$AI$18*10^3</f>
        <v>#REF!</v>
      </c>
      <c r="AC369" s="89">
        <f>INDEX(Efficiencies!$D$8:$M$89,MATCH(C369,Efficiencies!$C$8:$C$89),MATCH(D369,Efficiencies!$D$7:$M$7))</f>
        <v>40.475665999999997</v>
      </c>
      <c r="AD369" s="89">
        <f t="shared" si="196"/>
        <v>0.3069081906552828</v>
      </c>
      <c r="AE369" s="89">
        <f>INDEX(Efficiencies!$P$8:$Y$89,MATCH(C369,Efficiencies!$C$8:$C$89),MATCH(D369,Efficiencies!$P$7:$Y$7))</f>
        <v>33.991950014791996</v>
      </c>
      <c r="AF369" s="89">
        <f t="shared" si="199"/>
        <v>0.25774518141059433</v>
      </c>
      <c r="AG369" s="89">
        <v>0</v>
      </c>
    </row>
    <row r="370" spans="1:33" x14ac:dyDescent="0.2">
      <c r="A370" s="91" t="s">
        <v>2112</v>
      </c>
      <c r="B370" s="349" t="s">
        <v>2113</v>
      </c>
      <c r="C370" s="39" t="s">
        <v>2111</v>
      </c>
      <c r="D370" s="39">
        <v>2005</v>
      </c>
      <c r="E370" s="85" t="e">
        <f>#REF!*INDEX(Costs!$E$7:$O$89,MATCH($C370,Costs!$C$7:$C$89,0),MATCH(E$7,Costs!$E$6:$O$6,0))</f>
        <v>#REF!</v>
      </c>
      <c r="F370" s="85" t="e">
        <f>#REF!*INDEX(Costs!$E$7:$O$89,MATCH($C370,Costs!$C$7:$C$89,0),MATCH(F$7,Costs!$E$6:$O$6,0))</f>
        <v>#REF!</v>
      </c>
      <c r="G370" s="85" t="e">
        <f>#REF!*INDEX(Costs!$E$7:$O$89,MATCH($C370,Costs!$C$7:$C$89,0),MATCH(G$7,Costs!$E$6:$O$6,0))</f>
        <v>#REF!</v>
      </c>
      <c r="H370" s="85" t="e">
        <f>#REF!*INDEX(Costs!$E$7:$O$89,MATCH($C370,Costs!$C$7:$C$89,0),MATCH(H$7,Costs!$E$6:$O$6,0))</f>
        <v>#REF!</v>
      </c>
      <c r="I370" s="85" t="e">
        <f>#REF!*INDEX(Costs!$E$7:$O$89,MATCH($C370,Costs!$C$7:$C$89,0),MATCH(I$7,Costs!$E$6:$O$6,0))</f>
        <v>#REF!</v>
      </c>
      <c r="J370" s="85" t="e">
        <f>#REF!*INDEX(Costs!$E$7:$O$89,MATCH($C370,Costs!$C$7:$C$89,0),MATCH(J$7,Costs!$E$6:$O$6,0))</f>
        <v>#REF!</v>
      </c>
      <c r="K370" s="85" t="e">
        <f>#REF!*INDEX(Costs!$E$7:$O$89,MATCH($C370,Costs!$C$7:$C$89,0),MATCH(K$7,Costs!$E$6:$O$6,0))</f>
        <v>#REF!</v>
      </c>
      <c r="L370" s="85" t="e">
        <f>#REF!*INDEX(Costs!$E$7:$O$89,MATCH($C370,Costs!$C$7:$C$89,0),MATCH(L$7,Costs!$E$6:$O$6,0))</f>
        <v>#REF!</v>
      </c>
      <c r="M370" s="85" t="e">
        <f>#REF!*INDEX(Costs!$E$7:$O$89,MATCH($C370,Costs!$C$7:$C$89,0),MATCH(M$7,Costs!$E$6:$O$6,0))</f>
        <v>#REF!</v>
      </c>
      <c r="N370" s="85" t="e">
        <f>#REF!*INDEX(Costs!$E$7:$O$89,MATCH($C370,Costs!$C$7:$C$89,0),MATCH(N$7,Costs!$E$6:$O$6,0))</f>
        <v>#REF!</v>
      </c>
      <c r="O370" s="85" t="e">
        <f>#REF!*INDEX(Costs!$E$7:$O$89,MATCH($C370,Costs!$C$7:$C$89,0),MATCH(O$7,Costs!$E$6:$O$6,0))</f>
        <v>#REF!</v>
      </c>
      <c r="P370" s="86" t="e">
        <f t="shared" ref="P370:P379" si="200">E370/$AI$18*10^6</f>
        <v>#REF!</v>
      </c>
      <c r="Q370" s="86" t="e">
        <f t="shared" si="186"/>
        <v>#REF!</v>
      </c>
      <c r="R370" s="86" t="e">
        <f t="shared" si="187"/>
        <v>#REF!</v>
      </c>
      <c r="S370" s="86" t="e">
        <f t="shared" si="188"/>
        <v>#REF!</v>
      </c>
      <c r="T370" s="86" t="e">
        <f t="shared" si="189"/>
        <v>#REF!</v>
      </c>
      <c r="U370" s="86" t="e">
        <f t="shared" si="190"/>
        <v>#REF!</v>
      </c>
      <c r="V370" s="86" t="e">
        <f t="shared" si="191"/>
        <v>#REF!</v>
      </c>
      <c r="W370" s="86" t="e">
        <f t="shared" si="192"/>
        <v>#REF!</v>
      </c>
      <c r="X370" s="86" t="e">
        <f t="shared" si="193"/>
        <v>#REF!</v>
      </c>
      <c r="Y370" s="86" t="e">
        <f t="shared" si="194"/>
        <v>#REF!</v>
      </c>
      <c r="Z370" s="86" t="e">
        <f t="shared" si="195"/>
        <v>#REF!</v>
      </c>
      <c r="AA370" s="87">
        <v>405</v>
      </c>
      <c r="AB370" s="88" t="e">
        <f>AA370*#REF!/$AI$18*10^3</f>
        <v>#REF!</v>
      </c>
      <c r="AC370" s="89">
        <f>INDEX(Efficiencies!$D$8:$M$89,MATCH(C370,Efficiencies!$C$8:$C$89),MATCH(D370,Efficiencies!$D$7:$M$7))</f>
        <v>23.1154174804688</v>
      </c>
      <c r="AD370" s="89">
        <f t="shared" si="196"/>
        <v>0.17527348296559656</v>
      </c>
      <c r="AE370" s="89">
        <f>INDEX(Efficiencies!$P$8:$Y$89,MATCH(C370,Efficiencies!$C$8:$C$89),MATCH(D370,Efficiencies!$P$7:$Y$7))</f>
        <v>18.561679619568206</v>
      </c>
      <c r="AF370" s="89">
        <f t="shared" si="199"/>
        <v>0.1407446021410671</v>
      </c>
      <c r="AG370" s="89">
        <v>0</v>
      </c>
    </row>
    <row r="371" spans="1:33" x14ac:dyDescent="0.2">
      <c r="A371" s="91" t="s">
        <v>462</v>
      </c>
      <c r="B371" s="349" t="s">
        <v>2114</v>
      </c>
      <c r="C371" s="39" t="s">
        <v>2111</v>
      </c>
      <c r="D371" s="39">
        <v>2010</v>
      </c>
      <c r="E371" s="85" t="e">
        <f>#REF!*INDEX(Costs!$E$7:$O$89,MATCH($C371,Costs!$C$7:$C$89,0),MATCH(E$7,Costs!$E$6:$O$6,0))</f>
        <v>#REF!</v>
      </c>
      <c r="F371" s="85" t="e">
        <f>#REF!*INDEX(Costs!$E$7:$O$89,MATCH($C371,Costs!$C$7:$C$89,0),MATCH(F$7,Costs!$E$6:$O$6,0))</f>
        <v>#REF!</v>
      </c>
      <c r="G371" s="85" t="e">
        <f>#REF!*INDEX(Costs!$E$7:$O$89,MATCH($C371,Costs!$C$7:$C$89,0),MATCH(G$7,Costs!$E$6:$O$6,0))</f>
        <v>#REF!</v>
      </c>
      <c r="H371" s="85" t="e">
        <f>#REF!*INDEX(Costs!$E$7:$O$89,MATCH($C371,Costs!$C$7:$C$89,0),MATCH(H$7,Costs!$E$6:$O$6,0))</f>
        <v>#REF!</v>
      </c>
      <c r="I371" s="85" t="e">
        <f>#REF!*INDEX(Costs!$E$7:$O$89,MATCH($C371,Costs!$C$7:$C$89,0),MATCH(I$7,Costs!$E$6:$O$6,0))</f>
        <v>#REF!</v>
      </c>
      <c r="J371" s="85" t="e">
        <f>#REF!*INDEX(Costs!$E$7:$O$89,MATCH($C371,Costs!$C$7:$C$89,0),MATCH(J$7,Costs!$E$6:$O$6,0))</f>
        <v>#REF!</v>
      </c>
      <c r="K371" s="85" t="e">
        <f>#REF!*INDEX(Costs!$E$7:$O$89,MATCH($C371,Costs!$C$7:$C$89,0),MATCH(K$7,Costs!$E$6:$O$6,0))</f>
        <v>#REF!</v>
      </c>
      <c r="L371" s="85" t="e">
        <f>#REF!*INDEX(Costs!$E$7:$O$89,MATCH($C371,Costs!$C$7:$C$89,0),MATCH(L$7,Costs!$E$6:$O$6,0))</f>
        <v>#REF!</v>
      </c>
      <c r="M371" s="85" t="e">
        <f>#REF!*INDEX(Costs!$E$7:$O$89,MATCH($C371,Costs!$C$7:$C$89,0),MATCH(M$7,Costs!$E$6:$O$6,0))</f>
        <v>#REF!</v>
      </c>
      <c r="N371" s="85" t="e">
        <f>#REF!*INDEX(Costs!$E$7:$O$89,MATCH($C371,Costs!$C$7:$C$89,0),MATCH(N$7,Costs!$E$6:$O$6,0))</f>
        <v>#REF!</v>
      </c>
      <c r="O371" s="85" t="e">
        <f>#REF!*INDEX(Costs!$E$7:$O$89,MATCH($C371,Costs!$C$7:$C$89,0),MATCH(O$7,Costs!$E$6:$O$6,0))</f>
        <v>#REF!</v>
      </c>
      <c r="P371" s="86" t="e">
        <f t="shared" si="200"/>
        <v>#REF!</v>
      </c>
      <c r="Q371" s="86" t="e">
        <f t="shared" si="186"/>
        <v>#REF!</v>
      </c>
      <c r="R371" s="86" t="e">
        <f t="shared" si="187"/>
        <v>#REF!</v>
      </c>
      <c r="S371" s="86" t="e">
        <f t="shared" si="188"/>
        <v>#REF!</v>
      </c>
      <c r="T371" s="86" t="e">
        <f t="shared" si="189"/>
        <v>#REF!</v>
      </c>
      <c r="U371" s="86" t="e">
        <f t="shared" si="190"/>
        <v>#REF!</v>
      </c>
      <c r="V371" s="86" t="e">
        <f t="shared" si="191"/>
        <v>#REF!</v>
      </c>
      <c r="W371" s="86" t="e">
        <f t="shared" si="192"/>
        <v>#REF!</v>
      </c>
      <c r="X371" s="86" t="e">
        <f t="shared" si="193"/>
        <v>#REF!</v>
      </c>
      <c r="Y371" s="86" t="e">
        <f t="shared" si="194"/>
        <v>#REF!</v>
      </c>
      <c r="Z371" s="86" t="e">
        <f t="shared" si="195"/>
        <v>#REF!</v>
      </c>
      <c r="AA371" s="87">
        <v>405</v>
      </c>
      <c r="AB371" s="88" t="e">
        <f>AA371*#REF!/$AI$18*10^3</f>
        <v>#REF!</v>
      </c>
      <c r="AC371" s="89">
        <f>INDEX(Efficiencies!$D$8:$M$89,MATCH(C371,Efficiencies!$C$8:$C$89),MATCH(D371,Efficiencies!$D$7:$M$7))</f>
        <v>26.44</v>
      </c>
      <c r="AD371" s="89">
        <f t="shared" si="196"/>
        <v>0.2004822492834504</v>
      </c>
      <c r="AE371" s="89">
        <f>INDEX(Efficiencies!$P$8:$Y$89,MATCH(C371,Efficiencies!$C$8:$C$89),MATCH(D371,Efficiencies!$P$7:$Y$7))</f>
        <v>22.204629280000002</v>
      </c>
      <c r="AF371" s="89">
        <f t="shared" si="199"/>
        <v>0.16836739873523307</v>
      </c>
      <c r="AG371" s="89">
        <v>0</v>
      </c>
    </row>
    <row r="372" spans="1:33" x14ac:dyDescent="0.2">
      <c r="A372" s="91" t="s">
        <v>2115</v>
      </c>
      <c r="B372" s="349" t="s">
        <v>2116</v>
      </c>
      <c r="C372" s="39" t="s">
        <v>2111</v>
      </c>
      <c r="D372" s="39">
        <v>2015</v>
      </c>
      <c r="E372" s="85" t="e">
        <f>#REF!*INDEX(Costs!$E$7:$O$89,MATCH($C372,Costs!$C$7:$C$89,0),MATCH(E$7,Costs!$E$6:$O$6,0))</f>
        <v>#REF!</v>
      </c>
      <c r="F372" s="85" t="e">
        <f>#REF!*INDEX(Costs!$E$7:$O$89,MATCH($C372,Costs!$C$7:$C$89,0),MATCH(F$7,Costs!$E$6:$O$6,0))</f>
        <v>#REF!</v>
      </c>
      <c r="G372" s="85" t="e">
        <f>#REF!*INDEX(Costs!$E$7:$O$89,MATCH($C372,Costs!$C$7:$C$89,0),MATCH(G$7,Costs!$E$6:$O$6,0))</f>
        <v>#REF!</v>
      </c>
      <c r="H372" s="85" t="e">
        <f>#REF!*INDEX(Costs!$E$7:$O$89,MATCH($C372,Costs!$C$7:$C$89,0),MATCH(H$7,Costs!$E$6:$O$6,0))</f>
        <v>#REF!</v>
      </c>
      <c r="I372" s="85" t="e">
        <f>#REF!*INDEX(Costs!$E$7:$O$89,MATCH($C372,Costs!$C$7:$C$89,0),MATCH(I$7,Costs!$E$6:$O$6,0))</f>
        <v>#REF!</v>
      </c>
      <c r="J372" s="85" t="e">
        <f>#REF!*INDEX(Costs!$E$7:$O$89,MATCH($C372,Costs!$C$7:$C$89,0),MATCH(J$7,Costs!$E$6:$O$6,0))</f>
        <v>#REF!</v>
      </c>
      <c r="K372" s="85" t="e">
        <f>#REF!*INDEX(Costs!$E$7:$O$89,MATCH($C372,Costs!$C$7:$C$89,0),MATCH(K$7,Costs!$E$6:$O$6,0))</f>
        <v>#REF!</v>
      </c>
      <c r="L372" s="85" t="e">
        <f>#REF!*INDEX(Costs!$E$7:$O$89,MATCH($C372,Costs!$C$7:$C$89,0),MATCH(L$7,Costs!$E$6:$O$6,0))</f>
        <v>#REF!</v>
      </c>
      <c r="M372" s="85" t="e">
        <f>#REF!*INDEX(Costs!$E$7:$O$89,MATCH($C372,Costs!$C$7:$C$89,0),MATCH(M$7,Costs!$E$6:$O$6,0))</f>
        <v>#REF!</v>
      </c>
      <c r="N372" s="85" t="e">
        <f>#REF!*INDEX(Costs!$E$7:$O$89,MATCH($C372,Costs!$C$7:$C$89,0),MATCH(N$7,Costs!$E$6:$O$6,0))</f>
        <v>#REF!</v>
      </c>
      <c r="O372" s="85" t="e">
        <f>#REF!*INDEX(Costs!$E$7:$O$89,MATCH($C372,Costs!$C$7:$C$89,0),MATCH(O$7,Costs!$E$6:$O$6,0))</f>
        <v>#REF!</v>
      </c>
      <c r="P372" s="86" t="e">
        <f t="shared" si="200"/>
        <v>#REF!</v>
      </c>
      <c r="Q372" s="86" t="e">
        <f t="shared" si="186"/>
        <v>#REF!</v>
      </c>
      <c r="R372" s="86" t="e">
        <f t="shared" si="187"/>
        <v>#REF!</v>
      </c>
      <c r="S372" s="86" t="e">
        <f t="shared" si="188"/>
        <v>#REF!</v>
      </c>
      <c r="T372" s="86" t="e">
        <f t="shared" si="189"/>
        <v>#REF!</v>
      </c>
      <c r="U372" s="86" t="e">
        <f t="shared" si="190"/>
        <v>#REF!</v>
      </c>
      <c r="V372" s="86" t="e">
        <f t="shared" si="191"/>
        <v>#REF!</v>
      </c>
      <c r="W372" s="86" t="e">
        <f t="shared" si="192"/>
        <v>#REF!</v>
      </c>
      <c r="X372" s="86" t="e">
        <f t="shared" si="193"/>
        <v>#REF!</v>
      </c>
      <c r="Y372" s="86" t="e">
        <f t="shared" si="194"/>
        <v>#REF!</v>
      </c>
      <c r="Z372" s="86" t="e">
        <f t="shared" si="195"/>
        <v>#REF!</v>
      </c>
      <c r="AA372" s="87">
        <v>405</v>
      </c>
      <c r="AB372" s="88" t="e">
        <f>AA372*#REF!/$AI$18*10^3</f>
        <v>#REF!</v>
      </c>
      <c r="AC372" s="89">
        <f>INDEX(Efficiencies!$D$8:$M$89,MATCH(C372,Efficiencies!$C$8:$C$89),MATCH(D372,Efficiencies!$D$7:$M$7))</f>
        <v>27.606693</v>
      </c>
      <c r="AD372" s="89">
        <f t="shared" si="196"/>
        <v>0.20932874084408792</v>
      </c>
      <c r="AE372" s="89">
        <f>INDEX(Efficiencies!$P$8:$Y$89,MATCH(C372,Efficiencies!$C$8:$C$89),MATCH(D372,Efficiencies!$P$7:$Y$7))</f>
        <v>23.184432061715999</v>
      </c>
      <c r="AF372" s="89">
        <f t="shared" si="199"/>
        <v>0.17579678850575517</v>
      </c>
      <c r="AG372" s="89">
        <v>0</v>
      </c>
    </row>
    <row r="373" spans="1:33" x14ac:dyDescent="0.2">
      <c r="A373" s="91" t="s">
        <v>2117</v>
      </c>
      <c r="B373" s="349" t="s">
        <v>2118</v>
      </c>
      <c r="C373" s="39" t="s">
        <v>2111</v>
      </c>
      <c r="D373" s="39">
        <v>2020</v>
      </c>
      <c r="E373" s="85" t="e">
        <f>#REF!*INDEX(Costs!$E$7:$O$89,MATCH($C373,Costs!$C$7:$C$89,0),MATCH(E$7,Costs!$E$6:$O$6,0))</f>
        <v>#REF!</v>
      </c>
      <c r="F373" s="85" t="e">
        <f>#REF!*INDEX(Costs!$E$7:$O$89,MATCH($C373,Costs!$C$7:$C$89,0),MATCH(F$7,Costs!$E$6:$O$6,0))</f>
        <v>#REF!</v>
      </c>
      <c r="G373" s="85" t="e">
        <f>#REF!*INDEX(Costs!$E$7:$O$89,MATCH($C373,Costs!$C$7:$C$89,0),MATCH(G$7,Costs!$E$6:$O$6,0))</f>
        <v>#REF!</v>
      </c>
      <c r="H373" s="85" t="e">
        <f>#REF!*INDEX(Costs!$E$7:$O$89,MATCH($C373,Costs!$C$7:$C$89,0),MATCH(H$7,Costs!$E$6:$O$6,0))</f>
        <v>#REF!</v>
      </c>
      <c r="I373" s="85" t="e">
        <f>#REF!*INDEX(Costs!$E$7:$O$89,MATCH($C373,Costs!$C$7:$C$89,0),MATCH(I$7,Costs!$E$6:$O$6,0))</f>
        <v>#REF!</v>
      </c>
      <c r="J373" s="85" t="e">
        <f>#REF!*INDEX(Costs!$E$7:$O$89,MATCH($C373,Costs!$C$7:$C$89,0),MATCH(J$7,Costs!$E$6:$O$6,0))</f>
        <v>#REF!</v>
      </c>
      <c r="K373" s="85" t="e">
        <f>#REF!*INDEX(Costs!$E$7:$O$89,MATCH($C373,Costs!$C$7:$C$89,0),MATCH(K$7,Costs!$E$6:$O$6,0))</f>
        <v>#REF!</v>
      </c>
      <c r="L373" s="85" t="e">
        <f>#REF!*INDEX(Costs!$E$7:$O$89,MATCH($C373,Costs!$C$7:$C$89,0),MATCH(L$7,Costs!$E$6:$O$6,0))</f>
        <v>#REF!</v>
      </c>
      <c r="M373" s="85" t="e">
        <f>#REF!*INDEX(Costs!$E$7:$O$89,MATCH($C373,Costs!$C$7:$C$89,0),MATCH(M$7,Costs!$E$6:$O$6,0))</f>
        <v>#REF!</v>
      </c>
      <c r="N373" s="85" t="e">
        <f>#REF!*INDEX(Costs!$E$7:$O$89,MATCH($C373,Costs!$C$7:$C$89,0),MATCH(N$7,Costs!$E$6:$O$6,0))</f>
        <v>#REF!</v>
      </c>
      <c r="O373" s="85" t="e">
        <f>#REF!*INDEX(Costs!$E$7:$O$89,MATCH($C373,Costs!$C$7:$C$89,0),MATCH(O$7,Costs!$E$6:$O$6,0))</f>
        <v>#REF!</v>
      </c>
      <c r="P373" s="86" t="e">
        <f t="shared" si="200"/>
        <v>#REF!</v>
      </c>
      <c r="Q373" s="86" t="e">
        <f t="shared" si="186"/>
        <v>#REF!</v>
      </c>
      <c r="R373" s="86" t="e">
        <f t="shared" si="187"/>
        <v>#REF!</v>
      </c>
      <c r="S373" s="86" t="e">
        <f t="shared" si="188"/>
        <v>#REF!</v>
      </c>
      <c r="T373" s="86" t="e">
        <f t="shared" si="189"/>
        <v>#REF!</v>
      </c>
      <c r="U373" s="86" t="e">
        <f t="shared" si="190"/>
        <v>#REF!</v>
      </c>
      <c r="V373" s="86" t="e">
        <f t="shared" si="191"/>
        <v>#REF!</v>
      </c>
      <c r="W373" s="86" t="e">
        <f t="shared" si="192"/>
        <v>#REF!</v>
      </c>
      <c r="X373" s="86" t="e">
        <f t="shared" si="193"/>
        <v>#REF!</v>
      </c>
      <c r="Y373" s="86" t="e">
        <f t="shared" si="194"/>
        <v>#REF!</v>
      </c>
      <c r="Z373" s="86" t="e">
        <f t="shared" si="195"/>
        <v>#REF!</v>
      </c>
      <c r="AA373" s="87">
        <v>405</v>
      </c>
      <c r="AB373" s="88" t="e">
        <f>AA373*#REF!/$AI$18*10^3</f>
        <v>#REF!</v>
      </c>
      <c r="AC373" s="89">
        <f>INDEX(Efficiencies!$D$8:$M$89,MATCH(C373,Efficiencies!$C$8:$C$89),MATCH(D373,Efficiencies!$D$7:$M$7))</f>
        <v>32.685454999999997</v>
      </c>
      <c r="AD373" s="89">
        <f t="shared" si="196"/>
        <v>0.24783863605344172</v>
      </c>
      <c r="AE373" s="89">
        <f>INDEX(Efficiencies!$P$8:$Y$89,MATCH(C373,Efficiencies!$C$8:$C$89),MATCH(D373,Efficiencies!$P$7:$Y$7))</f>
        <v>27.449637334459997</v>
      </c>
      <c r="AF373" s="89">
        <f t="shared" si="199"/>
        <v>0.20813786062131301</v>
      </c>
      <c r="AG373" s="89">
        <v>0</v>
      </c>
    </row>
    <row r="374" spans="1:33" x14ac:dyDescent="0.2">
      <c r="A374" s="91" t="s">
        <v>2119</v>
      </c>
      <c r="B374" s="349" t="s">
        <v>2120</v>
      </c>
      <c r="C374" s="39" t="s">
        <v>2111</v>
      </c>
      <c r="D374" s="39">
        <v>2025</v>
      </c>
      <c r="E374" s="85" t="e">
        <f>#REF!*INDEX(Costs!$E$7:$O$89,MATCH($C374,Costs!$C$7:$C$89,0),MATCH(E$7,Costs!$E$6:$O$6,0))</f>
        <v>#REF!</v>
      </c>
      <c r="F374" s="85" t="e">
        <f>#REF!*INDEX(Costs!$E$7:$O$89,MATCH($C374,Costs!$C$7:$C$89,0),MATCH(F$7,Costs!$E$6:$O$6,0))</f>
        <v>#REF!</v>
      </c>
      <c r="G374" s="85" t="e">
        <f>#REF!*INDEX(Costs!$E$7:$O$89,MATCH($C374,Costs!$C$7:$C$89,0),MATCH(G$7,Costs!$E$6:$O$6,0))</f>
        <v>#REF!</v>
      </c>
      <c r="H374" s="85" t="e">
        <f>#REF!*INDEX(Costs!$E$7:$O$89,MATCH($C374,Costs!$C$7:$C$89,0),MATCH(H$7,Costs!$E$6:$O$6,0))</f>
        <v>#REF!</v>
      </c>
      <c r="I374" s="85" t="e">
        <f>#REF!*INDEX(Costs!$E$7:$O$89,MATCH($C374,Costs!$C$7:$C$89,0),MATCH(I$7,Costs!$E$6:$O$6,0))</f>
        <v>#REF!</v>
      </c>
      <c r="J374" s="85" t="e">
        <f>#REF!*INDEX(Costs!$E$7:$O$89,MATCH($C374,Costs!$C$7:$C$89,0),MATCH(J$7,Costs!$E$6:$O$6,0))</f>
        <v>#REF!</v>
      </c>
      <c r="K374" s="85" t="e">
        <f>#REF!*INDEX(Costs!$E$7:$O$89,MATCH($C374,Costs!$C$7:$C$89,0),MATCH(K$7,Costs!$E$6:$O$6,0))</f>
        <v>#REF!</v>
      </c>
      <c r="L374" s="85" t="e">
        <f>#REF!*INDEX(Costs!$E$7:$O$89,MATCH($C374,Costs!$C$7:$C$89,0),MATCH(L$7,Costs!$E$6:$O$6,0))</f>
        <v>#REF!</v>
      </c>
      <c r="M374" s="85" t="e">
        <f>#REF!*INDEX(Costs!$E$7:$O$89,MATCH($C374,Costs!$C$7:$C$89,0),MATCH(M$7,Costs!$E$6:$O$6,0))</f>
        <v>#REF!</v>
      </c>
      <c r="N374" s="85" t="e">
        <f>#REF!*INDEX(Costs!$E$7:$O$89,MATCH($C374,Costs!$C$7:$C$89,0),MATCH(N$7,Costs!$E$6:$O$6,0))</f>
        <v>#REF!</v>
      </c>
      <c r="O374" s="85" t="e">
        <f>#REF!*INDEX(Costs!$E$7:$O$89,MATCH($C374,Costs!$C$7:$C$89,0),MATCH(O$7,Costs!$E$6:$O$6,0))</f>
        <v>#REF!</v>
      </c>
      <c r="P374" s="86" t="e">
        <f t="shared" si="200"/>
        <v>#REF!</v>
      </c>
      <c r="Q374" s="86" t="e">
        <f t="shared" si="186"/>
        <v>#REF!</v>
      </c>
      <c r="R374" s="86" t="e">
        <f t="shared" si="187"/>
        <v>#REF!</v>
      </c>
      <c r="S374" s="86" t="e">
        <f t="shared" si="188"/>
        <v>#REF!</v>
      </c>
      <c r="T374" s="86" t="e">
        <f t="shared" si="189"/>
        <v>#REF!</v>
      </c>
      <c r="U374" s="86" t="e">
        <f t="shared" si="190"/>
        <v>#REF!</v>
      </c>
      <c r="V374" s="86" t="e">
        <f t="shared" si="191"/>
        <v>#REF!</v>
      </c>
      <c r="W374" s="86" t="e">
        <f t="shared" si="192"/>
        <v>#REF!</v>
      </c>
      <c r="X374" s="86" t="e">
        <f t="shared" si="193"/>
        <v>#REF!</v>
      </c>
      <c r="Y374" s="86" t="e">
        <f t="shared" si="194"/>
        <v>#REF!</v>
      </c>
      <c r="Z374" s="86" t="e">
        <f t="shared" si="195"/>
        <v>#REF!</v>
      </c>
      <c r="AA374" s="87">
        <v>405</v>
      </c>
      <c r="AB374" s="88" t="e">
        <f>AA374*#REF!/$AI$18*10^3</f>
        <v>#REF!</v>
      </c>
      <c r="AC374" s="89">
        <f>INDEX(Efficiencies!$D$8:$M$89,MATCH(C374,Efficiencies!$C$8:$C$89),MATCH(D374,Efficiencies!$D$7:$M$7))</f>
        <v>39.585514000000003</v>
      </c>
      <c r="AD374" s="89">
        <f t="shared" si="196"/>
        <v>0.30015858115588184</v>
      </c>
      <c r="AE374" s="89">
        <f>INDEX(Efficiencies!$P$8:$Y$89,MATCH(C374,Efficiencies!$C$8:$C$89),MATCH(D374,Efficiencies!$P$7:$Y$7))</f>
        <v>33.244389683368006</v>
      </c>
      <c r="AF374" s="89">
        <f t="shared" si="199"/>
        <v>0.2520767783576835</v>
      </c>
      <c r="AG374" s="89">
        <v>0</v>
      </c>
    </row>
    <row r="375" spans="1:33" x14ac:dyDescent="0.2">
      <c r="A375" s="91" t="s">
        <v>2121</v>
      </c>
      <c r="B375" s="349" t="s">
        <v>2122</v>
      </c>
      <c r="C375" s="39" t="s">
        <v>2111</v>
      </c>
      <c r="D375" s="39">
        <v>2030</v>
      </c>
      <c r="E375" s="85" t="e">
        <f>#REF!*INDEX(Costs!$E$7:$O$89,MATCH($C375,Costs!$C$7:$C$89,0),MATCH(E$7,Costs!$E$6:$O$6,0))</f>
        <v>#REF!</v>
      </c>
      <c r="F375" s="85" t="e">
        <f>#REF!*INDEX(Costs!$E$7:$O$89,MATCH($C375,Costs!$C$7:$C$89,0),MATCH(F$7,Costs!$E$6:$O$6,0))</f>
        <v>#REF!</v>
      </c>
      <c r="G375" s="85" t="e">
        <f>#REF!*INDEX(Costs!$E$7:$O$89,MATCH($C375,Costs!$C$7:$C$89,0),MATCH(G$7,Costs!$E$6:$O$6,0))</f>
        <v>#REF!</v>
      </c>
      <c r="H375" s="85" t="e">
        <f>#REF!*INDEX(Costs!$E$7:$O$89,MATCH($C375,Costs!$C$7:$C$89,0),MATCH(H$7,Costs!$E$6:$O$6,0))</f>
        <v>#REF!</v>
      </c>
      <c r="I375" s="85" t="e">
        <f>#REF!*INDEX(Costs!$E$7:$O$89,MATCH($C375,Costs!$C$7:$C$89,0),MATCH(I$7,Costs!$E$6:$O$6,0))</f>
        <v>#REF!</v>
      </c>
      <c r="J375" s="85" t="e">
        <f>#REF!*INDEX(Costs!$E$7:$O$89,MATCH($C375,Costs!$C$7:$C$89,0),MATCH(J$7,Costs!$E$6:$O$6,0))</f>
        <v>#REF!</v>
      </c>
      <c r="K375" s="85" t="e">
        <f>#REF!*INDEX(Costs!$E$7:$O$89,MATCH($C375,Costs!$C$7:$C$89,0),MATCH(K$7,Costs!$E$6:$O$6,0))</f>
        <v>#REF!</v>
      </c>
      <c r="L375" s="85" t="e">
        <f>#REF!*INDEX(Costs!$E$7:$O$89,MATCH($C375,Costs!$C$7:$C$89,0),MATCH(L$7,Costs!$E$6:$O$6,0))</f>
        <v>#REF!</v>
      </c>
      <c r="M375" s="85" t="e">
        <f>#REF!*INDEX(Costs!$E$7:$O$89,MATCH($C375,Costs!$C$7:$C$89,0),MATCH(M$7,Costs!$E$6:$O$6,0))</f>
        <v>#REF!</v>
      </c>
      <c r="N375" s="85" t="e">
        <f>#REF!*INDEX(Costs!$E$7:$O$89,MATCH($C375,Costs!$C$7:$C$89,0),MATCH(N$7,Costs!$E$6:$O$6,0))</f>
        <v>#REF!</v>
      </c>
      <c r="O375" s="85" t="e">
        <f>#REF!*INDEX(Costs!$E$7:$O$89,MATCH($C375,Costs!$C$7:$C$89,0),MATCH(O$7,Costs!$E$6:$O$6,0))</f>
        <v>#REF!</v>
      </c>
      <c r="P375" s="86" t="e">
        <f t="shared" si="200"/>
        <v>#REF!</v>
      </c>
      <c r="Q375" s="86" t="e">
        <f t="shared" si="186"/>
        <v>#REF!</v>
      </c>
      <c r="R375" s="86" t="e">
        <f t="shared" si="187"/>
        <v>#REF!</v>
      </c>
      <c r="S375" s="86" t="e">
        <f t="shared" si="188"/>
        <v>#REF!</v>
      </c>
      <c r="T375" s="86" t="e">
        <f t="shared" si="189"/>
        <v>#REF!</v>
      </c>
      <c r="U375" s="86" t="e">
        <f t="shared" si="190"/>
        <v>#REF!</v>
      </c>
      <c r="V375" s="86" t="e">
        <f t="shared" si="191"/>
        <v>#REF!</v>
      </c>
      <c r="W375" s="86" t="e">
        <f t="shared" si="192"/>
        <v>#REF!</v>
      </c>
      <c r="X375" s="86" t="e">
        <f t="shared" si="193"/>
        <v>#REF!</v>
      </c>
      <c r="Y375" s="86" t="e">
        <f t="shared" si="194"/>
        <v>#REF!</v>
      </c>
      <c r="Z375" s="86" t="e">
        <f t="shared" si="195"/>
        <v>#REF!</v>
      </c>
      <c r="AA375" s="87">
        <v>405</v>
      </c>
      <c r="AB375" s="88" t="e">
        <f>AA375*#REF!/$AI$18*10^3</f>
        <v>#REF!</v>
      </c>
      <c r="AC375" s="89">
        <f>INDEX(Efficiencies!$D$8:$M$89,MATCH(C375,Efficiencies!$C$8:$C$89),MATCH(D375,Efficiencies!$D$7:$M$7))</f>
        <v>40.195950000000003</v>
      </c>
      <c r="AD375" s="89">
        <f t="shared" si="196"/>
        <v>0.30478723404255326</v>
      </c>
      <c r="AE375" s="89">
        <f>INDEX(Efficiencies!$P$8:$Y$89,MATCH(C375,Efficiencies!$C$8:$C$89),MATCH(D375,Efficiencies!$P$7:$Y$7))</f>
        <v>33.757041161400004</v>
      </c>
      <c r="AF375" s="89">
        <f t="shared" si="199"/>
        <v>0.25596397659574477</v>
      </c>
      <c r="AG375" s="89">
        <v>0</v>
      </c>
    </row>
    <row r="376" spans="1:33" x14ac:dyDescent="0.2">
      <c r="A376" s="91" t="s">
        <v>2123</v>
      </c>
      <c r="B376" s="349" t="s">
        <v>2124</v>
      </c>
      <c r="C376" s="39" t="s">
        <v>2111</v>
      </c>
      <c r="D376" s="39">
        <v>2035</v>
      </c>
      <c r="E376" s="85" t="e">
        <f>#REF!*INDEX(Costs!$E$7:$O$89,MATCH($C376,Costs!$C$7:$C$89,0),MATCH(E$7,Costs!$E$6:$O$6,0))</f>
        <v>#REF!</v>
      </c>
      <c r="F376" s="85" t="e">
        <f>#REF!*INDEX(Costs!$E$7:$O$89,MATCH($C376,Costs!$C$7:$C$89,0),MATCH(F$7,Costs!$E$6:$O$6,0))</f>
        <v>#REF!</v>
      </c>
      <c r="G376" s="85" t="e">
        <f>#REF!*INDEX(Costs!$E$7:$O$89,MATCH($C376,Costs!$C$7:$C$89,0),MATCH(G$7,Costs!$E$6:$O$6,0))</f>
        <v>#REF!</v>
      </c>
      <c r="H376" s="85" t="e">
        <f>#REF!*INDEX(Costs!$E$7:$O$89,MATCH($C376,Costs!$C$7:$C$89,0),MATCH(H$7,Costs!$E$6:$O$6,0))</f>
        <v>#REF!</v>
      </c>
      <c r="I376" s="85" t="e">
        <f>#REF!*INDEX(Costs!$E$7:$O$89,MATCH($C376,Costs!$C$7:$C$89,0),MATCH(I$7,Costs!$E$6:$O$6,0))</f>
        <v>#REF!</v>
      </c>
      <c r="J376" s="85" t="e">
        <f>#REF!*INDEX(Costs!$E$7:$O$89,MATCH($C376,Costs!$C$7:$C$89,0),MATCH(J$7,Costs!$E$6:$O$6,0))</f>
        <v>#REF!</v>
      </c>
      <c r="K376" s="85" t="e">
        <f>#REF!*INDEX(Costs!$E$7:$O$89,MATCH($C376,Costs!$C$7:$C$89,0),MATCH(K$7,Costs!$E$6:$O$6,0))</f>
        <v>#REF!</v>
      </c>
      <c r="L376" s="85" t="e">
        <f>#REF!*INDEX(Costs!$E$7:$O$89,MATCH($C376,Costs!$C$7:$C$89,0),MATCH(L$7,Costs!$E$6:$O$6,0))</f>
        <v>#REF!</v>
      </c>
      <c r="M376" s="85" t="e">
        <f>#REF!*INDEX(Costs!$E$7:$O$89,MATCH($C376,Costs!$C$7:$C$89,0),MATCH(M$7,Costs!$E$6:$O$6,0))</f>
        <v>#REF!</v>
      </c>
      <c r="N376" s="85" t="e">
        <f>#REF!*INDEX(Costs!$E$7:$O$89,MATCH($C376,Costs!$C$7:$C$89,0),MATCH(N$7,Costs!$E$6:$O$6,0))</f>
        <v>#REF!</v>
      </c>
      <c r="O376" s="85" t="e">
        <f>#REF!*INDEX(Costs!$E$7:$O$89,MATCH($C376,Costs!$C$7:$C$89,0),MATCH(O$7,Costs!$E$6:$O$6,0))</f>
        <v>#REF!</v>
      </c>
      <c r="P376" s="86" t="e">
        <f t="shared" si="200"/>
        <v>#REF!</v>
      </c>
      <c r="Q376" s="86" t="e">
        <f t="shared" si="186"/>
        <v>#REF!</v>
      </c>
      <c r="R376" s="86" t="e">
        <f t="shared" si="187"/>
        <v>#REF!</v>
      </c>
      <c r="S376" s="86" t="e">
        <f t="shared" si="188"/>
        <v>#REF!</v>
      </c>
      <c r="T376" s="86" t="e">
        <f t="shared" si="189"/>
        <v>#REF!</v>
      </c>
      <c r="U376" s="86" t="e">
        <f t="shared" si="190"/>
        <v>#REF!</v>
      </c>
      <c r="V376" s="86" t="e">
        <f t="shared" si="191"/>
        <v>#REF!</v>
      </c>
      <c r="W376" s="86" t="e">
        <f t="shared" si="192"/>
        <v>#REF!</v>
      </c>
      <c r="X376" s="86" t="e">
        <f t="shared" si="193"/>
        <v>#REF!</v>
      </c>
      <c r="Y376" s="86" t="e">
        <f t="shared" si="194"/>
        <v>#REF!</v>
      </c>
      <c r="Z376" s="86" t="e">
        <f t="shared" si="195"/>
        <v>#REF!</v>
      </c>
      <c r="AA376" s="87">
        <v>405</v>
      </c>
      <c r="AB376" s="88" t="e">
        <f>AA376*#REF!/$AI$18*10^3</f>
        <v>#REF!</v>
      </c>
      <c r="AC376" s="89">
        <f>INDEX(Efficiencies!$D$8:$M$89,MATCH(C376,Efficiencies!$C$8:$C$89),MATCH(D376,Efficiencies!$D$7:$M$7))</f>
        <v>40.528809000000003</v>
      </c>
      <c r="AD376" s="89">
        <f t="shared" si="196"/>
        <v>0.30731114936079229</v>
      </c>
      <c r="AE376" s="89">
        <f>INDEX(Efficiencies!$P$8:$Y$89,MATCH(C376,Efficiencies!$C$8:$C$89),MATCH(D376,Efficiencies!$P$7:$Y$7))</f>
        <v>34.036580143908004</v>
      </c>
      <c r="AF376" s="89">
        <f t="shared" si="199"/>
        <v>0.25808359096698574</v>
      </c>
      <c r="AG376" s="89">
        <v>0</v>
      </c>
    </row>
    <row r="377" spans="1:33" x14ac:dyDescent="0.2">
      <c r="A377" s="91" t="s">
        <v>2125</v>
      </c>
      <c r="B377" s="349" t="s">
        <v>2126</v>
      </c>
      <c r="C377" s="39" t="s">
        <v>2111</v>
      </c>
      <c r="D377" s="39">
        <v>2040</v>
      </c>
      <c r="E377" s="85" t="e">
        <f>#REF!*INDEX(Costs!$E$7:$O$89,MATCH($C377,Costs!$C$7:$C$89,0),MATCH(E$7,Costs!$E$6:$O$6,0))</f>
        <v>#REF!</v>
      </c>
      <c r="F377" s="85" t="e">
        <f>#REF!*INDEX(Costs!$E$7:$O$89,MATCH($C377,Costs!$C$7:$C$89,0),MATCH(F$7,Costs!$E$6:$O$6,0))</f>
        <v>#REF!</v>
      </c>
      <c r="G377" s="85" t="e">
        <f>#REF!*INDEX(Costs!$E$7:$O$89,MATCH($C377,Costs!$C$7:$C$89,0),MATCH(G$7,Costs!$E$6:$O$6,0))</f>
        <v>#REF!</v>
      </c>
      <c r="H377" s="85" t="e">
        <f>#REF!*INDEX(Costs!$E$7:$O$89,MATCH($C377,Costs!$C$7:$C$89,0),MATCH(H$7,Costs!$E$6:$O$6,0))</f>
        <v>#REF!</v>
      </c>
      <c r="I377" s="85" t="e">
        <f>#REF!*INDEX(Costs!$E$7:$O$89,MATCH($C377,Costs!$C$7:$C$89,0),MATCH(I$7,Costs!$E$6:$O$6,0))</f>
        <v>#REF!</v>
      </c>
      <c r="J377" s="85" t="e">
        <f>#REF!*INDEX(Costs!$E$7:$O$89,MATCH($C377,Costs!$C$7:$C$89,0),MATCH(J$7,Costs!$E$6:$O$6,0))</f>
        <v>#REF!</v>
      </c>
      <c r="K377" s="85" t="e">
        <f>#REF!*INDEX(Costs!$E$7:$O$89,MATCH($C377,Costs!$C$7:$C$89,0),MATCH(K$7,Costs!$E$6:$O$6,0))</f>
        <v>#REF!</v>
      </c>
      <c r="L377" s="85" t="e">
        <f>#REF!*INDEX(Costs!$E$7:$O$89,MATCH($C377,Costs!$C$7:$C$89,0),MATCH(L$7,Costs!$E$6:$O$6,0))</f>
        <v>#REF!</v>
      </c>
      <c r="M377" s="85" t="e">
        <f>#REF!*INDEX(Costs!$E$7:$O$89,MATCH($C377,Costs!$C$7:$C$89,0),MATCH(M$7,Costs!$E$6:$O$6,0))</f>
        <v>#REF!</v>
      </c>
      <c r="N377" s="85" t="e">
        <f>#REF!*INDEX(Costs!$E$7:$O$89,MATCH($C377,Costs!$C$7:$C$89,0),MATCH(N$7,Costs!$E$6:$O$6,0))</f>
        <v>#REF!</v>
      </c>
      <c r="O377" s="85" t="e">
        <f>#REF!*INDEX(Costs!$E$7:$O$89,MATCH($C377,Costs!$C$7:$C$89,0),MATCH(O$7,Costs!$E$6:$O$6,0))</f>
        <v>#REF!</v>
      </c>
      <c r="P377" s="86" t="e">
        <f t="shared" si="200"/>
        <v>#REF!</v>
      </c>
      <c r="Q377" s="86" t="e">
        <f t="shared" si="186"/>
        <v>#REF!</v>
      </c>
      <c r="R377" s="86" t="e">
        <f t="shared" si="187"/>
        <v>#REF!</v>
      </c>
      <c r="S377" s="86" t="e">
        <f t="shared" si="188"/>
        <v>#REF!</v>
      </c>
      <c r="T377" s="86" t="e">
        <f t="shared" si="189"/>
        <v>#REF!</v>
      </c>
      <c r="U377" s="86" t="e">
        <f t="shared" si="190"/>
        <v>#REF!</v>
      </c>
      <c r="V377" s="86" t="e">
        <f t="shared" si="191"/>
        <v>#REF!</v>
      </c>
      <c r="W377" s="86" t="e">
        <f t="shared" si="192"/>
        <v>#REF!</v>
      </c>
      <c r="X377" s="86" t="e">
        <f t="shared" si="193"/>
        <v>#REF!</v>
      </c>
      <c r="Y377" s="86" t="e">
        <f t="shared" si="194"/>
        <v>#REF!</v>
      </c>
      <c r="Z377" s="86" t="e">
        <f t="shared" si="195"/>
        <v>#REF!</v>
      </c>
      <c r="AA377" s="87">
        <v>405</v>
      </c>
      <c r="AB377" s="88" t="e">
        <f>AA377*#REF!/$AI$18*10^3</f>
        <v>#REF!</v>
      </c>
      <c r="AC377" s="89">
        <f>INDEX(Efficiencies!$D$8:$M$89,MATCH(C377,Efficiencies!$C$8:$C$89),MATCH(D377,Efficiencies!$D$7:$M$7))</f>
        <v>40.475665999999997</v>
      </c>
      <c r="AD377" s="89">
        <f t="shared" si="196"/>
        <v>0.3069081906552828</v>
      </c>
      <c r="AE377" s="89">
        <f>INDEX(Efficiencies!$P$8:$Y$89,MATCH(C377,Efficiencies!$C$8:$C$89),MATCH(D377,Efficiencies!$P$7:$Y$7))</f>
        <v>33.991950014791996</v>
      </c>
      <c r="AF377" s="89">
        <f t="shared" si="199"/>
        <v>0.25774518141059433</v>
      </c>
      <c r="AG377" s="89">
        <v>0</v>
      </c>
    </row>
    <row r="378" spans="1:33" x14ac:dyDescent="0.2">
      <c r="A378" s="91" t="s">
        <v>2127</v>
      </c>
      <c r="B378" s="349" t="s">
        <v>2128</v>
      </c>
      <c r="C378" s="39" t="s">
        <v>2111</v>
      </c>
      <c r="D378" s="39">
        <v>2045</v>
      </c>
      <c r="E378" s="85" t="e">
        <f>#REF!*INDEX(Costs!$E$7:$O$89,MATCH($C378,Costs!$C$7:$C$89,0),MATCH(E$7,Costs!$E$6:$O$6,0))</f>
        <v>#REF!</v>
      </c>
      <c r="F378" s="85" t="e">
        <f>#REF!*INDEX(Costs!$E$7:$O$89,MATCH($C378,Costs!$C$7:$C$89,0),MATCH(F$7,Costs!$E$6:$O$6,0))</f>
        <v>#REF!</v>
      </c>
      <c r="G378" s="85" t="e">
        <f>#REF!*INDEX(Costs!$E$7:$O$89,MATCH($C378,Costs!$C$7:$C$89,0),MATCH(G$7,Costs!$E$6:$O$6,0))</f>
        <v>#REF!</v>
      </c>
      <c r="H378" s="85" t="e">
        <f>#REF!*INDEX(Costs!$E$7:$O$89,MATCH($C378,Costs!$C$7:$C$89,0),MATCH(H$7,Costs!$E$6:$O$6,0))</f>
        <v>#REF!</v>
      </c>
      <c r="I378" s="85" t="e">
        <f>#REF!*INDEX(Costs!$E$7:$O$89,MATCH($C378,Costs!$C$7:$C$89,0),MATCH(I$7,Costs!$E$6:$O$6,0))</f>
        <v>#REF!</v>
      </c>
      <c r="J378" s="85" t="e">
        <f>#REF!*INDEX(Costs!$E$7:$O$89,MATCH($C378,Costs!$C$7:$C$89,0),MATCH(J$7,Costs!$E$6:$O$6,0))</f>
        <v>#REF!</v>
      </c>
      <c r="K378" s="85" t="e">
        <f>#REF!*INDEX(Costs!$E$7:$O$89,MATCH($C378,Costs!$C$7:$C$89,0),MATCH(K$7,Costs!$E$6:$O$6,0))</f>
        <v>#REF!</v>
      </c>
      <c r="L378" s="85" t="e">
        <f>#REF!*INDEX(Costs!$E$7:$O$89,MATCH($C378,Costs!$C$7:$C$89,0),MATCH(L$7,Costs!$E$6:$O$6,0))</f>
        <v>#REF!</v>
      </c>
      <c r="M378" s="85" t="e">
        <f>#REF!*INDEX(Costs!$E$7:$O$89,MATCH($C378,Costs!$C$7:$C$89,0),MATCH(M$7,Costs!$E$6:$O$6,0))</f>
        <v>#REF!</v>
      </c>
      <c r="N378" s="85" t="e">
        <f>#REF!*INDEX(Costs!$E$7:$O$89,MATCH($C378,Costs!$C$7:$C$89,0),MATCH(N$7,Costs!$E$6:$O$6,0))</f>
        <v>#REF!</v>
      </c>
      <c r="O378" s="85" t="e">
        <f>#REF!*INDEX(Costs!$E$7:$O$89,MATCH($C378,Costs!$C$7:$C$89,0),MATCH(O$7,Costs!$E$6:$O$6,0))</f>
        <v>#REF!</v>
      </c>
      <c r="P378" s="86" t="e">
        <f t="shared" si="200"/>
        <v>#REF!</v>
      </c>
      <c r="Q378" s="86" t="e">
        <f t="shared" si="186"/>
        <v>#REF!</v>
      </c>
      <c r="R378" s="86" t="e">
        <f t="shared" si="187"/>
        <v>#REF!</v>
      </c>
      <c r="S378" s="86" t="e">
        <f t="shared" si="188"/>
        <v>#REF!</v>
      </c>
      <c r="T378" s="86" t="e">
        <f t="shared" si="189"/>
        <v>#REF!</v>
      </c>
      <c r="U378" s="86" t="e">
        <f t="shared" si="190"/>
        <v>#REF!</v>
      </c>
      <c r="V378" s="86" t="e">
        <f t="shared" si="191"/>
        <v>#REF!</v>
      </c>
      <c r="W378" s="86" t="e">
        <f t="shared" si="192"/>
        <v>#REF!</v>
      </c>
      <c r="X378" s="86" t="e">
        <f t="shared" si="193"/>
        <v>#REF!</v>
      </c>
      <c r="Y378" s="86" t="e">
        <f t="shared" si="194"/>
        <v>#REF!</v>
      </c>
      <c r="Z378" s="86" t="e">
        <f t="shared" si="195"/>
        <v>#REF!</v>
      </c>
      <c r="AA378" s="87">
        <v>405</v>
      </c>
      <c r="AB378" s="88" t="e">
        <f>AA378*#REF!/$AI$18*10^3</f>
        <v>#REF!</v>
      </c>
      <c r="AC378" s="89">
        <f>INDEX(Efficiencies!$D$8:$M$89,MATCH(C378,Efficiencies!$C$8:$C$89),MATCH(D378,Efficiencies!$D$7:$M$7))</f>
        <v>40.475665999999997</v>
      </c>
      <c r="AD378" s="89">
        <f t="shared" si="196"/>
        <v>0.3069081906552828</v>
      </c>
      <c r="AE378" s="89">
        <f>INDEX(Efficiencies!$P$8:$Y$89,MATCH(C378,Efficiencies!$C$8:$C$89),MATCH(D378,Efficiencies!$P$7:$Y$7))</f>
        <v>33.991950014791996</v>
      </c>
      <c r="AF378" s="89">
        <f t="shared" si="199"/>
        <v>0.25774518141059433</v>
      </c>
      <c r="AG378" s="89">
        <v>0</v>
      </c>
    </row>
    <row r="379" spans="1:33" x14ac:dyDescent="0.2">
      <c r="A379" s="91" t="s">
        <v>2129</v>
      </c>
      <c r="B379" s="349" t="s">
        <v>2130</v>
      </c>
      <c r="C379" s="39" t="s">
        <v>2111</v>
      </c>
      <c r="D379" s="39">
        <v>2050</v>
      </c>
      <c r="E379" s="85" t="e">
        <f>#REF!*INDEX(Costs!$E$7:$O$89,MATCH($C379,Costs!$C$7:$C$89,0),MATCH(E$7,Costs!$E$6:$O$6,0))</f>
        <v>#REF!</v>
      </c>
      <c r="F379" s="85" t="e">
        <f>#REF!*INDEX(Costs!$E$7:$O$89,MATCH($C379,Costs!$C$7:$C$89,0),MATCH(F$7,Costs!$E$6:$O$6,0))</f>
        <v>#REF!</v>
      </c>
      <c r="G379" s="85" t="e">
        <f>#REF!*INDEX(Costs!$E$7:$O$89,MATCH($C379,Costs!$C$7:$C$89,0),MATCH(G$7,Costs!$E$6:$O$6,0))</f>
        <v>#REF!</v>
      </c>
      <c r="H379" s="85" t="e">
        <f>#REF!*INDEX(Costs!$E$7:$O$89,MATCH($C379,Costs!$C$7:$C$89,0),MATCH(H$7,Costs!$E$6:$O$6,0))</f>
        <v>#REF!</v>
      </c>
      <c r="I379" s="85" t="e">
        <f>#REF!*INDEX(Costs!$E$7:$O$89,MATCH($C379,Costs!$C$7:$C$89,0),MATCH(I$7,Costs!$E$6:$O$6,0))</f>
        <v>#REF!</v>
      </c>
      <c r="J379" s="85" t="e">
        <f>#REF!*INDEX(Costs!$E$7:$O$89,MATCH($C379,Costs!$C$7:$C$89,0),MATCH(J$7,Costs!$E$6:$O$6,0))</f>
        <v>#REF!</v>
      </c>
      <c r="K379" s="85" t="e">
        <f>#REF!*INDEX(Costs!$E$7:$O$89,MATCH($C379,Costs!$C$7:$C$89,0),MATCH(K$7,Costs!$E$6:$O$6,0))</f>
        <v>#REF!</v>
      </c>
      <c r="L379" s="85" t="e">
        <f>#REF!*INDEX(Costs!$E$7:$O$89,MATCH($C379,Costs!$C$7:$C$89,0),MATCH(L$7,Costs!$E$6:$O$6,0))</f>
        <v>#REF!</v>
      </c>
      <c r="M379" s="85" t="e">
        <f>#REF!*INDEX(Costs!$E$7:$O$89,MATCH($C379,Costs!$C$7:$C$89,0),MATCH(M$7,Costs!$E$6:$O$6,0))</f>
        <v>#REF!</v>
      </c>
      <c r="N379" s="85" t="e">
        <f>#REF!*INDEX(Costs!$E$7:$O$89,MATCH($C379,Costs!$C$7:$C$89,0),MATCH(N$7,Costs!$E$6:$O$6,0))</f>
        <v>#REF!</v>
      </c>
      <c r="O379" s="85" t="e">
        <f>#REF!*INDEX(Costs!$E$7:$O$89,MATCH($C379,Costs!$C$7:$C$89,0),MATCH(O$7,Costs!$E$6:$O$6,0))</f>
        <v>#REF!</v>
      </c>
      <c r="P379" s="86" t="e">
        <f t="shared" si="200"/>
        <v>#REF!</v>
      </c>
      <c r="Q379" s="86" t="e">
        <f t="shared" si="186"/>
        <v>#REF!</v>
      </c>
      <c r="R379" s="86" t="e">
        <f t="shared" si="187"/>
        <v>#REF!</v>
      </c>
      <c r="S379" s="86" t="e">
        <f t="shared" si="188"/>
        <v>#REF!</v>
      </c>
      <c r="T379" s="86" t="e">
        <f t="shared" si="189"/>
        <v>#REF!</v>
      </c>
      <c r="U379" s="86" t="e">
        <f t="shared" si="190"/>
        <v>#REF!</v>
      </c>
      <c r="V379" s="86" t="e">
        <f t="shared" si="191"/>
        <v>#REF!</v>
      </c>
      <c r="W379" s="86" t="e">
        <f t="shared" si="192"/>
        <v>#REF!</v>
      </c>
      <c r="X379" s="86" t="e">
        <f t="shared" si="193"/>
        <v>#REF!</v>
      </c>
      <c r="Y379" s="86" t="e">
        <f t="shared" si="194"/>
        <v>#REF!</v>
      </c>
      <c r="Z379" s="86" t="e">
        <f t="shared" si="195"/>
        <v>#REF!</v>
      </c>
      <c r="AA379" s="87">
        <v>405</v>
      </c>
      <c r="AB379" s="88" t="e">
        <f>AA379*#REF!/$AI$18*10^3</f>
        <v>#REF!</v>
      </c>
      <c r="AC379" s="89">
        <f>INDEX(Efficiencies!$D$8:$M$89,MATCH(C379,Efficiencies!$C$8:$C$89),MATCH(D379,Efficiencies!$D$7:$M$7))</f>
        <v>40.475665999999997</v>
      </c>
      <c r="AD379" s="89">
        <f t="shared" si="196"/>
        <v>0.3069081906552828</v>
      </c>
      <c r="AE379" s="89">
        <f>INDEX(Efficiencies!$P$8:$Y$89,MATCH(C379,Efficiencies!$C$8:$C$89),MATCH(D379,Efficiencies!$P$7:$Y$7))</f>
        <v>33.991950014791996</v>
      </c>
      <c r="AF379" s="89">
        <f t="shared" si="199"/>
        <v>0.25774518141059433</v>
      </c>
      <c r="AG379" s="89">
        <v>0</v>
      </c>
    </row>
    <row r="380" spans="1:33" x14ac:dyDescent="0.2">
      <c r="A380" s="91" t="s">
        <v>465</v>
      </c>
      <c r="B380" s="349" t="s">
        <v>2131</v>
      </c>
      <c r="C380" s="39" t="s">
        <v>2132</v>
      </c>
      <c r="D380" s="39">
        <v>2010</v>
      </c>
      <c r="E380" s="85" t="e">
        <f>#REF!*INDEX(Costs!$E$7:$O$89,MATCH($C380,Costs!$C$7:$C$89,0),MATCH(E$7,Costs!$E$6:$O$6,0))</f>
        <v>#REF!</v>
      </c>
      <c r="F380" s="85" t="e">
        <f>#REF!*INDEX(Costs!$E$7:$O$89,MATCH($C380,Costs!$C$7:$C$89,0),MATCH(F$7,Costs!$E$6:$O$6,0))</f>
        <v>#REF!</v>
      </c>
      <c r="G380" s="85" t="e">
        <f>#REF!*INDEX(Costs!$E$7:$O$89,MATCH($C380,Costs!$C$7:$C$89,0),MATCH(G$7,Costs!$E$6:$O$6,0))</f>
        <v>#REF!</v>
      </c>
      <c r="H380" s="85" t="e">
        <f>#REF!*INDEX(Costs!$E$7:$O$89,MATCH($C380,Costs!$C$7:$C$89,0),MATCH(H$7,Costs!$E$6:$O$6,0))</f>
        <v>#REF!</v>
      </c>
      <c r="I380" s="85" t="e">
        <f>#REF!*INDEX(Costs!$E$7:$O$89,MATCH($C380,Costs!$C$7:$C$89,0),MATCH(I$7,Costs!$E$6:$O$6,0))</f>
        <v>#REF!</v>
      </c>
      <c r="J380" s="85" t="e">
        <f>#REF!*INDEX(Costs!$E$7:$O$89,MATCH($C380,Costs!$C$7:$C$89,0),MATCH(J$7,Costs!$E$6:$O$6,0))</f>
        <v>#REF!</v>
      </c>
      <c r="K380" s="85" t="e">
        <f>#REF!*INDEX(Costs!$E$7:$O$89,MATCH($C380,Costs!$C$7:$C$89,0),MATCH(K$7,Costs!$E$6:$O$6,0))</f>
        <v>#REF!</v>
      </c>
      <c r="L380" s="85" t="e">
        <f>#REF!*INDEX(Costs!$E$7:$O$89,MATCH($C380,Costs!$C$7:$C$89,0),MATCH(L$7,Costs!$E$6:$O$6,0))</f>
        <v>#REF!</v>
      </c>
      <c r="M380" s="85" t="e">
        <f>#REF!*INDEX(Costs!$E$7:$O$89,MATCH($C380,Costs!$C$7:$C$89,0),MATCH(M$7,Costs!$E$6:$O$6,0))</f>
        <v>#REF!</v>
      </c>
      <c r="N380" s="85" t="e">
        <f>#REF!*INDEX(Costs!$E$7:$O$89,MATCH($C380,Costs!$C$7:$C$89,0),MATCH(N$7,Costs!$E$6:$O$6,0))</f>
        <v>#REF!</v>
      </c>
      <c r="O380" s="85" t="e">
        <f>#REF!*INDEX(Costs!$E$7:$O$89,MATCH($C380,Costs!$C$7:$C$89,0),MATCH(O$7,Costs!$E$6:$O$6,0))</f>
        <v>#REF!</v>
      </c>
      <c r="P380" s="86" t="e">
        <f>E380/$AI$18*10^6</f>
        <v>#REF!</v>
      </c>
      <c r="Q380" s="86" t="e">
        <f t="shared" si="186"/>
        <v>#REF!</v>
      </c>
      <c r="R380" s="86" t="e">
        <f t="shared" si="187"/>
        <v>#REF!</v>
      </c>
      <c r="S380" s="86" t="e">
        <f t="shared" si="188"/>
        <v>#REF!</v>
      </c>
      <c r="T380" s="86" t="e">
        <f t="shared" si="189"/>
        <v>#REF!</v>
      </c>
      <c r="U380" s="86" t="e">
        <f t="shared" si="190"/>
        <v>#REF!</v>
      </c>
      <c r="V380" s="86" t="e">
        <f t="shared" si="191"/>
        <v>#REF!</v>
      </c>
      <c r="W380" s="86" t="e">
        <f t="shared" si="192"/>
        <v>#REF!</v>
      </c>
      <c r="X380" s="86" t="e">
        <f t="shared" si="193"/>
        <v>#REF!</v>
      </c>
      <c r="Y380" s="86" t="e">
        <f t="shared" si="194"/>
        <v>#REF!</v>
      </c>
      <c r="Z380" s="86" t="e">
        <f t="shared" si="195"/>
        <v>#REF!</v>
      </c>
      <c r="AA380" s="87">
        <v>473</v>
      </c>
      <c r="AB380" s="88" t="e">
        <f>AA380*#REF!/$AI$18*10^3</f>
        <v>#REF!</v>
      </c>
      <c r="AC380" s="89" t="e">
        <f>INDEX(Efficiencies!$D$8:$M$89,MATCH(C380,Efficiencies!$C$8:$C$89),MATCH(D380,Efficiencies!$D$7:$M$7))</f>
        <v>#REF!</v>
      </c>
      <c r="AD380" s="89" t="e">
        <f t="shared" si="196"/>
        <v>#REF!</v>
      </c>
      <c r="AE380" s="89" t="e">
        <f>INDEX(Efficiencies!$P$8:$Y$89,MATCH(C380,Efficiencies!$C$8:$C$89),MATCH(D380,Efficiencies!$P$7:$Y$7))</f>
        <v>#REF!</v>
      </c>
      <c r="AF380" s="89" t="e">
        <f t="shared" si="199"/>
        <v>#REF!</v>
      </c>
      <c r="AG380" s="89" t="e">
        <f>AdditionalVehs!$C$33</f>
        <v>#REF!</v>
      </c>
    </row>
    <row r="381" spans="1:33" x14ac:dyDescent="0.2">
      <c r="A381" s="91" t="s">
        <v>2133</v>
      </c>
      <c r="B381" s="349" t="s">
        <v>2134</v>
      </c>
      <c r="C381" s="39" t="s">
        <v>2132</v>
      </c>
      <c r="D381" s="39">
        <v>2015</v>
      </c>
      <c r="E381" s="85" t="e">
        <f>#REF!*INDEX(Costs!$E$7:$O$89,MATCH($C381,Costs!$C$7:$C$89,0),MATCH(E$7,Costs!$E$6:$O$6,0))</f>
        <v>#REF!</v>
      </c>
      <c r="F381" s="85" t="e">
        <f>#REF!*INDEX(Costs!$E$7:$O$89,MATCH($C381,Costs!$C$7:$C$89,0),MATCH(F$7,Costs!$E$6:$O$6,0))</f>
        <v>#REF!</v>
      </c>
      <c r="G381" s="85" t="e">
        <f>#REF!*INDEX(Costs!$E$7:$O$89,MATCH($C381,Costs!$C$7:$C$89,0),MATCH(G$7,Costs!$E$6:$O$6,0))</f>
        <v>#REF!</v>
      </c>
      <c r="H381" s="85" t="e">
        <f>#REF!*INDEX(Costs!$E$7:$O$89,MATCH($C381,Costs!$C$7:$C$89,0),MATCH(H$7,Costs!$E$6:$O$6,0))</f>
        <v>#REF!</v>
      </c>
      <c r="I381" s="85" t="e">
        <f>#REF!*INDEX(Costs!$E$7:$O$89,MATCH($C381,Costs!$C$7:$C$89,0),MATCH(I$7,Costs!$E$6:$O$6,0))</f>
        <v>#REF!</v>
      </c>
      <c r="J381" s="85" t="e">
        <f>#REF!*INDEX(Costs!$E$7:$O$89,MATCH($C381,Costs!$C$7:$C$89,0),MATCH(J$7,Costs!$E$6:$O$6,0))</f>
        <v>#REF!</v>
      </c>
      <c r="K381" s="85" t="e">
        <f>#REF!*INDEX(Costs!$E$7:$O$89,MATCH($C381,Costs!$C$7:$C$89,0),MATCH(K$7,Costs!$E$6:$O$6,0))</f>
        <v>#REF!</v>
      </c>
      <c r="L381" s="85" t="e">
        <f>#REF!*INDEX(Costs!$E$7:$O$89,MATCH($C381,Costs!$C$7:$C$89,0),MATCH(L$7,Costs!$E$6:$O$6,0))</f>
        <v>#REF!</v>
      </c>
      <c r="M381" s="85" t="e">
        <f>#REF!*INDEX(Costs!$E$7:$O$89,MATCH($C381,Costs!$C$7:$C$89,0),MATCH(M$7,Costs!$E$6:$O$6,0))</f>
        <v>#REF!</v>
      </c>
      <c r="N381" s="85" t="e">
        <f>#REF!*INDEX(Costs!$E$7:$O$89,MATCH($C381,Costs!$C$7:$C$89,0),MATCH(N$7,Costs!$E$6:$O$6,0))</f>
        <v>#REF!</v>
      </c>
      <c r="O381" s="85" t="e">
        <f>#REF!*INDEX(Costs!$E$7:$O$89,MATCH($C381,Costs!$C$7:$C$89,0),MATCH(O$7,Costs!$E$6:$O$6,0))</f>
        <v>#REF!</v>
      </c>
      <c r="P381" s="86" t="e">
        <f t="shared" ref="P381:P388" si="201">E381/$AI$18*10^6</f>
        <v>#REF!</v>
      </c>
      <c r="Q381" s="86" t="e">
        <f t="shared" si="186"/>
        <v>#REF!</v>
      </c>
      <c r="R381" s="86" t="e">
        <f t="shared" si="187"/>
        <v>#REF!</v>
      </c>
      <c r="S381" s="86" t="e">
        <f t="shared" si="188"/>
        <v>#REF!</v>
      </c>
      <c r="T381" s="86" t="e">
        <f t="shared" si="189"/>
        <v>#REF!</v>
      </c>
      <c r="U381" s="86" t="e">
        <f t="shared" si="190"/>
        <v>#REF!</v>
      </c>
      <c r="V381" s="86" t="e">
        <f t="shared" si="191"/>
        <v>#REF!</v>
      </c>
      <c r="W381" s="86" t="e">
        <f t="shared" si="192"/>
        <v>#REF!</v>
      </c>
      <c r="X381" s="86" t="e">
        <f t="shared" si="193"/>
        <v>#REF!</v>
      </c>
      <c r="Y381" s="86" t="e">
        <f t="shared" si="194"/>
        <v>#REF!</v>
      </c>
      <c r="Z381" s="86" t="e">
        <f t="shared" si="195"/>
        <v>#REF!</v>
      </c>
      <c r="AA381" s="87">
        <v>473</v>
      </c>
      <c r="AB381" s="88" t="e">
        <f>AA381*#REF!/$AI$18*10^3</f>
        <v>#REF!</v>
      </c>
      <c r="AC381" s="89" t="e">
        <f>INDEX(Efficiencies!$D$8:$M$89,MATCH(C381,Efficiencies!$C$8:$C$89),MATCH(D381,Efficiencies!$D$7:$M$7))</f>
        <v>#DIV/0!</v>
      </c>
      <c r="AD381" s="89" t="e">
        <f t="shared" si="196"/>
        <v>#DIV/0!</v>
      </c>
      <c r="AE381" s="89" t="e">
        <f>INDEX(Efficiencies!$P$8:$Y$89,MATCH(C381,Efficiencies!$C$8:$C$89),MATCH(D381,Efficiencies!$P$7:$Y$7))</f>
        <v>#DIV/0!</v>
      </c>
      <c r="AF381" s="89" t="e">
        <f t="shared" si="199"/>
        <v>#DIV/0!</v>
      </c>
      <c r="AG381" s="89" t="e">
        <f>AdditionalVehs!$C$33</f>
        <v>#REF!</v>
      </c>
    </row>
    <row r="382" spans="1:33" x14ac:dyDescent="0.2">
      <c r="A382" s="91" t="s">
        <v>2135</v>
      </c>
      <c r="B382" s="349" t="s">
        <v>1067</v>
      </c>
      <c r="C382" s="39" t="s">
        <v>2132</v>
      </c>
      <c r="D382" s="39">
        <v>2020</v>
      </c>
      <c r="E382" s="85" t="e">
        <f>#REF!*INDEX(Costs!$E$7:$O$89,MATCH($C382,Costs!$C$7:$C$89,0),MATCH(E$7,Costs!$E$6:$O$6,0))</f>
        <v>#REF!</v>
      </c>
      <c r="F382" s="85" t="e">
        <f>#REF!*INDEX(Costs!$E$7:$O$89,MATCH($C382,Costs!$C$7:$C$89,0),MATCH(F$7,Costs!$E$6:$O$6,0))</f>
        <v>#REF!</v>
      </c>
      <c r="G382" s="85" t="e">
        <f>#REF!*INDEX(Costs!$E$7:$O$89,MATCH($C382,Costs!$C$7:$C$89,0),MATCH(G$7,Costs!$E$6:$O$6,0))</f>
        <v>#REF!</v>
      </c>
      <c r="H382" s="85" t="e">
        <f>#REF!*INDEX(Costs!$E$7:$O$89,MATCH($C382,Costs!$C$7:$C$89,0),MATCH(H$7,Costs!$E$6:$O$6,0))</f>
        <v>#REF!</v>
      </c>
      <c r="I382" s="85" t="e">
        <f>#REF!*INDEX(Costs!$E$7:$O$89,MATCH($C382,Costs!$C$7:$C$89,0),MATCH(I$7,Costs!$E$6:$O$6,0))</f>
        <v>#REF!</v>
      </c>
      <c r="J382" s="85" t="e">
        <f>#REF!*INDEX(Costs!$E$7:$O$89,MATCH($C382,Costs!$C$7:$C$89,0),MATCH(J$7,Costs!$E$6:$O$6,0))</f>
        <v>#REF!</v>
      </c>
      <c r="K382" s="85" t="e">
        <f>#REF!*INDEX(Costs!$E$7:$O$89,MATCH($C382,Costs!$C$7:$C$89,0),MATCH(K$7,Costs!$E$6:$O$6,0))</f>
        <v>#REF!</v>
      </c>
      <c r="L382" s="85" t="e">
        <f>#REF!*INDEX(Costs!$E$7:$O$89,MATCH($C382,Costs!$C$7:$C$89,0),MATCH(L$7,Costs!$E$6:$O$6,0))</f>
        <v>#REF!</v>
      </c>
      <c r="M382" s="85" t="e">
        <f>#REF!*INDEX(Costs!$E$7:$O$89,MATCH($C382,Costs!$C$7:$C$89,0),MATCH(M$7,Costs!$E$6:$O$6,0))</f>
        <v>#REF!</v>
      </c>
      <c r="N382" s="85" t="e">
        <f>#REF!*INDEX(Costs!$E$7:$O$89,MATCH($C382,Costs!$C$7:$C$89,0),MATCH(N$7,Costs!$E$6:$O$6,0))</f>
        <v>#REF!</v>
      </c>
      <c r="O382" s="85" t="e">
        <f>#REF!*INDEX(Costs!$E$7:$O$89,MATCH($C382,Costs!$C$7:$C$89,0),MATCH(O$7,Costs!$E$6:$O$6,0))</f>
        <v>#REF!</v>
      </c>
      <c r="P382" s="86" t="e">
        <f t="shared" si="201"/>
        <v>#REF!</v>
      </c>
      <c r="Q382" s="86" t="e">
        <f t="shared" si="186"/>
        <v>#REF!</v>
      </c>
      <c r="R382" s="86" t="e">
        <f t="shared" si="187"/>
        <v>#REF!</v>
      </c>
      <c r="S382" s="86" t="e">
        <f t="shared" si="188"/>
        <v>#REF!</v>
      </c>
      <c r="T382" s="86" t="e">
        <f t="shared" si="189"/>
        <v>#REF!</v>
      </c>
      <c r="U382" s="86" t="e">
        <f t="shared" si="190"/>
        <v>#REF!</v>
      </c>
      <c r="V382" s="86" t="e">
        <f t="shared" si="191"/>
        <v>#REF!</v>
      </c>
      <c r="W382" s="86" t="e">
        <f t="shared" si="192"/>
        <v>#REF!</v>
      </c>
      <c r="X382" s="86" t="e">
        <f t="shared" si="193"/>
        <v>#REF!</v>
      </c>
      <c r="Y382" s="86" t="e">
        <f t="shared" si="194"/>
        <v>#REF!</v>
      </c>
      <c r="Z382" s="86" t="e">
        <f t="shared" si="195"/>
        <v>#REF!</v>
      </c>
      <c r="AA382" s="87">
        <v>473</v>
      </c>
      <c r="AB382" s="88" t="e">
        <f>AA382*#REF!/$AI$18*10^3</f>
        <v>#REF!</v>
      </c>
      <c r="AC382" s="89" t="e">
        <f>INDEX(Efficiencies!$D$8:$M$89,MATCH(C382,Efficiencies!$C$8:$C$89),MATCH(D382,Efficiencies!$D$7:$M$7))</f>
        <v>#REF!</v>
      </c>
      <c r="AD382" s="89" t="e">
        <f t="shared" si="196"/>
        <v>#REF!</v>
      </c>
      <c r="AE382" s="89" t="e">
        <f>INDEX(Efficiencies!$P$8:$Y$89,MATCH(C382,Efficiencies!$C$8:$C$89),MATCH(D382,Efficiencies!$P$7:$Y$7))</f>
        <v>#REF!</v>
      </c>
      <c r="AF382" s="89" t="e">
        <f t="shared" si="199"/>
        <v>#REF!</v>
      </c>
      <c r="AG382" s="89" t="e">
        <f>AdditionalVehs!$C$33</f>
        <v>#REF!</v>
      </c>
    </row>
    <row r="383" spans="1:33" x14ac:dyDescent="0.2">
      <c r="A383" s="91" t="s">
        <v>2136</v>
      </c>
      <c r="B383" s="349" t="s">
        <v>2137</v>
      </c>
      <c r="C383" s="39" t="s">
        <v>2132</v>
      </c>
      <c r="D383" s="39">
        <v>2025</v>
      </c>
      <c r="E383" s="85" t="e">
        <f>#REF!*INDEX(Costs!$E$7:$O$89,MATCH($C383,Costs!$C$7:$C$89,0),MATCH(E$7,Costs!$E$6:$O$6,0))</f>
        <v>#REF!</v>
      </c>
      <c r="F383" s="85" t="e">
        <f>#REF!*INDEX(Costs!$E$7:$O$89,MATCH($C383,Costs!$C$7:$C$89,0),MATCH(F$7,Costs!$E$6:$O$6,0))</f>
        <v>#REF!</v>
      </c>
      <c r="G383" s="85" t="e">
        <f>#REF!*INDEX(Costs!$E$7:$O$89,MATCH($C383,Costs!$C$7:$C$89,0),MATCH(G$7,Costs!$E$6:$O$6,0))</f>
        <v>#REF!</v>
      </c>
      <c r="H383" s="85" t="e">
        <f>#REF!*INDEX(Costs!$E$7:$O$89,MATCH($C383,Costs!$C$7:$C$89,0),MATCH(H$7,Costs!$E$6:$O$6,0))</f>
        <v>#REF!</v>
      </c>
      <c r="I383" s="85" t="e">
        <f>#REF!*INDEX(Costs!$E$7:$O$89,MATCH($C383,Costs!$C$7:$C$89,0),MATCH(I$7,Costs!$E$6:$O$6,0))</f>
        <v>#REF!</v>
      </c>
      <c r="J383" s="85" t="e">
        <f>#REF!*INDEX(Costs!$E$7:$O$89,MATCH($C383,Costs!$C$7:$C$89,0),MATCH(J$7,Costs!$E$6:$O$6,0))</f>
        <v>#REF!</v>
      </c>
      <c r="K383" s="85" t="e">
        <f>#REF!*INDEX(Costs!$E$7:$O$89,MATCH($C383,Costs!$C$7:$C$89,0),MATCH(K$7,Costs!$E$6:$O$6,0))</f>
        <v>#REF!</v>
      </c>
      <c r="L383" s="85" t="e">
        <f>#REF!*INDEX(Costs!$E$7:$O$89,MATCH($C383,Costs!$C$7:$C$89,0),MATCH(L$7,Costs!$E$6:$O$6,0))</f>
        <v>#REF!</v>
      </c>
      <c r="M383" s="85" t="e">
        <f>#REF!*INDEX(Costs!$E$7:$O$89,MATCH($C383,Costs!$C$7:$C$89,0),MATCH(M$7,Costs!$E$6:$O$6,0))</f>
        <v>#REF!</v>
      </c>
      <c r="N383" s="85" t="e">
        <f>#REF!*INDEX(Costs!$E$7:$O$89,MATCH($C383,Costs!$C$7:$C$89,0),MATCH(N$7,Costs!$E$6:$O$6,0))</f>
        <v>#REF!</v>
      </c>
      <c r="O383" s="85" t="e">
        <f>#REF!*INDEX(Costs!$E$7:$O$89,MATCH($C383,Costs!$C$7:$C$89,0),MATCH(O$7,Costs!$E$6:$O$6,0))</f>
        <v>#REF!</v>
      </c>
      <c r="P383" s="86" t="e">
        <f t="shared" si="201"/>
        <v>#REF!</v>
      </c>
      <c r="Q383" s="86" t="e">
        <f t="shared" si="186"/>
        <v>#REF!</v>
      </c>
      <c r="R383" s="86" t="e">
        <f t="shared" si="187"/>
        <v>#REF!</v>
      </c>
      <c r="S383" s="86" t="e">
        <f t="shared" si="188"/>
        <v>#REF!</v>
      </c>
      <c r="T383" s="86" t="e">
        <f t="shared" si="189"/>
        <v>#REF!</v>
      </c>
      <c r="U383" s="86" t="e">
        <f t="shared" si="190"/>
        <v>#REF!</v>
      </c>
      <c r="V383" s="86" t="e">
        <f t="shared" si="191"/>
        <v>#REF!</v>
      </c>
      <c r="W383" s="86" t="e">
        <f t="shared" si="192"/>
        <v>#REF!</v>
      </c>
      <c r="X383" s="86" t="e">
        <f t="shared" si="193"/>
        <v>#REF!</v>
      </c>
      <c r="Y383" s="86" t="e">
        <f t="shared" si="194"/>
        <v>#REF!</v>
      </c>
      <c r="Z383" s="86" t="e">
        <f t="shared" si="195"/>
        <v>#REF!</v>
      </c>
      <c r="AA383" s="87">
        <v>473</v>
      </c>
      <c r="AB383" s="88" t="e">
        <f>AA383*#REF!/$AI$18*10^3</f>
        <v>#REF!</v>
      </c>
      <c r="AC383" s="89" t="e">
        <f>INDEX(Efficiencies!$D$8:$M$89,MATCH(C383,Efficiencies!$C$8:$C$89),MATCH(D383,Efficiencies!$D$7:$M$7))</f>
        <v>#REF!</v>
      </c>
      <c r="AD383" s="89" t="e">
        <f t="shared" si="196"/>
        <v>#REF!</v>
      </c>
      <c r="AE383" s="89" t="e">
        <f>INDEX(Efficiencies!$P$8:$Y$89,MATCH(C383,Efficiencies!$C$8:$C$89),MATCH(D383,Efficiencies!$P$7:$Y$7))</f>
        <v>#REF!</v>
      </c>
      <c r="AF383" s="89" t="e">
        <f t="shared" si="199"/>
        <v>#REF!</v>
      </c>
      <c r="AG383" s="89" t="e">
        <f>AdditionalVehs!$C$33</f>
        <v>#REF!</v>
      </c>
    </row>
    <row r="384" spans="1:33" x14ac:dyDescent="0.2">
      <c r="A384" s="91" t="s">
        <v>2138</v>
      </c>
      <c r="B384" s="349" t="s">
        <v>2139</v>
      </c>
      <c r="C384" s="39" t="s">
        <v>2132</v>
      </c>
      <c r="D384" s="39">
        <v>2030</v>
      </c>
      <c r="E384" s="85" t="e">
        <f>#REF!*INDEX(Costs!$E$7:$O$89,MATCH($C384,Costs!$C$7:$C$89,0),MATCH(E$7,Costs!$E$6:$O$6,0))</f>
        <v>#REF!</v>
      </c>
      <c r="F384" s="85" t="e">
        <f>#REF!*INDEX(Costs!$E$7:$O$89,MATCH($C384,Costs!$C$7:$C$89,0),MATCH(F$7,Costs!$E$6:$O$6,0))</f>
        <v>#REF!</v>
      </c>
      <c r="G384" s="85" t="e">
        <f>#REF!*INDEX(Costs!$E$7:$O$89,MATCH($C384,Costs!$C$7:$C$89,0),MATCH(G$7,Costs!$E$6:$O$6,0))</f>
        <v>#REF!</v>
      </c>
      <c r="H384" s="85" t="e">
        <f>#REF!*INDEX(Costs!$E$7:$O$89,MATCH($C384,Costs!$C$7:$C$89,0),MATCH(H$7,Costs!$E$6:$O$6,0))</f>
        <v>#REF!</v>
      </c>
      <c r="I384" s="85" t="e">
        <f>#REF!*INDEX(Costs!$E$7:$O$89,MATCH($C384,Costs!$C$7:$C$89,0),MATCH(I$7,Costs!$E$6:$O$6,0))</f>
        <v>#REF!</v>
      </c>
      <c r="J384" s="85" t="e">
        <f>#REF!*INDEX(Costs!$E$7:$O$89,MATCH($C384,Costs!$C$7:$C$89,0),MATCH(J$7,Costs!$E$6:$O$6,0))</f>
        <v>#REF!</v>
      </c>
      <c r="K384" s="85" t="e">
        <f>#REF!*INDEX(Costs!$E$7:$O$89,MATCH($C384,Costs!$C$7:$C$89,0),MATCH(K$7,Costs!$E$6:$O$6,0))</f>
        <v>#REF!</v>
      </c>
      <c r="L384" s="85" t="e">
        <f>#REF!*INDEX(Costs!$E$7:$O$89,MATCH($C384,Costs!$C$7:$C$89,0),MATCH(L$7,Costs!$E$6:$O$6,0))</f>
        <v>#REF!</v>
      </c>
      <c r="M384" s="85" t="e">
        <f>#REF!*INDEX(Costs!$E$7:$O$89,MATCH($C384,Costs!$C$7:$C$89,0),MATCH(M$7,Costs!$E$6:$O$6,0))</f>
        <v>#REF!</v>
      </c>
      <c r="N384" s="85" t="e">
        <f>#REF!*INDEX(Costs!$E$7:$O$89,MATCH($C384,Costs!$C$7:$C$89,0),MATCH(N$7,Costs!$E$6:$O$6,0))</f>
        <v>#REF!</v>
      </c>
      <c r="O384" s="85" t="e">
        <f>#REF!*INDEX(Costs!$E$7:$O$89,MATCH($C384,Costs!$C$7:$C$89,0),MATCH(O$7,Costs!$E$6:$O$6,0))</f>
        <v>#REF!</v>
      </c>
      <c r="P384" s="86" t="e">
        <f t="shared" si="201"/>
        <v>#REF!</v>
      </c>
      <c r="Q384" s="86" t="e">
        <f t="shared" si="186"/>
        <v>#REF!</v>
      </c>
      <c r="R384" s="86" t="e">
        <f t="shared" si="187"/>
        <v>#REF!</v>
      </c>
      <c r="S384" s="86" t="e">
        <f t="shared" si="188"/>
        <v>#REF!</v>
      </c>
      <c r="T384" s="86" t="e">
        <f t="shared" si="189"/>
        <v>#REF!</v>
      </c>
      <c r="U384" s="86" t="e">
        <f t="shared" si="190"/>
        <v>#REF!</v>
      </c>
      <c r="V384" s="86" t="e">
        <f t="shared" si="191"/>
        <v>#REF!</v>
      </c>
      <c r="W384" s="86" t="e">
        <f t="shared" si="192"/>
        <v>#REF!</v>
      </c>
      <c r="X384" s="86" t="e">
        <f t="shared" si="193"/>
        <v>#REF!</v>
      </c>
      <c r="Y384" s="86" t="e">
        <f t="shared" si="194"/>
        <v>#REF!</v>
      </c>
      <c r="Z384" s="86" t="e">
        <f t="shared" si="195"/>
        <v>#REF!</v>
      </c>
      <c r="AA384" s="87">
        <v>473</v>
      </c>
      <c r="AB384" s="88" t="e">
        <f>AA384*#REF!/$AI$18*10^3</f>
        <v>#REF!</v>
      </c>
      <c r="AC384" s="89" t="e">
        <f>INDEX(Efficiencies!$D$8:$M$89,MATCH(C384,Efficiencies!$C$8:$C$89),MATCH(D384,Efficiencies!$D$7:$M$7))</f>
        <v>#REF!</v>
      </c>
      <c r="AD384" s="89" t="e">
        <f t="shared" si="196"/>
        <v>#REF!</v>
      </c>
      <c r="AE384" s="89" t="e">
        <f>INDEX(Efficiencies!$P$8:$Y$89,MATCH(C384,Efficiencies!$C$8:$C$89),MATCH(D384,Efficiencies!$P$7:$Y$7))</f>
        <v>#REF!</v>
      </c>
      <c r="AF384" s="89" t="e">
        <f t="shared" si="199"/>
        <v>#REF!</v>
      </c>
      <c r="AG384" s="89" t="e">
        <f>AdditionalVehs!$C$33</f>
        <v>#REF!</v>
      </c>
    </row>
    <row r="385" spans="1:33" x14ac:dyDescent="0.2">
      <c r="A385" s="91" t="s">
        <v>2140</v>
      </c>
      <c r="B385" s="349" t="s">
        <v>2141</v>
      </c>
      <c r="C385" s="39" t="s">
        <v>2132</v>
      </c>
      <c r="D385" s="39">
        <v>2035</v>
      </c>
      <c r="E385" s="85" t="e">
        <f>#REF!*INDEX(Costs!$E$7:$O$89,MATCH($C385,Costs!$C$7:$C$89,0),MATCH(E$7,Costs!$E$6:$O$6,0))</f>
        <v>#REF!</v>
      </c>
      <c r="F385" s="85" t="e">
        <f>#REF!*INDEX(Costs!$E$7:$O$89,MATCH($C385,Costs!$C$7:$C$89,0),MATCH(F$7,Costs!$E$6:$O$6,0))</f>
        <v>#REF!</v>
      </c>
      <c r="G385" s="85" t="e">
        <f>#REF!*INDEX(Costs!$E$7:$O$89,MATCH($C385,Costs!$C$7:$C$89,0),MATCH(G$7,Costs!$E$6:$O$6,0))</f>
        <v>#REF!</v>
      </c>
      <c r="H385" s="85" t="e">
        <f>#REF!*INDEX(Costs!$E$7:$O$89,MATCH($C385,Costs!$C$7:$C$89,0),MATCH(H$7,Costs!$E$6:$O$6,0))</f>
        <v>#REF!</v>
      </c>
      <c r="I385" s="85" t="e">
        <f>#REF!*INDEX(Costs!$E$7:$O$89,MATCH($C385,Costs!$C$7:$C$89,0),MATCH(I$7,Costs!$E$6:$O$6,0))</f>
        <v>#REF!</v>
      </c>
      <c r="J385" s="85" t="e">
        <f>#REF!*INDEX(Costs!$E$7:$O$89,MATCH($C385,Costs!$C$7:$C$89,0),MATCH(J$7,Costs!$E$6:$O$6,0))</f>
        <v>#REF!</v>
      </c>
      <c r="K385" s="85" t="e">
        <f>#REF!*INDEX(Costs!$E$7:$O$89,MATCH($C385,Costs!$C$7:$C$89,0),MATCH(K$7,Costs!$E$6:$O$6,0))</f>
        <v>#REF!</v>
      </c>
      <c r="L385" s="85" t="e">
        <f>#REF!*INDEX(Costs!$E$7:$O$89,MATCH($C385,Costs!$C$7:$C$89,0),MATCH(L$7,Costs!$E$6:$O$6,0))</f>
        <v>#REF!</v>
      </c>
      <c r="M385" s="85" t="e">
        <f>#REF!*INDEX(Costs!$E$7:$O$89,MATCH($C385,Costs!$C$7:$C$89,0),MATCH(M$7,Costs!$E$6:$O$6,0))</f>
        <v>#REF!</v>
      </c>
      <c r="N385" s="85" t="e">
        <f>#REF!*INDEX(Costs!$E$7:$O$89,MATCH($C385,Costs!$C$7:$C$89,0),MATCH(N$7,Costs!$E$6:$O$6,0))</f>
        <v>#REF!</v>
      </c>
      <c r="O385" s="85" t="e">
        <f>#REF!*INDEX(Costs!$E$7:$O$89,MATCH($C385,Costs!$C$7:$C$89,0),MATCH(O$7,Costs!$E$6:$O$6,0))</f>
        <v>#REF!</v>
      </c>
      <c r="P385" s="86" t="e">
        <f t="shared" si="201"/>
        <v>#REF!</v>
      </c>
      <c r="Q385" s="86" t="e">
        <f t="shared" si="186"/>
        <v>#REF!</v>
      </c>
      <c r="R385" s="86" t="e">
        <f t="shared" si="187"/>
        <v>#REF!</v>
      </c>
      <c r="S385" s="86" t="e">
        <f t="shared" si="188"/>
        <v>#REF!</v>
      </c>
      <c r="T385" s="86" t="e">
        <f t="shared" si="189"/>
        <v>#REF!</v>
      </c>
      <c r="U385" s="86" t="e">
        <f t="shared" si="190"/>
        <v>#REF!</v>
      </c>
      <c r="V385" s="86" t="e">
        <f t="shared" si="191"/>
        <v>#REF!</v>
      </c>
      <c r="W385" s="86" t="e">
        <f t="shared" si="192"/>
        <v>#REF!</v>
      </c>
      <c r="X385" s="86" t="e">
        <f t="shared" si="193"/>
        <v>#REF!</v>
      </c>
      <c r="Y385" s="86" t="e">
        <f t="shared" si="194"/>
        <v>#REF!</v>
      </c>
      <c r="Z385" s="86" t="e">
        <f t="shared" si="195"/>
        <v>#REF!</v>
      </c>
      <c r="AA385" s="87">
        <v>473</v>
      </c>
      <c r="AB385" s="88" t="e">
        <f>AA385*#REF!/$AI$18*10^3</f>
        <v>#REF!</v>
      </c>
      <c r="AC385" s="89" t="e">
        <f>INDEX(Efficiencies!$D$8:$M$89,MATCH(C385,Efficiencies!$C$8:$C$89),MATCH(D385,Efficiencies!$D$7:$M$7))</f>
        <v>#REF!</v>
      </c>
      <c r="AD385" s="89" t="e">
        <f t="shared" si="196"/>
        <v>#REF!</v>
      </c>
      <c r="AE385" s="89" t="e">
        <f>INDEX(Efficiencies!$P$8:$Y$89,MATCH(C385,Efficiencies!$C$8:$C$89),MATCH(D385,Efficiencies!$P$7:$Y$7))</f>
        <v>#REF!</v>
      </c>
      <c r="AF385" s="89" t="e">
        <f t="shared" si="199"/>
        <v>#REF!</v>
      </c>
      <c r="AG385" s="89" t="e">
        <f>AdditionalVehs!$C$33</f>
        <v>#REF!</v>
      </c>
    </row>
    <row r="386" spans="1:33" x14ac:dyDescent="0.2">
      <c r="A386" s="91" t="s">
        <v>2142</v>
      </c>
      <c r="B386" s="349" t="s">
        <v>2143</v>
      </c>
      <c r="C386" s="39" t="s">
        <v>2132</v>
      </c>
      <c r="D386" s="39">
        <v>2040</v>
      </c>
      <c r="E386" s="85" t="e">
        <f>#REF!*INDEX(Costs!$E$7:$O$89,MATCH($C386,Costs!$C$7:$C$89,0),MATCH(E$7,Costs!$E$6:$O$6,0))</f>
        <v>#REF!</v>
      </c>
      <c r="F386" s="85" t="e">
        <f>#REF!*INDEX(Costs!$E$7:$O$89,MATCH($C386,Costs!$C$7:$C$89,0),MATCH(F$7,Costs!$E$6:$O$6,0))</f>
        <v>#REF!</v>
      </c>
      <c r="G386" s="85" t="e">
        <f>#REF!*INDEX(Costs!$E$7:$O$89,MATCH($C386,Costs!$C$7:$C$89,0),MATCH(G$7,Costs!$E$6:$O$6,0))</f>
        <v>#REF!</v>
      </c>
      <c r="H386" s="85" t="e">
        <f>#REF!*INDEX(Costs!$E$7:$O$89,MATCH($C386,Costs!$C$7:$C$89,0),MATCH(H$7,Costs!$E$6:$O$6,0))</f>
        <v>#REF!</v>
      </c>
      <c r="I386" s="85" t="e">
        <f>#REF!*INDEX(Costs!$E$7:$O$89,MATCH($C386,Costs!$C$7:$C$89,0),MATCH(I$7,Costs!$E$6:$O$6,0))</f>
        <v>#REF!</v>
      </c>
      <c r="J386" s="85" t="e">
        <f>#REF!*INDEX(Costs!$E$7:$O$89,MATCH($C386,Costs!$C$7:$C$89,0),MATCH(J$7,Costs!$E$6:$O$6,0))</f>
        <v>#REF!</v>
      </c>
      <c r="K386" s="85" t="e">
        <f>#REF!*INDEX(Costs!$E$7:$O$89,MATCH($C386,Costs!$C$7:$C$89,0),MATCH(K$7,Costs!$E$6:$O$6,0))</f>
        <v>#REF!</v>
      </c>
      <c r="L386" s="85" t="e">
        <f>#REF!*INDEX(Costs!$E$7:$O$89,MATCH($C386,Costs!$C$7:$C$89,0),MATCH(L$7,Costs!$E$6:$O$6,0))</f>
        <v>#REF!</v>
      </c>
      <c r="M386" s="85" t="e">
        <f>#REF!*INDEX(Costs!$E$7:$O$89,MATCH($C386,Costs!$C$7:$C$89,0),MATCH(M$7,Costs!$E$6:$O$6,0))</f>
        <v>#REF!</v>
      </c>
      <c r="N386" s="85" t="e">
        <f>#REF!*INDEX(Costs!$E$7:$O$89,MATCH($C386,Costs!$C$7:$C$89,0),MATCH(N$7,Costs!$E$6:$O$6,0))</f>
        <v>#REF!</v>
      </c>
      <c r="O386" s="85" t="e">
        <f>#REF!*INDEX(Costs!$E$7:$O$89,MATCH($C386,Costs!$C$7:$C$89,0),MATCH(O$7,Costs!$E$6:$O$6,0))</f>
        <v>#REF!</v>
      </c>
      <c r="P386" s="86" t="e">
        <f t="shared" si="201"/>
        <v>#REF!</v>
      </c>
      <c r="Q386" s="86" t="e">
        <f t="shared" si="186"/>
        <v>#REF!</v>
      </c>
      <c r="R386" s="86" t="e">
        <f t="shared" si="187"/>
        <v>#REF!</v>
      </c>
      <c r="S386" s="86" t="e">
        <f t="shared" si="188"/>
        <v>#REF!</v>
      </c>
      <c r="T386" s="86" t="e">
        <f t="shared" si="189"/>
        <v>#REF!</v>
      </c>
      <c r="U386" s="86" t="e">
        <f t="shared" si="190"/>
        <v>#REF!</v>
      </c>
      <c r="V386" s="86" t="e">
        <f t="shared" si="191"/>
        <v>#REF!</v>
      </c>
      <c r="W386" s="86" t="e">
        <f t="shared" si="192"/>
        <v>#REF!</v>
      </c>
      <c r="X386" s="86" t="e">
        <f t="shared" si="193"/>
        <v>#REF!</v>
      </c>
      <c r="Y386" s="86" t="e">
        <f t="shared" si="194"/>
        <v>#REF!</v>
      </c>
      <c r="Z386" s="86" t="e">
        <f t="shared" si="195"/>
        <v>#REF!</v>
      </c>
      <c r="AA386" s="87">
        <v>473</v>
      </c>
      <c r="AB386" s="88" t="e">
        <f>AA386*#REF!/$AI$18*10^3</f>
        <v>#REF!</v>
      </c>
      <c r="AC386" s="89" t="e">
        <f>INDEX(Efficiencies!$D$8:$M$89,MATCH(C386,Efficiencies!$C$8:$C$89),MATCH(D386,Efficiencies!$D$7:$M$7))</f>
        <v>#REF!</v>
      </c>
      <c r="AD386" s="89" t="e">
        <f t="shared" si="196"/>
        <v>#REF!</v>
      </c>
      <c r="AE386" s="89" t="e">
        <f>INDEX(Efficiencies!$P$8:$Y$89,MATCH(C386,Efficiencies!$C$8:$C$89),MATCH(D386,Efficiencies!$P$7:$Y$7))</f>
        <v>#REF!</v>
      </c>
      <c r="AF386" s="89" t="e">
        <f t="shared" si="199"/>
        <v>#REF!</v>
      </c>
      <c r="AG386" s="89" t="e">
        <f>AdditionalVehs!$C$33</f>
        <v>#REF!</v>
      </c>
    </row>
    <row r="387" spans="1:33" x14ac:dyDescent="0.2">
      <c r="A387" s="91" t="s">
        <v>2144</v>
      </c>
      <c r="B387" s="349" t="s">
        <v>2145</v>
      </c>
      <c r="C387" s="39" t="s">
        <v>2132</v>
      </c>
      <c r="D387" s="39">
        <v>2045</v>
      </c>
      <c r="E387" s="85" t="e">
        <f>#REF!*INDEX(Costs!$E$7:$O$89,MATCH($C387,Costs!$C$7:$C$89,0),MATCH(E$7,Costs!$E$6:$O$6,0))</f>
        <v>#REF!</v>
      </c>
      <c r="F387" s="85" t="e">
        <f>#REF!*INDEX(Costs!$E$7:$O$89,MATCH($C387,Costs!$C$7:$C$89,0),MATCH(F$7,Costs!$E$6:$O$6,0))</f>
        <v>#REF!</v>
      </c>
      <c r="G387" s="85" t="e">
        <f>#REF!*INDEX(Costs!$E$7:$O$89,MATCH($C387,Costs!$C$7:$C$89,0),MATCH(G$7,Costs!$E$6:$O$6,0))</f>
        <v>#REF!</v>
      </c>
      <c r="H387" s="85" t="e">
        <f>#REF!*INDEX(Costs!$E$7:$O$89,MATCH($C387,Costs!$C$7:$C$89,0),MATCH(H$7,Costs!$E$6:$O$6,0))</f>
        <v>#REF!</v>
      </c>
      <c r="I387" s="85" t="e">
        <f>#REF!*INDEX(Costs!$E$7:$O$89,MATCH($C387,Costs!$C$7:$C$89,0),MATCH(I$7,Costs!$E$6:$O$6,0))</f>
        <v>#REF!</v>
      </c>
      <c r="J387" s="85" t="e">
        <f>#REF!*INDEX(Costs!$E$7:$O$89,MATCH($C387,Costs!$C$7:$C$89,0),MATCH(J$7,Costs!$E$6:$O$6,0))</f>
        <v>#REF!</v>
      </c>
      <c r="K387" s="85" t="e">
        <f>#REF!*INDEX(Costs!$E$7:$O$89,MATCH($C387,Costs!$C$7:$C$89,0),MATCH(K$7,Costs!$E$6:$O$6,0))</f>
        <v>#REF!</v>
      </c>
      <c r="L387" s="85" t="e">
        <f>#REF!*INDEX(Costs!$E$7:$O$89,MATCH($C387,Costs!$C$7:$C$89,0),MATCH(L$7,Costs!$E$6:$O$6,0))</f>
        <v>#REF!</v>
      </c>
      <c r="M387" s="85" t="e">
        <f>#REF!*INDEX(Costs!$E$7:$O$89,MATCH($C387,Costs!$C$7:$C$89,0),MATCH(M$7,Costs!$E$6:$O$6,0))</f>
        <v>#REF!</v>
      </c>
      <c r="N387" s="85" t="e">
        <f>#REF!*INDEX(Costs!$E$7:$O$89,MATCH($C387,Costs!$C$7:$C$89,0),MATCH(N$7,Costs!$E$6:$O$6,0))</f>
        <v>#REF!</v>
      </c>
      <c r="O387" s="85" t="e">
        <f>#REF!*INDEX(Costs!$E$7:$O$89,MATCH($C387,Costs!$C$7:$C$89,0),MATCH(O$7,Costs!$E$6:$O$6,0))</f>
        <v>#REF!</v>
      </c>
      <c r="P387" s="86" t="e">
        <f t="shared" si="201"/>
        <v>#REF!</v>
      </c>
      <c r="Q387" s="86" t="e">
        <f t="shared" si="186"/>
        <v>#REF!</v>
      </c>
      <c r="R387" s="86" t="e">
        <f t="shared" si="187"/>
        <v>#REF!</v>
      </c>
      <c r="S387" s="86" t="e">
        <f t="shared" si="188"/>
        <v>#REF!</v>
      </c>
      <c r="T387" s="86" t="e">
        <f t="shared" si="189"/>
        <v>#REF!</v>
      </c>
      <c r="U387" s="86" t="e">
        <f t="shared" si="190"/>
        <v>#REF!</v>
      </c>
      <c r="V387" s="86" t="e">
        <f t="shared" si="191"/>
        <v>#REF!</v>
      </c>
      <c r="W387" s="86" t="e">
        <f t="shared" si="192"/>
        <v>#REF!</v>
      </c>
      <c r="X387" s="86" t="e">
        <f t="shared" si="193"/>
        <v>#REF!</v>
      </c>
      <c r="Y387" s="86" t="e">
        <f t="shared" si="194"/>
        <v>#REF!</v>
      </c>
      <c r="Z387" s="86" t="e">
        <f t="shared" si="195"/>
        <v>#REF!</v>
      </c>
      <c r="AA387" s="87">
        <v>473</v>
      </c>
      <c r="AB387" s="88" t="e">
        <f>AA387*#REF!/$AI$18*10^3</f>
        <v>#REF!</v>
      </c>
      <c r="AC387" s="89" t="e">
        <f>INDEX(Efficiencies!$D$8:$M$89,MATCH(C387,Efficiencies!$C$8:$C$89),MATCH(D387,Efficiencies!$D$7:$M$7))</f>
        <v>#REF!</v>
      </c>
      <c r="AD387" s="89" t="e">
        <f t="shared" si="196"/>
        <v>#REF!</v>
      </c>
      <c r="AE387" s="89" t="e">
        <f>INDEX(Efficiencies!$P$8:$Y$89,MATCH(C387,Efficiencies!$C$8:$C$89),MATCH(D387,Efficiencies!$P$7:$Y$7))</f>
        <v>#REF!</v>
      </c>
      <c r="AF387" s="89" t="e">
        <f t="shared" si="199"/>
        <v>#REF!</v>
      </c>
      <c r="AG387" s="89" t="e">
        <f>AdditionalVehs!$C$33</f>
        <v>#REF!</v>
      </c>
    </row>
    <row r="388" spans="1:33" x14ac:dyDescent="0.2">
      <c r="A388" s="91" t="s">
        <v>2146</v>
      </c>
      <c r="B388" s="349" t="s">
        <v>2147</v>
      </c>
      <c r="C388" s="39" t="s">
        <v>2132</v>
      </c>
      <c r="D388" s="39">
        <v>2050</v>
      </c>
      <c r="E388" s="85" t="e">
        <f>#REF!*INDEX(Costs!$E$7:$O$89,MATCH($C388,Costs!$C$7:$C$89,0),MATCH(E$7,Costs!$E$6:$O$6,0))</f>
        <v>#REF!</v>
      </c>
      <c r="F388" s="85" t="e">
        <f>#REF!*INDEX(Costs!$E$7:$O$89,MATCH($C388,Costs!$C$7:$C$89,0),MATCH(F$7,Costs!$E$6:$O$6,0))</f>
        <v>#REF!</v>
      </c>
      <c r="G388" s="85" t="e">
        <f>#REF!*INDEX(Costs!$E$7:$O$89,MATCH($C388,Costs!$C$7:$C$89,0),MATCH(G$7,Costs!$E$6:$O$6,0))</f>
        <v>#REF!</v>
      </c>
      <c r="H388" s="85" t="e">
        <f>#REF!*INDEX(Costs!$E$7:$O$89,MATCH($C388,Costs!$C$7:$C$89,0),MATCH(H$7,Costs!$E$6:$O$6,0))</f>
        <v>#REF!</v>
      </c>
      <c r="I388" s="85" t="e">
        <f>#REF!*INDEX(Costs!$E$7:$O$89,MATCH($C388,Costs!$C$7:$C$89,0),MATCH(I$7,Costs!$E$6:$O$6,0))</f>
        <v>#REF!</v>
      </c>
      <c r="J388" s="85" t="e">
        <f>#REF!*INDEX(Costs!$E$7:$O$89,MATCH($C388,Costs!$C$7:$C$89,0),MATCH(J$7,Costs!$E$6:$O$6,0))</f>
        <v>#REF!</v>
      </c>
      <c r="K388" s="85" t="e">
        <f>#REF!*INDEX(Costs!$E$7:$O$89,MATCH($C388,Costs!$C$7:$C$89,0),MATCH(K$7,Costs!$E$6:$O$6,0))</f>
        <v>#REF!</v>
      </c>
      <c r="L388" s="85" t="e">
        <f>#REF!*INDEX(Costs!$E$7:$O$89,MATCH($C388,Costs!$C$7:$C$89,0),MATCH(L$7,Costs!$E$6:$O$6,0))</f>
        <v>#REF!</v>
      </c>
      <c r="M388" s="85" t="e">
        <f>#REF!*INDEX(Costs!$E$7:$O$89,MATCH($C388,Costs!$C$7:$C$89,0),MATCH(M$7,Costs!$E$6:$O$6,0))</f>
        <v>#REF!</v>
      </c>
      <c r="N388" s="85" t="e">
        <f>#REF!*INDEX(Costs!$E$7:$O$89,MATCH($C388,Costs!$C$7:$C$89,0),MATCH(N$7,Costs!$E$6:$O$6,0))</f>
        <v>#REF!</v>
      </c>
      <c r="O388" s="85" t="e">
        <f>#REF!*INDEX(Costs!$E$7:$O$89,MATCH($C388,Costs!$C$7:$C$89,0),MATCH(O$7,Costs!$E$6:$O$6,0))</f>
        <v>#REF!</v>
      </c>
      <c r="P388" s="86" t="e">
        <f t="shared" si="201"/>
        <v>#REF!</v>
      </c>
      <c r="Q388" s="86" t="e">
        <f t="shared" si="186"/>
        <v>#REF!</v>
      </c>
      <c r="R388" s="86" t="e">
        <f t="shared" si="187"/>
        <v>#REF!</v>
      </c>
      <c r="S388" s="86" t="e">
        <f t="shared" si="188"/>
        <v>#REF!</v>
      </c>
      <c r="T388" s="86" t="e">
        <f t="shared" si="189"/>
        <v>#REF!</v>
      </c>
      <c r="U388" s="86" t="e">
        <f t="shared" si="190"/>
        <v>#REF!</v>
      </c>
      <c r="V388" s="86" t="e">
        <f t="shared" si="191"/>
        <v>#REF!</v>
      </c>
      <c r="W388" s="86" t="e">
        <f t="shared" si="192"/>
        <v>#REF!</v>
      </c>
      <c r="X388" s="86" t="e">
        <f t="shared" si="193"/>
        <v>#REF!</v>
      </c>
      <c r="Y388" s="86" t="e">
        <f t="shared" si="194"/>
        <v>#REF!</v>
      </c>
      <c r="Z388" s="86" t="e">
        <f t="shared" si="195"/>
        <v>#REF!</v>
      </c>
      <c r="AA388" s="87">
        <v>473</v>
      </c>
      <c r="AB388" s="88" t="e">
        <f>AA388*#REF!/$AI$18*10^3</f>
        <v>#REF!</v>
      </c>
      <c r="AC388" s="89" t="e">
        <f>INDEX(Efficiencies!$D$8:$M$89,MATCH(C388,Efficiencies!$C$8:$C$89),MATCH(D388,Efficiencies!$D$7:$M$7))</f>
        <v>#REF!</v>
      </c>
      <c r="AD388" s="89" t="e">
        <f t="shared" si="196"/>
        <v>#REF!</v>
      </c>
      <c r="AE388" s="89" t="e">
        <f>INDEX(Efficiencies!$P$8:$Y$89,MATCH(C388,Efficiencies!$C$8:$C$89),MATCH(D388,Efficiencies!$P$7:$Y$7))</f>
        <v>#REF!</v>
      </c>
      <c r="AF388" s="89" t="e">
        <f t="shared" si="199"/>
        <v>#REF!</v>
      </c>
      <c r="AG388" s="89" t="e">
        <f>AdditionalVehs!$C$33</f>
        <v>#REF!</v>
      </c>
    </row>
    <row r="389" spans="1:33" x14ac:dyDescent="0.2">
      <c r="A389" s="91" t="s">
        <v>2148</v>
      </c>
      <c r="B389" s="349" t="s">
        <v>2149</v>
      </c>
      <c r="C389" s="39" t="s">
        <v>2150</v>
      </c>
      <c r="D389" s="39">
        <v>2060</v>
      </c>
      <c r="E389" s="85" t="e">
        <f>#REF!*INDEX(Costs!$E$7:$O$89,MATCH($C389,Costs!$C$7:$C$89,0),MATCH(E$7,Costs!$E$6:$O$6,0))</f>
        <v>#REF!</v>
      </c>
      <c r="F389" s="85" t="e">
        <f>#REF!*INDEX(Costs!$E$7:$O$89,MATCH($C389,Costs!$C$7:$C$89,0),MATCH(F$7,Costs!$E$6:$O$6,0))</f>
        <v>#REF!</v>
      </c>
      <c r="G389" s="85" t="e">
        <f>#REF!*INDEX(Costs!$E$7:$O$89,MATCH($C389,Costs!$C$7:$C$89,0),MATCH(G$7,Costs!$E$6:$O$6,0))</f>
        <v>#REF!</v>
      </c>
      <c r="H389" s="85" t="e">
        <f>#REF!*INDEX(Costs!$E$7:$O$89,MATCH($C389,Costs!$C$7:$C$89,0),MATCH(H$7,Costs!$E$6:$O$6,0))</f>
        <v>#REF!</v>
      </c>
      <c r="I389" s="85" t="e">
        <f>#REF!*INDEX(Costs!$E$7:$O$89,MATCH($C389,Costs!$C$7:$C$89,0),MATCH(I$7,Costs!$E$6:$O$6,0))</f>
        <v>#REF!</v>
      </c>
      <c r="J389" s="85" t="e">
        <f>#REF!*INDEX(Costs!$E$7:$O$89,MATCH($C389,Costs!$C$7:$C$89,0),MATCH(J$7,Costs!$E$6:$O$6,0))</f>
        <v>#REF!</v>
      </c>
      <c r="K389" s="85" t="e">
        <f>#REF!*INDEX(Costs!$E$7:$O$89,MATCH($C389,Costs!$C$7:$C$89,0),MATCH(K$7,Costs!$E$6:$O$6,0))</f>
        <v>#REF!</v>
      </c>
      <c r="L389" s="85" t="e">
        <f>#REF!*INDEX(Costs!$E$7:$O$89,MATCH($C389,Costs!$C$7:$C$89,0),MATCH(L$7,Costs!$E$6:$O$6,0))</f>
        <v>#REF!</v>
      </c>
      <c r="M389" s="85" t="e">
        <f>#REF!*INDEX(Costs!$E$7:$O$89,MATCH($C389,Costs!$C$7:$C$89,0),MATCH(M$7,Costs!$E$6:$O$6,0))</f>
        <v>#REF!</v>
      </c>
      <c r="N389" s="85" t="e">
        <f>#REF!*INDEX(Costs!$E$7:$O$89,MATCH($C389,Costs!$C$7:$C$89,0),MATCH(N$7,Costs!$E$6:$O$6,0))</f>
        <v>#REF!</v>
      </c>
      <c r="O389" s="85" t="e">
        <f>#REF!*INDEX(Costs!$E$7:$O$89,MATCH($C389,Costs!$C$7:$C$89,0),MATCH(O$7,Costs!$E$6:$O$6,0))</f>
        <v>#REF!</v>
      </c>
      <c r="P389" s="86" t="e">
        <f>E389/$AI$18*10^6</f>
        <v>#REF!</v>
      </c>
      <c r="Q389" s="86" t="e">
        <f t="shared" si="186"/>
        <v>#REF!</v>
      </c>
      <c r="R389" s="86" t="e">
        <f t="shared" si="187"/>
        <v>#REF!</v>
      </c>
      <c r="S389" s="86" t="e">
        <f t="shared" si="188"/>
        <v>#REF!</v>
      </c>
      <c r="T389" s="86" t="e">
        <f t="shared" si="189"/>
        <v>#REF!</v>
      </c>
      <c r="U389" s="86" t="e">
        <f t="shared" si="190"/>
        <v>#REF!</v>
      </c>
      <c r="V389" s="86" t="e">
        <f t="shared" si="191"/>
        <v>#REF!</v>
      </c>
      <c r="W389" s="86" t="e">
        <f t="shared" si="192"/>
        <v>#REF!</v>
      </c>
      <c r="X389" s="86" t="e">
        <f t="shared" si="193"/>
        <v>#REF!</v>
      </c>
      <c r="Y389" s="86" t="e">
        <f t="shared" si="194"/>
        <v>#REF!</v>
      </c>
      <c r="Z389" s="86" t="e">
        <f t="shared" si="195"/>
        <v>#REF!</v>
      </c>
      <c r="AA389" s="87">
        <v>500</v>
      </c>
      <c r="AB389" s="88" t="e">
        <f>AA389*#REF!/$AI$18*10^3</f>
        <v>#REF!</v>
      </c>
      <c r="AC389" s="89" t="e">
        <f>INDEX(Efficiencies!$D$8:$M$89,MATCH(C389,Efficiencies!$C$8:$C$89),MATCH(D389,Efficiencies!$D$7:$M$7))</f>
        <v>#REF!</v>
      </c>
      <c r="AD389" s="89" t="e">
        <f t="shared" si="196"/>
        <v>#REF!</v>
      </c>
      <c r="AE389" s="89" t="e">
        <f>INDEX(Efficiencies!$P$8:$Y$89,MATCH(C389,Efficiencies!$C$8:$C$89),MATCH(D389,Efficiencies!$P$7:$Y$7))</f>
        <v>#REF!</v>
      </c>
      <c r="AF389" s="89" t="e">
        <f t="shared" si="199"/>
        <v>#REF!</v>
      </c>
      <c r="AG389" s="89">
        <v>0</v>
      </c>
    </row>
    <row r="390" spans="1:33" x14ac:dyDescent="0.2">
      <c r="A390" s="91" t="s">
        <v>2151</v>
      </c>
      <c r="B390" s="349" t="s">
        <v>2152</v>
      </c>
      <c r="C390" s="39" t="s">
        <v>2150</v>
      </c>
      <c r="D390" s="39">
        <v>2005</v>
      </c>
      <c r="E390" s="85" t="e">
        <f>#REF!*INDEX(Costs!$E$7:$O$89,MATCH($C390,Costs!$C$7:$C$89,0),MATCH(E$7,Costs!$E$6:$O$6,0))</f>
        <v>#REF!</v>
      </c>
      <c r="F390" s="85" t="e">
        <f>#REF!*INDEX(Costs!$E$7:$O$89,MATCH($C390,Costs!$C$7:$C$89,0),MATCH(F$7,Costs!$E$6:$O$6,0))</f>
        <v>#REF!</v>
      </c>
      <c r="G390" s="85" t="e">
        <f>#REF!*INDEX(Costs!$E$7:$O$89,MATCH($C390,Costs!$C$7:$C$89,0),MATCH(G$7,Costs!$E$6:$O$6,0))</f>
        <v>#REF!</v>
      </c>
      <c r="H390" s="85" t="e">
        <f>#REF!*INDEX(Costs!$E$7:$O$89,MATCH($C390,Costs!$C$7:$C$89,0),MATCH(H$7,Costs!$E$6:$O$6,0))</f>
        <v>#REF!</v>
      </c>
      <c r="I390" s="85" t="e">
        <f>#REF!*INDEX(Costs!$E$7:$O$89,MATCH($C390,Costs!$C$7:$C$89,0),MATCH(I$7,Costs!$E$6:$O$6,0))</f>
        <v>#REF!</v>
      </c>
      <c r="J390" s="85" t="e">
        <f>#REF!*INDEX(Costs!$E$7:$O$89,MATCH($C390,Costs!$C$7:$C$89,0),MATCH(J$7,Costs!$E$6:$O$6,0))</f>
        <v>#REF!</v>
      </c>
      <c r="K390" s="85" t="e">
        <f>#REF!*INDEX(Costs!$E$7:$O$89,MATCH($C390,Costs!$C$7:$C$89,0),MATCH(K$7,Costs!$E$6:$O$6,0))</f>
        <v>#REF!</v>
      </c>
      <c r="L390" s="85" t="e">
        <f>#REF!*INDEX(Costs!$E$7:$O$89,MATCH($C390,Costs!$C$7:$C$89,0),MATCH(L$7,Costs!$E$6:$O$6,0))</f>
        <v>#REF!</v>
      </c>
      <c r="M390" s="85" t="e">
        <f>#REF!*INDEX(Costs!$E$7:$O$89,MATCH($C390,Costs!$C$7:$C$89,0),MATCH(M$7,Costs!$E$6:$O$6,0))</f>
        <v>#REF!</v>
      </c>
      <c r="N390" s="85" t="e">
        <f>#REF!*INDEX(Costs!$E$7:$O$89,MATCH($C390,Costs!$C$7:$C$89,0),MATCH(N$7,Costs!$E$6:$O$6,0))</f>
        <v>#REF!</v>
      </c>
      <c r="O390" s="85" t="e">
        <f>#REF!*INDEX(Costs!$E$7:$O$89,MATCH($C390,Costs!$C$7:$C$89,0),MATCH(O$7,Costs!$E$6:$O$6,0))</f>
        <v>#REF!</v>
      </c>
      <c r="P390" s="86" t="e">
        <f t="shared" ref="P390:P399" si="202">E390/$AI$18*10^6</f>
        <v>#REF!</v>
      </c>
      <c r="Q390" s="86" t="e">
        <f t="shared" ref="Q390:Q422" si="203">F390/$AI$18*10^6</f>
        <v>#REF!</v>
      </c>
      <c r="R390" s="86" t="e">
        <f t="shared" ref="R390:R422" si="204">G390/$AI$18*10^6</f>
        <v>#REF!</v>
      </c>
      <c r="S390" s="86" t="e">
        <f t="shared" ref="S390:S422" si="205">H390/$AI$18*10^6</f>
        <v>#REF!</v>
      </c>
      <c r="T390" s="86" t="e">
        <f t="shared" ref="T390:T422" si="206">I390/$AI$18*10^6</f>
        <v>#REF!</v>
      </c>
      <c r="U390" s="86" t="e">
        <f t="shared" ref="U390:U422" si="207">J390/$AI$18*10^6</f>
        <v>#REF!</v>
      </c>
      <c r="V390" s="86" t="e">
        <f t="shared" ref="V390:V422" si="208">K390/$AI$18*10^6</f>
        <v>#REF!</v>
      </c>
      <c r="W390" s="86" t="e">
        <f t="shared" ref="W390:W422" si="209">L390/$AI$18*10^6</f>
        <v>#REF!</v>
      </c>
      <c r="X390" s="86" t="e">
        <f t="shared" ref="X390:X422" si="210">M390/$AI$18*10^6</f>
        <v>#REF!</v>
      </c>
      <c r="Y390" s="86" t="e">
        <f t="shared" ref="Y390:Y422" si="211">N390/$AI$18*10^6</f>
        <v>#REF!</v>
      </c>
      <c r="Z390" s="86" t="e">
        <f t="shared" ref="Z390:Z422" si="212">O390/$AI$18*10^6</f>
        <v>#REF!</v>
      </c>
      <c r="AA390" s="87">
        <v>500</v>
      </c>
      <c r="AB390" s="88" t="e">
        <f>AA390*#REF!/$AI$18*10^3</f>
        <v>#REF!</v>
      </c>
      <c r="AC390" s="89" t="e">
        <f>INDEX(Efficiencies!$D$8:$M$89,MATCH(C390,Efficiencies!$C$8:$C$89),MATCH(D390,Efficiencies!$D$7:$M$7))</f>
        <v>#REF!</v>
      </c>
      <c r="AD390" s="89" t="e">
        <f t="shared" si="196"/>
        <v>#REF!</v>
      </c>
      <c r="AE390" s="89" t="e">
        <f>INDEX(Efficiencies!$P$8:$Y$89,MATCH(C390,Efficiencies!$C$8:$C$89),MATCH(D390,Efficiencies!$P$7:$Y$7))</f>
        <v>#REF!</v>
      </c>
      <c r="AF390" s="89" t="e">
        <f t="shared" si="199"/>
        <v>#REF!</v>
      </c>
      <c r="AG390" s="89">
        <v>0</v>
      </c>
    </row>
    <row r="391" spans="1:33" x14ac:dyDescent="0.2">
      <c r="A391" s="91" t="s">
        <v>468</v>
      </c>
      <c r="B391" s="349" t="s">
        <v>2153</v>
      </c>
      <c r="C391" s="39" t="s">
        <v>2150</v>
      </c>
      <c r="D391" s="39">
        <v>2010</v>
      </c>
      <c r="E391" s="85" t="e">
        <f>#REF!*INDEX(Costs!$E$7:$O$89,MATCH($C391,Costs!$C$7:$C$89,0),MATCH(E$7,Costs!$E$6:$O$6,0))</f>
        <v>#REF!</v>
      </c>
      <c r="F391" s="85" t="e">
        <f>#REF!*INDEX(Costs!$E$7:$O$89,MATCH($C391,Costs!$C$7:$C$89,0),MATCH(F$7,Costs!$E$6:$O$6,0))</f>
        <v>#REF!</v>
      </c>
      <c r="G391" s="85" t="e">
        <f>#REF!*INDEX(Costs!$E$7:$O$89,MATCH($C391,Costs!$C$7:$C$89,0),MATCH(G$7,Costs!$E$6:$O$6,0))</f>
        <v>#REF!</v>
      </c>
      <c r="H391" s="85" t="e">
        <f>#REF!*INDEX(Costs!$E$7:$O$89,MATCH($C391,Costs!$C$7:$C$89,0),MATCH(H$7,Costs!$E$6:$O$6,0))</f>
        <v>#REF!</v>
      </c>
      <c r="I391" s="85" t="e">
        <f>#REF!*INDEX(Costs!$E$7:$O$89,MATCH($C391,Costs!$C$7:$C$89,0),MATCH(I$7,Costs!$E$6:$O$6,0))</f>
        <v>#REF!</v>
      </c>
      <c r="J391" s="85" t="e">
        <f>#REF!*INDEX(Costs!$E$7:$O$89,MATCH($C391,Costs!$C$7:$C$89,0),MATCH(J$7,Costs!$E$6:$O$6,0))</f>
        <v>#REF!</v>
      </c>
      <c r="K391" s="85" t="e">
        <f>#REF!*INDEX(Costs!$E$7:$O$89,MATCH($C391,Costs!$C$7:$C$89,0),MATCH(K$7,Costs!$E$6:$O$6,0))</f>
        <v>#REF!</v>
      </c>
      <c r="L391" s="85" t="e">
        <f>#REF!*INDEX(Costs!$E$7:$O$89,MATCH($C391,Costs!$C$7:$C$89,0),MATCH(L$7,Costs!$E$6:$O$6,0))</f>
        <v>#REF!</v>
      </c>
      <c r="M391" s="85" t="e">
        <f>#REF!*INDEX(Costs!$E$7:$O$89,MATCH($C391,Costs!$C$7:$C$89,0),MATCH(M$7,Costs!$E$6:$O$6,0))</f>
        <v>#REF!</v>
      </c>
      <c r="N391" s="85" t="e">
        <f>#REF!*INDEX(Costs!$E$7:$O$89,MATCH($C391,Costs!$C$7:$C$89,0),MATCH(N$7,Costs!$E$6:$O$6,0))</f>
        <v>#REF!</v>
      </c>
      <c r="O391" s="85" t="e">
        <f>#REF!*INDEX(Costs!$E$7:$O$89,MATCH($C391,Costs!$C$7:$C$89,0),MATCH(O$7,Costs!$E$6:$O$6,0))</f>
        <v>#REF!</v>
      </c>
      <c r="P391" s="86" t="e">
        <f t="shared" si="202"/>
        <v>#REF!</v>
      </c>
      <c r="Q391" s="86" t="e">
        <f t="shared" si="203"/>
        <v>#REF!</v>
      </c>
      <c r="R391" s="86" t="e">
        <f t="shared" si="204"/>
        <v>#REF!</v>
      </c>
      <c r="S391" s="86" t="e">
        <f t="shared" si="205"/>
        <v>#REF!</v>
      </c>
      <c r="T391" s="86" t="e">
        <f t="shared" si="206"/>
        <v>#REF!</v>
      </c>
      <c r="U391" s="86" t="e">
        <f t="shared" si="207"/>
        <v>#REF!</v>
      </c>
      <c r="V391" s="86" t="e">
        <f t="shared" si="208"/>
        <v>#REF!</v>
      </c>
      <c r="W391" s="86" t="e">
        <f t="shared" si="209"/>
        <v>#REF!</v>
      </c>
      <c r="X391" s="86" t="e">
        <f t="shared" si="210"/>
        <v>#REF!</v>
      </c>
      <c r="Y391" s="86" t="e">
        <f t="shared" si="211"/>
        <v>#REF!</v>
      </c>
      <c r="Z391" s="86" t="e">
        <f t="shared" si="212"/>
        <v>#REF!</v>
      </c>
      <c r="AA391" s="87">
        <v>500</v>
      </c>
      <c r="AB391" s="88" t="e">
        <f>AA391*#REF!/$AI$18*10^3</f>
        <v>#REF!</v>
      </c>
      <c r="AC391" s="89" t="e">
        <f>INDEX(Efficiencies!$D$8:$M$89,MATCH(C391,Efficiencies!$C$8:$C$89),MATCH(D391,Efficiencies!$D$7:$M$7))</f>
        <v>#REF!</v>
      </c>
      <c r="AD391" s="89" t="e">
        <f t="shared" si="196"/>
        <v>#REF!</v>
      </c>
      <c r="AE391" s="89" t="e">
        <f>INDEX(Efficiencies!$P$8:$Y$89,MATCH(C391,Efficiencies!$C$8:$C$89),MATCH(D391,Efficiencies!$P$7:$Y$7))</f>
        <v>#REF!</v>
      </c>
      <c r="AF391" s="89" t="e">
        <f t="shared" si="199"/>
        <v>#REF!</v>
      </c>
      <c r="AG391" s="89">
        <v>0</v>
      </c>
    </row>
    <row r="392" spans="1:33" x14ac:dyDescent="0.2">
      <c r="A392" s="91" t="s">
        <v>2154</v>
      </c>
      <c r="B392" s="349" t="s">
        <v>2155</v>
      </c>
      <c r="C392" s="39" t="s">
        <v>2150</v>
      </c>
      <c r="D392" s="39">
        <v>2015</v>
      </c>
      <c r="E392" s="85" t="e">
        <f>#REF!*INDEX(Costs!$E$7:$O$89,MATCH($C392,Costs!$C$7:$C$89,0),MATCH(E$7,Costs!$E$6:$O$6,0))</f>
        <v>#REF!</v>
      </c>
      <c r="F392" s="85" t="e">
        <f>#REF!*INDEX(Costs!$E$7:$O$89,MATCH($C392,Costs!$C$7:$C$89,0),MATCH(F$7,Costs!$E$6:$O$6,0))</f>
        <v>#REF!</v>
      </c>
      <c r="G392" s="85" t="e">
        <f>#REF!*INDEX(Costs!$E$7:$O$89,MATCH($C392,Costs!$C$7:$C$89,0),MATCH(G$7,Costs!$E$6:$O$6,0))</f>
        <v>#REF!</v>
      </c>
      <c r="H392" s="85" t="e">
        <f>#REF!*INDEX(Costs!$E$7:$O$89,MATCH($C392,Costs!$C$7:$C$89,0),MATCH(H$7,Costs!$E$6:$O$6,0))</f>
        <v>#REF!</v>
      </c>
      <c r="I392" s="85" t="e">
        <f>#REF!*INDEX(Costs!$E$7:$O$89,MATCH($C392,Costs!$C$7:$C$89,0),MATCH(I$7,Costs!$E$6:$O$6,0))</f>
        <v>#REF!</v>
      </c>
      <c r="J392" s="85" t="e">
        <f>#REF!*INDEX(Costs!$E$7:$O$89,MATCH($C392,Costs!$C$7:$C$89,0),MATCH(J$7,Costs!$E$6:$O$6,0))</f>
        <v>#REF!</v>
      </c>
      <c r="K392" s="85" t="e">
        <f>#REF!*INDEX(Costs!$E$7:$O$89,MATCH($C392,Costs!$C$7:$C$89,0),MATCH(K$7,Costs!$E$6:$O$6,0))</f>
        <v>#REF!</v>
      </c>
      <c r="L392" s="85" t="e">
        <f>#REF!*INDEX(Costs!$E$7:$O$89,MATCH($C392,Costs!$C$7:$C$89,0),MATCH(L$7,Costs!$E$6:$O$6,0))</f>
        <v>#REF!</v>
      </c>
      <c r="M392" s="85" t="e">
        <f>#REF!*INDEX(Costs!$E$7:$O$89,MATCH($C392,Costs!$C$7:$C$89,0),MATCH(M$7,Costs!$E$6:$O$6,0))</f>
        <v>#REF!</v>
      </c>
      <c r="N392" s="85" t="e">
        <f>#REF!*INDEX(Costs!$E$7:$O$89,MATCH($C392,Costs!$C$7:$C$89,0),MATCH(N$7,Costs!$E$6:$O$6,0))</f>
        <v>#REF!</v>
      </c>
      <c r="O392" s="85" t="e">
        <f>#REF!*INDEX(Costs!$E$7:$O$89,MATCH($C392,Costs!$C$7:$C$89,0),MATCH(O$7,Costs!$E$6:$O$6,0))</f>
        <v>#REF!</v>
      </c>
      <c r="P392" s="86" t="e">
        <f t="shared" si="202"/>
        <v>#REF!</v>
      </c>
      <c r="Q392" s="86" t="e">
        <f t="shared" si="203"/>
        <v>#REF!</v>
      </c>
      <c r="R392" s="86" t="e">
        <f t="shared" si="204"/>
        <v>#REF!</v>
      </c>
      <c r="S392" s="86" t="e">
        <f t="shared" si="205"/>
        <v>#REF!</v>
      </c>
      <c r="T392" s="86" t="e">
        <f t="shared" si="206"/>
        <v>#REF!</v>
      </c>
      <c r="U392" s="86" t="e">
        <f t="shared" si="207"/>
        <v>#REF!</v>
      </c>
      <c r="V392" s="86" t="e">
        <f t="shared" si="208"/>
        <v>#REF!</v>
      </c>
      <c r="W392" s="86" t="e">
        <f t="shared" si="209"/>
        <v>#REF!</v>
      </c>
      <c r="X392" s="86" t="e">
        <f t="shared" si="210"/>
        <v>#REF!</v>
      </c>
      <c r="Y392" s="86" t="e">
        <f t="shared" si="211"/>
        <v>#REF!</v>
      </c>
      <c r="Z392" s="86" t="e">
        <f t="shared" si="212"/>
        <v>#REF!</v>
      </c>
      <c r="AA392" s="87">
        <v>500</v>
      </c>
      <c r="AB392" s="88" t="e">
        <f>AA392*#REF!/$AI$18*10^3</f>
        <v>#REF!</v>
      </c>
      <c r="AC392" s="89" t="e">
        <f>INDEX(Efficiencies!$D$8:$M$89,MATCH(C392,Efficiencies!$C$8:$C$89),MATCH(D392,Efficiencies!$D$7:$M$7))</f>
        <v>#REF!</v>
      </c>
      <c r="AD392" s="89" t="e">
        <f t="shared" si="196"/>
        <v>#REF!</v>
      </c>
      <c r="AE392" s="89" t="e">
        <f>INDEX(Efficiencies!$P$8:$Y$89,MATCH(C392,Efficiencies!$C$8:$C$89),MATCH(D392,Efficiencies!$P$7:$Y$7))</f>
        <v>#REF!</v>
      </c>
      <c r="AF392" s="89" t="e">
        <f t="shared" si="199"/>
        <v>#REF!</v>
      </c>
      <c r="AG392" s="89">
        <v>0</v>
      </c>
    </row>
    <row r="393" spans="1:33" x14ac:dyDescent="0.2">
      <c r="A393" s="91" t="s">
        <v>2156</v>
      </c>
      <c r="B393" s="349" t="s">
        <v>2157</v>
      </c>
      <c r="C393" s="39" t="s">
        <v>2150</v>
      </c>
      <c r="D393" s="39">
        <v>2020</v>
      </c>
      <c r="E393" s="85" t="e">
        <f>#REF!*INDEX(Costs!$E$7:$O$89,MATCH($C393,Costs!$C$7:$C$89,0),MATCH(E$7,Costs!$E$6:$O$6,0))</f>
        <v>#REF!</v>
      </c>
      <c r="F393" s="85" t="e">
        <f>#REF!*INDEX(Costs!$E$7:$O$89,MATCH($C393,Costs!$C$7:$C$89,0),MATCH(F$7,Costs!$E$6:$O$6,0))</f>
        <v>#REF!</v>
      </c>
      <c r="G393" s="85" t="e">
        <f>#REF!*INDEX(Costs!$E$7:$O$89,MATCH($C393,Costs!$C$7:$C$89,0),MATCH(G$7,Costs!$E$6:$O$6,0))</f>
        <v>#REF!</v>
      </c>
      <c r="H393" s="85" t="e">
        <f>#REF!*INDEX(Costs!$E$7:$O$89,MATCH($C393,Costs!$C$7:$C$89,0),MATCH(H$7,Costs!$E$6:$O$6,0))</f>
        <v>#REF!</v>
      </c>
      <c r="I393" s="85" t="e">
        <f>#REF!*INDEX(Costs!$E$7:$O$89,MATCH($C393,Costs!$C$7:$C$89,0),MATCH(I$7,Costs!$E$6:$O$6,0))</f>
        <v>#REF!</v>
      </c>
      <c r="J393" s="85" t="e">
        <f>#REF!*INDEX(Costs!$E$7:$O$89,MATCH($C393,Costs!$C$7:$C$89,0),MATCH(J$7,Costs!$E$6:$O$6,0))</f>
        <v>#REF!</v>
      </c>
      <c r="K393" s="85" t="e">
        <f>#REF!*INDEX(Costs!$E$7:$O$89,MATCH($C393,Costs!$C$7:$C$89,0),MATCH(K$7,Costs!$E$6:$O$6,0))</f>
        <v>#REF!</v>
      </c>
      <c r="L393" s="85" t="e">
        <f>#REF!*INDEX(Costs!$E$7:$O$89,MATCH($C393,Costs!$C$7:$C$89,0),MATCH(L$7,Costs!$E$6:$O$6,0))</f>
        <v>#REF!</v>
      </c>
      <c r="M393" s="85" t="e">
        <f>#REF!*INDEX(Costs!$E$7:$O$89,MATCH($C393,Costs!$C$7:$C$89,0),MATCH(M$7,Costs!$E$6:$O$6,0))</f>
        <v>#REF!</v>
      </c>
      <c r="N393" s="85" t="e">
        <f>#REF!*INDEX(Costs!$E$7:$O$89,MATCH($C393,Costs!$C$7:$C$89,0),MATCH(N$7,Costs!$E$6:$O$6,0))</f>
        <v>#REF!</v>
      </c>
      <c r="O393" s="85" t="e">
        <f>#REF!*INDEX(Costs!$E$7:$O$89,MATCH($C393,Costs!$C$7:$C$89,0),MATCH(O$7,Costs!$E$6:$O$6,0))</f>
        <v>#REF!</v>
      </c>
      <c r="P393" s="86" t="e">
        <f t="shared" si="202"/>
        <v>#REF!</v>
      </c>
      <c r="Q393" s="86" t="e">
        <f t="shared" si="203"/>
        <v>#REF!</v>
      </c>
      <c r="R393" s="86" t="e">
        <f t="shared" si="204"/>
        <v>#REF!</v>
      </c>
      <c r="S393" s="86" t="e">
        <f t="shared" si="205"/>
        <v>#REF!</v>
      </c>
      <c r="T393" s="86" t="e">
        <f t="shared" si="206"/>
        <v>#REF!</v>
      </c>
      <c r="U393" s="86" t="e">
        <f t="shared" si="207"/>
        <v>#REF!</v>
      </c>
      <c r="V393" s="86" t="e">
        <f t="shared" si="208"/>
        <v>#REF!</v>
      </c>
      <c r="W393" s="86" t="e">
        <f t="shared" si="209"/>
        <v>#REF!</v>
      </c>
      <c r="X393" s="86" t="e">
        <f t="shared" si="210"/>
        <v>#REF!</v>
      </c>
      <c r="Y393" s="86" t="e">
        <f t="shared" si="211"/>
        <v>#REF!</v>
      </c>
      <c r="Z393" s="86" t="e">
        <f t="shared" si="212"/>
        <v>#REF!</v>
      </c>
      <c r="AA393" s="87">
        <v>500</v>
      </c>
      <c r="AB393" s="88" t="e">
        <f>AA393*#REF!/$AI$18*10^3</f>
        <v>#REF!</v>
      </c>
      <c r="AC393" s="89" t="e">
        <f>INDEX(Efficiencies!$D$8:$M$89,MATCH(C393,Efficiencies!$C$8:$C$89),MATCH(D393,Efficiencies!$D$7:$M$7))</f>
        <v>#REF!</v>
      </c>
      <c r="AD393" s="89" t="e">
        <f t="shared" si="196"/>
        <v>#REF!</v>
      </c>
      <c r="AE393" s="89" t="e">
        <f>INDEX(Efficiencies!$P$8:$Y$89,MATCH(C393,Efficiencies!$C$8:$C$89),MATCH(D393,Efficiencies!$P$7:$Y$7))</f>
        <v>#REF!</v>
      </c>
      <c r="AF393" s="89" t="e">
        <f t="shared" si="199"/>
        <v>#REF!</v>
      </c>
      <c r="AG393" s="89">
        <v>0</v>
      </c>
    </row>
    <row r="394" spans="1:33" x14ac:dyDescent="0.2">
      <c r="A394" s="91" t="s">
        <v>2158</v>
      </c>
      <c r="B394" s="349" t="s">
        <v>2159</v>
      </c>
      <c r="C394" s="39" t="s">
        <v>2150</v>
      </c>
      <c r="D394" s="39">
        <v>2025</v>
      </c>
      <c r="E394" s="85" t="e">
        <f>#REF!*INDEX(Costs!$E$7:$O$89,MATCH($C394,Costs!$C$7:$C$89,0),MATCH(E$7,Costs!$E$6:$O$6,0))</f>
        <v>#REF!</v>
      </c>
      <c r="F394" s="85" t="e">
        <f>#REF!*INDEX(Costs!$E$7:$O$89,MATCH($C394,Costs!$C$7:$C$89,0),MATCH(F$7,Costs!$E$6:$O$6,0))</f>
        <v>#REF!</v>
      </c>
      <c r="G394" s="85" t="e">
        <f>#REF!*INDEX(Costs!$E$7:$O$89,MATCH($C394,Costs!$C$7:$C$89,0),MATCH(G$7,Costs!$E$6:$O$6,0))</f>
        <v>#REF!</v>
      </c>
      <c r="H394" s="85" t="e">
        <f>#REF!*INDEX(Costs!$E$7:$O$89,MATCH($C394,Costs!$C$7:$C$89,0),MATCH(H$7,Costs!$E$6:$O$6,0))</f>
        <v>#REF!</v>
      </c>
      <c r="I394" s="85" t="e">
        <f>#REF!*INDEX(Costs!$E$7:$O$89,MATCH($C394,Costs!$C$7:$C$89,0),MATCH(I$7,Costs!$E$6:$O$6,0))</f>
        <v>#REF!</v>
      </c>
      <c r="J394" s="85" t="e">
        <f>#REF!*INDEX(Costs!$E$7:$O$89,MATCH($C394,Costs!$C$7:$C$89,0),MATCH(J$7,Costs!$E$6:$O$6,0))</f>
        <v>#REF!</v>
      </c>
      <c r="K394" s="85" t="e">
        <f>#REF!*INDEX(Costs!$E$7:$O$89,MATCH($C394,Costs!$C$7:$C$89,0),MATCH(K$7,Costs!$E$6:$O$6,0))</f>
        <v>#REF!</v>
      </c>
      <c r="L394" s="85" t="e">
        <f>#REF!*INDEX(Costs!$E$7:$O$89,MATCH($C394,Costs!$C$7:$C$89,0),MATCH(L$7,Costs!$E$6:$O$6,0))</f>
        <v>#REF!</v>
      </c>
      <c r="M394" s="85" t="e">
        <f>#REF!*INDEX(Costs!$E$7:$O$89,MATCH($C394,Costs!$C$7:$C$89,0),MATCH(M$7,Costs!$E$6:$O$6,0))</f>
        <v>#REF!</v>
      </c>
      <c r="N394" s="85" t="e">
        <f>#REF!*INDEX(Costs!$E$7:$O$89,MATCH($C394,Costs!$C$7:$C$89,0),MATCH(N$7,Costs!$E$6:$O$6,0))</f>
        <v>#REF!</v>
      </c>
      <c r="O394" s="85" t="e">
        <f>#REF!*INDEX(Costs!$E$7:$O$89,MATCH($C394,Costs!$C$7:$C$89,0),MATCH(O$7,Costs!$E$6:$O$6,0))</f>
        <v>#REF!</v>
      </c>
      <c r="P394" s="86" t="e">
        <f t="shared" si="202"/>
        <v>#REF!</v>
      </c>
      <c r="Q394" s="86" t="e">
        <f t="shared" si="203"/>
        <v>#REF!</v>
      </c>
      <c r="R394" s="86" t="e">
        <f t="shared" si="204"/>
        <v>#REF!</v>
      </c>
      <c r="S394" s="86" t="e">
        <f t="shared" si="205"/>
        <v>#REF!</v>
      </c>
      <c r="T394" s="86" t="e">
        <f t="shared" si="206"/>
        <v>#REF!</v>
      </c>
      <c r="U394" s="86" t="e">
        <f t="shared" si="207"/>
        <v>#REF!</v>
      </c>
      <c r="V394" s="86" t="e">
        <f t="shared" si="208"/>
        <v>#REF!</v>
      </c>
      <c r="W394" s="86" t="e">
        <f t="shared" si="209"/>
        <v>#REF!</v>
      </c>
      <c r="X394" s="86" t="e">
        <f t="shared" si="210"/>
        <v>#REF!</v>
      </c>
      <c r="Y394" s="86" t="e">
        <f t="shared" si="211"/>
        <v>#REF!</v>
      </c>
      <c r="Z394" s="86" t="e">
        <f t="shared" si="212"/>
        <v>#REF!</v>
      </c>
      <c r="AA394" s="87">
        <v>500</v>
      </c>
      <c r="AB394" s="88" t="e">
        <f>AA394*#REF!/$AI$18*10^3</f>
        <v>#REF!</v>
      </c>
      <c r="AC394" s="89" t="e">
        <f>INDEX(Efficiencies!$D$8:$M$89,MATCH(C394,Efficiencies!$C$8:$C$89),MATCH(D394,Efficiencies!$D$7:$M$7))</f>
        <v>#REF!</v>
      </c>
      <c r="AD394" s="89" t="e">
        <f t="shared" si="196"/>
        <v>#REF!</v>
      </c>
      <c r="AE394" s="89" t="e">
        <f>INDEX(Efficiencies!$P$8:$Y$89,MATCH(C394,Efficiencies!$C$8:$C$89),MATCH(D394,Efficiencies!$P$7:$Y$7))</f>
        <v>#REF!</v>
      </c>
      <c r="AF394" s="89" t="e">
        <f t="shared" si="199"/>
        <v>#REF!</v>
      </c>
      <c r="AG394" s="89">
        <v>0</v>
      </c>
    </row>
    <row r="395" spans="1:33" x14ac:dyDescent="0.2">
      <c r="A395" s="91" t="s">
        <v>2160</v>
      </c>
      <c r="B395" s="349" t="s">
        <v>2161</v>
      </c>
      <c r="C395" s="39" t="s">
        <v>2150</v>
      </c>
      <c r="D395" s="39">
        <v>2030</v>
      </c>
      <c r="E395" s="85" t="e">
        <f>#REF!*INDEX(Costs!$E$7:$O$89,MATCH($C395,Costs!$C$7:$C$89,0),MATCH(E$7,Costs!$E$6:$O$6,0))</f>
        <v>#REF!</v>
      </c>
      <c r="F395" s="85" t="e">
        <f>#REF!*INDEX(Costs!$E$7:$O$89,MATCH($C395,Costs!$C$7:$C$89,0),MATCH(F$7,Costs!$E$6:$O$6,0))</f>
        <v>#REF!</v>
      </c>
      <c r="G395" s="85" t="e">
        <f>#REF!*INDEX(Costs!$E$7:$O$89,MATCH($C395,Costs!$C$7:$C$89,0),MATCH(G$7,Costs!$E$6:$O$6,0))</f>
        <v>#REF!</v>
      </c>
      <c r="H395" s="85" t="e">
        <f>#REF!*INDEX(Costs!$E$7:$O$89,MATCH($C395,Costs!$C$7:$C$89,0),MATCH(H$7,Costs!$E$6:$O$6,0))</f>
        <v>#REF!</v>
      </c>
      <c r="I395" s="85" t="e">
        <f>#REF!*INDEX(Costs!$E$7:$O$89,MATCH($C395,Costs!$C$7:$C$89,0),MATCH(I$7,Costs!$E$6:$O$6,0))</f>
        <v>#REF!</v>
      </c>
      <c r="J395" s="85" t="e">
        <f>#REF!*INDEX(Costs!$E$7:$O$89,MATCH($C395,Costs!$C$7:$C$89,0),MATCH(J$7,Costs!$E$6:$O$6,0))</f>
        <v>#REF!</v>
      </c>
      <c r="K395" s="85" t="e">
        <f>#REF!*INDEX(Costs!$E$7:$O$89,MATCH($C395,Costs!$C$7:$C$89,0),MATCH(K$7,Costs!$E$6:$O$6,0))</f>
        <v>#REF!</v>
      </c>
      <c r="L395" s="85" t="e">
        <f>#REF!*INDEX(Costs!$E$7:$O$89,MATCH($C395,Costs!$C$7:$C$89,0),MATCH(L$7,Costs!$E$6:$O$6,0))</f>
        <v>#REF!</v>
      </c>
      <c r="M395" s="85" t="e">
        <f>#REF!*INDEX(Costs!$E$7:$O$89,MATCH($C395,Costs!$C$7:$C$89,0),MATCH(M$7,Costs!$E$6:$O$6,0))</f>
        <v>#REF!</v>
      </c>
      <c r="N395" s="85" t="e">
        <f>#REF!*INDEX(Costs!$E$7:$O$89,MATCH($C395,Costs!$C$7:$C$89,0),MATCH(N$7,Costs!$E$6:$O$6,0))</f>
        <v>#REF!</v>
      </c>
      <c r="O395" s="85" t="e">
        <f>#REF!*INDEX(Costs!$E$7:$O$89,MATCH($C395,Costs!$C$7:$C$89,0),MATCH(O$7,Costs!$E$6:$O$6,0))</f>
        <v>#REF!</v>
      </c>
      <c r="P395" s="86" t="e">
        <f t="shared" si="202"/>
        <v>#REF!</v>
      </c>
      <c r="Q395" s="86" t="e">
        <f t="shared" si="203"/>
        <v>#REF!</v>
      </c>
      <c r="R395" s="86" t="e">
        <f t="shared" si="204"/>
        <v>#REF!</v>
      </c>
      <c r="S395" s="86" t="e">
        <f t="shared" si="205"/>
        <v>#REF!</v>
      </c>
      <c r="T395" s="86" t="e">
        <f t="shared" si="206"/>
        <v>#REF!</v>
      </c>
      <c r="U395" s="86" t="e">
        <f t="shared" si="207"/>
        <v>#REF!</v>
      </c>
      <c r="V395" s="86" t="e">
        <f t="shared" si="208"/>
        <v>#REF!</v>
      </c>
      <c r="W395" s="86" t="e">
        <f t="shared" si="209"/>
        <v>#REF!</v>
      </c>
      <c r="X395" s="86" t="e">
        <f t="shared" si="210"/>
        <v>#REF!</v>
      </c>
      <c r="Y395" s="86" t="e">
        <f t="shared" si="211"/>
        <v>#REF!</v>
      </c>
      <c r="Z395" s="86" t="e">
        <f t="shared" si="212"/>
        <v>#REF!</v>
      </c>
      <c r="AA395" s="87">
        <v>500</v>
      </c>
      <c r="AB395" s="88" t="e">
        <f>AA395*#REF!/$AI$18*10^3</f>
        <v>#REF!</v>
      </c>
      <c r="AC395" s="89" t="e">
        <f>INDEX(Efficiencies!$D$8:$M$89,MATCH(C395,Efficiencies!$C$8:$C$89),MATCH(D395,Efficiencies!$D$7:$M$7))</f>
        <v>#REF!</v>
      </c>
      <c r="AD395" s="89" t="e">
        <f t="shared" si="196"/>
        <v>#REF!</v>
      </c>
      <c r="AE395" s="89" t="e">
        <f>INDEX(Efficiencies!$P$8:$Y$89,MATCH(C395,Efficiencies!$C$8:$C$89),MATCH(D395,Efficiencies!$P$7:$Y$7))</f>
        <v>#REF!</v>
      </c>
      <c r="AF395" s="89" t="e">
        <f t="shared" si="199"/>
        <v>#REF!</v>
      </c>
      <c r="AG395" s="89">
        <v>0</v>
      </c>
    </row>
    <row r="396" spans="1:33" x14ac:dyDescent="0.2">
      <c r="A396" s="91" t="s">
        <v>2162</v>
      </c>
      <c r="B396" s="349" t="s">
        <v>2163</v>
      </c>
      <c r="C396" s="39" t="s">
        <v>2150</v>
      </c>
      <c r="D396" s="39">
        <v>2035</v>
      </c>
      <c r="E396" s="85" t="e">
        <f>#REF!*INDEX(Costs!$E$7:$O$89,MATCH($C396,Costs!$C$7:$C$89,0),MATCH(E$7,Costs!$E$6:$O$6,0))</f>
        <v>#REF!</v>
      </c>
      <c r="F396" s="85" t="e">
        <f>#REF!*INDEX(Costs!$E$7:$O$89,MATCH($C396,Costs!$C$7:$C$89,0),MATCH(F$7,Costs!$E$6:$O$6,0))</f>
        <v>#REF!</v>
      </c>
      <c r="G396" s="85" t="e">
        <f>#REF!*INDEX(Costs!$E$7:$O$89,MATCH($C396,Costs!$C$7:$C$89,0),MATCH(G$7,Costs!$E$6:$O$6,0))</f>
        <v>#REF!</v>
      </c>
      <c r="H396" s="85" t="e">
        <f>#REF!*INDEX(Costs!$E$7:$O$89,MATCH($C396,Costs!$C$7:$C$89,0),MATCH(H$7,Costs!$E$6:$O$6,0))</f>
        <v>#REF!</v>
      </c>
      <c r="I396" s="85" t="e">
        <f>#REF!*INDEX(Costs!$E$7:$O$89,MATCH($C396,Costs!$C$7:$C$89,0),MATCH(I$7,Costs!$E$6:$O$6,0))</f>
        <v>#REF!</v>
      </c>
      <c r="J396" s="85" t="e">
        <f>#REF!*INDEX(Costs!$E$7:$O$89,MATCH($C396,Costs!$C$7:$C$89,0),MATCH(J$7,Costs!$E$6:$O$6,0))</f>
        <v>#REF!</v>
      </c>
      <c r="K396" s="85" t="e">
        <f>#REF!*INDEX(Costs!$E$7:$O$89,MATCH($C396,Costs!$C$7:$C$89,0),MATCH(K$7,Costs!$E$6:$O$6,0))</f>
        <v>#REF!</v>
      </c>
      <c r="L396" s="85" t="e">
        <f>#REF!*INDEX(Costs!$E$7:$O$89,MATCH($C396,Costs!$C$7:$C$89,0),MATCH(L$7,Costs!$E$6:$O$6,0))</f>
        <v>#REF!</v>
      </c>
      <c r="M396" s="85" t="e">
        <f>#REF!*INDEX(Costs!$E$7:$O$89,MATCH($C396,Costs!$C$7:$C$89,0),MATCH(M$7,Costs!$E$6:$O$6,0))</f>
        <v>#REF!</v>
      </c>
      <c r="N396" s="85" t="e">
        <f>#REF!*INDEX(Costs!$E$7:$O$89,MATCH($C396,Costs!$C$7:$C$89,0),MATCH(N$7,Costs!$E$6:$O$6,0))</f>
        <v>#REF!</v>
      </c>
      <c r="O396" s="85" t="e">
        <f>#REF!*INDEX(Costs!$E$7:$O$89,MATCH($C396,Costs!$C$7:$C$89,0),MATCH(O$7,Costs!$E$6:$O$6,0))</f>
        <v>#REF!</v>
      </c>
      <c r="P396" s="86" t="e">
        <f t="shared" si="202"/>
        <v>#REF!</v>
      </c>
      <c r="Q396" s="86" t="e">
        <f t="shared" si="203"/>
        <v>#REF!</v>
      </c>
      <c r="R396" s="86" t="e">
        <f t="shared" si="204"/>
        <v>#REF!</v>
      </c>
      <c r="S396" s="86" t="e">
        <f t="shared" si="205"/>
        <v>#REF!</v>
      </c>
      <c r="T396" s="86" t="e">
        <f t="shared" si="206"/>
        <v>#REF!</v>
      </c>
      <c r="U396" s="86" t="e">
        <f t="shared" si="207"/>
        <v>#REF!</v>
      </c>
      <c r="V396" s="86" t="e">
        <f t="shared" si="208"/>
        <v>#REF!</v>
      </c>
      <c r="W396" s="86" t="e">
        <f t="shared" si="209"/>
        <v>#REF!</v>
      </c>
      <c r="X396" s="86" t="e">
        <f t="shared" si="210"/>
        <v>#REF!</v>
      </c>
      <c r="Y396" s="86" t="e">
        <f t="shared" si="211"/>
        <v>#REF!</v>
      </c>
      <c r="Z396" s="86" t="e">
        <f t="shared" si="212"/>
        <v>#REF!</v>
      </c>
      <c r="AA396" s="87">
        <v>500</v>
      </c>
      <c r="AB396" s="88" t="e">
        <f>AA396*#REF!/$AI$18*10^3</f>
        <v>#REF!</v>
      </c>
      <c r="AC396" s="89" t="e">
        <f>INDEX(Efficiencies!$D$8:$M$89,MATCH(C396,Efficiencies!$C$8:$C$89),MATCH(D396,Efficiencies!$D$7:$M$7))</f>
        <v>#REF!</v>
      </c>
      <c r="AD396" s="89" t="e">
        <f t="shared" si="196"/>
        <v>#REF!</v>
      </c>
      <c r="AE396" s="89" t="e">
        <f>INDEX(Efficiencies!$P$8:$Y$89,MATCH(C396,Efficiencies!$C$8:$C$89),MATCH(D396,Efficiencies!$P$7:$Y$7))</f>
        <v>#REF!</v>
      </c>
      <c r="AF396" s="89" t="e">
        <f t="shared" si="199"/>
        <v>#REF!</v>
      </c>
      <c r="AG396" s="89">
        <v>0</v>
      </c>
    </row>
    <row r="397" spans="1:33" x14ac:dyDescent="0.2">
      <c r="A397" s="91" t="s">
        <v>2164</v>
      </c>
      <c r="B397" s="349" t="s">
        <v>2165</v>
      </c>
      <c r="C397" s="39" t="s">
        <v>2150</v>
      </c>
      <c r="D397" s="39">
        <v>2040</v>
      </c>
      <c r="E397" s="85" t="e">
        <f>#REF!*INDEX(Costs!$E$7:$O$89,MATCH($C397,Costs!$C$7:$C$89,0),MATCH(E$7,Costs!$E$6:$O$6,0))</f>
        <v>#REF!</v>
      </c>
      <c r="F397" s="85" t="e">
        <f>#REF!*INDEX(Costs!$E$7:$O$89,MATCH($C397,Costs!$C$7:$C$89,0),MATCH(F$7,Costs!$E$6:$O$6,0))</f>
        <v>#REF!</v>
      </c>
      <c r="G397" s="85" t="e">
        <f>#REF!*INDEX(Costs!$E$7:$O$89,MATCH($C397,Costs!$C$7:$C$89,0),MATCH(G$7,Costs!$E$6:$O$6,0))</f>
        <v>#REF!</v>
      </c>
      <c r="H397" s="85" t="e">
        <f>#REF!*INDEX(Costs!$E$7:$O$89,MATCH($C397,Costs!$C$7:$C$89,0),MATCH(H$7,Costs!$E$6:$O$6,0))</f>
        <v>#REF!</v>
      </c>
      <c r="I397" s="85" t="e">
        <f>#REF!*INDEX(Costs!$E$7:$O$89,MATCH($C397,Costs!$C$7:$C$89,0),MATCH(I$7,Costs!$E$6:$O$6,0))</f>
        <v>#REF!</v>
      </c>
      <c r="J397" s="85" t="e">
        <f>#REF!*INDEX(Costs!$E$7:$O$89,MATCH($C397,Costs!$C$7:$C$89,0),MATCH(J$7,Costs!$E$6:$O$6,0))</f>
        <v>#REF!</v>
      </c>
      <c r="K397" s="85" t="e">
        <f>#REF!*INDEX(Costs!$E$7:$O$89,MATCH($C397,Costs!$C$7:$C$89,0),MATCH(K$7,Costs!$E$6:$O$6,0))</f>
        <v>#REF!</v>
      </c>
      <c r="L397" s="85" t="e">
        <f>#REF!*INDEX(Costs!$E$7:$O$89,MATCH($C397,Costs!$C$7:$C$89,0),MATCH(L$7,Costs!$E$6:$O$6,0))</f>
        <v>#REF!</v>
      </c>
      <c r="M397" s="85" t="e">
        <f>#REF!*INDEX(Costs!$E$7:$O$89,MATCH($C397,Costs!$C$7:$C$89,0),MATCH(M$7,Costs!$E$6:$O$6,0))</f>
        <v>#REF!</v>
      </c>
      <c r="N397" s="85" t="e">
        <f>#REF!*INDEX(Costs!$E$7:$O$89,MATCH($C397,Costs!$C$7:$C$89,0),MATCH(N$7,Costs!$E$6:$O$6,0))</f>
        <v>#REF!</v>
      </c>
      <c r="O397" s="85" t="e">
        <f>#REF!*INDEX(Costs!$E$7:$O$89,MATCH($C397,Costs!$C$7:$C$89,0),MATCH(O$7,Costs!$E$6:$O$6,0))</f>
        <v>#REF!</v>
      </c>
      <c r="P397" s="86" t="e">
        <f t="shared" si="202"/>
        <v>#REF!</v>
      </c>
      <c r="Q397" s="86" t="e">
        <f t="shared" si="203"/>
        <v>#REF!</v>
      </c>
      <c r="R397" s="86" t="e">
        <f t="shared" si="204"/>
        <v>#REF!</v>
      </c>
      <c r="S397" s="86" t="e">
        <f t="shared" si="205"/>
        <v>#REF!</v>
      </c>
      <c r="T397" s="86" t="e">
        <f t="shared" si="206"/>
        <v>#REF!</v>
      </c>
      <c r="U397" s="86" t="e">
        <f t="shared" si="207"/>
        <v>#REF!</v>
      </c>
      <c r="V397" s="86" t="e">
        <f t="shared" si="208"/>
        <v>#REF!</v>
      </c>
      <c r="W397" s="86" t="e">
        <f t="shared" si="209"/>
        <v>#REF!</v>
      </c>
      <c r="X397" s="86" t="e">
        <f t="shared" si="210"/>
        <v>#REF!</v>
      </c>
      <c r="Y397" s="86" t="e">
        <f t="shared" si="211"/>
        <v>#REF!</v>
      </c>
      <c r="Z397" s="86" t="e">
        <f t="shared" si="212"/>
        <v>#REF!</v>
      </c>
      <c r="AA397" s="87">
        <v>500</v>
      </c>
      <c r="AB397" s="88" t="e">
        <f>AA397*#REF!/$AI$18*10^3</f>
        <v>#REF!</v>
      </c>
      <c r="AC397" s="89" t="e">
        <f>INDEX(Efficiencies!$D$8:$M$89,MATCH(C397,Efficiencies!$C$8:$C$89),MATCH(D397,Efficiencies!$D$7:$M$7))</f>
        <v>#REF!</v>
      </c>
      <c r="AD397" s="89" t="e">
        <f t="shared" si="196"/>
        <v>#REF!</v>
      </c>
      <c r="AE397" s="89" t="e">
        <f>INDEX(Efficiencies!$P$8:$Y$89,MATCH(C397,Efficiencies!$C$8:$C$89),MATCH(D397,Efficiencies!$P$7:$Y$7))</f>
        <v>#REF!</v>
      </c>
      <c r="AF397" s="89" t="e">
        <f t="shared" si="199"/>
        <v>#REF!</v>
      </c>
      <c r="AG397" s="89">
        <v>0</v>
      </c>
    </row>
    <row r="398" spans="1:33" x14ac:dyDescent="0.2">
      <c r="A398" s="91" t="s">
        <v>2166</v>
      </c>
      <c r="B398" s="349" t="s">
        <v>2167</v>
      </c>
      <c r="C398" s="39" t="s">
        <v>2150</v>
      </c>
      <c r="D398" s="39">
        <v>2045</v>
      </c>
      <c r="E398" s="85" t="e">
        <f>#REF!*INDEX(Costs!$E$7:$O$89,MATCH($C398,Costs!$C$7:$C$89,0),MATCH(E$7,Costs!$E$6:$O$6,0))</f>
        <v>#REF!</v>
      </c>
      <c r="F398" s="85" t="e">
        <f>#REF!*INDEX(Costs!$E$7:$O$89,MATCH($C398,Costs!$C$7:$C$89,0),MATCH(F$7,Costs!$E$6:$O$6,0))</f>
        <v>#REF!</v>
      </c>
      <c r="G398" s="85" t="e">
        <f>#REF!*INDEX(Costs!$E$7:$O$89,MATCH($C398,Costs!$C$7:$C$89,0),MATCH(G$7,Costs!$E$6:$O$6,0))</f>
        <v>#REF!</v>
      </c>
      <c r="H398" s="85" t="e">
        <f>#REF!*INDEX(Costs!$E$7:$O$89,MATCH($C398,Costs!$C$7:$C$89,0),MATCH(H$7,Costs!$E$6:$O$6,0))</f>
        <v>#REF!</v>
      </c>
      <c r="I398" s="85" t="e">
        <f>#REF!*INDEX(Costs!$E$7:$O$89,MATCH($C398,Costs!$C$7:$C$89,0),MATCH(I$7,Costs!$E$6:$O$6,0))</f>
        <v>#REF!</v>
      </c>
      <c r="J398" s="85" t="e">
        <f>#REF!*INDEX(Costs!$E$7:$O$89,MATCH($C398,Costs!$C$7:$C$89,0),MATCH(J$7,Costs!$E$6:$O$6,0))</f>
        <v>#REF!</v>
      </c>
      <c r="K398" s="85" t="e">
        <f>#REF!*INDEX(Costs!$E$7:$O$89,MATCH($C398,Costs!$C$7:$C$89,0),MATCH(K$7,Costs!$E$6:$O$6,0))</f>
        <v>#REF!</v>
      </c>
      <c r="L398" s="85" t="e">
        <f>#REF!*INDEX(Costs!$E$7:$O$89,MATCH($C398,Costs!$C$7:$C$89,0),MATCH(L$7,Costs!$E$6:$O$6,0))</f>
        <v>#REF!</v>
      </c>
      <c r="M398" s="85" t="e">
        <f>#REF!*INDEX(Costs!$E$7:$O$89,MATCH($C398,Costs!$C$7:$C$89,0),MATCH(M$7,Costs!$E$6:$O$6,0))</f>
        <v>#REF!</v>
      </c>
      <c r="N398" s="85" t="e">
        <f>#REF!*INDEX(Costs!$E$7:$O$89,MATCH($C398,Costs!$C$7:$C$89,0),MATCH(N$7,Costs!$E$6:$O$6,0))</f>
        <v>#REF!</v>
      </c>
      <c r="O398" s="85" t="e">
        <f>#REF!*INDEX(Costs!$E$7:$O$89,MATCH($C398,Costs!$C$7:$C$89,0),MATCH(O$7,Costs!$E$6:$O$6,0))</f>
        <v>#REF!</v>
      </c>
      <c r="P398" s="86" t="e">
        <f t="shared" si="202"/>
        <v>#REF!</v>
      </c>
      <c r="Q398" s="86" t="e">
        <f t="shared" si="203"/>
        <v>#REF!</v>
      </c>
      <c r="R398" s="86" t="e">
        <f t="shared" si="204"/>
        <v>#REF!</v>
      </c>
      <c r="S398" s="86" t="e">
        <f t="shared" si="205"/>
        <v>#REF!</v>
      </c>
      <c r="T398" s="86" t="e">
        <f t="shared" si="206"/>
        <v>#REF!</v>
      </c>
      <c r="U398" s="86" t="e">
        <f t="shared" si="207"/>
        <v>#REF!</v>
      </c>
      <c r="V398" s="86" t="e">
        <f t="shared" si="208"/>
        <v>#REF!</v>
      </c>
      <c r="W398" s="86" t="e">
        <f t="shared" si="209"/>
        <v>#REF!</v>
      </c>
      <c r="X398" s="86" t="e">
        <f t="shared" si="210"/>
        <v>#REF!</v>
      </c>
      <c r="Y398" s="86" t="e">
        <f t="shared" si="211"/>
        <v>#REF!</v>
      </c>
      <c r="Z398" s="86" t="e">
        <f t="shared" si="212"/>
        <v>#REF!</v>
      </c>
      <c r="AA398" s="87">
        <v>500</v>
      </c>
      <c r="AB398" s="88" t="e">
        <f>AA398*#REF!/$AI$18*10^3</f>
        <v>#REF!</v>
      </c>
      <c r="AC398" s="89" t="e">
        <f>INDEX(Efficiencies!$D$8:$M$89,MATCH(C398,Efficiencies!$C$8:$C$89),MATCH(D398,Efficiencies!$D$7:$M$7))</f>
        <v>#REF!</v>
      </c>
      <c r="AD398" s="89" t="e">
        <f t="shared" si="196"/>
        <v>#REF!</v>
      </c>
      <c r="AE398" s="89" t="e">
        <f>INDEX(Efficiencies!$P$8:$Y$89,MATCH(C398,Efficiencies!$C$8:$C$89),MATCH(D398,Efficiencies!$P$7:$Y$7))</f>
        <v>#REF!</v>
      </c>
      <c r="AF398" s="89" t="e">
        <f t="shared" si="199"/>
        <v>#REF!</v>
      </c>
      <c r="AG398" s="89">
        <v>0</v>
      </c>
    </row>
    <row r="399" spans="1:33" x14ac:dyDescent="0.2">
      <c r="A399" s="91" t="s">
        <v>2168</v>
      </c>
      <c r="B399" s="349" t="s">
        <v>2169</v>
      </c>
      <c r="C399" s="39" t="s">
        <v>2150</v>
      </c>
      <c r="D399" s="39">
        <v>2050</v>
      </c>
      <c r="E399" s="85" t="e">
        <f>#REF!*INDEX(Costs!$E$7:$O$89,MATCH($C399,Costs!$C$7:$C$89,0),MATCH(E$7,Costs!$E$6:$O$6,0))</f>
        <v>#REF!</v>
      </c>
      <c r="F399" s="85" t="e">
        <f>#REF!*INDEX(Costs!$E$7:$O$89,MATCH($C399,Costs!$C$7:$C$89,0),MATCH(F$7,Costs!$E$6:$O$6,0))</f>
        <v>#REF!</v>
      </c>
      <c r="G399" s="85" t="e">
        <f>#REF!*INDEX(Costs!$E$7:$O$89,MATCH($C399,Costs!$C$7:$C$89,0),MATCH(G$7,Costs!$E$6:$O$6,0))</f>
        <v>#REF!</v>
      </c>
      <c r="H399" s="85" t="e">
        <f>#REF!*INDEX(Costs!$E$7:$O$89,MATCH($C399,Costs!$C$7:$C$89,0),MATCH(H$7,Costs!$E$6:$O$6,0))</f>
        <v>#REF!</v>
      </c>
      <c r="I399" s="85" t="e">
        <f>#REF!*INDEX(Costs!$E$7:$O$89,MATCH($C399,Costs!$C$7:$C$89,0),MATCH(I$7,Costs!$E$6:$O$6,0))</f>
        <v>#REF!</v>
      </c>
      <c r="J399" s="85" t="e">
        <f>#REF!*INDEX(Costs!$E$7:$O$89,MATCH($C399,Costs!$C$7:$C$89,0),MATCH(J$7,Costs!$E$6:$O$6,0))</f>
        <v>#REF!</v>
      </c>
      <c r="K399" s="85" t="e">
        <f>#REF!*INDEX(Costs!$E$7:$O$89,MATCH($C399,Costs!$C$7:$C$89,0),MATCH(K$7,Costs!$E$6:$O$6,0))</f>
        <v>#REF!</v>
      </c>
      <c r="L399" s="85" t="e">
        <f>#REF!*INDEX(Costs!$E$7:$O$89,MATCH($C399,Costs!$C$7:$C$89,0),MATCH(L$7,Costs!$E$6:$O$6,0))</f>
        <v>#REF!</v>
      </c>
      <c r="M399" s="85" t="e">
        <f>#REF!*INDEX(Costs!$E$7:$O$89,MATCH($C399,Costs!$C$7:$C$89,0),MATCH(M$7,Costs!$E$6:$O$6,0))</f>
        <v>#REF!</v>
      </c>
      <c r="N399" s="85" t="e">
        <f>#REF!*INDEX(Costs!$E$7:$O$89,MATCH($C399,Costs!$C$7:$C$89,0),MATCH(N$7,Costs!$E$6:$O$6,0))</f>
        <v>#REF!</v>
      </c>
      <c r="O399" s="85" t="e">
        <f>#REF!*INDEX(Costs!$E$7:$O$89,MATCH($C399,Costs!$C$7:$C$89,0),MATCH(O$7,Costs!$E$6:$O$6,0))</f>
        <v>#REF!</v>
      </c>
      <c r="P399" s="86" t="e">
        <f t="shared" si="202"/>
        <v>#REF!</v>
      </c>
      <c r="Q399" s="86" t="e">
        <f t="shared" si="203"/>
        <v>#REF!</v>
      </c>
      <c r="R399" s="86" t="e">
        <f t="shared" si="204"/>
        <v>#REF!</v>
      </c>
      <c r="S399" s="86" t="e">
        <f t="shared" si="205"/>
        <v>#REF!</v>
      </c>
      <c r="T399" s="86" t="e">
        <f t="shared" si="206"/>
        <v>#REF!</v>
      </c>
      <c r="U399" s="86" t="e">
        <f t="shared" si="207"/>
        <v>#REF!</v>
      </c>
      <c r="V399" s="86" t="e">
        <f t="shared" si="208"/>
        <v>#REF!</v>
      </c>
      <c r="W399" s="86" t="e">
        <f t="shared" si="209"/>
        <v>#REF!</v>
      </c>
      <c r="X399" s="86" t="e">
        <f t="shared" si="210"/>
        <v>#REF!</v>
      </c>
      <c r="Y399" s="86" t="e">
        <f t="shared" si="211"/>
        <v>#REF!</v>
      </c>
      <c r="Z399" s="86" t="e">
        <f t="shared" si="212"/>
        <v>#REF!</v>
      </c>
      <c r="AA399" s="87">
        <v>500</v>
      </c>
      <c r="AB399" s="88" t="e">
        <f>AA399*#REF!/$AI$18*10^3</f>
        <v>#REF!</v>
      </c>
      <c r="AC399" s="89" t="e">
        <f>INDEX(Efficiencies!$D$8:$M$89,MATCH(C399,Efficiencies!$C$8:$C$89),MATCH(D399,Efficiencies!$D$7:$M$7))</f>
        <v>#REF!</v>
      </c>
      <c r="AD399" s="89" t="e">
        <f t="shared" si="196"/>
        <v>#REF!</v>
      </c>
      <c r="AE399" s="89" t="e">
        <f>INDEX(Efficiencies!$P$8:$Y$89,MATCH(C399,Efficiencies!$C$8:$C$89),MATCH(D399,Efficiencies!$P$7:$Y$7))</f>
        <v>#REF!</v>
      </c>
      <c r="AF399" s="89" t="e">
        <f t="shared" si="199"/>
        <v>#REF!</v>
      </c>
      <c r="AG399" s="89">
        <v>0</v>
      </c>
    </row>
    <row r="400" spans="1:33" x14ac:dyDescent="0.2">
      <c r="A400" s="91" t="s">
        <v>2170</v>
      </c>
      <c r="B400" s="349" t="s">
        <v>2171</v>
      </c>
      <c r="C400" s="39" t="s">
        <v>2172</v>
      </c>
      <c r="D400" s="39">
        <v>2060</v>
      </c>
      <c r="E400" s="85" t="e">
        <f>#REF!*INDEX(Costs!$E$7:$O$89,MATCH($C400,Costs!$C$7:$C$89,0),MATCH(E$7,Costs!$E$6:$O$6,0))</f>
        <v>#REF!</v>
      </c>
      <c r="F400" s="85" t="e">
        <f>#REF!*INDEX(Costs!$E$7:$O$89,MATCH($C400,Costs!$C$7:$C$89,0),MATCH(F$7,Costs!$E$6:$O$6,0))</f>
        <v>#REF!</v>
      </c>
      <c r="G400" s="85" t="e">
        <f>#REF!*INDEX(Costs!$E$7:$O$89,MATCH($C400,Costs!$C$7:$C$89,0),MATCH(G$7,Costs!$E$6:$O$6,0))</f>
        <v>#REF!</v>
      </c>
      <c r="H400" s="85" t="e">
        <f>#REF!*INDEX(Costs!$E$7:$O$89,MATCH($C400,Costs!$C$7:$C$89,0),MATCH(H$7,Costs!$E$6:$O$6,0))</f>
        <v>#REF!</v>
      </c>
      <c r="I400" s="85" t="e">
        <f>#REF!*INDEX(Costs!$E$7:$O$89,MATCH($C400,Costs!$C$7:$C$89,0),MATCH(I$7,Costs!$E$6:$O$6,0))</f>
        <v>#REF!</v>
      </c>
      <c r="J400" s="85" t="e">
        <f>#REF!*INDEX(Costs!$E$7:$O$89,MATCH($C400,Costs!$C$7:$C$89,0),MATCH(J$7,Costs!$E$6:$O$6,0))</f>
        <v>#REF!</v>
      </c>
      <c r="K400" s="85" t="e">
        <f>#REF!*INDEX(Costs!$E$7:$O$89,MATCH($C400,Costs!$C$7:$C$89,0),MATCH(K$7,Costs!$E$6:$O$6,0))</f>
        <v>#REF!</v>
      </c>
      <c r="L400" s="85" t="e">
        <f>#REF!*INDEX(Costs!$E$7:$O$89,MATCH($C400,Costs!$C$7:$C$89,0),MATCH(L$7,Costs!$E$6:$O$6,0))</f>
        <v>#REF!</v>
      </c>
      <c r="M400" s="85" t="e">
        <f>#REF!*INDEX(Costs!$E$7:$O$89,MATCH($C400,Costs!$C$7:$C$89,0),MATCH(M$7,Costs!$E$6:$O$6,0))</f>
        <v>#REF!</v>
      </c>
      <c r="N400" s="85" t="e">
        <f>#REF!*INDEX(Costs!$E$7:$O$89,MATCH($C400,Costs!$C$7:$C$89,0),MATCH(N$7,Costs!$E$6:$O$6,0))</f>
        <v>#REF!</v>
      </c>
      <c r="O400" s="85" t="e">
        <f>#REF!*INDEX(Costs!$E$7:$O$89,MATCH($C400,Costs!$C$7:$C$89,0),MATCH(O$7,Costs!$E$6:$O$6,0))</f>
        <v>#REF!</v>
      </c>
      <c r="P400" s="86" t="e">
        <f>E400/$AI$18*10^6</f>
        <v>#REF!</v>
      </c>
      <c r="Q400" s="86" t="e">
        <f t="shared" si="203"/>
        <v>#REF!</v>
      </c>
      <c r="R400" s="86" t="e">
        <f t="shared" si="204"/>
        <v>#REF!</v>
      </c>
      <c r="S400" s="86" t="e">
        <f t="shared" si="205"/>
        <v>#REF!</v>
      </c>
      <c r="T400" s="86" t="e">
        <f t="shared" si="206"/>
        <v>#REF!</v>
      </c>
      <c r="U400" s="86" t="e">
        <f t="shared" si="207"/>
        <v>#REF!</v>
      </c>
      <c r="V400" s="86" t="e">
        <f t="shared" si="208"/>
        <v>#REF!</v>
      </c>
      <c r="W400" s="86" t="e">
        <f t="shared" si="209"/>
        <v>#REF!</v>
      </c>
      <c r="X400" s="86" t="e">
        <f t="shared" si="210"/>
        <v>#REF!</v>
      </c>
      <c r="Y400" s="86" t="e">
        <f t="shared" si="211"/>
        <v>#REF!</v>
      </c>
      <c r="Z400" s="86" t="e">
        <f t="shared" si="212"/>
        <v>#REF!</v>
      </c>
      <c r="AA400" s="87">
        <v>500</v>
      </c>
      <c r="AB400" s="88" t="e">
        <f>AA400*#REF!/$AI$18*10^3</f>
        <v>#REF!</v>
      </c>
      <c r="AC400" s="89">
        <f>INDEX(Efficiencies!$D$8:$M$89,MATCH(C400,Efficiencies!$C$8:$C$89),MATCH(D400,Efficiencies!$D$7:$M$7))</f>
        <v>39.812579999999997</v>
      </c>
      <c r="AD400" s="89">
        <f t="shared" ref="AD400:AD463" si="213">AC400/($AI$11*$AI$15*10 ^ 9)</f>
        <v>0.30188031725330222</v>
      </c>
      <c r="AE400" s="89">
        <f>INDEX(Efficiencies!$P$8:$Y$89,MATCH(C400,Efficiencies!$C$8:$C$89),MATCH(D400,Efficiencies!$P$7:$Y$7))</f>
        <v>33.435082434959995</v>
      </c>
      <c r="AF400" s="89">
        <f t="shared" si="199"/>
        <v>0.25352271299313023</v>
      </c>
      <c r="AG400" s="89">
        <v>0</v>
      </c>
    </row>
    <row r="401" spans="1:33" x14ac:dyDescent="0.2">
      <c r="A401" s="91" t="s">
        <v>2173</v>
      </c>
      <c r="B401" s="349" t="s">
        <v>2174</v>
      </c>
      <c r="C401" s="39" t="s">
        <v>2172</v>
      </c>
      <c r="D401" s="39">
        <v>2005</v>
      </c>
      <c r="E401" s="85" t="e">
        <f>#REF!*INDEX(Costs!$E$7:$O$89,MATCH($C401,Costs!$C$7:$C$89,0),MATCH(E$7,Costs!$E$6:$O$6,0))</f>
        <v>#REF!</v>
      </c>
      <c r="F401" s="85" t="e">
        <f>#REF!*INDEX(Costs!$E$7:$O$89,MATCH($C401,Costs!$C$7:$C$89,0),MATCH(F$7,Costs!$E$6:$O$6,0))</f>
        <v>#REF!</v>
      </c>
      <c r="G401" s="85" t="e">
        <f>#REF!*INDEX(Costs!$E$7:$O$89,MATCH($C401,Costs!$C$7:$C$89,0),MATCH(G$7,Costs!$E$6:$O$6,0))</f>
        <v>#REF!</v>
      </c>
      <c r="H401" s="85" t="e">
        <f>#REF!*INDEX(Costs!$E$7:$O$89,MATCH($C401,Costs!$C$7:$C$89,0),MATCH(H$7,Costs!$E$6:$O$6,0))</f>
        <v>#REF!</v>
      </c>
      <c r="I401" s="85" t="e">
        <f>#REF!*INDEX(Costs!$E$7:$O$89,MATCH($C401,Costs!$C$7:$C$89,0),MATCH(I$7,Costs!$E$6:$O$6,0))</f>
        <v>#REF!</v>
      </c>
      <c r="J401" s="85" t="e">
        <f>#REF!*INDEX(Costs!$E$7:$O$89,MATCH($C401,Costs!$C$7:$C$89,0),MATCH(J$7,Costs!$E$6:$O$6,0))</f>
        <v>#REF!</v>
      </c>
      <c r="K401" s="85" t="e">
        <f>#REF!*INDEX(Costs!$E$7:$O$89,MATCH($C401,Costs!$C$7:$C$89,0),MATCH(K$7,Costs!$E$6:$O$6,0))</f>
        <v>#REF!</v>
      </c>
      <c r="L401" s="85" t="e">
        <f>#REF!*INDEX(Costs!$E$7:$O$89,MATCH($C401,Costs!$C$7:$C$89,0),MATCH(L$7,Costs!$E$6:$O$6,0))</f>
        <v>#REF!</v>
      </c>
      <c r="M401" s="85" t="e">
        <f>#REF!*INDEX(Costs!$E$7:$O$89,MATCH($C401,Costs!$C$7:$C$89,0),MATCH(M$7,Costs!$E$6:$O$6,0))</f>
        <v>#REF!</v>
      </c>
      <c r="N401" s="85" t="e">
        <f>#REF!*INDEX(Costs!$E$7:$O$89,MATCH($C401,Costs!$C$7:$C$89,0),MATCH(N$7,Costs!$E$6:$O$6,0))</f>
        <v>#REF!</v>
      </c>
      <c r="O401" s="85" t="e">
        <f>#REF!*INDEX(Costs!$E$7:$O$89,MATCH($C401,Costs!$C$7:$C$89,0),MATCH(O$7,Costs!$E$6:$O$6,0))</f>
        <v>#REF!</v>
      </c>
      <c r="P401" s="86" t="e">
        <f t="shared" ref="P401:P410" si="214">E401/$AI$18*10^6</f>
        <v>#REF!</v>
      </c>
      <c r="Q401" s="86" t="e">
        <f t="shared" si="203"/>
        <v>#REF!</v>
      </c>
      <c r="R401" s="86" t="e">
        <f t="shared" si="204"/>
        <v>#REF!</v>
      </c>
      <c r="S401" s="86" t="e">
        <f t="shared" si="205"/>
        <v>#REF!</v>
      </c>
      <c r="T401" s="86" t="e">
        <f t="shared" si="206"/>
        <v>#REF!</v>
      </c>
      <c r="U401" s="86" t="e">
        <f t="shared" si="207"/>
        <v>#REF!</v>
      </c>
      <c r="V401" s="86" t="e">
        <f t="shared" si="208"/>
        <v>#REF!</v>
      </c>
      <c r="W401" s="86" t="e">
        <f t="shared" si="209"/>
        <v>#REF!</v>
      </c>
      <c r="X401" s="86" t="e">
        <f t="shared" si="210"/>
        <v>#REF!</v>
      </c>
      <c r="Y401" s="86" t="e">
        <f t="shared" si="211"/>
        <v>#REF!</v>
      </c>
      <c r="Z401" s="86" t="e">
        <f t="shared" si="212"/>
        <v>#REF!</v>
      </c>
      <c r="AA401" s="87">
        <v>500</v>
      </c>
      <c r="AB401" s="88" t="e">
        <f>AA401*#REF!/$AI$18*10^3</f>
        <v>#REF!</v>
      </c>
      <c r="AC401" s="89">
        <f>INDEX(Efficiencies!$D$8:$M$89,MATCH(C401,Efficiencies!$C$8:$C$89),MATCH(D401,Efficiencies!$D$7:$M$7))</f>
        <v>20.865776062011701</v>
      </c>
      <c r="AD401" s="89">
        <f t="shared" si="213"/>
        <v>0.15821549614057798</v>
      </c>
      <c r="AE401" s="89">
        <f>INDEX(Efficiencies!$P$8:$Y$89,MATCH(C401,Efficiencies!$C$8:$C$89),MATCH(D401,Efficiencies!$P$7:$Y$7))</f>
        <v>16.75521762061906</v>
      </c>
      <c r="AF401" s="89">
        <f t="shared" si="199"/>
        <v>0.12704703917607454</v>
      </c>
      <c r="AG401" s="89">
        <v>0</v>
      </c>
    </row>
    <row r="402" spans="1:33" x14ac:dyDescent="0.2">
      <c r="A402" s="91" t="s">
        <v>473</v>
      </c>
      <c r="B402" s="349" t="s">
        <v>2175</v>
      </c>
      <c r="C402" s="39" t="s">
        <v>2172</v>
      </c>
      <c r="D402" s="39">
        <v>2010</v>
      </c>
      <c r="E402" s="85" t="e">
        <f>#REF!*INDEX(Costs!$E$7:$O$89,MATCH($C402,Costs!$C$7:$C$89,0),MATCH(E$7,Costs!$E$6:$O$6,0))</f>
        <v>#REF!</v>
      </c>
      <c r="F402" s="85" t="e">
        <f>#REF!*INDEX(Costs!$E$7:$O$89,MATCH($C402,Costs!$C$7:$C$89,0),MATCH(F$7,Costs!$E$6:$O$6,0))</f>
        <v>#REF!</v>
      </c>
      <c r="G402" s="85" t="e">
        <f>#REF!*INDEX(Costs!$E$7:$O$89,MATCH($C402,Costs!$C$7:$C$89,0),MATCH(G$7,Costs!$E$6:$O$6,0))</f>
        <v>#REF!</v>
      </c>
      <c r="H402" s="85" t="e">
        <f>#REF!*INDEX(Costs!$E$7:$O$89,MATCH($C402,Costs!$C$7:$C$89,0),MATCH(H$7,Costs!$E$6:$O$6,0))</f>
        <v>#REF!</v>
      </c>
      <c r="I402" s="85" t="e">
        <f>#REF!*INDEX(Costs!$E$7:$O$89,MATCH($C402,Costs!$C$7:$C$89,0),MATCH(I$7,Costs!$E$6:$O$6,0))</f>
        <v>#REF!</v>
      </c>
      <c r="J402" s="85" t="e">
        <f>#REF!*INDEX(Costs!$E$7:$O$89,MATCH($C402,Costs!$C$7:$C$89,0),MATCH(J$7,Costs!$E$6:$O$6,0))</f>
        <v>#REF!</v>
      </c>
      <c r="K402" s="85" t="e">
        <f>#REF!*INDEX(Costs!$E$7:$O$89,MATCH($C402,Costs!$C$7:$C$89,0),MATCH(K$7,Costs!$E$6:$O$6,0))</f>
        <v>#REF!</v>
      </c>
      <c r="L402" s="85" t="e">
        <f>#REF!*INDEX(Costs!$E$7:$O$89,MATCH($C402,Costs!$C$7:$C$89,0),MATCH(L$7,Costs!$E$6:$O$6,0))</f>
        <v>#REF!</v>
      </c>
      <c r="M402" s="85" t="e">
        <f>#REF!*INDEX(Costs!$E$7:$O$89,MATCH($C402,Costs!$C$7:$C$89,0),MATCH(M$7,Costs!$E$6:$O$6,0))</f>
        <v>#REF!</v>
      </c>
      <c r="N402" s="85" t="e">
        <f>#REF!*INDEX(Costs!$E$7:$O$89,MATCH($C402,Costs!$C$7:$C$89,0),MATCH(N$7,Costs!$E$6:$O$6,0))</f>
        <v>#REF!</v>
      </c>
      <c r="O402" s="85" t="e">
        <f>#REF!*INDEX(Costs!$E$7:$O$89,MATCH($C402,Costs!$C$7:$C$89,0),MATCH(O$7,Costs!$E$6:$O$6,0))</f>
        <v>#REF!</v>
      </c>
      <c r="P402" s="86" t="e">
        <f t="shared" si="214"/>
        <v>#REF!</v>
      </c>
      <c r="Q402" s="86" t="e">
        <f t="shared" si="203"/>
        <v>#REF!</v>
      </c>
      <c r="R402" s="86" t="e">
        <f t="shared" si="204"/>
        <v>#REF!</v>
      </c>
      <c r="S402" s="86" t="e">
        <f t="shared" si="205"/>
        <v>#REF!</v>
      </c>
      <c r="T402" s="86" t="e">
        <f t="shared" si="206"/>
        <v>#REF!</v>
      </c>
      <c r="U402" s="86" t="e">
        <f t="shared" si="207"/>
        <v>#REF!</v>
      </c>
      <c r="V402" s="86" t="e">
        <f t="shared" si="208"/>
        <v>#REF!</v>
      </c>
      <c r="W402" s="86" t="e">
        <f t="shared" si="209"/>
        <v>#REF!</v>
      </c>
      <c r="X402" s="86" t="e">
        <f t="shared" si="210"/>
        <v>#REF!</v>
      </c>
      <c r="Y402" s="86" t="e">
        <f t="shared" si="211"/>
        <v>#REF!</v>
      </c>
      <c r="Z402" s="86" t="e">
        <f t="shared" si="212"/>
        <v>#REF!</v>
      </c>
      <c r="AA402" s="87">
        <v>500</v>
      </c>
      <c r="AB402" s="88" t="e">
        <f>AA402*#REF!/$AI$18*10^3</f>
        <v>#REF!</v>
      </c>
      <c r="AC402" s="89">
        <f>INDEX(Efficiencies!$D$8:$M$89,MATCH(C402,Efficiencies!$C$8:$C$89),MATCH(D402,Efficiencies!$D$7:$M$7))</f>
        <v>23.81</v>
      </c>
      <c r="AD402" s="89">
        <f t="shared" si="213"/>
        <v>0.18054017985775164</v>
      </c>
      <c r="AE402" s="89">
        <f>INDEX(Efficiencies!$P$8:$Y$89,MATCH(C402,Efficiencies!$C$8:$C$89),MATCH(D402,Efficiencies!$P$7:$Y$7))</f>
        <v>19.99592372</v>
      </c>
      <c r="AF402" s="89">
        <f t="shared" si="199"/>
        <v>0.15161980952669815</v>
      </c>
      <c r="AG402" s="89">
        <v>0</v>
      </c>
    </row>
    <row r="403" spans="1:33" x14ac:dyDescent="0.2">
      <c r="A403" s="91" t="s">
        <v>2176</v>
      </c>
      <c r="B403" s="349" t="s">
        <v>2177</v>
      </c>
      <c r="C403" s="39" t="s">
        <v>2172</v>
      </c>
      <c r="D403" s="39">
        <v>2015</v>
      </c>
      <c r="E403" s="85" t="e">
        <f>#REF!*INDEX(Costs!$E$7:$O$89,MATCH($C403,Costs!$C$7:$C$89,0),MATCH(E$7,Costs!$E$6:$O$6,0))</f>
        <v>#REF!</v>
      </c>
      <c r="F403" s="85" t="e">
        <f>#REF!*INDEX(Costs!$E$7:$O$89,MATCH($C403,Costs!$C$7:$C$89,0),MATCH(F$7,Costs!$E$6:$O$6,0))</f>
        <v>#REF!</v>
      </c>
      <c r="G403" s="85" t="e">
        <f>#REF!*INDEX(Costs!$E$7:$O$89,MATCH($C403,Costs!$C$7:$C$89,0),MATCH(G$7,Costs!$E$6:$O$6,0))</f>
        <v>#REF!</v>
      </c>
      <c r="H403" s="85" t="e">
        <f>#REF!*INDEX(Costs!$E$7:$O$89,MATCH($C403,Costs!$C$7:$C$89,0),MATCH(H$7,Costs!$E$6:$O$6,0))</f>
        <v>#REF!</v>
      </c>
      <c r="I403" s="85" t="e">
        <f>#REF!*INDEX(Costs!$E$7:$O$89,MATCH($C403,Costs!$C$7:$C$89,0),MATCH(I$7,Costs!$E$6:$O$6,0))</f>
        <v>#REF!</v>
      </c>
      <c r="J403" s="85" t="e">
        <f>#REF!*INDEX(Costs!$E$7:$O$89,MATCH($C403,Costs!$C$7:$C$89,0),MATCH(J$7,Costs!$E$6:$O$6,0))</f>
        <v>#REF!</v>
      </c>
      <c r="K403" s="85" t="e">
        <f>#REF!*INDEX(Costs!$E$7:$O$89,MATCH($C403,Costs!$C$7:$C$89,0),MATCH(K$7,Costs!$E$6:$O$6,0))</f>
        <v>#REF!</v>
      </c>
      <c r="L403" s="85" t="e">
        <f>#REF!*INDEX(Costs!$E$7:$O$89,MATCH($C403,Costs!$C$7:$C$89,0),MATCH(L$7,Costs!$E$6:$O$6,0))</f>
        <v>#REF!</v>
      </c>
      <c r="M403" s="85" t="e">
        <f>#REF!*INDEX(Costs!$E$7:$O$89,MATCH($C403,Costs!$C$7:$C$89,0),MATCH(M$7,Costs!$E$6:$O$6,0))</f>
        <v>#REF!</v>
      </c>
      <c r="N403" s="85" t="e">
        <f>#REF!*INDEX(Costs!$E$7:$O$89,MATCH($C403,Costs!$C$7:$C$89,0),MATCH(N$7,Costs!$E$6:$O$6,0))</f>
        <v>#REF!</v>
      </c>
      <c r="O403" s="85" t="e">
        <f>#REF!*INDEX(Costs!$E$7:$O$89,MATCH($C403,Costs!$C$7:$C$89,0),MATCH(O$7,Costs!$E$6:$O$6,0))</f>
        <v>#REF!</v>
      </c>
      <c r="P403" s="86" t="e">
        <f t="shared" si="214"/>
        <v>#REF!</v>
      </c>
      <c r="Q403" s="86" t="e">
        <f t="shared" si="203"/>
        <v>#REF!</v>
      </c>
      <c r="R403" s="86" t="e">
        <f t="shared" si="204"/>
        <v>#REF!</v>
      </c>
      <c r="S403" s="86" t="e">
        <f t="shared" si="205"/>
        <v>#REF!</v>
      </c>
      <c r="T403" s="86" t="e">
        <f t="shared" si="206"/>
        <v>#REF!</v>
      </c>
      <c r="U403" s="86" t="e">
        <f t="shared" si="207"/>
        <v>#REF!</v>
      </c>
      <c r="V403" s="86" t="e">
        <f t="shared" si="208"/>
        <v>#REF!</v>
      </c>
      <c r="W403" s="86" t="e">
        <f t="shared" si="209"/>
        <v>#REF!</v>
      </c>
      <c r="X403" s="86" t="e">
        <f t="shared" si="210"/>
        <v>#REF!</v>
      </c>
      <c r="Y403" s="86" t="e">
        <f t="shared" si="211"/>
        <v>#REF!</v>
      </c>
      <c r="Z403" s="86" t="e">
        <f t="shared" si="212"/>
        <v>#REF!</v>
      </c>
      <c r="AA403" s="87">
        <v>500</v>
      </c>
      <c r="AB403" s="88" t="e">
        <f>AA403*#REF!/$AI$18*10^3</f>
        <v>#REF!</v>
      </c>
      <c r="AC403" s="89">
        <f>INDEX(Efficiencies!$D$8:$M$89,MATCH(C403,Efficiencies!$C$8:$C$89),MATCH(D403,Efficiencies!$D$7:$M$7))</f>
        <v>29.635169999999999</v>
      </c>
      <c r="AD403" s="89">
        <f t="shared" si="213"/>
        <v>0.22470974052562143</v>
      </c>
      <c r="AE403" s="89">
        <f>INDEX(Efficiencies!$P$8:$Y$89,MATCH(C403,Efficiencies!$C$8:$C$89),MATCH(D403,Efficiencies!$P$7:$Y$7))</f>
        <v>24.88797138804</v>
      </c>
      <c r="AF403" s="89">
        <f t="shared" si="199"/>
        <v>0.1887139366103032</v>
      </c>
      <c r="AG403" s="89">
        <v>0</v>
      </c>
    </row>
    <row r="404" spans="1:33" x14ac:dyDescent="0.2">
      <c r="A404" s="91" t="s">
        <v>2178</v>
      </c>
      <c r="B404" s="349" t="s">
        <v>2179</v>
      </c>
      <c r="C404" s="39" t="s">
        <v>2172</v>
      </c>
      <c r="D404" s="39">
        <v>2020</v>
      </c>
      <c r="E404" s="85" t="e">
        <f>#REF!*INDEX(Costs!$E$7:$O$89,MATCH($C404,Costs!$C$7:$C$89,0),MATCH(E$7,Costs!$E$6:$O$6,0))</f>
        <v>#REF!</v>
      </c>
      <c r="F404" s="85" t="e">
        <f>#REF!*INDEX(Costs!$E$7:$O$89,MATCH($C404,Costs!$C$7:$C$89,0),MATCH(F$7,Costs!$E$6:$O$6,0))</f>
        <v>#REF!</v>
      </c>
      <c r="G404" s="85" t="e">
        <f>#REF!*INDEX(Costs!$E$7:$O$89,MATCH($C404,Costs!$C$7:$C$89,0),MATCH(G$7,Costs!$E$6:$O$6,0))</f>
        <v>#REF!</v>
      </c>
      <c r="H404" s="85" t="e">
        <f>#REF!*INDEX(Costs!$E$7:$O$89,MATCH($C404,Costs!$C$7:$C$89,0),MATCH(H$7,Costs!$E$6:$O$6,0))</f>
        <v>#REF!</v>
      </c>
      <c r="I404" s="85" t="e">
        <f>#REF!*INDEX(Costs!$E$7:$O$89,MATCH($C404,Costs!$C$7:$C$89,0),MATCH(I$7,Costs!$E$6:$O$6,0))</f>
        <v>#REF!</v>
      </c>
      <c r="J404" s="85" t="e">
        <f>#REF!*INDEX(Costs!$E$7:$O$89,MATCH($C404,Costs!$C$7:$C$89,0),MATCH(J$7,Costs!$E$6:$O$6,0))</f>
        <v>#REF!</v>
      </c>
      <c r="K404" s="85" t="e">
        <f>#REF!*INDEX(Costs!$E$7:$O$89,MATCH($C404,Costs!$C$7:$C$89,0),MATCH(K$7,Costs!$E$6:$O$6,0))</f>
        <v>#REF!</v>
      </c>
      <c r="L404" s="85" t="e">
        <f>#REF!*INDEX(Costs!$E$7:$O$89,MATCH($C404,Costs!$C$7:$C$89,0),MATCH(L$7,Costs!$E$6:$O$6,0))</f>
        <v>#REF!</v>
      </c>
      <c r="M404" s="85" t="e">
        <f>#REF!*INDEX(Costs!$E$7:$O$89,MATCH($C404,Costs!$C$7:$C$89,0),MATCH(M$7,Costs!$E$6:$O$6,0))</f>
        <v>#REF!</v>
      </c>
      <c r="N404" s="85" t="e">
        <f>#REF!*INDEX(Costs!$E$7:$O$89,MATCH($C404,Costs!$C$7:$C$89,0),MATCH(N$7,Costs!$E$6:$O$6,0))</f>
        <v>#REF!</v>
      </c>
      <c r="O404" s="85" t="e">
        <f>#REF!*INDEX(Costs!$E$7:$O$89,MATCH($C404,Costs!$C$7:$C$89,0),MATCH(O$7,Costs!$E$6:$O$6,0))</f>
        <v>#REF!</v>
      </c>
      <c r="P404" s="86" t="e">
        <f t="shared" si="214"/>
        <v>#REF!</v>
      </c>
      <c r="Q404" s="86" t="e">
        <f t="shared" si="203"/>
        <v>#REF!</v>
      </c>
      <c r="R404" s="86" t="e">
        <f t="shared" si="204"/>
        <v>#REF!</v>
      </c>
      <c r="S404" s="86" t="e">
        <f t="shared" si="205"/>
        <v>#REF!</v>
      </c>
      <c r="T404" s="86" t="e">
        <f t="shared" si="206"/>
        <v>#REF!</v>
      </c>
      <c r="U404" s="86" t="e">
        <f t="shared" si="207"/>
        <v>#REF!</v>
      </c>
      <c r="V404" s="86" t="e">
        <f t="shared" si="208"/>
        <v>#REF!</v>
      </c>
      <c r="W404" s="86" t="e">
        <f t="shared" si="209"/>
        <v>#REF!</v>
      </c>
      <c r="X404" s="86" t="e">
        <f t="shared" si="210"/>
        <v>#REF!</v>
      </c>
      <c r="Y404" s="86" t="e">
        <f t="shared" si="211"/>
        <v>#REF!</v>
      </c>
      <c r="Z404" s="86" t="e">
        <f t="shared" si="212"/>
        <v>#REF!</v>
      </c>
      <c r="AA404" s="87">
        <v>500</v>
      </c>
      <c r="AB404" s="88" t="e">
        <f>AA404*#REF!/$AI$18*10^3</f>
        <v>#REF!</v>
      </c>
      <c r="AC404" s="89">
        <f>INDEX(Efficiencies!$D$8:$M$89,MATCH(C404,Efficiencies!$C$8:$C$89),MATCH(D404,Efficiencies!$D$7:$M$7))</f>
        <v>33.378901999999997</v>
      </c>
      <c r="AD404" s="89">
        <f t="shared" si="213"/>
        <v>0.25309672282798262</v>
      </c>
      <c r="AE404" s="89">
        <f>INDEX(Efficiencies!$P$8:$Y$89,MATCH(C404,Efficiencies!$C$8:$C$89),MATCH(D404,Efficiencies!$P$7:$Y$7))</f>
        <v>28.032002446423999</v>
      </c>
      <c r="AF404" s="89">
        <f t="shared" si="199"/>
        <v>0.21255366499161374</v>
      </c>
      <c r="AG404" s="89">
        <v>0</v>
      </c>
    </row>
    <row r="405" spans="1:33" x14ac:dyDescent="0.2">
      <c r="A405" s="91" t="s">
        <v>2180</v>
      </c>
      <c r="B405" s="349" t="s">
        <v>2181</v>
      </c>
      <c r="C405" s="39" t="s">
        <v>2172</v>
      </c>
      <c r="D405" s="39">
        <v>2025</v>
      </c>
      <c r="E405" s="85" t="e">
        <f>#REF!*INDEX(Costs!$E$7:$O$89,MATCH($C405,Costs!$C$7:$C$89,0),MATCH(E$7,Costs!$E$6:$O$6,0))</f>
        <v>#REF!</v>
      </c>
      <c r="F405" s="85" t="e">
        <f>#REF!*INDEX(Costs!$E$7:$O$89,MATCH($C405,Costs!$C$7:$C$89,0),MATCH(F$7,Costs!$E$6:$O$6,0))</f>
        <v>#REF!</v>
      </c>
      <c r="G405" s="85" t="e">
        <f>#REF!*INDEX(Costs!$E$7:$O$89,MATCH($C405,Costs!$C$7:$C$89,0),MATCH(G$7,Costs!$E$6:$O$6,0))</f>
        <v>#REF!</v>
      </c>
      <c r="H405" s="85" t="e">
        <f>#REF!*INDEX(Costs!$E$7:$O$89,MATCH($C405,Costs!$C$7:$C$89,0),MATCH(H$7,Costs!$E$6:$O$6,0))</f>
        <v>#REF!</v>
      </c>
      <c r="I405" s="85" t="e">
        <f>#REF!*INDEX(Costs!$E$7:$O$89,MATCH($C405,Costs!$C$7:$C$89,0),MATCH(I$7,Costs!$E$6:$O$6,0))</f>
        <v>#REF!</v>
      </c>
      <c r="J405" s="85" t="e">
        <f>#REF!*INDEX(Costs!$E$7:$O$89,MATCH($C405,Costs!$C$7:$C$89,0),MATCH(J$7,Costs!$E$6:$O$6,0))</f>
        <v>#REF!</v>
      </c>
      <c r="K405" s="85" t="e">
        <f>#REF!*INDEX(Costs!$E$7:$O$89,MATCH($C405,Costs!$C$7:$C$89,0),MATCH(K$7,Costs!$E$6:$O$6,0))</f>
        <v>#REF!</v>
      </c>
      <c r="L405" s="85" t="e">
        <f>#REF!*INDEX(Costs!$E$7:$O$89,MATCH($C405,Costs!$C$7:$C$89,0),MATCH(L$7,Costs!$E$6:$O$6,0))</f>
        <v>#REF!</v>
      </c>
      <c r="M405" s="85" t="e">
        <f>#REF!*INDEX(Costs!$E$7:$O$89,MATCH($C405,Costs!$C$7:$C$89,0),MATCH(M$7,Costs!$E$6:$O$6,0))</f>
        <v>#REF!</v>
      </c>
      <c r="N405" s="85" t="e">
        <f>#REF!*INDEX(Costs!$E$7:$O$89,MATCH($C405,Costs!$C$7:$C$89,0),MATCH(N$7,Costs!$E$6:$O$6,0))</f>
        <v>#REF!</v>
      </c>
      <c r="O405" s="85" t="e">
        <f>#REF!*INDEX(Costs!$E$7:$O$89,MATCH($C405,Costs!$C$7:$C$89,0),MATCH(O$7,Costs!$E$6:$O$6,0))</f>
        <v>#REF!</v>
      </c>
      <c r="P405" s="86" t="e">
        <f t="shared" si="214"/>
        <v>#REF!</v>
      </c>
      <c r="Q405" s="86" t="e">
        <f t="shared" si="203"/>
        <v>#REF!</v>
      </c>
      <c r="R405" s="86" t="e">
        <f t="shared" si="204"/>
        <v>#REF!</v>
      </c>
      <c r="S405" s="86" t="e">
        <f t="shared" si="205"/>
        <v>#REF!</v>
      </c>
      <c r="T405" s="86" t="e">
        <f t="shared" si="206"/>
        <v>#REF!</v>
      </c>
      <c r="U405" s="86" t="e">
        <f t="shared" si="207"/>
        <v>#REF!</v>
      </c>
      <c r="V405" s="86" t="e">
        <f t="shared" si="208"/>
        <v>#REF!</v>
      </c>
      <c r="W405" s="86" t="e">
        <f t="shared" si="209"/>
        <v>#REF!</v>
      </c>
      <c r="X405" s="86" t="e">
        <f t="shared" si="210"/>
        <v>#REF!</v>
      </c>
      <c r="Y405" s="86" t="e">
        <f t="shared" si="211"/>
        <v>#REF!</v>
      </c>
      <c r="Z405" s="86" t="e">
        <f t="shared" si="212"/>
        <v>#REF!</v>
      </c>
      <c r="AA405" s="87">
        <v>500</v>
      </c>
      <c r="AB405" s="88" t="e">
        <f>AA405*#REF!/$AI$18*10^3</f>
        <v>#REF!</v>
      </c>
      <c r="AC405" s="89">
        <f>INDEX(Efficiencies!$D$8:$M$89,MATCH(C405,Efficiencies!$C$8:$C$89),MATCH(D405,Efficiencies!$D$7:$M$7))</f>
        <v>39.106769999999997</v>
      </c>
      <c r="AD405" s="89">
        <f t="shared" si="213"/>
        <v>0.29652848758738876</v>
      </c>
      <c r="AE405" s="89">
        <f>INDEX(Efficiencies!$P$8:$Y$89,MATCH(C405,Efficiencies!$C$8:$C$89),MATCH(D405,Efficiencies!$P$7:$Y$7))</f>
        <v>32.842334727240001</v>
      </c>
      <c r="AF405" s="89">
        <f t="shared" si="199"/>
        <v>0.24902818221774015</v>
      </c>
      <c r="AG405" s="89">
        <v>0</v>
      </c>
    </row>
    <row r="406" spans="1:33" x14ac:dyDescent="0.2">
      <c r="A406" s="91" t="s">
        <v>2182</v>
      </c>
      <c r="B406" s="349" t="s">
        <v>2183</v>
      </c>
      <c r="C406" s="39" t="s">
        <v>2172</v>
      </c>
      <c r="D406" s="39">
        <v>2030</v>
      </c>
      <c r="E406" s="85" t="e">
        <f>#REF!*INDEX(Costs!$E$7:$O$89,MATCH($C406,Costs!$C$7:$C$89,0),MATCH(E$7,Costs!$E$6:$O$6,0))</f>
        <v>#REF!</v>
      </c>
      <c r="F406" s="85" t="e">
        <f>#REF!*INDEX(Costs!$E$7:$O$89,MATCH($C406,Costs!$C$7:$C$89,0),MATCH(F$7,Costs!$E$6:$O$6,0))</f>
        <v>#REF!</v>
      </c>
      <c r="G406" s="85" t="e">
        <f>#REF!*INDEX(Costs!$E$7:$O$89,MATCH($C406,Costs!$C$7:$C$89,0),MATCH(G$7,Costs!$E$6:$O$6,0))</f>
        <v>#REF!</v>
      </c>
      <c r="H406" s="85" t="e">
        <f>#REF!*INDEX(Costs!$E$7:$O$89,MATCH($C406,Costs!$C$7:$C$89,0),MATCH(H$7,Costs!$E$6:$O$6,0))</f>
        <v>#REF!</v>
      </c>
      <c r="I406" s="85" t="e">
        <f>#REF!*INDEX(Costs!$E$7:$O$89,MATCH($C406,Costs!$C$7:$C$89,0),MATCH(I$7,Costs!$E$6:$O$6,0))</f>
        <v>#REF!</v>
      </c>
      <c r="J406" s="85" t="e">
        <f>#REF!*INDEX(Costs!$E$7:$O$89,MATCH($C406,Costs!$C$7:$C$89,0),MATCH(J$7,Costs!$E$6:$O$6,0))</f>
        <v>#REF!</v>
      </c>
      <c r="K406" s="85" t="e">
        <f>#REF!*INDEX(Costs!$E$7:$O$89,MATCH($C406,Costs!$C$7:$C$89,0),MATCH(K$7,Costs!$E$6:$O$6,0))</f>
        <v>#REF!</v>
      </c>
      <c r="L406" s="85" t="e">
        <f>#REF!*INDEX(Costs!$E$7:$O$89,MATCH($C406,Costs!$C$7:$C$89,0),MATCH(L$7,Costs!$E$6:$O$6,0))</f>
        <v>#REF!</v>
      </c>
      <c r="M406" s="85" t="e">
        <f>#REF!*INDEX(Costs!$E$7:$O$89,MATCH($C406,Costs!$C$7:$C$89,0),MATCH(M$7,Costs!$E$6:$O$6,0))</f>
        <v>#REF!</v>
      </c>
      <c r="N406" s="85" t="e">
        <f>#REF!*INDEX(Costs!$E$7:$O$89,MATCH($C406,Costs!$C$7:$C$89,0),MATCH(N$7,Costs!$E$6:$O$6,0))</f>
        <v>#REF!</v>
      </c>
      <c r="O406" s="85" t="e">
        <f>#REF!*INDEX(Costs!$E$7:$O$89,MATCH($C406,Costs!$C$7:$C$89,0),MATCH(O$7,Costs!$E$6:$O$6,0))</f>
        <v>#REF!</v>
      </c>
      <c r="P406" s="86" t="e">
        <f t="shared" si="214"/>
        <v>#REF!</v>
      </c>
      <c r="Q406" s="86" t="e">
        <f t="shared" si="203"/>
        <v>#REF!</v>
      </c>
      <c r="R406" s="86" t="e">
        <f t="shared" si="204"/>
        <v>#REF!</v>
      </c>
      <c r="S406" s="86" t="e">
        <f t="shared" si="205"/>
        <v>#REF!</v>
      </c>
      <c r="T406" s="86" t="e">
        <f t="shared" si="206"/>
        <v>#REF!</v>
      </c>
      <c r="U406" s="86" t="e">
        <f t="shared" si="207"/>
        <v>#REF!</v>
      </c>
      <c r="V406" s="86" t="e">
        <f t="shared" si="208"/>
        <v>#REF!</v>
      </c>
      <c r="W406" s="86" t="e">
        <f t="shared" si="209"/>
        <v>#REF!</v>
      </c>
      <c r="X406" s="86" t="e">
        <f t="shared" si="210"/>
        <v>#REF!</v>
      </c>
      <c r="Y406" s="86" t="e">
        <f t="shared" si="211"/>
        <v>#REF!</v>
      </c>
      <c r="Z406" s="86" t="e">
        <f t="shared" si="212"/>
        <v>#REF!</v>
      </c>
      <c r="AA406" s="87">
        <v>500</v>
      </c>
      <c r="AB406" s="88" t="e">
        <f>AA406*#REF!/$AI$18*10^3</f>
        <v>#REF!</v>
      </c>
      <c r="AC406" s="89">
        <f>INDEX(Efficiencies!$D$8:$M$89,MATCH(C406,Efficiencies!$C$8:$C$89),MATCH(D406,Efficiencies!$D$7:$M$7))</f>
        <v>39.565078999999997</v>
      </c>
      <c r="AD406" s="89">
        <f t="shared" si="213"/>
        <v>0.30000363203469771</v>
      </c>
      <c r="AE406" s="89">
        <f>INDEX(Efficiencies!$P$8:$Y$89,MATCH(C406,Efficiencies!$C$8:$C$89),MATCH(D406,Efficiencies!$P$7:$Y$7))</f>
        <v>33.227228125147995</v>
      </c>
      <c r="AF406" s="89">
        <f t="shared" si="199"/>
        <v>0.25194665022632357</v>
      </c>
      <c r="AG406" s="89">
        <v>0</v>
      </c>
    </row>
    <row r="407" spans="1:33" x14ac:dyDescent="0.2">
      <c r="A407" s="91" t="s">
        <v>2184</v>
      </c>
      <c r="B407" s="349" t="s">
        <v>2185</v>
      </c>
      <c r="C407" s="39" t="s">
        <v>2172</v>
      </c>
      <c r="D407" s="39">
        <v>2035</v>
      </c>
      <c r="E407" s="85" t="e">
        <f>#REF!*INDEX(Costs!$E$7:$O$89,MATCH($C407,Costs!$C$7:$C$89,0),MATCH(E$7,Costs!$E$6:$O$6,0))</f>
        <v>#REF!</v>
      </c>
      <c r="F407" s="85" t="e">
        <f>#REF!*INDEX(Costs!$E$7:$O$89,MATCH($C407,Costs!$C$7:$C$89,0),MATCH(F$7,Costs!$E$6:$O$6,0))</f>
        <v>#REF!</v>
      </c>
      <c r="G407" s="85" t="e">
        <f>#REF!*INDEX(Costs!$E$7:$O$89,MATCH($C407,Costs!$C$7:$C$89,0),MATCH(G$7,Costs!$E$6:$O$6,0))</f>
        <v>#REF!</v>
      </c>
      <c r="H407" s="85" t="e">
        <f>#REF!*INDEX(Costs!$E$7:$O$89,MATCH($C407,Costs!$C$7:$C$89,0),MATCH(H$7,Costs!$E$6:$O$6,0))</f>
        <v>#REF!</v>
      </c>
      <c r="I407" s="85" t="e">
        <f>#REF!*INDEX(Costs!$E$7:$O$89,MATCH($C407,Costs!$C$7:$C$89,0),MATCH(I$7,Costs!$E$6:$O$6,0))</f>
        <v>#REF!</v>
      </c>
      <c r="J407" s="85" t="e">
        <f>#REF!*INDEX(Costs!$E$7:$O$89,MATCH($C407,Costs!$C$7:$C$89,0),MATCH(J$7,Costs!$E$6:$O$6,0))</f>
        <v>#REF!</v>
      </c>
      <c r="K407" s="85" t="e">
        <f>#REF!*INDEX(Costs!$E$7:$O$89,MATCH($C407,Costs!$C$7:$C$89,0),MATCH(K$7,Costs!$E$6:$O$6,0))</f>
        <v>#REF!</v>
      </c>
      <c r="L407" s="85" t="e">
        <f>#REF!*INDEX(Costs!$E$7:$O$89,MATCH($C407,Costs!$C$7:$C$89,0),MATCH(L$7,Costs!$E$6:$O$6,0))</f>
        <v>#REF!</v>
      </c>
      <c r="M407" s="85" t="e">
        <f>#REF!*INDEX(Costs!$E$7:$O$89,MATCH($C407,Costs!$C$7:$C$89,0),MATCH(M$7,Costs!$E$6:$O$6,0))</f>
        <v>#REF!</v>
      </c>
      <c r="N407" s="85" t="e">
        <f>#REF!*INDEX(Costs!$E$7:$O$89,MATCH($C407,Costs!$C$7:$C$89,0),MATCH(N$7,Costs!$E$6:$O$6,0))</f>
        <v>#REF!</v>
      </c>
      <c r="O407" s="85" t="e">
        <f>#REF!*INDEX(Costs!$E$7:$O$89,MATCH($C407,Costs!$C$7:$C$89,0),MATCH(O$7,Costs!$E$6:$O$6,0))</f>
        <v>#REF!</v>
      </c>
      <c r="P407" s="86" t="e">
        <f t="shared" si="214"/>
        <v>#REF!</v>
      </c>
      <c r="Q407" s="86" t="e">
        <f t="shared" si="203"/>
        <v>#REF!</v>
      </c>
      <c r="R407" s="86" t="e">
        <f t="shared" si="204"/>
        <v>#REF!</v>
      </c>
      <c r="S407" s="86" t="e">
        <f t="shared" si="205"/>
        <v>#REF!</v>
      </c>
      <c r="T407" s="86" t="e">
        <f t="shared" si="206"/>
        <v>#REF!</v>
      </c>
      <c r="U407" s="86" t="e">
        <f t="shared" si="207"/>
        <v>#REF!</v>
      </c>
      <c r="V407" s="86" t="e">
        <f t="shared" si="208"/>
        <v>#REF!</v>
      </c>
      <c r="W407" s="86" t="e">
        <f t="shared" si="209"/>
        <v>#REF!</v>
      </c>
      <c r="X407" s="86" t="e">
        <f t="shared" si="210"/>
        <v>#REF!</v>
      </c>
      <c r="Y407" s="86" t="e">
        <f t="shared" si="211"/>
        <v>#REF!</v>
      </c>
      <c r="Z407" s="86" t="e">
        <f t="shared" si="212"/>
        <v>#REF!</v>
      </c>
      <c r="AA407" s="87">
        <v>500</v>
      </c>
      <c r="AB407" s="88" t="e">
        <f>AA407*#REF!/$AI$18*10^3</f>
        <v>#REF!</v>
      </c>
      <c r="AC407" s="89">
        <f>INDEX(Efficiencies!$D$8:$M$89,MATCH(C407,Efficiencies!$C$8:$C$89),MATCH(D407,Efficiencies!$D$7:$M$7))</f>
        <v>39.852631000000002</v>
      </c>
      <c r="AD407" s="89">
        <f t="shared" si="213"/>
        <v>0.30218400539876561</v>
      </c>
      <c r="AE407" s="89">
        <f>INDEX(Efficiencies!$P$8:$Y$89,MATCH(C407,Efficiencies!$C$8:$C$89),MATCH(D407,Efficiencies!$P$7:$Y$7))</f>
        <v>33.468717745372004</v>
      </c>
      <c r="AF407" s="89">
        <f t="shared" si="199"/>
        <v>0.25377775394194818</v>
      </c>
      <c r="AG407" s="89">
        <v>0</v>
      </c>
    </row>
    <row r="408" spans="1:33" x14ac:dyDescent="0.2">
      <c r="A408" s="91" t="s">
        <v>2186</v>
      </c>
      <c r="B408" s="349" t="s">
        <v>2187</v>
      </c>
      <c r="C408" s="39" t="s">
        <v>2172</v>
      </c>
      <c r="D408" s="39">
        <v>2040</v>
      </c>
      <c r="E408" s="85" t="e">
        <f>#REF!*INDEX(Costs!$E$7:$O$89,MATCH($C408,Costs!$C$7:$C$89,0),MATCH(E$7,Costs!$E$6:$O$6,0))</f>
        <v>#REF!</v>
      </c>
      <c r="F408" s="85" t="e">
        <f>#REF!*INDEX(Costs!$E$7:$O$89,MATCH($C408,Costs!$C$7:$C$89,0),MATCH(F$7,Costs!$E$6:$O$6,0))</f>
        <v>#REF!</v>
      </c>
      <c r="G408" s="85" t="e">
        <f>#REF!*INDEX(Costs!$E$7:$O$89,MATCH($C408,Costs!$C$7:$C$89,0),MATCH(G$7,Costs!$E$6:$O$6,0))</f>
        <v>#REF!</v>
      </c>
      <c r="H408" s="85" t="e">
        <f>#REF!*INDEX(Costs!$E$7:$O$89,MATCH($C408,Costs!$C$7:$C$89,0),MATCH(H$7,Costs!$E$6:$O$6,0))</f>
        <v>#REF!</v>
      </c>
      <c r="I408" s="85" t="e">
        <f>#REF!*INDEX(Costs!$E$7:$O$89,MATCH($C408,Costs!$C$7:$C$89,0),MATCH(I$7,Costs!$E$6:$O$6,0))</f>
        <v>#REF!</v>
      </c>
      <c r="J408" s="85" t="e">
        <f>#REF!*INDEX(Costs!$E$7:$O$89,MATCH($C408,Costs!$C$7:$C$89,0),MATCH(J$7,Costs!$E$6:$O$6,0))</f>
        <v>#REF!</v>
      </c>
      <c r="K408" s="85" t="e">
        <f>#REF!*INDEX(Costs!$E$7:$O$89,MATCH($C408,Costs!$C$7:$C$89,0),MATCH(K$7,Costs!$E$6:$O$6,0))</f>
        <v>#REF!</v>
      </c>
      <c r="L408" s="85" t="e">
        <f>#REF!*INDEX(Costs!$E$7:$O$89,MATCH($C408,Costs!$C$7:$C$89,0),MATCH(L$7,Costs!$E$6:$O$6,0))</f>
        <v>#REF!</v>
      </c>
      <c r="M408" s="85" t="e">
        <f>#REF!*INDEX(Costs!$E$7:$O$89,MATCH($C408,Costs!$C$7:$C$89,0),MATCH(M$7,Costs!$E$6:$O$6,0))</f>
        <v>#REF!</v>
      </c>
      <c r="N408" s="85" t="e">
        <f>#REF!*INDEX(Costs!$E$7:$O$89,MATCH($C408,Costs!$C$7:$C$89,0),MATCH(N$7,Costs!$E$6:$O$6,0))</f>
        <v>#REF!</v>
      </c>
      <c r="O408" s="85" t="e">
        <f>#REF!*INDEX(Costs!$E$7:$O$89,MATCH($C408,Costs!$C$7:$C$89,0),MATCH(O$7,Costs!$E$6:$O$6,0))</f>
        <v>#REF!</v>
      </c>
      <c r="P408" s="86" t="e">
        <f t="shared" si="214"/>
        <v>#REF!</v>
      </c>
      <c r="Q408" s="86" t="e">
        <f t="shared" si="203"/>
        <v>#REF!</v>
      </c>
      <c r="R408" s="86" t="e">
        <f t="shared" si="204"/>
        <v>#REF!</v>
      </c>
      <c r="S408" s="86" t="e">
        <f t="shared" si="205"/>
        <v>#REF!</v>
      </c>
      <c r="T408" s="86" t="e">
        <f t="shared" si="206"/>
        <v>#REF!</v>
      </c>
      <c r="U408" s="86" t="e">
        <f t="shared" si="207"/>
        <v>#REF!</v>
      </c>
      <c r="V408" s="86" t="e">
        <f t="shared" si="208"/>
        <v>#REF!</v>
      </c>
      <c r="W408" s="86" t="e">
        <f t="shared" si="209"/>
        <v>#REF!</v>
      </c>
      <c r="X408" s="86" t="e">
        <f t="shared" si="210"/>
        <v>#REF!</v>
      </c>
      <c r="Y408" s="86" t="e">
        <f t="shared" si="211"/>
        <v>#REF!</v>
      </c>
      <c r="Z408" s="86" t="e">
        <f t="shared" si="212"/>
        <v>#REF!</v>
      </c>
      <c r="AA408" s="87">
        <v>500</v>
      </c>
      <c r="AB408" s="88" t="e">
        <f>AA408*#REF!/$AI$18*10^3</f>
        <v>#REF!</v>
      </c>
      <c r="AC408" s="89">
        <f>INDEX(Efficiencies!$D$8:$M$89,MATCH(C408,Efficiencies!$C$8:$C$89),MATCH(D408,Efficiencies!$D$7:$M$7))</f>
        <v>39.812579999999997</v>
      </c>
      <c r="AD408" s="89">
        <f t="shared" si="213"/>
        <v>0.30188031725330222</v>
      </c>
      <c r="AE408" s="89">
        <f>INDEX(Efficiencies!$P$8:$Y$89,MATCH(C408,Efficiencies!$C$8:$C$89),MATCH(D408,Efficiencies!$P$7:$Y$7))</f>
        <v>33.435082434959995</v>
      </c>
      <c r="AF408" s="89">
        <f t="shared" si="199"/>
        <v>0.25352271299313023</v>
      </c>
      <c r="AG408" s="89">
        <v>0</v>
      </c>
    </row>
    <row r="409" spans="1:33" x14ac:dyDescent="0.2">
      <c r="A409" s="91" t="s">
        <v>2188</v>
      </c>
      <c r="B409" s="349" t="s">
        <v>2189</v>
      </c>
      <c r="C409" s="39" t="s">
        <v>2172</v>
      </c>
      <c r="D409" s="39">
        <v>2045</v>
      </c>
      <c r="E409" s="85" t="e">
        <f>#REF!*INDEX(Costs!$E$7:$O$89,MATCH($C409,Costs!$C$7:$C$89,0),MATCH(E$7,Costs!$E$6:$O$6,0))</f>
        <v>#REF!</v>
      </c>
      <c r="F409" s="85" t="e">
        <f>#REF!*INDEX(Costs!$E$7:$O$89,MATCH($C409,Costs!$C$7:$C$89,0),MATCH(F$7,Costs!$E$6:$O$6,0))</f>
        <v>#REF!</v>
      </c>
      <c r="G409" s="85" t="e">
        <f>#REF!*INDEX(Costs!$E$7:$O$89,MATCH($C409,Costs!$C$7:$C$89,0),MATCH(G$7,Costs!$E$6:$O$6,0))</f>
        <v>#REF!</v>
      </c>
      <c r="H409" s="85" t="e">
        <f>#REF!*INDEX(Costs!$E$7:$O$89,MATCH($C409,Costs!$C$7:$C$89,0),MATCH(H$7,Costs!$E$6:$O$6,0))</f>
        <v>#REF!</v>
      </c>
      <c r="I409" s="85" t="e">
        <f>#REF!*INDEX(Costs!$E$7:$O$89,MATCH($C409,Costs!$C$7:$C$89,0),MATCH(I$7,Costs!$E$6:$O$6,0))</f>
        <v>#REF!</v>
      </c>
      <c r="J409" s="85" t="e">
        <f>#REF!*INDEX(Costs!$E$7:$O$89,MATCH($C409,Costs!$C$7:$C$89,0),MATCH(J$7,Costs!$E$6:$O$6,0))</f>
        <v>#REF!</v>
      </c>
      <c r="K409" s="85" t="e">
        <f>#REF!*INDEX(Costs!$E$7:$O$89,MATCH($C409,Costs!$C$7:$C$89,0),MATCH(K$7,Costs!$E$6:$O$6,0))</f>
        <v>#REF!</v>
      </c>
      <c r="L409" s="85" t="e">
        <f>#REF!*INDEX(Costs!$E$7:$O$89,MATCH($C409,Costs!$C$7:$C$89,0),MATCH(L$7,Costs!$E$6:$O$6,0))</f>
        <v>#REF!</v>
      </c>
      <c r="M409" s="85" t="e">
        <f>#REF!*INDEX(Costs!$E$7:$O$89,MATCH($C409,Costs!$C$7:$C$89,0),MATCH(M$7,Costs!$E$6:$O$6,0))</f>
        <v>#REF!</v>
      </c>
      <c r="N409" s="85" t="e">
        <f>#REF!*INDEX(Costs!$E$7:$O$89,MATCH($C409,Costs!$C$7:$C$89,0),MATCH(N$7,Costs!$E$6:$O$6,0))</f>
        <v>#REF!</v>
      </c>
      <c r="O409" s="85" t="e">
        <f>#REF!*INDEX(Costs!$E$7:$O$89,MATCH($C409,Costs!$C$7:$C$89,0),MATCH(O$7,Costs!$E$6:$O$6,0))</f>
        <v>#REF!</v>
      </c>
      <c r="P409" s="86" t="e">
        <f t="shared" si="214"/>
        <v>#REF!</v>
      </c>
      <c r="Q409" s="86" t="e">
        <f t="shared" si="203"/>
        <v>#REF!</v>
      </c>
      <c r="R409" s="86" t="e">
        <f t="shared" si="204"/>
        <v>#REF!</v>
      </c>
      <c r="S409" s="86" t="e">
        <f t="shared" si="205"/>
        <v>#REF!</v>
      </c>
      <c r="T409" s="86" t="e">
        <f t="shared" si="206"/>
        <v>#REF!</v>
      </c>
      <c r="U409" s="86" t="e">
        <f t="shared" si="207"/>
        <v>#REF!</v>
      </c>
      <c r="V409" s="86" t="e">
        <f t="shared" si="208"/>
        <v>#REF!</v>
      </c>
      <c r="W409" s="86" t="e">
        <f t="shared" si="209"/>
        <v>#REF!</v>
      </c>
      <c r="X409" s="86" t="e">
        <f t="shared" si="210"/>
        <v>#REF!</v>
      </c>
      <c r="Y409" s="86" t="e">
        <f t="shared" si="211"/>
        <v>#REF!</v>
      </c>
      <c r="Z409" s="86" t="e">
        <f t="shared" si="212"/>
        <v>#REF!</v>
      </c>
      <c r="AA409" s="87">
        <v>500</v>
      </c>
      <c r="AB409" s="88" t="e">
        <f>AA409*#REF!/$AI$18*10^3</f>
        <v>#REF!</v>
      </c>
      <c r="AC409" s="89">
        <f>INDEX(Efficiencies!$D$8:$M$89,MATCH(C409,Efficiencies!$C$8:$C$89),MATCH(D409,Efficiencies!$D$7:$M$7))</f>
        <v>39.812579999999997</v>
      </c>
      <c r="AD409" s="89">
        <f t="shared" si="213"/>
        <v>0.30188031725330222</v>
      </c>
      <c r="AE409" s="89">
        <f>INDEX(Efficiencies!$P$8:$Y$89,MATCH(C409,Efficiencies!$C$8:$C$89),MATCH(D409,Efficiencies!$P$7:$Y$7))</f>
        <v>33.435082434959995</v>
      </c>
      <c r="AF409" s="89">
        <f t="shared" si="199"/>
        <v>0.25352271299313023</v>
      </c>
      <c r="AG409" s="89">
        <v>0</v>
      </c>
    </row>
    <row r="410" spans="1:33" x14ac:dyDescent="0.2">
      <c r="A410" s="91" t="s">
        <v>2190</v>
      </c>
      <c r="B410" s="349" t="s">
        <v>2191</v>
      </c>
      <c r="C410" s="39" t="s">
        <v>2172</v>
      </c>
      <c r="D410" s="39">
        <v>2050</v>
      </c>
      <c r="E410" s="85" t="e">
        <f>#REF!*INDEX(Costs!$E$7:$O$89,MATCH($C410,Costs!$C$7:$C$89,0),MATCH(E$7,Costs!$E$6:$O$6,0))</f>
        <v>#REF!</v>
      </c>
      <c r="F410" s="85" t="e">
        <f>#REF!*INDEX(Costs!$E$7:$O$89,MATCH($C410,Costs!$C$7:$C$89,0),MATCH(F$7,Costs!$E$6:$O$6,0))</f>
        <v>#REF!</v>
      </c>
      <c r="G410" s="85" t="e">
        <f>#REF!*INDEX(Costs!$E$7:$O$89,MATCH($C410,Costs!$C$7:$C$89,0),MATCH(G$7,Costs!$E$6:$O$6,0))</f>
        <v>#REF!</v>
      </c>
      <c r="H410" s="85" t="e">
        <f>#REF!*INDEX(Costs!$E$7:$O$89,MATCH($C410,Costs!$C$7:$C$89,0),MATCH(H$7,Costs!$E$6:$O$6,0))</f>
        <v>#REF!</v>
      </c>
      <c r="I410" s="85" t="e">
        <f>#REF!*INDEX(Costs!$E$7:$O$89,MATCH($C410,Costs!$C$7:$C$89,0),MATCH(I$7,Costs!$E$6:$O$6,0))</f>
        <v>#REF!</v>
      </c>
      <c r="J410" s="85" t="e">
        <f>#REF!*INDEX(Costs!$E$7:$O$89,MATCH($C410,Costs!$C$7:$C$89,0),MATCH(J$7,Costs!$E$6:$O$6,0))</f>
        <v>#REF!</v>
      </c>
      <c r="K410" s="85" t="e">
        <f>#REF!*INDEX(Costs!$E$7:$O$89,MATCH($C410,Costs!$C$7:$C$89,0),MATCH(K$7,Costs!$E$6:$O$6,0))</f>
        <v>#REF!</v>
      </c>
      <c r="L410" s="85" t="e">
        <f>#REF!*INDEX(Costs!$E$7:$O$89,MATCH($C410,Costs!$C$7:$C$89,0),MATCH(L$7,Costs!$E$6:$O$6,0))</f>
        <v>#REF!</v>
      </c>
      <c r="M410" s="85" t="e">
        <f>#REF!*INDEX(Costs!$E$7:$O$89,MATCH($C410,Costs!$C$7:$C$89,0),MATCH(M$7,Costs!$E$6:$O$6,0))</f>
        <v>#REF!</v>
      </c>
      <c r="N410" s="85" t="e">
        <f>#REF!*INDEX(Costs!$E$7:$O$89,MATCH($C410,Costs!$C$7:$C$89,0),MATCH(N$7,Costs!$E$6:$O$6,0))</f>
        <v>#REF!</v>
      </c>
      <c r="O410" s="85" t="e">
        <f>#REF!*INDEX(Costs!$E$7:$O$89,MATCH($C410,Costs!$C$7:$C$89,0),MATCH(O$7,Costs!$E$6:$O$6,0))</f>
        <v>#REF!</v>
      </c>
      <c r="P410" s="86" t="e">
        <f t="shared" si="214"/>
        <v>#REF!</v>
      </c>
      <c r="Q410" s="86" t="e">
        <f t="shared" si="203"/>
        <v>#REF!</v>
      </c>
      <c r="R410" s="86" t="e">
        <f t="shared" si="204"/>
        <v>#REF!</v>
      </c>
      <c r="S410" s="86" t="e">
        <f t="shared" si="205"/>
        <v>#REF!</v>
      </c>
      <c r="T410" s="86" t="e">
        <f t="shared" si="206"/>
        <v>#REF!</v>
      </c>
      <c r="U410" s="86" t="e">
        <f t="shared" si="207"/>
        <v>#REF!</v>
      </c>
      <c r="V410" s="86" t="e">
        <f t="shared" si="208"/>
        <v>#REF!</v>
      </c>
      <c r="W410" s="86" t="e">
        <f t="shared" si="209"/>
        <v>#REF!</v>
      </c>
      <c r="X410" s="86" t="e">
        <f t="shared" si="210"/>
        <v>#REF!</v>
      </c>
      <c r="Y410" s="86" t="e">
        <f t="shared" si="211"/>
        <v>#REF!</v>
      </c>
      <c r="Z410" s="86" t="e">
        <f t="shared" si="212"/>
        <v>#REF!</v>
      </c>
      <c r="AA410" s="87">
        <v>500</v>
      </c>
      <c r="AB410" s="88" t="e">
        <f>AA410*#REF!/$AI$18*10^3</f>
        <v>#REF!</v>
      </c>
      <c r="AC410" s="89">
        <f>INDEX(Efficiencies!$D$8:$M$89,MATCH(C410,Efficiencies!$C$8:$C$89),MATCH(D410,Efficiencies!$D$7:$M$7))</f>
        <v>39.812579999999997</v>
      </c>
      <c r="AD410" s="89">
        <f t="shared" si="213"/>
        <v>0.30188031725330222</v>
      </c>
      <c r="AE410" s="89">
        <f>INDEX(Efficiencies!$P$8:$Y$89,MATCH(C410,Efficiencies!$C$8:$C$89),MATCH(D410,Efficiencies!$P$7:$Y$7))</f>
        <v>33.435082434959995</v>
      </c>
      <c r="AF410" s="89">
        <f t="shared" si="199"/>
        <v>0.25352271299313023</v>
      </c>
      <c r="AG410" s="89">
        <v>0</v>
      </c>
    </row>
    <row r="411" spans="1:33" x14ac:dyDescent="0.2">
      <c r="A411" s="91" t="s">
        <v>2192</v>
      </c>
      <c r="B411" s="349" t="s">
        <v>2193</v>
      </c>
      <c r="C411" s="39" t="s">
        <v>2194</v>
      </c>
      <c r="D411" s="39">
        <v>2060</v>
      </c>
      <c r="E411" s="85" t="e">
        <f>#REF!*INDEX(Costs!$E$7:$O$89,MATCH($C411,Costs!$C$7:$C$89,0),MATCH(E$7,Costs!$E$6:$O$6,0))</f>
        <v>#REF!</v>
      </c>
      <c r="F411" s="85" t="e">
        <f>#REF!*INDEX(Costs!$E$7:$O$89,MATCH($C411,Costs!$C$7:$C$89,0),MATCH(F$7,Costs!$E$6:$O$6,0))</f>
        <v>#REF!</v>
      </c>
      <c r="G411" s="85" t="e">
        <f>#REF!*INDEX(Costs!$E$7:$O$89,MATCH($C411,Costs!$C$7:$C$89,0),MATCH(G$7,Costs!$E$6:$O$6,0))</f>
        <v>#REF!</v>
      </c>
      <c r="H411" s="85" t="e">
        <f>#REF!*INDEX(Costs!$E$7:$O$89,MATCH($C411,Costs!$C$7:$C$89,0),MATCH(H$7,Costs!$E$6:$O$6,0))</f>
        <v>#REF!</v>
      </c>
      <c r="I411" s="85" t="e">
        <f>#REF!*INDEX(Costs!$E$7:$O$89,MATCH($C411,Costs!$C$7:$C$89,0),MATCH(I$7,Costs!$E$6:$O$6,0))</f>
        <v>#REF!</v>
      </c>
      <c r="J411" s="85" t="e">
        <f>#REF!*INDEX(Costs!$E$7:$O$89,MATCH($C411,Costs!$C$7:$C$89,0),MATCH(J$7,Costs!$E$6:$O$6,0))</f>
        <v>#REF!</v>
      </c>
      <c r="K411" s="85" t="e">
        <f>#REF!*INDEX(Costs!$E$7:$O$89,MATCH($C411,Costs!$C$7:$C$89,0),MATCH(K$7,Costs!$E$6:$O$6,0))</f>
        <v>#REF!</v>
      </c>
      <c r="L411" s="85" t="e">
        <f>#REF!*INDEX(Costs!$E$7:$O$89,MATCH($C411,Costs!$C$7:$C$89,0),MATCH(L$7,Costs!$E$6:$O$6,0))</f>
        <v>#REF!</v>
      </c>
      <c r="M411" s="85" t="e">
        <f>#REF!*INDEX(Costs!$E$7:$O$89,MATCH($C411,Costs!$C$7:$C$89,0),MATCH(M$7,Costs!$E$6:$O$6,0))</f>
        <v>#REF!</v>
      </c>
      <c r="N411" s="85" t="e">
        <f>#REF!*INDEX(Costs!$E$7:$O$89,MATCH($C411,Costs!$C$7:$C$89,0),MATCH(N$7,Costs!$E$6:$O$6,0))</f>
        <v>#REF!</v>
      </c>
      <c r="O411" s="85" t="e">
        <f>#REF!*INDEX(Costs!$E$7:$O$89,MATCH($C411,Costs!$C$7:$C$89,0),MATCH(O$7,Costs!$E$6:$O$6,0))</f>
        <v>#REF!</v>
      </c>
      <c r="P411" s="86" t="e">
        <f>E411/$AI$18*10^6</f>
        <v>#REF!</v>
      </c>
      <c r="Q411" s="86" t="e">
        <f t="shared" si="203"/>
        <v>#REF!</v>
      </c>
      <c r="R411" s="86" t="e">
        <f t="shared" si="204"/>
        <v>#REF!</v>
      </c>
      <c r="S411" s="86" t="e">
        <f t="shared" si="205"/>
        <v>#REF!</v>
      </c>
      <c r="T411" s="86" t="e">
        <f t="shared" si="206"/>
        <v>#REF!</v>
      </c>
      <c r="U411" s="86" t="e">
        <f t="shared" si="207"/>
        <v>#REF!</v>
      </c>
      <c r="V411" s="86" t="e">
        <f t="shared" si="208"/>
        <v>#REF!</v>
      </c>
      <c r="W411" s="86" t="e">
        <f t="shared" si="209"/>
        <v>#REF!</v>
      </c>
      <c r="X411" s="86" t="e">
        <f t="shared" si="210"/>
        <v>#REF!</v>
      </c>
      <c r="Y411" s="86" t="e">
        <f t="shared" si="211"/>
        <v>#REF!</v>
      </c>
      <c r="Z411" s="86" t="e">
        <f t="shared" si="212"/>
        <v>#REF!</v>
      </c>
      <c r="AA411" s="87">
        <v>500</v>
      </c>
      <c r="AB411" s="88" t="e">
        <f>AA411*#REF!/$AI$18*10^3</f>
        <v>#REF!</v>
      </c>
      <c r="AC411" s="89">
        <f>INDEX(Efficiencies!$D$8:$M$89,MATCH(C411,Efficiencies!$C$8:$C$89),MATCH(D411,Efficiencies!$D$7:$M$7))</f>
        <v>37.290267999999998</v>
      </c>
      <c r="AD411" s="89">
        <f t="shared" si="213"/>
        <v>0.28275479595395886</v>
      </c>
      <c r="AE411" s="89">
        <f>INDEX(Efficiencies!$P$8:$Y$89,MATCH(C411,Efficiencies!$C$8:$C$89),MATCH(D411,Efficiencies!$P$7:$Y$7))</f>
        <v>31.316814549615998</v>
      </c>
      <c r="AF411" s="89">
        <f t="shared" si="199"/>
        <v>0.23746087069968611</v>
      </c>
      <c r="AG411" s="89">
        <v>0</v>
      </c>
    </row>
    <row r="412" spans="1:33" x14ac:dyDescent="0.2">
      <c r="A412" s="91" t="s">
        <v>2195</v>
      </c>
      <c r="B412" s="349" t="s">
        <v>2196</v>
      </c>
      <c r="C412" s="39" t="s">
        <v>2194</v>
      </c>
      <c r="D412" s="39">
        <v>2005</v>
      </c>
      <c r="E412" s="85" t="e">
        <f>#REF!*INDEX(Costs!$E$7:$O$89,MATCH($C412,Costs!$C$7:$C$89,0),MATCH(E$7,Costs!$E$6:$O$6,0))</f>
        <v>#REF!</v>
      </c>
      <c r="F412" s="85" t="e">
        <f>#REF!*INDEX(Costs!$E$7:$O$89,MATCH($C412,Costs!$C$7:$C$89,0),MATCH(F$7,Costs!$E$6:$O$6,0))</f>
        <v>#REF!</v>
      </c>
      <c r="G412" s="85" t="e">
        <f>#REF!*INDEX(Costs!$E$7:$O$89,MATCH($C412,Costs!$C$7:$C$89,0),MATCH(G$7,Costs!$E$6:$O$6,0))</f>
        <v>#REF!</v>
      </c>
      <c r="H412" s="85" t="e">
        <f>#REF!*INDEX(Costs!$E$7:$O$89,MATCH($C412,Costs!$C$7:$C$89,0),MATCH(H$7,Costs!$E$6:$O$6,0))</f>
        <v>#REF!</v>
      </c>
      <c r="I412" s="85" t="e">
        <f>#REF!*INDEX(Costs!$E$7:$O$89,MATCH($C412,Costs!$C$7:$C$89,0),MATCH(I$7,Costs!$E$6:$O$6,0))</f>
        <v>#REF!</v>
      </c>
      <c r="J412" s="85" t="e">
        <f>#REF!*INDEX(Costs!$E$7:$O$89,MATCH($C412,Costs!$C$7:$C$89,0),MATCH(J$7,Costs!$E$6:$O$6,0))</f>
        <v>#REF!</v>
      </c>
      <c r="K412" s="85" t="e">
        <f>#REF!*INDEX(Costs!$E$7:$O$89,MATCH($C412,Costs!$C$7:$C$89,0),MATCH(K$7,Costs!$E$6:$O$6,0))</f>
        <v>#REF!</v>
      </c>
      <c r="L412" s="85" t="e">
        <f>#REF!*INDEX(Costs!$E$7:$O$89,MATCH($C412,Costs!$C$7:$C$89,0),MATCH(L$7,Costs!$E$6:$O$6,0))</f>
        <v>#REF!</v>
      </c>
      <c r="M412" s="85" t="e">
        <f>#REF!*INDEX(Costs!$E$7:$O$89,MATCH($C412,Costs!$C$7:$C$89,0),MATCH(M$7,Costs!$E$6:$O$6,0))</f>
        <v>#REF!</v>
      </c>
      <c r="N412" s="85" t="e">
        <f>#REF!*INDEX(Costs!$E$7:$O$89,MATCH($C412,Costs!$C$7:$C$89,0),MATCH(N$7,Costs!$E$6:$O$6,0))</f>
        <v>#REF!</v>
      </c>
      <c r="O412" s="85" t="e">
        <f>#REF!*INDEX(Costs!$E$7:$O$89,MATCH($C412,Costs!$C$7:$C$89,0),MATCH(O$7,Costs!$E$6:$O$6,0))</f>
        <v>#REF!</v>
      </c>
      <c r="P412" s="86" t="e">
        <f t="shared" ref="P412:P421" si="215">E412/$AI$18*10^6</f>
        <v>#REF!</v>
      </c>
      <c r="Q412" s="86" t="e">
        <f t="shared" si="203"/>
        <v>#REF!</v>
      </c>
      <c r="R412" s="86" t="e">
        <f t="shared" si="204"/>
        <v>#REF!</v>
      </c>
      <c r="S412" s="86" t="e">
        <f t="shared" si="205"/>
        <v>#REF!</v>
      </c>
      <c r="T412" s="86" t="e">
        <f t="shared" si="206"/>
        <v>#REF!</v>
      </c>
      <c r="U412" s="86" t="e">
        <f t="shared" si="207"/>
        <v>#REF!</v>
      </c>
      <c r="V412" s="86" t="e">
        <f t="shared" si="208"/>
        <v>#REF!</v>
      </c>
      <c r="W412" s="86" t="e">
        <f t="shared" si="209"/>
        <v>#REF!</v>
      </c>
      <c r="X412" s="86" t="e">
        <f t="shared" si="210"/>
        <v>#REF!</v>
      </c>
      <c r="Y412" s="86" t="e">
        <f t="shared" si="211"/>
        <v>#REF!</v>
      </c>
      <c r="Z412" s="86" t="e">
        <f t="shared" si="212"/>
        <v>#REF!</v>
      </c>
      <c r="AA412" s="87">
        <v>500</v>
      </c>
      <c r="AB412" s="88" t="e">
        <f>AA412*#REF!/$AI$18*10^3</f>
        <v>#REF!</v>
      </c>
      <c r="AC412" s="89">
        <f>INDEX(Efficiencies!$D$8:$M$89,MATCH(C412,Efficiencies!$C$8:$C$89),MATCH(D412,Efficiencies!$D$7:$M$7))</f>
        <v>19.320905685424801</v>
      </c>
      <c r="AD412" s="89">
        <f t="shared" si="213"/>
        <v>0.14650146104415163</v>
      </c>
      <c r="AE412" s="89">
        <f>INDEX(Efficiencies!$P$8:$Y$89,MATCH(C412,Efficiencies!$C$8:$C$89),MATCH(D412,Efficiencies!$P$7:$Y$7))</f>
        <v>15.51468674947227</v>
      </c>
      <c r="AF412" s="89">
        <f t="shared" si="199"/>
        <v>0.11764066930644268</v>
      </c>
      <c r="AG412" s="89">
        <v>0</v>
      </c>
    </row>
    <row r="413" spans="1:33" x14ac:dyDescent="0.2">
      <c r="A413" s="91" t="s">
        <v>476</v>
      </c>
      <c r="B413" s="349" t="s">
        <v>2197</v>
      </c>
      <c r="C413" s="39" t="s">
        <v>2194</v>
      </c>
      <c r="D413" s="39">
        <v>2010</v>
      </c>
      <c r="E413" s="85" t="e">
        <f>#REF!*INDEX(Costs!$E$7:$O$89,MATCH($C413,Costs!$C$7:$C$89,0),MATCH(E$7,Costs!$E$6:$O$6,0))</f>
        <v>#REF!</v>
      </c>
      <c r="F413" s="85" t="e">
        <f>#REF!*INDEX(Costs!$E$7:$O$89,MATCH($C413,Costs!$C$7:$C$89,0),MATCH(F$7,Costs!$E$6:$O$6,0))</f>
        <v>#REF!</v>
      </c>
      <c r="G413" s="85" t="e">
        <f>#REF!*INDEX(Costs!$E$7:$O$89,MATCH($C413,Costs!$C$7:$C$89,0),MATCH(G$7,Costs!$E$6:$O$6,0))</f>
        <v>#REF!</v>
      </c>
      <c r="H413" s="85" t="e">
        <f>#REF!*INDEX(Costs!$E$7:$O$89,MATCH($C413,Costs!$C$7:$C$89,0),MATCH(H$7,Costs!$E$6:$O$6,0))</f>
        <v>#REF!</v>
      </c>
      <c r="I413" s="85" t="e">
        <f>#REF!*INDEX(Costs!$E$7:$O$89,MATCH($C413,Costs!$C$7:$C$89,0),MATCH(I$7,Costs!$E$6:$O$6,0))</f>
        <v>#REF!</v>
      </c>
      <c r="J413" s="85" t="e">
        <f>#REF!*INDEX(Costs!$E$7:$O$89,MATCH($C413,Costs!$C$7:$C$89,0),MATCH(J$7,Costs!$E$6:$O$6,0))</f>
        <v>#REF!</v>
      </c>
      <c r="K413" s="85" t="e">
        <f>#REF!*INDEX(Costs!$E$7:$O$89,MATCH($C413,Costs!$C$7:$C$89,0),MATCH(K$7,Costs!$E$6:$O$6,0))</f>
        <v>#REF!</v>
      </c>
      <c r="L413" s="85" t="e">
        <f>#REF!*INDEX(Costs!$E$7:$O$89,MATCH($C413,Costs!$C$7:$C$89,0),MATCH(L$7,Costs!$E$6:$O$6,0))</f>
        <v>#REF!</v>
      </c>
      <c r="M413" s="85" t="e">
        <f>#REF!*INDEX(Costs!$E$7:$O$89,MATCH($C413,Costs!$C$7:$C$89,0),MATCH(M$7,Costs!$E$6:$O$6,0))</f>
        <v>#REF!</v>
      </c>
      <c r="N413" s="85" t="e">
        <f>#REF!*INDEX(Costs!$E$7:$O$89,MATCH($C413,Costs!$C$7:$C$89,0),MATCH(N$7,Costs!$E$6:$O$6,0))</f>
        <v>#REF!</v>
      </c>
      <c r="O413" s="85" t="e">
        <f>#REF!*INDEX(Costs!$E$7:$O$89,MATCH($C413,Costs!$C$7:$C$89,0),MATCH(O$7,Costs!$E$6:$O$6,0))</f>
        <v>#REF!</v>
      </c>
      <c r="P413" s="86" t="e">
        <f t="shared" si="215"/>
        <v>#REF!</v>
      </c>
      <c r="Q413" s="86" t="e">
        <f t="shared" si="203"/>
        <v>#REF!</v>
      </c>
      <c r="R413" s="86" t="e">
        <f t="shared" si="204"/>
        <v>#REF!</v>
      </c>
      <c r="S413" s="86" t="e">
        <f t="shared" si="205"/>
        <v>#REF!</v>
      </c>
      <c r="T413" s="86" t="e">
        <f t="shared" si="206"/>
        <v>#REF!</v>
      </c>
      <c r="U413" s="86" t="e">
        <f t="shared" si="207"/>
        <v>#REF!</v>
      </c>
      <c r="V413" s="86" t="e">
        <f t="shared" si="208"/>
        <v>#REF!</v>
      </c>
      <c r="W413" s="86" t="e">
        <f t="shared" si="209"/>
        <v>#REF!</v>
      </c>
      <c r="X413" s="86" t="e">
        <f t="shared" si="210"/>
        <v>#REF!</v>
      </c>
      <c r="Y413" s="86" t="e">
        <f t="shared" si="211"/>
        <v>#REF!</v>
      </c>
      <c r="Z413" s="86" t="e">
        <f t="shared" si="212"/>
        <v>#REF!</v>
      </c>
      <c r="AA413" s="87">
        <v>500</v>
      </c>
      <c r="AB413" s="88" t="e">
        <f>AA413*#REF!/$AI$18*10^3</f>
        <v>#REF!</v>
      </c>
      <c r="AC413" s="89">
        <f>INDEX(Efficiencies!$D$8:$M$89,MATCH(C413,Efficiencies!$C$8:$C$89),MATCH(D413,Efficiencies!$D$7:$M$7))</f>
        <v>22.05</v>
      </c>
      <c r="AD413" s="89">
        <f t="shared" si="213"/>
        <v>0.16719491666793046</v>
      </c>
      <c r="AE413" s="89">
        <f>INDEX(Efficiencies!$P$8:$Y$89,MATCH(C413,Efficiencies!$C$8:$C$89),MATCH(D413,Efficiencies!$P$7:$Y$7))</f>
        <v>18.5178546</v>
      </c>
      <c r="AF413" s="89">
        <f t="shared" si="199"/>
        <v>0.140412297356728</v>
      </c>
      <c r="AG413" s="89">
        <v>0</v>
      </c>
    </row>
    <row r="414" spans="1:33" x14ac:dyDescent="0.2">
      <c r="A414" s="91" t="s">
        <v>2198</v>
      </c>
      <c r="B414" s="349" t="s">
        <v>2199</v>
      </c>
      <c r="C414" s="39" t="s">
        <v>2194</v>
      </c>
      <c r="D414" s="39">
        <v>2015</v>
      </c>
      <c r="E414" s="85" t="e">
        <f>#REF!*INDEX(Costs!$E$7:$O$89,MATCH($C414,Costs!$C$7:$C$89,0),MATCH(E$7,Costs!$E$6:$O$6,0))</f>
        <v>#REF!</v>
      </c>
      <c r="F414" s="85" t="e">
        <f>#REF!*INDEX(Costs!$E$7:$O$89,MATCH($C414,Costs!$C$7:$C$89,0),MATCH(F$7,Costs!$E$6:$O$6,0))</f>
        <v>#REF!</v>
      </c>
      <c r="G414" s="85" t="e">
        <f>#REF!*INDEX(Costs!$E$7:$O$89,MATCH($C414,Costs!$C$7:$C$89,0),MATCH(G$7,Costs!$E$6:$O$6,0))</f>
        <v>#REF!</v>
      </c>
      <c r="H414" s="85" t="e">
        <f>#REF!*INDEX(Costs!$E$7:$O$89,MATCH($C414,Costs!$C$7:$C$89,0),MATCH(H$7,Costs!$E$6:$O$6,0))</f>
        <v>#REF!</v>
      </c>
      <c r="I414" s="85" t="e">
        <f>#REF!*INDEX(Costs!$E$7:$O$89,MATCH($C414,Costs!$C$7:$C$89,0),MATCH(I$7,Costs!$E$6:$O$6,0))</f>
        <v>#REF!</v>
      </c>
      <c r="J414" s="85" t="e">
        <f>#REF!*INDEX(Costs!$E$7:$O$89,MATCH($C414,Costs!$C$7:$C$89,0),MATCH(J$7,Costs!$E$6:$O$6,0))</f>
        <v>#REF!</v>
      </c>
      <c r="K414" s="85" t="e">
        <f>#REF!*INDEX(Costs!$E$7:$O$89,MATCH($C414,Costs!$C$7:$C$89,0),MATCH(K$7,Costs!$E$6:$O$6,0))</f>
        <v>#REF!</v>
      </c>
      <c r="L414" s="85" t="e">
        <f>#REF!*INDEX(Costs!$E$7:$O$89,MATCH($C414,Costs!$C$7:$C$89,0),MATCH(L$7,Costs!$E$6:$O$6,0))</f>
        <v>#REF!</v>
      </c>
      <c r="M414" s="85" t="e">
        <f>#REF!*INDEX(Costs!$E$7:$O$89,MATCH($C414,Costs!$C$7:$C$89,0),MATCH(M$7,Costs!$E$6:$O$6,0))</f>
        <v>#REF!</v>
      </c>
      <c r="N414" s="85" t="e">
        <f>#REF!*INDEX(Costs!$E$7:$O$89,MATCH($C414,Costs!$C$7:$C$89,0),MATCH(N$7,Costs!$E$6:$O$6,0))</f>
        <v>#REF!</v>
      </c>
      <c r="O414" s="85" t="e">
        <f>#REF!*INDEX(Costs!$E$7:$O$89,MATCH($C414,Costs!$C$7:$C$89,0),MATCH(O$7,Costs!$E$6:$O$6,0))</f>
        <v>#REF!</v>
      </c>
      <c r="P414" s="86" t="e">
        <f t="shared" si="215"/>
        <v>#REF!</v>
      </c>
      <c r="Q414" s="86" t="e">
        <f t="shared" si="203"/>
        <v>#REF!</v>
      </c>
      <c r="R414" s="86" t="e">
        <f t="shared" si="204"/>
        <v>#REF!</v>
      </c>
      <c r="S414" s="86" t="e">
        <f t="shared" si="205"/>
        <v>#REF!</v>
      </c>
      <c r="T414" s="86" t="e">
        <f t="shared" si="206"/>
        <v>#REF!</v>
      </c>
      <c r="U414" s="86" t="e">
        <f t="shared" si="207"/>
        <v>#REF!</v>
      </c>
      <c r="V414" s="86" t="e">
        <f t="shared" si="208"/>
        <v>#REF!</v>
      </c>
      <c r="W414" s="86" t="e">
        <f t="shared" si="209"/>
        <v>#REF!</v>
      </c>
      <c r="X414" s="86" t="e">
        <f t="shared" si="210"/>
        <v>#REF!</v>
      </c>
      <c r="Y414" s="86" t="e">
        <f t="shared" si="211"/>
        <v>#REF!</v>
      </c>
      <c r="Z414" s="86" t="e">
        <f t="shared" si="212"/>
        <v>#REF!</v>
      </c>
      <c r="AA414" s="87">
        <v>500</v>
      </c>
      <c r="AB414" s="88" t="e">
        <f>AA414*#REF!/$AI$18*10^3</f>
        <v>#REF!</v>
      </c>
      <c r="AC414" s="89">
        <f>INDEX(Efficiencies!$D$8:$M$89,MATCH(C414,Efficiencies!$C$8:$C$89),MATCH(D414,Efficiencies!$D$7:$M$7))</f>
        <v>27.523672000000001</v>
      </c>
      <c r="AD414" s="89">
        <f t="shared" si="213"/>
        <v>0.20869923113085945</v>
      </c>
      <c r="AE414" s="89">
        <f>INDEX(Efficiencies!$P$8:$Y$89,MATCH(C414,Efficiencies!$C$8:$C$89),MATCH(D414,Efficiencies!$P$7:$Y$7))</f>
        <v>23.114710029664</v>
      </c>
      <c r="AF414" s="89">
        <f t="shared" ref="AF414:AF477" si="216">AE414/($AI$11*$AI$15*10 ^ 9)</f>
        <v>0.17526811869446932</v>
      </c>
      <c r="AG414" s="89">
        <v>0</v>
      </c>
    </row>
    <row r="415" spans="1:33" x14ac:dyDescent="0.2">
      <c r="A415" s="91" t="s">
        <v>2200</v>
      </c>
      <c r="B415" s="349" t="s">
        <v>2201</v>
      </c>
      <c r="C415" s="39" t="s">
        <v>2194</v>
      </c>
      <c r="D415" s="39">
        <v>2020</v>
      </c>
      <c r="E415" s="85" t="e">
        <f>#REF!*INDEX(Costs!$E$7:$O$89,MATCH($C415,Costs!$C$7:$C$89,0),MATCH(E$7,Costs!$E$6:$O$6,0))</f>
        <v>#REF!</v>
      </c>
      <c r="F415" s="85" t="e">
        <f>#REF!*INDEX(Costs!$E$7:$O$89,MATCH($C415,Costs!$C$7:$C$89,0),MATCH(F$7,Costs!$E$6:$O$6,0))</f>
        <v>#REF!</v>
      </c>
      <c r="G415" s="85" t="e">
        <f>#REF!*INDEX(Costs!$E$7:$O$89,MATCH($C415,Costs!$C$7:$C$89,0),MATCH(G$7,Costs!$E$6:$O$6,0))</f>
        <v>#REF!</v>
      </c>
      <c r="H415" s="85" t="e">
        <f>#REF!*INDEX(Costs!$E$7:$O$89,MATCH($C415,Costs!$C$7:$C$89,0),MATCH(H$7,Costs!$E$6:$O$6,0))</f>
        <v>#REF!</v>
      </c>
      <c r="I415" s="85" t="e">
        <f>#REF!*INDEX(Costs!$E$7:$O$89,MATCH($C415,Costs!$C$7:$C$89,0),MATCH(I$7,Costs!$E$6:$O$6,0))</f>
        <v>#REF!</v>
      </c>
      <c r="J415" s="85" t="e">
        <f>#REF!*INDEX(Costs!$E$7:$O$89,MATCH($C415,Costs!$C$7:$C$89,0),MATCH(J$7,Costs!$E$6:$O$6,0))</f>
        <v>#REF!</v>
      </c>
      <c r="K415" s="85" t="e">
        <f>#REF!*INDEX(Costs!$E$7:$O$89,MATCH($C415,Costs!$C$7:$C$89,0),MATCH(K$7,Costs!$E$6:$O$6,0))</f>
        <v>#REF!</v>
      </c>
      <c r="L415" s="85" t="e">
        <f>#REF!*INDEX(Costs!$E$7:$O$89,MATCH($C415,Costs!$C$7:$C$89,0),MATCH(L$7,Costs!$E$6:$O$6,0))</f>
        <v>#REF!</v>
      </c>
      <c r="M415" s="85" t="e">
        <f>#REF!*INDEX(Costs!$E$7:$O$89,MATCH($C415,Costs!$C$7:$C$89,0),MATCH(M$7,Costs!$E$6:$O$6,0))</f>
        <v>#REF!</v>
      </c>
      <c r="N415" s="85" t="e">
        <f>#REF!*INDEX(Costs!$E$7:$O$89,MATCH($C415,Costs!$C$7:$C$89,0),MATCH(N$7,Costs!$E$6:$O$6,0))</f>
        <v>#REF!</v>
      </c>
      <c r="O415" s="85" t="e">
        <f>#REF!*INDEX(Costs!$E$7:$O$89,MATCH($C415,Costs!$C$7:$C$89,0),MATCH(O$7,Costs!$E$6:$O$6,0))</f>
        <v>#REF!</v>
      </c>
      <c r="P415" s="86" t="e">
        <f t="shared" si="215"/>
        <v>#REF!</v>
      </c>
      <c r="Q415" s="86" t="e">
        <f t="shared" si="203"/>
        <v>#REF!</v>
      </c>
      <c r="R415" s="86" t="e">
        <f t="shared" si="204"/>
        <v>#REF!</v>
      </c>
      <c r="S415" s="86" t="e">
        <f t="shared" si="205"/>
        <v>#REF!</v>
      </c>
      <c r="T415" s="86" t="e">
        <f t="shared" si="206"/>
        <v>#REF!</v>
      </c>
      <c r="U415" s="86" t="e">
        <f t="shared" si="207"/>
        <v>#REF!</v>
      </c>
      <c r="V415" s="86" t="e">
        <f t="shared" si="208"/>
        <v>#REF!</v>
      </c>
      <c r="W415" s="86" t="e">
        <f t="shared" si="209"/>
        <v>#REF!</v>
      </c>
      <c r="X415" s="86" t="e">
        <f t="shared" si="210"/>
        <v>#REF!</v>
      </c>
      <c r="Y415" s="86" t="e">
        <f t="shared" si="211"/>
        <v>#REF!</v>
      </c>
      <c r="Z415" s="86" t="e">
        <f t="shared" si="212"/>
        <v>#REF!</v>
      </c>
      <c r="AA415" s="87">
        <v>500</v>
      </c>
      <c r="AB415" s="88" t="e">
        <f>AA415*#REF!/$AI$18*10^3</f>
        <v>#REF!</v>
      </c>
      <c r="AC415" s="89">
        <f>INDEX(Efficiencies!$D$8:$M$89,MATCH(C415,Efficiencies!$C$8:$C$89),MATCH(D415,Efficiencies!$D$7:$M$7))</f>
        <v>31.164771999999999</v>
      </c>
      <c r="AD415" s="89">
        <f t="shared" si="213"/>
        <v>0.23630800260839238</v>
      </c>
      <c r="AE415" s="89">
        <f>INDEX(Efficiencies!$P$8:$Y$89,MATCH(C415,Efficiencies!$C$8:$C$89),MATCH(D415,Efficiencies!$P$7:$Y$7))</f>
        <v>26.172549502864001</v>
      </c>
      <c r="AF415" s="89">
        <f t="shared" si="216"/>
        <v>0.19845429628655925</v>
      </c>
      <c r="AG415" s="89">
        <v>0</v>
      </c>
    </row>
    <row r="416" spans="1:33" x14ac:dyDescent="0.2">
      <c r="A416" s="91" t="s">
        <v>2202</v>
      </c>
      <c r="B416" s="349" t="s">
        <v>2203</v>
      </c>
      <c r="C416" s="39" t="s">
        <v>2194</v>
      </c>
      <c r="D416" s="39">
        <v>2025</v>
      </c>
      <c r="E416" s="85" t="e">
        <f>#REF!*INDEX(Costs!$E$7:$O$89,MATCH($C416,Costs!$C$7:$C$89,0),MATCH(E$7,Costs!$E$6:$O$6,0))</f>
        <v>#REF!</v>
      </c>
      <c r="F416" s="85" t="e">
        <f>#REF!*INDEX(Costs!$E$7:$O$89,MATCH($C416,Costs!$C$7:$C$89,0),MATCH(F$7,Costs!$E$6:$O$6,0))</f>
        <v>#REF!</v>
      </c>
      <c r="G416" s="85" t="e">
        <f>#REF!*INDEX(Costs!$E$7:$O$89,MATCH($C416,Costs!$C$7:$C$89,0),MATCH(G$7,Costs!$E$6:$O$6,0))</f>
        <v>#REF!</v>
      </c>
      <c r="H416" s="85" t="e">
        <f>#REF!*INDEX(Costs!$E$7:$O$89,MATCH($C416,Costs!$C$7:$C$89,0),MATCH(H$7,Costs!$E$6:$O$6,0))</f>
        <v>#REF!</v>
      </c>
      <c r="I416" s="85" t="e">
        <f>#REF!*INDEX(Costs!$E$7:$O$89,MATCH($C416,Costs!$C$7:$C$89,0),MATCH(I$7,Costs!$E$6:$O$6,0))</f>
        <v>#REF!</v>
      </c>
      <c r="J416" s="85" t="e">
        <f>#REF!*INDEX(Costs!$E$7:$O$89,MATCH($C416,Costs!$C$7:$C$89,0),MATCH(J$7,Costs!$E$6:$O$6,0))</f>
        <v>#REF!</v>
      </c>
      <c r="K416" s="85" t="e">
        <f>#REF!*INDEX(Costs!$E$7:$O$89,MATCH($C416,Costs!$C$7:$C$89,0),MATCH(K$7,Costs!$E$6:$O$6,0))</f>
        <v>#REF!</v>
      </c>
      <c r="L416" s="85" t="e">
        <f>#REF!*INDEX(Costs!$E$7:$O$89,MATCH($C416,Costs!$C$7:$C$89,0),MATCH(L$7,Costs!$E$6:$O$6,0))</f>
        <v>#REF!</v>
      </c>
      <c r="M416" s="85" t="e">
        <f>#REF!*INDEX(Costs!$E$7:$O$89,MATCH($C416,Costs!$C$7:$C$89,0),MATCH(M$7,Costs!$E$6:$O$6,0))</f>
        <v>#REF!</v>
      </c>
      <c r="N416" s="85" t="e">
        <f>#REF!*INDEX(Costs!$E$7:$O$89,MATCH($C416,Costs!$C$7:$C$89,0),MATCH(N$7,Costs!$E$6:$O$6,0))</f>
        <v>#REF!</v>
      </c>
      <c r="O416" s="85" t="e">
        <f>#REF!*INDEX(Costs!$E$7:$O$89,MATCH($C416,Costs!$C$7:$C$89,0),MATCH(O$7,Costs!$E$6:$O$6,0))</f>
        <v>#REF!</v>
      </c>
      <c r="P416" s="86" t="e">
        <f t="shared" si="215"/>
        <v>#REF!</v>
      </c>
      <c r="Q416" s="86" t="e">
        <f t="shared" si="203"/>
        <v>#REF!</v>
      </c>
      <c r="R416" s="86" t="e">
        <f t="shared" si="204"/>
        <v>#REF!</v>
      </c>
      <c r="S416" s="86" t="e">
        <f t="shared" si="205"/>
        <v>#REF!</v>
      </c>
      <c r="T416" s="86" t="e">
        <f t="shared" si="206"/>
        <v>#REF!</v>
      </c>
      <c r="U416" s="86" t="e">
        <f t="shared" si="207"/>
        <v>#REF!</v>
      </c>
      <c r="V416" s="86" t="e">
        <f t="shared" si="208"/>
        <v>#REF!</v>
      </c>
      <c r="W416" s="86" t="e">
        <f t="shared" si="209"/>
        <v>#REF!</v>
      </c>
      <c r="X416" s="86" t="e">
        <f t="shared" si="210"/>
        <v>#REF!</v>
      </c>
      <c r="Y416" s="86" t="e">
        <f t="shared" si="211"/>
        <v>#REF!</v>
      </c>
      <c r="Z416" s="86" t="e">
        <f t="shared" si="212"/>
        <v>#REF!</v>
      </c>
      <c r="AA416" s="87">
        <v>500</v>
      </c>
      <c r="AB416" s="88" t="e">
        <f>AA416*#REF!/$AI$18*10^3</f>
        <v>#REF!</v>
      </c>
      <c r="AC416" s="89">
        <f>INDEX(Efficiencies!$D$8:$M$89,MATCH(C416,Efficiencies!$C$8:$C$89),MATCH(D416,Efficiencies!$D$7:$M$7))</f>
        <v>36.616711000000002</v>
      </c>
      <c r="AD416" s="89">
        <f t="shared" si="213"/>
        <v>0.2776475258185348</v>
      </c>
      <c r="AE416" s="89">
        <f>INDEX(Efficiencies!$P$8:$Y$89,MATCH(C416,Efficiencies!$C$8:$C$89),MATCH(D416,Efficiencies!$P$7:$Y$7))</f>
        <v>30.751153298332003</v>
      </c>
      <c r="AF416" s="89">
        <f t="shared" si="216"/>
        <v>0.23317172395271538</v>
      </c>
      <c r="AG416" s="89">
        <v>0</v>
      </c>
    </row>
    <row r="417" spans="1:33" x14ac:dyDescent="0.2">
      <c r="A417" s="91" t="s">
        <v>2204</v>
      </c>
      <c r="B417" s="349" t="s">
        <v>2205</v>
      </c>
      <c r="C417" s="39" t="s">
        <v>2194</v>
      </c>
      <c r="D417" s="39">
        <v>2030</v>
      </c>
      <c r="E417" s="85" t="e">
        <f>#REF!*INDEX(Costs!$E$7:$O$89,MATCH($C417,Costs!$C$7:$C$89,0),MATCH(E$7,Costs!$E$6:$O$6,0))</f>
        <v>#REF!</v>
      </c>
      <c r="F417" s="85" t="e">
        <f>#REF!*INDEX(Costs!$E$7:$O$89,MATCH($C417,Costs!$C$7:$C$89,0),MATCH(F$7,Costs!$E$6:$O$6,0))</f>
        <v>#REF!</v>
      </c>
      <c r="G417" s="85" t="e">
        <f>#REF!*INDEX(Costs!$E$7:$O$89,MATCH($C417,Costs!$C$7:$C$89,0),MATCH(G$7,Costs!$E$6:$O$6,0))</f>
        <v>#REF!</v>
      </c>
      <c r="H417" s="85" t="e">
        <f>#REF!*INDEX(Costs!$E$7:$O$89,MATCH($C417,Costs!$C$7:$C$89,0),MATCH(H$7,Costs!$E$6:$O$6,0))</f>
        <v>#REF!</v>
      </c>
      <c r="I417" s="85" t="e">
        <f>#REF!*INDEX(Costs!$E$7:$O$89,MATCH($C417,Costs!$C$7:$C$89,0),MATCH(I$7,Costs!$E$6:$O$6,0))</f>
        <v>#REF!</v>
      </c>
      <c r="J417" s="85" t="e">
        <f>#REF!*INDEX(Costs!$E$7:$O$89,MATCH($C417,Costs!$C$7:$C$89,0),MATCH(J$7,Costs!$E$6:$O$6,0))</f>
        <v>#REF!</v>
      </c>
      <c r="K417" s="85" t="e">
        <f>#REF!*INDEX(Costs!$E$7:$O$89,MATCH($C417,Costs!$C$7:$C$89,0),MATCH(K$7,Costs!$E$6:$O$6,0))</f>
        <v>#REF!</v>
      </c>
      <c r="L417" s="85" t="e">
        <f>#REF!*INDEX(Costs!$E$7:$O$89,MATCH($C417,Costs!$C$7:$C$89,0),MATCH(L$7,Costs!$E$6:$O$6,0))</f>
        <v>#REF!</v>
      </c>
      <c r="M417" s="85" t="e">
        <f>#REF!*INDEX(Costs!$E$7:$O$89,MATCH($C417,Costs!$C$7:$C$89,0),MATCH(M$7,Costs!$E$6:$O$6,0))</f>
        <v>#REF!</v>
      </c>
      <c r="N417" s="85" t="e">
        <f>#REF!*INDEX(Costs!$E$7:$O$89,MATCH($C417,Costs!$C$7:$C$89,0),MATCH(N$7,Costs!$E$6:$O$6,0))</f>
        <v>#REF!</v>
      </c>
      <c r="O417" s="85" t="e">
        <f>#REF!*INDEX(Costs!$E$7:$O$89,MATCH($C417,Costs!$C$7:$C$89,0),MATCH(O$7,Costs!$E$6:$O$6,0))</f>
        <v>#REF!</v>
      </c>
      <c r="P417" s="86" t="e">
        <f t="shared" si="215"/>
        <v>#REF!</v>
      </c>
      <c r="Q417" s="86" t="e">
        <f t="shared" si="203"/>
        <v>#REF!</v>
      </c>
      <c r="R417" s="86" t="e">
        <f t="shared" si="204"/>
        <v>#REF!</v>
      </c>
      <c r="S417" s="86" t="e">
        <f t="shared" si="205"/>
        <v>#REF!</v>
      </c>
      <c r="T417" s="86" t="e">
        <f t="shared" si="206"/>
        <v>#REF!</v>
      </c>
      <c r="U417" s="86" t="e">
        <f t="shared" si="207"/>
        <v>#REF!</v>
      </c>
      <c r="V417" s="86" t="e">
        <f t="shared" si="208"/>
        <v>#REF!</v>
      </c>
      <c r="W417" s="86" t="e">
        <f t="shared" si="209"/>
        <v>#REF!</v>
      </c>
      <c r="X417" s="86" t="e">
        <f t="shared" si="210"/>
        <v>#REF!</v>
      </c>
      <c r="Y417" s="86" t="e">
        <f t="shared" si="211"/>
        <v>#REF!</v>
      </c>
      <c r="Z417" s="86" t="e">
        <f t="shared" si="212"/>
        <v>#REF!</v>
      </c>
      <c r="AA417" s="87">
        <v>500</v>
      </c>
      <c r="AB417" s="88" t="e">
        <f>AA417*#REF!/$AI$18*10^3</f>
        <v>#REF!</v>
      </c>
      <c r="AC417" s="89">
        <f>INDEX(Efficiencies!$D$8:$M$89,MATCH(C417,Efficiencies!$C$8:$C$89),MATCH(D417,Efficiencies!$D$7:$M$7))</f>
        <v>37.077441999999998</v>
      </c>
      <c r="AD417" s="89">
        <f t="shared" si="213"/>
        <v>0.28114103516780153</v>
      </c>
      <c r="AE417" s="89">
        <f>INDEX(Efficiencies!$P$8:$Y$89,MATCH(C417,Efficiencies!$C$8:$C$89),MATCH(D417,Efficiencies!$P$7:$Y$7))</f>
        <v>31.138080720903996</v>
      </c>
      <c r="AF417" s="89">
        <f t="shared" si="216"/>
        <v>0.23610561502634175</v>
      </c>
      <c r="AG417" s="89">
        <v>0</v>
      </c>
    </row>
    <row r="418" spans="1:33" x14ac:dyDescent="0.2">
      <c r="A418" s="91" t="s">
        <v>2206</v>
      </c>
      <c r="B418" s="349" t="s">
        <v>2207</v>
      </c>
      <c r="C418" s="39" t="s">
        <v>2194</v>
      </c>
      <c r="D418" s="39">
        <v>2035</v>
      </c>
      <c r="E418" s="85" t="e">
        <f>#REF!*INDEX(Costs!$E$7:$O$89,MATCH($C418,Costs!$C$7:$C$89,0),MATCH(E$7,Costs!$E$6:$O$6,0))</f>
        <v>#REF!</v>
      </c>
      <c r="F418" s="85" t="e">
        <f>#REF!*INDEX(Costs!$E$7:$O$89,MATCH($C418,Costs!$C$7:$C$89,0),MATCH(F$7,Costs!$E$6:$O$6,0))</f>
        <v>#REF!</v>
      </c>
      <c r="G418" s="85" t="e">
        <f>#REF!*INDEX(Costs!$E$7:$O$89,MATCH($C418,Costs!$C$7:$C$89,0),MATCH(G$7,Costs!$E$6:$O$6,0))</f>
        <v>#REF!</v>
      </c>
      <c r="H418" s="85" t="e">
        <f>#REF!*INDEX(Costs!$E$7:$O$89,MATCH($C418,Costs!$C$7:$C$89,0),MATCH(H$7,Costs!$E$6:$O$6,0))</f>
        <v>#REF!</v>
      </c>
      <c r="I418" s="85" t="e">
        <f>#REF!*INDEX(Costs!$E$7:$O$89,MATCH($C418,Costs!$C$7:$C$89,0),MATCH(I$7,Costs!$E$6:$O$6,0))</f>
        <v>#REF!</v>
      </c>
      <c r="J418" s="85" t="e">
        <f>#REF!*INDEX(Costs!$E$7:$O$89,MATCH($C418,Costs!$C$7:$C$89,0),MATCH(J$7,Costs!$E$6:$O$6,0))</f>
        <v>#REF!</v>
      </c>
      <c r="K418" s="85" t="e">
        <f>#REF!*INDEX(Costs!$E$7:$O$89,MATCH($C418,Costs!$C$7:$C$89,0),MATCH(K$7,Costs!$E$6:$O$6,0))</f>
        <v>#REF!</v>
      </c>
      <c r="L418" s="85" t="e">
        <f>#REF!*INDEX(Costs!$E$7:$O$89,MATCH($C418,Costs!$C$7:$C$89,0),MATCH(L$7,Costs!$E$6:$O$6,0))</f>
        <v>#REF!</v>
      </c>
      <c r="M418" s="85" t="e">
        <f>#REF!*INDEX(Costs!$E$7:$O$89,MATCH($C418,Costs!$C$7:$C$89,0),MATCH(M$7,Costs!$E$6:$O$6,0))</f>
        <v>#REF!</v>
      </c>
      <c r="N418" s="85" t="e">
        <f>#REF!*INDEX(Costs!$E$7:$O$89,MATCH($C418,Costs!$C$7:$C$89,0),MATCH(N$7,Costs!$E$6:$O$6,0))</f>
        <v>#REF!</v>
      </c>
      <c r="O418" s="85" t="e">
        <f>#REF!*INDEX(Costs!$E$7:$O$89,MATCH($C418,Costs!$C$7:$C$89,0),MATCH(O$7,Costs!$E$6:$O$6,0))</f>
        <v>#REF!</v>
      </c>
      <c r="P418" s="86" t="e">
        <f t="shared" si="215"/>
        <v>#REF!</v>
      </c>
      <c r="Q418" s="86" t="e">
        <f t="shared" si="203"/>
        <v>#REF!</v>
      </c>
      <c r="R418" s="86" t="e">
        <f t="shared" si="204"/>
        <v>#REF!</v>
      </c>
      <c r="S418" s="86" t="e">
        <f t="shared" si="205"/>
        <v>#REF!</v>
      </c>
      <c r="T418" s="86" t="e">
        <f t="shared" si="206"/>
        <v>#REF!</v>
      </c>
      <c r="U418" s="86" t="e">
        <f t="shared" si="207"/>
        <v>#REF!</v>
      </c>
      <c r="V418" s="86" t="e">
        <f t="shared" si="208"/>
        <v>#REF!</v>
      </c>
      <c r="W418" s="86" t="e">
        <f t="shared" si="209"/>
        <v>#REF!</v>
      </c>
      <c r="X418" s="86" t="e">
        <f t="shared" si="210"/>
        <v>#REF!</v>
      </c>
      <c r="Y418" s="86" t="e">
        <f t="shared" si="211"/>
        <v>#REF!</v>
      </c>
      <c r="Z418" s="86" t="e">
        <f t="shared" si="212"/>
        <v>#REF!</v>
      </c>
      <c r="AA418" s="87">
        <v>500</v>
      </c>
      <c r="AB418" s="88" t="e">
        <f>AA418*#REF!/$AI$18*10^3</f>
        <v>#REF!</v>
      </c>
      <c r="AC418" s="89">
        <f>INDEX(Efficiencies!$D$8:$M$89,MATCH(C418,Efficiencies!$C$8:$C$89),MATCH(D418,Efficiencies!$D$7:$M$7))</f>
        <v>37.341473000000001</v>
      </c>
      <c r="AD418" s="89">
        <f t="shared" si="213"/>
        <v>0.28314305970488773</v>
      </c>
      <c r="AE418" s="89">
        <f>INDEX(Efficiencies!$P$8:$Y$89,MATCH(C418,Efficiencies!$C$8:$C$89),MATCH(D418,Efficiencies!$P$7:$Y$7))</f>
        <v>31.359817123076002</v>
      </c>
      <c r="AF418" s="89">
        <f t="shared" si="216"/>
        <v>0.23778693925688121</v>
      </c>
      <c r="AG418" s="89">
        <v>0</v>
      </c>
    </row>
    <row r="419" spans="1:33" x14ac:dyDescent="0.2">
      <c r="A419" s="91" t="s">
        <v>2208</v>
      </c>
      <c r="B419" s="349" t="s">
        <v>2209</v>
      </c>
      <c r="C419" s="39" t="s">
        <v>2194</v>
      </c>
      <c r="D419" s="39">
        <v>2040</v>
      </c>
      <c r="E419" s="85" t="e">
        <f>#REF!*INDEX(Costs!$E$7:$O$89,MATCH($C419,Costs!$C$7:$C$89,0),MATCH(E$7,Costs!$E$6:$O$6,0))</f>
        <v>#REF!</v>
      </c>
      <c r="F419" s="85" t="e">
        <f>#REF!*INDEX(Costs!$E$7:$O$89,MATCH($C419,Costs!$C$7:$C$89,0),MATCH(F$7,Costs!$E$6:$O$6,0))</f>
        <v>#REF!</v>
      </c>
      <c r="G419" s="85" t="e">
        <f>#REF!*INDEX(Costs!$E$7:$O$89,MATCH($C419,Costs!$C$7:$C$89,0),MATCH(G$7,Costs!$E$6:$O$6,0))</f>
        <v>#REF!</v>
      </c>
      <c r="H419" s="85" t="e">
        <f>#REF!*INDEX(Costs!$E$7:$O$89,MATCH($C419,Costs!$C$7:$C$89,0),MATCH(H$7,Costs!$E$6:$O$6,0))</f>
        <v>#REF!</v>
      </c>
      <c r="I419" s="85" t="e">
        <f>#REF!*INDEX(Costs!$E$7:$O$89,MATCH($C419,Costs!$C$7:$C$89,0),MATCH(I$7,Costs!$E$6:$O$6,0))</f>
        <v>#REF!</v>
      </c>
      <c r="J419" s="85" t="e">
        <f>#REF!*INDEX(Costs!$E$7:$O$89,MATCH($C419,Costs!$C$7:$C$89,0),MATCH(J$7,Costs!$E$6:$O$6,0))</f>
        <v>#REF!</v>
      </c>
      <c r="K419" s="85" t="e">
        <f>#REF!*INDEX(Costs!$E$7:$O$89,MATCH($C419,Costs!$C$7:$C$89,0),MATCH(K$7,Costs!$E$6:$O$6,0))</f>
        <v>#REF!</v>
      </c>
      <c r="L419" s="85" t="e">
        <f>#REF!*INDEX(Costs!$E$7:$O$89,MATCH($C419,Costs!$C$7:$C$89,0),MATCH(L$7,Costs!$E$6:$O$6,0))</f>
        <v>#REF!</v>
      </c>
      <c r="M419" s="85" t="e">
        <f>#REF!*INDEX(Costs!$E$7:$O$89,MATCH($C419,Costs!$C$7:$C$89,0),MATCH(M$7,Costs!$E$6:$O$6,0))</f>
        <v>#REF!</v>
      </c>
      <c r="N419" s="85" t="e">
        <f>#REF!*INDEX(Costs!$E$7:$O$89,MATCH($C419,Costs!$C$7:$C$89,0),MATCH(N$7,Costs!$E$6:$O$6,0))</f>
        <v>#REF!</v>
      </c>
      <c r="O419" s="85" t="e">
        <f>#REF!*INDEX(Costs!$E$7:$O$89,MATCH($C419,Costs!$C$7:$C$89,0),MATCH(O$7,Costs!$E$6:$O$6,0))</f>
        <v>#REF!</v>
      </c>
      <c r="P419" s="86" t="e">
        <f t="shared" si="215"/>
        <v>#REF!</v>
      </c>
      <c r="Q419" s="86" t="e">
        <f t="shared" si="203"/>
        <v>#REF!</v>
      </c>
      <c r="R419" s="86" t="e">
        <f t="shared" si="204"/>
        <v>#REF!</v>
      </c>
      <c r="S419" s="86" t="e">
        <f t="shared" si="205"/>
        <v>#REF!</v>
      </c>
      <c r="T419" s="86" t="e">
        <f t="shared" si="206"/>
        <v>#REF!</v>
      </c>
      <c r="U419" s="86" t="e">
        <f t="shared" si="207"/>
        <v>#REF!</v>
      </c>
      <c r="V419" s="86" t="e">
        <f t="shared" si="208"/>
        <v>#REF!</v>
      </c>
      <c r="W419" s="86" t="e">
        <f t="shared" si="209"/>
        <v>#REF!</v>
      </c>
      <c r="X419" s="86" t="e">
        <f t="shared" si="210"/>
        <v>#REF!</v>
      </c>
      <c r="Y419" s="86" t="e">
        <f t="shared" si="211"/>
        <v>#REF!</v>
      </c>
      <c r="Z419" s="86" t="e">
        <f t="shared" si="212"/>
        <v>#REF!</v>
      </c>
      <c r="AA419" s="87">
        <v>500</v>
      </c>
      <c r="AB419" s="88" t="e">
        <f>AA419*#REF!/$AI$18*10^3</f>
        <v>#REF!</v>
      </c>
      <c r="AC419" s="89">
        <f>INDEX(Efficiencies!$D$8:$M$89,MATCH(C419,Efficiencies!$C$8:$C$89),MATCH(D419,Efficiencies!$D$7:$M$7))</f>
        <v>37.290267999999998</v>
      </c>
      <c r="AD419" s="89">
        <f t="shared" si="213"/>
        <v>0.28275479595395886</v>
      </c>
      <c r="AE419" s="89">
        <f>INDEX(Efficiencies!$P$8:$Y$89,MATCH(C419,Efficiencies!$C$8:$C$89),MATCH(D419,Efficiencies!$P$7:$Y$7))</f>
        <v>31.316814549615998</v>
      </c>
      <c r="AF419" s="89">
        <f t="shared" si="216"/>
        <v>0.23746087069968611</v>
      </c>
      <c r="AG419" s="89">
        <v>0</v>
      </c>
    </row>
    <row r="420" spans="1:33" x14ac:dyDescent="0.2">
      <c r="A420" s="91" t="s">
        <v>2210</v>
      </c>
      <c r="B420" s="349" t="s">
        <v>2211</v>
      </c>
      <c r="C420" s="39" t="s">
        <v>2194</v>
      </c>
      <c r="D420" s="39">
        <v>2045</v>
      </c>
      <c r="E420" s="85" t="e">
        <f>#REF!*INDEX(Costs!$E$7:$O$89,MATCH($C420,Costs!$C$7:$C$89,0),MATCH(E$7,Costs!$E$6:$O$6,0))</f>
        <v>#REF!</v>
      </c>
      <c r="F420" s="85" t="e">
        <f>#REF!*INDEX(Costs!$E$7:$O$89,MATCH($C420,Costs!$C$7:$C$89,0),MATCH(F$7,Costs!$E$6:$O$6,0))</f>
        <v>#REF!</v>
      </c>
      <c r="G420" s="85" t="e">
        <f>#REF!*INDEX(Costs!$E$7:$O$89,MATCH($C420,Costs!$C$7:$C$89,0),MATCH(G$7,Costs!$E$6:$O$6,0))</f>
        <v>#REF!</v>
      </c>
      <c r="H420" s="85" t="e">
        <f>#REF!*INDEX(Costs!$E$7:$O$89,MATCH($C420,Costs!$C$7:$C$89,0),MATCH(H$7,Costs!$E$6:$O$6,0))</f>
        <v>#REF!</v>
      </c>
      <c r="I420" s="85" t="e">
        <f>#REF!*INDEX(Costs!$E$7:$O$89,MATCH($C420,Costs!$C$7:$C$89,0),MATCH(I$7,Costs!$E$6:$O$6,0))</f>
        <v>#REF!</v>
      </c>
      <c r="J420" s="85" t="e">
        <f>#REF!*INDEX(Costs!$E$7:$O$89,MATCH($C420,Costs!$C$7:$C$89,0),MATCH(J$7,Costs!$E$6:$O$6,0))</f>
        <v>#REF!</v>
      </c>
      <c r="K420" s="85" t="e">
        <f>#REF!*INDEX(Costs!$E$7:$O$89,MATCH($C420,Costs!$C$7:$C$89,0),MATCH(K$7,Costs!$E$6:$O$6,0))</f>
        <v>#REF!</v>
      </c>
      <c r="L420" s="85" t="e">
        <f>#REF!*INDEX(Costs!$E$7:$O$89,MATCH($C420,Costs!$C$7:$C$89,0),MATCH(L$7,Costs!$E$6:$O$6,0))</f>
        <v>#REF!</v>
      </c>
      <c r="M420" s="85" t="e">
        <f>#REF!*INDEX(Costs!$E$7:$O$89,MATCH($C420,Costs!$C$7:$C$89,0),MATCH(M$7,Costs!$E$6:$O$6,0))</f>
        <v>#REF!</v>
      </c>
      <c r="N420" s="85" t="e">
        <f>#REF!*INDEX(Costs!$E$7:$O$89,MATCH($C420,Costs!$C$7:$C$89,0),MATCH(N$7,Costs!$E$6:$O$6,0))</f>
        <v>#REF!</v>
      </c>
      <c r="O420" s="85" t="e">
        <f>#REF!*INDEX(Costs!$E$7:$O$89,MATCH($C420,Costs!$C$7:$C$89,0),MATCH(O$7,Costs!$E$6:$O$6,0))</f>
        <v>#REF!</v>
      </c>
      <c r="P420" s="86" t="e">
        <f t="shared" si="215"/>
        <v>#REF!</v>
      </c>
      <c r="Q420" s="86" t="e">
        <f t="shared" si="203"/>
        <v>#REF!</v>
      </c>
      <c r="R420" s="86" t="e">
        <f t="shared" si="204"/>
        <v>#REF!</v>
      </c>
      <c r="S420" s="86" t="e">
        <f t="shared" si="205"/>
        <v>#REF!</v>
      </c>
      <c r="T420" s="86" t="e">
        <f t="shared" si="206"/>
        <v>#REF!</v>
      </c>
      <c r="U420" s="86" t="e">
        <f t="shared" si="207"/>
        <v>#REF!</v>
      </c>
      <c r="V420" s="86" t="e">
        <f t="shared" si="208"/>
        <v>#REF!</v>
      </c>
      <c r="W420" s="86" t="e">
        <f t="shared" si="209"/>
        <v>#REF!</v>
      </c>
      <c r="X420" s="86" t="e">
        <f t="shared" si="210"/>
        <v>#REF!</v>
      </c>
      <c r="Y420" s="86" t="e">
        <f t="shared" si="211"/>
        <v>#REF!</v>
      </c>
      <c r="Z420" s="86" t="e">
        <f t="shared" si="212"/>
        <v>#REF!</v>
      </c>
      <c r="AA420" s="87">
        <v>500</v>
      </c>
      <c r="AB420" s="88" t="e">
        <f>AA420*#REF!/$AI$18*10^3</f>
        <v>#REF!</v>
      </c>
      <c r="AC420" s="89">
        <f>INDEX(Efficiencies!$D$8:$M$89,MATCH(C420,Efficiencies!$C$8:$C$89),MATCH(D420,Efficiencies!$D$7:$M$7))</f>
        <v>37.290267999999998</v>
      </c>
      <c r="AD420" s="89">
        <f t="shared" si="213"/>
        <v>0.28275479595395886</v>
      </c>
      <c r="AE420" s="89">
        <f>INDEX(Efficiencies!$P$8:$Y$89,MATCH(C420,Efficiencies!$C$8:$C$89),MATCH(D420,Efficiencies!$P$7:$Y$7))</f>
        <v>31.316814549615998</v>
      </c>
      <c r="AF420" s="89">
        <f t="shared" si="216"/>
        <v>0.23746087069968611</v>
      </c>
      <c r="AG420" s="89">
        <v>0</v>
      </c>
    </row>
    <row r="421" spans="1:33" x14ac:dyDescent="0.2">
      <c r="A421" s="91" t="s">
        <v>2212</v>
      </c>
      <c r="B421" s="349" t="s">
        <v>2213</v>
      </c>
      <c r="C421" s="39" t="s">
        <v>2194</v>
      </c>
      <c r="D421" s="39">
        <v>2050</v>
      </c>
      <c r="E421" s="85" t="e">
        <f>#REF!*INDEX(Costs!$E$7:$O$89,MATCH($C421,Costs!$C$7:$C$89,0),MATCH(E$7,Costs!$E$6:$O$6,0))</f>
        <v>#REF!</v>
      </c>
      <c r="F421" s="85" t="e">
        <f>#REF!*INDEX(Costs!$E$7:$O$89,MATCH($C421,Costs!$C$7:$C$89,0),MATCH(F$7,Costs!$E$6:$O$6,0))</f>
        <v>#REF!</v>
      </c>
      <c r="G421" s="85" t="e">
        <f>#REF!*INDEX(Costs!$E$7:$O$89,MATCH($C421,Costs!$C$7:$C$89,0),MATCH(G$7,Costs!$E$6:$O$6,0))</f>
        <v>#REF!</v>
      </c>
      <c r="H421" s="85" t="e">
        <f>#REF!*INDEX(Costs!$E$7:$O$89,MATCH($C421,Costs!$C$7:$C$89,0),MATCH(H$7,Costs!$E$6:$O$6,0))</f>
        <v>#REF!</v>
      </c>
      <c r="I421" s="85" t="e">
        <f>#REF!*INDEX(Costs!$E$7:$O$89,MATCH($C421,Costs!$C$7:$C$89,0),MATCH(I$7,Costs!$E$6:$O$6,0))</f>
        <v>#REF!</v>
      </c>
      <c r="J421" s="85" t="e">
        <f>#REF!*INDEX(Costs!$E$7:$O$89,MATCH($C421,Costs!$C$7:$C$89,0),MATCH(J$7,Costs!$E$6:$O$6,0))</f>
        <v>#REF!</v>
      </c>
      <c r="K421" s="85" t="e">
        <f>#REF!*INDEX(Costs!$E$7:$O$89,MATCH($C421,Costs!$C$7:$C$89,0),MATCH(K$7,Costs!$E$6:$O$6,0))</f>
        <v>#REF!</v>
      </c>
      <c r="L421" s="85" t="e">
        <f>#REF!*INDEX(Costs!$E$7:$O$89,MATCH($C421,Costs!$C$7:$C$89,0),MATCH(L$7,Costs!$E$6:$O$6,0))</f>
        <v>#REF!</v>
      </c>
      <c r="M421" s="85" t="e">
        <f>#REF!*INDEX(Costs!$E$7:$O$89,MATCH($C421,Costs!$C$7:$C$89,0),MATCH(M$7,Costs!$E$6:$O$6,0))</f>
        <v>#REF!</v>
      </c>
      <c r="N421" s="85" t="e">
        <f>#REF!*INDEX(Costs!$E$7:$O$89,MATCH($C421,Costs!$C$7:$C$89,0),MATCH(N$7,Costs!$E$6:$O$6,0))</f>
        <v>#REF!</v>
      </c>
      <c r="O421" s="85" t="e">
        <f>#REF!*INDEX(Costs!$E$7:$O$89,MATCH($C421,Costs!$C$7:$C$89,0),MATCH(O$7,Costs!$E$6:$O$6,0))</f>
        <v>#REF!</v>
      </c>
      <c r="P421" s="86" t="e">
        <f t="shared" si="215"/>
        <v>#REF!</v>
      </c>
      <c r="Q421" s="86" t="e">
        <f t="shared" si="203"/>
        <v>#REF!</v>
      </c>
      <c r="R421" s="86" t="e">
        <f t="shared" si="204"/>
        <v>#REF!</v>
      </c>
      <c r="S421" s="86" t="e">
        <f t="shared" si="205"/>
        <v>#REF!</v>
      </c>
      <c r="T421" s="86" t="e">
        <f t="shared" si="206"/>
        <v>#REF!</v>
      </c>
      <c r="U421" s="86" t="e">
        <f t="shared" si="207"/>
        <v>#REF!</v>
      </c>
      <c r="V421" s="86" t="e">
        <f t="shared" si="208"/>
        <v>#REF!</v>
      </c>
      <c r="W421" s="86" t="e">
        <f t="shared" si="209"/>
        <v>#REF!</v>
      </c>
      <c r="X421" s="86" t="e">
        <f t="shared" si="210"/>
        <v>#REF!</v>
      </c>
      <c r="Y421" s="86" t="e">
        <f t="shared" si="211"/>
        <v>#REF!</v>
      </c>
      <c r="Z421" s="86" t="e">
        <f t="shared" si="212"/>
        <v>#REF!</v>
      </c>
      <c r="AA421" s="87">
        <v>500</v>
      </c>
      <c r="AB421" s="88" t="e">
        <f>AA421*#REF!/$AI$18*10^3</f>
        <v>#REF!</v>
      </c>
      <c r="AC421" s="89">
        <f>INDEX(Efficiencies!$D$8:$M$89,MATCH(C421,Efficiencies!$C$8:$C$89),MATCH(D421,Efficiencies!$D$7:$M$7))</f>
        <v>37.290267999999998</v>
      </c>
      <c r="AD421" s="89">
        <f t="shared" si="213"/>
        <v>0.28275479595395886</v>
      </c>
      <c r="AE421" s="89">
        <f>INDEX(Efficiencies!$P$8:$Y$89,MATCH(C421,Efficiencies!$C$8:$C$89),MATCH(D421,Efficiencies!$P$7:$Y$7))</f>
        <v>31.316814549615998</v>
      </c>
      <c r="AF421" s="89">
        <f t="shared" si="216"/>
        <v>0.23746087069968611</v>
      </c>
      <c r="AG421" s="89">
        <v>0</v>
      </c>
    </row>
    <row r="422" spans="1:33" x14ac:dyDescent="0.2">
      <c r="A422" s="91" t="s">
        <v>2214</v>
      </c>
      <c r="B422" s="349" t="s">
        <v>2215</v>
      </c>
      <c r="C422" s="39" t="s">
        <v>2216</v>
      </c>
      <c r="D422" s="39">
        <v>2060</v>
      </c>
      <c r="E422" s="85" t="e">
        <f>#REF!*INDEX(Costs!$E$7:$O$89,MATCH($C422,Costs!$C$7:$C$89,0),MATCH(E$7,Costs!$E$6:$O$6,0))</f>
        <v>#REF!</v>
      </c>
      <c r="F422" s="85" t="e">
        <f>#REF!*INDEX(Costs!$E$7:$O$89,MATCH($C422,Costs!$C$7:$C$89,0),MATCH(F$7,Costs!$E$6:$O$6,0))</f>
        <v>#REF!</v>
      </c>
      <c r="G422" s="85" t="e">
        <f>#REF!*INDEX(Costs!$E$7:$O$89,MATCH($C422,Costs!$C$7:$C$89,0),MATCH(G$7,Costs!$E$6:$O$6,0))</f>
        <v>#REF!</v>
      </c>
      <c r="H422" s="85" t="e">
        <f>#REF!*INDEX(Costs!$E$7:$O$89,MATCH($C422,Costs!$C$7:$C$89,0),MATCH(H$7,Costs!$E$6:$O$6,0))</f>
        <v>#REF!</v>
      </c>
      <c r="I422" s="85" t="e">
        <f>#REF!*INDEX(Costs!$E$7:$O$89,MATCH($C422,Costs!$C$7:$C$89,0),MATCH(I$7,Costs!$E$6:$O$6,0))</f>
        <v>#REF!</v>
      </c>
      <c r="J422" s="85" t="e">
        <f>#REF!*INDEX(Costs!$E$7:$O$89,MATCH($C422,Costs!$C$7:$C$89,0),MATCH(J$7,Costs!$E$6:$O$6,0))</f>
        <v>#REF!</v>
      </c>
      <c r="K422" s="85" t="e">
        <f>#REF!*INDEX(Costs!$E$7:$O$89,MATCH($C422,Costs!$C$7:$C$89,0),MATCH(K$7,Costs!$E$6:$O$6,0))</f>
        <v>#REF!</v>
      </c>
      <c r="L422" s="85" t="e">
        <f>#REF!*INDEX(Costs!$E$7:$O$89,MATCH($C422,Costs!$C$7:$C$89,0),MATCH(L$7,Costs!$E$6:$O$6,0))</f>
        <v>#REF!</v>
      </c>
      <c r="M422" s="85" t="e">
        <f>#REF!*INDEX(Costs!$E$7:$O$89,MATCH($C422,Costs!$C$7:$C$89,0),MATCH(M$7,Costs!$E$6:$O$6,0))</f>
        <v>#REF!</v>
      </c>
      <c r="N422" s="85" t="e">
        <f>#REF!*INDEX(Costs!$E$7:$O$89,MATCH($C422,Costs!$C$7:$C$89,0),MATCH(N$7,Costs!$E$6:$O$6,0))</f>
        <v>#REF!</v>
      </c>
      <c r="O422" s="85" t="e">
        <f>#REF!*INDEX(Costs!$E$7:$O$89,MATCH($C422,Costs!$C$7:$C$89,0),MATCH(O$7,Costs!$E$6:$O$6,0))</f>
        <v>#REF!</v>
      </c>
      <c r="P422" s="86" t="e">
        <f>E422/$AI$18*10^6</f>
        <v>#REF!</v>
      </c>
      <c r="Q422" s="86" t="e">
        <f t="shared" si="203"/>
        <v>#REF!</v>
      </c>
      <c r="R422" s="86" t="e">
        <f t="shared" si="204"/>
        <v>#REF!</v>
      </c>
      <c r="S422" s="86" t="e">
        <f t="shared" si="205"/>
        <v>#REF!</v>
      </c>
      <c r="T422" s="86" t="e">
        <f t="shared" si="206"/>
        <v>#REF!</v>
      </c>
      <c r="U422" s="86" t="e">
        <f t="shared" si="207"/>
        <v>#REF!</v>
      </c>
      <c r="V422" s="86" t="e">
        <f t="shared" si="208"/>
        <v>#REF!</v>
      </c>
      <c r="W422" s="86" t="e">
        <f t="shared" si="209"/>
        <v>#REF!</v>
      </c>
      <c r="X422" s="86" t="e">
        <f t="shared" si="210"/>
        <v>#REF!</v>
      </c>
      <c r="Y422" s="86" t="e">
        <f t="shared" si="211"/>
        <v>#REF!</v>
      </c>
      <c r="Z422" s="86" t="e">
        <f t="shared" si="212"/>
        <v>#REF!</v>
      </c>
      <c r="AA422" s="87">
        <v>500</v>
      </c>
      <c r="AB422" s="88" t="e">
        <f>AA422*#REF!/$AI$18*10^3</f>
        <v>#REF!</v>
      </c>
      <c r="AC422" s="89" t="e">
        <f>INDEX(Efficiencies!$D$8:$M$89,MATCH(C422,Efficiencies!$C$8:$C$89),MATCH(D422,Efficiencies!$D$7:$M$7))</f>
        <v>#REF!</v>
      </c>
      <c r="AD422" s="89" t="e">
        <f t="shared" si="213"/>
        <v>#REF!</v>
      </c>
      <c r="AE422" s="89" t="e">
        <f>INDEX(Efficiencies!$P$8:$Y$89,MATCH(C422,Efficiencies!$C$8:$C$89),MATCH(D422,Efficiencies!$P$7:$Y$7))</f>
        <v>#REF!</v>
      </c>
      <c r="AF422" s="89" t="e">
        <f t="shared" si="216"/>
        <v>#REF!</v>
      </c>
      <c r="AG422" s="89">
        <v>0</v>
      </c>
    </row>
    <row r="423" spans="1:33" x14ac:dyDescent="0.2">
      <c r="A423" s="91" t="s">
        <v>2217</v>
      </c>
      <c r="B423" s="349" t="s">
        <v>2218</v>
      </c>
      <c r="C423" s="39" t="s">
        <v>2216</v>
      </c>
      <c r="D423" s="39">
        <v>2005</v>
      </c>
      <c r="E423" s="85" t="e">
        <f>#REF!*INDEX(Costs!$E$7:$O$89,MATCH($C423,Costs!$C$7:$C$89,0),MATCH(E$7,Costs!$E$6:$O$6,0))</f>
        <v>#REF!</v>
      </c>
      <c r="F423" s="85" t="e">
        <f>#REF!*INDEX(Costs!$E$7:$O$89,MATCH($C423,Costs!$C$7:$C$89,0),MATCH(F$7,Costs!$E$6:$O$6,0))</f>
        <v>#REF!</v>
      </c>
      <c r="G423" s="85" t="e">
        <f>#REF!*INDEX(Costs!$E$7:$O$89,MATCH($C423,Costs!$C$7:$C$89,0),MATCH(G$7,Costs!$E$6:$O$6,0))</f>
        <v>#REF!</v>
      </c>
      <c r="H423" s="85" t="e">
        <f>#REF!*INDEX(Costs!$E$7:$O$89,MATCH($C423,Costs!$C$7:$C$89,0),MATCH(H$7,Costs!$E$6:$O$6,0))</f>
        <v>#REF!</v>
      </c>
      <c r="I423" s="85" t="e">
        <f>#REF!*INDEX(Costs!$E$7:$O$89,MATCH($C423,Costs!$C$7:$C$89,0),MATCH(I$7,Costs!$E$6:$O$6,0))</f>
        <v>#REF!</v>
      </c>
      <c r="J423" s="85" t="e">
        <f>#REF!*INDEX(Costs!$E$7:$O$89,MATCH($C423,Costs!$C$7:$C$89,0),MATCH(J$7,Costs!$E$6:$O$6,0))</f>
        <v>#REF!</v>
      </c>
      <c r="K423" s="85" t="e">
        <f>#REF!*INDEX(Costs!$E$7:$O$89,MATCH($C423,Costs!$C$7:$C$89,0),MATCH(K$7,Costs!$E$6:$O$6,0))</f>
        <v>#REF!</v>
      </c>
      <c r="L423" s="85" t="e">
        <f>#REF!*INDEX(Costs!$E$7:$O$89,MATCH($C423,Costs!$C$7:$C$89,0),MATCH(L$7,Costs!$E$6:$O$6,0))</f>
        <v>#REF!</v>
      </c>
      <c r="M423" s="85" t="e">
        <f>#REF!*INDEX(Costs!$E$7:$O$89,MATCH($C423,Costs!$C$7:$C$89,0),MATCH(M$7,Costs!$E$6:$O$6,0))</f>
        <v>#REF!</v>
      </c>
      <c r="N423" s="85" t="e">
        <f>#REF!*INDEX(Costs!$E$7:$O$89,MATCH($C423,Costs!$C$7:$C$89,0),MATCH(N$7,Costs!$E$6:$O$6,0))</f>
        <v>#REF!</v>
      </c>
      <c r="O423" s="85" t="e">
        <f>#REF!*INDEX(Costs!$E$7:$O$89,MATCH($C423,Costs!$C$7:$C$89,0),MATCH(O$7,Costs!$E$6:$O$6,0))</f>
        <v>#REF!</v>
      </c>
      <c r="P423" s="86" t="e">
        <f t="shared" ref="P423:P432" si="217">E423/$AI$18*10^6</f>
        <v>#REF!</v>
      </c>
      <c r="Q423" s="86" t="e">
        <f t="shared" ref="Q423:Q442" si="218">F423/$AI$18*10^6</f>
        <v>#REF!</v>
      </c>
      <c r="R423" s="86" t="e">
        <f t="shared" ref="R423:R486" si="219">G423/$AI$18*10^6</f>
        <v>#REF!</v>
      </c>
      <c r="S423" s="86" t="e">
        <f t="shared" ref="S423:S486" si="220">H423/$AI$18*10^6</f>
        <v>#REF!</v>
      </c>
      <c r="T423" s="86" t="e">
        <f t="shared" ref="T423:T486" si="221">I423/$AI$18*10^6</f>
        <v>#REF!</v>
      </c>
      <c r="U423" s="86" t="e">
        <f t="shared" ref="U423:U486" si="222">J423/$AI$18*10^6</f>
        <v>#REF!</v>
      </c>
      <c r="V423" s="86" t="e">
        <f t="shared" ref="V423:V486" si="223">K423/$AI$18*10^6</f>
        <v>#REF!</v>
      </c>
      <c r="W423" s="86" t="e">
        <f t="shared" ref="W423:W486" si="224">L423/$AI$18*10^6</f>
        <v>#REF!</v>
      </c>
      <c r="X423" s="86" t="e">
        <f t="shared" ref="X423:X486" si="225">M423/$AI$18*10^6</f>
        <v>#REF!</v>
      </c>
      <c r="Y423" s="86" t="e">
        <f t="shared" ref="Y423:Y486" si="226">N423/$AI$18*10^6</f>
        <v>#REF!</v>
      </c>
      <c r="Z423" s="86" t="e">
        <f t="shared" ref="Z423:Z486" si="227">O423/$AI$18*10^6</f>
        <v>#REF!</v>
      </c>
      <c r="AA423" s="87">
        <v>500</v>
      </c>
      <c r="AB423" s="88" t="e">
        <f>AA423*#REF!/$AI$18*10^3</f>
        <v>#REF!</v>
      </c>
      <c r="AC423" s="89">
        <f>INDEX(Efficiencies!$D$8:$M$89,MATCH(C423,Efficiencies!$C$8:$C$89),MATCH(D423,Efficiencies!$D$7:$M$7))</f>
        <v>26.079338073730501</v>
      </c>
      <c r="AD423" s="89">
        <f t="shared" si="213"/>
        <v>0.19774751727855588</v>
      </c>
      <c r="AE423" s="89">
        <f>INDEX(Efficiencies!$P$8:$Y$89,MATCH(C423,Efficiencies!$C$8:$C$89),MATCH(D423,Efficiencies!$P$7:$Y$7))</f>
        <v>20.94170777681213</v>
      </c>
      <c r="AF423" s="89">
        <f t="shared" si="216"/>
        <v>0.15879125109425193</v>
      </c>
      <c r="AG423" s="89">
        <v>0</v>
      </c>
    </row>
    <row r="424" spans="1:33" x14ac:dyDescent="0.2">
      <c r="A424" s="91" t="s">
        <v>479</v>
      </c>
      <c r="B424" s="349" t="s">
        <v>2219</v>
      </c>
      <c r="C424" s="39" t="s">
        <v>2216</v>
      </c>
      <c r="D424" s="39">
        <v>2010</v>
      </c>
      <c r="E424" s="85" t="e">
        <f>#REF!*INDEX(Costs!$E$7:$O$89,MATCH($C424,Costs!$C$7:$C$89,0),MATCH(E$7,Costs!$E$6:$O$6,0))</f>
        <v>#REF!</v>
      </c>
      <c r="F424" s="85" t="e">
        <f>#REF!*INDEX(Costs!$E$7:$O$89,MATCH($C424,Costs!$C$7:$C$89,0),MATCH(F$7,Costs!$E$6:$O$6,0))</f>
        <v>#REF!</v>
      </c>
      <c r="G424" s="85" t="e">
        <f>#REF!*INDEX(Costs!$E$7:$O$89,MATCH($C424,Costs!$C$7:$C$89,0),MATCH(G$7,Costs!$E$6:$O$6,0))</f>
        <v>#REF!</v>
      </c>
      <c r="H424" s="85" t="e">
        <f>#REF!*INDEX(Costs!$E$7:$O$89,MATCH($C424,Costs!$C$7:$C$89,0),MATCH(H$7,Costs!$E$6:$O$6,0))</f>
        <v>#REF!</v>
      </c>
      <c r="I424" s="85" t="e">
        <f>#REF!*INDEX(Costs!$E$7:$O$89,MATCH($C424,Costs!$C$7:$C$89,0),MATCH(I$7,Costs!$E$6:$O$6,0))</f>
        <v>#REF!</v>
      </c>
      <c r="J424" s="85" t="e">
        <f>#REF!*INDEX(Costs!$E$7:$O$89,MATCH($C424,Costs!$C$7:$C$89,0),MATCH(J$7,Costs!$E$6:$O$6,0))</f>
        <v>#REF!</v>
      </c>
      <c r="K424" s="85" t="e">
        <f>#REF!*INDEX(Costs!$E$7:$O$89,MATCH($C424,Costs!$C$7:$C$89,0),MATCH(K$7,Costs!$E$6:$O$6,0))</f>
        <v>#REF!</v>
      </c>
      <c r="L424" s="85" t="e">
        <f>#REF!*INDEX(Costs!$E$7:$O$89,MATCH($C424,Costs!$C$7:$C$89,0),MATCH(L$7,Costs!$E$6:$O$6,0))</f>
        <v>#REF!</v>
      </c>
      <c r="M424" s="85" t="e">
        <f>#REF!*INDEX(Costs!$E$7:$O$89,MATCH($C424,Costs!$C$7:$C$89,0),MATCH(M$7,Costs!$E$6:$O$6,0))</f>
        <v>#REF!</v>
      </c>
      <c r="N424" s="85" t="e">
        <f>#REF!*INDEX(Costs!$E$7:$O$89,MATCH($C424,Costs!$C$7:$C$89,0),MATCH(N$7,Costs!$E$6:$O$6,0))</f>
        <v>#REF!</v>
      </c>
      <c r="O424" s="85" t="e">
        <f>#REF!*INDEX(Costs!$E$7:$O$89,MATCH($C424,Costs!$C$7:$C$89,0),MATCH(O$7,Costs!$E$6:$O$6,0))</f>
        <v>#REF!</v>
      </c>
      <c r="P424" s="86" t="e">
        <f t="shared" si="217"/>
        <v>#REF!</v>
      </c>
      <c r="Q424" s="86" t="e">
        <f t="shared" si="218"/>
        <v>#REF!</v>
      </c>
      <c r="R424" s="86" t="e">
        <f t="shared" si="219"/>
        <v>#REF!</v>
      </c>
      <c r="S424" s="86" t="e">
        <f t="shared" si="220"/>
        <v>#REF!</v>
      </c>
      <c r="T424" s="86" t="e">
        <f t="shared" si="221"/>
        <v>#REF!</v>
      </c>
      <c r="U424" s="86" t="e">
        <f t="shared" si="222"/>
        <v>#REF!</v>
      </c>
      <c r="V424" s="86" t="e">
        <f t="shared" si="223"/>
        <v>#REF!</v>
      </c>
      <c r="W424" s="86" t="e">
        <f t="shared" si="224"/>
        <v>#REF!</v>
      </c>
      <c r="X424" s="86" t="e">
        <f t="shared" si="225"/>
        <v>#REF!</v>
      </c>
      <c r="Y424" s="86" t="e">
        <f t="shared" si="226"/>
        <v>#REF!</v>
      </c>
      <c r="Z424" s="86" t="e">
        <f t="shared" si="227"/>
        <v>#REF!</v>
      </c>
      <c r="AA424" s="87">
        <v>500</v>
      </c>
      <c r="AB424" s="88" t="e">
        <f>AA424*#REF!/$AI$18*10^3</f>
        <v>#REF!</v>
      </c>
      <c r="AC424" s="89" t="e">
        <f>INDEX(Efficiencies!$D$8:$M$89,MATCH(C424,Efficiencies!$C$8:$C$89),MATCH(D424,Efficiencies!$D$7:$M$7))</f>
        <v>#REF!</v>
      </c>
      <c r="AD424" s="89" t="e">
        <f t="shared" si="213"/>
        <v>#REF!</v>
      </c>
      <c r="AE424" s="89" t="e">
        <f>INDEX(Efficiencies!$P$8:$Y$89,MATCH(C424,Efficiencies!$C$8:$C$89),MATCH(D424,Efficiencies!$P$7:$Y$7))</f>
        <v>#REF!</v>
      </c>
      <c r="AF424" s="89" t="e">
        <f t="shared" si="216"/>
        <v>#REF!</v>
      </c>
      <c r="AG424" s="89">
        <v>0</v>
      </c>
    </row>
    <row r="425" spans="1:33" x14ac:dyDescent="0.2">
      <c r="A425" s="91" t="s">
        <v>2220</v>
      </c>
      <c r="B425" s="349" t="s">
        <v>2221</v>
      </c>
      <c r="C425" s="39" t="s">
        <v>2216</v>
      </c>
      <c r="D425" s="39">
        <v>2015</v>
      </c>
      <c r="E425" s="85" t="e">
        <f>#REF!*INDEX(Costs!$E$7:$O$89,MATCH($C425,Costs!$C$7:$C$89,0),MATCH(E$7,Costs!$E$6:$O$6,0))</f>
        <v>#REF!</v>
      </c>
      <c r="F425" s="85" t="e">
        <f>#REF!*INDEX(Costs!$E$7:$O$89,MATCH($C425,Costs!$C$7:$C$89,0),MATCH(F$7,Costs!$E$6:$O$6,0))</f>
        <v>#REF!</v>
      </c>
      <c r="G425" s="85" t="e">
        <f>#REF!*INDEX(Costs!$E$7:$O$89,MATCH($C425,Costs!$C$7:$C$89,0),MATCH(G$7,Costs!$E$6:$O$6,0))</f>
        <v>#REF!</v>
      </c>
      <c r="H425" s="85" t="e">
        <f>#REF!*INDEX(Costs!$E$7:$O$89,MATCH($C425,Costs!$C$7:$C$89,0),MATCH(H$7,Costs!$E$6:$O$6,0))</f>
        <v>#REF!</v>
      </c>
      <c r="I425" s="85" t="e">
        <f>#REF!*INDEX(Costs!$E$7:$O$89,MATCH($C425,Costs!$C$7:$C$89,0),MATCH(I$7,Costs!$E$6:$O$6,0))</f>
        <v>#REF!</v>
      </c>
      <c r="J425" s="85" t="e">
        <f>#REF!*INDEX(Costs!$E$7:$O$89,MATCH($C425,Costs!$C$7:$C$89,0),MATCH(J$7,Costs!$E$6:$O$6,0))</f>
        <v>#REF!</v>
      </c>
      <c r="K425" s="85" t="e">
        <f>#REF!*INDEX(Costs!$E$7:$O$89,MATCH($C425,Costs!$C$7:$C$89,0),MATCH(K$7,Costs!$E$6:$O$6,0))</f>
        <v>#REF!</v>
      </c>
      <c r="L425" s="85" t="e">
        <f>#REF!*INDEX(Costs!$E$7:$O$89,MATCH($C425,Costs!$C$7:$C$89,0),MATCH(L$7,Costs!$E$6:$O$6,0))</f>
        <v>#REF!</v>
      </c>
      <c r="M425" s="85" t="e">
        <f>#REF!*INDEX(Costs!$E$7:$O$89,MATCH($C425,Costs!$C$7:$C$89,0),MATCH(M$7,Costs!$E$6:$O$6,0))</f>
        <v>#REF!</v>
      </c>
      <c r="N425" s="85" t="e">
        <f>#REF!*INDEX(Costs!$E$7:$O$89,MATCH($C425,Costs!$C$7:$C$89,0),MATCH(N$7,Costs!$E$6:$O$6,0))</f>
        <v>#REF!</v>
      </c>
      <c r="O425" s="85" t="e">
        <f>#REF!*INDEX(Costs!$E$7:$O$89,MATCH($C425,Costs!$C$7:$C$89,0),MATCH(O$7,Costs!$E$6:$O$6,0))</f>
        <v>#REF!</v>
      </c>
      <c r="P425" s="86" t="e">
        <f t="shared" si="217"/>
        <v>#REF!</v>
      </c>
      <c r="Q425" s="86" t="e">
        <f t="shared" si="218"/>
        <v>#REF!</v>
      </c>
      <c r="R425" s="86" t="e">
        <f t="shared" si="219"/>
        <v>#REF!</v>
      </c>
      <c r="S425" s="86" t="e">
        <f t="shared" si="220"/>
        <v>#REF!</v>
      </c>
      <c r="T425" s="86" t="e">
        <f t="shared" si="221"/>
        <v>#REF!</v>
      </c>
      <c r="U425" s="86" t="e">
        <f t="shared" si="222"/>
        <v>#REF!</v>
      </c>
      <c r="V425" s="86" t="e">
        <f t="shared" si="223"/>
        <v>#REF!</v>
      </c>
      <c r="W425" s="86" t="e">
        <f t="shared" si="224"/>
        <v>#REF!</v>
      </c>
      <c r="X425" s="86" t="e">
        <f t="shared" si="225"/>
        <v>#REF!</v>
      </c>
      <c r="Y425" s="86" t="e">
        <f t="shared" si="226"/>
        <v>#REF!</v>
      </c>
      <c r="Z425" s="86" t="e">
        <f t="shared" si="227"/>
        <v>#REF!</v>
      </c>
      <c r="AA425" s="87">
        <v>500</v>
      </c>
      <c r="AB425" s="88" t="e">
        <f>AA425*#REF!/$AI$18*10^3</f>
        <v>#REF!</v>
      </c>
      <c r="AC425" s="89" t="e">
        <f>INDEX(Efficiencies!$D$8:$M$89,MATCH(C425,Efficiencies!$C$8:$C$89),MATCH(D425,Efficiencies!$D$7:$M$7))</f>
        <v>#REF!</v>
      </c>
      <c r="AD425" s="89" t="e">
        <f t="shared" si="213"/>
        <v>#REF!</v>
      </c>
      <c r="AE425" s="89" t="e">
        <f>INDEX(Efficiencies!$P$8:$Y$89,MATCH(C425,Efficiencies!$C$8:$C$89),MATCH(D425,Efficiencies!$P$7:$Y$7))</f>
        <v>#REF!</v>
      </c>
      <c r="AF425" s="89" t="e">
        <f t="shared" si="216"/>
        <v>#REF!</v>
      </c>
      <c r="AG425" s="89">
        <v>0</v>
      </c>
    </row>
    <row r="426" spans="1:33" x14ac:dyDescent="0.2">
      <c r="A426" s="91" t="s">
        <v>2222</v>
      </c>
      <c r="B426" s="349" t="s">
        <v>2223</v>
      </c>
      <c r="C426" s="39" t="s">
        <v>2216</v>
      </c>
      <c r="D426" s="39">
        <v>2020</v>
      </c>
      <c r="E426" s="85" t="e">
        <f>#REF!*INDEX(Costs!$E$7:$O$89,MATCH($C426,Costs!$C$7:$C$89,0),MATCH(E$7,Costs!$E$6:$O$6,0))</f>
        <v>#REF!</v>
      </c>
      <c r="F426" s="85" t="e">
        <f>#REF!*INDEX(Costs!$E$7:$O$89,MATCH($C426,Costs!$C$7:$C$89,0),MATCH(F$7,Costs!$E$6:$O$6,0))</f>
        <v>#REF!</v>
      </c>
      <c r="G426" s="85" t="e">
        <f>#REF!*INDEX(Costs!$E$7:$O$89,MATCH($C426,Costs!$C$7:$C$89,0),MATCH(G$7,Costs!$E$6:$O$6,0))</f>
        <v>#REF!</v>
      </c>
      <c r="H426" s="85" t="e">
        <f>#REF!*INDEX(Costs!$E$7:$O$89,MATCH($C426,Costs!$C$7:$C$89,0),MATCH(H$7,Costs!$E$6:$O$6,0))</f>
        <v>#REF!</v>
      </c>
      <c r="I426" s="85" t="e">
        <f>#REF!*INDEX(Costs!$E$7:$O$89,MATCH($C426,Costs!$C$7:$C$89,0),MATCH(I$7,Costs!$E$6:$O$6,0))</f>
        <v>#REF!</v>
      </c>
      <c r="J426" s="85" t="e">
        <f>#REF!*INDEX(Costs!$E$7:$O$89,MATCH($C426,Costs!$C$7:$C$89,0),MATCH(J$7,Costs!$E$6:$O$6,0))</f>
        <v>#REF!</v>
      </c>
      <c r="K426" s="85" t="e">
        <f>#REF!*INDEX(Costs!$E$7:$O$89,MATCH($C426,Costs!$C$7:$C$89,0),MATCH(K$7,Costs!$E$6:$O$6,0))</f>
        <v>#REF!</v>
      </c>
      <c r="L426" s="85" t="e">
        <f>#REF!*INDEX(Costs!$E$7:$O$89,MATCH($C426,Costs!$C$7:$C$89,0),MATCH(L$7,Costs!$E$6:$O$6,0))</f>
        <v>#REF!</v>
      </c>
      <c r="M426" s="85" t="e">
        <f>#REF!*INDEX(Costs!$E$7:$O$89,MATCH($C426,Costs!$C$7:$C$89,0),MATCH(M$7,Costs!$E$6:$O$6,0))</f>
        <v>#REF!</v>
      </c>
      <c r="N426" s="85" t="e">
        <f>#REF!*INDEX(Costs!$E$7:$O$89,MATCH($C426,Costs!$C$7:$C$89,0),MATCH(N$7,Costs!$E$6:$O$6,0))</f>
        <v>#REF!</v>
      </c>
      <c r="O426" s="85" t="e">
        <f>#REF!*INDEX(Costs!$E$7:$O$89,MATCH($C426,Costs!$C$7:$C$89,0),MATCH(O$7,Costs!$E$6:$O$6,0))</f>
        <v>#REF!</v>
      </c>
      <c r="P426" s="86" t="e">
        <f t="shared" si="217"/>
        <v>#REF!</v>
      </c>
      <c r="Q426" s="86" t="e">
        <f t="shared" si="218"/>
        <v>#REF!</v>
      </c>
      <c r="R426" s="86" t="e">
        <f t="shared" si="219"/>
        <v>#REF!</v>
      </c>
      <c r="S426" s="86" t="e">
        <f t="shared" si="220"/>
        <v>#REF!</v>
      </c>
      <c r="T426" s="86" t="e">
        <f t="shared" si="221"/>
        <v>#REF!</v>
      </c>
      <c r="U426" s="86" t="e">
        <f t="shared" si="222"/>
        <v>#REF!</v>
      </c>
      <c r="V426" s="86" t="e">
        <f t="shared" si="223"/>
        <v>#REF!</v>
      </c>
      <c r="W426" s="86" t="e">
        <f t="shared" si="224"/>
        <v>#REF!</v>
      </c>
      <c r="X426" s="86" t="e">
        <f t="shared" si="225"/>
        <v>#REF!</v>
      </c>
      <c r="Y426" s="86" t="e">
        <f t="shared" si="226"/>
        <v>#REF!</v>
      </c>
      <c r="Z426" s="86" t="e">
        <f t="shared" si="227"/>
        <v>#REF!</v>
      </c>
      <c r="AA426" s="87">
        <v>500</v>
      </c>
      <c r="AB426" s="88" t="e">
        <f>AA426*#REF!/$AI$18*10^3</f>
        <v>#REF!</v>
      </c>
      <c r="AC426" s="89" t="e">
        <f>INDEX(Efficiencies!$D$8:$M$89,MATCH(C426,Efficiencies!$C$8:$C$89),MATCH(D426,Efficiencies!$D$7:$M$7))</f>
        <v>#REF!</v>
      </c>
      <c r="AD426" s="89" t="e">
        <f t="shared" si="213"/>
        <v>#REF!</v>
      </c>
      <c r="AE426" s="89" t="e">
        <f>INDEX(Efficiencies!$P$8:$Y$89,MATCH(C426,Efficiencies!$C$8:$C$89),MATCH(D426,Efficiencies!$P$7:$Y$7))</f>
        <v>#REF!</v>
      </c>
      <c r="AF426" s="89" t="e">
        <f t="shared" si="216"/>
        <v>#REF!</v>
      </c>
      <c r="AG426" s="89">
        <v>0</v>
      </c>
    </row>
    <row r="427" spans="1:33" x14ac:dyDescent="0.2">
      <c r="A427" s="91" t="s">
        <v>2224</v>
      </c>
      <c r="B427" s="349" t="s">
        <v>2225</v>
      </c>
      <c r="C427" s="39" t="s">
        <v>2216</v>
      </c>
      <c r="D427" s="39">
        <v>2025</v>
      </c>
      <c r="E427" s="85" t="e">
        <f>#REF!*INDEX(Costs!$E$7:$O$89,MATCH($C427,Costs!$C$7:$C$89,0),MATCH(E$7,Costs!$E$6:$O$6,0))</f>
        <v>#REF!</v>
      </c>
      <c r="F427" s="85" t="e">
        <f>#REF!*INDEX(Costs!$E$7:$O$89,MATCH($C427,Costs!$C$7:$C$89,0),MATCH(F$7,Costs!$E$6:$O$6,0))</f>
        <v>#REF!</v>
      </c>
      <c r="G427" s="85" t="e">
        <f>#REF!*INDEX(Costs!$E$7:$O$89,MATCH($C427,Costs!$C$7:$C$89,0),MATCH(G$7,Costs!$E$6:$O$6,0))</f>
        <v>#REF!</v>
      </c>
      <c r="H427" s="85" t="e">
        <f>#REF!*INDEX(Costs!$E$7:$O$89,MATCH($C427,Costs!$C$7:$C$89,0),MATCH(H$7,Costs!$E$6:$O$6,0))</f>
        <v>#REF!</v>
      </c>
      <c r="I427" s="85" t="e">
        <f>#REF!*INDEX(Costs!$E$7:$O$89,MATCH($C427,Costs!$C$7:$C$89,0),MATCH(I$7,Costs!$E$6:$O$6,0))</f>
        <v>#REF!</v>
      </c>
      <c r="J427" s="85" t="e">
        <f>#REF!*INDEX(Costs!$E$7:$O$89,MATCH($C427,Costs!$C$7:$C$89,0),MATCH(J$7,Costs!$E$6:$O$6,0))</f>
        <v>#REF!</v>
      </c>
      <c r="K427" s="85" t="e">
        <f>#REF!*INDEX(Costs!$E$7:$O$89,MATCH($C427,Costs!$C$7:$C$89,0),MATCH(K$7,Costs!$E$6:$O$6,0))</f>
        <v>#REF!</v>
      </c>
      <c r="L427" s="85" t="e">
        <f>#REF!*INDEX(Costs!$E$7:$O$89,MATCH($C427,Costs!$C$7:$C$89,0),MATCH(L$7,Costs!$E$6:$O$6,0))</f>
        <v>#REF!</v>
      </c>
      <c r="M427" s="85" t="e">
        <f>#REF!*INDEX(Costs!$E$7:$O$89,MATCH($C427,Costs!$C$7:$C$89,0),MATCH(M$7,Costs!$E$6:$O$6,0))</f>
        <v>#REF!</v>
      </c>
      <c r="N427" s="85" t="e">
        <f>#REF!*INDEX(Costs!$E$7:$O$89,MATCH($C427,Costs!$C$7:$C$89,0),MATCH(N$7,Costs!$E$6:$O$6,0))</f>
        <v>#REF!</v>
      </c>
      <c r="O427" s="85" t="e">
        <f>#REF!*INDEX(Costs!$E$7:$O$89,MATCH($C427,Costs!$C$7:$C$89,0),MATCH(O$7,Costs!$E$6:$O$6,0))</f>
        <v>#REF!</v>
      </c>
      <c r="P427" s="86" t="e">
        <f t="shared" si="217"/>
        <v>#REF!</v>
      </c>
      <c r="Q427" s="86" t="e">
        <f t="shared" si="218"/>
        <v>#REF!</v>
      </c>
      <c r="R427" s="86" t="e">
        <f t="shared" si="219"/>
        <v>#REF!</v>
      </c>
      <c r="S427" s="86" t="e">
        <f t="shared" si="220"/>
        <v>#REF!</v>
      </c>
      <c r="T427" s="86" t="e">
        <f t="shared" si="221"/>
        <v>#REF!</v>
      </c>
      <c r="U427" s="86" t="e">
        <f t="shared" si="222"/>
        <v>#REF!</v>
      </c>
      <c r="V427" s="86" t="e">
        <f t="shared" si="223"/>
        <v>#REF!</v>
      </c>
      <c r="W427" s="86" t="e">
        <f t="shared" si="224"/>
        <v>#REF!</v>
      </c>
      <c r="X427" s="86" t="e">
        <f t="shared" si="225"/>
        <v>#REF!</v>
      </c>
      <c r="Y427" s="86" t="e">
        <f t="shared" si="226"/>
        <v>#REF!</v>
      </c>
      <c r="Z427" s="86" t="e">
        <f t="shared" si="227"/>
        <v>#REF!</v>
      </c>
      <c r="AA427" s="87">
        <v>500</v>
      </c>
      <c r="AB427" s="88" t="e">
        <f>AA427*#REF!/$AI$18*10^3</f>
        <v>#REF!</v>
      </c>
      <c r="AC427" s="89" t="e">
        <f>INDEX(Efficiencies!$D$8:$M$89,MATCH(C427,Efficiencies!$C$8:$C$89),MATCH(D427,Efficiencies!$D$7:$M$7))</f>
        <v>#REF!</v>
      </c>
      <c r="AD427" s="89" t="e">
        <f t="shared" si="213"/>
        <v>#REF!</v>
      </c>
      <c r="AE427" s="89" t="e">
        <f>INDEX(Efficiencies!$P$8:$Y$89,MATCH(C427,Efficiencies!$C$8:$C$89),MATCH(D427,Efficiencies!$P$7:$Y$7))</f>
        <v>#REF!</v>
      </c>
      <c r="AF427" s="89" t="e">
        <f t="shared" si="216"/>
        <v>#REF!</v>
      </c>
      <c r="AG427" s="89">
        <v>0</v>
      </c>
    </row>
    <row r="428" spans="1:33" x14ac:dyDescent="0.2">
      <c r="A428" s="91" t="s">
        <v>2226</v>
      </c>
      <c r="B428" s="349" t="s">
        <v>2227</v>
      </c>
      <c r="C428" s="39" t="s">
        <v>2216</v>
      </c>
      <c r="D428" s="39">
        <v>2030</v>
      </c>
      <c r="E428" s="85" t="e">
        <f>#REF!*INDEX(Costs!$E$7:$O$89,MATCH($C428,Costs!$C$7:$C$89,0),MATCH(E$7,Costs!$E$6:$O$6,0))</f>
        <v>#REF!</v>
      </c>
      <c r="F428" s="85" t="e">
        <f>#REF!*INDEX(Costs!$E$7:$O$89,MATCH($C428,Costs!$C$7:$C$89,0),MATCH(F$7,Costs!$E$6:$O$6,0))</f>
        <v>#REF!</v>
      </c>
      <c r="G428" s="85" t="e">
        <f>#REF!*INDEX(Costs!$E$7:$O$89,MATCH($C428,Costs!$C$7:$C$89,0),MATCH(G$7,Costs!$E$6:$O$6,0))</f>
        <v>#REF!</v>
      </c>
      <c r="H428" s="85" t="e">
        <f>#REF!*INDEX(Costs!$E$7:$O$89,MATCH($C428,Costs!$C$7:$C$89,0),MATCH(H$7,Costs!$E$6:$O$6,0))</f>
        <v>#REF!</v>
      </c>
      <c r="I428" s="85" t="e">
        <f>#REF!*INDEX(Costs!$E$7:$O$89,MATCH($C428,Costs!$C$7:$C$89,0),MATCH(I$7,Costs!$E$6:$O$6,0))</f>
        <v>#REF!</v>
      </c>
      <c r="J428" s="85" t="e">
        <f>#REF!*INDEX(Costs!$E$7:$O$89,MATCH($C428,Costs!$C$7:$C$89,0),MATCH(J$7,Costs!$E$6:$O$6,0))</f>
        <v>#REF!</v>
      </c>
      <c r="K428" s="85" t="e">
        <f>#REF!*INDEX(Costs!$E$7:$O$89,MATCH($C428,Costs!$C$7:$C$89,0),MATCH(K$7,Costs!$E$6:$O$6,0))</f>
        <v>#REF!</v>
      </c>
      <c r="L428" s="85" t="e">
        <f>#REF!*INDEX(Costs!$E$7:$O$89,MATCH($C428,Costs!$C$7:$C$89,0),MATCH(L$7,Costs!$E$6:$O$6,0))</f>
        <v>#REF!</v>
      </c>
      <c r="M428" s="85" t="e">
        <f>#REF!*INDEX(Costs!$E$7:$O$89,MATCH($C428,Costs!$C$7:$C$89,0),MATCH(M$7,Costs!$E$6:$O$6,0))</f>
        <v>#REF!</v>
      </c>
      <c r="N428" s="85" t="e">
        <f>#REF!*INDEX(Costs!$E$7:$O$89,MATCH($C428,Costs!$C$7:$C$89,0),MATCH(N$7,Costs!$E$6:$O$6,0))</f>
        <v>#REF!</v>
      </c>
      <c r="O428" s="85" t="e">
        <f>#REF!*INDEX(Costs!$E$7:$O$89,MATCH($C428,Costs!$C$7:$C$89,0),MATCH(O$7,Costs!$E$6:$O$6,0))</f>
        <v>#REF!</v>
      </c>
      <c r="P428" s="86" t="e">
        <f t="shared" si="217"/>
        <v>#REF!</v>
      </c>
      <c r="Q428" s="86" t="e">
        <f t="shared" si="218"/>
        <v>#REF!</v>
      </c>
      <c r="R428" s="86" t="e">
        <f t="shared" si="219"/>
        <v>#REF!</v>
      </c>
      <c r="S428" s="86" t="e">
        <f t="shared" si="220"/>
        <v>#REF!</v>
      </c>
      <c r="T428" s="86" t="e">
        <f t="shared" si="221"/>
        <v>#REF!</v>
      </c>
      <c r="U428" s="86" t="e">
        <f t="shared" si="222"/>
        <v>#REF!</v>
      </c>
      <c r="V428" s="86" t="e">
        <f t="shared" si="223"/>
        <v>#REF!</v>
      </c>
      <c r="W428" s="86" t="e">
        <f t="shared" si="224"/>
        <v>#REF!</v>
      </c>
      <c r="X428" s="86" t="e">
        <f t="shared" si="225"/>
        <v>#REF!</v>
      </c>
      <c r="Y428" s="86" t="e">
        <f t="shared" si="226"/>
        <v>#REF!</v>
      </c>
      <c r="Z428" s="86" t="e">
        <f t="shared" si="227"/>
        <v>#REF!</v>
      </c>
      <c r="AA428" s="87">
        <v>500</v>
      </c>
      <c r="AB428" s="88" t="e">
        <f>AA428*#REF!/$AI$18*10^3</f>
        <v>#REF!</v>
      </c>
      <c r="AC428" s="89" t="e">
        <f>INDEX(Efficiencies!$D$8:$M$89,MATCH(C428,Efficiencies!$C$8:$C$89),MATCH(D428,Efficiencies!$D$7:$M$7))</f>
        <v>#REF!</v>
      </c>
      <c r="AD428" s="89" t="e">
        <f t="shared" si="213"/>
        <v>#REF!</v>
      </c>
      <c r="AE428" s="89" t="e">
        <f>INDEX(Efficiencies!$P$8:$Y$89,MATCH(C428,Efficiencies!$C$8:$C$89),MATCH(D428,Efficiencies!$P$7:$Y$7))</f>
        <v>#REF!</v>
      </c>
      <c r="AF428" s="89" t="e">
        <f t="shared" si="216"/>
        <v>#REF!</v>
      </c>
      <c r="AG428" s="89">
        <v>0</v>
      </c>
    </row>
    <row r="429" spans="1:33" x14ac:dyDescent="0.2">
      <c r="A429" s="91" t="s">
        <v>2228</v>
      </c>
      <c r="B429" s="349" t="s">
        <v>2229</v>
      </c>
      <c r="C429" s="39" t="s">
        <v>2216</v>
      </c>
      <c r="D429" s="39">
        <v>2035</v>
      </c>
      <c r="E429" s="85" t="e">
        <f>#REF!*INDEX(Costs!$E$7:$O$89,MATCH($C429,Costs!$C$7:$C$89,0),MATCH(E$7,Costs!$E$6:$O$6,0))</f>
        <v>#REF!</v>
      </c>
      <c r="F429" s="85" t="e">
        <f>#REF!*INDEX(Costs!$E$7:$O$89,MATCH($C429,Costs!$C$7:$C$89,0),MATCH(F$7,Costs!$E$6:$O$6,0))</f>
        <v>#REF!</v>
      </c>
      <c r="G429" s="85" t="e">
        <f>#REF!*INDEX(Costs!$E$7:$O$89,MATCH($C429,Costs!$C$7:$C$89,0),MATCH(G$7,Costs!$E$6:$O$6,0))</f>
        <v>#REF!</v>
      </c>
      <c r="H429" s="85" t="e">
        <f>#REF!*INDEX(Costs!$E$7:$O$89,MATCH($C429,Costs!$C$7:$C$89,0),MATCH(H$7,Costs!$E$6:$O$6,0))</f>
        <v>#REF!</v>
      </c>
      <c r="I429" s="85" t="e">
        <f>#REF!*INDEX(Costs!$E$7:$O$89,MATCH($C429,Costs!$C$7:$C$89,0),MATCH(I$7,Costs!$E$6:$O$6,0))</f>
        <v>#REF!</v>
      </c>
      <c r="J429" s="85" t="e">
        <f>#REF!*INDEX(Costs!$E$7:$O$89,MATCH($C429,Costs!$C$7:$C$89,0),MATCH(J$7,Costs!$E$6:$O$6,0))</f>
        <v>#REF!</v>
      </c>
      <c r="K429" s="85" t="e">
        <f>#REF!*INDEX(Costs!$E$7:$O$89,MATCH($C429,Costs!$C$7:$C$89,0),MATCH(K$7,Costs!$E$6:$O$6,0))</f>
        <v>#REF!</v>
      </c>
      <c r="L429" s="85" t="e">
        <f>#REF!*INDEX(Costs!$E$7:$O$89,MATCH($C429,Costs!$C$7:$C$89,0),MATCH(L$7,Costs!$E$6:$O$6,0))</f>
        <v>#REF!</v>
      </c>
      <c r="M429" s="85" t="e">
        <f>#REF!*INDEX(Costs!$E$7:$O$89,MATCH($C429,Costs!$C$7:$C$89,0),MATCH(M$7,Costs!$E$6:$O$6,0))</f>
        <v>#REF!</v>
      </c>
      <c r="N429" s="85" t="e">
        <f>#REF!*INDEX(Costs!$E$7:$O$89,MATCH($C429,Costs!$C$7:$C$89,0),MATCH(N$7,Costs!$E$6:$O$6,0))</f>
        <v>#REF!</v>
      </c>
      <c r="O429" s="85" t="e">
        <f>#REF!*INDEX(Costs!$E$7:$O$89,MATCH($C429,Costs!$C$7:$C$89,0),MATCH(O$7,Costs!$E$6:$O$6,0))</f>
        <v>#REF!</v>
      </c>
      <c r="P429" s="86" t="e">
        <f t="shared" si="217"/>
        <v>#REF!</v>
      </c>
      <c r="Q429" s="86" t="e">
        <f t="shared" si="218"/>
        <v>#REF!</v>
      </c>
      <c r="R429" s="86" t="e">
        <f t="shared" si="219"/>
        <v>#REF!</v>
      </c>
      <c r="S429" s="86" t="e">
        <f t="shared" si="220"/>
        <v>#REF!</v>
      </c>
      <c r="T429" s="86" t="e">
        <f t="shared" si="221"/>
        <v>#REF!</v>
      </c>
      <c r="U429" s="86" t="e">
        <f t="shared" si="222"/>
        <v>#REF!</v>
      </c>
      <c r="V429" s="86" t="e">
        <f t="shared" si="223"/>
        <v>#REF!</v>
      </c>
      <c r="W429" s="86" t="e">
        <f t="shared" si="224"/>
        <v>#REF!</v>
      </c>
      <c r="X429" s="86" t="e">
        <f t="shared" si="225"/>
        <v>#REF!</v>
      </c>
      <c r="Y429" s="86" t="e">
        <f t="shared" si="226"/>
        <v>#REF!</v>
      </c>
      <c r="Z429" s="86" t="e">
        <f t="shared" si="227"/>
        <v>#REF!</v>
      </c>
      <c r="AA429" s="87">
        <v>500</v>
      </c>
      <c r="AB429" s="88" t="e">
        <f>AA429*#REF!/$AI$18*10^3</f>
        <v>#REF!</v>
      </c>
      <c r="AC429" s="89" t="e">
        <f>INDEX(Efficiencies!$D$8:$M$89,MATCH(C429,Efficiencies!$C$8:$C$89),MATCH(D429,Efficiencies!$D$7:$M$7))</f>
        <v>#REF!</v>
      </c>
      <c r="AD429" s="89" t="e">
        <f t="shared" si="213"/>
        <v>#REF!</v>
      </c>
      <c r="AE429" s="89" t="e">
        <f>INDEX(Efficiencies!$P$8:$Y$89,MATCH(C429,Efficiencies!$C$8:$C$89),MATCH(D429,Efficiencies!$P$7:$Y$7))</f>
        <v>#REF!</v>
      </c>
      <c r="AF429" s="89" t="e">
        <f t="shared" si="216"/>
        <v>#REF!</v>
      </c>
      <c r="AG429" s="89">
        <v>0</v>
      </c>
    </row>
    <row r="430" spans="1:33" x14ac:dyDescent="0.2">
      <c r="A430" s="91" t="s">
        <v>2230</v>
      </c>
      <c r="B430" s="349" t="s">
        <v>2231</v>
      </c>
      <c r="C430" s="39" t="s">
        <v>2216</v>
      </c>
      <c r="D430" s="39">
        <v>2040</v>
      </c>
      <c r="E430" s="85" t="e">
        <f>#REF!*INDEX(Costs!$E$7:$O$89,MATCH($C430,Costs!$C$7:$C$89,0),MATCH(E$7,Costs!$E$6:$O$6,0))</f>
        <v>#REF!</v>
      </c>
      <c r="F430" s="85" t="e">
        <f>#REF!*INDEX(Costs!$E$7:$O$89,MATCH($C430,Costs!$C$7:$C$89,0),MATCH(F$7,Costs!$E$6:$O$6,0))</f>
        <v>#REF!</v>
      </c>
      <c r="G430" s="85" t="e">
        <f>#REF!*INDEX(Costs!$E$7:$O$89,MATCH($C430,Costs!$C$7:$C$89,0),MATCH(G$7,Costs!$E$6:$O$6,0))</f>
        <v>#REF!</v>
      </c>
      <c r="H430" s="85" t="e">
        <f>#REF!*INDEX(Costs!$E$7:$O$89,MATCH($C430,Costs!$C$7:$C$89,0),MATCH(H$7,Costs!$E$6:$O$6,0))</f>
        <v>#REF!</v>
      </c>
      <c r="I430" s="85" t="e">
        <f>#REF!*INDEX(Costs!$E$7:$O$89,MATCH($C430,Costs!$C$7:$C$89,0),MATCH(I$7,Costs!$E$6:$O$6,0))</f>
        <v>#REF!</v>
      </c>
      <c r="J430" s="85" t="e">
        <f>#REF!*INDEX(Costs!$E$7:$O$89,MATCH($C430,Costs!$C$7:$C$89,0),MATCH(J$7,Costs!$E$6:$O$6,0))</f>
        <v>#REF!</v>
      </c>
      <c r="K430" s="85" t="e">
        <f>#REF!*INDEX(Costs!$E$7:$O$89,MATCH($C430,Costs!$C$7:$C$89,0),MATCH(K$7,Costs!$E$6:$O$6,0))</f>
        <v>#REF!</v>
      </c>
      <c r="L430" s="85" t="e">
        <f>#REF!*INDEX(Costs!$E$7:$O$89,MATCH($C430,Costs!$C$7:$C$89,0),MATCH(L$7,Costs!$E$6:$O$6,0))</f>
        <v>#REF!</v>
      </c>
      <c r="M430" s="85" t="e">
        <f>#REF!*INDEX(Costs!$E$7:$O$89,MATCH($C430,Costs!$C$7:$C$89,0),MATCH(M$7,Costs!$E$6:$O$6,0))</f>
        <v>#REF!</v>
      </c>
      <c r="N430" s="85" t="e">
        <f>#REF!*INDEX(Costs!$E$7:$O$89,MATCH($C430,Costs!$C$7:$C$89,0),MATCH(N$7,Costs!$E$6:$O$6,0))</f>
        <v>#REF!</v>
      </c>
      <c r="O430" s="85" t="e">
        <f>#REF!*INDEX(Costs!$E$7:$O$89,MATCH($C430,Costs!$C$7:$C$89,0),MATCH(O$7,Costs!$E$6:$O$6,0))</f>
        <v>#REF!</v>
      </c>
      <c r="P430" s="86" t="e">
        <f t="shared" si="217"/>
        <v>#REF!</v>
      </c>
      <c r="Q430" s="86" t="e">
        <f t="shared" si="218"/>
        <v>#REF!</v>
      </c>
      <c r="R430" s="86" t="e">
        <f t="shared" si="219"/>
        <v>#REF!</v>
      </c>
      <c r="S430" s="86" t="e">
        <f t="shared" si="220"/>
        <v>#REF!</v>
      </c>
      <c r="T430" s="86" t="e">
        <f t="shared" si="221"/>
        <v>#REF!</v>
      </c>
      <c r="U430" s="86" t="e">
        <f t="shared" si="222"/>
        <v>#REF!</v>
      </c>
      <c r="V430" s="86" t="e">
        <f t="shared" si="223"/>
        <v>#REF!</v>
      </c>
      <c r="W430" s="86" t="e">
        <f t="shared" si="224"/>
        <v>#REF!</v>
      </c>
      <c r="X430" s="86" t="e">
        <f t="shared" si="225"/>
        <v>#REF!</v>
      </c>
      <c r="Y430" s="86" t="e">
        <f t="shared" si="226"/>
        <v>#REF!</v>
      </c>
      <c r="Z430" s="86" t="e">
        <f t="shared" si="227"/>
        <v>#REF!</v>
      </c>
      <c r="AA430" s="87">
        <v>500</v>
      </c>
      <c r="AB430" s="88" t="e">
        <f>AA430*#REF!/$AI$18*10^3</f>
        <v>#REF!</v>
      </c>
      <c r="AC430" s="89" t="e">
        <f>INDEX(Efficiencies!$D$8:$M$89,MATCH(C430,Efficiencies!$C$8:$C$89),MATCH(D430,Efficiencies!$D$7:$M$7))</f>
        <v>#REF!</v>
      </c>
      <c r="AD430" s="89" t="e">
        <f t="shared" si="213"/>
        <v>#REF!</v>
      </c>
      <c r="AE430" s="89" t="e">
        <f>INDEX(Efficiencies!$P$8:$Y$89,MATCH(C430,Efficiencies!$C$8:$C$89),MATCH(D430,Efficiencies!$P$7:$Y$7))</f>
        <v>#REF!</v>
      </c>
      <c r="AF430" s="89" t="e">
        <f t="shared" si="216"/>
        <v>#REF!</v>
      </c>
      <c r="AG430" s="89">
        <v>0</v>
      </c>
    </row>
    <row r="431" spans="1:33" x14ac:dyDescent="0.2">
      <c r="A431" s="91" t="s">
        <v>2232</v>
      </c>
      <c r="B431" s="349" t="s">
        <v>2233</v>
      </c>
      <c r="C431" s="39" t="s">
        <v>2216</v>
      </c>
      <c r="D431" s="39">
        <v>2045</v>
      </c>
      <c r="E431" s="85" t="e">
        <f>#REF!*INDEX(Costs!$E$7:$O$89,MATCH($C431,Costs!$C$7:$C$89,0),MATCH(E$7,Costs!$E$6:$O$6,0))</f>
        <v>#REF!</v>
      </c>
      <c r="F431" s="85" t="e">
        <f>#REF!*INDEX(Costs!$E$7:$O$89,MATCH($C431,Costs!$C$7:$C$89,0),MATCH(F$7,Costs!$E$6:$O$6,0))</f>
        <v>#REF!</v>
      </c>
      <c r="G431" s="85" t="e">
        <f>#REF!*INDEX(Costs!$E$7:$O$89,MATCH($C431,Costs!$C$7:$C$89,0),MATCH(G$7,Costs!$E$6:$O$6,0))</f>
        <v>#REF!</v>
      </c>
      <c r="H431" s="85" t="e">
        <f>#REF!*INDEX(Costs!$E$7:$O$89,MATCH($C431,Costs!$C$7:$C$89,0),MATCH(H$7,Costs!$E$6:$O$6,0))</f>
        <v>#REF!</v>
      </c>
      <c r="I431" s="85" t="e">
        <f>#REF!*INDEX(Costs!$E$7:$O$89,MATCH($C431,Costs!$C$7:$C$89,0),MATCH(I$7,Costs!$E$6:$O$6,0))</f>
        <v>#REF!</v>
      </c>
      <c r="J431" s="85" t="e">
        <f>#REF!*INDEX(Costs!$E$7:$O$89,MATCH($C431,Costs!$C$7:$C$89,0),MATCH(J$7,Costs!$E$6:$O$6,0))</f>
        <v>#REF!</v>
      </c>
      <c r="K431" s="85" t="e">
        <f>#REF!*INDEX(Costs!$E$7:$O$89,MATCH($C431,Costs!$C$7:$C$89,0),MATCH(K$7,Costs!$E$6:$O$6,0))</f>
        <v>#REF!</v>
      </c>
      <c r="L431" s="85" t="e">
        <f>#REF!*INDEX(Costs!$E$7:$O$89,MATCH($C431,Costs!$C$7:$C$89,0),MATCH(L$7,Costs!$E$6:$O$6,0))</f>
        <v>#REF!</v>
      </c>
      <c r="M431" s="85" t="e">
        <f>#REF!*INDEX(Costs!$E$7:$O$89,MATCH($C431,Costs!$C$7:$C$89,0),MATCH(M$7,Costs!$E$6:$O$6,0))</f>
        <v>#REF!</v>
      </c>
      <c r="N431" s="85" t="e">
        <f>#REF!*INDEX(Costs!$E$7:$O$89,MATCH($C431,Costs!$C$7:$C$89,0),MATCH(N$7,Costs!$E$6:$O$6,0))</f>
        <v>#REF!</v>
      </c>
      <c r="O431" s="85" t="e">
        <f>#REF!*INDEX(Costs!$E$7:$O$89,MATCH($C431,Costs!$C$7:$C$89,0),MATCH(O$7,Costs!$E$6:$O$6,0))</f>
        <v>#REF!</v>
      </c>
      <c r="P431" s="86" t="e">
        <f t="shared" si="217"/>
        <v>#REF!</v>
      </c>
      <c r="Q431" s="86" t="e">
        <f t="shared" si="218"/>
        <v>#REF!</v>
      </c>
      <c r="R431" s="86" t="e">
        <f t="shared" si="219"/>
        <v>#REF!</v>
      </c>
      <c r="S431" s="86" t="e">
        <f t="shared" si="220"/>
        <v>#REF!</v>
      </c>
      <c r="T431" s="86" t="e">
        <f t="shared" si="221"/>
        <v>#REF!</v>
      </c>
      <c r="U431" s="86" t="e">
        <f t="shared" si="222"/>
        <v>#REF!</v>
      </c>
      <c r="V431" s="86" t="e">
        <f t="shared" si="223"/>
        <v>#REF!</v>
      </c>
      <c r="W431" s="86" t="e">
        <f t="shared" si="224"/>
        <v>#REF!</v>
      </c>
      <c r="X431" s="86" t="e">
        <f t="shared" si="225"/>
        <v>#REF!</v>
      </c>
      <c r="Y431" s="86" t="e">
        <f t="shared" si="226"/>
        <v>#REF!</v>
      </c>
      <c r="Z431" s="86" t="e">
        <f t="shared" si="227"/>
        <v>#REF!</v>
      </c>
      <c r="AA431" s="87">
        <v>500</v>
      </c>
      <c r="AB431" s="88" t="e">
        <f>AA431*#REF!/$AI$18*10^3</f>
        <v>#REF!</v>
      </c>
      <c r="AC431" s="89" t="e">
        <f>INDEX(Efficiencies!$D$8:$M$89,MATCH(C431,Efficiencies!$C$8:$C$89),MATCH(D431,Efficiencies!$D$7:$M$7))</f>
        <v>#REF!</v>
      </c>
      <c r="AD431" s="89" t="e">
        <f t="shared" si="213"/>
        <v>#REF!</v>
      </c>
      <c r="AE431" s="89" t="e">
        <f>INDEX(Efficiencies!$P$8:$Y$89,MATCH(C431,Efficiencies!$C$8:$C$89),MATCH(D431,Efficiencies!$P$7:$Y$7))</f>
        <v>#REF!</v>
      </c>
      <c r="AF431" s="89" t="e">
        <f t="shared" si="216"/>
        <v>#REF!</v>
      </c>
      <c r="AG431" s="89">
        <v>0</v>
      </c>
    </row>
    <row r="432" spans="1:33" x14ac:dyDescent="0.2">
      <c r="A432" s="91" t="s">
        <v>2234</v>
      </c>
      <c r="B432" s="349" t="s">
        <v>2235</v>
      </c>
      <c r="C432" s="39" t="s">
        <v>2216</v>
      </c>
      <c r="D432" s="39">
        <v>2050</v>
      </c>
      <c r="E432" s="85" t="e">
        <f>#REF!*INDEX(Costs!$E$7:$O$89,MATCH($C432,Costs!$C$7:$C$89,0),MATCH(E$7,Costs!$E$6:$O$6,0))</f>
        <v>#REF!</v>
      </c>
      <c r="F432" s="85" t="e">
        <f>#REF!*INDEX(Costs!$E$7:$O$89,MATCH($C432,Costs!$C$7:$C$89,0),MATCH(F$7,Costs!$E$6:$O$6,0))</f>
        <v>#REF!</v>
      </c>
      <c r="G432" s="85" t="e">
        <f>#REF!*INDEX(Costs!$E$7:$O$89,MATCH($C432,Costs!$C$7:$C$89,0),MATCH(G$7,Costs!$E$6:$O$6,0))</f>
        <v>#REF!</v>
      </c>
      <c r="H432" s="85" t="e">
        <f>#REF!*INDEX(Costs!$E$7:$O$89,MATCH($C432,Costs!$C$7:$C$89,0),MATCH(H$7,Costs!$E$6:$O$6,0))</f>
        <v>#REF!</v>
      </c>
      <c r="I432" s="85" t="e">
        <f>#REF!*INDEX(Costs!$E$7:$O$89,MATCH($C432,Costs!$C$7:$C$89,0),MATCH(I$7,Costs!$E$6:$O$6,0))</f>
        <v>#REF!</v>
      </c>
      <c r="J432" s="85" t="e">
        <f>#REF!*INDEX(Costs!$E$7:$O$89,MATCH($C432,Costs!$C$7:$C$89,0),MATCH(J$7,Costs!$E$6:$O$6,0))</f>
        <v>#REF!</v>
      </c>
      <c r="K432" s="85" t="e">
        <f>#REF!*INDEX(Costs!$E$7:$O$89,MATCH($C432,Costs!$C$7:$C$89,0),MATCH(K$7,Costs!$E$6:$O$6,0))</f>
        <v>#REF!</v>
      </c>
      <c r="L432" s="85" t="e">
        <f>#REF!*INDEX(Costs!$E$7:$O$89,MATCH($C432,Costs!$C$7:$C$89,0),MATCH(L$7,Costs!$E$6:$O$6,0))</f>
        <v>#REF!</v>
      </c>
      <c r="M432" s="85" t="e">
        <f>#REF!*INDEX(Costs!$E$7:$O$89,MATCH($C432,Costs!$C$7:$C$89,0),MATCH(M$7,Costs!$E$6:$O$6,0))</f>
        <v>#REF!</v>
      </c>
      <c r="N432" s="85" t="e">
        <f>#REF!*INDEX(Costs!$E$7:$O$89,MATCH($C432,Costs!$C$7:$C$89,0),MATCH(N$7,Costs!$E$6:$O$6,0))</f>
        <v>#REF!</v>
      </c>
      <c r="O432" s="85" t="e">
        <f>#REF!*INDEX(Costs!$E$7:$O$89,MATCH($C432,Costs!$C$7:$C$89,0),MATCH(O$7,Costs!$E$6:$O$6,0))</f>
        <v>#REF!</v>
      </c>
      <c r="P432" s="86" t="e">
        <f t="shared" si="217"/>
        <v>#REF!</v>
      </c>
      <c r="Q432" s="86" t="e">
        <f t="shared" si="218"/>
        <v>#REF!</v>
      </c>
      <c r="R432" s="86" t="e">
        <f t="shared" si="219"/>
        <v>#REF!</v>
      </c>
      <c r="S432" s="86" t="e">
        <f t="shared" si="220"/>
        <v>#REF!</v>
      </c>
      <c r="T432" s="86" t="e">
        <f t="shared" si="221"/>
        <v>#REF!</v>
      </c>
      <c r="U432" s="86" t="e">
        <f t="shared" si="222"/>
        <v>#REF!</v>
      </c>
      <c r="V432" s="86" t="e">
        <f t="shared" si="223"/>
        <v>#REF!</v>
      </c>
      <c r="W432" s="86" t="e">
        <f t="shared" si="224"/>
        <v>#REF!</v>
      </c>
      <c r="X432" s="86" t="e">
        <f t="shared" si="225"/>
        <v>#REF!</v>
      </c>
      <c r="Y432" s="86" t="e">
        <f t="shared" si="226"/>
        <v>#REF!</v>
      </c>
      <c r="Z432" s="86" t="e">
        <f t="shared" si="227"/>
        <v>#REF!</v>
      </c>
      <c r="AA432" s="87">
        <v>500</v>
      </c>
      <c r="AB432" s="88" t="e">
        <f>AA432*#REF!/$AI$18*10^3</f>
        <v>#REF!</v>
      </c>
      <c r="AC432" s="89" t="e">
        <f>INDEX(Efficiencies!$D$8:$M$89,MATCH(C432,Efficiencies!$C$8:$C$89),MATCH(D432,Efficiencies!$D$7:$M$7))</f>
        <v>#REF!</v>
      </c>
      <c r="AD432" s="89" t="e">
        <f t="shared" si="213"/>
        <v>#REF!</v>
      </c>
      <c r="AE432" s="89" t="e">
        <f>INDEX(Efficiencies!$P$8:$Y$89,MATCH(C432,Efficiencies!$C$8:$C$89),MATCH(D432,Efficiencies!$P$7:$Y$7))</f>
        <v>#REF!</v>
      </c>
      <c r="AF432" s="89" t="e">
        <f t="shared" si="216"/>
        <v>#REF!</v>
      </c>
      <c r="AG432" s="89">
        <v>0</v>
      </c>
    </row>
    <row r="433" spans="1:33" x14ac:dyDescent="0.2">
      <c r="A433" s="91" t="s">
        <v>2236</v>
      </c>
      <c r="B433" s="349" t="s">
        <v>2237</v>
      </c>
      <c r="C433" s="39" t="s">
        <v>2238</v>
      </c>
      <c r="D433" s="39">
        <v>2005</v>
      </c>
      <c r="E433" s="85" t="e">
        <f>#REF!*INDEX(Costs!$E$7:$O$89,MATCH($C433,Costs!$C$7:$C$89,0),MATCH(E$7,Costs!$E$6:$O$6,0))</f>
        <v>#REF!</v>
      </c>
      <c r="F433" s="85" t="e">
        <f>#REF!*INDEX(Costs!$E$7:$O$89,MATCH($C433,Costs!$C$7:$C$89,0),MATCH(F$7,Costs!$E$6:$O$6,0))</f>
        <v>#REF!</v>
      </c>
      <c r="G433" s="85" t="e">
        <f>#REF!*INDEX(Costs!$E$7:$O$89,MATCH($C433,Costs!$C$7:$C$89,0),MATCH(G$7,Costs!$E$6:$O$6,0))</f>
        <v>#REF!</v>
      </c>
      <c r="H433" s="85" t="e">
        <f>#REF!*INDEX(Costs!$E$7:$O$89,MATCH($C433,Costs!$C$7:$C$89,0),MATCH(H$7,Costs!$E$6:$O$6,0))</f>
        <v>#REF!</v>
      </c>
      <c r="I433" s="85" t="e">
        <f>#REF!*INDEX(Costs!$E$7:$O$89,MATCH($C433,Costs!$C$7:$C$89,0),MATCH(I$7,Costs!$E$6:$O$6,0))</f>
        <v>#REF!</v>
      </c>
      <c r="J433" s="85" t="e">
        <f>#REF!*INDEX(Costs!$E$7:$O$89,MATCH($C433,Costs!$C$7:$C$89,0),MATCH(J$7,Costs!$E$6:$O$6,0))</f>
        <v>#REF!</v>
      </c>
      <c r="K433" s="85" t="e">
        <f>#REF!*INDEX(Costs!$E$7:$O$89,MATCH($C433,Costs!$C$7:$C$89,0),MATCH(K$7,Costs!$E$6:$O$6,0))</f>
        <v>#REF!</v>
      </c>
      <c r="L433" s="85" t="e">
        <f>#REF!*INDEX(Costs!$E$7:$O$89,MATCH($C433,Costs!$C$7:$C$89,0),MATCH(L$7,Costs!$E$6:$O$6,0))</f>
        <v>#REF!</v>
      </c>
      <c r="M433" s="85" t="e">
        <f>#REF!*INDEX(Costs!$E$7:$O$89,MATCH($C433,Costs!$C$7:$C$89,0),MATCH(M$7,Costs!$E$6:$O$6,0))</f>
        <v>#REF!</v>
      </c>
      <c r="N433" s="85" t="e">
        <f>#REF!*INDEX(Costs!$E$7:$O$89,MATCH($C433,Costs!$C$7:$C$89,0),MATCH(N$7,Costs!$E$6:$O$6,0))</f>
        <v>#REF!</v>
      </c>
      <c r="O433" s="85" t="e">
        <f>#REF!*INDEX(Costs!$E$7:$O$89,MATCH($C433,Costs!$C$7:$C$89,0),MATCH(O$7,Costs!$E$6:$O$6,0))</f>
        <v>#REF!</v>
      </c>
      <c r="P433" s="86" t="e">
        <f>E433/$AI$18*10^6</f>
        <v>#REF!</v>
      </c>
      <c r="Q433" s="86" t="e">
        <f t="shared" si="218"/>
        <v>#REF!</v>
      </c>
      <c r="R433" s="86" t="e">
        <f t="shared" si="219"/>
        <v>#REF!</v>
      </c>
      <c r="S433" s="86" t="e">
        <f t="shared" si="220"/>
        <v>#REF!</v>
      </c>
      <c r="T433" s="86" t="e">
        <f t="shared" si="221"/>
        <v>#REF!</v>
      </c>
      <c r="U433" s="86" t="e">
        <f t="shared" si="222"/>
        <v>#REF!</v>
      </c>
      <c r="V433" s="86" t="e">
        <f t="shared" si="223"/>
        <v>#REF!</v>
      </c>
      <c r="W433" s="86" t="e">
        <f t="shared" si="224"/>
        <v>#REF!</v>
      </c>
      <c r="X433" s="86" t="e">
        <f t="shared" si="225"/>
        <v>#REF!</v>
      </c>
      <c r="Y433" s="86" t="e">
        <f t="shared" si="226"/>
        <v>#REF!</v>
      </c>
      <c r="Z433" s="86" t="e">
        <f t="shared" si="227"/>
        <v>#REF!</v>
      </c>
      <c r="AA433" s="87">
        <v>500</v>
      </c>
      <c r="AB433" s="88" t="e">
        <f>AA433*#REF!/$AI$18*10^3</f>
        <v>#REF!</v>
      </c>
      <c r="AC433" s="89" t="e">
        <f>INDEX(Efficiencies!$D$8:$M$89,MATCH(C433,Efficiencies!$C$8:$C$89),MATCH(D433,Efficiencies!$D$7:$M$7))</f>
        <v>#REF!</v>
      </c>
      <c r="AD433" s="89" t="e">
        <f t="shared" si="213"/>
        <v>#REF!</v>
      </c>
      <c r="AE433" s="89" t="e">
        <f>INDEX(Efficiencies!$P$8:$Y$89,MATCH(C433,Efficiencies!$C$8:$C$89),MATCH(D433,Efficiencies!$P$7:$Y$7))</f>
        <v>#REF!</v>
      </c>
      <c r="AF433" s="89" t="e">
        <f t="shared" si="216"/>
        <v>#REF!</v>
      </c>
      <c r="AG433" s="89">
        <v>0</v>
      </c>
    </row>
    <row r="434" spans="1:33" x14ac:dyDescent="0.2">
      <c r="A434" s="91" t="s">
        <v>482</v>
      </c>
      <c r="B434" s="349" t="s">
        <v>2239</v>
      </c>
      <c r="C434" s="39" t="s">
        <v>2238</v>
      </c>
      <c r="D434" s="39">
        <v>2010</v>
      </c>
      <c r="E434" s="85" t="e">
        <f>#REF!*INDEX(Costs!$E$7:$O$89,MATCH($C434,Costs!$C$7:$C$89,0),MATCH(E$7,Costs!$E$6:$O$6,0))</f>
        <v>#REF!</v>
      </c>
      <c r="F434" s="85" t="e">
        <f>#REF!*INDEX(Costs!$E$7:$O$89,MATCH($C434,Costs!$C$7:$C$89,0),MATCH(F$7,Costs!$E$6:$O$6,0))</f>
        <v>#REF!</v>
      </c>
      <c r="G434" s="85" t="e">
        <f>#REF!*INDEX(Costs!$E$7:$O$89,MATCH($C434,Costs!$C$7:$C$89,0),MATCH(G$7,Costs!$E$6:$O$6,0))</f>
        <v>#REF!</v>
      </c>
      <c r="H434" s="85" t="e">
        <f>#REF!*INDEX(Costs!$E$7:$O$89,MATCH($C434,Costs!$C$7:$C$89,0),MATCH(H$7,Costs!$E$6:$O$6,0))</f>
        <v>#REF!</v>
      </c>
      <c r="I434" s="85" t="e">
        <f>#REF!*INDEX(Costs!$E$7:$O$89,MATCH($C434,Costs!$C$7:$C$89,0),MATCH(I$7,Costs!$E$6:$O$6,0))</f>
        <v>#REF!</v>
      </c>
      <c r="J434" s="85" t="e">
        <f>#REF!*INDEX(Costs!$E$7:$O$89,MATCH($C434,Costs!$C$7:$C$89,0),MATCH(J$7,Costs!$E$6:$O$6,0))</f>
        <v>#REF!</v>
      </c>
      <c r="K434" s="85" t="e">
        <f>#REF!*INDEX(Costs!$E$7:$O$89,MATCH($C434,Costs!$C$7:$C$89,0),MATCH(K$7,Costs!$E$6:$O$6,0))</f>
        <v>#REF!</v>
      </c>
      <c r="L434" s="85" t="e">
        <f>#REF!*INDEX(Costs!$E$7:$O$89,MATCH($C434,Costs!$C$7:$C$89,0),MATCH(L$7,Costs!$E$6:$O$6,0))</f>
        <v>#REF!</v>
      </c>
      <c r="M434" s="85" t="e">
        <f>#REF!*INDEX(Costs!$E$7:$O$89,MATCH($C434,Costs!$C$7:$C$89,0),MATCH(M$7,Costs!$E$6:$O$6,0))</f>
        <v>#REF!</v>
      </c>
      <c r="N434" s="85" t="e">
        <f>#REF!*INDEX(Costs!$E$7:$O$89,MATCH($C434,Costs!$C$7:$C$89,0),MATCH(N$7,Costs!$E$6:$O$6,0))</f>
        <v>#REF!</v>
      </c>
      <c r="O434" s="85" t="e">
        <f>#REF!*INDEX(Costs!$E$7:$O$89,MATCH($C434,Costs!$C$7:$C$89,0),MATCH(O$7,Costs!$E$6:$O$6,0))</f>
        <v>#REF!</v>
      </c>
      <c r="P434" s="86" t="e">
        <f t="shared" ref="P434:P442" si="228">E434/$AI$18*10^6</f>
        <v>#REF!</v>
      </c>
      <c r="Q434" s="86" t="e">
        <f t="shared" si="218"/>
        <v>#REF!</v>
      </c>
      <c r="R434" s="86" t="e">
        <f t="shared" si="219"/>
        <v>#REF!</v>
      </c>
      <c r="S434" s="86" t="e">
        <f t="shared" si="220"/>
        <v>#REF!</v>
      </c>
      <c r="T434" s="86" t="e">
        <f t="shared" si="221"/>
        <v>#REF!</v>
      </c>
      <c r="U434" s="86" t="e">
        <f t="shared" si="222"/>
        <v>#REF!</v>
      </c>
      <c r="V434" s="86" t="e">
        <f t="shared" si="223"/>
        <v>#REF!</v>
      </c>
      <c r="W434" s="86" t="e">
        <f t="shared" si="224"/>
        <v>#REF!</v>
      </c>
      <c r="X434" s="86" t="e">
        <f t="shared" si="225"/>
        <v>#REF!</v>
      </c>
      <c r="Y434" s="86" t="e">
        <f t="shared" si="226"/>
        <v>#REF!</v>
      </c>
      <c r="Z434" s="86" t="e">
        <f t="shared" si="227"/>
        <v>#REF!</v>
      </c>
      <c r="AA434" s="87">
        <v>500</v>
      </c>
      <c r="AB434" s="88" t="e">
        <f>AA434*#REF!/$AI$18*10^3</f>
        <v>#REF!</v>
      </c>
      <c r="AC434" s="89" t="e">
        <f>INDEX(Efficiencies!$D$8:$M$89,MATCH(C434,Efficiencies!$C$8:$C$89),MATCH(D434,Efficiencies!$D$7:$M$7))</f>
        <v>#REF!</v>
      </c>
      <c r="AD434" s="89" t="e">
        <f t="shared" si="213"/>
        <v>#REF!</v>
      </c>
      <c r="AE434" s="89" t="e">
        <f>INDEX(Efficiencies!$P$8:$Y$89,MATCH(C434,Efficiencies!$C$8:$C$89),MATCH(D434,Efficiencies!$P$7:$Y$7))</f>
        <v>#REF!</v>
      </c>
      <c r="AF434" s="89" t="e">
        <f t="shared" si="216"/>
        <v>#REF!</v>
      </c>
      <c r="AG434" s="89">
        <v>0</v>
      </c>
    </row>
    <row r="435" spans="1:33" x14ac:dyDescent="0.2">
      <c r="A435" s="91" t="s">
        <v>2240</v>
      </c>
      <c r="B435" s="349" t="s">
        <v>2241</v>
      </c>
      <c r="C435" s="39" t="s">
        <v>2238</v>
      </c>
      <c r="D435" s="39">
        <v>2015</v>
      </c>
      <c r="E435" s="85" t="e">
        <f>#REF!*INDEX(Costs!$E$7:$O$89,MATCH($C435,Costs!$C$7:$C$89,0),MATCH(E$7,Costs!$E$6:$O$6,0))</f>
        <v>#REF!</v>
      </c>
      <c r="F435" s="85" t="e">
        <f>#REF!*INDEX(Costs!$E$7:$O$89,MATCH($C435,Costs!$C$7:$C$89,0),MATCH(F$7,Costs!$E$6:$O$6,0))</f>
        <v>#REF!</v>
      </c>
      <c r="G435" s="85" t="e">
        <f>#REF!*INDEX(Costs!$E$7:$O$89,MATCH($C435,Costs!$C$7:$C$89,0),MATCH(G$7,Costs!$E$6:$O$6,0))</f>
        <v>#REF!</v>
      </c>
      <c r="H435" s="85" t="e">
        <f>#REF!*INDEX(Costs!$E$7:$O$89,MATCH($C435,Costs!$C$7:$C$89,0),MATCH(H$7,Costs!$E$6:$O$6,0))</f>
        <v>#REF!</v>
      </c>
      <c r="I435" s="85" t="e">
        <f>#REF!*INDEX(Costs!$E$7:$O$89,MATCH($C435,Costs!$C$7:$C$89,0),MATCH(I$7,Costs!$E$6:$O$6,0))</f>
        <v>#REF!</v>
      </c>
      <c r="J435" s="85" t="e">
        <f>#REF!*INDEX(Costs!$E$7:$O$89,MATCH($C435,Costs!$C$7:$C$89,0),MATCH(J$7,Costs!$E$6:$O$6,0))</f>
        <v>#REF!</v>
      </c>
      <c r="K435" s="85" t="e">
        <f>#REF!*INDEX(Costs!$E$7:$O$89,MATCH($C435,Costs!$C$7:$C$89,0),MATCH(K$7,Costs!$E$6:$O$6,0))</f>
        <v>#REF!</v>
      </c>
      <c r="L435" s="85" t="e">
        <f>#REF!*INDEX(Costs!$E$7:$O$89,MATCH($C435,Costs!$C$7:$C$89,0),MATCH(L$7,Costs!$E$6:$O$6,0))</f>
        <v>#REF!</v>
      </c>
      <c r="M435" s="85" t="e">
        <f>#REF!*INDEX(Costs!$E$7:$O$89,MATCH($C435,Costs!$C$7:$C$89,0),MATCH(M$7,Costs!$E$6:$O$6,0))</f>
        <v>#REF!</v>
      </c>
      <c r="N435" s="85" t="e">
        <f>#REF!*INDEX(Costs!$E$7:$O$89,MATCH($C435,Costs!$C$7:$C$89,0),MATCH(N$7,Costs!$E$6:$O$6,0))</f>
        <v>#REF!</v>
      </c>
      <c r="O435" s="85" t="e">
        <f>#REF!*INDEX(Costs!$E$7:$O$89,MATCH($C435,Costs!$C$7:$C$89,0),MATCH(O$7,Costs!$E$6:$O$6,0))</f>
        <v>#REF!</v>
      </c>
      <c r="P435" s="86" t="e">
        <f t="shared" si="228"/>
        <v>#REF!</v>
      </c>
      <c r="Q435" s="86" t="e">
        <f t="shared" si="218"/>
        <v>#REF!</v>
      </c>
      <c r="R435" s="86" t="e">
        <f t="shared" si="219"/>
        <v>#REF!</v>
      </c>
      <c r="S435" s="86" t="e">
        <f t="shared" si="220"/>
        <v>#REF!</v>
      </c>
      <c r="T435" s="86" t="e">
        <f t="shared" si="221"/>
        <v>#REF!</v>
      </c>
      <c r="U435" s="86" t="e">
        <f t="shared" si="222"/>
        <v>#REF!</v>
      </c>
      <c r="V435" s="86" t="e">
        <f t="shared" si="223"/>
        <v>#REF!</v>
      </c>
      <c r="W435" s="86" t="e">
        <f t="shared" si="224"/>
        <v>#REF!</v>
      </c>
      <c r="X435" s="86" t="e">
        <f t="shared" si="225"/>
        <v>#REF!</v>
      </c>
      <c r="Y435" s="86" t="e">
        <f t="shared" si="226"/>
        <v>#REF!</v>
      </c>
      <c r="Z435" s="86" t="e">
        <f t="shared" si="227"/>
        <v>#REF!</v>
      </c>
      <c r="AA435" s="87">
        <v>500</v>
      </c>
      <c r="AB435" s="88" t="e">
        <f>AA435*#REF!/$AI$18*10^3</f>
        <v>#REF!</v>
      </c>
      <c r="AC435" s="89" t="e">
        <f>INDEX(Efficiencies!$D$8:$M$89,MATCH(C435,Efficiencies!$C$8:$C$89),MATCH(D435,Efficiencies!$D$7:$M$7))</f>
        <v>#REF!</v>
      </c>
      <c r="AD435" s="89" t="e">
        <f t="shared" si="213"/>
        <v>#REF!</v>
      </c>
      <c r="AE435" s="89" t="e">
        <f>INDEX(Efficiencies!$P$8:$Y$89,MATCH(C435,Efficiencies!$C$8:$C$89),MATCH(D435,Efficiencies!$P$7:$Y$7))</f>
        <v>#REF!</v>
      </c>
      <c r="AF435" s="89" t="e">
        <f t="shared" si="216"/>
        <v>#REF!</v>
      </c>
      <c r="AG435" s="89">
        <v>0</v>
      </c>
    </row>
    <row r="436" spans="1:33" x14ac:dyDescent="0.2">
      <c r="A436" s="91" t="s">
        <v>2242</v>
      </c>
      <c r="B436" s="349" t="s">
        <v>2243</v>
      </c>
      <c r="C436" s="39" t="s">
        <v>2238</v>
      </c>
      <c r="D436" s="39">
        <v>2020</v>
      </c>
      <c r="E436" s="85" t="e">
        <f>#REF!*INDEX(Costs!$E$7:$O$89,MATCH($C436,Costs!$C$7:$C$89,0),MATCH(E$7,Costs!$E$6:$O$6,0))</f>
        <v>#REF!</v>
      </c>
      <c r="F436" s="85" t="e">
        <f>#REF!*INDEX(Costs!$E$7:$O$89,MATCH($C436,Costs!$C$7:$C$89,0),MATCH(F$7,Costs!$E$6:$O$6,0))</f>
        <v>#REF!</v>
      </c>
      <c r="G436" s="85" t="e">
        <f>#REF!*INDEX(Costs!$E$7:$O$89,MATCH($C436,Costs!$C$7:$C$89,0),MATCH(G$7,Costs!$E$6:$O$6,0))</f>
        <v>#REF!</v>
      </c>
      <c r="H436" s="85" t="e">
        <f>#REF!*INDEX(Costs!$E$7:$O$89,MATCH($C436,Costs!$C$7:$C$89,0),MATCH(H$7,Costs!$E$6:$O$6,0))</f>
        <v>#REF!</v>
      </c>
      <c r="I436" s="85" t="e">
        <f>#REF!*INDEX(Costs!$E$7:$O$89,MATCH($C436,Costs!$C$7:$C$89,0),MATCH(I$7,Costs!$E$6:$O$6,0))</f>
        <v>#REF!</v>
      </c>
      <c r="J436" s="85" t="e">
        <f>#REF!*INDEX(Costs!$E$7:$O$89,MATCH($C436,Costs!$C$7:$C$89,0),MATCH(J$7,Costs!$E$6:$O$6,0))</f>
        <v>#REF!</v>
      </c>
      <c r="K436" s="85" t="e">
        <f>#REF!*INDEX(Costs!$E$7:$O$89,MATCH($C436,Costs!$C$7:$C$89,0),MATCH(K$7,Costs!$E$6:$O$6,0))</f>
        <v>#REF!</v>
      </c>
      <c r="L436" s="85" t="e">
        <f>#REF!*INDEX(Costs!$E$7:$O$89,MATCH($C436,Costs!$C$7:$C$89,0),MATCH(L$7,Costs!$E$6:$O$6,0))</f>
        <v>#REF!</v>
      </c>
      <c r="M436" s="85" t="e">
        <f>#REF!*INDEX(Costs!$E$7:$O$89,MATCH($C436,Costs!$C$7:$C$89,0),MATCH(M$7,Costs!$E$6:$O$6,0))</f>
        <v>#REF!</v>
      </c>
      <c r="N436" s="85" t="e">
        <f>#REF!*INDEX(Costs!$E$7:$O$89,MATCH($C436,Costs!$C$7:$C$89,0),MATCH(N$7,Costs!$E$6:$O$6,0))</f>
        <v>#REF!</v>
      </c>
      <c r="O436" s="85" t="e">
        <f>#REF!*INDEX(Costs!$E$7:$O$89,MATCH($C436,Costs!$C$7:$C$89,0),MATCH(O$7,Costs!$E$6:$O$6,0))</f>
        <v>#REF!</v>
      </c>
      <c r="P436" s="86" t="e">
        <f t="shared" si="228"/>
        <v>#REF!</v>
      </c>
      <c r="Q436" s="86" t="e">
        <f t="shared" si="218"/>
        <v>#REF!</v>
      </c>
      <c r="R436" s="86" t="e">
        <f t="shared" si="219"/>
        <v>#REF!</v>
      </c>
      <c r="S436" s="86" t="e">
        <f t="shared" si="220"/>
        <v>#REF!</v>
      </c>
      <c r="T436" s="86" t="e">
        <f t="shared" si="221"/>
        <v>#REF!</v>
      </c>
      <c r="U436" s="86" t="e">
        <f t="shared" si="222"/>
        <v>#REF!</v>
      </c>
      <c r="V436" s="86" t="e">
        <f t="shared" si="223"/>
        <v>#REF!</v>
      </c>
      <c r="W436" s="86" t="e">
        <f t="shared" si="224"/>
        <v>#REF!</v>
      </c>
      <c r="X436" s="86" t="e">
        <f t="shared" si="225"/>
        <v>#REF!</v>
      </c>
      <c r="Y436" s="86" t="e">
        <f t="shared" si="226"/>
        <v>#REF!</v>
      </c>
      <c r="Z436" s="86" t="e">
        <f t="shared" si="227"/>
        <v>#REF!</v>
      </c>
      <c r="AA436" s="87">
        <v>500</v>
      </c>
      <c r="AB436" s="88" t="e">
        <f>AA436*#REF!/$AI$18*10^3</f>
        <v>#REF!</v>
      </c>
      <c r="AC436" s="89" t="e">
        <f>INDEX(Efficiencies!$D$8:$M$89,MATCH(C436,Efficiencies!$C$8:$C$89),MATCH(D436,Efficiencies!$D$7:$M$7))</f>
        <v>#REF!</v>
      </c>
      <c r="AD436" s="89" t="e">
        <f t="shared" si="213"/>
        <v>#REF!</v>
      </c>
      <c r="AE436" s="89" t="e">
        <f>INDEX(Efficiencies!$P$8:$Y$89,MATCH(C436,Efficiencies!$C$8:$C$89),MATCH(D436,Efficiencies!$P$7:$Y$7))</f>
        <v>#REF!</v>
      </c>
      <c r="AF436" s="89" t="e">
        <f t="shared" si="216"/>
        <v>#REF!</v>
      </c>
      <c r="AG436" s="89">
        <v>0</v>
      </c>
    </row>
    <row r="437" spans="1:33" x14ac:dyDescent="0.2">
      <c r="A437" s="91" t="s">
        <v>2244</v>
      </c>
      <c r="B437" s="349" t="s">
        <v>2245</v>
      </c>
      <c r="C437" s="39" t="s">
        <v>2238</v>
      </c>
      <c r="D437" s="39">
        <v>2025</v>
      </c>
      <c r="E437" s="85" t="e">
        <f>#REF!*INDEX(Costs!$E$7:$O$89,MATCH($C437,Costs!$C$7:$C$89,0),MATCH(E$7,Costs!$E$6:$O$6,0))</f>
        <v>#REF!</v>
      </c>
      <c r="F437" s="85" t="e">
        <f>#REF!*INDEX(Costs!$E$7:$O$89,MATCH($C437,Costs!$C$7:$C$89,0),MATCH(F$7,Costs!$E$6:$O$6,0))</f>
        <v>#REF!</v>
      </c>
      <c r="G437" s="85" t="e">
        <f>#REF!*INDEX(Costs!$E$7:$O$89,MATCH($C437,Costs!$C$7:$C$89,0),MATCH(G$7,Costs!$E$6:$O$6,0))</f>
        <v>#REF!</v>
      </c>
      <c r="H437" s="85" t="e">
        <f>#REF!*INDEX(Costs!$E$7:$O$89,MATCH($C437,Costs!$C$7:$C$89,0),MATCH(H$7,Costs!$E$6:$O$6,0))</f>
        <v>#REF!</v>
      </c>
      <c r="I437" s="85" t="e">
        <f>#REF!*INDEX(Costs!$E$7:$O$89,MATCH($C437,Costs!$C$7:$C$89,0),MATCH(I$7,Costs!$E$6:$O$6,0))</f>
        <v>#REF!</v>
      </c>
      <c r="J437" s="85" t="e">
        <f>#REF!*INDEX(Costs!$E$7:$O$89,MATCH($C437,Costs!$C$7:$C$89,0),MATCH(J$7,Costs!$E$6:$O$6,0))</f>
        <v>#REF!</v>
      </c>
      <c r="K437" s="85" t="e">
        <f>#REF!*INDEX(Costs!$E$7:$O$89,MATCH($C437,Costs!$C$7:$C$89,0),MATCH(K$7,Costs!$E$6:$O$6,0))</f>
        <v>#REF!</v>
      </c>
      <c r="L437" s="85" t="e">
        <f>#REF!*INDEX(Costs!$E$7:$O$89,MATCH($C437,Costs!$C$7:$C$89,0),MATCH(L$7,Costs!$E$6:$O$6,0))</f>
        <v>#REF!</v>
      </c>
      <c r="M437" s="85" t="e">
        <f>#REF!*INDEX(Costs!$E$7:$O$89,MATCH($C437,Costs!$C$7:$C$89,0),MATCH(M$7,Costs!$E$6:$O$6,0))</f>
        <v>#REF!</v>
      </c>
      <c r="N437" s="85" t="e">
        <f>#REF!*INDEX(Costs!$E$7:$O$89,MATCH($C437,Costs!$C$7:$C$89,0),MATCH(N$7,Costs!$E$6:$O$6,0))</f>
        <v>#REF!</v>
      </c>
      <c r="O437" s="85" t="e">
        <f>#REF!*INDEX(Costs!$E$7:$O$89,MATCH($C437,Costs!$C$7:$C$89,0),MATCH(O$7,Costs!$E$6:$O$6,0))</f>
        <v>#REF!</v>
      </c>
      <c r="P437" s="86" t="e">
        <f t="shared" si="228"/>
        <v>#REF!</v>
      </c>
      <c r="Q437" s="86" t="e">
        <f t="shared" si="218"/>
        <v>#REF!</v>
      </c>
      <c r="R437" s="86" t="e">
        <f t="shared" si="219"/>
        <v>#REF!</v>
      </c>
      <c r="S437" s="86" t="e">
        <f t="shared" si="220"/>
        <v>#REF!</v>
      </c>
      <c r="T437" s="86" t="e">
        <f t="shared" si="221"/>
        <v>#REF!</v>
      </c>
      <c r="U437" s="86" t="e">
        <f t="shared" si="222"/>
        <v>#REF!</v>
      </c>
      <c r="V437" s="86" t="e">
        <f t="shared" si="223"/>
        <v>#REF!</v>
      </c>
      <c r="W437" s="86" t="e">
        <f t="shared" si="224"/>
        <v>#REF!</v>
      </c>
      <c r="X437" s="86" t="e">
        <f t="shared" si="225"/>
        <v>#REF!</v>
      </c>
      <c r="Y437" s="86" t="e">
        <f t="shared" si="226"/>
        <v>#REF!</v>
      </c>
      <c r="Z437" s="86" t="e">
        <f t="shared" si="227"/>
        <v>#REF!</v>
      </c>
      <c r="AA437" s="87">
        <v>500</v>
      </c>
      <c r="AB437" s="88" t="e">
        <f>AA437*#REF!/$AI$18*10^3</f>
        <v>#REF!</v>
      </c>
      <c r="AC437" s="89" t="e">
        <f>INDEX(Efficiencies!$D$8:$M$89,MATCH(C437,Efficiencies!$C$8:$C$89),MATCH(D437,Efficiencies!$D$7:$M$7))</f>
        <v>#REF!</v>
      </c>
      <c r="AD437" s="89" t="e">
        <f t="shared" si="213"/>
        <v>#REF!</v>
      </c>
      <c r="AE437" s="89" t="e">
        <f>INDEX(Efficiencies!$P$8:$Y$89,MATCH(C437,Efficiencies!$C$8:$C$89),MATCH(D437,Efficiencies!$P$7:$Y$7))</f>
        <v>#REF!</v>
      </c>
      <c r="AF437" s="89" t="e">
        <f t="shared" si="216"/>
        <v>#REF!</v>
      </c>
      <c r="AG437" s="89">
        <v>0</v>
      </c>
    </row>
    <row r="438" spans="1:33" x14ac:dyDescent="0.2">
      <c r="A438" s="91" t="s">
        <v>2246</v>
      </c>
      <c r="B438" s="349" t="s">
        <v>2247</v>
      </c>
      <c r="C438" s="39" t="s">
        <v>2238</v>
      </c>
      <c r="D438" s="39">
        <v>2030</v>
      </c>
      <c r="E438" s="85" t="e">
        <f>#REF!*INDEX(Costs!$E$7:$O$89,MATCH($C438,Costs!$C$7:$C$89,0),MATCH(E$7,Costs!$E$6:$O$6,0))</f>
        <v>#REF!</v>
      </c>
      <c r="F438" s="85" t="e">
        <f>#REF!*INDEX(Costs!$E$7:$O$89,MATCH($C438,Costs!$C$7:$C$89,0),MATCH(F$7,Costs!$E$6:$O$6,0))</f>
        <v>#REF!</v>
      </c>
      <c r="G438" s="85" t="e">
        <f>#REF!*INDEX(Costs!$E$7:$O$89,MATCH($C438,Costs!$C$7:$C$89,0),MATCH(G$7,Costs!$E$6:$O$6,0))</f>
        <v>#REF!</v>
      </c>
      <c r="H438" s="85" t="e">
        <f>#REF!*INDEX(Costs!$E$7:$O$89,MATCH($C438,Costs!$C$7:$C$89,0),MATCH(H$7,Costs!$E$6:$O$6,0))</f>
        <v>#REF!</v>
      </c>
      <c r="I438" s="85" t="e">
        <f>#REF!*INDEX(Costs!$E$7:$O$89,MATCH($C438,Costs!$C$7:$C$89,0),MATCH(I$7,Costs!$E$6:$O$6,0))</f>
        <v>#REF!</v>
      </c>
      <c r="J438" s="85" t="e">
        <f>#REF!*INDEX(Costs!$E$7:$O$89,MATCH($C438,Costs!$C$7:$C$89,0),MATCH(J$7,Costs!$E$6:$O$6,0))</f>
        <v>#REF!</v>
      </c>
      <c r="K438" s="85" t="e">
        <f>#REF!*INDEX(Costs!$E$7:$O$89,MATCH($C438,Costs!$C$7:$C$89,0),MATCH(K$7,Costs!$E$6:$O$6,0))</f>
        <v>#REF!</v>
      </c>
      <c r="L438" s="85" t="e">
        <f>#REF!*INDEX(Costs!$E$7:$O$89,MATCH($C438,Costs!$C$7:$C$89,0),MATCH(L$7,Costs!$E$6:$O$6,0))</f>
        <v>#REF!</v>
      </c>
      <c r="M438" s="85" t="e">
        <f>#REF!*INDEX(Costs!$E$7:$O$89,MATCH($C438,Costs!$C$7:$C$89,0),MATCH(M$7,Costs!$E$6:$O$6,0))</f>
        <v>#REF!</v>
      </c>
      <c r="N438" s="85" t="e">
        <f>#REF!*INDEX(Costs!$E$7:$O$89,MATCH($C438,Costs!$C$7:$C$89,0),MATCH(N$7,Costs!$E$6:$O$6,0))</f>
        <v>#REF!</v>
      </c>
      <c r="O438" s="85" t="e">
        <f>#REF!*INDEX(Costs!$E$7:$O$89,MATCH($C438,Costs!$C$7:$C$89,0),MATCH(O$7,Costs!$E$6:$O$6,0))</f>
        <v>#REF!</v>
      </c>
      <c r="P438" s="86" t="e">
        <f t="shared" si="228"/>
        <v>#REF!</v>
      </c>
      <c r="Q438" s="86" t="e">
        <f t="shared" si="218"/>
        <v>#REF!</v>
      </c>
      <c r="R438" s="86" t="e">
        <f t="shared" si="219"/>
        <v>#REF!</v>
      </c>
      <c r="S438" s="86" t="e">
        <f t="shared" si="220"/>
        <v>#REF!</v>
      </c>
      <c r="T438" s="86" t="e">
        <f t="shared" si="221"/>
        <v>#REF!</v>
      </c>
      <c r="U438" s="86" t="e">
        <f t="shared" si="222"/>
        <v>#REF!</v>
      </c>
      <c r="V438" s="86" t="e">
        <f t="shared" si="223"/>
        <v>#REF!</v>
      </c>
      <c r="W438" s="86" t="e">
        <f t="shared" si="224"/>
        <v>#REF!</v>
      </c>
      <c r="X438" s="86" t="e">
        <f t="shared" si="225"/>
        <v>#REF!</v>
      </c>
      <c r="Y438" s="86" t="e">
        <f t="shared" si="226"/>
        <v>#REF!</v>
      </c>
      <c r="Z438" s="86" t="e">
        <f t="shared" si="227"/>
        <v>#REF!</v>
      </c>
      <c r="AA438" s="87">
        <v>500</v>
      </c>
      <c r="AB438" s="88" t="e">
        <f>AA438*#REF!/$AI$18*10^3</f>
        <v>#REF!</v>
      </c>
      <c r="AC438" s="89" t="e">
        <f>INDEX(Efficiencies!$D$8:$M$89,MATCH(C438,Efficiencies!$C$8:$C$89),MATCH(D438,Efficiencies!$D$7:$M$7))</f>
        <v>#REF!</v>
      </c>
      <c r="AD438" s="89" t="e">
        <f t="shared" si="213"/>
        <v>#REF!</v>
      </c>
      <c r="AE438" s="89" t="e">
        <f>INDEX(Efficiencies!$P$8:$Y$89,MATCH(C438,Efficiencies!$C$8:$C$89),MATCH(D438,Efficiencies!$P$7:$Y$7))</f>
        <v>#REF!</v>
      </c>
      <c r="AF438" s="89" t="e">
        <f t="shared" si="216"/>
        <v>#REF!</v>
      </c>
      <c r="AG438" s="89">
        <v>0</v>
      </c>
    </row>
    <row r="439" spans="1:33" x14ac:dyDescent="0.2">
      <c r="A439" s="91" t="s">
        <v>2248</v>
      </c>
      <c r="B439" s="349" t="s">
        <v>2249</v>
      </c>
      <c r="C439" s="39" t="s">
        <v>2238</v>
      </c>
      <c r="D439" s="39">
        <v>2035</v>
      </c>
      <c r="E439" s="85" t="e">
        <f>#REF!*INDEX(Costs!$E$7:$O$89,MATCH($C439,Costs!$C$7:$C$89,0),MATCH(E$7,Costs!$E$6:$O$6,0))</f>
        <v>#REF!</v>
      </c>
      <c r="F439" s="85" t="e">
        <f>#REF!*INDEX(Costs!$E$7:$O$89,MATCH($C439,Costs!$C$7:$C$89,0),MATCH(F$7,Costs!$E$6:$O$6,0))</f>
        <v>#REF!</v>
      </c>
      <c r="G439" s="85" t="e">
        <f>#REF!*INDEX(Costs!$E$7:$O$89,MATCH($C439,Costs!$C$7:$C$89,0),MATCH(G$7,Costs!$E$6:$O$6,0))</f>
        <v>#REF!</v>
      </c>
      <c r="H439" s="85" t="e">
        <f>#REF!*INDEX(Costs!$E$7:$O$89,MATCH($C439,Costs!$C$7:$C$89,0),MATCH(H$7,Costs!$E$6:$O$6,0))</f>
        <v>#REF!</v>
      </c>
      <c r="I439" s="85" t="e">
        <f>#REF!*INDEX(Costs!$E$7:$O$89,MATCH($C439,Costs!$C$7:$C$89,0),MATCH(I$7,Costs!$E$6:$O$6,0))</f>
        <v>#REF!</v>
      </c>
      <c r="J439" s="85" t="e">
        <f>#REF!*INDEX(Costs!$E$7:$O$89,MATCH($C439,Costs!$C$7:$C$89,0),MATCH(J$7,Costs!$E$6:$O$6,0))</f>
        <v>#REF!</v>
      </c>
      <c r="K439" s="85" t="e">
        <f>#REF!*INDEX(Costs!$E$7:$O$89,MATCH($C439,Costs!$C$7:$C$89,0),MATCH(K$7,Costs!$E$6:$O$6,0))</f>
        <v>#REF!</v>
      </c>
      <c r="L439" s="85" t="e">
        <f>#REF!*INDEX(Costs!$E$7:$O$89,MATCH($C439,Costs!$C$7:$C$89,0),MATCH(L$7,Costs!$E$6:$O$6,0))</f>
        <v>#REF!</v>
      </c>
      <c r="M439" s="85" t="e">
        <f>#REF!*INDEX(Costs!$E$7:$O$89,MATCH($C439,Costs!$C$7:$C$89,0),MATCH(M$7,Costs!$E$6:$O$6,0))</f>
        <v>#REF!</v>
      </c>
      <c r="N439" s="85" t="e">
        <f>#REF!*INDEX(Costs!$E$7:$O$89,MATCH($C439,Costs!$C$7:$C$89,0),MATCH(N$7,Costs!$E$6:$O$6,0))</f>
        <v>#REF!</v>
      </c>
      <c r="O439" s="85" t="e">
        <f>#REF!*INDEX(Costs!$E$7:$O$89,MATCH($C439,Costs!$C$7:$C$89,0),MATCH(O$7,Costs!$E$6:$O$6,0))</f>
        <v>#REF!</v>
      </c>
      <c r="P439" s="86" t="e">
        <f t="shared" si="228"/>
        <v>#REF!</v>
      </c>
      <c r="Q439" s="86" t="e">
        <f t="shared" si="218"/>
        <v>#REF!</v>
      </c>
      <c r="R439" s="86" t="e">
        <f t="shared" si="219"/>
        <v>#REF!</v>
      </c>
      <c r="S439" s="86" t="e">
        <f t="shared" si="220"/>
        <v>#REF!</v>
      </c>
      <c r="T439" s="86" t="e">
        <f t="shared" si="221"/>
        <v>#REF!</v>
      </c>
      <c r="U439" s="86" t="e">
        <f t="shared" si="222"/>
        <v>#REF!</v>
      </c>
      <c r="V439" s="86" t="e">
        <f t="shared" si="223"/>
        <v>#REF!</v>
      </c>
      <c r="W439" s="86" t="e">
        <f t="shared" si="224"/>
        <v>#REF!</v>
      </c>
      <c r="X439" s="86" t="e">
        <f t="shared" si="225"/>
        <v>#REF!</v>
      </c>
      <c r="Y439" s="86" t="e">
        <f t="shared" si="226"/>
        <v>#REF!</v>
      </c>
      <c r="Z439" s="86" t="e">
        <f t="shared" si="227"/>
        <v>#REF!</v>
      </c>
      <c r="AA439" s="87">
        <v>500</v>
      </c>
      <c r="AB439" s="88" t="e">
        <f>AA439*#REF!/$AI$18*10^3</f>
        <v>#REF!</v>
      </c>
      <c r="AC439" s="89" t="e">
        <f>INDEX(Efficiencies!$D$8:$M$89,MATCH(C439,Efficiencies!$C$8:$C$89),MATCH(D439,Efficiencies!$D$7:$M$7))</f>
        <v>#REF!</v>
      </c>
      <c r="AD439" s="89" t="e">
        <f t="shared" si="213"/>
        <v>#REF!</v>
      </c>
      <c r="AE439" s="89" t="e">
        <f>INDEX(Efficiencies!$P$8:$Y$89,MATCH(C439,Efficiencies!$C$8:$C$89),MATCH(D439,Efficiencies!$P$7:$Y$7))</f>
        <v>#REF!</v>
      </c>
      <c r="AF439" s="89" t="e">
        <f t="shared" si="216"/>
        <v>#REF!</v>
      </c>
      <c r="AG439" s="89">
        <v>0</v>
      </c>
    </row>
    <row r="440" spans="1:33" x14ac:dyDescent="0.2">
      <c r="A440" s="91" t="s">
        <v>2250</v>
      </c>
      <c r="B440" s="349" t="s">
        <v>2251</v>
      </c>
      <c r="C440" s="39" t="s">
        <v>2238</v>
      </c>
      <c r="D440" s="39">
        <v>2040</v>
      </c>
      <c r="E440" s="85" t="e">
        <f>#REF!*INDEX(Costs!$E$7:$O$89,MATCH($C440,Costs!$C$7:$C$89,0),MATCH(E$7,Costs!$E$6:$O$6,0))</f>
        <v>#REF!</v>
      </c>
      <c r="F440" s="85" t="e">
        <f>#REF!*INDEX(Costs!$E$7:$O$89,MATCH($C440,Costs!$C$7:$C$89,0),MATCH(F$7,Costs!$E$6:$O$6,0))</f>
        <v>#REF!</v>
      </c>
      <c r="G440" s="85" t="e">
        <f>#REF!*INDEX(Costs!$E$7:$O$89,MATCH($C440,Costs!$C$7:$C$89,0),MATCH(G$7,Costs!$E$6:$O$6,0))</f>
        <v>#REF!</v>
      </c>
      <c r="H440" s="85" t="e">
        <f>#REF!*INDEX(Costs!$E$7:$O$89,MATCH($C440,Costs!$C$7:$C$89,0),MATCH(H$7,Costs!$E$6:$O$6,0))</f>
        <v>#REF!</v>
      </c>
      <c r="I440" s="85" t="e">
        <f>#REF!*INDEX(Costs!$E$7:$O$89,MATCH($C440,Costs!$C$7:$C$89,0),MATCH(I$7,Costs!$E$6:$O$6,0))</f>
        <v>#REF!</v>
      </c>
      <c r="J440" s="85" t="e">
        <f>#REF!*INDEX(Costs!$E$7:$O$89,MATCH($C440,Costs!$C$7:$C$89,0),MATCH(J$7,Costs!$E$6:$O$6,0))</f>
        <v>#REF!</v>
      </c>
      <c r="K440" s="85" t="e">
        <f>#REF!*INDEX(Costs!$E$7:$O$89,MATCH($C440,Costs!$C$7:$C$89,0),MATCH(K$7,Costs!$E$6:$O$6,0))</f>
        <v>#REF!</v>
      </c>
      <c r="L440" s="85" t="e">
        <f>#REF!*INDEX(Costs!$E$7:$O$89,MATCH($C440,Costs!$C$7:$C$89,0),MATCH(L$7,Costs!$E$6:$O$6,0))</f>
        <v>#REF!</v>
      </c>
      <c r="M440" s="85" t="e">
        <f>#REF!*INDEX(Costs!$E$7:$O$89,MATCH($C440,Costs!$C$7:$C$89,0),MATCH(M$7,Costs!$E$6:$O$6,0))</f>
        <v>#REF!</v>
      </c>
      <c r="N440" s="85" t="e">
        <f>#REF!*INDEX(Costs!$E$7:$O$89,MATCH($C440,Costs!$C$7:$C$89,0),MATCH(N$7,Costs!$E$6:$O$6,0))</f>
        <v>#REF!</v>
      </c>
      <c r="O440" s="85" t="e">
        <f>#REF!*INDEX(Costs!$E$7:$O$89,MATCH($C440,Costs!$C$7:$C$89,0),MATCH(O$7,Costs!$E$6:$O$6,0))</f>
        <v>#REF!</v>
      </c>
      <c r="P440" s="86" t="e">
        <f t="shared" si="228"/>
        <v>#REF!</v>
      </c>
      <c r="Q440" s="86" t="e">
        <f t="shared" si="218"/>
        <v>#REF!</v>
      </c>
      <c r="R440" s="86" t="e">
        <f t="shared" si="219"/>
        <v>#REF!</v>
      </c>
      <c r="S440" s="86" t="e">
        <f t="shared" si="220"/>
        <v>#REF!</v>
      </c>
      <c r="T440" s="86" t="e">
        <f t="shared" si="221"/>
        <v>#REF!</v>
      </c>
      <c r="U440" s="86" t="e">
        <f t="shared" si="222"/>
        <v>#REF!</v>
      </c>
      <c r="V440" s="86" t="e">
        <f t="shared" si="223"/>
        <v>#REF!</v>
      </c>
      <c r="W440" s="86" t="e">
        <f t="shared" si="224"/>
        <v>#REF!</v>
      </c>
      <c r="X440" s="86" t="e">
        <f t="shared" si="225"/>
        <v>#REF!</v>
      </c>
      <c r="Y440" s="86" t="e">
        <f t="shared" si="226"/>
        <v>#REF!</v>
      </c>
      <c r="Z440" s="86" t="e">
        <f t="shared" si="227"/>
        <v>#REF!</v>
      </c>
      <c r="AA440" s="87">
        <v>500</v>
      </c>
      <c r="AB440" s="88" t="e">
        <f>AA440*#REF!/$AI$18*10^3</f>
        <v>#REF!</v>
      </c>
      <c r="AC440" s="89" t="e">
        <f>INDEX(Efficiencies!$D$8:$M$89,MATCH(C440,Efficiencies!$C$8:$C$89),MATCH(D440,Efficiencies!$D$7:$M$7))</f>
        <v>#REF!</v>
      </c>
      <c r="AD440" s="89" t="e">
        <f t="shared" si="213"/>
        <v>#REF!</v>
      </c>
      <c r="AE440" s="89" t="e">
        <f>INDEX(Efficiencies!$P$8:$Y$89,MATCH(C440,Efficiencies!$C$8:$C$89),MATCH(D440,Efficiencies!$P$7:$Y$7))</f>
        <v>#REF!</v>
      </c>
      <c r="AF440" s="89" t="e">
        <f t="shared" si="216"/>
        <v>#REF!</v>
      </c>
      <c r="AG440" s="89">
        <v>0</v>
      </c>
    </row>
    <row r="441" spans="1:33" x14ac:dyDescent="0.2">
      <c r="A441" s="91" t="s">
        <v>2252</v>
      </c>
      <c r="B441" s="349" t="s">
        <v>2253</v>
      </c>
      <c r="C441" s="39" t="s">
        <v>2238</v>
      </c>
      <c r="D441" s="39">
        <v>2045</v>
      </c>
      <c r="E441" s="85" t="e">
        <f>#REF!*INDEX(Costs!$E$7:$O$89,MATCH($C441,Costs!$C$7:$C$89,0),MATCH(E$7,Costs!$E$6:$O$6,0))</f>
        <v>#REF!</v>
      </c>
      <c r="F441" s="85" t="e">
        <f>#REF!*INDEX(Costs!$E$7:$O$89,MATCH($C441,Costs!$C$7:$C$89,0),MATCH(F$7,Costs!$E$6:$O$6,0))</f>
        <v>#REF!</v>
      </c>
      <c r="G441" s="85" t="e">
        <f>#REF!*INDEX(Costs!$E$7:$O$89,MATCH($C441,Costs!$C$7:$C$89,0),MATCH(G$7,Costs!$E$6:$O$6,0))</f>
        <v>#REF!</v>
      </c>
      <c r="H441" s="85" t="e">
        <f>#REF!*INDEX(Costs!$E$7:$O$89,MATCH($C441,Costs!$C$7:$C$89,0),MATCH(H$7,Costs!$E$6:$O$6,0))</f>
        <v>#REF!</v>
      </c>
      <c r="I441" s="85" t="e">
        <f>#REF!*INDEX(Costs!$E$7:$O$89,MATCH($C441,Costs!$C$7:$C$89,0),MATCH(I$7,Costs!$E$6:$O$6,0))</f>
        <v>#REF!</v>
      </c>
      <c r="J441" s="85" t="e">
        <f>#REF!*INDEX(Costs!$E$7:$O$89,MATCH($C441,Costs!$C$7:$C$89,0),MATCH(J$7,Costs!$E$6:$O$6,0))</f>
        <v>#REF!</v>
      </c>
      <c r="K441" s="85" t="e">
        <f>#REF!*INDEX(Costs!$E$7:$O$89,MATCH($C441,Costs!$C$7:$C$89,0),MATCH(K$7,Costs!$E$6:$O$6,0))</f>
        <v>#REF!</v>
      </c>
      <c r="L441" s="85" t="e">
        <f>#REF!*INDEX(Costs!$E$7:$O$89,MATCH($C441,Costs!$C$7:$C$89,0),MATCH(L$7,Costs!$E$6:$O$6,0))</f>
        <v>#REF!</v>
      </c>
      <c r="M441" s="85" t="e">
        <f>#REF!*INDEX(Costs!$E$7:$O$89,MATCH($C441,Costs!$C$7:$C$89,0),MATCH(M$7,Costs!$E$6:$O$6,0))</f>
        <v>#REF!</v>
      </c>
      <c r="N441" s="85" t="e">
        <f>#REF!*INDEX(Costs!$E$7:$O$89,MATCH($C441,Costs!$C$7:$C$89,0),MATCH(N$7,Costs!$E$6:$O$6,0))</f>
        <v>#REF!</v>
      </c>
      <c r="O441" s="85" t="e">
        <f>#REF!*INDEX(Costs!$E$7:$O$89,MATCH($C441,Costs!$C$7:$C$89,0),MATCH(O$7,Costs!$E$6:$O$6,0))</f>
        <v>#REF!</v>
      </c>
      <c r="P441" s="86" t="e">
        <f t="shared" si="228"/>
        <v>#REF!</v>
      </c>
      <c r="Q441" s="86" t="e">
        <f t="shared" si="218"/>
        <v>#REF!</v>
      </c>
      <c r="R441" s="86" t="e">
        <f t="shared" si="219"/>
        <v>#REF!</v>
      </c>
      <c r="S441" s="86" t="e">
        <f t="shared" si="220"/>
        <v>#REF!</v>
      </c>
      <c r="T441" s="86" t="e">
        <f t="shared" si="221"/>
        <v>#REF!</v>
      </c>
      <c r="U441" s="86" t="e">
        <f t="shared" si="222"/>
        <v>#REF!</v>
      </c>
      <c r="V441" s="86" t="e">
        <f t="shared" si="223"/>
        <v>#REF!</v>
      </c>
      <c r="W441" s="86" t="e">
        <f t="shared" si="224"/>
        <v>#REF!</v>
      </c>
      <c r="X441" s="86" t="e">
        <f t="shared" si="225"/>
        <v>#REF!</v>
      </c>
      <c r="Y441" s="86" t="e">
        <f t="shared" si="226"/>
        <v>#REF!</v>
      </c>
      <c r="Z441" s="86" t="e">
        <f t="shared" si="227"/>
        <v>#REF!</v>
      </c>
      <c r="AA441" s="87">
        <v>500</v>
      </c>
      <c r="AB441" s="88" t="e">
        <f>AA441*#REF!/$AI$18*10^3</f>
        <v>#REF!</v>
      </c>
      <c r="AC441" s="89" t="e">
        <f>INDEX(Efficiencies!$D$8:$M$89,MATCH(C441,Efficiencies!$C$8:$C$89),MATCH(D441,Efficiencies!$D$7:$M$7))</f>
        <v>#REF!</v>
      </c>
      <c r="AD441" s="89" t="e">
        <f t="shared" si="213"/>
        <v>#REF!</v>
      </c>
      <c r="AE441" s="89" t="e">
        <f>INDEX(Efficiencies!$P$8:$Y$89,MATCH(C441,Efficiencies!$C$8:$C$89),MATCH(D441,Efficiencies!$P$7:$Y$7))</f>
        <v>#REF!</v>
      </c>
      <c r="AF441" s="89" t="e">
        <f t="shared" si="216"/>
        <v>#REF!</v>
      </c>
      <c r="AG441" s="89">
        <v>0</v>
      </c>
    </row>
    <row r="442" spans="1:33" x14ac:dyDescent="0.2">
      <c r="A442" s="91" t="s">
        <v>2254</v>
      </c>
      <c r="B442" s="349" t="s">
        <v>2255</v>
      </c>
      <c r="C442" s="39" t="s">
        <v>2238</v>
      </c>
      <c r="D442" s="39">
        <v>2050</v>
      </c>
      <c r="E442" s="85" t="e">
        <f>#REF!*INDEX(Costs!$E$7:$O$89,MATCH($C442,Costs!$C$7:$C$89,0),MATCH(E$7,Costs!$E$6:$O$6,0))</f>
        <v>#REF!</v>
      </c>
      <c r="F442" s="85" t="e">
        <f>#REF!*INDEX(Costs!$E$7:$O$89,MATCH($C442,Costs!$C$7:$C$89,0),MATCH(F$7,Costs!$E$6:$O$6,0))</f>
        <v>#REF!</v>
      </c>
      <c r="G442" s="85" t="e">
        <f>#REF!*INDEX(Costs!$E$7:$O$89,MATCH($C442,Costs!$C$7:$C$89,0),MATCH(G$7,Costs!$E$6:$O$6,0))</f>
        <v>#REF!</v>
      </c>
      <c r="H442" s="85" t="e">
        <f>#REF!*INDEX(Costs!$E$7:$O$89,MATCH($C442,Costs!$C$7:$C$89,0),MATCH(H$7,Costs!$E$6:$O$6,0))</f>
        <v>#REF!</v>
      </c>
      <c r="I442" s="85" t="e">
        <f>#REF!*INDEX(Costs!$E$7:$O$89,MATCH($C442,Costs!$C$7:$C$89,0),MATCH(I$7,Costs!$E$6:$O$6,0))</f>
        <v>#REF!</v>
      </c>
      <c r="J442" s="85" t="e">
        <f>#REF!*INDEX(Costs!$E$7:$O$89,MATCH($C442,Costs!$C$7:$C$89,0),MATCH(J$7,Costs!$E$6:$O$6,0))</f>
        <v>#REF!</v>
      </c>
      <c r="K442" s="85" t="e">
        <f>#REF!*INDEX(Costs!$E$7:$O$89,MATCH($C442,Costs!$C$7:$C$89,0),MATCH(K$7,Costs!$E$6:$O$6,0))</f>
        <v>#REF!</v>
      </c>
      <c r="L442" s="85" t="e">
        <f>#REF!*INDEX(Costs!$E$7:$O$89,MATCH($C442,Costs!$C$7:$C$89,0),MATCH(L$7,Costs!$E$6:$O$6,0))</f>
        <v>#REF!</v>
      </c>
      <c r="M442" s="85" t="e">
        <f>#REF!*INDEX(Costs!$E$7:$O$89,MATCH($C442,Costs!$C$7:$C$89,0),MATCH(M$7,Costs!$E$6:$O$6,0))</f>
        <v>#REF!</v>
      </c>
      <c r="N442" s="85" t="e">
        <f>#REF!*INDEX(Costs!$E$7:$O$89,MATCH($C442,Costs!$C$7:$C$89,0),MATCH(N$7,Costs!$E$6:$O$6,0))</f>
        <v>#REF!</v>
      </c>
      <c r="O442" s="85" t="e">
        <f>#REF!*INDEX(Costs!$E$7:$O$89,MATCH($C442,Costs!$C$7:$C$89,0),MATCH(O$7,Costs!$E$6:$O$6,0))</f>
        <v>#REF!</v>
      </c>
      <c r="P442" s="86" t="e">
        <f t="shared" si="228"/>
        <v>#REF!</v>
      </c>
      <c r="Q442" s="86" t="e">
        <f t="shared" si="218"/>
        <v>#REF!</v>
      </c>
      <c r="R442" s="86" t="e">
        <f t="shared" si="219"/>
        <v>#REF!</v>
      </c>
      <c r="S442" s="86" t="e">
        <f t="shared" si="220"/>
        <v>#REF!</v>
      </c>
      <c r="T442" s="86" t="e">
        <f t="shared" si="221"/>
        <v>#REF!</v>
      </c>
      <c r="U442" s="86" t="e">
        <f t="shared" si="222"/>
        <v>#REF!</v>
      </c>
      <c r="V442" s="86" t="e">
        <f t="shared" si="223"/>
        <v>#REF!</v>
      </c>
      <c r="W442" s="86" t="e">
        <f t="shared" si="224"/>
        <v>#REF!</v>
      </c>
      <c r="X442" s="86" t="e">
        <f t="shared" si="225"/>
        <v>#REF!</v>
      </c>
      <c r="Y442" s="86" t="e">
        <f t="shared" si="226"/>
        <v>#REF!</v>
      </c>
      <c r="Z442" s="86" t="e">
        <f t="shared" si="227"/>
        <v>#REF!</v>
      </c>
      <c r="AA442" s="87">
        <v>500</v>
      </c>
      <c r="AB442" s="88" t="e">
        <f>AA442*#REF!/$AI$18*10^3</f>
        <v>#REF!</v>
      </c>
      <c r="AC442" s="89" t="e">
        <f>INDEX(Efficiencies!$D$8:$M$89,MATCH(C442,Efficiencies!$C$8:$C$89),MATCH(D442,Efficiencies!$D$7:$M$7))</f>
        <v>#REF!</v>
      </c>
      <c r="AD442" s="89" t="e">
        <f t="shared" si="213"/>
        <v>#REF!</v>
      </c>
      <c r="AE442" s="89" t="e">
        <f>INDEX(Efficiencies!$P$8:$Y$89,MATCH(C442,Efficiencies!$C$8:$C$89,0),MATCH(D442,Efficiencies!$P$7:$Y$7,0))</f>
        <v>#REF!</v>
      </c>
      <c r="AF442" s="89" t="e">
        <f t="shared" si="216"/>
        <v>#REF!</v>
      </c>
      <c r="AG442" s="89">
        <v>0</v>
      </c>
    </row>
    <row r="443" spans="1:33" x14ac:dyDescent="0.2">
      <c r="A443" s="91" t="s">
        <v>2256</v>
      </c>
      <c r="B443" s="349" t="s">
        <v>2257</v>
      </c>
      <c r="C443" s="39" t="s">
        <v>2258</v>
      </c>
      <c r="D443" s="39">
        <v>2010</v>
      </c>
      <c r="E443" s="85" t="e">
        <f>#REF!*INDEX(Costs!$E$7:$O$89,MATCH($C443,Costs!$C$7:$C$89,0),MATCH(E$7,Costs!$E$6:$O$6,0))</f>
        <v>#REF!</v>
      </c>
      <c r="F443" s="85" t="e">
        <f>#REF!*INDEX(Costs!$E$7:$O$89,MATCH($C443,Costs!$C$7:$C$89,0),MATCH(F$7,Costs!$E$6:$O$6,0))</f>
        <v>#REF!</v>
      </c>
      <c r="G443" s="85" t="e">
        <f>#REF!*INDEX(Costs!$E$7:$O$89,MATCH($C443,Costs!$C$7:$C$89,0),MATCH(G$7,Costs!$E$6:$O$6,0))</f>
        <v>#REF!</v>
      </c>
      <c r="H443" s="85" t="e">
        <f>#REF!*INDEX(Costs!$E$7:$O$89,MATCH($C443,Costs!$C$7:$C$89,0),MATCH(H$7,Costs!$E$6:$O$6,0))</f>
        <v>#REF!</v>
      </c>
      <c r="I443" s="85" t="e">
        <f>#REF!*INDEX(Costs!$E$7:$O$89,MATCH($C443,Costs!$C$7:$C$89,0),MATCH(I$7,Costs!$E$6:$O$6,0))</f>
        <v>#REF!</v>
      </c>
      <c r="J443" s="85" t="e">
        <f>#REF!*INDEX(Costs!$E$7:$O$89,MATCH($C443,Costs!$C$7:$C$89,0),MATCH(J$7,Costs!$E$6:$O$6,0))</f>
        <v>#REF!</v>
      </c>
      <c r="K443" s="85" t="e">
        <f>#REF!*INDEX(Costs!$E$7:$O$89,MATCH($C443,Costs!$C$7:$C$89,0),MATCH(K$7,Costs!$E$6:$O$6,0))</f>
        <v>#REF!</v>
      </c>
      <c r="L443" s="85" t="e">
        <f>#REF!*INDEX(Costs!$E$7:$O$89,MATCH($C443,Costs!$C$7:$C$89,0),MATCH(L$7,Costs!$E$6:$O$6,0))</f>
        <v>#REF!</v>
      </c>
      <c r="M443" s="85" t="e">
        <f>#REF!*INDEX(Costs!$E$7:$O$89,MATCH($C443,Costs!$C$7:$C$89,0),MATCH(M$7,Costs!$E$6:$O$6,0))</f>
        <v>#REF!</v>
      </c>
      <c r="N443" s="85" t="e">
        <f>#REF!*INDEX(Costs!$E$7:$O$89,MATCH($C443,Costs!$C$7:$C$89,0),MATCH(N$7,Costs!$E$6:$O$6,0))</f>
        <v>#REF!</v>
      </c>
      <c r="O443" s="85" t="e">
        <f>#REF!*INDEX(Costs!$E$7:$O$89,MATCH($C443,Costs!$C$7:$C$89,0),MATCH(O$7,Costs!$E$6:$O$6,0))</f>
        <v>#REF!</v>
      </c>
      <c r="P443" s="86">
        <v>0</v>
      </c>
      <c r="Q443" s="86" t="e">
        <f>F443/$AI$18*10^6</f>
        <v>#REF!</v>
      </c>
      <c r="R443" s="86" t="e">
        <f t="shared" si="219"/>
        <v>#REF!</v>
      </c>
      <c r="S443" s="86" t="e">
        <f t="shared" si="220"/>
        <v>#REF!</v>
      </c>
      <c r="T443" s="86" t="e">
        <f t="shared" si="221"/>
        <v>#REF!</v>
      </c>
      <c r="U443" s="86" t="e">
        <f t="shared" si="222"/>
        <v>#REF!</v>
      </c>
      <c r="V443" s="86" t="e">
        <f t="shared" si="223"/>
        <v>#REF!</v>
      </c>
      <c r="W443" s="86" t="e">
        <f t="shared" si="224"/>
        <v>#REF!</v>
      </c>
      <c r="X443" s="86" t="e">
        <f t="shared" si="225"/>
        <v>#REF!</v>
      </c>
      <c r="Y443" s="86" t="e">
        <f t="shared" si="226"/>
        <v>#REF!</v>
      </c>
      <c r="Z443" s="86" t="e">
        <f t="shared" si="227"/>
        <v>#REF!</v>
      </c>
      <c r="AA443" s="87">
        <v>500</v>
      </c>
      <c r="AB443" s="88" t="e">
        <f>AA443*#REF!/$AI$18*10^3</f>
        <v>#REF!</v>
      </c>
      <c r="AC443" s="89">
        <f>INDEX(Efficiencies!$D$8:$M$89,MATCH(C443,Efficiencies!$C$8:$C$89),MATCH(D443,Efficiencies!$D$7:$M$7))</f>
        <v>0</v>
      </c>
      <c r="AD443" s="89">
        <f t="shared" si="213"/>
        <v>0</v>
      </c>
      <c r="AE443" s="89">
        <f>INDEX(Efficiencies!$P$8:$Y$89,MATCH(C443,Efficiencies!$C$8:$C$89),MATCH(D443,Efficiencies!$P$7:$Y$7))</f>
        <v>0</v>
      </c>
      <c r="AF443" s="89">
        <f t="shared" si="216"/>
        <v>0</v>
      </c>
      <c r="AG443" s="89">
        <v>0</v>
      </c>
    </row>
    <row r="444" spans="1:33" x14ac:dyDescent="0.2">
      <c r="A444" s="91" t="s">
        <v>485</v>
      </c>
      <c r="B444" s="349" t="s">
        <v>486</v>
      </c>
      <c r="C444" s="39" t="s">
        <v>2258</v>
      </c>
      <c r="D444" s="39">
        <v>2015</v>
      </c>
      <c r="E444" s="85" t="e">
        <f>#REF!*INDEX(Costs!$E$7:$O$89,MATCH($C444,Costs!$C$7:$C$89,0),MATCH(E$7,Costs!$E$6:$O$6,0))</f>
        <v>#REF!</v>
      </c>
      <c r="F444" s="85" t="e">
        <f>#REF!*INDEX(Costs!$E$7:$O$89,MATCH($C444,Costs!$C$7:$C$89,0),MATCH(F$7,Costs!$E$6:$O$6,0))</f>
        <v>#REF!</v>
      </c>
      <c r="G444" s="85" t="e">
        <f>#REF!*INDEX(Costs!$E$7:$O$89,MATCH($C444,Costs!$C$7:$C$89,0),MATCH(G$7,Costs!$E$6:$O$6,0))</f>
        <v>#REF!</v>
      </c>
      <c r="H444" s="85" t="e">
        <f>#REF!*INDEX(Costs!$E$7:$O$89,MATCH($C444,Costs!$C$7:$C$89,0),MATCH(H$7,Costs!$E$6:$O$6,0))</f>
        <v>#REF!</v>
      </c>
      <c r="I444" s="85" t="e">
        <f>#REF!*INDEX(Costs!$E$7:$O$89,MATCH($C444,Costs!$C$7:$C$89,0),MATCH(I$7,Costs!$E$6:$O$6,0))</f>
        <v>#REF!</v>
      </c>
      <c r="J444" s="85" t="e">
        <f>#REF!*INDEX(Costs!$E$7:$O$89,MATCH($C444,Costs!$C$7:$C$89,0),MATCH(J$7,Costs!$E$6:$O$6,0))</f>
        <v>#REF!</v>
      </c>
      <c r="K444" s="85" t="e">
        <f>#REF!*INDEX(Costs!$E$7:$O$89,MATCH($C444,Costs!$C$7:$C$89,0),MATCH(K$7,Costs!$E$6:$O$6,0))</f>
        <v>#REF!</v>
      </c>
      <c r="L444" s="85" t="e">
        <f>#REF!*INDEX(Costs!$E$7:$O$89,MATCH($C444,Costs!$C$7:$C$89,0),MATCH(L$7,Costs!$E$6:$O$6,0))</f>
        <v>#REF!</v>
      </c>
      <c r="M444" s="85" t="e">
        <f>#REF!*INDEX(Costs!$E$7:$O$89,MATCH($C444,Costs!$C$7:$C$89,0),MATCH(M$7,Costs!$E$6:$O$6,0))</f>
        <v>#REF!</v>
      </c>
      <c r="N444" s="85" t="e">
        <f>#REF!*INDEX(Costs!$E$7:$O$89,MATCH($C444,Costs!$C$7:$C$89,0),MATCH(N$7,Costs!$E$6:$O$6,0))</f>
        <v>#REF!</v>
      </c>
      <c r="O444" s="85" t="e">
        <f>#REF!*INDEX(Costs!$E$7:$O$89,MATCH($C444,Costs!$C$7:$C$89,0),MATCH(O$7,Costs!$E$6:$O$6,0))</f>
        <v>#REF!</v>
      </c>
      <c r="P444" s="86">
        <v>0</v>
      </c>
      <c r="Q444" s="86" t="e">
        <f t="shared" ref="Q444:Q507" si="229">F444/$AI$18*10^6</f>
        <v>#REF!</v>
      </c>
      <c r="R444" s="86" t="e">
        <f t="shared" si="219"/>
        <v>#REF!</v>
      </c>
      <c r="S444" s="86" t="e">
        <f t="shared" si="220"/>
        <v>#REF!</v>
      </c>
      <c r="T444" s="86" t="e">
        <f t="shared" si="221"/>
        <v>#REF!</v>
      </c>
      <c r="U444" s="86" t="e">
        <f t="shared" si="222"/>
        <v>#REF!</v>
      </c>
      <c r="V444" s="86" t="e">
        <f t="shared" si="223"/>
        <v>#REF!</v>
      </c>
      <c r="W444" s="86" t="e">
        <f t="shared" si="224"/>
        <v>#REF!</v>
      </c>
      <c r="X444" s="86" t="e">
        <f t="shared" si="225"/>
        <v>#REF!</v>
      </c>
      <c r="Y444" s="86" t="e">
        <f t="shared" si="226"/>
        <v>#REF!</v>
      </c>
      <c r="Z444" s="86" t="e">
        <f t="shared" si="227"/>
        <v>#REF!</v>
      </c>
      <c r="AA444" s="87">
        <v>500</v>
      </c>
      <c r="AB444" s="88" t="e">
        <f>AA444*#REF!/$AI$18*10^3</f>
        <v>#REF!</v>
      </c>
      <c r="AC444" s="89">
        <f>INDEX(Efficiencies!$D$8:$M$89,MATCH(C444,Efficiencies!$C$8:$C$89),MATCH(D444,Efficiencies!$D$7:$M$7))</f>
        <v>39.105801</v>
      </c>
      <c r="AD444" s="89">
        <f t="shared" si="213"/>
        <v>0.29652114011009845</v>
      </c>
      <c r="AE444" s="89">
        <f>INDEX(Efficiencies!$P$8:$Y$89,MATCH(C444,Efficiencies!$C$8:$C$89),MATCH(D444,Efficiencies!$P$7:$Y$7))</f>
        <v>32.841520949412001</v>
      </c>
      <c r="AF444" s="89">
        <f t="shared" si="216"/>
        <v>0.24902201171814203</v>
      </c>
      <c r="AG444" s="89">
        <v>0</v>
      </c>
    </row>
    <row r="445" spans="1:33" x14ac:dyDescent="0.2">
      <c r="A445" s="91" t="s">
        <v>2259</v>
      </c>
      <c r="B445" s="349" t="s">
        <v>2260</v>
      </c>
      <c r="C445" s="39" t="s">
        <v>2258</v>
      </c>
      <c r="D445" s="39">
        <v>2020</v>
      </c>
      <c r="E445" s="85" t="e">
        <f>#REF!*INDEX(Costs!$E$7:$O$89,MATCH($C445,Costs!$C$7:$C$89,0),MATCH(E$7,Costs!$E$6:$O$6,0))</f>
        <v>#REF!</v>
      </c>
      <c r="F445" s="85" t="e">
        <f>#REF!*INDEX(Costs!$E$7:$O$89,MATCH($C445,Costs!$C$7:$C$89,0),MATCH(F$7,Costs!$E$6:$O$6,0))</f>
        <v>#REF!</v>
      </c>
      <c r="G445" s="85" t="e">
        <f>#REF!*INDEX(Costs!$E$7:$O$89,MATCH($C445,Costs!$C$7:$C$89,0),MATCH(G$7,Costs!$E$6:$O$6,0))</f>
        <v>#REF!</v>
      </c>
      <c r="H445" s="85" t="e">
        <f>#REF!*INDEX(Costs!$E$7:$O$89,MATCH($C445,Costs!$C$7:$C$89,0),MATCH(H$7,Costs!$E$6:$O$6,0))</f>
        <v>#REF!</v>
      </c>
      <c r="I445" s="85" t="e">
        <f>#REF!*INDEX(Costs!$E$7:$O$89,MATCH($C445,Costs!$C$7:$C$89,0),MATCH(I$7,Costs!$E$6:$O$6,0))</f>
        <v>#REF!</v>
      </c>
      <c r="J445" s="85" t="e">
        <f>#REF!*INDEX(Costs!$E$7:$O$89,MATCH($C445,Costs!$C$7:$C$89,0),MATCH(J$7,Costs!$E$6:$O$6,0))</f>
        <v>#REF!</v>
      </c>
      <c r="K445" s="85" t="e">
        <f>#REF!*INDEX(Costs!$E$7:$O$89,MATCH($C445,Costs!$C$7:$C$89,0),MATCH(K$7,Costs!$E$6:$O$6,0))</f>
        <v>#REF!</v>
      </c>
      <c r="L445" s="85" t="e">
        <f>#REF!*INDEX(Costs!$E$7:$O$89,MATCH($C445,Costs!$C$7:$C$89,0),MATCH(L$7,Costs!$E$6:$O$6,0))</f>
        <v>#REF!</v>
      </c>
      <c r="M445" s="85" t="e">
        <f>#REF!*INDEX(Costs!$E$7:$O$89,MATCH($C445,Costs!$C$7:$C$89,0),MATCH(M$7,Costs!$E$6:$O$6,0))</f>
        <v>#REF!</v>
      </c>
      <c r="N445" s="85" t="e">
        <f>#REF!*INDEX(Costs!$E$7:$O$89,MATCH($C445,Costs!$C$7:$C$89,0),MATCH(N$7,Costs!$E$6:$O$6,0))</f>
        <v>#REF!</v>
      </c>
      <c r="O445" s="85" t="e">
        <f>#REF!*INDEX(Costs!$E$7:$O$89,MATCH($C445,Costs!$C$7:$C$89,0),MATCH(O$7,Costs!$E$6:$O$6,0))</f>
        <v>#REF!</v>
      </c>
      <c r="P445" s="86">
        <v>0</v>
      </c>
      <c r="Q445" s="86" t="e">
        <f t="shared" si="229"/>
        <v>#REF!</v>
      </c>
      <c r="R445" s="86" t="e">
        <f t="shared" si="219"/>
        <v>#REF!</v>
      </c>
      <c r="S445" s="86" t="e">
        <f t="shared" si="220"/>
        <v>#REF!</v>
      </c>
      <c r="T445" s="86" t="e">
        <f t="shared" si="221"/>
        <v>#REF!</v>
      </c>
      <c r="U445" s="86" t="e">
        <f t="shared" si="222"/>
        <v>#REF!</v>
      </c>
      <c r="V445" s="86" t="e">
        <f t="shared" si="223"/>
        <v>#REF!</v>
      </c>
      <c r="W445" s="86" t="e">
        <f t="shared" si="224"/>
        <v>#REF!</v>
      </c>
      <c r="X445" s="86" t="e">
        <f t="shared" si="225"/>
        <v>#REF!</v>
      </c>
      <c r="Y445" s="86" t="e">
        <f t="shared" si="226"/>
        <v>#REF!</v>
      </c>
      <c r="Z445" s="86" t="e">
        <f t="shared" si="227"/>
        <v>#REF!</v>
      </c>
      <c r="AA445" s="87">
        <v>500</v>
      </c>
      <c r="AB445" s="88" t="e">
        <f>AA445*#REF!/$AI$18*10^3</f>
        <v>#REF!</v>
      </c>
      <c r="AC445" s="89" t="e">
        <f>INDEX(Efficiencies!$D$8:$M$89,MATCH(C445,Efficiencies!$C$8:$C$89),MATCH(D445,Efficiencies!$D$7:$M$7))</f>
        <v>#REF!</v>
      </c>
      <c r="AD445" s="89" t="e">
        <f t="shared" si="213"/>
        <v>#REF!</v>
      </c>
      <c r="AE445" s="89" t="e">
        <f>INDEX(Efficiencies!$P$8:$Y$89,MATCH(C445,Efficiencies!$C$8:$C$89),MATCH(D445,Efficiencies!$P$7:$Y$7))</f>
        <v>#REF!</v>
      </c>
      <c r="AF445" s="89" t="e">
        <f t="shared" si="216"/>
        <v>#REF!</v>
      </c>
      <c r="AG445" s="89">
        <v>0</v>
      </c>
    </row>
    <row r="446" spans="1:33" x14ac:dyDescent="0.2">
      <c r="A446" s="91" t="s">
        <v>2261</v>
      </c>
      <c r="B446" s="349" t="s">
        <v>2262</v>
      </c>
      <c r="C446" s="39" t="s">
        <v>2258</v>
      </c>
      <c r="D446" s="39">
        <v>2025</v>
      </c>
      <c r="E446" s="85" t="e">
        <f>#REF!*INDEX(Costs!$E$7:$O$89,MATCH($C446,Costs!$C$7:$C$89,0),MATCH(E$7,Costs!$E$6:$O$6,0))</f>
        <v>#REF!</v>
      </c>
      <c r="F446" s="85" t="e">
        <f>#REF!*INDEX(Costs!$E$7:$O$89,MATCH($C446,Costs!$C$7:$C$89,0),MATCH(F$7,Costs!$E$6:$O$6,0))</f>
        <v>#REF!</v>
      </c>
      <c r="G446" s="85" t="e">
        <f>#REF!*INDEX(Costs!$E$7:$O$89,MATCH($C446,Costs!$C$7:$C$89,0),MATCH(G$7,Costs!$E$6:$O$6,0))</f>
        <v>#REF!</v>
      </c>
      <c r="H446" s="85" t="e">
        <f>#REF!*INDEX(Costs!$E$7:$O$89,MATCH($C446,Costs!$C$7:$C$89,0),MATCH(H$7,Costs!$E$6:$O$6,0))</f>
        <v>#REF!</v>
      </c>
      <c r="I446" s="85" t="e">
        <f>#REF!*INDEX(Costs!$E$7:$O$89,MATCH($C446,Costs!$C$7:$C$89,0),MATCH(I$7,Costs!$E$6:$O$6,0))</f>
        <v>#REF!</v>
      </c>
      <c r="J446" s="85" t="e">
        <f>#REF!*INDEX(Costs!$E$7:$O$89,MATCH($C446,Costs!$C$7:$C$89,0),MATCH(J$7,Costs!$E$6:$O$6,0))</f>
        <v>#REF!</v>
      </c>
      <c r="K446" s="85" t="e">
        <f>#REF!*INDEX(Costs!$E$7:$O$89,MATCH($C446,Costs!$C$7:$C$89,0),MATCH(K$7,Costs!$E$6:$O$6,0))</f>
        <v>#REF!</v>
      </c>
      <c r="L446" s="85" t="e">
        <f>#REF!*INDEX(Costs!$E$7:$O$89,MATCH($C446,Costs!$C$7:$C$89,0),MATCH(L$7,Costs!$E$6:$O$6,0))</f>
        <v>#REF!</v>
      </c>
      <c r="M446" s="85" t="e">
        <f>#REF!*INDEX(Costs!$E$7:$O$89,MATCH($C446,Costs!$C$7:$C$89,0),MATCH(M$7,Costs!$E$6:$O$6,0))</f>
        <v>#REF!</v>
      </c>
      <c r="N446" s="85" t="e">
        <f>#REF!*INDEX(Costs!$E$7:$O$89,MATCH($C446,Costs!$C$7:$C$89,0),MATCH(N$7,Costs!$E$6:$O$6,0))</f>
        <v>#REF!</v>
      </c>
      <c r="O446" s="85" t="e">
        <f>#REF!*INDEX(Costs!$E$7:$O$89,MATCH($C446,Costs!$C$7:$C$89,0),MATCH(O$7,Costs!$E$6:$O$6,0))</f>
        <v>#REF!</v>
      </c>
      <c r="P446" s="86">
        <v>0</v>
      </c>
      <c r="Q446" s="86" t="e">
        <f t="shared" si="229"/>
        <v>#REF!</v>
      </c>
      <c r="R446" s="86" t="e">
        <f t="shared" si="219"/>
        <v>#REF!</v>
      </c>
      <c r="S446" s="86" t="e">
        <f t="shared" si="220"/>
        <v>#REF!</v>
      </c>
      <c r="T446" s="86" t="e">
        <f t="shared" si="221"/>
        <v>#REF!</v>
      </c>
      <c r="U446" s="86" t="e">
        <f t="shared" si="222"/>
        <v>#REF!</v>
      </c>
      <c r="V446" s="86" t="e">
        <f t="shared" si="223"/>
        <v>#REF!</v>
      </c>
      <c r="W446" s="86" t="e">
        <f t="shared" si="224"/>
        <v>#REF!</v>
      </c>
      <c r="X446" s="86" t="e">
        <f t="shared" si="225"/>
        <v>#REF!</v>
      </c>
      <c r="Y446" s="86" t="e">
        <f t="shared" si="226"/>
        <v>#REF!</v>
      </c>
      <c r="Z446" s="86" t="e">
        <f t="shared" si="227"/>
        <v>#REF!</v>
      </c>
      <c r="AA446" s="87">
        <v>500</v>
      </c>
      <c r="AB446" s="88" t="e">
        <f>AA446*#REF!/$AI$18*10^3</f>
        <v>#REF!</v>
      </c>
      <c r="AC446" s="89" t="e">
        <f>INDEX(Efficiencies!$D$8:$M$89,MATCH(C446,Efficiencies!$C$8:$C$89),MATCH(D446,Efficiencies!$D$7:$M$7))</f>
        <v>#REF!</v>
      </c>
      <c r="AD446" s="89" t="e">
        <f t="shared" si="213"/>
        <v>#REF!</v>
      </c>
      <c r="AE446" s="89" t="e">
        <f>INDEX(Efficiencies!$P$8:$Y$89,MATCH(C446,Efficiencies!$C$8:$C$89),MATCH(D446,Efficiencies!$P$7:$Y$7))</f>
        <v>#REF!</v>
      </c>
      <c r="AF446" s="89" t="e">
        <f t="shared" si="216"/>
        <v>#REF!</v>
      </c>
      <c r="AG446" s="89">
        <v>0</v>
      </c>
    </row>
    <row r="447" spans="1:33" x14ac:dyDescent="0.2">
      <c r="A447" s="91" t="s">
        <v>2263</v>
      </c>
      <c r="B447" s="349" t="s">
        <v>2264</v>
      </c>
      <c r="C447" s="39" t="s">
        <v>2258</v>
      </c>
      <c r="D447" s="39">
        <v>2030</v>
      </c>
      <c r="E447" s="85" t="e">
        <f>#REF!*INDEX(Costs!$E$7:$O$89,MATCH($C447,Costs!$C$7:$C$89,0),MATCH(E$7,Costs!$E$6:$O$6,0))</f>
        <v>#REF!</v>
      </c>
      <c r="F447" s="85" t="e">
        <f>#REF!*INDEX(Costs!$E$7:$O$89,MATCH($C447,Costs!$C$7:$C$89,0),MATCH(F$7,Costs!$E$6:$O$6,0))</f>
        <v>#REF!</v>
      </c>
      <c r="G447" s="85" t="e">
        <f>#REF!*INDEX(Costs!$E$7:$O$89,MATCH($C447,Costs!$C$7:$C$89,0),MATCH(G$7,Costs!$E$6:$O$6,0))</f>
        <v>#REF!</v>
      </c>
      <c r="H447" s="85" t="e">
        <f>#REF!*INDEX(Costs!$E$7:$O$89,MATCH($C447,Costs!$C$7:$C$89,0),MATCH(H$7,Costs!$E$6:$O$6,0))</f>
        <v>#REF!</v>
      </c>
      <c r="I447" s="85" t="e">
        <f>#REF!*INDEX(Costs!$E$7:$O$89,MATCH($C447,Costs!$C$7:$C$89,0),MATCH(I$7,Costs!$E$6:$O$6,0))</f>
        <v>#REF!</v>
      </c>
      <c r="J447" s="85" t="e">
        <f>#REF!*INDEX(Costs!$E$7:$O$89,MATCH($C447,Costs!$C$7:$C$89,0),MATCH(J$7,Costs!$E$6:$O$6,0))</f>
        <v>#REF!</v>
      </c>
      <c r="K447" s="85" t="e">
        <f>#REF!*INDEX(Costs!$E$7:$O$89,MATCH($C447,Costs!$C$7:$C$89,0),MATCH(K$7,Costs!$E$6:$O$6,0))</f>
        <v>#REF!</v>
      </c>
      <c r="L447" s="85" t="e">
        <f>#REF!*INDEX(Costs!$E$7:$O$89,MATCH($C447,Costs!$C$7:$C$89,0),MATCH(L$7,Costs!$E$6:$O$6,0))</f>
        <v>#REF!</v>
      </c>
      <c r="M447" s="85" t="e">
        <f>#REF!*INDEX(Costs!$E$7:$O$89,MATCH($C447,Costs!$C$7:$C$89,0),MATCH(M$7,Costs!$E$6:$O$6,0))</f>
        <v>#REF!</v>
      </c>
      <c r="N447" s="85" t="e">
        <f>#REF!*INDEX(Costs!$E$7:$O$89,MATCH($C447,Costs!$C$7:$C$89,0),MATCH(N$7,Costs!$E$6:$O$6,0))</f>
        <v>#REF!</v>
      </c>
      <c r="O447" s="85" t="e">
        <f>#REF!*INDEX(Costs!$E$7:$O$89,MATCH($C447,Costs!$C$7:$C$89,0),MATCH(O$7,Costs!$E$6:$O$6,0))</f>
        <v>#REF!</v>
      </c>
      <c r="P447" s="86">
        <v>0</v>
      </c>
      <c r="Q447" s="86" t="e">
        <f t="shared" si="229"/>
        <v>#REF!</v>
      </c>
      <c r="R447" s="86" t="e">
        <f t="shared" si="219"/>
        <v>#REF!</v>
      </c>
      <c r="S447" s="86" t="e">
        <f t="shared" si="220"/>
        <v>#REF!</v>
      </c>
      <c r="T447" s="86" t="e">
        <f t="shared" si="221"/>
        <v>#REF!</v>
      </c>
      <c r="U447" s="86" t="e">
        <f t="shared" si="222"/>
        <v>#REF!</v>
      </c>
      <c r="V447" s="86" t="e">
        <f t="shared" si="223"/>
        <v>#REF!</v>
      </c>
      <c r="W447" s="86" t="e">
        <f t="shared" si="224"/>
        <v>#REF!</v>
      </c>
      <c r="X447" s="86" t="e">
        <f t="shared" si="225"/>
        <v>#REF!</v>
      </c>
      <c r="Y447" s="86" t="e">
        <f t="shared" si="226"/>
        <v>#REF!</v>
      </c>
      <c r="Z447" s="86" t="e">
        <f t="shared" si="227"/>
        <v>#REF!</v>
      </c>
      <c r="AA447" s="87">
        <v>500</v>
      </c>
      <c r="AB447" s="88" t="e">
        <f>AA447*#REF!/$AI$18*10^3</f>
        <v>#REF!</v>
      </c>
      <c r="AC447" s="89" t="e">
        <f>INDEX(Efficiencies!$D$8:$M$89,MATCH(C447,Efficiencies!$C$8:$C$89),MATCH(D447,Efficiencies!$D$7:$M$7))</f>
        <v>#REF!</v>
      </c>
      <c r="AD447" s="89" t="e">
        <f t="shared" si="213"/>
        <v>#REF!</v>
      </c>
      <c r="AE447" s="89" t="e">
        <f>INDEX(Efficiencies!$P$8:$Y$89,MATCH(C447,Efficiencies!$C$8:$C$89),MATCH(D447,Efficiencies!$P$7:$Y$7))</f>
        <v>#REF!</v>
      </c>
      <c r="AF447" s="89" t="e">
        <f t="shared" si="216"/>
        <v>#REF!</v>
      </c>
      <c r="AG447" s="89">
        <v>0</v>
      </c>
    </row>
    <row r="448" spans="1:33" x14ac:dyDescent="0.2">
      <c r="A448" s="91" t="s">
        <v>2265</v>
      </c>
      <c r="B448" s="349" t="s">
        <v>2266</v>
      </c>
      <c r="C448" s="39" t="s">
        <v>2258</v>
      </c>
      <c r="D448" s="39">
        <v>2035</v>
      </c>
      <c r="E448" s="85" t="e">
        <f>#REF!*INDEX(Costs!$E$7:$O$89,MATCH($C448,Costs!$C$7:$C$89,0),MATCH(E$7,Costs!$E$6:$O$6,0))</f>
        <v>#REF!</v>
      </c>
      <c r="F448" s="85" t="e">
        <f>#REF!*INDEX(Costs!$E$7:$O$89,MATCH($C448,Costs!$C$7:$C$89,0),MATCH(F$7,Costs!$E$6:$O$6,0))</f>
        <v>#REF!</v>
      </c>
      <c r="G448" s="85" t="e">
        <f>#REF!*INDEX(Costs!$E$7:$O$89,MATCH($C448,Costs!$C$7:$C$89,0),MATCH(G$7,Costs!$E$6:$O$6,0))</f>
        <v>#REF!</v>
      </c>
      <c r="H448" s="85" t="e">
        <f>#REF!*INDEX(Costs!$E$7:$O$89,MATCH($C448,Costs!$C$7:$C$89,0),MATCH(H$7,Costs!$E$6:$O$6,0))</f>
        <v>#REF!</v>
      </c>
      <c r="I448" s="85" t="e">
        <f>#REF!*INDEX(Costs!$E$7:$O$89,MATCH($C448,Costs!$C$7:$C$89,0),MATCH(I$7,Costs!$E$6:$O$6,0))</f>
        <v>#REF!</v>
      </c>
      <c r="J448" s="85" t="e">
        <f>#REF!*INDEX(Costs!$E$7:$O$89,MATCH($C448,Costs!$C$7:$C$89,0),MATCH(J$7,Costs!$E$6:$O$6,0))</f>
        <v>#REF!</v>
      </c>
      <c r="K448" s="85" t="e">
        <f>#REF!*INDEX(Costs!$E$7:$O$89,MATCH($C448,Costs!$C$7:$C$89,0),MATCH(K$7,Costs!$E$6:$O$6,0))</f>
        <v>#REF!</v>
      </c>
      <c r="L448" s="85" t="e">
        <f>#REF!*INDEX(Costs!$E$7:$O$89,MATCH($C448,Costs!$C$7:$C$89,0),MATCH(L$7,Costs!$E$6:$O$6,0))</f>
        <v>#REF!</v>
      </c>
      <c r="M448" s="85" t="e">
        <f>#REF!*INDEX(Costs!$E$7:$O$89,MATCH($C448,Costs!$C$7:$C$89,0),MATCH(M$7,Costs!$E$6:$O$6,0))</f>
        <v>#REF!</v>
      </c>
      <c r="N448" s="85" t="e">
        <f>#REF!*INDEX(Costs!$E$7:$O$89,MATCH($C448,Costs!$C$7:$C$89,0),MATCH(N$7,Costs!$E$6:$O$6,0))</f>
        <v>#REF!</v>
      </c>
      <c r="O448" s="85" t="e">
        <f>#REF!*INDEX(Costs!$E$7:$O$89,MATCH($C448,Costs!$C$7:$C$89,0),MATCH(O$7,Costs!$E$6:$O$6,0))</f>
        <v>#REF!</v>
      </c>
      <c r="P448" s="86">
        <v>0</v>
      </c>
      <c r="Q448" s="86" t="e">
        <f t="shared" si="229"/>
        <v>#REF!</v>
      </c>
      <c r="R448" s="86" t="e">
        <f t="shared" si="219"/>
        <v>#REF!</v>
      </c>
      <c r="S448" s="86" t="e">
        <f t="shared" si="220"/>
        <v>#REF!</v>
      </c>
      <c r="T448" s="86" t="e">
        <f t="shared" si="221"/>
        <v>#REF!</v>
      </c>
      <c r="U448" s="86" t="e">
        <f t="shared" si="222"/>
        <v>#REF!</v>
      </c>
      <c r="V448" s="86" t="e">
        <f t="shared" si="223"/>
        <v>#REF!</v>
      </c>
      <c r="W448" s="86" t="e">
        <f t="shared" si="224"/>
        <v>#REF!</v>
      </c>
      <c r="X448" s="86" t="e">
        <f t="shared" si="225"/>
        <v>#REF!</v>
      </c>
      <c r="Y448" s="86" t="e">
        <f t="shared" si="226"/>
        <v>#REF!</v>
      </c>
      <c r="Z448" s="86" t="e">
        <f t="shared" si="227"/>
        <v>#REF!</v>
      </c>
      <c r="AA448" s="87">
        <v>500</v>
      </c>
      <c r="AB448" s="88" t="e">
        <f>AA448*#REF!/$AI$18*10^3</f>
        <v>#REF!</v>
      </c>
      <c r="AC448" s="89" t="e">
        <f>INDEX(Efficiencies!$D$8:$M$89,MATCH(C448,Efficiencies!$C$8:$C$89),MATCH(D448,Efficiencies!$D$7:$M$7))</f>
        <v>#REF!</v>
      </c>
      <c r="AD448" s="89" t="e">
        <f t="shared" si="213"/>
        <v>#REF!</v>
      </c>
      <c r="AE448" s="89" t="e">
        <f>INDEX(Efficiencies!$P$8:$Y$89,MATCH(C448,Efficiencies!$C$8:$C$89),MATCH(D448,Efficiencies!$P$7:$Y$7))</f>
        <v>#REF!</v>
      </c>
      <c r="AF448" s="89" t="e">
        <f t="shared" si="216"/>
        <v>#REF!</v>
      </c>
      <c r="AG448" s="89">
        <v>0</v>
      </c>
    </row>
    <row r="449" spans="1:33" x14ac:dyDescent="0.2">
      <c r="A449" s="91" t="s">
        <v>2267</v>
      </c>
      <c r="B449" s="349" t="s">
        <v>2268</v>
      </c>
      <c r="C449" s="39" t="s">
        <v>2258</v>
      </c>
      <c r="D449" s="39">
        <v>2040</v>
      </c>
      <c r="E449" s="85" t="e">
        <f>#REF!*INDEX(Costs!$E$7:$O$89,MATCH($C449,Costs!$C$7:$C$89,0),MATCH(E$7,Costs!$E$6:$O$6,0))</f>
        <v>#REF!</v>
      </c>
      <c r="F449" s="85" t="e">
        <f>#REF!*INDEX(Costs!$E$7:$O$89,MATCH($C449,Costs!$C$7:$C$89,0),MATCH(F$7,Costs!$E$6:$O$6,0))</f>
        <v>#REF!</v>
      </c>
      <c r="G449" s="85" t="e">
        <f>#REF!*INDEX(Costs!$E$7:$O$89,MATCH($C449,Costs!$C$7:$C$89,0),MATCH(G$7,Costs!$E$6:$O$6,0))</f>
        <v>#REF!</v>
      </c>
      <c r="H449" s="85" t="e">
        <f>#REF!*INDEX(Costs!$E$7:$O$89,MATCH($C449,Costs!$C$7:$C$89,0),MATCH(H$7,Costs!$E$6:$O$6,0))</f>
        <v>#REF!</v>
      </c>
      <c r="I449" s="85" t="e">
        <f>#REF!*INDEX(Costs!$E$7:$O$89,MATCH($C449,Costs!$C$7:$C$89,0),MATCH(I$7,Costs!$E$6:$O$6,0))</f>
        <v>#REF!</v>
      </c>
      <c r="J449" s="85" t="e">
        <f>#REF!*INDEX(Costs!$E$7:$O$89,MATCH($C449,Costs!$C$7:$C$89,0),MATCH(J$7,Costs!$E$6:$O$6,0))</f>
        <v>#REF!</v>
      </c>
      <c r="K449" s="85" t="e">
        <f>#REF!*INDEX(Costs!$E$7:$O$89,MATCH($C449,Costs!$C$7:$C$89,0),MATCH(K$7,Costs!$E$6:$O$6,0))</f>
        <v>#REF!</v>
      </c>
      <c r="L449" s="85" t="e">
        <f>#REF!*INDEX(Costs!$E$7:$O$89,MATCH($C449,Costs!$C$7:$C$89,0),MATCH(L$7,Costs!$E$6:$O$6,0))</f>
        <v>#REF!</v>
      </c>
      <c r="M449" s="85" t="e">
        <f>#REF!*INDEX(Costs!$E$7:$O$89,MATCH($C449,Costs!$C$7:$C$89,0),MATCH(M$7,Costs!$E$6:$O$6,0))</f>
        <v>#REF!</v>
      </c>
      <c r="N449" s="85" t="e">
        <f>#REF!*INDEX(Costs!$E$7:$O$89,MATCH($C449,Costs!$C$7:$C$89,0),MATCH(N$7,Costs!$E$6:$O$6,0))</f>
        <v>#REF!</v>
      </c>
      <c r="O449" s="85" t="e">
        <f>#REF!*INDEX(Costs!$E$7:$O$89,MATCH($C449,Costs!$C$7:$C$89,0),MATCH(O$7,Costs!$E$6:$O$6,0))</f>
        <v>#REF!</v>
      </c>
      <c r="P449" s="86">
        <v>0</v>
      </c>
      <c r="Q449" s="86" t="e">
        <f t="shared" si="229"/>
        <v>#REF!</v>
      </c>
      <c r="R449" s="86" t="e">
        <f t="shared" si="219"/>
        <v>#REF!</v>
      </c>
      <c r="S449" s="86" t="e">
        <f t="shared" si="220"/>
        <v>#REF!</v>
      </c>
      <c r="T449" s="86" t="e">
        <f t="shared" si="221"/>
        <v>#REF!</v>
      </c>
      <c r="U449" s="86" t="e">
        <f t="shared" si="222"/>
        <v>#REF!</v>
      </c>
      <c r="V449" s="86" t="e">
        <f t="shared" si="223"/>
        <v>#REF!</v>
      </c>
      <c r="W449" s="86" t="e">
        <f t="shared" si="224"/>
        <v>#REF!</v>
      </c>
      <c r="X449" s="86" t="e">
        <f t="shared" si="225"/>
        <v>#REF!</v>
      </c>
      <c r="Y449" s="86" t="e">
        <f t="shared" si="226"/>
        <v>#REF!</v>
      </c>
      <c r="Z449" s="86" t="e">
        <f t="shared" si="227"/>
        <v>#REF!</v>
      </c>
      <c r="AA449" s="87">
        <v>500</v>
      </c>
      <c r="AB449" s="88" t="e">
        <f>AA449*#REF!/$AI$18*10^3</f>
        <v>#REF!</v>
      </c>
      <c r="AC449" s="89" t="e">
        <f>INDEX(Efficiencies!$D$8:$M$89,MATCH(C449,Efficiencies!$C$8:$C$89),MATCH(D449,Efficiencies!$D$7:$M$7))</f>
        <v>#REF!</v>
      </c>
      <c r="AD449" s="89" t="e">
        <f t="shared" si="213"/>
        <v>#REF!</v>
      </c>
      <c r="AE449" s="89" t="e">
        <f>INDEX(Efficiencies!$P$8:$Y$89,MATCH(C449,Efficiencies!$C$8:$C$89),MATCH(D449,Efficiencies!$P$7:$Y$7))</f>
        <v>#REF!</v>
      </c>
      <c r="AF449" s="89" t="e">
        <f t="shared" si="216"/>
        <v>#REF!</v>
      </c>
      <c r="AG449" s="89">
        <v>0</v>
      </c>
    </row>
    <row r="450" spans="1:33" x14ac:dyDescent="0.2">
      <c r="A450" s="91" t="s">
        <v>2269</v>
      </c>
      <c r="B450" s="349" t="s">
        <v>2270</v>
      </c>
      <c r="C450" s="39" t="s">
        <v>2258</v>
      </c>
      <c r="D450" s="39">
        <v>2045</v>
      </c>
      <c r="E450" s="85" t="e">
        <f>#REF!*INDEX(Costs!$E$7:$O$89,MATCH($C450,Costs!$C$7:$C$89,0),MATCH(E$7,Costs!$E$6:$O$6,0))</f>
        <v>#REF!</v>
      </c>
      <c r="F450" s="85" t="e">
        <f>#REF!*INDEX(Costs!$E$7:$O$89,MATCH($C450,Costs!$C$7:$C$89,0),MATCH(F$7,Costs!$E$6:$O$6,0))</f>
        <v>#REF!</v>
      </c>
      <c r="G450" s="85" t="e">
        <f>#REF!*INDEX(Costs!$E$7:$O$89,MATCH($C450,Costs!$C$7:$C$89,0),MATCH(G$7,Costs!$E$6:$O$6,0))</f>
        <v>#REF!</v>
      </c>
      <c r="H450" s="85" t="e">
        <f>#REF!*INDEX(Costs!$E$7:$O$89,MATCH($C450,Costs!$C$7:$C$89,0),MATCH(H$7,Costs!$E$6:$O$6,0))</f>
        <v>#REF!</v>
      </c>
      <c r="I450" s="85" t="e">
        <f>#REF!*INDEX(Costs!$E$7:$O$89,MATCH($C450,Costs!$C$7:$C$89,0),MATCH(I$7,Costs!$E$6:$O$6,0))</f>
        <v>#REF!</v>
      </c>
      <c r="J450" s="85" t="e">
        <f>#REF!*INDEX(Costs!$E$7:$O$89,MATCH($C450,Costs!$C$7:$C$89,0),MATCH(J$7,Costs!$E$6:$O$6,0))</f>
        <v>#REF!</v>
      </c>
      <c r="K450" s="85" t="e">
        <f>#REF!*INDEX(Costs!$E$7:$O$89,MATCH($C450,Costs!$C$7:$C$89,0),MATCH(K$7,Costs!$E$6:$O$6,0))</f>
        <v>#REF!</v>
      </c>
      <c r="L450" s="85" t="e">
        <f>#REF!*INDEX(Costs!$E$7:$O$89,MATCH($C450,Costs!$C$7:$C$89,0),MATCH(L$7,Costs!$E$6:$O$6,0))</f>
        <v>#REF!</v>
      </c>
      <c r="M450" s="85" t="e">
        <f>#REF!*INDEX(Costs!$E$7:$O$89,MATCH($C450,Costs!$C$7:$C$89,0),MATCH(M$7,Costs!$E$6:$O$6,0))</f>
        <v>#REF!</v>
      </c>
      <c r="N450" s="85" t="e">
        <f>#REF!*INDEX(Costs!$E$7:$O$89,MATCH($C450,Costs!$C$7:$C$89,0),MATCH(N$7,Costs!$E$6:$O$6,0))</f>
        <v>#REF!</v>
      </c>
      <c r="O450" s="85" t="e">
        <f>#REF!*INDEX(Costs!$E$7:$O$89,MATCH($C450,Costs!$C$7:$C$89,0),MATCH(O$7,Costs!$E$6:$O$6,0))</f>
        <v>#REF!</v>
      </c>
      <c r="P450" s="86">
        <v>0</v>
      </c>
      <c r="Q450" s="86" t="e">
        <f t="shared" si="229"/>
        <v>#REF!</v>
      </c>
      <c r="R450" s="86" t="e">
        <f t="shared" si="219"/>
        <v>#REF!</v>
      </c>
      <c r="S450" s="86" t="e">
        <f t="shared" si="220"/>
        <v>#REF!</v>
      </c>
      <c r="T450" s="86" t="e">
        <f t="shared" si="221"/>
        <v>#REF!</v>
      </c>
      <c r="U450" s="86" t="e">
        <f t="shared" si="222"/>
        <v>#REF!</v>
      </c>
      <c r="V450" s="86" t="e">
        <f t="shared" si="223"/>
        <v>#REF!</v>
      </c>
      <c r="W450" s="86" t="e">
        <f t="shared" si="224"/>
        <v>#REF!</v>
      </c>
      <c r="X450" s="86" t="e">
        <f t="shared" si="225"/>
        <v>#REF!</v>
      </c>
      <c r="Y450" s="86" t="e">
        <f t="shared" si="226"/>
        <v>#REF!</v>
      </c>
      <c r="Z450" s="86" t="e">
        <f t="shared" si="227"/>
        <v>#REF!</v>
      </c>
      <c r="AA450" s="87">
        <v>500</v>
      </c>
      <c r="AB450" s="88" t="e">
        <f>AA450*#REF!/$AI$18*10^3</f>
        <v>#REF!</v>
      </c>
      <c r="AC450" s="89" t="e">
        <f>INDEX(Efficiencies!$D$8:$M$89,MATCH(C450,Efficiencies!$C$8:$C$89),MATCH(D450,Efficiencies!$D$7:$M$7))</f>
        <v>#REF!</v>
      </c>
      <c r="AD450" s="89" t="e">
        <f t="shared" si="213"/>
        <v>#REF!</v>
      </c>
      <c r="AE450" s="89" t="e">
        <f>INDEX(Efficiencies!$P$8:$Y$89,MATCH(C450,Efficiencies!$C$8:$C$89),MATCH(D450,Efficiencies!$P$7:$Y$7))</f>
        <v>#REF!</v>
      </c>
      <c r="AF450" s="89" t="e">
        <f t="shared" si="216"/>
        <v>#REF!</v>
      </c>
      <c r="AG450" s="89">
        <v>0</v>
      </c>
    </row>
    <row r="451" spans="1:33" x14ac:dyDescent="0.2">
      <c r="A451" s="91" t="s">
        <v>2271</v>
      </c>
      <c r="B451" s="349" t="s">
        <v>2272</v>
      </c>
      <c r="C451" s="39" t="s">
        <v>2258</v>
      </c>
      <c r="D451" s="39">
        <v>2050</v>
      </c>
      <c r="E451" s="85" t="e">
        <f>#REF!*INDEX(Costs!$E$7:$O$89,MATCH($C451,Costs!$C$7:$C$89,0),MATCH(E$7,Costs!$E$6:$O$6,0))</f>
        <v>#REF!</v>
      </c>
      <c r="F451" s="85" t="e">
        <f>#REF!*INDEX(Costs!$E$7:$O$89,MATCH($C451,Costs!$C$7:$C$89,0),MATCH(F$7,Costs!$E$6:$O$6,0))</f>
        <v>#REF!</v>
      </c>
      <c r="G451" s="85" t="e">
        <f>#REF!*INDEX(Costs!$E$7:$O$89,MATCH($C451,Costs!$C$7:$C$89,0),MATCH(G$7,Costs!$E$6:$O$6,0))</f>
        <v>#REF!</v>
      </c>
      <c r="H451" s="85" t="e">
        <f>#REF!*INDEX(Costs!$E$7:$O$89,MATCH($C451,Costs!$C$7:$C$89,0),MATCH(H$7,Costs!$E$6:$O$6,0))</f>
        <v>#REF!</v>
      </c>
      <c r="I451" s="85" t="e">
        <f>#REF!*INDEX(Costs!$E$7:$O$89,MATCH($C451,Costs!$C$7:$C$89,0),MATCH(I$7,Costs!$E$6:$O$6,0))</f>
        <v>#REF!</v>
      </c>
      <c r="J451" s="85" t="e">
        <f>#REF!*INDEX(Costs!$E$7:$O$89,MATCH($C451,Costs!$C$7:$C$89,0),MATCH(J$7,Costs!$E$6:$O$6,0))</f>
        <v>#REF!</v>
      </c>
      <c r="K451" s="85" t="e">
        <f>#REF!*INDEX(Costs!$E$7:$O$89,MATCH($C451,Costs!$C$7:$C$89,0),MATCH(K$7,Costs!$E$6:$O$6,0))</f>
        <v>#REF!</v>
      </c>
      <c r="L451" s="85" t="e">
        <f>#REF!*INDEX(Costs!$E$7:$O$89,MATCH($C451,Costs!$C$7:$C$89,0),MATCH(L$7,Costs!$E$6:$O$6,0))</f>
        <v>#REF!</v>
      </c>
      <c r="M451" s="85" t="e">
        <f>#REF!*INDEX(Costs!$E$7:$O$89,MATCH($C451,Costs!$C$7:$C$89,0),MATCH(M$7,Costs!$E$6:$O$6,0))</f>
        <v>#REF!</v>
      </c>
      <c r="N451" s="85" t="e">
        <f>#REF!*INDEX(Costs!$E$7:$O$89,MATCH($C451,Costs!$C$7:$C$89,0),MATCH(N$7,Costs!$E$6:$O$6,0))</f>
        <v>#REF!</v>
      </c>
      <c r="O451" s="85" t="e">
        <f>#REF!*INDEX(Costs!$E$7:$O$89,MATCH($C451,Costs!$C$7:$C$89,0),MATCH(O$7,Costs!$E$6:$O$6,0))</f>
        <v>#REF!</v>
      </c>
      <c r="P451" s="86">
        <v>0</v>
      </c>
      <c r="Q451" s="86" t="e">
        <f t="shared" si="229"/>
        <v>#REF!</v>
      </c>
      <c r="R451" s="86" t="e">
        <f t="shared" si="219"/>
        <v>#REF!</v>
      </c>
      <c r="S451" s="86" t="e">
        <f t="shared" si="220"/>
        <v>#REF!</v>
      </c>
      <c r="T451" s="86" t="e">
        <f t="shared" si="221"/>
        <v>#REF!</v>
      </c>
      <c r="U451" s="86" t="e">
        <f t="shared" si="222"/>
        <v>#REF!</v>
      </c>
      <c r="V451" s="86" t="e">
        <f t="shared" si="223"/>
        <v>#REF!</v>
      </c>
      <c r="W451" s="86" t="e">
        <f t="shared" si="224"/>
        <v>#REF!</v>
      </c>
      <c r="X451" s="86" t="e">
        <f t="shared" si="225"/>
        <v>#REF!</v>
      </c>
      <c r="Y451" s="86" t="e">
        <f t="shared" si="226"/>
        <v>#REF!</v>
      </c>
      <c r="Z451" s="86" t="e">
        <f t="shared" si="227"/>
        <v>#REF!</v>
      </c>
      <c r="AA451" s="87">
        <v>500</v>
      </c>
      <c r="AB451" s="88" t="e">
        <f>AA451*#REF!/$AI$18*10^3</f>
        <v>#REF!</v>
      </c>
      <c r="AC451" s="89" t="e">
        <f>INDEX(Efficiencies!$D$8:$M$89,MATCH(C451,Efficiencies!$C$8:$C$89),MATCH(D451,Efficiencies!$D$7:$M$7))</f>
        <v>#REF!</v>
      </c>
      <c r="AD451" s="89" t="e">
        <f t="shared" si="213"/>
        <v>#REF!</v>
      </c>
      <c r="AE451" s="89" t="e">
        <f>INDEX(Efficiencies!$P$8:$Y$89,MATCH(C451,Efficiencies!$C$8:$C$89),MATCH(D451,Efficiencies!$P$7:$Y$7))</f>
        <v>#REF!</v>
      </c>
      <c r="AF451" s="89" t="e">
        <f t="shared" si="216"/>
        <v>#REF!</v>
      </c>
      <c r="AG451" s="89">
        <v>0</v>
      </c>
    </row>
    <row r="452" spans="1:33" x14ac:dyDescent="0.2">
      <c r="A452" s="91" t="s">
        <v>2273</v>
      </c>
      <c r="B452" s="349" t="s">
        <v>2274</v>
      </c>
      <c r="C452" s="39" t="s">
        <v>2275</v>
      </c>
      <c r="D452" s="39">
        <v>2060</v>
      </c>
      <c r="E452" s="85" t="e">
        <f>#REF!*INDEX(Costs!$E$7:$O$89,MATCH($C452,Costs!$C$7:$C$89,0),MATCH(E$7,Costs!$E$6:$O$6,0))</f>
        <v>#REF!</v>
      </c>
      <c r="F452" s="85" t="e">
        <f>#REF!*INDEX(Costs!$E$7:$O$89,MATCH($C452,Costs!$C$7:$C$89,0),MATCH(F$7,Costs!$E$6:$O$6,0))</f>
        <v>#REF!</v>
      </c>
      <c r="G452" s="85" t="e">
        <f>#REF!*INDEX(Costs!$E$7:$O$89,MATCH($C452,Costs!$C$7:$C$89,0),MATCH(G$7,Costs!$E$6:$O$6,0))</f>
        <v>#REF!</v>
      </c>
      <c r="H452" s="85" t="e">
        <f>#REF!*INDEX(Costs!$E$7:$O$89,MATCH($C452,Costs!$C$7:$C$89,0),MATCH(H$7,Costs!$E$6:$O$6,0))</f>
        <v>#REF!</v>
      </c>
      <c r="I452" s="85" t="e">
        <f>#REF!*INDEX(Costs!$E$7:$O$89,MATCH($C452,Costs!$C$7:$C$89,0),MATCH(I$7,Costs!$E$6:$O$6,0))</f>
        <v>#REF!</v>
      </c>
      <c r="J452" s="85" t="e">
        <f>#REF!*INDEX(Costs!$E$7:$O$89,MATCH($C452,Costs!$C$7:$C$89,0),MATCH(J$7,Costs!$E$6:$O$6,0))</f>
        <v>#REF!</v>
      </c>
      <c r="K452" s="85" t="e">
        <f>#REF!*INDEX(Costs!$E$7:$O$89,MATCH($C452,Costs!$C$7:$C$89,0),MATCH(K$7,Costs!$E$6:$O$6,0))</f>
        <v>#REF!</v>
      </c>
      <c r="L452" s="85" t="e">
        <f>#REF!*INDEX(Costs!$E$7:$O$89,MATCH($C452,Costs!$C$7:$C$89,0),MATCH(L$7,Costs!$E$6:$O$6,0))</f>
        <v>#REF!</v>
      </c>
      <c r="M452" s="85" t="e">
        <f>#REF!*INDEX(Costs!$E$7:$O$89,MATCH($C452,Costs!$C$7:$C$89,0),MATCH(M$7,Costs!$E$6:$O$6,0))</f>
        <v>#REF!</v>
      </c>
      <c r="N452" s="85" t="e">
        <f>#REF!*INDEX(Costs!$E$7:$O$89,MATCH($C452,Costs!$C$7:$C$89,0),MATCH(N$7,Costs!$E$6:$O$6,0))</f>
        <v>#REF!</v>
      </c>
      <c r="O452" s="85" t="e">
        <f>#REF!*INDEX(Costs!$E$7:$O$89,MATCH($C452,Costs!$C$7:$C$89,0),MATCH(O$7,Costs!$E$6:$O$6,0))</f>
        <v>#REF!</v>
      </c>
      <c r="P452" s="86" t="e">
        <f>E452/$AI$18*10^6</f>
        <v>#REF!</v>
      </c>
      <c r="Q452" s="86" t="e">
        <f t="shared" si="229"/>
        <v>#REF!</v>
      </c>
      <c r="R452" s="86" t="e">
        <f t="shared" si="219"/>
        <v>#REF!</v>
      </c>
      <c r="S452" s="86" t="e">
        <f t="shared" si="220"/>
        <v>#REF!</v>
      </c>
      <c r="T452" s="86" t="e">
        <f t="shared" si="221"/>
        <v>#REF!</v>
      </c>
      <c r="U452" s="86" t="e">
        <f t="shared" si="222"/>
        <v>#REF!</v>
      </c>
      <c r="V452" s="86" t="e">
        <f t="shared" si="223"/>
        <v>#REF!</v>
      </c>
      <c r="W452" s="86" t="e">
        <f t="shared" si="224"/>
        <v>#REF!</v>
      </c>
      <c r="X452" s="86" t="e">
        <f t="shared" si="225"/>
        <v>#REF!</v>
      </c>
      <c r="Y452" s="86" t="e">
        <f t="shared" si="226"/>
        <v>#REF!</v>
      </c>
      <c r="Z452" s="86" t="e">
        <f t="shared" si="227"/>
        <v>#REF!</v>
      </c>
      <c r="AA452" s="87">
        <v>500</v>
      </c>
      <c r="AB452" s="88" t="e">
        <f>AA452*#REF!/$AI$18*10^3</f>
        <v>#REF!</v>
      </c>
      <c r="AC452" s="89">
        <f>INDEX(Efficiencies!$D$8:$M$89,MATCH(C452,Efficiencies!$C$8:$C$89),MATCH(D452,Efficiencies!$D$7:$M$7))</f>
        <v>38.630192000000001</v>
      </c>
      <c r="AD452" s="89">
        <f t="shared" si="213"/>
        <v>0.29291481779166229</v>
      </c>
      <c r="AE452" s="89">
        <f>INDEX(Efficiencies!$P$8:$Y$89,MATCH(C452,Efficiencies!$C$8:$C$89),MATCH(D452,Efficiencies!$P$7:$Y$7))</f>
        <v>32.442098803904003</v>
      </c>
      <c r="AF452" s="89">
        <f t="shared" si="216"/>
        <v>0.24599337895925152</v>
      </c>
      <c r="AG452" s="89">
        <v>0</v>
      </c>
    </row>
    <row r="453" spans="1:33" x14ac:dyDescent="0.2">
      <c r="A453" s="91" t="s">
        <v>2276</v>
      </c>
      <c r="B453" s="349" t="s">
        <v>2277</v>
      </c>
      <c r="C453" s="39" t="s">
        <v>2275</v>
      </c>
      <c r="D453" s="39">
        <v>2005</v>
      </c>
      <c r="E453" s="85" t="e">
        <f>#REF!*INDEX(Costs!$E$7:$O$89,MATCH($C453,Costs!$C$7:$C$89,0),MATCH(E$7,Costs!$E$6:$O$6,0))</f>
        <v>#REF!</v>
      </c>
      <c r="F453" s="85" t="e">
        <f>#REF!*INDEX(Costs!$E$7:$O$89,MATCH($C453,Costs!$C$7:$C$89,0),MATCH(F$7,Costs!$E$6:$O$6,0))</f>
        <v>#REF!</v>
      </c>
      <c r="G453" s="85" t="e">
        <f>#REF!*INDEX(Costs!$E$7:$O$89,MATCH($C453,Costs!$C$7:$C$89,0),MATCH(G$7,Costs!$E$6:$O$6,0))</f>
        <v>#REF!</v>
      </c>
      <c r="H453" s="85" t="e">
        <f>#REF!*INDEX(Costs!$E$7:$O$89,MATCH($C453,Costs!$C$7:$C$89,0),MATCH(H$7,Costs!$E$6:$O$6,0))</f>
        <v>#REF!</v>
      </c>
      <c r="I453" s="85" t="e">
        <f>#REF!*INDEX(Costs!$E$7:$O$89,MATCH($C453,Costs!$C$7:$C$89,0),MATCH(I$7,Costs!$E$6:$O$6,0))</f>
        <v>#REF!</v>
      </c>
      <c r="J453" s="85" t="e">
        <f>#REF!*INDEX(Costs!$E$7:$O$89,MATCH($C453,Costs!$C$7:$C$89,0),MATCH(J$7,Costs!$E$6:$O$6,0))</f>
        <v>#REF!</v>
      </c>
      <c r="K453" s="85" t="e">
        <f>#REF!*INDEX(Costs!$E$7:$O$89,MATCH($C453,Costs!$C$7:$C$89,0),MATCH(K$7,Costs!$E$6:$O$6,0))</f>
        <v>#REF!</v>
      </c>
      <c r="L453" s="85" t="e">
        <f>#REF!*INDEX(Costs!$E$7:$O$89,MATCH($C453,Costs!$C$7:$C$89,0),MATCH(L$7,Costs!$E$6:$O$6,0))</f>
        <v>#REF!</v>
      </c>
      <c r="M453" s="85" t="e">
        <f>#REF!*INDEX(Costs!$E$7:$O$89,MATCH($C453,Costs!$C$7:$C$89,0),MATCH(M$7,Costs!$E$6:$O$6,0))</f>
        <v>#REF!</v>
      </c>
      <c r="N453" s="85" t="e">
        <f>#REF!*INDEX(Costs!$E$7:$O$89,MATCH($C453,Costs!$C$7:$C$89,0),MATCH(N$7,Costs!$E$6:$O$6,0))</f>
        <v>#REF!</v>
      </c>
      <c r="O453" s="85" t="e">
        <f>#REF!*INDEX(Costs!$E$7:$O$89,MATCH($C453,Costs!$C$7:$C$89,0),MATCH(O$7,Costs!$E$6:$O$6,0))</f>
        <v>#REF!</v>
      </c>
      <c r="P453" s="86" t="e">
        <f t="shared" ref="P453:P462" si="230">E453/$AI$18*10^6</f>
        <v>#REF!</v>
      </c>
      <c r="Q453" s="86" t="e">
        <f t="shared" si="229"/>
        <v>#REF!</v>
      </c>
      <c r="R453" s="86" t="e">
        <f t="shared" si="219"/>
        <v>#REF!</v>
      </c>
      <c r="S453" s="86" t="e">
        <f t="shared" si="220"/>
        <v>#REF!</v>
      </c>
      <c r="T453" s="86" t="e">
        <f t="shared" si="221"/>
        <v>#REF!</v>
      </c>
      <c r="U453" s="86" t="e">
        <f t="shared" si="222"/>
        <v>#REF!</v>
      </c>
      <c r="V453" s="86" t="e">
        <f t="shared" si="223"/>
        <v>#REF!</v>
      </c>
      <c r="W453" s="86" t="e">
        <f t="shared" si="224"/>
        <v>#REF!</v>
      </c>
      <c r="X453" s="86" t="e">
        <f t="shared" si="225"/>
        <v>#REF!</v>
      </c>
      <c r="Y453" s="86" t="e">
        <f t="shared" si="226"/>
        <v>#REF!</v>
      </c>
      <c r="Z453" s="86" t="e">
        <f t="shared" si="227"/>
        <v>#REF!</v>
      </c>
      <c r="AA453" s="87">
        <v>500</v>
      </c>
      <c r="AB453" s="88" t="e">
        <f>AA453*#REF!/$AI$18*10^3</f>
        <v>#REF!</v>
      </c>
      <c r="AC453" s="89">
        <f>INDEX(Efficiencies!$D$8:$M$89,MATCH(C453,Efficiencies!$C$8:$C$89),MATCH(D453,Efficiencies!$D$7:$M$7))</f>
        <v>20.093826293945298</v>
      </c>
      <c r="AD453" s="89">
        <f t="shared" si="213"/>
        <v>0.15236215930866459</v>
      </c>
      <c r="AE453" s="89">
        <f>INDEX(Efficiencies!$P$8:$Y$89,MATCH(C453,Efficiencies!$C$8:$C$89),MATCH(D453,Efficiencies!$P$7:$Y$7))</f>
        <v>16.135341977475022</v>
      </c>
      <c r="AF453" s="89">
        <f t="shared" si="216"/>
        <v>0.12234680985634905</v>
      </c>
      <c r="AG453" s="89">
        <v>0</v>
      </c>
    </row>
    <row r="454" spans="1:33" x14ac:dyDescent="0.2">
      <c r="A454" s="91" t="s">
        <v>488</v>
      </c>
      <c r="B454" s="349" t="s">
        <v>2278</v>
      </c>
      <c r="C454" s="39" t="s">
        <v>2275</v>
      </c>
      <c r="D454" s="39">
        <v>2010</v>
      </c>
      <c r="E454" s="85" t="e">
        <f>#REF!*INDEX(Costs!$E$7:$O$89,MATCH($C454,Costs!$C$7:$C$89,0),MATCH(E$7,Costs!$E$6:$O$6,0))</f>
        <v>#REF!</v>
      </c>
      <c r="F454" s="85" t="e">
        <f>#REF!*INDEX(Costs!$E$7:$O$89,MATCH($C454,Costs!$C$7:$C$89,0),MATCH(F$7,Costs!$E$6:$O$6,0))</f>
        <v>#REF!</v>
      </c>
      <c r="G454" s="85" t="e">
        <f>#REF!*INDEX(Costs!$E$7:$O$89,MATCH($C454,Costs!$C$7:$C$89,0),MATCH(G$7,Costs!$E$6:$O$6,0))</f>
        <v>#REF!</v>
      </c>
      <c r="H454" s="85" t="e">
        <f>#REF!*INDEX(Costs!$E$7:$O$89,MATCH($C454,Costs!$C$7:$C$89,0),MATCH(H$7,Costs!$E$6:$O$6,0))</f>
        <v>#REF!</v>
      </c>
      <c r="I454" s="85" t="e">
        <f>#REF!*INDEX(Costs!$E$7:$O$89,MATCH($C454,Costs!$C$7:$C$89,0),MATCH(I$7,Costs!$E$6:$O$6,0))</f>
        <v>#REF!</v>
      </c>
      <c r="J454" s="85" t="e">
        <f>#REF!*INDEX(Costs!$E$7:$O$89,MATCH($C454,Costs!$C$7:$C$89,0),MATCH(J$7,Costs!$E$6:$O$6,0))</f>
        <v>#REF!</v>
      </c>
      <c r="K454" s="85" t="e">
        <f>#REF!*INDEX(Costs!$E$7:$O$89,MATCH($C454,Costs!$C$7:$C$89,0),MATCH(K$7,Costs!$E$6:$O$6,0))</f>
        <v>#REF!</v>
      </c>
      <c r="L454" s="85" t="e">
        <f>#REF!*INDEX(Costs!$E$7:$O$89,MATCH($C454,Costs!$C$7:$C$89,0),MATCH(L$7,Costs!$E$6:$O$6,0))</f>
        <v>#REF!</v>
      </c>
      <c r="M454" s="85" t="e">
        <f>#REF!*INDEX(Costs!$E$7:$O$89,MATCH($C454,Costs!$C$7:$C$89,0),MATCH(M$7,Costs!$E$6:$O$6,0))</f>
        <v>#REF!</v>
      </c>
      <c r="N454" s="85" t="e">
        <f>#REF!*INDEX(Costs!$E$7:$O$89,MATCH($C454,Costs!$C$7:$C$89,0),MATCH(N$7,Costs!$E$6:$O$6,0))</f>
        <v>#REF!</v>
      </c>
      <c r="O454" s="85" t="e">
        <f>#REF!*INDEX(Costs!$E$7:$O$89,MATCH($C454,Costs!$C$7:$C$89,0),MATCH(O$7,Costs!$E$6:$O$6,0))</f>
        <v>#REF!</v>
      </c>
      <c r="P454" s="86" t="e">
        <f t="shared" si="230"/>
        <v>#REF!</v>
      </c>
      <c r="Q454" s="86" t="e">
        <f t="shared" si="229"/>
        <v>#REF!</v>
      </c>
      <c r="R454" s="86" t="e">
        <f t="shared" si="219"/>
        <v>#REF!</v>
      </c>
      <c r="S454" s="86" t="e">
        <f t="shared" si="220"/>
        <v>#REF!</v>
      </c>
      <c r="T454" s="86" t="e">
        <f t="shared" si="221"/>
        <v>#REF!</v>
      </c>
      <c r="U454" s="86" t="e">
        <f t="shared" si="222"/>
        <v>#REF!</v>
      </c>
      <c r="V454" s="86" t="e">
        <f t="shared" si="223"/>
        <v>#REF!</v>
      </c>
      <c r="W454" s="86" t="e">
        <f t="shared" si="224"/>
        <v>#REF!</v>
      </c>
      <c r="X454" s="86" t="e">
        <f t="shared" si="225"/>
        <v>#REF!</v>
      </c>
      <c r="Y454" s="86" t="e">
        <f t="shared" si="226"/>
        <v>#REF!</v>
      </c>
      <c r="Z454" s="86" t="e">
        <f t="shared" si="227"/>
        <v>#REF!</v>
      </c>
      <c r="AA454" s="87">
        <v>500</v>
      </c>
      <c r="AB454" s="88" t="e">
        <f>AA454*#REF!/$AI$18*10^3</f>
        <v>#REF!</v>
      </c>
      <c r="AC454" s="89">
        <f>INDEX(Efficiencies!$D$8:$M$89,MATCH(C454,Efficiencies!$C$8:$C$89),MATCH(D454,Efficiencies!$D$7:$M$7))</f>
        <v>22.95</v>
      </c>
      <c r="AD454" s="89">
        <f t="shared" si="213"/>
        <v>0.1740191989809072</v>
      </c>
      <c r="AE454" s="89">
        <f>INDEX(Efficiencies!$P$8:$Y$89,MATCH(C454,Efficiencies!$C$8:$C$89),MATCH(D454,Efficiencies!$P$7:$Y$7))</f>
        <v>19.273685399999998</v>
      </c>
      <c r="AF454" s="89">
        <f t="shared" si="216"/>
        <v>0.14614341153455362</v>
      </c>
      <c r="AG454" s="89">
        <v>0</v>
      </c>
    </row>
    <row r="455" spans="1:33" x14ac:dyDescent="0.2">
      <c r="A455" s="91" t="s">
        <v>2279</v>
      </c>
      <c r="B455" s="349" t="s">
        <v>2280</v>
      </c>
      <c r="C455" s="39" t="s">
        <v>2275</v>
      </c>
      <c r="D455" s="39">
        <v>2015</v>
      </c>
      <c r="E455" s="85" t="e">
        <f>#REF!*INDEX(Costs!$E$7:$O$89,MATCH($C455,Costs!$C$7:$C$89,0),MATCH(E$7,Costs!$E$6:$O$6,0))</f>
        <v>#REF!</v>
      </c>
      <c r="F455" s="85" t="e">
        <f>#REF!*INDEX(Costs!$E$7:$O$89,MATCH($C455,Costs!$C$7:$C$89,0),MATCH(F$7,Costs!$E$6:$O$6,0))</f>
        <v>#REF!</v>
      </c>
      <c r="G455" s="85" t="e">
        <f>#REF!*INDEX(Costs!$E$7:$O$89,MATCH($C455,Costs!$C$7:$C$89,0),MATCH(G$7,Costs!$E$6:$O$6,0))</f>
        <v>#REF!</v>
      </c>
      <c r="H455" s="85" t="e">
        <f>#REF!*INDEX(Costs!$E$7:$O$89,MATCH($C455,Costs!$C$7:$C$89,0),MATCH(H$7,Costs!$E$6:$O$6,0))</f>
        <v>#REF!</v>
      </c>
      <c r="I455" s="85" t="e">
        <f>#REF!*INDEX(Costs!$E$7:$O$89,MATCH($C455,Costs!$C$7:$C$89,0),MATCH(I$7,Costs!$E$6:$O$6,0))</f>
        <v>#REF!</v>
      </c>
      <c r="J455" s="85" t="e">
        <f>#REF!*INDEX(Costs!$E$7:$O$89,MATCH($C455,Costs!$C$7:$C$89,0),MATCH(J$7,Costs!$E$6:$O$6,0))</f>
        <v>#REF!</v>
      </c>
      <c r="K455" s="85" t="e">
        <f>#REF!*INDEX(Costs!$E$7:$O$89,MATCH($C455,Costs!$C$7:$C$89,0),MATCH(K$7,Costs!$E$6:$O$6,0))</f>
        <v>#REF!</v>
      </c>
      <c r="L455" s="85" t="e">
        <f>#REF!*INDEX(Costs!$E$7:$O$89,MATCH($C455,Costs!$C$7:$C$89,0),MATCH(L$7,Costs!$E$6:$O$6,0))</f>
        <v>#REF!</v>
      </c>
      <c r="M455" s="85" t="e">
        <f>#REF!*INDEX(Costs!$E$7:$O$89,MATCH($C455,Costs!$C$7:$C$89,0),MATCH(M$7,Costs!$E$6:$O$6,0))</f>
        <v>#REF!</v>
      </c>
      <c r="N455" s="85" t="e">
        <f>#REF!*INDEX(Costs!$E$7:$O$89,MATCH($C455,Costs!$C$7:$C$89,0),MATCH(N$7,Costs!$E$6:$O$6,0))</f>
        <v>#REF!</v>
      </c>
      <c r="O455" s="85" t="e">
        <f>#REF!*INDEX(Costs!$E$7:$O$89,MATCH($C455,Costs!$C$7:$C$89,0),MATCH(O$7,Costs!$E$6:$O$6,0))</f>
        <v>#REF!</v>
      </c>
      <c r="P455" s="86" t="e">
        <f t="shared" si="230"/>
        <v>#REF!</v>
      </c>
      <c r="Q455" s="86" t="e">
        <f t="shared" si="229"/>
        <v>#REF!</v>
      </c>
      <c r="R455" s="86" t="e">
        <f t="shared" si="219"/>
        <v>#REF!</v>
      </c>
      <c r="S455" s="86" t="e">
        <f t="shared" si="220"/>
        <v>#REF!</v>
      </c>
      <c r="T455" s="86" t="e">
        <f t="shared" si="221"/>
        <v>#REF!</v>
      </c>
      <c r="U455" s="86" t="e">
        <f t="shared" si="222"/>
        <v>#REF!</v>
      </c>
      <c r="V455" s="86" t="e">
        <f t="shared" si="223"/>
        <v>#REF!</v>
      </c>
      <c r="W455" s="86" t="e">
        <f t="shared" si="224"/>
        <v>#REF!</v>
      </c>
      <c r="X455" s="86" t="e">
        <f t="shared" si="225"/>
        <v>#REF!</v>
      </c>
      <c r="Y455" s="86" t="e">
        <f t="shared" si="226"/>
        <v>#REF!</v>
      </c>
      <c r="Z455" s="86" t="e">
        <f t="shared" si="227"/>
        <v>#REF!</v>
      </c>
      <c r="AA455" s="87">
        <v>500</v>
      </c>
      <c r="AB455" s="88" t="e">
        <f>AA455*#REF!/$AI$18*10^3</f>
        <v>#REF!</v>
      </c>
      <c r="AC455" s="89">
        <f>INDEX(Efficiencies!$D$8:$M$89,MATCH(C455,Efficiencies!$C$8:$C$89),MATCH(D455,Efficiencies!$D$7:$M$7))</f>
        <v>28.585833000000001</v>
      </c>
      <c r="AD455" s="89">
        <f t="shared" si="213"/>
        <v>0.21675310504845244</v>
      </c>
      <c r="AE455" s="89">
        <f>INDEX(Efficiencies!$P$8:$Y$89,MATCH(C455,Efficiencies!$C$8:$C$89),MATCH(D455,Efficiencies!$P$7:$Y$7))</f>
        <v>24.006725583396001</v>
      </c>
      <c r="AF455" s="89">
        <f t="shared" si="216"/>
        <v>0.18203185865695096</v>
      </c>
      <c r="AG455" s="89">
        <v>0</v>
      </c>
    </row>
    <row r="456" spans="1:33" x14ac:dyDescent="0.2">
      <c r="A456" s="91" t="s">
        <v>2281</v>
      </c>
      <c r="B456" s="349" t="s">
        <v>2282</v>
      </c>
      <c r="C456" s="39" t="s">
        <v>2275</v>
      </c>
      <c r="D456" s="39">
        <v>2020</v>
      </c>
      <c r="E456" s="85" t="e">
        <f>#REF!*INDEX(Costs!$E$7:$O$89,MATCH($C456,Costs!$C$7:$C$89,0),MATCH(E$7,Costs!$E$6:$O$6,0))</f>
        <v>#REF!</v>
      </c>
      <c r="F456" s="85" t="e">
        <f>#REF!*INDEX(Costs!$E$7:$O$89,MATCH($C456,Costs!$C$7:$C$89,0),MATCH(F$7,Costs!$E$6:$O$6,0))</f>
        <v>#REF!</v>
      </c>
      <c r="G456" s="85" t="e">
        <f>#REF!*INDEX(Costs!$E$7:$O$89,MATCH($C456,Costs!$C$7:$C$89,0),MATCH(G$7,Costs!$E$6:$O$6,0))</f>
        <v>#REF!</v>
      </c>
      <c r="H456" s="85" t="e">
        <f>#REF!*INDEX(Costs!$E$7:$O$89,MATCH($C456,Costs!$C$7:$C$89,0),MATCH(H$7,Costs!$E$6:$O$6,0))</f>
        <v>#REF!</v>
      </c>
      <c r="I456" s="85" t="e">
        <f>#REF!*INDEX(Costs!$E$7:$O$89,MATCH($C456,Costs!$C$7:$C$89,0),MATCH(I$7,Costs!$E$6:$O$6,0))</f>
        <v>#REF!</v>
      </c>
      <c r="J456" s="85" t="e">
        <f>#REF!*INDEX(Costs!$E$7:$O$89,MATCH($C456,Costs!$C$7:$C$89,0),MATCH(J$7,Costs!$E$6:$O$6,0))</f>
        <v>#REF!</v>
      </c>
      <c r="K456" s="85" t="e">
        <f>#REF!*INDEX(Costs!$E$7:$O$89,MATCH($C456,Costs!$C$7:$C$89,0),MATCH(K$7,Costs!$E$6:$O$6,0))</f>
        <v>#REF!</v>
      </c>
      <c r="L456" s="85" t="e">
        <f>#REF!*INDEX(Costs!$E$7:$O$89,MATCH($C456,Costs!$C$7:$C$89,0),MATCH(L$7,Costs!$E$6:$O$6,0))</f>
        <v>#REF!</v>
      </c>
      <c r="M456" s="85" t="e">
        <f>#REF!*INDEX(Costs!$E$7:$O$89,MATCH($C456,Costs!$C$7:$C$89,0),MATCH(M$7,Costs!$E$6:$O$6,0))</f>
        <v>#REF!</v>
      </c>
      <c r="N456" s="85" t="e">
        <f>#REF!*INDEX(Costs!$E$7:$O$89,MATCH($C456,Costs!$C$7:$C$89,0),MATCH(N$7,Costs!$E$6:$O$6,0))</f>
        <v>#REF!</v>
      </c>
      <c r="O456" s="85" t="e">
        <f>#REF!*INDEX(Costs!$E$7:$O$89,MATCH($C456,Costs!$C$7:$C$89,0),MATCH(O$7,Costs!$E$6:$O$6,0))</f>
        <v>#REF!</v>
      </c>
      <c r="P456" s="86" t="e">
        <f t="shared" si="230"/>
        <v>#REF!</v>
      </c>
      <c r="Q456" s="86" t="e">
        <f t="shared" si="229"/>
        <v>#REF!</v>
      </c>
      <c r="R456" s="86" t="e">
        <f t="shared" si="219"/>
        <v>#REF!</v>
      </c>
      <c r="S456" s="86" t="e">
        <f t="shared" si="220"/>
        <v>#REF!</v>
      </c>
      <c r="T456" s="86" t="e">
        <f t="shared" si="221"/>
        <v>#REF!</v>
      </c>
      <c r="U456" s="86" t="e">
        <f t="shared" si="222"/>
        <v>#REF!</v>
      </c>
      <c r="V456" s="86" t="e">
        <f t="shared" si="223"/>
        <v>#REF!</v>
      </c>
      <c r="W456" s="86" t="e">
        <f t="shared" si="224"/>
        <v>#REF!</v>
      </c>
      <c r="X456" s="86" t="e">
        <f t="shared" si="225"/>
        <v>#REF!</v>
      </c>
      <c r="Y456" s="86" t="e">
        <f t="shared" si="226"/>
        <v>#REF!</v>
      </c>
      <c r="Z456" s="86" t="e">
        <f t="shared" si="227"/>
        <v>#REF!</v>
      </c>
      <c r="AA456" s="87">
        <v>500</v>
      </c>
      <c r="AB456" s="88" t="e">
        <f>AA456*#REF!/$AI$18*10^3</f>
        <v>#REF!</v>
      </c>
      <c r="AC456" s="89">
        <f>INDEX(Efficiencies!$D$8:$M$89,MATCH(C456,Efficiencies!$C$8:$C$89),MATCH(D456,Efficiencies!$D$7:$M$7))</f>
        <v>32.315514</v>
      </c>
      <c r="AD456" s="89">
        <f t="shared" si="213"/>
        <v>0.24503354513883627</v>
      </c>
      <c r="AE456" s="89">
        <f>INDEX(Efficiencies!$P$8:$Y$89,MATCH(C456,Efficiencies!$C$8:$C$89),MATCH(D456,Efficiencies!$P$7:$Y$7))</f>
        <v>27.138956443367999</v>
      </c>
      <c r="AF456" s="89">
        <f t="shared" si="216"/>
        <v>0.20578211161013635</v>
      </c>
      <c r="AG456" s="89">
        <v>0</v>
      </c>
    </row>
    <row r="457" spans="1:33" x14ac:dyDescent="0.2">
      <c r="A457" s="91" t="s">
        <v>2283</v>
      </c>
      <c r="B457" s="349" t="s">
        <v>2284</v>
      </c>
      <c r="C457" s="39" t="s">
        <v>2275</v>
      </c>
      <c r="D457" s="39">
        <v>2025</v>
      </c>
      <c r="E457" s="85" t="e">
        <f>#REF!*INDEX(Costs!$E$7:$O$89,MATCH($C457,Costs!$C$7:$C$89,0),MATCH(E$7,Costs!$E$6:$O$6,0))</f>
        <v>#REF!</v>
      </c>
      <c r="F457" s="85" t="e">
        <f>#REF!*INDEX(Costs!$E$7:$O$89,MATCH($C457,Costs!$C$7:$C$89,0),MATCH(F$7,Costs!$E$6:$O$6,0))</f>
        <v>#REF!</v>
      </c>
      <c r="G457" s="85" t="e">
        <f>#REF!*INDEX(Costs!$E$7:$O$89,MATCH($C457,Costs!$C$7:$C$89,0),MATCH(G$7,Costs!$E$6:$O$6,0))</f>
        <v>#REF!</v>
      </c>
      <c r="H457" s="85" t="e">
        <f>#REF!*INDEX(Costs!$E$7:$O$89,MATCH($C457,Costs!$C$7:$C$89,0),MATCH(H$7,Costs!$E$6:$O$6,0))</f>
        <v>#REF!</v>
      </c>
      <c r="I457" s="85" t="e">
        <f>#REF!*INDEX(Costs!$E$7:$O$89,MATCH($C457,Costs!$C$7:$C$89,0),MATCH(I$7,Costs!$E$6:$O$6,0))</f>
        <v>#REF!</v>
      </c>
      <c r="J457" s="85" t="e">
        <f>#REF!*INDEX(Costs!$E$7:$O$89,MATCH($C457,Costs!$C$7:$C$89,0),MATCH(J$7,Costs!$E$6:$O$6,0))</f>
        <v>#REF!</v>
      </c>
      <c r="K457" s="85" t="e">
        <f>#REF!*INDEX(Costs!$E$7:$O$89,MATCH($C457,Costs!$C$7:$C$89,0),MATCH(K$7,Costs!$E$6:$O$6,0))</f>
        <v>#REF!</v>
      </c>
      <c r="L457" s="85" t="e">
        <f>#REF!*INDEX(Costs!$E$7:$O$89,MATCH($C457,Costs!$C$7:$C$89,0),MATCH(L$7,Costs!$E$6:$O$6,0))</f>
        <v>#REF!</v>
      </c>
      <c r="M457" s="85" t="e">
        <f>#REF!*INDEX(Costs!$E$7:$O$89,MATCH($C457,Costs!$C$7:$C$89,0),MATCH(M$7,Costs!$E$6:$O$6,0))</f>
        <v>#REF!</v>
      </c>
      <c r="N457" s="85" t="e">
        <f>#REF!*INDEX(Costs!$E$7:$O$89,MATCH($C457,Costs!$C$7:$C$89,0),MATCH(N$7,Costs!$E$6:$O$6,0))</f>
        <v>#REF!</v>
      </c>
      <c r="O457" s="85" t="e">
        <f>#REF!*INDEX(Costs!$E$7:$O$89,MATCH($C457,Costs!$C$7:$C$89,0),MATCH(O$7,Costs!$E$6:$O$6,0))</f>
        <v>#REF!</v>
      </c>
      <c r="P457" s="86" t="e">
        <f t="shared" si="230"/>
        <v>#REF!</v>
      </c>
      <c r="Q457" s="86" t="e">
        <f t="shared" si="229"/>
        <v>#REF!</v>
      </c>
      <c r="R457" s="86" t="e">
        <f t="shared" si="219"/>
        <v>#REF!</v>
      </c>
      <c r="S457" s="86" t="e">
        <f t="shared" si="220"/>
        <v>#REF!</v>
      </c>
      <c r="T457" s="86" t="e">
        <f t="shared" si="221"/>
        <v>#REF!</v>
      </c>
      <c r="U457" s="86" t="e">
        <f t="shared" si="222"/>
        <v>#REF!</v>
      </c>
      <c r="V457" s="86" t="e">
        <f t="shared" si="223"/>
        <v>#REF!</v>
      </c>
      <c r="W457" s="86" t="e">
        <f t="shared" si="224"/>
        <v>#REF!</v>
      </c>
      <c r="X457" s="86" t="e">
        <f t="shared" si="225"/>
        <v>#REF!</v>
      </c>
      <c r="Y457" s="86" t="e">
        <f t="shared" si="226"/>
        <v>#REF!</v>
      </c>
      <c r="Z457" s="86" t="e">
        <f t="shared" si="227"/>
        <v>#REF!</v>
      </c>
      <c r="AA457" s="87">
        <v>500</v>
      </c>
      <c r="AB457" s="88" t="e">
        <f>AA457*#REF!/$AI$18*10^3</f>
        <v>#REF!</v>
      </c>
      <c r="AC457" s="89">
        <f>INDEX(Efficiencies!$D$8:$M$89,MATCH(C457,Efficiencies!$C$8:$C$89),MATCH(D457,Efficiencies!$D$7:$M$7))</f>
        <v>37.942078000000002</v>
      </c>
      <c r="AD457" s="89">
        <f t="shared" si="213"/>
        <v>0.2876971686810938</v>
      </c>
      <c r="AE457" s="89">
        <f>INDEX(Efficiencies!$P$8:$Y$89,MATCH(C457,Efficiencies!$C$8:$C$89),MATCH(D457,Efficiencies!$P$7:$Y$7))</f>
        <v>31.864212409336002</v>
      </c>
      <c r="AF457" s="89">
        <f t="shared" si="216"/>
        <v>0.24161153462440671</v>
      </c>
      <c r="AG457" s="89">
        <v>0</v>
      </c>
    </row>
    <row r="458" spans="1:33" x14ac:dyDescent="0.2">
      <c r="A458" s="91" t="s">
        <v>2285</v>
      </c>
      <c r="B458" s="349" t="s">
        <v>2286</v>
      </c>
      <c r="C458" s="39" t="s">
        <v>2275</v>
      </c>
      <c r="D458" s="39">
        <v>2030</v>
      </c>
      <c r="E458" s="85" t="e">
        <f>#REF!*INDEX(Costs!$E$7:$O$89,MATCH($C458,Costs!$C$7:$C$89,0),MATCH(E$7,Costs!$E$6:$O$6,0))</f>
        <v>#REF!</v>
      </c>
      <c r="F458" s="85" t="e">
        <f>#REF!*INDEX(Costs!$E$7:$O$89,MATCH($C458,Costs!$C$7:$C$89,0),MATCH(F$7,Costs!$E$6:$O$6,0))</f>
        <v>#REF!</v>
      </c>
      <c r="G458" s="85" t="e">
        <f>#REF!*INDEX(Costs!$E$7:$O$89,MATCH($C458,Costs!$C$7:$C$89,0),MATCH(G$7,Costs!$E$6:$O$6,0))</f>
        <v>#REF!</v>
      </c>
      <c r="H458" s="85" t="e">
        <f>#REF!*INDEX(Costs!$E$7:$O$89,MATCH($C458,Costs!$C$7:$C$89,0),MATCH(H$7,Costs!$E$6:$O$6,0))</f>
        <v>#REF!</v>
      </c>
      <c r="I458" s="85" t="e">
        <f>#REF!*INDEX(Costs!$E$7:$O$89,MATCH($C458,Costs!$C$7:$C$89,0),MATCH(I$7,Costs!$E$6:$O$6,0))</f>
        <v>#REF!</v>
      </c>
      <c r="J458" s="85" t="e">
        <f>#REF!*INDEX(Costs!$E$7:$O$89,MATCH($C458,Costs!$C$7:$C$89,0),MATCH(J$7,Costs!$E$6:$O$6,0))</f>
        <v>#REF!</v>
      </c>
      <c r="K458" s="85" t="e">
        <f>#REF!*INDEX(Costs!$E$7:$O$89,MATCH($C458,Costs!$C$7:$C$89,0),MATCH(K$7,Costs!$E$6:$O$6,0))</f>
        <v>#REF!</v>
      </c>
      <c r="L458" s="85" t="e">
        <f>#REF!*INDEX(Costs!$E$7:$O$89,MATCH($C458,Costs!$C$7:$C$89,0),MATCH(L$7,Costs!$E$6:$O$6,0))</f>
        <v>#REF!</v>
      </c>
      <c r="M458" s="85" t="e">
        <f>#REF!*INDEX(Costs!$E$7:$O$89,MATCH($C458,Costs!$C$7:$C$89,0),MATCH(M$7,Costs!$E$6:$O$6,0))</f>
        <v>#REF!</v>
      </c>
      <c r="N458" s="85" t="e">
        <f>#REF!*INDEX(Costs!$E$7:$O$89,MATCH($C458,Costs!$C$7:$C$89,0),MATCH(N$7,Costs!$E$6:$O$6,0))</f>
        <v>#REF!</v>
      </c>
      <c r="O458" s="85" t="e">
        <f>#REF!*INDEX(Costs!$E$7:$O$89,MATCH($C458,Costs!$C$7:$C$89,0),MATCH(O$7,Costs!$E$6:$O$6,0))</f>
        <v>#REF!</v>
      </c>
      <c r="P458" s="86" t="e">
        <f t="shared" si="230"/>
        <v>#REF!</v>
      </c>
      <c r="Q458" s="86" t="e">
        <f t="shared" si="229"/>
        <v>#REF!</v>
      </c>
      <c r="R458" s="86" t="e">
        <f t="shared" si="219"/>
        <v>#REF!</v>
      </c>
      <c r="S458" s="86" t="e">
        <f t="shared" si="220"/>
        <v>#REF!</v>
      </c>
      <c r="T458" s="86" t="e">
        <f t="shared" si="221"/>
        <v>#REF!</v>
      </c>
      <c r="U458" s="86" t="e">
        <f t="shared" si="222"/>
        <v>#REF!</v>
      </c>
      <c r="V458" s="86" t="e">
        <f t="shared" si="223"/>
        <v>#REF!</v>
      </c>
      <c r="W458" s="86" t="e">
        <f t="shared" si="224"/>
        <v>#REF!</v>
      </c>
      <c r="X458" s="86" t="e">
        <f t="shared" si="225"/>
        <v>#REF!</v>
      </c>
      <c r="Y458" s="86" t="e">
        <f t="shared" si="226"/>
        <v>#REF!</v>
      </c>
      <c r="Z458" s="86" t="e">
        <f t="shared" si="227"/>
        <v>#REF!</v>
      </c>
      <c r="AA458" s="87">
        <v>500</v>
      </c>
      <c r="AB458" s="88" t="e">
        <f>AA458*#REF!/$AI$18*10^3</f>
        <v>#REF!</v>
      </c>
      <c r="AC458" s="89">
        <f>INDEX(Efficiencies!$D$8:$M$89,MATCH(C458,Efficiencies!$C$8:$C$89),MATCH(D458,Efficiencies!$D$7:$M$7))</f>
        <v>38.398926000000003</v>
      </c>
      <c r="AD458" s="89">
        <f t="shared" si="213"/>
        <v>0.29116123504344799</v>
      </c>
      <c r="AE458" s="89">
        <f>INDEX(Efficiencies!$P$8:$Y$89,MATCH(C458,Efficiencies!$C$8:$C$89),MATCH(D458,Efficiencies!$P$7:$Y$7))</f>
        <v>32.247878841912005</v>
      </c>
      <c r="AF458" s="89">
        <f t="shared" si="216"/>
        <v>0.24452069912430818</v>
      </c>
      <c r="AG458" s="89">
        <v>0</v>
      </c>
    </row>
    <row r="459" spans="1:33" x14ac:dyDescent="0.2">
      <c r="A459" s="91" t="s">
        <v>2287</v>
      </c>
      <c r="B459" s="349" t="s">
        <v>2288</v>
      </c>
      <c r="C459" s="39" t="s">
        <v>2275</v>
      </c>
      <c r="D459" s="39">
        <v>2035</v>
      </c>
      <c r="E459" s="85" t="e">
        <f>#REF!*INDEX(Costs!$E$7:$O$89,MATCH($C459,Costs!$C$7:$C$89,0),MATCH(E$7,Costs!$E$6:$O$6,0))</f>
        <v>#REF!</v>
      </c>
      <c r="F459" s="85" t="e">
        <f>#REF!*INDEX(Costs!$E$7:$O$89,MATCH($C459,Costs!$C$7:$C$89,0),MATCH(F$7,Costs!$E$6:$O$6,0))</f>
        <v>#REF!</v>
      </c>
      <c r="G459" s="85" t="e">
        <f>#REF!*INDEX(Costs!$E$7:$O$89,MATCH($C459,Costs!$C$7:$C$89,0),MATCH(G$7,Costs!$E$6:$O$6,0))</f>
        <v>#REF!</v>
      </c>
      <c r="H459" s="85" t="e">
        <f>#REF!*INDEX(Costs!$E$7:$O$89,MATCH($C459,Costs!$C$7:$C$89,0),MATCH(H$7,Costs!$E$6:$O$6,0))</f>
        <v>#REF!</v>
      </c>
      <c r="I459" s="85" t="e">
        <f>#REF!*INDEX(Costs!$E$7:$O$89,MATCH($C459,Costs!$C$7:$C$89,0),MATCH(I$7,Costs!$E$6:$O$6,0))</f>
        <v>#REF!</v>
      </c>
      <c r="J459" s="85" t="e">
        <f>#REF!*INDEX(Costs!$E$7:$O$89,MATCH($C459,Costs!$C$7:$C$89,0),MATCH(J$7,Costs!$E$6:$O$6,0))</f>
        <v>#REF!</v>
      </c>
      <c r="K459" s="85" t="e">
        <f>#REF!*INDEX(Costs!$E$7:$O$89,MATCH($C459,Costs!$C$7:$C$89,0),MATCH(K$7,Costs!$E$6:$O$6,0))</f>
        <v>#REF!</v>
      </c>
      <c r="L459" s="85" t="e">
        <f>#REF!*INDEX(Costs!$E$7:$O$89,MATCH($C459,Costs!$C$7:$C$89,0),MATCH(L$7,Costs!$E$6:$O$6,0))</f>
        <v>#REF!</v>
      </c>
      <c r="M459" s="85" t="e">
        <f>#REF!*INDEX(Costs!$E$7:$O$89,MATCH($C459,Costs!$C$7:$C$89,0),MATCH(M$7,Costs!$E$6:$O$6,0))</f>
        <v>#REF!</v>
      </c>
      <c r="N459" s="85" t="e">
        <f>#REF!*INDEX(Costs!$E$7:$O$89,MATCH($C459,Costs!$C$7:$C$89,0),MATCH(N$7,Costs!$E$6:$O$6,0))</f>
        <v>#REF!</v>
      </c>
      <c r="O459" s="85" t="e">
        <f>#REF!*INDEX(Costs!$E$7:$O$89,MATCH($C459,Costs!$C$7:$C$89,0),MATCH(O$7,Costs!$E$6:$O$6,0))</f>
        <v>#REF!</v>
      </c>
      <c r="P459" s="86" t="e">
        <f t="shared" si="230"/>
        <v>#REF!</v>
      </c>
      <c r="Q459" s="86" t="e">
        <f t="shared" si="229"/>
        <v>#REF!</v>
      </c>
      <c r="R459" s="86" t="e">
        <f t="shared" si="219"/>
        <v>#REF!</v>
      </c>
      <c r="S459" s="86" t="e">
        <f t="shared" si="220"/>
        <v>#REF!</v>
      </c>
      <c r="T459" s="86" t="e">
        <f t="shared" si="221"/>
        <v>#REF!</v>
      </c>
      <c r="U459" s="86" t="e">
        <f t="shared" si="222"/>
        <v>#REF!</v>
      </c>
      <c r="V459" s="86" t="e">
        <f t="shared" si="223"/>
        <v>#REF!</v>
      </c>
      <c r="W459" s="86" t="e">
        <f t="shared" si="224"/>
        <v>#REF!</v>
      </c>
      <c r="X459" s="86" t="e">
        <f t="shared" si="225"/>
        <v>#REF!</v>
      </c>
      <c r="Y459" s="86" t="e">
        <f t="shared" si="226"/>
        <v>#REF!</v>
      </c>
      <c r="Z459" s="86" t="e">
        <f t="shared" si="227"/>
        <v>#REF!</v>
      </c>
      <c r="AA459" s="87">
        <v>500</v>
      </c>
      <c r="AB459" s="88" t="e">
        <f>AA459*#REF!/$AI$18*10^3</f>
        <v>#REF!</v>
      </c>
      <c r="AC459" s="89">
        <f>INDEX(Efficiencies!$D$8:$M$89,MATCH(C459,Efficiencies!$C$8:$C$89),MATCH(D459,Efficiencies!$D$7:$M$7))</f>
        <v>38.668937999999997</v>
      </c>
      <c r="AD459" s="89">
        <f t="shared" si="213"/>
        <v>0.29320861072777182</v>
      </c>
      <c r="AE459" s="89">
        <f>INDEX(Efficiencies!$P$8:$Y$89,MATCH(C459,Efficiencies!$C$8:$C$89),MATCH(D459,Efficiencies!$P$7:$Y$7))</f>
        <v>32.474638159655996</v>
      </c>
      <c r="AF459" s="89">
        <f t="shared" si="216"/>
        <v>0.24624010979251149</v>
      </c>
      <c r="AG459" s="89">
        <v>0</v>
      </c>
    </row>
    <row r="460" spans="1:33" x14ac:dyDescent="0.2">
      <c r="A460" s="91" t="s">
        <v>2289</v>
      </c>
      <c r="B460" s="349" t="s">
        <v>2290</v>
      </c>
      <c r="C460" s="39" t="s">
        <v>2275</v>
      </c>
      <c r="D460" s="39">
        <v>2040</v>
      </c>
      <c r="E460" s="85" t="e">
        <f>#REF!*INDEX(Costs!$E$7:$O$89,MATCH($C460,Costs!$C$7:$C$89,0),MATCH(E$7,Costs!$E$6:$O$6,0))</f>
        <v>#REF!</v>
      </c>
      <c r="F460" s="85" t="e">
        <f>#REF!*INDEX(Costs!$E$7:$O$89,MATCH($C460,Costs!$C$7:$C$89,0),MATCH(F$7,Costs!$E$6:$O$6,0))</f>
        <v>#REF!</v>
      </c>
      <c r="G460" s="85" t="e">
        <f>#REF!*INDEX(Costs!$E$7:$O$89,MATCH($C460,Costs!$C$7:$C$89,0),MATCH(G$7,Costs!$E$6:$O$6,0))</f>
        <v>#REF!</v>
      </c>
      <c r="H460" s="85" t="e">
        <f>#REF!*INDEX(Costs!$E$7:$O$89,MATCH($C460,Costs!$C$7:$C$89,0),MATCH(H$7,Costs!$E$6:$O$6,0))</f>
        <v>#REF!</v>
      </c>
      <c r="I460" s="85" t="e">
        <f>#REF!*INDEX(Costs!$E$7:$O$89,MATCH($C460,Costs!$C$7:$C$89,0),MATCH(I$7,Costs!$E$6:$O$6,0))</f>
        <v>#REF!</v>
      </c>
      <c r="J460" s="85" t="e">
        <f>#REF!*INDEX(Costs!$E$7:$O$89,MATCH($C460,Costs!$C$7:$C$89,0),MATCH(J$7,Costs!$E$6:$O$6,0))</f>
        <v>#REF!</v>
      </c>
      <c r="K460" s="85" t="e">
        <f>#REF!*INDEX(Costs!$E$7:$O$89,MATCH($C460,Costs!$C$7:$C$89,0),MATCH(K$7,Costs!$E$6:$O$6,0))</f>
        <v>#REF!</v>
      </c>
      <c r="L460" s="85" t="e">
        <f>#REF!*INDEX(Costs!$E$7:$O$89,MATCH($C460,Costs!$C$7:$C$89,0),MATCH(L$7,Costs!$E$6:$O$6,0))</f>
        <v>#REF!</v>
      </c>
      <c r="M460" s="85" t="e">
        <f>#REF!*INDEX(Costs!$E$7:$O$89,MATCH($C460,Costs!$C$7:$C$89,0),MATCH(M$7,Costs!$E$6:$O$6,0))</f>
        <v>#REF!</v>
      </c>
      <c r="N460" s="85" t="e">
        <f>#REF!*INDEX(Costs!$E$7:$O$89,MATCH($C460,Costs!$C$7:$C$89,0),MATCH(N$7,Costs!$E$6:$O$6,0))</f>
        <v>#REF!</v>
      </c>
      <c r="O460" s="85" t="e">
        <f>#REF!*INDEX(Costs!$E$7:$O$89,MATCH($C460,Costs!$C$7:$C$89,0),MATCH(O$7,Costs!$E$6:$O$6,0))</f>
        <v>#REF!</v>
      </c>
      <c r="P460" s="86" t="e">
        <f t="shared" si="230"/>
        <v>#REF!</v>
      </c>
      <c r="Q460" s="86" t="e">
        <f t="shared" si="229"/>
        <v>#REF!</v>
      </c>
      <c r="R460" s="86" t="e">
        <f t="shared" si="219"/>
        <v>#REF!</v>
      </c>
      <c r="S460" s="86" t="e">
        <f t="shared" si="220"/>
        <v>#REF!</v>
      </c>
      <c r="T460" s="86" t="e">
        <f t="shared" si="221"/>
        <v>#REF!</v>
      </c>
      <c r="U460" s="86" t="e">
        <f t="shared" si="222"/>
        <v>#REF!</v>
      </c>
      <c r="V460" s="86" t="e">
        <f t="shared" si="223"/>
        <v>#REF!</v>
      </c>
      <c r="W460" s="86" t="e">
        <f t="shared" si="224"/>
        <v>#REF!</v>
      </c>
      <c r="X460" s="86" t="e">
        <f t="shared" si="225"/>
        <v>#REF!</v>
      </c>
      <c r="Y460" s="86" t="e">
        <f t="shared" si="226"/>
        <v>#REF!</v>
      </c>
      <c r="Z460" s="86" t="e">
        <f t="shared" si="227"/>
        <v>#REF!</v>
      </c>
      <c r="AA460" s="87">
        <v>500</v>
      </c>
      <c r="AB460" s="88" t="e">
        <f>AA460*#REF!/$AI$18*10^3</f>
        <v>#REF!</v>
      </c>
      <c r="AC460" s="89">
        <f>INDEX(Efficiencies!$D$8:$M$89,MATCH(C460,Efficiencies!$C$8:$C$89),MATCH(D460,Efficiencies!$D$7:$M$7))</f>
        <v>38.630192000000001</v>
      </c>
      <c r="AD460" s="89">
        <f t="shared" si="213"/>
        <v>0.29291481779166229</v>
      </c>
      <c r="AE460" s="89">
        <f>INDEX(Efficiencies!$P$8:$Y$89,MATCH(C460,Efficiencies!$C$8:$C$89),MATCH(D460,Efficiencies!$P$7:$Y$7))</f>
        <v>32.442098803904003</v>
      </c>
      <c r="AF460" s="89">
        <f t="shared" si="216"/>
        <v>0.24599337895925152</v>
      </c>
      <c r="AG460" s="89">
        <v>0</v>
      </c>
    </row>
    <row r="461" spans="1:33" x14ac:dyDescent="0.2">
      <c r="A461" s="91" t="s">
        <v>2291</v>
      </c>
      <c r="B461" s="349" t="s">
        <v>2292</v>
      </c>
      <c r="C461" s="39" t="s">
        <v>2275</v>
      </c>
      <c r="D461" s="39">
        <v>2045</v>
      </c>
      <c r="E461" s="85" t="e">
        <f>#REF!*INDEX(Costs!$E$7:$O$89,MATCH($C461,Costs!$C$7:$C$89,0),MATCH(E$7,Costs!$E$6:$O$6,0))</f>
        <v>#REF!</v>
      </c>
      <c r="F461" s="85" t="e">
        <f>#REF!*INDEX(Costs!$E$7:$O$89,MATCH($C461,Costs!$C$7:$C$89,0),MATCH(F$7,Costs!$E$6:$O$6,0))</f>
        <v>#REF!</v>
      </c>
      <c r="G461" s="85" t="e">
        <f>#REF!*INDEX(Costs!$E$7:$O$89,MATCH($C461,Costs!$C$7:$C$89,0),MATCH(G$7,Costs!$E$6:$O$6,0))</f>
        <v>#REF!</v>
      </c>
      <c r="H461" s="85" t="e">
        <f>#REF!*INDEX(Costs!$E$7:$O$89,MATCH($C461,Costs!$C$7:$C$89,0),MATCH(H$7,Costs!$E$6:$O$6,0))</f>
        <v>#REF!</v>
      </c>
      <c r="I461" s="85" t="e">
        <f>#REF!*INDEX(Costs!$E$7:$O$89,MATCH($C461,Costs!$C$7:$C$89,0),MATCH(I$7,Costs!$E$6:$O$6,0))</f>
        <v>#REF!</v>
      </c>
      <c r="J461" s="85" t="e">
        <f>#REF!*INDEX(Costs!$E$7:$O$89,MATCH($C461,Costs!$C$7:$C$89,0),MATCH(J$7,Costs!$E$6:$O$6,0))</f>
        <v>#REF!</v>
      </c>
      <c r="K461" s="85" t="e">
        <f>#REF!*INDEX(Costs!$E$7:$O$89,MATCH($C461,Costs!$C$7:$C$89,0),MATCH(K$7,Costs!$E$6:$O$6,0))</f>
        <v>#REF!</v>
      </c>
      <c r="L461" s="85" t="e">
        <f>#REF!*INDEX(Costs!$E$7:$O$89,MATCH($C461,Costs!$C$7:$C$89,0),MATCH(L$7,Costs!$E$6:$O$6,0))</f>
        <v>#REF!</v>
      </c>
      <c r="M461" s="85" t="e">
        <f>#REF!*INDEX(Costs!$E$7:$O$89,MATCH($C461,Costs!$C$7:$C$89,0),MATCH(M$7,Costs!$E$6:$O$6,0))</f>
        <v>#REF!</v>
      </c>
      <c r="N461" s="85" t="e">
        <f>#REF!*INDEX(Costs!$E$7:$O$89,MATCH($C461,Costs!$C$7:$C$89,0),MATCH(N$7,Costs!$E$6:$O$6,0))</f>
        <v>#REF!</v>
      </c>
      <c r="O461" s="85" t="e">
        <f>#REF!*INDEX(Costs!$E$7:$O$89,MATCH($C461,Costs!$C$7:$C$89,0),MATCH(O$7,Costs!$E$6:$O$6,0))</f>
        <v>#REF!</v>
      </c>
      <c r="P461" s="86" t="e">
        <f t="shared" si="230"/>
        <v>#REF!</v>
      </c>
      <c r="Q461" s="86" t="e">
        <f t="shared" si="229"/>
        <v>#REF!</v>
      </c>
      <c r="R461" s="86" t="e">
        <f t="shared" si="219"/>
        <v>#REF!</v>
      </c>
      <c r="S461" s="86" t="e">
        <f t="shared" si="220"/>
        <v>#REF!</v>
      </c>
      <c r="T461" s="86" t="e">
        <f t="shared" si="221"/>
        <v>#REF!</v>
      </c>
      <c r="U461" s="86" t="e">
        <f t="shared" si="222"/>
        <v>#REF!</v>
      </c>
      <c r="V461" s="86" t="e">
        <f t="shared" si="223"/>
        <v>#REF!</v>
      </c>
      <c r="W461" s="86" t="e">
        <f t="shared" si="224"/>
        <v>#REF!</v>
      </c>
      <c r="X461" s="86" t="e">
        <f t="shared" si="225"/>
        <v>#REF!</v>
      </c>
      <c r="Y461" s="86" t="e">
        <f t="shared" si="226"/>
        <v>#REF!</v>
      </c>
      <c r="Z461" s="86" t="e">
        <f t="shared" si="227"/>
        <v>#REF!</v>
      </c>
      <c r="AA461" s="87">
        <v>500</v>
      </c>
      <c r="AB461" s="88" t="e">
        <f>AA461*#REF!/$AI$18*10^3</f>
        <v>#REF!</v>
      </c>
      <c r="AC461" s="89">
        <f>INDEX(Efficiencies!$D$8:$M$89,MATCH(C461,Efficiencies!$C$8:$C$89),MATCH(D461,Efficiencies!$D$7:$M$7))</f>
        <v>38.630192000000001</v>
      </c>
      <c r="AD461" s="89">
        <f t="shared" si="213"/>
        <v>0.29291481779166229</v>
      </c>
      <c r="AE461" s="89">
        <f>INDEX(Efficiencies!$P$8:$Y$89,MATCH(C461,Efficiencies!$C$8:$C$89),MATCH(D461,Efficiencies!$P$7:$Y$7))</f>
        <v>32.442098803904003</v>
      </c>
      <c r="AF461" s="89">
        <f t="shared" si="216"/>
        <v>0.24599337895925152</v>
      </c>
      <c r="AG461" s="89">
        <v>0</v>
      </c>
    </row>
    <row r="462" spans="1:33" x14ac:dyDescent="0.2">
      <c r="A462" s="91" t="s">
        <v>2293</v>
      </c>
      <c r="B462" s="349" t="s">
        <v>2294</v>
      </c>
      <c r="C462" s="39" t="s">
        <v>2275</v>
      </c>
      <c r="D462" s="39">
        <v>2050</v>
      </c>
      <c r="E462" s="85" t="e">
        <f>#REF!*INDEX(Costs!$E$7:$O$89,MATCH($C462,Costs!$C$7:$C$89,0),MATCH(E$7,Costs!$E$6:$O$6,0))</f>
        <v>#REF!</v>
      </c>
      <c r="F462" s="85" t="e">
        <f>#REF!*INDEX(Costs!$E$7:$O$89,MATCH($C462,Costs!$C$7:$C$89,0),MATCH(F$7,Costs!$E$6:$O$6,0))</f>
        <v>#REF!</v>
      </c>
      <c r="G462" s="85" t="e">
        <f>#REF!*INDEX(Costs!$E$7:$O$89,MATCH($C462,Costs!$C$7:$C$89,0),MATCH(G$7,Costs!$E$6:$O$6,0))</f>
        <v>#REF!</v>
      </c>
      <c r="H462" s="85" t="e">
        <f>#REF!*INDEX(Costs!$E$7:$O$89,MATCH($C462,Costs!$C$7:$C$89,0),MATCH(H$7,Costs!$E$6:$O$6,0))</f>
        <v>#REF!</v>
      </c>
      <c r="I462" s="85" t="e">
        <f>#REF!*INDEX(Costs!$E$7:$O$89,MATCH($C462,Costs!$C$7:$C$89,0),MATCH(I$7,Costs!$E$6:$O$6,0))</f>
        <v>#REF!</v>
      </c>
      <c r="J462" s="85" t="e">
        <f>#REF!*INDEX(Costs!$E$7:$O$89,MATCH($C462,Costs!$C$7:$C$89,0),MATCH(J$7,Costs!$E$6:$O$6,0))</f>
        <v>#REF!</v>
      </c>
      <c r="K462" s="85" t="e">
        <f>#REF!*INDEX(Costs!$E$7:$O$89,MATCH($C462,Costs!$C$7:$C$89,0),MATCH(K$7,Costs!$E$6:$O$6,0))</f>
        <v>#REF!</v>
      </c>
      <c r="L462" s="85" t="e">
        <f>#REF!*INDEX(Costs!$E$7:$O$89,MATCH($C462,Costs!$C$7:$C$89,0),MATCH(L$7,Costs!$E$6:$O$6,0))</f>
        <v>#REF!</v>
      </c>
      <c r="M462" s="85" t="e">
        <f>#REF!*INDEX(Costs!$E$7:$O$89,MATCH($C462,Costs!$C$7:$C$89,0),MATCH(M$7,Costs!$E$6:$O$6,0))</f>
        <v>#REF!</v>
      </c>
      <c r="N462" s="85" t="e">
        <f>#REF!*INDEX(Costs!$E$7:$O$89,MATCH($C462,Costs!$C$7:$C$89,0),MATCH(N$7,Costs!$E$6:$O$6,0))</f>
        <v>#REF!</v>
      </c>
      <c r="O462" s="85" t="e">
        <f>#REF!*INDEX(Costs!$E$7:$O$89,MATCH($C462,Costs!$C$7:$C$89,0),MATCH(O$7,Costs!$E$6:$O$6,0))</f>
        <v>#REF!</v>
      </c>
      <c r="P462" s="86" t="e">
        <f t="shared" si="230"/>
        <v>#REF!</v>
      </c>
      <c r="Q462" s="86" t="e">
        <f t="shared" si="229"/>
        <v>#REF!</v>
      </c>
      <c r="R462" s="86" t="e">
        <f t="shared" si="219"/>
        <v>#REF!</v>
      </c>
      <c r="S462" s="86" t="e">
        <f t="shared" si="220"/>
        <v>#REF!</v>
      </c>
      <c r="T462" s="86" t="e">
        <f t="shared" si="221"/>
        <v>#REF!</v>
      </c>
      <c r="U462" s="86" t="e">
        <f t="shared" si="222"/>
        <v>#REF!</v>
      </c>
      <c r="V462" s="86" t="e">
        <f t="shared" si="223"/>
        <v>#REF!</v>
      </c>
      <c r="W462" s="86" t="e">
        <f t="shared" si="224"/>
        <v>#REF!</v>
      </c>
      <c r="X462" s="86" t="e">
        <f t="shared" si="225"/>
        <v>#REF!</v>
      </c>
      <c r="Y462" s="86" t="e">
        <f t="shared" si="226"/>
        <v>#REF!</v>
      </c>
      <c r="Z462" s="86" t="e">
        <f t="shared" si="227"/>
        <v>#REF!</v>
      </c>
      <c r="AA462" s="87">
        <v>500</v>
      </c>
      <c r="AB462" s="88" t="e">
        <f>AA462*#REF!/$AI$18*10^3</f>
        <v>#REF!</v>
      </c>
      <c r="AC462" s="89">
        <f>INDEX(Efficiencies!$D$8:$M$89,MATCH(C462,Efficiencies!$C$8:$C$89),MATCH(D462,Efficiencies!$D$7:$M$7))</f>
        <v>38.630192000000001</v>
      </c>
      <c r="AD462" s="89">
        <f t="shared" si="213"/>
        <v>0.29291481779166229</v>
      </c>
      <c r="AE462" s="89">
        <f>INDEX(Efficiencies!$P$8:$Y$89,MATCH(C462,Efficiencies!$C$8:$C$89),MATCH(D462,Efficiencies!$P$7:$Y$7))</f>
        <v>32.442098803904003</v>
      </c>
      <c r="AF462" s="89">
        <f t="shared" si="216"/>
        <v>0.24599337895925152</v>
      </c>
      <c r="AG462" s="89">
        <v>0</v>
      </c>
    </row>
    <row r="463" spans="1:33" x14ac:dyDescent="0.2">
      <c r="A463" s="91" t="s">
        <v>2295</v>
      </c>
      <c r="B463" s="349" t="s">
        <v>2296</v>
      </c>
      <c r="C463" s="39" t="s">
        <v>2297</v>
      </c>
      <c r="D463" s="39">
        <v>2060</v>
      </c>
      <c r="E463" s="85" t="e">
        <f>#REF!*INDEX(Costs!$E$7:$O$89,MATCH($C463,Costs!$C$7:$C$89,0),MATCH(E$7,Costs!$E$6:$O$6,0))</f>
        <v>#REF!</v>
      </c>
      <c r="F463" s="85" t="e">
        <f>#REF!*INDEX(Costs!$E$7:$O$89,MATCH($C463,Costs!$C$7:$C$89,0),MATCH(F$7,Costs!$E$6:$O$6,0))</f>
        <v>#REF!</v>
      </c>
      <c r="G463" s="85" t="e">
        <f>#REF!*INDEX(Costs!$E$7:$O$89,MATCH($C463,Costs!$C$7:$C$89,0),MATCH(G$7,Costs!$E$6:$O$6,0))</f>
        <v>#REF!</v>
      </c>
      <c r="H463" s="85" t="e">
        <f>#REF!*INDEX(Costs!$E$7:$O$89,MATCH($C463,Costs!$C$7:$C$89,0),MATCH(H$7,Costs!$E$6:$O$6,0))</f>
        <v>#REF!</v>
      </c>
      <c r="I463" s="85" t="e">
        <f>#REF!*INDEX(Costs!$E$7:$O$89,MATCH($C463,Costs!$C$7:$C$89,0),MATCH(I$7,Costs!$E$6:$O$6,0))</f>
        <v>#REF!</v>
      </c>
      <c r="J463" s="85" t="e">
        <f>#REF!*INDEX(Costs!$E$7:$O$89,MATCH($C463,Costs!$C$7:$C$89,0),MATCH(J$7,Costs!$E$6:$O$6,0))</f>
        <v>#REF!</v>
      </c>
      <c r="K463" s="85" t="e">
        <f>#REF!*INDEX(Costs!$E$7:$O$89,MATCH($C463,Costs!$C$7:$C$89,0),MATCH(K$7,Costs!$E$6:$O$6,0))</f>
        <v>#REF!</v>
      </c>
      <c r="L463" s="85" t="e">
        <f>#REF!*INDEX(Costs!$E$7:$O$89,MATCH($C463,Costs!$C$7:$C$89,0),MATCH(L$7,Costs!$E$6:$O$6,0))</f>
        <v>#REF!</v>
      </c>
      <c r="M463" s="85" t="e">
        <f>#REF!*INDEX(Costs!$E$7:$O$89,MATCH($C463,Costs!$C$7:$C$89,0),MATCH(M$7,Costs!$E$6:$O$6,0))</f>
        <v>#REF!</v>
      </c>
      <c r="N463" s="85" t="e">
        <f>#REF!*INDEX(Costs!$E$7:$O$89,MATCH($C463,Costs!$C$7:$C$89,0),MATCH(N$7,Costs!$E$6:$O$6,0))</f>
        <v>#REF!</v>
      </c>
      <c r="O463" s="85" t="e">
        <f>#REF!*INDEX(Costs!$E$7:$O$89,MATCH($C463,Costs!$C$7:$C$89,0),MATCH(O$7,Costs!$E$6:$O$6,0))</f>
        <v>#REF!</v>
      </c>
      <c r="P463" s="86" t="e">
        <f>E463/$AI$18*10^6</f>
        <v>#REF!</v>
      </c>
      <c r="Q463" s="86" t="e">
        <f t="shared" si="229"/>
        <v>#REF!</v>
      </c>
      <c r="R463" s="86" t="e">
        <f t="shared" si="219"/>
        <v>#REF!</v>
      </c>
      <c r="S463" s="86" t="e">
        <f t="shared" si="220"/>
        <v>#REF!</v>
      </c>
      <c r="T463" s="86" t="e">
        <f t="shared" si="221"/>
        <v>#REF!</v>
      </c>
      <c r="U463" s="86" t="e">
        <f t="shared" si="222"/>
        <v>#REF!</v>
      </c>
      <c r="V463" s="86" t="e">
        <f t="shared" si="223"/>
        <v>#REF!</v>
      </c>
      <c r="W463" s="86" t="e">
        <f t="shared" si="224"/>
        <v>#REF!</v>
      </c>
      <c r="X463" s="86" t="e">
        <f t="shared" si="225"/>
        <v>#REF!</v>
      </c>
      <c r="Y463" s="86" t="e">
        <f t="shared" si="226"/>
        <v>#REF!</v>
      </c>
      <c r="Z463" s="86" t="e">
        <f t="shared" si="227"/>
        <v>#REF!</v>
      </c>
      <c r="AA463" s="87">
        <v>500</v>
      </c>
      <c r="AB463" s="88" t="e">
        <f>AA463*#REF!/$AI$18*10^3</f>
        <v>#REF!</v>
      </c>
      <c r="AC463" s="89">
        <f>INDEX(Efficiencies!$D$8:$M$89,MATCH(C463,Efficiencies!$C$8:$C$89),MATCH(D463,Efficiencies!$D$7:$M$7))</f>
        <v>37.381625999999997</v>
      </c>
      <c r="AD463" s="89">
        <f t="shared" si="213"/>
        <v>0.28344752126901324</v>
      </c>
      <c r="AE463" s="89">
        <f>INDEX(Efficiencies!$P$8:$Y$89,MATCH(C463,Efficiencies!$C$8:$C$89),MATCH(D463,Efficiencies!$P$7:$Y$7))</f>
        <v>31.393538094311996</v>
      </c>
      <c r="AF463" s="89">
        <f t="shared" si="216"/>
        <v>0.23804262973197254</v>
      </c>
      <c r="AG463" s="89">
        <v>0</v>
      </c>
    </row>
    <row r="464" spans="1:33" x14ac:dyDescent="0.2">
      <c r="A464" s="91" t="s">
        <v>2298</v>
      </c>
      <c r="B464" s="349" t="s">
        <v>2299</v>
      </c>
      <c r="C464" s="39" t="s">
        <v>2297</v>
      </c>
      <c r="D464" s="39">
        <v>2005</v>
      </c>
      <c r="E464" s="85" t="e">
        <f>#REF!*INDEX(Costs!$E$7:$O$89,MATCH($C464,Costs!$C$7:$C$89,0),MATCH(E$7,Costs!$E$6:$O$6,0))</f>
        <v>#REF!</v>
      </c>
      <c r="F464" s="85" t="e">
        <f>#REF!*INDEX(Costs!$E$7:$O$89,MATCH($C464,Costs!$C$7:$C$89,0),MATCH(F$7,Costs!$E$6:$O$6,0))</f>
        <v>#REF!</v>
      </c>
      <c r="G464" s="85" t="e">
        <f>#REF!*INDEX(Costs!$E$7:$O$89,MATCH($C464,Costs!$C$7:$C$89,0),MATCH(G$7,Costs!$E$6:$O$6,0))</f>
        <v>#REF!</v>
      </c>
      <c r="H464" s="85" t="e">
        <f>#REF!*INDEX(Costs!$E$7:$O$89,MATCH($C464,Costs!$C$7:$C$89,0),MATCH(H$7,Costs!$E$6:$O$6,0))</f>
        <v>#REF!</v>
      </c>
      <c r="I464" s="85" t="e">
        <f>#REF!*INDEX(Costs!$E$7:$O$89,MATCH($C464,Costs!$C$7:$C$89,0),MATCH(I$7,Costs!$E$6:$O$6,0))</f>
        <v>#REF!</v>
      </c>
      <c r="J464" s="85" t="e">
        <f>#REF!*INDEX(Costs!$E$7:$O$89,MATCH($C464,Costs!$C$7:$C$89,0),MATCH(J$7,Costs!$E$6:$O$6,0))</f>
        <v>#REF!</v>
      </c>
      <c r="K464" s="85" t="e">
        <f>#REF!*INDEX(Costs!$E$7:$O$89,MATCH($C464,Costs!$C$7:$C$89,0),MATCH(K$7,Costs!$E$6:$O$6,0))</f>
        <v>#REF!</v>
      </c>
      <c r="L464" s="85" t="e">
        <f>#REF!*INDEX(Costs!$E$7:$O$89,MATCH($C464,Costs!$C$7:$C$89,0),MATCH(L$7,Costs!$E$6:$O$6,0))</f>
        <v>#REF!</v>
      </c>
      <c r="M464" s="85" t="e">
        <f>#REF!*INDEX(Costs!$E$7:$O$89,MATCH($C464,Costs!$C$7:$C$89,0),MATCH(M$7,Costs!$E$6:$O$6,0))</f>
        <v>#REF!</v>
      </c>
      <c r="N464" s="85" t="e">
        <f>#REF!*INDEX(Costs!$E$7:$O$89,MATCH($C464,Costs!$C$7:$C$89,0),MATCH(N$7,Costs!$E$6:$O$6,0))</f>
        <v>#REF!</v>
      </c>
      <c r="O464" s="85" t="e">
        <f>#REF!*INDEX(Costs!$E$7:$O$89,MATCH($C464,Costs!$C$7:$C$89,0),MATCH(O$7,Costs!$E$6:$O$6,0))</f>
        <v>#REF!</v>
      </c>
      <c r="P464" s="86" t="e">
        <f t="shared" ref="P464:P473" si="231">E464/$AI$18*10^6</f>
        <v>#REF!</v>
      </c>
      <c r="Q464" s="86" t="e">
        <f t="shared" si="229"/>
        <v>#REF!</v>
      </c>
      <c r="R464" s="86" t="e">
        <f t="shared" si="219"/>
        <v>#REF!</v>
      </c>
      <c r="S464" s="86" t="e">
        <f t="shared" si="220"/>
        <v>#REF!</v>
      </c>
      <c r="T464" s="86" t="e">
        <f t="shared" si="221"/>
        <v>#REF!</v>
      </c>
      <c r="U464" s="86" t="e">
        <f t="shared" si="222"/>
        <v>#REF!</v>
      </c>
      <c r="V464" s="86" t="e">
        <f t="shared" si="223"/>
        <v>#REF!</v>
      </c>
      <c r="W464" s="86" t="e">
        <f t="shared" si="224"/>
        <v>#REF!</v>
      </c>
      <c r="X464" s="86" t="e">
        <f t="shared" si="225"/>
        <v>#REF!</v>
      </c>
      <c r="Y464" s="86" t="e">
        <f t="shared" si="226"/>
        <v>#REF!</v>
      </c>
      <c r="Z464" s="86" t="e">
        <f t="shared" si="227"/>
        <v>#REF!</v>
      </c>
      <c r="AA464" s="87">
        <v>500</v>
      </c>
      <c r="AB464" s="88" t="e">
        <f>AA464*#REF!/$AI$18*10^3</f>
        <v>#REF!</v>
      </c>
      <c r="AC464" s="89">
        <f>INDEX(Efficiencies!$D$8:$M$89,MATCH(C464,Efficiencies!$C$8:$C$89),MATCH(D464,Efficiencies!$D$7:$M$7))</f>
        <v>19.321382522583001</v>
      </c>
      <c r="AD464" s="89">
        <f t="shared" ref="AD464:AD518" si="232">AC464/($AI$11*$AI$15*10 ^ 9)</f>
        <v>0.14650507667902371</v>
      </c>
      <c r="AE464" s="89">
        <f>INDEX(Efficiencies!$P$8:$Y$89,MATCH(C464,Efficiencies!$C$8:$C$89),MATCH(D464,Efficiencies!$P$7:$Y$7))</f>
        <v>15.515069649697573</v>
      </c>
      <c r="AF464" s="89">
        <f t="shared" si="216"/>
        <v>0.11764357266114842</v>
      </c>
      <c r="AG464" s="89">
        <v>0</v>
      </c>
    </row>
    <row r="465" spans="1:33" x14ac:dyDescent="0.2">
      <c r="A465" s="91" t="s">
        <v>491</v>
      </c>
      <c r="B465" s="349" t="s">
        <v>2300</v>
      </c>
      <c r="C465" s="39" t="s">
        <v>2297</v>
      </c>
      <c r="D465" s="39">
        <v>2010</v>
      </c>
      <c r="E465" s="85" t="e">
        <f>#REF!*INDEX(Costs!$E$7:$O$89,MATCH($C465,Costs!$C$7:$C$89,0),MATCH(E$7,Costs!$E$6:$O$6,0))</f>
        <v>#REF!</v>
      </c>
      <c r="F465" s="85" t="e">
        <f>#REF!*INDEX(Costs!$E$7:$O$89,MATCH($C465,Costs!$C$7:$C$89,0),MATCH(F$7,Costs!$E$6:$O$6,0))</f>
        <v>#REF!</v>
      </c>
      <c r="G465" s="85" t="e">
        <f>#REF!*INDEX(Costs!$E$7:$O$89,MATCH($C465,Costs!$C$7:$C$89,0),MATCH(G$7,Costs!$E$6:$O$6,0))</f>
        <v>#REF!</v>
      </c>
      <c r="H465" s="85" t="e">
        <f>#REF!*INDEX(Costs!$E$7:$O$89,MATCH($C465,Costs!$C$7:$C$89,0),MATCH(H$7,Costs!$E$6:$O$6,0))</f>
        <v>#REF!</v>
      </c>
      <c r="I465" s="85" t="e">
        <f>#REF!*INDEX(Costs!$E$7:$O$89,MATCH($C465,Costs!$C$7:$C$89,0),MATCH(I$7,Costs!$E$6:$O$6,0))</f>
        <v>#REF!</v>
      </c>
      <c r="J465" s="85" t="e">
        <f>#REF!*INDEX(Costs!$E$7:$O$89,MATCH($C465,Costs!$C$7:$C$89,0),MATCH(J$7,Costs!$E$6:$O$6,0))</f>
        <v>#REF!</v>
      </c>
      <c r="K465" s="85" t="e">
        <f>#REF!*INDEX(Costs!$E$7:$O$89,MATCH($C465,Costs!$C$7:$C$89,0),MATCH(K$7,Costs!$E$6:$O$6,0))</f>
        <v>#REF!</v>
      </c>
      <c r="L465" s="85" t="e">
        <f>#REF!*INDEX(Costs!$E$7:$O$89,MATCH($C465,Costs!$C$7:$C$89,0),MATCH(L$7,Costs!$E$6:$O$6,0))</f>
        <v>#REF!</v>
      </c>
      <c r="M465" s="85" t="e">
        <f>#REF!*INDEX(Costs!$E$7:$O$89,MATCH($C465,Costs!$C$7:$C$89,0),MATCH(M$7,Costs!$E$6:$O$6,0))</f>
        <v>#REF!</v>
      </c>
      <c r="N465" s="85" t="e">
        <f>#REF!*INDEX(Costs!$E$7:$O$89,MATCH($C465,Costs!$C$7:$C$89,0),MATCH(N$7,Costs!$E$6:$O$6,0))</f>
        <v>#REF!</v>
      </c>
      <c r="O465" s="85" t="e">
        <f>#REF!*INDEX(Costs!$E$7:$O$89,MATCH($C465,Costs!$C$7:$C$89,0),MATCH(O$7,Costs!$E$6:$O$6,0))</f>
        <v>#REF!</v>
      </c>
      <c r="P465" s="86" t="e">
        <f t="shared" si="231"/>
        <v>#REF!</v>
      </c>
      <c r="Q465" s="86" t="e">
        <f t="shared" si="229"/>
        <v>#REF!</v>
      </c>
      <c r="R465" s="86" t="e">
        <f t="shared" si="219"/>
        <v>#REF!</v>
      </c>
      <c r="S465" s="86" t="e">
        <f t="shared" si="220"/>
        <v>#REF!</v>
      </c>
      <c r="T465" s="86" t="e">
        <f t="shared" si="221"/>
        <v>#REF!</v>
      </c>
      <c r="U465" s="86" t="e">
        <f t="shared" si="222"/>
        <v>#REF!</v>
      </c>
      <c r="V465" s="86" t="e">
        <f t="shared" si="223"/>
        <v>#REF!</v>
      </c>
      <c r="W465" s="86" t="e">
        <f t="shared" si="224"/>
        <v>#REF!</v>
      </c>
      <c r="X465" s="86" t="e">
        <f t="shared" si="225"/>
        <v>#REF!</v>
      </c>
      <c r="Y465" s="86" t="e">
        <f t="shared" si="226"/>
        <v>#REF!</v>
      </c>
      <c r="Z465" s="86" t="e">
        <f t="shared" si="227"/>
        <v>#REF!</v>
      </c>
      <c r="AA465" s="87">
        <v>500</v>
      </c>
      <c r="AB465" s="88" t="e">
        <f>AA465*#REF!/$AI$18*10^3</f>
        <v>#REF!</v>
      </c>
      <c r="AC465" s="89">
        <f>INDEX(Efficiencies!$D$8:$M$89,MATCH(C465,Efficiencies!$C$8:$C$89),MATCH(D465,Efficiencies!$D$7:$M$7))</f>
        <v>22.07</v>
      </c>
      <c r="AD465" s="89">
        <f t="shared" si="232"/>
        <v>0.1673465673859966</v>
      </c>
      <c r="AE465" s="89">
        <f>INDEX(Efficiencies!$P$8:$Y$89,MATCH(C465,Efficiencies!$C$8:$C$89),MATCH(D465,Efficiencies!$P$7:$Y$7))</f>
        <v>18.534650840000001</v>
      </c>
      <c r="AF465" s="89">
        <f t="shared" si="216"/>
        <v>0.14053965544956859</v>
      </c>
      <c r="AG465" s="89">
        <v>0</v>
      </c>
    </row>
    <row r="466" spans="1:33" x14ac:dyDescent="0.2">
      <c r="A466" s="91" t="s">
        <v>2301</v>
      </c>
      <c r="B466" s="349" t="s">
        <v>2302</v>
      </c>
      <c r="C466" s="39" t="s">
        <v>2297</v>
      </c>
      <c r="D466" s="39">
        <v>2015</v>
      </c>
      <c r="E466" s="85" t="e">
        <f>#REF!*INDEX(Costs!$E$7:$O$89,MATCH($C466,Costs!$C$7:$C$89,0),MATCH(E$7,Costs!$E$6:$O$6,0))</f>
        <v>#REF!</v>
      </c>
      <c r="F466" s="85" t="e">
        <f>#REF!*INDEX(Costs!$E$7:$O$89,MATCH($C466,Costs!$C$7:$C$89,0),MATCH(F$7,Costs!$E$6:$O$6,0))</f>
        <v>#REF!</v>
      </c>
      <c r="G466" s="85" t="e">
        <f>#REF!*INDEX(Costs!$E$7:$O$89,MATCH($C466,Costs!$C$7:$C$89,0),MATCH(G$7,Costs!$E$6:$O$6,0))</f>
        <v>#REF!</v>
      </c>
      <c r="H466" s="85" t="e">
        <f>#REF!*INDEX(Costs!$E$7:$O$89,MATCH($C466,Costs!$C$7:$C$89,0),MATCH(H$7,Costs!$E$6:$O$6,0))</f>
        <v>#REF!</v>
      </c>
      <c r="I466" s="85" t="e">
        <f>#REF!*INDEX(Costs!$E$7:$O$89,MATCH($C466,Costs!$C$7:$C$89,0),MATCH(I$7,Costs!$E$6:$O$6,0))</f>
        <v>#REF!</v>
      </c>
      <c r="J466" s="85" t="e">
        <f>#REF!*INDEX(Costs!$E$7:$O$89,MATCH($C466,Costs!$C$7:$C$89,0),MATCH(J$7,Costs!$E$6:$O$6,0))</f>
        <v>#REF!</v>
      </c>
      <c r="K466" s="85" t="e">
        <f>#REF!*INDEX(Costs!$E$7:$O$89,MATCH($C466,Costs!$C$7:$C$89,0),MATCH(K$7,Costs!$E$6:$O$6,0))</f>
        <v>#REF!</v>
      </c>
      <c r="L466" s="85" t="e">
        <f>#REF!*INDEX(Costs!$E$7:$O$89,MATCH($C466,Costs!$C$7:$C$89,0),MATCH(L$7,Costs!$E$6:$O$6,0))</f>
        <v>#REF!</v>
      </c>
      <c r="M466" s="85" t="e">
        <f>#REF!*INDEX(Costs!$E$7:$O$89,MATCH($C466,Costs!$C$7:$C$89,0),MATCH(M$7,Costs!$E$6:$O$6,0))</f>
        <v>#REF!</v>
      </c>
      <c r="N466" s="85" t="e">
        <f>#REF!*INDEX(Costs!$E$7:$O$89,MATCH($C466,Costs!$C$7:$C$89,0),MATCH(N$7,Costs!$E$6:$O$6,0))</f>
        <v>#REF!</v>
      </c>
      <c r="O466" s="85" t="e">
        <f>#REF!*INDEX(Costs!$E$7:$O$89,MATCH($C466,Costs!$C$7:$C$89,0),MATCH(O$7,Costs!$E$6:$O$6,0))</f>
        <v>#REF!</v>
      </c>
      <c r="P466" s="86" t="e">
        <f t="shared" si="231"/>
        <v>#REF!</v>
      </c>
      <c r="Q466" s="86" t="e">
        <f t="shared" si="229"/>
        <v>#REF!</v>
      </c>
      <c r="R466" s="86" t="e">
        <f t="shared" si="219"/>
        <v>#REF!</v>
      </c>
      <c r="S466" s="86" t="e">
        <f t="shared" si="220"/>
        <v>#REF!</v>
      </c>
      <c r="T466" s="86" t="e">
        <f t="shared" si="221"/>
        <v>#REF!</v>
      </c>
      <c r="U466" s="86" t="e">
        <f t="shared" si="222"/>
        <v>#REF!</v>
      </c>
      <c r="V466" s="86" t="e">
        <f t="shared" si="223"/>
        <v>#REF!</v>
      </c>
      <c r="W466" s="86" t="e">
        <f t="shared" si="224"/>
        <v>#REF!</v>
      </c>
      <c r="X466" s="86" t="e">
        <f t="shared" si="225"/>
        <v>#REF!</v>
      </c>
      <c r="Y466" s="86" t="e">
        <f t="shared" si="226"/>
        <v>#REF!</v>
      </c>
      <c r="Z466" s="86" t="e">
        <f t="shared" si="227"/>
        <v>#REF!</v>
      </c>
      <c r="AA466" s="87">
        <v>500</v>
      </c>
      <c r="AB466" s="88" t="e">
        <f>AA466*#REF!/$AI$18*10^3</f>
        <v>#REF!</v>
      </c>
      <c r="AC466" s="89">
        <f>INDEX(Efficiencies!$D$8:$M$89,MATCH(C466,Efficiencies!$C$8:$C$89),MATCH(D466,Efficiencies!$D$7:$M$7))</f>
        <v>27.535936</v>
      </c>
      <c r="AD466" s="89">
        <f t="shared" si="232"/>
        <v>0.20879222335117761</v>
      </c>
      <c r="AE466" s="89">
        <f>INDEX(Efficiencies!$P$8:$Y$89,MATCH(C466,Efficiencies!$C$8:$C$89),MATCH(D466,Efficiencies!$P$7:$Y$7))</f>
        <v>23.125009484031999</v>
      </c>
      <c r="AF466" s="89">
        <f t="shared" si="216"/>
        <v>0.17534621467699915</v>
      </c>
      <c r="AG466" s="89">
        <v>0</v>
      </c>
    </row>
    <row r="467" spans="1:33" x14ac:dyDescent="0.2">
      <c r="A467" s="91" t="s">
        <v>2303</v>
      </c>
      <c r="B467" s="349" t="s">
        <v>2304</v>
      </c>
      <c r="C467" s="39" t="s">
        <v>2297</v>
      </c>
      <c r="D467" s="39">
        <v>2020</v>
      </c>
      <c r="E467" s="85" t="e">
        <f>#REF!*INDEX(Costs!$E$7:$O$89,MATCH($C467,Costs!$C$7:$C$89,0),MATCH(E$7,Costs!$E$6:$O$6,0))</f>
        <v>#REF!</v>
      </c>
      <c r="F467" s="85" t="e">
        <f>#REF!*INDEX(Costs!$E$7:$O$89,MATCH($C467,Costs!$C$7:$C$89,0),MATCH(F$7,Costs!$E$6:$O$6,0))</f>
        <v>#REF!</v>
      </c>
      <c r="G467" s="85" t="e">
        <f>#REF!*INDEX(Costs!$E$7:$O$89,MATCH($C467,Costs!$C$7:$C$89,0),MATCH(G$7,Costs!$E$6:$O$6,0))</f>
        <v>#REF!</v>
      </c>
      <c r="H467" s="85" t="e">
        <f>#REF!*INDEX(Costs!$E$7:$O$89,MATCH($C467,Costs!$C$7:$C$89,0),MATCH(H$7,Costs!$E$6:$O$6,0))</f>
        <v>#REF!</v>
      </c>
      <c r="I467" s="85" t="e">
        <f>#REF!*INDEX(Costs!$E$7:$O$89,MATCH($C467,Costs!$C$7:$C$89,0),MATCH(I$7,Costs!$E$6:$O$6,0))</f>
        <v>#REF!</v>
      </c>
      <c r="J467" s="85" t="e">
        <f>#REF!*INDEX(Costs!$E$7:$O$89,MATCH($C467,Costs!$C$7:$C$89,0),MATCH(J$7,Costs!$E$6:$O$6,0))</f>
        <v>#REF!</v>
      </c>
      <c r="K467" s="85" t="e">
        <f>#REF!*INDEX(Costs!$E$7:$O$89,MATCH($C467,Costs!$C$7:$C$89,0),MATCH(K$7,Costs!$E$6:$O$6,0))</f>
        <v>#REF!</v>
      </c>
      <c r="L467" s="85" t="e">
        <f>#REF!*INDEX(Costs!$E$7:$O$89,MATCH($C467,Costs!$C$7:$C$89,0),MATCH(L$7,Costs!$E$6:$O$6,0))</f>
        <v>#REF!</v>
      </c>
      <c r="M467" s="85" t="e">
        <f>#REF!*INDEX(Costs!$E$7:$O$89,MATCH($C467,Costs!$C$7:$C$89,0),MATCH(M$7,Costs!$E$6:$O$6,0))</f>
        <v>#REF!</v>
      </c>
      <c r="N467" s="85" t="e">
        <f>#REF!*INDEX(Costs!$E$7:$O$89,MATCH($C467,Costs!$C$7:$C$89,0),MATCH(N$7,Costs!$E$6:$O$6,0))</f>
        <v>#REF!</v>
      </c>
      <c r="O467" s="85" t="e">
        <f>#REF!*INDEX(Costs!$E$7:$O$89,MATCH($C467,Costs!$C$7:$C$89,0),MATCH(O$7,Costs!$E$6:$O$6,0))</f>
        <v>#REF!</v>
      </c>
      <c r="P467" s="86" t="e">
        <f t="shared" si="231"/>
        <v>#REF!</v>
      </c>
      <c r="Q467" s="86" t="e">
        <f t="shared" si="229"/>
        <v>#REF!</v>
      </c>
      <c r="R467" s="86" t="e">
        <f t="shared" si="219"/>
        <v>#REF!</v>
      </c>
      <c r="S467" s="86" t="e">
        <f t="shared" si="220"/>
        <v>#REF!</v>
      </c>
      <c r="T467" s="86" t="e">
        <f t="shared" si="221"/>
        <v>#REF!</v>
      </c>
      <c r="U467" s="86" t="e">
        <f t="shared" si="222"/>
        <v>#REF!</v>
      </c>
      <c r="V467" s="86" t="e">
        <f t="shared" si="223"/>
        <v>#REF!</v>
      </c>
      <c r="W467" s="86" t="e">
        <f t="shared" si="224"/>
        <v>#REF!</v>
      </c>
      <c r="X467" s="86" t="e">
        <f t="shared" si="225"/>
        <v>#REF!</v>
      </c>
      <c r="Y467" s="86" t="e">
        <f t="shared" si="226"/>
        <v>#REF!</v>
      </c>
      <c r="Z467" s="86" t="e">
        <f t="shared" si="227"/>
        <v>#REF!</v>
      </c>
      <c r="AA467" s="87">
        <v>500</v>
      </c>
      <c r="AB467" s="88" t="e">
        <f>AA467*#REF!/$AI$18*10^3</f>
        <v>#REF!</v>
      </c>
      <c r="AC467" s="89">
        <f>INDEX(Efficiencies!$D$8:$M$89,MATCH(C467,Efficiencies!$C$8:$C$89),MATCH(D467,Efficiencies!$D$7:$M$7))</f>
        <v>31.214638000000001</v>
      </c>
      <c r="AD467" s="89">
        <f t="shared" si="232"/>
        <v>0.23668611334374673</v>
      </c>
      <c r="AE467" s="89">
        <f>INDEX(Efficiencies!$P$8:$Y$89,MATCH(C467,Efficiencies!$C$8:$C$89),MATCH(D467,Efficiencies!$P$7:$Y$7))</f>
        <v>26.214427568055999</v>
      </c>
      <c r="AF467" s="89">
        <f t="shared" si="216"/>
        <v>0.19877183821943861</v>
      </c>
      <c r="AG467" s="89">
        <v>0</v>
      </c>
    </row>
    <row r="468" spans="1:33" x14ac:dyDescent="0.2">
      <c r="A468" s="91" t="s">
        <v>2305</v>
      </c>
      <c r="B468" s="349" t="s">
        <v>2306</v>
      </c>
      <c r="C468" s="39" t="s">
        <v>2297</v>
      </c>
      <c r="D468" s="39">
        <v>2025</v>
      </c>
      <c r="E468" s="85" t="e">
        <f>#REF!*INDEX(Costs!$E$7:$O$89,MATCH($C468,Costs!$C$7:$C$89,0),MATCH(E$7,Costs!$E$6:$O$6,0))</f>
        <v>#REF!</v>
      </c>
      <c r="F468" s="85" t="e">
        <f>#REF!*INDEX(Costs!$E$7:$O$89,MATCH($C468,Costs!$C$7:$C$89,0),MATCH(F$7,Costs!$E$6:$O$6,0))</f>
        <v>#REF!</v>
      </c>
      <c r="G468" s="85" t="e">
        <f>#REF!*INDEX(Costs!$E$7:$O$89,MATCH($C468,Costs!$C$7:$C$89,0),MATCH(G$7,Costs!$E$6:$O$6,0))</f>
        <v>#REF!</v>
      </c>
      <c r="H468" s="85" t="e">
        <f>#REF!*INDEX(Costs!$E$7:$O$89,MATCH($C468,Costs!$C$7:$C$89,0),MATCH(H$7,Costs!$E$6:$O$6,0))</f>
        <v>#REF!</v>
      </c>
      <c r="I468" s="85" t="e">
        <f>#REF!*INDEX(Costs!$E$7:$O$89,MATCH($C468,Costs!$C$7:$C$89,0),MATCH(I$7,Costs!$E$6:$O$6,0))</f>
        <v>#REF!</v>
      </c>
      <c r="J468" s="85" t="e">
        <f>#REF!*INDEX(Costs!$E$7:$O$89,MATCH($C468,Costs!$C$7:$C$89,0),MATCH(J$7,Costs!$E$6:$O$6,0))</f>
        <v>#REF!</v>
      </c>
      <c r="K468" s="85" t="e">
        <f>#REF!*INDEX(Costs!$E$7:$O$89,MATCH($C468,Costs!$C$7:$C$89,0),MATCH(K$7,Costs!$E$6:$O$6,0))</f>
        <v>#REF!</v>
      </c>
      <c r="L468" s="85" t="e">
        <f>#REF!*INDEX(Costs!$E$7:$O$89,MATCH($C468,Costs!$C$7:$C$89,0),MATCH(L$7,Costs!$E$6:$O$6,0))</f>
        <v>#REF!</v>
      </c>
      <c r="M468" s="85" t="e">
        <f>#REF!*INDEX(Costs!$E$7:$O$89,MATCH($C468,Costs!$C$7:$C$89,0),MATCH(M$7,Costs!$E$6:$O$6,0))</f>
        <v>#REF!</v>
      </c>
      <c r="N468" s="85" t="e">
        <f>#REF!*INDEX(Costs!$E$7:$O$89,MATCH($C468,Costs!$C$7:$C$89,0),MATCH(N$7,Costs!$E$6:$O$6,0))</f>
        <v>#REF!</v>
      </c>
      <c r="O468" s="85" t="e">
        <f>#REF!*INDEX(Costs!$E$7:$O$89,MATCH($C468,Costs!$C$7:$C$89,0),MATCH(O$7,Costs!$E$6:$O$6,0))</f>
        <v>#REF!</v>
      </c>
      <c r="P468" s="86" t="e">
        <f t="shared" si="231"/>
        <v>#REF!</v>
      </c>
      <c r="Q468" s="86" t="e">
        <f t="shared" si="229"/>
        <v>#REF!</v>
      </c>
      <c r="R468" s="86" t="e">
        <f t="shared" si="219"/>
        <v>#REF!</v>
      </c>
      <c r="S468" s="86" t="e">
        <f t="shared" si="220"/>
        <v>#REF!</v>
      </c>
      <c r="T468" s="86" t="e">
        <f t="shared" si="221"/>
        <v>#REF!</v>
      </c>
      <c r="U468" s="86" t="e">
        <f t="shared" si="222"/>
        <v>#REF!</v>
      </c>
      <c r="V468" s="86" t="e">
        <f t="shared" si="223"/>
        <v>#REF!</v>
      </c>
      <c r="W468" s="86" t="e">
        <f t="shared" si="224"/>
        <v>#REF!</v>
      </c>
      <c r="X468" s="86" t="e">
        <f t="shared" si="225"/>
        <v>#REF!</v>
      </c>
      <c r="Y468" s="86" t="e">
        <f t="shared" si="226"/>
        <v>#REF!</v>
      </c>
      <c r="Z468" s="86" t="e">
        <f t="shared" si="227"/>
        <v>#REF!</v>
      </c>
      <c r="AA468" s="87">
        <v>500</v>
      </c>
      <c r="AB468" s="88" t="e">
        <f>AA468*#REF!/$AI$18*10^3</f>
        <v>#REF!</v>
      </c>
      <c r="AC468" s="89">
        <f>INDEX(Efficiencies!$D$8:$M$89,MATCH(C468,Efficiencies!$C$8:$C$89),MATCH(D468,Efficiencies!$D$7:$M$7))</f>
        <v>36.715935000000002</v>
      </c>
      <c r="AD468" s="89">
        <f t="shared" si="232"/>
        <v>0.27839989536100462</v>
      </c>
      <c r="AE468" s="89">
        <f>INDEX(Efficiencies!$P$8:$Y$89,MATCH(C468,Efficiencies!$C$8:$C$89),MATCH(D468,Efficiencies!$P$7:$Y$7))</f>
        <v>30.834482804220002</v>
      </c>
      <c r="AF468" s="89">
        <f t="shared" si="216"/>
        <v>0.23380357292291601</v>
      </c>
      <c r="AG468" s="89">
        <v>0</v>
      </c>
    </row>
    <row r="469" spans="1:33" x14ac:dyDescent="0.2">
      <c r="A469" s="91" t="s">
        <v>2307</v>
      </c>
      <c r="B469" s="349" t="s">
        <v>2308</v>
      </c>
      <c r="C469" s="39" t="s">
        <v>2297</v>
      </c>
      <c r="D469" s="39">
        <v>2030</v>
      </c>
      <c r="E469" s="85" t="e">
        <f>#REF!*INDEX(Costs!$E$7:$O$89,MATCH($C469,Costs!$C$7:$C$89,0),MATCH(E$7,Costs!$E$6:$O$6,0))</f>
        <v>#REF!</v>
      </c>
      <c r="F469" s="85" t="e">
        <f>#REF!*INDEX(Costs!$E$7:$O$89,MATCH($C469,Costs!$C$7:$C$89,0),MATCH(F$7,Costs!$E$6:$O$6,0))</f>
        <v>#REF!</v>
      </c>
      <c r="G469" s="85" t="e">
        <f>#REF!*INDEX(Costs!$E$7:$O$89,MATCH($C469,Costs!$C$7:$C$89,0),MATCH(G$7,Costs!$E$6:$O$6,0))</f>
        <v>#REF!</v>
      </c>
      <c r="H469" s="85" t="e">
        <f>#REF!*INDEX(Costs!$E$7:$O$89,MATCH($C469,Costs!$C$7:$C$89,0),MATCH(H$7,Costs!$E$6:$O$6,0))</f>
        <v>#REF!</v>
      </c>
      <c r="I469" s="85" t="e">
        <f>#REF!*INDEX(Costs!$E$7:$O$89,MATCH($C469,Costs!$C$7:$C$89,0),MATCH(I$7,Costs!$E$6:$O$6,0))</f>
        <v>#REF!</v>
      </c>
      <c r="J469" s="85" t="e">
        <f>#REF!*INDEX(Costs!$E$7:$O$89,MATCH($C469,Costs!$C$7:$C$89,0),MATCH(J$7,Costs!$E$6:$O$6,0))</f>
        <v>#REF!</v>
      </c>
      <c r="K469" s="85" t="e">
        <f>#REF!*INDEX(Costs!$E$7:$O$89,MATCH($C469,Costs!$C$7:$C$89,0),MATCH(K$7,Costs!$E$6:$O$6,0))</f>
        <v>#REF!</v>
      </c>
      <c r="L469" s="85" t="e">
        <f>#REF!*INDEX(Costs!$E$7:$O$89,MATCH($C469,Costs!$C$7:$C$89,0),MATCH(L$7,Costs!$E$6:$O$6,0))</f>
        <v>#REF!</v>
      </c>
      <c r="M469" s="85" t="e">
        <f>#REF!*INDEX(Costs!$E$7:$O$89,MATCH($C469,Costs!$C$7:$C$89,0),MATCH(M$7,Costs!$E$6:$O$6,0))</f>
        <v>#REF!</v>
      </c>
      <c r="N469" s="85" t="e">
        <f>#REF!*INDEX(Costs!$E$7:$O$89,MATCH($C469,Costs!$C$7:$C$89,0),MATCH(N$7,Costs!$E$6:$O$6,0))</f>
        <v>#REF!</v>
      </c>
      <c r="O469" s="85" t="e">
        <f>#REF!*INDEX(Costs!$E$7:$O$89,MATCH($C469,Costs!$C$7:$C$89,0),MATCH(O$7,Costs!$E$6:$O$6,0))</f>
        <v>#REF!</v>
      </c>
      <c r="P469" s="86" t="e">
        <f t="shared" si="231"/>
        <v>#REF!</v>
      </c>
      <c r="Q469" s="86" t="e">
        <f t="shared" si="229"/>
        <v>#REF!</v>
      </c>
      <c r="R469" s="86" t="e">
        <f t="shared" si="219"/>
        <v>#REF!</v>
      </c>
      <c r="S469" s="86" t="e">
        <f t="shared" si="220"/>
        <v>#REF!</v>
      </c>
      <c r="T469" s="86" t="e">
        <f t="shared" si="221"/>
        <v>#REF!</v>
      </c>
      <c r="U469" s="86" t="e">
        <f t="shared" si="222"/>
        <v>#REF!</v>
      </c>
      <c r="V469" s="86" t="e">
        <f t="shared" si="223"/>
        <v>#REF!</v>
      </c>
      <c r="W469" s="86" t="e">
        <f t="shared" si="224"/>
        <v>#REF!</v>
      </c>
      <c r="X469" s="86" t="e">
        <f t="shared" si="225"/>
        <v>#REF!</v>
      </c>
      <c r="Y469" s="86" t="e">
        <f t="shared" si="226"/>
        <v>#REF!</v>
      </c>
      <c r="Z469" s="86" t="e">
        <f t="shared" si="227"/>
        <v>#REF!</v>
      </c>
      <c r="AA469" s="87">
        <v>500</v>
      </c>
      <c r="AB469" s="88" t="e">
        <f>AA469*#REF!/$AI$18*10^3</f>
        <v>#REF!</v>
      </c>
      <c r="AC469" s="89">
        <f>INDEX(Efficiencies!$D$8:$M$89,MATCH(C469,Efficiencies!$C$8:$C$89),MATCH(D469,Efficiencies!$D$7:$M$7))</f>
        <v>37.174770000000002</v>
      </c>
      <c r="AD469" s="89">
        <f t="shared" si="232"/>
        <v>0.28187902822219868</v>
      </c>
      <c r="AE469" s="89">
        <f>INDEX(Efficiencies!$P$8:$Y$89,MATCH(C469,Efficiencies!$C$8:$C$89),MATCH(D469,Efficiencies!$P$7:$Y$7))</f>
        <v>31.219817943240002</v>
      </c>
      <c r="AF469" s="89">
        <f t="shared" si="216"/>
        <v>0.23672539044934113</v>
      </c>
      <c r="AG469" s="89">
        <v>0</v>
      </c>
    </row>
    <row r="470" spans="1:33" x14ac:dyDescent="0.2">
      <c r="A470" s="91" t="s">
        <v>2309</v>
      </c>
      <c r="B470" s="349" t="s">
        <v>2310</v>
      </c>
      <c r="C470" s="39" t="s">
        <v>2297</v>
      </c>
      <c r="D470" s="39">
        <v>2035</v>
      </c>
      <c r="E470" s="85" t="e">
        <f>#REF!*INDEX(Costs!$E$7:$O$89,MATCH($C470,Costs!$C$7:$C$89,0),MATCH(E$7,Costs!$E$6:$O$6,0))</f>
        <v>#REF!</v>
      </c>
      <c r="F470" s="85" t="e">
        <f>#REF!*INDEX(Costs!$E$7:$O$89,MATCH($C470,Costs!$C$7:$C$89,0),MATCH(F$7,Costs!$E$6:$O$6,0))</f>
        <v>#REF!</v>
      </c>
      <c r="G470" s="85" t="e">
        <f>#REF!*INDEX(Costs!$E$7:$O$89,MATCH($C470,Costs!$C$7:$C$89,0),MATCH(G$7,Costs!$E$6:$O$6,0))</f>
        <v>#REF!</v>
      </c>
      <c r="H470" s="85" t="e">
        <f>#REF!*INDEX(Costs!$E$7:$O$89,MATCH($C470,Costs!$C$7:$C$89,0),MATCH(H$7,Costs!$E$6:$O$6,0))</f>
        <v>#REF!</v>
      </c>
      <c r="I470" s="85" t="e">
        <f>#REF!*INDEX(Costs!$E$7:$O$89,MATCH($C470,Costs!$C$7:$C$89,0),MATCH(I$7,Costs!$E$6:$O$6,0))</f>
        <v>#REF!</v>
      </c>
      <c r="J470" s="85" t="e">
        <f>#REF!*INDEX(Costs!$E$7:$O$89,MATCH($C470,Costs!$C$7:$C$89,0),MATCH(J$7,Costs!$E$6:$O$6,0))</f>
        <v>#REF!</v>
      </c>
      <c r="K470" s="85" t="e">
        <f>#REF!*INDEX(Costs!$E$7:$O$89,MATCH($C470,Costs!$C$7:$C$89,0),MATCH(K$7,Costs!$E$6:$O$6,0))</f>
        <v>#REF!</v>
      </c>
      <c r="L470" s="85" t="e">
        <f>#REF!*INDEX(Costs!$E$7:$O$89,MATCH($C470,Costs!$C$7:$C$89,0),MATCH(L$7,Costs!$E$6:$O$6,0))</f>
        <v>#REF!</v>
      </c>
      <c r="M470" s="85" t="e">
        <f>#REF!*INDEX(Costs!$E$7:$O$89,MATCH($C470,Costs!$C$7:$C$89,0),MATCH(M$7,Costs!$E$6:$O$6,0))</f>
        <v>#REF!</v>
      </c>
      <c r="N470" s="85" t="e">
        <f>#REF!*INDEX(Costs!$E$7:$O$89,MATCH($C470,Costs!$C$7:$C$89,0),MATCH(N$7,Costs!$E$6:$O$6,0))</f>
        <v>#REF!</v>
      </c>
      <c r="O470" s="85" t="e">
        <f>#REF!*INDEX(Costs!$E$7:$O$89,MATCH($C470,Costs!$C$7:$C$89,0),MATCH(O$7,Costs!$E$6:$O$6,0))</f>
        <v>#REF!</v>
      </c>
      <c r="P470" s="86" t="e">
        <f t="shared" si="231"/>
        <v>#REF!</v>
      </c>
      <c r="Q470" s="86" t="e">
        <f t="shared" si="229"/>
        <v>#REF!</v>
      </c>
      <c r="R470" s="86" t="e">
        <f t="shared" si="219"/>
        <v>#REF!</v>
      </c>
      <c r="S470" s="86" t="e">
        <f t="shared" si="220"/>
        <v>#REF!</v>
      </c>
      <c r="T470" s="86" t="e">
        <f t="shared" si="221"/>
        <v>#REF!</v>
      </c>
      <c r="U470" s="86" t="e">
        <f t="shared" si="222"/>
        <v>#REF!</v>
      </c>
      <c r="V470" s="86" t="e">
        <f t="shared" si="223"/>
        <v>#REF!</v>
      </c>
      <c r="W470" s="86" t="e">
        <f t="shared" si="224"/>
        <v>#REF!</v>
      </c>
      <c r="X470" s="86" t="e">
        <f t="shared" si="225"/>
        <v>#REF!</v>
      </c>
      <c r="Y470" s="86" t="e">
        <f t="shared" si="226"/>
        <v>#REF!</v>
      </c>
      <c r="Z470" s="86" t="e">
        <f t="shared" si="227"/>
        <v>#REF!</v>
      </c>
      <c r="AA470" s="87">
        <v>500</v>
      </c>
      <c r="AB470" s="88" t="e">
        <f>AA470*#REF!/$AI$18*10^3</f>
        <v>#REF!</v>
      </c>
      <c r="AC470" s="89">
        <f>INDEX(Efficiencies!$D$8:$M$89,MATCH(C470,Efficiencies!$C$8:$C$89),MATCH(D470,Efficiencies!$D$7:$M$7))</f>
        <v>37.430804999999999</v>
      </c>
      <c r="AD470" s="89">
        <f t="shared" si="232"/>
        <v>0.28382042280220199</v>
      </c>
      <c r="AE470" s="89">
        <f>INDEX(Efficiencies!$P$8:$Y$89,MATCH(C470,Efficiencies!$C$8:$C$89),MATCH(D470,Efficiencies!$P$7:$Y$7))</f>
        <v>31.434839208659998</v>
      </c>
      <c r="AF470" s="89">
        <f t="shared" si="216"/>
        <v>0.23835579691436287</v>
      </c>
      <c r="AG470" s="89">
        <v>0</v>
      </c>
    </row>
    <row r="471" spans="1:33" x14ac:dyDescent="0.2">
      <c r="A471" s="91" t="s">
        <v>2311</v>
      </c>
      <c r="B471" s="349" t="s">
        <v>2312</v>
      </c>
      <c r="C471" s="39" t="s">
        <v>2297</v>
      </c>
      <c r="D471" s="39">
        <v>2040</v>
      </c>
      <c r="E471" s="85" t="e">
        <f>#REF!*INDEX(Costs!$E$7:$O$89,MATCH($C471,Costs!$C$7:$C$89,0),MATCH(E$7,Costs!$E$6:$O$6,0))</f>
        <v>#REF!</v>
      </c>
      <c r="F471" s="85" t="e">
        <f>#REF!*INDEX(Costs!$E$7:$O$89,MATCH($C471,Costs!$C$7:$C$89,0),MATCH(F$7,Costs!$E$6:$O$6,0))</f>
        <v>#REF!</v>
      </c>
      <c r="G471" s="85" t="e">
        <f>#REF!*INDEX(Costs!$E$7:$O$89,MATCH($C471,Costs!$C$7:$C$89,0),MATCH(G$7,Costs!$E$6:$O$6,0))</f>
        <v>#REF!</v>
      </c>
      <c r="H471" s="85" t="e">
        <f>#REF!*INDEX(Costs!$E$7:$O$89,MATCH($C471,Costs!$C$7:$C$89,0),MATCH(H$7,Costs!$E$6:$O$6,0))</f>
        <v>#REF!</v>
      </c>
      <c r="I471" s="85" t="e">
        <f>#REF!*INDEX(Costs!$E$7:$O$89,MATCH($C471,Costs!$C$7:$C$89,0),MATCH(I$7,Costs!$E$6:$O$6,0))</f>
        <v>#REF!</v>
      </c>
      <c r="J471" s="85" t="e">
        <f>#REF!*INDEX(Costs!$E$7:$O$89,MATCH($C471,Costs!$C$7:$C$89,0),MATCH(J$7,Costs!$E$6:$O$6,0))</f>
        <v>#REF!</v>
      </c>
      <c r="K471" s="85" t="e">
        <f>#REF!*INDEX(Costs!$E$7:$O$89,MATCH($C471,Costs!$C$7:$C$89,0),MATCH(K$7,Costs!$E$6:$O$6,0))</f>
        <v>#REF!</v>
      </c>
      <c r="L471" s="85" t="e">
        <f>#REF!*INDEX(Costs!$E$7:$O$89,MATCH($C471,Costs!$C$7:$C$89,0),MATCH(L$7,Costs!$E$6:$O$6,0))</f>
        <v>#REF!</v>
      </c>
      <c r="M471" s="85" t="e">
        <f>#REF!*INDEX(Costs!$E$7:$O$89,MATCH($C471,Costs!$C$7:$C$89,0),MATCH(M$7,Costs!$E$6:$O$6,0))</f>
        <v>#REF!</v>
      </c>
      <c r="N471" s="85" t="e">
        <f>#REF!*INDEX(Costs!$E$7:$O$89,MATCH($C471,Costs!$C$7:$C$89,0),MATCH(N$7,Costs!$E$6:$O$6,0))</f>
        <v>#REF!</v>
      </c>
      <c r="O471" s="85" t="e">
        <f>#REF!*INDEX(Costs!$E$7:$O$89,MATCH($C471,Costs!$C$7:$C$89,0),MATCH(O$7,Costs!$E$6:$O$6,0))</f>
        <v>#REF!</v>
      </c>
      <c r="P471" s="86" t="e">
        <f t="shared" si="231"/>
        <v>#REF!</v>
      </c>
      <c r="Q471" s="86" t="e">
        <f t="shared" si="229"/>
        <v>#REF!</v>
      </c>
      <c r="R471" s="86" t="e">
        <f t="shared" si="219"/>
        <v>#REF!</v>
      </c>
      <c r="S471" s="86" t="e">
        <f t="shared" si="220"/>
        <v>#REF!</v>
      </c>
      <c r="T471" s="86" t="e">
        <f t="shared" si="221"/>
        <v>#REF!</v>
      </c>
      <c r="U471" s="86" t="e">
        <f t="shared" si="222"/>
        <v>#REF!</v>
      </c>
      <c r="V471" s="86" t="e">
        <f t="shared" si="223"/>
        <v>#REF!</v>
      </c>
      <c r="W471" s="86" t="e">
        <f t="shared" si="224"/>
        <v>#REF!</v>
      </c>
      <c r="X471" s="86" t="e">
        <f t="shared" si="225"/>
        <v>#REF!</v>
      </c>
      <c r="Y471" s="86" t="e">
        <f t="shared" si="226"/>
        <v>#REF!</v>
      </c>
      <c r="Z471" s="86" t="e">
        <f t="shared" si="227"/>
        <v>#REF!</v>
      </c>
      <c r="AA471" s="87">
        <v>500</v>
      </c>
      <c r="AB471" s="88" t="e">
        <f>AA471*#REF!/$AI$18*10^3</f>
        <v>#REF!</v>
      </c>
      <c r="AC471" s="89">
        <f>INDEX(Efficiencies!$D$8:$M$89,MATCH(C471,Efficiencies!$C$8:$C$89),MATCH(D471,Efficiencies!$D$7:$M$7))</f>
        <v>37.381625999999997</v>
      </c>
      <c r="AD471" s="89">
        <f t="shared" si="232"/>
        <v>0.28344752126901324</v>
      </c>
      <c r="AE471" s="89">
        <f>INDEX(Efficiencies!$P$8:$Y$89,MATCH(C471,Efficiencies!$C$8:$C$89),MATCH(D471,Efficiencies!$P$7:$Y$7))</f>
        <v>31.393538094311996</v>
      </c>
      <c r="AF471" s="89">
        <f t="shared" si="216"/>
        <v>0.23804262973197254</v>
      </c>
      <c r="AG471" s="89">
        <v>0</v>
      </c>
    </row>
    <row r="472" spans="1:33" x14ac:dyDescent="0.2">
      <c r="A472" s="91" t="s">
        <v>2313</v>
      </c>
      <c r="B472" s="349" t="s">
        <v>2314</v>
      </c>
      <c r="C472" s="39" t="s">
        <v>2297</v>
      </c>
      <c r="D472" s="39">
        <v>2045</v>
      </c>
      <c r="E472" s="85" t="e">
        <f>#REF!*INDEX(Costs!$E$7:$O$89,MATCH($C472,Costs!$C$7:$C$89,0),MATCH(E$7,Costs!$E$6:$O$6,0))</f>
        <v>#REF!</v>
      </c>
      <c r="F472" s="85" t="e">
        <f>#REF!*INDEX(Costs!$E$7:$O$89,MATCH($C472,Costs!$C$7:$C$89,0),MATCH(F$7,Costs!$E$6:$O$6,0))</f>
        <v>#REF!</v>
      </c>
      <c r="G472" s="85" t="e">
        <f>#REF!*INDEX(Costs!$E$7:$O$89,MATCH($C472,Costs!$C$7:$C$89,0),MATCH(G$7,Costs!$E$6:$O$6,0))</f>
        <v>#REF!</v>
      </c>
      <c r="H472" s="85" t="e">
        <f>#REF!*INDEX(Costs!$E$7:$O$89,MATCH($C472,Costs!$C$7:$C$89,0),MATCH(H$7,Costs!$E$6:$O$6,0))</f>
        <v>#REF!</v>
      </c>
      <c r="I472" s="85" t="e">
        <f>#REF!*INDEX(Costs!$E$7:$O$89,MATCH($C472,Costs!$C$7:$C$89,0),MATCH(I$7,Costs!$E$6:$O$6,0))</f>
        <v>#REF!</v>
      </c>
      <c r="J472" s="85" t="e">
        <f>#REF!*INDEX(Costs!$E$7:$O$89,MATCH($C472,Costs!$C$7:$C$89,0),MATCH(J$7,Costs!$E$6:$O$6,0))</f>
        <v>#REF!</v>
      </c>
      <c r="K472" s="85" t="e">
        <f>#REF!*INDEX(Costs!$E$7:$O$89,MATCH($C472,Costs!$C$7:$C$89,0),MATCH(K$7,Costs!$E$6:$O$6,0))</f>
        <v>#REF!</v>
      </c>
      <c r="L472" s="85" t="e">
        <f>#REF!*INDEX(Costs!$E$7:$O$89,MATCH($C472,Costs!$C$7:$C$89,0),MATCH(L$7,Costs!$E$6:$O$6,0))</f>
        <v>#REF!</v>
      </c>
      <c r="M472" s="85" t="e">
        <f>#REF!*INDEX(Costs!$E$7:$O$89,MATCH($C472,Costs!$C$7:$C$89,0),MATCH(M$7,Costs!$E$6:$O$6,0))</f>
        <v>#REF!</v>
      </c>
      <c r="N472" s="85" t="e">
        <f>#REF!*INDEX(Costs!$E$7:$O$89,MATCH($C472,Costs!$C$7:$C$89,0),MATCH(N$7,Costs!$E$6:$O$6,0))</f>
        <v>#REF!</v>
      </c>
      <c r="O472" s="85" t="e">
        <f>#REF!*INDEX(Costs!$E$7:$O$89,MATCH($C472,Costs!$C$7:$C$89,0),MATCH(O$7,Costs!$E$6:$O$6,0))</f>
        <v>#REF!</v>
      </c>
      <c r="P472" s="86" t="e">
        <f t="shared" si="231"/>
        <v>#REF!</v>
      </c>
      <c r="Q472" s="86" t="e">
        <f t="shared" si="229"/>
        <v>#REF!</v>
      </c>
      <c r="R472" s="86" t="e">
        <f t="shared" si="219"/>
        <v>#REF!</v>
      </c>
      <c r="S472" s="86" t="e">
        <f t="shared" si="220"/>
        <v>#REF!</v>
      </c>
      <c r="T472" s="86" t="e">
        <f t="shared" si="221"/>
        <v>#REF!</v>
      </c>
      <c r="U472" s="86" t="e">
        <f t="shared" si="222"/>
        <v>#REF!</v>
      </c>
      <c r="V472" s="86" t="e">
        <f t="shared" si="223"/>
        <v>#REF!</v>
      </c>
      <c r="W472" s="86" t="e">
        <f t="shared" si="224"/>
        <v>#REF!</v>
      </c>
      <c r="X472" s="86" t="e">
        <f t="shared" si="225"/>
        <v>#REF!</v>
      </c>
      <c r="Y472" s="86" t="e">
        <f t="shared" si="226"/>
        <v>#REF!</v>
      </c>
      <c r="Z472" s="86" t="e">
        <f t="shared" si="227"/>
        <v>#REF!</v>
      </c>
      <c r="AA472" s="87">
        <v>500</v>
      </c>
      <c r="AB472" s="88" t="e">
        <f>AA472*#REF!/$AI$18*10^3</f>
        <v>#REF!</v>
      </c>
      <c r="AC472" s="89">
        <f>INDEX(Efficiencies!$D$8:$M$89,MATCH(C472,Efficiencies!$C$8:$C$89),MATCH(D472,Efficiencies!$D$7:$M$7))</f>
        <v>37.381625999999997</v>
      </c>
      <c r="AD472" s="89">
        <f t="shared" si="232"/>
        <v>0.28344752126901324</v>
      </c>
      <c r="AE472" s="89">
        <f>INDEX(Efficiencies!$P$8:$Y$89,MATCH(C472,Efficiencies!$C$8:$C$89),MATCH(D472,Efficiencies!$P$7:$Y$7))</f>
        <v>31.393538094311996</v>
      </c>
      <c r="AF472" s="89">
        <f t="shared" si="216"/>
        <v>0.23804262973197254</v>
      </c>
      <c r="AG472" s="89">
        <v>0</v>
      </c>
    </row>
    <row r="473" spans="1:33" x14ac:dyDescent="0.2">
      <c r="A473" s="91" t="s">
        <v>2315</v>
      </c>
      <c r="B473" s="349" t="s">
        <v>2316</v>
      </c>
      <c r="C473" s="39" t="s">
        <v>2297</v>
      </c>
      <c r="D473" s="39">
        <v>2050</v>
      </c>
      <c r="E473" s="85" t="e">
        <f>#REF!*INDEX(Costs!$E$7:$O$89,MATCH($C473,Costs!$C$7:$C$89,0),MATCH(E$7,Costs!$E$6:$O$6,0))</f>
        <v>#REF!</v>
      </c>
      <c r="F473" s="85" t="e">
        <f>#REF!*INDEX(Costs!$E$7:$O$89,MATCH($C473,Costs!$C$7:$C$89,0),MATCH(F$7,Costs!$E$6:$O$6,0))</f>
        <v>#REF!</v>
      </c>
      <c r="G473" s="85" t="e">
        <f>#REF!*INDEX(Costs!$E$7:$O$89,MATCH($C473,Costs!$C$7:$C$89,0),MATCH(G$7,Costs!$E$6:$O$6,0))</f>
        <v>#REF!</v>
      </c>
      <c r="H473" s="85" t="e">
        <f>#REF!*INDEX(Costs!$E$7:$O$89,MATCH($C473,Costs!$C$7:$C$89,0),MATCH(H$7,Costs!$E$6:$O$6,0))</f>
        <v>#REF!</v>
      </c>
      <c r="I473" s="85" t="e">
        <f>#REF!*INDEX(Costs!$E$7:$O$89,MATCH($C473,Costs!$C$7:$C$89,0),MATCH(I$7,Costs!$E$6:$O$6,0))</f>
        <v>#REF!</v>
      </c>
      <c r="J473" s="85" t="e">
        <f>#REF!*INDEX(Costs!$E$7:$O$89,MATCH($C473,Costs!$C$7:$C$89,0),MATCH(J$7,Costs!$E$6:$O$6,0))</f>
        <v>#REF!</v>
      </c>
      <c r="K473" s="85" t="e">
        <f>#REF!*INDEX(Costs!$E$7:$O$89,MATCH($C473,Costs!$C$7:$C$89,0),MATCH(K$7,Costs!$E$6:$O$6,0))</f>
        <v>#REF!</v>
      </c>
      <c r="L473" s="85" t="e">
        <f>#REF!*INDEX(Costs!$E$7:$O$89,MATCH($C473,Costs!$C$7:$C$89,0),MATCH(L$7,Costs!$E$6:$O$6,0))</f>
        <v>#REF!</v>
      </c>
      <c r="M473" s="85" t="e">
        <f>#REF!*INDEX(Costs!$E$7:$O$89,MATCH($C473,Costs!$C$7:$C$89,0),MATCH(M$7,Costs!$E$6:$O$6,0))</f>
        <v>#REF!</v>
      </c>
      <c r="N473" s="85" t="e">
        <f>#REF!*INDEX(Costs!$E$7:$O$89,MATCH($C473,Costs!$C$7:$C$89,0),MATCH(N$7,Costs!$E$6:$O$6,0))</f>
        <v>#REF!</v>
      </c>
      <c r="O473" s="85" t="e">
        <f>#REF!*INDEX(Costs!$E$7:$O$89,MATCH($C473,Costs!$C$7:$C$89,0),MATCH(O$7,Costs!$E$6:$O$6,0))</f>
        <v>#REF!</v>
      </c>
      <c r="P473" s="86" t="e">
        <f t="shared" si="231"/>
        <v>#REF!</v>
      </c>
      <c r="Q473" s="86" t="e">
        <f t="shared" si="229"/>
        <v>#REF!</v>
      </c>
      <c r="R473" s="86" t="e">
        <f t="shared" si="219"/>
        <v>#REF!</v>
      </c>
      <c r="S473" s="86" t="e">
        <f t="shared" si="220"/>
        <v>#REF!</v>
      </c>
      <c r="T473" s="86" t="e">
        <f t="shared" si="221"/>
        <v>#REF!</v>
      </c>
      <c r="U473" s="86" t="e">
        <f t="shared" si="222"/>
        <v>#REF!</v>
      </c>
      <c r="V473" s="86" t="e">
        <f t="shared" si="223"/>
        <v>#REF!</v>
      </c>
      <c r="W473" s="86" t="e">
        <f t="shared" si="224"/>
        <v>#REF!</v>
      </c>
      <c r="X473" s="86" t="e">
        <f t="shared" si="225"/>
        <v>#REF!</v>
      </c>
      <c r="Y473" s="86" t="e">
        <f t="shared" si="226"/>
        <v>#REF!</v>
      </c>
      <c r="Z473" s="86" t="e">
        <f t="shared" si="227"/>
        <v>#REF!</v>
      </c>
      <c r="AA473" s="87">
        <v>500</v>
      </c>
      <c r="AB473" s="88" t="e">
        <f>AA473*#REF!/$AI$18*10^3</f>
        <v>#REF!</v>
      </c>
      <c r="AC473" s="89">
        <f>INDEX(Efficiencies!$D$8:$M$89,MATCH(C473,Efficiencies!$C$8:$C$89),MATCH(D473,Efficiencies!$D$7:$M$7))</f>
        <v>37.381625999999997</v>
      </c>
      <c r="AD473" s="89">
        <f t="shared" si="232"/>
        <v>0.28344752126901324</v>
      </c>
      <c r="AE473" s="89">
        <f>INDEX(Efficiencies!$P$8:$Y$89,MATCH(C473,Efficiencies!$C$8:$C$89),MATCH(D473,Efficiencies!$P$7:$Y$7))</f>
        <v>31.393538094311996</v>
      </c>
      <c r="AF473" s="89">
        <f t="shared" si="216"/>
        <v>0.23804262973197254</v>
      </c>
      <c r="AG473" s="89">
        <v>0</v>
      </c>
    </row>
    <row r="474" spans="1:33" x14ac:dyDescent="0.2">
      <c r="A474" s="91" t="s">
        <v>2317</v>
      </c>
      <c r="B474" s="349" t="s">
        <v>2318</v>
      </c>
      <c r="C474" s="39" t="s">
        <v>2319</v>
      </c>
      <c r="D474" s="39">
        <v>2010</v>
      </c>
      <c r="E474" s="85" t="e">
        <f>#REF!*INDEX(Costs!$E$7:$O$89,MATCH($C474,Costs!$C$7:$C$89,0),MATCH(E$7,Costs!$E$6:$O$6,0))</f>
        <v>#REF!</v>
      </c>
      <c r="F474" s="85" t="e">
        <f>#REF!*INDEX(Costs!$E$7:$O$89,MATCH($C474,Costs!$C$7:$C$89,0),MATCH(F$7,Costs!$E$6:$O$6,0))</f>
        <v>#REF!</v>
      </c>
      <c r="G474" s="85" t="e">
        <f>#REF!*INDEX(Costs!$E$7:$O$89,MATCH($C474,Costs!$C$7:$C$89,0),MATCH(G$7,Costs!$E$6:$O$6,0))</f>
        <v>#REF!</v>
      </c>
      <c r="H474" s="85" t="e">
        <f>#REF!*INDEX(Costs!$E$7:$O$89,MATCH($C474,Costs!$C$7:$C$89,0),MATCH(H$7,Costs!$E$6:$O$6,0))</f>
        <v>#REF!</v>
      </c>
      <c r="I474" s="85" t="e">
        <f>#REF!*INDEX(Costs!$E$7:$O$89,MATCH($C474,Costs!$C$7:$C$89,0),MATCH(I$7,Costs!$E$6:$O$6,0))</f>
        <v>#REF!</v>
      </c>
      <c r="J474" s="85" t="e">
        <f>#REF!*INDEX(Costs!$E$7:$O$89,MATCH($C474,Costs!$C$7:$C$89,0),MATCH(J$7,Costs!$E$6:$O$6,0))</f>
        <v>#REF!</v>
      </c>
      <c r="K474" s="85" t="e">
        <f>#REF!*INDEX(Costs!$E$7:$O$89,MATCH($C474,Costs!$C$7:$C$89,0),MATCH(K$7,Costs!$E$6:$O$6,0))</f>
        <v>#REF!</v>
      </c>
      <c r="L474" s="85" t="e">
        <f>#REF!*INDEX(Costs!$E$7:$O$89,MATCH($C474,Costs!$C$7:$C$89,0),MATCH(L$7,Costs!$E$6:$O$6,0))</f>
        <v>#REF!</v>
      </c>
      <c r="M474" s="85" t="e">
        <f>#REF!*INDEX(Costs!$E$7:$O$89,MATCH($C474,Costs!$C$7:$C$89,0),MATCH(M$7,Costs!$E$6:$O$6,0))</f>
        <v>#REF!</v>
      </c>
      <c r="N474" s="85" t="e">
        <f>#REF!*INDEX(Costs!$E$7:$O$89,MATCH($C474,Costs!$C$7:$C$89,0),MATCH(N$7,Costs!$E$6:$O$6,0))</f>
        <v>#REF!</v>
      </c>
      <c r="O474" s="85" t="e">
        <f>#REF!*INDEX(Costs!$E$7:$O$89,MATCH($C474,Costs!$C$7:$C$89,0),MATCH(O$7,Costs!$E$6:$O$6,0))</f>
        <v>#REF!</v>
      </c>
      <c r="P474" s="86" t="e">
        <f>E474/$AI$18*10^6</f>
        <v>#REF!</v>
      </c>
      <c r="Q474" s="86" t="e">
        <f t="shared" si="229"/>
        <v>#REF!</v>
      </c>
      <c r="R474" s="86" t="e">
        <f t="shared" si="219"/>
        <v>#REF!</v>
      </c>
      <c r="S474" s="86" t="e">
        <f t="shared" si="220"/>
        <v>#REF!</v>
      </c>
      <c r="T474" s="86" t="e">
        <f t="shared" si="221"/>
        <v>#REF!</v>
      </c>
      <c r="U474" s="86" t="e">
        <f t="shared" si="222"/>
        <v>#REF!</v>
      </c>
      <c r="V474" s="86" t="e">
        <f t="shared" si="223"/>
        <v>#REF!</v>
      </c>
      <c r="W474" s="86" t="e">
        <f t="shared" si="224"/>
        <v>#REF!</v>
      </c>
      <c r="X474" s="86" t="e">
        <f t="shared" si="225"/>
        <v>#REF!</v>
      </c>
      <c r="Y474" s="86" t="e">
        <f t="shared" si="226"/>
        <v>#REF!</v>
      </c>
      <c r="Z474" s="86" t="e">
        <f t="shared" si="227"/>
        <v>#REF!</v>
      </c>
      <c r="AA474" s="87">
        <v>500</v>
      </c>
      <c r="AB474" s="88" t="e">
        <f>AA474*#REF!/$AI$18*10^3</f>
        <v>#REF!</v>
      </c>
      <c r="AC474" s="89">
        <f>INDEX(Efficiencies!$D$8:$M$89,MATCH(C474,Efficiencies!$C$8:$C$89),MATCH(D474,Efficiencies!$D$7:$M$7))</f>
        <v>0</v>
      </c>
      <c r="AD474" s="89">
        <f t="shared" si="232"/>
        <v>0</v>
      </c>
      <c r="AE474" s="89">
        <f>INDEX(Efficiencies!$P$8:$Y$89,MATCH(C474,Efficiencies!$C$8:$C$89),MATCH(D474,Efficiencies!$P$7:$Y$7))</f>
        <v>0</v>
      </c>
      <c r="AF474" s="89">
        <f t="shared" si="216"/>
        <v>0</v>
      </c>
      <c r="AG474" s="89" t="e">
        <f>AdditionalVehs!$C$33</f>
        <v>#REF!</v>
      </c>
    </row>
    <row r="475" spans="1:33" x14ac:dyDescent="0.2">
      <c r="A475" s="91" t="s">
        <v>494</v>
      </c>
      <c r="B475" s="349" t="s">
        <v>1063</v>
      </c>
      <c r="C475" s="39" t="s">
        <v>2319</v>
      </c>
      <c r="D475" s="39">
        <v>2015</v>
      </c>
      <c r="E475" s="85" t="e">
        <f>#REF!*INDEX(Costs!$E$7:$O$89,MATCH($C475,Costs!$C$7:$C$89,0),MATCH(E$7,Costs!$E$6:$O$6,0))</f>
        <v>#REF!</v>
      </c>
      <c r="F475" s="85" t="e">
        <f>#REF!*INDEX(Costs!$E$7:$O$89,MATCH($C475,Costs!$C$7:$C$89,0),MATCH(F$7,Costs!$E$6:$O$6,0))</f>
        <v>#REF!</v>
      </c>
      <c r="G475" s="85" t="e">
        <f>#REF!*INDEX(Costs!$E$7:$O$89,MATCH($C475,Costs!$C$7:$C$89,0),MATCH(G$7,Costs!$E$6:$O$6,0))</f>
        <v>#REF!</v>
      </c>
      <c r="H475" s="85" t="e">
        <f>#REF!*INDEX(Costs!$E$7:$O$89,MATCH($C475,Costs!$C$7:$C$89,0),MATCH(H$7,Costs!$E$6:$O$6,0))</f>
        <v>#REF!</v>
      </c>
      <c r="I475" s="85" t="e">
        <f>#REF!*INDEX(Costs!$E$7:$O$89,MATCH($C475,Costs!$C$7:$C$89,0),MATCH(I$7,Costs!$E$6:$O$6,0))</f>
        <v>#REF!</v>
      </c>
      <c r="J475" s="85" t="e">
        <f>#REF!*INDEX(Costs!$E$7:$O$89,MATCH($C475,Costs!$C$7:$C$89,0),MATCH(J$7,Costs!$E$6:$O$6,0))</f>
        <v>#REF!</v>
      </c>
      <c r="K475" s="85" t="e">
        <f>#REF!*INDEX(Costs!$E$7:$O$89,MATCH($C475,Costs!$C$7:$C$89,0),MATCH(K$7,Costs!$E$6:$O$6,0))</f>
        <v>#REF!</v>
      </c>
      <c r="L475" s="85" t="e">
        <f>#REF!*INDEX(Costs!$E$7:$O$89,MATCH($C475,Costs!$C$7:$C$89,0),MATCH(L$7,Costs!$E$6:$O$6,0))</f>
        <v>#REF!</v>
      </c>
      <c r="M475" s="85" t="e">
        <f>#REF!*INDEX(Costs!$E$7:$O$89,MATCH($C475,Costs!$C$7:$C$89,0),MATCH(M$7,Costs!$E$6:$O$6,0))</f>
        <v>#REF!</v>
      </c>
      <c r="N475" s="85" t="e">
        <f>#REF!*INDEX(Costs!$E$7:$O$89,MATCH($C475,Costs!$C$7:$C$89,0),MATCH(N$7,Costs!$E$6:$O$6,0))</f>
        <v>#REF!</v>
      </c>
      <c r="O475" s="85" t="e">
        <f>#REF!*INDEX(Costs!$E$7:$O$89,MATCH($C475,Costs!$C$7:$C$89,0),MATCH(O$7,Costs!$E$6:$O$6,0))</f>
        <v>#REF!</v>
      </c>
      <c r="P475" s="86" t="e">
        <f t="shared" ref="P475:P482" si="233">E475/$AI$18*10^6</f>
        <v>#REF!</v>
      </c>
      <c r="Q475" s="86" t="e">
        <f t="shared" si="229"/>
        <v>#REF!</v>
      </c>
      <c r="R475" s="86" t="e">
        <f t="shared" si="219"/>
        <v>#REF!</v>
      </c>
      <c r="S475" s="86" t="e">
        <f t="shared" si="220"/>
        <v>#REF!</v>
      </c>
      <c r="T475" s="86" t="e">
        <f t="shared" si="221"/>
        <v>#REF!</v>
      </c>
      <c r="U475" s="86" t="e">
        <f t="shared" si="222"/>
        <v>#REF!</v>
      </c>
      <c r="V475" s="86" t="e">
        <f t="shared" si="223"/>
        <v>#REF!</v>
      </c>
      <c r="W475" s="86" t="e">
        <f t="shared" si="224"/>
        <v>#REF!</v>
      </c>
      <c r="X475" s="86" t="e">
        <f t="shared" si="225"/>
        <v>#REF!</v>
      </c>
      <c r="Y475" s="86" t="e">
        <f t="shared" si="226"/>
        <v>#REF!</v>
      </c>
      <c r="Z475" s="86" t="e">
        <f t="shared" si="227"/>
        <v>#REF!</v>
      </c>
      <c r="AA475" s="87">
        <v>500</v>
      </c>
      <c r="AB475" s="88" t="e">
        <f>AA475*#REF!/$AI$18*10^3</f>
        <v>#REF!</v>
      </c>
      <c r="AC475" s="89" t="e">
        <f>INDEX(Efficiencies!$D$8:$M$89,MATCH(C475,Efficiencies!$C$8:$C$89),MATCH(D475,Efficiencies!$D$7:$M$7))</f>
        <v>#REF!</v>
      </c>
      <c r="AD475" s="89" t="e">
        <f t="shared" si="232"/>
        <v>#REF!</v>
      </c>
      <c r="AE475" s="89" t="e">
        <f>INDEX(Efficiencies!$P$8:$Y$89,MATCH(C475,Efficiencies!$C$8:$C$89),MATCH(D475,Efficiencies!$P$7:$Y$7))</f>
        <v>#REF!</v>
      </c>
      <c r="AF475" s="89" t="e">
        <f t="shared" si="216"/>
        <v>#REF!</v>
      </c>
      <c r="AG475" s="89" t="e">
        <f>AdditionalVehs!$C$33</f>
        <v>#REF!</v>
      </c>
    </row>
    <row r="476" spans="1:33" x14ac:dyDescent="0.2">
      <c r="A476" s="91" t="s">
        <v>2320</v>
      </c>
      <c r="B476" s="349" t="s">
        <v>1066</v>
      </c>
      <c r="C476" s="39" t="s">
        <v>2319</v>
      </c>
      <c r="D476" s="39">
        <v>2020</v>
      </c>
      <c r="E476" s="85" t="e">
        <f>#REF!*INDEX(Costs!$E$7:$O$89,MATCH($C476,Costs!$C$7:$C$89,0),MATCH(E$7,Costs!$E$6:$O$6,0))</f>
        <v>#REF!</v>
      </c>
      <c r="F476" s="85" t="e">
        <f>#REF!*INDEX(Costs!$E$7:$O$89,MATCH($C476,Costs!$C$7:$C$89,0),MATCH(F$7,Costs!$E$6:$O$6,0))</f>
        <v>#REF!</v>
      </c>
      <c r="G476" s="85" t="e">
        <f>#REF!*INDEX(Costs!$E$7:$O$89,MATCH($C476,Costs!$C$7:$C$89,0),MATCH(G$7,Costs!$E$6:$O$6,0))</f>
        <v>#REF!</v>
      </c>
      <c r="H476" s="85" t="e">
        <f>#REF!*INDEX(Costs!$E$7:$O$89,MATCH($C476,Costs!$C$7:$C$89,0),MATCH(H$7,Costs!$E$6:$O$6,0))</f>
        <v>#REF!</v>
      </c>
      <c r="I476" s="85" t="e">
        <f>#REF!*INDEX(Costs!$E$7:$O$89,MATCH($C476,Costs!$C$7:$C$89,0),MATCH(I$7,Costs!$E$6:$O$6,0))</f>
        <v>#REF!</v>
      </c>
      <c r="J476" s="85" t="e">
        <f>#REF!*INDEX(Costs!$E$7:$O$89,MATCH($C476,Costs!$C$7:$C$89,0),MATCH(J$7,Costs!$E$6:$O$6,0))</f>
        <v>#REF!</v>
      </c>
      <c r="K476" s="85" t="e">
        <f>#REF!*INDEX(Costs!$E$7:$O$89,MATCH($C476,Costs!$C$7:$C$89,0),MATCH(K$7,Costs!$E$6:$O$6,0))</f>
        <v>#REF!</v>
      </c>
      <c r="L476" s="85" t="e">
        <f>#REF!*INDEX(Costs!$E$7:$O$89,MATCH($C476,Costs!$C$7:$C$89,0),MATCH(L$7,Costs!$E$6:$O$6,0))</f>
        <v>#REF!</v>
      </c>
      <c r="M476" s="85" t="e">
        <f>#REF!*INDEX(Costs!$E$7:$O$89,MATCH($C476,Costs!$C$7:$C$89,0),MATCH(M$7,Costs!$E$6:$O$6,0))</f>
        <v>#REF!</v>
      </c>
      <c r="N476" s="85" t="e">
        <f>#REF!*INDEX(Costs!$E$7:$O$89,MATCH($C476,Costs!$C$7:$C$89,0),MATCH(N$7,Costs!$E$6:$O$6,0))</f>
        <v>#REF!</v>
      </c>
      <c r="O476" s="85" t="e">
        <f>#REF!*INDEX(Costs!$E$7:$O$89,MATCH($C476,Costs!$C$7:$C$89,0),MATCH(O$7,Costs!$E$6:$O$6,0))</f>
        <v>#REF!</v>
      </c>
      <c r="P476" s="86" t="e">
        <f t="shared" si="233"/>
        <v>#REF!</v>
      </c>
      <c r="Q476" s="86" t="e">
        <f t="shared" si="229"/>
        <v>#REF!</v>
      </c>
      <c r="R476" s="86" t="e">
        <f t="shared" si="219"/>
        <v>#REF!</v>
      </c>
      <c r="S476" s="86" t="e">
        <f t="shared" si="220"/>
        <v>#REF!</v>
      </c>
      <c r="T476" s="86" t="e">
        <f t="shared" si="221"/>
        <v>#REF!</v>
      </c>
      <c r="U476" s="86" t="e">
        <f t="shared" si="222"/>
        <v>#REF!</v>
      </c>
      <c r="V476" s="86" t="e">
        <f t="shared" si="223"/>
        <v>#REF!</v>
      </c>
      <c r="W476" s="86" t="e">
        <f t="shared" si="224"/>
        <v>#REF!</v>
      </c>
      <c r="X476" s="86" t="e">
        <f t="shared" si="225"/>
        <v>#REF!</v>
      </c>
      <c r="Y476" s="86" t="e">
        <f t="shared" si="226"/>
        <v>#REF!</v>
      </c>
      <c r="Z476" s="86" t="e">
        <f t="shared" si="227"/>
        <v>#REF!</v>
      </c>
      <c r="AA476" s="87">
        <v>500</v>
      </c>
      <c r="AB476" s="88" t="e">
        <f>AA476*#REF!/$AI$18*10^3</f>
        <v>#REF!</v>
      </c>
      <c r="AC476" s="89" t="e">
        <f>INDEX(Efficiencies!$D$8:$M$89,MATCH(C476,Efficiencies!$C$8:$C$89),MATCH(D476,Efficiencies!$D$7:$M$7))</f>
        <v>#REF!</v>
      </c>
      <c r="AD476" s="89" t="e">
        <f t="shared" si="232"/>
        <v>#REF!</v>
      </c>
      <c r="AE476" s="89" t="e">
        <f>INDEX(Efficiencies!$P$8:$Y$89,MATCH(C476,Efficiencies!$C$8:$C$89),MATCH(D476,Efficiencies!$P$7:$Y$7))</f>
        <v>#REF!</v>
      </c>
      <c r="AF476" s="89" t="e">
        <f t="shared" si="216"/>
        <v>#REF!</v>
      </c>
      <c r="AG476" s="89" t="e">
        <f>AdditionalVehs!$C$33</f>
        <v>#REF!</v>
      </c>
    </row>
    <row r="477" spans="1:33" x14ac:dyDescent="0.2">
      <c r="A477" s="91" t="s">
        <v>2321</v>
      </c>
      <c r="B477" s="349" t="s">
        <v>2322</v>
      </c>
      <c r="C477" s="39" t="s">
        <v>2319</v>
      </c>
      <c r="D477" s="39">
        <v>2025</v>
      </c>
      <c r="E477" s="85" t="e">
        <f>#REF!*INDEX(Costs!$E$7:$O$89,MATCH($C477,Costs!$C$7:$C$89,0),MATCH(E$7,Costs!$E$6:$O$6,0))</f>
        <v>#REF!</v>
      </c>
      <c r="F477" s="85" t="e">
        <f>#REF!*INDEX(Costs!$E$7:$O$89,MATCH($C477,Costs!$C$7:$C$89,0),MATCH(F$7,Costs!$E$6:$O$6,0))</f>
        <v>#REF!</v>
      </c>
      <c r="G477" s="85" t="e">
        <f>#REF!*INDEX(Costs!$E$7:$O$89,MATCH($C477,Costs!$C$7:$C$89,0),MATCH(G$7,Costs!$E$6:$O$6,0))</f>
        <v>#REF!</v>
      </c>
      <c r="H477" s="85" t="e">
        <f>#REF!*INDEX(Costs!$E$7:$O$89,MATCH($C477,Costs!$C$7:$C$89,0),MATCH(H$7,Costs!$E$6:$O$6,0))</f>
        <v>#REF!</v>
      </c>
      <c r="I477" s="85" t="e">
        <f>#REF!*INDEX(Costs!$E$7:$O$89,MATCH($C477,Costs!$C$7:$C$89,0),MATCH(I$7,Costs!$E$6:$O$6,0))</f>
        <v>#REF!</v>
      </c>
      <c r="J477" s="85" t="e">
        <f>#REF!*INDEX(Costs!$E$7:$O$89,MATCH($C477,Costs!$C$7:$C$89,0),MATCH(J$7,Costs!$E$6:$O$6,0))</f>
        <v>#REF!</v>
      </c>
      <c r="K477" s="85" t="e">
        <f>#REF!*INDEX(Costs!$E$7:$O$89,MATCH($C477,Costs!$C$7:$C$89,0),MATCH(K$7,Costs!$E$6:$O$6,0))</f>
        <v>#REF!</v>
      </c>
      <c r="L477" s="85" t="e">
        <f>#REF!*INDEX(Costs!$E$7:$O$89,MATCH($C477,Costs!$C$7:$C$89,0),MATCH(L$7,Costs!$E$6:$O$6,0))</f>
        <v>#REF!</v>
      </c>
      <c r="M477" s="85" t="e">
        <f>#REF!*INDEX(Costs!$E$7:$O$89,MATCH($C477,Costs!$C$7:$C$89,0),MATCH(M$7,Costs!$E$6:$O$6,0))</f>
        <v>#REF!</v>
      </c>
      <c r="N477" s="85" t="e">
        <f>#REF!*INDEX(Costs!$E$7:$O$89,MATCH($C477,Costs!$C$7:$C$89,0),MATCH(N$7,Costs!$E$6:$O$6,0))</f>
        <v>#REF!</v>
      </c>
      <c r="O477" s="85" t="e">
        <f>#REF!*INDEX(Costs!$E$7:$O$89,MATCH($C477,Costs!$C$7:$C$89,0),MATCH(O$7,Costs!$E$6:$O$6,0))</f>
        <v>#REF!</v>
      </c>
      <c r="P477" s="86" t="e">
        <f t="shared" si="233"/>
        <v>#REF!</v>
      </c>
      <c r="Q477" s="86" t="e">
        <f t="shared" si="229"/>
        <v>#REF!</v>
      </c>
      <c r="R477" s="86" t="e">
        <f t="shared" si="219"/>
        <v>#REF!</v>
      </c>
      <c r="S477" s="86" t="e">
        <f t="shared" si="220"/>
        <v>#REF!</v>
      </c>
      <c r="T477" s="86" t="e">
        <f t="shared" si="221"/>
        <v>#REF!</v>
      </c>
      <c r="U477" s="86" t="e">
        <f t="shared" si="222"/>
        <v>#REF!</v>
      </c>
      <c r="V477" s="86" t="e">
        <f t="shared" si="223"/>
        <v>#REF!</v>
      </c>
      <c r="W477" s="86" t="e">
        <f t="shared" si="224"/>
        <v>#REF!</v>
      </c>
      <c r="X477" s="86" t="e">
        <f t="shared" si="225"/>
        <v>#REF!</v>
      </c>
      <c r="Y477" s="86" t="e">
        <f t="shared" si="226"/>
        <v>#REF!</v>
      </c>
      <c r="Z477" s="86" t="e">
        <f t="shared" si="227"/>
        <v>#REF!</v>
      </c>
      <c r="AA477" s="87">
        <v>500</v>
      </c>
      <c r="AB477" s="88" t="e">
        <f>AA477*#REF!/$AI$18*10^3</f>
        <v>#REF!</v>
      </c>
      <c r="AC477" s="89" t="e">
        <f>INDEX(Efficiencies!$D$8:$M$89,MATCH(C477,Efficiencies!$C$8:$C$89),MATCH(D477,Efficiencies!$D$7:$M$7))</f>
        <v>#REF!</v>
      </c>
      <c r="AD477" s="89" t="e">
        <f t="shared" si="232"/>
        <v>#REF!</v>
      </c>
      <c r="AE477" s="89" t="e">
        <f>INDEX(Efficiencies!$P$8:$Y$89,MATCH(C477,Efficiencies!$C$8:$C$89),MATCH(D477,Efficiencies!$P$7:$Y$7))</f>
        <v>#REF!</v>
      </c>
      <c r="AF477" s="89" t="e">
        <f t="shared" si="216"/>
        <v>#REF!</v>
      </c>
      <c r="AG477" s="89" t="e">
        <f>AdditionalVehs!$C$33</f>
        <v>#REF!</v>
      </c>
    </row>
    <row r="478" spans="1:33" x14ac:dyDescent="0.2">
      <c r="A478" s="91" t="s">
        <v>2323</v>
      </c>
      <c r="B478" s="349" t="s">
        <v>2324</v>
      </c>
      <c r="C478" s="39" t="s">
        <v>2319</v>
      </c>
      <c r="D478" s="39">
        <v>2030</v>
      </c>
      <c r="E478" s="85" t="e">
        <f>#REF!*INDEX(Costs!$E$7:$O$89,MATCH($C478,Costs!$C$7:$C$89,0),MATCH(E$7,Costs!$E$6:$O$6,0))</f>
        <v>#REF!</v>
      </c>
      <c r="F478" s="85" t="e">
        <f>#REF!*INDEX(Costs!$E$7:$O$89,MATCH($C478,Costs!$C$7:$C$89,0),MATCH(F$7,Costs!$E$6:$O$6,0))</f>
        <v>#REF!</v>
      </c>
      <c r="G478" s="85" t="e">
        <f>#REF!*INDEX(Costs!$E$7:$O$89,MATCH($C478,Costs!$C$7:$C$89,0),MATCH(G$7,Costs!$E$6:$O$6,0))</f>
        <v>#REF!</v>
      </c>
      <c r="H478" s="85" t="e">
        <f>#REF!*INDEX(Costs!$E$7:$O$89,MATCH($C478,Costs!$C$7:$C$89,0),MATCH(H$7,Costs!$E$6:$O$6,0))</f>
        <v>#REF!</v>
      </c>
      <c r="I478" s="85" t="e">
        <f>#REF!*INDEX(Costs!$E$7:$O$89,MATCH($C478,Costs!$C$7:$C$89,0),MATCH(I$7,Costs!$E$6:$O$6,0))</f>
        <v>#REF!</v>
      </c>
      <c r="J478" s="85" t="e">
        <f>#REF!*INDEX(Costs!$E$7:$O$89,MATCH($C478,Costs!$C$7:$C$89,0),MATCH(J$7,Costs!$E$6:$O$6,0))</f>
        <v>#REF!</v>
      </c>
      <c r="K478" s="85" t="e">
        <f>#REF!*INDEX(Costs!$E$7:$O$89,MATCH($C478,Costs!$C$7:$C$89,0),MATCH(K$7,Costs!$E$6:$O$6,0))</f>
        <v>#REF!</v>
      </c>
      <c r="L478" s="85" t="e">
        <f>#REF!*INDEX(Costs!$E$7:$O$89,MATCH($C478,Costs!$C$7:$C$89,0),MATCH(L$7,Costs!$E$6:$O$6,0))</f>
        <v>#REF!</v>
      </c>
      <c r="M478" s="85" t="e">
        <f>#REF!*INDEX(Costs!$E$7:$O$89,MATCH($C478,Costs!$C$7:$C$89,0),MATCH(M$7,Costs!$E$6:$O$6,0))</f>
        <v>#REF!</v>
      </c>
      <c r="N478" s="85" t="e">
        <f>#REF!*INDEX(Costs!$E$7:$O$89,MATCH($C478,Costs!$C$7:$C$89,0),MATCH(N$7,Costs!$E$6:$O$6,0))</f>
        <v>#REF!</v>
      </c>
      <c r="O478" s="85" t="e">
        <f>#REF!*INDEX(Costs!$E$7:$O$89,MATCH($C478,Costs!$C$7:$C$89,0),MATCH(O$7,Costs!$E$6:$O$6,0))</f>
        <v>#REF!</v>
      </c>
      <c r="P478" s="86" t="e">
        <f t="shared" si="233"/>
        <v>#REF!</v>
      </c>
      <c r="Q478" s="86" t="e">
        <f t="shared" si="229"/>
        <v>#REF!</v>
      </c>
      <c r="R478" s="86" t="e">
        <f t="shared" si="219"/>
        <v>#REF!</v>
      </c>
      <c r="S478" s="86" t="e">
        <f t="shared" si="220"/>
        <v>#REF!</v>
      </c>
      <c r="T478" s="86" t="e">
        <f t="shared" si="221"/>
        <v>#REF!</v>
      </c>
      <c r="U478" s="86" t="e">
        <f t="shared" si="222"/>
        <v>#REF!</v>
      </c>
      <c r="V478" s="86" t="e">
        <f t="shared" si="223"/>
        <v>#REF!</v>
      </c>
      <c r="W478" s="86" t="e">
        <f t="shared" si="224"/>
        <v>#REF!</v>
      </c>
      <c r="X478" s="86" t="e">
        <f t="shared" si="225"/>
        <v>#REF!</v>
      </c>
      <c r="Y478" s="86" t="e">
        <f t="shared" si="226"/>
        <v>#REF!</v>
      </c>
      <c r="Z478" s="86" t="e">
        <f t="shared" si="227"/>
        <v>#REF!</v>
      </c>
      <c r="AA478" s="87">
        <v>500</v>
      </c>
      <c r="AB478" s="88" t="e">
        <f>AA478*#REF!/$AI$18*10^3</f>
        <v>#REF!</v>
      </c>
      <c r="AC478" s="89" t="e">
        <f>INDEX(Efficiencies!$D$8:$M$89,MATCH(C478,Efficiencies!$C$8:$C$89),MATCH(D478,Efficiencies!$D$7:$M$7))</f>
        <v>#REF!</v>
      </c>
      <c r="AD478" s="89" t="e">
        <f t="shared" si="232"/>
        <v>#REF!</v>
      </c>
      <c r="AE478" s="89" t="e">
        <f>INDEX(Efficiencies!$P$8:$Y$89,MATCH(C478,Efficiencies!$C$8:$C$89),MATCH(D478,Efficiencies!$P$7:$Y$7))</f>
        <v>#REF!</v>
      </c>
      <c r="AF478" s="89" t="e">
        <f t="shared" ref="AF478:AF532" si="234">AE478/($AI$11*$AI$15*10 ^ 9)</f>
        <v>#REF!</v>
      </c>
      <c r="AG478" s="89" t="e">
        <f>AdditionalVehs!$C$33</f>
        <v>#REF!</v>
      </c>
    </row>
    <row r="479" spans="1:33" x14ac:dyDescent="0.2">
      <c r="A479" s="91" t="s">
        <v>2325</v>
      </c>
      <c r="B479" s="349" t="s">
        <v>2326</v>
      </c>
      <c r="C479" s="39" t="s">
        <v>2319</v>
      </c>
      <c r="D479" s="39">
        <v>2035</v>
      </c>
      <c r="E479" s="85" t="e">
        <f>#REF!*INDEX(Costs!$E$7:$O$89,MATCH($C479,Costs!$C$7:$C$89,0),MATCH(E$7,Costs!$E$6:$O$6,0))</f>
        <v>#REF!</v>
      </c>
      <c r="F479" s="85" t="e">
        <f>#REF!*INDEX(Costs!$E$7:$O$89,MATCH($C479,Costs!$C$7:$C$89,0),MATCH(F$7,Costs!$E$6:$O$6,0))</f>
        <v>#REF!</v>
      </c>
      <c r="G479" s="85" t="e">
        <f>#REF!*INDEX(Costs!$E$7:$O$89,MATCH($C479,Costs!$C$7:$C$89,0),MATCH(G$7,Costs!$E$6:$O$6,0))</f>
        <v>#REF!</v>
      </c>
      <c r="H479" s="85" t="e">
        <f>#REF!*INDEX(Costs!$E$7:$O$89,MATCH($C479,Costs!$C$7:$C$89,0),MATCH(H$7,Costs!$E$6:$O$6,0))</f>
        <v>#REF!</v>
      </c>
      <c r="I479" s="85" t="e">
        <f>#REF!*INDEX(Costs!$E$7:$O$89,MATCH($C479,Costs!$C$7:$C$89,0),MATCH(I$7,Costs!$E$6:$O$6,0))</f>
        <v>#REF!</v>
      </c>
      <c r="J479" s="85" t="e">
        <f>#REF!*INDEX(Costs!$E$7:$O$89,MATCH($C479,Costs!$C$7:$C$89,0),MATCH(J$7,Costs!$E$6:$O$6,0))</f>
        <v>#REF!</v>
      </c>
      <c r="K479" s="85" t="e">
        <f>#REF!*INDEX(Costs!$E$7:$O$89,MATCH($C479,Costs!$C$7:$C$89,0),MATCH(K$7,Costs!$E$6:$O$6,0))</f>
        <v>#REF!</v>
      </c>
      <c r="L479" s="85" t="e">
        <f>#REF!*INDEX(Costs!$E$7:$O$89,MATCH($C479,Costs!$C$7:$C$89,0),MATCH(L$7,Costs!$E$6:$O$6,0))</f>
        <v>#REF!</v>
      </c>
      <c r="M479" s="85" t="e">
        <f>#REF!*INDEX(Costs!$E$7:$O$89,MATCH($C479,Costs!$C$7:$C$89,0),MATCH(M$7,Costs!$E$6:$O$6,0))</f>
        <v>#REF!</v>
      </c>
      <c r="N479" s="85" t="e">
        <f>#REF!*INDEX(Costs!$E$7:$O$89,MATCH($C479,Costs!$C$7:$C$89,0),MATCH(N$7,Costs!$E$6:$O$6,0))</f>
        <v>#REF!</v>
      </c>
      <c r="O479" s="85" t="e">
        <f>#REF!*INDEX(Costs!$E$7:$O$89,MATCH($C479,Costs!$C$7:$C$89,0),MATCH(O$7,Costs!$E$6:$O$6,0))</f>
        <v>#REF!</v>
      </c>
      <c r="P479" s="86" t="e">
        <f t="shared" si="233"/>
        <v>#REF!</v>
      </c>
      <c r="Q479" s="86" t="e">
        <f t="shared" si="229"/>
        <v>#REF!</v>
      </c>
      <c r="R479" s="86" t="e">
        <f t="shared" si="219"/>
        <v>#REF!</v>
      </c>
      <c r="S479" s="86" t="e">
        <f t="shared" si="220"/>
        <v>#REF!</v>
      </c>
      <c r="T479" s="86" t="e">
        <f t="shared" si="221"/>
        <v>#REF!</v>
      </c>
      <c r="U479" s="86" t="e">
        <f t="shared" si="222"/>
        <v>#REF!</v>
      </c>
      <c r="V479" s="86" t="e">
        <f t="shared" si="223"/>
        <v>#REF!</v>
      </c>
      <c r="W479" s="86" t="e">
        <f t="shared" si="224"/>
        <v>#REF!</v>
      </c>
      <c r="X479" s="86" t="e">
        <f t="shared" si="225"/>
        <v>#REF!</v>
      </c>
      <c r="Y479" s="86" t="e">
        <f t="shared" si="226"/>
        <v>#REF!</v>
      </c>
      <c r="Z479" s="86" t="e">
        <f t="shared" si="227"/>
        <v>#REF!</v>
      </c>
      <c r="AA479" s="87">
        <v>500</v>
      </c>
      <c r="AB479" s="88" t="e">
        <f>AA479*#REF!/$AI$18*10^3</f>
        <v>#REF!</v>
      </c>
      <c r="AC479" s="89" t="e">
        <f>INDEX(Efficiencies!$D$8:$M$89,MATCH(C479,Efficiencies!$C$8:$C$89),MATCH(D479,Efficiencies!$D$7:$M$7))</f>
        <v>#REF!</v>
      </c>
      <c r="AD479" s="89" t="e">
        <f t="shared" si="232"/>
        <v>#REF!</v>
      </c>
      <c r="AE479" s="89" t="e">
        <f>INDEX(Efficiencies!$P$8:$Y$89,MATCH(C479,Efficiencies!$C$8:$C$89),MATCH(D479,Efficiencies!$P$7:$Y$7))</f>
        <v>#REF!</v>
      </c>
      <c r="AF479" s="89" t="e">
        <f t="shared" si="234"/>
        <v>#REF!</v>
      </c>
      <c r="AG479" s="89" t="e">
        <f>AdditionalVehs!$C$33</f>
        <v>#REF!</v>
      </c>
    </row>
    <row r="480" spans="1:33" x14ac:dyDescent="0.2">
      <c r="A480" s="91" t="s">
        <v>2327</v>
      </c>
      <c r="B480" s="349" t="s">
        <v>2328</v>
      </c>
      <c r="C480" s="39" t="s">
        <v>2319</v>
      </c>
      <c r="D480" s="39">
        <v>2040</v>
      </c>
      <c r="E480" s="85" t="e">
        <f>#REF!*INDEX(Costs!$E$7:$O$89,MATCH($C480,Costs!$C$7:$C$89,0),MATCH(E$7,Costs!$E$6:$O$6,0))</f>
        <v>#REF!</v>
      </c>
      <c r="F480" s="85" t="e">
        <f>#REF!*INDEX(Costs!$E$7:$O$89,MATCH($C480,Costs!$C$7:$C$89,0),MATCH(F$7,Costs!$E$6:$O$6,0))</f>
        <v>#REF!</v>
      </c>
      <c r="G480" s="85" t="e">
        <f>#REF!*INDEX(Costs!$E$7:$O$89,MATCH($C480,Costs!$C$7:$C$89,0),MATCH(G$7,Costs!$E$6:$O$6,0))</f>
        <v>#REF!</v>
      </c>
      <c r="H480" s="85" t="e">
        <f>#REF!*INDEX(Costs!$E$7:$O$89,MATCH($C480,Costs!$C$7:$C$89,0),MATCH(H$7,Costs!$E$6:$O$6,0))</f>
        <v>#REF!</v>
      </c>
      <c r="I480" s="85" t="e">
        <f>#REF!*INDEX(Costs!$E$7:$O$89,MATCH($C480,Costs!$C$7:$C$89,0),MATCH(I$7,Costs!$E$6:$O$6,0))</f>
        <v>#REF!</v>
      </c>
      <c r="J480" s="85" t="e">
        <f>#REF!*INDEX(Costs!$E$7:$O$89,MATCH($C480,Costs!$C$7:$C$89,0),MATCH(J$7,Costs!$E$6:$O$6,0))</f>
        <v>#REF!</v>
      </c>
      <c r="K480" s="85" t="e">
        <f>#REF!*INDEX(Costs!$E$7:$O$89,MATCH($C480,Costs!$C$7:$C$89,0),MATCH(K$7,Costs!$E$6:$O$6,0))</f>
        <v>#REF!</v>
      </c>
      <c r="L480" s="85" t="e">
        <f>#REF!*INDEX(Costs!$E$7:$O$89,MATCH($C480,Costs!$C$7:$C$89,0),MATCH(L$7,Costs!$E$6:$O$6,0))</f>
        <v>#REF!</v>
      </c>
      <c r="M480" s="85" t="e">
        <f>#REF!*INDEX(Costs!$E$7:$O$89,MATCH($C480,Costs!$C$7:$C$89,0),MATCH(M$7,Costs!$E$6:$O$6,0))</f>
        <v>#REF!</v>
      </c>
      <c r="N480" s="85" t="e">
        <f>#REF!*INDEX(Costs!$E$7:$O$89,MATCH($C480,Costs!$C$7:$C$89,0),MATCH(N$7,Costs!$E$6:$O$6,0))</f>
        <v>#REF!</v>
      </c>
      <c r="O480" s="85" t="e">
        <f>#REF!*INDEX(Costs!$E$7:$O$89,MATCH($C480,Costs!$C$7:$C$89,0),MATCH(O$7,Costs!$E$6:$O$6,0))</f>
        <v>#REF!</v>
      </c>
      <c r="P480" s="86" t="e">
        <f t="shared" si="233"/>
        <v>#REF!</v>
      </c>
      <c r="Q480" s="86" t="e">
        <f t="shared" si="229"/>
        <v>#REF!</v>
      </c>
      <c r="R480" s="86" t="e">
        <f t="shared" si="219"/>
        <v>#REF!</v>
      </c>
      <c r="S480" s="86" t="e">
        <f t="shared" si="220"/>
        <v>#REF!</v>
      </c>
      <c r="T480" s="86" t="e">
        <f t="shared" si="221"/>
        <v>#REF!</v>
      </c>
      <c r="U480" s="86" t="e">
        <f t="shared" si="222"/>
        <v>#REF!</v>
      </c>
      <c r="V480" s="86" t="e">
        <f t="shared" si="223"/>
        <v>#REF!</v>
      </c>
      <c r="W480" s="86" t="e">
        <f t="shared" si="224"/>
        <v>#REF!</v>
      </c>
      <c r="X480" s="86" t="e">
        <f t="shared" si="225"/>
        <v>#REF!</v>
      </c>
      <c r="Y480" s="86" t="e">
        <f t="shared" si="226"/>
        <v>#REF!</v>
      </c>
      <c r="Z480" s="86" t="e">
        <f t="shared" si="227"/>
        <v>#REF!</v>
      </c>
      <c r="AA480" s="87">
        <v>500</v>
      </c>
      <c r="AB480" s="88" t="e">
        <f>AA480*#REF!/$AI$18*10^3</f>
        <v>#REF!</v>
      </c>
      <c r="AC480" s="89" t="e">
        <f>INDEX(Efficiencies!$D$8:$M$89,MATCH(C480,Efficiencies!$C$8:$C$89),MATCH(D480,Efficiencies!$D$7:$M$7))</f>
        <v>#REF!</v>
      </c>
      <c r="AD480" s="89" t="e">
        <f t="shared" si="232"/>
        <v>#REF!</v>
      </c>
      <c r="AE480" s="89" t="e">
        <f>INDEX(Efficiencies!$P$8:$Y$89,MATCH(C480,Efficiencies!$C$8:$C$89),MATCH(D480,Efficiencies!$P$7:$Y$7))</f>
        <v>#REF!</v>
      </c>
      <c r="AF480" s="89" t="e">
        <f t="shared" si="234"/>
        <v>#REF!</v>
      </c>
      <c r="AG480" s="89" t="e">
        <f>AdditionalVehs!$C$33</f>
        <v>#REF!</v>
      </c>
    </row>
    <row r="481" spans="1:33" x14ac:dyDescent="0.2">
      <c r="A481" s="91" t="s">
        <v>2329</v>
      </c>
      <c r="B481" s="349" t="s">
        <v>2330</v>
      </c>
      <c r="C481" s="39" t="s">
        <v>2319</v>
      </c>
      <c r="D481" s="39">
        <v>2045</v>
      </c>
      <c r="E481" s="85" t="e">
        <f>#REF!*INDEX(Costs!$E$7:$O$89,MATCH($C481,Costs!$C$7:$C$89,0),MATCH(E$7,Costs!$E$6:$O$6,0))</f>
        <v>#REF!</v>
      </c>
      <c r="F481" s="85" t="e">
        <f>#REF!*INDEX(Costs!$E$7:$O$89,MATCH($C481,Costs!$C$7:$C$89,0),MATCH(F$7,Costs!$E$6:$O$6,0))</f>
        <v>#REF!</v>
      </c>
      <c r="G481" s="85" t="e">
        <f>#REF!*INDEX(Costs!$E$7:$O$89,MATCH($C481,Costs!$C$7:$C$89,0),MATCH(G$7,Costs!$E$6:$O$6,0))</f>
        <v>#REF!</v>
      </c>
      <c r="H481" s="85" t="e">
        <f>#REF!*INDEX(Costs!$E$7:$O$89,MATCH($C481,Costs!$C$7:$C$89,0),MATCH(H$7,Costs!$E$6:$O$6,0))</f>
        <v>#REF!</v>
      </c>
      <c r="I481" s="85" t="e">
        <f>#REF!*INDEX(Costs!$E$7:$O$89,MATCH($C481,Costs!$C$7:$C$89,0),MATCH(I$7,Costs!$E$6:$O$6,0))</f>
        <v>#REF!</v>
      </c>
      <c r="J481" s="85" t="e">
        <f>#REF!*INDEX(Costs!$E$7:$O$89,MATCH($C481,Costs!$C$7:$C$89,0),MATCH(J$7,Costs!$E$6:$O$6,0))</f>
        <v>#REF!</v>
      </c>
      <c r="K481" s="85" t="e">
        <f>#REF!*INDEX(Costs!$E$7:$O$89,MATCH($C481,Costs!$C$7:$C$89,0),MATCH(K$7,Costs!$E$6:$O$6,0))</f>
        <v>#REF!</v>
      </c>
      <c r="L481" s="85" t="e">
        <f>#REF!*INDEX(Costs!$E$7:$O$89,MATCH($C481,Costs!$C$7:$C$89,0),MATCH(L$7,Costs!$E$6:$O$6,0))</f>
        <v>#REF!</v>
      </c>
      <c r="M481" s="85" t="e">
        <f>#REF!*INDEX(Costs!$E$7:$O$89,MATCH($C481,Costs!$C$7:$C$89,0),MATCH(M$7,Costs!$E$6:$O$6,0))</f>
        <v>#REF!</v>
      </c>
      <c r="N481" s="85" t="e">
        <f>#REF!*INDEX(Costs!$E$7:$O$89,MATCH($C481,Costs!$C$7:$C$89,0),MATCH(N$7,Costs!$E$6:$O$6,0))</f>
        <v>#REF!</v>
      </c>
      <c r="O481" s="85" t="e">
        <f>#REF!*INDEX(Costs!$E$7:$O$89,MATCH($C481,Costs!$C$7:$C$89,0),MATCH(O$7,Costs!$E$6:$O$6,0))</f>
        <v>#REF!</v>
      </c>
      <c r="P481" s="86" t="e">
        <f t="shared" si="233"/>
        <v>#REF!</v>
      </c>
      <c r="Q481" s="86" t="e">
        <f t="shared" si="229"/>
        <v>#REF!</v>
      </c>
      <c r="R481" s="86" t="e">
        <f t="shared" si="219"/>
        <v>#REF!</v>
      </c>
      <c r="S481" s="86" t="e">
        <f t="shared" si="220"/>
        <v>#REF!</v>
      </c>
      <c r="T481" s="86" t="e">
        <f t="shared" si="221"/>
        <v>#REF!</v>
      </c>
      <c r="U481" s="86" t="e">
        <f t="shared" si="222"/>
        <v>#REF!</v>
      </c>
      <c r="V481" s="86" t="e">
        <f t="shared" si="223"/>
        <v>#REF!</v>
      </c>
      <c r="W481" s="86" t="e">
        <f t="shared" si="224"/>
        <v>#REF!</v>
      </c>
      <c r="X481" s="86" t="e">
        <f t="shared" si="225"/>
        <v>#REF!</v>
      </c>
      <c r="Y481" s="86" t="e">
        <f t="shared" si="226"/>
        <v>#REF!</v>
      </c>
      <c r="Z481" s="86" t="e">
        <f t="shared" si="227"/>
        <v>#REF!</v>
      </c>
      <c r="AA481" s="87">
        <v>500</v>
      </c>
      <c r="AB481" s="88" t="e">
        <f>AA481*#REF!/$AI$18*10^3</f>
        <v>#REF!</v>
      </c>
      <c r="AC481" s="89" t="e">
        <f>INDEX(Efficiencies!$D$8:$M$89,MATCH(C481,Efficiencies!$C$8:$C$89),MATCH(D481,Efficiencies!$D$7:$M$7))</f>
        <v>#REF!</v>
      </c>
      <c r="AD481" s="89" t="e">
        <f t="shared" si="232"/>
        <v>#REF!</v>
      </c>
      <c r="AE481" s="89" t="e">
        <f>INDEX(Efficiencies!$P$8:$Y$89,MATCH(C481,Efficiencies!$C$8:$C$89),MATCH(D481,Efficiencies!$P$7:$Y$7))</f>
        <v>#REF!</v>
      </c>
      <c r="AF481" s="89" t="e">
        <f t="shared" si="234"/>
        <v>#REF!</v>
      </c>
      <c r="AG481" s="89" t="e">
        <f>AdditionalVehs!$C$33</f>
        <v>#REF!</v>
      </c>
    </row>
    <row r="482" spans="1:33" x14ac:dyDescent="0.2">
      <c r="A482" s="91" t="s">
        <v>2331</v>
      </c>
      <c r="B482" s="349" t="s">
        <v>2332</v>
      </c>
      <c r="C482" s="39" t="s">
        <v>2319</v>
      </c>
      <c r="D482" s="39">
        <v>2050</v>
      </c>
      <c r="E482" s="85" t="e">
        <f>#REF!*INDEX(Costs!$E$7:$O$89,MATCH($C482,Costs!$C$7:$C$89,0),MATCH(E$7,Costs!$E$6:$O$6,0))</f>
        <v>#REF!</v>
      </c>
      <c r="F482" s="85" t="e">
        <f>#REF!*INDEX(Costs!$E$7:$O$89,MATCH($C482,Costs!$C$7:$C$89,0),MATCH(F$7,Costs!$E$6:$O$6,0))</f>
        <v>#REF!</v>
      </c>
      <c r="G482" s="85" t="e">
        <f>#REF!*INDEX(Costs!$E$7:$O$89,MATCH($C482,Costs!$C$7:$C$89,0),MATCH(G$7,Costs!$E$6:$O$6,0))</f>
        <v>#REF!</v>
      </c>
      <c r="H482" s="85" t="e">
        <f>#REF!*INDEX(Costs!$E$7:$O$89,MATCH($C482,Costs!$C$7:$C$89,0),MATCH(H$7,Costs!$E$6:$O$6,0))</f>
        <v>#REF!</v>
      </c>
      <c r="I482" s="85" t="e">
        <f>#REF!*INDEX(Costs!$E$7:$O$89,MATCH($C482,Costs!$C$7:$C$89,0),MATCH(I$7,Costs!$E$6:$O$6,0))</f>
        <v>#REF!</v>
      </c>
      <c r="J482" s="85" t="e">
        <f>#REF!*INDEX(Costs!$E$7:$O$89,MATCH($C482,Costs!$C$7:$C$89,0),MATCH(J$7,Costs!$E$6:$O$6,0))</f>
        <v>#REF!</v>
      </c>
      <c r="K482" s="85" t="e">
        <f>#REF!*INDEX(Costs!$E$7:$O$89,MATCH($C482,Costs!$C$7:$C$89,0),MATCH(K$7,Costs!$E$6:$O$6,0))</f>
        <v>#REF!</v>
      </c>
      <c r="L482" s="85" t="e">
        <f>#REF!*INDEX(Costs!$E$7:$O$89,MATCH($C482,Costs!$C$7:$C$89,0),MATCH(L$7,Costs!$E$6:$O$6,0))</f>
        <v>#REF!</v>
      </c>
      <c r="M482" s="85" t="e">
        <f>#REF!*INDEX(Costs!$E$7:$O$89,MATCH($C482,Costs!$C$7:$C$89,0),MATCH(M$7,Costs!$E$6:$O$6,0))</f>
        <v>#REF!</v>
      </c>
      <c r="N482" s="85" t="e">
        <f>#REF!*INDEX(Costs!$E$7:$O$89,MATCH($C482,Costs!$C$7:$C$89,0),MATCH(N$7,Costs!$E$6:$O$6,0))</f>
        <v>#REF!</v>
      </c>
      <c r="O482" s="85" t="e">
        <f>#REF!*INDEX(Costs!$E$7:$O$89,MATCH($C482,Costs!$C$7:$C$89,0),MATCH(O$7,Costs!$E$6:$O$6,0))</f>
        <v>#REF!</v>
      </c>
      <c r="P482" s="86" t="e">
        <f t="shared" si="233"/>
        <v>#REF!</v>
      </c>
      <c r="Q482" s="86" t="e">
        <f t="shared" si="229"/>
        <v>#REF!</v>
      </c>
      <c r="R482" s="86" t="e">
        <f t="shared" si="219"/>
        <v>#REF!</v>
      </c>
      <c r="S482" s="86" t="e">
        <f t="shared" si="220"/>
        <v>#REF!</v>
      </c>
      <c r="T482" s="86" t="e">
        <f t="shared" si="221"/>
        <v>#REF!</v>
      </c>
      <c r="U482" s="86" t="e">
        <f t="shared" si="222"/>
        <v>#REF!</v>
      </c>
      <c r="V482" s="86" t="e">
        <f t="shared" si="223"/>
        <v>#REF!</v>
      </c>
      <c r="W482" s="86" t="e">
        <f t="shared" si="224"/>
        <v>#REF!</v>
      </c>
      <c r="X482" s="86" t="e">
        <f t="shared" si="225"/>
        <v>#REF!</v>
      </c>
      <c r="Y482" s="86" t="e">
        <f t="shared" si="226"/>
        <v>#REF!</v>
      </c>
      <c r="Z482" s="86" t="e">
        <f t="shared" si="227"/>
        <v>#REF!</v>
      </c>
      <c r="AA482" s="87">
        <v>500</v>
      </c>
      <c r="AB482" s="88" t="e">
        <f>AA482*#REF!/$AI$18*10^3</f>
        <v>#REF!</v>
      </c>
      <c r="AC482" s="89" t="e">
        <f>INDEX(Efficiencies!$D$8:$M$89,MATCH(C482,Efficiencies!$C$8:$C$89),MATCH(D482,Efficiencies!$D$7:$M$7))</f>
        <v>#REF!</v>
      </c>
      <c r="AD482" s="89" t="e">
        <f t="shared" si="232"/>
        <v>#REF!</v>
      </c>
      <c r="AE482" s="89" t="e">
        <f>INDEX(Efficiencies!$P$8:$Y$89,MATCH(C482,Efficiencies!$C$8:$C$89),MATCH(D482,Efficiencies!$P$7:$Y$7))</f>
        <v>#REF!</v>
      </c>
      <c r="AF482" s="89" t="e">
        <f t="shared" si="234"/>
        <v>#REF!</v>
      </c>
      <c r="AG482" s="89" t="e">
        <f>AdditionalVehs!$C$33</f>
        <v>#REF!</v>
      </c>
    </row>
    <row r="483" spans="1:33" x14ac:dyDescent="0.2">
      <c r="A483" s="91" t="s">
        <v>2333</v>
      </c>
      <c r="B483" s="349" t="s">
        <v>2334</v>
      </c>
      <c r="C483" s="39" t="s">
        <v>2335</v>
      </c>
      <c r="D483" s="39">
        <v>2060</v>
      </c>
      <c r="E483" s="85" t="e">
        <f>#REF!*INDEX(Costs!$E$7:$O$89,MATCH($C483,Costs!$C$7:$C$89,0),MATCH(E$7,Costs!$E$6:$O$6,0))</f>
        <v>#REF!</v>
      </c>
      <c r="F483" s="85" t="e">
        <f>#REF!*INDEX(Costs!$E$7:$O$89,MATCH($C483,Costs!$C$7:$C$89,0),MATCH(F$7,Costs!$E$6:$O$6,0))</f>
        <v>#REF!</v>
      </c>
      <c r="G483" s="85" t="e">
        <f>#REF!*INDEX(Costs!$E$7:$O$89,MATCH($C483,Costs!$C$7:$C$89,0),MATCH(G$7,Costs!$E$6:$O$6,0))</f>
        <v>#REF!</v>
      </c>
      <c r="H483" s="85" t="e">
        <f>#REF!*INDEX(Costs!$E$7:$O$89,MATCH($C483,Costs!$C$7:$C$89,0),MATCH(H$7,Costs!$E$6:$O$6,0))</f>
        <v>#REF!</v>
      </c>
      <c r="I483" s="85" t="e">
        <f>#REF!*INDEX(Costs!$E$7:$O$89,MATCH($C483,Costs!$C$7:$C$89,0),MATCH(I$7,Costs!$E$6:$O$6,0))</f>
        <v>#REF!</v>
      </c>
      <c r="J483" s="85" t="e">
        <f>#REF!*INDEX(Costs!$E$7:$O$89,MATCH($C483,Costs!$C$7:$C$89,0),MATCH(J$7,Costs!$E$6:$O$6,0))</f>
        <v>#REF!</v>
      </c>
      <c r="K483" s="85" t="e">
        <f>#REF!*INDEX(Costs!$E$7:$O$89,MATCH($C483,Costs!$C$7:$C$89,0),MATCH(K$7,Costs!$E$6:$O$6,0))</f>
        <v>#REF!</v>
      </c>
      <c r="L483" s="85" t="e">
        <f>#REF!*INDEX(Costs!$E$7:$O$89,MATCH($C483,Costs!$C$7:$C$89,0),MATCH(L$7,Costs!$E$6:$O$6,0))</f>
        <v>#REF!</v>
      </c>
      <c r="M483" s="85" t="e">
        <f>#REF!*INDEX(Costs!$E$7:$O$89,MATCH($C483,Costs!$C$7:$C$89,0),MATCH(M$7,Costs!$E$6:$O$6,0))</f>
        <v>#REF!</v>
      </c>
      <c r="N483" s="85" t="e">
        <f>#REF!*INDEX(Costs!$E$7:$O$89,MATCH($C483,Costs!$C$7:$C$89,0),MATCH(N$7,Costs!$E$6:$O$6,0))</f>
        <v>#REF!</v>
      </c>
      <c r="O483" s="85" t="e">
        <f>#REF!*INDEX(Costs!$E$7:$O$89,MATCH($C483,Costs!$C$7:$C$89,0),MATCH(O$7,Costs!$E$6:$O$6,0))</f>
        <v>#REF!</v>
      </c>
      <c r="P483" s="86" t="e">
        <f>E483/$AI$18*10^6</f>
        <v>#REF!</v>
      </c>
      <c r="Q483" s="86" t="e">
        <f t="shared" si="229"/>
        <v>#REF!</v>
      </c>
      <c r="R483" s="86" t="e">
        <f t="shared" si="219"/>
        <v>#REF!</v>
      </c>
      <c r="S483" s="86" t="e">
        <f t="shared" si="220"/>
        <v>#REF!</v>
      </c>
      <c r="T483" s="86" t="e">
        <f t="shared" si="221"/>
        <v>#REF!</v>
      </c>
      <c r="U483" s="86" t="e">
        <f t="shared" si="222"/>
        <v>#REF!</v>
      </c>
      <c r="V483" s="86" t="e">
        <f t="shared" si="223"/>
        <v>#REF!</v>
      </c>
      <c r="W483" s="86" t="e">
        <f t="shared" si="224"/>
        <v>#REF!</v>
      </c>
      <c r="X483" s="86" t="e">
        <f t="shared" si="225"/>
        <v>#REF!</v>
      </c>
      <c r="Y483" s="86" t="e">
        <f t="shared" si="226"/>
        <v>#REF!</v>
      </c>
      <c r="Z483" s="86" t="e">
        <f t="shared" si="227"/>
        <v>#REF!</v>
      </c>
      <c r="AA483" s="87">
        <v>450</v>
      </c>
      <c r="AB483" s="88" t="e">
        <f>AA483*#REF!/$AI$18*10^3</f>
        <v>#REF!</v>
      </c>
      <c r="AC483" s="89">
        <f>INDEX(Efficiencies!$D$8:$M$89,MATCH(C483,Efficiencies!$C$8:$C$89),MATCH(D483,Efficiencies!$D$7:$M$7))</f>
        <v>43.509956000000003</v>
      </c>
      <c r="AD483" s="89">
        <f t="shared" si="232"/>
        <v>0.32991580352132976</v>
      </c>
      <c r="AE483" s="89">
        <f>INDEX(Efficiencies!$P$8:$Y$89,MATCH(C483,Efficiencies!$C$8:$C$89),MATCH(D483,Efficiencies!$P$7:$Y$7))</f>
        <v>36.540183168272002</v>
      </c>
      <c r="AF483" s="89">
        <f t="shared" si="234"/>
        <v>0.27706725078685496</v>
      </c>
      <c r="AG483" s="89">
        <v>0</v>
      </c>
    </row>
    <row r="484" spans="1:33" x14ac:dyDescent="0.2">
      <c r="A484" s="91" t="s">
        <v>2336</v>
      </c>
      <c r="B484" s="349" t="s">
        <v>2337</v>
      </c>
      <c r="C484" s="39" t="s">
        <v>2335</v>
      </c>
      <c r="D484" s="39">
        <v>2005</v>
      </c>
      <c r="E484" s="85" t="e">
        <f>#REF!*INDEX(Costs!$E$7:$O$89,MATCH($C484,Costs!$C$7:$C$89,0),MATCH(E$7,Costs!$E$6:$O$6,0))</f>
        <v>#REF!</v>
      </c>
      <c r="F484" s="85" t="e">
        <f>#REF!*INDEX(Costs!$E$7:$O$89,MATCH($C484,Costs!$C$7:$C$89,0),MATCH(F$7,Costs!$E$6:$O$6,0))</f>
        <v>#REF!</v>
      </c>
      <c r="G484" s="85" t="e">
        <f>#REF!*INDEX(Costs!$E$7:$O$89,MATCH($C484,Costs!$C$7:$C$89,0),MATCH(G$7,Costs!$E$6:$O$6,0))</f>
        <v>#REF!</v>
      </c>
      <c r="H484" s="85" t="e">
        <f>#REF!*INDEX(Costs!$E$7:$O$89,MATCH($C484,Costs!$C$7:$C$89,0),MATCH(H$7,Costs!$E$6:$O$6,0))</f>
        <v>#REF!</v>
      </c>
      <c r="I484" s="85" t="e">
        <f>#REF!*INDEX(Costs!$E$7:$O$89,MATCH($C484,Costs!$C$7:$C$89,0),MATCH(I$7,Costs!$E$6:$O$6,0))</f>
        <v>#REF!</v>
      </c>
      <c r="J484" s="85" t="e">
        <f>#REF!*INDEX(Costs!$E$7:$O$89,MATCH($C484,Costs!$C$7:$C$89,0),MATCH(J$7,Costs!$E$6:$O$6,0))</f>
        <v>#REF!</v>
      </c>
      <c r="K484" s="85" t="e">
        <f>#REF!*INDEX(Costs!$E$7:$O$89,MATCH($C484,Costs!$C$7:$C$89,0),MATCH(K$7,Costs!$E$6:$O$6,0))</f>
        <v>#REF!</v>
      </c>
      <c r="L484" s="85" t="e">
        <f>#REF!*INDEX(Costs!$E$7:$O$89,MATCH($C484,Costs!$C$7:$C$89,0),MATCH(L$7,Costs!$E$6:$O$6,0))</f>
        <v>#REF!</v>
      </c>
      <c r="M484" s="85" t="e">
        <f>#REF!*INDEX(Costs!$E$7:$O$89,MATCH($C484,Costs!$C$7:$C$89,0),MATCH(M$7,Costs!$E$6:$O$6,0))</f>
        <v>#REF!</v>
      </c>
      <c r="N484" s="85" t="e">
        <f>#REF!*INDEX(Costs!$E$7:$O$89,MATCH($C484,Costs!$C$7:$C$89,0),MATCH(N$7,Costs!$E$6:$O$6,0))</f>
        <v>#REF!</v>
      </c>
      <c r="O484" s="85" t="e">
        <f>#REF!*INDEX(Costs!$E$7:$O$89,MATCH($C484,Costs!$C$7:$C$89,0),MATCH(O$7,Costs!$E$6:$O$6,0))</f>
        <v>#REF!</v>
      </c>
      <c r="P484" s="86" t="e">
        <f t="shared" ref="P484:P493" si="235">E484/$AI$18*10^6</f>
        <v>#REF!</v>
      </c>
      <c r="Q484" s="86" t="e">
        <f t="shared" si="229"/>
        <v>#REF!</v>
      </c>
      <c r="R484" s="86" t="e">
        <f t="shared" si="219"/>
        <v>#REF!</v>
      </c>
      <c r="S484" s="86" t="e">
        <f t="shared" si="220"/>
        <v>#REF!</v>
      </c>
      <c r="T484" s="86" t="e">
        <f t="shared" si="221"/>
        <v>#REF!</v>
      </c>
      <c r="U484" s="86" t="e">
        <f t="shared" si="222"/>
        <v>#REF!</v>
      </c>
      <c r="V484" s="86" t="e">
        <f t="shared" si="223"/>
        <v>#REF!</v>
      </c>
      <c r="W484" s="86" t="e">
        <f t="shared" si="224"/>
        <v>#REF!</v>
      </c>
      <c r="X484" s="86" t="e">
        <f t="shared" si="225"/>
        <v>#REF!</v>
      </c>
      <c r="Y484" s="86" t="e">
        <f t="shared" si="226"/>
        <v>#REF!</v>
      </c>
      <c r="Z484" s="86" t="e">
        <f t="shared" si="227"/>
        <v>#REF!</v>
      </c>
      <c r="AA484" s="87">
        <v>450</v>
      </c>
      <c r="AB484" s="88" t="e">
        <f>AA484*#REF!/$AI$18*10^3</f>
        <v>#REF!</v>
      </c>
      <c r="AC484" s="89">
        <f>INDEX(Efficiencies!$D$8:$M$89,MATCH(C484,Efficiencies!$C$8:$C$89),MATCH(D484,Efficiencies!$D$7:$M$7))</f>
        <v>24.700239181518601</v>
      </c>
      <c r="AD484" s="89">
        <f t="shared" si="232"/>
        <v>0.18729045041414755</v>
      </c>
      <c r="AE484" s="89">
        <f>INDEX(Efficiencies!$P$8:$Y$89,MATCH(C484,Efficiencies!$C$8:$C$89),MATCH(D484,Efficiencies!$P$7:$Y$7))</f>
        <v>19.834291403191891</v>
      </c>
      <c r="AF484" s="89">
        <f t="shared" si="234"/>
        <v>0.15039422668136587</v>
      </c>
      <c r="AG484" s="89">
        <v>0</v>
      </c>
    </row>
    <row r="485" spans="1:33" x14ac:dyDescent="0.2">
      <c r="A485" s="91" t="s">
        <v>497</v>
      </c>
      <c r="B485" s="349" t="s">
        <v>2338</v>
      </c>
      <c r="C485" s="39" t="s">
        <v>2335</v>
      </c>
      <c r="D485" s="39">
        <v>2010</v>
      </c>
      <c r="E485" s="85" t="e">
        <f>#REF!*INDEX(Costs!$E$7:$O$89,MATCH($C485,Costs!$C$7:$C$89,0),MATCH(E$7,Costs!$E$6:$O$6,0))</f>
        <v>#REF!</v>
      </c>
      <c r="F485" s="85" t="e">
        <f>#REF!*INDEX(Costs!$E$7:$O$89,MATCH($C485,Costs!$C$7:$C$89,0),MATCH(F$7,Costs!$E$6:$O$6,0))</f>
        <v>#REF!</v>
      </c>
      <c r="G485" s="85" t="e">
        <f>#REF!*INDEX(Costs!$E$7:$O$89,MATCH($C485,Costs!$C$7:$C$89,0),MATCH(G$7,Costs!$E$6:$O$6,0))</f>
        <v>#REF!</v>
      </c>
      <c r="H485" s="85" t="e">
        <f>#REF!*INDEX(Costs!$E$7:$O$89,MATCH($C485,Costs!$C$7:$C$89,0),MATCH(H$7,Costs!$E$6:$O$6,0))</f>
        <v>#REF!</v>
      </c>
      <c r="I485" s="85" t="e">
        <f>#REF!*INDEX(Costs!$E$7:$O$89,MATCH($C485,Costs!$C$7:$C$89,0),MATCH(I$7,Costs!$E$6:$O$6,0))</f>
        <v>#REF!</v>
      </c>
      <c r="J485" s="85" t="e">
        <f>#REF!*INDEX(Costs!$E$7:$O$89,MATCH($C485,Costs!$C$7:$C$89,0),MATCH(J$7,Costs!$E$6:$O$6,0))</f>
        <v>#REF!</v>
      </c>
      <c r="K485" s="85" t="e">
        <f>#REF!*INDEX(Costs!$E$7:$O$89,MATCH($C485,Costs!$C$7:$C$89,0),MATCH(K$7,Costs!$E$6:$O$6,0))</f>
        <v>#REF!</v>
      </c>
      <c r="L485" s="85" t="e">
        <f>#REF!*INDEX(Costs!$E$7:$O$89,MATCH($C485,Costs!$C$7:$C$89,0),MATCH(L$7,Costs!$E$6:$O$6,0))</f>
        <v>#REF!</v>
      </c>
      <c r="M485" s="85" t="e">
        <f>#REF!*INDEX(Costs!$E$7:$O$89,MATCH($C485,Costs!$C$7:$C$89,0),MATCH(M$7,Costs!$E$6:$O$6,0))</f>
        <v>#REF!</v>
      </c>
      <c r="N485" s="85" t="e">
        <f>#REF!*INDEX(Costs!$E$7:$O$89,MATCH($C485,Costs!$C$7:$C$89,0),MATCH(N$7,Costs!$E$6:$O$6,0))</f>
        <v>#REF!</v>
      </c>
      <c r="O485" s="85" t="e">
        <f>#REF!*INDEX(Costs!$E$7:$O$89,MATCH($C485,Costs!$C$7:$C$89,0),MATCH(O$7,Costs!$E$6:$O$6,0))</f>
        <v>#REF!</v>
      </c>
      <c r="P485" s="86" t="e">
        <f t="shared" si="235"/>
        <v>#REF!</v>
      </c>
      <c r="Q485" s="86" t="e">
        <f t="shared" si="229"/>
        <v>#REF!</v>
      </c>
      <c r="R485" s="86" t="e">
        <f t="shared" si="219"/>
        <v>#REF!</v>
      </c>
      <c r="S485" s="86" t="e">
        <f t="shared" si="220"/>
        <v>#REF!</v>
      </c>
      <c r="T485" s="86" t="e">
        <f t="shared" si="221"/>
        <v>#REF!</v>
      </c>
      <c r="U485" s="86" t="e">
        <f t="shared" si="222"/>
        <v>#REF!</v>
      </c>
      <c r="V485" s="86" t="e">
        <f t="shared" si="223"/>
        <v>#REF!</v>
      </c>
      <c r="W485" s="86" t="e">
        <f t="shared" si="224"/>
        <v>#REF!</v>
      </c>
      <c r="X485" s="86" t="e">
        <f t="shared" si="225"/>
        <v>#REF!</v>
      </c>
      <c r="Y485" s="86" t="e">
        <f t="shared" si="226"/>
        <v>#REF!</v>
      </c>
      <c r="Z485" s="86" t="e">
        <f t="shared" si="227"/>
        <v>#REF!</v>
      </c>
      <c r="AA485" s="87">
        <v>450</v>
      </c>
      <c r="AB485" s="88" t="e">
        <f>AA485*#REF!/$AI$18*10^3</f>
        <v>#REF!</v>
      </c>
      <c r="AC485" s="89">
        <f>INDEX(Efficiencies!$D$8:$M$89,MATCH(C485,Efficiencies!$C$8:$C$89),MATCH(D485,Efficiencies!$D$7:$M$7))</f>
        <v>27.17</v>
      </c>
      <c r="AD485" s="89">
        <f t="shared" si="232"/>
        <v>0.20601750049286488</v>
      </c>
      <c r="AE485" s="89">
        <f>INDEX(Efficiencies!$P$8:$Y$89,MATCH(C485,Efficiencies!$C$8:$C$89),MATCH(D485,Efficiencies!$P$7:$Y$7))</f>
        <v>22.817692040000001</v>
      </c>
      <c r="AF485" s="89">
        <f t="shared" si="234"/>
        <v>0.17301596912391384</v>
      </c>
      <c r="AG485" s="89">
        <v>0</v>
      </c>
    </row>
    <row r="486" spans="1:33" x14ac:dyDescent="0.2">
      <c r="A486" s="91" t="s">
        <v>2339</v>
      </c>
      <c r="B486" s="349" t="s">
        <v>2340</v>
      </c>
      <c r="C486" s="39" t="s">
        <v>2335</v>
      </c>
      <c r="D486" s="39">
        <v>2015</v>
      </c>
      <c r="E486" s="85" t="e">
        <f>#REF!*INDEX(Costs!$E$7:$O$89,MATCH($C486,Costs!$C$7:$C$89,0),MATCH(E$7,Costs!$E$6:$O$6,0))</f>
        <v>#REF!</v>
      </c>
      <c r="F486" s="85" t="e">
        <f>#REF!*INDEX(Costs!$E$7:$O$89,MATCH($C486,Costs!$C$7:$C$89,0),MATCH(F$7,Costs!$E$6:$O$6,0))</f>
        <v>#REF!</v>
      </c>
      <c r="G486" s="85" t="e">
        <f>#REF!*INDEX(Costs!$E$7:$O$89,MATCH($C486,Costs!$C$7:$C$89,0),MATCH(G$7,Costs!$E$6:$O$6,0))</f>
        <v>#REF!</v>
      </c>
      <c r="H486" s="85" t="e">
        <f>#REF!*INDEX(Costs!$E$7:$O$89,MATCH($C486,Costs!$C$7:$C$89,0),MATCH(H$7,Costs!$E$6:$O$6,0))</f>
        <v>#REF!</v>
      </c>
      <c r="I486" s="85" t="e">
        <f>#REF!*INDEX(Costs!$E$7:$O$89,MATCH($C486,Costs!$C$7:$C$89,0),MATCH(I$7,Costs!$E$6:$O$6,0))</f>
        <v>#REF!</v>
      </c>
      <c r="J486" s="85" t="e">
        <f>#REF!*INDEX(Costs!$E$7:$O$89,MATCH($C486,Costs!$C$7:$C$89,0),MATCH(J$7,Costs!$E$6:$O$6,0))</f>
        <v>#REF!</v>
      </c>
      <c r="K486" s="85" t="e">
        <f>#REF!*INDEX(Costs!$E$7:$O$89,MATCH($C486,Costs!$C$7:$C$89,0),MATCH(K$7,Costs!$E$6:$O$6,0))</f>
        <v>#REF!</v>
      </c>
      <c r="L486" s="85" t="e">
        <f>#REF!*INDEX(Costs!$E$7:$O$89,MATCH($C486,Costs!$C$7:$C$89,0),MATCH(L$7,Costs!$E$6:$O$6,0))</f>
        <v>#REF!</v>
      </c>
      <c r="M486" s="85" t="e">
        <f>#REF!*INDEX(Costs!$E$7:$O$89,MATCH($C486,Costs!$C$7:$C$89,0),MATCH(M$7,Costs!$E$6:$O$6,0))</f>
        <v>#REF!</v>
      </c>
      <c r="N486" s="85" t="e">
        <f>#REF!*INDEX(Costs!$E$7:$O$89,MATCH($C486,Costs!$C$7:$C$89,0),MATCH(N$7,Costs!$E$6:$O$6,0))</f>
        <v>#REF!</v>
      </c>
      <c r="O486" s="85" t="e">
        <f>#REF!*INDEX(Costs!$E$7:$O$89,MATCH($C486,Costs!$C$7:$C$89,0),MATCH(O$7,Costs!$E$6:$O$6,0))</f>
        <v>#REF!</v>
      </c>
      <c r="P486" s="86" t="e">
        <f t="shared" si="235"/>
        <v>#REF!</v>
      </c>
      <c r="Q486" s="86" t="e">
        <f t="shared" si="229"/>
        <v>#REF!</v>
      </c>
      <c r="R486" s="86" t="e">
        <f t="shared" si="219"/>
        <v>#REF!</v>
      </c>
      <c r="S486" s="86" t="e">
        <f t="shared" si="220"/>
        <v>#REF!</v>
      </c>
      <c r="T486" s="86" t="e">
        <f t="shared" si="221"/>
        <v>#REF!</v>
      </c>
      <c r="U486" s="86" t="e">
        <f t="shared" si="222"/>
        <v>#REF!</v>
      </c>
      <c r="V486" s="86" t="e">
        <f t="shared" si="223"/>
        <v>#REF!</v>
      </c>
      <c r="W486" s="86" t="e">
        <f t="shared" si="224"/>
        <v>#REF!</v>
      </c>
      <c r="X486" s="86" t="e">
        <f t="shared" si="225"/>
        <v>#REF!</v>
      </c>
      <c r="Y486" s="86" t="e">
        <f t="shared" si="226"/>
        <v>#REF!</v>
      </c>
      <c r="Z486" s="86" t="e">
        <f t="shared" si="227"/>
        <v>#REF!</v>
      </c>
      <c r="AA486" s="87">
        <v>450</v>
      </c>
      <c r="AB486" s="88" t="e">
        <f>AA486*#REF!/$AI$18*10^3</f>
        <v>#REF!</v>
      </c>
      <c r="AC486" s="89">
        <f>INDEX(Efficiencies!$D$8:$M$89,MATCH(C486,Efficiencies!$C$8:$C$89),MATCH(D486,Efficiencies!$D$7:$M$7))</f>
        <v>30.856763999999998</v>
      </c>
      <c r="AD486" s="89">
        <f t="shared" si="232"/>
        <v>0.23397252088988643</v>
      </c>
      <c r="AE486" s="89">
        <f>INDEX(Efficiencies!$P$8:$Y$89,MATCH(C486,Efficiencies!$C$8:$C$89),MATCH(D486,Efficiencies!$P$7:$Y$7))</f>
        <v>25.913880688368</v>
      </c>
      <c r="AF486" s="89">
        <f t="shared" si="234"/>
        <v>0.19649293071357732</v>
      </c>
      <c r="AG486" s="89">
        <v>0</v>
      </c>
    </row>
    <row r="487" spans="1:33" x14ac:dyDescent="0.2">
      <c r="A487" s="91" t="s">
        <v>2341</v>
      </c>
      <c r="B487" s="349" t="s">
        <v>2342</v>
      </c>
      <c r="C487" s="39" t="s">
        <v>2335</v>
      </c>
      <c r="D487" s="39">
        <v>2020</v>
      </c>
      <c r="E487" s="85" t="e">
        <f>#REF!*INDEX(Costs!$E$7:$O$89,MATCH($C487,Costs!$C$7:$C$89,0),MATCH(E$7,Costs!$E$6:$O$6,0))</f>
        <v>#REF!</v>
      </c>
      <c r="F487" s="85" t="e">
        <f>#REF!*INDEX(Costs!$E$7:$O$89,MATCH($C487,Costs!$C$7:$C$89,0),MATCH(F$7,Costs!$E$6:$O$6,0))</f>
        <v>#REF!</v>
      </c>
      <c r="G487" s="85" t="e">
        <f>#REF!*INDEX(Costs!$E$7:$O$89,MATCH($C487,Costs!$C$7:$C$89,0),MATCH(G$7,Costs!$E$6:$O$6,0))</f>
        <v>#REF!</v>
      </c>
      <c r="H487" s="85" t="e">
        <f>#REF!*INDEX(Costs!$E$7:$O$89,MATCH($C487,Costs!$C$7:$C$89,0),MATCH(H$7,Costs!$E$6:$O$6,0))</f>
        <v>#REF!</v>
      </c>
      <c r="I487" s="85" t="e">
        <f>#REF!*INDEX(Costs!$E$7:$O$89,MATCH($C487,Costs!$C$7:$C$89,0),MATCH(I$7,Costs!$E$6:$O$6,0))</f>
        <v>#REF!</v>
      </c>
      <c r="J487" s="85" t="e">
        <f>#REF!*INDEX(Costs!$E$7:$O$89,MATCH($C487,Costs!$C$7:$C$89,0),MATCH(J$7,Costs!$E$6:$O$6,0))</f>
        <v>#REF!</v>
      </c>
      <c r="K487" s="85" t="e">
        <f>#REF!*INDEX(Costs!$E$7:$O$89,MATCH($C487,Costs!$C$7:$C$89,0),MATCH(K$7,Costs!$E$6:$O$6,0))</f>
        <v>#REF!</v>
      </c>
      <c r="L487" s="85" t="e">
        <f>#REF!*INDEX(Costs!$E$7:$O$89,MATCH($C487,Costs!$C$7:$C$89,0),MATCH(L$7,Costs!$E$6:$O$6,0))</f>
        <v>#REF!</v>
      </c>
      <c r="M487" s="85" t="e">
        <f>#REF!*INDEX(Costs!$E$7:$O$89,MATCH($C487,Costs!$C$7:$C$89,0),MATCH(M$7,Costs!$E$6:$O$6,0))</f>
        <v>#REF!</v>
      </c>
      <c r="N487" s="85" t="e">
        <f>#REF!*INDEX(Costs!$E$7:$O$89,MATCH($C487,Costs!$C$7:$C$89,0),MATCH(N$7,Costs!$E$6:$O$6,0))</f>
        <v>#REF!</v>
      </c>
      <c r="O487" s="85" t="e">
        <f>#REF!*INDEX(Costs!$E$7:$O$89,MATCH($C487,Costs!$C$7:$C$89,0),MATCH(O$7,Costs!$E$6:$O$6,0))</f>
        <v>#REF!</v>
      </c>
      <c r="P487" s="86" t="e">
        <f t="shared" si="235"/>
        <v>#REF!</v>
      </c>
      <c r="Q487" s="86" t="e">
        <f t="shared" si="229"/>
        <v>#REF!</v>
      </c>
      <c r="R487" s="86" t="e">
        <f t="shared" ref="R487:R550" si="236">G487/$AI$18*10^6</f>
        <v>#REF!</v>
      </c>
      <c r="S487" s="86" t="e">
        <f t="shared" ref="S487:S550" si="237">H487/$AI$18*10^6</f>
        <v>#REF!</v>
      </c>
      <c r="T487" s="86" t="e">
        <f t="shared" ref="T487:T550" si="238">I487/$AI$18*10^6</f>
        <v>#REF!</v>
      </c>
      <c r="U487" s="86" t="e">
        <f t="shared" ref="U487:U550" si="239">J487/$AI$18*10^6</f>
        <v>#REF!</v>
      </c>
      <c r="V487" s="86" t="e">
        <f t="shared" ref="V487:V550" si="240">K487/$AI$18*10^6</f>
        <v>#REF!</v>
      </c>
      <c r="W487" s="86" t="e">
        <f t="shared" ref="W487:W550" si="241">L487/$AI$18*10^6</f>
        <v>#REF!</v>
      </c>
      <c r="X487" s="86" t="e">
        <f t="shared" ref="X487:X550" si="242">M487/$AI$18*10^6</f>
        <v>#REF!</v>
      </c>
      <c r="Y487" s="86" t="e">
        <f t="shared" ref="Y487:Y550" si="243">N487/$AI$18*10^6</f>
        <v>#REF!</v>
      </c>
      <c r="Z487" s="86" t="e">
        <f t="shared" ref="Z487:Z550" si="244">O487/$AI$18*10^6</f>
        <v>#REF!</v>
      </c>
      <c r="AA487" s="87">
        <v>450</v>
      </c>
      <c r="AB487" s="88" t="e">
        <f>AA487*#REF!/$AI$18*10^3</f>
        <v>#REF!</v>
      </c>
      <c r="AC487" s="89">
        <f>INDEX(Efficiencies!$D$8:$M$89,MATCH(C487,Efficiencies!$C$8:$C$89),MATCH(D487,Efficiencies!$D$7:$M$7))</f>
        <v>36.833705999999999</v>
      </c>
      <c r="AD487" s="89">
        <f t="shared" si="232"/>
        <v>0.27929289819687303</v>
      </c>
      <c r="AE487" s="89">
        <f>INDEX(Efficiencies!$P$8:$Y$89,MATCH(C487,Efficiencies!$C$8:$C$89),MATCH(D487,Efficiencies!$P$7:$Y$7))</f>
        <v>30.933388303272</v>
      </c>
      <c r="AF487" s="89">
        <f t="shared" si="234"/>
        <v>0.23455352742051233</v>
      </c>
      <c r="AG487" s="89">
        <v>0</v>
      </c>
    </row>
    <row r="488" spans="1:33" x14ac:dyDescent="0.2">
      <c r="A488" s="91" t="s">
        <v>2343</v>
      </c>
      <c r="B488" s="349" t="s">
        <v>2344</v>
      </c>
      <c r="C488" s="39" t="s">
        <v>2335</v>
      </c>
      <c r="D488" s="39">
        <v>2025</v>
      </c>
      <c r="E488" s="85" t="e">
        <f>#REF!*INDEX(Costs!$E$7:$O$89,MATCH($C488,Costs!$C$7:$C$89,0),MATCH(E$7,Costs!$E$6:$O$6,0))</f>
        <v>#REF!</v>
      </c>
      <c r="F488" s="85" t="e">
        <f>#REF!*INDEX(Costs!$E$7:$O$89,MATCH($C488,Costs!$C$7:$C$89,0),MATCH(F$7,Costs!$E$6:$O$6,0))</f>
        <v>#REF!</v>
      </c>
      <c r="G488" s="85" t="e">
        <f>#REF!*INDEX(Costs!$E$7:$O$89,MATCH($C488,Costs!$C$7:$C$89,0),MATCH(G$7,Costs!$E$6:$O$6,0))</f>
        <v>#REF!</v>
      </c>
      <c r="H488" s="85" t="e">
        <f>#REF!*INDEX(Costs!$E$7:$O$89,MATCH($C488,Costs!$C$7:$C$89,0),MATCH(H$7,Costs!$E$6:$O$6,0))</f>
        <v>#REF!</v>
      </c>
      <c r="I488" s="85" t="e">
        <f>#REF!*INDEX(Costs!$E$7:$O$89,MATCH($C488,Costs!$C$7:$C$89,0),MATCH(I$7,Costs!$E$6:$O$6,0))</f>
        <v>#REF!</v>
      </c>
      <c r="J488" s="85" t="e">
        <f>#REF!*INDEX(Costs!$E$7:$O$89,MATCH($C488,Costs!$C$7:$C$89,0),MATCH(J$7,Costs!$E$6:$O$6,0))</f>
        <v>#REF!</v>
      </c>
      <c r="K488" s="85" t="e">
        <f>#REF!*INDEX(Costs!$E$7:$O$89,MATCH($C488,Costs!$C$7:$C$89,0),MATCH(K$7,Costs!$E$6:$O$6,0))</f>
        <v>#REF!</v>
      </c>
      <c r="L488" s="85" t="e">
        <f>#REF!*INDEX(Costs!$E$7:$O$89,MATCH($C488,Costs!$C$7:$C$89,0),MATCH(L$7,Costs!$E$6:$O$6,0))</f>
        <v>#REF!</v>
      </c>
      <c r="M488" s="85" t="e">
        <f>#REF!*INDEX(Costs!$E$7:$O$89,MATCH($C488,Costs!$C$7:$C$89,0),MATCH(M$7,Costs!$E$6:$O$6,0))</f>
        <v>#REF!</v>
      </c>
      <c r="N488" s="85" t="e">
        <f>#REF!*INDEX(Costs!$E$7:$O$89,MATCH($C488,Costs!$C$7:$C$89,0),MATCH(N$7,Costs!$E$6:$O$6,0))</f>
        <v>#REF!</v>
      </c>
      <c r="O488" s="85" t="e">
        <f>#REF!*INDEX(Costs!$E$7:$O$89,MATCH($C488,Costs!$C$7:$C$89,0),MATCH(O$7,Costs!$E$6:$O$6,0))</f>
        <v>#REF!</v>
      </c>
      <c r="P488" s="86" t="e">
        <f t="shared" si="235"/>
        <v>#REF!</v>
      </c>
      <c r="Q488" s="86" t="e">
        <f t="shared" si="229"/>
        <v>#REF!</v>
      </c>
      <c r="R488" s="86" t="e">
        <f t="shared" si="236"/>
        <v>#REF!</v>
      </c>
      <c r="S488" s="86" t="e">
        <f t="shared" si="237"/>
        <v>#REF!</v>
      </c>
      <c r="T488" s="86" t="e">
        <f t="shared" si="238"/>
        <v>#REF!</v>
      </c>
      <c r="U488" s="86" t="e">
        <f t="shared" si="239"/>
        <v>#REF!</v>
      </c>
      <c r="V488" s="86" t="e">
        <f t="shared" si="240"/>
        <v>#REF!</v>
      </c>
      <c r="W488" s="86" t="e">
        <f t="shared" si="241"/>
        <v>#REF!</v>
      </c>
      <c r="X488" s="86" t="e">
        <f t="shared" si="242"/>
        <v>#REF!</v>
      </c>
      <c r="Y488" s="86" t="e">
        <f t="shared" si="243"/>
        <v>#REF!</v>
      </c>
      <c r="Z488" s="86" t="e">
        <f t="shared" si="244"/>
        <v>#REF!</v>
      </c>
      <c r="AA488" s="87">
        <v>450</v>
      </c>
      <c r="AB488" s="88" t="e">
        <f>AA488*#REF!/$AI$18*10^3</f>
        <v>#REF!</v>
      </c>
      <c r="AC488" s="89">
        <f>INDEX(Efficiencies!$D$8:$M$89,MATCH(C488,Efficiencies!$C$8:$C$89),MATCH(D488,Efficiencies!$D$7:$M$7))</f>
        <v>43.442149999999998</v>
      </c>
      <c r="AD488" s="89">
        <f t="shared" si="232"/>
        <v>0.32940166209187005</v>
      </c>
      <c r="AE488" s="89">
        <f>INDEX(Efficiencies!$P$8:$Y$89,MATCH(C488,Efficiencies!$C$8:$C$89),MATCH(D488,Efficiencies!$P$7:$Y$7))</f>
        <v>36.483238875799998</v>
      </c>
      <c r="AF488" s="89">
        <f t="shared" si="234"/>
        <v>0.27663546864469757</v>
      </c>
      <c r="AG488" s="89">
        <v>0</v>
      </c>
    </row>
    <row r="489" spans="1:33" x14ac:dyDescent="0.2">
      <c r="A489" s="91" t="s">
        <v>2345</v>
      </c>
      <c r="B489" s="349" t="s">
        <v>2346</v>
      </c>
      <c r="C489" s="39" t="s">
        <v>2335</v>
      </c>
      <c r="D489" s="39">
        <v>2030</v>
      </c>
      <c r="E489" s="85" t="e">
        <f>#REF!*INDEX(Costs!$E$7:$O$89,MATCH($C489,Costs!$C$7:$C$89,0),MATCH(E$7,Costs!$E$6:$O$6,0))</f>
        <v>#REF!</v>
      </c>
      <c r="F489" s="85" t="e">
        <f>#REF!*INDEX(Costs!$E$7:$O$89,MATCH($C489,Costs!$C$7:$C$89,0),MATCH(F$7,Costs!$E$6:$O$6,0))</f>
        <v>#REF!</v>
      </c>
      <c r="G489" s="85" t="e">
        <f>#REF!*INDEX(Costs!$E$7:$O$89,MATCH($C489,Costs!$C$7:$C$89,0),MATCH(G$7,Costs!$E$6:$O$6,0))</f>
        <v>#REF!</v>
      </c>
      <c r="H489" s="85" t="e">
        <f>#REF!*INDEX(Costs!$E$7:$O$89,MATCH($C489,Costs!$C$7:$C$89,0),MATCH(H$7,Costs!$E$6:$O$6,0))</f>
        <v>#REF!</v>
      </c>
      <c r="I489" s="85" t="e">
        <f>#REF!*INDEX(Costs!$E$7:$O$89,MATCH($C489,Costs!$C$7:$C$89,0),MATCH(I$7,Costs!$E$6:$O$6,0))</f>
        <v>#REF!</v>
      </c>
      <c r="J489" s="85" t="e">
        <f>#REF!*INDEX(Costs!$E$7:$O$89,MATCH($C489,Costs!$C$7:$C$89,0),MATCH(J$7,Costs!$E$6:$O$6,0))</f>
        <v>#REF!</v>
      </c>
      <c r="K489" s="85" t="e">
        <f>#REF!*INDEX(Costs!$E$7:$O$89,MATCH($C489,Costs!$C$7:$C$89,0),MATCH(K$7,Costs!$E$6:$O$6,0))</f>
        <v>#REF!</v>
      </c>
      <c r="L489" s="85" t="e">
        <f>#REF!*INDEX(Costs!$E$7:$O$89,MATCH($C489,Costs!$C$7:$C$89,0),MATCH(L$7,Costs!$E$6:$O$6,0))</f>
        <v>#REF!</v>
      </c>
      <c r="M489" s="85" t="e">
        <f>#REF!*INDEX(Costs!$E$7:$O$89,MATCH($C489,Costs!$C$7:$C$89,0),MATCH(M$7,Costs!$E$6:$O$6,0))</f>
        <v>#REF!</v>
      </c>
      <c r="N489" s="85" t="e">
        <f>#REF!*INDEX(Costs!$E$7:$O$89,MATCH($C489,Costs!$C$7:$C$89,0),MATCH(N$7,Costs!$E$6:$O$6,0))</f>
        <v>#REF!</v>
      </c>
      <c r="O489" s="85" t="e">
        <f>#REF!*INDEX(Costs!$E$7:$O$89,MATCH($C489,Costs!$C$7:$C$89,0),MATCH(O$7,Costs!$E$6:$O$6,0))</f>
        <v>#REF!</v>
      </c>
      <c r="P489" s="86" t="e">
        <f t="shared" si="235"/>
        <v>#REF!</v>
      </c>
      <c r="Q489" s="86" t="e">
        <f t="shared" si="229"/>
        <v>#REF!</v>
      </c>
      <c r="R489" s="86" t="e">
        <f t="shared" si="236"/>
        <v>#REF!</v>
      </c>
      <c r="S489" s="86" t="e">
        <f t="shared" si="237"/>
        <v>#REF!</v>
      </c>
      <c r="T489" s="86" t="e">
        <f t="shared" si="238"/>
        <v>#REF!</v>
      </c>
      <c r="U489" s="86" t="e">
        <f t="shared" si="239"/>
        <v>#REF!</v>
      </c>
      <c r="V489" s="86" t="e">
        <f t="shared" si="240"/>
        <v>#REF!</v>
      </c>
      <c r="W489" s="86" t="e">
        <f t="shared" si="241"/>
        <v>#REF!</v>
      </c>
      <c r="X489" s="86" t="e">
        <f t="shared" si="242"/>
        <v>#REF!</v>
      </c>
      <c r="Y489" s="86" t="e">
        <f t="shared" si="243"/>
        <v>#REF!</v>
      </c>
      <c r="Z489" s="86" t="e">
        <f t="shared" si="244"/>
        <v>#REF!</v>
      </c>
      <c r="AA489" s="87">
        <v>450</v>
      </c>
      <c r="AB489" s="88" t="e">
        <f>AA489*#REF!/$AI$18*10^3</f>
        <v>#REF!</v>
      </c>
      <c r="AC489" s="89">
        <f>INDEX(Efficiencies!$D$8:$M$89,MATCH(C489,Efficiencies!$C$8:$C$89),MATCH(D489,Efficiencies!$D$7:$M$7))</f>
        <v>43.676009999999998</v>
      </c>
      <c r="AD489" s="89">
        <f t="shared" si="232"/>
        <v>0.33117491393821752</v>
      </c>
      <c r="AE489" s="89">
        <f>INDEX(Efficiencies!$P$8:$Y$89,MATCH(C489,Efficiencies!$C$8:$C$89),MATCH(D489,Efficiencies!$P$7:$Y$7))</f>
        <v>36.67963731012</v>
      </c>
      <c r="AF489" s="89">
        <f t="shared" si="234"/>
        <v>0.27812466682428238</v>
      </c>
      <c r="AG489" s="89">
        <v>0</v>
      </c>
    </row>
    <row r="490" spans="1:33" x14ac:dyDescent="0.2">
      <c r="A490" s="91" t="s">
        <v>2347</v>
      </c>
      <c r="B490" s="349" t="s">
        <v>2348</v>
      </c>
      <c r="C490" s="39" t="s">
        <v>2335</v>
      </c>
      <c r="D490" s="39">
        <v>2035</v>
      </c>
      <c r="E490" s="85" t="e">
        <f>#REF!*INDEX(Costs!$E$7:$O$89,MATCH($C490,Costs!$C$7:$C$89,0),MATCH(E$7,Costs!$E$6:$O$6,0))</f>
        <v>#REF!</v>
      </c>
      <c r="F490" s="85" t="e">
        <f>#REF!*INDEX(Costs!$E$7:$O$89,MATCH($C490,Costs!$C$7:$C$89,0),MATCH(F$7,Costs!$E$6:$O$6,0))</f>
        <v>#REF!</v>
      </c>
      <c r="G490" s="85" t="e">
        <f>#REF!*INDEX(Costs!$E$7:$O$89,MATCH($C490,Costs!$C$7:$C$89,0),MATCH(G$7,Costs!$E$6:$O$6,0))</f>
        <v>#REF!</v>
      </c>
      <c r="H490" s="85" t="e">
        <f>#REF!*INDEX(Costs!$E$7:$O$89,MATCH($C490,Costs!$C$7:$C$89,0),MATCH(H$7,Costs!$E$6:$O$6,0))</f>
        <v>#REF!</v>
      </c>
      <c r="I490" s="85" t="e">
        <f>#REF!*INDEX(Costs!$E$7:$O$89,MATCH($C490,Costs!$C$7:$C$89,0),MATCH(I$7,Costs!$E$6:$O$6,0))</f>
        <v>#REF!</v>
      </c>
      <c r="J490" s="85" t="e">
        <f>#REF!*INDEX(Costs!$E$7:$O$89,MATCH($C490,Costs!$C$7:$C$89,0),MATCH(J$7,Costs!$E$6:$O$6,0))</f>
        <v>#REF!</v>
      </c>
      <c r="K490" s="85" t="e">
        <f>#REF!*INDEX(Costs!$E$7:$O$89,MATCH($C490,Costs!$C$7:$C$89,0),MATCH(K$7,Costs!$E$6:$O$6,0))</f>
        <v>#REF!</v>
      </c>
      <c r="L490" s="85" t="e">
        <f>#REF!*INDEX(Costs!$E$7:$O$89,MATCH($C490,Costs!$C$7:$C$89,0),MATCH(L$7,Costs!$E$6:$O$6,0))</f>
        <v>#REF!</v>
      </c>
      <c r="M490" s="85" t="e">
        <f>#REF!*INDEX(Costs!$E$7:$O$89,MATCH($C490,Costs!$C$7:$C$89,0),MATCH(M$7,Costs!$E$6:$O$6,0))</f>
        <v>#REF!</v>
      </c>
      <c r="N490" s="85" t="e">
        <f>#REF!*INDEX(Costs!$E$7:$O$89,MATCH($C490,Costs!$C$7:$C$89,0),MATCH(N$7,Costs!$E$6:$O$6,0))</f>
        <v>#REF!</v>
      </c>
      <c r="O490" s="85" t="e">
        <f>#REF!*INDEX(Costs!$E$7:$O$89,MATCH($C490,Costs!$C$7:$C$89,0),MATCH(O$7,Costs!$E$6:$O$6,0))</f>
        <v>#REF!</v>
      </c>
      <c r="P490" s="86" t="e">
        <f t="shared" si="235"/>
        <v>#REF!</v>
      </c>
      <c r="Q490" s="86" t="e">
        <f t="shared" si="229"/>
        <v>#REF!</v>
      </c>
      <c r="R490" s="86" t="e">
        <f t="shared" si="236"/>
        <v>#REF!</v>
      </c>
      <c r="S490" s="86" t="e">
        <f t="shared" si="237"/>
        <v>#REF!</v>
      </c>
      <c r="T490" s="86" t="e">
        <f t="shared" si="238"/>
        <v>#REF!</v>
      </c>
      <c r="U490" s="86" t="e">
        <f t="shared" si="239"/>
        <v>#REF!</v>
      </c>
      <c r="V490" s="86" t="e">
        <f t="shared" si="240"/>
        <v>#REF!</v>
      </c>
      <c r="W490" s="86" t="e">
        <f t="shared" si="241"/>
        <v>#REF!</v>
      </c>
      <c r="X490" s="86" t="e">
        <f t="shared" si="242"/>
        <v>#REF!</v>
      </c>
      <c r="Y490" s="86" t="e">
        <f t="shared" si="243"/>
        <v>#REF!</v>
      </c>
      <c r="Z490" s="86" t="e">
        <f t="shared" si="244"/>
        <v>#REF!</v>
      </c>
      <c r="AA490" s="87">
        <v>450</v>
      </c>
      <c r="AB490" s="88" t="e">
        <f>AA490*#REF!/$AI$18*10^3</f>
        <v>#REF!</v>
      </c>
      <c r="AC490" s="89">
        <f>INDEX(Efficiencies!$D$8:$M$89,MATCH(C490,Efficiencies!$C$8:$C$89),MATCH(D490,Efficiencies!$D$7:$M$7))</f>
        <v>43.597423999999997</v>
      </c>
      <c r="AD490" s="89">
        <f t="shared" si="232"/>
        <v>0.33057903277172018</v>
      </c>
      <c r="AE490" s="89">
        <f>INDEX(Efficiencies!$P$8:$Y$89,MATCH(C490,Efficiencies!$C$8:$C$89),MATCH(D490,Efficiencies!$P$7:$Y$7))</f>
        <v>36.613639844287995</v>
      </c>
      <c r="AF490" s="89">
        <f t="shared" si="234"/>
        <v>0.2776242386700839</v>
      </c>
      <c r="AG490" s="89">
        <v>0</v>
      </c>
    </row>
    <row r="491" spans="1:33" x14ac:dyDescent="0.2">
      <c r="A491" s="91" t="s">
        <v>2349</v>
      </c>
      <c r="B491" s="349" t="s">
        <v>2350</v>
      </c>
      <c r="C491" s="39" t="s">
        <v>2335</v>
      </c>
      <c r="D491" s="39">
        <v>2040</v>
      </c>
      <c r="E491" s="85" t="e">
        <f>#REF!*INDEX(Costs!$E$7:$O$89,MATCH($C491,Costs!$C$7:$C$89,0),MATCH(E$7,Costs!$E$6:$O$6,0))</f>
        <v>#REF!</v>
      </c>
      <c r="F491" s="85" t="e">
        <f>#REF!*INDEX(Costs!$E$7:$O$89,MATCH($C491,Costs!$C$7:$C$89,0),MATCH(F$7,Costs!$E$6:$O$6,0))</f>
        <v>#REF!</v>
      </c>
      <c r="G491" s="85" t="e">
        <f>#REF!*INDEX(Costs!$E$7:$O$89,MATCH($C491,Costs!$C$7:$C$89,0),MATCH(G$7,Costs!$E$6:$O$6,0))</f>
        <v>#REF!</v>
      </c>
      <c r="H491" s="85" t="e">
        <f>#REF!*INDEX(Costs!$E$7:$O$89,MATCH($C491,Costs!$C$7:$C$89,0),MATCH(H$7,Costs!$E$6:$O$6,0))</f>
        <v>#REF!</v>
      </c>
      <c r="I491" s="85" t="e">
        <f>#REF!*INDEX(Costs!$E$7:$O$89,MATCH($C491,Costs!$C$7:$C$89,0),MATCH(I$7,Costs!$E$6:$O$6,0))</f>
        <v>#REF!</v>
      </c>
      <c r="J491" s="85" t="e">
        <f>#REF!*INDEX(Costs!$E$7:$O$89,MATCH($C491,Costs!$C$7:$C$89,0),MATCH(J$7,Costs!$E$6:$O$6,0))</f>
        <v>#REF!</v>
      </c>
      <c r="K491" s="85" t="e">
        <f>#REF!*INDEX(Costs!$E$7:$O$89,MATCH($C491,Costs!$C$7:$C$89,0),MATCH(K$7,Costs!$E$6:$O$6,0))</f>
        <v>#REF!</v>
      </c>
      <c r="L491" s="85" t="e">
        <f>#REF!*INDEX(Costs!$E$7:$O$89,MATCH($C491,Costs!$C$7:$C$89,0),MATCH(L$7,Costs!$E$6:$O$6,0))</f>
        <v>#REF!</v>
      </c>
      <c r="M491" s="85" t="e">
        <f>#REF!*INDEX(Costs!$E$7:$O$89,MATCH($C491,Costs!$C$7:$C$89,0),MATCH(M$7,Costs!$E$6:$O$6,0))</f>
        <v>#REF!</v>
      </c>
      <c r="N491" s="85" t="e">
        <f>#REF!*INDEX(Costs!$E$7:$O$89,MATCH($C491,Costs!$C$7:$C$89,0),MATCH(N$7,Costs!$E$6:$O$6,0))</f>
        <v>#REF!</v>
      </c>
      <c r="O491" s="85" t="e">
        <f>#REF!*INDEX(Costs!$E$7:$O$89,MATCH($C491,Costs!$C$7:$C$89,0),MATCH(O$7,Costs!$E$6:$O$6,0))</f>
        <v>#REF!</v>
      </c>
      <c r="P491" s="86" t="e">
        <f t="shared" si="235"/>
        <v>#REF!</v>
      </c>
      <c r="Q491" s="86" t="e">
        <f t="shared" si="229"/>
        <v>#REF!</v>
      </c>
      <c r="R491" s="86" t="e">
        <f t="shared" si="236"/>
        <v>#REF!</v>
      </c>
      <c r="S491" s="86" t="e">
        <f t="shared" si="237"/>
        <v>#REF!</v>
      </c>
      <c r="T491" s="86" t="e">
        <f t="shared" si="238"/>
        <v>#REF!</v>
      </c>
      <c r="U491" s="86" t="e">
        <f t="shared" si="239"/>
        <v>#REF!</v>
      </c>
      <c r="V491" s="86" t="e">
        <f t="shared" si="240"/>
        <v>#REF!</v>
      </c>
      <c r="W491" s="86" t="e">
        <f t="shared" si="241"/>
        <v>#REF!</v>
      </c>
      <c r="X491" s="86" t="e">
        <f t="shared" si="242"/>
        <v>#REF!</v>
      </c>
      <c r="Y491" s="86" t="e">
        <f t="shared" si="243"/>
        <v>#REF!</v>
      </c>
      <c r="Z491" s="86" t="e">
        <f t="shared" si="244"/>
        <v>#REF!</v>
      </c>
      <c r="AA491" s="87">
        <v>450</v>
      </c>
      <c r="AB491" s="88" t="e">
        <f>AA491*#REF!/$AI$18*10^3</f>
        <v>#REF!</v>
      </c>
      <c r="AC491" s="89">
        <f>INDEX(Efficiencies!$D$8:$M$89,MATCH(C491,Efficiencies!$C$8:$C$89),MATCH(D491,Efficiencies!$D$7:$M$7))</f>
        <v>43.509956000000003</v>
      </c>
      <c r="AD491" s="89">
        <f t="shared" si="232"/>
        <v>0.32991580352132976</v>
      </c>
      <c r="AE491" s="89">
        <f>INDEX(Efficiencies!$P$8:$Y$89,MATCH(C491,Efficiencies!$C$8:$C$89),MATCH(D491,Efficiencies!$P$7:$Y$7))</f>
        <v>36.540183168272002</v>
      </c>
      <c r="AF491" s="89">
        <f t="shared" si="234"/>
        <v>0.27706725078685496</v>
      </c>
      <c r="AG491" s="89">
        <v>0</v>
      </c>
    </row>
    <row r="492" spans="1:33" x14ac:dyDescent="0.2">
      <c r="A492" s="91" t="s">
        <v>2351</v>
      </c>
      <c r="B492" s="349" t="s">
        <v>2352</v>
      </c>
      <c r="C492" s="39" t="s">
        <v>2335</v>
      </c>
      <c r="D492" s="39">
        <v>2045</v>
      </c>
      <c r="E492" s="85" t="e">
        <f>#REF!*INDEX(Costs!$E$7:$O$89,MATCH($C492,Costs!$C$7:$C$89,0),MATCH(E$7,Costs!$E$6:$O$6,0))</f>
        <v>#REF!</v>
      </c>
      <c r="F492" s="85" t="e">
        <f>#REF!*INDEX(Costs!$E$7:$O$89,MATCH($C492,Costs!$C$7:$C$89,0),MATCH(F$7,Costs!$E$6:$O$6,0))</f>
        <v>#REF!</v>
      </c>
      <c r="G492" s="85" t="e">
        <f>#REF!*INDEX(Costs!$E$7:$O$89,MATCH($C492,Costs!$C$7:$C$89,0),MATCH(G$7,Costs!$E$6:$O$6,0))</f>
        <v>#REF!</v>
      </c>
      <c r="H492" s="85" t="e">
        <f>#REF!*INDEX(Costs!$E$7:$O$89,MATCH($C492,Costs!$C$7:$C$89,0),MATCH(H$7,Costs!$E$6:$O$6,0))</f>
        <v>#REF!</v>
      </c>
      <c r="I492" s="85" t="e">
        <f>#REF!*INDEX(Costs!$E$7:$O$89,MATCH($C492,Costs!$C$7:$C$89,0),MATCH(I$7,Costs!$E$6:$O$6,0))</f>
        <v>#REF!</v>
      </c>
      <c r="J492" s="85" t="e">
        <f>#REF!*INDEX(Costs!$E$7:$O$89,MATCH($C492,Costs!$C$7:$C$89,0),MATCH(J$7,Costs!$E$6:$O$6,0))</f>
        <v>#REF!</v>
      </c>
      <c r="K492" s="85" t="e">
        <f>#REF!*INDEX(Costs!$E$7:$O$89,MATCH($C492,Costs!$C$7:$C$89,0),MATCH(K$7,Costs!$E$6:$O$6,0))</f>
        <v>#REF!</v>
      </c>
      <c r="L492" s="85" t="e">
        <f>#REF!*INDEX(Costs!$E$7:$O$89,MATCH($C492,Costs!$C$7:$C$89,0),MATCH(L$7,Costs!$E$6:$O$6,0))</f>
        <v>#REF!</v>
      </c>
      <c r="M492" s="85" t="e">
        <f>#REF!*INDEX(Costs!$E$7:$O$89,MATCH($C492,Costs!$C$7:$C$89,0),MATCH(M$7,Costs!$E$6:$O$6,0))</f>
        <v>#REF!</v>
      </c>
      <c r="N492" s="85" t="e">
        <f>#REF!*INDEX(Costs!$E$7:$O$89,MATCH($C492,Costs!$C$7:$C$89,0),MATCH(N$7,Costs!$E$6:$O$6,0))</f>
        <v>#REF!</v>
      </c>
      <c r="O492" s="85" t="e">
        <f>#REF!*INDEX(Costs!$E$7:$O$89,MATCH($C492,Costs!$C$7:$C$89,0),MATCH(O$7,Costs!$E$6:$O$6,0))</f>
        <v>#REF!</v>
      </c>
      <c r="P492" s="86" t="e">
        <f t="shared" si="235"/>
        <v>#REF!</v>
      </c>
      <c r="Q492" s="86" t="e">
        <f t="shared" si="229"/>
        <v>#REF!</v>
      </c>
      <c r="R492" s="86" t="e">
        <f t="shared" si="236"/>
        <v>#REF!</v>
      </c>
      <c r="S492" s="86" t="e">
        <f t="shared" si="237"/>
        <v>#REF!</v>
      </c>
      <c r="T492" s="86" t="e">
        <f t="shared" si="238"/>
        <v>#REF!</v>
      </c>
      <c r="U492" s="86" t="e">
        <f t="shared" si="239"/>
        <v>#REF!</v>
      </c>
      <c r="V492" s="86" t="e">
        <f t="shared" si="240"/>
        <v>#REF!</v>
      </c>
      <c r="W492" s="86" t="e">
        <f t="shared" si="241"/>
        <v>#REF!</v>
      </c>
      <c r="X492" s="86" t="e">
        <f t="shared" si="242"/>
        <v>#REF!</v>
      </c>
      <c r="Y492" s="86" t="e">
        <f t="shared" si="243"/>
        <v>#REF!</v>
      </c>
      <c r="Z492" s="86" t="e">
        <f t="shared" si="244"/>
        <v>#REF!</v>
      </c>
      <c r="AA492" s="87">
        <v>450</v>
      </c>
      <c r="AB492" s="88" t="e">
        <f>AA492*#REF!/$AI$18*10^3</f>
        <v>#REF!</v>
      </c>
      <c r="AC492" s="89">
        <f>INDEX(Efficiencies!$D$8:$M$89,MATCH(C492,Efficiencies!$C$8:$C$89),MATCH(D492,Efficiencies!$D$7:$M$7))</f>
        <v>43.509956000000003</v>
      </c>
      <c r="AD492" s="89">
        <f t="shared" si="232"/>
        <v>0.32991580352132976</v>
      </c>
      <c r="AE492" s="89">
        <f>INDEX(Efficiencies!$P$8:$Y$89,MATCH(C492,Efficiencies!$C$8:$C$89),MATCH(D492,Efficiencies!$P$7:$Y$7))</f>
        <v>36.540183168272002</v>
      </c>
      <c r="AF492" s="89">
        <f t="shared" si="234"/>
        <v>0.27706725078685496</v>
      </c>
      <c r="AG492" s="89">
        <v>0</v>
      </c>
    </row>
    <row r="493" spans="1:33" x14ac:dyDescent="0.2">
      <c r="A493" s="91" t="s">
        <v>2353</v>
      </c>
      <c r="B493" s="349" t="s">
        <v>2354</v>
      </c>
      <c r="C493" s="39" t="s">
        <v>2335</v>
      </c>
      <c r="D493" s="39">
        <v>2050</v>
      </c>
      <c r="E493" s="85" t="e">
        <f>#REF!*INDEX(Costs!$E$7:$O$89,MATCH($C493,Costs!$C$7:$C$89,0),MATCH(E$7,Costs!$E$6:$O$6,0))</f>
        <v>#REF!</v>
      </c>
      <c r="F493" s="85" t="e">
        <f>#REF!*INDEX(Costs!$E$7:$O$89,MATCH($C493,Costs!$C$7:$C$89,0),MATCH(F$7,Costs!$E$6:$O$6,0))</f>
        <v>#REF!</v>
      </c>
      <c r="G493" s="85" t="e">
        <f>#REF!*INDEX(Costs!$E$7:$O$89,MATCH($C493,Costs!$C$7:$C$89,0),MATCH(G$7,Costs!$E$6:$O$6,0))</f>
        <v>#REF!</v>
      </c>
      <c r="H493" s="85" t="e">
        <f>#REF!*INDEX(Costs!$E$7:$O$89,MATCH($C493,Costs!$C$7:$C$89,0),MATCH(H$7,Costs!$E$6:$O$6,0))</f>
        <v>#REF!</v>
      </c>
      <c r="I493" s="85" t="e">
        <f>#REF!*INDEX(Costs!$E$7:$O$89,MATCH($C493,Costs!$C$7:$C$89,0),MATCH(I$7,Costs!$E$6:$O$6,0))</f>
        <v>#REF!</v>
      </c>
      <c r="J493" s="85" t="e">
        <f>#REF!*INDEX(Costs!$E$7:$O$89,MATCH($C493,Costs!$C$7:$C$89,0),MATCH(J$7,Costs!$E$6:$O$6,0))</f>
        <v>#REF!</v>
      </c>
      <c r="K493" s="85" t="e">
        <f>#REF!*INDEX(Costs!$E$7:$O$89,MATCH($C493,Costs!$C$7:$C$89,0),MATCH(K$7,Costs!$E$6:$O$6,0))</f>
        <v>#REF!</v>
      </c>
      <c r="L493" s="85" t="e">
        <f>#REF!*INDEX(Costs!$E$7:$O$89,MATCH($C493,Costs!$C$7:$C$89,0),MATCH(L$7,Costs!$E$6:$O$6,0))</f>
        <v>#REF!</v>
      </c>
      <c r="M493" s="85" t="e">
        <f>#REF!*INDEX(Costs!$E$7:$O$89,MATCH($C493,Costs!$C$7:$C$89,0),MATCH(M$7,Costs!$E$6:$O$6,0))</f>
        <v>#REF!</v>
      </c>
      <c r="N493" s="85" t="e">
        <f>#REF!*INDEX(Costs!$E$7:$O$89,MATCH($C493,Costs!$C$7:$C$89,0),MATCH(N$7,Costs!$E$6:$O$6,0))</f>
        <v>#REF!</v>
      </c>
      <c r="O493" s="85" t="e">
        <f>#REF!*INDEX(Costs!$E$7:$O$89,MATCH($C493,Costs!$C$7:$C$89,0),MATCH(O$7,Costs!$E$6:$O$6,0))</f>
        <v>#REF!</v>
      </c>
      <c r="P493" s="86" t="e">
        <f t="shared" si="235"/>
        <v>#REF!</v>
      </c>
      <c r="Q493" s="86" t="e">
        <f t="shared" si="229"/>
        <v>#REF!</v>
      </c>
      <c r="R493" s="86" t="e">
        <f t="shared" si="236"/>
        <v>#REF!</v>
      </c>
      <c r="S493" s="86" t="e">
        <f t="shared" si="237"/>
        <v>#REF!</v>
      </c>
      <c r="T493" s="86" t="e">
        <f t="shared" si="238"/>
        <v>#REF!</v>
      </c>
      <c r="U493" s="86" t="e">
        <f t="shared" si="239"/>
        <v>#REF!</v>
      </c>
      <c r="V493" s="86" t="e">
        <f t="shared" si="240"/>
        <v>#REF!</v>
      </c>
      <c r="W493" s="86" t="e">
        <f t="shared" si="241"/>
        <v>#REF!</v>
      </c>
      <c r="X493" s="86" t="e">
        <f t="shared" si="242"/>
        <v>#REF!</v>
      </c>
      <c r="Y493" s="86" t="e">
        <f t="shared" si="243"/>
        <v>#REF!</v>
      </c>
      <c r="Z493" s="86" t="e">
        <f t="shared" si="244"/>
        <v>#REF!</v>
      </c>
      <c r="AA493" s="87">
        <v>450</v>
      </c>
      <c r="AB493" s="88" t="e">
        <f>AA493*#REF!/$AI$18*10^3</f>
        <v>#REF!</v>
      </c>
      <c r="AC493" s="89">
        <f>INDEX(Efficiencies!$D$8:$M$89,MATCH(C493,Efficiencies!$C$8:$C$89),MATCH(D493,Efficiencies!$D$7:$M$7))</f>
        <v>43.509956000000003</v>
      </c>
      <c r="AD493" s="89">
        <f t="shared" si="232"/>
        <v>0.32991580352132976</v>
      </c>
      <c r="AE493" s="89">
        <f>INDEX(Efficiencies!$P$8:$Y$89,MATCH(C493,Efficiencies!$C$8:$C$89),MATCH(D493,Efficiencies!$P$7:$Y$7))</f>
        <v>36.540183168272002</v>
      </c>
      <c r="AF493" s="89">
        <f t="shared" si="234"/>
        <v>0.27706725078685496</v>
      </c>
      <c r="AG493" s="89">
        <v>0</v>
      </c>
    </row>
    <row r="494" spans="1:33" x14ac:dyDescent="0.2">
      <c r="A494" s="91" t="s">
        <v>502</v>
      </c>
      <c r="B494" s="349" t="s">
        <v>503</v>
      </c>
      <c r="C494" s="39" t="s">
        <v>2355</v>
      </c>
      <c r="D494" s="39">
        <v>2020</v>
      </c>
      <c r="E494" s="85" t="e">
        <f>#REF!*INDEX(Costs!$E$7:$O$89,MATCH($C494,Costs!$C$7:$C$89,0),MATCH(E$7,Costs!$E$6:$O$6,0))</f>
        <v>#REF!</v>
      </c>
      <c r="F494" s="85" t="e">
        <f>#REF!*INDEX(Costs!$E$7:$O$89,MATCH($C494,Costs!$C$7:$C$89,0),MATCH(F$7,Costs!$E$6:$O$6,0))</f>
        <v>#REF!</v>
      </c>
      <c r="G494" s="85" t="e">
        <f>#REF!*INDEX(Costs!$E$7:$O$89,MATCH($C494,Costs!$C$7:$C$89,0),MATCH(G$7,Costs!$E$6:$O$6,0))</f>
        <v>#REF!</v>
      </c>
      <c r="H494" s="85" t="e">
        <f>#REF!*INDEX(Costs!$E$7:$O$89,MATCH($C494,Costs!$C$7:$C$89,0),MATCH(H$7,Costs!$E$6:$O$6,0))</f>
        <v>#REF!</v>
      </c>
      <c r="I494" s="85" t="e">
        <f>#REF!*INDEX(Costs!$E$7:$O$89,MATCH($C494,Costs!$C$7:$C$89,0),MATCH(I$7,Costs!$E$6:$O$6,0))</f>
        <v>#REF!</v>
      </c>
      <c r="J494" s="85" t="e">
        <f>#REF!*INDEX(Costs!$E$7:$O$89,MATCH($C494,Costs!$C$7:$C$89,0),MATCH(J$7,Costs!$E$6:$O$6,0))</f>
        <v>#REF!</v>
      </c>
      <c r="K494" s="85" t="e">
        <f>#REF!*INDEX(Costs!$E$7:$O$89,MATCH($C494,Costs!$C$7:$C$89,0),MATCH(K$7,Costs!$E$6:$O$6,0))</f>
        <v>#REF!</v>
      </c>
      <c r="L494" s="85" t="e">
        <f>#REF!*INDEX(Costs!$E$7:$O$89,MATCH($C494,Costs!$C$7:$C$89,0),MATCH(L$7,Costs!$E$6:$O$6,0))</f>
        <v>#REF!</v>
      </c>
      <c r="M494" s="85" t="e">
        <f>#REF!*INDEX(Costs!$E$7:$O$89,MATCH($C494,Costs!$C$7:$C$89,0),MATCH(M$7,Costs!$E$6:$O$6,0))</f>
        <v>#REF!</v>
      </c>
      <c r="N494" s="85" t="e">
        <f>#REF!*INDEX(Costs!$E$7:$O$89,MATCH($C494,Costs!$C$7:$C$89,0),MATCH(N$7,Costs!$E$6:$O$6,0))</f>
        <v>#REF!</v>
      </c>
      <c r="O494" s="85" t="e">
        <f>#REF!*INDEX(Costs!$E$7:$O$89,MATCH($C494,Costs!$C$7:$C$89,0),MATCH(O$7,Costs!$E$6:$O$6,0))</f>
        <v>#REF!</v>
      </c>
      <c r="P494" s="86" t="e">
        <f>E494/$AI$18*10^6</f>
        <v>#REF!</v>
      </c>
      <c r="Q494" s="86" t="e">
        <f t="shared" si="229"/>
        <v>#REF!</v>
      </c>
      <c r="R494" s="86" t="e">
        <f t="shared" si="236"/>
        <v>#REF!</v>
      </c>
      <c r="S494" s="86" t="e">
        <f t="shared" si="237"/>
        <v>#REF!</v>
      </c>
      <c r="T494" s="86" t="e">
        <f t="shared" si="238"/>
        <v>#REF!</v>
      </c>
      <c r="U494" s="86" t="e">
        <f t="shared" si="239"/>
        <v>#REF!</v>
      </c>
      <c r="V494" s="86" t="e">
        <f t="shared" si="240"/>
        <v>#REF!</v>
      </c>
      <c r="W494" s="86" t="e">
        <f t="shared" si="241"/>
        <v>#REF!</v>
      </c>
      <c r="X494" s="86" t="e">
        <f t="shared" si="242"/>
        <v>#REF!</v>
      </c>
      <c r="Y494" s="86" t="e">
        <f t="shared" si="243"/>
        <v>#REF!</v>
      </c>
      <c r="Z494" s="86" t="e">
        <f t="shared" si="244"/>
        <v>#REF!</v>
      </c>
      <c r="AA494" s="87">
        <v>473</v>
      </c>
      <c r="AB494" s="88" t="e">
        <f>AA494*#REF!/$AI$18*10^3</f>
        <v>#REF!</v>
      </c>
      <c r="AC494" s="89">
        <f>INDEX(Efficiencies!$D$8:$M$89,MATCH(C494,Efficiencies!$C$8:$C$89),MATCH(D494,Efficiencies!$D$7:$M$7))</f>
        <v>58.058174000000001</v>
      </c>
      <c r="AD494" s="89">
        <f t="shared" si="232"/>
        <v>0.44022818883547421</v>
      </c>
      <c r="AE494" s="89">
        <f>INDEX(Efficiencies!$P$8:$Y$89,MATCH(C494,Efficiencies!$C$8:$C$89),MATCH(D494,Efficiencies!$P$7:$Y$7))</f>
        <v>48.757951223288003</v>
      </c>
      <c r="AF494" s="89">
        <f t="shared" si="234"/>
        <v>0.3697089157222973</v>
      </c>
      <c r="AG494" s="89">
        <v>0</v>
      </c>
    </row>
    <row r="495" spans="1:33" x14ac:dyDescent="0.2">
      <c r="A495" s="91" t="s">
        <v>2356</v>
      </c>
      <c r="B495" s="349" t="s">
        <v>2357</v>
      </c>
      <c r="C495" s="39" t="s">
        <v>2355</v>
      </c>
      <c r="D495" s="39">
        <v>2025</v>
      </c>
      <c r="E495" s="85" t="e">
        <f>#REF!*INDEX(Costs!$E$7:$O$89,MATCH($C495,Costs!$C$7:$C$89,0),MATCH(E$7,Costs!$E$6:$O$6,0))</f>
        <v>#REF!</v>
      </c>
      <c r="F495" s="85" t="e">
        <f>#REF!*INDEX(Costs!$E$7:$O$89,MATCH($C495,Costs!$C$7:$C$89,0),MATCH(F$7,Costs!$E$6:$O$6,0))</f>
        <v>#REF!</v>
      </c>
      <c r="G495" s="85" t="e">
        <f>#REF!*INDEX(Costs!$E$7:$O$89,MATCH($C495,Costs!$C$7:$C$89,0),MATCH(G$7,Costs!$E$6:$O$6,0))</f>
        <v>#REF!</v>
      </c>
      <c r="H495" s="85" t="e">
        <f>#REF!*INDEX(Costs!$E$7:$O$89,MATCH($C495,Costs!$C$7:$C$89,0),MATCH(H$7,Costs!$E$6:$O$6,0))</f>
        <v>#REF!</v>
      </c>
      <c r="I495" s="85" t="e">
        <f>#REF!*INDEX(Costs!$E$7:$O$89,MATCH($C495,Costs!$C$7:$C$89,0),MATCH(I$7,Costs!$E$6:$O$6,0))</f>
        <v>#REF!</v>
      </c>
      <c r="J495" s="85" t="e">
        <f>#REF!*INDEX(Costs!$E$7:$O$89,MATCH($C495,Costs!$C$7:$C$89,0),MATCH(J$7,Costs!$E$6:$O$6,0))</f>
        <v>#REF!</v>
      </c>
      <c r="K495" s="85" t="e">
        <f>#REF!*INDEX(Costs!$E$7:$O$89,MATCH($C495,Costs!$C$7:$C$89,0),MATCH(K$7,Costs!$E$6:$O$6,0))</f>
        <v>#REF!</v>
      </c>
      <c r="L495" s="85" t="e">
        <f>#REF!*INDEX(Costs!$E$7:$O$89,MATCH($C495,Costs!$C$7:$C$89,0),MATCH(L$7,Costs!$E$6:$O$6,0))</f>
        <v>#REF!</v>
      </c>
      <c r="M495" s="85" t="e">
        <f>#REF!*INDEX(Costs!$E$7:$O$89,MATCH($C495,Costs!$C$7:$C$89,0),MATCH(M$7,Costs!$E$6:$O$6,0))</f>
        <v>#REF!</v>
      </c>
      <c r="N495" s="85" t="e">
        <f>#REF!*INDEX(Costs!$E$7:$O$89,MATCH($C495,Costs!$C$7:$C$89,0),MATCH(N$7,Costs!$E$6:$O$6,0))</f>
        <v>#REF!</v>
      </c>
      <c r="O495" s="85" t="e">
        <f>#REF!*INDEX(Costs!$E$7:$O$89,MATCH($C495,Costs!$C$7:$C$89,0),MATCH(O$7,Costs!$E$6:$O$6,0))</f>
        <v>#REF!</v>
      </c>
      <c r="P495" s="86" t="e">
        <f t="shared" ref="P495:P500" si="245">E495/$AI$18*10^6</f>
        <v>#REF!</v>
      </c>
      <c r="Q495" s="86" t="e">
        <f t="shared" si="229"/>
        <v>#REF!</v>
      </c>
      <c r="R495" s="86" t="e">
        <f t="shared" si="236"/>
        <v>#REF!</v>
      </c>
      <c r="S495" s="86" t="e">
        <f t="shared" si="237"/>
        <v>#REF!</v>
      </c>
      <c r="T495" s="86" t="e">
        <f t="shared" si="238"/>
        <v>#REF!</v>
      </c>
      <c r="U495" s="86" t="e">
        <f t="shared" si="239"/>
        <v>#REF!</v>
      </c>
      <c r="V495" s="86" t="e">
        <f t="shared" si="240"/>
        <v>#REF!</v>
      </c>
      <c r="W495" s="86" t="e">
        <f t="shared" si="241"/>
        <v>#REF!</v>
      </c>
      <c r="X495" s="86" t="e">
        <f t="shared" si="242"/>
        <v>#REF!</v>
      </c>
      <c r="Y495" s="86" t="e">
        <f t="shared" si="243"/>
        <v>#REF!</v>
      </c>
      <c r="Z495" s="86" t="e">
        <f t="shared" si="244"/>
        <v>#REF!</v>
      </c>
      <c r="AA495" s="87">
        <v>473</v>
      </c>
      <c r="AB495" s="88" t="e">
        <f>AA495*#REF!/$AI$18*10^3</f>
        <v>#REF!</v>
      </c>
      <c r="AC495" s="89">
        <f>INDEX(Efficiencies!$D$8:$M$89,MATCH(C495,Efficiencies!$C$8:$C$89),MATCH(D495,Efficiencies!$D$7:$M$7))</f>
        <v>61.520854999999997</v>
      </c>
      <c r="AD495" s="89">
        <f t="shared" si="232"/>
        <v>0.46648409183967493</v>
      </c>
      <c r="AE495" s="89">
        <f>INDEX(Efficiencies!$P$8:$Y$89,MATCH(C495,Efficiencies!$C$8:$C$89),MATCH(D495,Efficiencies!$P$7:$Y$7))</f>
        <v>51.665952279259997</v>
      </c>
      <c r="AF495" s="89">
        <f t="shared" si="234"/>
        <v>0.39175893813606105</v>
      </c>
      <c r="AG495" s="89">
        <v>0</v>
      </c>
    </row>
    <row r="496" spans="1:33" x14ac:dyDescent="0.2">
      <c r="A496" s="91" t="s">
        <v>2358</v>
      </c>
      <c r="B496" s="349" t="s">
        <v>2359</v>
      </c>
      <c r="C496" s="39" t="s">
        <v>2355</v>
      </c>
      <c r="D496" s="39">
        <v>2030</v>
      </c>
      <c r="E496" s="85" t="e">
        <f>#REF!*INDEX(Costs!$E$7:$O$89,MATCH($C496,Costs!$C$7:$C$89,0),MATCH(E$7,Costs!$E$6:$O$6,0))</f>
        <v>#REF!</v>
      </c>
      <c r="F496" s="85" t="e">
        <f>#REF!*INDEX(Costs!$E$7:$O$89,MATCH($C496,Costs!$C$7:$C$89,0),MATCH(F$7,Costs!$E$6:$O$6,0))</f>
        <v>#REF!</v>
      </c>
      <c r="G496" s="85" t="e">
        <f>#REF!*INDEX(Costs!$E$7:$O$89,MATCH($C496,Costs!$C$7:$C$89,0),MATCH(G$7,Costs!$E$6:$O$6,0))</f>
        <v>#REF!</v>
      </c>
      <c r="H496" s="85" t="e">
        <f>#REF!*INDEX(Costs!$E$7:$O$89,MATCH($C496,Costs!$C$7:$C$89,0),MATCH(H$7,Costs!$E$6:$O$6,0))</f>
        <v>#REF!</v>
      </c>
      <c r="I496" s="85" t="e">
        <f>#REF!*INDEX(Costs!$E$7:$O$89,MATCH($C496,Costs!$C$7:$C$89,0),MATCH(I$7,Costs!$E$6:$O$6,0))</f>
        <v>#REF!</v>
      </c>
      <c r="J496" s="85" t="e">
        <f>#REF!*INDEX(Costs!$E$7:$O$89,MATCH($C496,Costs!$C$7:$C$89,0),MATCH(J$7,Costs!$E$6:$O$6,0))</f>
        <v>#REF!</v>
      </c>
      <c r="K496" s="85" t="e">
        <f>#REF!*INDEX(Costs!$E$7:$O$89,MATCH($C496,Costs!$C$7:$C$89,0),MATCH(K$7,Costs!$E$6:$O$6,0))</f>
        <v>#REF!</v>
      </c>
      <c r="L496" s="85" t="e">
        <f>#REF!*INDEX(Costs!$E$7:$O$89,MATCH($C496,Costs!$C$7:$C$89,0),MATCH(L$7,Costs!$E$6:$O$6,0))</f>
        <v>#REF!</v>
      </c>
      <c r="M496" s="85" t="e">
        <f>#REF!*INDEX(Costs!$E$7:$O$89,MATCH($C496,Costs!$C$7:$C$89,0),MATCH(M$7,Costs!$E$6:$O$6,0))</f>
        <v>#REF!</v>
      </c>
      <c r="N496" s="85" t="e">
        <f>#REF!*INDEX(Costs!$E$7:$O$89,MATCH($C496,Costs!$C$7:$C$89,0),MATCH(N$7,Costs!$E$6:$O$6,0))</f>
        <v>#REF!</v>
      </c>
      <c r="O496" s="85" t="e">
        <f>#REF!*INDEX(Costs!$E$7:$O$89,MATCH($C496,Costs!$C$7:$C$89,0),MATCH(O$7,Costs!$E$6:$O$6,0))</f>
        <v>#REF!</v>
      </c>
      <c r="P496" s="86" t="e">
        <f t="shared" si="245"/>
        <v>#REF!</v>
      </c>
      <c r="Q496" s="86" t="e">
        <f t="shared" si="229"/>
        <v>#REF!</v>
      </c>
      <c r="R496" s="86" t="e">
        <f t="shared" si="236"/>
        <v>#REF!</v>
      </c>
      <c r="S496" s="86" t="e">
        <f t="shared" si="237"/>
        <v>#REF!</v>
      </c>
      <c r="T496" s="86" t="e">
        <f t="shared" si="238"/>
        <v>#REF!</v>
      </c>
      <c r="U496" s="86" t="e">
        <f t="shared" si="239"/>
        <v>#REF!</v>
      </c>
      <c r="V496" s="86" t="e">
        <f t="shared" si="240"/>
        <v>#REF!</v>
      </c>
      <c r="W496" s="86" t="e">
        <f t="shared" si="241"/>
        <v>#REF!</v>
      </c>
      <c r="X496" s="86" t="e">
        <f t="shared" si="242"/>
        <v>#REF!</v>
      </c>
      <c r="Y496" s="86" t="e">
        <f t="shared" si="243"/>
        <v>#REF!</v>
      </c>
      <c r="Z496" s="86" t="e">
        <f t="shared" si="244"/>
        <v>#REF!</v>
      </c>
      <c r="AA496" s="87">
        <v>473</v>
      </c>
      <c r="AB496" s="88" t="e">
        <f>AA496*#REF!/$AI$18*10^3</f>
        <v>#REF!</v>
      </c>
      <c r="AC496" s="89">
        <f>INDEX(Efficiencies!$D$8:$M$89,MATCH(C496,Efficiencies!$C$8:$C$89),MATCH(D496,Efficiencies!$D$7:$M$7))</f>
        <v>61.667267000000002</v>
      </c>
      <c r="AD496" s="89">
        <f t="shared" si="232"/>
        <v>0.46759426608635002</v>
      </c>
      <c r="AE496" s="89">
        <f>INDEX(Efficiencies!$P$8:$Y$89,MATCH(C496,Efficiencies!$C$8:$C$89),MATCH(D496,Efficiencies!$P$7:$Y$7))</f>
        <v>51.788910833804003</v>
      </c>
      <c r="AF496" s="89">
        <f t="shared" si="234"/>
        <v>0.39269127579050978</v>
      </c>
      <c r="AG496" s="89">
        <v>0</v>
      </c>
    </row>
    <row r="497" spans="1:33" x14ac:dyDescent="0.2">
      <c r="A497" s="91" t="s">
        <v>2360</v>
      </c>
      <c r="B497" s="349" t="s">
        <v>2361</v>
      </c>
      <c r="C497" s="39" t="s">
        <v>2355</v>
      </c>
      <c r="D497" s="39">
        <v>2035</v>
      </c>
      <c r="E497" s="85" t="e">
        <f>#REF!*INDEX(Costs!$E$7:$O$89,MATCH($C497,Costs!$C$7:$C$89,0),MATCH(E$7,Costs!$E$6:$O$6,0))</f>
        <v>#REF!</v>
      </c>
      <c r="F497" s="85" t="e">
        <f>#REF!*INDEX(Costs!$E$7:$O$89,MATCH($C497,Costs!$C$7:$C$89,0),MATCH(F$7,Costs!$E$6:$O$6,0))</f>
        <v>#REF!</v>
      </c>
      <c r="G497" s="85" t="e">
        <f>#REF!*INDEX(Costs!$E$7:$O$89,MATCH($C497,Costs!$C$7:$C$89,0),MATCH(G$7,Costs!$E$6:$O$6,0))</f>
        <v>#REF!</v>
      </c>
      <c r="H497" s="85" t="e">
        <f>#REF!*INDEX(Costs!$E$7:$O$89,MATCH($C497,Costs!$C$7:$C$89,0),MATCH(H$7,Costs!$E$6:$O$6,0))</f>
        <v>#REF!</v>
      </c>
      <c r="I497" s="85" t="e">
        <f>#REF!*INDEX(Costs!$E$7:$O$89,MATCH($C497,Costs!$C$7:$C$89,0),MATCH(I$7,Costs!$E$6:$O$6,0))</f>
        <v>#REF!</v>
      </c>
      <c r="J497" s="85" t="e">
        <f>#REF!*INDEX(Costs!$E$7:$O$89,MATCH($C497,Costs!$C$7:$C$89,0),MATCH(J$7,Costs!$E$6:$O$6,0))</f>
        <v>#REF!</v>
      </c>
      <c r="K497" s="85" t="e">
        <f>#REF!*INDEX(Costs!$E$7:$O$89,MATCH($C497,Costs!$C$7:$C$89,0),MATCH(K$7,Costs!$E$6:$O$6,0))</f>
        <v>#REF!</v>
      </c>
      <c r="L497" s="85" t="e">
        <f>#REF!*INDEX(Costs!$E$7:$O$89,MATCH($C497,Costs!$C$7:$C$89,0),MATCH(L$7,Costs!$E$6:$O$6,0))</f>
        <v>#REF!</v>
      </c>
      <c r="M497" s="85" t="e">
        <f>#REF!*INDEX(Costs!$E$7:$O$89,MATCH($C497,Costs!$C$7:$C$89,0),MATCH(M$7,Costs!$E$6:$O$6,0))</f>
        <v>#REF!</v>
      </c>
      <c r="N497" s="85" t="e">
        <f>#REF!*INDEX(Costs!$E$7:$O$89,MATCH($C497,Costs!$C$7:$C$89,0),MATCH(N$7,Costs!$E$6:$O$6,0))</f>
        <v>#REF!</v>
      </c>
      <c r="O497" s="85" t="e">
        <f>#REF!*INDEX(Costs!$E$7:$O$89,MATCH($C497,Costs!$C$7:$C$89,0),MATCH(O$7,Costs!$E$6:$O$6,0))</f>
        <v>#REF!</v>
      </c>
      <c r="P497" s="86" t="e">
        <f t="shared" si="245"/>
        <v>#REF!</v>
      </c>
      <c r="Q497" s="86" t="e">
        <f t="shared" si="229"/>
        <v>#REF!</v>
      </c>
      <c r="R497" s="86" t="e">
        <f t="shared" si="236"/>
        <v>#REF!</v>
      </c>
      <c r="S497" s="86" t="e">
        <f t="shared" si="237"/>
        <v>#REF!</v>
      </c>
      <c r="T497" s="86" t="e">
        <f t="shared" si="238"/>
        <v>#REF!</v>
      </c>
      <c r="U497" s="86" t="e">
        <f t="shared" si="239"/>
        <v>#REF!</v>
      </c>
      <c r="V497" s="86" t="e">
        <f t="shared" si="240"/>
        <v>#REF!</v>
      </c>
      <c r="W497" s="86" t="e">
        <f t="shared" si="241"/>
        <v>#REF!</v>
      </c>
      <c r="X497" s="86" t="e">
        <f t="shared" si="242"/>
        <v>#REF!</v>
      </c>
      <c r="Y497" s="86" t="e">
        <f t="shared" si="243"/>
        <v>#REF!</v>
      </c>
      <c r="Z497" s="86" t="e">
        <f t="shared" si="244"/>
        <v>#REF!</v>
      </c>
      <c r="AA497" s="87">
        <v>473</v>
      </c>
      <c r="AB497" s="88" t="e">
        <f>AA497*#REF!/$AI$18*10^3</f>
        <v>#REF!</v>
      </c>
      <c r="AC497" s="89">
        <f>INDEX(Efficiencies!$D$8:$M$89,MATCH(C497,Efficiencies!$C$8:$C$89),MATCH(D497,Efficiencies!$D$7:$M$7))</f>
        <v>61.652465999999997</v>
      </c>
      <c r="AD497" s="89">
        <f t="shared" si="232"/>
        <v>0.46748203697244511</v>
      </c>
      <c r="AE497" s="89">
        <f>INDEX(Efficiencies!$P$8:$Y$89,MATCH(C497,Efficiencies!$C$8:$C$89),MATCH(D497,Efficiencies!$P$7:$Y$7))</f>
        <v>51.776480776391999</v>
      </c>
      <c r="AF497" s="89">
        <f t="shared" si="234"/>
        <v>0.3925970244339031</v>
      </c>
      <c r="AG497" s="89">
        <v>0</v>
      </c>
    </row>
    <row r="498" spans="1:33" x14ac:dyDescent="0.2">
      <c r="A498" s="91" t="s">
        <v>2362</v>
      </c>
      <c r="B498" s="349" t="s">
        <v>2363</v>
      </c>
      <c r="C498" s="39" t="s">
        <v>2355</v>
      </c>
      <c r="D498" s="39">
        <v>2040</v>
      </c>
      <c r="E498" s="85" t="e">
        <f>#REF!*INDEX(Costs!$E$7:$O$89,MATCH($C498,Costs!$C$7:$C$89,0),MATCH(E$7,Costs!$E$6:$O$6,0))</f>
        <v>#REF!</v>
      </c>
      <c r="F498" s="85" t="e">
        <f>#REF!*INDEX(Costs!$E$7:$O$89,MATCH($C498,Costs!$C$7:$C$89,0),MATCH(F$7,Costs!$E$6:$O$6,0))</f>
        <v>#REF!</v>
      </c>
      <c r="G498" s="85" t="e">
        <f>#REF!*INDEX(Costs!$E$7:$O$89,MATCH($C498,Costs!$C$7:$C$89,0),MATCH(G$7,Costs!$E$6:$O$6,0))</f>
        <v>#REF!</v>
      </c>
      <c r="H498" s="85" t="e">
        <f>#REF!*INDEX(Costs!$E$7:$O$89,MATCH($C498,Costs!$C$7:$C$89,0),MATCH(H$7,Costs!$E$6:$O$6,0))</f>
        <v>#REF!</v>
      </c>
      <c r="I498" s="85" t="e">
        <f>#REF!*INDEX(Costs!$E$7:$O$89,MATCH($C498,Costs!$C$7:$C$89,0),MATCH(I$7,Costs!$E$6:$O$6,0))</f>
        <v>#REF!</v>
      </c>
      <c r="J498" s="85" t="e">
        <f>#REF!*INDEX(Costs!$E$7:$O$89,MATCH($C498,Costs!$C$7:$C$89,0),MATCH(J$7,Costs!$E$6:$O$6,0))</f>
        <v>#REF!</v>
      </c>
      <c r="K498" s="85" t="e">
        <f>#REF!*INDEX(Costs!$E$7:$O$89,MATCH($C498,Costs!$C$7:$C$89,0),MATCH(K$7,Costs!$E$6:$O$6,0))</f>
        <v>#REF!</v>
      </c>
      <c r="L498" s="85" t="e">
        <f>#REF!*INDEX(Costs!$E$7:$O$89,MATCH($C498,Costs!$C$7:$C$89,0),MATCH(L$7,Costs!$E$6:$O$6,0))</f>
        <v>#REF!</v>
      </c>
      <c r="M498" s="85" t="e">
        <f>#REF!*INDEX(Costs!$E$7:$O$89,MATCH($C498,Costs!$C$7:$C$89,0),MATCH(M$7,Costs!$E$6:$O$6,0))</f>
        <v>#REF!</v>
      </c>
      <c r="N498" s="85" t="e">
        <f>#REF!*INDEX(Costs!$E$7:$O$89,MATCH($C498,Costs!$C$7:$C$89,0),MATCH(N$7,Costs!$E$6:$O$6,0))</f>
        <v>#REF!</v>
      </c>
      <c r="O498" s="85" t="e">
        <f>#REF!*INDEX(Costs!$E$7:$O$89,MATCH($C498,Costs!$C$7:$C$89,0),MATCH(O$7,Costs!$E$6:$O$6,0))</f>
        <v>#REF!</v>
      </c>
      <c r="P498" s="86" t="e">
        <f t="shared" si="245"/>
        <v>#REF!</v>
      </c>
      <c r="Q498" s="86" t="e">
        <f t="shared" si="229"/>
        <v>#REF!</v>
      </c>
      <c r="R498" s="86" t="e">
        <f t="shared" si="236"/>
        <v>#REF!</v>
      </c>
      <c r="S498" s="86" t="e">
        <f t="shared" si="237"/>
        <v>#REF!</v>
      </c>
      <c r="T498" s="86" t="e">
        <f t="shared" si="238"/>
        <v>#REF!</v>
      </c>
      <c r="U498" s="86" t="e">
        <f t="shared" si="239"/>
        <v>#REF!</v>
      </c>
      <c r="V498" s="86" t="e">
        <f t="shared" si="240"/>
        <v>#REF!</v>
      </c>
      <c r="W498" s="86" t="e">
        <f t="shared" si="241"/>
        <v>#REF!</v>
      </c>
      <c r="X498" s="86" t="e">
        <f t="shared" si="242"/>
        <v>#REF!</v>
      </c>
      <c r="Y498" s="86" t="e">
        <f t="shared" si="243"/>
        <v>#REF!</v>
      </c>
      <c r="Z498" s="86" t="e">
        <f t="shared" si="244"/>
        <v>#REF!</v>
      </c>
      <c r="AA498" s="87">
        <v>473</v>
      </c>
      <c r="AB498" s="88" t="e">
        <f>AA498*#REF!/$AI$18*10^3</f>
        <v>#REF!</v>
      </c>
      <c r="AC498" s="89">
        <f>INDEX(Efficiencies!$D$8:$M$89,MATCH(C498,Efficiencies!$C$8:$C$89),MATCH(D498,Efficiencies!$D$7:$M$7))</f>
        <v>61.607230999999999</v>
      </c>
      <c r="AD498" s="89">
        <f t="shared" si="232"/>
        <v>0.46713904096085901</v>
      </c>
      <c r="AE498" s="89">
        <f>INDEX(Efficiencies!$P$8:$Y$89,MATCH(C498,Efficiencies!$C$8:$C$89),MATCH(D498,Efficiencies!$P$7:$Y$7))</f>
        <v>51.738491880571999</v>
      </c>
      <c r="AF498" s="89">
        <f t="shared" si="234"/>
        <v>0.39230897226742095</v>
      </c>
      <c r="AG498" s="89">
        <v>0</v>
      </c>
    </row>
    <row r="499" spans="1:33" x14ac:dyDescent="0.2">
      <c r="A499" s="91" t="s">
        <v>2364</v>
      </c>
      <c r="B499" s="349" t="s">
        <v>2365</v>
      </c>
      <c r="C499" s="39" t="s">
        <v>2355</v>
      </c>
      <c r="D499" s="39">
        <v>2045</v>
      </c>
      <c r="E499" s="85" t="e">
        <f>#REF!*INDEX(Costs!$E$7:$O$89,MATCH($C499,Costs!$C$7:$C$89,0),MATCH(E$7,Costs!$E$6:$O$6,0))</f>
        <v>#REF!</v>
      </c>
      <c r="F499" s="85" t="e">
        <f>#REF!*INDEX(Costs!$E$7:$O$89,MATCH($C499,Costs!$C$7:$C$89,0),MATCH(F$7,Costs!$E$6:$O$6,0))</f>
        <v>#REF!</v>
      </c>
      <c r="G499" s="85" t="e">
        <f>#REF!*INDEX(Costs!$E$7:$O$89,MATCH($C499,Costs!$C$7:$C$89,0),MATCH(G$7,Costs!$E$6:$O$6,0))</f>
        <v>#REF!</v>
      </c>
      <c r="H499" s="85" t="e">
        <f>#REF!*INDEX(Costs!$E$7:$O$89,MATCH($C499,Costs!$C$7:$C$89,0),MATCH(H$7,Costs!$E$6:$O$6,0))</f>
        <v>#REF!</v>
      </c>
      <c r="I499" s="85" t="e">
        <f>#REF!*INDEX(Costs!$E$7:$O$89,MATCH($C499,Costs!$C$7:$C$89,0),MATCH(I$7,Costs!$E$6:$O$6,0))</f>
        <v>#REF!</v>
      </c>
      <c r="J499" s="85" t="e">
        <f>#REF!*INDEX(Costs!$E$7:$O$89,MATCH($C499,Costs!$C$7:$C$89,0),MATCH(J$7,Costs!$E$6:$O$6,0))</f>
        <v>#REF!</v>
      </c>
      <c r="K499" s="85" t="e">
        <f>#REF!*INDEX(Costs!$E$7:$O$89,MATCH($C499,Costs!$C$7:$C$89,0),MATCH(K$7,Costs!$E$6:$O$6,0))</f>
        <v>#REF!</v>
      </c>
      <c r="L499" s="85" t="e">
        <f>#REF!*INDEX(Costs!$E$7:$O$89,MATCH($C499,Costs!$C$7:$C$89,0),MATCH(L$7,Costs!$E$6:$O$6,0))</f>
        <v>#REF!</v>
      </c>
      <c r="M499" s="85" t="e">
        <f>#REF!*INDEX(Costs!$E$7:$O$89,MATCH($C499,Costs!$C$7:$C$89,0),MATCH(M$7,Costs!$E$6:$O$6,0))</f>
        <v>#REF!</v>
      </c>
      <c r="N499" s="85" t="e">
        <f>#REF!*INDEX(Costs!$E$7:$O$89,MATCH($C499,Costs!$C$7:$C$89,0),MATCH(N$7,Costs!$E$6:$O$6,0))</f>
        <v>#REF!</v>
      </c>
      <c r="O499" s="85" t="e">
        <f>#REF!*INDEX(Costs!$E$7:$O$89,MATCH($C499,Costs!$C$7:$C$89,0),MATCH(O$7,Costs!$E$6:$O$6,0))</f>
        <v>#REF!</v>
      </c>
      <c r="P499" s="86" t="e">
        <f t="shared" si="245"/>
        <v>#REF!</v>
      </c>
      <c r="Q499" s="86" t="e">
        <f t="shared" si="229"/>
        <v>#REF!</v>
      </c>
      <c r="R499" s="86" t="e">
        <f t="shared" si="236"/>
        <v>#REF!</v>
      </c>
      <c r="S499" s="86" t="e">
        <f t="shared" si="237"/>
        <v>#REF!</v>
      </c>
      <c r="T499" s="86" t="e">
        <f t="shared" si="238"/>
        <v>#REF!</v>
      </c>
      <c r="U499" s="86" t="e">
        <f t="shared" si="239"/>
        <v>#REF!</v>
      </c>
      <c r="V499" s="86" t="e">
        <f t="shared" si="240"/>
        <v>#REF!</v>
      </c>
      <c r="W499" s="86" t="e">
        <f t="shared" si="241"/>
        <v>#REF!</v>
      </c>
      <c r="X499" s="86" t="e">
        <f t="shared" si="242"/>
        <v>#REF!</v>
      </c>
      <c r="Y499" s="86" t="e">
        <f t="shared" si="243"/>
        <v>#REF!</v>
      </c>
      <c r="Z499" s="86" t="e">
        <f t="shared" si="244"/>
        <v>#REF!</v>
      </c>
      <c r="AA499" s="87">
        <v>473</v>
      </c>
      <c r="AB499" s="88" t="e">
        <f>AA499*#REF!/$AI$18*10^3</f>
        <v>#REF!</v>
      </c>
      <c r="AC499" s="89">
        <f>INDEX(Efficiencies!$D$8:$M$89,MATCH(C499,Efficiencies!$C$8:$C$89),MATCH(D499,Efficiencies!$D$7:$M$7))</f>
        <v>61.607230999999999</v>
      </c>
      <c r="AD499" s="89">
        <f t="shared" si="232"/>
        <v>0.46713904096085901</v>
      </c>
      <c r="AE499" s="89">
        <f>INDEX(Efficiencies!$P$8:$Y$89,MATCH(C499,Efficiencies!$C$8:$C$89),MATCH(D499,Efficiencies!$P$7:$Y$7))</f>
        <v>51.738491880571999</v>
      </c>
      <c r="AF499" s="89">
        <f t="shared" si="234"/>
        <v>0.39230897226742095</v>
      </c>
      <c r="AG499" s="89">
        <v>0</v>
      </c>
    </row>
    <row r="500" spans="1:33" x14ac:dyDescent="0.2">
      <c r="A500" s="91" t="s">
        <v>2366</v>
      </c>
      <c r="B500" s="349" t="s">
        <v>2367</v>
      </c>
      <c r="C500" s="39" t="s">
        <v>2355</v>
      </c>
      <c r="D500" s="39">
        <v>2050</v>
      </c>
      <c r="E500" s="85" t="e">
        <f>#REF!*INDEX(Costs!$E$7:$O$89,MATCH($C500,Costs!$C$7:$C$89,0),MATCH(E$7,Costs!$E$6:$O$6,0))</f>
        <v>#REF!</v>
      </c>
      <c r="F500" s="85" t="e">
        <f>#REF!*INDEX(Costs!$E$7:$O$89,MATCH($C500,Costs!$C$7:$C$89,0),MATCH(F$7,Costs!$E$6:$O$6,0))</f>
        <v>#REF!</v>
      </c>
      <c r="G500" s="85" t="e">
        <f>#REF!*INDEX(Costs!$E$7:$O$89,MATCH($C500,Costs!$C$7:$C$89,0),MATCH(G$7,Costs!$E$6:$O$6,0))</f>
        <v>#REF!</v>
      </c>
      <c r="H500" s="85" t="e">
        <f>#REF!*INDEX(Costs!$E$7:$O$89,MATCH($C500,Costs!$C$7:$C$89,0),MATCH(H$7,Costs!$E$6:$O$6,0))</f>
        <v>#REF!</v>
      </c>
      <c r="I500" s="85" t="e">
        <f>#REF!*INDEX(Costs!$E$7:$O$89,MATCH($C500,Costs!$C$7:$C$89,0),MATCH(I$7,Costs!$E$6:$O$6,0))</f>
        <v>#REF!</v>
      </c>
      <c r="J500" s="85" t="e">
        <f>#REF!*INDEX(Costs!$E$7:$O$89,MATCH($C500,Costs!$C$7:$C$89,0),MATCH(J$7,Costs!$E$6:$O$6,0))</f>
        <v>#REF!</v>
      </c>
      <c r="K500" s="85" t="e">
        <f>#REF!*INDEX(Costs!$E$7:$O$89,MATCH($C500,Costs!$C$7:$C$89,0),MATCH(K$7,Costs!$E$6:$O$6,0))</f>
        <v>#REF!</v>
      </c>
      <c r="L500" s="85" t="e">
        <f>#REF!*INDEX(Costs!$E$7:$O$89,MATCH($C500,Costs!$C$7:$C$89,0),MATCH(L$7,Costs!$E$6:$O$6,0))</f>
        <v>#REF!</v>
      </c>
      <c r="M500" s="85" t="e">
        <f>#REF!*INDEX(Costs!$E$7:$O$89,MATCH($C500,Costs!$C$7:$C$89,0),MATCH(M$7,Costs!$E$6:$O$6,0))</f>
        <v>#REF!</v>
      </c>
      <c r="N500" s="85" t="e">
        <f>#REF!*INDEX(Costs!$E$7:$O$89,MATCH($C500,Costs!$C$7:$C$89,0),MATCH(N$7,Costs!$E$6:$O$6,0))</f>
        <v>#REF!</v>
      </c>
      <c r="O500" s="85" t="e">
        <f>#REF!*INDEX(Costs!$E$7:$O$89,MATCH($C500,Costs!$C$7:$C$89,0),MATCH(O$7,Costs!$E$6:$O$6,0))</f>
        <v>#REF!</v>
      </c>
      <c r="P500" s="86" t="e">
        <f t="shared" si="245"/>
        <v>#REF!</v>
      </c>
      <c r="Q500" s="86" t="e">
        <f t="shared" si="229"/>
        <v>#REF!</v>
      </c>
      <c r="R500" s="86" t="e">
        <f t="shared" si="236"/>
        <v>#REF!</v>
      </c>
      <c r="S500" s="86" t="e">
        <f t="shared" si="237"/>
        <v>#REF!</v>
      </c>
      <c r="T500" s="86" t="e">
        <f t="shared" si="238"/>
        <v>#REF!</v>
      </c>
      <c r="U500" s="86" t="e">
        <f t="shared" si="239"/>
        <v>#REF!</v>
      </c>
      <c r="V500" s="86" t="e">
        <f t="shared" si="240"/>
        <v>#REF!</v>
      </c>
      <c r="W500" s="86" t="e">
        <f t="shared" si="241"/>
        <v>#REF!</v>
      </c>
      <c r="X500" s="86" t="e">
        <f t="shared" si="242"/>
        <v>#REF!</v>
      </c>
      <c r="Y500" s="86" t="e">
        <f t="shared" si="243"/>
        <v>#REF!</v>
      </c>
      <c r="Z500" s="86" t="e">
        <f t="shared" si="244"/>
        <v>#REF!</v>
      </c>
      <c r="AA500" s="87">
        <v>473</v>
      </c>
      <c r="AB500" s="88" t="e">
        <f>AA500*#REF!/$AI$18*10^3</f>
        <v>#REF!</v>
      </c>
      <c r="AC500" s="89">
        <f>INDEX(Efficiencies!$D$8:$M$89,MATCH(C500,Efficiencies!$C$8:$C$89),MATCH(D500,Efficiencies!$D$7:$M$7))</f>
        <v>61.607230999999999</v>
      </c>
      <c r="AD500" s="89">
        <f t="shared" si="232"/>
        <v>0.46713904096085901</v>
      </c>
      <c r="AE500" s="89">
        <f>INDEX(Efficiencies!$P$8:$Y$89,MATCH(C500,Efficiencies!$C$8:$C$89),MATCH(D500,Efficiencies!$P$7:$Y$7))</f>
        <v>51.738491880571999</v>
      </c>
      <c r="AF500" s="89">
        <f t="shared" si="234"/>
        <v>0.39230897226742095</v>
      </c>
      <c r="AG500" s="89">
        <v>0</v>
      </c>
    </row>
    <row r="501" spans="1:33" x14ac:dyDescent="0.2">
      <c r="A501" s="91" t="s">
        <v>2368</v>
      </c>
      <c r="B501" s="349" t="s">
        <v>2369</v>
      </c>
      <c r="C501" s="39" t="s">
        <v>2370</v>
      </c>
      <c r="D501" s="39">
        <v>2060</v>
      </c>
      <c r="E501" s="85" t="e">
        <f>#REF!*INDEX(Costs!$E$7:$O$89,MATCH($C501,Costs!$C$7:$C$89,0),MATCH(E$7,Costs!$E$6:$O$6,0))</f>
        <v>#REF!</v>
      </c>
      <c r="F501" s="85" t="e">
        <f>#REF!*INDEX(Costs!$E$7:$O$89,MATCH($C501,Costs!$C$7:$C$89,0),MATCH(F$7,Costs!$E$6:$O$6,0))</f>
        <v>#REF!</v>
      </c>
      <c r="G501" s="85" t="e">
        <f>#REF!*INDEX(Costs!$E$7:$O$89,MATCH($C501,Costs!$C$7:$C$89,0),MATCH(G$7,Costs!$E$6:$O$6,0))</f>
        <v>#REF!</v>
      </c>
      <c r="H501" s="85" t="e">
        <f>#REF!*INDEX(Costs!$E$7:$O$89,MATCH($C501,Costs!$C$7:$C$89,0),MATCH(H$7,Costs!$E$6:$O$6,0))</f>
        <v>#REF!</v>
      </c>
      <c r="I501" s="85" t="e">
        <f>#REF!*INDEX(Costs!$E$7:$O$89,MATCH($C501,Costs!$C$7:$C$89,0),MATCH(I$7,Costs!$E$6:$O$6,0))</f>
        <v>#REF!</v>
      </c>
      <c r="J501" s="85" t="e">
        <f>#REF!*INDEX(Costs!$E$7:$O$89,MATCH($C501,Costs!$C$7:$C$89,0),MATCH(J$7,Costs!$E$6:$O$6,0))</f>
        <v>#REF!</v>
      </c>
      <c r="K501" s="85" t="e">
        <f>#REF!*INDEX(Costs!$E$7:$O$89,MATCH($C501,Costs!$C$7:$C$89,0),MATCH(K$7,Costs!$E$6:$O$6,0))</f>
        <v>#REF!</v>
      </c>
      <c r="L501" s="85" t="e">
        <f>#REF!*INDEX(Costs!$E$7:$O$89,MATCH($C501,Costs!$C$7:$C$89,0),MATCH(L$7,Costs!$E$6:$O$6,0))</f>
        <v>#REF!</v>
      </c>
      <c r="M501" s="85" t="e">
        <f>#REF!*INDEX(Costs!$E$7:$O$89,MATCH($C501,Costs!$C$7:$C$89,0),MATCH(M$7,Costs!$E$6:$O$6,0))</f>
        <v>#REF!</v>
      </c>
      <c r="N501" s="85" t="e">
        <f>#REF!*INDEX(Costs!$E$7:$O$89,MATCH($C501,Costs!$C$7:$C$89,0),MATCH(N$7,Costs!$E$6:$O$6,0))</f>
        <v>#REF!</v>
      </c>
      <c r="O501" s="85" t="e">
        <f>#REF!*INDEX(Costs!$E$7:$O$89,MATCH($C501,Costs!$C$7:$C$89,0),MATCH(O$7,Costs!$E$6:$O$6,0))</f>
        <v>#REF!</v>
      </c>
      <c r="P501" s="86" t="e">
        <f>E501/$AI$18*10^6</f>
        <v>#REF!</v>
      </c>
      <c r="Q501" s="86" t="e">
        <f t="shared" si="229"/>
        <v>#REF!</v>
      </c>
      <c r="R501" s="86" t="e">
        <f t="shared" si="236"/>
        <v>#REF!</v>
      </c>
      <c r="S501" s="86" t="e">
        <f t="shared" si="237"/>
        <v>#REF!</v>
      </c>
      <c r="T501" s="86" t="e">
        <f t="shared" si="238"/>
        <v>#REF!</v>
      </c>
      <c r="U501" s="86" t="e">
        <f t="shared" si="239"/>
        <v>#REF!</v>
      </c>
      <c r="V501" s="86" t="e">
        <f t="shared" si="240"/>
        <v>#REF!</v>
      </c>
      <c r="W501" s="86" t="e">
        <f t="shared" si="241"/>
        <v>#REF!</v>
      </c>
      <c r="X501" s="86" t="e">
        <f t="shared" si="242"/>
        <v>#REF!</v>
      </c>
      <c r="Y501" s="86" t="e">
        <f t="shared" si="243"/>
        <v>#REF!</v>
      </c>
      <c r="Z501" s="86" t="e">
        <f t="shared" si="244"/>
        <v>#REF!</v>
      </c>
      <c r="AA501" s="87">
        <v>450</v>
      </c>
      <c r="AB501" s="88" t="e">
        <f>AA501*#REF!/$AI$18*10^3</f>
        <v>#REF!</v>
      </c>
      <c r="AC501" s="89">
        <f>INDEX(Efficiencies!$D$8:$M$89,MATCH(C501,Efficiencies!$C$8:$C$89),MATCH(D501,Efficiencies!$D$7:$M$7))</f>
        <v>45.499049999999997</v>
      </c>
      <c r="AD501" s="89">
        <f t="shared" si="232"/>
        <v>0.34499818019138323</v>
      </c>
      <c r="AE501" s="89">
        <f>INDEX(Efficiencies!$P$8:$Y$89,MATCH(C501,Efficiencies!$C$8:$C$89),MATCH(D501,Efficiencies!$P$7:$Y$7))</f>
        <v>38.210648178599996</v>
      </c>
      <c r="AF501" s="89">
        <f t="shared" si="234"/>
        <v>0.28973361170288592</v>
      </c>
      <c r="AG501" s="89">
        <v>0</v>
      </c>
    </row>
    <row r="502" spans="1:33" x14ac:dyDescent="0.2">
      <c r="A502" s="91" t="s">
        <v>2371</v>
      </c>
      <c r="B502" s="349" t="s">
        <v>2372</v>
      </c>
      <c r="C502" s="39" t="s">
        <v>2370</v>
      </c>
      <c r="D502" s="39">
        <v>2005</v>
      </c>
      <c r="E502" s="85" t="e">
        <f>#REF!*INDEX(Costs!$E$7:$O$89,MATCH($C502,Costs!$C$7:$C$89,0),MATCH(E$7,Costs!$E$6:$O$6,0))</f>
        <v>#REF!</v>
      </c>
      <c r="F502" s="85" t="e">
        <f>#REF!*INDEX(Costs!$E$7:$O$89,MATCH($C502,Costs!$C$7:$C$89,0),MATCH(F$7,Costs!$E$6:$O$6,0))</f>
        <v>#REF!</v>
      </c>
      <c r="G502" s="85" t="e">
        <f>#REF!*INDEX(Costs!$E$7:$O$89,MATCH($C502,Costs!$C$7:$C$89,0),MATCH(G$7,Costs!$E$6:$O$6,0))</f>
        <v>#REF!</v>
      </c>
      <c r="H502" s="85" t="e">
        <f>#REF!*INDEX(Costs!$E$7:$O$89,MATCH($C502,Costs!$C$7:$C$89,0),MATCH(H$7,Costs!$E$6:$O$6,0))</f>
        <v>#REF!</v>
      </c>
      <c r="I502" s="85" t="e">
        <f>#REF!*INDEX(Costs!$E$7:$O$89,MATCH($C502,Costs!$C$7:$C$89,0),MATCH(I$7,Costs!$E$6:$O$6,0))</f>
        <v>#REF!</v>
      </c>
      <c r="J502" s="85" t="e">
        <f>#REF!*INDEX(Costs!$E$7:$O$89,MATCH($C502,Costs!$C$7:$C$89,0),MATCH(J$7,Costs!$E$6:$O$6,0))</f>
        <v>#REF!</v>
      </c>
      <c r="K502" s="85" t="e">
        <f>#REF!*INDEX(Costs!$E$7:$O$89,MATCH($C502,Costs!$C$7:$C$89,0),MATCH(K$7,Costs!$E$6:$O$6,0))</f>
        <v>#REF!</v>
      </c>
      <c r="L502" s="85" t="e">
        <f>#REF!*INDEX(Costs!$E$7:$O$89,MATCH($C502,Costs!$C$7:$C$89,0),MATCH(L$7,Costs!$E$6:$O$6,0))</f>
        <v>#REF!</v>
      </c>
      <c r="M502" s="85" t="e">
        <f>#REF!*INDEX(Costs!$E$7:$O$89,MATCH($C502,Costs!$C$7:$C$89,0),MATCH(M$7,Costs!$E$6:$O$6,0))</f>
        <v>#REF!</v>
      </c>
      <c r="N502" s="85" t="e">
        <f>#REF!*INDEX(Costs!$E$7:$O$89,MATCH($C502,Costs!$C$7:$C$89,0),MATCH(N$7,Costs!$E$6:$O$6,0))</f>
        <v>#REF!</v>
      </c>
      <c r="O502" s="85" t="e">
        <f>#REF!*INDEX(Costs!$E$7:$O$89,MATCH($C502,Costs!$C$7:$C$89,0),MATCH(O$7,Costs!$E$6:$O$6,0))</f>
        <v>#REF!</v>
      </c>
      <c r="P502" s="86" t="e">
        <f t="shared" ref="P502:P511" si="246">E502/$AI$18*10^6</f>
        <v>#REF!</v>
      </c>
      <c r="Q502" s="86" t="e">
        <f t="shared" si="229"/>
        <v>#REF!</v>
      </c>
      <c r="R502" s="86" t="e">
        <f t="shared" si="236"/>
        <v>#REF!</v>
      </c>
      <c r="S502" s="86" t="e">
        <f t="shared" si="237"/>
        <v>#REF!</v>
      </c>
      <c r="T502" s="86" t="e">
        <f t="shared" si="238"/>
        <v>#REF!</v>
      </c>
      <c r="U502" s="86" t="e">
        <f t="shared" si="239"/>
        <v>#REF!</v>
      </c>
      <c r="V502" s="86" t="e">
        <f t="shared" si="240"/>
        <v>#REF!</v>
      </c>
      <c r="W502" s="86" t="e">
        <f t="shared" si="241"/>
        <v>#REF!</v>
      </c>
      <c r="X502" s="86" t="e">
        <f t="shared" si="242"/>
        <v>#REF!</v>
      </c>
      <c r="Y502" s="86" t="e">
        <f t="shared" si="243"/>
        <v>#REF!</v>
      </c>
      <c r="Z502" s="86" t="e">
        <f t="shared" si="244"/>
        <v>#REF!</v>
      </c>
      <c r="AA502" s="87">
        <v>450</v>
      </c>
      <c r="AB502" s="88" t="e">
        <f>AA502*#REF!/$AI$18*10^3</f>
        <v>#REF!</v>
      </c>
      <c r="AC502" s="89">
        <f>INDEX(Efficiencies!$D$8:$M$89,MATCH(C502,Efficiencies!$C$8:$C$89),MATCH(D502,Efficiencies!$D$7:$M$7))</f>
        <v>33.325634002685497</v>
      </c>
      <c r="AD502" s="89">
        <f t="shared" si="232"/>
        <v>0.25269281632584811</v>
      </c>
      <c r="AE502" s="89">
        <f>INDEX(Efficiencies!$P$8:$Y$89,MATCH(C502,Efficiencies!$C$8:$C$89),MATCH(D502,Efficiencies!$P$7:$Y$7))</f>
        <v>26.760483214266017</v>
      </c>
      <c r="AF502" s="89">
        <f t="shared" si="234"/>
        <v>0.20291232476202986</v>
      </c>
      <c r="AG502" s="89">
        <v>0</v>
      </c>
    </row>
    <row r="503" spans="1:33" x14ac:dyDescent="0.2">
      <c r="A503" s="91" t="s">
        <v>505</v>
      </c>
      <c r="B503" s="349" t="s">
        <v>2373</v>
      </c>
      <c r="C503" s="39" t="s">
        <v>2370</v>
      </c>
      <c r="D503" s="39">
        <v>2010</v>
      </c>
      <c r="E503" s="85" t="e">
        <f>#REF!*INDEX(Costs!$E$7:$O$89,MATCH($C503,Costs!$C$7:$C$89,0),MATCH(E$7,Costs!$E$6:$O$6,0))</f>
        <v>#REF!</v>
      </c>
      <c r="F503" s="85" t="e">
        <f>#REF!*INDEX(Costs!$E$7:$O$89,MATCH($C503,Costs!$C$7:$C$89,0),MATCH(F$7,Costs!$E$6:$O$6,0))</f>
        <v>#REF!</v>
      </c>
      <c r="G503" s="85" t="e">
        <f>#REF!*INDEX(Costs!$E$7:$O$89,MATCH($C503,Costs!$C$7:$C$89,0),MATCH(G$7,Costs!$E$6:$O$6,0))</f>
        <v>#REF!</v>
      </c>
      <c r="H503" s="85" t="e">
        <f>#REF!*INDEX(Costs!$E$7:$O$89,MATCH($C503,Costs!$C$7:$C$89,0),MATCH(H$7,Costs!$E$6:$O$6,0))</f>
        <v>#REF!</v>
      </c>
      <c r="I503" s="85" t="e">
        <f>#REF!*INDEX(Costs!$E$7:$O$89,MATCH($C503,Costs!$C$7:$C$89,0),MATCH(I$7,Costs!$E$6:$O$6,0))</f>
        <v>#REF!</v>
      </c>
      <c r="J503" s="85" t="e">
        <f>#REF!*INDEX(Costs!$E$7:$O$89,MATCH($C503,Costs!$C$7:$C$89,0),MATCH(J$7,Costs!$E$6:$O$6,0))</f>
        <v>#REF!</v>
      </c>
      <c r="K503" s="85" t="e">
        <f>#REF!*INDEX(Costs!$E$7:$O$89,MATCH($C503,Costs!$C$7:$C$89,0),MATCH(K$7,Costs!$E$6:$O$6,0))</f>
        <v>#REF!</v>
      </c>
      <c r="L503" s="85" t="e">
        <f>#REF!*INDEX(Costs!$E$7:$O$89,MATCH($C503,Costs!$C$7:$C$89,0),MATCH(L$7,Costs!$E$6:$O$6,0))</f>
        <v>#REF!</v>
      </c>
      <c r="M503" s="85" t="e">
        <f>#REF!*INDEX(Costs!$E$7:$O$89,MATCH($C503,Costs!$C$7:$C$89,0),MATCH(M$7,Costs!$E$6:$O$6,0))</f>
        <v>#REF!</v>
      </c>
      <c r="N503" s="85" t="e">
        <f>#REF!*INDEX(Costs!$E$7:$O$89,MATCH($C503,Costs!$C$7:$C$89,0),MATCH(N$7,Costs!$E$6:$O$6,0))</f>
        <v>#REF!</v>
      </c>
      <c r="O503" s="85" t="e">
        <f>#REF!*INDEX(Costs!$E$7:$O$89,MATCH($C503,Costs!$C$7:$C$89,0),MATCH(O$7,Costs!$E$6:$O$6,0))</f>
        <v>#REF!</v>
      </c>
      <c r="P503" s="86" t="e">
        <f t="shared" si="246"/>
        <v>#REF!</v>
      </c>
      <c r="Q503" s="86" t="e">
        <f t="shared" si="229"/>
        <v>#REF!</v>
      </c>
      <c r="R503" s="86" t="e">
        <f t="shared" si="236"/>
        <v>#REF!</v>
      </c>
      <c r="S503" s="86" t="e">
        <f t="shared" si="237"/>
        <v>#REF!</v>
      </c>
      <c r="T503" s="86" t="e">
        <f t="shared" si="238"/>
        <v>#REF!</v>
      </c>
      <c r="U503" s="86" t="e">
        <f t="shared" si="239"/>
        <v>#REF!</v>
      </c>
      <c r="V503" s="86" t="e">
        <f t="shared" si="240"/>
        <v>#REF!</v>
      </c>
      <c r="W503" s="86" t="e">
        <f t="shared" si="241"/>
        <v>#REF!</v>
      </c>
      <c r="X503" s="86" t="e">
        <f t="shared" si="242"/>
        <v>#REF!</v>
      </c>
      <c r="Y503" s="86" t="e">
        <f t="shared" si="243"/>
        <v>#REF!</v>
      </c>
      <c r="Z503" s="86" t="e">
        <f t="shared" si="244"/>
        <v>#REF!</v>
      </c>
      <c r="AA503" s="87">
        <v>450</v>
      </c>
      <c r="AB503" s="88" t="e">
        <f>AA503*#REF!/$AI$18*10^3</f>
        <v>#REF!</v>
      </c>
      <c r="AC503" s="89">
        <f>INDEX(Efficiencies!$D$8:$M$89,MATCH(C503,Efficiencies!$C$8:$C$89),MATCH(D503,Efficiencies!$D$7:$M$7))</f>
        <v>33.44</v>
      </c>
      <c r="AD503" s="89">
        <f t="shared" si="232"/>
        <v>0.25356000060660289</v>
      </c>
      <c r="AE503" s="89">
        <f>INDEX(Efficiencies!$P$8:$Y$89,MATCH(C503,Efficiencies!$C$8:$C$89),MATCH(D503,Efficiencies!$P$7:$Y$7))</f>
        <v>28.083313279999999</v>
      </c>
      <c r="AF503" s="89">
        <f t="shared" si="234"/>
        <v>0.21294273122943239</v>
      </c>
      <c r="AG503" s="89">
        <v>0</v>
      </c>
    </row>
    <row r="504" spans="1:33" x14ac:dyDescent="0.2">
      <c r="A504" s="91" t="s">
        <v>2374</v>
      </c>
      <c r="B504" s="349" t="s">
        <v>2375</v>
      </c>
      <c r="C504" s="39" t="s">
        <v>2370</v>
      </c>
      <c r="D504" s="39">
        <v>2015</v>
      </c>
      <c r="E504" s="85" t="e">
        <f>#REF!*INDEX(Costs!$E$7:$O$89,MATCH($C504,Costs!$C$7:$C$89,0),MATCH(E$7,Costs!$E$6:$O$6,0))</f>
        <v>#REF!</v>
      </c>
      <c r="F504" s="85" t="e">
        <f>#REF!*INDEX(Costs!$E$7:$O$89,MATCH($C504,Costs!$C$7:$C$89,0),MATCH(F$7,Costs!$E$6:$O$6,0))</f>
        <v>#REF!</v>
      </c>
      <c r="G504" s="85" t="e">
        <f>#REF!*INDEX(Costs!$E$7:$O$89,MATCH($C504,Costs!$C$7:$C$89,0),MATCH(G$7,Costs!$E$6:$O$6,0))</f>
        <v>#REF!</v>
      </c>
      <c r="H504" s="85" t="e">
        <f>#REF!*INDEX(Costs!$E$7:$O$89,MATCH($C504,Costs!$C$7:$C$89,0),MATCH(H$7,Costs!$E$6:$O$6,0))</f>
        <v>#REF!</v>
      </c>
      <c r="I504" s="85" t="e">
        <f>#REF!*INDEX(Costs!$E$7:$O$89,MATCH($C504,Costs!$C$7:$C$89,0),MATCH(I$7,Costs!$E$6:$O$6,0))</f>
        <v>#REF!</v>
      </c>
      <c r="J504" s="85" t="e">
        <f>#REF!*INDEX(Costs!$E$7:$O$89,MATCH($C504,Costs!$C$7:$C$89,0),MATCH(J$7,Costs!$E$6:$O$6,0))</f>
        <v>#REF!</v>
      </c>
      <c r="K504" s="85" t="e">
        <f>#REF!*INDEX(Costs!$E$7:$O$89,MATCH($C504,Costs!$C$7:$C$89,0),MATCH(K$7,Costs!$E$6:$O$6,0))</f>
        <v>#REF!</v>
      </c>
      <c r="L504" s="85" t="e">
        <f>#REF!*INDEX(Costs!$E$7:$O$89,MATCH($C504,Costs!$C$7:$C$89,0),MATCH(L$7,Costs!$E$6:$O$6,0))</f>
        <v>#REF!</v>
      </c>
      <c r="M504" s="85" t="e">
        <f>#REF!*INDEX(Costs!$E$7:$O$89,MATCH($C504,Costs!$C$7:$C$89,0),MATCH(M$7,Costs!$E$6:$O$6,0))</f>
        <v>#REF!</v>
      </c>
      <c r="N504" s="85" t="e">
        <f>#REF!*INDEX(Costs!$E$7:$O$89,MATCH($C504,Costs!$C$7:$C$89,0),MATCH(N$7,Costs!$E$6:$O$6,0))</f>
        <v>#REF!</v>
      </c>
      <c r="O504" s="85" t="e">
        <f>#REF!*INDEX(Costs!$E$7:$O$89,MATCH($C504,Costs!$C$7:$C$89,0),MATCH(O$7,Costs!$E$6:$O$6,0))</f>
        <v>#REF!</v>
      </c>
      <c r="P504" s="86" t="e">
        <f t="shared" si="246"/>
        <v>#REF!</v>
      </c>
      <c r="Q504" s="86" t="e">
        <f t="shared" si="229"/>
        <v>#REF!</v>
      </c>
      <c r="R504" s="86" t="e">
        <f t="shared" si="236"/>
        <v>#REF!</v>
      </c>
      <c r="S504" s="86" t="e">
        <f t="shared" si="237"/>
        <v>#REF!</v>
      </c>
      <c r="T504" s="86" t="e">
        <f t="shared" si="238"/>
        <v>#REF!</v>
      </c>
      <c r="U504" s="86" t="e">
        <f t="shared" si="239"/>
        <v>#REF!</v>
      </c>
      <c r="V504" s="86" t="e">
        <f t="shared" si="240"/>
        <v>#REF!</v>
      </c>
      <c r="W504" s="86" t="e">
        <f t="shared" si="241"/>
        <v>#REF!</v>
      </c>
      <c r="X504" s="86" t="e">
        <f t="shared" si="242"/>
        <v>#REF!</v>
      </c>
      <c r="Y504" s="86" t="e">
        <f t="shared" si="243"/>
        <v>#REF!</v>
      </c>
      <c r="Z504" s="86" t="e">
        <f t="shared" si="244"/>
        <v>#REF!</v>
      </c>
      <c r="AA504" s="87">
        <v>450</v>
      </c>
      <c r="AB504" s="88" t="e">
        <f>AA504*#REF!/$AI$18*10^3</f>
        <v>#REF!</v>
      </c>
      <c r="AC504" s="89">
        <f>INDEX(Efficiencies!$D$8:$M$89,MATCH(C504,Efficiencies!$C$8:$C$89),MATCH(D504,Efficiencies!$D$7:$M$7))</f>
        <v>37.586086000000002</v>
      </c>
      <c r="AD504" s="89">
        <f t="shared" si="232"/>
        <v>0.28499784655980354</v>
      </c>
      <c r="AE504" s="89">
        <f>INDEX(Efficiencies!$P$8:$Y$89,MATCH(C504,Efficiencies!$C$8:$C$89),MATCH(D504,Efficiencies!$P$7:$Y$7))</f>
        <v>31.565246055832002</v>
      </c>
      <c r="AF504" s="89">
        <f t="shared" si="234"/>
        <v>0.23934461151508171</v>
      </c>
      <c r="AG504" s="89">
        <v>0</v>
      </c>
    </row>
    <row r="505" spans="1:33" x14ac:dyDescent="0.2">
      <c r="A505" s="91" t="s">
        <v>2376</v>
      </c>
      <c r="B505" s="349" t="s">
        <v>2377</v>
      </c>
      <c r="C505" s="39" t="s">
        <v>2370</v>
      </c>
      <c r="D505" s="39">
        <v>2020</v>
      </c>
      <c r="E505" s="85" t="e">
        <f>#REF!*INDEX(Costs!$E$7:$O$89,MATCH($C505,Costs!$C$7:$C$89,0),MATCH(E$7,Costs!$E$6:$O$6,0))</f>
        <v>#REF!</v>
      </c>
      <c r="F505" s="85" t="e">
        <f>#REF!*INDEX(Costs!$E$7:$O$89,MATCH($C505,Costs!$C$7:$C$89,0),MATCH(F$7,Costs!$E$6:$O$6,0))</f>
        <v>#REF!</v>
      </c>
      <c r="G505" s="85" t="e">
        <f>#REF!*INDEX(Costs!$E$7:$O$89,MATCH($C505,Costs!$C$7:$C$89,0),MATCH(G$7,Costs!$E$6:$O$6,0))</f>
        <v>#REF!</v>
      </c>
      <c r="H505" s="85" t="e">
        <f>#REF!*INDEX(Costs!$E$7:$O$89,MATCH($C505,Costs!$C$7:$C$89,0),MATCH(H$7,Costs!$E$6:$O$6,0))</f>
        <v>#REF!</v>
      </c>
      <c r="I505" s="85" t="e">
        <f>#REF!*INDEX(Costs!$E$7:$O$89,MATCH($C505,Costs!$C$7:$C$89,0),MATCH(I$7,Costs!$E$6:$O$6,0))</f>
        <v>#REF!</v>
      </c>
      <c r="J505" s="85" t="e">
        <f>#REF!*INDEX(Costs!$E$7:$O$89,MATCH($C505,Costs!$C$7:$C$89,0),MATCH(J$7,Costs!$E$6:$O$6,0))</f>
        <v>#REF!</v>
      </c>
      <c r="K505" s="85" t="e">
        <f>#REF!*INDEX(Costs!$E$7:$O$89,MATCH($C505,Costs!$C$7:$C$89,0),MATCH(K$7,Costs!$E$6:$O$6,0))</f>
        <v>#REF!</v>
      </c>
      <c r="L505" s="85" t="e">
        <f>#REF!*INDEX(Costs!$E$7:$O$89,MATCH($C505,Costs!$C$7:$C$89,0),MATCH(L$7,Costs!$E$6:$O$6,0))</f>
        <v>#REF!</v>
      </c>
      <c r="M505" s="85" t="e">
        <f>#REF!*INDEX(Costs!$E$7:$O$89,MATCH($C505,Costs!$C$7:$C$89,0),MATCH(M$7,Costs!$E$6:$O$6,0))</f>
        <v>#REF!</v>
      </c>
      <c r="N505" s="85" t="e">
        <f>#REF!*INDEX(Costs!$E$7:$O$89,MATCH($C505,Costs!$C$7:$C$89,0),MATCH(N$7,Costs!$E$6:$O$6,0))</f>
        <v>#REF!</v>
      </c>
      <c r="O505" s="85" t="e">
        <f>#REF!*INDEX(Costs!$E$7:$O$89,MATCH($C505,Costs!$C$7:$C$89,0),MATCH(O$7,Costs!$E$6:$O$6,0))</f>
        <v>#REF!</v>
      </c>
      <c r="P505" s="86" t="e">
        <f t="shared" si="246"/>
        <v>#REF!</v>
      </c>
      <c r="Q505" s="86" t="e">
        <f t="shared" si="229"/>
        <v>#REF!</v>
      </c>
      <c r="R505" s="86" t="e">
        <f t="shared" si="236"/>
        <v>#REF!</v>
      </c>
      <c r="S505" s="86" t="e">
        <f t="shared" si="237"/>
        <v>#REF!</v>
      </c>
      <c r="T505" s="86" t="e">
        <f t="shared" si="238"/>
        <v>#REF!</v>
      </c>
      <c r="U505" s="86" t="e">
        <f t="shared" si="239"/>
        <v>#REF!</v>
      </c>
      <c r="V505" s="86" t="e">
        <f t="shared" si="240"/>
        <v>#REF!</v>
      </c>
      <c r="W505" s="86" t="e">
        <f t="shared" si="241"/>
        <v>#REF!</v>
      </c>
      <c r="X505" s="86" t="e">
        <f t="shared" si="242"/>
        <v>#REF!</v>
      </c>
      <c r="Y505" s="86" t="e">
        <f t="shared" si="243"/>
        <v>#REF!</v>
      </c>
      <c r="Z505" s="86" t="e">
        <f t="shared" si="244"/>
        <v>#REF!</v>
      </c>
      <c r="AA505" s="87">
        <v>450</v>
      </c>
      <c r="AB505" s="88" t="e">
        <f>AA505*#REF!/$AI$18*10^3</f>
        <v>#REF!</v>
      </c>
      <c r="AC505" s="89">
        <f>INDEX(Efficiencies!$D$8:$M$89,MATCH(C505,Efficiencies!$C$8:$C$89),MATCH(D505,Efficiencies!$D$7:$M$7))</f>
        <v>40.811024000000003</v>
      </c>
      <c r="AD505" s="89">
        <f t="shared" si="232"/>
        <v>0.30945105473074425</v>
      </c>
      <c r="AE505" s="89">
        <f>INDEX(Efficiencies!$P$8:$Y$89,MATCH(C505,Efficiencies!$C$8:$C$89),MATCH(D505,Efficiencies!$P$7:$Y$7))</f>
        <v>34.273587687488003</v>
      </c>
      <c r="AF505" s="89">
        <f t="shared" si="234"/>
        <v>0.2598807091755358</v>
      </c>
      <c r="AG505" s="89">
        <v>0</v>
      </c>
    </row>
    <row r="506" spans="1:33" x14ac:dyDescent="0.2">
      <c r="A506" s="91" t="s">
        <v>2378</v>
      </c>
      <c r="B506" s="349" t="s">
        <v>2379</v>
      </c>
      <c r="C506" s="39" t="s">
        <v>2370</v>
      </c>
      <c r="D506" s="39">
        <v>2025</v>
      </c>
      <c r="E506" s="85" t="e">
        <f>#REF!*INDEX(Costs!$E$7:$O$89,MATCH($C506,Costs!$C$7:$C$89,0),MATCH(E$7,Costs!$E$6:$O$6,0))</f>
        <v>#REF!</v>
      </c>
      <c r="F506" s="85" t="e">
        <f>#REF!*INDEX(Costs!$E$7:$O$89,MATCH($C506,Costs!$C$7:$C$89,0),MATCH(F$7,Costs!$E$6:$O$6,0))</f>
        <v>#REF!</v>
      </c>
      <c r="G506" s="85" t="e">
        <f>#REF!*INDEX(Costs!$E$7:$O$89,MATCH($C506,Costs!$C$7:$C$89,0),MATCH(G$7,Costs!$E$6:$O$6,0))</f>
        <v>#REF!</v>
      </c>
      <c r="H506" s="85" t="e">
        <f>#REF!*INDEX(Costs!$E$7:$O$89,MATCH($C506,Costs!$C$7:$C$89,0),MATCH(H$7,Costs!$E$6:$O$6,0))</f>
        <v>#REF!</v>
      </c>
      <c r="I506" s="85" t="e">
        <f>#REF!*INDEX(Costs!$E$7:$O$89,MATCH($C506,Costs!$C$7:$C$89,0),MATCH(I$7,Costs!$E$6:$O$6,0))</f>
        <v>#REF!</v>
      </c>
      <c r="J506" s="85" t="e">
        <f>#REF!*INDEX(Costs!$E$7:$O$89,MATCH($C506,Costs!$C$7:$C$89,0),MATCH(J$7,Costs!$E$6:$O$6,0))</f>
        <v>#REF!</v>
      </c>
      <c r="K506" s="85" t="e">
        <f>#REF!*INDEX(Costs!$E$7:$O$89,MATCH($C506,Costs!$C$7:$C$89,0),MATCH(K$7,Costs!$E$6:$O$6,0))</f>
        <v>#REF!</v>
      </c>
      <c r="L506" s="85" t="e">
        <f>#REF!*INDEX(Costs!$E$7:$O$89,MATCH($C506,Costs!$C$7:$C$89,0),MATCH(L$7,Costs!$E$6:$O$6,0))</f>
        <v>#REF!</v>
      </c>
      <c r="M506" s="85" t="e">
        <f>#REF!*INDEX(Costs!$E$7:$O$89,MATCH($C506,Costs!$C$7:$C$89,0),MATCH(M$7,Costs!$E$6:$O$6,0))</f>
        <v>#REF!</v>
      </c>
      <c r="N506" s="85" t="e">
        <f>#REF!*INDEX(Costs!$E$7:$O$89,MATCH($C506,Costs!$C$7:$C$89,0),MATCH(N$7,Costs!$E$6:$O$6,0))</f>
        <v>#REF!</v>
      </c>
      <c r="O506" s="85" t="e">
        <f>#REF!*INDEX(Costs!$E$7:$O$89,MATCH($C506,Costs!$C$7:$C$89,0),MATCH(O$7,Costs!$E$6:$O$6,0))</f>
        <v>#REF!</v>
      </c>
      <c r="P506" s="86" t="e">
        <f t="shared" si="246"/>
        <v>#REF!</v>
      </c>
      <c r="Q506" s="86" t="e">
        <f t="shared" si="229"/>
        <v>#REF!</v>
      </c>
      <c r="R506" s="86" t="e">
        <f t="shared" si="236"/>
        <v>#REF!</v>
      </c>
      <c r="S506" s="86" t="e">
        <f t="shared" si="237"/>
        <v>#REF!</v>
      </c>
      <c r="T506" s="86" t="e">
        <f t="shared" si="238"/>
        <v>#REF!</v>
      </c>
      <c r="U506" s="86" t="e">
        <f t="shared" si="239"/>
        <v>#REF!</v>
      </c>
      <c r="V506" s="86" t="e">
        <f t="shared" si="240"/>
        <v>#REF!</v>
      </c>
      <c r="W506" s="86" t="e">
        <f t="shared" si="241"/>
        <v>#REF!</v>
      </c>
      <c r="X506" s="86" t="e">
        <f t="shared" si="242"/>
        <v>#REF!</v>
      </c>
      <c r="Y506" s="86" t="e">
        <f t="shared" si="243"/>
        <v>#REF!</v>
      </c>
      <c r="Z506" s="86" t="e">
        <f t="shared" si="244"/>
        <v>#REF!</v>
      </c>
      <c r="AA506" s="87">
        <v>450</v>
      </c>
      <c r="AB506" s="88" t="e">
        <f>AA506*#REF!/$AI$18*10^3</f>
        <v>#REF!</v>
      </c>
      <c r="AC506" s="89">
        <f>INDEX(Efficiencies!$D$8:$M$89,MATCH(C506,Efficiencies!$C$8:$C$89),MATCH(D506,Efficiencies!$D$7:$M$7))</f>
        <v>45.444839000000002</v>
      </c>
      <c r="AD506" s="89">
        <f t="shared" si="232"/>
        <v>0.34458712333752906</v>
      </c>
      <c r="AE506" s="89">
        <f>INDEX(Efficiencies!$P$8:$Y$89,MATCH(C506,Efficiencies!$C$8:$C$89),MATCH(D506,Efficiencies!$P$7:$Y$7))</f>
        <v>38.165121130267998</v>
      </c>
      <c r="AF506" s="89">
        <f t="shared" si="234"/>
        <v>0.28938840122433696</v>
      </c>
      <c r="AG506" s="89">
        <v>0</v>
      </c>
    </row>
    <row r="507" spans="1:33" x14ac:dyDescent="0.2">
      <c r="A507" s="91" t="s">
        <v>2380</v>
      </c>
      <c r="B507" s="349" t="s">
        <v>2381</v>
      </c>
      <c r="C507" s="39" t="s">
        <v>2370</v>
      </c>
      <c r="D507" s="39">
        <v>2030</v>
      </c>
      <c r="E507" s="85" t="e">
        <f>#REF!*INDEX(Costs!$E$7:$O$89,MATCH($C507,Costs!$C$7:$C$89,0),MATCH(E$7,Costs!$E$6:$O$6,0))</f>
        <v>#REF!</v>
      </c>
      <c r="F507" s="85" t="e">
        <f>#REF!*INDEX(Costs!$E$7:$O$89,MATCH($C507,Costs!$C$7:$C$89,0),MATCH(F$7,Costs!$E$6:$O$6,0))</f>
        <v>#REF!</v>
      </c>
      <c r="G507" s="85" t="e">
        <f>#REF!*INDEX(Costs!$E$7:$O$89,MATCH($C507,Costs!$C$7:$C$89,0),MATCH(G$7,Costs!$E$6:$O$6,0))</f>
        <v>#REF!</v>
      </c>
      <c r="H507" s="85" t="e">
        <f>#REF!*INDEX(Costs!$E$7:$O$89,MATCH($C507,Costs!$C$7:$C$89,0),MATCH(H$7,Costs!$E$6:$O$6,0))</f>
        <v>#REF!</v>
      </c>
      <c r="I507" s="85" t="e">
        <f>#REF!*INDEX(Costs!$E$7:$O$89,MATCH($C507,Costs!$C$7:$C$89,0),MATCH(I$7,Costs!$E$6:$O$6,0))</f>
        <v>#REF!</v>
      </c>
      <c r="J507" s="85" t="e">
        <f>#REF!*INDEX(Costs!$E$7:$O$89,MATCH($C507,Costs!$C$7:$C$89,0),MATCH(J$7,Costs!$E$6:$O$6,0))</f>
        <v>#REF!</v>
      </c>
      <c r="K507" s="85" t="e">
        <f>#REF!*INDEX(Costs!$E$7:$O$89,MATCH($C507,Costs!$C$7:$C$89,0),MATCH(K$7,Costs!$E$6:$O$6,0))</f>
        <v>#REF!</v>
      </c>
      <c r="L507" s="85" t="e">
        <f>#REF!*INDEX(Costs!$E$7:$O$89,MATCH($C507,Costs!$C$7:$C$89,0),MATCH(L$7,Costs!$E$6:$O$6,0))</f>
        <v>#REF!</v>
      </c>
      <c r="M507" s="85" t="e">
        <f>#REF!*INDEX(Costs!$E$7:$O$89,MATCH($C507,Costs!$C$7:$C$89,0),MATCH(M$7,Costs!$E$6:$O$6,0))</f>
        <v>#REF!</v>
      </c>
      <c r="N507" s="85" t="e">
        <f>#REF!*INDEX(Costs!$E$7:$O$89,MATCH($C507,Costs!$C$7:$C$89,0),MATCH(N$7,Costs!$E$6:$O$6,0))</f>
        <v>#REF!</v>
      </c>
      <c r="O507" s="85" t="e">
        <f>#REF!*INDEX(Costs!$E$7:$O$89,MATCH($C507,Costs!$C$7:$C$89,0),MATCH(O$7,Costs!$E$6:$O$6,0))</f>
        <v>#REF!</v>
      </c>
      <c r="P507" s="86" t="e">
        <f t="shared" si="246"/>
        <v>#REF!</v>
      </c>
      <c r="Q507" s="86" t="e">
        <f t="shared" si="229"/>
        <v>#REF!</v>
      </c>
      <c r="R507" s="86" t="e">
        <f t="shared" si="236"/>
        <v>#REF!</v>
      </c>
      <c r="S507" s="86" t="e">
        <f t="shared" si="237"/>
        <v>#REF!</v>
      </c>
      <c r="T507" s="86" t="e">
        <f t="shared" si="238"/>
        <v>#REF!</v>
      </c>
      <c r="U507" s="86" t="e">
        <f t="shared" si="239"/>
        <v>#REF!</v>
      </c>
      <c r="V507" s="86" t="e">
        <f t="shared" si="240"/>
        <v>#REF!</v>
      </c>
      <c r="W507" s="86" t="e">
        <f t="shared" si="241"/>
        <v>#REF!</v>
      </c>
      <c r="X507" s="86" t="e">
        <f t="shared" si="242"/>
        <v>#REF!</v>
      </c>
      <c r="Y507" s="86" t="e">
        <f t="shared" si="243"/>
        <v>#REF!</v>
      </c>
      <c r="Z507" s="86" t="e">
        <f t="shared" si="244"/>
        <v>#REF!</v>
      </c>
      <c r="AA507" s="87">
        <v>450</v>
      </c>
      <c r="AB507" s="88" t="e">
        <f>AA507*#REF!/$AI$18*10^3</f>
        <v>#REF!</v>
      </c>
      <c r="AC507" s="89">
        <f>INDEX(Efficiencies!$D$8:$M$89,MATCH(C507,Efficiencies!$C$8:$C$89),MATCH(D507,Efficiencies!$D$7:$M$7))</f>
        <v>45.620570999999998</v>
      </c>
      <c r="AD507" s="89">
        <f t="shared" si="232"/>
        <v>0.3459196175368891</v>
      </c>
      <c r="AE507" s="89">
        <f>INDEX(Efficiencies!$P$8:$Y$89,MATCH(C507,Efficiencies!$C$8:$C$89),MATCH(D507,Efficiencies!$P$7:$Y$7))</f>
        <v>38.312702972651998</v>
      </c>
      <c r="AF507" s="89">
        <f t="shared" si="234"/>
        <v>0.2905074458428899</v>
      </c>
      <c r="AG507" s="89">
        <v>0</v>
      </c>
    </row>
    <row r="508" spans="1:33" x14ac:dyDescent="0.2">
      <c r="A508" s="91" t="s">
        <v>2382</v>
      </c>
      <c r="B508" s="349" t="s">
        <v>2383</v>
      </c>
      <c r="C508" s="39" t="s">
        <v>2370</v>
      </c>
      <c r="D508" s="39">
        <v>2035</v>
      </c>
      <c r="E508" s="85" t="e">
        <f>#REF!*INDEX(Costs!$E$7:$O$89,MATCH($C508,Costs!$C$7:$C$89,0),MATCH(E$7,Costs!$E$6:$O$6,0))</f>
        <v>#REF!</v>
      </c>
      <c r="F508" s="85" t="e">
        <f>#REF!*INDEX(Costs!$E$7:$O$89,MATCH($C508,Costs!$C$7:$C$89,0),MATCH(F$7,Costs!$E$6:$O$6,0))</f>
        <v>#REF!</v>
      </c>
      <c r="G508" s="85" t="e">
        <f>#REF!*INDEX(Costs!$E$7:$O$89,MATCH($C508,Costs!$C$7:$C$89,0),MATCH(G$7,Costs!$E$6:$O$6,0))</f>
        <v>#REF!</v>
      </c>
      <c r="H508" s="85" t="e">
        <f>#REF!*INDEX(Costs!$E$7:$O$89,MATCH($C508,Costs!$C$7:$C$89,0),MATCH(H$7,Costs!$E$6:$O$6,0))</f>
        <v>#REF!</v>
      </c>
      <c r="I508" s="85" t="e">
        <f>#REF!*INDEX(Costs!$E$7:$O$89,MATCH($C508,Costs!$C$7:$C$89,0),MATCH(I$7,Costs!$E$6:$O$6,0))</f>
        <v>#REF!</v>
      </c>
      <c r="J508" s="85" t="e">
        <f>#REF!*INDEX(Costs!$E$7:$O$89,MATCH($C508,Costs!$C$7:$C$89,0),MATCH(J$7,Costs!$E$6:$O$6,0))</f>
        <v>#REF!</v>
      </c>
      <c r="K508" s="85" t="e">
        <f>#REF!*INDEX(Costs!$E$7:$O$89,MATCH($C508,Costs!$C$7:$C$89,0),MATCH(K$7,Costs!$E$6:$O$6,0))</f>
        <v>#REF!</v>
      </c>
      <c r="L508" s="85" t="e">
        <f>#REF!*INDEX(Costs!$E$7:$O$89,MATCH($C508,Costs!$C$7:$C$89,0),MATCH(L$7,Costs!$E$6:$O$6,0))</f>
        <v>#REF!</v>
      </c>
      <c r="M508" s="85" t="e">
        <f>#REF!*INDEX(Costs!$E$7:$O$89,MATCH($C508,Costs!$C$7:$C$89,0),MATCH(M$7,Costs!$E$6:$O$6,0))</f>
        <v>#REF!</v>
      </c>
      <c r="N508" s="85" t="e">
        <f>#REF!*INDEX(Costs!$E$7:$O$89,MATCH($C508,Costs!$C$7:$C$89,0),MATCH(N$7,Costs!$E$6:$O$6,0))</f>
        <v>#REF!</v>
      </c>
      <c r="O508" s="85" t="e">
        <f>#REF!*INDEX(Costs!$E$7:$O$89,MATCH($C508,Costs!$C$7:$C$89,0),MATCH(O$7,Costs!$E$6:$O$6,0))</f>
        <v>#REF!</v>
      </c>
      <c r="P508" s="86" t="e">
        <f t="shared" si="246"/>
        <v>#REF!</v>
      </c>
      <c r="Q508" s="86" t="e">
        <f t="shared" ref="Q508:Q558" si="247">F508/$AI$18*10^6</f>
        <v>#REF!</v>
      </c>
      <c r="R508" s="86" t="e">
        <f t="shared" si="236"/>
        <v>#REF!</v>
      </c>
      <c r="S508" s="86" t="e">
        <f t="shared" si="237"/>
        <v>#REF!</v>
      </c>
      <c r="T508" s="86" t="e">
        <f t="shared" si="238"/>
        <v>#REF!</v>
      </c>
      <c r="U508" s="86" t="e">
        <f t="shared" si="239"/>
        <v>#REF!</v>
      </c>
      <c r="V508" s="86" t="e">
        <f t="shared" si="240"/>
        <v>#REF!</v>
      </c>
      <c r="W508" s="86" t="e">
        <f t="shared" si="241"/>
        <v>#REF!</v>
      </c>
      <c r="X508" s="86" t="e">
        <f t="shared" si="242"/>
        <v>#REF!</v>
      </c>
      <c r="Y508" s="86" t="e">
        <f t="shared" si="243"/>
        <v>#REF!</v>
      </c>
      <c r="Z508" s="86" t="e">
        <f t="shared" si="244"/>
        <v>#REF!</v>
      </c>
      <c r="AA508" s="87">
        <v>450</v>
      </c>
      <c r="AB508" s="88" t="e">
        <f>AA508*#REF!/$AI$18*10^3</f>
        <v>#REF!</v>
      </c>
      <c r="AC508" s="89">
        <f>INDEX(Efficiencies!$D$8:$M$89,MATCH(C508,Efficiencies!$C$8:$C$89),MATCH(D508,Efficiencies!$D$7:$M$7))</f>
        <v>45.589843999999999</v>
      </c>
      <c r="AD508" s="89">
        <f t="shared" si="232"/>
        <v>0.34568662895618818</v>
      </c>
      <c r="AE508" s="89">
        <f>INDEX(Efficiencies!$P$8:$Y$89,MATCH(C508,Efficiencies!$C$8:$C$89),MATCH(D508,Efficiencies!$P$7:$Y$7))</f>
        <v>38.286898069327997</v>
      </c>
      <c r="AF508" s="89">
        <f t="shared" si="234"/>
        <v>0.29031177923695428</v>
      </c>
      <c r="AG508" s="89">
        <v>0</v>
      </c>
    </row>
    <row r="509" spans="1:33" x14ac:dyDescent="0.2">
      <c r="A509" s="91" t="s">
        <v>2384</v>
      </c>
      <c r="B509" s="349" t="s">
        <v>2385</v>
      </c>
      <c r="C509" s="39" t="s">
        <v>2370</v>
      </c>
      <c r="D509" s="39">
        <v>2040</v>
      </c>
      <c r="E509" s="85" t="e">
        <f>#REF!*INDEX(Costs!$E$7:$O$89,MATCH($C509,Costs!$C$7:$C$89,0),MATCH(E$7,Costs!$E$6:$O$6,0))</f>
        <v>#REF!</v>
      </c>
      <c r="F509" s="85" t="e">
        <f>#REF!*INDEX(Costs!$E$7:$O$89,MATCH($C509,Costs!$C$7:$C$89,0),MATCH(F$7,Costs!$E$6:$O$6,0))</f>
        <v>#REF!</v>
      </c>
      <c r="G509" s="85" t="e">
        <f>#REF!*INDEX(Costs!$E$7:$O$89,MATCH($C509,Costs!$C$7:$C$89,0),MATCH(G$7,Costs!$E$6:$O$6,0))</f>
        <v>#REF!</v>
      </c>
      <c r="H509" s="85" t="e">
        <f>#REF!*INDEX(Costs!$E$7:$O$89,MATCH($C509,Costs!$C$7:$C$89,0),MATCH(H$7,Costs!$E$6:$O$6,0))</f>
        <v>#REF!</v>
      </c>
      <c r="I509" s="85" t="e">
        <f>#REF!*INDEX(Costs!$E$7:$O$89,MATCH($C509,Costs!$C$7:$C$89,0),MATCH(I$7,Costs!$E$6:$O$6,0))</f>
        <v>#REF!</v>
      </c>
      <c r="J509" s="85" t="e">
        <f>#REF!*INDEX(Costs!$E$7:$O$89,MATCH($C509,Costs!$C$7:$C$89,0),MATCH(J$7,Costs!$E$6:$O$6,0))</f>
        <v>#REF!</v>
      </c>
      <c r="K509" s="85" t="e">
        <f>#REF!*INDEX(Costs!$E$7:$O$89,MATCH($C509,Costs!$C$7:$C$89,0),MATCH(K$7,Costs!$E$6:$O$6,0))</f>
        <v>#REF!</v>
      </c>
      <c r="L509" s="85" t="e">
        <f>#REF!*INDEX(Costs!$E$7:$O$89,MATCH($C509,Costs!$C$7:$C$89,0),MATCH(L$7,Costs!$E$6:$O$6,0))</f>
        <v>#REF!</v>
      </c>
      <c r="M509" s="85" t="e">
        <f>#REF!*INDEX(Costs!$E$7:$O$89,MATCH($C509,Costs!$C$7:$C$89,0),MATCH(M$7,Costs!$E$6:$O$6,0))</f>
        <v>#REF!</v>
      </c>
      <c r="N509" s="85" t="e">
        <f>#REF!*INDEX(Costs!$E$7:$O$89,MATCH($C509,Costs!$C$7:$C$89,0),MATCH(N$7,Costs!$E$6:$O$6,0))</f>
        <v>#REF!</v>
      </c>
      <c r="O509" s="85" t="e">
        <f>#REF!*INDEX(Costs!$E$7:$O$89,MATCH($C509,Costs!$C$7:$C$89,0),MATCH(O$7,Costs!$E$6:$O$6,0))</f>
        <v>#REF!</v>
      </c>
      <c r="P509" s="86" t="e">
        <f t="shared" si="246"/>
        <v>#REF!</v>
      </c>
      <c r="Q509" s="86" t="e">
        <f t="shared" si="247"/>
        <v>#REF!</v>
      </c>
      <c r="R509" s="86" t="e">
        <f t="shared" si="236"/>
        <v>#REF!</v>
      </c>
      <c r="S509" s="86" t="e">
        <f t="shared" si="237"/>
        <v>#REF!</v>
      </c>
      <c r="T509" s="86" t="e">
        <f t="shared" si="238"/>
        <v>#REF!</v>
      </c>
      <c r="U509" s="86" t="e">
        <f t="shared" si="239"/>
        <v>#REF!</v>
      </c>
      <c r="V509" s="86" t="e">
        <f t="shared" si="240"/>
        <v>#REF!</v>
      </c>
      <c r="W509" s="86" t="e">
        <f t="shared" si="241"/>
        <v>#REF!</v>
      </c>
      <c r="X509" s="86" t="e">
        <f t="shared" si="242"/>
        <v>#REF!</v>
      </c>
      <c r="Y509" s="86" t="e">
        <f t="shared" si="243"/>
        <v>#REF!</v>
      </c>
      <c r="Z509" s="86" t="e">
        <f t="shared" si="244"/>
        <v>#REF!</v>
      </c>
      <c r="AA509" s="87">
        <v>450</v>
      </c>
      <c r="AB509" s="88" t="e">
        <f>AA509*#REF!/$AI$18*10^3</f>
        <v>#REF!</v>
      </c>
      <c r="AC509" s="89">
        <f>INDEX(Efficiencies!$D$8:$M$89,MATCH(C509,Efficiencies!$C$8:$C$89),MATCH(D509,Efficiencies!$D$7:$M$7))</f>
        <v>45.499049999999997</v>
      </c>
      <c r="AD509" s="89">
        <f t="shared" si="232"/>
        <v>0.34499818019138323</v>
      </c>
      <c r="AE509" s="89">
        <f>INDEX(Efficiencies!$P$8:$Y$89,MATCH(C509,Efficiencies!$C$8:$C$89),MATCH(D509,Efficiencies!$P$7:$Y$7))</f>
        <v>38.210648178599996</v>
      </c>
      <c r="AF509" s="89">
        <f t="shared" si="234"/>
        <v>0.28973361170288592</v>
      </c>
      <c r="AG509" s="89">
        <v>0</v>
      </c>
    </row>
    <row r="510" spans="1:33" x14ac:dyDescent="0.2">
      <c r="A510" s="91" t="s">
        <v>2386</v>
      </c>
      <c r="B510" s="349" t="s">
        <v>2387</v>
      </c>
      <c r="C510" s="39" t="s">
        <v>2370</v>
      </c>
      <c r="D510" s="39">
        <v>2045</v>
      </c>
      <c r="E510" s="85" t="e">
        <f>#REF!*INDEX(Costs!$E$7:$O$89,MATCH($C510,Costs!$C$7:$C$89,0),MATCH(E$7,Costs!$E$6:$O$6,0))</f>
        <v>#REF!</v>
      </c>
      <c r="F510" s="85" t="e">
        <f>#REF!*INDEX(Costs!$E$7:$O$89,MATCH($C510,Costs!$C$7:$C$89,0),MATCH(F$7,Costs!$E$6:$O$6,0))</f>
        <v>#REF!</v>
      </c>
      <c r="G510" s="85" t="e">
        <f>#REF!*INDEX(Costs!$E$7:$O$89,MATCH($C510,Costs!$C$7:$C$89,0),MATCH(G$7,Costs!$E$6:$O$6,0))</f>
        <v>#REF!</v>
      </c>
      <c r="H510" s="85" t="e">
        <f>#REF!*INDEX(Costs!$E$7:$O$89,MATCH($C510,Costs!$C$7:$C$89,0),MATCH(H$7,Costs!$E$6:$O$6,0))</f>
        <v>#REF!</v>
      </c>
      <c r="I510" s="85" t="e">
        <f>#REF!*INDEX(Costs!$E$7:$O$89,MATCH($C510,Costs!$C$7:$C$89,0),MATCH(I$7,Costs!$E$6:$O$6,0))</f>
        <v>#REF!</v>
      </c>
      <c r="J510" s="85" t="e">
        <f>#REF!*INDEX(Costs!$E$7:$O$89,MATCH($C510,Costs!$C$7:$C$89,0),MATCH(J$7,Costs!$E$6:$O$6,0))</f>
        <v>#REF!</v>
      </c>
      <c r="K510" s="85" t="e">
        <f>#REF!*INDEX(Costs!$E$7:$O$89,MATCH($C510,Costs!$C$7:$C$89,0),MATCH(K$7,Costs!$E$6:$O$6,0))</f>
        <v>#REF!</v>
      </c>
      <c r="L510" s="85" t="e">
        <f>#REF!*INDEX(Costs!$E$7:$O$89,MATCH($C510,Costs!$C$7:$C$89,0),MATCH(L$7,Costs!$E$6:$O$6,0))</f>
        <v>#REF!</v>
      </c>
      <c r="M510" s="85" t="e">
        <f>#REF!*INDEX(Costs!$E$7:$O$89,MATCH($C510,Costs!$C$7:$C$89,0),MATCH(M$7,Costs!$E$6:$O$6,0))</f>
        <v>#REF!</v>
      </c>
      <c r="N510" s="85" t="e">
        <f>#REF!*INDEX(Costs!$E$7:$O$89,MATCH($C510,Costs!$C$7:$C$89,0),MATCH(N$7,Costs!$E$6:$O$6,0))</f>
        <v>#REF!</v>
      </c>
      <c r="O510" s="85" t="e">
        <f>#REF!*INDEX(Costs!$E$7:$O$89,MATCH($C510,Costs!$C$7:$C$89,0),MATCH(O$7,Costs!$E$6:$O$6,0))</f>
        <v>#REF!</v>
      </c>
      <c r="P510" s="86" t="e">
        <f t="shared" si="246"/>
        <v>#REF!</v>
      </c>
      <c r="Q510" s="86" t="e">
        <f t="shared" si="247"/>
        <v>#REF!</v>
      </c>
      <c r="R510" s="86" t="e">
        <f t="shared" si="236"/>
        <v>#REF!</v>
      </c>
      <c r="S510" s="86" t="e">
        <f t="shared" si="237"/>
        <v>#REF!</v>
      </c>
      <c r="T510" s="86" t="e">
        <f t="shared" si="238"/>
        <v>#REF!</v>
      </c>
      <c r="U510" s="86" t="e">
        <f t="shared" si="239"/>
        <v>#REF!</v>
      </c>
      <c r="V510" s="86" t="e">
        <f t="shared" si="240"/>
        <v>#REF!</v>
      </c>
      <c r="W510" s="86" t="e">
        <f t="shared" si="241"/>
        <v>#REF!</v>
      </c>
      <c r="X510" s="86" t="e">
        <f t="shared" si="242"/>
        <v>#REF!</v>
      </c>
      <c r="Y510" s="86" t="e">
        <f t="shared" si="243"/>
        <v>#REF!</v>
      </c>
      <c r="Z510" s="86" t="e">
        <f t="shared" si="244"/>
        <v>#REF!</v>
      </c>
      <c r="AA510" s="87">
        <v>450</v>
      </c>
      <c r="AB510" s="88" t="e">
        <f>AA510*#REF!/$AI$18*10^3</f>
        <v>#REF!</v>
      </c>
      <c r="AC510" s="89">
        <f>INDEX(Efficiencies!$D$8:$M$89,MATCH(C510,Efficiencies!$C$8:$C$89),MATCH(D510,Efficiencies!$D$7:$M$7))</f>
        <v>45.499049999999997</v>
      </c>
      <c r="AD510" s="89">
        <f t="shared" si="232"/>
        <v>0.34499818019138323</v>
      </c>
      <c r="AE510" s="89">
        <f>INDEX(Efficiencies!$P$8:$Y$89,MATCH(C510,Efficiencies!$C$8:$C$89),MATCH(D510,Efficiencies!$P$7:$Y$7))</f>
        <v>38.210648178599996</v>
      </c>
      <c r="AF510" s="89">
        <f t="shared" si="234"/>
        <v>0.28973361170288592</v>
      </c>
      <c r="AG510" s="89">
        <v>0</v>
      </c>
    </row>
    <row r="511" spans="1:33" x14ac:dyDescent="0.2">
      <c r="A511" s="91" t="s">
        <v>2388</v>
      </c>
      <c r="B511" s="349" t="s">
        <v>2389</v>
      </c>
      <c r="C511" s="39" t="s">
        <v>2370</v>
      </c>
      <c r="D511" s="39">
        <v>2050</v>
      </c>
      <c r="E511" s="85" t="e">
        <f>#REF!*INDEX(Costs!$E$7:$O$89,MATCH($C511,Costs!$C$7:$C$89,0),MATCH(E$7,Costs!$E$6:$O$6,0))</f>
        <v>#REF!</v>
      </c>
      <c r="F511" s="85" t="e">
        <f>#REF!*INDEX(Costs!$E$7:$O$89,MATCH($C511,Costs!$C$7:$C$89,0),MATCH(F$7,Costs!$E$6:$O$6,0))</f>
        <v>#REF!</v>
      </c>
      <c r="G511" s="85" t="e">
        <f>#REF!*INDEX(Costs!$E$7:$O$89,MATCH($C511,Costs!$C$7:$C$89,0),MATCH(G$7,Costs!$E$6:$O$6,0))</f>
        <v>#REF!</v>
      </c>
      <c r="H511" s="85" t="e">
        <f>#REF!*INDEX(Costs!$E$7:$O$89,MATCH($C511,Costs!$C$7:$C$89,0),MATCH(H$7,Costs!$E$6:$O$6,0))</f>
        <v>#REF!</v>
      </c>
      <c r="I511" s="85" t="e">
        <f>#REF!*INDEX(Costs!$E$7:$O$89,MATCH($C511,Costs!$C$7:$C$89,0),MATCH(I$7,Costs!$E$6:$O$6,0))</f>
        <v>#REF!</v>
      </c>
      <c r="J511" s="85" t="e">
        <f>#REF!*INDEX(Costs!$E$7:$O$89,MATCH($C511,Costs!$C$7:$C$89,0),MATCH(J$7,Costs!$E$6:$O$6,0))</f>
        <v>#REF!</v>
      </c>
      <c r="K511" s="85" t="e">
        <f>#REF!*INDEX(Costs!$E$7:$O$89,MATCH($C511,Costs!$C$7:$C$89,0),MATCH(K$7,Costs!$E$6:$O$6,0))</f>
        <v>#REF!</v>
      </c>
      <c r="L511" s="85" t="e">
        <f>#REF!*INDEX(Costs!$E$7:$O$89,MATCH($C511,Costs!$C$7:$C$89,0),MATCH(L$7,Costs!$E$6:$O$6,0))</f>
        <v>#REF!</v>
      </c>
      <c r="M511" s="85" t="e">
        <f>#REF!*INDEX(Costs!$E$7:$O$89,MATCH($C511,Costs!$C$7:$C$89,0),MATCH(M$7,Costs!$E$6:$O$6,0))</f>
        <v>#REF!</v>
      </c>
      <c r="N511" s="85" t="e">
        <f>#REF!*INDEX(Costs!$E$7:$O$89,MATCH($C511,Costs!$C$7:$C$89,0),MATCH(N$7,Costs!$E$6:$O$6,0))</f>
        <v>#REF!</v>
      </c>
      <c r="O511" s="85" t="e">
        <f>#REF!*INDEX(Costs!$E$7:$O$89,MATCH($C511,Costs!$C$7:$C$89,0),MATCH(O$7,Costs!$E$6:$O$6,0))</f>
        <v>#REF!</v>
      </c>
      <c r="P511" s="86" t="e">
        <f t="shared" si="246"/>
        <v>#REF!</v>
      </c>
      <c r="Q511" s="86" t="e">
        <f t="shared" si="247"/>
        <v>#REF!</v>
      </c>
      <c r="R511" s="86" t="e">
        <f t="shared" si="236"/>
        <v>#REF!</v>
      </c>
      <c r="S511" s="86" t="e">
        <f t="shared" si="237"/>
        <v>#REF!</v>
      </c>
      <c r="T511" s="86" t="e">
        <f t="shared" si="238"/>
        <v>#REF!</v>
      </c>
      <c r="U511" s="86" t="e">
        <f t="shared" si="239"/>
        <v>#REF!</v>
      </c>
      <c r="V511" s="86" t="e">
        <f t="shared" si="240"/>
        <v>#REF!</v>
      </c>
      <c r="W511" s="86" t="e">
        <f t="shared" si="241"/>
        <v>#REF!</v>
      </c>
      <c r="X511" s="86" t="e">
        <f t="shared" si="242"/>
        <v>#REF!</v>
      </c>
      <c r="Y511" s="86" t="e">
        <f t="shared" si="243"/>
        <v>#REF!</v>
      </c>
      <c r="Z511" s="86" t="e">
        <f t="shared" si="244"/>
        <v>#REF!</v>
      </c>
      <c r="AA511" s="87">
        <v>450</v>
      </c>
      <c r="AB511" s="88" t="e">
        <f>AA511*#REF!/$AI$18*10^3</f>
        <v>#REF!</v>
      </c>
      <c r="AC511" s="89">
        <f>INDEX(Efficiencies!$D$8:$M$89,MATCH(C511,Efficiencies!$C$8:$C$89),MATCH(D511,Efficiencies!$D$7:$M$7))</f>
        <v>45.499049999999997</v>
      </c>
      <c r="AD511" s="89">
        <f t="shared" si="232"/>
        <v>0.34499818019138323</v>
      </c>
      <c r="AE511" s="89">
        <f>INDEX(Efficiencies!$P$8:$Y$89,MATCH(C511,Efficiencies!$C$8:$C$89),MATCH(D511,Efficiencies!$P$7:$Y$7))</f>
        <v>38.210648178599996</v>
      </c>
      <c r="AF511" s="89">
        <f t="shared" si="234"/>
        <v>0.28973361170288592</v>
      </c>
      <c r="AG511" s="89">
        <v>0</v>
      </c>
    </row>
    <row r="512" spans="1:33" s="95" customFormat="1" x14ac:dyDescent="0.2">
      <c r="A512" s="93" t="s">
        <v>2390</v>
      </c>
      <c r="B512" s="94" t="s">
        <v>2391</v>
      </c>
      <c r="C512" s="95" t="s">
        <v>2392</v>
      </c>
      <c r="D512" s="95">
        <v>2060</v>
      </c>
      <c r="E512" s="96" t="e">
        <f>#REF!*INDEX(Costs!$E$7:$O$89,MATCH($C512,Costs!$C$7:$C$89,0),MATCH(E$7,Costs!$E$6:$O$6,0))</f>
        <v>#REF!</v>
      </c>
      <c r="F512" s="96" t="e">
        <f>#REF!*INDEX(Costs!$E$7:$O$89,MATCH($C512,Costs!$C$7:$C$89,0),MATCH(F$7,Costs!$E$6:$O$6,0))</f>
        <v>#REF!</v>
      </c>
      <c r="G512" s="96" t="e">
        <f>#REF!*INDEX(Costs!$E$7:$O$89,MATCH($C512,Costs!$C$7:$C$89,0),MATCH(G$7,Costs!$E$6:$O$6,0))</f>
        <v>#REF!</v>
      </c>
      <c r="H512" s="96" t="e">
        <f>#REF!*INDEX(Costs!$E$7:$O$89,MATCH($C512,Costs!$C$7:$C$89,0),MATCH(H$7,Costs!$E$6:$O$6,0))</f>
        <v>#REF!</v>
      </c>
      <c r="I512" s="96" t="e">
        <f>#REF!*INDEX(Costs!$E$7:$O$89,MATCH($C512,Costs!$C$7:$C$89,0),MATCH(I$7,Costs!$E$6:$O$6,0))</f>
        <v>#REF!</v>
      </c>
      <c r="J512" s="96" t="e">
        <f>#REF!*INDEX(Costs!$E$7:$O$89,MATCH($C512,Costs!$C$7:$C$89,0),MATCH(J$7,Costs!$E$6:$O$6,0))</f>
        <v>#REF!</v>
      </c>
      <c r="K512" s="96" t="e">
        <f>#REF!*INDEX(Costs!$E$7:$O$89,MATCH($C512,Costs!$C$7:$C$89,0),MATCH(K$7,Costs!$E$6:$O$6,0))</f>
        <v>#REF!</v>
      </c>
      <c r="L512" s="96" t="e">
        <f>#REF!*INDEX(Costs!$E$7:$O$89,MATCH($C512,Costs!$C$7:$C$89,0),MATCH(L$7,Costs!$E$6:$O$6,0))</f>
        <v>#REF!</v>
      </c>
      <c r="M512" s="96" t="e">
        <f>#REF!*INDEX(Costs!$E$7:$O$89,MATCH($C512,Costs!$C$7:$C$89,0),MATCH(M$7,Costs!$E$6:$O$6,0))</f>
        <v>#REF!</v>
      </c>
      <c r="N512" s="96" t="e">
        <f>#REF!*INDEX(Costs!$E$7:$O$89,MATCH($C512,Costs!$C$7:$C$89,0),MATCH(N$7,Costs!$E$6:$O$6,0))</f>
        <v>#REF!</v>
      </c>
      <c r="O512" s="96" t="e">
        <f>#REF!*INDEX(Costs!$E$7:$O$89,MATCH($C512,Costs!$C$7:$C$89,0),MATCH(O$7,Costs!$E$6:$O$6,0))</f>
        <v>#REF!</v>
      </c>
      <c r="P512" s="97" t="e">
        <f>E512/$AI$18*10^6</f>
        <v>#REF!</v>
      </c>
      <c r="Q512" s="97" t="e">
        <f t="shared" si="247"/>
        <v>#REF!</v>
      </c>
      <c r="R512" s="97" t="e">
        <f t="shared" si="236"/>
        <v>#REF!</v>
      </c>
      <c r="S512" s="97" t="e">
        <f t="shared" si="237"/>
        <v>#REF!</v>
      </c>
      <c r="T512" s="97" t="e">
        <f t="shared" si="238"/>
        <v>#REF!</v>
      </c>
      <c r="U512" s="97" t="e">
        <f t="shared" si="239"/>
        <v>#REF!</v>
      </c>
      <c r="V512" s="97" t="e">
        <f t="shared" si="240"/>
        <v>#REF!</v>
      </c>
      <c r="W512" s="97" t="e">
        <f t="shared" si="241"/>
        <v>#REF!</v>
      </c>
      <c r="X512" s="97" t="e">
        <f t="shared" si="242"/>
        <v>#REF!</v>
      </c>
      <c r="Y512" s="97" t="e">
        <f t="shared" si="243"/>
        <v>#REF!</v>
      </c>
      <c r="Z512" s="97" t="e">
        <f t="shared" si="244"/>
        <v>#REF!</v>
      </c>
      <c r="AA512" s="98">
        <v>270</v>
      </c>
      <c r="AB512" s="99" t="e">
        <f>AA512*#REF!/$AI$18*10^3</f>
        <v>#REF!</v>
      </c>
      <c r="AC512" s="100">
        <f>INDEX(Efficiencies!$D$8:$M$89,MATCH(C512,Efficiencies!$C$8:$C$89),MATCH(D512,Efficiencies!$D$7:$M$7))</f>
        <v>120.728424</v>
      </c>
      <c r="AD512" s="100">
        <f t="shared" si="232"/>
        <v>0.91542760952973135</v>
      </c>
      <c r="AE512" s="100">
        <f>INDEX(Efficiencies!$P$8:$Y$89,MATCH(C512,Efficiencies!$C$8:$C$89),MATCH(D512,Efficiencies!$P$7:$Y$7))</f>
        <v>101.389179216288</v>
      </c>
      <c r="AF512" s="100">
        <f t="shared" si="234"/>
        <v>0.76878709161438263</v>
      </c>
      <c r="AG512" s="100">
        <v>0</v>
      </c>
    </row>
    <row r="513" spans="1:33" s="95" customFormat="1" x14ac:dyDescent="0.2">
      <c r="A513" s="93" t="s">
        <v>2393</v>
      </c>
      <c r="B513" s="94" t="s">
        <v>2394</v>
      </c>
      <c r="C513" s="95" t="s">
        <v>2392</v>
      </c>
      <c r="D513" s="95">
        <v>2005</v>
      </c>
      <c r="E513" s="96" t="e">
        <f>#REF!*INDEX(Costs!$E$7:$O$89,MATCH($C513,Costs!$C$7:$C$89,0),MATCH(E$7,Costs!$E$6:$O$6,0))</f>
        <v>#REF!</v>
      </c>
      <c r="F513" s="96" t="e">
        <f>#REF!*INDEX(Costs!$E$7:$O$89,MATCH($C513,Costs!$C$7:$C$89,0),MATCH(F$7,Costs!$E$6:$O$6,0))</f>
        <v>#REF!</v>
      </c>
      <c r="G513" s="96" t="e">
        <f>#REF!*INDEX(Costs!$E$7:$O$89,MATCH($C513,Costs!$C$7:$C$89,0),MATCH(G$7,Costs!$E$6:$O$6,0))</f>
        <v>#REF!</v>
      </c>
      <c r="H513" s="96" t="e">
        <f>#REF!*INDEX(Costs!$E$7:$O$89,MATCH($C513,Costs!$C$7:$C$89,0),MATCH(H$7,Costs!$E$6:$O$6,0))</f>
        <v>#REF!</v>
      </c>
      <c r="I513" s="96" t="e">
        <f>#REF!*INDEX(Costs!$E$7:$O$89,MATCH($C513,Costs!$C$7:$C$89,0),MATCH(I$7,Costs!$E$6:$O$6,0))</f>
        <v>#REF!</v>
      </c>
      <c r="J513" s="96" t="e">
        <f>#REF!*INDEX(Costs!$E$7:$O$89,MATCH($C513,Costs!$C$7:$C$89,0),MATCH(J$7,Costs!$E$6:$O$6,0))</f>
        <v>#REF!</v>
      </c>
      <c r="K513" s="96" t="e">
        <f>#REF!*INDEX(Costs!$E$7:$O$89,MATCH($C513,Costs!$C$7:$C$89,0),MATCH(K$7,Costs!$E$6:$O$6,0))</f>
        <v>#REF!</v>
      </c>
      <c r="L513" s="96" t="e">
        <f>#REF!*INDEX(Costs!$E$7:$O$89,MATCH($C513,Costs!$C$7:$C$89,0),MATCH(L$7,Costs!$E$6:$O$6,0))</f>
        <v>#REF!</v>
      </c>
      <c r="M513" s="96" t="e">
        <f>#REF!*INDEX(Costs!$E$7:$O$89,MATCH($C513,Costs!$C$7:$C$89,0),MATCH(M$7,Costs!$E$6:$O$6,0))</f>
        <v>#REF!</v>
      </c>
      <c r="N513" s="96" t="e">
        <f>#REF!*INDEX(Costs!$E$7:$O$89,MATCH($C513,Costs!$C$7:$C$89,0),MATCH(N$7,Costs!$E$6:$O$6,0))</f>
        <v>#REF!</v>
      </c>
      <c r="O513" s="96" t="e">
        <f>#REF!*INDEX(Costs!$E$7:$O$89,MATCH($C513,Costs!$C$7:$C$89,0),MATCH(O$7,Costs!$E$6:$O$6,0))</f>
        <v>#REF!</v>
      </c>
      <c r="P513" s="97" t="e">
        <f t="shared" ref="P513:P522" si="248">E513/$AI$18*10^6</f>
        <v>#REF!</v>
      </c>
      <c r="Q513" s="97" t="e">
        <f t="shared" si="247"/>
        <v>#REF!</v>
      </c>
      <c r="R513" s="97" t="e">
        <f t="shared" si="236"/>
        <v>#REF!</v>
      </c>
      <c r="S513" s="97" t="e">
        <f t="shared" si="237"/>
        <v>#REF!</v>
      </c>
      <c r="T513" s="97" t="e">
        <f t="shared" si="238"/>
        <v>#REF!</v>
      </c>
      <c r="U513" s="97" t="e">
        <f t="shared" si="239"/>
        <v>#REF!</v>
      </c>
      <c r="V513" s="97" t="e">
        <f t="shared" si="240"/>
        <v>#REF!</v>
      </c>
      <c r="W513" s="97" t="e">
        <f t="shared" si="241"/>
        <v>#REF!</v>
      </c>
      <c r="X513" s="97" t="e">
        <f t="shared" si="242"/>
        <v>#REF!</v>
      </c>
      <c r="Y513" s="97" t="e">
        <f t="shared" si="243"/>
        <v>#REF!</v>
      </c>
      <c r="Z513" s="97" t="e">
        <f t="shared" si="244"/>
        <v>#REF!</v>
      </c>
      <c r="AA513" s="98">
        <v>270</v>
      </c>
      <c r="AB513" s="99" t="e">
        <f>AA513*#REF!/$AI$18*10^3</f>
        <v>#REF!</v>
      </c>
      <c r="AC513" s="100">
        <f>INDEX(Efficiencies!$D$8:$M$89,MATCH(C513,Efficiencies!$C$8:$C$89),MATCH(D513,Efficiencies!$D$7:$M$7))</f>
        <v>70.525840759277301</v>
      </c>
      <c r="AD513" s="100">
        <f t="shared" si="232"/>
        <v>0.53476471966816785</v>
      </c>
      <c r="AE513" s="100">
        <f>INDEX(Efficiencies!$P$8:$Y$89,MATCH(C513,Efficiencies!$C$8:$C$89),MATCH(D513,Efficiencies!$P$7:$Y$7))</f>
        <v>56.632248246456541</v>
      </c>
      <c r="AF513" s="100">
        <f t="shared" si="234"/>
        <v>0.42941605561378016</v>
      </c>
      <c r="AG513" s="100">
        <v>0</v>
      </c>
    </row>
    <row r="514" spans="1:33" s="95" customFormat="1" x14ac:dyDescent="0.2">
      <c r="A514" s="93" t="s">
        <v>2395</v>
      </c>
      <c r="B514" s="94" t="s">
        <v>2396</v>
      </c>
      <c r="C514" s="95" t="s">
        <v>2392</v>
      </c>
      <c r="D514" s="95">
        <v>2010</v>
      </c>
      <c r="E514" s="96" t="e">
        <f>#REF!*INDEX(Costs!$E$7:$O$89,MATCH($C514,Costs!$C$7:$C$89,0),MATCH(E$7,Costs!$E$6:$O$6,0))</f>
        <v>#REF!</v>
      </c>
      <c r="F514" s="96" t="e">
        <f>#REF!*INDEX(Costs!$E$7:$O$89,MATCH($C514,Costs!$C$7:$C$89,0),MATCH(F$7,Costs!$E$6:$O$6,0))</f>
        <v>#REF!</v>
      </c>
      <c r="G514" s="96" t="e">
        <f>#REF!*INDEX(Costs!$E$7:$O$89,MATCH($C514,Costs!$C$7:$C$89,0),MATCH(G$7,Costs!$E$6:$O$6,0))</f>
        <v>#REF!</v>
      </c>
      <c r="H514" s="96" t="e">
        <f>#REF!*INDEX(Costs!$E$7:$O$89,MATCH($C514,Costs!$C$7:$C$89,0),MATCH(H$7,Costs!$E$6:$O$6,0))</f>
        <v>#REF!</v>
      </c>
      <c r="I514" s="96" t="e">
        <f>#REF!*INDEX(Costs!$E$7:$O$89,MATCH($C514,Costs!$C$7:$C$89,0),MATCH(I$7,Costs!$E$6:$O$6,0))</f>
        <v>#REF!</v>
      </c>
      <c r="J514" s="96" t="e">
        <f>#REF!*INDEX(Costs!$E$7:$O$89,MATCH($C514,Costs!$C$7:$C$89,0),MATCH(J$7,Costs!$E$6:$O$6,0))</f>
        <v>#REF!</v>
      </c>
      <c r="K514" s="96" t="e">
        <f>#REF!*INDEX(Costs!$E$7:$O$89,MATCH($C514,Costs!$C$7:$C$89,0),MATCH(K$7,Costs!$E$6:$O$6,0))</f>
        <v>#REF!</v>
      </c>
      <c r="L514" s="96" t="e">
        <f>#REF!*INDEX(Costs!$E$7:$O$89,MATCH($C514,Costs!$C$7:$C$89,0),MATCH(L$7,Costs!$E$6:$O$6,0))</f>
        <v>#REF!</v>
      </c>
      <c r="M514" s="96" t="e">
        <f>#REF!*INDEX(Costs!$E$7:$O$89,MATCH($C514,Costs!$C$7:$C$89,0),MATCH(M$7,Costs!$E$6:$O$6,0))</f>
        <v>#REF!</v>
      </c>
      <c r="N514" s="96" t="e">
        <f>#REF!*INDEX(Costs!$E$7:$O$89,MATCH($C514,Costs!$C$7:$C$89,0),MATCH(N$7,Costs!$E$6:$O$6,0))</f>
        <v>#REF!</v>
      </c>
      <c r="O514" s="96" t="e">
        <f>#REF!*INDEX(Costs!$E$7:$O$89,MATCH($C514,Costs!$C$7:$C$89,0),MATCH(O$7,Costs!$E$6:$O$6,0))</f>
        <v>#REF!</v>
      </c>
      <c r="P514" s="97" t="e">
        <f t="shared" si="248"/>
        <v>#REF!</v>
      </c>
      <c r="Q514" s="97" t="e">
        <f t="shared" si="247"/>
        <v>#REF!</v>
      </c>
      <c r="R514" s="97" t="e">
        <f t="shared" si="236"/>
        <v>#REF!</v>
      </c>
      <c r="S514" s="97" t="e">
        <f t="shared" si="237"/>
        <v>#REF!</v>
      </c>
      <c r="T514" s="97" t="e">
        <f t="shared" si="238"/>
        <v>#REF!</v>
      </c>
      <c r="U514" s="97" t="e">
        <f t="shared" si="239"/>
        <v>#REF!</v>
      </c>
      <c r="V514" s="97" t="e">
        <f t="shared" si="240"/>
        <v>#REF!</v>
      </c>
      <c r="W514" s="97" t="e">
        <f t="shared" si="241"/>
        <v>#REF!</v>
      </c>
      <c r="X514" s="97" t="e">
        <f t="shared" si="242"/>
        <v>#REF!</v>
      </c>
      <c r="Y514" s="97" t="e">
        <f t="shared" si="243"/>
        <v>#REF!</v>
      </c>
      <c r="Z514" s="97" t="e">
        <f t="shared" si="244"/>
        <v>#REF!</v>
      </c>
      <c r="AA514" s="98">
        <v>270</v>
      </c>
      <c r="AB514" s="99" t="e">
        <f>AA514*#REF!/$AI$18*10^3</f>
        <v>#REF!</v>
      </c>
      <c r="AC514" s="100">
        <f>INDEX(Efficiencies!$D$8:$M$89,MATCH(C514,Efficiencies!$C$8:$C$89),MATCH(D514,Efficiencies!$D$7:$M$7))</f>
        <v>103.51</v>
      </c>
      <c r="AD514" s="100">
        <f t="shared" si="232"/>
        <v>0.78486829135135971</v>
      </c>
      <c r="AE514" s="100">
        <f>INDEX(Efficiencies!$P$8:$Y$89,MATCH(C514,Efficiencies!$C$8:$C$89),MATCH(D514,Efficiencies!$P$7:$Y$7))</f>
        <v>86.928940120000007</v>
      </c>
      <c r="AF514" s="100">
        <f t="shared" si="234"/>
        <v>0.65914180949636814</v>
      </c>
      <c r="AG514" s="100">
        <v>0</v>
      </c>
    </row>
    <row r="515" spans="1:33" s="95" customFormat="1" x14ac:dyDescent="0.2">
      <c r="A515" s="93" t="s">
        <v>2397</v>
      </c>
      <c r="B515" s="94" t="s">
        <v>2398</v>
      </c>
      <c r="C515" s="95" t="s">
        <v>2392</v>
      </c>
      <c r="D515" s="95">
        <v>2015</v>
      </c>
      <c r="E515" s="96" t="e">
        <f>#REF!*INDEX(Costs!$E$7:$O$89,MATCH($C515,Costs!$C$7:$C$89,0),MATCH(E$7,Costs!$E$6:$O$6,0))</f>
        <v>#REF!</v>
      </c>
      <c r="F515" s="96" t="e">
        <f>#REF!*INDEX(Costs!$E$7:$O$89,MATCH($C515,Costs!$C$7:$C$89,0),MATCH(F$7,Costs!$E$6:$O$6,0))</f>
        <v>#REF!</v>
      </c>
      <c r="G515" s="96" t="e">
        <f>#REF!*INDEX(Costs!$E$7:$O$89,MATCH($C515,Costs!$C$7:$C$89,0),MATCH(G$7,Costs!$E$6:$O$6,0))</f>
        <v>#REF!</v>
      </c>
      <c r="H515" s="96" t="e">
        <f>#REF!*INDEX(Costs!$E$7:$O$89,MATCH($C515,Costs!$C$7:$C$89,0),MATCH(H$7,Costs!$E$6:$O$6,0))</f>
        <v>#REF!</v>
      </c>
      <c r="I515" s="96" t="e">
        <f>#REF!*INDEX(Costs!$E$7:$O$89,MATCH($C515,Costs!$C$7:$C$89,0),MATCH(I$7,Costs!$E$6:$O$6,0))</f>
        <v>#REF!</v>
      </c>
      <c r="J515" s="96" t="e">
        <f>#REF!*INDEX(Costs!$E$7:$O$89,MATCH($C515,Costs!$C$7:$C$89,0),MATCH(J$7,Costs!$E$6:$O$6,0))</f>
        <v>#REF!</v>
      </c>
      <c r="K515" s="96" t="e">
        <f>#REF!*INDEX(Costs!$E$7:$O$89,MATCH($C515,Costs!$C$7:$C$89,0),MATCH(K$7,Costs!$E$6:$O$6,0))</f>
        <v>#REF!</v>
      </c>
      <c r="L515" s="96" t="e">
        <f>#REF!*INDEX(Costs!$E$7:$O$89,MATCH($C515,Costs!$C$7:$C$89,0),MATCH(L$7,Costs!$E$6:$O$6,0))</f>
        <v>#REF!</v>
      </c>
      <c r="M515" s="96" t="e">
        <f>#REF!*INDEX(Costs!$E$7:$O$89,MATCH($C515,Costs!$C$7:$C$89,0),MATCH(M$7,Costs!$E$6:$O$6,0))</f>
        <v>#REF!</v>
      </c>
      <c r="N515" s="96" t="e">
        <f>#REF!*INDEX(Costs!$E$7:$O$89,MATCH($C515,Costs!$C$7:$C$89,0),MATCH(N$7,Costs!$E$6:$O$6,0))</f>
        <v>#REF!</v>
      </c>
      <c r="O515" s="96" t="e">
        <f>#REF!*INDEX(Costs!$E$7:$O$89,MATCH($C515,Costs!$C$7:$C$89,0),MATCH(O$7,Costs!$E$6:$O$6,0))</f>
        <v>#REF!</v>
      </c>
      <c r="P515" s="97" t="e">
        <f t="shared" si="248"/>
        <v>#REF!</v>
      </c>
      <c r="Q515" s="97" t="e">
        <f t="shared" si="247"/>
        <v>#REF!</v>
      </c>
      <c r="R515" s="97" t="e">
        <f t="shared" si="236"/>
        <v>#REF!</v>
      </c>
      <c r="S515" s="97" t="e">
        <f t="shared" si="237"/>
        <v>#REF!</v>
      </c>
      <c r="T515" s="97" t="e">
        <f t="shared" si="238"/>
        <v>#REF!</v>
      </c>
      <c r="U515" s="97" t="e">
        <f t="shared" si="239"/>
        <v>#REF!</v>
      </c>
      <c r="V515" s="97" t="e">
        <f t="shared" si="240"/>
        <v>#REF!</v>
      </c>
      <c r="W515" s="97" t="e">
        <f t="shared" si="241"/>
        <v>#REF!</v>
      </c>
      <c r="X515" s="97" t="e">
        <f t="shared" si="242"/>
        <v>#REF!</v>
      </c>
      <c r="Y515" s="97" t="e">
        <f t="shared" si="243"/>
        <v>#REF!</v>
      </c>
      <c r="Z515" s="97" t="e">
        <f t="shared" si="244"/>
        <v>#REF!</v>
      </c>
      <c r="AA515" s="98">
        <v>270</v>
      </c>
      <c r="AB515" s="99" t="e">
        <f>AA515*#REF!/$AI$18*10^3</f>
        <v>#REF!</v>
      </c>
      <c r="AC515" s="100">
        <f>INDEX(Efficiencies!$D$8:$M$89,MATCH(C515,Efficiencies!$C$8:$C$89),MATCH(D515,Efficiencies!$D$7:$M$7))</f>
        <v>105.364784</v>
      </c>
      <c r="AD515" s="100">
        <f t="shared" si="232"/>
        <v>0.79893225762424003</v>
      </c>
      <c r="AE515" s="100">
        <f>INDEX(Efficiencies!$P$8:$Y$89,MATCH(C515,Efficiencies!$C$8:$C$89),MATCH(D515,Efficiencies!$P$7:$Y$7))</f>
        <v>88.486609980607994</v>
      </c>
      <c r="AF515" s="100">
        <f t="shared" si="234"/>
        <v>0.67095289713992823</v>
      </c>
      <c r="AG515" s="100">
        <v>0</v>
      </c>
    </row>
    <row r="516" spans="1:33" s="95" customFormat="1" x14ac:dyDescent="0.2">
      <c r="A516" s="93" t="s">
        <v>2399</v>
      </c>
      <c r="B516" s="94" t="s">
        <v>2400</v>
      </c>
      <c r="C516" s="95" t="s">
        <v>2392</v>
      </c>
      <c r="D516" s="95">
        <v>2020</v>
      </c>
      <c r="E516" s="96" t="e">
        <f>#REF!*INDEX(Costs!$E$7:$O$89,MATCH($C516,Costs!$C$7:$C$89,0),MATCH(E$7,Costs!$E$6:$O$6,0))</f>
        <v>#REF!</v>
      </c>
      <c r="F516" s="96" t="e">
        <f>#REF!*INDEX(Costs!$E$7:$O$89,MATCH($C516,Costs!$C$7:$C$89,0),MATCH(F$7,Costs!$E$6:$O$6,0))</f>
        <v>#REF!</v>
      </c>
      <c r="G516" s="96" t="e">
        <f>#REF!*INDEX(Costs!$E$7:$O$89,MATCH($C516,Costs!$C$7:$C$89,0),MATCH(G$7,Costs!$E$6:$O$6,0))</f>
        <v>#REF!</v>
      </c>
      <c r="H516" s="96" t="e">
        <f>#REF!*INDEX(Costs!$E$7:$O$89,MATCH($C516,Costs!$C$7:$C$89,0),MATCH(H$7,Costs!$E$6:$O$6,0))</f>
        <v>#REF!</v>
      </c>
      <c r="I516" s="96" t="e">
        <f>#REF!*INDEX(Costs!$E$7:$O$89,MATCH($C516,Costs!$C$7:$C$89,0),MATCH(I$7,Costs!$E$6:$O$6,0))</f>
        <v>#REF!</v>
      </c>
      <c r="J516" s="96" t="e">
        <f>#REF!*INDEX(Costs!$E$7:$O$89,MATCH($C516,Costs!$C$7:$C$89,0),MATCH(J$7,Costs!$E$6:$O$6,0))</f>
        <v>#REF!</v>
      </c>
      <c r="K516" s="96" t="e">
        <f>#REF!*INDEX(Costs!$E$7:$O$89,MATCH($C516,Costs!$C$7:$C$89,0),MATCH(K$7,Costs!$E$6:$O$6,0))</f>
        <v>#REF!</v>
      </c>
      <c r="L516" s="96" t="e">
        <f>#REF!*INDEX(Costs!$E$7:$O$89,MATCH($C516,Costs!$C$7:$C$89,0),MATCH(L$7,Costs!$E$6:$O$6,0))</f>
        <v>#REF!</v>
      </c>
      <c r="M516" s="96" t="e">
        <f>#REF!*INDEX(Costs!$E$7:$O$89,MATCH($C516,Costs!$C$7:$C$89,0),MATCH(M$7,Costs!$E$6:$O$6,0))</f>
        <v>#REF!</v>
      </c>
      <c r="N516" s="96" t="e">
        <f>#REF!*INDEX(Costs!$E$7:$O$89,MATCH($C516,Costs!$C$7:$C$89,0),MATCH(N$7,Costs!$E$6:$O$6,0))</f>
        <v>#REF!</v>
      </c>
      <c r="O516" s="96" t="e">
        <f>#REF!*INDEX(Costs!$E$7:$O$89,MATCH($C516,Costs!$C$7:$C$89,0),MATCH(O$7,Costs!$E$6:$O$6,0))</f>
        <v>#REF!</v>
      </c>
      <c r="P516" s="97" t="e">
        <f t="shared" si="248"/>
        <v>#REF!</v>
      </c>
      <c r="Q516" s="97" t="e">
        <f t="shared" si="247"/>
        <v>#REF!</v>
      </c>
      <c r="R516" s="97" t="e">
        <f t="shared" si="236"/>
        <v>#REF!</v>
      </c>
      <c r="S516" s="97" t="e">
        <f t="shared" si="237"/>
        <v>#REF!</v>
      </c>
      <c r="T516" s="97" t="e">
        <f t="shared" si="238"/>
        <v>#REF!</v>
      </c>
      <c r="U516" s="97" t="e">
        <f t="shared" si="239"/>
        <v>#REF!</v>
      </c>
      <c r="V516" s="97" t="e">
        <f t="shared" si="240"/>
        <v>#REF!</v>
      </c>
      <c r="W516" s="97" t="e">
        <f t="shared" si="241"/>
        <v>#REF!</v>
      </c>
      <c r="X516" s="97" t="e">
        <f t="shared" si="242"/>
        <v>#REF!</v>
      </c>
      <c r="Y516" s="97" t="e">
        <f t="shared" si="243"/>
        <v>#REF!</v>
      </c>
      <c r="Z516" s="97" t="e">
        <f t="shared" si="244"/>
        <v>#REF!</v>
      </c>
      <c r="AA516" s="98">
        <v>270</v>
      </c>
      <c r="AB516" s="99" t="e">
        <f>AA516*#REF!/$AI$18*10^3</f>
        <v>#REF!</v>
      </c>
      <c r="AC516" s="100">
        <f>INDEX(Efficiencies!$D$8:$M$89,MATCH(C516,Efficiencies!$C$8:$C$89),MATCH(D516,Efficiencies!$D$7:$M$7))</f>
        <v>112.371948</v>
      </c>
      <c r="AD516" s="100">
        <f t="shared" si="232"/>
        <v>0.85206433023460382</v>
      </c>
      <c r="AE516" s="100">
        <f>INDEX(Efficiencies!$P$8:$Y$89,MATCH(C516,Efficiencies!$C$8:$C$89),MATCH(D516,Efficiencies!$P$7:$Y$7))</f>
        <v>94.371310393776</v>
      </c>
      <c r="AF516" s="100">
        <f t="shared" si="234"/>
        <v>0.71557384930298307</v>
      </c>
      <c r="AG516" s="100">
        <v>0</v>
      </c>
    </row>
    <row r="517" spans="1:33" s="95" customFormat="1" x14ac:dyDescent="0.2">
      <c r="A517" s="93" t="s">
        <v>2401</v>
      </c>
      <c r="B517" s="94" t="s">
        <v>2402</v>
      </c>
      <c r="C517" s="95" t="s">
        <v>2392</v>
      </c>
      <c r="D517" s="95">
        <v>2025</v>
      </c>
      <c r="E517" s="96" t="e">
        <f>#REF!*INDEX(Costs!$E$7:$O$89,MATCH($C517,Costs!$C$7:$C$89,0),MATCH(E$7,Costs!$E$6:$O$6,0))</f>
        <v>#REF!</v>
      </c>
      <c r="F517" s="96" t="e">
        <f>#REF!*INDEX(Costs!$E$7:$O$89,MATCH($C517,Costs!$C$7:$C$89,0),MATCH(F$7,Costs!$E$6:$O$6,0))</f>
        <v>#REF!</v>
      </c>
      <c r="G517" s="96" t="e">
        <f>#REF!*INDEX(Costs!$E$7:$O$89,MATCH($C517,Costs!$C$7:$C$89,0),MATCH(G$7,Costs!$E$6:$O$6,0))</f>
        <v>#REF!</v>
      </c>
      <c r="H517" s="96" t="e">
        <f>#REF!*INDEX(Costs!$E$7:$O$89,MATCH($C517,Costs!$C$7:$C$89,0),MATCH(H$7,Costs!$E$6:$O$6,0))</f>
        <v>#REF!</v>
      </c>
      <c r="I517" s="96" t="e">
        <f>#REF!*INDEX(Costs!$E$7:$O$89,MATCH($C517,Costs!$C$7:$C$89,0),MATCH(I$7,Costs!$E$6:$O$6,0))</f>
        <v>#REF!</v>
      </c>
      <c r="J517" s="96" t="e">
        <f>#REF!*INDEX(Costs!$E$7:$O$89,MATCH($C517,Costs!$C$7:$C$89,0),MATCH(J$7,Costs!$E$6:$O$6,0))</f>
        <v>#REF!</v>
      </c>
      <c r="K517" s="96" t="e">
        <f>#REF!*INDEX(Costs!$E$7:$O$89,MATCH($C517,Costs!$C$7:$C$89,0),MATCH(K$7,Costs!$E$6:$O$6,0))</f>
        <v>#REF!</v>
      </c>
      <c r="L517" s="96" t="e">
        <f>#REF!*INDEX(Costs!$E$7:$O$89,MATCH($C517,Costs!$C$7:$C$89,0),MATCH(L$7,Costs!$E$6:$O$6,0))</f>
        <v>#REF!</v>
      </c>
      <c r="M517" s="96" t="e">
        <f>#REF!*INDEX(Costs!$E$7:$O$89,MATCH($C517,Costs!$C$7:$C$89,0),MATCH(M$7,Costs!$E$6:$O$6,0))</f>
        <v>#REF!</v>
      </c>
      <c r="N517" s="96" t="e">
        <f>#REF!*INDEX(Costs!$E$7:$O$89,MATCH($C517,Costs!$C$7:$C$89,0),MATCH(N$7,Costs!$E$6:$O$6,0))</f>
        <v>#REF!</v>
      </c>
      <c r="O517" s="96" t="e">
        <f>#REF!*INDEX(Costs!$E$7:$O$89,MATCH($C517,Costs!$C$7:$C$89,0),MATCH(O$7,Costs!$E$6:$O$6,0))</f>
        <v>#REF!</v>
      </c>
      <c r="P517" s="97" t="e">
        <f t="shared" si="248"/>
        <v>#REF!</v>
      </c>
      <c r="Q517" s="97" t="e">
        <f t="shared" si="247"/>
        <v>#REF!</v>
      </c>
      <c r="R517" s="97" t="e">
        <f t="shared" si="236"/>
        <v>#REF!</v>
      </c>
      <c r="S517" s="97" t="e">
        <f t="shared" si="237"/>
        <v>#REF!</v>
      </c>
      <c r="T517" s="97" t="e">
        <f t="shared" si="238"/>
        <v>#REF!</v>
      </c>
      <c r="U517" s="97" t="e">
        <f t="shared" si="239"/>
        <v>#REF!</v>
      </c>
      <c r="V517" s="97" t="e">
        <f t="shared" si="240"/>
        <v>#REF!</v>
      </c>
      <c r="W517" s="97" t="e">
        <f t="shared" si="241"/>
        <v>#REF!</v>
      </c>
      <c r="X517" s="97" t="e">
        <f t="shared" si="242"/>
        <v>#REF!</v>
      </c>
      <c r="Y517" s="97" t="e">
        <f t="shared" si="243"/>
        <v>#REF!</v>
      </c>
      <c r="Z517" s="97" t="e">
        <f t="shared" si="244"/>
        <v>#REF!</v>
      </c>
      <c r="AA517" s="98">
        <v>270</v>
      </c>
      <c r="AB517" s="99" t="e">
        <f>AA517*#REF!/$AI$18*10^3</f>
        <v>#REF!</v>
      </c>
      <c r="AC517" s="100">
        <f>INDEX(Efficiencies!$D$8:$M$89,MATCH(C517,Efficiencies!$C$8:$C$89),MATCH(D517,Efficiencies!$D$7:$M$7))</f>
        <v>120.49234</v>
      </c>
      <c r="AD517" s="100">
        <f t="shared" si="232"/>
        <v>0.91363749412353479</v>
      </c>
      <c r="AE517" s="100">
        <f>INDEX(Efficiencies!$P$8:$Y$89,MATCH(C517,Efficiencies!$C$8:$C$89),MATCH(D517,Efficiencies!$P$7:$Y$7))</f>
        <v>101.19091304008001</v>
      </c>
      <c r="AF517" s="100">
        <f t="shared" si="234"/>
        <v>0.76728373121487403</v>
      </c>
      <c r="AG517" s="100">
        <v>0</v>
      </c>
    </row>
    <row r="518" spans="1:33" s="95" customFormat="1" x14ac:dyDescent="0.2">
      <c r="A518" s="93" t="s">
        <v>2403</v>
      </c>
      <c r="B518" s="94" t="s">
        <v>2404</v>
      </c>
      <c r="C518" s="95" t="s">
        <v>2392</v>
      </c>
      <c r="D518" s="95">
        <v>2030</v>
      </c>
      <c r="E518" s="96" t="e">
        <f>#REF!*INDEX(Costs!$E$7:$O$89,MATCH($C518,Costs!$C$7:$C$89,0),MATCH(E$7,Costs!$E$6:$O$6,0))</f>
        <v>#REF!</v>
      </c>
      <c r="F518" s="96" t="e">
        <f>#REF!*INDEX(Costs!$E$7:$O$89,MATCH($C518,Costs!$C$7:$C$89,0),MATCH(F$7,Costs!$E$6:$O$6,0))</f>
        <v>#REF!</v>
      </c>
      <c r="G518" s="96" t="e">
        <f>#REF!*INDEX(Costs!$E$7:$O$89,MATCH($C518,Costs!$C$7:$C$89,0),MATCH(G$7,Costs!$E$6:$O$6,0))</f>
        <v>#REF!</v>
      </c>
      <c r="H518" s="96" t="e">
        <f>#REF!*INDEX(Costs!$E$7:$O$89,MATCH($C518,Costs!$C$7:$C$89,0),MATCH(H$7,Costs!$E$6:$O$6,0))</f>
        <v>#REF!</v>
      </c>
      <c r="I518" s="96" t="e">
        <f>#REF!*INDEX(Costs!$E$7:$O$89,MATCH($C518,Costs!$C$7:$C$89,0),MATCH(I$7,Costs!$E$6:$O$6,0))</f>
        <v>#REF!</v>
      </c>
      <c r="J518" s="96" t="e">
        <f>#REF!*INDEX(Costs!$E$7:$O$89,MATCH($C518,Costs!$C$7:$C$89,0),MATCH(J$7,Costs!$E$6:$O$6,0))</f>
        <v>#REF!</v>
      </c>
      <c r="K518" s="96" t="e">
        <f>#REF!*INDEX(Costs!$E$7:$O$89,MATCH($C518,Costs!$C$7:$C$89,0),MATCH(K$7,Costs!$E$6:$O$6,0))</f>
        <v>#REF!</v>
      </c>
      <c r="L518" s="96" t="e">
        <f>#REF!*INDEX(Costs!$E$7:$O$89,MATCH($C518,Costs!$C$7:$C$89,0),MATCH(L$7,Costs!$E$6:$O$6,0))</f>
        <v>#REF!</v>
      </c>
      <c r="M518" s="96" t="e">
        <f>#REF!*INDEX(Costs!$E$7:$O$89,MATCH($C518,Costs!$C$7:$C$89,0),MATCH(M$7,Costs!$E$6:$O$6,0))</f>
        <v>#REF!</v>
      </c>
      <c r="N518" s="96" t="e">
        <f>#REF!*INDEX(Costs!$E$7:$O$89,MATCH($C518,Costs!$C$7:$C$89,0),MATCH(N$7,Costs!$E$6:$O$6,0))</f>
        <v>#REF!</v>
      </c>
      <c r="O518" s="96" t="e">
        <f>#REF!*INDEX(Costs!$E$7:$O$89,MATCH($C518,Costs!$C$7:$C$89,0),MATCH(O$7,Costs!$E$6:$O$6,0))</f>
        <v>#REF!</v>
      </c>
      <c r="P518" s="97" t="e">
        <f t="shared" si="248"/>
        <v>#REF!</v>
      </c>
      <c r="Q518" s="97" t="e">
        <f t="shared" si="247"/>
        <v>#REF!</v>
      </c>
      <c r="R518" s="97" t="e">
        <f t="shared" si="236"/>
        <v>#REF!</v>
      </c>
      <c r="S518" s="97" t="e">
        <f t="shared" si="237"/>
        <v>#REF!</v>
      </c>
      <c r="T518" s="97" t="e">
        <f t="shared" si="238"/>
        <v>#REF!</v>
      </c>
      <c r="U518" s="97" t="e">
        <f t="shared" si="239"/>
        <v>#REF!</v>
      </c>
      <c r="V518" s="97" t="e">
        <f t="shared" si="240"/>
        <v>#REF!</v>
      </c>
      <c r="W518" s="97" t="e">
        <f t="shared" si="241"/>
        <v>#REF!</v>
      </c>
      <c r="X518" s="97" t="e">
        <f t="shared" si="242"/>
        <v>#REF!</v>
      </c>
      <c r="Y518" s="97" t="e">
        <f t="shared" si="243"/>
        <v>#REF!</v>
      </c>
      <c r="Z518" s="97" t="e">
        <f t="shared" si="244"/>
        <v>#REF!</v>
      </c>
      <c r="AA518" s="98">
        <v>270</v>
      </c>
      <c r="AB518" s="99" t="e">
        <f>AA518*#REF!/$AI$18*10^3</f>
        <v>#REF!</v>
      </c>
      <c r="AC518" s="100">
        <f>INDEX(Efficiencies!$D$8:$M$89,MATCH(C518,Efficiencies!$C$8:$C$89),MATCH(D518,Efficiencies!$D$7:$M$7))</f>
        <v>120.652985</v>
      </c>
      <c r="AD518" s="100">
        <f t="shared" si="232"/>
        <v>0.91485559060372168</v>
      </c>
      <c r="AE518" s="100">
        <f>INDEX(Efficiencies!$P$8:$Y$89,MATCH(C518,Efficiencies!$C$8:$C$89),MATCH(D518,Efficiencies!$P$7:$Y$7))</f>
        <v>101.32582463882</v>
      </c>
      <c r="AF518" s="100">
        <f t="shared" si="234"/>
        <v>0.76830670325609263</v>
      </c>
      <c r="AG518" s="100">
        <v>0</v>
      </c>
    </row>
    <row r="519" spans="1:33" s="95" customFormat="1" x14ac:dyDescent="0.2">
      <c r="A519" s="93" t="s">
        <v>2405</v>
      </c>
      <c r="B519" s="94" t="s">
        <v>2406</v>
      </c>
      <c r="C519" s="95" t="s">
        <v>2392</v>
      </c>
      <c r="D519" s="95">
        <v>2035</v>
      </c>
      <c r="E519" s="96" t="e">
        <f>#REF!*INDEX(Costs!$E$7:$O$89,MATCH($C519,Costs!$C$7:$C$89,0),MATCH(E$7,Costs!$E$6:$O$6,0))</f>
        <v>#REF!</v>
      </c>
      <c r="F519" s="96" t="e">
        <f>#REF!*INDEX(Costs!$E$7:$O$89,MATCH($C519,Costs!$C$7:$C$89,0),MATCH(F$7,Costs!$E$6:$O$6,0))</f>
        <v>#REF!</v>
      </c>
      <c r="G519" s="96" t="e">
        <f>#REF!*INDEX(Costs!$E$7:$O$89,MATCH($C519,Costs!$C$7:$C$89,0),MATCH(G$7,Costs!$E$6:$O$6,0))</f>
        <v>#REF!</v>
      </c>
      <c r="H519" s="96" t="e">
        <f>#REF!*INDEX(Costs!$E$7:$O$89,MATCH($C519,Costs!$C$7:$C$89,0),MATCH(H$7,Costs!$E$6:$O$6,0))</f>
        <v>#REF!</v>
      </c>
      <c r="I519" s="96" t="e">
        <f>#REF!*INDEX(Costs!$E$7:$O$89,MATCH($C519,Costs!$C$7:$C$89,0),MATCH(I$7,Costs!$E$6:$O$6,0))</f>
        <v>#REF!</v>
      </c>
      <c r="J519" s="96" t="e">
        <f>#REF!*INDEX(Costs!$E$7:$O$89,MATCH($C519,Costs!$C$7:$C$89,0),MATCH(J$7,Costs!$E$6:$O$6,0))</f>
        <v>#REF!</v>
      </c>
      <c r="K519" s="96" t="e">
        <f>#REF!*INDEX(Costs!$E$7:$O$89,MATCH($C519,Costs!$C$7:$C$89,0),MATCH(K$7,Costs!$E$6:$O$6,0))</f>
        <v>#REF!</v>
      </c>
      <c r="L519" s="96" t="e">
        <f>#REF!*INDEX(Costs!$E$7:$O$89,MATCH($C519,Costs!$C$7:$C$89,0),MATCH(L$7,Costs!$E$6:$O$6,0))</f>
        <v>#REF!</v>
      </c>
      <c r="M519" s="96" t="e">
        <f>#REF!*INDEX(Costs!$E$7:$O$89,MATCH($C519,Costs!$C$7:$C$89,0),MATCH(M$7,Costs!$E$6:$O$6,0))</f>
        <v>#REF!</v>
      </c>
      <c r="N519" s="96" t="e">
        <f>#REF!*INDEX(Costs!$E$7:$O$89,MATCH($C519,Costs!$C$7:$C$89,0),MATCH(N$7,Costs!$E$6:$O$6,0))</f>
        <v>#REF!</v>
      </c>
      <c r="O519" s="96" t="e">
        <f>#REF!*INDEX(Costs!$E$7:$O$89,MATCH($C519,Costs!$C$7:$C$89,0),MATCH(O$7,Costs!$E$6:$O$6,0))</f>
        <v>#REF!</v>
      </c>
      <c r="P519" s="97" t="e">
        <f t="shared" si="248"/>
        <v>#REF!</v>
      </c>
      <c r="Q519" s="97" t="e">
        <f t="shared" si="247"/>
        <v>#REF!</v>
      </c>
      <c r="R519" s="97" t="e">
        <f t="shared" si="236"/>
        <v>#REF!</v>
      </c>
      <c r="S519" s="97" t="e">
        <f t="shared" si="237"/>
        <v>#REF!</v>
      </c>
      <c r="T519" s="97" t="e">
        <f t="shared" si="238"/>
        <v>#REF!</v>
      </c>
      <c r="U519" s="97" t="e">
        <f t="shared" si="239"/>
        <v>#REF!</v>
      </c>
      <c r="V519" s="97" t="e">
        <f t="shared" si="240"/>
        <v>#REF!</v>
      </c>
      <c r="W519" s="97" t="e">
        <f t="shared" si="241"/>
        <v>#REF!</v>
      </c>
      <c r="X519" s="97" t="e">
        <f t="shared" si="242"/>
        <v>#REF!</v>
      </c>
      <c r="Y519" s="97" t="e">
        <f t="shared" si="243"/>
        <v>#REF!</v>
      </c>
      <c r="Z519" s="97" t="e">
        <f t="shared" si="244"/>
        <v>#REF!</v>
      </c>
      <c r="AA519" s="98">
        <v>270</v>
      </c>
      <c r="AB519" s="99" t="e">
        <f>AA519*#REF!/$AI$18*10^3</f>
        <v>#REF!</v>
      </c>
      <c r="AC519" s="100">
        <f>INDEX(Efficiencies!$D$8:$M$89,MATCH(C519,Efficiencies!$C$8:$C$89),MATCH(D519,Efficiencies!$D$7:$M$7))</f>
        <v>120.690186</v>
      </c>
      <c r="AD519" s="100">
        <f t="shared" ref="AD519:AD578" si="249">AC519/($AI$11*$AI$15*10 ^ 9)</f>
        <v>0.91513766852186063</v>
      </c>
      <c r="AE519" s="100">
        <f>INDEX(Efficiencies!$P$8:$Y$89,MATCH(C519,Efficiencies!$C$8:$C$89),MATCH(D519,Efficiencies!$P$7:$Y$7))</f>
        <v>101.35706648503199</v>
      </c>
      <c r="AF519" s="100">
        <f t="shared" si="234"/>
        <v>0.76854359567668074</v>
      </c>
      <c r="AG519" s="100">
        <v>0</v>
      </c>
    </row>
    <row r="520" spans="1:33" s="95" customFormat="1" x14ac:dyDescent="0.2">
      <c r="A520" s="93" t="s">
        <v>2407</v>
      </c>
      <c r="B520" s="94" t="s">
        <v>2408</v>
      </c>
      <c r="C520" s="95" t="s">
        <v>2392</v>
      </c>
      <c r="D520" s="95">
        <v>2040</v>
      </c>
      <c r="E520" s="96" t="e">
        <f>#REF!*INDEX(Costs!$E$7:$O$89,MATCH($C520,Costs!$C$7:$C$89,0),MATCH(E$7,Costs!$E$6:$O$6,0))</f>
        <v>#REF!</v>
      </c>
      <c r="F520" s="96" t="e">
        <f>#REF!*INDEX(Costs!$E$7:$O$89,MATCH($C520,Costs!$C$7:$C$89,0),MATCH(F$7,Costs!$E$6:$O$6,0))</f>
        <v>#REF!</v>
      </c>
      <c r="G520" s="96" t="e">
        <f>#REF!*INDEX(Costs!$E$7:$O$89,MATCH($C520,Costs!$C$7:$C$89,0),MATCH(G$7,Costs!$E$6:$O$6,0))</f>
        <v>#REF!</v>
      </c>
      <c r="H520" s="96" t="e">
        <f>#REF!*INDEX(Costs!$E$7:$O$89,MATCH($C520,Costs!$C$7:$C$89,0),MATCH(H$7,Costs!$E$6:$O$6,0))</f>
        <v>#REF!</v>
      </c>
      <c r="I520" s="96" t="e">
        <f>#REF!*INDEX(Costs!$E$7:$O$89,MATCH($C520,Costs!$C$7:$C$89,0),MATCH(I$7,Costs!$E$6:$O$6,0))</f>
        <v>#REF!</v>
      </c>
      <c r="J520" s="96" t="e">
        <f>#REF!*INDEX(Costs!$E$7:$O$89,MATCH($C520,Costs!$C$7:$C$89,0),MATCH(J$7,Costs!$E$6:$O$6,0))</f>
        <v>#REF!</v>
      </c>
      <c r="K520" s="96" t="e">
        <f>#REF!*INDEX(Costs!$E$7:$O$89,MATCH($C520,Costs!$C$7:$C$89,0),MATCH(K$7,Costs!$E$6:$O$6,0))</f>
        <v>#REF!</v>
      </c>
      <c r="L520" s="96" t="e">
        <f>#REF!*INDEX(Costs!$E$7:$O$89,MATCH($C520,Costs!$C$7:$C$89,0),MATCH(L$7,Costs!$E$6:$O$6,0))</f>
        <v>#REF!</v>
      </c>
      <c r="M520" s="96" t="e">
        <f>#REF!*INDEX(Costs!$E$7:$O$89,MATCH($C520,Costs!$C$7:$C$89,0),MATCH(M$7,Costs!$E$6:$O$6,0))</f>
        <v>#REF!</v>
      </c>
      <c r="N520" s="96" t="e">
        <f>#REF!*INDEX(Costs!$E$7:$O$89,MATCH($C520,Costs!$C$7:$C$89,0),MATCH(N$7,Costs!$E$6:$O$6,0))</f>
        <v>#REF!</v>
      </c>
      <c r="O520" s="96" t="e">
        <f>#REF!*INDEX(Costs!$E$7:$O$89,MATCH($C520,Costs!$C$7:$C$89,0),MATCH(O$7,Costs!$E$6:$O$6,0))</f>
        <v>#REF!</v>
      </c>
      <c r="P520" s="97" t="e">
        <f t="shared" si="248"/>
        <v>#REF!</v>
      </c>
      <c r="Q520" s="97" t="e">
        <f t="shared" si="247"/>
        <v>#REF!</v>
      </c>
      <c r="R520" s="97" t="e">
        <f t="shared" si="236"/>
        <v>#REF!</v>
      </c>
      <c r="S520" s="97" t="e">
        <f t="shared" si="237"/>
        <v>#REF!</v>
      </c>
      <c r="T520" s="97" t="e">
        <f t="shared" si="238"/>
        <v>#REF!</v>
      </c>
      <c r="U520" s="97" t="e">
        <f t="shared" si="239"/>
        <v>#REF!</v>
      </c>
      <c r="V520" s="97" t="e">
        <f t="shared" si="240"/>
        <v>#REF!</v>
      </c>
      <c r="W520" s="97" t="e">
        <f t="shared" si="241"/>
        <v>#REF!</v>
      </c>
      <c r="X520" s="97" t="e">
        <f t="shared" si="242"/>
        <v>#REF!</v>
      </c>
      <c r="Y520" s="97" t="e">
        <f t="shared" si="243"/>
        <v>#REF!</v>
      </c>
      <c r="Z520" s="97" t="e">
        <f t="shared" si="244"/>
        <v>#REF!</v>
      </c>
      <c r="AA520" s="98">
        <v>270</v>
      </c>
      <c r="AB520" s="99" t="e">
        <f>AA520*#REF!/$AI$18*10^3</f>
        <v>#REF!</v>
      </c>
      <c r="AC520" s="100">
        <f>INDEX(Efficiencies!$D$8:$M$89,MATCH(C520,Efficiencies!$C$8:$C$89),MATCH(D520,Efficiencies!$D$7:$M$7))</f>
        <v>120.728424</v>
      </c>
      <c r="AD520" s="100">
        <f t="shared" si="249"/>
        <v>0.91542760952973135</v>
      </c>
      <c r="AE520" s="100">
        <f>INDEX(Efficiencies!$P$8:$Y$89,MATCH(C520,Efficiencies!$C$8:$C$89),MATCH(D520,Efficiencies!$P$7:$Y$7))</f>
        <v>101.389179216288</v>
      </c>
      <c r="AF520" s="100">
        <f t="shared" si="234"/>
        <v>0.76878709161438263</v>
      </c>
      <c r="AG520" s="100">
        <v>0</v>
      </c>
    </row>
    <row r="521" spans="1:33" s="95" customFormat="1" x14ac:dyDescent="0.2">
      <c r="A521" s="93" t="s">
        <v>2409</v>
      </c>
      <c r="B521" s="94" t="s">
        <v>2410</v>
      </c>
      <c r="C521" s="95" t="s">
        <v>2392</v>
      </c>
      <c r="D521" s="95">
        <v>2045</v>
      </c>
      <c r="E521" s="96" t="e">
        <f>#REF!*INDEX(Costs!$E$7:$O$89,MATCH($C521,Costs!$C$7:$C$89,0),MATCH(E$7,Costs!$E$6:$O$6,0))</f>
        <v>#REF!</v>
      </c>
      <c r="F521" s="96" t="e">
        <f>#REF!*INDEX(Costs!$E$7:$O$89,MATCH($C521,Costs!$C$7:$C$89,0),MATCH(F$7,Costs!$E$6:$O$6,0))</f>
        <v>#REF!</v>
      </c>
      <c r="G521" s="96" t="e">
        <f>#REF!*INDEX(Costs!$E$7:$O$89,MATCH($C521,Costs!$C$7:$C$89,0),MATCH(G$7,Costs!$E$6:$O$6,0))</f>
        <v>#REF!</v>
      </c>
      <c r="H521" s="96" t="e">
        <f>#REF!*INDEX(Costs!$E$7:$O$89,MATCH($C521,Costs!$C$7:$C$89,0),MATCH(H$7,Costs!$E$6:$O$6,0))</f>
        <v>#REF!</v>
      </c>
      <c r="I521" s="96" t="e">
        <f>#REF!*INDEX(Costs!$E$7:$O$89,MATCH($C521,Costs!$C$7:$C$89,0),MATCH(I$7,Costs!$E$6:$O$6,0))</f>
        <v>#REF!</v>
      </c>
      <c r="J521" s="96" t="e">
        <f>#REF!*INDEX(Costs!$E$7:$O$89,MATCH($C521,Costs!$C$7:$C$89,0),MATCH(J$7,Costs!$E$6:$O$6,0))</f>
        <v>#REF!</v>
      </c>
      <c r="K521" s="96" t="e">
        <f>#REF!*INDEX(Costs!$E$7:$O$89,MATCH($C521,Costs!$C$7:$C$89,0),MATCH(K$7,Costs!$E$6:$O$6,0))</f>
        <v>#REF!</v>
      </c>
      <c r="L521" s="96" t="e">
        <f>#REF!*INDEX(Costs!$E$7:$O$89,MATCH($C521,Costs!$C$7:$C$89,0),MATCH(L$7,Costs!$E$6:$O$6,0))</f>
        <v>#REF!</v>
      </c>
      <c r="M521" s="96" t="e">
        <f>#REF!*INDEX(Costs!$E$7:$O$89,MATCH($C521,Costs!$C$7:$C$89,0),MATCH(M$7,Costs!$E$6:$O$6,0))</f>
        <v>#REF!</v>
      </c>
      <c r="N521" s="96" t="e">
        <f>#REF!*INDEX(Costs!$E$7:$O$89,MATCH($C521,Costs!$C$7:$C$89,0),MATCH(N$7,Costs!$E$6:$O$6,0))</f>
        <v>#REF!</v>
      </c>
      <c r="O521" s="96" t="e">
        <f>#REF!*INDEX(Costs!$E$7:$O$89,MATCH($C521,Costs!$C$7:$C$89,0),MATCH(O$7,Costs!$E$6:$O$6,0))</f>
        <v>#REF!</v>
      </c>
      <c r="P521" s="97" t="e">
        <f t="shared" si="248"/>
        <v>#REF!</v>
      </c>
      <c r="Q521" s="97" t="e">
        <f t="shared" si="247"/>
        <v>#REF!</v>
      </c>
      <c r="R521" s="97" t="e">
        <f t="shared" si="236"/>
        <v>#REF!</v>
      </c>
      <c r="S521" s="97" t="e">
        <f t="shared" si="237"/>
        <v>#REF!</v>
      </c>
      <c r="T521" s="97" t="e">
        <f t="shared" si="238"/>
        <v>#REF!</v>
      </c>
      <c r="U521" s="97" t="e">
        <f t="shared" si="239"/>
        <v>#REF!</v>
      </c>
      <c r="V521" s="97" t="e">
        <f t="shared" si="240"/>
        <v>#REF!</v>
      </c>
      <c r="W521" s="97" t="e">
        <f t="shared" si="241"/>
        <v>#REF!</v>
      </c>
      <c r="X521" s="97" t="e">
        <f t="shared" si="242"/>
        <v>#REF!</v>
      </c>
      <c r="Y521" s="97" t="e">
        <f t="shared" si="243"/>
        <v>#REF!</v>
      </c>
      <c r="Z521" s="97" t="e">
        <f t="shared" si="244"/>
        <v>#REF!</v>
      </c>
      <c r="AA521" s="98">
        <v>270</v>
      </c>
      <c r="AB521" s="99" t="e">
        <f>AA521*#REF!/$AI$18*10^3</f>
        <v>#REF!</v>
      </c>
      <c r="AC521" s="100">
        <f>INDEX(Efficiencies!$D$8:$M$89,MATCH(C521,Efficiencies!$C$8:$C$89),MATCH(D521,Efficiencies!$D$7:$M$7))</f>
        <v>120.728424</v>
      </c>
      <c r="AD521" s="100">
        <f t="shared" si="249"/>
        <v>0.91542760952973135</v>
      </c>
      <c r="AE521" s="100">
        <f>INDEX(Efficiencies!$P$8:$Y$89,MATCH(C521,Efficiencies!$C$8:$C$89),MATCH(D521,Efficiencies!$P$7:$Y$7))</f>
        <v>101.389179216288</v>
      </c>
      <c r="AF521" s="100">
        <f t="shared" si="234"/>
        <v>0.76878709161438263</v>
      </c>
      <c r="AG521" s="100">
        <v>0</v>
      </c>
    </row>
    <row r="522" spans="1:33" s="95" customFormat="1" x14ac:dyDescent="0.2">
      <c r="A522" s="93" t="s">
        <v>2411</v>
      </c>
      <c r="B522" s="94" t="s">
        <v>2412</v>
      </c>
      <c r="C522" s="95" t="s">
        <v>2392</v>
      </c>
      <c r="D522" s="95">
        <v>2050</v>
      </c>
      <c r="E522" s="96" t="e">
        <f>#REF!*INDEX(Costs!$E$7:$O$89,MATCH($C522,Costs!$C$7:$C$89,0),MATCH(E$7,Costs!$E$6:$O$6,0))</f>
        <v>#REF!</v>
      </c>
      <c r="F522" s="96" t="e">
        <f>#REF!*INDEX(Costs!$E$7:$O$89,MATCH($C522,Costs!$C$7:$C$89,0),MATCH(F$7,Costs!$E$6:$O$6,0))</f>
        <v>#REF!</v>
      </c>
      <c r="G522" s="96" t="e">
        <f>#REF!*INDEX(Costs!$E$7:$O$89,MATCH($C522,Costs!$C$7:$C$89,0),MATCH(G$7,Costs!$E$6:$O$6,0))</f>
        <v>#REF!</v>
      </c>
      <c r="H522" s="96" t="e">
        <f>#REF!*INDEX(Costs!$E$7:$O$89,MATCH($C522,Costs!$C$7:$C$89,0),MATCH(H$7,Costs!$E$6:$O$6,0))</f>
        <v>#REF!</v>
      </c>
      <c r="I522" s="96" t="e">
        <f>#REF!*INDEX(Costs!$E$7:$O$89,MATCH($C522,Costs!$C$7:$C$89,0),MATCH(I$7,Costs!$E$6:$O$6,0))</f>
        <v>#REF!</v>
      </c>
      <c r="J522" s="96" t="e">
        <f>#REF!*INDEX(Costs!$E$7:$O$89,MATCH($C522,Costs!$C$7:$C$89,0),MATCH(J$7,Costs!$E$6:$O$6,0))</f>
        <v>#REF!</v>
      </c>
      <c r="K522" s="96" t="e">
        <f>#REF!*INDEX(Costs!$E$7:$O$89,MATCH($C522,Costs!$C$7:$C$89,0),MATCH(K$7,Costs!$E$6:$O$6,0))</f>
        <v>#REF!</v>
      </c>
      <c r="L522" s="96" t="e">
        <f>#REF!*INDEX(Costs!$E$7:$O$89,MATCH($C522,Costs!$C$7:$C$89,0),MATCH(L$7,Costs!$E$6:$O$6,0))</f>
        <v>#REF!</v>
      </c>
      <c r="M522" s="96" t="e">
        <f>#REF!*INDEX(Costs!$E$7:$O$89,MATCH($C522,Costs!$C$7:$C$89,0),MATCH(M$7,Costs!$E$6:$O$6,0))</f>
        <v>#REF!</v>
      </c>
      <c r="N522" s="96" t="e">
        <f>#REF!*INDEX(Costs!$E$7:$O$89,MATCH($C522,Costs!$C$7:$C$89,0),MATCH(N$7,Costs!$E$6:$O$6,0))</f>
        <v>#REF!</v>
      </c>
      <c r="O522" s="96" t="e">
        <f>#REF!*INDEX(Costs!$E$7:$O$89,MATCH($C522,Costs!$C$7:$C$89,0),MATCH(O$7,Costs!$E$6:$O$6,0))</f>
        <v>#REF!</v>
      </c>
      <c r="P522" s="97" t="e">
        <f t="shared" si="248"/>
        <v>#REF!</v>
      </c>
      <c r="Q522" s="97" t="e">
        <f t="shared" si="247"/>
        <v>#REF!</v>
      </c>
      <c r="R522" s="97" t="e">
        <f t="shared" si="236"/>
        <v>#REF!</v>
      </c>
      <c r="S522" s="97" t="e">
        <f t="shared" si="237"/>
        <v>#REF!</v>
      </c>
      <c r="T522" s="97" t="e">
        <f t="shared" si="238"/>
        <v>#REF!</v>
      </c>
      <c r="U522" s="97" t="e">
        <f t="shared" si="239"/>
        <v>#REF!</v>
      </c>
      <c r="V522" s="97" t="e">
        <f t="shared" si="240"/>
        <v>#REF!</v>
      </c>
      <c r="W522" s="97" t="e">
        <f t="shared" si="241"/>
        <v>#REF!</v>
      </c>
      <c r="X522" s="97" t="e">
        <f t="shared" si="242"/>
        <v>#REF!</v>
      </c>
      <c r="Y522" s="97" t="e">
        <f t="shared" si="243"/>
        <v>#REF!</v>
      </c>
      <c r="Z522" s="97" t="e">
        <f t="shared" si="244"/>
        <v>#REF!</v>
      </c>
      <c r="AA522" s="98">
        <v>270</v>
      </c>
      <c r="AB522" s="99" t="e">
        <f>AA522*#REF!/$AI$18*10^3</f>
        <v>#REF!</v>
      </c>
      <c r="AC522" s="100">
        <f>INDEX(Efficiencies!$D$8:$M$89,MATCH(C522,Efficiencies!$C$8:$C$89),MATCH(D522,Efficiencies!$D$7:$M$7))</f>
        <v>120.728424</v>
      </c>
      <c r="AD522" s="100">
        <f t="shared" si="249"/>
        <v>0.91542760952973135</v>
      </c>
      <c r="AE522" s="100">
        <f>INDEX(Efficiencies!$P$8:$Y$89,MATCH(C522,Efficiencies!$C$8:$C$89),MATCH(D522,Efficiencies!$P$7:$Y$7))</f>
        <v>101.389179216288</v>
      </c>
      <c r="AF522" s="100">
        <f t="shared" si="234"/>
        <v>0.76878709161438263</v>
      </c>
      <c r="AG522" s="100">
        <v>0</v>
      </c>
    </row>
    <row r="523" spans="1:33" x14ac:dyDescent="0.2">
      <c r="A523" s="91" t="s">
        <v>508</v>
      </c>
      <c r="B523" s="349" t="s">
        <v>2413</v>
      </c>
      <c r="C523" s="39" t="s">
        <v>2414</v>
      </c>
      <c r="D523" s="39">
        <v>2010</v>
      </c>
      <c r="E523" s="85" t="e">
        <f>#REF!*INDEX(Costs!$E$7:$O$89,MATCH($C523,Costs!$C$7:$C$89,0),MATCH(E$7,Costs!$E$6:$O$6,0))</f>
        <v>#REF!</v>
      </c>
      <c r="F523" s="85" t="e">
        <f>#REF!*INDEX(Costs!$E$7:$O$89,MATCH($C523,Costs!$C$7:$C$89,0),MATCH(F$7,Costs!$E$6:$O$6,0))</f>
        <v>#REF!</v>
      </c>
      <c r="G523" s="85" t="e">
        <f>#REF!*INDEX(Costs!$E$7:$O$89,MATCH($C523,Costs!$C$7:$C$89,0),MATCH(G$7,Costs!$E$6:$O$6,0))</f>
        <v>#REF!</v>
      </c>
      <c r="H523" s="85" t="e">
        <f>#REF!*INDEX(Costs!$E$7:$O$89,MATCH($C523,Costs!$C$7:$C$89,0),MATCH(H$7,Costs!$E$6:$O$6,0))</f>
        <v>#REF!</v>
      </c>
      <c r="I523" s="85" t="e">
        <f>#REF!*INDEX(Costs!$E$7:$O$89,MATCH($C523,Costs!$C$7:$C$89,0),MATCH(I$7,Costs!$E$6:$O$6,0))</f>
        <v>#REF!</v>
      </c>
      <c r="J523" s="85" t="e">
        <f>#REF!*INDEX(Costs!$E$7:$O$89,MATCH($C523,Costs!$C$7:$C$89,0),MATCH(J$7,Costs!$E$6:$O$6,0))</f>
        <v>#REF!</v>
      </c>
      <c r="K523" s="85" t="e">
        <f>#REF!*INDEX(Costs!$E$7:$O$89,MATCH($C523,Costs!$C$7:$C$89,0),MATCH(K$7,Costs!$E$6:$O$6,0))</f>
        <v>#REF!</v>
      </c>
      <c r="L523" s="85" t="e">
        <f>#REF!*INDEX(Costs!$E$7:$O$89,MATCH($C523,Costs!$C$7:$C$89,0),MATCH(L$7,Costs!$E$6:$O$6,0))</f>
        <v>#REF!</v>
      </c>
      <c r="M523" s="85" t="e">
        <f>#REF!*INDEX(Costs!$E$7:$O$89,MATCH($C523,Costs!$C$7:$C$89,0),MATCH(M$7,Costs!$E$6:$O$6,0))</f>
        <v>#REF!</v>
      </c>
      <c r="N523" s="85" t="e">
        <f>#REF!*INDEX(Costs!$E$7:$O$89,MATCH($C523,Costs!$C$7:$C$89,0),MATCH(N$7,Costs!$E$6:$O$6,0))</f>
        <v>#REF!</v>
      </c>
      <c r="O523" s="85" t="e">
        <f>#REF!*INDEX(Costs!$E$7:$O$89,MATCH($C523,Costs!$C$7:$C$89,0),MATCH(O$7,Costs!$E$6:$O$6,0))</f>
        <v>#REF!</v>
      </c>
      <c r="P523" s="86" t="e">
        <f>E523/$AI$18*10^6</f>
        <v>#REF!</v>
      </c>
      <c r="Q523" s="86" t="e">
        <f t="shared" si="247"/>
        <v>#REF!</v>
      </c>
      <c r="R523" s="86" t="e">
        <f t="shared" si="236"/>
        <v>#REF!</v>
      </c>
      <c r="S523" s="86" t="e">
        <f t="shared" si="237"/>
        <v>#REF!</v>
      </c>
      <c r="T523" s="86" t="e">
        <f t="shared" si="238"/>
        <v>#REF!</v>
      </c>
      <c r="U523" s="86" t="e">
        <f t="shared" si="239"/>
        <v>#REF!</v>
      </c>
      <c r="V523" s="86" t="e">
        <f t="shared" si="240"/>
        <v>#REF!</v>
      </c>
      <c r="W523" s="86" t="e">
        <f t="shared" si="241"/>
        <v>#REF!</v>
      </c>
      <c r="X523" s="86" t="e">
        <f t="shared" si="242"/>
        <v>#REF!</v>
      </c>
      <c r="Y523" s="86" t="e">
        <f t="shared" si="243"/>
        <v>#REF!</v>
      </c>
      <c r="Z523" s="86" t="e">
        <f t="shared" si="244"/>
        <v>#REF!</v>
      </c>
      <c r="AA523" s="87">
        <v>450</v>
      </c>
      <c r="AB523" s="88" t="e">
        <f>AA523*#REF!/$AI$18*10^3</f>
        <v>#REF!</v>
      </c>
      <c r="AC523" s="89">
        <f>INDEX(Efficiencies!$D$8:$M$89,MATCH(C523,Efficiencies!$C$8:$C$89),MATCH(D523,Efficiencies!$D$7:$M$7))</f>
        <v>27.44</v>
      </c>
      <c r="AD523" s="89">
        <f t="shared" si="249"/>
        <v>0.20806478518675792</v>
      </c>
      <c r="AE523" s="89">
        <f>INDEX(Efficiencies!$P$8:$Y$89,MATCH(C523,Efficiencies!$C$8:$C$89),MATCH(D523,Efficiencies!$P$7:$Y$7))</f>
        <v>23.044441280000001</v>
      </c>
      <c r="AF523" s="89">
        <f t="shared" si="234"/>
        <v>0.17473530337726154</v>
      </c>
      <c r="AG523" s="89">
        <v>0</v>
      </c>
    </row>
    <row r="524" spans="1:33" x14ac:dyDescent="0.2">
      <c r="A524" s="91" t="s">
        <v>2415</v>
      </c>
      <c r="B524" s="349" t="s">
        <v>2416</v>
      </c>
      <c r="C524" s="39" t="s">
        <v>2414</v>
      </c>
      <c r="D524" s="39">
        <v>2015</v>
      </c>
      <c r="E524" s="85" t="e">
        <f>#REF!*INDEX(Costs!$E$7:$O$89,MATCH($C524,Costs!$C$7:$C$89,0),MATCH(E$7,Costs!$E$6:$O$6,0))</f>
        <v>#REF!</v>
      </c>
      <c r="F524" s="85" t="e">
        <f>#REF!*INDEX(Costs!$E$7:$O$89,MATCH($C524,Costs!$C$7:$C$89,0),MATCH(F$7,Costs!$E$6:$O$6,0))</f>
        <v>#REF!</v>
      </c>
      <c r="G524" s="85" t="e">
        <f>#REF!*INDEX(Costs!$E$7:$O$89,MATCH($C524,Costs!$C$7:$C$89,0),MATCH(G$7,Costs!$E$6:$O$6,0))</f>
        <v>#REF!</v>
      </c>
      <c r="H524" s="85" t="e">
        <f>#REF!*INDEX(Costs!$E$7:$O$89,MATCH($C524,Costs!$C$7:$C$89,0),MATCH(H$7,Costs!$E$6:$O$6,0))</f>
        <v>#REF!</v>
      </c>
      <c r="I524" s="85" t="e">
        <f>#REF!*INDEX(Costs!$E$7:$O$89,MATCH($C524,Costs!$C$7:$C$89,0),MATCH(I$7,Costs!$E$6:$O$6,0))</f>
        <v>#REF!</v>
      </c>
      <c r="J524" s="85" t="e">
        <f>#REF!*INDEX(Costs!$E$7:$O$89,MATCH($C524,Costs!$C$7:$C$89,0),MATCH(J$7,Costs!$E$6:$O$6,0))</f>
        <v>#REF!</v>
      </c>
      <c r="K524" s="85" t="e">
        <f>#REF!*INDEX(Costs!$E$7:$O$89,MATCH($C524,Costs!$C$7:$C$89,0),MATCH(K$7,Costs!$E$6:$O$6,0))</f>
        <v>#REF!</v>
      </c>
      <c r="L524" s="85" t="e">
        <f>#REF!*INDEX(Costs!$E$7:$O$89,MATCH($C524,Costs!$C$7:$C$89,0),MATCH(L$7,Costs!$E$6:$O$6,0))</f>
        <v>#REF!</v>
      </c>
      <c r="M524" s="85" t="e">
        <f>#REF!*INDEX(Costs!$E$7:$O$89,MATCH($C524,Costs!$C$7:$C$89,0),MATCH(M$7,Costs!$E$6:$O$6,0))</f>
        <v>#REF!</v>
      </c>
      <c r="N524" s="85" t="e">
        <f>#REF!*INDEX(Costs!$E$7:$O$89,MATCH($C524,Costs!$C$7:$C$89,0),MATCH(N$7,Costs!$E$6:$O$6,0))</f>
        <v>#REF!</v>
      </c>
      <c r="O524" s="85" t="e">
        <f>#REF!*INDEX(Costs!$E$7:$O$89,MATCH($C524,Costs!$C$7:$C$89,0),MATCH(O$7,Costs!$E$6:$O$6,0))</f>
        <v>#REF!</v>
      </c>
      <c r="P524" s="86" t="e">
        <f t="shared" ref="P524:P531" si="250">E524/$AI$18*10^6</f>
        <v>#REF!</v>
      </c>
      <c r="Q524" s="86" t="e">
        <f t="shared" si="247"/>
        <v>#REF!</v>
      </c>
      <c r="R524" s="86" t="e">
        <f t="shared" si="236"/>
        <v>#REF!</v>
      </c>
      <c r="S524" s="86" t="e">
        <f t="shared" si="237"/>
        <v>#REF!</v>
      </c>
      <c r="T524" s="86" t="e">
        <f t="shared" si="238"/>
        <v>#REF!</v>
      </c>
      <c r="U524" s="86" t="e">
        <f t="shared" si="239"/>
        <v>#REF!</v>
      </c>
      <c r="V524" s="86" t="e">
        <f t="shared" si="240"/>
        <v>#REF!</v>
      </c>
      <c r="W524" s="86" t="e">
        <f t="shared" si="241"/>
        <v>#REF!</v>
      </c>
      <c r="X524" s="86" t="e">
        <f t="shared" si="242"/>
        <v>#REF!</v>
      </c>
      <c r="Y524" s="86" t="e">
        <f t="shared" si="243"/>
        <v>#REF!</v>
      </c>
      <c r="Z524" s="86" t="e">
        <f t="shared" si="244"/>
        <v>#REF!</v>
      </c>
      <c r="AA524" s="87">
        <v>450</v>
      </c>
      <c r="AB524" s="88" t="e">
        <f>AA524*#REF!/$AI$18*10^3</f>
        <v>#REF!</v>
      </c>
      <c r="AC524" s="89">
        <f>INDEX(Efficiencies!$D$8:$M$89,MATCH(C524,Efficiencies!$C$8:$C$89),MATCH(D524,Efficiencies!$D$7:$M$7))</f>
        <v>31.134567000000001</v>
      </c>
      <c r="AD524" s="89">
        <f t="shared" si="249"/>
        <v>0.236078972111433</v>
      </c>
      <c r="AE524" s="89">
        <f>INDEX(Efficiencies!$P$8:$Y$89,MATCH(C524,Efficiencies!$C$8:$C$89),MATCH(D524,Efficiencies!$P$7:$Y$7))</f>
        <v>26.147182981404001</v>
      </c>
      <c r="AF524" s="89">
        <f t="shared" si="234"/>
        <v>0.19826195372684677</v>
      </c>
      <c r="AG524" s="89">
        <v>0</v>
      </c>
    </row>
    <row r="525" spans="1:33" x14ac:dyDescent="0.2">
      <c r="A525" s="91" t="s">
        <v>2417</v>
      </c>
      <c r="B525" s="349" t="s">
        <v>2418</v>
      </c>
      <c r="C525" s="39" t="s">
        <v>2414</v>
      </c>
      <c r="D525" s="39">
        <v>2020</v>
      </c>
      <c r="E525" s="85" t="e">
        <f>#REF!*INDEX(Costs!$E$7:$O$89,MATCH($C525,Costs!$C$7:$C$89,0),MATCH(E$7,Costs!$E$6:$O$6,0))</f>
        <v>#REF!</v>
      </c>
      <c r="F525" s="85" t="e">
        <f>#REF!*INDEX(Costs!$E$7:$O$89,MATCH($C525,Costs!$C$7:$C$89,0),MATCH(F$7,Costs!$E$6:$O$6,0))</f>
        <v>#REF!</v>
      </c>
      <c r="G525" s="85" t="e">
        <f>#REF!*INDEX(Costs!$E$7:$O$89,MATCH($C525,Costs!$C$7:$C$89,0),MATCH(G$7,Costs!$E$6:$O$6,0))</f>
        <v>#REF!</v>
      </c>
      <c r="H525" s="85" t="e">
        <f>#REF!*INDEX(Costs!$E$7:$O$89,MATCH($C525,Costs!$C$7:$C$89,0),MATCH(H$7,Costs!$E$6:$O$6,0))</f>
        <v>#REF!</v>
      </c>
      <c r="I525" s="85" t="e">
        <f>#REF!*INDEX(Costs!$E$7:$O$89,MATCH($C525,Costs!$C$7:$C$89,0),MATCH(I$7,Costs!$E$6:$O$6,0))</f>
        <v>#REF!</v>
      </c>
      <c r="J525" s="85" t="e">
        <f>#REF!*INDEX(Costs!$E$7:$O$89,MATCH($C525,Costs!$C$7:$C$89,0),MATCH(J$7,Costs!$E$6:$O$6,0))</f>
        <v>#REF!</v>
      </c>
      <c r="K525" s="85" t="e">
        <f>#REF!*INDEX(Costs!$E$7:$O$89,MATCH($C525,Costs!$C$7:$C$89,0),MATCH(K$7,Costs!$E$6:$O$6,0))</f>
        <v>#REF!</v>
      </c>
      <c r="L525" s="85" t="e">
        <f>#REF!*INDEX(Costs!$E$7:$O$89,MATCH($C525,Costs!$C$7:$C$89,0),MATCH(L$7,Costs!$E$6:$O$6,0))</f>
        <v>#REF!</v>
      </c>
      <c r="M525" s="85" t="e">
        <f>#REF!*INDEX(Costs!$E$7:$O$89,MATCH($C525,Costs!$C$7:$C$89,0),MATCH(M$7,Costs!$E$6:$O$6,0))</f>
        <v>#REF!</v>
      </c>
      <c r="N525" s="85" t="e">
        <f>#REF!*INDEX(Costs!$E$7:$O$89,MATCH($C525,Costs!$C$7:$C$89,0),MATCH(N$7,Costs!$E$6:$O$6,0))</f>
        <v>#REF!</v>
      </c>
      <c r="O525" s="85" t="e">
        <f>#REF!*INDEX(Costs!$E$7:$O$89,MATCH($C525,Costs!$C$7:$C$89,0),MATCH(O$7,Costs!$E$6:$O$6,0))</f>
        <v>#REF!</v>
      </c>
      <c r="P525" s="86" t="e">
        <f t="shared" si="250"/>
        <v>#REF!</v>
      </c>
      <c r="Q525" s="86" t="e">
        <f t="shared" si="247"/>
        <v>#REF!</v>
      </c>
      <c r="R525" s="86" t="e">
        <f t="shared" si="236"/>
        <v>#REF!</v>
      </c>
      <c r="S525" s="86" t="e">
        <f t="shared" si="237"/>
        <v>#REF!</v>
      </c>
      <c r="T525" s="86" t="e">
        <f t="shared" si="238"/>
        <v>#REF!</v>
      </c>
      <c r="U525" s="86" t="e">
        <f t="shared" si="239"/>
        <v>#REF!</v>
      </c>
      <c r="V525" s="86" t="e">
        <f t="shared" si="240"/>
        <v>#REF!</v>
      </c>
      <c r="W525" s="86" t="e">
        <f t="shared" si="241"/>
        <v>#REF!</v>
      </c>
      <c r="X525" s="86" t="e">
        <f t="shared" si="242"/>
        <v>#REF!</v>
      </c>
      <c r="Y525" s="86" t="e">
        <f t="shared" si="243"/>
        <v>#REF!</v>
      </c>
      <c r="Z525" s="86" t="e">
        <f t="shared" si="244"/>
        <v>#REF!</v>
      </c>
      <c r="AA525" s="87">
        <v>450</v>
      </c>
      <c r="AB525" s="88" t="e">
        <f>AA525*#REF!/$AI$18*10^3</f>
        <v>#REF!</v>
      </c>
      <c r="AC525" s="89">
        <f>INDEX(Efficiencies!$D$8:$M$89,MATCH(C525,Efficiencies!$C$8:$C$89),MATCH(D525,Efficiencies!$D$7:$M$7))</f>
        <v>37.125359000000003</v>
      </c>
      <c r="AD525" s="89">
        <f t="shared" si="249"/>
        <v>0.28150436754068037</v>
      </c>
      <c r="AE525" s="89">
        <f>INDEX(Efficiencies!$P$8:$Y$89,MATCH(C525,Efficiencies!$C$8:$C$89),MATCH(D525,Efficiencies!$P$7:$Y$7))</f>
        <v>31.178321992508003</v>
      </c>
      <c r="AF525" s="89">
        <f t="shared" si="234"/>
        <v>0.23641074591307387</v>
      </c>
      <c r="AG525" s="89">
        <v>0</v>
      </c>
    </row>
    <row r="526" spans="1:33" x14ac:dyDescent="0.2">
      <c r="A526" s="91" t="s">
        <v>2419</v>
      </c>
      <c r="B526" s="349" t="s">
        <v>2420</v>
      </c>
      <c r="C526" s="39" t="s">
        <v>2414</v>
      </c>
      <c r="D526" s="39">
        <v>2025</v>
      </c>
      <c r="E526" s="85" t="e">
        <f>#REF!*INDEX(Costs!$E$7:$O$89,MATCH($C526,Costs!$C$7:$C$89,0),MATCH(E$7,Costs!$E$6:$O$6,0))</f>
        <v>#REF!</v>
      </c>
      <c r="F526" s="85" t="e">
        <f>#REF!*INDEX(Costs!$E$7:$O$89,MATCH($C526,Costs!$C$7:$C$89,0),MATCH(F$7,Costs!$E$6:$O$6,0))</f>
        <v>#REF!</v>
      </c>
      <c r="G526" s="85" t="e">
        <f>#REF!*INDEX(Costs!$E$7:$O$89,MATCH($C526,Costs!$C$7:$C$89,0),MATCH(G$7,Costs!$E$6:$O$6,0))</f>
        <v>#REF!</v>
      </c>
      <c r="H526" s="85" t="e">
        <f>#REF!*INDEX(Costs!$E$7:$O$89,MATCH($C526,Costs!$C$7:$C$89,0),MATCH(H$7,Costs!$E$6:$O$6,0))</f>
        <v>#REF!</v>
      </c>
      <c r="I526" s="85" t="e">
        <f>#REF!*INDEX(Costs!$E$7:$O$89,MATCH($C526,Costs!$C$7:$C$89,0),MATCH(I$7,Costs!$E$6:$O$6,0))</f>
        <v>#REF!</v>
      </c>
      <c r="J526" s="85" t="e">
        <f>#REF!*INDEX(Costs!$E$7:$O$89,MATCH($C526,Costs!$C$7:$C$89,0),MATCH(J$7,Costs!$E$6:$O$6,0))</f>
        <v>#REF!</v>
      </c>
      <c r="K526" s="85" t="e">
        <f>#REF!*INDEX(Costs!$E$7:$O$89,MATCH($C526,Costs!$C$7:$C$89,0),MATCH(K$7,Costs!$E$6:$O$6,0))</f>
        <v>#REF!</v>
      </c>
      <c r="L526" s="85" t="e">
        <f>#REF!*INDEX(Costs!$E$7:$O$89,MATCH($C526,Costs!$C$7:$C$89,0),MATCH(L$7,Costs!$E$6:$O$6,0))</f>
        <v>#REF!</v>
      </c>
      <c r="M526" s="85" t="e">
        <f>#REF!*INDEX(Costs!$E$7:$O$89,MATCH($C526,Costs!$C$7:$C$89,0),MATCH(M$7,Costs!$E$6:$O$6,0))</f>
        <v>#REF!</v>
      </c>
      <c r="N526" s="85" t="e">
        <f>#REF!*INDEX(Costs!$E$7:$O$89,MATCH($C526,Costs!$C$7:$C$89,0),MATCH(N$7,Costs!$E$6:$O$6,0))</f>
        <v>#REF!</v>
      </c>
      <c r="O526" s="85" t="e">
        <f>#REF!*INDEX(Costs!$E$7:$O$89,MATCH($C526,Costs!$C$7:$C$89,0),MATCH(O$7,Costs!$E$6:$O$6,0))</f>
        <v>#REF!</v>
      </c>
      <c r="P526" s="86" t="e">
        <f t="shared" si="250"/>
        <v>#REF!</v>
      </c>
      <c r="Q526" s="86" t="e">
        <f t="shared" si="247"/>
        <v>#REF!</v>
      </c>
      <c r="R526" s="86" t="e">
        <f t="shared" si="236"/>
        <v>#REF!</v>
      </c>
      <c r="S526" s="86" t="e">
        <f t="shared" si="237"/>
        <v>#REF!</v>
      </c>
      <c r="T526" s="86" t="e">
        <f t="shared" si="238"/>
        <v>#REF!</v>
      </c>
      <c r="U526" s="86" t="e">
        <f t="shared" si="239"/>
        <v>#REF!</v>
      </c>
      <c r="V526" s="86" t="e">
        <f t="shared" si="240"/>
        <v>#REF!</v>
      </c>
      <c r="W526" s="86" t="e">
        <f t="shared" si="241"/>
        <v>#REF!</v>
      </c>
      <c r="X526" s="86" t="e">
        <f t="shared" si="242"/>
        <v>#REF!</v>
      </c>
      <c r="Y526" s="86" t="e">
        <f t="shared" si="243"/>
        <v>#REF!</v>
      </c>
      <c r="Z526" s="86" t="e">
        <f t="shared" si="244"/>
        <v>#REF!</v>
      </c>
      <c r="AA526" s="87">
        <v>450</v>
      </c>
      <c r="AB526" s="88" t="e">
        <f>AA526*#REF!/$AI$18*10^3</f>
        <v>#REF!</v>
      </c>
      <c r="AC526" s="89">
        <f>INDEX(Efficiencies!$D$8:$M$89,MATCH(C526,Efficiencies!$C$8:$C$89),MATCH(D526,Efficiencies!$D$7:$M$7))</f>
        <v>43.808826000000003</v>
      </c>
      <c r="AD526" s="89">
        <f t="shared" si="249"/>
        <v>0.33218199602675125</v>
      </c>
      <c r="AE526" s="89">
        <f>INDEX(Efficiencies!$P$8:$Y$89,MATCH(C526,Efficiencies!$C$8:$C$89),MATCH(D526,Efficiencies!$P$7:$Y$7))</f>
        <v>36.791177780712005</v>
      </c>
      <c r="AF526" s="89">
        <f t="shared" si="234"/>
        <v>0.27897042644721803</v>
      </c>
      <c r="AG526" s="89">
        <v>0</v>
      </c>
    </row>
    <row r="527" spans="1:33" x14ac:dyDescent="0.2">
      <c r="A527" s="91" t="s">
        <v>2421</v>
      </c>
      <c r="B527" s="349" t="s">
        <v>2422</v>
      </c>
      <c r="C527" s="39" t="s">
        <v>2414</v>
      </c>
      <c r="D527" s="39">
        <v>2030</v>
      </c>
      <c r="E527" s="85" t="e">
        <f>#REF!*INDEX(Costs!$E$7:$O$89,MATCH($C527,Costs!$C$7:$C$89,0),MATCH(E$7,Costs!$E$6:$O$6,0))</f>
        <v>#REF!</v>
      </c>
      <c r="F527" s="85" t="e">
        <f>#REF!*INDEX(Costs!$E$7:$O$89,MATCH($C527,Costs!$C$7:$C$89,0),MATCH(F$7,Costs!$E$6:$O$6,0))</f>
        <v>#REF!</v>
      </c>
      <c r="G527" s="85" t="e">
        <f>#REF!*INDEX(Costs!$E$7:$O$89,MATCH($C527,Costs!$C$7:$C$89,0),MATCH(G$7,Costs!$E$6:$O$6,0))</f>
        <v>#REF!</v>
      </c>
      <c r="H527" s="85" t="e">
        <f>#REF!*INDEX(Costs!$E$7:$O$89,MATCH($C527,Costs!$C$7:$C$89,0),MATCH(H$7,Costs!$E$6:$O$6,0))</f>
        <v>#REF!</v>
      </c>
      <c r="I527" s="85" t="e">
        <f>#REF!*INDEX(Costs!$E$7:$O$89,MATCH($C527,Costs!$C$7:$C$89,0),MATCH(I$7,Costs!$E$6:$O$6,0))</f>
        <v>#REF!</v>
      </c>
      <c r="J527" s="85" t="e">
        <f>#REF!*INDEX(Costs!$E$7:$O$89,MATCH($C527,Costs!$C$7:$C$89,0),MATCH(J$7,Costs!$E$6:$O$6,0))</f>
        <v>#REF!</v>
      </c>
      <c r="K527" s="85" t="e">
        <f>#REF!*INDEX(Costs!$E$7:$O$89,MATCH($C527,Costs!$C$7:$C$89,0),MATCH(K$7,Costs!$E$6:$O$6,0))</f>
        <v>#REF!</v>
      </c>
      <c r="L527" s="85" t="e">
        <f>#REF!*INDEX(Costs!$E$7:$O$89,MATCH($C527,Costs!$C$7:$C$89,0),MATCH(L$7,Costs!$E$6:$O$6,0))</f>
        <v>#REF!</v>
      </c>
      <c r="M527" s="85" t="e">
        <f>#REF!*INDEX(Costs!$E$7:$O$89,MATCH($C527,Costs!$C$7:$C$89,0),MATCH(M$7,Costs!$E$6:$O$6,0))</f>
        <v>#REF!</v>
      </c>
      <c r="N527" s="85" t="e">
        <f>#REF!*INDEX(Costs!$E$7:$O$89,MATCH($C527,Costs!$C$7:$C$89,0),MATCH(N$7,Costs!$E$6:$O$6,0))</f>
        <v>#REF!</v>
      </c>
      <c r="O527" s="85" t="e">
        <f>#REF!*INDEX(Costs!$E$7:$O$89,MATCH($C527,Costs!$C$7:$C$89,0),MATCH(O$7,Costs!$E$6:$O$6,0))</f>
        <v>#REF!</v>
      </c>
      <c r="P527" s="86" t="e">
        <f t="shared" si="250"/>
        <v>#REF!</v>
      </c>
      <c r="Q527" s="86" t="e">
        <f t="shared" si="247"/>
        <v>#REF!</v>
      </c>
      <c r="R527" s="86" t="e">
        <f t="shared" si="236"/>
        <v>#REF!</v>
      </c>
      <c r="S527" s="86" t="e">
        <f t="shared" si="237"/>
        <v>#REF!</v>
      </c>
      <c r="T527" s="86" t="e">
        <f t="shared" si="238"/>
        <v>#REF!</v>
      </c>
      <c r="U527" s="86" t="e">
        <f t="shared" si="239"/>
        <v>#REF!</v>
      </c>
      <c r="V527" s="86" t="e">
        <f t="shared" si="240"/>
        <v>#REF!</v>
      </c>
      <c r="W527" s="86" t="e">
        <f t="shared" si="241"/>
        <v>#REF!</v>
      </c>
      <c r="X527" s="86" t="e">
        <f t="shared" si="242"/>
        <v>#REF!</v>
      </c>
      <c r="Y527" s="86" t="e">
        <f t="shared" si="243"/>
        <v>#REF!</v>
      </c>
      <c r="Z527" s="86" t="e">
        <f t="shared" si="244"/>
        <v>#REF!</v>
      </c>
      <c r="AA527" s="87">
        <v>450</v>
      </c>
      <c r="AB527" s="88" t="e">
        <f>AA527*#REF!/$AI$18*10^3</f>
        <v>#REF!</v>
      </c>
      <c r="AC527" s="89">
        <f>INDEX(Efficiencies!$D$8:$M$89,MATCH(C527,Efficiencies!$C$8:$C$89),MATCH(D527,Efficiencies!$D$7:$M$7))</f>
        <v>44.021262999999998</v>
      </c>
      <c r="AD527" s="89">
        <f t="shared" si="249"/>
        <v>0.33379280720644217</v>
      </c>
      <c r="AE527" s="89">
        <f>INDEX(Efficiencies!$P$8:$Y$89,MATCH(C527,Efficiencies!$C$8:$C$89),MATCH(D527,Efficiencies!$P$7:$Y$7))</f>
        <v>36.969584922555995</v>
      </c>
      <c r="AF527" s="89">
        <f t="shared" si="234"/>
        <v>0.28032320500565661</v>
      </c>
      <c r="AG527" s="89">
        <v>0</v>
      </c>
    </row>
    <row r="528" spans="1:33" x14ac:dyDescent="0.2">
      <c r="A528" s="91" t="s">
        <v>2423</v>
      </c>
      <c r="B528" s="349" t="s">
        <v>2424</v>
      </c>
      <c r="C528" s="39" t="s">
        <v>2414</v>
      </c>
      <c r="D528" s="39">
        <v>2035</v>
      </c>
      <c r="E528" s="85" t="e">
        <f>#REF!*INDEX(Costs!$E$7:$O$89,MATCH($C528,Costs!$C$7:$C$89,0),MATCH(E$7,Costs!$E$6:$O$6,0))</f>
        <v>#REF!</v>
      </c>
      <c r="F528" s="85" t="e">
        <f>#REF!*INDEX(Costs!$E$7:$O$89,MATCH($C528,Costs!$C$7:$C$89,0),MATCH(F$7,Costs!$E$6:$O$6,0))</f>
        <v>#REF!</v>
      </c>
      <c r="G528" s="85" t="e">
        <f>#REF!*INDEX(Costs!$E$7:$O$89,MATCH($C528,Costs!$C$7:$C$89,0),MATCH(G$7,Costs!$E$6:$O$6,0))</f>
        <v>#REF!</v>
      </c>
      <c r="H528" s="85" t="e">
        <f>#REF!*INDEX(Costs!$E$7:$O$89,MATCH($C528,Costs!$C$7:$C$89,0),MATCH(H$7,Costs!$E$6:$O$6,0))</f>
        <v>#REF!</v>
      </c>
      <c r="I528" s="85" t="e">
        <f>#REF!*INDEX(Costs!$E$7:$O$89,MATCH($C528,Costs!$C$7:$C$89,0),MATCH(I$7,Costs!$E$6:$O$6,0))</f>
        <v>#REF!</v>
      </c>
      <c r="J528" s="85" t="e">
        <f>#REF!*INDEX(Costs!$E$7:$O$89,MATCH($C528,Costs!$C$7:$C$89,0),MATCH(J$7,Costs!$E$6:$O$6,0))</f>
        <v>#REF!</v>
      </c>
      <c r="K528" s="85" t="e">
        <f>#REF!*INDEX(Costs!$E$7:$O$89,MATCH($C528,Costs!$C$7:$C$89,0),MATCH(K$7,Costs!$E$6:$O$6,0))</f>
        <v>#REF!</v>
      </c>
      <c r="L528" s="85" t="e">
        <f>#REF!*INDEX(Costs!$E$7:$O$89,MATCH($C528,Costs!$C$7:$C$89,0),MATCH(L$7,Costs!$E$6:$O$6,0))</f>
        <v>#REF!</v>
      </c>
      <c r="M528" s="85" t="e">
        <f>#REF!*INDEX(Costs!$E$7:$O$89,MATCH($C528,Costs!$C$7:$C$89,0),MATCH(M$7,Costs!$E$6:$O$6,0))</f>
        <v>#REF!</v>
      </c>
      <c r="N528" s="85" t="e">
        <f>#REF!*INDEX(Costs!$E$7:$O$89,MATCH($C528,Costs!$C$7:$C$89,0),MATCH(N$7,Costs!$E$6:$O$6,0))</f>
        <v>#REF!</v>
      </c>
      <c r="O528" s="85" t="e">
        <f>#REF!*INDEX(Costs!$E$7:$O$89,MATCH($C528,Costs!$C$7:$C$89,0),MATCH(O$7,Costs!$E$6:$O$6,0))</f>
        <v>#REF!</v>
      </c>
      <c r="P528" s="86" t="e">
        <f t="shared" si="250"/>
        <v>#REF!</v>
      </c>
      <c r="Q528" s="86" t="e">
        <f t="shared" si="247"/>
        <v>#REF!</v>
      </c>
      <c r="R528" s="86" t="e">
        <f t="shared" si="236"/>
        <v>#REF!</v>
      </c>
      <c r="S528" s="86" t="e">
        <f t="shared" si="237"/>
        <v>#REF!</v>
      </c>
      <c r="T528" s="86" t="e">
        <f t="shared" si="238"/>
        <v>#REF!</v>
      </c>
      <c r="U528" s="86" t="e">
        <f t="shared" si="239"/>
        <v>#REF!</v>
      </c>
      <c r="V528" s="86" t="e">
        <f t="shared" si="240"/>
        <v>#REF!</v>
      </c>
      <c r="W528" s="86" t="e">
        <f t="shared" si="241"/>
        <v>#REF!</v>
      </c>
      <c r="X528" s="86" t="e">
        <f t="shared" si="242"/>
        <v>#REF!</v>
      </c>
      <c r="Y528" s="86" t="e">
        <f t="shared" si="243"/>
        <v>#REF!</v>
      </c>
      <c r="Z528" s="86" t="e">
        <f t="shared" si="244"/>
        <v>#REF!</v>
      </c>
      <c r="AA528" s="87">
        <v>450</v>
      </c>
      <c r="AB528" s="88" t="e">
        <f>AA528*#REF!/$AI$18*10^3</f>
        <v>#REF!</v>
      </c>
      <c r="AC528" s="89">
        <f>INDEX(Efficiencies!$D$8:$M$89,MATCH(C528,Efficiencies!$C$8:$C$89),MATCH(D528,Efficiencies!$D$7:$M$7))</f>
        <v>43.936202999999999</v>
      </c>
      <c r="AD528" s="89">
        <f t="shared" si="249"/>
        <v>0.33314783670250686</v>
      </c>
      <c r="AE528" s="89">
        <f>INDEX(Efficiencies!$P$8:$Y$89,MATCH(C528,Efficiencies!$C$8:$C$89),MATCH(D528,Efficiencies!$P$7:$Y$7))</f>
        <v>36.898150513836001</v>
      </c>
      <c r="AF528" s="89">
        <f t="shared" si="234"/>
        <v>0.27978155103680569</v>
      </c>
      <c r="AG528" s="89">
        <v>0</v>
      </c>
    </row>
    <row r="529" spans="1:33" x14ac:dyDescent="0.2">
      <c r="A529" s="91" t="s">
        <v>2425</v>
      </c>
      <c r="B529" s="349" t="s">
        <v>2426</v>
      </c>
      <c r="C529" s="39" t="s">
        <v>2414</v>
      </c>
      <c r="D529" s="39">
        <v>2040</v>
      </c>
      <c r="E529" s="85" t="e">
        <f>#REF!*INDEX(Costs!$E$7:$O$89,MATCH($C529,Costs!$C$7:$C$89,0),MATCH(E$7,Costs!$E$6:$O$6,0))</f>
        <v>#REF!</v>
      </c>
      <c r="F529" s="85" t="e">
        <f>#REF!*INDEX(Costs!$E$7:$O$89,MATCH($C529,Costs!$C$7:$C$89,0),MATCH(F$7,Costs!$E$6:$O$6,0))</f>
        <v>#REF!</v>
      </c>
      <c r="G529" s="85" t="e">
        <f>#REF!*INDEX(Costs!$E$7:$O$89,MATCH($C529,Costs!$C$7:$C$89,0),MATCH(G$7,Costs!$E$6:$O$6,0))</f>
        <v>#REF!</v>
      </c>
      <c r="H529" s="85" t="e">
        <f>#REF!*INDEX(Costs!$E$7:$O$89,MATCH($C529,Costs!$C$7:$C$89,0),MATCH(H$7,Costs!$E$6:$O$6,0))</f>
        <v>#REF!</v>
      </c>
      <c r="I529" s="85" t="e">
        <f>#REF!*INDEX(Costs!$E$7:$O$89,MATCH($C529,Costs!$C$7:$C$89,0),MATCH(I$7,Costs!$E$6:$O$6,0))</f>
        <v>#REF!</v>
      </c>
      <c r="J529" s="85" t="e">
        <f>#REF!*INDEX(Costs!$E$7:$O$89,MATCH($C529,Costs!$C$7:$C$89,0),MATCH(J$7,Costs!$E$6:$O$6,0))</f>
        <v>#REF!</v>
      </c>
      <c r="K529" s="85" t="e">
        <f>#REF!*INDEX(Costs!$E$7:$O$89,MATCH($C529,Costs!$C$7:$C$89,0),MATCH(K$7,Costs!$E$6:$O$6,0))</f>
        <v>#REF!</v>
      </c>
      <c r="L529" s="85" t="e">
        <f>#REF!*INDEX(Costs!$E$7:$O$89,MATCH($C529,Costs!$C$7:$C$89,0),MATCH(L$7,Costs!$E$6:$O$6,0))</f>
        <v>#REF!</v>
      </c>
      <c r="M529" s="85" t="e">
        <f>#REF!*INDEX(Costs!$E$7:$O$89,MATCH($C529,Costs!$C$7:$C$89,0),MATCH(M$7,Costs!$E$6:$O$6,0))</f>
        <v>#REF!</v>
      </c>
      <c r="N529" s="85" t="e">
        <f>#REF!*INDEX(Costs!$E$7:$O$89,MATCH($C529,Costs!$C$7:$C$89,0),MATCH(N$7,Costs!$E$6:$O$6,0))</f>
        <v>#REF!</v>
      </c>
      <c r="O529" s="85" t="e">
        <f>#REF!*INDEX(Costs!$E$7:$O$89,MATCH($C529,Costs!$C$7:$C$89,0),MATCH(O$7,Costs!$E$6:$O$6,0))</f>
        <v>#REF!</v>
      </c>
      <c r="P529" s="86" t="e">
        <f t="shared" si="250"/>
        <v>#REF!</v>
      </c>
      <c r="Q529" s="86" t="e">
        <f t="shared" si="247"/>
        <v>#REF!</v>
      </c>
      <c r="R529" s="86" t="e">
        <f t="shared" si="236"/>
        <v>#REF!</v>
      </c>
      <c r="S529" s="86" t="e">
        <f t="shared" si="237"/>
        <v>#REF!</v>
      </c>
      <c r="T529" s="86" t="e">
        <f t="shared" si="238"/>
        <v>#REF!</v>
      </c>
      <c r="U529" s="86" t="e">
        <f t="shared" si="239"/>
        <v>#REF!</v>
      </c>
      <c r="V529" s="86" t="e">
        <f t="shared" si="240"/>
        <v>#REF!</v>
      </c>
      <c r="W529" s="86" t="e">
        <f t="shared" si="241"/>
        <v>#REF!</v>
      </c>
      <c r="X529" s="86" t="e">
        <f t="shared" si="242"/>
        <v>#REF!</v>
      </c>
      <c r="Y529" s="86" t="e">
        <f t="shared" si="243"/>
        <v>#REF!</v>
      </c>
      <c r="Z529" s="86" t="e">
        <f t="shared" si="244"/>
        <v>#REF!</v>
      </c>
      <c r="AA529" s="87">
        <v>450</v>
      </c>
      <c r="AB529" s="88" t="e">
        <f>AA529*#REF!/$AI$18*10^3</f>
        <v>#REF!</v>
      </c>
      <c r="AC529" s="89">
        <f>INDEX(Efficiencies!$D$8:$M$89,MATCH(C529,Efficiencies!$C$8:$C$89),MATCH(D529,Efficiencies!$D$7:$M$7))</f>
        <v>43.841704999999997</v>
      </c>
      <c r="AD529" s="89">
        <f t="shared" si="249"/>
        <v>0.33243130222471606</v>
      </c>
      <c r="AE529" s="89">
        <f>INDEX(Efficiencies!$P$8:$Y$89,MATCH(C529,Efficiencies!$C$8:$C$89),MATCH(D529,Efficiencies!$P$7:$Y$7))</f>
        <v>36.818789959459998</v>
      </c>
      <c r="AF529" s="89">
        <f t="shared" si="234"/>
        <v>0.27917979678394328</v>
      </c>
      <c r="AG529" s="89">
        <v>0</v>
      </c>
    </row>
    <row r="530" spans="1:33" x14ac:dyDescent="0.2">
      <c r="A530" s="91" t="s">
        <v>2427</v>
      </c>
      <c r="B530" s="349" t="s">
        <v>2428</v>
      </c>
      <c r="C530" s="39" t="s">
        <v>2414</v>
      </c>
      <c r="D530" s="39">
        <v>2045</v>
      </c>
      <c r="E530" s="85" t="e">
        <f>#REF!*INDEX(Costs!$E$7:$O$89,MATCH($C530,Costs!$C$7:$C$89,0),MATCH(E$7,Costs!$E$6:$O$6,0))</f>
        <v>#REF!</v>
      </c>
      <c r="F530" s="85" t="e">
        <f>#REF!*INDEX(Costs!$E$7:$O$89,MATCH($C530,Costs!$C$7:$C$89,0),MATCH(F$7,Costs!$E$6:$O$6,0))</f>
        <v>#REF!</v>
      </c>
      <c r="G530" s="85" t="e">
        <f>#REF!*INDEX(Costs!$E$7:$O$89,MATCH($C530,Costs!$C$7:$C$89,0),MATCH(G$7,Costs!$E$6:$O$6,0))</f>
        <v>#REF!</v>
      </c>
      <c r="H530" s="85" t="e">
        <f>#REF!*INDEX(Costs!$E$7:$O$89,MATCH($C530,Costs!$C$7:$C$89,0),MATCH(H$7,Costs!$E$6:$O$6,0))</f>
        <v>#REF!</v>
      </c>
      <c r="I530" s="85" t="e">
        <f>#REF!*INDEX(Costs!$E$7:$O$89,MATCH($C530,Costs!$C$7:$C$89,0),MATCH(I$7,Costs!$E$6:$O$6,0))</f>
        <v>#REF!</v>
      </c>
      <c r="J530" s="85" t="e">
        <f>#REF!*INDEX(Costs!$E$7:$O$89,MATCH($C530,Costs!$C$7:$C$89,0),MATCH(J$7,Costs!$E$6:$O$6,0))</f>
        <v>#REF!</v>
      </c>
      <c r="K530" s="85" t="e">
        <f>#REF!*INDEX(Costs!$E$7:$O$89,MATCH($C530,Costs!$C$7:$C$89,0),MATCH(K$7,Costs!$E$6:$O$6,0))</f>
        <v>#REF!</v>
      </c>
      <c r="L530" s="85" t="e">
        <f>#REF!*INDEX(Costs!$E$7:$O$89,MATCH($C530,Costs!$C$7:$C$89,0),MATCH(L$7,Costs!$E$6:$O$6,0))</f>
        <v>#REF!</v>
      </c>
      <c r="M530" s="85" t="e">
        <f>#REF!*INDEX(Costs!$E$7:$O$89,MATCH($C530,Costs!$C$7:$C$89,0),MATCH(M$7,Costs!$E$6:$O$6,0))</f>
        <v>#REF!</v>
      </c>
      <c r="N530" s="85" t="e">
        <f>#REF!*INDEX(Costs!$E$7:$O$89,MATCH($C530,Costs!$C$7:$C$89,0),MATCH(N$7,Costs!$E$6:$O$6,0))</f>
        <v>#REF!</v>
      </c>
      <c r="O530" s="85" t="e">
        <f>#REF!*INDEX(Costs!$E$7:$O$89,MATCH($C530,Costs!$C$7:$C$89,0),MATCH(O$7,Costs!$E$6:$O$6,0))</f>
        <v>#REF!</v>
      </c>
      <c r="P530" s="86" t="e">
        <f t="shared" si="250"/>
        <v>#REF!</v>
      </c>
      <c r="Q530" s="86" t="e">
        <f t="shared" si="247"/>
        <v>#REF!</v>
      </c>
      <c r="R530" s="86" t="e">
        <f t="shared" si="236"/>
        <v>#REF!</v>
      </c>
      <c r="S530" s="86" t="e">
        <f t="shared" si="237"/>
        <v>#REF!</v>
      </c>
      <c r="T530" s="86" t="e">
        <f t="shared" si="238"/>
        <v>#REF!</v>
      </c>
      <c r="U530" s="86" t="e">
        <f t="shared" si="239"/>
        <v>#REF!</v>
      </c>
      <c r="V530" s="86" t="e">
        <f t="shared" si="240"/>
        <v>#REF!</v>
      </c>
      <c r="W530" s="86" t="e">
        <f t="shared" si="241"/>
        <v>#REF!</v>
      </c>
      <c r="X530" s="86" t="e">
        <f t="shared" si="242"/>
        <v>#REF!</v>
      </c>
      <c r="Y530" s="86" t="e">
        <f t="shared" si="243"/>
        <v>#REF!</v>
      </c>
      <c r="Z530" s="86" t="e">
        <f t="shared" si="244"/>
        <v>#REF!</v>
      </c>
      <c r="AA530" s="87">
        <v>450</v>
      </c>
      <c r="AB530" s="88" t="e">
        <f>AA530*#REF!/$AI$18*10^3</f>
        <v>#REF!</v>
      </c>
      <c r="AC530" s="89">
        <f>INDEX(Efficiencies!$D$8:$M$89,MATCH(C530,Efficiencies!$C$8:$C$89),MATCH(D530,Efficiencies!$D$7:$M$7))</f>
        <v>43.841704999999997</v>
      </c>
      <c r="AD530" s="89">
        <f t="shared" si="249"/>
        <v>0.33243130222471606</v>
      </c>
      <c r="AE530" s="89">
        <f>INDEX(Efficiencies!$P$8:$Y$89,MATCH(C530,Efficiencies!$C$8:$C$89),MATCH(D530,Efficiencies!$P$7:$Y$7))</f>
        <v>36.818789959459998</v>
      </c>
      <c r="AF530" s="89">
        <f t="shared" si="234"/>
        <v>0.27917979678394328</v>
      </c>
      <c r="AG530" s="89">
        <v>0</v>
      </c>
    </row>
    <row r="531" spans="1:33" x14ac:dyDescent="0.2">
      <c r="A531" s="91" t="s">
        <v>2429</v>
      </c>
      <c r="B531" s="349" t="s">
        <v>2430</v>
      </c>
      <c r="C531" s="39" t="s">
        <v>2414</v>
      </c>
      <c r="D531" s="39">
        <v>2050</v>
      </c>
      <c r="E531" s="85" t="e">
        <f>#REF!*INDEX(Costs!$E$7:$O$89,MATCH($C531,Costs!$C$7:$C$89,0),MATCH(E$7,Costs!$E$6:$O$6,0))</f>
        <v>#REF!</v>
      </c>
      <c r="F531" s="85" t="e">
        <f>#REF!*INDEX(Costs!$E$7:$O$89,MATCH($C531,Costs!$C$7:$C$89,0),MATCH(F$7,Costs!$E$6:$O$6,0))</f>
        <v>#REF!</v>
      </c>
      <c r="G531" s="85" t="e">
        <f>#REF!*INDEX(Costs!$E$7:$O$89,MATCH($C531,Costs!$C$7:$C$89,0),MATCH(G$7,Costs!$E$6:$O$6,0))</f>
        <v>#REF!</v>
      </c>
      <c r="H531" s="85" t="e">
        <f>#REF!*INDEX(Costs!$E$7:$O$89,MATCH($C531,Costs!$C$7:$C$89,0),MATCH(H$7,Costs!$E$6:$O$6,0))</f>
        <v>#REF!</v>
      </c>
      <c r="I531" s="85" t="e">
        <f>#REF!*INDEX(Costs!$E$7:$O$89,MATCH($C531,Costs!$C$7:$C$89,0),MATCH(I$7,Costs!$E$6:$O$6,0))</f>
        <v>#REF!</v>
      </c>
      <c r="J531" s="85" t="e">
        <f>#REF!*INDEX(Costs!$E$7:$O$89,MATCH($C531,Costs!$C$7:$C$89,0),MATCH(J$7,Costs!$E$6:$O$6,0))</f>
        <v>#REF!</v>
      </c>
      <c r="K531" s="85" t="e">
        <f>#REF!*INDEX(Costs!$E$7:$O$89,MATCH($C531,Costs!$C$7:$C$89,0),MATCH(K$7,Costs!$E$6:$O$6,0))</f>
        <v>#REF!</v>
      </c>
      <c r="L531" s="85" t="e">
        <f>#REF!*INDEX(Costs!$E$7:$O$89,MATCH($C531,Costs!$C$7:$C$89,0),MATCH(L$7,Costs!$E$6:$O$6,0))</f>
        <v>#REF!</v>
      </c>
      <c r="M531" s="85" t="e">
        <f>#REF!*INDEX(Costs!$E$7:$O$89,MATCH($C531,Costs!$C$7:$C$89,0),MATCH(M$7,Costs!$E$6:$O$6,0))</f>
        <v>#REF!</v>
      </c>
      <c r="N531" s="85" t="e">
        <f>#REF!*INDEX(Costs!$E$7:$O$89,MATCH($C531,Costs!$C$7:$C$89,0),MATCH(N$7,Costs!$E$6:$O$6,0))</f>
        <v>#REF!</v>
      </c>
      <c r="O531" s="85" t="e">
        <f>#REF!*INDEX(Costs!$E$7:$O$89,MATCH($C531,Costs!$C$7:$C$89,0),MATCH(O$7,Costs!$E$6:$O$6,0))</f>
        <v>#REF!</v>
      </c>
      <c r="P531" s="86" t="e">
        <f t="shared" si="250"/>
        <v>#REF!</v>
      </c>
      <c r="Q531" s="86" t="e">
        <f t="shared" si="247"/>
        <v>#REF!</v>
      </c>
      <c r="R531" s="86" t="e">
        <f t="shared" si="236"/>
        <v>#REF!</v>
      </c>
      <c r="S531" s="86" t="e">
        <f t="shared" si="237"/>
        <v>#REF!</v>
      </c>
      <c r="T531" s="86" t="e">
        <f t="shared" si="238"/>
        <v>#REF!</v>
      </c>
      <c r="U531" s="86" t="e">
        <f t="shared" si="239"/>
        <v>#REF!</v>
      </c>
      <c r="V531" s="86" t="e">
        <f t="shared" si="240"/>
        <v>#REF!</v>
      </c>
      <c r="W531" s="86" t="e">
        <f t="shared" si="241"/>
        <v>#REF!</v>
      </c>
      <c r="X531" s="86" t="e">
        <f t="shared" si="242"/>
        <v>#REF!</v>
      </c>
      <c r="Y531" s="86" t="e">
        <f t="shared" si="243"/>
        <v>#REF!</v>
      </c>
      <c r="Z531" s="86" t="e">
        <f t="shared" si="244"/>
        <v>#REF!</v>
      </c>
      <c r="AA531" s="87">
        <v>450</v>
      </c>
      <c r="AB531" s="88" t="e">
        <f>AA531*#REF!/$AI$18*10^3</f>
        <v>#REF!</v>
      </c>
      <c r="AC531" s="89">
        <f>INDEX(Efficiencies!$D$8:$M$89,MATCH(C531,Efficiencies!$C$8:$C$89),MATCH(D531,Efficiencies!$D$7:$M$7))</f>
        <v>43.841704999999997</v>
      </c>
      <c r="AD531" s="89">
        <f t="shared" si="249"/>
        <v>0.33243130222471606</v>
      </c>
      <c r="AE531" s="89">
        <f>INDEX(Efficiencies!$P$8:$Y$89,MATCH(C531,Efficiencies!$C$8:$C$89),MATCH(D531,Efficiencies!$P$7:$Y$7))</f>
        <v>36.818789959459998</v>
      </c>
      <c r="AF531" s="89">
        <f t="shared" si="234"/>
        <v>0.27917979678394328</v>
      </c>
      <c r="AG531" s="89">
        <v>0</v>
      </c>
    </row>
    <row r="532" spans="1:33" x14ac:dyDescent="0.2">
      <c r="A532" s="91" t="s">
        <v>2431</v>
      </c>
      <c r="B532" s="349" t="s">
        <v>2432</v>
      </c>
      <c r="C532" s="39" t="s">
        <v>2433</v>
      </c>
      <c r="D532" s="39">
        <v>2015</v>
      </c>
      <c r="E532" s="85" t="e">
        <f>#REF!*INDEX(Costs!$E$7:$O$89,MATCH($C532,Costs!$C$7:$C$89,0),MATCH(E$7,Costs!$E$6:$O$6,0))</f>
        <v>#REF!</v>
      </c>
      <c r="F532" s="85" t="e">
        <f>#REF!*INDEX(Costs!$E$7:$O$89,MATCH($C532,Costs!$C$7:$C$89,0),MATCH(F$7,Costs!$E$6:$O$6,0))</f>
        <v>#REF!</v>
      </c>
      <c r="G532" s="85" t="e">
        <f>#REF!*INDEX(Costs!$E$7:$O$89,MATCH($C532,Costs!$C$7:$C$89,0),MATCH(G$7,Costs!$E$6:$O$6,0))</f>
        <v>#REF!</v>
      </c>
      <c r="H532" s="85" t="e">
        <f>#REF!*INDEX(Costs!$E$7:$O$89,MATCH($C532,Costs!$C$7:$C$89,0),MATCH(H$7,Costs!$E$6:$O$6,0))</f>
        <v>#REF!</v>
      </c>
      <c r="I532" s="85" t="e">
        <f>#REF!*INDEX(Costs!$E$7:$O$89,MATCH($C532,Costs!$C$7:$C$89,0),MATCH(I$7,Costs!$E$6:$O$6,0))</f>
        <v>#REF!</v>
      </c>
      <c r="J532" s="85" t="e">
        <f>#REF!*INDEX(Costs!$E$7:$O$89,MATCH($C532,Costs!$C$7:$C$89,0),MATCH(J$7,Costs!$E$6:$O$6,0))</f>
        <v>#REF!</v>
      </c>
      <c r="K532" s="85" t="e">
        <f>#REF!*INDEX(Costs!$E$7:$O$89,MATCH($C532,Costs!$C$7:$C$89,0),MATCH(K$7,Costs!$E$6:$O$6,0))</f>
        <v>#REF!</v>
      </c>
      <c r="L532" s="85" t="e">
        <f>#REF!*INDEX(Costs!$E$7:$O$89,MATCH($C532,Costs!$C$7:$C$89,0),MATCH(L$7,Costs!$E$6:$O$6,0))</f>
        <v>#REF!</v>
      </c>
      <c r="M532" s="85" t="e">
        <f>#REF!*INDEX(Costs!$E$7:$O$89,MATCH($C532,Costs!$C$7:$C$89,0),MATCH(M$7,Costs!$E$6:$O$6,0))</f>
        <v>#REF!</v>
      </c>
      <c r="N532" s="85" t="e">
        <f>#REF!*INDEX(Costs!$E$7:$O$89,MATCH($C532,Costs!$C$7:$C$89,0),MATCH(N$7,Costs!$E$6:$O$6,0))</f>
        <v>#REF!</v>
      </c>
      <c r="O532" s="85" t="e">
        <f>#REF!*INDEX(Costs!$E$7:$O$89,MATCH($C532,Costs!$C$7:$C$89,0),MATCH(O$7,Costs!$E$6:$O$6,0))</f>
        <v>#REF!</v>
      </c>
      <c r="P532" s="86" t="e">
        <f>E532/$AI$18*10^6</f>
        <v>#REF!</v>
      </c>
      <c r="Q532" s="86" t="e">
        <f t="shared" si="247"/>
        <v>#REF!</v>
      </c>
      <c r="R532" s="86" t="e">
        <f t="shared" si="236"/>
        <v>#REF!</v>
      </c>
      <c r="S532" s="86" t="e">
        <f t="shared" si="237"/>
        <v>#REF!</v>
      </c>
      <c r="T532" s="86" t="e">
        <f t="shared" si="238"/>
        <v>#REF!</v>
      </c>
      <c r="U532" s="86" t="e">
        <f t="shared" si="239"/>
        <v>#REF!</v>
      </c>
      <c r="V532" s="86" t="e">
        <f t="shared" si="240"/>
        <v>#REF!</v>
      </c>
      <c r="W532" s="86" t="e">
        <f t="shared" si="241"/>
        <v>#REF!</v>
      </c>
      <c r="X532" s="86" t="e">
        <f t="shared" si="242"/>
        <v>#REF!</v>
      </c>
      <c r="Y532" s="86" t="e">
        <f t="shared" si="243"/>
        <v>#REF!</v>
      </c>
      <c r="Z532" s="86" t="e">
        <f t="shared" si="244"/>
        <v>#REF!</v>
      </c>
      <c r="AA532" s="39">
        <v>473</v>
      </c>
      <c r="AB532" s="88" t="e">
        <f>AA532*#REF!/$AI$18*10^3</f>
        <v>#REF!</v>
      </c>
      <c r="AC532" s="89">
        <f>INDEX(Efficiencies!$D$8:$M$89,MATCH(C532,Efficiencies!$C$8:$C$89),MATCH(D532,Efficiencies!$D$7:$M$7))</f>
        <v>0</v>
      </c>
      <c r="AD532" s="89">
        <f t="shared" si="249"/>
        <v>0</v>
      </c>
      <c r="AE532" s="89">
        <f>INDEX(Efficiencies!$P$8:$Y$89,MATCH(C532,Efficiencies!$C$8:$C$89),MATCH(D532,Efficiencies!$P$7:$Y$7))</f>
        <v>0</v>
      </c>
      <c r="AF532" s="89">
        <f t="shared" si="234"/>
        <v>0</v>
      </c>
      <c r="AG532" s="89">
        <v>0</v>
      </c>
    </row>
    <row r="533" spans="1:33" x14ac:dyDescent="0.2">
      <c r="A533" s="91" t="s">
        <v>2434</v>
      </c>
      <c r="B533" s="349" t="s">
        <v>2435</v>
      </c>
      <c r="C533" s="39" t="s">
        <v>2433</v>
      </c>
      <c r="D533" s="39">
        <v>2020</v>
      </c>
      <c r="E533" s="85" t="e">
        <f>#REF!*INDEX(Costs!$E$7:$O$89,MATCH($C533,Costs!$C$7:$C$89,0),MATCH(E$7,Costs!$E$6:$O$6,0))</f>
        <v>#REF!</v>
      </c>
      <c r="F533" s="85" t="e">
        <f>#REF!*INDEX(Costs!$E$7:$O$89,MATCH($C533,Costs!$C$7:$C$89,0),MATCH(F$7,Costs!$E$6:$O$6,0))</f>
        <v>#REF!</v>
      </c>
      <c r="G533" s="85" t="e">
        <f>#REF!*INDEX(Costs!$E$7:$O$89,MATCH($C533,Costs!$C$7:$C$89,0),MATCH(G$7,Costs!$E$6:$O$6,0))</f>
        <v>#REF!</v>
      </c>
      <c r="H533" s="85" t="e">
        <f>#REF!*INDEX(Costs!$E$7:$O$89,MATCH($C533,Costs!$C$7:$C$89,0),MATCH(H$7,Costs!$E$6:$O$6,0))</f>
        <v>#REF!</v>
      </c>
      <c r="I533" s="85" t="e">
        <f>#REF!*INDEX(Costs!$E$7:$O$89,MATCH($C533,Costs!$C$7:$C$89,0),MATCH(I$7,Costs!$E$6:$O$6,0))</f>
        <v>#REF!</v>
      </c>
      <c r="J533" s="85" t="e">
        <f>#REF!*INDEX(Costs!$E$7:$O$89,MATCH($C533,Costs!$C$7:$C$89,0),MATCH(J$7,Costs!$E$6:$O$6,0))</f>
        <v>#REF!</v>
      </c>
      <c r="K533" s="85" t="e">
        <f>#REF!*INDEX(Costs!$E$7:$O$89,MATCH($C533,Costs!$C$7:$C$89,0),MATCH(K$7,Costs!$E$6:$O$6,0))</f>
        <v>#REF!</v>
      </c>
      <c r="L533" s="85" t="e">
        <f>#REF!*INDEX(Costs!$E$7:$O$89,MATCH($C533,Costs!$C$7:$C$89,0),MATCH(L$7,Costs!$E$6:$O$6,0))</f>
        <v>#REF!</v>
      </c>
      <c r="M533" s="85" t="e">
        <f>#REF!*INDEX(Costs!$E$7:$O$89,MATCH($C533,Costs!$C$7:$C$89,0),MATCH(M$7,Costs!$E$6:$O$6,0))</f>
        <v>#REF!</v>
      </c>
      <c r="N533" s="85" t="e">
        <f>#REF!*INDEX(Costs!$E$7:$O$89,MATCH($C533,Costs!$C$7:$C$89,0),MATCH(N$7,Costs!$E$6:$O$6,0))</f>
        <v>#REF!</v>
      </c>
      <c r="O533" s="85" t="e">
        <f>#REF!*INDEX(Costs!$E$7:$O$89,MATCH($C533,Costs!$C$7:$C$89,0),MATCH(O$7,Costs!$E$6:$O$6,0))</f>
        <v>#REF!</v>
      </c>
      <c r="P533" s="86" t="e">
        <f t="shared" ref="P533:P539" si="251">E533/$AI$18*10^6</f>
        <v>#REF!</v>
      </c>
      <c r="Q533" s="86" t="e">
        <f t="shared" si="247"/>
        <v>#REF!</v>
      </c>
      <c r="R533" s="86" t="e">
        <f t="shared" si="236"/>
        <v>#REF!</v>
      </c>
      <c r="S533" s="86" t="e">
        <f t="shared" si="237"/>
        <v>#REF!</v>
      </c>
      <c r="T533" s="86" t="e">
        <f t="shared" si="238"/>
        <v>#REF!</v>
      </c>
      <c r="U533" s="86" t="e">
        <f t="shared" si="239"/>
        <v>#REF!</v>
      </c>
      <c r="V533" s="86" t="e">
        <f t="shared" si="240"/>
        <v>#REF!</v>
      </c>
      <c r="W533" s="86" t="e">
        <f t="shared" si="241"/>
        <v>#REF!</v>
      </c>
      <c r="X533" s="86" t="e">
        <f t="shared" si="242"/>
        <v>#REF!</v>
      </c>
      <c r="Y533" s="86" t="e">
        <f t="shared" si="243"/>
        <v>#REF!</v>
      </c>
      <c r="Z533" s="86" t="e">
        <f t="shared" si="244"/>
        <v>#REF!</v>
      </c>
      <c r="AA533" s="39">
        <v>473</v>
      </c>
      <c r="AB533" s="88" t="e">
        <f>AA533*#REF!/$AI$18*10^3</f>
        <v>#REF!</v>
      </c>
      <c r="AC533" s="89">
        <f>INDEX(Efficiencies!$D$8:$M$89,MATCH(C533,Efficiencies!$C$8:$C$89),MATCH(D533,Efficiencies!$D$7:$M$7))</f>
        <v>0</v>
      </c>
      <c r="AD533" s="89">
        <f t="shared" si="249"/>
        <v>0</v>
      </c>
      <c r="AE533" s="89">
        <f>INDEX(Efficiencies!$P$8:$Y$89,MATCH(C533,Efficiencies!$C$8:$C$89),MATCH(D533,Efficiencies!$P$7:$Y$7))</f>
        <v>0</v>
      </c>
      <c r="AF533" s="89">
        <f t="shared" ref="AF533:AF587" si="252">AE533/($AI$11*$AI$15*10 ^ 9)</f>
        <v>0</v>
      </c>
      <c r="AG533" s="89">
        <v>0</v>
      </c>
    </row>
    <row r="534" spans="1:33" x14ac:dyDescent="0.2">
      <c r="A534" s="91" t="s">
        <v>2436</v>
      </c>
      <c r="B534" s="349" t="s">
        <v>2437</v>
      </c>
      <c r="C534" s="39" t="s">
        <v>2433</v>
      </c>
      <c r="D534" s="39">
        <v>2025</v>
      </c>
      <c r="E534" s="85" t="e">
        <f>#REF!*INDEX(Costs!$E$7:$O$89,MATCH($C534,Costs!$C$7:$C$89,0),MATCH(E$7,Costs!$E$6:$O$6,0))</f>
        <v>#REF!</v>
      </c>
      <c r="F534" s="85" t="e">
        <f>#REF!*INDEX(Costs!$E$7:$O$89,MATCH($C534,Costs!$C$7:$C$89,0),MATCH(F$7,Costs!$E$6:$O$6,0))</f>
        <v>#REF!</v>
      </c>
      <c r="G534" s="85" t="e">
        <f>#REF!*INDEX(Costs!$E$7:$O$89,MATCH($C534,Costs!$C$7:$C$89,0),MATCH(G$7,Costs!$E$6:$O$6,0))</f>
        <v>#REF!</v>
      </c>
      <c r="H534" s="85" t="e">
        <f>#REF!*INDEX(Costs!$E$7:$O$89,MATCH($C534,Costs!$C$7:$C$89,0),MATCH(H$7,Costs!$E$6:$O$6,0))</f>
        <v>#REF!</v>
      </c>
      <c r="I534" s="85" t="e">
        <f>#REF!*INDEX(Costs!$E$7:$O$89,MATCH($C534,Costs!$C$7:$C$89,0),MATCH(I$7,Costs!$E$6:$O$6,0))</f>
        <v>#REF!</v>
      </c>
      <c r="J534" s="85" t="e">
        <f>#REF!*INDEX(Costs!$E$7:$O$89,MATCH($C534,Costs!$C$7:$C$89,0),MATCH(J$7,Costs!$E$6:$O$6,0))</f>
        <v>#REF!</v>
      </c>
      <c r="K534" s="85" t="e">
        <f>#REF!*INDEX(Costs!$E$7:$O$89,MATCH($C534,Costs!$C$7:$C$89,0),MATCH(K$7,Costs!$E$6:$O$6,0))</f>
        <v>#REF!</v>
      </c>
      <c r="L534" s="85" t="e">
        <f>#REF!*INDEX(Costs!$E$7:$O$89,MATCH($C534,Costs!$C$7:$C$89,0),MATCH(L$7,Costs!$E$6:$O$6,0))</f>
        <v>#REF!</v>
      </c>
      <c r="M534" s="85" t="e">
        <f>#REF!*INDEX(Costs!$E$7:$O$89,MATCH($C534,Costs!$C$7:$C$89,0),MATCH(M$7,Costs!$E$6:$O$6,0))</f>
        <v>#REF!</v>
      </c>
      <c r="N534" s="85" t="e">
        <f>#REF!*INDEX(Costs!$E$7:$O$89,MATCH($C534,Costs!$C$7:$C$89,0),MATCH(N$7,Costs!$E$6:$O$6,0))</f>
        <v>#REF!</v>
      </c>
      <c r="O534" s="85" t="e">
        <f>#REF!*INDEX(Costs!$E$7:$O$89,MATCH($C534,Costs!$C$7:$C$89,0),MATCH(O$7,Costs!$E$6:$O$6,0))</f>
        <v>#REF!</v>
      </c>
      <c r="P534" s="86" t="e">
        <f t="shared" si="251"/>
        <v>#REF!</v>
      </c>
      <c r="Q534" s="86" t="e">
        <f t="shared" si="247"/>
        <v>#REF!</v>
      </c>
      <c r="R534" s="86" t="e">
        <f t="shared" si="236"/>
        <v>#REF!</v>
      </c>
      <c r="S534" s="86" t="e">
        <f t="shared" si="237"/>
        <v>#REF!</v>
      </c>
      <c r="T534" s="86" t="e">
        <f t="shared" si="238"/>
        <v>#REF!</v>
      </c>
      <c r="U534" s="86" t="e">
        <f t="shared" si="239"/>
        <v>#REF!</v>
      </c>
      <c r="V534" s="86" t="e">
        <f t="shared" si="240"/>
        <v>#REF!</v>
      </c>
      <c r="W534" s="86" t="e">
        <f t="shared" si="241"/>
        <v>#REF!</v>
      </c>
      <c r="X534" s="86" t="e">
        <f t="shared" si="242"/>
        <v>#REF!</v>
      </c>
      <c r="Y534" s="86" t="e">
        <f t="shared" si="243"/>
        <v>#REF!</v>
      </c>
      <c r="Z534" s="86" t="e">
        <f t="shared" si="244"/>
        <v>#REF!</v>
      </c>
      <c r="AA534" s="39">
        <v>473</v>
      </c>
      <c r="AB534" s="88" t="e">
        <f>AA534*#REF!/$AI$18*10^3</f>
        <v>#REF!</v>
      </c>
      <c r="AC534" s="89">
        <f>INDEX(Efficiencies!$D$8:$M$89,MATCH(C534,Efficiencies!$C$8:$C$89),MATCH(D534,Efficiencies!$D$7:$M$7))</f>
        <v>0</v>
      </c>
      <c r="AD534" s="89">
        <f t="shared" si="249"/>
        <v>0</v>
      </c>
      <c r="AE534" s="89">
        <f>INDEX(Efficiencies!$P$8:$Y$89,MATCH(C534,Efficiencies!$C$8:$C$89),MATCH(D534,Efficiencies!$P$7:$Y$7))</f>
        <v>0</v>
      </c>
      <c r="AF534" s="89">
        <f t="shared" si="252"/>
        <v>0</v>
      </c>
      <c r="AG534" s="89">
        <v>0</v>
      </c>
    </row>
    <row r="535" spans="1:33" x14ac:dyDescent="0.2">
      <c r="A535" s="91" t="s">
        <v>2438</v>
      </c>
      <c r="B535" s="349" t="s">
        <v>2439</v>
      </c>
      <c r="C535" s="39" t="s">
        <v>2433</v>
      </c>
      <c r="D535" s="39">
        <v>2030</v>
      </c>
      <c r="E535" s="85" t="e">
        <f>#REF!*INDEX(Costs!$E$7:$O$89,MATCH($C535,Costs!$C$7:$C$89,0),MATCH(E$7,Costs!$E$6:$O$6,0))</f>
        <v>#REF!</v>
      </c>
      <c r="F535" s="85" t="e">
        <f>#REF!*INDEX(Costs!$E$7:$O$89,MATCH($C535,Costs!$C$7:$C$89,0),MATCH(F$7,Costs!$E$6:$O$6,0))</f>
        <v>#REF!</v>
      </c>
      <c r="G535" s="85" t="e">
        <f>#REF!*INDEX(Costs!$E$7:$O$89,MATCH($C535,Costs!$C$7:$C$89,0),MATCH(G$7,Costs!$E$6:$O$6,0))</f>
        <v>#REF!</v>
      </c>
      <c r="H535" s="85" t="e">
        <f>#REF!*INDEX(Costs!$E$7:$O$89,MATCH($C535,Costs!$C$7:$C$89,0),MATCH(H$7,Costs!$E$6:$O$6,0))</f>
        <v>#REF!</v>
      </c>
      <c r="I535" s="85" t="e">
        <f>#REF!*INDEX(Costs!$E$7:$O$89,MATCH($C535,Costs!$C$7:$C$89,0),MATCH(I$7,Costs!$E$6:$O$6,0))</f>
        <v>#REF!</v>
      </c>
      <c r="J535" s="85" t="e">
        <f>#REF!*INDEX(Costs!$E$7:$O$89,MATCH($C535,Costs!$C$7:$C$89,0),MATCH(J$7,Costs!$E$6:$O$6,0))</f>
        <v>#REF!</v>
      </c>
      <c r="K535" s="85" t="e">
        <f>#REF!*INDEX(Costs!$E$7:$O$89,MATCH($C535,Costs!$C$7:$C$89,0),MATCH(K$7,Costs!$E$6:$O$6,0))</f>
        <v>#REF!</v>
      </c>
      <c r="L535" s="85" t="e">
        <f>#REF!*INDEX(Costs!$E$7:$O$89,MATCH($C535,Costs!$C$7:$C$89,0),MATCH(L$7,Costs!$E$6:$O$6,0))</f>
        <v>#REF!</v>
      </c>
      <c r="M535" s="85" t="e">
        <f>#REF!*INDEX(Costs!$E$7:$O$89,MATCH($C535,Costs!$C$7:$C$89,0),MATCH(M$7,Costs!$E$6:$O$6,0))</f>
        <v>#REF!</v>
      </c>
      <c r="N535" s="85" t="e">
        <f>#REF!*INDEX(Costs!$E$7:$O$89,MATCH($C535,Costs!$C$7:$C$89,0),MATCH(N$7,Costs!$E$6:$O$6,0))</f>
        <v>#REF!</v>
      </c>
      <c r="O535" s="85" t="e">
        <f>#REF!*INDEX(Costs!$E$7:$O$89,MATCH($C535,Costs!$C$7:$C$89,0),MATCH(O$7,Costs!$E$6:$O$6,0))</f>
        <v>#REF!</v>
      </c>
      <c r="P535" s="86" t="e">
        <f t="shared" si="251"/>
        <v>#REF!</v>
      </c>
      <c r="Q535" s="86" t="e">
        <f t="shared" si="247"/>
        <v>#REF!</v>
      </c>
      <c r="R535" s="86" t="e">
        <f t="shared" si="236"/>
        <v>#REF!</v>
      </c>
      <c r="S535" s="86" t="e">
        <f t="shared" si="237"/>
        <v>#REF!</v>
      </c>
      <c r="T535" s="86" t="e">
        <f t="shared" si="238"/>
        <v>#REF!</v>
      </c>
      <c r="U535" s="86" t="e">
        <f t="shared" si="239"/>
        <v>#REF!</v>
      </c>
      <c r="V535" s="86" t="e">
        <f t="shared" si="240"/>
        <v>#REF!</v>
      </c>
      <c r="W535" s="86" t="e">
        <f t="shared" si="241"/>
        <v>#REF!</v>
      </c>
      <c r="X535" s="86" t="e">
        <f t="shared" si="242"/>
        <v>#REF!</v>
      </c>
      <c r="Y535" s="86" t="e">
        <f t="shared" si="243"/>
        <v>#REF!</v>
      </c>
      <c r="Z535" s="86" t="e">
        <f t="shared" si="244"/>
        <v>#REF!</v>
      </c>
      <c r="AA535" s="39">
        <v>473</v>
      </c>
      <c r="AB535" s="88" t="e">
        <f>AA535*#REF!/$AI$18*10^3</f>
        <v>#REF!</v>
      </c>
      <c r="AC535" s="89">
        <f>INDEX(Efficiencies!$D$8:$M$89,MATCH(C535,Efficiencies!$C$8:$C$89),MATCH(D535,Efficiencies!$D$7:$M$7))</f>
        <v>0</v>
      </c>
      <c r="AD535" s="89">
        <f t="shared" si="249"/>
        <v>0</v>
      </c>
      <c r="AE535" s="89">
        <f>INDEX(Efficiencies!$P$8:$Y$89,MATCH(C535,Efficiencies!$C$8:$C$89),MATCH(D535,Efficiencies!$P$7:$Y$7))</f>
        <v>0</v>
      </c>
      <c r="AF535" s="89">
        <f t="shared" si="252"/>
        <v>0</v>
      </c>
      <c r="AG535" s="89">
        <v>0</v>
      </c>
    </row>
    <row r="536" spans="1:33" x14ac:dyDescent="0.2">
      <c r="A536" s="91" t="s">
        <v>2440</v>
      </c>
      <c r="B536" s="349" t="s">
        <v>2441</v>
      </c>
      <c r="C536" s="39" t="s">
        <v>2433</v>
      </c>
      <c r="D536" s="39">
        <v>2035</v>
      </c>
      <c r="E536" s="85" t="e">
        <f>#REF!*INDEX(Costs!$E$7:$O$89,MATCH($C536,Costs!$C$7:$C$89,0),MATCH(E$7,Costs!$E$6:$O$6,0))</f>
        <v>#REF!</v>
      </c>
      <c r="F536" s="85" t="e">
        <f>#REF!*INDEX(Costs!$E$7:$O$89,MATCH($C536,Costs!$C$7:$C$89,0),MATCH(F$7,Costs!$E$6:$O$6,0))</f>
        <v>#REF!</v>
      </c>
      <c r="G536" s="85" t="e">
        <f>#REF!*INDEX(Costs!$E$7:$O$89,MATCH($C536,Costs!$C$7:$C$89,0),MATCH(G$7,Costs!$E$6:$O$6,0))</f>
        <v>#REF!</v>
      </c>
      <c r="H536" s="85" t="e">
        <f>#REF!*INDEX(Costs!$E$7:$O$89,MATCH($C536,Costs!$C$7:$C$89,0),MATCH(H$7,Costs!$E$6:$O$6,0))</f>
        <v>#REF!</v>
      </c>
      <c r="I536" s="85" t="e">
        <f>#REF!*INDEX(Costs!$E$7:$O$89,MATCH($C536,Costs!$C$7:$C$89,0),MATCH(I$7,Costs!$E$6:$O$6,0))</f>
        <v>#REF!</v>
      </c>
      <c r="J536" s="85" t="e">
        <f>#REF!*INDEX(Costs!$E$7:$O$89,MATCH($C536,Costs!$C$7:$C$89,0),MATCH(J$7,Costs!$E$6:$O$6,0))</f>
        <v>#REF!</v>
      </c>
      <c r="K536" s="85" t="e">
        <f>#REF!*INDEX(Costs!$E$7:$O$89,MATCH($C536,Costs!$C$7:$C$89,0),MATCH(K$7,Costs!$E$6:$O$6,0))</f>
        <v>#REF!</v>
      </c>
      <c r="L536" s="85" t="e">
        <f>#REF!*INDEX(Costs!$E$7:$O$89,MATCH($C536,Costs!$C$7:$C$89,0),MATCH(L$7,Costs!$E$6:$O$6,0))</f>
        <v>#REF!</v>
      </c>
      <c r="M536" s="85" t="e">
        <f>#REF!*INDEX(Costs!$E$7:$O$89,MATCH($C536,Costs!$C$7:$C$89,0),MATCH(M$7,Costs!$E$6:$O$6,0))</f>
        <v>#REF!</v>
      </c>
      <c r="N536" s="85" t="e">
        <f>#REF!*INDEX(Costs!$E$7:$O$89,MATCH($C536,Costs!$C$7:$C$89,0),MATCH(N$7,Costs!$E$6:$O$6,0))</f>
        <v>#REF!</v>
      </c>
      <c r="O536" s="85" t="e">
        <f>#REF!*INDEX(Costs!$E$7:$O$89,MATCH($C536,Costs!$C$7:$C$89,0),MATCH(O$7,Costs!$E$6:$O$6,0))</f>
        <v>#REF!</v>
      </c>
      <c r="P536" s="86" t="e">
        <f t="shared" si="251"/>
        <v>#REF!</v>
      </c>
      <c r="Q536" s="86" t="e">
        <f t="shared" si="247"/>
        <v>#REF!</v>
      </c>
      <c r="R536" s="86" t="e">
        <f t="shared" si="236"/>
        <v>#REF!</v>
      </c>
      <c r="S536" s="86" t="e">
        <f t="shared" si="237"/>
        <v>#REF!</v>
      </c>
      <c r="T536" s="86" t="e">
        <f t="shared" si="238"/>
        <v>#REF!</v>
      </c>
      <c r="U536" s="86" t="e">
        <f t="shared" si="239"/>
        <v>#REF!</v>
      </c>
      <c r="V536" s="86" t="e">
        <f t="shared" si="240"/>
        <v>#REF!</v>
      </c>
      <c r="W536" s="86" t="e">
        <f t="shared" si="241"/>
        <v>#REF!</v>
      </c>
      <c r="X536" s="86" t="e">
        <f t="shared" si="242"/>
        <v>#REF!</v>
      </c>
      <c r="Y536" s="86" t="e">
        <f t="shared" si="243"/>
        <v>#REF!</v>
      </c>
      <c r="Z536" s="86" t="e">
        <f t="shared" si="244"/>
        <v>#REF!</v>
      </c>
      <c r="AA536" s="39">
        <v>473</v>
      </c>
      <c r="AB536" s="88" t="e">
        <f>AA536*#REF!/$AI$18*10^3</f>
        <v>#REF!</v>
      </c>
      <c r="AC536" s="89">
        <f>INDEX(Efficiencies!$D$8:$M$89,MATCH(C536,Efficiencies!$C$8:$C$89),MATCH(D536,Efficiencies!$D$7:$M$7))</f>
        <v>0</v>
      </c>
      <c r="AD536" s="89">
        <f t="shared" si="249"/>
        <v>0</v>
      </c>
      <c r="AE536" s="89">
        <f>INDEX(Efficiencies!$P$8:$Y$89,MATCH(C536,Efficiencies!$C$8:$C$89),MATCH(D536,Efficiencies!$P$7:$Y$7))</f>
        <v>0</v>
      </c>
      <c r="AF536" s="89">
        <f t="shared" si="252"/>
        <v>0</v>
      </c>
      <c r="AG536" s="89">
        <v>0</v>
      </c>
    </row>
    <row r="537" spans="1:33" x14ac:dyDescent="0.2">
      <c r="A537" s="91" t="s">
        <v>2442</v>
      </c>
      <c r="B537" s="349" t="s">
        <v>2443</v>
      </c>
      <c r="C537" s="39" t="s">
        <v>2433</v>
      </c>
      <c r="D537" s="39">
        <v>2040</v>
      </c>
      <c r="E537" s="85" t="e">
        <f>#REF!*INDEX(Costs!$E$7:$O$89,MATCH($C537,Costs!$C$7:$C$89,0),MATCH(E$7,Costs!$E$6:$O$6,0))</f>
        <v>#REF!</v>
      </c>
      <c r="F537" s="85" t="e">
        <f>#REF!*INDEX(Costs!$E$7:$O$89,MATCH($C537,Costs!$C$7:$C$89,0),MATCH(F$7,Costs!$E$6:$O$6,0))</f>
        <v>#REF!</v>
      </c>
      <c r="G537" s="85" t="e">
        <f>#REF!*INDEX(Costs!$E$7:$O$89,MATCH($C537,Costs!$C$7:$C$89,0),MATCH(G$7,Costs!$E$6:$O$6,0))</f>
        <v>#REF!</v>
      </c>
      <c r="H537" s="85" t="e">
        <f>#REF!*INDEX(Costs!$E$7:$O$89,MATCH($C537,Costs!$C$7:$C$89,0),MATCH(H$7,Costs!$E$6:$O$6,0))</f>
        <v>#REF!</v>
      </c>
      <c r="I537" s="85" t="e">
        <f>#REF!*INDEX(Costs!$E$7:$O$89,MATCH($C537,Costs!$C$7:$C$89,0),MATCH(I$7,Costs!$E$6:$O$6,0))</f>
        <v>#REF!</v>
      </c>
      <c r="J537" s="85" t="e">
        <f>#REF!*INDEX(Costs!$E$7:$O$89,MATCH($C537,Costs!$C$7:$C$89,0),MATCH(J$7,Costs!$E$6:$O$6,0))</f>
        <v>#REF!</v>
      </c>
      <c r="K537" s="85" t="e">
        <f>#REF!*INDEX(Costs!$E$7:$O$89,MATCH($C537,Costs!$C$7:$C$89,0),MATCH(K$7,Costs!$E$6:$O$6,0))</f>
        <v>#REF!</v>
      </c>
      <c r="L537" s="85" t="e">
        <f>#REF!*INDEX(Costs!$E$7:$O$89,MATCH($C537,Costs!$C$7:$C$89,0),MATCH(L$7,Costs!$E$6:$O$6,0))</f>
        <v>#REF!</v>
      </c>
      <c r="M537" s="85" t="e">
        <f>#REF!*INDEX(Costs!$E$7:$O$89,MATCH($C537,Costs!$C$7:$C$89,0),MATCH(M$7,Costs!$E$6:$O$6,0))</f>
        <v>#REF!</v>
      </c>
      <c r="N537" s="85" t="e">
        <f>#REF!*INDEX(Costs!$E$7:$O$89,MATCH($C537,Costs!$C$7:$C$89,0),MATCH(N$7,Costs!$E$6:$O$6,0))</f>
        <v>#REF!</v>
      </c>
      <c r="O537" s="85" t="e">
        <f>#REF!*INDEX(Costs!$E$7:$O$89,MATCH($C537,Costs!$C$7:$C$89,0),MATCH(O$7,Costs!$E$6:$O$6,0))</f>
        <v>#REF!</v>
      </c>
      <c r="P537" s="86" t="e">
        <f t="shared" si="251"/>
        <v>#REF!</v>
      </c>
      <c r="Q537" s="86" t="e">
        <f t="shared" si="247"/>
        <v>#REF!</v>
      </c>
      <c r="R537" s="86" t="e">
        <f t="shared" si="236"/>
        <v>#REF!</v>
      </c>
      <c r="S537" s="86" t="e">
        <f t="shared" si="237"/>
        <v>#REF!</v>
      </c>
      <c r="T537" s="86" t="e">
        <f t="shared" si="238"/>
        <v>#REF!</v>
      </c>
      <c r="U537" s="86" t="e">
        <f t="shared" si="239"/>
        <v>#REF!</v>
      </c>
      <c r="V537" s="86" t="e">
        <f t="shared" si="240"/>
        <v>#REF!</v>
      </c>
      <c r="W537" s="86" t="e">
        <f t="shared" si="241"/>
        <v>#REF!</v>
      </c>
      <c r="X537" s="86" t="e">
        <f t="shared" si="242"/>
        <v>#REF!</v>
      </c>
      <c r="Y537" s="86" t="e">
        <f t="shared" si="243"/>
        <v>#REF!</v>
      </c>
      <c r="Z537" s="86" t="e">
        <f t="shared" si="244"/>
        <v>#REF!</v>
      </c>
      <c r="AA537" s="39">
        <v>473</v>
      </c>
      <c r="AB537" s="88" t="e">
        <f>AA537*#REF!/$AI$18*10^3</f>
        <v>#REF!</v>
      </c>
      <c r="AC537" s="89">
        <f>INDEX(Efficiencies!$D$8:$M$89,MATCH(C537,Efficiencies!$C$8:$C$89),MATCH(D537,Efficiencies!$D$7:$M$7))</f>
        <v>0</v>
      </c>
      <c r="AD537" s="89">
        <f t="shared" si="249"/>
        <v>0</v>
      </c>
      <c r="AE537" s="89">
        <f>INDEX(Efficiencies!$P$8:$Y$89,MATCH(C537,Efficiencies!$C$8:$C$89),MATCH(D537,Efficiencies!$P$7:$Y$7))</f>
        <v>0</v>
      </c>
      <c r="AF537" s="89">
        <f t="shared" si="252"/>
        <v>0</v>
      </c>
      <c r="AG537" s="89">
        <v>0</v>
      </c>
    </row>
    <row r="538" spans="1:33" x14ac:dyDescent="0.2">
      <c r="A538" s="91" t="s">
        <v>2444</v>
      </c>
      <c r="B538" s="349" t="s">
        <v>2445</v>
      </c>
      <c r="C538" s="39" t="s">
        <v>2433</v>
      </c>
      <c r="D538" s="39">
        <v>2045</v>
      </c>
      <c r="E538" s="85" t="e">
        <f>#REF!*INDEX(Costs!$E$7:$O$89,MATCH($C538,Costs!$C$7:$C$89,0),MATCH(E$7,Costs!$E$6:$O$6,0))</f>
        <v>#REF!</v>
      </c>
      <c r="F538" s="85" t="e">
        <f>#REF!*INDEX(Costs!$E$7:$O$89,MATCH($C538,Costs!$C$7:$C$89,0),MATCH(F$7,Costs!$E$6:$O$6,0))</f>
        <v>#REF!</v>
      </c>
      <c r="G538" s="85" t="e">
        <f>#REF!*INDEX(Costs!$E$7:$O$89,MATCH($C538,Costs!$C$7:$C$89,0),MATCH(G$7,Costs!$E$6:$O$6,0))</f>
        <v>#REF!</v>
      </c>
      <c r="H538" s="85" t="e">
        <f>#REF!*INDEX(Costs!$E$7:$O$89,MATCH($C538,Costs!$C$7:$C$89,0),MATCH(H$7,Costs!$E$6:$O$6,0))</f>
        <v>#REF!</v>
      </c>
      <c r="I538" s="85" t="e">
        <f>#REF!*INDEX(Costs!$E$7:$O$89,MATCH($C538,Costs!$C$7:$C$89,0),MATCH(I$7,Costs!$E$6:$O$6,0))</f>
        <v>#REF!</v>
      </c>
      <c r="J538" s="85" t="e">
        <f>#REF!*INDEX(Costs!$E$7:$O$89,MATCH($C538,Costs!$C$7:$C$89,0),MATCH(J$7,Costs!$E$6:$O$6,0))</f>
        <v>#REF!</v>
      </c>
      <c r="K538" s="85" t="e">
        <f>#REF!*INDEX(Costs!$E$7:$O$89,MATCH($C538,Costs!$C$7:$C$89,0),MATCH(K$7,Costs!$E$6:$O$6,0))</f>
        <v>#REF!</v>
      </c>
      <c r="L538" s="85" t="e">
        <f>#REF!*INDEX(Costs!$E$7:$O$89,MATCH($C538,Costs!$C$7:$C$89,0),MATCH(L$7,Costs!$E$6:$O$6,0))</f>
        <v>#REF!</v>
      </c>
      <c r="M538" s="85" t="e">
        <f>#REF!*INDEX(Costs!$E$7:$O$89,MATCH($C538,Costs!$C$7:$C$89,0),MATCH(M$7,Costs!$E$6:$O$6,0))</f>
        <v>#REF!</v>
      </c>
      <c r="N538" s="85" t="e">
        <f>#REF!*INDEX(Costs!$E$7:$O$89,MATCH($C538,Costs!$C$7:$C$89,0),MATCH(N$7,Costs!$E$6:$O$6,0))</f>
        <v>#REF!</v>
      </c>
      <c r="O538" s="85" t="e">
        <f>#REF!*INDEX(Costs!$E$7:$O$89,MATCH($C538,Costs!$C$7:$C$89,0),MATCH(O$7,Costs!$E$6:$O$6,0))</f>
        <v>#REF!</v>
      </c>
      <c r="P538" s="86" t="e">
        <f t="shared" si="251"/>
        <v>#REF!</v>
      </c>
      <c r="Q538" s="86" t="e">
        <f t="shared" si="247"/>
        <v>#REF!</v>
      </c>
      <c r="R538" s="86" t="e">
        <f t="shared" si="236"/>
        <v>#REF!</v>
      </c>
      <c r="S538" s="86" t="e">
        <f t="shared" si="237"/>
        <v>#REF!</v>
      </c>
      <c r="T538" s="86" t="e">
        <f t="shared" si="238"/>
        <v>#REF!</v>
      </c>
      <c r="U538" s="86" t="e">
        <f t="shared" si="239"/>
        <v>#REF!</v>
      </c>
      <c r="V538" s="86" t="e">
        <f t="shared" si="240"/>
        <v>#REF!</v>
      </c>
      <c r="W538" s="86" t="e">
        <f t="shared" si="241"/>
        <v>#REF!</v>
      </c>
      <c r="X538" s="86" t="e">
        <f t="shared" si="242"/>
        <v>#REF!</v>
      </c>
      <c r="Y538" s="86" t="e">
        <f t="shared" si="243"/>
        <v>#REF!</v>
      </c>
      <c r="Z538" s="86" t="e">
        <f t="shared" si="244"/>
        <v>#REF!</v>
      </c>
      <c r="AA538" s="39">
        <v>473</v>
      </c>
      <c r="AB538" s="88" t="e">
        <f>AA538*#REF!/$AI$18*10^3</f>
        <v>#REF!</v>
      </c>
      <c r="AC538" s="89">
        <f>INDEX(Efficiencies!$D$8:$M$89,MATCH(C538,Efficiencies!$C$8:$C$89),MATCH(D538,Efficiencies!$D$7:$M$7))</f>
        <v>0</v>
      </c>
      <c r="AD538" s="89">
        <f t="shared" si="249"/>
        <v>0</v>
      </c>
      <c r="AE538" s="89">
        <f>INDEX(Efficiencies!$P$8:$Y$89,MATCH(C538,Efficiencies!$C$8:$C$89),MATCH(D538,Efficiencies!$P$7:$Y$7))</f>
        <v>0</v>
      </c>
      <c r="AF538" s="89">
        <f t="shared" si="252"/>
        <v>0</v>
      </c>
      <c r="AG538" s="89">
        <v>0</v>
      </c>
    </row>
    <row r="539" spans="1:33" x14ac:dyDescent="0.2">
      <c r="A539" s="91" t="s">
        <v>2446</v>
      </c>
      <c r="B539" s="349" t="s">
        <v>2447</v>
      </c>
      <c r="C539" s="39" t="s">
        <v>2433</v>
      </c>
      <c r="D539" s="39">
        <v>2050</v>
      </c>
      <c r="E539" s="85" t="e">
        <f>#REF!*INDEX(Costs!$E$7:$O$89,MATCH($C539,Costs!$C$7:$C$89,0),MATCH(E$7,Costs!$E$6:$O$6,0))</f>
        <v>#REF!</v>
      </c>
      <c r="F539" s="85" t="e">
        <f>#REF!*INDEX(Costs!$E$7:$O$89,MATCH($C539,Costs!$C$7:$C$89,0),MATCH(F$7,Costs!$E$6:$O$6,0))</f>
        <v>#REF!</v>
      </c>
      <c r="G539" s="85" t="e">
        <f>#REF!*INDEX(Costs!$E$7:$O$89,MATCH($C539,Costs!$C$7:$C$89,0),MATCH(G$7,Costs!$E$6:$O$6,0))</f>
        <v>#REF!</v>
      </c>
      <c r="H539" s="85" t="e">
        <f>#REF!*INDEX(Costs!$E$7:$O$89,MATCH($C539,Costs!$C$7:$C$89,0),MATCH(H$7,Costs!$E$6:$O$6,0))</f>
        <v>#REF!</v>
      </c>
      <c r="I539" s="85" t="e">
        <f>#REF!*INDEX(Costs!$E$7:$O$89,MATCH($C539,Costs!$C$7:$C$89,0),MATCH(I$7,Costs!$E$6:$O$6,0))</f>
        <v>#REF!</v>
      </c>
      <c r="J539" s="85" t="e">
        <f>#REF!*INDEX(Costs!$E$7:$O$89,MATCH($C539,Costs!$C$7:$C$89,0),MATCH(J$7,Costs!$E$6:$O$6,0))</f>
        <v>#REF!</v>
      </c>
      <c r="K539" s="85" t="e">
        <f>#REF!*INDEX(Costs!$E$7:$O$89,MATCH($C539,Costs!$C$7:$C$89,0),MATCH(K$7,Costs!$E$6:$O$6,0))</f>
        <v>#REF!</v>
      </c>
      <c r="L539" s="85" t="e">
        <f>#REF!*INDEX(Costs!$E$7:$O$89,MATCH($C539,Costs!$C$7:$C$89,0),MATCH(L$7,Costs!$E$6:$O$6,0))</f>
        <v>#REF!</v>
      </c>
      <c r="M539" s="85" t="e">
        <f>#REF!*INDEX(Costs!$E$7:$O$89,MATCH($C539,Costs!$C$7:$C$89,0),MATCH(M$7,Costs!$E$6:$O$6,0))</f>
        <v>#REF!</v>
      </c>
      <c r="N539" s="85" t="e">
        <f>#REF!*INDEX(Costs!$E$7:$O$89,MATCH($C539,Costs!$C$7:$C$89,0),MATCH(N$7,Costs!$E$6:$O$6,0))</f>
        <v>#REF!</v>
      </c>
      <c r="O539" s="85" t="e">
        <f>#REF!*INDEX(Costs!$E$7:$O$89,MATCH($C539,Costs!$C$7:$C$89,0),MATCH(O$7,Costs!$E$6:$O$6,0))</f>
        <v>#REF!</v>
      </c>
      <c r="P539" s="86" t="e">
        <f t="shared" si="251"/>
        <v>#REF!</v>
      </c>
      <c r="Q539" s="86" t="e">
        <f t="shared" si="247"/>
        <v>#REF!</v>
      </c>
      <c r="R539" s="86" t="e">
        <f t="shared" si="236"/>
        <v>#REF!</v>
      </c>
      <c r="S539" s="86" t="e">
        <f t="shared" si="237"/>
        <v>#REF!</v>
      </c>
      <c r="T539" s="86" t="e">
        <f t="shared" si="238"/>
        <v>#REF!</v>
      </c>
      <c r="U539" s="86" t="e">
        <f t="shared" si="239"/>
        <v>#REF!</v>
      </c>
      <c r="V539" s="86" t="e">
        <f t="shared" si="240"/>
        <v>#REF!</v>
      </c>
      <c r="W539" s="86" t="e">
        <f t="shared" si="241"/>
        <v>#REF!</v>
      </c>
      <c r="X539" s="86" t="e">
        <f t="shared" si="242"/>
        <v>#REF!</v>
      </c>
      <c r="Y539" s="86" t="e">
        <f t="shared" si="243"/>
        <v>#REF!</v>
      </c>
      <c r="Z539" s="86" t="e">
        <f t="shared" si="244"/>
        <v>#REF!</v>
      </c>
      <c r="AA539" s="39">
        <v>473</v>
      </c>
      <c r="AB539" s="88" t="e">
        <f>AA539*#REF!/$AI$18*10^3</f>
        <v>#REF!</v>
      </c>
      <c r="AC539" s="89">
        <f>INDEX(Efficiencies!$D$8:$M$89,MATCH(C539,Efficiencies!$C$8:$C$89),MATCH(D539,Efficiencies!$D$7:$M$7))</f>
        <v>0</v>
      </c>
      <c r="AD539" s="89">
        <f t="shared" si="249"/>
        <v>0</v>
      </c>
      <c r="AE539" s="89">
        <f>INDEX(Efficiencies!$P$8:$Y$89,MATCH(C539,Efficiencies!$C$8:$C$89),MATCH(D539,Efficiencies!$P$7:$Y$7))</f>
        <v>0</v>
      </c>
      <c r="AF539" s="89">
        <f t="shared" si="252"/>
        <v>0</v>
      </c>
      <c r="AG539" s="89">
        <v>0</v>
      </c>
    </row>
    <row r="540" spans="1:33" x14ac:dyDescent="0.2">
      <c r="A540" s="91" t="s">
        <v>2448</v>
      </c>
      <c r="B540" s="349" t="s">
        <v>2449</v>
      </c>
      <c r="C540" s="39" t="s">
        <v>2450</v>
      </c>
      <c r="D540" s="39">
        <v>2005</v>
      </c>
      <c r="E540" s="85" t="e">
        <f>#REF!*INDEX(Costs!$E$7:$O$89,MATCH($C540,Costs!$C$7:$C$89,0),MATCH(E$7,Costs!$E$6:$O$6,0))</f>
        <v>#REF!</v>
      </c>
      <c r="F540" s="85" t="e">
        <f>#REF!*INDEX(Costs!$E$7:$O$89,MATCH($C540,Costs!$C$7:$C$89,0),MATCH(F$7,Costs!$E$6:$O$6,0))</f>
        <v>#REF!</v>
      </c>
      <c r="G540" s="85" t="e">
        <f>#REF!*INDEX(Costs!$E$7:$O$89,MATCH($C540,Costs!$C$7:$C$89,0),MATCH(G$7,Costs!$E$6:$O$6,0))</f>
        <v>#REF!</v>
      </c>
      <c r="H540" s="85" t="e">
        <f>#REF!*INDEX(Costs!$E$7:$O$89,MATCH($C540,Costs!$C$7:$C$89,0),MATCH(H$7,Costs!$E$6:$O$6,0))</f>
        <v>#REF!</v>
      </c>
      <c r="I540" s="85" t="e">
        <f>#REF!*INDEX(Costs!$E$7:$O$89,MATCH($C540,Costs!$C$7:$C$89,0),MATCH(I$7,Costs!$E$6:$O$6,0))</f>
        <v>#REF!</v>
      </c>
      <c r="J540" s="85" t="e">
        <f>#REF!*INDEX(Costs!$E$7:$O$89,MATCH($C540,Costs!$C$7:$C$89,0),MATCH(J$7,Costs!$E$6:$O$6,0))</f>
        <v>#REF!</v>
      </c>
      <c r="K540" s="85" t="e">
        <f>#REF!*INDEX(Costs!$E$7:$O$89,MATCH($C540,Costs!$C$7:$C$89,0),MATCH(K$7,Costs!$E$6:$O$6,0))</f>
        <v>#REF!</v>
      </c>
      <c r="L540" s="85" t="e">
        <f>#REF!*INDEX(Costs!$E$7:$O$89,MATCH($C540,Costs!$C$7:$C$89,0),MATCH(L$7,Costs!$E$6:$O$6,0))</f>
        <v>#REF!</v>
      </c>
      <c r="M540" s="85" t="e">
        <f>#REF!*INDEX(Costs!$E$7:$O$89,MATCH($C540,Costs!$C$7:$C$89,0),MATCH(M$7,Costs!$E$6:$O$6,0))</f>
        <v>#REF!</v>
      </c>
      <c r="N540" s="85" t="e">
        <f>#REF!*INDEX(Costs!$E$7:$O$89,MATCH($C540,Costs!$C$7:$C$89,0),MATCH(N$7,Costs!$E$6:$O$6,0))</f>
        <v>#REF!</v>
      </c>
      <c r="O540" s="85" t="e">
        <f>#REF!*INDEX(Costs!$E$7:$O$89,MATCH($C540,Costs!$C$7:$C$89,0),MATCH(O$7,Costs!$E$6:$O$6,0))</f>
        <v>#REF!</v>
      </c>
      <c r="P540" s="86" t="e">
        <f>E540/$AI$18*10^6</f>
        <v>#REF!</v>
      </c>
      <c r="Q540" s="86" t="e">
        <f t="shared" si="247"/>
        <v>#REF!</v>
      </c>
      <c r="R540" s="86" t="e">
        <f t="shared" si="236"/>
        <v>#REF!</v>
      </c>
      <c r="S540" s="86" t="e">
        <f t="shared" si="237"/>
        <v>#REF!</v>
      </c>
      <c r="T540" s="86" t="e">
        <f t="shared" si="238"/>
        <v>#REF!</v>
      </c>
      <c r="U540" s="86" t="e">
        <f t="shared" si="239"/>
        <v>#REF!</v>
      </c>
      <c r="V540" s="86" t="e">
        <f t="shared" si="240"/>
        <v>#REF!</v>
      </c>
      <c r="W540" s="86" t="e">
        <f t="shared" si="241"/>
        <v>#REF!</v>
      </c>
      <c r="X540" s="86" t="e">
        <f t="shared" si="242"/>
        <v>#REF!</v>
      </c>
      <c r="Y540" s="86" t="e">
        <f t="shared" si="243"/>
        <v>#REF!</v>
      </c>
      <c r="Z540" s="86" t="e">
        <f t="shared" si="244"/>
        <v>#REF!</v>
      </c>
      <c r="AA540" s="39">
        <v>473</v>
      </c>
      <c r="AB540" s="88" t="e">
        <f>AA540*#REF!/$AI$18*10^3</f>
        <v>#REF!</v>
      </c>
      <c r="AC540" s="89">
        <f>INDEX(Efficiencies!$D$8:$M$89,MATCH(C540,Efficiencies!$C$8:$C$89),MATCH(D540,Efficiencies!$D$7:$M$7))</f>
        <v>44.744876861572301</v>
      </c>
      <c r="AD540" s="89">
        <f t="shared" si="249"/>
        <v>0.33927963529194516</v>
      </c>
      <c r="AE540" s="89">
        <f>INDEX(Efficiencies!$P$8:$Y$89,MATCH(C540,Efficiencies!$C$8:$C$89),MATCH(D540,Efficiencies!$P$7:$Y$7))</f>
        <v>35.930134925025435</v>
      </c>
      <c r="AF540" s="89">
        <f t="shared" si="252"/>
        <v>0.27244153807968824</v>
      </c>
      <c r="AG540" s="89">
        <v>0</v>
      </c>
    </row>
    <row r="541" spans="1:33" x14ac:dyDescent="0.2">
      <c r="A541" s="91" t="s">
        <v>511</v>
      </c>
      <c r="B541" s="349" t="s">
        <v>2451</v>
      </c>
      <c r="C541" s="39" t="s">
        <v>2450</v>
      </c>
      <c r="D541" s="39">
        <v>2010</v>
      </c>
      <c r="E541" s="85" t="e">
        <f>#REF!*INDEX(Costs!$E$7:$O$89,MATCH($C541,Costs!$C$7:$C$89,0),MATCH(E$7,Costs!$E$6:$O$6,0))</f>
        <v>#REF!</v>
      </c>
      <c r="F541" s="85" t="e">
        <f>#REF!*INDEX(Costs!$E$7:$O$89,MATCH($C541,Costs!$C$7:$C$89,0),MATCH(F$7,Costs!$E$6:$O$6,0))</f>
        <v>#REF!</v>
      </c>
      <c r="G541" s="85" t="e">
        <f>#REF!*INDEX(Costs!$E$7:$O$89,MATCH($C541,Costs!$C$7:$C$89,0),MATCH(G$7,Costs!$E$6:$O$6,0))</f>
        <v>#REF!</v>
      </c>
      <c r="H541" s="85" t="e">
        <f>#REF!*INDEX(Costs!$E$7:$O$89,MATCH($C541,Costs!$C$7:$C$89,0),MATCH(H$7,Costs!$E$6:$O$6,0))</f>
        <v>#REF!</v>
      </c>
      <c r="I541" s="85" t="e">
        <f>#REF!*INDEX(Costs!$E$7:$O$89,MATCH($C541,Costs!$C$7:$C$89,0),MATCH(I$7,Costs!$E$6:$O$6,0))</f>
        <v>#REF!</v>
      </c>
      <c r="J541" s="85" t="e">
        <f>#REF!*INDEX(Costs!$E$7:$O$89,MATCH($C541,Costs!$C$7:$C$89,0),MATCH(J$7,Costs!$E$6:$O$6,0))</f>
        <v>#REF!</v>
      </c>
      <c r="K541" s="85" t="e">
        <f>#REF!*INDEX(Costs!$E$7:$O$89,MATCH($C541,Costs!$C$7:$C$89,0),MATCH(K$7,Costs!$E$6:$O$6,0))</f>
        <v>#REF!</v>
      </c>
      <c r="L541" s="85" t="e">
        <f>#REF!*INDEX(Costs!$E$7:$O$89,MATCH($C541,Costs!$C$7:$C$89,0),MATCH(L$7,Costs!$E$6:$O$6,0))</f>
        <v>#REF!</v>
      </c>
      <c r="M541" s="85" t="e">
        <f>#REF!*INDEX(Costs!$E$7:$O$89,MATCH($C541,Costs!$C$7:$C$89,0),MATCH(M$7,Costs!$E$6:$O$6,0))</f>
        <v>#REF!</v>
      </c>
      <c r="N541" s="85" t="e">
        <f>#REF!*INDEX(Costs!$E$7:$O$89,MATCH($C541,Costs!$C$7:$C$89,0),MATCH(N$7,Costs!$E$6:$O$6,0))</f>
        <v>#REF!</v>
      </c>
      <c r="O541" s="85" t="e">
        <f>#REF!*INDEX(Costs!$E$7:$O$89,MATCH($C541,Costs!$C$7:$C$89,0),MATCH(O$7,Costs!$E$6:$O$6,0))</f>
        <v>#REF!</v>
      </c>
      <c r="P541" s="86" t="e">
        <f t="shared" ref="P541:P549" si="253">E541/$AI$18*10^6</f>
        <v>#REF!</v>
      </c>
      <c r="Q541" s="86" t="e">
        <f t="shared" si="247"/>
        <v>#REF!</v>
      </c>
      <c r="R541" s="86" t="e">
        <f t="shared" si="236"/>
        <v>#REF!</v>
      </c>
      <c r="S541" s="86" t="e">
        <f t="shared" si="237"/>
        <v>#REF!</v>
      </c>
      <c r="T541" s="86" t="e">
        <f t="shared" si="238"/>
        <v>#REF!</v>
      </c>
      <c r="U541" s="86" t="e">
        <f t="shared" si="239"/>
        <v>#REF!</v>
      </c>
      <c r="V541" s="86" t="e">
        <f t="shared" si="240"/>
        <v>#REF!</v>
      </c>
      <c r="W541" s="86" t="e">
        <f t="shared" si="241"/>
        <v>#REF!</v>
      </c>
      <c r="X541" s="86" t="e">
        <f t="shared" si="242"/>
        <v>#REF!</v>
      </c>
      <c r="Y541" s="86" t="e">
        <f t="shared" si="243"/>
        <v>#REF!</v>
      </c>
      <c r="Z541" s="86" t="e">
        <f t="shared" si="244"/>
        <v>#REF!</v>
      </c>
      <c r="AA541" s="39">
        <v>473</v>
      </c>
      <c r="AB541" s="88" t="e">
        <f>AA541*#REF!/$AI$18*10^3</f>
        <v>#REF!</v>
      </c>
      <c r="AC541" s="89">
        <f>INDEX(Efficiencies!$D$8:$M$89,MATCH(C541,Efficiencies!$C$8:$C$89),MATCH(D541,Efficiencies!$D$7:$M$7))</f>
        <v>0</v>
      </c>
      <c r="AD541" s="89">
        <f t="shared" si="249"/>
        <v>0</v>
      </c>
      <c r="AE541" s="89">
        <f>INDEX(Efficiencies!$P$8:$Y$89,MATCH(C541,Efficiencies!$C$8:$C$89),MATCH(D541,Efficiencies!$P$7:$Y$7))</f>
        <v>0</v>
      </c>
      <c r="AF541" s="89">
        <f t="shared" si="252"/>
        <v>0</v>
      </c>
      <c r="AG541" s="89">
        <v>0</v>
      </c>
    </row>
    <row r="542" spans="1:33" x14ac:dyDescent="0.2">
      <c r="A542" s="91" t="s">
        <v>2452</v>
      </c>
      <c r="B542" s="349" t="s">
        <v>2453</v>
      </c>
      <c r="C542" s="39" t="s">
        <v>2450</v>
      </c>
      <c r="D542" s="39">
        <v>2015</v>
      </c>
      <c r="E542" s="85" t="e">
        <f>#REF!*INDEX(Costs!$E$7:$O$89,MATCH($C542,Costs!$C$7:$C$89,0),MATCH(E$7,Costs!$E$6:$O$6,0))</f>
        <v>#REF!</v>
      </c>
      <c r="F542" s="85" t="e">
        <f>#REF!*INDEX(Costs!$E$7:$O$89,MATCH($C542,Costs!$C$7:$C$89,0),MATCH(F$7,Costs!$E$6:$O$6,0))</f>
        <v>#REF!</v>
      </c>
      <c r="G542" s="85" t="e">
        <f>#REF!*INDEX(Costs!$E$7:$O$89,MATCH($C542,Costs!$C$7:$C$89,0),MATCH(G$7,Costs!$E$6:$O$6,0))</f>
        <v>#REF!</v>
      </c>
      <c r="H542" s="85" t="e">
        <f>#REF!*INDEX(Costs!$E$7:$O$89,MATCH($C542,Costs!$C$7:$C$89,0),MATCH(H$7,Costs!$E$6:$O$6,0))</f>
        <v>#REF!</v>
      </c>
      <c r="I542" s="85" t="e">
        <f>#REF!*INDEX(Costs!$E$7:$O$89,MATCH($C542,Costs!$C$7:$C$89,0),MATCH(I$7,Costs!$E$6:$O$6,0))</f>
        <v>#REF!</v>
      </c>
      <c r="J542" s="85" t="e">
        <f>#REF!*INDEX(Costs!$E$7:$O$89,MATCH($C542,Costs!$C$7:$C$89,0),MATCH(J$7,Costs!$E$6:$O$6,0))</f>
        <v>#REF!</v>
      </c>
      <c r="K542" s="85" t="e">
        <f>#REF!*INDEX(Costs!$E$7:$O$89,MATCH($C542,Costs!$C$7:$C$89,0),MATCH(K$7,Costs!$E$6:$O$6,0))</f>
        <v>#REF!</v>
      </c>
      <c r="L542" s="85" t="e">
        <f>#REF!*INDEX(Costs!$E$7:$O$89,MATCH($C542,Costs!$C$7:$C$89,0),MATCH(L$7,Costs!$E$6:$O$6,0))</f>
        <v>#REF!</v>
      </c>
      <c r="M542" s="85" t="e">
        <f>#REF!*INDEX(Costs!$E$7:$O$89,MATCH($C542,Costs!$C$7:$C$89,0),MATCH(M$7,Costs!$E$6:$O$6,0))</f>
        <v>#REF!</v>
      </c>
      <c r="N542" s="85" t="e">
        <f>#REF!*INDEX(Costs!$E$7:$O$89,MATCH($C542,Costs!$C$7:$C$89,0),MATCH(N$7,Costs!$E$6:$O$6,0))</f>
        <v>#REF!</v>
      </c>
      <c r="O542" s="85" t="e">
        <f>#REF!*INDEX(Costs!$E$7:$O$89,MATCH($C542,Costs!$C$7:$C$89,0),MATCH(O$7,Costs!$E$6:$O$6,0))</f>
        <v>#REF!</v>
      </c>
      <c r="P542" s="86" t="e">
        <f t="shared" si="253"/>
        <v>#REF!</v>
      </c>
      <c r="Q542" s="86" t="e">
        <f t="shared" si="247"/>
        <v>#REF!</v>
      </c>
      <c r="R542" s="86" t="e">
        <f t="shared" si="236"/>
        <v>#REF!</v>
      </c>
      <c r="S542" s="86" t="e">
        <f t="shared" si="237"/>
        <v>#REF!</v>
      </c>
      <c r="T542" s="86" t="e">
        <f t="shared" si="238"/>
        <v>#REF!</v>
      </c>
      <c r="U542" s="86" t="e">
        <f t="shared" si="239"/>
        <v>#REF!</v>
      </c>
      <c r="V542" s="86" t="e">
        <f t="shared" si="240"/>
        <v>#REF!</v>
      </c>
      <c r="W542" s="86" t="e">
        <f t="shared" si="241"/>
        <v>#REF!</v>
      </c>
      <c r="X542" s="86" t="e">
        <f t="shared" si="242"/>
        <v>#REF!</v>
      </c>
      <c r="Y542" s="86" t="e">
        <f t="shared" si="243"/>
        <v>#REF!</v>
      </c>
      <c r="Z542" s="86" t="e">
        <f t="shared" si="244"/>
        <v>#REF!</v>
      </c>
      <c r="AA542" s="39">
        <v>473</v>
      </c>
      <c r="AB542" s="88" t="e">
        <f>AA542*#REF!/$AI$18*10^3</f>
        <v>#REF!</v>
      </c>
      <c r="AC542" s="89">
        <f>INDEX(Efficiencies!$D$8:$M$89,MATCH(C542,Efficiencies!$C$8:$C$89),MATCH(D542,Efficiencies!$D$7:$M$7))</f>
        <v>44.518447999999999</v>
      </c>
      <c r="AD542" s="89">
        <f t="shared" si="249"/>
        <v>0.3375627303195281</v>
      </c>
      <c r="AE542" s="89">
        <f>INDEX(Efficiencies!$P$8:$Y$89,MATCH(C542,Efficiencies!$C$8:$C$89),MATCH(D542,Efficiencies!$P$7:$Y$7))</f>
        <v>37.387126851776003</v>
      </c>
      <c r="AF542" s="89">
        <f t="shared" si="252"/>
        <v>0.28348923167510359</v>
      </c>
      <c r="AG542" s="89">
        <v>0</v>
      </c>
    </row>
    <row r="543" spans="1:33" x14ac:dyDescent="0.2">
      <c r="A543" s="91" t="s">
        <v>2454</v>
      </c>
      <c r="B543" s="349" t="s">
        <v>2455</v>
      </c>
      <c r="C543" s="39" t="s">
        <v>2450</v>
      </c>
      <c r="D543" s="39">
        <v>2020</v>
      </c>
      <c r="E543" s="85" t="e">
        <f>#REF!*INDEX(Costs!$E$7:$O$89,MATCH($C543,Costs!$C$7:$C$89,0),MATCH(E$7,Costs!$E$6:$O$6,0))</f>
        <v>#REF!</v>
      </c>
      <c r="F543" s="85" t="e">
        <f>#REF!*INDEX(Costs!$E$7:$O$89,MATCH($C543,Costs!$C$7:$C$89,0),MATCH(F$7,Costs!$E$6:$O$6,0))</f>
        <v>#REF!</v>
      </c>
      <c r="G543" s="85" t="e">
        <f>#REF!*INDEX(Costs!$E$7:$O$89,MATCH($C543,Costs!$C$7:$C$89,0),MATCH(G$7,Costs!$E$6:$O$6,0))</f>
        <v>#REF!</v>
      </c>
      <c r="H543" s="85" t="e">
        <f>#REF!*INDEX(Costs!$E$7:$O$89,MATCH($C543,Costs!$C$7:$C$89,0),MATCH(H$7,Costs!$E$6:$O$6,0))</f>
        <v>#REF!</v>
      </c>
      <c r="I543" s="85" t="e">
        <f>#REF!*INDEX(Costs!$E$7:$O$89,MATCH($C543,Costs!$C$7:$C$89,0),MATCH(I$7,Costs!$E$6:$O$6,0))</f>
        <v>#REF!</v>
      </c>
      <c r="J543" s="85" t="e">
        <f>#REF!*INDEX(Costs!$E$7:$O$89,MATCH($C543,Costs!$C$7:$C$89,0),MATCH(J$7,Costs!$E$6:$O$6,0))</f>
        <v>#REF!</v>
      </c>
      <c r="K543" s="85" t="e">
        <f>#REF!*INDEX(Costs!$E$7:$O$89,MATCH($C543,Costs!$C$7:$C$89,0),MATCH(K$7,Costs!$E$6:$O$6,0))</f>
        <v>#REF!</v>
      </c>
      <c r="L543" s="85" t="e">
        <f>#REF!*INDEX(Costs!$E$7:$O$89,MATCH($C543,Costs!$C$7:$C$89,0),MATCH(L$7,Costs!$E$6:$O$6,0))</f>
        <v>#REF!</v>
      </c>
      <c r="M543" s="85" t="e">
        <f>#REF!*INDEX(Costs!$E$7:$O$89,MATCH($C543,Costs!$C$7:$C$89,0),MATCH(M$7,Costs!$E$6:$O$6,0))</f>
        <v>#REF!</v>
      </c>
      <c r="N543" s="85" t="e">
        <f>#REF!*INDEX(Costs!$E$7:$O$89,MATCH($C543,Costs!$C$7:$C$89,0),MATCH(N$7,Costs!$E$6:$O$6,0))</f>
        <v>#REF!</v>
      </c>
      <c r="O543" s="85" t="e">
        <f>#REF!*INDEX(Costs!$E$7:$O$89,MATCH($C543,Costs!$C$7:$C$89,0),MATCH(O$7,Costs!$E$6:$O$6,0))</f>
        <v>#REF!</v>
      </c>
      <c r="P543" s="86" t="e">
        <f t="shared" si="253"/>
        <v>#REF!</v>
      </c>
      <c r="Q543" s="86" t="e">
        <f t="shared" si="247"/>
        <v>#REF!</v>
      </c>
      <c r="R543" s="86" t="e">
        <f t="shared" si="236"/>
        <v>#REF!</v>
      </c>
      <c r="S543" s="86" t="e">
        <f t="shared" si="237"/>
        <v>#REF!</v>
      </c>
      <c r="T543" s="86" t="e">
        <f t="shared" si="238"/>
        <v>#REF!</v>
      </c>
      <c r="U543" s="86" t="e">
        <f t="shared" si="239"/>
        <v>#REF!</v>
      </c>
      <c r="V543" s="86" t="e">
        <f t="shared" si="240"/>
        <v>#REF!</v>
      </c>
      <c r="W543" s="86" t="e">
        <f t="shared" si="241"/>
        <v>#REF!</v>
      </c>
      <c r="X543" s="86" t="e">
        <f t="shared" si="242"/>
        <v>#REF!</v>
      </c>
      <c r="Y543" s="86" t="e">
        <f t="shared" si="243"/>
        <v>#REF!</v>
      </c>
      <c r="Z543" s="86" t="e">
        <f t="shared" si="244"/>
        <v>#REF!</v>
      </c>
      <c r="AA543" s="39">
        <v>473</v>
      </c>
      <c r="AB543" s="88" t="e">
        <f>AA543*#REF!/$AI$18*10^3</f>
        <v>#REF!</v>
      </c>
      <c r="AC543" s="89">
        <f>INDEX(Efficiencies!$D$8:$M$89,MATCH(C543,Efficiencies!$C$8:$C$89),MATCH(D543,Efficiencies!$D$7:$M$7))</f>
        <v>47.479098999999998</v>
      </c>
      <c r="AD543" s="89">
        <f t="shared" si="249"/>
        <v>0.3600119728241914</v>
      </c>
      <c r="AE543" s="89">
        <f>INDEX(Efficiencies!$P$8:$Y$89,MATCH(C543,Efficiencies!$C$8:$C$89),MATCH(D543,Efficiencies!$P$7:$Y$7))</f>
        <v>39.873517089387995</v>
      </c>
      <c r="AF543" s="89">
        <f t="shared" si="252"/>
        <v>0.30234237492142979</v>
      </c>
      <c r="AG543" s="89">
        <v>0</v>
      </c>
    </row>
    <row r="544" spans="1:33" x14ac:dyDescent="0.2">
      <c r="A544" s="91" t="s">
        <v>510</v>
      </c>
      <c r="B544" s="349" t="s">
        <v>2456</v>
      </c>
      <c r="C544" s="39" t="s">
        <v>2450</v>
      </c>
      <c r="D544" s="39">
        <v>2025</v>
      </c>
      <c r="E544" s="85" t="e">
        <f>#REF!*INDEX(Costs!$E$7:$O$89,MATCH($C544,Costs!$C$7:$C$89,0),MATCH(E$7,Costs!$E$6:$O$6,0))</f>
        <v>#REF!</v>
      </c>
      <c r="F544" s="85" t="e">
        <f>#REF!*INDEX(Costs!$E$7:$O$89,MATCH($C544,Costs!$C$7:$C$89,0),MATCH(F$7,Costs!$E$6:$O$6,0))</f>
        <v>#REF!</v>
      </c>
      <c r="G544" s="85" t="e">
        <f>#REF!*INDEX(Costs!$E$7:$O$89,MATCH($C544,Costs!$C$7:$C$89,0),MATCH(G$7,Costs!$E$6:$O$6,0))</f>
        <v>#REF!</v>
      </c>
      <c r="H544" s="85" t="e">
        <f>#REF!*INDEX(Costs!$E$7:$O$89,MATCH($C544,Costs!$C$7:$C$89,0),MATCH(H$7,Costs!$E$6:$O$6,0))</f>
        <v>#REF!</v>
      </c>
      <c r="I544" s="85" t="e">
        <f>#REF!*INDEX(Costs!$E$7:$O$89,MATCH($C544,Costs!$C$7:$C$89,0),MATCH(I$7,Costs!$E$6:$O$6,0))</f>
        <v>#REF!</v>
      </c>
      <c r="J544" s="85" t="e">
        <f>#REF!*INDEX(Costs!$E$7:$O$89,MATCH($C544,Costs!$C$7:$C$89,0),MATCH(J$7,Costs!$E$6:$O$6,0))</f>
        <v>#REF!</v>
      </c>
      <c r="K544" s="85" t="e">
        <f>#REF!*INDEX(Costs!$E$7:$O$89,MATCH($C544,Costs!$C$7:$C$89,0),MATCH(K$7,Costs!$E$6:$O$6,0))</f>
        <v>#REF!</v>
      </c>
      <c r="L544" s="85" t="e">
        <f>#REF!*INDEX(Costs!$E$7:$O$89,MATCH($C544,Costs!$C$7:$C$89,0),MATCH(L$7,Costs!$E$6:$O$6,0))</f>
        <v>#REF!</v>
      </c>
      <c r="M544" s="85" t="e">
        <f>#REF!*INDEX(Costs!$E$7:$O$89,MATCH($C544,Costs!$C$7:$C$89,0),MATCH(M$7,Costs!$E$6:$O$6,0))</f>
        <v>#REF!</v>
      </c>
      <c r="N544" s="85" t="e">
        <f>#REF!*INDEX(Costs!$E$7:$O$89,MATCH($C544,Costs!$C$7:$C$89,0),MATCH(N$7,Costs!$E$6:$O$6,0))</f>
        <v>#REF!</v>
      </c>
      <c r="O544" s="85" t="e">
        <f>#REF!*INDEX(Costs!$E$7:$O$89,MATCH($C544,Costs!$C$7:$C$89,0),MATCH(O$7,Costs!$E$6:$O$6,0))</f>
        <v>#REF!</v>
      </c>
      <c r="P544" s="86" t="e">
        <f t="shared" si="253"/>
        <v>#REF!</v>
      </c>
      <c r="Q544" s="86" t="e">
        <f t="shared" si="247"/>
        <v>#REF!</v>
      </c>
      <c r="R544" s="86" t="e">
        <f t="shared" si="236"/>
        <v>#REF!</v>
      </c>
      <c r="S544" s="86" t="e">
        <f t="shared" si="237"/>
        <v>#REF!</v>
      </c>
      <c r="T544" s="86" t="e">
        <f t="shared" si="238"/>
        <v>#REF!</v>
      </c>
      <c r="U544" s="86" t="e">
        <f t="shared" si="239"/>
        <v>#REF!</v>
      </c>
      <c r="V544" s="86" t="e">
        <f t="shared" si="240"/>
        <v>#REF!</v>
      </c>
      <c r="W544" s="86" t="e">
        <f t="shared" si="241"/>
        <v>#REF!</v>
      </c>
      <c r="X544" s="86" t="e">
        <f t="shared" si="242"/>
        <v>#REF!</v>
      </c>
      <c r="Y544" s="86" t="e">
        <f t="shared" si="243"/>
        <v>#REF!</v>
      </c>
      <c r="Z544" s="86" t="e">
        <f t="shared" si="244"/>
        <v>#REF!</v>
      </c>
      <c r="AA544" s="39">
        <v>473</v>
      </c>
      <c r="AB544" s="88" t="e">
        <f>AA544*#REF!/$AI$18*10^3</f>
        <v>#REF!</v>
      </c>
      <c r="AC544" s="89">
        <f>INDEX(Efficiencies!$D$8:$M$89,MATCH(C544,Efficiencies!$C$8:$C$89),MATCH(D544,Efficiencies!$D$7:$M$7))</f>
        <v>50.910102999999999</v>
      </c>
      <c r="AD544" s="89">
        <f t="shared" si="249"/>
        <v>0.38602768383858305</v>
      </c>
      <c r="AE544" s="89">
        <f>INDEX(Efficiencies!$P$8:$Y$89,MATCH(C544,Efficiencies!$C$8:$C$89),MATCH(D544,Efficiencies!$P$7:$Y$7))</f>
        <v>42.754915420636003</v>
      </c>
      <c r="AF544" s="89">
        <f t="shared" si="252"/>
        <v>0.32419068121984812</v>
      </c>
      <c r="AG544" s="89">
        <v>0</v>
      </c>
    </row>
    <row r="545" spans="1:33" x14ac:dyDescent="0.2">
      <c r="A545" s="91" t="s">
        <v>2457</v>
      </c>
      <c r="B545" s="349" t="s">
        <v>2458</v>
      </c>
      <c r="C545" s="39" t="s">
        <v>2450</v>
      </c>
      <c r="D545" s="39">
        <v>2030</v>
      </c>
      <c r="E545" s="85" t="e">
        <f>#REF!*INDEX(Costs!$E$7:$O$89,MATCH($C545,Costs!$C$7:$C$89,0),MATCH(E$7,Costs!$E$6:$O$6,0))</f>
        <v>#REF!</v>
      </c>
      <c r="F545" s="85" t="e">
        <f>#REF!*INDEX(Costs!$E$7:$O$89,MATCH($C545,Costs!$C$7:$C$89,0),MATCH(F$7,Costs!$E$6:$O$6,0))</f>
        <v>#REF!</v>
      </c>
      <c r="G545" s="85" t="e">
        <f>#REF!*INDEX(Costs!$E$7:$O$89,MATCH($C545,Costs!$C$7:$C$89,0),MATCH(G$7,Costs!$E$6:$O$6,0))</f>
        <v>#REF!</v>
      </c>
      <c r="H545" s="85" t="e">
        <f>#REF!*INDEX(Costs!$E$7:$O$89,MATCH($C545,Costs!$C$7:$C$89,0),MATCH(H$7,Costs!$E$6:$O$6,0))</f>
        <v>#REF!</v>
      </c>
      <c r="I545" s="85" t="e">
        <f>#REF!*INDEX(Costs!$E$7:$O$89,MATCH($C545,Costs!$C$7:$C$89,0),MATCH(I$7,Costs!$E$6:$O$6,0))</f>
        <v>#REF!</v>
      </c>
      <c r="J545" s="85" t="e">
        <f>#REF!*INDEX(Costs!$E$7:$O$89,MATCH($C545,Costs!$C$7:$C$89,0),MATCH(J$7,Costs!$E$6:$O$6,0))</f>
        <v>#REF!</v>
      </c>
      <c r="K545" s="85" t="e">
        <f>#REF!*INDEX(Costs!$E$7:$O$89,MATCH($C545,Costs!$C$7:$C$89,0),MATCH(K$7,Costs!$E$6:$O$6,0))</f>
        <v>#REF!</v>
      </c>
      <c r="L545" s="85" t="e">
        <f>#REF!*INDEX(Costs!$E$7:$O$89,MATCH($C545,Costs!$C$7:$C$89,0),MATCH(L$7,Costs!$E$6:$O$6,0))</f>
        <v>#REF!</v>
      </c>
      <c r="M545" s="85" t="e">
        <f>#REF!*INDEX(Costs!$E$7:$O$89,MATCH($C545,Costs!$C$7:$C$89,0),MATCH(M$7,Costs!$E$6:$O$6,0))</f>
        <v>#REF!</v>
      </c>
      <c r="N545" s="85" t="e">
        <f>#REF!*INDEX(Costs!$E$7:$O$89,MATCH($C545,Costs!$C$7:$C$89,0),MATCH(N$7,Costs!$E$6:$O$6,0))</f>
        <v>#REF!</v>
      </c>
      <c r="O545" s="85" t="e">
        <f>#REF!*INDEX(Costs!$E$7:$O$89,MATCH($C545,Costs!$C$7:$C$89,0),MATCH(O$7,Costs!$E$6:$O$6,0))</f>
        <v>#REF!</v>
      </c>
      <c r="P545" s="86" t="e">
        <f t="shared" si="253"/>
        <v>#REF!</v>
      </c>
      <c r="Q545" s="86" t="e">
        <f t="shared" si="247"/>
        <v>#REF!</v>
      </c>
      <c r="R545" s="86" t="e">
        <f t="shared" si="236"/>
        <v>#REF!</v>
      </c>
      <c r="S545" s="86" t="e">
        <f t="shared" si="237"/>
        <v>#REF!</v>
      </c>
      <c r="T545" s="86" t="e">
        <f t="shared" si="238"/>
        <v>#REF!</v>
      </c>
      <c r="U545" s="86" t="e">
        <f t="shared" si="239"/>
        <v>#REF!</v>
      </c>
      <c r="V545" s="86" t="e">
        <f t="shared" si="240"/>
        <v>#REF!</v>
      </c>
      <c r="W545" s="86" t="e">
        <f t="shared" si="241"/>
        <v>#REF!</v>
      </c>
      <c r="X545" s="86" t="e">
        <f t="shared" si="242"/>
        <v>#REF!</v>
      </c>
      <c r="Y545" s="86" t="e">
        <f t="shared" si="243"/>
        <v>#REF!</v>
      </c>
      <c r="Z545" s="86" t="e">
        <f t="shared" si="244"/>
        <v>#REF!</v>
      </c>
      <c r="AA545" s="39">
        <v>473</v>
      </c>
      <c r="AB545" s="88" t="e">
        <f>AA545*#REF!/$AI$18*10^3</f>
        <v>#REF!</v>
      </c>
      <c r="AC545" s="89">
        <f>INDEX(Efficiencies!$D$8:$M$89,MATCH(C545,Efficiencies!$C$8:$C$89),MATCH(D545,Efficiencies!$D$7:$M$7))</f>
        <v>50.977974000000003</v>
      </c>
      <c r="AD545" s="89">
        <f t="shared" si="249"/>
        <v>0.38654231813287643</v>
      </c>
      <c r="AE545" s="89">
        <f>INDEX(Efficiencies!$P$8:$Y$89,MATCH(C545,Efficiencies!$C$8:$C$89),MATCH(D545,Efficiencies!$P$7:$Y$7))</f>
        <v>42.811914300888006</v>
      </c>
      <c r="AF545" s="89">
        <f t="shared" si="252"/>
        <v>0.32462287727580724</v>
      </c>
      <c r="AG545" s="89">
        <v>0</v>
      </c>
    </row>
    <row r="546" spans="1:33" x14ac:dyDescent="0.2">
      <c r="A546" s="91" t="s">
        <v>2459</v>
      </c>
      <c r="B546" s="349" t="s">
        <v>2460</v>
      </c>
      <c r="C546" s="39" t="s">
        <v>2450</v>
      </c>
      <c r="D546" s="39">
        <v>2035</v>
      </c>
      <c r="E546" s="85" t="e">
        <f>#REF!*INDEX(Costs!$E$7:$O$89,MATCH($C546,Costs!$C$7:$C$89,0),MATCH(E$7,Costs!$E$6:$O$6,0))</f>
        <v>#REF!</v>
      </c>
      <c r="F546" s="85" t="e">
        <f>#REF!*INDEX(Costs!$E$7:$O$89,MATCH($C546,Costs!$C$7:$C$89,0),MATCH(F$7,Costs!$E$6:$O$6,0))</f>
        <v>#REF!</v>
      </c>
      <c r="G546" s="85" t="e">
        <f>#REF!*INDEX(Costs!$E$7:$O$89,MATCH($C546,Costs!$C$7:$C$89,0),MATCH(G$7,Costs!$E$6:$O$6,0))</f>
        <v>#REF!</v>
      </c>
      <c r="H546" s="85" t="e">
        <f>#REF!*INDEX(Costs!$E$7:$O$89,MATCH($C546,Costs!$C$7:$C$89,0),MATCH(H$7,Costs!$E$6:$O$6,0))</f>
        <v>#REF!</v>
      </c>
      <c r="I546" s="85" t="e">
        <f>#REF!*INDEX(Costs!$E$7:$O$89,MATCH($C546,Costs!$C$7:$C$89,0),MATCH(I$7,Costs!$E$6:$O$6,0))</f>
        <v>#REF!</v>
      </c>
      <c r="J546" s="85" t="e">
        <f>#REF!*INDEX(Costs!$E$7:$O$89,MATCH($C546,Costs!$C$7:$C$89,0),MATCH(J$7,Costs!$E$6:$O$6,0))</f>
        <v>#REF!</v>
      </c>
      <c r="K546" s="85" t="e">
        <f>#REF!*INDEX(Costs!$E$7:$O$89,MATCH($C546,Costs!$C$7:$C$89,0),MATCH(K$7,Costs!$E$6:$O$6,0))</f>
        <v>#REF!</v>
      </c>
      <c r="L546" s="85" t="e">
        <f>#REF!*INDEX(Costs!$E$7:$O$89,MATCH($C546,Costs!$C$7:$C$89,0),MATCH(L$7,Costs!$E$6:$O$6,0))</f>
        <v>#REF!</v>
      </c>
      <c r="M546" s="85" t="e">
        <f>#REF!*INDEX(Costs!$E$7:$O$89,MATCH($C546,Costs!$C$7:$C$89,0),MATCH(M$7,Costs!$E$6:$O$6,0))</f>
        <v>#REF!</v>
      </c>
      <c r="N546" s="85" t="e">
        <f>#REF!*INDEX(Costs!$E$7:$O$89,MATCH($C546,Costs!$C$7:$C$89,0),MATCH(N$7,Costs!$E$6:$O$6,0))</f>
        <v>#REF!</v>
      </c>
      <c r="O546" s="85" t="e">
        <f>#REF!*INDEX(Costs!$E$7:$O$89,MATCH($C546,Costs!$C$7:$C$89,0),MATCH(O$7,Costs!$E$6:$O$6,0))</f>
        <v>#REF!</v>
      </c>
      <c r="P546" s="86" t="e">
        <f t="shared" si="253"/>
        <v>#REF!</v>
      </c>
      <c r="Q546" s="86" t="e">
        <f t="shared" si="247"/>
        <v>#REF!</v>
      </c>
      <c r="R546" s="86" t="e">
        <f t="shared" si="236"/>
        <v>#REF!</v>
      </c>
      <c r="S546" s="86" t="e">
        <f t="shared" si="237"/>
        <v>#REF!</v>
      </c>
      <c r="T546" s="86" t="e">
        <f t="shared" si="238"/>
        <v>#REF!</v>
      </c>
      <c r="U546" s="86" t="e">
        <f t="shared" si="239"/>
        <v>#REF!</v>
      </c>
      <c r="V546" s="86" t="e">
        <f t="shared" si="240"/>
        <v>#REF!</v>
      </c>
      <c r="W546" s="86" t="e">
        <f t="shared" si="241"/>
        <v>#REF!</v>
      </c>
      <c r="X546" s="86" t="e">
        <f t="shared" si="242"/>
        <v>#REF!</v>
      </c>
      <c r="Y546" s="86" t="e">
        <f t="shared" si="243"/>
        <v>#REF!</v>
      </c>
      <c r="Z546" s="86" t="e">
        <f t="shared" si="244"/>
        <v>#REF!</v>
      </c>
      <c r="AA546" s="39">
        <v>473</v>
      </c>
      <c r="AB546" s="88" t="e">
        <f>AA546*#REF!/$AI$18*10^3</f>
        <v>#REF!</v>
      </c>
      <c r="AC546" s="89">
        <f>INDEX(Efficiencies!$D$8:$M$89,MATCH(C546,Efficiencies!$C$8:$C$89),MATCH(D546,Efficiencies!$D$7:$M$7))</f>
        <v>50.993693999999998</v>
      </c>
      <c r="AD546" s="89">
        <f t="shared" si="249"/>
        <v>0.38666151559727641</v>
      </c>
      <c r="AE546" s="89">
        <f>INDEX(Efficiencies!$P$8:$Y$89,MATCH(C546,Efficiencies!$C$8:$C$89),MATCH(D546,Efficiencies!$P$7:$Y$7))</f>
        <v>42.825116145528</v>
      </c>
      <c r="AF546" s="89">
        <f t="shared" si="252"/>
        <v>0.32472298073677991</v>
      </c>
      <c r="AG546" s="89">
        <v>0</v>
      </c>
    </row>
    <row r="547" spans="1:33" x14ac:dyDescent="0.2">
      <c r="A547" s="91" t="s">
        <v>2461</v>
      </c>
      <c r="B547" s="349" t="s">
        <v>2462</v>
      </c>
      <c r="C547" s="39" t="s">
        <v>2450</v>
      </c>
      <c r="D547" s="39">
        <v>2040</v>
      </c>
      <c r="E547" s="85" t="e">
        <f>#REF!*INDEX(Costs!$E$7:$O$89,MATCH($C547,Costs!$C$7:$C$89,0),MATCH(E$7,Costs!$E$6:$O$6,0))</f>
        <v>#REF!</v>
      </c>
      <c r="F547" s="85" t="e">
        <f>#REF!*INDEX(Costs!$E$7:$O$89,MATCH($C547,Costs!$C$7:$C$89,0),MATCH(F$7,Costs!$E$6:$O$6,0))</f>
        <v>#REF!</v>
      </c>
      <c r="G547" s="85" t="e">
        <f>#REF!*INDEX(Costs!$E$7:$O$89,MATCH($C547,Costs!$C$7:$C$89,0),MATCH(G$7,Costs!$E$6:$O$6,0))</f>
        <v>#REF!</v>
      </c>
      <c r="H547" s="85" t="e">
        <f>#REF!*INDEX(Costs!$E$7:$O$89,MATCH($C547,Costs!$C$7:$C$89,0),MATCH(H$7,Costs!$E$6:$O$6,0))</f>
        <v>#REF!</v>
      </c>
      <c r="I547" s="85" t="e">
        <f>#REF!*INDEX(Costs!$E$7:$O$89,MATCH($C547,Costs!$C$7:$C$89,0),MATCH(I$7,Costs!$E$6:$O$6,0))</f>
        <v>#REF!</v>
      </c>
      <c r="J547" s="85" t="e">
        <f>#REF!*INDEX(Costs!$E$7:$O$89,MATCH($C547,Costs!$C$7:$C$89,0),MATCH(J$7,Costs!$E$6:$O$6,0))</f>
        <v>#REF!</v>
      </c>
      <c r="K547" s="85" t="e">
        <f>#REF!*INDEX(Costs!$E$7:$O$89,MATCH($C547,Costs!$C$7:$C$89,0),MATCH(K$7,Costs!$E$6:$O$6,0))</f>
        <v>#REF!</v>
      </c>
      <c r="L547" s="85" t="e">
        <f>#REF!*INDEX(Costs!$E$7:$O$89,MATCH($C547,Costs!$C$7:$C$89,0),MATCH(L$7,Costs!$E$6:$O$6,0))</f>
        <v>#REF!</v>
      </c>
      <c r="M547" s="85" t="e">
        <f>#REF!*INDEX(Costs!$E$7:$O$89,MATCH($C547,Costs!$C$7:$C$89,0),MATCH(M$7,Costs!$E$6:$O$6,0))</f>
        <v>#REF!</v>
      </c>
      <c r="N547" s="85" t="e">
        <f>#REF!*INDEX(Costs!$E$7:$O$89,MATCH($C547,Costs!$C$7:$C$89,0),MATCH(N$7,Costs!$E$6:$O$6,0))</f>
        <v>#REF!</v>
      </c>
      <c r="O547" s="85" t="e">
        <f>#REF!*INDEX(Costs!$E$7:$O$89,MATCH($C547,Costs!$C$7:$C$89,0),MATCH(O$7,Costs!$E$6:$O$6,0))</f>
        <v>#REF!</v>
      </c>
      <c r="P547" s="86" t="e">
        <f t="shared" si="253"/>
        <v>#REF!</v>
      </c>
      <c r="Q547" s="86" t="e">
        <f t="shared" si="247"/>
        <v>#REF!</v>
      </c>
      <c r="R547" s="86" t="e">
        <f t="shared" si="236"/>
        <v>#REF!</v>
      </c>
      <c r="S547" s="86" t="e">
        <f t="shared" si="237"/>
        <v>#REF!</v>
      </c>
      <c r="T547" s="86" t="e">
        <f t="shared" si="238"/>
        <v>#REF!</v>
      </c>
      <c r="U547" s="86" t="e">
        <f t="shared" si="239"/>
        <v>#REF!</v>
      </c>
      <c r="V547" s="86" t="e">
        <f t="shared" si="240"/>
        <v>#REF!</v>
      </c>
      <c r="W547" s="86" t="e">
        <f t="shared" si="241"/>
        <v>#REF!</v>
      </c>
      <c r="X547" s="86" t="e">
        <f t="shared" si="242"/>
        <v>#REF!</v>
      </c>
      <c r="Y547" s="86" t="e">
        <f t="shared" si="243"/>
        <v>#REF!</v>
      </c>
      <c r="Z547" s="86" t="e">
        <f t="shared" si="244"/>
        <v>#REF!</v>
      </c>
      <c r="AA547" s="39">
        <v>473</v>
      </c>
      <c r="AB547" s="88" t="e">
        <f>AA547*#REF!/$AI$18*10^3</f>
        <v>#REF!</v>
      </c>
      <c r="AC547" s="89">
        <f>INDEX(Efficiencies!$D$8:$M$89,MATCH(C547,Efficiencies!$C$8:$C$89),MATCH(D547,Efficiencies!$D$7:$M$7))</f>
        <v>51.009853</v>
      </c>
      <c r="AD547" s="89">
        <f t="shared" si="249"/>
        <v>0.38678404179493797</v>
      </c>
      <c r="AE547" s="89">
        <f>INDEX(Efficiencies!$P$8:$Y$89,MATCH(C547,Efficiencies!$C$8:$C$89),MATCH(D547,Efficiencies!$P$7:$Y$7))</f>
        <v>42.838686667635997</v>
      </c>
      <c r="AF547" s="89">
        <f t="shared" si="252"/>
        <v>0.3248258797078904</v>
      </c>
      <c r="AG547" s="89">
        <v>0</v>
      </c>
    </row>
    <row r="548" spans="1:33" x14ac:dyDescent="0.2">
      <c r="A548" s="91" t="s">
        <v>2463</v>
      </c>
      <c r="B548" s="349" t="s">
        <v>2464</v>
      </c>
      <c r="C548" s="39" t="s">
        <v>2450</v>
      </c>
      <c r="D548" s="39">
        <v>2045</v>
      </c>
      <c r="E548" s="85" t="e">
        <f>#REF!*INDEX(Costs!$E$7:$O$89,MATCH($C548,Costs!$C$7:$C$89,0),MATCH(E$7,Costs!$E$6:$O$6,0))</f>
        <v>#REF!</v>
      </c>
      <c r="F548" s="85" t="e">
        <f>#REF!*INDEX(Costs!$E$7:$O$89,MATCH($C548,Costs!$C$7:$C$89,0),MATCH(F$7,Costs!$E$6:$O$6,0))</f>
        <v>#REF!</v>
      </c>
      <c r="G548" s="85" t="e">
        <f>#REF!*INDEX(Costs!$E$7:$O$89,MATCH($C548,Costs!$C$7:$C$89,0),MATCH(G$7,Costs!$E$6:$O$6,0))</f>
        <v>#REF!</v>
      </c>
      <c r="H548" s="85" t="e">
        <f>#REF!*INDEX(Costs!$E$7:$O$89,MATCH($C548,Costs!$C$7:$C$89,0),MATCH(H$7,Costs!$E$6:$O$6,0))</f>
        <v>#REF!</v>
      </c>
      <c r="I548" s="85" t="e">
        <f>#REF!*INDEX(Costs!$E$7:$O$89,MATCH($C548,Costs!$C$7:$C$89,0),MATCH(I$7,Costs!$E$6:$O$6,0))</f>
        <v>#REF!</v>
      </c>
      <c r="J548" s="85" t="e">
        <f>#REF!*INDEX(Costs!$E$7:$O$89,MATCH($C548,Costs!$C$7:$C$89,0),MATCH(J$7,Costs!$E$6:$O$6,0))</f>
        <v>#REF!</v>
      </c>
      <c r="K548" s="85" t="e">
        <f>#REF!*INDEX(Costs!$E$7:$O$89,MATCH($C548,Costs!$C$7:$C$89,0),MATCH(K$7,Costs!$E$6:$O$6,0))</f>
        <v>#REF!</v>
      </c>
      <c r="L548" s="85" t="e">
        <f>#REF!*INDEX(Costs!$E$7:$O$89,MATCH($C548,Costs!$C$7:$C$89,0),MATCH(L$7,Costs!$E$6:$O$6,0))</f>
        <v>#REF!</v>
      </c>
      <c r="M548" s="85" t="e">
        <f>#REF!*INDEX(Costs!$E$7:$O$89,MATCH($C548,Costs!$C$7:$C$89,0),MATCH(M$7,Costs!$E$6:$O$6,0))</f>
        <v>#REF!</v>
      </c>
      <c r="N548" s="85" t="e">
        <f>#REF!*INDEX(Costs!$E$7:$O$89,MATCH($C548,Costs!$C$7:$C$89,0),MATCH(N$7,Costs!$E$6:$O$6,0))</f>
        <v>#REF!</v>
      </c>
      <c r="O548" s="85" t="e">
        <f>#REF!*INDEX(Costs!$E$7:$O$89,MATCH($C548,Costs!$C$7:$C$89,0),MATCH(O$7,Costs!$E$6:$O$6,0))</f>
        <v>#REF!</v>
      </c>
      <c r="P548" s="86" t="e">
        <f t="shared" si="253"/>
        <v>#REF!</v>
      </c>
      <c r="Q548" s="86" t="e">
        <f t="shared" si="247"/>
        <v>#REF!</v>
      </c>
      <c r="R548" s="86" t="e">
        <f t="shared" si="236"/>
        <v>#REF!</v>
      </c>
      <c r="S548" s="86" t="e">
        <f t="shared" si="237"/>
        <v>#REF!</v>
      </c>
      <c r="T548" s="86" t="e">
        <f t="shared" si="238"/>
        <v>#REF!</v>
      </c>
      <c r="U548" s="86" t="e">
        <f t="shared" si="239"/>
        <v>#REF!</v>
      </c>
      <c r="V548" s="86" t="e">
        <f t="shared" si="240"/>
        <v>#REF!</v>
      </c>
      <c r="W548" s="86" t="e">
        <f t="shared" si="241"/>
        <v>#REF!</v>
      </c>
      <c r="X548" s="86" t="e">
        <f t="shared" si="242"/>
        <v>#REF!</v>
      </c>
      <c r="Y548" s="86" t="e">
        <f t="shared" si="243"/>
        <v>#REF!</v>
      </c>
      <c r="Z548" s="86" t="e">
        <f t="shared" si="244"/>
        <v>#REF!</v>
      </c>
      <c r="AA548" s="39">
        <v>473</v>
      </c>
      <c r="AB548" s="88" t="e">
        <f>AA548*#REF!/$AI$18*10^3</f>
        <v>#REF!</v>
      </c>
      <c r="AC548" s="89">
        <f>INDEX(Efficiencies!$D$8:$M$89,MATCH(C548,Efficiencies!$C$8:$C$89),MATCH(D548,Efficiencies!$D$7:$M$7))</f>
        <v>51.009853</v>
      </c>
      <c r="AD548" s="89">
        <f t="shared" si="249"/>
        <v>0.38678404179493797</v>
      </c>
      <c r="AE548" s="89">
        <f>INDEX(Efficiencies!$P$8:$Y$89,MATCH(C548,Efficiencies!$C$8:$C$89),MATCH(D548,Efficiencies!$P$7:$Y$7))</f>
        <v>42.838686667635997</v>
      </c>
      <c r="AF548" s="89">
        <f t="shared" si="252"/>
        <v>0.3248258797078904</v>
      </c>
      <c r="AG548" s="89">
        <v>0</v>
      </c>
    </row>
    <row r="549" spans="1:33" x14ac:dyDescent="0.2">
      <c r="A549" s="91" t="s">
        <v>2465</v>
      </c>
      <c r="B549" s="349" t="s">
        <v>2466</v>
      </c>
      <c r="C549" s="39" t="s">
        <v>2450</v>
      </c>
      <c r="D549" s="39">
        <v>2050</v>
      </c>
      <c r="E549" s="85" t="e">
        <f>#REF!*INDEX(Costs!$E$7:$O$89,MATCH($C549,Costs!$C$7:$C$89,0),MATCH(E$7,Costs!$E$6:$O$6,0))</f>
        <v>#REF!</v>
      </c>
      <c r="F549" s="85" t="e">
        <f>#REF!*INDEX(Costs!$E$7:$O$89,MATCH($C549,Costs!$C$7:$C$89,0),MATCH(F$7,Costs!$E$6:$O$6,0))</f>
        <v>#REF!</v>
      </c>
      <c r="G549" s="85" t="e">
        <f>#REF!*INDEX(Costs!$E$7:$O$89,MATCH($C549,Costs!$C$7:$C$89,0),MATCH(G$7,Costs!$E$6:$O$6,0))</f>
        <v>#REF!</v>
      </c>
      <c r="H549" s="85" t="e">
        <f>#REF!*INDEX(Costs!$E$7:$O$89,MATCH($C549,Costs!$C$7:$C$89,0),MATCH(H$7,Costs!$E$6:$O$6,0))</f>
        <v>#REF!</v>
      </c>
      <c r="I549" s="85" t="e">
        <f>#REF!*INDEX(Costs!$E$7:$O$89,MATCH($C549,Costs!$C$7:$C$89,0),MATCH(I$7,Costs!$E$6:$O$6,0))</f>
        <v>#REF!</v>
      </c>
      <c r="J549" s="85" t="e">
        <f>#REF!*INDEX(Costs!$E$7:$O$89,MATCH($C549,Costs!$C$7:$C$89,0),MATCH(J$7,Costs!$E$6:$O$6,0))</f>
        <v>#REF!</v>
      </c>
      <c r="K549" s="85" t="e">
        <f>#REF!*INDEX(Costs!$E$7:$O$89,MATCH($C549,Costs!$C$7:$C$89,0),MATCH(K$7,Costs!$E$6:$O$6,0))</f>
        <v>#REF!</v>
      </c>
      <c r="L549" s="85" t="e">
        <f>#REF!*INDEX(Costs!$E$7:$O$89,MATCH($C549,Costs!$C$7:$C$89,0),MATCH(L$7,Costs!$E$6:$O$6,0))</f>
        <v>#REF!</v>
      </c>
      <c r="M549" s="85" t="e">
        <f>#REF!*INDEX(Costs!$E$7:$O$89,MATCH($C549,Costs!$C$7:$C$89,0),MATCH(M$7,Costs!$E$6:$O$6,0))</f>
        <v>#REF!</v>
      </c>
      <c r="N549" s="85" t="e">
        <f>#REF!*INDEX(Costs!$E$7:$O$89,MATCH($C549,Costs!$C$7:$C$89,0),MATCH(N$7,Costs!$E$6:$O$6,0))</f>
        <v>#REF!</v>
      </c>
      <c r="O549" s="85" t="e">
        <f>#REF!*INDEX(Costs!$E$7:$O$89,MATCH($C549,Costs!$C$7:$C$89,0),MATCH(O$7,Costs!$E$6:$O$6,0))</f>
        <v>#REF!</v>
      </c>
      <c r="P549" s="86" t="e">
        <f t="shared" si="253"/>
        <v>#REF!</v>
      </c>
      <c r="Q549" s="86" t="e">
        <f t="shared" si="247"/>
        <v>#REF!</v>
      </c>
      <c r="R549" s="86" t="e">
        <f t="shared" si="236"/>
        <v>#REF!</v>
      </c>
      <c r="S549" s="86" t="e">
        <f t="shared" si="237"/>
        <v>#REF!</v>
      </c>
      <c r="T549" s="86" t="e">
        <f t="shared" si="238"/>
        <v>#REF!</v>
      </c>
      <c r="U549" s="86" t="e">
        <f t="shared" si="239"/>
        <v>#REF!</v>
      </c>
      <c r="V549" s="86" t="e">
        <f t="shared" si="240"/>
        <v>#REF!</v>
      </c>
      <c r="W549" s="86" t="e">
        <f t="shared" si="241"/>
        <v>#REF!</v>
      </c>
      <c r="X549" s="86" t="e">
        <f t="shared" si="242"/>
        <v>#REF!</v>
      </c>
      <c r="Y549" s="86" t="e">
        <f t="shared" si="243"/>
        <v>#REF!</v>
      </c>
      <c r="Z549" s="86" t="e">
        <f t="shared" si="244"/>
        <v>#REF!</v>
      </c>
      <c r="AA549" s="39">
        <v>473</v>
      </c>
      <c r="AB549" s="88" t="e">
        <f>AA549*#REF!/$AI$18*10^3</f>
        <v>#REF!</v>
      </c>
      <c r="AC549" s="89">
        <f>INDEX(Efficiencies!$D$8:$M$89,MATCH(C549,Efficiencies!$C$8:$C$89),MATCH(D549,Efficiencies!$D$7:$M$7))</f>
        <v>51.009853</v>
      </c>
      <c r="AD549" s="89">
        <f t="shared" si="249"/>
        <v>0.38678404179493797</v>
      </c>
      <c r="AE549" s="89">
        <f>INDEX(Efficiencies!$P$8:$Y$89,MATCH(C549,Efficiencies!$C$8:$C$89),MATCH(D549,Efficiencies!$P$7:$Y$7))</f>
        <v>42.838686667635997</v>
      </c>
      <c r="AF549" s="89">
        <f t="shared" si="252"/>
        <v>0.3248258797078904</v>
      </c>
      <c r="AG549" s="89">
        <v>0</v>
      </c>
    </row>
    <row r="550" spans="1:33" x14ac:dyDescent="0.2">
      <c r="A550" s="91" t="s">
        <v>514</v>
      </c>
      <c r="B550" s="349" t="s">
        <v>2467</v>
      </c>
      <c r="C550" s="39" t="s">
        <v>2468</v>
      </c>
      <c r="D550" s="39">
        <v>2010</v>
      </c>
      <c r="E550" s="85" t="e">
        <f>#REF!*INDEX(Costs!$E$7:$O$89,MATCH($C550,Costs!$C$7:$C$89,0),MATCH(E$7,Costs!$E$6:$O$6,0))</f>
        <v>#REF!</v>
      </c>
      <c r="F550" s="85" t="e">
        <f>#REF!*INDEX(Costs!$E$7:$O$89,MATCH($C550,Costs!$C$7:$C$89,0),MATCH(F$7,Costs!$E$6:$O$6,0))</f>
        <v>#REF!</v>
      </c>
      <c r="G550" s="85" t="e">
        <f>#REF!*INDEX(Costs!$E$7:$O$89,MATCH($C550,Costs!$C$7:$C$89,0),MATCH(G$7,Costs!$E$6:$O$6,0))</f>
        <v>#REF!</v>
      </c>
      <c r="H550" s="85" t="e">
        <f>#REF!*INDEX(Costs!$E$7:$O$89,MATCH($C550,Costs!$C$7:$C$89,0),MATCH(H$7,Costs!$E$6:$O$6,0))</f>
        <v>#REF!</v>
      </c>
      <c r="I550" s="85" t="e">
        <f>#REF!*INDEX(Costs!$E$7:$O$89,MATCH($C550,Costs!$C$7:$C$89,0),MATCH(I$7,Costs!$E$6:$O$6,0))</f>
        <v>#REF!</v>
      </c>
      <c r="J550" s="85" t="e">
        <f>#REF!*INDEX(Costs!$E$7:$O$89,MATCH($C550,Costs!$C$7:$C$89,0),MATCH(J$7,Costs!$E$6:$O$6,0))</f>
        <v>#REF!</v>
      </c>
      <c r="K550" s="85" t="e">
        <f>#REF!*INDEX(Costs!$E$7:$O$89,MATCH($C550,Costs!$C$7:$C$89,0),MATCH(K$7,Costs!$E$6:$O$6,0))</f>
        <v>#REF!</v>
      </c>
      <c r="L550" s="85" t="e">
        <f>#REF!*INDEX(Costs!$E$7:$O$89,MATCH($C550,Costs!$C$7:$C$89,0),MATCH(L$7,Costs!$E$6:$O$6,0))</f>
        <v>#REF!</v>
      </c>
      <c r="M550" s="85" t="e">
        <f>#REF!*INDEX(Costs!$E$7:$O$89,MATCH($C550,Costs!$C$7:$C$89,0),MATCH(M$7,Costs!$E$6:$O$6,0))</f>
        <v>#REF!</v>
      </c>
      <c r="N550" s="85" t="e">
        <f>#REF!*INDEX(Costs!$E$7:$O$89,MATCH($C550,Costs!$C$7:$C$89,0),MATCH(N$7,Costs!$E$6:$O$6,0))</f>
        <v>#REF!</v>
      </c>
      <c r="O550" s="85" t="e">
        <f>#REF!*INDEX(Costs!$E$7:$O$89,MATCH($C550,Costs!$C$7:$C$89,0),MATCH(O$7,Costs!$E$6:$O$6,0))</f>
        <v>#REF!</v>
      </c>
      <c r="P550" s="86" t="e">
        <f>E550/$AI$18*10^6</f>
        <v>#REF!</v>
      </c>
      <c r="Q550" s="86" t="e">
        <f t="shared" si="247"/>
        <v>#REF!</v>
      </c>
      <c r="R550" s="86" t="e">
        <f t="shared" si="236"/>
        <v>#REF!</v>
      </c>
      <c r="S550" s="86" t="e">
        <f t="shared" si="237"/>
        <v>#REF!</v>
      </c>
      <c r="T550" s="86" t="e">
        <f t="shared" si="238"/>
        <v>#REF!</v>
      </c>
      <c r="U550" s="86" t="e">
        <f t="shared" si="239"/>
        <v>#REF!</v>
      </c>
      <c r="V550" s="86" t="e">
        <f t="shared" si="240"/>
        <v>#REF!</v>
      </c>
      <c r="W550" s="86" t="e">
        <f t="shared" si="241"/>
        <v>#REF!</v>
      </c>
      <c r="X550" s="86" t="e">
        <f t="shared" si="242"/>
        <v>#REF!</v>
      </c>
      <c r="Y550" s="86" t="e">
        <f t="shared" si="243"/>
        <v>#REF!</v>
      </c>
      <c r="Z550" s="86" t="e">
        <f t="shared" si="244"/>
        <v>#REF!</v>
      </c>
      <c r="AA550" s="39">
        <v>473</v>
      </c>
      <c r="AB550" s="88" t="e">
        <f>AA550*#REF!/$AI$18*10^3</f>
        <v>#REF!</v>
      </c>
      <c r="AC550" s="89">
        <f>INDEX(Efficiencies!$D$8:$M$89,MATCH(C550,Efficiencies!$C$8:$C$89),MATCH(D550,Efficiencies!$D$7:$M$7))</f>
        <v>48.02</v>
      </c>
      <c r="AD550" s="89">
        <f t="shared" si="249"/>
        <v>0.36411337407682637</v>
      </c>
      <c r="AE550" s="89">
        <f>INDEX(Efficiencies!$P$8:$Y$89,MATCH(C550,Efficiencies!$C$8:$C$89),MATCH(D550,Efficiencies!$P$7:$Y$7))</f>
        <v>40.327772240000002</v>
      </c>
      <c r="AF550" s="89">
        <f t="shared" si="252"/>
        <v>0.30578678091020767</v>
      </c>
      <c r="AG550" s="89">
        <v>0</v>
      </c>
    </row>
    <row r="551" spans="1:33" x14ac:dyDescent="0.2">
      <c r="A551" s="91" t="s">
        <v>2469</v>
      </c>
      <c r="B551" s="349" t="s">
        <v>2470</v>
      </c>
      <c r="C551" s="39" t="s">
        <v>2468</v>
      </c>
      <c r="D551" s="39">
        <v>2015</v>
      </c>
      <c r="E551" s="85" t="e">
        <f>#REF!*INDEX(Costs!$E$7:$O$89,MATCH($C551,Costs!$C$7:$C$89,0),MATCH(E$7,Costs!$E$6:$O$6,0))</f>
        <v>#REF!</v>
      </c>
      <c r="F551" s="85" t="e">
        <f>#REF!*INDEX(Costs!$E$7:$O$89,MATCH($C551,Costs!$C$7:$C$89,0),MATCH(F$7,Costs!$E$6:$O$6,0))</f>
        <v>#REF!</v>
      </c>
      <c r="G551" s="85" t="e">
        <f>#REF!*INDEX(Costs!$E$7:$O$89,MATCH($C551,Costs!$C$7:$C$89,0),MATCH(G$7,Costs!$E$6:$O$6,0))</f>
        <v>#REF!</v>
      </c>
      <c r="H551" s="85" t="e">
        <f>#REF!*INDEX(Costs!$E$7:$O$89,MATCH($C551,Costs!$C$7:$C$89,0),MATCH(H$7,Costs!$E$6:$O$6,0))</f>
        <v>#REF!</v>
      </c>
      <c r="I551" s="85" t="e">
        <f>#REF!*INDEX(Costs!$E$7:$O$89,MATCH($C551,Costs!$C$7:$C$89,0),MATCH(I$7,Costs!$E$6:$O$6,0))</f>
        <v>#REF!</v>
      </c>
      <c r="J551" s="85" t="e">
        <f>#REF!*INDEX(Costs!$E$7:$O$89,MATCH($C551,Costs!$C$7:$C$89,0),MATCH(J$7,Costs!$E$6:$O$6,0))</f>
        <v>#REF!</v>
      </c>
      <c r="K551" s="85" t="e">
        <f>#REF!*INDEX(Costs!$E$7:$O$89,MATCH($C551,Costs!$C$7:$C$89,0),MATCH(K$7,Costs!$E$6:$O$6,0))</f>
        <v>#REF!</v>
      </c>
      <c r="L551" s="85" t="e">
        <f>#REF!*INDEX(Costs!$E$7:$O$89,MATCH($C551,Costs!$C$7:$C$89,0),MATCH(L$7,Costs!$E$6:$O$6,0))</f>
        <v>#REF!</v>
      </c>
      <c r="M551" s="85" t="e">
        <f>#REF!*INDEX(Costs!$E$7:$O$89,MATCH($C551,Costs!$C$7:$C$89,0),MATCH(M$7,Costs!$E$6:$O$6,0))</f>
        <v>#REF!</v>
      </c>
      <c r="N551" s="85" t="e">
        <f>#REF!*INDEX(Costs!$E$7:$O$89,MATCH($C551,Costs!$C$7:$C$89,0),MATCH(N$7,Costs!$E$6:$O$6,0))</f>
        <v>#REF!</v>
      </c>
      <c r="O551" s="85" t="e">
        <f>#REF!*INDEX(Costs!$E$7:$O$89,MATCH($C551,Costs!$C$7:$C$89,0),MATCH(O$7,Costs!$E$6:$O$6,0))</f>
        <v>#REF!</v>
      </c>
      <c r="P551" s="86" t="e">
        <f t="shared" ref="P551:P558" si="254">E551/$AI$18*10^6</f>
        <v>#REF!</v>
      </c>
      <c r="Q551" s="86" t="e">
        <f t="shared" si="247"/>
        <v>#REF!</v>
      </c>
      <c r="R551" s="86" t="e">
        <f t="shared" ref="R551:R578" si="255">G551/$AI$18*10^6</f>
        <v>#REF!</v>
      </c>
      <c r="S551" s="86" t="e">
        <f t="shared" ref="S551:S614" si="256">H551/$AI$18*10^6</f>
        <v>#REF!</v>
      </c>
      <c r="T551" s="86" t="e">
        <f t="shared" ref="T551:T614" si="257">I551/$AI$18*10^6</f>
        <v>#REF!</v>
      </c>
      <c r="U551" s="86" t="e">
        <f t="shared" ref="U551:U614" si="258">J551/$AI$18*10^6</f>
        <v>#REF!</v>
      </c>
      <c r="V551" s="86" t="e">
        <f t="shared" ref="V551:V614" si="259">K551/$AI$18*10^6</f>
        <v>#REF!</v>
      </c>
      <c r="W551" s="86" t="e">
        <f t="shared" ref="W551:W614" si="260">L551/$AI$18*10^6</f>
        <v>#REF!</v>
      </c>
      <c r="X551" s="86" t="e">
        <f t="shared" ref="X551:X614" si="261">M551/$AI$18*10^6</f>
        <v>#REF!</v>
      </c>
      <c r="Y551" s="86" t="e">
        <f t="shared" ref="Y551:Y614" si="262">N551/$AI$18*10^6</f>
        <v>#REF!</v>
      </c>
      <c r="Z551" s="86" t="e">
        <f t="shared" ref="Z551:Z614" si="263">O551/$AI$18*10^6</f>
        <v>#REF!</v>
      </c>
      <c r="AA551" s="39">
        <v>473</v>
      </c>
      <c r="AB551" s="88" t="e">
        <f>AA551*#REF!/$AI$18*10^3</f>
        <v>#REF!</v>
      </c>
      <c r="AC551" s="89">
        <f>INDEX(Efficiencies!$D$8:$M$89,MATCH(C551,Efficiencies!$C$8:$C$89),MATCH(D551,Efficiencies!$D$7:$M$7))</f>
        <v>43.241982</v>
      </c>
      <c r="AD551" s="89">
        <f t="shared" si="249"/>
        <v>0.32788388104517679</v>
      </c>
      <c r="AE551" s="89">
        <f>INDEX(Efficiencies!$P$8:$Y$89,MATCH(C551,Efficiencies!$C$8:$C$89),MATCH(D551,Efficiencies!$P$7:$Y$7))</f>
        <v>36.315135387384004</v>
      </c>
      <c r="AF551" s="89">
        <f t="shared" si="252"/>
        <v>0.27536081790831207</v>
      </c>
      <c r="AG551" s="89">
        <v>0</v>
      </c>
    </row>
    <row r="552" spans="1:33" x14ac:dyDescent="0.2">
      <c r="A552" s="91" t="s">
        <v>2471</v>
      </c>
      <c r="B552" s="349" t="s">
        <v>2472</v>
      </c>
      <c r="C552" s="39" t="s">
        <v>2468</v>
      </c>
      <c r="D552" s="39">
        <v>2020</v>
      </c>
      <c r="E552" s="85" t="e">
        <f>#REF!*INDEX(Costs!$E$7:$O$89,MATCH($C552,Costs!$C$7:$C$89,0),MATCH(E$7,Costs!$E$6:$O$6,0))</f>
        <v>#REF!</v>
      </c>
      <c r="F552" s="85" t="e">
        <f>#REF!*INDEX(Costs!$E$7:$O$89,MATCH($C552,Costs!$C$7:$C$89,0),MATCH(F$7,Costs!$E$6:$O$6,0))</f>
        <v>#REF!</v>
      </c>
      <c r="G552" s="85" t="e">
        <f>#REF!*INDEX(Costs!$E$7:$O$89,MATCH($C552,Costs!$C$7:$C$89,0),MATCH(G$7,Costs!$E$6:$O$6,0))</f>
        <v>#REF!</v>
      </c>
      <c r="H552" s="85" t="e">
        <f>#REF!*INDEX(Costs!$E$7:$O$89,MATCH($C552,Costs!$C$7:$C$89,0),MATCH(H$7,Costs!$E$6:$O$6,0))</f>
        <v>#REF!</v>
      </c>
      <c r="I552" s="85" t="e">
        <f>#REF!*INDEX(Costs!$E$7:$O$89,MATCH($C552,Costs!$C$7:$C$89,0),MATCH(I$7,Costs!$E$6:$O$6,0))</f>
        <v>#REF!</v>
      </c>
      <c r="J552" s="85" t="e">
        <f>#REF!*INDEX(Costs!$E$7:$O$89,MATCH($C552,Costs!$C$7:$C$89,0),MATCH(J$7,Costs!$E$6:$O$6,0))</f>
        <v>#REF!</v>
      </c>
      <c r="K552" s="85" t="e">
        <f>#REF!*INDEX(Costs!$E$7:$O$89,MATCH($C552,Costs!$C$7:$C$89,0),MATCH(K$7,Costs!$E$6:$O$6,0))</f>
        <v>#REF!</v>
      </c>
      <c r="L552" s="85" t="e">
        <f>#REF!*INDEX(Costs!$E$7:$O$89,MATCH($C552,Costs!$C$7:$C$89,0),MATCH(L$7,Costs!$E$6:$O$6,0))</f>
        <v>#REF!</v>
      </c>
      <c r="M552" s="85" t="e">
        <f>#REF!*INDEX(Costs!$E$7:$O$89,MATCH($C552,Costs!$C$7:$C$89,0),MATCH(M$7,Costs!$E$6:$O$6,0))</f>
        <v>#REF!</v>
      </c>
      <c r="N552" s="85" t="e">
        <f>#REF!*INDEX(Costs!$E$7:$O$89,MATCH($C552,Costs!$C$7:$C$89,0),MATCH(N$7,Costs!$E$6:$O$6,0))</f>
        <v>#REF!</v>
      </c>
      <c r="O552" s="85" t="e">
        <f>#REF!*INDEX(Costs!$E$7:$O$89,MATCH($C552,Costs!$C$7:$C$89,0),MATCH(O$7,Costs!$E$6:$O$6,0))</f>
        <v>#REF!</v>
      </c>
      <c r="P552" s="86" t="e">
        <f t="shared" si="254"/>
        <v>#REF!</v>
      </c>
      <c r="Q552" s="86" t="e">
        <f t="shared" si="247"/>
        <v>#REF!</v>
      </c>
      <c r="R552" s="86" t="e">
        <f t="shared" si="255"/>
        <v>#REF!</v>
      </c>
      <c r="S552" s="86" t="e">
        <f t="shared" si="256"/>
        <v>#REF!</v>
      </c>
      <c r="T552" s="86" t="e">
        <f t="shared" si="257"/>
        <v>#REF!</v>
      </c>
      <c r="U552" s="86" t="e">
        <f t="shared" si="258"/>
        <v>#REF!</v>
      </c>
      <c r="V552" s="86" t="e">
        <f t="shared" si="259"/>
        <v>#REF!</v>
      </c>
      <c r="W552" s="86" t="e">
        <f t="shared" si="260"/>
        <v>#REF!</v>
      </c>
      <c r="X552" s="86" t="e">
        <f t="shared" si="261"/>
        <v>#REF!</v>
      </c>
      <c r="Y552" s="86" t="e">
        <f t="shared" si="262"/>
        <v>#REF!</v>
      </c>
      <c r="Z552" s="86" t="e">
        <f t="shared" si="263"/>
        <v>#REF!</v>
      </c>
      <c r="AA552" s="39">
        <v>473</v>
      </c>
      <c r="AB552" s="88" t="e">
        <f>AA552*#REF!/$AI$18*10^3</f>
        <v>#REF!</v>
      </c>
      <c r="AC552" s="89">
        <f>INDEX(Efficiencies!$D$8:$M$89,MATCH(C552,Efficiencies!$C$8:$C$89),MATCH(D552,Efficiencies!$D$7:$M$7))</f>
        <v>48.524307</v>
      </c>
      <c r="AD552" s="89">
        <f t="shared" si="249"/>
        <v>0.36793730001061564</v>
      </c>
      <c r="AE552" s="89">
        <f>INDEX(Efficiencies!$P$8:$Y$89,MATCH(C552,Efficiencies!$C$8:$C$89),MATCH(D552,Efficiencies!$P$7:$Y$7))</f>
        <v>40.751295310284</v>
      </c>
      <c r="AF552" s="89">
        <f t="shared" si="252"/>
        <v>0.30899815979651513</v>
      </c>
      <c r="AG552" s="89">
        <v>0</v>
      </c>
    </row>
    <row r="553" spans="1:33" x14ac:dyDescent="0.2">
      <c r="A553" s="91" t="s">
        <v>2473</v>
      </c>
      <c r="B553" s="349" t="s">
        <v>2474</v>
      </c>
      <c r="C553" s="39" t="s">
        <v>2468</v>
      </c>
      <c r="D553" s="39">
        <v>2025</v>
      </c>
      <c r="E553" s="85" t="e">
        <f>#REF!*INDEX(Costs!$E$7:$O$89,MATCH($C553,Costs!$C$7:$C$89,0),MATCH(E$7,Costs!$E$6:$O$6,0))</f>
        <v>#REF!</v>
      </c>
      <c r="F553" s="85" t="e">
        <f>#REF!*INDEX(Costs!$E$7:$O$89,MATCH($C553,Costs!$C$7:$C$89,0),MATCH(F$7,Costs!$E$6:$O$6,0))</f>
        <v>#REF!</v>
      </c>
      <c r="G553" s="85" t="e">
        <f>#REF!*INDEX(Costs!$E$7:$O$89,MATCH($C553,Costs!$C$7:$C$89,0),MATCH(G$7,Costs!$E$6:$O$6,0))</f>
        <v>#REF!</v>
      </c>
      <c r="H553" s="85" t="e">
        <f>#REF!*INDEX(Costs!$E$7:$O$89,MATCH($C553,Costs!$C$7:$C$89,0),MATCH(H$7,Costs!$E$6:$O$6,0))</f>
        <v>#REF!</v>
      </c>
      <c r="I553" s="85" t="e">
        <f>#REF!*INDEX(Costs!$E$7:$O$89,MATCH($C553,Costs!$C$7:$C$89,0),MATCH(I$7,Costs!$E$6:$O$6,0))</f>
        <v>#REF!</v>
      </c>
      <c r="J553" s="85" t="e">
        <f>#REF!*INDEX(Costs!$E$7:$O$89,MATCH($C553,Costs!$C$7:$C$89,0),MATCH(J$7,Costs!$E$6:$O$6,0))</f>
        <v>#REF!</v>
      </c>
      <c r="K553" s="85" t="e">
        <f>#REF!*INDEX(Costs!$E$7:$O$89,MATCH($C553,Costs!$C$7:$C$89,0),MATCH(K$7,Costs!$E$6:$O$6,0))</f>
        <v>#REF!</v>
      </c>
      <c r="L553" s="85" t="e">
        <f>#REF!*INDEX(Costs!$E$7:$O$89,MATCH($C553,Costs!$C$7:$C$89,0),MATCH(L$7,Costs!$E$6:$O$6,0))</f>
        <v>#REF!</v>
      </c>
      <c r="M553" s="85" t="e">
        <f>#REF!*INDEX(Costs!$E$7:$O$89,MATCH($C553,Costs!$C$7:$C$89,0),MATCH(M$7,Costs!$E$6:$O$6,0))</f>
        <v>#REF!</v>
      </c>
      <c r="N553" s="85" t="e">
        <f>#REF!*INDEX(Costs!$E$7:$O$89,MATCH($C553,Costs!$C$7:$C$89,0),MATCH(N$7,Costs!$E$6:$O$6,0))</f>
        <v>#REF!</v>
      </c>
      <c r="O553" s="85" t="e">
        <f>#REF!*INDEX(Costs!$E$7:$O$89,MATCH($C553,Costs!$C$7:$C$89,0),MATCH(O$7,Costs!$E$6:$O$6,0))</f>
        <v>#REF!</v>
      </c>
      <c r="P553" s="86" t="e">
        <f t="shared" si="254"/>
        <v>#REF!</v>
      </c>
      <c r="Q553" s="86" t="e">
        <f t="shared" si="247"/>
        <v>#REF!</v>
      </c>
      <c r="R553" s="86" t="e">
        <f t="shared" si="255"/>
        <v>#REF!</v>
      </c>
      <c r="S553" s="86" t="e">
        <f t="shared" si="256"/>
        <v>#REF!</v>
      </c>
      <c r="T553" s="86" t="e">
        <f t="shared" si="257"/>
        <v>#REF!</v>
      </c>
      <c r="U553" s="86" t="e">
        <f t="shared" si="258"/>
        <v>#REF!</v>
      </c>
      <c r="V553" s="86" t="e">
        <f t="shared" si="259"/>
        <v>#REF!</v>
      </c>
      <c r="W553" s="86" t="e">
        <f t="shared" si="260"/>
        <v>#REF!</v>
      </c>
      <c r="X553" s="86" t="e">
        <f t="shared" si="261"/>
        <v>#REF!</v>
      </c>
      <c r="Y553" s="86" t="e">
        <f t="shared" si="262"/>
        <v>#REF!</v>
      </c>
      <c r="Z553" s="86" t="e">
        <f t="shared" si="263"/>
        <v>#REF!</v>
      </c>
      <c r="AA553" s="39">
        <v>473</v>
      </c>
      <c r="AB553" s="88" t="e">
        <f>AA553*#REF!/$AI$18*10^3</f>
        <v>#REF!</v>
      </c>
      <c r="AC553" s="89">
        <f>INDEX(Efficiencies!$D$8:$M$89,MATCH(C553,Efficiencies!$C$8:$C$89),MATCH(D553,Efficiencies!$D$7:$M$7))</f>
        <v>57.373634000000003</v>
      </c>
      <c r="AD553" s="89">
        <f t="shared" si="249"/>
        <v>0.43503763970822412</v>
      </c>
      <c r="AE553" s="89">
        <f>INDEX(Efficiencies!$P$8:$Y$89,MATCH(C553,Efficiencies!$C$8:$C$89),MATCH(D553,Efficiencies!$P$7:$Y$7))</f>
        <v>48.183066316808002</v>
      </c>
      <c r="AF553" s="89">
        <f t="shared" si="252"/>
        <v>0.3653498302786431</v>
      </c>
      <c r="AG553" s="89">
        <v>0</v>
      </c>
    </row>
    <row r="554" spans="1:33" x14ac:dyDescent="0.2">
      <c r="A554" s="91" t="s">
        <v>2475</v>
      </c>
      <c r="B554" s="349" t="s">
        <v>2476</v>
      </c>
      <c r="C554" s="39" t="s">
        <v>2468</v>
      </c>
      <c r="D554" s="39">
        <v>2030</v>
      </c>
      <c r="E554" s="85" t="e">
        <f>#REF!*INDEX(Costs!$E$7:$O$89,MATCH($C554,Costs!$C$7:$C$89,0),MATCH(E$7,Costs!$E$6:$O$6,0))</f>
        <v>#REF!</v>
      </c>
      <c r="F554" s="85" t="e">
        <f>#REF!*INDEX(Costs!$E$7:$O$89,MATCH($C554,Costs!$C$7:$C$89,0),MATCH(F$7,Costs!$E$6:$O$6,0))</f>
        <v>#REF!</v>
      </c>
      <c r="G554" s="85" t="e">
        <f>#REF!*INDEX(Costs!$E$7:$O$89,MATCH($C554,Costs!$C$7:$C$89,0),MATCH(G$7,Costs!$E$6:$O$6,0))</f>
        <v>#REF!</v>
      </c>
      <c r="H554" s="85" t="e">
        <f>#REF!*INDEX(Costs!$E$7:$O$89,MATCH($C554,Costs!$C$7:$C$89,0),MATCH(H$7,Costs!$E$6:$O$6,0))</f>
        <v>#REF!</v>
      </c>
      <c r="I554" s="85" t="e">
        <f>#REF!*INDEX(Costs!$E$7:$O$89,MATCH($C554,Costs!$C$7:$C$89,0),MATCH(I$7,Costs!$E$6:$O$6,0))</f>
        <v>#REF!</v>
      </c>
      <c r="J554" s="85" t="e">
        <f>#REF!*INDEX(Costs!$E$7:$O$89,MATCH($C554,Costs!$C$7:$C$89,0),MATCH(J$7,Costs!$E$6:$O$6,0))</f>
        <v>#REF!</v>
      </c>
      <c r="K554" s="85" t="e">
        <f>#REF!*INDEX(Costs!$E$7:$O$89,MATCH($C554,Costs!$C$7:$C$89,0),MATCH(K$7,Costs!$E$6:$O$6,0))</f>
        <v>#REF!</v>
      </c>
      <c r="L554" s="85" t="e">
        <f>#REF!*INDEX(Costs!$E$7:$O$89,MATCH($C554,Costs!$C$7:$C$89,0),MATCH(L$7,Costs!$E$6:$O$6,0))</f>
        <v>#REF!</v>
      </c>
      <c r="M554" s="85" t="e">
        <f>#REF!*INDEX(Costs!$E$7:$O$89,MATCH($C554,Costs!$C$7:$C$89,0),MATCH(M$7,Costs!$E$6:$O$6,0))</f>
        <v>#REF!</v>
      </c>
      <c r="N554" s="85" t="e">
        <f>#REF!*INDEX(Costs!$E$7:$O$89,MATCH($C554,Costs!$C$7:$C$89,0),MATCH(N$7,Costs!$E$6:$O$6,0))</f>
        <v>#REF!</v>
      </c>
      <c r="O554" s="85" t="e">
        <f>#REF!*INDEX(Costs!$E$7:$O$89,MATCH($C554,Costs!$C$7:$C$89,0),MATCH(O$7,Costs!$E$6:$O$6,0))</f>
        <v>#REF!</v>
      </c>
      <c r="P554" s="86" t="e">
        <f t="shared" si="254"/>
        <v>#REF!</v>
      </c>
      <c r="Q554" s="86" t="e">
        <f t="shared" si="247"/>
        <v>#REF!</v>
      </c>
      <c r="R554" s="86" t="e">
        <f t="shared" si="255"/>
        <v>#REF!</v>
      </c>
      <c r="S554" s="86" t="e">
        <f t="shared" si="256"/>
        <v>#REF!</v>
      </c>
      <c r="T554" s="86" t="e">
        <f t="shared" si="257"/>
        <v>#REF!</v>
      </c>
      <c r="U554" s="86" t="e">
        <f t="shared" si="258"/>
        <v>#REF!</v>
      </c>
      <c r="V554" s="86" t="e">
        <f t="shared" si="259"/>
        <v>#REF!</v>
      </c>
      <c r="W554" s="86" t="e">
        <f t="shared" si="260"/>
        <v>#REF!</v>
      </c>
      <c r="X554" s="86" t="e">
        <f t="shared" si="261"/>
        <v>#REF!</v>
      </c>
      <c r="Y554" s="86" t="e">
        <f t="shared" si="262"/>
        <v>#REF!</v>
      </c>
      <c r="Z554" s="86" t="e">
        <f t="shared" si="263"/>
        <v>#REF!</v>
      </c>
      <c r="AA554" s="39">
        <v>473</v>
      </c>
      <c r="AB554" s="88" t="e">
        <f>AA554*#REF!/$AI$18*10^3</f>
        <v>#REF!</v>
      </c>
      <c r="AC554" s="89">
        <f>INDEX(Efficiencies!$D$8:$M$89,MATCH(C554,Efficiencies!$C$8:$C$89),MATCH(D554,Efficiencies!$D$7:$M$7))</f>
        <v>57.602631000000002</v>
      </c>
      <c r="AD554" s="89">
        <f t="shared" si="249"/>
        <v>0.43677401768247381</v>
      </c>
      <c r="AE554" s="89">
        <f>INDEX(Efficiencies!$P$8:$Y$89,MATCH(C554,Efficiencies!$C$8:$C$89),MATCH(D554,Efficiencies!$P$7:$Y$7))</f>
        <v>48.375380745371999</v>
      </c>
      <c r="AF554" s="89">
        <f t="shared" si="252"/>
        <v>0.36680806133795368</v>
      </c>
      <c r="AG554" s="89">
        <v>0</v>
      </c>
    </row>
    <row r="555" spans="1:33" x14ac:dyDescent="0.2">
      <c r="A555" s="91" t="s">
        <v>2477</v>
      </c>
      <c r="B555" s="349" t="s">
        <v>2478</v>
      </c>
      <c r="C555" s="39" t="s">
        <v>2468</v>
      </c>
      <c r="D555" s="39">
        <v>2035</v>
      </c>
      <c r="E555" s="85" t="e">
        <f>#REF!*INDEX(Costs!$E$7:$O$89,MATCH($C555,Costs!$C$7:$C$89,0),MATCH(E$7,Costs!$E$6:$O$6,0))</f>
        <v>#REF!</v>
      </c>
      <c r="F555" s="85" t="e">
        <f>#REF!*INDEX(Costs!$E$7:$O$89,MATCH($C555,Costs!$C$7:$C$89,0),MATCH(F$7,Costs!$E$6:$O$6,0))</f>
        <v>#REF!</v>
      </c>
      <c r="G555" s="85" t="e">
        <f>#REF!*INDEX(Costs!$E$7:$O$89,MATCH($C555,Costs!$C$7:$C$89,0),MATCH(G$7,Costs!$E$6:$O$6,0))</f>
        <v>#REF!</v>
      </c>
      <c r="H555" s="85" t="e">
        <f>#REF!*INDEX(Costs!$E$7:$O$89,MATCH($C555,Costs!$C$7:$C$89,0),MATCH(H$7,Costs!$E$6:$O$6,0))</f>
        <v>#REF!</v>
      </c>
      <c r="I555" s="85" t="e">
        <f>#REF!*INDEX(Costs!$E$7:$O$89,MATCH($C555,Costs!$C$7:$C$89,0),MATCH(I$7,Costs!$E$6:$O$6,0))</f>
        <v>#REF!</v>
      </c>
      <c r="J555" s="85" t="e">
        <f>#REF!*INDEX(Costs!$E$7:$O$89,MATCH($C555,Costs!$C$7:$C$89,0),MATCH(J$7,Costs!$E$6:$O$6,0))</f>
        <v>#REF!</v>
      </c>
      <c r="K555" s="85" t="e">
        <f>#REF!*INDEX(Costs!$E$7:$O$89,MATCH($C555,Costs!$C$7:$C$89,0),MATCH(K$7,Costs!$E$6:$O$6,0))</f>
        <v>#REF!</v>
      </c>
      <c r="L555" s="85" t="e">
        <f>#REF!*INDEX(Costs!$E$7:$O$89,MATCH($C555,Costs!$C$7:$C$89,0),MATCH(L$7,Costs!$E$6:$O$6,0))</f>
        <v>#REF!</v>
      </c>
      <c r="M555" s="85" t="e">
        <f>#REF!*INDEX(Costs!$E$7:$O$89,MATCH($C555,Costs!$C$7:$C$89,0),MATCH(M$7,Costs!$E$6:$O$6,0))</f>
        <v>#REF!</v>
      </c>
      <c r="N555" s="85" t="e">
        <f>#REF!*INDEX(Costs!$E$7:$O$89,MATCH($C555,Costs!$C$7:$C$89,0),MATCH(N$7,Costs!$E$6:$O$6,0))</f>
        <v>#REF!</v>
      </c>
      <c r="O555" s="85" t="e">
        <f>#REF!*INDEX(Costs!$E$7:$O$89,MATCH($C555,Costs!$C$7:$C$89,0),MATCH(O$7,Costs!$E$6:$O$6,0))</f>
        <v>#REF!</v>
      </c>
      <c r="P555" s="86" t="e">
        <f t="shared" si="254"/>
        <v>#REF!</v>
      </c>
      <c r="Q555" s="86" t="e">
        <f t="shared" si="247"/>
        <v>#REF!</v>
      </c>
      <c r="R555" s="86" t="e">
        <f t="shared" si="255"/>
        <v>#REF!</v>
      </c>
      <c r="S555" s="86" t="e">
        <f t="shared" si="256"/>
        <v>#REF!</v>
      </c>
      <c r="T555" s="86" t="e">
        <f t="shared" si="257"/>
        <v>#REF!</v>
      </c>
      <c r="U555" s="86" t="e">
        <f t="shared" si="258"/>
        <v>#REF!</v>
      </c>
      <c r="V555" s="86" t="e">
        <f t="shared" si="259"/>
        <v>#REF!</v>
      </c>
      <c r="W555" s="86" t="e">
        <f t="shared" si="260"/>
        <v>#REF!</v>
      </c>
      <c r="X555" s="86" t="e">
        <f t="shared" si="261"/>
        <v>#REF!</v>
      </c>
      <c r="Y555" s="86" t="e">
        <f t="shared" si="262"/>
        <v>#REF!</v>
      </c>
      <c r="Z555" s="86" t="e">
        <f t="shared" si="263"/>
        <v>#REF!</v>
      </c>
      <c r="AA555" s="39">
        <v>473</v>
      </c>
      <c r="AB555" s="88" t="e">
        <f>AA555*#REF!/$AI$18*10^3</f>
        <v>#REF!</v>
      </c>
      <c r="AC555" s="89">
        <f>INDEX(Efficiencies!$D$8:$M$89,MATCH(C555,Efficiencies!$C$8:$C$89),MATCH(D555,Efficiencies!$D$7:$M$7))</f>
        <v>57.596603000000002</v>
      </c>
      <c r="AD555" s="89">
        <f t="shared" si="249"/>
        <v>0.43672831015604868</v>
      </c>
      <c r="AE555" s="89">
        <f>INDEX(Efficiencies!$P$8:$Y$89,MATCH(C555,Efficiencies!$C$8:$C$89),MATCH(D555,Efficiencies!$P$7:$Y$7))</f>
        <v>48.370318358635998</v>
      </c>
      <c r="AF555" s="89">
        <f t="shared" si="252"/>
        <v>0.36676967560877155</v>
      </c>
      <c r="AG555" s="89">
        <v>0</v>
      </c>
    </row>
    <row r="556" spans="1:33" x14ac:dyDescent="0.2">
      <c r="A556" s="91" t="s">
        <v>2479</v>
      </c>
      <c r="B556" s="349" t="s">
        <v>2480</v>
      </c>
      <c r="C556" s="39" t="s">
        <v>2468</v>
      </c>
      <c r="D556" s="39">
        <v>2040</v>
      </c>
      <c r="E556" s="85" t="e">
        <f>#REF!*INDEX(Costs!$E$7:$O$89,MATCH($C556,Costs!$C$7:$C$89,0),MATCH(E$7,Costs!$E$6:$O$6,0))</f>
        <v>#REF!</v>
      </c>
      <c r="F556" s="85" t="e">
        <f>#REF!*INDEX(Costs!$E$7:$O$89,MATCH($C556,Costs!$C$7:$C$89,0),MATCH(F$7,Costs!$E$6:$O$6,0))</f>
        <v>#REF!</v>
      </c>
      <c r="G556" s="85" t="e">
        <f>#REF!*INDEX(Costs!$E$7:$O$89,MATCH($C556,Costs!$C$7:$C$89,0),MATCH(G$7,Costs!$E$6:$O$6,0))</f>
        <v>#REF!</v>
      </c>
      <c r="H556" s="85" t="e">
        <f>#REF!*INDEX(Costs!$E$7:$O$89,MATCH($C556,Costs!$C$7:$C$89,0),MATCH(H$7,Costs!$E$6:$O$6,0))</f>
        <v>#REF!</v>
      </c>
      <c r="I556" s="85" t="e">
        <f>#REF!*INDEX(Costs!$E$7:$O$89,MATCH($C556,Costs!$C$7:$C$89,0),MATCH(I$7,Costs!$E$6:$O$6,0))</f>
        <v>#REF!</v>
      </c>
      <c r="J556" s="85" t="e">
        <f>#REF!*INDEX(Costs!$E$7:$O$89,MATCH($C556,Costs!$C$7:$C$89,0),MATCH(J$7,Costs!$E$6:$O$6,0))</f>
        <v>#REF!</v>
      </c>
      <c r="K556" s="85" t="e">
        <f>#REF!*INDEX(Costs!$E$7:$O$89,MATCH($C556,Costs!$C$7:$C$89,0),MATCH(K$7,Costs!$E$6:$O$6,0))</f>
        <v>#REF!</v>
      </c>
      <c r="L556" s="85" t="e">
        <f>#REF!*INDEX(Costs!$E$7:$O$89,MATCH($C556,Costs!$C$7:$C$89,0),MATCH(L$7,Costs!$E$6:$O$6,0))</f>
        <v>#REF!</v>
      </c>
      <c r="M556" s="85" t="e">
        <f>#REF!*INDEX(Costs!$E$7:$O$89,MATCH($C556,Costs!$C$7:$C$89,0),MATCH(M$7,Costs!$E$6:$O$6,0))</f>
        <v>#REF!</v>
      </c>
      <c r="N556" s="85" t="e">
        <f>#REF!*INDEX(Costs!$E$7:$O$89,MATCH($C556,Costs!$C$7:$C$89,0),MATCH(N$7,Costs!$E$6:$O$6,0))</f>
        <v>#REF!</v>
      </c>
      <c r="O556" s="85" t="e">
        <f>#REF!*INDEX(Costs!$E$7:$O$89,MATCH($C556,Costs!$C$7:$C$89,0),MATCH(O$7,Costs!$E$6:$O$6,0))</f>
        <v>#REF!</v>
      </c>
      <c r="P556" s="86" t="e">
        <f t="shared" si="254"/>
        <v>#REF!</v>
      </c>
      <c r="Q556" s="86" t="e">
        <f t="shared" si="247"/>
        <v>#REF!</v>
      </c>
      <c r="R556" s="86" t="e">
        <f t="shared" si="255"/>
        <v>#REF!</v>
      </c>
      <c r="S556" s="86" t="e">
        <f t="shared" si="256"/>
        <v>#REF!</v>
      </c>
      <c r="T556" s="86" t="e">
        <f t="shared" si="257"/>
        <v>#REF!</v>
      </c>
      <c r="U556" s="86" t="e">
        <f t="shared" si="258"/>
        <v>#REF!</v>
      </c>
      <c r="V556" s="86" t="e">
        <f t="shared" si="259"/>
        <v>#REF!</v>
      </c>
      <c r="W556" s="86" t="e">
        <f t="shared" si="260"/>
        <v>#REF!</v>
      </c>
      <c r="X556" s="86" t="e">
        <f t="shared" si="261"/>
        <v>#REF!</v>
      </c>
      <c r="Y556" s="86" t="e">
        <f t="shared" si="262"/>
        <v>#REF!</v>
      </c>
      <c r="Z556" s="86" t="e">
        <f t="shared" si="263"/>
        <v>#REF!</v>
      </c>
      <c r="AA556" s="39">
        <v>473</v>
      </c>
      <c r="AB556" s="88" t="e">
        <f>AA556*#REF!/$AI$18*10^3</f>
        <v>#REF!</v>
      </c>
      <c r="AC556" s="89">
        <f>INDEX(Efficiencies!$D$8:$M$89,MATCH(C556,Efficiencies!$C$8:$C$89),MATCH(D556,Efficiencies!$D$7:$M$7))</f>
        <v>57.536853999999998</v>
      </c>
      <c r="AD556" s="89">
        <f t="shared" si="249"/>
        <v>0.43627526121836191</v>
      </c>
      <c r="AE556" s="89">
        <f>INDEX(Efficiencies!$P$8:$Y$89,MATCH(C556,Efficiencies!$C$8:$C$89),MATCH(D556,Efficiencies!$P$7:$Y$7))</f>
        <v>48.320140431447996</v>
      </c>
      <c r="AF556" s="89">
        <f t="shared" si="252"/>
        <v>0.36638919967431494</v>
      </c>
      <c r="AG556" s="89">
        <v>0</v>
      </c>
    </row>
    <row r="557" spans="1:33" x14ac:dyDescent="0.2">
      <c r="A557" s="91" t="s">
        <v>2481</v>
      </c>
      <c r="B557" s="349" t="s">
        <v>2482</v>
      </c>
      <c r="C557" s="39" t="s">
        <v>2468</v>
      </c>
      <c r="D557" s="39">
        <v>2045</v>
      </c>
      <c r="E557" s="85" t="e">
        <f>#REF!*INDEX(Costs!$E$7:$O$89,MATCH($C557,Costs!$C$7:$C$89,0),MATCH(E$7,Costs!$E$6:$O$6,0))</f>
        <v>#REF!</v>
      </c>
      <c r="F557" s="85" t="e">
        <f>#REF!*INDEX(Costs!$E$7:$O$89,MATCH($C557,Costs!$C$7:$C$89,0),MATCH(F$7,Costs!$E$6:$O$6,0))</f>
        <v>#REF!</v>
      </c>
      <c r="G557" s="85" t="e">
        <f>#REF!*INDEX(Costs!$E$7:$O$89,MATCH($C557,Costs!$C$7:$C$89,0),MATCH(G$7,Costs!$E$6:$O$6,0))</f>
        <v>#REF!</v>
      </c>
      <c r="H557" s="85" t="e">
        <f>#REF!*INDEX(Costs!$E$7:$O$89,MATCH($C557,Costs!$C$7:$C$89,0),MATCH(H$7,Costs!$E$6:$O$6,0))</f>
        <v>#REF!</v>
      </c>
      <c r="I557" s="85" t="e">
        <f>#REF!*INDEX(Costs!$E$7:$O$89,MATCH($C557,Costs!$C$7:$C$89,0),MATCH(I$7,Costs!$E$6:$O$6,0))</f>
        <v>#REF!</v>
      </c>
      <c r="J557" s="85" t="e">
        <f>#REF!*INDEX(Costs!$E$7:$O$89,MATCH($C557,Costs!$C$7:$C$89,0),MATCH(J$7,Costs!$E$6:$O$6,0))</f>
        <v>#REF!</v>
      </c>
      <c r="K557" s="85" t="e">
        <f>#REF!*INDEX(Costs!$E$7:$O$89,MATCH($C557,Costs!$C$7:$C$89,0),MATCH(K$7,Costs!$E$6:$O$6,0))</f>
        <v>#REF!</v>
      </c>
      <c r="L557" s="85" t="e">
        <f>#REF!*INDEX(Costs!$E$7:$O$89,MATCH($C557,Costs!$C$7:$C$89,0),MATCH(L$7,Costs!$E$6:$O$6,0))</f>
        <v>#REF!</v>
      </c>
      <c r="M557" s="85" t="e">
        <f>#REF!*INDEX(Costs!$E$7:$O$89,MATCH($C557,Costs!$C$7:$C$89,0),MATCH(M$7,Costs!$E$6:$O$6,0))</f>
        <v>#REF!</v>
      </c>
      <c r="N557" s="85" t="e">
        <f>#REF!*INDEX(Costs!$E$7:$O$89,MATCH($C557,Costs!$C$7:$C$89,0),MATCH(N$7,Costs!$E$6:$O$6,0))</f>
        <v>#REF!</v>
      </c>
      <c r="O557" s="85" t="e">
        <f>#REF!*INDEX(Costs!$E$7:$O$89,MATCH($C557,Costs!$C$7:$C$89,0),MATCH(O$7,Costs!$E$6:$O$6,0))</f>
        <v>#REF!</v>
      </c>
      <c r="P557" s="86" t="e">
        <f t="shared" si="254"/>
        <v>#REF!</v>
      </c>
      <c r="Q557" s="86" t="e">
        <f t="shared" si="247"/>
        <v>#REF!</v>
      </c>
      <c r="R557" s="86" t="e">
        <f t="shared" si="255"/>
        <v>#REF!</v>
      </c>
      <c r="S557" s="86" t="e">
        <f t="shared" si="256"/>
        <v>#REF!</v>
      </c>
      <c r="T557" s="86" t="e">
        <f t="shared" si="257"/>
        <v>#REF!</v>
      </c>
      <c r="U557" s="86" t="e">
        <f t="shared" si="258"/>
        <v>#REF!</v>
      </c>
      <c r="V557" s="86" t="e">
        <f t="shared" si="259"/>
        <v>#REF!</v>
      </c>
      <c r="W557" s="86" t="e">
        <f t="shared" si="260"/>
        <v>#REF!</v>
      </c>
      <c r="X557" s="86" t="e">
        <f t="shared" si="261"/>
        <v>#REF!</v>
      </c>
      <c r="Y557" s="86" t="e">
        <f t="shared" si="262"/>
        <v>#REF!</v>
      </c>
      <c r="Z557" s="86" t="e">
        <f t="shared" si="263"/>
        <v>#REF!</v>
      </c>
      <c r="AA557" s="39">
        <v>473</v>
      </c>
      <c r="AB557" s="88" t="e">
        <f>AA557*#REF!/$AI$18*10^3</f>
        <v>#REF!</v>
      </c>
      <c r="AC557" s="89">
        <f>INDEX(Efficiencies!$D$8:$M$89,MATCH(C557,Efficiencies!$C$8:$C$89),MATCH(D557,Efficiencies!$D$7:$M$7))</f>
        <v>57.536853999999998</v>
      </c>
      <c r="AD557" s="89">
        <f t="shared" si="249"/>
        <v>0.43627526121836191</v>
      </c>
      <c r="AE557" s="89">
        <f>INDEX(Efficiencies!$P$8:$Y$89,MATCH(C557,Efficiencies!$C$8:$C$89),MATCH(D557,Efficiencies!$P$7:$Y$7))</f>
        <v>48.320140431447996</v>
      </c>
      <c r="AF557" s="89">
        <f t="shared" si="252"/>
        <v>0.36638919967431494</v>
      </c>
      <c r="AG557" s="89">
        <v>0</v>
      </c>
    </row>
    <row r="558" spans="1:33" x14ac:dyDescent="0.2">
      <c r="A558" s="91" t="s">
        <v>2483</v>
      </c>
      <c r="B558" s="349" t="s">
        <v>2484</v>
      </c>
      <c r="C558" s="39" t="s">
        <v>2468</v>
      </c>
      <c r="D558" s="39">
        <v>2050</v>
      </c>
      <c r="E558" s="85" t="e">
        <f>#REF!*INDEX(Costs!$E$7:$O$89,MATCH($C558,Costs!$C$7:$C$89,0),MATCH(E$7,Costs!$E$6:$O$6,0))</f>
        <v>#REF!</v>
      </c>
      <c r="F558" s="85" t="e">
        <f>#REF!*INDEX(Costs!$E$7:$O$89,MATCH($C558,Costs!$C$7:$C$89,0),MATCH(F$7,Costs!$E$6:$O$6,0))</f>
        <v>#REF!</v>
      </c>
      <c r="G558" s="85" t="e">
        <f>#REF!*INDEX(Costs!$E$7:$O$89,MATCH($C558,Costs!$C$7:$C$89,0),MATCH(G$7,Costs!$E$6:$O$6,0))</f>
        <v>#REF!</v>
      </c>
      <c r="H558" s="85" t="e">
        <f>#REF!*INDEX(Costs!$E$7:$O$89,MATCH($C558,Costs!$C$7:$C$89,0),MATCH(H$7,Costs!$E$6:$O$6,0))</f>
        <v>#REF!</v>
      </c>
      <c r="I558" s="85" t="e">
        <f>#REF!*INDEX(Costs!$E$7:$O$89,MATCH($C558,Costs!$C$7:$C$89,0),MATCH(I$7,Costs!$E$6:$O$6,0))</f>
        <v>#REF!</v>
      </c>
      <c r="J558" s="85" t="e">
        <f>#REF!*INDEX(Costs!$E$7:$O$89,MATCH($C558,Costs!$C$7:$C$89,0),MATCH(J$7,Costs!$E$6:$O$6,0))</f>
        <v>#REF!</v>
      </c>
      <c r="K558" s="85" t="e">
        <f>#REF!*INDEX(Costs!$E$7:$O$89,MATCH($C558,Costs!$C$7:$C$89,0),MATCH(K$7,Costs!$E$6:$O$6,0))</f>
        <v>#REF!</v>
      </c>
      <c r="L558" s="85" t="e">
        <f>#REF!*INDEX(Costs!$E$7:$O$89,MATCH($C558,Costs!$C$7:$C$89,0),MATCH(L$7,Costs!$E$6:$O$6,0))</f>
        <v>#REF!</v>
      </c>
      <c r="M558" s="85" t="e">
        <f>#REF!*INDEX(Costs!$E$7:$O$89,MATCH($C558,Costs!$C$7:$C$89,0),MATCH(M$7,Costs!$E$6:$O$6,0))</f>
        <v>#REF!</v>
      </c>
      <c r="N558" s="85" t="e">
        <f>#REF!*INDEX(Costs!$E$7:$O$89,MATCH($C558,Costs!$C$7:$C$89,0),MATCH(N$7,Costs!$E$6:$O$6,0))</f>
        <v>#REF!</v>
      </c>
      <c r="O558" s="85" t="e">
        <f>#REF!*INDEX(Costs!$E$7:$O$89,MATCH($C558,Costs!$C$7:$C$89,0),MATCH(O$7,Costs!$E$6:$O$6,0))</f>
        <v>#REF!</v>
      </c>
      <c r="P558" s="86" t="e">
        <f t="shared" si="254"/>
        <v>#REF!</v>
      </c>
      <c r="Q558" s="86" t="e">
        <f t="shared" si="247"/>
        <v>#REF!</v>
      </c>
      <c r="R558" s="86" t="e">
        <f t="shared" si="255"/>
        <v>#REF!</v>
      </c>
      <c r="S558" s="86" t="e">
        <f t="shared" si="256"/>
        <v>#REF!</v>
      </c>
      <c r="T558" s="86" t="e">
        <f t="shared" si="257"/>
        <v>#REF!</v>
      </c>
      <c r="U558" s="86" t="e">
        <f t="shared" si="258"/>
        <v>#REF!</v>
      </c>
      <c r="V558" s="86" t="e">
        <f t="shared" si="259"/>
        <v>#REF!</v>
      </c>
      <c r="W558" s="86" t="e">
        <f t="shared" si="260"/>
        <v>#REF!</v>
      </c>
      <c r="X558" s="86" t="e">
        <f t="shared" si="261"/>
        <v>#REF!</v>
      </c>
      <c r="Y558" s="86" t="e">
        <f t="shared" si="262"/>
        <v>#REF!</v>
      </c>
      <c r="Z558" s="86" t="e">
        <f t="shared" si="263"/>
        <v>#REF!</v>
      </c>
      <c r="AA558" s="39">
        <v>473</v>
      </c>
      <c r="AB558" s="88" t="e">
        <f>AA558*#REF!/$AI$18*10^3</f>
        <v>#REF!</v>
      </c>
      <c r="AC558" s="89">
        <f>INDEX(Efficiencies!$D$8:$M$89,MATCH(C558,Efficiencies!$C$8:$C$89),MATCH(D558,Efficiencies!$D$7:$M$7))</f>
        <v>57.536853999999998</v>
      </c>
      <c r="AD558" s="89">
        <f t="shared" si="249"/>
        <v>0.43627526121836191</v>
      </c>
      <c r="AE558" s="89">
        <f>INDEX(Efficiencies!$P$8:$Y$89,MATCH(C558,Efficiencies!$C$8:$C$89),MATCH(D558,Efficiencies!$P$7:$Y$7))</f>
        <v>48.320140431447996</v>
      </c>
      <c r="AF558" s="89">
        <f t="shared" si="252"/>
        <v>0.36638919967431494</v>
      </c>
      <c r="AG558" s="89">
        <v>0</v>
      </c>
    </row>
    <row r="559" spans="1:33" x14ac:dyDescent="0.2">
      <c r="A559" s="91" t="s">
        <v>517</v>
      </c>
      <c r="B559" s="349" t="s">
        <v>2485</v>
      </c>
      <c r="C559" s="39" t="s">
        <v>2486</v>
      </c>
      <c r="D559" s="39">
        <v>2010</v>
      </c>
      <c r="E559" s="85" t="e">
        <f>#REF!*INDEX(Costs!$E$7:$O$89,MATCH($C559,Costs!$C$7:$C$89,0),MATCH(E$7,Costs!$E$6:$O$6,0))</f>
        <v>#REF!</v>
      </c>
      <c r="F559" s="85" t="e">
        <f>#REF!*INDEX(Costs!$E$7:$O$89,MATCH($C559,Costs!$C$7:$C$89,0),MATCH(F$7,Costs!$E$6:$O$6,0))</f>
        <v>#REF!</v>
      </c>
      <c r="G559" s="85" t="e">
        <f>#REF!*INDEX(Costs!$E$7:$O$89,MATCH($C559,Costs!$C$7:$C$89,0),MATCH(G$7,Costs!$E$6:$O$6,0))</f>
        <v>#REF!</v>
      </c>
      <c r="H559" s="85" t="e">
        <f>#REF!*INDEX(Costs!$E$7:$O$89,MATCH($C559,Costs!$C$7:$C$89,0),MATCH(H$7,Costs!$E$6:$O$6,0))</f>
        <v>#REF!</v>
      </c>
      <c r="I559" s="85" t="e">
        <f>#REF!*INDEX(Costs!$E$7:$O$89,MATCH($C559,Costs!$C$7:$C$89,0),MATCH(I$7,Costs!$E$6:$O$6,0))</f>
        <v>#REF!</v>
      </c>
      <c r="J559" s="85" t="e">
        <f>#REF!*INDEX(Costs!$E$7:$O$89,MATCH($C559,Costs!$C$7:$C$89,0),MATCH(J$7,Costs!$E$6:$O$6,0))</f>
        <v>#REF!</v>
      </c>
      <c r="K559" s="85" t="e">
        <f>#REF!*INDEX(Costs!$E$7:$O$89,MATCH($C559,Costs!$C$7:$C$89,0),MATCH(K$7,Costs!$E$6:$O$6,0))</f>
        <v>#REF!</v>
      </c>
      <c r="L559" s="85" t="e">
        <f>#REF!*INDEX(Costs!$E$7:$O$89,MATCH($C559,Costs!$C$7:$C$89,0),MATCH(L$7,Costs!$E$6:$O$6,0))</f>
        <v>#REF!</v>
      </c>
      <c r="M559" s="85" t="e">
        <f>#REF!*INDEX(Costs!$E$7:$O$89,MATCH($C559,Costs!$C$7:$C$89,0),MATCH(M$7,Costs!$E$6:$O$6,0))</f>
        <v>#REF!</v>
      </c>
      <c r="N559" s="85" t="e">
        <f>#REF!*INDEX(Costs!$E$7:$O$89,MATCH($C559,Costs!$C$7:$C$89,0),MATCH(N$7,Costs!$E$6:$O$6,0))</f>
        <v>#REF!</v>
      </c>
      <c r="O559" s="85" t="e">
        <f>#REF!*INDEX(Costs!$E$7:$O$89,MATCH($C559,Costs!$C$7:$C$89,0),MATCH(O$7,Costs!$E$6:$O$6,0))</f>
        <v>#REF!</v>
      </c>
      <c r="P559" s="86">
        <v>0</v>
      </c>
      <c r="Q559" s="86" t="e">
        <f>F559/$AI$18*10^6</f>
        <v>#REF!</v>
      </c>
      <c r="R559" s="86" t="e">
        <f t="shared" si="255"/>
        <v>#REF!</v>
      </c>
      <c r="S559" s="86" t="e">
        <f t="shared" si="256"/>
        <v>#REF!</v>
      </c>
      <c r="T559" s="86" t="e">
        <f t="shared" si="257"/>
        <v>#REF!</v>
      </c>
      <c r="U559" s="86" t="e">
        <f t="shared" si="258"/>
        <v>#REF!</v>
      </c>
      <c r="V559" s="86" t="e">
        <f t="shared" si="259"/>
        <v>#REF!</v>
      </c>
      <c r="W559" s="86" t="e">
        <f t="shared" si="260"/>
        <v>#REF!</v>
      </c>
      <c r="X559" s="86" t="e">
        <f t="shared" si="261"/>
        <v>#REF!</v>
      </c>
      <c r="Y559" s="86" t="e">
        <f t="shared" si="262"/>
        <v>#REF!</v>
      </c>
      <c r="Z559" s="86" t="e">
        <f t="shared" si="263"/>
        <v>#REF!</v>
      </c>
      <c r="AA559" s="39">
        <v>473</v>
      </c>
      <c r="AB559" s="88" t="e">
        <f>AA559*#REF!/$AI$18*10^3</f>
        <v>#REF!</v>
      </c>
      <c r="AC559" s="89" t="e">
        <f>INDEX(Efficiencies!$D$8:$M$89,MATCH(C559,Efficiencies!$C$8:$C$89),MATCH(D559,Efficiencies!$D$7:$M$7))</f>
        <v>#REF!</v>
      </c>
      <c r="AD559" s="89" t="e">
        <f t="shared" si="249"/>
        <v>#REF!</v>
      </c>
      <c r="AE559" s="89" t="e">
        <f>INDEX(Efficiencies!$P$8:$Y$89,MATCH(C559,Efficiencies!$C$8:$C$89),MATCH(D559,Efficiencies!$P$7:$Y$7))</f>
        <v>#REF!</v>
      </c>
      <c r="AF559" s="89" t="e">
        <f t="shared" si="252"/>
        <v>#REF!</v>
      </c>
      <c r="AG559" s="89" t="e">
        <f>AdditionalVehs!$C$33</f>
        <v>#REF!</v>
      </c>
    </row>
    <row r="560" spans="1:33" x14ac:dyDescent="0.2">
      <c r="A560" s="91" t="s">
        <v>2487</v>
      </c>
      <c r="B560" s="349" t="s">
        <v>2488</v>
      </c>
      <c r="C560" s="39" t="s">
        <v>2486</v>
      </c>
      <c r="D560" s="39">
        <v>2015</v>
      </c>
      <c r="E560" s="85" t="e">
        <f>#REF!*INDEX(Costs!$E$7:$O$89,MATCH($C560,Costs!$C$7:$C$89,0),MATCH(E$7,Costs!$E$6:$O$6,0))</f>
        <v>#REF!</v>
      </c>
      <c r="F560" s="85" t="e">
        <f>#REF!*INDEX(Costs!$E$7:$O$89,MATCH($C560,Costs!$C$7:$C$89,0),MATCH(F$7,Costs!$E$6:$O$6,0))</f>
        <v>#REF!</v>
      </c>
      <c r="G560" s="85" t="e">
        <f>#REF!*INDEX(Costs!$E$7:$O$89,MATCH($C560,Costs!$C$7:$C$89,0),MATCH(G$7,Costs!$E$6:$O$6,0))</f>
        <v>#REF!</v>
      </c>
      <c r="H560" s="85" t="e">
        <f>#REF!*INDEX(Costs!$E$7:$O$89,MATCH($C560,Costs!$C$7:$C$89,0),MATCH(H$7,Costs!$E$6:$O$6,0))</f>
        <v>#REF!</v>
      </c>
      <c r="I560" s="85" t="e">
        <f>#REF!*INDEX(Costs!$E$7:$O$89,MATCH($C560,Costs!$C$7:$C$89,0),MATCH(I$7,Costs!$E$6:$O$6,0))</f>
        <v>#REF!</v>
      </c>
      <c r="J560" s="85" t="e">
        <f>#REF!*INDEX(Costs!$E$7:$O$89,MATCH($C560,Costs!$C$7:$C$89,0),MATCH(J$7,Costs!$E$6:$O$6,0))</f>
        <v>#REF!</v>
      </c>
      <c r="K560" s="85" t="e">
        <f>#REF!*INDEX(Costs!$E$7:$O$89,MATCH($C560,Costs!$C$7:$C$89,0),MATCH(K$7,Costs!$E$6:$O$6,0))</f>
        <v>#REF!</v>
      </c>
      <c r="L560" s="85" t="e">
        <f>#REF!*INDEX(Costs!$E$7:$O$89,MATCH($C560,Costs!$C$7:$C$89,0),MATCH(L$7,Costs!$E$6:$O$6,0))</f>
        <v>#REF!</v>
      </c>
      <c r="M560" s="85" t="e">
        <f>#REF!*INDEX(Costs!$E$7:$O$89,MATCH($C560,Costs!$C$7:$C$89,0),MATCH(M$7,Costs!$E$6:$O$6,0))</f>
        <v>#REF!</v>
      </c>
      <c r="N560" s="85" t="e">
        <f>#REF!*INDEX(Costs!$E$7:$O$89,MATCH($C560,Costs!$C$7:$C$89,0),MATCH(N$7,Costs!$E$6:$O$6,0))</f>
        <v>#REF!</v>
      </c>
      <c r="O560" s="85" t="e">
        <f>#REF!*INDEX(Costs!$E$7:$O$89,MATCH($C560,Costs!$C$7:$C$89,0),MATCH(O$7,Costs!$E$6:$O$6,0))</f>
        <v>#REF!</v>
      </c>
      <c r="P560" s="86">
        <v>0</v>
      </c>
      <c r="Q560" s="86" t="e">
        <f t="shared" ref="Q560:Q567" si="264">F560/$AI$18*10^6</f>
        <v>#REF!</v>
      </c>
      <c r="R560" s="86" t="e">
        <f t="shared" si="255"/>
        <v>#REF!</v>
      </c>
      <c r="S560" s="86" t="e">
        <f t="shared" si="256"/>
        <v>#REF!</v>
      </c>
      <c r="T560" s="86" t="e">
        <f t="shared" si="257"/>
        <v>#REF!</v>
      </c>
      <c r="U560" s="86" t="e">
        <f t="shared" si="258"/>
        <v>#REF!</v>
      </c>
      <c r="V560" s="86" t="e">
        <f t="shared" si="259"/>
        <v>#REF!</v>
      </c>
      <c r="W560" s="86" t="e">
        <f t="shared" si="260"/>
        <v>#REF!</v>
      </c>
      <c r="X560" s="86" t="e">
        <f t="shared" si="261"/>
        <v>#REF!</v>
      </c>
      <c r="Y560" s="86" t="e">
        <f t="shared" si="262"/>
        <v>#REF!</v>
      </c>
      <c r="Z560" s="86" t="e">
        <f t="shared" si="263"/>
        <v>#REF!</v>
      </c>
      <c r="AA560" s="39">
        <v>473</v>
      </c>
      <c r="AB560" s="88" t="e">
        <f>AA560*#REF!/$AI$18*10^3</f>
        <v>#REF!</v>
      </c>
      <c r="AC560" s="89" t="e">
        <f>INDEX(Efficiencies!$D$8:$M$89,MATCH(C560,Efficiencies!$C$8:$C$89),MATCH(D560,Efficiencies!$D$7:$M$7))</f>
        <v>#REF!</v>
      </c>
      <c r="AD560" s="89" t="e">
        <f t="shared" si="249"/>
        <v>#REF!</v>
      </c>
      <c r="AE560" s="89" t="e">
        <f>INDEX(Efficiencies!$P$8:$Y$89,MATCH(C560,Efficiencies!$C$8:$C$89),MATCH(D560,Efficiencies!$P$7:$Y$7))</f>
        <v>#REF!</v>
      </c>
      <c r="AF560" s="89" t="e">
        <f t="shared" si="252"/>
        <v>#REF!</v>
      </c>
      <c r="AG560" s="89" t="e">
        <f>AdditionalVehs!$C$33</f>
        <v>#REF!</v>
      </c>
    </row>
    <row r="561" spans="1:33" x14ac:dyDescent="0.2">
      <c r="A561" s="91" t="s">
        <v>2489</v>
      </c>
      <c r="B561" s="349" t="s">
        <v>1069</v>
      </c>
      <c r="C561" s="39" t="s">
        <v>2486</v>
      </c>
      <c r="D561" s="39">
        <v>2020</v>
      </c>
      <c r="E561" s="85" t="e">
        <f>#REF!*INDEX(Costs!$E$7:$O$89,MATCH($C561,Costs!$C$7:$C$89,0),MATCH(E$7,Costs!$E$6:$O$6,0))</f>
        <v>#REF!</v>
      </c>
      <c r="F561" s="85" t="e">
        <f>#REF!*INDEX(Costs!$E$7:$O$89,MATCH($C561,Costs!$C$7:$C$89,0),MATCH(F$7,Costs!$E$6:$O$6,0))</f>
        <v>#REF!</v>
      </c>
      <c r="G561" s="85" t="e">
        <f>#REF!*INDEX(Costs!$E$7:$O$89,MATCH($C561,Costs!$C$7:$C$89,0),MATCH(G$7,Costs!$E$6:$O$6,0))</f>
        <v>#REF!</v>
      </c>
      <c r="H561" s="85" t="e">
        <f>#REF!*INDEX(Costs!$E$7:$O$89,MATCH($C561,Costs!$C$7:$C$89,0),MATCH(H$7,Costs!$E$6:$O$6,0))</f>
        <v>#REF!</v>
      </c>
      <c r="I561" s="85" t="e">
        <f>#REF!*INDEX(Costs!$E$7:$O$89,MATCH($C561,Costs!$C$7:$C$89,0),MATCH(I$7,Costs!$E$6:$O$6,0))</f>
        <v>#REF!</v>
      </c>
      <c r="J561" s="85" t="e">
        <f>#REF!*INDEX(Costs!$E$7:$O$89,MATCH($C561,Costs!$C$7:$C$89,0),MATCH(J$7,Costs!$E$6:$O$6,0))</f>
        <v>#REF!</v>
      </c>
      <c r="K561" s="85" t="e">
        <f>#REF!*INDEX(Costs!$E$7:$O$89,MATCH($C561,Costs!$C$7:$C$89,0),MATCH(K$7,Costs!$E$6:$O$6,0))</f>
        <v>#REF!</v>
      </c>
      <c r="L561" s="85" t="e">
        <f>#REF!*INDEX(Costs!$E$7:$O$89,MATCH($C561,Costs!$C$7:$C$89,0),MATCH(L$7,Costs!$E$6:$O$6,0))</f>
        <v>#REF!</v>
      </c>
      <c r="M561" s="85" t="e">
        <f>#REF!*INDEX(Costs!$E$7:$O$89,MATCH($C561,Costs!$C$7:$C$89,0),MATCH(M$7,Costs!$E$6:$O$6,0))</f>
        <v>#REF!</v>
      </c>
      <c r="N561" s="85" t="e">
        <f>#REF!*INDEX(Costs!$E$7:$O$89,MATCH($C561,Costs!$C$7:$C$89,0),MATCH(N$7,Costs!$E$6:$O$6,0))</f>
        <v>#REF!</v>
      </c>
      <c r="O561" s="85" t="e">
        <f>#REF!*INDEX(Costs!$E$7:$O$89,MATCH($C561,Costs!$C$7:$C$89,0),MATCH(O$7,Costs!$E$6:$O$6,0))</f>
        <v>#REF!</v>
      </c>
      <c r="P561" s="86">
        <v>0</v>
      </c>
      <c r="Q561" s="86" t="e">
        <f t="shared" si="264"/>
        <v>#REF!</v>
      </c>
      <c r="R561" s="86" t="e">
        <f t="shared" si="255"/>
        <v>#REF!</v>
      </c>
      <c r="S561" s="86" t="e">
        <f t="shared" si="256"/>
        <v>#REF!</v>
      </c>
      <c r="T561" s="86" t="e">
        <f t="shared" si="257"/>
        <v>#REF!</v>
      </c>
      <c r="U561" s="86" t="e">
        <f t="shared" si="258"/>
        <v>#REF!</v>
      </c>
      <c r="V561" s="86" t="e">
        <f t="shared" si="259"/>
        <v>#REF!</v>
      </c>
      <c r="W561" s="86" t="e">
        <f t="shared" si="260"/>
        <v>#REF!</v>
      </c>
      <c r="X561" s="86" t="e">
        <f t="shared" si="261"/>
        <v>#REF!</v>
      </c>
      <c r="Y561" s="86" t="e">
        <f t="shared" si="262"/>
        <v>#REF!</v>
      </c>
      <c r="Z561" s="86" t="e">
        <f t="shared" si="263"/>
        <v>#REF!</v>
      </c>
      <c r="AA561" s="39">
        <v>473</v>
      </c>
      <c r="AB561" s="88" t="e">
        <f>AA561*#REF!/$AI$18*10^3</f>
        <v>#REF!</v>
      </c>
      <c r="AC561" s="89" t="e">
        <f>INDEX(Efficiencies!$D$8:$M$89,MATCH(C561,Efficiencies!$C$8:$C$89),MATCH(D561,Efficiencies!$D$7:$M$7))</f>
        <v>#REF!</v>
      </c>
      <c r="AD561" s="89" t="e">
        <f t="shared" si="249"/>
        <v>#REF!</v>
      </c>
      <c r="AE561" s="89" t="e">
        <f>INDEX(Efficiencies!$P$8:$Y$89,MATCH(C561,Efficiencies!$C$8:$C$89),MATCH(D561,Efficiencies!$P$7:$Y$7))</f>
        <v>#REF!</v>
      </c>
      <c r="AF561" s="89" t="e">
        <f t="shared" si="252"/>
        <v>#REF!</v>
      </c>
      <c r="AG561" s="89" t="e">
        <f>AdditionalVehs!$C$33</f>
        <v>#REF!</v>
      </c>
    </row>
    <row r="562" spans="1:33" x14ac:dyDescent="0.2">
      <c r="A562" s="91" t="s">
        <v>2490</v>
      </c>
      <c r="B562" s="349" t="s">
        <v>2491</v>
      </c>
      <c r="C562" s="39" t="s">
        <v>2486</v>
      </c>
      <c r="D562" s="39">
        <v>2025</v>
      </c>
      <c r="E562" s="85" t="e">
        <f>#REF!*INDEX(Costs!$E$7:$O$89,MATCH($C562,Costs!$C$7:$C$89,0),MATCH(E$7,Costs!$E$6:$O$6,0))</f>
        <v>#REF!</v>
      </c>
      <c r="F562" s="85" t="e">
        <f>#REF!*INDEX(Costs!$E$7:$O$89,MATCH($C562,Costs!$C$7:$C$89,0),MATCH(F$7,Costs!$E$6:$O$6,0))</f>
        <v>#REF!</v>
      </c>
      <c r="G562" s="85" t="e">
        <f>#REF!*INDEX(Costs!$E$7:$O$89,MATCH($C562,Costs!$C$7:$C$89,0),MATCH(G$7,Costs!$E$6:$O$6,0))</f>
        <v>#REF!</v>
      </c>
      <c r="H562" s="85" t="e">
        <f>#REF!*INDEX(Costs!$E$7:$O$89,MATCH($C562,Costs!$C$7:$C$89,0),MATCH(H$7,Costs!$E$6:$O$6,0))</f>
        <v>#REF!</v>
      </c>
      <c r="I562" s="85" t="e">
        <f>#REF!*INDEX(Costs!$E$7:$O$89,MATCH($C562,Costs!$C$7:$C$89,0),MATCH(I$7,Costs!$E$6:$O$6,0))</f>
        <v>#REF!</v>
      </c>
      <c r="J562" s="85" t="e">
        <f>#REF!*INDEX(Costs!$E$7:$O$89,MATCH($C562,Costs!$C$7:$C$89,0),MATCH(J$7,Costs!$E$6:$O$6,0))</f>
        <v>#REF!</v>
      </c>
      <c r="K562" s="85" t="e">
        <f>#REF!*INDEX(Costs!$E$7:$O$89,MATCH($C562,Costs!$C$7:$C$89,0),MATCH(K$7,Costs!$E$6:$O$6,0))</f>
        <v>#REF!</v>
      </c>
      <c r="L562" s="85" t="e">
        <f>#REF!*INDEX(Costs!$E$7:$O$89,MATCH($C562,Costs!$C$7:$C$89,0),MATCH(L$7,Costs!$E$6:$O$6,0))</f>
        <v>#REF!</v>
      </c>
      <c r="M562" s="85" t="e">
        <f>#REF!*INDEX(Costs!$E$7:$O$89,MATCH($C562,Costs!$C$7:$C$89,0),MATCH(M$7,Costs!$E$6:$O$6,0))</f>
        <v>#REF!</v>
      </c>
      <c r="N562" s="85" t="e">
        <f>#REF!*INDEX(Costs!$E$7:$O$89,MATCH($C562,Costs!$C$7:$C$89,0),MATCH(N$7,Costs!$E$6:$O$6,0))</f>
        <v>#REF!</v>
      </c>
      <c r="O562" s="85" t="e">
        <f>#REF!*INDEX(Costs!$E$7:$O$89,MATCH($C562,Costs!$C$7:$C$89,0),MATCH(O$7,Costs!$E$6:$O$6,0))</f>
        <v>#REF!</v>
      </c>
      <c r="P562" s="86">
        <v>0</v>
      </c>
      <c r="Q562" s="86" t="e">
        <f t="shared" si="264"/>
        <v>#REF!</v>
      </c>
      <c r="R562" s="86" t="e">
        <f t="shared" si="255"/>
        <v>#REF!</v>
      </c>
      <c r="S562" s="86" t="e">
        <f t="shared" si="256"/>
        <v>#REF!</v>
      </c>
      <c r="T562" s="86" t="e">
        <f t="shared" si="257"/>
        <v>#REF!</v>
      </c>
      <c r="U562" s="86" t="e">
        <f t="shared" si="258"/>
        <v>#REF!</v>
      </c>
      <c r="V562" s="86" t="e">
        <f t="shared" si="259"/>
        <v>#REF!</v>
      </c>
      <c r="W562" s="86" t="e">
        <f t="shared" si="260"/>
        <v>#REF!</v>
      </c>
      <c r="X562" s="86" t="e">
        <f t="shared" si="261"/>
        <v>#REF!</v>
      </c>
      <c r="Y562" s="86" t="e">
        <f t="shared" si="262"/>
        <v>#REF!</v>
      </c>
      <c r="Z562" s="86" t="e">
        <f t="shared" si="263"/>
        <v>#REF!</v>
      </c>
      <c r="AA562" s="39">
        <v>473</v>
      </c>
      <c r="AB562" s="88" t="e">
        <f>AA562*#REF!/$AI$18*10^3</f>
        <v>#REF!</v>
      </c>
      <c r="AC562" s="89" t="e">
        <f>INDEX(Efficiencies!$D$8:$M$89,MATCH(C562,Efficiencies!$C$8:$C$89),MATCH(D562,Efficiencies!$D$7:$M$7))</f>
        <v>#REF!</v>
      </c>
      <c r="AD562" s="89" t="e">
        <f t="shared" si="249"/>
        <v>#REF!</v>
      </c>
      <c r="AE562" s="89" t="e">
        <f>INDEX(Efficiencies!$P$8:$Y$89,MATCH(C562,Efficiencies!$C$8:$C$89),MATCH(D562,Efficiencies!$P$7:$Y$7))</f>
        <v>#REF!</v>
      </c>
      <c r="AF562" s="89" t="e">
        <f t="shared" si="252"/>
        <v>#REF!</v>
      </c>
      <c r="AG562" s="89" t="e">
        <f>AdditionalVehs!$C$33</f>
        <v>#REF!</v>
      </c>
    </row>
    <row r="563" spans="1:33" x14ac:dyDescent="0.2">
      <c r="A563" s="91" t="s">
        <v>2492</v>
      </c>
      <c r="B563" s="349" t="s">
        <v>2493</v>
      </c>
      <c r="C563" s="39" t="s">
        <v>2486</v>
      </c>
      <c r="D563" s="39">
        <v>2030</v>
      </c>
      <c r="E563" s="85" t="e">
        <f>#REF!*INDEX(Costs!$E$7:$O$89,MATCH($C563,Costs!$C$7:$C$89,0),MATCH(E$7,Costs!$E$6:$O$6,0))</f>
        <v>#REF!</v>
      </c>
      <c r="F563" s="85" t="e">
        <f>#REF!*INDEX(Costs!$E$7:$O$89,MATCH($C563,Costs!$C$7:$C$89,0),MATCH(F$7,Costs!$E$6:$O$6,0))</f>
        <v>#REF!</v>
      </c>
      <c r="G563" s="85" t="e">
        <f>#REF!*INDEX(Costs!$E$7:$O$89,MATCH($C563,Costs!$C$7:$C$89,0),MATCH(G$7,Costs!$E$6:$O$6,0))</f>
        <v>#REF!</v>
      </c>
      <c r="H563" s="85" t="e">
        <f>#REF!*INDEX(Costs!$E$7:$O$89,MATCH($C563,Costs!$C$7:$C$89,0),MATCH(H$7,Costs!$E$6:$O$6,0))</f>
        <v>#REF!</v>
      </c>
      <c r="I563" s="85" t="e">
        <f>#REF!*INDEX(Costs!$E$7:$O$89,MATCH($C563,Costs!$C$7:$C$89,0),MATCH(I$7,Costs!$E$6:$O$6,0))</f>
        <v>#REF!</v>
      </c>
      <c r="J563" s="85" t="e">
        <f>#REF!*INDEX(Costs!$E$7:$O$89,MATCH($C563,Costs!$C$7:$C$89,0),MATCH(J$7,Costs!$E$6:$O$6,0))</f>
        <v>#REF!</v>
      </c>
      <c r="K563" s="85" t="e">
        <f>#REF!*INDEX(Costs!$E$7:$O$89,MATCH($C563,Costs!$C$7:$C$89,0),MATCH(K$7,Costs!$E$6:$O$6,0))</f>
        <v>#REF!</v>
      </c>
      <c r="L563" s="85" t="e">
        <f>#REF!*INDEX(Costs!$E$7:$O$89,MATCH($C563,Costs!$C$7:$C$89,0),MATCH(L$7,Costs!$E$6:$O$6,0))</f>
        <v>#REF!</v>
      </c>
      <c r="M563" s="85" t="e">
        <f>#REF!*INDEX(Costs!$E$7:$O$89,MATCH($C563,Costs!$C$7:$C$89,0),MATCH(M$7,Costs!$E$6:$O$6,0))</f>
        <v>#REF!</v>
      </c>
      <c r="N563" s="85" t="e">
        <f>#REF!*INDEX(Costs!$E$7:$O$89,MATCH($C563,Costs!$C$7:$C$89,0),MATCH(N$7,Costs!$E$6:$O$6,0))</f>
        <v>#REF!</v>
      </c>
      <c r="O563" s="85" t="e">
        <f>#REF!*INDEX(Costs!$E$7:$O$89,MATCH($C563,Costs!$C$7:$C$89,0),MATCH(O$7,Costs!$E$6:$O$6,0))</f>
        <v>#REF!</v>
      </c>
      <c r="P563" s="86">
        <v>0</v>
      </c>
      <c r="Q563" s="86" t="e">
        <f t="shared" si="264"/>
        <v>#REF!</v>
      </c>
      <c r="R563" s="86" t="e">
        <f t="shared" si="255"/>
        <v>#REF!</v>
      </c>
      <c r="S563" s="86" t="e">
        <f t="shared" si="256"/>
        <v>#REF!</v>
      </c>
      <c r="T563" s="86" t="e">
        <f t="shared" si="257"/>
        <v>#REF!</v>
      </c>
      <c r="U563" s="86" t="e">
        <f t="shared" si="258"/>
        <v>#REF!</v>
      </c>
      <c r="V563" s="86" t="e">
        <f t="shared" si="259"/>
        <v>#REF!</v>
      </c>
      <c r="W563" s="86" t="e">
        <f t="shared" si="260"/>
        <v>#REF!</v>
      </c>
      <c r="X563" s="86" t="e">
        <f t="shared" si="261"/>
        <v>#REF!</v>
      </c>
      <c r="Y563" s="86" t="e">
        <f t="shared" si="262"/>
        <v>#REF!</v>
      </c>
      <c r="Z563" s="86" t="e">
        <f t="shared" si="263"/>
        <v>#REF!</v>
      </c>
      <c r="AA563" s="39">
        <v>473</v>
      </c>
      <c r="AB563" s="88" t="e">
        <f>AA563*#REF!/$AI$18*10^3</f>
        <v>#REF!</v>
      </c>
      <c r="AC563" s="89" t="e">
        <f>INDEX(Efficiencies!$D$8:$M$89,MATCH(C563,Efficiencies!$C$8:$C$89),MATCH(D563,Efficiencies!$D$7:$M$7))</f>
        <v>#REF!</v>
      </c>
      <c r="AD563" s="89" t="e">
        <f t="shared" si="249"/>
        <v>#REF!</v>
      </c>
      <c r="AE563" s="89" t="e">
        <f>INDEX(Efficiencies!$P$8:$Y$89,MATCH(C563,Efficiencies!$C$8:$C$89),MATCH(D563,Efficiencies!$P$7:$Y$7))</f>
        <v>#REF!</v>
      </c>
      <c r="AF563" s="89" t="e">
        <f t="shared" si="252"/>
        <v>#REF!</v>
      </c>
      <c r="AG563" s="89" t="e">
        <f>AdditionalVehs!$C$33</f>
        <v>#REF!</v>
      </c>
    </row>
    <row r="564" spans="1:33" x14ac:dyDescent="0.2">
      <c r="A564" s="91" t="s">
        <v>2494</v>
      </c>
      <c r="B564" s="349" t="s">
        <v>2495</v>
      </c>
      <c r="C564" s="39" t="s">
        <v>2486</v>
      </c>
      <c r="D564" s="39">
        <v>2035</v>
      </c>
      <c r="E564" s="85" t="e">
        <f>#REF!*INDEX(Costs!$E$7:$O$89,MATCH($C564,Costs!$C$7:$C$89,0),MATCH(E$7,Costs!$E$6:$O$6,0))</f>
        <v>#REF!</v>
      </c>
      <c r="F564" s="85" t="e">
        <f>#REF!*INDEX(Costs!$E$7:$O$89,MATCH($C564,Costs!$C$7:$C$89,0),MATCH(F$7,Costs!$E$6:$O$6,0))</f>
        <v>#REF!</v>
      </c>
      <c r="G564" s="85" t="e">
        <f>#REF!*INDEX(Costs!$E$7:$O$89,MATCH($C564,Costs!$C$7:$C$89,0),MATCH(G$7,Costs!$E$6:$O$6,0))</f>
        <v>#REF!</v>
      </c>
      <c r="H564" s="85" t="e">
        <f>#REF!*INDEX(Costs!$E$7:$O$89,MATCH($C564,Costs!$C$7:$C$89,0),MATCH(H$7,Costs!$E$6:$O$6,0))</f>
        <v>#REF!</v>
      </c>
      <c r="I564" s="85" t="e">
        <f>#REF!*INDEX(Costs!$E$7:$O$89,MATCH($C564,Costs!$C$7:$C$89,0),MATCH(I$7,Costs!$E$6:$O$6,0))</f>
        <v>#REF!</v>
      </c>
      <c r="J564" s="85" t="e">
        <f>#REF!*INDEX(Costs!$E$7:$O$89,MATCH($C564,Costs!$C$7:$C$89,0),MATCH(J$7,Costs!$E$6:$O$6,0))</f>
        <v>#REF!</v>
      </c>
      <c r="K564" s="85" t="e">
        <f>#REF!*INDEX(Costs!$E$7:$O$89,MATCH($C564,Costs!$C$7:$C$89,0),MATCH(K$7,Costs!$E$6:$O$6,0))</f>
        <v>#REF!</v>
      </c>
      <c r="L564" s="85" t="e">
        <f>#REF!*INDEX(Costs!$E$7:$O$89,MATCH($C564,Costs!$C$7:$C$89,0),MATCH(L$7,Costs!$E$6:$O$6,0))</f>
        <v>#REF!</v>
      </c>
      <c r="M564" s="85" t="e">
        <f>#REF!*INDEX(Costs!$E$7:$O$89,MATCH($C564,Costs!$C$7:$C$89,0),MATCH(M$7,Costs!$E$6:$O$6,0))</f>
        <v>#REF!</v>
      </c>
      <c r="N564" s="85" t="e">
        <f>#REF!*INDEX(Costs!$E$7:$O$89,MATCH($C564,Costs!$C$7:$C$89,0),MATCH(N$7,Costs!$E$6:$O$6,0))</f>
        <v>#REF!</v>
      </c>
      <c r="O564" s="85" t="e">
        <f>#REF!*INDEX(Costs!$E$7:$O$89,MATCH($C564,Costs!$C$7:$C$89,0),MATCH(O$7,Costs!$E$6:$O$6,0))</f>
        <v>#REF!</v>
      </c>
      <c r="P564" s="86">
        <v>0</v>
      </c>
      <c r="Q564" s="86" t="e">
        <f t="shared" si="264"/>
        <v>#REF!</v>
      </c>
      <c r="R564" s="86" t="e">
        <f t="shared" si="255"/>
        <v>#REF!</v>
      </c>
      <c r="S564" s="86" t="e">
        <f t="shared" si="256"/>
        <v>#REF!</v>
      </c>
      <c r="T564" s="86" t="e">
        <f t="shared" si="257"/>
        <v>#REF!</v>
      </c>
      <c r="U564" s="86" t="e">
        <f t="shared" si="258"/>
        <v>#REF!</v>
      </c>
      <c r="V564" s="86" t="e">
        <f t="shared" si="259"/>
        <v>#REF!</v>
      </c>
      <c r="W564" s="86" t="e">
        <f t="shared" si="260"/>
        <v>#REF!</v>
      </c>
      <c r="X564" s="86" t="e">
        <f t="shared" si="261"/>
        <v>#REF!</v>
      </c>
      <c r="Y564" s="86" t="e">
        <f t="shared" si="262"/>
        <v>#REF!</v>
      </c>
      <c r="Z564" s="86" t="e">
        <f t="shared" si="263"/>
        <v>#REF!</v>
      </c>
      <c r="AA564" s="39">
        <v>473</v>
      </c>
      <c r="AB564" s="88" t="e">
        <f>AA564*#REF!/$AI$18*10^3</f>
        <v>#REF!</v>
      </c>
      <c r="AC564" s="89" t="e">
        <f>INDEX(Efficiencies!$D$8:$M$89,MATCH(C564,Efficiencies!$C$8:$C$89),MATCH(D564,Efficiencies!$D$7:$M$7))</f>
        <v>#REF!</v>
      </c>
      <c r="AD564" s="89" t="e">
        <f t="shared" si="249"/>
        <v>#REF!</v>
      </c>
      <c r="AE564" s="89" t="e">
        <f>INDEX(Efficiencies!$P$8:$Y$89,MATCH(C564,Efficiencies!$C$8:$C$89),MATCH(D564,Efficiencies!$P$7:$Y$7))</f>
        <v>#REF!</v>
      </c>
      <c r="AF564" s="89" t="e">
        <f t="shared" si="252"/>
        <v>#REF!</v>
      </c>
      <c r="AG564" s="89" t="e">
        <f>AdditionalVehs!$C$33</f>
        <v>#REF!</v>
      </c>
    </row>
    <row r="565" spans="1:33" x14ac:dyDescent="0.2">
      <c r="A565" s="91" t="s">
        <v>2496</v>
      </c>
      <c r="B565" s="349" t="s">
        <v>2497</v>
      </c>
      <c r="C565" s="39" t="s">
        <v>2486</v>
      </c>
      <c r="D565" s="39">
        <v>2040</v>
      </c>
      <c r="E565" s="85" t="e">
        <f>#REF!*INDEX(Costs!$E$7:$O$89,MATCH($C565,Costs!$C$7:$C$89,0),MATCH(E$7,Costs!$E$6:$O$6,0))</f>
        <v>#REF!</v>
      </c>
      <c r="F565" s="85" t="e">
        <f>#REF!*INDEX(Costs!$E$7:$O$89,MATCH($C565,Costs!$C$7:$C$89,0),MATCH(F$7,Costs!$E$6:$O$6,0))</f>
        <v>#REF!</v>
      </c>
      <c r="G565" s="85" t="e">
        <f>#REF!*INDEX(Costs!$E$7:$O$89,MATCH($C565,Costs!$C$7:$C$89,0),MATCH(G$7,Costs!$E$6:$O$6,0))</f>
        <v>#REF!</v>
      </c>
      <c r="H565" s="85" t="e">
        <f>#REF!*INDEX(Costs!$E$7:$O$89,MATCH($C565,Costs!$C$7:$C$89,0),MATCH(H$7,Costs!$E$6:$O$6,0))</f>
        <v>#REF!</v>
      </c>
      <c r="I565" s="85" t="e">
        <f>#REF!*INDEX(Costs!$E$7:$O$89,MATCH($C565,Costs!$C$7:$C$89,0),MATCH(I$7,Costs!$E$6:$O$6,0))</f>
        <v>#REF!</v>
      </c>
      <c r="J565" s="85" t="e">
        <f>#REF!*INDEX(Costs!$E$7:$O$89,MATCH($C565,Costs!$C$7:$C$89,0),MATCH(J$7,Costs!$E$6:$O$6,0))</f>
        <v>#REF!</v>
      </c>
      <c r="K565" s="85" t="e">
        <f>#REF!*INDEX(Costs!$E$7:$O$89,MATCH($C565,Costs!$C$7:$C$89,0),MATCH(K$7,Costs!$E$6:$O$6,0))</f>
        <v>#REF!</v>
      </c>
      <c r="L565" s="85" t="e">
        <f>#REF!*INDEX(Costs!$E$7:$O$89,MATCH($C565,Costs!$C$7:$C$89,0),MATCH(L$7,Costs!$E$6:$O$6,0))</f>
        <v>#REF!</v>
      </c>
      <c r="M565" s="85" t="e">
        <f>#REF!*INDEX(Costs!$E$7:$O$89,MATCH($C565,Costs!$C$7:$C$89,0),MATCH(M$7,Costs!$E$6:$O$6,0))</f>
        <v>#REF!</v>
      </c>
      <c r="N565" s="85" t="e">
        <f>#REF!*INDEX(Costs!$E$7:$O$89,MATCH($C565,Costs!$C$7:$C$89,0),MATCH(N$7,Costs!$E$6:$O$6,0))</f>
        <v>#REF!</v>
      </c>
      <c r="O565" s="85" t="e">
        <f>#REF!*INDEX(Costs!$E$7:$O$89,MATCH($C565,Costs!$C$7:$C$89,0),MATCH(O$7,Costs!$E$6:$O$6,0))</f>
        <v>#REF!</v>
      </c>
      <c r="P565" s="86">
        <v>0</v>
      </c>
      <c r="Q565" s="86" t="e">
        <f t="shared" si="264"/>
        <v>#REF!</v>
      </c>
      <c r="R565" s="86" t="e">
        <f t="shared" si="255"/>
        <v>#REF!</v>
      </c>
      <c r="S565" s="86" t="e">
        <f t="shared" si="256"/>
        <v>#REF!</v>
      </c>
      <c r="T565" s="86" t="e">
        <f t="shared" si="257"/>
        <v>#REF!</v>
      </c>
      <c r="U565" s="86" t="e">
        <f t="shared" si="258"/>
        <v>#REF!</v>
      </c>
      <c r="V565" s="86" t="e">
        <f t="shared" si="259"/>
        <v>#REF!</v>
      </c>
      <c r="W565" s="86" t="e">
        <f t="shared" si="260"/>
        <v>#REF!</v>
      </c>
      <c r="X565" s="86" t="e">
        <f t="shared" si="261"/>
        <v>#REF!</v>
      </c>
      <c r="Y565" s="86" t="e">
        <f t="shared" si="262"/>
        <v>#REF!</v>
      </c>
      <c r="Z565" s="86" t="e">
        <f t="shared" si="263"/>
        <v>#REF!</v>
      </c>
      <c r="AA565" s="39">
        <v>473</v>
      </c>
      <c r="AB565" s="88" t="e">
        <f>AA565*#REF!/$AI$18*10^3</f>
        <v>#REF!</v>
      </c>
      <c r="AC565" s="89" t="e">
        <f>INDEX(Efficiencies!$D$8:$M$89,MATCH(C565,Efficiencies!$C$8:$C$89),MATCH(D565,Efficiencies!$D$7:$M$7))</f>
        <v>#REF!</v>
      </c>
      <c r="AD565" s="89" t="e">
        <f t="shared" si="249"/>
        <v>#REF!</v>
      </c>
      <c r="AE565" s="89" t="e">
        <f>INDEX(Efficiencies!$P$8:$Y$89,MATCH(C565,Efficiencies!$C$8:$C$89),MATCH(D565,Efficiencies!$P$7:$Y$7))</f>
        <v>#REF!</v>
      </c>
      <c r="AF565" s="89" t="e">
        <f t="shared" si="252"/>
        <v>#REF!</v>
      </c>
      <c r="AG565" s="89" t="e">
        <f>AdditionalVehs!$C$33</f>
        <v>#REF!</v>
      </c>
    </row>
    <row r="566" spans="1:33" x14ac:dyDescent="0.2">
      <c r="A566" s="91" t="s">
        <v>2498</v>
      </c>
      <c r="B566" s="349" t="s">
        <v>2499</v>
      </c>
      <c r="C566" s="39" t="s">
        <v>2486</v>
      </c>
      <c r="D566" s="39">
        <v>2045</v>
      </c>
      <c r="E566" s="85" t="e">
        <f>#REF!*INDEX(Costs!$E$7:$O$89,MATCH($C566,Costs!$C$7:$C$89,0),MATCH(E$7,Costs!$E$6:$O$6,0))</f>
        <v>#REF!</v>
      </c>
      <c r="F566" s="85" t="e">
        <f>#REF!*INDEX(Costs!$E$7:$O$89,MATCH($C566,Costs!$C$7:$C$89,0),MATCH(F$7,Costs!$E$6:$O$6,0))</f>
        <v>#REF!</v>
      </c>
      <c r="G566" s="85" t="e">
        <f>#REF!*INDEX(Costs!$E$7:$O$89,MATCH($C566,Costs!$C$7:$C$89,0),MATCH(G$7,Costs!$E$6:$O$6,0))</f>
        <v>#REF!</v>
      </c>
      <c r="H566" s="85" t="e">
        <f>#REF!*INDEX(Costs!$E$7:$O$89,MATCH($C566,Costs!$C$7:$C$89,0),MATCH(H$7,Costs!$E$6:$O$6,0))</f>
        <v>#REF!</v>
      </c>
      <c r="I566" s="85" t="e">
        <f>#REF!*INDEX(Costs!$E$7:$O$89,MATCH($C566,Costs!$C$7:$C$89,0),MATCH(I$7,Costs!$E$6:$O$6,0))</f>
        <v>#REF!</v>
      </c>
      <c r="J566" s="85" t="e">
        <f>#REF!*INDEX(Costs!$E$7:$O$89,MATCH($C566,Costs!$C$7:$C$89,0),MATCH(J$7,Costs!$E$6:$O$6,0))</f>
        <v>#REF!</v>
      </c>
      <c r="K566" s="85" t="e">
        <f>#REF!*INDEX(Costs!$E$7:$O$89,MATCH($C566,Costs!$C$7:$C$89,0),MATCH(K$7,Costs!$E$6:$O$6,0))</f>
        <v>#REF!</v>
      </c>
      <c r="L566" s="85" t="e">
        <f>#REF!*INDEX(Costs!$E$7:$O$89,MATCH($C566,Costs!$C$7:$C$89,0),MATCH(L$7,Costs!$E$6:$O$6,0))</f>
        <v>#REF!</v>
      </c>
      <c r="M566" s="85" t="e">
        <f>#REF!*INDEX(Costs!$E$7:$O$89,MATCH($C566,Costs!$C$7:$C$89,0),MATCH(M$7,Costs!$E$6:$O$6,0))</f>
        <v>#REF!</v>
      </c>
      <c r="N566" s="85" t="e">
        <f>#REF!*INDEX(Costs!$E$7:$O$89,MATCH($C566,Costs!$C$7:$C$89,0),MATCH(N$7,Costs!$E$6:$O$6,0))</f>
        <v>#REF!</v>
      </c>
      <c r="O566" s="85" t="e">
        <f>#REF!*INDEX(Costs!$E$7:$O$89,MATCH($C566,Costs!$C$7:$C$89,0),MATCH(O$7,Costs!$E$6:$O$6,0))</f>
        <v>#REF!</v>
      </c>
      <c r="P566" s="86">
        <v>0</v>
      </c>
      <c r="Q566" s="86" t="e">
        <f t="shared" si="264"/>
        <v>#REF!</v>
      </c>
      <c r="R566" s="86" t="e">
        <f t="shared" si="255"/>
        <v>#REF!</v>
      </c>
      <c r="S566" s="86" t="e">
        <f t="shared" si="256"/>
        <v>#REF!</v>
      </c>
      <c r="T566" s="86" t="e">
        <f t="shared" si="257"/>
        <v>#REF!</v>
      </c>
      <c r="U566" s="86" t="e">
        <f t="shared" si="258"/>
        <v>#REF!</v>
      </c>
      <c r="V566" s="86" t="e">
        <f t="shared" si="259"/>
        <v>#REF!</v>
      </c>
      <c r="W566" s="86" t="e">
        <f t="shared" si="260"/>
        <v>#REF!</v>
      </c>
      <c r="X566" s="86" t="e">
        <f t="shared" si="261"/>
        <v>#REF!</v>
      </c>
      <c r="Y566" s="86" t="e">
        <f t="shared" si="262"/>
        <v>#REF!</v>
      </c>
      <c r="Z566" s="86" t="e">
        <f t="shared" si="263"/>
        <v>#REF!</v>
      </c>
      <c r="AA566" s="39">
        <v>473</v>
      </c>
      <c r="AB566" s="88" t="e">
        <f>AA566*#REF!/$AI$18*10^3</f>
        <v>#REF!</v>
      </c>
      <c r="AC566" s="89" t="e">
        <f>INDEX(Efficiencies!$D$8:$M$89,MATCH(C566,Efficiencies!$C$8:$C$89),MATCH(D566,Efficiencies!$D$7:$M$7))</f>
        <v>#REF!</v>
      </c>
      <c r="AD566" s="89" t="e">
        <f t="shared" si="249"/>
        <v>#REF!</v>
      </c>
      <c r="AE566" s="89" t="e">
        <f>INDEX(Efficiencies!$P$8:$Y$89,MATCH(C566,Efficiencies!$C$8:$C$89),MATCH(D566,Efficiencies!$P$7:$Y$7))</f>
        <v>#REF!</v>
      </c>
      <c r="AF566" s="89" t="e">
        <f t="shared" si="252"/>
        <v>#REF!</v>
      </c>
      <c r="AG566" s="89" t="e">
        <f>AdditionalVehs!$C$33</f>
        <v>#REF!</v>
      </c>
    </row>
    <row r="567" spans="1:33" x14ac:dyDescent="0.2">
      <c r="A567" s="91" t="s">
        <v>2500</v>
      </c>
      <c r="B567" s="349" t="s">
        <v>2501</v>
      </c>
      <c r="C567" s="39" t="s">
        <v>2486</v>
      </c>
      <c r="D567" s="39">
        <v>2050</v>
      </c>
      <c r="E567" s="85" t="e">
        <f>#REF!*INDEX(Costs!$E$7:$O$89,MATCH($C567,Costs!$C$7:$C$89,0),MATCH(E$7,Costs!$E$6:$O$6,0))</f>
        <v>#REF!</v>
      </c>
      <c r="F567" s="85" t="e">
        <f>#REF!*INDEX(Costs!$E$7:$O$89,MATCH($C567,Costs!$C$7:$C$89,0),MATCH(F$7,Costs!$E$6:$O$6,0))</f>
        <v>#REF!</v>
      </c>
      <c r="G567" s="85" t="e">
        <f>#REF!*INDEX(Costs!$E$7:$O$89,MATCH($C567,Costs!$C$7:$C$89,0),MATCH(G$7,Costs!$E$6:$O$6,0))</f>
        <v>#REF!</v>
      </c>
      <c r="H567" s="85" t="e">
        <f>#REF!*INDEX(Costs!$E$7:$O$89,MATCH($C567,Costs!$C$7:$C$89,0),MATCH(H$7,Costs!$E$6:$O$6,0))</f>
        <v>#REF!</v>
      </c>
      <c r="I567" s="85" t="e">
        <f>#REF!*INDEX(Costs!$E$7:$O$89,MATCH($C567,Costs!$C$7:$C$89,0),MATCH(I$7,Costs!$E$6:$O$6,0))</f>
        <v>#REF!</v>
      </c>
      <c r="J567" s="85" t="e">
        <f>#REF!*INDEX(Costs!$E$7:$O$89,MATCH($C567,Costs!$C$7:$C$89,0),MATCH(J$7,Costs!$E$6:$O$6,0))</f>
        <v>#REF!</v>
      </c>
      <c r="K567" s="85" t="e">
        <f>#REF!*INDEX(Costs!$E$7:$O$89,MATCH($C567,Costs!$C$7:$C$89,0),MATCH(K$7,Costs!$E$6:$O$6,0))</f>
        <v>#REF!</v>
      </c>
      <c r="L567" s="85" t="e">
        <f>#REF!*INDEX(Costs!$E$7:$O$89,MATCH($C567,Costs!$C$7:$C$89,0),MATCH(L$7,Costs!$E$6:$O$6,0))</f>
        <v>#REF!</v>
      </c>
      <c r="M567" s="85" t="e">
        <f>#REF!*INDEX(Costs!$E$7:$O$89,MATCH($C567,Costs!$C$7:$C$89,0),MATCH(M$7,Costs!$E$6:$O$6,0))</f>
        <v>#REF!</v>
      </c>
      <c r="N567" s="85" t="e">
        <f>#REF!*INDEX(Costs!$E$7:$O$89,MATCH($C567,Costs!$C$7:$C$89,0),MATCH(N$7,Costs!$E$6:$O$6,0))</f>
        <v>#REF!</v>
      </c>
      <c r="O567" s="85" t="e">
        <f>#REF!*INDEX(Costs!$E$7:$O$89,MATCH($C567,Costs!$C$7:$C$89,0),MATCH(O$7,Costs!$E$6:$O$6,0))</f>
        <v>#REF!</v>
      </c>
      <c r="P567" s="86">
        <v>0</v>
      </c>
      <c r="Q567" s="86" t="e">
        <f t="shared" si="264"/>
        <v>#REF!</v>
      </c>
      <c r="R567" s="86" t="e">
        <f t="shared" si="255"/>
        <v>#REF!</v>
      </c>
      <c r="S567" s="86" t="e">
        <f t="shared" si="256"/>
        <v>#REF!</v>
      </c>
      <c r="T567" s="86" t="e">
        <f t="shared" si="257"/>
        <v>#REF!</v>
      </c>
      <c r="U567" s="86" t="e">
        <f t="shared" si="258"/>
        <v>#REF!</v>
      </c>
      <c r="V567" s="86" t="e">
        <f t="shared" si="259"/>
        <v>#REF!</v>
      </c>
      <c r="W567" s="86" t="e">
        <f t="shared" si="260"/>
        <v>#REF!</v>
      </c>
      <c r="X567" s="86" t="e">
        <f t="shared" si="261"/>
        <v>#REF!</v>
      </c>
      <c r="Y567" s="86" t="e">
        <f t="shared" si="262"/>
        <v>#REF!</v>
      </c>
      <c r="Z567" s="86" t="e">
        <f t="shared" si="263"/>
        <v>#REF!</v>
      </c>
      <c r="AA567" s="39">
        <v>473</v>
      </c>
      <c r="AB567" s="88" t="e">
        <f>AA567*#REF!/$AI$18*10^3</f>
        <v>#REF!</v>
      </c>
      <c r="AC567" s="89" t="e">
        <f>INDEX(Efficiencies!$D$8:$M$89,MATCH(C567,Efficiencies!$C$8:$C$89),MATCH(D567,Efficiencies!$D$7:$M$7))</f>
        <v>#REF!</v>
      </c>
      <c r="AD567" s="89" t="e">
        <f t="shared" si="249"/>
        <v>#REF!</v>
      </c>
      <c r="AE567" s="89" t="e">
        <f>INDEX(Efficiencies!$P$8:$Y$89,MATCH(C567,Efficiencies!$C$8:$C$89),MATCH(D567,Efficiencies!$P$7:$Y$7))</f>
        <v>#REF!</v>
      </c>
      <c r="AF567" s="89" t="e">
        <f t="shared" si="252"/>
        <v>#REF!</v>
      </c>
      <c r="AG567" s="89" t="e">
        <f>AdditionalVehs!$C$33</f>
        <v>#REF!</v>
      </c>
    </row>
    <row r="568" spans="1:33" x14ac:dyDescent="0.2">
      <c r="A568" s="91" t="s">
        <v>2502</v>
      </c>
      <c r="B568" s="349" t="s">
        <v>2503</v>
      </c>
      <c r="C568" s="39" t="s">
        <v>2504</v>
      </c>
      <c r="D568" s="39">
        <v>2060</v>
      </c>
      <c r="E568" s="85" t="e">
        <f>#REF!*INDEX(Costs!$E$7:$O$89,MATCH($C568,Costs!$C$7:$C$89,0),MATCH(E$7,Costs!$E$6:$O$6,0))</f>
        <v>#REF!</v>
      </c>
      <c r="F568" s="85" t="e">
        <f>#REF!*INDEX(Costs!$E$7:$O$89,MATCH($C568,Costs!$C$7:$C$89,0),MATCH(F$7,Costs!$E$6:$O$6,0))</f>
        <v>#REF!</v>
      </c>
      <c r="G568" s="85" t="e">
        <f>#REF!*INDEX(Costs!$E$7:$O$89,MATCH($C568,Costs!$C$7:$C$89,0),MATCH(G$7,Costs!$E$6:$O$6,0))</f>
        <v>#REF!</v>
      </c>
      <c r="H568" s="85" t="e">
        <f>#REF!*INDEX(Costs!$E$7:$O$89,MATCH($C568,Costs!$C$7:$C$89,0),MATCH(H$7,Costs!$E$6:$O$6,0))</f>
        <v>#REF!</v>
      </c>
      <c r="I568" s="85" t="e">
        <f>#REF!*INDEX(Costs!$E$7:$O$89,MATCH($C568,Costs!$C$7:$C$89,0),MATCH(I$7,Costs!$E$6:$O$6,0))</f>
        <v>#REF!</v>
      </c>
      <c r="J568" s="85" t="e">
        <f>#REF!*INDEX(Costs!$E$7:$O$89,MATCH($C568,Costs!$C$7:$C$89,0),MATCH(J$7,Costs!$E$6:$O$6,0))</f>
        <v>#REF!</v>
      </c>
      <c r="K568" s="85" t="e">
        <f>#REF!*INDEX(Costs!$E$7:$O$89,MATCH($C568,Costs!$C$7:$C$89,0),MATCH(K$7,Costs!$E$6:$O$6,0))</f>
        <v>#REF!</v>
      </c>
      <c r="L568" s="85" t="e">
        <f>#REF!*INDEX(Costs!$E$7:$O$89,MATCH($C568,Costs!$C$7:$C$89,0),MATCH(L$7,Costs!$E$6:$O$6,0))</f>
        <v>#REF!</v>
      </c>
      <c r="M568" s="85" t="e">
        <f>#REF!*INDEX(Costs!$E$7:$O$89,MATCH($C568,Costs!$C$7:$C$89,0),MATCH(M$7,Costs!$E$6:$O$6,0))</f>
        <v>#REF!</v>
      </c>
      <c r="N568" s="85" t="e">
        <f>#REF!*INDEX(Costs!$E$7:$O$89,MATCH($C568,Costs!$C$7:$C$89,0),MATCH(N$7,Costs!$E$6:$O$6,0))</f>
        <v>#REF!</v>
      </c>
      <c r="O568" s="85" t="e">
        <f>#REF!*INDEX(Costs!$E$7:$O$89,MATCH($C568,Costs!$C$7:$C$89,0),MATCH(O$7,Costs!$E$6:$O$6,0))</f>
        <v>#REF!</v>
      </c>
      <c r="P568" s="86" t="e">
        <f>E568/$AI$18*10^6</f>
        <v>#REF!</v>
      </c>
      <c r="Q568" s="86" t="e">
        <f>F568/$AI$18*10^6</f>
        <v>#REF!</v>
      </c>
      <c r="R568" s="86" t="e">
        <f t="shared" si="255"/>
        <v>#REF!</v>
      </c>
      <c r="S568" s="86" t="e">
        <f t="shared" si="256"/>
        <v>#REF!</v>
      </c>
      <c r="T568" s="86" t="e">
        <f t="shared" si="257"/>
        <v>#REF!</v>
      </c>
      <c r="U568" s="86" t="e">
        <f t="shared" si="258"/>
        <v>#REF!</v>
      </c>
      <c r="V568" s="86" t="e">
        <f t="shared" si="259"/>
        <v>#REF!</v>
      </c>
      <c r="W568" s="86" t="e">
        <f t="shared" si="260"/>
        <v>#REF!</v>
      </c>
      <c r="X568" s="86" t="e">
        <f t="shared" si="261"/>
        <v>#REF!</v>
      </c>
      <c r="Y568" s="86" t="e">
        <f t="shared" si="262"/>
        <v>#REF!</v>
      </c>
      <c r="Z568" s="86" t="e">
        <f t="shared" si="263"/>
        <v>#REF!</v>
      </c>
      <c r="AA568" s="39">
        <v>450</v>
      </c>
      <c r="AB568" s="88" t="e">
        <f>AA568*#REF!/$AI$18*10^3</f>
        <v>#REF!</v>
      </c>
      <c r="AC568" s="89">
        <f>INDEX(Efficiencies!$D$8:$M$89,MATCH(C568,Efficiencies!$C$8:$C$89),MATCH(D568,Efficiencies!$D$7:$M$7))</f>
        <v>40.008513999999998</v>
      </c>
      <c r="AD568" s="89">
        <f t="shared" si="249"/>
        <v>0.30336599384298091</v>
      </c>
      <c r="AE568" s="89">
        <f>INDEX(Efficiencies!$P$8:$Y$89,MATCH(C568,Efficiencies!$C$8:$C$89),MATCH(D568,Efficiencies!$P$7:$Y$7))</f>
        <v>33.599630159367997</v>
      </c>
      <c r="AF568" s="89">
        <f t="shared" si="252"/>
        <v>0.25477040202126144</v>
      </c>
      <c r="AG568" s="89">
        <v>0</v>
      </c>
    </row>
    <row r="569" spans="1:33" x14ac:dyDescent="0.2">
      <c r="A569" s="91" t="s">
        <v>2505</v>
      </c>
      <c r="B569" s="349" t="s">
        <v>2506</v>
      </c>
      <c r="C569" s="39" t="s">
        <v>2504</v>
      </c>
      <c r="D569" s="39">
        <v>2005</v>
      </c>
      <c r="E569" s="85" t="e">
        <f>#REF!*INDEX(Costs!$E$7:$O$89,MATCH($C569,Costs!$C$7:$C$89,0),MATCH(E$7,Costs!$E$6:$O$6,0))</f>
        <v>#REF!</v>
      </c>
      <c r="F569" s="85" t="e">
        <f>#REF!*INDEX(Costs!$E$7:$O$89,MATCH($C569,Costs!$C$7:$C$89,0),MATCH(F$7,Costs!$E$6:$O$6,0))</f>
        <v>#REF!</v>
      </c>
      <c r="G569" s="85" t="e">
        <f>#REF!*INDEX(Costs!$E$7:$O$89,MATCH($C569,Costs!$C$7:$C$89,0),MATCH(G$7,Costs!$E$6:$O$6,0))</f>
        <v>#REF!</v>
      </c>
      <c r="H569" s="85" t="e">
        <f>#REF!*INDEX(Costs!$E$7:$O$89,MATCH($C569,Costs!$C$7:$C$89,0),MATCH(H$7,Costs!$E$6:$O$6,0))</f>
        <v>#REF!</v>
      </c>
      <c r="I569" s="85" t="e">
        <f>#REF!*INDEX(Costs!$E$7:$O$89,MATCH($C569,Costs!$C$7:$C$89,0),MATCH(I$7,Costs!$E$6:$O$6,0))</f>
        <v>#REF!</v>
      </c>
      <c r="J569" s="85" t="e">
        <f>#REF!*INDEX(Costs!$E$7:$O$89,MATCH($C569,Costs!$C$7:$C$89,0),MATCH(J$7,Costs!$E$6:$O$6,0))</f>
        <v>#REF!</v>
      </c>
      <c r="K569" s="85" t="e">
        <f>#REF!*INDEX(Costs!$E$7:$O$89,MATCH($C569,Costs!$C$7:$C$89,0),MATCH(K$7,Costs!$E$6:$O$6,0))</f>
        <v>#REF!</v>
      </c>
      <c r="L569" s="85" t="e">
        <f>#REF!*INDEX(Costs!$E$7:$O$89,MATCH($C569,Costs!$C$7:$C$89,0),MATCH(L$7,Costs!$E$6:$O$6,0))</f>
        <v>#REF!</v>
      </c>
      <c r="M569" s="85" t="e">
        <f>#REF!*INDEX(Costs!$E$7:$O$89,MATCH($C569,Costs!$C$7:$C$89,0),MATCH(M$7,Costs!$E$6:$O$6,0))</f>
        <v>#REF!</v>
      </c>
      <c r="N569" s="85" t="e">
        <f>#REF!*INDEX(Costs!$E$7:$O$89,MATCH($C569,Costs!$C$7:$C$89,0),MATCH(N$7,Costs!$E$6:$O$6,0))</f>
        <v>#REF!</v>
      </c>
      <c r="O569" s="85" t="e">
        <f>#REF!*INDEX(Costs!$E$7:$O$89,MATCH($C569,Costs!$C$7:$C$89,0),MATCH(O$7,Costs!$E$6:$O$6,0))</f>
        <v>#REF!</v>
      </c>
      <c r="P569" s="86" t="e">
        <f t="shared" ref="P569:P578" si="265">E569/$AI$18*10^6</f>
        <v>#REF!</v>
      </c>
      <c r="Q569" s="86" t="e">
        <f t="shared" ref="Q569:Q578" si="266">F569/$AI$18*10^6</f>
        <v>#REF!</v>
      </c>
      <c r="R569" s="86" t="e">
        <f t="shared" si="255"/>
        <v>#REF!</v>
      </c>
      <c r="S569" s="86" t="e">
        <f t="shared" si="256"/>
        <v>#REF!</v>
      </c>
      <c r="T569" s="86" t="e">
        <f t="shared" si="257"/>
        <v>#REF!</v>
      </c>
      <c r="U569" s="86" t="e">
        <f t="shared" si="258"/>
        <v>#REF!</v>
      </c>
      <c r="V569" s="86" t="e">
        <f t="shared" si="259"/>
        <v>#REF!</v>
      </c>
      <c r="W569" s="86" t="e">
        <f t="shared" si="260"/>
        <v>#REF!</v>
      </c>
      <c r="X569" s="86" t="e">
        <f t="shared" si="261"/>
        <v>#REF!</v>
      </c>
      <c r="Y569" s="86" t="e">
        <f t="shared" si="262"/>
        <v>#REF!</v>
      </c>
      <c r="Z569" s="86" t="e">
        <f t="shared" si="263"/>
        <v>#REF!</v>
      </c>
      <c r="AA569" s="39">
        <v>450</v>
      </c>
      <c r="AB569" s="88" t="e">
        <f>AA569*#REF!/$AI$18*10^3</f>
        <v>#REF!</v>
      </c>
      <c r="AC569" s="89">
        <f>INDEX(Efficiencies!$D$8:$M$89,MATCH(C569,Efficiencies!$C$8:$C$89),MATCH(D569,Efficiencies!$D$7:$M$7))</f>
        <v>20.912410736083999</v>
      </c>
      <c r="AD569" s="89">
        <f t="shared" si="249"/>
        <v>0.15856910523107021</v>
      </c>
      <c r="AE569" s="89">
        <f>INDEX(Efficiencies!$P$8:$Y$89,MATCH(C569,Efficiencies!$C$8:$C$89),MATCH(D569,Efficiencies!$P$7:$Y$7))</f>
        <v>16.792665262653838</v>
      </c>
      <c r="AF569" s="89">
        <f t="shared" si="252"/>
        <v>0.12733098726629746</v>
      </c>
      <c r="AG569" s="89">
        <v>0</v>
      </c>
    </row>
    <row r="570" spans="1:33" x14ac:dyDescent="0.2">
      <c r="A570" s="91" t="s">
        <v>520</v>
      </c>
      <c r="B570" s="349" t="s">
        <v>2507</v>
      </c>
      <c r="C570" s="39" t="s">
        <v>2504</v>
      </c>
      <c r="D570" s="39">
        <v>2010</v>
      </c>
      <c r="E570" s="85" t="e">
        <f>#REF!*INDEX(Costs!$E$7:$O$89,MATCH($C570,Costs!$C$7:$C$89,0),MATCH(E$7,Costs!$E$6:$O$6,0))</f>
        <v>#REF!</v>
      </c>
      <c r="F570" s="85" t="e">
        <f>#REF!*INDEX(Costs!$E$7:$O$89,MATCH($C570,Costs!$C$7:$C$89,0),MATCH(F$7,Costs!$E$6:$O$6,0))</f>
        <v>#REF!</v>
      </c>
      <c r="G570" s="85" t="e">
        <f>#REF!*INDEX(Costs!$E$7:$O$89,MATCH($C570,Costs!$C$7:$C$89,0),MATCH(G$7,Costs!$E$6:$O$6,0))</f>
        <v>#REF!</v>
      </c>
      <c r="H570" s="85" t="e">
        <f>#REF!*INDEX(Costs!$E$7:$O$89,MATCH($C570,Costs!$C$7:$C$89,0),MATCH(H$7,Costs!$E$6:$O$6,0))</f>
        <v>#REF!</v>
      </c>
      <c r="I570" s="85" t="e">
        <f>#REF!*INDEX(Costs!$E$7:$O$89,MATCH($C570,Costs!$C$7:$C$89,0),MATCH(I$7,Costs!$E$6:$O$6,0))</f>
        <v>#REF!</v>
      </c>
      <c r="J570" s="85" t="e">
        <f>#REF!*INDEX(Costs!$E$7:$O$89,MATCH($C570,Costs!$C$7:$C$89,0),MATCH(J$7,Costs!$E$6:$O$6,0))</f>
        <v>#REF!</v>
      </c>
      <c r="K570" s="85" t="e">
        <f>#REF!*INDEX(Costs!$E$7:$O$89,MATCH($C570,Costs!$C$7:$C$89,0),MATCH(K$7,Costs!$E$6:$O$6,0))</f>
        <v>#REF!</v>
      </c>
      <c r="L570" s="85" t="e">
        <f>#REF!*INDEX(Costs!$E$7:$O$89,MATCH($C570,Costs!$C$7:$C$89,0),MATCH(L$7,Costs!$E$6:$O$6,0))</f>
        <v>#REF!</v>
      </c>
      <c r="M570" s="85" t="e">
        <f>#REF!*INDEX(Costs!$E$7:$O$89,MATCH($C570,Costs!$C$7:$C$89,0),MATCH(M$7,Costs!$E$6:$O$6,0))</f>
        <v>#REF!</v>
      </c>
      <c r="N570" s="85" t="e">
        <f>#REF!*INDEX(Costs!$E$7:$O$89,MATCH($C570,Costs!$C$7:$C$89,0),MATCH(N$7,Costs!$E$6:$O$6,0))</f>
        <v>#REF!</v>
      </c>
      <c r="O570" s="85" t="e">
        <f>#REF!*INDEX(Costs!$E$7:$O$89,MATCH($C570,Costs!$C$7:$C$89,0),MATCH(O$7,Costs!$E$6:$O$6,0))</f>
        <v>#REF!</v>
      </c>
      <c r="P570" s="86" t="e">
        <f t="shared" si="265"/>
        <v>#REF!</v>
      </c>
      <c r="Q570" s="86" t="e">
        <f t="shared" si="266"/>
        <v>#REF!</v>
      </c>
      <c r="R570" s="86" t="e">
        <f t="shared" si="255"/>
        <v>#REF!</v>
      </c>
      <c r="S570" s="86" t="e">
        <f t="shared" si="256"/>
        <v>#REF!</v>
      </c>
      <c r="T570" s="86" t="e">
        <f t="shared" si="257"/>
        <v>#REF!</v>
      </c>
      <c r="U570" s="86" t="e">
        <f t="shared" si="258"/>
        <v>#REF!</v>
      </c>
      <c r="V570" s="86" t="e">
        <f t="shared" si="259"/>
        <v>#REF!</v>
      </c>
      <c r="W570" s="86" t="e">
        <f t="shared" si="260"/>
        <v>#REF!</v>
      </c>
      <c r="X570" s="86" t="e">
        <f t="shared" si="261"/>
        <v>#REF!</v>
      </c>
      <c r="Y570" s="86" t="e">
        <f t="shared" si="262"/>
        <v>#REF!</v>
      </c>
      <c r="Z570" s="86" t="e">
        <f t="shared" si="263"/>
        <v>#REF!</v>
      </c>
      <c r="AA570" s="39">
        <v>450</v>
      </c>
      <c r="AB570" s="88" t="e">
        <f>AA570*#REF!/$AI$18*10^3</f>
        <v>#REF!</v>
      </c>
      <c r="AC570" s="89">
        <f>INDEX(Efficiencies!$D$8:$M$89,MATCH(C570,Efficiencies!$C$8:$C$89),MATCH(D570,Efficiencies!$D$7:$M$7))</f>
        <v>21.84</v>
      </c>
      <c r="AD570" s="89">
        <f t="shared" si="249"/>
        <v>0.16560258412823586</v>
      </c>
      <c r="AE570" s="89">
        <f>INDEX(Efficiencies!$P$8:$Y$89,MATCH(C570,Efficiencies!$C$8:$C$89),MATCH(D570,Efficiencies!$P$7:$Y$7))</f>
        <v>18.34149408</v>
      </c>
      <c r="AF570" s="89">
        <f t="shared" si="252"/>
        <v>0.13907503738190202</v>
      </c>
      <c r="AG570" s="89">
        <v>0</v>
      </c>
    </row>
    <row r="571" spans="1:33" x14ac:dyDescent="0.2">
      <c r="A571" s="91" t="s">
        <v>2508</v>
      </c>
      <c r="B571" s="349" t="s">
        <v>2509</v>
      </c>
      <c r="C571" s="39" t="s">
        <v>2504</v>
      </c>
      <c r="D571" s="39">
        <v>2015</v>
      </c>
      <c r="E571" s="85" t="e">
        <f>#REF!*INDEX(Costs!$E$7:$O$89,MATCH($C571,Costs!$C$7:$C$89,0),MATCH(E$7,Costs!$E$6:$O$6,0))</f>
        <v>#REF!</v>
      </c>
      <c r="F571" s="85" t="e">
        <f>#REF!*INDEX(Costs!$E$7:$O$89,MATCH($C571,Costs!$C$7:$C$89,0),MATCH(F$7,Costs!$E$6:$O$6,0))</f>
        <v>#REF!</v>
      </c>
      <c r="G571" s="85" t="e">
        <f>#REF!*INDEX(Costs!$E$7:$O$89,MATCH($C571,Costs!$C$7:$C$89,0),MATCH(G$7,Costs!$E$6:$O$6,0))</f>
        <v>#REF!</v>
      </c>
      <c r="H571" s="85" t="e">
        <f>#REF!*INDEX(Costs!$E$7:$O$89,MATCH($C571,Costs!$C$7:$C$89,0),MATCH(H$7,Costs!$E$6:$O$6,0))</f>
        <v>#REF!</v>
      </c>
      <c r="I571" s="85" t="e">
        <f>#REF!*INDEX(Costs!$E$7:$O$89,MATCH($C571,Costs!$C$7:$C$89,0),MATCH(I$7,Costs!$E$6:$O$6,0))</f>
        <v>#REF!</v>
      </c>
      <c r="J571" s="85" t="e">
        <f>#REF!*INDEX(Costs!$E$7:$O$89,MATCH($C571,Costs!$C$7:$C$89,0),MATCH(J$7,Costs!$E$6:$O$6,0))</f>
        <v>#REF!</v>
      </c>
      <c r="K571" s="85" t="e">
        <f>#REF!*INDEX(Costs!$E$7:$O$89,MATCH($C571,Costs!$C$7:$C$89,0),MATCH(K$7,Costs!$E$6:$O$6,0))</f>
        <v>#REF!</v>
      </c>
      <c r="L571" s="85" t="e">
        <f>#REF!*INDEX(Costs!$E$7:$O$89,MATCH($C571,Costs!$C$7:$C$89,0),MATCH(L$7,Costs!$E$6:$O$6,0))</f>
        <v>#REF!</v>
      </c>
      <c r="M571" s="85" t="e">
        <f>#REF!*INDEX(Costs!$E$7:$O$89,MATCH($C571,Costs!$C$7:$C$89,0),MATCH(M$7,Costs!$E$6:$O$6,0))</f>
        <v>#REF!</v>
      </c>
      <c r="N571" s="85" t="e">
        <f>#REF!*INDEX(Costs!$E$7:$O$89,MATCH($C571,Costs!$C$7:$C$89,0),MATCH(N$7,Costs!$E$6:$O$6,0))</f>
        <v>#REF!</v>
      </c>
      <c r="O571" s="85" t="e">
        <f>#REF!*INDEX(Costs!$E$7:$O$89,MATCH($C571,Costs!$C$7:$C$89,0),MATCH(O$7,Costs!$E$6:$O$6,0))</f>
        <v>#REF!</v>
      </c>
      <c r="P571" s="86" t="e">
        <f t="shared" si="265"/>
        <v>#REF!</v>
      </c>
      <c r="Q571" s="86" t="e">
        <f t="shared" si="266"/>
        <v>#REF!</v>
      </c>
      <c r="R571" s="86" t="e">
        <f t="shared" si="255"/>
        <v>#REF!</v>
      </c>
      <c r="S571" s="86" t="e">
        <f t="shared" si="256"/>
        <v>#REF!</v>
      </c>
      <c r="T571" s="86" t="e">
        <f t="shared" si="257"/>
        <v>#REF!</v>
      </c>
      <c r="U571" s="86" t="e">
        <f t="shared" si="258"/>
        <v>#REF!</v>
      </c>
      <c r="V571" s="86" t="e">
        <f t="shared" si="259"/>
        <v>#REF!</v>
      </c>
      <c r="W571" s="86" t="e">
        <f t="shared" si="260"/>
        <v>#REF!</v>
      </c>
      <c r="X571" s="86" t="e">
        <f t="shared" si="261"/>
        <v>#REF!</v>
      </c>
      <c r="Y571" s="86" t="e">
        <f t="shared" si="262"/>
        <v>#REF!</v>
      </c>
      <c r="Z571" s="86" t="e">
        <f t="shared" si="263"/>
        <v>#REF!</v>
      </c>
      <c r="AA571" s="39">
        <v>450</v>
      </c>
      <c r="AB571" s="88" t="e">
        <f>AA571*#REF!/$AI$18*10^3</f>
        <v>#REF!</v>
      </c>
      <c r="AC571" s="89">
        <f>INDEX(Efficiencies!$D$8:$M$89,MATCH(C571,Efficiencies!$C$8:$C$89),MATCH(D571,Efficiencies!$D$7:$M$7))</f>
        <v>26.260925</v>
      </c>
      <c r="AD571" s="89">
        <f t="shared" si="249"/>
        <v>0.19912440666656561</v>
      </c>
      <c r="AE571" s="89">
        <f>INDEX(Efficiencies!$P$8:$Y$89,MATCH(C571,Efficiencies!$C$8:$C$89),MATCH(D571,Efficiencies!$P$7:$Y$7))</f>
        <v>22.054239946100001</v>
      </c>
      <c r="AF571" s="89">
        <f t="shared" si="252"/>
        <v>0.1672270662114618</v>
      </c>
      <c r="AG571" s="89">
        <v>0</v>
      </c>
    </row>
    <row r="572" spans="1:33" x14ac:dyDescent="0.2">
      <c r="A572" s="91" t="s">
        <v>2510</v>
      </c>
      <c r="B572" s="349" t="s">
        <v>2511</v>
      </c>
      <c r="C572" s="39" t="s">
        <v>2504</v>
      </c>
      <c r="D572" s="39">
        <v>2020</v>
      </c>
      <c r="E572" s="85" t="e">
        <f>#REF!*INDEX(Costs!$E$7:$O$89,MATCH($C572,Costs!$C$7:$C$89,0),MATCH(E$7,Costs!$E$6:$O$6,0))</f>
        <v>#REF!</v>
      </c>
      <c r="F572" s="85" t="e">
        <f>#REF!*INDEX(Costs!$E$7:$O$89,MATCH($C572,Costs!$C$7:$C$89,0),MATCH(F$7,Costs!$E$6:$O$6,0))</f>
        <v>#REF!</v>
      </c>
      <c r="G572" s="85" t="e">
        <f>#REF!*INDEX(Costs!$E$7:$O$89,MATCH($C572,Costs!$C$7:$C$89,0),MATCH(G$7,Costs!$E$6:$O$6,0))</f>
        <v>#REF!</v>
      </c>
      <c r="H572" s="85" t="e">
        <f>#REF!*INDEX(Costs!$E$7:$O$89,MATCH($C572,Costs!$C$7:$C$89,0),MATCH(H$7,Costs!$E$6:$O$6,0))</f>
        <v>#REF!</v>
      </c>
      <c r="I572" s="85" t="e">
        <f>#REF!*INDEX(Costs!$E$7:$O$89,MATCH($C572,Costs!$C$7:$C$89,0),MATCH(I$7,Costs!$E$6:$O$6,0))</f>
        <v>#REF!</v>
      </c>
      <c r="J572" s="85" t="e">
        <f>#REF!*INDEX(Costs!$E$7:$O$89,MATCH($C572,Costs!$C$7:$C$89,0),MATCH(J$7,Costs!$E$6:$O$6,0))</f>
        <v>#REF!</v>
      </c>
      <c r="K572" s="85" t="e">
        <f>#REF!*INDEX(Costs!$E$7:$O$89,MATCH($C572,Costs!$C$7:$C$89,0),MATCH(K$7,Costs!$E$6:$O$6,0))</f>
        <v>#REF!</v>
      </c>
      <c r="L572" s="85" t="e">
        <f>#REF!*INDEX(Costs!$E$7:$O$89,MATCH($C572,Costs!$C$7:$C$89,0),MATCH(L$7,Costs!$E$6:$O$6,0))</f>
        <v>#REF!</v>
      </c>
      <c r="M572" s="85" t="e">
        <f>#REF!*INDEX(Costs!$E$7:$O$89,MATCH($C572,Costs!$C$7:$C$89,0),MATCH(M$7,Costs!$E$6:$O$6,0))</f>
        <v>#REF!</v>
      </c>
      <c r="N572" s="85" t="e">
        <f>#REF!*INDEX(Costs!$E$7:$O$89,MATCH($C572,Costs!$C$7:$C$89,0),MATCH(N$7,Costs!$E$6:$O$6,0))</f>
        <v>#REF!</v>
      </c>
      <c r="O572" s="85" t="e">
        <f>#REF!*INDEX(Costs!$E$7:$O$89,MATCH($C572,Costs!$C$7:$C$89,0),MATCH(O$7,Costs!$E$6:$O$6,0))</f>
        <v>#REF!</v>
      </c>
      <c r="P572" s="86" t="e">
        <f t="shared" si="265"/>
        <v>#REF!</v>
      </c>
      <c r="Q572" s="86" t="e">
        <f t="shared" si="266"/>
        <v>#REF!</v>
      </c>
      <c r="R572" s="86" t="e">
        <f t="shared" si="255"/>
        <v>#REF!</v>
      </c>
      <c r="S572" s="86" t="e">
        <f t="shared" si="256"/>
        <v>#REF!</v>
      </c>
      <c r="T572" s="86" t="e">
        <f t="shared" si="257"/>
        <v>#REF!</v>
      </c>
      <c r="U572" s="86" t="e">
        <f t="shared" si="258"/>
        <v>#REF!</v>
      </c>
      <c r="V572" s="86" t="e">
        <f t="shared" si="259"/>
        <v>#REF!</v>
      </c>
      <c r="W572" s="86" t="e">
        <f t="shared" si="260"/>
        <v>#REF!</v>
      </c>
      <c r="X572" s="86" t="e">
        <f t="shared" si="261"/>
        <v>#REF!</v>
      </c>
      <c r="Y572" s="86" t="e">
        <f t="shared" si="262"/>
        <v>#REF!</v>
      </c>
      <c r="Z572" s="86" t="e">
        <f t="shared" si="263"/>
        <v>#REF!</v>
      </c>
      <c r="AA572" s="39">
        <v>450</v>
      </c>
      <c r="AB572" s="88" t="e">
        <f>AA572*#REF!/$AI$18*10^3</f>
        <v>#REF!</v>
      </c>
      <c r="AC572" s="89">
        <f>INDEX(Efficiencies!$D$8:$M$89,MATCH(C572,Efficiencies!$C$8:$C$89),MATCH(D572,Efficiencies!$D$7:$M$7))</f>
        <v>31.962481</v>
      </c>
      <c r="AD572" s="89">
        <f t="shared" si="249"/>
        <v>0.24235665974128393</v>
      </c>
      <c r="AE572" s="89">
        <f>INDEX(Efficiencies!$P$8:$Y$89,MATCH(C572,Efficiencies!$C$8:$C$89),MATCH(D572,Efficiencies!$P$7:$Y$7))</f>
        <v>26.842475093572002</v>
      </c>
      <c r="AF572" s="89">
        <f t="shared" si="252"/>
        <v>0.20353403113064714</v>
      </c>
      <c r="AG572" s="89">
        <v>0</v>
      </c>
    </row>
    <row r="573" spans="1:33" x14ac:dyDescent="0.2">
      <c r="A573" s="91" t="s">
        <v>2512</v>
      </c>
      <c r="B573" s="349" t="s">
        <v>2513</v>
      </c>
      <c r="C573" s="39" t="s">
        <v>2504</v>
      </c>
      <c r="D573" s="39">
        <v>2025</v>
      </c>
      <c r="E573" s="85" t="e">
        <f>#REF!*INDEX(Costs!$E$7:$O$89,MATCH($C573,Costs!$C$7:$C$89,0),MATCH(E$7,Costs!$E$6:$O$6,0))</f>
        <v>#REF!</v>
      </c>
      <c r="F573" s="85" t="e">
        <f>#REF!*INDEX(Costs!$E$7:$O$89,MATCH($C573,Costs!$C$7:$C$89,0),MATCH(F$7,Costs!$E$6:$O$6,0))</f>
        <v>#REF!</v>
      </c>
      <c r="G573" s="85" t="e">
        <f>#REF!*INDEX(Costs!$E$7:$O$89,MATCH($C573,Costs!$C$7:$C$89,0),MATCH(G$7,Costs!$E$6:$O$6,0))</f>
        <v>#REF!</v>
      </c>
      <c r="H573" s="85" t="e">
        <f>#REF!*INDEX(Costs!$E$7:$O$89,MATCH($C573,Costs!$C$7:$C$89,0),MATCH(H$7,Costs!$E$6:$O$6,0))</f>
        <v>#REF!</v>
      </c>
      <c r="I573" s="85" t="e">
        <f>#REF!*INDEX(Costs!$E$7:$O$89,MATCH($C573,Costs!$C$7:$C$89,0),MATCH(I$7,Costs!$E$6:$O$6,0))</f>
        <v>#REF!</v>
      </c>
      <c r="J573" s="85" t="e">
        <f>#REF!*INDEX(Costs!$E$7:$O$89,MATCH($C573,Costs!$C$7:$C$89,0),MATCH(J$7,Costs!$E$6:$O$6,0))</f>
        <v>#REF!</v>
      </c>
      <c r="K573" s="85" t="e">
        <f>#REF!*INDEX(Costs!$E$7:$O$89,MATCH($C573,Costs!$C$7:$C$89,0),MATCH(K$7,Costs!$E$6:$O$6,0))</f>
        <v>#REF!</v>
      </c>
      <c r="L573" s="85" t="e">
        <f>#REF!*INDEX(Costs!$E$7:$O$89,MATCH($C573,Costs!$C$7:$C$89,0),MATCH(L$7,Costs!$E$6:$O$6,0))</f>
        <v>#REF!</v>
      </c>
      <c r="M573" s="85" t="e">
        <f>#REF!*INDEX(Costs!$E$7:$O$89,MATCH($C573,Costs!$C$7:$C$89,0),MATCH(M$7,Costs!$E$6:$O$6,0))</f>
        <v>#REF!</v>
      </c>
      <c r="N573" s="85" t="e">
        <f>#REF!*INDEX(Costs!$E$7:$O$89,MATCH($C573,Costs!$C$7:$C$89,0),MATCH(N$7,Costs!$E$6:$O$6,0))</f>
        <v>#REF!</v>
      </c>
      <c r="O573" s="85" t="e">
        <f>#REF!*INDEX(Costs!$E$7:$O$89,MATCH($C573,Costs!$C$7:$C$89,0),MATCH(O$7,Costs!$E$6:$O$6,0))</f>
        <v>#REF!</v>
      </c>
      <c r="P573" s="86" t="e">
        <f t="shared" si="265"/>
        <v>#REF!</v>
      </c>
      <c r="Q573" s="86" t="e">
        <f t="shared" si="266"/>
        <v>#REF!</v>
      </c>
      <c r="R573" s="86" t="e">
        <f t="shared" si="255"/>
        <v>#REF!</v>
      </c>
      <c r="S573" s="86" t="e">
        <f t="shared" si="256"/>
        <v>#REF!</v>
      </c>
      <c r="T573" s="86" t="e">
        <f t="shared" si="257"/>
        <v>#REF!</v>
      </c>
      <c r="U573" s="86" t="e">
        <f t="shared" si="258"/>
        <v>#REF!</v>
      </c>
      <c r="V573" s="86" t="e">
        <f t="shared" si="259"/>
        <v>#REF!</v>
      </c>
      <c r="W573" s="86" t="e">
        <f t="shared" si="260"/>
        <v>#REF!</v>
      </c>
      <c r="X573" s="86" t="e">
        <f t="shared" si="261"/>
        <v>#REF!</v>
      </c>
      <c r="Y573" s="86" t="e">
        <f t="shared" si="262"/>
        <v>#REF!</v>
      </c>
      <c r="Z573" s="86" t="e">
        <f t="shared" si="263"/>
        <v>#REF!</v>
      </c>
      <c r="AA573" s="39">
        <v>450</v>
      </c>
      <c r="AB573" s="88" t="e">
        <f>AA573*#REF!/$AI$18*10^3</f>
        <v>#REF!</v>
      </c>
      <c r="AC573" s="89">
        <f>INDEX(Efficiencies!$D$8:$M$89,MATCH(C573,Efficiencies!$C$8:$C$89),MATCH(D573,Efficiencies!$D$7:$M$7))</f>
        <v>38.948368000000002</v>
      </c>
      <c r="AD573" s="89">
        <f t="shared" si="249"/>
        <v>0.29532739873523306</v>
      </c>
      <c r="AE573" s="89">
        <f>INDEX(Efficiencies!$P$8:$Y$89,MATCH(C573,Efficiencies!$C$8:$C$89),MATCH(D573,Efficiencies!$P$7:$Y$7))</f>
        <v>32.709306826816004</v>
      </c>
      <c r="AF573" s="89">
        <f t="shared" si="252"/>
        <v>0.24801949338663357</v>
      </c>
      <c r="AG573" s="89">
        <v>0</v>
      </c>
    </row>
    <row r="574" spans="1:33" x14ac:dyDescent="0.2">
      <c r="A574" s="91" t="s">
        <v>2514</v>
      </c>
      <c r="B574" s="349" t="s">
        <v>2515</v>
      </c>
      <c r="C574" s="39" t="s">
        <v>2504</v>
      </c>
      <c r="D574" s="39">
        <v>2030</v>
      </c>
      <c r="E574" s="85" t="e">
        <f>#REF!*INDEX(Costs!$E$7:$O$89,MATCH($C574,Costs!$C$7:$C$89,0),MATCH(E$7,Costs!$E$6:$O$6,0))</f>
        <v>#REF!</v>
      </c>
      <c r="F574" s="85" t="e">
        <f>#REF!*INDEX(Costs!$E$7:$O$89,MATCH($C574,Costs!$C$7:$C$89,0),MATCH(F$7,Costs!$E$6:$O$6,0))</f>
        <v>#REF!</v>
      </c>
      <c r="G574" s="85" t="e">
        <f>#REF!*INDEX(Costs!$E$7:$O$89,MATCH($C574,Costs!$C$7:$C$89,0),MATCH(G$7,Costs!$E$6:$O$6,0))</f>
        <v>#REF!</v>
      </c>
      <c r="H574" s="85" t="e">
        <f>#REF!*INDEX(Costs!$E$7:$O$89,MATCH($C574,Costs!$C$7:$C$89,0),MATCH(H$7,Costs!$E$6:$O$6,0))</f>
        <v>#REF!</v>
      </c>
      <c r="I574" s="85" t="e">
        <f>#REF!*INDEX(Costs!$E$7:$O$89,MATCH($C574,Costs!$C$7:$C$89,0),MATCH(I$7,Costs!$E$6:$O$6,0))</f>
        <v>#REF!</v>
      </c>
      <c r="J574" s="85" t="e">
        <f>#REF!*INDEX(Costs!$E$7:$O$89,MATCH($C574,Costs!$C$7:$C$89,0),MATCH(J$7,Costs!$E$6:$O$6,0))</f>
        <v>#REF!</v>
      </c>
      <c r="K574" s="85" t="e">
        <f>#REF!*INDEX(Costs!$E$7:$O$89,MATCH($C574,Costs!$C$7:$C$89,0),MATCH(K$7,Costs!$E$6:$O$6,0))</f>
        <v>#REF!</v>
      </c>
      <c r="L574" s="85" t="e">
        <f>#REF!*INDEX(Costs!$E$7:$O$89,MATCH($C574,Costs!$C$7:$C$89,0),MATCH(L$7,Costs!$E$6:$O$6,0))</f>
        <v>#REF!</v>
      </c>
      <c r="M574" s="85" t="e">
        <f>#REF!*INDEX(Costs!$E$7:$O$89,MATCH($C574,Costs!$C$7:$C$89,0),MATCH(M$7,Costs!$E$6:$O$6,0))</f>
        <v>#REF!</v>
      </c>
      <c r="N574" s="85" t="e">
        <f>#REF!*INDEX(Costs!$E$7:$O$89,MATCH($C574,Costs!$C$7:$C$89,0),MATCH(N$7,Costs!$E$6:$O$6,0))</f>
        <v>#REF!</v>
      </c>
      <c r="O574" s="85" t="e">
        <f>#REF!*INDEX(Costs!$E$7:$O$89,MATCH($C574,Costs!$C$7:$C$89,0),MATCH(O$7,Costs!$E$6:$O$6,0))</f>
        <v>#REF!</v>
      </c>
      <c r="P574" s="86" t="e">
        <f t="shared" si="265"/>
        <v>#REF!</v>
      </c>
      <c r="Q574" s="86" t="e">
        <f t="shared" si="266"/>
        <v>#REF!</v>
      </c>
      <c r="R574" s="86" t="e">
        <f t="shared" si="255"/>
        <v>#REF!</v>
      </c>
      <c r="S574" s="86" t="e">
        <f t="shared" si="256"/>
        <v>#REF!</v>
      </c>
      <c r="T574" s="86" t="e">
        <f t="shared" si="257"/>
        <v>#REF!</v>
      </c>
      <c r="U574" s="86" t="e">
        <f t="shared" si="258"/>
        <v>#REF!</v>
      </c>
      <c r="V574" s="86" t="e">
        <f t="shared" si="259"/>
        <v>#REF!</v>
      </c>
      <c r="W574" s="86" t="e">
        <f t="shared" si="260"/>
        <v>#REF!</v>
      </c>
      <c r="X574" s="86" t="e">
        <f t="shared" si="261"/>
        <v>#REF!</v>
      </c>
      <c r="Y574" s="86" t="e">
        <f t="shared" si="262"/>
        <v>#REF!</v>
      </c>
      <c r="Z574" s="86" t="e">
        <f t="shared" si="263"/>
        <v>#REF!</v>
      </c>
      <c r="AA574" s="39">
        <v>450</v>
      </c>
      <c r="AB574" s="88" t="e">
        <f>AA574*#REF!/$AI$18*10^3</f>
        <v>#REF!</v>
      </c>
      <c r="AC574" s="89">
        <f>INDEX(Efficiencies!$D$8:$M$89,MATCH(C574,Efficiencies!$C$8:$C$89),MATCH(D574,Efficiencies!$D$7:$M$7))</f>
        <v>39.783718</v>
      </c>
      <c r="AD574" s="89">
        <f t="shared" si="249"/>
        <v>0.30166147010206101</v>
      </c>
      <c r="AE574" s="89">
        <f>INDEX(Efficiencies!$P$8:$Y$89,MATCH(C574,Efficiencies!$C$8:$C$89),MATCH(D574,Efficiencies!$P$7:$Y$7))</f>
        <v>33.410843781015998</v>
      </c>
      <c r="AF574" s="89">
        <f t="shared" si="252"/>
        <v>0.25333892252935203</v>
      </c>
      <c r="AG574" s="89">
        <v>0</v>
      </c>
    </row>
    <row r="575" spans="1:33" x14ac:dyDescent="0.2">
      <c r="A575" s="91" t="s">
        <v>2516</v>
      </c>
      <c r="B575" s="349" t="s">
        <v>2517</v>
      </c>
      <c r="C575" s="39" t="s">
        <v>2504</v>
      </c>
      <c r="D575" s="39">
        <v>2035</v>
      </c>
      <c r="E575" s="85" t="e">
        <f>#REF!*INDEX(Costs!$E$7:$O$89,MATCH($C575,Costs!$C$7:$C$89,0),MATCH(E$7,Costs!$E$6:$O$6,0))</f>
        <v>#REF!</v>
      </c>
      <c r="F575" s="85" t="e">
        <f>#REF!*INDEX(Costs!$E$7:$O$89,MATCH($C575,Costs!$C$7:$C$89,0),MATCH(F$7,Costs!$E$6:$O$6,0))</f>
        <v>#REF!</v>
      </c>
      <c r="G575" s="85" t="e">
        <f>#REF!*INDEX(Costs!$E$7:$O$89,MATCH($C575,Costs!$C$7:$C$89,0),MATCH(G$7,Costs!$E$6:$O$6,0))</f>
        <v>#REF!</v>
      </c>
      <c r="H575" s="85" t="e">
        <f>#REF!*INDEX(Costs!$E$7:$O$89,MATCH($C575,Costs!$C$7:$C$89,0),MATCH(H$7,Costs!$E$6:$O$6,0))</f>
        <v>#REF!</v>
      </c>
      <c r="I575" s="85" t="e">
        <f>#REF!*INDEX(Costs!$E$7:$O$89,MATCH($C575,Costs!$C$7:$C$89,0),MATCH(I$7,Costs!$E$6:$O$6,0))</f>
        <v>#REF!</v>
      </c>
      <c r="J575" s="85" t="e">
        <f>#REF!*INDEX(Costs!$E$7:$O$89,MATCH($C575,Costs!$C$7:$C$89,0),MATCH(J$7,Costs!$E$6:$O$6,0))</f>
        <v>#REF!</v>
      </c>
      <c r="K575" s="85" t="e">
        <f>#REF!*INDEX(Costs!$E$7:$O$89,MATCH($C575,Costs!$C$7:$C$89,0),MATCH(K$7,Costs!$E$6:$O$6,0))</f>
        <v>#REF!</v>
      </c>
      <c r="L575" s="85" t="e">
        <f>#REF!*INDEX(Costs!$E$7:$O$89,MATCH($C575,Costs!$C$7:$C$89,0),MATCH(L$7,Costs!$E$6:$O$6,0))</f>
        <v>#REF!</v>
      </c>
      <c r="M575" s="85" t="e">
        <f>#REF!*INDEX(Costs!$E$7:$O$89,MATCH($C575,Costs!$C$7:$C$89,0),MATCH(M$7,Costs!$E$6:$O$6,0))</f>
        <v>#REF!</v>
      </c>
      <c r="N575" s="85" t="e">
        <f>#REF!*INDEX(Costs!$E$7:$O$89,MATCH($C575,Costs!$C$7:$C$89,0),MATCH(N$7,Costs!$E$6:$O$6,0))</f>
        <v>#REF!</v>
      </c>
      <c r="O575" s="85" t="e">
        <f>#REF!*INDEX(Costs!$E$7:$O$89,MATCH($C575,Costs!$C$7:$C$89,0),MATCH(O$7,Costs!$E$6:$O$6,0))</f>
        <v>#REF!</v>
      </c>
      <c r="P575" s="86" t="e">
        <f t="shared" si="265"/>
        <v>#REF!</v>
      </c>
      <c r="Q575" s="86" t="e">
        <f t="shared" si="266"/>
        <v>#REF!</v>
      </c>
      <c r="R575" s="86" t="e">
        <f t="shared" si="255"/>
        <v>#REF!</v>
      </c>
      <c r="S575" s="86" t="e">
        <f t="shared" si="256"/>
        <v>#REF!</v>
      </c>
      <c r="T575" s="86" t="e">
        <f t="shared" si="257"/>
        <v>#REF!</v>
      </c>
      <c r="U575" s="86" t="e">
        <f t="shared" si="258"/>
        <v>#REF!</v>
      </c>
      <c r="V575" s="86" t="e">
        <f t="shared" si="259"/>
        <v>#REF!</v>
      </c>
      <c r="W575" s="86" t="e">
        <f t="shared" si="260"/>
        <v>#REF!</v>
      </c>
      <c r="X575" s="86" t="e">
        <f t="shared" si="261"/>
        <v>#REF!</v>
      </c>
      <c r="Y575" s="86" t="e">
        <f t="shared" si="262"/>
        <v>#REF!</v>
      </c>
      <c r="Z575" s="86" t="e">
        <f t="shared" si="263"/>
        <v>#REF!</v>
      </c>
      <c r="AA575" s="39">
        <v>450</v>
      </c>
      <c r="AB575" s="88" t="e">
        <f>AA575*#REF!/$AI$18*10^3</f>
        <v>#REF!</v>
      </c>
      <c r="AC575" s="89">
        <f>INDEX(Efficiencies!$D$8:$M$89,MATCH(C575,Efficiencies!$C$8:$C$89),MATCH(D575,Efficiencies!$D$7:$M$7))</f>
        <v>40.058047999999999</v>
      </c>
      <c r="AD575" s="89">
        <f t="shared" si="249"/>
        <v>0.30374158717641531</v>
      </c>
      <c r="AE575" s="89">
        <f>INDEX(Efficiencies!$P$8:$Y$89,MATCH(C575,Efficiencies!$C$8:$C$89),MATCH(D575,Efficiencies!$P$7:$Y$7))</f>
        <v>33.641229406976002</v>
      </c>
      <c r="AF575" s="89">
        <f t="shared" si="252"/>
        <v>0.25508582980979971</v>
      </c>
      <c r="AG575" s="89">
        <v>0</v>
      </c>
    </row>
    <row r="576" spans="1:33" x14ac:dyDescent="0.2">
      <c r="A576" s="91" t="s">
        <v>2518</v>
      </c>
      <c r="B576" s="349" t="s">
        <v>2519</v>
      </c>
      <c r="C576" s="39" t="s">
        <v>2504</v>
      </c>
      <c r="D576" s="39">
        <v>2040</v>
      </c>
      <c r="E576" s="85" t="e">
        <f>#REF!*INDEX(Costs!$E$7:$O$89,MATCH($C576,Costs!$C$7:$C$89,0),MATCH(E$7,Costs!$E$6:$O$6,0))</f>
        <v>#REF!</v>
      </c>
      <c r="F576" s="85" t="e">
        <f>#REF!*INDEX(Costs!$E$7:$O$89,MATCH($C576,Costs!$C$7:$C$89,0),MATCH(F$7,Costs!$E$6:$O$6,0))</f>
        <v>#REF!</v>
      </c>
      <c r="G576" s="85" t="e">
        <f>#REF!*INDEX(Costs!$E$7:$O$89,MATCH($C576,Costs!$C$7:$C$89,0),MATCH(G$7,Costs!$E$6:$O$6,0))</f>
        <v>#REF!</v>
      </c>
      <c r="H576" s="85" t="e">
        <f>#REF!*INDEX(Costs!$E$7:$O$89,MATCH($C576,Costs!$C$7:$C$89,0),MATCH(H$7,Costs!$E$6:$O$6,0))</f>
        <v>#REF!</v>
      </c>
      <c r="I576" s="85" t="e">
        <f>#REF!*INDEX(Costs!$E$7:$O$89,MATCH($C576,Costs!$C$7:$C$89,0),MATCH(I$7,Costs!$E$6:$O$6,0))</f>
        <v>#REF!</v>
      </c>
      <c r="J576" s="85" t="e">
        <f>#REF!*INDEX(Costs!$E$7:$O$89,MATCH($C576,Costs!$C$7:$C$89,0),MATCH(J$7,Costs!$E$6:$O$6,0))</f>
        <v>#REF!</v>
      </c>
      <c r="K576" s="85" t="e">
        <f>#REF!*INDEX(Costs!$E$7:$O$89,MATCH($C576,Costs!$C$7:$C$89,0),MATCH(K$7,Costs!$E$6:$O$6,0))</f>
        <v>#REF!</v>
      </c>
      <c r="L576" s="85" t="e">
        <f>#REF!*INDEX(Costs!$E$7:$O$89,MATCH($C576,Costs!$C$7:$C$89,0),MATCH(L$7,Costs!$E$6:$O$6,0))</f>
        <v>#REF!</v>
      </c>
      <c r="M576" s="85" t="e">
        <f>#REF!*INDEX(Costs!$E$7:$O$89,MATCH($C576,Costs!$C$7:$C$89,0),MATCH(M$7,Costs!$E$6:$O$6,0))</f>
        <v>#REF!</v>
      </c>
      <c r="N576" s="85" t="e">
        <f>#REF!*INDEX(Costs!$E$7:$O$89,MATCH($C576,Costs!$C$7:$C$89,0),MATCH(N$7,Costs!$E$6:$O$6,0))</f>
        <v>#REF!</v>
      </c>
      <c r="O576" s="85" t="e">
        <f>#REF!*INDEX(Costs!$E$7:$O$89,MATCH($C576,Costs!$C$7:$C$89,0),MATCH(O$7,Costs!$E$6:$O$6,0))</f>
        <v>#REF!</v>
      </c>
      <c r="P576" s="86" t="e">
        <f t="shared" si="265"/>
        <v>#REF!</v>
      </c>
      <c r="Q576" s="86" t="e">
        <f t="shared" si="266"/>
        <v>#REF!</v>
      </c>
      <c r="R576" s="86" t="e">
        <f t="shared" si="255"/>
        <v>#REF!</v>
      </c>
      <c r="S576" s="86" t="e">
        <f t="shared" si="256"/>
        <v>#REF!</v>
      </c>
      <c r="T576" s="86" t="e">
        <f t="shared" si="257"/>
        <v>#REF!</v>
      </c>
      <c r="U576" s="86" t="e">
        <f t="shared" si="258"/>
        <v>#REF!</v>
      </c>
      <c r="V576" s="86" t="e">
        <f t="shared" si="259"/>
        <v>#REF!</v>
      </c>
      <c r="W576" s="86" t="e">
        <f t="shared" si="260"/>
        <v>#REF!</v>
      </c>
      <c r="X576" s="86" t="e">
        <f t="shared" si="261"/>
        <v>#REF!</v>
      </c>
      <c r="Y576" s="86" t="e">
        <f t="shared" si="262"/>
        <v>#REF!</v>
      </c>
      <c r="Z576" s="86" t="e">
        <f t="shared" si="263"/>
        <v>#REF!</v>
      </c>
      <c r="AA576" s="39">
        <v>450</v>
      </c>
      <c r="AB576" s="88" t="e">
        <f>AA576*#REF!/$AI$18*10^3</f>
        <v>#REF!</v>
      </c>
      <c r="AC576" s="89">
        <f>INDEX(Efficiencies!$D$8:$M$89,MATCH(C576,Efficiencies!$C$8:$C$89),MATCH(D576,Efficiencies!$D$7:$M$7))</f>
        <v>40.008513999999998</v>
      </c>
      <c r="AD576" s="89">
        <f t="shared" si="249"/>
        <v>0.30336599384298091</v>
      </c>
      <c r="AE576" s="89">
        <f>INDEX(Efficiencies!$P$8:$Y$89,MATCH(C576,Efficiencies!$C$8:$C$89),MATCH(D576,Efficiencies!$P$7:$Y$7))</f>
        <v>33.599630159367997</v>
      </c>
      <c r="AF576" s="89">
        <f t="shared" si="252"/>
        <v>0.25477040202126144</v>
      </c>
      <c r="AG576" s="89">
        <v>0</v>
      </c>
    </row>
    <row r="577" spans="1:33" x14ac:dyDescent="0.2">
      <c r="A577" s="91" t="s">
        <v>2520</v>
      </c>
      <c r="B577" s="349" t="s">
        <v>2521</v>
      </c>
      <c r="C577" s="39" t="s">
        <v>2504</v>
      </c>
      <c r="D577" s="39">
        <v>2045</v>
      </c>
      <c r="E577" s="85" t="e">
        <f>#REF!*INDEX(Costs!$E$7:$O$89,MATCH($C577,Costs!$C$7:$C$89,0),MATCH(E$7,Costs!$E$6:$O$6,0))</f>
        <v>#REF!</v>
      </c>
      <c r="F577" s="85" t="e">
        <f>#REF!*INDEX(Costs!$E$7:$O$89,MATCH($C577,Costs!$C$7:$C$89,0),MATCH(F$7,Costs!$E$6:$O$6,0))</f>
        <v>#REF!</v>
      </c>
      <c r="G577" s="85" t="e">
        <f>#REF!*INDEX(Costs!$E$7:$O$89,MATCH($C577,Costs!$C$7:$C$89,0),MATCH(G$7,Costs!$E$6:$O$6,0))</f>
        <v>#REF!</v>
      </c>
      <c r="H577" s="85" t="e">
        <f>#REF!*INDEX(Costs!$E$7:$O$89,MATCH($C577,Costs!$C$7:$C$89,0),MATCH(H$7,Costs!$E$6:$O$6,0))</f>
        <v>#REF!</v>
      </c>
      <c r="I577" s="85" t="e">
        <f>#REF!*INDEX(Costs!$E$7:$O$89,MATCH($C577,Costs!$C$7:$C$89,0),MATCH(I$7,Costs!$E$6:$O$6,0))</f>
        <v>#REF!</v>
      </c>
      <c r="J577" s="85" t="e">
        <f>#REF!*INDEX(Costs!$E$7:$O$89,MATCH($C577,Costs!$C$7:$C$89,0),MATCH(J$7,Costs!$E$6:$O$6,0))</f>
        <v>#REF!</v>
      </c>
      <c r="K577" s="85" t="e">
        <f>#REF!*INDEX(Costs!$E$7:$O$89,MATCH($C577,Costs!$C$7:$C$89,0),MATCH(K$7,Costs!$E$6:$O$6,0))</f>
        <v>#REF!</v>
      </c>
      <c r="L577" s="85" t="e">
        <f>#REF!*INDEX(Costs!$E$7:$O$89,MATCH($C577,Costs!$C$7:$C$89,0),MATCH(L$7,Costs!$E$6:$O$6,0))</f>
        <v>#REF!</v>
      </c>
      <c r="M577" s="85" t="e">
        <f>#REF!*INDEX(Costs!$E$7:$O$89,MATCH($C577,Costs!$C$7:$C$89,0),MATCH(M$7,Costs!$E$6:$O$6,0))</f>
        <v>#REF!</v>
      </c>
      <c r="N577" s="85" t="e">
        <f>#REF!*INDEX(Costs!$E$7:$O$89,MATCH($C577,Costs!$C$7:$C$89,0),MATCH(N$7,Costs!$E$6:$O$6,0))</f>
        <v>#REF!</v>
      </c>
      <c r="O577" s="85" t="e">
        <f>#REF!*INDEX(Costs!$E$7:$O$89,MATCH($C577,Costs!$C$7:$C$89,0),MATCH(O$7,Costs!$E$6:$O$6,0))</f>
        <v>#REF!</v>
      </c>
      <c r="P577" s="86" t="e">
        <f t="shared" si="265"/>
        <v>#REF!</v>
      </c>
      <c r="Q577" s="86" t="e">
        <f t="shared" si="266"/>
        <v>#REF!</v>
      </c>
      <c r="R577" s="86" t="e">
        <f t="shared" si="255"/>
        <v>#REF!</v>
      </c>
      <c r="S577" s="86" t="e">
        <f t="shared" si="256"/>
        <v>#REF!</v>
      </c>
      <c r="T577" s="86" t="e">
        <f t="shared" si="257"/>
        <v>#REF!</v>
      </c>
      <c r="U577" s="86" t="e">
        <f t="shared" si="258"/>
        <v>#REF!</v>
      </c>
      <c r="V577" s="86" t="e">
        <f t="shared" si="259"/>
        <v>#REF!</v>
      </c>
      <c r="W577" s="86" t="e">
        <f t="shared" si="260"/>
        <v>#REF!</v>
      </c>
      <c r="X577" s="86" t="e">
        <f t="shared" si="261"/>
        <v>#REF!</v>
      </c>
      <c r="Y577" s="86" t="e">
        <f t="shared" si="262"/>
        <v>#REF!</v>
      </c>
      <c r="Z577" s="86" t="e">
        <f t="shared" si="263"/>
        <v>#REF!</v>
      </c>
      <c r="AA577" s="39">
        <v>450</v>
      </c>
      <c r="AB577" s="88" t="e">
        <f>AA577*#REF!/$AI$18*10^3</f>
        <v>#REF!</v>
      </c>
      <c r="AC577" s="89">
        <f>INDEX(Efficiencies!$D$8:$M$89,MATCH(C577,Efficiencies!$C$8:$C$89),MATCH(D577,Efficiencies!$D$7:$M$7))</f>
        <v>40.008513999999998</v>
      </c>
      <c r="AD577" s="89">
        <f t="shared" si="249"/>
        <v>0.30336599384298091</v>
      </c>
      <c r="AE577" s="89">
        <f>INDEX(Efficiencies!$P$8:$Y$89,MATCH(C577,Efficiencies!$C$8:$C$89),MATCH(D577,Efficiencies!$P$7:$Y$7))</f>
        <v>33.599630159367997</v>
      </c>
      <c r="AF577" s="89">
        <f t="shared" si="252"/>
        <v>0.25477040202126144</v>
      </c>
      <c r="AG577" s="89">
        <v>0</v>
      </c>
    </row>
    <row r="578" spans="1:33" x14ac:dyDescent="0.2">
      <c r="A578" s="91" t="s">
        <v>2522</v>
      </c>
      <c r="B578" s="349" t="s">
        <v>2523</v>
      </c>
      <c r="C578" s="39" t="s">
        <v>2504</v>
      </c>
      <c r="D578" s="39">
        <v>2050</v>
      </c>
      <c r="E578" s="85" t="e">
        <f>#REF!*INDEX(Costs!$E$7:$O$89,MATCH($C578,Costs!$C$7:$C$89,0),MATCH(E$7,Costs!$E$6:$O$6,0))</f>
        <v>#REF!</v>
      </c>
      <c r="F578" s="85" t="e">
        <f>#REF!*INDEX(Costs!$E$7:$O$89,MATCH($C578,Costs!$C$7:$C$89,0),MATCH(F$7,Costs!$E$6:$O$6,0))</f>
        <v>#REF!</v>
      </c>
      <c r="G578" s="85" t="e">
        <f>#REF!*INDEX(Costs!$E$7:$O$89,MATCH($C578,Costs!$C$7:$C$89,0),MATCH(G$7,Costs!$E$6:$O$6,0))</f>
        <v>#REF!</v>
      </c>
      <c r="H578" s="85" t="e">
        <f>#REF!*INDEX(Costs!$E$7:$O$89,MATCH($C578,Costs!$C$7:$C$89,0),MATCH(H$7,Costs!$E$6:$O$6,0))</f>
        <v>#REF!</v>
      </c>
      <c r="I578" s="85" t="e">
        <f>#REF!*INDEX(Costs!$E$7:$O$89,MATCH($C578,Costs!$C$7:$C$89,0),MATCH(I$7,Costs!$E$6:$O$6,0))</f>
        <v>#REF!</v>
      </c>
      <c r="J578" s="85" t="e">
        <f>#REF!*INDEX(Costs!$E$7:$O$89,MATCH($C578,Costs!$C$7:$C$89,0),MATCH(J$7,Costs!$E$6:$O$6,0))</f>
        <v>#REF!</v>
      </c>
      <c r="K578" s="85" t="e">
        <f>#REF!*INDEX(Costs!$E$7:$O$89,MATCH($C578,Costs!$C$7:$C$89,0),MATCH(K$7,Costs!$E$6:$O$6,0))</f>
        <v>#REF!</v>
      </c>
      <c r="L578" s="85" t="e">
        <f>#REF!*INDEX(Costs!$E$7:$O$89,MATCH($C578,Costs!$C$7:$C$89,0),MATCH(L$7,Costs!$E$6:$O$6,0))</f>
        <v>#REF!</v>
      </c>
      <c r="M578" s="85" t="e">
        <f>#REF!*INDEX(Costs!$E$7:$O$89,MATCH($C578,Costs!$C$7:$C$89,0),MATCH(M$7,Costs!$E$6:$O$6,0))</f>
        <v>#REF!</v>
      </c>
      <c r="N578" s="85" t="e">
        <f>#REF!*INDEX(Costs!$E$7:$O$89,MATCH($C578,Costs!$C$7:$C$89,0),MATCH(N$7,Costs!$E$6:$O$6,0))</f>
        <v>#REF!</v>
      </c>
      <c r="O578" s="85" t="e">
        <f>#REF!*INDEX(Costs!$E$7:$O$89,MATCH($C578,Costs!$C$7:$C$89,0),MATCH(O$7,Costs!$E$6:$O$6,0))</f>
        <v>#REF!</v>
      </c>
      <c r="P578" s="86" t="e">
        <f t="shared" si="265"/>
        <v>#REF!</v>
      </c>
      <c r="Q578" s="86" t="e">
        <f t="shared" si="266"/>
        <v>#REF!</v>
      </c>
      <c r="R578" s="86" t="e">
        <f t="shared" si="255"/>
        <v>#REF!</v>
      </c>
      <c r="S578" s="86" t="e">
        <f t="shared" si="256"/>
        <v>#REF!</v>
      </c>
      <c r="T578" s="86" t="e">
        <f t="shared" si="257"/>
        <v>#REF!</v>
      </c>
      <c r="U578" s="86" t="e">
        <f t="shared" si="258"/>
        <v>#REF!</v>
      </c>
      <c r="V578" s="86" t="e">
        <f t="shared" si="259"/>
        <v>#REF!</v>
      </c>
      <c r="W578" s="86" t="e">
        <f t="shared" si="260"/>
        <v>#REF!</v>
      </c>
      <c r="X578" s="86" t="e">
        <f t="shared" si="261"/>
        <v>#REF!</v>
      </c>
      <c r="Y578" s="86" t="e">
        <f t="shared" si="262"/>
        <v>#REF!</v>
      </c>
      <c r="Z578" s="86" t="e">
        <f t="shared" si="263"/>
        <v>#REF!</v>
      </c>
      <c r="AA578" s="39">
        <v>450</v>
      </c>
      <c r="AB578" s="88" t="e">
        <f>AA578*#REF!/$AI$18*10^3</f>
        <v>#REF!</v>
      </c>
      <c r="AC578" s="89">
        <f>INDEX(Efficiencies!$D$8:$M$89,MATCH(C578,Efficiencies!$C$8:$C$89),MATCH(D578,Efficiencies!$D$7:$M$7))</f>
        <v>40.008513999999998</v>
      </c>
      <c r="AD578" s="89">
        <f t="shared" si="249"/>
        <v>0.30336599384298091</v>
      </c>
      <c r="AE578" s="89">
        <f>INDEX(Efficiencies!$P$8:$Y$89,MATCH(C578,Efficiencies!$C$8:$C$89),MATCH(D578,Efficiencies!$P$7:$Y$7))</f>
        <v>33.599630159367997</v>
      </c>
      <c r="AF578" s="89">
        <f t="shared" si="252"/>
        <v>0.25477040202126144</v>
      </c>
      <c r="AG578" s="89">
        <v>0</v>
      </c>
    </row>
    <row r="579" spans="1:33" x14ac:dyDescent="0.2">
      <c r="A579" s="91" t="s">
        <v>525</v>
      </c>
      <c r="B579" s="349" t="s">
        <v>526</v>
      </c>
      <c r="C579" s="39" t="s">
        <v>2524</v>
      </c>
      <c r="D579" s="39">
        <v>2020</v>
      </c>
      <c r="E579" s="85" t="e">
        <f>#REF!*INDEX(Costs!$E$7:$O$89,MATCH($C579,Costs!$C$7:$C$89,0),MATCH(E$7,Costs!$E$6:$O$6,0))</f>
        <v>#REF!</v>
      </c>
      <c r="F579" s="85" t="e">
        <f>#REF!*INDEX(Costs!$E$7:$O$89,MATCH($C579,Costs!$C$7:$C$89,0),MATCH(F$7,Costs!$E$6:$O$6,0))</f>
        <v>#REF!</v>
      </c>
      <c r="G579" s="85" t="e">
        <f>#REF!*INDEX(Costs!$E$7:$O$89,MATCH($C579,Costs!$C$7:$C$89,0),MATCH(G$7,Costs!$E$6:$O$6,0))</f>
        <v>#REF!</v>
      </c>
      <c r="H579" s="85" t="e">
        <f>#REF!*INDEX(Costs!$E$7:$O$89,MATCH($C579,Costs!$C$7:$C$89,0),MATCH(H$7,Costs!$E$6:$O$6,0))</f>
        <v>#REF!</v>
      </c>
      <c r="I579" s="85" t="e">
        <f>#REF!*INDEX(Costs!$E$7:$O$89,MATCH($C579,Costs!$C$7:$C$89,0),MATCH(I$7,Costs!$E$6:$O$6,0))</f>
        <v>#REF!</v>
      </c>
      <c r="J579" s="85" t="e">
        <f>#REF!*INDEX(Costs!$E$7:$O$89,MATCH($C579,Costs!$C$7:$C$89,0),MATCH(J$7,Costs!$E$6:$O$6,0))</f>
        <v>#REF!</v>
      </c>
      <c r="K579" s="85" t="e">
        <f>#REF!*INDEX(Costs!$E$7:$O$89,MATCH($C579,Costs!$C$7:$C$89,0),MATCH(K$7,Costs!$E$6:$O$6,0))</f>
        <v>#REF!</v>
      </c>
      <c r="L579" s="85" t="e">
        <f>#REF!*INDEX(Costs!$E$7:$O$89,MATCH($C579,Costs!$C$7:$C$89,0),MATCH(L$7,Costs!$E$6:$O$6,0))</f>
        <v>#REF!</v>
      </c>
      <c r="M579" s="85" t="e">
        <f>#REF!*INDEX(Costs!$E$7:$O$89,MATCH($C579,Costs!$C$7:$C$89,0),MATCH(M$7,Costs!$E$6:$O$6,0))</f>
        <v>#REF!</v>
      </c>
      <c r="N579" s="85" t="e">
        <f>#REF!*INDEX(Costs!$E$7:$O$89,MATCH($C579,Costs!$C$7:$C$89,0),MATCH(N$7,Costs!$E$6:$O$6,0))</f>
        <v>#REF!</v>
      </c>
      <c r="O579" s="85" t="e">
        <f>#REF!*INDEX(Costs!$E$7:$O$89,MATCH($C579,Costs!$C$7:$C$89,0),MATCH(O$7,Costs!$E$6:$O$6,0))</f>
        <v>#REF!</v>
      </c>
      <c r="P579" s="86">
        <v>0</v>
      </c>
      <c r="Q579" s="86">
        <v>0</v>
      </c>
      <c r="R579" s="86" t="e">
        <f>G579/$AI$18*10^6</f>
        <v>#REF!</v>
      </c>
      <c r="S579" s="86" t="e">
        <f t="shared" si="256"/>
        <v>#REF!</v>
      </c>
      <c r="T579" s="86" t="e">
        <f t="shared" si="257"/>
        <v>#REF!</v>
      </c>
      <c r="U579" s="86" t="e">
        <f t="shared" si="258"/>
        <v>#REF!</v>
      </c>
      <c r="V579" s="86" t="e">
        <f t="shared" si="259"/>
        <v>#REF!</v>
      </c>
      <c r="W579" s="86" t="e">
        <f t="shared" si="260"/>
        <v>#REF!</v>
      </c>
      <c r="X579" s="86" t="e">
        <f t="shared" si="261"/>
        <v>#REF!</v>
      </c>
      <c r="Y579" s="86" t="e">
        <f t="shared" si="262"/>
        <v>#REF!</v>
      </c>
      <c r="Z579" s="86" t="e">
        <f t="shared" si="263"/>
        <v>#REF!</v>
      </c>
      <c r="AA579" s="39">
        <v>473</v>
      </c>
      <c r="AB579" s="88" t="e">
        <f>AA579*#REF!/$AI$18*10^3</f>
        <v>#REF!</v>
      </c>
      <c r="AC579" s="89">
        <f>INDEX(Efficiencies!$D$8:$M$89,MATCH(C579,Efficiencies!$C$8:$C$89),MATCH(D579,Efficiencies!$D$7:$M$7))</f>
        <v>43.725777000000001</v>
      </c>
      <c r="AD579" s="89">
        <f t="shared" ref="AD579:AD633" si="267">AC579/($AI$11*$AI$15*10 ^ 9)</f>
        <v>0.33155227400251747</v>
      </c>
      <c r="AE579" s="89">
        <f>INDEX(Efficiencies!$P$8:$Y$89,MATCH(C579,Efficiencies!$C$8:$C$89),MATCH(D579,Efficiencies!$P$7:$Y$7))</f>
        <v>36.721432233923998</v>
      </c>
      <c r="AF579" s="89">
        <f t="shared" si="252"/>
        <v>0.2784415783346022</v>
      </c>
      <c r="AG579" s="89">
        <v>0</v>
      </c>
    </row>
    <row r="580" spans="1:33" x14ac:dyDescent="0.2">
      <c r="A580" s="91" t="s">
        <v>2525</v>
      </c>
      <c r="B580" s="349" t="s">
        <v>2526</v>
      </c>
      <c r="C580" s="39" t="s">
        <v>2524</v>
      </c>
      <c r="D580" s="39">
        <v>2025</v>
      </c>
      <c r="E580" s="85" t="e">
        <f>#REF!*INDEX(Costs!$E$7:$O$89,MATCH($C580,Costs!$C$7:$C$89,0),MATCH(E$7,Costs!$E$6:$O$6,0))</f>
        <v>#REF!</v>
      </c>
      <c r="F580" s="85" t="e">
        <f>#REF!*INDEX(Costs!$E$7:$O$89,MATCH($C580,Costs!$C$7:$C$89,0),MATCH(F$7,Costs!$E$6:$O$6,0))</f>
        <v>#REF!</v>
      </c>
      <c r="G580" s="85" t="e">
        <f>#REF!*INDEX(Costs!$E$7:$O$89,MATCH($C580,Costs!$C$7:$C$89,0),MATCH(G$7,Costs!$E$6:$O$6,0))</f>
        <v>#REF!</v>
      </c>
      <c r="H580" s="85" t="e">
        <f>#REF!*INDEX(Costs!$E$7:$O$89,MATCH($C580,Costs!$C$7:$C$89,0),MATCH(H$7,Costs!$E$6:$O$6,0))</f>
        <v>#REF!</v>
      </c>
      <c r="I580" s="85" t="e">
        <f>#REF!*INDEX(Costs!$E$7:$O$89,MATCH($C580,Costs!$C$7:$C$89,0),MATCH(I$7,Costs!$E$6:$O$6,0))</f>
        <v>#REF!</v>
      </c>
      <c r="J580" s="85" t="e">
        <f>#REF!*INDEX(Costs!$E$7:$O$89,MATCH($C580,Costs!$C$7:$C$89,0),MATCH(J$7,Costs!$E$6:$O$6,0))</f>
        <v>#REF!</v>
      </c>
      <c r="K580" s="85" t="e">
        <f>#REF!*INDEX(Costs!$E$7:$O$89,MATCH($C580,Costs!$C$7:$C$89,0),MATCH(K$7,Costs!$E$6:$O$6,0))</f>
        <v>#REF!</v>
      </c>
      <c r="L580" s="85" t="e">
        <f>#REF!*INDEX(Costs!$E$7:$O$89,MATCH($C580,Costs!$C$7:$C$89,0),MATCH(L$7,Costs!$E$6:$O$6,0))</f>
        <v>#REF!</v>
      </c>
      <c r="M580" s="85" t="e">
        <f>#REF!*INDEX(Costs!$E$7:$O$89,MATCH($C580,Costs!$C$7:$C$89,0),MATCH(M$7,Costs!$E$6:$O$6,0))</f>
        <v>#REF!</v>
      </c>
      <c r="N580" s="85" t="e">
        <f>#REF!*INDEX(Costs!$E$7:$O$89,MATCH($C580,Costs!$C$7:$C$89,0),MATCH(N$7,Costs!$E$6:$O$6,0))</f>
        <v>#REF!</v>
      </c>
      <c r="O580" s="85" t="e">
        <f>#REF!*INDEX(Costs!$E$7:$O$89,MATCH($C580,Costs!$C$7:$C$89,0),MATCH(O$7,Costs!$E$6:$O$6,0))</f>
        <v>#REF!</v>
      </c>
      <c r="P580" s="86">
        <v>0</v>
      </c>
      <c r="Q580" s="86">
        <v>0</v>
      </c>
      <c r="R580" s="86" t="e">
        <f t="shared" ref="R580:R643" si="268">G580/$AI$18*10^6</f>
        <v>#REF!</v>
      </c>
      <c r="S580" s="86" t="e">
        <f t="shared" si="256"/>
        <v>#REF!</v>
      </c>
      <c r="T580" s="86" t="e">
        <f t="shared" si="257"/>
        <v>#REF!</v>
      </c>
      <c r="U580" s="86" t="e">
        <f t="shared" si="258"/>
        <v>#REF!</v>
      </c>
      <c r="V580" s="86" t="e">
        <f t="shared" si="259"/>
        <v>#REF!</v>
      </c>
      <c r="W580" s="86" t="e">
        <f t="shared" si="260"/>
        <v>#REF!</v>
      </c>
      <c r="X580" s="86" t="e">
        <f t="shared" si="261"/>
        <v>#REF!</v>
      </c>
      <c r="Y580" s="86" t="e">
        <f t="shared" si="262"/>
        <v>#REF!</v>
      </c>
      <c r="Z580" s="86" t="e">
        <f t="shared" si="263"/>
        <v>#REF!</v>
      </c>
      <c r="AA580" s="39">
        <v>473</v>
      </c>
      <c r="AB580" s="88" t="e">
        <f>AA580*#REF!/$AI$18*10^3</f>
        <v>#REF!</v>
      </c>
      <c r="AC580" s="89">
        <f>INDEX(Efficiencies!$D$8:$M$89,MATCH(C580,Efficiencies!$C$8:$C$89),MATCH(D580,Efficiencies!$D$7:$M$7))</f>
        <v>48.548743999999999</v>
      </c>
      <c r="AD580" s="89">
        <f t="shared" si="267"/>
        <v>0.36812259444048473</v>
      </c>
      <c r="AE580" s="89">
        <f>INDEX(Efficiencies!$P$8:$Y$89,MATCH(C580,Efficiencies!$C$8:$C$89),MATCH(D580,Efficiencies!$P$7:$Y$7))</f>
        <v>40.771817796127998</v>
      </c>
      <c r="AF580" s="89">
        <f t="shared" si="252"/>
        <v>0.30915377228225238</v>
      </c>
      <c r="AG580" s="89">
        <v>0</v>
      </c>
    </row>
    <row r="581" spans="1:33" x14ac:dyDescent="0.2">
      <c r="A581" s="91" t="s">
        <v>2527</v>
      </c>
      <c r="B581" s="349" t="s">
        <v>2528</v>
      </c>
      <c r="C581" s="39" t="s">
        <v>2524</v>
      </c>
      <c r="D581" s="39">
        <v>2030</v>
      </c>
      <c r="E581" s="85" t="e">
        <f>#REF!*INDEX(Costs!$E$7:$O$89,MATCH($C581,Costs!$C$7:$C$89,0),MATCH(E$7,Costs!$E$6:$O$6,0))</f>
        <v>#REF!</v>
      </c>
      <c r="F581" s="85" t="e">
        <f>#REF!*INDEX(Costs!$E$7:$O$89,MATCH($C581,Costs!$C$7:$C$89,0),MATCH(F$7,Costs!$E$6:$O$6,0))</f>
        <v>#REF!</v>
      </c>
      <c r="G581" s="85" t="e">
        <f>#REF!*INDEX(Costs!$E$7:$O$89,MATCH($C581,Costs!$C$7:$C$89,0),MATCH(G$7,Costs!$E$6:$O$6,0))</f>
        <v>#REF!</v>
      </c>
      <c r="H581" s="85" t="e">
        <f>#REF!*INDEX(Costs!$E$7:$O$89,MATCH($C581,Costs!$C$7:$C$89,0),MATCH(H$7,Costs!$E$6:$O$6,0))</f>
        <v>#REF!</v>
      </c>
      <c r="I581" s="85" t="e">
        <f>#REF!*INDEX(Costs!$E$7:$O$89,MATCH($C581,Costs!$C$7:$C$89,0),MATCH(I$7,Costs!$E$6:$O$6,0))</f>
        <v>#REF!</v>
      </c>
      <c r="J581" s="85" t="e">
        <f>#REF!*INDEX(Costs!$E$7:$O$89,MATCH($C581,Costs!$C$7:$C$89,0),MATCH(J$7,Costs!$E$6:$O$6,0))</f>
        <v>#REF!</v>
      </c>
      <c r="K581" s="85" t="e">
        <f>#REF!*INDEX(Costs!$E$7:$O$89,MATCH($C581,Costs!$C$7:$C$89,0),MATCH(K$7,Costs!$E$6:$O$6,0))</f>
        <v>#REF!</v>
      </c>
      <c r="L581" s="85" t="e">
        <f>#REF!*INDEX(Costs!$E$7:$O$89,MATCH($C581,Costs!$C$7:$C$89,0),MATCH(L$7,Costs!$E$6:$O$6,0))</f>
        <v>#REF!</v>
      </c>
      <c r="M581" s="85" t="e">
        <f>#REF!*INDEX(Costs!$E$7:$O$89,MATCH($C581,Costs!$C$7:$C$89,0),MATCH(M$7,Costs!$E$6:$O$6,0))</f>
        <v>#REF!</v>
      </c>
      <c r="N581" s="85" t="e">
        <f>#REF!*INDEX(Costs!$E$7:$O$89,MATCH($C581,Costs!$C$7:$C$89,0),MATCH(N$7,Costs!$E$6:$O$6,0))</f>
        <v>#REF!</v>
      </c>
      <c r="O581" s="85" t="e">
        <f>#REF!*INDEX(Costs!$E$7:$O$89,MATCH($C581,Costs!$C$7:$C$89,0),MATCH(O$7,Costs!$E$6:$O$6,0))</f>
        <v>#REF!</v>
      </c>
      <c r="P581" s="86">
        <v>0</v>
      </c>
      <c r="Q581" s="86">
        <v>0</v>
      </c>
      <c r="R581" s="86" t="e">
        <f t="shared" si="268"/>
        <v>#REF!</v>
      </c>
      <c r="S581" s="86" t="e">
        <f t="shared" si="256"/>
        <v>#REF!</v>
      </c>
      <c r="T581" s="86" t="e">
        <f t="shared" si="257"/>
        <v>#REF!</v>
      </c>
      <c r="U581" s="86" t="e">
        <f t="shared" si="258"/>
        <v>#REF!</v>
      </c>
      <c r="V581" s="86" t="e">
        <f t="shared" si="259"/>
        <v>#REF!</v>
      </c>
      <c r="W581" s="86" t="e">
        <f t="shared" si="260"/>
        <v>#REF!</v>
      </c>
      <c r="X581" s="86" t="e">
        <f t="shared" si="261"/>
        <v>#REF!</v>
      </c>
      <c r="Y581" s="86" t="e">
        <f t="shared" si="262"/>
        <v>#REF!</v>
      </c>
      <c r="Z581" s="86" t="e">
        <f t="shared" si="263"/>
        <v>#REF!</v>
      </c>
      <c r="AA581" s="39">
        <v>473</v>
      </c>
      <c r="AB581" s="88" t="e">
        <f>AA581*#REF!/$AI$18*10^3</f>
        <v>#REF!</v>
      </c>
      <c r="AC581" s="89">
        <f>INDEX(Efficiencies!$D$8:$M$89,MATCH(C581,Efficiencies!$C$8:$C$89),MATCH(D581,Efficiencies!$D$7:$M$7))</f>
        <v>49.397464999999997</v>
      </c>
      <c r="AD581" s="89">
        <f t="shared" si="267"/>
        <v>0.37455805189487579</v>
      </c>
      <c r="AE581" s="89">
        <f>INDEX(Efficiencies!$P$8:$Y$89,MATCH(C581,Efficiencies!$C$8:$C$89),MATCH(D581,Efficiencies!$P$7:$Y$7))</f>
        <v>41.484583876579997</v>
      </c>
      <c r="AF581" s="89">
        <f t="shared" si="252"/>
        <v>0.31455834667793942</v>
      </c>
      <c r="AG581" s="89">
        <v>0</v>
      </c>
    </row>
    <row r="582" spans="1:33" x14ac:dyDescent="0.2">
      <c r="A582" s="91" t="s">
        <v>2529</v>
      </c>
      <c r="B582" s="349" t="s">
        <v>2530</v>
      </c>
      <c r="C582" s="39" t="s">
        <v>2524</v>
      </c>
      <c r="D582" s="39">
        <v>2035</v>
      </c>
      <c r="E582" s="85" t="e">
        <f>#REF!*INDEX(Costs!$E$7:$O$89,MATCH($C582,Costs!$C$7:$C$89,0),MATCH(E$7,Costs!$E$6:$O$6,0))</f>
        <v>#REF!</v>
      </c>
      <c r="F582" s="85" t="e">
        <f>#REF!*INDEX(Costs!$E$7:$O$89,MATCH($C582,Costs!$C$7:$C$89,0),MATCH(F$7,Costs!$E$6:$O$6,0))</f>
        <v>#REF!</v>
      </c>
      <c r="G582" s="85" t="e">
        <f>#REF!*INDEX(Costs!$E$7:$O$89,MATCH($C582,Costs!$C$7:$C$89,0),MATCH(G$7,Costs!$E$6:$O$6,0))</f>
        <v>#REF!</v>
      </c>
      <c r="H582" s="85" t="e">
        <f>#REF!*INDEX(Costs!$E$7:$O$89,MATCH($C582,Costs!$C$7:$C$89,0),MATCH(H$7,Costs!$E$6:$O$6,0))</f>
        <v>#REF!</v>
      </c>
      <c r="I582" s="85" t="e">
        <f>#REF!*INDEX(Costs!$E$7:$O$89,MATCH($C582,Costs!$C$7:$C$89,0),MATCH(I$7,Costs!$E$6:$O$6,0))</f>
        <v>#REF!</v>
      </c>
      <c r="J582" s="85" t="e">
        <f>#REF!*INDEX(Costs!$E$7:$O$89,MATCH($C582,Costs!$C$7:$C$89,0),MATCH(J$7,Costs!$E$6:$O$6,0))</f>
        <v>#REF!</v>
      </c>
      <c r="K582" s="85" t="e">
        <f>#REF!*INDEX(Costs!$E$7:$O$89,MATCH($C582,Costs!$C$7:$C$89,0),MATCH(K$7,Costs!$E$6:$O$6,0))</f>
        <v>#REF!</v>
      </c>
      <c r="L582" s="85" t="e">
        <f>#REF!*INDEX(Costs!$E$7:$O$89,MATCH($C582,Costs!$C$7:$C$89,0),MATCH(L$7,Costs!$E$6:$O$6,0))</f>
        <v>#REF!</v>
      </c>
      <c r="M582" s="85" t="e">
        <f>#REF!*INDEX(Costs!$E$7:$O$89,MATCH($C582,Costs!$C$7:$C$89,0),MATCH(M$7,Costs!$E$6:$O$6,0))</f>
        <v>#REF!</v>
      </c>
      <c r="N582" s="85" t="e">
        <f>#REF!*INDEX(Costs!$E$7:$O$89,MATCH($C582,Costs!$C$7:$C$89,0),MATCH(N$7,Costs!$E$6:$O$6,0))</f>
        <v>#REF!</v>
      </c>
      <c r="O582" s="85" t="e">
        <f>#REF!*INDEX(Costs!$E$7:$O$89,MATCH($C582,Costs!$C$7:$C$89,0),MATCH(O$7,Costs!$E$6:$O$6,0))</f>
        <v>#REF!</v>
      </c>
      <c r="P582" s="86">
        <v>0</v>
      </c>
      <c r="Q582" s="86">
        <v>0</v>
      </c>
      <c r="R582" s="86" t="e">
        <f t="shared" si="268"/>
        <v>#REF!</v>
      </c>
      <c r="S582" s="86" t="e">
        <f t="shared" si="256"/>
        <v>#REF!</v>
      </c>
      <c r="T582" s="86" t="e">
        <f t="shared" si="257"/>
        <v>#REF!</v>
      </c>
      <c r="U582" s="86" t="e">
        <f t="shared" si="258"/>
        <v>#REF!</v>
      </c>
      <c r="V582" s="86" t="e">
        <f t="shared" si="259"/>
        <v>#REF!</v>
      </c>
      <c r="W582" s="86" t="e">
        <f t="shared" si="260"/>
        <v>#REF!</v>
      </c>
      <c r="X582" s="86" t="e">
        <f t="shared" si="261"/>
        <v>#REF!</v>
      </c>
      <c r="Y582" s="86" t="e">
        <f t="shared" si="262"/>
        <v>#REF!</v>
      </c>
      <c r="Z582" s="86" t="e">
        <f t="shared" si="263"/>
        <v>#REF!</v>
      </c>
      <c r="AA582" s="39">
        <v>473</v>
      </c>
      <c r="AB582" s="88" t="e">
        <f>AA582*#REF!/$AI$18*10^3</f>
        <v>#REF!</v>
      </c>
      <c r="AC582" s="89">
        <f>INDEX(Efficiencies!$D$8:$M$89,MATCH(C582,Efficiencies!$C$8:$C$89),MATCH(D582,Efficiencies!$D$7:$M$7))</f>
        <v>49.725245999999999</v>
      </c>
      <c r="AD582" s="89">
        <f t="shared" si="267"/>
        <v>0.37704346309579784</v>
      </c>
      <c r="AE582" s="89">
        <f>INDEX(Efficiencies!$P$8:$Y$89,MATCH(C582,Efficiencies!$C$8:$C$89),MATCH(D582,Efficiencies!$P$7:$Y$7))</f>
        <v>41.759858293751996</v>
      </c>
      <c r="AF582" s="89">
        <f t="shared" si="252"/>
        <v>0.31664562482940811</v>
      </c>
      <c r="AG582" s="89">
        <v>0</v>
      </c>
    </row>
    <row r="583" spans="1:33" x14ac:dyDescent="0.2">
      <c r="A583" s="91" t="s">
        <v>2531</v>
      </c>
      <c r="B583" s="349" t="s">
        <v>2532</v>
      </c>
      <c r="C583" s="39" t="s">
        <v>2524</v>
      </c>
      <c r="D583" s="39">
        <v>2040</v>
      </c>
      <c r="E583" s="85" t="e">
        <f>#REF!*INDEX(Costs!$E$7:$O$89,MATCH($C583,Costs!$C$7:$C$89,0),MATCH(E$7,Costs!$E$6:$O$6,0))</f>
        <v>#REF!</v>
      </c>
      <c r="F583" s="85" t="e">
        <f>#REF!*INDEX(Costs!$E$7:$O$89,MATCH($C583,Costs!$C$7:$C$89,0),MATCH(F$7,Costs!$E$6:$O$6,0))</f>
        <v>#REF!</v>
      </c>
      <c r="G583" s="85" t="e">
        <f>#REF!*INDEX(Costs!$E$7:$O$89,MATCH($C583,Costs!$C$7:$C$89,0),MATCH(G$7,Costs!$E$6:$O$6,0))</f>
        <v>#REF!</v>
      </c>
      <c r="H583" s="85" t="e">
        <f>#REF!*INDEX(Costs!$E$7:$O$89,MATCH($C583,Costs!$C$7:$C$89,0),MATCH(H$7,Costs!$E$6:$O$6,0))</f>
        <v>#REF!</v>
      </c>
      <c r="I583" s="85" t="e">
        <f>#REF!*INDEX(Costs!$E$7:$O$89,MATCH($C583,Costs!$C$7:$C$89,0),MATCH(I$7,Costs!$E$6:$O$6,0))</f>
        <v>#REF!</v>
      </c>
      <c r="J583" s="85" t="e">
        <f>#REF!*INDEX(Costs!$E$7:$O$89,MATCH($C583,Costs!$C$7:$C$89,0),MATCH(J$7,Costs!$E$6:$O$6,0))</f>
        <v>#REF!</v>
      </c>
      <c r="K583" s="85" t="e">
        <f>#REF!*INDEX(Costs!$E$7:$O$89,MATCH($C583,Costs!$C$7:$C$89,0),MATCH(K$7,Costs!$E$6:$O$6,0))</f>
        <v>#REF!</v>
      </c>
      <c r="L583" s="85" t="e">
        <f>#REF!*INDEX(Costs!$E$7:$O$89,MATCH($C583,Costs!$C$7:$C$89,0),MATCH(L$7,Costs!$E$6:$O$6,0))</f>
        <v>#REF!</v>
      </c>
      <c r="M583" s="85" t="e">
        <f>#REF!*INDEX(Costs!$E$7:$O$89,MATCH($C583,Costs!$C$7:$C$89,0),MATCH(M$7,Costs!$E$6:$O$6,0))</f>
        <v>#REF!</v>
      </c>
      <c r="N583" s="85" t="e">
        <f>#REF!*INDEX(Costs!$E$7:$O$89,MATCH($C583,Costs!$C$7:$C$89,0),MATCH(N$7,Costs!$E$6:$O$6,0))</f>
        <v>#REF!</v>
      </c>
      <c r="O583" s="85" t="e">
        <f>#REF!*INDEX(Costs!$E$7:$O$89,MATCH($C583,Costs!$C$7:$C$89,0),MATCH(O$7,Costs!$E$6:$O$6,0))</f>
        <v>#REF!</v>
      </c>
      <c r="P583" s="86">
        <v>0</v>
      </c>
      <c r="Q583" s="86">
        <v>0</v>
      </c>
      <c r="R583" s="86" t="e">
        <f t="shared" si="268"/>
        <v>#REF!</v>
      </c>
      <c r="S583" s="86" t="e">
        <f t="shared" si="256"/>
        <v>#REF!</v>
      </c>
      <c r="T583" s="86" t="e">
        <f t="shared" si="257"/>
        <v>#REF!</v>
      </c>
      <c r="U583" s="86" t="e">
        <f t="shared" si="258"/>
        <v>#REF!</v>
      </c>
      <c r="V583" s="86" t="e">
        <f t="shared" si="259"/>
        <v>#REF!</v>
      </c>
      <c r="W583" s="86" t="e">
        <f t="shared" si="260"/>
        <v>#REF!</v>
      </c>
      <c r="X583" s="86" t="e">
        <f t="shared" si="261"/>
        <v>#REF!</v>
      </c>
      <c r="Y583" s="86" t="e">
        <f t="shared" si="262"/>
        <v>#REF!</v>
      </c>
      <c r="Z583" s="86" t="e">
        <f t="shared" si="263"/>
        <v>#REF!</v>
      </c>
      <c r="AA583" s="39">
        <v>473</v>
      </c>
      <c r="AB583" s="88" t="e">
        <f>AA583*#REF!/$AI$18*10^3</f>
        <v>#REF!</v>
      </c>
      <c r="AC583" s="89">
        <f>INDEX(Efficiencies!$D$8:$M$89,MATCH(C583,Efficiencies!$C$8:$C$89),MATCH(D583,Efficiencies!$D$7:$M$7))</f>
        <v>49.762656999999997</v>
      </c>
      <c r="AD583" s="89">
        <f t="shared" si="267"/>
        <v>0.37732713334647644</v>
      </c>
      <c r="AE583" s="89">
        <f>INDEX(Efficiencies!$P$8:$Y$89,MATCH(C583,Efficiencies!$C$8:$C$89),MATCH(D583,Efficiencies!$P$7:$Y$7))</f>
        <v>41.791276500483995</v>
      </c>
      <c r="AF583" s="89">
        <f t="shared" si="252"/>
        <v>0.31688385450997103</v>
      </c>
      <c r="AG583" s="89">
        <v>0</v>
      </c>
    </row>
    <row r="584" spans="1:33" x14ac:dyDescent="0.2">
      <c r="A584" s="91" t="s">
        <v>2533</v>
      </c>
      <c r="B584" s="349" t="s">
        <v>2534</v>
      </c>
      <c r="C584" s="39" t="s">
        <v>2524</v>
      </c>
      <c r="D584" s="39">
        <v>2045</v>
      </c>
      <c r="E584" s="85" t="e">
        <f>#REF!*INDEX(Costs!$E$7:$O$89,MATCH($C584,Costs!$C$7:$C$89,0),MATCH(E$7,Costs!$E$6:$O$6,0))</f>
        <v>#REF!</v>
      </c>
      <c r="F584" s="85" t="e">
        <f>#REF!*INDEX(Costs!$E$7:$O$89,MATCH($C584,Costs!$C$7:$C$89,0),MATCH(F$7,Costs!$E$6:$O$6,0))</f>
        <v>#REF!</v>
      </c>
      <c r="G584" s="85" t="e">
        <f>#REF!*INDEX(Costs!$E$7:$O$89,MATCH($C584,Costs!$C$7:$C$89,0),MATCH(G$7,Costs!$E$6:$O$6,0))</f>
        <v>#REF!</v>
      </c>
      <c r="H584" s="85" t="e">
        <f>#REF!*INDEX(Costs!$E$7:$O$89,MATCH($C584,Costs!$C$7:$C$89,0),MATCH(H$7,Costs!$E$6:$O$6,0))</f>
        <v>#REF!</v>
      </c>
      <c r="I584" s="85" t="e">
        <f>#REF!*INDEX(Costs!$E$7:$O$89,MATCH($C584,Costs!$C$7:$C$89,0),MATCH(I$7,Costs!$E$6:$O$6,0))</f>
        <v>#REF!</v>
      </c>
      <c r="J584" s="85" t="e">
        <f>#REF!*INDEX(Costs!$E$7:$O$89,MATCH($C584,Costs!$C$7:$C$89,0),MATCH(J$7,Costs!$E$6:$O$6,0))</f>
        <v>#REF!</v>
      </c>
      <c r="K584" s="85" t="e">
        <f>#REF!*INDEX(Costs!$E$7:$O$89,MATCH($C584,Costs!$C$7:$C$89,0),MATCH(K$7,Costs!$E$6:$O$6,0))</f>
        <v>#REF!</v>
      </c>
      <c r="L584" s="85" t="e">
        <f>#REF!*INDEX(Costs!$E$7:$O$89,MATCH($C584,Costs!$C$7:$C$89,0),MATCH(L$7,Costs!$E$6:$O$6,0))</f>
        <v>#REF!</v>
      </c>
      <c r="M584" s="85" t="e">
        <f>#REF!*INDEX(Costs!$E$7:$O$89,MATCH($C584,Costs!$C$7:$C$89,0),MATCH(M$7,Costs!$E$6:$O$6,0))</f>
        <v>#REF!</v>
      </c>
      <c r="N584" s="85" t="e">
        <f>#REF!*INDEX(Costs!$E$7:$O$89,MATCH($C584,Costs!$C$7:$C$89,0),MATCH(N$7,Costs!$E$6:$O$6,0))</f>
        <v>#REF!</v>
      </c>
      <c r="O584" s="85" t="e">
        <f>#REF!*INDEX(Costs!$E$7:$O$89,MATCH($C584,Costs!$C$7:$C$89,0),MATCH(O$7,Costs!$E$6:$O$6,0))</f>
        <v>#REF!</v>
      </c>
      <c r="P584" s="86">
        <v>0</v>
      </c>
      <c r="Q584" s="86">
        <v>0</v>
      </c>
      <c r="R584" s="86" t="e">
        <f t="shared" si="268"/>
        <v>#REF!</v>
      </c>
      <c r="S584" s="86" t="e">
        <f t="shared" si="256"/>
        <v>#REF!</v>
      </c>
      <c r="T584" s="86" t="e">
        <f t="shared" si="257"/>
        <v>#REF!</v>
      </c>
      <c r="U584" s="86" t="e">
        <f t="shared" si="258"/>
        <v>#REF!</v>
      </c>
      <c r="V584" s="86" t="e">
        <f t="shared" si="259"/>
        <v>#REF!</v>
      </c>
      <c r="W584" s="86" t="e">
        <f t="shared" si="260"/>
        <v>#REF!</v>
      </c>
      <c r="X584" s="86" t="e">
        <f t="shared" si="261"/>
        <v>#REF!</v>
      </c>
      <c r="Y584" s="86" t="e">
        <f t="shared" si="262"/>
        <v>#REF!</v>
      </c>
      <c r="Z584" s="86" t="e">
        <f t="shared" si="263"/>
        <v>#REF!</v>
      </c>
      <c r="AA584" s="39">
        <v>473</v>
      </c>
      <c r="AB584" s="88" t="e">
        <f>AA584*#REF!/$AI$18*10^3</f>
        <v>#REF!</v>
      </c>
      <c r="AC584" s="89">
        <f>INDEX(Efficiencies!$D$8:$M$89,MATCH(C584,Efficiencies!$C$8:$C$89),MATCH(D584,Efficiencies!$D$7:$M$7))</f>
        <v>49.762656999999997</v>
      </c>
      <c r="AD584" s="89">
        <f t="shared" si="267"/>
        <v>0.37732713334647644</v>
      </c>
      <c r="AE584" s="89">
        <f>INDEX(Efficiencies!$P$8:$Y$89,MATCH(C584,Efficiencies!$C$8:$C$89),MATCH(D584,Efficiencies!$P$7:$Y$7))</f>
        <v>41.791276500483995</v>
      </c>
      <c r="AF584" s="89">
        <f t="shared" si="252"/>
        <v>0.31688385450997103</v>
      </c>
      <c r="AG584" s="89">
        <v>0</v>
      </c>
    </row>
    <row r="585" spans="1:33" x14ac:dyDescent="0.2">
      <c r="A585" s="91" t="s">
        <v>2535</v>
      </c>
      <c r="B585" s="349" t="s">
        <v>2536</v>
      </c>
      <c r="C585" s="39" t="s">
        <v>2524</v>
      </c>
      <c r="D585" s="39">
        <v>2050</v>
      </c>
      <c r="E585" s="85" t="e">
        <f>#REF!*INDEX(Costs!$E$7:$O$89,MATCH($C585,Costs!$C$7:$C$89,0),MATCH(E$7,Costs!$E$6:$O$6,0))</f>
        <v>#REF!</v>
      </c>
      <c r="F585" s="85" t="e">
        <f>#REF!*INDEX(Costs!$E$7:$O$89,MATCH($C585,Costs!$C$7:$C$89,0),MATCH(F$7,Costs!$E$6:$O$6,0))</f>
        <v>#REF!</v>
      </c>
      <c r="G585" s="85" t="e">
        <f>#REF!*INDEX(Costs!$E$7:$O$89,MATCH($C585,Costs!$C$7:$C$89,0),MATCH(G$7,Costs!$E$6:$O$6,0))</f>
        <v>#REF!</v>
      </c>
      <c r="H585" s="85" t="e">
        <f>#REF!*INDEX(Costs!$E$7:$O$89,MATCH($C585,Costs!$C$7:$C$89,0),MATCH(H$7,Costs!$E$6:$O$6,0))</f>
        <v>#REF!</v>
      </c>
      <c r="I585" s="85" t="e">
        <f>#REF!*INDEX(Costs!$E$7:$O$89,MATCH($C585,Costs!$C$7:$C$89,0),MATCH(I$7,Costs!$E$6:$O$6,0))</f>
        <v>#REF!</v>
      </c>
      <c r="J585" s="85" t="e">
        <f>#REF!*INDEX(Costs!$E$7:$O$89,MATCH($C585,Costs!$C$7:$C$89,0),MATCH(J$7,Costs!$E$6:$O$6,0))</f>
        <v>#REF!</v>
      </c>
      <c r="K585" s="85" t="e">
        <f>#REF!*INDEX(Costs!$E$7:$O$89,MATCH($C585,Costs!$C$7:$C$89,0),MATCH(K$7,Costs!$E$6:$O$6,0))</f>
        <v>#REF!</v>
      </c>
      <c r="L585" s="85" t="e">
        <f>#REF!*INDEX(Costs!$E$7:$O$89,MATCH($C585,Costs!$C$7:$C$89,0),MATCH(L$7,Costs!$E$6:$O$6,0))</f>
        <v>#REF!</v>
      </c>
      <c r="M585" s="85" t="e">
        <f>#REF!*INDEX(Costs!$E$7:$O$89,MATCH($C585,Costs!$C$7:$C$89,0),MATCH(M$7,Costs!$E$6:$O$6,0))</f>
        <v>#REF!</v>
      </c>
      <c r="N585" s="85" t="e">
        <f>#REF!*INDEX(Costs!$E$7:$O$89,MATCH($C585,Costs!$C$7:$C$89,0),MATCH(N$7,Costs!$E$6:$O$6,0))</f>
        <v>#REF!</v>
      </c>
      <c r="O585" s="85" t="e">
        <f>#REF!*INDEX(Costs!$E$7:$O$89,MATCH($C585,Costs!$C$7:$C$89,0),MATCH(O$7,Costs!$E$6:$O$6,0))</f>
        <v>#REF!</v>
      </c>
      <c r="P585" s="86">
        <v>0</v>
      </c>
      <c r="Q585" s="86">
        <v>0</v>
      </c>
      <c r="R585" s="86" t="e">
        <f t="shared" si="268"/>
        <v>#REF!</v>
      </c>
      <c r="S585" s="86" t="e">
        <f t="shared" si="256"/>
        <v>#REF!</v>
      </c>
      <c r="T585" s="86" t="e">
        <f t="shared" si="257"/>
        <v>#REF!</v>
      </c>
      <c r="U585" s="86" t="e">
        <f t="shared" si="258"/>
        <v>#REF!</v>
      </c>
      <c r="V585" s="86" t="e">
        <f t="shared" si="259"/>
        <v>#REF!</v>
      </c>
      <c r="W585" s="86" t="e">
        <f t="shared" si="260"/>
        <v>#REF!</v>
      </c>
      <c r="X585" s="86" t="e">
        <f t="shared" si="261"/>
        <v>#REF!</v>
      </c>
      <c r="Y585" s="86" t="e">
        <f t="shared" si="262"/>
        <v>#REF!</v>
      </c>
      <c r="Z585" s="86" t="e">
        <f t="shared" si="263"/>
        <v>#REF!</v>
      </c>
      <c r="AA585" s="39">
        <v>473</v>
      </c>
      <c r="AB585" s="88" t="e">
        <f>AA585*#REF!/$AI$18*10^3</f>
        <v>#REF!</v>
      </c>
      <c r="AC585" s="89">
        <f>INDEX(Efficiencies!$D$8:$M$89,MATCH(C585,Efficiencies!$C$8:$C$89),MATCH(D585,Efficiencies!$D$7:$M$7))</f>
        <v>49.762656999999997</v>
      </c>
      <c r="AD585" s="89">
        <f t="shared" si="267"/>
        <v>0.37732713334647644</v>
      </c>
      <c r="AE585" s="89">
        <f>INDEX(Efficiencies!$P$8:$Y$89,MATCH(C585,Efficiencies!$C$8:$C$89),MATCH(D585,Efficiencies!$P$7:$Y$7))</f>
        <v>41.791276500483995</v>
      </c>
      <c r="AF585" s="89">
        <f t="shared" si="252"/>
        <v>0.31688385450997103</v>
      </c>
      <c r="AG585" s="89">
        <v>0</v>
      </c>
    </row>
    <row r="586" spans="1:33" x14ac:dyDescent="0.2">
      <c r="A586" s="91" t="s">
        <v>2537</v>
      </c>
      <c r="B586" s="349" t="s">
        <v>2538</v>
      </c>
      <c r="C586" s="39" t="s">
        <v>2539</v>
      </c>
      <c r="D586" s="39">
        <v>2060</v>
      </c>
      <c r="E586" s="85" t="e">
        <f>#REF!*INDEX(Costs!$E$7:$O$89,MATCH($C586,Costs!$C$7:$C$89,0),MATCH(E$7,Costs!$E$6:$O$6,0))</f>
        <v>#REF!</v>
      </c>
      <c r="F586" s="85" t="e">
        <f>#REF!*INDEX(Costs!$E$7:$O$89,MATCH($C586,Costs!$C$7:$C$89,0),MATCH(F$7,Costs!$E$6:$O$6,0))</f>
        <v>#REF!</v>
      </c>
      <c r="G586" s="85" t="e">
        <f>#REF!*INDEX(Costs!$E$7:$O$89,MATCH($C586,Costs!$C$7:$C$89,0),MATCH(G$7,Costs!$E$6:$O$6,0))</f>
        <v>#REF!</v>
      </c>
      <c r="H586" s="85" t="e">
        <f>#REF!*INDEX(Costs!$E$7:$O$89,MATCH($C586,Costs!$C$7:$C$89,0),MATCH(H$7,Costs!$E$6:$O$6,0))</f>
        <v>#REF!</v>
      </c>
      <c r="I586" s="85" t="e">
        <f>#REF!*INDEX(Costs!$E$7:$O$89,MATCH($C586,Costs!$C$7:$C$89,0),MATCH(I$7,Costs!$E$6:$O$6,0))</f>
        <v>#REF!</v>
      </c>
      <c r="J586" s="85" t="e">
        <f>#REF!*INDEX(Costs!$E$7:$O$89,MATCH($C586,Costs!$C$7:$C$89,0),MATCH(J$7,Costs!$E$6:$O$6,0))</f>
        <v>#REF!</v>
      </c>
      <c r="K586" s="85" t="e">
        <f>#REF!*INDEX(Costs!$E$7:$O$89,MATCH($C586,Costs!$C$7:$C$89,0),MATCH(K$7,Costs!$E$6:$O$6,0))</f>
        <v>#REF!</v>
      </c>
      <c r="L586" s="85" t="e">
        <f>#REF!*INDEX(Costs!$E$7:$O$89,MATCH($C586,Costs!$C$7:$C$89,0),MATCH(L$7,Costs!$E$6:$O$6,0))</f>
        <v>#REF!</v>
      </c>
      <c r="M586" s="85" t="e">
        <f>#REF!*INDEX(Costs!$E$7:$O$89,MATCH($C586,Costs!$C$7:$C$89,0),MATCH(M$7,Costs!$E$6:$O$6,0))</f>
        <v>#REF!</v>
      </c>
      <c r="N586" s="85" t="e">
        <f>#REF!*INDEX(Costs!$E$7:$O$89,MATCH($C586,Costs!$C$7:$C$89,0),MATCH(N$7,Costs!$E$6:$O$6,0))</f>
        <v>#REF!</v>
      </c>
      <c r="O586" s="85" t="e">
        <f>#REF!*INDEX(Costs!$E$7:$O$89,MATCH($C586,Costs!$C$7:$C$89,0),MATCH(O$7,Costs!$E$6:$O$6,0))</f>
        <v>#REF!</v>
      </c>
      <c r="P586" s="86" t="e">
        <f>E586/$AI$18*10^6</f>
        <v>#REF!</v>
      </c>
      <c r="Q586" s="86" t="e">
        <f t="shared" ref="Q586:Q649" si="269">F586/$AI$18*10^6</f>
        <v>#REF!</v>
      </c>
      <c r="R586" s="86" t="e">
        <f t="shared" si="268"/>
        <v>#REF!</v>
      </c>
      <c r="S586" s="86" t="e">
        <f t="shared" si="256"/>
        <v>#REF!</v>
      </c>
      <c r="T586" s="86" t="e">
        <f t="shared" si="257"/>
        <v>#REF!</v>
      </c>
      <c r="U586" s="86" t="e">
        <f t="shared" si="258"/>
        <v>#REF!</v>
      </c>
      <c r="V586" s="86" t="e">
        <f t="shared" si="259"/>
        <v>#REF!</v>
      </c>
      <c r="W586" s="86" t="e">
        <f t="shared" si="260"/>
        <v>#REF!</v>
      </c>
      <c r="X586" s="86" t="e">
        <f t="shared" si="261"/>
        <v>#REF!</v>
      </c>
      <c r="Y586" s="86" t="e">
        <f t="shared" si="262"/>
        <v>#REF!</v>
      </c>
      <c r="Z586" s="86" t="e">
        <f t="shared" si="263"/>
        <v>#REF!</v>
      </c>
      <c r="AA586" s="39">
        <v>450</v>
      </c>
      <c r="AB586" s="88" t="e">
        <f>AA586*#REF!/$AI$18*10^3</f>
        <v>#REF!</v>
      </c>
      <c r="AC586" s="89">
        <f>INDEX(Efficiencies!$D$8:$M$89,MATCH(C586,Efficiencies!$C$8:$C$89),MATCH(D586,Efficiencies!$D$7:$M$7))</f>
        <v>40.193728999999998</v>
      </c>
      <c r="AD586" s="89">
        <f t="shared" si="267"/>
        <v>0.30477039323031196</v>
      </c>
      <c r="AE586" s="89">
        <f>INDEX(Efficiencies!$P$8:$Y$89,MATCH(C586,Efficiencies!$C$8:$C$89),MATCH(D586,Efficiencies!$P$7:$Y$7))</f>
        <v>33.755175938948</v>
      </c>
      <c r="AF586" s="89">
        <f t="shared" si="252"/>
        <v>0.25594983347953476</v>
      </c>
      <c r="AG586" s="89">
        <v>0</v>
      </c>
    </row>
    <row r="587" spans="1:33" x14ac:dyDescent="0.2">
      <c r="A587" s="91" t="s">
        <v>2540</v>
      </c>
      <c r="B587" s="349" t="s">
        <v>2541</v>
      </c>
      <c r="C587" s="39" t="s">
        <v>2539</v>
      </c>
      <c r="D587" s="39">
        <v>2005</v>
      </c>
      <c r="E587" s="85" t="e">
        <f>#REF!*INDEX(Costs!$E$7:$O$89,MATCH($C587,Costs!$C$7:$C$89,0),MATCH(E$7,Costs!$E$6:$O$6,0))</f>
        <v>#REF!</v>
      </c>
      <c r="F587" s="85" t="e">
        <f>#REF!*INDEX(Costs!$E$7:$O$89,MATCH($C587,Costs!$C$7:$C$89,0),MATCH(F$7,Costs!$E$6:$O$6,0))</f>
        <v>#REF!</v>
      </c>
      <c r="G587" s="85" t="e">
        <f>#REF!*INDEX(Costs!$E$7:$O$89,MATCH($C587,Costs!$C$7:$C$89,0),MATCH(G$7,Costs!$E$6:$O$6,0))</f>
        <v>#REF!</v>
      </c>
      <c r="H587" s="85" t="e">
        <f>#REF!*INDEX(Costs!$E$7:$O$89,MATCH($C587,Costs!$C$7:$C$89,0),MATCH(H$7,Costs!$E$6:$O$6,0))</f>
        <v>#REF!</v>
      </c>
      <c r="I587" s="85" t="e">
        <f>#REF!*INDEX(Costs!$E$7:$O$89,MATCH($C587,Costs!$C$7:$C$89,0),MATCH(I$7,Costs!$E$6:$O$6,0))</f>
        <v>#REF!</v>
      </c>
      <c r="J587" s="85" t="e">
        <f>#REF!*INDEX(Costs!$E$7:$O$89,MATCH($C587,Costs!$C$7:$C$89,0),MATCH(J$7,Costs!$E$6:$O$6,0))</f>
        <v>#REF!</v>
      </c>
      <c r="K587" s="85" t="e">
        <f>#REF!*INDEX(Costs!$E$7:$O$89,MATCH($C587,Costs!$C$7:$C$89,0),MATCH(K$7,Costs!$E$6:$O$6,0))</f>
        <v>#REF!</v>
      </c>
      <c r="L587" s="85" t="e">
        <f>#REF!*INDEX(Costs!$E$7:$O$89,MATCH($C587,Costs!$C$7:$C$89,0),MATCH(L$7,Costs!$E$6:$O$6,0))</f>
        <v>#REF!</v>
      </c>
      <c r="M587" s="85" t="e">
        <f>#REF!*INDEX(Costs!$E$7:$O$89,MATCH($C587,Costs!$C$7:$C$89,0),MATCH(M$7,Costs!$E$6:$O$6,0))</f>
        <v>#REF!</v>
      </c>
      <c r="N587" s="85" t="e">
        <f>#REF!*INDEX(Costs!$E$7:$O$89,MATCH($C587,Costs!$C$7:$C$89,0),MATCH(N$7,Costs!$E$6:$O$6,0))</f>
        <v>#REF!</v>
      </c>
      <c r="O587" s="85" t="e">
        <f>#REF!*INDEX(Costs!$E$7:$O$89,MATCH($C587,Costs!$C$7:$C$89,0),MATCH(O$7,Costs!$E$6:$O$6,0))</f>
        <v>#REF!</v>
      </c>
      <c r="P587" s="86" t="e">
        <f t="shared" ref="P587:P596" si="270">E587/$AI$18*10^6</f>
        <v>#REF!</v>
      </c>
      <c r="Q587" s="86" t="e">
        <f t="shared" si="269"/>
        <v>#REF!</v>
      </c>
      <c r="R587" s="86" t="e">
        <f t="shared" si="268"/>
        <v>#REF!</v>
      </c>
      <c r="S587" s="86" t="e">
        <f t="shared" si="256"/>
        <v>#REF!</v>
      </c>
      <c r="T587" s="86" t="e">
        <f t="shared" si="257"/>
        <v>#REF!</v>
      </c>
      <c r="U587" s="86" t="e">
        <f t="shared" si="258"/>
        <v>#REF!</v>
      </c>
      <c r="V587" s="86" t="e">
        <f t="shared" si="259"/>
        <v>#REF!</v>
      </c>
      <c r="W587" s="86" t="e">
        <f t="shared" si="260"/>
        <v>#REF!</v>
      </c>
      <c r="X587" s="86" t="e">
        <f t="shared" si="261"/>
        <v>#REF!</v>
      </c>
      <c r="Y587" s="86" t="e">
        <f t="shared" si="262"/>
        <v>#REF!</v>
      </c>
      <c r="Z587" s="86" t="e">
        <f t="shared" si="263"/>
        <v>#REF!</v>
      </c>
      <c r="AA587" s="39">
        <v>450</v>
      </c>
      <c r="AB587" s="88" t="e">
        <f>AA587*#REF!/$AI$18*10^3</f>
        <v>#REF!</v>
      </c>
      <c r="AC587" s="89">
        <f>INDEX(Efficiencies!$D$8:$M$89,MATCH(C587,Efficiencies!$C$8:$C$89),MATCH(D587,Efficiencies!$D$7:$M$7))</f>
        <v>28.223262786865199</v>
      </c>
      <c r="AD587" s="89">
        <f t="shared" si="267"/>
        <v>0.21400390338988795</v>
      </c>
      <c r="AE587" s="89">
        <f>INDEX(Efficiencies!$P$8:$Y$89,MATCH(C587,Efficiencies!$C$8:$C$89),MATCH(D587,Efficiencies!$P$7:$Y$7))</f>
        <v>22.663279264210328</v>
      </c>
      <c r="AF587" s="89">
        <f t="shared" si="252"/>
        <v>0.17184512870755927</v>
      </c>
      <c r="AG587" s="89">
        <v>0</v>
      </c>
    </row>
    <row r="588" spans="1:33" x14ac:dyDescent="0.2">
      <c r="A588" s="91" t="s">
        <v>528</v>
      </c>
      <c r="B588" s="349" t="s">
        <v>2542</v>
      </c>
      <c r="C588" s="39" t="s">
        <v>2539</v>
      </c>
      <c r="D588" s="39">
        <v>2010</v>
      </c>
      <c r="E588" s="85" t="e">
        <f>#REF!*INDEX(Costs!$E$7:$O$89,MATCH($C588,Costs!$C$7:$C$89,0),MATCH(E$7,Costs!$E$6:$O$6,0))</f>
        <v>#REF!</v>
      </c>
      <c r="F588" s="85" t="e">
        <f>#REF!*INDEX(Costs!$E$7:$O$89,MATCH($C588,Costs!$C$7:$C$89,0),MATCH(F$7,Costs!$E$6:$O$6,0))</f>
        <v>#REF!</v>
      </c>
      <c r="G588" s="85" t="e">
        <f>#REF!*INDEX(Costs!$E$7:$O$89,MATCH($C588,Costs!$C$7:$C$89,0),MATCH(G$7,Costs!$E$6:$O$6,0))</f>
        <v>#REF!</v>
      </c>
      <c r="H588" s="85" t="e">
        <f>#REF!*INDEX(Costs!$E$7:$O$89,MATCH($C588,Costs!$C$7:$C$89,0),MATCH(H$7,Costs!$E$6:$O$6,0))</f>
        <v>#REF!</v>
      </c>
      <c r="I588" s="85" t="e">
        <f>#REF!*INDEX(Costs!$E$7:$O$89,MATCH($C588,Costs!$C$7:$C$89,0),MATCH(I$7,Costs!$E$6:$O$6,0))</f>
        <v>#REF!</v>
      </c>
      <c r="J588" s="85" t="e">
        <f>#REF!*INDEX(Costs!$E$7:$O$89,MATCH($C588,Costs!$C$7:$C$89,0),MATCH(J$7,Costs!$E$6:$O$6,0))</f>
        <v>#REF!</v>
      </c>
      <c r="K588" s="85" t="e">
        <f>#REF!*INDEX(Costs!$E$7:$O$89,MATCH($C588,Costs!$C$7:$C$89,0),MATCH(K$7,Costs!$E$6:$O$6,0))</f>
        <v>#REF!</v>
      </c>
      <c r="L588" s="85" t="e">
        <f>#REF!*INDEX(Costs!$E$7:$O$89,MATCH($C588,Costs!$C$7:$C$89,0),MATCH(L$7,Costs!$E$6:$O$6,0))</f>
        <v>#REF!</v>
      </c>
      <c r="M588" s="85" t="e">
        <f>#REF!*INDEX(Costs!$E$7:$O$89,MATCH($C588,Costs!$C$7:$C$89,0),MATCH(M$7,Costs!$E$6:$O$6,0))</f>
        <v>#REF!</v>
      </c>
      <c r="N588" s="85" t="e">
        <f>#REF!*INDEX(Costs!$E$7:$O$89,MATCH($C588,Costs!$C$7:$C$89,0),MATCH(N$7,Costs!$E$6:$O$6,0))</f>
        <v>#REF!</v>
      </c>
      <c r="O588" s="85" t="e">
        <f>#REF!*INDEX(Costs!$E$7:$O$89,MATCH($C588,Costs!$C$7:$C$89,0),MATCH(O$7,Costs!$E$6:$O$6,0))</f>
        <v>#REF!</v>
      </c>
      <c r="P588" s="86" t="e">
        <f t="shared" si="270"/>
        <v>#REF!</v>
      </c>
      <c r="Q588" s="86" t="e">
        <f t="shared" si="269"/>
        <v>#REF!</v>
      </c>
      <c r="R588" s="86" t="e">
        <f t="shared" si="268"/>
        <v>#REF!</v>
      </c>
      <c r="S588" s="86" t="e">
        <f t="shared" si="256"/>
        <v>#REF!</v>
      </c>
      <c r="T588" s="86" t="e">
        <f t="shared" si="257"/>
        <v>#REF!</v>
      </c>
      <c r="U588" s="86" t="e">
        <f t="shared" si="258"/>
        <v>#REF!</v>
      </c>
      <c r="V588" s="86" t="e">
        <f t="shared" si="259"/>
        <v>#REF!</v>
      </c>
      <c r="W588" s="86" t="e">
        <f t="shared" si="260"/>
        <v>#REF!</v>
      </c>
      <c r="X588" s="86" t="e">
        <f t="shared" si="261"/>
        <v>#REF!</v>
      </c>
      <c r="Y588" s="86" t="e">
        <f t="shared" si="262"/>
        <v>#REF!</v>
      </c>
      <c r="Z588" s="86" t="e">
        <f t="shared" si="263"/>
        <v>#REF!</v>
      </c>
      <c r="AA588" s="39">
        <v>450</v>
      </c>
      <c r="AB588" s="88" t="e">
        <f>AA588*#REF!/$AI$18*10^3</f>
        <v>#REF!</v>
      </c>
      <c r="AC588" s="89">
        <f>INDEX(Efficiencies!$D$8:$M$89,MATCH(C588,Efficiencies!$C$8:$C$89),MATCH(D588,Efficiencies!$D$7:$M$7))</f>
        <v>27.04</v>
      </c>
      <c r="AD588" s="89">
        <f t="shared" si="267"/>
        <v>0.20503177082543489</v>
      </c>
      <c r="AE588" s="89">
        <f>INDEX(Efficiencies!$P$8:$Y$89,MATCH(C588,Efficiencies!$C$8:$C$89),MATCH(D588,Efficiencies!$P$7:$Y$7))</f>
        <v>22.70851648</v>
      </c>
      <c r="AF588" s="89">
        <f t="shared" ref="AF588:AF633" si="271">AE588/($AI$11*$AI$15*10 ^ 9)</f>
        <v>0.17218814152045014</v>
      </c>
      <c r="AG588" s="89">
        <v>0</v>
      </c>
    </row>
    <row r="589" spans="1:33" x14ac:dyDescent="0.2">
      <c r="A589" s="91" t="s">
        <v>2543</v>
      </c>
      <c r="B589" s="349" t="s">
        <v>2544</v>
      </c>
      <c r="C589" s="39" t="s">
        <v>2539</v>
      </c>
      <c r="D589" s="39">
        <v>2015</v>
      </c>
      <c r="E589" s="85" t="e">
        <f>#REF!*INDEX(Costs!$E$7:$O$89,MATCH($C589,Costs!$C$7:$C$89,0),MATCH(E$7,Costs!$E$6:$O$6,0))</f>
        <v>#REF!</v>
      </c>
      <c r="F589" s="85" t="e">
        <f>#REF!*INDEX(Costs!$E$7:$O$89,MATCH($C589,Costs!$C$7:$C$89,0),MATCH(F$7,Costs!$E$6:$O$6,0))</f>
        <v>#REF!</v>
      </c>
      <c r="G589" s="85" t="e">
        <f>#REF!*INDEX(Costs!$E$7:$O$89,MATCH($C589,Costs!$C$7:$C$89,0),MATCH(G$7,Costs!$E$6:$O$6,0))</f>
        <v>#REF!</v>
      </c>
      <c r="H589" s="85" t="e">
        <f>#REF!*INDEX(Costs!$E$7:$O$89,MATCH($C589,Costs!$C$7:$C$89,0),MATCH(H$7,Costs!$E$6:$O$6,0))</f>
        <v>#REF!</v>
      </c>
      <c r="I589" s="85" t="e">
        <f>#REF!*INDEX(Costs!$E$7:$O$89,MATCH($C589,Costs!$C$7:$C$89,0),MATCH(I$7,Costs!$E$6:$O$6,0))</f>
        <v>#REF!</v>
      </c>
      <c r="J589" s="85" t="e">
        <f>#REF!*INDEX(Costs!$E$7:$O$89,MATCH($C589,Costs!$C$7:$C$89,0),MATCH(J$7,Costs!$E$6:$O$6,0))</f>
        <v>#REF!</v>
      </c>
      <c r="K589" s="85" t="e">
        <f>#REF!*INDEX(Costs!$E$7:$O$89,MATCH($C589,Costs!$C$7:$C$89,0),MATCH(K$7,Costs!$E$6:$O$6,0))</f>
        <v>#REF!</v>
      </c>
      <c r="L589" s="85" t="e">
        <f>#REF!*INDEX(Costs!$E$7:$O$89,MATCH($C589,Costs!$C$7:$C$89,0),MATCH(L$7,Costs!$E$6:$O$6,0))</f>
        <v>#REF!</v>
      </c>
      <c r="M589" s="85" t="e">
        <f>#REF!*INDEX(Costs!$E$7:$O$89,MATCH($C589,Costs!$C$7:$C$89,0),MATCH(M$7,Costs!$E$6:$O$6,0))</f>
        <v>#REF!</v>
      </c>
      <c r="N589" s="85" t="e">
        <f>#REF!*INDEX(Costs!$E$7:$O$89,MATCH($C589,Costs!$C$7:$C$89,0),MATCH(N$7,Costs!$E$6:$O$6,0))</f>
        <v>#REF!</v>
      </c>
      <c r="O589" s="85" t="e">
        <f>#REF!*INDEX(Costs!$E$7:$O$89,MATCH($C589,Costs!$C$7:$C$89,0),MATCH(O$7,Costs!$E$6:$O$6,0))</f>
        <v>#REF!</v>
      </c>
      <c r="P589" s="86" t="e">
        <f t="shared" si="270"/>
        <v>#REF!</v>
      </c>
      <c r="Q589" s="86" t="e">
        <f t="shared" si="269"/>
        <v>#REF!</v>
      </c>
      <c r="R589" s="86" t="e">
        <f t="shared" si="268"/>
        <v>#REF!</v>
      </c>
      <c r="S589" s="86" t="e">
        <f t="shared" si="256"/>
        <v>#REF!</v>
      </c>
      <c r="T589" s="86" t="e">
        <f t="shared" si="257"/>
        <v>#REF!</v>
      </c>
      <c r="U589" s="86" t="e">
        <f t="shared" si="258"/>
        <v>#REF!</v>
      </c>
      <c r="V589" s="86" t="e">
        <f t="shared" si="259"/>
        <v>#REF!</v>
      </c>
      <c r="W589" s="86" t="e">
        <f t="shared" si="260"/>
        <v>#REF!</v>
      </c>
      <c r="X589" s="86" t="e">
        <f t="shared" si="261"/>
        <v>#REF!</v>
      </c>
      <c r="Y589" s="86" t="e">
        <f t="shared" si="262"/>
        <v>#REF!</v>
      </c>
      <c r="Z589" s="86" t="e">
        <f t="shared" si="263"/>
        <v>#REF!</v>
      </c>
      <c r="AA589" s="39">
        <v>450</v>
      </c>
      <c r="AB589" s="88" t="e">
        <f>AA589*#REF!/$AI$18*10^3</f>
        <v>#REF!</v>
      </c>
      <c r="AC589" s="89">
        <f>INDEX(Efficiencies!$D$8:$M$89,MATCH(C589,Efficiencies!$C$8:$C$89),MATCH(D589,Efficiencies!$D$7:$M$7))</f>
        <v>31.609718000000001</v>
      </c>
      <c r="AD589" s="89">
        <f t="shared" si="267"/>
        <v>0.23968182162842547</v>
      </c>
      <c r="AE589" s="89">
        <f>INDEX(Efficiencies!$P$8:$Y$89,MATCH(C589,Efficiencies!$C$8:$C$89),MATCH(D589,Efficiencies!$P$7:$Y$7))</f>
        <v>26.546220493016001</v>
      </c>
      <c r="AF589" s="89">
        <f t="shared" si="271"/>
        <v>0.20128766998541125</v>
      </c>
      <c r="AG589" s="89">
        <v>0</v>
      </c>
    </row>
    <row r="590" spans="1:33" x14ac:dyDescent="0.2">
      <c r="A590" s="91" t="s">
        <v>2545</v>
      </c>
      <c r="B590" s="349" t="s">
        <v>2546</v>
      </c>
      <c r="C590" s="39" t="s">
        <v>2539</v>
      </c>
      <c r="D590" s="39">
        <v>2020</v>
      </c>
      <c r="E590" s="85" t="e">
        <f>#REF!*INDEX(Costs!$E$7:$O$89,MATCH($C590,Costs!$C$7:$C$89,0),MATCH(E$7,Costs!$E$6:$O$6,0))</f>
        <v>#REF!</v>
      </c>
      <c r="F590" s="85" t="e">
        <f>#REF!*INDEX(Costs!$E$7:$O$89,MATCH($C590,Costs!$C$7:$C$89,0),MATCH(F$7,Costs!$E$6:$O$6,0))</f>
        <v>#REF!</v>
      </c>
      <c r="G590" s="85" t="e">
        <f>#REF!*INDEX(Costs!$E$7:$O$89,MATCH($C590,Costs!$C$7:$C$89,0),MATCH(G$7,Costs!$E$6:$O$6,0))</f>
        <v>#REF!</v>
      </c>
      <c r="H590" s="85" t="e">
        <f>#REF!*INDEX(Costs!$E$7:$O$89,MATCH($C590,Costs!$C$7:$C$89,0),MATCH(H$7,Costs!$E$6:$O$6,0))</f>
        <v>#REF!</v>
      </c>
      <c r="I590" s="85" t="e">
        <f>#REF!*INDEX(Costs!$E$7:$O$89,MATCH($C590,Costs!$C$7:$C$89,0),MATCH(I$7,Costs!$E$6:$O$6,0))</f>
        <v>#REF!</v>
      </c>
      <c r="J590" s="85" t="e">
        <f>#REF!*INDEX(Costs!$E$7:$O$89,MATCH($C590,Costs!$C$7:$C$89,0),MATCH(J$7,Costs!$E$6:$O$6,0))</f>
        <v>#REF!</v>
      </c>
      <c r="K590" s="85" t="e">
        <f>#REF!*INDEX(Costs!$E$7:$O$89,MATCH($C590,Costs!$C$7:$C$89,0),MATCH(K$7,Costs!$E$6:$O$6,0))</f>
        <v>#REF!</v>
      </c>
      <c r="L590" s="85" t="e">
        <f>#REF!*INDEX(Costs!$E$7:$O$89,MATCH($C590,Costs!$C$7:$C$89,0),MATCH(L$7,Costs!$E$6:$O$6,0))</f>
        <v>#REF!</v>
      </c>
      <c r="M590" s="85" t="e">
        <f>#REF!*INDEX(Costs!$E$7:$O$89,MATCH($C590,Costs!$C$7:$C$89,0),MATCH(M$7,Costs!$E$6:$O$6,0))</f>
        <v>#REF!</v>
      </c>
      <c r="N590" s="85" t="e">
        <f>#REF!*INDEX(Costs!$E$7:$O$89,MATCH($C590,Costs!$C$7:$C$89,0),MATCH(N$7,Costs!$E$6:$O$6,0))</f>
        <v>#REF!</v>
      </c>
      <c r="O590" s="85" t="e">
        <f>#REF!*INDEX(Costs!$E$7:$O$89,MATCH($C590,Costs!$C$7:$C$89,0),MATCH(O$7,Costs!$E$6:$O$6,0))</f>
        <v>#REF!</v>
      </c>
      <c r="P590" s="86" t="e">
        <f t="shared" si="270"/>
        <v>#REF!</v>
      </c>
      <c r="Q590" s="86" t="e">
        <f t="shared" si="269"/>
        <v>#REF!</v>
      </c>
      <c r="R590" s="86" t="e">
        <f t="shared" si="268"/>
        <v>#REF!</v>
      </c>
      <c r="S590" s="86" t="e">
        <f t="shared" si="256"/>
        <v>#REF!</v>
      </c>
      <c r="T590" s="86" t="e">
        <f t="shared" si="257"/>
        <v>#REF!</v>
      </c>
      <c r="U590" s="86" t="e">
        <f t="shared" si="258"/>
        <v>#REF!</v>
      </c>
      <c r="V590" s="86" t="e">
        <f t="shared" si="259"/>
        <v>#REF!</v>
      </c>
      <c r="W590" s="86" t="e">
        <f t="shared" si="260"/>
        <v>#REF!</v>
      </c>
      <c r="X590" s="86" t="e">
        <f t="shared" si="261"/>
        <v>#REF!</v>
      </c>
      <c r="Y590" s="86" t="e">
        <f t="shared" si="262"/>
        <v>#REF!</v>
      </c>
      <c r="Z590" s="86" t="e">
        <f t="shared" si="263"/>
        <v>#REF!</v>
      </c>
      <c r="AA590" s="39">
        <v>450</v>
      </c>
      <c r="AB590" s="88" t="e">
        <f>AA590*#REF!/$AI$18*10^3</f>
        <v>#REF!</v>
      </c>
      <c r="AC590" s="89">
        <f>INDEX(Efficiencies!$D$8:$M$89,MATCH(C590,Efficiencies!$C$8:$C$89),MATCH(D590,Efficiencies!$D$7:$M$7))</f>
        <v>34.223728000000001</v>
      </c>
      <c r="AD590" s="89">
        <f t="shared" si="267"/>
        <v>0.25950264630503028</v>
      </c>
      <c r="AE590" s="89">
        <f>INDEX(Efficiencies!$P$8:$Y$89,MATCH(C590,Efficiencies!$C$8:$C$89),MATCH(D590,Efficiencies!$P$7:$Y$7))</f>
        <v>28.741497459136003</v>
      </c>
      <c r="AF590" s="89">
        <f t="shared" si="271"/>
        <v>0.21793343639872012</v>
      </c>
      <c r="AG590" s="89">
        <v>0</v>
      </c>
    </row>
    <row r="591" spans="1:33" x14ac:dyDescent="0.2">
      <c r="A591" s="91" t="s">
        <v>2547</v>
      </c>
      <c r="B591" s="349" t="s">
        <v>2548</v>
      </c>
      <c r="C591" s="39" t="s">
        <v>2539</v>
      </c>
      <c r="D591" s="39">
        <v>2025</v>
      </c>
      <c r="E591" s="85" t="e">
        <f>#REF!*INDEX(Costs!$E$7:$O$89,MATCH($C591,Costs!$C$7:$C$89,0),MATCH(E$7,Costs!$E$6:$O$6,0))</f>
        <v>#REF!</v>
      </c>
      <c r="F591" s="85" t="e">
        <f>#REF!*INDEX(Costs!$E$7:$O$89,MATCH($C591,Costs!$C$7:$C$89,0),MATCH(F$7,Costs!$E$6:$O$6,0))</f>
        <v>#REF!</v>
      </c>
      <c r="G591" s="85" t="e">
        <f>#REF!*INDEX(Costs!$E$7:$O$89,MATCH($C591,Costs!$C$7:$C$89,0),MATCH(G$7,Costs!$E$6:$O$6,0))</f>
        <v>#REF!</v>
      </c>
      <c r="H591" s="85" t="e">
        <f>#REF!*INDEX(Costs!$E$7:$O$89,MATCH($C591,Costs!$C$7:$C$89,0),MATCH(H$7,Costs!$E$6:$O$6,0))</f>
        <v>#REF!</v>
      </c>
      <c r="I591" s="85" t="e">
        <f>#REF!*INDEX(Costs!$E$7:$O$89,MATCH($C591,Costs!$C$7:$C$89,0),MATCH(I$7,Costs!$E$6:$O$6,0))</f>
        <v>#REF!</v>
      </c>
      <c r="J591" s="85" t="e">
        <f>#REF!*INDEX(Costs!$E$7:$O$89,MATCH($C591,Costs!$C$7:$C$89,0),MATCH(J$7,Costs!$E$6:$O$6,0))</f>
        <v>#REF!</v>
      </c>
      <c r="K591" s="85" t="e">
        <f>#REF!*INDEX(Costs!$E$7:$O$89,MATCH($C591,Costs!$C$7:$C$89,0),MATCH(K$7,Costs!$E$6:$O$6,0))</f>
        <v>#REF!</v>
      </c>
      <c r="L591" s="85" t="e">
        <f>#REF!*INDEX(Costs!$E$7:$O$89,MATCH($C591,Costs!$C$7:$C$89,0),MATCH(L$7,Costs!$E$6:$O$6,0))</f>
        <v>#REF!</v>
      </c>
      <c r="M591" s="85" t="e">
        <f>#REF!*INDEX(Costs!$E$7:$O$89,MATCH($C591,Costs!$C$7:$C$89,0),MATCH(M$7,Costs!$E$6:$O$6,0))</f>
        <v>#REF!</v>
      </c>
      <c r="N591" s="85" t="e">
        <f>#REF!*INDEX(Costs!$E$7:$O$89,MATCH($C591,Costs!$C$7:$C$89,0),MATCH(N$7,Costs!$E$6:$O$6,0))</f>
        <v>#REF!</v>
      </c>
      <c r="O591" s="85" t="e">
        <f>#REF!*INDEX(Costs!$E$7:$O$89,MATCH($C591,Costs!$C$7:$C$89,0),MATCH(O$7,Costs!$E$6:$O$6,0))</f>
        <v>#REF!</v>
      </c>
      <c r="P591" s="86" t="e">
        <f t="shared" si="270"/>
        <v>#REF!</v>
      </c>
      <c r="Q591" s="86" t="e">
        <f t="shared" si="269"/>
        <v>#REF!</v>
      </c>
      <c r="R591" s="86" t="e">
        <f t="shared" si="268"/>
        <v>#REF!</v>
      </c>
      <c r="S591" s="86" t="e">
        <f t="shared" si="256"/>
        <v>#REF!</v>
      </c>
      <c r="T591" s="86" t="e">
        <f t="shared" si="257"/>
        <v>#REF!</v>
      </c>
      <c r="U591" s="86" t="e">
        <f t="shared" si="258"/>
        <v>#REF!</v>
      </c>
      <c r="V591" s="86" t="e">
        <f t="shared" si="259"/>
        <v>#REF!</v>
      </c>
      <c r="W591" s="86" t="e">
        <f t="shared" si="260"/>
        <v>#REF!</v>
      </c>
      <c r="X591" s="86" t="e">
        <f t="shared" si="261"/>
        <v>#REF!</v>
      </c>
      <c r="Y591" s="86" t="e">
        <f t="shared" si="262"/>
        <v>#REF!</v>
      </c>
      <c r="Z591" s="86" t="e">
        <f t="shared" si="263"/>
        <v>#REF!</v>
      </c>
      <c r="AA591" s="39">
        <v>450</v>
      </c>
      <c r="AB591" s="88" t="e">
        <f>AA591*#REF!/$AI$18*10^3</f>
        <v>#REF!</v>
      </c>
      <c r="AC591" s="89">
        <f>INDEX(Efficiencies!$D$8:$M$89,MATCH(C591,Efficiencies!$C$8:$C$89),MATCH(D591,Efficiencies!$D$7:$M$7))</f>
        <v>39.255786999999998</v>
      </c>
      <c r="AD591" s="89">
        <f t="shared" si="267"/>
        <v>0.29765841434009194</v>
      </c>
      <c r="AE591" s="89">
        <f>INDEX(Efficiencies!$P$8:$Y$89,MATCH(C591,Efficiencies!$C$8:$C$89),MATCH(D591,Efficiencies!$P$7:$Y$7))</f>
        <v>32.967480992043996</v>
      </c>
      <c r="AF591" s="89">
        <f t="shared" si="271"/>
        <v>0.24997710826378128</v>
      </c>
      <c r="AG591" s="89">
        <v>0</v>
      </c>
    </row>
    <row r="592" spans="1:33" x14ac:dyDescent="0.2">
      <c r="A592" s="91" t="s">
        <v>2549</v>
      </c>
      <c r="B592" s="349" t="s">
        <v>2550</v>
      </c>
      <c r="C592" s="39" t="s">
        <v>2539</v>
      </c>
      <c r="D592" s="39">
        <v>2030</v>
      </c>
      <c r="E592" s="85" t="e">
        <f>#REF!*INDEX(Costs!$E$7:$O$89,MATCH($C592,Costs!$C$7:$C$89,0),MATCH(E$7,Costs!$E$6:$O$6,0))</f>
        <v>#REF!</v>
      </c>
      <c r="F592" s="85" t="e">
        <f>#REF!*INDEX(Costs!$E$7:$O$89,MATCH($C592,Costs!$C$7:$C$89,0),MATCH(F$7,Costs!$E$6:$O$6,0))</f>
        <v>#REF!</v>
      </c>
      <c r="G592" s="85" t="e">
        <f>#REF!*INDEX(Costs!$E$7:$O$89,MATCH($C592,Costs!$C$7:$C$89,0),MATCH(G$7,Costs!$E$6:$O$6,0))</f>
        <v>#REF!</v>
      </c>
      <c r="H592" s="85" t="e">
        <f>#REF!*INDEX(Costs!$E$7:$O$89,MATCH($C592,Costs!$C$7:$C$89,0),MATCH(H$7,Costs!$E$6:$O$6,0))</f>
        <v>#REF!</v>
      </c>
      <c r="I592" s="85" t="e">
        <f>#REF!*INDEX(Costs!$E$7:$O$89,MATCH($C592,Costs!$C$7:$C$89,0),MATCH(I$7,Costs!$E$6:$O$6,0))</f>
        <v>#REF!</v>
      </c>
      <c r="J592" s="85" t="e">
        <f>#REF!*INDEX(Costs!$E$7:$O$89,MATCH($C592,Costs!$C$7:$C$89,0),MATCH(J$7,Costs!$E$6:$O$6,0))</f>
        <v>#REF!</v>
      </c>
      <c r="K592" s="85" t="e">
        <f>#REF!*INDEX(Costs!$E$7:$O$89,MATCH($C592,Costs!$C$7:$C$89,0),MATCH(K$7,Costs!$E$6:$O$6,0))</f>
        <v>#REF!</v>
      </c>
      <c r="L592" s="85" t="e">
        <f>#REF!*INDEX(Costs!$E$7:$O$89,MATCH($C592,Costs!$C$7:$C$89,0),MATCH(L$7,Costs!$E$6:$O$6,0))</f>
        <v>#REF!</v>
      </c>
      <c r="M592" s="85" t="e">
        <f>#REF!*INDEX(Costs!$E$7:$O$89,MATCH($C592,Costs!$C$7:$C$89,0),MATCH(M$7,Costs!$E$6:$O$6,0))</f>
        <v>#REF!</v>
      </c>
      <c r="N592" s="85" t="e">
        <f>#REF!*INDEX(Costs!$E$7:$O$89,MATCH($C592,Costs!$C$7:$C$89,0),MATCH(N$7,Costs!$E$6:$O$6,0))</f>
        <v>#REF!</v>
      </c>
      <c r="O592" s="85" t="e">
        <f>#REF!*INDEX(Costs!$E$7:$O$89,MATCH($C592,Costs!$C$7:$C$89,0),MATCH(O$7,Costs!$E$6:$O$6,0))</f>
        <v>#REF!</v>
      </c>
      <c r="P592" s="86" t="e">
        <f t="shared" si="270"/>
        <v>#REF!</v>
      </c>
      <c r="Q592" s="86" t="e">
        <f t="shared" si="269"/>
        <v>#REF!</v>
      </c>
      <c r="R592" s="86" t="e">
        <f t="shared" si="268"/>
        <v>#REF!</v>
      </c>
      <c r="S592" s="86" t="e">
        <f t="shared" si="256"/>
        <v>#REF!</v>
      </c>
      <c r="T592" s="86" t="e">
        <f t="shared" si="257"/>
        <v>#REF!</v>
      </c>
      <c r="U592" s="86" t="e">
        <f t="shared" si="258"/>
        <v>#REF!</v>
      </c>
      <c r="V592" s="86" t="e">
        <f t="shared" si="259"/>
        <v>#REF!</v>
      </c>
      <c r="W592" s="86" t="e">
        <f t="shared" si="260"/>
        <v>#REF!</v>
      </c>
      <c r="X592" s="86" t="e">
        <f t="shared" si="261"/>
        <v>#REF!</v>
      </c>
      <c r="Y592" s="86" t="e">
        <f t="shared" si="262"/>
        <v>#REF!</v>
      </c>
      <c r="Z592" s="86" t="e">
        <f t="shared" si="263"/>
        <v>#REF!</v>
      </c>
      <c r="AA592" s="39">
        <v>450</v>
      </c>
      <c r="AB592" s="88" t="e">
        <f>AA592*#REF!/$AI$18*10^3</f>
        <v>#REF!</v>
      </c>
      <c r="AC592" s="89">
        <f>INDEX(Efficiencies!$D$8:$M$89,MATCH(C592,Efficiencies!$C$8:$C$89),MATCH(D592,Efficiencies!$D$7:$M$7))</f>
        <v>39.943058000000001</v>
      </c>
      <c r="AD592" s="89">
        <f t="shared" si="267"/>
        <v>0.302869671372894</v>
      </c>
      <c r="AE592" s="89">
        <f>INDEX(Efficiencies!$P$8:$Y$89,MATCH(C592,Efficiencies!$C$8:$C$89),MATCH(D592,Efficiencies!$P$7:$Y$7))</f>
        <v>33.544659425096</v>
      </c>
      <c r="AF592" s="89">
        <f t="shared" si="271"/>
        <v>0.25435358445501288</v>
      </c>
      <c r="AG592" s="89">
        <v>0</v>
      </c>
    </row>
    <row r="593" spans="1:33" x14ac:dyDescent="0.2">
      <c r="A593" s="91" t="s">
        <v>2551</v>
      </c>
      <c r="B593" s="349" t="s">
        <v>2552</v>
      </c>
      <c r="C593" s="39" t="s">
        <v>2539</v>
      </c>
      <c r="D593" s="39">
        <v>2035</v>
      </c>
      <c r="E593" s="85" t="e">
        <f>#REF!*INDEX(Costs!$E$7:$O$89,MATCH($C593,Costs!$C$7:$C$89,0),MATCH(E$7,Costs!$E$6:$O$6,0))</f>
        <v>#REF!</v>
      </c>
      <c r="F593" s="85" t="e">
        <f>#REF!*INDEX(Costs!$E$7:$O$89,MATCH($C593,Costs!$C$7:$C$89,0),MATCH(F$7,Costs!$E$6:$O$6,0))</f>
        <v>#REF!</v>
      </c>
      <c r="G593" s="85" t="e">
        <f>#REF!*INDEX(Costs!$E$7:$O$89,MATCH($C593,Costs!$C$7:$C$89,0),MATCH(G$7,Costs!$E$6:$O$6,0))</f>
        <v>#REF!</v>
      </c>
      <c r="H593" s="85" t="e">
        <f>#REF!*INDEX(Costs!$E$7:$O$89,MATCH($C593,Costs!$C$7:$C$89,0),MATCH(H$7,Costs!$E$6:$O$6,0))</f>
        <v>#REF!</v>
      </c>
      <c r="I593" s="85" t="e">
        <f>#REF!*INDEX(Costs!$E$7:$O$89,MATCH($C593,Costs!$C$7:$C$89,0),MATCH(I$7,Costs!$E$6:$O$6,0))</f>
        <v>#REF!</v>
      </c>
      <c r="J593" s="85" t="e">
        <f>#REF!*INDEX(Costs!$E$7:$O$89,MATCH($C593,Costs!$C$7:$C$89,0),MATCH(J$7,Costs!$E$6:$O$6,0))</f>
        <v>#REF!</v>
      </c>
      <c r="K593" s="85" t="e">
        <f>#REF!*INDEX(Costs!$E$7:$O$89,MATCH($C593,Costs!$C$7:$C$89,0),MATCH(K$7,Costs!$E$6:$O$6,0))</f>
        <v>#REF!</v>
      </c>
      <c r="L593" s="85" t="e">
        <f>#REF!*INDEX(Costs!$E$7:$O$89,MATCH($C593,Costs!$C$7:$C$89,0),MATCH(L$7,Costs!$E$6:$O$6,0))</f>
        <v>#REF!</v>
      </c>
      <c r="M593" s="85" t="e">
        <f>#REF!*INDEX(Costs!$E$7:$O$89,MATCH($C593,Costs!$C$7:$C$89,0),MATCH(M$7,Costs!$E$6:$O$6,0))</f>
        <v>#REF!</v>
      </c>
      <c r="N593" s="85" t="e">
        <f>#REF!*INDEX(Costs!$E$7:$O$89,MATCH($C593,Costs!$C$7:$C$89,0),MATCH(N$7,Costs!$E$6:$O$6,0))</f>
        <v>#REF!</v>
      </c>
      <c r="O593" s="85" t="e">
        <f>#REF!*INDEX(Costs!$E$7:$O$89,MATCH($C593,Costs!$C$7:$C$89,0),MATCH(O$7,Costs!$E$6:$O$6,0))</f>
        <v>#REF!</v>
      </c>
      <c r="P593" s="86" t="e">
        <f t="shared" si="270"/>
        <v>#REF!</v>
      </c>
      <c r="Q593" s="86" t="e">
        <f t="shared" si="269"/>
        <v>#REF!</v>
      </c>
      <c r="R593" s="86" t="e">
        <f t="shared" si="268"/>
        <v>#REF!</v>
      </c>
      <c r="S593" s="86" t="e">
        <f t="shared" si="256"/>
        <v>#REF!</v>
      </c>
      <c r="T593" s="86" t="e">
        <f t="shared" si="257"/>
        <v>#REF!</v>
      </c>
      <c r="U593" s="86" t="e">
        <f t="shared" si="258"/>
        <v>#REF!</v>
      </c>
      <c r="V593" s="86" t="e">
        <f t="shared" si="259"/>
        <v>#REF!</v>
      </c>
      <c r="W593" s="86" t="e">
        <f t="shared" si="260"/>
        <v>#REF!</v>
      </c>
      <c r="X593" s="86" t="e">
        <f t="shared" si="261"/>
        <v>#REF!</v>
      </c>
      <c r="Y593" s="86" t="e">
        <f t="shared" si="262"/>
        <v>#REF!</v>
      </c>
      <c r="Z593" s="86" t="e">
        <f t="shared" si="263"/>
        <v>#REF!</v>
      </c>
      <c r="AA593" s="39">
        <v>450</v>
      </c>
      <c r="AB593" s="88" t="e">
        <f>AA593*#REF!/$AI$18*10^3</f>
        <v>#REF!</v>
      </c>
      <c r="AC593" s="89">
        <f>INDEX(Efficiencies!$D$8:$M$89,MATCH(C593,Efficiencies!$C$8:$C$89),MATCH(D593,Efficiencies!$D$7:$M$7))</f>
        <v>40.230029999999999</v>
      </c>
      <c r="AD593" s="89">
        <f t="shared" si="267"/>
        <v>0.30504564686613794</v>
      </c>
      <c r="AE593" s="89">
        <f>INDEX(Efficiencies!$P$8:$Y$89,MATCH(C593,Efficiencies!$C$8:$C$89),MATCH(D593,Efficiencies!$P$7:$Y$7))</f>
        <v>33.785661954360002</v>
      </c>
      <c r="AF593" s="89">
        <f t="shared" si="271"/>
        <v>0.25618099478594508</v>
      </c>
      <c r="AG593" s="89">
        <v>0</v>
      </c>
    </row>
    <row r="594" spans="1:33" x14ac:dyDescent="0.2">
      <c r="A594" s="91" t="s">
        <v>2553</v>
      </c>
      <c r="B594" s="349" t="s">
        <v>2554</v>
      </c>
      <c r="C594" s="39" t="s">
        <v>2539</v>
      </c>
      <c r="D594" s="39">
        <v>2040</v>
      </c>
      <c r="E594" s="85" t="e">
        <f>#REF!*INDEX(Costs!$E$7:$O$89,MATCH($C594,Costs!$C$7:$C$89,0),MATCH(E$7,Costs!$E$6:$O$6,0))</f>
        <v>#REF!</v>
      </c>
      <c r="F594" s="85" t="e">
        <f>#REF!*INDEX(Costs!$E$7:$O$89,MATCH($C594,Costs!$C$7:$C$89,0),MATCH(F$7,Costs!$E$6:$O$6,0))</f>
        <v>#REF!</v>
      </c>
      <c r="G594" s="85" t="e">
        <f>#REF!*INDEX(Costs!$E$7:$O$89,MATCH($C594,Costs!$C$7:$C$89,0),MATCH(G$7,Costs!$E$6:$O$6,0))</f>
        <v>#REF!</v>
      </c>
      <c r="H594" s="85" t="e">
        <f>#REF!*INDEX(Costs!$E$7:$O$89,MATCH($C594,Costs!$C$7:$C$89,0),MATCH(H$7,Costs!$E$6:$O$6,0))</f>
        <v>#REF!</v>
      </c>
      <c r="I594" s="85" t="e">
        <f>#REF!*INDEX(Costs!$E$7:$O$89,MATCH($C594,Costs!$C$7:$C$89,0),MATCH(I$7,Costs!$E$6:$O$6,0))</f>
        <v>#REF!</v>
      </c>
      <c r="J594" s="85" t="e">
        <f>#REF!*INDEX(Costs!$E$7:$O$89,MATCH($C594,Costs!$C$7:$C$89,0),MATCH(J$7,Costs!$E$6:$O$6,0))</f>
        <v>#REF!</v>
      </c>
      <c r="K594" s="85" t="e">
        <f>#REF!*INDEX(Costs!$E$7:$O$89,MATCH($C594,Costs!$C$7:$C$89,0),MATCH(K$7,Costs!$E$6:$O$6,0))</f>
        <v>#REF!</v>
      </c>
      <c r="L594" s="85" t="e">
        <f>#REF!*INDEX(Costs!$E$7:$O$89,MATCH($C594,Costs!$C$7:$C$89,0),MATCH(L$7,Costs!$E$6:$O$6,0))</f>
        <v>#REF!</v>
      </c>
      <c r="M594" s="85" t="e">
        <f>#REF!*INDEX(Costs!$E$7:$O$89,MATCH($C594,Costs!$C$7:$C$89,0),MATCH(M$7,Costs!$E$6:$O$6,0))</f>
        <v>#REF!</v>
      </c>
      <c r="N594" s="85" t="e">
        <f>#REF!*INDEX(Costs!$E$7:$O$89,MATCH($C594,Costs!$C$7:$C$89,0),MATCH(N$7,Costs!$E$6:$O$6,0))</f>
        <v>#REF!</v>
      </c>
      <c r="O594" s="85" t="e">
        <f>#REF!*INDEX(Costs!$E$7:$O$89,MATCH($C594,Costs!$C$7:$C$89,0),MATCH(O$7,Costs!$E$6:$O$6,0))</f>
        <v>#REF!</v>
      </c>
      <c r="P594" s="86" t="e">
        <f t="shared" si="270"/>
        <v>#REF!</v>
      </c>
      <c r="Q594" s="86" t="e">
        <f t="shared" si="269"/>
        <v>#REF!</v>
      </c>
      <c r="R594" s="86" t="e">
        <f t="shared" si="268"/>
        <v>#REF!</v>
      </c>
      <c r="S594" s="86" t="e">
        <f t="shared" si="256"/>
        <v>#REF!</v>
      </c>
      <c r="T594" s="86" t="e">
        <f t="shared" si="257"/>
        <v>#REF!</v>
      </c>
      <c r="U594" s="86" t="e">
        <f t="shared" si="258"/>
        <v>#REF!</v>
      </c>
      <c r="V594" s="86" t="e">
        <f t="shared" si="259"/>
        <v>#REF!</v>
      </c>
      <c r="W594" s="86" t="e">
        <f t="shared" si="260"/>
        <v>#REF!</v>
      </c>
      <c r="X594" s="86" t="e">
        <f t="shared" si="261"/>
        <v>#REF!</v>
      </c>
      <c r="Y594" s="86" t="e">
        <f t="shared" si="262"/>
        <v>#REF!</v>
      </c>
      <c r="Z594" s="86" t="e">
        <f t="shared" si="263"/>
        <v>#REF!</v>
      </c>
      <c r="AA594" s="39">
        <v>450</v>
      </c>
      <c r="AB594" s="88" t="e">
        <f>AA594*#REF!/$AI$18*10^3</f>
        <v>#REF!</v>
      </c>
      <c r="AC594" s="89">
        <f>INDEX(Efficiencies!$D$8:$M$89,MATCH(C594,Efficiencies!$C$8:$C$89),MATCH(D594,Efficiencies!$D$7:$M$7))</f>
        <v>40.193728999999998</v>
      </c>
      <c r="AD594" s="89">
        <f t="shared" si="267"/>
        <v>0.30477039323031196</v>
      </c>
      <c r="AE594" s="89">
        <f>INDEX(Efficiencies!$P$8:$Y$89,MATCH(C594,Efficiencies!$C$8:$C$89),MATCH(D594,Efficiencies!$P$7:$Y$7))</f>
        <v>33.755175938948</v>
      </c>
      <c r="AF594" s="89">
        <f t="shared" si="271"/>
        <v>0.25594983347953476</v>
      </c>
      <c r="AG594" s="89">
        <v>0</v>
      </c>
    </row>
    <row r="595" spans="1:33" x14ac:dyDescent="0.2">
      <c r="A595" s="91" t="s">
        <v>2555</v>
      </c>
      <c r="B595" s="349" t="s">
        <v>2556</v>
      </c>
      <c r="C595" s="39" t="s">
        <v>2539</v>
      </c>
      <c r="D595" s="39">
        <v>2045</v>
      </c>
      <c r="E595" s="85" t="e">
        <f>#REF!*INDEX(Costs!$E$7:$O$89,MATCH($C595,Costs!$C$7:$C$89,0),MATCH(E$7,Costs!$E$6:$O$6,0))</f>
        <v>#REF!</v>
      </c>
      <c r="F595" s="85" t="e">
        <f>#REF!*INDEX(Costs!$E$7:$O$89,MATCH($C595,Costs!$C$7:$C$89,0),MATCH(F$7,Costs!$E$6:$O$6,0))</f>
        <v>#REF!</v>
      </c>
      <c r="G595" s="85" t="e">
        <f>#REF!*INDEX(Costs!$E$7:$O$89,MATCH($C595,Costs!$C$7:$C$89,0),MATCH(G$7,Costs!$E$6:$O$6,0))</f>
        <v>#REF!</v>
      </c>
      <c r="H595" s="85" t="e">
        <f>#REF!*INDEX(Costs!$E$7:$O$89,MATCH($C595,Costs!$C$7:$C$89,0),MATCH(H$7,Costs!$E$6:$O$6,0))</f>
        <v>#REF!</v>
      </c>
      <c r="I595" s="85" t="e">
        <f>#REF!*INDEX(Costs!$E$7:$O$89,MATCH($C595,Costs!$C$7:$C$89,0),MATCH(I$7,Costs!$E$6:$O$6,0))</f>
        <v>#REF!</v>
      </c>
      <c r="J595" s="85" t="e">
        <f>#REF!*INDEX(Costs!$E$7:$O$89,MATCH($C595,Costs!$C$7:$C$89,0),MATCH(J$7,Costs!$E$6:$O$6,0))</f>
        <v>#REF!</v>
      </c>
      <c r="K595" s="85" t="e">
        <f>#REF!*INDEX(Costs!$E$7:$O$89,MATCH($C595,Costs!$C$7:$C$89,0),MATCH(K$7,Costs!$E$6:$O$6,0))</f>
        <v>#REF!</v>
      </c>
      <c r="L595" s="85" t="e">
        <f>#REF!*INDEX(Costs!$E$7:$O$89,MATCH($C595,Costs!$C$7:$C$89,0),MATCH(L$7,Costs!$E$6:$O$6,0))</f>
        <v>#REF!</v>
      </c>
      <c r="M595" s="85" t="e">
        <f>#REF!*INDEX(Costs!$E$7:$O$89,MATCH($C595,Costs!$C$7:$C$89,0),MATCH(M$7,Costs!$E$6:$O$6,0))</f>
        <v>#REF!</v>
      </c>
      <c r="N595" s="85" t="e">
        <f>#REF!*INDEX(Costs!$E$7:$O$89,MATCH($C595,Costs!$C$7:$C$89,0),MATCH(N$7,Costs!$E$6:$O$6,0))</f>
        <v>#REF!</v>
      </c>
      <c r="O595" s="85" t="e">
        <f>#REF!*INDEX(Costs!$E$7:$O$89,MATCH($C595,Costs!$C$7:$C$89,0),MATCH(O$7,Costs!$E$6:$O$6,0))</f>
        <v>#REF!</v>
      </c>
      <c r="P595" s="86" t="e">
        <f t="shared" si="270"/>
        <v>#REF!</v>
      </c>
      <c r="Q595" s="86" t="e">
        <f t="shared" si="269"/>
        <v>#REF!</v>
      </c>
      <c r="R595" s="86" t="e">
        <f t="shared" si="268"/>
        <v>#REF!</v>
      </c>
      <c r="S595" s="86" t="e">
        <f t="shared" si="256"/>
        <v>#REF!</v>
      </c>
      <c r="T595" s="86" t="e">
        <f t="shared" si="257"/>
        <v>#REF!</v>
      </c>
      <c r="U595" s="86" t="e">
        <f t="shared" si="258"/>
        <v>#REF!</v>
      </c>
      <c r="V595" s="86" t="e">
        <f t="shared" si="259"/>
        <v>#REF!</v>
      </c>
      <c r="W595" s="86" t="e">
        <f t="shared" si="260"/>
        <v>#REF!</v>
      </c>
      <c r="X595" s="86" t="e">
        <f t="shared" si="261"/>
        <v>#REF!</v>
      </c>
      <c r="Y595" s="86" t="e">
        <f t="shared" si="262"/>
        <v>#REF!</v>
      </c>
      <c r="Z595" s="86" t="e">
        <f t="shared" si="263"/>
        <v>#REF!</v>
      </c>
      <c r="AA595" s="39">
        <v>450</v>
      </c>
      <c r="AB595" s="88" t="e">
        <f>AA595*#REF!/$AI$18*10^3</f>
        <v>#REF!</v>
      </c>
      <c r="AC595" s="89">
        <f>INDEX(Efficiencies!$D$8:$M$89,MATCH(C595,Efficiencies!$C$8:$C$89),MATCH(D595,Efficiencies!$D$7:$M$7))</f>
        <v>40.193728999999998</v>
      </c>
      <c r="AD595" s="89">
        <f t="shared" si="267"/>
        <v>0.30477039323031196</v>
      </c>
      <c r="AE595" s="89">
        <f>INDEX(Efficiencies!$P$8:$Y$89,MATCH(C595,Efficiencies!$C$8:$C$89),MATCH(D595,Efficiencies!$P$7:$Y$7))</f>
        <v>33.755175938948</v>
      </c>
      <c r="AF595" s="89">
        <f t="shared" si="271"/>
        <v>0.25594983347953476</v>
      </c>
      <c r="AG595" s="89">
        <v>0</v>
      </c>
    </row>
    <row r="596" spans="1:33" x14ac:dyDescent="0.2">
      <c r="A596" s="91" t="s">
        <v>2557</v>
      </c>
      <c r="B596" s="349" t="s">
        <v>2558</v>
      </c>
      <c r="C596" s="39" t="s">
        <v>2539</v>
      </c>
      <c r="D596" s="39">
        <v>2050</v>
      </c>
      <c r="E596" s="85" t="e">
        <f>#REF!*INDEX(Costs!$E$7:$O$89,MATCH($C596,Costs!$C$7:$C$89,0),MATCH(E$7,Costs!$E$6:$O$6,0))</f>
        <v>#REF!</v>
      </c>
      <c r="F596" s="85" t="e">
        <f>#REF!*INDEX(Costs!$E$7:$O$89,MATCH($C596,Costs!$C$7:$C$89,0),MATCH(F$7,Costs!$E$6:$O$6,0))</f>
        <v>#REF!</v>
      </c>
      <c r="G596" s="85" t="e">
        <f>#REF!*INDEX(Costs!$E$7:$O$89,MATCH($C596,Costs!$C$7:$C$89,0),MATCH(G$7,Costs!$E$6:$O$6,0))</f>
        <v>#REF!</v>
      </c>
      <c r="H596" s="85" t="e">
        <f>#REF!*INDEX(Costs!$E$7:$O$89,MATCH($C596,Costs!$C$7:$C$89,0),MATCH(H$7,Costs!$E$6:$O$6,0))</f>
        <v>#REF!</v>
      </c>
      <c r="I596" s="85" t="e">
        <f>#REF!*INDEX(Costs!$E$7:$O$89,MATCH($C596,Costs!$C$7:$C$89,0),MATCH(I$7,Costs!$E$6:$O$6,0))</f>
        <v>#REF!</v>
      </c>
      <c r="J596" s="85" t="e">
        <f>#REF!*INDEX(Costs!$E$7:$O$89,MATCH($C596,Costs!$C$7:$C$89,0),MATCH(J$7,Costs!$E$6:$O$6,0))</f>
        <v>#REF!</v>
      </c>
      <c r="K596" s="85" t="e">
        <f>#REF!*INDEX(Costs!$E$7:$O$89,MATCH($C596,Costs!$C$7:$C$89,0),MATCH(K$7,Costs!$E$6:$O$6,0))</f>
        <v>#REF!</v>
      </c>
      <c r="L596" s="85" t="e">
        <f>#REF!*INDEX(Costs!$E$7:$O$89,MATCH($C596,Costs!$C$7:$C$89,0),MATCH(L$7,Costs!$E$6:$O$6,0))</f>
        <v>#REF!</v>
      </c>
      <c r="M596" s="85" t="e">
        <f>#REF!*INDEX(Costs!$E$7:$O$89,MATCH($C596,Costs!$C$7:$C$89,0),MATCH(M$7,Costs!$E$6:$O$6,0))</f>
        <v>#REF!</v>
      </c>
      <c r="N596" s="85" t="e">
        <f>#REF!*INDEX(Costs!$E$7:$O$89,MATCH($C596,Costs!$C$7:$C$89,0),MATCH(N$7,Costs!$E$6:$O$6,0))</f>
        <v>#REF!</v>
      </c>
      <c r="O596" s="85" t="e">
        <f>#REF!*INDEX(Costs!$E$7:$O$89,MATCH($C596,Costs!$C$7:$C$89,0),MATCH(O$7,Costs!$E$6:$O$6,0))</f>
        <v>#REF!</v>
      </c>
      <c r="P596" s="86" t="e">
        <f t="shared" si="270"/>
        <v>#REF!</v>
      </c>
      <c r="Q596" s="86" t="e">
        <f t="shared" si="269"/>
        <v>#REF!</v>
      </c>
      <c r="R596" s="86" t="e">
        <f t="shared" si="268"/>
        <v>#REF!</v>
      </c>
      <c r="S596" s="86" t="e">
        <f t="shared" si="256"/>
        <v>#REF!</v>
      </c>
      <c r="T596" s="86" t="e">
        <f t="shared" si="257"/>
        <v>#REF!</v>
      </c>
      <c r="U596" s="86" t="e">
        <f t="shared" si="258"/>
        <v>#REF!</v>
      </c>
      <c r="V596" s="86" t="e">
        <f t="shared" si="259"/>
        <v>#REF!</v>
      </c>
      <c r="W596" s="86" t="e">
        <f t="shared" si="260"/>
        <v>#REF!</v>
      </c>
      <c r="X596" s="86" t="e">
        <f t="shared" si="261"/>
        <v>#REF!</v>
      </c>
      <c r="Y596" s="86" t="e">
        <f t="shared" si="262"/>
        <v>#REF!</v>
      </c>
      <c r="Z596" s="86" t="e">
        <f t="shared" si="263"/>
        <v>#REF!</v>
      </c>
      <c r="AA596" s="39">
        <v>450</v>
      </c>
      <c r="AB596" s="88" t="e">
        <f>AA596*#REF!/$AI$18*10^3</f>
        <v>#REF!</v>
      </c>
      <c r="AC596" s="89">
        <f>INDEX(Efficiencies!$D$8:$M$89,MATCH(C596,Efficiencies!$C$8:$C$89),MATCH(D596,Efficiencies!$D$7:$M$7))</f>
        <v>40.193728999999998</v>
      </c>
      <c r="AD596" s="89">
        <f t="shared" si="267"/>
        <v>0.30477039323031196</v>
      </c>
      <c r="AE596" s="89">
        <f>INDEX(Efficiencies!$P$8:$Y$89,MATCH(C596,Efficiencies!$C$8:$C$89),MATCH(D596,Efficiencies!$P$7:$Y$7))</f>
        <v>33.755175938948</v>
      </c>
      <c r="AF596" s="89">
        <f t="shared" si="271"/>
        <v>0.25594983347953476</v>
      </c>
      <c r="AG596" s="89">
        <v>0</v>
      </c>
    </row>
    <row r="597" spans="1:33" x14ac:dyDescent="0.2">
      <c r="A597" s="91" t="s">
        <v>2559</v>
      </c>
      <c r="B597" s="349" t="s">
        <v>2560</v>
      </c>
      <c r="C597" s="39" t="s">
        <v>2561</v>
      </c>
      <c r="D597" s="39">
        <v>2060</v>
      </c>
      <c r="E597" s="85" t="e">
        <f>#REF!*INDEX(Costs!$E$7:$O$89,MATCH($C597,Costs!$C$7:$C$89,0),MATCH(E$7,Costs!$E$6:$O$6,0))</f>
        <v>#REF!</v>
      </c>
      <c r="F597" s="85" t="e">
        <f>#REF!*INDEX(Costs!$E$7:$O$89,MATCH($C597,Costs!$C$7:$C$89,0),MATCH(F$7,Costs!$E$6:$O$6,0))</f>
        <v>#REF!</v>
      </c>
      <c r="G597" s="85" t="e">
        <f>#REF!*INDEX(Costs!$E$7:$O$89,MATCH($C597,Costs!$C$7:$C$89,0),MATCH(G$7,Costs!$E$6:$O$6,0))</f>
        <v>#REF!</v>
      </c>
      <c r="H597" s="85" t="e">
        <f>#REF!*INDEX(Costs!$E$7:$O$89,MATCH($C597,Costs!$C$7:$C$89,0),MATCH(H$7,Costs!$E$6:$O$6,0))</f>
        <v>#REF!</v>
      </c>
      <c r="I597" s="85" t="e">
        <f>#REF!*INDEX(Costs!$E$7:$O$89,MATCH($C597,Costs!$C$7:$C$89,0),MATCH(I$7,Costs!$E$6:$O$6,0))</f>
        <v>#REF!</v>
      </c>
      <c r="J597" s="85" t="e">
        <f>#REF!*INDEX(Costs!$E$7:$O$89,MATCH($C597,Costs!$C$7:$C$89,0),MATCH(J$7,Costs!$E$6:$O$6,0))</f>
        <v>#REF!</v>
      </c>
      <c r="K597" s="85" t="e">
        <f>#REF!*INDEX(Costs!$E$7:$O$89,MATCH($C597,Costs!$C$7:$C$89,0),MATCH(K$7,Costs!$E$6:$O$6,0))</f>
        <v>#REF!</v>
      </c>
      <c r="L597" s="85" t="e">
        <f>#REF!*INDEX(Costs!$E$7:$O$89,MATCH($C597,Costs!$C$7:$C$89,0),MATCH(L$7,Costs!$E$6:$O$6,0))</f>
        <v>#REF!</v>
      </c>
      <c r="M597" s="85" t="e">
        <f>#REF!*INDEX(Costs!$E$7:$O$89,MATCH($C597,Costs!$C$7:$C$89,0),MATCH(M$7,Costs!$E$6:$O$6,0))</f>
        <v>#REF!</v>
      </c>
      <c r="N597" s="85" t="e">
        <f>#REF!*INDEX(Costs!$E$7:$O$89,MATCH($C597,Costs!$C$7:$C$89,0),MATCH(N$7,Costs!$E$6:$O$6,0))</f>
        <v>#REF!</v>
      </c>
      <c r="O597" s="85" t="e">
        <f>#REF!*INDEX(Costs!$E$7:$O$89,MATCH($C597,Costs!$C$7:$C$89,0),MATCH(O$7,Costs!$E$6:$O$6,0))</f>
        <v>#REF!</v>
      </c>
      <c r="P597" s="86" t="e">
        <f>E597/$AI$18*10^6</f>
        <v>#REF!</v>
      </c>
      <c r="Q597" s="86" t="e">
        <f t="shared" si="269"/>
        <v>#REF!</v>
      </c>
      <c r="R597" s="86" t="e">
        <f t="shared" si="268"/>
        <v>#REF!</v>
      </c>
      <c r="S597" s="86" t="e">
        <f t="shared" si="256"/>
        <v>#REF!</v>
      </c>
      <c r="T597" s="86" t="e">
        <f t="shared" si="257"/>
        <v>#REF!</v>
      </c>
      <c r="U597" s="86" t="e">
        <f t="shared" si="258"/>
        <v>#REF!</v>
      </c>
      <c r="V597" s="86" t="e">
        <f t="shared" si="259"/>
        <v>#REF!</v>
      </c>
      <c r="W597" s="86" t="e">
        <f t="shared" si="260"/>
        <v>#REF!</v>
      </c>
      <c r="X597" s="86" t="e">
        <f t="shared" si="261"/>
        <v>#REF!</v>
      </c>
      <c r="Y597" s="86" t="e">
        <f t="shared" si="262"/>
        <v>#REF!</v>
      </c>
      <c r="Z597" s="86" t="e">
        <f t="shared" si="263"/>
        <v>#REF!</v>
      </c>
      <c r="AA597" s="39">
        <v>450</v>
      </c>
      <c r="AB597" s="88" t="e">
        <f>AA597*#REF!/$AI$18*10^3</f>
        <v>#REF!</v>
      </c>
      <c r="AC597" s="89">
        <f>INDEX(Efficiencies!$D$8:$M$89,MATCH(C597,Efficiencies!$C$8:$C$89),MATCH(D597,Efficiencies!$D$7:$M$7))</f>
        <v>40.360722000000003</v>
      </c>
      <c r="AD597" s="89">
        <f t="shared" si="267"/>
        <v>0.30603662364841305</v>
      </c>
      <c r="AE597" s="89">
        <f>INDEX(Efficiencies!$P$8:$Y$89,MATCH(C597,Efficiencies!$C$8:$C$89),MATCH(D597,Efficiencies!$P$7:$Y$7))</f>
        <v>33.895418664264</v>
      </c>
      <c r="AF597" s="89">
        <f t="shared" si="271"/>
        <v>0.25701322897942103</v>
      </c>
      <c r="AG597" s="89">
        <v>0</v>
      </c>
    </row>
    <row r="598" spans="1:33" x14ac:dyDescent="0.2">
      <c r="A598" s="91" t="s">
        <v>2562</v>
      </c>
      <c r="B598" s="349" t="s">
        <v>2563</v>
      </c>
      <c r="C598" s="39" t="s">
        <v>2561</v>
      </c>
      <c r="D598" s="39">
        <v>2005</v>
      </c>
      <c r="E598" s="85" t="e">
        <f>#REF!*INDEX(Costs!$E$7:$O$89,MATCH($C598,Costs!$C$7:$C$89,0),MATCH(E$7,Costs!$E$6:$O$6,0))</f>
        <v>#REF!</v>
      </c>
      <c r="F598" s="85" t="e">
        <f>#REF!*INDEX(Costs!$E$7:$O$89,MATCH($C598,Costs!$C$7:$C$89,0),MATCH(F$7,Costs!$E$6:$O$6,0))</f>
        <v>#REF!</v>
      </c>
      <c r="G598" s="85" t="e">
        <f>#REF!*INDEX(Costs!$E$7:$O$89,MATCH($C598,Costs!$C$7:$C$89,0),MATCH(G$7,Costs!$E$6:$O$6,0))</f>
        <v>#REF!</v>
      </c>
      <c r="H598" s="85" t="e">
        <f>#REF!*INDEX(Costs!$E$7:$O$89,MATCH($C598,Costs!$C$7:$C$89,0),MATCH(H$7,Costs!$E$6:$O$6,0))</f>
        <v>#REF!</v>
      </c>
      <c r="I598" s="85" t="e">
        <f>#REF!*INDEX(Costs!$E$7:$O$89,MATCH($C598,Costs!$C$7:$C$89,0),MATCH(I$7,Costs!$E$6:$O$6,0))</f>
        <v>#REF!</v>
      </c>
      <c r="J598" s="85" t="e">
        <f>#REF!*INDEX(Costs!$E$7:$O$89,MATCH($C598,Costs!$C$7:$C$89,0),MATCH(J$7,Costs!$E$6:$O$6,0))</f>
        <v>#REF!</v>
      </c>
      <c r="K598" s="85" t="e">
        <f>#REF!*INDEX(Costs!$E$7:$O$89,MATCH($C598,Costs!$C$7:$C$89,0),MATCH(K$7,Costs!$E$6:$O$6,0))</f>
        <v>#REF!</v>
      </c>
      <c r="L598" s="85" t="e">
        <f>#REF!*INDEX(Costs!$E$7:$O$89,MATCH($C598,Costs!$C$7:$C$89,0),MATCH(L$7,Costs!$E$6:$O$6,0))</f>
        <v>#REF!</v>
      </c>
      <c r="M598" s="85" t="e">
        <f>#REF!*INDEX(Costs!$E$7:$O$89,MATCH($C598,Costs!$C$7:$C$89,0),MATCH(M$7,Costs!$E$6:$O$6,0))</f>
        <v>#REF!</v>
      </c>
      <c r="N598" s="85" t="e">
        <f>#REF!*INDEX(Costs!$E$7:$O$89,MATCH($C598,Costs!$C$7:$C$89,0),MATCH(N$7,Costs!$E$6:$O$6,0))</f>
        <v>#REF!</v>
      </c>
      <c r="O598" s="85" t="e">
        <f>#REF!*INDEX(Costs!$E$7:$O$89,MATCH($C598,Costs!$C$7:$C$89,0),MATCH(O$7,Costs!$E$6:$O$6,0))</f>
        <v>#REF!</v>
      </c>
      <c r="P598" s="86" t="e">
        <f t="shared" ref="P598:P607" si="272">E598/$AI$18*10^6</f>
        <v>#REF!</v>
      </c>
      <c r="Q598" s="86" t="e">
        <f t="shared" si="269"/>
        <v>#REF!</v>
      </c>
      <c r="R598" s="86" t="e">
        <f t="shared" si="268"/>
        <v>#REF!</v>
      </c>
      <c r="S598" s="86" t="e">
        <f t="shared" si="256"/>
        <v>#REF!</v>
      </c>
      <c r="T598" s="86" t="e">
        <f t="shared" si="257"/>
        <v>#REF!</v>
      </c>
      <c r="U598" s="86" t="e">
        <f t="shared" si="258"/>
        <v>#REF!</v>
      </c>
      <c r="V598" s="86" t="e">
        <f t="shared" si="259"/>
        <v>#REF!</v>
      </c>
      <c r="W598" s="86" t="e">
        <f t="shared" si="260"/>
        <v>#REF!</v>
      </c>
      <c r="X598" s="86" t="e">
        <f t="shared" si="261"/>
        <v>#REF!</v>
      </c>
      <c r="Y598" s="86" t="e">
        <f t="shared" si="262"/>
        <v>#REF!</v>
      </c>
      <c r="Z598" s="86" t="e">
        <f t="shared" si="263"/>
        <v>#REF!</v>
      </c>
      <c r="AA598" s="39">
        <v>450</v>
      </c>
      <c r="AB598" s="88" t="e">
        <f>AA598*#REF!/$AI$18*10^3</f>
        <v>#REF!</v>
      </c>
      <c r="AC598" s="89">
        <f>INDEX(Efficiencies!$D$8:$M$89,MATCH(C598,Efficiencies!$C$8:$C$89),MATCH(D598,Efficiencies!$D$7:$M$7))</f>
        <v>21.121372222900401</v>
      </c>
      <c r="AD598" s="89">
        <f t="shared" si="267"/>
        <v>0.16015356320726412</v>
      </c>
      <c r="AE598" s="89">
        <f>INDEX(Efficiencies!$P$8:$Y$89,MATCH(C598,Efficiencies!$C$8:$C$89),MATCH(D598,Efficiencies!$P$7:$Y$7))</f>
        <v>16.960461330987535</v>
      </c>
      <c r="AF598" s="89">
        <f t="shared" si="271"/>
        <v>0.12860330697887154</v>
      </c>
      <c r="AG598" s="89">
        <v>0</v>
      </c>
    </row>
    <row r="599" spans="1:33" x14ac:dyDescent="0.2">
      <c r="A599" s="91" t="s">
        <v>531</v>
      </c>
      <c r="B599" s="349" t="s">
        <v>2564</v>
      </c>
      <c r="C599" s="39" t="s">
        <v>2561</v>
      </c>
      <c r="D599" s="39">
        <v>2010</v>
      </c>
      <c r="E599" s="85" t="e">
        <f>#REF!*INDEX(Costs!$E$7:$O$89,MATCH($C599,Costs!$C$7:$C$89,0),MATCH(E$7,Costs!$E$6:$O$6,0))</f>
        <v>#REF!</v>
      </c>
      <c r="F599" s="85" t="e">
        <f>#REF!*INDEX(Costs!$E$7:$O$89,MATCH($C599,Costs!$C$7:$C$89,0),MATCH(F$7,Costs!$E$6:$O$6,0))</f>
        <v>#REF!</v>
      </c>
      <c r="G599" s="85" t="e">
        <f>#REF!*INDEX(Costs!$E$7:$O$89,MATCH($C599,Costs!$C$7:$C$89,0),MATCH(G$7,Costs!$E$6:$O$6,0))</f>
        <v>#REF!</v>
      </c>
      <c r="H599" s="85" t="e">
        <f>#REF!*INDEX(Costs!$E$7:$O$89,MATCH($C599,Costs!$C$7:$C$89,0),MATCH(H$7,Costs!$E$6:$O$6,0))</f>
        <v>#REF!</v>
      </c>
      <c r="I599" s="85" t="e">
        <f>#REF!*INDEX(Costs!$E$7:$O$89,MATCH($C599,Costs!$C$7:$C$89,0),MATCH(I$7,Costs!$E$6:$O$6,0))</f>
        <v>#REF!</v>
      </c>
      <c r="J599" s="85" t="e">
        <f>#REF!*INDEX(Costs!$E$7:$O$89,MATCH($C599,Costs!$C$7:$C$89,0),MATCH(J$7,Costs!$E$6:$O$6,0))</f>
        <v>#REF!</v>
      </c>
      <c r="K599" s="85" t="e">
        <f>#REF!*INDEX(Costs!$E$7:$O$89,MATCH($C599,Costs!$C$7:$C$89,0),MATCH(K$7,Costs!$E$6:$O$6,0))</f>
        <v>#REF!</v>
      </c>
      <c r="L599" s="85" t="e">
        <f>#REF!*INDEX(Costs!$E$7:$O$89,MATCH($C599,Costs!$C$7:$C$89,0),MATCH(L$7,Costs!$E$6:$O$6,0))</f>
        <v>#REF!</v>
      </c>
      <c r="M599" s="85" t="e">
        <f>#REF!*INDEX(Costs!$E$7:$O$89,MATCH($C599,Costs!$C$7:$C$89,0),MATCH(M$7,Costs!$E$6:$O$6,0))</f>
        <v>#REF!</v>
      </c>
      <c r="N599" s="85" t="e">
        <f>#REF!*INDEX(Costs!$E$7:$O$89,MATCH($C599,Costs!$C$7:$C$89,0),MATCH(N$7,Costs!$E$6:$O$6,0))</f>
        <v>#REF!</v>
      </c>
      <c r="O599" s="85" t="e">
        <f>#REF!*INDEX(Costs!$E$7:$O$89,MATCH($C599,Costs!$C$7:$C$89,0),MATCH(O$7,Costs!$E$6:$O$6,0))</f>
        <v>#REF!</v>
      </c>
      <c r="P599" s="86" t="e">
        <f t="shared" si="272"/>
        <v>#REF!</v>
      </c>
      <c r="Q599" s="86" t="e">
        <f t="shared" si="269"/>
        <v>#REF!</v>
      </c>
      <c r="R599" s="86" t="e">
        <f t="shared" si="268"/>
        <v>#REF!</v>
      </c>
      <c r="S599" s="86" t="e">
        <f t="shared" si="256"/>
        <v>#REF!</v>
      </c>
      <c r="T599" s="86" t="e">
        <f t="shared" si="257"/>
        <v>#REF!</v>
      </c>
      <c r="U599" s="86" t="e">
        <f t="shared" si="258"/>
        <v>#REF!</v>
      </c>
      <c r="V599" s="86" t="e">
        <f t="shared" si="259"/>
        <v>#REF!</v>
      </c>
      <c r="W599" s="86" t="e">
        <f t="shared" si="260"/>
        <v>#REF!</v>
      </c>
      <c r="X599" s="86" t="e">
        <f t="shared" si="261"/>
        <v>#REF!</v>
      </c>
      <c r="Y599" s="86" t="e">
        <f t="shared" si="262"/>
        <v>#REF!</v>
      </c>
      <c r="Z599" s="86" t="e">
        <f t="shared" si="263"/>
        <v>#REF!</v>
      </c>
      <c r="AA599" s="39">
        <v>450</v>
      </c>
      <c r="AB599" s="88" t="e">
        <f>AA599*#REF!/$AI$18*10^3</f>
        <v>#REF!</v>
      </c>
      <c r="AC599" s="89">
        <f>INDEX(Efficiencies!$D$8:$M$89,MATCH(C599,Efficiencies!$C$8:$C$89),MATCH(D599,Efficiencies!$D$7:$M$7))</f>
        <v>22.06</v>
      </c>
      <c r="AD599" s="89">
        <f t="shared" si="267"/>
        <v>0.16727074202696351</v>
      </c>
      <c r="AE599" s="89">
        <f>INDEX(Efficiencies!$P$8:$Y$89,MATCH(C599,Efficiencies!$C$8:$C$89),MATCH(D599,Efficiencies!$P$7:$Y$7))</f>
        <v>18.526252719999999</v>
      </c>
      <c r="AF599" s="89">
        <f t="shared" si="271"/>
        <v>0.14047597640314829</v>
      </c>
      <c r="AG599" s="89">
        <v>0</v>
      </c>
    </row>
    <row r="600" spans="1:33" x14ac:dyDescent="0.2">
      <c r="A600" s="91" t="s">
        <v>2565</v>
      </c>
      <c r="B600" s="349" t="s">
        <v>2566</v>
      </c>
      <c r="C600" s="39" t="s">
        <v>2561</v>
      </c>
      <c r="D600" s="39">
        <v>2015</v>
      </c>
      <c r="E600" s="85" t="e">
        <f>#REF!*INDEX(Costs!$E$7:$O$89,MATCH($C600,Costs!$C$7:$C$89,0),MATCH(E$7,Costs!$E$6:$O$6,0))</f>
        <v>#REF!</v>
      </c>
      <c r="F600" s="85" t="e">
        <f>#REF!*INDEX(Costs!$E$7:$O$89,MATCH($C600,Costs!$C$7:$C$89,0),MATCH(F$7,Costs!$E$6:$O$6,0))</f>
        <v>#REF!</v>
      </c>
      <c r="G600" s="85" t="e">
        <f>#REF!*INDEX(Costs!$E$7:$O$89,MATCH($C600,Costs!$C$7:$C$89,0),MATCH(G$7,Costs!$E$6:$O$6,0))</f>
        <v>#REF!</v>
      </c>
      <c r="H600" s="85" t="e">
        <f>#REF!*INDEX(Costs!$E$7:$O$89,MATCH($C600,Costs!$C$7:$C$89,0),MATCH(H$7,Costs!$E$6:$O$6,0))</f>
        <v>#REF!</v>
      </c>
      <c r="I600" s="85" t="e">
        <f>#REF!*INDEX(Costs!$E$7:$O$89,MATCH($C600,Costs!$C$7:$C$89,0),MATCH(I$7,Costs!$E$6:$O$6,0))</f>
        <v>#REF!</v>
      </c>
      <c r="J600" s="85" t="e">
        <f>#REF!*INDEX(Costs!$E$7:$O$89,MATCH($C600,Costs!$C$7:$C$89,0),MATCH(J$7,Costs!$E$6:$O$6,0))</f>
        <v>#REF!</v>
      </c>
      <c r="K600" s="85" t="e">
        <f>#REF!*INDEX(Costs!$E$7:$O$89,MATCH($C600,Costs!$C$7:$C$89,0),MATCH(K$7,Costs!$E$6:$O$6,0))</f>
        <v>#REF!</v>
      </c>
      <c r="L600" s="85" t="e">
        <f>#REF!*INDEX(Costs!$E$7:$O$89,MATCH($C600,Costs!$C$7:$C$89,0),MATCH(L$7,Costs!$E$6:$O$6,0))</f>
        <v>#REF!</v>
      </c>
      <c r="M600" s="85" t="e">
        <f>#REF!*INDEX(Costs!$E$7:$O$89,MATCH($C600,Costs!$C$7:$C$89,0),MATCH(M$7,Costs!$E$6:$O$6,0))</f>
        <v>#REF!</v>
      </c>
      <c r="N600" s="85" t="e">
        <f>#REF!*INDEX(Costs!$E$7:$O$89,MATCH($C600,Costs!$C$7:$C$89,0),MATCH(N$7,Costs!$E$6:$O$6,0))</f>
        <v>#REF!</v>
      </c>
      <c r="O600" s="85" t="e">
        <f>#REF!*INDEX(Costs!$E$7:$O$89,MATCH($C600,Costs!$C$7:$C$89,0),MATCH(O$7,Costs!$E$6:$O$6,0))</f>
        <v>#REF!</v>
      </c>
      <c r="P600" s="86" t="e">
        <f t="shared" si="272"/>
        <v>#REF!</v>
      </c>
      <c r="Q600" s="86" t="e">
        <f t="shared" si="269"/>
        <v>#REF!</v>
      </c>
      <c r="R600" s="86" t="e">
        <f t="shared" si="268"/>
        <v>#REF!</v>
      </c>
      <c r="S600" s="86" t="e">
        <f t="shared" si="256"/>
        <v>#REF!</v>
      </c>
      <c r="T600" s="86" t="e">
        <f t="shared" si="257"/>
        <v>#REF!</v>
      </c>
      <c r="U600" s="86" t="e">
        <f t="shared" si="258"/>
        <v>#REF!</v>
      </c>
      <c r="V600" s="86" t="e">
        <f t="shared" si="259"/>
        <v>#REF!</v>
      </c>
      <c r="W600" s="86" t="e">
        <f t="shared" si="260"/>
        <v>#REF!</v>
      </c>
      <c r="X600" s="86" t="e">
        <f t="shared" si="261"/>
        <v>#REF!</v>
      </c>
      <c r="Y600" s="86" t="e">
        <f t="shared" si="262"/>
        <v>#REF!</v>
      </c>
      <c r="Z600" s="86" t="e">
        <f t="shared" si="263"/>
        <v>#REF!</v>
      </c>
      <c r="AA600" s="39">
        <v>450</v>
      </c>
      <c r="AB600" s="88" t="e">
        <f>AA600*#REF!/$AI$18*10^3</f>
        <v>#REF!</v>
      </c>
      <c r="AC600" s="89">
        <f>INDEX(Efficiencies!$D$8:$M$89,MATCH(C600,Efficiencies!$C$8:$C$89),MATCH(D600,Efficiencies!$D$7:$M$7))</f>
        <v>26.502514000000001</v>
      </c>
      <c r="AD600" s="89">
        <f t="shared" si="267"/>
        <v>0.20095626393290977</v>
      </c>
      <c r="AE600" s="89">
        <f>INDEX(Efficiencies!$P$8:$Y$89,MATCH(C600,Efficiencies!$C$8:$C$89),MATCH(D600,Efficiencies!$P$7:$Y$7))</f>
        <v>22.257129287368002</v>
      </c>
      <c r="AF600" s="89">
        <f t="shared" si="271"/>
        <v>0.16876548192602484</v>
      </c>
      <c r="AG600" s="89">
        <v>0</v>
      </c>
    </row>
    <row r="601" spans="1:33" x14ac:dyDescent="0.2">
      <c r="A601" s="91" t="s">
        <v>2567</v>
      </c>
      <c r="B601" s="349" t="s">
        <v>2568</v>
      </c>
      <c r="C601" s="39" t="s">
        <v>2561</v>
      </c>
      <c r="D601" s="39">
        <v>2020</v>
      </c>
      <c r="E601" s="85" t="e">
        <f>#REF!*INDEX(Costs!$E$7:$O$89,MATCH($C601,Costs!$C$7:$C$89,0),MATCH(E$7,Costs!$E$6:$O$6,0))</f>
        <v>#REF!</v>
      </c>
      <c r="F601" s="85" t="e">
        <f>#REF!*INDEX(Costs!$E$7:$O$89,MATCH($C601,Costs!$C$7:$C$89,0),MATCH(F$7,Costs!$E$6:$O$6,0))</f>
        <v>#REF!</v>
      </c>
      <c r="G601" s="85" t="e">
        <f>#REF!*INDEX(Costs!$E$7:$O$89,MATCH($C601,Costs!$C$7:$C$89,0),MATCH(G$7,Costs!$E$6:$O$6,0))</f>
        <v>#REF!</v>
      </c>
      <c r="H601" s="85" t="e">
        <f>#REF!*INDEX(Costs!$E$7:$O$89,MATCH($C601,Costs!$C$7:$C$89,0),MATCH(H$7,Costs!$E$6:$O$6,0))</f>
        <v>#REF!</v>
      </c>
      <c r="I601" s="85" t="e">
        <f>#REF!*INDEX(Costs!$E$7:$O$89,MATCH($C601,Costs!$C$7:$C$89,0),MATCH(I$7,Costs!$E$6:$O$6,0))</f>
        <v>#REF!</v>
      </c>
      <c r="J601" s="85" t="e">
        <f>#REF!*INDEX(Costs!$E$7:$O$89,MATCH($C601,Costs!$C$7:$C$89,0),MATCH(J$7,Costs!$E$6:$O$6,0))</f>
        <v>#REF!</v>
      </c>
      <c r="K601" s="85" t="e">
        <f>#REF!*INDEX(Costs!$E$7:$O$89,MATCH($C601,Costs!$C$7:$C$89,0),MATCH(K$7,Costs!$E$6:$O$6,0))</f>
        <v>#REF!</v>
      </c>
      <c r="L601" s="85" t="e">
        <f>#REF!*INDEX(Costs!$E$7:$O$89,MATCH($C601,Costs!$C$7:$C$89,0),MATCH(L$7,Costs!$E$6:$O$6,0))</f>
        <v>#REF!</v>
      </c>
      <c r="M601" s="85" t="e">
        <f>#REF!*INDEX(Costs!$E$7:$O$89,MATCH($C601,Costs!$C$7:$C$89,0),MATCH(M$7,Costs!$E$6:$O$6,0))</f>
        <v>#REF!</v>
      </c>
      <c r="N601" s="85" t="e">
        <f>#REF!*INDEX(Costs!$E$7:$O$89,MATCH($C601,Costs!$C$7:$C$89,0),MATCH(N$7,Costs!$E$6:$O$6,0))</f>
        <v>#REF!</v>
      </c>
      <c r="O601" s="85" t="e">
        <f>#REF!*INDEX(Costs!$E$7:$O$89,MATCH($C601,Costs!$C$7:$C$89,0),MATCH(O$7,Costs!$E$6:$O$6,0))</f>
        <v>#REF!</v>
      </c>
      <c r="P601" s="86" t="e">
        <f t="shared" si="272"/>
        <v>#REF!</v>
      </c>
      <c r="Q601" s="86" t="e">
        <f t="shared" si="269"/>
        <v>#REF!</v>
      </c>
      <c r="R601" s="86" t="e">
        <f t="shared" si="268"/>
        <v>#REF!</v>
      </c>
      <c r="S601" s="86" t="e">
        <f t="shared" si="256"/>
        <v>#REF!</v>
      </c>
      <c r="T601" s="86" t="e">
        <f t="shared" si="257"/>
        <v>#REF!</v>
      </c>
      <c r="U601" s="86" t="e">
        <f t="shared" si="258"/>
        <v>#REF!</v>
      </c>
      <c r="V601" s="86" t="e">
        <f t="shared" si="259"/>
        <v>#REF!</v>
      </c>
      <c r="W601" s="86" t="e">
        <f t="shared" si="260"/>
        <v>#REF!</v>
      </c>
      <c r="X601" s="86" t="e">
        <f t="shared" si="261"/>
        <v>#REF!</v>
      </c>
      <c r="Y601" s="86" t="e">
        <f t="shared" si="262"/>
        <v>#REF!</v>
      </c>
      <c r="Z601" s="86" t="e">
        <f t="shared" si="263"/>
        <v>#REF!</v>
      </c>
      <c r="AA601" s="39">
        <v>450</v>
      </c>
      <c r="AB601" s="88" t="e">
        <f>AA601*#REF!/$AI$18*10^3</f>
        <v>#REF!</v>
      </c>
      <c r="AC601" s="89">
        <f>INDEX(Efficiencies!$D$8:$M$89,MATCH(C601,Efficiencies!$C$8:$C$89),MATCH(D601,Efficiencies!$D$7:$M$7))</f>
        <v>32.241084999999998</v>
      </c>
      <c r="AD601" s="89">
        <f t="shared" si="267"/>
        <v>0.24446918457408898</v>
      </c>
      <c r="AE601" s="89">
        <f>INDEX(Efficiencies!$P$8:$Y$89,MATCH(C601,Efficiencies!$C$8:$C$89),MATCH(D601,Efficiencies!$P$7:$Y$7))</f>
        <v>27.076450076019999</v>
      </c>
      <c r="AF601" s="89">
        <f t="shared" si="271"/>
        <v>0.20530815483553483</v>
      </c>
      <c r="AG601" s="89">
        <v>0</v>
      </c>
    </row>
    <row r="602" spans="1:33" x14ac:dyDescent="0.2">
      <c r="A602" s="91" t="s">
        <v>2569</v>
      </c>
      <c r="B602" s="349" t="s">
        <v>2570</v>
      </c>
      <c r="C602" s="39" t="s">
        <v>2561</v>
      </c>
      <c r="D602" s="39">
        <v>2025</v>
      </c>
      <c r="E602" s="85" t="e">
        <f>#REF!*INDEX(Costs!$E$7:$O$89,MATCH($C602,Costs!$C$7:$C$89,0),MATCH(E$7,Costs!$E$6:$O$6,0))</f>
        <v>#REF!</v>
      </c>
      <c r="F602" s="85" t="e">
        <f>#REF!*INDEX(Costs!$E$7:$O$89,MATCH($C602,Costs!$C$7:$C$89,0),MATCH(F$7,Costs!$E$6:$O$6,0))</f>
        <v>#REF!</v>
      </c>
      <c r="G602" s="85" t="e">
        <f>#REF!*INDEX(Costs!$E$7:$O$89,MATCH($C602,Costs!$C$7:$C$89,0),MATCH(G$7,Costs!$E$6:$O$6,0))</f>
        <v>#REF!</v>
      </c>
      <c r="H602" s="85" t="e">
        <f>#REF!*INDEX(Costs!$E$7:$O$89,MATCH($C602,Costs!$C$7:$C$89,0),MATCH(H$7,Costs!$E$6:$O$6,0))</f>
        <v>#REF!</v>
      </c>
      <c r="I602" s="85" t="e">
        <f>#REF!*INDEX(Costs!$E$7:$O$89,MATCH($C602,Costs!$C$7:$C$89,0),MATCH(I$7,Costs!$E$6:$O$6,0))</f>
        <v>#REF!</v>
      </c>
      <c r="J602" s="85" t="e">
        <f>#REF!*INDEX(Costs!$E$7:$O$89,MATCH($C602,Costs!$C$7:$C$89,0),MATCH(J$7,Costs!$E$6:$O$6,0))</f>
        <v>#REF!</v>
      </c>
      <c r="K602" s="85" t="e">
        <f>#REF!*INDEX(Costs!$E$7:$O$89,MATCH($C602,Costs!$C$7:$C$89,0),MATCH(K$7,Costs!$E$6:$O$6,0))</f>
        <v>#REF!</v>
      </c>
      <c r="L602" s="85" t="e">
        <f>#REF!*INDEX(Costs!$E$7:$O$89,MATCH($C602,Costs!$C$7:$C$89,0),MATCH(L$7,Costs!$E$6:$O$6,0))</f>
        <v>#REF!</v>
      </c>
      <c r="M602" s="85" t="e">
        <f>#REF!*INDEX(Costs!$E$7:$O$89,MATCH($C602,Costs!$C$7:$C$89,0),MATCH(M$7,Costs!$E$6:$O$6,0))</f>
        <v>#REF!</v>
      </c>
      <c r="N602" s="85" t="e">
        <f>#REF!*INDEX(Costs!$E$7:$O$89,MATCH($C602,Costs!$C$7:$C$89,0),MATCH(N$7,Costs!$E$6:$O$6,0))</f>
        <v>#REF!</v>
      </c>
      <c r="O602" s="85" t="e">
        <f>#REF!*INDEX(Costs!$E$7:$O$89,MATCH($C602,Costs!$C$7:$C$89,0),MATCH(O$7,Costs!$E$6:$O$6,0))</f>
        <v>#REF!</v>
      </c>
      <c r="P602" s="86" t="e">
        <f t="shared" si="272"/>
        <v>#REF!</v>
      </c>
      <c r="Q602" s="86" t="e">
        <f t="shared" si="269"/>
        <v>#REF!</v>
      </c>
      <c r="R602" s="86" t="e">
        <f t="shared" si="268"/>
        <v>#REF!</v>
      </c>
      <c r="S602" s="86" t="e">
        <f t="shared" si="256"/>
        <v>#REF!</v>
      </c>
      <c r="T602" s="86" t="e">
        <f t="shared" si="257"/>
        <v>#REF!</v>
      </c>
      <c r="U602" s="86" t="e">
        <f t="shared" si="258"/>
        <v>#REF!</v>
      </c>
      <c r="V602" s="86" t="e">
        <f t="shared" si="259"/>
        <v>#REF!</v>
      </c>
      <c r="W602" s="86" t="e">
        <f t="shared" si="260"/>
        <v>#REF!</v>
      </c>
      <c r="X602" s="86" t="e">
        <f t="shared" si="261"/>
        <v>#REF!</v>
      </c>
      <c r="Y602" s="86" t="e">
        <f t="shared" si="262"/>
        <v>#REF!</v>
      </c>
      <c r="Z602" s="86" t="e">
        <f t="shared" si="263"/>
        <v>#REF!</v>
      </c>
      <c r="AA602" s="39">
        <v>450</v>
      </c>
      <c r="AB602" s="88" t="e">
        <f>AA602*#REF!/$AI$18*10^3</f>
        <v>#REF!</v>
      </c>
      <c r="AC602" s="89">
        <f>INDEX(Efficiencies!$D$8:$M$89,MATCH(C602,Efficiencies!$C$8:$C$89),MATCH(D602,Efficiencies!$D$7:$M$7))</f>
        <v>39.299590999999999</v>
      </c>
      <c r="AD602" s="89">
        <f t="shared" si="267"/>
        <v>0.29799055974280042</v>
      </c>
      <c r="AE602" s="89">
        <f>INDEX(Efficiencies!$P$8:$Y$89,MATCH(C602,Efficiencies!$C$8:$C$89),MATCH(D602,Efficiencies!$P$7:$Y$7))</f>
        <v>33.004268116892</v>
      </c>
      <c r="AF602" s="89">
        <f t="shared" si="271"/>
        <v>0.2502560479587207</v>
      </c>
      <c r="AG602" s="89">
        <v>0</v>
      </c>
    </row>
    <row r="603" spans="1:33" x14ac:dyDescent="0.2">
      <c r="A603" s="91" t="s">
        <v>2571</v>
      </c>
      <c r="B603" s="349" t="s">
        <v>2572</v>
      </c>
      <c r="C603" s="39" t="s">
        <v>2561</v>
      </c>
      <c r="D603" s="39">
        <v>2030</v>
      </c>
      <c r="E603" s="85" t="e">
        <f>#REF!*INDEX(Costs!$E$7:$O$89,MATCH($C603,Costs!$C$7:$C$89,0),MATCH(E$7,Costs!$E$6:$O$6,0))</f>
        <v>#REF!</v>
      </c>
      <c r="F603" s="85" t="e">
        <f>#REF!*INDEX(Costs!$E$7:$O$89,MATCH($C603,Costs!$C$7:$C$89,0),MATCH(F$7,Costs!$E$6:$O$6,0))</f>
        <v>#REF!</v>
      </c>
      <c r="G603" s="85" t="e">
        <f>#REF!*INDEX(Costs!$E$7:$O$89,MATCH($C603,Costs!$C$7:$C$89,0),MATCH(G$7,Costs!$E$6:$O$6,0))</f>
        <v>#REF!</v>
      </c>
      <c r="H603" s="85" t="e">
        <f>#REF!*INDEX(Costs!$E$7:$O$89,MATCH($C603,Costs!$C$7:$C$89,0),MATCH(H$7,Costs!$E$6:$O$6,0))</f>
        <v>#REF!</v>
      </c>
      <c r="I603" s="85" t="e">
        <f>#REF!*INDEX(Costs!$E$7:$O$89,MATCH($C603,Costs!$C$7:$C$89,0),MATCH(I$7,Costs!$E$6:$O$6,0))</f>
        <v>#REF!</v>
      </c>
      <c r="J603" s="85" t="e">
        <f>#REF!*INDEX(Costs!$E$7:$O$89,MATCH($C603,Costs!$C$7:$C$89,0),MATCH(J$7,Costs!$E$6:$O$6,0))</f>
        <v>#REF!</v>
      </c>
      <c r="K603" s="85" t="e">
        <f>#REF!*INDEX(Costs!$E$7:$O$89,MATCH($C603,Costs!$C$7:$C$89,0),MATCH(K$7,Costs!$E$6:$O$6,0))</f>
        <v>#REF!</v>
      </c>
      <c r="L603" s="85" t="e">
        <f>#REF!*INDEX(Costs!$E$7:$O$89,MATCH($C603,Costs!$C$7:$C$89,0),MATCH(L$7,Costs!$E$6:$O$6,0))</f>
        <v>#REF!</v>
      </c>
      <c r="M603" s="85" t="e">
        <f>#REF!*INDEX(Costs!$E$7:$O$89,MATCH($C603,Costs!$C$7:$C$89,0),MATCH(M$7,Costs!$E$6:$O$6,0))</f>
        <v>#REF!</v>
      </c>
      <c r="N603" s="85" t="e">
        <f>#REF!*INDEX(Costs!$E$7:$O$89,MATCH($C603,Costs!$C$7:$C$89,0),MATCH(N$7,Costs!$E$6:$O$6,0))</f>
        <v>#REF!</v>
      </c>
      <c r="O603" s="85" t="e">
        <f>#REF!*INDEX(Costs!$E$7:$O$89,MATCH($C603,Costs!$C$7:$C$89,0),MATCH(O$7,Costs!$E$6:$O$6,0))</f>
        <v>#REF!</v>
      </c>
      <c r="P603" s="86" t="e">
        <f t="shared" si="272"/>
        <v>#REF!</v>
      </c>
      <c r="Q603" s="86" t="e">
        <f t="shared" si="269"/>
        <v>#REF!</v>
      </c>
      <c r="R603" s="86" t="e">
        <f t="shared" si="268"/>
        <v>#REF!</v>
      </c>
      <c r="S603" s="86" t="e">
        <f t="shared" si="256"/>
        <v>#REF!</v>
      </c>
      <c r="T603" s="86" t="e">
        <f t="shared" si="257"/>
        <v>#REF!</v>
      </c>
      <c r="U603" s="86" t="e">
        <f t="shared" si="258"/>
        <v>#REF!</v>
      </c>
      <c r="V603" s="86" t="e">
        <f t="shared" si="259"/>
        <v>#REF!</v>
      </c>
      <c r="W603" s="86" t="e">
        <f t="shared" si="260"/>
        <v>#REF!</v>
      </c>
      <c r="X603" s="86" t="e">
        <f t="shared" si="261"/>
        <v>#REF!</v>
      </c>
      <c r="Y603" s="86" t="e">
        <f t="shared" si="262"/>
        <v>#REF!</v>
      </c>
      <c r="Z603" s="86" t="e">
        <f t="shared" si="263"/>
        <v>#REF!</v>
      </c>
      <c r="AA603" s="39">
        <v>450</v>
      </c>
      <c r="AB603" s="88" t="e">
        <f>AA603*#REF!/$AI$18*10^3</f>
        <v>#REF!</v>
      </c>
      <c r="AC603" s="89">
        <f>INDEX(Efficiencies!$D$8:$M$89,MATCH(C603,Efficiencies!$C$8:$C$89),MATCH(D603,Efficiencies!$D$7:$M$7))</f>
        <v>40.131241000000003</v>
      </c>
      <c r="AD603" s="89">
        <f t="shared" si="267"/>
        <v>0.30429657572678614</v>
      </c>
      <c r="AE603" s="89">
        <f>INDEX(Efficiencies!$P$8:$Y$89,MATCH(C603,Efficiencies!$C$8:$C$89),MATCH(D603,Efficiencies!$P$7:$Y$7))</f>
        <v>33.702697766692005</v>
      </c>
      <c r="AF603" s="89">
        <f t="shared" si="271"/>
        <v>0.25555191585426373</v>
      </c>
      <c r="AG603" s="89">
        <v>0</v>
      </c>
    </row>
    <row r="604" spans="1:33" x14ac:dyDescent="0.2">
      <c r="A604" s="91" t="s">
        <v>2573</v>
      </c>
      <c r="B604" s="349" t="s">
        <v>2574</v>
      </c>
      <c r="C604" s="39" t="s">
        <v>2561</v>
      </c>
      <c r="D604" s="39">
        <v>2035</v>
      </c>
      <c r="E604" s="85" t="e">
        <f>#REF!*INDEX(Costs!$E$7:$O$89,MATCH($C604,Costs!$C$7:$C$89,0),MATCH(E$7,Costs!$E$6:$O$6,0))</f>
        <v>#REF!</v>
      </c>
      <c r="F604" s="85" t="e">
        <f>#REF!*INDEX(Costs!$E$7:$O$89,MATCH($C604,Costs!$C$7:$C$89,0),MATCH(F$7,Costs!$E$6:$O$6,0))</f>
        <v>#REF!</v>
      </c>
      <c r="G604" s="85" t="e">
        <f>#REF!*INDEX(Costs!$E$7:$O$89,MATCH($C604,Costs!$C$7:$C$89,0),MATCH(G$7,Costs!$E$6:$O$6,0))</f>
        <v>#REF!</v>
      </c>
      <c r="H604" s="85" t="e">
        <f>#REF!*INDEX(Costs!$E$7:$O$89,MATCH($C604,Costs!$C$7:$C$89,0),MATCH(H$7,Costs!$E$6:$O$6,0))</f>
        <v>#REF!</v>
      </c>
      <c r="I604" s="85" t="e">
        <f>#REF!*INDEX(Costs!$E$7:$O$89,MATCH($C604,Costs!$C$7:$C$89,0),MATCH(I$7,Costs!$E$6:$O$6,0))</f>
        <v>#REF!</v>
      </c>
      <c r="J604" s="85" t="e">
        <f>#REF!*INDEX(Costs!$E$7:$O$89,MATCH($C604,Costs!$C$7:$C$89,0),MATCH(J$7,Costs!$E$6:$O$6,0))</f>
        <v>#REF!</v>
      </c>
      <c r="K604" s="85" t="e">
        <f>#REF!*INDEX(Costs!$E$7:$O$89,MATCH($C604,Costs!$C$7:$C$89,0),MATCH(K$7,Costs!$E$6:$O$6,0))</f>
        <v>#REF!</v>
      </c>
      <c r="L604" s="85" t="e">
        <f>#REF!*INDEX(Costs!$E$7:$O$89,MATCH($C604,Costs!$C$7:$C$89,0),MATCH(L$7,Costs!$E$6:$O$6,0))</f>
        <v>#REF!</v>
      </c>
      <c r="M604" s="85" t="e">
        <f>#REF!*INDEX(Costs!$E$7:$O$89,MATCH($C604,Costs!$C$7:$C$89,0),MATCH(M$7,Costs!$E$6:$O$6,0))</f>
        <v>#REF!</v>
      </c>
      <c r="N604" s="85" t="e">
        <f>#REF!*INDEX(Costs!$E$7:$O$89,MATCH($C604,Costs!$C$7:$C$89,0),MATCH(N$7,Costs!$E$6:$O$6,0))</f>
        <v>#REF!</v>
      </c>
      <c r="O604" s="85" t="e">
        <f>#REF!*INDEX(Costs!$E$7:$O$89,MATCH($C604,Costs!$C$7:$C$89,0),MATCH(O$7,Costs!$E$6:$O$6,0))</f>
        <v>#REF!</v>
      </c>
      <c r="P604" s="86" t="e">
        <f t="shared" si="272"/>
        <v>#REF!</v>
      </c>
      <c r="Q604" s="86" t="e">
        <f t="shared" si="269"/>
        <v>#REF!</v>
      </c>
      <c r="R604" s="86" t="e">
        <f t="shared" si="268"/>
        <v>#REF!</v>
      </c>
      <c r="S604" s="86" t="e">
        <f t="shared" si="256"/>
        <v>#REF!</v>
      </c>
      <c r="T604" s="86" t="e">
        <f t="shared" si="257"/>
        <v>#REF!</v>
      </c>
      <c r="U604" s="86" t="e">
        <f t="shared" si="258"/>
        <v>#REF!</v>
      </c>
      <c r="V604" s="86" t="e">
        <f t="shared" si="259"/>
        <v>#REF!</v>
      </c>
      <c r="W604" s="86" t="e">
        <f t="shared" si="260"/>
        <v>#REF!</v>
      </c>
      <c r="X604" s="86" t="e">
        <f t="shared" si="261"/>
        <v>#REF!</v>
      </c>
      <c r="Y604" s="86" t="e">
        <f t="shared" si="262"/>
        <v>#REF!</v>
      </c>
      <c r="Z604" s="86" t="e">
        <f t="shared" si="263"/>
        <v>#REF!</v>
      </c>
      <c r="AA604" s="39">
        <v>450</v>
      </c>
      <c r="AB604" s="88" t="e">
        <f>AA604*#REF!/$AI$18*10^3</f>
        <v>#REF!</v>
      </c>
      <c r="AC604" s="89">
        <f>INDEX(Efficiencies!$D$8:$M$89,MATCH(C604,Efficiencies!$C$8:$C$89),MATCH(D604,Efficiencies!$D$7:$M$7))</f>
        <v>40.410029999999999</v>
      </c>
      <c r="AD604" s="89">
        <f t="shared" si="267"/>
        <v>0.30641050332873332</v>
      </c>
      <c r="AE604" s="89">
        <f>INDEX(Efficiencies!$P$8:$Y$89,MATCH(C604,Efficiencies!$C$8:$C$89),MATCH(D604,Efficiencies!$P$7:$Y$7))</f>
        <v>33.936828114359997</v>
      </c>
      <c r="AF604" s="89">
        <f t="shared" si="271"/>
        <v>0.25732721762151017</v>
      </c>
      <c r="AG604" s="89">
        <v>0</v>
      </c>
    </row>
    <row r="605" spans="1:33" x14ac:dyDescent="0.2">
      <c r="A605" s="91" t="s">
        <v>2575</v>
      </c>
      <c r="B605" s="349" t="s">
        <v>2576</v>
      </c>
      <c r="C605" s="39" t="s">
        <v>2561</v>
      </c>
      <c r="D605" s="39">
        <v>2040</v>
      </c>
      <c r="E605" s="85" t="e">
        <f>#REF!*INDEX(Costs!$E$7:$O$89,MATCH($C605,Costs!$C$7:$C$89,0),MATCH(E$7,Costs!$E$6:$O$6,0))</f>
        <v>#REF!</v>
      </c>
      <c r="F605" s="85" t="e">
        <f>#REF!*INDEX(Costs!$E$7:$O$89,MATCH($C605,Costs!$C$7:$C$89,0),MATCH(F$7,Costs!$E$6:$O$6,0))</f>
        <v>#REF!</v>
      </c>
      <c r="G605" s="85" t="e">
        <f>#REF!*INDEX(Costs!$E$7:$O$89,MATCH($C605,Costs!$C$7:$C$89,0),MATCH(G$7,Costs!$E$6:$O$6,0))</f>
        <v>#REF!</v>
      </c>
      <c r="H605" s="85" t="e">
        <f>#REF!*INDEX(Costs!$E$7:$O$89,MATCH($C605,Costs!$C$7:$C$89,0),MATCH(H$7,Costs!$E$6:$O$6,0))</f>
        <v>#REF!</v>
      </c>
      <c r="I605" s="85" t="e">
        <f>#REF!*INDEX(Costs!$E$7:$O$89,MATCH($C605,Costs!$C$7:$C$89,0),MATCH(I$7,Costs!$E$6:$O$6,0))</f>
        <v>#REF!</v>
      </c>
      <c r="J605" s="85" t="e">
        <f>#REF!*INDEX(Costs!$E$7:$O$89,MATCH($C605,Costs!$C$7:$C$89,0),MATCH(J$7,Costs!$E$6:$O$6,0))</f>
        <v>#REF!</v>
      </c>
      <c r="K605" s="85" t="e">
        <f>#REF!*INDEX(Costs!$E$7:$O$89,MATCH($C605,Costs!$C$7:$C$89,0),MATCH(K$7,Costs!$E$6:$O$6,0))</f>
        <v>#REF!</v>
      </c>
      <c r="L605" s="85" t="e">
        <f>#REF!*INDEX(Costs!$E$7:$O$89,MATCH($C605,Costs!$C$7:$C$89,0),MATCH(L$7,Costs!$E$6:$O$6,0))</f>
        <v>#REF!</v>
      </c>
      <c r="M605" s="85" t="e">
        <f>#REF!*INDEX(Costs!$E$7:$O$89,MATCH($C605,Costs!$C$7:$C$89,0),MATCH(M$7,Costs!$E$6:$O$6,0))</f>
        <v>#REF!</v>
      </c>
      <c r="N605" s="85" t="e">
        <f>#REF!*INDEX(Costs!$E$7:$O$89,MATCH($C605,Costs!$C$7:$C$89,0),MATCH(N$7,Costs!$E$6:$O$6,0))</f>
        <v>#REF!</v>
      </c>
      <c r="O605" s="85" t="e">
        <f>#REF!*INDEX(Costs!$E$7:$O$89,MATCH($C605,Costs!$C$7:$C$89,0),MATCH(O$7,Costs!$E$6:$O$6,0))</f>
        <v>#REF!</v>
      </c>
      <c r="P605" s="86" t="e">
        <f t="shared" si="272"/>
        <v>#REF!</v>
      </c>
      <c r="Q605" s="86" t="e">
        <f t="shared" si="269"/>
        <v>#REF!</v>
      </c>
      <c r="R605" s="86" t="e">
        <f t="shared" si="268"/>
        <v>#REF!</v>
      </c>
      <c r="S605" s="86" t="e">
        <f t="shared" si="256"/>
        <v>#REF!</v>
      </c>
      <c r="T605" s="86" t="e">
        <f t="shared" si="257"/>
        <v>#REF!</v>
      </c>
      <c r="U605" s="86" t="e">
        <f t="shared" si="258"/>
        <v>#REF!</v>
      </c>
      <c r="V605" s="86" t="e">
        <f t="shared" si="259"/>
        <v>#REF!</v>
      </c>
      <c r="W605" s="86" t="e">
        <f t="shared" si="260"/>
        <v>#REF!</v>
      </c>
      <c r="X605" s="86" t="e">
        <f t="shared" si="261"/>
        <v>#REF!</v>
      </c>
      <c r="Y605" s="86" t="e">
        <f t="shared" si="262"/>
        <v>#REF!</v>
      </c>
      <c r="Z605" s="86" t="e">
        <f t="shared" si="263"/>
        <v>#REF!</v>
      </c>
      <c r="AA605" s="39">
        <v>450</v>
      </c>
      <c r="AB605" s="88" t="e">
        <f>AA605*#REF!/$AI$18*10^3</f>
        <v>#REF!</v>
      </c>
      <c r="AC605" s="89">
        <f>INDEX(Efficiencies!$D$8:$M$89,MATCH(C605,Efficiencies!$C$8:$C$89),MATCH(D605,Efficiencies!$D$7:$M$7))</f>
        <v>40.360722000000003</v>
      </c>
      <c r="AD605" s="89">
        <f t="shared" si="267"/>
        <v>0.30603662364841305</v>
      </c>
      <c r="AE605" s="89">
        <f>INDEX(Efficiencies!$P$8:$Y$89,MATCH(C605,Efficiencies!$C$8:$C$89),MATCH(D605,Efficiencies!$P$7:$Y$7))</f>
        <v>33.895418664264</v>
      </c>
      <c r="AF605" s="89">
        <f t="shared" si="271"/>
        <v>0.25701322897942103</v>
      </c>
      <c r="AG605" s="89">
        <v>0</v>
      </c>
    </row>
    <row r="606" spans="1:33" x14ac:dyDescent="0.2">
      <c r="A606" s="91" t="s">
        <v>2577</v>
      </c>
      <c r="B606" s="349" t="s">
        <v>2578</v>
      </c>
      <c r="C606" s="39" t="s">
        <v>2561</v>
      </c>
      <c r="D606" s="39">
        <v>2045</v>
      </c>
      <c r="E606" s="85" t="e">
        <f>#REF!*INDEX(Costs!$E$7:$O$89,MATCH($C606,Costs!$C$7:$C$89,0),MATCH(E$7,Costs!$E$6:$O$6,0))</f>
        <v>#REF!</v>
      </c>
      <c r="F606" s="85" t="e">
        <f>#REF!*INDEX(Costs!$E$7:$O$89,MATCH($C606,Costs!$C$7:$C$89,0),MATCH(F$7,Costs!$E$6:$O$6,0))</f>
        <v>#REF!</v>
      </c>
      <c r="G606" s="85" t="e">
        <f>#REF!*INDEX(Costs!$E$7:$O$89,MATCH($C606,Costs!$C$7:$C$89,0),MATCH(G$7,Costs!$E$6:$O$6,0))</f>
        <v>#REF!</v>
      </c>
      <c r="H606" s="85" t="e">
        <f>#REF!*INDEX(Costs!$E$7:$O$89,MATCH($C606,Costs!$C$7:$C$89,0),MATCH(H$7,Costs!$E$6:$O$6,0))</f>
        <v>#REF!</v>
      </c>
      <c r="I606" s="85" t="e">
        <f>#REF!*INDEX(Costs!$E$7:$O$89,MATCH($C606,Costs!$C$7:$C$89,0),MATCH(I$7,Costs!$E$6:$O$6,0))</f>
        <v>#REF!</v>
      </c>
      <c r="J606" s="85" t="e">
        <f>#REF!*INDEX(Costs!$E$7:$O$89,MATCH($C606,Costs!$C$7:$C$89,0),MATCH(J$7,Costs!$E$6:$O$6,0))</f>
        <v>#REF!</v>
      </c>
      <c r="K606" s="85" t="e">
        <f>#REF!*INDEX(Costs!$E$7:$O$89,MATCH($C606,Costs!$C$7:$C$89,0),MATCH(K$7,Costs!$E$6:$O$6,0))</f>
        <v>#REF!</v>
      </c>
      <c r="L606" s="85" t="e">
        <f>#REF!*INDEX(Costs!$E$7:$O$89,MATCH($C606,Costs!$C$7:$C$89,0),MATCH(L$7,Costs!$E$6:$O$6,0))</f>
        <v>#REF!</v>
      </c>
      <c r="M606" s="85" t="e">
        <f>#REF!*INDEX(Costs!$E$7:$O$89,MATCH($C606,Costs!$C$7:$C$89,0),MATCH(M$7,Costs!$E$6:$O$6,0))</f>
        <v>#REF!</v>
      </c>
      <c r="N606" s="85" t="e">
        <f>#REF!*INDEX(Costs!$E$7:$O$89,MATCH($C606,Costs!$C$7:$C$89,0),MATCH(N$7,Costs!$E$6:$O$6,0))</f>
        <v>#REF!</v>
      </c>
      <c r="O606" s="85" t="e">
        <f>#REF!*INDEX(Costs!$E$7:$O$89,MATCH($C606,Costs!$C$7:$C$89,0),MATCH(O$7,Costs!$E$6:$O$6,0))</f>
        <v>#REF!</v>
      </c>
      <c r="P606" s="86" t="e">
        <f t="shared" si="272"/>
        <v>#REF!</v>
      </c>
      <c r="Q606" s="86" t="e">
        <f t="shared" si="269"/>
        <v>#REF!</v>
      </c>
      <c r="R606" s="86" t="e">
        <f t="shared" si="268"/>
        <v>#REF!</v>
      </c>
      <c r="S606" s="86" t="e">
        <f t="shared" si="256"/>
        <v>#REF!</v>
      </c>
      <c r="T606" s="86" t="e">
        <f t="shared" si="257"/>
        <v>#REF!</v>
      </c>
      <c r="U606" s="86" t="e">
        <f t="shared" si="258"/>
        <v>#REF!</v>
      </c>
      <c r="V606" s="86" t="e">
        <f t="shared" si="259"/>
        <v>#REF!</v>
      </c>
      <c r="W606" s="86" t="e">
        <f t="shared" si="260"/>
        <v>#REF!</v>
      </c>
      <c r="X606" s="86" t="e">
        <f t="shared" si="261"/>
        <v>#REF!</v>
      </c>
      <c r="Y606" s="86" t="e">
        <f t="shared" si="262"/>
        <v>#REF!</v>
      </c>
      <c r="Z606" s="86" t="e">
        <f t="shared" si="263"/>
        <v>#REF!</v>
      </c>
      <c r="AA606" s="39">
        <v>450</v>
      </c>
      <c r="AB606" s="88" t="e">
        <f>AA606*#REF!/$AI$18*10^3</f>
        <v>#REF!</v>
      </c>
      <c r="AC606" s="89">
        <f>INDEX(Efficiencies!$D$8:$M$89,MATCH(C606,Efficiencies!$C$8:$C$89),MATCH(D606,Efficiencies!$D$7:$M$7))</f>
        <v>40.360722000000003</v>
      </c>
      <c r="AD606" s="89">
        <f t="shared" si="267"/>
        <v>0.30603662364841305</v>
      </c>
      <c r="AE606" s="89">
        <f>INDEX(Efficiencies!$P$8:$Y$89,MATCH(C606,Efficiencies!$C$8:$C$89),MATCH(D606,Efficiencies!$P$7:$Y$7))</f>
        <v>33.895418664264</v>
      </c>
      <c r="AF606" s="89">
        <f t="shared" si="271"/>
        <v>0.25701322897942103</v>
      </c>
      <c r="AG606" s="89">
        <v>0</v>
      </c>
    </row>
    <row r="607" spans="1:33" x14ac:dyDescent="0.2">
      <c r="A607" s="91" t="s">
        <v>2579</v>
      </c>
      <c r="B607" s="349" t="s">
        <v>2580</v>
      </c>
      <c r="C607" s="39" t="s">
        <v>2561</v>
      </c>
      <c r="D607" s="39">
        <v>2050</v>
      </c>
      <c r="E607" s="85" t="e">
        <f>#REF!*INDEX(Costs!$E$7:$O$89,MATCH($C607,Costs!$C$7:$C$89,0),MATCH(E$7,Costs!$E$6:$O$6,0))</f>
        <v>#REF!</v>
      </c>
      <c r="F607" s="85" t="e">
        <f>#REF!*INDEX(Costs!$E$7:$O$89,MATCH($C607,Costs!$C$7:$C$89,0),MATCH(F$7,Costs!$E$6:$O$6,0))</f>
        <v>#REF!</v>
      </c>
      <c r="G607" s="85" t="e">
        <f>#REF!*INDEX(Costs!$E$7:$O$89,MATCH($C607,Costs!$C$7:$C$89,0),MATCH(G$7,Costs!$E$6:$O$6,0))</f>
        <v>#REF!</v>
      </c>
      <c r="H607" s="85" t="e">
        <f>#REF!*INDEX(Costs!$E$7:$O$89,MATCH($C607,Costs!$C$7:$C$89,0),MATCH(H$7,Costs!$E$6:$O$6,0))</f>
        <v>#REF!</v>
      </c>
      <c r="I607" s="85" t="e">
        <f>#REF!*INDEX(Costs!$E$7:$O$89,MATCH($C607,Costs!$C$7:$C$89,0),MATCH(I$7,Costs!$E$6:$O$6,0))</f>
        <v>#REF!</v>
      </c>
      <c r="J607" s="85" t="e">
        <f>#REF!*INDEX(Costs!$E$7:$O$89,MATCH($C607,Costs!$C$7:$C$89,0),MATCH(J$7,Costs!$E$6:$O$6,0))</f>
        <v>#REF!</v>
      </c>
      <c r="K607" s="85" t="e">
        <f>#REF!*INDEX(Costs!$E$7:$O$89,MATCH($C607,Costs!$C$7:$C$89,0),MATCH(K$7,Costs!$E$6:$O$6,0))</f>
        <v>#REF!</v>
      </c>
      <c r="L607" s="85" t="e">
        <f>#REF!*INDEX(Costs!$E$7:$O$89,MATCH($C607,Costs!$C$7:$C$89,0),MATCH(L$7,Costs!$E$6:$O$6,0))</f>
        <v>#REF!</v>
      </c>
      <c r="M607" s="85" t="e">
        <f>#REF!*INDEX(Costs!$E$7:$O$89,MATCH($C607,Costs!$C$7:$C$89,0),MATCH(M$7,Costs!$E$6:$O$6,0))</f>
        <v>#REF!</v>
      </c>
      <c r="N607" s="85" t="e">
        <f>#REF!*INDEX(Costs!$E$7:$O$89,MATCH($C607,Costs!$C$7:$C$89,0),MATCH(N$7,Costs!$E$6:$O$6,0))</f>
        <v>#REF!</v>
      </c>
      <c r="O607" s="85" t="e">
        <f>#REF!*INDEX(Costs!$E$7:$O$89,MATCH($C607,Costs!$C$7:$C$89,0),MATCH(O$7,Costs!$E$6:$O$6,0))</f>
        <v>#REF!</v>
      </c>
      <c r="P607" s="86" t="e">
        <f t="shared" si="272"/>
        <v>#REF!</v>
      </c>
      <c r="Q607" s="86" t="e">
        <f t="shared" si="269"/>
        <v>#REF!</v>
      </c>
      <c r="R607" s="86" t="e">
        <f t="shared" si="268"/>
        <v>#REF!</v>
      </c>
      <c r="S607" s="86" t="e">
        <f t="shared" si="256"/>
        <v>#REF!</v>
      </c>
      <c r="T607" s="86" t="e">
        <f t="shared" si="257"/>
        <v>#REF!</v>
      </c>
      <c r="U607" s="86" t="e">
        <f t="shared" si="258"/>
        <v>#REF!</v>
      </c>
      <c r="V607" s="86" t="e">
        <f t="shared" si="259"/>
        <v>#REF!</v>
      </c>
      <c r="W607" s="86" t="e">
        <f t="shared" si="260"/>
        <v>#REF!</v>
      </c>
      <c r="X607" s="86" t="e">
        <f t="shared" si="261"/>
        <v>#REF!</v>
      </c>
      <c r="Y607" s="86" t="e">
        <f t="shared" si="262"/>
        <v>#REF!</v>
      </c>
      <c r="Z607" s="86" t="e">
        <f t="shared" si="263"/>
        <v>#REF!</v>
      </c>
      <c r="AA607" s="39">
        <v>450</v>
      </c>
      <c r="AB607" s="88" t="e">
        <f>AA607*#REF!/$AI$18*10^3</f>
        <v>#REF!</v>
      </c>
      <c r="AC607" s="89">
        <f>INDEX(Efficiencies!$D$8:$M$89,MATCH(C607,Efficiencies!$C$8:$C$89),MATCH(D607,Efficiencies!$D$7:$M$7))</f>
        <v>40.360722000000003</v>
      </c>
      <c r="AD607" s="89">
        <f t="shared" si="267"/>
        <v>0.30603662364841305</v>
      </c>
      <c r="AE607" s="89">
        <f>INDEX(Efficiencies!$P$8:$Y$89,MATCH(C607,Efficiencies!$C$8:$C$89),MATCH(D607,Efficiencies!$P$7:$Y$7))</f>
        <v>33.895418664264</v>
      </c>
      <c r="AF607" s="89">
        <f t="shared" si="271"/>
        <v>0.25701322897942103</v>
      </c>
      <c r="AG607" s="89">
        <v>0</v>
      </c>
    </row>
    <row r="608" spans="1:33" x14ac:dyDescent="0.2">
      <c r="A608" s="91" t="s">
        <v>533</v>
      </c>
      <c r="B608" s="349" t="s">
        <v>534</v>
      </c>
      <c r="C608" s="39" t="s">
        <v>2581</v>
      </c>
      <c r="D608" s="39">
        <v>2025</v>
      </c>
      <c r="E608" s="85" t="e">
        <f>#REF!*INDEX(Costs!$E$7:$O$89,MATCH($C608,Costs!$C$7:$C$89,0),MATCH(E$7,Costs!$E$6:$O$6,0))</f>
        <v>#REF!</v>
      </c>
      <c r="F608" s="85" t="e">
        <f>#REF!*INDEX(Costs!$E$7:$O$89,MATCH($C608,Costs!$C$7:$C$89,0),MATCH(F$7,Costs!$E$6:$O$6,0))</f>
        <v>#REF!</v>
      </c>
      <c r="G608" s="85" t="e">
        <f>#REF!*INDEX(Costs!$E$7:$O$89,MATCH($C608,Costs!$C$7:$C$89,0),MATCH(G$7,Costs!$E$6:$O$6,0))</f>
        <v>#REF!</v>
      </c>
      <c r="H608" s="85" t="e">
        <f>#REF!*INDEX(Costs!$E$7:$O$89,MATCH($C608,Costs!$C$7:$C$89,0),MATCH(H$7,Costs!$E$6:$O$6,0))</f>
        <v>#REF!</v>
      </c>
      <c r="I608" s="85" t="e">
        <f>#REF!*INDEX(Costs!$E$7:$O$89,MATCH($C608,Costs!$C$7:$C$89,0),MATCH(I$7,Costs!$E$6:$O$6,0))</f>
        <v>#REF!</v>
      </c>
      <c r="J608" s="85" t="e">
        <f>#REF!*INDEX(Costs!$E$7:$O$89,MATCH($C608,Costs!$C$7:$C$89,0),MATCH(J$7,Costs!$E$6:$O$6,0))</f>
        <v>#REF!</v>
      </c>
      <c r="K608" s="85" t="e">
        <f>#REF!*INDEX(Costs!$E$7:$O$89,MATCH($C608,Costs!$C$7:$C$89,0),MATCH(K$7,Costs!$E$6:$O$6,0))</f>
        <v>#REF!</v>
      </c>
      <c r="L608" s="85" t="e">
        <f>#REF!*INDEX(Costs!$E$7:$O$89,MATCH($C608,Costs!$C$7:$C$89,0),MATCH(L$7,Costs!$E$6:$O$6,0))</f>
        <v>#REF!</v>
      </c>
      <c r="M608" s="85" t="e">
        <f>#REF!*INDEX(Costs!$E$7:$O$89,MATCH($C608,Costs!$C$7:$C$89,0),MATCH(M$7,Costs!$E$6:$O$6,0))</f>
        <v>#REF!</v>
      </c>
      <c r="N608" s="85" t="e">
        <f>#REF!*INDEX(Costs!$E$7:$O$89,MATCH($C608,Costs!$C$7:$C$89,0),MATCH(N$7,Costs!$E$6:$O$6,0))</f>
        <v>#REF!</v>
      </c>
      <c r="O608" s="85" t="e">
        <f>#REF!*INDEX(Costs!$E$7:$O$89,MATCH($C608,Costs!$C$7:$C$89,0),MATCH(O$7,Costs!$E$6:$O$6,0))</f>
        <v>#REF!</v>
      </c>
      <c r="P608" s="86" t="e">
        <f>E608/$AI$18*10^6</f>
        <v>#REF!</v>
      </c>
      <c r="Q608" s="86" t="e">
        <f t="shared" si="269"/>
        <v>#REF!</v>
      </c>
      <c r="R608" s="86" t="e">
        <f t="shared" si="268"/>
        <v>#REF!</v>
      </c>
      <c r="S608" s="86" t="e">
        <f t="shared" si="256"/>
        <v>#REF!</v>
      </c>
      <c r="T608" s="86" t="e">
        <f t="shared" si="257"/>
        <v>#REF!</v>
      </c>
      <c r="U608" s="86" t="e">
        <f t="shared" si="258"/>
        <v>#REF!</v>
      </c>
      <c r="V608" s="86" t="e">
        <f t="shared" si="259"/>
        <v>#REF!</v>
      </c>
      <c r="W608" s="86" t="e">
        <f t="shared" si="260"/>
        <v>#REF!</v>
      </c>
      <c r="X608" s="86" t="e">
        <f t="shared" si="261"/>
        <v>#REF!</v>
      </c>
      <c r="Y608" s="86" t="e">
        <f t="shared" si="262"/>
        <v>#REF!</v>
      </c>
      <c r="Z608" s="86" t="e">
        <f t="shared" si="263"/>
        <v>#REF!</v>
      </c>
      <c r="AA608" s="39">
        <v>473</v>
      </c>
      <c r="AB608" s="88" t="e">
        <f>AA608*#REF!/$AI$18*10^3</f>
        <v>#REF!</v>
      </c>
      <c r="AC608" s="89">
        <f>INDEX(Efficiencies!$D$8:$M$89,MATCH(C608,Efficiencies!$C$8:$C$89),MATCH(D608,Efficiencies!$D$7:$M$7))</f>
        <v>38.366135</v>
      </c>
      <c r="AD608" s="89">
        <f t="shared" si="267"/>
        <v>0.29091259610864262</v>
      </c>
      <c r="AE608" s="89">
        <f>INDEX(Efficiencies!$P$8:$Y$89,MATCH(C608,Efficiencies!$C$8:$C$89),MATCH(D608,Efficiencies!$P$7:$Y$7))</f>
        <v>32.220340566620003</v>
      </c>
      <c r="AF608" s="89">
        <f t="shared" si="271"/>
        <v>0.24431188916319141</v>
      </c>
      <c r="AG608" s="89">
        <v>0</v>
      </c>
    </row>
    <row r="609" spans="1:33" x14ac:dyDescent="0.2">
      <c r="A609" s="91" t="s">
        <v>2582</v>
      </c>
      <c r="B609" s="349" t="s">
        <v>2583</v>
      </c>
      <c r="C609" s="39" t="s">
        <v>2581</v>
      </c>
      <c r="D609" s="39">
        <v>2030</v>
      </c>
      <c r="E609" s="85" t="e">
        <f>#REF!*INDEX(Costs!$E$7:$O$89,MATCH($C609,Costs!$C$7:$C$89,0),MATCH(E$7,Costs!$E$6:$O$6,0))</f>
        <v>#REF!</v>
      </c>
      <c r="F609" s="85" t="e">
        <f>#REF!*INDEX(Costs!$E$7:$O$89,MATCH($C609,Costs!$C$7:$C$89,0),MATCH(F$7,Costs!$E$6:$O$6,0))</f>
        <v>#REF!</v>
      </c>
      <c r="G609" s="85" t="e">
        <f>#REF!*INDEX(Costs!$E$7:$O$89,MATCH($C609,Costs!$C$7:$C$89,0),MATCH(G$7,Costs!$E$6:$O$6,0))</f>
        <v>#REF!</v>
      </c>
      <c r="H609" s="85" t="e">
        <f>#REF!*INDEX(Costs!$E$7:$O$89,MATCH($C609,Costs!$C$7:$C$89,0),MATCH(H$7,Costs!$E$6:$O$6,0))</f>
        <v>#REF!</v>
      </c>
      <c r="I609" s="85" t="e">
        <f>#REF!*INDEX(Costs!$E$7:$O$89,MATCH($C609,Costs!$C$7:$C$89,0),MATCH(I$7,Costs!$E$6:$O$6,0))</f>
        <v>#REF!</v>
      </c>
      <c r="J609" s="85" t="e">
        <f>#REF!*INDEX(Costs!$E$7:$O$89,MATCH($C609,Costs!$C$7:$C$89,0),MATCH(J$7,Costs!$E$6:$O$6,0))</f>
        <v>#REF!</v>
      </c>
      <c r="K609" s="85" t="e">
        <f>#REF!*INDEX(Costs!$E$7:$O$89,MATCH($C609,Costs!$C$7:$C$89,0),MATCH(K$7,Costs!$E$6:$O$6,0))</f>
        <v>#REF!</v>
      </c>
      <c r="L609" s="85" t="e">
        <f>#REF!*INDEX(Costs!$E$7:$O$89,MATCH($C609,Costs!$C$7:$C$89,0),MATCH(L$7,Costs!$E$6:$O$6,0))</f>
        <v>#REF!</v>
      </c>
      <c r="M609" s="85" t="e">
        <f>#REF!*INDEX(Costs!$E$7:$O$89,MATCH($C609,Costs!$C$7:$C$89,0),MATCH(M$7,Costs!$E$6:$O$6,0))</f>
        <v>#REF!</v>
      </c>
      <c r="N609" s="85" t="e">
        <f>#REF!*INDEX(Costs!$E$7:$O$89,MATCH($C609,Costs!$C$7:$C$89,0),MATCH(N$7,Costs!$E$6:$O$6,0))</f>
        <v>#REF!</v>
      </c>
      <c r="O609" s="85" t="e">
        <f>#REF!*INDEX(Costs!$E$7:$O$89,MATCH($C609,Costs!$C$7:$C$89,0),MATCH(O$7,Costs!$E$6:$O$6,0))</f>
        <v>#REF!</v>
      </c>
      <c r="P609" s="86" t="e">
        <f t="shared" ref="P609:P613" si="273">E609/$AI$18*10^6</f>
        <v>#REF!</v>
      </c>
      <c r="Q609" s="86" t="e">
        <f t="shared" si="269"/>
        <v>#REF!</v>
      </c>
      <c r="R609" s="86" t="e">
        <f t="shared" si="268"/>
        <v>#REF!</v>
      </c>
      <c r="S609" s="86" t="e">
        <f t="shared" si="256"/>
        <v>#REF!</v>
      </c>
      <c r="T609" s="86" t="e">
        <f t="shared" si="257"/>
        <v>#REF!</v>
      </c>
      <c r="U609" s="86" t="e">
        <f t="shared" si="258"/>
        <v>#REF!</v>
      </c>
      <c r="V609" s="86" t="e">
        <f t="shared" si="259"/>
        <v>#REF!</v>
      </c>
      <c r="W609" s="86" t="e">
        <f t="shared" si="260"/>
        <v>#REF!</v>
      </c>
      <c r="X609" s="86" t="e">
        <f t="shared" si="261"/>
        <v>#REF!</v>
      </c>
      <c r="Y609" s="86" t="e">
        <f t="shared" si="262"/>
        <v>#REF!</v>
      </c>
      <c r="Z609" s="86" t="e">
        <f t="shared" si="263"/>
        <v>#REF!</v>
      </c>
      <c r="AA609" s="39">
        <v>473</v>
      </c>
      <c r="AB609" s="88" t="e">
        <f>AA609*#REF!/$AI$18*10^3</f>
        <v>#REF!</v>
      </c>
      <c r="AC609" s="89">
        <f>INDEX(Efficiencies!$D$8:$M$89,MATCH(C609,Efficiencies!$C$8:$C$89),MATCH(D609,Efficiencies!$D$7:$M$7))</f>
        <v>38.557701000000002</v>
      </c>
      <c r="AD609" s="89">
        <f t="shared" si="267"/>
        <v>0.29236515218149567</v>
      </c>
      <c r="AE609" s="89">
        <f>INDEX(Efficiencies!$P$8:$Y$89,MATCH(C609,Efficiencies!$C$8:$C$89),MATCH(D609,Efficiencies!$P$7:$Y$7))</f>
        <v>32.381219992212003</v>
      </c>
      <c r="AF609" s="89">
        <f t="shared" si="271"/>
        <v>0.24553176318384623</v>
      </c>
      <c r="AG609" s="89">
        <v>0</v>
      </c>
    </row>
    <row r="610" spans="1:33" x14ac:dyDescent="0.2">
      <c r="A610" s="91" t="s">
        <v>2584</v>
      </c>
      <c r="B610" s="349" t="s">
        <v>2585</v>
      </c>
      <c r="C610" s="39" t="s">
        <v>2581</v>
      </c>
      <c r="D610" s="39">
        <v>2035</v>
      </c>
      <c r="E610" s="85" t="e">
        <f>#REF!*INDEX(Costs!$E$7:$O$89,MATCH($C610,Costs!$C$7:$C$89,0),MATCH(E$7,Costs!$E$6:$O$6,0))</f>
        <v>#REF!</v>
      </c>
      <c r="F610" s="85" t="e">
        <f>#REF!*INDEX(Costs!$E$7:$O$89,MATCH($C610,Costs!$C$7:$C$89,0),MATCH(F$7,Costs!$E$6:$O$6,0))</f>
        <v>#REF!</v>
      </c>
      <c r="G610" s="85" t="e">
        <f>#REF!*INDEX(Costs!$E$7:$O$89,MATCH($C610,Costs!$C$7:$C$89,0),MATCH(G$7,Costs!$E$6:$O$6,0))</f>
        <v>#REF!</v>
      </c>
      <c r="H610" s="85" t="e">
        <f>#REF!*INDEX(Costs!$E$7:$O$89,MATCH($C610,Costs!$C$7:$C$89,0),MATCH(H$7,Costs!$E$6:$O$6,0))</f>
        <v>#REF!</v>
      </c>
      <c r="I610" s="85" t="e">
        <f>#REF!*INDEX(Costs!$E$7:$O$89,MATCH($C610,Costs!$C$7:$C$89,0),MATCH(I$7,Costs!$E$6:$O$6,0))</f>
        <v>#REF!</v>
      </c>
      <c r="J610" s="85" t="e">
        <f>#REF!*INDEX(Costs!$E$7:$O$89,MATCH($C610,Costs!$C$7:$C$89,0),MATCH(J$7,Costs!$E$6:$O$6,0))</f>
        <v>#REF!</v>
      </c>
      <c r="K610" s="85" t="e">
        <f>#REF!*INDEX(Costs!$E$7:$O$89,MATCH($C610,Costs!$C$7:$C$89,0),MATCH(K$7,Costs!$E$6:$O$6,0))</f>
        <v>#REF!</v>
      </c>
      <c r="L610" s="85" t="e">
        <f>#REF!*INDEX(Costs!$E$7:$O$89,MATCH($C610,Costs!$C$7:$C$89,0),MATCH(L$7,Costs!$E$6:$O$6,0))</f>
        <v>#REF!</v>
      </c>
      <c r="M610" s="85" t="e">
        <f>#REF!*INDEX(Costs!$E$7:$O$89,MATCH($C610,Costs!$C$7:$C$89,0),MATCH(M$7,Costs!$E$6:$O$6,0))</f>
        <v>#REF!</v>
      </c>
      <c r="N610" s="85" t="e">
        <f>#REF!*INDEX(Costs!$E$7:$O$89,MATCH($C610,Costs!$C$7:$C$89,0),MATCH(N$7,Costs!$E$6:$O$6,0))</f>
        <v>#REF!</v>
      </c>
      <c r="O610" s="85" t="e">
        <f>#REF!*INDEX(Costs!$E$7:$O$89,MATCH($C610,Costs!$C$7:$C$89,0),MATCH(O$7,Costs!$E$6:$O$6,0))</f>
        <v>#REF!</v>
      </c>
      <c r="P610" s="86" t="e">
        <f t="shared" si="273"/>
        <v>#REF!</v>
      </c>
      <c r="Q610" s="86" t="e">
        <f t="shared" si="269"/>
        <v>#REF!</v>
      </c>
      <c r="R610" s="86" t="e">
        <f t="shared" si="268"/>
        <v>#REF!</v>
      </c>
      <c r="S610" s="86" t="e">
        <f t="shared" si="256"/>
        <v>#REF!</v>
      </c>
      <c r="T610" s="86" t="e">
        <f t="shared" si="257"/>
        <v>#REF!</v>
      </c>
      <c r="U610" s="86" t="e">
        <f t="shared" si="258"/>
        <v>#REF!</v>
      </c>
      <c r="V610" s="86" t="e">
        <f t="shared" si="259"/>
        <v>#REF!</v>
      </c>
      <c r="W610" s="86" t="e">
        <f t="shared" si="260"/>
        <v>#REF!</v>
      </c>
      <c r="X610" s="86" t="e">
        <f t="shared" si="261"/>
        <v>#REF!</v>
      </c>
      <c r="Y610" s="86" t="e">
        <f t="shared" si="262"/>
        <v>#REF!</v>
      </c>
      <c r="Z610" s="86" t="e">
        <f t="shared" si="263"/>
        <v>#REF!</v>
      </c>
      <c r="AA610" s="39">
        <v>473</v>
      </c>
      <c r="AB610" s="88" t="e">
        <f>AA610*#REF!/$AI$18*10^3</f>
        <v>#REF!</v>
      </c>
      <c r="AC610" s="89">
        <f>INDEX(Efficiencies!$D$8:$M$89,MATCH(C610,Efficiencies!$C$8:$C$89),MATCH(D610,Efficiencies!$D$7:$M$7))</f>
        <v>38.582363000000001</v>
      </c>
      <c r="AD610" s="89">
        <f t="shared" si="267"/>
        <v>0.29255215268194301</v>
      </c>
      <c r="AE610" s="89">
        <f>INDEX(Efficiencies!$P$8:$Y$89,MATCH(C610,Efficiencies!$C$8:$C$89),MATCH(D610,Efficiencies!$P$7:$Y$7))</f>
        <v>32.401931435755998</v>
      </c>
      <c r="AF610" s="89">
        <f t="shared" si="271"/>
        <v>0.2456888084481279</v>
      </c>
      <c r="AG610" s="89">
        <v>0</v>
      </c>
    </row>
    <row r="611" spans="1:33" x14ac:dyDescent="0.2">
      <c r="A611" s="91" t="s">
        <v>2586</v>
      </c>
      <c r="B611" s="349" t="s">
        <v>2587</v>
      </c>
      <c r="C611" s="39" t="s">
        <v>2581</v>
      </c>
      <c r="D611" s="39">
        <v>2040</v>
      </c>
      <c r="E611" s="85" t="e">
        <f>#REF!*INDEX(Costs!$E$7:$O$89,MATCH($C611,Costs!$C$7:$C$89,0),MATCH(E$7,Costs!$E$6:$O$6,0))</f>
        <v>#REF!</v>
      </c>
      <c r="F611" s="85" t="e">
        <f>#REF!*INDEX(Costs!$E$7:$O$89,MATCH($C611,Costs!$C$7:$C$89,0),MATCH(F$7,Costs!$E$6:$O$6,0))</f>
        <v>#REF!</v>
      </c>
      <c r="G611" s="85" t="e">
        <f>#REF!*INDEX(Costs!$E$7:$O$89,MATCH($C611,Costs!$C$7:$C$89,0),MATCH(G$7,Costs!$E$6:$O$6,0))</f>
        <v>#REF!</v>
      </c>
      <c r="H611" s="85" t="e">
        <f>#REF!*INDEX(Costs!$E$7:$O$89,MATCH($C611,Costs!$C$7:$C$89,0),MATCH(H$7,Costs!$E$6:$O$6,0))</f>
        <v>#REF!</v>
      </c>
      <c r="I611" s="85" t="e">
        <f>#REF!*INDEX(Costs!$E$7:$O$89,MATCH($C611,Costs!$C$7:$C$89,0),MATCH(I$7,Costs!$E$6:$O$6,0))</f>
        <v>#REF!</v>
      </c>
      <c r="J611" s="85" t="e">
        <f>#REF!*INDEX(Costs!$E$7:$O$89,MATCH($C611,Costs!$C$7:$C$89,0),MATCH(J$7,Costs!$E$6:$O$6,0))</f>
        <v>#REF!</v>
      </c>
      <c r="K611" s="85" t="e">
        <f>#REF!*INDEX(Costs!$E$7:$O$89,MATCH($C611,Costs!$C$7:$C$89,0),MATCH(K$7,Costs!$E$6:$O$6,0))</f>
        <v>#REF!</v>
      </c>
      <c r="L611" s="85" t="e">
        <f>#REF!*INDEX(Costs!$E$7:$O$89,MATCH($C611,Costs!$C$7:$C$89,0),MATCH(L$7,Costs!$E$6:$O$6,0))</f>
        <v>#REF!</v>
      </c>
      <c r="M611" s="85" t="e">
        <f>#REF!*INDEX(Costs!$E$7:$O$89,MATCH($C611,Costs!$C$7:$C$89,0),MATCH(M$7,Costs!$E$6:$O$6,0))</f>
        <v>#REF!</v>
      </c>
      <c r="N611" s="85" t="e">
        <f>#REF!*INDEX(Costs!$E$7:$O$89,MATCH($C611,Costs!$C$7:$C$89,0),MATCH(N$7,Costs!$E$6:$O$6,0))</f>
        <v>#REF!</v>
      </c>
      <c r="O611" s="85" t="e">
        <f>#REF!*INDEX(Costs!$E$7:$O$89,MATCH($C611,Costs!$C$7:$C$89,0),MATCH(O$7,Costs!$E$6:$O$6,0))</f>
        <v>#REF!</v>
      </c>
      <c r="P611" s="86" t="e">
        <f t="shared" si="273"/>
        <v>#REF!</v>
      </c>
      <c r="Q611" s="86" t="e">
        <f t="shared" si="269"/>
        <v>#REF!</v>
      </c>
      <c r="R611" s="86" t="e">
        <f t="shared" si="268"/>
        <v>#REF!</v>
      </c>
      <c r="S611" s="86" t="e">
        <f t="shared" si="256"/>
        <v>#REF!</v>
      </c>
      <c r="T611" s="86" t="e">
        <f t="shared" si="257"/>
        <v>#REF!</v>
      </c>
      <c r="U611" s="86" t="e">
        <f t="shared" si="258"/>
        <v>#REF!</v>
      </c>
      <c r="V611" s="86" t="e">
        <f t="shared" si="259"/>
        <v>#REF!</v>
      </c>
      <c r="W611" s="86" t="e">
        <f t="shared" si="260"/>
        <v>#REF!</v>
      </c>
      <c r="X611" s="86" t="e">
        <f t="shared" si="261"/>
        <v>#REF!</v>
      </c>
      <c r="Y611" s="86" t="e">
        <f t="shared" si="262"/>
        <v>#REF!</v>
      </c>
      <c r="Z611" s="86" t="e">
        <f t="shared" si="263"/>
        <v>#REF!</v>
      </c>
      <c r="AA611" s="39">
        <v>473</v>
      </c>
      <c r="AB611" s="88" t="e">
        <f>AA611*#REF!/$AI$18*10^3</f>
        <v>#REF!</v>
      </c>
      <c r="AC611" s="89">
        <f>INDEX(Efficiencies!$D$8:$M$89,MATCH(C611,Efficiencies!$C$8:$C$89),MATCH(D611,Efficiencies!$D$7:$M$7))</f>
        <v>38.603115000000003</v>
      </c>
      <c r="AD611" s="89">
        <f t="shared" si="267"/>
        <v>0.29270950546700847</v>
      </c>
      <c r="AE611" s="89">
        <f>INDEX(Efficiencies!$P$8:$Y$89,MATCH(C611,Efficiencies!$C$8:$C$89),MATCH(D611,Efficiencies!$P$7:$Y$7))</f>
        <v>32.419359214380002</v>
      </c>
      <c r="AF611" s="89">
        <f t="shared" si="271"/>
        <v>0.24582095520525932</v>
      </c>
      <c r="AG611" s="89">
        <v>0</v>
      </c>
    </row>
    <row r="612" spans="1:33" x14ac:dyDescent="0.2">
      <c r="A612" s="91" t="s">
        <v>2588</v>
      </c>
      <c r="B612" s="349" t="s">
        <v>2589</v>
      </c>
      <c r="C612" s="39" t="s">
        <v>2581</v>
      </c>
      <c r="D612" s="39">
        <v>2045</v>
      </c>
      <c r="E612" s="85" t="e">
        <f>#REF!*INDEX(Costs!$E$7:$O$89,MATCH($C612,Costs!$C$7:$C$89,0),MATCH(E$7,Costs!$E$6:$O$6,0))</f>
        <v>#REF!</v>
      </c>
      <c r="F612" s="85" t="e">
        <f>#REF!*INDEX(Costs!$E$7:$O$89,MATCH($C612,Costs!$C$7:$C$89,0),MATCH(F$7,Costs!$E$6:$O$6,0))</f>
        <v>#REF!</v>
      </c>
      <c r="G612" s="85" t="e">
        <f>#REF!*INDEX(Costs!$E$7:$O$89,MATCH($C612,Costs!$C$7:$C$89,0),MATCH(G$7,Costs!$E$6:$O$6,0))</f>
        <v>#REF!</v>
      </c>
      <c r="H612" s="85" t="e">
        <f>#REF!*INDEX(Costs!$E$7:$O$89,MATCH($C612,Costs!$C$7:$C$89,0),MATCH(H$7,Costs!$E$6:$O$6,0))</f>
        <v>#REF!</v>
      </c>
      <c r="I612" s="85" t="e">
        <f>#REF!*INDEX(Costs!$E$7:$O$89,MATCH($C612,Costs!$C$7:$C$89,0),MATCH(I$7,Costs!$E$6:$O$6,0))</f>
        <v>#REF!</v>
      </c>
      <c r="J612" s="85" t="e">
        <f>#REF!*INDEX(Costs!$E$7:$O$89,MATCH($C612,Costs!$C$7:$C$89,0),MATCH(J$7,Costs!$E$6:$O$6,0))</f>
        <v>#REF!</v>
      </c>
      <c r="K612" s="85" t="e">
        <f>#REF!*INDEX(Costs!$E$7:$O$89,MATCH($C612,Costs!$C$7:$C$89,0),MATCH(K$7,Costs!$E$6:$O$6,0))</f>
        <v>#REF!</v>
      </c>
      <c r="L612" s="85" t="e">
        <f>#REF!*INDEX(Costs!$E$7:$O$89,MATCH($C612,Costs!$C$7:$C$89,0),MATCH(L$7,Costs!$E$6:$O$6,0))</f>
        <v>#REF!</v>
      </c>
      <c r="M612" s="85" t="e">
        <f>#REF!*INDEX(Costs!$E$7:$O$89,MATCH($C612,Costs!$C$7:$C$89,0),MATCH(M$7,Costs!$E$6:$O$6,0))</f>
        <v>#REF!</v>
      </c>
      <c r="N612" s="85" t="e">
        <f>#REF!*INDEX(Costs!$E$7:$O$89,MATCH($C612,Costs!$C$7:$C$89,0),MATCH(N$7,Costs!$E$6:$O$6,0))</f>
        <v>#REF!</v>
      </c>
      <c r="O612" s="85" t="e">
        <f>#REF!*INDEX(Costs!$E$7:$O$89,MATCH($C612,Costs!$C$7:$C$89,0),MATCH(O$7,Costs!$E$6:$O$6,0))</f>
        <v>#REF!</v>
      </c>
      <c r="P612" s="86" t="e">
        <f t="shared" si="273"/>
        <v>#REF!</v>
      </c>
      <c r="Q612" s="86" t="e">
        <f t="shared" si="269"/>
        <v>#REF!</v>
      </c>
      <c r="R612" s="86" t="e">
        <f t="shared" si="268"/>
        <v>#REF!</v>
      </c>
      <c r="S612" s="86" t="e">
        <f t="shared" si="256"/>
        <v>#REF!</v>
      </c>
      <c r="T612" s="86" t="e">
        <f t="shared" si="257"/>
        <v>#REF!</v>
      </c>
      <c r="U612" s="86" t="e">
        <f t="shared" si="258"/>
        <v>#REF!</v>
      </c>
      <c r="V612" s="86" t="e">
        <f t="shared" si="259"/>
        <v>#REF!</v>
      </c>
      <c r="W612" s="86" t="e">
        <f t="shared" si="260"/>
        <v>#REF!</v>
      </c>
      <c r="X612" s="86" t="e">
        <f t="shared" si="261"/>
        <v>#REF!</v>
      </c>
      <c r="Y612" s="86" t="e">
        <f t="shared" si="262"/>
        <v>#REF!</v>
      </c>
      <c r="Z612" s="86" t="e">
        <f t="shared" si="263"/>
        <v>#REF!</v>
      </c>
      <c r="AA612" s="39">
        <v>473</v>
      </c>
      <c r="AB612" s="88" t="e">
        <f>AA612*#REF!/$AI$18*10^3</f>
        <v>#REF!</v>
      </c>
      <c r="AC612" s="89">
        <f>INDEX(Efficiencies!$D$8:$M$89,MATCH(C612,Efficiencies!$C$8:$C$89),MATCH(D612,Efficiencies!$D$7:$M$7))</f>
        <v>38.603115000000003</v>
      </c>
      <c r="AD612" s="89">
        <f t="shared" si="267"/>
        <v>0.29270950546700847</v>
      </c>
      <c r="AE612" s="89">
        <f>INDEX(Efficiencies!$P$8:$Y$89,MATCH(C612,Efficiencies!$C$8:$C$89),MATCH(D612,Efficiencies!$P$7:$Y$7))</f>
        <v>32.419359214380002</v>
      </c>
      <c r="AF612" s="89">
        <f t="shared" si="271"/>
        <v>0.24582095520525932</v>
      </c>
      <c r="AG612" s="89">
        <v>0</v>
      </c>
    </row>
    <row r="613" spans="1:33" x14ac:dyDescent="0.2">
      <c r="A613" s="91" t="s">
        <v>2590</v>
      </c>
      <c r="B613" s="349" t="s">
        <v>2591</v>
      </c>
      <c r="C613" s="39" t="s">
        <v>2581</v>
      </c>
      <c r="D613" s="39">
        <v>2050</v>
      </c>
      <c r="E613" s="85" t="e">
        <f>#REF!*INDEX(Costs!$E$7:$O$89,MATCH($C613,Costs!$C$7:$C$89,0),MATCH(E$7,Costs!$E$6:$O$6,0))</f>
        <v>#REF!</v>
      </c>
      <c r="F613" s="85" t="e">
        <f>#REF!*INDEX(Costs!$E$7:$O$89,MATCH($C613,Costs!$C$7:$C$89,0),MATCH(F$7,Costs!$E$6:$O$6,0))</f>
        <v>#REF!</v>
      </c>
      <c r="G613" s="85" t="e">
        <f>#REF!*INDEX(Costs!$E$7:$O$89,MATCH($C613,Costs!$C$7:$C$89,0),MATCH(G$7,Costs!$E$6:$O$6,0))</f>
        <v>#REF!</v>
      </c>
      <c r="H613" s="85" t="e">
        <f>#REF!*INDEX(Costs!$E$7:$O$89,MATCH($C613,Costs!$C$7:$C$89,0),MATCH(H$7,Costs!$E$6:$O$6,0))</f>
        <v>#REF!</v>
      </c>
      <c r="I613" s="85" t="e">
        <f>#REF!*INDEX(Costs!$E$7:$O$89,MATCH($C613,Costs!$C$7:$C$89,0),MATCH(I$7,Costs!$E$6:$O$6,0))</f>
        <v>#REF!</v>
      </c>
      <c r="J613" s="85" t="e">
        <f>#REF!*INDEX(Costs!$E$7:$O$89,MATCH($C613,Costs!$C$7:$C$89,0),MATCH(J$7,Costs!$E$6:$O$6,0))</f>
        <v>#REF!</v>
      </c>
      <c r="K613" s="85" t="e">
        <f>#REF!*INDEX(Costs!$E$7:$O$89,MATCH($C613,Costs!$C$7:$C$89,0),MATCH(K$7,Costs!$E$6:$O$6,0))</f>
        <v>#REF!</v>
      </c>
      <c r="L613" s="85" t="e">
        <f>#REF!*INDEX(Costs!$E$7:$O$89,MATCH($C613,Costs!$C$7:$C$89,0),MATCH(L$7,Costs!$E$6:$O$6,0))</f>
        <v>#REF!</v>
      </c>
      <c r="M613" s="85" t="e">
        <f>#REF!*INDEX(Costs!$E$7:$O$89,MATCH($C613,Costs!$C$7:$C$89,0),MATCH(M$7,Costs!$E$6:$O$6,0))</f>
        <v>#REF!</v>
      </c>
      <c r="N613" s="85" t="e">
        <f>#REF!*INDEX(Costs!$E$7:$O$89,MATCH($C613,Costs!$C$7:$C$89,0),MATCH(N$7,Costs!$E$6:$O$6,0))</f>
        <v>#REF!</v>
      </c>
      <c r="O613" s="85" t="e">
        <f>#REF!*INDEX(Costs!$E$7:$O$89,MATCH($C613,Costs!$C$7:$C$89,0),MATCH(O$7,Costs!$E$6:$O$6,0))</f>
        <v>#REF!</v>
      </c>
      <c r="P613" s="86" t="e">
        <f t="shared" si="273"/>
        <v>#REF!</v>
      </c>
      <c r="Q613" s="86" t="e">
        <f t="shared" si="269"/>
        <v>#REF!</v>
      </c>
      <c r="R613" s="86" t="e">
        <f t="shared" si="268"/>
        <v>#REF!</v>
      </c>
      <c r="S613" s="86" t="e">
        <f t="shared" si="256"/>
        <v>#REF!</v>
      </c>
      <c r="T613" s="86" t="e">
        <f t="shared" si="257"/>
        <v>#REF!</v>
      </c>
      <c r="U613" s="86" t="e">
        <f t="shared" si="258"/>
        <v>#REF!</v>
      </c>
      <c r="V613" s="86" t="e">
        <f t="shared" si="259"/>
        <v>#REF!</v>
      </c>
      <c r="W613" s="86" t="e">
        <f t="shared" si="260"/>
        <v>#REF!</v>
      </c>
      <c r="X613" s="86" t="e">
        <f t="shared" si="261"/>
        <v>#REF!</v>
      </c>
      <c r="Y613" s="86" t="e">
        <f t="shared" si="262"/>
        <v>#REF!</v>
      </c>
      <c r="Z613" s="86" t="e">
        <f t="shared" si="263"/>
        <v>#REF!</v>
      </c>
      <c r="AA613" s="39">
        <v>473</v>
      </c>
      <c r="AB613" s="88" t="e">
        <f>AA613*#REF!/$AI$18*10^3</f>
        <v>#REF!</v>
      </c>
      <c r="AC613" s="89">
        <f>INDEX(Efficiencies!$D$8:$M$89,MATCH(C613,Efficiencies!$C$8:$C$89),MATCH(D613,Efficiencies!$D$7:$M$7))</f>
        <v>38.603115000000003</v>
      </c>
      <c r="AD613" s="89">
        <f t="shared" si="267"/>
        <v>0.29270950546700847</v>
      </c>
      <c r="AE613" s="89">
        <f>INDEX(Efficiencies!$P$8:$Y$89,MATCH(C613,Efficiencies!$C$8:$C$89),MATCH(D613,Efficiencies!$P$7:$Y$7))</f>
        <v>32.419359214380002</v>
      </c>
      <c r="AF613" s="89">
        <f t="shared" si="271"/>
        <v>0.24582095520525932</v>
      </c>
      <c r="AG613" s="89">
        <v>0</v>
      </c>
    </row>
    <row r="614" spans="1:33" x14ac:dyDescent="0.2">
      <c r="A614" s="91" t="s">
        <v>2592</v>
      </c>
      <c r="B614" s="349" t="s">
        <v>2593</v>
      </c>
      <c r="C614" s="39" t="s">
        <v>2594</v>
      </c>
      <c r="D614" s="39">
        <v>2060</v>
      </c>
      <c r="E614" s="85" t="e">
        <f>#REF!*INDEX(Costs!$E$7:$O$89,MATCH($C614,Costs!$C$7:$C$89,0),MATCH(E$7,Costs!$E$6:$O$6,0))</f>
        <v>#REF!</v>
      </c>
      <c r="F614" s="85" t="e">
        <f>#REF!*INDEX(Costs!$E$7:$O$89,MATCH($C614,Costs!$C$7:$C$89,0),MATCH(F$7,Costs!$E$6:$O$6,0))</f>
        <v>#REF!</v>
      </c>
      <c r="G614" s="85" t="e">
        <f>#REF!*INDEX(Costs!$E$7:$O$89,MATCH($C614,Costs!$C$7:$C$89,0),MATCH(G$7,Costs!$E$6:$O$6,0))</f>
        <v>#REF!</v>
      </c>
      <c r="H614" s="85" t="e">
        <f>#REF!*INDEX(Costs!$E$7:$O$89,MATCH($C614,Costs!$C$7:$C$89,0),MATCH(H$7,Costs!$E$6:$O$6,0))</f>
        <v>#REF!</v>
      </c>
      <c r="I614" s="85" t="e">
        <f>#REF!*INDEX(Costs!$E$7:$O$89,MATCH($C614,Costs!$C$7:$C$89,0),MATCH(I$7,Costs!$E$6:$O$6,0))</f>
        <v>#REF!</v>
      </c>
      <c r="J614" s="85" t="e">
        <f>#REF!*INDEX(Costs!$E$7:$O$89,MATCH($C614,Costs!$C$7:$C$89,0),MATCH(J$7,Costs!$E$6:$O$6,0))</f>
        <v>#REF!</v>
      </c>
      <c r="K614" s="85" t="e">
        <f>#REF!*INDEX(Costs!$E$7:$O$89,MATCH($C614,Costs!$C$7:$C$89,0),MATCH(K$7,Costs!$E$6:$O$6,0))</f>
        <v>#REF!</v>
      </c>
      <c r="L614" s="85" t="e">
        <f>#REF!*INDEX(Costs!$E$7:$O$89,MATCH($C614,Costs!$C$7:$C$89,0),MATCH(L$7,Costs!$E$6:$O$6,0))</f>
        <v>#REF!</v>
      </c>
      <c r="M614" s="85" t="e">
        <f>#REF!*INDEX(Costs!$E$7:$O$89,MATCH($C614,Costs!$C$7:$C$89,0),MATCH(M$7,Costs!$E$6:$O$6,0))</f>
        <v>#REF!</v>
      </c>
      <c r="N614" s="85" t="e">
        <f>#REF!*INDEX(Costs!$E$7:$O$89,MATCH($C614,Costs!$C$7:$C$89,0),MATCH(N$7,Costs!$E$6:$O$6,0))</f>
        <v>#REF!</v>
      </c>
      <c r="O614" s="85" t="e">
        <f>#REF!*INDEX(Costs!$E$7:$O$89,MATCH($C614,Costs!$C$7:$C$89,0),MATCH(O$7,Costs!$E$6:$O$6,0))</f>
        <v>#REF!</v>
      </c>
      <c r="P614" s="86" t="e">
        <f>E614/$AI$18*10^6</f>
        <v>#REF!</v>
      </c>
      <c r="Q614" s="86" t="e">
        <f t="shared" si="269"/>
        <v>#REF!</v>
      </c>
      <c r="R614" s="86" t="e">
        <f t="shared" si="268"/>
        <v>#REF!</v>
      </c>
      <c r="S614" s="86" t="e">
        <f t="shared" si="256"/>
        <v>#REF!</v>
      </c>
      <c r="T614" s="86" t="e">
        <f t="shared" si="257"/>
        <v>#REF!</v>
      </c>
      <c r="U614" s="86" t="e">
        <f t="shared" si="258"/>
        <v>#REF!</v>
      </c>
      <c r="V614" s="86" t="e">
        <f t="shared" si="259"/>
        <v>#REF!</v>
      </c>
      <c r="W614" s="86" t="e">
        <f t="shared" si="260"/>
        <v>#REF!</v>
      </c>
      <c r="X614" s="86" t="e">
        <f t="shared" si="261"/>
        <v>#REF!</v>
      </c>
      <c r="Y614" s="86" t="e">
        <f t="shared" si="262"/>
        <v>#REF!</v>
      </c>
      <c r="Z614" s="86" t="e">
        <f t="shared" si="263"/>
        <v>#REF!</v>
      </c>
      <c r="AA614" s="39">
        <v>473</v>
      </c>
      <c r="AB614" s="88" t="e">
        <f>AA614*#REF!/$AI$18*10^3</f>
        <v>#REF!</v>
      </c>
      <c r="AC614" s="89">
        <f>INDEX(Efficiencies!$D$8:$M$89,MATCH(C614,Efficiencies!$C$8:$C$89),MATCH(D614,Efficiencies!$D$7:$M$7))</f>
        <v>53.632525999999999</v>
      </c>
      <c r="AD614" s="89">
        <f t="shared" si="267"/>
        <v>0.40667055398007318</v>
      </c>
      <c r="AE614" s="89">
        <f>INDEX(Efficiencies!$P$8:$Y$89,MATCH(C614,Efficiencies!$C$8:$C$89),MATCH(D614,Efficiencies!$P$7:$Y$7))</f>
        <v>45.041238925111998</v>
      </c>
      <c r="AF614" s="89">
        <f t="shared" si="271"/>
        <v>0.34152681127911316</v>
      </c>
      <c r="AG614" s="89">
        <v>0</v>
      </c>
    </row>
    <row r="615" spans="1:33" x14ac:dyDescent="0.2">
      <c r="A615" s="91" t="s">
        <v>2595</v>
      </c>
      <c r="B615" s="349" t="s">
        <v>2596</v>
      </c>
      <c r="C615" s="39" t="s">
        <v>2594</v>
      </c>
      <c r="D615" s="39">
        <v>2005</v>
      </c>
      <c r="E615" s="85" t="e">
        <f>#REF!*INDEX(Costs!$E$7:$O$89,MATCH($C615,Costs!$C$7:$C$89,0),MATCH(E$7,Costs!$E$6:$O$6,0))</f>
        <v>#REF!</v>
      </c>
      <c r="F615" s="85" t="e">
        <f>#REF!*INDEX(Costs!$E$7:$O$89,MATCH($C615,Costs!$C$7:$C$89,0),MATCH(F$7,Costs!$E$6:$O$6,0))</f>
        <v>#REF!</v>
      </c>
      <c r="G615" s="85" t="e">
        <f>#REF!*INDEX(Costs!$E$7:$O$89,MATCH($C615,Costs!$C$7:$C$89,0),MATCH(G$7,Costs!$E$6:$O$6,0))</f>
        <v>#REF!</v>
      </c>
      <c r="H615" s="85" t="e">
        <f>#REF!*INDEX(Costs!$E$7:$O$89,MATCH($C615,Costs!$C$7:$C$89,0),MATCH(H$7,Costs!$E$6:$O$6,0))</f>
        <v>#REF!</v>
      </c>
      <c r="I615" s="85" t="e">
        <f>#REF!*INDEX(Costs!$E$7:$O$89,MATCH($C615,Costs!$C$7:$C$89,0),MATCH(I$7,Costs!$E$6:$O$6,0))</f>
        <v>#REF!</v>
      </c>
      <c r="J615" s="85" t="e">
        <f>#REF!*INDEX(Costs!$E$7:$O$89,MATCH($C615,Costs!$C$7:$C$89,0),MATCH(J$7,Costs!$E$6:$O$6,0))</f>
        <v>#REF!</v>
      </c>
      <c r="K615" s="85" t="e">
        <f>#REF!*INDEX(Costs!$E$7:$O$89,MATCH($C615,Costs!$C$7:$C$89,0),MATCH(K$7,Costs!$E$6:$O$6,0))</f>
        <v>#REF!</v>
      </c>
      <c r="L615" s="85" t="e">
        <f>#REF!*INDEX(Costs!$E$7:$O$89,MATCH($C615,Costs!$C$7:$C$89,0),MATCH(L$7,Costs!$E$6:$O$6,0))</f>
        <v>#REF!</v>
      </c>
      <c r="M615" s="85" t="e">
        <f>#REF!*INDEX(Costs!$E$7:$O$89,MATCH($C615,Costs!$C$7:$C$89,0),MATCH(M$7,Costs!$E$6:$O$6,0))</f>
        <v>#REF!</v>
      </c>
      <c r="N615" s="85" t="e">
        <f>#REF!*INDEX(Costs!$E$7:$O$89,MATCH($C615,Costs!$C$7:$C$89,0),MATCH(N$7,Costs!$E$6:$O$6,0))</f>
        <v>#REF!</v>
      </c>
      <c r="O615" s="85" t="e">
        <f>#REF!*INDEX(Costs!$E$7:$O$89,MATCH($C615,Costs!$C$7:$C$89,0),MATCH(O$7,Costs!$E$6:$O$6,0))</f>
        <v>#REF!</v>
      </c>
      <c r="P615" s="86" t="e">
        <f t="shared" ref="P615:P624" si="274">E615/$AI$18*10^6</f>
        <v>#REF!</v>
      </c>
      <c r="Q615" s="86" t="e">
        <f t="shared" si="269"/>
        <v>#REF!</v>
      </c>
      <c r="R615" s="86" t="e">
        <f t="shared" si="268"/>
        <v>#REF!</v>
      </c>
      <c r="S615" s="86" t="e">
        <f t="shared" ref="S615:S678" si="275">H615/$AI$18*10^6</f>
        <v>#REF!</v>
      </c>
      <c r="T615" s="86" t="e">
        <f t="shared" ref="T615:T678" si="276">I615/$AI$18*10^6</f>
        <v>#REF!</v>
      </c>
      <c r="U615" s="86" t="e">
        <f t="shared" ref="U615:U678" si="277">J615/$AI$18*10^6</f>
        <v>#REF!</v>
      </c>
      <c r="V615" s="86" t="e">
        <f t="shared" ref="V615:V678" si="278">K615/$AI$18*10^6</f>
        <v>#REF!</v>
      </c>
      <c r="W615" s="86" t="e">
        <f t="shared" ref="W615:W678" si="279">L615/$AI$18*10^6</f>
        <v>#REF!</v>
      </c>
      <c r="X615" s="86" t="e">
        <f t="shared" ref="X615:X678" si="280">M615/$AI$18*10^6</f>
        <v>#REF!</v>
      </c>
      <c r="Y615" s="86" t="e">
        <f t="shared" ref="Y615:Y678" si="281">N615/$AI$18*10^6</f>
        <v>#REF!</v>
      </c>
      <c r="Z615" s="86" t="e">
        <f t="shared" ref="Z615:Z678" si="282">O615/$AI$18*10^6</f>
        <v>#REF!</v>
      </c>
      <c r="AA615" s="39">
        <v>473</v>
      </c>
      <c r="AB615" s="88" t="e">
        <f>AA615*#REF!/$AI$18*10^3</f>
        <v>#REF!</v>
      </c>
      <c r="AC615" s="89">
        <f>INDEX(Efficiencies!$D$8:$M$89,MATCH(C615,Efficiencies!$C$8:$C$89),MATCH(D615,Efficiencies!$D$7:$M$7))</f>
        <v>30.3030090332031</v>
      </c>
      <c r="AD615" s="89">
        <f t="shared" si="267"/>
        <v>0.22977365397251412</v>
      </c>
      <c r="AE615" s="89">
        <f>INDEX(Efficiencies!$P$8:$Y$89,MATCH(C615,Efficiencies!$C$8:$C$89),MATCH(D615,Efficiencies!$P$7:$Y$7))</f>
        <v>24.333315444484445</v>
      </c>
      <c r="AF615" s="89">
        <f t="shared" si="271"/>
        <v>0.18450823800431029</v>
      </c>
      <c r="AG615" s="89">
        <v>0</v>
      </c>
    </row>
    <row r="616" spans="1:33" x14ac:dyDescent="0.2">
      <c r="A616" s="91" t="s">
        <v>536</v>
      </c>
      <c r="B616" s="349" t="s">
        <v>2597</v>
      </c>
      <c r="C616" s="39" t="s">
        <v>2594</v>
      </c>
      <c r="D616" s="39">
        <v>2010</v>
      </c>
      <c r="E616" s="85" t="e">
        <f>#REF!*INDEX(Costs!$E$7:$O$89,MATCH($C616,Costs!$C$7:$C$89,0),MATCH(E$7,Costs!$E$6:$O$6,0))</f>
        <v>#REF!</v>
      </c>
      <c r="F616" s="85" t="e">
        <f>#REF!*INDEX(Costs!$E$7:$O$89,MATCH($C616,Costs!$C$7:$C$89,0),MATCH(F$7,Costs!$E$6:$O$6,0))</f>
        <v>#REF!</v>
      </c>
      <c r="G616" s="85" t="e">
        <f>#REF!*INDEX(Costs!$E$7:$O$89,MATCH($C616,Costs!$C$7:$C$89,0),MATCH(G$7,Costs!$E$6:$O$6,0))</f>
        <v>#REF!</v>
      </c>
      <c r="H616" s="85" t="e">
        <f>#REF!*INDEX(Costs!$E$7:$O$89,MATCH($C616,Costs!$C$7:$C$89,0),MATCH(H$7,Costs!$E$6:$O$6,0))</f>
        <v>#REF!</v>
      </c>
      <c r="I616" s="85" t="e">
        <f>#REF!*INDEX(Costs!$E$7:$O$89,MATCH($C616,Costs!$C$7:$C$89,0),MATCH(I$7,Costs!$E$6:$O$6,0))</f>
        <v>#REF!</v>
      </c>
      <c r="J616" s="85" t="e">
        <f>#REF!*INDEX(Costs!$E$7:$O$89,MATCH($C616,Costs!$C$7:$C$89,0),MATCH(J$7,Costs!$E$6:$O$6,0))</f>
        <v>#REF!</v>
      </c>
      <c r="K616" s="85" t="e">
        <f>#REF!*INDEX(Costs!$E$7:$O$89,MATCH($C616,Costs!$C$7:$C$89,0),MATCH(K$7,Costs!$E$6:$O$6,0))</f>
        <v>#REF!</v>
      </c>
      <c r="L616" s="85" t="e">
        <f>#REF!*INDEX(Costs!$E$7:$O$89,MATCH($C616,Costs!$C$7:$C$89,0),MATCH(L$7,Costs!$E$6:$O$6,0))</f>
        <v>#REF!</v>
      </c>
      <c r="M616" s="85" t="e">
        <f>#REF!*INDEX(Costs!$E$7:$O$89,MATCH($C616,Costs!$C$7:$C$89,0),MATCH(M$7,Costs!$E$6:$O$6,0))</f>
        <v>#REF!</v>
      </c>
      <c r="N616" s="85" t="e">
        <f>#REF!*INDEX(Costs!$E$7:$O$89,MATCH($C616,Costs!$C$7:$C$89,0),MATCH(N$7,Costs!$E$6:$O$6,0))</f>
        <v>#REF!</v>
      </c>
      <c r="O616" s="85" t="e">
        <f>#REF!*INDEX(Costs!$E$7:$O$89,MATCH($C616,Costs!$C$7:$C$89,0),MATCH(O$7,Costs!$E$6:$O$6,0))</f>
        <v>#REF!</v>
      </c>
      <c r="P616" s="86" t="e">
        <f t="shared" si="274"/>
        <v>#REF!</v>
      </c>
      <c r="Q616" s="86" t="e">
        <f t="shared" si="269"/>
        <v>#REF!</v>
      </c>
      <c r="R616" s="86" t="e">
        <f t="shared" si="268"/>
        <v>#REF!</v>
      </c>
      <c r="S616" s="86" t="e">
        <f t="shared" si="275"/>
        <v>#REF!</v>
      </c>
      <c r="T616" s="86" t="e">
        <f t="shared" si="276"/>
        <v>#REF!</v>
      </c>
      <c r="U616" s="86" t="e">
        <f t="shared" si="277"/>
        <v>#REF!</v>
      </c>
      <c r="V616" s="86" t="e">
        <f t="shared" si="278"/>
        <v>#REF!</v>
      </c>
      <c r="W616" s="86" t="e">
        <f t="shared" si="279"/>
        <v>#REF!</v>
      </c>
      <c r="X616" s="86" t="e">
        <f t="shared" si="280"/>
        <v>#REF!</v>
      </c>
      <c r="Y616" s="86" t="e">
        <f t="shared" si="281"/>
        <v>#REF!</v>
      </c>
      <c r="Z616" s="86" t="e">
        <f t="shared" si="282"/>
        <v>#REF!</v>
      </c>
      <c r="AA616" s="39">
        <v>473</v>
      </c>
      <c r="AB616" s="88" t="e">
        <f>AA616*#REF!/$AI$18*10^3</f>
        <v>#REF!</v>
      </c>
      <c r="AC616" s="89">
        <f>INDEX(Efficiencies!$D$8:$M$89,MATCH(C616,Efficiencies!$C$8:$C$89),MATCH(D616,Efficiencies!$D$7:$M$7))</f>
        <v>39.31</v>
      </c>
      <c r="AD616" s="89">
        <f t="shared" si="267"/>
        <v>0.29806948635901798</v>
      </c>
      <c r="AE616" s="89">
        <f>INDEX(Efficiencies!$P$8:$Y$89,MATCH(C616,Efficiencies!$C$8:$C$89),MATCH(D616,Efficiencies!$P$7:$Y$7))</f>
        <v>33.013009719999999</v>
      </c>
      <c r="AF616" s="89">
        <f t="shared" si="271"/>
        <v>0.25032233147813959</v>
      </c>
      <c r="AG616" s="89">
        <v>0</v>
      </c>
    </row>
    <row r="617" spans="1:33" x14ac:dyDescent="0.2">
      <c r="A617" s="91" t="s">
        <v>2598</v>
      </c>
      <c r="B617" s="349" t="s">
        <v>2599</v>
      </c>
      <c r="C617" s="39" t="s">
        <v>2594</v>
      </c>
      <c r="D617" s="39">
        <v>2015</v>
      </c>
      <c r="E617" s="85" t="e">
        <f>#REF!*INDEX(Costs!$E$7:$O$89,MATCH($C617,Costs!$C$7:$C$89,0),MATCH(E$7,Costs!$E$6:$O$6,0))</f>
        <v>#REF!</v>
      </c>
      <c r="F617" s="85" t="e">
        <f>#REF!*INDEX(Costs!$E$7:$O$89,MATCH($C617,Costs!$C$7:$C$89,0),MATCH(F$7,Costs!$E$6:$O$6,0))</f>
        <v>#REF!</v>
      </c>
      <c r="G617" s="85" t="e">
        <f>#REF!*INDEX(Costs!$E$7:$O$89,MATCH($C617,Costs!$C$7:$C$89,0),MATCH(G$7,Costs!$E$6:$O$6,0))</f>
        <v>#REF!</v>
      </c>
      <c r="H617" s="85" t="e">
        <f>#REF!*INDEX(Costs!$E$7:$O$89,MATCH($C617,Costs!$C$7:$C$89,0),MATCH(H$7,Costs!$E$6:$O$6,0))</f>
        <v>#REF!</v>
      </c>
      <c r="I617" s="85" t="e">
        <f>#REF!*INDEX(Costs!$E$7:$O$89,MATCH($C617,Costs!$C$7:$C$89,0),MATCH(I$7,Costs!$E$6:$O$6,0))</f>
        <v>#REF!</v>
      </c>
      <c r="J617" s="85" t="e">
        <f>#REF!*INDEX(Costs!$E$7:$O$89,MATCH($C617,Costs!$C$7:$C$89,0),MATCH(J$7,Costs!$E$6:$O$6,0))</f>
        <v>#REF!</v>
      </c>
      <c r="K617" s="85" t="e">
        <f>#REF!*INDEX(Costs!$E$7:$O$89,MATCH($C617,Costs!$C$7:$C$89,0),MATCH(K$7,Costs!$E$6:$O$6,0))</f>
        <v>#REF!</v>
      </c>
      <c r="L617" s="85" t="e">
        <f>#REF!*INDEX(Costs!$E$7:$O$89,MATCH($C617,Costs!$C$7:$C$89,0),MATCH(L$7,Costs!$E$6:$O$6,0))</f>
        <v>#REF!</v>
      </c>
      <c r="M617" s="85" t="e">
        <f>#REF!*INDEX(Costs!$E$7:$O$89,MATCH($C617,Costs!$C$7:$C$89,0),MATCH(M$7,Costs!$E$6:$O$6,0))</f>
        <v>#REF!</v>
      </c>
      <c r="N617" s="85" t="e">
        <f>#REF!*INDEX(Costs!$E$7:$O$89,MATCH($C617,Costs!$C$7:$C$89,0),MATCH(N$7,Costs!$E$6:$O$6,0))</f>
        <v>#REF!</v>
      </c>
      <c r="O617" s="85" t="e">
        <f>#REF!*INDEX(Costs!$E$7:$O$89,MATCH($C617,Costs!$C$7:$C$89,0),MATCH(O$7,Costs!$E$6:$O$6,0))</f>
        <v>#REF!</v>
      </c>
      <c r="P617" s="86" t="e">
        <f t="shared" si="274"/>
        <v>#REF!</v>
      </c>
      <c r="Q617" s="86" t="e">
        <f t="shared" si="269"/>
        <v>#REF!</v>
      </c>
      <c r="R617" s="86" t="e">
        <f t="shared" si="268"/>
        <v>#REF!</v>
      </c>
      <c r="S617" s="86" t="e">
        <f t="shared" si="275"/>
        <v>#REF!</v>
      </c>
      <c r="T617" s="86" t="e">
        <f t="shared" si="276"/>
        <v>#REF!</v>
      </c>
      <c r="U617" s="86" t="e">
        <f t="shared" si="277"/>
        <v>#REF!</v>
      </c>
      <c r="V617" s="86" t="e">
        <f t="shared" si="278"/>
        <v>#REF!</v>
      </c>
      <c r="W617" s="86" t="e">
        <f t="shared" si="279"/>
        <v>#REF!</v>
      </c>
      <c r="X617" s="86" t="e">
        <f t="shared" si="280"/>
        <v>#REF!</v>
      </c>
      <c r="Y617" s="86" t="e">
        <f t="shared" si="281"/>
        <v>#REF!</v>
      </c>
      <c r="Z617" s="86" t="e">
        <f t="shared" si="282"/>
        <v>#REF!</v>
      </c>
      <c r="AA617" s="39">
        <v>473</v>
      </c>
      <c r="AB617" s="88" t="e">
        <f>AA617*#REF!/$AI$18*10^3</f>
        <v>#REF!</v>
      </c>
      <c r="AC617" s="89">
        <f>INDEX(Efficiencies!$D$8:$M$89,MATCH(C617,Efficiencies!$C$8:$C$89),MATCH(D617,Efficiencies!$D$7:$M$7))</f>
        <v>36.858046999999999</v>
      </c>
      <c r="AD617" s="89">
        <f t="shared" si="267"/>
        <v>0.27947746470329543</v>
      </c>
      <c r="AE617" s="89">
        <f>INDEX(Efficiencies!$P$8:$Y$89,MATCH(C617,Efficiencies!$C$8:$C$89),MATCH(D617,Efficiencies!$P$7:$Y$7))</f>
        <v>30.953830167164</v>
      </c>
      <c r="AF617" s="89">
        <f t="shared" si="271"/>
        <v>0.23470852858740393</v>
      </c>
      <c r="AG617" s="89">
        <v>0</v>
      </c>
    </row>
    <row r="618" spans="1:33" x14ac:dyDescent="0.2">
      <c r="A618" s="91" t="s">
        <v>2600</v>
      </c>
      <c r="B618" s="349" t="s">
        <v>2601</v>
      </c>
      <c r="C618" s="39" t="s">
        <v>2594</v>
      </c>
      <c r="D618" s="39">
        <v>2020</v>
      </c>
      <c r="E618" s="85" t="e">
        <f>#REF!*INDEX(Costs!$E$7:$O$89,MATCH($C618,Costs!$C$7:$C$89,0),MATCH(E$7,Costs!$E$6:$O$6,0))</f>
        <v>#REF!</v>
      </c>
      <c r="F618" s="85" t="e">
        <f>#REF!*INDEX(Costs!$E$7:$O$89,MATCH($C618,Costs!$C$7:$C$89,0),MATCH(F$7,Costs!$E$6:$O$6,0))</f>
        <v>#REF!</v>
      </c>
      <c r="G618" s="85" t="e">
        <f>#REF!*INDEX(Costs!$E$7:$O$89,MATCH($C618,Costs!$C$7:$C$89,0),MATCH(G$7,Costs!$E$6:$O$6,0))</f>
        <v>#REF!</v>
      </c>
      <c r="H618" s="85" t="e">
        <f>#REF!*INDEX(Costs!$E$7:$O$89,MATCH($C618,Costs!$C$7:$C$89,0),MATCH(H$7,Costs!$E$6:$O$6,0))</f>
        <v>#REF!</v>
      </c>
      <c r="I618" s="85" t="e">
        <f>#REF!*INDEX(Costs!$E$7:$O$89,MATCH($C618,Costs!$C$7:$C$89,0),MATCH(I$7,Costs!$E$6:$O$6,0))</f>
        <v>#REF!</v>
      </c>
      <c r="J618" s="85" t="e">
        <f>#REF!*INDEX(Costs!$E$7:$O$89,MATCH($C618,Costs!$C$7:$C$89,0),MATCH(J$7,Costs!$E$6:$O$6,0))</f>
        <v>#REF!</v>
      </c>
      <c r="K618" s="85" t="e">
        <f>#REF!*INDEX(Costs!$E$7:$O$89,MATCH($C618,Costs!$C$7:$C$89,0),MATCH(K$7,Costs!$E$6:$O$6,0))</f>
        <v>#REF!</v>
      </c>
      <c r="L618" s="85" t="e">
        <f>#REF!*INDEX(Costs!$E$7:$O$89,MATCH($C618,Costs!$C$7:$C$89,0),MATCH(L$7,Costs!$E$6:$O$6,0))</f>
        <v>#REF!</v>
      </c>
      <c r="M618" s="85" t="e">
        <f>#REF!*INDEX(Costs!$E$7:$O$89,MATCH($C618,Costs!$C$7:$C$89,0),MATCH(M$7,Costs!$E$6:$O$6,0))</f>
        <v>#REF!</v>
      </c>
      <c r="N618" s="85" t="e">
        <f>#REF!*INDEX(Costs!$E$7:$O$89,MATCH($C618,Costs!$C$7:$C$89,0),MATCH(N$7,Costs!$E$6:$O$6,0))</f>
        <v>#REF!</v>
      </c>
      <c r="O618" s="85" t="e">
        <f>#REF!*INDEX(Costs!$E$7:$O$89,MATCH($C618,Costs!$C$7:$C$89,0),MATCH(O$7,Costs!$E$6:$O$6,0))</f>
        <v>#REF!</v>
      </c>
      <c r="P618" s="86" t="e">
        <f t="shared" si="274"/>
        <v>#REF!</v>
      </c>
      <c r="Q618" s="86" t="e">
        <f t="shared" si="269"/>
        <v>#REF!</v>
      </c>
      <c r="R618" s="86" t="e">
        <f t="shared" si="268"/>
        <v>#REF!</v>
      </c>
      <c r="S618" s="86" t="e">
        <f t="shared" si="275"/>
        <v>#REF!</v>
      </c>
      <c r="T618" s="86" t="e">
        <f t="shared" si="276"/>
        <v>#REF!</v>
      </c>
      <c r="U618" s="86" t="e">
        <f t="shared" si="277"/>
        <v>#REF!</v>
      </c>
      <c r="V618" s="86" t="e">
        <f t="shared" si="278"/>
        <v>#REF!</v>
      </c>
      <c r="W618" s="86" t="e">
        <f t="shared" si="279"/>
        <v>#REF!</v>
      </c>
      <c r="X618" s="86" t="e">
        <f t="shared" si="280"/>
        <v>#REF!</v>
      </c>
      <c r="Y618" s="86" t="e">
        <f t="shared" si="281"/>
        <v>#REF!</v>
      </c>
      <c r="Z618" s="86" t="e">
        <f t="shared" si="282"/>
        <v>#REF!</v>
      </c>
      <c r="AA618" s="39">
        <v>473</v>
      </c>
      <c r="AB618" s="88" t="e">
        <f>AA618*#REF!/$AI$18*10^3</f>
        <v>#REF!</v>
      </c>
      <c r="AC618" s="89">
        <f>INDEX(Efficiencies!$D$8:$M$89,MATCH(C618,Efficiencies!$C$8:$C$89),MATCH(D618,Efficiencies!$D$7:$M$7))</f>
        <v>42.721912000000003</v>
      </c>
      <c r="AD618" s="89">
        <f t="shared" si="267"/>
        <v>0.32394043159794372</v>
      </c>
      <c r="AE618" s="89">
        <f>INDEX(Efficiencies!$P$8:$Y$89,MATCH(C618,Efficiencies!$C$8:$C$89),MATCH(D618,Efficiencies!$P$7:$Y$7))</f>
        <v>35.878374360544001</v>
      </c>
      <c r="AF618" s="89">
        <f t="shared" si="271"/>
        <v>0.2720490617411323</v>
      </c>
      <c r="AG618" s="89">
        <v>0</v>
      </c>
    </row>
    <row r="619" spans="1:33" x14ac:dyDescent="0.2">
      <c r="A619" s="91" t="s">
        <v>2602</v>
      </c>
      <c r="B619" s="349" t="s">
        <v>2603</v>
      </c>
      <c r="C619" s="39" t="s">
        <v>2594</v>
      </c>
      <c r="D619" s="39">
        <v>2025</v>
      </c>
      <c r="E619" s="85" t="e">
        <f>#REF!*INDEX(Costs!$E$7:$O$89,MATCH($C619,Costs!$C$7:$C$89,0),MATCH(E$7,Costs!$E$6:$O$6,0))</f>
        <v>#REF!</v>
      </c>
      <c r="F619" s="85" t="e">
        <f>#REF!*INDEX(Costs!$E$7:$O$89,MATCH($C619,Costs!$C$7:$C$89,0),MATCH(F$7,Costs!$E$6:$O$6,0))</f>
        <v>#REF!</v>
      </c>
      <c r="G619" s="85" t="e">
        <f>#REF!*INDEX(Costs!$E$7:$O$89,MATCH($C619,Costs!$C$7:$C$89,0),MATCH(G$7,Costs!$E$6:$O$6,0))</f>
        <v>#REF!</v>
      </c>
      <c r="H619" s="85" t="e">
        <f>#REF!*INDEX(Costs!$E$7:$O$89,MATCH($C619,Costs!$C$7:$C$89,0),MATCH(H$7,Costs!$E$6:$O$6,0))</f>
        <v>#REF!</v>
      </c>
      <c r="I619" s="85" t="e">
        <f>#REF!*INDEX(Costs!$E$7:$O$89,MATCH($C619,Costs!$C$7:$C$89,0),MATCH(I$7,Costs!$E$6:$O$6,0))</f>
        <v>#REF!</v>
      </c>
      <c r="J619" s="85" t="e">
        <f>#REF!*INDEX(Costs!$E$7:$O$89,MATCH($C619,Costs!$C$7:$C$89,0),MATCH(J$7,Costs!$E$6:$O$6,0))</f>
        <v>#REF!</v>
      </c>
      <c r="K619" s="85" t="e">
        <f>#REF!*INDEX(Costs!$E$7:$O$89,MATCH($C619,Costs!$C$7:$C$89,0),MATCH(K$7,Costs!$E$6:$O$6,0))</f>
        <v>#REF!</v>
      </c>
      <c r="L619" s="85" t="e">
        <f>#REF!*INDEX(Costs!$E$7:$O$89,MATCH($C619,Costs!$C$7:$C$89,0),MATCH(L$7,Costs!$E$6:$O$6,0))</f>
        <v>#REF!</v>
      </c>
      <c r="M619" s="85" t="e">
        <f>#REF!*INDEX(Costs!$E$7:$O$89,MATCH($C619,Costs!$C$7:$C$89,0),MATCH(M$7,Costs!$E$6:$O$6,0))</f>
        <v>#REF!</v>
      </c>
      <c r="N619" s="85" t="e">
        <f>#REF!*INDEX(Costs!$E$7:$O$89,MATCH($C619,Costs!$C$7:$C$89,0),MATCH(N$7,Costs!$E$6:$O$6,0))</f>
        <v>#REF!</v>
      </c>
      <c r="O619" s="85" t="e">
        <f>#REF!*INDEX(Costs!$E$7:$O$89,MATCH($C619,Costs!$C$7:$C$89,0),MATCH(O$7,Costs!$E$6:$O$6,0))</f>
        <v>#REF!</v>
      </c>
      <c r="P619" s="86" t="e">
        <f t="shared" si="274"/>
        <v>#REF!</v>
      </c>
      <c r="Q619" s="86" t="e">
        <f t="shared" si="269"/>
        <v>#REF!</v>
      </c>
      <c r="R619" s="86" t="e">
        <f t="shared" si="268"/>
        <v>#REF!</v>
      </c>
      <c r="S619" s="86" t="e">
        <f t="shared" si="275"/>
        <v>#REF!</v>
      </c>
      <c r="T619" s="86" t="e">
        <f t="shared" si="276"/>
        <v>#REF!</v>
      </c>
      <c r="U619" s="86" t="e">
        <f t="shared" si="277"/>
        <v>#REF!</v>
      </c>
      <c r="V619" s="86" t="e">
        <f t="shared" si="278"/>
        <v>#REF!</v>
      </c>
      <c r="W619" s="86" t="e">
        <f t="shared" si="279"/>
        <v>#REF!</v>
      </c>
      <c r="X619" s="86" t="e">
        <f t="shared" si="280"/>
        <v>#REF!</v>
      </c>
      <c r="Y619" s="86" t="e">
        <f t="shared" si="281"/>
        <v>#REF!</v>
      </c>
      <c r="Z619" s="86" t="e">
        <f t="shared" si="282"/>
        <v>#REF!</v>
      </c>
      <c r="AA619" s="39">
        <v>473</v>
      </c>
      <c r="AB619" s="88" t="e">
        <f>AA619*#REF!/$AI$18*10^3</f>
        <v>#REF!</v>
      </c>
      <c r="AC619" s="89">
        <f>INDEX(Efficiencies!$D$8:$M$89,MATCH(C619,Efficiencies!$C$8:$C$89),MATCH(D619,Efficiencies!$D$7:$M$7))</f>
        <v>52.171664999999997</v>
      </c>
      <c r="AD619" s="89">
        <f t="shared" si="267"/>
        <v>0.39559352299783146</v>
      </c>
      <c r="AE619" s="89">
        <f>INDEX(Efficiencies!$P$8:$Y$89,MATCH(C619,Efficiencies!$C$8:$C$89),MATCH(D619,Efficiencies!$P$7:$Y$7))</f>
        <v>43.814390326979996</v>
      </c>
      <c r="AF619" s="89">
        <f t="shared" si="271"/>
        <v>0.33222418773585483</v>
      </c>
      <c r="AG619" s="89">
        <v>0</v>
      </c>
    </row>
    <row r="620" spans="1:33" x14ac:dyDescent="0.2">
      <c r="A620" s="91" t="s">
        <v>2604</v>
      </c>
      <c r="B620" s="349" t="s">
        <v>2605</v>
      </c>
      <c r="C620" s="39" t="s">
        <v>2594</v>
      </c>
      <c r="D620" s="39">
        <v>2030</v>
      </c>
      <c r="E620" s="85" t="e">
        <f>#REF!*INDEX(Costs!$E$7:$O$89,MATCH($C620,Costs!$C$7:$C$89,0),MATCH(E$7,Costs!$E$6:$O$6,0))</f>
        <v>#REF!</v>
      </c>
      <c r="F620" s="85" t="e">
        <f>#REF!*INDEX(Costs!$E$7:$O$89,MATCH($C620,Costs!$C$7:$C$89,0),MATCH(F$7,Costs!$E$6:$O$6,0))</f>
        <v>#REF!</v>
      </c>
      <c r="G620" s="85" t="e">
        <f>#REF!*INDEX(Costs!$E$7:$O$89,MATCH($C620,Costs!$C$7:$C$89,0),MATCH(G$7,Costs!$E$6:$O$6,0))</f>
        <v>#REF!</v>
      </c>
      <c r="H620" s="85" t="e">
        <f>#REF!*INDEX(Costs!$E$7:$O$89,MATCH($C620,Costs!$C$7:$C$89,0),MATCH(H$7,Costs!$E$6:$O$6,0))</f>
        <v>#REF!</v>
      </c>
      <c r="I620" s="85" t="e">
        <f>#REF!*INDEX(Costs!$E$7:$O$89,MATCH($C620,Costs!$C$7:$C$89,0),MATCH(I$7,Costs!$E$6:$O$6,0))</f>
        <v>#REF!</v>
      </c>
      <c r="J620" s="85" t="e">
        <f>#REF!*INDEX(Costs!$E$7:$O$89,MATCH($C620,Costs!$C$7:$C$89,0),MATCH(J$7,Costs!$E$6:$O$6,0))</f>
        <v>#REF!</v>
      </c>
      <c r="K620" s="85" t="e">
        <f>#REF!*INDEX(Costs!$E$7:$O$89,MATCH($C620,Costs!$C$7:$C$89,0),MATCH(K$7,Costs!$E$6:$O$6,0))</f>
        <v>#REF!</v>
      </c>
      <c r="L620" s="85" t="e">
        <f>#REF!*INDEX(Costs!$E$7:$O$89,MATCH($C620,Costs!$C$7:$C$89,0),MATCH(L$7,Costs!$E$6:$O$6,0))</f>
        <v>#REF!</v>
      </c>
      <c r="M620" s="85" t="e">
        <f>#REF!*INDEX(Costs!$E$7:$O$89,MATCH($C620,Costs!$C$7:$C$89,0),MATCH(M$7,Costs!$E$6:$O$6,0))</f>
        <v>#REF!</v>
      </c>
      <c r="N620" s="85" t="e">
        <f>#REF!*INDEX(Costs!$E$7:$O$89,MATCH($C620,Costs!$C$7:$C$89,0),MATCH(N$7,Costs!$E$6:$O$6,0))</f>
        <v>#REF!</v>
      </c>
      <c r="O620" s="85" t="e">
        <f>#REF!*INDEX(Costs!$E$7:$O$89,MATCH($C620,Costs!$C$7:$C$89,0),MATCH(O$7,Costs!$E$6:$O$6,0))</f>
        <v>#REF!</v>
      </c>
      <c r="P620" s="86" t="e">
        <f t="shared" si="274"/>
        <v>#REF!</v>
      </c>
      <c r="Q620" s="86" t="e">
        <f t="shared" si="269"/>
        <v>#REF!</v>
      </c>
      <c r="R620" s="86" t="e">
        <f t="shared" si="268"/>
        <v>#REF!</v>
      </c>
      <c r="S620" s="86" t="e">
        <f t="shared" si="275"/>
        <v>#REF!</v>
      </c>
      <c r="T620" s="86" t="e">
        <f t="shared" si="276"/>
        <v>#REF!</v>
      </c>
      <c r="U620" s="86" t="e">
        <f t="shared" si="277"/>
        <v>#REF!</v>
      </c>
      <c r="V620" s="86" t="e">
        <f t="shared" si="278"/>
        <v>#REF!</v>
      </c>
      <c r="W620" s="86" t="e">
        <f t="shared" si="279"/>
        <v>#REF!</v>
      </c>
      <c r="X620" s="86" t="e">
        <f t="shared" si="280"/>
        <v>#REF!</v>
      </c>
      <c r="Y620" s="86" t="e">
        <f t="shared" si="281"/>
        <v>#REF!</v>
      </c>
      <c r="Z620" s="86" t="e">
        <f t="shared" si="282"/>
        <v>#REF!</v>
      </c>
      <c r="AA620" s="39">
        <v>473</v>
      </c>
      <c r="AB620" s="88" t="e">
        <f>AA620*#REF!/$AI$18*10^3</f>
        <v>#REF!</v>
      </c>
      <c r="AC620" s="89">
        <f>INDEX(Efficiencies!$D$8:$M$89,MATCH(C620,Efficiencies!$C$8:$C$89),MATCH(D620,Efficiencies!$D$7:$M$7))</f>
        <v>53.157767999999997</v>
      </c>
      <c r="AD620" s="89">
        <f t="shared" si="267"/>
        <v>0.40307068439969068</v>
      </c>
      <c r="AE620" s="89">
        <f>INDEX(Efficiencies!$P$8:$Y$89,MATCH(C620,Efficiencies!$C$8:$C$89),MATCH(D620,Efficiencies!$P$7:$Y$7))</f>
        <v>44.642531459615995</v>
      </c>
      <c r="AF620" s="89">
        <f t="shared" si="271"/>
        <v>0.33850359760707299</v>
      </c>
      <c r="AG620" s="89">
        <v>0</v>
      </c>
    </row>
    <row r="621" spans="1:33" x14ac:dyDescent="0.2">
      <c r="A621" s="91" t="s">
        <v>2606</v>
      </c>
      <c r="B621" s="349" t="s">
        <v>2607</v>
      </c>
      <c r="C621" s="39" t="s">
        <v>2594</v>
      </c>
      <c r="D621" s="39">
        <v>2035</v>
      </c>
      <c r="E621" s="85" t="e">
        <f>#REF!*INDEX(Costs!$E$7:$O$89,MATCH($C621,Costs!$C$7:$C$89,0),MATCH(E$7,Costs!$E$6:$O$6,0))</f>
        <v>#REF!</v>
      </c>
      <c r="F621" s="85" t="e">
        <f>#REF!*INDEX(Costs!$E$7:$O$89,MATCH($C621,Costs!$C$7:$C$89,0),MATCH(F$7,Costs!$E$6:$O$6,0))</f>
        <v>#REF!</v>
      </c>
      <c r="G621" s="85" t="e">
        <f>#REF!*INDEX(Costs!$E$7:$O$89,MATCH($C621,Costs!$C$7:$C$89,0),MATCH(G$7,Costs!$E$6:$O$6,0))</f>
        <v>#REF!</v>
      </c>
      <c r="H621" s="85" t="e">
        <f>#REF!*INDEX(Costs!$E$7:$O$89,MATCH($C621,Costs!$C$7:$C$89,0),MATCH(H$7,Costs!$E$6:$O$6,0))</f>
        <v>#REF!</v>
      </c>
      <c r="I621" s="85" t="e">
        <f>#REF!*INDEX(Costs!$E$7:$O$89,MATCH($C621,Costs!$C$7:$C$89,0),MATCH(I$7,Costs!$E$6:$O$6,0))</f>
        <v>#REF!</v>
      </c>
      <c r="J621" s="85" t="e">
        <f>#REF!*INDEX(Costs!$E$7:$O$89,MATCH($C621,Costs!$C$7:$C$89,0),MATCH(J$7,Costs!$E$6:$O$6,0))</f>
        <v>#REF!</v>
      </c>
      <c r="K621" s="85" t="e">
        <f>#REF!*INDEX(Costs!$E$7:$O$89,MATCH($C621,Costs!$C$7:$C$89,0),MATCH(K$7,Costs!$E$6:$O$6,0))</f>
        <v>#REF!</v>
      </c>
      <c r="L621" s="85" t="e">
        <f>#REF!*INDEX(Costs!$E$7:$O$89,MATCH($C621,Costs!$C$7:$C$89,0),MATCH(L$7,Costs!$E$6:$O$6,0))</f>
        <v>#REF!</v>
      </c>
      <c r="M621" s="85" t="e">
        <f>#REF!*INDEX(Costs!$E$7:$O$89,MATCH($C621,Costs!$C$7:$C$89,0),MATCH(M$7,Costs!$E$6:$O$6,0))</f>
        <v>#REF!</v>
      </c>
      <c r="N621" s="85" t="e">
        <f>#REF!*INDEX(Costs!$E$7:$O$89,MATCH($C621,Costs!$C$7:$C$89,0),MATCH(N$7,Costs!$E$6:$O$6,0))</f>
        <v>#REF!</v>
      </c>
      <c r="O621" s="85" t="e">
        <f>#REF!*INDEX(Costs!$E$7:$O$89,MATCH($C621,Costs!$C$7:$C$89,0),MATCH(O$7,Costs!$E$6:$O$6,0))</f>
        <v>#REF!</v>
      </c>
      <c r="P621" s="86" t="e">
        <f t="shared" si="274"/>
        <v>#REF!</v>
      </c>
      <c r="Q621" s="86" t="e">
        <f t="shared" si="269"/>
        <v>#REF!</v>
      </c>
      <c r="R621" s="86" t="e">
        <f t="shared" si="268"/>
        <v>#REF!</v>
      </c>
      <c r="S621" s="86" t="e">
        <f t="shared" si="275"/>
        <v>#REF!</v>
      </c>
      <c r="T621" s="86" t="e">
        <f t="shared" si="276"/>
        <v>#REF!</v>
      </c>
      <c r="U621" s="86" t="e">
        <f t="shared" si="277"/>
        <v>#REF!</v>
      </c>
      <c r="V621" s="86" t="e">
        <f t="shared" si="278"/>
        <v>#REF!</v>
      </c>
      <c r="W621" s="86" t="e">
        <f t="shared" si="279"/>
        <v>#REF!</v>
      </c>
      <c r="X621" s="86" t="e">
        <f t="shared" si="280"/>
        <v>#REF!</v>
      </c>
      <c r="Y621" s="86" t="e">
        <f t="shared" si="281"/>
        <v>#REF!</v>
      </c>
      <c r="Z621" s="86" t="e">
        <f t="shared" si="282"/>
        <v>#REF!</v>
      </c>
      <c r="AA621" s="39">
        <v>473</v>
      </c>
      <c r="AB621" s="88" t="e">
        <f>AA621*#REF!/$AI$18*10^3</f>
        <v>#REF!</v>
      </c>
      <c r="AC621" s="89">
        <f>INDEX(Efficiencies!$D$8:$M$89,MATCH(C621,Efficiencies!$C$8:$C$89),MATCH(D621,Efficiencies!$D$7:$M$7))</f>
        <v>53.508228000000003</v>
      </c>
      <c r="AD621" s="89">
        <f t="shared" si="267"/>
        <v>0.40572805993236388</v>
      </c>
      <c r="AE621" s="89">
        <f>INDEX(Efficiencies!$P$8:$Y$89,MATCH(C621,Efficiencies!$C$8:$C$89),MATCH(D621,Efficiencies!$P$7:$Y$7))</f>
        <v>44.936851973136001</v>
      </c>
      <c r="AF621" s="89">
        <f t="shared" si="271"/>
        <v>0.34073529346791837</v>
      </c>
      <c r="AG621" s="89">
        <v>0</v>
      </c>
    </row>
    <row r="622" spans="1:33" x14ac:dyDescent="0.2">
      <c r="A622" s="91" t="s">
        <v>2608</v>
      </c>
      <c r="B622" s="349" t="s">
        <v>2609</v>
      </c>
      <c r="C622" s="39" t="s">
        <v>2594</v>
      </c>
      <c r="D622" s="39">
        <v>2040</v>
      </c>
      <c r="E622" s="85" t="e">
        <f>#REF!*INDEX(Costs!$E$7:$O$89,MATCH($C622,Costs!$C$7:$C$89,0),MATCH(E$7,Costs!$E$6:$O$6,0))</f>
        <v>#REF!</v>
      </c>
      <c r="F622" s="85" t="e">
        <f>#REF!*INDEX(Costs!$E$7:$O$89,MATCH($C622,Costs!$C$7:$C$89,0),MATCH(F$7,Costs!$E$6:$O$6,0))</f>
        <v>#REF!</v>
      </c>
      <c r="G622" s="85" t="e">
        <f>#REF!*INDEX(Costs!$E$7:$O$89,MATCH($C622,Costs!$C$7:$C$89,0),MATCH(G$7,Costs!$E$6:$O$6,0))</f>
        <v>#REF!</v>
      </c>
      <c r="H622" s="85" t="e">
        <f>#REF!*INDEX(Costs!$E$7:$O$89,MATCH($C622,Costs!$C$7:$C$89,0),MATCH(H$7,Costs!$E$6:$O$6,0))</f>
        <v>#REF!</v>
      </c>
      <c r="I622" s="85" t="e">
        <f>#REF!*INDEX(Costs!$E$7:$O$89,MATCH($C622,Costs!$C$7:$C$89,0),MATCH(I$7,Costs!$E$6:$O$6,0))</f>
        <v>#REF!</v>
      </c>
      <c r="J622" s="85" t="e">
        <f>#REF!*INDEX(Costs!$E$7:$O$89,MATCH($C622,Costs!$C$7:$C$89,0),MATCH(J$7,Costs!$E$6:$O$6,0))</f>
        <v>#REF!</v>
      </c>
      <c r="K622" s="85" t="e">
        <f>#REF!*INDEX(Costs!$E$7:$O$89,MATCH($C622,Costs!$C$7:$C$89,0),MATCH(K$7,Costs!$E$6:$O$6,0))</f>
        <v>#REF!</v>
      </c>
      <c r="L622" s="85" t="e">
        <f>#REF!*INDEX(Costs!$E$7:$O$89,MATCH($C622,Costs!$C$7:$C$89,0),MATCH(L$7,Costs!$E$6:$O$6,0))</f>
        <v>#REF!</v>
      </c>
      <c r="M622" s="85" t="e">
        <f>#REF!*INDEX(Costs!$E$7:$O$89,MATCH($C622,Costs!$C$7:$C$89,0),MATCH(M$7,Costs!$E$6:$O$6,0))</f>
        <v>#REF!</v>
      </c>
      <c r="N622" s="85" t="e">
        <f>#REF!*INDEX(Costs!$E$7:$O$89,MATCH($C622,Costs!$C$7:$C$89,0),MATCH(N$7,Costs!$E$6:$O$6,0))</f>
        <v>#REF!</v>
      </c>
      <c r="O622" s="85" t="e">
        <f>#REF!*INDEX(Costs!$E$7:$O$89,MATCH($C622,Costs!$C$7:$C$89,0),MATCH(O$7,Costs!$E$6:$O$6,0))</f>
        <v>#REF!</v>
      </c>
      <c r="P622" s="86" t="e">
        <f t="shared" si="274"/>
        <v>#REF!</v>
      </c>
      <c r="Q622" s="86" t="e">
        <f t="shared" si="269"/>
        <v>#REF!</v>
      </c>
      <c r="R622" s="86" t="e">
        <f t="shared" si="268"/>
        <v>#REF!</v>
      </c>
      <c r="S622" s="86" t="e">
        <f t="shared" si="275"/>
        <v>#REF!</v>
      </c>
      <c r="T622" s="86" t="e">
        <f t="shared" si="276"/>
        <v>#REF!</v>
      </c>
      <c r="U622" s="86" t="e">
        <f t="shared" si="277"/>
        <v>#REF!</v>
      </c>
      <c r="V622" s="86" t="e">
        <f t="shared" si="278"/>
        <v>#REF!</v>
      </c>
      <c r="W622" s="86" t="e">
        <f t="shared" si="279"/>
        <v>#REF!</v>
      </c>
      <c r="X622" s="86" t="e">
        <f t="shared" si="280"/>
        <v>#REF!</v>
      </c>
      <c r="Y622" s="86" t="e">
        <f t="shared" si="281"/>
        <v>#REF!</v>
      </c>
      <c r="Z622" s="86" t="e">
        <f t="shared" si="282"/>
        <v>#REF!</v>
      </c>
      <c r="AA622" s="39">
        <v>473</v>
      </c>
      <c r="AB622" s="88" t="e">
        <f>AA622*#REF!/$AI$18*10^3</f>
        <v>#REF!</v>
      </c>
      <c r="AC622" s="89">
        <f>INDEX(Efficiencies!$D$8:$M$89,MATCH(C622,Efficiencies!$C$8:$C$89),MATCH(D622,Efficiencies!$D$7:$M$7))</f>
        <v>53.632525999999999</v>
      </c>
      <c r="AD622" s="89">
        <f t="shared" si="267"/>
        <v>0.40667055398007318</v>
      </c>
      <c r="AE622" s="89">
        <f>INDEX(Efficiencies!$P$8:$Y$89,MATCH(C622,Efficiencies!$C$8:$C$89),MATCH(D622,Efficiencies!$P$7:$Y$7))</f>
        <v>45.041238925111998</v>
      </c>
      <c r="AF622" s="89">
        <f t="shared" si="271"/>
        <v>0.34152681127911316</v>
      </c>
      <c r="AG622" s="89">
        <v>0</v>
      </c>
    </row>
    <row r="623" spans="1:33" x14ac:dyDescent="0.2">
      <c r="A623" s="91" t="s">
        <v>2610</v>
      </c>
      <c r="B623" s="349" t="s">
        <v>2611</v>
      </c>
      <c r="C623" s="39" t="s">
        <v>2594</v>
      </c>
      <c r="D623" s="39">
        <v>2045</v>
      </c>
      <c r="E623" s="85" t="e">
        <f>#REF!*INDEX(Costs!$E$7:$O$89,MATCH($C623,Costs!$C$7:$C$89,0),MATCH(E$7,Costs!$E$6:$O$6,0))</f>
        <v>#REF!</v>
      </c>
      <c r="F623" s="85" t="e">
        <f>#REF!*INDEX(Costs!$E$7:$O$89,MATCH($C623,Costs!$C$7:$C$89,0),MATCH(F$7,Costs!$E$6:$O$6,0))</f>
        <v>#REF!</v>
      </c>
      <c r="G623" s="85" t="e">
        <f>#REF!*INDEX(Costs!$E$7:$O$89,MATCH($C623,Costs!$C$7:$C$89,0),MATCH(G$7,Costs!$E$6:$O$6,0))</f>
        <v>#REF!</v>
      </c>
      <c r="H623" s="85" t="e">
        <f>#REF!*INDEX(Costs!$E$7:$O$89,MATCH($C623,Costs!$C$7:$C$89,0),MATCH(H$7,Costs!$E$6:$O$6,0))</f>
        <v>#REF!</v>
      </c>
      <c r="I623" s="85" t="e">
        <f>#REF!*INDEX(Costs!$E$7:$O$89,MATCH($C623,Costs!$C$7:$C$89,0),MATCH(I$7,Costs!$E$6:$O$6,0))</f>
        <v>#REF!</v>
      </c>
      <c r="J623" s="85" t="e">
        <f>#REF!*INDEX(Costs!$E$7:$O$89,MATCH($C623,Costs!$C$7:$C$89,0),MATCH(J$7,Costs!$E$6:$O$6,0))</f>
        <v>#REF!</v>
      </c>
      <c r="K623" s="85" t="e">
        <f>#REF!*INDEX(Costs!$E$7:$O$89,MATCH($C623,Costs!$C$7:$C$89,0),MATCH(K$7,Costs!$E$6:$O$6,0))</f>
        <v>#REF!</v>
      </c>
      <c r="L623" s="85" t="e">
        <f>#REF!*INDEX(Costs!$E$7:$O$89,MATCH($C623,Costs!$C$7:$C$89,0),MATCH(L$7,Costs!$E$6:$O$6,0))</f>
        <v>#REF!</v>
      </c>
      <c r="M623" s="85" t="e">
        <f>#REF!*INDEX(Costs!$E$7:$O$89,MATCH($C623,Costs!$C$7:$C$89,0),MATCH(M$7,Costs!$E$6:$O$6,0))</f>
        <v>#REF!</v>
      </c>
      <c r="N623" s="85" t="e">
        <f>#REF!*INDEX(Costs!$E$7:$O$89,MATCH($C623,Costs!$C$7:$C$89,0),MATCH(N$7,Costs!$E$6:$O$6,0))</f>
        <v>#REF!</v>
      </c>
      <c r="O623" s="85" t="e">
        <f>#REF!*INDEX(Costs!$E$7:$O$89,MATCH($C623,Costs!$C$7:$C$89,0),MATCH(O$7,Costs!$E$6:$O$6,0))</f>
        <v>#REF!</v>
      </c>
      <c r="P623" s="86" t="e">
        <f t="shared" si="274"/>
        <v>#REF!</v>
      </c>
      <c r="Q623" s="86" t="e">
        <f t="shared" si="269"/>
        <v>#REF!</v>
      </c>
      <c r="R623" s="86" t="e">
        <f t="shared" si="268"/>
        <v>#REF!</v>
      </c>
      <c r="S623" s="86" t="e">
        <f t="shared" si="275"/>
        <v>#REF!</v>
      </c>
      <c r="T623" s="86" t="e">
        <f t="shared" si="276"/>
        <v>#REF!</v>
      </c>
      <c r="U623" s="86" t="e">
        <f t="shared" si="277"/>
        <v>#REF!</v>
      </c>
      <c r="V623" s="86" t="e">
        <f t="shared" si="278"/>
        <v>#REF!</v>
      </c>
      <c r="W623" s="86" t="e">
        <f t="shared" si="279"/>
        <v>#REF!</v>
      </c>
      <c r="X623" s="86" t="e">
        <f t="shared" si="280"/>
        <v>#REF!</v>
      </c>
      <c r="Y623" s="86" t="e">
        <f t="shared" si="281"/>
        <v>#REF!</v>
      </c>
      <c r="Z623" s="86" t="e">
        <f t="shared" si="282"/>
        <v>#REF!</v>
      </c>
      <c r="AA623" s="39">
        <v>473</v>
      </c>
      <c r="AB623" s="88" t="e">
        <f>AA623*#REF!/$AI$18*10^3</f>
        <v>#REF!</v>
      </c>
      <c r="AC623" s="89">
        <f>INDEX(Efficiencies!$D$8:$M$89,MATCH(C623,Efficiencies!$C$8:$C$89),MATCH(D623,Efficiencies!$D$7:$M$7))</f>
        <v>53.632525999999999</v>
      </c>
      <c r="AD623" s="89">
        <f t="shared" si="267"/>
        <v>0.40667055398007318</v>
      </c>
      <c r="AE623" s="89">
        <f>INDEX(Efficiencies!$P$8:$Y$89,MATCH(C623,Efficiencies!$C$8:$C$89),MATCH(D623,Efficiencies!$P$7:$Y$7))</f>
        <v>45.041238925111998</v>
      </c>
      <c r="AF623" s="89">
        <f t="shared" si="271"/>
        <v>0.34152681127911316</v>
      </c>
      <c r="AG623" s="89">
        <v>0</v>
      </c>
    </row>
    <row r="624" spans="1:33" x14ac:dyDescent="0.2">
      <c r="A624" s="91" t="s">
        <v>2612</v>
      </c>
      <c r="B624" s="349" t="s">
        <v>2613</v>
      </c>
      <c r="C624" s="39" t="s">
        <v>2594</v>
      </c>
      <c r="D624" s="39">
        <v>2050</v>
      </c>
      <c r="E624" s="85" t="e">
        <f>#REF!*INDEX(Costs!$E$7:$O$89,MATCH($C624,Costs!$C$7:$C$89,0),MATCH(E$7,Costs!$E$6:$O$6,0))</f>
        <v>#REF!</v>
      </c>
      <c r="F624" s="85" t="e">
        <f>#REF!*INDEX(Costs!$E$7:$O$89,MATCH($C624,Costs!$C$7:$C$89,0),MATCH(F$7,Costs!$E$6:$O$6,0))</f>
        <v>#REF!</v>
      </c>
      <c r="G624" s="85" t="e">
        <f>#REF!*INDEX(Costs!$E$7:$O$89,MATCH($C624,Costs!$C$7:$C$89,0),MATCH(G$7,Costs!$E$6:$O$6,0))</f>
        <v>#REF!</v>
      </c>
      <c r="H624" s="85" t="e">
        <f>#REF!*INDEX(Costs!$E$7:$O$89,MATCH($C624,Costs!$C$7:$C$89,0),MATCH(H$7,Costs!$E$6:$O$6,0))</f>
        <v>#REF!</v>
      </c>
      <c r="I624" s="85" t="e">
        <f>#REF!*INDEX(Costs!$E$7:$O$89,MATCH($C624,Costs!$C$7:$C$89,0),MATCH(I$7,Costs!$E$6:$O$6,0))</f>
        <v>#REF!</v>
      </c>
      <c r="J624" s="85" t="e">
        <f>#REF!*INDEX(Costs!$E$7:$O$89,MATCH($C624,Costs!$C$7:$C$89,0),MATCH(J$7,Costs!$E$6:$O$6,0))</f>
        <v>#REF!</v>
      </c>
      <c r="K624" s="85" t="e">
        <f>#REF!*INDEX(Costs!$E$7:$O$89,MATCH($C624,Costs!$C$7:$C$89,0),MATCH(K$7,Costs!$E$6:$O$6,0))</f>
        <v>#REF!</v>
      </c>
      <c r="L624" s="85" t="e">
        <f>#REF!*INDEX(Costs!$E$7:$O$89,MATCH($C624,Costs!$C$7:$C$89,0),MATCH(L$7,Costs!$E$6:$O$6,0))</f>
        <v>#REF!</v>
      </c>
      <c r="M624" s="85" t="e">
        <f>#REF!*INDEX(Costs!$E$7:$O$89,MATCH($C624,Costs!$C$7:$C$89,0),MATCH(M$7,Costs!$E$6:$O$6,0))</f>
        <v>#REF!</v>
      </c>
      <c r="N624" s="85" t="e">
        <f>#REF!*INDEX(Costs!$E$7:$O$89,MATCH($C624,Costs!$C$7:$C$89,0),MATCH(N$7,Costs!$E$6:$O$6,0))</f>
        <v>#REF!</v>
      </c>
      <c r="O624" s="85" t="e">
        <f>#REF!*INDEX(Costs!$E$7:$O$89,MATCH($C624,Costs!$C$7:$C$89,0),MATCH(O$7,Costs!$E$6:$O$6,0))</f>
        <v>#REF!</v>
      </c>
      <c r="P624" s="86" t="e">
        <f t="shared" si="274"/>
        <v>#REF!</v>
      </c>
      <c r="Q624" s="86" t="e">
        <f t="shared" si="269"/>
        <v>#REF!</v>
      </c>
      <c r="R624" s="86" t="e">
        <f t="shared" si="268"/>
        <v>#REF!</v>
      </c>
      <c r="S624" s="86" t="e">
        <f t="shared" si="275"/>
        <v>#REF!</v>
      </c>
      <c r="T624" s="86" t="e">
        <f t="shared" si="276"/>
        <v>#REF!</v>
      </c>
      <c r="U624" s="86" t="e">
        <f t="shared" si="277"/>
        <v>#REF!</v>
      </c>
      <c r="V624" s="86" t="e">
        <f t="shared" si="278"/>
        <v>#REF!</v>
      </c>
      <c r="W624" s="86" t="e">
        <f t="shared" si="279"/>
        <v>#REF!</v>
      </c>
      <c r="X624" s="86" t="e">
        <f t="shared" si="280"/>
        <v>#REF!</v>
      </c>
      <c r="Y624" s="86" t="e">
        <f t="shared" si="281"/>
        <v>#REF!</v>
      </c>
      <c r="Z624" s="86" t="e">
        <f t="shared" si="282"/>
        <v>#REF!</v>
      </c>
      <c r="AA624" s="39">
        <v>473</v>
      </c>
      <c r="AB624" s="88" t="e">
        <f>AA624*#REF!/$AI$18*10^3</f>
        <v>#REF!</v>
      </c>
      <c r="AC624" s="89">
        <f>INDEX(Efficiencies!$D$8:$M$89,MATCH(C624,Efficiencies!$C$8:$C$89),MATCH(D624,Efficiencies!$D$7:$M$7))</f>
        <v>53.632525999999999</v>
      </c>
      <c r="AD624" s="89">
        <f t="shared" si="267"/>
        <v>0.40667055398007318</v>
      </c>
      <c r="AE624" s="89">
        <f>INDEX(Efficiencies!$P$8:$Y$89,MATCH(C624,Efficiencies!$C$8:$C$89),MATCH(D624,Efficiencies!$P$7:$Y$7))</f>
        <v>45.041238925111998</v>
      </c>
      <c r="AF624" s="89">
        <f t="shared" si="271"/>
        <v>0.34152681127911316</v>
      </c>
      <c r="AG624" s="89">
        <v>0</v>
      </c>
    </row>
    <row r="625" spans="1:33" x14ac:dyDescent="0.2">
      <c r="A625" s="91" t="s">
        <v>539</v>
      </c>
      <c r="B625" s="349" t="s">
        <v>2614</v>
      </c>
      <c r="C625" s="39" t="s">
        <v>2615</v>
      </c>
      <c r="D625" s="39">
        <v>2010</v>
      </c>
      <c r="E625" s="85" t="e">
        <f>#REF!*INDEX(Costs!$E$7:$O$89,MATCH($C625,Costs!$C$7:$C$89,0),MATCH(E$7,Costs!$E$6:$O$6,0))</f>
        <v>#REF!</v>
      </c>
      <c r="F625" s="85" t="e">
        <f>#REF!*INDEX(Costs!$E$7:$O$89,MATCH($C625,Costs!$C$7:$C$89,0),MATCH(F$7,Costs!$E$6:$O$6,0))</f>
        <v>#REF!</v>
      </c>
      <c r="G625" s="85" t="e">
        <f>#REF!*INDEX(Costs!$E$7:$O$89,MATCH($C625,Costs!$C$7:$C$89,0),MATCH(G$7,Costs!$E$6:$O$6,0))</f>
        <v>#REF!</v>
      </c>
      <c r="H625" s="85" t="e">
        <f>#REF!*INDEX(Costs!$E$7:$O$89,MATCH($C625,Costs!$C$7:$C$89,0),MATCH(H$7,Costs!$E$6:$O$6,0))</f>
        <v>#REF!</v>
      </c>
      <c r="I625" s="85" t="e">
        <f>#REF!*INDEX(Costs!$E$7:$O$89,MATCH($C625,Costs!$C$7:$C$89,0),MATCH(I$7,Costs!$E$6:$O$6,0))</f>
        <v>#REF!</v>
      </c>
      <c r="J625" s="85" t="e">
        <f>#REF!*INDEX(Costs!$E$7:$O$89,MATCH($C625,Costs!$C$7:$C$89,0),MATCH(J$7,Costs!$E$6:$O$6,0))</f>
        <v>#REF!</v>
      </c>
      <c r="K625" s="85" t="e">
        <f>#REF!*INDEX(Costs!$E$7:$O$89,MATCH($C625,Costs!$C$7:$C$89,0),MATCH(K$7,Costs!$E$6:$O$6,0))</f>
        <v>#REF!</v>
      </c>
      <c r="L625" s="85" t="e">
        <f>#REF!*INDEX(Costs!$E$7:$O$89,MATCH($C625,Costs!$C$7:$C$89,0),MATCH(L$7,Costs!$E$6:$O$6,0))</f>
        <v>#REF!</v>
      </c>
      <c r="M625" s="85" t="e">
        <f>#REF!*INDEX(Costs!$E$7:$O$89,MATCH($C625,Costs!$C$7:$C$89,0),MATCH(M$7,Costs!$E$6:$O$6,0))</f>
        <v>#REF!</v>
      </c>
      <c r="N625" s="85" t="e">
        <f>#REF!*INDEX(Costs!$E$7:$O$89,MATCH($C625,Costs!$C$7:$C$89,0),MATCH(N$7,Costs!$E$6:$O$6,0))</f>
        <v>#REF!</v>
      </c>
      <c r="O625" s="85" t="e">
        <f>#REF!*INDEX(Costs!$E$7:$O$89,MATCH($C625,Costs!$C$7:$C$89,0),MATCH(O$7,Costs!$E$6:$O$6,0))</f>
        <v>#REF!</v>
      </c>
      <c r="P625" s="86" t="e">
        <f>E625/$AI$18*10^6</f>
        <v>#REF!</v>
      </c>
      <c r="Q625" s="86" t="e">
        <f t="shared" si="269"/>
        <v>#REF!</v>
      </c>
      <c r="R625" s="86" t="e">
        <f t="shared" si="268"/>
        <v>#REF!</v>
      </c>
      <c r="S625" s="86" t="e">
        <f t="shared" si="275"/>
        <v>#REF!</v>
      </c>
      <c r="T625" s="86" t="e">
        <f t="shared" si="276"/>
        <v>#REF!</v>
      </c>
      <c r="U625" s="86" t="e">
        <f t="shared" si="277"/>
        <v>#REF!</v>
      </c>
      <c r="V625" s="86" t="e">
        <f t="shared" si="278"/>
        <v>#REF!</v>
      </c>
      <c r="W625" s="86" t="e">
        <f t="shared" si="279"/>
        <v>#REF!</v>
      </c>
      <c r="X625" s="86" t="e">
        <f t="shared" si="280"/>
        <v>#REF!</v>
      </c>
      <c r="Y625" s="86" t="e">
        <f t="shared" si="281"/>
        <v>#REF!</v>
      </c>
      <c r="Z625" s="86" t="e">
        <f t="shared" si="282"/>
        <v>#REF!</v>
      </c>
      <c r="AA625" s="39">
        <v>473</v>
      </c>
      <c r="AB625" s="88" t="e">
        <f>AA625*#REF!/$AI$18*10^3</f>
        <v>#REF!</v>
      </c>
      <c r="AC625" s="89" t="e">
        <f>INDEX(Efficiencies!$D$8:$M$89,MATCH(C625,Efficiencies!$C$8:$C$89),MATCH(D625,Efficiencies!$D$7:$M$7))</f>
        <v>#REF!</v>
      </c>
      <c r="AD625" s="89" t="e">
        <f t="shared" si="267"/>
        <v>#REF!</v>
      </c>
      <c r="AE625" s="89" t="e">
        <f>INDEX(Efficiencies!$P$8:$Y$89,MATCH(C625,Efficiencies!$C$8:$C$89),MATCH(D625,Efficiencies!$P$7:$Y$7))</f>
        <v>#REF!</v>
      </c>
      <c r="AF625" s="89" t="e">
        <f t="shared" si="271"/>
        <v>#REF!</v>
      </c>
      <c r="AG625" s="89" t="e">
        <f>AdditionalVehs!$C$33</f>
        <v>#REF!</v>
      </c>
    </row>
    <row r="626" spans="1:33" x14ac:dyDescent="0.2">
      <c r="A626" s="91" t="s">
        <v>2616</v>
      </c>
      <c r="B626" s="349" t="s">
        <v>2617</v>
      </c>
      <c r="C626" s="39" t="s">
        <v>2615</v>
      </c>
      <c r="D626" s="39">
        <v>2015</v>
      </c>
      <c r="E626" s="85" t="e">
        <f>#REF!*INDEX(Costs!$E$7:$O$89,MATCH($C626,Costs!$C$7:$C$89,0),MATCH(E$7,Costs!$E$6:$O$6,0))</f>
        <v>#REF!</v>
      </c>
      <c r="F626" s="85" t="e">
        <f>#REF!*INDEX(Costs!$E$7:$O$89,MATCH($C626,Costs!$C$7:$C$89,0),MATCH(F$7,Costs!$E$6:$O$6,0))</f>
        <v>#REF!</v>
      </c>
      <c r="G626" s="85" t="e">
        <f>#REF!*INDEX(Costs!$E$7:$O$89,MATCH($C626,Costs!$C$7:$C$89,0),MATCH(G$7,Costs!$E$6:$O$6,0))</f>
        <v>#REF!</v>
      </c>
      <c r="H626" s="85" t="e">
        <f>#REF!*INDEX(Costs!$E$7:$O$89,MATCH($C626,Costs!$C$7:$C$89,0),MATCH(H$7,Costs!$E$6:$O$6,0))</f>
        <v>#REF!</v>
      </c>
      <c r="I626" s="85" t="e">
        <f>#REF!*INDEX(Costs!$E$7:$O$89,MATCH($C626,Costs!$C$7:$C$89,0),MATCH(I$7,Costs!$E$6:$O$6,0))</f>
        <v>#REF!</v>
      </c>
      <c r="J626" s="85" t="e">
        <f>#REF!*INDEX(Costs!$E$7:$O$89,MATCH($C626,Costs!$C$7:$C$89,0),MATCH(J$7,Costs!$E$6:$O$6,0))</f>
        <v>#REF!</v>
      </c>
      <c r="K626" s="85" t="e">
        <f>#REF!*INDEX(Costs!$E$7:$O$89,MATCH($C626,Costs!$C$7:$C$89,0),MATCH(K$7,Costs!$E$6:$O$6,0))</f>
        <v>#REF!</v>
      </c>
      <c r="L626" s="85" t="e">
        <f>#REF!*INDEX(Costs!$E$7:$O$89,MATCH($C626,Costs!$C$7:$C$89,0),MATCH(L$7,Costs!$E$6:$O$6,0))</f>
        <v>#REF!</v>
      </c>
      <c r="M626" s="85" t="e">
        <f>#REF!*INDEX(Costs!$E$7:$O$89,MATCH($C626,Costs!$C$7:$C$89,0),MATCH(M$7,Costs!$E$6:$O$6,0))</f>
        <v>#REF!</v>
      </c>
      <c r="N626" s="85" t="e">
        <f>#REF!*INDEX(Costs!$E$7:$O$89,MATCH($C626,Costs!$C$7:$C$89,0),MATCH(N$7,Costs!$E$6:$O$6,0))</f>
        <v>#REF!</v>
      </c>
      <c r="O626" s="85" t="e">
        <f>#REF!*INDEX(Costs!$E$7:$O$89,MATCH($C626,Costs!$C$7:$C$89,0),MATCH(O$7,Costs!$E$6:$O$6,0))</f>
        <v>#REF!</v>
      </c>
      <c r="P626" s="86" t="e">
        <f t="shared" ref="P626:P633" si="283">E626/$AI$18*10^6</f>
        <v>#REF!</v>
      </c>
      <c r="Q626" s="86" t="e">
        <f t="shared" si="269"/>
        <v>#REF!</v>
      </c>
      <c r="R626" s="86" t="e">
        <f t="shared" si="268"/>
        <v>#REF!</v>
      </c>
      <c r="S626" s="86" t="e">
        <f t="shared" si="275"/>
        <v>#REF!</v>
      </c>
      <c r="T626" s="86" t="e">
        <f t="shared" si="276"/>
        <v>#REF!</v>
      </c>
      <c r="U626" s="86" t="e">
        <f t="shared" si="277"/>
        <v>#REF!</v>
      </c>
      <c r="V626" s="86" t="e">
        <f t="shared" si="278"/>
        <v>#REF!</v>
      </c>
      <c r="W626" s="86" t="e">
        <f t="shared" si="279"/>
        <v>#REF!</v>
      </c>
      <c r="X626" s="86" t="e">
        <f t="shared" si="280"/>
        <v>#REF!</v>
      </c>
      <c r="Y626" s="86" t="e">
        <f t="shared" si="281"/>
        <v>#REF!</v>
      </c>
      <c r="Z626" s="86" t="e">
        <f t="shared" si="282"/>
        <v>#REF!</v>
      </c>
      <c r="AA626" s="39">
        <v>473</v>
      </c>
      <c r="AB626" s="88" t="e">
        <f>AA626*#REF!/$AI$18*10^3</f>
        <v>#REF!</v>
      </c>
      <c r="AC626" s="89" t="e">
        <f>INDEX(Efficiencies!$D$8:$M$89,MATCH(C626,Efficiencies!$C$8:$C$89),MATCH(D626,Efficiencies!$D$7:$M$7))</f>
        <v>#REF!</v>
      </c>
      <c r="AD626" s="89" t="e">
        <f t="shared" si="267"/>
        <v>#REF!</v>
      </c>
      <c r="AE626" s="89" t="e">
        <f>INDEX(Efficiencies!$P$8:$Y$89,MATCH(C626,Efficiencies!$C$8:$C$89),MATCH(D626,Efficiencies!$P$7:$Y$7))</f>
        <v>#REF!</v>
      </c>
      <c r="AF626" s="89" t="e">
        <f t="shared" si="271"/>
        <v>#REF!</v>
      </c>
      <c r="AG626" s="89" t="e">
        <f>AdditionalVehs!$C$33</f>
        <v>#REF!</v>
      </c>
    </row>
    <row r="627" spans="1:33" x14ac:dyDescent="0.2">
      <c r="A627" s="91" t="s">
        <v>2618</v>
      </c>
      <c r="B627" s="349" t="s">
        <v>1068</v>
      </c>
      <c r="C627" s="39" t="s">
        <v>2615</v>
      </c>
      <c r="D627" s="39">
        <v>2020</v>
      </c>
      <c r="E627" s="85" t="e">
        <f>#REF!*INDEX(Costs!$E$7:$O$89,MATCH($C627,Costs!$C$7:$C$89,0),MATCH(E$7,Costs!$E$6:$O$6,0))</f>
        <v>#REF!</v>
      </c>
      <c r="F627" s="85" t="e">
        <f>#REF!*INDEX(Costs!$E$7:$O$89,MATCH($C627,Costs!$C$7:$C$89,0),MATCH(F$7,Costs!$E$6:$O$6,0))</f>
        <v>#REF!</v>
      </c>
      <c r="G627" s="85" t="e">
        <f>#REF!*INDEX(Costs!$E$7:$O$89,MATCH($C627,Costs!$C$7:$C$89,0),MATCH(G$7,Costs!$E$6:$O$6,0))</f>
        <v>#REF!</v>
      </c>
      <c r="H627" s="85" t="e">
        <f>#REF!*INDEX(Costs!$E$7:$O$89,MATCH($C627,Costs!$C$7:$C$89,0),MATCH(H$7,Costs!$E$6:$O$6,0))</f>
        <v>#REF!</v>
      </c>
      <c r="I627" s="85" t="e">
        <f>#REF!*INDEX(Costs!$E$7:$O$89,MATCH($C627,Costs!$C$7:$C$89,0),MATCH(I$7,Costs!$E$6:$O$6,0))</f>
        <v>#REF!</v>
      </c>
      <c r="J627" s="85" t="e">
        <f>#REF!*INDEX(Costs!$E$7:$O$89,MATCH($C627,Costs!$C$7:$C$89,0),MATCH(J$7,Costs!$E$6:$O$6,0))</f>
        <v>#REF!</v>
      </c>
      <c r="K627" s="85" t="e">
        <f>#REF!*INDEX(Costs!$E$7:$O$89,MATCH($C627,Costs!$C$7:$C$89,0),MATCH(K$7,Costs!$E$6:$O$6,0))</f>
        <v>#REF!</v>
      </c>
      <c r="L627" s="85" t="e">
        <f>#REF!*INDEX(Costs!$E$7:$O$89,MATCH($C627,Costs!$C$7:$C$89,0),MATCH(L$7,Costs!$E$6:$O$6,0))</f>
        <v>#REF!</v>
      </c>
      <c r="M627" s="85" t="e">
        <f>#REF!*INDEX(Costs!$E$7:$O$89,MATCH($C627,Costs!$C$7:$C$89,0),MATCH(M$7,Costs!$E$6:$O$6,0))</f>
        <v>#REF!</v>
      </c>
      <c r="N627" s="85" t="e">
        <f>#REF!*INDEX(Costs!$E$7:$O$89,MATCH($C627,Costs!$C$7:$C$89,0),MATCH(N$7,Costs!$E$6:$O$6,0))</f>
        <v>#REF!</v>
      </c>
      <c r="O627" s="85" t="e">
        <f>#REF!*INDEX(Costs!$E$7:$O$89,MATCH($C627,Costs!$C$7:$C$89,0),MATCH(O$7,Costs!$E$6:$O$6,0))</f>
        <v>#REF!</v>
      </c>
      <c r="P627" s="86" t="e">
        <f t="shared" si="283"/>
        <v>#REF!</v>
      </c>
      <c r="Q627" s="86" t="e">
        <f t="shared" si="269"/>
        <v>#REF!</v>
      </c>
      <c r="R627" s="86" t="e">
        <f t="shared" si="268"/>
        <v>#REF!</v>
      </c>
      <c r="S627" s="86" t="e">
        <f t="shared" si="275"/>
        <v>#REF!</v>
      </c>
      <c r="T627" s="86" t="e">
        <f t="shared" si="276"/>
        <v>#REF!</v>
      </c>
      <c r="U627" s="86" t="e">
        <f t="shared" si="277"/>
        <v>#REF!</v>
      </c>
      <c r="V627" s="86" t="e">
        <f t="shared" si="278"/>
        <v>#REF!</v>
      </c>
      <c r="W627" s="86" t="e">
        <f t="shared" si="279"/>
        <v>#REF!</v>
      </c>
      <c r="X627" s="86" t="e">
        <f t="shared" si="280"/>
        <v>#REF!</v>
      </c>
      <c r="Y627" s="86" t="e">
        <f t="shared" si="281"/>
        <v>#REF!</v>
      </c>
      <c r="Z627" s="86" t="e">
        <f t="shared" si="282"/>
        <v>#REF!</v>
      </c>
      <c r="AA627" s="39">
        <v>473</v>
      </c>
      <c r="AB627" s="88" t="e">
        <f>AA627*#REF!/$AI$18*10^3</f>
        <v>#REF!</v>
      </c>
      <c r="AC627" s="89" t="e">
        <f>INDEX(Efficiencies!$D$8:$M$89,MATCH(C627,Efficiencies!$C$8:$C$89),MATCH(D627,Efficiencies!$D$7:$M$7))</f>
        <v>#REF!</v>
      </c>
      <c r="AD627" s="89" t="e">
        <f t="shared" si="267"/>
        <v>#REF!</v>
      </c>
      <c r="AE627" s="89" t="e">
        <f>INDEX(Efficiencies!$P$8:$Y$89,MATCH(C627,Efficiencies!$C$8:$C$89),MATCH(D627,Efficiencies!$P$7:$Y$7))</f>
        <v>#REF!</v>
      </c>
      <c r="AF627" s="89" t="e">
        <f t="shared" si="271"/>
        <v>#REF!</v>
      </c>
      <c r="AG627" s="89" t="e">
        <f>AdditionalVehs!$C$33</f>
        <v>#REF!</v>
      </c>
    </row>
    <row r="628" spans="1:33" x14ac:dyDescent="0.2">
      <c r="A628" s="91" t="s">
        <v>2619</v>
      </c>
      <c r="B628" s="349" t="s">
        <v>2620</v>
      </c>
      <c r="C628" s="39" t="s">
        <v>2615</v>
      </c>
      <c r="D628" s="39">
        <v>2025</v>
      </c>
      <c r="E628" s="85" t="e">
        <f>#REF!*INDEX(Costs!$E$7:$O$89,MATCH($C628,Costs!$C$7:$C$89,0),MATCH(E$7,Costs!$E$6:$O$6,0))</f>
        <v>#REF!</v>
      </c>
      <c r="F628" s="85" t="e">
        <f>#REF!*INDEX(Costs!$E$7:$O$89,MATCH($C628,Costs!$C$7:$C$89,0),MATCH(F$7,Costs!$E$6:$O$6,0))</f>
        <v>#REF!</v>
      </c>
      <c r="G628" s="85" t="e">
        <f>#REF!*INDEX(Costs!$E$7:$O$89,MATCH($C628,Costs!$C$7:$C$89,0),MATCH(G$7,Costs!$E$6:$O$6,0))</f>
        <v>#REF!</v>
      </c>
      <c r="H628" s="85" t="e">
        <f>#REF!*INDEX(Costs!$E$7:$O$89,MATCH($C628,Costs!$C$7:$C$89,0),MATCH(H$7,Costs!$E$6:$O$6,0))</f>
        <v>#REF!</v>
      </c>
      <c r="I628" s="85" t="e">
        <f>#REF!*INDEX(Costs!$E$7:$O$89,MATCH($C628,Costs!$C$7:$C$89,0),MATCH(I$7,Costs!$E$6:$O$6,0))</f>
        <v>#REF!</v>
      </c>
      <c r="J628" s="85" t="e">
        <f>#REF!*INDEX(Costs!$E$7:$O$89,MATCH($C628,Costs!$C$7:$C$89,0),MATCH(J$7,Costs!$E$6:$O$6,0))</f>
        <v>#REF!</v>
      </c>
      <c r="K628" s="85" t="e">
        <f>#REF!*INDEX(Costs!$E$7:$O$89,MATCH($C628,Costs!$C$7:$C$89,0),MATCH(K$7,Costs!$E$6:$O$6,0))</f>
        <v>#REF!</v>
      </c>
      <c r="L628" s="85" t="e">
        <f>#REF!*INDEX(Costs!$E$7:$O$89,MATCH($C628,Costs!$C$7:$C$89,0),MATCH(L$7,Costs!$E$6:$O$6,0))</f>
        <v>#REF!</v>
      </c>
      <c r="M628" s="85" t="e">
        <f>#REF!*INDEX(Costs!$E$7:$O$89,MATCH($C628,Costs!$C$7:$C$89,0),MATCH(M$7,Costs!$E$6:$O$6,0))</f>
        <v>#REF!</v>
      </c>
      <c r="N628" s="85" t="e">
        <f>#REF!*INDEX(Costs!$E$7:$O$89,MATCH($C628,Costs!$C$7:$C$89,0),MATCH(N$7,Costs!$E$6:$O$6,0))</f>
        <v>#REF!</v>
      </c>
      <c r="O628" s="85" t="e">
        <f>#REF!*INDEX(Costs!$E$7:$O$89,MATCH($C628,Costs!$C$7:$C$89,0),MATCH(O$7,Costs!$E$6:$O$6,0))</f>
        <v>#REF!</v>
      </c>
      <c r="P628" s="86" t="e">
        <f t="shared" si="283"/>
        <v>#REF!</v>
      </c>
      <c r="Q628" s="86" t="e">
        <f t="shared" si="269"/>
        <v>#REF!</v>
      </c>
      <c r="R628" s="86" t="e">
        <f t="shared" si="268"/>
        <v>#REF!</v>
      </c>
      <c r="S628" s="86" t="e">
        <f t="shared" si="275"/>
        <v>#REF!</v>
      </c>
      <c r="T628" s="86" t="e">
        <f t="shared" si="276"/>
        <v>#REF!</v>
      </c>
      <c r="U628" s="86" t="e">
        <f t="shared" si="277"/>
        <v>#REF!</v>
      </c>
      <c r="V628" s="86" t="e">
        <f t="shared" si="278"/>
        <v>#REF!</v>
      </c>
      <c r="W628" s="86" t="e">
        <f t="shared" si="279"/>
        <v>#REF!</v>
      </c>
      <c r="X628" s="86" t="e">
        <f t="shared" si="280"/>
        <v>#REF!</v>
      </c>
      <c r="Y628" s="86" t="e">
        <f t="shared" si="281"/>
        <v>#REF!</v>
      </c>
      <c r="Z628" s="86" t="e">
        <f t="shared" si="282"/>
        <v>#REF!</v>
      </c>
      <c r="AA628" s="39">
        <v>473</v>
      </c>
      <c r="AB628" s="88" t="e">
        <f>AA628*#REF!/$AI$18*10^3</f>
        <v>#REF!</v>
      </c>
      <c r="AC628" s="89" t="e">
        <f>INDEX(Efficiencies!$D$8:$M$89,MATCH(C628,Efficiencies!$C$8:$C$89),MATCH(D628,Efficiencies!$D$7:$M$7))</f>
        <v>#REF!</v>
      </c>
      <c r="AD628" s="89" t="e">
        <f t="shared" si="267"/>
        <v>#REF!</v>
      </c>
      <c r="AE628" s="89" t="e">
        <f>INDEX(Efficiencies!$P$8:$Y$89,MATCH(C628,Efficiencies!$C$8:$C$89),MATCH(D628,Efficiencies!$P$7:$Y$7))</f>
        <v>#REF!</v>
      </c>
      <c r="AF628" s="89" t="e">
        <f t="shared" si="271"/>
        <v>#REF!</v>
      </c>
      <c r="AG628" s="89" t="e">
        <f>AdditionalVehs!$C$33</f>
        <v>#REF!</v>
      </c>
    </row>
    <row r="629" spans="1:33" x14ac:dyDescent="0.2">
      <c r="A629" s="91" t="s">
        <v>2621</v>
      </c>
      <c r="B629" s="349" t="s">
        <v>2622</v>
      </c>
      <c r="C629" s="39" t="s">
        <v>2615</v>
      </c>
      <c r="D629" s="39">
        <v>2030</v>
      </c>
      <c r="E629" s="85" t="e">
        <f>#REF!*INDEX(Costs!$E$7:$O$89,MATCH($C629,Costs!$C$7:$C$89,0),MATCH(E$7,Costs!$E$6:$O$6,0))</f>
        <v>#REF!</v>
      </c>
      <c r="F629" s="85" t="e">
        <f>#REF!*INDEX(Costs!$E$7:$O$89,MATCH($C629,Costs!$C$7:$C$89,0),MATCH(F$7,Costs!$E$6:$O$6,0))</f>
        <v>#REF!</v>
      </c>
      <c r="G629" s="85" t="e">
        <f>#REF!*INDEX(Costs!$E$7:$O$89,MATCH($C629,Costs!$C$7:$C$89,0),MATCH(G$7,Costs!$E$6:$O$6,0))</f>
        <v>#REF!</v>
      </c>
      <c r="H629" s="85" t="e">
        <f>#REF!*INDEX(Costs!$E$7:$O$89,MATCH($C629,Costs!$C$7:$C$89,0),MATCH(H$7,Costs!$E$6:$O$6,0))</f>
        <v>#REF!</v>
      </c>
      <c r="I629" s="85" t="e">
        <f>#REF!*INDEX(Costs!$E$7:$O$89,MATCH($C629,Costs!$C$7:$C$89,0),MATCH(I$7,Costs!$E$6:$O$6,0))</f>
        <v>#REF!</v>
      </c>
      <c r="J629" s="85" t="e">
        <f>#REF!*INDEX(Costs!$E$7:$O$89,MATCH($C629,Costs!$C$7:$C$89,0),MATCH(J$7,Costs!$E$6:$O$6,0))</f>
        <v>#REF!</v>
      </c>
      <c r="K629" s="85" t="e">
        <f>#REF!*INDEX(Costs!$E$7:$O$89,MATCH($C629,Costs!$C$7:$C$89,0),MATCH(K$7,Costs!$E$6:$O$6,0))</f>
        <v>#REF!</v>
      </c>
      <c r="L629" s="85" t="e">
        <f>#REF!*INDEX(Costs!$E$7:$O$89,MATCH($C629,Costs!$C$7:$C$89,0),MATCH(L$7,Costs!$E$6:$O$6,0))</f>
        <v>#REF!</v>
      </c>
      <c r="M629" s="85" t="e">
        <f>#REF!*INDEX(Costs!$E$7:$O$89,MATCH($C629,Costs!$C$7:$C$89,0),MATCH(M$7,Costs!$E$6:$O$6,0))</f>
        <v>#REF!</v>
      </c>
      <c r="N629" s="85" t="e">
        <f>#REF!*INDEX(Costs!$E$7:$O$89,MATCH($C629,Costs!$C$7:$C$89,0),MATCH(N$7,Costs!$E$6:$O$6,0))</f>
        <v>#REF!</v>
      </c>
      <c r="O629" s="85" t="e">
        <f>#REF!*INDEX(Costs!$E$7:$O$89,MATCH($C629,Costs!$C$7:$C$89,0),MATCH(O$7,Costs!$E$6:$O$6,0))</f>
        <v>#REF!</v>
      </c>
      <c r="P629" s="86" t="e">
        <f t="shared" si="283"/>
        <v>#REF!</v>
      </c>
      <c r="Q629" s="86" t="e">
        <f t="shared" si="269"/>
        <v>#REF!</v>
      </c>
      <c r="R629" s="86" t="e">
        <f t="shared" si="268"/>
        <v>#REF!</v>
      </c>
      <c r="S629" s="86" t="e">
        <f t="shared" si="275"/>
        <v>#REF!</v>
      </c>
      <c r="T629" s="86" t="e">
        <f t="shared" si="276"/>
        <v>#REF!</v>
      </c>
      <c r="U629" s="86" t="e">
        <f t="shared" si="277"/>
        <v>#REF!</v>
      </c>
      <c r="V629" s="86" t="e">
        <f t="shared" si="278"/>
        <v>#REF!</v>
      </c>
      <c r="W629" s="86" t="e">
        <f t="shared" si="279"/>
        <v>#REF!</v>
      </c>
      <c r="X629" s="86" t="e">
        <f t="shared" si="280"/>
        <v>#REF!</v>
      </c>
      <c r="Y629" s="86" t="e">
        <f t="shared" si="281"/>
        <v>#REF!</v>
      </c>
      <c r="Z629" s="86" t="e">
        <f t="shared" si="282"/>
        <v>#REF!</v>
      </c>
      <c r="AA629" s="39">
        <v>473</v>
      </c>
      <c r="AB629" s="88" t="e">
        <f>AA629*#REF!/$AI$18*10^3</f>
        <v>#REF!</v>
      </c>
      <c r="AC629" s="89" t="e">
        <f>INDEX(Efficiencies!$D$8:$M$89,MATCH(C629,Efficiencies!$C$8:$C$89),MATCH(D629,Efficiencies!$D$7:$M$7))</f>
        <v>#REF!</v>
      </c>
      <c r="AD629" s="89" t="e">
        <f t="shared" si="267"/>
        <v>#REF!</v>
      </c>
      <c r="AE629" s="89" t="e">
        <f>INDEX(Efficiencies!$P$8:$Y$89,MATCH(C629,Efficiencies!$C$8:$C$89),MATCH(D629,Efficiencies!$P$7:$Y$7))</f>
        <v>#REF!</v>
      </c>
      <c r="AF629" s="89" t="e">
        <f t="shared" si="271"/>
        <v>#REF!</v>
      </c>
      <c r="AG629" s="89" t="e">
        <f>AdditionalVehs!$C$33</f>
        <v>#REF!</v>
      </c>
    </row>
    <row r="630" spans="1:33" x14ac:dyDescent="0.2">
      <c r="A630" s="91" t="s">
        <v>2623</v>
      </c>
      <c r="B630" s="349" t="s">
        <v>2624</v>
      </c>
      <c r="C630" s="39" t="s">
        <v>2615</v>
      </c>
      <c r="D630" s="39">
        <v>2035</v>
      </c>
      <c r="E630" s="85" t="e">
        <f>#REF!*INDEX(Costs!$E$7:$O$89,MATCH($C630,Costs!$C$7:$C$89,0),MATCH(E$7,Costs!$E$6:$O$6,0))</f>
        <v>#REF!</v>
      </c>
      <c r="F630" s="85" t="e">
        <f>#REF!*INDEX(Costs!$E$7:$O$89,MATCH($C630,Costs!$C$7:$C$89,0),MATCH(F$7,Costs!$E$6:$O$6,0))</f>
        <v>#REF!</v>
      </c>
      <c r="G630" s="85" t="e">
        <f>#REF!*INDEX(Costs!$E$7:$O$89,MATCH($C630,Costs!$C$7:$C$89,0),MATCH(G$7,Costs!$E$6:$O$6,0))</f>
        <v>#REF!</v>
      </c>
      <c r="H630" s="85" t="e">
        <f>#REF!*INDEX(Costs!$E$7:$O$89,MATCH($C630,Costs!$C$7:$C$89,0),MATCH(H$7,Costs!$E$6:$O$6,0))</f>
        <v>#REF!</v>
      </c>
      <c r="I630" s="85" t="e">
        <f>#REF!*INDEX(Costs!$E$7:$O$89,MATCH($C630,Costs!$C$7:$C$89,0),MATCH(I$7,Costs!$E$6:$O$6,0))</f>
        <v>#REF!</v>
      </c>
      <c r="J630" s="85" t="e">
        <f>#REF!*INDEX(Costs!$E$7:$O$89,MATCH($C630,Costs!$C$7:$C$89,0),MATCH(J$7,Costs!$E$6:$O$6,0))</f>
        <v>#REF!</v>
      </c>
      <c r="K630" s="85" t="e">
        <f>#REF!*INDEX(Costs!$E$7:$O$89,MATCH($C630,Costs!$C$7:$C$89,0),MATCH(K$7,Costs!$E$6:$O$6,0))</f>
        <v>#REF!</v>
      </c>
      <c r="L630" s="85" t="e">
        <f>#REF!*INDEX(Costs!$E$7:$O$89,MATCH($C630,Costs!$C$7:$C$89,0),MATCH(L$7,Costs!$E$6:$O$6,0))</f>
        <v>#REF!</v>
      </c>
      <c r="M630" s="85" t="e">
        <f>#REF!*INDEX(Costs!$E$7:$O$89,MATCH($C630,Costs!$C$7:$C$89,0),MATCH(M$7,Costs!$E$6:$O$6,0))</f>
        <v>#REF!</v>
      </c>
      <c r="N630" s="85" t="e">
        <f>#REF!*INDEX(Costs!$E$7:$O$89,MATCH($C630,Costs!$C$7:$C$89,0),MATCH(N$7,Costs!$E$6:$O$6,0))</f>
        <v>#REF!</v>
      </c>
      <c r="O630" s="85" t="e">
        <f>#REF!*INDEX(Costs!$E$7:$O$89,MATCH($C630,Costs!$C$7:$C$89,0),MATCH(O$7,Costs!$E$6:$O$6,0))</f>
        <v>#REF!</v>
      </c>
      <c r="P630" s="86" t="e">
        <f t="shared" si="283"/>
        <v>#REF!</v>
      </c>
      <c r="Q630" s="86" t="e">
        <f t="shared" si="269"/>
        <v>#REF!</v>
      </c>
      <c r="R630" s="86" t="e">
        <f t="shared" si="268"/>
        <v>#REF!</v>
      </c>
      <c r="S630" s="86" t="e">
        <f t="shared" si="275"/>
        <v>#REF!</v>
      </c>
      <c r="T630" s="86" t="e">
        <f t="shared" si="276"/>
        <v>#REF!</v>
      </c>
      <c r="U630" s="86" t="e">
        <f t="shared" si="277"/>
        <v>#REF!</v>
      </c>
      <c r="V630" s="86" t="e">
        <f t="shared" si="278"/>
        <v>#REF!</v>
      </c>
      <c r="W630" s="86" t="e">
        <f t="shared" si="279"/>
        <v>#REF!</v>
      </c>
      <c r="X630" s="86" t="e">
        <f t="shared" si="280"/>
        <v>#REF!</v>
      </c>
      <c r="Y630" s="86" t="e">
        <f t="shared" si="281"/>
        <v>#REF!</v>
      </c>
      <c r="Z630" s="86" t="e">
        <f t="shared" si="282"/>
        <v>#REF!</v>
      </c>
      <c r="AA630" s="39">
        <v>473</v>
      </c>
      <c r="AB630" s="88" t="e">
        <f>AA630*#REF!/$AI$18*10^3</f>
        <v>#REF!</v>
      </c>
      <c r="AC630" s="89" t="e">
        <f>INDEX(Efficiencies!$D$8:$M$89,MATCH(C630,Efficiencies!$C$8:$C$89),MATCH(D630,Efficiencies!$D$7:$M$7))</f>
        <v>#REF!</v>
      </c>
      <c r="AD630" s="89" t="e">
        <f t="shared" si="267"/>
        <v>#REF!</v>
      </c>
      <c r="AE630" s="89" t="e">
        <f>INDEX(Efficiencies!$P$8:$Y$89,MATCH(C630,Efficiencies!$C$8:$C$89),MATCH(D630,Efficiencies!$P$7:$Y$7))</f>
        <v>#REF!</v>
      </c>
      <c r="AF630" s="89" t="e">
        <f t="shared" si="271"/>
        <v>#REF!</v>
      </c>
      <c r="AG630" s="89" t="e">
        <f>AdditionalVehs!$C$33</f>
        <v>#REF!</v>
      </c>
    </row>
    <row r="631" spans="1:33" x14ac:dyDescent="0.2">
      <c r="A631" s="91" t="s">
        <v>2625</v>
      </c>
      <c r="B631" s="349" t="s">
        <v>2626</v>
      </c>
      <c r="C631" s="39" t="s">
        <v>2615</v>
      </c>
      <c r="D631" s="39">
        <v>2040</v>
      </c>
      <c r="E631" s="85" t="e">
        <f>#REF!*INDEX(Costs!$E$7:$O$89,MATCH($C631,Costs!$C$7:$C$89,0),MATCH(E$7,Costs!$E$6:$O$6,0))</f>
        <v>#REF!</v>
      </c>
      <c r="F631" s="85" t="e">
        <f>#REF!*INDEX(Costs!$E$7:$O$89,MATCH($C631,Costs!$C$7:$C$89,0),MATCH(F$7,Costs!$E$6:$O$6,0))</f>
        <v>#REF!</v>
      </c>
      <c r="G631" s="85" t="e">
        <f>#REF!*INDEX(Costs!$E$7:$O$89,MATCH($C631,Costs!$C$7:$C$89,0),MATCH(G$7,Costs!$E$6:$O$6,0))</f>
        <v>#REF!</v>
      </c>
      <c r="H631" s="85" t="e">
        <f>#REF!*INDEX(Costs!$E$7:$O$89,MATCH($C631,Costs!$C$7:$C$89,0),MATCH(H$7,Costs!$E$6:$O$6,0))</f>
        <v>#REF!</v>
      </c>
      <c r="I631" s="85" t="e">
        <f>#REF!*INDEX(Costs!$E$7:$O$89,MATCH($C631,Costs!$C$7:$C$89,0),MATCH(I$7,Costs!$E$6:$O$6,0))</f>
        <v>#REF!</v>
      </c>
      <c r="J631" s="85" t="e">
        <f>#REF!*INDEX(Costs!$E$7:$O$89,MATCH($C631,Costs!$C$7:$C$89,0),MATCH(J$7,Costs!$E$6:$O$6,0))</f>
        <v>#REF!</v>
      </c>
      <c r="K631" s="85" t="e">
        <f>#REF!*INDEX(Costs!$E$7:$O$89,MATCH($C631,Costs!$C$7:$C$89,0),MATCH(K$7,Costs!$E$6:$O$6,0))</f>
        <v>#REF!</v>
      </c>
      <c r="L631" s="85" t="e">
        <f>#REF!*INDEX(Costs!$E$7:$O$89,MATCH($C631,Costs!$C$7:$C$89,0),MATCH(L$7,Costs!$E$6:$O$6,0))</f>
        <v>#REF!</v>
      </c>
      <c r="M631" s="85" t="e">
        <f>#REF!*INDEX(Costs!$E$7:$O$89,MATCH($C631,Costs!$C$7:$C$89,0),MATCH(M$7,Costs!$E$6:$O$6,0))</f>
        <v>#REF!</v>
      </c>
      <c r="N631" s="85" t="e">
        <f>#REF!*INDEX(Costs!$E$7:$O$89,MATCH($C631,Costs!$C$7:$C$89,0),MATCH(N$7,Costs!$E$6:$O$6,0))</f>
        <v>#REF!</v>
      </c>
      <c r="O631" s="85" t="e">
        <f>#REF!*INDEX(Costs!$E$7:$O$89,MATCH($C631,Costs!$C$7:$C$89,0),MATCH(O$7,Costs!$E$6:$O$6,0))</f>
        <v>#REF!</v>
      </c>
      <c r="P631" s="86" t="e">
        <f t="shared" si="283"/>
        <v>#REF!</v>
      </c>
      <c r="Q631" s="86" t="e">
        <f t="shared" si="269"/>
        <v>#REF!</v>
      </c>
      <c r="R631" s="86" t="e">
        <f t="shared" si="268"/>
        <v>#REF!</v>
      </c>
      <c r="S631" s="86" t="e">
        <f t="shared" si="275"/>
        <v>#REF!</v>
      </c>
      <c r="T631" s="86" t="e">
        <f t="shared" si="276"/>
        <v>#REF!</v>
      </c>
      <c r="U631" s="86" t="e">
        <f t="shared" si="277"/>
        <v>#REF!</v>
      </c>
      <c r="V631" s="86" t="e">
        <f t="shared" si="278"/>
        <v>#REF!</v>
      </c>
      <c r="W631" s="86" t="e">
        <f t="shared" si="279"/>
        <v>#REF!</v>
      </c>
      <c r="X631" s="86" t="e">
        <f t="shared" si="280"/>
        <v>#REF!</v>
      </c>
      <c r="Y631" s="86" t="e">
        <f t="shared" si="281"/>
        <v>#REF!</v>
      </c>
      <c r="Z631" s="86" t="e">
        <f t="shared" si="282"/>
        <v>#REF!</v>
      </c>
      <c r="AA631" s="39">
        <v>473</v>
      </c>
      <c r="AB631" s="88" t="e">
        <f>AA631*#REF!/$AI$18*10^3</f>
        <v>#REF!</v>
      </c>
      <c r="AC631" s="89" t="e">
        <f>INDEX(Efficiencies!$D$8:$M$89,MATCH(C631,Efficiencies!$C$8:$C$89),MATCH(D631,Efficiencies!$D$7:$M$7))</f>
        <v>#REF!</v>
      </c>
      <c r="AD631" s="89" t="e">
        <f t="shared" si="267"/>
        <v>#REF!</v>
      </c>
      <c r="AE631" s="89" t="e">
        <f>INDEX(Efficiencies!$P$8:$Y$89,MATCH(C631,Efficiencies!$C$8:$C$89),MATCH(D631,Efficiencies!$P$7:$Y$7))</f>
        <v>#REF!</v>
      </c>
      <c r="AF631" s="89" t="e">
        <f t="shared" si="271"/>
        <v>#REF!</v>
      </c>
      <c r="AG631" s="89" t="e">
        <f>AdditionalVehs!$C$33</f>
        <v>#REF!</v>
      </c>
    </row>
    <row r="632" spans="1:33" x14ac:dyDescent="0.2">
      <c r="A632" s="91" t="s">
        <v>2627</v>
      </c>
      <c r="B632" s="349" t="s">
        <v>2628</v>
      </c>
      <c r="C632" s="39" t="s">
        <v>2615</v>
      </c>
      <c r="D632" s="39">
        <v>2045</v>
      </c>
      <c r="E632" s="85" t="e">
        <f>#REF!*INDEX(Costs!$E$7:$O$89,MATCH($C632,Costs!$C$7:$C$89,0),MATCH(E$7,Costs!$E$6:$O$6,0))</f>
        <v>#REF!</v>
      </c>
      <c r="F632" s="85" t="e">
        <f>#REF!*INDEX(Costs!$E$7:$O$89,MATCH($C632,Costs!$C$7:$C$89,0),MATCH(F$7,Costs!$E$6:$O$6,0))</f>
        <v>#REF!</v>
      </c>
      <c r="G632" s="85" t="e">
        <f>#REF!*INDEX(Costs!$E$7:$O$89,MATCH($C632,Costs!$C$7:$C$89,0),MATCH(G$7,Costs!$E$6:$O$6,0))</f>
        <v>#REF!</v>
      </c>
      <c r="H632" s="85" t="e">
        <f>#REF!*INDEX(Costs!$E$7:$O$89,MATCH($C632,Costs!$C$7:$C$89,0),MATCH(H$7,Costs!$E$6:$O$6,0))</f>
        <v>#REF!</v>
      </c>
      <c r="I632" s="85" t="e">
        <f>#REF!*INDEX(Costs!$E$7:$O$89,MATCH($C632,Costs!$C$7:$C$89,0),MATCH(I$7,Costs!$E$6:$O$6,0))</f>
        <v>#REF!</v>
      </c>
      <c r="J632" s="85" t="e">
        <f>#REF!*INDEX(Costs!$E$7:$O$89,MATCH($C632,Costs!$C$7:$C$89,0),MATCH(J$7,Costs!$E$6:$O$6,0))</f>
        <v>#REF!</v>
      </c>
      <c r="K632" s="85" t="e">
        <f>#REF!*INDEX(Costs!$E$7:$O$89,MATCH($C632,Costs!$C$7:$C$89,0),MATCH(K$7,Costs!$E$6:$O$6,0))</f>
        <v>#REF!</v>
      </c>
      <c r="L632" s="85" t="e">
        <f>#REF!*INDEX(Costs!$E$7:$O$89,MATCH($C632,Costs!$C$7:$C$89,0),MATCH(L$7,Costs!$E$6:$O$6,0))</f>
        <v>#REF!</v>
      </c>
      <c r="M632" s="85" t="e">
        <f>#REF!*INDEX(Costs!$E$7:$O$89,MATCH($C632,Costs!$C$7:$C$89,0),MATCH(M$7,Costs!$E$6:$O$6,0))</f>
        <v>#REF!</v>
      </c>
      <c r="N632" s="85" t="e">
        <f>#REF!*INDEX(Costs!$E$7:$O$89,MATCH($C632,Costs!$C$7:$C$89,0),MATCH(N$7,Costs!$E$6:$O$6,0))</f>
        <v>#REF!</v>
      </c>
      <c r="O632" s="85" t="e">
        <f>#REF!*INDEX(Costs!$E$7:$O$89,MATCH($C632,Costs!$C$7:$C$89,0),MATCH(O$7,Costs!$E$6:$O$6,0))</f>
        <v>#REF!</v>
      </c>
      <c r="P632" s="86" t="e">
        <f t="shared" si="283"/>
        <v>#REF!</v>
      </c>
      <c r="Q632" s="86" t="e">
        <f t="shared" si="269"/>
        <v>#REF!</v>
      </c>
      <c r="R632" s="86" t="e">
        <f t="shared" si="268"/>
        <v>#REF!</v>
      </c>
      <c r="S632" s="86" t="e">
        <f t="shared" si="275"/>
        <v>#REF!</v>
      </c>
      <c r="T632" s="86" t="e">
        <f t="shared" si="276"/>
        <v>#REF!</v>
      </c>
      <c r="U632" s="86" t="e">
        <f t="shared" si="277"/>
        <v>#REF!</v>
      </c>
      <c r="V632" s="86" t="e">
        <f t="shared" si="278"/>
        <v>#REF!</v>
      </c>
      <c r="W632" s="86" t="e">
        <f t="shared" si="279"/>
        <v>#REF!</v>
      </c>
      <c r="X632" s="86" t="e">
        <f t="shared" si="280"/>
        <v>#REF!</v>
      </c>
      <c r="Y632" s="86" t="e">
        <f t="shared" si="281"/>
        <v>#REF!</v>
      </c>
      <c r="Z632" s="86" t="e">
        <f t="shared" si="282"/>
        <v>#REF!</v>
      </c>
      <c r="AA632" s="39">
        <v>473</v>
      </c>
      <c r="AB632" s="88" t="e">
        <f>AA632*#REF!/$AI$18*10^3</f>
        <v>#REF!</v>
      </c>
      <c r="AC632" s="89" t="e">
        <f>INDEX(Efficiencies!$D$8:$M$89,MATCH(C632,Efficiencies!$C$8:$C$89),MATCH(D632,Efficiencies!$D$7:$M$7))</f>
        <v>#REF!</v>
      </c>
      <c r="AD632" s="89" t="e">
        <f t="shared" si="267"/>
        <v>#REF!</v>
      </c>
      <c r="AE632" s="89" t="e">
        <f>INDEX(Efficiencies!$P$8:$Y$89,MATCH(C632,Efficiencies!$C$8:$C$89),MATCH(D632,Efficiencies!$P$7:$Y$7))</f>
        <v>#REF!</v>
      </c>
      <c r="AF632" s="89" t="e">
        <f t="shared" si="271"/>
        <v>#REF!</v>
      </c>
      <c r="AG632" s="89" t="e">
        <f>AdditionalVehs!$C$33</f>
        <v>#REF!</v>
      </c>
    </row>
    <row r="633" spans="1:33" x14ac:dyDescent="0.2">
      <c r="A633" s="91" t="s">
        <v>2629</v>
      </c>
      <c r="B633" s="349" t="s">
        <v>2630</v>
      </c>
      <c r="C633" s="39" t="s">
        <v>2615</v>
      </c>
      <c r="D633" s="39">
        <v>2050</v>
      </c>
      <c r="E633" s="85" t="e">
        <f>#REF!*INDEX(Costs!$E$7:$O$89,MATCH($C633,Costs!$C$7:$C$89,0),MATCH(E$7,Costs!$E$6:$O$6,0))</f>
        <v>#REF!</v>
      </c>
      <c r="F633" s="85" t="e">
        <f>#REF!*INDEX(Costs!$E$7:$O$89,MATCH($C633,Costs!$C$7:$C$89,0),MATCH(F$7,Costs!$E$6:$O$6,0))</f>
        <v>#REF!</v>
      </c>
      <c r="G633" s="85" t="e">
        <f>#REF!*INDEX(Costs!$E$7:$O$89,MATCH($C633,Costs!$C$7:$C$89,0),MATCH(G$7,Costs!$E$6:$O$6,0))</f>
        <v>#REF!</v>
      </c>
      <c r="H633" s="85" t="e">
        <f>#REF!*INDEX(Costs!$E$7:$O$89,MATCH($C633,Costs!$C$7:$C$89,0),MATCH(H$7,Costs!$E$6:$O$6,0))</f>
        <v>#REF!</v>
      </c>
      <c r="I633" s="85" t="e">
        <f>#REF!*INDEX(Costs!$E$7:$O$89,MATCH($C633,Costs!$C$7:$C$89,0),MATCH(I$7,Costs!$E$6:$O$6,0))</f>
        <v>#REF!</v>
      </c>
      <c r="J633" s="85" t="e">
        <f>#REF!*INDEX(Costs!$E$7:$O$89,MATCH($C633,Costs!$C$7:$C$89,0),MATCH(J$7,Costs!$E$6:$O$6,0))</f>
        <v>#REF!</v>
      </c>
      <c r="K633" s="85" t="e">
        <f>#REF!*INDEX(Costs!$E$7:$O$89,MATCH($C633,Costs!$C$7:$C$89,0),MATCH(K$7,Costs!$E$6:$O$6,0))</f>
        <v>#REF!</v>
      </c>
      <c r="L633" s="85" t="e">
        <f>#REF!*INDEX(Costs!$E$7:$O$89,MATCH($C633,Costs!$C$7:$C$89,0),MATCH(L$7,Costs!$E$6:$O$6,0))</f>
        <v>#REF!</v>
      </c>
      <c r="M633" s="85" t="e">
        <f>#REF!*INDEX(Costs!$E$7:$O$89,MATCH($C633,Costs!$C$7:$C$89,0),MATCH(M$7,Costs!$E$6:$O$6,0))</f>
        <v>#REF!</v>
      </c>
      <c r="N633" s="85" t="e">
        <f>#REF!*INDEX(Costs!$E$7:$O$89,MATCH($C633,Costs!$C$7:$C$89,0),MATCH(N$7,Costs!$E$6:$O$6,0))</f>
        <v>#REF!</v>
      </c>
      <c r="O633" s="85" t="e">
        <f>#REF!*INDEX(Costs!$E$7:$O$89,MATCH($C633,Costs!$C$7:$C$89,0),MATCH(O$7,Costs!$E$6:$O$6,0))</f>
        <v>#REF!</v>
      </c>
      <c r="P633" s="86" t="e">
        <f t="shared" si="283"/>
        <v>#REF!</v>
      </c>
      <c r="Q633" s="86" t="e">
        <f t="shared" si="269"/>
        <v>#REF!</v>
      </c>
      <c r="R633" s="86" t="e">
        <f t="shared" si="268"/>
        <v>#REF!</v>
      </c>
      <c r="S633" s="86" t="e">
        <f t="shared" si="275"/>
        <v>#REF!</v>
      </c>
      <c r="T633" s="86" t="e">
        <f t="shared" si="276"/>
        <v>#REF!</v>
      </c>
      <c r="U633" s="86" t="e">
        <f t="shared" si="277"/>
        <v>#REF!</v>
      </c>
      <c r="V633" s="86" t="e">
        <f t="shared" si="278"/>
        <v>#REF!</v>
      </c>
      <c r="W633" s="86" t="e">
        <f t="shared" si="279"/>
        <v>#REF!</v>
      </c>
      <c r="X633" s="86" t="e">
        <f t="shared" si="280"/>
        <v>#REF!</v>
      </c>
      <c r="Y633" s="86" t="e">
        <f t="shared" si="281"/>
        <v>#REF!</v>
      </c>
      <c r="Z633" s="86" t="e">
        <f t="shared" si="282"/>
        <v>#REF!</v>
      </c>
      <c r="AA633" s="39">
        <v>473</v>
      </c>
      <c r="AB633" s="88" t="e">
        <f>AA633*#REF!/$AI$18*10^3</f>
        <v>#REF!</v>
      </c>
      <c r="AC633" s="89" t="e">
        <f>INDEX(Efficiencies!$D$8:$M$89,MATCH(C633,Efficiencies!$C$8:$C$89),MATCH(D633,Efficiencies!$D$7:$M$7))</f>
        <v>#REF!</v>
      </c>
      <c r="AD633" s="89" t="e">
        <f t="shared" si="267"/>
        <v>#REF!</v>
      </c>
      <c r="AE633" s="89" t="e">
        <f>INDEX(Efficiencies!$P$8:$Y$89,MATCH(C633,Efficiencies!$C$8:$C$89),MATCH(D633,Efficiencies!$P$7:$Y$7))</f>
        <v>#REF!</v>
      </c>
      <c r="AF633" s="89" t="e">
        <f t="shared" si="271"/>
        <v>#REF!</v>
      </c>
      <c r="AG633" s="89" t="e">
        <f>AdditionalVehs!$C$33</f>
        <v>#REF!</v>
      </c>
    </row>
    <row r="634" spans="1:33" x14ac:dyDescent="0.2">
      <c r="A634" s="91" t="s">
        <v>2631</v>
      </c>
      <c r="B634" s="349" t="s">
        <v>2632</v>
      </c>
      <c r="C634" s="39" t="s">
        <v>2633</v>
      </c>
      <c r="D634" s="39">
        <v>2010</v>
      </c>
      <c r="E634" s="85" t="e">
        <f>#REF!*INDEX(AdditionalVehs!$AA$46:$AK$91,MATCH($C634,AdditionalVehs!$C$46:$C$91,0),MATCH(E$7,AdditionalVehs!$AA$45:$AK$45,0))</f>
        <v>#REF!</v>
      </c>
      <c r="F634" s="85" t="e">
        <f>#REF!*INDEX(AdditionalVehs!$AA$46:$AK$91,MATCH($C634,AdditionalVehs!$C$46:$C$91,0),MATCH(F$7,AdditionalVehs!$AA$45:$AK$45,0))</f>
        <v>#REF!</v>
      </c>
      <c r="G634" s="85" t="e">
        <f>#REF!*INDEX(AdditionalVehs!$AA$46:$AK$91,MATCH($C634,AdditionalVehs!$C$46:$C$91,0),MATCH(G$7,AdditionalVehs!$AA$45:$AK$45,0))</f>
        <v>#REF!</v>
      </c>
      <c r="H634" s="85" t="e">
        <f>#REF!*INDEX(AdditionalVehs!$AA$46:$AK$91,MATCH($C634,AdditionalVehs!$C$46:$C$91,0),MATCH(H$7,AdditionalVehs!$AA$45:$AK$45,0))</f>
        <v>#REF!</v>
      </c>
      <c r="I634" s="85" t="e">
        <f>#REF!*INDEX(AdditionalVehs!$AA$46:$AK$91,MATCH($C634,AdditionalVehs!$C$46:$C$91,0),MATCH(I$7,AdditionalVehs!$AA$45:$AK$45,0))</f>
        <v>#REF!</v>
      </c>
      <c r="J634" s="85" t="e">
        <f>#REF!*INDEX(AdditionalVehs!$AA$46:$AK$91,MATCH($C634,AdditionalVehs!$C$46:$C$91,0),MATCH(J$7,AdditionalVehs!$AA$45:$AK$45,0))</f>
        <v>#REF!</v>
      </c>
      <c r="K634" s="85" t="e">
        <f>#REF!*INDEX(AdditionalVehs!$AA$46:$AK$91,MATCH($C634,AdditionalVehs!$C$46:$C$91,0),MATCH(K$7,AdditionalVehs!$AA$45:$AK$45,0))</f>
        <v>#REF!</v>
      </c>
      <c r="L634" s="85" t="e">
        <f>#REF!*INDEX(AdditionalVehs!$AA$46:$AK$91,MATCH($C634,AdditionalVehs!$C$46:$C$91,0),MATCH(L$7,AdditionalVehs!$AA$45:$AK$45,0))</f>
        <v>#REF!</v>
      </c>
      <c r="M634" s="85" t="e">
        <f>#REF!*INDEX(AdditionalVehs!$AA$46:$AK$91,MATCH($C634,AdditionalVehs!$C$46:$C$91,0),MATCH(M$7,AdditionalVehs!$AA$45:$AK$45,0))</f>
        <v>#REF!</v>
      </c>
      <c r="N634" s="85" t="e">
        <f>#REF!*INDEX(AdditionalVehs!$AA$46:$AK$91,MATCH($C634,AdditionalVehs!$C$46:$C$91,0),MATCH(N$7,AdditionalVehs!$AA$45:$AK$45,0))</f>
        <v>#REF!</v>
      </c>
      <c r="O634" s="85" t="e">
        <f>#REF!*INDEX(AdditionalVehs!$AA$46:$AK$91,MATCH($C634,AdditionalVehs!$C$46:$C$91,0),MATCH(O$7,AdditionalVehs!$AA$45:$AK$45,0))</f>
        <v>#REF!</v>
      </c>
      <c r="P634" s="86" t="e">
        <f>E634/$AI$18*10^6</f>
        <v>#REF!</v>
      </c>
      <c r="Q634" s="86" t="e">
        <f t="shared" si="269"/>
        <v>#REF!</v>
      </c>
      <c r="R634" s="86" t="e">
        <f t="shared" si="268"/>
        <v>#REF!</v>
      </c>
      <c r="S634" s="86" t="e">
        <f t="shared" si="275"/>
        <v>#REF!</v>
      </c>
      <c r="T634" s="86" t="e">
        <f t="shared" si="276"/>
        <v>#REF!</v>
      </c>
      <c r="U634" s="86" t="e">
        <f t="shared" si="277"/>
        <v>#REF!</v>
      </c>
      <c r="V634" s="86" t="e">
        <f t="shared" si="278"/>
        <v>#REF!</v>
      </c>
      <c r="W634" s="86" t="e">
        <f t="shared" si="279"/>
        <v>#REF!</v>
      </c>
      <c r="X634" s="86" t="e">
        <f t="shared" si="280"/>
        <v>#REF!</v>
      </c>
      <c r="Y634" s="86" t="e">
        <f t="shared" si="281"/>
        <v>#REF!</v>
      </c>
      <c r="Z634" s="86" t="e">
        <f t="shared" si="282"/>
        <v>#REF!</v>
      </c>
      <c r="AA634" s="39">
        <v>420</v>
      </c>
      <c r="AB634" s="88" t="e">
        <f>AA634*#REF!/$AI$18*10^3</f>
        <v>#REF!</v>
      </c>
      <c r="AC634" s="89">
        <f>INDEX(AdditionalVehs!$E$46:$N$91,MATCH(C634,AdditionalVehs!$C$46:$C$91),MATCH(D634,AdditionalVehs!$E$45:$N$45))</f>
        <v>35.558586120605497</v>
      </c>
      <c r="AD634" s="89">
        <f t="shared" ref="AD634:AD641" si="284">AC634/($AI$11*$AI$15*10 ^ 9)</f>
        <v>0.26962425593034306</v>
      </c>
      <c r="AE634" s="89">
        <f>INDEX(AdditionalVehs!$P$46:$Y$91,MATCH(C634,AdditionalVehs!$C$46:$C$91),MATCH(D634,AdditionalVehs!$AA$45:$AJ$45))</f>
        <v>28.891781472741521</v>
      </c>
      <c r="AF634" s="89">
        <f t="shared" ref="AF634:AF655" si="285">AE634/($AI$11*$AI$15*10 ^ 9)</f>
        <v>0.21907297032757711</v>
      </c>
      <c r="AG634" s="89">
        <v>0</v>
      </c>
    </row>
    <row r="635" spans="1:33" x14ac:dyDescent="0.2">
      <c r="A635" s="91" t="s">
        <v>2634</v>
      </c>
      <c r="B635" s="349" t="s">
        <v>2635</v>
      </c>
      <c r="C635" s="39" t="s">
        <v>2633</v>
      </c>
      <c r="D635" s="39">
        <v>2015</v>
      </c>
      <c r="E635" s="85" t="e">
        <f>#REF!*INDEX(AdditionalVehs!$AA$46:$AK$91,MATCH($C635,AdditionalVehs!$C$46:$C$91,0),MATCH(E$7,AdditionalVehs!$AA$45:$AK$45,0))</f>
        <v>#REF!</v>
      </c>
      <c r="F635" s="85" t="e">
        <f>#REF!*INDEX(AdditionalVehs!$AA$46:$AK$91,MATCH($C635,AdditionalVehs!$C$46:$C$91,0),MATCH(F$7,AdditionalVehs!$AA$45:$AK$45,0))</f>
        <v>#REF!</v>
      </c>
      <c r="G635" s="85" t="e">
        <f>#REF!*INDEX(AdditionalVehs!$AA$46:$AK$91,MATCH($C635,AdditionalVehs!$C$46:$C$91,0),MATCH(G$7,AdditionalVehs!$AA$45:$AK$45,0))</f>
        <v>#REF!</v>
      </c>
      <c r="H635" s="85" t="e">
        <f>#REF!*INDEX(AdditionalVehs!$AA$46:$AK$91,MATCH($C635,AdditionalVehs!$C$46:$C$91,0),MATCH(H$7,AdditionalVehs!$AA$45:$AK$45,0))</f>
        <v>#REF!</v>
      </c>
      <c r="I635" s="85" t="e">
        <f>#REF!*INDEX(AdditionalVehs!$AA$46:$AK$91,MATCH($C635,AdditionalVehs!$C$46:$C$91,0),MATCH(I$7,AdditionalVehs!$AA$45:$AK$45,0))</f>
        <v>#REF!</v>
      </c>
      <c r="J635" s="85" t="e">
        <f>#REF!*INDEX(AdditionalVehs!$AA$46:$AK$91,MATCH($C635,AdditionalVehs!$C$46:$C$91,0),MATCH(J$7,AdditionalVehs!$AA$45:$AK$45,0))</f>
        <v>#REF!</v>
      </c>
      <c r="K635" s="85" t="e">
        <f>#REF!*INDEX(AdditionalVehs!$AA$46:$AK$91,MATCH($C635,AdditionalVehs!$C$46:$C$91,0),MATCH(K$7,AdditionalVehs!$AA$45:$AK$45,0))</f>
        <v>#REF!</v>
      </c>
      <c r="L635" s="85" t="e">
        <f>#REF!*INDEX(AdditionalVehs!$AA$46:$AK$91,MATCH($C635,AdditionalVehs!$C$46:$C$91,0),MATCH(L$7,AdditionalVehs!$AA$45:$AK$45,0))</f>
        <v>#REF!</v>
      </c>
      <c r="M635" s="85" t="e">
        <f>#REF!*INDEX(AdditionalVehs!$AA$46:$AK$91,MATCH($C635,AdditionalVehs!$C$46:$C$91,0),MATCH(M$7,AdditionalVehs!$AA$45:$AK$45,0))</f>
        <v>#REF!</v>
      </c>
      <c r="N635" s="85" t="e">
        <f>#REF!*INDEX(AdditionalVehs!$AA$46:$AK$91,MATCH($C635,AdditionalVehs!$C$46:$C$91,0),MATCH(N$7,AdditionalVehs!$AA$45:$AK$45,0))</f>
        <v>#REF!</v>
      </c>
      <c r="O635" s="85" t="e">
        <f>#REF!*INDEX(AdditionalVehs!$AA$46:$AK$91,MATCH($C635,AdditionalVehs!$C$46:$C$91,0),MATCH(O$7,AdditionalVehs!$AA$45:$AK$45,0))</f>
        <v>#REF!</v>
      </c>
      <c r="P635" s="86" t="e">
        <f t="shared" ref="P635:P642" si="286">E635/$AI$18*10^6</f>
        <v>#REF!</v>
      </c>
      <c r="Q635" s="86" t="e">
        <f t="shared" si="269"/>
        <v>#REF!</v>
      </c>
      <c r="R635" s="86" t="e">
        <f t="shared" si="268"/>
        <v>#REF!</v>
      </c>
      <c r="S635" s="86" t="e">
        <f t="shared" si="275"/>
        <v>#REF!</v>
      </c>
      <c r="T635" s="86" t="e">
        <f t="shared" si="276"/>
        <v>#REF!</v>
      </c>
      <c r="U635" s="86" t="e">
        <f t="shared" si="277"/>
        <v>#REF!</v>
      </c>
      <c r="V635" s="86" t="e">
        <f t="shared" si="278"/>
        <v>#REF!</v>
      </c>
      <c r="W635" s="86" t="e">
        <f t="shared" si="279"/>
        <v>#REF!</v>
      </c>
      <c r="X635" s="86" t="e">
        <f t="shared" si="280"/>
        <v>#REF!</v>
      </c>
      <c r="Y635" s="86" t="e">
        <f t="shared" si="281"/>
        <v>#REF!</v>
      </c>
      <c r="Z635" s="86" t="e">
        <f t="shared" si="282"/>
        <v>#REF!</v>
      </c>
      <c r="AA635" s="39">
        <v>420</v>
      </c>
      <c r="AB635" s="88" t="e">
        <f>AA635*#REF!/$AI$18*10^3</f>
        <v>#REF!</v>
      </c>
      <c r="AC635" s="89">
        <f>INDEX(AdditionalVehs!$E$46:$N$91,MATCH(C635,AdditionalVehs!$C$46:$C$91),MATCH(D635,AdditionalVehs!$E$45:$N$45))</f>
        <v>35.558586120605497</v>
      </c>
      <c r="AD635" s="89">
        <f t="shared" si="284"/>
        <v>0.26962425593034306</v>
      </c>
      <c r="AE635" s="89">
        <f>INDEX(AdditionalVehs!$P$46:$Y$91,MATCH(C635,AdditionalVehs!$C$46:$C$91),MATCH(D635,AdditionalVehs!$AA$45:$AJ$45))</f>
        <v>28.891781472741521</v>
      </c>
      <c r="AF635" s="89">
        <f t="shared" si="285"/>
        <v>0.21907297032757711</v>
      </c>
      <c r="AG635" s="89">
        <v>0</v>
      </c>
    </row>
    <row r="636" spans="1:33" x14ac:dyDescent="0.2">
      <c r="A636" s="91" t="s">
        <v>2636</v>
      </c>
      <c r="B636" s="349" t="s">
        <v>2637</v>
      </c>
      <c r="C636" s="39" t="s">
        <v>2633</v>
      </c>
      <c r="D636" s="39">
        <v>2020</v>
      </c>
      <c r="E636" s="85" t="e">
        <f>#REF!*INDEX(AdditionalVehs!$AA$46:$AK$91,MATCH($C636,AdditionalVehs!$C$46:$C$91,0),MATCH(E$7,AdditionalVehs!$AA$45:$AK$45,0))</f>
        <v>#REF!</v>
      </c>
      <c r="F636" s="85" t="e">
        <f>#REF!*INDEX(AdditionalVehs!$AA$46:$AK$91,MATCH($C636,AdditionalVehs!$C$46:$C$91,0),MATCH(F$7,AdditionalVehs!$AA$45:$AK$45,0))</f>
        <v>#REF!</v>
      </c>
      <c r="G636" s="85" t="e">
        <f>#REF!*INDEX(AdditionalVehs!$AA$46:$AK$91,MATCH($C636,AdditionalVehs!$C$46:$C$91,0),MATCH(G$7,AdditionalVehs!$AA$45:$AK$45,0))</f>
        <v>#REF!</v>
      </c>
      <c r="H636" s="85" t="e">
        <f>#REF!*INDEX(AdditionalVehs!$AA$46:$AK$91,MATCH($C636,AdditionalVehs!$C$46:$C$91,0),MATCH(H$7,AdditionalVehs!$AA$45:$AK$45,0))</f>
        <v>#REF!</v>
      </c>
      <c r="I636" s="85" t="e">
        <f>#REF!*INDEX(AdditionalVehs!$AA$46:$AK$91,MATCH($C636,AdditionalVehs!$C$46:$C$91,0),MATCH(I$7,AdditionalVehs!$AA$45:$AK$45,0))</f>
        <v>#REF!</v>
      </c>
      <c r="J636" s="85" t="e">
        <f>#REF!*INDEX(AdditionalVehs!$AA$46:$AK$91,MATCH($C636,AdditionalVehs!$C$46:$C$91,0),MATCH(J$7,AdditionalVehs!$AA$45:$AK$45,0))</f>
        <v>#REF!</v>
      </c>
      <c r="K636" s="85" t="e">
        <f>#REF!*INDEX(AdditionalVehs!$AA$46:$AK$91,MATCH($C636,AdditionalVehs!$C$46:$C$91,0),MATCH(K$7,AdditionalVehs!$AA$45:$AK$45,0))</f>
        <v>#REF!</v>
      </c>
      <c r="L636" s="85" t="e">
        <f>#REF!*INDEX(AdditionalVehs!$AA$46:$AK$91,MATCH($C636,AdditionalVehs!$C$46:$C$91,0),MATCH(L$7,AdditionalVehs!$AA$45:$AK$45,0))</f>
        <v>#REF!</v>
      </c>
      <c r="M636" s="85" t="e">
        <f>#REF!*INDEX(AdditionalVehs!$AA$46:$AK$91,MATCH($C636,AdditionalVehs!$C$46:$C$91,0),MATCH(M$7,AdditionalVehs!$AA$45:$AK$45,0))</f>
        <v>#REF!</v>
      </c>
      <c r="N636" s="85" t="e">
        <f>#REF!*INDEX(AdditionalVehs!$AA$46:$AK$91,MATCH($C636,AdditionalVehs!$C$46:$C$91,0),MATCH(N$7,AdditionalVehs!$AA$45:$AK$45,0))</f>
        <v>#REF!</v>
      </c>
      <c r="O636" s="85" t="e">
        <f>#REF!*INDEX(AdditionalVehs!$AA$46:$AK$91,MATCH($C636,AdditionalVehs!$C$46:$C$91,0),MATCH(O$7,AdditionalVehs!$AA$45:$AK$45,0))</f>
        <v>#REF!</v>
      </c>
      <c r="P636" s="86" t="e">
        <f t="shared" si="286"/>
        <v>#REF!</v>
      </c>
      <c r="Q636" s="86" t="e">
        <f t="shared" si="269"/>
        <v>#REF!</v>
      </c>
      <c r="R636" s="86" t="e">
        <f t="shared" si="268"/>
        <v>#REF!</v>
      </c>
      <c r="S636" s="86" t="e">
        <f t="shared" si="275"/>
        <v>#REF!</v>
      </c>
      <c r="T636" s="86" t="e">
        <f t="shared" si="276"/>
        <v>#REF!</v>
      </c>
      <c r="U636" s="86" t="e">
        <f t="shared" si="277"/>
        <v>#REF!</v>
      </c>
      <c r="V636" s="86" t="e">
        <f t="shared" si="278"/>
        <v>#REF!</v>
      </c>
      <c r="W636" s="86" t="e">
        <f t="shared" si="279"/>
        <v>#REF!</v>
      </c>
      <c r="X636" s="86" t="e">
        <f t="shared" si="280"/>
        <v>#REF!</v>
      </c>
      <c r="Y636" s="86" t="e">
        <f t="shared" si="281"/>
        <v>#REF!</v>
      </c>
      <c r="Z636" s="86" t="e">
        <f t="shared" si="282"/>
        <v>#REF!</v>
      </c>
      <c r="AA636" s="39">
        <v>420</v>
      </c>
      <c r="AB636" s="88" t="e">
        <f>AA636*#REF!/$AI$18*10^3</f>
        <v>#REF!</v>
      </c>
      <c r="AC636" s="89">
        <f>INDEX(AdditionalVehs!$E$46:$N$91,MATCH(C636,AdditionalVehs!$C$46:$C$91),MATCH(D636,AdditionalVehs!$E$45:$N$45))</f>
        <v>35.558586120605497</v>
      </c>
      <c r="AD636" s="89">
        <f t="shared" si="284"/>
        <v>0.26962425593034306</v>
      </c>
      <c r="AE636" s="89">
        <f>INDEX(AdditionalVehs!$P$46:$Y$91,MATCH(C636,AdditionalVehs!$C$46:$C$91),MATCH(D636,AdditionalVehs!$AA$45:$AJ$45))</f>
        <v>28.891781472741521</v>
      </c>
      <c r="AF636" s="89">
        <f t="shared" si="285"/>
        <v>0.21907297032757711</v>
      </c>
      <c r="AG636" s="89">
        <v>0</v>
      </c>
    </row>
    <row r="637" spans="1:33" x14ac:dyDescent="0.2">
      <c r="A637" s="91" t="s">
        <v>2638</v>
      </c>
      <c r="B637" s="349" t="s">
        <v>2639</v>
      </c>
      <c r="C637" s="39" t="s">
        <v>2633</v>
      </c>
      <c r="D637" s="39">
        <v>2025</v>
      </c>
      <c r="E637" s="85" t="e">
        <f>#REF!*INDEX(AdditionalVehs!$AA$46:$AK$91,MATCH($C637,AdditionalVehs!$C$46:$C$91,0),MATCH(E$7,AdditionalVehs!$AA$45:$AK$45,0))</f>
        <v>#REF!</v>
      </c>
      <c r="F637" s="85" t="e">
        <f>#REF!*INDEX(AdditionalVehs!$AA$46:$AK$91,MATCH($C637,AdditionalVehs!$C$46:$C$91,0),MATCH(F$7,AdditionalVehs!$AA$45:$AK$45,0))</f>
        <v>#REF!</v>
      </c>
      <c r="G637" s="85" t="e">
        <f>#REF!*INDEX(AdditionalVehs!$AA$46:$AK$91,MATCH($C637,AdditionalVehs!$C$46:$C$91,0),MATCH(G$7,AdditionalVehs!$AA$45:$AK$45,0))</f>
        <v>#REF!</v>
      </c>
      <c r="H637" s="85" t="e">
        <f>#REF!*INDEX(AdditionalVehs!$AA$46:$AK$91,MATCH($C637,AdditionalVehs!$C$46:$C$91,0),MATCH(H$7,AdditionalVehs!$AA$45:$AK$45,0))</f>
        <v>#REF!</v>
      </c>
      <c r="I637" s="85" t="e">
        <f>#REF!*INDEX(AdditionalVehs!$AA$46:$AK$91,MATCH($C637,AdditionalVehs!$C$46:$C$91,0),MATCH(I$7,AdditionalVehs!$AA$45:$AK$45,0))</f>
        <v>#REF!</v>
      </c>
      <c r="J637" s="85" t="e">
        <f>#REF!*INDEX(AdditionalVehs!$AA$46:$AK$91,MATCH($C637,AdditionalVehs!$C$46:$C$91,0),MATCH(J$7,AdditionalVehs!$AA$45:$AK$45,0))</f>
        <v>#REF!</v>
      </c>
      <c r="K637" s="85" t="e">
        <f>#REF!*INDEX(AdditionalVehs!$AA$46:$AK$91,MATCH($C637,AdditionalVehs!$C$46:$C$91,0),MATCH(K$7,AdditionalVehs!$AA$45:$AK$45,0))</f>
        <v>#REF!</v>
      </c>
      <c r="L637" s="85" t="e">
        <f>#REF!*INDEX(AdditionalVehs!$AA$46:$AK$91,MATCH($C637,AdditionalVehs!$C$46:$C$91,0),MATCH(L$7,AdditionalVehs!$AA$45:$AK$45,0))</f>
        <v>#REF!</v>
      </c>
      <c r="M637" s="85" t="e">
        <f>#REF!*INDEX(AdditionalVehs!$AA$46:$AK$91,MATCH($C637,AdditionalVehs!$C$46:$C$91,0),MATCH(M$7,AdditionalVehs!$AA$45:$AK$45,0))</f>
        <v>#REF!</v>
      </c>
      <c r="N637" s="85" t="e">
        <f>#REF!*INDEX(AdditionalVehs!$AA$46:$AK$91,MATCH($C637,AdditionalVehs!$C$46:$C$91,0),MATCH(N$7,AdditionalVehs!$AA$45:$AK$45,0))</f>
        <v>#REF!</v>
      </c>
      <c r="O637" s="85" t="e">
        <f>#REF!*INDEX(AdditionalVehs!$AA$46:$AK$91,MATCH($C637,AdditionalVehs!$C$46:$C$91,0),MATCH(O$7,AdditionalVehs!$AA$45:$AK$45,0))</f>
        <v>#REF!</v>
      </c>
      <c r="P637" s="86" t="e">
        <f t="shared" si="286"/>
        <v>#REF!</v>
      </c>
      <c r="Q637" s="86" t="e">
        <f t="shared" si="269"/>
        <v>#REF!</v>
      </c>
      <c r="R637" s="86" t="e">
        <f t="shared" si="268"/>
        <v>#REF!</v>
      </c>
      <c r="S637" s="86" t="e">
        <f t="shared" si="275"/>
        <v>#REF!</v>
      </c>
      <c r="T637" s="86" t="e">
        <f t="shared" si="276"/>
        <v>#REF!</v>
      </c>
      <c r="U637" s="86" t="e">
        <f t="shared" si="277"/>
        <v>#REF!</v>
      </c>
      <c r="V637" s="86" t="e">
        <f t="shared" si="278"/>
        <v>#REF!</v>
      </c>
      <c r="W637" s="86" t="e">
        <f t="shared" si="279"/>
        <v>#REF!</v>
      </c>
      <c r="X637" s="86" t="e">
        <f t="shared" si="280"/>
        <v>#REF!</v>
      </c>
      <c r="Y637" s="86" t="e">
        <f t="shared" si="281"/>
        <v>#REF!</v>
      </c>
      <c r="Z637" s="86" t="e">
        <f t="shared" si="282"/>
        <v>#REF!</v>
      </c>
      <c r="AA637" s="39">
        <v>420</v>
      </c>
      <c r="AB637" s="88" t="e">
        <f>AA637*#REF!/$AI$18*10^3</f>
        <v>#REF!</v>
      </c>
      <c r="AC637" s="89">
        <f>INDEX(AdditionalVehs!$E$46:$N$91,MATCH(C637,AdditionalVehs!$C$46:$C$91),MATCH(D637,AdditionalVehs!$E$45:$N$45))</f>
        <v>35.558586120605497</v>
      </c>
      <c r="AD637" s="89">
        <f t="shared" si="284"/>
        <v>0.26962425593034306</v>
      </c>
      <c r="AE637" s="89">
        <f>INDEX(AdditionalVehs!$P$46:$Y$91,MATCH(C637,AdditionalVehs!$C$46:$C$91),MATCH(D637,AdditionalVehs!$AA$45:$AJ$45))</f>
        <v>28.891781472741521</v>
      </c>
      <c r="AF637" s="89">
        <f t="shared" si="285"/>
        <v>0.21907297032757711</v>
      </c>
      <c r="AG637" s="89">
        <v>0</v>
      </c>
    </row>
    <row r="638" spans="1:33" x14ac:dyDescent="0.2">
      <c r="A638" s="91" t="s">
        <v>2640</v>
      </c>
      <c r="B638" s="349" t="s">
        <v>2641</v>
      </c>
      <c r="C638" s="39" t="s">
        <v>2633</v>
      </c>
      <c r="D638" s="39">
        <v>2030</v>
      </c>
      <c r="E638" s="85" t="e">
        <f>#REF!*INDEX(AdditionalVehs!$AA$46:$AK$91,MATCH($C638,AdditionalVehs!$C$46:$C$91,0),MATCH(E$7,AdditionalVehs!$AA$45:$AK$45,0))</f>
        <v>#REF!</v>
      </c>
      <c r="F638" s="85" t="e">
        <f>#REF!*INDEX(AdditionalVehs!$AA$46:$AK$91,MATCH($C638,AdditionalVehs!$C$46:$C$91,0),MATCH(F$7,AdditionalVehs!$AA$45:$AK$45,0))</f>
        <v>#REF!</v>
      </c>
      <c r="G638" s="85" t="e">
        <f>#REF!*INDEX(AdditionalVehs!$AA$46:$AK$91,MATCH($C638,AdditionalVehs!$C$46:$C$91,0),MATCH(G$7,AdditionalVehs!$AA$45:$AK$45,0))</f>
        <v>#REF!</v>
      </c>
      <c r="H638" s="85" t="e">
        <f>#REF!*INDEX(AdditionalVehs!$AA$46:$AK$91,MATCH($C638,AdditionalVehs!$C$46:$C$91,0),MATCH(H$7,AdditionalVehs!$AA$45:$AK$45,0))</f>
        <v>#REF!</v>
      </c>
      <c r="I638" s="85" t="e">
        <f>#REF!*INDEX(AdditionalVehs!$AA$46:$AK$91,MATCH($C638,AdditionalVehs!$C$46:$C$91,0),MATCH(I$7,AdditionalVehs!$AA$45:$AK$45,0))</f>
        <v>#REF!</v>
      </c>
      <c r="J638" s="85" t="e">
        <f>#REF!*INDEX(AdditionalVehs!$AA$46:$AK$91,MATCH($C638,AdditionalVehs!$C$46:$C$91,0),MATCH(J$7,AdditionalVehs!$AA$45:$AK$45,0))</f>
        <v>#REF!</v>
      </c>
      <c r="K638" s="85" t="e">
        <f>#REF!*INDEX(AdditionalVehs!$AA$46:$AK$91,MATCH($C638,AdditionalVehs!$C$46:$C$91,0),MATCH(K$7,AdditionalVehs!$AA$45:$AK$45,0))</f>
        <v>#REF!</v>
      </c>
      <c r="L638" s="85" t="e">
        <f>#REF!*INDEX(AdditionalVehs!$AA$46:$AK$91,MATCH($C638,AdditionalVehs!$C$46:$C$91,0),MATCH(L$7,AdditionalVehs!$AA$45:$AK$45,0))</f>
        <v>#REF!</v>
      </c>
      <c r="M638" s="85" t="e">
        <f>#REF!*INDEX(AdditionalVehs!$AA$46:$AK$91,MATCH($C638,AdditionalVehs!$C$46:$C$91,0),MATCH(M$7,AdditionalVehs!$AA$45:$AK$45,0))</f>
        <v>#REF!</v>
      </c>
      <c r="N638" s="85" t="e">
        <f>#REF!*INDEX(AdditionalVehs!$AA$46:$AK$91,MATCH($C638,AdditionalVehs!$C$46:$C$91,0),MATCH(N$7,AdditionalVehs!$AA$45:$AK$45,0))</f>
        <v>#REF!</v>
      </c>
      <c r="O638" s="85" t="e">
        <f>#REF!*INDEX(AdditionalVehs!$AA$46:$AK$91,MATCH($C638,AdditionalVehs!$C$46:$C$91,0),MATCH(O$7,AdditionalVehs!$AA$45:$AK$45,0))</f>
        <v>#REF!</v>
      </c>
      <c r="P638" s="86" t="e">
        <f t="shared" si="286"/>
        <v>#REF!</v>
      </c>
      <c r="Q638" s="86" t="e">
        <f t="shared" si="269"/>
        <v>#REF!</v>
      </c>
      <c r="R638" s="86" t="e">
        <f t="shared" si="268"/>
        <v>#REF!</v>
      </c>
      <c r="S638" s="86" t="e">
        <f t="shared" si="275"/>
        <v>#REF!</v>
      </c>
      <c r="T638" s="86" t="e">
        <f t="shared" si="276"/>
        <v>#REF!</v>
      </c>
      <c r="U638" s="86" t="e">
        <f t="shared" si="277"/>
        <v>#REF!</v>
      </c>
      <c r="V638" s="86" t="e">
        <f t="shared" si="278"/>
        <v>#REF!</v>
      </c>
      <c r="W638" s="86" t="e">
        <f t="shared" si="279"/>
        <v>#REF!</v>
      </c>
      <c r="X638" s="86" t="e">
        <f t="shared" si="280"/>
        <v>#REF!</v>
      </c>
      <c r="Y638" s="86" t="e">
        <f t="shared" si="281"/>
        <v>#REF!</v>
      </c>
      <c r="Z638" s="86" t="e">
        <f t="shared" si="282"/>
        <v>#REF!</v>
      </c>
      <c r="AA638" s="39">
        <v>420</v>
      </c>
      <c r="AB638" s="88" t="e">
        <f>AA638*#REF!/$AI$18*10^3</f>
        <v>#REF!</v>
      </c>
      <c r="AC638" s="89">
        <f>INDEX(AdditionalVehs!$E$46:$N$91,MATCH(C638,AdditionalVehs!$C$46:$C$91),MATCH(D638,AdditionalVehs!$E$45:$N$45))</f>
        <v>35.558586120605497</v>
      </c>
      <c r="AD638" s="89">
        <f t="shared" si="284"/>
        <v>0.26962425593034306</v>
      </c>
      <c r="AE638" s="89">
        <f>INDEX(AdditionalVehs!$P$46:$Y$91,MATCH(C638,AdditionalVehs!$C$46:$C$91),MATCH(D638,AdditionalVehs!$AA$45:$AJ$45))</f>
        <v>28.891781472741521</v>
      </c>
      <c r="AF638" s="89">
        <f t="shared" si="285"/>
        <v>0.21907297032757711</v>
      </c>
      <c r="AG638" s="89">
        <v>0</v>
      </c>
    </row>
    <row r="639" spans="1:33" x14ac:dyDescent="0.2">
      <c r="A639" s="91" t="s">
        <v>2642</v>
      </c>
      <c r="B639" s="349" t="s">
        <v>2643</v>
      </c>
      <c r="C639" s="39" t="s">
        <v>2633</v>
      </c>
      <c r="D639" s="39">
        <v>2035</v>
      </c>
      <c r="E639" s="85" t="e">
        <f>#REF!*INDEX(AdditionalVehs!$AA$46:$AK$91,MATCH($C639,AdditionalVehs!$C$46:$C$91,0),MATCH(E$7,AdditionalVehs!$AA$45:$AK$45,0))</f>
        <v>#REF!</v>
      </c>
      <c r="F639" s="85" t="e">
        <f>#REF!*INDEX(AdditionalVehs!$AA$46:$AK$91,MATCH($C639,AdditionalVehs!$C$46:$C$91,0),MATCH(F$7,AdditionalVehs!$AA$45:$AK$45,0))</f>
        <v>#REF!</v>
      </c>
      <c r="G639" s="85" t="e">
        <f>#REF!*INDEX(AdditionalVehs!$AA$46:$AK$91,MATCH($C639,AdditionalVehs!$C$46:$C$91,0),MATCH(G$7,AdditionalVehs!$AA$45:$AK$45,0))</f>
        <v>#REF!</v>
      </c>
      <c r="H639" s="85" t="e">
        <f>#REF!*INDEX(AdditionalVehs!$AA$46:$AK$91,MATCH($C639,AdditionalVehs!$C$46:$C$91,0),MATCH(H$7,AdditionalVehs!$AA$45:$AK$45,0))</f>
        <v>#REF!</v>
      </c>
      <c r="I639" s="85" t="e">
        <f>#REF!*INDEX(AdditionalVehs!$AA$46:$AK$91,MATCH($C639,AdditionalVehs!$C$46:$C$91,0),MATCH(I$7,AdditionalVehs!$AA$45:$AK$45,0))</f>
        <v>#REF!</v>
      </c>
      <c r="J639" s="85" t="e">
        <f>#REF!*INDEX(AdditionalVehs!$AA$46:$AK$91,MATCH($C639,AdditionalVehs!$C$46:$C$91,0),MATCH(J$7,AdditionalVehs!$AA$45:$AK$45,0))</f>
        <v>#REF!</v>
      </c>
      <c r="K639" s="85" t="e">
        <f>#REF!*INDEX(AdditionalVehs!$AA$46:$AK$91,MATCH($C639,AdditionalVehs!$C$46:$C$91,0),MATCH(K$7,AdditionalVehs!$AA$45:$AK$45,0))</f>
        <v>#REF!</v>
      </c>
      <c r="L639" s="85" t="e">
        <f>#REF!*INDEX(AdditionalVehs!$AA$46:$AK$91,MATCH($C639,AdditionalVehs!$C$46:$C$91,0),MATCH(L$7,AdditionalVehs!$AA$45:$AK$45,0))</f>
        <v>#REF!</v>
      </c>
      <c r="M639" s="85" t="e">
        <f>#REF!*INDEX(AdditionalVehs!$AA$46:$AK$91,MATCH($C639,AdditionalVehs!$C$46:$C$91,0),MATCH(M$7,AdditionalVehs!$AA$45:$AK$45,0))</f>
        <v>#REF!</v>
      </c>
      <c r="N639" s="85" t="e">
        <f>#REF!*INDEX(AdditionalVehs!$AA$46:$AK$91,MATCH($C639,AdditionalVehs!$C$46:$C$91,0),MATCH(N$7,AdditionalVehs!$AA$45:$AK$45,0))</f>
        <v>#REF!</v>
      </c>
      <c r="O639" s="85" t="e">
        <f>#REF!*INDEX(AdditionalVehs!$AA$46:$AK$91,MATCH($C639,AdditionalVehs!$C$46:$C$91,0),MATCH(O$7,AdditionalVehs!$AA$45:$AK$45,0))</f>
        <v>#REF!</v>
      </c>
      <c r="P639" s="86" t="e">
        <f t="shared" si="286"/>
        <v>#REF!</v>
      </c>
      <c r="Q639" s="86" t="e">
        <f t="shared" si="269"/>
        <v>#REF!</v>
      </c>
      <c r="R639" s="86" t="e">
        <f t="shared" si="268"/>
        <v>#REF!</v>
      </c>
      <c r="S639" s="86" t="e">
        <f t="shared" si="275"/>
        <v>#REF!</v>
      </c>
      <c r="T639" s="86" t="e">
        <f t="shared" si="276"/>
        <v>#REF!</v>
      </c>
      <c r="U639" s="86" t="e">
        <f t="shared" si="277"/>
        <v>#REF!</v>
      </c>
      <c r="V639" s="86" t="e">
        <f t="shared" si="278"/>
        <v>#REF!</v>
      </c>
      <c r="W639" s="86" t="e">
        <f t="shared" si="279"/>
        <v>#REF!</v>
      </c>
      <c r="X639" s="86" t="e">
        <f t="shared" si="280"/>
        <v>#REF!</v>
      </c>
      <c r="Y639" s="86" t="e">
        <f t="shared" si="281"/>
        <v>#REF!</v>
      </c>
      <c r="Z639" s="86" t="e">
        <f t="shared" si="282"/>
        <v>#REF!</v>
      </c>
      <c r="AA639" s="39">
        <v>420</v>
      </c>
      <c r="AB639" s="88" t="e">
        <f>AA639*#REF!/$AI$18*10^3</f>
        <v>#REF!</v>
      </c>
      <c r="AC639" s="89">
        <f>INDEX(AdditionalVehs!$E$46:$N$91,MATCH(C639,AdditionalVehs!$C$46:$C$91),MATCH(D639,AdditionalVehs!$E$45:$N$45))</f>
        <v>35.558586120605497</v>
      </c>
      <c r="AD639" s="89">
        <f t="shared" si="284"/>
        <v>0.26962425593034306</v>
      </c>
      <c r="AE639" s="89">
        <f>INDEX(AdditionalVehs!$P$46:$Y$91,MATCH(C639,AdditionalVehs!$C$46:$C$91),MATCH(D639,AdditionalVehs!$AA$45:$AJ$45))</f>
        <v>28.891781472741521</v>
      </c>
      <c r="AF639" s="89">
        <f t="shared" si="285"/>
        <v>0.21907297032757711</v>
      </c>
      <c r="AG639" s="89">
        <v>0</v>
      </c>
    </row>
    <row r="640" spans="1:33" x14ac:dyDescent="0.2">
      <c r="A640" s="91" t="s">
        <v>2644</v>
      </c>
      <c r="B640" s="349" t="s">
        <v>2645</v>
      </c>
      <c r="C640" s="39" t="s">
        <v>2633</v>
      </c>
      <c r="D640" s="39">
        <v>2040</v>
      </c>
      <c r="E640" s="85" t="e">
        <f>#REF!*INDEX(AdditionalVehs!$AA$46:$AK$91,MATCH($C640,AdditionalVehs!$C$46:$C$91,0),MATCH(E$7,AdditionalVehs!$AA$45:$AK$45,0))</f>
        <v>#REF!</v>
      </c>
      <c r="F640" s="85" t="e">
        <f>#REF!*INDEX(AdditionalVehs!$AA$46:$AK$91,MATCH($C640,AdditionalVehs!$C$46:$C$91,0),MATCH(F$7,AdditionalVehs!$AA$45:$AK$45,0))</f>
        <v>#REF!</v>
      </c>
      <c r="G640" s="85" t="e">
        <f>#REF!*INDEX(AdditionalVehs!$AA$46:$AK$91,MATCH($C640,AdditionalVehs!$C$46:$C$91,0),MATCH(G$7,AdditionalVehs!$AA$45:$AK$45,0))</f>
        <v>#REF!</v>
      </c>
      <c r="H640" s="85" t="e">
        <f>#REF!*INDEX(AdditionalVehs!$AA$46:$AK$91,MATCH($C640,AdditionalVehs!$C$46:$C$91,0),MATCH(H$7,AdditionalVehs!$AA$45:$AK$45,0))</f>
        <v>#REF!</v>
      </c>
      <c r="I640" s="85" t="e">
        <f>#REF!*INDEX(AdditionalVehs!$AA$46:$AK$91,MATCH($C640,AdditionalVehs!$C$46:$C$91,0),MATCH(I$7,AdditionalVehs!$AA$45:$AK$45,0))</f>
        <v>#REF!</v>
      </c>
      <c r="J640" s="85" t="e">
        <f>#REF!*INDEX(AdditionalVehs!$AA$46:$AK$91,MATCH($C640,AdditionalVehs!$C$46:$C$91,0),MATCH(J$7,AdditionalVehs!$AA$45:$AK$45,0))</f>
        <v>#REF!</v>
      </c>
      <c r="K640" s="85" t="e">
        <f>#REF!*INDEX(AdditionalVehs!$AA$46:$AK$91,MATCH($C640,AdditionalVehs!$C$46:$C$91,0),MATCH(K$7,AdditionalVehs!$AA$45:$AK$45,0))</f>
        <v>#REF!</v>
      </c>
      <c r="L640" s="85" t="e">
        <f>#REF!*INDEX(AdditionalVehs!$AA$46:$AK$91,MATCH($C640,AdditionalVehs!$C$46:$C$91,0),MATCH(L$7,AdditionalVehs!$AA$45:$AK$45,0))</f>
        <v>#REF!</v>
      </c>
      <c r="M640" s="85" t="e">
        <f>#REF!*INDEX(AdditionalVehs!$AA$46:$AK$91,MATCH($C640,AdditionalVehs!$C$46:$C$91,0),MATCH(M$7,AdditionalVehs!$AA$45:$AK$45,0))</f>
        <v>#REF!</v>
      </c>
      <c r="N640" s="85" t="e">
        <f>#REF!*INDEX(AdditionalVehs!$AA$46:$AK$91,MATCH($C640,AdditionalVehs!$C$46:$C$91,0),MATCH(N$7,AdditionalVehs!$AA$45:$AK$45,0))</f>
        <v>#REF!</v>
      </c>
      <c r="O640" s="85" t="e">
        <f>#REF!*INDEX(AdditionalVehs!$AA$46:$AK$91,MATCH($C640,AdditionalVehs!$C$46:$C$91,0),MATCH(O$7,AdditionalVehs!$AA$45:$AK$45,0))</f>
        <v>#REF!</v>
      </c>
      <c r="P640" s="86" t="e">
        <f t="shared" si="286"/>
        <v>#REF!</v>
      </c>
      <c r="Q640" s="86" t="e">
        <f t="shared" si="269"/>
        <v>#REF!</v>
      </c>
      <c r="R640" s="86" t="e">
        <f t="shared" si="268"/>
        <v>#REF!</v>
      </c>
      <c r="S640" s="86" t="e">
        <f t="shared" si="275"/>
        <v>#REF!</v>
      </c>
      <c r="T640" s="86" t="e">
        <f t="shared" si="276"/>
        <v>#REF!</v>
      </c>
      <c r="U640" s="86" t="e">
        <f t="shared" si="277"/>
        <v>#REF!</v>
      </c>
      <c r="V640" s="86" t="e">
        <f t="shared" si="278"/>
        <v>#REF!</v>
      </c>
      <c r="W640" s="86" t="e">
        <f t="shared" si="279"/>
        <v>#REF!</v>
      </c>
      <c r="X640" s="86" t="e">
        <f t="shared" si="280"/>
        <v>#REF!</v>
      </c>
      <c r="Y640" s="86" t="e">
        <f t="shared" si="281"/>
        <v>#REF!</v>
      </c>
      <c r="Z640" s="86" t="e">
        <f t="shared" si="282"/>
        <v>#REF!</v>
      </c>
      <c r="AA640" s="39">
        <v>420</v>
      </c>
      <c r="AB640" s="88" t="e">
        <f>AA640*#REF!/$AI$18*10^3</f>
        <v>#REF!</v>
      </c>
      <c r="AC640" s="89">
        <f>INDEX(AdditionalVehs!$E$46:$N$91,MATCH(C640,AdditionalVehs!$C$46:$C$91),MATCH(D640,AdditionalVehs!$E$45:$N$45))</f>
        <v>35.558586120605497</v>
      </c>
      <c r="AD640" s="89">
        <f t="shared" si="284"/>
        <v>0.26962425593034306</v>
      </c>
      <c r="AE640" s="89">
        <f>INDEX(AdditionalVehs!$P$46:$Y$91,MATCH(C640,AdditionalVehs!$C$46:$C$91),MATCH(D640,AdditionalVehs!$AA$45:$AJ$45))</f>
        <v>28.891781472741521</v>
      </c>
      <c r="AF640" s="89">
        <f t="shared" si="285"/>
        <v>0.21907297032757711</v>
      </c>
      <c r="AG640" s="89">
        <v>0</v>
      </c>
    </row>
    <row r="641" spans="1:33" x14ac:dyDescent="0.2">
      <c r="A641" s="91" t="s">
        <v>2646</v>
      </c>
      <c r="B641" s="349" t="s">
        <v>2647</v>
      </c>
      <c r="C641" s="39" t="s">
        <v>2633</v>
      </c>
      <c r="D641" s="39">
        <v>2045</v>
      </c>
      <c r="E641" s="85" t="e">
        <f>#REF!*INDEX(AdditionalVehs!$AA$46:$AK$91,MATCH($C641,AdditionalVehs!$C$46:$C$91,0),MATCH(E$7,AdditionalVehs!$AA$45:$AK$45,0))</f>
        <v>#REF!</v>
      </c>
      <c r="F641" s="85" t="e">
        <f>#REF!*INDEX(AdditionalVehs!$AA$46:$AK$91,MATCH($C641,AdditionalVehs!$C$46:$C$91,0),MATCH(F$7,AdditionalVehs!$AA$45:$AK$45,0))</f>
        <v>#REF!</v>
      </c>
      <c r="G641" s="85" t="e">
        <f>#REF!*INDEX(AdditionalVehs!$AA$46:$AK$91,MATCH($C641,AdditionalVehs!$C$46:$C$91,0),MATCH(G$7,AdditionalVehs!$AA$45:$AK$45,0))</f>
        <v>#REF!</v>
      </c>
      <c r="H641" s="85" t="e">
        <f>#REF!*INDEX(AdditionalVehs!$AA$46:$AK$91,MATCH($C641,AdditionalVehs!$C$46:$C$91,0),MATCH(H$7,AdditionalVehs!$AA$45:$AK$45,0))</f>
        <v>#REF!</v>
      </c>
      <c r="I641" s="85" t="e">
        <f>#REF!*INDEX(AdditionalVehs!$AA$46:$AK$91,MATCH($C641,AdditionalVehs!$C$46:$C$91,0),MATCH(I$7,AdditionalVehs!$AA$45:$AK$45,0))</f>
        <v>#REF!</v>
      </c>
      <c r="J641" s="85" t="e">
        <f>#REF!*INDEX(AdditionalVehs!$AA$46:$AK$91,MATCH($C641,AdditionalVehs!$C$46:$C$91,0),MATCH(J$7,AdditionalVehs!$AA$45:$AK$45,0))</f>
        <v>#REF!</v>
      </c>
      <c r="K641" s="85" t="e">
        <f>#REF!*INDEX(AdditionalVehs!$AA$46:$AK$91,MATCH($C641,AdditionalVehs!$C$46:$C$91,0),MATCH(K$7,AdditionalVehs!$AA$45:$AK$45,0))</f>
        <v>#REF!</v>
      </c>
      <c r="L641" s="85" t="e">
        <f>#REF!*INDEX(AdditionalVehs!$AA$46:$AK$91,MATCH($C641,AdditionalVehs!$C$46:$C$91,0),MATCH(L$7,AdditionalVehs!$AA$45:$AK$45,0))</f>
        <v>#REF!</v>
      </c>
      <c r="M641" s="85" t="e">
        <f>#REF!*INDEX(AdditionalVehs!$AA$46:$AK$91,MATCH($C641,AdditionalVehs!$C$46:$C$91,0),MATCH(M$7,AdditionalVehs!$AA$45:$AK$45,0))</f>
        <v>#REF!</v>
      </c>
      <c r="N641" s="85" t="e">
        <f>#REF!*INDEX(AdditionalVehs!$AA$46:$AK$91,MATCH($C641,AdditionalVehs!$C$46:$C$91,0),MATCH(N$7,AdditionalVehs!$AA$45:$AK$45,0))</f>
        <v>#REF!</v>
      </c>
      <c r="O641" s="85" t="e">
        <f>#REF!*INDEX(AdditionalVehs!$AA$46:$AK$91,MATCH($C641,AdditionalVehs!$C$46:$C$91,0),MATCH(O$7,AdditionalVehs!$AA$45:$AK$45,0))</f>
        <v>#REF!</v>
      </c>
      <c r="P641" s="86" t="e">
        <f t="shared" si="286"/>
        <v>#REF!</v>
      </c>
      <c r="Q641" s="86" t="e">
        <f t="shared" si="269"/>
        <v>#REF!</v>
      </c>
      <c r="R641" s="86" t="e">
        <f t="shared" si="268"/>
        <v>#REF!</v>
      </c>
      <c r="S641" s="86" t="e">
        <f t="shared" si="275"/>
        <v>#REF!</v>
      </c>
      <c r="T641" s="86" t="e">
        <f t="shared" si="276"/>
        <v>#REF!</v>
      </c>
      <c r="U641" s="86" t="e">
        <f t="shared" si="277"/>
        <v>#REF!</v>
      </c>
      <c r="V641" s="86" t="e">
        <f t="shared" si="278"/>
        <v>#REF!</v>
      </c>
      <c r="W641" s="86" t="e">
        <f t="shared" si="279"/>
        <v>#REF!</v>
      </c>
      <c r="X641" s="86" t="e">
        <f t="shared" si="280"/>
        <v>#REF!</v>
      </c>
      <c r="Y641" s="86" t="e">
        <f t="shared" si="281"/>
        <v>#REF!</v>
      </c>
      <c r="Z641" s="86" t="e">
        <f t="shared" si="282"/>
        <v>#REF!</v>
      </c>
      <c r="AA641" s="39">
        <v>420</v>
      </c>
      <c r="AB641" s="88" t="e">
        <f>AA641*#REF!/$AI$18*10^3</f>
        <v>#REF!</v>
      </c>
      <c r="AC641" s="89">
        <f>INDEX(AdditionalVehs!$E$46:$N$91,MATCH(C641,AdditionalVehs!$C$46:$C$91),MATCH(D641,AdditionalVehs!$E$45:$N$45))</f>
        <v>35.558586120605497</v>
      </c>
      <c r="AD641" s="89">
        <f t="shared" si="284"/>
        <v>0.26962425593034306</v>
      </c>
      <c r="AE641" s="89">
        <f>INDEX(AdditionalVehs!$P$46:$Y$91,MATCH(C641,AdditionalVehs!$C$46:$C$91),MATCH(D641,AdditionalVehs!$AA$45:$AJ$45))</f>
        <v>28.891781472741521</v>
      </c>
      <c r="AF641" s="89">
        <f t="shared" si="285"/>
        <v>0.21907297032757711</v>
      </c>
      <c r="AG641" s="89">
        <v>0</v>
      </c>
    </row>
    <row r="642" spans="1:33" x14ac:dyDescent="0.2">
      <c r="A642" s="91" t="s">
        <v>2648</v>
      </c>
      <c r="B642" s="349" t="s">
        <v>2649</v>
      </c>
      <c r="C642" s="39" t="s">
        <v>2633</v>
      </c>
      <c r="D642" s="39">
        <v>2050</v>
      </c>
      <c r="E642" s="85" t="e">
        <f>#REF!*INDEX(AdditionalVehs!$AA$46:$AK$91,MATCH($C642,AdditionalVehs!$C$46:$C$91,0),MATCH(E$7,AdditionalVehs!$AA$45:$AK$45,0))</f>
        <v>#REF!</v>
      </c>
      <c r="F642" s="85" t="e">
        <f>#REF!*INDEX(AdditionalVehs!$AA$46:$AK$91,MATCH($C642,AdditionalVehs!$C$46:$C$91,0),MATCH(F$7,AdditionalVehs!$AA$45:$AK$45,0))</f>
        <v>#REF!</v>
      </c>
      <c r="G642" s="85" t="e">
        <f>#REF!*INDEX(AdditionalVehs!$AA$46:$AK$91,MATCH($C642,AdditionalVehs!$C$46:$C$91,0),MATCH(G$7,AdditionalVehs!$AA$45:$AK$45,0))</f>
        <v>#REF!</v>
      </c>
      <c r="H642" s="85" t="e">
        <f>#REF!*INDEX(AdditionalVehs!$AA$46:$AK$91,MATCH($C642,AdditionalVehs!$C$46:$C$91,0),MATCH(H$7,AdditionalVehs!$AA$45:$AK$45,0))</f>
        <v>#REF!</v>
      </c>
      <c r="I642" s="85" t="e">
        <f>#REF!*INDEX(AdditionalVehs!$AA$46:$AK$91,MATCH($C642,AdditionalVehs!$C$46:$C$91,0),MATCH(I$7,AdditionalVehs!$AA$45:$AK$45,0))</f>
        <v>#REF!</v>
      </c>
      <c r="J642" s="85" t="e">
        <f>#REF!*INDEX(AdditionalVehs!$AA$46:$AK$91,MATCH($C642,AdditionalVehs!$C$46:$C$91,0),MATCH(J$7,AdditionalVehs!$AA$45:$AK$45,0))</f>
        <v>#REF!</v>
      </c>
      <c r="K642" s="85" t="e">
        <f>#REF!*INDEX(AdditionalVehs!$AA$46:$AK$91,MATCH($C642,AdditionalVehs!$C$46:$C$91,0),MATCH(K$7,AdditionalVehs!$AA$45:$AK$45,0))</f>
        <v>#REF!</v>
      </c>
      <c r="L642" s="85" t="e">
        <f>#REF!*INDEX(AdditionalVehs!$AA$46:$AK$91,MATCH($C642,AdditionalVehs!$C$46:$C$91,0),MATCH(L$7,AdditionalVehs!$AA$45:$AK$45,0))</f>
        <v>#REF!</v>
      </c>
      <c r="M642" s="85" t="e">
        <f>#REF!*INDEX(AdditionalVehs!$AA$46:$AK$91,MATCH($C642,AdditionalVehs!$C$46:$C$91,0),MATCH(M$7,AdditionalVehs!$AA$45:$AK$45,0))</f>
        <v>#REF!</v>
      </c>
      <c r="N642" s="85" t="e">
        <f>#REF!*INDEX(AdditionalVehs!$AA$46:$AK$91,MATCH($C642,AdditionalVehs!$C$46:$C$91,0),MATCH(N$7,AdditionalVehs!$AA$45:$AK$45,0))</f>
        <v>#REF!</v>
      </c>
      <c r="O642" s="85" t="e">
        <f>#REF!*INDEX(AdditionalVehs!$AA$46:$AK$91,MATCH($C642,AdditionalVehs!$C$46:$C$91,0),MATCH(O$7,AdditionalVehs!$AA$45:$AK$45,0))</f>
        <v>#REF!</v>
      </c>
      <c r="P642" s="86" t="e">
        <f t="shared" si="286"/>
        <v>#REF!</v>
      </c>
      <c r="Q642" s="86" t="e">
        <f t="shared" si="269"/>
        <v>#REF!</v>
      </c>
      <c r="R642" s="86" t="e">
        <f t="shared" si="268"/>
        <v>#REF!</v>
      </c>
      <c r="S642" s="86" t="e">
        <f t="shared" si="275"/>
        <v>#REF!</v>
      </c>
      <c r="T642" s="86" t="e">
        <f t="shared" si="276"/>
        <v>#REF!</v>
      </c>
      <c r="U642" s="86" t="e">
        <f t="shared" si="277"/>
        <v>#REF!</v>
      </c>
      <c r="V642" s="86" t="e">
        <f t="shared" si="278"/>
        <v>#REF!</v>
      </c>
      <c r="W642" s="86" t="e">
        <f t="shared" si="279"/>
        <v>#REF!</v>
      </c>
      <c r="X642" s="86" t="e">
        <f t="shared" si="280"/>
        <v>#REF!</v>
      </c>
      <c r="Y642" s="86" t="e">
        <f t="shared" si="281"/>
        <v>#REF!</v>
      </c>
      <c r="Z642" s="86" t="e">
        <f t="shared" si="282"/>
        <v>#REF!</v>
      </c>
      <c r="AA642" s="39">
        <v>420</v>
      </c>
      <c r="AB642" s="88" t="e">
        <f>AA642*#REF!/$AI$18*10^3</f>
        <v>#REF!</v>
      </c>
      <c r="AC642" s="89">
        <f>INDEX(AdditionalVehs!$E$46:$N$91,MATCH(C642,AdditionalVehs!$C$46:$C$91),MATCH(D642,AdditionalVehs!$E$45:$N$45))</f>
        <v>35.558586120605497</v>
      </c>
      <c r="AD642" s="89">
        <f t="shared" ref="AD642:AD705" si="287">AC642/($AI$11*$AI$15*10 ^ 9)</f>
        <v>0.26962425593034306</v>
      </c>
      <c r="AE642" s="89">
        <f>INDEX(AdditionalVehs!$P$46:$Y$91,MATCH(C642,AdditionalVehs!$C$46:$C$91),MATCH(D642,AdditionalVehs!$AA$45:$AJ$45))</f>
        <v>28.891781472741521</v>
      </c>
      <c r="AF642" s="89">
        <f t="shared" si="285"/>
        <v>0.21907297032757711</v>
      </c>
      <c r="AG642" s="89">
        <v>0</v>
      </c>
    </row>
    <row r="643" spans="1:33" x14ac:dyDescent="0.2">
      <c r="A643" s="91" t="s">
        <v>542</v>
      </c>
      <c r="B643" s="349" t="s">
        <v>2650</v>
      </c>
      <c r="C643" s="39" t="s">
        <v>2651</v>
      </c>
      <c r="D643" s="39">
        <v>2010</v>
      </c>
      <c r="E643" s="85" t="e">
        <f>#REF!*INDEX(AdditionalVehs!$AA$46:$AK$91,MATCH($C643,AdditionalVehs!$C$46:$C$91,0),MATCH(E$7,AdditionalVehs!$AA$45:$AK$45,0))</f>
        <v>#REF!</v>
      </c>
      <c r="F643" s="85" t="e">
        <f>#REF!*INDEX(AdditionalVehs!$AA$46:$AK$91,MATCH($C643,AdditionalVehs!$C$46:$C$91,0),MATCH(F$7,AdditionalVehs!$AA$45:$AK$45,0))</f>
        <v>#REF!</v>
      </c>
      <c r="G643" s="85" t="e">
        <f>#REF!*INDEX(AdditionalVehs!$AA$46:$AK$91,MATCH($C643,AdditionalVehs!$C$46:$C$91,0),MATCH(G$7,AdditionalVehs!$AA$45:$AK$45,0))</f>
        <v>#REF!</v>
      </c>
      <c r="H643" s="85" t="e">
        <f>#REF!*INDEX(AdditionalVehs!$AA$46:$AK$91,MATCH($C643,AdditionalVehs!$C$46:$C$91,0),MATCH(H$7,AdditionalVehs!$AA$45:$AK$45,0))</f>
        <v>#REF!</v>
      </c>
      <c r="I643" s="85" t="e">
        <f>#REF!*INDEX(AdditionalVehs!$AA$46:$AK$91,MATCH($C643,AdditionalVehs!$C$46:$C$91,0),MATCH(I$7,AdditionalVehs!$AA$45:$AK$45,0))</f>
        <v>#REF!</v>
      </c>
      <c r="J643" s="85" t="e">
        <f>#REF!*INDEX(AdditionalVehs!$AA$46:$AK$91,MATCH($C643,AdditionalVehs!$C$46:$C$91,0),MATCH(J$7,AdditionalVehs!$AA$45:$AK$45,0))</f>
        <v>#REF!</v>
      </c>
      <c r="K643" s="85" t="e">
        <f>#REF!*INDEX(AdditionalVehs!$AA$46:$AK$91,MATCH($C643,AdditionalVehs!$C$46:$C$91,0),MATCH(K$7,AdditionalVehs!$AA$45:$AK$45,0))</f>
        <v>#REF!</v>
      </c>
      <c r="L643" s="85" t="e">
        <f>#REF!*INDEX(AdditionalVehs!$AA$46:$AK$91,MATCH($C643,AdditionalVehs!$C$46:$C$91,0),MATCH(L$7,AdditionalVehs!$AA$45:$AK$45,0))</f>
        <v>#REF!</v>
      </c>
      <c r="M643" s="85" t="e">
        <f>#REF!*INDEX(AdditionalVehs!$AA$46:$AK$91,MATCH($C643,AdditionalVehs!$C$46:$C$91,0),MATCH(M$7,AdditionalVehs!$AA$45:$AK$45,0))</f>
        <v>#REF!</v>
      </c>
      <c r="N643" s="85" t="e">
        <f>#REF!*INDEX(AdditionalVehs!$AA$46:$AK$91,MATCH($C643,AdditionalVehs!$C$46:$C$91,0),MATCH(N$7,AdditionalVehs!$AA$45:$AK$45,0))</f>
        <v>#REF!</v>
      </c>
      <c r="O643" s="85" t="e">
        <f>#REF!*INDEX(AdditionalVehs!$AA$46:$AK$91,MATCH($C643,AdditionalVehs!$C$46:$C$91,0),MATCH(O$7,AdditionalVehs!$AA$45:$AK$45,0))</f>
        <v>#REF!</v>
      </c>
      <c r="P643" s="86" t="e">
        <f>E643/$AI$18*10^6</f>
        <v>#REF!</v>
      </c>
      <c r="Q643" s="86" t="e">
        <f t="shared" si="269"/>
        <v>#REF!</v>
      </c>
      <c r="R643" s="86" t="e">
        <f t="shared" si="268"/>
        <v>#REF!</v>
      </c>
      <c r="S643" s="86" t="e">
        <f t="shared" si="275"/>
        <v>#REF!</v>
      </c>
      <c r="T643" s="86" t="e">
        <f t="shared" si="276"/>
        <v>#REF!</v>
      </c>
      <c r="U643" s="86" t="e">
        <f t="shared" si="277"/>
        <v>#REF!</v>
      </c>
      <c r="V643" s="86" t="e">
        <f t="shared" si="278"/>
        <v>#REF!</v>
      </c>
      <c r="W643" s="86" t="e">
        <f t="shared" si="279"/>
        <v>#REF!</v>
      </c>
      <c r="X643" s="86" t="e">
        <f t="shared" si="280"/>
        <v>#REF!</v>
      </c>
      <c r="Y643" s="86" t="e">
        <f t="shared" si="281"/>
        <v>#REF!</v>
      </c>
      <c r="Z643" s="86" t="e">
        <f t="shared" si="282"/>
        <v>#REF!</v>
      </c>
      <c r="AA643" s="39">
        <v>420</v>
      </c>
      <c r="AB643" s="88" t="e">
        <f>AA643*#REF!/$AI$18*10^3</f>
        <v>#REF!</v>
      </c>
      <c r="AC643" s="89">
        <f>INDEX(AdditionalVehs!$E$46:$N$91,MATCH(C643,AdditionalVehs!$C$46:$C$91),MATCH(D643,AdditionalVehs!$E$45:$N$45))</f>
        <v>56.29</v>
      </c>
      <c r="AD643" s="89">
        <f t="shared" si="287"/>
        <v>0.42682094599717935</v>
      </c>
      <c r="AE643" s="89">
        <f>INDEX(AdditionalVehs!$P$46:$Y$91,MATCH(C643,AdditionalVehs!$C$46:$C$91),MATCH(D643,AdditionalVehs!$AA$45:$AJ$45))</f>
        <v>45.736306094527222</v>
      </c>
      <c r="AF643" s="89">
        <f t="shared" si="285"/>
        <v>0.34679718304641444</v>
      </c>
      <c r="AG643" s="89">
        <v>0</v>
      </c>
    </row>
    <row r="644" spans="1:33" x14ac:dyDescent="0.2">
      <c r="A644" s="91" t="s">
        <v>2652</v>
      </c>
      <c r="B644" s="349" t="s">
        <v>2653</v>
      </c>
      <c r="C644" s="39" t="s">
        <v>2651</v>
      </c>
      <c r="D644" s="39">
        <v>2015</v>
      </c>
      <c r="E644" s="85" t="e">
        <f>#REF!*INDEX(AdditionalVehs!$AA$46:$AK$91,MATCH($C644,AdditionalVehs!$C$46:$C$91,0),MATCH(E$7,AdditionalVehs!$AA$45:$AK$45,0))</f>
        <v>#REF!</v>
      </c>
      <c r="F644" s="85" t="e">
        <f>#REF!*INDEX(AdditionalVehs!$AA$46:$AK$91,MATCH($C644,AdditionalVehs!$C$46:$C$91,0),MATCH(F$7,AdditionalVehs!$AA$45:$AK$45,0))</f>
        <v>#REF!</v>
      </c>
      <c r="G644" s="85" t="e">
        <f>#REF!*INDEX(AdditionalVehs!$AA$46:$AK$91,MATCH($C644,AdditionalVehs!$C$46:$C$91,0),MATCH(G$7,AdditionalVehs!$AA$45:$AK$45,0))</f>
        <v>#REF!</v>
      </c>
      <c r="H644" s="85" t="e">
        <f>#REF!*INDEX(AdditionalVehs!$AA$46:$AK$91,MATCH($C644,AdditionalVehs!$C$46:$C$91,0),MATCH(H$7,AdditionalVehs!$AA$45:$AK$45,0))</f>
        <v>#REF!</v>
      </c>
      <c r="I644" s="85" t="e">
        <f>#REF!*INDEX(AdditionalVehs!$AA$46:$AK$91,MATCH($C644,AdditionalVehs!$C$46:$C$91,0),MATCH(I$7,AdditionalVehs!$AA$45:$AK$45,0))</f>
        <v>#REF!</v>
      </c>
      <c r="J644" s="85" t="e">
        <f>#REF!*INDEX(AdditionalVehs!$AA$46:$AK$91,MATCH($C644,AdditionalVehs!$C$46:$C$91,0),MATCH(J$7,AdditionalVehs!$AA$45:$AK$45,0))</f>
        <v>#REF!</v>
      </c>
      <c r="K644" s="85" t="e">
        <f>#REF!*INDEX(AdditionalVehs!$AA$46:$AK$91,MATCH($C644,AdditionalVehs!$C$46:$C$91,0),MATCH(K$7,AdditionalVehs!$AA$45:$AK$45,0))</f>
        <v>#REF!</v>
      </c>
      <c r="L644" s="85" t="e">
        <f>#REF!*INDEX(AdditionalVehs!$AA$46:$AK$91,MATCH($C644,AdditionalVehs!$C$46:$C$91,0),MATCH(L$7,AdditionalVehs!$AA$45:$AK$45,0))</f>
        <v>#REF!</v>
      </c>
      <c r="M644" s="85" t="e">
        <f>#REF!*INDEX(AdditionalVehs!$AA$46:$AK$91,MATCH($C644,AdditionalVehs!$C$46:$C$91,0),MATCH(M$7,AdditionalVehs!$AA$45:$AK$45,0))</f>
        <v>#REF!</v>
      </c>
      <c r="N644" s="85" t="e">
        <f>#REF!*INDEX(AdditionalVehs!$AA$46:$AK$91,MATCH($C644,AdditionalVehs!$C$46:$C$91,0),MATCH(N$7,AdditionalVehs!$AA$45:$AK$45,0))</f>
        <v>#REF!</v>
      </c>
      <c r="O644" s="85" t="e">
        <f>#REF!*INDEX(AdditionalVehs!$AA$46:$AK$91,MATCH($C644,AdditionalVehs!$C$46:$C$91,0),MATCH(O$7,AdditionalVehs!$AA$45:$AK$45,0))</f>
        <v>#REF!</v>
      </c>
      <c r="P644" s="86" t="e">
        <f t="shared" ref="P644:P651" si="288">E644/$AI$18*10^6</f>
        <v>#REF!</v>
      </c>
      <c r="Q644" s="86" t="e">
        <f t="shared" si="269"/>
        <v>#REF!</v>
      </c>
      <c r="R644" s="86" t="e">
        <f t="shared" ref="R644:R707" si="289">G644/$AI$18*10^6</f>
        <v>#REF!</v>
      </c>
      <c r="S644" s="86" t="e">
        <f t="shared" si="275"/>
        <v>#REF!</v>
      </c>
      <c r="T644" s="86" t="e">
        <f t="shared" si="276"/>
        <v>#REF!</v>
      </c>
      <c r="U644" s="86" t="e">
        <f t="shared" si="277"/>
        <v>#REF!</v>
      </c>
      <c r="V644" s="86" t="e">
        <f t="shared" si="278"/>
        <v>#REF!</v>
      </c>
      <c r="W644" s="86" t="e">
        <f t="shared" si="279"/>
        <v>#REF!</v>
      </c>
      <c r="X644" s="86" t="e">
        <f t="shared" si="280"/>
        <v>#REF!</v>
      </c>
      <c r="Y644" s="86" t="e">
        <f t="shared" si="281"/>
        <v>#REF!</v>
      </c>
      <c r="Z644" s="86" t="e">
        <f t="shared" si="282"/>
        <v>#REF!</v>
      </c>
      <c r="AA644" s="39">
        <v>420</v>
      </c>
      <c r="AB644" s="88" t="e">
        <f>AA644*#REF!/$AI$18*10^3</f>
        <v>#REF!</v>
      </c>
      <c r="AC644" s="89" t="e">
        <f>INDEX(AdditionalVehs!$E$46:$N$91,MATCH(C644,AdditionalVehs!$C$46:$C$91),MATCH(D644,AdditionalVehs!$E$45:$N$45))</f>
        <v>#REF!</v>
      </c>
      <c r="AD644" s="89" t="e">
        <f t="shared" si="287"/>
        <v>#REF!</v>
      </c>
      <c r="AE644" s="89" t="e">
        <f>INDEX(AdditionalVehs!$P$46:$Y$91,MATCH(C644,AdditionalVehs!$C$46:$C$91),MATCH(D644,AdditionalVehs!$AA$45:$AJ$45))</f>
        <v>#REF!</v>
      </c>
      <c r="AF644" s="89" t="e">
        <f t="shared" si="285"/>
        <v>#REF!</v>
      </c>
      <c r="AG644" s="89">
        <v>0</v>
      </c>
    </row>
    <row r="645" spans="1:33" x14ac:dyDescent="0.2">
      <c r="A645" s="91" t="s">
        <v>2654</v>
      </c>
      <c r="B645" s="349" t="s">
        <v>2655</v>
      </c>
      <c r="C645" s="39" t="s">
        <v>2651</v>
      </c>
      <c r="D645" s="39">
        <v>2020</v>
      </c>
      <c r="E645" s="85" t="e">
        <f>#REF!*INDEX(AdditionalVehs!$AA$46:$AK$91,MATCH($C645,AdditionalVehs!$C$46:$C$91,0),MATCH(E$7,AdditionalVehs!$AA$45:$AK$45,0))</f>
        <v>#REF!</v>
      </c>
      <c r="F645" s="85" t="e">
        <f>#REF!*INDEX(AdditionalVehs!$AA$46:$AK$91,MATCH($C645,AdditionalVehs!$C$46:$C$91,0),MATCH(F$7,AdditionalVehs!$AA$45:$AK$45,0))</f>
        <v>#REF!</v>
      </c>
      <c r="G645" s="85" t="e">
        <f>#REF!*INDEX(AdditionalVehs!$AA$46:$AK$91,MATCH($C645,AdditionalVehs!$C$46:$C$91,0),MATCH(G$7,AdditionalVehs!$AA$45:$AK$45,0))</f>
        <v>#REF!</v>
      </c>
      <c r="H645" s="85" t="e">
        <f>#REF!*INDEX(AdditionalVehs!$AA$46:$AK$91,MATCH($C645,AdditionalVehs!$C$46:$C$91,0),MATCH(H$7,AdditionalVehs!$AA$45:$AK$45,0))</f>
        <v>#REF!</v>
      </c>
      <c r="I645" s="85" t="e">
        <f>#REF!*INDEX(AdditionalVehs!$AA$46:$AK$91,MATCH($C645,AdditionalVehs!$C$46:$C$91,0),MATCH(I$7,AdditionalVehs!$AA$45:$AK$45,0))</f>
        <v>#REF!</v>
      </c>
      <c r="J645" s="85" t="e">
        <f>#REF!*INDEX(AdditionalVehs!$AA$46:$AK$91,MATCH($C645,AdditionalVehs!$C$46:$C$91,0),MATCH(J$7,AdditionalVehs!$AA$45:$AK$45,0))</f>
        <v>#REF!</v>
      </c>
      <c r="K645" s="85" t="e">
        <f>#REF!*INDEX(AdditionalVehs!$AA$46:$AK$91,MATCH($C645,AdditionalVehs!$C$46:$C$91,0),MATCH(K$7,AdditionalVehs!$AA$45:$AK$45,0))</f>
        <v>#REF!</v>
      </c>
      <c r="L645" s="85" t="e">
        <f>#REF!*INDEX(AdditionalVehs!$AA$46:$AK$91,MATCH($C645,AdditionalVehs!$C$46:$C$91,0),MATCH(L$7,AdditionalVehs!$AA$45:$AK$45,0))</f>
        <v>#REF!</v>
      </c>
      <c r="M645" s="85" t="e">
        <f>#REF!*INDEX(AdditionalVehs!$AA$46:$AK$91,MATCH($C645,AdditionalVehs!$C$46:$C$91,0),MATCH(M$7,AdditionalVehs!$AA$45:$AK$45,0))</f>
        <v>#REF!</v>
      </c>
      <c r="N645" s="85" t="e">
        <f>#REF!*INDEX(AdditionalVehs!$AA$46:$AK$91,MATCH($C645,AdditionalVehs!$C$46:$C$91,0),MATCH(N$7,AdditionalVehs!$AA$45:$AK$45,0))</f>
        <v>#REF!</v>
      </c>
      <c r="O645" s="85" t="e">
        <f>#REF!*INDEX(AdditionalVehs!$AA$46:$AK$91,MATCH($C645,AdditionalVehs!$C$46:$C$91,0),MATCH(O$7,AdditionalVehs!$AA$45:$AK$45,0))</f>
        <v>#REF!</v>
      </c>
      <c r="P645" s="86" t="e">
        <f t="shared" si="288"/>
        <v>#REF!</v>
      </c>
      <c r="Q645" s="86" t="e">
        <f t="shared" si="269"/>
        <v>#REF!</v>
      </c>
      <c r="R645" s="86" t="e">
        <f t="shared" si="289"/>
        <v>#REF!</v>
      </c>
      <c r="S645" s="86" t="e">
        <f t="shared" si="275"/>
        <v>#REF!</v>
      </c>
      <c r="T645" s="86" t="e">
        <f t="shared" si="276"/>
        <v>#REF!</v>
      </c>
      <c r="U645" s="86" t="e">
        <f t="shared" si="277"/>
        <v>#REF!</v>
      </c>
      <c r="V645" s="86" t="e">
        <f t="shared" si="278"/>
        <v>#REF!</v>
      </c>
      <c r="W645" s="86" t="e">
        <f t="shared" si="279"/>
        <v>#REF!</v>
      </c>
      <c r="X645" s="86" t="e">
        <f t="shared" si="280"/>
        <v>#REF!</v>
      </c>
      <c r="Y645" s="86" t="e">
        <f t="shared" si="281"/>
        <v>#REF!</v>
      </c>
      <c r="Z645" s="86" t="e">
        <f t="shared" si="282"/>
        <v>#REF!</v>
      </c>
      <c r="AA645" s="39">
        <v>420</v>
      </c>
      <c r="AB645" s="88" t="e">
        <f>AA645*#REF!/$AI$18*10^3</f>
        <v>#REF!</v>
      </c>
      <c r="AC645" s="89" t="e">
        <f>INDEX(AdditionalVehs!$E$46:$N$91,MATCH(C645,AdditionalVehs!$C$46:$C$91),MATCH(D645,AdditionalVehs!$E$45:$N$45))</f>
        <v>#REF!</v>
      </c>
      <c r="AD645" s="89" t="e">
        <f t="shared" si="287"/>
        <v>#REF!</v>
      </c>
      <c r="AE645" s="89" t="e">
        <f>INDEX(AdditionalVehs!$P$46:$Y$91,MATCH(C645,AdditionalVehs!$C$46:$C$91),MATCH(D645,AdditionalVehs!$AA$45:$AJ$45))</f>
        <v>#REF!</v>
      </c>
      <c r="AF645" s="89" t="e">
        <f t="shared" si="285"/>
        <v>#REF!</v>
      </c>
      <c r="AG645" s="89">
        <v>0</v>
      </c>
    </row>
    <row r="646" spans="1:33" x14ac:dyDescent="0.2">
      <c r="A646" s="91" t="s">
        <v>2656</v>
      </c>
      <c r="B646" s="349" t="s">
        <v>2657</v>
      </c>
      <c r="C646" s="39" t="s">
        <v>2651</v>
      </c>
      <c r="D646" s="39">
        <v>2025</v>
      </c>
      <c r="E646" s="85" t="e">
        <f>#REF!*INDEX(AdditionalVehs!$AA$46:$AK$91,MATCH($C646,AdditionalVehs!$C$46:$C$91,0),MATCH(E$7,AdditionalVehs!$AA$45:$AK$45,0))</f>
        <v>#REF!</v>
      </c>
      <c r="F646" s="85" t="e">
        <f>#REF!*INDEX(AdditionalVehs!$AA$46:$AK$91,MATCH($C646,AdditionalVehs!$C$46:$C$91,0),MATCH(F$7,AdditionalVehs!$AA$45:$AK$45,0))</f>
        <v>#REF!</v>
      </c>
      <c r="G646" s="85" t="e">
        <f>#REF!*INDEX(AdditionalVehs!$AA$46:$AK$91,MATCH($C646,AdditionalVehs!$C$46:$C$91,0),MATCH(G$7,AdditionalVehs!$AA$45:$AK$45,0))</f>
        <v>#REF!</v>
      </c>
      <c r="H646" s="85" t="e">
        <f>#REF!*INDEX(AdditionalVehs!$AA$46:$AK$91,MATCH($C646,AdditionalVehs!$C$46:$C$91,0),MATCH(H$7,AdditionalVehs!$AA$45:$AK$45,0))</f>
        <v>#REF!</v>
      </c>
      <c r="I646" s="85" t="e">
        <f>#REF!*INDEX(AdditionalVehs!$AA$46:$AK$91,MATCH($C646,AdditionalVehs!$C$46:$C$91,0),MATCH(I$7,AdditionalVehs!$AA$45:$AK$45,0))</f>
        <v>#REF!</v>
      </c>
      <c r="J646" s="85" t="e">
        <f>#REF!*INDEX(AdditionalVehs!$AA$46:$AK$91,MATCH($C646,AdditionalVehs!$C$46:$C$91,0),MATCH(J$7,AdditionalVehs!$AA$45:$AK$45,0))</f>
        <v>#REF!</v>
      </c>
      <c r="K646" s="85" t="e">
        <f>#REF!*INDEX(AdditionalVehs!$AA$46:$AK$91,MATCH($C646,AdditionalVehs!$C$46:$C$91,0),MATCH(K$7,AdditionalVehs!$AA$45:$AK$45,0))</f>
        <v>#REF!</v>
      </c>
      <c r="L646" s="85" t="e">
        <f>#REF!*INDEX(AdditionalVehs!$AA$46:$AK$91,MATCH($C646,AdditionalVehs!$C$46:$C$91,0),MATCH(L$7,AdditionalVehs!$AA$45:$AK$45,0))</f>
        <v>#REF!</v>
      </c>
      <c r="M646" s="85" t="e">
        <f>#REF!*INDEX(AdditionalVehs!$AA$46:$AK$91,MATCH($C646,AdditionalVehs!$C$46:$C$91,0),MATCH(M$7,AdditionalVehs!$AA$45:$AK$45,0))</f>
        <v>#REF!</v>
      </c>
      <c r="N646" s="85" t="e">
        <f>#REF!*INDEX(AdditionalVehs!$AA$46:$AK$91,MATCH($C646,AdditionalVehs!$C$46:$C$91,0),MATCH(N$7,AdditionalVehs!$AA$45:$AK$45,0))</f>
        <v>#REF!</v>
      </c>
      <c r="O646" s="85" t="e">
        <f>#REF!*INDEX(AdditionalVehs!$AA$46:$AK$91,MATCH($C646,AdditionalVehs!$C$46:$C$91,0),MATCH(O$7,AdditionalVehs!$AA$45:$AK$45,0))</f>
        <v>#REF!</v>
      </c>
      <c r="P646" s="86" t="e">
        <f t="shared" si="288"/>
        <v>#REF!</v>
      </c>
      <c r="Q646" s="86" t="e">
        <f t="shared" si="269"/>
        <v>#REF!</v>
      </c>
      <c r="R646" s="86" t="e">
        <f t="shared" si="289"/>
        <v>#REF!</v>
      </c>
      <c r="S646" s="86" t="e">
        <f t="shared" si="275"/>
        <v>#REF!</v>
      </c>
      <c r="T646" s="86" t="e">
        <f t="shared" si="276"/>
        <v>#REF!</v>
      </c>
      <c r="U646" s="86" t="e">
        <f t="shared" si="277"/>
        <v>#REF!</v>
      </c>
      <c r="V646" s="86" t="e">
        <f t="shared" si="278"/>
        <v>#REF!</v>
      </c>
      <c r="W646" s="86" t="e">
        <f t="shared" si="279"/>
        <v>#REF!</v>
      </c>
      <c r="X646" s="86" t="e">
        <f t="shared" si="280"/>
        <v>#REF!</v>
      </c>
      <c r="Y646" s="86" t="e">
        <f t="shared" si="281"/>
        <v>#REF!</v>
      </c>
      <c r="Z646" s="86" t="e">
        <f t="shared" si="282"/>
        <v>#REF!</v>
      </c>
      <c r="AA646" s="39">
        <v>420</v>
      </c>
      <c r="AB646" s="88" t="e">
        <f>AA646*#REF!/$AI$18*10^3</f>
        <v>#REF!</v>
      </c>
      <c r="AC646" s="89" t="e">
        <f>INDEX(AdditionalVehs!$E$46:$N$91,MATCH(C646,AdditionalVehs!$C$46:$C$91),MATCH(D646,AdditionalVehs!$E$45:$N$45))</f>
        <v>#REF!</v>
      </c>
      <c r="AD646" s="89" t="e">
        <f t="shared" si="287"/>
        <v>#REF!</v>
      </c>
      <c r="AE646" s="89" t="e">
        <f>INDEX(AdditionalVehs!$P$46:$Y$91,MATCH(C646,AdditionalVehs!$C$46:$C$91),MATCH(D646,AdditionalVehs!$AA$45:$AJ$45))</f>
        <v>#REF!</v>
      </c>
      <c r="AF646" s="89" t="e">
        <f t="shared" si="285"/>
        <v>#REF!</v>
      </c>
      <c r="AG646" s="89">
        <v>0</v>
      </c>
    </row>
    <row r="647" spans="1:33" x14ac:dyDescent="0.2">
      <c r="A647" s="91" t="s">
        <v>2658</v>
      </c>
      <c r="B647" s="349" t="s">
        <v>2659</v>
      </c>
      <c r="C647" s="39" t="s">
        <v>2651</v>
      </c>
      <c r="D647" s="39">
        <v>2030</v>
      </c>
      <c r="E647" s="85" t="e">
        <f>#REF!*INDEX(AdditionalVehs!$AA$46:$AK$91,MATCH($C647,AdditionalVehs!$C$46:$C$91,0),MATCH(E$7,AdditionalVehs!$AA$45:$AK$45,0))</f>
        <v>#REF!</v>
      </c>
      <c r="F647" s="85" t="e">
        <f>#REF!*INDEX(AdditionalVehs!$AA$46:$AK$91,MATCH($C647,AdditionalVehs!$C$46:$C$91,0),MATCH(F$7,AdditionalVehs!$AA$45:$AK$45,0))</f>
        <v>#REF!</v>
      </c>
      <c r="G647" s="85" t="e">
        <f>#REF!*INDEX(AdditionalVehs!$AA$46:$AK$91,MATCH($C647,AdditionalVehs!$C$46:$C$91,0),MATCH(G$7,AdditionalVehs!$AA$45:$AK$45,0))</f>
        <v>#REF!</v>
      </c>
      <c r="H647" s="85" t="e">
        <f>#REF!*INDEX(AdditionalVehs!$AA$46:$AK$91,MATCH($C647,AdditionalVehs!$C$46:$C$91,0),MATCH(H$7,AdditionalVehs!$AA$45:$AK$45,0))</f>
        <v>#REF!</v>
      </c>
      <c r="I647" s="85" t="e">
        <f>#REF!*INDEX(AdditionalVehs!$AA$46:$AK$91,MATCH($C647,AdditionalVehs!$C$46:$C$91,0),MATCH(I$7,AdditionalVehs!$AA$45:$AK$45,0))</f>
        <v>#REF!</v>
      </c>
      <c r="J647" s="85" t="e">
        <f>#REF!*INDEX(AdditionalVehs!$AA$46:$AK$91,MATCH($C647,AdditionalVehs!$C$46:$C$91,0),MATCH(J$7,AdditionalVehs!$AA$45:$AK$45,0))</f>
        <v>#REF!</v>
      </c>
      <c r="K647" s="85" t="e">
        <f>#REF!*INDEX(AdditionalVehs!$AA$46:$AK$91,MATCH($C647,AdditionalVehs!$C$46:$C$91,0),MATCH(K$7,AdditionalVehs!$AA$45:$AK$45,0))</f>
        <v>#REF!</v>
      </c>
      <c r="L647" s="85" t="e">
        <f>#REF!*INDEX(AdditionalVehs!$AA$46:$AK$91,MATCH($C647,AdditionalVehs!$C$46:$C$91,0),MATCH(L$7,AdditionalVehs!$AA$45:$AK$45,0))</f>
        <v>#REF!</v>
      </c>
      <c r="M647" s="85" t="e">
        <f>#REF!*INDEX(AdditionalVehs!$AA$46:$AK$91,MATCH($C647,AdditionalVehs!$C$46:$C$91,0),MATCH(M$7,AdditionalVehs!$AA$45:$AK$45,0))</f>
        <v>#REF!</v>
      </c>
      <c r="N647" s="85" t="e">
        <f>#REF!*INDEX(AdditionalVehs!$AA$46:$AK$91,MATCH($C647,AdditionalVehs!$C$46:$C$91,0),MATCH(N$7,AdditionalVehs!$AA$45:$AK$45,0))</f>
        <v>#REF!</v>
      </c>
      <c r="O647" s="85" t="e">
        <f>#REF!*INDEX(AdditionalVehs!$AA$46:$AK$91,MATCH($C647,AdditionalVehs!$C$46:$C$91,0),MATCH(O$7,AdditionalVehs!$AA$45:$AK$45,0))</f>
        <v>#REF!</v>
      </c>
      <c r="P647" s="86" t="e">
        <f t="shared" si="288"/>
        <v>#REF!</v>
      </c>
      <c r="Q647" s="86" t="e">
        <f t="shared" si="269"/>
        <v>#REF!</v>
      </c>
      <c r="R647" s="86" t="e">
        <f t="shared" si="289"/>
        <v>#REF!</v>
      </c>
      <c r="S647" s="86" t="e">
        <f t="shared" si="275"/>
        <v>#REF!</v>
      </c>
      <c r="T647" s="86" t="e">
        <f t="shared" si="276"/>
        <v>#REF!</v>
      </c>
      <c r="U647" s="86" t="e">
        <f t="shared" si="277"/>
        <v>#REF!</v>
      </c>
      <c r="V647" s="86" t="e">
        <f t="shared" si="278"/>
        <v>#REF!</v>
      </c>
      <c r="W647" s="86" t="e">
        <f t="shared" si="279"/>
        <v>#REF!</v>
      </c>
      <c r="X647" s="86" t="e">
        <f t="shared" si="280"/>
        <v>#REF!</v>
      </c>
      <c r="Y647" s="86" t="e">
        <f t="shared" si="281"/>
        <v>#REF!</v>
      </c>
      <c r="Z647" s="86" t="e">
        <f t="shared" si="282"/>
        <v>#REF!</v>
      </c>
      <c r="AA647" s="39">
        <v>420</v>
      </c>
      <c r="AB647" s="88" t="e">
        <f>AA647*#REF!/$AI$18*10^3</f>
        <v>#REF!</v>
      </c>
      <c r="AC647" s="89" t="e">
        <f>INDEX(AdditionalVehs!$E$46:$N$91,MATCH(C647,AdditionalVehs!$C$46:$C$91),MATCH(D647,AdditionalVehs!$E$45:$N$45))</f>
        <v>#REF!</v>
      </c>
      <c r="AD647" s="89" t="e">
        <f t="shared" si="287"/>
        <v>#REF!</v>
      </c>
      <c r="AE647" s="89" t="e">
        <f>INDEX(AdditionalVehs!$P$46:$Y$91,MATCH(C647,AdditionalVehs!$C$46:$C$91),MATCH(D647,AdditionalVehs!$AA$45:$AJ$45))</f>
        <v>#REF!</v>
      </c>
      <c r="AF647" s="89" t="e">
        <f t="shared" si="285"/>
        <v>#REF!</v>
      </c>
      <c r="AG647" s="89">
        <v>0</v>
      </c>
    </row>
    <row r="648" spans="1:33" x14ac:dyDescent="0.2">
      <c r="A648" s="91" t="s">
        <v>2660</v>
      </c>
      <c r="B648" s="349" t="s">
        <v>2661</v>
      </c>
      <c r="C648" s="39" t="s">
        <v>2651</v>
      </c>
      <c r="D648" s="39">
        <v>2035</v>
      </c>
      <c r="E648" s="85" t="e">
        <f>#REF!*INDEX(AdditionalVehs!$AA$46:$AK$91,MATCH($C648,AdditionalVehs!$C$46:$C$91,0),MATCH(E$7,AdditionalVehs!$AA$45:$AK$45,0))</f>
        <v>#REF!</v>
      </c>
      <c r="F648" s="85" t="e">
        <f>#REF!*INDEX(AdditionalVehs!$AA$46:$AK$91,MATCH($C648,AdditionalVehs!$C$46:$C$91,0),MATCH(F$7,AdditionalVehs!$AA$45:$AK$45,0))</f>
        <v>#REF!</v>
      </c>
      <c r="G648" s="85" t="e">
        <f>#REF!*INDEX(AdditionalVehs!$AA$46:$AK$91,MATCH($C648,AdditionalVehs!$C$46:$C$91,0),MATCH(G$7,AdditionalVehs!$AA$45:$AK$45,0))</f>
        <v>#REF!</v>
      </c>
      <c r="H648" s="85" t="e">
        <f>#REF!*INDEX(AdditionalVehs!$AA$46:$AK$91,MATCH($C648,AdditionalVehs!$C$46:$C$91,0),MATCH(H$7,AdditionalVehs!$AA$45:$AK$45,0))</f>
        <v>#REF!</v>
      </c>
      <c r="I648" s="85" t="e">
        <f>#REF!*INDEX(AdditionalVehs!$AA$46:$AK$91,MATCH($C648,AdditionalVehs!$C$46:$C$91,0),MATCH(I$7,AdditionalVehs!$AA$45:$AK$45,0))</f>
        <v>#REF!</v>
      </c>
      <c r="J648" s="85" t="e">
        <f>#REF!*INDEX(AdditionalVehs!$AA$46:$AK$91,MATCH($C648,AdditionalVehs!$C$46:$C$91,0),MATCH(J$7,AdditionalVehs!$AA$45:$AK$45,0))</f>
        <v>#REF!</v>
      </c>
      <c r="K648" s="85" t="e">
        <f>#REF!*INDEX(AdditionalVehs!$AA$46:$AK$91,MATCH($C648,AdditionalVehs!$C$46:$C$91,0),MATCH(K$7,AdditionalVehs!$AA$45:$AK$45,0))</f>
        <v>#REF!</v>
      </c>
      <c r="L648" s="85" t="e">
        <f>#REF!*INDEX(AdditionalVehs!$AA$46:$AK$91,MATCH($C648,AdditionalVehs!$C$46:$C$91,0),MATCH(L$7,AdditionalVehs!$AA$45:$AK$45,0))</f>
        <v>#REF!</v>
      </c>
      <c r="M648" s="85" t="e">
        <f>#REF!*INDEX(AdditionalVehs!$AA$46:$AK$91,MATCH($C648,AdditionalVehs!$C$46:$C$91,0),MATCH(M$7,AdditionalVehs!$AA$45:$AK$45,0))</f>
        <v>#REF!</v>
      </c>
      <c r="N648" s="85" t="e">
        <f>#REF!*INDEX(AdditionalVehs!$AA$46:$AK$91,MATCH($C648,AdditionalVehs!$C$46:$C$91,0),MATCH(N$7,AdditionalVehs!$AA$45:$AK$45,0))</f>
        <v>#REF!</v>
      </c>
      <c r="O648" s="85" t="e">
        <f>#REF!*INDEX(AdditionalVehs!$AA$46:$AK$91,MATCH($C648,AdditionalVehs!$C$46:$C$91,0),MATCH(O$7,AdditionalVehs!$AA$45:$AK$45,0))</f>
        <v>#REF!</v>
      </c>
      <c r="P648" s="86" t="e">
        <f t="shared" si="288"/>
        <v>#REF!</v>
      </c>
      <c r="Q648" s="86" t="e">
        <f t="shared" si="269"/>
        <v>#REF!</v>
      </c>
      <c r="R648" s="86" t="e">
        <f t="shared" si="289"/>
        <v>#REF!</v>
      </c>
      <c r="S648" s="86" t="e">
        <f t="shared" si="275"/>
        <v>#REF!</v>
      </c>
      <c r="T648" s="86" t="e">
        <f t="shared" si="276"/>
        <v>#REF!</v>
      </c>
      <c r="U648" s="86" t="e">
        <f t="shared" si="277"/>
        <v>#REF!</v>
      </c>
      <c r="V648" s="86" t="e">
        <f t="shared" si="278"/>
        <v>#REF!</v>
      </c>
      <c r="W648" s="86" t="e">
        <f t="shared" si="279"/>
        <v>#REF!</v>
      </c>
      <c r="X648" s="86" t="e">
        <f t="shared" si="280"/>
        <v>#REF!</v>
      </c>
      <c r="Y648" s="86" t="e">
        <f t="shared" si="281"/>
        <v>#REF!</v>
      </c>
      <c r="Z648" s="86" t="e">
        <f t="shared" si="282"/>
        <v>#REF!</v>
      </c>
      <c r="AA648" s="39">
        <v>420</v>
      </c>
      <c r="AB648" s="88" t="e">
        <f>AA648*#REF!/$AI$18*10^3</f>
        <v>#REF!</v>
      </c>
      <c r="AC648" s="89" t="e">
        <f>INDEX(AdditionalVehs!$E$46:$N$91,MATCH(C648,AdditionalVehs!$C$46:$C$91),MATCH(D648,AdditionalVehs!$E$45:$N$45))</f>
        <v>#REF!</v>
      </c>
      <c r="AD648" s="89" t="e">
        <f t="shared" si="287"/>
        <v>#REF!</v>
      </c>
      <c r="AE648" s="89" t="e">
        <f>INDEX(AdditionalVehs!$P$46:$Y$91,MATCH(C648,AdditionalVehs!$C$46:$C$91),MATCH(D648,AdditionalVehs!$AA$45:$AJ$45))</f>
        <v>#REF!</v>
      </c>
      <c r="AF648" s="89" t="e">
        <f t="shared" si="285"/>
        <v>#REF!</v>
      </c>
      <c r="AG648" s="89">
        <v>0</v>
      </c>
    </row>
    <row r="649" spans="1:33" x14ac:dyDescent="0.2">
      <c r="A649" s="91" t="s">
        <v>2662</v>
      </c>
      <c r="B649" s="349" t="s">
        <v>2663</v>
      </c>
      <c r="C649" s="39" t="s">
        <v>2651</v>
      </c>
      <c r="D649" s="39">
        <v>2040</v>
      </c>
      <c r="E649" s="85" t="e">
        <f>#REF!*INDEX(AdditionalVehs!$AA$46:$AK$91,MATCH($C649,AdditionalVehs!$C$46:$C$91,0),MATCH(E$7,AdditionalVehs!$AA$45:$AK$45,0))</f>
        <v>#REF!</v>
      </c>
      <c r="F649" s="85" t="e">
        <f>#REF!*INDEX(AdditionalVehs!$AA$46:$AK$91,MATCH($C649,AdditionalVehs!$C$46:$C$91,0),MATCH(F$7,AdditionalVehs!$AA$45:$AK$45,0))</f>
        <v>#REF!</v>
      </c>
      <c r="G649" s="85" t="e">
        <f>#REF!*INDEX(AdditionalVehs!$AA$46:$AK$91,MATCH($C649,AdditionalVehs!$C$46:$C$91,0),MATCH(G$7,AdditionalVehs!$AA$45:$AK$45,0))</f>
        <v>#REF!</v>
      </c>
      <c r="H649" s="85" t="e">
        <f>#REF!*INDEX(AdditionalVehs!$AA$46:$AK$91,MATCH($C649,AdditionalVehs!$C$46:$C$91,0),MATCH(H$7,AdditionalVehs!$AA$45:$AK$45,0))</f>
        <v>#REF!</v>
      </c>
      <c r="I649" s="85" t="e">
        <f>#REF!*INDEX(AdditionalVehs!$AA$46:$AK$91,MATCH($C649,AdditionalVehs!$C$46:$C$91,0),MATCH(I$7,AdditionalVehs!$AA$45:$AK$45,0))</f>
        <v>#REF!</v>
      </c>
      <c r="J649" s="85" t="e">
        <f>#REF!*INDEX(AdditionalVehs!$AA$46:$AK$91,MATCH($C649,AdditionalVehs!$C$46:$C$91,0),MATCH(J$7,AdditionalVehs!$AA$45:$AK$45,0))</f>
        <v>#REF!</v>
      </c>
      <c r="K649" s="85" t="e">
        <f>#REF!*INDEX(AdditionalVehs!$AA$46:$AK$91,MATCH($C649,AdditionalVehs!$C$46:$C$91,0),MATCH(K$7,AdditionalVehs!$AA$45:$AK$45,0))</f>
        <v>#REF!</v>
      </c>
      <c r="L649" s="85" t="e">
        <f>#REF!*INDEX(AdditionalVehs!$AA$46:$AK$91,MATCH($C649,AdditionalVehs!$C$46:$C$91,0),MATCH(L$7,AdditionalVehs!$AA$45:$AK$45,0))</f>
        <v>#REF!</v>
      </c>
      <c r="M649" s="85" t="e">
        <f>#REF!*INDEX(AdditionalVehs!$AA$46:$AK$91,MATCH($C649,AdditionalVehs!$C$46:$C$91,0),MATCH(M$7,AdditionalVehs!$AA$45:$AK$45,0))</f>
        <v>#REF!</v>
      </c>
      <c r="N649" s="85" t="e">
        <f>#REF!*INDEX(AdditionalVehs!$AA$46:$AK$91,MATCH($C649,AdditionalVehs!$C$46:$C$91,0),MATCH(N$7,AdditionalVehs!$AA$45:$AK$45,0))</f>
        <v>#REF!</v>
      </c>
      <c r="O649" s="85" t="e">
        <f>#REF!*INDEX(AdditionalVehs!$AA$46:$AK$91,MATCH($C649,AdditionalVehs!$C$46:$C$91,0),MATCH(O$7,AdditionalVehs!$AA$45:$AK$45,0))</f>
        <v>#REF!</v>
      </c>
      <c r="P649" s="86" t="e">
        <f t="shared" si="288"/>
        <v>#REF!</v>
      </c>
      <c r="Q649" s="86" t="e">
        <f t="shared" si="269"/>
        <v>#REF!</v>
      </c>
      <c r="R649" s="86" t="e">
        <f t="shared" si="289"/>
        <v>#REF!</v>
      </c>
      <c r="S649" s="86" t="e">
        <f t="shared" si="275"/>
        <v>#REF!</v>
      </c>
      <c r="T649" s="86" t="e">
        <f t="shared" si="276"/>
        <v>#REF!</v>
      </c>
      <c r="U649" s="86" t="e">
        <f t="shared" si="277"/>
        <v>#REF!</v>
      </c>
      <c r="V649" s="86" t="e">
        <f t="shared" si="278"/>
        <v>#REF!</v>
      </c>
      <c r="W649" s="86" t="e">
        <f t="shared" si="279"/>
        <v>#REF!</v>
      </c>
      <c r="X649" s="86" t="e">
        <f t="shared" si="280"/>
        <v>#REF!</v>
      </c>
      <c r="Y649" s="86" t="e">
        <f t="shared" si="281"/>
        <v>#REF!</v>
      </c>
      <c r="Z649" s="86" t="e">
        <f t="shared" si="282"/>
        <v>#REF!</v>
      </c>
      <c r="AA649" s="39">
        <v>420</v>
      </c>
      <c r="AB649" s="88" t="e">
        <f>AA649*#REF!/$AI$18*10^3</f>
        <v>#REF!</v>
      </c>
      <c r="AC649" s="89" t="e">
        <f>INDEX(AdditionalVehs!$E$46:$N$91,MATCH(C649,AdditionalVehs!$C$46:$C$91),MATCH(D649,AdditionalVehs!$E$45:$N$45))</f>
        <v>#REF!</v>
      </c>
      <c r="AD649" s="89" t="e">
        <f t="shared" si="287"/>
        <v>#REF!</v>
      </c>
      <c r="AE649" s="89" t="e">
        <f>INDEX(AdditionalVehs!$P$46:$Y$91,MATCH(C649,AdditionalVehs!$C$46:$C$91),MATCH(D649,AdditionalVehs!$AA$45:$AJ$45))</f>
        <v>#REF!</v>
      </c>
      <c r="AF649" s="89" t="e">
        <f t="shared" si="285"/>
        <v>#REF!</v>
      </c>
      <c r="AG649" s="89">
        <v>0</v>
      </c>
    </row>
    <row r="650" spans="1:33" x14ac:dyDescent="0.2">
      <c r="A650" s="91" t="s">
        <v>2664</v>
      </c>
      <c r="B650" s="349" t="s">
        <v>2665</v>
      </c>
      <c r="C650" s="39" t="s">
        <v>2651</v>
      </c>
      <c r="D650" s="39">
        <v>2045</v>
      </c>
      <c r="E650" s="85" t="e">
        <f>#REF!*INDEX(AdditionalVehs!$AA$46:$AK$91,MATCH($C650,AdditionalVehs!$C$46:$C$91,0),MATCH(E$7,AdditionalVehs!$AA$45:$AK$45,0))</f>
        <v>#REF!</v>
      </c>
      <c r="F650" s="85" t="e">
        <f>#REF!*INDEX(AdditionalVehs!$AA$46:$AK$91,MATCH($C650,AdditionalVehs!$C$46:$C$91,0),MATCH(F$7,AdditionalVehs!$AA$45:$AK$45,0))</f>
        <v>#REF!</v>
      </c>
      <c r="G650" s="85" t="e">
        <f>#REF!*INDEX(AdditionalVehs!$AA$46:$AK$91,MATCH($C650,AdditionalVehs!$C$46:$C$91,0),MATCH(G$7,AdditionalVehs!$AA$45:$AK$45,0))</f>
        <v>#REF!</v>
      </c>
      <c r="H650" s="85" t="e">
        <f>#REF!*INDEX(AdditionalVehs!$AA$46:$AK$91,MATCH($C650,AdditionalVehs!$C$46:$C$91,0),MATCH(H$7,AdditionalVehs!$AA$45:$AK$45,0))</f>
        <v>#REF!</v>
      </c>
      <c r="I650" s="85" t="e">
        <f>#REF!*INDEX(AdditionalVehs!$AA$46:$AK$91,MATCH($C650,AdditionalVehs!$C$46:$C$91,0),MATCH(I$7,AdditionalVehs!$AA$45:$AK$45,0))</f>
        <v>#REF!</v>
      </c>
      <c r="J650" s="85" t="e">
        <f>#REF!*INDEX(AdditionalVehs!$AA$46:$AK$91,MATCH($C650,AdditionalVehs!$C$46:$C$91,0),MATCH(J$7,AdditionalVehs!$AA$45:$AK$45,0))</f>
        <v>#REF!</v>
      </c>
      <c r="K650" s="85" t="e">
        <f>#REF!*INDEX(AdditionalVehs!$AA$46:$AK$91,MATCH($C650,AdditionalVehs!$C$46:$C$91,0),MATCH(K$7,AdditionalVehs!$AA$45:$AK$45,0))</f>
        <v>#REF!</v>
      </c>
      <c r="L650" s="85" t="e">
        <f>#REF!*INDEX(AdditionalVehs!$AA$46:$AK$91,MATCH($C650,AdditionalVehs!$C$46:$C$91,0),MATCH(L$7,AdditionalVehs!$AA$45:$AK$45,0))</f>
        <v>#REF!</v>
      </c>
      <c r="M650" s="85" t="e">
        <f>#REF!*INDEX(AdditionalVehs!$AA$46:$AK$91,MATCH($C650,AdditionalVehs!$C$46:$C$91,0),MATCH(M$7,AdditionalVehs!$AA$45:$AK$45,0))</f>
        <v>#REF!</v>
      </c>
      <c r="N650" s="85" t="e">
        <f>#REF!*INDEX(AdditionalVehs!$AA$46:$AK$91,MATCH($C650,AdditionalVehs!$C$46:$C$91,0),MATCH(N$7,AdditionalVehs!$AA$45:$AK$45,0))</f>
        <v>#REF!</v>
      </c>
      <c r="O650" s="85" t="e">
        <f>#REF!*INDEX(AdditionalVehs!$AA$46:$AK$91,MATCH($C650,AdditionalVehs!$C$46:$C$91,0),MATCH(O$7,AdditionalVehs!$AA$45:$AK$45,0))</f>
        <v>#REF!</v>
      </c>
      <c r="P650" s="86" t="e">
        <f t="shared" si="288"/>
        <v>#REF!</v>
      </c>
      <c r="Q650" s="86" t="e">
        <f t="shared" ref="Q650:Q713" si="290">F650/$AI$18*10^6</f>
        <v>#REF!</v>
      </c>
      <c r="R650" s="86" t="e">
        <f t="shared" si="289"/>
        <v>#REF!</v>
      </c>
      <c r="S650" s="86" t="e">
        <f t="shared" si="275"/>
        <v>#REF!</v>
      </c>
      <c r="T650" s="86" t="e">
        <f t="shared" si="276"/>
        <v>#REF!</v>
      </c>
      <c r="U650" s="86" t="e">
        <f t="shared" si="277"/>
        <v>#REF!</v>
      </c>
      <c r="V650" s="86" t="e">
        <f t="shared" si="278"/>
        <v>#REF!</v>
      </c>
      <c r="W650" s="86" t="e">
        <f t="shared" si="279"/>
        <v>#REF!</v>
      </c>
      <c r="X650" s="86" t="e">
        <f t="shared" si="280"/>
        <v>#REF!</v>
      </c>
      <c r="Y650" s="86" t="e">
        <f t="shared" si="281"/>
        <v>#REF!</v>
      </c>
      <c r="Z650" s="86" t="e">
        <f t="shared" si="282"/>
        <v>#REF!</v>
      </c>
      <c r="AA650" s="39">
        <v>420</v>
      </c>
      <c r="AB650" s="88" t="e">
        <f>AA650*#REF!/$AI$18*10^3</f>
        <v>#REF!</v>
      </c>
      <c r="AC650" s="89" t="e">
        <f>INDEX(AdditionalVehs!$E$46:$N$91,MATCH(C650,AdditionalVehs!$C$46:$C$91),MATCH(D650,AdditionalVehs!$E$45:$N$45))</f>
        <v>#REF!</v>
      </c>
      <c r="AD650" s="89" t="e">
        <f t="shared" si="287"/>
        <v>#REF!</v>
      </c>
      <c r="AE650" s="89" t="e">
        <f>INDEX(AdditionalVehs!$P$46:$Y$91,MATCH(C650,AdditionalVehs!$C$46:$C$91),MATCH(D650,AdditionalVehs!$AA$45:$AJ$45))</f>
        <v>#REF!</v>
      </c>
      <c r="AF650" s="89" t="e">
        <f t="shared" si="285"/>
        <v>#REF!</v>
      </c>
      <c r="AG650" s="89">
        <v>0</v>
      </c>
    </row>
    <row r="651" spans="1:33" x14ac:dyDescent="0.2">
      <c r="A651" s="91" t="s">
        <v>2666</v>
      </c>
      <c r="B651" s="349" t="s">
        <v>2667</v>
      </c>
      <c r="C651" s="39" t="s">
        <v>2651</v>
      </c>
      <c r="D651" s="39">
        <v>2050</v>
      </c>
      <c r="E651" s="85" t="e">
        <f>#REF!*INDEX(AdditionalVehs!$AA$46:$AK$91,MATCH($C651,AdditionalVehs!$C$46:$C$91,0),MATCH(E$7,AdditionalVehs!$AA$45:$AK$45,0))</f>
        <v>#REF!</v>
      </c>
      <c r="F651" s="85" t="e">
        <f>#REF!*INDEX(AdditionalVehs!$AA$46:$AK$91,MATCH($C651,AdditionalVehs!$C$46:$C$91,0),MATCH(F$7,AdditionalVehs!$AA$45:$AK$45,0))</f>
        <v>#REF!</v>
      </c>
      <c r="G651" s="85" t="e">
        <f>#REF!*INDEX(AdditionalVehs!$AA$46:$AK$91,MATCH($C651,AdditionalVehs!$C$46:$C$91,0),MATCH(G$7,AdditionalVehs!$AA$45:$AK$45,0))</f>
        <v>#REF!</v>
      </c>
      <c r="H651" s="85" t="e">
        <f>#REF!*INDEX(AdditionalVehs!$AA$46:$AK$91,MATCH($C651,AdditionalVehs!$C$46:$C$91,0),MATCH(H$7,AdditionalVehs!$AA$45:$AK$45,0))</f>
        <v>#REF!</v>
      </c>
      <c r="I651" s="85" t="e">
        <f>#REF!*INDEX(AdditionalVehs!$AA$46:$AK$91,MATCH($C651,AdditionalVehs!$C$46:$C$91,0),MATCH(I$7,AdditionalVehs!$AA$45:$AK$45,0))</f>
        <v>#REF!</v>
      </c>
      <c r="J651" s="85" t="e">
        <f>#REF!*INDEX(AdditionalVehs!$AA$46:$AK$91,MATCH($C651,AdditionalVehs!$C$46:$C$91,0),MATCH(J$7,AdditionalVehs!$AA$45:$AK$45,0))</f>
        <v>#REF!</v>
      </c>
      <c r="K651" s="85" t="e">
        <f>#REF!*INDEX(AdditionalVehs!$AA$46:$AK$91,MATCH($C651,AdditionalVehs!$C$46:$C$91,0),MATCH(K$7,AdditionalVehs!$AA$45:$AK$45,0))</f>
        <v>#REF!</v>
      </c>
      <c r="L651" s="85" t="e">
        <f>#REF!*INDEX(AdditionalVehs!$AA$46:$AK$91,MATCH($C651,AdditionalVehs!$C$46:$C$91,0),MATCH(L$7,AdditionalVehs!$AA$45:$AK$45,0))</f>
        <v>#REF!</v>
      </c>
      <c r="M651" s="85" t="e">
        <f>#REF!*INDEX(AdditionalVehs!$AA$46:$AK$91,MATCH($C651,AdditionalVehs!$C$46:$C$91,0),MATCH(M$7,AdditionalVehs!$AA$45:$AK$45,0))</f>
        <v>#REF!</v>
      </c>
      <c r="N651" s="85" t="e">
        <f>#REF!*INDEX(AdditionalVehs!$AA$46:$AK$91,MATCH($C651,AdditionalVehs!$C$46:$C$91,0),MATCH(N$7,AdditionalVehs!$AA$45:$AK$45,0))</f>
        <v>#REF!</v>
      </c>
      <c r="O651" s="85" t="e">
        <f>#REF!*INDEX(AdditionalVehs!$AA$46:$AK$91,MATCH($C651,AdditionalVehs!$C$46:$C$91,0),MATCH(O$7,AdditionalVehs!$AA$45:$AK$45,0))</f>
        <v>#REF!</v>
      </c>
      <c r="P651" s="86" t="e">
        <f t="shared" si="288"/>
        <v>#REF!</v>
      </c>
      <c r="Q651" s="86" t="e">
        <f t="shared" si="290"/>
        <v>#REF!</v>
      </c>
      <c r="R651" s="86" t="e">
        <f t="shared" si="289"/>
        <v>#REF!</v>
      </c>
      <c r="S651" s="86" t="e">
        <f t="shared" si="275"/>
        <v>#REF!</v>
      </c>
      <c r="T651" s="86" t="e">
        <f t="shared" si="276"/>
        <v>#REF!</v>
      </c>
      <c r="U651" s="86" t="e">
        <f t="shared" si="277"/>
        <v>#REF!</v>
      </c>
      <c r="V651" s="86" t="e">
        <f t="shared" si="278"/>
        <v>#REF!</v>
      </c>
      <c r="W651" s="86" t="e">
        <f t="shared" si="279"/>
        <v>#REF!</v>
      </c>
      <c r="X651" s="86" t="e">
        <f t="shared" si="280"/>
        <v>#REF!</v>
      </c>
      <c r="Y651" s="86" t="e">
        <f t="shared" si="281"/>
        <v>#REF!</v>
      </c>
      <c r="Z651" s="86" t="e">
        <f t="shared" si="282"/>
        <v>#REF!</v>
      </c>
      <c r="AA651" s="39">
        <v>420</v>
      </c>
      <c r="AB651" s="88" t="e">
        <f>AA651*#REF!/$AI$18*10^3</f>
        <v>#REF!</v>
      </c>
      <c r="AC651" s="89" t="e">
        <f>INDEX(AdditionalVehs!$E$46:$N$91,MATCH(C651,AdditionalVehs!$C$46:$C$91),MATCH(D651,AdditionalVehs!$E$45:$N$45))</f>
        <v>#REF!</v>
      </c>
      <c r="AD651" s="89" t="e">
        <f t="shared" si="287"/>
        <v>#REF!</v>
      </c>
      <c r="AE651" s="89" t="e">
        <f>INDEX(AdditionalVehs!$P$46:$Y$91,MATCH(C651,AdditionalVehs!$C$46:$C$91),MATCH(D651,AdditionalVehs!$AA$45:$AJ$45))</f>
        <v>#REF!</v>
      </c>
      <c r="AF651" s="89" t="e">
        <f t="shared" si="285"/>
        <v>#REF!</v>
      </c>
      <c r="AG651" s="89">
        <v>0</v>
      </c>
    </row>
    <row r="652" spans="1:33" x14ac:dyDescent="0.2">
      <c r="A652" s="91" t="s">
        <v>545</v>
      </c>
      <c r="B652" s="349" t="s">
        <v>2668</v>
      </c>
      <c r="C652" s="39" t="s">
        <v>2669</v>
      </c>
      <c r="D652" s="39">
        <v>2010</v>
      </c>
      <c r="E652" s="85" t="e">
        <f>#REF!*INDEX(AdditionalVehs!$AA$46:$AK$91,MATCH($C652,AdditionalVehs!$C$46:$C$91,0),MATCH(E$7,AdditionalVehs!$AA$45:$AK$45,0))</f>
        <v>#REF!</v>
      </c>
      <c r="F652" s="85" t="e">
        <f>#REF!*INDEX(AdditionalVehs!$AA$46:$AK$91,MATCH($C652,AdditionalVehs!$C$46:$C$91,0),MATCH(F$7,AdditionalVehs!$AA$45:$AK$45,0))</f>
        <v>#REF!</v>
      </c>
      <c r="G652" s="85" t="e">
        <f>#REF!*INDEX(AdditionalVehs!$AA$46:$AK$91,MATCH($C652,AdditionalVehs!$C$46:$C$91,0),MATCH(G$7,AdditionalVehs!$AA$45:$AK$45,0))</f>
        <v>#REF!</v>
      </c>
      <c r="H652" s="85" t="e">
        <f>#REF!*INDEX(AdditionalVehs!$AA$46:$AK$91,MATCH($C652,AdditionalVehs!$C$46:$C$91,0),MATCH(H$7,AdditionalVehs!$AA$45:$AK$45,0))</f>
        <v>#REF!</v>
      </c>
      <c r="I652" s="85" t="e">
        <f>#REF!*INDEX(AdditionalVehs!$AA$46:$AK$91,MATCH($C652,AdditionalVehs!$C$46:$C$91,0),MATCH(I$7,AdditionalVehs!$AA$45:$AK$45,0))</f>
        <v>#REF!</v>
      </c>
      <c r="J652" s="85" t="e">
        <f>#REF!*INDEX(AdditionalVehs!$AA$46:$AK$91,MATCH($C652,AdditionalVehs!$C$46:$C$91,0),MATCH(J$7,AdditionalVehs!$AA$45:$AK$45,0))</f>
        <v>#REF!</v>
      </c>
      <c r="K652" s="85" t="e">
        <f>#REF!*INDEX(AdditionalVehs!$AA$46:$AK$91,MATCH($C652,AdditionalVehs!$C$46:$C$91,0),MATCH(K$7,AdditionalVehs!$AA$45:$AK$45,0))</f>
        <v>#REF!</v>
      </c>
      <c r="L652" s="85" t="e">
        <f>#REF!*INDEX(AdditionalVehs!$AA$46:$AK$91,MATCH($C652,AdditionalVehs!$C$46:$C$91,0),MATCH(L$7,AdditionalVehs!$AA$45:$AK$45,0))</f>
        <v>#REF!</v>
      </c>
      <c r="M652" s="85" t="e">
        <f>#REF!*INDEX(AdditionalVehs!$AA$46:$AK$91,MATCH($C652,AdditionalVehs!$C$46:$C$91,0),MATCH(M$7,AdditionalVehs!$AA$45:$AK$45,0))</f>
        <v>#REF!</v>
      </c>
      <c r="N652" s="85" t="e">
        <f>#REF!*INDEX(AdditionalVehs!$AA$46:$AK$91,MATCH($C652,AdditionalVehs!$C$46:$C$91,0),MATCH(N$7,AdditionalVehs!$AA$45:$AK$45,0))</f>
        <v>#REF!</v>
      </c>
      <c r="O652" s="85" t="e">
        <f>#REF!*INDEX(AdditionalVehs!$AA$46:$AK$91,MATCH($C652,AdditionalVehs!$C$46:$C$91,0),MATCH(O$7,AdditionalVehs!$AA$45:$AK$45,0))</f>
        <v>#REF!</v>
      </c>
      <c r="P652" s="86" t="e">
        <f>E652/$AI$18*10^6</f>
        <v>#REF!</v>
      </c>
      <c r="Q652" s="86" t="e">
        <f t="shared" si="290"/>
        <v>#REF!</v>
      </c>
      <c r="R652" s="86" t="e">
        <f t="shared" si="289"/>
        <v>#REF!</v>
      </c>
      <c r="S652" s="86" t="e">
        <f t="shared" si="275"/>
        <v>#REF!</v>
      </c>
      <c r="T652" s="86" t="e">
        <f t="shared" si="276"/>
        <v>#REF!</v>
      </c>
      <c r="U652" s="86" t="e">
        <f t="shared" si="277"/>
        <v>#REF!</v>
      </c>
      <c r="V652" s="86" t="e">
        <f t="shared" si="278"/>
        <v>#REF!</v>
      </c>
      <c r="W652" s="86" t="e">
        <f t="shared" si="279"/>
        <v>#REF!</v>
      </c>
      <c r="X652" s="86" t="e">
        <f t="shared" si="280"/>
        <v>#REF!</v>
      </c>
      <c r="Y652" s="86" t="e">
        <f t="shared" si="281"/>
        <v>#REF!</v>
      </c>
      <c r="Z652" s="86" t="e">
        <f t="shared" si="282"/>
        <v>#REF!</v>
      </c>
      <c r="AA652" s="39">
        <v>473</v>
      </c>
      <c r="AB652" s="88" t="e">
        <f>AA652*#REF!/$AI$18*10^3</f>
        <v>#REF!</v>
      </c>
      <c r="AC652" s="89" t="e">
        <f>INDEX(AdditionalVehs!$E$46:$N$91,MATCH(C652,AdditionalVehs!$C$46:$C$91),MATCH(D652,AdditionalVehs!$E$45:$N$45))</f>
        <v>#REF!</v>
      </c>
      <c r="AD652" s="89" t="e">
        <f t="shared" si="287"/>
        <v>#REF!</v>
      </c>
      <c r="AE652" s="89" t="e">
        <f>INDEX(AdditionalVehs!$P$46:$Y$91,MATCH(C652,AdditionalVehs!$C$46:$C$91),MATCH(D652,AdditionalVehs!$AA$45:$AJ$45))</f>
        <v>#REF!</v>
      </c>
      <c r="AF652" s="89" t="e">
        <f t="shared" si="285"/>
        <v>#REF!</v>
      </c>
      <c r="AG652" s="89">
        <v>0</v>
      </c>
    </row>
    <row r="653" spans="1:33" x14ac:dyDescent="0.2">
      <c r="A653" s="91" t="s">
        <v>2670</v>
      </c>
      <c r="B653" s="349" t="s">
        <v>2671</v>
      </c>
      <c r="C653" s="39" t="s">
        <v>2669</v>
      </c>
      <c r="D653" s="39">
        <v>2015</v>
      </c>
      <c r="E653" s="85" t="e">
        <f>#REF!*INDEX(AdditionalVehs!$AA$46:$AK$91,MATCH($C653,AdditionalVehs!$C$46:$C$91,0),MATCH(E$7,AdditionalVehs!$AA$45:$AK$45,0))</f>
        <v>#REF!</v>
      </c>
      <c r="F653" s="85" t="e">
        <f>#REF!*INDEX(AdditionalVehs!$AA$46:$AK$91,MATCH($C653,AdditionalVehs!$C$46:$C$91,0),MATCH(F$7,AdditionalVehs!$AA$45:$AK$45,0))</f>
        <v>#REF!</v>
      </c>
      <c r="G653" s="85" t="e">
        <f>#REF!*INDEX(AdditionalVehs!$AA$46:$AK$91,MATCH($C653,AdditionalVehs!$C$46:$C$91,0),MATCH(G$7,AdditionalVehs!$AA$45:$AK$45,0))</f>
        <v>#REF!</v>
      </c>
      <c r="H653" s="85" t="e">
        <f>#REF!*INDEX(AdditionalVehs!$AA$46:$AK$91,MATCH($C653,AdditionalVehs!$C$46:$C$91,0),MATCH(H$7,AdditionalVehs!$AA$45:$AK$45,0))</f>
        <v>#REF!</v>
      </c>
      <c r="I653" s="85" t="e">
        <f>#REF!*INDEX(AdditionalVehs!$AA$46:$AK$91,MATCH($C653,AdditionalVehs!$C$46:$C$91,0),MATCH(I$7,AdditionalVehs!$AA$45:$AK$45,0))</f>
        <v>#REF!</v>
      </c>
      <c r="J653" s="85" t="e">
        <f>#REF!*INDEX(AdditionalVehs!$AA$46:$AK$91,MATCH($C653,AdditionalVehs!$C$46:$C$91,0),MATCH(J$7,AdditionalVehs!$AA$45:$AK$45,0))</f>
        <v>#REF!</v>
      </c>
      <c r="K653" s="85" t="e">
        <f>#REF!*INDEX(AdditionalVehs!$AA$46:$AK$91,MATCH($C653,AdditionalVehs!$C$46:$C$91,0),MATCH(K$7,AdditionalVehs!$AA$45:$AK$45,0))</f>
        <v>#REF!</v>
      </c>
      <c r="L653" s="85" t="e">
        <f>#REF!*INDEX(AdditionalVehs!$AA$46:$AK$91,MATCH($C653,AdditionalVehs!$C$46:$C$91,0),MATCH(L$7,AdditionalVehs!$AA$45:$AK$45,0))</f>
        <v>#REF!</v>
      </c>
      <c r="M653" s="85" t="e">
        <f>#REF!*INDEX(AdditionalVehs!$AA$46:$AK$91,MATCH($C653,AdditionalVehs!$C$46:$C$91,0),MATCH(M$7,AdditionalVehs!$AA$45:$AK$45,0))</f>
        <v>#REF!</v>
      </c>
      <c r="N653" s="85" t="e">
        <f>#REF!*INDEX(AdditionalVehs!$AA$46:$AK$91,MATCH($C653,AdditionalVehs!$C$46:$C$91,0),MATCH(N$7,AdditionalVehs!$AA$45:$AK$45,0))</f>
        <v>#REF!</v>
      </c>
      <c r="O653" s="85" t="e">
        <f>#REF!*INDEX(AdditionalVehs!$AA$46:$AK$91,MATCH($C653,AdditionalVehs!$C$46:$C$91,0),MATCH(O$7,AdditionalVehs!$AA$45:$AK$45,0))</f>
        <v>#REF!</v>
      </c>
      <c r="P653" s="86" t="e">
        <f t="shared" ref="P653:P660" si="291">E653/$AI$18*10^6</f>
        <v>#REF!</v>
      </c>
      <c r="Q653" s="86" t="e">
        <f t="shared" si="290"/>
        <v>#REF!</v>
      </c>
      <c r="R653" s="86" t="e">
        <f t="shared" si="289"/>
        <v>#REF!</v>
      </c>
      <c r="S653" s="86" t="e">
        <f t="shared" si="275"/>
        <v>#REF!</v>
      </c>
      <c r="T653" s="86" t="e">
        <f t="shared" si="276"/>
        <v>#REF!</v>
      </c>
      <c r="U653" s="86" t="e">
        <f t="shared" si="277"/>
        <v>#REF!</v>
      </c>
      <c r="V653" s="86" t="e">
        <f t="shared" si="278"/>
        <v>#REF!</v>
      </c>
      <c r="W653" s="86" t="e">
        <f t="shared" si="279"/>
        <v>#REF!</v>
      </c>
      <c r="X653" s="86" t="e">
        <f t="shared" si="280"/>
        <v>#REF!</v>
      </c>
      <c r="Y653" s="86" t="e">
        <f t="shared" si="281"/>
        <v>#REF!</v>
      </c>
      <c r="Z653" s="86" t="e">
        <f t="shared" si="282"/>
        <v>#REF!</v>
      </c>
      <c r="AA653" s="39">
        <v>473</v>
      </c>
      <c r="AB653" s="88" t="e">
        <f>AA653*#REF!/$AI$18*10^3</f>
        <v>#REF!</v>
      </c>
      <c r="AC653" s="89" t="e">
        <f>INDEX(AdditionalVehs!$E$46:$N$91,MATCH(C653,AdditionalVehs!$C$46:$C$91),MATCH(D653,AdditionalVehs!$E$45:$N$45))</f>
        <v>#REF!</v>
      </c>
      <c r="AD653" s="89" t="e">
        <f t="shared" si="287"/>
        <v>#REF!</v>
      </c>
      <c r="AE653" s="89" t="e">
        <f>INDEX(AdditionalVehs!$P$46:$Y$91,MATCH(C653,AdditionalVehs!$C$46:$C$91),MATCH(D653,AdditionalVehs!$AA$45:$AJ$45))</f>
        <v>#REF!</v>
      </c>
      <c r="AF653" s="89" t="e">
        <f t="shared" si="285"/>
        <v>#REF!</v>
      </c>
      <c r="AG653" s="89">
        <v>0</v>
      </c>
    </row>
    <row r="654" spans="1:33" x14ac:dyDescent="0.2">
      <c r="A654" s="91" t="s">
        <v>2672</v>
      </c>
      <c r="B654" s="349" t="s">
        <v>2673</v>
      </c>
      <c r="C654" s="39" t="s">
        <v>2669</v>
      </c>
      <c r="D654" s="39">
        <v>2020</v>
      </c>
      <c r="E654" s="85" t="e">
        <f>#REF!*INDEX(AdditionalVehs!$AA$46:$AK$91,MATCH($C654,AdditionalVehs!$C$46:$C$91,0),MATCH(E$7,AdditionalVehs!$AA$45:$AK$45,0))</f>
        <v>#REF!</v>
      </c>
      <c r="F654" s="85" t="e">
        <f>#REF!*INDEX(AdditionalVehs!$AA$46:$AK$91,MATCH($C654,AdditionalVehs!$C$46:$C$91,0),MATCH(F$7,AdditionalVehs!$AA$45:$AK$45,0))</f>
        <v>#REF!</v>
      </c>
      <c r="G654" s="85" t="e">
        <f>#REF!*INDEX(AdditionalVehs!$AA$46:$AK$91,MATCH($C654,AdditionalVehs!$C$46:$C$91,0),MATCH(G$7,AdditionalVehs!$AA$45:$AK$45,0))</f>
        <v>#REF!</v>
      </c>
      <c r="H654" s="85" t="e">
        <f>#REF!*INDEX(AdditionalVehs!$AA$46:$AK$91,MATCH($C654,AdditionalVehs!$C$46:$C$91,0),MATCH(H$7,AdditionalVehs!$AA$45:$AK$45,0))</f>
        <v>#REF!</v>
      </c>
      <c r="I654" s="85" t="e">
        <f>#REF!*INDEX(AdditionalVehs!$AA$46:$AK$91,MATCH($C654,AdditionalVehs!$C$46:$C$91,0),MATCH(I$7,AdditionalVehs!$AA$45:$AK$45,0))</f>
        <v>#REF!</v>
      </c>
      <c r="J654" s="85" t="e">
        <f>#REF!*INDEX(AdditionalVehs!$AA$46:$AK$91,MATCH($C654,AdditionalVehs!$C$46:$C$91,0),MATCH(J$7,AdditionalVehs!$AA$45:$AK$45,0))</f>
        <v>#REF!</v>
      </c>
      <c r="K654" s="85" t="e">
        <f>#REF!*INDEX(AdditionalVehs!$AA$46:$AK$91,MATCH($C654,AdditionalVehs!$C$46:$C$91,0),MATCH(K$7,AdditionalVehs!$AA$45:$AK$45,0))</f>
        <v>#REF!</v>
      </c>
      <c r="L654" s="85" t="e">
        <f>#REF!*INDEX(AdditionalVehs!$AA$46:$AK$91,MATCH($C654,AdditionalVehs!$C$46:$C$91,0),MATCH(L$7,AdditionalVehs!$AA$45:$AK$45,0))</f>
        <v>#REF!</v>
      </c>
      <c r="M654" s="85" t="e">
        <f>#REF!*INDEX(AdditionalVehs!$AA$46:$AK$91,MATCH($C654,AdditionalVehs!$C$46:$C$91,0),MATCH(M$7,AdditionalVehs!$AA$45:$AK$45,0))</f>
        <v>#REF!</v>
      </c>
      <c r="N654" s="85" t="e">
        <f>#REF!*INDEX(AdditionalVehs!$AA$46:$AK$91,MATCH($C654,AdditionalVehs!$C$46:$C$91,0),MATCH(N$7,AdditionalVehs!$AA$45:$AK$45,0))</f>
        <v>#REF!</v>
      </c>
      <c r="O654" s="85" t="e">
        <f>#REF!*INDEX(AdditionalVehs!$AA$46:$AK$91,MATCH($C654,AdditionalVehs!$C$46:$C$91,0),MATCH(O$7,AdditionalVehs!$AA$45:$AK$45,0))</f>
        <v>#REF!</v>
      </c>
      <c r="P654" s="86" t="e">
        <f t="shared" si="291"/>
        <v>#REF!</v>
      </c>
      <c r="Q654" s="86" t="e">
        <f t="shared" si="290"/>
        <v>#REF!</v>
      </c>
      <c r="R654" s="86" t="e">
        <f t="shared" si="289"/>
        <v>#REF!</v>
      </c>
      <c r="S654" s="86" t="e">
        <f t="shared" si="275"/>
        <v>#REF!</v>
      </c>
      <c r="T654" s="86" t="e">
        <f t="shared" si="276"/>
        <v>#REF!</v>
      </c>
      <c r="U654" s="86" t="e">
        <f t="shared" si="277"/>
        <v>#REF!</v>
      </c>
      <c r="V654" s="86" t="e">
        <f t="shared" si="278"/>
        <v>#REF!</v>
      </c>
      <c r="W654" s="86" t="e">
        <f t="shared" si="279"/>
        <v>#REF!</v>
      </c>
      <c r="X654" s="86" t="e">
        <f t="shared" si="280"/>
        <v>#REF!</v>
      </c>
      <c r="Y654" s="86" t="e">
        <f t="shared" si="281"/>
        <v>#REF!</v>
      </c>
      <c r="Z654" s="86" t="e">
        <f t="shared" si="282"/>
        <v>#REF!</v>
      </c>
      <c r="AA654" s="39">
        <v>473</v>
      </c>
      <c r="AB654" s="88" t="e">
        <f>AA654*#REF!/$AI$18*10^3</f>
        <v>#REF!</v>
      </c>
      <c r="AC654" s="89" t="e">
        <f>INDEX(AdditionalVehs!$E$46:$N$91,MATCH(C654,AdditionalVehs!$C$46:$C$91),MATCH(D654,AdditionalVehs!$E$45:$N$45))</f>
        <v>#REF!</v>
      </c>
      <c r="AD654" s="89" t="e">
        <f t="shared" si="287"/>
        <v>#REF!</v>
      </c>
      <c r="AE654" s="89" t="e">
        <f>INDEX(AdditionalVehs!$P$46:$Y$91,MATCH(C654,AdditionalVehs!$C$46:$C$91),MATCH(D654,AdditionalVehs!$AA$45:$AJ$45))</f>
        <v>#REF!</v>
      </c>
      <c r="AF654" s="89" t="e">
        <f t="shared" si="285"/>
        <v>#REF!</v>
      </c>
      <c r="AG654" s="89">
        <v>0</v>
      </c>
    </row>
    <row r="655" spans="1:33" x14ac:dyDescent="0.2">
      <c r="A655" s="91" t="s">
        <v>2674</v>
      </c>
      <c r="B655" s="349" t="s">
        <v>2675</v>
      </c>
      <c r="C655" s="39" t="s">
        <v>2669</v>
      </c>
      <c r="D655" s="39">
        <v>2025</v>
      </c>
      <c r="E655" s="85" t="e">
        <f>#REF!*INDEX(AdditionalVehs!$AA$46:$AK$91,MATCH($C655,AdditionalVehs!$C$46:$C$91,0),MATCH(E$7,AdditionalVehs!$AA$45:$AK$45,0))</f>
        <v>#REF!</v>
      </c>
      <c r="F655" s="85" t="e">
        <f>#REF!*INDEX(AdditionalVehs!$AA$46:$AK$91,MATCH($C655,AdditionalVehs!$C$46:$C$91,0),MATCH(F$7,AdditionalVehs!$AA$45:$AK$45,0))</f>
        <v>#REF!</v>
      </c>
      <c r="G655" s="85" t="e">
        <f>#REF!*INDEX(AdditionalVehs!$AA$46:$AK$91,MATCH($C655,AdditionalVehs!$C$46:$C$91,0),MATCH(G$7,AdditionalVehs!$AA$45:$AK$45,0))</f>
        <v>#REF!</v>
      </c>
      <c r="H655" s="85" t="e">
        <f>#REF!*INDEX(AdditionalVehs!$AA$46:$AK$91,MATCH($C655,AdditionalVehs!$C$46:$C$91,0),MATCH(H$7,AdditionalVehs!$AA$45:$AK$45,0))</f>
        <v>#REF!</v>
      </c>
      <c r="I655" s="85" t="e">
        <f>#REF!*INDEX(AdditionalVehs!$AA$46:$AK$91,MATCH($C655,AdditionalVehs!$C$46:$C$91,0),MATCH(I$7,AdditionalVehs!$AA$45:$AK$45,0))</f>
        <v>#REF!</v>
      </c>
      <c r="J655" s="85" t="e">
        <f>#REF!*INDEX(AdditionalVehs!$AA$46:$AK$91,MATCH($C655,AdditionalVehs!$C$46:$C$91,0),MATCH(J$7,AdditionalVehs!$AA$45:$AK$45,0))</f>
        <v>#REF!</v>
      </c>
      <c r="K655" s="85" t="e">
        <f>#REF!*INDEX(AdditionalVehs!$AA$46:$AK$91,MATCH($C655,AdditionalVehs!$C$46:$C$91,0),MATCH(K$7,AdditionalVehs!$AA$45:$AK$45,0))</f>
        <v>#REF!</v>
      </c>
      <c r="L655" s="85" t="e">
        <f>#REF!*INDEX(AdditionalVehs!$AA$46:$AK$91,MATCH($C655,AdditionalVehs!$C$46:$C$91,0),MATCH(L$7,AdditionalVehs!$AA$45:$AK$45,0))</f>
        <v>#REF!</v>
      </c>
      <c r="M655" s="85" t="e">
        <f>#REF!*INDEX(AdditionalVehs!$AA$46:$AK$91,MATCH($C655,AdditionalVehs!$C$46:$C$91,0),MATCH(M$7,AdditionalVehs!$AA$45:$AK$45,0))</f>
        <v>#REF!</v>
      </c>
      <c r="N655" s="85" t="e">
        <f>#REF!*INDEX(AdditionalVehs!$AA$46:$AK$91,MATCH($C655,AdditionalVehs!$C$46:$C$91,0),MATCH(N$7,AdditionalVehs!$AA$45:$AK$45,0))</f>
        <v>#REF!</v>
      </c>
      <c r="O655" s="85" t="e">
        <f>#REF!*INDEX(AdditionalVehs!$AA$46:$AK$91,MATCH($C655,AdditionalVehs!$C$46:$C$91,0),MATCH(O$7,AdditionalVehs!$AA$45:$AK$45,0))</f>
        <v>#REF!</v>
      </c>
      <c r="P655" s="86" t="e">
        <f t="shared" si="291"/>
        <v>#REF!</v>
      </c>
      <c r="Q655" s="86" t="e">
        <f t="shared" si="290"/>
        <v>#REF!</v>
      </c>
      <c r="R655" s="86" t="e">
        <f t="shared" si="289"/>
        <v>#REF!</v>
      </c>
      <c r="S655" s="86" t="e">
        <f t="shared" si="275"/>
        <v>#REF!</v>
      </c>
      <c r="T655" s="86" t="e">
        <f t="shared" si="276"/>
        <v>#REF!</v>
      </c>
      <c r="U655" s="86" t="e">
        <f t="shared" si="277"/>
        <v>#REF!</v>
      </c>
      <c r="V655" s="86" t="e">
        <f t="shared" si="278"/>
        <v>#REF!</v>
      </c>
      <c r="W655" s="86" t="e">
        <f t="shared" si="279"/>
        <v>#REF!</v>
      </c>
      <c r="X655" s="86" t="e">
        <f t="shared" si="280"/>
        <v>#REF!</v>
      </c>
      <c r="Y655" s="86" t="e">
        <f t="shared" si="281"/>
        <v>#REF!</v>
      </c>
      <c r="Z655" s="86" t="e">
        <f t="shared" si="282"/>
        <v>#REF!</v>
      </c>
      <c r="AA655" s="39">
        <v>473</v>
      </c>
      <c r="AB655" s="88" t="e">
        <f>AA655*#REF!/$AI$18*10^3</f>
        <v>#REF!</v>
      </c>
      <c r="AC655" s="89" t="e">
        <f>INDEX(AdditionalVehs!$E$46:$N$91,MATCH(C655,AdditionalVehs!$C$46:$C$91),MATCH(D655,AdditionalVehs!$E$45:$N$45))</f>
        <v>#REF!</v>
      </c>
      <c r="AD655" s="89" t="e">
        <f t="shared" si="287"/>
        <v>#REF!</v>
      </c>
      <c r="AE655" s="89" t="e">
        <f>INDEX(AdditionalVehs!$P$46:$Y$91,MATCH(C655,AdditionalVehs!$C$46:$C$91),MATCH(D655,AdditionalVehs!$AA$45:$AJ$45))</f>
        <v>#REF!</v>
      </c>
      <c r="AF655" s="89" t="e">
        <f t="shared" si="285"/>
        <v>#REF!</v>
      </c>
      <c r="AG655" s="89">
        <v>0</v>
      </c>
    </row>
    <row r="656" spans="1:33" x14ac:dyDescent="0.2">
      <c r="A656" s="91" t="s">
        <v>2676</v>
      </c>
      <c r="B656" s="349" t="s">
        <v>2677</v>
      </c>
      <c r="C656" s="39" t="s">
        <v>2669</v>
      </c>
      <c r="D656" s="39">
        <v>2030</v>
      </c>
      <c r="E656" s="85" t="e">
        <f>#REF!*INDEX(AdditionalVehs!$AA$46:$AK$91,MATCH($C656,AdditionalVehs!$C$46:$C$91,0),MATCH(E$7,AdditionalVehs!$AA$45:$AK$45,0))</f>
        <v>#REF!</v>
      </c>
      <c r="F656" s="85" t="e">
        <f>#REF!*INDEX(AdditionalVehs!$AA$46:$AK$91,MATCH($C656,AdditionalVehs!$C$46:$C$91,0),MATCH(F$7,AdditionalVehs!$AA$45:$AK$45,0))</f>
        <v>#REF!</v>
      </c>
      <c r="G656" s="85" t="e">
        <f>#REF!*INDEX(AdditionalVehs!$AA$46:$AK$91,MATCH($C656,AdditionalVehs!$C$46:$C$91,0),MATCH(G$7,AdditionalVehs!$AA$45:$AK$45,0))</f>
        <v>#REF!</v>
      </c>
      <c r="H656" s="85" t="e">
        <f>#REF!*INDEX(AdditionalVehs!$AA$46:$AK$91,MATCH($C656,AdditionalVehs!$C$46:$C$91,0),MATCH(H$7,AdditionalVehs!$AA$45:$AK$45,0))</f>
        <v>#REF!</v>
      </c>
      <c r="I656" s="85" t="e">
        <f>#REF!*INDEX(AdditionalVehs!$AA$46:$AK$91,MATCH($C656,AdditionalVehs!$C$46:$C$91,0),MATCH(I$7,AdditionalVehs!$AA$45:$AK$45,0))</f>
        <v>#REF!</v>
      </c>
      <c r="J656" s="85" t="e">
        <f>#REF!*INDEX(AdditionalVehs!$AA$46:$AK$91,MATCH($C656,AdditionalVehs!$C$46:$C$91,0),MATCH(J$7,AdditionalVehs!$AA$45:$AK$45,0))</f>
        <v>#REF!</v>
      </c>
      <c r="K656" s="85" t="e">
        <f>#REF!*INDEX(AdditionalVehs!$AA$46:$AK$91,MATCH($C656,AdditionalVehs!$C$46:$C$91,0),MATCH(K$7,AdditionalVehs!$AA$45:$AK$45,0))</f>
        <v>#REF!</v>
      </c>
      <c r="L656" s="85" t="e">
        <f>#REF!*INDEX(AdditionalVehs!$AA$46:$AK$91,MATCH($C656,AdditionalVehs!$C$46:$C$91,0),MATCH(L$7,AdditionalVehs!$AA$45:$AK$45,0))</f>
        <v>#REF!</v>
      </c>
      <c r="M656" s="85" t="e">
        <f>#REF!*INDEX(AdditionalVehs!$AA$46:$AK$91,MATCH($C656,AdditionalVehs!$C$46:$C$91,0),MATCH(M$7,AdditionalVehs!$AA$45:$AK$45,0))</f>
        <v>#REF!</v>
      </c>
      <c r="N656" s="85" t="e">
        <f>#REF!*INDEX(AdditionalVehs!$AA$46:$AK$91,MATCH($C656,AdditionalVehs!$C$46:$C$91,0),MATCH(N$7,AdditionalVehs!$AA$45:$AK$45,0))</f>
        <v>#REF!</v>
      </c>
      <c r="O656" s="85" t="e">
        <f>#REF!*INDEX(AdditionalVehs!$AA$46:$AK$91,MATCH($C656,AdditionalVehs!$C$46:$C$91,0),MATCH(O$7,AdditionalVehs!$AA$45:$AK$45,0))</f>
        <v>#REF!</v>
      </c>
      <c r="P656" s="86" t="e">
        <f t="shared" si="291"/>
        <v>#REF!</v>
      </c>
      <c r="Q656" s="86" t="e">
        <f t="shared" si="290"/>
        <v>#REF!</v>
      </c>
      <c r="R656" s="86" t="e">
        <f t="shared" si="289"/>
        <v>#REF!</v>
      </c>
      <c r="S656" s="86" t="e">
        <f t="shared" si="275"/>
        <v>#REF!</v>
      </c>
      <c r="T656" s="86" t="e">
        <f t="shared" si="276"/>
        <v>#REF!</v>
      </c>
      <c r="U656" s="86" t="e">
        <f t="shared" si="277"/>
        <v>#REF!</v>
      </c>
      <c r="V656" s="86" t="e">
        <f t="shared" si="278"/>
        <v>#REF!</v>
      </c>
      <c r="W656" s="86" t="e">
        <f t="shared" si="279"/>
        <v>#REF!</v>
      </c>
      <c r="X656" s="86" t="e">
        <f t="shared" si="280"/>
        <v>#REF!</v>
      </c>
      <c r="Y656" s="86" t="e">
        <f t="shared" si="281"/>
        <v>#REF!</v>
      </c>
      <c r="Z656" s="86" t="e">
        <f t="shared" si="282"/>
        <v>#REF!</v>
      </c>
      <c r="AA656" s="39">
        <v>473</v>
      </c>
      <c r="AB656" s="88" t="e">
        <f>AA656*#REF!/$AI$18*10^3</f>
        <v>#REF!</v>
      </c>
      <c r="AC656" s="89" t="e">
        <f>INDEX(AdditionalVehs!$E$46:$N$91,MATCH(C656,AdditionalVehs!$C$46:$C$91),MATCH(D656,AdditionalVehs!$E$45:$N$45))</f>
        <v>#REF!</v>
      </c>
      <c r="AD656" s="89" t="e">
        <f t="shared" si="287"/>
        <v>#REF!</v>
      </c>
      <c r="AE656" s="89" t="e">
        <f>INDEX(AdditionalVehs!$P$46:$Y$91,MATCH(C656,AdditionalVehs!$C$46:$C$91),MATCH(D656,AdditionalVehs!$AA$45:$AJ$45))</f>
        <v>#REF!</v>
      </c>
      <c r="AF656" s="89" t="e">
        <f t="shared" ref="AF656:AF719" si="292">AE656/($AI$11*$AI$15*10 ^ 9)</f>
        <v>#REF!</v>
      </c>
      <c r="AG656" s="89">
        <v>0</v>
      </c>
    </row>
    <row r="657" spans="1:33" x14ac:dyDescent="0.2">
      <c r="A657" s="91" t="s">
        <v>2678</v>
      </c>
      <c r="B657" s="349" t="s">
        <v>2679</v>
      </c>
      <c r="C657" s="39" t="s">
        <v>2669</v>
      </c>
      <c r="D657" s="39">
        <v>2035</v>
      </c>
      <c r="E657" s="85" t="e">
        <f>#REF!*INDEX(AdditionalVehs!$AA$46:$AK$91,MATCH($C657,AdditionalVehs!$C$46:$C$91,0),MATCH(E$7,AdditionalVehs!$AA$45:$AK$45,0))</f>
        <v>#REF!</v>
      </c>
      <c r="F657" s="85" t="e">
        <f>#REF!*INDEX(AdditionalVehs!$AA$46:$AK$91,MATCH($C657,AdditionalVehs!$C$46:$C$91,0),MATCH(F$7,AdditionalVehs!$AA$45:$AK$45,0))</f>
        <v>#REF!</v>
      </c>
      <c r="G657" s="85" t="e">
        <f>#REF!*INDEX(AdditionalVehs!$AA$46:$AK$91,MATCH($C657,AdditionalVehs!$C$46:$C$91,0),MATCH(G$7,AdditionalVehs!$AA$45:$AK$45,0))</f>
        <v>#REF!</v>
      </c>
      <c r="H657" s="85" t="e">
        <f>#REF!*INDEX(AdditionalVehs!$AA$46:$AK$91,MATCH($C657,AdditionalVehs!$C$46:$C$91,0),MATCH(H$7,AdditionalVehs!$AA$45:$AK$45,0))</f>
        <v>#REF!</v>
      </c>
      <c r="I657" s="85" t="e">
        <f>#REF!*INDEX(AdditionalVehs!$AA$46:$AK$91,MATCH($C657,AdditionalVehs!$C$46:$C$91,0),MATCH(I$7,AdditionalVehs!$AA$45:$AK$45,0))</f>
        <v>#REF!</v>
      </c>
      <c r="J657" s="85" t="e">
        <f>#REF!*INDEX(AdditionalVehs!$AA$46:$AK$91,MATCH($C657,AdditionalVehs!$C$46:$C$91,0),MATCH(J$7,AdditionalVehs!$AA$45:$AK$45,0))</f>
        <v>#REF!</v>
      </c>
      <c r="K657" s="85" t="e">
        <f>#REF!*INDEX(AdditionalVehs!$AA$46:$AK$91,MATCH($C657,AdditionalVehs!$C$46:$C$91,0),MATCH(K$7,AdditionalVehs!$AA$45:$AK$45,0))</f>
        <v>#REF!</v>
      </c>
      <c r="L657" s="85" t="e">
        <f>#REF!*INDEX(AdditionalVehs!$AA$46:$AK$91,MATCH($C657,AdditionalVehs!$C$46:$C$91,0),MATCH(L$7,AdditionalVehs!$AA$45:$AK$45,0))</f>
        <v>#REF!</v>
      </c>
      <c r="M657" s="85" t="e">
        <f>#REF!*INDEX(AdditionalVehs!$AA$46:$AK$91,MATCH($C657,AdditionalVehs!$C$46:$C$91,0),MATCH(M$7,AdditionalVehs!$AA$45:$AK$45,0))</f>
        <v>#REF!</v>
      </c>
      <c r="N657" s="85" t="e">
        <f>#REF!*INDEX(AdditionalVehs!$AA$46:$AK$91,MATCH($C657,AdditionalVehs!$C$46:$C$91,0),MATCH(N$7,AdditionalVehs!$AA$45:$AK$45,0))</f>
        <v>#REF!</v>
      </c>
      <c r="O657" s="85" t="e">
        <f>#REF!*INDEX(AdditionalVehs!$AA$46:$AK$91,MATCH($C657,AdditionalVehs!$C$46:$C$91,0),MATCH(O$7,AdditionalVehs!$AA$45:$AK$45,0))</f>
        <v>#REF!</v>
      </c>
      <c r="P657" s="86" t="e">
        <f t="shared" si="291"/>
        <v>#REF!</v>
      </c>
      <c r="Q657" s="86" t="e">
        <f t="shared" si="290"/>
        <v>#REF!</v>
      </c>
      <c r="R657" s="86" t="e">
        <f t="shared" si="289"/>
        <v>#REF!</v>
      </c>
      <c r="S657" s="86" t="e">
        <f t="shared" si="275"/>
        <v>#REF!</v>
      </c>
      <c r="T657" s="86" t="e">
        <f t="shared" si="276"/>
        <v>#REF!</v>
      </c>
      <c r="U657" s="86" t="e">
        <f t="shared" si="277"/>
        <v>#REF!</v>
      </c>
      <c r="V657" s="86" t="e">
        <f t="shared" si="278"/>
        <v>#REF!</v>
      </c>
      <c r="W657" s="86" t="e">
        <f t="shared" si="279"/>
        <v>#REF!</v>
      </c>
      <c r="X657" s="86" t="e">
        <f t="shared" si="280"/>
        <v>#REF!</v>
      </c>
      <c r="Y657" s="86" t="e">
        <f t="shared" si="281"/>
        <v>#REF!</v>
      </c>
      <c r="Z657" s="86" t="e">
        <f t="shared" si="282"/>
        <v>#REF!</v>
      </c>
      <c r="AA657" s="39">
        <v>473</v>
      </c>
      <c r="AB657" s="88" t="e">
        <f>AA657*#REF!/$AI$18*10^3</f>
        <v>#REF!</v>
      </c>
      <c r="AC657" s="89" t="e">
        <f>INDEX(AdditionalVehs!$E$46:$N$91,MATCH(C657,AdditionalVehs!$C$46:$C$91),MATCH(D657,AdditionalVehs!$E$45:$N$45))</f>
        <v>#REF!</v>
      </c>
      <c r="AD657" s="89" t="e">
        <f t="shared" si="287"/>
        <v>#REF!</v>
      </c>
      <c r="AE657" s="89" t="e">
        <f>INDEX(AdditionalVehs!$P$46:$Y$91,MATCH(C657,AdditionalVehs!$C$46:$C$91),MATCH(D657,AdditionalVehs!$AA$45:$AJ$45))</f>
        <v>#REF!</v>
      </c>
      <c r="AF657" s="89" t="e">
        <f t="shared" si="292"/>
        <v>#REF!</v>
      </c>
      <c r="AG657" s="89">
        <v>0</v>
      </c>
    </row>
    <row r="658" spans="1:33" x14ac:dyDescent="0.2">
      <c r="A658" s="91" t="s">
        <v>2680</v>
      </c>
      <c r="B658" s="349" t="s">
        <v>2681</v>
      </c>
      <c r="C658" s="39" t="s">
        <v>2669</v>
      </c>
      <c r="D658" s="39">
        <v>2040</v>
      </c>
      <c r="E658" s="85" t="e">
        <f>#REF!*INDEX(AdditionalVehs!$AA$46:$AK$91,MATCH($C658,AdditionalVehs!$C$46:$C$91,0),MATCH(E$7,AdditionalVehs!$AA$45:$AK$45,0))</f>
        <v>#REF!</v>
      </c>
      <c r="F658" s="85" t="e">
        <f>#REF!*INDEX(AdditionalVehs!$AA$46:$AK$91,MATCH($C658,AdditionalVehs!$C$46:$C$91,0),MATCH(F$7,AdditionalVehs!$AA$45:$AK$45,0))</f>
        <v>#REF!</v>
      </c>
      <c r="G658" s="85" t="e">
        <f>#REF!*INDEX(AdditionalVehs!$AA$46:$AK$91,MATCH($C658,AdditionalVehs!$C$46:$C$91,0),MATCH(G$7,AdditionalVehs!$AA$45:$AK$45,0))</f>
        <v>#REF!</v>
      </c>
      <c r="H658" s="85" t="e">
        <f>#REF!*INDEX(AdditionalVehs!$AA$46:$AK$91,MATCH($C658,AdditionalVehs!$C$46:$C$91,0),MATCH(H$7,AdditionalVehs!$AA$45:$AK$45,0))</f>
        <v>#REF!</v>
      </c>
      <c r="I658" s="85" t="e">
        <f>#REF!*INDEX(AdditionalVehs!$AA$46:$AK$91,MATCH($C658,AdditionalVehs!$C$46:$C$91,0),MATCH(I$7,AdditionalVehs!$AA$45:$AK$45,0))</f>
        <v>#REF!</v>
      </c>
      <c r="J658" s="85" t="e">
        <f>#REF!*INDEX(AdditionalVehs!$AA$46:$AK$91,MATCH($C658,AdditionalVehs!$C$46:$C$91,0),MATCH(J$7,AdditionalVehs!$AA$45:$AK$45,0))</f>
        <v>#REF!</v>
      </c>
      <c r="K658" s="85" t="e">
        <f>#REF!*INDEX(AdditionalVehs!$AA$46:$AK$91,MATCH($C658,AdditionalVehs!$C$46:$C$91,0),MATCH(K$7,AdditionalVehs!$AA$45:$AK$45,0))</f>
        <v>#REF!</v>
      </c>
      <c r="L658" s="85" t="e">
        <f>#REF!*INDEX(AdditionalVehs!$AA$46:$AK$91,MATCH($C658,AdditionalVehs!$C$46:$C$91,0),MATCH(L$7,AdditionalVehs!$AA$45:$AK$45,0))</f>
        <v>#REF!</v>
      </c>
      <c r="M658" s="85" t="e">
        <f>#REF!*INDEX(AdditionalVehs!$AA$46:$AK$91,MATCH($C658,AdditionalVehs!$C$46:$C$91,0),MATCH(M$7,AdditionalVehs!$AA$45:$AK$45,0))</f>
        <v>#REF!</v>
      </c>
      <c r="N658" s="85" t="e">
        <f>#REF!*INDEX(AdditionalVehs!$AA$46:$AK$91,MATCH($C658,AdditionalVehs!$C$46:$C$91,0),MATCH(N$7,AdditionalVehs!$AA$45:$AK$45,0))</f>
        <v>#REF!</v>
      </c>
      <c r="O658" s="85" t="e">
        <f>#REF!*INDEX(AdditionalVehs!$AA$46:$AK$91,MATCH($C658,AdditionalVehs!$C$46:$C$91,0),MATCH(O$7,AdditionalVehs!$AA$45:$AK$45,0))</f>
        <v>#REF!</v>
      </c>
      <c r="P658" s="86" t="e">
        <f t="shared" si="291"/>
        <v>#REF!</v>
      </c>
      <c r="Q658" s="86" t="e">
        <f t="shared" si="290"/>
        <v>#REF!</v>
      </c>
      <c r="R658" s="86" t="e">
        <f t="shared" si="289"/>
        <v>#REF!</v>
      </c>
      <c r="S658" s="86" t="e">
        <f t="shared" si="275"/>
        <v>#REF!</v>
      </c>
      <c r="T658" s="86" t="e">
        <f t="shared" si="276"/>
        <v>#REF!</v>
      </c>
      <c r="U658" s="86" t="e">
        <f t="shared" si="277"/>
        <v>#REF!</v>
      </c>
      <c r="V658" s="86" t="e">
        <f t="shared" si="278"/>
        <v>#REF!</v>
      </c>
      <c r="W658" s="86" t="e">
        <f t="shared" si="279"/>
        <v>#REF!</v>
      </c>
      <c r="X658" s="86" t="e">
        <f t="shared" si="280"/>
        <v>#REF!</v>
      </c>
      <c r="Y658" s="86" t="e">
        <f t="shared" si="281"/>
        <v>#REF!</v>
      </c>
      <c r="Z658" s="86" t="e">
        <f t="shared" si="282"/>
        <v>#REF!</v>
      </c>
      <c r="AA658" s="39">
        <v>473</v>
      </c>
      <c r="AB658" s="88" t="e">
        <f>AA658*#REF!/$AI$18*10^3</f>
        <v>#REF!</v>
      </c>
      <c r="AC658" s="89" t="e">
        <f>INDEX(AdditionalVehs!$E$46:$N$91,MATCH(C658,AdditionalVehs!$C$46:$C$91),MATCH(D658,AdditionalVehs!$E$45:$N$45))</f>
        <v>#REF!</v>
      </c>
      <c r="AD658" s="89" t="e">
        <f t="shared" si="287"/>
        <v>#REF!</v>
      </c>
      <c r="AE658" s="89" t="e">
        <f>INDEX(AdditionalVehs!$P$46:$Y$91,MATCH(C658,AdditionalVehs!$C$46:$C$91),MATCH(D658,AdditionalVehs!$AA$45:$AJ$45))</f>
        <v>#REF!</v>
      </c>
      <c r="AF658" s="89" t="e">
        <f t="shared" si="292"/>
        <v>#REF!</v>
      </c>
      <c r="AG658" s="89">
        <v>0</v>
      </c>
    </row>
    <row r="659" spans="1:33" x14ac:dyDescent="0.2">
      <c r="A659" s="91" t="s">
        <v>2682</v>
      </c>
      <c r="B659" s="349" t="s">
        <v>2683</v>
      </c>
      <c r="C659" s="39" t="s">
        <v>2669</v>
      </c>
      <c r="D659" s="39">
        <v>2045</v>
      </c>
      <c r="E659" s="85" t="e">
        <f>#REF!*INDEX(AdditionalVehs!$AA$46:$AK$91,MATCH($C659,AdditionalVehs!$C$46:$C$91,0),MATCH(E$7,AdditionalVehs!$AA$45:$AK$45,0))</f>
        <v>#REF!</v>
      </c>
      <c r="F659" s="85" t="e">
        <f>#REF!*INDEX(AdditionalVehs!$AA$46:$AK$91,MATCH($C659,AdditionalVehs!$C$46:$C$91,0),MATCH(F$7,AdditionalVehs!$AA$45:$AK$45,0))</f>
        <v>#REF!</v>
      </c>
      <c r="G659" s="85" t="e">
        <f>#REF!*INDEX(AdditionalVehs!$AA$46:$AK$91,MATCH($C659,AdditionalVehs!$C$46:$C$91,0),MATCH(G$7,AdditionalVehs!$AA$45:$AK$45,0))</f>
        <v>#REF!</v>
      </c>
      <c r="H659" s="85" t="e">
        <f>#REF!*INDEX(AdditionalVehs!$AA$46:$AK$91,MATCH($C659,AdditionalVehs!$C$46:$C$91,0),MATCH(H$7,AdditionalVehs!$AA$45:$AK$45,0))</f>
        <v>#REF!</v>
      </c>
      <c r="I659" s="85" t="e">
        <f>#REF!*INDEX(AdditionalVehs!$AA$46:$AK$91,MATCH($C659,AdditionalVehs!$C$46:$C$91,0),MATCH(I$7,AdditionalVehs!$AA$45:$AK$45,0))</f>
        <v>#REF!</v>
      </c>
      <c r="J659" s="85" t="e">
        <f>#REF!*INDEX(AdditionalVehs!$AA$46:$AK$91,MATCH($C659,AdditionalVehs!$C$46:$C$91,0),MATCH(J$7,AdditionalVehs!$AA$45:$AK$45,0))</f>
        <v>#REF!</v>
      </c>
      <c r="K659" s="85" t="e">
        <f>#REF!*INDEX(AdditionalVehs!$AA$46:$AK$91,MATCH($C659,AdditionalVehs!$C$46:$C$91,0),MATCH(K$7,AdditionalVehs!$AA$45:$AK$45,0))</f>
        <v>#REF!</v>
      </c>
      <c r="L659" s="85" t="e">
        <f>#REF!*INDEX(AdditionalVehs!$AA$46:$AK$91,MATCH($C659,AdditionalVehs!$C$46:$C$91,0),MATCH(L$7,AdditionalVehs!$AA$45:$AK$45,0))</f>
        <v>#REF!</v>
      </c>
      <c r="M659" s="85" t="e">
        <f>#REF!*INDEX(AdditionalVehs!$AA$46:$AK$91,MATCH($C659,AdditionalVehs!$C$46:$C$91,0),MATCH(M$7,AdditionalVehs!$AA$45:$AK$45,0))</f>
        <v>#REF!</v>
      </c>
      <c r="N659" s="85" t="e">
        <f>#REF!*INDEX(AdditionalVehs!$AA$46:$AK$91,MATCH($C659,AdditionalVehs!$C$46:$C$91,0),MATCH(N$7,AdditionalVehs!$AA$45:$AK$45,0))</f>
        <v>#REF!</v>
      </c>
      <c r="O659" s="85" t="e">
        <f>#REF!*INDEX(AdditionalVehs!$AA$46:$AK$91,MATCH($C659,AdditionalVehs!$C$46:$C$91,0),MATCH(O$7,AdditionalVehs!$AA$45:$AK$45,0))</f>
        <v>#REF!</v>
      </c>
      <c r="P659" s="86" t="e">
        <f t="shared" si="291"/>
        <v>#REF!</v>
      </c>
      <c r="Q659" s="86" t="e">
        <f t="shared" si="290"/>
        <v>#REF!</v>
      </c>
      <c r="R659" s="86" t="e">
        <f t="shared" si="289"/>
        <v>#REF!</v>
      </c>
      <c r="S659" s="86" t="e">
        <f t="shared" si="275"/>
        <v>#REF!</v>
      </c>
      <c r="T659" s="86" t="e">
        <f t="shared" si="276"/>
        <v>#REF!</v>
      </c>
      <c r="U659" s="86" t="e">
        <f t="shared" si="277"/>
        <v>#REF!</v>
      </c>
      <c r="V659" s="86" t="e">
        <f t="shared" si="278"/>
        <v>#REF!</v>
      </c>
      <c r="W659" s="86" t="e">
        <f t="shared" si="279"/>
        <v>#REF!</v>
      </c>
      <c r="X659" s="86" t="e">
        <f t="shared" si="280"/>
        <v>#REF!</v>
      </c>
      <c r="Y659" s="86" t="e">
        <f t="shared" si="281"/>
        <v>#REF!</v>
      </c>
      <c r="Z659" s="86" t="e">
        <f t="shared" si="282"/>
        <v>#REF!</v>
      </c>
      <c r="AA659" s="39">
        <v>473</v>
      </c>
      <c r="AB659" s="88" t="e">
        <f>AA659*#REF!/$AI$18*10^3</f>
        <v>#REF!</v>
      </c>
      <c r="AC659" s="89" t="e">
        <f>INDEX(AdditionalVehs!$E$46:$N$91,MATCH(C659,AdditionalVehs!$C$46:$C$91),MATCH(D659,AdditionalVehs!$E$45:$N$45))</f>
        <v>#REF!</v>
      </c>
      <c r="AD659" s="89" t="e">
        <f t="shared" si="287"/>
        <v>#REF!</v>
      </c>
      <c r="AE659" s="89" t="e">
        <f>INDEX(AdditionalVehs!$P$46:$Y$91,MATCH(C659,AdditionalVehs!$C$46:$C$91),MATCH(D659,AdditionalVehs!$AA$45:$AJ$45))</f>
        <v>#REF!</v>
      </c>
      <c r="AF659" s="89" t="e">
        <f t="shared" si="292"/>
        <v>#REF!</v>
      </c>
      <c r="AG659" s="89">
        <v>0</v>
      </c>
    </row>
    <row r="660" spans="1:33" x14ac:dyDescent="0.2">
      <c r="A660" s="91" t="s">
        <v>2684</v>
      </c>
      <c r="B660" s="349" t="s">
        <v>2685</v>
      </c>
      <c r="C660" s="39" t="s">
        <v>2669</v>
      </c>
      <c r="D660" s="39">
        <v>2050</v>
      </c>
      <c r="E660" s="85" t="e">
        <f>#REF!*INDEX(AdditionalVehs!$AA$46:$AK$91,MATCH($C660,AdditionalVehs!$C$46:$C$91,0),MATCH(E$7,AdditionalVehs!$AA$45:$AK$45,0))</f>
        <v>#REF!</v>
      </c>
      <c r="F660" s="85" t="e">
        <f>#REF!*INDEX(AdditionalVehs!$AA$46:$AK$91,MATCH($C660,AdditionalVehs!$C$46:$C$91,0),MATCH(F$7,AdditionalVehs!$AA$45:$AK$45,0))</f>
        <v>#REF!</v>
      </c>
      <c r="G660" s="85" t="e">
        <f>#REF!*INDEX(AdditionalVehs!$AA$46:$AK$91,MATCH($C660,AdditionalVehs!$C$46:$C$91,0),MATCH(G$7,AdditionalVehs!$AA$45:$AK$45,0))</f>
        <v>#REF!</v>
      </c>
      <c r="H660" s="85" t="e">
        <f>#REF!*INDEX(AdditionalVehs!$AA$46:$AK$91,MATCH($C660,AdditionalVehs!$C$46:$C$91,0),MATCH(H$7,AdditionalVehs!$AA$45:$AK$45,0))</f>
        <v>#REF!</v>
      </c>
      <c r="I660" s="85" t="e">
        <f>#REF!*INDEX(AdditionalVehs!$AA$46:$AK$91,MATCH($C660,AdditionalVehs!$C$46:$C$91,0),MATCH(I$7,AdditionalVehs!$AA$45:$AK$45,0))</f>
        <v>#REF!</v>
      </c>
      <c r="J660" s="85" t="e">
        <f>#REF!*INDEX(AdditionalVehs!$AA$46:$AK$91,MATCH($C660,AdditionalVehs!$C$46:$C$91,0),MATCH(J$7,AdditionalVehs!$AA$45:$AK$45,0))</f>
        <v>#REF!</v>
      </c>
      <c r="K660" s="85" t="e">
        <f>#REF!*INDEX(AdditionalVehs!$AA$46:$AK$91,MATCH($C660,AdditionalVehs!$C$46:$C$91,0),MATCH(K$7,AdditionalVehs!$AA$45:$AK$45,0))</f>
        <v>#REF!</v>
      </c>
      <c r="L660" s="85" t="e">
        <f>#REF!*INDEX(AdditionalVehs!$AA$46:$AK$91,MATCH($C660,AdditionalVehs!$C$46:$C$91,0),MATCH(L$7,AdditionalVehs!$AA$45:$AK$45,0))</f>
        <v>#REF!</v>
      </c>
      <c r="M660" s="85" t="e">
        <f>#REF!*INDEX(AdditionalVehs!$AA$46:$AK$91,MATCH($C660,AdditionalVehs!$C$46:$C$91,0),MATCH(M$7,AdditionalVehs!$AA$45:$AK$45,0))</f>
        <v>#REF!</v>
      </c>
      <c r="N660" s="85" t="e">
        <f>#REF!*INDEX(AdditionalVehs!$AA$46:$AK$91,MATCH($C660,AdditionalVehs!$C$46:$C$91,0),MATCH(N$7,AdditionalVehs!$AA$45:$AK$45,0))</f>
        <v>#REF!</v>
      </c>
      <c r="O660" s="85" t="e">
        <f>#REF!*INDEX(AdditionalVehs!$AA$46:$AK$91,MATCH($C660,AdditionalVehs!$C$46:$C$91,0),MATCH(O$7,AdditionalVehs!$AA$45:$AK$45,0))</f>
        <v>#REF!</v>
      </c>
      <c r="P660" s="86" t="e">
        <f t="shared" si="291"/>
        <v>#REF!</v>
      </c>
      <c r="Q660" s="86" t="e">
        <f t="shared" si="290"/>
        <v>#REF!</v>
      </c>
      <c r="R660" s="86" t="e">
        <f t="shared" si="289"/>
        <v>#REF!</v>
      </c>
      <c r="S660" s="86" t="e">
        <f t="shared" si="275"/>
        <v>#REF!</v>
      </c>
      <c r="T660" s="86" t="e">
        <f t="shared" si="276"/>
        <v>#REF!</v>
      </c>
      <c r="U660" s="86" t="e">
        <f t="shared" si="277"/>
        <v>#REF!</v>
      </c>
      <c r="V660" s="86" t="e">
        <f t="shared" si="278"/>
        <v>#REF!</v>
      </c>
      <c r="W660" s="86" t="e">
        <f t="shared" si="279"/>
        <v>#REF!</v>
      </c>
      <c r="X660" s="86" t="e">
        <f t="shared" si="280"/>
        <v>#REF!</v>
      </c>
      <c r="Y660" s="86" t="e">
        <f t="shared" si="281"/>
        <v>#REF!</v>
      </c>
      <c r="Z660" s="86" t="e">
        <f t="shared" si="282"/>
        <v>#REF!</v>
      </c>
      <c r="AA660" s="39">
        <v>473</v>
      </c>
      <c r="AB660" s="88" t="e">
        <f>AA660*#REF!/$AI$18*10^3</f>
        <v>#REF!</v>
      </c>
      <c r="AC660" s="89" t="e">
        <f>INDEX(AdditionalVehs!$E$46:$N$91,MATCH(C660,AdditionalVehs!$C$46:$C$91),MATCH(D660,AdditionalVehs!$E$45:$N$45))</f>
        <v>#REF!</v>
      </c>
      <c r="AD660" s="89" t="e">
        <f t="shared" si="287"/>
        <v>#REF!</v>
      </c>
      <c r="AE660" s="89" t="e">
        <f>INDEX(AdditionalVehs!$P$46:$Y$91,MATCH(C660,AdditionalVehs!$C$46:$C$91),MATCH(D660,AdditionalVehs!$AA$45:$AJ$45))</f>
        <v>#REF!</v>
      </c>
      <c r="AF660" s="89" t="e">
        <f t="shared" si="292"/>
        <v>#REF!</v>
      </c>
      <c r="AG660" s="89">
        <v>0</v>
      </c>
    </row>
    <row r="661" spans="1:33" x14ac:dyDescent="0.2">
      <c r="A661" s="91" t="s">
        <v>2686</v>
      </c>
      <c r="B661" s="349" t="s">
        <v>2687</v>
      </c>
      <c r="C661" s="39" t="s">
        <v>2688</v>
      </c>
      <c r="D661" s="39">
        <v>2010</v>
      </c>
      <c r="E661" s="85" t="e">
        <f>#REF!*INDEX(AdditionalVehs!$AA$46:$AK$91,MATCH($C661,AdditionalVehs!$C$46:$C$91,0),MATCH(E$7,AdditionalVehs!$AA$45:$AK$45,0))</f>
        <v>#REF!</v>
      </c>
      <c r="F661" s="85" t="e">
        <f>#REF!*INDEX(AdditionalVehs!$AA$46:$AK$91,MATCH($C661,AdditionalVehs!$C$46:$C$91,0),MATCH(F$7,AdditionalVehs!$AA$45:$AK$45,0))</f>
        <v>#REF!</v>
      </c>
      <c r="G661" s="85" t="e">
        <f>#REF!*INDEX(AdditionalVehs!$AA$46:$AK$91,MATCH($C661,AdditionalVehs!$C$46:$C$91,0),MATCH(G$7,AdditionalVehs!$AA$45:$AK$45,0))</f>
        <v>#REF!</v>
      </c>
      <c r="H661" s="85" t="e">
        <f>#REF!*INDEX(AdditionalVehs!$AA$46:$AK$91,MATCH($C661,AdditionalVehs!$C$46:$C$91,0),MATCH(H$7,AdditionalVehs!$AA$45:$AK$45,0))</f>
        <v>#REF!</v>
      </c>
      <c r="I661" s="85" t="e">
        <f>#REF!*INDEX(AdditionalVehs!$AA$46:$AK$91,MATCH($C661,AdditionalVehs!$C$46:$C$91,0),MATCH(I$7,AdditionalVehs!$AA$45:$AK$45,0))</f>
        <v>#REF!</v>
      </c>
      <c r="J661" s="85" t="e">
        <f>#REF!*INDEX(AdditionalVehs!$AA$46:$AK$91,MATCH($C661,AdditionalVehs!$C$46:$C$91,0),MATCH(J$7,AdditionalVehs!$AA$45:$AK$45,0))</f>
        <v>#REF!</v>
      </c>
      <c r="K661" s="85" t="e">
        <f>#REF!*INDEX(AdditionalVehs!$AA$46:$AK$91,MATCH($C661,AdditionalVehs!$C$46:$C$91,0),MATCH(K$7,AdditionalVehs!$AA$45:$AK$45,0))</f>
        <v>#REF!</v>
      </c>
      <c r="L661" s="85" t="e">
        <f>#REF!*INDEX(AdditionalVehs!$AA$46:$AK$91,MATCH($C661,AdditionalVehs!$C$46:$C$91,0),MATCH(L$7,AdditionalVehs!$AA$45:$AK$45,0))</f>
        <v>#REF!</v>
      </c>
      <c r="M661" s="85" t="e">
        <f>#REF!*INDEX(AdditionalVehs!$AA$46:$AK$91,MATCH($C661,AdditionalVehs!$C$46:$C$91,0),MATCH(M$7,AdditionalVehs!$AA$45:$AK$45,0))</f>
        <v>#REF!</v>
      </c>
      <c r="N661" s="85" t="e">
        <f>#REF!*INDEX(AdditionalVehs!$AA$46:$AK$91,MATCH($C661,AdditionalVehs!$C$46:$C$91,0),MATCH(N$7,AdditionalVehs!$AA$45:$AK$45,0))</f>
        <v>#REF!</v>
      </c>
      <c r="O661" s="85" t="e">
        <f>#REF!*INDEX(AdditionalVehs!$AA$46:$AK$91,MATCH($C661,AdditionalVehs!$C$46:$C$91,0),MATCH(O$7,AdditionalVehs!$AA$45:$AK$45,0))</f>
        <v>#REF!</v>
      </c>
      <c r="P661" s="86" t="e">
        <f>E661/$AI$18*10^6</f>
        <v>#REF!</v>
      </c>
      <c r="Q661" s="86" t="e">
        <f t="shared" si="290"/>
        <v>#REF!</v>
      </c>
      <c r="R661" s="86" t="e">
        <f t="shared" si="289"/>
        <v>#REF!</v>
      </c>
      <c r="S661" s="86" t="e">
        <f t="shared" si="275"/>
        <v>#REF!</v>
      </c>
      <c r="T661" s="86" t="e">
        <f t="shared" si="276"/>
        <v>#REF!</v>
      </c>
      <c r="U661" s="86" t="e">
        <f t="shared" si="277"/>
        <v>#REF!</v>
      </c>
      <c r="V661" s="86" t="e">
        <f t="shared" si="278"/>
        <v>#REF!</v>
      </c>
      <c r="W661" s="86" t="e">
        <f t="shared" si="279"/>
        <v>#REF!</v>
      </c>
      <c r="X661" s="86" t="e">
        <f t="shared" si="280"/>
        <v>#REF!</v>
      </c>
      <c r="Y661" s="86" t="e">
        <f t="shared" si="281"/>
        <v>#REF!</v>
      </c>
      <c r="Z661" s="86" t="e">
        <f t="shared" si="282"/>
        <v>#REF!</v>
      </c>
      <c r="AA661" s="39">
        <v>500</v>
      </c>
      <c r="AB661" s="88" t="e">
        <f>AA661*#REF!/$AI$18*10^3</f>
        <v>#REF!</v>
      </c>
      <c r="AC661" s="89">
        <f>INDEX(AdditionalVehs!$E$46:$N$91,MATCH(C661,AdditionalVehs!$C$46:$C$91),MATCH(D661,AdditionalVehs!$E$45:$N$45))</f>
        <v>0</v>
      </c>
      <c r="AD661" s="89">
        <f t="shared" si="287"/>
        <v>0</v>
      </c>
      <c r="AE661" s="89">
        <f>INDEX(AdditionalVehs!$P$46:$Y$91,MATCH(C661,AdditionalVehs!$C$46:$C$91),MATCH(D661,AdditionalVehs!$AA$45:$AJ$45))</f>
        <v>0</v>
      </c>
      <c r="AF661" s="89">
        <f t="shared" si="292"/>
        <v>0</v>
      </c>
      <c r="AG661" s="89">
        <v>0</v>
      </c>
    </row>
    <row r="662" spans="1:33" x14ac:dyDescent="0.2">
      <c r="A662" s="91" t="s">
        <v>547</v>
      </c>
      <c r="B662" s="349" t="s">
        <v>548</v>
      </c>
      <c r="C662" s="39" t="s">
        <v>2688</v>
      </c>
      <c r="D662" s="39">
        <v>2015</v>
      </c>
      <c r="E662" s="85" t="e">
        <f>#REF!*INDEX(AdditionalVehs!$AA$46:$AK$91,MATCH($C662,AdditionalVehs!$C$46:$C$91,0),MATCH(E$7,AdditionalVehs!$AA$45:$AK$45,0))</f>
        <v>#REF!</v>
      </c>
      <c r="F662" s="85" t="e">
        <f>#REF!*INDEX(AdditionalVehs!$AA$46:$AK$91,MATCH($C662,AdditionalVehs!$C$46:$C$91,0),MATCH(F$7,AdditionalVehs!$AA$45:$AK$45,0))</f>
        <v>#REF!</v>
      </c>
      <c r="G662" s="85" t="e">
        <f>#REF!*INDEX(AdditionalVehs!$AA$46:$AK$91,MATCH($C662,AdditionalVehs!$C$46:$C$91,0),MATCH(G$7,AdditionalVehs!$AA$45:$AK$45,0))</f>
        <v>#REF!</v>
      </c>
      <c r="H662" s="85" t="e">
        <f>#REF!*INDEX(AdditionalVehs!$AA$46:$AK$91,MATCH($C662,AdditionalVehs!$C$46:$C$91,0),MATCH(H$7,AdditionalVehs!$AA$45:$AK$45,0))</f>
        <v>#REF!</v>
      </c>
      <c r="I662" s="85" t="e">
        <f>#REF!*INDEX(AdditionalVehs!$AA$46:$AK$91,MATCH($C662,AdditionalVehs!$C$46:$C$91,0),MATCH(I$7,AdditionalVehs!$AA$45:$AK$45,0))</f>
        <v>#REF!</v>
      </c>
      <c r="J662" s="85" t="e">
        <f>#REF!*INDEX(AdditionalVehs!$AA$46:$AK$91,MATCH($C662,AdditionalVehs!$C$46:$C$91,0),MATCH(J$7,AdditionalVehs!$AA$45:$AK$45,0))</f>
        <v>#REF!</v>
      </c>
      <c r="K662" s="85" t="e">
        <f>#REF!*INDEX(AdditionalVehs!$AA$46:$AK$91,MATCH($C662,AdditionalVehs!$C$46:$C$91,0),MATCH(K$7,AdditionalVehs!$AA$45:$AK$45,0))</f>
        <v>#REF!</v>
      </c>
      <c r="L662" s="85" t="e">
        <f>#REF!*INDEX(AdditionalVehs!$AA$46:$AK$91,MATCH($C662,AdditionalVehs!$C$46:$C$91,0),MATCH(L$7,AdditionalVehs!$AA$45:$AK$45,0))</f>
        <v>#REF!</v>
      </c>
      <c r="M662" s="85" t="e">
        <f>#REF!*INDEX(AdditionalVehs!$AA$46:$AK$91,MATCH($C662,AdditionalVehs!$C$46:$C$91,0),MATCH(M$7,AdditionalVehs!$AA$45:$AK$45,0))</f>
        <v>#REF!</v>
      </c>
      <c r="N662" s="85" t="e">
        <f>#REF!*INDEX(AdditionalVehs!$AA$46:$AK$91,MATCH($C662,AdditionalVehs!$C$46:$C$91,0),MATCH(N$7,AdditionalVehs!$AA$45:$AK$45,0))</f>
        <v>#REF!</v>
      </c>
      <c r="O662" s="85" t="e">
        <f>#REF!*INDEX(AdditionalVehs!$AA$46:$AK$91,MATCH($C662,AdditionalVehs!$C$46:$C$91,0),MATCH(O$7,AdditionalVehs!$AA$45:$AK$45,0))</f>
        <v>#REF!</v>
      </c>
      <c r="P662" s="86" t="e">
        <f t="shared" ref="P662:P669" si="293">E662/$AI$18*10^6</f>
        <v>#REF!</v>
      </c>
      <c r="Q662" s="86" t="e">
        <f t="shared" si="290"/>
        <v>#REF!</v>
      </c>
      <c r="R662" s="86" t="e">
        <f t="shared" si="289"/>
        <v>#REF!</v>
      </c>
      <c r="S662" s="86" t="e">
        <f t="shared" si="275"/>
        <v>#REF!</v>
      </c>
      <c r="T662" s="86" t="e">
        <f t="shared" si="276"/>
        <v>#REF!</v>
      </c>
      <c r="U662" s="86" t="e">
        <f t="shared" si="277"/>
        <v>#REF!</v>
      </c>
      <c r="V662" s="86" t="e">
        <f t="shared" si="278"/>
        <v>#REF!</v>
      </c>
      <c r="W662" s="86" t="e">
        <f t="shared" si="279"/>
        <v>#REF!</v>
      </c>
      <c r="X662" s="86" t="e">
        <f t="shared" si="280"/>
        <v>#REF!</v>
      </c>
      <c r="Y662" s="86" t="e">
        <f t="shared" si="281"/>
        <v>#REF!</v>
      </c>
      <c r="Z662" s="86" t="e">
        <f t="shared" si="282"/>
        <v>#REF!</v>
      </c>
      <c r="AA662" s="39">
        <v>500</v>
      </c>
      <c r="AB662" s="88" t="e">
        <f>AA662*#REF!/$AI$18*10^3</f>
        <v>#REF!</v>
      </c>
      <c r="AC662" s="89">
        <f>INDEX(AdditionalVehs!$E$46:$N$91,MATCH(C662,AdditionalVehs!$C$46:$C$91),MATCH(D662,AdditionalVehs!$E$45:$N$45))</f>
        <v>39.105801</v>
      </c>
      <c r="AD662" s="89">
        <f t="shared" si="287"/>
        <v>0.29652114011009845</v>
      </c>
      <c r="AE662" s="89">
        <f>INDEX(AdditionalVehs!$P$46:$Y$91,MATCH(C662,AdditionalVehs!$C$46:$C$91),MATCH(D662,AdditionalVehs!$AA$45:$AJ$45))</f>
        <v>31.40195715876245</v>
      </c>
      <c r="AF662" s="89">
        <f t="shared" si="292"/>
        <v>0.23810646759044035</v>
      </c>
      <c r="AG662" s="89">
        <v>0</v>
      </c>
    </row>
    <row r="663" spans="1:33" x14ac:dyDescent="0.2">
      <c r="A663" s="91" t="s">
        <v>2689</v>
      </c>
      <c r="B663" s="349" t="s">
        <v>2690</v>
      </c>
      <c r="C663" s="39" t="s">
        <v>2688</v>
      </c>
      <c r="D663" s="39">
        <v>2020</v>
      </c>
      <c r="E663" s="85" t="e">
        <f>#REF!*INDEX(AdditionalVehs!$AA$46:$AK$91,MATCH($C663,AdditionalVehs!$C$46:$C$91,0),MATCH(E$7,AdditionalVehs!$AA$45:$AK$45,0))</f>
        <v>#REF!</v>
      </c>
      <c r="F663" s="85" t="e">
        <f>#REF!*INDEX(AdditionalVehs!$AA$46:$AK$91,MATCH($C663,AdditionalVehs!$C$46:$C$91,0),MATCH(F$7,AdditionalVehs!$AA$45:$AK$45,0))</f>
        <v>#REF!</v>
      </c>
      <c r="G663" s="85" t="e">
        <f>#REF!*INDEX(AdditionalVehs!$AA$46:$AK$91,MATCH($C663,AdditionalVehs!$C$46:$C$91,0),MATCH(G$7,AdditionalVehs!$AA$45:$AK$45,0))</f>
        <v>#REF!</v>
      </c>
      <c r="H663" s="85" t="e">
        <f>#REF!*INDEX(AdditionalVehs!$AA$46:$AK$91,MATCH($C663,AdditionalVehs!$C$46:$C$91,0),MATCH(H$7,AdditionalVehs!$AA$45:$AK$45,0))</f>
        <v>#REF!</v>
      </c>
      <c r="I663" s="85" t="e">
        <f>#REF!*INDEX(AdditionalVehs!$AA$46:$AK$91,MATCH($C663,AdditionalVehs!$C$46:$C$91,0),MATCH(I$7,AdditionalVehs!$AA$45:$AK$45,0))</f>
        <v>#REF!</v>
      </c>
      <c r="J663" s="85" t="e">
        <f>#REF!*INDEX(AdditionalVehs!$AA$46:$AK$91,MATCH($C663,AdditionalVehs!$C$46:$C$91,0),MATCH(J$7,AdditionalVehs!$AA$45:$AK$45,0))</f>
        <v>#REF!</v>
      </c>
      <c r="K663" s="85" t="e">
        <f>#REF!*INDEX(AdditionalVehs!$AA$46:$AK$91,MATCH($C663,AdditionalVehs!$C$46:$C$91,0),MATCH(K$7,AdditionalVehs!$AA$45:$AK$45,0))</f>
        <v>#REF!</v>
      </c>
      <c r="L663" s="85" t="e">
        <f>#REF!*INDEX(AdditionalVehs!$AA$46:$AK$91,MATCH($C663,AdditionalVehs!$C$46:$C$91,0),MATCH(L$7,AdditionalVehs!$AA$45:$AK$45,0))</f>
        <v>#REF!</v>
      </c>
      <c r="M663" s="85" t="e">
        <f>#REF!*INDEX(AdditionalVehs!$AA$46:$AK$91,MATCH($C663,AdditionalVehs!$C$46:$C$91,0),MATCH(M$7,AdditionalVehs!$AA$45:$AK$45,0))</f>
        <v>#REF!</v>
      </c>
      <c r="N663" s="85" t="e">
        <f>#REF!*INDEX(AdditionalVehs!$AA$46:$AK$91,MATCH($C663,AdditionalVehs!$C$46:$C$91,0),MATCH(N$7,AdditionalVehs!$AA$45:$AK$45,0))</f>
        <v>#REF!</v>
      </c>
      <c r="O663" s="85" t="e">
        <f>#REF!*INDEX(AdditionalVehs!$AA$46:$AK$91,MATCH($C663,AdditionalVehs!$C$46:$C$91,0),MATCH(O$7,AdditionalVehs!$AA$45:$AK$45,0))</f>
        <v>#REF!</v>
      </c>
      <c r="P663" s="86" t="e">
        <f t="shared" si="293"/>
        <v>#REF!</v>
      </c>
      <c r="Q663" s="86" t="e">
        <f t="shared" si="290"/>
        <v>#REF!</v>
      </c>
      <c r="R663" s="86" t="e">
        <f t="shared" si="289"/>
        <v>#REF!</v>
      </c>
      <c r="S663" s="86" t="e">
        <f t="shared" si="275"/>
        <v>#REF!</v>
      </c>
      <c r="T663" s="86" t="e">
        <f t="shared" si="276"/>
        <v>#REF!</v>
      </c>
      <c r="U663" s="86" t="e">
        <f t="shared" si="277"/>
        <v>#REF!</v>
      </c>
      <c r="V663" s="86" t="e">
        <f t="shared" si="278"/>
        <v>#REF!</v>
      </c>
      <c r="W663" s="86" t="e">
        <f t="shared" si="279"/>
        <v>#REF!</v>
      </c>
      <c r="X663" s="86" t="e">
        <f t="shared" si="280"/>
        <v>#REF!</v>
      </c>
      <c r="Y663" s="86" t="e">
        <f t="shared" si="281"/>
        <v>#REF!</v>
      </c>
      <c r="Z663" s="86" t="e">
        <f t="shared" si="282"/>
        <v>#REF!</v>
      </c>
      <c r="AA663" s="39">
        <v>500</v>
      </c>
      <c r="AB663" s="88" t="e">
        <f>AA663*#REF!/$AI$18*10^3</f>
        <v>#REF!</v>
      </c>
      <c r="AC663" s="89" t="e">
        <f>INDEX(AdditionalVehs!$E$46:$N$91,MATCH(C663,AdditionalVehs!$C$46:$C$91),MATCH(D663,AdditionalVehs!$E$45:$N$45))</f>
        <v>#REF!</v>
      </c>
      <c r="AD663" s="89" t="e">
        <f t="shared" si="287"/>
        <v>#REF!</v>
      </c>
      <c r="AE663" s="89" t="e">
        <f>INDEX(AdditionalVehs!$P$46:$Y$91,MATCH(C663,AdditionalVehs!$C$46:$C$91),MATCH(D663,AdditionalVehs!$AA$45:$AJ$45))</f>
        <v>#REF!</v>
      </c>
      <c r="AF663" s="89" t="e">
        <f t="shared" si="292"/>
        <v>#REF!</v>
      </c>
      <c r="AG663" s="89">
        <v>0</v>
      </c>
    </row>
    <row r="664" spans="1:33" x14ac:dyDescent="0.2">
      <c r="A664" s="91" t="s">
        <v>2691</v>
      </c>
      <c r="B664" s="349" t="s">
        <v>2692</v>
      </c>
      <c r="C664" s="39" t="s">
        <v>2688</v>
      </c>
      <c r="D664" s="39">
        <v>2025</v>
      </c>
      <c r="E664" s="85" t="e">
        <f>#REF!*INDEX(AdditionalVehs!$AA$46:$AK$91,MATCH($C664,AdditionalVehs!$C$46:$C$91,0),MATCH(E$7,AdditionalVehs!$AA$45:$AK$45,0))</f>
        <v>#REF!</v>
      </c>
      <c r="F664" s="85" t="e">
        <f>#REF!*INDEX(AdditionalVehs!$AA$46:$AK$91,MATCH($C664,AdditionalVehs!$C$46:$C$91,0),MATCH(F$7,AdditionalVehs!$AA$45:$AK$45,0))</f>
        <v>#REF!</v>
      </c>
      <c r="G664" s="85" t="e">
        <f>#REF!*INDEX(AdditionalVehs!$AA$46:$AK$91,MATCH($C664,AdditionalVehs!$C$46:$C$91,0),MATCH(G$7,AdditionalVehs!$AA$45:$AK$45,0))</f>
        <v>#REF!</v>
      </c>
      <c r="H664" s="85" t="e">
        <f>#REF!*INDEX(AdditionalVehs!$AA$46:$AK$91,MATCH($C664,AdditionalVehs!$C$46:$C$91,0),MATCH(H$7,AdditionalVehs!$AA$45:$AK$45,0))</f>
        <v>#REF!</v>
      </c>
      <c r="I664" s="85" t="e">
        <f>#REF!*INDEX(AdditionalVehs!$AA$46:$AK$91,MATCH($C664,AdditionalVehs!$C$46:$C$91,0),MATCH(I$7,AdditionalVehs!$AA$45:$AK$45,0))</f>
        <v>#REF!</v>
      </c>
      <c r="J664" s="85" t="e">
        <f>#REF!*INDEX(AdditionalVehs!$AA$46:$AK$91,MATCH($C664,AdditionalVehs!$C$46:$C$91,0),MATCH(J$7,AdditionalVehs!$AA$45:$AK$45,0))</f>
        <v>#REF!</v>
      </c>
      <c r="K664" s="85" t="e">
        <f>#REF!*INDEX(AdditionalVehs!$AA$46:$AK$91,MATCH($C664,AdditionalVehs!$C$46:$C$91,0),MATCH(K$7,AdditionalVehs!$AA$45:$AK$45,0))</f>
        <v>#REF!</v>
      </c>
      <c r="L664" s="85" t="e">
        <f>#REF!*INDEX(AdditionalVehs!$AA$46:$AK$91,MATCH($C664,AdditionalVehs!$C$46:$C$91,0),MATCH(L$7,AdditionalVehs!$AA$45:$AK$45,0))</f>
        <v>#REF!</v>
      </c>
      <c r="M664" s="85" t="e">
        <f>#REF!*INDEX(AdditionalVehs!$AA$46:$AK$91,MATCH($C664,AdditionalVehs!$C$46:$C$91,0),MATCH(M$7,AdditionalVehs!$AA$45:$AK$45,0))</f>
        <v>#REF!</v>
      </c>
      <c r="N664" s="85" t="e">
        <f>#REF!*INDEX(AdditionalVehs!$AA$46:$AK$91,MATCH($C664,AdditionalVehs!$C$46:$C$91,0),MATCH(N$7,AdditionalVehs!$AA$45:$AK$45,0))</f>
        <v>#REF!</v>
      </c>
      <c r="O664" s="85" t="e">
        <f>#REF!*INDEX(AdditionalVehs!$AA$46:$AK$91,MATCH($C664,AdditionalVehs!$C$46:$C$91,0),MATCH(O$7,AdditionalVehs!$AA$45:$AK$45,0))</f>
        <v>#REF!</v>
      </c>
      <c r="P664" s="86" t="e">
        <f t="shared" si="293"/>
        <v>#REF!</v>
      </c>
      <c r="Q664" s="86" t="e">
        <f t="shared" si="290"/>
        <v>#REF!</v>
      </c>
      <c r="R664" s="86" t="e">
        <f t="shared" si="289"/>
        <v>#REF!</v>
      </c>
      <c r="S664" s="86" t="e">
        <f t="shared" si="275"/>
        <v>#REF!</v>
      </c>
      <c r="T664" s="86" t="e">
        <f t="shared" si="276"/>
        <v>#REF!</v>
      </c>
      <c r="U664" s="86" t="e">
        <f t="shared" si="277"/>
        <v>#REF!</v>
      </c>
      <c r="V664" s="86" t="e">
        <f t="shared" si="278"/>
        <v>#REF!</v>
      </c>
      <c r="W664" s="86" t="e">
        <f t="shared" si="279"/>
        <v>#REF!</v>
      </c>
      <c r="X664" s="86" t="e">
        <f t="shared" si="280"/>
        <v>#REF!</v>
      </c>
      <c r="Y664" s="86" t="e">
        <f t="shared" si="281"/>
        <v>#REF!</v>
      </c>
      <c r="Z664" s="86" t="e">
        <f t="shared" si="282"/>
        <v>#REF!</v>
      </c>
      <c r="AA664" s="39">
        <v>500</v>
      </c>
      <c r="AB664" s="88" t="e">
        <f>AA664*#REF!/$AI$18*10^3</f>
        <v>#REF!</v>
      </c>
      <c r="AC664" s="89" t="e">
        <f>INDEX(AdditionalVehs!$E$46:$N$91,MATCH(C664,AdditionalVehs!$C$46:$C$91),MATCH(D664,AdditionalVehs!$E$45:$N$45))</f>
        <v>#REF!</v>
      </c>
      <c r="AD664" s="89" t="e">
        <f t="shared" si="287"/>
        <v>#REF!</v>
      </c>
      <c r="AE664" s="89" t="e">
        <f>INDEX(AdditionalVehs!$P$46:$Y$91,MATCH(C664,AdditionalVehs!$C$46:$C$91),MATCH(D664,AdditionalVehs!$AA$45:$AJ$45))</f>
        <v>#REF!</v>
      </c>
      <c r="AF664" s="89" t="e">
        <f t="shared" si="292"/>
        <v>#REF!</v>
      </c>
      <c r="AG664" s="89">
        <v>0</v>
      </c>
    </row>
    <row r="665" spans="1:33" x14ac:dyDescent="0.2">
      <c r="A665" s="91" t="s">
        <v>2693</v>
      </c>
      <c r="B665" s="349" t="s">
        <v>2694</v>
      </c>
      <c r="C665" s="39" t="s">
        <v>2688</v>
      </c>
      <c r="D665" s="39">
        <v>2030</v>
      </c>
      <c r="E665" s="85" t="e">
        <f>#REF!*INDEX(AdditionalVehs!$AA$46:$AK$91,MATCH($C665,AdditionalVehs!$C$46:$C$91,0),MATCH(E$7,AdditionalVehs!$AA$45:$AK$45,0))</f>
        <v>#REF!</v>
      </c>
      <c r="F665" s="85" t="e">
        <f>#REF!*INDEX(AdditionalVehs!$AA$46:$AK$91,MATCH($C665,AdditionalVehs!$C$46:$C$91,0),MATCH(F$7,AdditionalVehs!$AA$45:$AK$45,0))</f>
        <v>#REF!</v>
      </c>
      <c r="G665" s="85" t="e">
        <f>#REF!*INDEX(AdditionalVehs!$AA$46:$AK$91,MATCH($C665,AdditionalVehs!$C$46:$C$91,0),MATCH(G$7,AdditionalVehs!$AA$45:$AK$45,0))</f>
        <v>#REF!</v>
      </c>
      <c r="H665" s="85" t="e">
        <f>#REF!*INDEX(AdditionalVehs!$AA$46:$AK$91,MATCH($C665,AdditionalVehs!$C$46:$C$91,0),MATCH(H$7,AdditionalVehs!$AA$45:$AK$45,0))</f>
        <v>#REF!</v>
      </c>
      <c r="I665" s="85" t="e">
        <f>#REF!*INDEX(AdditionalVehs!$AA$46:$AK$91,MATCH($C665,AdditionalVehs!$C$46:$C$91,0),MATCH(I$7,AdditionalVehs!$AA$45:$AK$45,0))</f>
        <v>#REF!</v>
      </c>
      <c r="J665" s="85" t="e">
        <f>#REF!*INDEX(AdditionalVehs!$AA$46:$AK$91,MATCH($C665,AdditionalVehs!$C$46:$C$91,0),MATCH(J$7,AdditionalVehs!$AA$45:$AK$45,0))</f>
        <v>#REF!</v>
      </c>
      <c r="K665" s="85" t="e">
        <f>#REF!*INDEX(AdditionalVehs!$AA$46:$AK$91,MATCH($C665,AdditionalVehs!$C$46:$C$91,0),MATCH(K$7,AdditionalVehs!$AA$45:$AK$45,0))</f>
        <v>#REF!</v>
      </c>
      <c r="L665" s="85" t="e">
        <f>#REF!*INDEX(AdditionalVehs!$AA$46:$AK$91,MATCH($C665,AdditionalVehs!$C$46:$C$91,0),MATCH(L$7,AdditionalVehs!$AA$45:$AK$45,0))</f>
        <v>#REF!</v>
      </c>
      <c r="M665" s="85" t="e">
        <f>#REF!*INDEX(AdditionalVehs!$AA$46:$AK$91,MATCH($C665,AdditionalVehs!$C$46:$C$91,0),MATCH(M$7,AdditionalVehs!$AA$45:$AK$45,0))</f>
        <v>#REF!</v>
      </c>
      <c r="N665" s="85" t="e">
        <f>#REF!*INDEX(AdditionalVehs!$AA$46:$AK$91,MATCH($C665,AdditionalVehs!$C$46:$C$91,0),MATCH(N$7,AdditionalVehs!$AA$45:$AK$45,0))</f>
        <v>#REF!</v>
      </c>
      <c r="O665" s="85" t="e">
        <f>#REF!*INDEX(AdditionalVehs!$AA$46:$AK$91,MATCH($C665,AdditionalVehs!$C$46:$C$91,0),MATCH(O$7,AdditionalVehs!$AA$45:$AK$45,0))</f>
        <v>#REF!</v>
      </c>
      <c r="P665" s="86" t="e">
        <f t="shared" si="293"/>
        <v>#REF!</v>
      </c>
      <c r="Q665" s="86" t="e">
        <f t="shared" si="290"/>
        <v>#REF!</v>
      </c>
      <c r="R665" s="86" t="e">
        <f t="shared" si="289"/>
        <v>#REF!</v>
      </c>
      <c r="S665" s="86" t="e">
        <f t="shared" si="275"/>
        <v>#REF!</v>
      </c>
      <c r="T665" s="86" t="e">
        <f t="shared" si="276"/>
        <v>#REF!</v>
      </c>
      <c r="U665" s="86" t="e">
        <f t="shared" si="277"/>
        <v>#REF!</v>
      </c>
      <c r="V665" s="86" t="e">
        <f t="shared" si="278"/>
        <v>#REF!</v>
      </c>
      <c r="W665" s="86" t="e">
        <f t="shared" si="279"/>
        <v>#REF!</v>
      </c>
      <c r="X665" s="86" t="e">
        <f t="shared" si="280"/>
        <v>#REF!</v>
      </c>
      <c r="Y665" s="86" t="e">
        <f t="shared" si="281"/>
        <v>#REF!</v>
      </c>
      <c r="Z665" s="86" t="e">
        <f t="shared" si="282"/>
        <v>#REF!</v>
      </c>
      <c r="AA665" s="39">
        <v>500</v>
      </c>
      <c r="AB665" s="88" t="e">
        <f>AA665*#REF!/$AI$18*10^3</f>
        <v>#REF!</v>
      </c>
      <c r="AC665" s="89" t="e">
        <f>INDEX(AdditionalVehs!$E$46:$N$91,MATCH(C665,AdditionalVehs!$C$46:$C$91),MATCH(D665,AdditionalVehs!$E$45:$N$45))</f>
        <v>#REF!</v>
      </c>
      <c r="AD665" s="89" t="e">
        <f t="shared" si="287"/>
        <v>#REF!</v>
      </c>
      <c r="AE665" s="89" t="e">
        <f>INDEX(AdditionalVehs!$P$46:$Y$91,MATCH(C665,AdditionalVehs!$C$46:$C$91),MATCH(D665,AdditionalVehs!$AA$45:$AJ$45))</f>
        <v>#REF!</v>
      </c>
      <c r="AF665" s="89" t="e">
        <f t="shared" si="292"/>
        <v>#REF!</v>
      </c>
      <c r="AG665" s="89">
        <v>0</v>
      </c>
    </row>
    <row r="666" spans="1:33" x14ac:dyDescent="0.2">
      <c r="A666" s="91" t="s">
        <v>2695</v>
      </c>
      <c r="B666" s="349" t="s">
        <v>2696</v>
      </c>
      <c r="C666" s="39" t="s">
        <v>2688</v>
      </c>
      <c r="D666" s="39">
        <v>2035</v>
      </c>
      <c r="E666" s="85" t="e">
        <f>#REF!*INDEX(AdditionalVehs!$AA$46:$AK$91,MATCH($C666,AdditionalVehs!$C$46:$C$91,0),MATCH(E$7,AdditionalVehs!$AA$45:$AK$45,0))</f>
        <v>#REF!</v>
      </c>
      <c r="F666" s="85" t="e">
        <f>#REF!*INDEX(AdditionalVehs!$AA$46:$AK$91,MATCH($C666,AdditionalVehs!$C$46:$C$91,0),MATCH(F$7,AdditionalVehs!$AA$45:$AK$45,0))</f>
        <v>#REF!</v>
      </c>
      <c r="G666" s="85" t="e">
        <f>#REF!*INDEX(AdditionalVehs!$AA$46:$AK$91,MATCH($C666,AdditionalVehs!$C$46:$C$91,0),MATCH(G$7,AdditionalVehs!$AA$45:$AK$45,0))</f>
        <v>#REF!</v>
      </c>
      <c r="H666" s="85" t="e">
        <f>#REF!*INDEX(AdditionalVehs!$AA$46:$AK$91,MATCH($C666,AdditionalVehs!$C$46:$C$91,0),MATCH(H$7,AdditionalVehs!$AA$45:$AK$45,0))</f>
        <v>#REF!</v>
      </c>
      <c r="I666" s="85" t="e">
        <f>#REF!*INDEX(AdditionalVehs!$AA$46:$AK$91,MATCH($C666,AdditionalVehs!$C$46:$C$91,0),MATCH(I$7,AdditionalVehs!$AA$45:$AK$45,0))</f>
        <v>#REF!</v>
      </c>
      <c r="J666" s="85" t="e">
        <f>#REF!*INDEX(AdditionalVehs!$AA$46:$AK$91,MATCH($C666,AdditionalVehs!$C$46:$C$91,0),MATCH(J$7,AdditionalVehs!$AA$45:$AK$45,0))</f>
        <v>#REF!</v>
      </c>
      <c r="K666" s="85" t="e">
        <f>#REF!*INDEX(AdditionalVehs!$AA$46:$AK$91,MATCH($C666,AdditionalVehs!$C$46:$C$91,0),MATCH(K$7,AdditionalVehs!$AA$45:$AK$45,0))</f>
        <v>#REF!</v>
      </c>
      <c r="L666" s="85" t="e">
        <f>#REF!*INDEX(AdditionalVehs!$AA$46:$AK$91,MATCH($C666,AdditionalVehs!$C$46:$C$91,0),MATCH(L$7,AdditionalVehs!$AA$45:$AK$45,0))</f>
        <v>#REF!</v>
      </c>
      <c r="M666" s="85" t="e">
        <f>#REF!*INDEX(AdditionalVehs!$AA$46:$AK$91,MATCH($C666,AdditionalVehs!$C$46:$C$91,0),MATCH(M$7,AdditionalVehs!$AA$45:$AK$45,0))</f>
        <v>#REF!</v>
      </c>
      <c r="N666" s="85" t="e">
        <f>#REF!*INDEX(AdditionalVehs!$AA$46:$AK$91,MATCH($C666,AdditionalVehs!$C$46:$C$91,0),MATCH(N$7,AdditionalVehs!$AA$45:$AK$45,0))</f>
        <v>#REF!</v>
      </c>
      <c r="O666" s="85" t="e">
        <f>#REF!*INDEX(AdditionalVehs!$AA$46:$AK$91,MATCH($C666,AdditionalVehs!$C$46:$C$91,0),MATCH(O$7,AdditionalVehs!$AA$45:$AK$45,0))</f>
        <v>#REF!</v>
      </c>
      <c r="P666" s="86" t="e">
        <f t="shared" si="293"/>
        <v>#REF!</v>
      </c>
      <c r="Q666" s="86" t="e">
        <f t="shared" si="290"/>
        <v>#REF!</v>
      </c>
      <c r="R666" s="86" t="e">
        <f t="shared" si="289"/>
        <v>#REF!</v>
      </c>
      <c r="S666" s="86" t="e">
        <f t="shared" si="275"/>
        <v>#REF!</v>
      </c>
      <c r="T666" s="86" t="e">
        <f t="shared" si="276"/>
        <v>#REF!</v>
      </c>
      <c r="U666" s="86" t="e">
        <f t="shared" si="277"/>
        <v>#REF!</v>
      </c>
      <c r="V666" s="86" t="e">
        <f t="shared" si="278"/>
        <v>#REF!</v>
      </c>
      <c r="W666" s="86" t="e">
        <f t="shared" si="279"/>
        <v>#REF!</v>
      </c>
      <c r="X666" s="86" t="e">
        <f t="shared" si="280"/>
        <v>#REF!</v>
      </c>
      <c r="Y666" s="86" t="e">
        <f t="shared" si="281"/>
        <v>#REF!</v>
      </c>
      <c r="Z666" s="86" t="e">
        <f t="shared" si="282"/>
        <v>#REF!</v>
      </c>
      <c r="AA666" s="39">
        <v>500</v>
      </c>
      <c r="AB666" s="88" t="e">
        <f>AA666*#REF!/$AI$18*10^3</f>
        <v>#REF!</v>
      </c>
      <c r="AC666" s="89" t="e">
        <f>INDEX(AdditionalVehs!$E$46:$N$91,MATCH(C666,AdditionalVehs!$C$46:$C$91),MATCH(D666,AdditionalVehs!$E$45:$N$45))</f>
        <v>#REF!</v>
      </c>
      <c r="AD666" s="89" t="e">
        <f t="shared" si="287"/>
        <v>#REF!</v>
      </c>
      <c r="AE666" s="89" t="e">
        <f>INDEX(AdditionalVehs!$P$46:$Y$91,MATCH(C666,AdditionalVehs!$C$46:$C$91),MATCH(D666,AdditionalVehs!$AA$45:$AJ$45))</f>
        <v>#REF!</v>
      </c>
      <c r="AF666" s="89" t="e">
        <f t="shared" si="292"/>
        <v>#REF!</v>
      </c>
      <c r="AG666" s="89">
        <v>0</v>
      </c>
    </row>
    <row r="667" spans="1:33" x14ac:dyDescent="0.2">
      <c r="A667" s="91" t="s">
        <v>2697</v>
      </c>
      <c r="B667" s="349" t="s">
        <v>2698</v>
      </c>
      <c r="C667" s="39" t="s">
        <v>2688</v>
      </c>
      <c r="D667" s="39">
        <v>2040</v>
      </c>
      <c r="E667" s="85" t="e">
        <f>#REF!*INDEX(AdditionalVehs!$AA$46:$AK$91,MATCH($C667,AdditionalVehs!$C$46:$C$91,0),MATCH(E$7,AdditionalVehs!$AA$45:$AK$45,0))</f>
        <v>#REF!</v>
      </c>
      <c r="F667" s="85" t="e">
        <f>#REF!*INDEX(AdditionalVehs!$AA$46:$AK$91,MATCH($C667,AdditionalVehs!$C$46:$C$91,0),MATCH(F$7,AdditionalVehs!$AA$45:$AK$45,0))</f>
        <v>#REF!</v>
      </c>
      <c r="G667" s="85" t="e">
        <f>#REF!*INDEX(AdditionalVehs!$AA$46:$AK$91,MATCH($C667,AdditionalVehs!$C$46:$C$91,0),MATCH(G$7,AdditionalVehs!$AA$45:$AK$45,0))</f>
        <v>#REF!</v>
      </c>
      <c r="H667" s="85" t="e">
        <f>#REF!*INDEX(AdditionalVehs!$AA$46:$AK$91,MATCH($C667,AdditionalVehs!$C$46:$C$91,0),MATCH(H$7,AdditionalVehs!$AA$45:$AK$45,0))</f>
        <v>#REF!</v>
      </c>
      <c r="I667" s="85" t="e">
        <f>#REF!*INDEX(AdditionalVehs!$AA$46:$AK$91,MATCH($C667,AdditionalVehs!$C$46:$C$91,0),MATCH(I$7,AdditionalVehs!$AA$45:$AK$45,0))</f>
        <v>#REF!</v>
      </c>
      <c r="J667" s="85" t="e">
        <f>#REF!*INDEX(AdditionalVehs!$AA$46:$AK$91,MATCH($C667,AdditionalVehs!$C$46:$C$91,0),MATCH(J$7,AdditionalVehs!$AA$45:$AK$45,0))</f>
        <v>#REF!</v>
      </c>
      <c r="K667" s="85" t="e">
        <f>#REF!*INDEX(AdditionalVehs!$AA$46:$AK$91,MATCH($C667,AdditionalVehs!$C$46:$C$91,0),MATCH(K$7,AdditionalVehs!$AA$45:$AK$45,0))</f>
        <v>#REF!</v>
      </c>
      <c r="L667" s="85" t="e">
        <f>#REF!*INDEX(AdditionalVehs!$AA$46:$AK$91,MATCH($C667,AdditionalVehs!$C$46:$C$91,0),MATCH(L$7,AdditionalVehs!$AA$45:$AK$45,0))</f>
        <v>#REF!</v>
      </c>
      <c r="M667" s="85" t="e">
        <f>#REF!*INDEX(AdditionalVehs!$AA$46:$AK$91,MATCH($C667,AdditionalVehs!$C$46:$C$91,0),MATCH(M$7,AdditionalVehs!$AA$45:$AK$45,0))</f>
        <v>#REF!</v>
      </c>
      <c r="N667" s="85" t="e">
        <f>#REF!*INDEX(AdditionalVehs!$AA$46:$AK$91,MATCH($C667,AdditionalVehs!$C$46:$C$91,0),MATCH(N$7,AdditionalVehs!$AA$45:$AK$45,0))</f>
        <v>#REF!</v>
      </c>
      <c r="O667" s="85" t="e">
        <f>#REF!*INDEX(AdditionalVehs!$AA$46:$AK$91,MATCH($C667,AdditionalVehs!$C$46:$C$91,0),MATCH(O$7,AdditionalVehs!$AA$45:$AK$45,0))</f>
        <v>#REF!</v>
      </c>
      <c r="P667" s="86" t="e">
        <f t="shared" si="293"/>
        <v>#REF!</v>
      </c>
      <c r="Q667" s="86" t="e">
        <f t="shared" si="290"/>
        <v>#REF!</v>
      </c>
      <c r="R667" s="86" t="e">
        <f t="shared" si="289"/>
        <v>#REF!</v>
      </c>
      <c r="S667" s="86" t="e">
        <f t="shared" si="275"/>
        <v>#REF!</v>
      </c>
      <c r="T667" s="86" t="e">
        <f t="shared" si="276"/>
        <v>#REF!</v>
      </c>
      <c r="U667" s="86" t="e">
        <f t="shared" si="277"/>
        <v>#REF!</v>
      </c>
      <c r="V667" s="86" t="e">
        <f t="shared" si="278"/>
        <v>#REF!</v>
      </c>
      <c r="W667" s="86" t="e">
        <f t="shared" si="279"/>
        <v>#REF!</v>
      </c>
      <c r="X667" s="86" t="e">
        <f t="shared" si="280"/>
        <v>#REF!</v>
      </c>
      <c r="Y667" s="86" t="e">
        <f t="shared" si="281"/>
        <v>#REF!</v>
      </c>
      <c r="Z667" s="86" t="e">
        <f t="shared" si="282"/>
        <v>#REF!</v>
      </c>
      <c r="AA667" s="39">
        <v>500</v>
      </c>
      <c r="AB667" s="88" t="e">
        <f>AA667*#REF!/$AI$18*10^3</f>
        <v>#REF!</v>
      </c>
      <c r="AC667" s="89" t="e">
        <f>INDEX(AdditionalVehs!$E$46:$N$91,MATCH(C667,AdditionalVehs!$C$46:$C$91),MATCH(D667,AdditionalVehs!$E$45:$N$45))</f>
        <v>#REF!</v>
      </c>
      <c r="AD667" s="89" t="e">
        <f t="shared" si="287"/>
        <v>#REF!</v>
      </c>
      <c r="AE667" s="89" t="e">
        <f>INDEX(AdditionalVehs!$P$46:$Y$91,MATCH(C667,AdditionalVehs!$C$46:$C$91),MATCH(D667,AdditionalVehs!$AA$45:$AJ$45))</f>
        <v>#REF!</v>
      </c>
      <c r="AF667" s="89" t="e">
        <f t="shared" si="292"/>
        <v>#REF!</v>
      </c>
      <c r="AG667" s="89">
        <v>0</v>
      </c>
    </row>
    <row r="668" spans="1:33" x14ac:dyDescent="0.2">
      <c r="A668" s="91" t="s">
        <v>2699</v>
      </c>
      <c r="B668" s="349" t="s">
        <v>2700</v>
      </c>
      <c r="C668" s="39" t="s">
        <v>2688</v>
      </c>
      <c r="D668" s="39">
        <v>2045</v>
      </c>
      <c r="E668" s="85" t="e">
        <f>#REF!*INDEX(AdditionalVehs!$AA$46:$AK$91,MATCH($C668,AdditionalVehs!$C$46:$C$91,0),MATCH(E$7,AdditionalVehs!$AA$45:$AK$45,0))</f>
        <v>#REF!</v>
      </c>
      <c r="F668" s="85" t="e">
        <f>#REF!*INDEX(AdditionalVehs!$AA$46:$AK$91,MATCH($C668,AdditionalVehs!$C$46:$C$91,0),MATCH(F$7,AdditionalVehs!$AA$45:$AK$45,0))</f>
        <v>#REF!</v>
      </c>
      <c r="G668" s="85" t="e">
        <f>#REF!*INDEX(AdditionalVehs!$AA$46:$AK$91,MATCH($C668,AdditionalVehs!$C$46:$C$91,0),MATCH(G$7,AdditionalVehs!$AA$45:$AK$45,0))</f>
        <v>#REF!</v>
      </c>
      <c r="H668" s="85" t="e">
        <f>#REF!*INDEX(AdditionalVehs!$AA$46:$AK$91,MATCH($C668,AdditionalVehs!$C$46:$C$91,0),MATCH(H$7,AdditionalVehs!$AA$45:$AK$45,0))</f>
        <v>#REF!</v>
      </c>
      <c r="I668" s="85" t="e">
        <f>#REF!*INDEX(AdditionalVehs!$AA$46:$AK$91,MATCH($C668,AdditionalVehs!$C$46:$C$91,0),MATCH(I$7,AdditionalVehs!$AA$45:$AK$45,0))</f>
        <v>#REF!</v>
      </c>
      <c r="J668" s="85" t="e">
        <f>#REF!*INDEX(AdditionalVehs!$AA$46:$AK$91,MATCH($C668,AdditionalVehs!$C$46:$C$91,0),MATCH(J$7,AdditionalVehs!$AA$45:$AK$45,0))</f>
        <v>#REF!</v>
      </c>
      <c r="K668" s="85" t="e">
        <f>#REF!*INDEX(AdditionalVehs!$AA$46:$AK$91,MATCH($C668,AdditionalVehs!$C$46:$C$91,0),MATCH(K$7,AdditionalVehs!$AA$45:$AK$45,0))</f>
        <v>#REF!</v>
      </c>
      <c r="L668" s="85" t="e">
        <f>#REF!*INDEX(AdditionalVehs!$AA$46:$AK$91,MATCH($C668,AdditionalVehs!$C$46:$C$91,0),MATCH(L$7,AdditionalVehs!$AA$45:$AK$45,0))</f>
        <v>#REF!</v>
      </c>
      <c r="M668" s="85" t="e">
        <f>#REF!*INDEX(AdditionalVehs!$AA$46:$AK$91,MATCH($C668,AdditionalVehs!$C$46:$C$91,0),MATCH(M$7,AdditionalVehs!$AA$45:$AK$45,0))</f>
        <v>#REF!</v>
      </c>
      <c r="N668" s="85" t="e">
        <f>#REF!*INDEX(AdditionalVehs!$AA$46:$AK$91,MATCH($C668,AdditionalVehs!$C$46:$C$91,0),MATCH(N$7,AdditionalVehs!$AA$45:$AK$45,0))</f>
        <v>#REF!</v>
      </c>
      <c r="O668" s="85" t="e">
        <f>#REF!*INDEX(AdditionalVehs!$AA$46:$AK$91,MATCH($C668,AdditionalVehs!$C$46:$C$91,0),MATCH(O$7,AdditionalVehs!$AA$45:$AK$45,0))</f>
        <v>#REF!</v>
      </c>
      <c r="P668" s="86" t="e">
        <f t="shared" si="293"/>
        <v>#REF!</v>
      </c>
      <c r="Q668" s="86" t="e">
        <f t="shared" si="290"/>
        <v>#REF!</v>
      </c>
      <c r="R668" s="86" t="e">
        <f t="shared" si="289"/>
        <v>#REF!</v>
      </c>
      <c r="S668" s="86" t="e">
        <f t="shared" si="275"/>
        <v>#REF!</v>
      </c>
      <c r="T668" s="86" t="e">
        <f t="shared" si="276"/>
        <v>#REF!</v>
      </c>
      <c r="U668" s="86" t="e">
        <f t="shared" si="277"/>
        <v>#REF!</v>
      </c>
      <c r="V668" s="86" t="e">
        <f t="shared" si="278"/>
        <v>#REF!</v>
      </c>
      <c r="W668" s="86" t="e">
        <f t="shared" si="279"/>
        <v>#REF!</v>
      </c>
      <c r="X668" s="86" t="e">
        <f t="shared" si="280"/>
        <v>#REF!</v>
      </c>
      <c r="Y668" s="86" t="e">
        <f t="shared" si="281"/>
        <v>#REF!</v>
      </c>
      <c r="Z668" s="86" t="e">
        <f t="shared" si="282"/>
        <v>#REF!</v>
      </c>
      <c r="AA668" s="39">
        <v>500</v>
      </c>
      <c r="AB668" s="88" t="e">
        <f>AA668*#REF!/$AI$18*10^3</f>
        <v>#REF!</v>
      </c>
      <c r="AC668" s="89" t="e">
        <f>INDEX(AdditionalVehs!$E$46:$N$91,MATCH(C668,AdditionalVehs!$C$46:$C$91),MATCH(D668,AdditionalVehs!$E$45:$N$45))</f>
        <v>#REF!</v>
      </c>
      <c r="AD668" s="89" t="e">
        <f t="shared" si="287"/>
        <v>#REF!</v>
      </c>
      <c r="AE668" s="89" t="e">
        <f>INDEX(AdditionalVehs!$P$46:$Y$91,MATCH(C668,AdditionalVehs!$C$46:$C$91),MATCH(D668,AdditionalVehs!$AA$45:$AJ$45))</f>
        <v>#REF!</v>
      </c>
      <c r="AF668" s="89" t="e">
        <f t="shared" si="292"/>
        <v>#REF!</v>
      </c>
      <c r="AG668" s="89">
        <v>0</v>
      </c>
    </row>
    <row r="669" spans="1:33" x14ac:dyDescent="0.2">
      <c r="A669" s="91" t="s">
        <v>2701</v>
      </c>
      <c r="B669" s="349" t="s">
        <v>2702</v>
      </c>
      <c r="C669" s="39" t="s">
        <v>2688</v>
      </c>
      <c r="D669" s="39">
        <v>2050</v>
      </c>
      <c r="E669" s="85" t="e">
        <f>#REF!*INDEX(AdditionalVehs!$AA$46:$AK$91,MATCH($C669,AdditionalVehs!$C$46:$C$91,0),MATCH(E$7,AdditionalVehs!$AA$45:$AK$45,0))</f>
        <v>#REF!</v>
      </c>
      <c r="F669" s="85" t="e">
        <f>#REF!*INDEX(AdditionalVehs!$AA$46:$AK$91,MATCH($C669,AdditionalVehs!$C$46:$C$91,0),MATCH(F$7,AdditionalVehs!$AA$45:$AK$45,0))</f>
        <v>#REF!</v>
      </c>
      <c r="G669" s="85" t="e">
        <f>#REF!*INDEX(AdditionalVehs!$AA$46:$AK$91,MATCH($C669,AdditionalVehs!$C$46:$C$91,0),MATCH(G$7,AdditionalVehs!$AA$45:$AK$45,0))</f>
        <v>#REF!</v>
      </c>
      <c r="H669" s="85" t="e">
        <f>#REF!*INDEX(AdditionalVehs!$AA$46:$AK$91,MATCH($C669,AdditionalVehs!$C$46:$C$91,0),MATCH(H$7,AdditionalVehs!$AA$45:$AK$45,0))</f>
        <v>#REF!</v>
      </c>
      <c r="I669" s="85" t="e">
        <f>#REF!*INDEX(AdditionalVehs!$AA$46:$AK$91,MATCH($C669,AdditionalVehs!$C$46:$C$91,0),MATCH(I$7,AdditionalVehs!$AA$45:$AK$45,0))</f>
        <v>#REF!</v>
      </c>
      <c r="J669" s="85" t="e">
        <f>#REF!*INDEX(AdditionalVehs!$AA$46:$AK$91,MATCH($C669,AdditionalVehs!$C$46:$C$91,0),MATCH(J$7,AdditionalVehs!$AA$45:$AK$45,0))</f>
        <v>#REF!</v>
      </c>
      <c r="K669" s="85" t="e">
        <f>#REF!*INDEX(AdditionalVehs!$AA$46:$AK$91,MATCH($C669,AdditionalVehs!$C$46:$C$91,0),MATCH(K$7,AdditionalVehs!$AA$45:$AK$45,0))</f>
        <v>#REF!</v>
      </c>
      <c r="L669" s="85" t="e">
        <f>#REF!*INDEX(AdditionalVehs!$AA$46:$AK$91,MATCH($C669,AdditionalVehs!$C$46:$C$91,0),MATCH(L$7,AdditionalVehs!$AA$45:$AK$45,0))</f>
        <v>#REF!</v>
      </c>
      <c r="M669" s="85" t="e">
        <f>#REF!*INDEX(AdditionalVehs!$AA$46:$AK$91,MATCH($C669,AdditionalVehs!$C$46:$C$91,0),MATCH(M$7,AdditionalVehs!$AA$45:$AK$45,0))</f>
        <v>#REF!</v>
      </c>
      <c r="N669" s="85" t="e">
        <f>#REF!*INDEX(AdditionalVehs!$AA$46:$AK$91,MATCH($C669,AdditionalVehs!$C$46:$C$91,0),MATCH(N$7,AdditionalVehs!$AA$45:$AK$45,0))</f>
        <v>#REF!</v>
      </c>
      <c r="O669" s="85" t="e">
        <f>#REF!*INDEX(AdditionalVehs!$AA$46:$AK$91,MATCH($C669,AdditionalVehs!$C$46:$C$91,0),MATCH(O$7,AdditionalVehs!$AA$45:$AK$45,0))</f>
        <v>#REF!</v>
      </c>
      <c r="P669" s="86" t="e">
        <f t="shared" si="293"/>
        <v>#REF!</v>
      </c>
      <c r="Q669" s="86" t="e">
        <f t="shared" si="290"/>
        <v>#REF!</v>
      </c>
      <c r="R669" s="86" t="e">
        <f t="shared" si="289"/>
        <v>#REF!</v>
      </c>
      <c r="S669" s="86" t="e">
        <f t="shared" si="275"/>
        <v>#REF!</v>
      </c>
      <c r="T669" s="86" t="e">
        <f t="shared" si="276"/>
        <v>#REF!</v>
      </c>
      <c r="U669" s="86" t="e">
        <f t="shared" si="277"/>
        <v>#REF!</v>
      </c>
      <c r="V669" s="86" t="e">
        <f t="shared" si="278"/>
        <v>#REF!</v>
      </c>
      <c r="W669" s="86" t="e">
        <f t="shared" si="279"/>
        <v>#REF!</v>
      </c>
      <c r="X669" s="86" t="e">
        <f t="shared" si="280"/>
        <v>#REF!</v>
      </c>
      <c r="Y669" s="86" t="e">
        <f t="shared" si="281"/>
        <v>#REF!</v>
      </c>
      <c r="Z669" s="86" t="e">
        <f t="shared" si="282"/>
        <v>#REF!</v>
      </c>
      <c r="AA669" s="39">
        <v>500</v>
      </c>
      <c r="AB669" s="88" t="e">
        <f>AA669*#REF!/$AI$18*10^3</f>
        <v>#REF!</v>
      </c>
      <c r="AC669" s="89" t="e">
        <f>INDEX(AdditionalVehs!$E$46:$N$91,MATCH(C669,AdditionalVehs!$C$46:$C$91),MATCH(D669,AdditionalVehs!$E$45:$N$45))</f>
        <v>#REF!</v>
      </c>
      <c r="AD669" s="89" t="e">
        <f t="shared" si="287"/>
        <v>#REF!</v>
      </c>
      <c r="AE669" s="89" t="e">
        <f>INDEX(AdditionalVehs!$P$46:$Y$91,MATCH(C669,AdditionalVehs!$C$46:$C$91),MATCH(D669,AdditionalVehs!$AA$45:$AJ$45))</f>
        <v>#REF!</v>
      </c>
      <c r="AF669" s="89" t="e">
        <f t="shared" si="292"/>
        <v>#REF!</v>
      </c>
      <c r="AG669" s="89">
        <v>0</v>
      </c>
    </row>
    <row r="670" spans="1:33" x14ac:dyDescent="0.2">
      <c r="A670" s="91" t="s">
        <v>550</v>
      </c>
      <c r="B670" s="349" t="s">
        <v>2703</v>
      </c>
      <c r="C670" s="39" t="s">
        <v>2704</v>
      </c>
      <c r="D670" s="39">
        <v>2010</v>
      </c>
      <c r="E670" s="85" t="e">
        <f>#REF!*INDEX(AdditionalVehs!$AA$46:$AK$91,MATCH($C670,AdditionalVehs!$C$46:$C$91,0),MATCH(E$7,AdditionalVehs!$AA$45:$AK$45,0))</f>
        <v>#REF!</v>
      </c>
      <c r="F670" s="85" t="e">
        <f>#REF!*INDEX(AdditionalVehs!$AA$46:$AK$91,MATCH($C670,AdditionalVehs!$C$46:$C$91,0),MATCH(F$7,AdditionalVehs!$AA$45:$AK$45,0))</f>
        <v>#REF!</v>
      </c>
      <c r="G670" s="85" t="e">
        <f>#REF!*INDEX(AdditionalVehs!$AA$46:$AK$91,MATCH($C670,AdditionalVehs!$C$46:$C$91,0),MATCH(G$7,AdditionalVehs!$AA$45:$AK$45,0))</f>
        <v>#REF!</v>
      </c>
      <c r="H670" s="85" t="e">
        <f>#REF!*INDEX(AdditionalVehs!$AA$46:$AK$91,MATCH($C670,AdditionalVehs!$C$46:$C$91,0),MATCH(H$7,AdditionalVehs!$AA$45:$AK$45,0))</f>
        <v>#REF!</v>
      </c>
      <c r="I670" s="85" t="e">
        <f>#REF!*INDEX(AdditionalVehs!$AA$46:$AK$91,MATCH($C670,AdditionalVehs!$C$46:$C$91,0),MATCH(I$7,AdditionalVehs!$AA$45:$AK$45,0))</f>
        <v>#REF!</v>
      </c>
      <c r="J670" s="85" t="e">
        <f>#REF!*INDEX(AdditionalVehs!$AA$46:$AK$91,MATCH($C670,AdditionalVehs!$C$46:$C$91,0),MATCH(J$7,AdditionalVehs!$AA$45:$AK$45,0))</f>
        <v>#REF!</v>
      </c>
      <c r="K670" s="85" t="e">
        <f>#REF!*INDEX(AdditionalVehs!$AA$46:$AK$91,MATCH($C670,AdditionalVehs!$C$46:$C$91,0),MATCH(K$7,AdditionalVehs!$AA$45:$AK$45,0))</f>
        <v>#REF!</v>
      </c>
      <c r="L670" s="85" t="e">
        <f>#REF!*INDEX(AdditionalVehs!$AA$46:$AK$91,MATCH($C670,AdditionalVehs!$C$46:$C$91,0),MATCH(L$7,AdditionalVehs!$AA$45:$AK$45,0))</f>
        <v>#REF!</v>
      </c>
      <c r="M670" s="85" t="e">
        <f>#REF!*INDEX(AdditionalVehs!$AA$46:$AK$91,MATCH($C670,AdditionalVehs!$C$46:$C$91,0),MATCH(M$7,AdditionalVehs!$AA$45:$AK$45,0))</f>
        <v>#REF!</v>
      </c>
      <c r="N670" s="85" t="e">
        <f>#REF!*INDEX(AdditionalVehs!$AA$46:$AK$91,MATCH($C670,AdditionalVehs!$C$46:$C$91,0),MATCH(N$7,AdditionalVehs!$AA$45:$AK$45,0))</f>
        <v>#REF!</v>
      </c>
      <c r="O670" s="85" t="e">
        <f>#REF!*INDEX(AdditionalVehs!$AA$46:$AK$91,MATCH($C670,AdditionalVehs!$C$46:$C$91,0),MATCH(O$7,AdditionalVehs!$AA$45:$AK$45,0))</f>
        <v>#REF!</v>
      </c>
      <c r="P670" s="86" t="e">
        <f>E670/$AI$18*10^6</f>
        <v>#REF!</v>
      </c>
      <c r="Q670" s="86" t="e">
        <f t="shared" si="290"/>
        <v>#REF!</v>
      </c>
      <c r="R670" s="86" t="e">
        <f t="shared" si="289"/>
        <v>#REF!</v>
      </c>
      <c r="S670" s="86" t="e">
        <f t="shared" si="275"/>
        <v>#REF!</v>
      </c>
      <c r="T670" s="86" t="e">
        <f t="shared" si="276"/>
        <v>#REF!</v>
      </c>
      <c r="U670" s="86" t="e">
        <f t="shared" si="277"/>
        <v>#REF!</v>
      </c>
      <c r="V670" s="86" t="e">
        <f t="shared" si="278"/>
        <v>#REF!</v>
      </c>
      <c r="W670" s="86" t="e">
        <f t="shared" si="279"/>
        <v>#REF!</v>
      </c>
      <c r="X670" s="86" t="e">
        <f t="shared" si="280"/>
        <v>#REF!</v>
      </c>
      <c r="Y670" s="86" t="e">
        <f t="shared" si="281"/>
        <v>#REF!</v>
      </c>
      <c r="Z670" s="86" t="e">
        <f t="shared" si="282"/>
        <v>#REF!</v>
      </c>
      <c r="AA670" s="39">
        <v>473</v>
      </c>
      <c r="AB670" s="88" t="e">
        <f>AA670*#REF!/$AI$18*10^3</f>
        <v>#REF!</v>
      </c>
      <c r="AC670" s="89">
        <f>INDEX(AdditionalVehs!$E$46:$N$91,MATCH(C670,AdditionalVehs!$C$46:$C$91),MATCH(D670,AdditionalVehs!$E$45:$N$45))</f>
        <v>44.03</v>
      </c>
      <c r="AD670" s="89">
        <f t="shared" si="287"/>
        <v>0.33385905582262937</v>
      </c>
      <c r="AE670" s="89">
        <f>INDEX(AdditionalVehs!$P$46:$Y$91,MATCH(C670,AdditionalVehs!$C$46:$C$91),MATCH(D670,AdditionalVehs!$AA$45:$AJ$45))</f>
        <v>35.356088824272149</v>
      </c>
      <c r="AF670" s="89">
        <f t="shared" si="292"/>
        <v>0.26808881291057274</v>
      </c>
      <c r="AG670" s="89">
        <v>0</v>
      </c>
    </row>
    <row r="671" spans="1:33" x14ac:dyDescent="0.2">
      <c r="A671" s="91" t="s">
        <v>2705</v>
      </c>
      <c r="B671" s="349" t="s">
        <v>2706</v>
      </c>
      <c r="C671" s="39" t="s">
        <v>2704</v>
      </c>
      <c r="D671" s="39">
        <v>2015</v>
      </c>
      <c r="E671" s="85" t="e">
        <f>#REF!*INDEX(AdditionalVehs!$AA$46:$AK$91,MATCH($C671,AdditionalVehs!$C$46:$C$91,0),MATCH(E$7,AdditionalVehs!$AA$45:$AK$45,0))</f>
        <v>#REF!</v>
      </c>
      <c r="F671" s="85" t="e">
        <f>#REF!*INDEX(AdditionalVehs!$AA$46:$AK$91,MATCH($C671,AdditionalVehs!$C$46:$C$91,0),MATCH(F$7,AdditionalVehs!$AA$45:$AK$45,0))</f>
        <v>#REF!</v>
      </c>
      <c r="G671" s="85" t="e">
        <f>#REF!*INDEX(AdditionalVehs!$AA$46:$AK$91,MATCH($C671,AdditionalVehs!$C$46:$C$91,0),MATCH(G$7,AdditionalVehs!$AA$45:$AK$45,0))</f>
        <v>#REF!</v>
      </c>
      <c r="H671" s="85" t="e">
        <f>#REF!*INDEX(AdditionalVehs!$AA$46:$AK$91,MATCH($C671,AdditionalVehs!$C$46:$C$91,0),MATCH(H$7,AdditionalVehs!$AA$45:$AK$45,0))</f>
        <v>#REF!</v>
      </c>
      <c r="I671" s="85" t="e">
        <f>#REF!*INDEX(AdditionalVehs!$AA$46:$AK$91,MATCH($C671,AdditionalVehs!$C$46:$C$91,0),MATCH(I$7,AdditionalVehs!$AA$45:$AK$45,0))</f>
        <v>#REF!</v>
      </c>
      <c r="J671" s="85" t="e">
        <f>#REF!*INDEX(AdditionalVehs!$AA$46:$AK$91,MATCH($C671,AdditionalVehs!$C$46:$C$91,0),MATCH(J$7,AdditionalVehs!$AA$45:$AK$45,0))</f>
        <v>#REF!</v>
      </c>
      <c r="K671" s="85" t="e">
        <f>#REF!*INDEX(AdditionalVehs!$AA$46:$AK$91,MATCH($C671,AdditionalVehs!$C$46:$C$91,0),MATCH(K$7,AdditionalVehs!$AA$45:$AK$45,0))</f>
        <v>#REF!</v>
      </c>
      <c r="L671" s="85" t="e">
        <f>#REF!*INDEX(AdditionalVehs!$AA$46:$AK$91,MATCH($C671,AdditionalVehs!$C$46:$C$91,0),MATCH(L$7,AdditionalVehs!$AA$45:$AK$45,0))</f>
        <v>#REF!</v>
      </c>
      <c r="M671" s="85" t="e">
        <f>#REF!*INDEX(AdditionalVehs!$AA$46:$AK$91,MATCH($C671,AdditionalVehs!$C$46:$C$91,0),MATCH(M$7,AdditionalVehs!$AA$45:$AK$45,0))</f>
        <v>#REF!</v>
      </c>
      <c r="N671" s="85" t="e">
        <f>#REF!*INDEX(AdditionalVehs!$AA$46:$AK$91,MATCH($C671,AdditionalVehs!$C$46:$C$91,0),MATCH(N$7,AdditionalVehs!$AA$45:$AK$45,0))</f>
        <v>#REF!</v>
      </c>
      <c r="O671" s="85" t="e">
        <f>#REF!*INDEX(AdditionalVehs!$AA$46:$AK$91,MATCH($C671,AdditionalVehs!$C$46:$C$91,0),MATCH(O$7,AdditionalVehs!$AA$45:$AK$45,0))</f>
        <v>#REF!</v>
      </c>
      <c r="P671" s="86" t="e">
        <f t="shared" ref="P671:P678" si="294">E671/$AI$18*10^6</f>
        <v>#REF!</v>
      </c>
      <c r="Q671" s="86" t="e">
        <f t="shared" si="290"/>
        <v>#REF!</v>
      </c>
      <c r="R671" s="86" t="e">
        <f t="shared" si="289"/>
        <v>#REF!</v>
      </c>
      <c r="S671" s="86" t="e">
        <f t="shared" si="275"/>
        <v>#REF!</v>
      </c>
      <c r="T671" s="86" t="e">
        <f t="shared" si="276"/>
        <v>#REF!</v>
      </c>
      <c r="U671" s="86" t="e">
        <f t="shared" si="277"/>
        <v>#REF!</v>
      </c>
      <c r="V671" s="86" t="e">
        <f t="shared" si="278"/>
        <v>#REF!</v>
      </c>
      <c r="W671" s="86" t="e">
        <f t="shared" si="279"/>
        <v>#REF!</v>
      </c>
      <c r="X671" s="86" t="e">
        <f t="shared" si="280"/>
        <v>#REF!</v>
      </c>
      <c r="Y671" s="86" t="e">
        <f t="shared" si="281"/>
        <v>#REF!</v>
      </c>
      <c r="Z671" s="86" t="e">
        <f t="shared" si="282"/>
        <v>#REF!</v>
      </c>
      <c r="AA671" s="39">
        <v>473</v>
      </c>
      <c r="AB671" s="88" t="e">
        <f>AA671*#REF!/$AI$18*10^3</f>
        <v>#REF!</v>
      </c>
      <c r="AC671" s="89" t="e">
        <f>INDEX(AdditionalVehs!$E$46:$N$91,MATCH(C671,AdditionalVehs!$C$46:$C$91),MATCH(D671,AdditionalVehs!$E$45:$N$45))</f>
        <v>#DIV/0!</v>
      </c>
      <c r="AD671" s="89" t="e">
        <f t="shared" si="287"/>
        <v>#DIV/0!</v>
      </c>
      <c r="AE671" s="89" t="e">
        <f>INDEX(AdditionalVehs!$P$46:$Y$91,MATCH(C671,AdditionalVehs!$C$46:$C$91),MATCH(D671,AdditionalVehs!$AA$45:$AJ$45))</f>
        <v>#DIV/0!</v>
      </c>
      <c r="AF671" s="89" t="e">
        <f t="shared" si="292"/>
        <v>#DIV/0!</v>
      </c>
      <c r="AG671" s="89">
        <v>0</v>
      </c>
    </row>
    <row r="672" spans="1:33" x14ac:dyDescent="0.2">
      <c r="A672" s="91" t="s">
        <v>2707</v>
      </c>
      <c r="B672" s="349" t="s">
        <v>2708</v>
      </c>
      <c r="C672" s="39" t="s">
        <v>2704</v>
      </c>
      <c r="D672" s="39">
        <v>2020</v>
      </c>
      <c r="E672" s="85" t="e">
        <f>#REF!*INDEX(AdditionalVehs!$AA$46:$AK$91,MATCH($C672,AdditionalVehs!$C$46:$C$91,0),MATCH(E$7,AdditionalVehs!$AA$45:$AK$45,0))</f>
        <v>#REF!</v>
      </c>
      <c r="F672" s="85" t="e">
        <f>#REF!*INDEX(AdditionalVehs!$AA$46:$AK$91,MATCH($C672,AdditionalVehs!$C$46:$C$91,0),MATCH(F$7,AdditionalVehs!$AA$45:$AK$45,0))</f>
        <v>#REF!</v>
      </c>
      <c r="G672" s="85" t="e">
        <f>#REF!*INDEX(AdditionalVehs!$AA$46:$AK$91,MATCH($C672,AdditionalVehs!$C$46:$C$91,0),MATCH(G$7,AdditionalVehs!$AA$45:$AK$45,0))</f>
        <v>#REF!</v>
      </c>
      <c r="H672" s="85" t="e">
        <f>#REF!*INDEX(AdditionalVehs!$AA$46:$AK$91,MATCH($C672,AdditionalVehs!$C$46:$C$91,0),MATCH(H$7,AdditionalVehs!$AA$45:$AK$45,0))</f>
        <v>#REF!</v>
      </c>
      <c r="I672" s="85" t="e">
        <f>#REF!*INDEX(AdditionalVehs!$AA$46:$AK$91,MATCH($C672,AdditionalVehs!$C$46:$C$91,0),MATCH(I$7,AdditionalVehs!$AA$45:$AK$45,0))</f>
        <v>#REF!</v>
      </c>
      <c r="J672" s="85" t="e">
        <f>#REF!*INDEX(AdditionalVehs!$AA$46:$AK$91,MATCH($C672,AdditionalVehs!$C$46:$C$91,0),MATCH(J$7,AdditionalVehs!$AA$45:$AK$45,0))</f>
        <v>#REF!</v>
      </c>
      <c r="K672" s="85" t="e">
        <f>#REF!*INDEX(AdditionalVehs!$AA$46:$AK$91,MATCH($C672,AdditionalVehs!$C$46:$C$91,0),MATCH(K$7,AdditionalVehs!$AA$45:$AK$45,0))</f>
        <v>#REF!</v>
      </c>
      <c r="L672" s="85" t="e">
        <f>#REF!*INDEX(AdditionalVehs!$AA$46:$AK$91,MATCH($C672,AdditionalVehs!$C$46:$C$91,0),MATCH(L$7,AdditionalVehs!$AA$45:$AK$45,0))</f>
        <v>#REF!</v>
      </c>
      <c r="M672" s="85" t="e">
        <f>#REF!*INDEX(AdditionalVehs!$AA$46:$AK$91,MATCH($C672,AdditionalVehs!$C$46:$C$91,0),MATCH(M$7,AdditionalVehs!$AA$45:$AK$45,0))</f>
        <v>#REF!</v>
      </c>
      <c r="N672" s="85" t="e">
        <f>#REF!*INDEX(AdditionalVehs!$AA$46:$AK$91,MATCH($C672,AdditionalVehs!$C$46:$C$91,0),MATCH(N$7,AdditionalVehs!$AA$45:$AK$45,0))</f>
        <v>#REF!</v>
      </c>
      <c r="O672" s="85" t="e">
        <f>#REF!*INDEX(AdditionalVehs!$AA$46:$AK$91,MATCH($C672,AdditionalVehs!$C$46:$C$91,0),MATCH(O$7,AdditionalVehs!$AA$45:$AK$45,0))</f>
        <v>#REF!</v>
      </c>
      <c r="P672" s="86" t="e">
        <f t="shared" si="294"/>
        <v>#REF!</v>
      </c>
      <c r="Q672" s="86" t="e">
        <f t="shared" si="290"/>
        <v>#REF!</v>
      </c>
      <c r="R672" s="86" t="e">
        <f t="shared" si="289"/>
        <v>#REF!</v>
      </c>
      <c r="S672" s="86" t="e">
        <f t="shared" si="275"/>
        <v>#REF!</v>
      </c>
      <c r="T672" s="86" t="e">
        <f t="shared" si="276"/>
        <v>#REF!</v>
      </c>
      <c r="U672" s="86" t="e">
        <f t="shared" si="277"/>
        <v>#REF!</v>
      </c>
      <c r="V672" s="86" t="e">
        <f t="shared" si="278"/>
        <v>#REF!</v>
      </c>
      <c r="W672" s="86" t="e">
        <f t="shared" si="279"/>
        <v>#REF!</v>
      </c>
      <c r="X672" s="86" t="e">
        <f t="shared" si="280"/>
        <v>#REF!</v>
      </c>
      <c r="Y672" s="86" t="e">
        <f t="shared" si="281"/>
        <v>#REF!</v>
      </c>
      <c r="Z672" s="86" t="e">
        <f t="shared" si="282"/>
        <v>#REF!</v>
      </c>
      <c r="AA672" s="39">
        <v>473</v>
      </c>
      <c r="AB672" s="88" t="e">
        <f>AA672*#REF!/$AI$18*10^3</f>
        <v>#REF!</v>
      </c>
      <c r="AC672" s="89" t="e">
        <f>INDEX(AdditionalVehs!$E$46:$N$91,MATCH(C672,AdditionalVehs!$C$46:$C$91),MATCH(D672,AdditionalVehs!$E$45:$N$45))</f>
        <v>#REF!</v>
      </c>
      <c r="AD672" s="89" t="e">
        <f t="shared" si="287"/>
        <v>#REF!</v>
      </c>
      <c r="AE672" s="89" t="e">
        <f>INDEX(AdditionalVehs!$P$46:$Y$91,MATCH(C672,AdditionalVehs!$C$46:$C$91),MATCH(D672,AdditionalVehs!$AA$45:$AJ$45))</f>
        <v>#REF!</v>
      </c>
      <c r="AF672" s="89" t="e">
        <f t="shared" si="292"/>
        <v>#REF!</v>
      </c>
      <c r="AG672" s="89">
        <v>0</v>
      </c>
    </row>
    <row r="673" spans="1:33" x14ac:dyDescent="0.2">
      <c r="A673" s="91" t="s">
        <v>2709</v>
      </c>
      <c r="B673" s="349" t="s">
        <v>2710</v>
      </c>
      <c r="C673" s="39" t="s">
        <v>2704</v>
      </c>
      <c r="D673" s="39">
        <v>2025</v>
      </c>
      <c r="E673" s="85" t="e">
        <f>#REF!*INDEX(AdditionalVehs!$AA$46:$AK$91,MATCH($C673,AdditionalVehs!$C$46:$C$91,0),MATCH(E$7,AdditionalVehs!$AA$45:$AK$45,0))</f>
        <v>#REF!</v>
      </c>
      <c r="F673" s="85" t="e">
        <f>#REF!*INDEX(AdditionalVehs!$AA$46:$AK$91,MATCH($C673,AdditionalVehs!$C$46:$C$91,0),MATCH(F$7,AdditionalVehs!$AA$45:$AK$45,0))</f>
        <v>#REF!</v>
      </c>
      <c r="G673" s="85" t="e">
        <f>#REF!*INDEX(AdditionalVehs!$AA$46:$AK$91,MATCH($C673,AdditionalVehs!$C$46:$C$91,0),MATCH(G$7,AdditionalVehs!$AA$45:$AK$45,0))</f>
        <v>#REF!</v>
      </c>
      <c r="H673" s="85" t="e">
        <f>#REF!*INDEX(AdditionalVehs!$AA$46:$AK$91,MATCH($C673,AdditionalVehs!$C$46:$C$91,0),MATCH(H$7,AdditionalVehs!$AA$45:$AK$45,0))</f>
        <v>#REF!</v>
      </c>
      <c r="I673" s="85" t="e">
        <f>#REF!*INDEX(AdditionalVehs!$AA$46:$AK$91,MATCH($C673,AdditionalVehs!$C$46:$C$91,0),MATCH(I$7,AdditionalVehs!$AA$45:$AK$45,0))</f>
        <v>#REF!</v>
      </c>
      <c r="J673" s="85" t="e">
        <f>#REF!*INDEX(AdditionalVehs!$AA$46:$AK$91,MATCH($C673,AdditionalVehs!$C$46:$C$91,0),MATCH(J$7,AdditionalVehs!$AA$45:$AK$45,0))</f>
        <v>#REF!</v>
      </c>
      <c r="K673" s="85" t="e">
        <f>#REF!*INDEX(AdditionalVehs!$AA$46:$AK$91,MATCH($C673,AdditionalVehs!$C$46:$C$91,0),MATCH(K$7,AdditionalVehs!$AA$45:$AK$45,0))</f>
        <v>#REF!</v>
      </c>
      <c r="L673" s="85" t="e">
        <f>#REF!*INDEX(AdditionalVehs!$AA$46:$AK$91,MATCH($C673,AdditionalVehs!$C$46:$C$91,0),MATCH(L$7,AdditionalVehs!$AA$45:$AK$45,0))</f>
        <v>#REF!</v>
      </c>
      <c r="M673" s="85" t="e">
        <f>#REF!*INDEX(AdditionalVehs!$AA$46:$AK$91,MATCH($C673,AdditionalVehs!$C$46:$C$91,0),MATCH(M$7,AdditionalVehs!$AA$45:$AK$45,0))</f>
        <v>#REF!</v>
      </c>
      <c r="N673" s="85" t="e">
        <f>#REF!*INDEX(AdditionalVehs!$AA$46:$AK$91,MATCH($C673,AdditionalVehs!$C$46:$C$91,0),MATCH(N$7,AdditionalVehs!$AA$45:$AK$45,0))</f>
        <v>#REF!</v>
      </c>
      <c r="O673" s="85" t="e">
        <f>#REF!*INDEX(AdditionalVehs!$AA$46:$AK$91,MATCH($C673,AdditionalVehs!$C$46:$C$91,0),MATCH(O$7,AdditionalVehs!$AA$45:$AK$45,0))</f>
        <v>#REF!</v>
      </c>
      <c r="P673" s="86" t="e">
        <f t="shared" si="294"/>
        <v>#REF!</v>
      </c>
      <c r="Q673" s="86" t="e">
        <f t="shared" si="290"/>
        <v>#REF!</v>
      </c>
      <c r="R673" s="86" t="e">
        <f t="shared" si="289"/>
        <v>#REF!</v>
      </c>
      <c r="S673" s="86" t="e">
        <f t="shared" si="275"/>
        <v>#REF!</v>
      </c>
      <c r="T673" s="86" t="e">
        <f t="shared" si="276"/>
        <v>#REF!</v>
      </c>
      <c r="U673" s="86" t="e">
        <f t="shared" si="277"/>
        <v>#REF!</v>
      </c>
      <c r="V673" s="86" t="e">
        <f t="shared" si="278"/>
        <v>#REF!</v>
      </c>
      <c r="W673" s="86" t="e">
        <f t="shared" si="279"/>
        <v>#REF!</v>
      </c>
      <c r="X673" s="86" t="e">
        <f t="shared" si="280"/>
        <v>#REF!</v>
      </c>
      <c r="Y673" s="86" t="e">
        <f t="shared" si="281"/>
        <v>#REF!</v>
      </c>
      <c r="Z673" s="86" t="e">
        <f t="shared" si="282"/>
        <v>#REF!</v>
      </c>
      <c r="AA673" s="39">
        <v>473</v>
      </c>
      <c r="AB673" s="88" t="e">
        <f>AA673*#REF!/$AI$18*10^3</f>
        <v>#REF!</v>
      </c>
      <c r="AC673" s="89" t="e">
        <f>INDEX(AdditionalVehs!$E$46:$N$91,MATCH(C673,AdditionalVehs!$C$46:$C$91),MATCH(D673,AdditionalVehs!$E$45:$N$45))</f>
        <v>#REF!</v>
      </c>
      <c r="AD673" s="89" t="e">
        <f t="shared" si="287"/>
        <v>#REF!</v>
      </c>
      <c r="AE673" s="89" t="e">
        <f>INDEX(AdditionalVehs!$P$46:$Y$91,MATCH(C673,AdditionalVehs!$C$46:$C$91),MATCH(D673,AdditionalVehs!$AA$45:$AJ$45))</f>
        <v>#REF!</v>
      </c>
      <c r="AF673" s="89" t="e">
        <f t="shared" si="292"/>
        <v>#REF!</v>
      </c>
      <c r="AG673" s="89">
        <v>0</v>
      </c>
    </row>
    <row r="674" spans="1:33" x14ac:dyDescent="0.2">
      <c r="A674" s="91" t="s">
        <v>2711</v>
      </c>
      <c r="B674" s="349" t="s">
        <v>2712</v>
      </c>
      <c r="C674" s="39" t="s">
        <v>2704</v>
      </c>
      <c r="D674" s="39">
        <v>2030</v>
      </c>
      <c r="E674" s="85" t="e">
        <f>#REF!*INDEX(AdditionalVehs!$AA$46:$AK$91,MATCH($C674,AdditionalVehs!$C$46:$C$91,0),MATCH(E$7,AdditionalVehs!$AA$45:$AK$45,0))</f>
        <v>#REF!</v>
      </c>
      <c r="F674" s="85" t="e">
        <f>#REF!*INDEX(AdditionalVehs!$AA$46:$AK$91,MATCH($C674,AdditionalVehs!$C$46:$C$91,0),MATCH(F$7,AdditionalVehs!$AA$45:$AK$45,0))</f>
        <v>#REF!</v>
      </c>
      <c r="G674" s="85" t="e">
        <f>#REF!*INDEX(AdditionalVehs!$AA$46:$AK$91,MATCH($C674,AdditionalVehs!$C$46:$C$91,0),MATCH(G$7,AdditionalVehs!$AA$45:$AK$45,0))</f>
        <v>#REF!</v>
      </c>
      <c r="H674" s="85" t="e">
        <f>#REF!*INDEX(AdditionalVehs!$AA$46:$AK$91,MATCH($C674,AdditionalVehs!$C$46:$C$91,0),MATCH(H$7,AdditionalVehs!$AA$45:$AK$45,0))</f>
        <v>#REF!</v>
      </c>
      <c r="I674" s="85" t="e">
        <f>#REF!*INDEX(AdditionalVehs!$AA$46:$AK$91,MATCH($C674,AdditionalVehs!$C$46:$C$91,0),MATCH(I$7,AdditionalVehs!$AA$45:$AK$45,0))</f>
        <v>#REF!</v>
      </c>
      <c r="J674" s="85" t="e">
        <f>#REF!*INDEX(AdditionalVehs!$AA$46:$AK$91,MATCH($C674,AdditionalVehs!$C$46:$C$91,0),MATCH(J$7,AdditionalVehs!$AA$45:$AK$45,0))</f>
        <v>#REF!</v>
      </c>
      <c r="K674" s="85" t="e">
        <f>#REF!*INDEX(AdditionalVehs!$AA$46:$AK$91,MATCH($C674,AdditionalVehs!$C$46:$C$91,0),MATCH(K$7,AdditionalVehs!$AA$45:$AK$45,0))</f>
        <v>#REF!</v>
      </c>
      <c r="L674" s="85" t="e">
        <f>#REF!*INDEX(AdditionalVehs!$AA$46:$AK$91,MATCH($C674,AdditionalVehs!$C$46:$C$91,0),MATCH(L$7,AdditionalVehs!$AA$45:$AK$45,0))</f>
        <v>#REF!</v>
      </c>
      <c r="M674" s="85" t="e">
        <f>#REF!*INDEX(AdditionalVehs!$AA$46:$AK$91,MATCH($C674,AdditionalVehs!$C$46:$C$91,0),MATCH(M$7,AdditionalVehs!$AA$45:$AK$45,0))</f>
        <v>#REF!</v>
      </c>
      <c r="N674" s="85" t="e">
        <f>#REF!*INDEX(AdditionalVehs!$AA$46:$AK$91,MATCH($C674,AdditionalVehs!$C$46:$C$91,0),MATCH(N$7,AdditionalVehs!$AA$45:$AK$45,0))</f>
        <v>#REF!</v>
      </c>
      <c r="O674" s="85" t="e">
        <f>#REF!*INDEX(AdditionalVehs!$AA$46:$AK$91,MATCH($C674,AdditionalVehs!$C$46:$C$91,0),MATCH(O$7,AdditionalVehs!$AA$45:$AK$45,0))</f>
        <v>#REF!</v>
      </c>
      <c r="P674" s="86" t="e">
        <f t="shared" si="294"/>
        <v>#REF!</v>
      </c>
      <c r="Q674" s="86" t="e">
        <f t="shared" si="290"/>
        <v>#REF!</v>
      </c>
      <c r="R674" s="86" t="e">
        <f t="shared" si="289"/>
        <v>#REF!</v>
      </c>
      <c r="S674" s="86" t="e">
        <f t="shared" si="275"/>
        <v>#REF!</v>
      </c>
      <c r="T674" s="86" t="e">
        <f t="shared" si="276"/>
        <v>#REF!</v>
      </c>
      <c r="U674" s="86" t="e">
        <f t="shared" si="277"/>
        <v>#REF!</v>
      </c>
      <c r="V674" s="86" t="e">
        <f t="shared" si="278"/>
        <v>#REF!</v>
      </c>
      <c r="W674" s="86" t="e">
        <f t="shared" si="279"/>
        <v>#REF!</v>
      </c>
      <c r="X674" s="86" t="e">
        <f t="shared" si="280"/>
        <v>#REF!</v>
      </c>
      <c r="Y674" s="86" t="e">
        <f t="shared" si="281"/>
        <v>#REF!</v>
      </c>
      <c r="Z674" s="86" t="e">
        <f t="shared" si="282"/>
        <v>#REF!</v>
      </c>
      <c r="AA674" s="39">
        <v>473</v>
      </c>
      <c r="AB674" s="88" t="e">
        <f>AA674*#REF!/$AI$18*10^3</f>
        <v>#REF!</v>
      </c>
      <c r="AC674" s="89" t="e">
        <f>INDEX(AdditionalVehs!$E$46:$N$91,MATCH(C674,AdditionalVehs!$C$46:$C$91),MATCH(D674,AdditionalVehs!$E$45:$N$45))</f>
        <v>#REF!</v>
      </c>
      <c r="AD674" s="89" t="e">
        <f t="shared" si="287"/>
        <v>#REF!</v>
      </c>
      <c r="AE674" s="89" t="e">
        <f>INDEX(AdditionalVehs!$P$46:$Y$91,MATCH(C674,AdditionalVehs!$C$46:$C$91),MATCH(D674,AdditionalVehs!$AA$45:$AJ$45))</f>
        <v>#REF!</v>
      </c>
      <c r="AF674" s="89" t="e">
        <f t="shared" si="292"/>
        <v>#REF!</v>
      </c>
      <c r="AG674" s="89">
        <v>0</v>
      </c>
    </row>
    <row r="675" spans="1:33" x14ac:dyDescent="0.2">
      <c r="A675" s="91" t="s">
        <v>2713</v>
      </c>
      <c r="B675" s="349" t="s">
        <v>2714</v>
      </c>
      <c r="C675" s="39" t="s">
        <v>2704</v>
      </c>
      <c r="D675" s="39">
        <v>2035</v>
      </c>
      <c r="E675" s="85" t="e">
        <f>#REF!*INDEX(AdditionalVehs!$AA$46:$AK$91,MATCH($C675,AdditionalVehs!$C$46:$C$91,0),MATCH(E$7,AdditionalVehs!$AA$45:$AK$45,0))</f>
        <v>#REF!</v>
      </c>
      <c r="F675" s="85" t="e">
        <f>#REF!*INDEX(AdditionalVehs!$AA$46:$AK$91,MATCH($C675,AdditionalVehs!$C$46:$C$91,0),MATCH(F$7,AdditionalVehs!$AA$45:$AK$45,0))</f>
        <v>#REF!</v>
      </c>
      <c r="G675" s="85" t="e">
        <f>#REF!*INDEX(AdditionalVehs!$AA$46:$AK$91,MATCH($C675,AdditionalVehs!$C$46:$C$91,0),MATCH(G$7,AdditionalVehs!$AA$45:$AK$45,0))</f>
        <v>#REF!</v>
      </c>
      <c r="H675" s="85" t="e">
        <f>#REF!*INDEX(AdditionalVehs!$AA$46:$AK$91,MATCH($C675,AdditionalVehs!$C$46:$C$91,0),MATCH(H$7,AdditionalVehs!$AA$45:$AK$45,0))</f>
        <v>#REF!</v>
      </c>
      <c r="I675" s="85" t="e">
        <f>#REF!*INDEX(AdditionalVehs!$AA$46:$AK$91,MATCH($C675,AdditionalVehs!$C$46:$C$91,0),MATCH(I$7,AdditionalVehs!$AA$45:$AK$45,0))</f>
        <v>#REF!</v>
      </c>
      <c r="J675" s="85" t="e">
        <f>#REF!*INDEX(AdditionalVehs!$AA$46:$AK$91,MATCH($C675,AdditionalVehs!$C$46:$C$91,0),MATCH(J$7,AdditionalVehs!$AA$45:$AK$45,0))</f>
        <v>#REF!</v>
      </c>
      <c r="K675" s="85" t="e">
        <f>#REF!*INDEX(AdditionalVehs!$AA$46:$AK$91,MATCH($C675,AdditionalVehs!$C$46:$C$91,0),MATCH(K$7,AdditionalVehs!$AA$45:$AK$45,0))</f>
        <v>#REF!</v>
      </c>
      <c r="L675" s="85" t="e">
        <f>#REF!*INDEX(AdditionalVehs!$AA$46:$AK$91,MATCH($C675,AdditionalVehs!$C$46:$C$91,0),MATCH(L$7,AdditionalVehs!$AA$45:$AK$45,0))</f>
        <v>#REF!</v>
      </c>
      <c r="M675" s="85" t="e">
        <f>#REF!*INDEX(AdditionalVehs!$AA$46:$AK$91,MATCH($C675,AdditionalVehs!$C$46:$C$91,0),MATCH(M$7,AdditionalVehs!$AA$45:$AK$45,0))</f>
        <v>#REF!</v>
      </c>
      <c r="N675" s="85" t="e">
        <f>#REF!*INDEX(AdditionalVehs!$AA$46:$AK$91,MATCH($C675,AdditionalVehs!$C$46:$C$91,0),MATCH(N$7,AdditionalVehs!$AA$45:$AK$45,0))</f>
        <v>#REF!</v>
      </c>
      <c r="O675" s="85" t="e">
        <f>#REF!*INDEX(AdditionalVehs!$AA$46:$AK$91,MATCH($C675,AdditionalVehs!$C$46:$C$91,0),MATCH(O$7,AdditionalVehs!$AA$45:$AK$45,0))</f>
        <v>#REF!</v>
      </c>
      <c r="P675" s="86" t="e">
        <f t="shared" si="294"/>
        <v>#REF!</v>
      </c>
      <c r="Q675" s="86" t="e">
        <f t="shared" si="290"/>
        <v>#REF!</v>
      </c>
      <c r="R675" s="86" t="e">
        <f t="shared" si="289"/>
        <v>#REF!</v>
      </c>
      <c r="S675" s="86" t="e">
        <f t="shared" si="275"/>
        <v>#REF!</v>
      </c>
      <c r="T675" s="86" t="e">
        <f t="shared" si="276"/>
        <v>#REF!</v>
      </c>
      <c r="U675" s="86" t="e">
        <f t="shared" si="277"/>
        <v>#REF!</v>
      </c>
      <c r="V675" s="86" t="e">
        <f t="shared" si="278"/>
        <v>#REF!</v>
      </c>
      <c r="W675" s="86" t="e">
        <f t="shared" si="279"/>
        <v>#REF!</v>
      </c>
      <c r="X675" s="86" t="e">
        <f t="shared" si="280"/>
        <v>#REF!</v>
      </c>
      <c r="Y675" s="86" t="e">
        <f t="shared" si="281"/>
        <v>#REF!</v>
      </c>
      <c r="Z675" s="86" t="e">
        <f t="shared" si="282"/>
        <v>#REF!</v>
      </c>
      <c r="AA675" s="39">
        <v>473</v>
      </c>
      <c r="AB675" s="88" t="e">
        <f>AA675*#REF!/$AI$18*10^3</f>
        <v>#REF!</v>
      </c>
      <c r="AC675" s="89" t="e">
        <f>INDEX(AdditionalVehs!$E$46:$N$91,MATCH(C675,AdditionalVehs!$C$46:$C$91),MATCH(D675,AdditionalVehs!$E$45:$N$45))</f>
        <v>#REF!</v>
      </c>
      <c r="AD675" s="89" t="e">
        <f t="shared" si="287"/>
        <v>#REF!</v>
      </c>
      <c r="AE675" s="89" t="e">
        <f>INDEX(AdditionalVehs!$P$46:$Y$91,MATCH(C675,AdditionalVehs!$C$46:$C$91),MATCH(D675,AdditionalVehs!$AA$45:$AJ$45))</f>
        <v>#REF!</v>
      </c>
      <c r="AF675" s="89" t="e">
        <f t="shared" si="292"/>
        <v>#REF!</v>
      </c>
      <c r="AG675" s="89">
        <v>0</v>
      </c>
    </row>
    <row r="676" spans="1:33" x14ac:dyDescent="0.2">
      <c r="A676" s="91" t="s">
        <v>2715</v>
      </c>
      <c r="B676" s="349" t="s">
        <v>2716</v>
      </c>
      <c r="C676" s="39" t="s">
        <v>2704</v>
      </c>
      <c r="D676" s="39">
        <v>2040</v>
      </c>
      <c r="E676" s="85" t="e">
        <f>#REF!*INDEX(AdditionalVehs!$AA$46:$AK$91,MATCH($C676,AdditionalVehs!$C$46:$C$91,0),MATCH(E$7,AdditionalVehs!$AA$45:$AK$45,0))</f>
        <v>#REF!</v>
      </c>
      <c r="F676" s="85" t="e">
        <f>#REF!*INDEX(AdditionalVehs!$AA$46:$AK$91,MATCH($C676,AdditionalVehs!$C$46:$C$91,0),MATCH(F$7,AdditionalVehs!$AA$45:$AK$45,0))</f>
        <v>#REF!</v>
      </c>
      <c r="G676" s="85" t="e">
        <f>#REF!*INDEX(AdditionalVehs!$AA$46:$AK$91,MATCH($C676,AdditionalVehs!$C$46:$C$91,0),MATCH(G$7,AdditionalVehs!$AA$45:$AK$45,0))</f>
        <v>#REF!</v>
      </c>
      <c r="H676" s="85" t="e">
        <f>#REF!*INDEX(AdditionalVehs!$AA$46:$AK$91,MATCH($C676,AdditionalVehs!$C$46:$C$91,0),MATCH(H$7,AdditionalVehs!$AA$45:$AK$45,0))</f>
        <v>#REF!</v>
      </c>
      <c r="I676" s="85" t="e">
        <f>#REF!*INDEX(AdditionalVehs!$AA$46:$AK$91,MATCH($C676,AdditionalVehs!$C$46:$C$91,0),MATCH(I$7,AdditionalVehs!$AA$45:$AK$45,0))</f>
        <v>#REF!</v>
      </c>
      <c r="J676" s="85" t="e">
        <f>#REF!*INDEX(AdditionalVehs!$AA$46:$AK$91,MATCH($C676,AdditionalVehs!$C$46:$C$91,0),MATCH(J$7,AdditionalVehs!$AA$45:$AK$45,0))</f>
        <v>#REF!</v>
      </c>
      <c r="K676" s="85" t="e">
        <f>#REF!*INDEX(AdditionalVehs!$AA$46:$AK$91,MATCH($C676,AdditionalVehs!$C$46:$C$91,0),MATCH(K$7,AdditionalVehs!$AA$45:$AK$45,0))</f>
        <v>#REF!</v>
      </c>
      <c r="L676" s="85" t="e">
        <f>#REF!*INDEX(AdditionalVehs!$AA$46:$AK$91,MATCH($C676,AdditionalVehs!$C$46:$C$91,0),MATCH(L$7,AdditionalVehs!$AA$45:$AK$45,0))</f>
        <v>#REF!</v>
      </c>
      <c r="M676" s="85" t="e">
        <f>#REF!*INDEX(AdditionalVehs!$AA$46:$AK$91,MATCH($C676,AdditionalVehs!$C$46:$C$91,0),MATCH(M$7,AdditionalVehs!$AA$45:$AK$45,0))</f>
        <v>#REF!</v>
      </c>
      <c r="N676" s="85" t="e">
        <f>#REF!*INDEX(AdditionalVehs!$AA$46:$AK$91,MATCH($C676,AdditionalVehs!$C$46:$C$91,0),MATCH(N$7,AdditionalVehs!$AA$45:$AK$45,0))</f>
        <v>#REF!</v>
      </c>
      <c r="O676" s="85" t="e">
        <f>#REF!*INDEX(AdditionalVehs!$AA$46:$AK$91,MATCH($C676,AdditionalVehs!$C$46:$C$91,0),MATCH(O$7,AdditionalVehs!$AA$45:$AK$45,0))</f>
        <v>#REF!</v>
      </c>
      <c r="P676" s="86" t="e">
        <f t="shared" si="294"/>
        <v>#REF!</v>
      </c>
      <c r="Q676" s="86" t="e">
        <f t="shared" si="290"/>
        <v>#REF!</v>
      </c>
      <c r="R676" s="86" t="e">
        <f t="shared" si="289"/>
        <v>#REF!</v>
      </c>
      <c r="S676" s="86" t="e">
        <f t="shared" si="275"/>
        <v>#REF!</v>
      </c>
      <c r="T676" s="86" t="e">
        <f t="shared" si="276"/>
        <v>#REF!</v>
      </c>
      <c r="U676" s="86" t="e">
        <f t="shared" si="277"/>
        <v>#REF!</v>
      </c>
      <c r="V676" s="86" t="e">
        <f t="shared" si="278"/>
        <v>#REF!</v>
      </c>
      <c r="W676" s="86" t="e">
        <f t="shared" si="279"/>
        <v>#REF!</v>
      </c>
      <c r="X676" s="86" t="e">
        <f t="shared" si="280"/>
        <v>#REF!</v>
      </c>
      <c r="Y676" s="86" t="e">
        <f t="shared" si="281"/>
        <v>#REF!</v>
      </c>
      <c r="Z676" s="86" t="e">
        <f t="shared" si="282"/>
        <v>#REF!</v>
      </c>
      <c r="AA676" s="39">
        <v>473</v>
      </c>
      <c r="AB676" s="88" t="e">
        <f>AA676*#REF!/$AI$18*10^3</f>
        <v>#REF!</v>
      </c>
      <c r="AC676" s="89" t="e">
        <f>INDEX(AdditionalVehs!$E$46:$N$91,MATCH(C676,AdditionalVehs!$C$46:$C$91),MATCH(D676,AdditionalVehs!$E$45:$N$45))</f>
        <v>#REF!</v>
      </c>
      <c r="AD676" s="89" t="e">
        <f t="shared" si="287"/>
        <v>#REF!</v>
      </c>
      <c r="AE676" s="89" t="e">
        <f>INDEX(AdditionalVehs!$P$46:$Y$91,MATCH(C676,AdditionalVehs!$C$46:$C$91),MATCH(D676,AdditionalVehs!$AA$45:$AJ$45))</f>
        <v>#REF!</v>
      </c>
      <c r="AF676" s="89" t="e">
        <f t="shared" si="292"/>
        <v>#REF!</v>
      </c>
      <c r="AG676" s="89">
        <v>0</v>
      </c>
    </row>
    <row r="677" spans="1:33" x14ac:dyDescent="0.2">
      <c r="A677" s="91" t="s">
        <v>2717</v>
      </c>
      <c r="B677" s="349" t="s">
        <v>2718</v>
      </c>
      <c r="C677" s="39" t="s">
        <v>2704</v>
      </c>
      <c r="D677" s="39">
        <v>2045</v>
      </c>
      <c r="E677" s="85" t="e">
        <f>#REF!*INDEX(AdditionalVehs!$AA$46:$AK$91,MATCH($C677,AdditionalVehs!$C$46:$C$91,0),MATCH(E$7,AdditionalVehs!$AA$45:$AK$45,0))</f>
        <v>#REF!</v>
      </c>
      <c r="F677" s="85" t="e">
        <f>#REF!*INDEX(AdditionalVehs!$AA$46:$AK$91,MATCH($C677,AdditionalVehs!$C$46:$C$91,0),MATCH(F$7,AdditionalVehs!$AA$45:$AK$45,0))</f>
        <v>#REF!</v>
      </c>
      <c r="G677" s="85" t="e">
        <f>#REF!*INDEX(AdditionalVehs!$AA$46:$AK$91,MATCH($C677,AdditionalVehs!$C$46:$C$91,0),MATCH(G$7,AdditionalVehs!$AA$45:$AK$45,0))</f>
        <v>#REF!</v>
      </c>
      <c r="H677" s="85" t="e">
        <f>#REF!*INDEX(AdditionalVehs!$AA$46:$AK$91,MATCH($C677,AdditionalVehs!$C$46:$C$91,0),MATCH(H$7,AdditionalVehs!$AA$45:$AK$45,0))</f>
        <v>#REF!</v>
      </c>
      <c r="I677" s="85" t="e">
        <f>#REF!*INDEX(AdditionalVehs!$AA$46:$AK$91,MATCH($C677,AdditionalVehs!$C$46:$C$91,0),MATCH(I$7,AdditionalVehs!$AA$45:$AK$45,0))</f>
        <v>#REF!</v>
      </c>
      <c r="J677" s="85" t="e">
        <f>#REF!*INDEX(AdditionalVehs!$AA$46:$AK$91,MATCH($C677,AdditionalVehs!$C$46:$C$91,0),MATCH(J$7,AdditionalVehs!$AA$45:$AK$45,0))</f>
        <v>#REF!</v>
      </c>
      <c r="K677" s="85" t="e">
        <f>#REF!*INDEX(AdditionalVehs!$AA$46:$AK$91,MATCH($C677,AdditionalVehs!$C$46:$C$91,0),MATCH(K$7,AdditionalVehs!$AA$45:$AK$45,0))</f>
        <v>#REF!</v>
      </c>
      <c r="L677" s="85" t="e">
        <f>#REF!*INDEX(AdditionalVehs!$AA$46:$AK$91,MATCH($C677,AdditionalVehs!$C$46:$C$91,0),MATCH(L$7,AdditionalVehs!$AA$45:$AK$45,0))</f>
        <v>#REF!</v>
      </c>
      <c r="M677" s="85" t="e">
        <f>#REF!*INDEX(AdditionalVehs!$AA$46:$AK$91,MATCH($C677,AdditionalVehs!$C$46:$C$91,0),MATCH(M$7,AdditionalVehs!$AA$45:$AK$45,0))</f>
        <v>#REF!</v>
      </c>
      <c r="N677" s="85" t="e">
        <f>#REF!*INDEX(AdditionalVehs!$AA$46:$AK$91,MATCH($C677,AdditionalVehs!$C$46:$C$91,0),MATCH(N$7,AdditionalVehs!$AA$45:$AK$45,0))</f>
        <v>#REF!</v>
      </c>
      <c r="O677" s="85" t="e">
        <f>#REF!*INDEX(AdditionalVehs!$AA$46:$AK$91,MATCH($C677,AdditionalVehs!$C$46:$C$91,0),MATCH(O$7,AdditionalVehs!$AA$45:$AK$45,0))</f>
        <v>#REF!</v>
      </c>
      <c r="P677" s="86" t="e">
        <f t="shared" si="294"/>
        <v>#REF!</v>
      </c>
      <c r="Q677" s="86" t="e">
        <f t="shared" si="290"/>
        <v>#REF!</v>
      </c>
      <c r="R677" s="86" t="e">
        <f t="shared" si="289"/>
        <v>#REF!</v>
      </c>
      <c r="S677" s="86" t="e">
        <f t="shared" si="275"/>
        <v>#REF!</v>
      </c>
      <c r="T677" s="86" t="e">
        <f t="shared" si="276"/>
        <v>#REF!</v>
      </c>
      <c r="U677" s="86" t="e">
        <f t="shared" si="277"/>
        <v>#REF!</v>
      </c>
      <c r="V677" s="86" t="e">
        <f t="shared" si="278"/>
        <v>#REF!</v>
      </c>
      <c r="W677" s="86" t="e">
        <f t="shared" si="279"/>
        <v>#REF!</v>
      </c>
      <c r="X677" s="86" t="e">
        <f t="shared" si="280"/>
        <v>#REF!</v>
      </c>
      <c r="Y677" s="86" t="e">
        <f t="shared" si="281"/>
        <v>#REF!</v>
      </c>
      <c r="Z677" s="86" t="e">
        <f t="shared" si="282"/>
        <v>#REF!</v>
      </c>
      <c r="AA677" s="39">
        <v>473</v>
      </c>
      <c r="AB677" s="88" t="e">
        <f>AA677*#REF!/$AI$18*10^3</f>
        <v>#REF!</v>
      </c>
      <c r="AC677" s="89" t="e">
        <f>INDEX(AdditionalVehs!$E$46:$N$91,MATCH(C677,AdditionalVehs!$C$46:$C$91),MATCH(D677,AdditionalVehs!$E$45:$N$45))</f>
        <v>#REF!</v>
      </c>
      <c r="AD677" s="89" t="e">
        <f t="shared" si="287"/>
        <v>#REF!</v>
      </c>
      <c r="AE677" s="89" t="e">
        <f>INDEX(AdditionalVehs!$P$46:$Y$91,MATCH(C677,AdditionalVehs!$C$46:$C$91),MATCH(D677,AdditionalVehs!$AA$45:$AJ$45))</f>
        <v>#REF!</v>
      </c>
      <c r="AF677" s="89" t="e">
        <f t="shared" si="292"/>
        <v>#REF!</v>
      </c>
      <c r="AG677" s="89">
        <v>0</v>
      </c>
    </row>
    <row r="678" spans="1:33" x14ac:dyDescent="0.2">
      <c r="A678" s="91" t="s">
        <v>2719</v>
      </c>
      <c r="B678" s="349" t="s">
        <v>2720</v>
      </c>
      <c r="C678" s="39" t="s">
        <v>2704</v>
      </c>
      <c r="D678" s="39">
        <v>2050</v>
      </c>
      <c r="E678" s="85" t="e">
        <f>#REF!*INDEX(AdditionalVehs!$AA$46:$AK$91,MATCH($C678,AdditionalVehs!$C$46:$C$91,0),MATCH(E$7,AdditionalVehs!$AA$45:$AK$45,0))</f>
        <v>#REF!</v>
      </c>
      <c r="F678" s="85" t="e">
        <f>#REF!*INDEX(AdditionalVehs!$AA$46:$AK$91,MATCH($C678,AdditionalVehs!$C$46:$C$91,0),MATCH(F$7,AdditionalVehs!$AA$45:$AK$45,0))</f>
        <v>#REF!</v>
      </c>
      <c r="G678" s="85" t="e">
        <f>#REF!*INDEX(AdditionalVehs!$AA$46:$AK$91,MATCH($C678,AdditionalVehs!$C$46:$C$91,0),MATCH(G$7,AdditionalVehs!$AA$45:$AK$45,0))</f>
        <v>#REF!</v>
      </c>
      <c r="H678" s="85" t="e">
        <f>#REF!*INDEX(AdditionalVehs!$AA$46:$AK$91,MATCH($C678,AdditionalVehs!$C$46:$C$91,0),MATCH(H$7,AdditionalVehs!$AA$45:$AK$45,0))</f>
        <v>#REF!</v>
      </c>
      <c r="I678" s="85" t="e">
        <f>#REF!*INDEX(AdditionalVehs!$AA$46:$AK$91,MATCH($C678,AdditionalVehs!$C$46:$C$91,0),MATCH(I$7,AdditionalVehs!$AA$45:$AK$45,0))</f>
        <v>#REF!</v>
      </c>
      <c r="J678" s="85" t="e">
        <f>#REF!*INDEX(AdditionalVehs!$AA$46:$AK$91,MATCH($C678,AdditionalVehs!$C$46:$C$91,0),MATCH(J$7,AdditionalVehs!$AA$45:$AK$45,0))</f>
        <v>#REF!</v>
      </c>
      <c r="K678" s="85" t="e">
        <f>#REF!*INDEX(AdditionalVehs!$AA$46:$AK$91,MATCH($C678,AdditionalVehs!$C$46:$C$91,0),MATCH(K$7,AdditionalVehs!$AA$45:$AK$45,0))</f>
        <v>#REF!</v>
      </c>
      <c r="L678" s="85" t="e">
        <f>#REF!*INDEX(AdditionalVehs!$AA$46:$AK$91,MATCH($C678,AdditionalVehs!$C$46:$C$91,0),MATCH(L$7,AdditionalVehs!$AA$45:$AK$45,0))</f>
        <v>#REF!</v>
      </c>
      <c r="M678" s="85" t="e">
        <f>#REF!*INDEX(AdditionalVehs!$AA$46:$AK$91,MATCH($C678,AdditionalVehs!$C$46:$C$91,0),MATCH(M$7,AdditionalVehs!$AA$45:$AK$45,0))</f>
        <v>#REF!</v>
      </c>
      <c r="N678" s="85" t="e">
        <f>#REF!*INDEX(AdditionalVehs!$AA$46:$AK$91,MATCH($C678,AdditionalVehs!$C$46:$C$91,0),MATCH(N$7,AdditionalVehs!$AA$45:$AK$45,0))</f>
        <v>#REF!</v>
      </c>
      <c r="O678" s="85" t="e">
        <f>#REF!*INDEX(AdditionalVehs!$AA$46:$AK$91,MATCH($C678,AdditionalVehs!$C$46:$C$91,0),MATCH(O$7,AdditionalVehs!$AA$45:$AK$45,0))</f>
        <v>#REF!</v>
      </c>
      <c r="P678" s="86" t="e">
        <f t="shared" si="294"/>
        <v>#REF!</v>
      </c>
      <c r="Q678" s="86" t="e">
        <f t="shared" si="290"/>
        <v>#REF!</v>
      </c>
      <c r="R678" s="86" t="e">
        <f t="shared" si="289"/>
        <v>#REF!</v>
      </c>
      <c r="S678" s="86" t="e">
        <f t="shared" si="275"/>
        <v>#REF!</v>
      </c>
      <c r="T678" s="86" t="e">
        <f t="shared" si="276"/>
        <v>#REF!</v>
      </c>
      <c r="U678" s="86" t="e">
        <f t="shared" si="277"/>
        <v>#REF!</v>
      </c>
      <c r="V678" s="86" t="e">
        <f t="shared" si="278"/>
        <v>#REF!</v>
      </c>
      <c r="W678" s="86" t="e">
        <f t="shared" si="279"/>
        <v>#REF!</v>
      </c>
      <c r="X678" s="86" t="e">
        <f t="shared" si="280"/>
        <v>#REF!</v>
      </c>
      <c r="Y678" s="86" t="e">
        <f t="shared" si="281"/>
        <v>#REF!</v>
      </c>
      <c r="Z678" s="86" t="e">
        <f t="shared" si="282"/>
        <v>#REF!</v>
      </c>
      <c r="AA678" s="39">
        <v>473</v>
      </c>
      <c r="AB678" s="88" t="e">
        <f>AA678*#REF!/$AI$18*10^3</f>
        <v>#REF!</v>
      </c>
      <c r="AC678" s="89" t="e">
        <f>INDEX(AdditionalVehs!$E$46:$N$91,MATCH(C678,AdditionalVehs!$C$46:$C$91),MATCH(D678,AdditionalVehs!$E$45:$N$45))</f>
        <v>#REF!</v>
      </c>
      <c r="AD678" s="89" t="e">
        <f t="shared" si="287"/>
        <v>#REF!</v>
      </c>
      <c r="AE678" s="89" t="e">
        <f>INDEX(AdditionalVehs!$P$46:$Y$91,MATCH(C678,AdditionalVehs!$C$46:$C$91),MATCH(D678,AdditionalVehs!$AA$45:$AJ$45))</f>
        <v>#REF!</v>
      </c>
      <c r="AF678" s="89" t="e">
        <f t="shared" si="292"/>
        <v>#REF!</v>
      </c>
      <c r="AG678" s="89">
        <v>0</v>
      </c>
    </row>
    <row r="679" spans="1:33" x14ac:dyDescent="0.2">
      <c r="A679" s="91" t="s">
        <v>553</v>
      </c>
      <c r="B679" s="349" t="s">
        <v>2721</v>
      </c>
      <c r="C679" s="39" t="s">
        <v>2722</v>
      </c>
      <c r="D679" s="39">
        <v>2010</v>
      </c>
      <c r="E679" s="85" t="e">
        <f>#REF!*INDEX(AdditionalVehs!$AA$46:$AK$91,MATCH($C679,AdditionalVehs!$C$46:$C$91,0),MATCH(E$7,AdditionalVehs!$AA$45:$AK$45,0))</f>
        <v>#REF!</v>
      </c>
      <c r="F679" s="85" t="e">
        <f>#REF!*INDEX(AdditionalVehs!$AA$46:$AK$91,MATCH($C679,AdditionalVehs!$C$46:$C$91,0),MATCH(F$7,AdditionalVehs!$AA$45:$AK$45,0))</f>
        <v>#REF!</v>
      </c>
      <c r="G679" s="85" t="e">
        <f>#REF!*INDEX(AdditionalVehs!$AA$46:$AK$91,MATCH($C679,AdditionalVehs!$C$46:$C$91,0),MATCH(G$7,AdditionalVehs!$AA$45:$AK$45,0))</f>
        <v>#REF!</v>
      </c>
      <c r="H679" s="85" t="e">
        <f>#REF!*INDEX(AdditionalVehs!$AA$46:$AK$91,MATCH($C679,AdditionalVehs!$C$46:$C$91,0),MATCH(H$7,AdditionalVehs!$AA$45:$AK$45,0))</f>
        <v>#REF!</v>
      </c>
      <c r="I679" s="85" t="e">
        <f>#REF!*INDEX(AdditionalVehs!$AA$46:$AK$91,MATCH($C679,AdditionalVehs!$C$46:$C$91,0),MATCH(I$7,AdditionalVehs!$AA$45:$AK$45,0))</f>
        <v>#REF!</v>
      </c>
      <c r="J679" s="85" t="e">
        <f>#REF!*INDEX(AdditionalVehs!$AA$46:$AK$91,MATCH($C679,AdditionalVehs!$C$46:$C$91,0),MATCH(J$7,AdditionalVehs!$AA$45:$AK$45,0))</f>
        <v>#REF!</v>
      </c>
      <c r="K679" s="85" t="e">
        <f>#REF!*INDEX(AdditionalVehs!$AA$46:$AK$91,MATCH($C679,AdditionalVehs!$C$46:$C$91,0),MATCH(K$7,AdditionalVehs!$AA$45:$AK$45,0))</f>
        <v>#REF!</v>
      </c>
      <c r="L679" s="85" t="e">
        <f>#REF!*INDEX(AdditionalVehs!$AA$46:$AK$91,MATCH($C679,AdditionalVehs!$C$46:$C$91,0),MATCH(L$7,AdditionalVehs!$AA$45:$AK$45,0))</f>
        <v>#REF!</v>
      </c>
      <c r="M679" s="85" t="e">
        <f>#REF!*INDEX(AdditionalVehs!$AA$46:$AK$91,MATCH($C679,AdditionalVehs!$C$46:$C$91,0),MATCH(M$7,AdditionalVehs!$AA$45:$AK$45,0))</f>
        <v>#REF!</v>
      </c>
      <c r="N679" s="85" t="e">
        <f>#REF!*INDEX(AdditionalVehs!$AA$46:$AK$91,MATCH($C679,AdditionalVehs!$C$46:$C$91,0),MATCH(N$7,AdditionalVehs!$AA$45:$AK$45,0))</f>
        <v>#REF!</v>
      </c>
      <c r="O679" s="85" t="e">
        <f>#REF!*INDEX(AdditionalVehs!$AA$46:$AK$91,MATCH($C679,AdditionalVehs!$C$46:$C$91,0),MATCH(O$7,AdditionalVehs!$AA$45:$AK$45,0))</f>
        <v>#REF!</v>
      </c>
      <c r="P679" s="86" t="e">
        <f>E679/$AI$18*10^6</f>
        <v>#REF!</v>
      </c>
      <c r="Q679" s="86" t="e">
        <f t="shared" si="290"/>
        <v>#REF!</v>
      </c>
      <c r="R679" s="86" t="e">
        <f t="shared" si="289"/>
        <v>#REF!</v>
      </c>
      <c r="S679" s="86" t="e">
        <f t="shared" ref="S679:Z694" si="295">H679/$AI$18*10^6</f>
        <v>#REF!</v>
      </c>
      <c r="T679" s="86" t="e">
        <f t="shared" si="295"/>
        <v>#REF!</v>
      </c>
      <c r="U679" s="86" t="e">
        <f t="shared" si="295"/>
        <v>#REF!</v>
      </c>
      <c r="V679" s="86" t="e">
        <f t="shared" si="295"/>
        <v>#REF!</v>
      </c>
      <c r="W679" s="86" t="e">
        <f t="shared" si="295"/>
        <v>#REF!</v>
      </c>
      <c r="X679" s="86" t="e">
        <f t="shared" si="295"/>
        <v>#REF!</v>
      </c>
      <c r="Y679" s="86" t="e">
        <f t="shared" si="295"/>
        <v>#REF!</v>
      </c>
      <c r="Z679" s="86" t="e">
        <f t="shared" si="295"/>
        <v>#REF!</v>
      </c>
      <c r="AA679" s="39">
        <v>473</v>
      </c>
      <c r="AB679" s="88" t="e">
        <f>AA679*#REF!/$AI$18*10^3</f>
        <v>#REF!</v>
      </c>
      <c r="AC679" s="89">
        <f>INDEX(AdditionalVehs!$E$46:$N$91,MATCH(C679,AdditionalVehs!$C$46:$C$91),MATCH(D679,AdditionalVehs!$E$45:$N$45))</f>
        <v>39.31</v>
      </c>
      <c r="AD679" s="89">
        <f t="shared" si="287"/>
        <v>0.29806948635901798</v>
      </c>
      <c r="AE679" s="89">
        <f>INDEX(AdditionalVehs!$P$46:$Y$91,MATCH(C679,AdditionalVehs!$C$46:$C$91),MATCH(D679,AdditionalVehs!$AA$45:$AJ$45))</f>
        <v>31.56592895030975</v>
      </c>
      <c r="AF679" s="89">
        <f t="shared" si="292"/>
        <v>0.23934978958697742</v>
      </c>
      <c r="AG679" s="89">
        <v>0</v>
      </c>
    </row>
    <row r="680" spans="1:33" x14ac:dyDescent="0.2">
      <c r="A680" s="91" t="s">
        <v>2723</v>
      </c>
      <c r="B680" s="349" t="s">
        <v>2724</v>
      </c>
      <c r="C680" s="39" t="s">
        <v>2722</v>
      </c>
      <c r="D680" s="39">
        <v>2015</v>
      </c>
      <c r="E680" s="85" t="e">
        <f>#REF!*INDEX(AdditionalVehs!$AA$46:$AK$91,MATCH($C680,AdditionalVehs!$C$46:$C$91,0),MATCH(E$7,AdditionalVehs!$AA$45:$AK$45,0))</f>
        <v>#REF!</v>
      </c>
      <c r="F680" s="85" t="e">
        <f>#REF!*INDEX(AdditionalVehs!$AA$46:$AK$91,MATCH($C680,AdditionalVehs!$C$46:$C$91,0),MATCH(F$7,AdditionalVehs!$AA$45:$AK$45,0))</f>
        <v>#REF!</v>
      </c>
      <c r="G680" s="85" t="e">
        <f>#REF!*INDEX(AdditionalVehs!$AA$46:$AK$91,MATCH($C680,AdditionalVehs!$C$46:$C$91,0),MATCH(G$7,AdditionalVehs!$AA$45:$AK$45,0))</f>
        <v>#REF!</v>
      </c>
      <c r="H680" s="85" t="e">
        <f>#REF!*INDEX(AdditionalVehs!$AA$46:$AK$91,MATCH($C680,AdditionalVehs!$C$46:$C$91,0),MATCH(H$7,AdditionalVehs!$AA$45:$AK$45,0))</f>
        <v>#REF!</v>
      </c>
      <c r="I680" s="85" t="e">
        <f>#REF!*INDEX(AdditionalVehs!$AA$46:$AK$91,MATCH($C680,AdditionalVehs!$C$46:$C$91,0),MATCH(I$7,AdditionalVehs!$AA$45:$AK$45,0))</f>
        <v>#REF!</v>
      </c>
      <c r="J680" s="85" t="e">
        <f>#REF!*INDEX(AdditionalVehs!$AA$46:$AK$91,MATCH($C680,AdditionalVehs!$C$46:$C$91,0),MATCH(J$7,AdditionalVehs!$AA$45:$AK$45,0))</f>
        <v>#REF!</v>
      </c>
      <c r="K680" s="85" t="e">
        <f>#REF!*INDEX(AdditionalVehs!$AA$46:$AK$91,MATCH($C680,AdditionalVehs!$C$46:$C$91,0),MATCH(K$7,AdditionalVehs!$AA$45:$AK$45,0))</f>
        <v>#REF!</v>
      </c>
      <c r="L680" s="85" t="e">
        <f>#REF!*INDEX(AdditionalVehs!$AA$46:$AK$91,MATCH($C680,AdditionalVehs!$C$46:$C$91,0),MATCH(L$7,AdditionalVehs!$AA$45:$AK$45,0))</f>
        <v>#REF!</v>
      </c>
      <c r="M680" s="85" t="e">
        <f>#REF!*INDEX(AdditionalVehs!$AA$46:$AK$91,MATCH($C680,AdditionalVehs!$C$46:$C$91,0),MATCH(M$7,AdditionalVehs!$AA$45:$AK$45,0))</f>
        <v>#REF!</v>
      </c>
      <c r="N680" s="85" t="e">
        <f>#REF!*INDEX(AdditionalVehs!$AA$46:$AK$91,MATCH($C680,AdditionalVehs!$C$46:$C$91,0),MATCH(N$7,AdditionalVehs!$AA$45:$AK$45,0))</f>
        <v>#REF!</v>
      </c>
      <c r="O680" s="85" t="e">
        <f>#REF!*INDEX(AdditionalVehs!$AA$46:$AK$91,MATCH($C680,AdditionalVehs!$C$46:$C$91,0),MATCH(O$7,AdditionalVehs!$AA$45:$AK$45,0))</f>
        <v>#REF!</v>
      </c>
      <c r="P680" s="86" t="e">
        <f t="shared" ref="P680:P687" si="296">E680/$AI$18*10^6</f>
        <v>#REF!</v>
      </c>
      <c r="Q680" s="86" t="e">
        <f t="shared" si="290"/>
        <v>#REF!</v>
      </c>
      <c r="R680" s="86" t="e">
        <f t="shared" si="289"/>
        <v>#REF!</v>
      </c>
      <c r="S680" s="86" t="e">
        <f t="shared" si="295"/>
        <v>#REF!</v>
      </c>
      <c r="T680" s="86" t="e">
        <f t="shared" si="295"/>
        <v>#REF!</v>
      </c>
      <c r="U680" s="86" t="e">
        <f t="shared" si="295"/>
        <v>#REF!</v>
      </c>
      <c r="V680" s="86" t="e">
        <f t="shared" si="295"/>
        <v>#REF!</v>
      </c>
      <c r="W680" s="86" t="e">
        <f t="shared" si="295"/>
        <v>#REF!</v>
      </c>
      <c r="X680" s="86" t="e">
        <f t="shared" si="295"/>
        <v>#REF!</v>
      </c>
      <c r="Y680" s="86" t="e">
        <f t="shared" si="295"/>
        <v>#REF!</v>
      </c>
      <c r="Z680" s="86" t="e">
        <f t="shared" si="295"/>
        <v>#REF!</v>
      </c>
      <c r="AA680" s="39">
        <v>473</v>
      </c>
      <c r="AB680" s="88" t="e">
        <f>AA680*#REF!/$AI$18*10^3</f>
        <v>#REF!</v>
      </c>
      <c r="AC680" s="89">
        <f>INDEX(AdditionalVehs!$E$46:$N$91,MATCH(C680,AdditionalVehs!$C$46:$C$91),MATCH(D680,AdditionalVehs!$E$45:$N$45))</f>
        <v>36.858046999999999</v>
      </c>
      <c r="AD680" s="89">
        <f t="shared" si="287"/>
        <v>0.27947746470329543</v>
      </c>
      <c r="AE680" s="89">
        <f>INDEX(AdditionalVehs!$P$46:$Y$91,MATCH(C680,AdditionalVehs!$C$46:$C$91),MATCH(D680,AdditionalVehs!$AA$45:$AJ$45))</f>
        <v>29.597010756783959</v>
      </c>
      <c r="AF680" s="89">
        <f t="shared" si="292"/>
        <v>0.22442039669389274</v>
      </c>
      <c r="AG680" s="89">
        <v>0</v>
      </c>
    </row>
    <row r="681" spans="1:33" x14ac:dyDescent="0.2">
      <c r="A681" s="91" t="s">
        <v>2725</v>
      </c>
      <c r="B681" s="349" t="s">
        <v>2726</v>
      </c>
      <c r="C681" s="39" t="s">
        <v>2722</v>
      </c>
      <c r="D681" s="39">
        <v>2020</v>
      </c>
      <c r="E681" s="85" t="e">
        <f>#REF!*INDEX(AdditionalVehs!$AA$46:$AK$91,MATCH($C681,AdditionalVehs!$C$46:$C$91,0),MATCH(E$7,AdditionalVehs!$AA$45:$AK$45,0))</f>
        <v>#REF!</v>
      </c>
      <c r="F681" s="85" t="e">
        <f>#REF!*INDEX(AdditionalVehs!$AA$46:$AK$91,MATCH($C681,AdditionalVehs!$C$46:$C$91,0),MATCH(F$7,AdditionalVehs!$AA$45:$AK$45,0))</f>
        <v>#REF!</v>
      </c>
      <c r="G681" s="85" t="e">
        <f>#REF!*INDEX(AdditionalVehs!$AA$46:$AK$91,MATCH($C681,AdditionalVehs!$C$46:$C$91,0),MATCH(G$7,AdditionalVehs!$AA$45:$AK$45,0))</f>
        <v>#REF!</v>
      </c>
      <c r="H681" s="85" t="e">
        <f>#REF!*INDEX(AdditionalVehs!$AA$46:$AK$91,MATCH($C681,AdditionalVehs!$C$46:$C$91,0),MATCH(H$7,AdditionalVehs!$AA$45:$AK$45,0))</f>
        <v>#REF!</v>
      </c>
      <c r="I681" s="85" t="e">
        <f>#REF!*INDEX(AdditionalVehs!$AA$46:$AK$91,MATCH($C681,AdditionalVehs!$C$46:$C$91,0),MATCH(I$7,AdditionalVehs!$AA$45:$AK$45,0))</f>
        <v>#REF!</v>
      </c>
      <c r="J681" s="85" t="e">
        <f>#REF!*INDEX(AdditionalVehs!$AA$46:$AK$91,MATCH($C681,AdditionalVehs!$C$46:$C$91,0),MATCH(J$7,AdditionalVehs!$AA$45:$AK$45,0))</f>
        <v>#REF!</v>
      </c>
      <c r="K681" s="85" t="e">
        <f>#REF!*INDEX(AdditionalVehs!$AA$46:$AK$91,MATCH($C681,AdditionalVehs!$C$46:$C$91,0),MATCH(K$7,AdditionalVehs!$AA$45:$AK$45,0))</f>
        <v>#REF!</v>
      </c>
      <c r="L681" s="85" t="e">
        <f>#REF!*INDEX(AdditionalVehs!$AA$46:$AK$91,MATCH($C681,AdditionalVehs!$C$46:$C$91,0),MATCH(L$7,AdditionalVehs!$AA$45:$AK$45,0))</f>
        <v>#REF!</v>
      </c>
      <c r="M681" s="85" t="e">
        <f>#REF!*INDEX(AdditionalVehs!$AA$46:$AK$91,MATCH($C681,AdditionalVehs!$C$46:$C$91,0),MATCH(M$7,AdditionalVehs!$AA$45:$AK$45,0))</f>
        <v>#REF!</v>
      </c>
      <c r="N681" s="85" t="e">
        <f>#REF!*INDEX(AdditionalVehs!$AA$46:$AK$91,MATCH($C681,AdditionalVehs!$C$46:$C$91,0),MATCH(N$7,AdditionalVehs!$AA$45:$AK$45,0))</f>
        <v>#REF!</v>
      </c>
      <c r="O681" s="85" t="e">
        <f>#REF!*INDEX(AdditionalVehs!$AA$46:$AK$91,MATCH($C681,AdditionalVehs!$C$46:$C$91,0),MATCH(O$7,AdditionalVehs!$AA$45:$AK$45,0))</f>
        <v>#REF!</v>
      </c>
      <c r="P681" s="86" t="e">
        <f t="shared" si="296"/>
        <v>#REF!</v>
      </c>
      <c r="Q681" s="86" t="e">
        <f t="shared" si="290"/>
        <v>#REF!</v>
      </c>
      <c r="R681" s="86" t="e">
        <f t="shared" si="289"/>
        <v>#REF!</v>
      </c>
      <c r="S681" s="86" t="e">
        <f t="shared" si="295"/>
        <v>#REF!</v>
      </c>
      <c r="T681" s="86" t="e">
        <f t="shared" si="295"/>
        <v>#REF!</v>
      </c>
      <c r="U681" s="86" t="e">
        <f t="shared" si="295"/>
        <v>#REF!</v>
      </c>
      <c r="V681" s="86" t="e">
        <f t="shared" si="295"/>
        <v>#REF!</v>
      </c>
      <c r="W681" s="86" t="e">
        <f t="shared" si="295"/>
        <v>#REF!</v>
      </c>
      <c r="X681" s="86" t="e">
        <f t="shared" si="295"/>
        <v>#REF!</v>
      </c>
      <c r="Y681" s="86" t="e">
        <f t="shared" si="295"/>
        <v>#REF!</v>
      </c>
      <c r="Z681" s="86" t="e">
        <f t="shared" si="295"/>
        <v>#REF!</v>
      </c>
      <c r="AA681" s="39">
        <v>473</v>
      </c>
      <c r="AB681" s="88" t="e">
        <f>AA681*#REF!/$AI$18*10^3</f>
        <v>#REF!</v>
      </c>
      <c r="AC681" s="89">
        <f>INDEX(AdditionalVehs!$E$46:$N$91,MATCH(C681,AdditionalVehs!$C$46:$C$91),MATCH(D681,AdditionalVehs!$E$45:$N$45))</f>
        <v>42.721912000000003</v>
      </c>
      <c r="AD681" s="89">
        <f t="shared" si="287"/>
        <v>0.32394043159794372</v>
      </c>
      <c r="AE681" s="89">
        <f>INDEX(AdditionalVehs!$P$46:$Y$91,MATCH(C681,AdditionalVehs!$C$46:$C$91),MATCH(D681,AdditionalVehs!$AA$45:$AJ$45))</f>
        <v>34.305694195201873</v>
      </c>
      <c r="AF681" s="89">
        <f t="shared" si="292"/>
        <v>0.26012415792300603</v>
      </c>
      <c r="AG681" s="89">
        <v>0</v>
      </c>
    </row>
    <row r="682" spans="1:33" x14ac:dyDescent="0.2">
      <c r="A682" s="91" t="s">
        <v>2727</v>
      </c>
      <c r="B682" s="349" t="s">
        <v>2728</v>
      </c>
      <c r="C682" s="39" t="s">
        <v>2722</v>
      </c>
      <c r="D682" s="39">
        <v>2025</v>
      </c>
      <c r="E682" s="85" t="e">
        <f>#REF!*INDEX(AdditionalVehs!$AA$46:$AK$91,MATCH($C682,AdditionalVehs!$C$46:$C$91,0),MATCH(E$7,AdditionalVehs!$AA$45:$AK$45,0))</f>
        <v>#REF!</v>
      </c>
      <c r="F682" s="85" t="e">
        <f>#REF!*INDEX(AdditionalVehs!$AA$46:$AK$91,MATCH($C682,AdditionalVehs!$C$46:$C$91,0),MATCH(F$7,AdditionalVehs!$AA$45:$AK$45,0))</f>
        <v>#REF!</v>
      </c>
      <c r="G682" s="85" t="e">
        <f>#REF!*INDEX(AdditionalVehs!$AA$46:$AK$91,MATCH($C682,AdditionalVehs!$C$46:$C$91,0),MATCH(G$7,AdditionalVehs!$AA$45:$AK$45,0))</f>
        <v>#REF!</v>
      </c>
      <c r="H682" s="85" t="e">
        <f>#REF!*INDEX(AdditionalVehs!$AA$46:$AK$91,MATCH($C682,AdditionalVehs!$C$46:$C$91,0),MATCH(H$7,AdditionalVehs!$AA$45:$AK$45,0))</f>
        <v>#REF!</v>
      </c>
      <c r="I682" s="85" t="e">
        <f>#REF!*INDEX(AdditionalVehs!$AA$46:$AK$91,MATCH($C682,AdditionalVehs!$C$46:$C$91,0),MATCH(I$7,AdditionalVehs!$AA$45:$AK$45,0))</f>
        <v>#REF!</v>
      </c>
      <c r="J682" s="85" t="e">
        <f>#REF!*INDEX(AdditionalVehs!$AA$46:$AK$91,MATCH($C682,AdditionalVehs!$C$46:$C$91,0),MATCH(J$7,AdditionalVehs!$AA$45:$AK$45,0))</f>
        <v>#REF!</v>
      </c>
      <c r="K682" s="85" t="e">
        <f>#REF!*INDEX(AdditionalVehs!$AA$46:$AK$91,MATCH($C682,AdditionalVehs!$C$46:$C$91,0),MATCH(K$7,AdditionalVehs!$AA$45:$AK$45,0))</f>
        <v>#REF!</v>
      </c>
      <c r="L682" s="85" t="e">
        <f>#REF!*INDEX(AdditionalVehs!$AA$46:$AK$91,MATCH($C682,AdditionalVehs!$C$46:$C$91,0),MATCH(L$7,AdditionalVehs!$AA$45:$AK$45,0))</f>
        <v>#REF!</v>
      </c>
      <c r="M682" s="85" t="e">
        <f>#REF!*INDEX(AdditionalVehs!$AA$46:$AK$91,MATCH($C682,AdditionalVehs!$C$46:$C$91,0),MATCH(M$7,AdditionalVehs!$AA$45:$AK$45,0))</f>
        <v>#REF!</v>
      </c>
      <c r="N682" s="85" t="e">
        <f>#REF!*INDEX(AdditionalVehs!$AA$46:$AK$91,MATCH($C682,AdditionalVehs!$C$46:$C$91,0),MATCH(N$7,AdditionalVehs!$AA$45:$AK$45,0))</f>
        <v>#REF!</v>
      </c>
      <c r="O682" s="85" t="e">
        <f>#REF!*INDEX(AdditionalVehs!$AA$46:$AK$91,MATCH($C682,AdditionalVehs!$C$46:$C$91,0),MATCH(O$7,AdditionalVehs!$AA$45:$AK$45,0))</f>
        <v>#REF!</v>
      </c>
      <c r="P682" s="86" t="e">
        <f t="shared" si="296"/>
        <v>#REF!</v>
      </c>
      <c r="Q682" s="86" t="e">
        <f t="shared" si="290"/>
        <v>#REF!</v>
      </c>
      <c r="R682" s="86" t="e">
        <f t="shared" si="289"/>
        <v>#REF!</v>
      </c>
      <c r="S682" s="86" t="e">
        <f t="shared" si="295"/>
        <v>#REF!</v>
      </c>
      <c r="T682" s="86" t="e">
        <f t="shared" si="295"/>
        <v>#REF!</v>
      </c>
      <c r="U682" s="86" t="e">
        <f t="shared" si="295"/>
        <v>#REF!</v>
      </c>
      <c r="V682" s="86" t="e">
        <f t="shared" si="295"/>
        <v>#REF!</v>
      </c>
      <c r="W682" s="86" t="e">
        <f t="shared" si="295"/>
        <v>#REF!</v>
      </c>
      <c r="X682" s="86" t="e">
        <f t="shared" si="295"/>
        <v>#REF!</v>
      </c>
      <c r="Y682" s="86" t="e">
        <f t="shared" si="295"/>
        <v>#REF!</v>
      </c>
      <c r="Z682" s="86" t="e">
        <f t="shared" si="295"/>
        <v>#REF!</v>
      </c>
      <c r="AA682" s="39">
        <v>473</v>
      </c>
      <c r="AB682" s="88" t="e">
        <f>AA682*#REF!/$AI$18*10^3</f>
        <v>#REF!</v>
      </c>
      <c r="AC682" s="89">
        <f>INDEX(AdditionalVehs!$E$46:$N$91,MATCH(C682,AdditionalVehs!$C$46:$C$91),MATCH(D682,AdditionalVehs!$E$45:$N$45))</f>
        <v>52.171664999999997</v>
      </c>
      <c r="AD682" s="89">
        <f t="shared" si="287"/>
        <v>0.39559352299783146</v>
      </c>
      <c r="AE682" s="89">
        <f>INDEX(AdditionalVehs!$P$46:$Y$91,MATCH(C682,AdditionalVehs!$C$46:$C$91),MATCH(D682,AdditionalVehs!$AA$45:$AJ$45))</f>
        <v>41.893845601866239</v>
      </c>
      <c r="AF682" s="89">
        <f t="shared" si="292"/>
        <v>0.3176615884037719</v>
      </c>
      <c r="AG682" s="89">
        <v>0</v>
      </c>
    </row>
    <row r="683" spans="1:33" x14ac:dyDescent="0.2">
      <c r="A683" s="91" t="s">
        <v>2729</v>
      </c>
      <c r="B683" s="349" t="s">
        <v>2730</v>
      </c>
      <c r="C683" s="39" t="s">
        <v>2722</v>
      </c>
      <c r="D683" s="39">
        <v>2030</v>
      </c>
      <c r="E683" s="85" t="e">
        <f>#REF!*INDEX(AdditionalVehs!$AA$46:$AK$91,MATCH($C683,AdditionalVehs!$C$46:$C$91,0),MATCH(E$7,AdditionalVehs!$AA$45:$AK$45,0))</f>
        <v>#REF!</v>
      </c>
      <c r="F683" s="85" t="e">
        <f>#REF!*INDEX(AdditionalVehs!$AA$46:$AK$91,MATCH($C683,AdditionalVehs!$C$46:$C$91,0),MATCH(F$7,AdditionalVehs!$AA$45:$AK$45,0))</f>
        <v>#REF!</v>
      </c>
      <c r="G683" s="85" t="e">
        <f>#REF!*INDEX(AdditionalVehs!$AA$46:$AK$91,MATCH($C683,AdditionalVehs!$C$46:$C$91,0),MATCH(G$7,AdditionalVehs!$AA$45:$AK$45,0))</f>
        <v>#REF!</v>
      </c>
      <c r="H683" s="85" t="e">
        <f>#REF!*INDEX(AdditionalVehs!$AA$46:$AK$91,MATCH($C683,AdditionalVehs!$C$46:$C$91,0),MATCH(H$7,AdditionalVehs!$AA$45:$AK$45,0))</f>
        <v>#REF!</v>
      </c>
      <c r="I683" s="85" t="e">
        <f>#REF!*INDEX(AdditionalVehs!$AA$46:$AK$91,MATCH($C683,AdditionalVehs!$C$46:$C$91,0),MATCH(I$7,AdditionalVehs!$AA$45:$AK$45,0))</f>
        <v>#REF!</v>
      </c>
      <c r="J683" s="85" t="e">
        <f>#REF!*INDEX(AdditionalVehs!$AA$46:$AK$91,MATCH($C683,AdditionalVehs!$C$46:$C$91,0),MATCH(J$7,AdditionalVehs!$AA$45:$AK$45,0))</f>
        <v>#REF!</v>
      </c>
      <c r="K683" s="85" t="e">
        <f>#REF!*INDEX(AdditionalVehs!$AA$46:$AK$91,MATCH($C683,AdditionalVehs!$C$46:$C$91,0),MATCH(K$7,AdditionalVehs!$AA$45:$AK$45,0))</f>
        <v>#REF!</v>
      </c>
      <c r="L683" s="85" t="e">
        <f>#REF!*INDEX(AdditionalVehs!$AA$46:$AK$91,MATCH($C683,AdditionalVehs!$C$46:$C$91,0),MATCH(L$7,AdditionalVehs!$AA$45:$AK$45,0))</f>
        <v>#REF!</v>
      </c>
      <c r="M683" s="85" t="e">
        <f>#REF!*INDEX(AdditionalVehs!$AA$46:$AK$91,MATCH($C683,AdditionalVehs!$C$46:$C$91,0),MATCH(M$7,AdditionalVehs!$AA$45:$AK$45,0))</f>
        <v>#REF!</v>
      </c>
      <c r="N683" s="85" t="e">
        <f>#REF!*INDEX(AdditionalVehs!$AA$46:$AK$91,MATCH($C683,AdditionalVehs!$C$46:$C$91,0),MATCH(N$7,AdditionalVehs!$AA$45:$AK$45,0))</f>
        <v>#REF!</v>
      </c>
      <c r="O683" s="85" t="e">
        <f>#REF!*INDEX(AdditionalVehs!$AA$46:$AK$91,MATCH($C683,AdditionalVehs!$C$46:$C$91,0),MATCH(O$7,AdditionalVehs!$AA$45:$AK$45,0))</f>
        <v>#REF!</v>
      </c>
      <c r="P683" s="86" t="e">
        <f t="shared" si="296"/>
        <v>#REF!</v>
      </c>
      <c r="Q683" s="86" t="e">
        <f t="shared" si="290"/>
        <v>#REF!</v>
      </c>
      <c r="R683" s="86" t="e">
        <f t="shared" si="289"/>
        <v>#REF!</v>
      </c>
      <c r="S683" s="86" t="e">
        <f t="shared" si="295"/>
        <v>#REF!</v>
      </c>
      <c r="T683" s="86" t="e">
        <f t="shared" si="295"/>
        <v>#REF!</v>
      </c>
      <c r="U683" s="86" t="e">
        <f t="shared" si="295"/>
        <v>#REF!</v>
      </c>
      <c r="V683" s="86" t="e">
        <f t="shared" si="295"/>
        <v>#REF!</v>
      </c>
      <c r="W683" s="86" t="e">
        <f t="shared" si="295"/>
        <v>#REF!</v>
      </c>
      <c r="X683" s="86" t="e">
        <f t="shared" si="295"/>
        <v>#REF!</v>
      </c>
      <c r="Y683" s="86" t="e">
        <f t="shared" si="295"/>
        <v>#REF!</v>
      </c>
      <c r="Z683" s="86" t="e">
        <f t="shared" si="295"/>
        <v>#REF!</v>
      </c>
      <c r="AA683" s="39">
        <v>473</v>
      </c>
      <c r="AB683" s="88" t="e">
        <f>AA683*#REF!/$AI$18*10^3</f>
        <v>#REF!</v>
      </c>
      <c r="AC683" s="89">
        <f>INDEX(AdditionalVehs!$E$46:$N$91,MATCH(C683,AdditionalVehs!$C$46:$C$91),MATCH(D683,AdditionalVehs!$E$45:$N$45))</f>
        <v>53.157767999999997</v>
      </c>
      <c r="AD683" s="89">
        <f t="shared" si="287"/>
        <v>0.40307068439969068</v>
      </c>
      <c r="AE683" s="89">
        <f>INDEX(AdditionalVehs!$P$46:$Y$91,MATCH(C683,AdditionalVehs!$C$46:$C$91),MATCH(D683,AdditionalVehs!$AA$45:$AJ$45))</f>
        <v>42.685686284534448</v>
      </c>
      <c r="AF683" s="89">
        <f t="shared" si="292"/>
        <v>0.32366574880980314</v>
      </c>
      <c r="AG683" s="89">
        <v>0</v>
      </c>
    </row>
    <row r="684" spans="1:33" x14ac:dyDescent="0.2">
      <c r="A684" s="91" t="s">
        <v>2731</v>
      </c>
      <c r="B684" s="349" t="s">
        <v>2732</v>
      </c>
      <c r="C684" s="39" t="s">
        <v>2722</v>
      </c>
      <c r="D684" s="39">
        <v>2035</v>
      </c>
      <c r="E684" s="85" t="e">
        <f>#REF!*INDEX(AdditionalVehs!$AA$46:$AK$91,MATCH($C684,AdditionalVehs!$C$46:$C$91,0),MATCH(E$7,AdditionalVehs!$AA$45:$AK$45,0))</f>
        <v>#REF!</v>
      </c>
      <c r="F684" s="85" t="e">
        <f>#REF!*INDEX(AdditionalVehs!$AA$46:$AK$91,MATCH($C684,AdditionalVehs!$C$46:$C$91,0),MATCH(F$7,AdditionalVehs!$AA$45:$AK$45,0))</f>
        <v>#REF!</v>
      </c>
      <c r="G684" s="85" t="e">
        <f>#REF!*INDEX(AdditionalVehs!$AA$46:$AK$91,MATCH($C684,AdditionalVehs!$C$46:$C$91,0),MATCH(G$7,AdditionalVehs!$AA$45:$AK$45,0))</f>
        <v>#REF!</v>
      </c>
      <c r="H684" s="85" t="e">
        <f>#REF!*INDEX(AdditionalVehs!$AA$46:$AK$91,MATCH($C684,AdditionalVehs!$C$46:$C$91,0),MATCH(H$7,AdditionalVehs!$AA$45:$AK$45,0))</f>
        <v>#REF!</v>
      </c>
      <c r="I684" s="85" t="e">
        <f>#REF!*INDEX(AdditionalVehs!$AA$46:$AK$91,MATCH($C684,AdditionalVehs!$C$46:$C$91,0),MATCH(I$7,AdditionalVehs!$AA$45:$AK$45,0))</f>
        <v>#REF!</v>
      </c>
      <c r="J684" s="85" t="e">
        <f>#REF!*INDEX(AdditionalVehs!$AA$46:$AK$91,MATCH($C684,AdditionalVehs!$C$46:$C$91,0),MATCH(J$7,AdditionalVehs!$AA$45:$AK$45,0))</f>
        <v>#REF!</v>
      </c>
      <c r="K684" s="85" t="e">
        <f>#REF!*INDEX(AdditionalVehs!$AA$46:$AK$91,MATCH($C684,AdditionalVehs!$C$46:$C$91,0),MATCH(K$7,AdditionalVehs!$AA$45:$AK$45,0))</f>
        <v>#REF!</v>
      </c>
      <c r="L684" s="85" t="e">
        <f>#REF!*INDEX(AdditionalVehs!$AA$46:$AK$91,MATCH($C684,AdditionalVehs!$C$46:$C$91,0),MATCH(L$7,AdditionalVehs!$AA$45:$AK$45,0))</f>
        <v>#REF!</v>
      </c>
      <c r="M684" s="85" t="e">
        <f>#REF!*INDEX(AdditionalVehs!$AA$46:$AK$91,MATCH($C684,AdditionalVehs!$C$46:$C$91,0),MATCH(M$7,AdditionalVehs!$AA$45:$AK$45,0))</f>
        <v>#REF!</v>
      </c>
      <c r="N684" s="85" t="e">
        <f>#REF!*INDEX(AdditionalVehs!$AA$46:$AK$91,MATCH($C684,AdditionalVehs!$C$46:$C$91,0),MATCH(N$7,AdditionalVehs!$AA$45:$AK$45,0))</f>
        <v>#REF!</v>
      </c>
      <c r="O684" s="85" t="e">
        <f>#REF!*INDEX(AdditionalVehs!$AA$46:$AK$91,MATCH($C684,AdditionalVehs!$C$46:$C$91,0),MATCH(O$7,AdditionalVehs!$AA$45:$AK$45,0))</f>
        <v>#REF!</v>
      </c>
      <c r="P684" s="86" t="e">
        <f t="shared" si="296"/>
        <v>#REF!</v>
      </c>
      <c r="Q684" s="86" t="e">
        <f t="shared" si="290"/>
        <v>#REF!</v>
      </c>
      <c r="R684" s="86" t="e">
        <f t="shared" si="289"/>
        <v>#REF!</v>
      </c>
      <c r="S684" s="86" t="e">
        <f t="shared" si="295"/>
        <v>#REF!</v>
      </c>
      <c r="T684" s="86" t="e">
        <f t="shared" si="295"/>
        <v>#REF!</v>
      </c>
      <c r="U684" s="86" t="e">
        <f t="shared" si="295"/>
        <v>#REF!</v>
      </c>
      <c r="V684" s="86" t="e">
        <f t="shared" si="295"/>
        <v>#REF!</v>
      </c>
      <c r="W684" s="86" t="e">
        <f t="shared" si="295"/>
        <v>#REF!</v>
      </c>
      <c r="X684" s="86" t="e">
        <f t="shared" si="295"/>
        <v>#REF!</v>
      </c>
      <c r="Y684" s="86" t="e">
        <f t="shared" si="295"/>
        <v>#REF!</v>
      </c>
      <c r="Z684" s="86" t="e">
        <f t="shared" si="295"/>
        <v>#REF!</v>
      </c>
      <c r="AA684" s="39">
        <v>473</v>
      </c>
      <c r="AB684" s="88" t="e">
        <f>AA684*#REF!/$AI$18*10^3</f>
        <v>#REF!</v>
      </c>
      <c r="AC684" s="89">
        <f>INDEX(AdditionalVehs!$E$46:$N$91,MATCH(C684,AdditionalVehs!$C$46:$C$91),MATCH(D684,AdditionalVehs!$E$45:$N$45))</f>
        <v>53.508228000000003</v>
      </c>
      <c r="AD684" s="89">
        <f t="shared" si="287"/>
        <v>0.40572805993236388</v>
      </c>
      <c r="AE684" s="89">
        <f>INDEX(AdditionalVehs!$P$46:$Y$91,MATCH(C684,AdditionalVehs!$C$46:$C$91),MATCH(D684,AdditionalVehs!$AA$45:$AJ$45))</f>
        <v>42.967105655176162</v>
      </c>
      <c r="AF684" s="89">
        <f t="shared" si="292"/>
        <v>0.32579962129158013</v>
      </c>
      <c r="AG684" s="89">
        <v>0</v>
      </c>
    </row>
    <row r="685" spans="1:33" x14ac:dyDescent="0.2">
      <c r="A685" s="91" t="s">
        <v>2733</v>
      </c>
      <c r="B685" s="349" t="s">
        <v>2734</v>
      </c>
      <c r="C685" s="39" t="s">
        <v>2722</v>
      </c>
      <c r="D685" s="39">
        <v>2040</v>
      </c>
      <c r="E685" s="85" t="e">
        <f>#REF!*INDEX(AdditionalVehs!$AA$46:$AK$91,MATCH($C685,AdditionalVehs!$C$46:$C$91,0),MATCH(E$7,AdditionalVehs!$AA$45:$AK$45,0))</f>
        <v>#REF!</v>
      </c>
      <c r="F685" s="85" t="e">
        <f>#REF!*INDEX(AdditionalVehs!$AA$46:$AK$91,MATCH($C685,AdditionalVehs!$C$46:$C$91,0),MATCH(F$7,AdditionalVehs!$AA$45:$AK$45,0))</f>
        <v>#REF!</v>
      </c>
      <c r="G685" s="85" t="e">
        <f>#REF!*INDEX(AdditionalVehs!$AA$46:$AK$91,MATCH($C685,AdditionalVehs!$C$46:$C$91,0),MATCH(G$7,AdditionalVehs!$AA$45:$AK$45,0))</f>
        <v>#REF!</v>
      </c>
      <c r="H685" s="85" t="e">
        <f>#REF!*INDEX(AdditionalVehs!$AA$46:$AK$91,MATCH($C685,AdditionalVehs!$C$46:$C$91,0),MATCH(H$7,AdditionalVehs!$AA$45:$AK$45,0))</f>
        <v>#REF!</v>
      </c>
      <c r="I685" s="85" t="e">
        <f>#REF!*INDEX(AdditionalVehs!$AA$46:$AK$91,MATCH($C685,AdditionalVehs!$C$46:$C$91,0),MATCH(I$7,AdditionalVehs!$AA$45:$AK$45,0))</f>
        <v>#REF!</v>
      </c>
      <c r="J685" s="85" t="e">
        <f>#REF!*INDEX(AdditionalVehs!$AA$46:$AK$91,MATCH($C685,AdditionalVehs!$C$46:$C$91,0),MATCH(J$7,AdditionalVehs!$AA$45:$AK$45,0))</f>
        <v>#REF!</v>
      </c>
      <c r="K685" s="85" t="e">
        <f>#REF!*INDEX(AdditionalVehs!$AA$46:$AK$91,MATCH($C685,AdditionalVehs!$C$46:$C$91,0),MATCH(K$7,AdditionalVehs!$AA$45:$AK$45,0))</f>
        <v>#REF!</v>
      </c>
      <c r="L685" s="85" t="e">
        <f>#REF!*INDEX(AdditionalVehs!$AA$46:$AK$91,MATCH($C685,AdditionalVehs!$C$46:$C$91,0),MATCH(L$7,AdditionalVehs!$AA$45:$AK$45,0))</f>
        <v>#REF!</v>
      </c>
      <c r="M685" s="85" t="e">
        <f>#REF!*INDEX(AdditionalVehs!$AA$46:$AK$91,MATCH($C685,AdditionalVehs!$C$46:$C$91,0),MATCH(M$7,AdditionalVehs!$AA$45:$AK$45,0))</f>
        <v>#REF!</v>
      </c>
      <c r="N685" s="85" t="e">
        <f>#REF!*INDEX(AdditionalVehs!$AA$46:$AK$91,MATCH($C685,AdditionalVehs!$C$46:$C$91,0),MATCH(N$7,AdditionalVehs!$AA$45:$AK$45,0))</f>
        <v>#REF!</v>
      </c>
      <c r="O685" s="85" t="e">
        <f>#REF!*INDEX(AdditionalVehs!$AA$46:$AK$91,MATCH($C685,AdditionalVehs!$C$46:$C$91,0),MATCH(O$7,AdditionalVehs!$AA$45:$AK$45,0))</f>
        <v>#REF!</v>
      </c>
      <c r="P685" s="86" t="e">
        <f t="shared" si="296"/>
        <v>#REF!</v>
      </c>
      <c r="Q685" s="86" t="e">
        <f t="shared" si="290"/>
        <v>#REF!</v>
      </c>
      <c r="R685" s="86" t="e">
        <f t="shared" si="289"/>
        <v>#REF!</v>
      </c>
      <c r="S685" s="86" t="e">
        <f t="shared" si="295"/>
        <v>#REF!</v>
      </c>
      <c r="T685" s="86" t="e">
        <f t="shared" si="295"/>
        <v>#REF!</v>
      </c>
      <c r="U685" s="86" t="e">
        <f t="shared" si="295"/>
        <v>#REF!</v>
      </c>
      <c r="V685" s="86" t="e">
        <f t="shared" si="295"/>
        <v>#REF!</v>
      </c>
      <c r="W685" s="86" t="e">
        <f t="shared" si="295"/>
        <v>#REF!</v>
      </c>
      <c r="X685" s="86" t="e">
        <f t="shared" si="295"/>
        <v>#REF!</v>
      </c>
      <c r="Y685" s="86" t="e">
        <f t="shared" si="295"/>
        <v>#REF!</v>
      </c>
      <c r="Z685" s="86" t="e">
        <f t="shared" si="295"/>
        <v>#REF!</v>
      </c>
      <c r="AA685" s="39">
        <v>473</v>
      </c>
      <c r="AB685" s="88" t="e">
        <f>AA685*#REF!/$AI$18*10^3</f>
        <v>#REF!</v>
      </c>
      <c r="AC685" s="89">
        <f>INDEX(AdditionalVehs!$E$46:$N$91,MATCH(C685,AdditionalVehs!$C$46:$C$91),MATCH(D685,AdditionalVehs!$E$45:$N$45))</f>
        <v>53.632525999999999</v>
      </c>
      <c r="AD685" s="89">
        <f t="shared" si="287"/>
        <v>0.40667055398007318</v>
      </c>
      <c r="AE685" s="89">
        <f>INDEX(AdditionalVehs!$P$46:$Y$91,MATCH(C685,AdditionalVehs!$C$46:$C$91),MATCH(D685,AdditionalVehs!$AA$45:$AJ$45))</f>
        <v>43.066916945857038</v>
      </c>
      <c r="AF685" s="89">
        <f t="shared" si="292"/>
        <v>0.32655644398672334</v>
      </c>
      <c r="AG685" s="89">
        <v>0</v>
      </c>
    </row>
    <row r="686" spans="1:33" x14ac:dyDescent="0.2">
      <c r="A686" s="91" t="s">
        <v>2735</v>
      </c>
      <c r="B686" s="349" t="s">
        <v>2736</v>
      </c>
      <c r="C686" s="39" t="s">
        <v>2722</v>
      </c>
      <c r="D686" s="39">
        <v>2045</v>
      </c>
      <c r="E686" s="85" t="e">
        <f>#REF!*INDEX(AdditionalVehs!$AA$46:$AK$91,MATCH($C686,AdditionalVehs!$C$46:$C$91,0),MATCH(E$7,AdditionalVehs!$AA$45:$AK$45,0))</f>
        <v>#REF!</v>
      </c>
      <c r="F686" s="85" t="e">
        <f>#REF!*INDEX(AdditionalVehs!$AA$46:$AK$91,MATCH($C686,AdditionalVehs!$C$46:$C$91,0),MATCH(F$7,AdditionalVehs!$AA$45:$AK$45,0))</f>
        <v>#REF!</v>
      </c>
      <c r="G686" s="85" t="e">
        <f>#REF!*INDEX(AdditionalVehs!$AA$46:$AK$91,MATCH($C686,AdditionalVehs!$C$46:$C$91,0),MATCH(G$7,AdditionalVehs!$AA$45:$AK$45,0))</f>
        <v>#REF!</v>
      </c>
      <c r="H686" s="85" t="e">
        <f>#REF!*INDEX(AdditionalVehs!$AA$46:$AK$91,MATCH($C686,AdditionalVehs!$C$46:$C$91,0),MATCH(H$7,AdditionalVehs!$AA$45:$AK$45,0))</f>
        <v>#REF!</v>
      </c>
      <c r="I686" s="85" t="e">
        <f>#REF!*INDEX(AdditionalVehs!$AA$46:$AK$91,MATCH($C686,AdditionalVehs!$C$46:$C$91,0),MATCH(I$7,AdditionalVehs!$AA$45:$AK$45,0))</f>
        <v>#REF!</v>
      </c>
      <c r="J686" s="85" t="e">
        <f>#REF!*INDEX(AdditionalVehs!$AA$46:$AK$91,MATCH($C686,AdditionalVehs!$C$46:$C$91,0),MATCH(J$7,AdditionalVehs!$AA$45:$AK$45,0))</f>
        <v>#REF!</v>
      </c>
      <c r="K686" s="85" t="e">
        <f>#REF!*INDEX(AdditionalVehs!$AA$46:$AK$91,MATCH($C686,AdditionalVehs!$C$46:$C$91,0),MATCH(K$7,AdditionalVehs!$AA$45:$AK$45,0))</f>
        <v>#REF!</v>
      </c>
      <c r="L686" s="85" t="e">
        <f>#REF!*INDEX(AdditionalVehs!$AA$46:$AK$91,MATCH($C686,AdditionalVehs!$C$46:$C$91,0),MATCH(L$7,AdditionalVehs!$AA$45:$AK$45,0))</f>
        <v>#REF!</v>
      </c>
      <c r="M686" s="85" t="e">
        <f>#REF!*INDEX(AdditionalVehs!$AA$46:$AK$91,MATCH($C686,AdditionalVehs!$C$46:$C$91,0),MATCH(M$7,AdditionalVehs!$AA$45:$AK$45,0))</f>
        <v>#REF!</v>
      </c>
      <c r="N686" s="85" t="e">
        <f>#REF!*INDEX(AdditionalVehs!$AA$46:$AK$91,MATCH($C686,AdditionalVehs!$C$46:$C$91,0),MATCH(N$7,AdditionalVehs!$AA$45:$AK$45,0))</f>
        <v>#REF!</v>
      </c>
      <c r="O686" s="85" t="e">
        <f>#REF!*INDEX(AdditionalVehs!$AA$46:$AK$91,MATCH($C686,AdditionalVehs!$C$46:$C$91,0),MATCH(O$7,AdditionalVehs!$AA$45:$AK$45,0))</f>
        <v>#REF!</v>
      </c>
      <c r="P686" s="86" t="e">
        <f t="shared" si="296"/>
        <v>#REF!</v>
      </c>
      <c r="Q686" s="86" t="e">
        <f t="shared" si="290"/>
        <v>#REF!</v>
      </c>
      <c r="R686" s="86" t="e">
        <f t="shared" si="289"/>
        <v>#REF!</v>
      </c>
      <c r="S686" s="86" t="e">
        <f t="shared" si="295"/>
        <v>#REF!</v>
      </c>
      <c r="T686" s="86" t="e">
        <f t="shared" si="295"/>
        <v>#REF!</v>
      </c>
      <c r="U686" s="86" t="e">
        <f t="shared" si="295"/>
        <v>#REF!</v>
      </c>
      <c r="V686" s="86" t="e">
        <f t="shared" si="295"/>
        <v>#REF!</v>
      </c>
      <c r="W686" s="86" t="e">
        <f t="shared" si="295"/>
        <v>#REF!</v>
      </c>
      <c r="X686" s="86" t="e">
        <f t="shared" si="295"/>
        <v>#REF!</v>
      </c>
      <c r="Y686" s="86" t="e">
        <f t="shared" si="295"/>
        <v>#REF!</v>
      </c>
      <c r="Z686" s="86" t="e">
        <f t="shared" si="295"/>
        <v>#REF!</v>
      </c>
      <c r="AA686" s="39">
        <v>473</v>
      </c>
      <c r="AB686" s="88" t="e">
        <f>AA686*#REF!/$AI$18*10^3</f>
        <v>#REF!</v>
      </c>
      <c r="AC686" s="89">
        <f>INDEX(AdditionalVehs!$E$46:$N$91,MATCH(C686,AdditionalVehs!$C$46:$C$91),MATCH(D686,AdditionalVehs!$E$45:$N$45))</f>
        <v>53.632525999999999</v>
      </c>
      <c r="AD686" s="89">
        <f t="shared" si="287"/>
        <v>0.40667055398007318</v>
      </c>
      <c r="AE686" s="89">
        <f>INDEX(AdditionalVehs!$P$46:$Y$91,MATCH(C686,AdditionalVehs!$C$46:$C$91),MATCH(D686,AdditionalVehs!$AA$45:$AJ$45))</f>
        <v>43.066916945857038</v>
      </c>
      <c r="AF686" s="89">
        <f t="shared" si="292"/>
        <v>0.32655644398672334</v>
      </c>
      <c r="AG686" s="89">
        <v>0</v>
      </c>
    </row>
    <row r="687" spans="1:33" x14ac:dyDescent="0.2">
      <c r="A687" s="91" t="s">
        <v>2737</v>
      </c>
      <c r="B687" s="349" t="s">
        <v>2738</v>
      </c>
      <c r="C687" s="39" t="s">
        <v>2722</v>
      </c>
      <c r="D687" s="39">
        <v>2050</v>
      </c>
      <c r="E687" s="85" t="e">
        <f>#REF!*INDEX(AdditionalVehs!$AA$46:$AK$91,MATCH($C687,AdditionalVehs!$C$46:$C$91,0),MATCH(E$7,AdditionalVehs!$AA$45:$AK$45,0))</f>
        <v>#REF!</v>
      </c>
      <c r="F687" s="85" t="e">
        <f>#REF!*INDEX(AdditionalVehs!$AA$46:$AK$91,MATCH($C687,AdditionalVehs!$C$46:$C$91,0),MATCH(F$7,AdditionalVehs!$AA$45:$AK$45,0))</f>
        <v>#REF!</v>
      </c>
      <c r="G687" s="85" t="e">
        <f>#REF!*INDEX(AdditionalVehs!$AA$46:$AK$91,MATCH($C687,AdditionalVehs!$C$46:$C$91,0),MATCH(G$7,AdditionalVehs!$AA$45:$AK$45,0))</f>
        <v>#REF!</v>
      </c>
      <c r="H687" s="85" t="e">
        <f>#REF!*INDEX(AdditionalVehs!$AA$46:$AK$91,MATCH($C687,AdditionalVehs!$C$46:$C$91,0),MATCH(H$7,AdditionalVehs!$AA$45:$AK$45,0))</f>
        <v>#REF!</v>
      </c>
      <c r="I687" s="85" t="e">
        <f>#REF!*INDEX(AdditionalVehs!$AA$46:$AK$91,MATCH($C687,AdditionalVehs!$C$46:$C$91,0),MATCH(I$7,AdditionalVehs!$AA$45:$AK$45,0))</f>
        <v>#REF!</v>
      </c>
      <c r="J687" s="85" t="e">
        <f>#REF!*INDEX(AdditionalVehs!$AA$46:$AK$91,MATCH($C687,AdditionalVehs!$C$46:$C$91,0),MATCH(J$7,AdditionalVehs!$AA$45:$AK$45,0))</f>
        <v>#REF!</v>
      </c>
      <c r="K687" s="85" t="e">
        <f>#REF!*INDEX(AdditionalVehs!$AA$46:$AK$91,MATCH($C687,AdditionalVehs!$C$46:$C$91,0),MATCH(K$7,AdditionalVehs!$AA$45:$AK$45,0))</f>
        <v>#REF!</v>
      </c>
      <c r="L687" s="85" t="e">
        <f>#REF!*INDEX(AdditionalVehs!$AA$46:$AK$91,MATCH($C687,AdditionalVehs!$C$46:$C$91,0),MATCH(L$7,AdditionalVehs!$AA$45:$AK$45,0))</f>
        <v>#REF!</v>
      </c>
      <c r="M687" s="85" t="e">
        <f>#REF!*INDEX(AdditionalVehs!$AA$46:$AK$91,MATCH($C687,AdditionalVehs!$C$46:$C$91,0),MATCH(M$7,AdditionalVehs!$AA$45:$AK$45,0))</f>
        <v>#REF!</v>
      </c>
      <c r="N687" s="85" t="e">
        <f>#REF!*INDEX(AdditionalVehs!$AA$46:$AK$91,MATCH($C687,AdditionalVehs!$C$46:$C$91,0),MATCH(N$7,AdditionalVehs!$AA$45:$AK$45,0))</f>
        <v>#REF!</v>
      </c>
      <c r="O687" s="85" t="e">
        <f>#REF!*INDEX(AdditionalVehs!$AA$46:$AK$91,MATCH($C687,AdditionalVehs!$C$46:$C$91,0),MATCH(O$7,AdditionalVehs!$AA$45:$AK$45,0))</f>
        <v>#REF!</v>
      </c>
      <c r="P687" s="86" t="e">
        <f t="shared" si="296"/>
        <v>#REF!</v>
      </c>
      <c r="Q687" s="86" t="e">
        <f t="shared" si="290"/>
        <v>#REF!</v>
      </c>
      <c r="R687" s="86" t="e">
        <f t="shared" si="289"/>
        <v>#REF!</v>
      </c>
      <c r="S687" s="86" t="e">
        <f t="shared" si="295"/>
        <v>#REF!</v>
      </c>
      <c r="T687" s="86" t="e">
        <f t="shared" si="295"/>
        <v>#REF!</v>
      </c>
      <c r="U687" s="86" t="e">
        <f t="shared" si="295"/>
        <v>#REF!</v>
      </c>
      <c r="V687" s="86" t="e">
        <f t="shared" si="295"/>
        <v>#REF!</v>
      </c>
      <c r="W687" s="86" t="e">
        <f t="shared" si="295"/>
        <v>#REF!</v>
      </c>
      <c r="X687" s="86" t="e">
        <f t="shared" si="295"/>
        <v>#REF!</v>
      </c>
      <c r="Y687" s="86" t="e">
        <f t="shared" si="295"/>
        <v>#REF!</v>
      </c>
      <c r="Z687" s="86" t="e">
        <f t="shared" si="295"/>
        <v>#REF!</v>
      </c>
      <c r="AA687" s="39">
        <v>473</v>
      </c>
      <c r="AB687" s="88" t="e">
        <f>AA687*#REF!/$AI$18*10^3</f>
        <v>#REF!</v>
      </c>
      <c r="AC687" s="89">
        <f>INDEX(AdditionalVehs!$E$46:$N$91,MATCH(C687,AdditionalVehs!$C$46:$C$91),MATCH(D687,AdditionalVehs!$E$45:$N$45))</f>
        <v>53.632525999999999</v>
      </c>
      <c r="AD687" s="89">
        <f t="shared" si="287"/>
        <v>0.40667055398007318</v>
      </c>
      <c r="AE687" s="89">
        <f>INDEX(AdditionalVehs!$P$46:$Y$91,MATCH(C687,AdditionalVehs!$C$46:$C$91),MATCH(D687,AdditionalVehs!$AA$45:$AJ$45))</f>
        <v>43.066916945857038</v>
      </c>
      <c r="AF687" s="89">
        <f t="shared" si="292"/>
        <v>0.32655644398672334</v>
      </c>
      <c r="AG687" s="89">
        <v>0</v>
      </c>
    </row>
    <row r="688" spans="1:33" x14ac:dyDescent="0.2">
      <c r="A688" s="91" t="s">
        <v>556</v>
      </c>
      <c r="B688" s="349" t="s">
        <v>2739</v>
      </c>
      <c r="C688" s="39" t="s">
        <v>2740</v>
      </c>
      <c r="D688" s="39">
        <v>2010</v>
      </c>
      <c r="E688" s="85" t="e">
        <f>#REF!*INDEX(AdditionalVehs!$AA$46:$AK$91,MATCH($C688,AdditionalVehs!$C$46:$C$91,0),MATCH(E$7,AdditionalVehs!$AA$45:$AK$45,0))</f>
        <v>#REF!</v>
      </c>
      <c r="F688" s="85" t="e">
        <f>#REF!*INDEX(AdditionalVehs!$AA$46:$AK$91,MATCH($C688,AdditionalVehs!$C$46:$C$91,0),MATCH(F$7,AdditionalVehs!$AA$45:$AK$45,0))</f>
        <v>#REF!</v>
      </c>
      <c r="G688" s="85" t="e">
        <f>#REF!*INDEX(AdditionalVehs!$AA$46:$AK$91,MATCH($C688,AdditionalVehs!$C$46:$C$91,0),MATCH(G$7,AdditionalVehs!$AA$45:$AK$45,0))</f>
        <v>#REF!</v>
      </c>
      <c r="H688" s="85" t="e">
        <f>#REF!*INDEX(AdditionalVehs!$AA$46:$AK$91,MATCH($C688,AdditionalVehs!$C$46:$C$91,0),MATCH(H$7,AdditionalVehs!$AA$45:$AK$45,0))</f>
        <v>#REF!</v>
      </c>
      <c r="I688" s="85" t="e">
        <f>#REF!*INDEX(AdditionalVehs!$AA$46:$AK$91,MATCH($C688,AdditionalVehs!$C$46:$C$91,0),MATCH(I$7,AdditionalVehs!$AA$45:$AK$45,0))</f>
        <v>#REF!</v>
      </c>
      <c r="J688" s="85" t="e">
        <f>#REF!*INDEX(AdditionalVehs!$AA$46:$AK$91,MATCH($C688,AdditionalVehs!$C$46:$C$91,0),MATCH(J$7,AdditionalVehs!$AA$45:$AK$45,0))</f>
        <v>#REF!</v>
      </c>
      <c r="K688" s="85" t="e">
        <f>#REF!*INDEX(AdditionalVehs!$AA$46:$AK$91,MATCH($C688,AdditionalVehs!$C$46:$C$91,0),MATCH(K$7,AdditionalVehs!$AA$45:$AK$45,0))</f>
        <v>#REF!</v>
      </c>
      <c r="L688" s="85" t="e">
        <f>#REF!*INDEX(AdditionalVehs!$AA$46:$AK$91,MATCH($C688,AdditionalVehs!$C$46:$C$91,0),MATCH(L$7,AdditionalVehs!$AA$45:$AK$45,0))</f>
        <v>#REF!</v>
      </c>
      <c r="M688" s="85" t="e">
        <f>#REF!*INDEX(AdditionalVehs!$AA$46:$AK$91,MATCH($C688,AdditionalVehs!$C$46:$C$91,0),MATCH(M$7,AdditionalVehs!$AA$45:$AK$45,0))</f>
        <v>#REF!</v>
      </c>
      <c r="N688" s="85" t="e">
        <f>#REF!*INDEX(AdditionalVehs!$AA$46:$AK$91,MATCH($C688,AdditionalVehs!$C$46:$C$91,0),MATCH(N$7,AdditionalVehs!$AA$45:$AK$45,0))</f>
        <v>#REF!</v>
      </c>
      <c r="O688" s="85" t="e">
        <f>#REF!*INDEX(AdditionalVehs!$AA$46:$AK$91,MATCH($C688,AdditionalVehs!$C$46:$C$91,0),MATCH(O$7,AdditionalVehs!$AA$45:$AK$45,0))</f>
        <v>#REF!</v>
      </c>
      <c r="P688" s="86" t="e">
        <f>E688/$AI$18*10^6</f>
        <v>#REF!</v>
      </c>
      <c r="Q688" s="86" t="e">
        <f t="shared" si="290"/>
        <v>#REF!</v>
      </c>
      <c r="R688" s="86" t="e">
        <f t="shared" si="289"/>
        <v>#REF!</v>
      </c>
      <c r="S688" s="86" t="e">
        <f t="shared" si="295"/>
        <v>#REF!</v>
      </c>
      <c r="T688" s="86" t="e">
        <f t="shared" si="295"/>
        <v>#REF!</v>
      </c>
      <c r="U688" s="86" t="e">
        <f t="shared" si="295"/>
        <v>#REF!</v>
      </c>
      <c r="V688" s="86" t="e">
        <f t="shared" si="295"/>
        <v>#REF!</v>
      </c>
      <c r="W688" s="86" t="e">
        <f t="shared" si="295"/>
        <v>#REF!</v>
      </c>
      <c r="X688" s="86" t="e">
        <f t="shared" si="295"/>
        <v>#REF!</v>
      </c>
      <c r="Y688" s="86" t="e">
        <f t="shared" si="295"/>
        <v>#REF!</v>
      </c>
      <c r="Z688" s="86" t="e">
        <f t="shared" si="295"/>
        <v>#REF!</v>
      </c>
      <c r="AA688" s="39">
        <v>473</v>
      </c>
      <c r="AB688" s="88" t="e">
        <f>AA688*#REF!/$AI$18*10^3</f>
        <v>#REF!</v>
      </c>
      <c r="AC688" s="89">
        <f>INDEX(AdditionalVehs!$E$46:$N$91,MATCH(C688,AdditionalVehs!$C$46:$C$91),MATCH(D688,AdditionalVehs!$E$45:$N$45))</f>
        <v>48.02</v>
      </c>
      <c r="AD688" s="89">
        <f t="shared" si="287"/>
        <v>0.36411337407682637</v>
      </c>
      <c r="AE688" s="89">
        <f>INDEX(AdditionalVehs!$P$46:$Y$91,MATCH(C688,AdditionalVehs!$C$46:$C$91),MATCH(D688,AdditionalVehs!$AA$45:$AJ$45))</f>
        <v>38.560058717727657</v>
      </c>
      <c r="AF688" s="89">
        <f t="shared" si="292"/>
        <v>0.29238302966081547</v>
      </c>
      <c r="AG688" s="89">
        <v>0</v>
      </c>
    </row>
    <row r="689" spans="1:33" x14ac:dyDescent="0.2">
      <c r="A689" s="91" t="s">
        <v>2741</v>
      </c>
      <c r="B689" s="349" t="s">
        <v>2742</v>
      </c>
      <c r="C689" s="39" t="s">
        <v>2740</v>
      </c>
      <c r="D689" s="39">
        <v>2015</v>
      </c>
      <c r="E689" s="85" t="e">
        <f>#REF!*INDEX(AdditionalVehs!$AA$46:$AK$91,MATCH($C689,AdditionalVehs!$C$46:$C$91,0),MATCH(E$7,AdditionalVehs!$AA$45:$AK$45,0))</f>
        <v>#REF!</v>
      </c>
      <c r="F689" s="85" t="e">
        <f>#REF!*INDEX(AdditionalVehs!$AA$46:$AK$91,MATCH($C689,AdditionalVehs!$C$46:$C$91,0),MATCH(F$7,AdditionalVehs!$AA$45:$AK$45,0))</f>
        <v>#REF!</v>
      </c>
      <c r="G689" s="85" t="e">
        <f>#REF!*INDEX(AdditionalVehs!$AA$46:$AK$91,MATCH($C689,AdditionalVehs!$C$46:$C$91,0),MATCH(G$7,AdditionalVehs!$AA$45:$AK$45,0))</f>
        <v>#REF!</v>
      </c>
      <c r="H689" s="85" t="e">
        <f>#REF!*INDEX(AdditionalVehs!$AA$46:$AK$91,MATCH($C689,AdditionalVehs!$C$46:$C$91,0),MATCH(H$7,AdditionalVehs!$AA$45:$AK$45,0))</f>
        <v>#REF!</v>
      </c>
      <c r="I689" s="85" t="e">
        <f>#REF!*INDEX(AdditionalVehs!$AA$46:$AK$91,MATCH($C689,AdditionalVehs!$C$46:$C$91,0),MATCH(I$7,AdditionalVehs!$AA$45:$AK$45,0))</f>
        <v>#REF!</v>
      </c>
      <c r="J689" s="85" t="e">
        <f>#REF!*INDEX(AdditionalVehs!$AA$46:$AK$91,MATCH($C689,AdditionalVehs!$C$46:$C$91,0),MATCH(J$7,AdditionalVehs!$AA$45:$AK$45,0))</f>
        <v>#REF!</v>
      </c>
      <c r="K689" s="85" t="e">
        <f>#REF!*INDEX(AdditionalVehs!$AA$46:$AK$91,MATCH($C689,AdditionalVehs!$C$46:$C$91,0),MATCH(K$7,AdditionalVehs!$AA$45:$AK$45,0))</f>
        <v>#REF!</v>
      </c>
      <c r="L689" s="85" t="e">
        <f>#REF!*INDEX(AdditionalVehs!$AA$46:$AK$91,MATCH($C689,AdditionalVehs!$C$46:$C$91,0),MATCH(L$7,AdditionalVehs!$AA$45:$AK$45,0))</f>
        <v>#REF!</v>
      </c>
      <c r="M689" s="85" t="e">
        <f>#REF!*INDEX(AdditionalVehs!$AA$46:$AK$91,MATCH($C689,AdditionalVehs!$C$46:$C$91,0),MATCH(M$7,AdditionalVehs!$AA$45:$AK$45,0))</f>
        <v>#REF!</v>
      </c>
      <c r="N689" s="85" t="e">
        <f>#REF!*INDEX(AdditionalVehs!$AA$46:$AK$91,MATCH($C689,AdditionalVehs!$C$46:$C$91,0),MATCH(N$7,AdditionalVehs!$AA$45:$AK$45,0))</f>
        <v>#REF!</v>
      </c>
      <c r="O689" s="85" t="e">
        <f>#REF!*INDEX(AdditionalVehs!$AA$46:$AK$91,MATCH($C689,AdditionalVehs!$C$46:$C$91,0),MATCH(O$7,AdditionalVehs!$AA$45:$AK$45,0))</f>
        <v>#REF!</v>
      </c>
      <c r="P689" s="86" t="e">
        <f t="shared" ref="P689:P696" si="297">E689/$AI$18*10^6</f>
        <v>#REF!</v>
      </c>
      <c r="Q689" s="86" t="e">
        <f t="shared" si="290"/>
        <v>#REF!</v>
      </c>
      <c r="R689" s="86" t="e">
        <f t="shared" si="289"/>
        <v>#REF!</v>
      </c>
      <c r="S689" s="86" t="e">
        <f t="shared" si="295"/>
        <v>#REF!</v>
      </c>
      <c r="T689" s="86" t="e">
        <f t="shared" si="295"/>
        <v>#REF!</v>
      </c>
      <c r="U689" s="86" t="e">
        <f t="shared" si="295"/>
        <v>#REF!</v>
      </c>
      <c r="V689" s="86" t="e">
        <f t="shared" si="295"/>
        <v>#REF!</v>
      </c>
      <c r="W689" s="86" t="e">
        <f t="shared" si="295"/>
        <v>#REF!</v>
      </c>
      <c r="X689" s="86" t="e">
        <f t="shared" si="295"/>
        <v>#REF!</v>
      </c>
      <c r="Y689" s="86" t="e">
        <f t="shared" si="295"/>
        <v>#REF!</v>
      </c>
      <c r="Z689" s="86" t="e">
        <f t="shared" si="295"/>
        <v>#REF!</v>
      </c>
      <c r="AA689" s="39">
        <v>473</v>
      </c>
      <c r="AB689" s="88" t="e">
        <f>AA689*#REF!/$AI$18*10^3</f>
        <v>#REF!</v>
      </c>
      <c r="AC689" s="89">
        <f>INDEX(AdditionalVehs!$E$46:$N$91,MATCH(C689,AdditionalVehs!$C$46:$C$91),MATCH(D689,AdditionalVehs!$E$45:$N$45))</f>
        <v>43.241982</v>
      </c>
      <c r="AD689" s="89">
        <f t="shared" si="287"/>
        <v>0.32788388104517679</v>
      </c>
      <c r="AE689" s="89">
        <f>INDEX(AdditionalVehs!$P$46:$Y$91,MATCH(C689,AdditionalVehs!$C$46:$C$91),MATCH(D689,AdditionalVehs!$AA$45:$AJ$45))</f>
        <v>34.723310391314499</v>
      </c>
      <c r="AF689" s="89">
        <f t="shared" si="292"/>
        <v>0.26329074772383271</v>
      </c>
      <c r="AG689" s="89">
        <v>0</v>
      </c>
    </row>
    <row r="690" spans="1:33" x14ac:dyDescent="0.2">
      <c r="A690" s="91" t="s">
        <v>2743</v>
      </c>
      <c r="B690" s="349" t="s">
        <v>2744</v>
      </c>
      <c r="C690" s="39" t="s">
        <v>2740</v>
      </c>
      <c r="D690" s="39">
        <v>2020</v>
      </c>
      <c r="E690" s="85" t="e">
        <f>#REF!*INDEX(AdditionalVehs!$AA$46:$AK$91,MATCH($C690,AdditionalVehs!$C$46:$C$91,0),MATCH(E$7,AdditionalVehs!$AA$45:$AK$45,0))</f>
        <v>#REF!</v>
      </c>
      <c r="F690" s="85" t="e">
        <f>#REF!*INDEX(AdditionalVehs!$AA$46:$AK$91,MATCH($C690,AdditionalVehs!$C$46:$C$91,0),MATCH(F$7,AdditionalVehs!$AA$45:$AK$45,0))</f>
        <v>#REF!</v>
      </c>
      <c r="G690" s="85" t="e">
        <f>#REF!*INDEX(AdditionalVehs!$AA$46:$AK$91,MATCH($C690,AdditionalVehs!$C$46:$C$91,0),MATCH(G$7,AdditionalVehs!$AA$45:$AK$45,0))</f>
        <v>#REF!</v>
      </c>
      <c r="H690" s="85" t="e">
        <f>#REF!*INDEX(AdditionalVehs!$AA$46:$AK$91,MATCH($C690,AdditionalVehs!$C$46:$C$91,0),MATCH(H$7,AdditionalVehs!$AA$45:$AK$45,0))</f>
        <v>#REF!</v>
      </c>
      <c r="I690" s="85" t="e">
        <f>#REF!*INDEX(AdditionalVehs!$AA$46:$AK$91,MATCH($C690,AdditionalVehs!$C$46:$C$91,0),MATCH(I$7,AdditionalVehs!$AA$45:$AK$45,0))</f>
        <v>#REF!</v>
      </c>
      <c r="J690" s="85" t="e">
        <f>#REF!*INDEX(AdditionalVehs!$AA$46:$AK$91,MATCH($C690,AdditionalVehs!$C$46:$C$91,0),MATCH(J$7,AdditionalVehs!$AA$45:$AK$45,0))</f>
        <v>#REF!</v>
      </c>
      <c r="K690" s="85" t="e">
        <f>#REF!*INDEX(AdditionalVehs!$AA$46:$AK$91,MATCH($C690,AdditionalVehs!$C$46:$C$91,0),MATCH(K$7,AdditionalVehs!$AA$45:$AK$45,0))</f>
        <v>#REF!</v>
      </c>
      <c r="L690" s="85" t="e">
        <f>#REF!*INDEX(AdditionalVehs!$AA$46:$AK$91,MATCH($C690,AdditionalVehs!$C$46:$C$91,0),MATCH(L$7,AdditionalVehs!$AA$45:$AK$45,0))</f>
        <v>#REF!</v>
      </c>
      <c r="M690" s="85" t="e">
        <f>#REF!*INDEX(AdditionalVehs!$AA$46:$AK$91,MATCH($C690,AdditionalVehs!$C$46:$C$91,0),MATCH(M$7,AdditionalVehs!$AA$45:$AK$45,0))</f>
        <v>#REF!</v>
      </c>
      <c r="N690" s="85" t="e">
        <f>#REF!*INDEX(AdditionalVehs!$AA$46:$AK$91,MATCH($C690,AdditionalVehs!$C$46:$C$91,0),MATCH(N$7,AdditionalVehs!$AA$45:$AK$45,0))</f>
        <v>#REF!</v>
      </c>
      <c r="O690" s="85" t="e">
        <f>#REF!*INDEX(AdditionalVehs!$AA$46:$AK$91,MATCH($C690,AdditionalVehs!$C$46:$C$91,0),MATCH(O$7,AdditionalVehs!$AA$45:$AK$45,0))</f>
        <v>#REF!</v>
      </c>
      <c r="P690" s="86" t="e">
        <f t="shared" si="297"/>
        <v>#REF!</v>
      </c>
      <c r="Q690" s="86" t="e">
        <f t="shared" si="290"/>
        <v>#REF!</v>
      </c>
      <c r="R690" s="86" t="e">
        <f t="shared" si="289"/>
        <v>#REF!</v>
      </c>
      <c r="S690" s="86" t="e">
        <f t="shared" si="295"/>
        <v>#REF!</v>
      </c>
      <c r="T690" s="86" t="e">
        <f t="shared" si="295"/>
        <v>#REF!</v>
      </c>
      <c r="U690" s="86" t="e">
        <f t="shared" si="295"/>
        <v>#REF!</v>
      </c>
      <c r="V690" s="86" t="e">
        <f t="shared" si="295"/>
        <v>#REF!</v>
      </c>
      <c r="W690" s="86" t="e">
        <f t="shared" si="295"/>
        <v>#REF!</v>
      </c>
      <c r="X690" s="86" t="e">
        <f t="shared" si="295"/>
        <v>#REF!</v>
      </c>
      <c r="Y690" s="86" t="e">
        <f t="shared" si="295"/>
        <v>#REF!</v>
      </c>
      <c r="Z690" s="86" t="e">
        <f t="shared" si="295"/>
        <v>#REF!</v>
      </c>
      <c r="AA690" s="39">
        <v>473</v>
      </c>
      <c r="AB690" s="88" t="e">
        <f>AA690*#REF!/$AI$18*10^3</f>
        <v>#REF!</v>
      </c>
      <c r="AC690" s="89">
        <f>INDEX(AdditionalVehs!$E$46:$N$91,MATCH(C690,AdditionalVehs!$C$46:$C$91),MATCH(D690,AdditionalVehs!$E$45:$N$45))</f>
        <v>48.524307</v>
      </c>
      <c r="AD690" s="89">
        <f t="shared" si="287"/>
        <v>0.36793730001061564</v>
      </c>
      <c r="AE690" s="89">
        <f>INDEX(AdditionalVehs!$P$46:$Y$91,MATCH(C690,AdditionalVehs!$C$46:$C$91),MATCH(D690,AdditionalVehs!$AA$45:$AJ$45))</f>
        <v>38.965017225261207</v>
      </c>
      <c r="AF690" s="89">
        <f t="shared" si="292"/>
        <v>0.29545364208353841</v>
      </c>
      <c r="AG690" s="89">
        <v>0</v>
      </c>
    </row>
    <row r="691" spans="1:33" x14ac:dyDescent="0.2">
      <c r="A691" s="91" t="s">
        <v>2745</v>
      </c>
      <c r="B691" s="349" t="s">
        <v>2746</v>
      </c>
      <c r="C691" s="39" t="s">
        <v>2740</v>
      </c>
      <c r="D691" s="39">
        <v>2025</v>
      </c>
      <c r="E691" s="85" t="e">
        <f>#REF!*INDEX(AdditionalVehs!$AA$46:$AK$91,MATCH($C691,AdditionalVehs!$C$46:$C$91,0),MATCH(E$7,AdditionalVehs!$AA$45:$AK$45,0))</f>
        <v>#REF!</v>
      </c>
      <c r="F691" s="85" t="e">
        <f>#REF!*INDEX(AdditionalVehs!$AA$46:$AK$91,MATCH($C691,AdditionalVehs!$C$46:$C$91,0),MATCH(F$7,AdditionalVehs!$AA$45:$AK$45,0))</f>
        <v>#REF!</v>
      </c>
      <c r="G691" s="85" t="e">
        <f>#REF!*INDEX(AdditionalVehs!$AA$46:$AK$91,MATCH($C691,AdditionalVehs!$C$46:$C$91,0),MATCH(G$7,AdditionalVehs!$AA$45:$AK$45,0))</f>
        <v>#REF!</v>
      </c>
      <c r="H691" s="85" t="e">
        <f>#REF!*INDEX(AdditionalVehs!$AA$46:$AK$91,MATCH($C691,AdditionalVehs!$C$46:$C$91,0),MATCH(H$7,AdditionalVehs!$AA$45:$AK$45,0))</f>
        <v>#REF!</v>
      </c>
      <c r="I691" s="85" t="e">
        <f>#REF!*INDEX(AdditionalVehs!$AA$46:$AK$91,MATCH($C691,AdditionalVehs!$C$46:$C$91,0),MATCH(I$7,AdditionalVehs!$AA$45:$AK$45,0))</f>
        <v>#REF!</v>
      </c>
      <c r="J691" s="85" t="e">
        <f>#REF!*INDEX(AdditionalVehs!$AA$46:$AK$91,MATCH($C691,AdditionalVehs!$C$46:$C$91,0),MATCH(J$7,AdditionalVehs!$AA$45:$AK$45,0))</f>
        <v>#REF!</v>
      </c>
      <c r="K691" s="85" t="e">
        <f>#REF!*INDEX(AdditionalVehs!$AA$46:$AK$91,MATCH($C691,AdditionalVehs!$C$46:$C$91,0),MATCH(K$7,AdditionalVehs!$AA$45:$AK$45,0))</f>
        <v>#REF!</v>
      </c>
      <c r="L691" s="85" t="e">
        <f>#REF!*INDEX(AdditionalVehs!$AA$46:$AK$91,MATCH($C691,AdditionalVehs!$C$46:$C$91,0),MATCH(L$7,AdditionalVehs!$AA$45:$AK$45,0))</f>
        <v>#REF!</v>
      </c>
      <c r="M691" s="85" t="e">
        <f>#REF!*INDEX(AdditionalVehs!$AA$46:$AK$91,MATCH($C691,AdditionalVehs!$C$46:$C$91,0),MATCH(M$7,AdditionalVehs!$AA$45:$AK$45,0))</f>
        <v>#REF!</v>
      </c>
      <c r="N691" s="85" t="e">
        <f>#REF!*INDEX(AdditionalVehs!$AA$46:$AK$91,MATCH($C691,AdditionalVehs!$C$46:$C$91,0),MATCH(N$7,AdditionalVehs!$AA$45:$AK$45,0))</f>
        <v>#REF!</v>
      </c>
      <c r="O691" s="85" t="e">
        <f>#REF!*INDEX(AdditionalVehs!$AA$46:$AK$91,MATCH($C691,AdditionalVehs!$C$46:$C$91,0),MATCH(O$7,AdditionalVehs!$AA$45:$AK$45,0))</f>
        <v>#REF!</v>
      </c>
      <c r="P691" s="86" t="e">
        <f t="shared" si="297"/>
        <v>#REF!</v>
      </c>
      <c r="Q691" s="86" t="e">
        <f t="shared" si="290"/>
        <v>#REF!</v>
      </c>
      <c r="R691" s="86" t="e">
        <f t="shared" si="289"/>
        <v>#REF!</v>
      </c>
      <c r="S691" s="86" t="e">
        <f t="shared" si="295"/>
        <v>#REF!</v>
      </c>
      <c r="T691" s="86" t="e">
        <f t="shared" si="295"/>
        <v>#REF!</v>
      </c>
      <c r="U691" s="86" t="e">
        <f t="shared" si="295"/>
        <v>#REF!</v>
      </c>
      <c r="V691" s="86" t="e">
        <f t="shared" si="295"/>
        <v>#REF!</v>
      </c>
      <c r="W691" s="86" t="e">
        <f t="shared" si="295"/>
        <v>#REF!</v>
      </c>
      <c r="X691" s="86" t="e">
        <f t="shared" si="295"/>
        <v>#REF!</v>
      </c>
      <c r="Y691" s="86" t="e">
        <f t="shared" si="295"/>
        <v>#REF!</v>
      </c>
      <c r="Z691" s="86" t="e">
        <f t="shared" si="295"/>
        <v>#REF!</v>
      </c>
      <c r="AA691" s="39">
        <v>473</v>
      </c>
      <c r="AB691" s="88" t="e">
        <f>AA691*#REF!/$AI$18*10^3</f>
        <v>#REF!</v>
      </c>
      <c r="AC691" s="89">
        <f>INDEX(AdditionalVehs!$E$46:$N$91,MATCH(C691,AdditionalVehs!$C$46:$C$91),MATCH(D691,AdditionalVehs!$E$45:$N$45))</f>
        <v>57.373634000000003</v>
      </c>
      <c r="AD691" s="89">
        <f t="shared" si="287"/>
        <v>0.43503763970822412</v>
      </c>
      <c r="AE691" s="89">
        <f>INDEX(AdditionalVehs!$P$46:$Y$91,MATCH(C691,AdditionalVehs!$C$46:$C$91),MATCH(D691,AdditionalVehs!$AA$45:$AJ$45))</f>
        <v>46.071026569958683</v>
      </c>
      <c r="AF691" s="89">
        <f t="shared" si="292"/>
        <v>0.34933521306894566</v>
      </c>
      <c r="AG691" s="89">
        <v>0</v>
      </c>
    </row>
    <row r="692" spans="1:33" x14ac:dyDescent="0.2">
      <c r="A692" s="91" t="s">
        <v>2747</v>
      </c>
      <c r="B692" s="349" t="s">
        <v>2748</v>
      </c>
      <c r="C692" s="39" t="s">
        <v>2740</v>
      </c>
      <c r="D692" s="39">
        <v>2030</v>
      </c>
      <c r="E692" s="85" t="e">
        <f>#REF!*INDEX(AdditionalVehs!$AA$46:$AK$91,MATCH($C692,AdditionalVehs!$C$46:$C$91,0),MATCH(E$7,AdditionalVehs!$AA$45:$AK$45,0))</f>
        <v>#REF!</v>
      </c>
      <c r="F692" s="85" t="e">
        <f>#REF!*INDEX(AdditionalVehs!$AA$46:$AK$91,MATCH($C692,AdditionalVehs!$C$46:$C$91,0),MATCH(F$7,AdditionalVehs!$AA$45:$AK$45,0))</f>
        <v>#REF!</v>
      </c>
      <c r="G692" s="85" t="e">
        <f>#REF!*INDEX(AdditionalVehs!$AA$46:$AK$91,MATCH($C692,AdditionalVehs!$C$46:$C$91,0),MATCH(G$7,AdditionalVehs!$AA$45:$AK$45,0))</f>
        <v>#REF!</v>
      </c>
      <c r="H692" s="85" t="e">
        <f>#REF!*INDEX(AdditionalVehs!$AA$46:$AK$91,MATCH($C692,AdditionalVehs!$C$46:$C$91,0),MATCH(H$7,AdditionalVehs!$AA$45:$AK$45,0))</f>
        <v>#REF!</v>
      </c>
      <c r="I692" s="85" t="e">
        <f>#REF!*INDEX(AdditionalVehs!$AA$46:$AK$91,MATCH($C692,AdditionalVehs!$C$46:$C$91,0),MATCH(I$7,AdditionalVehs!$AA$45:$AK$45,0))</f>
        <v>#REF!</v>
      </c>
      <c r="J692" s="85" t="e">
        <f>#REF!*INDEX(AdditionalVehs!$AA$46:$AK$91,MATCH($C692,AdditionalVehs!$C$46:$C$91,0),MATCH(J$7,AdditionalVehs!$AA$45:$AK$45,0))</f>
        <v>#REF!</v>
      </c>
      <c r="K692" s="85" t="e">
        <f>#REF!*INDEX(AdditionalVehs!$AA$46:$AK$91,MATCH($C692,AdditionalVehs!$C$46:$C$91,0),MATCH(K$7,AdditionalVehs!$AA$45:$AK$45,0))</f>
        <v>#REF!</v>
      </c>
      <c r="L692" s="85" t="e">
        <f>#REF!*INDEX(AdditionalVehs!$AA$46:$AK$91,MATCH($C692,AdditionalVehs!$C$46:$C$91,0),MATCH(L$7,AdditionalVehs!$AA$45:$AK$45,0))</f>
        <v>#REF!</v>
      </c>
      <c r="M692" s="85" t="e">
        <f>#REF!*INDEX(AdditionalVehs!$AA$46:$AK$91,MATCH($C692,AdditionalVehs!$C$46:$C$91,0),MATCH(M$7,AdditionalVehs!$AA$45:$AK$45,0))</f>
        <v>#REF!</v>
      </c>
      <c r="N692" s="85" t="e">
        <f>#REF!*INDEX(AdditionalVehs!$AA$46:$AK$91,MATCH($C692,AdditionalVehs!$C$46:$C$91,0),MATCH(N$7,AdditionalVehs!$AA$45:$AK$45,0))</f>
        <v>#REF!</v>
      </c>
      <c r="O692" s="85" t="e">
        <f>#REF!*INDEX(AdditionalVehs!$AA$46:$AK$91,MATCH($C692,AdditionalVehs!$C$46:$C$91,0),MATCH(O$7,AdditionalVehs!$AA$45:$AK$45,0))</f>
        <v>#REF!</v>
      </c>
      <c r="P692" s="86" t="e">
        <f t="shared" si="297"/>
        <v>#REF!</v>
      </c>
      <c r="Q692" s="86" t="e">
        <f t="shared" si="290"/>
        <v>#REF!</v>
      </c>
      <c r="R692" s="86" t="e">
        <f t="shared" si="289"/>
        <v>#REF!</v>
      </c>
      <c r="S692" s="86" t="e">
        <f t="shared" si="295"/>
        <v>#REF!</v>
      </c>
      <c r="T692" s="86" t="e">
        <f t="shared" si="295"/>
        <v>#REF!</v>
      </c>
      <c r="U692" s="86" t="e">
        <f t="shared" si="295"/>
        <v>#REF!</v>
      </c>
      <c r="V692" s="86" t="e">
        <f t="shared" si="295"/>
        <v>#REF!</v>
      </c>
      <c r="W692" s="86" t="e">
        <f t="shared" si="295"/>
        <v>#REF!</v>
      </c>
      <c r="X692" s="86" t="e">
        <f t="shared" si="295"/>
        <v>#REF!</v>
      </c>
      <c r="Y692" s="86" t="e">
        <f t="shared" si="295"/>
        <v>#REF!</v>
      </c>
      <c r="Z692" s="86" t="e">
        <f t="shared" si="295"/>
        <v>#REF!</v>
      </c>
      <c r="AA692" s="39">
        <v>473</v>
      </c>
      <c r="AB692" s="88" t="e">
        <f>AA692*#REF!/$AI$18*10^3</f>
        <v>#REF!</v>
      </c>
      <c r="AC692" s="89">
        <f>INDEX(AdditionalVehs!$E$46:$N$91,MATCH(C692,AdditionalVehs!$C$46:$C$91),MATCH(D692,AdditionalVehs!$E$45:$N$45))</f>
        <v>57.602631000000002</v>
      </c>
      <c r="AD692" s="89">
        <f t="shared" si="287"/>
        <v>0.43677401768247381</v>
      </c>
      <c r="AE692" s="89">
        <f>INDEX(AdditionalVehs!$P$46:$Y$91,MATCH(C692,AdditionalVehs!$C$46:$C$91),MATCH(D692,AdditionalVehs!$AA$45:$AJ$45))</f>
        <v>46.254911154843803</v>
      </c>
      <c r="AF692" s="89">
        <f t="shared" si="292"/>
        <v>0.35072952453590189</v>
      </c>
      <c r="AG692" s="89">
        <v>0</v>
      </c>
    </row>
    <row r="693" spans="1:33" x14ac:dyDescent="0.2">
      <c r="A693" s="91" t="s">
        <v>2749</v>
      </c>
      <c r="B693" s="349" t="s">
        <v>2750</v>
      </c>
      <c r="C693" s="39" t="s">
        <v>2740</v>
      </c>
      <c r="D693" s="39">
        <v>2035</v>
      </c>
      <c r="E693" s="85" t="e">
        <f>#REF!*INDEX(AdditionalVehs!$AA$46:$AK$91,MATCH($C693,AdditionalVehs!$C$46:$C$91,0),MATCH(E$7,AdditionalVehs!$AA$45:$AK$45,0))</f>
        <v>#REF!</v>
      </c>
      <c r="F693" s="85" t="e">
        <f>#REF!*INDEX(AdditionalVehs!$AA$46:$AK$91,MATCH($C693,AdditionalVehs!$C$46:$C$91,0),MATCH(F$7,AdditionalVehs!$AA$45:$AK$45,0))</f>
        <v>#REF!</v>
      </c>
      <c r="G693" s="85" t="e">
        <f>#REF!*INDEX(AdditionalVehs!$AA$46:$AK$91,MATCH($C693,AdditionalVehs!$C$46:$C$91,0),MATCH(G$7,AdditionalVehs!$AA$45:$AK$45,0))</f>
        <v>#REF!</v>
      </c>
      <c r="H693" s="85" t="e">
        <f>#REF!*INDEX(AdditionalVehs!$AA$46:$AK$91,MATCH($C693,AdditionalVehs!$C$46:$C$91,0),MATCH(H$7,AdditionalVehs!$AA$45:$AK$45,0))</f>
        <v>#REF!</v>
      </c>
      <c r="I693" s="85" t="e">
        <f>#REF!*INDEX(AdditionalVehs!$AA$46:$AK$91,MATCH($C693,AdditionalVehs!$C$46:$C$91,0),MATCH(I$7,AdditionalVehs!$AA$45:$AK$45,0))</f>
        <v>#REF!</v>
      </c>
      <c r="J693" s="85" t="e">
        <f>#REF!*INDEX(AdditionalVehs!$AA$46:$AK$91,MATCH($C693,AdditionalVehs!$C$46:$C$91,0),MATCH(J$7,AdditionalVehs!$AA$45:$AK$45,0))</f>
        <v>#REF!</v>
      </c>
      <c r="K693" s="85" t="e">
        <f>#REF!*INDEX(AdditionalVehs!$AA$46:$AK$91,MATCH($C693,AdditionalVehs!$C$46:$C$91,0),MATCH(K$7,AdditionalVehs!$AA$45:$AK$45,0))</f>
        <v>#REF!</v>
      </c>
      <c r="L693" s="85" t="e">
        <f>#REF!*INDEX(AdditionalVehs!$AA$46:$AK$91,MATCH($C693,AdditionalVehs!$C$46:$C$91,0),MATCH(L$7,AdditionalVehs!$AA$45:$AK$45,0))</f>
        <v>#REF!</v>
      </c>
      <c r="M693" s="85" t="e">
        <f>#REF!*INDEX(AdditionalVehs!$AA$46:$AK$91,MATCH($C693,AdditionalVehs!$C$46:$C$91,0),MATCH(M$7,AdditionalVehs!$AA$45:$AK$45,0))</f>
        <v>#REF!</v>
      </c>
      <c r="N693" s="85" t="e">
        <f>#REF!*INDEX(AdditionalVehs!$AA$46:$AK$91,MATCH($C693,AdditionalVehs!$C$46:$C$91,0),MATCH(N$7,AdditionalVehs!$AA$45:$AK$45,0))</f>
        <v>#REF!</v>
      </c>
      <c r="O693" s="85" t="e">
        <f>#REF!*INDEX(AdditionalVehs!$AA$46:$AK$91,MATCH($C693,AdditionalVehs!$C$46:$C$91,0),MATCH(O$7,AdditionalVehs!$AA$45:$AK$45,0))</f>
        <v>#REF!</v>
      </c>
      <c r="P693" s="86" t="e">
        <f t="shared" si="297"/>
        <v>#REF!</v>
      </c>
      <c r="Q693" s="86" t="e">
        <f t="shared" si="290"/>
        <v>#REF!</v>
      </c>
      <c r="R693" s="86" t="e">
        <f t="shared" si="289"/>
        <v>#REF!</v>
      </c>
      <c r="S693" s="86" t="e">
        <f t="shared" si="295"/>
        <v>#REF!</v>
      </c>
      <c r="T693" s="86" t="e">
        <f t="shared" si="295"/>
        <v>#REF!</v>
      </c>
      <c r="U693" s="86" t="e">
        <f t="shared" si="295"/>
        <v>#REF!</v>
      </c>
      <c r="V693" s="86" t="e">
        <f t="shared" si="295"/>
        <v>#REF!</v>
      </c>
      <c r="W693" s="86" t="e">
        <f t="shared" si="295"/>
        <v>#REF!</v>
      </c>
      <c r="X693" s="86" t="e">
        <f t="shared" si="295"/>
        <v>#REF!</v>
      </c>
      <c r="Y693" s="86" t="e">
        <f t="shared" si="295"/>
        <v>#REF!</v>
      </c>
      <c r="Z693" s="86" t="e">
        <f t="shared" si="295"/>
        <v>#REF!</v>
      </c>
      <c r="AA693" s="39">
        <v>473</v>
      </c>
      <c r="AB693" s="88" t="e">
        <f>AA693*#REF!/$AI$18*10^3</f>
        <v>#REF!</v>
      </c>
      <c r="AC693" s="89">
        <f>INDEX(AdditionalVehs!$E$46:$N$91,MATCH(C693,AdditionalVehs!$C$46:$C$91),MATCH(D693,AdditionalVehs!$E$45:$N$45))</f>
        <v>57.596603000000002</v>
      </c>
      <c r="AD693" s="89">
        <f t="shared" si="287"/>
        <v>0.43672831015604868</v>
      </c>
      <c r="AE693" s="89">
        <f>INDEX(AdditionalVehs!$P$46:$Y$91,MATCH(C693,AdditionalVehs!$C$46:$C$91),MATCH(D693,AdditionalVehs!$AA$45:$AJ$45))</f>
        <v>46.250070671004764</v>
      </c>
      <c r="AF693" s="89">
        <f t="shared" si="292"/>
        <v>0.35069282139340296</v>
      </c>
      <c r="AG693" s="89">
        <v>0</v>
      </c>
    </row>
    <row r="694" spans="1:33" x14ac:dyDescent="0.2">
      <c r="A694" s="91" t="s">
        <v>2751</v>
      </c>
      <c r="B694" s="349" t="s">
        <v>2752</v>
      </c>
      <c r="C694" s="39" t="s">
        <v>2740</v>
      </c>
      <c r="D694" s="39">
        <v>2040</v>
      </c>
      <c r="E694" s="85" t="e">
        <f>#REF!*INDEX(AdditionalVehs!$AA$46:$AK$91,MATCH($C694,AdditionalVehs!$C$46:$C$91,0),MATCH(E$7,AdditionalVehs!$AA$45:$AK$45,0))</f>
        <v>#REF!</v>
      </c>
      <c r="F694" s="85" t="e">
        <f>#REF!*INDEX(AdditionalVehs!$AA$46:$AK$91,MATCH($C694,AdditionalVehs!$C$46:$C$91,0),MATCH(F$7,AdditionalVehs!$AA$45:$AK$45,0))</f>
        <v>#REF!</v>
      </c>
      <c r="G694" s="85" t="e">
        <f>#REF!*INDEX(AdditionalVehs!$AA$46:$AK$91,MATCH($C694,AdditionalVehs!$C$46:$C$91,0),MATCH(G$7,AdditionalVehs!$AA$45:$AK$45,0))</f>
        <v>#REF!</v>
      </c>
      <c r="H694" s="85" t="e">
        <f>#REF!*INDEX(AdditionalVehs!$AA$46:$AK$91,MATCH($C694,AdditionalVehs!$C$46:$C$91,0),MATCH(H$7,AdditionalVehs!$AA$45:$AK$45,0))</f>
        <v>#REF!</v>
      </c>
      <c r="I694" s="85" t="e">
        <f>#REF!*INDEX(AdditionalVehs!$AA$46:$AK$91,MATCH($C694,AdditionalVehs!$C$46:$C$91,0),MATCH(I$7,AdditionalVehs!$AA$45:$AK$45,0))</f>
        <v>#REF!</v>
      </c>
      <c r="J694" s="85" t="e">
        <f>#REF!*INDEX(AdditionalVehs!$AA$46:$AK$91,MATCH($C694,AdditionalVehs!$C$46:$C$91,0),MATCH(J$7,AdditionalVehs!$AA$45:$AK$45,0))</f>
        <v>#REF!</v>
      </c>
      <c r="K694" s="85" t="e">
        <f>#REF!*INDEX(AdditionalVehs!$AA$46:$AK$91,MATCH($C694,AdditionalVehs!$C$46:$C$91,0),MATCH(K$7,AdditionalVehs!$AA$45:$AK$45,0))</f>
        <v>#REF!</v>
      </c>
      <c r="L694" s="85" t="e">
        <f>#REF!*INDEX(AdditionalVehs!$AA$46:$AK$91,MATCH($C694,AdditionalVehs!$C$46:$C$91,0),MATCH(L$7,AdditionalVehs!$AA$45:$AK$45,0))</f>
        <v>#REF!</v>
      </c>
      <c r="M694" s="85" t="e">
        <f>#REF!*INDEX(AdditionalVehs!$AA$46:$AK$91,MATCH($C694,AdditionalVehs!$C$46:$C$91,0),MATCH(M$7,AdditionalVehs!$AA$45:$AK$45,0))</f>
        <v>#REF!</v>
      </c>
      <c r="N694" s="85" t="e">
        <f>#REF!*INDEX(AdditionalVehs!$AA$46:$AK$91,MATCH($C694,AdditionalVehs!$C$46:$C$91,0),MATCH(N$7,AdditionalVehs!$AA$45:$AK$45,0))</f>
        <v>#REF!</v>
      </c>
      <c r="O694" s="85" t="e">
        <f>#REF!*INDEX(AdditionalVehs!$AA$46:$AK$91,MATCH($C694,AdditionalVehs!$C$46:$C$91,0),MATCH(O$7,AdditionalVehs!$AA$45:$AK$45,0))</f>
        <v>#REF!</v>
      </c>
      <c r="P694" s="86" t="e">
        <f t="shared" si="297"/>
        <v>#REF!</v>
      </c>
      <c r="Q694" s="86" t="e">
        <f t="shared" si="290"/>
        <v>#REF!</v>
      </c>
      <c r="R694" s="86" t="e">
        <f t="shared" si="289"/>
        <v>#REF!</v>
      </c>
      <c r="S694" s="86" t="e">
        <f t="shared" si="295"/>
        <v>#REF!</v>
      </c>
      <c r="T694" s="86" t="e">
        <f t="shared" si="295"/>
        <v>#REF!</v>
      </c>
      <c r="U694" s="86" t="e">
        <f t="shared" si="295"/>
        <v>#REF!</v>
      </c>
      <c r="V694" s="86" t="e">
        <f t="shared" si="295"/>
        <v>#REF!</v>
      </c>
      <c r="W694" s="86" t="e">
        <f t="shared" si="295"/>
        <v>#REF!</v>
      </c>
      <c r="X694" s="86" t="e">
        <f t="shared" si="295"/>
        <v>#REF!</v>
      </c>
      <c r="Y694" s="86" t="e">
        <f t="shared" si="295"/>
        <v>#REF!</v>
      </c>
      <c r="Z694" s="86" t="e">
        <f t="shared" si="295"/>
        <v>#REF!</v>
      </c>
      <c r="AA694" s="39">
        <v>473</v>
      </c>
      <c r="AB694" s="88" t="e">
        <f>AA694*#REF!/$AI$18*10^3</f>
        <v>#REF!</v>
      </c>
      <c r="AC694" s="89">
        <f>INDEX(AdditionalVehs!$E$46:$N$91,MATCH(C694,AdditionalVehs!$C$46:$C$91),MATCH(D694,AdditionalVehs!$E$45:$N$45))</f>
        <v>57.536853999999998</v>
      </c>
      <c r="AD694" s="89">
        <f t="shared" si="287"/>
        <v>0.43627526121836191</v>
      </c>
      <c r="AE694" s="89">
        <f>INDEX(AdditionalVehs!$P$46:$Y$91,MATCH(C694,AdditionalVehs!$C$46:$C$91),MATCH(D694,AdditionalVehs!$AA$45:$AJ$45))</f>
        <v>46.202092225600232</v>
      </c>
      <c r="AF694" s="89">
        <f t="shared" si="292"/>
        <v>0.35032902310853825</v>
      </c>
      <c r="AG694" s="89">
        <v>0</v>
      </c>
    </row>
    <row r="695" spans="1:33" x14ac:dyDescent="0.2">
      <c r="A695" s="91" t="s">
        <v>2753</v>
      </c>
      <c r="B695" s="349" t="s">
        <v>2754</v>
      </c>
      <c r="C695" s="39" t="s">
        <v>2740</v>
      </c>
      <c r="D695" s="39">
        <v>2045</v>
      </c>
      <c r="E695" s="85" t="e">
        <f>#REF!*INDEX(AdditionalVehs!$AA$46:$AK$91,MATCH($C695,AdditionalVehs!$C$46:$C$91,0),MATCH(E$7,AdditionalVehs!$AA$45:$AK$45,0))</f>
        <v>#REF!</v>
      </c>
      <c r="F695" s="85" t="e">
        <f>#REF!*INDEX(AdditionalVehs!$AA$46:$AK$91,MATCH($C695,AdditionalVehs!$C$46:$C$91,0),MATCH(F$7,AdditionalVehs!$AA$45:$AK$45,0))</f>
        <v>#REF!</v>
      </c>
      <c r="G695" s="85" t="e">
        <f>#REF!*INDEX(AdditionalVehs!$AA$46:$AK$91,MATCH($C695,AdditionalVehs!$C$46:$C$91,0),MATCH(G$7,AdditionalVehs!$AA$45:$AK$45,0))</f>
        <v>#REF!</v>
      </c>
      <c r="H695" s="85" t="e">
        <f>#REF!*INDEX(AdditionalVehs!$AA$46:$AK$91,MATCH($C695,AdditionalVehs!$C$46:$C$91,0),MATCH(H$7,AdditionalVehs!$AA$45:$AK$45,0))</f>
        <v>#REF!</v>
      </c>
      <c r="I695" s="85" t="e">
        <f>#REF!*INDEX(AdditionalVehs!$AA$46:$AK$91,MATCH($C695,AdditionalVehs!$C$46:$C$91,0),MATCH(I$7,AdditionalVehs!$AA$45:$AK$45,0))</f>
        <v>#REF!</v>
      </c>
      <c r="J695" s="85" t="e">
        <f>#REF!*INDEX(AdditionalVehs!$AA$46:$AK$91,MATCH($C695,AdditionalVehs!$C$46:$C$91,0),MATCH(J$7,AdditionalVehs!$AA$45:$AK$45,0))</f>
        <v>#REF!</v>
      </c>
      <c r="K695" s="85" t="e">
        <f>#REF!*INDEX(AdditionalVehs!$AA$46:$AK$91,MATCH($C695,AdditionalVehs!$C$46:$C$91,0),MATCH(K$7,AdditionalVehs!$AA$45:$AK$45,0))</f>
        <v>#REF!</v>
      </c>
      <c r="L695" s="85" t="e">
        <f>#REF!*INDEX(AdditionalVehs!$AA$46:$AK$91,MATCH($C695,AdditionalVehs!$C$46:$C$91,0),MATCH(L$7,AdditionalVehs!$AA$45:$AK$45,0))</f>
        <v>#REF!</v>
      </c>
      <c r="M695" s="85" t="e">
        <f>#REF!*INDEX(AdditionalVehs!$AA$46:$AK$91,MATCH($C695,AdditionalVehs!$C$46:$C$91,0),MATCH(M$7,AdditionalVehs!$AA$45:$AK$45,0))</f>
        <v>#REF!</v>
      </c>
      <c r="N695" s="85" t="e">
        <f>#REF!*INDEX(AdditionalVehs!$AA$46:$AK$91,MATCH($C695,AdditionalVehs!$C$46:$C$91,0),MATCH(N$7,AdditionalVehs!$AA$45:$AK$45,0))</f>
        <v>#REF!</v>
      </c>
      <c r="O695" s="85" t="e">
        <f>#REF!*INDEX(AdditionalVehs!$AA$46:$AK$91,MATCH($C695,AdditionalVehs!$C$46:$C$91,0),MATCH(O$7,AdditionalVehs!$AA$45:$AK$45,0))</f>
        <v>#REF!</v>
      </c>
      <c r="P695" s="86" t="e">
        <f t="shared" si="297"/>
        <v>#REF!</v>
      </c>
      <c r="Q695" s="86" t="e">
        <f t="shared" si="290"/>
        <v>#REF!</v>
      </c>
      <c r="R695" s="86" t="e">
        <f t="shared" si="289"/>
        <v>#REF!</v>
      </c>
      <c r="S695" s="86" t="e">
        <f t="shared" ref="S695:S758" si="298">H695/$AI$18*10^6</f>
        <v>#REF!</v>
      </c>
      <c r="T695" s="86" t="e">
        <f t="shared" ref="T695:T758" si="299">I695/$AI$18*10^6</f>
        <v>#REF!</v>
      </c>
      <c r="U695" s="86" t="e">
        <f t="shared" ref="U695:U758" si="300">J695/$AI$18*10^6</f>
        <v>#REF!</v>
      </c>
      <c r="V695" s="86" t="e">
        <f t="shared" ref="V695:V758" si="301">K695/$AI$18*10^6</f>
        <v>#REF!</v>
      </c>
      <c r="W695" s="86" t="e">
        <f t="shared" ref="W695:W758" si="302">L695/$AI$18*10^6</f>
        <v>#REF!</v>
      </c>
      <c r="X695" s="86" t="e">
        <f t="shared" ref="X695:X758" si="303">M695/$AI$18*10^6</f>
        <v>#REF!</v>
      </c>
      <c r="Y695" s="86" t="e">
        <f t="shared" ref="Y695:Y758" si="304">N695/$AI$18*10^6</f>
        <v>#REF!</v>
      </c>
      <c r="Z695" s="86" t="e">
        <f t="shared" ref="Z695:Z758" si="305">O695/$AI$18*10^6</f>
        <v>#REF!</v>
      </c>
      <c r="AA695" s="39">
        <v>473</v>
      </c>
      <c r="AB695" s="88" t="e">
        <f>AA695*#REF!/$AI$18*10^3</f>
        <v>#REF!</v>
      </c>
      <c r="AC695" s="89">
        <f>INDEX(AdditionalVehs!$E$46:$N$91,MATCH(C695,AdditionalVehs!$C$46:$C$91),MATCH(D695,AdditionalVehs!$E$45:$N$45))</f>
        <v>57.536853999999998</v>
      </c>
      <c r="AD695" s="89">
        <f t="shared" si="287"/>
        <v>0.43627526121836191</v>
      </c>
      <c r="AE695" s="89">
        <f>INDEX(AdditionalVehs!$P$46:$Y$91,MATCH(C695,AdditionalVehs!$C$46:$C$91),MATCH(D695,AdditionalVehs!$AA$45:$AJ$45))</f>
        <v>46.202092225600232</v>
      </c>
      <c r="AF695" s="89">
        <f t="shared" si="292"/>
        <v>0.35032902310853825</v>
      </c>
      <c r="AG695" s="89">
        <v>0</v>
      </c>
    </row>
    <row r="696" spans="1:33" x14ac:dyDescent="0.2">
      <c r="A696" s="91" t="s">
        <v>2755</v>
      </c>
      <c r="B696" s="349" t="s">
        <v>2756</v>
      </c>
      <c r="C696" s="39" t="s">
        <v>2740</v>
      </c>
      <c r="D696" s="39">
        <v>2050</v>
      </c>
      <c r="E696" s="85" t="e">
        <f>#REF!*INDEX(AdditionalVehs!$AA$46:$AK$91,MATCH($C696,AdditionalVehs!$C$46:$C$91,0),MATCH(E$7,AdditionalVehs!$AA$45:$AK$45,0))</f>
        <v>#REF!</v>
      </c>
      <c r="F696" s="85" t="e">
        <f>#REF!*INDEX(AdditionalVehs!$AA$46:$AK$91,MATCH($C696,AdditionalVehs!$C$46:$C$91,0),MATCH(F$7,AdditionalVehs!$AA$45:$AK$45,0))</f>
        <v>#REF!</v>
      </c>
      <c r="G696" s="85" t="e">
        <f>#REF!*INDEX(AdditionalVehs!$AA$46:$AK$91,MATCH($C696,AdditionalVehs!$C$46:$C$91,0),MATCH(G$7,AdditionalVehs!$AA$45:$AK$45,0))</f>
        <v>#REF!</v>
      </c>
      <c r="H696" s="85" t="e">
        <f>#REF!*INDEX(AdditionalVehs!$AA$46:$AK$91,MATCH($C696,AdditionalVehs!$C$46:$C$91,0),MATCH(H$7,AdditionalVehs!$AA$45:$AK$45,0))</f>
        <v>#REF!</v>
      </c>
      <c r="I696" s="85" t="e">
        <f>#REF!*INDEX(AdditionalVehs!$AA$46:$AK$91,MATCH($C696,AdditionalVehs!$C$46:$C$91,0),MATCH(I$7,AdditionalVehs!$AA$45:$AK$45,0))</f>
        <v>#REF!</v>
      </c>
      <c r="J696" s="85" t="e">
        <f>#REF!*INDEX(AdditionalVehs!$AA$46:$AK$91,MATCH($C696,AdditionalVehs!$C$46:$C$91,0),MATCH(J$7,AdditionalVehs!$AA$45:$AK$45,0))</f>
        <v>#REF!</v>
      </c>
      <c r="K696" s="85" t="e">
        <f>#REF!*INDEX(AdditionalVehs!$AA$46:$AK$91,MATCH($C696,AdditionalVehs!$C$46:$C$91,0),MATCH(K$7,AdditionalVehs!$AA$45:$AK$45,0))</f>
        <v>#REF!</v>
      </c>
      <c r="L696" s="85" t="e">
        <f>#REF!*INDEX(AdditionalVehs!$AA$46:$AK$91,MATCH($C696,AdditionalVehs!$C$46:$C$91,0),MATCH(L$7,AdditionalVehs!$AA$45:$AK$45,0))</f>
        <v>#REF!</v>
      </c>
      <c r="M696" s="85" t="e">
        <f>#REF!*INDEX(AdditionalVehs!$AA$46:$AK$91,MATCH($C696,AdditionalVehs!$C$46:$C$91,0),MATCH(M$7,AdditionalVehs!$AA$45:$AK$45,0))</f>
        <v>#REF!</v>
      </c>
      <c r="N696" s="85" t="e">
        <f>#REF!*INDEX(AdditionalVehs!$AA$46:$AK$91,MATCH($C696,AdditionalVehs!$C$46:$C$91,0),MATCH(N$7,AdditionalVehs!$AA$45:$AK$45,0))</f>
        <v>#REF!</v>
      </c>
      <c r="O696" s="85" t="e">
        <f>#REF!*INDEX(AdditionalVehs!$AA$46:$AK$91,MATCH($C696,AdditionalVehs!$C$46:$C$91,0),MATCH(O$7,AdditionalVehs!$AA$45:$AK$45,0))</f>
        <v>#REF!</v>
      </c>
      <c r="P696" s="86" t="e">
        <f t="shared" si="297"/>
        <v>#REF!</v>
      </c>
      <c r="Q696" s="86" t="e">
        <f t="shared" si="290"/>
        <v>#REF!</v>
      </c>
      <c r="R696" s="86" t="e">
        <f t="shared" si="289"/>
        <v>#REF!</v>
      </c>
      <c r="S696" s="86" t="e">
        <f t="shared" si="298"/>
        <v>#REF!</v>
      </c>
      <c r="T696" s="86" t="e">
        <f t="shared" si="299"/>
        <v>#REF!</v>
      </c>
      <c r="U696" s="86" t="e">
        <f t="shared" si="300"/>
        <v>#REF!</v>
      </c>
      <c r="V696" s="86" t="e">
        <f t="shared" si="301"/>
        <v>#REF!</v>
      </c>
      <c r="W696" s="86" t="e">
        <f t="shared" si="302"/>
        <v>#REF!</v>
      </c>
      <c r="X696" s="86" t="e">
        <f t="shared" si="303"/>
        <v>#REF!</v>
      </c>
      <c r="Y696" s="86" t="e">
        <f t="shared" si="304"/>
        <v>#REF!</v>
      </c>
      <c r="Z696" s="86" t="e">
        <f t="shared" si="305"/>
        <v>#REF!</v>
      </c>
      <c r="AA696" s="39">
        <v>473</v>
      </c>
      <c r="AB696" s="88" t="e">
        <f>AA696*#REF!/$AI$18*10^3</f>
        <v>#REF!</v>
      </c>
      <c r="AC696" s="89">
        <f>INDEX(AdditionalVehs!$E$46:$N$91,MATCH(C696,AdditionalVehs!$C$46:$C$91),MATCH(D696,AdditionalVehs!$E$45:$N$45))</f>
        <v>57.536853999999998</v>
      </c>
      <c r="AD696" s="89">
        <f t="shared" si="287"/>
        <v>0.43627526121836191</v>
      </c>
      <c r="AE696" s="89">
        <f>INDEX(AdditionalVehs!$P$46:$Y$91,MATCH(C696,AdditionalVehs!$C$46:$C$91),MATCH(D696,AdditionalVehs!$AA$45:$AJ$45))</f>
        <v>46.202092225600232</v>
      </c>
      <c r="AF696" s="89">
        <f t="shared" si="292"/>
        <v>0.35032902310853825</v>
      </c>
      <c r="AG696" s="89">
        <v>0</v>
      </c>
    </row>
    <row r="697" spans="1:33" x14ac:dyDescent="0.2">
      <c r="A697" s="91" t="s">
        <v>559</v>
      </c>
      <c r="B697" s="349" t="s">
        <v>2757</v>
      </c>
      <c r="C697" s="39" t="s">
        <v>2758</v>
      </c>
      <c r="D697" s="39">
        <v>2010</v>
      </c>
      <c r="E697" s="85" t="e">
        <f>#REF!*INDEX(AdditionalVehs!$AA$46:$AK$91,MATCH($C697,AdditionalVehs!$C$46:$C$91,0),MATCH(E$7,AdditionalVehs!$AA$45:$AK$45,0))</f>
        <v>#REF!</v>
      </c>
      <c r="F697" s="85" t="e">
        <f>#REF!*INDEX(AdditionalVehs!$AA$46:$AK$91,MATCH($C697,AdditionalVehs!$C$46:$C$91,0),MATCH(F$7,AdditionalVehs!$AA$45:$AK$45,0))</f>
        <v>#REF!</v>
      </c>
      <c r="G697" s="85" t="e">
        <f>#REF!*INDEX(AdditionalVehs!$AA$46:$AK$91,MATCH($C697,AdditionalVehs!$C$46:$C$91,0),MATCH(G$7,AdditionalVehs!$AA$45:$AK$45,0))</f>
        <v>#REF!</v>
      </c>
      <c r="H697" s="85" t="e">
        <f>#REF!*INDEX(AdditionalVehs!$AA$46:$AK$91,MATCH($C697,AdditionalVehs!$C$46:$C$91,0),MATCH(H$7,AdditionalVehs!$AA$45:$AK$45,0))</f>
        <v>#REF!</v>
      </c>
      <c r="I697" s="85" t="e">
        <f>#REF!*INDEX(AdditionalVehs!$AA$46:$AK$91,MATCH($C697,AdditionalVehs!$C$46:$C$91,0),MATCH(I$7,AdditionalVehs!$AA$45:$AK$45,0))</f>
        <v>#REF!</v>
      </c>
      <c r="J697" s="85" t="e">
        <f>#REF!*INDEX(AdditionalVehs!$AA$46:$AK$91,MATCH($C697,AdditionalVehs!$C$46:$C$91,0),MATCH(J$7,AdditionalVehs!$AA$45:$AK$45,0))</f>
        <v>#REF!</v>
      </c>
      <c r="K697" s="85" t="e">
        <f>#REF!*INDEX(AdditionalVehs!$AA$46:$AK$91,MATCH($C697,AdditionalVehs!$C$46:$C$91,0),MATCH(K$7,AdditionalVehs!$AA$45:$AK$45,0))</f>
        <v>#REF!</v>
      </c>
      <c r="L697" s="85" t="e">
        <f>#REF!*INDEX(AdditionalVehs!$AA$46:$AK$91,MATCH($C697,AdditionalVehs!$C$46:$C$91,0),MATCH(L$7,AdditionalVehs!$AA$45:$AK$45,0))</f>
        <v>#REF!</v>
      </c>
      <c r="M697" s="85" t="e">
        <f>#REF!*INDEX(AdditionalVehs!$AA$46:$AK$91,MATCH($C697,AdditionalVehs!$C$46:$C$91,0),MATCH(M$7,AdditionalVehs!$AA$45:$AK$45,0))</f>
        <v>#REF!</v>
      </c>
      <c r="N697" s="85" t="e">
        <f>#REF!*INDEX(AdditionalVehs!$AA$46:$AK$91,MATCH($C697,AdditionalVehs!$C$46:$C$91,0),MATCH(N$7,AdditionalVehs!$AA$45:$AK$45,0))</f>
        <v>#REF!</v>
      </c>
      <c r="O697" s="85" t="e">
        <f>#REF!*INDEX(AdditionalVehs!$AA$46:$AK$91,MATCH($C697,AdditionalVehs!$C$46:$C$91,0),MATCH(O$7,AdditionalVehs!$AA$45:$AK$45,0))</f>
        <v>#REF!</v>
      </c>
      <c r="P697" s="86" t="e">
        <f>E697/$AI$18*10^6</f>
        <v>#REF!</v>
      </c>
      <c r="Q697" s="86" t="e">
        <f t="shared" si="290"/>
        <v>#REF!</v>
      </c>
      <c r="R697" s="86" t="e">
        <f t="shared" si="289"/>
        <v>#REF!</v>
      </c>
      <c r="S697" s="86" t="e">
        <f t="shared" si="298"/>
        <v>#REF!</v>
      </c>
      <c r="T697" s="86" t="e">
        <f t="shared" si="299"/>
        <v>#REF!</v>
      </c>
      <c r="U697" s="86" t="e">
        <f t="shared" si="300"/>
        <v>#REF!</v>
      </c>
      <c r="V697" s="86" t="e">
        <f t="shared" si="301"/>
        <v>#REF!</v>
      </c>
      <c r="W697" s="86" t="e">
        <f t="shared" si="302"/>
        <v>#REF!</v>
      </c>
      <c r="X697" s="86" t="e">
        <f t="shared" si="303"/>
        <v>#REF!</v>
      </c>
      <c r="Y697" s="86" t="e">
        <f t="shared" si="304"/>
        <v>#REF!</v>
      </c>
      <c r="Z697" s="86" t="e">
        <f t="shared" si="305"/>
        <v>#REF!</v>
      </c>
      <c r="AA697" s="39">
        <v>420</v>
      </c>
      <c r="AB697" s="88" t="e">
        <f>AA697*#REF!/$AI$18*10^3</f>
        <v>#REF!</v>
      </c>
      <c r="AC697" s="89" t="e">
        <f>INDEX(AdditionalVehs!$E$46:$N$91,MATCH(C697,AdditionalVehs!$C$46:$C$91),MATCH(D697,AdditionalVehs!$E$45:$N$45))</f>
        <v>#REF!</v>
      </c>
      <c r="AD697" s="89" t="e">
        <f t="shared" si="287"/>
        <v>#REF!</v>
      </c>
      <c r="AE697" s="89" t="e">
        <f>INDEX(AdditionalVehs!$P$46:$Y$91,MATCH(C697,AdditionalVehs!$C$46:$C$91),MATCH(D697,AdditionalVehs!$AA$45:$AJ$45))</f>
        <v>#REF!</v>
      </c>
      <c r="AF697" s="89" t="e">
        <f t="shared" si="292"/>
        <v>#REF!</v>
      </c>
      <c r="AG697" s="89" t="e">
        <f>AdditionalVehs!$C$27</f>
        <v>#REF!</v>
      </c>
    </row>
    <row r="698" spans="1:33" x14ac:dyDescent="0.2">
      <c r="A698" s="91" t="s">
        <v>2759</v>
      </c>
      <c r="B698" s="349" t="s">
        <v>2760</v>
      </c>
      <c r="C698" s="39" t="s">
        <v>2758</v>
      </c>
      <c r="D698" s="39">
        <v>2015</v>
      </c>
      <c r="E698" s="85" t="e">
        <f>#REF!*INDEX(AdditionalVehs!$AA$46:$AK$91,MATCH($C698,AdditionalVehs!$C$46:$C$91,0),MATCH(E$7,AdditionalVehs!$AA$45:$AK$45,0))</f>
        <v>#REF!</v>
      </c>
      <c r="F698" s="85" t="e">
        <f>#REF!*INDEX(AdditionalVehs!$AA$46:$AK$91,MATCH($C698,AdditionalVehs!$C$46:$C$91,0),MATCH(F$7,AdditionalVehs!$AA$45:$AK$45,0))</f>
        <v>#REF!</v>
      </c>
      <c r="G698" s="85" t="e">
        <f>#REF!*INDEX(AdditionalVehs!$AA$46:$AK$91,MATCH($C698,AdditionalVehs!$C$46:$C$91,0),MATCH(G$7,AdditionalVehs!$AA$45:$AK$45,0))</f>
        <v>#REF!</v>
      </c>
      <c r="H698" s="85" t="e">
        <f>#REF!*INDEX(AdditionalVehs!$AA$46:$AK$91,MATCH($C698,AdditionalVehs!$C$46:$C$91,0),MATCH(H$7,AdditionalVehs!$AA$45:$AK$45,0))</f>
        <v>#REF!</v>
      </c>
      <c r="I698" s="85" t="e">
        <f>#REF!*INDEX(AdditionalVehs!$AA$46:$AK$91,MATCH($C698,AdditionalVehs!$C$46:$C$91,0),MATCH(I$7,AdditionalVehs!$AA$45:$AK$45,0))</f>
        <v>#REF!</v>
      </c>
      <c r="J698" s="85" t="e">
        <f>#REF!*INDEX(AdditionalVehs!$AA$46:$AK$91,MATCH($C698,AdditionalVehs!$C$46:$C$91,0),MATCH(J$7,AdditionalVehs!$AA$45:$AK$45,0))</f>
        <v>#REF!</v>
      </c>
      <c r="K698" s="85" t="e">
        <f>#REF!*INDEX(AdditionalVehs!$AA$46:$AK$91,MATCH($C698,AdditionalVehs!$C$46:$C$91,0),MATCH(K$7,AdditionalVehs!$AA$45:$AK$45,0))</f>
        <v>#REF!</v>
      </c>
      <c r="L698" s="85" t="e">
        <f>#REF!*INDEX(AdditionalVehs!$AA$46:$AK$91,MATCH($C698,AdditionalVehs!$C$46:$C$91,0),MATCH(L$7,AdditionalVehs!$AA$45:$AK$45,0))</f>
        <v>#REF!</v>
      </c>
      <c r="M698" s="85" t="e">
        <f>#REF!*INDEX(AdditionalVehs!$AA$46:$AK$91,MATCH($C698,AdditionalVehs!$C$46:$C$91,0),MATCH(M$7,AdditionalVehs!$AA$45:$AK$45,0))</f>
        <v>#REF!</v>
      </c>
      <c r="N698" s="85" t="e">
        <f>#REF!*INDEX(AdditionalVehs!$AA$46:$AK$91,MATCH($C698,AdditionalVehs!$C$46:$C$91,0),MATCH(N$7,AdditionalVehs!$AA$45:$AK$45,0))</f>
        <v>#REF!</v>
      </c>
      <c r="O698" s="85" t="e">
        <f>#REF!*INDEX(AdditionalVehs!$AA$46:$AK$91,MATCH($C698,AdditionalVehs!$C$46:$C$91,0),MATCH(O$7,AdditionalVehs!$AA$45:$AK$45,0))</f>
        <v>#REF!</v>
      </c>
      <c r="P698" s="86" t="e">
        <f t="shared" ref="P698:P705" si="306">E698/$AI$18*10^6</f>
        <v>#REF!</v>
      </c>
      <c r="Q698" s="86" t="e">
        <f t="shared" si="290"/>
        <v>#REF!</v>
      </c>
      <c r="R698" s="86" t="e">
        <f t="shared" si="289"/>
        <v>#REF!</v>
      </c>
      <c r="S698" s="86" t="e">
        <f t="shared" si="298"/>
        <v>#REF!</v>
      </c>
      <c r="T698" s="86" t="e">
        <f t="shared" si="299"/>
        <v>#REF!</v>
      </c>
      <c r="U698" s="86" t="e">
        <f t="shared" si="300"/>
        <v>#REF!</v>
      </c>
      <c r="V698" s="86" t="e">
        <f t="shared" si="301"/>
        <v>#REF!</v>
      </c>
      <c r="W698" s="86" t="e">
        <f t="shared" si="302"/>
        <v>#REF!</v>
      </c>
      <c r="X698" s="86" t="e">
        <f t="shared" si="303"/>
        <v>#REF!</v>
      </c>
      <c r="Y698" s="86" t="e">
        <f t="shared" si="304"/>
        <v>#REF!</v>
      </c>
      <c r="Z698" s="86" t="e">
        <f t="shared" si="305"/>
        <v>#REF!</v>
      </c>
      <c r="AA698" s="39">
        <v>420</v>
      </c>
      <c r="AB698" s="88" t="e">
        <f>AA698*#REF!/$AI$18*10^3</f>
        <v>#REF!</v>
      </c>
      <c r="AC698" s="89" t="e">
        <f>INDEX(AdditionalVehs!$E$46:$N$91,MATCH(C698,AdditionalVehs!$C$46:$C$91),MATCH(D698,AdditionalVehs!$E$45:$N$45))</f>
        <v>#REF!</v>
      </c>
      <c r="AD698" s="89" t="e">
        <f t="shared" si="287"/>
        <v>#REF!</v>
      </c>
      <c r="AE698" s="89" t="e">
        <f>INDEX(AdditionalVehs!$P$46:$Y$91,MATCH(C698,AdditionalVehs!$C$46:$C$91),MATCH(D698,AdditionalVehs!$AA$45:$AJ$45))</f>
        <v>#REF!</v>
      </c>
      <c r="AF698" s="89" t="e">
        <f t="shared" si="292"/>
        <v>#REF!</v>
      </c>
      <c r="AG698" s="89" t="e">
        <f>AdditionalVehs!$C$27</f>
        <v>#REF!</v>
      </c>
    </row>
    <row r="699" spans="1:33" x14ac:dyDescent="0.2">
      <c r="A699" s="91" t="s">
        <v>2761</v>
      </c>
      <c r="B699" s="349" t="s">
        <v>2762</v>
      </c>
      <c r="C699" s="39" t="s">
        <v>2758</v>
      </c>
      <c r="D699" s="39">
        <v>2020</v>
      </c>
      <c r="E699" s="85" t="e">
        <f>#REF!*INDEX(AdditionalVehs!$AA$46:$AK$91,MATCH($C699,AdditionalVehs!$C$46:$C$91,0),MATCH(E$7,AdditionalVehs!$AA$45:$AK$45,0))</f>
        <v>#REF!</v>
      </c>
      <c r="F699" s="85" t="e">
        <f>#REF!*INDEX(AdditionalVehs!$AA$46:$AK$91,MATCH($C699,AdditionalVehs!$C$46:$C$91,0),MATCH(F$7,AdditionalVehs!$AA$45:$AK$45,0))</f>
        <v>#REF!</v>
      </c>
      <c r="G699" s="85" t="e">
        <f>#REF!*INDEX(AdditionalVehs!$AA$46:$AK$91,MATCH($C699,AdditionalVehs!$C$46:$C$91,0),MATCH(G$7,AdditionalVehs!$AA$45:$AK$45,0))</f>
        <v>#REF!</v>
      </c>
      <c r="H699" s="85" t="e">
        <f>#REF!*INDEX(AdditionalVehs!$AA$46:$AK$91,MATCH($C699,AdditionalVehs!$C$46:$C$91,0),MATCH(H$7,AdditionalVehs!$AA$45:$AK$45,0))</f>
        <v>#REF!</v>
      </c>
      <c r="I699" s="85" t="e">
        <f>#REF!*INDEX(AdditionalVehs!$AA$46:$AK$91,MATCH($C699,AdditionalVehs!$C$46:$C$91,0),MATCH(I$7,AdditionalVehs!$AA$45:$AK$45,0))</f>
        <v>#REF!</v>
      </c>
      <c r="J699" s="85" t="e">
        <f>#REF!*INDEX(AdditionalVehs!$AA$46:$AK$91,MATCH($C699,AdditionalVehs!$C$46:$C$91,0),MATCH(J$7,AdditionalVehs!$AA$45:$AK$45,0))</f>
        <v>#REF!</v>
      </c>
      <c r="K699" s="85" t="e">
        <f>#REF!*INDEX(AdditionalVehs!$AA$46:$AK$91,MATCH($C699,AdditionalVehs!$C$46:$C$91,0),MATCH(K$7,AdditionalVehs!$AA$45:$AK$45,0))</f>
        <v>#REF!</v>
      </c>
      <c r="L699" s="85" t="e">
        <f>#REF!*INDEX(AdditionalVehs!$AA$46:$AK$91,MATCH($C699,AdditionalVehs!$C$46:$C$91,0),MATCH(L$7,AdditionalVehs!$AA$45:$AK$45,0))</f>
        <v>#REF!</v>
      </c>
      <c r="M699" s="85" t="e">
        <f>#REF!*INDEX(AdditionalVehs!$AA$46:$AK$91,MATCH($C699,AdditionalVehs!$C$46:$C$91,0),MATCH(M$7,AdditionalVehs!$AA$45:$AK$45,0))</f>
        <v>#REF!</v>
      </c>
      <c r="N699" s="85" t="e">
        <f>#REF!*INDEX(AdditionalVehs!$AA$46:$AK$91,MATCH($C699,AdditionalVehs!$C$46:$C$91,0),MATCH(N$7,AdditionalVehs!$AA$45:$AK$45,0))</f>
        <v>#REF!</v>
      </c>
      <c r="O699" s="85" t="e">
        <f>#REF!*INDEX(AdditionalVehs!$AA$46:$AK$91,MATCH($C699,AdditionalVehs!$C$46:$C$91,0),MATCH(O$7,AdditionalVehs!$AA$45:$AK$45,0))</f>
        <v>#REF!</v>
      </c>
      <c r="P699" s="86" t="e">
        <f t="shared" si="306"/>
        <v>#REF!</v>
      </c>
      <c r="Q699" s="86" t="e">
        <f t="shared" si="290"/>
        <v>#REF!</v>
      </c>
      <c r="R699" s="86" t="e">
        <f t="shared" si="289"/>
        <v>#REF!</v>
      </c>
      <c r="S699" s="86" t="e">
        <f t="shared" si="298"/>
        <v>#REF!</v>
      </c>
      <c r="T699" s="86" t="e">
        <f t="shared" si="299"/>
        <v>#REF!</v>
      </c>
      <c r="U699" s="86" t="e">
        <f t="shared" si="300"/>
        <v>#REF!</v>
      </c>
      <c r="V699" s="86" t="e">
        <f t="shared" si="301"/>
        <v>#REF!</v>
      </c>
      <c r="W699" s="86" t="e">
        <f t="shared" si="302"/>
        <v>#REF!</v>
      </c>
      <c r="X699" s="86" t="e">
        <f t="shared" si="303"/>
        <v>#REF!</v>
      </c>
      <c r="Y699" s="86" t="e">
        <f t="shared" si="304"/>
        <v>#REF!</v>
      </c>
      <c r="Z699" s="86" t="e">
        <f t="shared" si="305"/>
        <v>#REF!</v>
      </c>
      <c r="AA699" s="39">
        <v>420</v>
      </c>
      <c r="AB699" s="88" t="e">
        <f>AA699*#REF!/$AI$18*10^3</f>
        <v>#REF!</v>
      </c>
      <c r="AC699" s="89" t="e">
        <f>INDEX(AdditionalVehs!$E$46:$N$91,MATCH(C699,AdditionalVehs!$C$46:$C$91),MATCH(D699,AdditionalVehs!$E$45:$N$45))</f>
        <v>#REF!</v>
      </c>
      <c r="AD699" s="89" t="e">
        <f t="shared" si="287"/>
        <v>#REF!</v>
      </c>
      <c r="AE699" s="89" t="e">
        <f>INDEX(AdditionalVehs!$P$46:$Y$91,MATCH(C699,AdditionalVehs!$C$46:$C$91),MATCH(D699,AdditionalVehs!$AA$45:$AJ$45))</f>
        <v>#REF!</v>
      </c>
      <c r="AF699" s="89" t="e">
        <f t="shared" si="292"/>
        <v>#REF!</v>
      </c>
      <c r="AG699" s="89" t="e">
        <f>AdditionalVehs!$C$27</f>
        <v>#REF!</v>
      </c>
    </row>
    <row r="700" spans="1:33" x14ac:dyDescent="0.2">
      <c r="A700" s="91" t="s">
        <v>2763</v>
      </c>
      <c r="B700" s="349" t="s">
        <v>2764</v>
      </c>
      <c r="C700" s="39" t="s">
        <v>2758</v>
      </c>
      <c r="D700" s="39">
        <v>2025</v>
      </c>
      <c r="E700" s="85" t="e">
        <f>#REF!*INDEX(AdditionalVehs!$AA$46:$AK$91,MATCH($C700,AdditionalVehs!$C$46:$C$91,0),MATCH(E$7,AdditionalVehs!$AA$45:$AK$45,0))</f>
        <v>#REF!</v>
      </c>
      <c r="F700" s="85" t="e">
        <f>#REF!*INDEX(AdditionalVehs!$AA$46:$AK$91,MATCH($C700,AdditionalVehs!$C$46:$C$91,0),MATCH(F$7,AdditionalVehs!$AA$45:$AK$45,0))</f>
        <v>#REF!</v>
      </c>
      <c r="G700" s="85" t="e">
        <f>#REF!*INDEX(AdditionalVehs!$AA$46:$AK$91,MATCH($C700,AdditionalVehs!$C$46:$C$91,0),MATCH(G$7,AdditionalVehs!$AA$45:$AK$45,0))</f>
        <v>#REF!</v>
      </c>
      <c r="H700" s="85" t="e">
        <f>#REF!*INDEX(AdditionalVehs!$AA$46:$AK$91,MATCH($C700,AdditionalVehs!$C$46:$C$91,0),MATCH(H$7,AdditionalVehs!$AA$45:$AK$45,0))</f>
        <v>#REF!</v>
      </c>
      <c r="I700" s="85" t="e">
        <f>#REF!*INDEX(AdditionalVehs!$AA$46:$AK$91,MATCH($C700,AdditionalVehs!$C$46:$C$91,0),MATCH(I$7,AdditionalVehs!$AA$45:$AK$45,0))</f>
        <v>#REF!</v>
      </c>
      <c r="J700" s="85" t="e">
        <f>#REF!*INDEX(AdditionalVehs!$AA$46:$AK$91,MATCH($C700,AdditionalVehs!$C$46:$C$91,0),MATCH(J$7,AdditionalVehs!$AA$45:$AK$45,0))</f>
        <v>#REF!</v>
      </c>
      <c r="K700" s="85" t="e">
        <f>#REF!*INDEX(AdditionalVehs!$AA$46:$AK$91,MATCH($C700,AdditionalVehs!$C$46:$C$91,0),MATCH(K$7,AdditionalVehs!$AA$45:$AK$45,0))</f>
        <v>#REF!</v>
      </c>
      <c r="L700" s="85" t="e">
        <f>#REF!*INDEX(AdditionalVehs!$AA$46:$AK$91,MATCH($C700,AdditionalVehs!$C$46:$C$91,0),MATCH(L$7,AdditionalVehs!$AA$45:$AK$45,0))</f>
        <v>#REF!</v>
      </c>
      <c r="M700" s="85" t="e">
        <f>#REF!*INDEX(AdditionalVehs!$AA$46:$AK$91,MATCH($C700,AdditionalVehs!$C$46:$C$91,0),MATCH(M$7,AdditionalVehs!$AA$45:$AK$45,0))</f>
        <v>#REF!</v>
      </c>
      <c r="N700" s="85" t="e">
        <f>#REF!*INDEX(AdditionalVehs!$AA$46:$AK$91,MATCH($C700,AdditionalVehs!$C$46:$C$91,0),MATCH(N$7,AdditionalVehs!$AA$45:$AK$45,0))</f>
        <v>#REF!</v>
      </c>
      <c r="O700" s="85" t="e">
        <f>#REF!*INDEX(AdditionalVehs!$AA$46:$AK$91,MATCH($C700,AdditionalVehs!$C$46:$C$91,0),MATCH(O$7,AdditionalVehs!$AA$45:$AK$45,0))</f>
        <v>#REF!</v>
      </c>
      <c r="P700" s="86" t="e">
        <f t="shared" si="306"/>
        <v>#REF!</v>
      </c>
      <c r="Q700" s="86" t="e">
        <f t="shared" si="290"/>
        <v>#REF!</v>
      </c>
      <c r="R700" s="86" t="e">
        <f t="shared" si="289"/>
        <v>#REF!</v>
      </c>
      <c r="S700" s="86" t="e">
        <f t="shared" si="298"/>
        <v>#REF!</v>
      </c>
      <c r="T700" s="86" t="e">
        <f t="shared" si="299"/>
        <v>#REF!</v>
      </c>
      <c r="U700" s="86" t="e">
        <f t="shared" si="300"/>
        <v>#REF!</v>
      </c>
      <c r="V700" s="86" t="e">
        <f t="shared" si="301"/>
        <v>#REF!</v>
      </c>
      <c r="W700" s="86" t="e">
        <f t="shared" si="302"/>
        <v>#REF!</v>
      </c>
      <c r="X700" s="86" t="e">
        <f t="shared" si="303"/>
        <v>#REF!</v>
      </c>
      <c r="Y700" s="86" t="e">
        <f t="shared" si="304"/>
        <v>#REF!</v>
      </c>
      <c r="Z700" s="86" t="e">
        <f t="shared" si="305"/>
        <v>#REF!</v>
      </c>
      <c r="AA700" s="39">
        <v>420</v>
      </c>
      <c r="AB700" s="88" t="e">
        <f>AA700*#REF!/$AI$18*10^3</f>
        <v>#REF!</v>
      </c>
      <c r="AC700" s="89" t="e">
        <f>INDEX(AdditionalVehs!$E$46:$N$91,MATCH(C700,AdditionalVehs!$C$46:$C$91),MATCH(D700,AdditionalVehs!$E$45:$N$45))</f>
        <v>#REF!</v>
      </c>
      <c r="AD700" s="89" t="e">
        <f t="shared" si="287"/>
        <v>#REF!</v>
      </c>
      <c r="AE700" s="89" t="e">
        <f>INDEX(AdditionalVehs!$P$46:$Y$91,MATCH(C700,AdditionalVehs!$C$46:$C$91),MATCH(D700,AdditionalVehs!$AA$45:$AJ$45))</f>
        <v>#REF!</v>
      </c>
      <c r="AF700" s="89" t="e">
        <f t="shared" si="292"/>
        <v>#REF!</v>
      </c>
      <c r="AG700" s="89" t="e">
        <f>AdditionalVehs!$C$27</f>
        <v>#REF!</v>
      </c>
    </row>
    <row r="701" spans="1:33" x14ac:dyDescent="0.2">
      <c r="A701" s="91" t="s">
        <v>2765</v>
      </c>
      <c r="B701" s="349" t="s">
        <v>2766</v>
      </c>
      <c r="C701" s="39" t="s">
        <v>2758</v>
      </c>
      <c r="D701" s="39">
        <v>2030</v>
      </c>
      <c r="E701" s="85" t="e">
        <f>#REF!*INDEX(AdditionalVehs!$AA$46:$AK$91,MATCH($C701,AdditionalVehs!$C$46:$C$91,0),MATCH(E$7,AdditionalVehs!$AA$45:$AK$45,0))</f>
        <v>#REF!</v>
      </c>
      <c r="F701" s="85" t="e">
        <f>#REF!*INDEX(AdditionalVehs!$AA$46:$AK$91,MATCH($C701,AdditionalVehs!$C$46:$C$91,0),MATCH(F$7,AdditionalVehs!$AA$45:$AK$45,0))</f>
        <v>#REF!</v>
      </c>
      <c r="G701" s="85" t="e">
        <f>#REF!*INDEX(AdditionalVehs!$AA$46:$AK$91,MATCH($C701,AdditionalVehs!$C$46:$C$91,0),MATCH(G$7,AdditionalVehs!$AA$45:$AK$45,0))</f>
        <v>#REF!</v>
      </c>
      <c r="H701" s="85" t="e">
        <f>#REF!*INDEX(AdditionalVehs!$AA$46:$AK$91,MATCH($C701,AdditionalVehs!$C$46:$C$91,0),MATCH(H$7,AdditionalVehs!$AA$45:$AK$45,0))</f>
        <v>#REF!</v>
      </c>
      <c r="I701" s="85" t="e">
        <f>#REF!*INDEX(AdditionalVehs!$AA$46:$AK$91,MATCH($C701,AdditionalVehs!$C$46:$C$91,0),MATCH(I$7,AdditionalVehs!$AA$45:$AK$45,0))</f>
        <v>#REF!</v>
      </c>
      <c r="J701" s="85" t="e">
        <f>#REF!*INDEX(AdditionalVehs!$AA$46:$AK$91,MATCH($C701,AdditionalVehs!$C$46:$C$91,0),MATCH(J$7,AdditionalVehs!$AA$45:$AK$45,0))</f>
        <v>#REF!</v>
      </c>
      <c r="K701" s="85" t="e">
        <f>#REF!*INDEX(AdditionalVehs!$AA$46:$AK$91,MATCH($C701,AdditionalVehs!$C$46:$C$91,0),MATCH(K$7,AdditionalVehs!$AA$45:$AK$45,0))</f>
        <v>#REF!</v>
      </c>
      <c r="L701" s="85" t="e">
        <f>#REF!*INDEX(AdditionalVehs!$AA$46:$AK$91,MATCH($C701,AdditionalVehs!$C$46:$C$91,0),MATCH(L$7,AdditionalVehs!$AA$45:$AK$45,0))</f>
        <v>#REF!</v>
      </c>
      <c r="M701" s="85" t="e">
        <f>#REF!*INDEX(AdditionalVehs!$AA$46:$AK$91,MATCH($C701,AdditionalVehs!$C$46:$C$91,0),MATCH(M$7,AdditionalVehs!$AA$45:$AK$45,0))</f>
        <v>#REF!</v>
      </c>
      <c r="N701" s="85" t="e">
        <f>#REF!*INDEX(AdditionalVehs!$AA$46:$AK$91,MATCH($C701,AdditionalVehs!$C$46:$C$91,0),MATCH(N$7,AdditionalVehs!$AA$45:$AK$45,0))</f>
        <v>#REF!</v>
      </c>
      <c r="O701" s="85" t="e">
        <f>#REF!*INDEX(AdditionalVehs!$AA$46:$AK$91,MATCH($C701,AdditionalVehs!$C$46:$C$91,0),MATCH(O$7,AdditionalVehs!$AA$45:$AK$45,0))</f>
        <v>#REF!</v>
      </c>
      <c r="P701" s="86" t="e">
        <f t="shared" si="306"/>
        <v>#REF!</v>
      </c>
      <c r="Q701" s="86" t="e">
        <f t="shared" si="290"/>
        <v>#REF!</v>
      </c>
      <c r="R701" s="86" t="e">
        <f t="shared" si="289"/>
        <v>#REF!</v>
      </c>
      <c r="S701" s="86" t="e">
        <f t="shared" si="298"/>
        <v>#REF!</v>
      </c>
      <c r="T701" s="86" t="e">
        <f t="shared" si="299"/>
        <v>#REF!</v>
      </c>
      <c r="U701" s="86" t="e">
        <f t="shared" si="300"/>
        <v>#REF!</v>
      </c>
      <c r="V701" s="86" t="e">
        <f t="shared" si="301"/>
        <v>#REF!</v>
      </c>
      <c r="W701" s="86" t="e">
        <f t="shared" si="302"/>
        <v>#REF!</v>
      </c>
      <c r="X701" s="86" t="e">
        <f t="shared" si="303"/>
        <v>#REF!</v>
      </c>
      <c r="Y701" s="86" t="e">
        <f t="shared" si="304"/>
        <v>#REF!</v>
      </c>
      <c r="Z701" s="86" t="e">
        <f t="shared" si="305"/>
        <v>#REF!</v>
      </c>
      <c r="AA701" s="39">
        <v>420</v>
      </c>
      <c r="AB701" s="88" t="e">
        <f>AA701*#REF!/$AI$18*10^3</f>
        <v>#REF!</v>
      </c>
      <c r="AC701" s="89" t="e">
        <f>INDEX(AdditionalVehs!$E$46:$N$91,MATCH(C701,AdditionalVehs!$C$46:$C$91),MATCH(D701,AdditionalVehs!$E$45:$N$45))</f>
        <v>#REF!</v>
      </c>
      <c r="AD701" s="89" t="e">
        <f t="shared" si="287"/>
        <v>#REF!</v>
      </c>
      <c r="AE701" s="89" t="e">
        <f>INDEX(AdditionalVehs!$P$46:$Y$91,MATCH(C701,AdditionalVehs!$C$46:$C$91),MATCH(D701,AdditionalVehs!$AA$45:$AJ$45))</f>
        <v>#REF!</v>
      </c>
      <c r="AF701" s="89" t="e">
        <f t="shared" si="292"/>
        <v>#REF!</v>
      </c>
      <c r="AG701" s="89" t="e">
        <f>AdditionalVehs!$C$27</f>
        <v>#REF!</v>
      </c>
    </row>
    <row r="702" spans="1:33" x14ac:dyDescent="0.2">
      <c r="A702" s="91" t="s">
        <v>2767</v>
      </c>
      <c r="B702" s="349" t="s">
        <v>2768</v>
      </c>
      <c r="C702" s="39" t="s">
        <v>2758</v>
      </c>
      <c r="D702" s="39">
        <v>2035</v>
      </c>
      <c r="E702" s="85" t="e">
        <f>#REF!*INDEX(AdditionalVehs!$AA$46:$AK$91,MATCH($C702,AdditionalVehs!$C$46:$C$91,0),MATCH(E$7,AdditionalVehs!$AA$45:$AK$45,0))</f>
        <v>#REF!</v>
      </c>
      <c r="F702" s="85" t="e">
        <f>#REF!*INDEX(AdditionalVehs!$AA$46:$AK$91,MATCH($C702,AdditionalVehs!$C$46:$C$91,0),MATCH(F$7,AdditionalVehs!$AA$45:$AK$45,0))</f>
        <v>#REF!</v>
      </c>
      <c r="G702" s="85" t="e">
        <f>#REF!*INDEX(AdditionalVehs!$AA$46:$AK$91,MATCH($C702,AdditionalVehs!$C$46:$C$91,0),MATCH(G$7,AdditionalVehs!$AA$45:$AK$45,0))</f>
        <v>#REF!</v>
      </c>
      <c r="H702" s="85" t="e">
        <f>#REF!*INDEX(AdditionalVehs!$AA$46:$AK$91,MATCH($C702,AdditionalVehs!$C$46:$C$91,0),MATCH(H$7,AdditionalVehs!$AA$45:$AK$45,0))</f>
        <v>#REF!</v>
      </c>
      <c r="I702" s="85" t="e">
        <f>#REF!*INDEX(AdditionalVehs!$AA$46:$AK$91,MATCH($C702,AdditionalVehs!$C$46:$C$91,0),MATCH(I$7,AdditionalVehs!$AA$45:$AK$45,0))</f>
        <v>#REF!</v>
      </c>
      <c r="J702" s="85" t="e">
        <f>#REF!*INDEX(AdditionalVehs!$AA$46:$AK$91,MATCH($C702,AdditionalVehs!$C$46:$C$91,0),MATCH(J$7,AdditionalVehs!$AA$45:$AK$45,0))</f>
        <v>#REF!</v>
      </c>
      <c r="K702" s="85" t="e">
        <f>#REF!*INDEX(AdditionalVehs!$AA$46:$AK$91,MATCH($C702,AdditionalVehs!$C$46:$C$91,0),MATCH(K$7,AdditionalVehs!$AA$45:$AK$45,0))</f>
        <v>#REF!</v>
      </c>
      <c r="L702" s="85" t="e">
        <f>#REF!*INDEX(AdditionalVehs!$AA$46:$AK$91,MATCH($C702,AdditionalVehs!$C$46:$C$91,0),MATCH(L$7,AdditionalVehs!$AA$45:$AK$45,0))</f>
        <v>#REF!</v>
      </c>
      <c r="M702" s="85" t="e">
        <f>#REF!*INDEX(AdditionalVehs!$AA$46:$AK$91,MATCH($C702,AdditionalVehs!$C$46:$C$91,0),MATCH(M$7,AdditionalVehs!$AA$45:$AK$45,0))</f>
        <v>#REF!</v>
      </c>
      <c r="N702" s="85" t="e">
        <f>#REF!*INDEX(AdditionalVehs!$AA$46:$AK$91,MATCH($C702,AdditionalVehs!$C$46:$C$91,0),MATCH(N$7,AdditionalVehs!$AA$45:$AK$45,0))</f>
        <v>#REF!</v>
      </c>
      <c r="O702" s="85" t="e">
        <f>#REF!*INDEX(AdditionalVehs!$AA$46:$AK$91,MATCH($C702,AdditionalVehs!$C$46:$C$91,0),MATCH(O$7,AdditionalVehs!$AA$45:$AK$45,0))</f>
        <v>#REF!</v>
      </c>
      <c r="P702" s="86" t="e">
        <f t="shared" si="306"/>
        <v>#REF!</v>
      </c>
      <c r="Q702" s="86" t="e">
        <f t="shared" si="290"/>
        <v>#REF!</v>
      </c>
      <c r="R702" s="86" t="e">
        <f t="shared" si="289"/>
        <v>#REF!</v>
      </c>
      <c r="S702" s="86" t="e">
        <f t="shared" si="298"/>
        <v>#REF!</v>
      </c>
      <c r="T702" s="86" t="e">
        <f t="shared" si="299"/>
        <v>#REF!</v>
      </c>
      <c r="U702" s="86" t="e">
        <f t="shared" si="300"/>
        <v>#REF!</v>
      </c>
      <c r="V702" s="86" t="e">
        <f t="shared" si="301"/>
        <v>#REF!</v>
      </c>
      <c r="W702" s="86" t="e">
        <f t="shared" si="302"/>
        <v>#REF!</v>
      </c>
      <c r="X702" s="86" t="e">
        <f t="shared" si="303"/>
        <v>#REF!</v>
      </c>
      <c r="Y702" s="86" t="e">
        <f t="shared" si="304"/>
        <v>#REF!</v>
      </c>
      <c r="Z702" s="86" t="e">
        <f t="shared" si="305"/>
        <v>#REF!</v>
      </c>
      <c r="AA702" s="39">
        <v>420</v>
      </c>
      <c r="AB702" s="88" t="e">
        <f>AA702*#REF!/$AI$18*10^3</f>
        <v>#REF!</v>
      </c>
      <c r="AC702" s="89" t="e">
        <f>INDEX(AdditionalVehs!$E$46:$N$91,MATCH(C702,AdditionalVehs!$C$46:$C$91),MATCH(D702,AdditionalVehs!$E$45:$N$45))</f>
        <v>#REF!</v>
      </c>
      <c r="AD702" s="89" t="e">
        <f t="shared" si="287"/>
        <v>#REF!</v>
      </c>
      <c r="AE702" s="89" t="e">
        <f>INDEX(AdditionalVehs!$P$46:$Y$91,MATCH(C702,AdditionalVehs!$C$46:$C$91),MATCH(D702,AdditionalVehs!$AA$45:$AJ$45))</f>
        <v>#REF!</v>
      </c>
      <c r="AF702" s="89" t="e">
        <f t="shared" si="292"/>
        <v>#REF!</v>
      </c>
      <c r="AG702" s="89" t="e">
        <f>AdditionalVehs!$C$27</f>
        <v>#REF!</v>
      </c>
    </row>
    <row r="703" spans="1:33" x14ac:dyDescent="0.2">
      <c r="A703" s="91" t="s">
        <v>2769</v>
      </c>
      <c r="B703" s="349" t="s">
        <v>2770</v>
      </c>
      <c r="C703" s="39" t="s">
        <v>2758</v>
      </c>
      <c r="D703" s="39">
        <v>2040</v>
      </c>
      <c r="E703" s="85" t="e">
        <f>#REF!*INDEX(AdditionalVehs!$AA$46:$AK$91,MATCH($C703,AdditionalVehs!$C$46:$C$91,0),MATCH(E$7,AdditionalVehs!$AA$45:$AK$45,0))</f>
        <v>#REF!</v>
      </c>
      <c r="F703" s="85" t="e">
        <f>#REF!*INDEX(AdditionalVehs!$AA$46:$AK$91,MATCH($C703,AdditionalVehs!$C$46:$C$91,0),MATCH(F$7,AdditionalVehs!$AA$45:$AK$45,0))</f>
        <v>#REF!</v>
      </c>
      <c r="G703" s="85" t="e">
        <f>#REF!*INDEX(AdditionalVehs!$AA$46:$AK$91,MATCH($C703,AdditionalVehs!$C$46:$C$91,0),MATCH(G$7,AdditionalVehs!$AA$45:$AK$45,0))</f>
        <v>#REF!</v>
      </c>
      <c r="H703" s="85" t="e">
        <f>#REF!*INDEX(AdditionalVehs!$AA$46:$AK$91,MATCH($C703,AdditionalVehs!$C$46:$C$91,0),MATCH(H$7,AdditionalVehs!$AA$45:$AK$45,0))</f>
        <v>#REF!</v>
      </c>
      <c r="I703" s="85" t="e">
        <f>#REF!*INDEX(AdditionalVehs!$AA$46:$AK$91,MATCH($C703,AdditionalVehs!$C$46:$C$91,0),MATCH(I$7,AdditionalVehs!$AA$45:$AK$45,0))</f>
        <v>#REF!</v>
      </c>
      <c r="J703" s="85" t="e">
        <f>#REF!*INDEX(AdditionalVehs!$AA$46:$AK$91,MATCH($C703,AdditionalVehs!$C$46:$C$91,0),MATCH(J$7,AdditionalVehs!$AA$45:$AK$45,0))</f>
        <v>#REF!</v>
      </c>
      <c r="K703" s="85" t="e">
        <f>#REF!*INDEX(AdditionalVehs!$AA$46:$AK$91,MATCH($C703,AdditionalVehs!$C$46:$C$91,0),MATCH(K$7,AdditionalVehs!$AA$45:$AK$45,0))</f>
        <v>#REF!</v>
      </c>
      <c r="L703" s="85" t="e">
        <f>#REF!*INDEX(AdditionalVehs!$AA$46:$AK$91,MATCH($C703,AdditionalVehs!$C$46:$C$91,0),MATCH(L$7,AdditionalVehs!$AA$45:$AK$45,0))</f>
        <v>#REF!</v>
      </c>
      <c r="M703" s="85" t="e">
        <f>#REF!*INDEX(AdditionalVehs!$AA$46:$AK$91,MATCH($C703,AdditionalVehs!$C$46:$C$91,0),MATCH(M$7,AdditionalVehs!$AA$45:$AK$45,0))</f>
        <v>#REF!</v>
      </c>
      <c r="N703" s="85" t="e">
        <f>#REF!*INDEX(AdditionalVehs!$AA$46:$AK$91,MATCH($C703,AdditionalVehs!$C$46:$C$91,0),MATCH(N$7,AdditionalVehs!$AA$45:$AK$45,0))</f>
        <v>#REF!</v>
      </c>
      <c r="O703" s="85" t="e">
        <f>#REF!*INDEX(AdditionalVehs!$AA$46:$AK$91,MATCH($C703,AdditionalVehs!$C$46:$C$91,0),MATCH(O$7,AdditionalVehs!$AA$45:$AK$45,0))</f>
        <v>#REF!</v>
      </c>
      <c r="P703" s="86" t="e">
        <f t="shared" si="306"/>
        <v>#REF!</v>
      </c>
      <c r="Q703" s="86" t="e">
        <f t="shared" si="290"/>
        <v>#REF!</v>
      </c>
      <c r="R703" s="86" t="e">
        <f t="shared" si="289"/>
        <v>#REF!</v>
      </c>
      <c r="S703" s="86" t="e">
        <f t="shared" si="298"/>
        <v>#REF!</v>
      </c>
      <c r="T703" s="86" t="e">
        <f t="shared" si="299"/>
        <v>#REF!</v>
      </c>
      <c r="U703" s="86" t="e">
        <f t="shared" si="300"/>
        <v>#REF!</v>
      </c>
      <c r="V703" s="86" t="e">
        <f t="shared" si="301"/>
        <v>#REF!</v>
      </c>
      <c r="W703" s="86" t="e">
        <f t="shared" si="302"/>
        <v>#REF!</v>
      </c>
      <c r="X703" s="86" t="e">
        <f t="shared" si="303"/>
        <v>#REF!</v>
      </c>
      <c r="Y703" s="86" t="e">
        <f t="shared" si="304"/>
        <v>#REF!</v>
      </c>
      <c r="Z703" s="86" t="e">
        <f t="shared" si="305"/>
        <v>#REF!</v>
      </c>
      <c r="AA703" s="39">
        <v>420</v>
      </c>
      <c r="AB703" s="88" t="e">
        <f>AA703*#REF!/$AI$18*10^3</f>
        <v>#REF!</v>
      </c>
      <c r="AC703" s="89" t="e">
        <f>INDEX(AdditionalVehs!$E$46:$N$91,MATCH(C703,AdditionalVehs!$C$46:$C$91),MATCH(D703,AdditionalVehs!$E$45:$N$45))</f>
        <v>#REF!</v>
      </c>
      <c r="AD703" s="89" t="e">
        <f t="shared" si="287"/>
        <v>#REF!</v>
      </c>
      <c r="AE703" s="89" t="e">
        <f>INDEX(AdditionalVehs!$P$46:$Y$91,MATCH(C703,AdditionalVehs!$C$46:$C$91),MATCH(D703,AdditionalVehs!$AA$45:$AJ$45))</f>
        <v>#REF!</v>
      </c>
      <c r="AF703" s="89" t="e">
        <f t="shared" si="292"/>
        <v>#REF!</v>
      </c>
      <c r="AG703" s="89" t="e">
        <f>AdditionalVehs!$C$27</f>
        <v>#REF!</v>
      </c>
    </row>
    <row r="704" spans="1:33" x14ac:dyDescent="0.2">
      <c r="A704" s="91" t="s">
        <v>2771</v>
      </c>
      <c r="B704" s="349" t="s">
        <v>2772</v>
      </c>
      <c r="C704" s="39" t="s">
        <v>2758</v>
      </c>
      <c r="D704" s="39">
        <v>2045</v>
      </c>
      <c r="E704" s="85" t="e">
        <f>#REF!*INDEX(AdditionalVehs!$AA$46:$AK$91,MATCH($C704,AdditionalVehs!$C$46:$C$91,0),MATCH(E$7,AdditionalVehs!$AA$45:$AK$45,0))</f>
        <v>#REF!</v>
      </c>
      <c r="F704" s="85" t="e">
        <f>#REF!*INDEX(AdditionalVehs!$AA$46:$AK$91,MATCH($C704,AdditionalVehs!$C$46:$C$91,0),MATCH(F$7,AdditionalVehs!$AA$45:$AK$45,0))</f>
        <v>#REF!</v>
      </c>
      <c r="G704" s="85" t="e">
        <f>#REF!*INDEX(AdditionalVehs!$AA$46:$AK$91,MATCH($C704,AdditionalVehs!$C$46:$C$91,0),MATCH(G$7,AdditionalVehs!$AA$45:$AK$45,0))</f>
        <v>#REF!</v>
      </c>
      <c r="H704" s="85" t="e">
        <f>#REF!*INDEX(AdditionalVehs!$AA$46:$AK$91,MATCH($C704,AdditionalVehs!$C$46:$C$91,0),MATCH(H$7,AdditionalVehs!$AA$45:$AK$45,0))</f>
        <v>#REF!</v>
      </c>
      <c r="I704" s="85" t="e">
        <f>#REF!*INDEX(AdditionalVehs!$AA$46:$AK$91,MATCH($C704,AdditionalVehs!$C$46:$C$91,0),MATCH(I$7,AdditionalVehs!$AA$45:$AK$45,0))</f>
        <v>#REF!</v>
      </c>
      <c r="J704" s="85" t="e">
        <f>#REF!*INDEX(AdditionalVehs!$AA$46:$AK$91,MATCH($C704,AdditionalVehs!$C$46:$C$91,0),MATCH(J$7,AdditionalVehs!$AA$45:$AK$45,0))</f>
        <v>#REF!</v>
      </c>
      <c r="K704" s="85" t="e">
        <f>#REF!*INDEX(AdditionalVehs!$AA$46:$AK$91,MATCH($C704,AdditionalVehs!$C$46:$C$91,0),MATCH(K$7,AdditionalVehs!$AA$45:$AK$45,0))</f>
        <v>#REF!</v>
      </c>
      <c r="L704" s="85" t="e">
        <f>#REF!*INDEX(AdditionalVehs!$AA$46:$AK$91,MATCH($C704,AdditionalVehs!$C$46:$C$91,0),MATCH(L$7,AdditionalVehs!$AA$45:$AK$45,0))</f>
        <v>#REF!</v>
      </c>
      <c r="M704" s="85" t="e">
        <f>#REF!*INDEX(AdditionalVehs!$AA$46:$AK$91,MATCH($C704,AdditionalVehs!$C$46:$C$91,0),MATCH(M$7,AdditionalVehs!$AA$45:$AK$45,0))</f>
        <v>#REF!</v>
      </c>
      <c r="N704" s="85" t="e">
        <f>#REF!*INDEX(AdditionalVehs!$AA$46:$AK$91,MATCH($C704,AdditionalVehs!$C$46:$C$91,0),MATCH(N$7,AdditionalVehs!$AA$45:$AK$45,0))</f>
        <v>#REF!</v>
      </c>
      <c r="O704" s="85" t="e">
        <f>#REF!*INDEX(AdditionalVehs!$AA$46:$AK$91,MATCH($C704,AdditionalVehs!$C$46:$C$91,0),MATCH(O$7,AdditionalVehs!$AA$45:$AK$45,0))</f>
        <v>#REF!</v>
      </c>
      <c r="P704" s="86" t="e">
        <f t="shared" si="306"/>
        <v>#REF!</v>
      </c>
      <c r="Q704" s="86" t="e">
        <f t="shared" si="290"/>
        <v>#REF!</v>
      </c>
      <c r="R704" s="86" t="e">
        <f t="shared" si="289"/>
        <v>#REF!</v>
      </c>
      <c r="S704" s="86" t="e">
        <f t="shared" si="298"/>
        <v>#REF!</v>
      </c>
      <c r="T704" s="86" t="e">
        <f t="shared" si="299"/>
        <v>#REF!</v>
      </c>
      <c r="U704" s="86" t="e">
        <f t="shared" si="300"/>
        <v>#REF!</v>
      </c>
      <c r="V704" s="86" t="e">
        <f t="shared" si="301"/>
        <v>#REF!</v>
      </c>
      <c r="W704" s="86" t="e">
        <f t="shared" si="302"/>
        <v>#REF!</v>
      </c>
      <c r="X704" s="86" t="e">
        <f t="shared" si="303"/>
        <v>#REF!</v>
      </c>
      <c r="Y704" s="86" t="e">
        <f t="shared" si="304"/>
        <v>#REF!</v>
      </c>
      <c r="Z704" s="86" t="e">
        <f t="shared" si="305"/>
        <v>#REF!</v>
      </c>
      <c r="AA704" s="39">
        <v>420</v>
      </c>
      <c r="AB704" s="88" t="e">
        <f>AA704*#REF!/$AI$18*10^3</f>
        <v>#REF!</v>
      </c>
      <c r="AC704" s="89" t="e">
        <f>INDEX(AdditionalVehs!$E$46:$N$91,MATCH(C704,AdditionalVehs!$C$46:$C$91),MATCH(D704,AdditionalVehs!$E$45:$N$45))</f>
        <v>#REF!</v>
      </c>
      <c r="AD704" s="89" t="e">
        <f t="shared" si="287"/>
        <v>#REF!</v>
      </c>
      <c r="AE704" s="89" t="e">
        <f>INDEX(AdditionalVehs!$P$46:$Y$91,MATCH(C704,AdditionalVehs!$C$46:$C$91),MATCH(D704,AdditionalVehs!$AA$45:$AJ$45))</f>
        <v>#REF!</v>
      </c>
      <c r="AF704" s="89" t="e">
        <f t="shared" si="292"/>
        <v>#REF!</v>
      </c>
      <c r="AG704" s="89" t="e">
        <f>AdditionalVehs!$C$27</f>
        <v>#REF!</v>
      </c>
    </row>
    <row r="705" spans="1:33" x14ac:dyDescent="0.2">
      <c r="A705" s="91" t="s">
        <v>2773</v>
      </c>
      <c r="B705" s="349" t="s">
        <v>2774</v>
      </c>
      <c r="C705" s="39" t="s">
        <v>2758</v>
      </c>
      <c r="D705" s="39">
        <v>2050</v>
      </c>
      <c r="E705" s="85" t="e">
        <f>#REF!*INDEX(AdditionalVehs!$AA$46:$AK$91,MATCH($C705,AdditionalVehs!$C$46:$C$91,0),MATCH(E$7,AdditionalVehs!$AA$45:$AK$45,0))</f>
        <v>#REF!</v>
      </c>
      <c r="F705" s="85" t="e">
        <f>#REF!*INDEX(AdditionalVehs!$AA$46:$AK$91,MATCH($C705,AdditionalVehs!$C$46:$C$91,0),MATCH(F$7,AdditionalVehs!$AA$45:$AK$45,0))</f>
        <v>#REF!</v>
      </c>
      <c r="G705" s="85" t="e">
        <f>#REF!*INDEX(AdditionalVehs!$AA$46:$AK$91,MATCH($C705,AdditionalVehs!$C$46:$C$91,0),MATCH(G$7,AdditionalVehs!$AA$45:$AK$45,0))</f>
        <v>#REF!</v>
      </c>
      <c r="H705" s="85" t="e">
        <f>#REF!*INDEX(AdditionalVehs!$AA$46:$AK$91,MATCH($C705,AdditionalVehs!$C$46:$C$91,0),MATCH(H$7,AdditionalVehs!$AA$45:$AK$45,0))</f>
        <v>#REF!</v>
      </c>
      <c r="I705" s="85" t="e">
        <f>#REF!*INDEX(AdditionalVehs!$AA$46:$AK$91,MATCH($C705,AdditionalVehs!$C$46:$C$91,0),MATCH(I$7,AdditionalVehs!$AA$45:$AK$45,0))</f>
        <v>#REF!</v>
      </c>
      <c r="J705" s="85" t="e">
        <f>#REF!*INDEX(AdditionalVehs!$AA$46:$AK$91,MATCH($C705,AdditionalVehs!$C$46:$C$91,0),MATCH(J$7,AdditionalVehs!$AA$45:$AK$45,0))</f>
        <v>#REF!</v>
      </c>
      <c r="K705" s="85" t="e">
        <f>#REF!*INDEX(AdditionalVehs!$AA$46:$AK$91,MATCH($C705,AdditionalVehs!$C$46:$C$91,0),MATCH(K$7,AdditionalVehs!$AA$45:$AK$45,0))</f>
        <v>#REF!</v>
      </c>
      <c r="L705" s="85" t="e">
        <f>#REF!*INDEX(AdditionalVehs!$AA$46:$AK$91,MATCH($C705,AdditionalVehs!$C$46:$C$91,0),MATCH(L$7,AdditionalVehs!$AA$45:$AK$45,0))</f>
        <v>#REF!</v>
      </c>
      <c r="M705" s="85" t="e">
        <f>#REF!*INDEX(AdditionalVehs!$AA$46:$AK$91,MATCH($C705,AdditionalVehs!$C$46:$C$91,0),MATCH(M$7,AdditionalVehs!$AA$45:$AK$45,0))</f>
        <v>#REF!</v>
      </c>
      <c r="N705" s="85" t="e">
        <f>#REF!*INDEX(AdditionalVehs!$AA$46:$AK$91,MATCH($C705,AdditionalVehs!$C$46:$C$91,0),MATCH(N$7,AdditionalVehs!$AA$45:$AK$45,0))</f>
        <v>#REF!</v>
      </c>
      <c r="O705" s="85" t="e">
        <f>#REF!*INDEX(AdditionalVehs!$AA$46:$AK$91,MATCH($C705,AdditionalVehs!$C$46:$C$91,0),MATCH(O$7,AdditionalVehs!$AA$45:$AK$45,0))</f>
        <v>#REF!</v>
      </c>
      <c r="P705" s="86" t="e">
        <f t="shared" si="306"/>
        <v>#REF!</v>
      </c>
      <c r="Q705" s="86" t="e">
        <f t="shared" si="290"/>
        <v>#REF!</v>
      </c>
      <c r="R705" s="86" t="e">
        <f t="shared" si="289"/>
        <v>#REF!</v>
      </c>
      <c r="S705" s="86" t="e">
        <f t="shared" si="298"/>
        <v>#REF!</v>
      </c>
      <c r="T705" s="86" t="e">
        <f t="shared" si="299"/>
        <v>#REF!</v>
      </c>
      <c r="U705" s="86" t="e">
        <f t="shared" si="300"/>
        <v>#REF!</v>
      </c>
      <c r="V705" s="86" t="e">
        <f t="shared" si="301"/>
        <v>#REF!</v>
      </c>
      <c r="W705" s="86" t="e">
        <f t="shared" si="302"/>
        <v>#REF!</v>
      </c>
      <c r="X705" s="86" t="e">
        <f t="shared" si="303"/>
        <v>#REF!</v>
      </c>
      <c r="Y705" s="86" t="e">
        <f t="shared" si="304"/>
        <v>#REF!</v>
      </c>
      <c r="Z705" s="86" t="e">
        <f t="shared" si="305"/>
        <v>#REF!</v>
      </c>
      <c r="AA705" s="39">
        <v>420</v>
      </c>
      <c r="AB705" s="88" t="e">
        <f>AA705*#REF!/$AI$18*10^3</f>
        <v>#REF!</v>
      </c>
      <c r="AC705" s="89" t="e">
        <f>INDEX(AdditionalVehs!$E$46:$N$91,MATCH(C705,AdditionalVehs!$C$46:$C$91),MATCH(D705,AdditionalVehs!$E$45:$N$45))</f>
        <v>#REF!</v>
      </c>
      <c r="AD705" s="89" t="e">
        <f t="shared" si="287"/>
        <v>#REF!</v>
      </c>
      <c r="AE705" s="89" t="e">
        <f>INDEX(AdditionalVehs!$P$46:$Y$91,MATCH(C705,AdditionalVehs!$C$46:$C$91),MATCH(D705,AdditionalVehs!$AA$45:$AJ$45))</f>
        <v>#REF!</v>
      </c>
      <c r="AF705" s="89" t="e">
        <f t="shared" si="292"/>
        <v>#REF!</v>
      </c>
      <c r="AG705" s="89" t="e">
        <f>AdditionalVehs!$C$27</f>
        <v>#REF!</v>
      </c>
    </row>
    <row r="706" spans="1:33" x14ac:dyDescent="0.2">
      <c r="A706" s="91" t="s">
        <v>2775</v>
      </c>
      <c r="B706" s="349" t="s">
        <v>2776</v>
      </c>
      <c r="C706" s="39" t="s">
        <v>2777</v>
      </c>
      <c r="D706" s="39">
        <v>2010</v>
      </c>
      <c r="E706" s="85" t="e">
        <f>#REF!*INDEX(AdditionalVehs!$AA$46:$AK$91,MATCH($C706,AdditionalVehs!$C$46:$C$91,0),MATCH(E$7,AdditionalVehs!$AA$45:$AK$45,0))</f>
        <v>#REF!</v>
      </c>
      <c r="F706" s="85" t="e">
        <f>#REF!*INDEX(AdditionalVehs!$AA$46:$AK$91,MATCH($C706,AdditionalVehs!$C$46:$C$91,0),MATCH(F$7,AdditionalVehs!$AA$45:$AK$45,0))</f>
        <v>#REF!</v>
      </c>
      <c r="G706" s="85" t="e">
        <f>#REF!*INDEX(AdditionalVehs!$AA$46:$AK$91,MATCH($C706,AdditionalVehs!$C$46:$C$91,0),MATCH(G$7,AdditionalVehs!$AA$45:$AK$45,0))</f>
        <v>#REF!</v>
      </c>
      <c r="H706" s="85" t="e">
        <f>#REF!*INDEX(AdditionalVehs!$AA$46:$AK$91,MATCH($C706,AdditionalVehs!$C$46:$C$91,0),MATCH(H$7,AdditionalVehs!$AA$45:$AK$45,0))</f>
        <v>#REF!</v>
      </c>
      <c r="I706" s="85" t="e">
        <f>#REF!*INDEX(AdditionalVehs!$AA$46:$AK$91,MATCH($C706,AdditionalVehs!$C$46:$C$91,0),MATCH(I$7,AdditionalVehs!$AA$45:$AK$45,0))</f>
        <v>#REF!</v>
      </c>
      <c r="J706" s="85" t="e">
        <f>#REF!*INDEX(AdditionalVehs!$AA$46:$AK$91,MATCH($C706,AdditionalVehs!$C$46:$C$91,0),MATCH(J$7,AdditionalVehs!$AA$45:$AK$45,0))</f>
        <v>#REF!</v>
      </c>
      <c r="K706" s="85" t="e">
        <f>#REF!*INDEX(AdditionalVehs!$AA$46:$AK$91,MATCH($C706,AdditionalVehs!$C$46:$C$91,0),MATCH(K$7,AdditionalVehs!$AA$45:$AK$45,0))</f>
        <v>#REF!</v>
      </c>
      <c r="L706" s="85" t="e">
        <f>#REF!*INDEX(AdditionalVehs!$AA$46:$AK$91,MATCH($C706,AdditionalVehs!$C$46:$C$91,0),MATCH(L$7,AdditionalVehs!$AA$45:$AK$45,0))</f>
        <v>#REF!</v>
      </c>
      <c r="M706" s="85" t="e">
        <f>#REF!*INDEX(AdditionalVehs!$AA$46:$AK$91,MATCH($C706,AdditionalVehs!$C$46:$C$91,0),MATCH(M$7,AdditionalVehs!$AA$45:$AK$45,0))</f>
        <v>#REF!</v>
      </c>
      <c r="N706" s="85" t="e">
        <f>#REF!*INDEX(AdditionalVehs!$AA$46:$AK$91,MATCH($C706,AdditionalVehs!$C$46:$C$91,0),MATCH(N$7,AdditionalVehs!$AA$45:$AK$45,0))</f>
        <v>#REF!</v>
      </c>
      <c r="O706" s="85" t="e">
        <f>#REF!*INDEX(AdditionalVehs!$AA$46:$AK$91,MATCH($C706,AdditionalVehs!$C$46:$C$91,0),MATCH(O$7,AdditionalVehs!$AA$45:$AK$45,0))</f>
        <v>#REF!</v>
      </c>
      <c r="P706" s="86" t="e">
        <f>E706/$AI$18*10^6</f>
        <v>#REF!</v>
      </c>
      <c r="Q706" s="86" t="e">
        <f t="shared" si="290"/>
        <v>#REF!</v>
      </c>
      <c r="R706" s="86" t="e">
        <f t="shared" si="289"/>
        <v>#REF!</v>
      </c>
      <c r="S706" s="86" t="e">
        <f t="shared" si="298"/>
        <v>#REF!</v>
      </c>
      <c r="T706" s="86" t="e">
        <f t="shared" si="299"/>
        <v>#REF!</v>
      </c>
      <c r="U706" s="86" t="e">
        <f t="shared" si="300"/>
        <v>#REF!</v>
      </c>
      <c r="V706" s="86" t="e">
        <f t="shared" si="301"/>
        <v>#REF!</v>
      </c>
      <c r="W706" s="86" t="e">
        <f t="shared" si="302"/>
        <v>#REF!</v>
      </c>
      <c r="X706" s="86" t="e">
        <f t="shared" si="303"/>
        <v>#REF!</v>
      </c>
      <c r="Y706" s="86" t="e">
        <f t="shared" si="304"/>
        <v>#REF!</v>
      </c>
      <c r="Z706" s="86" t="e">
        <f t="shared" si="305"/>
        <v>#REF!</v>
      </c>
      <c r="AA706" s="39">
        <v>473</v>
      </c>
      <c r="AB706" s="88" t="e">
        <f>AA706*#REF!/$AI$18*10^3</f>
        <v>#REF!</v>
      </c>
      <c r="AC706" s="89" t="e">
        <f>INDEX(AdditionalVehs!$E$46:$N$91,MATCH(C706,AdditionalVehs!$C$46:$C$91),MATCH(D706,AdditionalVehs!$E$45:$N$45))</f>
        <v>#REF!</v>
      </c>
      <c r="AD706" s="89" t="e">
        <f t="shared" ref="AD706:AD769" si="307">AC706/($AI$11*$AI$15*10 ^ 9)</f>
        <v>#REF!</v>
      </c>
      <c r="AE706" s="89" t="e">
        <f>INDEX(AdditionalVehs!$P$46:$Y$91,MATCH(C706,AdditionalVehs!$C$46:$C$91),MATCH(D706,AdditionalVehs!$AA$45:$AJ$45))</f>
        <v>#REF!</v>
      </c>
      <c r="AF706" s="89" t="e">
        <f t="shared" si="292"/>
        <v>#REF!</v>
      </c>
      <c r="AG706" s="89" t="e">
        <f>AdditionalVehs!$C$27</f>
        <v>#REF!</v>
      </c>
    </row>
    <row r="707" spans="1:33" x14ac:dyDescent="0.2">
      <c r="A707" s="91" t="s">
        <v>2778</v>
      </c>
      <c r="B707" s="349" t="s">
        <v>2779</v>
      </c>
      <c r="C707" s="39" t="s">
        <v>2777</v>
      </c>
      <c r="D707" s="39">
        <v>2015</v>
      </c>
      <c r="E707" s="85" t="e">
        <f>#REF!*INDEX(AdditionalVehs!$AA$46:$AK$91,MATCH($C707,AdditionalVehs!$C$46:$C$91,0),MATCH(E$7,AdditionalVehs!$AA$45:$AK$45,0))</f>
        <v>#REF!</v>
      </c>
      <c r="F707" s="85" t="e">
        <f>#REF!*INDEX(AdditionalVehs!$AA$46:$AK$91,MATCH($C707,AdditionalVehs!$C$46:$C$91,0),MATCH(F$7,AdditionalVehs!$AA$45:$AK$45,0))</f>
        <v>#REF!</v>
      </c>
      <c r="G707" s="85" t="e">
        <f>#REF!*INDEX(AdditionalVehs!$AA$46:$AK$91,MATCH($C707,AdditionalVehs!$C$46:$C$91,0),MATCH(G$7,AdditionalVehs!$AA$45:$AK$45,0))</f>
        <v>#REF!</v>
      </c>
      <c r="H707" s="85" t="e">
        <f>#REF!*INDEX(AdditionalVehs!$AA$46:$AK$91,MATCH($C707,AdditionalVehs!$C$46:$C$91,0),MATCH(H$7,AdditionalVehs!$AA$45:$AK$45,0))</f>
        <v>#REF!</v>
      </c>
      <c r="I707" s="85" t="e">
        <f>#REF!*INDEX(AdditionalVehs!$AA$46:$AK$91,MATCH($C707,AdditionalVehs!$C$46:$C$91,0),MATCH(I$7,AdditionalVehs!$AA$45:$AK$45,0))</f>
        <v>#REF!</v>
      </c>
      <c r="J707" s="85" t="e">
        <f>#REF!*INDEX(AdditionalVehs!$AA$46:$AK$91,MATCH($C707,AdditionalVehs!$C$46:$C$91,0),MATCH(J$7,AdditionalVehs!$AA$45:$AK$45,0))</f>
        <v>#REF!</v>
      </c>
      <c r="K707" s="85" t="e">
        <f>#REF!*INDEX(AdditionalVehs!$AA$46:$AK$91,MATCH($C707,AdditionalVehs!$C$46:$C$91,0),MATCH(K$7,AdditionalVehs!$AA$45:$AK$45,0))</f>
        <v>#REF!</v>
      </c>
      <c r="L707" s="85" t="e">
        <f>#REF!*INDEX(AdditionalVehs!$AA$46:$AK$91,MATCH($C707,AdditionalVehs!$C$46:$C$91,0),MATCH(L$7,AdditionalVehs!$AA$45:$AK$45,0))</f>
        <v>#REF!</v>
      </c>
      <c r="M707" s="85" t="e">
        <f>#REF!*INDEX(AdditionalVehs!$AA$46:$AK$91,MATCH($C707,AdditionalVehs!$C$46:$C$91,0),MATCH(M$7,AdditionalVehs!$AA$45:$AK$45,0))</f>
        <v>#REF!</v>
      </c>
      <c r="N707" s="85" t="e">
        <f>#REF!*INDEX(AdditionalVehs!$AA$46:$AK$91,MATCH($C707,AdditionalVehs!$C$46:$C$91,0),MATCH(N$7,AdditionalVehs!$AA$45:$AK$45,0))</f>
        <v>#REF!</v>
      </c>
      <c r="O707" s="85" t="e">
        <f>#REF!*INDEX(AdditionalVehs!$AA$46:$AK$91,MATCH($C707,AdditionalVehs!$C$46:$C$91,0),MATCH(O$7,AdditionalVehs!$AA$45:$AK$45,0))</f>
        <v>#REF!</v>
      </c>
      <c r="P707" s="86" t="e">
        <f t="shared" ref="P707:P714" si="308">E707/$AI$18*10^6</f>
        <v>#REF!</v>
      </c>
      <c r="Q707" s="86" t="e">
        <f t="shared" si="290"/>
        <v>#REF!</v>
      </c>
      <c r="R707" s="86" t="e">
        <f t="shared" si="289"/>
        <v>#REF!</v>
      </c>
      <c r="S707" s="86" t="e">
        <f t="shared" si="298"/>
        <v>#REF!</v>
      </c>
      <c r="T707" s="86" t="e">
        <f t="shared" si="299"/>
        <v>#REF!</v>
      </c>
      <c r="U707" s="86" t="e">
        <f t="shared" si="300"/>
        <v>#REF!</v>
      </c>
      <c r="V707" s="86" t="e">
        <f t="shared" si="301"/>
        <v>#REF!</v>
      </c>
      <c r="W707" s="86" t="e">
        <f t="shared" si="302"/>
        <v>#REF!</v>
      </c>
      <c r="X707" s="86" t="e">
        <f t="shared" si="303"/>
        <v>#REF!</v>
      </c>
      <c r="Y707" s="86" t="e">
        <f t="shared" si="304"/>
        <v>#REF!</v>
      </c>
      <c r="Z707" s="86" t="e">
        <f t="shared" si="305"/>
        <v>#REF!</v>
      </c>
      <c r="AA707" s="39">
        <v>473</v>
      </c>
      <c r="AB707" s="88" t="e">
        <f>AA707*#REF!/$AI$18*10^3</f>
        <v>#REF!</v>
      </c>
      <c r="AC707" s="89" t="e">
        <f>INDEX(AdditionalVehs!$E$46:$N$91,MATCH(C707,AdditionalVehs!$C$46:$C$91),MATCH(D707,AdditionalVehs!$E$45:$N$45))</f>
        <v>#REF!</v>
      </c>
      <c r="AD707" s="89" t="e">
        <f t="shared" si="307"/>
        <v>#REF!</v>
      </c>
      <c r="AE707" s="89" t="e">
        <f>INDEX(AdditionalVehs!$P$46:$Y$91,MATCH(C707,AdditionalVehs!$C$46:$C$91),MATCH(D707,AdditionalVehs!$AA$45:$AJ$45))</f>
        <v>#REF!</v>
      </c>
      <c r="AF707" s="89" t="e">
        <f t="shared" si="292"/>
        <v>#REF!</v>
      </c>
      <c r="AG707" s="89" t="e">
        <f>AdditionalVehs!$C$27</f>
        <v>#REF!</v>
      </c>
    </row>
    <row r="708" spans="1:33" x14ac:dyDescent="0.2">
      <c r="A708" s="91" t="s">
        <v>2780</v>
      </c>
      <c r="B708" s="349" t="s">
        <v>2781</v>
      </c>
      <c r="C708" s="39" t="s">
        <v>2777</v>
      </c>
      <c r="D708" s="39">
        <v>2020</v>
      </c>
      <c r="E708" s="85" t="e">
        <f>#REF!*INDEX(AdditionalVehs!$AA$46:$AK$91,MATCH($C708,AdditionalVehs!$C$46:$C$91,0),MATCH(E$7,AdditionalVehs!$AA$45:$AK$45,0))</f>
        <v>#REF!</v>
      </c>
      <c r="F708" s="85" t="e">
        <f>#REF!*INDEX(AdditionalVehs!$AA$46:$AK$91,MATCH($C708,AdditionalVehs!$C$46:$C$91,0),MATCH(F$7,AdditionalVehs!$AA$45:$AK$45,0))</f>
        <v>#REF!</v>
      </c>
      <c r="G708" s="85" t="e">
        <f>#REF!*INDEX(AdditionalVehs!$AA$46:$AK$91,MATCH($C708,AdditionalVehs!$C$46:$C$91,0),MATCH(G$7,AdditionalVehs!$AA$45:$AK$45,0))</f>
        <v>#REF!</v>
      </c>
      <c r="H708" s="85" t="e">
        <f>#REF!*INDEX(AdditionalVehs!$AA$46:$AK$91,MATCH($C708,AdditionalVehs!$C$46:$C$91,0),MATCH(H$7,AdditionalVehs!$AA$45:$AK$45,0))</f>
        <v>#REF!</v>
      </c>
      <c r="I708" s="85" t="e">
        <f>#REF!*INDEX(AdditionalVehs!$AA$46:$AK$91,MATCH($C708,AdditionalVehs!$C$46:$C$91,0),MATCH(I$7,AdditionalVehs!$AA$45:$AK$45,0))</f>
        <v>#REF!</v>
      </c>
      <c r="J708" s="85" t="e">
        <f>#REF!*INDEX(AdditionalVehs!$AA$46:$AK$91,MATCH($C708,AdditionalVehs!$C$46:$C$91,0),MATCH(J$7,AdditionalVehs!$AA$45:$AK$45,0))</f>
        <v>#REF!</v>
      </c>
      <c r="K708" s="85" t="e">
        <f>#REF!*INDEX(AdditionalVehs!$AA$46:$AK$91,MATCH($C708,AdditionalVehs!$C$46:$C$91,0),MATCH(K$7,AdditionalVehs!$AA$45:$AK$45,0))</f>
        <v>#REF!</v>
      </c>
      <c r="L708" s="85" t="e">
        <f>#REF!*INDEX(AdditionalVehs!$AA$46:$AK$91,MATCH($C708,AdditionalVehs!$C$46:$C$91,0),MATCH(L$7,AdditionalVehs!$AA$45:$AK$45,0))</f>
        <v>#REF!</v>
      </c>
      <c r="M708" s="85" t="e">
        <f>#REF!*INDEX(AdditionalVehs!$AA$46:$AK$91,MATCH($C708,AdditionalVehs!$C$46:$C$91,0),MATCH(M$7,AdditionalVehs!$AA$45:$AK$45,0))</f>
        <v>#REF!</v>
      </c>
      <c r="N708" s="85" t="e">
        <f>#REF!*INDEX(AdditionalVehs!$AA$46:$AK$91,MATCH($C708,AdditionalVehs!$C$46:$C$91,0),MATCH(N$7,AdditionalVehs!$AA$45:$AK$45,0))</f>
        <v>#REF!</v>
      </c>
      <c r="O708" s="85" t="e">
        <f>#REF!*INDEX(AdditionalVehs!$AA$46:$AK$91,MATCH($C708,AdditionalVehs!$C$46:$C$91,0),MATCH(O$7,AdditionalVehs!$AA$45:$AK$45,0))</f>
        <v>#REF!</v>
      </c>
      <c r="P708" s="86" t="e">
        <f t="shared" si="308"/>
        <v>#REF!</v>
      </c>
      <c r="Q708" s="86" t="e">
        <f t="shared" si="290"/>
        <v>#REF!</v>
      </c>
      <c r="R708" s="86" t="e">
        <f t="shared" ref="R708:R771" si="309">G708/$AI$18*10^6</f>
        <v>#REF!</v>
      </c>
      <c r="S708" s="86" t="e">
        <f t="shared" si="298"/>
        <v>#REF!</v>
      </c>
      <c r="T708" s="86" t="e">
        <f t="shared" si="299"/>
        <v>#REF!</v>
      </c>
      <c r="U708" s="86" t="e">
        <f t="shared" si="300"/>
        <v>#REF!</v>
      </c>
      <c r="V708" s="86" t="e">
        <f t="shared" si="301"/>
        <v>#REF!</v>
      </c>
      <c r="W708" s="86" t="e">
        <f t="shared" si="302"/>
        <v>#REF!</v>
      </c>
      <c r="X708" s="86" t="e">
        <f t="shared" si="303"/>
        <v>#REF!</v>
      </c>
      <c r="Y708" s="86" t="e">
        <f t="shared" si="304"/>
        <v>#REF!</v>
      </c>
      <c r="Z708" s="86" t="e">
        <f t="shared" si="305"/>
        <v>#REF!</v>
      </c>
      <c r="AA708" s="39">
        <v>473</v>
      </c>
      <c r="AB708" s="88" t="e">
        <f>AA708*#REF!/$AI$18*10^3</f>
        <v>#REF!</v>
      </c>
      <c r="AC708" s="89" t="e">
        <f>INDEX(AdditionalVehs!$E$46:$N$91,MATCH(C708,AdditionalVehs!$C$46:$C$91),MATCH(D708,AdditionalVehs!$E$45:$N$45))</f>
        <v>#REF!</v>
      </c>
      <c r="AD708" s="89" t="e">
        <f t="shared" si="307"/>
        <v>#REF!</v>
      </c>
      <c r="AE708" s="89" t="e">
        <f>INDEX(AdditionalVehs!$P$46:$Y$91,MATCH(C708,AdditionalVehs!$C$46:$C$91),MATCH(D708,AdditionalVehs!$AA$45:$AJ$45))</f>
        <v>#REF!</v>
      </c>
      <c r="AF708" s="89" t="e">
        <f t="shared" si="292"/>
        <v>#REF!</v>
      </c>
      <c r="AG708" s="89" t="e">
        <f>AdditionalVehs!$C$27</f>
        <v>#REF!</v>
      </c>
    </row>
    <row r="709" spans="1:33" x14ac:dyDescent="0.2">
      <c r="A709" s="91" t="s">
        <v>2782</v>
      </c>
      <c r="B709" s="349" t="s">
        <v>2783</v>
      </c>
      <c r="C709" s="39" t="s">
        <v>2777</v>
      </c>
      <c r="D709" s="39">
        <v>2025</v>
      </c>
      <c r="E709" s="85" t="e">
        <f>#REF!*INDEX(AdditionalVehs!$AA$46:$AK$91,MATCH($C709,AdditionalVehs!$C$46:$C$91,0),MATCH(E$7,AdditionalVehs!$AA$45:$AK$45,0))</f>
        <v>#REF!</v>
      </c>
      <c r="F709" s="85" t="e">
        <f>#REF!*INDEX(AdditionalVehs!$AA$46:$AK$91,MATCH($C709,AdditionalVehs!$C$46:$C$91,0),MATCH(F$7,AdditionalVehs!$AA$45:$AK$45,0))</f>
        <v>#REF!</v>
      </c>
      <c r="G709" s="85" t="e">
        <f>#REF!*INDEX(AdditionalVehs!$AA$46:$AK$91,MATCH($C709,AdditionalVehs!$C$46:$C$91,0),MATCH(G$7,AdditionalVehs!$AA$45:$AK$45,0))</f>
        <v>#REF!</v>
      </c>
      <c r="H709" s="85" t="e">
        <f>#REF!*INDEX(AdditionalVehs!$AA$46:$AK$91,MATCH($C709,AdditionalVehs!$C$46:$C$91,0),MATCH(H$7,AdditionalVehs!$AA$45:$AK$45,0))</f>
        <v>#REF!</v>
      </c>
      <c r="I709" s="85" t="e">
        <f>#REF!*INDEX(AdditionalVehs!$AA$46:$AK$91,MATCH($C709,AdditionalVehs!$C$46:$C$91,0),MATCH(I$7,AdditionalVehs!$AA$45:$AK$45,0))</f>
        <v>#REF!</v>
      </c>
      <c r="J709" s="85" t="e">
        <f>#REF!*INDEX(AdditionalVehs!$AA$46:$AK$91,MATCH($C709,AdditionalVehs!$C$46:$C$91,0),MATCH(J$7,AdditionalVehs!$AA$45:$AK$45,0))</f>
        <v>#REF!</v>
      </c>
      <c r="K709" s="85" t="e">
        <f>#REF!*INDEX(AdditionalVehs!$AA$46:$AK$91,MATCH($C709,AdditionalVehs!$C$46:$C$91,0),MATCH(K$7,AdditionalVehs!$AA$45:$AK$45,0))</f>
        <v>#REF!</v>
      </c>
      <c r="L709" s="85" t="e">
        <f>#REF!*INDEX(AdditionalVehs!$AA$46:$AK$91,MATCH($C709,AdditionalVehs!$C$46:$C$91,0),MATCH(L$7,AdditionalVehs!$AA$45:$AK$45,0))</f>
        <v>#REF!</v>
      </c>
      <c r="M709" s="85" t="e">
        <f>#REF!*INDEX(AdditionalVehs!$AA$46:$AK$91,MATCH($C709,AdditionalVehs!$C$46:$C$91,0),MATCH(M$7,AdditionalVehs!$AA$45:$AK$45,0))</f>
        <v>#REF!</v>
      </c>
      <c r="N709" s="85" t="e">
        <f>#REF!*INDEX(AdditionalVehs!$AA$46:$AK$91,MATCH($C709,AdditionalVehs!$C$46:$C$91,0),MATCH(N$7,AdditionalVehs!$AA$45:$AK$45,0))</f>
        <v>#REF!</v>
      </c>
      <c r="O709" s="85" t="e">
        <f>#REF!*INDEX(AdditionalVehs!$AA$46:$AK$91,MATCH($C709,AdditionalVehs!$C$46:$C$91,0),MATCH(O$7,AdditionalVehs!$AA$45:$AK$45,0))</f>
        <v>#REF!</v>
      </c>
      <c r="P709" s="86" t="e">
        <f t="shared" si="308"/>
        <v>#REF!</v>
      </c>
      <c r="Q709" s="86" t="e">
        <f t="shared" si="290"/>
        <v>#REF!</v>
      </c>
      <c r="R709" s="86" t="e">
        <f t="shared" si="309"/>
        <v>#REF!</v>
      </c>
      <c r="S709" s="86" t="e">
        <f t="shared" si="298"/>
        <v>#REF!</v>
      </c>
      <c r="T709" s="86" t="e">
        <f t="shared" si="299"/>
        <v>#REF!</v>
      </c>
      <c r="U709" s="86" t="e">
        <f t="shared" si="300"/>
        <v>#REF!</v>
      </c>
      <c r="V709" s="86" t="e">
        <f t="shared" si="301"/>
        <v>#REF!</v>
      </c>
      <c r="W709" s="86" t="e">
        <f t="shared" si="302"/>
        <v>#REF!</v>
      </c>
      <c r="X709" s="86" t="e">
        <f t="shared" si="303"/>
        <v>#REF!</v>
      </c>
      <c r="Y709" s="86" t="e">
        <f t="shared" si="304"/>
        <v>#REF!</v>
      </c>
      <c r="Z709" s="86" t="e">
        <f t="shared" si="305"/>
        <v>#REF!</v>
      </c>
      <c r="AA709" s="39">
        <v>473</v>
      </c>
      <c r="AB709" s="88" t="e">
        <f>AA709*#REF!/$AI$18*10^3</f>
        <v>#REF!</v>
      </c>
      <c r="AC709" s="89" t="e">
        <f>INDEX(AdditionalVehs!$E$46:$N$91,MATCH(C709,AdditionalVehs!$C$46:$C$91),MATCH(D709,AdditionalVehs!$E$45:$N$45))</f>
        <v>#REF!</v>
      </c>
      <c r="AD709" s="89" t="e">
        <f t="shared" si="307"/>
        <v>#REF!</v>
      </c>
      <c r="AE709" s="89" t="e">
        <f>INDEX(AdditionalVehs!$P$46:$Y$91,MATCH(C709,AdditionalVehs!$C$46:$C$91),MATCH(D709,AdditionalVehs!$AA$45:$AJ$45))</f>
        <v>#REF!</v>
      </c>
      <c r="AF709" s="89" t="e">
        <f t="shared" si="292"/>
        <v>#REF!</v>
      </c>
      <c r="AG709" s="89" t="e">
        <f>AdditionalVehs!$C$27</f>
        <v>#REF!</v>
      </c>
    </row>
    <row r="710" spans="1:33" x14ac:dyDescent="0.2">
      <c r="A710" s="91" t="s">
        <v>2784</v>
      </c>
      <c r="B710" s="349" t="s">
        <v>2785</v>
      </c>
      <c r="C710" s="39" t="s">
        <v>2777</v>
      </c>
      <c r="D710" s="39">
        <v>2030</v>
      </c>
      <c r="E710" s="85" t="e">
        <f>#REF!*INDEX(AdditionalVehs!$AA$46:$AK$91,MATCH($C710,AdditionalVehs!$C$46:$C$91,0),MATCH(E$7,AdditionalVehs!$AA$45:$AK$45,0))</f>
        <v>#REF!</v>
      </c>
      <c r="F710" s="85" t="e">
        <f>#REF!*INDEX(AdditionalVehs!$AA$46:$AK$91,MATCH($C710,AdditionalVehs!$C$46:$C$91,0),MATCH(F$7,AdditionalVehs!$AA$45:$AK$45,0))</f>
        <v>#REF!</v>
      </c>
      <c r="G710" s="85" t="e">
        <f>#REF!*INDEX(AdditionalVehs!$AA$46:$AK$91,MATCH($C710,AdditionalVehs!$C$46:$C$91,0),MATCH(G$7,AdditionalVehs!$AA$45:$AK$45,0))</f>
        <v>#REF!</v>
      </c>
      <c r="H710" s="85" t="e">
        <f>#REF!*INDEX(AdditionalVehs!$AA$46:$AK$91,MATCH($C710,AdditionalVehs!$C$46:$C$91,0),MATCH(H$7,AdditionalVehs!$AA$45:$AK$45,0))</f>
        <v>#REF!</v>
      </c>
      <c r="I710" s="85" t="e">
        <f>#REF!*INDEX(AdditionalVehs!$AA$46:$AK$91,MATCH($C710,AdditionalVehs!$C$46:$C$91,0),MATCH(I$7,AdditionalVehs!$AA$45:$AK$45,0))</f>
        <v>#REF!</v>
      </c>
      <c r="J710" s="85" t="e">
        <f>#REF!*INDEX(AdditionalVehs!$AA$46:$AK$91,MATCH($C710,AdditionalVehs!$C$46:$C$91,0),MATCH(J$7,AdditionalVehs!$AA$45:$AK$45,0))</f>
        <v>#REF!</v>
      </c>
      <c r="K710" s="85" t="e">
        <f>#REF!*INDEX(AdditionalVehs!$AA$46:$AK$91,MATCH($C710,AdditionalVehs!$C$46:$C$91,0),MATCH(K$7,AdditionalVehs!$AA$45:$AK$45,0))</f>
        <v>#REF!</v>
      </c>
      <c r="L710" s="85" t="e">
        <f>#REF!*INDEX(AdditionalVehs!$AA$46:$AK$91,MATCH($C710,AdditionalVehs!$C$46:$C$91,0),MATCH(L$7,AdditionalVehs!$AA$45:$AK$45,0))</f>
        <v>#REF!</v>
      </c>
      <c r="M710" s="85" t="e">
        <f>#REF!*INDEX(AdditionalVehs!$AA$46:$AK$91,MATCH($C710,AdditionalVehs!$C$46:$C$91,0),MATCH(M$7,AdditionalVehs!$AA$45:$AK$45,0))</f>
        <v>#REF!</v>
      </c>
      <c r="N710" s="85" t="e">
        <f>#REF!*INDEX(AdditionalVehs!$AA$46:$AK$91,MATCH($C710,AdditionalVehs!$C$46:$C$91,0),MATCH(N$7,AdditionalVehs!$AA$45:$AK$45,0))</f>
        <v>#REF!</v>
      </c>
      <c r="O710" s="85" t="e">
        <f>#REF!*INDEX(AdditionalVehs!$AA$46:$AK$91,MATCH($C710,AdditionalVehs!$C$46:$C$91,0),MATCH(O$7,AdditionalVehs!$AA$45:$AK$45,0))</f>
        <v>#REF!</v>
      </c>
      <c r="P710" s="86" t="e">
        <f t="shared" si="308"/>
        <v>#REF!</v>
      </c>
      <c r="Q710" s="86" t="e">
        <f t="shared" si="290"/>
        <v>#REF!</v>
      </c>
      <c r="R710" s="86" t="e">
        <f t="shared" si="309"/>
        <v>#REF!</v>
      </c>
      <c r="S710" s="86" t="e">
        <f t="shared" si="298"/>
        <v>#REF!</v>
      </c>
      <c r="T710" s="86" t="e">
        <f t="shared" si="299"/>
        <v>#REF!</v>
      </c>
      <c r="U710" s="86" t="e">
        <f t="shared" si="300"/>
        <v>#REF!</v>
      </c>
      <c r="V710" s="86" t="e">
        <f t="shared" si="301"/>
        <v>#REF!</v>
      </c>
      <c r="W710" s="86" t="e">
        <f t="shared" si="302"/>
        <v>#REF!</v>
      </c>
      <c r="X710" s="86" t="e">
        <f t="shared" si="303"/>
        <v>#REF!</v>
      </c>
      <c r="Y710" s="86" t="e">
        <f t="shared" si="304"/>
        <v>#REF!</v>
      </c>
      <c r="Z710" s="86" t="e">
        <f t="shared" si="305"/>
        <v>#REF!</v>
      </c>
      <c r="AA710" s="39">
        <v>473</v>
      </c>
      <c r="AB710" s="88" t="e">
        <f>AA710*#REF!/$AI$18*10^3</f>
        <v>#REF!</v>
      </c>
      <c r="AC710" s="89" t="e">
        <f>INDEX(AdditionalVehs!$E$46:$N$91,MATCH(C710,AdditionalVehs!$C$46:$C$91),MATCH(D710,AdditionalVehs!$E$45:$N$45))</f>
        <v>#REF!</v>
      </c>
      <c r="AD710" s="89" t="e">
        <f t="shared" si="307"/>
        <v>#REF!</v>
      </c>
      <c r="AE710" s="89" t="e">
        <f>INDEX(AdditionalVehs!$P$46:$Y$91,MATCH(C710,AdditionalVehs!$C$46:$C$91),MATCH(D710,AdditionalVehs!$AA$45:$AJ$45))</f>
        <v>#REF!</v>
      </c>
      <c r="AF710" s="89" t="e">
        <f t="shared" si="292"/>
        <v>#REF!</v>
      </c>
      <c r="AG710" s="89" t="e">
        <f>AdditionalVehs!$C$27</f>
        <v>#REF!</v>
      </c>
    </row>
    <row r="711" spans="1:33" x14ac:dyDescent="0.2">
      <c r="A711" s="91" t="s">
        <v>2786</v>
      </c>
      <c r="B711" s="349" t="s">
        <v>2787</v>
      </c>
      <c r="C711" s="39" t="s">
        <v>2777</v>
      </c>
      <c r="D711" s="39">
        <v>2035</v>
      </c>
      <c r="E711" s="85" t="e">
        <f>#REF!*INDEX(AdditionalVehs!$AA$46:$AK$91,MATCH($C711,AdditionalVehs!$C$46:$C$91,0),MATCH(E$7,AdditionalVehs!$AA$45:$AK$45,0))</f>
        <v>#REF!</v>
      </c>
      <c r="F711" s="85" t="e">
        <f>#REF!*INDEX(AdditionalVehs!$AA$46:$AK$91,MATCH($C711,AdditionalVehs!$C$46:$C$91,0),MATCH(F$7,AdditionalVehs!$AA$45:$AK$45,0))</f>
        <v>#REF!</v>
      </c>
      <c r="G711" s="85" t="e">
        <f>#REF!*INDEX(AdditionalVehs!$AA$46:$AK$91,MATCH($C711,AdditionalVehs!$C$46:$C$91,0),MATCH(G$7,AdditionalVehs!$AA$45:$AK$45,0))</f>
        <v>#REF!</v>
      </c>
      <c r="H711" s="85" t="e">
        <f>#REF!*INDEX(AdditionalVehs!$AA$46:$AK$91,MATCH($C711,AdditionalVehs!$C$46:$C$91,0),MATCH(H$7,AdditionalVehs!$AA$45:$AK$45,0))</f>
        <v>#REF!</v>
      </c>
      <c r="I711" s="85" t="e">
        <f>#REF!*INDEX(AdditionalVehs!$AA$46:$AK$91,MATCH($C711,AdditionalVehs!$C$46:$C$91,0),MATCH(I$7,AdditionalVehs!$AA$45:$AK$45,0))</f>
        <v>#REF!</v>
      </c>
      <c r="J711" s="85" t="e">
        <f>#REF!*INDEX(AdditionalVehs!$AA$46:$AK$91,MATCH($C711,AdditionalVehs!$C$46:$C$91,0),MATCH(J$7,AdditionalVehs!$AA$45:$AK$45,0))</f>
        <v>#REF!</v>
      </c>
      <c r="K711" s="85" t="e">
        <f>#REF!*INDEX(AdditionalVehs!$AA$46:$AK$91,MATCH($C711,AdditionalVehs!$C$46:$C$91,0),MATCH(K$7,AdditionalVehs!$AA$45:$AK$45,0))</f>
        <v>#REF!</v>
      </c>
      <c r="L711" s="85" t="e">
        <f>#REF!*INDEX(AdditionalVehs!$AA$46:$AK$91,MATCH($C711,AdditionalVehs!$C$46:$C$91,0),MATCH(L$7,AdditionalVehs!$AA$45:$AK$45,0))</f>
        <v>#REF!</v>
      </c>
      <c r="M711" s="85" t="e">
        <f>#REF!*INDEX(AdditionalVehs!$AA$46:$AK$91,MATCH($C711,AdditionalVehs!$C$46:$C$91,0),MATCH(M$7,AdditionalVehs!$AA$45:$AK$45,0))</f>
        <v>#REF!</v>
      </c>
      <c r="N711" s="85" t="e">
        <f>#REF!*INDEX(AdditionalVehs!$AA$46:$AK$91,MATCH($C711,AdditionalVehs!$C$46:$C$91,0),MATCH(N$7,AdditionalVehs!$AA$45:$AK$45,0))</f>
        <v>#REF!</v>
      </c>
      <c r="O711" s="85" t="e">
        <f>#REF!*INDEX(AdditionalVehs!$AA$46:$AK$91,MATCH($C711,AdditionalVehs!$C$46:$C$91,0),MATCH(O$7,AdditionalVehs!$AA$45:$AK$45,0))</f>
        <v>#REF!</v>
      </c>
      <c r="P711" s="86" t="e">
        <f t="shared" si="308"/>
        <v>#REF!</v>
      </c>
      <c r="Q711" s="86" t="e">
        <f t="shared" si="290"/>
        <v>#REF!</v>
      </c>
      <c r="R711" s="86" t="e">
        <f t="shared" si="309"/>
        <v>#REF!</v>
      </c>
      <c r="S711" s="86" t="e">
        <f t="shared" si="298"/>
        <v>#REF!</v>
      </c>
      <c r="T711" s="86" t="e">
        <f t="shared" si="299"/>
        <v>#REF!</v>
      </c>
      <c r="U711" s="86" t="e">
        <f t="shared" si="300"/>
        <v>#REF!</v>
      </c>
      <c r="V711" s="86" t="e">
        <f t="shared" si="301"/>
        <v>#REF!</v>
      </c>
      <c r="W711" s="86" t="e">
        <f t="shared" si="302"/>
        <v>#REF!</v>
      </c>
      <c r="X711" s="86" t="e">
        <f t="shared" si="303"/>
        <v>#REF!</v>
      </c>
      <c r="Y711" s="86" t="e">
        <f t="shared" si="304"/>
        <v>#REF!</v>
      </c>
      <c r="Z711" s="86" t="e">
        <f t="shared" si="305"/>
        <v>#REF!</v>
      </c>
      <c r="AA711" s="39">
        <v>473</v>
      </c>
      <c r="AB711" s="88" t="e">
        <f>AA711*#REF!/$AI$18*10^3</f>
        <v>#REF!</v>
      </c>
      <c r="AC711" s="89" t="e">
        <f>INDEX(AdditionalVehs!$E$46:$N$91,MATCH(C711,AdditionalVehs!$C$46:$C$91),MATCH(D711,AdditionalVehs!$E$45:$N$45))</f>
        <v>#REF!</v>
      </c>
      <c r="AD711" s="89" t="e">
        <f t="shared" si="307"/>
        <v>#REF!</v>
      </c>
      <c r="AE711" s="89" t="e">
        <f>INDEX(AdditionalVehs!$P$46:$Y$91,MATCH(C711,AdditionalVehs!$C$46:$C$91),MATCH(D711,AdditionalVehs!$AA$45:$AJ$45))</f>
        <v>#REF!</v>
      </c>
      <c r="AF711" s="89" t="e">
        <f t="shared" si="292"/>
        <v>#REF!</v>
      </c>
      <c r="AG711" s="89" t="e">
        <f>AdditionalVehs!$C$27</f>
        <v>#REF!</v>
      </c>
    </row>
    <row r="712" spans="1:33" x14ac:dyDescent="0.2">
      <c r="A712" s="91" t="s">
        <v>2788</v>
      </c>
      <c r="B712" s="349" t="s">
        <v>2789</v>
      </c>
      <c r="C712" s="39" t="s">
        <v>2777</v>
      </c>
      <c r="D712" s="39">
        <v>2040</v>
      </c>
      <c r="E712" s="85" t="e">
        <f>#REF!*INDEX(AdditionalVehs!$AA$46:$AK$91,MATCH($C712,AdditionalVehs!$C$46:$C$91,0),MATCH(E$7,AdditionalVehs!$AA$45:$AK$45,0))</f>
        <v>#REF!</v>
      </c>
      <c r="F712" s="85" t="e">
        <f>#REF!*INDEX(AdditionalVehs!$AA$46:$AK$91,MATCH($C712,AdditionalVehs!$C$46:$C$91,0),MATCH(F$7,AdditionalVehs!$AA$45:$AK$45,0))</f>
        <v>#REF!</v>
      </c>
      <c r="G712" s="85" t="e">
        <f>#REF!*INDEX(AdditionalVehs!$AA$46:$AK$91,MATCH($C712,AdditionalVehs!$C$46:$C$91,0),MATCH(G$7,AdditionalVehs!$AA$45:$AK$45,0))</f>
        <v>#REF!</v>
      </c>
      <c r="H712" s="85" t="e">
        <f>#REF!*INDEX(AdditionalVehs!$AA$46:$AK$91,MATCH($C712,AdditionalVehs!$C$46:$C$91,0),MATCH(H$7,AdditionalVehs!$AA$45:$AK$45,0))</f>
        <v>#REF!</v>
      </c>
      <c r="I712" s="85" t="e">
        <f>#REF!*INDEX(AdditionalVehs!$AA$46:$AK$91,MATCH($C712,AdditionalVehs!$C$46:$C$91,0),MATCH(I$7,AdditionalVehs!$AA$45:$AK$45,0))</f>
        <v>#REF!</v>
      </c>
      <c r="J712" s="85" t="e">
        <f>#REF!*INDEX(AdditionalVehs!$AA$46:$AK$91,MATCH($C712,AdditionalVehs!$C$46:$C$91,0),MATCH(J$7,AdditionalVehs!$AA$45:$AK$45,0))</f>
        <v>#REF!</v>
      </c>
      <c r="K712" s="85" t="e">
        <f>#REF!*INDEX(AdditionalVehs!$AA$46:$AK$91,MATCH($C712,AdditionalVehs!$C$46:$C$91,0),MATCH(K$7,AdditionalVehs!$AA$45:$AK$45,0))</f>
        <v>#REF!</v>
      </c>
      <c r="L712" s="85" t="e">
        <f>#REF!*INDEX(AdditionalVehs!$AA$46:$AK$91,MATCH($C712,AdditionalVehs!$C$46:$C$91,0),MATCH(L$7,AdditionalVehs!$AA$45:$AK$45,0))</f>
        <v>#REF!</v>
      </c>
      <c r="M712" s="85" t="e">
        <f>#REF!*INDEX(AdditionalVehs!$AA$46:$AK$91,MATCH($C712,AdditionalVehs!$C$46:$C$91,0),MATCH(M$7,AdditionalVehs!$AA$45:$AK$45,0))</f>
        <v>#REF!</v>
      </c>
      <c r="N712" s="85" t="e">
        <f>#REF!*INDEX(AdditionalVehs!$AA$46:$AK$91,MATCH($C712,AdditionalVehs!$C$46:$C$91,0),MATCH(N$7,AdditionalVehs!$AA$45:$AK$45,0))</f>
        <v>#REF!</v>
      </c>
      <c r="O712" s="85" t="e">
        <f>#REF!*INDEX(AdditionalVehs!$AA$46:$AK$91,MATCH($C712,AdditionalVehs!$C$46:$C$91,0),MATCH(O$7,AdditionalVehs!$AA$45:$AK$45,0))</f>
        <v>#REF!</v>
      </c>
      <c r="P712" s="86" t="e">
        <f t="shared" si="308"/>
        <v>#REF!</v>
      </c>
      <c r="Q712" s="86" t="e">
        <f t="shared" si="290"/>
        <v>#REF!</v>
      </c>
      <c r="R712" s="86" t="e">
        <f t="shared" si="309"/>
        <v>#REF!</v>
      </c>
      <c r="S712" s="86" t="e">
        <f t="shared" si="298"/>
        <v>#REF!</v>
      </c>
      <c r="T712" s="86" t="e">
        <f t="shared" si="299"/>
        <v>#REF!</v>
      </c>
      <c r="U712" s="86" t="e">
        <f t="shared" si="300"/>
        <v>#REF!</v>
      </c>
      <c r="V712" s="86" t="e">
        <f t="shared" si="301"/>
        <v>#REF!</v>
      </c>
      <c r="W712" s="86" t="e">
        <f t="shared" si="302"/>
        <v>#REF!</v>
      </c>
      <c r="X712" s="86" t="e">
        <f t="shared" si="303"/>
        <v>#REF!</v>
      </c>
      <c r="Y712" s="86" t="e">
        <f t="shared" si="304"/>
        <v>#REF!</v>
      </c>
      <c r="Z712" s="86" t="e">
        <f t="shared" si="305"/>
        <v>#REF!</v>
      </c>
      <c r="AA712" s="39">
        <v>473</v>
      </c>
      <c r="AB712" s="88" t="e">
        <f>AA712*#REF!/$AI$18*10^3</f>
        <v>#REF!</v>
      </c>
      <c r="AC712" s="89" t="e">
        <f>INDEX(AdditionalVehs!$E$46:$N$91,MATCH(C712,AdditionalVehs!$C$46:$C$91),MATCH(D712,AdditionalVehs!$E$45:$N$45))</f>
        <v>#REF!</v>
      </c>
      <c r="AD712" s="89" t="e">
        <f t="shared" si="307"/>
        <v>#REF!</v>
      </c>
      <c r="AE712" s="89" t="e">
        <f>INDEX(AdditionalVehs!$P$46:$Y$91,MATCH(C712,AdditionalVehs!$C$46:$C$91),MATCH(D712,AdditionalVehs!$AA$45:$AJ$45))</f>
        <v>#REF!</v>
      </c>
      <c r="AF712" s="89" t="e">
        <f t="shared" si="292"/>
        <v>#REF!</v>
      </c>
      <c r="AG712" s="89" t="e">
        <f>AdditionalVehs!$C$27</f>
        <v>#REF!</v>
      </c>
    </row>
    <row r="713" spans="1:33" x14ac:dyDescent="0.2">
      <c r="A713" s="91" t="s">
        <v>2790</v>
      </c>
      <c r="B713" s="349" t="s">
        <v>2791</v>
      </c>
      <c r="C713" s="39" t="s">
        <v>2777</v>
      </c>
      <c r="D713" s="39">
        <v>2045</v>
      </c>
      <c r="E713" s="85" t="e">
        <f>#REF!*INDEX(AdditionalVehs!$AA$46:$AK$91,MATCH($C713,AdditionalVehs!$C$46:$C$91,0),MATCH(E$7,AdditionalVehs!$AA$45:$AK$45,0))</f>
        <v>#REF!</v>
      </c>
      <c r="F713" s="85" t="e">
        <f>#REF!*INDEX(AdditionalVehs!$AA$46:$AK$91,MATCH($C713,AdditionalVehs!$C$46:$C$91,0),MATCH(F$7,AdditionalVehs!$AA$45:$AK$45,0))</f>
        <v>#REF!</v>
      </c>
      <c r="G713" s="85" t="e">
        <f>#REF!*INDEX(AdditionalVehs!$AA$46:$AK$91,MATCH($C713,AdditionalVehs!$C$46:$C$91,0),MATCH(G$7,AdditionalVehs!$AA$45:$AK$45,0))</f>
        <v>#REF!</v>
      </c>
      <c r="H713" s="85" t="e">
        <f>#REF!*INDEX(AdditionalVehs!$AA$46:$AK$91,MATCH($C713,AdditionalVehs!$C$46:$C$91,0),MATCH(H$7,AdditionalVehs!$AA$45:$AK$45,0))</f>
        <v>#REF!</v>
      </c>
      <c r="I713" s="85" t="e">
        <f>#REF!*INDEX(AdditionalVehs!$AA$46:$AK$91,MATCH($C713,AdditionalVehs!$C$46:$C$91,0),MATCH(I$7,AdditionalVehs!$AA$45:$AK$45,0))</f>
        <v>#REF!</v>
      </c>
      <c r="J713" s="85" t="e">
        <f>#REF!*INDEX(AdditionalVehs!$AA$46:$AK$91,MATCH($C713,AdditionalVehs!$C$46:$C$91,0),MATCH(J$7,AdditionalVehs!$AA$45:$AK$45,0))</f>
        <v>#REF!</v>
      </c>
      <c r="K713" s="85" t="e">
        <f>#REF!*INDEX(AdditionalVehs!$AA$46:$AK$91,MATCH($C713,AdditionalVehs!$C$46:$C$91,0),MATCH(K$7,AdditionalVehs!$AA$45:$AK$45,0))</f>
        <v>#REF!</v>
      </c>
      <c r="L713" s="85" t="e">
        <f>#REF!*INDEX(AdditionalVehs!$AA$46:$AK$91,MATCH($C713,AdditionalVehs!$C$46:$C$91,0),MATCH(L$7,AdditionalVehs!$AA$45:$AK$45,0))</f>
        <v>#REF!</v>
      </c>
      <c r="M713" s="85" t="e">
        <f>#REF!*INDEX(AdditionalVehs!$AA$46:$AK$91,MATCH($C713,AdditionalVehs!$C$46:$C$91,0),MATCH(M$7,AdditionalVehs!$AA$45:$AK$45,0))</f>
        <v>#REF!</v>
      </c>
      <c r="N713" s="85" t="e">
        <f>#REF!*INDEX(AdditionalVehs!$AA$46:$AK$91,MATCH($C713,AdditionalVehs!$C$46:$C$91,0),MATCH(N$7,AdditionalVehs!$AA$45:$AK$45,0))</f>
        <v>#REF!</v>
      </c>
      <c r="O713" s="85" t="e">
        <f>#REF!*INDEX(AdditionalVehs!$AA$46:$AK$91,MATCH($C713,AdditionalVehs!$C$46:$C$91,0),MATCH(O$7,AdditionalVehs!$AA$45:$AK$45,0))</f>
        <v>#REF!</v>
      </c>
      <c r="P713" s="86" t="e">
        <f t="shared" si="308"/>
        <v>#REF!</v>
      </c>
      <c r="Q713" s="86" t="e">
        <f t="shared" si="290"/>
        <v>#REF!</v>
      </c>
      <c r="R713" s="86" t="e">
        <f t="shared" si="309"/>
        <v>#REF!</v>
      </c>
      <c r="S713" s="86" t="e">
        <f t="shared" si="298"/>
        <v>#REF!</v>
      </c>
      <c r="T713" s="86" t="e">
        <f t="shared" si="299"/>
        <v>#REF!</v>
      </c>
      <c r="U713" s="86" t="e">
        <f t="shared" si="300"/>
        <v>#REF!</v>
      </c>
      <c r="V713" s="86" t="e">
        <f t="shared" si="301"/>
        <v>#REF!</v>
      </c>
      <c r="W713" s="86" t="e">
        <f t="shared" si="302"/>
        <v>#REF!</v>
      </c>
      <c r="X713" s="86" t="e">
        <f t="shared" si="303"/>
        <v>#REF!</v>
      </c>
      <c r="Y713" s="86" t="e">
        <f t="shared" si="304"/>
        <v>#REF!</v>
      </c>
      <c r="Z713" s="86" t="e">
        <f t="shared" si="305"/>
        <v>#REF!</v>
      </c>
      <c r="AA713" s="39">
        <v>473</v>
      </c>
      <c r="AB713" s="88" t="e">
        <f>AA713*#REF!/$AI$18*10^3</f>
        <v>#REF!</v>
      </c>
      <c r="AC713" s="89" t="e">
        <f>INDEX(AdditionalVehs!$E$46:$N$91,MATCH(C713,AdditionalVehs!$C$46:$C$91),MATCH(D713,AdditionalVehs!$E$45:$N$45))</f>
        <v>#REF!</v>
      </c>
      <c r="AD713" s="89" t="e">
        <f t="shared" si="307"/>
        <v>#REF!</v>
      </c>
      <c r="AE713" s="89" t="e">
        <f>INDEX(AdditionalVehs!$P$46:$Y$91,MATCH(C713,AdditionalVehs!$C$46:$C$91),MATCH(D713,AdditionalVehs!$AA$45:$AJ$45))</f>
        <v>#REF!</v>
      </c>
      <c r="AF713" s="89" t="e">
        <f t="shared" si="292"/>
        <v>#REF!</v>
      </c>
      <c r="AG713" s="89" t="e">
        <f>AdditionalVehs!$C$27</f>
        <v>#REF!</v>
      </c>
    </row>
    <row r="714" spans="1:33" x14ac:dyDescent="0.2">
      <c r="A714" s="91" t="s">
        <v>2792</v>
      </c>
      <c r="B714" s="349" t="s">
        <v>2793</v>
      </c>
      <c r="C714" s="39" t="s">
        <v>2777</v>
      </c>
      <c r="D714" s="39">
        <v>2050</v>
      </c>
      <c r="E714" s="85" t="e">
        <f>#REF!*INDEX(AdditionalVehs!$AA$46:$AK$91,MATCH($C714,AdditionalVehs!$C$46:$C$91,0),MATCH(E$7,AdditionalVehs!$AA$45:$AK$45,0))</f>
        <v>#REF!</v>
      </c>
      <c r="F714" s="85" t="e">
        <f>#REF!*INDEX(AdditionalVehs!$AA$46:$AK$91,MATCH($C714,AdditionalVehs!$C$46:$C$91,0),MATCH(F$7,AdditionalVehs!$AA$45:$AK$45,0))</f>
        <v>#REF!</v>
      </c>
      <c r="G714" s="85" t="e">
        <f>#REF!*INDEX(AdditionalVehs!$AA$46:$AK$91,MATCH($C714,AdditionalVehs!$C$46:$C$91,0),MATCH(G$7,AdditionalVehs!$AA$45:$AK$45,0))</f>
        <v>#REF!</v>
      </c>
      <c r="H714" s="85" t="e">
        <f>#REF!*INDEX(AdditionalVehs!$AA$46:$AK$91,MATCH($C714,AdditionalVehs!$C$46:$C$91,0),MATCH(H$7,AdditionalVehs!$AA$45:$AK$45,0))</f>
        <v>#REF!</v>
      </c>
      <c r="I714" s="85" t="e">
        <f>#REF!*INDEX(AdditionalVehs!$AA$46:$AK$91,MATCH($C714,AdditionalVehs!$C$46:$C$91,0),MATCH(I$7,AdditionalVehs!$AA$45:$AK$45,0))</f>
        <v>#REF!</v>
      </c>
      <c r="J714" s="85" t="e">
        <f>#REF!*INDEX(AdditionalVehs!$AA$46:$AK$91,MATCH($C714,AdditionalVehs!$C$46:$C$91,0),MATCH(J$7,AdditionalVehs!$AA$45:$AK$45,0))</f>
        <v>#REF!</v>
      </c>
      <c r="K714" s="85" t="e">
        <f>#REF!*INDEX(AdditionalVehs!$AA$46:$AK$91,MATCH($C714,AdditionalVehs!$C$46:$C$91,0),MATCH(K$7,AdditionalVehs!$AA$45:$AK$45,0))</f>
        <v>#REF!</v>
      </c>
      <c r="L714" s="85" t="e">
        <f>#REF!*INDEX(AdditionalVehs!$AA$46:$AK$91,MATCH($C714,AdditionalVehs!$C$46:$C$91,0),MATCH(L$7,AdditionalVehs!$AA$45:$AK$45,0))</f>
        <v>#REF!</v>
      </c>
      <c r="M714" s="85" t="e">
        <f>#REF!*INDEX(AdditionalVehs!$AA$46:$AK$91,MATCH($C714,AdditionalVehs!$C$46:$C$91,0),MATCH(M$7,AdditionalVehs!$AA$45:$AK$45,0))</f>
        <v>#REF!</v>
      </c>
      <c r="N714" s="85" t="e">
        <f>#REF!*INDEX(AdditionalVehs!$AA$46:$AK$91,MATCH($C714,AdditionalVehs!$C$46:$C$91,0),MATCH(N$7,AdditionalVehs!$AA$45:$AK$45,0))</f>
        <v>#REF!</v>
      </c>
      <c r="O714" s="85" t="e">
        <f>#REF!*INDEX(AdditionalVehs!$AA$46:$AK$91,MATCH($C714,AdditionalVehs!$C$46:$C$91,0),MATCH(O$7,AdditionalVehs!$AA$45:$AK$45,0))</f>
        <v>#REF!</v>
      </c>
      <c r="P714" s="86" t="e">
        <f t="shared" si="308"/>
        <v>#REF!</v>
      </c>
      <c r="Q714" s="86" t="e">
        <f t="shared" ref="Q714:Q777" si="310">F714/$AI$18*10^6</f>
        <v>#REF!</v>
      </c>
      <c r="R714" s="86" t="e">
        <f t="shared" si="309"/>
        <v>#REF!</v>
      </c>
      <c r="S714" s="86" t="e">
        <f t="shared" si="298"/>
        <v>#REF!</v>
      </c>
      <c r="T714" s="86" t="e">
        <f t="shared" si="299"/>
        <v>#REF!</v>
      </c>
      <c r="U714" s="86" t="e">
        <f t="shared" si="300"/>
        <v>#REF!</v>
      </c>
      <c r="V714" s="86" t="e">
        <f t="shared" si="301"/>
        <v>#REF!</v>
      </c>
      <c r="W714" s="86" t="e">
        <f t="shared" si="302"/>
        <v>#REF!</v>
      </c>
      <c r="X714" s="86" t="e">
        <f t="shared" si="303"/>
        <v>#REF!</v>
      </c>
      <c r="Y714" s="86" t="e">
        <f t="shared" si="304"/>
        <v>#REF!</v>
      </c>
      <c r="Z714" s="86" t="e">
        <f t="shared" si="305"/>
        <v>#REF!</v>
      </c>
      <c r="AA714" s="39">
        <v>473</v>
      </c>
      <c r="AB714" s="88" t="e">
        <f>AA714*#REF!/$AI$18*10^3</f>
        <v>#REF!</v>
      </c>
      <c r="AC714" s="89" t="e">
        <f>INDEX(AdditionalVehs!$E$46:$N$91,MATCH(C714,AdditionalVehs!$C$46:$C$91),MATCH(D714,AdditionalVehs!$E$45:$N$45))</f>
        <v>#REF!</v>
      </c>
      <c r="AD714" s="89" t="e">
        <f t="shared" si="307"/>
        <v>#REF!</v>
      </c>
      <c r="AE714" s="89" t="e">
        <f>INDEX(AdditionalVehs!$P$46:$Y$91,MATCH(C714,AdditionalVehs!$C$46:$C$91),MATCH(D714,AdditionalVehs!$AA$45:$AJ$45))</f>
        <v>#REF!</v>
      </c>
      <c r="AF714" s="89" t="e">
        <f t="shared" si="292"/>
        <v>#REF!</v>
      </c>
      <c r="AG714" s="89" t="e">
        <f>AdditionalVehs!$C$27</f>
        <v>#REF!</v>
      </c>
    </row>
    <row r="715" spans="1:33" x14ac:dyDescent="0.2">
      <c r="A715" s="91" t="s">
        <v>2794</v>
      </c>
      <c r="B715" s="349" t="s">
        <v>2795</v>
      </c>
      <c r="C715" s="39" t="s">
        <v>2796</v>
      </c>
      <c r="D715" s="39">
        <v>2010</v>
      </c>
      <c r="E715" s="85" t="e">
        <f>#REF!*INDEX(AdditionalVehs!$AA$46:$AK$91,MATCH($C715,AdditionalVehs!$C$46:$C$91,0),MATCH(E$7,AdditionalVehs!$AA$45:$AK$45,0))</f>
        <v>#REF!</v>
      </c>
      <c r="F715" s="85" t="e">
        <f>#REF!*INDEX(AdditionalVehs!$AA$46:$AK$91,MATCH($C715,AdditionalVehs!$C$46:$C$91,0),MATCH(F$7,AdditionalVehs!$AA$45:$AK$45,0))</f>
        <v>#REF!</v>
      </c>
      <c r="G715" s="85" t="e">
        <f>#REF!*INDEX(AdditionalVehs!$AA$46:$AK$91,MATCH($C715,AdditionalVehs!$C$46:$C$91,0),MATCH(G$7,AdditionalVehs!$AA$45:$AK$45,0))</f>
        <v>#REF!</v>
      </c>
      <c r="H715" s="85" t="e">
        <f>#REF!*INDEX(AdditionalVehs!$AA$46:$AK$91,MATCH($C715,AdditionalVehs!$C$46:$C$91,0),MATCH(H$7,AdditionalVehs!$AA$45:$AK$45,0))</f>
        <v>#REF!</v>
      </c>
      <c r="I715" s="85" t="e">
        <f>#REF!*INDEX(AdditionalVehs!$AA$46:$AK$91,MATCH($C715,AdditionalVehs!$C$46:$C$91,0),MATCH(I$7,AdditionalVehs!$AA$45:$AK$45,0))</f>
        <v>#REF!</v>
      </c>
      <c r="J715" s="85" t="e">
        <f>#REF!*INDEX(AdditionalVehs!$AA$46:$AK$91,MATCH($C715,AdditionalVehs!$C$46:$C$91,0),MATCH(J$7,AdditionalVehs!$AA$45:$AK$45,0))</f>
        <v>#REF!</v>
      </c>
      <c r="K715" s="85" t="e">
        <f>#REF!*INDEX(AdditionalVehs!$AA$46:$AK$91,MATCH($C715,AdditionalVehs!$C$46:$C$91,0),MATCH(K$7,AdditionalVehs!$AA$45:$AK$45,0))</f>
        <v>#REF!</v>
      </c>
      <c r="L715" s="85" t="e">
        <f>#REF!*INDEX(AdditionalVehs!$AA$46:$AK$91,MATCH($C715,AdditionalVehs!$C$46:$C$91,0),MATCH(L$7,AdditionalVehs!$AA$45:$AK$45,0))</f>
        <v>#REF!</v>
      </c>
      <c r="M715" s="85" t="e">
        <f>#REF!*INDEX(AdditionalVehs!$AA$46:$AK$91,MATCH($C715,AdditionalVehs!$C$46:$C$91,0),MATCH(M$7,AdditionalVehs!$AA$45:$AK$45,0))</f>
        <v>#REF!</v>
      </c>
      <c r="N715" s="85" t="e">
        <f>#REF!*INDEX(AdditionalVehs!$AA$46:$AK$91,MATCH($C715,AdditionalVehs!$C$46:$C$91,0),MATCH(N$7,AdditionalVehs!$AA$45:$AK$45,0))</f>
        <v>#REF!</v>
      </c>
      <c r="O715" s="85" t="e">
        <f>#REF!*INDEX(AdditionalVehs!$AA$46:$AK$91,MATCH($C715,AdditionalVehs!$C$46:$C$91,0),MATCH(O$7,AdditionalVehs!$AA$45:$AK$45,0))</f>
        <v>#REF!</v>
      </c>
      <c r="P715" s="86" t="e">
        <f>E715/$AI$18*10^6</f>
        <v>#REF!</v>
      </c>
      <c r="Q715" s="86" t="e">
        <f t="shared" si="310"/>
        <v>#REF!</v>
      </c>
      <c r="R715" s="86" t="e">
        <f t="shared" si="309"/>
        <v>#REF!</v>
      </c>
      <c r="S715" s="86" t="e">
        <f t="shared" si="298"/>
        <v>#REF!</v>
      </c>
      <c r="T715" s="86" t="e">
        <f t="shared" si="299"/>
        <v>#REF!</v>
      </c>
      <c r="U715" s="86" t="e">
        <f t="shared" si="300"/>
        <v>#REF!</v>
      </c>
      <c r="V715" s="86" t="e">
        <f t="shared" si="301"/>
        <v>#REF!</v>
      </c>
      <c r="W715" s="86" t="e">
        <f t="shared" si="302"/>
        <v>#REF!</v>
      </c>
      <c r="X715" s="86" t="e">
        <f t="shared" si="303"/>
        <v>#REF!</v>
      </c>
      <c r="Y715" s="86" t="e">
        <f t="shared" si="304"/>
        <v>#REF!</v>
      </c>
      <c r="Z715" s="86" t="e">
        <f t="shared" si="305"/>
        <v>#REF!</v>
      </c>
      <c r="AA715" s="39">
        <v>500</v>
      </c>
      <c r="AB715" s="88" t="e">
        <f>AA715*#REF!/$AI$18*10^3</f>
        <v>#REF!</v>
      </c>
      <c r="AC715" s="89">
        <f>INDEX(AdditionalVehs!$E$46:$N$91,MATCH(C715,AdditionalVehs!$C$46:$C$91),MATCH(D715,AdditionalVehs!$E$45:$N$45))</f>
        <v>0</v>
      </c>
      <c r="AD715" s="89">
        <f t="shared" si="307"/>
        <v>0</v>
      </c>
      <c r="AE715" s="89">
        <f>INDEX(AdditionalVehs!$P$46:$Y$91,MATCH(C715,AdditionalVehs!$C$46:$C$91),MATCH(D715,AdditionalVehs!$AA$45:$AJ$45))</f>
        <v>0</v>
      </c>
      <c r="AF715" s="89">
        <f t="shared" si="292"/>
        <v>0</v>
      </c>
      <c r="AG715" s="89" t="e">
        <f>AdditionalVehs!$C$27</f>
        <v>#REF!</v>
      </c>
    </row>
    <row r="716" spans="1:33" x14ac:dyDescent="0.2">
      <c r="A716" s="91" t="s">
        <v>2797</v>
      </c>
      <c r="B716" s="349" t="s">
        <v>1129</v>
      </c>
      <c r="C716" s="39" t="s">
        <v>2796</v>
      </c>
      <c r="D716" s="39">
        <v>2015</v>
      </c>
      <c r="E716" s="85" t="e">
        <f>#REF!*INDEX(AdditionalVehs!$AA$46:$AK$91,MATCH($C716,AdditionalVehs!$C$46:$C$91,0),MATCH(E$7,AdditionalVehs!$AA$45:$AK$45,0))</f>
        <v>#REF!</v>
      </c>
      <c r="F716" s="85" t="e">
        <f>#REF!*INDEX(AdditionalVehs!$AA$46:$AK$91,MATCH($C716,AdditionalVehs!$C$46:$C$91,0),MATCH(F$7,AdditionalVehs!$AA$45:$AK$45,0))</f>
        <v>#REF!</v>
      </c>
      <c r="G716" s="85" t="e">
        <f>#REF!*INDEX(AdditionalVehs!$AA$46:$AK$91,MATCH($C716,AdditionalVehs!$C$46:$C$91,0),MATCH(G$7,AdditionalVehs!$AA$45:$AK$45,0))</f>
        <v>#REF!</v>
      </c>
      <c r="H716" s="85" t="e">
        <f>#REF!*INDEX(AdditionalVehs!$AA$46:$AK$91,MATCH($C716,AdditionalVehs!$C$46:$C$91,0),MATCH(H$7,AdditionalVehs!$AA$45:$AK$45,0))</f>
        <v>#REF!</v>
      </c>
      <c r="I716" s="85" t="e">
        <f>#REF!*INDEX(AdditionalVehs!$AA$46:$AK$91,MATCH($C716,AdditionalVehs!$C$46:$C$91,0),MATCH(I$7,AdditionalVehs!$AA$45:$AK$45,0))</f>
        <v>#REF!</v>
      </c>
      <c r="J716" s="85" t="e">
        <f>#REF!*INDEX(AdditionalVehs!$AA$46:$AK$91,MATCH($C716,AdditionalVehs!$C$46:$C$91,0),MATCH(J$7,AdditionalVehs!$AA$45:$AK$45,0))</f>
        <v>#REF!</v>
      </c>
      <c r="K716" s="85" t="e">
        <f>#REF!*INDEX(AdditionalVehs!$AA$46:$AK$91,MATCH($C716,AdditionalVehs!$C$46:$C$91,0),MATCH(K$7,AdditionalVehs!$AA$45:$AK$45,0))</f>
        <v>#REF!</v>
      </c>
      <c r="L716" s="85" t="e">
        <f>#REF!*INDEX(AdditionalVehs!$AA$46:$AK$91,MATCH($C716,AdditionalVehs!$C$46:$C$91,0),MATCH(L$7,AdditionalVehs!$AA$45:$AK$45,0))</f>
        <v>#REF!</v>
      </c>
      <c r="M716" s="85" t="e">
        <f>#REF!*INDEX(AdditionalVehs!$AA$46:$AK$91,MATCH($C716,AdditionalVehs!$C$46:$C$91,0),MATCH(M$7,AdditionalVehs!$AA$45:$AK$45,0))</f>
        <v>#REF!</v>
      </c>
      <c r="N716" s="85" t="e">
        <f>#REF!*INDEX(AdditionalVehs!$AA$46:$AK$91,MATCH($C716,AdditionalVehs!$C$46:$C$91,0),MATCH(N$7,AdditionalVehs!$AA$45:$AK$45,0))</f>
        <v>#REF!</v>
      </c>
      <c r="O716" s="85" t="e">
        <f>#REF!*INDEX(AdditionalVehs!$AA$46:$AK$91,MATCH($C716,AdditionalVehs!$C$46:$C$91,0),MATCH(O$7,AdditionalVehs!$AA$45:$AK$45,0))</f>
        <v>#REF!</v>
      </c>
      <c r="P716" s="86" t="e">
        <f t="shared" ref="P716:P723" si="311">E716/$AI$18*10^6</f>
        <v>#REF!</v>
      </c>
      <c r="Q716" s="86" t="e">
        <f t="shared" si="310"/>
        <v>#REF!</v>
      </c>
      <c r="R716" s="86" t="e">
        <f t="shared" si="309"/>
        <v>#REF!</v>
      </c>
      <c r="S716" s="86" t="e">
        <f t="shared" si="298"/>
        <v>#REF!</v>
      </c>
      <c r="T716" s="86" t="e">
        <f t="shared" si="299"/>
        <v>#REF!</v>
      </c>
      <c r="U716" s="86" t="e">
        <f t="shared" si="300"/>
        <v>#REF!</v>
      </c>
      <c r="V716" s="86" t="e">
        <f t="shared" si="301"/>
        <v>#REF!</v>
      </c>
      <c r="W716" s="86" t="e">
        <f t="shared" si="302"/>
        <v>#REF!</v>
      </c>
      <c r="X716" s="86" t="e">
        <f t="shared" si="303"/>
        <v>#REF!</v>
      </c>
      <c r="Y716" s="86" t="e">
        <f t="shared" si="304"/>
        <v>#REF!</v>
      </c>
      <c r="Z716" s="86" t="e">
        <f t="shared" si="305"/>
        <v>#REF!</v>
      </c>
      <c r="AA716" s="39">
        <v>500</v>
      </c>
      <c r="AB716" s="88" t="e">
        <f>AA716*#REF!/$AI$18*10^3</f>
        <v>#REF!</v>
      </c>
      <c r="AC716" s="89" t="e">
        <f>INDEX(AdditionalVehs!$E$46:$N$91,MATCH(C716,AdditionalVehs!$C$46:$C$91),MATCH(D716,AdditionalVehs!$E$45:$N$45))</f>
        <v>#REF!</v>
      </c>
      <c r="AD716" s="89" t="e">
        <f t="shared" si="307"/>
        <v>#REF!</v>
      </c>
      <c r="AE716" s="89" t="e">
        <f>INDEX(AdditionalVehs!$P$46:$Y$91,MATCH(C716,AdditionalVehs!$C$46:$C$91),MATCH(D716,AdditionalVehs!$AA$45:$AJ$45))</f>
        <v>#REF!</v>
      </c>
      <c r="AF716" s="89" t="e">
        <f t="shared" si="292"/>
        <v>#REF!</v>
      </c>
      <c r="AG716" s="89" t="e">
        <f>AdditionalVehs!$C$27</f>
        <v>#REF!</v>
      </c>
    </row>
    <row r="717" spans="1:33" x14ac:dyDescent="0.2">
      <c r="A717" s="91" t="s">
        <v>2798</v>
      </c>
      <c r="B717" s="349" t="s">
        <v>2799</v>
      </c>
      <c r="C717" s="39" t="s">
        <v>2796</v>
      </c>
      <c r="D717" s="39">
        <v>2020</v>
      </c>
      <c r="E717" s="85" t="e">
        <f>#REF!*INDEX(AdditionalVehs!$AA$46:$AK$91,MATCH($C717,AdditionalVehs!$C$46:$C$91,0),MATCH(E$7,AdditionalVehs!$AA$45:$AK$45,0))</f>
        <v>#REF!</v>
      </c>
      <c r="F717" s="85" t="e">
        <f>#REF!*INDEX(AdditionalVehs!$AA$46:$AK$91,MATCH($C717,AdditionalVehs!$C$46:$C$91,0),MATCH(F$7,AdditionalVehs!$AA$45:$AK$45,0))</f>
        <v>#REF!</v>
      </c>
      <c r="G717" s="85" t="e">
        <f>#REF!*INDEX(AdditionalVehs!$AA$46:$AK$91,MATCH($C717,AdditionalVehs!$C$46:$C$91,0),MATCH(G$7,AdditionalVehs!$AA$45:$AK$45,0))</f>
        <v>#REF!</v>
      </c>
      <c r="H717" s="85" t="e">
        <f>#REF!*INDEX(AdditionalVehs!$AA$46:$AK$91,MATCH($C717,AdditionalVehs!$C$46:$C$91,0),MATCH(H$7,AdditionalVehs!$AA$45:$AK$45,0))</f>
        <v>#REF!</v>
      </c>
      <c r="I717" s="85" t="e">
        <f>#REF!*INDEX(AdditionalVehs!$AA$46:$AK$91,MATCH($C717,AdditionalVehs!$C$46:$C$91,0),MATCH(I$7,AdditionalVehs!$AA$45:$AK$45,0))</f>
        <v>#REF!</v>
      </c>
      <c r="J717" s="85" t="e">
        <f>#REF!*INDEX(AdditionalVehs!$AA$46:$AK$91,MATCH($C717,AdditionalVehs!$C$46:$C$91,0),MATCH(J$7,AdditionalVehs!$AA$45:$AK$45,0))</f>
        <v>#REF!</v>
      </c>
      <c r="K717" s="85" t="e">
        <f>#REF!*INDEX(AdditionalVehs!$AA$46:$AK$91,MATCH($C717,AdditionalVehs!$C$46:$C$91,0),MATCH(K$7,AdditionalVehs!$AA$45:$AK$45,0))</f>
        <v>#REF!</v>
      </c>
      <c r="L717" s="85" t="e">
        <f>#REF!*INDEX(AdditionalVehs!$AA$46:$AK$91,MATCH($C717,AdditionalVehs!$C$46:$C$91,0),MATCH(L$7,AdditionalVehs!$AA$45:$AK$45,0))</f>
        <v>#REF!</v>
      </c>
      <c r="M717" s="85" t="e">
        <f>#REF!*INDEX(AdditionalVehs!$AA$46:$AK$91,MATCH($C717,AdditionalVehs!$C$46:$C$91,0),MATCH(M$7,AdditionalVehs!$AA$45:$AK$45,0))</f>
        <v>#REF!</v>
      </c>
      <c r="N717" s="85" t="e">
        <f>#REF!*INDEX(AdditionalVehs!$AA$46:$AK$91,MATCH($C717,AdditionalVehs!$C$46:$C$91,0),MATCH(N$7,AdditionalVehs!$AA$45:$AK$45,0))</f>
        <v>#REF!</v>
      </c>
      <c r="O717" s="85" t="e">
        <f>#REF!*INDEX(AdditionalVehs!$AA$46:$AK$91,MATCH($C717,AdditionalVehs!$C$46:$C$91,0),MATCH(O$7,AdditionalVehs!$AA$45:$AK$45,0))</f>
        <v>#REF!</v>
      </c>
      <c r="P717" s="86" t="e">
        <f t="shared" si="311"/>
        <v>#REF!</v>
      </c>
      <c r="Q717" s="86" t="e">
        <f t="shared" si="310"/>
        <v>#REF!</v>
      </c>
      <c r="R717" s="86" t="e">
        <f t="shared" si="309"/>
        <v>#REF!</v>
      </c>
      <c r="S717" s="86" t="e">
        <f t="shared" si="298"/>
        <v>#REF!</v>
      </c>
      <c r="T717" s="86" t="e">
        <f t="shared" si="299"/>
        <v>#REF!</v>
      </c>
      <c r="U717" s="86" t="e">
        <f t="shared" si="300"/>
        <v>#REF!</v>
      </c>
      <c r="V717" s="86" t="e">
        <f t="shared" si="301"/>
        <v>#REF!</v>
      </c>
      <c r="W717" s="86" t="e">
        <f t="shared" si="302"/>
        <v>#REF!</v>
      </c>
      <c r="X717" s="86" t="e">
        <f t="shared" si="303"/>
        <v>#REF!</v>
      </c>
      <c r="Y717" s="86" t="e">
        <f t="shared" si="304"/>
        <v>#REF!</v>
      </c>
      <c r="Z717" s="86" t="e">
        <f t="shared" si="305"/>
        <v>#REF!</v>
      </c>
      <c r="AA717" s="39">
        <v>500</v>
      </c>
      <c r="AB717" s="88" t="e">
        <f>AA717*#REF!/$AI$18*10^3</f>
        <v>#REF!</v>
      </c>
      <c r="AC717" s="89" t="e">
        <f>INDEX(AdditionalVehs!$E$46:$N$91,MATCH(C717,AdditionalVehs!$C$46:$C$91),MATCH(D717,AdditionalVehs!$E$45:$N$45))</f>
        <v>#REF!</v>
      </c>
      <c r="AD717" s="89" t="e">
        <f t="shared" si="307"/>
        <v>#REF!</v>
      </c>
      <c r="AE717" s="89" t="e">
        <f>INDEX(AdditionalVehs!$P$46:$Y$91,MATCH(C717,AdditionalVehs!$C$46:$C$91),MATCH(D717,AdditionalVehs!$AA$45:$AJ$45))</f>
        <v>#REF!</v>
      </c>
      <c r="AF717" s="89" t="e">
        <f t="shared" si="292"/>
        <v>#REF!</v>
      </c>
      <c r="AG717" s="89" t="e">
        <f>AdditionalVehs!$C$27</f>
        <v>#REF!</v>
      </c>
    </row>
    <row r="718" spans="1:33" x14ac:dyDescent="0.2">
      <c r="A718" s="91" t="s">
        <v>2800</v>
      </c>
      <c r="B718" s="349" t="s">
        <v>2801</v>
      </c>
      <c r="C718" s="39" t="s">
        <v>2796</v>
      </c>
      <c r="D718" s="39">
        <v>2025</v>
      </c>
      <c r="E718" s="85" t="e">
        <f>#REF!*INDEX(AdditionalVehs!$AA$46:$AK$91,MATCH($C718,AdditionalVehs!$C$46:$C$91,0),MATCH(E$7,AdditionalVehs!$AA$45:$AK$45,0))</f>
        <v>#REF!</v>
      </c>
      <c r="F718" s="85" t="e">
        <f>#REF!*INDEX(AdditionalVehs!$AA$46:$AK$91,MATCH($C718,AdditionalVehs!$C$46:$C$91,0),MATCH(F$7,AdditionalVehs!$AA$45:$AK$45,0))</f>
        <v>#REF!</v>
      </c>
      <c r="G718" s="85" t="e">
        <f>#REF!*INDEX(AdditionalVehs!$AA$46:$AK$91,MATCH($C718,AdditionalVehs!$C$46:$C$91,0),MATCH(G$7,AdditionalVehs!$AA$45:$AK$45,0))</f>
        <v>#REF!</v>
      </c>
      <c r="H718" s="85" t="e">
        <f>#REF!*INDEX(AdditionalVehs!$AA$46:$AK$91,MATCH($C718,AdditionalVehs!$C$46:$C$91,0),MATCH(H$7,AdditionalVehs!$AA$45:$AK$45,0))</f>
        <v>#REF!</v>
      </c>
      <c r="I718" s="85" t="e">
        <f>#REF!*INDEX(AdditionalVehs!$AA$46:$AK$91,MATCH($C718,AdditionalVehs!$C$46:$C$91,0),MATCH(I$7,AdditionalVehs!$AA$45:$AK$45,0))</f>
        <v>#REF!</v>
      </c>
      <c r="J718" s="85" t="e">
        <f>#REF!*INDEX(AdditionalVehs!$AA$46:$AK$91,MATCH($C718,AdditionalVehs!$C$46:$C$91,0),MATCH(J$7,AdditionalVehs!$AA$45:$AK$45,0))</f>
        <v>#REF!</v>
      </c>
      <c r="K718" s="85" t="e">
        <f>#REF!*INDEX(AdditionalVehs!$AA$46:$AK$91,MATCH($C718,AdditionalVehs!$C$46:$C$91,0),MATCH(K$7,AdditionalVehs!$AA$45:$AK$45,0))</f>
        <v>#REF!</v>
      </c>
      <c r="L718" s="85" t="e">
        <f>#REF!*INDEX(AdditionalVehs!$AA$46:$AK$91,MATCH($C718,AdditionalVehs!$C$46:$C$91,0),MATCH(L$7,AdditionalVehs!$AA$45:$AK$45,0))</f>
        <v>#REF!</v>
      </c>
      <c r="M718" s="85" t="e">
        <f>#REF!*INDEX(AdditionalVehs!$AA$46:$AK$91,MATCH($C718,AdditionalVehs!$C$46:$C$91,0),MATCH(M$7,AdditionalVehs!$AA$45:$AK$45,0))</f>
        <v>#REF!</v>
      </c>
      <c r="N718" s="85" t="e">
        <f>#REF!*INDEX(AdditionalVehs!$AA$46:$AK$91,MATCH($C718,AdditionalVehs!$C$46:$C$91,0),MATCH(N$7,AdditionalVehs!$AA$45:$AK$45,0))</f>
        <v>#REF!</v>
      </c>
      <c r="O718" s="85" t="e">
        <f>#REF!*INDEX(AdditionalVehs!$AA$46:$AK$91,MATCH($C718,AdditionalVehs!$C$46:$C$91,0),MATCH(O$7,AdditionalVehs!$AA$45:$AK$45,0))</f>
        <v>#REF!</v>
      </c>
      <c r="P718" s="86" t="e">
        <f t="shared" si="311"/>
        <v>#REF!</v>
      </c>
      <c r="Q718" s="86" t="e">
        <f t="shared" si="310"/>
        <v>#REF!</v>
      </c>
      <c r="R718" s="86" t="e">
        <f t="shared" si="309"/>
        <v>#REF!</v>
      </c>
      <c r="S718" s="86" t="e">
        <f t="shared" si="298"/>
        <v>#REF!</v>
      </c>
      <c r="T718" s="86" t="e">
        <f t="shared" si="299"/>
        <v>#REF!</v>
      </c>
      <c r="U718" s="86" t="e">
        <f t="shared" si="300"/>
        <v>#REF!</v>
      </c>
      <c r="V718" s="86" t="e">
        <f t="shared" si="301"/>
        <v>#REF!</v>
      </c>
      <c r="W718" s="86" t="e">
        <f t="shared" si="302"/>
        <v>#REF!</v>
      </c>
      <c r="X718" s="86" t="e">
        <f t="shared" si="303"/>
        <v>#REF!</v>
      </c>
      <c r="Y718" s="86" t="e">
        <f t="shared" si="304"/>
        <v>#REF!</v>
      </c>
      <c r="Z718" s="86" t="e">
        <f t="shared" si="305"/>
        <v>#REF!</v>
      </c>
      <c r="AA718" s="39">
        <v>500</v>
      </c>
      <c r="AB718" s="88" t="e">
        <f>AA718*#REF!/$AI$18*10^3</f>
        <v>#REF!</v>
      </c>
      <c r="AC718" s="89" t="e">
        <f>INDEX(AdditionalVehs!$E$46:$N$91,MATCH(C718,AdditionalVehs!$C$46:$C$91),MATCH(D718,AdditionalVehs!$E$45:$N$45))</f>
        <v>#REF!</v>
      </c>
      <c r="AD718" s="89" t="e">
        <f t="shared" si="307"/>
        <v>#REF!</v>
      </c>
      <c r="AE718" s="89" t="e">
        <f>INDEX(AdditionalVehs!$P$46:$Y$91,MATCH(C718,AdditionalVehs!$C$46:$C$91),MATCH(D718,AdditionalVehs!$AA$45:$AJ$45))</f>
        <v>#REF!</v>
      </c>
      <c r="AF718" s="89" t="e">
        <f t="shared" si="292"/>
        <v>#REF!</v>
      </c>
      <c r="AG718" s="89" t="e">
        <f>AdditionalVehs!$C$27</f>
        <v>#REF!</v>
      </c>
    </row>
    <row r="719" spans="1:33" x14ac:dyDescent="0.2">
      <c r="A719" s="91" t="s">
        <v>2802</v>
      </c>
      <c r="B719" s="349" t="s">
        <v>2803</v>
      </c>
      <c r="C719" s="39" t="s">
        <v>2796</v>
      </c>
      <c r="D719" s="39">
        <v>2030</v>
      </c>
      <c r="E719" s="85" t="e">
        <f>#REF!*INDEX(AdditionalVehs!$AA$46:$AK$91,MATCH($C719,AdditionalVehs!$C$46:$C$91,0),MATCH(E$7,AdditionalVehs!$AA$45:$AK$45,0))</f>
        <v>#REF!</v>
      </c>
      <c r="F719" s="85" t="e">
        <f>#REF!*INDEX(AdditionalVehs!$AA$46:$AK$91,MATCH($C719,AdditionalVehs!$C$46:$C$91,0),MATCH(F$7,AdditionalVehs!$AA$45:$AK$45,0))</f>
        <v>#REF!</v>
      </c>
      <c r="G719" s="85" t="e">
        <f>#REF!*INDEX(AdditionalVehs!$AA$46:$AK$91,MATCH($C719,AdditionalVehs!$C$46:$C$91,0),MATCH(G$7,AdditionalVehs!$AA$45:$AK$45,0))</f>
        <v>#REF!</v>
      </c>
      <c r="H719" s="85" t="e">
        <f>#REF!*INDEX(AdditionalVehs!$AA$46:$AK$91,MATCH($C719,AdditionalVehs!$C$46:$C$91,0),MATCH(H$7,AdditionalVehs!$AA$45:$AK$45,0))</f>
        <v>#REF!</v>
      </c>
      <c r="I719" s="85" t="e">
        <f>#REF!*INDEX(AdditionalVehs!$AA$46:$AK$91,MATCH($C719,AdditionalVehs!$C$46:$C$91,0),MATCH(I$7,AdditionalVehs!$AA$45:$AK$45,0))</f>
        <v>#REF!</v>
      </c>
      <c r="J719" s="85" t="e">
        <f>#REF!*INDEX(AdditionalVehs!$AA$46:$AK$91,MATCH($C719,AdditionalVehs!$C$46:$C$91,0),MATCH(J$7,AdditionalVehs!$AA$45:$AK$45,0))</f>
        <v>#REF!</v>
      </c>
      <c r="K719" s="85" t="e">
        <f>#REF!*INDEX(AdditionalVehs!$AA$46:$AK$91,MATCH($C719,AdditionalVehs!$C$46:$C$91,0),MATCH(K$7,AdditionalVehs!$AA$45:$AK$45,0))</f>
        <v>#REF!</v>
      </c>
      <c r="L719" s="85" t="e">
        <f>#REF!*INDEX(AdditionalVehs!$AA$46:$AK$91,MATCH($C719,AdditionalVehs!$C$46:$C$91,0),MATCH(L$7,AdditionalVehs!$AA$45:$AK$45,0))</f>
        <v>#REF!</v>
      </c>
      <c r="M719" s="85" t="e">
        <f>#REF!*INDEX(AdditionalVehs!$AA$46:$AK$91,MATCH($C719,AdditionalVehs!$C$46:$C$91,0),MATCH(M$7,AdditionalVehs!$AA$45:$AK$45,0))</f>
        <v>#REF!</v>
      </c>
      <c r="N719" s="85" t="e">
        <f>#REF!*INDEX(AdditionalVehs!$AA$46:$AK$91,MATCH($C719,AdditionalVehs!$C$46:$C$91,0),MATCH(N$7,AdditionalVehs!$AA$45:$AK$45,0))</f>
        <v>#REF!</v>
      </c>
      <c r="O719" s="85" t="e">
        <f>#REF!*INDEX(AdditionalVehs!$AA$46:$AK$91,MATCH($C719,AdditionalVehs!$C$46:$C$91,0),MATCH(O$7,AdditionalVehs!$AA$45:$AK$45,0))</f>
        <v>#REF!</v>
      </c>
      <c r="P719" s="86" t="e">
        <f t="shared" si="311"/>
        <v>#REF!</v>
      </c>
      <c r="Q719" s="86" t="e">
        <f t="shared" si="310"/>
        <v>#REF!</v>
      </c>
      <c r="R719" s="86" t="e">
        <f t="shared" si="309"/>
        <v>#REF!</v>
      </c>
      <c r="S719" s="86" t="e">
        <f t="shared" si="298"/>
        <v>#REF!</v>
      </c>
      <c r="T719" s="86" t="e">
        <f t="shared" si="299"/>
        <v>#REF!</v>
      </c>
      <c r="U719" s="86" t="e">
        <f t="shared" si="300"/>
        <v>#REF!</v>
      </c>
      <c r="V719" s="86" t="e">
        <f t="shared" si="301"/>
        <v>#REF!</v>
      </c>
      <c r="W719" s="86" t="e">
        <f t="shared" si="302"/>
        <v>#REF!</v>
      </c>
      <c r="X719" s="86" t="e">
        <f t="shared" si="303"/>
        <v>#REF!</v>
      </c>
      <c r="Y719" s="86" t="e">
        <f t="shared" si="304"/>
        <v>#REF!</v>
      </c>
      <c r="Z719" s="86" t="e">
        <f t="shared" si="305"/>
        <v>#REF!</v>
      </c>
      <c r="AA719" s="39">
        <v>500</v>
      </c>
      <c r="AB719" s="88" t="e">
        <f>AA719*#REF!/$AI$18*10^3</f>
        <v>#REF!</v>
      </c>
      <c r="AC719" s="89" t="e">
        <f>INDEX(AdditionalVehs!$E$46:$N$91,MATCH(C719,AdditionalVehs!$C$46:$C$91),MATCH(D719,AdditionalVehs!$E$45:$N$45))</f>
        <v>#REF!</v>
      </c>
      <c r="AD719" s="89" t="e">
        <f t="shared" si="307"/>
        <v>#REF!</v>
      </c>
      <c r="AE719" s="89" t="e">
        <f>INDEX(AdditionalVehs!$P$46:$Y$91,MATCH(C719,AdditionalVehs!$C$46:$C$91),MATCH(D719,AdditionalVehs!$AA$45:$AJ$45))</f>
        <v>#REF!</v>
      </c>
      <c r="AF719" s="89" t="e">
        <f t="shared" si="292"/>
        <v>#REF!</v>
      </c>
      <c r="AG719" s="89" t="e">
        <f>AdditionalVehs!$C$27</f>
        <v>#REF!</v>
      </c>
    </row>
    <row r="720" spans="1:33" x14ac:dyDescent="0.2">
      <c r="A720" s="91" t="s">
        <v>2804</v>
      </c>
      <c r="B720" s="349" t="s">
        <v>2805</v>
      </c>
      <c r="C720" s="39" t="s">
        <v>2796</v>
      </c>
      <c r="D720" s="39">
        <v>2035</v>
      </c>
      <c r="E720" s="85" t="e">
        <f>#REF!*INDEX(AdditionalVehs!$AA$46:$AK$91,MATCH($C720,AdditionalVehs!$C$46:$C$91,0),MATCH(E$7,AdditionalVehs!$AA$45:$AK$45,0))</f>
        <v>#REF!</v>
      </c>
      <c r="F720" s="85" t="e">
        <f>#REF!*INDEX(AdditionalVehs!$AA$46:$AK$91,MATCH($C720,AdditionalVehs!$C$46:$C$91,0),MATCH(F$7,AdditionalVehs!$AA$45:$AK$45,0))</f>
        <v>#REF!</v>
      </c>
      <c r="G720" s="85" t="e">
        <f>#REF!*INDEX(AdditionalVehs!$AA$46:$AK$91,MATCH($C720,AdditionalVehs!$C$46:$C$91,0),MATCH(G$7,AdditionalVehs!$AA$45:$AK$45,0))</f>
        <v>#REF!</v>
      </c>
      <c r="H720" s="85" t="e">
        <f>#REF!*INDEX(AdditionalVehs!$AA$46:$AK$91,MATCH($C720,AdditionalVehs!$C$46:$C$91,0),MATCH(H$7,AdditionalVehs!$AA$45:$AK$45,0))</f>
        <v>#REF!</v>
      </c>
      <c r="I720" s="85" t="e">
        <f>#REF!*INDEX(AdditionalVehs!$AA$46:$AK$91,MATCH($C720,AdditionalVehs!$C$46:$C$91,0),MATCH(I$7,AdditionalVehs!$AA$45:$AK$45,0))</f>
        <v>#REF!</v>
      </c>
      <c r="J720" s="85" t="e">
        <f>#REF!*INDEX(AdditionalVehs!$AA$46:$AK$91,MATCH($C720,AdditionalVehs!$C$46:$C$91,0),MATCH(J$7,AdditionalVehs!$AA$45:$AK$45,0))</f>
        <v>#REF!</v>
      </c>
      <c r="K720" s="85" t="e">
        <f>#REF!*INDEX(AdditionalVehs!$AA$46:$AK$91,MATCH($C720,AdditionalVehs!$C$46:$C$91,0),MATCH(K$7,AdditionalVehs!$AA$45:$AK$45,0))</f>
        <v>#REF!</v>
      </c>
      <c r="L720" s="85" t="e">
        <f>#REF!*INDEX(AdditionalVehs!$AA$46:$AK$91,MATCH($C720,AdditionalVehs!$C$46:$C$91,0),MATCH(L$7,AdditionalVehs!$AA$45:$AK$45,0))</f>
        <v>#REF!</v>
      </c>
      <c r="M720" s="85" t="e">
        <f>#REF!*INDEX(AdditionalVehs!$AA$46:$AK$91,MATCH($C720,AdditionalVehs!$C$46:$C$91,0),MATCH(M$7,AdditionalVehs!$AA$45:$AK$45,0))</f>
        <v>#REF!</v>
      </c>
      <c r="N720" s="85" t="e">
        <f>#REF!*INDEX(AdditionalVehs!$AA$46:$AK$91,MATCH($C720,AdditionalVehs!$C$46:$C$91,0),MATCH(N$7,AdditionalVehs!$AA$45:$AK$45,0))</f>
        <v>#REF!</v>
      </c>
      <c r="O720" s="85" t="e">
        <f>#REF!*INDEX(AdditionalVehs!$AA$46:$AK$91,MATCH($C720,AdditionalVehs!$C$46:$C$91,0),MATCH(O$7,AdditionalVehs!$AA$45:$AK$45,0))</f>
        <v>#REF!</v>
      </c>
      <c r="P720" s="86" t="e">
        <f t="shared" si="311"/>
        <v>#REF!</v>
      </c>
      <c r="Q720" s="86" t="e">
        <f t="shared" si="310"/>
        <v>#REF!</v>
      </c>
      <c r="R720" s="86" t="e">
        <f t="shared" si="309"/>
        <v>#REF!</v>
      </c>
      <c r="S720" s="86" t="e">
        <f t="shared" si="298"/>
        <v>#REF!</v>
      </c>
      <c r="T720" s="86" t="e">
        <f t="shared" si="299"/>
        <v>#REF!</v>
      </c>
      <c r="U720" s="86" t="e">
        <f t="shared" si="300"/>
        <v>#REF!</v>
      </c>
      <c r="V720" s="86" t="e">
        <f t="shared" si="301"/>
        <v>#REF!</v>
      </c>
      <c r="W720" s="86" t="e">
        <f t="shared" si="302"/>
        <v>#REF!</v>
      </c>
      <c r="X720" s="86" t="e">
        <f t="shared" si="303"/>
        <v>#REF!</v>
      </c>
      <c r="Y720" s="86" t="e">
        <f t="shared" si="304"/>
        <v>#REF!</v>
      </c>
      <c r="Z720" s="86" t="e">
        <f t="shared" si="305"/>
        <v>#REF!</v>
      </c>
      <c r="AA720" s="39">
        <v>500</v>
      </c>
      <c r="AB720" s="88" t="e">
        <f>AA720*#REF!/$AI$18*10^3</f>
        <v>#REF!</v>
      </c>
      <c r="AC720" s="89" t="e">
        <f>INDEX(AdditionalVehs!$E$46:$N$91,MATCH(C720,AdditionalVehs!$C$46:$C$91),MATCH(D720,AdditionalVehs!$E$45:$N$45))</f>
        <v>#REF!</v>
      </c>
      <c r="AD720" s="89" t="e">
        <f t="shared" si="307"/>
        <v>#REF!</v>
      </c>
      <c r="AE720" s="89" t="e">
        <f>INDEX(AdditionalVehs!$P$46:$Y$91,MATCH(C720,AdditionalVehs!$C$46:$C$91),MATCH(D720,AdditionalVehs!$AA$45:$AJ$45))</f>
        <v>#REF!</v>
      </c>
      <c r="AF720" s="89" t="e">
        <f t="shared" ref="AF720:AF783" si="312">AE720/($AI$11*$AI$15*10 ^ 9)</f>
        <v>#REF!</v>
      </c>
      <c r="AG720" s="89" t="e">
        <f>AdditionalVehs!$C$27</f>
        <v>#REF!</v>
      </c>
    </row>
    <row r="721" spans="1:33" x14ac:dyDescent="0.2">
      <c r="A721" s="91" t="s">
        <v>2806</v>
      </c>
      <c r="B721" s="349" t="s">
        <v>2807</v>
      </c>
      <c r="C721" s="39" t="s">
        <v>2796</v>
      </c>
      <c r="D721" s="39">
        <v>2040</v>
      </c>
      <c r="E721" s="85" t="e">
        <f>#REF!*INDEX(AdditionalVehs!$AA$46:$AK$91,MATCH($C721,AdditionalVehs!$C$46:$C$91,0),MATCH(E$7,AdditionalVehs!$AA$45:$AK$45,0))</f>
        <v>#REF!</v>
      </c>
      <c r="F721" s="85" t="e">
        <f>#REF!*INDEX(AdditionalVehs!$AA$46:$AK$91,MATCH($C721,AdditionalVehs!$C$46:$C$91,0),MATCH(F$7,AdditionalVehs!$AA$45:$AK$45,0))</f>
        <v>#REF!</v>
      </c>
      <c r="G721" s="85" t="e">
        <f>#REF!*INDEX(AdditionalVehs!$AA$46:$AK$91,MATCH($C721,AdditionalVehs!$C$46:$C$91,0),MATCH(G$7,AdditionalVehs!$AA$45:$AK$45,0))</f>
        <v>#REF!</v>
      </c>
      <c r="H721" s="85" t="e">
        <f>#REF!*INDEX(AdditionalVehs!$AA$46:$AK$91,MATCH($C721,AdditionalVehs!$C$46:$C$91,0),MATCH(H$7,AdditionalVehs!$AA$45:$AK$45,0))</f>
        <v>#REF!</v>
      </c>
      <c r="I721" s="85" t="e">
        <f>#REF!*INDEX(AdditionalVehs!$AA$46:$AK$91,MATCH($C721,AdditionalVehs!$C$46:$C$91,0),MATCH(I$7,AdditionalVehs!$AA$45:$AK$45,0))</f>
        <v>#REF!</v>
      </c>
      <c r="J721" s="85" t="e">
        <f>#REF!*INDEX(AdditionalVehs!$AA$46:$AK$91,MATCH($C721,AdditionalVehs!$C$46:$C$91,0),MATCH(J$7,AdditionalVehs!$AA$45:$AK$45,0))</f>
        <v>#REF!</v>
      </c>
      <c r="K721" s="85" t="e">
        <f>#REF!*INDEX(AdditionalVehs!$AA$46:$AK$91,MATCH($C721,AdditionalVehs!$C$46:$C$91,0),MATCH(K$7,AdditionalVehs!$AA$45:$AK$45,0))</f>
        <v>#REF!</v>
      </c>
      <c r="L721" s="85" t="e">
        <f>#REF!*INDEX(AdditionalVehs!$AA$46:$AK$91,MATCH($C721,AdditionalVehs!$C$46:$C$91,0),MATCH(L$7,AdditionalVehs!$AA$45:$AK$45,0))</f>
        <v>#REF!</v>
      </c>
      <c r="M721" s="85" t="e">
        <f>#REF!*INDEX(AdditionalVehs!$AA$46:$AK$91,MATCH($C721,AdditionalVehs!$C$46:$C$91,0),MATCH(M$7,AdditionalVehs!$AA$45:$AK$45,0))</f>
        <v>#REF!</v>
      </c>
      <c r="N721" s="85" t="e">
        <f>#REF!*INDEX(AdditionalVehs!$AA$46:$AK$91,MATCH($C721,AdditionalVehs!$C$46:$C$91,0),MATCH(N$7,AdditionalVehs!$AA$45:$AK$45,0))</f>
        <v>#REF!</v>
      </c>
      <c r="O721" s="85" t="e">
        <f>#REF!*INDEX(AdditionalVehs!$AA$46:$AK$91,MATCH($C721,AdditionalVehs!$C$46:$C$91,0),MATCH(O$7,AdditionalVehs!$AA$45:$AK$45,0))</f>
        <v>#REF!</v>
      </c>
      <c r="P721" s="86" t="e">
        <f t="shared" si="311"/>
        <v>#REF!</v>
      </c>
      <c r="Q721" s="86" t="e">
        <f t="shared" si="310"/>
        <v>#REF!</v>
      </c>
      <c r="R721" s="86" t="e">
        <f t="shared" si="309"/>
        <v>#REF!</v>
      </c>
      <c r="S721" s="86" t="e">
        <f t="shared" si="298"/>
        <v>#REF!</v>
      </c>
      <c r="T721" s="86" t="e">
        <f t="shared" si="299"/>
        <v>#REF!</v>
      </c>
      <c r="U721" s="86" t="e">
        <f t="shared" si="300"/>
        <v>#REF!</v>
      </c>
      <c r="V721" s="86" t="e">
        <f t="shared" si="301"/>
        <v>#REF!</v>
      </c>
      <c r="W721" s="86" t="e">
        <f t="shared" si="302"/>
        <v>#REF!</v>
      </c>
      <c r="X721" s="86" t="e">
        <f t="shared" si="303"/>
        <v>#REF!</v>
      </c>
      <c r="Y721" s="86" t="e">
        <f t="shared" si="304"/>
        <v>#REF!</v>
      </c>
      <c r="Z721" s="86" t="e">
        <f t="shared" si="305"/>
        <v>#REF!</v>
      </c>
      <c r="AA721" s="39">
        <v>500</v>
      </c>
      <c r="AB721" s="88" t="e">
        <f>AA721*#REF!/$AI$18*10^3</f>
        <v>#REF!</v>
      </c>
      <c r="AC721" s="89" t="e">
        <f>INDEX(AdditionalVehs!$E$46:$N$91,MATCH(C721,AdditionalVehs!$C$46:$C$91),MATCH(D721,AdditionalVehs!$E$45:$N$45))</f>
        <v>#REF!</v>
      </c>
      <c r="AD721" s="89" t="e">
        <f t="shared" si="307"/>
        <v>#REF!</v>
      </c>
      <c r="AE721" s="89" t="e">
        <f>INDEX(AdditionalVehs!$P$46:$Y$91,MATCH(C721,AdditionalVehs!$C$46:$C$91),MATCH(D721,AdditionalVehs!$AA$45:$AJ$45))</f>
        <v>#REF!</v>
      </c>
      <c r="AF721" s="89" t="e">
        <f t="shared" si="312"/>
        <v>#REF!</v>
      </c>
      <c r="AG721" s="89" t="e">
        <f>AdditionalVehs!$C$27</f>
        <v>#REF!</v>
      </c>
    </row>
    <row r="722" spans="1:33" x14ac:dyDescent="0.2">
      <c r="A722" s="91" t="s">
        <v>2808</v>
      </c>
      <c r="B722" s="349" t="s">
        <v>2809</v>
      </c>
      <c r="C722" s="39" t="s">
        <v>2796</v>
      </c>
      <c r="D722" s="39">
        <v>2045</v>
      </c>
      <c r="E722" s="85" t="e">
        <f>#REF!*INDEX(AdditionalVehs!$AA$46:$AK$91,MATCH($C722,AdditionalVehs!$C$46:$C$91,0),MATCH(E$7,AdditionalVehs!$AA$45:$AK$45,0))</f>
        <v>#REF!</v>
      </c>
      <c r="F722" s="85" t="e">
        <f>#REF!*INDEX(AdditionalVehs!$AA$46:$AK$91,MATCH($C722,AdditionalVehs!$C$46:$C$91,0),MATCH(F$7,AdditionalVehs!$AA$45:$AK$45,0))</f>
        <v>#REF!</v>
      </c>
      <c r="G722" s="85" t="e">
        <f>#REF!*INDEX(AdditionalVehs!$AA$46:$AK$91,MATCH($C722,AdditionalVehs!$C$46:$C$91,0),MATCH(G$7,AdditionalVehs!$AA$45:$AK$45,0))</f>
        <v>#REF!</v>
      </c>
      <c r="H722" s="85" t="e">
        <f>#REF!*INDEX(AdditionalVehs!$AA$46:$AK$91,MATCH($C722,AdditionalVehs!$C$46:$C$91,0),MATCH(H$7,AdditionalVehs!$AA$45:$AK$45,0))</f>
        <v>#REF!</v>
      </c>
      <c r="I722" s="85" t="e">
        <f>#REF!*INDEX(AdditionalVehs!$AA$46:$AK$91,MATCH($C722,AdditionalVehs!$C$46:$C$91,0),MATCH(I$7,AdditionalVehs!$AA$45:$AK$45,0))</f>
        <v>#REF!</v>
      </c>
      <c r="J722" s="85" t="e">
        <f>#REF!*INDEX(AdditionalVehs!$AA$46:$AK$91,MATCH($C722,AdditionalVehs!$C$46:$C$91,0),MATCH(J$7,AdditionalVehs!$AA$45:$AK$45,0))</f>
        <v>#REF!</v>
      </c>
      <c r="K722" s="85" t="e">
        <f>#REF!*INDEX(AdditionalVehs!$AA$46:$AK$91,MATCH($C722,AdditionalVehs!$C$46:$C$91,0),MATCH(K$7,AdditionalVehs!$AA$45:$AK$45,0))</f>
        <v>#REF!</v>
      </c>
      <c r="L722" s="85" t="e">
        <f>#REF!*INDEX(AdditionalVehs!$AA$46:$AK$91,MATCH($C722,AdditionalVehs!$C$46:$C$91,0),MATCH(L$7,AdditionalVehs!$AA$45:$AK$45,0))</f>
        <v>#REF!</v>
      </c>
      <c r="M722" s="85" t="e">
        <f>#REF!*INDEX(AdditionalVehs!$AA$46:$AK$91,MATCH($C722,AdditionalVehs!$C$46:$C$91,0),MATCH(M$7,AdditionalVehs!$AA$45:$AK$45,0))</f>
        <v>#REF!</v>
      </c>
      <c r="N722" s="85" t="e">
        <f>#REF!*INDEX(AdditionalVehs!$AA$46:$AK$91,MATCH($C722,AdditionalVehs!$C$46:$C$91,0),MATCH(N$7,AdditionalVehs!$AA$45:$AK$45,0))</f>
        <v>#REF!</v>
      </c>
      <c r="O722" s="85" t="e">
        <f>#REF!*INDEX(AdditionalVehs!$AA$46:$AK$91,MATCH($C722,AdditionalVehs!$C$46:$C$91,0),MATCH(O$7,AdditionalVehs!$AA$45:$AK$45,0))</f>
        <v>#REF!</v>
      </c>
      <c r="P722" s="86" t="e">
        <f t="shared" si="311"/>
        <v>#REF!</v>
      </c>
      <c r="Q722" s="86" t="e">
        <f t="shared" si="310"/>
        <v>#REF!</v>
      </c>
      <c r="R722" s="86" t="e">
        <f t="shared" si="309"/>
        <v>#REF!</v>
      </c>
      <c r="S722" s="86" t="e">
        <f t="shared" si="298"/>
        <v>#REF!</v>
      </c>
      <c r="T722" s="86" t="e">
        <f t="shared" si="299"/>
        <v>#REF!</v>
      </c>
      <c r="U722" s="86" t="e">
        <f t="shared" si="300"/>
        <v>#REF!</v>
      </c>
      <c r="V722" s="86" t="e">
        <f t="shared" si="301"/>
        <v>#REF!</v>
      </c>
      <c r="W722" s="86" t="e">
        <f t="shared" si="302"/>
        <v>#REF!</v>
      </c>
      <c r="X722" s="86" t="e">
        <f t="shared" si="303"/>
        <v>#REF!</v>
      </c>
      <c r="Y722" s="86" t="e">
        <f t="shared" si="304"/>
        <v>#REF!</v>
      </c>
      <c r="Z722" s="86" t="e">
        <f t="shared" si="305"/>
        <v>#REF!</v>
      </c>
      <c r="AA722" s="39">
        <v>500</v>
      </c>
      <c r="AB722" s="88" t="e">
        <f>AA722*#REF!/$AI$18*10^3</f>
        <v>#REF!</v>
      </c>
      <c r="AC722" s="89" t="e">
        <f>INDEX(AdditionalVehs!$E$46:$N$91,MATCH(C722,AdditionalVehs!$C$46:$C$91),MATCH(D722,AdditionalVehs!$E$45:$N$45))</f>
        <v>#REF!</v>
      </c>
      <c r="AD722" s="89" t="e">
        <f t="shared" si="307"/>
        <v>#REF!</v>
      </c>
      <c r="AE722" s="89" t="e">
        <f>INDEX(AdditionalVehs!$P$46:$Y$91,MATCH(C722,AdditionalVehs!$C$46:$C$91),MATCH(D722,AdditionalVehs!$AA$45:$AJ$45))</f>
        <v>#REF!</v>
      </c>
      <c r="AF722" s="89" t="e">
        <f t="shared" si="312"/>
        <v>#REF!</v>
      </c>
      <c r="AG722" s="89" t="e">
        <f>AdditionalVehs!$C$27</f>
        <v>#REF!</v>
      </c>
    </row>
    <row r="723" spans="1:33" x14ac:dyDescent="0.2">
      <c r="A723" s="91" t="s">
        <v>2810</v>
      </c>
      <c r="B723" s="349" t="s">
        <v>2811</v>
      </c>
      <c r="C723" s="39" t="s">
        <v>2796</v>
      </c>
      <c r="D723" s="39">
        <v>2050</v>
      </c>
      <c r="E723" s="85" t="e">
        <f>#REF!*INDEX(AdditionalVehs!$AA$46:$AK$91,MATCH($C723,AdditionalVehs!$C$46:$C$91,0),MATCH(E$7,AdditionalVehs!$AA$45:$AK$45,0))</f>
        <v>#REF!</v>
      </c>
      <c r="F723" s="85" t="e">
        <f>#REF!*INDEX(AdditionalVehs!$AA$46:$AK$91,MATCH($C723,AdditionalVehs!$C$46:$C$91,0),MATCH(F$7,AdditionalVehs!$AA$45:$AK$45,0))</f>
        <v>#REF!</v>
      </c>
      <c r="G723" s="85" t="e">
        <f>#REF!*INDEX(AdditionalVehs!$AA$46:$AK$91,MATCH($C723,AdditionalVehs!$C$46:$C$91,0),MATCH(G$7,AdditionalVehs!$AA$45:$AK$45,0))</f>
        <v>#REF!</v>
      </c>
      <c r="H723" s="85" t="e">
        <f>#REF!*INDEX(AdditionalVehs!$AA$46:$AK$91,MATCH($C723,AdditionalVehs!$C$46:$C$91,0),MATCH(H$7,AdditionalVehs!$AA$45:$AK$45,0))</f>
        <v>#REF!</v>
      </c>
      <c r="I723" s="85" t="e">
        <f>#REF!*INDEX(AdditionalVehs!$AA$46:$AK$91,MATCH($C723,AdditionalVehs!$C$46:$C$91,0),MATCH(I$7,AdditionalVehs!$AA$45:$AK$45,0))</f>
        <v>#REF!</v>
      </c>
      <c r="J723" s="85" t="e">
        <f>#REF!*INDEX(AdditionalVehs!$AA$46:$AK$91,MATCH($C723,AdditionalVehs!$C$46:$C$91,0),MATCH(J$7,AdditionalVehs!$AA$45:$AK$45,0))</f>
        <v>#REF!</v>
      </c>
      <c r="K723" s="85" t="e">
        <f>#REF!*INDEX(AdditionalVehs!$AA$46:$AK$91,MATCH($C723,AdditionalVehs!$C$46:$C$91,0),MATCH(K$7,AdditionalVehs!$AA$45:$AK$45,0))</f>
        <v>#REF!</v>
      </c>
      <c r="L723" s="85" t="e">
        <f>#REF!*INDEX(AdditionalVehs!$AA$46:$AK$91,MATCH($C723,AdditionalVehs!$C$46:$C$91,0),MATCH(L$7,AdditionalVehs!$AA$45:$AK$45,0))</f>
        <v>#REF!</v>
      </c>
      <c r="M723" s="85" t="e">
        <f>#REF!*INDEX(AdditionalVehs!$AA$46:$AK$91,MATCH($C723,AdditionalVehs!$C$46:$C$91,0),MATCH(M$7,AdditionalVehs!$AA$45:$AK$45,0))</f>
        <v>#REF!</v>
      </c>
      <c r="N723" s="85" t="e">
        <f>#REF!*INDEX(AdditionalVehs!$AA$46:$AK$91,MATCH($C723,AdditionalVehs!$C$46:$C$91,0),MATCH(N$7,AdditionalVehs!$AA$45:$AK$45,0))</f>
        <v>#REF!</v>
      </c>
      <c r="O723" s="85" t="e">
        <f>#REF!*INDEX(AdditionalVehs!$AA$46:$AK$91,MATCH($C723,AdditionalVehs!$C$46:$C$91,0),MATCH(O$7,AdditionalVehs!$AA$45:$AK$45,0))</f>
        <v>#REF!</v>
      </c>
      <c r="P723" s="86" t="e">
        <f t="shared" si="311"/>
        <v>#REF!</v>
      </c>
      <c r="Q723" s="86" t="e">
        <f t="shared" si="310"/>
        <v>#REF!</v>
      </c>
      <c r="R723" s="86" t="e">
        <f t="shared" si="309"/>
        <v>#REF!</v>
      </c>
      <c r="S723" s="86" t="e">
        <f t="shared" si="298"/>
        <v>#REF!</v>
      </c>
      <c r="T723" s="86" t="e">
        <f t="shared" si="299"/>
        <v>#REF!</v>
      </c>
      <c r="U723" s="86" t="e">
        <f t="shared" si="300"/>
        <v>#REF!</v>
      </c>
      <c r="V723" s="86" t="e">
        <f t="shared" si="301"/>
        <v>#REF!</v>
      </c>
      <c r="W723" s="86" t="e">
        <f t="shared" si="302"/>
        <v>#REF!</v>
      </c>
      <c r="X723" s="86" t="e">
        <f t="shared" si="303"/>
        <v>#REF!</v>
      </c>
      <c r="Y723" s="86" t="e">
        <f t="shared" si="304"/>
        <v>#REF!</v>
      </c>
      <c r="Z723" s="86" t="e">
        <f t="shared" si="305"/>
        <v>#REF!</v>
      </c>
      <c r="AA723" s="39">
        <v>500</v>
      </c>
      <c r="AB723" s="88" t="e">
        <f>AA723*#REF!/$AI$18*10^3</f>
        <v>#REF!</v>
      </c>
      <c r="AC723" s="89" t="e">
        <f>INDEX(AdditionalVehs!$E$46:$N$91,MATCH(C723,AdditionalVehs!$C$46:$C$91),MATCH(D723,AdditionalVehs!$E$45:$N$45))</f>
        <v>#REF!</v>
      </c>
      <c r="AD723" s="89" t="e">
        <f t="shared" si="307"/>
        <v>#REF!</v>
      </c>
      <c r="AE723" s="89" t="e">
        <f>INDEX(AdditionalVehs!$P$46:$Y$91,MATCH(C723,AdditionalVehs!$C$46:$C$91),MATCH(D723,AdditionalVehs!$AA$45:$AJ$45))</f>
        <v>#REF!</v>
      </c>
      <c r="AF723" s="89" t="e">
        <f t="shared" si="312"/>
        <v>#REF!</v>
      </c>
      <c r="AG723" s="89" t="e">
        <f>AdditionalVehs!$C$27</f>
        <v>#REF!</v>
      </c>
    </row>
    <row r="724" spans="1:33" x14ac:dyDescent="0.2">
      <c r="A724" s="91" t="s">
        <v>2812</v>
      </c>
      <c r="B724" s="349" t="s">
        <v>2813</v>
      </c>
      <c r="C724" s="39" t="s">
        <v>2814</v>
      </c>
      <c r="D724" s="39">
        <v>2010</v>
      </c>
      <c r="E724" s="85" t="e">
        <f>#REF!*INDEX(AdditionalVehs!$AA$46:$AK$91,MATCH($C724,AdditionalVehs!$C$46:$C$91,0),MATCH(E$7,AdditionalVehs!$AA$45:$AK$45,0))</f>
        <v>#REF!</v>
      </c>
      <c r="F724" s="85" t="e">
        <f>#REF!*INDEX(AdditionalVehs!$AA$46:$AK$91,MATCH($C724,AdditionalVehs!$C$46:$C$91,0),MATCH(F$7,AdditionalVehs!$AA$45:$AK$45,0))</f>
        <v>#REF!</v>
      </c>
      <c r="G724" s="85" t="e">
        <f>#REF!*INDEX(AdditionalVehs!$AA$46:$AK$91,MATCH($C724,AdditionalVehs!$C$46:$C$91,0),MATCH(G$7,AdditionalVehs!$AA$45:$AK$45,0))</f>
        <v>#REF!</v>
      </c>
      <c r="H724" s="85" t="e">
        <f>#REF!*INDEX(AdditionalVehs!$AA$46:$AK$91,MATCH($C724,AdditionalVehs!$C$46:$C$91,0),MATCH(H$7,AdditionalVehs!$AA$45:$AK$45,0))</f>
        <v>#REF!</v>
      </c>
      <c r="I724" s="85" t="e">
        <f>#REF!*INDEX(AdditionalVehs!$AA$46:$AK$91,MATCH($C724,AdditionalVehs!$C$46:$C$91,0),MATCH(I$7,AdditionalVehs!$AA$45:$AK$45,0))</f>
        <v>#REF!</v>
      </c>
      <c r="J724" s="85" t="e">
        <f>#REF!*INDEX(AdditionalVehs!$AA$46:$AK$91,MATCH($C724,AdditionalVehs!$C$46:$C$91,0),MATCH(J$7,AdditionalVehs!$AA$45:$AK$45,0))</f>
        <v>#REF!</v>
      </c>
      <c r="K724" s="85" t="e">
        <f>#REF!*INDEX(AdditionalVehs!$AA$46:$AK$91,MATCH($C724,AdditionalVehs!$C$46:$C$91,0),MATCH(K$7,AdditionalVehs!$AA$45:$AK$45,0))</f>
        <v>#REF!</v>
      </c>
      <c r="L724" s="85" t="e">
        <f>#REF!*INDEX(AdditionalVehs!$AA$46:$AK$91,MATCH($C724,AdditionalVehs!$C$46:$C$91,0),MATCH(L$7,AdditionalVehs!$AA$45:$AK$45,0))</f>
        <v>#REF!</v>
      </c>
      <c r="M724" s="85" t="e">
        <f>#REF!*INDEX(AdditionalVehs!$AA$46:$AK$91,MATCH($C724,AdditionalVehs!$C$46:$C$91,0),MATCH(M$7,AdditionalVehs!$AA$45:$AK$45,0))</f>
        <v>#REF!</v>
      </c>
      <c r="N724" s="85" t="e">
        <f>#REF!*INDEX(AdditionalVehs!$AA$46:$AK$91,MATCH($C724,AdditionalVehs!$C$46:$C$91,0),MATCH(N$7,AdditionalVehs!$AA$45:$AK$45,0))</f>
        <v>#REF!</v>
      </c>
      <c r="O724" s="85" t="e">
        <f>#REF!*INDEX(AdditionalVehs!$AA$46:$AK$91,MATCH($C724,AdditionalVehs!$C$46:$C$91,0),MATCH(O$7,AdditionalVehs!$AA$45:$AK$45,0))</f>
        <v>#REF!</v>
      </c>
      <c r="P724" s="86" t="e">
        <f>E724/$AI$18*10^6</f>
        <v>#REF!</v>
      </c>
      <c r="Q724" s="86" t="e">
        <f t="shared" si="310"/>
        <v>#REF!</v>
      </c>
      <c r="R724" s="86" t="e">
        <f t="shared" si="309"/>
        <v>#REF!</v>
      </c>
      <c r="S724" s="86" t="e">
        <f t="shared" si="298"/>
        <v>#REF!</v>
      </c>
      <c r="T724" s="86" t="e">
        <f t="shared" si="299"/>
        <v>#REF!</v>
      </c>
      <c r="U724" s="86" t="e">
        <f t="shared" si="300"/>
        <v>#REF!</v>
      </c>
      <c r="V724" s="86" t="e">
        <f t="shared" si="301"/>
        <v>#REF!</v>
      </c>
      <c r="W724" s="86" t="e">
        <f t="shared" si="302"/>
        <v>#REF!</v>
      </c>
      <c r="X724" s="86" t="e">
        <f t="shared" si="303"/>
        <v>#REF!</v>
      </c>
      <c r="Y724" s="86" t="e">
        <f t="shared" si="304"/>
        <v>#REF!</v>
      </c>
      <c r="Z724" s="86" t="e">
        <f t="shared" si="305"/>
        <v>#REF!</v>
      </c>
      <c r="AA724" s="39">
        <v>473</v>
      </c>
      <c r="AB724" s="88" t="e">
        <f>AA724*#REF!/$AI$18*10^3</f>
        <v>#REF!</v>
      </c>
      <c r="AC724" s="89" t="e">
        <f>INDEX(AdditionalVehs!$E$46:$N$91,MATCH(C724,AdditionalVehs!$C$46:$C$91),MATCH(D724,AdditionalVehs!$E$45:$N$45))</f>
        <v>#REF!</v>
      </c>
      <c r="AD724" s="89" t="e">
        <f t="shared" si="307"/>
        <v>#REF!</v>
      </c>
      <c r="AE724" s="89" t="e">
        <f>INDEX(AdditionalVehs!$P$46:$Y$91,MATCH(C724,AdditionalVehs!$C$46:$C$91),MATCH(D724,AdditionalVehs!$AA$45:$AJ$45))</f>
        <v>#REF!</v>
      </c>
      <c r="AF724" s="89" t="e">
        <f t="shared" si="312"/>
        <v>#REF!</v>
      </c>
      <c r="AG724" s="89" t="e">
        <f>AdditionalVehs!$C$27</f>
        <v>#REF!</v>
      </c>
    </row>
    <row r="725" spans="1:33" x14ac:dyDescent="0.2">
      <c r="A725" s="91" t="s">
        <v>2815</v>
      </c>
      <c r="B725" s="349" t="s">
        <v>2816</v>
      </c>
      <c r="C725" s="39" t="s">
        <v>2814</v>
      </c>
      <c r="D725" s="39">
        <v>2015</v>
      </c>
      <c r="E725" s="85" t="e">
        <f>#REF!*INDEX(AdditionalVehs!$AA$46:$AK$91,MATCH($C725,AdditionalVehs!$C$46:$C$91,0),MATCH(E$7,AdditionalVehs!$AA$45:$AK$45,0))</f>
        <v>#REF!</v>
      </c>
      <c r="F725" s="85" t="e">
        <f>#REF!*INDEX(AdditionalVehs!$AA$46:$AK$91,MATCH($C725,AdditionalVehs!$C$46:$C$91,0),MATCH(F$7,AdditionalVehs!$AA$45:$AK$45,0))</f>
        <v>#REF!</v>
      </c>
      <c r="G725" s="85" t="e">
        <f>#REF!*INDEX(AdditionalVehs!$AA$46:$AK$91,MATCH($C725,AdditionalVehs!$C$46:$C$91,0),MATCH(G$7,AdditionalVehs!$AA$45:$AK$45,0))</f>
        <v>#REF!</v>
      </c>
      <c r="H725" s="85" t="e">
        <f>#REF!*INDEX(AdditionalVehs!$AA$46:$AK$91,MATCH($C725,AdditionalVehs!$C$46:$C$91,0),MATCH(H$7,AdditionalVehs!$AA$45:$AK$45,0))</f>
        <v>#REF!</v>
      </c>
      <c r="I725" s="85" t="e">
        <f>#REF!*INDEX(AdditionalVehs!$AA$46:$AK$91,MATCH($C725,AdditionalVehs!$C$46:$C$91,0),MATCH(I$7,AdditionalVehs!$AA$45:$AK$45,0))</f>
        <v>#REF!</v>
      </c>
      <c r="J725" s="85" t="e">
        <f>#REF!*INDEX(AdditionalVehs!$AA$46:$AK$91,MATCH($C725,AdditionalVehs!$C$46:$C$91,0),MATCH(J$7,AdditionalVehs!$AA$45:$AK$45,0))</f>
        <v>#REF!</v>
      </c>
      <c r="K725" s="85" t="e">
        <f>#REF!*INDEX(AdditionalVehs!$AA$46:$AK$91,MATCH($C725,AdditionalVehs!$C$46:$C$91,0),MATCH(K$7,AdditionalVehs!$AA$45:$AK$45,0))</f>
        <v>#REF!</v>
      </c>
      <c r="L725" s="85" t="e">
        <f>#REF!*INDEX(AdditionalVehs!$AA$46:$AK$91,MATCH($C725,AdditionalVehs!$C$46:$C$91,0),MATCH(L$7,AdditionalVehs!$AA$45:$AK$45,0))</f>
        <v>#REF!</v>
      </c>
      <c r="M725" s="85" t="e">
        <f>#REF!*INDEX(AdditionalVehs!$AA$46:$AK$91,MATCH($C725,AdditionalVehs!$C$46:$C$91,0),MATCH(M$7,AdditionalVehs!$AA$45:$AK$45,0))</f>
        <v>#REF!</v>
      </c>
      <c r="N725" s="85" t="e">
        <f>#REF!*INDEX(AdditionalVehs!$AA$46:$AK$91,MATCH($C725,AdditionalVehs!$C$46:$C$91,0),MATCH(N$7,AdditionalVehs!$AA$45:$AK$45,0))</f>
        <v>#REF!</v>
      </c>
      <c r="O725" s="85" t="e">
        <f>#REF!*INDEX(AdditionalVehs!$AA$46:$AK$91,MATCH($C725,AdditionalVehs!$C$46:$C$91,0),MATCH(O$7,AdditionalVehs!$AA$45:$AK$45,0))</f>
        <v>#REF!</v>
      </c>
      <c r="P725" s="86" t="e">
        <f t="shared" ref="P725:P732" si="313">E725/$AI$18*10^6</f>
        <v>#REF!</v>
      </c>
      <c r="Q725" s="86" t="e">
        <f t="shared" si="310"/>
        <v>#REF!</v>
      </c>
      <c r="R725" s="86" t="e">
        <f t="shared" si="309"/>
        <v>#REF!</v>
      </c>
      <c r="S725" s="86" t="e">
        <f t="shared" si="298"/>
        <v>#REF!</v>
      </c>
      <c r="T725" s="86" t="e">
        <f t="shared" si="299"/>
        <v>#REF!</v>
      </c>
      <c r="U725" s="86" t="e">
        <f t="shared" si="300"/>
        <v>#REF!</v>
      </c>
      <c r="V725" s="86" t="e">
        <f t="shared" si="301"/>
        <v>#REF!</v>
      </c>
      <c r="W725" s="86" t="e">
        <f t="shared" si="302"/>
        <v>#REF!</v>
      </c>
      <c r="X725" s="86" t="e">
        <f t="shared" si="303"/>
        <v>#REF!</v>
      </c>
      <c r="Y725" s="86" t="e">
        <f t="shared" si="304"/>
        <v>#REF!</v>
      </c>
      <c r="Z725" s="86" t="e">
        <f t="shared" si="305"/>
        <v>#REF!</v>
      </c>
      <c r="AA725" s="39">
        <v>473</v>
      </c>
      <c r="AB725" s="88" t="e">
        <f>AA725*#REF!/$AI$18*10^3</f>
        <v>#REF!</v>
      </c>
      <c r="AC725" s="89" t="e">
        <f>INDEX(AdditionalVehs!$E$46:$N$91,MATCH(C725,AdditionalVehs!$C$46:$C$91),MATCH(D725,AdditionalVehs!$E$45:$N$45))</f>
        <v>#DIV/0!</v>
      </c>
      <c r="AD725" s="89" t="e">
        <f t="shared" si="307"/>
        <v>#DIV/0!</v>
      </c>
      <c r="AE725" s="89" t="e">
        <f>INDEX(AdditionalVehs!$P$46:$Y$91,MATCH(C725,AdditionalVehs!$C$46:$C$91),MATCH(D725,AdditionalVehs!$AA$45:$AJ$45))</f>
        <v>#DIV/0!</v>
      </c>
      <c r="AF725" s="89" t="e">
        <f t="shared" si="312"/>
        <v>#DIV/0!</v>
      </c>
      <c r="AG725" s="89" t="e">
        <f>AdditionalVehs!$C$27</f>
        <v>#REF!</v>
      </c>
    </row>
    <row r="726" spans="1:33" x14ac:dyDescent="0.2">
      <c r="A726" s="91" t="s">
        <v>2817</v>
      </c>
      <c r="B726" s="349" t="s">
        <v>2818</v>
      </c>
      <c r="C726" s="39" t="s">
        <v>2814</v>
      </c>
      <c r="D726" s="39">
        <v>2020</v>
      </c>
      <c r="E726" s="85" t="e">
        <f>#REF!*INDEX(AdditionalVehs!$AA$46:$AK$91,MATCH($C726,AdditionalVehs!$C$46:$C$91,0),MATCH(E$7,AdditionalVehs!$AA$45:$AK$45,0))</f>
        <v>#REF!</v>
      </c>
      <c r="F726" s="85" t="e">
        <f>#REF!*INDEX(AdditionalVehs!$AA$46:$AK$91,MATCH($C726,AdditionalVehs!$C$46:$C$91,0),MATCH(F$7,AdditionalVehs!$AA$45:$AK$45,0))</f>
        <v>#REF!</v>
      </c>
      <c r="G726" s="85" t="e">
        <f>#REF!*INDEX(AdditionalVehs!$AA$46:$AK$91,MATCH($C726,AdditionalVehs!$C$46:$C$91,0),MATCH(G$7,AdditionalVehs!$AA$45:$AK$45,0))</f>
        <v>#REF!</v>
      </c>
      <c r="H726" s="85" t="e">
        <f>#REF!*INDEX(AdditionalVehs!$AA$46:$AK$91,MATCH($C726,AdditionalVehs!$C$46:$C$91,0),MATCH(H$7,AdditionalVehs!$AA$45:$AK$45,0))</f>
        <v>#REF!</v>
      </c>
      <c r="I726" s="85" t="e">
        <f>#REF!*INDEX(AdditionalVehs!$AA$46:$AK$91,MATCH($C726,AdditionalVehs!$C$46:$C$91,0),MATCH(I$7,AdditionalVehs!$AA$45:$AK$45,0))</f>
        <v>#REF!</v>
      </c>
      <c r="J726" s="85" t="e">
        <f>#REF!*INDEX(AdditionalVehs!$AA$46:$AK$91,MATCH($C726,AdditionalVehs!$C$46:$C$91,0),MATCH(J$7,AdditionalVehs!$AA$45:$AK$45,0))</f>
        <v>#REF!</v>
      </c>
      <c r="K726" s="85" t="e">
        <f>#REF!*INDEX(AdditionalVehs!$AA$46:$AK$91,MATCH($C726,AdditionalVehs!$C$46:$C$91,0),MATCH(K$7,AdditionalVehs!$AA$45:$AK$45,0))</f>
        <v>#REF!</v>
      </c>
      <c r="L726" s="85" t="e">
        <f>#REF!*INDEX(AdditionalVehs!$AA$46:$AK$91,MATCH($C726,AdditionalVehs!$C$46:$C$91,0),MATCH(L$7,AdditionalVehs!$AA$45:$AK$45,0))</f>
        <v>#REF!</v>
      </c>
      <c r="M726" s="85" t="e">
        <f>#REF!*INDEX(AdditionalVehs!$AA$46:$AK$91,MATCH($C726,AdditionalVehs!$C$46:$C$91,0),MATCH(M$7,AdditionalVehs!$AA$45:$AK$45,0))</f>
        <v>#REF!</v>
      </c>
      <c r="N726" s="85" t="e">
        <f>#REF!*INDEX(AdditionalVehs!$AA$46:$AK$91,MATCH($C726,AdditionalVehs!$C$46:$C$91,0),MATCH(N$7,AdditionalVehs!$AA$45:$AK$45,0))</f>
        <v>#REF!</v>
      </c>
      <c r="O726" s="85" t="e">
        <f>#REF!*INDEX(AdditionalVehs!$AA$46:$AK$91,MATCH($C726,AdditionalVehs!$C$46:$C$91,0),MATCH(O$7,AdditionalVehs!$AA$45:$AK$45,0))</f>
        <v>#REF!</v>
      </c>
      <c r="P726" s="86" t="e">
        <f t="shared" si="313"/>
        <v>#REF!</v>
      </c>
      <c r="Q726" s="86" t="e">
        <f t="shared" si="310"/>
        <v>#REF!</v>
      </c>
      <c r="R726" s="86" t="e">
        <f t="shared" si="309"/>
        <v>#REF!</v>
      </c>
      <c r="S726" s="86" t="e">
        <f t="shared" si="298"/>
        <v>#REF!</v>
      </c>
      <c r="T726" s="86" t="e">
        <f t="shared" si="299"/>
        <v>#REF!</v>
      </c>
      <c r="U726" s="86" t="e">
        <f t="shared" si="300"/>
        <v>#REF!</v>
      </c>
      <c r="V726" s="86" t="e">
        <f t="shared" si="301"/>
        <v>#REF!</v>
      </c>
      <c r="W726" s="86" t="e">
        <f t="shared" si="302"/>
        <v>#REF!</v>
      </c>
      <c r="X726" s="86" t="e">
        <f t="shared" si="303"/>
        <v>#REF!</v>
      </c>
      <c r="Y726" s="86" t="e">
        <f t="shared" si="304"/>
        <v>#REF!</v>
      </c>
      <c r="Z726" s="86" t="e">
        <f t="shared" si="305"/>
        <v>#REF!</v>
      </c>
      <c r="AA726" s="39">
        <v>473</v>
      </c>
      <c r="AB726" s="88" t="e">
        <f>AA726*#REF!/$AI$18*10^3</f>
        <v>#REF!</v>
      </c>
      <c r="AC726" s="89" t="e">
        <f>INDEX(AdditionalVehs!$E$46:$N$91,MATCH(C726,AdditionalVehs!$C$46:$C$91),MATCH(D726,AdditionalVehs!$E$45:$N$45))</f>
        <v>#REF!</v>
      </c>
      <c r="AD726" s="89" t="e">
        <f t="shared" si="307"/>
        <v>#REF!</v>
      </c>
      <c r="AE726" s="89" t="e">
        <f>INDEX(AdditionalVehs!$P$46:$Y$91,MATCH(C726,AdditionalVehs!$C$46:$C$91),MATCH(D726,AdditionalVehs!$AA$45:$AJ$45))</f>
        <v>#REF!</v>
      </c>
      <c r="AF726" s="89" t="e">
        <f t="shared" si="312"/>
        <v>#REF!</v>
      </c>
      <c r="AG726" s="89" t="e">
        <f>AdditionalVehs!$C$27</f>
        <v>#REF!</v>
      </c>
    </row>
    <row r="727" spans="1:33" x14ac:dyDescent="0.2">
      <c r="A727" s="91" t="s">
        <v>2819</v>
      </c>
      <c r="B727" s="349" t="s">
        <v>2820</v>
      </c>
      <c r="C727" s="39" t="s">
        <v>2814</v>
      </c>
      <c r="D727" s="39">
        <v>2025</v>
      </c>
      <c r="E727" s="85" t="e">
        <f>#REF!*INDEX(AdditionalVehs!$AA$46:$AK$91,MATCH($C727,AdditionalVehs!$C$46:$C$91,0),MATCH(E$7,AdditionalVehs!$AA$45:$AK$45,0))</f>
        <v>#REF!</v>
      </c>
      <c r="F727" s="85" t="e">
        <f>#REF!*INDEX(AdditionalVehs!$AA$46:$AK$91,MATCH($C727,AdditionalVehs!$C$46:$C$91,0),MATCH(F$7,AdditionalVehs!$AA$45:$AK$45,0))</f>
        <v>#REF!</v>
      </c>
      <c r="G727" s="85" t="e">
        <f>#REF!*INDEX(AdditionalVehs!$AA$46:$AK$91,MATCH($C727,AdditionalVehs!$C$46:$C$91,0),MATCH(G$7,AdditionalVehs!$AA$45:$AK$45,0))</f>
        <v>#REF!</v>
      </c>
      <c r="H727" s="85" t="e">
        <f>#REF!*INDEX(AdditionalVehs!$AA$46:$AK$91,MATCH($C727,AdditionalVehs!$C$46:$C$91,0),MATCH(H$7,AdditionalVehs!$AA$45:$AK$45,0))</f>
        <v>#REF!</v>
      </c>
      <c r="I727" s="85" t="e">
        <f>#REF!*INDEX(AdditionalVehs!$AA$46:$AK$91,MATCH($C727,AdditionalVehs!$C$46:$C$91,0),MATCH(I$7,AdditionalVehs!$AA$45:$AK$45,0))</f>
        <v>#REF!</v>
      </c>
      <c r="J727" s="85" t="e">
        <f>#REF!*INDEX(AdditionalVehs!$AA$46:$AK$91,MATCH($C727,AdditionalVehs!$C$46:$C$91,0),MATCH(J$7,AdditionalVehs!$AA$45:$AK$45,0))</f>
        <v>#REF!</v>
      </c>
      <c r="K727" s="85" t="e">
        <f>#REF!*INDEX(AdditionalVehs!$AA$46:$AK$91,MATCH($C727,AdditionalVehs!$C$46:$C$91,0),MATCH(K$7,AdditionalVehs!$AA$45:$AK$45,0))</f>
        <v>#REF!</v>
      </c>
      <c r="L727" s="85" t="e">
        <f>#REF!*INDEX(AdditionalVehs!$AA$46:$AK$91,MATCH($C727,AdditionalVehs!$C$46:$C$91,0),MATCH(L$7,AdditionalVehs!$AA$45:$AK$45,0))</f>
        <v>#REF!</v>
      </c>
      <c r="M727" s="85" t="e">
        <f>#REF!*INDEX(AdditionalVehs!$AA$46:$AK$91,MATCH($C727,AdditionalVehs!$C$46:$C$91,0),MATCH(M$7,AdditionalVehs!$AA$45:$AK$45,0))</f>
        <v>#REF!</v>
      </c>
      <c r="N727" s="85" t="e">
        <f>#REF!*INDEX(AdditionalVehs!$AA$46:$AK$91,MATCH($C727,AdditionalVehs!$C$46:$C$91,0),MATCH(N$7,AdditionalVehs!$AA$45:$AK$45,0))</f>
        <v>#REF!</v>
      </c>
      <c r="O727" s="85" t="e">
        <f>#REF!*INDEX(AdditionalVehs!$AA$46:$AK$91,MATCH($C727,AdditionalVehs!$C$46:$C$91,0),MATCH(O$7,AdditionalVehs!$AA$45:$AK$45,0))</f>
        <v>#REF!</v>
      </c>
      <c r="P727" s="86" t="e">
        <f t="shared" si="313"/>
        <v>#REF!</v>
      </c>
      <c r="Q727" s="86" t="e">
        <f t="shared" si="310"/>
        <v>#REF!</v>
      </c>
      <c r="R727" s="86" t="e">
        <f t="shared" si="309"/>
        <v>#REF!</v>
      </c>
      <c r="S727" s="86" t="e">
        <f t="shared" si="298"/>
        <v>#REF!</v>
      </c>
      <c r="T727" s="86" t="e">
        <f t="shared" si="299"/>
        <v>#REF!</v>
      </c>
      <c r="U727" s="86" t="e">
        <f t="shared" si="300"/>
        <v>#REF!</v>
      </c>
      <c r="V727" s="86" t="e">
        <f t="shared" si="301"/>
        <v>#REF!</v>
      </c>
      <c r="W727" s="86" t="e">
        <f t="shared" si="302"/>
        <v>#REF!</v>
      </c>
      <c r="X727" s="86" t="e">
        <f t="shared" si="303"/>
        <v>#REF!</v>
      </c>
      <c r="Y727" s="86" t="e">
        <f t="shared" si="304"/>
        <v>#REF!</v>
      </c>
      <c r="Z727" s="86" t="e">
        <f t="shared" si="305"/>
        <v>#REF!</v>
      </c>
      <c r="AA727" s="39">
        <v>473</v>
      </c>
      <c r="AB727" s="88" t="e">
        <f>AA727*#REF!/$AI$18*10^3</f>
        <v>#REF!</v>
      </c>
      <c r="AC727" s="89" t="e">
        <f>INDEX(AdditionalVehs!$E$46:$N$91,MATCH(C727,AdditionalVehs!$C$46:$C$91),MATCH(D727,AdditionalVehs!$E$45:$N$45))</f>
        <v>#REF!</v>
      </c>
      <c r="AD727" s="89" t="e">
        <f t="shared" si="307"/>
        <v>#REF!</v>
      </c>
      <c r="AE727" s="89" t="e">
        <f>INDEX(AdditionalVehs!$P$46:$Y$91,MATCH(C727,AdditionalVehs!$C$46:$C$91),MATCH(D727,AdditionalVehs!$AA$45:$AJ$45))</f>
        <v>#REF!</v>
      </c>
      <c r="AF727" s="89" t="e">
        <f t="shared" si="312"/>
        <v>#REF!</v>
      </c>
      <c r="AG727" s="89" t="e">
        <f>AdditionalVehs!$C$27</f>
        <v>#REF!</v>
      </c>
    </row>
    <row r="728" spans="1:33" x14ac:dyDescent="0.2">
      <c r="A728" s="91" t="s">
        <v>2821</v>
      </c>
      <c r="B728" s="349" t="s">
        <v>2822</v>
      </c>
      <c r="C728" s="39" t="s">
        <v>2814</v>
      </c>
      <c r="D728" s="39">
        <v>2030</v>
      </c>
      <c r="E728" s="85" t="e">
        <f>#REF!*INDEX(AdditionalVehs!$AA$46:$AK$91,MATCH($C728,AdditionalVehs!$C$46:$C$91,0),MATCH(E$7,AdditionalVehs!$AA$45:$AK$45,0))</f>
        <v>#REF!</v>
      </c>
      <c r="F728" s="85" t="e">
        <f>#REF!*INDEX(AdditionalVehs!$AA$46:$AK$91,MATCH($C728,AdditionalVehs!$C$46:$C$91,0),MATCH(F$7,AdditionalVehs!$AA$45:$AK$45,0))</f>
        <v>#REF!</v>
      </c>
      <c r="G728" s="85" t="e">
        <f>#REF!*INDEX(AdditionalVehs!$AA$46:$AK$91,MATCH($C728,AdditionalVehs!$C$46:$C$91,0),MATCH(G$7,AdditionalVehs!$AA$45:$AK$45,0))</f>
        <v>#REF!</v>
      </c>
      <c r="H728" s="85" t="e">
        <f>#REF!*INDEX(AdditionalVehs!$AA$46:$AK$91,MATCH($C728,AdditionalVehs!$C$46:$C$91,0),MATCH(H$7,AdditionalVehs!$AA$45:$AK$45,0))</f>
        <v>#REF!</v>
      </c>
      <c r="I728" s="85" t="e">
        <f>#REF!*INDEX(AdditionalVehs!$AA$46:$AK$91,MATCH($C728,AdditionalVehs!$C$46:$C$91,0),MATCH(I$7,AdditionalVehs!$AA$45:$AK$45,0))</f>
        <v>#REF!</v>
      </c>
      <c r="J728" s="85" t="e">
        <f>#REF!*INDEX(AdditionalVehs!$AA$46:$AK$91,MATCH($C728,AdditionalVehs!$C$46:$C$91,0),MATCH(J$7,AdditionalVehs!$AA$45:$AK$45,0))</f>
        <v>#REF!</v>
      </c>
      <c r="K728" s="85" t="e">
        <f>#REF!*INDEX(AdditionalVehs!$AA$46:$AK$91,MATCH($C728,AdditionalVehs!$C$46:$C$91,0),MATCH(K$7,AdditionalVehs!$AA$45:$AK$45,0))</f>
        <v>#REF!</v>
      </c>
      <c r="L728" s="85" t="e">
        <f>#REF!*INDEX(AdditionalVehs!$AA$46:$AK$91,MATCH($C728,AdditionalVehs!$C$46:$C$91,0),MATCH(L$7,AdditionalVehs!$AA$45:$AK$45,0))</f>
        <v>#REF!</v>
      </c>
      <c r="M728" s="85" t="e">
        <f>#REF!*INDEX(AdditionalVehs!$AA$46:$AK$91,MATCH($C728,AdditionalVehs!$C$46:$C$91,0),MATCH(M$7,AdditionalVehs!$AA$45:$AK$45,0))</f>
        <v>#REF!</v>
      </c>
      <c r="N728" s="85" t="e">
        <f>#REF!*INDEX(AdditionalVehs!$AA$46:$AK$91,MATCH($C728,AdditionalVehs!$C$46:$C$91,0),MATCH(N$7,AdditionalVehs!$AA$45:$AK$45,0))</f>
        <v>#REF!</v>
      </c>
      <c r="O728" s="85" t="e">
        <f>#REF!*INDEX(AdditionalVehs!$AA$46:$AK$91,MATCH($C728,AdditionalVehs!$C$46:$C$91,0),MATCH(O$7,AdditionalVehs!$AA$45:$AK$45,0))</f>
        <v>#REF!</v>
      </c>
      <c r="P728" s="86" t="e">
        <f t="shared" si="313"/>
        <v>#REF!</v>
      </c>
      <c r="Q728" s="86" t="e">
        <f t="shared" si="310"/>
        <v>#REF!</v>
      </c>
      <c r="R728" s="86" t="e">
        <f t="shared" si="309"/>
        <v>#REF!</v>
      </c>
      <c r="S728" s="86" t="e">
        <f t="shared" si="298"/>
        <v>#REF!</v>
      </c>
      <c r="T728" s="86" t="e">
        <f t="shared" si="299"/>
        <v>#REF!</v>
      </c>
      <c r="U728" s="86" t="e">
        <f t="shared" si="300"/>
        <v>#REF!</v>
      </c>
      <c r="V728" s="86" t="e">
        <f t="shared" si="301"/>
        <v>#REF!</v>
      </c>
      <c r="W728" s="86" t="e">
        <f t="shared" si="302"/>
        <v>#REF!</v>
      </c>
      <c r="X728" s="86" t="e">
        <f t="shared" si="303"/>
        <v>#REF!</v>
      </c>
      <c r="Y728" s="86" t="e">
        <f t="shared" si="304"/>
        <v>#REF!</v>
      </c>
      <c r="Z728" s="86" t="e">
        <f t="shared" si="305"/>
        <v>#REF!</v>
      </c>
      <c r="AA728" s="39">
        <v>473</v>
      </c>
      <c r="AB728" s="88" t="e">
        <f>AA728*#REF!/$AI$18*10^3</f>
        <v>#REF!</v>
      </c>
      <c r="AC728" s="89" t="e">
        <f>INDEX(AdditionalVehs!$E$46:$N$91,MATCH(C728,AdditionalVehs!$C$46:$C$91),MATCH(D728,AdditionalVehs!$E$45:$N$45))</f>
        <v>#REF!</v>
      </c>
      <c r="AD728" s="89" t="e">
        <f t="shared" si="307"/>
        <v>#REF!</v>
      </c>
      <c r="AE728" s="89" t="e">
        <f>INDEX(AdditionalVehs!$P$46:$Y$91,MATCH(C728,AdditionalVehs!$C$46:$C$91),MATCH(D728,AdditionalVehs!$AA$45:$AJ$45))</f>
        <v>#REF!</v>
      </c>
      <c r="AF728" s="89" t="e">
        <f t="shared" si="312"/>
        <v>#REF!</v>
      </c>
      <c r="AG728" s="89" t="e">
        <f>AdditionalVehs!$C$27</f>
        <v>#REF!</v>
      </c>
    </row>
    <row r="729" spans="1:33" x14ac:dyDescent="0.2">
      <c r="A729" s="91" t="s">
        <v>2823</v>
      </c>
      <c r="B729" s="349" t="s">
        <v>2824</v>
      </c>
      <c r="C729" s="39" t="s">
        <v>2814</v>
      </c>
      <c r="D729" s="39">
        <v>2035</v>
      </c>
      <c r="E729" s="85" t="e">
        <f>#REF!*INDEX(AdditionalVehs!$AA$46:$AK$91,MATCH($C729,AdditionalVehs!$C$46:$C$91,0),MATCH(E$7,AdditionalVehs!$AA$45:$AK$45,0))</f>
        <v>#REF!</v>
      </c>
      <c r="F729" s="85" t="e">
        <f>#REF!*INDEX(AdditionalVehs!$AA$46:$AK$91,MATCH($C729,AdditionalVehs!$C$46:$C$91,0),MATCH(F$7,AdditionalVehs!$AA$45:$AK$45,0))</f>
        <v>#REF!</v>
      </c>
      <c r="G729" s="85" t="e">
        <f>#REF!*INDEX(AdditionalVehs!$AA$46:$AK$91,MATCH($C729,AdditionalVehs!$C$46:$C$91,0),MATCH(G$7,AdditionalVehs!$AA$45:$AK$45,0))</f>
        <v>#REF!</v>
      </c>
      <c r="H729" s="85" t="e">
        <f>#REF!*INDEX(AdditionalVehs!$AA$46:$AK$91,MATCH($C729,AdditionalVehs!$C$46:$C$91,0),MATCH(H$7,AdditionalVehs!$AA$45:$AK$45,0))</f>
        <v>#REF!</v>
      </c>
      <c r="I729" s="85" t="e">
        <f>#REF!*INDEX(AdditionalVehs!$AA$46:$AK$91,MATCH($C729,AdditionalVehs!$C$46:$C$91,0),MATCH(I$7,AdditionalVehs!$AA$45:$AK$45,0))</f>
        <v>#REF!</v>
      </c>
      <c r="J729" s="85" t="e">
        <f>#REF!*INDEX(AdditionalVehs!$AA$46:$AK$91,MATCH($C729,AdditionalVehs!$C$46:$C$91,0),MATCH(J$7,AdditionalVehs!$AA$45:$AK$45,0))</f>
        <v>#REF!</v>
      </c>
      <c r="K729" s="85" t="e">
        <f>#REF!*INDEX(AdditionalVehs!$AA$46:$AK$91,MATCH($C729,AdditionalVehs!$C$46:$C$91,0),MATCH(K$7,AdditionalVehs!$AA$45:$AK$45,0))</f>
        <v>#REF!</v>
      </c>
      <c r="L729" s="85" t="e">
        <f>#REF!*INDEX(AdditionalVehs!$AA$46:$AK$91,MATCH($C729,AdditionalVehs!$C$46:$C$91,0),MATCH(L$7,AdditionalVehs!$AA$45:$AK$45,0))</f>
        <v>#REF!</v>
      </c>
      <c r="M729" s="85" t="e">
        <f>#REF!*INDEX(AdditionalVehs!$AA$46:$AK$91,MATCH($C729,AdditionalVehs!$C$46:$C$91,0),MATCH(M$7,AdditionalVehs!$AA$45:$AK$45,0))</f>
        <v>#REF!</v>
      </c>
      <c r="N729" s="85" t="e">
        <f>#REF!*INDEX(AdditionalVehs!$AA$46:$AK$91,MATCH($C729,AdditionalVehs!$C$46:$C$91,0),MATCH(N$7,AdditionalVehs!$AA$45:$AK$45,0))</f>
        <v>#REF!</v>
      </c>
      <c r="O729" s="85" t="e">
        <f>#REF!*INDEX(AdditionalVehs!$AA$46:$AK$91,MATCH($C729,AdditionalVehs!$C$46:$C$91,0),MATCH(O$7,AdditionalVehs!$AA$45:$AK$45,0))</f>
        <v>#REF!</v>
      </c>
      <c r="P729" s="86" t="e">
        <f t="shared" si="313"/>
        <v>#REF!</v>
      </c>
      <c r="Q729" s="86" t="e">
        <f t="shared" si="310"/>
        <v>#REF!</v>
      </c>
      <c r="R729" s="86" t="e">
        <f t="shared" si="309"/>
        <v>#REF!</v>
      </c>
      <c r="S729" s="86" t="e">
        <f t="shared" si="298"/>
        <v>#REF!</v>
      </c>
      <c r="T729" s="86" t="e">
        <f t="shared" si="299"/>
        <v>#REF!</v>
      </c>
      <c r="U729" s="86" t="e">
        <f t="shared" si="300"/>
        <v>#REF!</v>
      </c>
      <c r="V729" s="86" t="e">
        <f t="shared" si="301"/>
        <v>#REF!</v>
      </c>
      <c r="W729" s="86" t="e">
        <f t="shared" si="302"/>
        <v>#REF!</v>
      </c>
      <c r="X729" s="86" t="e">
        <f t="shared" si="303"/>
        <v>#REF!</v>
      </c>
      <c r="Y729" s="86" t="e">
        <f t="shared" si="304"/>
        <v>#REF!</v>
      </c>
      <c r="Z729" s="86" t="e">
        <f t="shared" si="305"/>
        <v>#REF!</v>
      </c>
      <c r="AA729" s="39">
        <v>473</v>
      </c>
      <c r="AB729" s="88" t="e">
        <f>AA729*#REF!/$AI$18*10^3</f>
        <v>#REF!</v>
      </c>
      <c r="AC729" s="89" t="e">
        <f>INDEX(AdditionalVehs!$E$46:$N$91,MATCH(C729,AdditionalVehs!$C$46:$C$91),MATCH(D729,AdditionalVehs!$E$45:$N$45))</f>
        <v>#REF!</v>
      </c>
      <c r="AD729" s="89" t="e">
        <f t="shared" si="307"/>
        <v>#REF!</v>
      </c>
      <c r="AE729" s="89" t="e">
        <f>INDEX(AdditionalVehs!$P$46:$Y$91,MATCH(C729,AdditionalVehs!$C$46:$C$91),MATCH(D729,AdditionalVehs!$AA$45:$AJ$45))</f>
        <v>#REF!</v>
      </c>
      <c r="AF729" s="89" t="e">
        <f t="shared" si="312"/>
        <v>#REF!</v>
      </c>
      <c r="AG729" s="89" t="e">
        <f>AdditionalVehs!$C$27</f>
        <v>#REF!</v>
      </c>
    </row>
    <row r="730" spans="1:33" x14ac:dyDescent="0.2">
      <c r="A730" s="91" t="s">
        <v>2825</v>
      </c>
      <c r="B730" s="349" t="s">
        <v>2826</v>
      </c>
      <c r="C730" s="39" t="s">
        <v>2814</v>
      </c>
      <c r="D730" s="39">
        <v>2040</v>
      </c>
      <c r="E730" s="85" t="e">
        <f>#REF!*INDEX(AdditionalVehs!$AA$46:$AK$91,MATCH($C730,AdditionalVehs!$C$46:$C$91,0),MATCH(E$7,AdditionalVehs!$AA$45:$AK$45,0))</f>
        <v>#REF!</v>
      </c>
      <c r="F730" s="85" t="e">
        <f>#REF!*INDEX(AdditionalVehs!$AA$46:$AK$91,MATCH($C730,AdditionalVehs!$C$46:$C$91,0),MATCH(F$7,AdditionalVehs!$AA$45:$AK$45,0))</f>
        <v>#REF!</v>
      </c>
      <c r="G730" s="85" t="e">
        <f>#REF!*INDEX(AdditionalVehs!$AA$46:$AK$91,MATCH($C730,AdditionalVehs!$C$46:$C$91,0),MATCH(G$7,AdditionalVehs!$AA$45:$AK$45,0))</f>
        <v>#REF!</v>
      </c>
      <c r="H730" s="85" t="e">
        <f>#REF!*INDEX(AdditionalVehs!$AA$46:$AK$91,MATCH($C730,AdditionalVehs!$C$46:$C$91,0),MATCH(H$7,AdditionalVehs!$AA$45:$AK$45,0))</f>
        <v>#REF!</v>
      </c>
      <c r="I730" s="85" t="e">
        <f>#REF!*INDEX(AdditionalVehs!$AA$46:$AK$91,MATCH($C730,AdditionalVehs!$C$46:$C$91,0),MATCH(I$7,AdditionalVehs!$AA$45:$AK$45,0))</f>
        <v>#REF!</v>
      </c>
      <c r="J730" s="85" t="e">
        <f>#REF!*INDEX(AdditionalVehs!$AA$46:$AK$91,MATCH($C730,AdditionalVehs!$C$46:$C$91,0),MATCH(J$7,AdditionalVehs!$AA$45:$AK$45,0))</f>
        <v>#REF!</v>
      </c>
      <c r="K730" s="85" t="e">
        <f>#REF!*INDEX(AdditionalVehs!$AA$46:$AK$91,MATCH($C730,AdditionalVehs!$C$46:$C$91,0),MATCH(K$7,AdditionalVehs!$AA$45:$AK$45,0))</f>
        <v>#REF!</v>
      </c>
      <c r="L730" s="85" t="e">
        <f>#REF!*INDEX(AdditionalVehs!$AA$46:$AK$91,MATCH($C730,AdditionalVehs!$C$46:$C$91,0),MATCH(L$7,AdditionalVehs!$AA$45:$AK$45,0))</f>
        <v>#REF!</v>
      </c>
      <c r="M730" s="85" t="e">
        <f>#REF!*INDEX(AdditionalVehs!$AA$46:$AK$91,MATCH($C730,AdditionalVehs!$C$46:$C$91,0),MATCH(M$7,AdditionalVehs!$AA$45:$AK$45,0))</f>
        <v>#REF!</v>
      </c>
      <c r="N730" s="85" t="e">
        <f>#REF!*INDEX(AdditionalVehs!$AA$46:$AK$91,MATCH($C730,AdditionalVehs!$C$46:$C$91,0),MATCH(N$7,AdditionalVehs!$AA$45:$AK$45,0))</f>
        <v>#REF!</v>
      </c>
      <c r="O730" s="85" t="e">
        <f>#REF!*INDEX(AdditionalVehs!$AA$46:$AK$91,MATCH($C730,AdditionalVehs!$C$46:$C$91,0),MATCH(O$7,AdditionalVehs!$AA$45:$AK$45,0))</f>
        <v>#REF!</v>
      </c>
      <c r="P730" s="86" t="e">
        <f t="shared" si="313"/>
        <v>#REF!</v>
      </c>
      <c r="Q730" s="86" t="e">
        <f t="shared" si="310"/>
        <v>#REF!</v>
      </c>
      <c r="R730" s="86" t="e">
        <f t="shared" si="309"/>
        <v>#REF!</v>
      </c>
      <c r="S730" s="86" t="e">
        <f t="shared" si="298"/>
        <v>#REF!</v>
      </c>
      <c r="T730" s="86" t="e">
        <f t="shared" si="299"/>
        <v>#REF!</v>
      </c>
      <c r="U730" s="86" t="e">
        <f t="shared" si="300"/>
        <v>#REF!</v>
      </c>
      <c r="V730" s="86" t="e">
        <f t="shared" si="301"/>
        <v>#REF!</v>
      </c>
      <c r="W730" s="86" t="e">
        <f t="shared" si="302"/>
        <v>#REF!</v>
      </c>
      <c r="X730" s="86" t="e">
        <f t="shared" si="303"/>
        <v>#REF!</v>
      </c>
      <c r="Y730" s="86" t="e">
        <f t="shared" si="304"/>
        <v>#REF!</v>
      </c>
      <c r="Z730" s="86" t="e">
        <f t="shared" si="305"/>
        <v>#REF!</v>
      </c>
      <c r="AA730" s="39">
        <v>473</v>
      </c>
      <c r="AB730" s="88" t="e">
        <f>AA730*#REF!/$AI$18*10^3</f>
        <v>#REF!</v>
      </c>
      <c r="AC730" s="89" t="e">
        <f>INDEX(AdditionalVehs!$E$46:$N$91,MATCH(C730,AdditionalVehs!$C$46:$C$91),MATCH(D730,AdditionalVehs!$E$45:$N$45))</f>
        <v>#REF!</v>
      </c>
      <c r="AD730" s="89" t="e">
        <f t="shared" si="307"/>
        <v>#REF!</v>
      </c>
      <c r="AE730" s="89" t="e">
        <f>INDEX(AdditionalVehs!$P$46:$Y$91,MATCH(C730,AdditionalVehs!$C$46:$C$91),MATCH(D730,AdditionalVehs!$AA$45:$AJ$45))</f>
        <v>#REF!</v>
      </c>
      <c r="AF730" s="89" t="e">
        <f t="shared" si="312"/>
        <v>#REF!</v>
      </c>
      <c r="AG730" s="89" t="e">
        <f>AdditionalVehs!$C$27</f>
        <v>#REF!</v>
      </c>
    </row>
    <row r="731" spans="1:33" x14ac:dyDescent="0.2">
      <c r="A731" s="91" t="s">
        <v>2827</v>
      </c>
      <c r="B731" s="349" t="s">
        <v>2828</v>
      </c>
      <c r="C731" s="39" t="s">
        <v>2814</v>
      </c>
      <c r="D731" s="39">
        <v>2045</v>
      </c>
      <c r="E731" s="85" t="e">
        <f>#REF!*INDEX(AdditionalVehs!$AA$46:$AK$91,MATCH($C731,AdditionalVehs!$C$46:$C$91,0),MATCH(E$7,AdditionalVehs!$AA$45:$AK$45,0))</f>
        <v>#REF!</v>
      </c>
      <c r="F731" s="85" t="e">
        <f>#REF!*INDEX(AdditionalVehs!$AA$46:$AK$91,MATCH($C731,AdditionalVehs!$C$46:$C$91,0),MATCH(F$7,AdditionalVehs!$AA$45:$AK$45,0))</f>
        <v>#REF!</v>
      </c>
      <c r="G731" s="85" t="e">
        <f>#REF!*INDEX(AdditionalVehs!$AA$46:$AK$91,MATCH($C731,AdditionalVehs!$C$46:$C$91,0),MATCH(G$7,AdditionalVehs!$AA$45:$AK$45,0))</f>
        <v>#REF!</v>
      </c>
      <c r="H731" s="85" t="e">
        <f>#REF!*INDEX(AdditionalVehs!$AA$46:$AK$91,MATCH($C731,AdditionalVehs!$C$46:$C$91,0),MATCH(H$7,AdditionalVehs!$AA$45:$AK$45,0))</f>
        <v>#REF!</v>
      </c>
      <c r="I731" s="85" t="e">
        <f>#REF!*INDEX(AdditionalVehs!$AA$46:$AK$91,MATCH($C731,AdditionalVehs!$C$46:$C$91,0),MATCH(I$7,AdditionalVehs!$AA$45:$AK$45,0))</f>
        <v>#REF!</v>
      </c>
      <c r="J731" s="85" t="e">
        <f>#REF!*INDEX(AdditionalVehs!$AA$46:$AK$91,MATCH($C731,AdditionalVehs!$C$46:$C$91,0),MATCH(J$7,AdditionalVehs!$AA$45:$AK$45,0))</f>
        <v>#REF!</v>
      </c>
      <c r="K731" s="85" t="e">
        <f>#REF!*INDEX(AdditionalVehs!$AA$46:$AK$91,MATCH($C731,AdditionalVehs!$C$46:$C$91,0),MATCH(K$7,AdditionalVehs!$AA$45:$AK$45,0))</f>
        <v>#REF!</v>
      </c>
      <c r="L731" s="85" t="e">
        <f>#REF!*INDEX(AdditionalVehs!$AA$46:$AK$91,MATCH($C731,AdditionalVehs!$C$46:$C$91,0),MATCH(L$7,AdditionalVehs!$AA$45:$AK$45,0))</f>
        <v>#REF!</v>
      </c>
      <c r="M731" s="85" t="e">
        <f>#REF!*INDEX(AdditionalVehs!$AA$46:$AK$91,MATCH($C731,AdditionalVehs!$C$46:$C$91,0),MATCH(M$7,AdditionalVehs!$AA$45:$AK$45,0))</f>
        <v>#REF!</v>
      </c>
      <c r="N731" s="85" t="e">
        <f>#REF!*INDEX(AdditionalVehs!$AA$46:$AK$91,MATCH($C731,AdditionalVehs!$C$46:$C$91,0),MATCH(N$7,AdditionalVehs!$AA$45:$AK$45,0))</f>
        <v>#REF!</v>
      </c>
      <c r="O731" s="85" t="e">
        <f>#REF!*INDEX(AdditionalVehs!$AA$46:$AK$91,MATCH($C731,AdditionalVehs!$C$46:$C$91,0),MATCH(O$7,AdditionalVehs!$AA$45:$AK$45,0))</f>
        <v>#REF!</v>
      </c>
      <c r="P731" s="86" t="e">
        <f t="shared" si="313"/>
        <v>#REF!</v>
      </c>
      <c r="Q731" s="86" t="e">
        <f t="shared" si="310"/>
        <v>#REF!</v>
      </c>
      <c r="R731" s="86" t="e">
        <f t="shared" si="309"/>
        <v>#REF!</v>
      </c>
      <c r="S731" s="86" t="e">
        <f t="shared" si="298"/>
        <v>#REF!</v>
      </c>
      <c r="T731" s="86" t="e">
        <f t="shared" si="299"/>
        <v>#REF!</v>
      </c>
      <c r="U731" s="86" t="e">
        <f t="shared" si="300"/>
        <v>#REF!</v>
      </c>
      <c r="V731" s="86" t="e">
        <f t="shared" si="301"/>
        <v>#REF!</v>
      </c>
      <c r="W731" s="86" t="e">
        <f t="shared" si="302"/>
        <v>#REF!</v>
      </c>
      <c r="X731" s="86" t="e">
        <f t="shared" si="303"/>
        <v>#REF!</v>
      </c>
      <c r="Y731" s="86" t="e">
        <f t="shared" si="304"/>
        <v>#REF!</v>
      </c>
      <c r="Z731" s="86" t="e">
        <f t="shared" si="305"/>
        <v>#REF!</v>
      </c>
      <c r="AA731" s="39">
        <v>473</v>
      </c>
      <c r="AB731" s="88" t="e">
        <f>AA731*#REF!/$AI$18*10^3</f>
        <v>#REF!</v>
      </c>
      <c r="AC731" s="89" t="e">
        <f>INDEX(AdditionalVehs!$E$46:$N$91,MATCH(C731,AdditionalVehs!$C$46:$C$91),MATCH(D731,AdditionalVehs!$E$45:$N$45))</f>
        <v>#REF!</v>
      </c>
      <c r="AD731" s="89" t="e">
        <f t="shared" si="307"/>
        <v>#REF!</v>
      </c>
      <c r="AE731" s="89" t="e">
        <f>INDEX(AdditionalVehs!$P$46:$Y$91,MATCH(C731,AdditionalVehs!$C$46:$C$91),MATCH(D731,AdditionalVehs!$AA$45:$AJ$45))</f>
        <v>#REF!</v>
      </c>
      <c r="AF731" s="89" t="e">
        <f t="shared" si="312"/>
        <v>#REF!</v>
      </c>
      <c r="AG731" s="89" t="e">
        <f>AdditionalVehs!$C$27</f>
        <v>#REF!</v>
      </c>
    </row>
    <row r="732" spans="1:33" x14ac:dyDescent="0.2">
      <c r="A732" s="91" t="s">
        <v>2829</v>
      </c>
      <c r="B732" s="349" t="s">
        <v>2830</v>
      </c>
      <c r="C732" s="39" t="s">
        <v>2814</v>
      </c>
      <c r="D732" s="39">
        <v>2050</v>
      </c>
      <c r="E732" s="85" t="e">
        <f>#REF!*INDEX(AdditionalVehs!$AA$46:$AK$91,MATCH($C732,AdditionalVehs!$C$46:$C$91,0),MATCH(E$7,AdditionalVehs!$AA$45:$AK$45,0))</f>
        <v>#REF!</v>
      </c>
      <c r="F732" s="85" t="e">
        <f>#REF!*INDEX(AdditionalVehs!$AA$46:$AK$91,MATCH($C732,AdditionalVehs!$C$46:$C$91,0),MATCH(F$7,AdditionalVehs!$AA$45:$AK$45,0))</f>
        <v>#REF!</v>
      </c>
      <c r="G732" s="85" t="e">
        <f>#REF!*INDEX(AdditionalVehs!$AA$46:$AK$91,MATCH($C732,AdditionalVehs!$C$46:$C$91,0),MATCH(G$7,AdditionalVehs!$AA$45:$AK$45,0))</f>
        <v>#REF!</v>
      </c>
      <c r="H732" s="85" t="e">
        <f>#REF!*INDEX(AdditionalVehs!$AA$46:$AK$91,MATCH($C732,AdditionalVehs!$C$46:$C$91,0),MATCH(H$7,AdditionalVehs!$AA$45:$AK$45,0))</f>
        <v>#REF!</v>
      </c>
      <c r="I732" s="85" t="e">
        <f>#REF!*INDEX(AdditionalVehs!$AA$46:$AK$91,MATCH($C732,AdditionalVehs!$C$46:$C$91,0),MATCH(I$7,AdditionalVehs!$AA$45:$AK$45,0))</f>
        <v>#REF!</v>
      </c>
      <c r="J732" s="85" t="e">
        <f>#REF!*INDEX(AdditionalVehs!$AA$46:$AK$91,MATCH($C732,AdditionalVehs!$C$46:$C$91,0),MATCH(J$7,AdditionalVehs!$AA$45:$AK$45,0))</f>
        <v>#REF!</v>
      </c>
      <c r="K732" s="85" t="e">
        <f>#REF!*INDEX(AdditionalVehs!$AA$46:$AK$91,MATCH($C732,AdditionalVehs!$C$46:$C$91,0),MATCH(K$7,AdditionalVehs!$AA$45:$AK$45,0))</f>
        <v>#REF!</v>
      </c>
      <c r="L732" s="85" t="e">
        <f>#REF!*INDEX(AdditionalVehs!$AA$46:$AK$91,MATCH($C732,AdditionalVehs!$C$46:$C$91,0),MATCH(L$7,AdditionalVehs!$AA$45:$AK$45,0))</f>
        <v>#REF!</v>
      </c>
      <c r="M732" s="85" t="e">
        <f>#REF!*INDEX(AdditionalVehs!$AA$46:$AK$91,MATCH($C732,AdditionalVehs!$C$46:$C$91,0),MATCH(M$7,AdditionalVehs!$AA$45:$AK$45,0))</f>
        <v>#REF!</v>
      </c>
      <c r="N732" s="85" t="e">
        <f>#REF!*INDEX(AdditionalVehs!$AA$46:$AK$91,MATCH($C732,AdditionalVehs!$C$46:$C$91,0),MATCH(N$7,AdditionalVehs!$AA$45:$AK$45,0))</f>
        <v>#REF!</v>
      </c>
      <c r="O732" s="85" t="e">
        <f>#REF!*INDEX(AdditionalVehs!$AA$46:$AK$91,MATCH($C732,AdditionalVehs!$C$46:$C$91,0),MATCH(O$7,AdditionalVehs!$AA$45:$AK$45,0))</f>
        <v>#REF!</v>
      </c>
      <c r="P732" s="86" t="e">
        <f t="shared" si="313"/>
        <v>#REF!</v>
      </c>
      <c r="Q732" s="86" t="e">
        <f t="shared" si="310"/>
        <v>#REF!</v>
      </c>
      <c r="R732" s="86" t="e">
        <f t="shared" si="309"/>
        <v>#REF!</v>
      </c>
      <c r="S732" s="86" t="e">
        <f t="shared" si="298"/>
        <v>#REF!</v>
      </c>
      <c r="T732" s="86" t="e">
        <f t="shared" si="299"/>
        <v>#REF!</v>
      </c>
      <c r="U732" s="86" t="e">
        <f t="shared" si="300"/>
        <v>#REF!</v>
      </c>
      <c r="V732" s="86" t="e">
        <f t="shared" si="301"/>
        <v>#REF!</v>
      </c>
      <c r="W732" s="86" t="e">
        <f t="shared" si="302"/>
        <v>#REF!</v>
      </c>
      <c r="X732" s="86" t="e">
        <f t="shared" si="303"/>
        <v>#REF!</v>
      </c>
      <c r="Y732" s="86" t="e">
        <f t="shared" si="304"/>
        <v>#REF!</v>
      </c>
      <c r="Z732" s="86" t="e">
        <f t="shared" si="305"/>
        <v>#REF!</v>
      </c>
      <c r="AA732" s="39">
        <v>473</v>
      </c>
      <c r="AB732" s="88" t="e">
        <f>AA732*#REF!/$AI$18*10^3</f>
        <v>#REF!</v>
      </c>
      <c r="AC732" s="89" t="e">
        <f>INDEX(AdditionalVehs!$E$46:$N$91,MATCH(C732,AdditionalVehs!$C$46:$C$91),MATCH(D732,AdditionalVehs!$E$45:$N$45))</f>
        <v>#REF!</v>
      </c>
      <c r="AD732" s="89" t="e">
        <f t="shared" si="307"/>
        <v>#REF!</v>
      </c>
      <c r="AE732" s="89" t="e">
        <f>INDEX(AdditionalVehs!$P$46:$Y$91,MATCH(C732,AdditionalVehs!$C$46:$C$91),MATCH(D732,AdditionalVehs!$AA$45:$AJ$45))</f>
        <v>#REF!</v>
      </c>
      <c r="AF732" s="89" t="e">
        <f t="shared" si="312"/>
        <v>#REF!</v>
      </c>
      <c r="AG732" s="89" t="e">
        <f>AdditionalVehs!$C$27</f>
        <v>#REF!</v>
      </c>
    </row>
    <row r="733" spans="1:33" x14ac:dyDescent="0.2">
      <c r="A733" s="91" t="s">
        <v>2831</v>
      </c>
      <c r="B733" s="349" t="s">
        <v>2832</v>
      </c>
      <c r="C733" s="39" t="s">
        <v>2833</v>
      </c>
      <c r="D733" s="39">
        <v>2010</v>
      </c>
      <c r="E733" s="85" t="e">
        <f>#REF!*INDEX(AdditionalVehs!$AA$46:$AK$91,MATCH($C733,AdditionalVehs!$C$46:$C$91,0),MATCH(E$7,AdditionalVehs!$AA$45:$AK$45,0))</f>
        <v>#REF!</v>
      </c>
      <c r="F733" s="85" t="e">
        <f>#REF!*INDEX(AdditionalVehs!$AA$46:$AK$91,MATCH($C733,AdditionalVehs!$C$46:$C$91,0),MATCH(F$7,AdditionalVehs!$AA$45:$AK$45,0))</f>
        <v>#REF!</v>
      </c>
      <c r="G733" s="85" t="e">
        <f>#REF!*INDEX(AdditionalVehs!$AA$46:$AK$91,MATCH($C733,AdditionalVehs!$C$46:$C$91,0),MATCH(G$7,AdditionalVehs!$AA$45:$AK$45,0))</f>
        <v>#REF!</v>
      </c>
      <c r="H733" s="85" t="e">
        <f>#REF!*INDEX(AdditionalVehs!$AA$46:$AK$91,MATCH($C733,AdditionalVehs!$C$46:$C$91,0),MATCH(H$7,AdditionalVehs!$AA$45:$AK$45,0))</f>
        <v>#REF!</v>
      </c>
      <c r="I733" s="85" t="e">
        <f>#REF!*INDEX(AdditionalVehs!$AA$46:$AK$91,MATCH($C733,AdditionalVehs!$C$46:$C$91,0),MATCH(I$7,AdditionalVehs!$AA$45:$AK$45,0))</f>
        <v>#REF!</v>
      </c>
      <c r="J733" s="85" t="e">
        <f>#REF!*INDEX(AdditionalVehs!$AA$46:$AK$91,MATCH($C733,AdditionalVehs!$C$46:$C$91,0),MATCH(J$7,AdditionalVehs!$AA$45:$AK$45,0))</f>
        <v>#REF!</v>
      </c>
      <c r="K733" s="85" t="e">
        <f>#REF!*INDEX(AdditionalVehs!$AA$46:$AK$91,MATCH($C733,AdditionalVehs!$C$46:$C$91,0),MATCH(K$7,AdditionalVehs!$AA$45:$AK$45,0))</f>
        <v>#REF!</v>
      </c>
      <c r="L733" s="85" t="e">
        <f>#REF!*INDEX(AdditionalVehs!$AA$46:$AK$91,MATCH($C733,AdditionalVehs!$C$46:$C$91,0),MATCH(L$7,AdditionalVehs!$AA$45:$AK$45,0))</f>
        <v>#REF!</v>
      </c>
      <c r="M733" s="85" t="e">
        <f>#REF!*INDEX(AdditionalVehs!$AA$46:$AK$91,MATCH($C733,AdditionalVehs!$C$46:$C$91,0),MATCH(M$7,AdditionalVehs!$AA$45:$AK$45,0))</f>
        <v>#REF!</v>
      </c>
      <c r="N733" s="85" t="e">
        <f>#REF!*INDEX(AdditionalVehs!$AA$46:$AK$91,MATCH($C733,AdditionalVehs!$C$46:$C$91,0),MATCH(N$7,AdditionalVehs!$AA$45:$AK$45,0))</f>
        <v>#REF!</v>
      </c>
      <c r="O733" s="85" t="e">
        <f>#REF!*INDEX(AdditionalVehs!$AA$46:$AK$91,MATCH($C733,AdditionalVehs!$C$46:$C$91,0),MATCH(O$7,AdditionalVehs!$AA$45:$AK$45,0))</f>
        <v>#REF!</v>
      </c>
      <c r="P733" s="86" t="e">
        <f>E733/$AI$18*10^6</f>
        <v>#REF!</v>
      </c>
      <c r="Q733" s="86" t="e">
        <f t="shared" si="310"/>
        <v>#REF!</v>
      </c>
      <c r="R733" s="86" t="e">
        <f t="shared" si="309"/>
        <v>#REF!</v>
      </c>
      <c r="S733" s="86" t="e">
        <f t="shared" si="298"/>
        <v>#REF!</v>
      </c>
      <c r="T733" s="86" t="e">
        <f t="shared" si="299"/>
        <v>#REF!</v>
      </c>
      <c r="U733" s="86" t="e">
        <f t="shared" si="300"/>
        <v>#REF!</v>
      </c>
      <c r="V733" s="86" t="e">
        <f t="shared" si="301"/>
        <v>#REF!</v>
      </c>
      <c r="W733" s="86" t="e">
        <f t="shared" si="302"/>
        <v>#REF!</v>
      </c>
      <c r="X733" s="86" t="e">
        <f t="shared" si="303"/>
        <v>#REF!</v>
      </c>
      <c r="Y733" s="86" t="e">
        <f t="shared" si="304"/>
        <v>#REF!</v>
      </c>
      <c r="Z733" s="86" t="e">
        <f t="shared" si="305"/>
        <v>#REF!</v>
      </c>
      <c r="AA733" s="39">
        <v>473</v>
      </c>
      <c r="AB733" s="88" t="e">
        <f>AA733*#REF!/$AI$18*10^3</f>
        <v>#REF!</v>
      </c>
      <c r="AC733" s="89" t="e">
        <f>INDEX(AdditionalVehs!$E$46:$N$91,MATCH(C733,AdditionalVehs!$C$46:$C$91),MATCH(D733,AdditionalVehs!$E$45:$N$45))</f>
        <v>#REF!</v>
      </c>
      <c r="AD733" s="89" t="e">
        <f t="shared" si="307"/>
        <v>#REF!</v>
      </c>
      <c r="AE733" s="89" t="e">
        <f>INDEX(AdditionalVehs!$P$46:$Y$91,MATCH(C733,AdditionalVehs!$C$46:$C$91),MATCH(D733,AdditionalVehs!$AA$45:$AJ$45))</f>
        <v>#REF!</v>
      </c>
      <c r="AF733" s="89" t="e">
        <f t="shared" si="312"/>
        <v>#REF!</v>
      </c>
      <c r="AG733" s="89" t="e">
        <f>AdditionalVehs!$C$27</f>
        <v>#REF!</v>
      </c>
    </row>
    <row r="734" spans="1:33" x14ac:dyDescent="0.2">
      <c r="A734" s="91" t="s">
        <v>2834</v>
      </c>
      <c r="B734" s="349" t="s">
        <v>2835</v>
      </c>
      <c r="C734" s="39" t="s">
        <v>2833</v>
      </c>
      <c r="D734" s="39">
        <v>2015</v>
      </c>
      <c r="E734" s="85" t="e">
        <f>#REF!*INDEX(AdditionalVehs!$AA$46:$AK$91,MATCH($C734,AdditionalVehs!$C$46:$C$91,0),MATCH(E$7,AdditionalVehs!$AA$45:$AK$45,0))</f>
        <v>#REF!</v>
      </c>
      <c r="F734" s="85" t="e">
        <f>#REF!*INDEX(AdditionalVehs!$AA$46:$AK$91,MATCH($C734,AdditionalVehs!$C$46:$C$91,0),MATCH(F$7,AdditionalVehs!$AA$45:$AK$45,0))</f>
        <v>#REF!</v>
      </c>
      <c r="G734" s="85" t="e">
        <f>#REF!*INDEX(AdditionalVehs!$AA$46:$AK$91,MATCH($C734,AdditionalVehs!$C$46:$C$91,0),MATCH(G$7,AdditionalVehs!$AA$45:$AK$45,0))</f>
        <v>#REF!</v>
      </c>
      <c r="H734" s="85" t="e">
        <f>#REF!*INDEX(AdditionalVehs!$AA$46:$AK$91,MATCH($C734,AdditionalVehs!$C$46:$C$91,0),MATCH(H$7,AdditionalVehs!$AA$45:$AK$45,0))</f>
        <v>#REF!</v>
      </c>
      <c r="I734" s="85" t="e">
        <f>#REF!*INDEX(AdditionalVehs!$AA$46:$AK$91,MATCH($C734,AdditionalVehs!$C$46:$C$91,0),MATCH(I$7,AdditionalVehs!$AA$45:$AK$45,0))</f>
        <v>#REF!</v>
      </c>
      <c r="J734" s="85" t="e">
        <f>#REF!*INDEX(AdditionalVehs!$AA$46:$AK$91,MATCH($C734,AdditionalVehs!$C$46:$C$91,0),MATCH(J$7,AdditionalVehs!$AA$45:$AK$45,0))</f>
        <v>#REF!</v>
      </c>
      <c r="K734" s="85" t="e">
        <f>#REF!*INDEX(AdditionalVehs!$AA$46:$AK$91,MATCH($C734,AdditionalVehs!$C$46:$C$91,0),MATCH(K$7,AdditionalVehs!$AA$45:$AK$45,0))</f>
        <v>#REF!</v>
      </c>
      <c r="L734" s="85" t="e">
        <f>#REF!*INDEX(AdditionalVehs!$AA$46:$AK$91,MATCH($C734,AdditionalVehs!$C$46:$C$91,0),MATCH(L$7,AdditionalVehs!$AA$45:$AK$45,0))</f>
        <v>#REF!</v>
      </c>
      <c r="M734" s="85" t="e">
        <f>#REF!*INDEX(AdditionalVehs!$AA$46:$AK$91,MATCH($C734,AdditionalVehs!$C$46:$C$91,0),MATCH(M$7,AdditionalVehs!$AA$45:$AK$45,0))</f>
        <v>#REF!</v>
      </c>
      <c r="N734" s="85" t="e">
        <f>#REF!*INDEX(AdditionalVehs!$AA$46:$AK$91,MATCH($C734,AdditionalVehs!$C$46:$C$91,0),MATCH(N$7,AdditionalVehs!$AA$45:$AK$45,0))</f>
        <v>#REF!</v>
      </c>
      <c r="O734" s="85" t="e">
        <f>#REF!*INDEX(AdditionalVehs!$AA$46:$AK$91,MATCH($C734,AdditionalVehs!$C$46:$C$91,0),MATCH(O$7,AdditionalVehs!$AA$45:$AK$45,0))</f>
        <v>#REF!</v>
      </c>
      <c r="P734" s="86" t="e">
        <f t="shared" ref="P734:P741" si="314">E734/$AI$18*10^6</f>
        <v>#REF!</v>
      </c>
      <c r="Q734" s="86" t="e">
        <f t="shared" si="310"/>
        <v>#REF!</v>
      </c>
      <c r="R734" s="86" t="e">
        <f t="shared" si="309"/>
        <v>#REF!</v>
      </c>
      <c r="S734" s="86" t="e">
        <f t="shared" si="298"/>
        <v>#REF!</v>
      </c>
      <c r="T734" s="86" t="e">
        <f t="shared" si="299"/>
        <v>#REF!</v>
      </c>
      <c r="U734" s="86" t="e">
        <f t="shared" si="300"/>
        <v>#REF!</v>
      </c>
      <c r="V734" s="86" t="e">
        <f t="shared" si="301"/>
        <v>#REF!</v>
      </c>
      <c r="W734" s="86" t="e">
        <f t="shared" si="302"/>
        <v>#REF!</v>
      </c>
      <c r="X734" s="86" t="e">
        <f t="shared" si="303"/>
        <v>#REF!</v>
      </c>
      <c r="Y734" s="86" t="e">
        <f t="shared" si="304"/>
        <v>#REF!</v>
      </c>
      <c r="Z734" s="86" t="e">
        <f t="shared" si="305"/>
        <v>#REF!</v>
      </c>
      <c r="AA734" s="39">
        <v>473</v>
      </c>
      <c r="AB734" s="88" t="e">
        <f>AA734*#REF!/$AI$18*10^3</f>
        <v>#REF!</v>
      </c>
      <c r="AC734" s="89" t="e">
        <f>INDEX(AdditionalVehs!$E$46:$N$91,MATCH(C734,AdditionalVehs!$C$46:$C$91),MATCH(D734,AdditionalVehs!$E$45:$N$45))</f>
        <v>#REF!</v>
      </c>
      <c r="AD734" s="89" t="e">
        <f t="shared" si="307"/>
        <v>#REF!</v>
      </c>
      <c r="AE734" s="89" t="e">
        <f>INDEX(AdditionalVehs!$P$46:$Y$91,MATCH(C734,AdditionalVehs!$C$46:$C$91),MATCH(D734,AdditionalVehs!$AA$45:$AJ$45))</f>
        <v>#REF!</v>
      </c>
      <c r="AF734" s="89" t="e">
        <f t="shared" si="312"/>
        <v>#REF!</v>
      </c>
      <c r="AG734" s="89" t="e">
        <f>AdditionalVehs!$C$27</f>
        <v>#REF!</v>
      </c>
    </row>
    <row r="735" spans="1:33" x14ac:dyDescent="0.2">
      <c r="A735" s="91" t="s">
        <v>2836</v>
      </c>
      <c r="B735" s="349" t="s">
        <v>2837</v>
      </c>
      <c r="C735" s="39" t="s">
        <v>2833</v>
      </c>
      <c r="D735" s="39">
        <v>2020</v>
      </c>
      <c r="E735" s="85" t="e">
        <f>#REF!*INDEX(AdditionalVehs!$AA$46:$AK$91,MATCH($C735,AdditionalVehs!$C$46:$C$91,0),MATCH(E$7,AdditionalVehs!$AA$45:$AK$45,0))</f>
        <v>#REF!</v>
      </c>
      <c r="F735" s="85" t="e">
        <f>#REF!*INDEX(AdditionalVehs!$AA$46:$AK$91,MATCH($C735,AdditionalVehs!$C$46:$C$91,0),MATCH(F$7,AdditionalVehs!$AA$45:$AK$45,0))</f>
        <v>#REF!</v>
      </c>
      <c r="G735" s="85" t="e">
        <f>#REF!*INDEX(AdditionalVehs!$AA$46:$AK$91,MATCH($C735,AdditionalVehs!$C$46:$C$91,0),MATCH(G$7,AdditionalVehs!$AA$45:$AK$45,0))</f>
        <v>#REF!</v>
      </c>
      <c r="H735" s="85" t="e">
        <f>#REF!*INDEX(AdditionalVehs!$AA$46:$AK$91,MATCH($C735,AdditionalVehs!$C$46:$C$91,0),MATCH(H$7,AdditionalVehs!$AA$45:$AK$45,0))</f>
        <v>#REF!</v>
      </c>
      <c r="I735" s="85" t="e">
        <f>#REF!*INDEX(AdditionalVehs!$AA$46:$AK$91,MATCH($C735,AdditionalVehs!$C$46:$C$91,0),MATCH(I$7,AdditionalVehs!$AA$45:$AK$45,0))</f>
        <v>#REF!</v>
      </c>
      <c r="J735" s="85" t="e">
        <f>#REF!*INDEX(AdditionalVehs!$AA$46:$AK$91,MATCH($C735,AdditionalVehs!$C$46:$C$91,0),MATCH(J$7,AdditionalVehs!$AA$45:$AK$45,0))</f>
        <v>#REF!</v>
      </c>
      <c r="K735" s="85" t="e">
        <f>#REF!*INDEX(AdditionalVehs!$AA$46:$AK$91,MATCH($C735,AdditionalVehs!$C$46:$C$91,0),MATCH(K$7,AdditionalVehs!$AA$45:$AK$45,0))</f>
        <v>#REF!</v>
      </c>
      <c r="L735" s="85" t="e">
        <f>#REF!*INDEX(AdditionalVehs!$AA$46:$AK$91,MATCH($C735,AdditionalVehs!$C$46:$C$91,0),MATCH(L$7,AdditionalVehs!$AA$45:$AK$45,0))</f>
        <v>#REF!</v>
      </c>
      <c r="M735" s="85" t="e">
        <f>#REF!*INDEX(AdditionalVehs!$AA$46:$AK$91,MATCH($C735,AdditionalVehs!$C$46:$C$91,0),MATCH(M$7,AdditionalVehs!$AA$45:$AK$45,0))</f>
        <v>#REF!</v>
      </c>
      <c r="N735" s="85" t="e">
        <f>#REF!*INDEX(AdditionalVehs!$AA$46:$AK$91,MATCH($C735,AdditionalVehs!$C$46:$C$91,0),MATCH(N$7,AdditionalVehs!$AA$45:$AK$45,0))</f>
        <v>#REF!</v>
      </c>
      <c r="O735" s="85" t="e">
        <f>#REF!*INDEX(AdditionalVehs!$AA$46:$AK$91,MATCH($C735,AdditionalVehs!$C$46:$C$91,0),MATCH(O$7,AdditionalVehs!$AA$45:$AK$45,0))</f>
        <v>#REF!</v>
      </c>
      <c r="P735" s="86" t="e">
        <f t="shared" si="314"/>
        <v>#REF!</v>
      </c>
      <c r="Q735" s="86" t="e">
        <f t="shared" si="310"/>
        <v>#REF!</v>
      </c>
      <c r="R735" s="86" t="e">
        <f t="shared" si="309"/>
        <v>#REF!</v>
      </c>
      <c r="S735" s="86" t="e">
        <f t="shared" si="298"/>
        <v>#REF!</v>
      </c>
      <c r="T735" s="86" t="e">
        <f t="shared" si="299"/>
        <v>#REF!</v>
      </c>
      <c r="U735" s="86" t="e">
        <f t="shared" si="300"/>
        <v>#REF!</v>
      </c>
      <c r="V735" s="86" t="e">
        <f t="shared" si="301"/>
        <v>#REF!</v>
      </c>
      <c r="W735" s="86" t="e">
        <f t="shared" si="302"/>
        <v>#REF!</v>
      </c>
      <c r="X735" s="86" t="e">
        <f t="shared" si="303"/>
        <v>#REF!</v>
      </c>
      <c r="Y735" s="86" t="e">
        <f t="shared" si="304"/>
        <v>#REF!</v>
      </c>
      <c r="Z735" s="86" t="e">
        <f t="shared" si="305"/>
        <v>#REF!</v>
      </c>
      <c r="AA735" s="39">
        <v>473</v>
      </c>
      <c r="AB735" s="88" t="e">
        <f>AA735*#REF!/$AI$18*10^3</f>
        <v>#REF!</v>
      </c>
      <c r="AC735" s="89" t="e">
        <f>INDEX(AdditionalVehs!$E$46:$N$91,MATCH(C735,AdditionalVehs!$C$46:$C$91),MATCH(D735,AdditionalVehs!$E$45:$N$45))</f>
        <v>#REF!</v>
      </c>
      <c r="AD735" s="89" t="e">
        <f t="shared" si="307"/>
        <v>#REF!</v>
      </c>
      <c r="AE735" s="89" t="e">
        <f>INDEX(AdditionalVehs!$P$46:$Y$91,MATCH(C735,AdditionalVehs!$C$46:$C$91),MATCH(D735,AdditionalVehs!$AA$45:$AJ$45))</f>
        <v>#REF!</v>
      </c>
      <c r="AF735" s="89" t="e">
        <f t="shared" si="312"/>
        <v>#REF!</v>
      </c>
      <c r="AG735" s="89" t="e">
        <f>AdditionalVehs!$C$27</f>
        <v>#REF!</v>
      </c>
    </row>
    <row r="736" spans="1:33" x14ac:dyDescent="0.2">
      <c r="A736" s="91" t="s">
        <v>2838</v>
      </c>
      <c r="B736" s="349" t="s">
        <v>2839</v>
      </c>
      <c r="C736" s="39" t="s">
        <v>2833</v>
      </c>
      <c r="D736" s="39">
        <v>2025</v>
      </c>
      <c r="E736" s="85" t="e">
        <f>#REF!*INDEX(AdditionalVehs!$AA$46:$AK$91,MATCH($C736,AdditionalVehs!$C$46:$C$91,0),MATCH(E$7,AdditionalVehs!$AA$45:$AK$45,0))</f>
        <v>#REF!</v>
      </c>
      <c r="F736" s="85" t="e">
        <f>#REF!*INDEX(AdditionalVehs!$AA$46:$AK$91,MATCH($C736,AdditionalVehs!$C$46:$C$91,0),MATCH(F$7,AdditionalVehs!$AA$45:$AK$45,0))</f>
        <v>#REF!</v>
      </c>
      <c r="G736" s="85" t="e">
        <f>#REF!*INDEX(AdditionalVehs!$AA$46:$AK$91,MATCH($C736,AdditionalVehs!$C$46:$C$91,0),MATCH(G$7,AdditionalVehs!$AA$45:$AK$45,0))</f>
        <v>#REF!</v>
      </c>
      <c r="H736" s="85" t="e">
        <f>#REF!*INDEX(AdditionalVehs!$AA$46:$AK$91,MATCH($C736,AdditionalVehs!$C$46:$C$91,0),MATCH(H$7,AdditionalVehs!$AA$45:$AK$45,0))</f>
        <v>#REF!</v>
      </c>
      <c r="I736" s="85" t="e">
        <f>#REF!*INDEX(AdditionalVehs!$AA$46:$AK$91,MATCH($C736,AdditionalVehs!$C$46:$C$91,0),MATCH(I$7,AdditionalVehs!$AA$45:$AK$45,0))</f>
        <v>#REF!</v>
      </c>
      <c r="J736" s="85" t="e">
        <f>#REF!*INDEX(AdditionalVehs!$AA$46:$AK$91,MATCH($C736,AdditionalVehs!$C$46:$C$91,0),MATCH(J$7,AdditionalVehs!$AA$45:$AK$45,0))</f>
        <v>#REF!</v>
      </c>
      <c r="K736" s="85" t="e">
        <f>#REF!*INDEX(AdditionalVehs!$AA$46:$AK$91,MATCH($C736,AdditionalVehs!$C$46:$C$91,0),MATCH(K$7,AdditionalVehs!$AA$45:$AK$45,0))</f>
        <v>#REF!</v>
      </c>
      <c r="L736" s="85" t="e">
        <f>#REF!*INDEX(AdditionalVehs!$AA$46:$AK$91,MATCH($C736,AdditionalVehs!$C$46:$C$91,0),MATCH(L$7,AdditionalVehs!$AA$45:$AK$45,0))</f>
        <v>#REF!</v>
      </c>
      <c r="M736" s="85" t="e">
        <f>#REF!*INDEX(AdditionalVehs!$AA$46:$AK$91,MATCH($C736,AdditionalVehs!$C$46:$C$91,0),MATCH(M$7,AdditionalVehs!$AA$45:$AK$45,0))</f>
        <v>#REF!</v>
      </c>
      <c r="N736" s="85" t="e">
        <f>#REF!*INDEX(AdditionalVehs!$AA$46:$AK$91,MATCH($C736,AdditionalVehs!$C$46:$C$91,0),MATCH(N$7,AdditionalVehs!$AA$45:$AK$45,0))</f>
        <v>#REF!</v>
      </c>
      <c r="O736" s="85" t="e">
        <f>#REF!*INDEX(AdditionalVehs!$AA$46:$AK$91,MATCH($C736,AdditionalVehs!$C$46:$C$91,0),MATCH(O$7,AdditionalVehs!$AA$45:$AK$45,0))</f>
        <v>#REF!</v>
      </c>
      <c r="P736" s="86" t="e">
        <f t="shared" si="314"/>
        <v>#REF!</v>
      </c>
      <c r="Q736" s="86" t="e">
        <f t="shared" si="310"/>
        <v>#REF!</v>
      </c>
      <c r="R736" s="86" t="e">
        <f t="shared" si="309"/>
        <v>#REF!</v>
      </c>
      <c r="S736" s="86" t="e">
        <f t="shared" si="298"/>
        <v>#REF!</v>
      </c>
      <c r="T736" s="86" t="e">
        <f t="shared" si="299"/>
        <v>#REF!</v>
      </c>
      <c r="U736" s="86" t="e">
        <f t="shared" si="300"/>
        <v>#REF!</v>
      </c>
      <c r="V736" s="86" t="e">
        <f t="shared" si="301"/>
        <v>#REF!</v>
      </c>
      <c r="W736" s="86" t="e">
        <f t="shared" si="302"/>
        <v>#REF!</v>
      </c>
      <c r="X736" s="86" t="e">
        <f t="shared" si="303"/>
        <v>#REF!</v>
      </c>
      <c r="Y736" s="86" t="e">
        <f t="shared" si="304"/>
        <v>#REF!</v>
      </c>
      <c r="Z736" s="86" t="e">
        <f t="shared" si="305"/>
        <v>#REF!</v>
      </c>
      <c r="AA736" s="39">
        <v>473</v>
      </c>
      <c r="AB736" s="88" t="e">
        <f>AA736*#REF!/$AI$18*10^3</f>
        <v>#REF!</v>
      </c>
      <c r="AC736" s="89" t="e">
        <f>INDEX(AdditionalVehs!$E$46:$N$91,MATCH(C736,AdditionalVehs!$C$46:$C$91),MATCH(D736,AdditionalVehs!$E$45:$N$45))</f>
        <v>#REF!</v>
      </c>
      <c r="AD736" s="89" t="e">
        <f t="shared" si="307"/>
        <v>#REF!</v>
      </c>
      <c r="AE736" s="89" t="e">
        <f>INDEX(AdditionalVehs!$P$46:$Y$91,MATCH(C736,AdditionalVehs!$C$46:$C$91),MATCH(D736,AdditionalVehs!$AA$45:$AJ$45))</f>
        <v>#REF!</v>
      </c>
      <c r="AF736" s="89" t="e">
        <f t="shared" si="312"/>
        <v>#REF!</v>
      </c>
      <c r="AG736" s="89" t="e">
        <f>AdditionalVehs!$C$27</f>
        <v>#REF!</v>
      </c>
    </row>
    <row r="737" spans="1:33" x14ac:dyDescent="0.2">
      <c r="A737" s="91" t="s">
        <v>2840</v>
      </c>
      <c r="B737" s="349" t="s">
        <v>2841</v>
      </c>
      <c r="C737" s="39" t="s">
        <v>2833</v>
      </c>
      <c r="D737" s="39">
        <v>2030</v>
      </c>
      <c r="E737" s="85" t="e">
        <f>#REF!*INDEX(AdditionalVehs!$AA$46:$AK$91,MATCH($C737,AdditionalVehs!$C$46:$C$91,0),MATCH(E$7,AdditionalVehs!$AA$45:$AK$45,0))</f>
        <v>#REF!</v>
      </c>
      <c r="F737" s="85" t="e">
        <f>#REF!*INDEX(AdditionalVehs!$AA$46:$AK$91,MATCH($C737,AdditionalVehs!$C$46:$C$91,0),MATCH(F$7,AdditionalVehs!$AA$45:$AK$45,0))</f>
        <v>#REF!</v>
      </c>
      <c r="G737" s="85" t="e">
        <f>#REF!*INDEX(AdditionalVehs!$AA$46:$AK$91,MATCH($C737,AdditionalVehs!$C$46:$C$91,0),MATCH(G$7,AdditionalVehs!$AA$45:$AK$45,0))</f>
        <v>#REF!</v>
      </c>
      <c r="H737" s="85" t="e">
        <f>#REF!*INDEX(AdditionalVehs!$AA$46:$AK$91,MATCH($C737,AdditionalVehs!$C$46:$C$91,0),MATCH(H$7,AdditionalVehs!$AA$45:$AK$45,0))</f>
        <v>#REF!</v>
      </c>
      <c r="I737" s="85" t="e">
        <f>#REF!*INDEX(AdditionalVehs!$AA$46:$AK$91,MATCH($C737,AdditionalVehs!$C$46:$C$91,0),MATCH(I$7,AdditionalVehs!$AA$45:$AK$45,0))</f>
        <v>#REF!</v>
      </c>
      <c r="J737" s="85" t="e">
        <f>#REF!*INDEX(AdditionalVehs!$AA$46:$AK$91,MATCH($C737,AdditionalVehs!$C$46:$C$91,0),MATCH(J$7,AdditionalVehs!$AA$45:$AK$45,0))</f>
        <v>#REF!</v>
      </c>
      <c r="K737" s="85" t="e">
        <f>#REF!*INDEX(AdditionalVehs!$AA$46:$AK$91,MATCH($C737,AdditionalVehs!$C$46:$C$91,0),MATCH(K$7,AdditionalVehs!$AA$45:$AK$45,0))</f>
        <v>#REF!</v>
      </c>
      <c r="L737" s="85" t="e">
        <f>#REF!*INDEX(AdditionalVehs!$AA$46:$AK$91,MATCH($C737,AdditionalVehs!$C$46:$C$91,0),MATCH(L$7,AdditionalVehs!$AA$45:$AK$45,0))</f>
        <v>#REF!</v>
      </c>
      <c r="M737" s="85" t="e">
        <f>#REF!*INDEX(AdditionalVehs!$AA$46:$AK$91,MATCH($C737,AdditionalVehs!$C$46:$C$91,0),MATCH(M$7,AdditionalVehs!$AA$45:$AK$45,0))</f>
        <v>#REF!</v>
      </c>
      <c r="N737" s="85" t="e">
        <f>#REF!*INDEX(AdditionalVehs!$AA$46:$AK$91,MATCH($C737,AdditionalVehs!$C$46:$C$91,0),MATCH(N$7,AdditionalVehs!$AA$45:$AK$45,0))</f>
        <v>#REF!</v>
      </c>
      <c r="O737" s="85" t="e">
        <f>#REF!*INDEX(AdditionalVehs!$AA$46:$AK$91,MATCH($C737,AdditionalVehs!$C$46:$C$91,0),MATCH(O$7,AdditionalVehs!$AA$45:$AK$45,0))</f>
        <v>#REF!</v>
      </c>
      <c r="P737" s="86" t="e">
        <f t="shared" si="314"/>
        <v>#REF!</v>
      </c>
      <c r="Q737" s="86" t="e">
        <f t="shared" si="310"/>
        <v>#REF!</v>
      </c>
      <c r="R737" s="86" t="e">
        <f t="shared" si="309"/>
        <v>#REF!</v>
      </c>
      <c r="S737" s="86" t="e">
        <f t="shared" si="298"/>
        <v>#REF!</v>
      </c>
      <c r="T737" s="86" t="e">
        <f t="shared" si="299"/>
        <v>#REF!</v>
      </c>
      <c r="U737" s="86" t="e">
        <f t="shared" si="300"/>
        <v>#REF!</v>
      </c>
      <c r="V737" s="86" t="e">
        <f t="shared" si="301"/>
        <v>#REF!</v>
      </c>
      <c r="W737" s="86" t="e">
        <f t="shared" si="302"/>
        <v>#REF!</v>
      </c>
      <c r="X737" s="86" t="e">
        <f t="shared" si="303"/>
        <v>#REF!</v>
      </c>
      <c r="Y737" s="86" t="e">
        <f t="shared" si="304"/>
        <v>#REF!</v>
      </c>
      <c r="Z737" s="86" t="e">
        <f t="shared" si="305"/>
        <v>#REF!</v>
      </c>
      <c r="AA737" s="39">
        <v>473</v>
      </c>
      <c r="AB737" s="88" t="e">
        <f>AA737*#REF!/$AI$18*10^3</f>
        <v>#REF!</v>
      </c>
      <c r="AC737" s="89" t="e">
        <f>INDEX(AdditionalVehs!$E$46:$N$91,MATCH(C737,AdditionalVehs!$C$46:$C$91),MATCH(D737,AdditionalVehs!$E$45:$N$45))</f>
        <v>#REF!</v>
      </c>
      <c r="AD737" s="89" t="e">
        <f t="shared" si="307"/>
        <v>#REF!</v>
      </c>
      <c r="AE737" s="89" t="e">
        <f>INDEX(AdditionalVehs!$P$46:$Y$91,MATCH(C737,AdditionalVehs!$C$46:$C$91),MATCH(D737,AdditionalVehs!$AA$45:$AJ$45))</f>
        <v>#REF!</v>
      </c>
      <c r="AF737" s="89" t="e">
        <f t="shared" si="312"/>
        <v>#REF!</v>
      </c>
      <c r="AG737" s="89" t="e">
        <f>AdditionalVehs!$C$27</f>
        <v>#REF!</v>
      </c>
    </row>
    <row r="738" spans="1:33" x14ac:dyDescent="0.2">
      <c r="A738" s="91" t="s">
        <v>2842</v>
      </c>
      <c r="B738" s="349" t="s">
        <v>2843</v>
      </c>
      <c r="C738" s="39" t="s">
        <v>2833</v>
      </c>
      <c r="D738" s="39">
        <v>2035</v>
      </c>
      <c r="E738" s="85" t="e">
        <f>#REF!*INDEX(AdditionalVehs!$AA$46:$AK$91,MATCH($C738,AdditionalVehs!$C$46:$C$91,0),MATCH(E$7,AdditionalVehs!$AA$45:$AK$45,0))</f>
        <v>#REF!</v>
      </c>
      <c r="F738" s="85" t="e">
        <f>#REF!*INDEX(AdditionalVehs!$AA$46:$AK$91,MATCH($C738,AdditionalVehs!$C$46:$C$91,0),MATCH(F$7,AdditionalVehs!$AA$45:$AK$45,0))</f>
        <v>#REF!</v>
      </c>
      <c r="G738" s="85" t="e">
        <f>#REF!*INDEX(AdditionalVehs!$AA$46:$AK$91,MATCH($C738,AdditionalVehs!$C$46:$C$91,0),MATCH(G$7,AdditionalVehs!$AA$45:$AK$45,0))</f>
        <v>#REF!</v>
      </c>
      <c r="H738" s="85" t="e">
        <f>#REF!*INDEX(AdditionalVehs!$AA$46:$AK$91,MATCH($C738,AdditionalVehs!$C$46:$C$91,0),MATCH(H$7,AdditionalVehs!$AA$45:$AK$45,0))</f>
        <v>#REF!</v>
      </c>
      <c r="I738" s="85" t="e">
        <f>#REF!*INDEX(AdditionalVehs!$AA$46:$AK$91,MATCH($C738,AdditionalVehs!$C$46:$C$91,0),MATCH(I$7,AdditionalVehs!$AA$45:$AK$45,0))</f>
        <v>#REF!</v>
      </c>
      <c r="J738" s="85" t="e">
        <f>#REF!*INDEX(AdditionalVehs!$AA$46:$AK$91,MATCH($C738,AdditionalVehs!$C$46:$C$91,0),MATCH(J$7,AdditionalVehs!$AA$45:$AK$45,0))</f>
        <v>#REF!</v>
      </c>
      <c r="K738" s="85" t="e">
        <f>#REF!*INDEX(AdditionalVehs!$AA$46:$AK$91,MATCH($C738,AdditionalVehs!$C$46:$C$91,0),MATCH(K$7,AdditionalVehs!$AA$45:$AK$45,0))</f>
        <v>#REF!</v>
      </c>
      <c r="L738" s="85" t="e">
        <f>#REF!*INDEX(AdditionalVehs!$AA$46:$AK$91,MATCH($C738,AdditionalVehs!$C$46:$C$91,0),MATCH(L$7,AdditionalVehs!$AA$45:$AK$45,0))</f>
        <v>#REF!</v>
      </c>
      <c r="M738" s="85" t="e">
        <f>#REF!*INDEX(AdditionalVehs!$AA$46:$AK$91,MATCH($C738,AdditionalVehs!$C$46:$C$91,0),MATCH(M$7,AdditionalVehs!$AA$45:$AK$45,0))</f>
        <v>#REF!</v>
      </c>
      <c r="N738" s="85" t="e">
        <f>#REF!*INDEX(AdditionalVehs!$AA$46:$AK$91,MATCH($C738,AdditionalVehs!$C$46:$C$91,0),MATCH(N$7,AdditionalVehs!$AA$45:$AK$45,0))</f>
        <v>#REF!</v>
      </c>
      <c r="O738" s="85" t="e">
        <f>#REF!*INDEX(AdditionalVehs!$AA$46:$AK$91,MATCH($C738,AdditionalVehs!$C$46:$C$91,0),MATCH(O$7,AdditionalVehs!$AA$45:$AK$45,0))</f>
        <v>#REF!</v>
      </c>
      <c r="P738" s="86" t="e">
        <f t="shared" si="314"/>
        <v>#REF!</v>
      </c>
      <c r="Q738" s="86" t="e">
        <f t="shared" si="310"/>
        <v>#REF!</v>
      </c>
      <c r="R738" s="86" t="e">
        <f t="shared" si="309"/>
        <v>#REF!</v>
      </c>
      <c r="S738" s="86" t="e">
        <f t="shared" si="298"/>
        <v>#REF!</v>
      </c>
      <c r="T738" s="86" t="e">
        <f t="shared" si="299"/>
        <v>#REF!</v>
      </c>
      <c r="U738" s="86" t="e">
        <f t="shared" si="300"/>
        <v>#REF!</v>
      </c>
      <c r="V738" s="86" t="e">
        <f t="shared" si="301"/>
        <v>#REF!</v>
      </c>
      <c r="W738" s="86" t="e">
        <f t="shared" si="302"/>
        <v>#REF!</v>
      </c>
      <c r="X738" s="86" t="e">
        <f t="shared" si="303"/>
        <v>#REF!</v>
      </c>
      <c r="Y738" s="86" t="e">
        <f t="shared" si="304"/>
        <v>#REF!</v>
      </c>
      <c r="Z738" s="86" t="e">
        <f t="shared" si="305"/>
        <v>#REF!</v>
      </c>
      <c r="AA738" s="39">
        <v>473</v>
      </c>
      <c r="AB738" s="88" t="e">
        <f>AA738*#REF!/$AI$18*10^3</f>
        <v>#REF!</v>
      </c>
      <c r="AC738" s="89" t="e">
        <f>INDEX(AdditionalVehs!$E$46:$N$91,MATCH(C738,AdditionalVehs!$C$46:$C$91),MATCH(D738,AdditionalVehs!$E$45:$N$45))</f>
        <v>#REF!</v>
      </c>
      <c r="AD738" s="89" t="e">
        <f t="shared" si="307"/>
        <v>#REF!</v>
      </c>
      <c r="AE738" s="89" t="e">
        <f>INDEX(AdditionalVehs!$P$46:$Y$91,MATCH(C738,AdditionalVehs!$C$46:$C$91),MATCH(D738,AdditionalVehs!$AA$45:$AJ$45))</f>
        <v>#REF!</v>
      </c>
      <c r="AF738" s="89" t="e">
        <f t="shared" si="312"/>
        <v>#REF!</v>
      </c>
      <c r="AG738" s="89" t="e">
        <f>AdditionalVehs!$C$27</f>
        <v>#REF!</v>
      </c>
    </row>
    <row r="739" spans="1:33" x14ac:dyDescent="0.2">
      <c r="A739" s="91" t="s">
        <v>2844</v>
      </c>
      <c r="B739" s="349" t="s">
        <v>2845</v>
      </c>
      <c r="C739" s="39" t="s">
        <v>2833</v>
      </c>
      <c r="D739" s="39">
        <v>2040</v>
      </c>
      <c r="E739" s="85" t="e">
        <f>#REF!*INDEX(AdditionalVehs!$AA$46:$AK$91,MATCH($C739,AdditionalVehs!$C$46:$C$91,0),MATCH(E$7,AdditionalVehs!$AA$45:$AK$45,0))</f>
        <v>#REF!</v>
      </c>
      <c r="F739" s="85" t="e">
        <f>#REF!*INDEX(AdditionalVehs!$AA$46:$AK$91,MATCH($C739,AdditionalVehs!$C$46:$C$91,0),MATCH(F$7,AdditionalVehs!$AA$45:$AK$45,0))</f>
        <v>#REF!</v>
      </c>
      <c r="G739" s="85" t="e">
        <f>#REF!*INDEX(AdditionalVehs!$AA$46:$AK$91,MATCH($C739,AdditionalVehs!$C$46:$C$91,0),MATCH(G$7,AdditionalVehs!$AA$45:$AK$45,0))</f>
        <v>#REF!</v>
      </c>
      <c r="H739" s="85" t="e">
        <f>#REF!*INDEX(AdditionalVehs!$AA$46:$AK$91,MATCH($C739,AdditionalVehs!$C$46:$C$91,0),MATCH(H$7,AdditionalVehs!$AA$45:$AK$45,0))</f>
        <v>#REF!</v>
      </c>
      <c r="I739" s="85" t="e">
        <f>#REF!*INDEX(AdditionalVehs!$AA$46:$AK$91,MATCH($C739,AdditionalVehs!$C$46:$C$91,0),MATCH(I$7,AdditionalVehs!$AA$45:$AK$45,0))</f>
        <v>#REF!</v>
      </c>
      <c r="J739" s="85" t="e">
        <f>#REF!*INDEX(AdditionalVehs!$AA$46:$AK$91,MATCH($C739,AdditionalVehs!$C$46:$C$91,0),MATCH(J$7,AdditionalVehs!$AA$45:$AK$45,0))</f>
        <v>#REF!</v>
      </c>
      <c r="K739" s="85" t="e">
        <f>#REF!*INDEX(AdditionalVehs!$AA$46:$AK$91,MATCH($C739,AdditionalVehs!$C$46:$C$91,0),MATCH(K$7,AdditionalVehs!$AA$45:$AK$45,0))</f>
        <v>#REF!</v>
      </c>
      <c r="L739" s="85" t="e">
        <f>#REF!*INDEX(AdditionalVehs!$AA$46:$AK$91,MATCH($C739,AdditionalVehs!$C$46:$C$91,0),MATCH(L$7,AdditionalVehs!$AA$45:$AK$45,0))</f>
        <v>#REF!</v>
      </c>
      <c r="M739" s="85" t="e">
        <f>#REF!*INDEX(AdditionalVehs!$AA$46:$AK$91,MATCH($C739,AdditionalVehs!$C$46:$C$91,0),MATCH(M$7,AdditionalVehs!$AA$45:$AK$45,0))</f>
        <v>#REF!</v>
      </c>
      <c r="N739" s="85" t="e">
        <f>#REF!*INDEX(AdditionalVehs!$AA$46:$AK$91,MATCH($C739,AdditionalVehs!$C$46:$C$91,0),MATCH(N$7,AdditionalVehs!$AA$45:$AK$45,0))</f>
        <v>#REF!</v>
      </c>
      <c r="O739" s="85" t="e">
        <f>#REF!*INDEX(AdditionalVehs!$AA$46:$AK$91,MATCH($C739,AdditionalVehs!$C$46:$C$91,0),MATCH(O$7,AdditionalVehs!$AA$45:$AK$45,0))</f>
        <v>#REF!</v>
      </c>
      <c r="P739" s="86" t="e">
        <f t="shared" si="314"/>
        <v>#REF!</v>
      </c>
      <c r="Q739" s="86" t="e">
        <f t="shared" si="310"/>
        <v>#REF!</v>
      </c>
      <c r="R739" s="86" t="e">
        <f t="shared" si="309"/>
        <v>#REF!</v>
      </c>
      <c r="S739" s="86" t="e">
        <f t="shared" si="298"/>
        <v>#REF!</v>
      </c>
      <c r="T739" s="86" t="e">
        <f t="shared" si="299"/>
        <v>#REF!</v>
      </c>
      <c r="U739" s="86" t="e">
        <f t="shared" si="300"/>
        <v>#REF!</v>
      </c>
      <c r="V739" s="86" t="e">
        <f t="shared" si="301"/>
        <v>#REF!</v>
      </c>
      <c r="W739" s="86" t="e">
        <f t="shared" si="302"/>
        <v>#REF!</v>
      </c>
      <c r="X739" s="86" t="e">
        <f t="shared" si="303"/>
        <v>#REF!</v>
      </c>
      <c r="Y739" s="86" t="e">
        <f t="shared" si="304"/>
        <v>#REF!</v>
      </c>
      <c r="Z739" s="86" t="e">
        <f t="shared" si="305"/>
        <v>#REF!</v>
      </c>
      <c r="AA739" s="39">
        <v>473</v>
      </c>
      <c r="AB739" s="88" t="e">
        <f>AA739*#REF!/$AI$18*10^3</f>
        <v>#REF!</v>
      </c>
      <c r="AC739" s="89" t="e">
        <f>INDEX(AdditionalVehs!$E$46:$N$91,MATCH(C739,AdditionalVehs!$C$46:$C$91),MATCH(D739,AdditionalVehs!$E$45:$N$45))</f>
        <v>#REF!</v>
      </c>
      <c r="AD739" s="89" t="e">
        <f t="shared" si="307"/>
        <v>#REF!</v>
      </c>
      <c r="AE739" s="89" t="e">
        <f>INDEX(AdditionalVehs!$P$46:$Y$91,MATCH(C739,AdditionalVehs!$C$46:$C$91),MATCH(D739,AdditionalVehs!$AA$45:$AJ$45))</f>
        <v>#REF!</v>
      </c>
      <c r="AF739" s="89" t="e">
        <f t="shared" si="312"/>
        <v>#REF!</v>
      </c>
      <c r="AG739" s="89" t="e">
        <f>AdditionalVehs!$C$27</f>
        <v>#REF!</v>
      </c>
    </row>
    <row r="740" spans="1:33" x14ac:dyDescent="0.2">
      <c r="A740" s="91" t="s">
        <v>2846</v>
      </c>
      <c r="B740" s="349" t="s">
        <v>2847</v>
      </c>
      <c r="C740" s="39" t="s">
        <v>2833</v>
      </c>
      <c r="D740" s="39">
        <v>2045</v>
      </c>
      <c r="E740" s="85" t="e">
        <f>#REF!*INDEX(AdditionalVehs!$AA$46:$AK$91,MATCH($C740,AdditionalVehs!$C$46:$C$91,0),MATCH(E$7,AdditionalVehs!$AA$45:$AK$45,0))</f>
        <v>#REF!</v>
      </c>
      <c r="F740" s="85" t="e">
        <f>#REF!*INDEX(AdditionalVehs!$AA$46:$AK$91,MATCH($C740,AdditionalVehs!$C$46:$C$91,0),MATCH(F$7,AdditionalVehs!$AA$45:$AK$45,0))</f>
        <v>#REF!</v>
      </c>
      <c r="G740" s="85" t="e">
        <f>#REF!*INDEX(AdditionalVehs!$AA$46:$AK$91,MATCH($C740,AdditionalVehs!$C$46:$C$91,0),MATCH(G$7,AdditionalVehs!$AA$45:$AK$45,0))</f>
        <v>#REF!</v>
      </c>
      <c r="H740" s="85" t="e">
        <f>#REF!*INDEX(AdditionalVehs!$AA$46:$AK$91,MATCH($C740,AdditionalVehs!$C$46:$C$91,0),MATCH(H$7,AdditionalVehs!$AA$45:$AK$45,0))</f>
        <v>#REF!</v>
      </c>
      <c r="I740" s="85" t="e">
        <f>#REF!*INDEX(AdditionalVehs!$AA$46:$AK$91,MATCH($C740,AdditionalVehs!$C$46:$C$91,0),MATCH(I$7,AdditionalVehs!$AA$45:$AK$45,0))</f>
        <v>#REF!</v>
      </c>
      <c r="J740" s="85" t="e">
        <f>#REF!*INDEX(AdditionalVehs!$AA$46:$AK$91,MATCH($C740,AdditionalVehs!$C$46:$C$91,0),MATCH(J$7,AdditionalVehs!$AA$45:$AK$45,0))</f>
        <v>#REF!</v>
      </c>
      <c r="K740" s="85" t="e">
        <f>#REF!*INDEX(AdditionalVehs!$AA$46:$AK$91,MATCH($C740,AdditionalVehs!$C$46:$C$91,0),MATCH(K$7,AdditionalVehs!$AA$45:$AK$45,0))</f>
        <v>#REF!</v>
      </c>
      <c r="L740" s="85" t="e">
        <f>#REF!*INDEX(AdditionalVehs!$AA$46:$AK$91,MATCH($C740,AdditionalVehs!$C$46:$C$91,0),MATCH(L$7,AdditionalVehs!$AA$45:$AK$45,0))</f>
        <v>#REF!</v>
      </c>
      <c r="M740" s="85" t="e">
        <f>#REF!*INDEX(AdditionalVehs!$AA$46:$AK$91,MATCH($C740,AdditionalVehs!$C$46:$C$91,0),MATCH(M$7,AdditionalVehs!$AA$45:$AK$45,0))</f>
        <v>#REF!</v>
      </c>
      <c r="N740" s="85" t="e">
        <f>#REF!*INDEX(AdditionalVehs!$AA$46:$AK$91,MATCH($C740,AdditionalVehs!$C$46:$C$91,0),MATCH(N$7,AdditionalVehs!$AA$45:$AK$45,0))</f>
        <v>#REF!</v>
      </c>
      <c r="O740" s="85" t="e">
        <f>#REF!*INDEX(AdditionalVehs!$AA$46:$AK$91,MATCH($C740,AdditionalVehs!$C$46:$C$91,0),MATCH(O$7,AdditionalVehs!$AA$45:$AK$45,0))</f>
        <v>#REF!</v>
      </c>
      <c r="P740" s="86" t="e">
        <f t="shared" si="314"/>
        <v>#REF!</v>
      </c>
      <c r="Q740" s="86" t="e">
        <f t="shared" si="310"/>
        <v>#REF!</v>
      </c>
      <c r="R740" s="86" t="e">
        <f t="shared" si="309"/>
        <v>#REF!</v>
      </c>
      <c r="S740" s="86" t="e">
        <f t="shared" si="298"/>
        <v>#REF!</v>
      </c>
      <c r="T740" s="86" t="e">
        <f t="shared" si="299"/>
        <v>#REF!</v>
      </c>
      <c r="U740" s="86" t="e">
        <f t="shared" si="300"/>
        <v>#REF!</v>
      </c>
      <c r="V740" s="86" t="e">
        <f t="shared" si="301"/>
        <v>#REF!</v>
      </c>
      <c r="W740" s="86" t="e">
        <f t="shared" si="302"/>
        <v>#REF!</v>
      </c>
      <c r="X740" s="86" t="e">
        <f t="shared" si="303"/>
        <v>#REF!</v>
      </c>
      <c r="Y740" s="86" t="e">
        <f t="shared" si="304"/>
        <v>#REF!</v>
      </c>
      <c r="Z740" s="86" t="e">
        <f t="shared" si="305"/>
        <v>#REF!</v>
      </c>
      <c r="AA740" s="39">
        <v>473</v>
      </c>
      <c r="AB740" s="88" t="e">
        <f>AA740*#REF!/$AI$18*10^3</f>
        <v>#REF!</v>
      </c>
      <c r="AC740" s="89" t="e">
        <f>INDEX(AdditionalVehs!$E$46:$N$91,MATCH(C740,AdditionalVehs!$C$46:$C$91),MATCH(D740,AdditionalVehs!$E$45:$N$45))</f>
        <v>#REF!</v>
      </c>
      <c r="AD740" s="89" t="e">
        <f t="shared" si="307"/>
        <v>#REF!</v>
      </c>
      <c r="AE740" s="89" t="e">
        <f>INDEX(AdditionalVehs!$P$46:$Y$91,MATCH(C740,AdditionalVehs!$C$46:$C$91),MATCH(D740,AdditionalVehs!$AA$45:$AJ$45))</f>
        <v>#REF!</v>
      </c>
      <c r="AF740" s="89" t="e">
        <f t="shared" si="312"/>
        <v>#REF!</v>
      </c>
      <c r="AG740" s="89" t="e">
        <f>AdditionalVehs!$C$27</f>
        <v>#REF!</v>
      </c>
    </row>
    <row r="741" spans="1:33" x14ac:dyDescent="0.2">
      <c r="A741" s="91" t="s">
        <v>2848</v>
      </c>
      <c r="B741" s="349" t="s">
        <v>2849</v>
      </c>
      <c r="C741" s="39" t="s">
        <v>2833</v>
      </c>
      <c r="D741" s="39">
        <v>2050</v>
      </c>
      <c r="E741" s="85" t="e">
        <f>#REF!*INDEX(AdditionalVehs!$AA$46:$AK$91,MATCH($C741,AdditionalVehs!$C$46:$C$91,0),MATCH(E$7,AdditionalVehs!$AA$45:$AK$45,0))</f>
        <v>#REF!</v>
      </c>
      <c r="F741" s="85" t="e">
        <f>#REF!*INDEX(AdditionalVehs!$AA$46:$AK$91,MATCH($C741,AdditionalVehs!$C$46:$C$91,0),MATCH(F$7,AdditionalVehs!$AA$45:$AK$45,0))</f>
        <v>#REF!</v>
      </c>
      <c r="G741" s="85" t="e">
        <f>#REF!*INDEX(AdditionalVehs!$AA$46:$AK$91,MATCH($C741,AdditionalVehs!$C$46:$C$91,0),MATCH(G$7,AdditionalVehs!$AA$45:$AK$45,0))</f>
        <v>#REF!</v>
      </c>
      <c r="H741" s="85" t="e">
        <f>#REF!*INDEX(AdditionalVehs!$AA$46:$AK$91,MATCH($C741,AdditionalVehs!$C$46:$C$91,0),MATCH(H$7,AdditionalVehs!$AA$45:$AK$45,0))</f>
        <v>#REF!</v>
      </c>
      <c r="I741" s="85" t="e">
        <f>#REF!*INDEX(AdditionalVehs!$AA$46:$AK$91,MATCH($C741,AdditionalVehs!$C$46:$C$91,0),MATCH(I$7,AdditionalVehs!$AA$45:$AK$45,0))</f>
        <v>#REF!</v>
      </c>
      <c r="J741" s="85" t="e">
        <f>#REF!*INDEX(AdditionalVehs!$AA$46:$AK$91,MATCH($C741,AdditionalVehs!$C$46:$C$91,0),MATCH(J$7,AdditionalVehs!$AA$45:$AK$45,0))</f>
        <v>#REF!</v>
      </c>
      <c r="K741" s="85" t="e">
        <f>#REF!*INDEX(AdditionalVehs!$AA$46:$AK$91,MATCH($C741,AdditionalVehs!$C$46:$C$91,0),MATCH(K$7,AdditionalVehs!$AA$45:$AK$45,0))</f>
        <v>#REF!</v>
      </c>
      <c r="L741" s="85" t="e">
        <f>#REF!*INDEX(AdditionalVehs!$AA$46:$AK$91,MATCH($C741,AdditionalVehs!$C$46:$C$91,0),MATCH(L$7,AdditionalVehs!$AA$45:$AK$45,0))</f>
        <v>#REF!</v>
      </c>
      <c r="M741" s="85" t="e">
        <f>#REF!*INDEX(AdditionalVehs!$AA$46:$AK$91,MATCH($C741,AdditionalVehs!$C$46:$C$91,0),MATCH(M$7,AdditionalVehs!$AA$45:$AK$45,0))</f>
        <v>#REF!</v>
      </c>
      <c r="N741" s="85" t="e">
        <f>#REF!*INDEX(AdditionalVehs!$AA$46:$AK$91,MATCH($C741,AdditionalVehs!$C$46:$C$91,0),MATCH(N$7,AdditionalVehs!$AA$45:$AK$45,0))</f>
        <v>#REF!</v>
      </c>
      <c r="O741" s="85" t="e">
        <f>#REF!*INDEX(AdditionalVehs!$AA$46:$AK$91,MATCH($C741,AdditionalVehs!$C$46:$C$91,0),MATCH(O$7,AdditionalVehs!$AA$45:$AK$45,0))</f>
        <v>#REF!</v>
      </c>
      <c r="P741" s="86" t="e">
        <f t="shared" si="314"/>
        <v>#REF!</v>
      </c>
      <c r="Q741" s="86" t="e">
        <f t="shared" si="310"/>
        <v>#REF!</v>
      </c>
      <c r="R741" s="86" t="e">
        <f t="shared" si="309"/>
        <v>#REF!</v>
      </c>
      <c r="S741" s="86" t="e">
        <f t="shared" si="298"/>
        <v>#REF!</v>
      </c>
      <c r="T741" s="86" t="e">
        <f t="shared" si="299"/>
        <v>#REF!</v>
      </c>
      <c r="U741" s="86" t="e">
        <f t="shared" si="300"/>
        <v>#REF!</v>
      </c>
      <c r="V741" s="86" t="e">
        <f t="shared" si="301"/>
        <v>#REF!</v>
      </c>
      <c r="W741" s="86" t="e">
        <f t="shared" si="302"/>
        <v>#REF!</v>
      </c>
      <c r="X741" s="86" t="e">
        <f t="shared" si="303"/>
        <v>#REF!</v>
      </c>
      <c r="Y741" s="86" t="e">
        <f t="shared" si="304"/>
        <v>#REF!</v>
      </c>
      <c r="Z741" s="86" t="e">
        <f t="shared" si="305"/>
        <v>#REF!</v>
      </c>
      <c r="AA741" s="39">
        <v>473</v>
      </c>
      <c r="AB741" s="88" t="e">
        <f>AA741*#REF!/$AI$18*10^3</f>
        <v>#REF!</v>
      </c>
      <c r="AC741" s="89" t="e">
        <f>INDEX(AdditionalVehs!$E$46:$N$91,MATCH(C741,AdditionalVehs!$C$46:$C$91),MATCH(D741,AdditionalVehs!$E$45:$N$45))</f>
        <v>#REF!</v>
      </c>
      <c r="AD741" s="89" t="e">
        <f t="shared" si="307"/>
        <v>#REF!</v>
      </c>
      <c r="AE741" s="89" t="e">
        <f>INDEX(AdditionalVehs!$P$46:$Y$91,MATCH(C741,AdditionalVehs!$C$46:$C$91),MATCH(D741,AdditionalVehs!$AA$45:$AJ$45))</f>
        <v>#REF!</v>
      </c>
      <c r="AF741" s="89" t="e">
        <f t="shared" si="312"/>
        <v>#REF!</v>
      </c>
      <c r="AG741" s="89" t="e">
        <f>AdditionalVehs!$C$27</f>
        <v>#REF!</v>
      </c>
    </row>
    <row r="742" spans="1:33" x14ac:dyDescent="0.2">
      <c r="A742" s="91" t="s">
        <v>2850</v>
      </c>
      <c r="B742" s="349" t="s">
        <v>2851</v>
      </c>
      <c r="C742" s="39" t="s">
        <v>2852</v>
      </c>
      <c r="D742" s="39">
        <v>2010</v>
      </c>
      <c r="E742" s="85" t="e">
        <f>#REF!*INDEX(AdditionalVehs!$AA$46:$AK$91,MATCH($C742,AdditionalVehs!$C$46:$C$91,0),MATCH(E$7,AdditionalVehs!$AA$45:$AK$45,0))</f>
        <v>#REF!</v>
      </c>
      <c r="F742" s="85" t="e">
        <f>#REF!*INDEX(AdditionalVehs!$AA$46:$AK$91,MATCH($C742,AdditionalVehs!$C$46:$C$91,0),MATCH(F$7,AdditionalVehs!$AA$45:$AK$45,0))</f>
        <v>#REF!</v>
      </c>
      <c r="G742" s="85" t="e">
        <f>#REF!*INDEX(AdditionalVehs!$AA$46:$AK$91,MATCH($C742,AdditionalVehs!$C$46:$C$91,0),MATCH(G$7,AdditionalVehs!$AA$45:$AK$45,0))</f>
        <v>#REF!</v>
      </c>
      <c r="H742" s="85" t="e">
        <f>#REF!*INDEX(AdditionalVehs!$AA$46:$AK$91,MATCH($C742,AdditionalVehs!$C$46:$C$91,0),MATCH(H$7,AdditionalVehs!$AA$45:$AK$45,0))</f>
        <v>#REF!</v>
      </c>
      <c r="I742" s="85" t="e">
        <f>#REF!*INDEX(AdditionalVehs!$AA$46:$AK$91,MATCH($C742,AdditionalVehs!$C$46:$C$91,0),MATCH(I$7,AdditionalVehs!$AA$45:$AK$45,0))</f>
        <v>#REF!</v>
      </c>
      <c r="J742" s="85" t="e">
        <f>#REF!*INDEX(AdditionalVehs!$AA$46:$AK$91,MATCH($C742,AdditionalVehs!$C$46:$C$91,0),MATCH(J$7,AdditionalVehs!$AA$45:$AK$45,0))</f>
        <v>#REF!</v>
      </c>
      <c r="K742" s="85" t="e">
        <f>#REF!*INDEX(AdditionalVehs!$AA$46:$AK$91,MATCH($C742,AdditionalVehs!$C$46:$C$91,0),MATCH(K$7,AdditionalVehs!$AA$45:$AK$45,0))</f>
        <v>#REF!</v>
      </c>
      <c r="L742" s="85" t="e">
        <f>#REF!*INDEX(AdditionalVehs!$AA$46:$AK$91,MATCH($C742,AdditionalVehs!$C$46:$C$91,0),MATCH(L$7,AdditionalVehs!$AA$45:$AK$45,0))</f>
        <v>#REF!</v>
      </c>
      <c r="M742" s="85" t="e">
        <f>#REF!*INDEX(AdditionalVehs!$AA$46:$AK$91,MATCH($C742,AdditionalVehs!$C$46:$C$91,0),MATCH(M$7,AdditionalVehs!$AA$45:$AK$45,0))</f>
        <v>#REF!</v>
      </c>
      <c r="N742" s="85" t="e">
        <f>#REF!*INDEX(AdditionalVehs!$AA$46:$AK$91,MATCH($C742,AdditionalVehs!$C$46:$C$91,0),MATCH(N$7,AdditionalVehs!$AA$45:$AK$45,0))</f>
        <v>#REF!</v>
      </c>
      <c r="O742" s="85" t="e">
        <f>#REF!*INDEX(AdditionalVehs!$AA$46:$AK$91,MATCH($C742,AdditionalVehs!$C$46:$C$91,0),MATCH(O$7,AdditionalVehs!$AA$45:$AK$45,0))</f>
        <v>#REF!</v>
      </c>
      <c r="P742" s="86" t="e">
        <f>E742/$AI$18*10^6</f>
        <v>#REF!</v>
      </c>
      <c r="Q742" s="86" t="e">
        <f t="shared" si="310"/>
        <v>#REF!</v>
      </c>
      <c r="R742" s="86" t="e">
        <f t="shared" si="309"/>
        <v>#REF!</v>
      </c>
      <c r="S742" s="86" t="e">
        <f t="shared" si="298"/>
        <v>#REF!</v>
      </c>
      <c r="T742" s="86" t="e">
        <f t="shared" si="299"/>
        <v>#REF!</v>
      </c>
      <c r="U742" s="86" t="e">
        <f t="shared" si="300"/>
        <v>#REF!</v>
      </c>
      <c r="V742" s="86" t="e">
        <f t="shared" si="301"/>
        <v>#REF!</v>
      </c>
      <c r="W742" s="86" t="e">
        <f t="shared" si="302"/>
        <v>#REF!</v>
      </c>
      <c r="X742" s="86" t="e">
        <f t="shared" si="303"/>
        <v>#REF!</v>
      </c>
      <c r="Y742" s="86" t="e">
        <f t="shared" si="304"/>
        <v>#REF!</v>
      </c>
      <c r="Z742" s="86" t="e">
        <f t="shared" si="305"/>
        <v>#REF!</v>
      </c>
      <c r="AA742" s="39">
        <v>473</v>
      </c>
      <c r="AB742" s="88" t="e">
        <f>AA742*#REF!/$AI$18*10^3</f>
        <v>#REF!</v>
      </c>
      <c r="AC742" s="89" t="e">
        <f>INDEX(AdditionalVehs!$E$46:$N$91,MATCH(C742,AdditionalVehs!$C$46:$C$91),MATCH(D742,AdditionalVehs!$E$45:$N$45))</f>
        <v>#REF!</v>
      </c>
      <c r="AD742" s="89" t="e">
        <f t="shared" si="307"/>
        <v>#REF!</v>
      </c>
      <c r="AE742" s="89" t="e">
        <f>INDEX(AdditionalVehs!$P$46:$Y$91,MATCH(C742,AdditionalVehs!$C$46:$C$91),MATCH(D742,AdditionalVehs!$AA$45:$AJ$45))</f>
        <v>#REF!</v>
      </c>
      <c r="AF742" s="89" t="e">
        <f t="shared" si="312"/>
        <v>#REF!</v>
      </c>
      <c r="AG742" s="89" t="e">
        <f>AdditionalVehs!$C$27</f>
        <v>#REF!</v>
      </c>
    </row>
    <row r="743" spans="1:33" x14ac:dyDescent="0.2">
      <c r="A743" s="91" t="s">
        <v>2853</v>
      </c>
      <c r="B743" s="349" t="s">
        <v>2854</v>
      </c>
      <c r="C743" s="39" t="s">
        <v>2852</v>
      </c>
      <c r="D743" s="39">
        <v>2015</v>
      </c>
      <c r="E743" s="85" t="e">
        <f>#REF!*INDEX(AdditionalVehs!$AA$46:$AK$91,MATCH($C743,AdditionalVehs!$C$46:$C$91,0),MATCH(E$7,AdditionalVehs!$AA$45:$AK$45,0))</f>
        <v>#REF!</v>
      </c>
      <c r="F743" s="85" t="e">
        <f>#REF!*INDEX(AdditionalVehs!$AA$46:$AK$91,MATCH($C743,AdditionalVehs!$C$46:$C$91,0),MATCH(F$7,AdditionalVehs!$AA$45:$AK$45,0))</f>
        <v>#REF!</v>
      </c>
      <c r="G743" s="85" t="e">
        <f>#REF!*INDEX(AdditionalVehs!$AA$46:$AK$91,MATCH($C743,AdditionalVehs!$C$46:$C$91,0),MATCH(G$7,AdditionalVehs!$AA$45:$AK$45,0))</f>
        <v>#REF!</v>
      </c>
      <c r="H743" s="85" t="e">
        <f>#REF!*INDEX(AdditionalVehs!$AA$46:$AK$91,MATCH($C743,AdditionalVehs!$C$46:$C$91,0),MATCH(H$7,AdditionalVehs!$AA$45:$AK$45,0))</f>
        <v>#REF!</v>
      </c>
      <c r="I743" s="85" t="e">
        <f>#REF!*INDEX(AdditionalVehs!$AA$46:$AK$91,MATCH($C743,AdditionalVehs!$C$46:$C$91,0),MATCH(I$7,AdditionalVehs!$AA$45:$AK$45,0))</f>
        <v>#REF!</v>
      </c>
      <c r="J743" s="85" t="e">
        <f>#REF!*INDEX(AdditionalVehs!$AA$46:$AK$91,MATCH($C743,AdditionalVehs!$C$46:$C$91,0),MATCH(J$7,AdditionalVehs!$AA$45:$AK$45,0))</f>
        <v>#REF!</v>
      </c>
      <c r="K743" s="85" t="e">
        <f>#REF!*INDEX(AdditionalVehs!$AA$46:$AK$91,MATCH($C743,AdditionalVehs!$C$46:$C$91,0),MATCH(K$7,AdditionalVehs!$AA$45:$AK$45,0))</f>
        <v>#REF!</v>
      </c>
      <c r="L743" s="85" t="e">
        <f>#REF!*INDEX(AdditionalVehs!$AA$46:$AK$91,MATCH($C743,AdditionalVehs!$C$46:$C$91,0),MATCH(L$7,AdditionalVehs!$AA$45:$AK$45,0))</f>
        <v>#REF!</v>
      </c>
      <c r="M743" s="85" t="e">
        <f>#REF!*INDEX(AdditionalVehs!$AA$46:$AK$91,MATCH($C743,AdditionalVehs!$C$46:$C$91,0),MATCH(M$7,AdditionalVehs!$AA$45:$AK$45,0))</f>
        <v>#REF!</v>
      </c>
      <c r="N743" s="85" t="e">
        <f>#REF!*INDEX(AdditionalVehs!$AA$46:$AK$91,MATCH($C743,AdditionalVehs!$C$46:$C$91,0),MATCH(N$7,AdditionalVehs!$AA$45:$AK$45,0))</f>
        <v>#REF!</v>
      </c>
      <c r="O743" s="85" t="e">
        <f>#REF!*INDEX(AdditionalVehs!$AA$46:$AK$91,MATCH($C743,AdditionalVehs!$C$46:$C$91,0),MATCH(O$7,AdditionalVehs!$AA$45:$AK$45,0))</f>
        <v>#REF!</v>
      </c>
      <c r="P743" s="86" t="e">
        <f t="shared" ref="P743:P750" si="315">E743/$AI$18*10^6</f>
        <v>#REF!</v>
      </c>
      <c r="Q743" s="86" t="e">
        <f t="shared" si="310"/>
        <v>#REF!</v>
      </c>
      <c r="R743" s="86" t="e">
        <f t="shared" si="309"/>
        <v>#REF!</v>
      </c>
      <c r="S743" s="86" t="e">
        <f t="shared" si="298"/>
        <v>#REF!</v>
      </c>
      <c r="T743" s="86" t="e">
        <f t="shared" si="299"/>
        <v>#REF!</v>
      </c>
      <c r="U743" s="86" t="e">
        <f t="shared" si="300"/>
        <v>#REF!</v>
      </c>
      <c r="V743" s="86" t="e">
        <f t="shared" si="301"/>
        <v>#REF!</v>
      </c>
      <c r="W743" s="86" t="e">
        <f t="shared" si="302"/>
        <v>#REF!</v>
      </c>
      <c r="X743" s="86" t="e">
        <f t="shared" si="303"/>
        <v>#REF!</v>
      </c>
      <c r="Y743" s="86" t="e">
        <f t="shared" si="304"/>
        <v>#REF!</v>
      </c>
      <c r="Z743" s="86" t="e">
        <f t="shared" si="305"/>
        <v>#REF!</v>
      </c>
      <c r="AA743" s="39">
        <v>473</v>
      </c>
      <c r="AB743" s="88" t="e">
        <f>AA743*#REF!/$AI$18*10^3</f>
        <v>#REF!</v>
      </c>
      <c r="AC743" s="89" t="e">
        <f>INDEX(AdditionalVehs!$E$46:$N$91,MATCH(C743,AdditionalVehs!$C$46:$C$91),MATCH(D743,AdditionalVehs!$E$45:$N$45))</f>
        <v>#REF!</v>
      </c>
      <c r="AD743" s="89" t="e">
        <f t="shared" si="307"/>
        <v>#REF!</v>
      </c>
      <c r="AE743" s="89" t="e">
        <f>INDEX(AdditionalVehs!$P$46:$Y$91,MATCH(C743,AdditionalVehs!$C$46:$C$91),MATCH(D743,AdditionalVehs!$AA$45:$AJ$45))</f>
        <v>#REF!</v>
      </c>
      <c r="AF743" s="89" t="e">
        <f t="shared" si="312"/>
        <v>#REF!</v>
      </c>
      <c r="AG743" s="89" t="e">
        <f>AdditionalVehs!$C$27</f>
        <v>#REF!</v>
      </c>
    </row>
    <row r="744" spans="1:33" x14ac:dyDescent="0.2">
      <c r="A744" s="91" t="s">
        <v>2855</v>
      </c>
      <c r="B744" s="349" t="s">
        <v>2856</v>
      </c>
      <c r="C744" s="39" t="s">
        <v>2852</v>
      </c>
      <c r="D744" s="39">
        <v>2020</v>
      </c>
      <c r="E744" s="85" t="e">
        <f>#REF!*INDEX(AdditionalVehs!$AA$46:$AK$91,MATCH($C744,AdditionalVehs!$C$46:$C$91,0),MATCH(E$7,AdditionalVehs!$AA$45:$AK$45,0))</f>
        <v>#REF!</v>
      </c>
      <c r="F744" s="85" t="e">
        <f>#REF!*INDEX(AdditionalVehs!$AA$46:$AK$91,MATCH($C744,AdditionalVehs!$C$46:$C$91,0),MATCH(F$7,AdditionalVehs!$AA$45:$AK$45,0))</f>
        <v>#REF!</v>
      </c>
      <c r="G744" s="85" t="e">
        <f>#REF!*INDEX(AdditionalVehs!$AA$46:$AK$91,MATCH($C744,AdditionalVehs!$C$46:$C$91,0),MATCH(G$7,AdditionalVehs!$AA$45:$AK$45,0))</f>
        <v>#REF!</v>
      </c>
      <c r="H744" s="85" t="e">
        <f>#REF!*INDEX(AdditionalVehs!$AA$46:$AK$91,MATCH($C744,AdditionalVehs!$C$46:$C$91,0),MATCH(H$7,AdditionalVehs!$AA$45:$AK$45,0))</f>
        <v>#REF!</v>
      </c>
      <c r="I744" s="85" t="e">
        <f>#REF!*INDEX(AdditionalVehs!$AA$46:$AK$91,MATCH($C744,AdditionalVehs!$C$46:$C$91,0),MATCH(I$7,AdditionalVehs!$AA$45:$AK$45,0))</f>
        <v>#REF!</v>
      </c>
      <c r="J744" s="85" t="e">
        <f>#REF!*INDEX(AdditionalVehs!$AA$46:$AK$91,MATCH($C744,AdditionalVehs!$C$46:$C$91,0),MATCH(J$7,AdditionalVehs!$AA$45:$AK$45,0))</f>
        <v>#REF!</v>
      </c>
      <c r="K744" s="85" t="e">
        <f>#REF!*INDEX(AdditionalVehs!$AA$46:$AK$91,MATCH($C744,AdditionalVehs!$C$46:$C$91,0),MATCH(K$7,AdditionalVehs!$AA$45:$AK$45,0))</f>
        <v>#REF!</v>
      </c>
      <c r="L744" s="85" t="e">
        <f>#REF!*INDEX(AdditionalVehs!$AA$46:$AK$91,MATCH($C744,AdditionalVehs!$C$46:$C$91,0),MATCH(L$7,AdditionalVehs!$AA$45:$AK$45,0))</f>
        <v>#REF!</v>
      </c>
      <c r="M744" s="85" t="e">
        <f>#REF!*INDEX(AdditionalVehs!$AA$46:$AK$91,MATCH($C744,AdditionalVehs!$C$46:$C$91,0),MATCH(M$7,AdditionalVehs!$AA$45:$AK$45,0))</f>
        <v>#REF!</v>
      </c>
      <c r="N744" s="85" t="e">
        <f>#REF!*INDEX(AdditionalVehs!$AA$46:$AK$91,MATCH($C744,AdditionalVehs!$C$46:$C$91,0),MATCH(N$7,AdditionalVehs!$AA$45:$AK$45,0))</f>
        <v>#REF!</v>
      </c>
      <c r="O744" s="85" t="e">
        <f>#REF!*INDEX(AdditionalVehs!$AA$46:$AK$91,MATCH($C744,AdditionalVehs!$C$46:$C$91,0),MATCH(O$7,AdditionalVehs!$AA$45:$AK$45,0))</f>
        <v>#REF!</v>
      </c>
      <c r="P744" s="86" t="e">
        <f t="shared" si="315"/>
        <v>#REF!</v>
      </c>
      <c r="Q744" s="86" t="e">
        <f t="shared" si="310"/>
        <v>#REF!</v>
      </c>
      <c r="R744" s="86" t="e">
        <f t="shared" si="309"/>
        <v>#REF!</v>
      </c>
      <c r="S744" s="86" t="e">
        <f t="shared" si="298"/>
        <v>#REF!</v>
      </c>
      <c r="T744" s="86" t="e">
        <f t="shared" si="299"/>
        <v>#REF!</v>
      </c>
      <c r="U744" s="86" t="e">
        <f t="shared" si="300"/>
        <v>#REF!</v>
      </c>
      <c r="V744" s="86" t="e">
        <f t="shared" si="301"/>
        <v>#REF!</v>
      </c>
      <c r="W744" s="86" t="e">
        <f t="shared" si="302"/>
        <v>#REF!</v>
      </c>
      <c r="X744" s="86" t="e">
        <f t="shared" si="303"/>
        <v>#REF!</v>
      </c>
      <c r="Y744" s="86" t="e">
        <f t="shared" si="304"/>
        <v>#REF!</v>
      </c>
      <c r="Z744" s="86" t="e">
        <f t="shared" si="305"/>
        <v>#REF!</v>
      </c>
      <c r="AA744" s="39">
        <v>473</v>
      </c>
      <c r="AB744" s="88" t="e">
        <f>AA744*#REF!/$AI$18*10^3</f>
        <v>#REF!</v>
      </c>
      <c r="AC744" s="89" t="e">
        <f>INDEX(AdditionalVehs!$E$46:$N$91,MATCH(C744,AdditionalVehs!$C$46:$C$91),MATCH(D744,AdditionalVehs!$E$45:$N$45))</f>
        <v>#REF!</v>
      </c>
      <c r="AD744" s="89" t="e">
        <f t="shared" si="307"/>
        <v>#REF!</v>
      </c>
      <c r="AE744" s="89" t="e">
        <f>INDEX(AdditionalVehs!$P$46:$Y$91,MATCH(C744,AdditionalVehs!$C$46:$C$91),MATCH(D744,AdditionalVehs!$AA$45:$AJ$45))</f>
        <v>#REF!</v>
      </c>
      <c r="AF744" s="89" t="e">
        <f t="shared" si="312"/>
        <v>#REF!</v>
      </c>
      <c r="AG744" s="89" t="e">
        <f>AdditionalVehs!$C$27</f>
        <v>#REF!</v>
      </c>
    </row>
    <row r="745" spans="1:33" x14ac:dyDescent="0.2">
      <c r="A745" s="91" t="s">
        <v>2857</v>
      </c>
      <c r="B745" s="349" t="s">
        <v>2858</v>
      </c>
      <c r="C745" s="39" t="s">
        <v>2852</v>
      </c>
      <c r="D745" s="39">
        <v>2025</v>
      </c>
      <c r="E745" s="85" t="e">
        <f>#REF!*INDEX(AdditionalVehs!$AA$46:$AK$91,MATCH($C745,AdditionalVehs!$C$46:$C$91,0),MATCH(E$7,AdditionalVehs!$AA$45:$AK$45,0))</f>
        <v>#REF!</v>
      </c>
      <c r="F745" s="85" t="e">
        <f>#REF!*INDEX(AdditionalVehs!$AA$46:$AK$91,MATCH($C745,AdditionalVehs!$C$46:$C$91,0),MATCH(F$7,AdditionalVehs!$AA$45:$AK$45,0))</f>
        <v>#REF!</v>
      </c>
      <c r="G745" s="85" t="e">
        <f>#REF!*INDEX(AdditionalVehs!$AA$46:$AK$91,MATCH($C745,AdditionalVehs!$C$46:$C$91,0),MATCH(G$7,AdditionalVehs!$AA$45:$AK$45,0))</f>
        <v>#REF!</v>
      </c>
      <c r="H745" s="85" t="e">
        <f>#REF!*INDEX(AdditionalVehs!$AA$46:$AK$91,MATCH($C745,AdditionalVehs!$C$46:$C$91,0),MATCH(H$7,AdditionalVehs!$AA$45:$AK$45,0))</f>
        <v>#REF!</v>
      </c>
      <c r="I745" s="85" t="e">
        <f>#REF!*INDEX(AdditionalVehs!$AA$46:$AK$91,MATCH($C745,AdditionalVehs!$C$46:$C$91,0),MATCH(I$7,AdditionalVehs!$AA$45:$AK$45,0))</f>
        <v>#REF!</v>
      </c>
      <c r="J745" s="85" t="e">
        <f>#REF!*INDEX(AdditionalVehs!$AA$46:$AK$91,MATCH($C745,AdditionalVehs!$C$46:$C$91,0),MATCH(J$7,AdditionalVehs!$AA$45:$AK$45,0))</f>
        <v>#REF!</v>
      </c>
      <c r="K745" s="85" t="e">
        <f>#REF!*INDEX(AdditionalVehs!$AA$46:$AK$91,MATCH($C745,AdditionalVehs!$C$46:$C$91,0),MATCH(K$7,AdditionalVehs!$AA$45:$AK$45,0))</f>
        <v>#REF!</v>
      </c>
      <c r="L745" s="85" t="e">
        <f>#REF!*INDEX(AdditionalVehs!$AA$46:$AK$91,MATCH($C745,AdditionalVehs!$C$46:$C$91,0),MATCH(L$7,AdditionalVehs!$AA$45:$AK$45,0))</f>
        <v>#REF!</v>
      </c>
      <c r="M745" s="85" t="e">
        <f>#REF!*INDEX(AdditionalVehs!$AA$46:$AK$91,MATCH($C745,AdditionalVehs!$C$46:$C$91,0),MATCH(M$7,AdditionalVehs!$AA$45:$AK$45,0))</f>
        <v>#REF!</v>
      </c>
      <c r="N745" s="85" t="e">
        <f>#REF!*INDEX(AdditionalVehs!$AA$46:$AK$91,MATCH($C745,AdditionalVehs!$C$46:$C$91,0),MATCH(N$7,AdditionalVehs!$AA$45:$AK$45,0))</f>
        <v>#REF!</v>
      </c>
      <c r="O745" s="85" t="e">
        <f>#REF!*INDEX(AdditionalVehs!$AA$46:$AK$91,MATCH($C745,AdditionalVehs!$C$46:$C$91,0),MATCH(O$7,AdditionalVehs!$AA$45:$AK$45,0))</f>
        <v>#REF!</v>
      </c>
      <c r="P745" s="86" t="e">
        <f t="shared" si="315"/>
        <v>#REF!</v>
      </c>
      <c r="Q745" s="86" t="e">
        <f t="shared" si="310"/>
        <v>#REF!</v>
      </c>
      <c r="R745" s="86" t="e">
        <f t="shared" si="309"/>
        <v>#REF!</v>
      </c>
      <c r="S745" s="86" t="e">
        <f t="shared" si="298"/>
        <v>#REF!</v>
      </c>
      <c r="T745" s="86" t="e">
        <f t="shared" si="299"/>
        <v>#REF!</v>
      </c>
      <c r="U745" s="86" t="e">
        <f t="shared" si="300"/>
        <v>#REF!</v>
      </c>
      <c r="V745" s="86" t="e">
        <f t="shared" si="301"/>
        <v>#REF!</v>
      </c>
      <c r="W745" s="86" t="e">
        <f t="shared" si="302"/>
        <v>#REF!</v>
      </c>
      <c r="X745" s="86" t="e">
        <f t="shared" si="303"/>
        <v>#REF!</v>
      </c>
      <c r="Y745" s="86" t="e">
        <f t="shared" si="304"/>
        <v>#REF!</v>
      </c>
      <c r="Z745" s="86" t="e">
        <f t="shared" si="305"/>
        <v>#REF!</v>
      </c>
      <c r="AA745" s="39">
        <v>473</v>
      </c>
      <c r="AB745" s="88" t="e">
        <f>AA745*#REF!/$AI$18*10^3</f>
        <v>#REF!</v>
      </c>
      <c r="AC745" s="89" t="e">
        <f>INDEX(AdditionalVehs!$E$46:$N$91,MATCH(C745,AdditionalVehs!$C$46:$C$91),MATCH(D745,AdditionalVehs!$E$45:$N$45))</f>
        <v>#REF!</v>
      </c>
      <c r="AD745" s="89" t="e">
        <f t="shared" si="307"/>
        <v>#REF!</v>
      </c>
      <c r="AE745" s="89" t="e">
        <f>INDEX(AdditionalVehs!$P$46:$Y$91,MATCH(C745,AdditionalVehs!$C$46:$C$91),MATCH(D745,AdditionalVehs!$AA$45:$AJ$45))</f>
        <v>#REF!</v>
      </c>
      <c r="AF745" s="89" t="e">
        <f t="shared" si="312"/>
        <v>#REF!</v>
      </c>
      <c r="AG745" s="89" t="e">
        <f>AdditionalVehs!$C$27</f>
        <v>#REF!</v>
      </c>
    </row>
    <row r="746" spans="1:33" x14ac:dyDescent="0.2">
      <c r="A746" s="91" t="s">
        <v>2859</v>
      </c>
      <c r="B746" s="349" t="s">
        <v>2860</v>
      </c>
      <c r="C746" s="39" t="s">
        <v>2852</v>
      </c>
      <c r="D746" s="39">
        <v>2030</v>
      </c>
      <c r="E746" s="85" t="e">
        <f>#REF!*INDEX(AdditionalVehs!$AA$46:$AK$91,MATCH($C746,AdditionalVehs!$C$46:$C$91,0),MATCH(E$7,AdditionalVehs!$AA$45:$AK$45,0))</f>
        <v>#REF!</v>
      </c>
      <c r="F746" s="85" t="e">
        <f>#REF!*INDEX(AdditionalVehs!$AA$46:$AK$91,MATCH($C746,AdditionalVehs!$C$46:$C$91,0),MATCH(F$7,AdditionalVehs!$AA$45:$AK$45,0))</f>
        <v>#REF!</v>
      </c>
      <c r="G746" s="85" t="e">
        <f>#REF!*INDEX(AdditionalVehs!$AA$46:$AK$91,MATCH($C746,AdditionalVehs!$C$46:$C$91,0),MATCH(G$7,AdditionalVehs!$AA$45:$AK$45,0))</f>
        <v>#REF!</v>
      </c>
      <c r="H746" s="85" t="e">
        <f>#REF!*INDEX(AdditionalVehs!$AA$46:$AK$91,MATCH($C746,AdditionalVehs!$C$46:$C$91,0),MATCH(H$7,AdditionalVehs!$AA$45:$AK$45,0))</f>
        <v>#REF!</v>
      </c>
      <c r="I746" s="85" t="e">
        <f>#REF!*INDEX(AdditionalVehs!$AA$46:$AK$91,MATCH($C746,AdditionalVehs!$C$46:$C$91,0),MATCH(I$7,AdditionalVehs!$AA$45:$AK$45,0))</f>
        <v>#REF!</v>
      </c>
      <c r="J746" s="85" t="e">
        <f>#REF!*INDEX(AdditionalVehs!$AA$46:$AK$91,MATCH($C746,AdditionalVehs!$C$46:$C$91,0),MATCH(J$7,AdditionalVehs!$AA$45:$AK$45,0))</f>
        <v>#REF!</v>
      </c>
      <c r="K746" s="85" t="e">
        <f>#REF!*INDEX(AdditionalVehs!$AA$46:$AK$91,MATCH($C746,AdditionalVehs!$C$46:$C$91,0),MATCH(K$7,AdditionalVehs!$AA$45:$AK$45,0))</f>
        <v>#REF!</v>
      </c>
      <c r="L746" s="85" t="e">
        <f>#REF!*INDEX(AdditionalVehs!$AA$46:$AK$91,MATCH($C746,AdditionalVehs!$C$46:$C$91,0),MATCH(L$7,AdditionalVehs!$AA$45:$AK$45,0))</f>
        <v>#REF!</v>
      </c>
      <c r="M746" s="85" t="e">
        <f>#REF!*INDEX(AdditionalVehs!$AA$46:$AK$91,MATCH($C746,AdditionalVehs!$C$46:$C$91,0),MATCH(M$7,AdditionalVehs!$AA$45:$AK$45,0))</f>
        <v>#REF!</v>
      </c>
      <c r="N746" s="85" t="e">
        <f>#REF!*INDEX(AdditionalVehs!$AA$46:$AK$91,MATCH($C746,AdditionalVehs!$C$46:$C$91,0),MATCH(N$7,AdditionalVehs!$AA$45:$AK$45,0))</f>
        <v>#REF!</v>
      </c>
      <c r="O746" s="85" t="e">
        <f>#REF!*INDEX(AdditionalVehs!$AA$46:$AK$91,MATCH($C746,AdditionalVehs!$C$46:$C$91,0),MATCH(O$7,AdditionalVehs!$AA$45:$AK$45,0))</f>
        <v>#REF!</v>
      </c>
      <c r="P746" s="86" t="e">
        <f t="shared" si="315"/>
        <v>#REF!</v>
      </c>
      <c r="Q746" s="86" t="e">
        <f t="shared" si="310"/>
        <v>#REF!</v>
      </c>
      <c r="R746" s="86" t="e">
        <f t="shared" si="309"/>
        <v>#REF!</v>
      </c>
      <c r="S746" s="86" t="e">
        <f t="shared" si="298"/>
        <v>#REF!</v>
      </c>
      <c r="T746" s="86" t="e">
        <f t="shared" si="299"/>
        <v>#REF!</v>
      </c>
      <c r="U746" s="86" t="e">
        <f t="shared" si="300"/>
        <v>#REF!</v>
      </c>
      <c r="V746" s="86" t="e">
        <f t="shared" si="301"/>
        <v>#REF!</v>
      </c>
      <c r="W746" s="86" t="e">
        <f t="shared" si="302"/>
        <v>#REF!</v>
      </c>
      <c r="X746" s="86" t="e">
        <f t="shared" si="303"/>
        <v>#REF!</v>
      </c>
      <c r="Y746" s="86" t="e">
        <f t="shared" si="304"/>
        <v>#REF!</v>
      </c>
      <c r="Z746" s="86" t="e">
        <f t="shared" si="305"/>
        <v>#REF!</v>
      </c>
      <c r="AA746" s="39">
        <v>473</v>
      </c>
      <c r="AB746" s="88" t="e">
        <f>AA746*#REF!/$AI$18*10^3</f>
        <v>#REF!</v>
      </c>
      <c r="AC746" s="89" t="e">
        <f>INDEX(AdditionalVehs!$E$46:$N$91,MATCH(C746,AdditionalVehs!$C$46:$C$91),MATCH(D746,AdditionalVehs!$E$45:$N$45))</f>
        <v>#REF!</v>
      </c>
      <c r="AD746" s="89" t="e">
        <f t="shared" si="307"/>
        <v>#REF!</v>
      </c>
      <c r="AE746" s="89" t="e">
        <f>INDEX(AdditionalVehs!$P$46:$Y$91,MATCH(C746,AdditionalVehs!$C$46:$C$91),MATCH(D746,AdditionalVehs!$AA$45:$AJ$45))</f>
        <v>#REF!</v>
      </c>
      <c r="AF746" s="89" t="e">
        <f t="shared" si="312"/>
        <v>#REF!</v>
      </c>
      <c r="AG746" s="89" t="e">
        <f>AdditionalVehs!$C$27</f>
        <v>#REF!</v>
      </c>
    </row>
    <row r="747" spans="1:33" x14ac:dyDescent="0.2">
      <c r="A747" s="91" t="s">
        <v>2861</v>
      </c>
      <c r="B747" s="349" t="s">
        <v>2862</v>
      </c>
      <c r="C747" s="39" t="s">
        <v>2852</v>
      </c>
      <c r="D747" s="39">
        <v>2035</v>
      </c>
      <c r="E747" s="85" t="e">
        <f>#REF!*INDEX(AdditionalVehs!$AA$46:$AK$91,MATCH($C747,AdditionalVehs!$C$46:$C$91,0),MATCH(E$7,AdditionalVehs!$AA$45:$AK$45,0))</f>
        <v>#REF!</v>
      </c>
      <c r="F747" s="85" t="e">
        <f>#REF!*INDEX(AdditionalVehs!$AA$46:$AK$91,MATCH($C747,AdditionalVehs!$C$46:$C$91,0),MATCH(F$7,AdditionalVehs!$AA$45:$AK$45,0))</f>
        <v>#REF!</v>
      </c>
      <c r="G747" s="85" t="e">
        <f>#REF!*INDEX(AdditionalVehs!$AA$46:$AK$91,MATCH($C747,AdditionalVehs!$C$46:$C$91,0),MATCH(G$7,AdditionalVehs!$AA$45:$AK$45,0))</f>
        <v>#REF!</v>
      </c>
      <c r="H747" s="85" t="e">
        <f>#REF!*INDEX(AdditionalVehs!$AA$46:$AK$91,MATCH($C747,AdditionalVehs!$C$46:$C$91,0),MATCH(H$7,AdditionalVehs!$AA$45:$AK$45,0))</f>
        <v>#REF!</v>
      </c>
      <c r="I747" s="85" t="e">
        <f>#REF!*INDEX(AdditionalVehs!$AA$46:$AK$91,MATCH($C747,AdditionalVehs!$C$46:$C$91,0),MATCH(I$7,AdditionalVehs!$AA$45:$AK$45,0))</f>
        <v>#REF!</v>
      </c>
      <c r="J747" s="85" t="e">
        <f>#REF!*INDEX(AdditionalVehs!$AA$46:$AK$91,MATCH($C747,AdditionalVehs!$C$46:$C$91,0),MATCH(J$7,AdditionalVehs!$AA$45:$AK$45,0))</f>
        <v>#REF!</v>
      </c>
      <c r="K747" s="85" t="e">
        <f>#REF!*INDEX(AdditionalVehs!$AA$46:$AK$91,MATCH($C747,AdditionalVehs!$C$46:$C$91,0),MATCH(K$7,AdditionalVehs!$AA$45:$AK$45,0))</f>
        <v>#REF!</v>
      </c>
      <c r="L747" s="85" t="e">
        <f>#REF!*INDEX(AdditionalVehs!$AA$46:$AK$91,MATCH($C747,AdditionalVehs!$C$46:$C$91,0),MATCH(L$7,AdditionalVehs!$AA$45:$AK$45,0))</f>
        <v>#REF!</v>
      </c>
      <c r="M747" s="85" t="e">
        <f>#REF!*INDEX(AdditionalVehs!$AA$46:$AK$91,MATCH($C747,AdditionalVehs!$C$46:$C$91,0),MATCH(M$7,AdditionalVehs!$AA$45:$AK$45,0))</f>
        <v>#REF!</v>
      </c>
      <c r="N747" s="85" t="e">
        <f>#REF!*INDEX(AdditionalVehs!$AA$46:$AK$91,MATCH($C747,AdditionalVehs!$C$46:$C$91,0),MATCH(N$7,AdditionalVehs!$AA$45:$AK$45,0))</f>
        <v>#REF!</v>
      </c>
      <c r="O747" s="85" t="e">
        <f>#REF!*INDEX(AdditionalVehs!$AA$46:$AK$91,MATCH($C747,AdditionalVehs!$C$46:$C$91,0),MATCH(O$7,AdditionalVehs!$AA$45:$AK$45,0))</f>
        <v>#REF!</v>
      </c>
      <c r="P747" s="86" t="e">
        <f t="shared" si="315"/>
        <v>#REF!</v>
      </c>
      <c r="Q747" s="86" t="e">
        <f t="shared" si="310"/>
        <v>#REF!</v>
      </c>
      <c r="R747" s="86" t="e">
        <f t="shared" si="309"/>
        <v>#REF!</v>
      </c>
      <c r="S747" s="86" t="e">
        <f t="shared" si="298"/>
        <v>#REF!</v>
      </c>
      <c r="T747" s="86" t="e">
        <f t="shared" si="299"/>
        <v>#REF!</v>
      </c>
      <c r="U747" s="86" t="e">
        <f t="shared" si="300"/>
        <v>#REF!</v>
      </c>
      <c r="V747" s="86" t="e">
        <f t="shared" si="301"/>
        <v>#REF!</v>
      </c>
      <c r="W747" s="86" t="e">
        <f t="shared" si="302"/>
        <v>#REF!</v>
      </c>
      <c r="X747" s="86" t="e">
        <f t="shared" si="303"/>
        <v>#REF!</v>
      </c>
      <c r="Y747" s="86" t="e">
        <f t="shared" si="304"/>
        <v>#REF!</v>
      </c>
      <c r="Z747" s="86" t="e">
        <f t="shared" si="305"/>
        <v>#REF!</v>
      </c>
      <c r="AA747" s="39">
        <v>473</v>
      </c>
      <c r="AB747" s="88" t="e">
        <f>AA747*#REF!/$AI$18*10^3</f>
        <v>#REF!</v>
      </c>
      <c r="AC747" s="89" t="e">
        <f>INDEX(AdditionalVehs!$E$46:$N$91,MATCH(C747,AdditionalVehs!$C$46:$C$91),MATCH(D747,AdditionalVehs!$E$45:$N$45))</f>
        <v>#REF!</v>
      </c>
      <c r="AD747" s="89" t="e">
        <f t="shared" si="307"/>
        <v>#REF!</v>
      </c>
      <c r="AE747" s="89" t="e">
        <f>INDEX(AdditionalVehs!$P$46:$Y$91,MATCH(C747,AdditionalVehs!$C$46:$C$91),MATCH(D747,AdditionalVehs!$AA$45:$AJ$45))</f>
        <v>#REF!</v>
      </c>
      <c r="AF747" s="89" t="e">
        <f t="shared" si="312"/>
        <v>#REF!</v>
      </c>
      <c r="AG747" s="89" t="e">
        <f>AdditionalVehs!$C$27</f>
        <v>#REF!</v>
      </c>
    </row>
    <row r="748" spans="1:33" x14ac:dyDescent="0.2">
      <c r="A748" s="91" t="s">
        <v>2863</v>
      </c>
      <c r="B748" s="349" t="s">
        <v>2864</v>
      </c>
      <c r="C748" s="39" t="s">
        <v>2852</v>
      </c>
      <c r="D748" s="39">
        <v>2040</v>
      </c>
      <c r="E748" s="85" t="e">
        <f>#REF!*INDEX(AdditionalVehs!$AA$46:$AK$91,MATCH($C748,AdditionalVehs!$C$46:$C$91,0),MATCH(E$7,AdditionalVehs!$AA$45:$AK$45,0))</f>
        <v>#REF!</v>
      </c>
      <c r="F748" s="85" t="e">
        <f>#REF!*INDEX(AdditionalVehs!$AA$46:$AK$91,MATCH($C748,AdditionalVehs!$C$46:$C$91,0),MATCH(F$7,AdditionalVehs!$AA$45:$AK$45,0))</f>
        <v>#REF!</v>
      </c>
      <c r="G748" s="85" t="e">
        <f>#REF!*INDEX(AdditionalVehs!$AA$46:$AK$91,MATCH($C748,AdditionalVehs!$C$46:$C$91,0),MATCH(G$7,AdditionalVehs!$AA$45:$AK$45,0))</f>
        <v>#REF!</v>
      </c>
      <c r="H748" s="85" t="e">
        <f>#REF!*INDEX(AdditionalVehs!$AA$46:$AK$91,MATCH($C748,AdditionalVehs!$C$46:$C$91,0),MATCH(H$7,AdditionalVehs!$AA$45:$AK$45,0))</f>
        <v>#REF!</v>
      </c>
      <c r="I748" s="85" t="e">
        <f>#REF!*INDEX(AdditionalVehs!$AA$46:$AK$91,MATCH($C748,AdditionalVehs!$C$46:$C$91,0),MATCH(I$7,AdditionalVehs!$AA$45:$AK$45,0))</f>
        <v>#REF!</v>
      </c>
      <c r="J748" s="85" t="e">
        <f>#REF!*INDEX(AdditionalVehs!$AA$46:$AK$91,MATCH($C748,AdditionalVehs!$C$46:$C$91,0),MATCH(J$7,AdditionalVehs!$AA$45:$AK$45,0))</f>
        <v>#REF!</v>
      </c>
      <c r="K748" s="85" t="e">
        <f>#REF!*INDEX(AdditionalVehs!$AA$46:$AK$91,MATCH($C748,AdditionalVehs!$C$46:$C$91,0),MATCH(K$7,AdditionalVehs!$AA$45:$AK$45,0))</f>
        <v>#REF!</v>
      </c>
      <c r="L748" s="85" t="e">
        <f>#REF!*INDEX(AdditionalVehs!$AA$46:$AK$91,MATCH($C748,AdditionalVehs!$C$46:$C$91,0),MATCH(L$7,AdditionalVehs!$AA$45:$AK$45,0))</f>
        <v>#REF!</v>
      </c>
      <c r="M748" s="85" t="e">
        <f>#REF!*INDEX(AdditionalVehs!$AA$46:$AK$91,MATCH($C748,AdditionalVehs!$C$46:$C$91,0),MATCH(M$7,AdditionalVehs!$AA$45:$AK$45,0))</f>
        <v>#REF!</v>
      </c>
      <c r="N748" s="85" t="e">
        <f>#REF!*INDEX(AdditionalVehs!$AA$46:$AK$91,MATCH($C748,AdditionalVehs!$C$46:$C$91,0),MATCH(N$7,AdditionalVehs!$AA$45:$AK$45,0))</f>
        <v>#REF!</v>
      </c>
      <c r="O748" s="85" t="e">
        <f>#REF!*INDEX(AdditionalVehs!$AA$46:$AK$91,MATCH($C748,AdditionalVehs!$C$46:$C$91,0),MATCH(O$7,AdditionalVehs!$AA$45:$AK$45,0))</f>
        <v>#REF!</v>
      </c>
      <c r="P748" s="86" t="e">
        <f t="shared" si="315"/>
        <v>#REF!</v>
      </c>
      <c r="Q748" s="86" t="e">
        <f t="shared" si="310"/>
        <v>#REF!</v>
      </c>
      <c r="R748" s="86" t="e">
        <f t="shared" si="309"/>
        <v>#REF!</v>
      </c>
      <c r="S748" s="86" t="e">
        <f t="shared" si="298"/>
        <v>#REF!</v>
      </c>
      <c r="T748" s="86" t="e">
        <f t="shared" si="299"/>
        <v>#REF!</v>
      </c>
      <c r="U748" s="86" t="e">
        <f t="shared" si="300"/>
        <v>#REF!</v>
      </c>
      <c r="V748" s="86" t="e">
        <f t="shared" si="301"/>
        <v>#REF!</v>
      </c>
      <c r="W748" s="86" t="e">
        <f t="shared" si="302"/>
        <v>#REF!</v>
      </c>
      <c r="X748" s="86" t="e">
        <f t="shared" si="303"/>
        <v>#REF!</v>
      </c>
      <c r="Y748" s="86" t="e">
        <f t="shared" si="304"/>
        <v>#REF!</v>
      </c>
      <c r="Z748" s="86" t="e">
        <f t="shared" si="305"/>
        <v>#REF!</v>
      </c>
      <c r="AA748" s="39">
        <v>473</v>
      </c>
      <c r="AB748" s="88" t="e">
        <f>AA748*#REF!/$AI$18*10^3</f>
        <v>#REF!</v>
      </c>
      <c r="AC748" s="89" t="e">
        <f>INDEX(AdditionalVehs!$E$46:$N$91,MATCH(C748,AdditionalVehs!$C$46:$C$91),MATCH(D748,AdditionalVehs!$E$45:$N$45))</f>
        <v>#REF!</v>
      </c>
      <c r="AD748" s="89" t="e">
        <f t="shared" si="307"/>
        <v>#REF!</v>
      </c>
      <c r="AE748" s="89" t="e">
        <f>INDEX(AdditionalVehs!$P$46:$Y$91,MATCH(C748,AdditionalVehs!$C$46:$C$91),MATCH(D748,AdditionalVehs!$AA$45:$AJ$45))</f>
        <v>#REF!</v>
      </c>
      <c r="AF748" s="89" t="e">
        <f t="shared" si="312"/>
        <v>#REF!</v>
      </c>
      <c r="AG748" s="89" t="e">
        <f>AdditionalVehs!$C$27</f>
        <v>#REF!</v>
      </c>
    </row>
    <row r="749" spans="1:33" x14ac:dyDescent="0.2">
      <c r="A749" s="91" t="s">
        <v>2865</v>
      </c>
      <c r="B749" s="349" t="s">
        <v>2866</v>
      </c>
      <c r="C749" s="39" t="s">
        <v>2852</v>
      </c>
      <c r="D749" s="39">
        <v>2045</v>
      </c>
      <c r="E749" s="85" t="e">
        <f>#REF!*INDEX(AdditionalVehs!$AA$46:$AK$91,MATCH($C749,AdditionalVehs!$C$46:$C$91,0),MATCH(E$7,AdditionalVehs!$AA$45:$AK$45,0))</f>
        <v>#REF!</v>
      </c>
      <c r="F749" s="85" t="e">
        <f>#REF!*INDEX(AdditionalVehs!$AA$46:$AK$91,MATCH($C749,AdditionalVehs!$C$46:$C$91,0),MATCH(F$7,AdditionalVehs!$AA$45:$AK$45,0))</f>
        <v>#REF!</v>
      </c>
      <c r="G749" s="85" t="e">
        <f>#REF!*INDEX(AdditionalVehs!$AA$46:$AK$91,MATCH($C749,AdditionalVehs!$C$46:$C$91,0),MATCH(G$7,AdditionalVehs!$AA$45:$AK$45,0))</f>
        <v>#REF!</v>
      </c>
      <c r="H749" s="85" t="e">
        <f>#REF!*INDEX(AdditionalVehs!$AA$46:$AK$91,MATCH($C749,AdditionalVehs!$C$46:$C$91,0),MATCH(H$7,AdditionalVehs!$AA$45:$AK$45,0))</f>
        <v>#REF!</v>
      </c>
      <c r="I749" s="85" t="e">
        <f>#REF!*INDEX(AdditionalVehs!$AA$46:$AK$91,MATCH($C749,AdditionalVehs!$C$46:$C$91,0),MATCH(I$7,AdditionalVehs!$AA$45:$AK$45,0))</f>
        <v>#REF!</v>
      </c>
      <c r="J749" s="85" t="e">
        <f>#REF!*INDEX(AdditionalVehs!$AA$46:$AK$91,MATCH($C749,AdditionalVehs!$C$46:$C$91,0),MATCH(J$7,AdditionalVehs!$AA$45:$AK$45,0))</f>
        <v>#REF!</v>
      </c>
      <c r="K749" s="85" t="e">
        <f>#REF!*INDEX(AdditionalVehs!$AA$46:$AK$91,MATCH($C749,AdditionalVehs!$C$46:$C$91,0),MATCH(K$7,AdditionalVehs!$AA$45:$AK$45,0))</f>
        <v>#REF!</v>
      </c>
      <c r="L749" s="85" t="e">
        <f>#REF!*INDEX(AdditionalVehs!$AA$46:$AK$91,MATCH($C749,AdditionalVehs!$C$46:$C$91,0),MATCH(L$7,AdditionalVehs!$AA$45:$AK$45,0))</f>
        <v>#REF!</v>
      </c>
      <c r="M749" s="85" t="e">
        <f>#REF!*INDEX(AdditionalVehs!$AA$46:$AK$91,MATCH($C749,AdditionalVehs!$C$46:$C$91,0),MATCH(M$7,AdditionalVehs!$AA$45:$AK$45,0))</f>
        <v>#REF!</v>
      </c>
      <c r="N749" s="85" t="e">
        <f>#REF!*INDEX(AdditionalVehs!$AA$46:$AK$91,MATCH($C749,AdditionalVehs!$C$46:$C$91,0),MATCH(N$7,AdditionalVehs!$AA$45:$AK$45,0))</f>
        <v>#REF!</v>
      </c>
      <c r="O749" s="85" t="e">
        <f>#REF!*INDEX(AdditionalVehs!$AA$46:$AK$91,MATCH($C749,AdditionalVehs!$C$46:$C$91,0),MATCH(O$7,AdditionalVehs!$AA$45:$AK$45,0))</f>
        <v>#REF!</v>
      </c>
      <c r="P749" s="86" t="e">
        <f t="shared" si="315"/>
        <v>#REF!</v>
      </c>
      <c r="Q749" s="86" t="e">
        <f t="shared" si="310"/>
        <v>#REF!</v>
      </c>
      <c r="R749" s="86" t="e">
        <f t="shared" si="309"/>
        <v>#REF!</v>
      </c>
      <c r="S749" s="86" t="e">
        <f t="shared" si="298"/>
        <v>#REF!</v>
      </c>
      <c r="T749" s="86" t="e">
        <f t="shared" si="299"/>
        <v>#REF!</v>
      </c>
      <c r="U749" s="86" t="e">
        <f t="shared" si="300"/>
        <v>#REF!</v>
      </c>
      <c r="V749" s="86" t="e">
        <f t="shared" si="301"/>
        <v>#REF!</v>
      </c>
      <c r="W749" s="86" t="e">
        <f t="shared" si="302"/>
        <v>#REF!</v>
      </c>
      <c r="X749" s="86" t="e">
        <f t="shared" si="303"/>
        <v>#REF!</v>
      </c>
      <c r="Y749" s="86" t="e">
        <f t="shared" si="304"/>
        <v>#REF!</v>
      </c>
      <c r="Z749" s="86" t="e">
        <f t="shared" si="305"/>
        <v>#REF!</v>
      </c>
      <c r="AA749" s="39">
        <v>473</v>
      </c>
      <c r="AB749" s="88" t="e">
        <f>AA749*#REF!/$AI$18*10^3</f>
        <v>#REF!</v>
      </c>
      <c r="AC749" s="89" t="e">
        <f>INDEX(AdditionalVehs!$E$46:$N$91,MATCH(C749,AdditionalVehs!$C$46:$C$91),MATCH(D749,AdditionalVehs!$E$45:$N$45))</f>
        <v>#REF!</v>
      </c>
      <c r="AD749" s="89" t="e">
        <f t="shared" si="307"/>
        <v>#REF!</v>
      </c>
      <c r="AE749" s="89" t="e">
        <f>INDEX(AdditionalVehs!$P$46:$Y$91,MATCH(C749,AdditionalVehs!$C$46:$C$91),MATCH(D749,AdditionalVehs!$AA$45:$AJ$45))</f>
        <v>#REF!</v>
      </c>
      <c r="AF749" s="89" t="e">
        <f t="shared" si="312"/>
        <v>#REF!</v>
      </c>
      <c r="AG749" s="89" t="e">
        <f>AdditionalVehs!$C$27</f>
        <v>#REF!</v>
      </c>
    </row>
    <row r="750" spans="1:33" x14ac:dyDescent="0.2">
      <c r="A750" s="91" t="s">
        <v>2867</v>
      </c>
      <c r="B750" s="349" t="s">
        <v>2868</v>
      </c>
      <c r="C750" s="39" t="s">
        <v>2852</v>
      </c>
      <c r="D750" s="39">
        <v>2050</v>
      </c>
      <c r="E750" s="85" t="e">
        <f>#REF!*INDEX(AdditionalVehs!$AA$46:$AK$91,MATCH($C750,AdditionalVehs!$C$46:$C$91,0),MATCH(E$7,AdditionalVehs!$AA$45:$AK$45,0))</f>
        <v>#REF!</v>
      </c>
      <c r="F750" s="85" t="e">
        <f>#REF!*INDEX(AdditionalVehs!$AA$46:$AK$91,MATCH($C750,AdditionalVehs!$C$46:$C$91,0),MATCH(F$7,AdditionalVehs!$AA$45:$AK$45,0))</f>
        <v>#REF!</v>
      </c>
      <c r="G750" s="85" t="e">
        <f>#REF!*INDEX(AdditionalVehs!$AA$46:$AK$91,MATCH($C750,AdditionalVehs!$C$46:$C$91,0),MATCH(G$7,AdditionalVehs!$AA$45:$AK$45,0))</f>
        <v>#REF!</v>
      </c>
      <c r="H750" s="85" t="e">
        <f>#REF!*INDEX(AdditionalVehs!$AA$46:$AK$91,MATCH($C750,AdditionalVehs!$C$46:$C$91,0),MATCH(H$7,AdditionalVehs!$AA$45:$AK$45,0))</f>
        <v>#REF!</v>
      </c>
      <c r="I750" s="85" t="e">
        <f>#REF!*INDEX(AdditionalVehs!$AA$46:$AK$91,MATCH($C750,AdditionalVehs!$C$46:$C$91,0),MATCH(I$7,AdditionalVehs!$AA$45:$AK$45,0))</f>
        <v>#REF!</v>
      </c>
      <c r="J750" s="85" t="e">
        <f>#REF!*INDEX(AdditionalVehs!$AA$46:$AK$91,MATCH($C750,AdditionalVehs!$C$46:$C$91,0),MATCH(J$7,AdditionalVehs!$AA$45:$AK$45,0))</f>
        <v>#REF!</v>
      </c>
      <c r="K750" s="85" t="e">
        <f>#REF!*INDEX(AdditionalVehs!$AA$46:$AK$91,MATCH($C750,AdditionalVehs!$C$46:$C$91,0),MATCH(K$7,AdditionalVehs!$AA$45:$AK$45,0))</f>
        <v>#REF!</v>
      </c>
      <c r="L750" s="85" t="e">
        <f>#REF!*INDEX(AdditionalVehs!$AA$46:$AK$91,MATCH($C750,AdditionalVehs!$C$46:$C$91,0),MATCH(L$7,AdditionalVehs!$AA$45:$AK$45,0))</f>
        <v>#REF!</v>
      </c>
      <c r="M750" s="85" t="e">
        <f>#REF!*INDEX(AdditionalVehs!$AA$46:$AK$91,MATCH($C750,AdditionalVehs!$C$46:$C$91,0),MATCH(M$7,AdditionalVehs!$AA$45:$AK$45,0))</f>
        <v>#REF!</v>
      </c>
      <c r="N750" s="85" t="e">
        <f>#REF!*INDEX(AdditionalVehs!$AA$46:$AK$91,MATCH($C750,AdditionalVehs!$C$46:$C$91,0),MATCH(N$7,AdditionalVehs!$AA$45:$AK$45,0))</f>
        <v>#REF!</v>
      </c>
      <c r="O750" s="85" t="e">
        <f>#REF!*INDEX(AdditionalVehs!$AA$46:$AK$91,MATCH($C750,AdditionalVehs!$C$46:$C$91,0),MATCH(O$7,AdditionalVehs!$AA$45:$AK$45,0))</f>
        <v>#REF!</v>
      </c>
      <c r="P750" s="86" t="e">
        <f t="shared" si="315"/>
        <v>#REF!</v>
      </c>
      <c r="Q750" s="86" t="e">
        <f t="shared" si="310"/>
        <v>#REF!</v>
      </c>
      <c r="R750" s="86" t="e">
        <f t="shared" si="309"/>
        <v>#REF!</v>
      </c>
      <c r="S750" s="86" t="e">
        <f t="shared" si="298"/>
        <v>#REF!</v>
      </c>
      <c r="T750" s="86" t="e">
        <f t="shared" si="299"/>
        <v>#REF!</v>
      </c>
      <c r="U750" s="86" t="e">
        <f t="shared" si="300"/>
        <v>#REF!</v>
      </c>
      <c r="V750" s="86" t="e">
        <f t="shared" si="301"/>
        <v>#REF!</v>
      </c>
      <c r="W750" s="86" t="e">
        <f t="shared" si="302"/>
        <v>#REF!</v>
      </c>
      <c r="X750" s="86" t="e">
        <f t="shared" si="303"/>
        <v>#REF!</v>
      </c>
      <c r="Y750" s="86" t="e">
        <f t="shared" si="304"/>
        <v>#REF!</v>
      </c>
      <c r="Z750" s="86" t="e">
        <f t="shared" si="305"/>
        <v>#REF!</v>
      </c>
      <c r="AA750" s="39">
        <v>473</v>
      </c>
      <c r="AB750" s="88" t="e">
        <f>AA750*#REF!/$AI$18*10^3</f>
        <v>#REF!</v>
      </c>
      <c r="AC750" s="89" t="e">
        <f>INDEX(AdditionalVehs!$E$46:$N$91,MATCH(C750,AdditionalVehs!$C$46:$C$91),MATCH(D750,AdditionalVehs!$E$45:$N$45))</f>
        <v>#REF!</v>
      </c>
      <c r="AD750" s="89" t="e">
        <f t="shared" si="307"/>
        <v>#REF!</v>
      </c>
      <c r="AE750" s="89" t="e">
        <f>INDEX(AdditionalVehs!$P$46:$Y$91,MATCH(C750,AdditionalVehs!$C$46:$C$91),MATCH(D750,AdditionalVehs!$AA$45:$AJ$45))</f>
        <v>#REF!</v>
      </c>
      <c r="AF750" s="89" t="e">
        <f t="shared" si="312"/>
        <v>#REF!</v>
      </c>
      <c r="AG750" s="89" t="e">
        <f>AdditionalVehs!$C$27</f>
        <v>#REF!</v>
      </c>
    </row>
    <row r="751" spans="1:33" x14ac:dyDescent="0.2">
      <c r="A751" s="91" t="s">
        <v>2869</v>
      </c>
      <c r="B751" s="349" t="s">
        <v>2870</v>
      </c>
      <c r="C751" s="39" t="s">
        <v>2871</v>
      </c>
      <c r="D751" s="39">
        <v>2010</v>
      </c>
      <c r="E751" s="85" t="e">
        <f>#REF!*INDEX(AdditionalVehs!$AA$46:$AK$91,MATCH($C751,AdditionalVehs!$C$46:$C$91,0),MATCH(E$7,AdditionalVehs!$AA$45:$AK$45,0))</f>
        <v>#REF!</v>
      </c>
      <c r="F751" s="85" t="e">
        <f>#REF!*INDEX(AdditionalVehs!$AA$46:$AK$91,MATCH($C751,AdditionalVehs!$C$46:$C$91,0),MATCH(F$7,AdditionalVehs!$AA$45:$AK$45,0))</f>
        <v>#REF!</v>
      </c>
      <c r="G751" s="85" t="e">
        <f>#REF!*INDEX(AdditionalVehs!$AA$46:$AK$91,MATCH($C751,AdditionalVehs!$C$46:$C$91,0),MATCH(G$7,AdditionalVehs!$AA$45:$AK$45,0))</f>
        <v>#REF!</v>
      </c>
      <c r="H751" s="85" t="e">
        <f>#REF!*INDEX(AdditionalVehs!$AA$46:$AK$91,MATCH($C751,AdditionalVehs!$C$46:$C$91,0),MATCH(H$7,AdditionalVehs!$AA$45:$AK$45,0))</f>
        <v>#REF!</v>
      </c>
      <c r="I751" s="85" t="e">
        <f>#REF!*INDEX(AdditionalVehs!$AA$46:$AK$91,MATCH($C751,AdditionalVehs!$C$46:$C$91,0),MATCH(I$7,AdditionalVehs!$AA$45:$AK$45,0))</f>
        <v>#REF!</v>
      </c>
      <c r="J751" s="85" t="e">
        <f>#REF!*INDEX(AdditionalVehs!$AA$46:$AK$91,MATCH($C751,AdditionalVehs!$C$46:$C$91,0),MATCH(J$7,AdditionalVehs!$AA$45:$AK$45,0))</f>
        <v>#REF!</v>
      </c>
      <c r="K751" s="85" t="e">
        <f>#REF!*INDEX(AdditionalVehs!$AA$46:$AK$91,MATCH($C751,AdditionalVehs!$C$46:$C$91,0),MATCH(K$7,AdditionalVehs!$AA$45:$AK$45,0))</f>
        <v>#REF!</v>
      </c>
      <c r="L751" s="85" t="e">
        <f>#REF!*INDEX(AdditionalVehs!$AA$46:$AK$91,MATCH($C751,AdditionalVehs!$C$46:$C$91,0),MATCH(L$7,AdditionalVehs!$AA$45:$AK$45,0))</f>
        <v>#REF!</v>
      </c>
      <c r="M751" s="85" t="e">
        <f>#REF!*INDEX(AdditionalVehs!$AA$46:$AK$91,MATCH($C751,AdditionalVehs!$C$46:$C$91,0),MATCH(M$7,AdditionalVehs!$AA$45:$AK$45,0))</f>
        <v>#REF!</v>
      </c>
      <c r="N751" s="85" t="e">
        <f>#REF!*INDEX(AdditionalVehs!$AA$46:$AK$91,MATCH($C751,AdditionalVehs!$C$46:$C$91,0),MATCH(N$7,AdditionalVehs!$AA$45:$AK$45,0))</f>
        <v>#REF!</v>
      </c>
      <c r="O751" s="85" t="e">
        <f>#REF!*INDEX(AdditionalVehs!$AA$46:$AK$91,MATCH($C751,AdditionalVehs!$C$46:$C$91,0),MATCH(O$7,AdditionalVehs!$AA$45:$AK$45,0))</f>
        <v>#REF!</v>
      </c>
      <c r="P751" s="86" t="e">
        <f>E751/$AI$18*10^6</f>
        <v>#REF!</v>
      </c>
      <c r="Q751" s="86" t="e">
        <f t="shared" si="310"/>
        <v>#REF!</v>
      </c>
      <c r="R751" s="86" t="e">
        <f t="shared" si="309"/>
        <v>#REF!</v>
      </c>
      <c r="S751" s="86" t="e">
        <f t="shared" si="298"/>
        <v>#REF!</v>
      </c>
      <c r="T751" s="86" t="e">
        <f t="shared" si="299"/>
        <v>#REF!</v>
      </c>
      <c r="U751" s="86" t="e">
        <f t="shared" si="300"/>
        <v>#REF!</v>
      </c>
      <c r="V751" s="86" t="e">
        <f t="shared" si="301"/>
        <v>#REF!</v>
      </c>
      <c r="W751" s="86" t="e">
        <f t="shared" si="302"/>
        <v>#REF!</v>
      </c>
      <c r="X751" s="86" t="e">
        <f t="shared" si="303"/>
        <v>#REF!</v>
      </c>
      <c r="Y751" s="86" t="e">
        <f t="shared" si="304"/>
        <v>#REF!</v>
      </c>
      <c r="Z751" s="86" t="e">
        <f t="shared" si="305"/>
        <v>#REF!</v>
      </c>
      <c r="AA751" s="39">
        <v>420</v>
      </c>
      <c r="AB751" s="88" t="e">
        <f>AA751*#REF!/$AI$18*10^3</f>
        <v>#REF!</v>
      </c>
      <c r="AC751" s="89" t="e">
        <f>INDEX(AdditionalVehs!$E$46:$N$91,MATCH(C751,AdditionalVehs!$C$46:$C$91),MATCH(D751,AdditionalVehs!$E$45:$N$45))</f>
        <v>#REF!</v>
      </c>
      <c r="AD751" s="89" t="e">
        <f t="shared" si="307"/>
        <v>#REF!</v>
      </c>
      <c r="AE751" s="89" t="e">
        <f>INDEX(AdditionalVehs!$P$46:$Y$91,MATCH(C751,AdditionalVehs!$C$46:$C$91),MATCH(D751,AdditionalVehs!$AA$45:$AJ$45))</f>
        <v>#REF!</v>
      </c>
      <c r="AF751" s="89" t="e">
        <f t="shared" si="312"/>
        <v>#REF!</v>
      </c>
      <c r="AG751" s="89" t="e">
        <f>AdditionalVehs!$C$27</f>
        <v>#REF!</v>
      </c>
    </row>
    <row r="752" spans="1:33" x14ac:dyDescent="0.2">
      <c r="A752" s="91" t="s">
        <v>2872</v>
      </c>
      <c r="B752" s="349" t="s">
        <v>2873</v>
      </c>
      <c r="C752" s="39" t="s">
        <v>2871</v>
      </c>
      <c r="D752" s="39">
        <v>2015</v>
      </c>
      <c r="E752" s="85" t="e">
        <f>#REF!*INDEX(AdditionalVehs!$AA$46:$AK$91,MATCH($C752,AdditionalVehs!$C$46:$C$91,0),MATCH(E$7,AdditionalVehs!$AA$45:$AK$45,0))</f>
        <v>#REF!</v>
      </c>
      <c r="F752" s="85" t="e">
        <f>#REF!*INDEX(AdditionalVehs!$AA$46:$AK$91,MATCH($C752,AdditionalVehs!$C$46:$C$91,0),MATCH(F$7,AdditionalVehs!$AA$45:$AK$45,0))</f>
        <v>#REF!</v>
      </c>
      <c r="G752" s="85" t="e">
        <f>#REF!*INDEX(AdditionalVehs!$AA$46:$AK$91,MATCH($C752,AdditionalVehs!$C$46:$C$91,0),MATCH(G$7,AdditionalVehs!$AA$45:$AK$45,0))</f>
        <v>#REF!</v>
      </c>
      <c r="H752" s="85" t="e">
        <f>#REF!*INDEX(AdditionalVehs!$AA$46:$AK$91,MATCH($C752,AdditionalVehs!$C$46:$C$91,0),MATCH(H$7,AdditionalVehs!$AA$45:$AK$45,0))</f>
        <v>#REF!</v>
      </c>
      <c r="I752" s="85" t="e">
        <f>#REF!*INDEX(AdditionalVehs!$AA$46:$AK$91,MATCH($C752,AdditionalVehs!$C$46:$C$91,0),MATCH(I$7,AdditionalVehs!$AA$45:$AK$45,0))</f>
        <v>#REF!</v>
      </c>
      <c r="J752" s="85" t="e">
        <f>#REF!*INDEX(AdditionalVehs!$AA$46:$AK$91,MATCH($C752,AdditionalVehs!$C$46:$C$91,0),MATCH(J$7,AdditionalVehs!$AA$45:$AK$45,0))</f>
        <v>#REF!</v>
      </c>
      <c r="K752" s="85" t="e">
        <f>#REF!*INDEX(AdditionalVehs!$AA$46:$AK$91,MATCH($C752,AdditionalVehs!$C$46:$C$91,0),MATCH(K$7,AdditionalVehs!$AA$45:$AK$45,0))</f>
        <v>#REF!</v>
      </c>
      <c r="L752" s="85" t="e">
        <f>#REF!*INDEX(AdditionalVehs!$AA$46:$AK$91,MATCH($C752,AdditionalVehs!$C$46:$C$91,0),MATCH(L$7,AdditionalVehs!$AA$45:$AK$45,0))</f>
        <v>#REF!</v>
      </c>
      <c r="M752" s="85" t="e">
        <f>#REF!*INDEX(AdditionalVehs!$AA$46:$AK$91,MATCH($C752,AdditionalVehs!$C$46:$C$91,0),MATCH(M$7,AdditionalVehs!$AA$45:$AK$45,0))</f>
        <v>#REF!</v>
      </c>
      <c r="N752" s="85" t="e">
        <f>#REF!*INDEX(AdditionalVehs!$AA$46:$AK$91,MATCH($C752,AdditionalVehs!$C$46:$C$91,0),MATCH(N$7,AdditionalVehs!$AA$45:$AK$45,0))</f>
        <v>#REF!</v>
      </c>
      <c r="O752" s="85" t="e">
        <f>#REF!*INDEX(AdditionalVehs!$AA$46:$AK$91,MATCH($C752,AdditionalVehs!$C$46:$C$91,0),MATCH(O$7,AdditionalVehs!$AA$45:$AK$45,0))</f>
        <v>#REF!</v>
      </c>
      <c r="P752" s="86" t="e">
        <f t="shared" ref="P752:P759" si="316">E752/$AI$18*10^6</f>
        <v>#REF!</v>
      </c>
      <c r="Q752" s="86" t="e">
        <f t="shared" si="310"/>
        <v>#REF!</v>
      </c>
      <c r="R752" s="86" t="e">
        <f t="shared" si="309"/>
        <v>#REF!</v>
      </c>
      <c r="S752" s="86" t="e">
        <f t="shared" si="298"/>
        <v>#REF!</v>
      </c>
      <c r="T752" s="86" t="e">
        <f t="shared" si="299"/>
        <v>#REF!</v>
      </c>
      <c r="U752" s="86" t="e">
        <f t="shared" si="300"/>
        <v>#REF!</v>
      </c>
      <c r="V752" s="86" t="e">
        <f t="shared" si="301"/>
        <v>#REF!</v>
      </c>
      <c r="W752" s="86" t="e">
        <f t="shared" si="302"/>
        <v>#REF!</v>
      </c>
      <c r="X752" s="86" t="e">
        <f t="shared" si="303"/>
        <v>#REF!</v>
      </c>
      <c r="Y752" s="86" t="e">
        <f t="shared" si="304"/>
        <v>#REF!</v>
      </c>
      <c r="Z752" s="86" t="e">
        <f t="shared" si="305"/>
        <v>#REF!</v>
      </c>
      <c r="AA752" s="39">
        <v>420</v>
      </c>
      <c r="AB752" s="88" t="e">
        <f>AA752*#REF!/$AI$18*10^3</f>
        <v>#REF!</v>
      </c>
      <c r="AC752" s="89" t="e">
        <f>INDEX(AdditionalVehs!$E$46:$N$91,MATCH(C752,AdditionalVehs!$C$46:$C$91),MATCH(D752,AdditionalVehs!$E$45:$N$45))</f>
        <v>#REF!</v>
      </c>
      <c r="AD752" s="89" t="e">
        <f t="shared" si="307"/>
        <v>#REF!</v>
      </c>
      <c r="AE752" s="89" t="e">
        <f>INDEX(AdditionalVehs!$P$46:$Y$91,MATCH(C752,AdditionalVehs!$C$46:$C$91),MATCH(D752,AdditionalVehs!$AA$45:$AJ$45))</f>
        <v>#REF!</v>
      </c>
      <c r="AF752" s="89" t="e">
        <f t="shared" si="312"/>
        <v>#REF!</v>
      </c>
      <c r="AG752" s="89" t="e">
        <f>AdditionalVehs!$C$27</f>
        <v>#REF!</v>
      </c>
    </row>
    <row r="753" spans="1:33" x14ac:dyDescent="0.2">
      <c r="A753" s="91" t="s">
        <v>2874</v>
      </c>
      <c r="B753" s="349" t="s">
        <v>2875</v>
      </c>
      <c r="C753" s="39" t="s">
        <v>2871</v>
      </c>
      <c r="D753" s="39">
        <v>2020</v>
      </c>
      <c r="E753" s="85" t="e">
        <f>#REF!*INDEX(AdditionalVehs!$AA$46:$AK$91,MATCH($C753,AdditionalVehs!$C$46:$C$91,0),MATCH(E$7,AdditionalVehs!$AA$45:$AK$45,0))</f>
        <v>#REF!</v>
      </c>
      <c r="F753" s="85" t="e">
        <f>#REF!*INDEX(AdditionalVehs!$AA$46:$AK$91,MATCH($C753,AdditionalVehs!$C$46:$C$91,0),MATCH(F$7,AdditionalVehs!$AA$45:$AK$45,0))</f>
        <v>#REF!</v>
      </c>
      <c r="G753" s="85" t="e">
        <f>#REF!*INDEX(AdditionalVehs!$AA$46:$AK$91,MATCH($C753,AdditionalVehs!$C$46:$C$91,0),MATCH(G$7,AdditionalVehs!$AA$45:$AK$45,0))</f>
        <v>#REF!</v>
      </c>
      <c r="H753" s="85" t="e">
        <f>#REF!*INDEX(AdditionalVehs!$AA$46:$AK$91,MATCH($C753,AdditionalVehs!$C$46:$C$91,0),MATCH(H$7,AdditionalVehs!$AA$45:$AK$45,0))</f>
        <v>#REF!</v>
      </c>
      <c r="I753" s="85" t="e">
        <f>#REF!*INDEX(AdditionalVehs!$AA$46:$AK$91,MATCH($C753,AdditionalVehs!$C$46:$C$91,0),MATCH(I$7,AdditionalVehs!$AA$45:$AK$45,0))</f>
        <v>#REF!</v>
      </c>
      <c r="J753" s="85" t="e">
        <f>#REF!*INDEX(AdditionalVehs!$AA$46:$AK$91,MATCH($C753,AdditionalVehs!$C$46:$C$91,0),MATCH(J$7,AdditionalVehs!$AA$45:$AK$45,0))</f>
        <v>#REF!</v>
      </c>
      <c r="K753" s="85" t="e">
        <f>#REF!*INDEX(AdditionalVehs!$AA$46:$AK$91,MATCH($C753,AdditionalVehs!$C$46:$C$91,0),MATCH(K$7,AdditionalVehs!$AA$45:$AK$45,0))</f>
        <v>#REF!</v>
      </c>
      <c r="L753" s="85" t="e">
        <f>#REF!*INDEX(AdditionalVehs!$AA$46:$AK$91,MATCH($C753,AdditionalVehs!$C$46:$C$91,0),MATCH(L$7,AdditionalVehs!$AA$45:$AK$45,0))</f>
        <v>#REF!</v>
      </c>
      <c r="M753" s="85" t="e">
        <f>#REF!*INDEX(AdditionalVehs!$AA$46:$AK$91,MATCH($C753,AdditionalVehs!$C$46:$C$91,0),MATCH(M$7,AdditionalVehs!$AA$45:$AK$45,0))</f>
        <v>#REF!</v>
      </c>
      <c r="N753" s="85" t="e">
        <f>#REF!*INDEX(AdditionalVehs!$AA$46:$AK$91,MATCH($C753,AdditionalVehs!$C$46:$C$91,0),MATCH(N$7,AdditionalVehs!$AA$45:$AK$45,0))</f>
        <v>#REF!</v>
      </c>
      <c r="O753" s="85" t="e">
        <f>#REF!*INDEX(AdditionalVehs!$AA$46:$AK$91,MATCH($C753,AdditionalVehs!$C$46:$C$91,0),MATCH(O$7,AdditionalVehs!$AA$45:$AK$45,0))</f>
        <v>#REF!</v>
      </c>
      <c r="P753" s="86" t="e">
        <f t="shared" si="316"/>
        <v>#REF!</v>
      </c>
      <c r="Q753" s="86" t="e">
        <f t="shared" si="310"/>
        <v>#REF!</v>
      </c>
      <c r="R753" s="86" t="e">
        <f t="shared" si="309"/>
        <v>#REF!</v>
      </c>
      <c r="S753" s="86" t="e">
        <f t="shared" si="298"/>
        <v>#REF!</v>
      </c>
      <c r="T753" s="86" t="e">
        <f t="shared" si="299"/>
        <v>#REF!</v>
      </c>
      <c r="U753" s="86" t="e">
        <f t="shared" si="300"/>
        <v>#REF!</v>
      </c>
      <c r="V753" s="86" t="e">
        <f t="shared" si="301"/>
        <v>#REF!</v>
      </c>
      <c r="W753" s="86" t="e">
        <f t="shared" si="302"/>
        <v>#REF!</v>
      </c>
      <c r="X753" s="86" t="e">
        <f t="shared" si="303"/>
        <v>#REF!</v>
      </c>
      <c r="Y753" s="86" t="e">
        <f t="shared" si="304"/>
        <v>#REF!</v>
      </c>
      <c r="Z753" s="86" t="e">
        <f t="shared" si="305"/>
        <v>#REF!</v>
      </c>
      <c r="AA753" s="39">
        <v>420</v>
      </c>
      <c r="AB753" s="88" t="e">
        <f>AA753*#REF!/$AI$18*10^3</f>
        <v>#REF!</v>
      </c>
      <c r="AC753" s="89" t="e">
        <f>INDEX(AdditionalVehs!$E$46:$N$91,MATCH(C753,AdditionalVehs!$C$46:$C$91),MATCH(D753,AdditionalVehs!$E$45:$N$45))</f>
        <v>#REF!</v>
      </c>
      <c r="AD753" s="89" t="e">
        <f t="shared" si="307"/>
        <v>#REF!</v>
      </c>
      <c r="AE753" s="89" t="e">
        <f>INDEX(AdditionalVehs!$P$46:$Y$91,MATCH(C753,AdditionalVehs!$C$46:$C$91),MATCH(D753,AdditionalVehs!$AA$45:$AJ$45))</f>
        <v>#REF!</v>
      </c>
      <c r="AF753" s="89" t="e">
        <f t="shared" si="312"/>
        <v>#REF!</v>
      </c>
      <c r="AG753" s="89" t="e">
        <f>AdditionalVehs!$C$27</f>
        <v>#REF!</v>
      </c>
    </row>
    <row r="754" spans="1:33" x14ac:dyDescent="0.2">
      <c r="A754" s="91" t="s">
        <v>2876</v>
      </c>
      <c r="B754" s="349" t="s">
        <v>2877</v>
      </c>
      <c r="C754" s="39" t="s">
        <v>2871</v>
      </c>
      <c r="D754" s="39">
        <v>2025</v>
      </c>
      <c r="E754" s="85" t="e">
        <f>#REF!*INDEX(AdditionalVehs!$AA$46:$AK$91,MATCH($C754,AdditionalVehs!$C$46:$C$91,0),MATCH(E$7,AdditionalVehs!$AA$45:$AK$45,0))</f>
        <v>#REF!</v>
      </c>
      <c r="F754" s="85" t="e">
        <f>#REF!*INDEX(AdditionalVehs!$AA$46:$AK$91,MATCH($C754,AdditionalVehs!$C$46:$C$91,0),MATCH(F$7,AdditionalVehs!$AA$45:$AK$45,0))</f>
        <v>#REF!</v>
      </c>
      <c r="G754" s="85" t="e">
        <f>#REF!*INDEX(AdditionalVehs!$AA$46:$AK$91,MATCH($C754,AdditionalVehs!$C$46:$C$91,0),MATCH(G$7,AdditionalVehs!$AA$45:$AK$45,0))</f>
        <v>#REF!</v>
      </c>
      <c r="H754" s="85" t="e">
        <f>#REF!*INDEX(AdditionalVehs!$AA$46:$AK$91,MATCH($C754,AdditionalVehs!$C$46:$C$91,0),MATCH(H$7,AdditionalVehs!$AA$45:$AK$45,0))</f>
        <v>#REF!</v>
      </c>
      <c r="I754" s="85" t="e">
        <f>#REF!*INDEX(AdditionalVehs!$AA$46:$AK$91,MATCH($C754,AdditionalVehs!$C$46:$C$91,0),MATCH(I$7,AdditionalVehs!$AA$45:$AK$45,0))</f>
        <v>#REF!</v>
      </c>
      <c r="J754" s="85" t="e">
        <f>#REF!*INDEX(AdditionalVehs!$AA$46:$AK$91,MATCH($C754,AdditionalVehs!$C$46:$C$91,0),MATCH(J$7,AdditionalVehs!$AA$45:$AK$45,0))</f>
        <v>#REF!</v>
      </c>
      <c r="K754" s="85" t="e">
        <f>#REF!*INDEX(AdditionalVehs!$AA$46:$AK$91,MATCH($C754,AdditionalVehs!$C$46:$C$91,0),MATCH(K$7,AdditionalVehs!$AA$45:$AK$45,0))</f>
        <v>#REF!</v>
      </c>
      <c r="L754" s="85" t="e">
        <f>#REF!*INDEX(AdditionalVehs!$AA$46:$AK$91,MATCH($C754,AdditionalVehs!$C$46:$C$91,0),MATCH(L$7,AdditionalVehs!$AA$45:$AK$45,0))</f>
        <v>#REF!</v>
      </c>
      <c r="M754" s="85" t="e">
        <f>#REF!*INDEX(AdditionalVehs!$AA$46:$AK$91,MATCH($C754,AdditionalVehs!$C$46:$C$91,0),MATCH(M$7,AdditionalVehs!$AA$45:$AK$45,0))</f>
        <v>#REF!</v>
      </c>
      <c r="N754" s="85" t="e">
        <f>#REF!*INDEX(AdditionalVehs!$AA$46:$AK$91,MATCH($C754,AdditionalVehs!$C$46:$C$91,0),MATCH(N$7,AdditionalVehs!$AA$45:$AK$45,0))</f>
        <v>#REF!</v>
      </c>
      <c r="O754" s="85" t="e">
        <f>#REF!*INDEX(AdditionalVehs!$AA$46:$AK$91,MATCH($C754,AdditionalVehs!$C$46:$C$91,0),MATCH(O$7,AdditionalVehs!$AA$45:$AK$45,0))</f>
        <v>#REF!</v>
      </c>
      <c r="P754" s="86" t="e">
        <f t="shared" si="316"/>
        <v>#REF!</v>
      </c>
      <c r="Q754" s="86" t="e">
        <f t="shared" si="310"/>
        <v>#REF!</v>
      </c>
      <c r="R754" s="86" t="e">
        <f t="shared" si="309"/>
        <v>#REF!</v>
      </c>
      <c r="S754" s="86" t="e">
        <f t="shared" si="298"/>
        <v>#REF!</v>
      </c>
      <c r="T754" s="86" t="e">
        <f t="shared" si="299"/>
        <v>#REF!</v>
      </c>
      <c r="U754" s="86" t="e">
        <f t="shared" si="300"/>
        <v>#REF!</v>
      </c>
      <c r="V754" s="86" t="e">
        <f t="shared" si="301"/>
        <v>#REF!</v>
      </c>
      <c r="W754" s="86" t="e">
        <f t="shared" si="302"/>
        <v>#REF!</v>
      </c>
      <c r="X754" s="86" t="e">
        <f t="shared" si="303"/>
        <v>#REF!</v>
      </c>
      <c r="Y754" s="86" t="e">
        <f t="shared" si="304"/>
        <v>#REF!</v>
      </c>
      <c r="Z754" s="86" t="e">
        <f t="shared" si="305"/>
        <v>#REF!</v>
      </c>
      <c r="AA754" s="39">
        <v>420</v>
      </c>
      <c r="AB754" s="88" t="e">
        <f>AA754*#REF!/$AI$18*10^3</f>
        <v>#REF!</v>
      </c>
      <c r="AC754" s="89" t="e">
        <f>INDEX(AdditionalVehs!$E$46:$N$91,MATCH(C754,AdditionalVehs!$C$46:$C$91),MATCH(D754,AdditionalVehs!$E$45:$N$45))</f>
        <v>#REF!</v>
      </c>
      <c r="AD754" s="89" t="e">
        <f t="shared" si="307"/>
        <v>#REF!</v>
      </c>
      <c r="AE754" s="89" t="e">
        <f>INDEX(AdditionalVehs!$P$46:$Y$91,MATCH(C754,AdditionalVehs!$C$46:$C$91),MATCH(D754,AdditionalVehs!$AA$45:$AJ$45))</f>
        <v>#REF!</v>
      </c>
      <c r="AF754" s="89" t="e">
        <f t="shared" si="312"/>
        <v>#REF!</v>
      </c>
      <c r="AG754" s="89" t="e">
        <f>AdditionalVehs!$C$27</f>
        <v>#REF!</v>
      </c>
    </row>
    <row r="755" spans="1:33" x14ac:dyDescent="0.2">
      <c r="A755" s="91" t="s">
        <v>2878</v>
      </c>
      <c r="B755" s="349" t="s">
        <v>2879</v>
      </c>
      <c r="C755" s="39" t="s">
        <v>2871</v>
      </c>
      <c r="D755" s="39">
        <v>2030</v>
      </c>
      <c r="E755" s="85" t="e">
        <f>#REF!*INDEX(AdditionalVehs!$AA$46:$AK$91,MATCH($C755,AdditionalVehs!$C$46:$C$91,0),MATCH(E$7,AdditionalVehs!$AA$45:$AK$45,0))</f>
        <v>#REF!</v>
      </c>
      <c r="F755" s="85" t="e">
        <f>#REF!*INDEX(AdditionalVehs!$AA$46:$AK$91,MATCH($C755,AdditionalVehs!$C$46:$C$91,0),MATCH(F$7,AdditionalVehs!$AA$45:$AK$45,0))</f>
        <v>#REF!</v>
      </c>
      <c r="G755" s="85" t="e">
        <f>#REF!*INDEX(AdditionalVehs!$AA$46:$AK$91,MATCH($C755,AdditionalVehs!$C$46:$C$91,0),MATCH(G$7,AdditionalVehs!$AA$45:$AK$45,0))</f>
        <v>#REF!</v>
      </c>
      <c r="H755" s="85" t="e">
        <f>#REF!*INDEX(AdditionalVehs!$AA$46:$AK$91,MATCH($C755,AdditionalVehs!$C$46:$C$91,0),MATCH(H$7,AdditionalVehs!$AA$45:$AK$45,0))</f>
        <v>#REF!</v>
      </c>
      <c r="I755" s="85" t="e">
        <f>#REF!*INDEX(AdditionalVehs!$AA$46:$AK$91,MATCH($C755,AdditionalVehs!$C$46:$C$91,0),MATCH(I$7,AdditionalVehs!$AA$45:$AK$45,0))</f>
        <v>#REF!</v>
      </c>
      <c r="J755" s="85" t="e">
        <f>#REF!*INDEX(AdditionalVehs!$AA$46:$AK$91,MATCH($C755,AdditionalVehs!$C$46:$C$91,0),MATCH(J$7,AdditionalVehs!$AA$45:$AK$45,0))</f>
        <v>#REF!</v>
      </c>
      <c r="K755" s="85" t="e">
        <f>#REF!*INDEX(AdditionalVehs!$AA$46:$AK$91,MATCH($C755,AdditionalVehs!$C$46:$C$91,0),MATCH(K$7,AdditionalVehs!$AA$45:$AK$45,0))</f>
        <v>#REF!</v>
      </c>
      <c r="L755" s="85" t="e">
        <f>#REF!*INDEX(AdditionalVehs!$AA$46:$AK$91,MATCH($C755,AdditionalVehs!$C$46:$C$91,0),MATCH(L$7,AdditionalVehs!$AA$45:$AK$45,0))</f>
        <v>#REF!</v>
      </c>
      <c r="M755" s="85" t="e">
        <f>#REF!*INDEX(AdditionalVehs!$AA$46:$AK$91,MATCH($C755,AdditionalVehs!$C$46:$C$91,0),MATCH(M$7,AdditionalVehs!$AA$45:$AK$45,0))</f>
        <v>#REF!</v>
      </c>
      <c r="N755" s="85" t="e">
        <f>#REF!*INDEX(AdditionalVehs!$AA$46:$AK$91,MATCH($C755,AdditionalVehs!$C$46:$C$91,0),MATCH(N$7,AdditionalVehs!$AA$45:$AK$45,0))</f>
        <v>#REF!</v>
      </c>
      <c r="O755" s="85" t="e">
        <f>#REF!*INDEX(AdditionalVehs!$AA$46:$AK$91,MATCH($C755,AdditionalVehs!$C$46:$C$91,0),MATCH(O$7,AdditionalVehs!$AA$45:$AK$45,0))</f>
        <v>#REF!</v>
      </c>
      <c r="P755" s="86" t="e">
        <f t="shared" si="316"/>
        <v>#REF!</v>
      </c>
      <c r="Q755" s="86" t="e">
        <f t="shared" si="310"/>
        <v>#REF!</v>
      </c>
      <c r="R755" s="86" t="e">
        <f t="shared" si="309"/>
        <v>#REF!</v>
      </c>
      <c r="S755" s="86" t="e">
        <f t="shared" si="298"/>
        <v>#REF!</v>
      </c>
      <c r="T755" s="86" t="e">
        <f t="shared" si="299"/>
        <v>#REF!</v>
      </c>
      <c r="U755" s="86" t="e">
        <f t="shared" si="300"/>
        <v>#REF!</v>
      </c>
      <c r="V755" s="86" t="e">
        <f t="shared" si="301"/>
        <v>#REF!</v>
      </c>
      <c r="W755" s="86" t="e">
        <f t="shared" si="302"/>
        <v>#REF!</v>
      </c>
      <c r="X755" s="86" t="e">
        <f t="shared" si="303"/>
        <v>#REF!</v>
      </c>
      <c r="Y755" s="86" t="e">
        <f t="shared" si="304"/>
        <v>#REF!</v>
      </c>
      <c r="Z755" s="86" t="e">
        <f t="shared" si="305"/>
        <v>#REF!</v>
      </c>
      <c r="AA755" s="39">
        <v>420</v>
      </c>
      <c r="AB755" s="88" t="e">
        <f>AA755*#REF!/$AI$18*10^3</f>
        <v>#REF!</v>
      </c>
      <c r="AC755" s="89" t="e">
        <f>INDEX(AdditionalVehs!$E$46:$N$91,MATCH(C755,AdditionalVehs!$C$46:$C$91),MATCH(D755,AdditionalVehs!$E$45:$N$45))</f>
        <v>#REF!</v>
      </c>
      <c r="AD755" s="89" t="e">
        <f t="shared" si="307"/>
        <v>#REF!</v>
      </c>
      <c r="AE755" s="89" t="e">
        <f>INDEX(AdditionalVehs!$P$46:$Y$91,MATCH(C755,AdditionalVehs!$C$46:$C$91),MATCH(D755,AdditionalVehs!$AA$45:$AJ$45))</f>
        <v>#REF!</v>
      </c>
      <c r="AF755" s="89" t="e">
        <f t="shared" si="312"/>
        <v>#REF!</v>
      </c>
      <c r="AG755" s="89" t="e">
        <f>AdditionalVehs!$C$27</f>
        <v>#REF!</v>
      </c>
    </row>
    <row r="756" spans="1:33" x14ac:dyDescent="0.2">
      <c r="A756" s="91" t="s">
        <v>2880</v>
      </c>
      <c r="B756" s="349" t="s">
        <v>2881</v>
      </c>
      <c r="C756" s="39" t="s">
        <v>2871</v>
      </c>
      <c r="D756" s="39">
        <v>2035</v>
      </c>
      <c r="E756" s="85" t="e">
        <f>#REF!*INDEX(AdditionalVehs!$AA$46:$AK$91,MATCH($C756,AdditionalVehs!$C$46:$C$91,0),MATCH(E$7,AdditionalVehs!$AA$45:$AK$45,0))</f>
        <v>#REF!</v>
      </c>
      <c r="F756" s="85" t="e">
        <f>#REF!*INDEX(AdditionalVehs!$AA$46:$AK$91,MATCH($C756,AdditionalVehs!$C$46:$C$91,0),MATCH(F$7,AdditionalVehs!$AA$45:$AK$45,0))</f>
        <v>#REF!</v>
      </c>
      <c r="G756" s="85" t="e">
        <f>#REF!*INDEX(AdditionalVehs!$AA$46:$AK$91,MATCH($C756,AdditionalVehs!$C$46:$C$91,0),MATCH(G$7,AdditionalVehs!$AA$45:$AK$45,0))</f>
        <v>#REF!</v>
      </c>
      <c r="H756" s="85" t="e">
        <f>#REF!*INDEX(AdditionalVehs!$AA$46:$AK$91,MATCH($C756,AdditionalVehs!$C$46:$C$91,0),MATCH(H$7,AdditionalVehs!$AA$45:$AK$45,0))</f>
        <v>#REF!</v>
      </c>
      <c r="I756" s="85" t="e">
        <f>#REF!*INDEX(AdditionalVehs!$AA$46:$AK$91,MATCH($C756,AdditionalVehs!$C$46:$C$91,0),MATCH(I$7,AdditionalVehs!$AA$45:$AK$45,0))</f>
        <v>#REF!</v>
      </c>
      <c r="J756" s="85" t="e">
        <f>#REF!*INDEX(AdditionalVehs!$AA$46:$AK$91,MATCH($C756,AdditionalVehs!$C$46:$C$91,0),MATCH(J$7,AdditionalVehs!$AA$45:$AK$45,0))</f>
        <v>#REF!</v>
      </c>
      <c r="K756" s="85" t="e">
        <f>#REF!*INDEX(AdditionalVehs!$AA$46:$AK$91,MATCH($C756,AdditionalVehs!$C$46:$C$91,0),MATCH(K$7,AdditionalVehs!$AA$45:$AK$45,0))</f>
        <v>#REF!</v>
      </c>
      <c r="L756" s="85" t="e">
        <f>#REF!*INDEX(AdditionalVehs!$AA$46:$AK$91,MATCH($C756,AdditionalVehs!$C$46:$C$91,0),MATCH(L$7,AdditionalVehs!$AA$45:$AK$45,0))</f>
        <v>#REF!</v>
      </c>
      <c r="M756" s="85" t="e">
        <f>#REF!*INDEX(AdditionalVehs!$AA$46:$AK$91,MATCH($C756,AdditionalVehs!$C$46:$C$91,0),MATCH(M$7,AdditionalVehs!$AA$45:$AK$45,0))</f>
        <v>#REF!</v>
      </c>
      <c r="N756" s="85" t="e">
        <f>#REF!*INDEX(AdditionalVehs!$AA$46:$AK$91,MATCH($C756,AdditionalVehs!$C$46:$C$91,0),MATCH(N$7,AdditionalVehs!$AA$45:$AK$45,0))</f>
        <v>#REF!</v>
      </c>
      <c r="O756" s="85" t="e">
        <f>#REF!*INDEX(AdditionalVehs!$AA$46:$AK$91,MATCH($C756,AdditionalVehs!$C$46:$C$91,0),MATCH(O$7,AdditionalVehs!$AA$45:$AK$45,0))</f>
        <v>#REF!</v>
      </c>
      <c r="P756" s="86" t="e">
        <f t="shared" si="316"/>
        <v>#REF!</v>
      </c>
      <c r="Q756" s="86" t="e">
        <f t="shared" si="310"/>
        <v>#REF!</v>
      </c>
      <c r="R756" s="86" t="e">
        <f t="shared" si="309"/>
        <v>#REF!</v>
      </c>
      <c r="S756" s="86" t="e">
        <f t="shared" si="298"/>
        <v>#REF!</v>
      </c>
      <c r="T756" s="86" t="e">
        <f t="shared" si="299"/>
        <v>#REF!</v>
      </c>
      <c r="U756" s="86" t="e">
        <f t="shared" si="300"/>
        <v>#REF!</v>
      </c>
      <c r="V756" s="86" t="e">
        <f t="shared" si="301"/>
        <v>#REF!</v>
      </c>
      <c r="W756" s="86" t="e">
        <f t="shared" si="302"/>
        <v>#REF!</v>
      </c>
      <c r="X756" s="86" t="e">
        <f t="shared" si="303"/>
        <v>#REF!</v>
      </c>
      <c r="Y756" s="86" t="e">
        <f t="shared" si="304"/>
        <v>#REF!</v>
      </c>
      <c r="Z756" s="86" t="e">
        <f t="shared" si="305"/>
        <v>#REF!</v>
      </c>
      <c r="AA756" s="39">
        <v>420</v>
      </c>
      <c r="AB756" s="88" t="e">
        <f>AA756*#REF!/$AI$18*10^3</f>
        <v>#REF!</v>
      </c>
      <c r="AC756" s="89" t="e">
        <f>INDEX(AdditionalVehs!$E$46:$N$91,MATCH(C756,AdditionalVehs!$C$46:$C$91),MATCH(D756,AdditionalVehs!$E$45:$N$45))</f>
        <v>#REF!</v>
      </c>
      <c r="AD756" s="89" t="e">
        <f t="shared" si="307"/>
        <v>#REF!</v>
      </c>
      <c r="AE756" s="89" t="e">
        <f>INDEX(AdditionalVehs!$P$46:$Y$91,MATCH(C756,AdditionalVehs!$C$46:$C$91),MATCH(D756,AdditionalVehs!$AA$45:$AJ$45))</f>
        <v>#REF!</v>
      </c>
      <c r="AF756" s="89" t="e">
        <f t="shared" si="312"/>
        <v>#REF!</v>
      </c>
      <c r="AG756" s="89" t="e">
        <f>AdditionalVehs!$C$27</f>
        <v>#REF!</v>
      </c>
    </row>
    <row r="757" spans="1:33" x14ac:dyDescent="0.2">
      <c r="A757" s="91" t="s">
        <v>2882</v>
      </c>
      <c r="B757" s="349" t="s">
        <v>2883</v>
      </c>
      <c r="C757" s="39" t="s">
        <v>2871</v>
      </c>
      <c r="D757" s="39">
        <v>2040</v>
      </c>
      <c r="E757" s="85" t="e">
        <f>#REF!*INDEX(AdditionalVehs!$AA$46:$AK$91,MATCH($C757,AdditionalVehs!$C$46:$C$91,0),MATCH(E$7,AdditionalVehs!$AA$45:$AK$45,0))</f>
        <v>#REF!</v>
      </c>
      <c r="F757" s="85" t="e">
        <f>#REF!*INDEX(AdditionalVehs!$AA$46:$AK$91,MATCH($C757,AdditionalVehs!$C$46:$C$91,0),MATCH(F$7,AdditionalVehs!$AA$45:$AK$45,0))</f>
        <v>#REF!</v>
      </c>
      <c r="G757" s="85" t="e">
        <f>#REF!*INDEX(AdditionalVehs!$AA$46:$AK$91,MATCH($C757,AdditionalVehs!$C$46:$C$91,0),MATCH(G$7,AdditionalVehs!$AA$45:$AK$45,0))</f>
        <v>#REF!</v>
      </c>
      <c r="H757" s="85" t="e">
        <f>#REF!*INDEX(AdditionalVehs!$AA$46:$AK$91,MATCH($C757,AdditionalVehs!$C$46:$C$91,0),MATCH(H$7,AdditionalVehs!$AA$45:$AK$45,0))</f>
        <v>#REF!</v>
      </c>
      <c r="I757" s="85" t="e">
        <f>#REF!*INDEX(AdditionalVehs!$AA$46:$AK$91,MATCH($C757,AdditionalVehs!$C$46:$C$91,0),MATCH(I$7,AdditionalVehs!$AA$45:$AK$45,0))</f>
        <v>#REF!</v>
      </c>
      <c r="J757" s="85" t="e">
        <f>#REF!*INDEX(AdditionalVehs!$AA$46:$AK$91,MATCH($C757,AdditionalVehs!$C$46:$C$91,0),MATCH(J$7,AdditionalVehs!$AA$45:$AK$45,0))</f>
        <v>#REF!</v>
      </c>
      <c r="K757" s="85" t="e">
        <f>#REF!*INDEX(AdditionalVehs!$AA$46:$AK$91,MATCH($C757,AdditionalVehs!$C$46:$C$91,0),MATCH(K$7,AdditionalVehs!$AA$45:$AK$45,0))</f>
        <v>#REF!</v>
      </c>
      <c r="L757" s="85" t="e">
        <f>#REF!*INDEX(AdditionalVehs!$AA$46:$AK$91,MATCH($C757,AdditionalVehs!$C$46:$C$91,0),MATCH(L$7,AdditionalVehs!$AA$45:$AK$45,0))</f>
        <v>#REF!</v>
      </c>
      <c r="M757" s="85" t="e">
        <f>#REF!*INDEX(AdditionalVehs!$AA$46:$AK$91,MATCH($C757,AdditionalVehs!$C$46:$C$91,0),MATCH(M$7,AdditionalVehs!$AA$45:$AK$45,0))</f>
        <v>#REF!</v>
      </c>
      <c r="N757" s="85" t="e">
        <f>#REF!*INDEX(AdditionalVehs!$AA$46:$AK$91,MATCH($C757,AdditionalVehs!$C$46:$C$91,0),MATCH(N$7,AdditionalVehs!$AA$45:$AK$45,0))</f>
        <v>#REF!</v>
      </c>
      <c r="O757" s="85" t="e">
        <f>#REF!*INDEX(AdditionalVehs!$AA$46:$AK$91,MATCH($C757,AdditionalVehs!$C$46:$C$91,0),MATCH(O$7,AdditionalVehs!$AA$45:$AK$45,0))</f>
        <v>#REF!</v>
      </c>
      <c r="P757" s="86" t="e">
        <f t="shared" si="316"/>
        <v>#REF!</v>
      </c>
      <c r="Q757" s="86" t="e">
        <f t="shared" si="310"/>
        <v>#REF!</v>
      </c>
      <c r="R757" s="86" t="e">
        <f t="shared" si="309"/>
        <v>#REF!</v>
      </c>
      <c r="S757" s="86" t="e">
        <f t="shared" si="298"/>
        <v>#REF!</v>
      </c>
      <c r="T757" s="86" t="e">
        <f t="shared" si="299"/>
        <v>#REF!</v>
      </c>
      <c r="U757" s="86" t="e">
        <f t="shared" si="300"/>
        <v>#REF!</v>
      </c>
      <c r="V757" s="86" t="e">
        <f t="shared" si="301"/>
        <v>#REF!</v>
      </c>
      <c r="W757" s="86" t="e">
        <f t="shared" si="302"/>
        <v>#REF!</v>
      </c>
      <c r="X757" s="86" t="e">
        <f t="shared" si="303"/>
        <v>#REF!</v>
      </c>
      <c r="Y757" s="86" t="e">
        <f t="shared" si="304"/>
        <v>#REF!</v>
      </c>
      <c r="Z757" s="86" t="e">
        <f t="shared" si="305"/>
        <v>#REF!</v>
      </c>
      <c r="AA757" s="39">
        <v>420</v>
      </c>
      <c r="AB757" s="88" t="e">
        <f>AA757*#REF!/$AI$18*10^3</f>
        <v>#REF!</v>
      </c>
      <c r="AC757" s="89" t="e">
        <f>INDEX(AdditionalVehs!$E$46:$N$91,MATCH(C757,AdditionalVehs!$C$46:$C$91),MATCH(D757,AdditionalVehs!$E$45:$N$45))</f>
        <v>#REF!</v>
      </c>
      <c r="AD757" s="89" t="e">
        <f t="shared" si="307"/>
        <v>#REF!</v>
      </c>
      <c r="AE757" s="89" t="e">
        <f>INDEX(AdditionalVehs!$P$46:$Y$91,MATCH(C757,AdditionalVehs!$C$46:$C$91),MATCH(D757,AdditionalVehs!$AA$45:$AJ$45))</f>
        <v>#REF!</v>
      </c>
      <c r="AF757" s="89" t="e">
        <f t="shared" si="312"/>
        <v>#REF!</v>
      </c>
      <c r="AG757" s="89" t="e">
        <f>AdditionalVehs!$C$27</f>
        <v>#REF!</v>
      </c>
    </row>
    <row r="758" spans="1:33" x14ac:dyDescent="0.2">
      <c r="A758" s="91" t="s">
        <v>2884</v>
      </c>
      <c r="B758" s="349" t="s">
        <v>2885</v>
      </c>
      <c r="C758" s="39" t="s">
        <v>2871</v>
      </c>
      <c r="D758" s="39">
        <v>2045</v>
      </c>
      <c r="E758" s="85" t="e">
        <f>#REF!*INDEX(AdditionalVehs!$AA$46:$AK$91,MATCH($C758,AdditionalVehs!$C$46:$C$91,0),MATCH(E$7,AdditionalVehs!$AA$45:$AK$45,0))</f>
        <v>#REF!</v>
      </c>
      <c r="F758" s="85" t="e">
        <f>#REF!*INDEX(AdditionalVehs!$AA$46:$AK$91,MATCH($C758,AdditionalVehs!$C$46:$C$91,0),MATCH(F$7,AdditionalVehs!$AA$45:$AK$45,0))</f>
        <v>#REF!</v>
      </c>
      <c r="G758" s="85" t="e">
        <f>#REF!*INDEX(AdditionalVehs!$AA$46:$AK$91,MATCH($C758,AdditionalVehs!$C$46:$C$91,0),MATCH(G$7,AdditionalVehs!$AA$45:$AK$45,0))</f>
        <v>#REF!</v>
      </c>
      <c r="H758" s="85" t="e">
        <f>#REF!*INDEX(AdditionalVehs!$AA$46:$AK$91,MATCH($C758,AdditionalVehs!$C$46:$C$91,0),MATCH(H$7,AdditionalVehs!$AA$45:$AK$45,0))</f>
        <v>#REF!</v>
      </c>
      <c r="I758" s="85" t="e">
        <f>#REF!*INDEX(AdditionalVehs!$AA$46:$AK$91,MATCH($C758,AdditionalVehs!$C$46:$C$91,0),MATCH(I$7,AdditionalVehs!$AA$45:$AK$45,0))</f>
        <v>#REF!</v>
      </c>
      <c r="J758" s="85" t="e">
        <f>#REF!*INDEX(AdditionalVehs!$AA$46:$AK$91,MATCH($C758,AdditionalVehs!$C$46:$C$91,0),MATCH(J$7,AdditionalVehs!$AA$45:$AK$45,0))</f>
        <v>#REF!</v>
      </c>
      <c r="K758" s="85" t="e">
        <f>#REF!*INDEX(AdditionalVehs!$AA$46:$AK$91,MATCH($C758,AdditionalVehs!$C$46:$C$91,0),MATCH(K$7,AdditionalVehs!$AA$45:$AK$45,0))</f>
        <v>#REF!</v>
      </c>
      <c r="L758" s="85" t="e">
        <f>#REF!*INDEX(AdditionalVehs!$AA$46:$AK$91,MATCH($C758,AdditionalVehs!$C$46:$C$91,0),MATCH(L$7,AdditionalVehs!$AA$45:$AK$45,0))</f>
        <v>#REF!</v>
      </c>
      <c r="M758" s="85" t="e">
        <f>#REF!*INDEX(AdditionalVehs!$AA$46:$AK$91,MATCH($C758,AdditionalVehs!$C$46:$C$91,0),MATCH(M$7,AdditionalVehs!$AA$45:$AK$45,0))</f>
        <v>#REF!</v>
      </c>
      <c r="N758" s="85" t="e">
        <f>#REF!*INDEX(AdditionalVehs!$AA$46:$AK$91,MATCH($C758,AdditionalVehs!$C$46:$C$91,0),MATCH(N$7,AdditionalVehs!$AA$45:$AK$45,0))</f>
        <v>#REF!</v>
      </c>
      <c r="O758" s="85" t="e">
        <f>#REF!*INDEX(AdditionalVehs!$AA$46:$AK$91,MATCH($C758,AdditionalVehs!$C$46:$C$91,0),MATCH(O$7,AdditionalVehs!$AA$45:$AK$45,0))</f>
        <v>#REF!</v>
      </c>
      <c r="P758" s="86" t="e">
        <f t="shared" si="316"/>
        <v>#REF!</v>
      </c>
      <c r="Q758" s="86" t="e">
        <f t="shared" si="310"/>
        <v>#REF!</v>
      </c>
      <c r="R758" s="86" t="e">
        <f t="shared" si="309"/>
        <v>#REF!</v>
      </c>
      <c r="S758" s="86" t="e">
        <f t="shared" si="298"/>
        <v>#REF!</v>
      </c>
      <c r="T758" s="86" t="e">
        <f t="shared" si="299"/>
        <v>#REF!</v>
      </c>
      <c r="U758" s="86" t="e">
        <f t="shared" si="300"/>
        <v>#REF!</v>
      </c>
      <c r="V758" s="86" t="e">
        <f t="shared" si="301"/>
        <v>#REF!</v>
      </c>
      <c r="W758" s="86" t="e">
        <f t="shared" si="302"/>
        <v>#REF!</v>
      </c>
      <c r="X758" s="86" t="e">
        <f t="shared" si="303"/>
        <v>#REF!</v>
      </c>
      <c r="Y758" s="86" t="e">
        <f t="shared" si="304"/>
        <v>#REF!</v>
      </c>
      <c r="Z758" s="86" t="e">
        <f t="shared" si="305"/>
        <v>#REF!</v>
      </c>
      <c r="AA758" s="39">
        <v>420</v>
      </c>
      <c r="AB758" s="88" t="e">
        <f>AA758*#REF!/$AI$18*10^3</f>
        <v>#REF!</v>
      </c>
      <c r="AC758" s="89" t="e">
        <f>INDEX(AdditionalVehs!$E$46:$N$91,MATCH(C758,AdditionalVehs!$C$46:$C$91),MATCH(D758,AdditionalVehs!$E$45:$N$45))</f>
        <v>#REF!</v>
      </c>
      <c r="AD758" s="89" t="e">
        <f t="shared" si="307"/>
        <v>#REF!</v>
      </c>
      <c r="AE758" s="89" t="e">
        <f>INDEX(AdditionalVehs!$P$46:$Y$91,MATCH(C758,AdditionalVehs!$C$46:$C$91),MATCH(D758,AdditionalVehs!$AA$45:$AJ$45))</f>
        <v>#REF!</v>
      </c>
      <c r="AF758" s="89" t="e">
        <f t="shared" si="312"/>
        <v>#REF!</v>
      </c>
      <c r="AG758" s="89" t="e">
        <f>AdditionalVehs!$C$27</f>
        <v>#REF!</v>
      </c>
    </row>
    <row r="759" spans="1:33" x14ac:dyDescent="0.2">
      <c r="A759" s="91" t="s">
        <v>2886</v>
      </c>
      <c r="B759" s="349" t="s">
        <v>2887</v>
      </c>
      <c r="C759" s="39" t="s">
        <v>2871</v>
      </c>
      <c r="D759" s="39">
        <v>2050</v>
      </c>
      <c r="E759" s="85" t="e">
        <f>#REF!*INDEX(AdditionalVehs!$AA$46:$AK$91,MATCH($C759,AdditionalVehs!$C$46:$C$91,0),MATCH(E$7,AdditionalVehs!$AA$45:$AK$45,0))</f>
        <v>#REF!</v>
      </c>
      <c r="F759" s="85" t="e">
        <f>#REF!*INDEX(AdditionalVehs!$AA$46:$AK$91,MATCH($C759,AdditionalVehs!$C$46:$C$91,0),MATCH(F$7,AdditionalVehs!$AA$45:$AK$45,0))</f>
        <v>#REF!</v>
      </c>
      <c r="G759" s="85" t="e">
        <f>#REF!*INDEX(AdditionalVehs!$AA$46:$AK$91,MATCH($C759,AdditionalVehs!$C$46:$C$91,0),MATCH(G$7,AdditionalVehs!$AA$45:$AK$45,0))</f>
        <v>#REF!</v>
      </c>
      <c r="H759" s="85" t="e">
        <f>#REF!*INDEX(AdditionalVehs!$AA$46:$AK$91,MATCH($C759,AdditionalVehs!$C$46:$C$91,0),MATCH(H$7,AdditionalVehs!$AA$45:$AK$45,0))</f>
        <v>#REF!</v>
      </c>
      <c r="I759" s="85" t="e">
        <f>#REF!*INDEX(AdditionalVehs!$AA$46:$AK$91,MATCH($C759,AdditionalVehs!$C$46:$C$91,0),MATCH(I$7,AdditionalVehs!$AA$45:$AK$45,0))</f>
        <v>#REF!</v>
      </c>
      <c r="J759" s="85" t="e">
        <f>#REF!*INDEX(AdditionalVehs!$AA$46:$AK$91,MATCH($C759,AdditionalVehs!$C$46:$C$91,0),MATCH(J$7,AdditionalVehs!$AA$45:$AK$45,0))</f>
        <v>#REF!</v>
      </c>
      <c r="K759" s="85" t="e">
        <f>#REF!*INDEX(AdditionalVehs!$AA$46:$AK$91,MATCH($C759,AdditionalVehs!$C$46:$C$91,0),MATCH(K$7,AdditionalVehs!$AA$45:$AK$45,0))</f>
        <v>#REF!</v>
      </c>
      <c r="L759" s="85" t="e">
        <f>#REF!*INDEX(AdditionalVehs!$AA$46:$AK$91,MATCH($C759,AdditionalVehs!$C$46:$C$91,0),MATCH(L$7,AdditionalVehs!$AA$45:$AK$45,0))</f>
        <v>#REF!</v>
      </c>
      <c r="M759" s="85" t="e">
        <f>#REF!*INDEX(AdditionalVehs!$AA$46:$AK$91,MATCH($C759,AdditionalVehs!$C$46:$C$91,0),MATCH(M$7,AdditionalVehs!$AA$45:$AK$45,0))</f>
        <v>#REF!</v>
      </c>
      <c r="N759" s="85" t="e">
        <f>#REF!*INDEX(AdditionalVehs!$AA$46:$AK$91,MATCH($C759,AdditionalVehs!$C$46:$C$91,0),MATCH(N$7,AdditionalVehs!$AA$45:$AK$45,0))</f>
        <v>#REF!</v>
      </c>
      <c r="O759" s="85" t="e">
        <f>#REF!*INDEX(AdditionalVehs!$AA$46:$AK$91,MATCH($C759,AdditionalVehs!$C$46:$C$91,0),MATCH(O$7,AdditionalVehs!$AA$45:$AK$45,0))</f>
        <v>#REF!</v>
      </c>
      <c r="P759" s="86" t="e">
        <f t="shared" si="316"/>
        <v>#REF!</v>
      </c>
      <c r="Q759" s="86" t="e">
        <f t="shared" si="310"/>
        <v>#REF!</v>
      </c>
      <c r="R759" s="86" t="e">
        <f t="shared" si="309"/>
        <v>#REF!</v>
      </c>
      <c r="S759" s="86" t="e">
        <f t="shared" ref="S759:S822" si="317">H759/$AI$18*10^6</f>
        <v>#REF!</v>
      </c>
      <c r="T759" s="86" t="e">
        <f t="shared" ref="T759:T822" si="318">I759/$AI$18*10^6</f>
        <v>#REF!</v>
      </c>
      <c r="U759" s="86" t="e">
        <f t="shared" ref="U759:U822" si="319">J759/$AI$18*10^6</f>
        <v>#REF!</v>
      </c>
      <c r="V759" s="86" t="e">
        <f t="shared" ref="V759:V822" si="320">K759/$AI$18*10^6</f>
        <v>#REF!</v>
      </c>
      <c r="W759" s="86" t="e">
        <f t="shared" ref="W759:W822" si="321">L759/$AI$18*10^6</f>
        <v>#REF!</v>
      </c>
      <c r="X759" s="86" t="e">
        <f t="shared" ref="X759:X822" si="322">M759/$AI$18*10^6</f>
        <v>#REF!</v>
      </c>
      <c r="Y759" s="86" t="e">
        <f t="shared" ref="Y759:Y822" si="323">N759/$AI$18*10^6</f>
        <v>#REF!</v>
      </c>
      <c r="Z759" s="86" t="e">
        <f t="shared" ref="Z759:Z822" si="324">O759/$AI$18*10^6</f>
        <v>#REF!</v>
      </c>
      <c r="AA759" s="39">
        <v>420</v>
      </c>
      <c r="AB759" s="88" t="e">
        <f>AA759*#REF!/$AI$18*10^3</f>
        <v>#REF!</v>
      </c>
      <c r="AC759" s="89" t="e">
        <f>INDEX(AdditionalVehs!$E$46:$N$91,MATCH(C759,AdditionalVehs!$C$46:$C$91),MATCH(D759,AdditionalVehs!$E$45:$N$45))</f>
        <v>#REF!</v>
      </c>
      <c r="AD759" s="89" t="e">
        <f t="shared" si="307"/>
        <v>#REF!</v>
      </c>
      <c r="AE759" s="89" t="e">
        <f>INDEX(AdditionalVehs!$P$46:$Y$91,MATCH(C759,AdditionalVehs!$C$46:$C$91),MATCH(D759,AdditionalVehs!$AA$45:$AJ$45))</f>
        <v>#REF!</v>
      </c>
      <c r="AF759" s="89" t="e">
        <f t="shared" si="312"/>
        <v>#REF!</v>
      </c>
      <c r="AG759" s="89" t="e">
        <f>AdditionalVehs!$C$27</f>
        <v>#REF!</v>
      </c>
    </row>
    <row r="760" spans="1:33" x14ac:dyDescent="0.2">
      <c r="A760" s="91" t="s">
        <v>2888</v>
      </c>
      <c r="B760" s="349" t="s">
        <v>2889</v>
      </c>
      <c r="C760" s="39" t="s">
        <v>2890</v>
      </c>
      <c r="D760" s="39">
        <v>2010</v>
      </c>
      <c r="E760" s="85" t="e">
        <f>#REF!*INDEX(AdditionalVehs!$AA$46:$AK$91,MATCH($C760,AdditionalVehs!$C$46:$C$91,0),MATCH(E$7,AdditionalVehs!$AA$45:$AK$45,0))</f>
        <v>#REF!</v>
      </c>
      <c r="F760" s="85" t="e">
        <f>#REF!*INDEX(AdditionalVehs!$AA$46:$AK$91,MATCH($C760,AdditionalVehs!$C$46:$C$91,0),MATCH(F$7,AdditionalVehs!$AA$45:$AK$45,0))</f>
        <v>#REF!</v>
      </c>
      <c r="G760" s="85" t="e">
        <f>#REF!*INDEX(AdditionalVehs!$AA$46:$AK$91,MATCH($C760,AdditionalVehs!$C$46:$C$91,0),MATCH(G$7,AdditionalVehs!$AA$45:$AK$45,0))</f>
        <v>#REF!</v>
      </c>
      <c r="H760" s="85" t="e">
        <f>#REF!*INDEX(AdditionalVehs!$AA$46:$AK$91,MATCH($C760,AdditionalVehs!$C$46:$C$91,0),MATCH(H$7,AdditionalVehs!$AA$45:$AK$45,0))</f>
        <v>#REF!</v>
      </c>
      <c r="I760" s="85" t="e">
        <f>#REF!*INDEX(AdditionalVehs!$AA$46:$AK$91,MATCH($C760,AdditionalVehs!$C$46:$C$91,0),MATCH(I$7,AdditionalVehs!$AA$45:$AK$45,0))</f>
        <v>#REF!</v>
      </c>
      <c r="J760" s="85" t="e">
        <f>#REF!*INDEX(AdditionalVehs!$AA$46:$AK$91,MATCH($C760,AdditionalVehs!$C$46:$C$91,0),MATCH(J$7,AdditionalVehs!$AA$45:$AK$45,0))</f>
        <v>#REF!</v>
      </c>
      <c r="K760" s="85" t="e">
        <f>#REF!*INDEX(AdditionalVehs!$AA$46:$AK$91,MATCH($C760,AdditionalVehs!$C$46:$C$91,0),MATCH(K$7,AdditionalVehs!$AA$45:$AK$45,0))</f>
        <v>#REF!</v>
      </c>
      <c r="L760" s="85" t="e">
        <f>#REF!*INDEX(AdditionalVehs!$AA$46:$AK$91,MATCH($C760,AdditionalVehs!$C$46:$C$91,0),MATCH(L$7,AdditionalVehs!$AA$45:$AK$45,0))</f>
        <v>#REF!</v>
      </c>
      <c r="M760" s="85" t="e">
        <f>#REF!*INDEX(AdditionalVehs!$AA$46:$AK$91,MATCH($C760,AdditionalVehs!$C$46:$C$91,0),MATCH(M$7,AdditionalVehs!$AA$45:$AK$45,0))</f>
        <v>#REF!</v>
      </c>
      <c r="N760" s="85" t="e">
        <f>#REF!*INDEX(AdditionalVehs!$AA$46:$AK$91,MATCH($C760,AdditionalVehs!$C$46:$C$91,0),MATCH(N$7,AdditionalVehs!$AA$45:$AK$45,0))</f>
        <v>#REF!</v>
      </c>
      <c r="O760" s="85" t="e">
        <f>#REF!*INDEX(AdditionalVehs!$AA$46:$AK$91,MATCH($C760,AdditionalVehs!$C$46:$C$91,0),MATCH(O$7,AdditionalVehs!$AA$45:$AK$45,0))</f>
        <v>#REF!</v>
      </c>
      <c r="P760" s="86" t="e">
        <f>E760/$AI$18*10^6</f>
        <v>#REF!</v>
      </c>
      <c r="Q760" s="86" t="e">
        <f t="shared" si="310"/>
        <v>#REF!</v>
      </c>
      <c r="R760" s="86" t="e">
        <f t="shared" si="309"/>
        <v>#REF!</v>
      </c>
      <c r="S760" s="86" t="e">
        <f t="shared" si="317"/>
        <v>#REF!</v>
      </c>
      <c r="T760" s="86" t="e">
        <f t="shared" si="318"/>
        <v>#REF!</v>
      </c>
      <c r="U760" s="86" t="e">
        <f t="shared" si="319"/>
        <v>#REF!</v>
      </c>
      <c r="V760" s="86" t="e">
        <f t="shared" si="320"/>
        <v>#REF!</v>
      </c>
      <c r="W760" s="86" t="e">
        <f t="shared" si="321"/>
        <v>#REF!</v>
      </c>
      <c r="X760" s="86" t="e">
        <f t="shared" si="322"/>
        <v>#REF!</v>
      </c>
      <c r="Y760" s="86" t="e">
        <f t="shared" si="323"/>
        <v>#REF!</v>
      </c>
      <c r="Z760" s="86" t="e">
        <f t="shared" si="324"/>
        <v>#REF!</v>
      </c>
      <c r="AA760" s="39">
        <v>473</v>
      </c>
      <c r="AB760" s="88" t="e">
        <f>AA760*#REF!/$AI$18*10^3</f>
        <v>#REF!</v>
      </c>
      <c r="AC760" s="89" t="e">
        <f>INDEX(AdditionalVehs!$E$46:$N$91,MATCH(C760,AdditionalVehs!$C$46:$C$91),MATCH(D760,AdditionalVehs!$E$45:$N$45))</f>
        <v>#REF!</v>
      </c>
      <c r="AD760" s="89" t="e">
        <f t="shared" si="307"/>
        <v>#REF!</v>
      </c>
      <c r="AE760" s="89" t="e">
        <f>INDEX(AdditionalVehs!$P$46:$Y$91,MATCH(C760,AdditionalVehs!$C$46:$C$91),MATCH(D760,AdditionalVehs!$AA$45:$AJ$45))</f>
        <v>#REF!</v>
      </c>
      <c r="AF760" s="89" t="e">
        <f t="shared" si="312"/>
        <v>#REF!</v>
      </c>
      <c r="AG760" s="89" t="e">
        <f>AdditionalVehs!$C$27</f>
        <v>#REF!</v>
      </c>
    </row>
    <row r="761" spans="1:33" x14ac:dyDescent="0.2">
      <c r="A761" s="91" t="s">
        <v>2891</v>
      </c>
      <c r="B761" s="349" t="s">
        <v>2892</v>
      </c>
      <c r="C761" s="39" t="s">
        <v>2890</v>
      </c>
      <c r="D761" s="39">
        <v>2015</v>
      </c>
      <c r="E761" s="85" t="e">
        <f>#REF!*INDEX(AdditionalVehs!$AA$46:$AK$91,MATCH($C761,AdditionalVehs!$C$46:$C$91,0),MATCH(E$7,AdditionalVehs!$AA$45:$AK$45,0))</f>
        <v>#REF!</v>
      </c>
      <c r="F761" s="85" t="e">
        <f>#REF!*INDEX(AdditionalVehs!$AA$46:$AK$91,MATCH($C761,AdditionalVehs!$C$46:$C$91,0),MATCH(F$7,AdditionalVehs!$AA$45:$AK$45,0))</f>
        <v>#REF!</v>
      </c>
      <c r="G761" s="85" t="e">
        <f>#REF!*INDEX(AdditionalVehs!$AA$46:$AK$91,MATCH($C761,AdditionalVehs!$C$46:$C$91,0),MATCH(G$7,AdditionalVehs!$AA$45:$AK$45,0))</f>
        <v>#REF!</v>
      </c>
      <c r="H761" s="85" t="e">
        <f>#REF!*INDEX(AdditionalVehs!$AA$46:$AK$91,MATCH($C761,AdditionalVehs!$C$46:$C$91,0),MATCH(H$7,AdditionalVehs!$AA$45:$AK$45,0))</f>
        <v>#REF!</v>
      </c>
      <c r="I761" s="85" t="e">
        <f>#REF!*INDEX(AdditionalVehs!$AA$46:$AK$91,MATCH($C761,AdditionalVehs!$C$46:$C$91,0),MATCH(I$7,AdditionalVehs!$AA$45:$AK$45,0))</f>
        <v>#REF!</v>
      </c>
      <c r="J761" s="85" t="e">
        <f>#REF!*INDEX(AdditionalVehs!$AA$46:$AK$91,MATCH($C761,AdditionalVehs!$C$46:$C$91,0),MATCH(J$7,AdditionalVehs!$AA$45:$AK$45,0))</f>
        <v>#REF!</v>
      </c>
      <c r="K761" s="85" t="e">
        <f>#REF!*INDEX(AdditionalVehs!$AA$46:$AK$91,MATCH($C761,AdditionalVehs!$C$46:$C$91,0),MATCH(K$7,AdditionalVehs!$AA$45:$AK$45,0))</f>
        <v>#REF!</v>
      </c>
      <c r="L761" s="85" t="e">
        <f>#REF!*INDEX(AdditionalVehs!$AA$46:$AK$91,MATCH($C761,AdditionalVehs!$C$46:$C$91,0),MATCH(L$7,AdditionalVehs!$AA$45:$AK$45,0))</f>
        <v>#REF!</v>
      </c>
      <c r="M761" s="85" t="e">
        <f>#REF!*INDEX(AdditionalVehs!$AA$46:$AK$91,MATCH($C761,AdditionalVehs!$C$46:$C$91,0),MATCH(M$7,AdditionalVehs!$AA$45:$AK$45,0))</f>
        <v>#REF!</v>
      </c>
      <c r="N761" s="85" t="e">
        <f>#REF!*INDEX(AdditionalVehs!$AA$46:$AK$91,MATCH($C761,AdditionalVehs!$C$46:$C$91,0),MATCH(N$7,AdditionalVehs!$AA$45:$AK$45,0))</f>
        <v>#REF!</v>
      </c>
      <c r="O761" s="85" t="e">
        <f>#REF!*INDEX(AdditionalVehs!$AA$46:$AK$91,MATCH($C761,AdditionalVehs!$C$46:$C$91,0),MATCH(O$7,AdditionalVehs!$AA$45:$AK$45,0))</f>
        <v>#REF!</v>
      </c>
      <c r="P761" s="86" t="e">
        <f t="shared" ref="P761:P768" si="325">E761/$AI$18*10^6</f>
        <v>#REF!</v>
      </c>
      <c r="Q761" s="86" t="e">
        <f t="shared" si="310"/>
        <v>#REF!</v>
      </c>
      <c r="R761" s="86" t="e">
        <f t="shared" si="309"/>
        <v>#REF!</v>
      </c>
      <c r="S761" s="86" t="e">
        <f t="shared" si="317"/>
        <v>#REF!</v>
      </c>
      <c r="T761" s="86" t="e">
        <f t="shared" si="318"/>
        <v>#REF!</v>
      </c>
      <c r="U761" s="86" t="e">
        <f t="shared" si="319"/>
        <v>#REF!</v>
      </c>
      <c r="V761" s="86" t="e">
        <f t="shared" si="320"/>
        <v>#REF!</v>
      </c>
      <c r="W761" s="86" t="e">
        <f t="shared" si="321"/>
        <v>#REF!</v>
      </c>
      <c r="X761" s="86" t="e">
        <f t="shared" si="322"/>
        <v>#REF!</v>
      </c>
      <c r="Y761" s="86" t="e">
        <f t="shared" si="323"/>
        <v>#REF!</v>
      </c>
      <c r="Z761" s="86" t="e">
        <f t="shared" si="324"/>
        <v>#REF!</v>
      </c>
      <c r="AA761" s="39">
        <v>473</v>
      </c>
      <c r="AB761" s="88" t="e">
        <f>AA761*#REF!/$AI$18*10^3</f>
        <v>#REF!</v>
      </c>
      <c r="AC761" s="89" t="e">
        <f>INDEX(AdditionalVehs!$E$46:$N$91,MATCH(C761,AdditionalVehs!$C$46:$C$91),MATCH(D761,AdditionalVehs!$E$45:$N$45))</f>
        <v>#REF!</v>
      </c>
      <c r="AD761" s="89" t="e">
        <f t="shared" si="307"/>
        <v>#REF!</v>
      </c>
      <c r="AE761" s="89" t="e">
        <f>INDEX(AdditionalVehs!$P$46:$Y$91,MATCH(C761,AdditionalVehs!$C$46:$C$91),MATCH(D761,AdditionalVehs!$AA$45:$AJ$45))</f>
        <v>#REF!</v>
      </c>
      <c r="AF761" s="89" t="e">
        <f t="shared" si="312"/>
        <v>#REF!</v>
      </c>
      <c r="AG761" s="89" t="e">
        <f>AdditionalVehs!$C$27</f>
        <v>#REF!</v>
      </c>
    </row>
    <row r="762" spans="1:33" x14ac:dyDescent="0.2">
      <c r="A762" s="91" t="s">
        <v>2893</v>
      </c>
      <c r="B762" s="349" t="s">
        <v>2894</v>
      </c>
      <c r="C762" s="39" t="s">
        <v>2890</v>
      </c>
      <c r="D762" s="39">
        <v>2020</v>
      </c>
      <c r="E762" s="85" t="e">
        <f>#REF!*INDEX(AdditionalVehs!$AA$46:$AK$91,MATCH($C762,AdditionalVehs!$C$46:$C$91,0),MATCH(E$7,AdditionalVehs!$AA$45:$AK$45,0))</f>
        <v>#REF!</v>
      </c>
      <c r="F762" s="85" t="e">
        <f>#REF!*INDEX(AdditionalVehs!$AA$46:$AK$91,MATCH($C762,AdditionalVehs!$C$46:$C$91,0),MATCH(F$7,AdditionalVehs!$AA$45:$AK$45,0))</f>
        <v>#REF!</v>
      </c>
      <c r="G762" s="85" t="e">
        <f>#REF!*INDEX(AdditionalVehs!$AA$46:$AK$91,MATCH($C762,AdditionalVehs!$C$46:$C$91,0),MATCH(G$7,AdditionalVehs!$AA$45:$AK$45,0))</f>
        <v>#REF!</v>
      </c>
      <c r="H762" s="85" t="e">
        <f>#REF!*INDEX(AdditionalVehs!$AA$46:$AK$91,MATCH($C762,AdditionalVehs!$C$46:$C$91,0),MATCH(H$7,AdditionalVehs!$AA$45:$AK$45,0))</f>
        <v>#REF!</v>
      </c>
      <c r="I762" s="85" t="e">
        <f>#REF!*INDEX(AdditionalVehs!$AA$46:$AK$91,MATCH($C762,AdditionalVehs!$C$46:$C$91,0),MATCH(I$7,AdditionalVehs!$AA$45:$AK$45,0))</f>
        <v>#REF!</v>
      </c>
      <c r="J762" s="85" t="e">
        <f>#REF!*INDEX(AdditionalVehs!$AA$46:$AK$91,MATCH($C762,AdditionalVehs!$C$46:$C$91,0),MATCH(J$7,AdditionalVehs!$AA$45:$AK$45,0))</f>
        <v>#REF!</v>
      </c>
      <c r="K762" s="85" t="e">
        <f>#REF!*INDEX(AdditionalVehs!$AA$46:$AK$91,MATCH($C762,AdditionalVehs!$C$46:$C$91,0),MATCH(K$7,AdditionalVehs!$AA$45:$AK$45,0))</f>
        <v>#REF!</v>
      </c>
      <c r="L762" s="85" t="e">
        <f>#REF!*INDEX(AdditionalVehs!$AA$46:$AK$91,MATCH($C762,AdditionalVehs!$C$46:$C$91,0),MATCH(L$7,AdditionalVehs!$AA$45:$AK$45,0))</f>
        <v>#REF!</v>
      </c>
      <c r="M762" s="85" t="e">
        <f>#REF!*INDEX(AdditionalVehs!$AA$46:$AK$91,MATCH($C762,AdditionalVehs!$C$46:$C$91,0),MATCH(M$7,AdditionalVehs!$AA$45:$AK$45,0))</f>
        <v>#REF!</v>
      </c>
      <c r="N762" s="85" t="e">
        <f>#REF!*INDEX(AdditionalVehs!$AA$46:$AK$91,MATCH($C762,AdditionalVehs!$C$46:$C$91,0),MATCH(N$7,AdditionalVehs!$AA$45:$AK$45,0))</f>
        <v>#REF!</v>
      </c>
      <c r="O762" s="85" t="e">
        <f>#REF!*INDEX(AdditionalVehs!$AA$46:$AK$91,MATCH($C762,AdditionalVehs!$C$46:$C$91,0),MATCH(O$7,AdditionalVehs!$AA$45:$AK$45,0))</f>
        <v>#REF!</v>
      </c>
      <c r="P762" s="86" t="e">
        <f t="shared" si="325"/>
        <v>#REF!</v>
      </c>
      <c r="Q762" s="86" t="e">
        <f t="shared" si="310"/>
        <v>#REF!</v>
      </c>
      <c r="R762" s="86" t="e">
        <f t="shared" si="309"/>
        <v>#REF!</v>
      </c>
      <c r="S762" s="86" t="e">
        <f t="shared" si="317"/>
        <v>#REF!</v>
      </c>
      <c r="T762" s="86" t="e">
        <f t="shared" si="318"/>
        <v>#REF!</v>
      </c>
      <c r="U762" s="86" t="e">
        <f t="shared" si="319"/>
        <v>#REF!</v>
      </c>
      <c r="V762" s="86" t="e">
        <f t="shared" si="320"/>
        <v>#REF!</v>
      </c>
      <c r="W762" s="86" t="e">
        <f t="shared" si="321"/>
        <v>#REF!</v>
      </c>
      <c r="X762" s="86" t="e">
        <f t="shared" si="322"/>
        <v>#REF!</v>
      </c>
      <c r="Y762" s="86" t="e">
        <f t="shared" si="323"/>
        <v>#REF!</v>
      </c>
      <c r="Z762" s="86" t="e">
        <f t="shared" si="324"/>
        <v>#REF!</v>
      </c>
      <c r="AA762" s="39">
        <v>473</v>
      </c>
      <c r="AB762" s="88" t="e">
        <f>AA762*#REF!/$AI$18*10^3</f>
        <v>#REF!</v>
      </c>
      <c r="AC762" s="89" t="e">
        <f>INDEX(AdditionalVehs!$E$46:$N$91,MATCH(C762,AdditionalVehs!$C$46:$C$91),MATCH(D762,AdditionalVehs!$E$45:$N$45))</f>
        <v>#REF!</v>
      </c>
      <c r="AD762" s="89" t="e">
        <f t="shared" si="307"/>
        <v>#REF!</v>
      </c>
      <c r="AE762" s="89" t="e">
        <f>INDEX(AdditionalVehs!$P$46:$Y$91,MATCH(C762,AdditionalVehs!$C$46:$C$91),MATCH(D762,AdditionalVehs!$AA$45:$AJ$45))</f>
        <v>#REF!</v>
      </c>
      <c r="AF762" s="89" t="e">
        <f t="shared" si="312"/>
        <v>#REF!</v>
      </c>
      <c r="AG762" s="89" t="e">
        <f>AdditionalVehs!$C$27</f>
        <v>#REF!</v>
      </c>
    </row>
    <row r="763" spans="1:33" x14ac:dyDescent="0.2">
      <c r="A763" s="91" t="s">
        <v>2895</v>
      </c>
      <c r="B763" s="349" t="s">
        <v>2896</v>
      </c>
      <c r="C763" s="39" t="s">
        <v>2890</v>
      </c>
      <c r="D763" s="39">
        <v>2025</v>
      </c>
      <c r="E763" s="85" t="e">
        <f>#REF!*INDEX(AdditionalVehs!$AA$46:$AK$91,MATCH($C763,AdditionalVehs!$C$46:$C$91,0),MATCH(E$7,AdditionalVehs!$AA$45:$AK$45,0))</f>
        <v>#REF!</v>
      </c>
      <c r="F763" s="85" t="e">
        <f>#REF!*INDEX(AdditionalVehs!$AA$46:$AK$91,MATCH($C763,AdditionalVehs!$C$46:$C$91,0),MATCH(F$7,AdditionalVehs!$AA$45:$AK$45,0))</f>
        <v>#REF!</v>
      </c>
      <c r="G763" s="85" t="e">
        <f>#REF!*INDEX(AdditionalVehs!$AA$46:$AK$91,MATCH($C763,AdditionalVehs!$C$46:$C$91,0),MATCH(G$7,AdditionalVehs!$AA$45:$AK$45,0))</f>
        <v>#REF!</v>
      </c>
      <c r="H763" s="85" t="e">
        <f>#REF!*INDEX(AdditionalVehs!$AA$46:$AK$91,MATCH($C763,AdditionalVehs!$C$46:$C$91,0),MATCH(H$7,AdditionalVehs!$AA$45:$AK$45,0))</f>
        <v>#REF!</v>
      </c>
      <c r="I763" s="85" t="e">
        <f>#REF!*INDEX(AdditionalVehs!$AA$46:$AK$91,MATCH($C763,AdditionalVehs!$C$46:$C$91,0),MATCH(I$7,AdditionalVehs!$AA$45:$AK$45,0))</f>
        <v>#REF!</v>
      </c>
      <c r="J763" s="85" t="e">
        <f>#REF!*INDEX(AdditionalVehs!$AA$46:$AK$91,MATCH($C763,AdditionalVehs!$C$46:$C$91,0),MATCH(J$7,AdditionalVehs!$AA$45:$AK$45,0))</f>
        <v>#REF!</v>
      </c>
      <c r="K763" s="85" t="e">
        <f>#REF!*INDEX(AdditionalVehs!$AA$46:$AK$91,MATCH($C763,AdditionalVehs!$C$46:$C$91,0),MATCH(K$7,AdditionalVehs!$AA$45:$AK$45,0))</f>
        <v>#REF!</v>
      </c>
      <c r="L763" s="85" t="e">
        <f>#REF!*INDEX(AdditionalVehs!$AA$46:$AK$91,MATCH($C763,AdditionalVehs!$C$46:$C$91,0),MATCH(L$7,AdditionalVehs!$AA$45:$AK$45,0))</f>
        <v>#REF!</v>
      </c>
      <c r="M763" s="85" t="e">
        <f>#REF!*INDEX(AdditionalVehs!$AA$46:$AK$91,MATCH($C763,AdditionalVehs!$C$46:$C$91,0),MATCH(M$7,AdditionalVehs!$AA$45:$AK$45,0))</f>
        <v>#REF!</v>
      </c>
      <c r="N763" s="85" t="e">
        <f>#REF!*INDEX(AdditionalVehs!$AA$46:$AK$91,MATCH($C763,AdditionalVehs!$C$46:$C$91,0),MATCH(N$7,AdditionalVehs!$AA$45:$AK$45,0))</f>
        <v>#REF!</v>
      </c>
      <c r="O763" s="85" t="e">
        <f>#REF!*INDEX(AdditionalVehs!$AA$46:$AK$91,MATCH($C763,AdditionalVehs!$C$46:$C$91,0),MATCH(O$7,AdditionalVehs!$AA$45:$AK$45,0))</f>
        <v>#REF!</v>
      </c>
      <c r="P763" s="86" t="e">
        <f t="shared" si="325"/>
        <v>#REF!</v>
      </c>
      <c r="Q763" s="86" t="e">
        <f t="shared" si="310"/>
        <v>#REF!</v>
      </c>
      <c r="R763" s="86" t="e">
        <f t="shared" si="309"/>
        <v>#REF!</v>
      </c>
      <c r="S763" s="86" t="e">
        <f t="shared" si="317"/>
        <v>#REF!</v>
      </c>
      <c r="T763" s="86" t="e">
        <f t="shared" si="318"/>
        <v>#REF!</v>
      </c>
      <c r="U763" s="86" t="e">
        <f t="shared" si="319"/>
        <v>#REF!</v>
      </c>
      <c r="V763" s="86" t="e">
        <f t="shared" si="320"/>
        <v>#REF!</v>
      </c>
      <c r="W763" s="86" t="e">
        <f t="shared" si="321"/>
        <v>#REF!</v>
      </c>
      <c r="X763" s="86" t="e">
        <f t="shared" si="322"/>
        <v>#REF!</v>
      </c>
      <c r="Y763" s="86" t="e">
        <f t="shared" si="323"/>
        <v>#REF!</v>
      </c>
      <c r="Z763" s="86" t="e">
        <f t="shared" si="324"/>
        <v>#REF!</v>
      </c>
      <c r="AA763" s="39">
        <v>473</v>
      </c>
      <c r="AB763" s="88" t="e">
        <f>AA763*#REF!/$AI$18*10^3</f>
        <v>#REF!</v>
      </c>
      <c r="AC763" s="89" t="e">
        <f>INDEX(AdditionalVehs!$E$46:$N$91,MATCH(C763,AdditionalVehs!$C$46:$C$91),MATCH(D763,AdditionalVehs!$E$45:$N$45))</f>
        <v>#REF!</v>
      </c>
      <c r="AD763" s="89" t="e">
        <f t="shared" si="307"/>
        <v>#REF!</v>
      </c>
      <c r="AE763" s="89" t="e">
        <f>INDEX(AdditionalVehs!$P$46:$Y$91,MATCH(C763,AdditionalVehs!$C$46:$C$91),MATCH(D763,AdditionalVehs!$AA$45:$AJ$45))</f>
        <v>#REF!</v>
      </c>
      <c r="AF763" s="89" t="e">
        <f t="shared" si="312"/>
        <v>#REF!</v>
      </c>
      <c r="AG763" s="89" t="e">
        <f>AdditionalVehs!$C$27</f>
        <v>#REF!</v>
      </c>
    </row>
    <row r="764" spans="1:33" x14ac:dyDescent="0.2">
      <c r="A764" s="91" t="s">
        <v>2897</v>
      </c>
      <c r="B764" s="349" t="s">
        <v>2898</v>
      </c>
      <c r="C764" s="39" t="s">
        <v>2890</v>
      </c>
      <c r="D764" s="39">
        <v>2030</v>
      </c>
      <c r="E764" s="85" t="e">
        <f>#REF!*INDEX(AdditionalVehs!$AA$46:$AK$91,MATCH($C764,AdditionalVehs!$C$46:$C$91,0),MATCH(E$7,AdditionalVehs!$AA$45:$AK$45,0))</f>
        <v>#REF!</v>
      </c>
      <c r="F764" s="85" t="e">
        <f>#REF!*INDEX(AdditionalVehs!$AA$46:$AK$91,MATCH($C764,AdditionalVehs!$C$46:$C$91,0),MATCH(F$7,AdditionalVehs!$AA$45:$AK$45,0))</f>
        <v>#REF!</v>
      </c>
      <c r="G764" s="85" t="e">
        <f>#REF!*INDEX(AdditionalVehs!$AA$46:$AK$91,MATCH($C764,AdditionalVehs!$C$46:$C$91,0),MATCH(G$7,AdditionalVehs!$AA$45:$AK$45,0))</f>
        <v>#REF!</v>
      </c>
      <c r="H764" s="85" t="e">
        <f>#REF!*INDEX(AdditionalVehs!$AA$46:$AK$91,MATCH($C764,AdditionalVehs!$C$46:$C$91,0),MATCH(H$7,AdditionalVehs!$AA$45:$AK$45,0))</f>
        <v>#REF!</v>
      </c>
      <c r="I764" s="85" t="e">
        <f>#REF!*INDEX(AdditionalVehs!$AA$46:$AK$91,MATCH($C764,AdditionalVehs!$C$46:$C$91,0),MATCH(I$7,AdditionalVehs!$AA$45:$AK$45,0))</f>
        <v>#REF!</v>
      </c>
      <c r="J764" s="85" t="e">
        <f>#REF!*INDEX(AdditionalVehs!$AA$46:$AK$91,MATCH($C764,AdditionalVehs!$C$46:$C$91,0),MATCH(J$7,AdditionalVehs!$AA$45:$AK$45,0))</f>
        <v>#REF!</v>
      </c>
      <c r="K764" s="85" t="e">
        <f>#REF!*INDEX(AdditionalVehs!$AA$46:$AK$91,MATCH($C764,AdditionalVehs!$C$46:$C$91,0),MATCH(K$7,AdditionalVehs!$AA$45:$AK$45,0))</f>
        <v>#REF!</v>
      </c>
      <c r="L764" s="85" t="e">
        <f>#REF!*INDEX(AdditionalVehs!$AA$46:$AK$91,MATCH($C764,AdditionalVehs!$C$46:$C$91,0),MATCH(L$7,AdditionalVehs!$AA$45:$AK$45,0))</f>
        <v>#REF!</v>
      </c>
      <c r="M764" s="85" t="e">
        <f>#REF!*INDEX(AdditionalVehs!$AA$46:$AK$91,MATCH($C764,AdditionalVehs!$C$46:$C$91,0),MATCH(M$7,AdditionalVehs!$AA$45:$AK$45,0))</f>
        <v>#REF!</v>
      </c>
      <c r="N764" s="85" t="e">
        <f>#REF!*INDEX(AdditionalVehs!$AA$46:$AK$91,MATCH($C764,AdditionalVehs!$C$46:$C$91,0),MATCH(N$7,AdditionalVehs!$AA$45:$AK$45,0))</f>
        <v>#REF!</v>
      </c>
      <c r="O764" s="85" t="e">
        <f>#REF!*INDEX(AdditionalVehs!$AA$46:$AK$91,MATCH($C764,AdditionalVehs!$C$46:$C$91,0),MATCH(O$7,AdditionalVehs!$AA$45:$AK$45,0))</f>
        <v>#REF!</v>
      </c>
      <c r="P764" s="86" t="e">
        <f t="shared" si="325"/>
        <v>#REF!</v>
      </c>
      <c r="Q764" s="86" t="e">
        <f t="shared" si="310"/>
        <v>#REF!</v>
      </c>
      <c r="R764" s="86" t="e">
        <f t="shared" si="309"/>
        <v>#REF!</v>
      </c>
      <c r="S764" s="86" t="e">
        <f t="shared" si="317"/>
        <v>#REF!</v>
      </c>
      <c r="T764" s="86" t="e">
        <f t="shared" si="318"/>
        <v>#REF!</v>
      </c>
      <c r="U764" s="86" t="e">
        <f t="shared" si="319"/>
        <v>#REF!</v>
      </c>
      <c r="V764" s="86" t="e">
        <f t="shared" si="320"/>
        <v>#REF!</v>
      </c>
      <c r="W764" s="86" t="e">
        <f t="shared" si="321"/>
        <v>#REF!</v>
      </c>
      <c r="X764" s="86" t="e">
        <f t="shared" si="322"/>
        <v>#REF!</v>
      </c>
      <c r="Y764" s="86" t="e">
        <f t="shared" si="323"/>
        <v>#REF!</v>
      </c>
      <c r="Z764" s="86" t="e">
        <f t="shared" si="324"/>
        <v>#REF!</v>
      </c>
      <c r="AA764" s="39">
        <v>473</v>
      </c>
      <c r="AB764" s="88" t="e">
        <f>AA764*#REF!/$AI$18*10^3</f>
        <v>#REF!</v>
      </c>
      <c r="AC764" s="89" t="e">
        <f>INDEX(AdditionalVehs!$E$46:$N$91,MATCH(C764,AdditionalVehs!$C$46:$C$91),MATCH(D764,AdditionalVehs!$E$45:$N$45))</f>
        <v>#REF!</v>
      </c>
      <c r="AD764" s="89" t="e">
        <f t="shared" si="307"/>
        <v>#REF!</v>
      </c>
      <c r="AE764" s="89" t="e">
        <f>INDEX(AdditionalVehs!$P$46:$Y$91,MATCH(C764,AdditionalVehs!$C$46:$C$91),MATCH(D764,AdditionalVehs!$AA$45:$AJ$45))</f>
        <v>#REF!</v>
      </c>
      <c r="AF764" s="89" t="e">
        <f t="shared" si="312"/>
        <v>#REF!</v>
      </c>
      <c r="AG764" s="89" t="e">
        <f>AdditionalVehs!$C$27</f>
        <v>#REF!</v>
      </c>
    </row>
    <row r="765" spans="1:33" x14ac:dyDescent="0.2">
      <c r="A765" s="91" t="s">
        <v>2899</v>
      </c>
      <c r="B765" s="349" t="s">
        <v>2900</v>
      </c>
      <c r="C765" s="39" t="s">
        <v>2890</v>
      </c>
      <c r="D765" s="39">
        <v>2035</v>
      </c>
      <c r="E765" s="85" t="e">
        <f>#REF!*INDEX(AdditionalVehs!$AA$46:$AK$91,MATCH($C765,AdditionalVehs!$C$46:$C$91,0),MATCH(E$7,AdditionalVehs!$AA$45:$AK$45,0))</f>
        <v>#REF!</v>
      </c>
      <c r="F765" s="85" t="e">
        <f>#REF!*INDEX(AdditionalVehs!$AA$46:$AK$91,MATCH($C765,AdditionalVehs!$C$46:$C$91,0),MATCH(F$7,AdditionalVehs!$AA$45:$AK$45,0))</f>
        <v>#REF!</v>
      </c>
      <c r="G765" s="85" t="e">
        <f>#REF!*INDEX(AdditionalVehs!$AA$46:$AK$91,MATCH($C765,AdditionalVehs!$C$46:$C$91,0),MATCH(G$7,AdditionalVehs!$AA$45:$AK$45,0))</f>
        <v>#REF!</v>
      </c>
      <c r="H765" s="85" t="e">
        <f>#REF!*INDEX(AdditionalVehs!$AA$46:$AK$91,MATCH($C765,AdditionalVehs!$C$46:$C$91,0),MATCH(H$7,AdditionalVehs!$AA$45:$AK$45,0))</f>
        <v>#REF!</v>
      </c>
      <c r="I765" s="85" t="e">
        <f>#REF!*INDEX(AdditionalVehs!$AA$46:$AK$91,MATCH($C765,AdditionalVehs!$C$46:$C$91,0),MATCH(I$7,AdditionalVehs!$AA$45:$AK$45,0))</f>
        <v>#REF!</v>
      </c>
      <c r="J765" s="85" t="e">
        <f>#REF!*INDEX(AdditionalVehs!$AA$46:$AK$91,MATCH($C765,AdditionalVehs!$C$46:$C$91,0),MATCH(J$7,AdditionalVehs!$AA$45:$AK$45,0))</f>
        <v>#REF!</v>
      </c>
      <c r="K765" s="85" t="e">
        <f>#REF!*INDEX(AdditionalVehs!$AA$46:$AK$91,MATCH($C765,AdditionalVehs!$C$46:$C$91,0),MATCH(K$7,AdditionalVehs!$AA$45:$AK$45,0))</f>
        <v>#REF!</v>
      </c>
      <c r="L765" s="85" t="e">
        <f>#REF!*INDEX(AdditionalVehs!$AA$46:$AK$91,MATCH($C765,AdditionalVehs!$C$46:$C$91,0),MATCH(L$7,AdditionalVehs!$AA$45:$AK$45,0))</f>
        <v>#REF!</v>
      </c>
      <c r="M765" s="85" t="e">
        <f>#REF!*INDEX(AdditionalVehs!$AA$46:$AK$91,MATCH($C765,AdditionalVehs!$C$46:$C$91,0),MATCH(M$7,AdditionalVehs!$AA$45:$AK$45,0))</f>
        <v>#REF!</v>
      </c>
      <c r="N765" s="85" t="e">
        <f>#REF!*INDEX(AdditionalVehs!$AA$46:$AK$91,MATCH($C765,AdditionalVehs!$C$46:$C$91,0),MATCH(N$7,AdditionalVehs!$AA$45:$AK$45,0))</f>
        <v>#REF!</v>
      </c>
      <c r="O765" s="85" t="e">
        <f>#REF!*INDEX(AdditionalVehs!$AA$46:$AK$91,MATCH($C765,AdditionalVehs!$C$46:$C$91,0),MATCH(O$7,AdditionalVehs!$AA$45:$AK$45,0))</f>
        <v>#REF!</v>
      </c>
      <c r="P765" s="86" t="e">
        <f t="shared" si="325"/>
        <v>#REF!</v>
      </c>
      <c r="Q765" s="86" t="e">
        <f t="shared" si="310"/>
        <v>#REF!</v>
      </c>
      <c r="R765" s="86" t="e">
        <f t="shared" si="309"/>
        <v>#REF!</v>
      </c>
      <c r="S765" s="86" t="e">
        <f t="shared" si="317"/>
        <v>#REF!</v>
      </c>
      <c r="T765" s="86" t="e">
        <f t="shared" si="318"/>
        <v>#REF!</v>
      </c>
      <c r="U765" s="86" t="e">
        <f t="shared" si="319"/>
        <v>#REF!</v>
      </c>
      <c r="V765" s="86" t="e">
        <f t="shared" si="320"/>
        <v>#REF!</v>
      </c>
      <c r="W765" s="86" t="e">
        <f t="shared" si="321"/>
        <v>#REF!</v>
      </c>
      <c r="X765" s="86" t="e">
        <f t="shared" si="322"/>
        <v>#REF!</v>
      </c>
      <c r="Y765" s="86" t="e">
        <f t="shared" si="323"/>
        <v>#REF!</v>
      </c>
      <c r="Z765" s="86" t="e">
        <f t="shared" si="324"/>
        <v>#REF!</v>
      </c>
      <c r="AA765" s="39">
        <v>473</v>
      </c>
      <c r="AB765" s="88" t="e">
        <f>AA765*#REF!/$AI$18*10^3</f>
        <v>#REF!</v>
      </c>
      <c r="AC765" s="89" t="e">
        <f>INDEX(AdditionalVehs!$E$46:$N$91,MATCH(C765,AdditionalVehs!$C$46:$C$91),MATCH(D765,AdditionalVehs!$E$45:$N$45))</f>
        <v>#REF!</v>
      </c>
      <c r="AD765" s="89" t="e">
        <f t="shared" si="307"/>
        <v>#REF!</v>
      </c>
      <c r="AE765" s="89" t="e">
        <f>INDEX(AdditionalVehs!$P$46:$Y$91,MATCH(C765,AdditionalVehs!$C$46:$C$91),MATCH(D765,AdditionalVehs!$AA$45:$AJ$45))</f>
        <v>#REF!</v>
      </c>
      <c r="AF765" s="89" t="e">
        <f t="shared" si="312"/>
        <v>#REF!</v>
      </c>
      <c r="AG765" s="89" t="e">
        <f>AdditionalVehs!$C$27</f>
        <v>#REF!</v>
      </c>
    </row>
    <row r="766" spans="1:33" x14ac:dyDescent="0.2">
      <c r="A766" s="91" t="s">
        <v>2901</v>
      </c>
      <c r="B766" s="349" t="s">
        <v>2902</v>
      </c>
      <c r="C766" s="39" t="s">
        <v>2890</v>
      </c>
      <c r="D766" s="39">
        <v>2040</v>
      </c>
      <c r="E766" s="85" t="e">
        <f>#REF!*INDEX(AdditionalVehs!$AA$46:$AK$91,MATCH($C766,AdditionalVehs!$C$46:$C$91,0),MATCH(E$7,AdditionalVehs!$AA$45:$AK$45,0))</f>
        <v>#REF!</v>
      </c>
      <c r="F766" s="85" t="e">
        <f>#REF!*INDEX(AdditionalVehs!$AA$46:$AK$91,MATCH($C766,AdditionalVehs!$C$46:$C$91,0),MATCH(F$7,AdditionalVehs!$AA$45:$AK$45,0))</f>
        <v>#REF!</v>
      </c>
      <c r="G766" s="85" t="e">
        <f>#REF!*INDEX(AdditionalVehs!$AA$46:$AK$91,MATCH($C766,AdditionalVehs!$C$46:$C$91,0),MATCH(G$7,AdditionalVehs!$AA$45:$AK$45,0))</f>
        <v>#REF!</v>
      </c>
      <c r="H766" s="85" t="e">
        <f>#REF!*INDEX(AdditionalVehs!$AA$46:$AK$91,MATCH($C766,AdditionalVehs!$C$46:$C$91,0),MATCH(H$7,AdditionalVehs!$AA$45:$AK$45,0))</f>
        <v>#REF!</v>
      </c>
      <c r="I766" s="85" t="e">
        <f>#REF!*INDEX(AdditionalVehs!$AA$46:$AK$91,MATCH($C766,AdditionalVehs!$C$46:$C$91,0),MATCH(I$7,AdditionalVehs!$AA$45:$AK$45,0))</f>
        <v>#REF!</v>
      </c>
      <c r="J766" s="85" t="e">
        <f>#REF!*INDEX(AdditionalVehs!$AA$46:$AK$91,MATCH($C766,AdditionalVehs!$C$46:$C$91,0),MATCH(J$7,AdditionalVehs!$AA$45:$AK$45,0))</f>
        <v>#REF!</v>
      </c>
      <c r="K766" s="85" t="e">
        <f>#REF!*INDEX(AdditionalVehs!$AA$46:$AK$91,MATCH($C766,AdditionalVehs!$C$46:$C$91,0),MATCH(K$7,AdditionalVehs!$AA$45:$AK$45,0))</f>
        <v>#REF!</v>
      </c>
      <c r="L766" s="85" t="e">
        <f>#REF!*INDEX(AdditionalVehs!$AA$46:$AK$91,MATCH($C766,AdditionalVehs!$C$46:$C$91,0),MATCH(L$7,AdditionalVehs!$AA$45:$AK$45,0))</f>
        <v>#REF!</v>
      </c>
      <c r="M766" s="85" t="e">
        <f>#REF!*INDEX(AdditionalVehs!$AA$46:$AK$91,MATCH($C766,AdditionalVehs!$C$46:$C$91,0),MATCH(M$7,AdditionalVehs!$AA$45:$AK$45,0))</f>
        <v>#REF!</v>
      </c>
      <c r="N766" s="85" t="e">
        <f>#REF!*INDEX(AdditionalVehs!$AA$46:$AK$91,MATCH($C766,AdditionalVehs!$C$46:$C$91,0),MATCH(N$7,AdditionalVehs!$AA$45:$AK$45,0))</f>
        <v>#REF!</v>
      </c>
      <c r="O766" s="85" t="e">
        <f>#REF!*INDEX(AdditionalVehs!$AA$46:$AK$91,MATCH($C766,AdditionalVehs!$C$46:$C$91,0),MATCH(O$7,AdditionalVehs!$AA$45:$AK$45,0))</f>
        <v>#REF!</v>
      </c>
      <c r="P766" s="86" t="e">
        <f t="shared" si="325"/>
        <v>#REF!</v>
      </c>
      <c r="Q766" s="86" t="e">
        <f t="shared" si="310"/>
        <v>#REF!</v>
      </c>
      <c r="R766" s="86" t="e">
        <f t="shared" si="309"/>
        <v>#REF!</v>
      </c>
      <c r="S766" s="86" t="e">
        <f t="shared" si="317"/>
        <v>#REF!</v>
      </c>
      <c r="T766" s="86" t="e">
        <f t="shared" si="318"/>
        <v>#REF!</v>
      </c>
      <c r="U766" s="86" t="e">
        <f t="shared" si="319"/>
        <v>#REF!</v>
      </c>
      <c r="V766" s="86" t="e">
        <f t="shared" si="320"/>
        <v>#REF!</v>
      </c>
      <c r="W766" s="86" t="e">
        <f t="shared" si="321"/>
        <v>#REF!</v>
      </c>
      <c r="X766" s="86" t="e">
        <f t="shared" si="322"/>
        <v>#REF!</v>
      </c>
      <c r="Y766" s="86" t="e">
        <f t="shared" si="323"/>
        <v>#REF!</v>
      </c>
      <c r="Z766" s="86" t="e">
        <f t="shared" si="324"/>
        <v>#REF!</v>
      </c>
      <c r="AA766" s="39">
        <v>473</v>
      </c>
      <c r="AB766" s="88" t="e">
        <f>AA766*#REF!/$AI$18*10^3</f>
        <v>#REF!</v>
      </c>
      <c r="AC766" s="89" t="e">
        <f>INDEX(AdditionalVehs!$E$46:$N$91,MATCH(C766,AdditionalVehs!$C$46:$C$91),MATCH(D766,AdditionalVehs!$E$45:$N$45))</f>
        <v>#REF!</v>
      </c>
      <c r="AD766" s="89" t="e">
        <f t="shared" si="307"/>
        <v>#REF!</v>
      </c>
      <c r="AE766" s="89" t="e">
        <f>INDEX(AdditionalVehs!$P$46:$Y$91,MATCH(C766,AdditionalVehs!$C$46:$C$91),MATCH(D766,AdditionalVehs!$AA$45:$AJ$45))</f>
        <v>#REF!</v>
      </c>
      <c r="AF766" s="89" t="e">
        <f t="shared" si="312"/>
        <v>#REF!</v>
      </c>
      <c r="AG766" s="89" t="e">
        <f>AdditionalVehs!$C$27</f>
        <v>#REF!</v>
      </c>
    </row>
    <row r="767" spans="1:33" x14ac:dyDescent="0.2">
      <c r="A767" s="91" t="s">
        <v>2903</v>
      </c>
      <c r="B767" s="349" t="s">
        <v>2904</v>
      </c>
      <c r="C767" s="39" t="s">
        <v>2890</v>
      </c>
      <c r="D767" s="39">
        <v>2045</v>
      </c>
      <c r="E767" s="85" t="e">
        <f>#REF!*INDEX(AdditionalVehs!$AA$46:$AK$91,MATCH($C767,AdditionalVehs!$C$46:$C$91,0),MATCH(E$7,AdditionalVehs!$AA$45:$AK$45,0))</f>
        <v>#REF!</v>
      </c>
      <c r="F767" s="85" t="e">
        <f>#REF!*INDEX(AdditionalVehs!$AA$46:$AK$91,MATCH($C767,AdditionalVehs!$C$46:$C$91,0),MATCH(F$7,AdditionalVehs!$AA$45:$AK$45,0))</f>
        <v>#REF!</v>
      </c>
      <c r="G767" s="85" t="e">
        <f>#REF!*INDEX(AdditionalVehs!$AA$46:$AK$91,MATCH($C767,AdditionalVehs!$C$46:$C$91,0),MATCH(G$7,AdditionalVehs!$AA$45:$AK$45,0))</f>
        <v>#REF!</v>
      </c>
      <c r="H767" s="85" t="e">
        <f>#REF!*INDEX(AdditionalVehs!$AA$46:$AK$91,MATCH($C767,AdditionalVehs!$C$46:$C$91,0),MATCH(H$7,AdditionalVehs!$AA$45:$AK$45,0))</f>
        <v>#REF!</v>
      </c>
      <c r="I767" s="85" t="e">
        <f>#REF!*INDEX(AdditionalVehs!$AA$46:$AK$91,MATCH($C767,AdditionalVehs!$C$46:$C$91,0),MATCH(I$7,AdditionalVehs!$AA$45:$AK$45,0))</f>
        <v>#REF!</v>
      </c>
      <c r="J767" s="85" t="e">
        <f>#REF!*INDEX(AdditionalVehs!$AA$46:$AK$91,MATCH($C767,AdditionalVehs!$C$46:$C$91,0),MATCH(J$7,AdditionalVehs!$AA$45:$AK$45,0))</f>
        <v>#REF!</v>
      </c>
      <c r="K767" s="85" t="e">
        <f>#REF!*INDEX(AdditionalVehs!$AA$46:$AK$91,MATCH($C767,AdditionalVehs!$C$46:$C$91,0),MATCH(K$7,AdditionalVehs!$AA$45:$AK$45,0))</f>
        <v>#REF!</v>
      </c>
      <c r="L767" s="85" t="e">
        <f>#REF!*INDEX(AdditionalVehs!$AA$46:$AK$91,MATCH($C767,AdditionalVehs!$C$46:$C$91,0),MATCH(L$7,AdditionalVehs!$AA$45:$AK$45,0))</f>
        <v>#REF!</v>
      </c>
      <c r="M767" s="85" t="e">
        <f>#REF!*INDEX(AdditionalVehs!$AA$46:$AK$91,MATCH($C767,AdditionalVehs!$C$46:$C$91,0),MATCH(M$7,AdditionalVehs!$AA$45:$AK$45,0))</f>
        <v>#REF!</v>
      </c>
      <c r="N767" s="85" t="e">
        <f>#REF!*INDEX(AdditionalVehs!$AA$46:$AK$91,MATCH($C767,AdditionalVehs!$C$46:$C$91,0),MATCH(N$7,AdditionalVehs!$AA$45:$AK$45,0))</f>
        <v>#REF!</v>
      </c>
      <c r="O767" s="85" t="e">
        <f>#REF!*INDEX(AdditionalVehs!$AA$46:$AK$91,MATCH($C767,AdditionalVehs!$C$46:$C$91,0),MATCH(O$7,AdditionalVehs!$AA$45:$AK$45,0))</f>
        <v>#REF!</v>
      </c>
      <c r="P767" s="86" t="e">
        <f t="shared" si="325"/>
        <v>#REF!</v>
      </c>
      <c r="Q767" s="86" t="e">
        <f t="shared" si="310"/>
        <v>#REF!</v>
      </c>
      <c r="R767" s="86" t="e">
        <f t="shared" si="309"/>
        <v>#REF!</v>
      </c>
      <c r="S767" s="86" t="e">
        <f t="shared" si="317"/>
        <v>#REF!</v>
      </c>
      <c r="T767" s="86" t="e">
        <f t="shared" si="318"/>
        <v>#REF!</v>
      </c>
      <c r="U767" s="86" t="e">
        <f t="shared" si="319"/>
        <v>#REF!</v>
      </c>
      <c r="V767" s="86" t="e">
        <f t="shared" si="320"/>
        <v>#REF!</v>
      </c>
      <c r="W767" s="86" t="e">
        <f t="shared" si="321"/>
        <v>#REF!</v>
      </c>
      <c r="X767" s="86" t="e">
        <f t="shared" si="322"/>
        <v>#REF!</v>
      </c>
      <c r="Y767" s="86" t="e">
        <f t="shared" si="323"/>
        <v>#REF!</v>
      </c>
      <c r="Z767" s="86" t="e">
        <f t="shared" si="324"/>
        <v>#REF!</v>
      </c>
      <c r="AA767" s="39">
        <v>473</v>
      </c>
      <c r="AB767" s="88" t="e">
        <f>AA767*#REF!/$AI$18*10^3</f>
        <v>#REF!</v>
      </c>
      <c r="AC767" s="89" t="e">
        <f>INDEX(AdditionalVehs!$E$46:$N$91,MATCH(C767,AdditionalVehs!$C$46:$C$91),MATCH(D767,AdditionalVehs!$E$45:$N$45))</f>
        <v>#REF!</v>
      </c>
      <c r="AD767" s="89" t="e">
        <f t="shared" si="307"/>
        <v>#REF!</v>
      </c>
      <c r="AE767" s="89" t="e">
        <f>INDEX(AdditionalVehs!$P$46:$Y$91,MATCH(C767,AdditionalVehs!$C$46:$C$91),MATCH(D767,AdditionalVehs!$AA$45:$AJ$45))</f>
        <v>#REF!</v>
      </c>
      <c r="AF767" s="89" t="e">
        <f t="shared" si="312"/>
        <v>#REF!</v>
      </c>
      <c r="AG767" s="89" t="e">
        <f>AdditionalVehs!$C$27</f>
        <v>#REF!</v>
      </c>
    </row>
    <row r="768" spans="1:33" x14ac:dyDescent="0.2">
      <c r="A768" s="91" t="s">
        <v>2905</v>
      </c>
      <c r="B768" s="349" t="s">
        <v>2906</v>
      </c>
      <c r="C768" s="39" t="s">
        <v>2890</v>
      </c>
      <c r="D768" s="39">
        <v>2050</v>
      </c>
      <c r="E768" s="85" t="e">
        <f>#REF!*INDEX(AdditionalVehs!$AA$46:$AK$91,MATCH($C768,AdditionalVehs!$C$46:$C$91,0),MATCH(E$7,AdditionalVehs!$AA$45:$AK$45,0))</f>
        <v>#REF!</v>
      </c>
      <c r="F768" s="85" t="e">
        <f>#REF!*INDEX(AdditionalVehs!$AA$46:$AK$91,MATCH($C768,AdditionalVehs!$C$46:$C$91,0),MATCH(F$7,AdditionalVehs!$AA$45:$AK$45,0))</f>
        <v>#REF!</v>
      </c>
      <c r="G768" s="85" t="e">
        <f>#REF!*INDEX(AdditionalVehs!$AA$46:$AK$91,MATCH($C768,AdditionalVehs!$C$46:$C$91,0),MATCH(G$7,AdditionalVehs!$AA$45:$AK$45,0))</f>
        <v>#REF!</v>
      </c>
      <c r="H768" s="85" t="e">
        <f>#REF!*INDEX(AdditionalVehs!$AA$46:$AK$91,MATCH($C768,AdditionalVehs!$C$46:$C$91,0),MATCH(H$7,AdditionalVehs!$AA$45:$AK$45,0))</f>
        <v>#REF!</v>
      </c>
      <c r="I768" s="85" t="e">
        <f>#REF!*INDEX(AdditionalVehs!$AA$46:$AK$91,MATCH($C768,AdditionalVehs!$C$46:$C$91,0),MATCH(I$7,AdditionalVehs!$AA$45:$AK$45,0))</f>
        <v>#REF!</v>
      </c>
      <c r="J768" s="85" t="e">
        <f>#REF!*INDEX(AdditionalVehs!$AA$46:$AK$91,MATCH($C768,AdditionalVehs!$C$46:$C$91,0),MATCH(J$7,AdditionalVehs!$AA$45:$AK$45,0))</f>
        <v>#REF!</v>
      </c>
      <c r="K768" s="85" t="e">
        <f>#REF!*INDEX(AdditionalVehs!$AA$46:$AK$91,MATCH($C768,AdditionalVehs!$C$46:$C$91,0),MATCH(K$7,AdditionalVehs!$AA$45:$AK$45,0))</f>
        <v>#REF!</v>
      </c>
      <c r="L768" s="85" t="e">
        <f>#REF!*INDEX(AdditionalVehs!$AA$46:$AK$91,MATCH($C768,AdditionalVehs!$C$46:$C$91,0),MATCH(L$7,AdditionalVehs!$AA$45:$AK$45,0))</f>
        <v>#REF!</v>
      </c>
      <c r="M768" s="85" t="e">
        <f>#REF!*INDEX(AdditionalVehs!$AA$46:$AK$91,MATCH($C768,AdditionalVehs!$C$46:$C$91,0),MATCH(M$7,AdditionalVehs!$AA$45:$AK$45,0))</f>
        <v>#REF!</v>
      </c>
      <c r="N768" s="85" t="e">
        <f>#REF!*INDEX(AdditionalVehs!$AA$46:$AK$91,MATCH($C768,AdditionalVehs!$C$46:$C$91,0),MATCH(N$7,AdditionalVehs!$AA$45:$AK$45,0))</f>
        <v>#REF!</v>
      </c>
      <c r="O768" s="85" t="e">
        <f>#REF!*INDEX(AdditionalVehs!$AA$46:$AK$91,MATCH($C768,AdditionalVehs!$C$46:$C$91,0),MATCH(O$7,AdditionalVehs!$AA$45:$AK$45,0))</f>
        <v>#REF!</v>
      </c>
      <c r="P768" s="86" t="e">
        <f t="shared" si="325"/>
        <v>#REF!</v>
      </c>
      <c r="Q768" s="86" t="e">
        <f t="shared" si="310"/>
        <v>#REF!</v>
      </c>
      <c r="R768" s="86" t="e">
        <f t="shared" si="309"/>
        <v>#REF!</v>
      </c>
      <c r="S768" s="86" t="e">
        <f t="shared" si="317"/>
        <v>#REF!</v>
      </c>
      <c r="T768" s="86" t="e">
        <f t="shared" si="318"/>
        <v>#REF!</v>
      </c>
      <c r="U768" s="86" t="e">
        <f t="shared" si="319"/>
        <v>#REF!</v>
      </c>
      <c r="V768" s="86" t="e">
        <f t="shared" si="320"/>
        <v>#REF!</v>
      </c>
      <c r="W768" s="86" t="e">
        <f t="shared" si="321"/>
        <v>#REF!</v>
      </c>
      <c r="X768" s="86" t="e">
        <f t="shared" si="322"/>
        <v>#REF!</v>
      </c>
      <c r="Y768" s="86" t="e">
        <f t="shared" si="323"/>
        <v>#REF!</v>
      </c>
      <c r="Z768" s="86" t="e">
        <f t="shared" si="324"/>
        <v>#REF!</v>
      </c>
      <c r="AA768" s="39">
        <v>473</v>
      </c>
      <c r="AB768" s="88" t="e">
        <f>AA768*#REF!/$AI$18*10^3</f>
        <v>#REF!</v>
      </c>
      <c r="AC768" s="89" t="e">
        <f>INDEX(AdditionalVehs!$E$46:$N$91,MATCH(C768,AdditionalVehs!$C$46:$C$91),MATCH(D768,AdditionalVehs!$E$45:$N$45))</f>
        <v>#REF!</v>
      </c>
      <c r="AD768" s="89" t="e">
        <f t="shared" si="307"/>
        <v>#REF!</v>
      </c>
      <c r="AE768" s="89" t="e">
        <f>INDEX(AdditionalVehs!$P$46:$Y$91,MATCH(C768,AdditionalVehs!$C$46:$C$91),MATCH(D768,AdditionalVehs!$AA$45:$AJ$45))</f>
        <v>#REF!</v>
      </c>
      <c r="AF768" s="89" t="e">
        <f t="shared" si="312"/>
        <v>#REF!</v>
      </c>
      <c r="AG768" s="89" t="e">
        <f>AdditionalVehs!$C$27</f>
        <v>#REF!</v>
      </c>
    </row>
    <row r="769" spans="1:33" x14ac:dyDescent="0.2">
      <c r="A769" s="91" t="s">
        <v>2907</v>
      </c>
      <c r="B769" s="349" t="s">
        <v>2908</v>
      </c>
      <c r="C769" s="39" t="s">
        <v>2909</v>
      </c>
      <c r="D769" s="39">
        <v>2010</v>
      </c>
      <c r="E769" s="85" t="e">
        <f>#REF!*INDEX(AdditionalVehs!$AA$46:$AK$91,MATCH($C769,AdditionalVehs!$C$46:$C$91,0),MATCH(E$7,AdditionalVehs!$AA$45:$AK$45,0))</f>
        <v>#REF!</v>
      </c>
      <c r="F769" s="85" t="e">
        <f>#REF!*INDEX(AdditionalVehs!$AA$46:$AK$91,MATCH($C769,AdditionalVehs!$C$46:$C$91,0),MATCH(F$7,AdditionalVehs!$AA$45:$AK$45,0))</f>
        <v>#REF!</v>
      </c>
      <c r="G769" s="85" t="e">
        <f>#REF!*INDEX(AdditionalVehs!$AA$46:$AK$91,MATCH($C769,AdditionalVehs!$C$46:$C$91,0),MATCH(G$7,AdditionalVehs!$AA$45:$AK$45,0))</f>
        <v>#REF!</v>
      </c>
      <c r="H769" s="85" t="e">
        <f>#REF!*INDEX(AdditionalVehs!$AA$46:$AK$91,MATCH($C769,AdditionalVehs!$C$46:$C$91,0),MATCH(H$7,AdditionalVehs!$AA$45:$AK$45,0))</f>
        <v>#REF!</v>
      </c>
      <c r="I769" s="85" t="e">
        <f>#REF!*INDEX(AdditionalVehs!$AA$46:$AK$91,MATCH($C769,AdditionalVehs!$C$46:$C$91,0),MATCH(I$7,AdditionalVehs!$AA$45:$AK$45,0))</f>
        <v>#REF!</v>
      </c>
      <c r="J769" s="85" t="e">
        <f>#REF!*INDEX(AdditionalVehs!$AA$46:$AK$91,MATCH($C769,AdditionalVehs!$C$46:$C$91,0),MATCH(J$7,AdditionalVehs!$AA$45:$AK$45,0))</f>
        <v>#REF!</v>
      </c>
      <c r="K769" s="85" t="e">
        <f>#REF!*INDEX(AdditionalVehs!$AA$46:$AK$91,MATCH($C769,AdditionalVehs!$C$46:$C$91,0),MATCH(K$7,AdditionalVehs!$AA$45:$AK$45,0))</f>
        <v>#REF!</v>
      </c>
      <c r="L769" s="85" t="e">
        <f>#REF!*INDEX(AdditionalVehs!$AA$46:$AK$91,MATCH($C769,AdditionalVehs!$C$46:$C$91,0),MATCH(L$7,AdditionalVehs!$AA$45:$AK$45,0))</f>
        <v>#REF!</v>
      </c>
      <c r="M769" s="85" t="e">
        <f>#REF!*INDEX(AdditionalVehs!$AA$46:$AK$91,MATCH($C769,AdditionalVehs!$C$46:$C$91,0),MATCH(M$7,AdditionalVehs!$AA$45:$AK$45,0))</f>
        <v>#REF!</v>
      </c>
      <c r="N769" s="85" t="e">
        <f>#REF!*INDEX(AdditionalVehs!$AA$46:$AK$91,MATCH($C769,AdditionalVehs!$C$46:$C$91,0),MATCH(N$7,AdditionalVehs!$AA$45:$AK$45,0))</f>
        <v>#REF!</v>
      </c>
      <c r="O769" s="85" t="e">
        <f>#REF!*INDEX(AdditionalVehs!$AA$46:$AK$91,MATCH($C769,AdditionalVehs!$C$46:$C$91,0),MATCH(O$7,AdditionalVehs!$AA$45:$AK$45,0))</f>
        <v>#REF!</v>
      </c>
      <c r="P769" s="86" t="e">
        <f>E769/$AI$18*10^6</f>
        <v>#REF!</v>
      </c>
      <c r="Q769" s="86" t="e">
        <f t="shared" si="310"/>
        <v>#REF!</v>
      </c>
      <c r="R769" s="86" t="e">
        <f t="shared" si="309"/>
        <v>#REF!</v>
      </c>
      <c r="S769" s="86" t="e">
        <f t="shared" si="317"/>
        <v>#REF!</v>
      </c>
      <c r="T769" s="86" t="e">
        <f t="shared" si="318"/>
        <v>#REF!</v>
      </c>
      <c r="U769" s="86" t="e">
        <f t="shared" si="319"/>
        <v>#REF!</v>
      </c>
      <c r="V769" s="86" t="e">
        <f t="shared" si="320"/>
        <v>#REF!</v>
      </c>
      <c r="W769" s="86" t="e">
        <f t="shared" si="321"/>
        <v>#REF!</v>
      </c>
      <c r="X769" s="86" t="e">
        <f t="shared" si="322"/>
        <v>#REF!</v>
      </c>
      <c r="Y769" s="86" t="e">
        <f t="shared" si="323"/>
        <v>#REF!</v>
      </c>
      <c r="Z769" s="86" t="e">
        <f t="shared" si="324"/>
        <v>#REF!</v>
      </c>
      <c r="AA769" s="39">
        <v>500</v>
      </c>
      <c r="AB769" s="88" t="e">
        <f>AA769*#REF!/$AI$18*10^3</f>
        <v>#REF!</v>
      </c>
      <c r="AC769" s="89" t="e">
        <f>INDEX(AdditionalVehs!$E$46:$N$91,MATCH(C769,AdditionalVehs!$C$46:$C$91),MATCH(D769,AdditionalVehs!$E$45:$N$45))</f>
        <v>#REF!</v>
      </c>
      <c r="AD769" s="89" t="e">
        <f t="shared" si="307"/>
        <v>#REF!</v>
      </c>
      <c r="AE769" s="89" t="e">
        <f>INDEX(AdditionalVehs!$P$46:$Y$91,MATCH(C769,AdditionalVehs!$C$46:$C$91),MATCH(D769,AdditionalVehs!$AA$45:$AJ$45))</f>
        <v>#REF!</v>
      </c>
      <c r="AF769" s="89" t="e">
        <f t="shared" si="312"/>
        <v>#REF!</v>
      </c>
      <c r="AG769" s="89" t="e">
        <f>AdditionalVehs!$C$32</f>
        <v>#REF!</v>
      </c>
    </row>
    <row r="770" spans="1:33" x14ac:dyDescent="0.2">
      <c r="A770" s="91" t="s">
        <v>2910</v>
      </c>
      <c r="B770" s="349" t="s">
        <v>2911</v>
      </c>
      <c r="C770" s="39" t="s">
        <v>2909</v>
      </c>
      <c r="D770" s="39">
        <v>2015</v>
      </c>
      <c r="E770" s="85" t="e">
        <f>#REF!*INDEX(AdditionalVehs!$AA$46:$AK$91,MATCH($C770,AdditionalVehs!$C$46:$C$91,0),MATCH(E$7,AdditionalVehs!$AA$45:$AK$45,0))</f>
        <v>#REF!</v>
      </c>
      <c r="F770" s="85" t="e">
        <f>#REF!*INDEX(AdditionalVehs!$AA$46:$AK$91,MATCH($C770,AdditionalVehs!$C$46:$C$91,0),MATCH(F$7,AdditionalVehs!$AA$45:$AK$45,0))</f>
        <v>#REF!</v>
      </c>
      <c r="G770" s="85" t="e">
        <f>#REF!*INDEX(AdditionalVehs!$AA$46:$AK$91,MATCH($C770,AdditionalVehs!$C$46:$C$91,0),MATCH(G$7,AdditionalVehs!$AA$45:$AK$45,0))</f>
        <v>#REF!</v>
      </c>
      <c r="H770" s="85" t="e">
        <f>#REF!*INDEX(AdditionalVehs!$AA$46:$AK$91,MATCH($C770,AdditionalVehs!$C$46:$C$91,0),MATCH(H$7,AdditionalVehs!$AA$45:$AK$45,0))</f>
        <v>#REF!</v>
      </c>
      <c r="I770" s="85" t="e">
        <f>#REF!*INDEX(AdditionalVehs!$AA$46:$AK$91,MATCH($C770,AdditionalVehs!$C$46:$C$91,0),MATCH(I$7,AdditionalVehs!$AA$45:$AK$45,0))</f>
        <v>#REF!</v>
      </c>
      <c r="J770" s="85" t="e">
        <f>#REF!*INDEX(AdditionalVehs!$AA$46:$AK$91,MATCH($C770,AdditionalVehs!$C$46:$C$91,0),MATCH(J$7,AdditionalVehs!$AA$45:$AK$45,0))</f>
        <v>#REF!</v>
      </c>
      <c r="K770" s="85" t="e">
        <f>#REF!*INDEX(AdditionalVehs!$AA$46:$AK$91,MATCH($C770,AdditionalVehs!$C$46:$C$91,0),MATCH(K$7,AdditionalVehs!$AA$45:$AK$45,0))</f>
        <v>#REF!</v>
      </c>
      <c r="L770" s="85" t="e">
        <f>#REF!*INDEX(AdditionalVehs!$AA$46:$AK$91,MATCH($C770,AdditionalVehs!$C$46:$C$91,0),MATCH(L$7,AdditionalVehs!$AA$45:$AK$45,0))</f>
        <v>#REF!</v>
      </c>
      <c r="M770" s="85" t="e">
        <f>#REF!*INDEX(AdditionalVehs!$AA$46:$AK$91,MATCH($C770,AdditionalVehs!$C$46:$C$91,0),MATCH(M$7,AdditionalVehs!$AA$45:$AK$45,0))</f>
        <v>#REF!</v>
      </c>
      <c r="N770" s="85" t="e">
        <f>#REF!*INDEX(AdditionalVehs!$AA$46:$AK$91,MATCH($C770,AdditionalVehs!$C$46:$C$91,0),MATCH(N$7,AdditionalVehs!$AA$45:$AK$45,0))</f>
        <v>#REF!</v>
      </c>
      <c r="O770" s="85" t="e">
        <f>#REF!*INDEX(AdditionalVehs!$AA$46:$AK$91,MATCH($C770,AdditionalVehs!$C$46:$C$91,0),MATCH(O$7,AdditionalVehs!$AA$45:$AK$45,0))</f>
        <v>#REF!</v>
      </c>
      <c r="P770" s="86" t="e">
        <f t="shared" ref="P770:P777" si="326">E770/$AI$18*10^6</f>
        <v>#REF!</v>
      </c>
      <c r="Q770" s="86" t="e">
        <f t="shared" si="310"/>
        <v>#REF!</v>
      </c>
      <c r="R770" s="86" t="e">
        <f t="shared" si="309"/>
        <v>#REF!</v>
      </c>
      <c r="S770" s="86" t="e">
        <f t="shared" si="317"/>
        <v>#REF!</v>
      </c>
      <c r="T770" s="86" t="e">
        <f t="shared" si="318"/>
        <v>#REF!</v>
      </c>
      <c r="U770" s="86" t="e">
        <f t="shared" si="319"/>
        <v>#REF!</v>
      </c>
      <c r="V770" s="86" t="e">
        <f t="shared" si="320"/>
        <v>#REF!</v>
      </c>
      <c r="W770" s="86" t="e">
        <f t="shared" si="321"/>
        <v>#REF!</v>
      </c>
      <c r="X770" s="86" t="e">
        <f t="shared" si="322"/>
        <v>#REF!</v>
      </c>
      <c r="Y770" s="86" t="e">
        <f t="shared" si="323"/>
        <v>#REF!</v>
      </c>
      <c r="Z770" s="86" t="e">
        <f t="shared" si="324"/>
        <v>#REF!</v>
      </c>
      <c r="AA770" s="39">
        <v>500</v>
      </c>
      <c r="AB770" s="88" t="e">
        <f>AA770*#REF!/$AI$18*10^3</f>
        <v>#REF!</v>
      </c>
      <c r="AC770" s="89" t="e">
        <f>INDEX(AdditionalVehs!$E$46:$N$91,MATCH(C770,AdditionalVehs!$C$46:$C$91),MATCH(D770,AdditionalVehs!$E$45:$N$45))</f>
        <v>#REF!</v>
      </c>
      <c r="AD770" s="89" t="e">
        <f t="shared" ref="AD770:AD833" si="327">AC770/($AI$11*$AI$15*10 ^ 9)</f>
        <v>#REF!</v>
      </c>
      <c r="AE770" s="89" t="e">
        <f>INDEX(AdditionalVehs!$P$46:$Y$91,MATCH(C770,AdditionalVehs!$C$46:$C$91),MATCH(D770,AdditionalVehs!$AA$45:$AJ$45))</f>
        <v>#REF!</v>
      </c>
      <c r="AF770" s="89" t="e">
        <f t="shared" si="312"/>
        <v>#REF!</v>
      </c>
      <c r="AG770" s="89" t="e">
        <f>AdditionalVehs!$C$32</f>
        <v>#REF!</v>
      </c>
    </row>
    <row r="771" spans="1:33" x14ac:dyDescent="0.2">
      <c r="A771" s="91" t="s">
        <v>2912</v>
      </c>
      <c r="B771" s="349" t="s">
        <v>2913</v>
      </c>
      <c r="C771" s="39" t="s">
        <v>2909</v>
      </c>
      <c r="D771" s="39">
        <v>2020</v>
      </c>
      <c r="E771" s="85" t="e">
        <f>#REF!*INDEX(AdditionalVehs!$AA$46:$AK$91,MATCH($C771,AdditionalVehs!$C$46:$C$91,0),MATCH(E$7,AdditionalVehs!$AA$45:$AK$45,0))</f>
        <v>#REF!</v>
      </c>
      <c r="F771" s="85" t="e">
        <f>#REF!*INDEX(AdditionalVehs!$AA$46:$AK$91,MATCH($C771,AdditionalVehs!$C$46:$C$91,0),MATCH(F$7,AdditionalVehs!$AA$45:$AK$45,0))</f>
        <v>#REF!</v>
      </c>
      <c r="G771" s="85" t="e">
        <f>#REF!*INDEX(AdditionalVehs!$AA$46:$AK$91,MATCH($C771,AdditionalVehs!$C$46:$C$91,0),MATCH(G$7,AdditionalVehs!$AA$45:$AK$45,0))</f>
        <v>#REF!</v>
      </c>
      <c r="H771" s="85" t="e">
        <f>#REF!*INDEX(AdditionalVehs!$AA$46:$AK$91,MATCH($C771,AdditionalVehs!$C$46:$C$91,0),MATCH(H$7,AdditionalVehs!$AA$45:$AK$45,0))</f>
        <v>#REF!</v>
      </c>
      <c r="I771" s="85" t="e">
        <f>#REF!*INDEX(AdditionalVehs!$AA$46:$AK$91,MATCH($C771,AdditionalVehs!$C$46:$C$91,0),MATCH(I$7,AdditionalVehs!$AA$45:$AK$45,0))</f>
        <v>#REF!</v>
      </c>
      <c r="J771" s="85" t="e">
        <f>#REF!*INDEX(AdditionalVehs!$AA$46:$AK$91,MATCH($C771,AdditionalVehs!$C$46:$C$91,0),MATCH(J$7,AdditionalVehs!$AA$45:$AK$45,0))</f>
        <v>#REF!</v>
      </c>
      <c r="K771" s="85" t="e">
        <f>#REF!*INDEX(AdditionalVehs!$AA$46:$AK$91,MATCH($C771,AdditionalVehs!$C$46:$C$91,0),MATCH(K$7,AdditionalVehs!$AA$45:$AK$45,0))</f>
        <v>#REF!</v>
      </c>
      <c r="L771" s="85" t="e">
        <f>#REF!*INDEX(AdditionalVehs!$AA$46:$AK$91,MATCH($C771,AdditionalVehs!$C$46:$C$91,0),MATCH(L$7,AdditionalVehs!$AA$45:$AK$45,0))</f>
        <v>#REF!</v>
      </c>
      <c r="M771" s="85" t="e">
        <f>#REF!*INDEX(AdditionalVehs!$AA$46:$AK$91,MATCH($C771,AdditionalVehs!$C$46:$C$91,0),MATCH(M$7,AdditionalVehs!$AA$45:$AK$45,0))</f>
        <v>#REF!</v>
      </c>
      <c r="N771" s="85" t="e">
        <f>#REF!*INDEX(AdditionalVehs!$AA$46:$AK$91,MATCH($C771,AdditionalVehs!$C$46:$C$91,0),MATCH(N$7,AdditionalVehs!$AA$45:$AK$45,0))</f>
        <v>#REF!</v>
      </c>
      <c r="O771" s="85" t="e">
        <f>#REF!*INDEX(AdditionalVehs!$AA$46:$AK$91,MATCH($C771,AdditionalVehs!$C$46:$C$91,0),MATCH(O$7,AdditionalVehs!$AA$45:$AK$45,0))</f>
        <v>#REF!</v>
      </c>
      <c r="P771" s="86" t="e">
        <f t="shared" si="326"/>
        <v>#REF!</v>
      </c>
      <c r="Q771" s="86" t="e">
        <f t="shared" si="310"/>
        <v>#REF!</v>
      </c>
      <c r="R771" s="86" t="e">
        <f t="shared" si="309"/>
        <v>#REF!</v>
      </c>
      <c r="S771" s="86" t="e">
        <f t="shared" si="317"/>
        <v>#REF!</v>
      </c>
      <c r="T771" s="86" t="e">
        <f t="shared" si="318"/>
        <v>#REF!</v>
      </c>
      <c r="U771" s="86" t="e">
        <f t="shared" si="319"/>
        <v>#REF!</v>
      </c>
      <c r="V771" s="86" t="e">
        <f t="shared" si="320"/>
        <v>#REF!</v>
      </c>
      <c r="W771" s="86" t="e">
        <f t="shared" si="321"/>
        <v>#REF!</v>
      </c>
      <c r="X771" s="86" t="e">
        <f t="shared" si="322"/>
        <v>#REF!</v>
      </c>
      <c r="Y771" s="86" t="e">
        <f t="shared" si="323"/>
        <v>#REF!</v>
      </c>
      <c r="Z771" s="86" t="e">
        <f t="shared" si="324"/>
        <v>#REF!</v>
      </c>
      <c r="AA771" s="39">
        <v>500</v>
      </c>
      <c r="AB771" s="88" t="e">
        <f>AA771*#REF!/$AI$18*10^3</f>
        <v>#REF!</v>
      </c>
      <c r="AC771" s="89" t="e">
        <f>INDEX(AdditionalVehs!$E$46:$N$91,MATCH(C771,AdditionalVehs!$C$46:$C$91),MATCH(D771,AdditionalVehs!$E$45:$N$45))</f>
        <v>#REF!</v>
      </c>
      <c r="AD771" s="89" t="e">
        <f t="shared" si="327"/>
        <v>#REF!</v>
      </c>
      <c r="AE771" s="89" t="e">
        <f>INDEX(AdditionalVehs!$P$46:$Y$91,MATCH(C771,AdditionalVehs!$C$46:$C$91),MATCH(D771,AdditionalVehs!$AA$45:$AJ$45))</f>
        <v>#REF!</v>
      </c>
      <c r="AF771" s="89" t="e">
        <f t="shared" si="312"/>
        <v>#REF!</v>
      </c>
      <c r="AG771" s="89" t="e">
        <f>AdditionalVehs!$C$32</f>
        <v>#REF!</v>
      </c>
    </row>
    <row r="772" spans="1:33" x14ac:dyDescent="0.2">
      <c r="A772" s="91" t="s">
        <v>2914</v>
      </c>
      <c r="B772" s="349" t="s">
        <v>2915</v>
      </c>
      <c r="C772" s="39" t="s">
        <v>2909</v>
      </c>
      <c r="D772" s="39">
        <v>2025</v>
      </c>
      <c r="E772" s="85" t="e">
        <f>#REF!*INDEX(AdditionalVehs!$AA$46:$AK$91,MATCH($C772,AdditionalVehs!$C$46:$C$91,0),MATCH(E$7,AdditionalVehs!$AA$45:$AK$45,0))</f>
        <v>#REF!</v>
      </c>
      <c r="F772" s="85" t="e">
        <f>#REF!*INDEX(AdditionalVehs!$AA$46:$AK$91,MATCH($C772,AdditionalVehs!$C$46:$C$91,0),MATCH(F$7,AdditionalVehs!$AA$45:$AK$45,0))</f>
        <v>#REF!</v>
      </c>
      <c r="G772" s="85" t="e">
        <f>#REF!*INDEX(AdditionalVehs!$AA$46:$AK$91,MATCH($C772,AdditionalVehs!$C$46:$C$91,0),MATCH(G$7,AdditionalVehs!$AA$45:$AK$45,0))</f>
        <v>#REF!</v>
      </c>
      <c r="H772" s="85" t="e">
        <f>#REF!*INDEX(AdditionalVehs!$AA$46:$AK$91,MATCH($C772,AdditionalVehs!$C$46:$C$91,0),MATCH(H$7,AdditionalVehs!$AA$45:$AK$45,0))</f>
        <v>#REF!</v>
      </c>
      <c r="I772" s="85" t="e">
        <f>#REF!*INDEX(AdditionalVehs!$AA$46:$AK$91,MATCH($C772,AdditionalVehs!$C$46:$C$91,0),MATCH(I$7,AdditionalVehs!$AA$45:$AK$45,0))</f>
        <v>#REF!</v>
      </c>
      <c r="J772" s="85" t="e">
        <f>#REF!*INDEX(AdditionalVehs!$AA$46:$AK$91,MATCH($C772,AdditionalVehs!$C$46:$C$91,0),MATCH(J$7,AdditionalVehs!$AA$45:$AK$45,0))</f>
        <v>#REF!</v>
      </c>
      <c r="K772" s="85" t="e">
        <f>#REF!*INDEX(AdditionalVehs!$AA$46:$AK$91,MATCH($C772,AdditionalVehs!$C$46:$C$91,0),MATCH(K$7,AdditionalVehs!$AA$45:$AK$45,0))</f>
        <v>#REF!</v>
      </c>
      <c r="L772" s="85" t="e">
        <f>#REF!*INDEX(AdditionalVehs!$AA$46:$AK$91,MATCH($C772,AdditionalVehs!$C$46:$C$91,0),MATCH(L$7,AdditionalVehs!$AA$45:$AK$45,0))</f>
        <v>#REF!</v>
      </c>
      <c r="M772" s="85" t="e">
        <f>#REF!*INDEX(AdditionalVehs!$AA$46:$AK$91,MATCH($C772,AdditionalVehs!$C$46:$C$91,0),MATCH(M$7,AdditionalVehs!$AA$45:$AK$45,0))</f>
        <v>#REF!</v>
      </c>
      <c r="N772" s="85" t="e">
        <f>#REF!*INDEX(AdditionalVehs!$AA$46:$AK$91,MATCH($C772,AdditionalVehs!$C$46:$C$91,0),MATCH(N$7,AdditionalVehs!$AA$45:$AK$45,0))</f>
        <v>#REF!</v>
      </c>
      <c r="O772" s="85" t="e">
        <f>#REF!*INDEX(AdditionalVehs!$AA$46:$AK$91,MATCH($C772,AdditionalVehs!$C$46:$C$91,0),MATCH(O$7,AdditionalVehs!$AA$45:$AK$45,0))</f>
        <v>#REF!</v>
      </c>
      <c r="P772" s="86" t="e">
        <f t="shared" si="326"/>
        <v>#REF!</v>
      </c>
      <c r="Q772" s="86" t="e">
        <f t="shared" si="310"/>
        <v>#REF!</v>
      </c>
      <c r="R772" s="86" t="e">
        <f t="shared" ref="R772:R835" si="328">G772/$AI$18*10^6</f>
        <v>#REF!</v>
      </c>
      <c r="S772" s="86" t="e">
        <f t="shared" si="317"/>
        <v>#REF!</v>
      </c>
      <c r="T772" s="86" t="e">
        <f t="shared" si="318"/>
        <v>#REF!</v>
      </c>
      <c r="U772" s="86" t="e">
        <f t="shared" si="319"/>
        <v>#REF!</v>
      </c>
      <c r="V772" s="86" t="e">
        <f t="shared" si="320"/>
        <v>#REF!</v>
      </c>
      <c r="W772" s="86" t="e">
        <f t="shared" si="321"/>
        <v>#REF!</v>
      </c>
      <c r="X772" s="86" t="e">
        <f t="shared" si="322"/>
        <v>#REF!</v>
      </c>
      <c r="Y772" s="86" t="e">
        <f t="shared" si="323"/>
        <v>#REF!</v>
      </c>
      <c r="Z772" s="86" t="e">
        <f t="shared" si="324"/>
        <v>#REF!</v>
      </c>
      <c r="AA772" s="39">
        <v>500</v>
      </c>
      <c r="AB772" s="88" t="e">
        <f>AA772*#REF!/$AI$18*10^3</f>
        <v>#REF!</v>
      </c>
      <c r="AC772" s="89" t="e">
        <f>INDEX(AdditionalVehs!$E$46:$N$91,MATCH(C772,AdditionalVehs!$C$46:$C$91),MATCH(D772,AdditionalVehs!$E$45:$N$45))</f>
        <v>#REF!</v>
      </c>
      <c r="AD772" s="89" t="e">
        <f t="shared" si="327"/>
        <v>#REF!</v>
      </c>
      <c r="AE772" s="89" t="e">
        <f>INDEX(AdditionalVehs!$P$46:$Y$91,MATCH(C772,AdditionalVehs!$C$46:$C$91),MATCH(D772,AdditionalVehs!$AA$45:$AJ$45))</f>
        <v>#REF!</v>
      </c>
      <c r="AF772" s="89" t="e">
        <f t="shared" si="312"/>
        <v>#REF!</v>
      </c>
      <c r="AG772" s="89" t="e">
        <f>AdditionalVehs!$C$32</f>
        <v>#REF!</v>
      </c>
    </row>
    <row r="773" spans="1:33" x14ac:dyDescent="0.2">
      <c r="A773" s="91" t="s">
        <v>2916</v>
      </c>
      <c r="B773" s="349" t="s">
        <v>2917</v>
      </c>
      <c r="C773" s="39" t="s">
        <v>2909</v>
      </c>
      <c r="D773" s="39">
        <v>2030</v>
      </c>
      <c r="E773" s="85" t="e">
        <f>#REF!*INDEX(AdditionalVehs!$AA$46:$AK$91,MATCH($C773,AdditionalVehs!$C$46:$C$91,0),MATCH(E$7,AdditionalVehs!$AA$45:$AK$45,0))</f>
        <v>#REF!</v>
      </c>
      <c r="F773" s="85" t="e">
        <f>#REF!*INDEX(AdditionalVehs!$AA$46:$AK$91,MATCH($C773,AdditionalVehs!$C$46:$C$91,0),MATCH(F$7,AdditionalVehs!$AA$45:$AK$45,0))</f>
        <v>#REF!</v>
      </c>
      <c r="G773" s="85" t="e">
        <f>#REF!*INDEX(AdditionalVehs!$AA$46:$AK$91,MATCH($C773,AdditionalVehs!$C$46:$C$91,0),MATCH(G$7,AdditionalVehs!$AA$45:$AK$45,0))</f>
        <v>#REF!</v>
      </c>
      <c r="H773" s="85" t="e">
        <f>#REF!*INDEX(AdditionalVehs!$AA$46:$AK$91,MATCH($C773,AdditionalVehs!$C$46:$C$91,0),MATCH(H$7,AdditionalVehs!$AA$45:$AK$45,0))</f>
        <v>#REF!</v>
      </c>
      <c r="I773" s="85" t="e">
        <f>#REF!*INDEX(AdditionalVehs!$AA$46:$AK$91,MATCH($C773,AdditionalVehs!$C$46:$C$91,0),MATCH(I$7,AdditionalVehs!$AA$45:$AK$45,0))</f>
        <v>#REF!</v>
      </c>
      <c r="J773" s="85" t="e">
        <f>#REF!*INDEX(AdditionalVehs!$AA$46:$AK$91,MATCH($C773,AdditionalVehs!$C$46:$C$91,0),MATCH(J$7,AdditionalVehs!$AA$45:$AK$45,0))</f>
        <v>#REF!</v>
      </c>
      <c r="K773" s="85" t="e">
        <f>#REF!*INDEX(AdditionalVehs!$AA$46:$AK$91,MATCH($C773,AdditionalVehs!$C$46:$C$91,0),MATCH(K$7,AdditionalVehs!$AA$45:$AK$45,0))</f>
        <v>#REF!</v>
      </c>
      <c r="L773" s="85" t="e">
        <f>#REF!*INDEX(AdditionalVehs!$AA$46:$AK$91,MATCH($C773,AdditionalVehs!$C$46:$C$91,0),MATCH(L$7,AdditionalVehs!$AA$45:$AK$45,0))</f>
        <v>#REF!</v>
      </c>
      <c r="M773" s="85" t="e">
        <f>#REF!*INDEX(AdditionalVehs!$AA$46:$AK$91,MATCH($C773,AdditionalVehs!$C$46:$C$91,0),MATCH(M$7,AdditionalVehs!$AA$45:$AK$45,0))</f>
        <v>#REF!</v>
      </c>
      <c r="N773" s="85" t="e">
        <f>#REF!*INDEX(AdditionalVehs!$AA$46:$AK$91,MATCH($C773,AdditionalVehs!$C$46:$C$91,0),MATCH(N$7,AdditionalVehs!$AA$45:$AK$45,0))</f>
        <v>#REF!</v>
      </c>
      <c r="O773" s="85" t="e">
        <f>#REF!*INDEX(AdditionalVehs!$AA$46:$AK$91,MATCH($C773,AdditionalVehs!$C$46:$C$91,0),MATCH(O$7,AdditionalVehs!$AA$45:$AK$45,0))</f>
        <v>#REF!</v>
      </c>
      <c r="P773" s="86" t="e">
        <f t="shared" si="326"/>
        <v>#REF!</v>
      </c>
      <c r="Q773" s="86" t="e">
        <f t="shared" si="310"/>
        <v>#REF!</v>
      </c>
      <c r="R773" s="86" t="e">
        <f t="shared" si="328"/>
        <v>#REF!</v>
      </c>
      <c r="S773" s="86" t="e">
        <f t="shared" si="317"/>
        <v>#REF!</v>
      </c>
      <c r="T773" s="86" t="e">
        <f t="shared" si="318"/>
        <v>#REF!</v>
      </c>
      <c r="U773" s="86" t="e">
        <f t="shared" si="319"/>
        <v>#REF!</v>
      </c>
      <c r="V773" s="86" t="e">
        <f t="shared" si="320"/>
        <v>#REF!</v>
      </c>
      <c r="W773" s="86" t="e">
        <f t="shared" si="321"/>
        <v>#REF!</v>
      </c>
      <c r="X773" s="86" t="e">
        <f t="shared" si="322"/>
        <v>#REF!</v>
      </c>
      <c r="Y773" s="86" t="e">
        <f t="shared" si="323"/>
        <v>#REF!</v>
      </c>
      <c r="Z773" s="86" t="e">
        <f t="shared" si="324"/>
        <v>#REF!</v>
      </c>
      <c r="AA773" s="39">
        <v>500</v>
      </c>
      <c r="AB773" s="88" t="e">
        <f>AA773*#REF!/$AI$18*10^3</f>
        <v>#REF!</v>
      </c>
      <c r="AC773" s="89" t="e">
        <f>INDEX(AdditionalVehs!$E$46:$N$91,MATCH(C773,AdditionalVehs!$C$46:$C$91),MATCH(D773,AdditionalVehs!$E$45:$N$45))</f>
        <v>#REF!</v>
      </c>
      <c r="AD773" s="89" t="e">
        <f t="shared" si="327"/>
        <v>#REF!</v>
      </c>
      <c r="AE773" s="89" t="e">
        <f>INDEX(AdditionalVehs!$P$46:$Y$91,MATCH(C773,AdditionalVehs!$C$46:$C$91),MATCH(D773,AdditionalVehs!$AA$45:$AJ$45))</f>
        <v>#REF!</v>
      </c>
      <c r="AF773" s="89" t="e">
        <f t="shared" si="312"/>
        <v>#REF!</v>
      </c>
      <c r="AG773" s="89" t="e">
        <f>AdditionalVehs!$C$32</f>
        <v>#REF!</v>
      </c>
    </row>
    <row r="774" spans="1:33" x14ac:dyDescent="0.2">
      <c r="A774" s="91" t="s">
        <v>2918</v>
      </c>
      <c r="B774" s="349" t="s">
        <v>2919</v>
      </c>
      <c r="C774" s="39" t="s">
        <v>2909</v>
      </c>
      <c r="D774" s="39">
        <v>2035</v>
      </c>
      <c r="E774" s="85" t="e">
        <f>#REF!*INDEX(AdditionalVehs!$AA$46:$AK$91,MATCH($C774,AdditionalVehs!$C$46:$C$91,0),MATCH(E$7,AdditionalVehs!$AA$45:$AK$45,0))</f>
        <v>#REF!</v>
      </c>
      <c r="F774" s="85" t="e">
        <f>#REF!*INDEX(AdditionalVehs!$AA$46:$AK$91,MATCH($C774,AdditionalVehs!$C$46:$C$91,0),MATCH(F$7,AdditionalVehs!$AA$45:$AK$45,0))</f>
        <v>#REF!</v>
      </c>
      <c r="G774" s="85" t="e">
        <f>#REF!*INDEX(AdditionalVehs!$AA$46:$AK$91,MATCH($C774,AdditionalVehs!$C$46:$C$91,0),MATCH(G$7,AdditionalVehs!$AA$45:$AK$45,0))</f>
        <v>#REF!</v>
      </c>
      <c r="H774" s="85" t="e">
        <f>#REF!*INDEX(AdditionalVehs!$AA$46:$AK$91,MATCH($C774,AdditionalVehs!$C$46:$C$91,0),MATCH(H$7,AdditionalVehs!$AA$45:$AK$45,0))</f>
        <v>#REF!</v>
      </c>
      <c r="I774" s="85" t="e">
        <f>#REF!*INDEX(AdditionalVehs!$AA$46:$AK$91,MATCH($C774,AdditionalVehs!$C$46:$C$91,0),MATCH(I$7,AdditionalVehs!$AA$45:$AK$45,0))</f>
        <v>#REF!</v>
      </c>
      <c r="J774" s="85" t="e">
        <f>#REF!*INDEX(AdditionalVehs!$AA$46:$AK$91,MATCH($C774,AdditionalVehs!$C$46:$C$91,0),MATCH(J$7,AdditionalVehs!$AA$45:$AK$45,0))</f>
        <v>#REF!</v>
      </c>
      <c r="K774" s="85" t="e">
        <f>#REF!*INDEX(AdditionalVehs!$AA$46:$AK$91,MATCH($C774,AdditionalVehs!$C$46:$C$91,0),MATCH(K$7,AdditionalVehs!$AA$45:$AK$45,0))</f>
        <v>#REF!</v>
      </c>
      <c r="L774" s="85" t="e">
        <f>#REF!*INDEX(AdditionalVehs!$AA$46:$AK$91,MATCH($C774,AdditionalVehs!$C$46:$C$91,0),MATCH(L$7,AdditionalVehs!$AA$45:$AK$45,0))</f>
        <v>#REF!</v>
      </c>
      <c r="M774" s="85" t="e">
        <f>#REF!*INDEX(AdditionalVehs!$AA$46:$AK$91,MATCH($C774,AdditionalVehs!$C$46:$C$91,0),MATCH(M$7,AdditionalVehs!$AA$45:$AK$45,0))</f>
        <v>#REF!</v>
      </c>
      <c r="N774" s="85" t="e">
        <f>#REF!*INDEX(AdditionalVehs!$AA$46:$AK$91,MATCH($C774,AdditionalVehs!$C$46:$C$91,0),MATCH(N$7,AdditionalVehs!$AA$45:$AK$45,0))</f>
        <v>#REF!</v>
      </c>
      <c r="O774" s="85" t="e">
        <f>#REF!*INDEX(AdditionalVehs!$AA$46:$AK$91,MATCH($C774,AdditionalVehs!$C$46:$C$91,0),MATCH(O$7,AdditionalVehs!$AA$45:$AK$45,0))</f>
        <v>#REF!</v>
      </c>
      <c r="P774" s="86" t="e">
        <f t="shared" si="326"/>
        <v>#REF!</v>
      </c>
      <c r="Q774" s="86" t="e">
        <f t="shared" si="310"/>
        <v>#REF!</v>
      </c>
      <c r="R774" s="86" t="e">
        <f t="shared" si="328"/>
        <v>#REF!</v>
      </c>
      <c r="S774" s="86" t="e">
        <f t="shared" si="317"/>
        <v>#REF!</v>
      </c>
      <c r="T774" s="86" t="e">
        <f t="shared" si="318"/>
        <v>#REF!</v>
      </c>
      <c r="U774" s="86" t="e">
        <f t="shared" si="319"/>
        <v>#REF!</v>
      </c>
      <c r="V774" s="86" t="e">
        <f t="shared" si="320"/>
        <v>#REF!</v>
      </c>
      <c r="W774" s="86" t="e">
        <f t="shared" si="321"/>
        <v>#REF!</v>
      </c>
      <c r="X774" s="86" t="e">
        <f t="shared" si="322"/>
        <v>#REF!</v>
      </c>
      <c r="Y774" s="86" t="e">
        <f t="shared" si="323"/>
        <v>#REF!</v>
      </c>
      <c r="Z774" s="86" t="e">
        <f t="shared" si="324"/>
        <v>#REF!</v>
      </c>
      <c r="AA774" s="39">
        <v>500</v>
      </c>
      <c r="AB774" s="88" t="e">
        <f>AA774*#REF!/$AI$18*10^3</f>
        <v>#REF!</v>
      </c>
      <c r="AC774" s="89" t="e">
        <f>INDEX(AdditionalVehs!$E$46:$N$91,MATCH(C774,AdditionalVehs!$C$46:$C$91),MATCH(D774,AdditionalVehs!$E$45:$N$45))</f>
        <v>#REF!</v>
      </c>
      <c r="AD774" s="89" t="e">
        <f t="shared" si="327"/>
        <v>#REF!</v>
      </c>
      <c r="AE774" s="89" t="e">
        <f>INDEX(AdditionalVehs!$P$46:$Y$91,MATCH(C774,AdditionalVehs!$C$46:$C$91),MATCH(D774,AdditionalVehs!$AA$45:$AJ$45))</f>
        <v>#REF!</v>
      </c>
      <c r="AF774" s="89" t="e">
        <f t="shared" si="312"/>
        <v>#REF!</v>
      </c>
      <c r="AG774" s="89" t="e">
        <f>AdditionalVehs!$C$32</f>
        <v>#REF!</v>
      </c>
    </row>
    <row r="775" spans="1:33" x14ac:dyDescent="0.2">
      <c r="A775" s="91" t="s">
        <v>2920</v>
      </c>
      <c r="B775" s="349" t="s">
        <v>2921</v>
      </c>
      <c r="C775" s="39" t="s">
        <v>2909</v>
      </c>
      <c r="D775" s="39">
        <v>2040</v>
      </c>
      <c r="E775" s="85" t="e">
        <f>#REF!*INDEX(AdditionalVehs!$AA$46:$AK$91,MATCH($C775,AdditionalVehs!$C$46:$C$91,0),MATCH(E$7,AdditionalVehs!$AA$45:$AK$45,0))</f>
        <v>#REF!</v>
      </c>
      <c r="F775" s="85" t="e">
        <f>#REF!*INDEX(AdditionalVehs!$AA$46:$AK$91,MATCH($C775,AdditionalVehs!$C$46:$C$91,0),MATCH(F$7,AdditionalVehs!$AA$45:$AK$45,0))</f>
        <v>#REF!</v>
      </c>
      <c r="G775" s="85" t="e">
        <f>#REF!*INDEX(AdditionalVehs!$AA$46:$AK$91,MATCH($C775,AdditionalVehs!$C$46:$C$91,0),MATCH(G$7,AdditionalVehs!$AA$45:$AK$45,0))</f>
        <v>#REF!</v>
      </c>
      <c r="H775" s="85" t="e">
        <f>#REF!*INDEX(AdditionalVehs!$AA$46:$AK$91,MATCH($C775,AdditionalVehs!$C$46:$C$91,0),MATCH(H$7,AdditionalVehs!$AA$45:$AK$45,0))</f>
        <v>#REF!</v>
      </c>
      <c r="I775" s="85" t="e">
        <f>#REF!*INDEX(AdditionalVehs!$AA$46:$AK$91,MATCH($C775,AdditionalVehs!$C$46:$C$91,0),MATCH(I$7,AdditionalVehs!$AA$45:$AK$45,0))</f>
        <v>#REF!</v>
      </c>
      <c r="J775" s="85" t="e">
        <f>#REF!*INDEX(AdditionalVehs!$AA$46:$AK$91,MATCH($C775,AdditionalVehs!$C$46:$C$91,0),MATCH(J$7,AdditionalVehs!$AA$45:$AK$45,0))</f>
        <v>#REF!</v>
      </c>
      <c r="K775" s="85" t="e">
        <f>#REF!*INDEX(AdditionalVehs!$AA$46:$AK$91,MATCH($C775,AdditionalVehs!$C$46:$C$91,0),MATCH(K$7,AdditionalVehs!$AA$45:$AK$45,0))</f>
        <v>#REF!</v>
      </c>
      <c r="L775" s="85" t="e">
        <f>#REF!*INDEX(AdditionalVehs!$AA$46:$AK$91,MATCH($C775,AdditionalVehs!$C$46:$C$91,0),MATCH(L$7,AdditionalVehs!$AA$45:$AK$45,0))</f>
        <v>#REF!</v>
      </c>
      <c r="M775" s="85" t="e">
        <f>#REF!*INDEX(AdditionalVehs!$AA$46:$AK$91,MATCH($C775,AdditionalVehs!$C$46:$C$91,0),MATCH(M$7,AdditionalVehs!$AA$45:$AK$45,0))</f>
        <v>#REF!</v>
      </c>
      <c r="N775" s="85" t="e">
        <f>#REF!*INDEX(AdditionalVehs!$AA$46:$AK$91,MATCH($C775,AdditionalVehs!$C$46:$C$91,0),MATCH(N$7,AdditionalVehs!$AA$45:$AK$45,0))</f>
        <v>#REF!</v>
      </c>
      <c r="O775" s="85" t="e">
        <f>#REF!*INDEX(AdditionalVehs!$AA$46:$AK$91,MATCH($C775,AdditionalVehs!$C$46:$C$91,0),MATCH(O$7,AdditionalVehs!$AA$45:$AK$45,0))</f>
        <v>#REF!</v>
      </c>
      <c r="P775" s="86" t="e">
        <f t="shared" si="326"/>
        <v>#REF!</v>
      </c>
      <c r="Q775" s="86" t="e">
        <f t="shared" si="310"/>
        <v>#REF!</v>
      </c>
      <c r="R775" s="86" t="e">
        <f t="shared" si="328"/>
        <v>#REF!</v>
      </c>
      <c r="S775" s="86" t="e">
        <f t="shared" si="317"/>
        <v>#REF!</v>
      </c>
      <c r="T775" s="86" t="e">
        <f t="shared" si="318"/>
        <v>#REF!</v>
      </c>
      <c r="U775" s="86" t="e">
        <f t="shared" si="319"/>
        <v>#REF!</v>
      </c>
      <c r="V775" s="86" t="e">
        <f t="shared" si="320"/>
        <v>#REF!</v>
      </c>
      <c r="W775" s="86" t="e">
        <f t="shared" si="321"/>
        <v>#REF!</v>
      </c>
      <c r="X775" s="86" t="e">
        <f t="shared" si="322"/>
        <v>#REF!</v>
      </c>
      <c r="Y775" s="86" t="e">
        <f t="shared" si="323"/>
        <v>#REF!</v>
      </c>
      <c r="Z775" s="86" t="e">
        <f t="shared" si="324"/>
        <v>#REF!</v>
      </c>
      <c r="AA775" s="39">
        <v>500</v>
      </c>
      <c r="AB775" s="88" t="e">
        <f>AA775*#REF!/$AI$18*10^3</f>
        <v>#REF!</v>
      </c>
      <c r="AC775" s="89" t="e">
        <f>INDEX(AdditionalVehs!$E$46:$N$91,MATCH(C775,AdditionalVehs!$C$46:$C$91),MATCH(D775,AdditionalVehs!$E$45:$N$45))</f>
        <v>#REF!</v>
      </c>
      <c r="AD775" s="89" t="e">
        <f t="shared" si="327"/>
        <v>#REF!</v>
      </c>
      <c r="AE775" s="89" t="e">
        <f>INDEX(AdditionalVehs!$P$46:$Y$91,MATCH(C775,AdditionalVehs!$C$46:$C$91),MATCH(D775,AdditionalVehs!$AA$45:$AJ$45))</f>
        <v>#REF!</v>
      </c>
      <c r="AF775" s="89" t="e">
        <f t="shared" si="312"/>
        <v>#REF!</v>
      </c>
      <c r="AG775" s="89" t="e">
        <f>AdditionalVehs!$C$32</f>
        <v>#REF!</v>
      </c>
    </row>
    <row r="776" spans="1:33" x14ac:dyDescent="0.2">
      <c r="A776" s="91" t="s">
        <v>2922</v>
      </c>
      <c r="B776" s="349" t="s">
        <v>2923</v>
      </c>
      <c r="C776" s="39" t="s">
        <v>2909</v>
      </c>
      <c r="D776" s="39">
        <v>2045</v>
      </c>
      <c r="E776" s="85" t="e">
        <f>#REF!*INDEX(AdditionalVehs!$AA$46:$AK$91,MATCH($C776,AdditionalVehs!$C$46:$C$91,0),MATCH(E$7,AdditionalVehs!$AA$45:$AK$45,0))</f>
        <v>#REF!</v>
      </c>
      <c r="F776" s="85" t="e">
        <f>#REF!*INDEX(AdditionalVehs!$AA$46:$AK$91,MATCH($C776,AdditionalVehs!$C$46:$C$91,0),MATCH(F$7,AdditionalVehs!$AA$45:$AK$45,0))</f>
        <v>#REF!</v>
      </c>
      <c r="G776" s="85" t="e">
        <f>#REF!*INDEX(AdditionalVehs!$AA$46:$AK$91,MATCH($C776,AdditionalVehs!$C$46:$C$91,0),MATCH(G$7,AdditionalVehs!$AA$45:$AK$45,0))</f>
        <v>#REF!</v>
      </c>
      <c r="H776" s="85" t="e">
        <f>#REF!*INDEX(AdditionalVehs!$AA$46:$AK$91,MATCH($C776,AdditionalVehs!$C$46:$C$91,0),MATCH(H$7,AdditionalVehs!$AA$45:$AK$45,0))</f>
        <v>#REF!</v>
      </c>
      <c r="I776" s="85" t="e">
        <f>#REF!*INDEX(AdditionalVehs!$AA$46:$AK$91,MATCH($C776,AdditionalVehs!$C$46:$C$91,0),MATCH(I$7,AdditionalVehs!$AA$45:$AK$45,0))</f>
        <v>#REF!</v>
      </c>
      <c r="J776" s="85" t="e">
        <f>#REF!*INDEX(AdditionalVehs!$AA$46:$AK$91,MATCH($C776,AdditionalVehs!$C$46:$C$91,0),MATCH(J$7,AdditionalVehs!$AA$45:$AK$45,0))</f>
        <v>#REF!</v>
      </c>
      <c r="K776" s="85" t="e">
        <f>#REF!*INDEX(AdditionalVehs!$AA$46:$AK$91,MATCH($C776,AdditionalVehs!$C$46:$C$91,0),MATCH(K$7,AdditionalVehs!$AA$45:$AK$45,0))</f>
        <v>#REF!</v>
      </c>
      <c r="L776" s="85" t="e">
        <f>#REF!*INDEX(AdditionalVehs!$AA$46:$AK$91,MATCH($C776,AdditionalVehs!$C$46:$C$91,0),MATCH(L$7,AdditionalVehs!$AA$45:$AK$45,0))</f>
        <v>#REF!</v>
      </c>
      <c r="M776" s="85" t="e">
        <f>#REF!*INDEX(AdditionalVehs!$AA$46:$AK$91,MATCH($C776,AdditionalVehs!$C$46:$C$91,0),MATCH(M$7,AdditionalVehs!$AA$45:$AK$45,0))</f>
        <v>#REF!</v>
      </c>
      <c r="N776" s="85" t="e">
        <f>#REF!*INDEX(AdditionalVehs!$AA$46:$AK$91,MATCH($C776,AdditionalVehs!$C$46:$C$91,0),MATCH(N$7,AdditionalVehs!$AA$45:$AK$45,0))</f>
        <v>#REF!</v>
      </c>
      <c r="O776" s="85" t="e">
        <f>#REF!*INDEX(AdditionalVehs!$AA$46:$AK$91,MATCH($C776,AdditionalVehs!$C$46:$C$91,0),MATCH(O$7,AdditionalVehs!$AA$45:$AK$45,0))</f>
        <v>#REF!</v>
      </c>
      <c r="P776" s="86" t="e">
        <f t="shared" si="326"/>
        <v>#REF!</v>
      </c>
      <c r="Q776" s="86" t="e">
        <f t="shared" si="310"/>
        <v>#REF!</v>
      </c>
      <c r="R776" s="86" t="e">
        <f t="shared" si="328"/>
        <v>#REF!</v>
      </c>
      <c r="S776" s="86" t="e">
        <f t="shared" si="317"/>
        <v>#REF!</v>
      </c>
      <c r="T776" s="86" t="e">
        <f t="shared" si="318"/>
        <v>#REF!</v>
      </c>
      <c r="U776" s="86" t="e">
        <f t="shared" si="319"/>
        <v>#REF!</v>
      </c>
      <c r="V776" s="86" t="e">
        <f t="shared" si="320"/>
        <v>#REF!</v>
      </c>
      <c r="W776" s="86" t="e">
        <f t="shared" si="321"/>
        <v>#REF!</v>
      </c>
      <c r="X776" s="86" t="e">
        <f t="shared" si="322"/>
        <v>#REF!</v>
      </c>
      <c r="Y776" s="86" t="e">
        <f t="shared" si="323"/>
        <v>#REF!</v>
      </c>
      <c r="Z776" s="86" t="e">
        <f t="shared" si="324"/>
        <v>#REF!</v>
      </c>
      <c r="AA776" s="39">
        <v>500</v>
      </c>
      <c r="AB776" s="88" t="e">
        <f>AA776*#REF!/$AI$18*10^3</f>
        <v>#REF!</v>
      </c>
      <c r="AC776" s="89" t="e">
        <f>INDEX(AdditionalVehs!$E$46:$N$91,MATCH(C776,AdditionalVehs!$C$46:$C$91),MATCH(D776,AdditionalVehs!$E$45:$N$45))</f>
        <v>#REF!</v>
      </c>
      <c r="AD776" s="89" t="e">
        <f t="shared" si="327"/>
        <v>#REF!</v>
      </c>
      <c r="AE776" s="89" t="e">
        <f>INDEX(AdditionalVehs!$P$46:$Y$91,MATCH(C776,AdditionalVehs!$C$46:$C$91),MATCH(D776,AdditionalVehs!$AA$45:$AJ$45))</f>
        <v>#REF!</v>
      </c>
      <c r="AF776" s="89" t="e">
        <f t="shared" si="312"/>
        <v>#REF!</v>
      </c>
      <c r="AG776" s="89" t="e">
        <f>AdditionalVehs!$C$32</f>
        <v>#REF!</v>
      </c>
    </row>
    <row r="777" spans="1:33" x14ac:dyDescent="0.2">
      <c r="A777" s="91" t="s">
        <v>2924</v>
      </c>
      <c r="B777" s="349" t="s">
        <v>2925</v>
      </c>
      <c r="C777" s="39" t="s">
        <v>2909</v>
      </c>
      <c r="D777" s="39">
        <v>2050</v>
      </c>
      <c r="E777" s="85" t="e">
        <f>#REF!*INDEX(AdditionalVehs!$AA$46:$AK$91,MATCH($C777,AdditionalVehs!$C$46:$C$91,0),MATCH(E$7,AdditionalVehs!$AA$45:$AK$45,0))</f>
        <v>#REF!</v>
      </c>
      <c r="F777" s="85" t="e">
        <f>#REF!*INDEX(AdditionalVehs!$AA$46:$AK$91,MATCH($C777,AdditionalVehs!$C$46:$C$91,0),MATCH(F$7,AdditionalVehs!$AA$45:$AK$45,0))</f>
        <v>#REF!</v>
      </c>
      <c r="G777" s="85" t="e">
        <f>#REF!*INDEX(AdditionalVehs!$AA$46:$AK$91,MATCH($C777,AdditionalVehs!$C$46:$C$91,0),MATCH(G$7,AdditionalVehs!$AA$45:$AK$45,0))</f>
        <v>#REF!</v>
      </c>
      <c r="H777" s="85" t="e">
        <f>#REF!*INDEX(AdditionalVehs!$AA$46:$AK$91,MATCH($C777,AdditionalVehs!$C$46:$C$91,0),MATCH(H$7,AdditionalVehs!$AA$45:$AK$45,0))</f>
        <v>#REF!</v>
      </c>
      <c r="I777" s="85" t="e">
        <f>#REF!*INDEX(AdditionalVehs!$AA$46:$AK$91,MATCH($C777,AdditionalVehs!$C$46:$C$91,0),MATCH(I$7,AdditionalVehs!$AA$45:$AK$45,0))</f>
        <v>#REF!</v>
      </c>
      <c r="J777" s="85" t="e">
        <f>#REF!*INDEX(AdditionalVehs!$AA$46:$AK$91,MATCH($C777,AdditionalVehs!$C$46:$C$91,0),MATCH(J$7,AdditionalVehs!$AA$45:$AK$45,0))</f>
        <v>#REF!</v>
      </c>
      <c r="K777" s="85" t="e">
        <f>#REF!*INDEX(AdditionalVehs!$AA$46:$AK$91,MATCH($C777,AdditionalVehs!$C$46:$C$91,0),MATCH(K$7,AdditionalVehs!$AA$45:$AK$45,0))</f>
        <v>#REF!</v>
      </c>
      <c r="L777" s="85" t="e">
        <f>#REF!*INDEX(AdditionalVehs!$AA$46:$AK$91,MATCH($C777,AdditionalVehs!$C$46:$C$91,0),MATCH(L$7,AdditionalVehs!$AA$45:$AK$45,0))</f>
        <v>#REF!</v>
      </c>
      <c r="M777" s="85" t="e">
        <f>#REF!*INDEX(AdditionalVehs!$AA$46:$AK$91,MATCH($C777,AdditionalVehs!$C$46:$C$91,0),MATCH(M$7,AdditionalVehs!$AA$45:$AK$45,0))</f>
        <v>#REF!</v>
      </c>
      <c r="N777" s="85" t="e">
        <f>#REF!*INDEX(AdditionalVehs!$AA$46:$AK$91,MATCH($C777,AdditionalVehs!$C$46:$C$91,0),MATCH(N$7,AdditionalVehs!$AA$45:$AK$45,0))</f>
        <v>#REF!</v>
      </c>
      <c r="O777" s="85" t="e">
        <f>#REF!*INDEX(AdditionalVehs!$AA$46:$AK$91,MATCH($C777,AdditionalVehs!$C$46:$C$91,0),MATCH(O$7,AdditionalVehs!$AA$45:$AK$45,0))</f>
        <v>#REF!</v>
      </c>
      <c r="P777" s="86" t="e">
        <f t="shared" si="326"/>
        <v>#REF!</v>
      </c>
      <c r="Q777" s="86" t="e">
        <f t="shared" si="310"/>
        <v>#REF!</v>
      </c>
      <c r="R777" s="86" t="e">
        <f t="shared" si="328"/>
        <v>#REF!</v>
      </c>
      <c r="S777" s="86" t="e">
        <f t="shared" si="317"/>
        <v>#REF!</v>
      </c>
      <c r="T777" s="86" t="e">
        <f t="shared" si="318"/>
        <v>#REF!</v>
      </c>
      <c r="U777" s="86" t="e">
        <f t="shared" si="319"/>
        <v>#REF!</v>
      </c>
      <c r="V777" s="86" t="e">
        <f t="shared" si="320"/>
        <v>#REF!</v>
      </c>
      <c r="W777" s="86" t="e">
        <f t="shared" si="321"/>
        <v>#REF!</v>
      </c>
      <c r="X777" s="86" t="e">
        <f t="shared" si="322"/>
        <v>#REF!</v>
      </c>
      <c r="Y777" s="86" t="e">
        <f t="shared" si="323"/>
        <v>#REF!</v>
      </c>
      <c r="Z777" s="86" t="e">
        <f t="shared" si="324"/>
        <v>#REF!</v>
      </c>
      <c r="AA777" s="39">
        <v>500</v>
      </c>
      <c r="AB777" s="88" t="e">
        <f>AA777*#REF!/$AI$18*10^3</f>
        <v>#REF!</v>
      </c>
      <c r="AC777" s="89" t="e">
        <f>INDEX(AdditionalVehs!$E$46:$N$91,MATCH(C777,AdditionalVehs!$C$46:$C$91),MATCH(D777,AdditionalVehs!$E$45:$N$45))</f>
        <v>#REF!</v>
      </c>
      <c r="AD777" s="89" t="e">
        <f t="shared" si="327"/>
        <v>#REF!</v>
      </c>
      <c r="AE777" s="89" t="e">
        <f>INDEX(AdditionalVehs!$P$46:$Y$91,MATCH(C777,AdditionalVehs!$C$46:$C$91),MATCH(D777,AdditionalVehs!$AA$45:$AJ$45))</f>
        <v>#REF!</v>
      </c>
      <c r="AF777" s="89" t="e">
        <f t="shared" si="312"/>
        <v>#REF!</v>
      </c>
      <c r="AG777" s="89" t="e">
        <f>AdditionalVehs!$C$32</f>
        <v>#REF!</v>
      </c>
    </row>
    <row r="778" spans="1:33" x14ac:dyDescent="0.2">
      <c r="A778" s="91" t="s">
        <v>2926</v>
      </c>
      <c r="B778" s="349" t="s">
        <v>2927</v>
      </c>
      <c r="C778" s="39" t="s">
        <v>2928</v>
      </c>
      <c r="D778" s="39">
        <v>2010</v>
      </c>
      <c r="E778" s="85" t="e">
        <f>#REF!*INDEX(AdditionalVehs!$AA$46:$AK$91,MATCH($C778,AdditionalVehs!$C$46:$C$91,0),MATCH(E$7,AdditionalVehs!$AA$45:$AK$45,0))</f>
        <v>#REF!</v>
      </c>
      <c r="F778" s="85" t="e">
        <f>#REF!*INDEX(AdditionalVehs!$AA$46:$AK$91,MATCH($C778,AdditionalVehs!$C$46:$C$91,0),MATCH(F$7,AdditionalVehs!$AA$45:$AK$45,0))</f>
        <v>#REF!</v>
      </c>
      <c r="G778" s="85" t="e">
        <f>#REF!*INDEX(AdditionalVehs!$AA$46:$AK$91,MATCH($C778,AdditionalVehs!$C$46:$C$91,0),MATCH(G$7,AdditionalVehs!$AA$45:$AK$45,0))</f>
        <v>#REF!</v>
      </c>
      <c r="H778" s="85" t="e">
        <f>#REF!*INDEX(AdditionalVehs!$AA$46:$AK$91,MATCH($C778,AdditionalVehs!$C$46:$C$91,0),MATCH(H$7,AdditionalVehs!$AA$45:$AK$45,0))</f>
        <v>#REF!</v>
      </c>
      <c r="I778" s="85" t="e">
        <f>#REF!*INDEX(AdditionalVehs!$AA$46:$AK$91,MATCH($C778,AdditionalVehs!$C$46:$C$91,0),MATCH(I$7,AdditionalVehs!$AA$45:$AK$45,0))</f>
        <v>#REF!</v>
      </c>
      <c r="J778" s="85" t="e">
        <f>#REF!*INDEX(AdditionalVehs!$AA$46:$AK$91,MATCH($C778,AdditionalVehs!$C$46:$C$91,0),MATCH(J$7,AdditionalVehs!$AA$45:$AK$45,0))</f>
        <v>#REF!</v>
      </c>
      <c r="K778" s="85" t="e">
        <f>#REF!*INDEX(AdditionalVehs!$AA$46:$AK$91,MATCH($C778,AdditionalVehs!$C$46:$C$91,0),MATCH(K$7,AdditionalVehs!$AA$45:$AK$45,0))</f>
        <v>#REF!</v>
      </c>
      <c r="L778" s="85" t="e">
        <f>#REF!*INDEX(AdditionalVehs!$AA$46:$AK$91,MATCH($C778,AdditionalVehs!$C$46:$C$91,0),MATCH(L$7,AdditionalVehs!$AA$45:$AK$45,0))</f>
        <v>#REF!</v>
      </c>
      <c r="M778" s="85" t="e">
        <f>#REF!*INDEX(AdditionalVehs!$AA$46:$AK$91,MATCH($C778,AdditionalVehs!$C$46:$C$91,0),MATCH(M$7,AdditionalVehs!$AA$45:$AK$45,0))</f>
        <v>#REF!</v>
      </c>
      <c r="N778" s="85" t="e">
        <f>#REF!*INDEX(AdditionalVehs!$AA$46:$AK$91,MATCH($C778,AdditionalVehs!$C$46:$C$91,0),MATCH(N$7,AdditionalVehs!$AA$45:$AK$45,0))</f>
        <v>#REF!</v>
      </c>
      <c r="O778" s="85" t="e">
        <f>#REF!*INDEX(AdditionalVehs!$AA$46:$AK$91,MATCH($C778,AdditionalVehs!$C$46:$C$91,0),MATCH(O$7,AdditionalVehs!$AA$45:$AK$45,0))</f>
        <v>#REF!</v>
      </c>
      <c r="P778" s="86" t="e">
        <f>E778/$AI$18*10^6</f>
        <v>#REF!</v>
      </c>
      <c r="Q778" s="86" t="e">
        <f t="shared" ref="Q778:Q841" si="329">F778/$AI$18*10^6</f>
        <v>#REF!</v>
      </c>
      <c r="R778" s="86" t="e">
        <f t="shared" si="328"/>
        <v>#REF!</v>
      </c>
      <c r="S778" s="86" t="e">
        <f t="shared" si="317"/>
        <v>#REF!</v>
      </c>
      <c r="T778" s="86" t="e">
        <f t="shared" si="318"/>
        <v>#REF!</v>
      </c>
      <c r="U778" s="86" t="e">
        <f t="shared" si="319"/>
        <v>#REF!</v>
      </c>
      <c r="V778" s="86" t="e">
        <f t="shared" si="320"/>
        <v>#REF!</v>
      </c>
      <c r="W778" s="86" t="e">
        <f t="shared" si="321"/>
        <v>#REF!</v>
      </c>
      <c r="X778" s="86" t="e">
        <f t="shared" si="322"/>
        <v>#REF!</v>
      </c>
      <c r="Y778" s="86" t="e">
        <f t="shared" si="323"/>
        <v>#REF!</v>
      </c>
      <c r="Z778" s="86" t="e">
        <f t="shared" si="324"/>
        <v>#REF!</v>
      </c>
      <c r="AA778" s="39">
        <v>473</v>
      </c>
      <c r="AB778" s="88" t="e">
        <f>AA778*#REF!/$AI$18*10^3</f>
        <v>#REF!</v>
      </c>
      <c r="AC778" s="89" t="e">
        <f>INDEX(AdditionalVehs!$E$46:$N$91,MATCH(C778,AdditionalVehs!$C$46:$C$91),MATCH(D778,AdditionalVehs!$E$45:$N$45))</f>
        <v>#REF!</v>
      </c>
      <c r="AD778" s="89" t="e">
        <f t="shared" si="327"/>
        <v>#REF!</v>
      </c>
      <c r="AE778" s="89" t="e">
        <f>INDEX(AdditionalVehs!$P$46:$Y$91,MATCH(C778,AdditionalVehs!$C$46:$C$91),MATCH(D778,AdditionalVehs!$AA$45:$AJ$45))</f>
        <v>#REF!</v>
      </c>
      <c r="AF778" s="89" t="e">
        <f t="shared" si="312"/>
        <v>#REF!</v>
      </c>
      <c r="AG778" s="89" t="e">
        <f>AdditionalVehs!$C$32</f>
        <v>#REF!</v>
      </c>
    </row>
    <row r="779" spans="1:33" x14ac:dyDescent="0.2">
      <c r="A779" s="91" t="s">
        <v>2929</v>
      </c>
      <c r="B779" s="349" t="s">
        <v>2930</v>
      </c>
      <c r="C779" s="39" t="s">
        <v>2928</v>
      </c>
      <c r="D779" s="39">
        <v>2015</v>
      </c>
      <c r="E779" s="85" t="e">
        <f>#REF!*INDEX(AdditionalVehs!$AA$46:$AK$91,MATCH($C779,AdditionalVehs!$C$46:$C$91,0),MATCH(E$7,AdditionalVehs!$AA$45:$AK$45,0))</f>
        <v>#REF!</v>
      </c>
      <c r="F779" s="85" t="e">
        <f>#REF!*INDEX(AdditionalVehs!$AA$46:$AK$91,MATCH($C779,AdditionalVehs!$C$46:$C$91,0),MATCH(F$7,AdditionalVehs!$AA$45:$AK$45,0))</f>
        <v>#REF!</v>
      </c>
      <c r="G779" s="85" t="e">
        <f>#REF!*INDEX(AdditionalVehs!$AA$46:$AK$91,MATCH($C779,AdditionalVehs!$C$46:$C$91,0),MATCH(G$7,AdditionalVehs!$AA$45:$AK$45,0))</f>
        <v>#REF!</v>
      </c>
      <c r="H779" s="85" t="e">
        <f>#REF!*INDEX(AdditionalVehs!$AA$46:$AK$91,MATCH($C779,AdditionalVehs!$C$46:$C$91,0),MATCH(H$7,AdditionalVehs!$AA$45:$AK$45,0))</f>
        <v>#REF!</v>
      </c>
      <c r="I779" s="85" t="e">
        <f>#REF!*INDEX(AdditionalVehs!$AA$46:$AK$91,MATCH($C779,AdditionalVehs!$C$46:$C$91,0),MATCH(I$7,AdditionalVehs!$AA$45:$AK$45,0))</f>
        <v>#REF!</v>
      </c>
      <c r="J779" s="85" t="e">
        <f>#REF!*INDEX(AdditionalVehs!$AA$46:$AK$91,MATCH($C779,AdditionalVehs!$C$46:$C$91,0),MATCH(J$7,AdditionalVehs!$AA$45:$AK$45,0))</f>
        <v>#REF!</v>
      </c>
      <c r="K779" s="85" t="e">
        <f>#REF!*INDEX(AdditionalVehs!$AA$46:$AK$91,MATCH($C779,AdditionalVehs!$C$46:$C$91,0),MATCH(K$7,AdditionalVehs!$AA$45:$AK$45,0))</f>
        <v>#REF!</v>
      </c>
      <c r="L779" s="85" t="e">
        <f>#REF!*INDEX(AdditionalVehs!$AA$46:$AK$91,MATCH($C779,AdditionalVehs!$C$46:$C$91,0),MATCH(L$7,AdditionalVehs!$AA$45:$AK$45,0))</f>
        <v>#REF!</v>
      </c>
      <c r="M779" s="85" t="e">
        <f>#REF!*INDEX(AdditionalVehs!$AA$46:$AK$91,MATCH($C779,AdditionalVehs!$C$46:$C$91,0),MATCH(M$7,AdditionalVehs!$AA$45:$AK$45,0))</f>
        <v>#REF!</v>
      </c>
      <c r="N779" s="85" t="e">
        <f>#REF!*INDEX(AdditionalVehs!$AA$46:$AK$91,MATCH($C779,AdditionalVehs!$C$46:$C$91,0),MATCH(N$7,AdditionalVehs!$AA$45:$AK$45,0))</f>
        <v>#REF!</v>
      </c>
      <c r="O779" s="85" t="e">
        <f>#REF!*INDEX(AdditionalVehs!$AA$46:$AK$91,MATCH($C779,AdditionalVehs!$C$46:$C$91,0),MATCH(O$7,AdditionalVehs!$AA$45:$AK$45,0))</f>
        <v>#REF!</v>
      </c>
      <c r="P779" s="86" t="e">
        <f t="shared" ref="P779:P786" si="330">E779/$AI$18*10^6</f>
        <v>#REF!</v>
      </c>
      <c r="Q779" s="86" t="e">
        <f t="shared" si="329"/>
        <v>#REF!</v>
      </c>
      <c r="R779" s="86" t="e">
        <f t="shared" si="328"/>
        <v>#REF!</v>
      </c>
      <c r="S779" s="86" t="e">
        <f t="shared" si="317"/>
        <v>#REF!</v>
      </c>
      <c r="T779" s="86" t="e">
        <f t="shared" si="318"/>
        <v>#REF!</v>
      </c>
      <c r="U779" s="86" t="e">
        <f t="shared" si="319"/>
        <v>#REF!</v>
      </c>
      <c r="V779" s="86" t="e">
        <f t="shared" si="320"/>
        <v>#REF!</v>
      </c>
      <c r="W779" s="86" t="e">
        <f t="shared" si="321"/>
        <v>#REF!</v>
      </c>
      <c r="X779" s="86" t="e">
        <f t="shared" si="322"/>
        <v>#REF!</v>
      </c>
      <c r="Y779" s="86" t="e">
        <f t="shared" si="323"/>
        <v>#REF!</v>
      </c>
      <c r="Z779" s="86" t="e">
        <f t="shared" si="324"/>
        <v>#REF!</v>
      </c>
      <c r="AA779" s="39">
        <v>473</v>
      </c>
      <c r="AB779" s="88" t="e">
        <f>AA779*#REF!/$AI$18*10^3</f>
        <v>#REF!</v>
      </c>
      <c r="AC779" s="89" t="e">
        <f>INDEX(AdditionalVehs!$E$46:$N$91,MATCH(C779,AdditionalVehs!$C$46:$C$91),MATCH(D779,AdditionalVehs!$E$45:$N$45))</f>
        <v>#REF!</v>
      </c>
      <c r="AD779" s="89" t="e">
        <f t="shared" si="327"/>
        <v>#REF!</v>
      </c>
      <c r="AE779" s="89" t="e">
        <f>INDEX(AdditionalVehs!$P$46:$Y$91,MATCH(C779,AdditionalVehs!$C$46:$C$91),MATCH(D779,AdditionalVehs!$AA$45:$AJ$45))</f>
        <v>#REF!</v>
      </c>
      <c r="AF779" s="89" t="e">
        <f t="shared" si="312"/>
        <v>#REF!</v>
      </c>
      <c r="AG779" s="89" t="e">
        <f>AdditionalVehs!$C$32</f>
        <v>#REF!</v>
      </c>
    </row>
    <row r="780" spans="1:33" x14ac:dyDescent="0.2">
      <c r="A780" s="91" t="s">
        <v>2931</v>
      </c>
      <c r="B780" s="349" t="s">
        <v>2932</v>
      </c>
      <c r="C780" s="39" t="s">
        <v>2928</v>
      </c>
      <c r="D780" s="39">
        <v>2020</v>
      </c>
      <c r="E780" s="85" t="e">
        <f>#REF!*INDEX(AdditionalVehs!$AA$46:$AK$91,MATCH($C780,AdditionalVehs!$C$46:$C$91,0),MATCH(E$7,AdditionalVehs!$AA$45:$AK$45,0))</f>
        <v>#REF!</v>
      </c>
      <c r="F780" s="85" t="e">
        <f>#REF!*INDEX(AdditionalVehs!$AA$46:$AK$91,MATCH($C780,AdditionalVehs!$C$46:$C$91,0),MATCH(F$7,AdditionalVehs!$AA$45:$AK$45,0))</f>
        <v>#REF!</v>
      </c>
      <c r="G780" s="85" t="e">
        <f>#REF!*INDEX(AdditionalVehs!$AA$46:$AK$91,MATCH($C780,AdditionalVehs!$C$46:$C$91,0),MATCH(G$7,AdditionalVehs!$AA$45:$AK$45,0))</f>
        <v>#REF!</v>
      </c>
      <c r="H780" s="85" t="e">
        <f>#REF!*INDEX(AdditionalVehs!$AA$46:$AK$91,MATCH($C780,AdditionalVehs!$C$46:$C$91,0),MATCH(H$7,AdditionalVehs!$AA$45:$AK$45,0))</f>
        <v>#REF!</v>
      </c>
      <c r="I780" s="85" t="e">
        <f>#REF!*INDEX(AdditionalVehs!$AA$46:$AK$91,MATCH($C780,AdditionalVehs!$C$46:$C$91,0),MATCH(I$7,AdditionalVehs!$AA$45:$AK$45,0))</f>
        <v>#REF!</v>
      </c>
      <c r="J780" s="85" t="e">
        <f>#REF!*INDEX(AdditionalVehs!$AA$46:$AK$91,MATCH($C780,AdditionalVehs!$C$46:$C$91,0),MATCH(J$7,AdditionalVehs!$AA$45:$AK$45,0))</f>
        <v>#REF!</v>
      </c>
      <c r="K780" s="85" t="e">
        <f>#REF!*INDEX(AdditionalVehs!$AA$46:$AK$91,MATCH($C780,AdditionalVehs!$C$46:$C$91,0),MATCH(K$7,AdditionalVehs!$AA$45:$AK$45,0))</f>
        <v>#REF!</v>
      </c>
      <c r="L780" s="85" t="e">
        <f>#REF!*INDEX(AdditionalVehs!$AA$46:$AK$91,MATCH($C780,AdditionalVehs!$C$46:$C$91,0),MATCH(L$7,AdditionalVehs!$AA$45:$AK$45,0))</f>
        <v>#REF!</v>
      </c>
      <c r="M780" s="85" t="e">
        <f>#REF!*INDEX(AdditionalVehs!$AA$46:$AK$91,MATCH($C780,AdditionalVehs!$C$46:$C$91,0),MATCH(M$7,AdditionalVehs!$AA$45:$AK$45,0))</f>
        <v>#REF!</v>
      </c>
      <c r="N780" s="85" t="e">
        <f>#REF!*INDEX(AdditionalVehs!$AA$46:$AK$91,MATCH($C780,AdditionalVehs!$C$46:$C$91,0),MATCH(N$7,AdditionalVehs!$AA$45:$AK$45,0))</f>
        <v>#REF!</v>
      </c>
      <c r="O780" s="85" t="e">
        <f>#REF!*INDEX(AdditionalVehs!$AA$46:$AK$91,MATCH($C780,AdditionalVehs!$C$46:$C$91,0),MATCH(O$7,AdditionalVehs!$AA$45:$AK$45,0))</f>
        <v>#REF!</v>
      </c>
      <c r="P780" s="86" t="e">
        <f t="shared" si="330"/>
        <v>#REF!</v>
      </c>
      <c r="Q780" s="86" t="e">
        <f t="shared" si="329"/>
        <v>#REF!</v>
      </c>
      <c r="R780" s="86" t="e">
        <f t="shared" si="328"/>
        <v>#REF!</v>
      </c>
      <c r="S780" s="86" t="e">
        <f t="shared" si="317"/>
        <v>#REF!</v>
      </c>
      <c r="T780" s="86" t="e">
        <f t="shared" si="318"/>
        <v>#REF!</v>
      </c>
      <c r="U780" s="86" t="e">
        <f t="shared" si="319"/>
        <v>#REF!</v>
      </c>
      <c r="V780" s="86" t="e">
        <f t="shared" si="320"/>
        <v>#REF!</v>
      </c>
      <c r="W780" s="86" t="e">
        <f t="shared" si="321"/>
        <v>#REF!</v>
      </c>
      <c r="X780" s="86" t="e">
        <f t="shared" si="322"/>
        <v>#REF!</v>
      </c>
      <c r="Y780" s="86" t="e">
        <f t="shared" si="323"/>
        <v>#REF!</v>
      </c>
      <c r="Z780" s="86" t="e">
        <f t="shared" si="324"/>
        <v>#REF!</v>
      </c>
      <c r="AA780" s="39">
        <v>473</v>
      </c>
      <c r="AB780" s="88" t="e">
        <f>AA780*#REF!/$AI$18*10^3</f>
        <v>#REF!</v>
      </c>
      <c r="AC780" s="89" t="e">
        <f>INDEX(AdditionalVehs!$E$46:$N$91,MATCH(C780,AdditionalVehs!$C$46:$C$91),MATCH(D780,AdditionalVehs!$E$45:$N$45))</f>
        <v>#REF!</v>
      </c>
      <c r="AD780" s="89" t="e">
        <f t="shared" si="327"/>
        <v>#REF!</v>
      </c>
      <c r="AE780" s="89" t="e">
        <f>INDEX(AdditionalVehs!$P$46:$Y$91,MATCH(C780,AdditionalVehs!$C$46:$C$91),MATCH(D780,AdditionalVehs!$AA$45:$AJ$45))</f>
        <v>#REF!</v>
      </c>
      <c r="AF780" s="89" t="e">
        <f t="shared" si="312"/>
        <v>#REF!</v>
      </c>
      <c r="AG780" s="89" t="e">
        <f>AdditionalVehs!$C$32</f>
        <v>#REF!</v>
      </c>
    </row>
    <row r="781" spans="1:33" x14ac:dyDescent="0.2">
      <c r="A781" s="91" t="s">
        <v>2933</v>
      </c>
      <c r="B781" s="349" t="s">
        <v>2934</v>
      </c>
      <c r="C781" s="39" t="s">
        <v>2928</v>
      </c>
      <c r="D781" s="39">
        <v>2025</v>
      </c>
      <c r="E781" s="85" t="e">
        <f>#REF!*INDEX(AdditionalVehs!$AA$46:$AK$91,MATCH($C781,AdditionalVehs!$C$46:$C$91,0),MATCH(E$7,AdditionalVehs!$AA$45:$AK$45,0))</f>
        <v>#REF!</v>
      </c>
      <c r="F781" s="85" t="e">
        <f>#REF!*INDEX(AdditionalVehs!$AA$46:$AK$91,MATCH($C781,AdditionalVehs!$C$46:$C$91,0),MATCH(F$7,AdditionalVehs!$AA$45:$AK$45,0))</f>
        <v>#REF!</v>
      </c>
      <c r="G781" s="85" t="e">
        <f>#REF!*INDEX(AdditionalVehs!$AA$46:$AK$91,MATCH($C781,AdditionalVehs!$C$46:$C$91,0),MATCH(G$7,AdditionalVehs!$AA$45:$AK$45,0))</f>
        <v>#REF!</v>
      </c>
      <c r="H781" s="85" t="e">
        <f>#REF!*INDEX(AdditionalVehs!$AA$46:$AK$91,MATCH($C781,AdditionalVehs!$C$46:$C$91,0),MATCH(H$7,AdditionalVehs!$AA$45:$AK$45,0))</f>
        <v>#REF!</v>
      </c>
      <c r="I781" s="85" t="e">
        <f>#REF!*INDEX(AdditionalVehs!$AA$46:$AK$91,MATCH($C781,AdditionalVehs!$C$46:$C$91,0),MATCH(I$7,AdditionalVehs!$AA$45:$AK$45,0))</f>
        <v>#REF!</v>
      </c>
      <c r="J781" s="85" t="e">
        <f>#REF!*INDEX(AdditionalVehs!$AA$46:$AK$91,MATCH($C781,AdditionalVehs!$C$46:$C$91,0),MATCH(J$7,AdditionalVehs!$AA$45:$AK$45,0))</f>
        <v>#REF!</v>
      </c>
      <c r="K781" s="85" t="e">
        <f>#REF!*INDEX(AdditionalVehs!$AA$46:$AK$91,MATCH($C781,AdditionalVehs!$C$46:$C$91,0),MATCH(K$7,AdditionalVehs!$AA$45:$AK$45,0))</f>
        <v>#REF!</v>
      </c>
      <c r="L781" s="85" t="e">
        <f>#REF!*INDEX(AdditionalVehs!$AA$46:$AK$91,MATCH($C781,AdditionalVehs!$C$46:$C$91,0),MATCH(L$7,AdditionalVehs!$AA$45:$AK$45,0))</f>
        <v>#REF!</v>
      </c>
      <c r="M781" s="85" t="e">
        <f>#REF!*INDEX(AdditionalVehs!$AA$46:$AK$91,MATCH($C781,AdditionalVehs!$C$46:$C$91,0),MATCH(M$7,AdditionalVehs!$AA$45:$AK$45,0))</f>
        <v>#REF!</v>
      </c>
      <c r="N781" s="85" t="e">
        <f>#REF!*INDEX(AdditionalVehs!$AA$46:$AK$91,MATCH($C781,AdditionalVehs!$C$46:$C$91,0),MATCH(N$7,AdditionalVehs!$AA$45:$AK$45,0))</f>
        <v>#REF!</v>
      </c>
      <c r="O781" s="85" t="e">
        <f>#REF!*INDEX(AdditionalVehs!$AA$46:$AK$91,MATCH($C781,AdditionalVehs!$C$46:$C$91,0),MATCH(O$7,AdditionalVehs!$AA$45:$AK$45,0))</f>
        <v>#REF!</v>
      </c>
      <c r="P781" s="86" t="e">
        <f t="shared" si="330"/>
        <v>#REF!</v>
      </c>
      <c r="Q781" s="86" t="e">
        <f t="shared" si="329"/>
        <v>#REF!</v>
      </c>
      <c r="R781" s="86" t="e">
        <f t="shared" si="328"/>
        <v>#REF!</v>
      </c>
      <c r="S781" s="86" t="e">
        <f t="shared" si="317"/>
        <v>#REF!</v>
      </c>
      <c r="T781" s="86" t="e">
        <f t="shared" si="318"/>
        <v>#REF!</v>
      </c>
      <c r="U781" s="86" t="e">
        <f t="shared" si="319"/>
        <v>#REF!</v>
      </c>
      <c r="V781" s="86" t="e">
        <f t="shared" si="320"/>
        <v>#REF!</v>
      </c>
      <c r="W781" s="86" t="e">
        <f t="shared" si="321"/>
        <v>#REF!</v>
      </c>
      <c r="X781" s="86" t="e">
        <f t="shared" si="322"/>
        <v>#REF!</v>
      </c>
      <c r="Y781" s="86" t="e">
        <f t="shared" si="323"/>
        <v>#REF!</v>
      </c>
      <c r="Z781" s="86" t="e">
        <f t="shared" si="324"/>
        <v>#REF!</v>
      </c>
      <c r="AA781" s="39">
        <v>473</v>
      </c>
      <c r="AB781" s="88" t="e">
        <f>AA781*#REF!/$AI$18*10^3</f>
        <v>#REF!</v>
      </c>
      <c r="AC781" s="89" t="e">
        <f>INDEX(AdditionalVehs!$E$46:$N$91,MATCH(C781,AdditionalVehs!$C$46:$C$91),MATCH(D781,AdditionalVehs!$E$45:$N$45))</f>
        <v>#REF!</v>
      </c>
      <c r="AD781" s="89" t="e">
        <f t="shared" si="327"/>
        <v>#REF!</v>
      </c>
      <c r="AE781" s="89" t="e">
        <f>INDEX(AdditionalVehs!$P$46:$Y$91,MATCH(C781,AdditionalVehs!$C$46:$C$91),MATCH(D781,AdditionalVehs!$AA$45:$AJ$45))</f>
        <v>#REF!</v>
      </c>
      <c r="AF781" s="89" t="e">
        <f t="shared" si="312"/>
        <v>#REF!</v>
      </c>
      <c r="AG781" s="89" t="e">
        <f>AdditionalVehs!$C$32</f>
        <v>#REF!</v>
      </c>
    </row>
    <row r="782" spans="1:33" x14ac:dyDescent="0.2">
      <c r="A782" s="91" t="s">
        <v>2935</v>
      </c>
      <c r="B782" s="349" t="s">
        <v>2936</v>
      </c>
      <c r="C782" s="39" t="s">
        <v>2928</v>
      </c>
      <c r="D782" s="39">
        <v>2030</v>
      </c>
      <c r="E782" s="85" t="e">
        <f>#REF!*INDEX(AdditionalVehs!$AA$46:$AK$91,MATCH($C782,AdditionalVehs!$C$46:$C$91,0),MATCH(E$7,AdditionalVehs!$AA$45:$AK$45,0))</f>
        <v>#REF!</v>
      </c>
      <c r="F782" s="85" t="e">
        <f>#REF!*INDEX(AdditionalVehs!$AA$46:$AK$91,MATCH($C782,AdditionalVehs!$C$46:$C$91,0),MATCH(F$7,AdditionalVehs!$AA$45:$AK$45,0))</f>
        <v>#REF!</v>
      </c>
      <c r="G782" s="85" t="e">
        <f>#REF!*INDEX(AdditionalVehs!$AA$46:$AK$91,MATCH($C782,AdditionalVehs!$C$46:$C$91,0),MATCH(G$7,AdditionalVehs!$AA$45:$AK$45,0))</f>
        <v>#REF!</v>
      </c>
      <c r="H782" s="85" t="e">
        <f>#REF!*INDEX(AdditionalVehs!$AA$46:$AK$91,MATCH($C782,AdditionalVehs!$C$46:$C$91,0),MATCH(H$7,AdditionalVehs!$AA$45:$AK$45,0))</f>
        <v>#REF!</v>
      </c>
      <c r="I782" s="85" t="e">
        <f>#REF!*INDEX(AdditionalVehs!$AA$46:$AK$91,MATCH($C782,AdditionalVehs!$C$46:$C$91,0),MATCH(I$7,AdditionalVehs!$AA$45:$AK$45,0))</f>
        <v>#REF!</v>
      </c>
      <c r="J782" s="85" t="e">
        <f>#REF!*INDEX(AdditionalVehs!$AA$46:$AK$91,MATCH($C782,AdditionalVehs!$C$46:$C$91,0),MATCH(J$7,AdditionalVehs!$AA$45:$AK$45,0))</f>
        <v>#REF!</v>
      </c>
      <c r="K782" s="85" t="e">
        <f>#REF!*INDEX(AdditionalVehs!$AA$46:$AK$91,MATCH($C782,AdditionalVehs!$C$46:$C$91,0),MATCH(K$7,AdditionalVehs!$AA$45:$AK$45,0))</f>
        <v>#REF!</v>
      </c>
      <c r="L782" s="85" t="e">
        <f>#REF!*INDEX(AdditionalVehs!$AA$46:$AK$91,MATCH($C782,AdditionalVehs!$C$46:$C$91,0),MATCH(L$7,AdditionalVehs!$AA$45:$AK$45,0))</f>
        <v>#REF!</v>
      </c>
      <c r="M782" s="85" t="e">
        <f>#REF!*INDEX(AdditionalVehs!$AA$46:$AK$91,MATCH($C782,AdditionalVehs!$C$46:$C$91,0),MATCH(M$7,AdditionalVehs!$AA$45:$AK$45,0))</f>
        <v>#REF!</v>
      </c>
      <c r="N782" s="85" t="e">
        <f>#REF!*INDEX(AdditionalVehs!$AA$46:$AK$91,MATCH($C782,AdditionalVehs!$C$46:$C$91,0),MATCH(N$7,AdditionalVehs!$AA$45:$AK$45,0))</f>
        <v>#REF!</v>
      </c>
      <c r="O782" s="85" t="e">
        <f>#REF!*INDEX(AdditionalVehs!$AA$46:$AK$91,MATCH($C782,AdditionalVehs!$C$46:$C$91,0),MATCH(O$7,AdditionalVehs!$AA$45:$AK$45,0))</f>
        <v>#REF!</v>
      </c>
      <c r="P782" s="86" t="e">
        <f t="shared" si="330"/>
        <v>#REF!</v>
      </c>
      <c r="Q782" s="86" t="e">
        <f t="shared" si="329"/>
        <v>#REF!</v>
      </c>
      <c r="R782" s="86" t="e">
        <f t="shared" si="328"/>
        <v>#REF!</v>
      </c>
      <c r="S782" s="86" t="e">
        <f t="shared" si="317"/>
        <v>#REF!</v>
      </c>
      <c r="T782" s="86" t="e">
        <f t="shared" si="318"/>
        <v>#REF!</v>
      </c>
      <c r="U782" s="86" t="e">
        <f t="shared" si="319"/>
        <v>#REF!</v>
      </c>
      <c r="V782" s="86" t="e">
        <f t="shared" si="320"/>
        <v>#REF!</v>
      </c>
      <c r="W782" s="86" t="e">
        <f t="shared" si="321"/>
        <v>#REF!</v>
      </c>
      <c r="X782" s="86" t="e">
        <f t="shared" si="322"/>
        <v>#REF!</v>
      </c>
      <c r="Y782" s="86" t="e">
        <f t="shared" si="323"/>
        <v>#REF!</v>
      </c>
      <c r="Z782" s="86" t="e">
        <f t="shared" si="324"/>
        <v>#REF!</v>
      </c>
      <c r="AA782" s="39">
        <v>473</v>
      </c>
      <c r="AB782" s="88" t="e">
        <f>AA782*#REF!/$AI$18*10^3</f>
        <v>#REF!</v>
      </c>
      <c r="AC782" s="89" t="e">
        <f>INDEX(AdditionalVehs!$E$46:$N$91,MATCH(C782,AdditionalVehs!$C$46:$C$91),MATCH(D782,AdditionalVehs!$E$45:$N$45))</f>
        <v>#REF!</v>
      </c>
      <c r="AD782" s="89" t="e">
        <f t="shared" si="327"/>
        <v>#REF!</v>
      </c>
      <c r="AE782" s="89" t="e">
        <f>INDEX(AdditionalVehs!$P$46:$Y$91,MATCH(C782,AdditionalVehs!$C$46:$C$91),MATCH(D782,AdditionalVehs!$AA$45:$AJ$45))</f>
        <v>#REF!</v>
      </c>
      <c r="AF782" s="89" t="e">
        <f t="shared" si="312"/>
        <v>#REF!</v>
      </c>
      <c r="AG782" s="89" t="e">
        <f>AdditionalVehs!$C$32</f>
        <v>#REF!</v>
      </c>
    </row>
    <row r="783" spans="1:33" x14ac:dyDescent="0.2">
      <c r="A783" s="91" t="s">
        <v>2937</v>
      </c>
      <c r="B783" s="349" t="s">
        <v>2938</v>
      </c>
      <c r="C783" s="39" t="s">
        <v>2928</v>
      </c>
      <c r="D783" s="39">
        <v>2035</v>
      </c>
      <c r="E783" s="85" t="e">
        <f>#REF!*INDEX(AdditionalVehs!$AA$46:$AK$91,MATCH($C783,AdditionalVehs!$C$46:$C$91,0),MATCH(E$7,AdditionalVehs!$AA$45:$AK$45,0))</f>
        <v>#REF!</v>
      </c>
      <c r="F783" s="85" t="e">
        <f>#REF!*INDEX(AdditionalVehs!$AA$46:$AK$91,MATCH($C783,AdditionalVehs!$C$46:$C$91,0),MATCH(F$7,AdditionalVehs!$AA$45:$AK$45,0))</f>
        <v>#REF!</v>
      </c>
      <c r="G783" s="85" t="e">
        <f>#REF!*INDEX(AdditionalVehs!$AA$46:$AK$91,MATCH($C783,AdditionalVehs!$C$46:$C$91,0),MATCH(G$7,AdditionalVehs!$AA$45:$AK$45,0))</f>
        <v>#REF!</v>
      </c>
      <c r="H783" s="85" t="e">
        <f>#REF!*INDEX(AdditionalVehs!$AA$46:$AK$91,MATCH($C783,AdditionalVehs!$C$46:$C$91,0),MATCH(H$7,AdditionalVehs!$AA$45:$AK$45,0))</f>
        <v>#REF!</v>
      </c>
      <c r="I783" s="85" t="e">
        <f>#REF!*INDEX(AdditionalVehs!$AA$46:$AK$91,MATCH($C783,AdditionalVehs!$C$46:$C$91,0),MATCH(I$7,AdditionalVehs!$AA$45:$AK$45,0))</f>
        <v>#REF!</v>
      </c>
      <c r="J783" s="85" t="e">
        <f>#REF!*INDEX(AdditionalVehs!$AA$46:$AK$91,MATCH($C783,AdditionalVehs!$C$46:$C$91,0),MATCH(J$7,AdditionalVehs!$AA$45:$AK$45,0))</f>
        <v>#REF!</v>
      </c>
      <c r="K783" s="85" t="e">
        <f>#REF!*INDEX(AdditionalVehs!$AA$46:$AK$91,MATCH($C783,AdditionalVehs!$C$46:$C$91,0),MATCH(K$7,AdditionalVehs!$AA$45:$AK$45,0))</f>
        <v>#REF!</v>
      </c>
      <c r="L783" s="85" t="e">
        <f>#REF!*INDEX(AdditionalVehs!$AA$46:$AK$91,MATCH($C783,AdditionalVehs!$C$46:$C$91,0),MATCH(L$7,AdditionalVehs!$AA$45:$AK$45,0))</f>
        <v>#REF!</v>
      </c>
      <c r="M783" s="85" t="e">
        <f>#REF!*INDEX(AdditionalVehs!$AA$46:$AK$91,MATCH($C783,AdditionalVehs!$C$46:$C$91,0),MATCH(M$7,AdditionalVehs!$AA$45:$AK$45,0))</f>
        <v>#REF!</v>
      </c>
      <c r="N783" s="85" t="e">
        <f>#REF!*INDEX(AdditionalVehs!$AA$46:$AK$91,MATCH($C783,AdditionalVehs!$C$46:$C$91,0),MATCH(N$7,AdditionalVehs!$AA$45:$AK$45,0))</f>
        <v>#REF!</v>
      </c>
      <c r="O783" s="85" t="e">
        <f>#REF!*INDEX(AdditionalVehs!$AA$46:$AK$91,MATCH($C783,AdditionalVehs!$C$46:$C$91,0),MATCH(O$7,AdditionalVehs!$AA$45:$AK$45,0))</f>
        <v>#REF!</v>
      </c>
      <c r="P783" s="86" t="e">
        <f t="shared" si="330"/>
        <v>#REF!</v>
      </c>
      <c r="Q783" s="86" t="e">
        <f t="shared" si="329"/>
        <v>#REF!</v>
      </c>
      <c r="R783" s="86" t="e">
        <f t="shared" si="328"/>
        <v>#REF!</v>
      </c>
      <c r="S783" s="86" t="e">
        <f t="shared" si="317"/>
        <v>#REF!</v>
      </c>
      <c r="T783" s="86" t="e">
        <f t="shared" si="318"/>
        <v>#REF!</v>
      </c>
      <c r="U783" s="86" t="e">
        <f t="shared" si="319"/>
        <v>#REF!</v>
      </c>
      <c r="V783" s="86" t="e">
        <f t="shared" si="320"/>
        <v>#REF!</v>
      </c>
      <c r="W783" s="86" t="e">
        <f t="shared" si="321"/>
        <v>#REF!</v>
      </c>
      <c r="X783" s="86" t="e">
        <f t="shared" si="322"/>
        <v>#REF!</v>
      </c>
      <c r="Y783" s="86" t="e">
        <f t="shared" si="323"/>
        <v>#REF!</v>
      </c>
      <c r="Z783" s="86" t="e">
        <f t="shared" si="324"/>
        <v>#REF!</v>
      </c>
      <c r="AA783" s="39">
        <v>473</v>
      </c>
      <c r="AB783" s="88" t="e">
        <f>AA783*#REF!/$AI$18*10^3</f>
        <v>#REF!</v>
      </c>
      <c r="AC783" s="89" t="e">
        <f>INDEX(AdditionalVehs!$E$46:$N$91,MATCH(C783,AdditionalVehs!$C$46:$C$91),MATCH(D783,AdditionalVehs!$E$45:$N$45))</f>
        <v>#REF!</v>
      </c>
      <c r="AD783" s="89" t="e">
        <f t="shared" si="327"/>
        <v>#REF!</v>
      </c>
      <c r="AE783" s="89" t="e">
        <f>INDEX(AdditionalVehs!$P$46:$Y$91,MATCH(C783,AdditionalVehs!$C$46:$C$91),MATCH(D783,AdditionalVehs!$AA$45:$AJ$45))</f>
        <v>#REF!</v>
      </c>
      <c r="AF783" s="89" t="e">
        <f t="shared" si="312"/>
        <v>#REF!</v>
      </c>
      <c r="AG783" s="89" t="e">
        <f>AdditionalVehs!$C$32</f>
        <v>#REF!</v>
      </c>
    </row>
    <row r="784" spans="1:33" x14ac:dyDescent="0.2">
      <c r="A784" s="91" t="s">
        <v>2939</v>
      </c>
      <c r="B784" s="349" t="s">
        <v>2940</v>
      </c>
      <c r="C784" s="39" t="s">
        <v>2928</v>
      </c>
      <c r="D784" s="39">
        <v>2040</v>
      </c>
      <c r="E784" s="85" t="e">
        <f>#REF!*INDEX(AdditionalVehs!$AA$46:$AK$91,MATCH($C784,AdditionalVehs!$C$46:$C$91,0),MATCH(E$7,AdditionalVehs!$AA$45:$AK$45,0))</f>
        <v>#REF!</v>
      </c>
      <c r="F784" s="85" t="e">
        <f>#REF!*INDEX(AdditionalVehs!$AA$46:$AK$91,MATCH($C784,AdditionalVehs!$C$46:$C$91,0),MATCH(F$7,AdditionalVehs!$AA$45:$AK$45,0))</f>
        <v>#REF!</v>
      </c>
      <c r="G784" s="85" t="e">
        <f>#REF!*INDEX(AdditionalVehs!$AA$46:$AK$91,MATCH($C784,AdditionalVehs!$C$46:$C$91,0),MATCH(G$7,AdditionalVehs!$AA$45:$AK$45,0))</f>
        <v>#REF!</v>
      </c>
      <c r="H784" s="85" t="e">
        <f>#REF!*INDEX(AdditionalVehs!$AA$46:$AK$91,MATCH($C784,AdditionalVehs!$C$46:$C$91,0),MATCH(H$7,AdditionalVehs!$AA$45:$AK$45,0))</f>
        <v>#REF!</v>
      </c>
      <c r="I784" s="85" t="e">
        <f>#REF!*INDEX(AdditionalVehs!$AA$46:$AK$91,MATCH($C784,AdditionalVehs!$C$46:$C$91,0),MATCH(I$7,AdditionalVehs!$AA$45:$AK$45,0))</f>
        <v>#REF!</v>
      </c>
      <c r="J784" s="85" t="e">
        <f>#REF!*INDEX(AdditionalVehs!$AA$46:$AK$91,MATCH($C784,AdditionalVehs!$C$46:$C$91,0),MATCH(J$7,AdditionalVehs!$AA$45:$AK$45,0))</f>
        <v>#REF!</v>
      </c>
      <c r="K784" s="85" t="e">
        <f>#REF!*INDEX(AdditionalVehs!$AA$46:$AK$91,MATCH($C784,AdditionalVehs!$C$46:$C$91,0),MATCH(K$7,AdditionalVehs!$AA$45:$AK$45,0))</f>
        <v>#REF!</v>
      </c>
      <c r="L784" s="85" t="e">
        <f>#REF!*INDEX(AdditionalVehs!$AA$46:$AK$91,MATCH($C784,AdditionalVehs!$C$46:$C$91,0),MATCH(L$7,AdditionalVehs!$AA$45:$AK$45,0))</f>
        <v>#REF!</v>
      </c>
      <c r="M784" s="85" t="e">
        <f>#REF!*INDEX(AdditionalVehs!$AA$46:$AK$91,MATCH($C784,AdditionalVehs!$C$46:$C$91,0),MATCH(M$7,AdditionalVehs!$AA$45:$AK$45,0))</f>
        <v>#REF!</v>
      </c>
      <c r="N784" s="85" t="e">
        <f>#REF!*INDEX(AdditionalVehs!$AA$46:$AK$91,MATCH($C784,AdditionalVehs!$C$46:$C$91,0),MATCH(N$7,AdditionalVehs!$AA$45:$AK$45,0))</f>
        <v>#REF!</v>
      </c>
      <c r="O784" s="85" t="e">
        <f>#REF!*INDEX(AdditionalVehs!$AA$46:$AK$91,MATCH($C784,AdditionalVehs!$C$46:$C$91,0),MATCH(O$7,AdditionalVehs!$AA$45:$AK$45,0))</f>
        <v>#REF!</v>
      </c>
      <c r="P784" s="86" t="e">
        <f t="shared" si="330"/>
        <v>#REF!</v>
      </c>
      <c r="Q784" s="86" t="e">
        <f t="shared" si="329"/>
        <v>#REF!</v>
      </c>
      <c r="R784" s="86" t="e">
        <f t="shared" si="328"/>
        <v>#REF!</v>
      </c>
      <c r="S784" s="86" t="e">
        <f t="shared" si="317"/>
        <v>#REF!</v>
      </c>
      <c r="T784" s="86" t="e">
        <f t="shared" si="318"/>
        <v>#REF!</v>
      </c>
      <c r="U784" s="86" t="e">
        <f t="shared" si="319"/>
        <v>#REF!</v>
      </c>
      <c r="V784" s="86" t="e">
        <f t="shared" si="320"/>
        <v>#REF!</v>
      </c>
      <c r="W784" s="86" t="e">
        <f t="shared" si="321"/>
        <v>#REF!</v>
      </c>
      <c r="X784" s="86" t="e">
        <f t="shared" si="322"/>
        <v>#REF!</v>
      </c>
      <c r="Y784" s="86" t="e">
        <f t="shared" si="323"/>
        <v>#REF!</v>
      </c>
      <c r="Z784" s="86" t="e">
        <f t="shared" si="324"/>
        <v>#REF!</v>
      </c>
      <c r="AA784" s="39">
        <v>473</v>
      </c>
      <c r="AB784" s="88" t="e">
        <f>AA784*#REF!/$AI$18*10^3</f>
        <v>#REF!</v>
      </c>
      <c r="AC784" s="89" t="e">
        <f>INDEX(AdditionalVehs!$E$46:$N$91,MATCH(C784,AdditionalVehs!$C$46:$C$91),MATCH(D784,AdditionalVehs!$E$45:$N$45))</f>
        <v>#REF!</v>
      </c>
      <c r="AD784" s="89" t="e">
        <f t="shared" si="327"/>
        <v>#REF!</v>
      </c>
      <c r="AE784" s="89" t="e">
        <f>INDEX(AdditionalVehs!$P$46:$Y$91,MATCH(C784,AdditionalVehs!$C$46:$C$91),MATCH(D784,AdditionalVehs!$AA$45:$AJ$45))</f>
        <v>#REF!</v>
      </c>
      <c r="AF784" s="89" t="e">
        <f t="shared" ref="AF784:AF847" si="331">AE784/($AI$11*$AI$15*10 ^ 9)</f>
        <v>#REF!</v>
      </c>
      <c r="AG784" s="89" t="e">
        <f>AdditionalVehs!$C$32</f>
        <v>#REF!</v>
      </c>
    </row>
    <row r="785" spans="1:33" x14ac:dyDescent="0.2">
      <c r="A785" s="91" t="s">
        <v>2941</v>
      </c>
      <c r="B785" s="349" t="s">
        <v>2942</v>
      </c>
      <c r="C785" s="39" t="s">
        <v>2928</v>
      </c>
      <c r="D785" s="39">
        <v>2045</v>
      </c>
      <c r="E785" s="85" t="e">
        <f>#REF!*INDEX(AdditionalVehs!$AA$46:$AK$91,MATCH($C785,AdditionalVehs!$C$46:$C$91,0),MATCH(E$7,AdditionalVehs!$AA$45:$AK$45,0))</f>
        <v>#REF!</v>
      </c>
      <c r="F785" s="85" t="e">
        <f>#REF!*INDEX(AdditionalVehs!$AA$46:$AK$91,MATCH($C785,AdditionalVehs!$C$46:$C$91,0),MATCH(F$7,AdditionalVehs!$AA$45:$AK$45,0))</f>
        <v>#REF!</v>
      </c>
      <c r="G785" s="85" t="e">
        <f>#REF!*INDEX(AdditionalVehs!$AA$46:$AK$91,MATCH($C785,AdditionalVehs!$C$46:$C$91,0),MATCH(G$7,AdditionalVehs!$AA$45:$AK$45,0))</f>
        <v>#REF!</v>
      </c>
      <c r="H785" s="85" t="e">
        <f>#REF!*INDEX(AdditionalVehs!$AA$46:$AK$91,MATCH($C785,AdditionalVehs!$C$46:$C$91,0),MATCH(H$7,AdditionalVehs!$AA$45:$AK$45,0))</f>
        <v>#REF!</v>
      </c>
      <c r="I785" s="85" t="e">
        <f>#REF!*INDEX(AdditionalVehs!$AA$46:$AK$91,MATCH($C785,AdditionalVehs!$C$46:$C$91,0),MATCH(I$7,AdditionalVehs!$AA$45:$AK$45,0))</f>
        <v>#REF!</v>
      </c>
      <c r="J785" s="85" t="e">
        <f>#REF!*INDEX(AdditionalVehs!$AA$46:$AK$91,MATCH($C785,AdditionalVehs!$C$46:$C$91,0),MATCH(J$7,AdditionalVehs!$AA$45:$AK$45,0))</f>
        <v>#REF!</v>
      </c>
      <c r="K785" s="85" t="e">
        <f>#REF!*INDEX(AdditionalVehs!$AA$46:$AK$91,MATCH($C785,AdditionalVehs!$C$46:$C$91,0),MATCH(K$7,AdditionalVehs!$AA$45:$AK$45,0))</f>
        <v>#REF!</v>
      </c>
      <c r="L785" s="85" t="e">
        <f>#REF!*INDEX(AdditionalVehs!$AA$46:$AK$91,MATCH($C785,AdditionalVehs!$C$46:$C$91,0),MATCH(L$7,AdditionalVehs!$AA$45:$AK$45,0))</f>
        <v>#REF!</v>
      </c>
      <c r="M785" s="85" t="e">
        <f>#REF!*INDEX(AdditionalVehs!$AA$46:$AK$91,MATCH($C785,AdditionalVehs!$C$46:$C$91,0),MATCH(M$7,AdditionalVehs!$AA$45:$AK$45,0))</f>
        <v>#REF!</v>
      </c>
      <c r="N785" s="85" t="e">
        <f>#REF!*INDEX(AdditionalVehs!$AA$46:$AK$91,MATCH($C785,AdditionalVehs!$C$46:$C$91,0),MATCH(N$7,AdditionalVehs!$AA$45:$AK$45,0))</f>
        <v>#REF!</v>
      </c>
      <c r="O785" s="85" t="e">
        <f>#REF!*INDEX(AdditionalVehs!$AA$46:$AK$91,MATCH($C785,AdditionalVehs!$C$46:$C$91,0),MATCH(O$7,AdditionalVehs!$AA$45:$AK$45,0))</f>
        <v>#REF!</v>
      </c>
      <c r="P785" s="86" t="e">
        <f t="shared" si="330"/>
        <v>#REF!</v>
      </c>
      <c r="Q785" s="86" t="e">
        <f t="shared" si="329"/>
        <v>#REF!</v>
      </c>
      <c r="R785" s="86" t="e">
        <f t="shared" si="328"/>
        <v>#REF!</v>
      </c>
      <c r="S785" s="86" t="e">
        <f t="shared" si="317"/>
        <v>#REF!</v>
      </c>
      <c r="T785" s="86" t="e">
        <f t="shared" si="318"/>
        <v>#REF!</v>
      </c>
      <c r="U785" s="86" t="e">
        <f t="shared" si="319"/>
        <v>#REF!</v>
      </c>
      <c r="V785" s="86" t="e">
        <f t="shared" si="320"/>
        <v>#REF!</v>
      </c>
      <c r="W785" s="86" t="e">
        <f t="shared" si="321"/>
        <v>#REF!</v>
      </c>
      <c r="X785" s="86" t="e">
        <f t="shared" si="322"/>
        <v>#REF!</v>
      </c>
      <c r="Y785" s="86" t="e">
        <f t="shared" si="323"/>
        <v>#REF!</v>
      </c>
      <c r="Z785" s="86" t="e">
        <f t="shared" si="324"/>
        <v>#REF!</v>
      </c>
      <c r="AA785" s="39">
        <v>473</v>
      </c>
      <c r="AB785" s="88" t="e">
        <f>AA785*#REF!/$AI$18*10^3</f>
        <v>#REF!</v>
      </c>
      <c r="AC785" s="89" t="e">
        <f>INDEX(AdditionalVehs!$E$46:$N$91,MATCH(C785,AdditionalVehs!$C$46:$C$91),MATCH(D785,AdditionalVehs!$E$45:$N$45))</f>
        <v>#REF!</v>
      </c>
      <c r="AD785" s="89" t="e">
        <f t="shared" si="327"/>
        <v>#REF!</v>
      </c>
      <c r="AE785" s="89" t="e">
        <f>INDEX(AdditionalVehs!$P$46:$Y$91,MATCH(C785,AdditionalVehs!$C$46:$C$91),MATCH(D785,AdditionalVehs!$AA$45:$AJ$45))</f>
        <v>#REF!</v>
      </c>
      <c r="AF785" s="89" t="e">
        <f t="shared" si="331"/>
        <v>#REF!</v>
      </c>
      <c r="AG785" s="89" t="e">
        <f>AdditionalVehs!$C$32</f>
        <v>#REF!</v>
      </c>
    </row>
    <row r="786" spans="1:33" x14ac:dyDescent="0.2">
      <c r="A786" s="91" t="s">
        <v>2943</v>
      </c>
      <c r="B786" s="349" t="s">
        <v>2944</v>
      </c>
      <c r="C786" s="39" t="s">
        <v>2928</v>
      </c>
      <c r="D786" s="39">
        <v>2050</v>
      </c>
      <c r="E786" s="85" t="e">
        <f>#REF!*INDEX(AdditionalVehs!$AA$46:$AK$91,MATCH($C786,AdditionalVehs!$C$46:$C$91,0),MATCH(E$7,AdditionalVehs!$AA$45:$AK$45,0))</f>
        <v>#REF!</v>
      </c>
      <c r="F786" s="85" t="e">
        <f>#REF!*INDEX(AdditionalVehs!$AA$46:$AK$91,MATCH($C786,AdditionalVehs!$C$46:$C$91,0),MATCH(F$7,AdditionalVehs!$AA$45:$AK$45,0))</f>
        <v>#REF!</v>
      </c>
      <c r="G786" s="85" t="e">
        <f>#REF!*INDEX(AdditionalVehs!$AA$46:$AK$91,MATCH($C786,AdditionalVehs!$C$46:$C$91,0),MATCH(G$7,AdditionalVehs!$AA$45:$AK$45,0))</f>
        <v>#REF!</v>
      </c>
      <c r="H786" s="85" t="e">
        <f>#REF!*INDEX(AdditionalVehs!$AA$46:$AK$91,MATCH($C786,AdditionalVehs!$C$46:$C$91,0),MATCH(H$7,AdditionalVehs!$AA$45:$AK$45,0))</f>
        <v>#REF!</v>
      </c>
      <c r="I786" s="85" t="e">
        <f>#REF!*INDEX(AdditionalVehs!$AA$46:$AK$91,MATCH($C786,AdditionalVehs!$C$46:$C$91,0),MATCH(I$7,AdditionalVehs!$AA$45:$AK$45,0))</f>
        <v>#REF!</v>
      </c>
      <c r="J786" s="85" t="e">
        <f>#REF!*INDEX(AdditionalVehs!$AA$46:$AK$91,MATCH($C786,AdditionalVehs!$C$46:$C$91,0),MATCH(J$7,AdditionalVehs!$AA$45:$AK$45,0))</f>
        <v>#REF!</v>
      </c>
      <c r="K786" s="85" t="e">
        <f>#REF!*INDEX(AdditionalVehs!$AA$46:$AK$91,MATCH($C786,AdditionalVehs!$C$46:$C$91,0),MATCH(K$7,AdditionalVehs!$AA$45:$AK$45,0))</f>
        <v>#REF!</v>
      </c>
      <c r="L786" s="85" t="e">
        <f>#REF!*INDEX(AdditionalVehs!$AA$46:$AK$91,MATCH($C786,AdditionalVehs!$C$46:$C$91,0),MATCH(L$7,AdditionalVehs!$AA$45:$AK$45,0))</f>
        <v>#REF!</v>
      </c>
      <c r="M786" s="85" t="e">
        <f>#REF!*INDEX(AdditionalVehs!$AA$46:$AK$91,MATCH($C786,AdditionalVehs!$C$46:$C$91,0),MATCH(M$7,AdditionalVehs!$AA$45:$AK$45,0))</f>
        <v>#REF!</v>
      </c>
      <c r="N786" s="85" t="e">
        <f>#REF!*INDEX(AdditionalVehs!$AA$46:$AK$91,MATCH($C786,AdditionalVehs!$C$46:$C$91,0),MATCH(N$7,AdditionalVehs!$AA$45:$AK$45,0))</f>
        <v>#REF!</v>
      </c>
      <c r="O786" s="85" t="e">
        <f>#REF!*INDEX(AdditionalVehs!$AA$46:$AK$91,MATCH($C786,AdditionalVehs!$C$46:$C$91,0),MATCH(O$7,AdditionalVehs!$AA$45:$AK$45,0))</f>
        <v>#REF!</v>
      </c>
      <c r="P786" s="86" t="e">
        <f t="shared" si="330"/>
        <v>#REF!</v>
      </c>
      <c r="Q786" s="86" t="e">
        <f t="shared" si="329"/>
        <v>#REF!</v>
      </c>
      <c r="R786" s="86" t="e">
        <f t="shared" si="328"/>
        <v>#REF!</v>
      </c>
      <c r="S786" s="86" t="e">
        <f t="shared" si="317"/>
        <v>#REF!</v>
      </c>
      <c r="T786" s="86" t="e">
        <f t="shared" si="318"/>
        <v>#REF!</v>
      </c>
      <c r="U786" s="86" t="e">
        <f t="shared" si="319"/>
        <v>#REF!</v>
      </c>
      <c r="V786" s="86" t="e">
        <f t="shared" si="320"/>
        <v>#REF!</v>
      </c>
      <c r="W786" s="86" t="e">
        <f t="shared" si="321"/>
        <v>#REF!</v>
      </c>
      <c r="X786" s="86" t="e">
        <f t="shared" si="322"/>
        <v>#REF!</v>
      </c>
      <c r="Y786" s="86" t="e">
        <f t="shared" si="323"/>
        <v>#REF!</v>
      </c>
      <c r="Z786" s="86" t="e">
        <f t="shared" si="324"/>
        <v>#REF!</v>
      </c>
      <c r="AA786" s="39">
        <v>473</v>
      </c>
      <c r="AB786" s="88" t="e">
        <f>AA786*#REF!/$AI$18*10^3</f>
        <v>#REF!</v>
      </c>
      <c r="AC786" s="89" t="e">
        <f>INDEX(AdditionalVehs!$E$46:$N$91,MATCH(C786,AdditionalVehs!$C$46:$C$91),MATCH(D786,AdditionalVehs!$E$45:$N$45))</f>
        <v>#REF!</v>
      </c>
      <c r="AD786" s="89" t="e">
        <f t="shared" si="327"/>
        <v>#REF!</v>
      </c>
      <c r="AE786" s="89" t="e">
        <f>INDEX(AdditionalVehs!$P$46:$Y$91,MATCH(C786,AdditionalVehs!$C$46:$C$91),MATCH(D786,AdditionalVehs!$AA$45:$AJ$45))</f>
        <v>#REF!</v>
      </c>
      <c r="AF786" s="89" t="e">
        <f t="shared" si="331"/>
        <v>#REF!</v>
      </c>
      <c r="AG786" s="89" t="e">
        <f>AdditionalVehs!$C$32</f>
        <v>#REF!</v>
      </c>
    </row>
    <row r="787" spans="1:33" x14ac:dyDescent="0.2">
      <c r="A787" s="91" t="s">
        <v>2945</v>
      </c>
      <c r="B787" s="349" t="s">
        <v>2946</v>
      </c>
      <c r="C787" s="39" t="s">
        <v>2947</v>
      </c>
      <c r="D787" s="39">
        <v>2010</v>
      </c>
      <c r="E787" s="85" t="e">
        <f>#REF!*INDEX(AdditionalVehs!$AA$46:$AK$91,MATCH($C787,AdditionalVehs!$C$46:$C$91,0),MATCH(E$7,AdditionalVehs!$AA$45:$AK$45,0))</f>
        <v>#REF!</v>
      </c>
      <c r="F787" s="85" t="e">
        <f>#REF!*INDEX(AdditionalVehs!$AA$46:$AK$91,MATCH($C787,AdditionalVehs!$C$46:$C$91,0),MATCH(F$7,AdditionalVehs!$AA$45:$AK$45,0))</f>
        <v>#REF!</v>
      </c>
      <c r="G787" s="85" t="e">
        <f>#REF!*INDEX(AdditionalVehs!$AA$46:$AK$91,MATCH($C787,AdditionalVehs!$C$46:$C$91,0),MATCH(G$7,AdditionalVehs!$AA$45:$AK$45,0))</f>
        <v>#REF!</v>
      </c>
      <c r="H787" s="85" t="e">
        <f>#REF!*INDEX(AdditionalVehs!$AA$46:$AK$91,MATCH($C787,AdditionalVehs!$C$46:$C$91,0),MATCH(H$7,AdditionalVehs!$AA$45:$AK$45,0))</f>
        <v>#REF!</v>
      </c>
      <c r="I787" s="85" t="e">
        <f>#REF!*INDEX(AdditionalVehs!$AA$46:$AK$91,MATCH($C787,AdditionalVehs!$C$46:$C$91,0),MATCH(I$7,AdditionalVehs!$AA$45:$AK$45,0))</f>
        <v>#REF!</v>
      </c>
      <c r="J787" s="85" t="e">
        <f>#REF!*INDEX(AdditionalVehs!$AA$46:$AK$91,MATCH($C787,AdditionalVehs!$C$46:$C$91,0),MATCH(J$7,AdditionalVehs!$AA$45:$AK$45,0))</f>
        <v>#REF!</v>
      </c>
      <c r="K787" s="85" t="e">
        <f>#REF!*INDEX(AdditionalVehs!$AA$46:$AK$91,MATCH($C787,AdditionalVehs!$C$46:$C$91,0),MATCH(K$7,AdditionalVehs!$AA$45:$AK$45,0))</f>
        <v>#REF!</v>
      </c>
      <c r="L787" s="85" t="e">
        <f>#REF!*INDEX(AdditionalVehs!$AA$46:$AK$91,MATCH($C787,AdditionalVehs!$C$46:$C$91,0),MATCH(L$7,AdditionalVehs!$AA$45:$AK$45,0))</f>
        <v>#REF!</v>
      </c>
      <c r="M787" s="85" t="e">
        <f>#REF!*INDEX(AdditionalVehs!$AA$46:$AK$91,MATCH($C787,AdditionalVehs!$C$46:$C$91,0),MATCH(M$7,AdditionalVehs!$AA$45:$AK$45,0))</f>
        <v>#REF!</v>
      </c>
      <c r="N787" s="85" t="e">
        <f>#REF!*INDEX(AdditionalVehs!$AA$46:$AK$91,MATCH($C787,AdditionalVehs!$C$46:$C$91,0),MATCH(N$7,AdditionalVehs!$AA$45:$AK$45,0))</f>
        <v>#REF!</v>
      </c>
      <c r="O787" s="85" t="e">
        <f>#REF!*INDEX(AdditionalVehs!$AA$46:$AK$91,MATCH($C787,AdditionalVehs!$C$46:$C$91,0),MATCH(O$7,AdditionalVehs!$AA$45:$AK$45,0))</f>
        <v>#REF!</v>
      </c>
      <c r="P787" s="86" t="e">
        <f>E787/$AI$18*10^6</f>
        <v>#REF!</v>
      </c>
      <c r="Q787" s="86" t="e">
        <f t="shared" si="329"/>
        <v>#REF!</v>
      </c>
      <c r="R787" s="86" t="e">
        <f t="shared" si="328"/>
        <v>#REF!</v>
      </c>
      <c r="S787" s="86" t="e">
        <f t="shared" si="317"/>
        <v>#REF!</v>
      </c>
      <c r="T787" s="86" t="e">
        <f t="shared" si="318"/>
        <v>#REF!</v>
      </c>
      <c r="U787" s="86" t="e">
        <f t="shared" si="319"/>
        <v>#REF!</v>
      </c>
      <c r="V787" s="86" t="e">
        <f t="shared" si="320"/>
        <v>#REF!</v>
      </c>
      <c r="W787" s="86" t="e">
        <f t="shared" si="321"/>
        <v>#REF!</v>
      </c>
      <c r="X787" s="86" t="e">
        <f t="shared" si="322"/>
        <v>#REF!</v>
      </c>
      <c r="Y787" s="86" t="e">
        <f t="shared" si="323"/>
        <v>#REF!</v>
      </c>
      <c r="Z787" s="86" t="e">
        <f t="shared" si="324"/>
        <v>#REF!</v>
      </c>
      <c r="AA787" s="39">
        <v>473</v>
      </c>
      <c r="AB787" s="88" t="e">
        <f>AA787*#REF!/$AI$18*10^3</f>
        <v>#REF!</v>
      </c>
      <c r="AC787" s="89" t="e">
        <f>INDEX(AdditionalVehs!$E$46:$N$91,MATCH(C787,AdditionalVehs!$C$46:$C$91),MATCH(D787,AdditionalVehs!$E$45:$N$45))</f>
        <v>#REF!</v>
      </c>
      <c r="AD787" s="89" t="e">
        <f t="shared" si="327"/>
        <v>#REF!</v>
      </c>
      <c r="AE787" s="89" t="e">
        <f>INDEX(AdditionalVehs!$P$46:$Y$91,MATCH(C787,AdditionalVehs!$C$46:$C$91),MATCH(D787,AdditionalVehs!$AA$45:$AJ$45))</f>
        <v>#REF!</v>
      </c>
      <c r="AF787" s="89" t="e">
        <f t="shared" si="331"/>
        <v>#REF!</v>
      </c>
      <c r="AG787" s="89" t="e">
        <f>AdditionalVehs!$C$32</f>
        <v>#REF!</v>
      </c>
    </row>
    <row r="788" spans="1:33" x14ac:dyDescent="0.2">
      <c r="A788" s="91" t="s">
        <v>2948</v>
      </c>
      <c r="B788" s="349" t="s">
        <v>2949</v>
      </c>
      <c r="C788" s="39" t="s">
        <v>2947</v>
      </c>
      <c r="D788" s="39">
        <v>2015</v>
      </c>
      <c r="E788" s="85" t="e">
        <f>#REF!*INDEX(AdditionalVehs!$AA$46:$AK$91,MATCH($C788,AdditionalVehs!$C$46:$C$91,0),MATCH(E$7,AdditionalVehs!$AA$45:$AK$45,0))</f>
        <v>#REF!</v>
      </c>
      <c r="F788" s="85" t="e">
        <f>#REF!*INDEX(AdditionalVehs!$AA$46:$AK$91,MATCH($C788,AdditionalVehs!$C$46:$C$91,0),MATCH(F$7,AdditionalVehs!$AA$45:$AK$45,0))</f>
        <v>#REF!</v>
      </c>
      <c r="G788" s="85" t="e">
        <f>#REF!*INDEX(AdditionalVehs!$AA$46:$AK$91,MATCH($C788,AdditionalVehs!$C$46:$C$91,0),MATCH(G$7,AdditionalVehs!$AA$45:$AK$45,0))</f>
        <v>#REF!</v>
      </c>
      <c r="H788" s="85" t="e">
        <f>#REF!*INDEX(AdditionalVehs!$AA$46:$AK$91,MATCH($C788,AdditionalVehs!$C$46:$C$91,0),MATCH(H$7,AdditionalVehs!$AA$45:$AK$45,0))</f>
        <v>#REF!</v>
      </c>
      <c r="I788" s="85" t="e">
        <f>#REF!*INDEX(AdditionalVehs!$AA$46:$AK$91,MATCH($C788,AdditionalVehs!$C$46:$C$91,0),MATCH(I$7,AdditionalVehs!$AA$45:$AK$45,0))</f>
        <v>#REF!</v>
      </c>
      <c r="J788" s="85" t="e">
        <f>#REF!*INDEX(AdditionalVehs!$AA$46:$AK$91,MATCH($C788,AdditionalVehs!$C$46:$C$91,0),MATCH(J$7,AdditionalVehs!$AA$45:$AK$45,0))</f>
        <v>#REF!</v>
      </c>
      <c r="K788" s="85" t="e">
        <f>#REF!*INDEX(AdditionalVehs!$AA$46:$AK$91,MATCH($C788,AdditionalVehs!$C$46:$C$91,0),MATCH(K$7,AdditionalVehs!$AA$45:$AK$45,0))</f>
        <v>#REF!</v>
      </c>
      <c r="L788" s="85" t="e">
        <f>#REF!*INDEX(AdditionalVehs!$AA$46:$AK$91,MATCH($C788,AdditionalVehs!$C$46:$C$91,0),MATCH(L$7,AdditionalVehs!$AA$45:$AK$45,0))</f>
        <v>#REF!</v>
      </c>
      <c r="M788" s="85" t="e">
        <f>#REF!*INDEX(AdditionalVehs!$AA$46:$AK$91,MATCH($C788,AdditionalVehs!$C$46:$C$91,0),MATCH(M$7,AdditionalVehs!$AA$45:$AK$45,0))</f>
        <v>#REF!</v>
      </c>
      <c r="N788" s="85" t="e">
        <f>#REF!*INDEX(AdditionalVehs!$AA$46:$AK$91,MATCH($C788,AdditionalVehs!$C$46:$C$91,0),MATCH(N$7,AdditionalVehs!$AA$45:$AK$45,0))</f>
        <v>#REF!</v>
      </c>
      <c r="O788" s="85" t="e">
        <f>#REF!*INDEX(AdditionalVehs!$AA$46:$AK$91,MATCH($C788,AdditionalVehs!$C$46:$C$91,0),MATCH(O$7,AdditionalVehs!$AA$45:$AK$45,0))</f>
        <v>#REF!</v>
      </c>
      <c r="P788" s="86" t="e">
        <f t="shared" ref="P788:P795" si="332">E788/$AI$18*10^6</f>
        <v>#REF!</v>
      </c>
      <c r="Q788" s="86" t="e">
        <f t="shared" si="329"/>
        <v>#REF!</v>
      </c>
      <c r="R788" s="86" t="e">
        <f t="shared" si="328"/>
        <v>#REF!</v>
      </c>
      <c r="S788" s="86" t="e">
        <f t="shared" si="317"/>
        <v>#REF!</v>
      </c>
      <c r="T788" s="86" t="e">
        <f t="shared" si="318"/>
        <v>#REF!</v>
      </c>
      <c r="U788" s="86" t="e">
        <f t="shared" si="319"/>
        <v>#REF!</v>
      </c>
      <c r="V788" s="86" t="e">
        <f t="shared" si="320"/>
        <v>#REF!</v>
      </c>
      <c r="W788" s="86" t="e">
        <f t="shared" si="321"/>
        <v>#REF!</v>
      </c>
      <c r="X788" s="86" t="e">
        <f t="shared" si="322"/>
        <v>#REF!</v>
      </c>
      <c r="Y788" s="86" t="e">
        <f t="shared" si="323"/>
        <v>#REF!</v>
      </c>
      <c r="Z788" s="86" t="e">
        <f t="shared" si="324"/>
        <v>#REF!</v>
      </c>
      <c r="AA788" s="39">
        <v>473</v>
      </c>
      <c r="AB788" s="88" t="e">
        <f>AA788*#REF!/$AI$18*10^3</f>
        <v>#REF!</v>
      </c>
      <c r="AC788" s="89" t="e">
        <f>INDEX(AdditionalVehs!$E$46:$N$91,MATCH(C788,AdditionalVehs!$C$46:$C$91),MATCH(D788,AdditionalVehs!$E$45:$N$45))</f>
        <v>#REF!</v>
      </c>
      <c r="AD788" s="89" t="e">
        <f t="shared" si="327"/>
        <v>#REF!</v>
      </c>
      <c r="AE788" s="89" t="e">
        <f>INDEX(AdditionalVehs!$P$46:$Y$91,MATCH(C788,AdditionalVehs!$C$46:$C$91),MATCH(D788,AdditionalVehs!$AA$45:$AJ$45))</f>
        <v>#REF!</v>
      </c>
      <c r="AF788" s="89" t="e">
        <f t="shared" si="331"/>
        <v>#REF!</v>
      </c>
      <c r="AG788" s="89" t="e">
        <f>AdditionalVehs!$C$32</f>
        <v>#REF!</v>
      </c>
    </row>
    <row r="789" spans="1:33" x14ac:dyDescent="0.2">
      <c r="A789" s="91" t="s">
        <v>2950</v>
      </c>
      <c r="B789" s="349" t="s">
        <v>2951</v>
      </c>
      <c r="C789" s="39" t="s">
        <v>2947</v>
      </c>
      <c r="D789" s="39">
        <v>2020</v>
      </c>
      <c r="E789" s="85" t="e">
        <f>#REF!*INDEX(AdditionalVehs!$AA$46:$AK$91,MATCH($C789,AdditionalVehs!$C$46:$C$91,0),MATCH(E$7,AdditionalVehs!$AA$45:$AK$45,0))</f>
        <v>#REF!</v>
      </c>
      <c r="F789" s="85" t="e">
        <f>#REF!*INDEX(AdditionalVehs!$AA$46:$AK$91,MATCH($C789,AdditionalVehs!$C$46:$C$91,0),MATCH(F$7,AdditionalVehs!$AA$45:$AK$45,0))</f>
        <v>#REF!</v>
      </c>
      <c r="G789" s="85" t="e">
        <f>#REF!*INDEX(AdditionalVehs!$AA$46:$AK$91,MATCH($C789,AdditionalVehs!$C$46:$C$91,0),MATCH(G$7,AdditionalVehs!$AA$45:$AK$45,0))</f>
        <v>#REF!</v>
      </c>
      <c r="H789" s="85" t="e">
        <f>#REF!*INDEX(AdditionalVehs!$AA$46:$AK$91,MATCH($C789,AdditionalVehs!$C$46:$C$91,0),MATCH(H$7,AdditionalVehs!$AA$45:$AK$45,0))</f>
        <v>#REF!</v>
      </c>
      <c r="I789" s="85" t="e">
        <f>#REF!*INDEX(AdditionalVehs!$AA$46:$AK$91,MATCH($C789,AdditionalVehs!$C$46:$C$91,0),MATCH(I$7,AdditionalVehs!$AA$45:$AK$45,0))</f>
        <v>#REF!</v>
      </c>
      <c r="J789" s="85" t="e">
        <f>#REF!*INDEX(AdditionalVehs!$AA$46:$AK$91,MATCH($C789,AdditionalVehs!$C$46:$C$91,0),MATCH(J$7,AdditionalVehs!$AA$45:$AK$45,0))</f>
        <v>#REF!</v>
      </c>
      <c r="K789" s="85" t="e">
        <f>#REF!*INDEX(AdditionalVehs!$AA$46:$AK$91,MATCH($C789,AdditionalVehs!$C$46:$C$91,0),MATCH(K$7,AdditionalVehs!$AA$45:$AK$45,0))</f>
        <v>#REF!</v>
      </c>
      <c r="L789" s="85" t="e">
        <f>#REF!*INDEX(AdditionalVehs!$AA$46:$AK$91,MATCH($C789,AdditionalVehs!$C$46:$C$91,0),MATCH(L$7,AdditionalVehs!$AA$45:$AK$45,0))</f>
        <v>#REF!</v>
      </c>
      <c r="M789" s="85" t="e">
        <f>#REF!*INDEX(AdditionalVehs!$AA$46:$AK$91,MATCH($C789,AdditionalVehs!$C$46:$C$91,0),MATCH(M$7,AdditionalVehs!$AA$45:$AK$45,0))</f>
        <v>#REF!</v>
      </c>
      <c r="N789" s="85" t="e">
        <f>#REF!*INDEX(AdditionalVehs!$AA$46:$AK$91,MATCH($C789,AdditionalVehs!$C$46:$C$91,0),MATCH(N$7,AdditionalVehs!$AA$45:$AK$45,0))</f>
        <v>#REF!</v>
      </c>
      <c r="O789" s="85" t="e">
        <f>#REF!*INDEX(AdditionalVehs!$AA$46:$AK$91,MATCH($C789,AdditionalVehs!$C$46:$C$91,0),MATCH(O$7,AdditionalVehs!$AA$45:$AK$45,0))</f>
        <v>#REF!</v>
      </c>
      <c r="P789" s="86" t="e">
        <f t="shared" si="332"/>
        <v>#REF!</v>
      </c>
      <c r="Q789" s="86" t="e">
        <f t="shared" si="329"/>
        <v>#REF!</v>
      </c>
      <c r="R789" s="86" t="e">
        <f t="shared" si="328"/>
        <v>#REF!</v>
      </c>
      <c r="S789" s="86" t="e">
        <f t="shared" si="317"/>
        <v>#REF!</v>
      </c>
      <c r="T789" s="86" t="e">
        <f t="shared" si="318"/>
        <v>#REF!</v>
      </c>
      <c r="U789" s="86" t="e">
        <f t="shared" si="319"/>
        <v>#REF!</v>
      </c>
      <c r="V789" s="86" t="e">
        <f t="shared" si="320"/>
        <v>#REF!</v>
      </c>
      <c r="W789" s="86" t="e">
        <f t="shared" si="321"/>
        <v>#REF!</v>
      </c>
      <c r="X789" s="86" t="e">
        <f t="shared" si="322"/>
        <v>#REF!</v>
      </c>
      <c r="Y789" s="86" t="e">
        <f t="shared" si="323"/>
        <v>#REF!</v>
      </c>
      <c r="Z789" s="86" t="e">
        <f t="shared" si="324"/>
        <v>#REF!</v>
      </c>
      <c r="AA789" s="39">
        <v>473</v>
      </c>
      <c r="AB789" s="88" t="e">
        <f>AA789*#REF!/$AI$18*10^3</f>
        <v>#REF!</v>
      </c>
      <c r="AC789" s="89" t="e">
        <f>INDEX(AdditionalVehs!$E$46:$N$91,MATCH(C789,AdditionalVehs!$C$46:$C$91),MATCH(D789,AdditionalVehs!$E$45:$N$45))</f>
        <v>#REF!</v>
      </c>
      <c r="AD789" s="89" t="e">
        <f t="shared" si="327"/>
        <v>#REF!</v>
      </c>
      <c r="AE789" s="89" t="e">
        <f>INDEX(AdditionalVehs!$P$46:$Y$91,MATCH(C789,AdditionalVehs!$C$46:$C$91),MATCH(D789,AdditionalVehs!$AA$45:$AJ$45))</f>
        <v>#REF!</v>
      </c>
      <c r="AF789" s="89" t="e">
        <f t="shared" si="331"/>
        <v>#REF!</v>
      </c>
      <c r="AG789" s="89" t="e">
        <f>AdditionalVehs!$C$32</f>
        <v>#REF!</v>
      </c>
    </row>
    <row r="790" spans="1:33" x14ac:dyDescent="0.2">
      <c r="A790" s="91" t="s">
        <v>2952</v>
      </c>
      <c r="B790" s="349" t="s">
        <v>2953</v>
      </c>
      <c r="C790" s="39" t="s">
        <v>2947</v>
      </c>
      <c r="D790" s="39">
        <v>2025</v>
      </c>
      <c r="E790" s="85" t="e">
        <f>#REF!*INDEX(AdditionalVehs!$AA$46:$AK$91,MATCH($C790,AdditionalVehs!$C$46:$C$91,0),MATCH(E$7,AdditionalVehs!$AA$45:$AK$45,0))</f>
        <v>#REF!</v>
      </c>
      <c r="F790" s="85" t="e">
        <f>#REF!*INDEX(AdditionalVehs!$AA$46:$AK$91,MATCH($C790,AdditionalVehs!$C$46:$C$91,0),MATCH(F$7,AdditionalVehs!$AA$45:$AK$45,0))</f>
        <v>#REF!</v>
      </c>
      <c r="G790" s="85" t="e">
        <f>#REF!*INDEX(AdditionalVehs!$AA$46:$AK$91,MATCH($C790,AdditionalVehs!$C$46:$C$91,0),MATCH(G$7,AdditionalVehs!$AA$45:$AK$45,0))</f>
        <v>#REF!</v>
      </c>
      <c r="H790" s="85" t="e">
        <f>#REF!*INDEX(AdditionalVehs!$AA$46:$AK$91,MATCH($C790,AdditionalVehs!$C$46:$C$91,0),MATCH(H$7,AdditionalVehs!$AA$45:$AK$45,0))</f>
        <v>#REF!</v>
      </c>
      <c r="I790" s="85" t="e">
        <f>#REF!*INDEX(AdditionalVehs!$AA$46:$AK$91,MATCH($C790,AdditionalVehs!$C$46:$C$91,0),MATCH(I$7,AdditionalVehs!$AA$45:$AK$45,0))</f>
        <v>#REF!</v>
      </c>
      <c r="J790" s="85" t="e">
        <f>#REF!*INDEX(AdditionalVehs!$AA$46:$AK$91,MATCH($C790,AdditionalVehs!$C$46:$C$91,0),MATCH(J$7,AdditionalVehs!$AA$45:$AK$45,0))</f>
        <v>#REF!</v>
      </c>
      <c r="K790" s="85" t="e">
        <f>#REF!*INDEX(AdditionalVehs!$AA$46:$AK$91,MATCH($C790,AdditionalVehs!$C$46:$C$91,0),MATCH(K$7,AdditionalVehs!$AA$45:$AK$45,0))</f>
        <v>#REF!</v>
      </c>
      <c r="L790" s="85" t="e">
        <f>#REF!*INDEX(AdditionalVehs!$AA$46:$AK$91,MATCH($C790,AdditionalVehs!$C$46:$C$91,0),MATCH(L$7,AdditionalVehs!$AA$45:$AK$45,0))</f>
        <v>#REF!</v>
      </c>
      <c r="M790" s="85" t="e">
        <f>#REF!*INDEX(AdditionalVehs!$AA$46:$AK$91,MATCH($C790,AdditionalVehs!$C$46:$C$91,0),MATCH(M$7,AdditionalVehs!$AA$45:$AK$45,0))</f>
        <v>#REF!</v>
      </c>
      <c r="N790" s="85" t="e">
        <f>#REF!*INDEX(AdditionalVehs!$AA$46:$AK$91,MATCH($C790,AdditionalVehs!$C$46:$C$91,0),MATCH(N$7,AdditionalVehs!$AA$45:$AK$45,0))</f>
        <v>#REF!</v>
      </c>
      <c r="O790" s="85" t="e">
        <f>#REF!*INDEX(AdditionalVehs!$AA$46:$AK$91,MATCH($C790,AdditionalVehs!$C$46:$C$91,0),MATCH(O$7,AdditionalVehs!$AA$45:$AK$45,0))</f>
        <v>#REF!</v>
      </c>
      <c r="P790" s="86" t="e">
        <f t="shared" si="332"/>
        <v>#REF!</v>
      </c>
      <c r="Q790" s="86" t="e">
        <f t="shared" si="329"/>
        <v>#REF!</v>
      </c>
      <c r="R790" s="86" t="e">
        <f t="shared" si="328"/>
        <v>#REF!</v>
      </c>
      <c r="S790" s="86" t="e">
        <f t="shared" si="317"/>
        <v>#REF!</v>
      </c>
      <c r="T790" s="86" t="e">
        <f t="shared" si="318"/>
        <v>#REF!</v>
      </c>
      <c r="U790" s="86" t="e">
        <f t="shared" si="319"/>
        <v>#REF!</v>
      </c>
      <c r="V790" s="86" t="e">
        <f t="shared" si="320"/>
        <v>#REF!</v>
      </c>
      <c r="W790" s="86" t="e">
        <f t="shared" si="321"/>
        <v>#REF!</v>
      </c>
      <c r="X790" s="86" t="e">
        <f t="shared" si="322"/>
        <v>#REF!</v>
      </c>
      <c r="Y790" s="86" t="e">
        <f t="shared" si="323"/>
        <v>#REF!</v>
      </c>
      <c r="Z790" s="86" t="e">
        <f t="shared" si="324"/>
        <v>#REF!</v>
      </c>
      <c r="AA790" s="39">
        <v>473</v>
      </c>
      <c r="AB790" s="88" t="e">
        <f>AA790*#REF!/$AI$18*10^3</f>
        <v>#REF!</v>
      </c>
      <c r="AC790" s="89" t="e">
        <f>INDEX(AdditionalVehs!$E$46:$N$91,MATCH(C790,AdditionalVehs!$C$46:$C$91),MATCH(D790,AdditionalVehs!$E$45:$N$45))</f>
        <v>#REF!</v>
      </c>
      <c r="AD790" s="89" t="e">
        <f t="shared" si="327"/>
        <v>#REF!</v>
      </c>
      <c r="AE790" s="89" t="e">
        <f>INDEX(AdditionalVehs!$P$46:$Y$91,MATCH(C790,AdditionalVehs!$C$46:$C$91),MATCH(D790,AdditionalVehs!$AA$45:$AJ$45))</f>
        <v>#REF!</v>
      </c>
      <c r="AF790" s="89" t="e">
        <f t="shared" si="331"/>
        <v>#REF!</v>
      </c>
      <c r="AG790" s="89" t="e">
        <f>AdditionalVehs!$C$32</f>
        <v>#REF!</v>
      </c>
    </row>
    <row r="791" spans="1:33" x14ac:dyDescent="0.2">
      <c r="A791" s="91" t="s">
        <v>2954</v>
      </c>
      <c r="B791" s="349" t="s">
        <v>2955</v>
      </c>
      <c r="C791" s="39" t="s">
        <v>2947</v>
      </c>
      <c r="D791" s="39">
        <v>2030</v>
      </c>
      <c r="E791" s="85" t="e">
        <f>#REF!*INDEX(AdditionalVehs!$AA$46:$AK$91,MATCH($C791,AdditionalVehs!$C$46:$C$91,0),MATCH(E$7,AdditionalVehs!$AA$45:$AK$45,0))</f>
        <v>#REF!</v>
      </c>
      <c r="F791" s="85" t="e">
        <f>#REF!*INDEX(AdditionalVehs!$AA$46:$AK$91,MATCH($C791,AdditionalVehs!$C$46:$C$91,0),MATCH(F$7,AdditionalVehs!$AA$45:$AK$45,0))</f>
        <v>#REF!</v>
      </c>
      <c r="G791" s="85" t="e">
        <f>#REF!*INDEX(AdditionalVehs!$AA$46:$AK$91,MATCH($C791,AdditionalVehs!$C$46:$C$91,0),MATCH(G$7,AdditionalVehs!$AA$45:$AK$45,0))</f>
        <v>#REF!</v>
      </c>
      <c r="H791" s="85" t="e">
        <f>#REF!*INDEX(AdditionalVehs!$AA$46:$AK$91,MATCH($C791,AdditionalVehs!$C$46:$C$91,0),MATCH(H$7,AdditionalVehs!$AA$45:$AK$45,0))</f>
        <v>#REF!</v>
      </c>
      <c r="I791" s="85" t="e">
        <f>#REF!*INDEX(AdditionalVehs!$AA$46:$AK$91,MATCH($C791,AdditionalVehs!$C$46:$C$91,0),MATCH(I$7,AdditionalVehs!$AA$45:$AK$45,0))</f>
        <v>#REF!</v>
      </c>
      <c r="J791" s="85" t="e">
        <f>#REF!*INDEX(AdditionalVehs!$AA$46:$AK$91,MATCH($C791,AdditionalVehs!$C$46:$C$91,0),MATCH(J$7,AdditionalVehs!$AA$45:$AK$45,0))</f>
        <v>#REF!</v>
      </c>
      <c r="K791" s="85" t="e">
        <f>#REF!*INDEX(AdditionalVehs!$AA$46:$AK$91,MATCH($C791,AdditionalVehs!$C$46:$C$91,0),MATCH(K$7,AdditionalVehs!$AA$45:$AK$45,0))</f>
        <v>#REF!</v>
      </c>
      <c r="L791" s="85" t="e">
        <f>#REF!*INDEX(AdditionalVehs!$AA$46:$AK$91,MATCH($C791,AdditionalVehs!$C$46:$C$91,0),MATCH(L$7,AdditionalVehs!$AA$45:$AK$45,0))</f>
        <v>#REF!</v>
      </c>
      <c r="M791" s="85" t="e">
        <f>#REF!*INDEX(AdditionalVehs!$AA$46:$AK$91,MATCH($C791,AdditionalVehs!$C$46:$C$91,0),MATCH(M$7,AdditionalVehs!$AA$45:$AK$45,0))</f>
        <v>#REF!</v>
      </c>
      <c r="N791" s="85" t="e">
        <f>#REF!*INDEX(AdditionalVehs!$AA$46:$AK$91,MATCH($C791,AdditionalVehs!$C$46:$C$91,0),MATCH(N$7,AdditionalVehs!$AA$45:$AK$45,0))</f>
        <v>#REF!</v>
      </c>
      <c r="O791" s="85" t="e">
        <f>#REF!*INDEX(AdditionalVehs!$AA$46:$AK$91,MATCH($C791,AdditionalVehs!$C$46:$C$91,0),MATCH(O$7,AdditionalVehs!$AA$45:$AK$45,0))</f>
        <v>#REF!</v>
      </c>
      <c r="P791" s="86" t="e">
        <f t="shared" si="332"/>
        <v>#REF!</v>
      </c>
      <c r="Q791" s="86" t="e">
        <f t="shared" si="329"/>
        <v>#REF!</v>
      </c>
      <c r="R791" s="86" t="e">
        <f t="shared" si="328"/>
        <v>#REF!</v>
      </c>
      <c r="S791" s="86" t="e">
        <f t="shared" si="317"/>
        <v>#REF!</v>
      </c>
      <c r="T791" s="86" t="e">
        <f t="shared" si="318"/>
        <v>#REF!</v>
      </c>
      <c r="U791" s="86" t="e">
        <f t="shared" si="319"/>
        <v>#REF!</v>
      </c>
      <c r="V791" s="86" t="e">
        <f t="shared" si="320"/>
        <v>#REF!</v>
      </c>
      <c r="W791" s="86" t="e">
        <f t="shared" si="321"/>
        <v>#REF!</v>
      </c>
      <c r="X791" s="86" t="e">
        <f t="shared" si="322"/>
        <v>#REF!</v>
      </c>
      <c r="Y791" s="86" t="e">
        <f t="shared" si="323"/>
        <v>#REF!</v>
      </c>
      <c r="Z791" s="86" t="e">
        <f t="shared" si="324"/>
        <v>#REF!</v>
      </c>
      <c r="AA791" s="39">
        <v>473</v>
      </c>
      <c r="AB791" s="88" t="e">
        <f>AA791*#REF!/$AI$18*10^3</f>
        <v>#REF!</v>
      </c>
      <c r="AC791" s="89" t="e">
        <f>INDEX(AdditionalVehs!$E$46:$N$91,MATCH(C791,AdditionalVehs!$C$46:$C$91),MATCH(D791,AdditionalVehs!$E$45:$N$45))</f>
        <v>#REF!</v>
      </c>
      <c r="AD791" s="89" t="e">
        <f t="shared" si="327"/>
        <v>#REF!</v>
      </c>
      <c r="AE791" s="89" t="e">
        <f>INDEX(AdditionalVehs!$P$46:$Y$91,MATCH(C791,AdditionalVehs!$C$46:$C$91),MATCH(D791,AdditionalVehs!$AA$45:$AJ$45))</f>
        <v>#REF!</v>
      </c>
      <c r="AF791" s="89" t="e">
        <f t="shared" si="331"/>
        <v>#REF!</v>
      </c>
      <c r="AG791" s="89" t="e">
        <f>AdditionalVehs!$C$32</f>
        <v>#REF!</v>
      </c>
    </row>
    <row r="792" spans="1:33" x14ac:dyDescent="0.2">
      <c r="A792" s="91" t="s">
        <v>2956</v>
      </c>
      <c r="B792" s="349" t="s">
        <v>2957</v>
      </c>
      <c r="C792" s="39" t="s">
        <v>2947</v>
      </c>
      <c r="D792" s="39">
        <v>2035</v>
      </c>
      <c r="E792" s="85" t="e">
        <f>#REF!*INDEX(AdditionalVehs!$AA$46:$AK$91,MATCH($C792,AdditionalVehs!$C$46:$C$91,0),MATCH(E$7,AdditionalVehs!$AA$45:$AK$45,0))</f>
        <v>#REF!</v>
      </c>
      <c r="F792" s="85" t="e">
        <f>#REF!*INDEX(AdditionalVehs!$AA$46:$AK$91,MATCH($C792,AdditionalVehs!$C$46:$C$91,0),MATCH(F$7,AdditionalVehs!$AA$45:$AK$45,0))</f>
        <v>#REF!</v>
      </c>
      <c r="G792" s="85" t="e">
        <f>#REF!*INDEX(AdditionalVehs!$AA$46:$AK$91,MATCH($C792,AdditionalVehs!$C$46:$C$91,0),MATCH(G$7,AdditionalVehs!$AA$45:$AK$45,0))</f>
        <v>#REF!</v>
      </c>
      <c r="H792" s="85" t="e">
        <f>#REF!*INDEX(AdditionalVehs!$AA$46:$AK$91,MATCH($C792,AdditionalVehs!$C$46:$C$91,0),MATCH(H$7,AdditionalVehs!$AA$45:$AK$45,0))</f>
        <v>#REF!</v>
      </c>
      <c r="I792" s="85" t="e">
        <f>#REF!*INDEX(AdditionalVehs!$AA$46:$AK$91,MATCH($C792,AdditionalVehs!$C$46:$C$91,0),MATCH(I$7,AdditionalVehs!$AA$45:$AK$45,0))</f>
        <v>#REF!</v>
      </c>
      <c r="J792" s="85" t="e">
        <f>#REF!*INDEX(AdditionalVehs!$AA$46:$AK$91,MATCH($C792,AdditionalVehs!$C$46:$C$91,0),MATCH(J$7,AdditionalVehs!$AA$45:$AK$45,0))</f>
        <v>#REF!</v>
      </c>
      <c r="K792" s="85" t="e">
        <f>#REF!*INDEX(AdditionalVehs!$AA$46:$AK$91,MATCH($C792,AdditionalVehs!$C$46:$C$91,0),MATCH(K$7,AdditionalVehs!$AA$45:$AK$45,0))</f>
        <v>#REF!</v>
      </c>
      <c r="L792" s="85" t="e">
        <f>#REF!*INDEX(AdditionalVehs!$AA$46:$AK$91,MATCH($C792,AdditionalVehs!$C$46:$C$91,0),MATCH(L$7,AdditionalVehs!$AA$45:$AK$45,0))</f>
        <v>#REF!</v>
      </c>
      <c r="M792" s="85" t="e">
        <f>#REF!*INDEX(AdditionalVehs!$AA$46:$AK$91,MATCH($C792,AdditionalVehs!$C$46:$C$91,0),MATCH(M$7,AdditionalVehs!$AA$45:$AK$45,0))</f>
        <v>#REF!</v>
      </c>
      <c r="N792" s="85" t="e">
        <f>#REF!*INDEX(AdditionalVehs!$AA$46:$AK$91,MATCH($C792,AdditionalVehs!$C$46:$C$91,0),MATCH(N$7,AdditionalVehs!$AA$45:$AK$45,0))</f>
        <v>#REF!</v>
      </c>
      <c r="O792" s="85" t="e">
        <f>#REF!*INDEX(AdditionalVehs!$AA$46:$AK$91,MATCH($C792,AdditionalVehs!$C$46:$C$91,0),MATCH(O$7,AdditionalVehs!$AA$45:$AK$45,0))</f>
        <v>#REF!</v>
      </c>
      <c r="P792" s="86" t="e">
        <f t="shared" si="332"/>
        <v>#REF!</v>
      </c>
      <c r="Q792" s="86" t="e">
        <f t="shared" si="329"/>
        <v>#REF!</v>
      </c>
      <c r="R792" s="86" t="e">
        <f t="shared" si="328"/>
        <v>#REF!</v>
      </c>
      <c r="S792" s="86" t="e">
        <f t="shared" si="317"/>
        <v>#REF!</v>
      </c>
      <c r="T792" s="86" t="e">
        <f t="shared" si="318"/>
        <v>#REF!</v>
      </c>
      <c r="U792" s="86" t="e">
        <f t="shared" si="319"/>
        <v>#REF!</v>
      </c>
      <c r="V792" s="86" t="e">
        <f t="shared" si="320"/>
        <v>#REF!</v>
      </c>
      <c r="W792" s="86" t="e">
        <f t="shared" si="321"/>
        <v>#REF!</v>
      </c>
      <c r="X792" s="86" t="e">
        <f t="shared" si="322"/>
        <v>#REF!</v>
      </c>
      <c r="Y792" s="86" t="e">
        <f t="shared" si="323"/>
        <v>#REF!</v>
      </c>
      <c r="Z792" s="86" t="e">
        <f t="shared" si="324"/>
        <v>#REF!</v>
      </c>
      <c r="AA792" s="39">
        <v>473</v>
      </c>
      <c r="AB792" s="88" t="e">
        <f>AA792*#REF!/$AI$18*10^3</f>
        <v>#REF!</v>
      </c>
      <c r="AC792" s="89" t="e">
        <f>INDEX(AdditionalVehs!$E$46:$N$91,MATCH(C792,AdditionalVehs!$C$46:$C$91),MATCH(D792,AdditionalVehs!$E$45:$N$45))</f>
        <v>#REF!</v>
      </c>
      <c r="AD792" s="89" t="e">
        <f t="shared" si="327"/>
        <v>#REF!</v>
      </c>
      <c r="AE792" s="89" t="e">
        <f>INDEX(AdditionalVehs!$P$46:$Y$91,MATCH(C792,AdditionalVehs!$C$46:$C$91),MATCH(D792,AdditionalVehs!$AA$45:$AJ$45))</f>
        <v>#REF!</v>
      </c>
      <c r="AF792" s="89" t="e">
        <f t="shared" si="331"/>
        <v>#REF!</v>
      </c>
      <c r="AG792" s="89" t="e">
        <f>AdditionalVehs!$C$32</f>
        <v>#REF!</v>
      </c>
    </row>
    <row r="793" spans="1:33" x14ac:dyDescent="0.2">
      <c r="A793" s="91" t="s">
        <v>2958</v>
      </c>
      <c r="B793" s="349" t="s">
        <v>2959</v>
      </c>
      <c r="C793" s="39" t="s">
        <v>2947</v>
      </c>
      <c r="D793" s="39">
        <v>2040</v>
      </c>
      <c r="E793" s="85" t="e">
        <f>#REF!*INDEX(AdditionalVehs!$AA$46:$AK$91,MATCH($C793,AdditionalVehs!$C$46:$C$91,0),MATCH(E$7,AdditionalVehs!$AA$45:$AK$45,0))</f>
        <v>#REF!</v>
      </c>
      <c r="F793" s="85" t="e">
        <f>#REF!*INDEX(AdditionalVehs!$AA$46:$AK$91,MATCH($C793,AdditionalVehs!$C$46:$C$91,0),MATCH(F$7,AdditionalVehs!$AA$45:$AK$45,0))</f>
        <v>#REF!</v>
      </c>
      <c r="G793" s="85" t="e">
        <f>#REF!*INDEX(AdditionalVehs!$AA$46:$AK$91,MATCH($C793,AdditionalVehs!$C$46:$C$91,0),MATCH(G$7,AdditionalVehs!$AA$45:$AK$45,0))</f>
        <v>#REF!</v>
      </c>
      <c r="H793" s="85" t="e">
        <f>#REF!*INDEX(AdditionalVehs!$AA$46:$AK$91,MATCH($C793,AdditionalVehs!$C$46:$C$91,0),MATCH(H$7,AdditionalVehs!$AA$45:$AK$45,0))</f>
        <v>#REF!</v>
      </c>
      <c r="I793" s="85" t="e">
        <f>#REF!*INDEX(AdditionalVehs!$AA$46:$AK$91,MATCH($C793,AdditionalVehs!$C$46:$C$91,0),MATCH(I$7,AdditionalVehs!$AA$45:$AK$45,0))</f>
        <v>#REF!</v>
      </c>
      <c r="J793" s="85" t="e">
        <f>#REF!*INDEX(AdditionalVehs!$AA$46:$AK$91,MATCH($C793,AdditionalVehs!$C$46:$C$91,0),MATCH(J$7,AdditionalVehs!$AA$45:$AK$45,0))</f>
        <v>#REF!</v>
      </c>
      <c r="K793" s="85" t="e">
        <f>#REF!*INDEX(AdditionalVehs!$AA$46:$AK$91,MATCH($C793,AdditionalVehs!$C$46:$C$91,0),MATCH(K$7,AdditionalVehs!$AA$45:$AK$45,0))</f>
        <v>#REF!</v>
      </c>
      <c r="L793" s="85" t="e">
        <f>#REF!*INDEX(AdditionalVehs!$AA$46:$AK$91,MATCH($C793,AdditionalVehs!$C$46:$C$91,0),MATCH(L$7,AdditionalVehs!$AA$45:$AK$45,0))</f>
        <v>#REF!</v>
      </c>
      <c r="M793" s="85" t="e">
        <f>#REF!*INDEX(AdditionalVehs!$AA$46:$AK$91,MATCH($C793,AdditionalVehs!$C$46:$C$91,0),MATCH(M$7,AdditionalVehs!$AA$45:$AK$45,0))</f>
        <v>#REF!</v>
      </c>
      <c r="N793" s="85" t="e">
        <f>#REF!*INDEX(AdditionalVehs!$AA$46:$AK$91,MATCH($C793,AdditionalVehs!$C$46:$C$91,0),MATCH(N$7,AdditionalVehs!$AA$45:$AK$45,0))</f>
        <v>#REF!</v>
      </c>
      <c r="O793" s="85" t="e">
        <f>#REF!*INDEX(AdditionalVehs!$AA$46:$AK$91,MATCH($C793,AdditionalVehs!$C$46:$C$91,0),MATCH(O$7,AdditionalVehs!$AA$45:$AK$45,0))</f>
        <v>#REF!</v>
      </c>
      <c r="P793" s="86" t="e">
        <f t="shared" si="332"/>
        <v>#REF!</v>
      </c>
      <c r="Q793" s="86" t="e">
        <f t="shared" si="329"/>
        <v>#REF!</v>
      </c>
      <c r="R793" s="86" t="e">
        <f t="shared" si="328"/>
        <v>#REF!</v>
      </c>
      <c r="S793" s="86" t="e">
        <f t="shared" si="317"/>
        <v>#REF!</v>
      </c>
      <c r="T793" s="86" t="e">
        <f t="shared" si="318"/>
        <v>#REF!</v>
      </c>
      <c r="U793" s="86" t="e">
        <f t="shared" si="319"/>
        <v>#REF!</v>
      </c>
      <c r="V793" s="86" t="e">
        <f t="shared" si="320"/>
        <v>#REF!</v>
      </c>
      <c r="W793" s="86" t="e">
        <f t="shared" si="321"/>
        <v>#REF!</v>
      </c>
      <c r="X793" s="86" t="e">
        <f t="shared" si="322"/>
        <v>#REF!</v>
      </c>
      <c r="Y793" s="86" t="e">
        <f t="shared" si="323"/>
        <v>#REF!</v>
      </c>
      <c r="Z793" s="86" t="e">
        <f t="shared" si="324"/>
        <v>#REF!</v>
      </c>
      <c r="AA793" s="39">
        <v>473</v>
      </c>
      <c r="AB793" s="88" t="e">
        <f>AA793*#REF!/$AI$18*10^3</f>
        <v>#REF!</v>
      </c>
      <c r="AC793" s="89" t="e">
        <f>INDEX(AdditionalVehs!$E$46:$N$91,MATCH(C793,AdditionalVehs!$C$46:$C$91),MATCH(D793,AdditionalVehs!$E$45:$N$45))</f>
        <v>#REF!</v>
      </c>
      <c r="AD793" s="89" t="e">
        <f t="shared" si="327"/>
        <v>#REF!</v>
      </c>
      <c r="AE793" s="89" t="e">
        <f>INDEX(AdditionalVehs!$P$46:$Y$91,MATCH(C793,AdditionalVehs!$C$46:$C$91),MATCH(D793,AdditionalVehs!$AA$45:$AJ$45))</f>
        <v>#REF!</v>
      </c>
      <c r="AF793" s="89" t="e">
        <f t="shared" si="331"/>
        <v>#REF!</v>
      </c>
      <c r="AG793" s="89" t="e">
        <f>AdditionalVehs!$C$32</f>
        <v>#REF!</v>
      </c>
    </row>
    <row r="794" spans="1:33" x14ac:dyDescent="0.2">
      <c r="A794" s="91" t="s">
        <v>2960</v>
      </c>
      <c r="B794" s="349" t="s">
        <v>2961</v>
      </c>
      <c r="C794" s="39" t="s">
        <v>2947</v>
      </c>
      <c r="D794" s="39">
        <v>2045</v>
      </c>
      <c r="E794" s="85" t="e">
        <f>#REF!*INDEX(AdditionalVehs!$AA$46:$AK$91,MATCH($C794,AdditionalVehs!$C$46:$C$91,0),MATCH(E$7,AdditionalVehs!$AA$45:$AK$45,0))</f>
        <v>#REF!</v>
      </c>
      <c r="F794" s="85" t="e">
        <f>#REF!*INDEX(AdditionalVehs!$AA$46:$AK$91,MATCH($C794,AdditionalVehs!$C$46:$C$91,0),MATCH(F$7,AdditionalVehs!$AA$45:$AK$45,0))</f>
        <v>#REF!</v>
      </c>
      <c r="G794" s="85" t="e">
        <f>#REF!*INDEX(AdditionalVehs!$AA$46:$AK$91,MATCH($C794,AdditionalVehs!$C$46:$C$91,0),MATCH(G$7,AdditionalVehs!$AA$45:$AK$45,0))</f>
        <v>#REF!</v>
      </c>
      <c r="H794" s="85" t="e">
        <f>#REF!*INDEX(AdditionalVehs!$AA$46:$AK$91,MATCH($C794,AdditionalVehs!$C$46:$C$91,0),MATCH(H$7,AdditionalVehs!$AA$45:$AK$45,0))</f>
        <v>#REF!</v>
      </c>
      <c r="I794" s="85" t="e">
        <f>#REF!*INDEX(AdditionalVehs!$AA$46:$AK$91,MATCH($C794,AdditionalVehs!$C$46:$C$91,0),MATCH(I$7,AdditionalVehs!$AA$45:$AK$45,0))</f>
        <v>#REF!</v>
      </c>
      <c r="J794" s="85" t="e">
        <f>#REF!*INDEX(AdditionalVehs!$AA$46:$AK$91,MATCH($C794,AdditionalVehs!$C$46:$C$91,0),MATCH(J$7,AdditionalVehs!$AA$45:$AK$45,0))</f>
        <v>#REF!</v>
      </c>
      <c r="K794" s="85" t="e">
        <f>#REF!*INDEX(AdditionalVehs!$AA$46:$AK$91,MATCH($C794,AdditionalVehs!$C$46:$C$91,0),MATCH(K$7,AdditionalVehs!$AA$45:$AK$45,0))</f>
        <v>#REF!</v>
      </c>
      <c r="L794" s="85" t="e">
        <f>#REF!*INDEX(AdditionalVehs!$AA$46:$AK$91,MATCH($C794,AdditionalVehs!$C$46:$C$91,0),MATCH(L$7,AdditionalVehs!$AA$45:$AK$45,0))</f>
        <v>#REF!</v>
      </c>
      <c r="M794" s="85" t="e">
        <f>#REF!*INDEX(AdditionalVehs!$AA$46:$AK$91,MATCH($C794,AdditionalVehs!$C$46:$C$91,0),MATCH(M$7,AdditionalVehs!$AA$45:$AK$45,0))</f>
        <v>#REF!</v>
      </c>
      <c r="N794" s="85" t="e">
        <f>#REF!*INDEX(AdditionalVehs!$AA$46:$AK$91,MATCH($C794,AdditionalVehs!$C$46:$C$91,0),MATCH(N$7,AdditionalVehs!$AA$45:$AK$45,0))</f>
        <v>#REF!</v>
      </c>
      <c r="O794" s="85" t="e">
        <f>#REF!*INDEX(AdditionalVehs!$AA$46:$AK$91,MATCH($C794,AdditionalVehs!$C$46:$C$91,0),MATCH(O$7,AdditionalVehs!$AA$45:$AK$45,0))</f>
        <v>#REF!</v>
      </c>
      <c r="P794" s="86" t="e">
        <f t="shared" si="332"/>
        <v>#REF!</v>
      </c>
      <c r="Q794" s="86" t="e">
        <f t="shared" si="329"/>
        <v>#REF!</v>
      </c>
      <c r="R794" s="86" t="e">
        <f t="shared" si="328"/>
        <v>#REF!</v>
      </c>
      <c r="S794" s="86" t="e">
        <f t="shared" si="317"/>
        <v>#REF!</v>
      </c>
      <c r="T794" s="86" t="e">
        <f t="shared" si="318"/>
        <v>#REF!</v>
      </c>
      <c r="U794" s="86" t="e">
        <f t="shared" si="319"/>
        <v>#REF!</v>
      </c>
      <c r="V794" s="86" t="e">
        <f t="shared" si="320"/>
        <v>#REF!</v>
      </c>
      <c r="W794" s="86" t="e">
        <f t="shared" si="321"/>
        <v>#REF!</v>
      </c>
      <c r="X794" s="86" t="e">
        <f t="shared" si="322"/>
        <v>#REF!</v>
      </c>
      <c r="Y794" s="86" t="e">
        <f t="shared" si="323"/>
        <v>#REF!</v>
      </c>
      <c r="Z794" s="86" t="e">
        <f t="shared" si="324"/>
        <v>#REF!</v>
      </c>
      <c r="AA794" s="39">
        <v>473</v>
      </c>
      <c r="AB794" s="88" t="e">
        <f>AA794*#REF!/$AI$18*10^3</f>
        <v>#REF!</v>
      </c>
      <c r="AC794" s="89" t="e">
        <f>INDEX(AdditionalVehs!$E$46:$N$91,MATCH(C794,AdditionalVehs!$C$46:$C$91),MATCH(D794,AdditionalVehs!$E$45:$N$45))</f>
        <v>#REF!</v>
      </c>
      <c r="AD794" s="89" t="e">
        <f t="shared" si="327"/>
        <v>#REF!</v>
      </c>
      <c r="AE794" s="89" t="e">
        <f>INDEX(AdditionalVehs!$P$46:$Y$91,MATCH(C794,AdditionalVehs!$C$46:$C$91),MATCH(D794,AdditionalVehs!$AA$45:$AJ$45))</f>
        <v>#REF!</v>
      </c>
      <c r="AF794" s="89" t="e">
        <f t="shared" si="331"/>
        <v>#REF!</v>
      </c>
      <c r="AG794" s="89" t="e">
        <f>AdditionalVehs!$C$32</f>
        <v>#REF!</v>
      </c>
    </row>
    <row r="795" spans="1:33" x14ac:dyDescent="0.2">
      <c r="A795" s="91" t="s">
        <v>2962</v>
      </c>
      <c r="B795" s="349" t="s">
        <v>2963</v>
      </c>
      <c r="C795" s="39" t="s">
        <v>2947</v>
      </c>
      <c r="D795" s="39">
        <v>2050</v>
      </c>
      <c r="E795" s="85" t="e">
        <f>#REF!*INDEX(AdditionalVehs!$AA$46:$AK$91,MATCH($C795,AdditionalVehs!$C$46:$C$91,0),MATCH(E$7,AdditionalVehs!$AA$45:$AK$45,0))</f>
        <v>#REF!</v>
      </c>
      <c r="F795" s="85" t="e">
        <f>#REF!*INDEX(AdditionalVehs!$AA$46:$AK$91,MATCH($C795,AdditionalVehs!$C$46:$C$91,0),MATCH(F$7,AdditionalVehs!$AA$45:$AK$45,0))</f>
        <v>#REF!</v>
      </c>
      <c r="G795" s="85" t="e">
        <f>#REF!*INDEX(AdditionalVehs!$AA$46:$AK$91,MATCH($C795,AdditionalVehs!$C$46:$C$91,0),MATCH(G$7,AdditionalVehs!$AA$45:$AK$45,0))</f>
        <v>#REF!</v>
      </c>
      <c r="H795" s="85" t="e">
        <f>#REF!*INDEX(AdditionalVehs!$AA$46:$AK$91,MATCH($C795,AdditionalVehs!$C$46:$C$91,0),MATCH(H$7,AdditionalVehs!$AA$45:$AK$45,0))</f>
        <v>#REF!</v>
      </c>
      <c r="I795" s="85" t="e">
        <f>#REF!*INDEX(AdditionalVehs!$AA$46:$AK$91,MATCH($C795,AdditionalVehs!$C$46:$C$91,0),MATCH(I$7,AdditionalVehs!$AA$45:$AK$45,0))</f>
        <v>#REF!</v>
      </c>
      <c r="J795" s="85" t="e">
        <f>#REF!*INDEX(AdditionalVehs!$AA$46:$AK$91,MATCH($C795,AdditionalVehs!$C$46:$C$91,0),MATCH(J$7,AdditionalVehs!$AA$45:$AK$45,0))</f>
        <v>#REF!</v>
      </c>
      <c r="K795" s="85" t="e">
        <f>#REF!*INDEX(AdditionalVehs!$AA$46:$AK$91,MATCH($C795,AdditionalVehs!$C$46:$C$91,0),MATCH(K$7,AdditionalVehs!$AA$45:$AK$45,0))</f>
        <v>#REF!</v>
      </c>
      <c r="L795" s="85" t="e">
        <f>#REF!*INDEX(AdditionalVehs!$AA$46:$AK$91,MATCH($C795,AdditionalVehs!$C$46:$C$91,0),MATCH(L$7,AdditionalVehs!$AA$45:$AK$45,0))</f>
        <v>#REF!</v>
      </c>
      <c r="M795" s="85" t="e">
        <f>#REF!*INDEX(AdditionalVehs!$AA$46:$AK$91,MATCH($C795,AdditionalVehs!$C$46:$C$91,0),MATCH(M$7,AdditionalVehs!$AA$45:$AK$45,0))</f>
        <v>#REF!</v>
      </c>
      <c r="N795" s="85" t="e">
        <f>#REF!*INDEX(AdditionalVehs!$AA$46:$AK$91,MATCH($C795,AdditionalVehs!$C$46:$C$91,0),MATCH(N$7,AdditionalVehs!$AA$45:$AK$45,0))</f>
        <v>#REF!</v>
      </c>
      <c r="O795" s="85" t="e">
        <f>#REF!*INDEX(AdditionalVehs!$AA$46:$AK$91,MATCH($C795,AdditionalVehs!$C$46:$C$91,0),MATCH(O$7,AdditionalVehs!$AA$45:$AK$45,0))</f>
        <v>#REF!</v>
      </c>
      <c r="P795" s="86" t="e">
        <f t="shared" si="332"/>
        <v>#REF!</v>
      </c>
      <c r="Q795" s="86" t="e">
        <f t="shared" si="329"/>
        <v>#REF!</v>
      </c>
      <c r="R795" s="86" t="e">
        <f t="shared" si="328"/>
        <v>#REF!</v>
      </c>
      <c r="S795" s="86" t="e">
        <f t="shared" si="317"/>
        <v>#REF!</v>
      </c>
      <c r="T795" s="86" t="e">
        <f t="shared" si="318"/>
        <v>#REF!</v>
      </c>
      <c r="U795" s="86" t="e">
        <f t="shared" si="319"/>
        <v>#REF!</v>
      </c>
      <c r="V795" s="86" t="e">
        <f t="shared" si="320"/>
        <v>#REF!</v>
      </c>
      <c r="W795" s="86" t="e">
        <f t="shared" si="321"/>
        <v>#REF!</v>
      </c>
      <c r="X795" s="86" t="e">
        <f t="shared" si="322"/>
        <v>#REF!</v>
      </c>
      <c r="Y795" s="86" t="e">
        <f t="shared" si="323"/>
        <v>#REF!</v>
      </c>
      <c r="Z795" s="86" t="e">
        <f t="shared" si="324"/>
        <v>#REF!</v>
      </c>
      <c r="AA795" s="39">
        <v>473</v>
      </c>
      <c r="AB795" s="88" t="e">
        <f>AA795*#REF!/$AI$18*10^3</f>
        <v>#REF!</v>
      </c>
      <c r="AC795" s="89" t="e">
        <f>INDEX(AdditionalVehs!$E$46:$N$91,MATCH(C795,AdditionalVehs!$C$46:$C$91),MATCH(D795,AdditionalVehs!$E$45:$N$45))</f>
        <v>#REF!</v>
      </c>
      <c r="AD795" s="89" t="e">
        <f t="shared" si="327"/>
        <v>#REF!</v>
      </c>
      <c r="AE795" s="89" t="e">
        <f>INDEX(AdditionalVehs!$P$46:$Y$91,MATCH(C795,AdditionalVehs!$C$46:$C$91),MATCH(D795,AdditionalVehs!$AA$45:$AJ$45))</f>
        <v>#REF!</v>
      </c>
      <c r="AF795" s="89" t="e">
        <f t="shared" si="331"/>
        <v>#REF!</v>
      </c>
      <c r="AG795" s="89" t="e">
        <f>AdditionalVehs!$C$32</f>
        <v>#REF!</v>
      </c>
    </row>
    <row r="796" spans="1:33" x14ac:dyDescent="0.2">
      <c r="A796" s="91" t="s">
        <v>2964</v>
      </c>
      <c r="B796" s="349" t="s">
        <v>2965</v>
      </c>
      <c r="C796" s="39" t="s">
        <v>2966</v>
      </c>
      <c r="D796" s="39">
        <v>2010</v>
      </c>
      <c r="E796" s="85" t="e">
        <f>#REF!*INDEX(AdditionalVehs!$AA$46:$AK$91,MATCH($C796,AdditionalVehs!$C$46:$C$91,0),MATCH(E$7,AdditionalVehs!$AA$45:$AK$45,0))</f>
        <v>#REF!</v>
      </c>
      <c r="F796" s="85" t="e">
        <f>#REF!*INDEX(AdditionalVehs!$AA$46:$AK$91,MATCH($C796,AdditionalVehs!$C$46:$C$91,0),MATCH(F$7,AdditionalVehs!$AA$45:$AK$45,0))</f>
        <v>#REF!</v>
      </c>
      <c r="G796" s="85" t="e">
        <f>#REF!*INDEX(AdditionalVehs!$AA$46:$AK$91,MATCH($C796,AdditionalVehs!$C$46:$C$91,0),MATCH(G$7,AdditionalVehs!$AA$45:$AK$45,0))</f>
        <v>#REF!</v>
      </c>
      <c r="H796" s="85" t="e">
        <f>#REF!*INDEX(AdditionalVehs!$AA$46:$AK$91,MATCH($C796,AdditionalVehs!$C$46:$C$91,0),MATCH(H$7,AdditionalVehs!$AA$45:$AK$45,0))</f>
        <v>#REF!</v>
      </c>
      <c r="I796" s="85" t="e">
        <f>#REF!*INDEX(AdditionalVehs!$AA$46:$AK$91,MATCH($C796,AdditionalVehs!$C$46:$C$91,0),MATCH(I$7,AdditionalVehs!$AA$45:$AK$45,0))</f>
        <v>#REF!</v>
      </c>
      <c r="J796" s="85" t="e">
        <f>#REF!*INDEX(AdditionalVehs!$AA$46:$AK$91,MATCH($C796,AdditionalVehs!$C$46:$C$91,0),MATCH(J$7,AdditionalVehs!$AA$45:$AK$45,0))</f>
        <v>#REF!</v>
      </c>
      <c r="K796" s="85" t="e">
        <f>#REF!*INDEX(AdditionalVehs!$AA$46:$AK$91,MATCH($C796,AdditionalVehs!$C$46:$C$91,0),MATCH(K$7,AdditionalVehs!$AA$45:$AK$45,0))</f>
        <v>#REF!</v>
      </c>
      <c r="L796" s="85" t="e">
        <f>#REF!*INDEX(AdditionalVehs!$AA$46:$AK$91,MATCH($C796,AdditionalVehs!$C$46:$C$91,0),MATCH(L$7,AdditionalVehs!$AA$45:$AK$45,0))</f>
        <v>#REF!</v>
      </c>
      <c r="M796" s="85" t="e">
        <f>#REF!*INDEX(AdditionalVehs!$AA$46:$AK$91,MATCH($C796,AdditionalVehs!$C$46:$C$91,0),MATCH(M$7,AdditionalVehs!$AA$45:$AK$45,0))</f>
        <v>#REF!</v>
      </c>
      <c r="N796" s="85" t="e">
        <f>#REF!*INDEX(AdditionalVehs!$AA$46:$AK$91,MATCH($C796,AdditionalVehs!$C$46:$C$91,0),MATCH(N$7,AdditionalVehs!$AA$45:$AK$45,0))</f>
        <v>#REF!</v>
      </c>
      <c r="O796" s="85" t="e">
        <f>#REF!*INDEX(AdditionalVehs!$AA$46:$AK$91,MATCH($C796,AdditionalVehs!$C$46:$C$91,0),MATCH(O$7,AdditionalVehs!$AA$45:$AK$45,0))</f>
        <v>#REF!</v>
      </c>
      <c r="P796" s="86" t="e">
        <f>E796/$AI$18*10^6</f>
        <v>#REF!</v>
      </c>
      <c r="Q796" s="86" t="e">
        <f t="shared" si="329"/>
        <v>#REF!</v>
      </c>
      <c r="R796" s="86" t="e">
        <f t="shared" si="328"/>
        <v>#REF!</v>
      </c>
      <c r="S796" s="86" t="e">
        <f t="shared" si="317"/>
        <v>#REF!</v>
      </c>
      <c r="T796" s="86" t="e">
        <f t="shared" si="318"/>
        <v>#REF!</v>
      </c>
      <c r="U796" s="86" t="e">
        <f t="shared" si="319"/>
        <v>#REF!</v>
      </c>
      <c r="V796" s="86" t="e">
        <f t="shared" si="320"/>
        <v>#REF!</v>
      </c>
      <c r="W796" s="86" t="e">
        <f t="shared" si="321"/>
        <v>#REF!</v>
      </c>
      <c r="X796" s="86" t="e">
        <f t="shared" si="322"/>
        <v>#REF!</v>
      </c>
      <c r="Y796" s="86" t="e">
        <f t="shared" si="323"/>
        <v>#REF!</v>
      </c>
      <c r="Z796" s="86" t="e">
        <f t="shared" si="324"/>
        <v>#REF!</v>
      </c>
      <c r="AA796" s="39">
        <v>473</v>
      </c>
      <c r="AB796" s="88" t="e">
        <f>AA796*#REF!/$AI$18*10^3</f>
        <v>#REF!</v>
      </c>
      <c r="AC796" s="89">
        <f>INDEX(AdditionalVehs!$E$46:$N$91,MATCH(C796,AdditionalVehs!$C$46:$C$91),MATCH(D796,AdditionalVehs!$E$45:$N$45))</f>
        <v>0</v>
      </c>
      <c r="AD796" s="89">
        <f t="shared" si="327"/>
        <v>0</v>
      </c>
      <c r="AE796" s="89">
        <f>INDEX(AdditionalVehs!$P$46:$Y$91,MATCH(C796,AdditionalVehs!$C$46:$C$91),MATCH(D796,AdditionalVehs!$AA$45:$AJ$45))</f>
        <v>0</v>
      </c>
      <c r="AF796" s="89">
        <f t="shared" si="331"/>
        <v>0</v>
      </c>
      <c r="AG796" s="89" t="e">
        <f>AdditionalVehs!$C$32</f>
        <v>#REF!</v>
      </c>
    </row>
    <row r="797" spans="1:33" x14ac:dyDescent="0.2">
      <c r="A797" s="91" t="s">
        <v>1070</v>
      </c>
      <c r="B797" s="349" t="s">
        <v>1071</v>
      </c>
      <c r="C797" s="39" t="s">
        <v>2966</v>
      </c>
      <c r="D797" s="39">
        <v>2015</v>
      </c>
      <c r="E797" s="85" t="e">
        <f>#REF!*INDEX(AdditionalVehs!$AA$46:$AK$91,MATCH($C797,AdditionalVehs!$C$46:$C$91,0),MATCH(E$7,AdditionalVehs!$AA$45:$AK$45,0))</f>
        <v>#REF!</v>
      </c>
      <c r="F797" s="85" t="e">
        <f>#REF!*INDEX(AdditionalVehs!$AA$46:$AK$91,MATCH($C797,AdditionalVehs!$C$46:$C$91,0),MATCH(F$7,AdditionalVehs!$AA$45:$AK$45,0))</f>
        <v>#REF!</v>
      </c>
      <c r="G797" s="85" t="e">
        <f>#REF!*INDEX(AdditionalVehs!$AA$46:$AK$91,MATCH($C797,AdditionalVehs!$C$46:$C$91,0),MATCH(G$7,AdditionalVehs!$AA$45:$AK$45,0))</f>
        <v>#REF!</v>
      </c>
      <c r="H797" s="85" t="e">
        <f>#REF!*INDEX(AdditionalVehs!$AA$46:$AK$91,MATCH($C797,AdditionalVehs!$C$46:$C$91,0),MATCH(H$7,AdditionalVehs!$AA$45:$AK$45,0))</f>
        <v>#REF!</v>
      </c>
      <c r="I797" s="85" t="e">
        <f>#REF!*INDEX(AdditionalVehs!$AA$46:$AK$91,MATCH($C797,AdditionalVehs!$C$46:$C$91,0),MATCH(I$7,AdditionalVehs!$AA$45:$AK$45,0))</f>
        <v>#REF!</v>
      </c>
      <c r="J797" s="85" t="e">
        <f>#REF!*INDEX(AdditionalVehs!$AA$46:$AK$91,MATCH($C797,AdditionalVehs!$C$46:$C$91,0),MATCH(J$7,AdditionalVehs!$AA$45:$AK$45,0))</f>
        <v>#REF!</v>
      </c>
      <c r="K797" s="85" t="e">
        <f>#REF!*INDEX(AdditionalVehs!$AA$46:$AK$91,MATCH($C797,AdditionalVehs!$C$46:$C$91,0),MATCH(K$7,AdditionalVehs!$AA$45:$AK$45,0))</f>
        <v>#REF!</v>
      </c>
      <c r="L797" s="85" t="e">
        <f>#REF!*INDEX(AdditionalVehs!$AA$46:$AK$91,MATCH($C797,AdditionalVehs!$C$46:$C$91,0),MATCH(L$7,AdditionalVehs!$AA$45:$AK$45,0))</f>
        <v>#REF!</v>
      </c>
      <c r="M797" s="85" t="e">
        <f>#REF!*INDEX(AdditionalVehs!$AA$46:$AK$91,MATCH($C797,AdditionalVehs!$C$46:$C$91,0),MATCH(M$7,AdditionalVehs!$AA$45:$AK$45,0))</f>
        <v>#REF!</v>
      </c>
      <c r="N797" s="85" t="e">
        <f>#REF!*INDEX(AdditionalVehs!$AA$46:$AK$91,MATCH($C797,AdditionalVehs!$C$46:$C$91,0),MATCH(N$7,AdditionalVehs!$AA$45:$AK$45,0))</f>
        <v>#REF!</v>
      </c>
      <c r="O797" s="85" t="e">
        <f>#REF!*INDEX(AdditionalVehs!$AA$46:$AK$91,MATCH($C797,AdditionalVehs!$C$46:$C$91,0),MATCH(O$7,AdditionalVehs!$AA$45:$AK$45,0))</f>
        <v>#REF!</v>
      </c>
      <c r="P797" s="86" t="e">
        <f t="shared" ref="P797:P804" si="333">E797/$AI$18*10^6</f>
        <v>#REF!</v>
      </c>
      <c r="Q797" s="86" t="e">
        <f t="shared" si="329"/>
        <v>#REF!</v>
      </c>
      <c r="R797" s="86" t="e">
        <f t="shared" si="328"/>
        <v>#REF!</v>
      </c>
      <c r="S797" s="86" t="e">
        <f t="shared" si="317"/>
        <v>#REF!</v>
      </c>
      <c r="T797" s="86" t="e">
        <f t="shared" si="318"/>
        <v>#REF!</v>
      </c>
      <c r="U797" s="86" t="e">
        <f t="shared" si="319"/>
        <v>#REF!</v>
      </c>
      <c r="V797" s="86" t="e">
        <f t="shared" si="320"/>
        <v>#REF!</v>
      </c>
      <c r="W797" s="86" t="e">
        <f t="shared" si="321"/>
        <v>#REF!</v>
      </c>
      <c r="X797" s="86" t="e">
        <f t="shared" si="322"/>
        <v>#REF!</v>
      </c>
      <c r="Y797" s="86" t="e">
        <f t="shared" si="323"/>
        <v>#REF!</v>
      </c>
      <c r="Z797" s="86" t="e">
        <f t="shared" si="324"/>
        <v>#REF!</v>
      </c>
      <c r="AA797" s="39">
        <v>473</v>
      </c>
      <c r="AB797" s="88" t="e">
        <f>AA797*#REF!/$AI$18*10^3</f>
        <v>#REF!</v>
      </c>
      <c r="AC797" s="89" t="e">
        <f>INDEX(AdditionalVehs!$E$46:$N$91,MATCH(C797,AdditionalVehs!$C$46:$C$91),MATCH(D797,AdditionalVehs!$E$45:$N$45))</f>
        <v>#REF!</v>
      </c>
      <c r="AD797" s="89" t="e">
        <f t="shared" si="327"/>
        <v>#REF!</v>
      </c>
      <c r="AE797" s="89" t="e">
        <f>INDEX(AdditionalVehs!$P$46:$Y$91,MATCH(C797,AdditionalVehs!$C$46:$C$91),MATCH(D797,AdditionalVehs!$AA$45:$AJ$45))</f>
        <v>#REF!</v>
      </c>
      <c r="AF797" s="89" t="e">
        <f t="shared" si="331"/>
        <v>#REF!</v>
      </c>
      <c r="AG797" s="89" t="e">
        <f>AdditionalVehs!$C$32</f>
        <v>#REF!</v>
      </c>
    </row>
    <row r="798" spans="1:33" x14ac:dyDescent="0.2">
      <c r="A798" s="91" t="s">
        <v>2967</v>
      </c>
      <c r="B798" s="349" t="s">
        <v>2968</v>
      </c>
      <c r="C798" s="39" t="s">
        <v>2966</v>
      </c>
      <c r="D798" s="39">
        <v>2020</v>
      </c>
      <c r="E798" s="85" t="e">
        <f>#REF!*INDEX(AdditionalVehs!$AA$46:$AK$91,MATCH($C798,AdditionalVehs!$C$46:$C$91,0),MATCH(E$7,AdditionalVehs!$AA$45:$AK$45,0))</f>
        <v>#REF!</v>
      </c>
      <c r="F798" s="85" t="e">
        <f>#REF!*INDEX(AdditionalVehs!$AA$46:$AK$91,MATCH($C798,AdditionalVehs!$C$46:$C$91,0),MATCH(F$7,AdditionalVehs!$AA$45:$AK$45,0))</f>
        <v>#REF!</v>
      </c>
      <c r="G798" s="85" t="e">
        <f>#REF!*INDEX(AdditionalVehs!$AA$46:$AK$91,MATCH($C798,AdditionalVehs!$C$46:$C$91,0),MATCH(G$7,AdditionalVehs!$AA$45:$AK$45,0))</f>
        <v>#REF!</v>
      </c>
      <c r="H798" s="85" t="e">
        <f>#REF!*INDEX(AdditionalVehs!$AA$46:$AK$91,MATCH($C798,AdditionalVehs!$C$46:$C$91,0),MATCH(H$7,AdditionalVehs!$AA$45:$AK$45,0))</f>
        <v>#REF!</v>
      </c>
      <c r="I798" s="85" t="e">
        <f>#REF!*INDEX(AdditionalVehs!$AA$46:$AK$91,MATCH($C798,AdditionalVehs!$C$46:$C$91,0),MATCH(I$7,AdditionalVehs!$AA$45:$AK$45,0))</f>
        <v>#REF!</v>
      </c>
      <c r="J798" s="85" t="e">
        <f>#REF!*INDEX(AdditionalVehs!$AA$46:$AK$91,MATCH($C798,AdditionalVehs!$C$46:$C$91,0),MATCH(J$7,AdditionalVehs!$AA$45:$AK$45,0))</f>
        <v>#REF!</v>
      </c>
      <c r="K798" s="85" t="e">
        <f>#REF!*INDEX(AdditionalVehs!$AA$46:$AK$91,MATCH($C798,AdditionalVehs!$C$46:$C$91,0),MATCH(K$7,AdditionalVehs!$AA$45:$AK$45,0))</f>
        <v>#REF!</v>
      </c>
      <c r="L798" s="85" t="e">
        <f>#REF!*INDEX(AdditionalVehs!$AA$46:$AK$91,MATCH($C798,AdditionalVehs!$C$46:$C$91,0),MATCH(L$7,AdditionalVehs!$AA$45:$AK$45,0))</f>
        <v>#REF!</v>
      </c>
      <c r="M798" s="85" t="e">
        <f>#REF!*INDEX(AdditionalVehs!$AA$46:$AK$91,MATCH($C798,AdditionalVehs!$C$46:$C$91,0),MATCH(M$7,AdditionalVehs!$AA$45:$AK$45,0))</f>
        <v>#REF!</v>
      </c>
      <c r="N798" s="85" t="e">
        <f>#REF!*INDEX(AdditionalVehs!$AA$46:$AK$91,MATCH($C798,AdditionalVehs!$C$46:$C$91,0),MATCH(N$7,AdditionalVehs!$AA$45:$AK$45,0))</f>
        <v>#REF!</v>
      </c>
      <c r="O798" s="85" t="e">
        <f>#REF!*INDEX(AdditionalVehs!$AA$46:$AK$91,MATCH($C798,AdditionalVehs!$C$46:$C$91,0),MATCH(O$7,AdditionalVehs!$AA$45:$AK$45,0))</f>
        <v>#REF!</v>
      </c>
      <c r="P798" s="86" t="e">
        <f t="shared" si="333"/>
        <v>#REF!</v>
      </c>
      <c r="Q798" s="86" t="e">
        <f t="shared" si="329"/>
        <v>#REF!</v>
      </c>
      <c r="R798" s="86" t="e">
        <f t="shared" si="328"/>
        <v>#REF!</v>
      </c>
      <c r="S798" s="86" t="e">
        <f t="shared" si="317"/>
        <v>#REF!</v>
      </c>
      <c r="T798" s="86" t="e">
        <f t="shared" si="318"/>
        <v>#REF!</v>
      </c>
      <c r="U798" s="86" t="e">
        <f t="shared" si="319"/>
        <v>#REF!</v>
      </c>
      <c r="V798" s="86" t="e">
        <f t="shared" si="320"/>
        <v>#REF!</v>
      </c>
      <c r="W798" s="86" t="e">
        <f t="shared" si="321"/>
        <v>#REF!</v>
      </c>
      <c r="X798" s="86" t="e">
        <f t="shared" si="322"/>
        <v>#REF!</v>
      </c>
      <c r="Y798" s="86" t="e">
        <f t="shared" si="323"/>
        <v>#REF!</v>
      </c>
      <c r="Z798" s="86" t="e">
        <f t="shared" si="324"/>
        <v>#REF!</v>
      </c>
      <c r="AA798" s="39">
        <v>473</v>
      </c>
      <c r="AB798" s="88" t="e">
        <f>AA798*#REF!/$AI$18*10^3</f>
        <v>#REF!</v>
      </c>
      <c r="AC798" s="89" t="e">
        <f>INDEX(AdditionalVehs!$E$46:$N$91,MATCH(C798,AdditionalVehs!$C$46:$C$91),MATCH(D798,AdditionalVehs!$E$45:$N$45))</f>
        <v>#REF!</v>
      </c>
      <c r="AD798" s="89" t="e">
        <f t="shared" si="327"/>
        <v>#REF!</v>
      </c>
      <c r="AE798" s="89" t="e">
        <f>INDEX(AdditionalVehs!$P$46:$Y$91,MATCH(C798,AdditionalVehs!$C$46:$C$91),MATCH(D798,AdditionalVehs!$AA$45:$AJ$45))</f>
        <v>#REF!</v>
      </c>
      <c r="AF798" s="89" t="e">
        <f t="shared" si="331"/>
        <v>#REF!</v>
      </c>
      <c r="AG798" s="89" t="e">
        <f>AdditionalVehs!$C$32</f>
        <v>#REF!</v>
      </c>
    </row>
    <row r="799" spans="1:33" x14ac:dyDescent="0.2">
      <c r="A799" s="91" t="s">
        <v>2969</v>
      </c>
      <c r="B799" s="349" t="s">
        <v>2970</v>
      </c>
      <c r="C799" s="39" t="s">
        <v>2966</v>
      </c>
      <c r="D799" s="39">
        <v>2025</v>
      </c>
      <c r="E799" s="85" t="e">
        <f>#REF!*INDEX(AdditionalVehs!$AA$46:$AK$91,MATCH($C799,AdditionalVehs!$C$46:$C$91,0),MATCH(E$7,AdditionalVehs!$AA$45:$AK$45,0))</f>
        <v>#REF!</v>
      </c>
      <c r="F799" s="85" t="e">
        <f>#REF!*INDEX(AdditionalVehs!$AA$46:$AK$91,MATCH($C799,AdditionalVehs!$C$46:$C$91,0),MATCH(F$7,AdditionalVehs!$AA$45:$AK$45,0))</f>
        <v>#REF!</v>
      </c>
      <c r="G799" s="85" t="e">
        <f>#REF!*INDEX(AdditionalVehs!$AA$46:$AK$91,MATCH($C799,AdditionalVehs!$C$46:$C$91,0),MATCH(G$7,AdditionalVehs!$AA$45:$AK$45,0))</f>
        <v>#REF!</v>
      </c>
      <c r="H799" s="85" t="e">
        <f>#REF!*INDEX(AdditionalVehs!$AA$46:$AK$91,MATCH($C799,AdditionalVehs!$C$46:$C$91,0),MATCH(H$7,AdditionalVehs!$AA$45:$AK$45,0))</f>
        <v>#REF!</v>
      </c>
      <c r="I799" s="85" t="e">
        <f>#REF!*INDEX(AdditionalVehs!$AA$46:$AK$91,MATCH($C799,AdditionalVehs!$C$46:$C$91,0),MATCH(I$7,AdditionalVehs!$AA$45:$AK$45,0))</f>
        <v>#REF!</v>
      </c>
      <c r="J799" s="85" t="e">
        <f>#REF!*INDEX(AdditionalVehs!$AA$46:$AK$91,MATCH($C799,AdditionalVehs!$C$46:$C$91,0),MATCH(J$7,AdditionalVehs!$AA$45:$AK$45,0))</f>
        <v>#REF!</v>
      </c>
      <c r="K799" s="85" t="e">
        <f>#REF!*INDEX(AdditionalVehs!$AA$46:$AK$91,MATCH($C799,AdditionalVehs!$C$46:$C$91,0),MATCH(K$7,AdditionalVehs!$AA$45:$AK$45,0))</f>
        <v>#REF!</v>
      </c>
      <c r="L799" s="85" t="e">
        <f>#REF!*INDEX(AdditionalVehs!$AA$46:$AK$91,MATCH($C799,AdditionalVehs!$C$46:$C$91,0),MATCH(L$7,AdditionalVehs!$AA$45:$AK$45,0))</f>
        <v>#REF!</v>
      </c>
      <c r="M799" s="85" t="e">
        <f>#REF!*INDEX(AdditionalVehs!$AA$46:$AK$91,MATCH($C799,AdditionalVehs!$C$46:$C$91,0),MATCH(M$7,AdditionalVehs!$AA$45:$AK$45,0))</f>
        <v>#REF!</v>
      </c>
      <c r="N799" s="85" t="e">
        <f>#REF!*INDEX(AdditionalVehs!$AA$46:$AK$91,MATCH($C799,AdditionalVehs!$C$46:$C$91,0),MATCH(N$7,AdditionalVehs!$AA$45:$AK$45,0))</f>
        <v>#REF!</v>
      </c>
      <c r="O799" s="85" t="e">
        <f>#REF!*INDEX(AdditionalVehs!$AA$46:$AK$91,MATCH($C799,AdditionalVehs!$C$46:$C$91,0),MATCH(O$7,AdditionalVehs!$AA$45:$AK$45,0))</f>
        <v>#REF!</v>
      </c>
      <c r="P799" s="86" t="e">
        <f t="shared" si="333"/>
        <v>#REF!</v>
      </c>
      <c r="Q799" s="86" t="e">
        <f t="shared" si="329"/>
        <v>#REF!</v>
      </c>
      <c r="R799" s="86" t="e">
        <f t="shared" si="328"/>
        <v>#REF!</v>
      </c>
      <c r="S799" s="86" t="e">
        <f t="shared" si="317"/>
        <v>#REF!</v>
      </c>
      <c r="T799" s="86" t="e">
        <f t="shared" si="318"/>
        <v>#REF!</v>
      </c>
      <c r="U799" s="86" t="e">
        <f t="shared" si="319"/>
        <v>#REF!</v>
      </c>
      <c r="V799" s="86" t="e">
        <f t="shared" si="320"/>
        <v>#REF!</v>
      </c>
      <c r="W799" s="86" t="e">
        <f t="shared" si="321"/>
        <v>#REF!</v>
      </c>
      <c r="X799" s="86" t="e">
        <f t="shared" si="322"/>
        <v>#REF!</v>
      </c>
      <c r="Y799" s="86" t="e">
        <f t="shared" si="323"/>
        <v>#REF!</v>
      </c>
      <c r="Z799" s="86" t="e">
        <f t="shared" si="324"/>
        <v>#REF!</v>
      </c>
      <c r="AA799" s="39">
        <v>473</v>
      </c>
      <c r="AB799" s="88" t="e">
        <f>AA799*#REF!/$AI$18*10^3</f>
        <v>#REF!</v>
      </c>
      <c r="AC799" s="89" t="e">
        <f>INDEX(AdditionalVehs!$E$46:$N$91,MATCH(C799,AdditionalVehs!$C$46:$C$91),MATCH(D799,AdditionalVehs!$E$45:$N$45))</f>
        <v>#REF!</v>
      </c>
      <c r="AD799" s="89" t="e">
        <f t="shared" si="327"/>
        <v>#REF!</v>
      </c>
      <c r="AE799" s="89" t="e">
        <f>INDEX(AdditionalVehs!$P$46:$Y$91,MATCH(C799,AdditionalVehs!$C$46:$C$91),MATCH(D799,AdditionalVehs!$AA$45:$AJ$45))</f>
        <v>#REF!</v>
      </c>
      <c r="AF799" s="89" t="e">
        <f t="shared" si="331"/>
        <v>#REF!</v>
      </c>
      <c r="AG799" s="89" t="e">
        <f>AdditionalVehs!$C$32</f>
        <v>#REF!</v>
      </c>
    </row>
    <row r="800" spans="1:33" x14ac:dyDescent="0.2">
      <c r="A800" s="91" t="s">
        <v>2971</v>
      </c>
      <c r="B800" s="349" t="s">
        <v>2972</v>
      </c>
      <c r="C800" s="39" t="s">
        <v>2966</v>
      </c>
      <c r="D800" s="39">
        <v>2030</v>
      </c>
      <c r="E800" s="85" t="e">
        <f>#REF!*INDEX(AdditionalVehs!$AA$46:$AK$91,MATCH($C800,AdditionalVehs!$C$46:$C$91,0),MATCH(E$7,AdditionalVehs!$AA$45:$AK$45,0))</f>
        <v>#REF!</v>
      </c>
      <c r="F800" s="85" t="e">
        <f>#REF!*INDEX(AdditionalVehs!$AA$46:$AK$91,MATCH($C800,AdditionalVehs!$C$46:$C$91,0),MATCH(F$7,AdditionalVehs!$AA$45:$AK$45,0))</f>
        <v>#REF!</v>
      </c>
      <c r="G800" s="85" t="e">
        <f>#REF!*INDEX(AdditionalVehs!$AA$46:$AK$91,MATCH($C800,AdditionalVehs!$C$46:$C$91,0),MATCH(G$7,AdditionalVehs!$AA$45:$AK$45,0))</f>
        <v>#REF!</v>
      </c>
      <c r="H800" s="85" t="e">
        <f>#REF!*INDEX(AdditionalVehs!$AA$46:$AK$91,MATCH($C800,AdditionalVehs!$C$46:$C$91,0),MATCH(H$7,AdditionalVehs!$AA$45:$AK$45,0))</f>
        <v>#REF!</v>
      </c>
      <c r="I800" s="85" t="e">
        <f>#REF!*INDEX(AdditionalVehs!$AA$46:$AK$91,MATCH($C800,AdditionalVehs!$C$46:$C$91,0),MATCH(I$7,AdditionalVehs!$AA$45:$AK$45,0))</f>
        <v>#REF!</v>
      </c>
      <c r="J800" s="85" t="e">
        <f>#REF!*INDEX(AdditionalVehs!$AA$46:$AK$91,MATCH($C800,AdditionalVehs!$C$46:$C$91,0),MATCH(J$7,AdditionalVehs!$AA$45:$AK$45,0))</f>
        <v>#REF!</v>
      </c>
      <c r="K800" s="85" t="e">
        <f>#REF!*INDEX(AdditionalVehs!$AA$46:$AK$91,MATCH($C800,AdditionalVehs!$C$46:$C$91,0),MATCH(K$7,AdditionalVehs!$AA$45:$AK$45,0))</f>
        <v>#REF!</v>
      </c>
      <c r="L800" s="85" t="e">
        <f>#REF!*INDEX(AdditionalVehs!$AA$46:$AK$91,MATCH($C800,AdditionalVehs!$C$46:$C$91,0),MATCH(L$7,AdditionalVehs!$AA$45:$AK$45,0))</f>
        <v>#REF!</v>
      </c>
      <c r="M800" s="85" t="e">
        <f>#REF!*INDEX(AdditionalVehs!$AA$46:$AK$91,MATCH($C800,AdditionalVehs!$C$46:$C$91,0),MATCH(M$7,AdditionalVehs!$AA$45:$AK$45,0))</f>
        <v>#REF!</v>
      </c>
      <c r="N800" s="85" t="e">
        <f>#REF!*INDEX(AdditionalVehs!$AA$46:$AK$91,MATCH($C800,AdditionalVehs!$C$46:$C$91,0),MATCH(N$7,AdditionalVehs!$AA$45:$AK$45,0))</f>
        <v>#REF!</v>
      </c>
      <c r="O800" s="85" t="e">
        <f>#REF!*INDEX(AdditionalVehs!$AA$46:$AK$91,MATCH($C800,AdditionalVehs!$C$46:$C$91,0),MATCH(O$7,AdditionalVehs!$AA$45:$AK$45,0))</f>
        <v>#REF!</v>
      </c>
      <c r="P800" s="86" t="e">
        <f t="shared" si="333"/>
        <v>#REF!</v>
      </c>
      <c r="Q800" s="86" t="e">
        <f t="shared" si="329"/>
        <v>#REF!</v>
      </c>
      <c r="R800" s="86" t="e">
        <f t="shared" si="328"/>
        <v>#REF!</v>
      </c>
      <c r="S800" s="86" t="e">
        <f t="shared" si="317"/>
        <v>#REF!</v>
      </c>
      <c r="T800" s="86" t="e">
        <f t="shared" si="318"/>
        <v>#REF!</v>
      </c>
      <c r="U800" s="86" t="e">
        <f t="shared" si="319"/>
        <v>#REF!</v>
      </c>
      <c r="V800" s="86" t="e">
        <f t="shared" si="320"/>
        <v>#REF!</v>
      </c>
      <c r="W800" s="86" t="e">
        <f t="shared" si="321"/>
        <v>#REF!</v>
      </c>
      <c r="X800" s="86" t="e">
        <f t="shared" si="322"/>
        <v>#REF!</v>
      </c>
      <c r="Y800" s="86" t="e">
        <f t="shared" si="323"/>
        <v>#REF!</v>
      </c>
      <c r="Z800" s="86" t="e">
        <f t="shared" si="324"/>
        <v>#REF!</v>
      </c>
      <c r="AA800" s="39">
        <v>473</v>
      </c>
      <c r="AB800" s="88" t="e">
        <f>AA800*#REF!/$AI$18*10^3</f>
        <v>#REF!</v>
      </c>
      <c r="AC800" s="89" t="e">
        <f>INDEX(AdditionalVehs!$E$46:$N$91,MATCH(C800,AdditionalVehs!$C$46:$C$91),MATCH(D800,AdditionalVehs!$E$45:$N$45))</f>
        <v>#REF!</v>
      </c>
      <c r="AD800" s="89" t="e">
        <f t="shared" si="327"/>
        <v>#REF!</v>
      </c>
      <c r="AE800" s="89" t="e">
        <f>INDEX(AdditionalVehs!$P$46:$Y$91,MATCH(C800,AdditionalVehs!$C$46:$C$91),MATCH(D800,AdditionalVehs!$AA$45:$AJ$45))</f>
        <v>#REF!</v>
      </c>
      <c r="AF800" s="89" t="e">
        <f t="shared" si="331"/>
        <v>#REF!</v>
      </c>
      <c r="AG800" s="89" t="e">
        <f>AdditionalVehs!$C$32</f>
        <v>#REF!</v>
      </c>
    </row>
    <row r="801" spans="1:33" x14ac:dyDescent="0.2">
      <c r="A801" s="91" t="s">
        <v>2973</v>
      </c>
      <c r="B801" s="349" t="s">
        <v>2974</v>
      </c>
      <c r="C801" s="39" t="s">
        <v>2966</v>
      </c>
      <c r="D801" s="39">
        <v>2035</v>
      </c>
      <c r="E801" s="85" t="e">
        <f>#REF!*INDEX(AdditionalVehs!$AA$46:$AK$91,MATCH($C801,AdditionalVehs!$C$46:$C$91,0),MATCH(E$7,AdditionalVehs!$AA$45:$AK$45,0))</f>
        <v>#REF!</v>
      </c>
      <c r="F801" s="85" t="e">
        <f>#REF!*INDEX(AdditionalVehs!$AA$46:$AK$91,MATCH($C801,AdditionalVehs!$C$46:$C$91,0),MATCH(F$7,AdditionalVehs!$AA$45:$AK$45,0))</f>
        <v>#REF!</v>
      </c>
      <c r="G801" s="85" t="e">
        <f>#REF!*INDEX(AdditionalVehs!$AA$46:$AK$91,MATCH($C801,AdditionalVehs!$C$46:$C$91,0),MATCH(G$7,AdditionalVehs!$AA$45:$AK$45,0))</f>
        <v>#REF!</v>
      </c>
      <c r="H801" s="85" t="e">
        <f>#REF!*INDEX(AdditionalVehs!$AA$46:$AK$91,MATCH($C801,AdditionalVehs!$C$46:$C$91,0),MATCH(H$7,AdditionalVehs!$AA$45:$AK$45,0))</f>
        <v>#REF!</v>
      </c>
      <c r="I801" s="85" t="e">
        <f>#REF!*INDEX(AdditionalVehs!$AA$46:$AK$91,MATCH($C801,AdditionalVehs!$C$46:$C$91,0),MATCH(I$7,AdditionalVehs!$AA$45:$AK$45,0))</f>
        <v>#REF!</v>
      </c>
      <c r="J801" s="85" t="e">
        <f>#REF!*INDEX(AdditionalVehs!$AA$46:$AK$91,MATCH($C801,AdditionalVehs!$C$46:$C$91,0),MATCH(J$7,AdditionalVehs!$AA$45:$AK$45,0))</f>
        <v>#REF!</v>
      </c>
      <c r="K801" s="85" t="e">
        <f>#REF!*INDEX(AdditionalVehs!$AA$46:$AK$91,MATCH($C801,AdditionalVehs!$C$46:$C$91,0),MATCH(K$7,AdditionalVehs!$AA$45:$AK$45,0))</f>
        <v>#REF!</v>
      </c>
      <c r="L801" s="85" t="e">
        <f>#REF!*INDEX(AdditionalVehs!$AA$46:$AK$91,MATCH($C801,AdditionalVehs!$C$46:$C$91,0),MATCH(L$7,AdditionalVehs!$AA$45:$AK$45,0))</f>
        <v>#REF!</v>
      </c>
      <c r="M801" s="85" t="e">
        <f>#REF!*INDEX(AdditionalVehs!$AA$46:$AK$91,MATCH($C801,AdditionalVehs!$C$46:$C$91,0),MATCH(M$7,AdditionalVehs!$AA$45:$AK$45,0))</f>
        <v>#REF!</v>
      </c>
      <c r="N801" s="85" t="e">
        <f>#REF!*INDEX(AdditionalVehs!$AA$46:$AK$91,MATCH($C801,AdditionalVehs!$C$46:$C$91,0),MATCH(N$7,AdditionalVehs!$AA$45:$AK$45,0))</f>
        <v>#REF!</v>
      </c>
      <c r="O801" s="85" t="e">
        <f>#REF!*INDEX(AdditionalVehs!$AA$46:$AK$91,MATCH($C801,AdditionalVehs!$C$46:$C$91,0),MATCH(O$7,AdditionalVehs!$AA$45:$AK$45,0))</f>
        <v>#REF!</v>
      </c>
      <c r="P801" s="86" t="e">
        <f t="shared" si="333"/>
        <v>#REF!</v>
      </c>
      <c r="Q801" s="86" t="e">
        <f t="shared" si="329"/>
        <v>#REF!</v>
      </c>
      <c r="R801" s="86" t="e">
        <f t="shared" si="328"/>
        <v>#REF!</v>
      </c>
      <c r="S801" s="86" t="e">
        <f t="shared" si="317"/>
        <v>#REF!</v>
      </c>
      <c r="T801" s="86" t="e">
        <f t="shared" si="318"/>
        <v>#REF!</v>
      </c>
      <c r="U801" s="86" t="e">
        <f t="shared" si="319"/>
        <v>#REF!</v>
      </c>
      <c r="V801" s="86" t="e">
        <f t="shared" si="320"/>
        <v>#REF!</v>
      </c>
      <c r="W801" s="86" t="e">
        <f t="shared" si="321"/>
        <v>#REF!</v>
      </c>
      <c r="X801" s="86" t="e">
        <f t="shared" si="322"/>
        <v>#REF!</v>
      </c>
      <c r="Y801" s="86" t="e">
        <f t="shared" si="323"/>
        <v>#REF!</v>
      </c>
      <c r="Z801" s="86" t="e">
        <f t="shared" si="324"/>
        <v>#REF!</v>
      </c>
      <c r="AA801" s="39">
        <v>473</v>
      </c>
      <c r="AB801" s="88" t="e">
        <f>AA801*#REF!/$AI$18*10^3</f>
        <v>#REF!</v>
      </c>
      <c r="AC801" s="89" t="e">
        <f>INDEX(AdditionalVehs!$E$46:$N$91,MATCH(C801,AdditionalVehs!$C$46:$C$91),MATCH(D801,AdditionalVehs!$E$45:$N$45))</f>
        <v>#REF!</v>
      </c>
      <c r="AD801" s="89" t="e">
        <f t="shared" si="327"/>
        <v>#REF!</v>
      </c>
      <c r="AE801" s="89" t="e">
        <f>INDEX(AdditionalVehs!$P$46:$Y$91,MATCH(C801,AdditionalVehs!$C$46:$C$91),MATCH(D801,AdditionalVehs!$AA$45:$AJ$45))</f>
        <v>#REF!</v>
      </c>
      <c r="AF801" s="89" t="e">
        <f t="shared" si="331"/>
        <v>#REF!</v>
      </c>
      <c r="AG801" s="89" t="e">
        <f>AdditionalVehs!$C$32</f>
        <v>#REF!</v>
      </c>
    </row>
    <row r="802" spans="1:33" x14ac:dyDescent="0.2">
      <c r="A802" s="91" t="s">
        <v>2975</v>
      </c>
      <c r="B802" s="349" t="s">
        <v>2976</v>
      </c>
      <c r="C802" s="39" t="s">
        <v>2966</v>
      </c>
      <c r="D802" s="39">
        <v>2040</v>
      </c>
      <c r="E802" s="85" t="e">
        <f>#REF!*INDEX(AdditionalVehs!$AA$46:$AK$91,MATCH($C802,AdditionalVehs!$C$46:$C$91,0),MATCH(E$7,AdditionalVehs!$AA$45:$AK$45,0))</f>
        <v>#REF!</v>
      </c>
      <c r="F802" s="85" t="e">
        <f>#REF!*INDEX(AdditionalVehs!$AA$46:$AK$91,MATCH($C802,AdditionalVehs!$C$46:$C$91,0),MATCH(F$7,AdditionalVehs!$AA$45:$AK$45,0))</f>
        <v>#REF!</v>
      </c>
      <c r="G802" s="85" t="e">
        <f>#REF!*INDEX(AdditionalVehs!$AA$46:$AK$91,MATCH($C802,AdditionalVehs!$C$46:$C$91,0),MATCH(G$7,AdditionalVehs!$AA$45:$AK$45,0))</f>
        <v>#REF!</v>
      </c>
      <c r="H802" s="85" t="e">
        <f>#REF!*INDEX(AdditionalVehs!$AA$46:$AK$91,MATCH($C802,AdditionalVehs!$C$46:$C$91,0),MATCH(H$7,AdditionalVehs!$AA$45:$AK$45,0))</f>
        <v>#REF!</v>
      </c>
      <c r="I802" s="85" t="e">
        <f>#REF!*INDEX(AdditionalVehs!$AA$46:$AK$91,MATCH($C802,AdditionalVehs!$C$46:$C$91,0),MATCH(I$7,AdditionalVehs!$AA$45:$AK$45,0))</f>
        <v>#REF!</v>
      </c>
      <c r="J802" s="85" t="e">
        <f>#REF!*INDEX(AdditionalVehs!$AA$46:$AK$91,MATCH($C802,AdditionalVehs!$C$46:$C$91,0),MATCH(J$7,AdditionalVehs!$AA$45:$AK$45,0))</f>
        <v>#REF!</v>
      </c>
      <c r="K802" s="85" t="e">
        <f>#REF!*INDEX(AdditionalVehs!$AA$46:$AK$91,MATCH($C802,AdditionalVehs!$C$46:$C$91,0),MATCH(K$7,AdditionalVehs!$AA$45:$AK$45,0))</f>
        <v>#REF!</v>
      </c>
      <c r="L802" s="85" t="e">
        <f>#REF!*INDEX(AdditionalVehs!$AA$46:$AK$91,MATCH($C802,AdditionalVehs!$C$46:$C$91,0),MATCH(L$7,AdditionalVehs!$AA$45:$AK$45,0))</f>
        <v>#REF!</v>
      </c>
      <c r="M802" s="85" t="e">
        <f>#REF!*INDEX(AdditionalVehs!$AA$46:$AK$91,MATCH($C802,AdditionalVehs!$C$46:$C$91,0),MATCH(M$7,AdditionalVehs!$AA$45:$AK$45,0))</f>
        <v>#REF!</v>
      </c>
      <c r="N802" s="85" t="e">
        <f>#REF!*INDEX(AdditionalVehs!$AA$46:$AK$91,MATCH($C802,AdditionalVehs!$C$46:$C$91,0),MATCH(N$7,AdditionalVehs!$AA$45:$AK$45,0))</f>
        <v>#REF!</v>
      </c>
      <c r="O802" s="85" t="e">
        <f>#REF!*INDEX(AdditionalVehs!$AA$46:$AK$91,MATCH($C802,AdditionalVehs!$C$46:$C$91,0),MATCH(O$7,AdditionalVehs!$AA$45:$AK$45,0))</f>
        <v>#REF!</v>
      </c>
      <c r="P802" s="86" t="e">
        <f t="shared" si="333"/>
        <v>#REF!</v>
      </c>
      <c r="Q802" s="86" t="e">
        <f t="shared" si="329"/>
        <v>#REF!</v>
      </c>
      <c r="R802" s="86" t="e">
        <f t="shared" si="328"/>
        <v>#REF!</v>
      </c>
      <c r="S802" s="86" t="e">
        <f t="shared" si="317"/>
        <v>#REF!</v>
      </c>
      <c r="T802" s="86" t="e">
        <f t="shared" si="318"/>
        <v>#REF!</v>
      </c>
      <c r="U802" s="86" t="e">
        <f t="shared" si="319"/>
        <v>#REF!</v>
      </c>
      <c r="V802" s="86" t="e">
        <f t="shared" si="320"/>
        <v>#REF!</v>
      </c>
      <c r="W802" s="86" t="e">
        <f t="shared" si="321"/>
        <v>#REF!</v>
      </c>
      <c r="X802" s="86" t="e">
        <f t="shared" si="322"/>
        <v>#REF!</v>
      </c>
      <c r="Y802" s="86" t="e">
        <f t="shared" si="323"/>
        <v>#REF!</v>
      </c>
      <c r="Z802" s="86" t="e">
        <f t="shared" si="324"/>
        <v>#REF!</v>
      </c>
      <c r="AA802" s="39">
        <v>473</v>
      </c>
      <c r="AB802" s="88" t="e">
        <f>AA802*#REF!/$AI$18*10^3</f>
        <v>#REF!</v>
      </c>
      <c r="AC802" s="89" t="e">
        <f>INDEX(AdditionalVehs!$E$46:$N$91,MATCH(C802,AdditionalVehs!$C$46:$C$91),MATCH(D802,AdditionalVehs!$E$45:$N$45))</f>
        <v>#REF!</v>
      </c>
      <c r="AD802" s="89" t="e">
        <f t="shared" si="327"/>
        <v>#REF!</v>
      </c>
      <c r="AE802" s="89" t="e">
        <f>INDEX(AdditionalVehs!$P$46:$Y$91,MATCH(C802,AdditionalVehs!$C$46:$C$91),MATCH(D802,AdditionalVehs!$AA$45:$AJ$45))</f>
        <v>#REF!</v>
      </c>
      <c r="AF802" s="89" t="e">
        <f t="shared" si="331"/>
        <v>#REF!</v>
      </c>
      <c r="AG802" s="89" t="e">
        <f>AdditionalVehs!$C$32</f>
        <v>#REF!</v>
      </c>
    </row>
    <row r="803" spans="1:33" x14ac:dyDescent="0.2">
      <c r="A803" s="91" t="s">
        <v>2977</v>
      </c>
      <c r="B803" s="349" t="s">
        <v>2978</v>
      </c>
      <c r="C803" s="39" t="s">
        <v>2966</v>
      </c>
      <c r="D803" s="39">
        <v>2045</v>
      </c>
      <c r="E803" s="85" t="e">
        <f>#REF!*INDEX(AdditionalVehs!$AA$46:$AK$91,MATCH($C803,AdditionalVehs!$C$46:$C$91,0),MATCH(E$7,AdditionalVehs!$AA$45:$AK$45,0))</f>
        <v>#REF!</v>
      </c>
      <c r="F803" s="85" t="e">
        <f>#REF!*INDEX(AdditionalVehs!$AA$46:$AK$91,MATCH($C803,AdditionalVehs!$C$46:$C$91,0),MATCH(F$7,AdditionalVehs!$AA$45:$AK$45,0))</f>
        <v>#REF!</v>
      </c>
      <c r="G803" s="85" t="e">
        <f>#REF!*INDEX(AdditionalVehs!$AA$46:$AK$91,MATCH($C803,AdditionalVehs!$C$46:$C$91,0),MATCH(G$7,AdditionalVehs!$AA$45:$AK$45,0))</f>
        <v>#REF!</v>
      </c>
      <c r="H803" s="85" t="e">
        <f>#REF!*INDEX(AdditionalVehs!$AA$46:$AK$91,MATCH($C803,AdditionalVehs!$C$46:$C$91,0),MATCH(H$7,AdditionalVehs!$AA$45:$AK$45,0))</f>
        <v>#REF!</v>
      </c>
      <c r="I803" s="85" t="e">
        <f>#REF!*INDEX(AdditionalVehs!$AA$46:$AK$91,MATCH($C803,AdditionalVehs!$C$46:$C$91,0),MATCH(I$7,AdditionalVehs!$AA$45:$AK$45,0))</f>
        <v>#REF!</v>
      </c>
      <c r="J803" s="85" t="e">
        <f>#REF!*INDEX(AdditionalVehs!$AA$46:$AK$91,MATCH($C803,AdditionalVehs!$C$46:$C$91,0),MATCH(J$7,AdditionalVehs!$AA$45:$AK$45,0))</f>
        <v>#REF!</v>
      </c>
      <c r="K803" s="85" t="e">
        <f>#REF!*INDEX(AdditionalVehs!$AA$46:$AK$91,MATCH($C803,AdditionalVehs!$C$46:$C$91,0),MATCH(K$7,AdditionalVehs!$AA$45:$AK$45,0))</f>
        <v>#REF!</v>
      </c>
      <c r="L803" s="85" t="e">
        <f>#REF!*INDEX(AdditionalVehs!$AA$46:$AK$91,MATCH($C803,AdditionalVehs!$C$46:$C$91,0),MATCH(L$7,AdditionalVehs!$AA$45:$AK$45,0))</f>
        <v>#REF!</v>
      </c>
      <c r="M803" s="85" t="e">
        <f>#REF!*INDEX(AdditionalVehs!$AA$46:$AK$91,MATCH($C803,AdditionalVehs!$C$46:$C$91,0),MATCH(M$7,AdditionalVehs!$AA$45:$AK$45,0))</f>
        <v>#REF!</v>
      </c>
      <c r="N803" s="85" t="e">
        <f>#REF!*INDEX(AdditionalVehs!$AA$46:$AK$91,MATCH($C803,AdditionalVehs!$C$46:$C$91,0),MATCH(N$7,AdditionalVehs!$AA$45:$AK$45,0))</f>
        <v>#REF!</v>
      </c>
      <c r="O803" s="85" t="e">
        <f>#REF!*INDEX(AdditionalVehs!$AA$46:$AK$91,MATCH($C803,AdditionalVehs!$C$46:$C$91,0),MATCH(O$7,AdditionalVehs!$AA$45:$AK$45,0))</f>
        <v>#REF!</v>
      </c>
      <c r="P803" s="86" t="e">
        <f t="shared" si="333"/>
        <v>#REF!</v>
      </c>
      <c r="Q803" s="86" t="e">
        <f t="shared" si="329"/>
        <v>#REF!</v>
      </c>
      <c r="R803" s="86" t="e">
        <f t="shared" si="328"/>
        <v>#REF!</v>
      </c>
      <c r="S803" s="86" t="e">
        <f t="shared" si="317"/>
        <v>#REF!</v>
      </c>
      <c r="T803" s="86" t="e">
        <f t="shared" si="318"/>
        <v>#REF!</v>
      </c>
      <c r="U803" s="86" t="e">
        <f t="shared" si="319"/>
        <v>#REF!</v>
      </c>
      <c r="V803" s="86" t="e">
        <f t="shared" si="320"/>
        <v>#REF!</v>
      </c>
      <c r="W803" s="86" t="e">
        <f t="shared" si="321"/>
        <v>#REF!</v>
      </c>
      <c r="X803" s="86" t="e">
        <f t="shared" si="322"/>
        <v>#REF!</v>
      </c>
      <c r="Y803" s="86" t="e">
        <f t="shared" si="323"/>
        <v>#REF!</v>
      </c>
      <c r="Z803" s="86" t="e">
        <f t="shared" si="324"/>
        <v>#REF!</v>
      </c>
      <c r="AA803" s="39">
        <v>473</v>
      </c>
      <c r="AB803" s="88" t="e">
        <f>AA803*#REF!/$AI$18*10^3</f>
        <v>#REF!</v>
      </c>
      <c r="AC803" s="89" t="e">
        <f>INDEX(AdditionalVehs!$E$46:$N$91,MATCH(C803,AdditionalVehs!$C$46:$C$91),MATCH(D803,AdditionalVehs!$E$45:$N$45))</f>
        <v>#REF!</v>
      </c>
      <c r="AD803" s="89" t="e">
        <f t="shared" si="327"/>
        <v>#REF!</v>
      </c>
      <c r="AE803" s="89" t="e">
        <f>INDEX(AdditionalVehs!$P$46:$Y$91,MATCH(C803,AdditionalVehs!$C$46:$C$91),MATCH(D803,AdditionalVehs!$AA$45:$AJ$45))</f>
        <v>#REF!</v>
      </c>
      <c r="AF803" s="89" t="e">
        <f t="shared" si="331"/>
        <v>#REF!</v>
      </c>
      <c r="AG803" s="89" t="e">
        <f>AdditionalVehs!$C$32</f>
        <v>#REF!</v>
      </c>
    </row>
    <row r="804" spans="1:33" x14ac:dyDescent="0.2">
      <c r="A804" s="91" t="s">
        <v>2979</v>
      </c>
      <c r="B804" s="349" t="s">
        <v>2980</v>
      </c>
      <c r="C804" s="39" t="s">
        <v>2966</v>
      </c>
      <c r="D804" s="39">
        <v>2050</v>
      </c>
      <c r="E804" s="85" t="e">
        <f>#REF!*INDEX(AdditionalVehs!$AA$46:$AK$91,MATCH($C804,AdditionalVehs!$C$46:$C$91,0),MATCH(E$7,AdditionalVehs!$AA$45:$AK$45,0))</f>
        <v>#REF!</v>
      </c>
      <c r="F804" s="85" t="e">
        <f>#REF!*INDEX(AdditionalVehs!$AA$46:$AK$91,MATCH($C804,AdditionalVehs!$C$46:$C$91,0),MATCH(F$7,AdditionalVehs!$AA$45:$AK$45,0))</f>
        <v>#REF!</v>
      </c>
      <c r="G804" s="85" t="e">
        <f>#REF!*INDEX(AdditionalVehs!$AA$46:$AK$91,MATCH($C804,AdditionalVehs!$C$46:$C$91,0),MATCH(G$7,AdditionalVehs!$AA$45:$AK$45,0))</f>
        <v>#REF!</v>
      </c>
      <c r="H804" s="85" t="e">
        <f>#REF!*INDEX(AdditionalVehs!$AA$46:$AK$91,MATCH($C804,AdditionalVehs!$C$46:$C$91,0),MATCH(H$7,AdditionalVehs!$AA$45:$AK$45,0))</f>
        <v>#REF!</v>
      </c>
      <c r="I804" s="85" t="e">
        <f>#REF!*INDEX(AdditionalVehs!$AA$46:$AK$91,MATCH($C804,AdditionalVehs!$C$46:$C$91,0),MATCH(I$7,AdditionalVehs!$AA$45:$AK$45,0))</f>
        <v>#REF!</v>
      </c>
      <c r="J804" s="85" t="e">
        <f>#REF!*INDEX(AdditionalVehs!$AA$46:$AK$91,MATCH($C804,AdditionalVehs!$C$46:$C$91,0),MATCH(J$7,AdditionalVehs!$AA$45:$AK$45,0))</f>
        <v>#REF!</v>
      </c>
      <c r="K804" s="85" t="e">
        <f>#REF!*INDEX(AdditionalVehs!$AA$46:$AK$91,MATCH($C804,AdditionalVehs!$C$46:$C$91,0),MATCH(K$7,AdditionalVehs!$AA$45:$AK$45,0))</f>
        <v>#REF!</v>
      </c>
      <c r="L804" s="85" t="e">
        <f>#REF!*INDEX(AdditionalVehs!$AA$46:$AK$91,MATCH($C804,AdditionalVehs!$C$46:$C$91,0),MATCH(L$7,AdditionalVehs!$AA$45:$AK$45,0))</f>
        <v>#REF!</v>
      </c>
      <c r="M804" s="85" t="e">
        <f>#REF!*INDEX(AdditionalVehs!$AA$46:$AK$91,MATCH($C804,AdditionalVehs!$C$46:$C$91,0),MATCH(M$7,AdditionalVehs!$AA$45:$AK$45,0))</f>
        <v>#REF!</v>
      </c>
      <c r="N804" s="85" t="e">
        <f>#REF!*INDEX(AdditionalVehs!$AA$46:$AK$91,MATCH($C804,AdditionalVehs!$C$46:$C$91,0),MATCH(N$7,AdditionalVehs!$AA$45:$AK$45,0))</f>
        <v>#REF!</v>
      </c>
      <c r="O804" s="85" t="e">
        <f>#REF!*INDEX(AdditionalVehs!$AA$46:$AK$91,MATCH($C804,AdditionalVehs!$C$46:$C$91,0),MATCH(O$7,AdditionalVehs!$AA$45:$AK$45,0))</f>
        <v>#REF!</v>
      </c>
      <c r="P804" s="86" t="e">
        <f t="shared" si="333"/>
        <v>#REF!</v>
      </c>
      <c r="Q804" s="86" t="e">
        <f t="shared" si="329"/>
        <v>#REF!</v>
      </c>
      <c r="R804" s="86" t="e">
        <f t="shared" si="328"/>
        <v>#REF!</v>
      </c>
      <c r="S804" s="86" t="e">
        <f t="shared" si="317"/>
        <v>#REF!</v>
      </c>
      <c r="T804" s="86" t="e">
        <f t="shared" si="318"/>
        <v>#REF!</v>
      </c>
      <c r="U804" s="86" t="e">
        <f t="shared" si="319"/>
        <v>#REF!</v>
      </c>
      <c r="V804" s="86" t="e">
        <f t="shared" si="320"/>
        <v>#REF!</v>
      </c>
      <c r="W804" s="86" t="e">
        <f t="shared" si="321"/>
        <v>#REF!</v>
      </c>
      <c r="X804" s="86" t="e">
        <f t="shared" si="322"/>
        <v>#REF!</v>
      </c>
      <c r="Y804" s="86" t="e">
        <f t="shared" si="323"/>
        <v>#REF!</v>
      </c>
      <c r="Z804" s="86" t="e">
        <f t="shared" si="324"/>
        <v>#REF!</v>
      </c>
      <c r="AA804" s="39">
        <v>473</v>
      </c>
      <c r="AB804" s="88" t="e">
        <f>AA804*#REF!/$AI$18*10^3</f>
        <v>#REF!</v>
      </c>
      <c r="AC804" s="89" t="e">
        <f>INDEX(AdditionalVehs!$E$46:$N$91,MATCH(C804,AdditionalVehs!$C$46:$C$91),MATCH(D804,AdditionalVehs!$E$45:$N$45))</f>
        <v>#REF!</v>
      </c>
      <c r="AD804" s="89" t="e">
        <f t="shared" si="327"/>
        <v>#REF!</v>
      </c>
      <c r="AE804" s="89" t="e">
        <f>INDEX(AdditionalVehs!$P$46:$Y$91,MATCH(C804,AdditionalVehs!$C$46:$C$91),MATCH(D804,AdditionalVehs!$AA$45:$AJ$45))</f>
        <v>#REF!</v>
      </c>
      <c r="AF804" s="89" t="e">
        <f t="shared" si="331"/>
        <v>#REF!</v>
      </c>
      <c r="AG804" s="89" t="e">
        <f>AdditionalVehs!$C$32</f>
        <v>#REF!</v>
      </c>
    </row>
    <row r="805" spans="1:33" x14ac:dyDescent="0.2">
      <c r="A805" s="91" t="s">
        <v>1072</v>
      </c>
      <c r="B805" s="349" t="s">
        <v>2981</v>
      </c>
      <c r="C805" s="39" t="s">
        <v>2982</v>
      </c>
      <c r="D805" s="39">
        <v>2010</v>
      </c>
      <c r="E805" s="85" t="e">
        <f>#REF!*INDEX(AdditionalVehs!$AA$46:$AK$91,MATCH($C805,AdditionalVehs!$C$46:$C$91,0),MATCH(E$7,AdditionalVehs!$AA$45:$AK$45,0))</f>
        <v>#REF!</v>
      </c>
      <c r="F805" s="85" t="e">
        <f>#REF!*INDEX(AdditionalVehs!$AA$46:$AK$91,MATCH($C805,AdditionalVehs!$C$46:$C$91,0),MATCH(F$7,AdditionalVehs!$AA$45:$AK$45,0))</f>
        <v>#REF!</v>
      </c>
      <c r="G805" s="85" t="e">
        <f>#REF!*INDEX(AdditionalVehs!$AA$46:$AK$91,MATCH($C805,AdditionalVehs!$C$46:$C$91,0),MATCH(G$7,AdditionalVehs!$AA$45:$AK$45,0))</f>
        <v>#REF!</v>
      </c>
      <c r="H805" s="85" t="e">
        <f>#REF!*INDEX(AdditionalVehs!$AA$46:$AK$91,MATCH($C805,AdditionalVehs!$C$46:$C$91,0),MATCH(H$7,AdditionalVehs!$AA$45:$AK$45,0))</f>
        <v>#REF!</v>
      </c>
      <c r="I805" s="85" t="e">
        <f>#REF!*INDEX(AdditionalVehs!$AA$46:$AK$91,MATCH($C805,AdditionalVehs!$C$46:$C$91,0),MATCH(I$7,AdditionalVehs!$AA$45:$AK$45,0))</f>
        <v>#REF!</v>
      </c>
      <c r="J805" s="85" t="e">
        <f>#REF!*INDEX(AdditionalVehs!$AA$46:$AK$91,MATCH($C805,AdditionalVehs!$C$46:$C$91,0),MATCH(J$7,AdditionalVehs!$AA$45:$AK$45,0))</f>
        <v>#REF!</v>
      </c>
      <c r="K805" s="85" t="e">
        <f>#REF!*INDEX(AdditionalVehs!$AA$46:$AK$91,MATCH($C805,AdditionalVehs!$C$46:$C$91,0),MATCH(K$7,AdditionalVehs!$AA$45:$AK$45,0))</f>
        <v>#REF!</v>
      </c>
      <c r="L805" s="85" t="e">
        <f>#REF!*INDEX(AdditionalVehs!$AA$46:$AK$91,MATCH($C805,AdditionalVehs!$C$46:$C$91,0),MATCH(L$7,AdditionalVehs!$AA$45:$AK$45,0))</f>
        <v>#REF!</v>
      </c>
      <c r="M805" s="85" t="e">
        <f>#REF!*INDEX(AdditionalVehs!$AA$46:$AK$91,MATCH($C805,AdditionalVehs!$C$46:$C$91,0),MATCH(M$7,AdditionalVehs!$AA$45:$AK$45,0))</f>
        <v>#REF!</v>
      </c>
      <c r="N805" s="85" t="e">
        <f>#REF!*INDEX(AdditionalVehs!$AA$46:$AK$91,MATCH($C805,AdditionalVehs!$C$46:$C$91,0),MATCH(N$7,AdditionalVehs!$AA$45:$AK$45,0))</f>
        <v>#REF!</v>
      </c>
      <c r="O805" s="85" t="e">
        <f>#REF!*INDEX(AdditionalVehs!$AA$46:$AK$91,MATCH($C805,AdditionalVehs!$C$46:$C$91,0),MATCH(O$7,AdditionalVehs!$AA$45:$AK$45,0))</f>
        <v>#REF!</v>
      </c>
      <c r="P805" s="86" t="e">
        <f>E805/$AI$18*10^6</f>
        <v>#REF!</v>
      </c>
      <c r="Q805" s="86" t="e">
        <f t="shared" si="329"/>
        <v>#REF!</v>
      </c>
      <c r="R805" s="86" t="e">
        <f t="shared" si="328"/>
        <v>#REF!</v>
      </c>
      <c r="S805" s="86" t="e">
        <f t="shared" si="317"/>
        <v>#REF!</v>
      </c>
      <c r="T805" s="86" t="e">
        <f t="shared" si="318"/>
        <v>#REF!</v>
      </c>
      <c r="U805" s="86" t="e">
        <f t="shared" si="319"/>
        <v>#REF!</v>
      </c>
      <c r="V805" s="86" t="e">
        <f t="shared" si="320"/>
        <v>#REF!</v>
      </c>
      <c r="W805" s="86" t="e">
        <f t="shared" si="321"/>
        <v>#REF!</v>
      </c>
      <c r="X805" s="86" t="e">
        <f t="shared" si="322"/>
        <v>#REF!</v>
      </c>
      <c r="Y805" s="86" t="e">
        <f t="shared" si="323"/>
        <v>#REF!</v>
      </c>
      <c r="Z805" s="86" t="e">
        <f t="shared" si="324"/>
        <v>#REF!</v>
      </c>
      <c r="AA805" s="39">
        <v>420</v>
      </c>
      <c r="AB805" s="88" t="e">
        <f>AA805*#REF!/$AI$18*10^3</f>
        <v>#REF!</v>
      </c>
      <c r="AC805" s="89" t="e">
        <f>INDEX(AdditionalVehs!$E$46:$N$91,MATCH(C805,AdditionalVehs!$C$46:$C$91),MATCH(D805,AdditionalVehs!$E$45:$N$45))</f>
        <v>#REF!</v>
      </c>
      <c r="AD805" s="89" t="e">
        <f t="shared" si="327"/>
        <v>#REF!</v>
      </c>
      <c r="AE805" s="89" t="e">
        <f>INDEX(AdditionalVehs!$P$46:$Y$91,MATCH(C805,AdditionalVehs!$C$46:$C$91),MATCH(D805,AdditionalVehs!$AA$45:$AJ$45))</f>
        <v>#REF!</v>
      </c>
      <c r="AF805" s="89" t="e">
        <f t="shared" si="331"/>
        <v>#REF!</v>
      </c>
      <c r="AG805" s="89" t="e">
        <f>AdditionalVehs!$C$28</f>
        <v>#REF!</v>
      </c>
    </row>
    <row r="806" spans="1:33" x14ac:dyDescent="0.2">
      <c r="A806" s="91" t="s">
        <v>2983</v>
      </c>
      <c r="B806" s="349" t="s">
        <v>2984</v>
      </c>
      <c r="C806" s="39" t="s">
        <v>2982</v>
      </c>
      <c r="D806" s="39">
        <v>2015</v>
      </c>
      <c r="E806" s="85" t="e">
        <f>#REF!*INDEX(AdditionalVehs!$AA$46:$AK$91,MATCH($C806,AdditionalVehs!$C$46:$C$91,0),MATCH(E$7,AdditionalVehs!$AA$45:$AK$45,0))</f>
        <v>#REF!</v>
      </c>
      <c r="F806" s="85" t="e">
        <f>#REF!*INDEX(AdditionalVehs!$AA$46:$AK$91,MATCH($C806,AdditionalVehs!$C$46:$C$91,0),MATCH(F$7,AdditionalVehs!$AA$45:$AK$45,0))</f>
        <v>#REF!</v>
      </c>
      <c r="G806" s="85" t="e">
        <f>#REF!*INDEX(AdditionalVehs!$AA$46:$AK$91,MATCH($C806,AdditionalVehs!$C$46:$C$91,0),MATCH(G$7,AdditionalVehs!$AA$45:$AK$45,0))</f>
        <v>#REF!</v>
      </c>
      <c r="H806" s="85" t="e">
        <f>#REF!*INDEX(AdditionalVehs!$AA$46:$AK$91,MATCH($C806,AdditionalVehs!$C$46:$C$91,0),MATCH(H$7,AdditionalVehs!$AA$45:$AK$45,0))</f>
        <v>#REF!</v>
      </c>
      <c r="I806" s="85" t="e">
        <f>#REF!*INDEX(AdditionalVehs!$AA$46:$AK$91,MATCH($C806,AdditionalVehs!$C$46:$C$91,0),MATCH(I$7,AdditionalVehs!$AA$45:$AK$45,0))</f>
        <v>#REF!</v>
      </c>
      <c r="J806" s="85" t="e">
        <f>#REF!*INDEX(AdditionalVehs!$AA$46:$AK$91,MATCH($C806,AdditionalVehs!$C$46:$C$91,0),MATCH(J$7,AdditionalVehs!$AA$45:$AK$45,0))</f>
        <v>#REF!</v>
      </c>
      <c r="K806" s="85" t="e">
        <f>#REF!*INDEX(AdditionalVehs!$AA$46:$AK$91,MATCH($C806,AdditionalVehs!$C$46:$C$91,0),MATCH(K$7,AdditionalVehs!$AA$45:$AK$45,0))</f>
        <v>#REF!</v>
      </c>
      <c r="L806" s="85" t="e">
        <f>#REF!*INDEX(AdditionalVehs!$AA$46:$AK$91,MATCH($C806,AdditionalVehs!$C$46:$C$91,0),MATCH(L$7,AdditionalVehs!$AA$45:$AK$45,0))</f>
        <v>#REF!</v>
      </c>
      <c r="M806" s="85" t="e">
        <f>#REF!*INDEX(AdditionalVehs!$AA$46:$AK$91,MATCH($C806,AdditionalVehs!$C$46:$C$91,0),MATCH(M$7,AdditionalVehs!$AA$45:$AK$45,0))</f>
        <v>#REF!</v>
      </c>
      <c r="N806" s="85" t="e">
        <f>#REF!*INDEX(AdditionalVehs!$AA$46:$AK$91,MATCH($C806,AdditionalVehs!$C$46:$C$91,0),MATCH(N$7,AdditionalVehs!$AA$45:$AK$45,0))</f>
        <v>#REF!</v>
      </c>
      <c r="O806" s="85" t="e">
        <f>#REF!*INDEX(AdditionalVehs!$AA$46:$AK$91,MATCH($C806,AdditionalVehs!$C$46:$C$91,0),MATCH(O$7,AdditionalVehs!$AA$45:$AK$45,0))</f>
        <v>#REF!</v>
      </c>
      <c r="P806" s="86" t="e">
        <f t="shared" ref="P806:P813" si="334">E806/$AI$18*10^6</f>
        <v>#REF!</v>
      </c>
      <c r="Q806" s="86" t="e">
        <f t="shared" si="329"/>
        <v>#REF!</v>
      </c>
      <c r="R806" s="86" t="e">
        <f t="shared" si="328"/>
        <v>#REF!</v>
      </c>
      <c r="S806" s="86" t="e">
        <f t="shared" si="317"/>
        <v>#REF!</v>
      </c>
      <c r="T806" s="86" t="e">
        <f t="shared" si="318"/>
        <v>#REF!</v>
      </c>
      <c r="U806" s="86" t="e">
        <f t="shared" si="319"/>
        <v>#REF!</v>
      </c>
      <c r="V806" s="86" t="e">
        <f t="shared" si="320"/>
        <v>#REF!</v>
      </c>
      <c r="W806" s="86" t="e">
        <f t="shared" si="321"/>
        <v>#REF!</v>
      </c>
      <c r="X806" s="86" t="e">
        <f t="shared" si="322"/>
        <v>#REF!</v>
      </c>
      <c r="Y806" s="86" t="e">
        <f t="shared" si="323"/>
        <v>#REF!</v>
      </c>
      <c r="Z806" s="86" t="e">
        <f t="shared" si="324"/>
        <v>#REF!</v>
      </c>
      <c r="AA806" s="39">
        <v>420</v>
      </c>
      <c r="AB806" s="88" t="e">
        <f>AA806*#REF!/$AI$18*10^3</f>
        <v>#REF!</v>
      </c>
      <c r="AC806" s="89" t="e">
        <f>INDEX(AdditionalVehs!$E$46:$N$91,MATCH(C806,AdditionalVehs!$C$46:$C$91),MATCH(D806,AdditionalVehs!$E$45:$N$45))</f>
        <v>#REF!</v>
      </c>
      <c r="AD806" s="89" t="e">
        <f t="shared" si="327"/>
        <v>#REF!</v>
      </c>
      <c r="AE806" s="89" t="e">
        <f>INDEX(AdditionalVehs!$P$46:$Y$91,MATCH(C806,AdditionalVehs!$C$46:$C$91),MATCH(D806,AdditionalVehs!$AA$45:$AJ$45))</f>
        <v>#REF!</v>
      </c>
      <c r="AF806" s="89" t="e">
        <f t="shared" si="331"/>
        <v>#REF!</v>
      </c>
      <c r="AG806" s="89" t="e">
        <f>AdditionalVehs!$C$28</f>
        <v>#REF!</v>
      </c>
    </row>
    <row r="807" spans="1:33" x14ac:dyDescent="0.2">
      <c r="A807" s="91" t="s">
        <v>2985</v>
      </c>
      <c r="B807" s="349" t="s">
        <v>2986</v>
      </c>
      <c r="C807" s="39" t="s">
        <v>2982</v>
      </c>
      <c r="D807" s="39">
        <v>2020</v>
      </c>
      <c r="E807" s="85" t="e">
        <f>#REF!*INDEX(AdditionalVehs!$AA$46:$AK$91,MATCH($C807,AdditionalVehs!$C$46:$C$91,0),MATCH(E$7,AdditionalVehs!$AA$45:$AK$45,0))</f>
        <v>#REF!</v>
      </c>
      <c r="F807" s="85" t="e">
        <f>#REF!*INDEX(AdditionalVehs!$AA$46:$AK$91,MATCH($C807,AdditionalVehs!$C$46:$C$91,0),MATCH(F$7,AdditionalVehs!$AA$45:$AK$45,0))</f>
        <v>#REF!</v>
      </c>
      <c r="G807" s="85" t="e">
        <f>#REF!*INDEX(AdditionalVehs!$AA$46:$AK$91,MATCH($C807,AdditionalVehs!$C$46:$C$91,0),MATCH(G$7,AdditionalVehs!$AA$45:$AK$45,0))</f>
        <v>#REF!</v>
      </c>
      <c r="H807" s="85" t="e">
        <f>#REF!*INDEX(AdditionalVehs!$AA$46:$AK$91,MATCH($C807,AdditionalVehs!$C$46:$C$91,0),MATCH(H$7,AdditionalVehs!$AA$45:$AK$45,0))</f>
        <v>#REF!</v>
      </c>
      <c r="I807" s="85" t="e">
        <f>#REF!*INDEX(AdditionalVehs!$AA$46:$AK$91,MATCH($C807,AdditionalVehs!$C$46:$C$91,0),MATCH(I$7,AdditionalVehs!$AA$45:$AK$45,0))</f>
        <v>#REF!</v>
      </c>
      <c r="J807" s="85" t="e">
        <f>#REF!*INDEX(AdditionalVehs!$AA$46:$AK$91,MATCH($C807,AdditionalVehs!$C$46:$C$91,0),MATCH(J$7,AdditionalVehs!$AA$45:$AK$45,0))</f>
        <v>#REF!</v>
      </c>
      <c r="K807" s="85" t="e">
        <f>#REF!*INDEX(AdditionalVehs!$AA$46:$AK$91,MATCH($C807,AdditionalVehs!$C$46:$C$91,0),MATCH(K$7,AdditionalVehs!$AA$45:$AK$45,0))</f>
        <v>#REF!</v>
      </c>
      <c r="L807" s="85" t="e">
        <f>#REF!*INDEX(AdditionalVehs!$AA$46:$AK$91,MATCH($C807,AdditionalVehs!$C$46:$C$91,0),MATCH(L$7,AdditionalVehs!$AA$45:$AK$45,0))</f>
        <v>#REF!</v>
      </c>
      <c r="M807" s="85" t="e">
        <f>#REF!*INDEX(AdditionalVehs!$AA$46:$AK$91,MATCH($C807,AdditionalVehs!$C$46:$C$91,0),MATCH(M$7,AdditionalVehs!$AA$45:$AK$45,0))</f>
        <v>#REF!</v>
      </c>
      <c r="N807" s="85" t="e">
        <f>#REF!*INDEX(AdditionalVehs!$AA$46:$AK$91,MATCH($C807,AdditionalVehs!$C$46:$C$91,0),MATCH(N$7,AdditionalVehs!$AA$45:$AK$45,0))</f>
        <v>#REF!</v>
      </c>
      <c r="O807" s="85" t="e">
        <f>#REF!*INDEX(AdditionalVehs!$AA$46:$AK$91,MATCH($C807,AdditionalVehs!$C$46:$C$91,0),MATCH(O$7,AdditionalVehs!$AA$45:$AK$45,0))</f>
        <v>#REF!</v>
      </c>
      <c r="P807" s="86" t="e">
        <f t="shared" si="334"/>
        <v>#REF!</v>
      </c>
      <c r="Q807" s="86" t="e">
        <f t="shared" si="329"/>
        <v>#REF!</v>
      </c>
      <c r="R807" s="86" t="e">
        <f t="shared" si="328"/>
        <v>#REF!</v>
      </c>
      <c r="S807" s="86" t="e">
        <f t="shared" si="317"/>
        <v>#REF!</v>
      </c>
      <c r="T807" s="86" t="e">
        <f t="shared" si="318"/>
        <v>#REF!</v>
      </c>
      <c r="U807" s="86" t="e">
        <f t="shared" si="319"/>
        <v>#REF!</v>
      </c>
      <c r="V807" s="86" t="e">
        <f t="shared" si="320"/>
        <v>#REF!</v>
      </c>
      <c r="W807" s="86" t="e">
        <f t="shared" si="321"/>
        <v>#REF!</v>
      </c>
      <c r="X807" s="86" t="e">
        <f t="shared" si="322"/>
        <v>#REF!</v>
      </c>
      <c r="Y807" s="86" t="e">
        <f t="shared" si="323"/>
        <v>#REF!</v>
      </c>
      <c r="Z807" s="86" t="e">
        <f t="shared" si="324"/>
        <v>#REF!</v>
      </c>
      <c r="AA807" s="39">
        <v>420</v>
      </c>
      <c r="AB807" s="88" t="e">
        <f>AA807*#REF!/$AI$18*10^3</f>
        <v>#REF!</v>
      </c>
      <c r="AC807" s="89" t="e">
        <f>INDEX(AdditionalVehs!$E$46:$N$91,MATCH(C807,AdditionalVehs!$C$46:$C$91),MATCH(D807,AdditionalVehs!$E$45:$N$45))</f>
        <v>#REF!</v>
      </c>
      <c r="AD807" s="89" t="e">
        <f t="shared" si="327"/>
        <v>#REF!</v>
      </c>
      <c r="AE807" s="89" t="e">
        <f>INDEX(AdditionalVehs!$P$46:$Y$91,MATCH(C807,AdditionalVehs!$C$46:$C$91),MATCH(D807,AdditionalVehs!$AA$45:$AJ$45))</f>
        <v>#REF!</v>
      </c>
      <c r="AF807" s="89" t="e">
        <f t="shared" si="331"/>
        <v>#REF!</v>
      </c>
      <c r="AG807" s="89" t="e">
        <f>AdditionalVehs!$C$28</f>
        <v>#REF!</v>
      </c>
    </row>
    <row r="808" spans="1:33" x14ac:dyDescent="0.2">
      <c r="A808" s="91" t="s">
        <v>2987</v>
      </c>
      <c r="B808" s="349" t="s">
        <v>2988</v>
      </c>
      <c r="C808" s="39" t="s">
        <v>2982</v>
      </c>
      <c r="D808" s="39">
        <v>2025</v>
      </c>
      <c r="E808" s="85" t="e">
        <f>#REF!*INDEX(AdditionalVehs!$AA$46:$AK$91,MATCH($C808,AdditionalVehs!$C$46:$C$91,0),MATCH(E$7,AdditionalVehs!$AA$45:$AK$45,0))</f>
        <v>#REF!</v>
      </c>
      <c r="F808" s="85" t="e">
        <f>#REF!*INDEX(AdditionalVehs!$AA$46:$AK$91,MATCH($C808,AdditionalVehs!$C$46:$C$91,0),MATCH(F$7,AdditionalVehs!$AA$45:$AK$45,0))</f>
        <v>#REF!</v>
      </c>
      <c r="G808" s="85" t="e">
        <f>#REF!*INDEX(AdditionalVehs!$AA$46:$AK$91,MATCH($C808,AdditionalVehs!$C$46:$C$91,0),MATCH(G$7,AdditionalVehs!$AA$45:$AK$45,0))</f>
        <v>#REF!</v>
      </c>
      <c r="H808" s="85" t="e">
        <f>#REF!*INDEX(AdditionalVehs!$AA$46:$AK$91,MATCH($C808,AdditionalVehs!$C$46:$C$91,0),MATCH(H$7,AdditionalVehs!$AA$45:$AK$45,0))</f>
        <v>#REF!</v>
      </c>
      <c r="I808" s="85" t="e">
        <f>#REF!*INDEX(AdditionalVehs!$AA$46:$AK$91,MATCH($C808,AdditionalVehs!$C$46:$C$91,0),MATCH(I$7,AdditionalVehs!$AA$45:$AK$45,0))</f>
        <v>#REF!</v>
      </c>
      <c r="J808" s="85" t="e">
        <f>#REF!*INDEX(AdditionalVehs!$AA$46:$AK$91,MATCH($C808,AdditionalVehs!$C$46:$C$91,0),MATCH(J$7,AdditionalVehs!$AA$45:$AK$45,0))</f>
        <v>#REF!</v>
      </c>
      <c r="K808" s="85" t="e">
        <f>#REF!*INDEX(AdditionalVehs!$AA$46:$AK$91,MATCH($C808,AdditionalVehs!$C$46:$C$91,0),MATCH(K$7,AdditionalVehs!$AA$45:$AK$45,0))</f>
        <v>#REF!</v>
      </c>
      <c r="L808" s="85" t="e">
        <f>#REF!*INDEX(AdditionalVehs!$AA$46:$AK$91,MATCH($C808,AdditionalVehs!$C$46:$C$91,0),MATCH(L$7,AdditionalVehs!$AA$45:$AK$45,0))</f>
        <v>#REF!</v>
      </c>
      <c r="M808" s="85" t="e">
        <f>#REF!*INDEX(AdditionalVehs!$AA$46:$AK$91,MATCH($C808,AdditionalVehs!$C$46:$C$91,0),MATCH(M$7,AdditionalVehs!$AA$45:$AK$45,0))</f>
        <v>#REF!</v>
      </c>
      <c r="N808" s="85" t="e">
        <f>#REF!*INDEX(AdditionalVehs!$AA$46:$AK$91,MATCH($C808,AdditionalVehs!$C$46:$C$91,0),MATCH(N$7,AdditionalVehs!$AA$45:$AK$45,0))</f>
        <v>#REF!</v>
      </c>
      <c r="O808" s="85" t="e">
        <f>#REF!*INDEX(AdditionalVehs!$AA$46:$AK$91,MATCH($C808,AdditionalVehs!$C$46:$C$91,0),MATCH(O$7,AdditionalVehs!$AA$45:$AK$45,0))</f>
        <v>#REF!</v>
      </c>
      <c r="P808" s="86" t="e">
        <f t="shared" si="334"/>
        <v>#REF!</v>
      </c>
      <c r="Q808" s="86" t="e">
        <f t="shared" si="329"/>
        <v>#REF!</v>
      </c>
      <c r="R808" s="86" t="e">
        <f t="shared" si="328"/>
        <v>#REF!</v>
      </c>
      <c r="S808" s="86" t="e">
        <f t="shared" si="317"/>
        <v>#REF!</v>
      </c>
      <c r="T808" s="86" t="e">
        <f t="shared" si="318"/>
        <v>#REF!</v>
      </c>
      <c r="U808" s="86" t="e">
        <f t="shared" si="319"/>
        <v>#REF!</v>
      </c>
      <c r="V808" s="86" t="e">
        <f t="shared" si="320"/>
        <v>#REF!</v>
      </c>
      <c r="W808" s="86" t="e">
        <f t="shared" si="321"/>
        <v>#REF!</v>
      </c>
      <c r="X808" s="86" t="e">
        <f t="shared" si="322"/>
        <v>#REF!</v>
      </c>
      <c r="Y808" s="86" t="e">
        <f t="shared" si="323"/>
        <v>#REF!</v>
      </c>
      <c r="Z808" s="86" t="e">
        <f t="shared" si="324"/>
        <v>#REF!</v>
      </c>
      <c r="AA808" s="39">
        <v>420</v>
      </c>
      <c r="AB808" s="88" t="e">
        <f>AA808*#REF!/$AI$18*10^3</f>
        <v>#REF!</v>
      </c>
      <c r="AC808" s="89" t="e">
        <f>INDEX(AdditionalVehs!$E$46:$N$91,MATCH(C808,AdditionalVehs!$C$46:$C$91),MATCH(D808,AdditionalVehs!$E$45:$N$45))</f>
        <v>#REF!</v>
      </c>
      <c r="AD808" s="89" t="e">
        <f t="shared" si="327"/>
        <v>#REF!</v>
      </c>
      <c r="AE808" s="89" t="e">
        <f>INDEX(AdditionalVehs!$P$46:$Y$91,MATCH(C808,AdditionalVehs!$C$46:$C$91),MATCH(D808,AdditionalVehs!$AA$45:$AJ$45))</f>
        <v>#REF!</v>
      </c>
      <c r="AF808" s="89" t="e">
        <f t="shared" si="331"/>
        <v>#REF!</v>
      </c>
      <c r="AG808" s="89" t="e">
        <f>AdditionalVehs!$C$28</f>
        <v>#REF!</v>
      </c>
    </row>
    <row r="809" spans="1:33" x14ac:dyDescent="0.2">
      <c r="A809" s="91" t="s">
        <v>2989</v>
      </c>
      <c r="B809" s="349" t="s">
        <v>2990</v>
      </c>
      <c r="C809" s="39" t="s">
        <v>2982</v>
      </c>
      <c r="D809" s="39">
        <v>2030</v>
      </c>
      <c r="E809" s="85" t="e">
        <f>#REF!*INDEX(AdditionalVehs!$AA$46:$AK$91,MATCH($C809,AdditionalVehs!$C$46:$C$91,0),MATCH(E$7,AdditionalVehs!$AA$45:$AK$45,0))</f>
        <v>#REF!</v>
      </c>
      <c r="F809" s="85" t="e">
        <f>#REF!*INDEX(AdditionalVehs!$AA$46:$AK$91,MATCH($C809,AdditionalVehs!$C$46:$C$91,0),MATCH(F$7,AdditionalVehs!$AA$45:$AK$45,0))</f>
        <v>#REF!</v>
      </c>
      <c r="G809" s="85" t="e">
        <f>#REF!*INDEX(AdditionalVehs!$AA$46:$AK$91,MATCH($C809,AdditionalVehs!$C$46:$C$91,0),MATCH(G$7,AdditionalVehs!$AA$45:$AK$45,0))</f>
        <v>#REF!</v>
      </c>
      <c r="H809" s="85" t="e">
        <f>#REF!*INDEX(AdditionalVehs!$AA$46:$AK$91,MATCH($C809,AdditionalVehs!$C$46:$C$91,0),MATCH(H$7,AdditionalVehs!$AA$45:$AK$45,0))</f>
        <v>#REF!</v>
      </c>
      <c r="I809" s="85" t="e">
        <f>#REF!*INDEX(AdditionalVehs!$AA$46:$AK$91,MATCH($C809,AdditionalVehs!$C$46:$C$91,0),MATCH(I$7,AdditionalVehs!$AA$45:$AK$45,0))</f>
        <v>#REF!</v>
      </c>
      <c r="J809" s="85" t="e">
        <f>#REF!*INDEX(AdditionalVehs!$AA$46:$AK$91,MATCH($C809,AdditionalVehs!$C$46:$C$91,0),MATCH(J$7,AdditionalVehs!$AA$45:$AK$45,0))</f>
        <v>#REF!</v>
      </c>
      <c r="K809" s="85" t="e">
        <f>#REF!*INDEX(AdditionalVehs!$AA$46:$AK$91,MATCH($C809,AdditionalVehs!$C$46:$C$91,0),MATCH(K$7,AdditionalVehs!$AA$45:$AK$45,0))</f>
        <v>#REF!</v>
      </c>
      <c r="L809" s="85" t="e">
        <f>#REF!*INDEX(AdditionalVehs!$AA$46:$AK$91,MATCH($C809,AdditionalVehs!$C$46:$C$91,0),MATCH(L$7,AdditionalVehs!$AA$45:$AK$45,0))</f>
        <v>#REF!</v>
      </c>
      <c r="M809" s="85" t="e">
        <f>#REF!*INDEX(AdditionalVehs!$AA$46:$AK$91,MATCH($C809,AdditionalVehs!$C$46:$C$91,0),MATCH(M$7,AdditionalVehs!$AA$45:$AK$45,0))</f>
        <v>#REF!</v>
      </c>
      <c r="N809" s="85" t="e">
        <f>#REF!*INDEX(AdditionalVehs!$AA$46:$AK$91,MATCH($C809,AdditionalVehs!$C$46:$C$91,0),MATCH(N$7,AdditionalVehs!$AA$45:$AK$45,0))</f>
        <v>#REF!</v>
      </c>
      <c r="O809" s="85" t="e">
        <f>#REF!*INDEX(AdditionalVehs!$AA$46:$AK$91,MATCH($C809,AdditionalVehs!$C$46:$C$91,0),MATCH(O$7,AdditionalVehs!$AA$45:$AK$45,0))</f>
        <v>#REF!</v>
      </c>
      <c r="P809" s="86" t="e">
        <f t="shared" si="334"/>
        <v>#REF!</v>
      </c>
      <c r="Q809" s="86" t="e">
        <f t="shared" si="329"/>
        <v>#REF!</v>
      </c>
      <c r="R809" s="86" t="e">
        <f t="shared" si="328"/>
        <v>#REF!</v>
      </c>
      <c r="S809" s="86" t="e">
        <f t="shared" si="317"/>
        <v>#REF!</v>
      </c>
      <c r="T809" s="86" t="e">
        <f t="shared" si="318"/>
        <v>#REF!</v>
      </c>
      <c r="U809" s="86" t="e">
        <f t="shared" si="319"/>
        <v>#REF!</v>
      </c>
      <c r="V809" s="86" t="e">
        <f t="shared" si="320"/>
        <v>#REF!</v>
      </c>
      <c r="W809" s="86" t="e">
        <f t="shared" si="321"/>
        <v>#REF!</v>
      </c>
      <c r="X809" s="86" t="e">
        <f t="shared" si="322"/>
        <v>#REF!</v>
      </c>
      <c r="Y809" s="86" t="e">
        <f t="shared" si="323"/>
        <v>#REF!</v>
      </c>
      <c r="Z809" s="86" t="e">
        <f t="shared" si="324"/>
        <v>#REF!</v>
      </c>
      <c r="AA809" s="39">
        <v>420</v>
      </c>
      <c r="AB809" s="88" t="e">
        <f>AA809*#REF!/$AI$18*10^3</f>
        <v>#REF!</v>
      </c>
      <c r="AC809" s="89" t="e">
        <f>INDEX(AdditionalVehs!$E$46:$N$91,MATCH(C809,AdditionalVehs!$C$46:$C$91),MATCH(D809,AdditionalVehs!$E$45:$N$45))</f>
        <v>#REF!</v>
      </c>
      <c r="AD809" s="89" t="e">
        <f t="shared" si="327"/>
        <v>#REF!</v>
      </c>
      <c r="AE809" s="89" t="e">
        <f>INDEX(AdditionalVehs!$P$46:$Y$91,MATCH(C809,AdditionalVehs!$C$46:$C$91),MATCH(D809,AdditionalVehs!$AA$45:$AJ$45))</f>
        <v>#REF!</v>
      </c>
      <c r="AF809" s="89" t="e">
        <f t="shared" si="331"/>
        <v>#REF!</v>
      </c>
      <c r="AG809" s="89" t="e">
        <f>AdditionalVehs!$C$28</f>
        <v>#REF!</v>
      </c>
    </row>
    <row r="810" spans="1:33" x14ac:dyDescent="0.2">
      <c r="A810" s="91" t="s">
        <v>2991</v>
      </c>
      <c r="B810" s="349" t="s">
        <v>2992</v>
      </c>
      <c r="C810" s="39" t="s">
        <v>2982</v>
      </c>
      <c r="D810" s="39">
        <v>2035</v>
      </c>
      <c r="E810" s="85" t="e">
        <f>#REF!*INDEX(AdditionalVehs!$AA$46:$AK$91,MATCH($C810,AdditionalVehs!$C$46:$C$91,0),MATCH(E$7,AdditionalVehs!$AA$45:$AK$45,0))</f>
        <v>#REF!</v>
      </c>
      <c r="F810" s="85" t="e">
        <f>#REF!*INDEX(AdditionalVehs!$AA$46:$AK$91,MATCH($C810,AdditionalVehs!$C$46:$C$91,0),MATCH(F$7,AdditionalVehs!$AA$45:$AK$45,0))</f>
        <v>#REF!</v>
      </c>
      <c r="G810" s="85" t="e">
        <f>#REF!*INDEX(AdditionalVehs!$AA$46:$AK$91,MATCH($C810,AdditionalVehs!$C$46:$C$91,0),MATCH(G$7,AdditionalVehs!$AA$45:$AK$45,0))</f>
        <v>#REF!</v>
      </c>
      <c r="H810" s="85" t="e">
        <f>#REF!*INDEX(AdditionalVehs!$AA$46:$AK$91,MATCH($C810,AdditionalVehs!$C$46:$C$91,0),MATCH(H$7,AdditionalVehs!$AA$45:$AK$45,0))</f>
        <v>#REF!</v>
      </c>
      <c r="I810" s="85" t="e">
        <f>#REF!*INDEX(AdditionalVehs!$AA$46:$AK$91,MATCH($C810,AdditionalVehs!$C$46:$C$91,0),MATCH(I$7,AdditionalVehs!$AA$45:$AK$45,0))</f>
        <v>#REF!</v>
      </c>
      <c r="J810" s="85" t="e">
        <f>#REF!*INDEX(AdditionalVehs!$AA$46:$AK$91,MATCH($C810,AdditionalVehs!$C$46:$C$91,0),MATCH(J$7,AdditionalVehs!$AA$45:$AK$45,0))</f>
        <v>#REF!</v>
      </c>
      <c r="K810" s="85" t="e">
        <f>#REF!*INDEX(AdditionalVehs!$AA$46:$AK$91,MATCH($C810,AdditionalVehs!$C$46:$C$91,0),MATCH(K$7,AdditionalVehs!$AA$45:$AK$45,0))</f>
        <v>#REF!</v>
      </c>
      <c r="L810" s="85" t="e">
        <f>#REF!*INDEX(AdditionalVehs!$AA$46:$AK$91,MATCH($C810,AdditionalVehs!$C$46:$C$91,0),MATCH(L$7,AdditionalVehs!$AA$45:$AK$45,0))</f>
        <v>#REF!</v>
      </c>
      <c r="M810" s="85" t="e">
        <f>#REF!*INDEX(AdditionalVehs!$AA$46:$AK$91,MATCH($C810,AdditionalVehs!$C$46:$C$91,0),MATCH(M$7,AdditionalVehs!$AA$45:$AK$45,0))</f>
        <v>#REF!</v>
      </c>
      <c r="N810" s="85" t="e">
        <f>#REF!*INDEX(AdditionalVehs!$AA$46:$AK$91,MATCH($C810,AdditionalVehs!$C$46:$C$91,0),MATCH(N$7,AdditionalVehs!$AA$45:$AK$45,0))</f>
        <v>#REF!</v>
      </c>
      <c r="O810" s="85" t="e">
        <f>#REF!*INDEX(AdditionalVehs!$AA$46:$AK$91,MATCH($C810,AdditionalVehs!$C$46:$C$91,0),MATCH(O$7,AdditionalVehs!$AA$45:$AK$45,0))</f>
        <v>#REF!</v>
      </c>
      <c r="P810" s="86" t="e">
        <f t="shared" si="334"/>
        <v>#REF!</v>
      </c>
      <c r="Q810" s="86" t="e">
        <f t="shared" si="329"/>
        <v>#REF!</v>
      </c>
      <c r="R810" s="86" t="e">
        <f t="shared" si="328"/>
        <v>#REF!</v>
      </c>
      <c r="S810" s="86" t="e">
        <f t="shared" si="317"/>
        <v>#REF!</v>
      </c>
      <c r="T810" s="86" t="e">
        <f t="shared" si="318"/>
        <v>#REF!</v>
      </c>
      <c r="U810" s="86" t="e">
        <f t="shared" si="319"/>
        <v>#REF!</v>
      </c>
      <c r="V810" s="86" t="e">
        <f t="shared" si="320"/>
        <v>#REF!</v>
      </c>
      <c r="W810" s="86" t="e">
        <f t="shared" si="321"/>
        <v>#REF!</v>
      </c>
      <c r="X810" s="86" t="e">
        <f t="shared" si="322"/>
        <v>#REF!</v>
      </c>
      <c r="Y810" s="86" t="e">
        <f t="shared" si="323"/>
        <v>#REF!</v>
      </c>
      <c r="Z810" s="86" t="e">
        <f t="shared" si="324"/>
        <v>#REF!</v>
      </c>
      <c r="AA810" s="39">
        <v>420</v>
      </c>
      <c r="AB810" s="88" t="e">
        <f>AA810*#REF!/$AI$18*10^3</f>
        <v>#REF!</v>
      </c>
      <c r="AC810" s="89" t="e">
        <f>INDEX(AdditionalVehs!$E$46:$N$91,MATCH(C810,AdditionalVehs!$C$46:$C$91),MATCH(D810,AdditionalVehs!$E$45:$N$45))</f>
        <v>#REF!</v>
      </c>
      <c r="AD810" s="89" t="e">
        <f t="shared" si="327"/>
        <v>#REF!</v>
      </c>
      <c r="AE810" s="89" t="e">
        <f>INDEX(AdditionalVehs!$P$46:$Y$91,MATCH(C810,AdditionalVehs!$C$46:$C$91),MATCH(D810,AdditionalVehs!$AA$45:$AJ$45))</f>
        <v>#REF!</v>
      </c>
      <c r="AF810" s="89" t="e">
        <f t="shared" si="331"/>
        <v>#REF!</v>
      </c>
      <c r="AG810" s="89" t="e">
        <f>AdditionalVehs!$C$28</f>
        <v>#REF!</v>
      </c>
    </row>
    <row r="811" spans="1:33" x14ac:dyDescent="0.2">
      <c r="A811" s="91" t="s">
        <v>2993</v>
      </c>
      <c r="B811" s="349" t="s">
        <v>2994</v>
      </c>
      <c r="C811" s="39" t="s">
        <v>2982</v>
      </c>
      <c r="D811" s="39">
        <v>2040</v>
      </c>
      <c r="E811" s="85" t="e">
        <f>#REF!*INDEX(AdditionalVehs!$AA$46:$AK$91,MATCH($C811,AdditionalVehs!$C$46:$C$91,0),MATCH(E$7,AdditionalVehs!$AA$45:$AK$45,0))</f>
        <v>#REF!</v>
      </c>
      <c r="F811" s="85" t="e">
        <f>#REF!*INDEX(AdditionalVehs!$AA$46:$AK$91,MATCH($C811,AdditionalVehs!$C$46:$C$91,0),MATCH(F$7,AdditionalVehs!$AA$45:$AK$45,0))</f>
        <v>#REF!</v>
      </c>
      <c r="G811" s="85" t="e">
        <f>#REF!*INDEX(AdditionalVehs!$AA$46:$AK$91,MATCH($C811,AdditionalVehs!$C$46:$C$91,0),MATCH(G$7,AdditionalVehs!$AA$45:$AK$45,0))</f>
        <v>#REF!</v>
      </c>
      <c r="H811" s="85" t="e">
        <f>#REF!*INDEX(AdditionalVehs!$AA$46:$AK$91,MATCH($C811,AdditionalVehs!$C$46:$C$91,0),MATCH(H$7,AdditionalVehs!$AA$45:$AK$45,0))</f>
        <v>#REF!</v>
      </c>
      <c r="I811" s="85" t="e">
        <f>#REF!*INDEX(AdditionalVehs!$AA$46:$AK$91,MATCH($C811,AdditionalVehs!$C$46:$C$91,0),MATCH(I$7,AdditionalVehs!$AA$45:$AK$45,0))</f>
        <v>#REF!</v>
      </c>
      <c r="J811" s="85" t="e">
        <f>#REF!*INDEX(AdditionalVehs!$AA$46:$AK$91,MATCH($C811,AdditionalVehs!$C$46:$C$91,0),MATCH(J$7,AdditionalVehs!$AA$45:$AK$45,0))</f>
        <v>#REF!</v>
      </c>
      <c r="K811" s="85" t="e">
        <f>#REF!*INDEX(AdditionalVehs!$AA$46:$AK$91,MATCH($C811,AdditionalVehs!$C$46:$C$91,0),MATCH(K$7,AdditionalVehs!$AA$45:$AK$45,0))</f>
        <v>#REF!</v>
      </c>
      <c r="L811" s="85" t="e">
        <f>#REF!*INDEX(AdditionalVehs!$AA$46:$AK$91,MATCH($C811,AdditionalVehs!$C$46:$C$91,0),MATCH(L$7,AdditionalVehs!$AA$45:$AK$45,0))</f>
        <v>#REF!</v>
      </c>
      <c r="M811" s="85" t="e">
        <f>#REF!*INDEX(AdditionalVehs!$AA$46:$AK$91,MATCH($C811,AdditionalVehs!$C$46:$C$91,0),MATCH(M$7,AdditionalVehs!$AA$45:$AK$45,0))</f>
        <v>#REF!</v>
      </c>
      <c r="N811" s="85" t="e">
        <f>#REF!*INDEX(AdditionalVehs!$AA$46:$AK$91,MATCH($C811,AdditionalVehs!$C$46:$C$91,0),MATCH(N$7,AdditionalVehs!$AA$45:$AK$45,0))</f>
        <v>#REF!</v>
      </c>
      <c r="O811" s="85" t="e">
        <f>#REF!*INDEX(AdditionalVehs!$AA$46:$AK$91,MATCH($C811,AdditionalVehs!$C$46:$C$91,0),MATCH(O$7,AdditionalVehs!$AA$45:$AK$45,0))</f>
        <v>#REF!</v>
      </c>
      <c r="P811" s="86" t="e">
        <f t="shared" si="334"/>
        <v>#REF!</v>
      </c>
      <c r="Q811" s="86" t="e">
        <f t="shared" si="329"/>
        <v>#REF!</v>
      </c>
      <c r="R811" s="86" t="e">
        <f t="shared" si="328"/>
        <v>#REF!</v>
      </c>
      <c r="S811" s="86" t="e">
        <f t="shared" si="317"/>
        <v>#REF!</v>
      </c>
      <c r="T811" s="86" t="e">
        <f t="shared" si="318"/>
        <v>#REF!</v>
      </c>
      <c r="U811" s="86" t="e">
        <f t="shared" si="319"/>
        <v>#REF!</v>
      </c>
      <c r="V811" s="86" t="e">
        <f t="shared" si="320"/>
        <v>#REF!</v>
      </c>
      <c r="W811" s="86" t="e">
        <f t="shared" si="321"/>
        <v>#REF!</v>
      </c>
      <c r="X811" s="86" t="e">
        <f t="shared" si="322"/>
        <v>#REF!</v>
      </c>
      <c r="Y811" s="86" t="e">
        <f t="shared" si="323"/>
        <v>#REF!</v>
      </c>
      <c r="Z811" s="86" t="e">
        <f t="shared" si="324"/>
        <v>#REF!</v>
      </c>
      <c r="AA811" s="39">
        <v>420</v>
      </c>
      <c r="AB811" s="88" t="e">
        <f>AA811*#REF!/$AI$18*10^3</f>
        <v>#REF!</v>
      </c>
      <c r="AC811" s="89" t="e">
        <f>INDEX(AdditionalVehs!$E$46:$N$91,MATCH(C811,AdditionalVehs!$C$46:$C$91),MATCH(D811,AdditionalVehs!$E$45:$N$45))</f>
        <v>#REF!</v>
      </c>
      <c r="AD811" s="89" t="e">
        <f t="shared" si="327"/>
        <v>#REF!</v>
      </c>
      <c r="AE811" s="89" t="e">
        <f>INDEX(AdditionalVehs!$P$46:$Y$91,MATCH(C811,AdditionalVehs!$C$46:$C$91),MATCH(D811,AdditionalVehs!$AA$45:$AJ$45))</f>
        <v>#REF!</v>
      </c>
      <c r="AF811" s="89" t="e">
        <f t="shared" si="331"/>
        <v>#REF!</v>
      </c>
      <c r="AG811" s="89" t="e">
        <f>AdditionalVehs!$C$28</f>
        <v>#REF!</v>
      </c>
    </row>
    <row r="812" spans="1:33" x14ac:dyDescent="0.2">
      <c r="A812" s="91" t="s">
        <v>2995</v>
      </c>
      <c r="B812" s="349" t="s">
        <v>2996</v>
      </c>
      <c r="C812" s="39" t="s">
        <v>2982</v>
      </c>
      <c r="D812" s="39">
        <v>2045</v>
      </c>
      <c r="E812" s="85" t="e">
        <f>#REF!*INDEX(AdditionalVehs!$AA$46:$AK$91,MATCH($C812,AdditionalVehs!$C$46:$C$91,0),MATCH(E$7,AdditionalVehs!$AA$45:$AK$45,0))</f>
        <v>#REF!</v>
      </c>
      <c r="F812" s="85" t="e">
        <f>#REF!*INDEX(AdditionalVehs!$AA$46:$AK$91,MATCH($C812,AdditionalVehs!$C$46:$C$91,0),MATCH(F$7,AdditionalVehs!$AA$45:$AK$45,0))</f>
        <v>#REF!</v>
      </c>
      <c r="G812" s="85" t="e">
        <f>#REF!*INDEX(AdditionalVehs!$AA$46:$AK$91,MATCH($C812,AdditionalVehs!$C$46:$C$91,0),MATCH(G$7,AdditionalVehs!$AA$45:$AK$45,0))</f>
        <v>#REF!</v>
      </c>
      <c r="H812" s="85" t="e">
        <f>#REF!*INDEX(AdditionalVehs!$AA$46:$AK$91,MATCH($C812,AdditionalVehs!$C$46:$C$91,0),MATCH(H$7,AdditionalVehs!$AA$45:$AK$45,0))</f>
        <v>#REF!</v>
      </c>
      <c r="I812" s="85" t="e">
        <f>#REF!*INDEX(AdditionalVehs!$AA$46:$AK$91,MATCH($C812,AdditionalVehs!$C$46:$C$91,0),MATCH(I$7,AdditionalVehs!$AA$45:$AK$45,0))</f>
        <v>#REF!</v>
      </c>
      <c r="J812" s="85" t="e">
        <f>#REF!*INDEX(AdditionalVehs!$AA$46:$AK$91,MATCH($C812,AdditionalVehs!$C$46:$C$91,0),MATCH(J$7,AdditionalVehs!$AA$45:$AK$45,0))</f>
        <v>#REF!</v>
      </c>
      <c r="K812" s="85" t="e">
        <f>#REF!*INDEX(AdditionalVehs!$AA$46:$AK$91,MATCH($C812,AdditionalVehs!$C$46:$C$91,0),MATCH(K$7,AdditionalVehs!$AA$45:$AK$45,0))</f>
        <v>#REF!</v>
      </c>
      <c r="L812" s="85" t="e">
        <f>#REF!*INDEX(AdditionalVehs!$AA$46:$AK$91,MATCH($C812,AdditionalVehs!$C$46:$C$91,0),MATCH(L$7,AdditionalVehs!$AA$45:$AK$45,0))</f>
        <v>#REF!</v>
      </c>
      <c r="M812" s="85" t="e">
        <f>#REF!*INDEX(AdditionalVehs!$AA$46:$AK$91,MATCH($C812,AdditionalVehs!$C$46:$C$91,0),MATCH(M$7,AdditionalVehs!$AA$45:$AK$45,0))</f>
        <v>#REF!</v>
      </c>
      <c r="N812" s="85" t="e">
        <f>#REF!*INDEX(AdditionalVehs!$AA$46:$AK$91,MATCH($C812,AdditionalVehs!$C$46:$C$91,0),MATCH(N$7,AdditionalVehs!$AA$45:$AK$45,0))</f>
        <v>#REF!</v>
      </c>
      <c r="O812" s="85" t="e">
        <f>#REF!*INDEX(AdditionalVehs!$AA$46:$AK$91,MATCH($C812,AdditionalVehs!$C$46:$C$91,0),MATCH(O$7,AdditionalVehs!$AA$45:$AK$45,0))</f>
        <v>#REF!</v>
      </c>
      <c r="P812" s="86" t="e">
        <f t="shared" si="334"/>
        <v>#REF!</v>
      </c>
      <c r="Q812" s="86" t="e">
        <f t="shared" si="329"/>
        <v>#REF!</v>
      </c>
      <c r="R812" s="86" t="e">
        <f t="shared" si="328"/>
        <v>#REF!</v>
      </c>
      <c r="S812" s="86" t="e">
        <f t="shared" si="317"/>
        <v>#REF!</v>
      </c>
      <c r="T812" s="86" t="e">
        <f t="shared" si="318"/>
        <v>#REF!</v>
      </c>
      <c r="U812" s="86" t="e">
        <f t="shared" si="319"/>
        <v>#REF!</v>
      </c>
      <c r="V812" s="86" t="e">
        <f t="shared" si="320"/>
        <v>#REF!</v>
      </c>
      <c r="W812" s="86" t="e">
        <f t="shared" si="321"/>
        <v>#REF!</v>
      </c>
      <c r="X812" s="86" t="e">
        <f t="shared" si="322"/>
        <v>#REF!</v>
      </c>
      <c r="Y812" s="86" t="e">
        <f t="shared" si="323"/>
        <v>#REF!</v>
      </c>
      <c r="Z812" s="86" t="e">
        <f t="shared" si="324"/>
        <v>#REF!</v>
      </c>
      <c r="AA812" s="39">
        <v>420</v>
      </c>
      <c r="AB812" s="88" t="e">
        <f>AA812*#REF!/$AI$18*10^3</f>
        <v>#REF!</v>
      </c>
      <c r="AC812" s="89" t="e">
        <f>INDEX(AdditionalVehs!$E$46:$N$91,MATCH(C812,AdditionalVehs!$C$46:$C$91),MATCH(D812,AdditionalVehs!$E$45:$N$45))</f>
        <v>#REF!</v>
      </c>
      <c r="AD812" s="89" t="e">
        <f t="shared" si="327"/>
        <v>#REF!</v>
      </c>
      <c r="AE812" s="89" t="e">
        <f>INDEX(AdditionalVehs!$P$46:$Y$91,MATCH(C812,AdditionalVehs!$C$46:$C$91),MATCH(D812,AdditionalVehs!$AA$45:$AJ$45))</f>
        <v>#REF!</v>
      </c>
      <c r="AF812" s="89" t="e">
        <f t="shared" si="331"/>
        <v>#REF!</v>
      </c>
      <c r="AG812" s="89" t="e">
        <f>AdditionalVehs!$C$28</f>
        <v>#REF!</v>
      </c>
    </row>
    <row r="813" spans="1:33" x14ac:dyDescent="0.2">
      <c r="A813" s="91" t="s">
        <v>2997</v>
      </c>
      <c r="B813" s="349" t="s">
        <v>2998</v>
      </c>
      <c r="C813" s="39" t="s">
        <v>2982</v>
      </c>
      <c r="D813" s="39">
        <v>2050</v>
      </c>
      <c r="E813" s="85" t="e">
        <f>#REF!*INDEX(AdditionalVehs!$AA$46:$AK$91,MATCH($C813,AdditionalVehs!$C$46:$C$91,0),MATCH(E$7,AdditionalVehs!$AA$45:$AK$45,0))</f>
        <v>#REF!</v>
      </c>
      <c r="F813" s="85" t="e">
        <f>#REF!*INDEX(AdditionalVehs!$AA$46:$AK$91,MATCH($C813,AdditionalVehs!$C$46:$C$91,0),MATCH(F$7,AdditionalVehs!$AA$45:$AK$45,0))</f>
        <v>#REF!</v>
      </c>
      <c r="G813" s="85" t="e">
        <f>#REF!*INDEX(AdditionalVehs!$AA$46:$AK$91,MATCH($C813,AdditionalVehs!$C$46:$C$91,0),MATCH(G$7,AdditionalVehs!$AA$45:$AK$45,0))</f>
        <v>#REF!</v>
      </c>
      <c r="H813" s="85" t="e">
        <f>#REF!*INDEX(AdditionalVehs!$AA$46:$AK$91,MATCH($C813,AdditionalVehs!$C$46:$C$91,0),MATCH(H$7,AdditionalVehs!$AA$45:$AK$45,0))</f>
        <v>#REF!</v>
      </c>
      <c r="I813" s="85" t="e">
        <f>#REF!*INDEX(AdditionalVehs!$AA$46:$AK$91,MATCH($C813,AdditionalVehs!$C$46:$C$91,0),MATCH(I$7,AdditionalVehs!$AA$45:$AK$45,0))</f>
        <v>#REF!</v>
      </c>
      <c r="J813" s="85" t="e">
        <f>#REF!*INDEX(AdditionalVehs!$AA$46:$AK$91,MATCH($C813,AdditionalVehs!$C$46:$C$91,0),MATCH(J$7,AdditionalVehs!$AA$45:$AK$45,0))</f>
        <v>#REF!</v>
      </c>
      <c r="K813" s="85" t="e">
        <f>#REF!*INDEX(AdditionalVehs!$AA$46:$AK$91,MATCH($C813,AdditionalVehs!$C$46:$C$91,0),MATCH(K$7,AdditionalVehs!$AA$45:$AK$45,0))</f>
        <v>#REF!</v>
      </c>
      <c r="L813" s="85" t="e">
        <f>#REF!*INDEX(AdditionalVehs!$AA$46:$AK$91,MATCH($C813,AdditionalVehs!$C$46:$C$91,0),MATCH(L$7,AdditionalVehs!$AA$45:$AK$45,0))</f>
        <v>#REF!</v>
      </c>
      <c r="M813" s="85" t="e">
        <f>#REF!*INDEX(AdditionalVehs!$AA$46:$AK$91,MATCH($C813,AdditionalVehs!$C$46:$C$91,0),MATCH(M$7,AdditionalVehs!$AA$45:$AK$45,0))</f>
        <v>#REF!</v>
      </c>
      <c r="N813" s="85" t="e">
        <f>#REF!*INDEX(AdditionalVehs!$AA$46:$AK$91,MATCH($C813,AdditionalVehs!$C$46:$C$91,0),MATCH(N$7,AdditionalVehs!$AA$45:$AK$45,0))</f>
        <v>#REF!</v>
      </c>
      <c r="O813" s="85" t="e">
        <f>#REF!*INDEX(AdditionalVehs!$AA$46:$AK$91,MATCH($C813,AdditionalVehs!$C$46:$C$91,0),MATCH(O$7,AdditionalVehs!$AA$45:$AK$45,0))</f>
        <v>#REF!</v>
      </c>
      <c r="P813" s="86" t="e">
        <f t="shared" si="334"/>
        <v>#REF!</v>
      </c>
      <c r="Q813" s="86" t="e">
        <f t="shared" si="329"/>
        <v>#REF!</v>
      </c>
      <c r="R813" s="86" t="e">
        <f t="shared" si="328"/>
        <v>#REF!</v>
      </c>
      <c r="S813" s="86" t="e">
        <f t="shared" si="317"/>
        <v>#REF!</v>
      </c>
      <c r="T813" s="86" t="e">
        <f t="shared" si="318"/>
        <v>#REF!</v>
      </c>
      <c r="U813" s="86" t="e">
        <f t="shared" si="319"/>
        <v>#REF!</v>
      </c>
      <c r="V813" s="86" t="e">
        <f t="shared" si="320"/>
        <v>#REF!</v>
      </c>
      <c r="W813" s="86" t="e">
        <f t="shared" si="321"/>
        <v>#REF!</v>
      </c>
      <c r="X813" s="86" t="e">
        <f t="shared" si="322"/>
        <v>#REF!</v>
      </c>
      <c r="Y813" s="86" t="e">
        <f t="shared" si="323"/>
        <v>#REF!</v>
      </c>
      <c r="Z813" s="86" t="e">
        <f t="shared" si="324"/>
        <v>#REF!</v>
      </c>
      <c r="AA813" s="39">
        <v>420</v>
      </c>
      <c r="AB813" s="88" t="e">
        <f>AA813*#REF!/$AI$18*10^3</f>
        <v>#REF!</v>
      </c>
      <c r="AC813" s="89" t="e">
        <f>INDEX(AdditionalVehs!$E$46:$N$91,MATCH(C813,AdditionalVehs!$C$46:$C$91),MATCH(D813,AdditionalVehs!$E$45:$N$45))</f>
        <v>#REF!</v>
      </c>
      <c r="AD813" s="89" t="e">
        <f t="shared" si="327"/>
        <v>#REF!</v>
      </c>
      <c r="AE813" s="89" t="e">
        <f>INDEX(AdditionalVehs!$P$46:$Y$91,MATCH(C813,AdditionalVehs!$C$46:$C$91),MATCH(D813,AdditionalVehs!$AA$45:$AJ$45))</f>
        <v>#REF!</v>
      </c>
      <c r="AF813" s="89" t="e">
        <f t="shared" si="331"/>
        <v>#REF!</v>
      </c>
      <c r="AG813" s="89" t="e">
        <f>AdditionalVehs!$C$28</f>
        <v>#REF!</v>
      </c>
    </row>
    <row r="814" spans="1:33" x14ac:dyDescent="0.2">
      <c r="A814" s="91" t="s">
        <v>1073</v>
      </c>
      <c r="B814" s="349" t="s">
        <v>2999</v>
      </c>
      <c r="C814" s="39" t="s">
        <v>3000</v>
      </c>
      <c r="D814" s="39">
        <v>2010</v>
      </c>
      <c r="E814" s="85" t="e">
        <f>#REF!*INDEX(AdditionalVehs!$AA$46:$AK$91,MATCH($C814,AdditionalVehs!$C$46:$C$91,0),MATCH(E$7,AdditionalVehs!$AA$45:$AK$45,0))</f>
        <v>#REF!</v>
      </c>
      <c r="F814" s="85" t="e">
        <f>#REF!*INDEX(AdditionalVehs!$AA$46:$AK$91,MATCH($C814,AdditionalVehs!$C$46:$C$91,0),MATCH(F$7,AdditionalVehs!$AA$45:$AK$45,0))</f>
        <v>#REF!</v>
      </c>
      <c r="G814" s="85" t="e">
        <f>#REF!*INDEX(AdditionalVehs!$AA$46:$AK$91,MATCH($C814,AdditionalVehs!$C$46:$C$91,0),MATCH(G$7,AdditionalVehs!$AA$45:$AK$45,0))</f>
        <v>#REF!</v>
      </c>
      <c r="H814" s="85" t="e">
        <f>#REF!*INDEX(AdditionalVehs!$AA$46:$AK$91,MATCH($C814,AdditionalVehs!$C$46:$C$91,0),MATCH(H$7,AdditionalVehs!$AA$45:$AK$45,0))</f>
        <v>#REF!</v>
      </c>
      <c r="I814" s="85" t="e">
        <f>#REF!*INDEX(AdditionalVehs!$AA$46:$AK$91,MATCH($C814,AdditionalVehs!$C$46:$C$91,0),MATCH(I$7,AdditionalVehs!$AA$45:$AK$45,0))</f>
        <v>#REF!</v>
      </c>
      <c r="J814" s="85" t="e">
        <f>#REF!*INDEX(AdditionalVehs!$AA$46:$AK$91,MATCH($C814,AdditionalVehs!$C$46:$C$91,0),MATCH(J$7,AdditionalVehs!$AA$45:$AK$45,0))</f>
        <v>#REF!</v>
      </c>
      <c r="K814" s="85" t="e">
        <f>#REF!*INDEX(AdditionalVehs!$AA$46:$AK$91,MATCH($C814,AdditionalVehs!$C$46:$C$91,0),MATCH(K$7,AdditionalVehs!$AA$45:$AK$45,0))</f>
        <v>#REF!</v>
      </c>
      <c r="L814" s="85" t="e">
        <f>#REF!*INDEX(AdditionalVehs!$AA$46:$AK$91,MATCH($C814,AdditionalVehs!$C$46:$C$91,0),MATCH(L$7,AdditionalVehs!$AA$45:$AK$45,0))</f>
        <v>#REF!</v>
      </c>
      <c r="M814" s="85" t="e">
        <f>#REF!*INDEX(AdditionalVehs!$AA$46:$AK$91,MATCH($C814,AdditionalVehs!$C$46:$C$91,0),MATCH(M$7,AdditionalVehs!$AA$45:$AK$45,0))</f>
        <v>#REF!</v>
      </c>
      <c r="N814" s="85" t="e">
        <f>#REF!*INDEX(AdditionalVehs!$AA$46:$AK$91,MATCH($C814,AdditionalVehs!$C$46:$C$91,0),MATCH(N$7,AdditionalVehs!$AA$45:$AK$45,0))</f>
        <v>#REF!</v>
      </c>
      <c r="O814" s="85" t="e">
        <f>#REF!*INDEX(AdditionalVehs!$AA$46:$AK$91,MATCH($C814,AdditionalVehs!$C$46:$C$91,0),MATCH(O$7,AdditionalVehs!$AA$45:$AK$45,0))</f>
        <v>#REF!</v>
      </c>
      <c r="P814" s="86" t="e">
        <f>E814/$AI$18*10^6</f>
        <v>#REF!</v>
      </c>
      <c r="Q814" s="86" t="e">
        <f t="shared" si="329"/>
        <v>#REF!</v>
      </c>
      <c r="R814" s="86" t="e">
        <f t="shared" si="328"/>
        <v>#REF!</v>
      </c>
      <c r="S814" s="86" t="e">
        <f t="shared" si="317"/>
        <v>#REF!</v>
      </c>
      <c r="T814" s="86" t="e">
        <f t="shared" si="318"/>
        <v>#REF!</v>
      </c>
      <c r="U814" s="86" t="e">
        <f t="shared" si="319"/>
        <v>#REF!</v>
      </c>
      <c r="V814" s="86" t="e">
        <f t="shared" si="320"/>
        <v>#REF!</v>
      </c>
      <c r="W814" s="86" t="e">
        <f t="shared" si="321"/>
        <v>#REF!</v>
      </c>
      <c r="X814" s="86" t="e">
        <f t="shared" si="322"/>
        <v>#REF!</v>
      </c>
      <c r="Y814" s="86" t="e">
        <f t="shared" si="323"/>
        <v>#REF!</v>
      </c>
      <c r="Z814" s="86" t="e">
        <f t="shared" si="324"/>
        <v>#REF!</v>
      </c>
      <c r="AA814" s="39">
        <v>473</v>
      </c>
      <c r="AB814" s="88" t="e">
        <f>AA814*#REF!/$AI$18*10^3</f>
        <v>#REF!</v>
      </c>
      <c r="AC814" s="89" t="e">
        <f>INDEX(AdditionalVehs!$E$46:$N$91,MATCH(C814,AdditionalVehs!$C$46:$C$91),MATCH(D814,AdditionalVehs!$E$45:$N$45))</f>
        <v>#REF!</v>
      </c>
      <c r="AD814" s="89" t="e">
        <f t="shared" si="327"/>
        <v>#REF!</v>
      </c>
      <c r="AE814" s="89" t="e">
        <f>INDEX(AdditionalVehs!$P$46:$Y$91,MATCH(C814,AdditionalVehs!$C$46:$C$91),MATCH(D814,AdditionalVehs!$AA$45:$AJ$45))</f>
        <v>#REF!</v>
      </c>
      <c r="AF814" s="89" t="e">
        <f t="shared" si="331"/>
        <v>#REF!</v>
      </c>
      <c r="AG814" s="89" t="e">
        <f>AdditionalVehs!$C$28</f>
        <v>#REF!</v>
      </c>
    </row>
    <row r="815" spans="1:33" x14ac:dyDescent="0.2">
      <c r="A815" s="91" t="s">
        <v>3001</v>
      </c>
      <c r="B815" s="349" t="s">
        <v>3002</v>
      </c>
      <c r="C815" s="39" t="s">
        <v>3000</v>
      </c>
      <c r="D815" s="39">
        <v>2015</v>
      </c>
      <c r="E815" s="85" t="e">
        <f>#REF!*INDEX(AdditionalVehs!$AA$46:$AK$91,MATCH($C815,AdditionalVehs!$C$46:$C$91,0),MATCH(E$7,AdditionalVehs!$AA$45:$AK$45,0))</f>
        <v>#REF!</v>
      </c>
      <c r="F815" s="85" t="e">
        <f>#REF!*INDEX(AdditionalVehs!$AA$46:$AK$91,MATCH($C815,AdditionalVehs!$C$46:$C$91,0),MATCH(F$7,AdditionalVehs!$AA$45:$AK$45,0))</f>
        <v>#REF!</v>
      </c>
      <c r="G815" s="85" t="e">
        <f>#REF!*INDEX(AdditionalVehs!$AA$46:$AK$91,MATCH($C815,AdditionalVehs!$C$46:$C$91,0),MATCH(G$7,AdditionalVehs!$AA$45:$AK$45,0))</f>
        <v>#REF!</v>
      </c>
      <c r="H815" s="85" t="e">
        <f>#REF!*INDEX(AdditionalVehs!$AA$46:$AK$91,MATCH($C815,AdditionalVehs!$C$46:$C$91,0),MATCH(H$7,AdditionalVehs!$AA$45:$AK$45,0))</f>
        <v>#REF!</v>
      </c>
      <c r="I815" s="85" t="e">
        <f>#REF!*INDEX(AdditionalVehs!$AA$46:$AK$91,MATCH($C815,AdditionalVehs!$C$46:$C$91,0),MATCH(I$7,AdditionalVehs!$AA$45:$AK$45,0))</f>
        <v>#REF!</v>
      </c>
      <c r="J815" s="85" t="e">
        <f>#REF!*INDEX(AdditionalVehs!$AA$46:$AK$91,MATCH($C815,AdditionalVehs!$C$46:$C$91,0),MATCH(J$7,AdditionalVehs!$AA$45:$AK$45,0))</f>
        <v>#REF!</v>
      </c>
      <c r="K815" s="85" t="e">
        <f>#REF!*INDEX(AdditionalVehs!$AA$46:$AK$91,MATCH($C815,AdditionalVehs!$C$46:$C$91,0),MATCH(K$7,AdditionalVehs!$AA$45:$AK$45,0))</f>
        <v>#REF!</v>
      </c>
      <c r="L815" s="85" t="e">
        <f>#REF!*INDEX(AdditionalVehs!$AA$46:$AK$91,MATCH($C815,AdditionalVehs!$C$46:$C$91,0),MATCH(L$7,AdditionalVehs!$AA$45:$AK$45,0))</f>
        <v>#REF!</v>
      </c>
      <c r="M815" s="85" t="e">
        <f>#REF!*INDEX(AdditionalVehs!$AA$46:$AK$91,MATCH($C815,AdditionalVehs!$C$46:$C$91,0),MATCH(M$7,AdditionalVehs!$AA$45:$AK$45,0))</f>
        <v>#REF!</v>
      </c>
      <c r="N815" s="85" t="e">
        <f>#REF!*INDEX(AdditionalVehs!$AA$46:$AK$91,MATCH($C815,AdditionalVehs!$C$46:$C$91,0),MATCH(N$7,AdditionalVehs!$AA$45:$AK$45,0))</f>
        <v>#REF!</v>
      </c>
      <c r="O815" s="85" t="e">
        <f>#REF!*INDEX(AdditionalVehs!$AA$46:$AK$91,MATCH($C815,AdditionalVehs!$C$46:$C$91,0),MATCH(O$7,AdditionalVehs!$AA$45:$AK$45,0))</f>
        <v>#REF!</v>
      </c>
      <c r="P815" s="86" t="e">
        <f t="shared" ref="P815:P822" si="335">E815/$AI$18*10^6</f>
        <v>#REF!</v>
      </c>
      <c r="Q815" s="86" t="e">
        <f t="shared" si="329"/>
        <v>#REF!</v>
      </c>
      <c r="R815" s="86" t="e">
        <f t="shared" si="328"/>
        <v>#REF!</v>
      </c>
      <c r="S815" s="86" t="e">
        <f t="shared" si="317"/>
        <v>#REF!</v>
      </c>
      <c r="T815" s="86" t="e">
        <f t="shared" si="318"/>
        <v>#REF!</v>
      </c>
      <c r="U815" s="86" t="e">
        <f t="shared" si="319"/>
        <v>#REF!</v>
      </c>
      <c r="V815" s="86" t="e">
        <f t="shared" si="320"/>
        <v>#REF!</v>
      </c>
      <c r="W815" s="86" t="e">
        <f t="shared" si="321"/>
        <v>#REF!</v>
      </c>
      <c r="X815" s="86" t="e">
        <f t="shared" si="322"/>
        <v>#REF!</v>
      </c>
      <c r="Y815" s="86" t="e">
        <f t="shared" si="323"/>
        <v>#REF!</v>
      </c>
      <c r="Z815" s="86" t="e">
        <f t="shared" si="324"/>
        <v>#REF!</v>
      </c>
      <c r="AA815" s="39">
        <v>473</v>
      </c>
      <c r="AB815" s="88" t="e">
        <f>AA815*#REF!/$AI$18*10^3</f>
        <v>#REF!</v>
      </c>
      <c r="AC815" s="89" t="e">
        <f>INDEX(AdditionalVehs!$E$46:$N$91,MATCH(C815,AdditionalVehs!$C$46:$C$91),MATCH(D815,AdditionalVehs!$E$45:$N$45))</f>
        <v>#REF!</v>
      </c>
      <c r="AD815" s="89" t="e">
        <f t="shared" si="327"/>
        <v>#REF!</v>
      </c>
      <c r="AE815" s="89" t="e">
        <f>INDEX(AdditionalVehs!$P$46:$Y$91,MATCH(C815,AdditionalVehs!$C$46:$C$91),MATCH(D815,AdditionalVehs!$AA$45:$AJ$45))</f>
        <v>#REF!</v>
      </c>
      <c r="AF815" s="89" t="e">
        <f t="shared" si="331"/>
        <v>#REF!</v>
      </c>
      <c r="AG815" s="89" t="e">
        <f>AdditionalVehs!$C$28</f>
        <v>#REF!</v>
      </c>
    </row>
    <row r="816" spans="1:33" x14ac:dyDescent="0.2">
      <c r="A816" s="91" t="s">
        <v>3003</v>
      </c>
      <c r="B816" s="349" t="s">
        <v>3004</v>
      </c>
      <c r="C816" s="39" t="s">
        <v>3000</v>
      </c>
      <c r="D816" s="39">
        <v>2020</v>
      </c>
      <c r="E816" s="85" t="e">
        <f>#REF!*INDEX(AdditionalVehs!$AA$46:$AK$91,MATCH($C816,AdditionalVehs!$C$46:$C$91,0),MATCH(E$7,AdditionalVehs!$AA$45:$AK$45,0))</f>
        <v>#REF!</v>
      </c>
      <c r="F816" s="85" t="e">
        <f>#REF!*INDEX(AdditionalVehs!$AA$46:$AK$91,MATCH($C816,AdditionalVehs!$C$46:$C$91,0),MATCH(F$7,AdditionalVehs!$AA$45:$AK$45,0))</f>
        <v>#REF!</v>
      </c>
      <c r="G816" s="85" t="e">
        <f>#REF!*INDEX(AdditionalVehs!$AA$46:$AK$91,MATCH($C816,AdditionalVehs!$C$46:$C$91,0),MATCH(G$7,AdditionalVehs!$AA$45:$AK$45,0))</f>
        <v>#REF!</v>
      </c>
      <c r="H816" s="85" t="e">
        <f>#REF!*INDEX(AdditionalVehs!$AA$46:$AK$91,MATCH($C816,AdditionalVehs!$C$46:$C$91,0),MATCH(H$7,AdditionalVehs!$AA$45:$AK$45,0))</f>
        <v>#REF!</v>
      </c>
      <c r="I816" s="85" t="e">
        <f>#REF!*INDEX(AdditionalVehs!$AA$46:$AK$91,MATCH($C816,AdditionalVehs!$C$46:$C$91,0),MATCH(I$7,AdditionalVehs!$AA$45:$AK$45,0))</f>
        <v>#REF!</v>
      </c>
      <c r="J816" s="85" t="e">
        <f>#REF!*INDEX(AdditionalVehs!$AA$46:$AK$91,MATCH($C816,AdditionalVehs!$C$46:$C$91,0),MATCH(J$7,AdditionalVehs!$AA$45:$AK$45,0))</f>
        <v>#REF!</v>
      </c>
      <c r="K816" s="85" t="e">
        <f>#REF!*INDEX(AdditionalVehs!$AA$46:$AK$91,MATCH($C816,AdditionalVehs!$C$46:$C$91,0),MATCH(K$7,AdditionalVehs!$AA$45:$AK$45,0))</f>
        <v>#REF!</v>
      </c>
      <c r="L816" s="85" t="e">
        <f>#REF!*INDEX(AdditionalVehs!$AA$46:$AK$91,MATCH($C816,AdditionalVehs!$C$46:$C$91,0),MATCH(L$7,AdditionalVehs!$AA$45:$AK$45,0))</f>
        <v>#REF!</v>
      </c>
      <c r="M816" s="85" t="e">
        <f>#REF!*INDEX(AdditionalVehs!$AA$46:$AK$91,MATCH($C816,AdditionalVehs!$C$46:$C$91,0),MATCH(M$7,AdditionalVehs!$AA$45:$AK$45,0))</f>
        <v>#REF!</v>
      </c>
      <c r="N816" s="85" t="e">
        <f>#REF!*INDEX(AdditionalVehs!$AA$46:$AK$91,MATCH($C816,AdditionalVehs!$C$46:$C$91,0),MATCH(N$7,AdditionalVehs!$AA$45:$AK$45,0))</f>
        <v>#REF!</v>
      </c>
      <c r="O816" s="85" t="e">
        <f>#REF!*INDEX(AdditionalVehs!$AA$46:$AK$91,MATCH($C816,AdditionalVehs!$C$46:$C$91,0),MATCH(O$7,AdditionalVehs!$AA$45:$AK$45,0))</f>
        <v>#REF!</v>
      </c>
      <c r="P816" s="86" t="e">
        <f t="shared" si="335"/>
        <v>#REF!</v>
      </c>
      <c r="Q816" s="86" t="e">
        <f t="shared" si="329"/>
        <v>#REF!</v>
      </c>
      <c r="R816" s="86" t="e">
        <f t="shared" si="328"/>
        <v>#REF!</v>
      </c>
      <c r="S816" s="86" t="e">
        <f t="shared" si="317"/>
        <v>#REF!</v>
      </c>
      <c r="T816" s="86" t="e">
        <f t="shared" si="318"/>
        <v>#REF!</v>
      </c>
      <c r="U816" s="86" t="e">
        <f t="shared" si="319"/>
        <v>#REF!</v>
      </c>
      <c r="V816" s="86" t="e">
        <f t="shared" si="320"/>
        <v>#REF!</v>
      </c>
      <c r="W816" s="86" t="e">
        <f t="shared" si="321"/>
        <v>#REF!</v>
      </c>
      <c r="X816" s="86" t="e">
        <f t="shared" si="322"/>
        <v>#REF!</v>
      </c>
      <c r="Y816" s="86" t="e">
        <f t="shared" si="323"/>
        <v>#REF!</v>
      </c>
      <c r="Z816" s="86" t="e">
        <f t="shared" si="324"/>
        <v>#REF!</v>
      </c>
      <c r="AA816" s="39">
        <v>473</v>
      </c>
      <c r="AB816" s="88" t="e">
        <f>AA816*#REF!/$AI$18*10^3</f>
        <v>#REF!</v>
      </c>
      <c r="AC816" s="89" t="e">
        <f>INDEX(AdditionalVehs!$E$46:$N$91,MATCH(C816,AdditionalVehs!$C$46:$C$91),MATCH(D816,AdditionalVehs!$E$45:$N$45))</f>
        <v>#REF!</v>
      </c>
      <c r="AD816" s="89" t="e">
        <f t="shared" si="327"/>
        <v>#REF!</v>
      </c>
      <c r="AE816" s="89" t="e">
        <f>INDEX(AdditionalVehs!$P$46:$Y$91,MATCH(C816,AdditionalVehs!$C$46:$C$91),MATCH(D816,AdditionalVehs!$AA$45:$AJ$45))</f>
        <v>#REF!</v>
      </c>
      <c r="AF816" s="89" t="e">
        <f t="shared" si="331"/>
        <v>#REF!</v>
      </c>
      <c r="AG816" s="89" t="e">
        <f>AdditionalVehs!$C$28</f>
        <v>#REF!</v>
      </c>
    </row>
    <row r="817" spans="1:33" x14ac:dyDescent="0.2">
      <c r="A817" s="91" t="s">
        <v>3005</v>
      </c>
      <c r="B817" s="349" t="s">
        <v>3006</v>
      </c>
      <c r="C817" s="39" t="s">
        <v>3000</v>
      </c>
      <c r="D817" s="39">
        <v>2025</v>
      </c>
      <c r="E817" s="85" t="e">
        <f>#REF!*INDEX(AdditionalVehs!$AA$46:$AK$91,MATCH($C817,AdditionalVehs!$C$46:$C$91,0),MATCH(E$7,AdditionalVehs!$AA$45:$AK$45,0))</f>
        <v>#REF!</v>
      </c>
      <c r="F817" s="85" t="e">
        <f>#REF!*INDEX(AdditionalVehs!$AA$46:$AK$91,MATCH($C817,AdditionalVehs!$C$46:$C$91,0),MATCH(F$7,AdditionalVehs!$AA$45:$AK$45,0))</f>
        <v>#REF!</v>
      </c>
      <c r="G817" s="85" t="e">
        <f>#REF!*INDEX(AdditionalVehs!$AA$46:$AK$91,MATCH($C817,AdditionalVehs!$C$46:$C$91,0),MATCH(G$7,AdditionalVehs!$AA$45:$AK$45,0))</f>
        <v>#REF!</v>
      </c>
      <c r="H817" s="85" t="e">
        <f>#REF!*INDEX(AdditionalVehs!$AA$46:$AK$91,MATCH($C817,AdditionalVehs!$C$46:$C$91,0),MATCH(H$7,AdditionalVehs!$AA$45:$AK$45,0))</f>
        <v>#REF!</v>
      </c>
      <c r="I817" s="85" t="e">
        <f>#REF!*INDEX(AdditionalVehs!$AA$46:$AK$91,MATCH($C817,AdditionalVehs!$C$46:$C$91,0),MATCH(I$7,AdditionalVehs!$AA$45:$AK$45,0))</f>
        <v>#REF!</v>
      </c>
      <c r="J817" s="85" t="e">
        <f>#REF!*INDEX(AdditionalVehs!$AA$46:$AK$91,MATCH($C817,AdditionalVehs!$C$46:$C$91,0),MATCH(J$7,AdditionalVehs!$AA$45:$AK$45,0))</f>
        <v>#REF!</v>
      </c>
      <c r="K817" s="85" t="e">
        <f>#REF!*INDEX(AdditionalVehs!$AA$46:$AK$91,MATCH($C817,AdditionalVehs!$C$46:$C$91,0),MATCH(K$7,AdditionalVehs!$AA$45:$AK$45,0))</f>
        <v>#REF!</v>
      </c>
      <c r="L817" s="85" t="e">
        <f>#REF!*INDEX(AdditionalVehs!$AA$46:$AK$91,MATCH($C817,AdditionalVehs!$C$46:$C$91,0),MATCH(L$7,AdditionalVehs!$AA$45:$AK$45,0))</f>
        <v>#REF!</v>
      </c>
      <c r="M817" s="85" t="e">
        <f>#REF!*INDEX(AdditionalVehs!$AA$46:$AK$91,MATCH($C817,AdditionalVehs!$C$46:$C$91,0),MATCH(M$7,AdditionalVehs!$AA$45:$AK$45,0))</f>
        <v>#REF!</v>
      </c>
      <c r="N817" s="85" t="e">
        <f>#REF!*INDEX(AdditionalVehs!$AA$46:$AK$91,MATCH($C817,AdditionalVehs!$C$46:$C$91,0),MATCH(N$7,AdditionalVehs!$AA$45:$AK$45,0))</f>
        <v>#REF!</v>
      </c>
      <c r="O817" s="85" t="e">
        <f>#REF!*INDEX(AdditionalVehs!$AA$46:$AK$91,MATCH($C817,AdditionalVehs!$C$46:$C$91,0),MATCH(O$7,AdditionalVehs!$AA$45:$AK$45,0))</f>
        <v>#REF!</v>
      </c>
      <c r="P817" s="86" t="e">
        <f t="shared" si="335"/>
        <v>#REF!</v>
      </c>
      <c r="Q817" s="86" t="e">
        <f t="shared" si="329"/>
        <v>#REF!</v>
      </c>
      <c r="R817" s="86" t="e">
        <f t="shared" si="328"/>
        <v>#REF!</v>
      </c>
      <c r="S817" s="86" t="e">
        <f t="shared" si="317"/>
        <v>#REF!</v>
      </c>
      <c r="T817" s="86" t="e">
        <f t="shared" si="318"/>
        <v>#REF!</v>
      </c>
      <c r="U817" s="86" t="e">
        <f t="shared" si="319"/>
        <v>#REF!</v>
      </c>
      <c r="V817" s="86" t="e">
        <f t="shared" si="320"/>
        <v>#REF!</v>
      </c>
      <c r="W817" s="86" t="e">
        <f t="shared" si="321"/>
        <v>#REF!</v>
      </c>
      <c r="X817" s="86" t="e">
        <f t="shared" si="322"/>
        <v>#REF!</v>
      </c>
      <c r="Y817" s="86" t="e">
        <f t="shared" si="323"/>
        <v>#REF!</v>
      </c>
      <c r="Z817" s="86" t="e">
        <f t="shared" si="324"/>
        <v>#REF!</v>
      </c>
      <c r="AA817" s="39">
        <v>473</v>
      </c>
      <c r="AB817" s="88" t="e">
        <f>AA817*#REF!/$AI$18*10^3</f>
        <v>#REF!</v>
      </c>
      <c r="AC817" s="89" t="e">
        <f>INDEX(AdditionalVehs!$E$46:$N$91,MATCH(C817,AdditionalVehs!$C$46:$C$91),MATCH(D817,AdditionalVehs!$E$45:$N$45))</f>
        <v>#REF!</v>
      </c>
      <c r="AD817" s="89" t="e">
        <f t="shared" si="327"/>
        <v>#REF!</v>
      </c>
      <c r="AE817" s="89" t="e">
        <f>INDEX(AdditionalVehs!$P$46:$Y$91,MATCH(C817,AdditionalVehs!$C$46:$C$91),MATCH(D817,AdditionalVehs!$AA$45:$AJ$45))</f>
        <v>#REF!</v>
      </c>
      <c r="AF817" s="89" t="e">
        <f t="shared" si="331"/>
        <v>#REF!</v>
      </c>
      <c r="AG817" s="89" t="e">
        <f>AdditionalVehs!$C$28</f>
        <v>#REF!</v>
      </c>
    </row>
    <row r="818" spans="1:33" x14ac:dyDescent="0.2">
      <c r="A818" s="91" t="s">
        <v>3007</v>
      </c>
      <c r="B818" s="349" t="s">
        <v>3008</v>
      </c>
      <c r="C818" s="39" t="s">
        <v>3000</v>
      </c>
      <c r="D818" s="39">
        <v>2030</v>
      </c>
      <c r="E818" s="85" t="e">
        <f>#REF!*INDEX(AdditionalVehs!$AA$46:$AK$91,MATCH($C818,AdditionalVehs!$C$46:$C$91,0),MATCH(E$7,AdditionalVehs!$AA$45:$AK$45,0))</f>
        <v>#REF!</v>
      </c>
      <c r="F818" s="85" t="e">
        <f>#REF!*INDEX(AdditionalVehs!$AA$46:$AK$91,MATCH($C818,AdditionalVehs!$C$46:$C$91,0),MATCH(F$7,AdditionalVehs!$AA$45:$AK$45,0))</f>
        <v>#REF!</v>
      </c>
      <c r="G818" s="85" t="e">
        <f>#REF!*INDEX(AdditionalVehs!$AA$46:$AK$91,MATCH($C818,AdditionalVehs!$C$46:$C$91,0),MATCH(G$7,AdditionalVehs!$AA$45:$AK$45,0))</f>
        <v>#REF!</v>
      </c>
      <c r="H818" s="85" t="e">
        <f>#REF!*INDEX(AdditionalVehs!$AA$46:$AK$91,MATCH($C818,AdditionalVehs!$C$46:$C$91,0),MATCH(H$7,AdditionalVehs!$AA$45:$AK$45,0))</f>
        <v>#REF!</v>
      </c>
      <c r="I818" s="85" t="e">
        <f>#REF!*INDEX(AdditionalVehs!$AA$46:$AK$91,MATCH($C818,AdditionalVehs!$C$46:$C$91,0),MATCH(I$7,AdditionalVehs!$AA$45:$AK$45,0))</f>
        <v>#REF!</v>
      </c>
      <c r="J818" s="85" t="e">
        <f>#REF!*INDEX(AdditionalVehs!$AA$46:$AK$91,MATCH($C818,AdditionalVehs!$C$46:$C$91,0),MATCH(J$7,AdditionalVehs!$AA$45:$AK$45,0))</f>
        <v>#REF!</v>
      </c>
      <c r="K818" s="85" t="e">
        <f>#REF!*INDEX(AdditionalVehs!$AA$46:$AK$91,MATCH($C818,AdditionalVehs!$C$46:$C$91,0),MATCH(K$7,AdditionalVehs!$AA$45:$AK$45,0))</f>
        <v>#REF!</v>
      </c>
      <c r="L818" s="85" t="e">
        <f>#REF!*INDEX(AdditionalVehs!$AA$46:$AK$91,MATCH($C818,AdditionalVehs!$C$46:$C$91,0),MATCH(L$7,AdditionalVehs!$AA$45:$AK$45,0))</f>
        <v>#REF!</v>
      </c>
      <c r="M818" s="85" t="e">
        <f>#REF!*INDEX(AdditionalVehs!$AA$46:$AK$91,MATCH($C818,AdditionalVehs!$C$46:$C$91,0),MATCH(M$7,AdditionalVehs!$AA$45:$AK$45,0))</f>
        <v>#REF!</v>
      </c>
      <c r="N818" s="85" t="e">
        <f>#REF!*INDEX(AdditionalVehs!$AA$46:$AK$91,MATCH($C818,AdditionalVehs!$C$46:$C$91,0),MATCH(N$7,AdditionalVehs!$AA$45:$AK$45,0))</f>
        <v>#REF!</v>
      </c>
      <c r="O818" s="85" t="e">
        <f>#REF!*INDEX(AdditionalVehs!$AA$46:$AK$91,MATCH($C818,AdditionalVehs!$C$46:$C$91,0),MATCH(O$7,AdditionalVehs!$AA$45:$AK$45,0))</f>
        <v>#REF!</v>
      </c>
      <c r="P818" s="86" t="e">
        <f t="shared" si="335"/>
        <v>#REF!</v>
      </c>
      <c r="Q818" s="86" t="e">
        <f t="shared" si="329"/>
        <v>#REF!</v>
      </c>
      <c r="R818" s="86" t="e">
        <f t="shared" si="328"/>
        <v>#REF!</v>
      </c>
      <c r="S818" s="86" t="e">
        <f t="shared" si="317"/>
        <v>#REF!</v>
      </c>
      <c r="T818" s="86" t="e">
        <f t="shared" si="318"/>
        <v>#REF!</v>
      </c>
      <c r="U818" s="86" t="e">
        <f t="shared" si="319"/>
        <v>#REF!</v>
      </c>
      <c r="V818" s="86" t="e">
        <f t="shared" si="320"/>
        <v>#REF!</v>
      </c>
      <c r="W818" s="86" t="e">
        <f t="shared" si="321"/>
        <v>#REF!</v>
      </c>
      <c r="X818" s="86" t="e">
        <f t="shared" si="322"/>
        <v>#REF!</v>
      </c>
      <c r="Y818" s="86" t="e">
        <f t="shared" si="323"/>
        <v>#REF!</v>
      </c>
      <c r="Z818" s="86" t="e">
        <f t="shared" si="324"/>
        <v>#REF!</v>
      </c>
      <c r="AA818" s="39">
        <v>473</v>
      </c>
      <c r="AB818" s="88" t="e">
        <f>AA818*#REF!/$AI$18*10^3</f>
        <v>#REF!</v>
      </c>
      <c r="AC818" s="89" t="e">
        <f>INDEX(AdditionalVehs!$E$46:$N$91,MATCH(C818,AdditionalVehs!$C$46:$C$91),MATCH(D818,AdditionalVehs!$E$45:$N$45))</f>
        <v>#REF!</v>
      </c>
      <c r="AD818" s="89" t="e">
        <f t="shared" si="327"/>
        <v>#REF!</v>
      </c>
      <c r="AE818" s="89" t="e">
        <f>INDEX(AdditionalVehs!$P$46:$Y$91,MATCH(C818,AdditionalVehs!$C$46:$C$91),MATCH(D818,AdditionalVehs!$AA$45:$AJ$45))</f>
        <v>#REF!</v>
      </c>
      <c r="AF818" s="89" t="e">
        <f t="shared" si="331"/>
        <v>#REF!</v>
      </c>
      <c r="AG818" s="89" t="e">
        <f>AdditionalVehs!$C$28</f>
        <v>#REF!</v>
      </c>
    </row>
    <row r="819" spans="1:33" x14ac:dyDescent="0.2">
      <c r="A819" s="91" t="s">
        <v>3009</v>
      </c>
      <c r="B819" s="349" t="s">
        <v>3010</v>
      </c>
      <c r="C819" s="39" t="s">
        <v>3000</v>
      </c>
      <c r="D819" s="39">
        <v>2035</v>
      </c>
      <c r="E819" s="85" t="e">
        <f>#REF!*INDEX(AdditionalVehs!$AA$46:$AK$91,MATCH($C819,AdditionalVehs!$C$46:$C$91,0),MATCH(E$7,AdditionalVehs!$AA$45:$AK$45,0))</f>
        <v>#REF!</v>
      </c>
      <c r="F819" s="85" t="e">
        <f>#REF!*INDEX(AdditionalVehs!$AA$46:$AK$91,MATCH($C819,AdditionalVehs!$C$46:$C$91,0),MATCH(F$7,AdditionalVehs!$AA$45:$AK$45,0))</f>
        <v>#REF!</v>
      </c>
      <c r="G819" s="85" t="e">
        <f>#REF!*INDEX(AdditionalVehs!$AA$46:$AK$91,MATCH($C819,AdditionalVehs!$C$46:$C$91,0),MATCH(G$7,AdditionalVehs!$AA$45:$AK$45,0))</f>
        <v>#REF!</v>
      </c>
      <c r="H819" s="85" t="e">
        <f>#REF!*INDEX(AdditionalVehs!$AA$46:$AK$91,MATCH($C819,AdditionalVehs!$C$46:$C$91,0),MATCH(H$7,AdditionalVehs!$AA$45:$AK$45,0))</f>
        <v>#REF!</v>
      </c>
      <c r="I819" s="85" t="e">
        <f>#REF!*INDEX(AdditionalVehs!$AA$46:$AK$91,MATCH($C819,AdditionalVehs!$C$46:$C$91,0),MATCH(I$7,AdditionalVehs!$AA$45:$AK$45,0))</f>
        <v>#REF!</v>
      </c>
      <c r="J819" s="85" t="e">
        <f>#REF!*INDEX(AdditionalVehs!$AA$46:$AK$91,MATCH($C819,AdditionalVehs!$C$46:$C$91,0),MATCH(J$7,AdditionalVehs!$AA$45:$AK$45,0))</f>
        <v>#REF!</v>
      </c>
      <c r="K819" s="85" t="e">
        <f>#REF!*INDEX(AdditionalVehs!$AA$46:$AK$91,MATCH($C819,AdditionalVehs!$C$46:$C$91,0),MATCH(K$7,AdditionalVehs!$AA$45:$AK$45,0))</f>
        <v>#REF!</v>
      </c>
      <c r="L819" s="85" t="e">
        <f>#REF!*INDEX(AdditionalVehs!$AA$46:$AK$91,MATCH($C819,AdditionalVehs!$C$46:$C$91,0),MATCH(L$7,AdditionalVehs!$AA$45:$AK$45,0))</f>
        <v>#REF!</v>
      </c>
      <c r="M819" s="85" t="e">
        <f>#REF!*INDEX(AdditionalVehs!$AA$46:$AK$91,MATCH($C819,AdditionalVehs!$C$46:$C$91,0),MATCH(M$7,AdditionalVehs!$AA$45:$AK$45,0))</f>
        <v>#REF!</v>
      </c>
      <c r="N819" s="85" t="e">
        <f>#REF!*INDEX(AdditionalVehs!$AA$46:$AK$91,MATCH($C819,AdditionalVehs!$C$46:$C$91,0),MATCH(N$7,AdditionalVehs!$AA$45:$AK$45,0))</f>
        <v>#REF!</v>
      </c>
      <c r="O819" s="85" t="e">
        <f>#REF!*INDEX(AdditionalVehs!$AA$46:$AK$91,MATCH($C819,AdditionalVehs!$C$46:$C$91,0),MATCH(O$7,AdditionalVehs!$AA$45:$AK$45,0))</f>
        <v>#REF!</v>
      </c>
      <c r="P819" s="86" t="e">
        <f t="shared" si="335"/>
        <v>#REF!</v>
      </c>
      <c r="Q819" s="86" t="e">
        <f t="shared" si="329"/>
        <v>#REF!</v>
      </c>
      <c r="R819" s="86" t="e">
        <f t="shared" si="328"/>
        <v>#REF!</v>
      </c>
      <c r="S819" s="86" t="e">
        <f t="shared" si="317"/>
        <v>#REF!</v>
      </c>
      <c r="T819" s="86" t="e">
        <f t="shared" si="318"/>
        <v>#REF!</v>
      </c>
      <c r="U819" s="86" t="e">
        <f t="shared" si="319"/>
        <v>#REF!</v>
      </c>
      <c r="V819" s="86" t="e">
        <f t="shared" si="320"/>
        <v>#REF!</v>
      </c>
      <c r="W819" s="86" t="e">
        <f t="shared" si="321"/>
        <v>#REF!</v>
      </c>
      <c r="X819" s="86" t="e">
        <f t="shared" si="322"/>
        <v>#REF!</v>
      </c>
      <c r="Y819" s="86" t="e">
        <f t="shared" si="323"/>
        <v>#REF!</v>
      </c>
      <c r="Z819" s="86" t="e">
        <f t="shared" si="324"/>
        <v>#REF!</v>
      </c>
      <c r="AA819" s="39">
        <v>473</v>
      </c>
      <c r="AB819" s="88" t="e">
        <f>AA819*#REF!/$AI$18*10^3</f>
        <v>#REF!</v>
      </c>
      <c r="AC819" s="89" t="e">
        <f>INDEX(AdditionalVehs!$E$46:$N$91,MATCH(C819,AdditionalVehs!$C$46:$C$91),MATCH(D819,AdditionalVehs!$E$45:$N$45))</f>
        <v>#REF!</v>
      </c>
      <c r="AD819" s="89" t="e">
        <f t="shared" si="327"/>
        <v>#REF!</v>
      </c>
      <c r="AE819" s="89" t="e">
        <f>INDEX(AdditionalVehs!$P$46:$Y$91,MATCH(C819,AdditionalVehs!$C$46:$C$91),MATCH(D819,AdditionalVehs!$AA$45:$AJ$45))</f>
        <v>#REF!</v>
      </c>
      <c r="AF819" s="89" t="e">
        <f t="shared" si="331"/>
        <v>#REF!</v>
      </c>
      <c r="AG819" s="89" t="e">
        <f>AdditionalVehs!$C$28</f>
        <v>#REF!</v>
      </c>
    </row>
    <row r="820" spans="1:33" x14ac:dyDescent="0.2">
      <c r="A820" s="91" t="s">
        <v>3011</v>
      </c>
      <c r="B820" s="349" t="s">
        <v>3012</v>
      </c>
      <c r="C820" s="39" t="s">
        <v>3000</v>
      </c>
      <c r="D820" s="39">
        <v>2040</v>
      </c>
      <c r="E820" s="85" t="e">
        <f>#REF!*INDEX(AdditionalVehs!$AA$46:$AK$91,MATCH($C820,AdditionalVehs!$C$46:$C$91,0),MATCH(E$7,AdditionalVehs!$AA$45:$AK$45,0))</f>
        <v>#REF!</v>
      </c>
      <c r="F820" s="85" t="e">
        <f>#REF!*INDEX(AdditionalVehs!$AA$46:$AK$91,MATCH($C820,AdditionalVehs!$C$46:$C$91,0),MATCH(F$7,AdditionalVehs!$AA$45:$AK$45,0))</f>
        <v>#REF!</v>
      </c>
      <c r="G820" s="85" t="e">
        <f>#REF!*INDEX(AdditionalVehs!$AA$46:$AK$91,MATCH($C820,AdditionalVehs!$C$46:$C$91,0),MATCH(G$7,AdditionalVehs!$AA$45:$AK$45,0))</f>
        <v>#REF!</v>
      </c>
      <c r="H820" s="85" t="e">
        <f>#REF!*INDEX(AdditionalVehs!$AA$46:$AK$91,MATCH($C820,AdditionalVehs!$C$46:$C$91,0),MATCH(H$7,AdditionalVehs!$AA$45:$AK$45,0))</f>
        <v>#REF!</v>
      </c>
      <c r="I820" s="85" t="e">
        <f>#REF!*INDEX(AdditionalVehs!$AA$46:$AK$91,MATCH($C820,AdditionalVehs!$C$46:$C$91,0),MATCH(I$7,AdditionalVehs!$AA$45:$AK$45,0))</f>
        <v>#REF!</v>
      </c>
      <c r="J820" s="85" t="e">
        <f>#REF!*INDEX(AdditionalVehs!$AA$46:$AK$91,MATCH($C820,AdditionalVehs!$C$46:$C$91,0),MATCH(J$7,AdditionalVehs!$AA$45:$AK$45,0))</f>
        <v>#REF!</v>
      </c>
      <c r="K820" s="85" t="e">
        <f>#REF!*INDEX(AdditionalVehs!$AA$46:$AK$91,MATCH($C820,AdditionalVehs!$C$46:$C$91,0),MATCH(K$7,AdditionalVehs!$AA$45:$AK$45,0))</f>
        <v>#REF!</v>
      </c>
      <c r="L820" s="85" t="e">
        <f>#REF!*INDEX(AdditionalVehs!$AA$46:$AK$91,MATCH($C820,AdditionalVehs!$C$46:$C$91,0),MATCH(L$7,AdditionalVehs!$AA$45:$AK$45,0))</f>
        <v>#REF!</v>
      </c>
      <c r="M820" s="85" t="e">
        <f>#REF!*INDEX(AdditionalVehs!$AA$46:$AK$91,MATCH($C820,AdditionalVehs!$C$46:$C$91,0),MATCH(M$7,AdditionalVehs!$AA$45:$AK$45,0))</f>
        <v>#REF!</v>
      </c>
      <c r="N820" s="85" t="e">
        <f>#REF!*INDEX(AdditionalVehs!$AA$46:$AK$91,MATCH($C820,AdditionalVehs!$C$46:$C$91,0),MATCH(N$7,AdditionalVehs!$AA$45:$AK$45,0))</f>
        <v>#REF!</v>
      </c>
      <c r="O820" s="85" t="e">
        <f>#REF!*INDEX(AdditionalVehs!$AA$46:$AK$91,MATCH($C820,AdditionalVehs!$C$46:$C$91,0),MATCH(O$7,AdditionalVehs!$AA$45:$AK$45,0))</f>
        <v>#REF!</v>
      </c>
      <c r="P820" s="86" t="e">
        <f t="shared" si="335"/>
        <v>#REF!</v>
      </c>
      <c r="Q820" s="86" t="e">
        <f t="shared" si="329"/>
        <v>#REF!</v>
      </c>
      <c r="R820" s="86" t="e">
        <f t="shared" si="328"/>
        <v>#REF!</v>
      </c>
      <c r="S820" s="86" t="e">
        <f t="shared" si="317"/>
        <v>#REF!</v>
      </c>
      <c r="T820" s="86" t="e">
        <f t="shared" si="318"/>
        <v>#REF!</v>
      </c>
      <c r="U820" s="86" t="e">
        <f t="shared" si="319"/>
        <v>#REF!</v>
      </c>
      <c r="V820" s="86" t="e">
        <f t="shared" si="320"/>
        <v>#REF!</v>
      </c>
      <c r="W820" s="86" t="e">
        <f t="shared" si="321"/>
        <v>#REF!</v>
      </c>
      <c r="X820" s="86" t="e">
        <f t="shared" si="322"/>
        <v>#REF!</v>
      </c>
      <c r="Y820" s="86" t="e">
        <f t="shared" si="323"/>
        <v>#REF!</v>
      </c>
      <c r="Z820" s="86" t="e">
        <f t="shared" si="324"/>
        <v>#REF!</v>
      </c>
      <c r="AA820" s="39">
        <v>473</v>
      </c>
      <c r="AB820" s="88" t="e">
        <f>AA820*#REF!/$AI$18*10^3</f>
        <v>#REF!</v>
      </c>
      <c r="AC820" s="89" t="e">
        <f>INDEX(AdditionalVehs!$E$46:$N$91,MATCH(C820,AdditionalVehs!$C$46:$C$91),MATCH(D820,AdditionalVehs!$E$45:$N$45))</f>
        <v>#REF!</v>
      </c>
      <c r="AD820" s="89" t="e">
        <f t="shared" si="327"/>
        <v>#REF!</v>
      </c>
      <c r="AE820" s="89" t="e">
        <f>INDEX(AdditionalVehs!$P$46:$Y$91,MATCH(C820,AdditionalVehs!$C$46:$C$91),MATCH(D820,AdditionalVehs!$AA$45:$AJ$45))</f>
        <v>#REF!</v>
      </c>
      <c r="AF820" s="89" t="e">
        <f t="shared" si="331"/>
        <v>#REF!</v>
      </c>
      <c r="AG820" s="89" t="e">
        <f>AdditionalVehs!$C$28</f>
        <v>#REF!</v>
      </c>
    </row>
    <row r="821" spans="1:33" x14ac:dyDescent="0.2">
      <c r="A821" s="91" t="s">
        <v>3013</v>
      </c>
      <c r="B821" s="349" t="s">
        <v>3014</v>
      </c>
      <c r="C821" s="39" t="s">
        <v>3000</v>
      </c>
      <c r="D821" s="39">
        <v>2045</v>
      </c>
      <c r="E821" s="85" t="e">
        <f>#REF!*INDEX(AdditionalVehs!$AA$46:$AK$91,MATCH($C821,AdditionalVehs!$C$46:$C$91,0),MATCH(E$7,AdditionalVehs!$AA$45:$AK$45,0))</f>
        <v>#REF!</v>
      </c>
      <c r="F821" s="85" t="e">
        <f>#REF!*INDEX(AdditionalVehs!$AA$46:$AK$91,MATCH($C821,AdditionalVehs!$C$46:$C$91,0),MATCH(F$7,AdditionalVehs!$AA$45:$AK$45,0))</f>
        <v>#REF!</v>
      </c>
      <c r="G821" s="85" t="e">
        <f>#REF!*INDEX(AdditionalVehs!$AA$46:$AK$91,MATCH($C821,AdditionalVehs!$C$46:$C$91,0),MATCH(G$7,AdditionalVehs!$AA$45:$AK$45,0))</f>
        <v>#REF!</v>
      </c>
      <c r="H821" s="85" t="e">
        <f>#REF!*INDEX(AdditionalVehs!$AA$46:$AK$91,MATCH($C821,AdditionalVehs!$C$46:$C$91,0),MATCH(H$7,AdditionalVehs!$AA$45:$AK$45,0))</f>
        <v>#REF!</v>
      </c>
      <c r="I821" s="85" t="e">
        <f>#REF!*INDEX(AdditionalVehs!$AA$46:$AK$91,MATCH($C821,AdditionalVehs!$C$46:$C$91,0),MATCH(I$7,AdditionalVehs!$AA$45:$AK$45,0))</f>
        <v>#REF!</v>
      </c>
      <c r="J821" s="85" t="e">
        <f>#REF!*INDEX(AdditionalVehs!$AA$46:$AK$91,MATCH($C821,AdditionalVehs!$C$46:$C$91,0),MATCH(J$7,AdditionalVehs!$AA$45:$AK$45,0))</f>
        <v>#REF!</v>
      </c>
      <c r="K821" s="85" t="e">
        <f>#REF!*INDEX(AdditionalVehs!$AA$46:$AK$91,MATCH($C821,AdditionalVehs!$C$46:$C$91,0),MATCH(K$7,AdditionalVehs!$AA$45:$AK$45,0))</f>
        <v>#REF!</v>
      </c>
      <c r="L821" s="85" t="e">
        <f>#REF!*INDEX(AdditionalVehs!$AA$46:$AK$91,MATCH($C821,AdditionalVehs!$C$46:$C$91,0),MATCH(L$7,AdditionalVehs!$AA$45:$AK$45,0))</f>
        <v>#REF!</v>
      </c>
      <c r="M821" s="85" t="e">
        <f>#REF!*INDEX(AdditionalVehs!$AA$46:$AK$91,MATCH($C821,AdditionalVehs!$C$46:$C$91,0),MATCH(M$7,AdditionalVehs!$AA$45:$AK$45,0))</f>
        <v>#REF!</v>
      </c>
      <c r="N821" s="85" t="e">
        <f>#REF!*INDEX(AdditionalVehs!$AA$46:$AK$91,MATCH($C821,AdditionalVehs!$C$46:$C$91,0),MATCH(N$7,AdditionalVehs!$AA$45:$AK$45,0))</f>
        <v>#REF!</v>
      </c>
      <c r="O821" s="85" t="e">
        <f>#REF!*INDEX(AdditionalVehs!$AA$46:$AK$91,MATCH($C821,AdditionalVehs!$C$46:$C$91,0),MATCH(O$7,AdditionalVehs!$AA$45:$AK$45,0))</f>
        <v>#REF!</v>
      </c>
      <c r="P821" s="86" t="e">
        <f t="shared" si="335"/>
        <v>#REF!</v>
      </c>
      <c r="Q821" s="86" t="e">
        <f t="shared" si="329"/>
        <v>#REF!</v>
      </c>
      <c r="R821" s="86" t="e">
        <f t="shared" si="328"/>
        <v>#REF!</v>
      </c>
      <c r="S821" s="86" t="e">
        <f t="shared" si="317"/>
        <v>#REF!</v>
      </c>
      <c r="T821" s="86" t="e">
        <f t="shared" si="318"/>
        <v>#REF!</v>
      </c>
      <c r="U821" s="86" t="e">
        <f t="shared" si="319"/>
        <v>#REF!</v>
      </c>
      <c r="V821" s="86" t="e">
        <f t="shared" si="320"/>
        <v>#REF!</v>
      </c>
      <c r="W821" s="86" t="e">
        <f t="shared" si="321"/>
        <v>#REF!</v>
      </c>
      <c r="X821" s="86" t="e">
        <f t="shared" si="322"/>
        <v>#REF!</v>
      </c>
      <c r="Y821" s="86" t="e">
        <f t="shared" si="323"/>
        <v>#REF!</v>
      </c>
      <c r="Z821" s="86" t="e">
        <f t="shared" si="324"/>
        <v>#REF!</v>
      </c>
      <c r="AA821" s="39">
        <v>473</v>
      </c>
      <c r="AB821" s="88" t="e">
        <f>AA821*#REF!/$AI$18*10^3</f>
        <v>#REF!</v>
      </c>
      <c r="AC821" s="89" t="e">
        <f>INDEX(AdditionalVehs!$E$46:$N$91,MATCH(C821,AdditionalVehs!$C$46:$C$91),MATCH(D821,AdditionalVehs!$E$45:$N$45))</f>
        <v>#REF!</v>
      </c>
      <c r="AD821" s="89" t="e">
        <f t="shared" si="327"/>
        <v>#REF!</v>
      </c>
      <c r="AE821" s="89" t="e">
        <f>INDEX(AdditionalVehs!$P$46:$Y$91,MATCH(C821,AdditionalVehs!$C$46:$C$91),MATCH(D821,AdditionalVehs!$AA$45:$AJ$45))</f>
        <v>#REF!</v>
      </c>
      <c r="AF821" s="89" t="e">
        <f t="shared" si="331"/>
        <v>#REF!</v>
      </c>
      <c r="AG821" s="89" t="e">
        <f>AdditionalVehs!$C$28</f>
        <v>#REF!</v>
      </c>
    </row>
    <row r="822" spans="1:33" x14ac:dyDescent="0.2">
      <c r="A822" s="91" t="s">
        <v>3015</v>
      </c>
      <c r="B822" s="349" t="s">
        <v>3016</v>
      </c>
      <c r="C822" s="39" t="s">
        <v>3000</v>
      </c>
      <c r="D822" s="39">
        <v>2050</v>
      </c>
      <c r="E822" s="85" t="e">
        <f>#REF!*INDEX(AdditionalVehs!$AA$46:$AK$91,MATCH($C822,AdditionalVehs!$C$46:$C$91,0),MATCH(E$7,AdditionalVehs!$AA$45:$AK$45,0))</f>
        <v>#REF!</v>
      </c>
      <c r="F822" s="85" t="e">
        <f>#REF!*INDEX(AdditionalVehs!$AA$46:$AK$91,MATCH($C822,AdditionalVehs!$C$46:$C$91,0),MATCH(F$7,AdditionalVehs!$AA$45:$AK$45,0))</f>
        <v>#REF!</v>
      </c>
      <c r="G822" s="85" t="e">
        <f>#REF!*INDEX(AdditionalVehs!$AA$46:$AK$91,MATCH($C822,AdditionalVehs!$C$46:$C$91,0),MATCH(G$7,AdditionalVehs!$AA$45:$AK$45,0))</f>
        <v>#REF!</v>
      </c>
      <c r="H822" s="85" t="e">
        <f>#REF!*INDEX(AdditionalVehs!$AA$46:$AK$91,MATCH($C822,AdditionalVehs!$C$46:$C$91,0),MATCH(H$7,AdditionalVehs!$AA$45:$AK$45,0))</f>
        <v>#REF!</v>
      </c>
      <c r="I822" s="85" t="e">
        <f>#REF!*INDEX(AdditionalVehs!$AA$46:$AK$91,MATCH($C822,AdditionalVehs!$C$46:$C$91,0),MATCH(I$7,AdditionalVehs!$AA$45:$AK$45,0))</f>
        <v>#REF!</v>
      </c>
      <c r="J822" s="85" t="e">
        <f>#REF!*INDEX(AdditionalVehs!$AA$46:$AK$91,MATCH($C822,AdditionalVehs!$C$46:$C$91,0),MATCH(J$7,AdditionalVehs!$AA$45:$AK$45,0))</f>
        <v>#REF!</v>
      </c>
      <c r="K822" s="85" t="e">
        <f>#REF!*INDEX(AdditionalVehs!$AA$46:$AK$91,MATCH($C822,AdditionalVehs!$C$46:$C$91,0),MATCH(K$7,AdditionalVehs!$AA$45:$AK$45,0))</f>
        <v>#REF!</v>
      </c>
      <c r="L822" s="85" t="e">
        <f>#REF!*INDEX(AdditionalVehs!$AA$46:$AK$91,MATCH($C822,AdditionalVehs!$C$46:$C$91,0),MATCH(L$7,AdditionalVehs!$AA$45:$AK$45,0))</f>
        <v>#REF!</v>
      </c>
      <c r="M822" s="85" t="e">
        <f>#REF!*INDEX(AdditionalVehs!$AA$46:$AK$91,MATCH($C822,AdditionalVehs!$C$46:$C$91,0),MATCH(M$7,AdditionalVehs!$AA$45:$AK$45,0))</f>
        <v>#REF!</v>
      </c>
      <c r="N822" s="85" t="e">
        <f>#REF!*INDEX(AdditionalVehs!$AA$46:$AK$91,MATCH($C822,AdditionalVehs!$C$46:$C$91,0),MATCH(N$7,AdditionalVehs!$AA$45:$AK$45,0))</f>
        <v>#REF!</v>
      </c>
      <c r="O822" s="85" t="e">
        <f>#REF!*INDEX(AdditionalVehs!$AA$46:$AK$91,MATCH($C822,AdditionalVehs!$C$46:$C$91,0),MATCH(O$7,AdditionalVehs!$AA$45:$AK$45,0))</f>
        <v>#REF!</v>
      </c>
      <c r="P822" s="86" t="e">
        <f t="shared" si="335"/>
        <v>#REF!</v>
      </c>
      <c r="Q822" s="86" t="e">
        <f t="shared" si="329"/>
        <v>#REF!</v>
      </c>
      <c r="R822" s="86" t="e">
        <f t="shared" si="328"/>
        <v>#REF!</v>
      </c>
      <c r="S822" s="86" t="e">
        <f t="shared" si="317"/>
        <v>#REF!</v>
      </c>
      <c r="T822" s="86" t="e">
        <f t="shared" si="318"/>
        <v>#REF!</v>
      </c>
      <c r="U822" s="86" t="e">
        <f t="shared" si="319"/>
        <v>#REF!</v>
      </c>
      <c r="V822" s="86" t="e">
        <f t="shared" si="320"/>
        <v>#REF!</v>
      </c>
      <c r="W822" s="86" t="e">
        <f t="shared" si="321"/>
        <v>#REF!</v>
      </c>
      <c r="X822" s="86" t="e">
        <f t="shared" si="322"/>
        <v>#REF!</v>
      </c>
      <c r="Y822" s="86" t="e">
        <f t="shared" si="323"/>
        <v>#REF!</v>
      </c>
      <c r="Z822" s="86" t="e">
        <f t="shared" si="324"/>
        <v>#REF!</v>
      </c>
      <c r="AA822" s="39">
        <v>473</v>
      </c>
      <c r="AB822" s="88" t="e">
        <f>AA822*#REF!/$AI$18*10^3</f>
        <v>#REF!</v>
      </c>
      <c r="AC822" s="89" t="e">
        <f>INDEX(AdditionalVehs!$E$46:$N$91,MATCH(C822,AdditionalVehs!$C$46:$C$91),MATCH(D822,AdditionalVehs!$E$45:$N$45))</f>
        <v>#REF!</v>
      </c>
      <c r="AD822" s="89" t="e">
        <f t="shared" si="327"/>
        <v>#REF!</v>
      </c>
      <c r="AE822" s="89" t="e">
        <f>INDEX(AdditionalVehs!$P$46:$Y$91,MATCH(C822,AdditionalVehs!$C$46:$C$91),MATCH(D822,AdditionalVehs!$AA$45:$AJ$45))</f>
        <v>#REF!</v>
      </c>
      <c r="AF822" s="89" t="e">
        <f t="shared" si="331"/>
        <v>#REF!</v>
      </c>
      <c r="AG822" s="89" t="e">
        <f>AdditionalVehs!$C$28</f>
        <v>#REF!</v>
      </c>
    </row>
    <row r="823" spans="1:33" x14ac:dyDescent="0.2">
      <c r="A823" s="91" t="s">
        <v>3017</v>
      </c>
      <c r="B823" s="349" t="s">
        <v>3018</v>
      </c>
      <c r="C823" s="39" t="s">
        <v>3019</v>
      </c>
      <c r="D823" s="39">
        <v>2010</v>
      </c>
      <c r="E823" s="85" t="e">
        <f>#REF!*INDEX(AdditionalVehs!$AA$46:$AK$91,MATCH($C823,AdditionalVehs!$C$46:$C$91,0),MATCH(E$7,AdditionalVehs!$AA$45:$AK$45,0))</f>
        <v>#REF!</v>
      </c>
      <c r="F823" s="85" t="e">
        <f>#REF!*INDEX(AdditionalVehs!$AA$46:$AK$91,MATCH($C823,AdditionalVehs!$C$46:$C$91,0),MATCH(F$7,AdditionalVehs!$AA$45:$AK$45,0))</f>
        <v>#REF!</v>
      </c>
      <c r="G823" s="85" t="e">
        <f>#REF!*INDEX(AdditionalVehs!$AA$46:$AK$91,MATCH($C823,AdditionalVehs!$C$46:$C$91,0),MATCH(G$7,AdditionalVehs!$AA$45:$AK$45,0))</f>
        <v>#REF!</v>
      </c>
      <c r="H823" s="85" t="e">
        <f>#REF!*INDEX(AdditionalVehs!$AA$46:$AK$91,MATCH($C823,AdditionalVehs!$C$46:$C$91,0),MATCH(H$7,AdditionalVehs!$AA$45:$AK$45,0))</f>
        <v>#REF!</v>
      </c>
      <c r="I823" s="85" t="e">
        <f>#REF!*INDEX(AdditionalVehs!$AA$46:$AK$91,MATCH($C823,AdditionalVehs!$C$46:$C$91,0),MATCH(I$7,AdditionalVehs!$AA$45:$AK$45,0))</f>
        <v>#REF!</v>
      </c>
      <c r="J823" s="85" t="e">
        <f>#REF!*INDEX(AdditionalVehs!$AA$46:$AK$91,MATCH($C823,AdditionalVehs!$C$46:$C$91,0),MATCH(J$7,AdditionalVehs!$AA$45:$AK$45,0))</f>
        <v>#REF!</v>
      </c>
      <c r="K823" s="85" t="e">
        <f>#REF!*INDEX(AdditionalVehs!$AA$46:$AK$91,MATCH($C823,AdditionalVehs!$C$46:$C$91,0),MATCH(K$7,AdditionalVehs!$AA$45:$AK$45,0))</f>
        <v>#REF!</v>
      </c>
      <c r="L823" s="85" t="e">
        <f>#REF!*INDEX(AdditionalVehs!$AA$46:$AK$91,MATCH($C823,AdditionalVehs!$C$46:$C$91,0),MATCH(L$7,AdditionalVehs!$AA$45:$AK$45,0))</f>
        <v>#REF!</v>
      </c>
      <c r="M823" s="85" t="e">
        <f>#REF!*INDEX(AdditionalVehs!$AA$46:$AK$91,MATCH($C823,AdditionalVehs!$C$46:$C$91,0),MATCH(M$7,AdditionalVehs!$AA$45:$AK$45,0))</f>
        <v>#REF!</v>
      </c>
      <c r="N823" s="85" t="e">
        <f>#REF!*INDEX(AdditionalVehs!$AA$46:$AK$91,MATCH($C823,AdditionalVehs!$C$46:$C$91,0),MATCH(N$7,AdditionalVehs!$AA$45:$AK$45,0))</f>
        <v>#REF!</v>
      </c>
      <c r="O823" s="85" t="e">
        <f>#REF!*INDEX(AdditionalVehs!$AA$46:$AK$91,MATCH($C823,AdditionalVehs!$C$46:$C$91,0),MATCH(O$7,AdditionalVehs!$AA$45:$AK$45,0))</f>
        <v>#REF!</v>
      </c>
      <c r="P823" s="86" t="e">
        <f>E823/$AI$18*10^6</f>
        <v>#REF!</v>
      </c>
      <c r="Q823" s="86" t="e">
        <f t="shared" si="329"/>
        <v>#REF!</v>
      </c>
      <c r="R823" s="86" t="e">
        <f t="shared" si="328"/>
        <v>#REF!</v>
      </c>
      <c r="S823" s="86" t="e">
        <f t="shared" ref="S823:Z838" si="336">H823/$AI$18*10^6</f>
        <v>#REF!</v>
      </c>
      <c r="T823" s="86" t="e">
        <f t="shared" si="336"/>
        <v>#REF!</v>
      </c>
      <c r="U823" s="86" t="e">
        <f t="shared" si="336"/>
        <v>#REF!</v>
      </c>
      <c r="V823" s="86" t="e">
        <f t="shared" si="336"/>
        <v>#REF!</v>
      </c>
      <c r="W823" s="86" t="e">
        <f t="shared" si="336"/>
        <v>#REF!</v>
      </c>
      <c r="X823" s="86" t="e">
        <f t="shared" si="336"/>
        <v>#REF!</v>
      </c>
      <c r="Y823" s="86" t="e">
        <f t="shared" si="336"/>
        <v>#REF!</v>
      </c>
      <c r="Z823" s="86" t="e">
        <f t="shared" si="336"/>
        <v>#REF!</v>
      </c>
      <c r="AA823" s="39">
        <v>500</v>
      </c>
      <c r="AB823" s="88" t="e">
        <f>AA823*#REF!/$AI$18*10^3</f>
        <v>#REF!</v>
      </c>
      <c r="AC823" s="89">
        <f>INDEX(AdditionalVehs!$E$46:$N$91,MATCH(C823,AdditionalVehs!$C$46:$C$91),MATCH(D823,AdditionalVehs!$E$45:$N$45))</f>
        <v>0</v>
      </c>
      <c r="AD823" s="89">
        <f t="shared" si="327"/>
        <v>0</v>
      </c>
      <c r="AE823" s="89">
        <f>INDEX(AdditionalVehs!$P$46:$Y$91,MATCH(C823,AdditionalVehs!$C$46:$C$91),MATCH(D823,AdditionalVehs!$AA$45:$AJ$45))</f>
        <v>0</v>
      </c>
      <c r="AF823" s="89">
        <f t="shared" si="331"/>
        <v>0</v>
      </c>
      <c r="AG823" s="89" t="e">
        <f>AdditionalVehs!$C$28</f>
        <v>#REF!</v>
      </c>
    </row>
    <row r="824" spans="1:33" x14ac:dyDescent="0.2">
      <c r="A824" s="91" t="s">
        <v>1074</v>
      </c>
      <c r="B824" s="349" t="s">
        <v>1075</v>
      </c>
      <c r="C824" s="39" t="s">
        <v>3019</v>
      </c>
      <c r="D824" s="39">
        <v>2015</v>
      </c>
      <c r="E824" s="85" t="e">
        <f>#REF!*INDEX(AdditionalVehs!$AA$46:$AK$91,MATCH($C824,AdditionalVehs!$C$46:$C$91,0),MATCH(E$7,AdditionalVehs!$AA$45:$AK$45,0))</f>
        <v>#REF!</v>
      </c>
      <c r="F824" s="85" t="e">
        <f>#REF!*INDEX(AdditionalVehs!$AA$46:$AK$91,MATCH($C824,AdditionalVehs!$C$46:$C$91,0),MATCH(F$7,AdditionalVehs!$AA$45:$AK$45,0))</f>
        <v>#REF!</v>
      </c>
      <c r="G824" s="85" t="e">
        <f>#REF!*INDEX(AdditionalVehs!$AA$46:$AK$91,MATCH($C824,AdditionalVehs!$C$46:$C$91,0),MATCH(G$7,AdditionalVehs!$AA$45:$AK$45,0))</f>
        <v>#REF!</v>
      </c>
      <c r="H824" s="85" t="e">
        <f>#REF!*INDEX(AdditionalVehs!$AA$46:$AK$91,MATCH($C824,AdditionalVehs!$C$46:$C$91,0),MATCH(H$7,AdditionalVehs!$AA$45:$AK$45,0))</f>
        <v>#REF!</v>
      </c>
      <c r="I824" s="85" t="e">
        <f>#REF!*INDEX(AdditionalVehs!$AA$46:$AK$91,MATCH($C824,AdditionalVehs!$C$46:$C$91,0),MATCH(I$7,AdditionalVehs!$AA$45:$AK$45,0))</f>
        <v>#REF!</v>
      </c>
      <c r="J824" s="85" t="e">
        <f>#REF!*INDEX(AdditionalVehs!$AA$46:$AK$91,MATCH($C824,AdditionalVehs!$C$46:$C$91,0),MATCH(J$7,AdditionalVehs!$AA$45:$AK$45,0))</f>
        <v>#REF!</v>
      </c>
      <c r="K824" s="85" t="e">
        <f>#REF!*INDEX(AdditionalVehs!$AA$46:$AK$91,MATCH($C824,AdditionalVehs!$C$46:$C$91,0),MATCH(K$7,AdditionalVehs!$AA$45:$AK$45,0))</f>
        <v>#REF!</v>
      </c>
      <c r="L824" s="85" t="e">
        <f>#REF!*INDEX(AdditionalVehs!$AA$46:$AK$91,MATCH($C824,AdditionalVehs!$C$46:$C$91,0),MATCH(L$7,AdditionalVehs!$AA$45:$AK$45,0))</f>
        <v>#REF!</v>
      </c>
      <c r="M824" s="85" t="e">
        <f>#REF!*INDEX(AdditionalVehs!$AA$46:$AK$91,MATCH($C824,AdditionalVehs!$C$46:$C$91,0),MATCH(M$7,AdditionalVehs!$AA$45:$AK$45,0))</f>
        <v>#REF!</v>
      </c>
      <c r="N824" s="85" t="e">
        <f>#REF!*INDEX(AdditionalVehs!$AA$46:$AK$91,MATCH($C824,AdditionalVehs!$C$46:$C$91,0),MATCH(N$7,AdditionalVehs!$AA$45:$AK$45,0))</f>
        <v>#REF!</v>
      </c>
      <c r="O824" s="85" t="e">
        <f>#REF!*INDEX(AdditionalVehs!$AA$46:$AK$91,MATCH($C824,AdditionalVehs!$C$46:$C$91,0),MATCH(O$7,AdditionalVehs!$AA$45:$AK$45,0))</f>
        <v>#REF!</v>
      </c>
      <c r="P824" s="86" t="e">
        <f t="shared" ref="P824:P831" si="337">E824/$AI$18*10^6</f>
        <v>#REF!</v>
      </c>
      <c r="Q824" s="86" t="e">
        <f t="shared" si="329"/>
        <v>#REF!</v>
      </c>
      <c r="R824" s="86" t="e">
        <f t="shared" si="328"/>
        <v>#REF!</v>
      </c>
      <c r="S824" s="86" t="e">
        <f t="shared" si="336"/>
        <v>#REF!</v>
      </c>
      <c r="T824" s="86" t="e">
        <f t="shared" si="336"/>
        <v>#REF!</v>
      </c>
      <c r="U824" s="86" t="e">
        <f t="shared" si="336"/>
        <v>#REF!</v>
      </c>
      <c r="V824" s="86" t="e">
        <f t="shared" si="336"/>
        <v>#REF!</v>
      </c>
      <c r="W824" s="86" t="e">
        <f t="shared" si="336"/>
        <v>#REF!</v>
      </c>
      <c r="X824" s="86" t="e">
        <f t="shared" si="336"/>
        <v>#REF!</v>
      </c>
      <c r="Y824" s="86" t="e">
        <f t="shared" si="336"/>
        <v>#REF!</v>
      </c>
      <c r="Z824" s="86" t="e">
        <f t="shared" si="336"/>
        <v>#REF!</v>
      </c>
      <c r="AA824" s="39">
        <v>500</v>
      </c>
      <c r="AB824" s="88" t="e">
        <f>AA824*#REF!/$AI$18*10^3</f>
        <v>#REF!</v>
      </c>
      <c r="AC824" s="89" t="e">
        <f>INDEX(AdditionalVehs!$E$46:$N$91,MATCH(C824,AdditionalVehs!$C$46:$C$91),MATCH(D824,AdditionalVehs!$E$45:$N$45))</f>
        <v>#REF!</v>
      </c>
      <c r="AD824" s="89" t="e">
        <f t="shared" si="327"/>
        <v>#REF!</v>
      </c>
      <c r="AE824" s="89" t="e">
        <f>INDEX(AdditionalVehs!$P$46:$Y$91,MATCH(C824,AdditionalVehs!$C$46:$C$91),MATCH(D824,AdditionalVehs!$AA$45:$AJ$45))</f>
        <v>#REF!</v>
      </c>
      <c r="AF824" s="89" t="e">
        <f t="shared" si="331"/>
        <v>#REF!</v>
      </c>
      <c r="AG824" s="89" t="e">
        <f>AdditionalVehs!$C$28</f>
        <v>#REF!</v>
      </c>
    </row>
    <row r="825" spans="1:33" x14ac:dyDescent="0.2">
      <c r="A825" s="91" t="s">
        <v>3020</v>
      </c>
      <c r="B825" s="349" t="s">
        <v>3021</v>
      </c>
      <c r="C825" s="39" t="s">
        <v>3019</v>
      </c>
      <c r="D825" s="39">
        <v>2020</v>
      </c>
      <c r="E825" s="85" t="e">
        <f>#REF!*INDEX(AdditionalVehs!$AA$46:$AK$91,MATCH($C825,AdditionalVehs!$C$46:$C$91,0),MATCH(E$7,AdditionalVehs!$AA$45:$AK$45,0))</f>
        <v>#REF!</v>
      </c>
      <c r="F825" s="85" t="e">
        <f>#REF!*INDEX(AdditionalVehs!$AA$46:$AK$91,MATCH($C825,AdditionalVehs!$C$46:$C$91,0),MATCH(F$7,AdditionalVehs!$AA$45:$AK$45,0))</f>
        <v>#REF!</v>
      </c>
      <c r="G825" s="85" t="e">
        <f>#REF!*INDEX(AdditionalVehs!$AA$46:$AK$91,MATCH($C825,AdditionalVehs!$C$46:$C$91,0),MATCH(G$7,AdditionalVehs!$AA$45:$AK$45,0))</f>
        <v>#REF!</v>
      </c>
      <c r="H825" s="85" t="e">
        <f>#REF!*INDEX(AdditionalVehs!$AA$46:$AK$91,MATCH($C825,AdditionalVehs!$C$46:$C$91,0),MATCH(H$7,AdditionalVehs!$AA$45:$AK$45,0))</f>
        <v>#REF!</v>
      </c>
      <c r="I825" s="85" t="e">
        <f>#REF!*INDEX(AdditionalVehs!$AA$46:$AK$91,MATCH($C825,AdditionalVehs!$C$46:$C$91,0),MATCH(I$7,AdditionalVehs!$AA$45:$AK$45,0))</f>
        <v>#REF!</v>
      </c>
      <c r="J825" s="85" t="e">
        <f>#REF!*INDEX(AdditionalVehs!$AA$46:$AK$91,MATCH($C825,AdditionalVehs!$C$46:$C$91,0),MATCH(J$7,AdditionalVehs!$AA$45:$AK$45,0))</f>
        <v>#REF!</v>
      </c>
      <c r="K825" s="85" t="e">
        <f>#REF!*INDEX(AdditionalVehs!$AA$46:$AK$91,MATCH($C825,AdditionalVehs!$C$46:$C$91,0),MATCH(K$7,AdditionalVehs!$AA$45:$AK$45,0))</f>
        <v>#REF!</v>
      </c>
      <c r="L825" s="85" t="e">
        <f>#REF!*INDEX(AdditionalVehs!$AA$46:$AK$91,MATCH($C825,AdditionalVehs!$C$46:$C$91,0),MATCH(L$7,AdditionalVehs!$AA$45:$AK$45,0))</f>
        <v>#REF!</v>
      </c>
      <c r="M825" s="85" t="e">
        <f>#REF!*INDEX(AdditionalVehs!$AA$46:$AK$91,MATCH($C825,AdditionalVehs!$C$46:$C$91,0),MATCH(M$7,AdditionalVehs!$AA$45:$AK$45,0))</f>
        <v>#REF!</v>
      </c>
      <c r="N825" s="85" t="e">
        <f>#REF!*INDEX(AdditionalVehs!$AA$46:$AK$91,MATCH($C825,AdditionalVehs!$C$46:$C$91,0),MATCH(N$7,AdditionalVehs!$AA$45:$AK$45,0))</f>
        <v>#REF!</v>
      </c>
      <c r="O825" s="85" t="e">
        <f>#REF!*INDEX(AdditionalVehs!$AA$46:$AK$91,MATCH($C825,AdditionalVehs!$C$46:$C$91,0),MATCH(O$7,AdditionalVehs!$AA$45:$AK$45,0))</f>
        <v>#REF!</v>
      </c>
      <c r="P825" s="86" t="e">
        <f t="shared" si="337"/>
        <v>#REF!</v>
      </c>
      <c r="Q825" s="86" t="e">
        <f t="shared" si="329"/>
        <v>#REF!</v>
      </c>
      <c r="R825" s="86" t="e">
        <f t="shared" si="328"/>
        <v>#REF!</v>
      </c>
      <c r="S825" s="86" t="e">
        <f t="shared" si="336"/>
        <v>#REF!</v>
      </c>
      <c r="T825" s="86" t="e">
        <f t="shared" si="336"/>
        <v>#REF!</v>
      </c>
      <c r="U825" s="86" t="e">
        <f t="shared" si="336"/>
        <v>#REF!</v>
      </c>
      <c r="V825" s="86" t="e">
        <f t="shared" si="336"/>
        <v>#REF!</v>
      </c>
      <c r="W825" s="86" t="e">
        <f t="shared" si="336"/>
        <v>#REF!</v>
      </c>
      <c r="X825" s="86" t="e">
        <f t="shared" si="336"/>
        <v>#REF!</v>
      </c>
      <c r="Y825" s="86" t="e">
        <f t="shared" si="336"/>
        <v>#REF!</v>
      </c>
      <c r="Z825" s="86" t="e">
        <f t="shared" si="336"/>
        <v>#REF!</v>
      </c>
      <c r="AA825" s="39">
        <v>500</v>
      </c>
      <c r="AB825" s="88" t="e">
        <f>AA825*#REF!/$AI$18*10^3</f>
        <v>#REF!</v>
      </c>
      <c r="AC825" s="89" t="e">
        <f>INDEX(AdditionalVehs!$E$46:$N$91,MATCH(C825,AdditionalVehs!$C$46:$C$91),MATCH(D825,AdditionalVehs!$E$45:$N$45))</f>
        <v>#REF!</v>
      </c>
      <c r="AD825" s="89" t="e">
        <f t="shared" si="327"/>
        <v>#REF!</v>
      </c>
      <c r="AE825" s="89" t="e">
        <f>INDEX(AdditionalVehs!$P$46:$Y$91,MATCH(C825,AdditionalVehs!$C$46:$C$91),MATCH(D825,AdditionalVehs!$AA$45:$AJ$45))</f>
        <v>#REF!</v>
      </c>
      <c r="AF825" s="89" t="e">
        <f t="shared" si="331"/>
        <v>#REF!</v>
      </c>
      <c r="AG825" s="89" t="e">
        <f>AdditionalVehs!$C$28</f>
        <v>#REF!</v>
      </c>
    </row>
    <row r="826" spans="1:33" x14ac:dyDescent="0.2">
      <c r="A826" s="91" t="s">
        <v>3022</v>
      </c>
      <c r="B826" s="349" t="s">
        <v>3023</v>
      </c>
      <c r="C826" s="39" t="s">
        <v>3019</v>
      </c>
      <c r="D826" s="39">
        <v>2025</v>
      </c>
      <c r="E826" s="85" t="e">
        <f>#REF!*INDEX(AdditionalVehs!$AA$46:$AK$91,MATCH($C826,AdditionalVehs!$C$46:$C$91,0),MATCH(E$7,AdditionalVehs!$AA$45:$AK$45,0))</f>
        <v>#REF!</v>
      </c>
      <c r="F826" s="85" t="e">
        <f>#REF!*INDEX(AdditionalVehs!$AA$46:$AK$91,MATCH($C826,AdditionalVehs!$C$46:$C$91,0),MATCH(F$7,AdditionalVehs!$AA$45:$AK$45,0))</f>
        <v>#REF!</v>
      </c>
      <c r="G826" s="85" t="e">
        <f>#REF!*INDEX(AdditionalVehs!$AA$46:$AK$91,MATCH($C826,AdditionalVehs!$C$46:$C$91,0),MATCH(G$7,AdditionalVehs!$AA$45:$AK$45,0))</f>
        <v>#REF!</v>
      </c>
      <c r="H826" s="85" t="e">
        <f>#REF!*INDEX(AdditionalVehs!$AA$46:$AK$91,MATCH($C826,AdditionalVehs!$C$46:$C$91,0),MATCH(H$7,AdditionalVehs!$AA$45:$AK$45,0))</f>
        <v>#REF!</v>
      </c>
      <c r="I826" s="85" t="e">
        <f>#REF!*INDEX(AdditionalVehs!$AA$46:$AK$91,MATCH($C826,AdditionalVehs!$C$46:$C$91,0),MATCH(I$7,AdditionalVehs!$AA$45:$AK$45,0))</f>
        <v>#REF!</v>
      </c>
      <c r="J826" s="85" t="e">
        <f>#REF!*INDEX(AdditionalVehs!$AA$46:$AK$91,MATCH($C826,AdditionalVehs!$C$46:$C$91,0),MATCH(J$7,AdditionalVehs!$AA$45:$AK$45,0))</f>
        <v>#REF!</v>
      </c>
      <c r="K826" s="85" t="e">
        <f>#REF!*INDEX(AdditionalVehs!$AA$46:$AK$91,MATCH($C826,AdditionalVehs!$C$46:$C$91,0),MATCH(K$7,AdditionalVehs!$AA$45:$AK$45,0))</f>
        <v>#REF!</v>
      </c>
      <c r="L826" s="85" t="e">
        <f>#REF!*INDEX(AdditionalVehs!$AA$46:$AK$91,MATCH($C826,AdditionalVehs!$C$46:$C$91,0),MATCH(L$7,AdditionalVehs!$AA$45:$AK$45,0))</f>
        <v>#REF!</v>
      </c>
      <c r="M826" s="85" t="e">
        <f>#REF!*INDEX(AdditionalVehs!$AA$46:$AK$91,MATCH($C826,AdditionalVehs!$C$46:$C$91,0),MATCH(M$7,AdditionalVehs!$AA$45:$AK$45,0))</f>
        <v>#REF!</v>
      </c>
      <c r="N826" s="85" t="e">
        <f>#REF!*INDEX(AdditionalVehs!$AA$46:$AK$91,MATCH($C826,AdditionalVehs!$C$46:$C$91,0),MATCH(N$7,AdditionalVehs!$AA$45:$AK$45,0))</f>
        <v>#REF!</v>
      </c>
      <c r="O826" s="85" t="e">
        <f>#REF!*INDEX(AdditionalVehs!$AA$46:$AK$91,MATCH($C826,AdditionalVehs!$C$46:$C$91,0),MATCH(O$7,AdditionalVehs!$AA$45:$AK$45,0))</f>
        <v>#REF!</v>
      </c>
      <c r="P826" s="86" t="e">
        <f t="shared" si="337"/>
        <v>#REF!</v>
      </c>
      <c r="Q826" s="86" t="e">
        <f t="shared" si="329"/>
        <v>#REF!</v>
      </c>
      <c r="R826" s="86" t="e">
        <f t="shared" si="328"/>
        <v>#REF!</v>
      </c>
      <c r="S826" s="86" t="e">
        <f t="shared" si="336"/>
        <v>#REF!</v>
      </c>
      <c r="T826" s="86" t="e">
        <f t="shared" si="336"/>
        <v>#REF!</v>
      </c>
      <c r="U826" s="86" t="e">
        <f t="shared" si="336"/>
        <v>#REF!</v>
      </c>
      <c r="V826" s="86" t="e">
        <f t="shared" si="336"/>
        <v>#REF!</v>
      </c>
      <c r="W826" s="86" t="e">
        <f t="shared" si="336"/>
        <v>#REF!</v>
      </c>
      <c r="X826" s="86" t="e">
        <f t="shared" si="336"/>
        <v>#REF!</v>
      </c>
      <c r="Y826" s="86" t="e">
        <f t="shared" si="336"/>
        <v>#REF!</v>
      </c>
      <c r="Z826" s="86" t="e">
        <f t="shared" si="336"/>
        <v>#REF!</v>
      </c>
      <c r="AA826" s="39">
        <v>500</v>
      </c>
      <c r="AB826" s="88" t="e">
        <f>AA826*#REF!/$AI$18*10^3</f>
        <v>#REF!</v>
      </c>
      <c r="AC826" s="89" t="e">
        <f>INDEX(AdditionalVehs!$E$46:$N$91,MATCH(C826,AdditionalVehs!$C$46:$C$91),MATCH(D826,AdditionalVehs!$E$45:$N$45))</f>
        <v>#REF!</v>
      </c>
      <c r="AD826" s="89" t="e">
        <f t="shared" si="327"/>
        <v>#REF!</v>
      </c>
      <c r="AE826" s="89" t="e">
        <f>INDEX(AdditionalVehs!$P$46:$Y$91,MATCH(C826,AdditionalVehs!$C$46:$C$91),MATCH(D826,AdditionalVehs!$AA$45:$AJ$45))</f>
        <v>#REF!</v>
      </c>
      <c r="AF826" s="89" t="e">
        <f t="shared" si="331"/>
        <v>#REF!</v>
      </c>
      <c r="AG826" s="89" t="e">
        <f>AdditionalVehs!$C$28</f>
        <v>#REF!</v>
      </c>
    </row>
    <row r="827" spans="1:33" x14ac:dyDescent="0.2">
      <c r="A827" s="91" t="s">
        <v>3024</v>
      </c>
      <c r="B827" s="349" t="s">
        <v>3025</v>
      </c>
      <c r="C827" s="39" t="s">
        <v>3019</v>
      </c>
      <c r="D827" s="39">
        <v>2030</v>
      </c>
      <c r="E827" s="85" t="e">
        <f>#REF!*INDEX(AdditionalVehs!$AA$46:$AK$91,MATCH($C827,AdditionalVehs!$C$46:$C$91,0),MATCH(E$7,AdditionalVehs!$AA$45:$AK$45,0))</f>
        <v>#REF!</v>
      </c>
      <c r="F827" s="85" t="e">
        <f>#REF!*INDEX(AdditionalVehs!$AA$46:$AK$91,MATCH($C827,AdditionalVehs!$C$46:$C$91,0),MATCH(F$7,AdditionalVehs!$AA$45:$AK$45,0))</f>
        <v>#REF!</v>
      </c>
      <c r="G827" s="85" t="e">
        <f>#REF!*INDEX(AdditionalVehs!$AA$46:$AK$91,MATCH($C827,AdditionalVehs!$C$46:$C$91,0),MATCH(G$7,AdditionalVehs!$AA$45:$AK$45,0))</f>
        <v>#REF!</v>
      </c>
      <c r="H827" s="85" t="e">
        <f>#REF!*INDEX(AdditionalVehs!$AA$46:$AK$91,MATCH($C827,AdditionalVehs!$C$46:$C$91,0),MATCH(H$7,AdditionalVehs!$AA$45:$AK$45,0))</f>
        <v>#REF!</v>
      </c>
      <c r="I827" s="85" t="e">
        <f>#REF!*INDEX(AdditionalVehs!$AA$46:$AK$91,MATCH($C827,AdditionalVehs!$C$46:$C$91,0),MATCH(I$7,AdditionalVehs!$AA$45:$AK$45,0))</f>
        <v>#REF!</v>
      </c>
      <c r="J827" s="85" t="e">
        <f>#REF!*INDEX(AdditionalVehs!$AA$46:$AK$91,MATCH($C827,AdditionalVehs!$C$46:$C$91,0),MATCH(J$7,AdditionalVehs!$AA$45:$AK$45,0))</f>
        <v>#REF!</v>
      </c>
      <c r="K827" s="85" t="e">
        <f>#REF!*INDEX(AdditionalVehs!$AA$46:$AK$91,MATCH($C827,AdditionalVehs!$C$46:$C$91,0),MATCH(K$7,AdditionalVehs!$AA$45:$AK$45,0))</f>
        <v>#REF!</v>
      </c>
      <c r="L827" s="85" t="e">
        <f>#REF!*INDEX(AdditionalVehs!$AA$46:$AK$91,MATCH($C827,AdditionalVehs!$C$46:$C$91,0),MATCH(L$7,AdditionalVehs!$AA$45:$AK$45,0))</f>
        <v>#REF!</v>
      </c>
      <c r="M827" s="85" t="e">
        <f>#REF!*INDEX(AdditionalVehs!$AA$46:$AK$91,MATCH($C827,AdditionalVehs!$C$46:$C$91,0),MATCH(M$7,AdditionalVehs!$AA$45:$AK$45,0))</f>
        <v>#REF!</v>
      </c>
      <c r="N827" s="85" t="e">
        <f>#REF!*INDEX(AdditionalVehs!$AA$46:$AK$91,MATCH($C827,AdditionalVehs!$C$46:$C$91,0),MATCH(N$7,AdditionalVehs!$AA$45:$AK$45,0))</f>
        <v>#REF!</v>
      </c>
      <c r="O827" s="85" t="e">
        <f>#REF!*INDEX(AdditionalVehs!$AA$46:$AK$91,MATCH($C827,AdditionalVehs!$C$46:$C$91,0),MATCH(O$7,AdditionalVehs!$AA$45:$AK$45,0))</f>
        <v>#REF!</v>
      </c>
      <c r="P827" s="86" t="e">
        <f t="shared" si="337"/>
        <v>#REF!</v>
      </c>
      <c r="Q827" s="86" t="e">
        <f t="shared" si="329"/>
        <v>#REF!</v>
      </c>
      <c r="R827" s="86" t="e">
        <f t="shared" si="328"/>
        <v>#REF!</v>
      </c>
      <c r="S827" s="86" t="e">
        <f t="shared" si="336"/>
        <v>#REF!</v>
      </c>
      <c r="T827" s="86" t="e">
        <f t="shared" si="336"/>
        <v>#REF!</v>
      </c>
      <c r="U827" s="86" t="e">
        <f t="shared" si="336"/>
        <v>#REF!</v>
      </c>
      <c r="V827" s="86" t="e">
        <f t="shared" si="336"/>
        <v>#REF!</v>
      </c>
      <c r="W827" s="86" t="e">
        <f t="shared" si="336"/>
        <v>#REF!</v>
      </c>
      <c r="X827" s="86" t="e">
        <f t="shared" si="336"/>
        <v>#REF!</v>
      </c>
      <c r="Y827" s="86" t="e">
        <f t="shared" si="336"/>
        <v>#REF!</v>
      </c>
      <c r="Z827" s="86" t="e">
        <f t="shared" si="336"/>
        <v>#REF!</v>
      </c>
      <c r="AA827" s="39">
        <v>500</v>
      </c>
      <c r="AB827" s="88" t="e">
        <f>AA827*#REF!/$AI$18*10^3</f>
        <v>#REF!</v>
      </c>
      <c r="AC827" s="89" t="e">
        <f>INDEX(AdditionalVehs!$E$46:$N$91,MATCH(C827,AdditionalVehs!$C$46:$C$91),MATCH(D827,AdditionalVehs!$E$45:$N$45))</f>
        <v>#REF!</v>
      </c>
      <c r="AD827" s="89" t="e">
        <f t="shared" si="327"/>
        <v>#REF!</v>
      </c>
      <c r="AE827" s="89" t="e">
        <f>INDEX(AdditionalVehs!$P$46:$Y$91,MATCH(C827,AdditionalVehs!$C$46:$C$91),MATCH(D827,AdditionalVehs!$AA$45:$AJ$45))</f>
        <v>#REF!</v>
      </c>
      <c r="AF827" s="89" t="e">
        <f t="shared" si="331"/>
        <v>#REF!</v>
      </c>
      <c r="AG827" s="89" t="e">
        <f>AdditionalVehs!$C$28</f>
        <v>#REF!</v>
      </c>
    </row>
    <row r="828" spans="1:33" x14ac:dyDescent="0.2">
      <c r="A828" s="91" t="s">
        <v>3026</v>
      </c>
      <c r="B828" s="349" t="s">
        <v>3027</v>
      </c>
      <c r="C828" s="39" t="s">
        <v>3019</v>
      </c>
      <c r="D828" s="39">
        <v>2035</v>
      </c>
      <c r="E828" s="85" t="e">
        <f>#REF!*INDEX(AdditionalVehs!$AA$46:$AK$91,MATCH($C828,AdditionalVehs!$C$46:$C$91,0),MATCH(E$7,AdditionalVehs!$AA$45:$AK$45,0))</f>
        <v>#REF!</v>
      </c>
      <c r="F828" s="85" t="e">
        <f>#REF!*INDEX(AdditionalVehs!$AA$46:$AK$91,MATCH($C828,AdditionalVehs!$C$46:$C$91,0),MATCH(F$7,AdditionalVehs!$AA$45:$AK$45,0))</f>
        <v>#REF!</v>
      </c>
      <c r="G828" s="85" t="e">
        <f>#REF!*INDEX(AdditionalVehs!$AA$46:$AK$91,MATCH($C828,AdditionalVehs!$C$46:$C$91,0),MATCH(G$7,AdditionalVehs!$AA$45:$AK$45,0))</f>
        <v>#REF!</v>
      </c>
      <c r="H828" s="85" t="e">
        <f>#REF!*INDEX(AdditionalVehs!$AA$46:$AK$91,MATCH($C828,AdditionalVehs!$C$46:$C$91,0),MATCH(H$7,AdditionalVehs!$AA$45:$AK$45,0))</f>
        <v>#REF!</v>
      </c>
      <c r="I828" s="85" t="e">
        <f>#REF!*INDEX(AdditionalVehs!$AA$46:$AK$91,MATCH($C828,AdditionalVehs!$C$46:$C$91,0),MATCH(I$7,AdditionalVehs!$AA$45:$AK$45,0))</f>
        <v>#REF!</v>
      </c>
      <c r="J828" s="85" t="e">
        <f>#REF!*INDEX(AdditionalVehs!$AA$46:$AK$91,MATCH($C828,AdditionalVehs!$C$46:$C$91,0),MATCH(J$7,AdditionalVehs!$AA$45:$AK$45,0))</f>
        <v>#REF!</v>
      </c>
      <c r="K828" s="85" t="e">
        <f>#REF!*INDEX(AdditionalVehs!$AA$46:$AK$91,MATCH($C828,AdditionalVehs!$C$46:$C$91,0),MATCH(K$7,AdditionalVehs!$AA$45:$AK$45,0))</f>
        <v>#REF!</v>
      </c>
      <c r="L828" s="85" t="e">
        <f>#REF!*INDEX(AdditionalVehs!$AA$46:$AK$91,MATCH($C828,AdditionalVehs!$C$46:$C$91,0),MATCH(L$7,AdditionalVehs!$AA$45:$AK$45,0))</f>
        <v>#REF!</v>
      </c>
      <c r="M828" s="85" t="e">
        <f>#REF!*INDEX(AdditionalVehs!$AA$46:$AK$91,MATCH($C828,AdditionalVehs!$C$46:$C$91,0),MATCH(M$7,AdditionalVehs!$AA$45:$AK$45,0))</f>
        <v>#REF!</v>
      </c>
      <c r="N828" s="85" t="e">
        <f>#REF!*INDEX(AdditionalVehs!$AA$46:$AK$91,MATCH($C828,AdditionalVehs!$C$46:$C$91,0),MATCH(N$7,AdditionalVehs!$AA$45:$AK$45,0))</f>
        <v>#REF!</v>
      </c>
      <c r="O828" s="85" t="e">
        <f>#REF!*INDEX(AdditionalVehs!$AA$46:$AK$91,MATCH($C828,AdditionalVehs!$C$46:$C$91,0),MATCH(O$7,AdditionalVehs!$AA$45:$AK$45,0))</f>
        <v>#REF!</v>
      </c>
      <c r="P828" s="86" t="e">
        <f t="shared" si="337"/>
        <v>#REF!</v>
      </c>
      <c r="Q828" s="86" t="e">
        <f t="shared" si="329"/>
        <v>#REF!</v>
      </c>
      <c r="R828" s="86" t="e">
        <f t="shared" si="328"/>
        <v>#REF!</v>
      </c>
      <c r="S828" s="86" t="e">
        <f t="shared" si="336"/>
        <v>#REF!</v>
      </c>
      <c r="T828" s="86" t="e">
        <f t="shared" si="336"/>
        <v>#REF!</v>
      </c>
      <c r="U828" s="86" t="e">
        <f t="shared" si="336"/>
        <v>#REF!</v>
      </c>
      <c r="V828" s="86" t="e">
        <f t="shared" si="336"/>
        <v>#REF!</v>
      </c>
      <c r="W828" s="86" t="e">
        <f t="shared" si="336"/>
        <v>#REF!</v>
      </c>
      <c r="X828" s="86" t="e">
        <f t="shared" si="336"/>
        <v>#REF!</v>
      </c>
      <c r="Y828" s="86" t="e">
        <f t="shared" si="336"/>
        <v>#REF!</v>
      </c>
      <c r="Z828" s="86" t="e">
        <f t="shared" si="336"/>
        <v>#REF!</v>
      </c>
      <c r="AA828" s="39">
        <v>500</v>
      </c>
      <c r="AB828" s="88" t="e">
        <f>AA828*#REF!/$AI$18*10^3</f>
        <v>#REF!</v>
      </c>
      <c r="AC828" s="89" t="e">
        <f>INDEX(AdditionalVehs!$E$46:$N$91,MATCH(C828,AdditionalVehs!$C$46:$C$91),MATCH(D828,AdditionalVehs!$E$45:$N$45))</f>
        <v>#REF!</v>
      </c>
      <c r="AD828" s="89" t="e">
        <f t="shared" si="327"/>
        <v>#REF!</v>
      </c>
      <c r="AE828" s="89" t="e">
        <f>INDEX(AdditionalVehs!$P$46:$Y$91,MATCH(C828,AdditionalVehs!$C$46:$C$91),MATCH(D828,AdditionalVehs!$AA$45:$AJ$45))</f>
        <v>#REF!</v>
      </c>
      <c r="AF828" s="89" t="e">
        <f t="shared" si="331"/>
        <v>#REF!</v>
      </c>
      <c r="AG828" s="89" t="e">
        <f>AdditionalVehs!$C$28</f>
        <v>#REF!</v>
      </c>
    </row>
    <row r="829" spans="1:33" x14ac:dyDescent="0.2">
      <c r="A829" s="91" t="s">
        <v>3028</v>
      </c>
      <c r="B829" s="349" t="s">
        <v>3029</v>
      </c>
      <c r="C829" s="39" t="s">
        <v>3019</v>
      </c>
      <c r="D829" s="39">
        <v>2040</v>
      </c>
      <c r="E829" s="85" t="e">
        <f>#REF!*INDEX(AdditionalVehs!$AA$46:$AK$91,MATCH($C829,AdditionalVehs!$C$46:$C$91,0),MATCH(E$7,AdditionalVehs!$AA$45:$AK$45,0))</f>
        <v>#REF!</v>
      </c>
      <c r="F829" s="85" t="e">
        <f>#REF!*INDEX(AdditionalVehs!$AA$46:$AK$91,MATCH($C829,AdditionalVehs!$C$46:$C$91,0),MATCH(F$7,AdditionalVehs!$AA$45:$AK$45,0))</f>
        <v>#REF!</v>
      </c>
      <c r="G829" s="85" t="e">
        <f>#REF!*INDEX(AdditionalVehs!$AA$46:$AK$91,MATCH($C829,AdditionalVehs!$C$46:$C$91,0),MATCH(G$7,AdditionalVehs!$AA$45:$AK$45,0))</f>
        <v>#REF!</v>
      </c>
      <c r="H829" s="85" t="e">
        <f>#REF!*INDEX(AdditionalVehs!$AA$46:$AK$91,MATCH($C829,AdditionalVehs!$C$46:$C$91,0),MATCH(H$7,AdditionalVehs!$AA$45:$AK$45,0))</f>
        <v>#REF!</v>
      </c>
      <c r="I829" s="85" t="e">
        <f>#REF!*INDEX(AdditionalVehs!$AA$46:$AK$91,MATCH($C829,AdditionalVehs!$C$46:$C$91,0),MATCH(I$7,AdditionalVehs!$AA$45:$AK$45,0))</f>
        <v>#REF!</v>
      </c>
      <c r="J829" s="85" t="e">
        <f>#REF!*INDEX(AdditionalVehs!$AA$46:$AK$91,MATCH($C829,AdditionalVehs!$C$46:$C$91,0),MATCH(J$7,AdditionalVehs!$AA$45:$AK$45,0))</f>
        <v>#REF!</v>
      </c>
      <c r="K829" s="85" t="e">
        <f>#REF!*INDEX(AdditionalVehs!$AA$46:$AK$91,MATCH($C829,AdditionalVehs!$C$46:$C$91,0),MATCH(K$7,AdditionalVehs!$AA$45:$AK$45,0))</f>
        <v>#REF!</v>
      </c>
      <c r="L829" s="85" t="e">
        <f>#REF!*INDEX(AdditionalVehs!$AA$46:$AK$91,MATCH($C829,AdditionalVehs!$C$46:$C$91,0),MATCH(L$7,AdditionalVehs!$AA$45:$AK$45,0))</f>
        <v>#REF!</v>
      </c>
      <c r="M829" s="85" t="e">
        <f>#REF!*INDEX(AdditionalVehs!$AA$46:$AK$91,MATCH($C829,AdditionalVehs!$C$46:$C$91,0),MATCH(M$7,AdditionalVehs!$AA$45:$AK$45,0))</f>
        <v>#REF!</v>
      </c>
      <c r="N829" s="85" t="e">
        <f>#REF!*INDEX(AdditionalVehs!$AA$46:$AK$91,MATCH($C829,AdditionalVehs!$C$46:$C$91,0),MATCH(N$7,AdditionalVehs!$AA$45:$AK$45,0))</f>
        <v>#REF!</v>
      </c>
      <c r="O829" s="85" t="e">
        <f>#REF!*INDEX(AdditionalVehs!$AA$46:$AK$91,MATCH($C829,AdditionalVehs!$C$46:$C$91,0),MATCH(O$7,AdditionalVehs!$AA$45:$AK$45,0))</f>
        <v>#REF!</v>
      </c>
      <c r="P829" s="86" t="e">
        <f t="shared" si="337"/>
        <v>#REF!</v>
      </c>
      <c r="Q829" s="86" t="e">
        <f t="shared" si="329"/>
        <v>#REF!</v>
      </c>
      <c r="R829" s="86" t="e">
        <f t="shared" si="328"/>
        <v>#REF!</v>
      </c>
      <c r="S829" s="86" t="e">
        <f t="shared" si="336"/>
        <v>#REF!</v>
      </c>
      <c r="T829" s="86" t="e">
        <f t="shared" si="336"/>
        <v>#REF!</v>
      </c>
      <c r="U829" s="86" t="e">
        <f t="shared" si="336"/>
        <v>#REF!</v>
      </c>
      <c r="V829" s="86" t="e">
        <f t="shared" si="336"/>
        <v>#REF!</v>
      </c>
      <c r="W829" s="86" t="e">
        <f t="shared" si="336"/>
        <v>#REF!</v>
      </c>
      <c r="X829" s="86" t="e">
        <f t="shared" si="336"/>
        <v>#REF!</v>
      </c>
      <c r="Y829" s="86" t="e">
        <f t="shared" si="336"/>
        <v>#REF!</v>
      </c>
      <c r="Z829" s="86" t="e">
        <f t="shared" si="336"/>
        <v>#REF!</v>
      </c>
      <c r="AA829" s="39">
        <v>500</v>
      </c>
      <c r="AB829" s="88" t="e">
        <f>AA829*#REF!/$AI$18*10^3</f>
        <v>#REF!</v>
      </c>
      <c r="AC829" s="89" t="e">
        <f>INDEX(AdditionalVehs!$E$46:$N$91,MATCH(C829,AdditionalVehs!$C$46:$C$91),MATCH(D829,AdditionalVehs!$E$45:$N$45))</f>
        <v>#REF!</v>
      </c>
      <c r="AD829" s="89" t="e">
        <f t="shared" si="327"/>
        <v>#REF!</v>
      </c>
      <c r="AE829" s="89" t="e">
        <f>INDEX(AdditionalVehs!$P$46:$Y$91,MATCH(C829,AdditionalVehs!$C$46:$C$91),MATCH(D829,AdditionalVehs!$AA$45:$AJ$45))</f>
        <v>#REF!</v>
      </c>
      <c r="AF829" s="89" t="e">
        <f t="shared" si="331"/>
        <v>#REF!</v>
      </c>
      <c r="AG829" s="89" t="e">
        <f>AdditionalVehs!$C$28</f>
        <v>#REF!</v>
      </c>
    </row>
    <row r="830" spans="1:33" x14ac:dyDescent="0.2">
      <c r="A830" s="91" t="s">
        <v>3030</v>
      </c>
      <c r="B830" s="349" t="s">
        <v>3031</v>
      </c>
      <c r="C830" s="39" t="s">
        <v>3019</v>
      </c>
      <c r="D830" s="39">
        <v>2045</v>
      </c>
      <c r="E830" s="85" t="e">
        <f>#REF!*INDEX(AdditionalVehs!$AA$46:$AK$91,MATCH($C830,AdditionalVehs!$C$46:$C$91,0),MATCH(E$7,AdditionalVehs!$AA$45:$AK$45,0))</f>
        <v>#REF!</v>
      </c>
      <c r="F830" s="85" t="e">
        <f>#REF!*INDEX(AdditionalVehs!$AA$46:$AK$91,MATCH($C830,AdditionalVehs!$C$46:$C$91,0),MATCH(F$7,AdditionalVehs!$AA$45:$AK$45,0))</f>
        <v>#REF!</v>
      </c>
      <c r="G830" s="85" t="e">
        <f>#REF!*INDEX(AdditionalVehs!$AA$46:$AK$91,MATCH($C830,AdditionalVehs!$C$46:$C$91,0),MATCH(G$7,AdditionalVehs!$AA$45:$AK$45,0))</f>
        <v>#REF!</v>
      </c>
      <c r="H830" s="85" t="e">
        <f>#REF!*INDEX(AdditionalVehs!$AA$46:$AK$91,MATCH($C830,AdditionalVehs!$C$46:$C$91,0),MATCH(H$7,AdditionalVehs!$AA$45:$AK$45,0))</f>
        <v>#REF!</v>
      </c>
      <c r="I830" s="85" t="e">
        <f>#REF!*INDEX(AdditionalVehs!$AA$46:$AK$91,MATCH($C830,AdditionalVehs!$C$46:$C$91,0),MATCH(I$7,AdditionalVehs!$AA$45:$AK$45,0))</f>
        <v>#REF!</v>
      </c>
      <c r="J830" s="85" t="e">
        <f>#REF!*INDEX(AdditionalVehs!$AA$46:$AK$91,MATCH($C830,AdditionalVehs!$C$46:$C$91,0),MATCH(J$7,AdditionalVehs!$AA$45:$AK$45,0))</f>
        <v>#REF!</v>
      </c>
      <c r="K830" s="85" t="e">
        <f>#REF!*INDEX(AdditionalVehs!$AA$46:$AK$91,MATCH($C830,AdditionalVehs!$C$46:$C$91,0),MATCH(K$7,AdditionalVehs!$AA$45:$AK$45,0))</f>
        <v>#REF!</v>
      </c>
      <c r="L830" s="85" t="e">
        <f>#REF!*INDEX(AdditionalVehs!$AA$46:$AK$91,MATCH($C830,AdditionalVehs!$C$46:$C$91,0),MATCH(L$7,AdditionalVehs!$AA$45:$AK$45,0))</f>
        <v>#REF!</v>
      </c>
      <c r="M830" s="85" t="e">
        <f>#REF!*INDEX(AdditionalVehs!$AA$46:$AK$91,MATCH($C830,AdditionalVehs!$C$46:$C$91,0),MATCH(M$7,AdditionalVehs!$AA$45:$AK$45,0))</f>
        <v>#REF!</v>
      </c>
      <c r="N830" s="85" t="e">
        <f>#REF!*INDEX(AdditionalVehs!$AA$46:$AK$91,MATCH($C830,AdditionalVehs!$C$46:$C$91,0),MATCH(N$7,AdditionalVehs!$AA$45:$AK$45,0))</f>
        <v>#REF!</v>
      </c>
      <c r="O830" s="85" t="e">
        <f>#REF!*INDEX(AdditionalVehs!$AA$46:$AK$91,MATCH($C830,AdditionalVehs!$C$46:$C$91,0),MATCH(O$7,AdditionalVehs!$AA$45:$AK$45,0))</f>
        <v>#REF!</v>
      </c>
      <c r="P830" s="86" t="e">
        <f t="shared" si="337"/>
        <v>#REF!</v>
      </c>
      <c r="Q830" s="86" t="e">
        <f t="shared" si="329"/>
        <v>#REF!</v>
      </c>
      <c r="R830" s="86" t="e">
        <f t="shared" si="328"/>
        <v>#REF!</v>
      </c>
      <c r="S830" s="86" t="e">
        <f t="shared" si="336"/>
        <v>#REF!</v>
      </c>
      <c r="T830" s="86" t="e">
        <f t="shared" si="336"/>
        <v>#REF!</v>
      </c>
      <c r="U830" s="86" t="e">
        <f t="shared" si="336"/>
        <v>#REF!</v>
      </c>
      <c r="V830" s="86" t="e">
        <f t="shared" si="336"/>
        <v>#REF!</v>
      </c>
      <c r="W830" s="86" t="e">
        <f t="shared" si="336"/>
        <v>#REF!</v>
      </c>
      <c r="X830" s="86" t="e">
        <f t="shared" si="336"/>
        <v>#REF!</v>
      </c>
      <c r="Y830" s="86" t="e">
        <f t="shared" si="336"/>
        <v>#REF!</v>
      </c>
      <c r="Z830" s="86" t="e">
        <f t="shared" si="336"/>
        <v>#REF!</v>
      </c>
      <c r="AA830" s="39">
        <v>500</v>
      </c>
      <c r="AB830" s="88" t="e">
        <f>AA830*#REF!/$AI$18*10^3</f>
        <v>#REF!</v>
      </c>
      <c r="AC830" s="89" t="e">
        <f>INDEX(AdditionalVehs!$E$46:$N$91,MATCH(C830,AdditionalVehs!$C$46:$C$91),MATCH(D830,AdditionalVehs!$E$45:$N$45))</f>
        <v>#REF!</v>
      </c>
      <c r="AD830" s="89" t="e">
        <f t="shared" si="327"/>
        <v>#REF!</v>
      </c>
      <c r="AE830" s="89" t="e">
        <f>INDEX(AdditionalVehs!$P$46:$Y$91,MATCH(C830,AdditionalVehs!$C$46:$C$91),MATCH(D830,AdditionalVehs!$AA$45:$AJ$45))</f>
        <v>#REF!</v>
      </c>
      <c r="AF830" s="89" t="e">
        <f t="shared" si="331"/>
        <v>#REF!</v>
      </c>
      <c r="AG830" s="89" t="e">
        <f>AdditionalVehs!$C$28</f>
        <v>#REF!</v>
      </c>
    </row>
    <row r="831" spans="1:33" x14ac:dyDescent="0.2">
      <c r="A831" s="91" t="s">
        <v>3032</v>
      </c>
      <c r="B831" s="349" t="s">
        <v>3033</v>
      </c>
      <c r="C831" s="39" t="s">
        <v>3019</v>
      </c>
      <c r="D831" s="39">
        <v>2050</v>
      </c>
      <c r="E831" s="85" t="e">
        <f>#REF!*INDEX(AdditionalVehs!$AA$46:$AK$91,MATCH($C831,AdditionalVehs!$C$46:$C$91,0),MATCH(E$7,AdditionalVehs!$AA$45:$AK$45,0))</f>
        <v>#REF!</v>
      </c>
      <c r="F831" s="85" t="e">
        <f>#REF!*INDEX(AdditionalVehs!$AA$46:$AK$91,MATCH($C831,AdditionalVehs!$C$46:$C$91,0),MATCH(F$7,AdditionalVehs!$AA$45:$AK$45,0))</f>
        <v>#REF!</v>
      </c>
      <c r="G831" s="85" t="e">
        <f>#REF!*INDEX(AdditionalVehs!$AA$46:$AK$91,MATCH($C831,AdditionalVehs!$C$46:$C$91,0),MATCH(G$7,AdditionalVehs!$AA$45:$AK$45,0))</f>
        <v>#REF!</v>
      </c>
      <c r="H831" s="85" t="e">
        <f>#REF!*INDEX(AdditionalVehs!$AA$46:$AK$91,MATCH($C831,AdditionalVehs!$C$46:$C$91,0),MATCH(H$7,AdditionalVehs!$AA$45:$AK$45,0))</f>
        <v>#REF!</v>
      </c>
      <c r="I831" s="85" t="e">
        <f>#REF!*INDEX(AdditionalVehs!$AA$46:$AK$91,MATCH($C831,AdditionalVehs!$C$46:$C$91,0),MATCH(I$7,AdditionalVehs!$AA$45:$AK$45,0))</f>
        <v>#REF!</v>
      </c>
      <c r="J831" s="85" t="e">
        <f>#REF!*INDEX(AdditionalVehs!$AA$46:$AK$91,MATCH($C831,AdditionalVehs!$C$46:$C$91,0),MATCH(J$7,AdditionalVehs!$AA$45:$AK$45,0))</f>
        <v>#REF!</v>
      </c>
      <c r="K831" s="85" t="e">
        <f>#REF!*INDEX(AdditionalVehs!$AA$46:$AK$91,MATCH($C831,AdditionalVehs!$C$46:$C$91,0),MATCH(K$7,AdditionalVehs!$AA$45:$AK$45,0))</f>
        <v>#REF!</v>
      </c>
      <c r="L831" s="85" t="e">
        <f>#REF!*INDEX(AdditionalVehs!$AA$46:$AK$91,MATCH($C831,AdditionalVehs!$C$46:$C$91,0),MATCH(L$7,AdditionalVehs!$AA$45:$AK$45,0))</f>
        <v>#REF!</v>
      </c>
      <c r="M831" s="85" t="e">
        <f>#REF!*INDEX(AdditionalVehs!$AA$46:$AK$91,MATCH($C831,AdditionalVehs!$C$46:$C$91,0),MATCH(M$7,AdditionalVehs!$AA$45:$AK$45,0))</f>
        <v>#REF!</v>
      </c>
      <c r="N831" s="85" t="e">
        <f>#REF!*INDEX(AdditionalVehs!$AA$46:$AK$91,MATCH($C831,AdditionalVehs!$C$46:$C$91,0),MATCH(N$7,AdditionalVehs!$AA$45:$AK$45,0))</f>
        <v>#REF!</v>
      </c>
      <c r="O831" s="85" t="e">
        <f>#REF!*INDEX(AdditionalVehs!$AA$46:$AK$91,MATCH($C831,AdditionalVehs!$C$46:$C$91,0),MATCH(O$7,AdditionalVehs!$AA$45:$AK$45,0))</f>
        <v>#REF!</v>
      </c>
      <c r="P831" s="86" t="e">
        <f t="shared" si="337"/>
        <v>#REF!</v>
      </c>
      <c r="Q831" s="86" t="e">
        <f t="shared" si="329"/>
        <v>#REF!</v>
      </c>
      <c r="R831" s="86" t="e">
        <f t="shared" si="328"/>
        <v>#REF!</v>
      </c>
      <c r="S831" s="86" t="e">
        <f t="shared" si="336"/>
        <v>#REF!</v>
      </c>
      <c r="T831" s="86" t="e">
        <f t="shared" si="336"/>
        <v>#REF!</v>
      </c>
      <c r="U831" s="86" t="e">
        <f t="shared" si="336"/>
        <v>#REF!</v>
      </c>
      <c r="V831" s="86" t="e">
        <f t="shared" si="336"/>
        <v>#REF!</v>
      </c>
      <c r="W831" s="86" t="e">
        <f t="shared" si="336"/>
        <v>#REF!</v>
      </c>
      <c r="X831" s="86" t="e">
        <f t="shared" si="336"/>
        <v>#REF!</v>
      </c>
      <c r="Y831" s="86" t="e">
        <f t="shared" si="336"/>
        <v>#REF!</v>
      </c>
      <c r="Z831" s="86" t="e">
        <f t="shared" si="336"/>
        <v>#REF!</v>
      </c>
      <c r="AA831" s="39">
        <v>500</v>
      </c>
      <c r="AB831" s="88" t="e">
        <f>AA831*#REF!/$AI$18*10^3</f>
        <v>#REF!</v>
      </c>
      <c r="AC831" s="89" t="e">
        <f>INDEX(AdditionalVehs!$E$46:$N$91,MATCH(C831,AdditionalVehs!$C$46:$C$91),MATCH(D831,AdditionalVehs!$E$45:$N$45))</f>
        <v>#REF!</v>
      </c>
      <c r="AD831" s="89" t="e">
        <f t="shared" si="327"/>
        <v>#REF!</v>
      </c>
      <c r="AE831" s="89" t="e">
        <f>INDEX(AdditionalVehs!$P$46:$Y$91,MATCH(C831,AdditionalVehs!$C$46:$C$91),MATCH(D831,AdditionalVehs!$AA$45:$AJ$45))</f>
        <v>#REF!</v>
      </c>
      <c r="AF831" s="89" t="e">
        <f t="shared" si="331"/>
        <v>#REF!</v>
      </c>
      <c r="AG831" s="89" t="e">
        <f>AdditionalVehs!$C$28</f>
        <v>#REF!</v>
      </c>
    </row>
    <row r="832" spans="1:33" x14ac:dyDescent="0.2">
      <c r="A832" s="91" t="s">
        <v>1076</v>
      </c>
      <c r="B832" s="349" t="s">
        <v>3034</v>
      </c>
      <c r="C832" s="39" t="s">
        <v>3035</v>
      </c>
      <c r="D832" s="39">
        <v>2010</v>
      </c>
      <c r="E832" s="85" t="e">
        <f>#REF!*INDEX(AdditionalVehs!$AA$46:$AK$91,MATCH($C832,AdditionalVehs!$C$46:$C$91,0),MATCH(E$7,AdditionalVehs!$AA$45:$AK$45,0))</f>
        <v>#REF!</v>
      </c>
      <c r="F832" s="85" t="e">
        <f>#REF!*INDEX(AdditionalVehs!$AA$46:$AK$91,MATCH($C832,AdditionalVehs!$C$46:$C$91,0),MATCH(F$7,AdditionalVehs!$AA$45:$AK$45,0))</f>
        <v>#REF!</v>
      </c>
      <c r="G832" s="85" t="e">
        <f>#REF!*INDEX(AdditionalVehs!$AA$46:$AK$91,MATCH($C832,AdditionalVehs!$C$46:$C$91,0),MATCH(G$7,AdditionalVehs!$AA$45:$AK$45,0))</f>
        <v>#REF!</v>
      </c>
      <c r="H832" s="85" t="e">
        <f>#REF!*INDEX(AdditionalVehs!$AA$46:$AK$91,MATCH($C832,AdditionalVehs!$C$46:$C$91,0),MATCH(H$7,AdditionalVehs!$AA$45:$AK$45,0))</f>
        <v>#REF!</v>
      </c>
      <c r="I832" s="85" t="e">
        <f>#REF!*INDEX(AdditionalVehs!$AA$46:$AK$91,MATCH($C832,AdditionalVehs!$C$46:$C$91,0),MATCH(I$7,AdditionalVehs!$AA$45:$AK$45,0))</f>
        <v>#REF!</v>
      </c>
      <c r="J832" s="85" t="e">
        <f>#REF!*INDEX(AdditionalVehs!$AA$46:$AK$91,MATCH($C832,AdditionalVehs!$C$46:$C$91,0),MATCH(J$7,AdditionalVehs!$AA$45:$AK$45,0))</f>
        <v>#REF!</v>
      </c>
      <c r="K832" s="85" t="e">
        <f>#REF!*INDEX(AdditionalVehs!$AA$46:$AK$91,MATCH($C832,AdditionalVehs!$C$46:$C$91,0),MATCH(K$7,AdditionalVehs!$AA$45:$AK$45,0))</f>
        <v>#REF!</v>
      </c>
      <c r="L832" s="85" t="e">
        <f>#REF!*INDEX(AdditionalVehs!$AA$46:$AK$91,MATCH($C832,AdditionalVehs!$C$46:$C$91,0),MATCH(L$7,AdditionalVehs!$AA$45:$AK$45,0))</f>
        <v>#REF!</v>
      </c>
      <c r="M832" s="85" t="e">
        <f>#REF!*INDEX(AdditionalVehs!$AA$46:$AK$91,MATCH($C832,AdditionalVehs!$C$46:$C$91,0),MATCH(M$7,AdditionalVehs!$AA$45:$AK$45,0))</f>
        <v>#REF!</v>
      </c>
      <c r="N832" s="85" t="e">
        <f>#REF!*INDEX(AdditionalVehs!$AA$46:$AK$91,MATCH($C832,AdditionalVehs!$C$46:$C$91,0),MATCH(N$7,AdditionalVehs!$AA$45:$AK$45,0))</f>
        <v>#REF!</v>
      </c>
      <c r="O832" s="85" t="e">
        <f>#REF!*INDEX(AdditionalVehs!$AA$46:$AK$91,MATCH($C832,AdditionalVehs!$C$46:$C$91,0),MATCH(O$7,AdditionalVehs!$AA$45:$AK$45,0))</f>
        <v>#REF!</v>
      </c>
      <c r="P832" s="86" t="e">
        <f>E832/$AI$18*10^6</f>
        <v>#REF!</v>
      </c>
      <c r="Q832" s="86" t="e">
        <f t="shared" si="329"/>
        <v>#REF!</v>
      </c>
      <c r="R832" s="86" t="e">
        <f t="shared" si="328"/>
        <v>#REF!</v>
      </c>
      <c r="S832" s="86" t="e">
        <f t="shared" si="336"/>
        <v>#REF!</v>
      </c>
      <c r="T832" s="86" t="e">
        <f t="shared" si="336"/>
        <v>#REF!</v>
      </c>
      <c r="U832" s="86" t="e">
        <f t="shared" si="336"/>
        <v>#REF!</v>
      </c>
      <c r="V832" s="86" t="e">
        <f t="shared" si="336"/>
        <v>#REF!</v>
      </c>
      <c r="W832" s="86" t="e">
        <f t="shared" si="336"/>
        <v>#REF!</v>
      </c>
      <c r="X832" s="86" t="e">
        <f t="shared" si="336"/>
        <v>#REF!</v>
      </c>
      <c r="Y832" s="86" t="e">
        <f t="shared" si="336"/>
        <v>#REF!</v>
      </c>
      <c r="Z832" s="86" t="e">
        <f t="shared" si="336"/>
        <v>#REF!</v>
      </c>
      <c r="AA832" s="39">
        <v>473</v>
      </c>
      <c r="AB832" s="88" t="e">
        <f>AA832*#REF!/$AI$18*10^3</f>
        <v>#REF!</v>
      </c>
      <c r="AC832" s="89" t="e">
        <f>INDEX(AdditionalVehs!$E$46:$N$91,MATCH(C832,AdditionalVehs!$C$46:$C$91),MATCH(D832,AdditionalVehs!$E$45:$N$45))</f>
        <v>#REF!</v>
      </c>
      <c r="AD832" s="89" t="e">
        <f t="shared" si="327"/>
        <v>#REF!</v>
      </c>
      <c r="AE832" s="89" t="e">
        <f>INDEX(AdditionalVehs!$P$46:$Y$91,MATCH(C832,AdditionalVehs!$C$46:$C$91),MATCH(D832,AdditionalVehs!$AA$45:$AJ$45))</f>
        <v>#REF!</v>
      </c>
      <c r="AF832" s="89" t="e">
        <f t="shared" si="331"/>
        <v>#REF!</v>
      </c>
      <c r="AG832" s="89" t="e">
        <f>AdditionalVehs!$C$28</f>
        <v>#REF!</v>
      </c>
    </row>
    <row r="833" spans="1:33" x14ac:dyDescent="0.2">
      <c r="A833" s="91" t="s">
        <v>3036</v>
      </c>
      <c r="B833" s="349" t="s">
        <v>3037</v>
      </c>
      <c r="C833" s="39" t="s">
        <v>3035</v>
      </c>
      <c r="D833" s="39">
        <v>2015</v>
      </c>
      <c r="E833" s="85" t="e">
        <f>#REF!*INDEX(AdditionalVehs!$AA$46:$AK$91,MATCH($C833,AdditionalVehs!$C$46:$C$91,0),MATCH(E$7,AdditionalVehs!$AA$45:$AK$45,0))</f>
        <v>#REF!</v>
      </c>
      <c r="F833" s="85" t="e">
        <f>#REF!*INDEX(AdditionalVehs!$AA$46:$AK$91,MATCH($C833,AdditionalVehs!$C$46:$C$91,0),MATCH(F$7,AdditionalVehs!$AA$45:$AK$45,0))</f>
        <v>#REF!</v>
      </c>
      <c r="G833" s="85" t="e">
        <f>#REF!*INDEX(AdditionalVehs!$AA$46:$AK$91,MATCH($C833,AdditionalVehs!$C$46:$C$91,0),MATCH(G$7,AdditionalVehs!$AA$45:$AK$45,0))</f>
        <v>#REF!</v>
      </c>
      <c r="H833" s="85" t="e">
        <f>#REF!*INDEX(AdditionalVehs!$AA$46:$AK$91,MATCH($C833,AdditionalVehs!$C$46:$C$91,0),MATCH(H$7,AdditionalVehs!$AA$45:$AK$45,0))</f>
        <v>#REF!</v>
      </c>
      <c r="I833" s="85" t="e">
        <f>#REF!*INDEX(AdditionalVehs!$AA$46:$AK$91,MATCH($C833,AdditionalVehs!$C$46:$C$91,0),MATCH(I$7,AdditionalVehs!$AA$45:$AK$45,0))</f>
        <v>#REF!</v>
      </c>
      <c r="J833" s="85" t="e">
        <f>#REF!*INDEX(AdditionalVehs!$AA$46:$AK$91,MATCH($C833,AdditionalVehs!$C$46:$C$91,0),MATCH(J$7,AdditionalVehs!$AA$45:$AK$45,0))</f>
        <v>#REF!</v>
      </c>
      <c r="K833" s="85" t="e">
        <f>#REF!*INDEX(AdditionalVehs!$AA$46:$AK$91,MATCH($C833,AdditionalVehs!$C$46:$C$91,0),MATCH(K$7,AdditionalVehs!$AA$45:$AK$45,0))</f>
        <v>#REF!</v>
      </c>
      <c r="L833" s="85" t="e">
        <f>#REF!*INDEX(AdditionalVehs!$AA$46:$AK$91,MATCH($C833,AdditionalVehs!$C$46:$C$91,0),MATCH(L$7,AdditionalVehs!$AA$45:$AK$45,0))</f>
        <v>#REF!</v>
      </c>
      <c r="M833" s="85" t="e">
        <f>#REF!*INDEX(AdditionalVehs!$AA$46:$AK$91,MATCH($C833,AdditionalVehs!$C$46:$C$91,0),MATCH(M$7,AdditionalVehs!$AA$45:$AK$45,0))</f>
        <v>#REF!</v>
      </c>
      <c r="N833" s="85" t="e">
        <f>#REF!*INDEX(AdditionalVehs!$AA$46:$AK$91,MATCH($C833,AdditionalVehs!$C$46:$C$91,0),MATCH(N$7,AdditionalVehs!$AA$45:$AK$45,0))</f>
        <v>#REF!</v>
      </c>
      <c r="O833" s="85" t="e">
        <f>#REF!*INDEX(AdditionalVehs!$AA$46:$AK$91,MATCH($C833,AdditionalVehs!$C$46:$C$91,0),MATCH(O$7,AdditionalVehs!$AA$45:$AK$45,0))</f>
        <v>#REF!</v>
      </c>
      <c r="P833" s="86" t="e">
        <f t="shared" ref="P833:P840" si="338">E833/$AI$18*10^6</f>
        <v>#REF!</v>
      </c>
      <c r="Q833" s="86" t="e">
        <f t="shared" si="329"/>
        <v>#REF!</v>
      </c>
      <c r="R833" s="86" t="e">
        <f t="shared" si="328"/>
        <v>#REF!</v>
      </c>
      <c r="S833" s="86" t="e">
        <f t="shared" si="336"/>
        <v>#REF!</v>
      </c>
      <c r="T833" s="86" t="e">
        <f t="shared" si="336"/>
        <v>#REF!</v>
      </c>
      <c r="U833" s="86" t="e">
        <f t="shared" si="336"/>
        <v>#REF!</v>
      </c>
      <c r="V833" s="86" t="e">
        <f t="shared" si="336"/>
        <v>#REF!</v>
      </c>
      <c r="W833" s="86" t="e">
        <f t="shared" si="336"/>
        <v>#REF!</v>
      </c>
      <c r="X833" s="86" t="e">
        <f t="shared" si="336"/>
        <v>#REF!</v>
      </c>
      <c r="Y833" s="86" t="e">
        <f t="shared" si="336"/>
        <v>#REF!</v>
      </c>
      <c r="Z833" s="86" t="e">
        <f t="shared" si="336"/>
        <v>#REF!</v>
      </c>
      <c r="AA833" s="39">
        <v>473</v>
      </c>
      <c r="AB833" s="88" t="e">
        <f>AA833*#REF!/$AI$18*10^3</f>
        <v>#REF!</v>
      </c>
      <c r="AC833" s="89" t="e">
        <f>INDEX(AdditionalVehs!$E$46:$N$91,MATCH(C833,AdditionalVehs!$C$46:$C$91),MATCH(D833,AdditionalVehs!$E$45:$N$45))</f>
        <v>#DIV/0!</v>
      </c>
      <c r="AD833" s="89" t="e">
        <f t="shared" si="327"/>
        <v>#DIV/0!</v>
      </c>
      <c r="AE833" s="89" t="e">
        <f>INDEX(AdditionalVehs!$P$46:$Y$91,MATCH(C833,AdditionalVehs!$C$46:$C$91),MATCH(D833,AdditionalVehs!$AA$45:$AJ$45))</f>
        <v>#DIV/0!</v>
      </c>
      <c r="AF833" s="89" t="e">
        <f t="shared" si="331"/>
        <v>#DIV/0!</v>
      </c>
      <c r="AG833" s="89" t="e">
        <f>AdditionalVehs!$C$28</f>
        <v>#REF!</v>
      </c>
    </row>
    <row r="834" spans="1:33" x14ac:dyDescent="0.2">
      <c r="A834" s="91" t="s">
        <v>3038</v>
      </c>
      <c r="B834" s="349" t="s">
        <v>3039</v>
      </c>
      <c r="C834" s="39" t="s">
        <v>3035</v>
      </c>
      <c r="D834" s="39">
        <v>2020</v>
      </c>
      <c r="E834" s="85" t="e">
        <f>#REF!*INDEX(AdditionalVehs!$AA$46:$AK$91,MATCH($C834,AdditionalVehs!$C$46:$C$91,0),MATCH(E$7,AdditionalVehs!$AA$45:$AK$45,0))</f>
        <v>#REF!</v>
      </c>
      <c r="F834" s="85" t="e">
        <f>#REF!*INDEX(AdditionalVehs!$AA$46:$AK$91,MATCH($C834,AdditionalVehs!$C$46:$C$91,0),MATCH(F$7,AdditionalVehs!$AA$45:$AK$45,0))</f>
        <v>#REF!</v>
      </c>
      <c r="G834" s="85" t="e">
        <f>#REF!*INDEX(AdditionalVehs!$AA$46:$AK$91,MATCH($C834,AdditionalVehs!$C$46:$C$91,0),MATCH(G$7,AdditionalVehs!$AA$45:$AK$45,0))</f>
        <v>#REF!</v>
      </c>
      <c r="H834" s="85" t="e">
        <f>#REF!*INDEX(AdditionalVehs!$AA$46:$AK$91,MATCH($C834,AdditionalVehs!$C$46:$C$91,0),MATCH(H$7,AdditionalVehs!$AA$45:$AK$45,0))</f>
        <v>#REF!</v>
      </c>
      <c r="I834" s="85" t="e">
        <f>#REF!*INDEX(AdditionalVehs!$AA$46:$AK$91,MATCH($C834,AdditionalVehs!$C$46:$C$91,0),MATCH(I$7,AdditionalVehs!$AA$45:$AK$45,0))</f>
        <v>#REF!</v>
      </c>
      <c r="J834" s="85" t="e">
        <f>#REF!*INDEX(AdditionalVehs!$AA$46:$AK$91,MATCH($C834,AdditionalVehs!$C$46:$C$91,0),MATCH(J$7,AdditionalVehs!$AA$45:$AK$45,0))</f>
        <v>#REF!</v>
      </c>
      <c r="K834" s="85" t="e">
        <f>#REF!*INDEX(AdditionalVehs!$AA$46:$AK$91,MATCH($C834,AdditionalVehs!$C$46:$C$91,0),MATCH(K$7,AdditionalVehs!$AA$45:$AK$45,0))</f>
        <v>#REF!</v>
      </c>
      <c r="L834" s="85" t="e">
        <f>#REF!*INDEX(AdditionalVehs!$AA$46:$AK$91,MATCH($C834,AdditionalVehs!$C$46:$C$91,0),MATCH(L$7,AdditionalVehs!$AA$45:$AK$45,0))</f>
        <v>#REF!</v>
      </c>
      <c r="M834" s="85" t="e">
        <f>#REF!*INDEX(AdditionalVehs!$AA$46:$AK$91,MATCH($C834,AdditionalVehs!$C$46:$C$91,0),MATCH(M$7,AdditionalVehs!$AA$45:$AK$45,0))</f>
        <v>#REF!</v>
      </c>
      <c r="N834" s="85" t="e">
        <f>#REF!*INDEX(AdditionalVehs!$AA$46:$AK$91,MATCH($C834,AdditionalVehs!$C$46:$C$91,0),MATCH(N$7,AdditionalVehs!$AA$45:$AK$45,0))</f>
        <v>#REF!</v>
      </c>
      <c r="O834" s="85" t="e">
        <f>#REF!*INDEX(AdditionalVehs!$AA$46:$AK$91,MATCH($C834,AdditionalVehs!$C$46:$C$91,0),MATCH(O$7,AdditionalVehs!$AA$45:$AK$45,0))</f>
        <v>#REF!</v>
      </c>
      <c r="P834" s="86" t="e">
        <f t="shared" si="338"/>
        <v>#REF!</v>
      </c>
      <c r="Q834" s="86" t="e">
        <f t="shared" si="329"/>
        <v>#REF!</v>
      </c>
      <c r="R834" s="86" t="e">
        <f t="shared" si="328"/>
        <v>#REF!</v>
      </c>
      <c r="S834" s="86" t="e">
        <f t="shared" si="336"/>
        <v>#REF!</v>
      </c>
      <c r="T834" s="86" t="e">
        <f t="shared" si="336"/>
        <v>#REF!</v>
      </c>
      <c r="U834" s="86" t="e">
        <f t="shared" si="336"/>
        <v>#REF!</v>
      </c>
      <c r="V834" s="86" t="e">
        <f t="shared" si="336"/>
        <v>#REF!</v>
      </c>
      <c r="W834" s="86" t="e">
        <f t="shared" si="336"/>
        <v>#REF!</v>
      </c>
      <c r="X834" s="86" t="e">
        <f t="shared" si="336"/>
        <v>#REF!</v>
      </c>
      <c r="Y834" s="86" t="e">
        <f t="shared" si="336"/>
        <v>#REF!</v>
      </c>
      <c r="Z834" s="86" t="e">
        <f t="shared" si="336"/>
        <v>#REF!</v>
      </c>
      <c r="AA834" s="39">
        <v>473</v>
      </c>
      <c r="AB834" s="88" t="e">
        <f>AA834*#REF!/$AI$18*10^3</f>
        <v>#REF!</v>
      </c>
      <c r="AC834" s="89" t="e">
        <f>INDEX(AdditionalVehs!$E$46:$N$91,MATCH(C834,AdditionalVehs!$C$46:$C$91),MATCH(D834,AdditionalVehs!$E$45:$N$45))</f>
        <v>#REF!</v>
      </c>
      <c r="AD834" s="89" t="e">
        <f t="shared" ref="AD834:AD858" si="339">AC834/($AI$11*$AI$15*10 ^ 9)</f>
        <v>#REF!</v>
      </c>
      <c r="AE834" s="89" t="e">
        <f>INDEX(AdditionalVehs!$P$46:$Y$91,MATCH(C834,AdditionalVehs!$C$46:$C$91),MATCH(D834,AdditionalVehs!$AA$45:$AJ$45))</f>
        <v>#REF!</v>
      </c>
      <c r="AF834" s="89" t="e">
        <f t="shared" si="331"/>
        <v>#REF!</v>
      </c>
      <c r="AG834" s="89" t="e">
        <f>AdditionalVehs!$C$28</f>
        <v>#REF!</v>
      </c>
    </row>
    <row r="835" spans="1:33" x14ac:dyDescent="0.2">
      <c r="A835" s="91" t="s">
        <v>3040</v>
      </c>
      <c r="B835" s="349" t="s">
        <v>3041</v>
      </c>
      <c r="C835" s="39" t="s">
        <v>3035</v>
      </c>
      <c r="D835" s="39">
        <v>2025</v>
      </c>
      <c r="E835" s="85" t="e">
        <f>#REF!*INDEX(AdditionalVehs!$AA$46:$AK$91,MATCH($C835,AdditionalVehs!$C$46:$C$91,0),MATCH(E$7,AdditionalVehs!$AA$45:$AK$45,0))</f>
        <v>#REF!</v>
      </c>
      <c r="F835" s="85" t="e">
        <f>#REF!*INDEX(AdditionalVehs!$AA$46:$AK$91,MATCH($C835,AdditionalVehs!$C$46:$C$91,0),MATCH(F$7,AdditionalVehs!$AA$45:$AK$45,0))</f>
        <v>#REF!</v>
      </c>
      <c r="G835" s="85" t="e">
        <f>#REF!*INDEX(AdditionalVehs!$AA$46:$AK$91,MATCH($C835,AdditionalVehs!$C$46:$C$91,0),MATCH(G$7,AdditionalVehs!$AA$45:$AK$45,0))</f>
        <v>#REF!</v>
      </c>
      <c r="H835" s="85" t="e">
        <f>#REF!*INDEX(AdditionalVehs!$AA$46:$AK$91,MATCH($C835,AdditionalVehs!$C$46:$C$91,0),MATCH(H$7,AdditionalVehs!$AA$45:$AK$45,0))</f>
        <v>#REF!</v>
      </c>
      <c r="I835" s="85" t="e">
        <f>#REF!*INDEX(AdditionalVehs!$AA$46:$AK$91,MATCH($C835,AdditionalVehs!$C$46:$C$91,0),MATCH(I$7,AdditionalVehs!$AA$45:$AK$45,0))</f>
        <v>#REF!</v>
      </c>
      <c r="J835" s="85" t="e">
        <f>#REF!*INDEX(AdditionalVehs!$AA$46:$AK$91,MATCH($C835,AdditionalVehs!$C$46:$C$91,0),MATCH(J$7,AdditionalVehs!$AA$45:$AK$45,0))</f>
        <v>#REF!</v>
      </c>
      <c r="K835" s="85" t="e">
        <f>#REF!*INDEX(AdditionalVehs!$AA$46:$AK$91,MATCH($C835,AdditionalVehs!$C$46:$C$91,0),MATCH(K$7,AdditionalVehs!$AA$45:$AK$45,0))</f>
        <v>#REF!</v>
      </c>
      <c r="L835" s="85" t="e">
        <f>#REF!*INDEX(AdditionalVehs!$AA$46:$AK$91,MATCH($C835,AdditionalVehs!$C$46:$C$91,0),MATCH(L$7,AdditionalVehs!$AA$45:$AK$45,0))</f>
        <v>#REF!</v>
      </c>
      <c r="M835" s="85" t="e">
        <f>#REF!*INDEX(AdditionalVehs!$AA$46:$AK$91,MATCH($C835,AdditionalVehs!$C$46:$C$91,0),MATCH(M$7,AdditionalVehs!$AA$45:$AK$45,0))</f>
        <v>#REF!</v>
      </c>
      <c r="N835" s="85" t="e">
        <f>#REF!*INDEX(AdditionalVehs!$AA$46:$AK$91,MATCH($C835,AdditionalVehs!$C$46:$C$91,0),MATCH(N$7,AdditionalVehs!$AA$45:$AK$45,0))</f>
        <v>#REF!</v>
      </c>
      <c r="O835" s="85" t="e">
        <f>#REF!*INDEX(AdditionalVehs!$AA$46:$AK$91,MATCH($C835,AdditionalVehs!$C$46:$C$91,0),MATCH(O$7,AdditionalVehs!$AA$45:$AK$45,0))</f>
        <v>#REF!</v>
      </c>
      <c r="P835" s="86" t="e">
        <f t="shared" si="338"/>
        <v>#REF!</v>
      </c>
      <c r="Q835" s="86" t="e">
        <f t="shared" si="329"/>
        <v>#REF!</v>
      </c>
      <c r="R835" s="86" t="e">
        <f t="shared" si="328"/>
        <v>#REF!</v>
      </c>
      <c r="S835" s="86" t="e">
        <f t="shared" si="336"/>
        <v>#REF!</v>
      </c>
      <c r="T835" s="86" t="e">
        <f t="shared" si="336"/>
        <v>#REF!</v>
      </c>
      <c r="U835" s="86" t="e">
        <f t="shared" si="336"/>
        <v>#REF!</v>
      </c>
      <c r="V835" s="86" t="e">
        <f t="shared" si="336"/>
        <v>#REF!</v>
      </c>
      <c r="W835" s="86" t="e">
        <f t="shared" si="336"/>
        <v>#REF!</v>
      </c>
      <c r="X835" s="86" t="e">
        <f t="shared" si="336"/>
        <v>#REF!</v>
      </c>
      <c r="Y835" s="86" t="e">
        <f t="shared" si="336"/>
        <v>#REF!</v>
      </c>
      <c r="Z835" s="86" t="e">
        <f t="shared" si="336"/>
        <v>#REF!</v>
      </c>
      <c r="AA835" s="39">
        <v>473</v>
      </c>
      <c r="AB835" s="88" t="e">
        <f>AA835*#REF!/$AI$18*10^3</f>
        <v>#REF!</v>
      </c>
      <c r="AC835" s="89" t="e">
        <f>INDEX(AdditionalVehs!$E$46:$N$91,MATCH(C835,AdditionalVehs!$C$46:$C$91),MATCH(D835,AdditionalVehs!$E$45:$N$45))</f>
        <v>#REF!</v>
      </c>
      <c r="AD835" s="89" t="e">
        <f t="shared" si="339"/>
        <v>#REF!</v>
      </c>
      <c r="AE835" s="89" t="e">
        <f>INDEX(AdditionalVehs!$P$46:$Y$91,MATCH(C835,AdditionalVehs!$C$46:$C$91),MATCH(D835,AdditionalVehs!$AA$45:$AJ$45))</f>
        <v>#REF!</v>
      </c>
      <c r="AF835" s="89" t="e">
        <f t="shared" si="331"/>
        <v>#REF!</v>
      </c>
      <c r="AG835" s="89" t="e">
        <f>AdditionalVehs!$C$28</f>
        <v>#REF!</v>
      </c>
    </row>
    <row r="836" spans="1:33" x14ac:dyDescent="0.2">
      <c r="A836" s="91" t="s">
        <v>3042</v>
      </c>
      <c r="B836" s="349" t="s">
        <v>3043</v>
      </c>
      <c r="C836" s="39" t="s">
        <v>3035</v>
      </c>
      <c r="D836" s="39">
        <v>2030</v>
      </c>
      <c r="E836" s="85" t="e">
        <f>#REF!*INDEX(AdditionalVehs!$AA$46:$AK$91,MATCH($C836,AdditionalVehs!$C$46:$C$91,0),MATCH(E$7,AdditionalVehs!$AA$45:$AK$45,0))</f>
        <v>#REF!</v>
      </c>
      <c r="F836" s="85" t="e">
        <f>#REF!*INDEX(AdditionalVehs!$AA$46:$AK$91,MATCH($C836,AdditionalVehs!$C$46:$C$91,0),MATCH(F$7,AdditionalVehs!$AA$45:$AK$45,0))</f>
        <v>#REF!</v>
      </c>
      <c r="G836" s="85" t="e">
        <f>#REF!*INDEX(AdditionalVehs!$AA$46:$AK$91,MATCH($C836,AdditionalVehs!$C$46:$C$91,0),MATCH(G$7,AdditionalVehs!$AA$45:$AK$45,0))</f>
        <v>#REF!</v>
      </c>
      <c r="H836" s="85" t="e">
        <f>#REF!*INDEX(AdditionalVehs!$AA$46:$AK$91,MATCH($C836,AdditionalVehs!$C$46:$C$91,0),MATCH(H$7,AdditionalVehs!$AA$45:$AK$45,0))</f>
        <v>#REF!</v>
      </c>
      <c r="I836" s="85" t="e">
        <f>#REF!*INDEX(AdditionalVehs!$AA$46:$AK$91,MATCH($C836,AdditionalVehs!$C$46:$C$91,0),MATCH(I$7,AdditionalVehs!$AA$45:$AK$45,0))</f>
        <v>#REF!</v>
      </c>
      <c r="J836" s="85" t="e">
        <f>#REF!*INDEX(AdditionalVehs!$AA$46:$AK$91,MATCH($C836,AdditionalVehs!$C$46:$C$91,0),MATCH(J$7,AdditionalVehs!$AA$45:$AK$45,0))</f>
        <v>#REF!</v>
      </c>
      <c r="K836" s="85" t="e">
        <f>#REF!*INDEX(AdditionalVehs!$AA$46:$AK$91,MATCH($C836,AdditionalVehs!$C$46:$C$91,0),MATCH(K$7,AdditionalVehs!$AA$45:$AK$45,0))</f>
        <v>#REF!</v>
      </c>
      <c r="L836" s="85" t="e">
        <f>#REF!*INDEX(AdditionalVehs!$AA$46:$AK$91,MATCH($C836,AdditionalVehs!$C$46:$C$91,0),MATCH(L$7,AdditionalVehs!$AA$45:$AK$45,0))</f>
        <v>#REF!</v>
      </c>
      <c r="M836" s="85" t="e">
        <f>#REF!*INDEX(AdditionalVehs!$AA$46:$AK$91,MATCH($C836,AdditionalVehs!$C$46:$C$91,0),MATCH(M$7,AdditionalVehs!$AA$45:$AK$45,0))</f>
        <v>#REF!</v>
      </c>
      <c r="N836" s="85" t="e">
        <f>#REF!*INDEX(AdditionalVehs!$AA$46:$AK$91,MATCH($C836,AdditionalVehs!$C$46:$C$91,0),MATCH(N$7,AdditionalVehs!$AA$45:$AK$45,0))</f>
        <v>#REF!</v>
      </c>
      <c r="O836" s="85" t="e">
        <f>#REF!*INDEX(AdditionalVehs!$AA$46:$AK$91,MATCH($C836,AdditionalVehs!$C$46:$C$91,0),MATCH(O$7,AdditionalVehs!$AA$45:$AK$45,0))</f>
        <v>#REF!</v>
      </c>
      <c r="P836" s="86" t="e">
        <f t="shared" si="338"/>
        <v>#REF!</v>
      </c>
      <c r="Q836" s="86" t="e">
        <f t="shared" si="329"/>
        <v>#REF!</v>
      </c>
      <c r="R836" s="86" t="e">
        <f t="shared" ref="R836:R858" si="340">G836/$AI$18*10^6</f>
        <v>#REF!</v>
      </c>
      <c r="S836" s="86" t="e">
        <f t="shared" si="336"/>
        <v>#REF!</v>
      </c>
      <c r="T836" s="86" t="e">
        <f t="shared" si="336"/>
        <v>#REF!</v>
      </c>
      <c r="U836" s="86" t="e">
        <f t="shared" si="336"/>
        <v>#REF!</v>
      </c>
      <c r="V836" s="86" t="e">
        <f t="shared" si="336"/>
        <v>#REF!</v>
      </c>
      <c r="W836" s="86" t="e">
        <f t="shared" si="336"/>
        <v>#REF!</v>
      </c>
      <c r="X836" s="86" t="e">
        <f t="shared" si="336"/>
        <v>#REF!</v>
      </c>
      <c r="Y836" s="86" t="e">
        <f t="shared" si="336"/>
        <v>#REF!</v>
      </c>
      <c r="Z836" s="86" t="e">
        <f t="shared" si="336"/>
        <v>#REF!</v>
      </c>
      <c r="AA836" s="39">
        <v>473</v>
      </c>
      <c r="AB836" s="88" t="e">
        <f>AA836*#REF!/$AI$18*10^3</f>
        <v>#REF!</v>
      </c>
      <c r="AC836" s="89" t="e">
        <f>INDEX(AdditionalVehs!$E$46:$N$91,MATCH(C836,AdditionalVehs!$C$46:$C$91),MATCH(D836,AdditionalVehs!$E$45:$N$45))</f>
        <v>#REF!</v>
      </c>
      <c r="AD836" s="89" t="e">
        <f t="shared" si="339"/>
        <v>#REF!</v>
      </c>
      <c r="AE836" s="89" t="e">
        <f>INDEX(AdditionalVehs!$P$46:$Y$91,MATCH(C836,AdditionalVehs!$C$46:$C$91),MATCH(D836,AdditionalVehs!$AA$45:$AJ$45))</f>
        <v>#REF!</v>
      </c>
      <c r="AF836" s="89" t="e">
        <f t="shared" si="331"/>
        <v>#REF!</v>
      </c>
      <c r="AG836" s="89" t="e">
        <f>AdditionalVehs!$C$28</f>
        <v>#REF!</v>
      </c>
    </row>
    <row r="837" spans="1:33" x14ac:dyDescent="0.2">
      <c r="A837" s="91" t="s">
        <v>3044</v>
      </c>
      <c r="B837" s="349" t="s">
        <v>3045</v>
      </c>
      <c r="C837" s="39" t="s">
        <v>3035</v>
      </c>
      <c r="D837" s="39">
        <v>2035</v>
      </c>
      <c r="E837" s="85" t="e">
        <f>#REF!*INDEX(AdditionalVehs!$AA$46:$AK$91,MATCH($C837,AdditionalVehs!$C$46:$C$91,0),MATCH(E$7,AdditionalVehs!$AA$45:$AK$45,0))</f>
        <v>#REF!</v>
      </c>
      <c r="F837" s="85" t="e">
        <f>#REF!*INDEX(AdditionalVehs!$AA$46:$AK$91,MATCH($C837,AdditionalVehs!$C$46:$C$91,0),MATCH(F$7,AdditionalVehs!$AA$45:$AK$45,0))</f>
        <v>#REF!</v>
      </c>
      <c r="G837" s="85" t="e">
        <f>#REF!*INDEX(AdditionalVehs!$AA$46:$AK$91,MATCH($C837,AdditionalVehs!$C$46:$C$91,0),MATCH(G$7,AdditionalVehs!$AA$45:$AK$45,0))</f>
        <v>#REF!</v>
      </c>
      <c r="H837" s="85" t="e">
        <f>#REF!*INDEX(AdditionalVehs!$AA$46:$AK$91,MATCH($C837,AdditionalVehs!$C$46:$C$91,0),MATCH(H$7,AdditionalVehs!$AA$45:$AK$45,0))</f>
        <v>#REF!</v>
      </c>
      <c r="I837" s="85" t="e">
        <f>#REF!*INDEX(AdditionalVehs!$AA$46:$AK$91,MATCH($C837,AdditionalVehs!$C$46:$C$91,0),MATCH(I$7,AdditionalVehs!$AA$45:$AK$45,0))</f>
        <v>#REF!</v>
      </c>
      <c r="J837" s="85" t="e">
        <f>#REF!*INDEX(AdditionalVehs!$AA$46:$AK$91,MATCH($C837,AdditionalVehs!$C$46:$C$91,0),MATCH(J$7,AdditionalVehs!$AA$45:$AK$45,0))</f>
        <v>#REF!</v>
      </c>
      <c r="K837" s="85" t="e">
        <f>#REF!*INDEX(AdditionalVehs!$AA$46:$AK$91,MATCH($C837,AdditionalVehs!$C$46:$C$91,0),MATCH(K$7,AdditionalVehs!$AA$45:$AK$45,0))</f>
        <v>#REF!</v>
      </c>
      <c r="L837" s="85" t="e">
        <f>#REF!*INDEX(AdditionalVehs!$AA$46:$AK$91,MATCH($C837,AdditionalVehs!$C$46:$C$91,0),MATCH(L$7,AdditionalVehs!$AA$45:$AK$45,0))</f>
        <v>#REF!</v>
      </c>
      <c r="M837" s="85" t="e">
        <f>#REF!*INDEX(AdditionalVehs!$AA$46:$AK$91,MATCH($C837,AdditionalVehs!$C$46:$C$91,0),MATCH(M$7,AdditionalVehs!$AA$45:$AK$45,0))</f>
        <v>#REF!</v>
      </c>
      <c r="N837" s="85" t="e">
        <f>#REF!*INDEX(AdditionalVehs!$AA$46:$AK$91,MATCH($C837,AdditionalVehs!$C$46:$C$91,0),MATCH(N$7,AdditionalVehs!$AA$45:$AK$45,0))</f>
        <v>#REF!</v>
      </c>
      <c r="O837" s="85" t="e">
        <f>#REF!*INDEX(AdditionalVehs!$AA$46:$AK$91,MATCH($C837,AdditionalVehs!$C$46:$C$91,0),MATCH(O$7,AdditionalVehs!$AA$45:$AK$45,0))</f>
        <v>#REF!</v>
      </c>
      <c r="P837" s="86" t="e">
        <f t="shared" si="338"/>
        <v>#REF!</v>
      </c>
      <c r="Q837" s="86" t="e">
        <f t="shared" si="329"/>
        <v>#REF!</v>
      </c>
      <c r="R837" s="86" t="e">
        <f t="shared" si="340"/>
        <v>#REF!</v>
      </c>
      <c r="S837" s="86" t="e">
        <f t="shared" si="336"/>
        <v>#REF!</v>
      </c>
      <c r="T837" s="86" t="e">
        <f t="shared" si="336"/>
        <v>#REF!</v>
      </c>
      <c r="U837" s="86" t="e">
        <f t="shared" si="336"/>
        <v>#REF!</v>
      </c>
      <c r="V837" s="86" t="e">
        <f t="shared" si="336"/>
        <v>#REF!</v>
      </c>
      <c r="W837" s="86" t="e">
        <f t="shared" si="336"/>
        <v>#REF!</v>
      </c>
      <c r="X837" s="86" t="e">
        <f t="shared" si="336"/>
        <v>#REF!</v>
      </c>
      <c r="Y837" s="86" t="e">
        <f t="shared" si="336"/>
        <v>#REF!</v>
      </c>
      <c r="Z837" s="86" t="e">
        <f t="shared" si="336"/>
        <v>#REF!</v>
      </c>
      <c r="AA837" s="39">
        <v>473</v>
      </c>
      <c r="AB837" s="88" t="e">
        <f>AA837*#REF!/$AI$18*10^3</f>
        <v>#REF!</v>
      </c>
      <c r="AC837" s="89" t="e">
        <f>INDEX(AdditionalVehs!$E$46:$N$91,MATCH(C837,AdditionalVehs!$C$46:$C$91),MATCH(D837,AdditionalVehs!$E$45:$N$45))</f>
        <v>#REF!</v>
      </c>
      <c r="AD837" s="89" t="e">
        <f t="shared" si="339"/>
        <v>#REF!</v>
      </c>
      <c r="AE837" s="89" t="e">
        <f>INDEX(AdditionalVehs!$P$46:$Y$91,MATCH(C837,AdditionalVehs!$C$46:$C$91),MATCH(D837,AdditionalVehs!$AA$45:$AJ$45))</f>
        <v>#REF!</v>
      </c>
      <c r="AF837" s="89" t="e">
        <f t="shared" si="331"/>
        <v>#REF!</v>
      </c>
      <c r="AG837" s="89" t="e">
        <f>AdditionalVehs!$C$28</f>
        <v>#REF!</v>
      </c>
    </row>
    <row r="838" spans="1:33" x14ac:dyDescent="0.2">
      <c r="A838" s="91" t="s">
        <v>3046</v>
      </c>
      <c r="B838" s="349" t="s">
        <v>3047</v>
      </c>
      <c r="C838" s="39" t="s">
        <v>3035</v>
      </c>
      <c r="D838" s="39">
        <v>2040</v>
      </c>
      <c r="E838" s="85" t="e">
        <f>#REF!*INDEX(AdditionalVehs!$AA$46:$AK$91,MATCH($C838,AdditionalVehs!$C$46:$C$91,0),MATCH(E$7,AdditionalVehs!$AA$45:$AK$45,0))</f>
        <v>#REF!</v>
      </c>
      <c r="F838" s="85" t="e">
        <f>#REF!*INDEX(AdditionalVehs!$AA$46:$AK$91,MATCH($C838,AdditionalVehs!$C$46:$C$91,0),MATCH(F$7,AdditionalVehs!$AA$45:$AK$45,0))</f>
        <v>#REF!</v>
      </c>
      <c r="G838" s="85" t="e">
        <f>#REF!*INDEX(AdditionalVehs!$AA$46:$AK$91,MATCH($C838,AdditionalVehs!$C$46:$C$91,0),MATCH(G$7,AdditionalVehs!$AA$45:$AK$45,0))</f>
        <v>#REF!</v>
      </c>
      <c r="H838" s="85" t="e">
        <f>#REF!*INDEX(AdditionalVehs!$AA$46:$AK$91,MATCH($C838,AdditionalVehs!$C$46:$C$91,0),MATCH(H$7,AdditionalVehs!$AA$45:$AK$45,0))</f>
        <v>#REF!</v>
      </c>
      <c r="I838" s="85" t="e">
        <f>#REF!*INDEX(AdditionalVehs!$AA$46:$AK$91,MATCH($C838,AdditionalVehs!$C$46:$C$91,0),MATCH(I$7,AdditionalVehs!$AA$45:$AK$45,0))</f>
        <v>#REF!</v>
      </c>
      <c r="J838" s="85" t="e">
        <f>#REF!*INDEX(AdditionalVehs!$AA$46:$AK$91,MATCH($C838,AdditionalVehs!$C$46:$C$91,0),MATCH(J$7,AdditionalVehs!$AA$45:$AK$45,0))</f>
        <v>#REF!</v>
      </c>
      <c r="K838" s="85" t="e">
        <f>#REF!*INDEX(AdditionalVehs!$AA$46:$AK$91,MATCH($C838,AdditionalVehs!$C$46:$C$91,0),MATCH(K$7,AdditionalVehs!$AA$45:$AK$45,0))</f>
        <v>#REF!</v>
      </c>
      <c r="L838" s="85" t="e">
        <f>#REF!*INDEX(AdditionalVehs!$AA$46:$AK$91,MATCH($C838,AdditionalVehs!$C$46:$C$91,0),MATCH(L$7,AdditionalVehs!$AA$45:$AK$45,0))</f>
        <v>#REF!</v>
      </c>
      <c r="M838" s="85" t="e">
        <f>#REF!*INDEX(AdditionalVehs!$AA$46:$AK$91,MATCH($C838,AdditionalVehs!$C$46:$C$91,0),MATCH(M$7,AdditionalVehs!$AA$45:$AK$45,0))</f>
        <v>#REF!</v>
      </c>
      <c r="N838" s="85" t="e">
        <f>#REF!*INDEX(AdditionalVehs!$AA$46:$AK$91,MATCH($C838,AdditionalVehs!$C$46:$C$91,0),MATCH(N$7,AdditionalVehs!$AA$45:$AK$45,0))</f>
        <v>#REF!</v>
      </c>
      <c r="O838" s="85" t="e">
        <f>#REF!*INDEX(AdditionalVehs!$AA$46:$AK$91,MATCH($C838,AdditionalVehs!$C$46:$C$91,0),MATCH(O$7,AdditionalVehs!$AA$45:$AK$45,0))</f>
        <v>#REF!</v>
      </c>
      <c r="P838" s="86" t="e">
        <f t="shared" si="338"/>
        <v>#REF!</v>
      </c>
      <c r="Q838" s="86" t="e">
        <f t="shared" si="329"/>
        <v>#REF!</v>
      </c>
      <c r="R838" s="86" t="e">
        <f t="shared" si="340"/>
        <v>#REF!</v>
      </c>
      <c r="S838" s="86" t="e">
        <f t="shared" si="336"/>
        <v>#REF!</v>
      </c>
      <c r="T838" s="86" t="e">
        <f t="shared" si="336"/>
        <v>#REF!</v>
      </c>
      <c r="U838" s="86" t="e">
        <f t="shared" si="336"/>
        <v>#REF!</v>
      </c>
      <c r="V838" s="86" t="e">
        <f t="shared" si="336"/>
        <v>#REF!</v>
      </c>
      <c r="W838" s="86" t="e">
        <f t="shared" si="336"/>
        <v>#REF!</v>
      </c>
      <c r="X838" s="86" t="e">
        <f t="shared" si="336"/>
        <v>#REF!</v>
      </c>
      <c r="Y838" s="86" t="e">
        <f t="shared" si="336"/>
        <v>#REF!</v>
      </c>
      <c r="Z838" s="86" t="e">
        <f t="shared" si="336"/>
        <v>#REF!</v>
      </c>
      <c r="AA838" s="39">
        <v>473</v>
      </c>
      <c r="AB838" s="88" t="e">
        <f>AA838*#REF!/$AI$18*10^3</f>
        <v>#REF!</v>
      </c>
      <c r="AC838" s="89" t="e">
        <f>INDEX(AdditionalVehs!$E$46:$N$91,MATCH(C838,AdditionalVehs!$C$46:$C$91),MATCH(D838,AdditionalVehs!$E$45:$N$45))</f>
        <v>#REF!</v>
      </c>
      <c r="AD838" s="89" t="e">
        <f t="shared" si="339"/>
        <v>#REF!</v>
      </c>
      <c r="AE838" s="89" t="e">
        <f>INDEX(AdditionalVehs!$P$46:$Y$91,MATCH(C838,AdditionalVehs!$C$46:$C$91),MATCH(D838,AdditionalVehs!$AA$45:$AJ$45))</f>
        <v>#REF!</v>
      </c>
      <c r="AF838" s="89" t="e">
        <f t="shared" si="331"/>
        <v>#REF!</v>
      </c>
      <c r="AG838" s="89" t="e">
        <f>AdditionalVehs!$C$28</f>
        <v>#REF!</v>
      </c>
    </row>
    <row r="839" spans="1:33" x14ac:dyDescent="0.2">
      <c r="A839" s="91" t="s">
        <v>3048</v>
      </c>
      <c r="B839" s="349" t="s">
        <v>3049</v>
      </c>
      <c r="C839" s="39" t="s">
        <v>3035</v>
      </c>
      <c r="D839" s="39">
        <v>2045</v>
      </c>
      <c r="E839" s="85" t="e">
        <f>#REF!*INDEX(AdditionalVehs!$AA$46:$AK$91,MATCH($C839,AdditionalVehs!$C$46:$C$91,0),MATCH(E$7,AdditionalVehs!$AA$45:$AK$45,0))</f>
        <v>#REF!</v>
      </c>
      <c r="F839" s="85" t="e">
        <f>#REF!*INDEX(AdditionalVehs!$AA$46:$AK$91,MATCH($C839,AdditionalVehs!$C$46:$C$91,0),MATCH(F$7,AdditionalVehs!$AA$45:$AK$45,0))</f>
        <v>#REF!</v>
      </c>
      <c r="G839" s="85" t="e">
        <f>#REF!*INDEX(AdditionalVehs!$AA$46:$AK$91,MATCH($C839,AdditionalVehs!$C$46:$C$91,0),MATCH(G$7,AdditionalVehs!$AA$45:$AK$45,0))</f>
        <v>#REF!</v>
      </c>
      <c r="H839" s="85" t="e">
        <f>#REF!*INDEX(AdditionalVehs!$AA$46:$AK$91,MATCH($C839,AdditionalVehs!$C$46:$C$91,0),MATCH(H$7,AdditionalVehs!$AA$45:$AK$45,0))</f>
        <v>#REF!</v>
      </c>
      <c r="I839" s="85" t="e">
        <f>#REF!*INDEX(AdditionalVehs!$AA$46:$AK$91,MATCH($C839,AdditionalVehs!$C$46:$C$91,0),MATCH(I$7,AdditionalVehs!$AA$45:$AK$45,0))</f>
        <v>#REF!</v>
      </c>
      <c r="J839" s="85" t="e">
        <f>#REF!*INDEX(AdditionalVehs!$AA$46:$AK$91,MATCH($C839,AdditionalVehs!$C$46:$C$91,0),MATCH(J$7,AdditionalVehs!$AA$45:$AK$45,0))</f>
        <v>#REF!</v>
      </c>
      <c r="K839" s="85" t="e">
        <f>#REF!*INDEX(AdditionalVehs!$AA$46:$AK$91,MATCH($C839,AdditionalVehs!$C$46:$C$91,0),MATCH(K$7,AdditionalVehs!$AA$45:$AK$45,0))</f>
        <v>#REF!</v>
      </c>
      <c r="L839" s="85" t="e">
        <f>#REF!*INDEX(AdditionalVehs!$AA$46:$AK$91,MATCH($C839,AdditionalVehs!$C$46:$C$91,0),MATCH(L$7,AdditionalVehs!$AA$45:$AK$45,0))</f>
        <v>#REF!</v>
      </c>
      <c r="M839" s="85" t="e">
        <f>#REF!*INDEX(AdditionalVehs!$AA$46:$AK$91,MATCH($C839,AdditionalVehs!$C$46:$C$91,0),MATCH(M$7,AdditionalVehs!$AA$45:$AK$45,0))</f>
        <v>#REF!</v>
      </c>
      <c r="N839" s="85" t="e">
        <f>#REF!*INDEX(AdditionalVehs!$AA$46:$AK$91,MATCH($C839,AdditionalVehs!$C$46:$C$91,0),MATCH(N$7,AdditionalVehs!$AA$45:$AK$45,0))</f>
        <v>#REF!</v>
      </c>
      <c r="O839" s="85" t="e">
        <f>#REF!*INDEX(AdditionalVehs!$AA$46:$AK$91,MATCH($C839,AdditionalVehs!$C$46:$C$91,0),MATCH(O$7,AdditionalVehs!$AA$45:$AK$45,0))</f>
        <v>#REF!</v>
      </c>
      <c r="P839" s="86" t="e">
        <f t="shared" si="338"/>
        <v>#REF!</v>
      </c>
      <c r="Q839" s="86" t="e">
        <f t="shared" si="329"/>
        <v>#REF!</v>
      </c>
      <c r="R839" s="86" t="e">
        <f t="shared" si="340"/>
        <v>#REF!</v>
      </c>
      <c r="S839" s="86" t="e">
        <f t="shared" ref="S839:S858" si="341">H839/$AI$18*10^6</f>
        <v>#REF!</v>
      </c>
      <c r="T839" s="86" t="e">
        <f t="shared" ref="T839:T858" si="342">I839/$AI$18*10^6</f>
        <v>#REF!</v>
      </c>
      <c r="U839" s="86" t="e">
        <f t="shared" ref="U839:U858" si="343">J839/$AI$18*10^6</f>
        <v>#REF!</v>
      </c>
      <c r="V839" s="86" t="e">
        <f t="shared" ref="V839:V858" si="344">K839/$AI$18*10^6</f>
        <v>#REF!</v>
      </c>
      <c r="W839" s="86" t="e">
        <f t="shared" ref="W839:W858" si="345">L839/$AI$18*10^6</f>
        <v>#REF!</v>
      </c>
      <c r="X839" s="86" t="e">
        <f t="shared" ref="X839:X858" si="346">M839/$AI$18*10^6</f>
        <v>#REF!</v>
      </c>
      <c r="Y839" s="86" t="e">
        <f t="shared" ref="Y839:Y858" si="347">N839/$AI$18*10^6</f>
        <v>#REF!</v>
      </c>
      <c r="Z839" s="86" t="e">
        <f t="shared" ref="Z839:Z858" si="348">O839/$AI$18*10^6</f>
        <v>#REF!</v>
      </c>
      <c r="AA839" s="39">
        <v>473</v>
      </c>
      <c r="AB839" s="88" t="e">
        <f>AA839*#REF!/$AI$18*10^3</f>
        <v>#REF!</v>
      </c>
      <c r="AC839" s="89" t="e">
        <f>INDEX(AdditionalVehs!$E$46:$N$91,MATCH(C839,AdditionalVehs!$C$46:$C$91),MATCH(D839,AdditionalVehs!$E$45:$N$45))</f>
        <v>#REF!</v>
      </c>
      <c r="AD839" s="89" t="e">
        <f t="shared" si="339"/>
        <v>#REF!</v>
      </c>
      <c r="AE839" s="89" t="e">
        <f>INDEX(AdditionalVehs!$P$46:$Y$91,MATCH(C839,AdditionalVehs!$C$46:$C$91),MATCH(D839,AdditionalVehs!$AA$45:$AJ$45))</f>
        <v>#REF!</v>
      </c>
      <c r="AF839" s="89" t="e">
        <f t="shared" si="331"/>
        <v>#REF!</v>
      </c>
      <c r="AG839" s="89" t="e">
        <f>AdditionalVehs!$C$28</f>
        <v>#REF!</v>
      </c>
    </row>
    <row r="840" spans="1:33" x14ac:dyDescent="0.2">
      <c r="A840" s="91" t="s">
        <v>3050</v>
      </c>
      <c r="B840" s="349" t="s">
        <v>3051</v>
      </c>
      <c r="C840" s="39" t="s">
        <v>3035</v>
      </c>
      <c r="D840" s="39">
        <v>2050</v>
      </c>
      <c r="E840" s="85" t="e">
        <f>#REF!*INDEX(AdditionalVehs!$AA$46:$AK$91,MATCH($C840,AdditionalVehs!$C$46:$C$91,0),MATCH(E$7,AdditionalVehs!$AA$45:$AK$45,0))</f>
        <v>#REF!</v>
      </c>
      <c r="F840" s="85" t="e">
        <f>#REF!*INDEX(AdditionalVehs!$AA$46:$AK$91,MATCH($C840,AdditionalVehs!$C$46:$C$91,0),MATCH(F$7,AdditionalVehs!$AA$45:$AK$45,0))</f>
        <v>#REF!</v>
      </c>
      <c r="G840" s="85" t="e">
        <f>#REF!*INDEX(AdditionalVehs!$AA$46:$AK$91,MATCH($C840,AdditionalVehs!$C$46:$C$91,0),MATCH(G$7,AdditionalVehs!$AA$45:$AK$45,0))</f>
        <v>#REF!</v>
      </c>
      <c r="H840" s="85" t="e">
        <f>#REF!*INDEX(AdditionalVehs!$AA$46:$AK$91,MATCH($C840,AdditionalVehs!$C$46:$C$91,0),MATCH(H$7,AdditionalVehs!$AA$45:$AK$45,0))</f>
        <v>#REF!</v>
      </c>
      <c r="I840" s="85" t="e">
        <f>#REF!*INDEX(AdditionalVehs!$AA$46:$AK$91,MATCH($C840,AdditionalVehs!$C$46:$C$91,0),MATCH(I$7,AdditionalVehs!$AA$45:$AK$45,0))</f>
        <v>#REF!</v>
      </c>
      <c r="J840" s="85" t="e">
        <f>#REF!*INDEX(AdditionalVehs!$AA$46:$AK$91,MATCH($C840,AdditionalVehs!$C$46:$C$91,0),MATCH(J$7,AdditionalVehs!$AA$45:$AK$45,0))</f>
        <v>#REF!</v>
      </c>
      <c r="K840" s="85" t="e">
        <f>#REF!*INDEX(AdditionalVehs!$AA$46:$AK$91,MATCH($C840,AdditionalVehs!$C$46:$C$91,0),MATCH(K$7,AdditionalVehs!$AA$45:$AK$45,0))</f>
        <v>#REF!</v>
      </c>
      <c r="L840" s="85" t="e">
        <f>#REF!*INDEX(AdditionalVehs!$AA$46:$AK$91,MATCH($C840,AdditionalVehs!$C$46:$C$91,0),MATCH(L$7,AdditionalVehs!$AA$45:$AK$45,0))</f>
        <v>#REF!</v>
      </c>
      <c r="M840" s="85" t="e">
        <f>#REF!*INDEX(AdditionalVehs!$AA$46:$AK$91,MATCH($C840,AdditionalVehs!$C$46:$C$91,0),MATCH(M$7,AdditionalVehs!$AA$45:$AK$45,0))</f>
        <v>#REF!</v>
      </c>
      <c r="N840" s="85" t="e">
        <f>#REF!*INDEX(AdditionalVehs!$AA$46:$AK$91,MATCH($C840,AdditionalVehs!$C$46:$C$91,0),MATCH(N$7,AdditionalVehs!$AA$45:$AK$45,0))</f>
        <v>#REF!</v>
      </c>
      <c r="O840" s="85" t="e">
        <f>#REF!*INDEX(AdditionalVehs!$AA$46:$AK$91,MATCH($C840,AdditionalVehs!$C$46:$C$91,0),MATCH(O$7,AdditionalVehs!$AA$45:$AK$45,0))</f>
        <v>#REF!</v>
      </c>
      <c r="P840" s="86" t="e">
        <f t="shared" si="338"/>
        <v>#REF!</v>
      </c>
      <c r="Q840" s="86" t="e">
        <f t="shared" si="329"/>
        <v>#REF!</v>
      </c>
      <c r="R840" s="86" t="e">
        <f t="shared" si="340"/>
        <v>#REF!</v>
      </c>
      <c r="S840" s="86" t="e">
        <f t="shared" si="341"/>
        <v>#REF!</v>
      </c>
      <c r="T840" s="86" t="e">
        <f t="shared" si="342"/>
        <v>#REF!</v>
      </c>
      <c r="U840" s="86" t="e">
        <f t="shared" si="343"/>
        <v>#REF!</v>
      </c>
      <c r="V840" s="86" t="e">
        <f t="shared" si="344"/>
        <v>#REF!</v>
      </c>
      <c r="W840" s="86" t="e">
        <f t="shared" si="345"/>
        <v>#REF!</v>
      </c>
      <c r="X840" s="86" t="e">
        <f t="shared" si="346"/>
        <v>#REF!</v>
      </c>
      <c r="Y840" s="86" t="e">
        <f t="shared" si="347"/>
        <v>#REF!</v>
      </c>
      <c r="Z840" s="86" t="e">
        <f t="shared" si="348"/>
        <v>#REF!</v>
      </c>
      <c r="AA840" s="39">
        <v>473</v>
      </c>
      <c r="AB840" s="88" t="e">
        <f>AA840*#REF!/$AI$18*10^3</f>
        <v>#REF!</v>
      </c>
      <c r="AC840" s="89" t="e">
        <f>INDEX(AdditionalVehs!$E$46:$N$91,MATCH(C840,AdditionalVehs!$C$46:$C$91),MATCH(D840,AdditionalVehs!$E$45:$N$45))</f>
        <v>#REF!</v>
      </c>
      <c r="AD840" s="89" t="e">
        <f t="shared" si="339"/>
        <v>#REF!</v>
      </c>
      <c r="AE840" s="89" t="e">
        <f>INDEX(AdditionalVehs!$P$46:$Y$91,MATCH(C840,AdditionalVehs!$C$46:$C$91),MATCH(D840,AdditionalVehs!$AA$45:$AJ$45))</f>
        <v>#REF!</v>
      </c>
      <c r="AF840" s="89" t="e">
        <f t="shared" si="331"/>
        <v>#REF!</v>
      </c>
      <c r="AG840" s="89" t="e">
        <f>AdditionalVehs!$C$28</f>
        <v>#REF!</v>
      </c>
    </row>
    <row r="841" spans="1:33" x14ac:dyDescent="0.2">
      <c r="A841" s="91" t="s">
        <v>1077</v>
      </c>
      <c r="B841" s="349" t="s">
        <v>3052</v>
      </c>
      <c r="C841" s="39" t="s">
        <v>3053</v>
      </c>
      <c r="D841" s="39">
        <v>2010</v>
      </c>
      <c r="E841" s="85" t="e">
        <f>#REF!*INDEX(AdditionalVehs!$AA$46:$AK$91,MATCH($C841,AdditionalVehs!$C$46:$C$91,0),MATCH(E$7,AdditionalVehs!$AA$45:$AK$45,0))</f>
        <v>#REF!</v>
      </c>
      <c r="F841" s="85" t="e">
        <f>#REF!*INDEX(AdditionalVehs!$AA$46:$AK$91,MATCH($C841,AdditionalVehs!$C$46:$C$91,0),MATCH(F$7,AdditionalVehs!$AA$45:$AK$45,0))</f>
        <v>#REF!</v>
      </c>
      <c r="G841" s="85" t="e">
        <f>#REF!*INDEX(AdditionalVehs!$AA$46:$AK$91,MATCH($C841,AdditionalVehs!$C$46:$C$91,0),MATCH(G$7,AdditionalVehs!$AA$45:$AK$45,0))</f>
        <v>#REF!</v>
      </c>
      <c r="H841" s="85" t="e">
        <f>#REF!*INDEX(AdditionalVehs!$AA$46:$AK$91,MATCH($C841,AdditionalVehs!$C$46:$C$91,0),MATCH(H$7,AdditionalVehs!$AA$45:$AK$45,0))</f>
        <v>#REF!</v>
      </c>
      <c r="I841" s="85" t="e">
        <f>#REF!*INDEX(AdditionalVehs!$AA$46:$AK$91,MATCH($C841,AdditionalVehs!$C$46:$C$91,0),MATCH(I$7,AdditionalVehs!$AA$45:$AK$45,0))</f>
        <v>#REF!</v>
      </c>
      <c r="J841" s="85" t="e">
        <f>#REF!*INDEX(AdditionalVehs!$AA$46:$AK$91,MATCH($C841,AdditionalVehs!$C$46:$C$91,0),MATCH(J$7,AdditionalVehs!$AA$45:$AK$45,0))</f>
        <v>#REF!</v>
      </c>
      <c r="K841" s="85" t="e">
        <f>#REF!*INDEX(AdditionalVehs!$AA$46:$AK$91,MATCH($C841,AdditionalVehs!$C$46:$C$91,0),MATCH(K$7,AdditionalVehs!$AA$45:$AK$45,0))</f>
        <v>#REF!</v>
      </c>
      <c r="L841" s="85" t="e">
        <f>#REF!*INDEX(AdditionalVehs!$AA$46:$AK$91,MATCH($C841,AdditionalVehs!$C$46:$C$91,0),MATCH(L$7,AdditionalVehs!$AA$45:$AK$45,0))</f>
        <v>#REF!</v>
      </c>
      <c r="M841" s="85" t="e">
        <f>#REF!*INDEX(AdditionalVehs!$AA$46:$AK$91,MATCH($C841,AdditionalVehs!$C$46:$C$91,0),MATCH(M$7,AdditionalVehs!$AA$45:$AK$45,0))</f>
        <v>#REF!</v>
      </c>
      <c r="N841" s="85" t="e">
        <f>#REF!*INDEX(AdditionalVehs!$AA$46:$AK$91,MATCH($C841,AdditionalVehs!$C$46:$C$91,0),MATCH(N$7,AdditionalVehs!$AA$45:$AK$45,0))</f>
        <v>#REF!</v>
      </c>
      <c r="O841" s="85" t="e">
        <f>#REF!*INDEX(AdditionalVehs!$AA$46:$AK$91,MATCH($C841,AdditionalVehs!$C$46:$C$91,0),MATCH(O$7,AdditionalVehs!$AA$45:$AK$45,0))</f>
        <v>#REF!</v>
      </c>
      <c r="P841" s="86" t="e">
        <f>E841/$AI$18*10^6</f>
        <v>#REF!</v>
      </c>
      <c r="Q841" s="86" t="e">
        <f t="shared" si="329"/>
        <v>#REF!</v>
      </c>
      <c r="R841" s="86" t="e">
        <f t="shared" si="340"/>
        <v>#REF!</v>
      </c>
      <c r="S841" s="86" t="e">
        <f t="shared" si="341"/>
        <v>#REF!</v>
      </c>
      <c r="T841" s="86" t="e">
        <f t="shared" si="342"/>
        <v>#REF!</v>
      </c>
      <c r="U841" s="86" t="e">
        <f t="shared" si="343"/>
        <v>#REF!</v>
      </c>
      <c r="V841" s="86" t="e">
        <f t="shared" si="344"/>
        <v>#REF!</v>
      </c>
      <c r="W841" s="86" t="e">
        <f t="shared" si="345"/>
        <v>#REF!</v>
      </c>
      <c r="X841" s="86" t="e">
        <f t="shared" si="346"/>
        <v>#REF!</v>
      </c>
      <c r="Y841" s="86" t="e">
        <f t="shared" si="347"/>
        <v>#REF!</v>
      </c>
      <c r="Z841" s="86" t="e">
        <f t="shared" si="348"/>
        <v>#REF!</v>
      </c>
      <c r="AA841" s="39">
        <v>473</v>
      </c>
      <c r="AB841" s="88" t="e">
        <f>AA841*#REF!/$AI$18*10^3</f>
        <v>#REF!</v>
      </c>
      <c r="AC841" s="89" t="e">
        <f>INDEX(AdditionalVehs!$E$46:$N$91,MATCH(C841,AdditionalVehs!$C$46:$C$91),MATCH(D841,AdditionalVehs!$E$45:$N$45))</f>
        <v>#REF!</v>
      </c>
      <c r="AD841" s="89" t="e">
        <f t="shared" si="339"/>
        <v>#REF!</v>
      </c>
      <c r="AE841" s="89" t="e">
        <f>INDEX(AdditionalVehs!$P$46:$Y$91,MATCH(C841,AdditionalVehs!$C$46:$C$91),MATCH(D841,AdditionalVehs!$AA$45:$AJ$45))</f>
        <v>#REF!</v>
      </c>
      <c r="AF841" s="89" t="e">
        <f t="shared" si="331"/>
        <v>#REF!</v>
      </c>
      <c r="AG841" s="89" t="e">
        <f>AdditionalVehs!$C$28</f>
        <v>#REF!</v>
      </c>
    </row>
    <row r="842" spans="1:33" x14ac:dyDescent="0.2">
      <c r="A842" s="91" t="s">
        <v>3054</v>
      </c>
      <c r="B842" s="349" t="s">
        <v>3055</v>
      </c>
      <c r="C842" s="39" t="s">
        <v>3053</v>
      </c>
      <c r="D842" s="39">
        <v>2015</v>
      </c>
      <c r="E842" s="85" t="e">
        <f>#REF!*INDEX(AdditionalVehs!$AA$46:$AK$91,MATCH($C842,AdditionalVehs!$C$46:$C$91,0),MATCH(E$7,AdditionalVehs!$AA$45:$AK$45,0))</f>
        <v>#REF!</v>
      </c>
      <c r="F842" s="85" t="e">
        <f>#REF!*INDEX(AdditionalVehs!$AA$46:$AK$91,MATCH($C842,AdditionalVehs!$C$46:$C$91,0),MATCH(F$7,AdditionalVehs!$AA$45:$AK$45,0))</f>
        <v>#REF!</v>
      </c>
      <c r="G842" s="85" t="e">
        <f>#REF!*INDEX(AdditionalVehs!$AA$46:$AK$91,MATCH($C842,AdditionalVehs!$C$46:$C$91,0),MATCH(G$7,AdditionalVehs!$AA$45:$AK$45,0))</f>
        <v>#REF!</v>
      </c>
      <c r="H842" s="85" t="e">
        <f>#REF!*INDEX(AdditionalVehs!$AA$46:$AK$91,MATCH($C842,AdditionalVehs!$C$46:$C$91,0),MATCH(H$7,AdditionalVehs!$AA$45:$AK$45,0))</f>
        <v>#REF!</v>
      </c>
      <c r="I842" s="85" t="e">
        <f>#REF!*INDEX(AdditionalVehs!$AA$46:$AK$91,MATCH($C842,AdditionalVehs!$C$46:$C$91,0),MATCH(I$7,AdditionalVehs!$AA$45:$AK$45,0))</f>
        <v>#REF!</v>
      </c>
      <c r="J842" s="85" t="e">
        <f>#REF!*INDEX(AdditionalVehs!$AA$46:$AK$91,MATCH($C842,AdditionalVehs!$C$46:$C$91,0),MATCH(J$7,AdditionalVehs!$AA$45:$AK$45,0))</f>
        <v>#REF!</v>
      </c>
      <c r="K842" s="85" t="e">
        <f>#REF!*INDEX(AdditionalVehs!$AA$46:$AK$91,MATCH($C842,AdditionalVehs!$C$46:$C$91,0),MATCH(K$7,AdditionalVehs!$AA$45:$AK$45,0))</f>
        <v>#REF!</v>
      </c>
      <c r="L842" s="85" t="e">
        <f>#REF!*INDEX(AdditionalVehs!$AA$46:$AK$91,MATCH($C842,AdditionalVehs!$C$46:$C$91,0),MATCH(L$7,AdditionalVehs!$AA$45:$AK$45,0))</f>
        <v>#REF!</v>
      </c>
      <c r="M842" s="85" t="e">
        <f>#REF!*INDEX(AdditionalVehs!$AA$46:$AK$91,MATCH($C842,AdditionalVehs!$C$46:$C$91,0),MATCH(M$7,AdditionalVehs!$AA$45:$AK$45,0))</f>
        <v>#REF!</v>
      </c>
      <c r="N842" s="85" t="e">
        <f>#REF!*INDEX(AdditionalVehs!$AA$46:$AK$91,MATCH($C842,AdditionalVehs!$C$46:$C$91,0),MATCH(N$7,AdditionalVehs!$AA$45:$AK$45,0))</f>
        <v>#REF!</v>
      </c>
      <c r="O842" s="85" t="e">
        <f>#REF!*INDEX(AdditionalVehs!$AA$46:$AK$91,MATCH($C842,AdditionalVehs!$C$46:$C$91,0),MATCH(O$7,AdditionalVehs!$AA$45:$AK$45,0))</f>
        <v>#REF!</v>
      </c>
      <c r="P842" s="86" t="e">
        <f t="shared" ref="P842:P849" si="349">E842/$AI$18*10^6</f>
        <v>#REF!</v>
      </c>
      <c r="Q842" s="86" t="e">
        <f t="shared" ref="Q842:Q858" si="350">F842/$AI$18*10^6</f>
        <v>#REF!</v>
      </c>
      <c r="R842" s="86" t="e">
        <f t="shared" si="340"/>
        <v>#REF!</v>
      </c>
      <c r="S842" s="86" t="e">
        <f t="shared" si="341"/>
        <v>#REF!</v>
      </c>
      <c r="T842" s="86" t="e">
        <f t="shared" si="342"/>
        <v>#REF!</v>
      </c>
      <c r="U842" s="86" t="e">
        <f t="shared" si="343"/>
        <v>#REF!</v>
      </c>
      <c r="V842" s="86" t="e">
        <f t="shared" si="344"/>
        <v>#REF!</v>
      </c>
      <c r="W842" s="86" t="e">
        <f t="shared" si="345"/>
        <v>#REF!</v>
      </c>
      <c r="X842" s="86" t="e">
        <f t="shared" si="346"/>
        <v>#REF!</v>
      </c>
      <c r="Y842" s="86" t="e">
        <f t="shared" si="347"/>
        <v>#REF!</v>
      </c>
      <c r="Z842" s="86" t="e">
        <f t="shared" si="348"/>
        <v>#REF!</v>
      </c>
      <c r="AA842" s="39">
        <v>473</v>
      </c>
      <c r="AB842" s="88" t="e">
        <f>AA842*#REF!/$AI$18*10^3</f>
        <v>#REF!</v>
      </c>
      <c r="AC842" s="89" t="e">
        <f>INDEX(AdditionalVehs!$E$46:$N$91,MATCH(C842,AdditionalVehs!$C$46:$C$91),MATCH(D842,AdditionalVehs!$E$45:$N$45))</f>
        <v>#REF!</v>
      </c>
      <c r="AD842" s="89" t="e">
        <f t="shared" si="339"/>
        <v>#REF!</v>
      </c>
      <c r="AE842" s="89" t="e">
        <f>INDEX(AdditionalVehs!$P$46:$Y$91,MATCH(C842,AdditionalVehs!$C$46:$C$91),MATCH(D842,AdditionalVehs!$AA$45:$AJ$45))</f>
        <v>#REF!</v>
      </c>
      <c r="AF842" s="89" t="e">
        <f t="shared" si="331"/>
        <v>#REF!</v>
      </c>
      <c r="AG842" s="89" t="e">
        <f>AdditionalVehs!$C$28</f>
        <v>#REF!</v>
      </c>
    </row>
    <row r="843" spans="1:33" x14ac:dyDescent="0.2">
      <c r="A843" s="91" t="s">
        <v>3056</v>
      </c>
      <c r="B843" s="349" t="s">
        <v>3057</v>
      </c>
      <c r="C843" s="39" t="s">
        <v>3053</v>
      </c>
      <c r="D843" s="39">
        <v>2020</v>
      </c>
      <c r="E843" s="85" t="e">
        <f>#REF!*INDEX(AdditionalVehs!$AA$46:$AK$91,MATCH($C843,AdditionalVehs!$C$46:$C$91,0),MATCH(E$7,AdditionalVehs!$AA$45:$AK$45,0))</f>
        <v>#REF!</v>
      </c>
      <c r="F843" s="85" t="e">
        <f>#REF!*INDEX(AdditionalVehs!$AA$46:$AK$91,MATCH($C843,AdditionalVehs!$C$46:$C$91,0),MATCH(F$7,AdditionalVehs!$AA$45:$AK$45,0))</f>
        <v>#REF!</v>
      </c>
      <c r="G843" s="85" t="e">
        <f>#REF!*INDEX(AdditionalVehs!$AA$46:$AK$91,MATCH($C843,AdditionalVehs!$C$46:$C$91,0),MATCH(G$7,AdditionalVehs!$AA$45:$AK$45,0))</f>
        <v>#REF!</v>
      </c>
      <c r="H843" s="85" t="e">
        <f>#REF!*INDEX(AdditionalVehs!$AA$46:$AK$91,MATCH($C843,AdditionalVehs!$C$46:$C$91,0),MATCH(H$7,AdditionalVehs!$AA$45:$AK$45,0))</f>
        <v>#REF!</v>
      </c>
      <c r="I843" s="85" t="e">
        <f>#REF!*INDEX(AdditionalVehs!$AA$46:$AK$91,MATCH($C843,AdditionalVehs!$C$46:$C$91,0),MATCH(I$7,AdditionalVehs!$AA$45:$AK$45,0))</f>
        <v>#REF!</v>
      </c>
      <c r="J843" s="85" t="e">
        <f>#REF!*INDEX(AdditionalVehs!$AA$46:$AK$91,MATCH($C843,AdditionalVehs!$C$46:$C$91,0),MATCH(J$7,AdditionalVehs!$AA$45:$AK$45,0))</f>
        <v>#REF!</v>
      </c>
      <c r="K843" s="85" t="e">
        <f>#REF!*INDEX(AdditionalVehs!$AA$46:$AK$91,MATCH($C843,AdditionalVehs!$C$46:$C$91,0),MATCH(K$7,AdditionalVehs!$AA$45:$AK$45,0))</f>
        <v>#REF!</v>
      </c>
      <c r="L843" s="85" t="e">
        <f>#REF!*INDEX(AdditionalVehs!$AA$46:$AK$91,MATCH($C843,AdditionalVehs!$C$46:$C$91,0),MATCH(L$7,AdditionalVehs!$AA$45:$AK$45,0))</f>
        <v>#REF!</v>
      </c>
      <c r="M843" s="85" t="e">
        <f>#REF!*INDEX(AdditionalVehs!$AA$46:$AK$91,MATCH($C843,AdditionalVehs!$C$46:$C$91,0),MATCH(M$7,AdditionalVehs!$AA$45:$AK$45,0))</f>
        <v>#REF!</v>
      </c>
      <c r="N843" s="85" t="e">
        <f>#REF!*INDEX(AdditionalVehs!$AA$46:$AK$91,MATCH($C843,AdditionalVehs!$C$46:$C$91,0),MATCH(N$7,AdditionalVehs!$AA$45:$AK$45,0))</f>
        <v>#REF!</v>
      </c>
      <c r="O843" s="85" t="e">
        <f>#REF!*INDEX(AdditionalVehs!$AA$46:$AK$91,MATCH($C843,AdditionalVehs!$C$46:$C$91,0),MATCH(O$7,AdditionalVehs!$AA$45:$AK$45,0))</f>
        <v>#REF!</v>
      </c>
      <c r="P843" s="86" t="e">
        <f t="shared" si="349"/>
        <v>#REF!</v>
      </c>
      <c r="Q843" s="86" t="e">
        <f t="shared" si="350"/>
        <v>#REF!</v>
      </c>
      <c r="R843" s="86" t="e">
        <f t="shared" si="340"/>
        <v>#REF!</v>
      </c>
      <c r="S843" s="86" t="e">
        <f t="shared" si="341"/>
        <v>#REF!</v>
      </c>
      <c r="T843" s="86" t="e">
        <f t="shared" si="342"/>
        <v>#REF!</v>
      </c>
      <c r="U843" s="86" t="e">
        <f t="shared" si="343"/>
        <v>#REF!</v>
      </c>
      <c r="V843" s="86" t="e">
        <f t="shared" si="344"/>
        <v>#REF!</v>
      </c>
      <c r="W843" s="86" t="e">
        <f t="shared" si="345"/>
        <v>#REF!</v>
      </c>
      <c r="X843" s="86" t="e">
        <f t="shared" si="346"/>
        <v>#REF!</v>
      </c>
      <c r="Y843" s="86" t="e">
        <f t="shared" si="347"/>
        <v>#REF!</v>
      </c>
      <c r="Z843" s="86" t="e">
        <f t="shared" si="348"/>
        <v>#REF!</v>
      </c>
      <c r="AA843" s="39">
        <v>473</v>
      </c>
      <c r="AB843" s="88" t="e">
        <f>AA843*#REF!/$AI$18*10^3</f>
        <v>#REF!</v>
      </c>
      <c r="AC843" s="89" t="e">
        <f>INDEX(AdditionalVehs!$E$46:$N$91,MATCH(C843,AdditionalVehs!$C$46:$C$91),MATCH(D843,AdditionalVehs!$E$45:$N$45))</f>
        <v>#REF!</v>
      </c>
      <c r="AD843" s="89" t="e">
        <f t="shared" si="339"/>
        <v>#REF!</v>
      </c>
      <c r="AE843" s="89" t="e">
        <f>INDEX(AdditionalVehs!$P$46:$Y$91,MATCH(C843,AdditionalVehs!$C$46:$C$91),MATCH(D843,AdditionalVehs!$AA$45:$AJ$45))</f>
        <v>#REF!</v>
      </c>
      <c r="AF843" s="89" t="e">
        <f t="shared" si="331"/>
        <v>#REF!</v>
      </c>
      <c r="AG843" s="89" t="e">
        <f>AdditionalVehs!$C$28</f>
        <v>#REF!</v>
      </c>
    </row>
    <row r="844" spans="1:33" x14ac:dyDescent="0.2">
      <c r="A844" s="91" t="s">
        <v>3058</v>
      </c>
      <c r="B844" s="349" t="s">
        <v>3059</v>
      </c>
      <c r="C844" s="39" t="s">
        <v>3053</v>
      </c>
      <c r="D844" s="39">
        <v>2025</v>
      </c>
      <c r="E844" s="85" t="e">
        <f>#REF!*INDEX(AdditionalVehs!$AA$46:$AK$91,MATCH($C844,AdditionalVehs!$C$46:$C$91,0),MATCH(E$7,AdditionalVehs!$AA$45:$AK$45,0))</f>
        <v>#REF!</v>
      </c>
      <c r="F844" s="85" t="e">
        <f>#REF!*INDEX(AdditionalVehs!$AA$46:$AK$91,MATCH($C844,AdditionalVehs!$C$46:$C$91,0),MATCH(F$7,AdditionalVehs!$AA$45:$AK$45,0))</f>
        <v>#REF!</v>
      </c>
      <c r="G844" s="85" t="e">
        <f>#REF!*INDEX(AdditionalVehs!$AA$46:$AK$91,MATCH($C844,AdditionalVehs!$C$46:$C$91,0),MATCH(G$7,AdditionalVehs!$AA$45:$AK$45,0))</f>
        <v>#REF!</v>
      </c>
      <c r="H844" s="85" t="e">
        <f>#REF!*INDEX(AdditionalVehs!$AA$46:$AK$91,MATCH($C844,AdditionalVehs!$C$46:$C$91,0),MATCH(H$7,AdditionalVehs!$AA$45:$AK$45,0))</f>
        <v>#REF!</v>
      </c>
      <c r="I844" s="85" t="e">
        <f>#REF!*INDEX(AdditionalVehs!$AA$46:$AK$91,MATCH($C844,AdditionalVehs!$C$46:$C$91,0),MATCH(I$7,AdditionalVehs!$AA$45:$AK$45,0))</f>
        <v>#REF!</v>
      </c>
      <c r="J844" s="85" t="e">
        <f>#REF!*INDEX(AdditionalVehs!$AA$46:$AK$91,MATCH($C844,AdditionalVehs!$C$46:$C$91,0),MATCH(J$7,AdditionalVehs!$AA$45:$AK$45,0))</f>
        <v>#REF!</v>
      </c>
      <c r="K844" s="85" t="e">
        <f>#REF!*INDEX(AdditionalVehs!$AA$46:$AK$91,MATCH($C844,AdditionalVehs!$C$46:$C$91,0),MATCH(K$7,AdditionalVehs!$AA$45:$AK$45,0))</f>
        <v>#REF!</v>
      </c>
      <c r="L844" s="85" t="e">
        <f>#REF!*INDEX(AdditionalVehs!$AA$46:$AK$91,MATCH($C844,AdditionalVehs!$C$46:$C$91,0),MATCH(L$7,AdditionalVehs!$AA$45:$AK$45,0))</f>
        <v>#REF!</v>
      </c>
      <c r="M844" s="85" t="e">
        <f>#REF!*INDEX(AdditionalVehs!$AA$46:$AK$91,MATCH($C844,AdditionalVehs!$C$46:$C$91,0),MATCH(M$7,AdditionalVehs!$AA$45:$AK$45,0))</f>
        <v>#REF!</v>
      </c>
      <c r="N844" s="85" t="e">
        <f>#REF!*INDEX(AdditionalVehs!$AA$46:$AK$91,MATCH($C844,AdditionalVehs!$C$46:$C$91,0),MATCH(N$7,AdditionalVehs!$AA$45:$AK$45,0))</f>
        <v>#REF!</v>
      </c>
      <c r="O844" s="85" t="e">
        <f>#REF!*INDEX(AdditionalVehs!$AA$46:$AK$91,MATCH($C844,AdditionalVehs!$C$46:$C$91,0),MATCH(O$7,AdditionalVehs!$AA$45:$AK$45,0))</f>
        <v>#REF!</v>
      </c>
      <c r="P844" s="86" t="e">
        <f t="shared" si="349"/>
        <v>#REF!</v>
      </c>
      <c r="Q844" s="86" t="e">
        <f t="shared" si="350"/>
        <v>#REF!</v>
      </c>
      <c r="R844" s="86" t="e">
        <f t="shared" si="340"/>
        <v>#REF!</v>
      </c>
      <c r="S844" s="86" t="e">
        <f t="shared" si="341"/>
        <v>#REF!</v>
      </c>
      <c r="T844" s="86" t="e">
        <f t="shared" si="342"/>
        <v>#REF!</v>
      </c>
      <c r="U844" s="86" t="e">
        <f t="shared" si="343"/>
        <v>#REF!</v>
      </c>
      <c r="V844" s="86" t="e">
        <f t="shared" si="344"/>
        <v>#REF!</v>
      </c>
      <c r="W844" s="86" t="e">
        <f t="shared" si="345"/>
        <v>#REF!</v>
      </c>
      <c r="X844" s="86" t="e">
        <f t="shared" si="346"/>
        <v>#REF!</v>
      </c>
      <c r="Y844" s="86" t="e">
        <f t="shared" si="347"/>
        <v>#REF!</v>
      </c>
      <c r="Z844" s="86" t="e">
        <f t="shared" si="348"/>
        <v>#REF!</v>
      </c>
      <c r="AA844" s="39">
        <v>473</v>
      </c>
      <c r="AB844" s="88" t="e">
        <f>AA844*#REF!/$AI$18*10^3</f>
        <v>#REF!</v>
      </c>
      <c r="AC844" s="89" t="e">
        <f>INDEX(AdditionalVehs!$E$46:$N$91,MATCH(C844,AdditionalVehs!$C$46:$C$91),MATCH(D844,AdditionalVehs!$E$45:$N$45))</f>
        <v>#REF!</v>
      </c>
      <c r="AD844" s="89" t="e">
        <f t="shared" si="339"/>
        <v>#REF!</v>
      </c>
      <c r="AE844" s="89" t="e">
        <f>INDEX(AdditionalVehs!$P$46:$Y$91,MATCH(C844,AdditionalVehs!$C$46:$C$91),MATCH(D844,AdditionalVehs!$AA$45:$AJ$45))</f>
        <v>#REF!</v>
      </c>
      <c r="AF844" s="89" t="e">
        <f t="shared" si="331"/>
        <v>#REF!</v>
      </c>
      <c r="AG844" s="89" t="e">
        <f>AdditionalVehs!$C$28</f>
        <v>#REF!</v>
      </c>
    </row>
    <row r="845" spans="1:33" x14ac:dyDescent="0.2">
      <c r="A845" s="91" t="s">
        <v>3060</v>
      </c>
      <c r="B845" s="349" t="s">
        <v>3061</v>
      </c>
      <c r="C845" s="39" t="s">
        <v>3053</v>
      </c>
      <c r="D845" s="39">
        <v>2030</v>
      </c>
      <c r="E845" s="85" t="e">
        <f>#REF!*INDEX(AdditionalVehs!$AA$46:$AK$91,MATCH($C845,AdditionalVehs!$C$46:$C$91,0),MATCH(E$7,AdditionalVehs!$AA$45:$AK$45,0))</f>
        <v>#REF!</v>
      </c>
      <c r="F845" s="85" t="e">
        <f>#REF!*INDEX(AdditionalVehs!$AA$46:$AK$91,MATCH($C845,AdditionalVehs!$C$46:$C$91,0),MATCH(F$7,AdditionalVehs!$AA$45:$AK$45,0))</f>
        <v>#REF!</v>
      </c>
      <c r="G845" s="85" t="e">
        <f>#REF!*INDEX(AdditionalVehs!$AA$46:$AK$91,MATCH($C845,AdditionalVehs!$C$46:$C$91,0),MATCH(G$7,AdditionalVehs!$AA$45:$AK$45,0))</f>
        <v>#REF!</v>
      </c>
      <c r="H845" s="85" t="e">
        <f>#REF!*INDEX(AdditionalVehs!$AA$46:$AK$91,MATCH($C845,AdditionalVehs!$C$46:$C$91,0),MATCH(H$7,AdditionalVehs!$AA$45:$AK$45,0))</f>
        <v>#REF!</v>
      </c>
      <c r="I845" s="85" t="e">
        <f>#REF!*INDEX(AdditionalVehs!$AA$46:$AK$91,MATCH($C845,AdditionalVehs!$C$46:$C$91,0),MATCH(I$7,AdditionalVehs!$AA$45:$AK$45,0))</f>
        <v>#REF!</v>
      </c>
      <c r="J845" s="85" t="e">
        <f>#REF!*INDEX(AdditionalVehs!$AA$46:$AK$91,MATCH($C845,AdditionalVehs!$C$46:$C$91,0),MATCH(J$7,AdditionalVehs!$AA$45:$AK$45,0))</f>
        <v>#REF!</v>
      </c>
      <c r="K845" s="85" t="e">
        <f>#REF!*INDEX(AdditionalVehs!$AA$46:$AK$91,MATCH($C845,AdditionalVehs!$C$46:$C$91,0),MATCH(K$7,AdditionalVehs!$AA$45:$AK$45,0))</f>
        <v>#REF!</v>
      </c>
      <c r="L845" s="85" t="e">
        <f>#REF!*INDEX(AdditionalVehs!$AA$46:$AK$91,MATCH($C845,AdditionalVehs!$C$46:$C$91,0),MATCH(L$7,AdditionalVehs!$AA$45:$AK$45,0))</f>
        <v>#REF!</v>
      </c>
      <c r="M845" s="85" t="e">
        <f>#REF!*INDEX(AdditionalVehs!$AA$46:$AK$91,MATCH($C845,AdditionalVehs!$C$46:$C$91,0),MATCH(M$7,AdditionalVehs!$AA$45:$AK$45,0))</f>
        <v>#REF!</v>
      </c>
      <c r="N845" s="85" t="e">
        <f>#REF!*INDEX(AdditionalVehs!$AA$46:$AK$91,MATCH($C845,AdditionalVehs!$C$46:$C$91,0),MATCH(N$7,AdditionalVehs!$AA$45:$AK$45,0))</f>
        <v>#REF!</v>
      </c>
      <c r="O845" s="85" t="e">
        <f>#REF!*INDEX(AdditionalVehs!$AA$46:$AK$91,MATCH($C845,AdditionalVehs!$C$46:$C$91,0),MATCH(O$7,AdditionalVehs!$AA$45:$AK$45,0))</f>
        <v>#REF!</v>
      </c>
      <c r="P845" s="86" t="e">
        <f t="shared" si="349"/>
        <v>#REF!</v>
      </c>
      <c r="Q845" s="86" t="e">
        <f t="shared" si="350"/>
        <v>#REF!</v>
      </c>
      <c r="R845" s="86" t="e">
        <f t="shared" si="340"/>
        <v>#REF!</v>
      </c>
      <c r="S845" s="86" t="e">
        <f t="shared" si="341"/>
        <v>#REF!</v>
      </c>
      <c r="T845" s="86" t="e">
        <f t="shared" si="342"/>
        <v>#REF!</v>
      </c>
      <c r="U845" s="86" t="e">
        <f t="shared" si="343"/>
        <v>#REF!</v>
      </c>
      <c r="V845" s="86" t="e">
        <f t="shared" si="344"/>
        <v>#REF!</v>
      </c>
      <c r="W845" s="86" t="e">
        <f t="shared" si="345"/>
        <v>#REF!</v>
      </c>
      <c r="X845" s="86" t="e">
        <f t="shared" si="346"/>
        <v>#REF!</v>
      </c>
      <c r="Y845" s="86" t="e">
        <f t="shared" si="347"/>
        <v>#REF!</v>
      </c>
      <c r="Z845" s="86" t="e">
        <f t="shared" si="348"/>
        <v>#REF!</v>
      </c>
      <c r="AA845" s="39">
        <v>473</v>
      </c>
      <c r="AB845" s="88" t="e">
        <f>AA845*#REF!/$AI$18*10^3</f>
        <v>#REF!</v>
      </c>
      <c r="AC845" s="89" t="e">
        <f>INDEX(AdditionalVehs!$E$46:$N$91,MATCH(C845,AdditionalVehs!$C$46:$C$91),MATCH(D845,AdditionalVehs!$E$45:$N$45))</f>
        <v>#REF!</v>
      </c>
      <c r="AD845" s="89" t="e">
        <f t="shared" si="339"/>
        <v>#REF!</v>
      </c>
      <c r="AE845" s="89" t="e">
        <f>INDEX(AdditionalVehs!$P$46:$Y$91,MATCH(C845,AdditionalVehs!$C$46:$C$91),MATCH(D845,AdditionalVehs!$AA$45:$AJ$45))</f>
        <v>#REF!</v>
      </c>
      <c r="AF845" s="89" t="e">
        <f t="shared" si="331"/>
        <v>#REF!</v>
      </c>
      <c r="AG845" s="89" t="e">
        <f>AdditionalVehs!$C$28</f>
        <v>#REF!</v>
      </c>
    </row>
    <row r="846" spans="1:33" x14ac:dyDescent="0.2">
      <c r="A846" s="91" t="s">
        <v>3062</v>
      </c>
      <c r="B846" s="349" t="s">
        <v>3063</v>
      </c>
      <c r="C846" s="39" t="s">
        <v>3053</v>
      </c>
      <c r="D846" s="39">
        <v>2035</v>
      </c>
      <c r="E846" s="85" t="e">
        <f>#REF!*INDEX(AdditionalVehs!$AA$46:$AK$91,MATCH($C846,AdditionalVehs!$C$46:$C$91,0),MATCH(E$7,AdditionalVehs!$AA$45:$AK$45,0))</f>
        <v>#REF!</v>
      </c>
      <c r="F846" s="85" t="e">
        <f>#REF!*INDEX(AdditionalVehs!$AA$46:$AK$91,MATCH($C846,AdditionalVehs!$C$46:$C$91,0),MATCH(F$7,AdditionalVehs!$AA$45:$AK$45,0))</f>
        <v>#REF!</v>
      </c>
      <c r="G846" s="85" t="e">
        <f>#REF!*INDEX(AdditionalVehs!$AA$46:$AK$91,MATCH($C846,AdditionalVehs!$C$46:$C$91,0),MATCH(G$7,AdditionalVehs!$AA$45:$AK$45,0))</f>
        <v>#REF!</v>
      </c>
      <c r="H846" s="85" t="e">
        <f>#REF!*INDEX(AdditionalVehs!$AA$46:$AK$91,MATCH($C846,AdditionalVehs!$C$46:$C$91,0),MATCH(H$7,AdditionalVehs!$AA$45:$AK$45,0))</f>
        <v>#REF!</v>
      </c>
      <c r="I846" s="85" t="e">
        <f>#REF!*INDEX(AdditionalVehs!$AA$46:$AK$91,MATCH($C846,AdditionalVehs!$C$46:$C$91,0),MATCH(I$7,AdditionalVehs!$AA$45:$AK$45,0))</f>
        <v>#REF!</v>
      </c>
      <c r="J846" s="85" t="e">
        <f>#REF!*INDEX(AdditionalVehs!$AA$46:$AK$91,MATCH($C846,AdditionalVehs!$C$46:$C$91,0),MATCH(J$7,AdditionalVehs!$AA$45:$AK$45,0))</f>
        <v>#REF!</v>
      </c>
      <c r="K846" s="85" t="e">
        <f>#REF!*INDEX(AdditionalVehs!$AA$46:$AK$91,MATCH($C846,AdditionalVehs!$C$46:$C$91,0),MATCH(K$7,AdditionalVehs!$AA$45:$AK$45,0))</f>
        <v>#REF!</v>
      </c>
      <c r="L846" s="85" t="e">
        <f>#REF!*INDEX(AdditionalVehs!$AA$46:$AK$91,MATCH($C846,AdditionalVehs!$C$46:$C$91,0),MATCH(L$7,AdditionalVehs!$AA$45:$AK$45,0))</f>
        <v>#REF!</v>
      </c>
      <c r="M846" s="85" t="e">
        <f>#REF!*INDEX(AdditionalVehs!$AA$46:$AK$91,MATCH($C846,AdditionalVehs!$C$46:$C$91,0),MATCH(M$7,AdditionalVehs!$AA$45:$AK$45,0))</f>
        <v>#REF!</v>
      </c>
      <c r="N846" s="85" t="e">
        <f>#REF!*INDEX(AdditionalVehs!$AA$46:$AK$91,MATCH($C846,AdditionalVehs!$C$46:$C$91,0),MATCH(N$7,AdditionalVehs!$AA$45:$AK$45,0))</f>
        <v>#REF!</v>
      </c>
      <c r="O846" s="85" t="e">
        <f>#REF!*INDEX(AdditionalVehs!$AA$46:$AK$91,MATCH($C846,AdditionalVehs!$C$46:$C$91,0),MATCH(O$7,AdditionalVehs!$AA$45:$AK$45,0))</f>
        <v>#REF!</v>
      </c>
      <c r="P846" s="86" t="e">
        <f t="shared" si="349"/>
        <v>#REF!</v>
      </c>
      <c r="Q846" s="86" t="e">
        <f t="shared" si="350"/>
        <v>#REF!</v>
      </c>
      <c r="R846" s="86" t="e">
        <f t="shared" si="340"/>
        <v>#REF!</v>
      </c>
      <c r="S846" s="86" t="e">
        <f t="shared" si="341"/>
        <v>#REF!</v>
      </c>
      <c r="T846" s="86" t="e">
        <f t="shared" si="342"/>
        <v>#REF!</v>
      </c>
      <c r="U846" s="86" t="e">
        <f t="shared" si="343"/>
        <v>#REF!</v>
      </c>
      <c r="V846" s="86" t="e">
        <f t="shared" si="344"/>
        <v>#REF!</v>
      </c>
      <c r="W846" s="86" t="e">
        <f t="shared" si="345"/>
        <v>#REF!</v>
      </c>
      <c r="X846" s="86" t="e">
        <f t="shared" si="346"/>
        <v>#REF!</v>
      </c>
      <c r="Y846" s="86" t="e">
        <f t="shared" si="347"/>
        <v>#REF!</v>
      </c>
      <c r="Z846" s="86" t="e">
        <f t="shared" si="348"/>
        <v>#REF!</v>
      </c>
      <c r="AA846" s="39">
        <v>473</v>
      </c>
      <c r="AB846" s="88" t="e">
        <f>AA846*#REF!/$AI$18*10^3</f>
        <v>#REF!</v>
      </c>
      <c r="AC846" s="89" t="e">
        <f>INDEX(AdditionalVehs!$E$46:$N$91,MATCH(C846,AdditionalVehs!$C$46:$C$91),MATCH(D846,AdditionalVehs!$E$45:$N$45))</f>
        <v>#REF!</v>
      </c>
      <c r="AD846" s="89" t="e">
        <f t="shared" si="339"/>
        <v>#REF!</v>
      </c>
      <c r="AE846" s="89" t="e">
        <f>INDEX(AdditionalVehs!$P$46:$Y$91,MATCH(C846,AdditionalVehs!$C$46:$C$91),MATCH(D846,AdditionalVehs!$AA$45:$AJ$45))</f>
        <v>#REF!</v>
      </c>
      <c r="AF846" s="89" t="e">
        <f t="shared" si="331"/>
        <v>#REF!</v>
      </c>
      <c r="AG846" s="89" t="e">
        <f>AdditionalVehs!$C$28</f>
        <v>#REF!</v>
      </c>
    </row>
    <row r="847" spans="1:33" x14ac:dyDescent="0.2">
      <c r="A847" s="91" t="s">
        <v>3064</v>
      </c>
      <c r="B847" s="349" t="s">
        <v>3065</v>
      </c>
      <c r="C847" s="39" t="s">
        <v>3053</v>
      </c>
      <c r="D847" s="39">
        <v>2040</v>
      </c>
      <c r="E847" s="85" t="e">
        <f>#REF!*INDEX(AdditionalVehs!$AA$46:$AK$91,MATCH($C847,AdditionalVehs!$C$46:$C$91,0),MATCH(E$7,AdditionalVehs!$AA$45:$AK$45,0))</f>
        <v>#REF!</v>
      </c>
      <c r="F847" s="85" t="e">
        <f>#REF!*INDEX(AdditionalVehs!$AA$46:$AK$91,MATCH($C847,AdditionalVehs!$C$46:$C$91,0),MATCH(F$7,AdditionalVehs!$AA$45:$AK$45,0))</f>
        <v>#REF!</v>
      </c>
      <c r="G847" s="85" t="e">
        <f>#REF!*INDEX(AdditionalVehs!$AA$46:$AK$91,MATCH($C847,AdditionalVehs!$C$46:$C$91,0),MATCH(G$7,AdditionalVehs!$AA$45:$AK$45,0))</f>
        <v>#REF!</v>
      </c>
      <c r="H847" s="85" t="e">
        <f>#REF!*INDEX(AdditionalVehs!$AA$46:$AK$91,MATCH($C847,AdditionalVehs!$C$46:$C$91,0),MATCH(H$7,AdditionalVehs!$AA$45:$AK$45,0))</f>
        <v>#REF!</v>
      </c>
      <c r="I847" s="85" t="e">
        <f>#REF!*INDEX(AdditionalVehs!$AA$46:$AK$91,MATCH($C847,AdditionalVehs!$C$46:$C$91,0),MATCH(I$7,AdditionalVehs!$AA$45:$AK$45,0))</f>
        <v>#REF!</v>
      </c>
      <c r="J847" s="85" t="e">
        <f>#REF!*INDEX(AdditionalVehs!$AA$46:$AK$91,MATCH($C847,AdditionalVehs!$C$46:$C$91,0),MATCH(J$7,AdditionalVehs!$AA$45:$AK$45,0))</f>
        <v>#REF!</v>
      </c>
      <c r="K847" s="85" t="e">
        <f>#REF!*INDEX(AdditionalVehs!$AA$46:$AK$91,MATCH($C847,AdditionalVehs!$C$46:$C$91,0),MATCH(K$7,AdditionalVehs!$AA$45:$AK$45,0))</f>
        <v>#REF!</v>
      </c>
      <c r="L847" s="85" t="e">
        <f>#REF!*INDEX(AdditionalVehs!$AA$46:$AK$91,MATCH($C847,AdditionalVehs!$C$46:$C$91,0),MATCH(L$7,AdditionalVehs!$AA$45:$AK$45,0))</f>
        <v>#REF!</v>
      </c>
      <c r="M847" s="85" t="e">
        <f>#REF!*INDEX(AdditionalVehs!$AA$46:$AK$91,MATCH($C847,AdditionalVehs!$C$46:$C$91,0),MATCH(M$7,AdditionalVehs!$AA$45:$AK$45,0))</f>
        <v>#REF!</v>
      </c>
      <c r="N847" s="85" t="e">
        <f>#REF!*INDEX(AdditionalVehs!$AA$46:$AK$91,MATCH($C847,AdditionalVehs!$C$46:$C$91,0),MATCH(N$7,AdditionalVehs!$AA$45:$AK$45,0))</f>
        <v>#REF!</v>
      </c>
      <c r="O847" s="85" t="e">
        <f>#REF!*INDEX(AdditionalVehs!$AA$46:$AK$91,MATCH($C847,AdditionalVehs!$C$46:$C$91,0),MATCH(O$7,AdditionalVehs!$AA$45:$AK$45,0))</f>
        <v>#REF!</v>
      </c>
      <c r="P847" s="86" t="e">
        <f t="shared" si="349"/>
        <v>#REF!</v>
      </c>
      <c r="Q847" s="86" t="e">
        <f t="shared" si="350"/>
        <v>#REF!</v>
      </c>
      <c r="R847" s="86" t="e">
        <f t="shared" si="340"/>
        <v>#REF!</v>
      </c>
      <c r="S847" s="86" t="e">
        <f t="shared" si="341"/>
        <v>#REF!</v>
      </c>
      <c r="T847" s="86" t="e">
        <f t="shared" si="342"/>
        <v>#REF!</v>
      </c>
      <c r="U847" s="86" t="e">
        <f t="shared" si="343"/>
        <v>#REF!</v>
      </c>
      <c r="V847" s="86" t="e">
        <f t="shared" si="344"/>
        <v>#REF!</v>
      </c>
      <c r="W847" s="86" t="e">
        <f t="shared" si="345"/>
        <v>#REF!</v>
      </c>
      <c r="X847" s="86" t="e">
        <f t="shared" si="346"/>
        <v>#REF!</v>
      </c>
      <c r="Y847" s="86" t="e">
        <f t="shared" si="347"/>
        <v>#REF!</v>
      </c>
      <c r="Z847" s="86" t="e">
        <f t="shared" si="348"/>
        <v>#REF!</v>
      </c>
      <c r="AA847" s="39">
        <v>473</v>
      </c>
      <c r="AB847" s="88" t="e">
        <f>AA847*#REF!/$AI$18*10^3</f>
        <v>#REF!</v>
      </c>
      <c r="AC847" s="89" t="e">
        <f>INDEX(AdditionalVehs!$E$46:$N$91,MATCH(C847,AdditionalVehs!$C$46:$C$91),MATCH(D847,AdditionalVehs!$E$45:$N$45))</f>
        <v>#REF!</v>
      </c>
      <c r="AD847" s="89" t="e">
        <f t="shared" si="339"/>
        <v>#REF!</v>
      </c>
      <c r="AE847" s="89" t="e">
        <f>INDEX(AdditionalVehs!$P$46:$Y$91,MATCH(C847,AdditionalVehs!$C$46:$C$91),MATCH(D847,AdditionalVehs!$AA$45:$AJ$45))</f>
        <v>#REF!</v>
      </c>
      <c r="AF847" s="89" t="e">
        <f t="shared" si="331"/>
        <v>#REF!</v>
      </c>
      <c r="AG847" s="89" t="e">
        <f>AdditionalVehs!$C$28</f>
        <v>#REF!</v>
      </c>
    </row>
    <row r="848" spans="1:33" x14ac:dyDescent="0.2">
      <c r="A848" s="91" t="s">
        <v>3066</v>
      </c>
      <c r="B848" s="349" t="s">
        <v>3067</v>
      </c>
      <c r="C848" s="39" t="s">
        <v>3053</v>
      </c>
      <c r="D848" s="39">
        <v>2045</v>
      </c>
      <c r="E848" s="85" t="e">
        <f>#REF!*INDEX(AdditionalVehs!$AA$46:$AK$91,MATCH($C848,AdditionalVehs!$C$46:$C$91,0),MATCH(E$7,AdditionalVehs!$AA$45:$AK$45,0))</f>
        <v>#REF!</v>
      </c>
      <c r="F848" s="85" t="e">
        <f>#REF!*INDEX(AdditionalVehs!$AA$46:$AK$91,MATCH($C848,AdditionalVehs!$C$46:$C$91,0),MATCH(F$7,AdditionalVehs!$AA$45:$AK$45,0))</f>
        <v>#REF!</v>
      </c>
      <c r="G848" s="85" t="e">
        <f>#REF!*INDEX(AdditionalVehs!$AA$46:$AK$91,MATCH($C848,AdditionalVehs!$C$46:$C$91,0),MATCH(G$7,AdditionalVehs!$AA$45:$AK$45,0))</f>
        <v>#REF!</v>
      </c>
      <c r="H848" s="85" t="e">
        <f>#REF!*INDEX(AdditionalVehs!$AA$46:$AK$91,MATCH($C848,AdditionalVehs!$C$46:$C$91,0),MATCH(H$7,AdditionalVehs!$AA$45:$AK$45,0))</f>
        <v>#REF!</v>
      </c>
      <c r="I848" s="85" t="e">
        <f>#REF!*INDEX(AdditionalVehs!$AA$46:$AK$91,MATCH($C848,AdditionalVehs!$C$46:$C$91,0),MATCH(I$7,AdditionalVehs!$AA$45:$AK$45,0))</f>
        <v>#REF!</v>
      </c>
      <c r="J848" s="85" t="e">
        <f>#REF!*INDEX(AdditionalVehs!$AA$46:$AK$91,MATCH($C848,AdditionalVehs!$C$46:$C$91,0),MATCH(J$7,AdditionalVehs!$AA$45:$AK$45,0))</f>
        <v>#REF!</v>
      </c>
      <c r="K848" s="85" t="e">
        <f>#REF!*INDEX(AdditionalVehs!$AA$46:$AK$91,MATCH($C848,AdditionalVehs!$C$46:$C$91,0),MATCH(K$7,AdditionalVehs!$AA$45:$AK$45,0))</f>
        <v>#REF!</v>
      </c>
      <c r="L848" s="85" t="e">
        <f>#REF!*INDEX(AdditionalVehs!$AA$46:$AK$91,MATCH($C848,AdditionalVehs!$C$46:$C$91,0),MATCH(L$7,AdditionalVehs!$AA$45:$AK$45,0))</f>
        <v>#REF!</v>
      </c>
      <c r="M848" s="85" t="e">
        <f>#REF!*INDEX(AdditionalVehs!$AA$46:$AK$91,MATCH($C848,AdditionalVehs!$C$46:$C$91,0),MATCH(M$7,AdditionalVehs!$AA$45:$AK$45,0))</f>
        <v>#REF!</v>
      </c>
      <c r="N848" s="85" t="e">
        <f>#REF!*INDEX(AdditionalVehs!$AA$46:$AK$91,MATCH($C848,AdditionalVehs!$C$46:$C$91,0),MATCH(N$7,AdditionalVehs!$AA$45:$AK$45,0))</f>
        <v>#REF!</v>
      </c>
      <c r="O848" s="85" t="e">
        <f>#REF!*INDEX(AdditionalVehs!$AA$46:$AK$91,MATCH($C848,AdditionalVehs!$C$46:$C$91,0),MATCH(O$7,AdditionalVehs!$AA$45:$AK$45,0))</f>
        <v>#REF!</v>
      </c>
      <c r="P848" s="86" t="e">
        <f t="shared" si="349"/>
        <v>#REF!</v>
      </c>
      <c r="Q848" s="86" t="e">
        <f t="shared" si="350"/>
        <v>#REF!</v>
      </c>
      <c r="R848" s="86" t="e">
        <f t="shared" si="340"/>
        <v>#REF!</v>
      </c>
      <c r="S848" s="86" t="e">
        <f t="shared" si="341"/>
        <v>#REF!</v>
      </c>
      <c r="T848" s="86" t="e">
        <f t="shared" si="342"/>
        <v>#REF!</v>
      </c>
      <c r="U848" s="86" t="e">
        <f t="shared" si="343"/>
        <v>#REF!</v>
      </c>
      <c r="V848" s="86" t="e">
        <f t="shared" si="344"/>
        <v>#REF!</v>
      </c>
      <c r="W848" s="86" t="e">
        <f t="shared" si="345"/>
        <v>#REF!</v>
      </c>
      <c r="X848" s="86" t="e">
        <f t="shared" si="346"/>
        <v>#REF!</v>
      </c>
      <c r="Y848" s="86" t="e">
        <f t="shared" si="347"/>
        <v>#REF!</v>
      </c>
      <c r="Z848" s="86" t="e">
        <f t="shared" si="348"/>
        <v>#REF!</v>
      </c>
      <c r="AA848" s="39">
        <v>473</v>
      </c>
      <c r="AB848" s="88" t="e">
        <f>AA848*#REF!/$AI$18*10^3</f>
        <v>#REF!</v>
      </c>
      <c r="AC848" s="89" t="e">
        <f>INDEX(AdditionalVehs!$E$46:$N$91,MATCH(C848,AdditionalVehs!$C$46:$C$91),MATCH(D848,AdditionalVehs!$E$45:$N$45))</f>
        <v>#REF!</v>
      </c>
      <c r="AD848" s="89" t="e">
        <f t="shared" si="339"/>
        <v>#REF!</v>
      </c>
      <c r="AE848" s="89" t="e">
        <f>INDEX(AdditionalVehs!$P$46:$Y$91,MATCH(C848,AdditionalVehs!$C$46:$C$91),MATCH(D848,AdditionalVehs!$AA$45:$AJ$45))</f>
        <v>#REF!</v>
      </c>
      <c r="AF848" s="89" t="e">
        <f t="shared" ref="AF848:AF858" si="351">AE848/($AI$11*$AI$15*10 ^ 9)</f>
        <v>#REF!</v>
      </c>
      <c r="AG848" s="89" t="e">
        <f>AdditionalVehs!$C$28</f>
        <v>#REF!</v>
      </c>
    </row>
    <row r="849" spans="1:33" x14ac:dyDescent="0.2">
      <c r="A849" s="91" t="s">
        <v>3068</v>
      </c>
      <c r="B849" s="349" t="s">
        <v>3069</v>
      </c>
      <c r="C849" s="39" t="s">
        <v>3053</v>
      </c>
      <c r="D849" s="39">
        <v>2050</v>
      </c>
      <c r="E849" s="85" t="e">
        <f>#REF!*INDEX(AdditionalVehs!$AA$46:$AK$91,MATCH($C849,AdditionalVehs!$C$46:$C$91,0),MATCH(E$7,AdditionalVehs!$AA$45:$AK$45,0))</f>
        <v>#REF!</v>
      </c>
      <c r="F849" s="85" t="e">
        <f>#REF!*INDEX(AdditionalVehs!$AA$46:$AK$91,MATCH($C849,AdditionalVehs!$C$46:$C$91,0),MATCH(F$7,AdditionalVehs!$AA$45:$AK$45,0))</f>
        <v>#REF!</v>
      </c>
      <c r="G849" s="85" t="e">
        <f>#REF!*INDEX(AdditionalVehs!$AA$46:$AK$91,MATCH($C849,AdditionalVehs!$C$46:$C$91,0),MATCH(G$7,AdditionalVehs!$AA$45:$AK$45,0))</f>
        <v>#REF!</v>
      </c>
      <c r="H849" s="85" t="e">
        <f>#REF!*INDEX(AdditionalVehs!$AA$46:$AK$91,MATCH($C849,AdditionalVehs!$C$46:$C$91,0),MATCH(H$7,AdditionalVehs!$AA$45:$AK$45,0))</f>
        <v>#REF!</v>
      </c>
      <c r="I849" s="85" t="e">
        <f>#REF!*INDEX(AdditionalVehs!$AA$46:$AK$91,MATCH($C849,AdditionalVehs!$C$46:$C$91,0),MATCH(I$7,AdditionalVehs!$AA$45:$AK$45,0))</f>
        <v>#REF!</v>
      </c>
      <c r="J849" s="85" t="e">
        <f>#REF!*INDEX(AdditionalVehs!$AA$46:$AK$91,MATCH($C849,AdditionalVehs!$C$46:$C$91,0),MATCH(J$7,AdditionalVehs!$AA$45:$AK$45,0))</f>
        <v>#REF!</v>
      </c>
      <c r="K849" s="85" t="e">
        <f>#REF!*INDEX(AdditionalVehs!$AA$46:$AK$91,MATCH($C849,AdditionalVehs!$C$46:$C$91,0),MATCH(K$7,AdditionalVehs!$AA$45:$AK$45,0))</f>
        <v>#REF!</v>
      </c>
      <c r="L849" s="85" t="e">
        <f>#REF!*INDEX(AdditionalVehs!$AA$46:$AK$91,MATCH($C849,AdditionalVehs!$C$46:$C$91,0),MATCH(L$7,AdditionalVehs!$AA$45:$AK$45,0))</f>
        <v>#REF!</v>
      </c>
      <c r="M849" s="85" t="e">
        <f>#REF!*INDEX(AdditionalVehs!$AA$46:$AK$91,MATCH($C849,AdditionalVehs!$C$46:$C$91,0),MATCH(M$7,AdditionalVehs!$AA$45:$AK$45,0))</f>
        <v>#REF!</v>
      </c>
      <c r="N849" s="85" t="e">
        <f>#REF!*INDEX(AdditionalVehs!$AA$46:$AK$91,MATCH($C849,AdditionalVehs!$C$46:$C$91,0),MATCH(N$7,AdditionalVehs!$AA$45:$AK$45,0))</f>
        <v>#REF!</v>
      </c>
      <c r="O849" s="85" t="e">
        <f>#REF!*INDEX(AdditionalVehs!$AA$46:$AK$91,MATCH($C849,AdditionalVehs!$C$46:$C$91,0),MATCH(O$7,AdditionalVehs!$AA$45:$AK$45,0))</f>
        <v>#REF!</v>
      </c>
      <c r="P849" s="86" t="e">
        <f t="shared" si="349"/>
        <v>#REF!</v>
      </c>
      <c r="Q849" s="86" t="e">
        <f t="shared" si="350"/>
        <v>#REF!</v>
      </c>
      <c r="R849" s="86" t="e">
        <f t="shared" si="340"/>
        <v>#REF!</v>
      </c>
      <c r="S849" s="86" t="e">
        <f t="shared" si="341"/>
        <v>#REF!</v>
      </c>
      <c r="T849" s="86" t="e">
        <f t="shared" si="342"/>
        <v>#REF!</v>
      </c>
      <c r="U849" s="86" t="e">
        <f t="shared" si="343"/>
        <v>#REF!</v>
      </c>
      <c r="V849" s="86" t="e">
        <f t="shared" si="344"/>
        <v>#REF!</v>
      </c>
      <c r="W849" s="86" t="e">
        <f t="shared" si="345"/>
        <v>#REF!</v>
      </c>
      <c r="X849" s="86" t="e">
        <f t="shared" si="346"/>
        <v>#REF!</v>
      </c>
      <c r="Y849" s="86" t="e">
        <f t="shared" si="347"/>
        <v>#REF!</v>
      </c>
      <c r="Z849" s="86" t="e">
        <f t="shared" si="348"/>
        <v>#REF!</v>
      </c>
      <c r="AA849" s="39">
        <v>473</v>
      </c>
      <c r="AB849" s="88" t="e">
        <f>AA849*#REF!/$AI$18*10^3</f>
        <v>#REF!</v>
      </c>
      <c r="AC849" s="89" t="e">
        <f>INDEX(AdditionalVehs!$E$46:$N$91,MATCH(C849,AdditionalVehs!$C$46:$C$91),MATCH(D849,AdditionalVehs!$E$45:$N$45))</f>
        <v>#REF!</v>
      </c>
      <c r="AD849" s="89" t="e">
        <f t="shared" si="339"/>
        <v>#REF!</v>
      </c>
      <c r="AE849" s="89" t="e">
        <f>INDEX(AdditionalVehs!$P$46:$Y$91,MATCH(C849,AdditionalVehs!$C$46:$C$91),MATCH(D849,AdditionalVehs!$AA$45:$AJ$45))</f>
        <v>#REF!</v>
      </c>
      <c r="AF849" s="89" t="e">
        <f t="shared" si="351"/>
        <v>#REF!</v>
      </c>
      <c r="AG849" s="89" t="e">
        <f>AdditionalVehs!$C$28</f>
        <v>#REF!</v>
      </c>
    </row>
    <row r="850" spans="1:33" x14ac:dyDescent="0.2">
      <c r="A850" s="91" t="s">
        <v>1078</v>
      </c>
      <c r="B850" s="349" t="s">
        <v>3070</v>
      </c>
      <c r="C850" s="39" t="s">
        <v>3071</v>
      </c>
      <c r="D850" s="39">
        <v>2010</v>
      </c>
      <c r="E850" s="85" t="e">
        <f>#REF!*INDEX(AdditionalVehs!$AA$46:$AK$91,MATCH($C850,AdditionalVehs!$C$46:$C$91,0),MATCH(E$7,AdditionalVehs!$AA$45:$AK$45,0))</f>
        <v>#REF!</v>
      </c>
      <c r="F850" s="85" t="e">
        <f>#REF!*INDEX(AdditionalVehs!$AA$46:$AK$91,MATCH($C850,AdditionalVehs!$C$46:$C$91,0),MATCH(F$7,AdditionalVehs!$AA$45:$AK$45,0))</f>
        <v>#REF!</v>
      </c>
      <c r="G850" s="85" t="e">
        <f>#REF!*INDEX(AdditionalVehs!$AA$46:$AK$91,MATCH($C850,AdditionalVehs!$C$46:$C$91,0),MATCH(G$7,AdditionalVehs!$AA$45:$AK$45,0))</f>
        <v>#REF!</v>
      </c>
      <c r="H850" s="85" t="e">
        <f>#REF!*INDEX(AdditionalVehs!$AA$46:$AK$91,MATCH($C850,AdditionalVehs!$C$46:$C$91,0),MATCH(H$7,AdditionalVehs!$AA$45:$AK$45,0))</f>
        <v>#REF!</v>
      </c>
      <c r="I850" s="85" t="e">
        <f>#REF!*INDEX(AdditionalVehs!$AA$46:$AK$91,MATCH($C850,AdditionalVehs!$C$46:$C$91,0),MATCH(I$7,AdditionalVehs!$AA$45:$AK$45,0))</f>
        <v>#REF!</v>
      </c>
      <c r="J850" s="85" t="e">
        <f>#REF!*INDEX(AdditionalVehs!$AA$46:$AK$91,MATCH($C850,AdditionalVehs!$C$46:$C$91,0),MATCH(J$7,AdditionalVehs!$AA$45:$AK$45,0))</f>
        <v>#REF!</v>
      </c>
      <c r="K850" s="85" t="e">
        <f>#REF!*INDEX(AdditionalVehs!$AA$46:$AK$91,MATCH($C850,AdditionalVehs!$C$46:$C$91,0),MATCH(K$7,AdditionalVehs!$AA$45:$AK$45,0))</f>
        <v>#REF!</v>
      </c>
      <c r="L850" s="85" t="e">
        <f>#REF!*INDEX(AdditionalVehs!$AA$46:$AK$91,MATCH($C850,AdditionalVehs!$C$46:$C$91,0),MATCH(L$7,AdditionalVehs!$AA$45:$AK$45,0))</f>
        <v>#REF!</v>
      </c>
      <c r="M850" s="85" t="e">
        <f>#REF!*INDEX(AdditionalVehs!$AA$46:$AK$91,MATCH($C850,AdditionalVehs!$C$46:$C$91,0),MATCH(M$7,AdditionalVehs!$AA$45:$AK$45,0))</f>
        <v>#REF!</v>
      </c>
      <c r="N850" s="85" t="e">
        <f>#REF!*INDEX(AdditionalVehs!$AA$46:$AK$91,MATCH($C850,AdditionalVehs!$C$46:$C$91,0),MATCH(N$7,AdditionalVehs!$AA$45:$AK$45,0))</f>
        <v>#REF!</v>
      </c>
      <c r="O850" s="85" t="e">
        <f>#REF!*INDEX(AdditionalVehs!$AA$46:$AK$91,MATCH($C850,AdditionalVehs!$C$46:$C$91,0),MATCH(O$7,AdditionalVehs!$AA$45:$AK$45,0))</f>
        <v>#REF!</v>
      </c>
      <c r="P850" s="86" t="e">
        <f>E850/$AI$18*10^6</f>
        <v>#REF!</v>
      </c>
      <c r="Q850" s="86" t="e">
        <f t="shared" si="350"/>
        <v>#REF!</v>
      </c>
      <c r="R850" s="86" t="e">
        <f t="shared" si="340"/>
        <v>#REF!</v>
      </c>
      <c r="S850" s="86" t="e">
        <f t="shared" si="341"/>
        <v>#REF!</v>
      </c>
      <c r="T850" s="86" t="e">
        <f t="shared" si="342"/>
        <v>#REF!</v>
      </c>
      <c r="U850" s="86" t="e">
        <f t="shared" si="343"/>
        <v>#REF!</v>
      </c>
      <c r="V850" s="86" t="e">
        <f t="shared" si="344"/>
        <v>#REF!</v>
      </c>
      <c r="W850" s="86" t="e">
        <f t="shared" si="345"/>
        <v>#REF!</v>
      </c>
      <c r="X850" s="86" t="e">
        <f t="shared" si="346"/>
        <v>#REF!</v>
      </c>
      <c r="Y850" s="86" t="e">
        <f t="shared" si="347"/>
        <v>#REF!</v>
      </c>
      <c r="Z850" s="86" t="e">
        <f t="shared" si="348"/>
        <v>#REF!</v>
      </c>
      <c r="AA850" s="39">
        <v>473</v>
      </c>
      <c r="AB850" s="88" t="e">
        <f>AA850*#REF!/$AI$18*10^3</f>
        <v>#REF!</v>
      </c>
      <c r="AC850" s="89" t="e">
        <f>INDEX(AdditionalVehs!$E$46:$N$91,MATCH(C850,AdditionalVehs!$C$46:$C$91),MATCH(D850,AdditionalVehs!$E$45:$N$45))</f>
        <v>#REF!</v>
      </c>
      <c r="AD850" s="89" t="e">
        <f t="shared" si="339"/>
        <v>#REF!</v>
      </c>
      <c r="AE850" s="89" t="e">
        <f>INDEX(AdditionalVehs!$P$46:$Y$91,MATCH(C850,AdditionalVehs!$C$46:$C$91),MATCH(D850,AdditionalVehs!$AA$45:$AJ$45))</f>
        <v>#REF!</v>
      </c>
      <c r="AF850" s="89" t="e">
        <f t="shared" si="351"/>
        <v>#REF!</v>
      </c>
      <c r="AG850" s="89" t="e">
        <f>AdditionalVehs!$C$28</f>
        <v>#REF!</v>
      </c>
    </row>
    <row r="851" spans="1:33" x14ac:dyDescent="0.2">
      <c r="A851" s="91" t="s">
        <v>3072</v>
      </c>
      <c r="B851" s="349" t="s">
        <v>3073</v>
      </c>
      <c r="C851" s="39" t="s">
        <v>3071</v>
      </c>
      <c r="D851" s="39">
        <v>2015</v>
      </c>
      <c r="E851" s="85" t="e">
        <f>#REF!*INDEX(AdditionalVehs!$AA$46:$AK$91,MATCH($C851,AdditionalVehs!$C$46:$C$91,0),MATCH(E$7,AdditionalVehs!$AA$45:$AK$45,0))</f>
        <v>#REF!</v>
      </c>
      <c r="F851" s="85" t="e">
        <f>#REF!*INDEX(AdditionalVehs!$AA$46:$AK$91,MATCH($C851,AdditionalVehs!$C$46:$C$91,0),MATCH(F$7,AdditionalVehs!$AA$45:$AK$45,0))</f>
        <v>#REF!</v>
      </c>
      <c r="G851" s="85" t="e">
        <f>#REF!*INDEX(AdditionalVehs!$AA$46:$AK$91,MATCH($C851,AdditionalVehs!$C$46:$C$91,0),MATCH(G$7,AdditionalVehs!$AA$45:$AK$45,0))</f>
        <v>#REF!</v>
      </c>
      <c r="H851" s="85" t="e">
        <f>#REF!*INDEX(AdditionalVehs!$AA$46:$AK$91,MATCH($C851,AdditionalVehs!$C$46:$C$91,0),MATCH(H$7,AdditionalVehs!$AA$45:$AK$45,0))</f>
        <v>#REF!</v>
      </c>
      <c r="I851" s="85" t="e">
        <f>#REF!*INDEX(AdditionalVehs!$AA$46:$AK$91,MATCH($C851,AdditionalVehs!$C$46:$C$91,0),MATCH(I$7,AdditionalVehs!$AA$45:$AK$45,0))</f>
        <v>#REF!</v>
      </c>
      <c r="J851" s="85" t="e">
        <f>#REF!*INDEX(AdditionalVehs!$AA$46:$AK$91,MATCH($C851,AdditionalVehs!$C$46:$C$91,0),MATCH(J$7,AdditionalVehs!$AA$45:$AK$45,0))</f>
        <v>#REF!</v>
      </c>
      <c r="K851" s="85" t="e">
        <f>#REF!*INDEX(AdditionalVehs!$AA$46:$AK$91,MATCH($C851,AdditionalVehs!$C$46:$C$91,0),MATCH(K$7,AdditionalVehs!$AA$45:$AK$45,0))</f>
        <v>#REF!</v>
      </c>
      <c r="L851" s="85" t="e">
        <f>#REF!*INDEX(AdditionalVehs!$AA$46:$AK$91,MATCH($C851,AdditionalVehs!$C$46:$C$91,0),MATCH(L$7,AdditionalVehs!$AA$45:$AK$45,0))</f>
        <v>#REF!</v>
      </c>
      <c r="M851" s="85" t="e">
        <f>#REF!*INDEX(AdditionalVehs!$AA$46:$AK$91,MATCH($C851,AdditionalVehs!$C$46:$C$91,0),MATCH(M$7,AdditionalVehs!$AA$45:$AK$45,0))</f>
        <v>#REF!</v>
      </c>
      <c r="N851" s="85" t="e">
        <f>#REF!*INDEX(AdditionalVehs!$AA$46:$AK$91,MATCH($C851,AdditionalVehs!$C$46:$C$91,0),MATCH(N$7,AdditionalVehs!$AA$45:$AK$45,0))</f>
        <v>#REF!</v>
      </c>
      <c r="O851" s="85" t="e">
        <f>#REF!*INDEX(AdditionalVehs!$AA$46:$AK$91,MATCH($C851,AdditionalVehs!$C$46:$C$91,0),MATCH(O$7,AdditionalVehs!$AA$45:$AK$45,0))</f>
        <v>#REF!</v>
      </c>
      <c r="P851" s="86" t="e">
        <f t="shared" ref="P851:P858" si="352">E851/$AI$18*10^6</f>
        <v>#REF!</v>
      </c>
      <c r="Q851" s="86" t="e">
        <f t="shared" si="350"/>
        <v>#REF!</v>
      </c>
      <c r="R851" s="86" t="e">
        <f t="shared" si="340"/>
        <v>#REF!</v>
      </c>
      <c r="S851" s="86" t="e">
        <f t="shared" si="341"/>
        <v>#REF!</v>
      </c>
      <c r="T851" s="86" t="e">
        <f t="shared" si="342"/>
        <v>#REF!</v>
      </c>
      <c r="U851" s="86" t="e">
        <f t="shared" si="343"/>
        <v>#REF!</v>
      </c>
      <c r="V851" s="86" t="e">
        <f t="shared" si="344"/>
        <v>#REF!</v>
      </c>
      <c r="W851" s="86" t="e">
        <f t="shared" si="345"/>
        <v>#REF!</v>
      </c>
      <c r="X851" s="86" t="e">
        <f t="shared" si="346"/>
        <v>#REF!</v>
      </c>
      <c r="Y851" s="86" t="e">
        <f t="shared" si="347"/>
        <v>#REF!</v>
      </c>
      <c r="Z851" s="86" t="e">
        <f t="shared" si="348"/>
        <v>#REF!</v>
      </c>
      <c r="AA851" s="39">
        <v>473</v>
      </c>
      <c r="AB851" s="88" t="e">
        <f>AA851*#REF!/$AI$18*10^3</f>
        <v>#REF!</v>
      </c>
      <c r="AC851" s="89" t="e">
        <f>INDEX(AdditionalVehs!$E$46:$N$91,MATCH(C851,AdditionalVehs!$C$46:$C$91),MATCH(D851,AdditionalVehs!$E$45:$N$45))</f>
        <v>#REF!</v>
      </c>
      <c r="AD851" s="89" t="e">
        <f t="shared" si="339"/>
        <v>#REF!</v>
      </c>
      <c r="AE851" s="89" t="e">
        <f>INDEX(AdditionalVehs!$P$46:$Y$91,MATCH(C851,AdditionalVehs!$C$46:$C$91),MATCH(D851,AdditionalVehs!$AA$45:$AJ$45))</f>
        <v>#REF!</v>
      </c>
      <c r="AF851" s="89" t="e">
        <f t="shared" si="351"/>
        <v>#REF!</v>
      </c>
      <c r="AG851" s="89" t="e">
        <f>AdditionalVehs!$C$28</f>
        <v>#REF!</v>
      </c>
    </row>
    <row r="852" spans="1:33" x14ac:dyDescent="0.2">
      <c r="A852" s="91" t="s">
        <v>3074</v>
      </c>
      <c r="B852" s="349" t="s">
        <v>3075</v>
      </c>
      <c r="C852" s="39" t="s">
        <v>3071</v>
      </c>
      <c r="D852" s="39">
        <v>2020</v>
      </c>
      <c r="E852" s="85" t="e">
        <f>#REF!*INDEX(AdditionalVehs!$AA$46:$AK$91,MATCH($C852,AdditionalVehs!$C$46:$C$91,0),MATCH(E$7,AdditionalVehs!$AA$45:$AK$45,0))</f>
        <v>#REF!</v>
      </c>
      <c r="F852" s="85" t="e">
        <f>#REF!*INDEX(AdditionalVehs!$AA$46:$AK$91,MATCH($C852,AdditionalVehs!$C$46:$C$91,0),MATCH(F$7,AdditionalVehs!$AA$45:$AK$45,0))</f>
        <v>#REF!</v>
      </c>
      <c r="G852" s="85" t="e">
        <f>#REF!*INDEX(AdditionalVehs!$AA$46:$AK$91,MATCH($C852,AdditionalVehs!$C$46:$C$91,0),MATCH(G$7,AdditionalVehs!$AA$45:$AK$45,0))</f>
        <v>#REF!</v>
      </c>
      <c r="H852" s="85" t="e">
        <f>#REF!*INDEX(AdditionalVehs!$AA$46:$AK$91,MATCH($C852,AdditionalVehs!$C$46:$C$91,0),MATCH(H$7,AdditionalVehs!$AA$45:$AK$45,0))</f>
        <v>#REF!</v>
      </c>
      <c r="I852" s="85" t="e">
        <f>#REF!*INDEX(AdditionalVehs!$AA$46:$AK$91,MATCH($C852,AdditionalVehs!$C$46:$C$91,0),MATCH(I$7,AdditionalVehs!$AA$45:$AK$45,0))</f>
        <v>#REF!</v>
      </c>
      <c r="J852" s="85" t="e">
        <f>#REF!*INDEX(AdditionalVehs!$AA$46:$AK$91,MATCH($C852,AdditionalVehs!$C$46:$C$91,0),MATCH(J$7,AdditionalVehs!$AA$45:$AK$45,0))</f>
        <v>#REF!</v>
      </c>
      <c r="K852" s="85" t="e">
        <f>#REF!*INDEX(AdditionalVehs!$AA$46:$AK$91,MATCH($C852,AdditionalVehs!$C$46:$C$91,0),MATCH(K$7,AdditionalVehs!$AA$45:$AK$45,0))</f>
        <v>#REF!</v>
      </c>
      <c r="L852" s="85" t="e">
        <f>#REF!*INDEX(AdditionalVehs!$AA$46:$AK$91,MATCH($C852,AdditionalVehs!$C$46:$C$91,0),MATCH(L$7,AdditionalVehs!$AA$45:$AK$45,0))</f>
        <v>#REF!</v>
      </c>
      <c r="M852" s="85" t="e">
        <f>#REF!*INDEX(AdditionalVehs!$AA$46:$AK$91,MATCH($C852,AdditionalVehs!$C$46:$C$91,0),MATCH(M$7,AdditionalVehs!$AA$45:$AK$45,0))</f>
        <v>#REF!</v>
      </c>
      <c r="N852" s="85" t="e">
        <f>#REF!*INDEX(AdditionalVehs!$AA$46:$AK$91,MATCH($C852,AdditionalVehs!$C$46:$C$91,0),MATCH(N$7,AdditionalVehs!$AA$45:$AK$45,0))</f>
        <v>#REF!</v>
      </c>
      <c r="O852" s="85" t="e">
        <f>#REF!*INDEX(AdditionalVehs!$AA$46:$AK$91,MATCH($C852,AdditionalVehs!$C$46:$C$91,0),MATCH(O$7,AdditionalVehs!$AA$45:$AK$45,0))</f>
        <v>#REF!</v>
      </c>
      <c r="P852" s="86" t="e">
        <f t="shared" si="352"/>
        <v>#REF!</v>
      </c>
      <c r="Q852" s="86" t="e">
        <f t="shared" si="350"/>
        <v>#REF!</v>
      </c>
      <c r="R852" s="86" t="e">
        <f t="shared" si="340"/>
        <v>#REF!</v>
      </c>
      <c r="S852" s="86" t="e">
        <f t="shared" si="341"/>
        <v>#REF!</v>
      </c>
      <c r="T852" s="86" t="e">
        <f t="shared" si="342"/>
        <v>#REF!</v>
      </c>
      <c r="U852" s="86" t="e">
        <f t="shared" si="343"/>
        <v>#REF!</v>
      </c>
      <c r="V852" s="86" t="e">
        <f t="shared" si="344"/>
        <v>#REF!</v>
      </c>
      <c r="W852" s="86" t="e">
        <f t="shared" si="345"/>
        <v>#REF!</v>
      </c>
      <c r="X852" s="86" t="e">
        <f t="shared" si="346"/>
        <v>#REF!</v>
      </c>
      <c r="Y852" s="86" t="e">
        <f t="shared" si="347"/>
        <v>#REF!</v>
      </c>
      <c r="Z852" s="86" t="e">
        <f t="shared" si="348"/>
        <v>#REF!</v>
      </c>
      <c r="AA852" s="39">
        <v>473</v>
      </c>
      <c r="AB852" s="88" t="e">
        <f>AA852*#REF!/$AI$18*10^3</f>
        <v>#REF!</v>
      </c>
      <c r="AC852" s="89" t="e">
        <f>INDEX(AdditionalVehs!$E$46:$N$91,MATCH(C852,AdditionalVehs!$C$46:$C$91),MATCH(D852,AdditionalVehs!$E$45:$N$45))</f>
        <v>#REF!</v>
      </c>
      <c r="AD852" s="89" t="e">
        <f t="shared" si="339"/>
        <v>#REF!</v>
      </c>
      <c r="AE852" s="89" t="e">
        <f>INDEX(AdditionalVehs!$P$46:$Y$91,MATCH(C852,AdditionalVehs!$C$46:$C$91),MATCH(D852,AdditionalVehs!$AA$45:$AJ$45))</f>
        <v>#REF!</v>
      </c>
      <c r="AF852" s="89" t="e">
        <f t="shared" si="351"/>
        <v>#REF!</v>
      </c>
      <c r="AG852" s="89" t="e">
        <f>AdditionalVehs!$C$28</f>
        <v>#REF!</v>
      </c>
    </row>
    <row r="853" spans="1:33" x14ac:dyDescent="0.2">
      <c r="A853" s="91" t="s">
        <v>3076</v>
      </c>
      <c r="B853" s="349" t="s">
        <v>3077</v>
      </c>
      <c r="C853" s="39" t="s">
        <v>3071</v>
      </c>
      <c r="D853" s="39">
        <v>2025</v>
      </c>
      <c r="E853" s="85" t="e">
        <f>#REF!*INDEX(AdditionalVehs!$AA$46:$AK$91,MATCH($C853,AdditionalVehs!$C$46:$C$91,0),MATCH(E$7,AdditionalVehs!$AA$45:$AK$45,0))</f>
        <v>#REF!</v>
      </c>
      <c r="F853" s="85" t="e">
        <f>#REF!*INDEX(AdditionalVehs!$AA$46:$AK$91,MATCH($C853,AdditionalVehs!$C$46:$C$91,0),MATCH(F$7,AdditionalVehs!$AA$45:$AK$45,0))</f>
        <v>#REF!</v>
      </c>
      <c r="G853" s="85" t="e">
        <f>#REF!*INDEX(AdditionalVehs!$AA$46:$AK$91,MATCH($C853,AdditionalVehs!$C$46:$C$91,0),MATCH(G$7,AdditionalVehs!$AA$45:$AK$45,0))</f>
        <v>#REF!</v>
      </c>
      <c r="H853" s="85" t="e">
        <f>#REF!*INDEX(AdditionalVehs!$AA$46:$AK$91,MATCH($C853,AdditionalVehs!$C$46:$C$91,0),MATCH(H$7,AdditionalVehs!$AA$45:$AK$45,0))</f>
        <v>#REF!</v>
      </c>
      <c r="I853" s="85" t="e">
        <f>#REF!*INDEX(AdditionalVehs!$AA$46:$AK$91,MATCH($C853,AdditionalVehs!$C$46:$C$91,0),MATCH(I$7,AdditionalVehs!$AA$45:$AK$45,0))</f>
        <v>#REF!</v>
      </c>
      <c r="J853" s="85" t="e">
        <f>#REF!*INDEX(AdditionalVehs!$AA$46:$AK$91,MATCH($C853,AdditionalVehs!$C$46:$C$91,0),MATCH(J$7,AdditionalVehs!$AA$45:$AK$45,0))</f>
        <v>#REF!</v>
      </c>
      <c r="K853" s="85" t="e">
        <f>#REF!*INDEX(AdditionalVehs!$AA$46:$AK$91,MATCH($C853,AdditionalVehs!$C$46:$C$91,0),MATCH(K$7,AdditionalVehs!$AA$45:$AK$45,0))</f>
        <v>#REF!</v>
      </c>
      <c r="L853" s="85" t="e">
        <f>#REF!*INDEX(AdditionalVehs!$AA$46:$AK$91,MATCH($C853,AdditionalVehs!$C$46:$C$91,0),MATCH(L$7,AdditionalVehs!$AA$45:$AK$45,0))</f>
        <v>#REF!</v>
      </c>
      <c r="M853" s="85" t="e">
        <f>#REF!*INDEX(AdditionalVehs!$AA$46:$AK$91,MATCH($C853,AdditionalVehs!$C$46:$C$91,0),MATCH(M$7,AdditionalVehs!$AA$45:$AK$45,0))</f>
        <v>#REF!</v>
      </c>
      <c r="N853" s="85" t="e">
        <f>#REF!*INDEX(AdditionalVehs!$AA$46:$AK$91,MATCH($C853,AdditionalVehs!$C$46:$C$91,0),MATCH(N$7,AdditionalVehs!$AA$45:$AK$45,0))</f>
        <v>#REF!</v>
      </c>
      <c r="O853" s="85" t="e">
        <f>#REF!*INDEX(AdditionalVehs!$AA$46:$AK$91,MATCH($C853,AdditionalVehs!$C$46:$C$91,0),MATCH(O$7,AdditionalVehs!$AA$45:$AK$45,0))</f>
        <v>#REF!</v>
      </c>
      <c r="P853" s="86" t="e">
        <f t="shared" si="352"/>
        <v>#REF!</v>
      </c>
      <c r="Q853" s="86" t="e">
        <f t="shared" si="350"/>
        <v>#REF!</v>
      </c>
      <c r="R853" s="86" t="e">
        <f t="shared" si="340"/>
        <v>#REF!</v>
      </c>
      <c r="S853" s="86" t="e">
        <f t="shared" si="341"/>
        <v>#REF!</v>
      </c>
      <c r="T853" s="86" t="e">
        <f t="shared" si="342"/>
        <v>#REF!</v>
      </c>
      <c r="U853" s="86" t="e">
        <f t="shared" si="343"/>
        <v>#REF!</v>
      </c>
      <c r="V853" s="86" t="e">
        <f t="shared" si="344"/>
        <v>#REF!</v>
      </c>
      <c r="W853" s="86" t="e">
        <f t="shared" si="345"/>
        <v>#REF!</v>
      </c>
      <c r="X853" s="86" t="e">
        <f t="shared" si="346"/>
        <v>#REF!</v>
      </c>
      <c r="Y853" s="86" t="e">
        <f t="shared" si="347"/>
        <v>#REF!</v>
      </c>
      <c r="Z853" s="86" t="e">
        <f t="shared" si="348"/>
        <v>#REF!</v>
      </c>
      <c r="AA853" s="39">
        <v>473</v>
      </c>
      <c r="AB853" s="88" t="e">
        <f>AA853*#REF!/$AI$18*10^3</f>
        <v>#REF!</v>
      </c>
      <c r="AC853" s="89" t="e">
        <f>INDEX(AdditionalVehs!$E$46:$N$91,MATCH(C853,AdditionalVehs!$C$46:$C$91),MATCH(D853,AdditionalVehs!$E$45:$N$45))</f>
        <v>#REF!</v>
      </c>
      <c r="AD853" s="89" t="e">
        <f t="shared" si="339"/>
        <v>#REF!</v>
      </c>
      <c r="AE853" s="89" t="e">
        <f>INDEX(AdditionalVehs!$P$46:$Y$91,MATCH(C853,AdditionalVehs!$C$46:$C$91),MATCH(D853,AdditionalVehs!$AA$45:$AJ$45))</f>
        <v>#REF!</v>
      </c>
      <c r="AF853" s="89" t="e">
        <f t="shared" si="351"/>
        <v>#REF!</v>
      </c>
      <c r="AG853" s="89" t="e">
        <f>AdditionalVehs!$C$28</f>
        <v>#REF!</v>
      </c>
    </row>
    <row r="854" spans="1:33" x14ac:dyDescent="0.2">
      <c r="A854" s="91" t="s">
        <v>3078</v>
      </c>
      <c r="B854" s="349" t="s">
        <v>3079</v>
      </c>
      <c r="C854" s="39" t="s">
        <v>3071</v>
      </c>
      <c r="D854" s="39">
        <v>2030</v>
      </c>
      <c r="E854" s="85" t="e">
        <f>#REF!*INDEX(AdditionalVehs!$AA$46:$AK$91,MATCH($C854,AdditionalVehs!$C$46:$C$91,0),MATCH(E$7,AdditionalVehs!$AA$45:$AK$45,0))</f>
        <v>#REF!</v>
      </c>
      <c r="F854" s="85" t="e">
        <f>#REF!*INDEX(AdditionalVehs!$AA$46:$AK$91,MATCH($C854,AdditionalVehs!$C$46:$C$91,0),MATCH(F$7,AdditionalVehs!$AA$45:$AK$45,0))</f>
        <v>#REF!</v>
      </c>
      <c r="G854" s="85" t="e">
        <f>#REF!*INDEX(AdditionalVehs!$AA$46:$AK$91,MATCH($C854,AdditionalVehs!$C$46:$C$91,0),MATCH(G$7,AdditionalVehs!$AA$45:$AK$45,0))</f>
        <v>#REF!</v>
      </c>
      <c r="H854" s="85" t="e">
        <f>#REF!*INDEX(AdditionalVehs!$AA$46:$AK$91,MATCH($C854,AdditionalVehs!$C$46:$C$91,0),MATCH(H$7,AdditionalVehs!$AA$45:$AK$45,0))</f>
        <v>#REF!</v>
      </c>
      <c r="I854" s="85" t="e">
        <f>#REF!*INDEX(AdditionalVehs!$AA$46:$AK$91,MATCH($C854,AdditionalVehs!$C$46:$C$91,0),MATCH(I$7,AdditionalVehs!$AA$45:$AK$45,0))</f>
        <v>#REF!</v>
      </c>
      <c r="J854" s="85" t="e">
        <f>#REF!*INDEX(AdditionalVehs!$AA$46:$AK$91,MATCH($C854,AdditionalVehs!$C$46:$C$91,0),MATCH(J$7,AdditionalVehs!$AA$45:$AK$45,0))</f>
        <v>#REF!</v>
      </c>
      <c r="K854" s="85" t="e">
        <f>#REF!*INDEX(AdditionalVehs!$AA$46:$AK$91,MATCH($C854,AdditionalVehs!$C$46:$C$91,0),MATCH(K$7,AdditionalVehs!$AA$45:$AK$45,0))</f>
        <v>#REF!</v>
      </c>
      <c r="L854" s="85" t="e">
        <f>#REF!*INDEX(AdditionalVehs!$AA$46:$AK$91,MATCH($C854,AdditionalVehs!$C$46:$C$91,0),MATCH(L$7,AdditionalVehs!$AA$45:$AK$45,0))</f>
        <v>#REF!</v>
      </c>
      <c r="M854" s="85" t="e">
        <f>#REF!*INDEX(AdditionalVehs!$AA$46:$AK$91,MATCH($C854,AdditionalVehs!$C$46:$C$91,0),MATCH(M$7,AdditionalVehs!$AA$45:$AK$45,0))</f>
        <v>#REF!</v>
      </c>
      <c r="N854" s="85" t="e">
        <f>#REF!*INDEX(AdditionalVehs!$AA$46:$AK$91,MATCH($C854,AdditionalVehs!$C$46:$C$91,0),MATCH(N$7,AdditionalVehs!$AA$45:$AK$45,0))</f>
        <v>#REF!</v>
      </c>
      <c r="O854" s="85" t="e">
        <f>#REF!*INDEX(AdditionalVehs!$AA$46:$AK$91,MATCH($C854,AdditionalVehs!$C$46:$C$91,0),MATCH(O$7,AdditionalVehs!$AA$45:$AK$45,0))</f>
        <v>#REF!</v>
      </c>
      <c r="P854" s="86" t="e">
        <f t="shared" si="352"/>
        <v>#REF!</v>
      </c>
      <c r="Q854" s="86" t="e">
        <f t="shared" si="350"/>
        <v>#REF!</v>
      </c>
      <c r="R854" s="86" t="e">
        <f t="shared" si="340"/>
        <v>#REF!</v>
      </c>
      <c r="S854" s="86" t="e">
        <f t="shared" si="341"/>
        <v>#REF!</v>
      </c>
      <c r="T854" s="86" t="e">
        <f t="shared" si="342"/>
        <v>#REF!</v>
      </c>
      <c r="U854" s="86" t="e">
        <f t="shared" si="343"/>
        <v>#REF!</v>
      </c>
      <c r="V854" s="86" t="e">
        <f t="shared" si="344"/>
        <v>#REF!</v>
      </c>
      <c r="W854" s="86" t="e">
        <f t="shared" si="345"/>
        <v>#REF!</v>
      </c>
      <c r="X854" s="86" t="e">
        <f t="shared" si="346"/>
        <v>#REF!</v>
      </c>
      <c r="Y854" s="86" t="e">
        <f t="shared" si="347"/>
        <v>#REF!</v>
      </c>
      <c r="Z854" s="86" t="e">
        <f t="shared" si="348"/>
        <v>#REF!</v>
      </c>
      <c r="AA854" s="39">
        <v>473</v>
      </c>
      <c r="AB854" s="88" t="e">
        <f>AA854*#REF!/$AI$18*10^3</f>
        <v>#REF!</v>
      </c>
      <c r="AC854" s="89" t="e">
        <f>INDEX(AdditionalVehs!$E$46:$N$91,MATCH(C854,AdditionalVehs!$C$46:$C$91),MATCH(D854,AdditionalVehs!$E$45:$N$45))</f>
        <v>#REF!</v>
      </c>
      <c r="AD854" s="89" t="e">
        <f t="shared" si="339"/>
        <v>#REF!</v>
      </c>
      <c r="AE854" s="89" t="e">
        <f>INDEX(AdditionalVehs!$P$46:$Y$91,MATCH(C854,AdditionalVehs!$C$46:$C$91),MATCH(D854,AdditionalVehs!$AA$45:$AJ$45))</f>
        <v>#REF!</v>
      </c>
      <c r="AF854" s="89" t="e">
        <f t="shared" si="351"/>
        <v>#REF!</v>
      </c>
      <c r="AG854" s="89" t="e">
        <f>AdditionalVehs!$C$28</f>
        <v>#REF!</v>
      </c>
    </row>
    <row r="855" spans="1:33" x14ac:dyDescent="0.2">
      <c r="A855" s="91" t="s">
        <v>3080</v>
      </c>
      <c r="B855" s="349" t="s">
        <v>3081</v>
      </c>
      <c r="C855" s="39" t="s">
        <v>3071</v>
      </c>
      <c r="D855" s="39">
        <v>2035</v>
      </c>
      <c r="E855" s="85" t="e">
        <f>#REF!*INDEX(AdditionalVehs!$AA$46:$AK$91,MATCH($C855,AdditionalVehs!$C$46:$C$91,0),MATCH(E$7,AdditionalVehs!$AA$45:$AK$45,0))</f>
        <v>#REF!</v>
      </c>
      <c r="F855" s="85" t="e">
        <f>#REF!*INDEX(AdditionalVehs!$AA$46:$AK$91,MATCH($C855,AdditionalVehs!$C$46:$C$91,0),MATCH(F$7,AdditionalVehs!$AA$45:$AK$45,0))</f>
        <v>#REF!</v>
      </c>
      <c r="G855" s="85" t="e">
        <f>#REF!*INDEX(AdditionalVehs!$AA$46:$AK$91,MATCH($C855,AdditionalVehs!$C$46:$C$91,0),MATCH(G$7,AdditionalVehs!$AA$45:$AK$45,0))</f>
        <v>#REF!</v>
      </c>
      <c r="H855" s="85" t="e">
        <f>#REF!*INDEX(AdditionalVehs!$AA$46:$AK$91,MATCH($C855,AdditionalVehs!$C$46:$C$91,0),MATCH(H$7,AdditionalVehs!$AA$45:$AK$45,0))</f>
        <v>#REF!</v>
      </c>
      <c r="I855" s="85" t="e">
        <f>#REF!*INDEX(AdditionalVehs!$AA$46:$AK$91,MATCH($C855,AdditionalVehs!$C$46:$C$91,0),MATCH(I$7,AdditionalVehs!$AA$45:$AK$45,0))</f>
        <v>#REF!</v>
      </c>
      <c r="J855" s="85" t="e">
        <f>#REF!*INDEX(AdditionalVehs!$AA$46:$AK$91,MATCH($C855,AdditionalVehs!$C$46:$C$91,0),MATCH(J$7,AdditionalVehs!$AA$45:$AK$45,0))</f>
        <v>#REF!</v>
      </c>
      <c r="K855" s="85" t="e">
        <f>#REF!*INDEX(AdditionalVehs!$AA$46:$AK$91,MATCH($C855,AdditionalVehs!$C$46:$C$91,0),MATCH(K$7,AdditionalVehs!$AA$45:$AK$45,0))</f>
        <v>#REF!</v>
      </c>
      <c r="L855" s="85" t="e">
        <f>#REF!*INDEX(AdditionalVehs!$AA$46:$AK$91,MATCH($C855,AdditionalVehs!$C$46:$C$91,0),MATCH(L$7,AdditionalVehs!$AA$45:$AK$45,0))</f>
        <v>#REF!</v>
      </c>
      <c r="M855" s="85" t="e">
        <f>#REF!*INDEX(AdditionalVehs!$AA$46:$AK$91,MATCH($C855,AdditionalVehs!$C$46:$C$91,0),MATCH(M$7,AdditionalVehs!$AA$45:$AK$45,0))</f>
        <v>#REF!</v>
      </c>
      <c r="N855" s="85" t="e">
        <f>#REF!*INDEX(AdditionalVehs!$AA$46:$AK$91,MATCH($C855,AdditionalVehs!$C$46:$C$91,0),MATCH(N$7,AdditionalVehs!$AA$45:$AK$45,0))</f>
        <v>#REF!</v>
      </c>
      <c r="O855" s="85" t="e">
        <f>#REF!*INDEX(AdditionalVehs!$AA$46:$AK$91,MATCH($C855,AdditionalVehs!$C$46:$C$91,0),MATCH(O$7,AdditionalVehs!$AA$45:$AK$45,0))</f>
        <v>#REF!</v>
      </c>
      <c r="P855" s="86" t="e">
        <f t="shared" si="352"/>
        <v>#REF!</v>
      </c>
      <c r="Q855" s="86" t="e">
        <f t="shared" si="350"/>
        <v>#REF!</v>
      </c>
      <c r="R855" s="86" t="e">
        <f t="shared" si="340"/>
        <v>#REF!</v>
      </c>
      <c r="S855" s="86" t="e">
        <f t="shared" si="341"/>
        <v>#REF!</v>
      </c>
      <c r="T855" s="86" t="e">
        <f t="shared" si="342"/>
        <v>#REF!</v>
      </c>
      <c r="U855" s="86" t="e">
        <f t="shared" si="343"/>
        <v>#REF!</v>
      </c>
      <c r="V855" s="86" t="e">
        <f t="shared" si="344"/>
        <v>#REF!</v>
      </c>
      <c r="W855" s="86" t="e">
        <f t="shared" si="345"/>
        <v>#REF!</v>
      </c>
      <c r="X855" s="86" t="e">
        <f t="shared" si="346"/>
        <v>#REF!</v>
      </c>
      <c r="Y855" s="86" t="e">
        <f t="shared" si="347"/>
        <v>#REF!</v>
      </c>
      <c r="Z855" s="86" t="e">
        <f t="shared" si="348"/>
        <v>#REF!</v>
      </c>
      <c r="AA855" s="39">
        <v>473</v>
      </c>
      <c r="AB855" s="88" t="e">
        <f>AA855*#REF!/$AI$18*10^3</f>
        <v>#REF!</v>
      </c>
      <c r="AC855" s="89" t="e">
        <f>INDEX(AdditionalVehs!$E$46:$N$91,MATCH(C855,AdditionalVehs!$C$46:$C$91),MATCH(D855,AdditionalVehs!$E$45:$N$45))</f>
        <v>#REF!</v>
      </c>
      <c r="AD855" s="89" t="e">
        <f t="shared" si="339"/>
        <v>#REF!</v>
      </c>
      <c r="AE855" s="89" t="e">
        <f>INDEX(AdditionalVehs!$P$46:$Y$91,MATCH(C855,AdditionalVehs!$C$46:$C$91),MATCH(D855,AdditionalVehs!$AA$45:$AJ$45))</f>
        <v>#REF!</v>
      </c>
      <c r="AF855" s="89" t="e">
        <f t="shared" si="351"/>
        <v>#REF!</v>
      </c>
      <c r="AG855" s="89" t="e">
        <f>AdditionalVehs!$C$28</f>
        <v>#REF!</v>
      </c>
    </row>
    <row r="856" spans="1:33" x14ac:dyDescent="0.2">
      <c r="A856" s="91" t="s">
        <v>3082</v>
      </c>
      <c r="B856" s="349" t="s">
        <v>3083</v>
      </c>
      <c r="C856" s="39" t="s">
        <v>3071</v>
      </c>
      <c r="D856" s="39">
        <v>2040</v>
      </c>
      <c r="E856" s="85" t="e">
        <f>#REF!*INDEX(AdditionalVehs!$AA$46:$AK$91,MATCH($C856,AdditionalVehs!$C$46:$C$91,0),MATCH(E$7,AdditionalVehs!$AA$45:$AK$45,0))</f>
        <v>#REF!</v>
      </c>
      <c r="F856" s="85" t="e">
        <f>#REF!*INDEX(AdditionalVehs!$AA$46:$AK$91,MATCH($C856,AdditionalVehs!$C$46:$C$91,0),MATCH(F$7,AdditionalVehs!$AA$45:$AK$45,0))</f>
        <v>#REF!</v>
      </c>
      <c r="G856" s="85" t="e">
        <f>#REF!*INDEX(AdditionalVehs!$AA$46:$AK$91,MATCH($C856,AdditionalVehs!$C$46:$C$91,0),MATCH(G$7,AdditionalVehs!$AA$45:$AK$45,0))</f>
        <v>#REF!</v>
      </c>
      <c r="H856" s="85" t="e">
        <f>#REF!*INDEX(AdditionalVehs!$AA$46:$AK$91,MATCH($C856,AdditionalVehs!$C$46:$C$91,0),MATCH(H$7,AdditionalVehs!$AA$45:$AK$45,0))</f>
        <v>#REF!</v>
      </c>
      <c r="I856" s="85" t="e">
        <f>#REF!*INDEX(AdditionalVehs!$AA$46:$AK$91,MATCH($C856,AdditionalVehs!$C$46:$C$91,0),MATCH(I$7,AdditionalVehs!$AA$45:$AK$45,0))</f>
        <v>#REF!</v>
      </c>
      <c r="J856" s="85" t="e">
        <f>#REF!*INDEX(AdditionalVehs!$AA$46:$AK$91,MATCH($C856,AdditionalVehs!$C$46:$C$91,0),MATCH(J$7,AdditionalVehs!$AA$45:$AK$45,0))</f>
        <v>#REF!</v>
      </c>
      <c r="K856" s="85" t="e">
        <f>#REF!*INDEX(AdditionalVehs!$AA$46:$AK$91,MATCH($C856,AdditionalVehs!$C$46:$C$91,0),MATCH(K$7,AdditionalVehs!$AA$45:$AK$45,0))</f>
        <v>#REF!</v>
      </c>
      <c r="L856" s="85" t="e">
        <f>#REF!*INDEX(AdditionalVehs!$AA$46:$AK$91,MATCH($C856,AdditionalVehs!$C$46:$C$91,0),MATCH(L$7,AdditionalVehs!$AA$45:$AK$45,0))</f>
        <v>#REF!</v>
      </c>
      <c r="M856" s="85" t="e">
        <f>#REF!*INDEX(AdditionalVehs!$AA$46:$AK$91,MATCH($C856,AdditionalVehs!$C$46:$C$91,0),MATCH(M$7,AdditionalVehs!$AA$45:$AK$45,0))</f>
        <v>#REF!</v>
      </c>
      <c r="N856" s="85" t="e">
        <f>#REF!*INDEX(AdditionalVehs!$AA$46:$AK$91,MATCH($C856,AdditionalVehs!$C$46:$C$91,0),MATCH(N$7,AdditionalVehs!$AA$45:$AK$45,0))</f>
        <v>#REF!</v>
      </c>
      <c r="O856" s="85" t="e">
        <f>#REF!*INDEX(AdditionalVehs!$AA$46:$AK$91,MATCH($C856,AdditionalVehs!$C$46:$C$91,0),MATCH(O$7,AdditionalVehs!$AA$45:$AK$45,0))</f>
        <v>#REF!</v>
      </c>
      <c r="P856" s="86" t="e">
        <f t="shared" si="352"/>
        <v>#REF!</v>
      </c>
      <c r="Q856" s="86" t="e">
        <f t="shared" si="350"/>
        <v>#REF!</v>
      </c>
      <c r="R856" s="86" t="e">
        <f t="shared" si="340"/>
        <v>#REF!</v>
      </c>
      <c r="S856" s="86" t="e">
        <f t="shared" si="341"/>
        <v>#REF!</v>
      </c>
      <c r="T856" s="86" t="e">
        <f t="shared" si="342"/>
        <v>#REF!</v>
      </c>
      <c r="U856" s="86" t="e">
        <f t="shared" si="343"/>
        <v>#REF!</v>
      </c>
      <c r="V856" s="86" t="e">
        <f t="shared" si="344"/>
        <v>#REF!</v>
      </c>
      <c r="W856" s="86" t="e">
        <f t="shared" si="345"/>
        <v>#REF!</v>
      </c>
      <c r="X856" s="86" t="e">
        <f t="shared" si="346"/>
        <v>#REF!</v>
      </c>
      <c r="Y856" s="86" t="e">
        <f t="shared" si="347"/>
        <v>#REF!</v>
      </c>
      <c r="Z856" s="86" t="e">
        <f t="shared" si="348"/>
        <v>#REF!</v>
      </c>
      <c r="AA856" s="39">
        <v>473</v>
      </c>
      <c r="AB856" s="88" t="e">
        <f>AA856*#REF!/$AI$18*10^3</f>
        <v>#REF!</v>
      </c>
      <c r="AC856" s="89" t="e">
        <f>INDEX(AdditionalVehs!$E$46:$N$91,MATCH(C856,AdditionalVehs!$C$46:$C$91),MATCH(D856,AdditionalVehs!$E$45:$N$45))</f>
        <v>#REF!</v>
      </c>
      <c r="AD856" s="89" t="e">
        <f t="shared" si="339"/>
        <v>#REF!</v>
      </c>
      <c r="AE856" s="89" t="e">
        <f>INDEX(AdditionalVehs!$P$46:$Y$91,MATCH(C856,AdditionalVehs!$C$46:$C$91),MATCH(D856,AdditionalVehs!$AA$45:$AJ$45))</f>
        <v>#REF!</v>
      </c>
      <c r="AF856" s="89" t="e">
        <f t="shared" si="351"/>
        <v>#REF!</v>
      </c>
      <c r="AG856" s="89" t="e">
        <f>AdditionalVehs!$C$28</f>
        <v>#REF!</v>
      </c>
    </row>
    <row r="857" spans="1:33" x14ac:dyDescent="0.2">
      <c r="A857" s="91" t="s">
        <v>3084</v>
      </c>
      <c r="B857" s="349" t="s">
        <v>3085</v>
      </c>
      <c r="C857" s="39" t="s">
        <v>3071</v>
      </c>
      <c r="D857" s="39">
        <v>2045</v>
      </c>
      <c r="E857" s="85" t="e">
        <f>#REF!*INDEX(AdditionalVehs!$AA$46:$AK$91,MATCH($C857,AdditionalVehs!$C$46:$C$91,0),MATCH(E$7,AdditionalVehs!$AA$45:$AK$45,0))</f>
        <v>#REF!</v>
      </c>
      <c r="F857" s="85" t="e">
        <f>#REF!*INDEX(AdditionalVehs!$AA$46:$AK$91,MATCH($C857,AdditionalVehs!$C$46:$C$91,0),MATCH(F$7,AdditionalVehs!$AA$45:$AK$45,0))</f>
        <v>#REF!</v>
      </c>
      <c r="G857" s="85" t="e">
        <f>#REF!*INDEX(AdditionalVehs!$AA$46:$AK$91,MATCH($C857,AdditionalVehs!$C$46:$C$91,0),MATCH(G$7,AdditionalVehs!$AA$45:$AK$45,0))</f>
        <v>#REF!</v>
      </c>
      <c r="H857" s="85" t="e">
        <f>#REF!*INDEX(AdditionalVehs!$AA$46:$AK$91,MATCH($C857,AdditionalVehs!$C$46:$C$91,0),MATCH(H$7,AdditionalVehs!$AA$45:$AK$45,0))</f>
        <v>#REF!</v>
      </c>
      <c r="I857" s="85" t="e">
        <f>#REF!*INDEX(AdditionalVehs!$AA$46:$AK$91,MATCH($C857,AdditionalVehs!$C$46:$C$91,0),MATCH(I$7,AdditionalVehs!$AA$45:$AK$45,0))</f>
        <v>#REF!</v>
      </c>
      <c r="J857" s="85" t="e">
        <f>#REF!*INDEX(AdditionalVehs!$AA$46:$AK$91,MATCH($C857,AdditionalVehs!$C$46:$C$91,0),MATCH(J$7,AdditionalVehs!$AA$45:$AK$45,0))</f>
        <v>#REF!</v>
      </c>
      <c r="K857" s="85" t="e">
        <f>#REF!*INDEX(AdditionalVehs!$AA$46:$AK$91,MATCH($C857,AdditionalVehs!$C$46:$C$91,0),MATCH(K$7,AdditionalVehs!$AA$45:$AK$45,0))</f>
        <v>#REF!</v>
      </c>
      <c r="L857" s="85" t="e">
        <f>#REF!*INDEX(AdditionalVehs!$AA$46:$AK$91,MATCH($C857,AdditionalVehs!$C$46:$C$91,0),MATCH(L$7,AdditionalVehs!$AA$45:$AK$45,0))</f>
        <v>#REF!</v>
      </c>
      <c r="M857" s="85" t="e">
        <f>#REF!*INDEX(AdditionalVehs!$AA$46:$AK$91,MATCH($C857,AdditionalVehs!$C$46:$C$91,0),MATCH(M$7,AdditionalVehs!$AA$45:$AK$45,0))</f>
        <v>#REF!</v>
      </c>
      <c r="N857" s="85" t="e">
        <f>#REF!*INDEX(AdditionalVehs!$AA$46:$AK$91,MATCH($C857,AdditionalVehs!$C$46:$C$91,0),MATCH(N$7,AdditionalVehs!$AA$45:$AK$45,0))</f>
        <v>#REF!</v>
      </c>
      <c r="O857" s="85" t="e">
        <f>#REF!*INDEX(AdditionalVehs!$AA$46:$AK$91,MATCH($C857,AdditionalVehs!$C$46:$C$91,0),MATCH(O$7,AdditionalVehs!$AA$45:$AK$45,0))</f>
        <v>#REF!</v>
      </c>
      <c r="P857" s="86" t="e">
        <f t="shared" si="352"/>
        <v>#REF!</v>
      </c>
      <c r="Q857" s="86" t="e">
        <f t="shared" si="350"/>
        <v>#REF!</v>
      </c>
      <c r="R857" s="86" t="e">
        <f t="shared" si="340"/>
        <v>#REF!</v>
      </c>
      <c r="S857" s="86" t="e">
        <f t="shared" si="341"/>
        <v>#REF!</v>
      </c>
      <c r="T857" s="86" t="e">
        <f t="shared" si="342"/>
        <v>#REF!</v>
      </c>
      <c r="U857" s="86" t="e">
        <f t="shared" si="343"/>
        <v>#REF!</v>
      </c>
      <c r="V857" s="86" t="e">
        <f t="shared" si="344"/>
        <v>#REF!</v>
      </c>
      <c r="W857" s="86" t="e">
        <f t="shared" si="345"/>
        <v>#REF!</v>
      </c>
      <c r="X857" s="86" t="e">
        <f t="shared" si="346"/>
        <v>#REF!</v>
      </c>
      <c r="Y857" s="86" t="e">
        <f t="shared" si="347"/>
        <v>#REF!</v>
      </c>
      <c r="Z857" s="86" t="e">
        <f t="shared" si="348"/>
        <v>#REF!</v>
      </c>
      <c r="AA857" s="39">
        <v>473</v>
      </c>
      <c r="AB857" s="88" t="e">
        <f>AA857*#REF!/$AI$18*10^3</f>
        <v>#REF!</v>
      </c>
      <c r="AC857" s="89" t="e">
        <f>INDEX(AdditionalVehs!$E$46:$N$91,MATCH(C857,AdditionalVehs!$C$46:$C$91),MATCH(D857,AdditionalVehs!$E$45:$N$45))</f>
        <v>#REF!</v>
      </c>
      <c r="AD857" s="89" t="e">
        <f t="shared" si="339"/>
        <v>#REF!</v>
      </c>
      <c r="AE857" s="89" t="e">
        <f>INDEX(AdditionalVehs!$P$46:$Y$91,MATCH(C857,AdditionalVehs!$C$46:$C$91),MATCH(D857,AdditionalVehs!$AA$45:$AJ$45))</f>
        <v>#REF!</v>
      </c>
      <c r="AF857" s="89" t="e">
        <f t="shared" si="351"/>
        <v>#REF!</v>
      </c>
      <c r="AG857" s="89" t="e">
        <f>AdditionalVehs!$C$28</f>
        <v>#REF!</v>
      </c>
    </row>
    <row r="858" spans="1:33" x14ac:dyDescent="0.2">
      <c r="A858" s="91" t="s">
        <v>3086</v>
      </c>
      <c r="B858" s="349" t="s">
        <v>3087</v>
      </c>
      <c r="C858" s="39" t="s">
        <v>3071</v>
      </c>
      <c r="D858" s="39">
        <v>2050</v>
      </c>
      <c r="E858" s="85" t="e">
        <f>#REF!*INDEX(AdditionalVehs!$AA$46:$AK$91,MATCH($C858,AdditionalVehs!$C$46:$C$91,0),MATCH(E$7,AdditionalVehs!$AA$45:$AK$45,0))</f>
        <v>#REF!</v>
      </c>
      <c r="F858" s="85" t="e">
        <f>#REF!*INDEX(AdditionalVehs!$AA$46:$AK$91,MATCH($C858,AdditionalVehs!$C$46:$C$91,0),MATCH(F$7,AdditionalVehs!$AA$45:$AK$45,0))</f>
        <v>#REF!</v>
      </c>
      <c r="G858" s="85" t="e">
        <f>#REF!*INDEX(AdditionalVehs!$AA$46:$AK$91,MATCH($C858,AdditionalVehs!$C$46:$C$91,0),MATCH(G$7,AdditionalVehs!$AA$45:$AK$45,0))</f>
        <v>#REF!</v>
      </c>
      <c r="H858" s="85" t="e">
        <f>#REF!*INDEX(AdditionalVehs!$AA$46:$AK$91,MATCH($C858,AdditionalVehs!$C$46:$C$91,0),MATCH(H$7,AdditionalVehs!$AA$45:$AK$45,0))</f>
        <v>#REF!</v>
      </c>
      <c r="I858" s="85" t="e">
        <f>#REF!*INDEX(AdditionalVehs!$AA$46:$AK$91,MATCH($C858,AdditionalVehs!$C$46:$C$91,0),MATCH(I$7,AdditionalVehs!$AA$45:$AK$45,0))</f>
        <v>#REF!</v>
      </c>
      <c r="J858" s="85" t="e">
        <f>#REF!*INDEX(AdditionalVehs!$AA$46:$AK$91,MATCH($C858,AdditionalVehs!$C$46:$C$91,0),MATCH(J$7,AdditionalVehs!$AA$45:$AK$45,0))</f>
        <v>#REF!</v>
      </c>
      <c r="K858" s="85" t="e">
        <f>#REF!*INDEX(AdditionalVehs!$AA$46:$AK$91,MATCH($C858,AdditionalVehs!$C$46:$C$91,0),MATCH(K$7,AdditionalVehs!$AA$45:$AK$45,0))</f>
        <v>#REF!</v>
      </c>
      <c r="L858" s="85" t="e">
        <f>#REF!*INDEX(AdditionalVehs!$AA$46:$AK$91,MATCH($C858,AdditionalVehs!$C$46:$C$91,0),MATCH(L$7,AdditionalVehs!$AA$45:$AK$45,0))</f>
        <v>#REF!</v>
      </c>
      <c r="M858" s="85" t="e">
        <f>#REF!*INDEX(AdditionalVehs!$AA$46:$AK$91,MATCH($C858,AdditionalVehs!$C$46:$C$91,0),MATCH(M$7,AdditionalVehs!$AA$45:$AK$45,0))</f>
        <v>#REF!</v>
      </c>
      <c r="N858" s="85" t="e">
        <f>#REF!*INDEX(AdditionalVehs!$AA$46:$AK$91,MATCH($C858,AdditionalVehs!$C$46:$C$91,0),MATCH(N$7,AdditionalVehs!$AA$45:$AK$45,0))</f>
        <v>#REF!</v>
      </c>
      <c r="O858" s="85" t="e">
        <f>#REF!*INDEX(AdditionalVehs!$AA$46:$AK$91,MATCH($C858,AdditionalVehs!$C$46:$C$91,0),MATCH(O$7,AdditionalVehs!$AA$45:$AK$45,0))</f>
        <v>#REF!</v>
      </c>
      <c r="P858" s="86" t="e">
        <f t="shared" si="352"/>
        <v>#REF!</v>
      </c>
      <c r="Q858" s="86" t="e">
        <f t="shared" si="350"/>
        <v>#REF!</v>
      </c>
      <c r="R858" s="86" t="e">
        <f t="shared" si="340"/>
        <v>#REF!</v>
      </c>
      <c r="S858" s="86" t="e">
        <f t="shared" si="341"/>
        <v>#REF!</v>
      </c>
      <c r="T858" s="86" t="e">
        <f t="shared" si="342"/>
        <v>#REF!</v>
      </c>
      <c r="U858" s="86" t="e">
        <f t="shared" si="343"/>
        <v>#REF!</v>
      </c>
      <c r="V858" s="86" t="e">
        <f t="shared" si="344"/>
        <v>#REF!</v>
      </c>
      <c r="W858" s="86" t="e">
        <f t="shared" si="345"/>
        <v>#REF!</v>
      </c>
      <c r="X858" s="86" t="e">
        <f t="shared" si="346"/>
        <v>#REF!</v>
      </c>
      <c r="Y858" s="86" t="e">
        <f t="shared" si="347"/>
        <v>#REF!</v>
      </c>
      <c r="Z858" s="86" t="e">
        <f t="shared" si="348"/>
        <v>#REF!</v>
      </c>
      <c r="AA858" s="39">
        <v>473</v>
      </c>
      <c r="AB858" s="88" t="e">
        <f>AA858*#REF!/$AI$18*10^3</f>
        <v>#REF!</v>
      </c>
      <c r="AC858" s="89" t="e">
        <f>INDEX(AdditionalVehs!$E$46:$N$91,MATCH(C858,AdditionalVehs!$C$46:$C$91),MATCH(D858,AdditionalVehs!$E$45:$N$45))</f>
        <v>#REF!</v>
      </c>
      <c r="AD858" s="89" t="e">
        <f t="shared" si="339"/>
        <v>#REF!</v>
      </c>
      <c r="AE858" s="89" t="e">
        <f>INDEX(AdditionalVehs!$P$46:$Y$91,MATCH(C858,AdditionalVehs!$C$46:$C$91),MATCH(D858,AdditionalVehs!$AA$45:$AJ$45))</f>
        <v>#REF!</v>
      </c>
      <c r="AF858" s="89" t="e">
        <f t="shared" si="351"/>
        <v>#REF!</v>
      </c>
      <c r="AG858" s="89" t="e">
        <f>AdditionalVehs!$C$28</f>
        <v>#REF!</v>
      </c>
    </row>
  </sheetData>
  <mergeCells count="4">
    <mergeCell ref="P5:V5"/>
    <mergeCell ref="E5:K5"/>
    <mergeCell ref="E6:O6"/>
    <mergeCell ref="P6:Z6"/>
  </mergeCells>
  <phoneticPr fontId="0" type="noConversion"/>
  <pageMargins left="0" right="0" top="1" bottom="1" header="0.5" footer="0.5"/>
  <pageSetup scale="16" fitToWidth="0" fitToHeight="0" orientation="landscape" horizontalDpi="4294967293"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indexed="47"/>
  </sheetPr>
  <dimension ref="A1:AK100"/>
  <sheetViews>
    <sheetView topLeftCell="A3" zoomScale="80" zoomScaleNormal="80" workbookViewId="0">
      <selection activeCell="AH57" sqref="AH57"/>
    </sheetView>
  </sheetViews>
  <sheetFormatPr defaultColWidth="16.42578125" defaultRowHeight="12.75" x14ac:dyDescent="0.2"/>
  <cols>
    <col min="1" max="1" width="38.42578125" style="39" customWidth="1"/>
    <col min="2" max="2" width="25.42578125" style="39" customWidth="1"/>
    <col min="3" max="16384" width="16.42578125" style="39"/>
  </cols>
  <sheetData>
    <row r="1" spans="1:6" x14ac:dyDescent="0.2">
      <c r="A1" s="43" t="s">
        <v>3088</v>
      </c>
    </row>
    <row r="2" spans="1:6" x14ac:dyDescent="0.2">
      <c r="A2" s="351" t="s">
        <v>3089</v>
      </c>
    </row>
    <row r="4" spans="1:6" x14ac:dyDescent="0.2">
      <c r="A4" s="45" t="s">
        <v>3090</v>
      </c>
    </row>
    <row r="5" spans="1:6" x14ac:dyDescent="0.2">
      <c r="A5" s="45" t="s">
        <v>3091</v>
      </c>
    </row>
    <row r="7" spans="1:6" x14ac:dyDescent="0.2">
      <c r="B7" s="45" t="s">
        <v>3092</v>
      </c>
    </row>
    <row r="8" spans="1:6" x14ac:dyDescent="0.2">
      <c r="B8" s="43" t="s">
        <v>3093</v>
      </c>
    </row>
    <row r="9" spans="1:6" x14ac:dyDescent="0.2">
      <c r="B9" s="45" t="s">
        <v>3094</v>
      </c>
    </row>
    <row r="10" spans="1:6" x14ac:dyDescent="0.2">
      <c r="B10" s="45"/>
    </row>
    <row r="11" spans="1:6" x14ac:dyDescent="0.2">
      <c r="B11" s="43" t="s">
        <v>3095</v>
      </c>
    </row>
    <row r="12" spans="1:6" x14ac:dyDescent="0.2">
      <c r="B12" s="45" t="s">
        <v>3096</v>
      </c>
    </row>
    <row r="13" spans="1:6" x14ac:dyDescent="0.2">
      <c r="B13" s="75" t="e">
        <f>('AEO14 T60'!Q70*'AEO14 T60'!S70+'AEO14 T60'!Q71*'AEO14 T60'!S71)/('AEO14 T60'!S71+'AEO14 T60'!S70)</f>
        <v>#REF!</v>
      </c>
      <c r="C13" s="75" t="s">
        <v>3097</v>
      </c>
      <c r="D13" s="39" t="s">
        <v>3098</v>
      </c>
      <c r="E13" s="39" t="s">
        <v>3099</v>
      </c>
      <c r="F13" s="39" t="s">
        <v>3100</v>
      </c>
    </row>
    <row r="14" spans="1:6" x14ac:dyDescent="0.2">
      <c r="B14" s="75" t="e">
        <f>('AEO14 T60'!Q72*'AEO14 T60'!S72+'AEO14 T60'!Q73*'AEO14 T60'!S73)/('AEO14 T60'!S72+'AEO14 T60'!S73)</f>
        <v>#REF!</v>
      </c>
      <c r="C14" s="75" t="s">
        <v>3097</v>
      </c>
      <c r="D14" s="39" t="s">
        <v>3101</v>
      </c>
      <c r="E14" s="39" t="s">
        <v>3099</v>
      </c>
      <c r="F14" s="39" t="s">
        <v>3102</v>
      </c>
    </row>
    <row r="15" spans="1:6" x14ac:dyDescent="0.2">
      <c r="B15" s="75" t="e">
        <f>('AEO14 T60'!Q75*'AEO14 T60'!S75+'AEO14 T60'!Q76*'AEO14 T60'!S76)/('AEO14 T60'!S75+'AEO14 T60'!S76)</f>
        <v>#REF!</v>
      </c>
      <c r="C15" s="75" t="s">
        <v>3097</v>
      </c>
      <c r="D15" s="39" t="s">
        <v>820</v>
      </c>
      <c r="E15" s="39" t="s">
        <v>3099</v>
      </c>
      <c r="F15" s="39" t="s">
        <v>3100</v>
      </c>
    </row>
    <row r="16" spans="1:6" x14ac:dyDescent="0.2">
      <c r="B16" s="75">
        <f>'AEO14 T60'!Q80</f>
        <v>0.14738313106283485</v>
      </c>
      <c r="C16" s="75" t="s">
        <v>3097</v>
      </c>
      <c r="D16" s="39" t="s">
        <v>3103</v>
      </c>
      <c r="E16" s="39" t="s">
        <v>3099</v>
      </c>
      <c r="F16" s="39" t="s">
        <v>3100</v>
      </c>
    </row>
    <row r="17" spans="2:17" x14ac:dyDescent="0.2">
      <c r="B17" s="75">
        <f>'AEO14 T60'!Q79</f>
        <v>0.10314739999999958</v>
      </c>
      <c r="C17" s="75" t="s">
        <v>3097</v>
      </c>
      <c r="D17" s="39" t="s">
        <v>3104</v>
      </c>
      <c r="E17" s="39" t="s">
        <v>3099</v>
      </c>
      <c r="F17" s="39" t="s">
        <v>3102</v>
      </c>
    </row>
    <row r="18" spans="2:17" x14ac:dyDescent="0.2">
      <c r="B18" s="75" t="e">
        <f>('AEO14 T60'!Q77*'AEO14 T60'!S77+'AEO14 T60'!Q78*'AEO14 T60'!S78)/('AEO14 T60'!S77+'AEO14 T60'!S78)</f>
        <v>#REF!</v>
      </c>
      <c r="C18" s="75" t="s">
        <v>3097</v>
      </c>
      <c r="D18" s="39" t="s">
        <v>819</v>
      </c>
      <c r="E18" s="39" t="s">
        <v>3099</v>
      </c>
      <c r="F18" s="39" t="s">
        <v>3100</v>
      </c>
    </row>
    <row r="19" spans="2:17" x14ac:dyDescent="0.2">
      <c r="B19" s="75">
        <f>'AEO14 T60'!Q69</f>
        <v>7.3352999999997337E-2</v>
      </c>
      <c r="C19" s="75" t="s">
        <v>3097</v>
      </c>
      <c r="D19" s="39" t="s">
        <v>1357</v>
      </c>
      <c r="E19" s="39" t="s">
        <v>3099</v>
      </c>
      <c r="F19" s="50" t="s">
        <v>3102</v>
      </c>
      <c r="L19" s="50"/>
      <c r="Q19" s="75"/>
    </row>
    <row r="20" spans="2:17" x14ac:dyDescent="0.2">
      <c r="B20" s="75"/>
      <c r="C20" s="75"/>
      <c r="F20" s="50"/>
      <c r="L20" s="50"/>
      <c r="Q20" s="75"/>
    </row>
    <row r="21" spans="2:17" x14ac:dyDescent="0.2">
      <c r="B21" s="75" t="s">
        <v>3105</v>
      </c>
      <c r="C21" s="75"/>
      <c r="D21" s="39">
        <v>0.34</v>
      </c>
      <c r="F21" s="50"/>
      <c r="L21" s="50"/>
      <c r="Q21" s="75"/>
    </row>
    <row r="22" spans="2:17" x14ac:dyDescent="0.2">
      <c r="B22" s="75"/>
      <c r="C22" s="75"/>
      <c r="F22" s="50"/>
      <c r="L22" s="50"/>
      <c r="Q22" s="75"/>
    </row>
    <row r="23" spans="2:17" x14ac:dyDescent="0.2">
      <c r="B23" s="76" t="s">
        <v>3106</v>
      </c>
      <c r="C23" s="75"/>
      <c r="F23" s="50"/>
      <c r="Q23" s="75"/>
    </row>
    <row r="24" spans="2:17" x14ac:dyDescent="0.2">
      <c r="B24" s="75"/>
      <c r="C24" s="75"/>
      <c r="F24" s="50"/>
      <c r="Q24" s="75"/>
    </row>
    <row r="25" spans="2:17" x14ac:dyDescent="0.2">
      <c r="B25" s="39" t="s">
        <v>3107</v>
      </c>
      <c r="F25" s="50"/>
      <c r="I25" s="39" t="s">
        <v>3108</v>
      </c>
      <c r="Q25" s="75"/>
    </row>
    <row r="26" spans="2:17" x14ac:dyDescent="0.2">
      <c r="C26" s="39" t="s">
        <v>36</v>
      </c>
      <c r="D26" s="39" t="s">
        <v>3109</v>
      </c>
      <c r="E26" s="39" t="s">
        <v>3110</v>
      </c>
      <c r="F26" s="50"/>
      <c r="Q26" s="75"/>
    </row>
    <row r="27" spans="2:17" x14ac:dyDescent="0.2">
      <c r="B27" s="39" t="s">
        <v>3111</v>
      </c>
      <c r="C27" s="75" t="e">
        <f>O35</f>
        <v>#REF!</v>
      </c>
      <c r="D27" s="75" t="e">
        <f>1-C27</f>
        <v>#REF!</v>
      </c>
      <c r="E27" s="50" t="e">
        <f>N38</f>
        <v>#REF!</v>
      </c>
      <c r="F27" s="50"/>
      <c r="I27" s="39" t="s">
        <v>1113</v>
      </c>
      <c r="K27" s="39">
        <v>12000</v>
      </c>
      <c r="Q27" s="75"/>
    </row>
    <row r="28" spans="2:17" x14ac:dyDescent="0.2">
      <c r="B28" s="39" t="s">
        <v>3112</v>
      </c>
      <c r="C28" s="75" t="e">
        <f>1-D28</f>
        <v>#REF!</v>
      </c>
      <c r="D28" s="75" t="e">
        <f>#REF!</f>
        <v>#REF!</v>
      </c>
      <c r="E28" s="50" t="e">
        <f>#REF!</f>
        <v>#REF!</v>
      </c>
      <c r="F28" s="39" t="s">
        <v>3113</v>
      </c>
      <c r="I28" s="39" t="s">
        <v>1114</v>
      </c>
      <c r="K28" s="77">
        <v>35.5</v>
      </c>
      <c r="Q28" s="75"/>
    </row>
    <row r="29" spans="2:17" x14ac:dyDescent="0.2">
      <c r="B29" s="75"/>
      <c r="C29" s="75"/>
      <c r="F29" s="50"/>
      <c r="I29" s="39" t="s">
        <v>3114</v>
      </c>
      <c r="K29" s="39" t="e">
        <f>#REF!</f>
        <v>#REF!</v>
      </c>
      <c r="Q29" s="75"/>
    </row>
    <row r="30" spans="2:17" x14ac:dyDescent="0.2">
      <c r="B30" s="39" t="s">
        <v>3115</v>
      </c>
      <c r="F30" s="50"/>
      <c r="I30" s="39" t="s">
        <v>3116</v>
      </c>
      <c r="K30" s="78">
        <v>0.33700000000000002</v>
      </c>
      <c r="Q30" s="75"/>
    </row>
    <row r="31" spans="2:17" x14ac:dyDescent="0.2">
      <c r="C31" s="39" t="s">
        <v>36</v>
      </c>
      <c r="D31" s="39" t="s">
        <v>3109</v>
      </c>
      <c r="E31" s="39" t="s">
        <v>3110</v>
      </c>
      <c r="F31" s="50"/>
      <c r="I31" s="77"/>
      <c r="Q31" s="75"/>
    </row>
    <row r="32" spans="2:17" x14ac:dyDescent="0.2">
      <c r="B32" s="39" t="s">
        <v>3111</v>
      </c>
      <c r="C32" s="75" t="e">
        <f>O35</f>
        <v>#REF!</v>
      </c>
      <c r="D32" s="75" t="e">
        <f>1-O35</f>
        <v>#REF!</v>
      </c>
      <c r="E32" s="50" t="e">
        <f>N38</f>
        <v>#REF!</v>
      </c>
      <c r="F32" s="50"/>
      <c r="M32" s="39" t="s">
        <v>24</v>
      </c>
      <c r="N32" s="39" t="s">
        <v>1121</v>
      </c>
      <c r="Q32" s="75"/>
    </row>
    <row r="33" spans="1:37" x14ac:dyDescent="0.2">
      <c r="B33" s="39" t="s">
        <v>3112</v>
      </c>
      <c r="C33" s="75" t="e">
        <f>1-D33</f>
        <v>#REF!</v>
      </c>
      <c r="D33" s="75" t="e">
        <f>#REF!</f>
        <v>#REF!</v>
      </c>
      <c r="E33" s="50" t="e">
        <f>#REF!</f>
        <v>#REF!</v>
      </c>
      <c r="F33" s="39" t="s">
        <v>3117</v>
      </c>
      <c r="I33" s="39" t="s">
        <v>1124</v>
      </c>
      <c r="J33" s="77" t="s">
        <v>1125</v>
      </c>
      <c r="K33" s="39" t="s">
        <v>1120</v>
      </c>
      <c r="L33" s="39" t="s">
        <v>9</v>
      </c>
      <c r="M33" s="39" t="s">
        <v>1126</v>
      </c>
      <c r="N33" s="39" t="s">
        <v>1126</v>
      </c>
      <c r="O33" s="39" t="s">
        <v>1010</v>
      </c>
      <c r="Q33" s="75"/>
    </row>
    <row r="34" spans="1:37" x14ac:dyDescent="0.2">
      <c r="B34" s="75"/>
      <c r="C34" s="75"/>
      <c r="F34" s="50"/>
      <c r="I34" s="39" t="s">
        <v>814</v>
      </c>
      <c r="J34" s="77" t="e">
        <f>K27-J35</f>
        <v>#REF!</v>
      </c>
      <c r="K34" s="39" t="e">
        <f>J34/K28</f>
        <v>#REF!</v>
      </c>
      <c r="L34" s="39" t="s">
        <v>3118</v>
      </c>
      <c r="M34" s="39" t="e">
        <f>K34*131.76/(10^9)</f>
        <v>#REF!</v>
      </c>
      <c r="N34" s="39" t="e">
        <f>K34</f>
        <v>#REF!</v>
      </c>
      <c r="O34" s="39" t="e">
        <f>N34/N36</f>
        <v>#REF!</v>
      </c>
      <c r="Q34" s="75"/>
    </row>
    <row r="35" spans="1:37" x14ac:dyDescent="0.2">
      <c r="B35" s="39" t="s">
        <v>3119</v>
      </c>
      <c r="I35" s="39" t="s">
        <v>3120</v>
      </c>
      <c r="J35" s="77" t="e">
        <f>K29*K27</f>
        <v>#REF!</v>
      </c>
      <c r="K35" s="39" t="e">
        <f>J35*K30</f>
        <v>#REF!</v>
      </c>
      <c r="L35" s="39" t="s">
        <v>1130</v>
      </c>
      <c r="M35" s="39" t="e">
        <f>K35/(2.7778*10^8)</f>
        <v>#REF!</v>
      </c>
      <c r="N35" s="39" t="e">
        <f>M35*(10^9)/131.76</f>
        <v>#REF!</v>
      </c>
      <c r="O35" s="39" t="e">
        <f>N35/N36</f>
        <v>#REF!</v>
      </c>
      <c r="P35" s="75"/>
    </row>
    <row r="36" spans="1:37" x14ac:dyDescent="0.2">
      <c r="B36" s="39" t="s">
        <v>3121</v>
      </c>
      <c r="E36" s="39">
        <v>66.599999999999994</v>
      </c>
      <c r="F36" s="39" t="s">
        <v>3122</v>
      </c>
      <c r="M36" s="39" t="s">
        <v>1002</v>
      </c>
      <c r="N36" s="39" t="e">
        <f>SUM(N34:N35)</f>
        <v>#REF!</v>
      </c>
    </row>
    <row r="37" spans="1:37" x14ac:dyDescent="0.2">
      <c r="M37" s="39" t="s">
        <v>1127</v>
      </c>
      <c r="N37" s="39" t="e">
        <f>K27/N36</f>
        <v>#REF!</v>
      </c>
    </row>
    <row r="38" spans="1:37" x14ac:dyDescent="0.2">
      <c r="B38" s="351" t="s">
        <v>3123</v>
      </c>
      <c r="J38" s="77"/>
      <c r="M38" s="39" t="s">
        <v>1128</v>
      </c>
      <c r="N38" s="39" t="e">
        <f>N37/K28</f>
        <v>#REF!</v>
      </c>
    </row>
    <row r="39" spans="1:37" x14ac:dyDescent="0.2">
      <c r="B39" s="39">
        <v>1</v>
      </c>
      <c r="C39" s="39" t="s">
        <v>1175</v>
      </c>
      <c r="D39" s="79" t="s">
        <v>3124</v>
      </c>
      <c r="E39" s="39">
        <f>3599999.71/(10^15)</f>
        <v>3.5999997100000001E-9</v>
      </c>
      <c r="F39" s="39" t="s">
        <v>24</v>
      </c>
    </row>
    <row r="40" spans="1:37" x14ac:dyDescent="0.2">
      <c r="B40" s="39">
        <v>1</v>
      </c>
      <c r="C40" s="39" t="s">
        <v>3125</v>
      </c>
      <c r="D40" s="79" t="s">
        <v>3124</v>
      </c>
      <c r="E40" s="39">
        <f>131760000/(10^15)</f>
        <v>1.3176000000000001E-7</v>
      </c>
      <c r="F40" s="39" t="s">
        <v>24</v>
      </c>
    </row>
    <row r="42" spans="1:37" x14ac:dyDescent="0.2">
      <c r="D42" s="79"/>
      <c r="E42" s="39" t="s">
        <v>3126</v>
      </c>
    </row>
    <row r="43" spans="1:37" x14ac:dyDescent="0.2">
      <c r="A43" s="351" t="s">
        <v>3127</v>
      </c>
      <c r="E43" s="359"/>
      <c r="F43" s="359"/>
      <c r="G43" s="359"/>
      <c r="H43" s="359"/>
      <c r="I43" s="359"/>
      <c r="J43" s="359"/>
      <c r="K43" s="359"/>
      <c r="L43" s="359"/>
      <c r="M43" s="346"/>
      <c r="N43" s="346"/>
      <c r="O43" s="346"/>
      <c r="P43" s="359"/>
      <c r="Q43" s="359"/>
      <c r="R43" s="359"/>
      <c r="S43" s="359"/>
      <c r="T43" s="359"/>
      <c r="U43" s="359"/>
      <c r="V43" s="359"/>
      <c r="W43" s="359"/>
      <c r="X43" s="346"/>
      <c r="Y43" s="346"/>
      <c r="Z43" s="346"/>
      <c r="AA43" s="346"/>
    </row>
    <row r="44" spans="1:37" x14ac:dyDescent="0.2">
      <c r="E44" s="359" t="s">
        <v>3128</v>
      </c>
      <c r="F44" s="359"/>
      <c r="G44" s="359"/>
      <c r="H44" s="359"/>
      <c r="I44" s="359"/>
      <c r="J44" s="359"/>
      <c r="K44" s="359"/>
      <c r="L44" s="359"/>
      <c r="M44" s="346"/>
      <c r="N44" s="346"/>
      <c r="O44" s="346"/>
      <c r="P44" s="359" t="s">
        <v>3129</v>
      </c>
      <c r="Q44" s="359"/>
      <c r="R44" s="359"/>
      <c r="S44" s="359"/>
      <c r="T44" s="359"/>
      <c r="U44" s="359"/>
      <c r="V44" s="359"/>
      <c r="W44" s="359"/>
      <c r="X44" s="346"/>
      <c r="Y44" s="346"/>
      <c r="Z44" s="346"/>
      <c r="AA44" s="359" t="s">
        <v>3130</v>
      </c>
      <c r="AB44" s="359"/>
      <c r="AC44" s="359"/>
      <c r="AD44" s="359"/>
      <c r="AE44" s="359"/>
      <c r="AF44" s="359"/>
      <c r="AG44" s="359"/>
      <c r="AH44" s="359"/>
      <c r="AI44" s="346"/>
      <c r="AJ44" s="346"/>
      <c r="AK44" s="346"/>
    </row>
    <row r="45" spans="1:37" x14ac:dyDescent="0.2">
      <c r="D45" s="55" t="s">
        <v>1372</v>
      </c>
      <c r="E45" s="81">
        <v>2005</v>
      </c>
      <c r="F45" s="81">
        <v>2010</v>
      </c>
      <c r="G45" s="81">
        <v>2015</v>
      </c>
      <c r="H45" s="81">
        <v>2020</v>
      </c>
      <c r="I45" s="81">
        <v>2025</v>
      </c>
      <c r="J45" s="81">
        <v>2030</v>
      </c>
      <c r="K45" s="81">
        <v>2035</v>
      </c>
      <c r="L45" s="81">
        <v>2040</v>
      </c>
      <c r="M45" s="81">
        <v>2045</v>
      </c>
      <c r="N45" s="81">
        <v>2050</v>
      </c>
      <c r="O45" s="81">
        <v>2055</v>
      </c>
      <c r="P45" s="81">
        <v>2005</v>
      </c>
      <c r="Q45" s="81">
        <v>2010</v>
      </c>
      <c r="R45" s="81">
        <v>2015</v>
      </c>
      <c r="S45" s="81">
        <v>2020</v>
      </c>
      <c r="T45" s="81">
        <v>2025</v>
      </c>
      <c r="U45" s="81">
        <v>2030</v>
      </c>
      <c r="V45" s="81">
        <v>2035</v>
      </c>
      <c r="W45" s="81">
        <v>2040</v>
      </c>
      <c r="X45" s="81">
        <v>2045</v>
      </c>
      <c r="Y45" s="81">
        <v>2050</v>
      </c>
      <c r="Z45" s="81">
        <v>2055</v>
      </c>
      <c r="AA45" s="81">
        <v>2005</v>
      </c>
      <c r="AB45" s="81">
        <v>2010</v>
      </c>
      <c r="AC45" s="81">
        <v>2015</v>
      </c>
      <c r="AD45" s="81">
        <v>2020</v>
      </c>
      <c r="AE45" s="81">
        <v>2025</v>
      </c>
      <c r="AF45" s="81">
        <v>2030</v>
      </c>
      <c r="AG45" s="81">
        <v>2035</v>
      </c>
      <c r="AH45" s="81">
        <v>2040</v>
      </c>
      <c r="AI45" s="81">
        <v>2045</v>
      </c>
      <c r="AJ45" s="81">
        <v>2050</v>
      </c>
      <c r="AK45" s="81">
        <v>2055</v>
      </c>
    </row>
    <row r="46" spans="1:37" x14ac:dyDescent="0.2">
      <c r="A46" s="39" t="s">
        <v>3131</v>
      </c>
      <c r="B46" s="39" t="s">
        <v>3132</v>
      </c>
      <c r="C46" s="39" t="s">
        <v>3133</v>
      </c>
      <c r="D46" s="39">
        <v>2005</v>
      </c>
      <c r="E46" s="50" t="e">
        <f>Efficiencies!D8</f>
        <v>#REF!</v>
      </c>
      <c r="F46" s="50" t="e">
        <f>Efficiencies!E8</f>
        <v>#REF!</v>
      </c>
      <c r="G46" s="50" t="e">
        <f>Efficiencies!F8</f>
        <v>#REF!</v>
      </c>
      <c r="H46" s="50" t="e">
        <f>Efficiencies!G8</f>
        <v>#REF!</v>
      </c>
      <c r="I46" s="50" t="e">
        <f>Efficiencies!H8</f>
        <v>#REF!</v>
      </c>
      <c r="J46" s="50" t="e">
        <f>Efficiencies!I8</f>
        <v>#REF!</v>
      </c>
      <c r="K46" s="50" t="e">
        <f>Efficiencies!J8</f>
        <v>#REF!</v>
      </c>
      <c r="L46" s="50" t="e">
        <f>Efficiencies!K8</f>
        <v>#REF!</v>
      </c>
      <c r="M46" s="50" t="e">
        <f>Efficiencies!L8</f>
        <v>#REF!</v>
      </c>
      <c r="N46" s="50" t="e">
        <f>Efficiencies!M8</f>
        <v>#REF!</v>
      </c>
      <c r="O46" s="50" t="e">
        <f>Efficiencies!N8</f>
        <v>#REF!</v>
      </c>
      <c r="P46" s="50" t="e">
        <f>E46*Efficiencies!$AC$50</f>
        <v>#REF!</v>
      </c>
      <c r="Q46" s="50" t="e">
        <f>F46*Efficiencies!$AC$50</f>
        <v>#REF!</v>
      </c>
      <c r="R46" s="50" t="e">
        <f>G46*Efficiencies!$AC$50</f>
        <v>#REF!</v>
      </c>
      <c r="S46" s="50" t="e">
        <f>H46*Efficiencies!$AC$50</f>
        <v>#REF!</v>
      </c>
      <c r="T46" s="50" t="e">
        <f>I46*Efficiencies!$AC$50</f>
        <v>#REF!</v>
      </c>
      <c r="U46" s="50" t="e">
        <f>J46*Efficiencies!$AC$50</f>
        <v>#REF!</v>
      </c>
      <c r="V46" s="50" t="e">
        <f>K46*Efficiencies!$AC$50</f>
        <v>#REF!</v>
      </c>
      <c r="W46" s="50" t="e">
        <f>L46*Efficiencies!$AC$50</f>
        <v>#REF!</v>
      </c>
      <c r="X46" s="50" t="e">
        <f>M46*Efficiencies!$AC$50</f>
        <v>#REF!</v>
      </c>
      <c r="Y46" s="50" t="e">
        <f>N46*Efficiencies!$AC$50</f>
        <v>#REF!</v>
      </c>
      <c r="Z46" s="50" t="e">
        <f>O46*Efficiencies!$AC$50</f>
        <v>#REF!</v>
      </c>
      <c r="AA46" s="50" t="e">
        <f>Costs!E7+$B13</f>
        <v>#REF!</v>
      </c>
      <c r="AB46" s="50" t="e">
        <f>Costs!F7+B13</f>
        <v>#REF!</v>
      </c>
      <c r="AC46" s="50" t="e">
        <f>Costs!G7+$B13</f>
        <v>#REF!</v>
      </c>
      <c r="AD46" s="50" t="e">
        <f>Costs!H7+$B13</f>
        <v>#REF!</v>
      </c>
      <c r="AE46" s="50" t="e">
        <f>Costs!I7+$B13</f>
        <v>#REF!</v>
      </c>
      <c r="AF46" s="50" t="e">
        <f>Costs!J7+$B13</f>
        <v>#REF!</v>
      </c>
      <c r="AG46" s="50" t="e">
        <f>Costs!K7+$B13</f>
        <v>#REF!</v>
      </c>
      <c r="AH46" s="50" t="e">
        <f>Costs!L7+$B13</f>
        <v>#REF!</v>
      </c>
      <c r="AI46" s="50" t="e">
        <f>Costs!M7+$B13</f>
        <v>#REF!</v>
      </c>
      <c r="AJ46" s="50" t="e">
        <f>Costs!N7+$B13</f>
        <v>#REF!</v>
      </c>
      <c r="AK46" s="50" t="e">
        <f>Costs!O7+$B13</f>
        <v>#REF!</v>
      </c>
    </row>
    <row r="47" spans="1:37" x14ac:dyDescent="0.2">
      <c r="A47" s="39" t="s">
        <v>3131</v>
      </c>
      <c r="B47" s="39" t="s">
        <v>3134</v>
      </c>
      <c r="C47" s="39" t="s">
        <v>2651</v>
      </c>
      <c r="D47" s="39">
        <v>2005</v>
      </c>
      <c r="E47" s="50">
        <f>Efficiencies!D17</f>
        <v>47.894641876220703</v>
      </c>
      <c r="F47" s="50">
        <f>Efficiencies!E17</f>
        <v>56.29</v>
      </c>
      <c r="G47" s="50" t="e">
        <f>Efficiencies!F17</f>
        <v>#REF!</v>
      </c>
      <c r="H47" s="50" t="e">
        <f>Efficiencies!G17</f>
        <v>#REF!</v>
      </c>
      <c r="I47" s="50" t="e">
        <f>Efficiencies!H17</f>
        <v>#REF!</v>
      </c>
      <c r="J47" s="50" t="e">
        <f>Efficiencies!I17</f>
        <v>#REF!</v>
      </c>
      <c r="K47" s="50" t="e">
        <f>Efficiencies!J17</f>
        <v>#REF!</v>
      </c>
      <c r="L47" s="50" t="e">
        <f>Efficiencies!K17</f>
        <v>#REF!</v>
      </c>
      <c r="M47" s="50" t="e">
        <f>Efficiencies!L17</f>
        <v>#REF!</v>
      </c>
      <c r="N47" s="50" t="e">
        <f>Efficiencies!M17</f>
        <v>#REF!</v>
      </c>
      <c r="O47" s="50" t="e">
        <f>Efficiencies!N17</f>
        <v>#REF!</v>
      </c>
      <c r="P47" s="50">
        <f>E47*Efficiencies!$AC$50</f>
        <v>38.914976037281782</v>
      </c>
      <c r="Q47" s="50">
        <f>F47*Efficiencies!$AC$50</f>
        <v>45.736306094527222</v>
      </c>
      <c r="R47" s="50" t="e">
        <f>G47*Efficiencies!$AC$50</f>
        <v>#REF!</v>
      </c>
      <c r="S47" s="50" t="e">
        <f>H47*Efficiencies!$AC$50</f>
        <v>#REF!</v>
      </c>
      <c r="T47" s="50" t="e">
        <f>I47*Efficiencies!$AC$50</f>
        <v>#REF!</v>
      </c>
      <c r="U47" s="50" t="e">
        <f>J47*Efficiencies!$AC$50</f>
        <v>#REF!</v>
      </c>
      <c r="V47" s="50" t="e">
        <f>K47*Efficiencies!$AC$50</f>
        <v>#REF!</v>
      </c>
      <c r="W47" s="50" t="e">
        <f>L47*Efficiencies!$AC$50</f>
        <v>#REF!</v>
      </c>
      <c r="X47" s="50" t="e">
        <f>M47*Efficiencies!$AC$50</f>
        <v>#REF!</v>
      </c>
      <c r="Y47" s="50" t="e">
        <f>N47*Efficiencies!$AC$50</f>
        <v>#REF!</v>
      </c>
      <c r="Z47" s="50" t="e">
        <f>O47*Efficiencies!$AC$50</f>
        <v>#REF!</v>
      </c>
      <c r="AA47" s="50" t="e">
        <f>Costs!E16+$B13</f>
        <v>#REF!</v>
      </c>
      <c r="AB47" s="50" t="e">
        <f>Costs!F16+$B13</f>
        <v>#REF!</v>
      </c>
      <c r="AC47" s="50" t="e">
        <f>Costs!G16+$B13</f>
        <v>#REF!</v>
      </c>
      <c r="AD47" s="50" t="e">
        <f>Costs!H16+$B13</f>
        <v>#REF!</v>
      </c>
      <c r="AE47" s="50" t="e">
        <f>Costs!I16+$B13</f>
        <v>#REF!</v>
      </c>
      <c r="AF47" s="50" t="e">
        <f>Costs!J16+$B13</f>
        <v>#REF!</v>
      </c>
      <c r="AG47" s="50" t="e">
        <f>Costs!K16+$B13</f>
        <v>#REF!</v>
      </c>
      <c r="AH47" s="50" t="e">
        <f>Costs!L16+$B13</f>
        <v>#REF!</v>
      </c>
      <c r="AI47" s="50" t="e">
        <f>Costs!M16+$B13</f>
        <v>#REF!</v>
      </c>
      <c r="AJ47" s="50" t="e">
        <f>Costs!N16+$B13</f>
        <v>#REF!</v>
      </c>
      <c r="AK47" s="50" t="e">
        <f>Costs!O16+$B13</f>
        <v>#REF!</v>
      </c>
    </row>
    <row r="48" spans="1:37" x14ac:dyDescent="0.2">
      <c r="A48" s="39" t="s">
        <v>3131</v>
      </c>
      <c r="B48" s="39" t="s">
        <v>3135</v>
      </c>
      <c r="C48" s="39" t="s">
        <v>3136</v>
      </c>
      <c r="D48" s="39">
        <v>2005</v>
      </c>
      <c r="E48" s="50" t="e">
        <f t="shared" ref="E48:O48" si="0">E49</f>
        <v>#REF!</v>
      </c>
      <c r="F48" s="50" t="e">
        <f t="shared" si="0"/>
        <v>#REF!</v>
      </c>
      <c r="G48" s="50" t="e">
        <f t="shared" si="0"/>
        <v>#REF!</v>
      </c>
      <c r="H48" s="50" t="e">
        <f t="shared" si="0"/>
        <v>#REF!</v>
      </c>
      <c r="I48" s="50" t="e">
        <f t="shared" si="0"/>
        <v>#REF!</v>
      </c>
      <c r="J48" s="50" t="e">
        <f t="shared" si="0"/>
        <v>#REF!</v>
      </c>
      <c r="K48" s="50" t="e">
        <f t="shared" si="0"/>
        <v>#REF!</v>
      </c>
      <c r="L48" s="50" t="e">
        <f t="shared" si="0"/>
        <v>#REF!</v>
      </c>
      <c r="M48" s="50" t="e">
        <f t="shared" si="0"/>
        <v>#REF!</v>
      </c>
      <c r="N48" s="50" t="e">
        <f t="shared" si="0"/>
        <v>#REF!</v>
      </c>
      <c r="O48" s="50" t="e">
        <f t="shared" si="0"/>
        <v>#REF!</v>
      </c>
      <c r="P48" s="50" t="e">
        <f>E48*Efficiencies!$AC$50</f>
        <v>#REF!</v>
      </c>
      <c r="Q48" s="50" t="e">
        <f>F48*Efficiencies!$AC$50</f>
        <v>#REF!</v>
      </c>
      <c r="R48" s="50" t="e">
        <f>G48*Efficiencies!$AC$50</f>
        <v>#REF!</v>
      </c>
      <c r="S48" s="50" t="e">
        <f>H48*Efficiencies!$AC$50</f>
        <v>#REF!</v>
      </c>
      <c r="T48" s="50" t="e">
        <f>I48*Efficiencies!$AC$50</f>
        <v>#REF!</v>
      </c>
      <c r="U48" s="50" t="e">
        <f>J48*Efficiencies!$AC$50</f>
        <v>#REF!</v>
      </c>
      <c r="V48" s="50" t="e">
        <f>K48*Efficiencies!$AC$50</f>
        <v>#REF!</v>
      </c>
      <c r="W48" s="50" t="e">
        <f>L48*Efficiencies!$AC$50</f>
        <v>#REF!</v>
      </c>
      <c r="X48" s="50" t="e">
        <f>M48*Efficiencies!$AC$50</f>
        <v>#REF!</v>
      </c>
      <c r="Y48" s="50" t="e">
        <f>N48*Efficiencies!$AC$50</f>
        <v>#REF!</v>
      </c>
      <c r="Z48" s="50" t="e">
        <f>O48*Efficiencies!$AC$50</f>
        <v>#REF!</v>
      </c>
      <c r="AA48" s="50" t="e">
        <f>AA49+B13</f>
        <v>#REF!</v>
      </c>
      <c r="AB48" s="50" t="e">
        <f t="shared" ref="AB48:AF48" si="1">AB49+$B13</f>
        <v>#REF!</v>
      </c>
      <c r="AC48" s="50" t="e">
        <f t="shared" si="1"/>
        <v>#REF!</v>
      </c>
      <c r="AD48" s="50" t="e">
        <f t="shared" si="1"/>
        <v>#REF!</v>
      </c>
      <c r="AE48" s="50" t="e">
        <f t="shared" si="1"/>
        <v>#REF!</v>
      </c>
      <c r="AF48" s="50" t="e">
        <f t="shared" si="1"/>
        <v>#REF!</v>
      </c>
      <c r="AG48" s="50" t="e">
        <f t="shared" ref="AG48:AK48" si="2">AG49+$B13</f>
        <v>#REF!</v>
      </c>
      <c r="AH48" s="50" t="e">
        <f t="shared" si="2"/>
        <v>#REF!</v>
      </c>
      <c r="AI48" s="50" t="e">
        <f t="shared" si="2"/>
        <v>#REF!</v>
      </c>
      <c r="AJ48" s="50" t="e">
        <f t="shared" si="2"/>
        <v>#REF!</v>
      </c>
      <c r="AK48" s="50" t="e">
        <f t="shared" si="2"/>
        <v>#REF!</v>
      </c>
    </row>
    <row r="49" spans="1:37" x14ac:dyDescent="0.2">
      <c r="A49" s="39" t="s">
        <v>3131</v>
      </c>
      <c r="B49" s="39" t="s">
        <v>3137</v>
      </c>
      <c r="C49" s="39" t="s">
        <v>3138</v>
      </c>
      <c r="D49" s="39">
        <v>2000</v>
      </c>
      <c r="E49" s="50" t="e">
        <f>(Efficiencies!D8+Efficiencies!D16)/2</f>
        <v>#REF!</v>
      </c>
      <c r="F49" s="50" t="e">
        <f>(Efficiencies!E8+Efficiencies!E16)/2</f>
        <v>#REF!</v>
      </c>
      <c r="G49" s="50" t="e">
        <f>(Efficiencies!F8+Efficiencies!F16)/2</f>
        <v>#REF!</v>
      </c>
      <c r="H49" s="50" t="e">
        <f>(Efficiencies!G8+Efficiencies!G16)/2</f>
        <v>#REF!</v>
      </c>
      <c r="I49" s="50" t="e">
        <f>(Efficiencies!H8+Efficiencies!H16)/2</f>
        <v>#REF!</v>
      </c>
      <c r="J49" s="50" t="e">
        <f>(Efficiencies!I8+Efficiencies!I16)/2</f>
        <v>#REF!</v>
      </c>
      <c r="K49" s="50" t="e">
        <f>(Efficiencies!J8+Efficiencies!J16)/2</f>
        <v>#REF!</v>
      </c>
      <c r="L49" s="50" t="e">
        <f>(Efficiencies!K8+Efficiencies!K16)/2</f>
        <v>#REF!</v>
      </c>
      <c r="M49" s="50" t="e">
        <f>(Efficiencies!L8+Efficiencies!L16)/2</f>
        <v>#REF!</v>
      </c>
      <c r="N49" s="50" t="e">
        <f>(Efficiencies!M8+Efficiencies!M16)/2</f>
        <v>#REF!</v>
      </c>
      <c r="O49" s="50" t="e">
        <f>(Efficiencies!N8+Efficiencies!N16)/2</f>
        <v>#REF!</v>
      </c>
      <c r="P49" s="50" t="e">
        <f>E49*Efficiencies!$AC$50</f>
        <v>#REF!</v>
      </c>
      <c r="Q49" s="50" t="e">
        <f>F49*Efficiencies!$AC$50</f>
        <v>#REF!</v>
      </c>
      <c r="R49" s="50" t="e">
        <f>G49*Efficiencies!$AC$50</f>
        <v>#REF!</v>
      </c>
      <c r="S49" s="50" t="e">
        <f>H49*Efficiencies!$AC$50</f>
        <v>#REF!</v>
      </c>
      <c r="T49" s="50" t="e">
        <f>I49*Efficiencies!$AC$50</f>
        <v>#REF!</v>
      </c>
      <c r="U49" s="50" t="e">
        <f>J49*Efficiencies!$AC$50</f>
        <v>#REF!</v>
      </c>
      <c r="V49" s="50" t="e">
        <f>K49*Efficiencies!$AC$50</f>
        <v>#REF!</v>
      </c>
      <c r="W49" s="50" t="e">
        <f>L49*Efficiencies!$AC$50</f>
        <v>#REF!</v>
      </c>
      <c r="X49" s="50" t="e">
        <f>M49*Efficiencies!$AC$50</f>
        <v>#REF!</v>
      </c>
      <c r="Y49" s="50" t="e">
        <f>N49*Efficiencies!$AC$50</f>
        <v>#REF!</v>
      </c>
      <c r="Z49" s="50" t="e">
        <f>O49*Efficiencies!$AC$50</f>
        <v>#REF!</v>
      </c>
      <c r="AA49" s="50" t="e">
        <f>(Costs!E7+Costs!E15)/2</f>
        <v>#REF!</v>
      </c>
      <c r="AB49" s="50" t="e">
        <f>(Costs!F7+Costs!F15)/2</f>
        <v>#REF!</v>
      </c>
      <c r="AC49" s="50" t="e">
        <f>(Costs!G7+Costs!G15)/2</f>
        <v>#REF!</v>
      </c>
      <c r="AD49" s="50" t="e">
        <f>(Costs!H7+Costs!H15)/2</f>
        <v>#REF!</v>
      </c>
      <c r="AE49" s="50" t="e">
        <f>(Costs!I7+Costs!I15)/2</f>
        <v>#REF!</v>
      </c>
      <c r="AF49" s="50" t="e">
        <f>(Costs!J7+Costs!J15)/2</f>
        <v>#REF!</v>
      </c>
      <c r="AG49" s="50" t="e">
        <f>(Costs!K7+Costs!K15)/2</f>
        <v>#REF!</v>
      </c>
      <c r="AH49" s="50" t="e">
        <f>(Costs!L7+Costs!L15)/2</f>
        <v>#REF!</v>
      </c>
      <c r="AI49" s="50" t="e">
        <f>(Costs!M7+Costs!M15)/2</f>
        <v>#REF!</v>
      </c>
      <c r="AJ49" s="50" t="e">
        <f>(Costs!N7+Costs!N15)/2</f>
        <v>#REF!</v>
      </c>
      <c r="AK49" s="50" t="e">
        <f>(Costs!O7+Costs!O15)/2</f>
        <v>#REF!</v>
      </c>
    </row>
    <row r="50" spans="1:37" x14ac:dyDescent="0.2">
      <c r="A50" s="39" t="s">
        <v>3131</v>
      </c>
      <c r="B50" s="39" t="s">
        <v>3139</v>
      </c>
      <c r="C50" s="39" t="s">
        <v>2871</v>
      </c>
      <c r="D50" s="39">
        <v>2010</v>
      </c>
      <c r="E50" s="50" t="e">
        <f>F50</f>
        <v>#REF!</v>
      </c>
      <c r="F50" s="50" t="e">
        <f t="shared" ref="F50:O50" si="3">F51</f>
        <v>#REF!</v>
      </c>
      <c r="G50" s="50" t="e">
        <f t="shared" si="3"/>
        <v>#REF!</v>
      </c>
      <c r="H50" s="50" t="e">
        <f t="shared" si="3"/>
        <v>#REF!</v>
      </c>
      <c r="I50" s="50" t="e">
        <f t="shared" si="3"/>
        <v>#REF!</v>
      </c>
      <c r="J50" s="50" t="e">
        <f t="shared" si="3"/>
        <v>#REF!</v>
      </c>
      <c r="K50" s="50" t="e">
        <f t="shared" si="3"/>
        <v>#REF!</v>
      </c>
      <c r="L50" s="50" t="e">
        <f t="shared" si="3"/>
        <v>#REF!</v>
      </c>
      <c r="M50" s="50" t="e">
        <f t="shared" si="3"/>
        <v>#REF!</v>
      </c>
      <c r="N50" s="50" t="e">
        <f t="shared" si="3"/>
        <v>#REF!</v>
      </c>
      <c r="O50" s="50" t="e">
        <f t="shared" si="3"/>
        <v>#REF!</v>
      </c>
      <c r="P50" s="50" t="e">
        <f>Q50</f>
        <v>#REF!</v>
      </c>
      <c r="Q50" s="50" t="e">
        <f>F50*Efficiencies!$AC$50</f>
        <v>#REF!</v>
      </c>
      <c r="R50" s="50" t="e">
        <f>G50*Efficiencies!$AC$50</f>
        <v>#REF!</v>
      </c>
      <c r="S50" s="50" t="e">
        <f>H50*Efficiencies!$AC$50</f>
        <v>#REF!</v>
      </c>
      <c r="T50" s="50" t="e">
        <f>I50*Efficiencies!$AC$50</f>
        <v>#REF!</v>
      </c>
      <c r="U50" s="50" t="e">
        <f>J50*Efficiencies!$AC$50</f>
        <v>#REF!</v>
      </c>
      <c r="V50" s="50" t="e">
        <f>K50*Efficiencies!$AC$50</f>
        <v>#REF!</v>
      </c>
      <c r="W50" s="50" t="e">
        <f>L50*Efficiencies!$AC$50</f>
        <v>#REF!</v>
      </c>
      <c r="X50" s="50" t="e">
        <f>M50*Efficiencies!$AC$50</f>
        <v>#REF!</v>
      </c>
      <c r="Y50" s="50" t="e">
        <f>N50*Efficiencies!$AC$50</f>
        <v>#REF!</v>
      </c>
      <c r="Z50" s="50" t="e">
        <f>O50*Efficiencies!$AC$50</f>
        <v>#REF!</v>
      </c>
      <c r="AA50" s="50"/>
      <c r="AB50" s="50" t="e">
        <f t="shared" ref="AB50:AF50" si="4">AB51+$B13</f>
        <v>#REF!</v>
      </c>
      <c r="AC50" s="50" t="e">
        <f t="shared" si="4"/>
        <v>#REF!</v>
      </c>
      <c r="AD50" s="50" t="e">
        <f t="shared" si="4"/>
        <v>#REF!</v>
      </c>
      <c r="AE50" s="50" t="e">
        <f t="shared" si="4"/>
        <v>#REF!</v>
      </c>
      <c r="AF50" s="50" t="e">
        <f t="shared" si="4"/>
        <v>#REF!</v>
      </c>
      <c r="AG50" s="50" t="e">
        <f t="shared" ref="AG50:AK50" si="5">AG51+$B13</f>
        <v>#REF!</v>
      </c>
      <c r="AH50" s="50" t="e">
        <f t="shared" si="5"/>
        <v>#REF!</v>
      </c>
      <c r="AI50" s="50" t="e">
        <f t="shared" si="5"/>
        <v>#REF!</v>
      </c>
      <c r="AJ50" s="50" t="e">
        <f t="shared" si="5"/>
        <v>#REF!</v>
      </c>
      <c r="AK50" s="50" t="e">
        <f t="shared" si="5"/>
        <v>#REF!</v>
      </c>
    </row>
    <row r="51" spans="1:37" x14ac:dyDescent="0.2">
      <c r="A51" s="39" t="s">
        <v>3131</v>
      </c>
      <c r="B51" s="39" t="s">
        <v>3140</v>
      </c>
      <c r="C51" s="39" t="s">
        <v>2758</v>
      </c>
      <c r="D51" s="39">
        <v>2010</v>
      </c>
      <c r="E51" s="50" t="e">
        <f>F51</f>
        <v>#REF!</v>
      </c>
      <c r="F51" s="50" t="e">
        <f>(Efficiencies!E19+Efficiencies!E17)/2</f>
        <v>#REF!</v>
      </c>
      <c r="G51" s="50" t="e">
        <f>(Efficiencies!F19+Efficiencies!F17)/2</f>
        <v>#REF!</v>
      </c>
      <c r="H51" s="50" t="e">
        <f>(Efficiencies!G19+Efficiencies!G17)/2</f>
        <v>#REF!</v>
      </c>
      <c r="I51" s="50" t="e">
        <f>(Efficiencies!H19+Efficiencies!H17)/2</f>
        <v>#REF!</v>
      </c>
      <c r="J51" s="50" t="e">
        <f>(Efficiencies!I19+Efficiencies!I17)/2</f>
        <v>#REF!</v>
      </c>
      <c r="K51" s="50" t="e">
        <f>(Efficiencies!J19+Efficiencies!J17)/2</f>
        <v>#REF!</v>
      </c>
      <c r="L51" s="50" t="e">
        <f>(Efficiencies!K19+Efficiencies!K17)/2</f>
        <v>#REF!</v>
      </c>
      <c r="M51" s="50" t="e">
        <f>(Efficiencies!L19+Efficiencies!L17)/2</f>
        <v>#REF!</v>
      </c>
      <c r="N51" s="50" t="e">
        <f>(Efficiencies!M19+Efficiencies!M17)/2</f>
        <v>#REF!</v>
      </c>
      <c r="O51" s="50" t="e">
        <f>(Efficiencies!N19+Efficiencies!N17)/2</f>
        <v>#REF!</v>
      </c>
      <c r="P51" s="50" t="e">
        <f>Q51</f>
        <v>#REF!</v>
      </c>
      <c r="Q51" s="50" t="e">
        <f>F51*Efficiencies!$AC$50</f>
        <v>#REF!</v>
      </c>
      <c r="R51" s="50" t="e">
        <f>G51*Efficiencies!$AC$50</f>
        <v>#REF!</v>
      </c>
      <c r="S51" s="50" t="e">
        <f>H51*Efficiencies!$AC$50</f>
        <v>#REF!</v>
      </c>
      <c r="T51" s="50" t="e">
        <f>I51*Efficiencies!$AC$50</f>
        <v>#REF!</v>
      </c>
      <c r="U51" s="50" t="e">
        <f>J51*Efficiencies!$AC$50</f>
        <v>#REF!</v>
      </c>
      <c r="V51" s="50" t="e">
        <f>K51*Efficiencies!$AC$50</f>
        <v>#REF!</v>
      </c>
      <c r="W51" s="50" t="e">
        <f>L51*Efficiencies!$AC$50</f>
        <v>#REF!</v>
      </c>
      <c r="X51" s="50" t="e">
        <f>M51*Efficiencies!$AC$50</f>
        <v>#REF!</v>
      </c>
      <c r="Y51" s="50" t="e">
        <f>N51*Efficiencies!$AC$50</f>
        <v>#REF!</v>
      </c>
      <c r="Z51" s="50" t="e">
        <f>O51*Efficiencies!$AC$50</f>
        <v>#REF!</v>
      </c>
      <c r="AA51" s="50"/>
      <c r="AB51" s="50" t="e">
        <f>(Costs!F18-Costs!F16)*$E$36/100+Costs!F16</f>
        <v>#REF!</v>
      </c>
      <c r="AC51" s="50" t="e">
        <f>(Costs!G18-Costs!G16)*$E$36/100+Costs!G16</f>
        <v>#REF!</v>
      </c>
      <c r="AD51" s="50" t="e">
        <f>(Costs!H18-Costs!H16)*$E$36/100+Costs!H16</f>
        <v>#REF!</v>
      </c>
      <c r="AE51" s="50" t="e">
        <f>(Costs!I18-Costs!I16)*$E$36/100+Costs!I16</f>
        <v>#REF!</v>
      </c>
      <c r="AF51" s="50" t="e">
        <f>(Costs!J18-Costs!J16)*$E$36/100+Costs!J16</f>
        <v>#REF!</v>
      </c>
      <c r="AG51" s="50" t="e">
        <f>(Costs!K18-Costs!K16)*$E$36/100+Costs!K16</f>
        <v>#REF!</v>
      </c>
      <c r="AH51" s="50" t="e">
        <f>(Costs!L18-Costs!L16)*$E$36/100+Costs!L16</f>
        <v>#REF!</v>
      </c>
      <c r="AI51" s="50" t="e">
        <f>(Costs!M18-Costs!M16)*$E$36/100+Costs!M16</f>
        <v>#REF!</v>
      </c>
      <c r="AJ51" s="50" t="e">
        <f>(Costs!N18-Costs!N16)*$E$36/100+Costs!N16</f>
        <v>#REF!</v>
      </c>
      <c r="AK51" s="50" t="e">
        <f>(Costs!O18-Costs!O16)*$E$36/100+Costs!O16</f>
        <v>#REF!</v>
      </c>
    </row>
    <row r="52" spans="1:37" x14ac:dyDescent="0.2">
      <c r="A52" s="39" t="s">
        <v>3131</v>
      </c>
      <c r="B52" s="39" t="s">
        <v>3141</v>
      </c>
      <c r="C52" s="39" t="s">
        <v>2982</v>
      </c>
      <c r="D52" s="39">
        <v>2010</v>
      </c>
      <c r="E52" s="50" t="e">
        <f>F52</f>
        <v>#REF!</v>
      </c>
      <c r="F52" s="50" t="e">
        <f>Efficiencies!E19</f>
        <v>#REF!</v>
      </c>
      <c r="G52" s="50" t="e">
        <f>Efficiencies!F19</f>
        <v>#REF!</v>
      </c>
      <c r="H52" s="50" t="e">
        <f>Efficiencies!G19</f>
        <v>#REF!</v>
      </c>
      <c r="I52" s="50" t="e">
        <f>Efficiencies!H19</f>
        <v>#REF!</v>
      </c>
      <c r="J52" s="50" t="e">
        <f>Efficiencies!I19</f>
        <v>#REF!</v>
      </c>
      <c r="K52" s="50" t="e">
        <f>Efficiencies!J19</f>
        <v>#REF!</v>
      </c>
      <c r="L52" s="50" t="e">
        <f>Efficiencies!K19</f>
        <v>#REF!</v>
      </c>
      <c r="M52" s="50" t="e">
        <f>Efficiencies!L19</f>
        <v>#REF!</v>
      </c>
      <c r="N52" s="50" t="e">
        <f>Efficiencies!M19</f>
        <v>#REF!</v>
      </c>
      <c r="O52" s="50" t="e">
        <f>Efficiencies!N19</f>
        <v>#REF!</v>
      </c>
      <c r="P52" s="50" t="e">
        <f>Q52</f>
        <v>#REF!</v>
      </c>
      <c r="Q52" s="50" t="e">
        <f>F52*Efficiencies!$AC$50</f>
        <v>#REF!</v>
      </c>
      <c r="R52" s="50" t="e">
        <f>G52*Efficiencies!$AC$50</f>
        <v>#REF!</v>
      </c>
      <c r="S52" s="50" t="e">
        <f>H52*Efficiencies!$AC$50</f>
        <v>#REF!</v>
      </c>
      <c r="T52" s="50" t="e">
        <f>I52*Efficiencies!$AC$50</f>
        <v>#REF!</v>
      </c>
      <c r="U52" s="50" t="e">
        <f>J52*Efficiencies!$AC$50</f>
        <v>#REF!</v>
      </c>
      <c r="V52" s="50" t="e">
        <f>K52*Efficiencies!$AC$50</f>
        <v>#REF!</v>
      </c>
      <c r="W52" s="50" t="e">
        <f>L52*Efficiencies!$AC$50</f>
        <v>#REF!</v>
      </c>
      <c r="X52" s="50" t="e">
        <f>M52*Efficiencies!$AC$50</f>
        <v>#REF!</v>
      </c>
      <c r="Y52" s="50" t="e">
        <f>N52*Efficiencies!$AC$50</f>
        <v>#REF!</v>
      </c>
      <c r="Z52" s="50" t="e">
        <f>O52*Efficiencies!$AC$50</f>
        <v>#REF!</v>
      </c>
      <c r="AA52" s="50"/>
      <c r="AB52" s="50" t="e">
        <f>Costs!F18+$B13</f>
        <v>#REF!</v>
      </c>
      <c r="AC52" s="50" t="e">
        <f>Costs!G18+$B13</f>
        <v>#REF!</v>
      </c>
      <c r="AD52" s="50" t="e">
        <f>Costs!H18+$B13</f>
        <v>#REF!</v>
      </c>
      <c r="AE52" s="50" t="e">
        <f>Costs!I18+$B13</f>
        <v>#REF!</v>
      </c>
      <c r="AF52" s="50" t="e">
        <f>Costs!J18+$B13</f>
        <v>#REF!</v>
      </c>
      <c r="AG52" s="50" t="e">
        <f>Costs!K18+$B13</f>
        <v>#REF!</v>
      </c>
      <c r="AH52" s="50" t="e">
        <f>Costs!L18+$B13</f>
        <v>#REF!</v>
      </c>
      <c r="AI52" s="50" t="e">
        <f>Costs!M18+$B13</f>
        <v>#REF!</v>
      </c>
      <c r="AJ52" s="50" t="e">
        <f>Costs!N18+$B13</f>
        <v>#REF!</v>
      </c>
      <c r="AK52" s="50" t="e">
        <f>Costs!O18+$B13</f>
        <v>#REF!</v>
      </c>
    </row>
    <row r="53" spans="1:37" x14ac:dyDescent="0.2">
      <c r="A53" s="39" t="s">
        <v>3142</v>
      </c>
      <c r="B53" s="39" t="s">
        <v>3132</v>
      </c>
      <c r="C53" s="39" t="s">
        <v>3143</v>
      </c>
      <c r="D53" s="39">
        <v>2010</v>
      </c>
      <c r="E53" s="50" t="e">
        <f>Efficiencies!D20</f>
        <v>#REF!</v>
      </c>
      <c r="F53" s="50" t="e">
        <f>Efficiencies!E20</f>
        <v>#REF!</v>
      </c>
      <c r="G53" s="50" t="e">
        <f>Efficiencies!F20</f>
        <v>#REF!</v>
      </c>
      <c r="H53" s="50" t="e">
        <f>Efficiencies!G20</f>
        <v>#REF!</v>
      </c>
      <c r="I53" s="50" t="e">
        <f>Efficiencies!H20</f>
        <v>#REF!</v>
      </c>
      <c r="J53" s="50" t="e">
        <f>Efficiencies!I20</f>
        <v>#REF!</v>
      </c>
      <c r="K53" s="50" t="e">
        <f>Efficiencies!J20</f>
        <v>#REF!</v>
      </c>
      <c r="L53" s="50" t="e">
        <f>Efficiencies!K20</f>
        <v>#REF!</v>
      </c>
      <c r="M53" s="50" t="e">
        <f>Efficiencies!L20</f>
        <v>#REF!</v>
      </c>
      <c r="N53" s="50" t="e">
        <f>Efficiencies!M20</f>
        <v>#REF!</v>
      </c>
      <c r="O53" s="50" t="e">
        <f>Efficiencies!N20</f>
        <v>#REF!</v>
      </c>
      <c r="P53" s="50" t="e">
        <f>E53*Efficiencies!$AC$50</f>
        <v>#REF!</v>
      </c>
      <c r="Q53" s="50" t="e">
        <f>F53*Efficiencies!$AC$50</f>
        <v>#REF!</v>
      </c>
      <c r="R53" s="50" t="e">
        <f>G53*Efficiencies!$AC$50</f>
        <v>#REF!</v>
      </c>
      <c r="S53" s="50" t="e">
        <f>H53*Efficiencies!$AC$50</f>
        <v>#REF!</v>
      </c>
      <c r="T53" s="50" t="e">
        <f>I53*Efficiencies!$AC$50</f>
        <v>#REF!</v>
      </c>
      <c r="U53" s="50" t="e">
        <f>J53*Efficiencies!$AC$50</f>
        <v>#REF!</v>
      </c>
      <c r="V53" s="50" t="e">
        <f>K53*Efficiencies!$AC$50</f>
        <v>#REF!</v>
      </c>
      <c r="W53" s="50" t="e">
        <f>L53*Efficiencies!$AC$50</f>
        <v>#REF!</v>
      </c>
      <c r="X53" s="50" t="e">
        <f>M53*Efficiencies!$AC$50</f>
        <v>#REF!</v>
      </c>
      <c r="Y53" s="50" t="e">
        <f>N53*Efficiencies!$AC$50</f>
        <v>#REF!</v>
      </c>
      <c r="Z53" s="50" t="e">
        <f>O53*Efficiencies!$AC$50</f>
        <v>#REF!</v>
      </c>
      <c r="AA53" s="50"/>
      <c r="AB53" s="50" t="e">
        <f>Costs!F19+$B14</f>
        <v>#REF!</v>
      </c>
      <c r="AC53" s="50" t="e">
        <f>Costs!G19+$B14</f>
        <v>#REF!</v>
      </c>
      <c r="AD53" s="50" t="e">
        <f>Costs!H19+$B14</f>
        <v>#REF!</v>
      </c>
      <c r="AE53" s="50" t="e">
        <f>Costs!I19+$B14</f>
        <v>#REF!</v>
      </c>
      <c r="AF53" s="50" t="e">
        <f>Costs!J19+$B14</f>
        <v>#REF!</v>
      </c>
      <c r="AG53" s="50" t="e">
        <f>Costs!K19+$B14</f>
        <v>#REF!</v>
      </c>
      <c r="AH53" s="50" t="e">
        <f>Costs!L19+$B14</f>
        <v>#REF!</v>
      </c>
      <c r="AI53" s="50" t="e">
        <f>Costs!M19+$B14</f>
        <v>#REF!</v>
      </c>
      <c r="AJ53" s="50" t="e">
        <f>Costs!N19+$B14</f>
        <v>#REF!</v>
      </c>
      <c r="AK53" s="50" t="e">
        <f>Costs!O19+$B14</f>
        <v>#REF!</v>
      </c>
    </row>
    <row r="54" spans="1:37" x14ac:dyDescent="0.2">
      <c r="A54" s="39" t="s">
        <v>3142</v>
      </c>
      <c r="B54" s="39" t="s">
        <v>3134</v>
      </c>
      <c r="C54" s="39" t="s">
        <v>2669</v>
      </c>
      <c r="D54" s="39">
        <v>2010</v>
      </c>
      <c r="E54" s="50">
        <f>Efficiencies!D36</f>
        <v>42.708683013916001</v>
      </c>
      <c r="F54" s="50" t="e">
        <f>Efficiencies!E36</f>
        <v>#REF!</v>
      </c>
      <c r="G54" s="50" t="e">
        <f>Efficiencies!F36</f>
        <v>#REF!</v>
      </c>
      <c r="H54" s="50" t="e">
        <f>Efficiencies!G36</f>
        <v>#REF!</v>
      </c>
      <c r="I54" s="50" t="e">
        <f>Efficiencies!H36</f>
        <v>#REF!</v>
      </c>
      <c r="J54" s="50" t="e">
        <f>Efficiencies!I36</f>
        <v>#REF!</v>
      </c>
      <c r="K54" s="50" t="e">
        <f>Efficiencies!J36</f>
        <v>#REF!</v>
      </c>
      <c r="L54" s="50" t="e">
        <f>Efficiencies!K36</f>
        <v>#REF!</v>
      </c>
      <c r="M54" s="50" t="e">
        <f>Efficiencies!L36</f>
        <v>#REF!</v>
      </c>
      <c r="N54" s="50" t="e">
        <f>Efficiencies!M36</f>
        <v>#REF!</v>
      </c>
      <c r="O54" s="50" t="e">
        <f>Efficiencies!N36</f>
        <v>#REF!</v>
      </c>
      <c r="P54" s="50">
        <f>E54*Efficiencies!$AC$50</f>
        <v>34.701321712890348</v>
      </c>
      <c r="Q54" s="50" t="e">
        <f>F54*Efficiencies!$AC$50</f>
        <v>#REF!</v>
      </c>
      <c r="R54" s="50" t="e">
        <f>G54*Efficiencies!$AC$50</f>
        <v>#REF!</v>
      </c>
      <c r="S54" s="50" t="e">
        <f>H54*Efficiencies!$AC$50</f>
        <v>#REF!</v>
      </c>
      <c r="T54" s="50" t="e">
        <f>I54*Efficiencies!$AC$50</f>
        <v>#REF!</v>
      </c>
      <c r="U54" s="50" t="e">
        <f>J54*Efficiencies!$AC$50</f>
        <v>#REF!</v>
      </c>
      <c r="V54" s="50" t="e">
        <f>K54*Efficiencies!$AC$50</f>
        <v>#REF!</v>
      </c>
      <c r="W54" s="50" t="e">
        <f>L54*Efficiencies!$AC$50</f>
        <v>#REF!</v>
      </c>
      <c r="X54" s="50" t="e">
        <f>M54*Efficiencies!$AC$50</f>
        <v>#REF!</v>
      </c>
      <c r="Y54" s="50" t="e">
        <f>N54*Efficiencies!$AC$50</f>
        <v>#REF!</v>
      </c>
      <c r="Z54" s="50" t="e">
        <f>O54*Efficiencies!$AC$50</f>
        <v>#REF!</v>
      </c>
      <c r="AA54" s="50"/>
      <c r="AB54" s="50" t="e">
        <f>Costs!F36+$B14</f>
        <v>#REF!</v>
      </c>
      <c r="AC54" s="50" t="e">
        <f>Costs!G36+$B14</f>
        <v>#REF!</v>
      </c>
      <c r="AD54" s="50" t="e">
        <f>Costs!H36+$B14</f>
        <v>#REF!</v>
      </c>
      <c r="AE54" s="50" t="e">
        <f>Costs!I36+$B14</f>
        <v>#REF!</v>
      </c>
      <c r="AF54" s="50" t="e">
        <f>Costs!J36+$B14</f>
        <v>#REF!</v>
      </c>
      <c r="AG54" s="50" t="e">
        <f>Costs!K36+$B14</f>
        <v>#REF!</v>
      </c>
      <c r="AH54" s="50" t="e">
        <f>Costs!L36+$B14</f>
        <v>#REF!</v>
      </c>
      <c r="AI54" s="50" t="e">
        <f>Costs!M36+$B14</f>
        <v>#REF!</v>
      </c>
      <c r="AJ54" s="50" t="e">
        <f>Costs!N36+$B14</f>
        <v>#REF!</v>
      </c>
      <c r="AK54" s="50" t="e">
        <f>Costs!O36+$B14</f>
        <v>#REF!</v>
      </c>
    </row>
    <row r="55" spans="1:37" x14ac:dyDescent="0.2">
      <c r="A55" s="39" t="s">
        <v>3142</v>
      </c>
      <c r="B55" s="39" t="s">
        <v>3135</v>
      </c>
      <c r="C55" s="39" t="s">
        <v>3144</v>
      </c>
      <c r="D55" s="39">
        <v>2010</v>
      </c>
      <c r="E55" s="50" t="e">
        <f t="shared" ref="E55:O55" si="6">E56</f>
        <v>#REF!</v>
      </c>
      <c r="F55" s="50" t="e">
        <f t="shared" si="6"/>
        <v>#REF!</v>
      </c>
      <c r="G55" s="50" t="e">
        <f t="shared" si="6"/>
        <v>#REF!</v>
      </c>
      <c r="H55" s="50" t="e">
        <f t="shared" si="6"/>
        <v>#REF!</v>
      </c>
      <c r="I55" s="50" t="e">
        <f t="shared" si="6"/>
        <v>#REF!</v>
      </c>
      <c r="J55" s="50" t="e">
        <f t="shared" si="6"/>
        <v>#REF!</v>
      </c>
      <c r="K55" s="50" t="e">
        <f t="shared" si="6"/>
        <v>#REF!</v>
      </c>
      <c r="L55" s="50" t="e">
        <f t="shared" si="6"/>
        <v>#REF!</v>
      </c>
      <c r="M55" s="50" t="e">
        <f t="shared" si="6"/>
        <v>#REF!</v>
      </c>
      <c r="N55" s="50" t="e">
        <f t="shared" si="6"/>
        <v>#REF!</v>
      </c>
      <c r="O55" s="50" t="e">
        <f t="shared" si="6"/>
        <v>#REF!</v>
      </c>
      <c r="P55" s="50" t="e">
        <f>E55*Efficiencies!$AC$50</f>
        <v>#REF!</v>
      </c>
      <c r="Q55" s="50" t="e">
        <f>F55*Efficiencies!$AC$50</f>
        <v>#REF!</v>
      </c>
      <c r="R55" s="50" t="e">
        <f>G55*Efficiencies!$AC$50</f>
        <v>#REF!</v>
      </c>
      <c r="S55" s="50" t="e">
        <f>H55*Efficiencies!$AC$50</f>
        <v>#REF!</v>
      </c>
      <c r="T55" s="50" t="e">
        <f>I55*Efficiencies!$AC$50</f>
        <v>#REF!</v>
      </c>
      <c r="U55" s="50" t="e">
        <f>J55*Efficiencies!$AC$50</f>
        <v>#REF!</v>
      </c>
      <c r="V55" s="50" t="e">
        <f>K55*Efficiencies!$AC$50</f>
        <v>#REF!</v>
      </c>
      <c r="W55" s="50" t="e">
        <f>L55*Efficiencies!$AC$50</f>
        <v>#REF!</v>
      </c>
      <c r="X55" s="50" t="e">
        <f>M55*Efficiencies!$AC$50</f>
        <v>#REF!</v>
      </c>
      <c r="Y55" s="50" t="e">
        <f>N55*Efficiencies!$AC$50</f>
        <v>#REF!</v>
      </c>
      <c r="Z55" s="50" t="e">
        <f>O55*Efficiencies!$AC$50</f>
        <v>#REF!</v>
      </c>
      <c r="AA55" s="50"/>
      <c r="AB55" s="50" t="e">
        <f t="shared" ref="AB55:AF55" si="7">AB56+$B14</f>
        <v>#REF!</v>
      </c>
      <c r="AC55" s="50" t="e">
        <f t="shared" si="7"/>
        <v>#REF!</v>
      </c>
      <c r="AD55" s="50" t="e">
        <f t="shared" si="7"/>
        <v>#REF!</v>
      </c>
      <c r="AE55" s="50" t="e">
        <f t="shared" si="7"/>
        <v>#REF!</v>
      </c>
      <c r="AF55" s="50" t="e">
        <f t="shared" si="7"/>
        <v>#REF!</v>
      </c>
      <c r="AG55" s="50" t="e">
        <f t="shared" ref="AG55:AK55" si="8">AG56+$B14</f>
        <v>#REF!</v>
      </c>
      <c r="AH55" s="50" t="e">
        <f t="shared" si="8"/>
        <v>#REF!</v>
      </c>
      <c r="AI55" s="50" t="e">
        <f t="shared" si="8"/>
        <v>#REF!</v>
      </c>
      <c r="AJ55" s="50" t="e">
        <f t="shared" si="8"/>
        <v>#REF!</v>
      </c>
      <c r="AK55" s="50" t="e">
        <f t="shared" si="8"/>
        <v>#REF!</v>
      </c>
    </row>
    <row r="56" spans="1:37" x14ac:dyDescent="0.2">
      <c r="A56" s="39" t="s">
        <v>3142</v>
      </c>
      <c r="B56" s="39" t="s">
        <v>3137</v>
      </c>
      <c r="C56" s="39" t="s">
        <v>3145</v>
      </c>
      <c r="D56" s="39">
        <v>2000</v>
      </c>
      <c r="E56" s="50" t="e">
        <f>(Efficiencies!D20+Efficiencies!D35)/2</f>
        <v>#REF!</v>
      </c>
      <c r="F56" s="50" t="e">
        <f>(Efficiencies!E20+Efficiencies!E35)/2</f>
        <v>#REF!</v>
      </c>
      <c r="G56" s="50" t="e">
        <f>(Efficiencies!F20+Efficiencies!F35)/2</f>
        <v>#REF!</v>
      </c>
      <c r="H56" s="50" t="e">
        <f>(Efficiencies!G20+Efficiencies!G35)/2</f>
        <v>#REF!</v>
      </c>
      <c r="I56" s="50" t="e">
        <f>(Efficiencies!H20+Efficiencies!H35)/2</f>
        <v>#REF!</v>
      </c>
      <c r="J56" s="50" t="e">
        <f>(Efficiencies!I20+Efficiencies!I35)/2</f>
        <v>#REF!</v>
      </c>
      <c r="K56" s="50" t="e">
        <f>(Efficiencies!J20+Efficiencies!J35)/2</f>
        <v>#REF!</v>
      </c>
      <c r="L56" s="50" t="e">
        <f>(Efficiencies!K20+Efficiencies!K35)/2</f>
        <v>#REF!</v>
      </c>
      <c r="M56" s="50" t="e">
        <f>(Efficiencies!L20+Efficiencies!L35)/2</f>
        <v>#REF!</v>
      </c>
      <c r="N56" s="50" t="e">
        <f>(Efficiencies!M20+Efficiencies!M35)/2</f>
        <v>#REF!</v>
      </c>
      <c r="O56" s="50" t="e">
        <f>(Efficiencies!N20+Efficiencies!N35)/2</f>
        <v>#REF!</v>
      </c>
      <c r="P56" s="50" t="e">
        <f>E56*Efficiencies!$AC$50</f>
        <v>#REF!</v>
      </c>
      <c r="Q56" s="50" t="e">
        <f>F56*Efficiencies!$AC$50</f>
        <v>#REF!</v>
      </c>
      <c r="R56" s="50" t="e">
        <f>G56*Efficiencies!$AC$50</f>
        <v>#REF!</v>
      </c>
      <c r="S56" s="50" t="e">
        <f>H56*Efficiencies!$AC$50</f>
        <v>#REF!</v>
      </c>
      <c r="T56" s="50" t="e">
        <f>I56*Efficiencies!$AC$50</f>
        <v>#REF!</v>
      </c>
      <c r="U56" s="50" t="e">
        <f>J56*Efficiencies!$AC$50</f>
        <v>#REF!</v>
      </c>
      <c r="V56" s="50" t="e">
        <f>K56*Efficiencies!$AC$50</f>
        <v>#REF!</v>
      </c>
      <c r="W56" s="50" t="e">
        <f>L56*Efficiencies!$AC$50</f>
        <v>#REF!</v>
      </c>
      <c r="X56" s="50" t="e">
        <f>M56*Efficiencies!$AC$50</f>
        <v>#REF!</v>
      </c>
      <c r="Y56" s="50" t="e">
        <f>N56*Efficiencies!$AC$50</f>
        <v>#REF!</v>
      </c>
      <c r="Z56" s="50" t="e">
        <f>O56*Efficiencies!$AC$50</f>
        <v>#REF!</v>
      </c>
      <c r="AA56" s="50" t="e">
        <f>(Costs!E19+Costs!E35)/2</f>
        <v>#REF!</v>
      </c>
      <c r="AB56" s="50" t="e">
        <f>(Costs!F19+Costs!F35)/2</f>
        <v>#REF!</v>
      </c>
      <c r="AC56" s="50" t="e">
        <f>(Costs!G19+Costs!G35)/2</f>
        <v>#REF!</v>
      </c>
      <c r="AD56" s="50" t="e">
        <f>(Costs!H19+Costs!H35)/2</f>
        <v>#REF!</v>
      </c>
      <c r="AE56" s="50" t="e">
        <f>(Costs!I19+Costs!I35)/2</f>
        <v>#REF!</v>
      </c>
      <c r="AF56" s="50" t="e">
        <f>(Costs!J19+Costs!J35)/2</f>
        <v>#REF!</v>
      </c>
      <c r="AG56" s="50" t="e">
        <f>(Costs!K19+Costs!K35)/2</f>
        <v>#REF!</v>
      </c>
      <c r="AH56" s="50" t="e">
        <f>(Costs!L19+Costs!L35)/2</f>
        <v>#REF!</v>
      </c>
      <c r="AI56" s="50" t="e">
        <f>(Costs!M19+Costs!M35)/2</f>
        <v>#REF!</v>
      </c>
      <c r="AJ56" s="50" t="e">
        <f>(Costs!N19+Costs!N35)/2</f>
        <v>#REF!</v>
      </c>
      <c r="AK56" s="50" t="e">
        <f>(Costs!O19+Costs!O35)/2</f>
        <v>#REF!</v>
      </c>
    </row>
    <row r="57" spans="1:37" x14ac:dyDescent="0.2">
      <c r="A57" s="39" t="s">
        <v>3142</v>
      </c>
      <c r="B57" s="39" t="s">
        <v>3139</v>
      </c>
      <c r="C57" s="39" t="s">
        <v>2890</v>
      </c>
      <c r="D57" s="39">
        <v>2010</v>
      </c>
      <c r="E57" s="50" t="e">
        <f>F57</f>
        <v>#REF!</v>
      </c>
      <c r="F57" s="50" t="e">
        <f t="shared" ref="F57:J57" si="9">F51</f>
        <v>#REF!</v>
      </c>
      <c r="G57" s="50" t="e">
        <f t="shared" si="9"/>
        <v>#REF!</v>
      </c>
      <c r="H57" s="50" t="e">
        <f t="shared" si="9"/>
        <v>#REF!</v>
      </c>
      <c r="I57" s="50" t="e">
        <f t="shared" si="9"/>
        <v>#REF!</v>
      </c>
      <c r="J57" s="50" t="e">
        <f t="shared" si="9"/>
        <v>#REF!</v>
      </c>
      <c r="K57" s="50" t="e">
        <f t="shared" ref="K57:O57" si="10">K51</f>
        <v>#REF!</v>
      </c>
      <c r="L57" s="50" t="e">
        <f t="shared" si="10"/>
        <v>#REF!</v>
      </c>
      <c r="M57" s="50" t="e">
        <f t="shared" si="10"/>
        <v>#REF!</v>
      </c>
      <c r="N57" s="50" t="e">
        <f t="shared" si="10"/>
        <v>#REF!</v>
      </c>
      <c r="O57" s="50" t="e">
        <f t="shared" si="10"/>
        <v>#REF!</v>
      </c>
      <c r="P57" s="50" t="e">
        <f>Q57</f>
        <v>#REF!</v>
      </c>
      <c r="Q57" s="50" t="e">
        <f>F57*Efficiencies!$AC$50</f>
        <v>#REF!</v>
      </c>
      <c r="R57" s="50" t="e">
        <f>G57*Efficiencies!$AC$50</f>
        <v>#REF!</v>
      </c>
      <c r="S57" s="50" t="e">
        <f>H57*Efficiencies!$AC$50</f>
        <v>#REF!</v>
      </c>
      <c r="T57" s="50" t="e">
        <f>I57*Efficiencies!$AC$50</f>
        <v>#REF!</v>
      </c>
      <c r="U57" s="50" t="e">
        <f>J57*Efficiencies!$AC$50</f>
        <v>#REF!</v>
      </c>
      <c r="V57" s="50" t="e">
        <f>K57*Efficiencies!$AC$50</f>
        <v>#REF!</v>
      </c>
      <c r="W57" s="50" t="e">
        <f>L57*Efficiencies!$AC$50</f>
        <v>#REF!</v>
      </c>
      <c r="X57" s="50" t="e">
        <f>M57*Efficiencies!$AC$50</f>
        <v>#REF!</v>
      </c>
      <c r="Y57" s="50" t="e">
        <f>N57*Efficiencies!$AC$50</f>
        <v>#REF!</v>
      </c>
      <c r="Z57" s="50" t="e">
        <f>O57*Efficiencies!$AC$50</f>
        <v>#REF!</v>
      </c>
      <c r="AA57" s="50"/>
      <c r="AB57" s="50" t="e">
        <f t="shared" ref="AB57:AF57" si="11">AB58+$B14</f>
        <v>#REF!</v>
      </c>
      <c r="AC57" s="50" t="e">
        <f t="shared" si="11"/>
        <v>#REF!</v>
      </c>
      <c r="AD57" s="50" t="e">
        <f t="shared" si="11"/>
        <v>#REF!</v>
      </c>
      <c r="AE57" s="50" t="e">
        <f t="shared" si="11"/>
        <v>#REF!</v>
      </c>
      <c r="AF57" s="50" t="e">
        <f t="shared" si="11"/>
        <v>#REF!</v>
      </c>
      <c r="AG57" s="50" t="e">
        <f t="shared" ref="AG57:AK57" si="12">AG58+$B14</f>
        <v>#REF!</v>
      </c>
      <c r="AH57" s="50" t="e">
        <f t="shared" si="12"/>
        <v>#REF!</v>
      </c>
      <c r="AI57" s="50" t="e">
        <f t="shared" si="12"/>
        <v>#REF!</v>
      </c>
      <c r="AJ57" s="50" t="e">
        <f t="shared" si="12"/>
        <v>#REF!</v>
      </c>
      <c r="AK57" s="50" t="e">
        <f t="shared" si="12"/>
        <v>#REF!</v>
      </c>
    </row>
    <row r="58" spans="1:37" x14ac:dyDescent="0.2">
      <c r="A58" s="39" t="s">
        <v>3142</v>
      </c>
      <c r="B58" s="39" t="s">
        <v>3140</v>
      </c>
      <c r="C58" s="39" t="s">
        <v>2777</v>
      </c>
      <c r="D58" s="39">
        <v>2010</v>
      </c>
      <c r="E58" s="50" t="e">
        <f>F58</f>
        <v>#REF!</v>
      </c>
      <c r="F58" s="50" t="e">
        <f>(Efficiencies!E38+Efficiencies!E36)/2</f>
        <v>#REF!</v>
      </c>
      <c r="G58" s="50" t="e">
        <f>(Efficiencies!F38+Efficiencies!F36)/2</f>
        <v>#REF!</v>
      </c>
      <c r="H58" s="50" t="e">
        <f>(Efficiencies!G38+Efficiencies!G36)/2</f>
        <v>#REF!</v>
      </c>
      <c r="I58" s="50" t="e">
        <f>(Efficiencies!H38+Efficiencies!H36)/2</f>
        <v>#REF!</v>
      </c>
      <c r="J58" s="50" t="e">
        <f>(Efficiencies!I38+Efficiencies!I36)/2</f>
        <v>#REF!</v>
      </c>
      <c r="K58" s="50" t="e">
        <f>(Efficiencies!J38+Efficiencies!J36)/2</f>
        <v>#REF!</v>
      </c>
      <c r="L58" s="50" t="e">
        <f>(Efficiencies!K38+Efficiencies!K36)/2</f>
        <v>#REF!</v>
      </c>
      <c r="M58" s="50" t="e">
        <f>(Efficiencies!L38+Efficiencies!L36)/2</f>
        <v>#REF!</v>
      </c>
      <c r="N58" s="50" t="e">
        <f>(Efficiencies!M38+Efficiencies!M36)/2</f>
        <v>#REF!</v>
      </c>
      <c r="O58" s="50" t="e">
        <f>(Efficiencies!N38+Efficiencies!N36)/2</f>
        <v>#REF!</v>
      </c>
      <c r="P58" s="50" t="e">
        <f>Q58</f>
        <v>#REF!</v>
      </c>
      <c r="Q58" s="50" t="e">
        <f>F58*Efficiencies!$AC$50</f>
        <v>#REF!</v>
      </c>
      <c r="R58" s="50" t="e">
        <f>G58*Efficiencies!$AC$50</f>
        <v>#REF!</v>
      </c>
      <c r="S58" s="50" t="e">
        <f>H58*Efficiencies!$AC$50</f>
        <v>#REF!</v>
      </c>
      <c r="T58" s="50" t="e">
        <f>I58*Efficiencies!$AC$50</f>
        <v>#REF!</v>
      </c>
      <c r="U58" s="50" t="e">
        <f>J58*Efficiencies!$AC$50</f>
        <v>#REF!</v>
      </c>
      <c r="V58" s="50" t="e">
        <f>K58*Efficiencies!$AC$50</f>
        <v>#REF!</v>
      </c>
      <c r="W58" s="50" t="e">
        <f>L58*Efficiencies!$AC$50</f>
        <v>#REF!</v>
      </c>
      <c r="X58" s="50" t="e">
        <f>M58*Efficiencies!$AC$50</f>
        <v>#REF!</v>
      </c>
      <c r="Y58" s="50" t="e">
        <f>N58*Efficiencies!$AC$50</f>
        <v>#REF!</v>
      </c>
      <c r="Z58" s="50" t="e">
        <f>O58*Efficiencies!$AC$50</f>
        <v>#REF!</v>
      </c>
      <c r="AA58" s="50"/>
      <c r="AB58" s="50" t="e">
        <f>(Costs!F38-Costs!F36)*$E$36/100+Costs!F36</f>
        <v>#REF!</v>
      </c>
      <c r="AC58" s="50" t="e">
        <f>(Costs!G38-Costs!G36)*$E$36/100+Costs!G36</f>
        <v>#REF!</v>
      </c>
      <c r="AD58" s="50" t="e">
        <f>(Costs!H38-Costs!H36)*$E$36/100+Costs!H36</f>
        <v>#REF!</v>
      </c>
      <c r="AE58" s="50" t="e">
        <f>(Costs!I38-Costs!I36)*$E$36/100+Costs!I36</f>
        <v>#REF!</v>
      </c>
      <c r="AF58" s="50" t="e">
        <f>(Costs!J38-Costs!J36)*$E$36/100+Costs!J36</f>
        <v>#REF!</v>
      </c>
      <c r="AG58" s="50" t="e">
        <f>(Costs!K38-Costs!K36)*$E$36/100+Costs!K36</f>
        <v>#REF!</v>
      </c>
      <c r="AH58" s="50" t="e">
        <f>(Costs!L38-Costs!L36)*$E$36/100+Costs!L36</f>
        <v>#REF!</v>
      </c>
      <c r="AI58" s="50" t="e">
        <f>(Costs!M38-Costs!M36)*$E$36/100+Costs!M36</f>
        <v>#REF!</v>
      </c>
      <c r="AJ58" s="50" t="e">
        <f>(Costs!N38-Costs!N36)*$E$36/100+Costs!N36</f>
        <v>#REF!</v>
      </c>
      <c r="AK58" s="50" t="e">
        <f>(Costs!O38-Costs!O36)*$E$36/100+Costs!O36</f>
        <v>#REF!</v>
      </c>
    </row>
    <row r="59" spans="1:37" x14ac:dyDescent="0.2">
      <c r="A59" s="39" t="s">
        <v>3142</v>
      </c>
      <c r="B59" s="39" t="s">
        <v>3141</v>
      </c>
      <c r="C59" s="39" t="s">
        <v>3000</v>
      </c>
      <c r="D59" s="39">
        <v>2010</v>
      </c>
      <c r="E59" s="50" t="e">
        <f>F59</f>
        <v>#REF!</v>
      </c>
      <c r="F59" s="50" t="e">
        <f>Efficiencies!E38</f>
        <v>#REF!</v>
      </c>
      <c r="G59" s="50" t="e">
        <f>Efficiencies!F38</f>
        <v>#REF!</v>
      </c>
      <c r="H59" s="50" t="e">
        <f>Efficiencies!G38</f>
        <v>#REF!</v>
      </c>
      <c r="I59" s="50" t="e">
        <f>Efficiencies!H38</f>
        <v>#REF!</v>
      </c>
      <c r="J59" s="50" t="e">
        <f>Efficiencies!I38</f>
        <v>#REF!</v>
      </c>
      <c r="K59" s="50" t="e">
        <f>Efficiencies!J38</f>
        <v>#REF!</v>
      </c>
      <c r="L59" s="50" t="e">
        <f>Efficiencies!K38</f>
        <v>#REF!</v>
      </c>
      <c r="M59" s="50" t="e">
        <f>Efficiencies!L38</f>
        <v>#REF!</v>
      </c>
      <c r="N59" s="50" t="e">
        <f>Efficiencies!M38</f>
        <v>#REF!</v>
      </c>
      <c r="O59" s="50" t="e">
        <f>Efficiencies!N38</f>
        <v>#REF!</v>
      </c>
      <c r="P59" s="50" t="e">
        <f>Q59</f>
        <v>#REF!</v>
      </c>
      <c r="Q59" s="50" t="e">
        <f>F59*Efficiencies!$AC$50</f>
        <v>#REF!</v>
      </c>
      <c r="R59" s="50" t="e">
        <f>G59*Efficiencies!$AC$50</f>
        <v>#REF!</v>
      </c>
      <c r="S59" s="50" t="e">
        <f>H59*Efficiencies!$AC$50</f>
        <v>#REF!</v>
      </c>
      <c r="T59" s="50" t="e">
        <f>I59*Efficiencies!$AC$50</f>
        <v>#REF!</v>
      </c>
      <c r="U59" s="50" t="e">
        <f>J59*Efficiencies!$AC$50</f>
        <v>#REF!</v>
      </c>
      <c r="V59" s="50" t="e">
        <f>K59*Efficiencies!$AC$50</f>
        <v>#REF!</v>
      </c>
      <c r="W59" s="50" t="e">
        <f>L59*Efficiencies!$AC$50</f>
        <v>#REF!</v>
      </c>
      <c r="X59" s="50" t="e">
        <f>M59*Efficiencies!$AC$50</f>
        <v>#REF!</v>
      </c>
      <c r="Y59" s="50" t="e">
        <f>N59*Efficiencies!$AC$50</f>
        <v>#REF!</v>
      </c>
      <c r="Z59" s="50" t="e">
        <f>O59*Efficiencies!$AC$50</f>
        <v>#REF!</v>
      </c>
      <c r="AA59" s="50"/>
      <c r="AB59" s="50" t="e">
        <f>Costs!F38+$B14</f>
        <v>#REF!</v>
      </c>
      <c r="AC59" s="50" t="e">
        <f>Costs!G38+$B14</f>
        <v>#REF!</v>
      </c>
      <c r="AD59" s="50" t="e">
        <f>Costs!H38+$B14</f>
        <v>#REF!</v>
      </c>
      <c r="AE59" s="50" t="e">
        <f>Costs!I38+$B14</f>
        <v>#REF!</v>
      </c>
      <c r="AF59" s="50" t="e">
        <f>Costs!J38+$B14</f>
        <v>#REF!</v>
      </c>
      <c r="AG59" s="50" t="e">
        <f>Costs!K38+$B14</f>
        <v>#REF!</v>
      </c>
      <c r="AH59" s="50" t="e">
        <f>Costs!L38+$B14</f>
        <v>#REF!</v>
      </c>
      <c r="AI59" s="50" t="e">
        <f>Costs!M38+$B14</f>
        <v>#REF!</v>
      </c>
      <c r="AJ59" s="50" t="e">
        <f>Costs!N38+$B14</f>
        <v>#REF!</v>
      </c>
      <c r="AK59" s="50" t="e">
        <f>Costs!O38+$B14</f>
        <v>#REF!</v>
      </c>
    </row>
    <row r="60" spans="1:37" x14ac:dyDescent="0.2">
      <c r="A60" s="39" t="s">
        <v>3103</v>
      </c>
      <c r="B60" s="39" t="s">
        <v>3132</v>
      </c>
      <c r="C60" s="39" t="s">
        <v>3146</v>
      </c>
      <c r="D60" s="39">
        <v>2005</v>
      </c>
      <c r="E60" s="50">
        <f>Efficiencies!D39</f>
        <v>28.650002708435082</v>
      </c>
      <c r="F60" s="50">
        <f>Efficiencies!E39</f>
        <v>29.920800000000003</v>
      </c>
      <c r="G60" s="50">
        <f>Efficiencies!F39</f>
        <v>35.977467250000004</v>
      </c>
      <c r="H60" s="50">
        <f>Efficiencies!G39</f>
        <v>43.788598970000002</v>
      </c>
      <c r="I60" s="50">
        <f>Efficiencies!H39</f>
        <v>53.359264160000009</v>
      </c>
      <c r="J60" s="50">
        <f>Efficiencies!I39</f>
        <v>54.503693660000003</v>
      </c>
      <c r="K60" s="50">
        <f>Efficiencies!J39</f>
        <v>54.879525760000007</v>
      </c>
      <c r="L60" s="50">
        <f>Efficiencies!K39</f>
        <v>54.811664180000001</v>
      </c>
      <c r="M60" s="50">
        <f>Efficiencies!L39</f>
        <v>54.811664180000001</v>
      </c>
      <c r="N60" s="50">
        <f>Efficiencies!M39</f>
        <v>54.811664180000001</v>
      </c>
      <c r="O60" s="50">
        <f>Efficiencies!N39</f>
        <v>54.811664180000001</v>
      </c>
      <c r="P60" s="50">
        <f>E60*Efficiencies!$AC$51</f>
        <v>23.00595140983576</v>
      </c>
      <c r="Q60" s="50">
        <f>F60*Efficiencies!$AC$51</f>
        <v>24.026401601028443</v>
      </c>
      <c r="R60" s="50">
        <f>G60*Efficiencies!$AC$51</f>
        <v>28.889905241047977</v>
      </c>
      <c r="S60" s="50">
        <f>H60*Efficiencies!$AC$51</f>
        <v>35.162243803628257</v>
      </c>
      <c r="T60" s="50">
        <f>I60*Efficiencies!$AC$51</f>
        <v>42.84748769563393</v>
      </c>
      <c r="U60" s="50">
        <f>J60*Efficiencies!$AC$51</f>
        <v>43.766464553574359</v>
      </c>
      <c r="V60" s="50">
        <f>K60*Efficiencies!$AC$51</f>
        <v>44.068257719838563</v>
      </c>
      <c r="W60" s="50">
        <f>L60*Efficiencies!$AC$51</f>
        <v>44.013764872910656</v>
      </c>
      <c r="X60" s="50">
        <f>M60*Efficiencies!$AC$51</f>
        <v>44.013764872910656</v>
      </c>
      <c r="Y60" s="50">
        <f>N60*Efficiencies!$AC$51</f>
        <v>44.013764872910656</v>
      </c>
      <c r="Z60" s="50">
        <f>O60*Efficiencies!$AC$51</f>
        <v>44.013764872910656</v>
      </c>
      <c r="AA60" s="50">
        <f>Costs!E39+$B16</f>
        <v>36.26051466182453</v>
      </c>
      <c r="AB60" s="50">
        <f>Costs!F39+$B16</f>
        <v>37.355383131062837</v>
      </c>
      <c r="AC60" s="50">
        <f>Costs!G39+$B16</f>
        <v>39.11881013106283</v>
      </c>
      <c r="AD60" s="50">
        <f>Costs!H39+$B16</f>
        <v>40.232068131062832</v>
      </c>
      <c r="AE60" s="50">
        <f>Costs!I39+$B16</f>
        <v>41.433210131062836</v>
      </c>
      <c r="AF60" s="50">
        <f>Costs!J39+$B16</f>
        <v>41.534322131062837</v>
      </c>
      <c r="AG60" s="50">
        <f>Costs!K39+$B16</f>
        <v>41.555784131062836</v>
      </c>
      <c r="AH60" s="50">
        <f>Costs!L39+$B16</f>
        <v>41.574708131062835</v>
      </c>
      <c r="AI60" s="50">
        <f>Costs!M39+$B16</f>
        <v>41.574708131062835</v>
      </c>
      <c r="AJ60" s="50">
        <f>Costs!N39+$B16</f>
        <v>41.574708131062835</v>
      </c>
      <c r="AK60" s="50">
        <f>Costs!O39+$B16</f>
        <v>41.574708131062835</v>
      </c>
    </row>
    <row r="61" spans="1:37" x14ac:dyDescent="0.2">
      <c r="A61" s="39" t="s">
        <v>3103</v>
      </c>
      <c r="B61" s="39" t="s">
        <v>3134</v>
      </c>
      <c r="C61" s="39" t="s">
        <v>2722</v>
      </c>
      <c r="D61" s="39">
        <v>2005</v>
      </c>
      <c r="E61" s="50">
        <f>Efficiencies!D46</f>
        <v>30.3030090332031</v>
      </c>
      <c r="F61" s="50">
        <f>Efficiencies!E46</f>
        <v>39.31</v>
      </c>
      <c r="G61" s="50">
        <f>Efficiencies!F46</f>
        <v>36.858046999999999</v>
      </c>
      <c r="H61" s="50">
        <f>Efficiencies!G46</f>
        <v>42.721912000000003</v>
      </c>
      <c r="I61" s="50">
        <f>Efficiencies!H46</f>
        <v>52.171664999999997</v>
      </c>
      <c r="J61" s="50">
        <f>Efficiencies!I46</f>
        <v>53.157767999999997</v>
      </c>
      <c r="K61" s="50">
        <f>Efficiencies!J46</f>
        <v>53.508228000000003</v>
      </c>
      <c r="L61" s="50">
        <f>Efficiencies!K46</f>
        <v>53.632525999999999</v>
      </c>
      <c r="M61" s="50">
        <f>Efficiencies!L46</f>
        <v>53.632525999999999</v>
      </c>
      <c r="N61" s="50">
        <f>Efficiencies!M46</f>
        <v>53.632525999999999</v>
      </c>
      <c r="O61" s="50">
        <f>Efficiencies!N46</f>
        <v>53.632525999999999</v>
      </c>
      <c r="P61" s="50">
        <f>E61*Efficiencies!$AC$51</f>
        <v>24.333315444484445</v>
      </c>
      <c r="Q61" s="50">
        <f>F61*Efficiencies!$AC$51</f>
        <v>31.56592895030975</v>
      </c>
      <c r="R61" s="50">
        <f>G61*Efficiencies!$AC$51</f>
        <v>29.597010756783959</v>
      </c>
      <c r="S61" s="50">
        <f>H61*Efficiencies!$AC$51</f>
        <v>34.305694195201873</v>
      </c>
      <c r="T61" s="50">
        <f>I61*Efficiencies!$AC$51</f>
        <v>41.893845601866239</v>
      </c>
      <c r="U61" s="50">
        <f>J61*Efficiencies!$AC$51</f>
        <v>42.685686284534448</v>
      </c>
      <c r="V61" s="50">
        <f>K61*Efficiencies!$AC$51</f>
        <v>42.967105655176162</v>
      </c>
      <c r="W61" s="50">
        <f>L61*Efficiencies!$AC$51</f>
        <v>43.066916945857038</v>
      </c>
      <c r="X61" s="50">
        <f>M61*Efficiencies!$AC$51</f>
        <v>43.066916945857038</v>
      </c>
      <c r="Y61" s="50">
        <f>N61*Efficiencies!$AC$51</f>
        <v>43.066916945857038</v>
      </c>
      <c r="Z61" s="50">
        <f>O61*Efficiencies!$AC$51</f>
        <v>43.066916945857038</v>
      </c>
      <c r="AA61" s="50">
        <f>Costs!E46+$B16</f>
        <v>40.146955884969131</v>
      </c>
      <c r="AB61" s="50">
        <f>Costs!F46+$B16</f>
        <v>44.04738313106283</v>
      </c>
      <c r="AC61" s="50">
        <f>Costs!G46+$B16</f>
        <v>44.342921131062838</v>
      </c>
      <c r="AD61" s="50">
        <f>Costs!H46+$B16</f>
        <v>44.712153131062834</v>
      </c>
      <c r="AE61" s="50">
        <f>Costs!I46+$B16</f>
        <v>44.951742131062829</v>
      </c>
      <c r="AF61" s="50">
        <f>Costs!J46+$B16</f>
        <v>44.337046131062834</v>
      </c>
      <c r="AG61" s="50">
        <f>Costs!K46+$B16</f>
        <v>44.163840131062841</v>
      </c>
      <c r="AH61" s="50">
        <f>Costs!L46+$B16</f>
        <v>44.124705131062839</v>
      </c>
      <c r="AI61" s="50">
        <f>Costs!M46+$B16</f>
        <v>44.124705131062839</v>
      </c>
      <c r="AJ61" s="50">
        <f>Costs!N46+$B16</f>
        <v>44.124705131062839</v>
      </c>
      <c r="AK61" s="50">
        <f>Costs!O46+$B16</f>
        <v>44.124705131062839</v>
      </c>
    </row>
    <row r="62" spans="1:37" x14ac:dyDescent="0.2">
      <c r="A62" s="39" t="s">
        <v>3103</v>
      </c>
      <c r="B62" s="39" t="s">
        <v>3135</v>
      </c>
      <c r="C62" s="39" t="s">
        <v>3147</v>
      </c>
      <c r="D62" s="39">
        <v>2005</v>
      </c>
      <c r="E62" s="50">
        <f t="shared" ref="E62:O62" si="13">E63</f>
        <v>24.78120672225954</v>
      </c>
      <c r="F62" s="50">
        <f t="shared" si="13"/>
        <v>25.880400000000002</v>
      </c>
      <c r="G62" s="50">
        <f t="shared" si="13"/>
        <v>31.119196125000002</v>
      </c>
      <c r="H62" s="50">
        <f t="shared" si="13"/>
        <v>37.875539985000003</v>
      </c>
      <c r="I62" s="50">
        <f t="shared" si="13"/>
        <v>46.153816080000006</v>
      </c>
      <c r="J62" s="50">
        <f t="shared" si="13"/>
        <v>47.143705830000002</v>
      </c>
      <c r="K62" s="50">
        <f t="shared" si="13"/>
        <v>47.468786880000003</v>
      </c>
      <c r="L62" s="50">
        <f t="shared" si="13"/>
        <v>47.41008909</v>
      </c>
      <c r="M62" s="50">
        <f t="shared" si="13"/>
        <v>47.41008909</v>
      </c>
      <c r="N62" s="50">
        <f t="shared" si="13"/>
        <v>47.41008909</v>
      </c>
      <c r="O62" s="50">
        <f t="shared" si="13"/>
        <v>47.41008909</v>
      </c>
      <c r="P62" s="50">
        <f>E62*Efficiencies!$AC$51</f>
        <v>19.899308336244797</v>
      </c>
      <c r="Q62" s="50">
        <f>F62*Efficiencies!$AC$51</f>
        <v>20.781960508918761</v>
      </c>
      <c r="R62" s="50">
        <f>G62*Efficiencies!$AC$51</f>
        <v>24.988713657402812</v>
      </c>
      <c r="S62" s="50">
        <f>H62*Efficiencies!$AC$51</f>
        <v>30.414057596568966</v>
      </c>
      <c r="T62" s="50">
        <f>I62*Efficiencies!$AC$51</f>
        <v>37.06151307980015</v>
      </c>
      <c r="U62" s="50">
        <f>J62*Efficiencies!$AC$51</f>
        <v>37.856394522617236</v>
      </c>
      <c r="V62" s="50">
        <f>K62*Efficiencies!$AC$51</f>
        <v>38.117434597086636</v>
      </c>
      <c r="W62" s="50">
        <f>L62*Efficiencies!$AC$51</f>
        <v>38.070300273284033</v>
      </c>
      <c r="X62" s="50">
        <f>M62*Efficiencies!$AC$51</f>
        <v>38.070300273284033</v>
      </c>
      <c r="Y62" s="50">
        <f>N62*Efficiencies!$AC$51</f>
        <v>38.070300273284033</v>
      </c>
      <c r="Z62" s="50">
        <f>O62*Efficiencies!$AC$51</f>
        <v>38.070300273284033</v>
      </c>
      <c r="AA62" s="50">
        <f t="shared" ref="AA62:AF62" si="14">AA63+$B16</f>
        <v>35.556514661824536</v>
      </c>
      <c r="AB62" s="50">
        <f t="shared" si="14"/>
        <v>36.651383131062829</v>
      </c>
      <c r="AC62" s="50">
        <f t="shared" si="14"/>
        <v>38.414810131062836</v>
      </c>
      <c r="AD62" s="50">
        <f t="shared" si="14"/>
        <v>39.528068131062838</v>
      </c>
      <c r="AE62" s="50">
        <f t="shared" si="14"/>
        <v>40.729210131062842</v>
      </c>
      <c r="AF62" s="50">
        <f t="shared" si="14"/>
        <v>40.830322131062829</v>
      </c>
      <c r="AG62" s="50">
        <f t="shared" ref="AG62:AK62" si="15">AG63+$B16</f>
        <v>40.851784131062828</v>
      </c>
      <c r="AH62" s="50">
        <f t="shared" si="15"/>
        <v>40.870708131062841</v>
      </c>
      <c r="AI62" s="50">
        <f t="shared" si="15"/>
        <v>40.870708131062841</v>
      </c>
      <c r="AJ62" s="50">
        <f t="shared" si="15"/>
        <v>40.870708131062841</v>
      </c>
      <c r="AK62" s="50">
        <f t="shared" si="15"/>
        <v>40.870708131062841</v>
      </c>
    </row>
    <row r="63" spans="1:37" x14ac:dyDescent="0.2">
      <c r="A63" s="39" t="s">
        <v>3103</v>
      </c>
      <c r="B63" s="39" t="s">
        <v>3137</v>
      </c>
      <c r="C63" s="39" t="s">
        <v>3148</v>
      </c>
      <c r="D63" s="39">
        <v>2000</v>
      </c>
      <c r="E63" s="50">
        <f>(Efficiencies!D39+Efficiencies!D45)/2</f>
        <v>24.78120672225954</v>
      </c>
      <c r="F63" s="50">
        <f>(Efficiencies!E39+Efficiencies!E45)/2</f>
        <v>25.880400000000002</v>
      </c>
      <c r="G63" s="50">
        <f>(Efficiencies!F39+Efficiencies!F45)/2</f>
        <v>31.119196125000002</v>
      </c>
      <c r="H63" s="50">
        <f>(Efficiencies!G39+Efficiencies!G45)/2</f>
        <v>37.875539985000003</v>
      </c>
      <c r="I63" s="50">
        <f>(Efficiencies!H39+Efficiencies!H45)/2</f>
        <v>46.153816080000006</v>
      </c>
      <c r="J63" s="50">
        <f>(Efficiencies!I39+Efficiencies!I45)/2</f>
        <v>47.143705830000002</v>
      </c>
      <c r="K63" s="50">
        <f>(Efficiencies!J39+Efficiencies!J45)/2</f>
        <v>47.468786880000003</v>
      </c>
      <c r="L63" s="50">
        <f>(Efficiencies!K39+Efficiencies!K45)/2</f>
        <v>47.41008909</v>
      </c>
      <c r="M63" s="50">
        <f>(Efficiencies!L39+Efficiencies!L45)/2</f>
        <v>47.41008909</v>
      </c>
      <c r="N63" s="50">
        <f>(Efficiencies!M39+Efficiencies!M45)/2</f>
        <v>47.41008909</v>
      </c>
      <c r="O63" s="50">
        <f>(Efficiencies!N39+Efficiencies!N45)/2</f>
        <v>47.41008909</v>
      </c>
      <c r="P63" s="50">
        <f>E63*Efficiencies!$AC$51</f>
        <v>19.899308336244797</v>
      </c>
      <c r="Q63" s="50">
        <f>F63*Efficiencies!$AC$51</f>
        <v>20.781960508918761</v>
      </c>
      <c r="R63" s="50">
        <f>G63*Efficiencies!$AC$51</f>
        <v>24.988713657402812</v>
      </c>
      <c r="S63" s="50">
        <f>H63*Efficiencies!$AC$51</f>
        <v>30.414057596568966</v>
      </c>
      <c r="T63" s="50">
        <f>I63*Efficiencies!$AC$51</f>
        <v>37.06151307980015</v>
      </c>
      <c r="U63" s="50">
        <f>J63*Efficiencies!$AC$51</f>
        <v>37.856394522617236</v>
      </c>
      <c r="V63" s="50">
        <f>K63*Efficiencies!$AC$51</f>
        <v>38.117434597086636</v>
      </c>
      <c r="W63" s="50">
        <f>L63*Efficiencies!$AC$51</f>
        <v>38.070300273284033</v>
      </c>
      <c r="X63" s="50">
        <f>M63*Efficiencies!$AC$51</f>
        <v>38.070300273284033</v>
      </c>
      <c r="Y63" s="50">
        <f>N63*Efficiencies!$AC$51</f>
        <v>38.070300273284033</v>
      </c>
      <c r="Z63" s="50">
        <f>O63*Efficiencies!$AC$51</f>
        <v>38.070300273284033</v>
      </c>
      <c r="AA63" s="50">
        <f>(Costs!E39+Costs!E45)/2</f>
        <v>35.409131530761698</v>
      </c>
      <c r="AB63" s="50">
        <f>(Costs!F39+Costs!F45)/2</f>
        <v>36.503999999999998</v>
      </c>
      <c r="AC63" s="50">
        <f>(Costs!G39+Costs!G45)/2</f>
        <v>38.267426999999998</v>
      </c>
      <c r="AD63" s="50">
        <f>(Costs!H39+Costs!H45)/2</f>
        <v>39.380685</v>
      </c>
      <c r="AE63" s="50">
        <f>(Costs!I39+Costs!I45)/2</f>
        <v>40.581827000000004</v>
      </c>
      <c r="AF63" s="50">
        <f>(Costs!J39+Costs!J45)/2</f>
        <v>40.682938999999998</v>
      </c>
      <c r="AG63" s="50">
        <f>(Costs!K39+Costs!K45)/2</f>
        <v>40.704400999999997</v>
      </c>
      <c r="AH63" s="50">
        <f>(Costs!L39+Costs!L45)/2</f>
        <v>40.723325000000003</v>
      </c>
      <c r="AI63" s="50">
        <f>(Costs!M39+Costs!M45)/2</f>
        <v>40.723325000000003</v>
      </c>
      <c r="AJ63" s="50">
        <f>(Costs!N39+Costs!N45)/2</f>
        <v>40.723325000000003</v>
      </c>
      <c r="AK63" s="50">
        <f>(Costs!O39+Costs!O45)/2</f>
        <v>40.723325000000003</v>
      </c>
    </row>
    <row r="64" spans="1:37" x14ac:dyDescent="0.2">
      <c r="A64" s="39" t="s">
        <v>3103</v>
      </c>
      <c r="B64" s="39" t="s">
        <v>3139</v>
      </c>
      <c r="C64" s="39" t="s">
        <v>2947</v>
      </c>
      <c r="D64" s="39">
        <v>2010</v>
      </c>
      <c r="E64" s="50" t="e">
        <f>F64</f>
        <v>#REF!</v>
      </c>
      <c r="F64" s="50" t="e">
        <f t="shared" ref="F64:J64" si="16">F58</f>
        <v>#REF!</v>
      </c>
      <c r="G64" s="50" t="e">
        <f t="shared" si="16"/>
        <v>#REF!</v>
      </c>
      <c r="H64" s="50" t="e">
        <f t="shared" si="16"/>
        <v>#REF!</v>
      </c>
      <c r="I64" s="50" t="e">
        <f t="shared" si="16"/>
        <v>#REF!</v>
      </c>
      <c r="J64" s="50" t="e">
        <f t="shared" si="16"/>
        <v>#REF!</v>
      </c>
      <c r="K64" s="50" t="e">
        <f t="shared" ref="K64:O64" si="17">K58</f>
        <v>#REF!</v>
      </c>
      <c r="L64" s="50" t="e">
        <f t="shared" si="17"/>
        <v>#REF!</v>
      </c>
      <c r="M64" s="50" t="e">
        <f t="shared" si="17"/>
        <v>#REF!</v>
      </c>
      <c r="N64" s="50" t="e">
        <f t="shared" si="17"/>
        <v>#REF!</v>
      </c>
      <c r="O64" s="50" t="e">
        <f t="shared" si="17"/>
        <v>#REF!</v>
      </c>
      <c r="P64" s="50" t="e">
        <f>Q64</f>
        <v>#REF!</v>
      </c>
      <c r="Q64" s="50" t="e">
        <f>F64*Efficiencies!$AC$51</f>
        <v>#REF!</v>
      </c>
      <c r="R64" s="50" t="e">
        <f>G64*Efficiencies!$AC$51</f>
        <v>#REF!</v>
      </c>
      <c r="S64" s="50" t="e">
        <f>H64*Efficiencies!$AC$51</f>
        <v>#REF!</v>
      </c>
      <c r="T64" s="50" t="e">
        <f>I64*Efficiencies!$AC$51</f>
        <v>#REF!</v>
      </c>
      <c r="U64" s="50" t="e">
        <f>J64*Efficiencies!$AC$51</f>
        <v>#REF!</v>
      </c>
      <c r="V64" s="50" t="e">
        <f>K64*Efficiencies!$AC$51</f>
        <v>#REF!</v>
      </c>
      <c r="W64" s="50" t="e">
        <f>L64*Efficiencies!$AC$51</f>
        <v>#REF!</v>
      </c>
      <c r="X64" s="50" t="e">
        <f>M64*Efficiencies!$AC$51</f>
        <v>#REF!</v>
      </c>
      <c r="Y64" s="50" t="e">
        <f>N64*Efficiencies!$AC$51</f>
        <v>#REF!</v>
      </c>
      <c r="Z64" s="50" t="e">
        <f>O64*Efficiencies!$AC$51</f>
        <v>#REF!</v>
      </c>
      <c r="AA64" s="50"/>
      <c r="AB64" s="50">
        <f t="shared" ref="AB64:AF64" si="18">AB65+$B16</f>
        <v>43.541223131062836</v>
      </c>
      <c r="AC64" s="50">
        <f t="shared" si="18"/>
        <v>44.814375205062831</v>
      </c>
      <c r="AD64" s="50">
        <f t="shared" si="18"/>
        <v>45.679128521062836</v>
      </c>
      <c r="AE64" s="50">
        <f t="shared" si="18"/>
        <v>46.559111819062835</v>
      </c>
      <c r="AF64" s="50">
        <f t="shared" si="18"/>
        <v>46.421143947062831</v>
      </c>
      <c r="AG64" s="50">
        <f t="shared" ref="AG64:AK64" si="19">AG65+$B16</f>
        <v>46.377586835062843</v>
      </c>
      <c r="AH64" s="50">
        <f t="shared" si="19"/>
        <v>46.377119129062834</v>
      </c>
      <c r="AI64" s="50">
        <f t="shared" si="19"/>
        <v>46.377119129062834</v>
      </c>
      <c r="AJ64" s="50">
        <f t="shared" si="19"/>
        <v>46.377119129062834</v>
      </c>
      <c r="AK64" s="50">
        <f t="shared" si="19"/>
        <v>46.377119129062834</v>
      </c>
    </row>
    <row r="65" spans="1:37" x14ac:dyDescent="0.2">
      <c r="A65" s="39" t="s">
        <v>3103</v>
      </c>
      <c r="B65" s="39" t="s">
        <v>3140</v>
      </c>
      <c r="C65" s="39" t="s">
        <v>2833</v>
      </c>
      <c r="D65" s="39">
        <v>2010</v>
      </c>
      <c r="E65" s="50" t="e">
        <f>F65</f>
        <v>#REF!</v>
      </c>
      <c r="F65" s="50" t="e">
        <f>(Efficiencies!E47+Efficiencies!E46)/2</f>
        <v>#REF!</v>
      </c>
      <c r="G65" s="50" t="e">
        <f>(Efficiencies!F47+Efficiencies!F46)/2</f>
        <v>#REF!</v>
      </c>
      <c r="H65" s="50" t="e">
        <f>(Efficiencies!G47+Efficiencies!G46)/2</f>
        <v>#REF!</v>
      </c>
      <c r="I65" s="50" t="e">
        <f>(Efficiencies!H47+Efficiencies!H46)/2</f>
        <v>#REF!</v>
      </c>
      <c r="J65" s="50" t="e">
        <f>(Efficiencies!I47+Efficiencies!I46)/2</f>
        <v>#REF!</v>
      </c>
      <c r="K65" s="50" t="e">
        <f>(Efficiencies!J47+Efficiencies!J46)/2</f>
        <v>#REF!</v>
      </c>
      <c r="L65" s="50" t="e">
        <f>(Efficiencies!K47+Efficiencies!K46)/2</f>
        <v>#REF!</v>
      </c>
      <c r="M65" s="50" t="e">
        <f>(Efficiencies!L47+Efficiencies!L46)/2</f>
        <v>#REF!</v>
      </c>
      <c r="N65" s="50" t="e">
        <f>(Efficiencies!M47+Efficiencies!M46)/2</f>
        <v>#REF!</v>
      </c>
      <c r="O65" s="50" t="e">
        <f>(Efficiencies!N47+Efficiencies!N46)/2</f>
        <v>#REF!</v>
      </c>
      <c r="P65" s="50" t="e">
        <f>Q65</f>
        <v>#REF!</v>
      </c>
      <c r="Q65" s="50" t="e">
        <f>F65*Efficiencies!$AC$51</f>
        <v>#REF!</v>
      </c>
      <c r="R65" s="50" t="e">
        <f>G65*Efficiencies!$AC$51</f>
        <v>#REF!</v>
      </c>
      <c r="S65" s="50" t="e">
        <f>H65*Efficiencies!$AC$51</f>
        <v>#REF!</v>
      </c>
      <c r="T65" s="50" t="e">
        <f>I65*Efficiencies!$AC$51</f>
        <v>#REF!</v>
      </c>
      <c r="U65" s="50" t="e">
        <f>J65*Efficiencies!$AC$51</f>
        <v>#REF!</v>
      </c>
      <c r="V65" s="50" t="e">
        <f>K65*Efficiencies!$AC$51</f>
        <v>#REF!</v>
      </c>
      <c r="W65" s="50" t="e">
        <f>L65*Efficiencies!$AC$51</f>
        <v>#REF!</v>
      </c>
      <c r="X65" s="50" t="e">
        <f>M65*Efficiencies!$AC$51</f>
        <v>#REF!</v>
      </c>
      <c r="Y65" s="50" t="e">
        <f>N65*Efficiencies!$AC$51</f>
        <v>#REF!</v>
      </c>
      <c r="Z65" s="50" t="e">
        <f>O65*Efficiencies!$AC$51</f>
        <v>#REF!</v>
      </c>
      <c r="AA65" s="50"/>
      <c r="AB65" s="50">
        <f>(Costs!F47-Costs!F46)*$E$36/100+Costs!F46</f>
        <v>43.393839999999997</v>
      </c>
      <c r="AC65" s="50">
        <f>(Costs!G47-Costs!G46)*$E$36/100+Costs!G46</f>
        <v>44.666992073999992</v>
      </c>
      <c r="AD65" s="50">
        <f>(Costs!H47-Costs!H46)*$E$36/100+Costs!H46</f>
        <v>45.531745389999998</v>
      </c>
      <c r="AE65" s="50">
        <f>(Costs!I47-Costs!I46)*$E$36/100+Costs!I46</f>
        <v>46.411728687999997</v>
      </c>
      <c r="AF65" s="50">
        <f>(Costs!J47-Costs!J46)*$E$36/100+Costs!J46</f>
        <v>46.273760815999999</v>
      </c>
      <c r="AG65" s="50">
        <f>(Costs!K47-Costs!K46)*$E$36/100+Costs!K46</f>
        <v>46.230203704000004</v>
      </c>
      <c r="AH65" s="50">
        <f>(Costs!L47-Costs!L46)*$E$36/100+Costs!L46</f>
        <v>46.229735997999995</v>
      </c>
      <c r="AI65" s="50">
        <f>(Costs!M47-Costs!M46)*$E$36/100+Costs!M46</f>
        <v>46.229735997999995</v>
      </c>
      <c r="AJ65" s="50">
        <f>(Costs!N47-Costs!N46)*$E$36/100+Costs!N46</f>
        <v>46.229735997999995</v>
      </c>
      <c r="AK65" s="50">
        <f>(Costs!O47-Costs!O46)*$E$36/100+Costs!O46</f>
        <v>46.229735997999995</v>
      </c>
    </row>
    <row r="66" spans="1:37" x14ac:dyDescent="0.2">
      <c r="A66" s="39" t="s">
        <v>3103</v>
      </c>
      <c r="B66" s="39" t="s">
        <v>3141</v>
      </c>
      <c r="C66" s="39" t="s">
        <v>3053</v>
      </c>
      <c r="D66" s="39">
        <v>2010</v>
      </c>
      <c r="E66" s="50" t="e">
        <f>F66</f>
        <v>#REF!</v>
      </c>
      <c r="F66" s="50" t="e">
        <f>Efficiencies!E47</f>
        <v>#REF!</v>
      </c>
      <c r="G66" s="50" t="e">
        <f>Efficiencies!F47</f>
        <v>#REF!</v>
      </c>
      <c r="H66" s="50" t="e">
        <f>Efficiencies!G47</f>
        <v>#REF!</v>
      </c>
      <c r="I66" s="50" t="e">
        <f>Efficiencies!H47</f>
        <v>#REF!</v>
      </c>
      <c r="J66" s="50" t="e">
        <f>Efficiencies!I47</f>
        <v>#REF!</v>
      </c>
      <c r="K66" s="50" t="e">
        <f>Efficiencies!J47</f>
        <v>#REF!</v>
      </c>
      <c r="L66" s="50" t="e">
        <f>Efficiencies!K47</f>
        <v>#REF!</v>
      </c>
      <c r="M66" s="50" t="e">
        <f>Efficiencies!L47</f>
        <v>#REF!</v>
      </c>
      <c r="N66" s="50" t="e">
        <f>Efficiencies!M47</f>
        <v>#REF!</v>
      </c>
      <c r="O66" s="50" t="e">
        <f>Efficiencies!N47</f>
        <v>#REF!</v>
      </c>
      <c r="P66" s="50" t="e">
        <f>Q66</f>
        <v>#REF!</v>
      </c>
      <c r="Q66" s="50" t="e">
        <f>F66*Efficiencies!$AC$51</f>
        <v>#REF!</v>
      </c>
      <c r="R66" s="50" t="e">
        <f>G66*Efficiencies!$AC$51</f>
        <v>#REF!</v>
      </c>
      <c r="S66" s="50" t="e">
        <f>H66*Efficiencies!$AC$51</f>
        <v>#REF!</v>
      </c>
      <c r="T66" s="50" t="e">
        <f>I66*Efficiencies!$AC$51</f>
        <v>#REF!</v>
      </c>
      <c r="U66" s="50" t="e">
        <f>J66*Efficiencies!$AC$51</f>
        <v>#REF!</v>
      </c>
      <c r="V66" s="50" t="e">
        <f>K66*Efficiencies!$AC$51</f>
        <v>#REF!</v>
      </c>
      <c r="W66" s="50" t="e">
        <f>L66*Efficiencies!$AC$51</f>
        <v>#REF!</v>
      </c>
      <c r="X66" s="50" t="e">
        <f>M66*Efficiencies!$AC$51</f>
        <v>#REF!</v>
      </c>
      <c r="Y66" s="50" t="e">
        <f>N66*Efficiencies!$AC$51</f>
        <v>#REF!</v>
      </c>
      <c r="Z66" s="50" t="e">
        <f>O66*Efficiencies!$AC$51</f>
        <v>#REF!</v>
      </c>
      <c r="AA66" s="50"/>
      <c r="AB66" s="50">
        <f>Costs!F47+$B16</f>
        <v>43.287383131062839</v>
      </c>
      <c r="AC66" s="50">
        <f>Costs!G47+$B16</f>
        <v>45.050810131062832</v>
      </c>
      <c r="AD66" s="50">
        <f>Costs!H47+$B16</f>
        <v>46.164068131062834</v>
      </c>
      <c r="AE66" s="50">
        <f>Costs!I47+$B16</f>
        <v>47.365210131062838</v>
      </c>
      <c r="AF66" s="50">
        <f>Costs!J47+$B16</f>
        <v>47.466322131062839</v>
      </c>
      <c r="AG66" s="50">
        <f>Costs!K47+$B16</f>
        <v>47.487784131062838</v>
      </c>
      <c r="AH66" s="50">
        <f>Costs!L47+$B16</f>
        <v>47.506708131062837</v>
      </c>
      <c r="AI66" s="50">
        <f>Costs!M47+$B16</f>
        <v>47.506708131062837</v>
      </c>
      <c r="AJ66" s="50">
        <f>Costs!N47+$B16</f>
        <v>47.506708131062837</v>
      </c>
      <c r="AK66" s="50">
        <f>Costs!O47+$B16</f>
        <v>47.506708131062837</v>
      </c>
    </row>
    <row r="67" spans="1:37" x14ac:dyDescent="0.2">
      <c r="A67" s="39" t="s">
        <v>819</v>
      </c>
      <c r="B67" s="39" t="s">
        <v>3132</v>
      </c>
      <c r="C67" s="39" t="s">
        <v>3149</v>
      </c>
      <c r="D67" s="39">
        <v>2005</v>
      </c>
      <c r="E67" s="50" t="e">
        <f>Efficiencies!D48</f>
        <v>#REF!</v>
      </c>
      <c r="F67" s="50" t="e">
        <f>Efficiencies!E48</f>
        <v>#REF!</v>
      </c>
      <c r="G67" s="50" t="e">
        <f>Efficiencies!F48</f>
        <v>#REF!</v>
      </c>
      <c r="H67" s="50" t="e">
        <f>Efficiencies!G48</f>
        <v>#REF!</v>
      </c>
      <c r="I67" s="50" t="e">
        <f>Efficiencies!H48</f>
        <v>#REF!</v>
      </c>
      <c r="J67" s="50" t="e">
        <f>Efficiencies!I48</f>
        <v>#REF!</v>
      </c>
      <c r="K67" s="50" t="e">
        <f>Efficiencies!J48</f>
        <v>#REF!</v>
      </c>
      <c r="L67" s="50" t="e">
        <f>Efficiencies!K48</f>
        <v>#REF!</v>
      </c>
      <c r="M67" s="50" t="e">
        <f>Efficiencies!L48</f>
        <v>#REF!</v>
      </c>
      <c r="N67" s="50" t="e">
        <f>Efficiencies!M48</f>
        <v>#REF!</v>
      </c>
      <c r="O67" s="50" t="e">
        <f>Efficiencies!N48</f>
        <v>#REF!</v>
      </c>
      <c r="P67" s="50" t="e">
        <f>E67*Efficiencies!$AC$51</f>
        <v>#REF!</v>
      </c>
      <c r="Q67" s="50" t="e">
        <f>F67*Efficiencies!$AC$51</f>
        <v>#REF!</v>
      </c>
      <c r="R67" s="50" t="e">
        <f>G67*Efficiencies!$AC$51</f>
        <v>#REF!</v>
      </c>
      <c r="S67" s="50" t="e">
        <f>H67*Efficiencies!$AC$51</f>
        <v>#REF!</v>
      </c>
      <c r="T67" s="50" t="e">
        <f>I67*Efficiencies!$AC$51</f>
        <v>#REF!</v>
      </c>
      <c r="U67" s="50" t="e">
        <f>J67*Efficiencies!$AC$51</f>
        <v>#REF!</v>
      </c>
      <c r="V67" s="50" t="e">
        <f>K67*Efficiencies!$AC$51</f>
        <v>#REF!</v>
      </c>
      <c r="W67" s="50" t="e">
        <f>L67*Efficiencies!$AC$51</f>
        <v>#REF!</v>
      </c>
      <c r="X67" s="50" t="e">
        <f>M67*Efficiencies!$AC$51</f>
        <v>#REF!</v>
      </c>
      <c r="Y67" s="50" t="e">
        <f>N67*Efficiencies!$AC$51</f>
        <v>#REF!</v>
      </c>
      <c r="Z67" s="50" t="e">
        <f>O67*Efficiencies!$AC$51</f>
        <v>#REF!</v>
      </c>
      <c r="AA67" s="50" t="e">
        <f>Costs!E48+$B18</f>
        <v>#REF!</v>
      </c>
      <c r="AB67" s="50" t="e">
        <f>Costs!F48+$B18</f>
        <v>#REF!</v>
      </c>
      <c r="AC67" s="50" t="e">
        <f>Costs!G48+$B18</f>
        <v>#REF!</v>
      </c>
      <c r="AD67" s="50" t="e">
        <f>Costs!H48+$B18</f>
        <v>#REF!</v>
      </c>
      <c r="AE67" s="50" t="e">
        <f>Costs!I48+$B18</f>
        <v>#REF!</v>
      </c>
      <c r="AF67" s="50" t="e">
        <f>Costs!J48+$B18</f>
        <v>#REF!</v>
      </c>
      <c r="AG67" s="50" t="e">
        <f>Costs!K48+$B18</f>
        <v>#REF!</v>
      </c>
      <c r="AH67" s="50" t="e">
        <f>Costs!L48+$B18</f>
        <v>#REF!</v>
      </c>
      <c r="AI67" s="50" t="e">
        <f>Costs!M48+$B18</f>
        <v>#REF!</v>
      </c>
      <c r="AJ67" s="50" t="e">
        <f>Costs!N48+$B18</f>
        <v>#REF!</v>
      </c>
      <c r="AK67" s="50" t="e">
        <f>Costs!O48+$B18</f>
        <v>#REF!</v>
      </c>
    </row>
    <row r="68" spans="1:37" x14ac:dyDescent="0.2">
      <c r="A68" s="39" t="s">
        <v>819</v>
      </c>
      <c r="B68" s="39" t="s">
        <v>3134</v>
      </c>
      <c r="C68" s="39" t="s">
        <v>2704</v>
      </c>
      <c r="D68" s="39">
        <v>2010</v>
      </c>
      <c r="E68" s="50">
        <f>F68</f>
        <v>44.03</v>
      </c>
      <c r="F68" s="50">
        <f>Efficiencies!E58</f>
        <v>44.03</v>
      </c>
      <c r="G68" s="50" t="e">
        <f>Efficiencies!F58</f>
        <v>#DIV/0!</v>
      </c>
      <c r="H68" s="50" t="e">
        <f>Efficiencies!G58</f>
        <v>#REF!</v>
      </c>
      <c r="I68" s="50" t="e">
        <f>Efficiencies!H58</f>
        <v>#REF!</v>
      </c>
      <c r="J68" s="50" t="e">
        <f>Efficiencies!I58</f>
        <v>#REF!</v>
      </c>
      <c r="K68" s="50" t="e">
        <f>Efficiencies!J58</f>
        <v>#REF!</v>
      </c>
      <c r="L68" s="50" t="e">
        <f>Efficiencies!K58</f>
        <v>#REF!</v>
      </c>
      <c r="M68" s="50" t="e">
        <f>Efficiencies!L58</f>
        <v>#REF!</v>
      </c>
      <c r="N68" s="50" t="e">
        <f>Efficiencies!M58</f>
        <v>#REF!</v>
      </c>
      <c r="O68" s="50" t="e">
        <f>Efficiencies!N58</f>
        <v>#REF!</v>
      </c>
      <c r="P68" s="50">
        <f>Q68</f>
        <v>35.356088824272149</v>
      </c>
      <c r="Q68" s="50">
        <f>F68*Efficiencies!$AC$51</f>
        <v>35.356088824272149</v>
      </c>
      <c r="R68" s="50" t="e">
        <f>G68*Efficiencies!$AC$51</f>
        <v>#DIV/0!</v>
      </c>
      <c r="S68" s="50" t="e">
        <f>H68*Efficiencies!$AC$51</f>
        <v>#REF!</v>
      </c>
      <c r="T68" s="50" t="e">
        <f>I68*Efficiencies!$AC$51</f>
        <v>#REF!</v>
      </c>
      <c r="U68" s="50" t="e">
        <f>J68*Efficiencies!$AC$51</f>
        <v>#REF!</v>
      </c>
      <c r="V68" s="50" t="e">
        <f>K68*Efficiencies!$AC$51</f>
        <v>#REF!</v>
      </c>
      <c r="W68" s="50" t="e">
        <f>L68*Efficiencies!$AC$51</f>
        <v>#REF!</v>
      </c>
      <c r="X68" s="50" t="e">
        <f>M68*Efficiencies!$AC$51</f>
        <v>#REF!</v>
      </c>
      <c r="Y68" s="50" t="e">
        <f>N68*Efficiencies!$AC$51</f>
        <v>#REF!</v>
      </c>
      <c r="Z68" s="50" t="e">
        <f>O68*Efficiencies!$AC$51</f>
        <v>#REF!</v>
      </c>
      <c r="AA68" s="50"/>
      <c r="AB68" s="50" t="e">
        <f>Costs!F58+$B18</f>
        <v>#REF!</v>
      </c>
      <c r="AC68" s="50" t="e">
        <f>Costs!G58+$B18</f>
        <v>#REF!</v>
      </c>
      <c r="AD68" s="50" t="e">
        <f>Costs!H58+$B18</f>
        <v>#REF!</v>
      </c>
      <c r="AE68" s="50" t="e">
        <f>Costs!I58+$B18</f>
        <v>#REF!</v>
      </c>
      <c r="AF68" s="50" t="e">
        <f>Costs!J58+$B18</f>
        <v>#REF!</v>
      </c>
      <c r="AG68" s="50" t="e">
        <f>Costs!K58+$B18</f>
        <v>#REF!</v>
      </c>
      <c r="AH68" s="50" t="e">
        <f>Costs!L58+$B18</f>
        <v>#REF!</v>
      </c>
      <c r="AI68" s="50" t="e">
        <f>Costs!M58+$B18</f>
        <v>#REF!</v>
      </c>
      <c r="AJ68" s="50" t="e">
        <f>Costs!N58+$B18</f>
        <v>#REF!</v>
      </c>
      <c r="AK68" s="50" t="e">
        <f>Costs!O58+$B18</f>
        <v>#REF!</v>
      </c>
    </row>
    <row r="69" spans="1:37" x14ac:dyDescent="0.2">
      <c r="A69" s="39" t="s">
        <v>819</v>
      </c>
      <c r="B69" s="39" t="s">
        <v>3135</v>
      </c>
      <c r="C69" s="39" t="s">
        <v>3150</v>
      </c>
      <c r="D69" s="39">
        <v>2005</v>
      </c>
      <c r="E69" s="50" t="e">
        <f t="shared" ref="E69:O69" si="20">E70</f>
        <v>#REF!</v>
      </c>
      <c r="F69" s="50" t="e">
        <f t="shared" si="20"/>
        <v>#REF!</v>
      </c>
      <c r="G69" s="50" t="e">
        <f t="shared" si="20"/>
        <v>#REF!</v>
      </c>
      <c r="H69" s="50" t="e">
        <f t="shared" si="20"/>
        <v>#REF!</v>
      </c>
      <c r="I69" s="50" t="e">
        <f t="shared" si="20"/>
        <v>#REF!</v>
      </c>
      <c r="J69" s="50" t="e">
        <f t="shared" si="20"/>
        <v>#REF!</v>
      </c>
      <c r="K69" s="50" t="e">
        <f t="shared" si="20"/>
        <v>#REF!</v>
      </c>
      <c r="L69" s="50" t="e">
        <f t="shared" si="20"/>
        <v>#REF!</v>
      </c>
      <c r="M69" s="50" t="e">
        <f t="shared" si="20"/>
        <v>#REF!</v>
      </c>
      <c r="N69" s="50" t="e">
        <f t="shared" si="20"/>
        <v>#REF!</v>
      </c>
      <c r="O69" s="50" t="e">
        <f t="shared" si="20"/>
        <v>#REF!</v>
      </c>
      <c r="P69" s="50" t="e">
        <f>E69*Efficiencies!$AC$51</f>
        <v>#REF!</v>
      </c>
      <c r="Q69" s="50" t="e">
        <f>F69*Efficiencies!$AC$51</f>
        <v>#REF!</v>
      </c>
      <c r="R69" s="50" t="e">
        <f>G69*Efficiencies!$AC$51</f>
        <v>#REF!</v>
      </c>
      <c r="S69" s="50" t="e">
        <f>H69*Efficiencies!$AC$51</f>
        <v>#REF!</v>
      </c>
      <c r="T69" s="50" t="e">
        <f>I69*Efficiencies!$AC$51</f>
        <v>#REF!</v>
      </c>
      <c r="U69" s="50" t="e">
        <f>J69*Efficiencies!$AC$51</f>
        <v>#REF!</v>
      </c>
      <c r="V69" s="50" t="e">
        <f>K69*Efficiencies!$AC$51</f>
        <v>#REF!</v>
      </c>
      <c r="W69" s="50" t="e">
        <f>L69*Efficiencies!$AC$51</f>
        <v>#REF!</v>
      </c>
      <c r="X69" s="50" t="e">
        <f>M69*Efficiencies!$AC$51</f>
        <v>#REF!</v>
      </c>
      <c r="Y69" s="50" t="e">
        <f>N69*Efficiencies!$AC$51</f>
        <v>#REF!</v>
      </c>
      <c r="Z69" s="50" t="e">
        <f>O69*Efficiencies!$AC$51</f>
        <v>#REF!</v>
      </c>
      <c r="AA69" s="50" t="e">
        <f t="shared" ref="AA69:AF69" si="21">AA70+$B18</f>
        <v>#REF!</v>
      </c>
      <c r="AB69" s="50" t="e">
        <f t="shared" si="21"/>
        <v>#REF!</v>
      </c>
      <c r="AC69" s="50" t="e">
        <f t="shared" si="21"/>
        <v>#REF!</v>
      </c>
      <c r="AD69" s="50" t="e">
        <f t="shared" si="21"/>
        <v>#REF!</v>
      </c>
      <c r="AE69" s="50" t="e">
        <f t="shared" si="21"/>
        <v>#REF!</v>
      </c>
      <c r="AF69" s="50" t="e">
        <f t="shared" si="21"/>
        <v>#REF!</v>
      </c>
      <c r="AG69" s="50" t="e">
        <f t="shared" ref="AG69:AK69" si="22">AG70+$B18</f>
        <v>#REF!</v>
      </c>
      <c r="AH69" s="50" t="e">
        <f t="shared" si="22"/>
        <v>#REF!</v>
      </c>
      <c r="AI69" s="50" t="e">
        <f t="shared" si="22"/>
        <v>#REF!</v>
      </c>
      <c r="AJ69" s="50" t="e">
        <f t="shared" si="22"/>
        <v>#REF!</v>
      </c>
      <c r="AK69" s="50" t="e">
        <f t="shared" si="22"/>
        <v>#REF!</v>
      </c>
    </row>
    <row r="70" spans="1:37" x14ac:dyDescent="0.2">
      <c r="A70" s="39" t="s">
        <v>819</v>
      </c>
      <c r="B70" s="39" t="s">
        <v>3137</v>
      </c>
      <c r="C70" s="39" t="s">
        <v>3151</v>
      </c>
      <c r="D70" s="39">
        <v>2000</v>
      </c>
      <c r="E70" s="50" t="e">
        <f>(Efficiencies!D48+Efficiencies!D57)/2</f>
        <v>#REF!</v>
      </c>
      <c r="F70" s="50" t="e">
        <f>(Efficiencies!E48+Efficiencies!E57)/2</f>
        <v>#REF!</v>
      </c>
      <c r="G70" s="50" t="e">
        <f>(Efficiencies!F48+Efficiencies!F57)/2</f>
        <v>#REF!</v>
      </c>
      <c r="H70" s="50" t="e">
        <f>(Efficiencies!G48+Efficiencies!G57)/2</f>
        <v>#REF!</v>
      </c>
      <c r="I70" s="50" t="e">
        <f>(Efficiencies!H48+Efficiencies!H57)/2</f>
        <v>#REF!</v>
      </c>
      <c r="J70" s="50" t="e">
        <f>(Efficiencies!I48+Efficiencies!I57)/2</f>
        <v>#REF!</v>
      </c>
      <c r="K70" s="50" t="e">
        <f>(Efficiencies!J48+Efficiencies!J57)/2</f>
        <v>#REF!</v>
      </c>
      <c r="L70" s="50" t="e">
        <f>(Efficiencies!K48+Efficiencies!K57)/2</f>
        <v>#REF!</v>
      </c>
      <c r="M70" s="50" t="e">
        <f>(Efficiencies!L48+Efficiencies!L57)/2</f>
        <v>#REF!</v>
      </c>
      <c r="N70" s="50" t="e">
        <f>(Efficiencies!M48+Efficiencies!M57)/2</f>
        <v>#REF!</v>
      </c>
      <c r="O70" s="50" t="e">
        <f>(Efficiencies!N48+Efficiencies!N57)/2</f>
        <v>#REF!</v>
      </c>
      <c r="P70" s="50" t="e">
        <f>E70*Efficiencies!$AC$51</f>
        <v>#REF!</v>
      </c>
      <c r="Q70" s="50" t="e">
        <f>F70*Efficiencies!$AC$51</f>
        <v>#REF!</v>
      </c>
      <c r="R70" s="50" t="e">
        <f>G70*Efficiencies!$AC$51</f>
        <v>#REF!</v>
      </c>
      <c r="S70" s="50" t="e">
        <f>H70*Efficiencies!$AC$51</f>
        <v>#REF!</v>
      </c>
      <c r="T70" s="50" t="e">
        <f>I70*Efficiencies!$AC$51</f>
        <v>#REF!</v>
      </c>
      <c r="U70" s="50" t="e">
        <f>J70*Efficiencies!$AC$51</f>
        <v>#REF!</v>
      </c>
      <c r="V70" s="50" t="e">
        <f>K70*Efficiencies!$AC$51</f>
        <v>#REF!</v>
      </c>
      <c r="W70" s="50" t="e">
        <f>L70*Efficiencies!$AC$51</f>
        <v>#REF!</v>
      </c>
      <c r="X70" s="50" t="e">
        <f>M70*Efficiencies!$AC$51</f>
        <v>#REF!</v>
      </c>
      <c r="Y70" s="50" t="e">
        <f>N70*Efficiencies!$AC$51</f>
        <v>#REF!</v>
      </c>
      <c r="Z70" s="50" t="e">
        <f>O70*Efficiencies!$AC$51</f>
        <v>#REF!</v>
      </c>
      <c r="AA70" s="50" t="e">
        <f>(Costs!E48+Costs!E57)/2</f>
        <v>#REF!</v>
      </c>
      <c r="AB70" s="50" t="e">
        <f>(Costs!F48+Costs!F57)/2</f>
        <v>#REF!</v>
      </c>
      <c r="AC70" s="50" t="e">
        <f>(Costs!G48+Costs!G57)/2</f>
        <v>#REF!</v>
      </c>
      <c r="AD70" s="50" t="e">
        <f>(Costs!H48+Costs!H57)/2</f>
        <v>#REF!</v>
      </c>
      <c r="AE70" s="50" t="e">
        <f>(Costs!I48+Costs!I57)/2</f>
        <v>#REF!</v>
      </c>
      <c r="AF70" s="50" t="e">
        <f>(Costs!J48+Costs!J57)/2</f>
        <v>#REF!</v>
      </c>
      <c r="AG70" s="50" t="e">
        <f>(Costs!K48+Costs!K57)/2</f>
        <v>#REF!</v>
      </c>
      <c r="AH70" s="50" t="e">
        <f>(Costs!L48+Costs!L57)/2</f>
        <v>#REF!</v>
      </c>
      <c r="AI70" s="50" t="e">
        <f>(Costs!M48+Costs!M57)/2</f>
        <v>#REF!</v>
      </c>
      <c r="AJ70" s="50" t="e">
        <f>(Costs!N48+Costs!N57)/2</f>
        <v>#REF!</v>
      </c>
      <c r="AK70" s="50" t="e">
        <f>(Costs!O48+Costs!O57)/2</f>
        <v>#REF!</v>
      </c>
    </row>
    <row r="71" spans="1:37" x14ac:dyDescent="0.2">
      <c r="A71" s="39" t="s">
        <v>819</v>
      </c>
      <c r="B71" s="39" t="s">
        <v>3139</v>
      </c>
      <c r="C71" s="39" t="s">
        <v>2928</v>
      </c>
      <c r="D71" s="39">
        <v>2010</v>
      </c>
      <c r="E71" s="50" t="e">
        <f>F71</f>
        <v>#REF!</v>
      </c>
      <c r="F71" s="50" t="e">
        <f t="shared" ref="F71:J71" si="23">F65</f>
        <v>#REF!</v>
      </c>
      <c r="G71" s="50" t="e">
        <f t="shared" si="23"/>
        <v>#REF!</v>
      </c>
      <c r="H71" s="50" t="e">
        <f t="shared" si="23"/>
        <v>#REF!</v>
      </c>
      <c r="I71" s="50" t="e">
        <f t="shared" si="23"/>
        <v>#REF!</v>
      </c>
      <c r="J71" s="50" t="e">
        <f t="shared" si="23"/>
        <v>#REF!</v>
      </c>
      <c r="K71" s="50" t="e">
        <f t="shared" ref="K71:O71" si="24">K65</f>
        <v>#REF!</v>
      </c>
      <c r="L71" s="50" t="e">
        <f t="shared" si="24"/>
        <v>#REF!</v>
      </c>
      <c r="M71" s="50" t="e">
        <f t="shared" si="24"/>
        <v>#REF!</v>
      </c>
      <c r="N71" s="50" t="e">
        <f t="shared" si="24"/>
        <v>#REF!</v>
      </c>
      <c r="O71" s="50" t="e">
        <f t="shared" si="24"/>
        <v>#REF!</v>
      </c>
      <c r="P71" s="50" t="e">
        <f>Q71</f>
        <v>#REF!</v>
      </c>
      <c r="Q71" s="50" t="e">
        <f>F71*Efficiencies!$AC$51</f>
        <v>#REF!</v>
      </c>
      <c r="R71" s="50" t="e">
        <f>G71*Efficiencies!$AC$51</f>
        <v>#REF!</v>
      </c>
      <c r="S71" s="50" t="e">
        <f>H71*Efficiencies!$AC$51</f>
        <v>#REF!</v>
      </c>
      <c r="T71" s="50" t="e">
        <f>I71*Efficiencies!$AC$51</f>
        <v>#REF!</v>
      </c>
      <c r="U71" s="50" t="e">
        <f>J71*Efficiencies!$AC$51</f>
        <v>#REF!</v>
      </c>
      <c r="V71" s="50" t="e">
        <f>K71*Efficiencies!$AC$51</f>
        <v>#REF!</v>
      </c>
      <c r="W71" s="50" t="e">
        <f>L71*Efficiencies!$AC$51</f>
        <v>#REF!</v>
      </c>
      <c r="X71" s="50" t="e">
        <f>M71*Efficiencies!$AC$51</f>
        <v>#REF!</v>
      </c>
      <c r="Y71" s="50" t="e">
        <f>N71*Efficiencies!$AC$51</f>
        <v>#REF!</v>
      </c>
      <c r="Z71" s="50" t="e">
        <f>O71*Efficiencies!$AC$51</f>
        <v>#REF!</v>
      </c>
      <c r="AA71" s="50"/>
      <c r="AB71" s="50" t="e">
        <f t="shared" ref="AB71:AF71" si="25">AB72+$B18</f>
        <v>#REF!</v>
      </c>
      <c r="AC71" s="50" t="e">
        <f t="shared" si="25"/>
        <v>#REF!</v>
      </c>
      <c r="AD71" s="50" t="e">
        <f t="shared" si="25"/>
        <v>#REF!</v>
      </c>
      <c r="AE71" s="50" t="e">
        <f t="shared" si="25"/>
        <v>#REF!</v>
      </c>
      <c r="AF71" s="50" t="e">
        <f t="shared" si="25"/>
        <v>#REF!</v>
      </c>
      <c r="AG71" s="50" t="e">
        <f t="shared" ref="AG71:AK71" si="26">AG72+$B18</f>
        <v>#REF!</v>
      </c>
      <c r="AH71" s="50" t="e">
        <f t="shared" si="26"/>
        <v>#REF!</v>
      </c>
      <c r="AI71" s="50" t="e">
        <f t="shared" si="26"/>
        <v>#REF!</v>
      </c>
      <c r="AJ71" s="50" t="e">
        <f t="shared" si="26"/>
        <v>#REF!</v>
      </c>
      <c r="AK71" s="50" t="e">
        <f t="shared" si="26"/>
        <v>#REF!</v>
      </c>
    </row>
    <row r="72" spans="1:37" x14ac:dyDescent="0.2">
      <c r="A72" s="39" t="s">
        <v>819</v>
      </c>
      <c r="B72" s="39" t="s">
        <v>3140</v>
      </c>
      <c r="C72" s="39" t="s">
        <v>2814</v>
      </c>
      <c r="D72" s="39">
        <v>2010</v>
      </c>
      <c r="E72" s="50" t="e">
        <f>F72</f>
        <v>#REF!</v>
      </c>
      <c r="F72" s="50" t="e">
        <f>(Efficiencies!E61+Efficiencies!E58)/2</f>
        <v>#REF!</v>
      </c>
      <c r="G72" s="50" t="e">
        <f>(Efficiencies!F61+Efficiencies!F58)/2</f>
        <v>#DIV/0!</v>
      </c>
      <c r="H72" s="50" t="e">
        <f>(Efficiencies!G61+Efficiencies!G58)/2</f>
        <v>#REF!</v>
      </c>
      <c r="I72" s="50" t="e">
        <f>(Efficiencies!H61+Efficiencies!H58)/2</f>
        <v>#REF!</v>
      </c>
      <c r="J72" s="50" t="e">
        <f>(Efficiencies!I61+Efficiencies!I58)/2</f>
        <v>#REF!</v>
      </c>
      <c r="K72" s="50" t="e">
        <f>(Efficiencies!J61+Efficiencies!J58)/2</f>
        <v>#REF!</v>
      </c>
      <c r="L72" s="50" t="e">
        <f>(Efficiencies!K61+Efficiencies!K58)/2</f>
        <v>#REF!</v>
      </c>
      <c r="M72" s="50" t="e">
        <f>(Efficiencies!L61+Efficiencies!L58)/2</f>
        <v>#REF!</v>
      </c>
      <c r="N72" s="50" t="e">
        <f>(Efficiencies!M61+Efficiencies!M58)/2</f>
        <v>#REF!</v>
      </c>
      <c r="O72" s="50" t="e">
        <f>(Efficiencies!N61+Efficiencies!N58)/2</f>
        <v>#REF!</v>
      </c>
      <c r="P72" s="50" t="e">
        <f>Q72</f>
        <v>#REF!</v>
      </c>
      <c r="Q72" s="50" t="e">
        <f>F72*Efficiencies!$AC$51</f>
        <v>#REF!</v>
      </c>
      <c r="R72" s="50" t="e">
        <f>G72*Efficiencies!$AC$51</f>
        <v>#DIV/0!</v>
      </c>
      <c r="S72" s="50" t="e">
        <f>H72*Efficiencies!$AC$51</f>
        <v>#REF!</v>
      </c>
      <c r="T72" s="50" t="e">
        <f>I72*Efficiencies!$AC$51</f>
        <v>#REF!</v>
      </c>
      <c r="U72" s="50" t="e">
        <f>J72*Efficiencies!$AC$51</f>
        <v>#REF!</v>
      </c>
      <c r="V72" s="50" t="e">
        <f>K72*Efficiencies!$AC$51</f>
        <v>#REF!</v>
      </c>
      <c r="W72" s="50" t="e">
        <f>L72*Efficiencies!$AC$51</f>
        <v>#REF!</v>
      </c>
      <c r="X72" s="50" t="e">
        <f>M72*Efficiencies!$AC$51</f>
        <v>#REF!</v>
      </c>
      <c r="Y72" s="50" t="e">
        <f>N72*Efficiencies!$AC$51</f>
        <v>#REF!</v>
      </c>
      <c r="Z72" s="50" t="e">
        <f>O72*Efficiencies!$AC$51</f>
        <v>#REF!</v>
      </c>
      <c r="AA72" s="50"/>
      <c r="AB72" s="50" t="e">
        <f>(Costs!F61-Costs!F58)*$E$36/100+Costs!F58</f>
        <v>#REF!</v>
      </c>
      <c r="AC72" s="50" t="e">
        <f>(Costs!G61-Costs!G58)*$E$36/100+Costs!G58</f>
        <v>#REF!</v>
      </c>
      <c r="AD72" s="50" t="e">
        <f>(Costs!H61-Costs!H58)*$E$36/100+Costs!H58</f>
        <v>#REF!</v>
      </c>
      <c r="AE72" s="50" t="e">
        <f>(Costs!I61-Costs!I58)*$E$36/100+Costs!I58</f>
        <v>#REF!</v>
      </c>
      <c r="AF72" s="50" t="e">
        <f>(Costs!J61-Costs!J58)*$E$36/100+Costs!J58</f>
        <v>#REF!</v>
      </c>
      <c r="AG72" s="50" t="e">
        <f>(Costs!K61-Costs!K58)*$E$36/100+Costs!K58</f>
        <v>#REF!</v>
      </c>
      <c r="AH72" s="50" t="e">
        <f>(Costs!L61-Costs!L58)*$E$36/100+Costs!L58</f>
        <v>#REF!</v>
      </c>
      <c r="AI72" s="50" t="e">
        <f>(Costs!M61-Costs!M58)*$E$36/100+Costs!M58</f>
        <v>#REF!</v>
      </c>
      <c r="AJ72" s="50" t="e">
        <f>(Costs!N61-Costs!N58)*$E$36/100+Costs!N58</f>
        <v>#REF!</v>
      </c>
      <c r="AK72" s="50" t="e">
        <f>(Costs!O61-Costs!O58)*$E$36/100+Costs!O58</f>
        <v>#REF!</v>
      </c>
    </row>
    <row r="73" spans="1:37" x14ac:dyDescent="0.2">
      <c r="A73" s="39" t="s">
        <v>819</v>
      </c>
      <c r="B73" s="39" t="s">
        <v>3141</v>
      </c>
      <c r="C73" s="39" t="s">
        <v>3035</v>
      </c>
      <c r="D73" s="39">
        <v>2010</v>
      </c>
      <c r="E73" s="50" t="e">
        <f>F73</f>
        <v>#REF!</v>
      </c>
      <c r="F73" s="50" t="e">
        <f>Efficiencies!E61</f>
        <v>#REF!</v>
      </c>
      <c r="G73" s="50" t="e">
        <f>Efficiencies!F61</f>
        <v>#DIV/0!</v>
      </c>
      <c r="H73" s="50" t="e">
        <f>Efficiencies!G61</f>
        <v>#REF!</v>
      </c>
      <c r="I73" s="50" t="e">
        <f>Efficiencies!H61</f>
        <v>#REF!</v>
      </c>
      <c r="J73" s="50" t="e">
        <f>Efficiencies!I61</f>
        <v>#REF!</v>
      </c>
      <c r="K73" s="50" t="e">
        <f>Efficiencies!J61</f>
        <v>#REF!</v>
      </c>
      <c r="L73" s="50" t="e">
        <f>Efficiencies!K61</f>
        <v>#REF!</v>
      </c>
      <c r="M73" s="50" t="e">
        <f>Efficiencies!L61</f>
        <v>#REF!</v>
      </c>
      <c r="N73" s="50" t="e">
        <f>Efficiencies!M61</f>
        <v>#REF!</v>
      </c>
      <c r="O73" s="50" t="e">
        <f>Efficiencies!N61</f>
        <v>#REF!</v>
      </c>
      <c r="P73" s="50" t="e">
        <f>Q73</f>
        <v>#REF!</v>
      </c>
      <c r="Q73" s="50" t="e">
        <f>F73*Efficiencies!$AC$51</f>
        <v>#REF!</v>
      </c>
      <c r="R73" s="50" t="e">
        <f>G73*Efficiencies!$AC$51</f>
        <v>#DIV/0!</v>
      </c>
      <c r="S73" s="50" t="e">
        <f>H73*Efficiencies!$AC$51</f>
        <v>#REF!</v>
      </c>
      <c r="T73" s="50" t="e">
        <f>I73*Efficiencies!$AC$51</f>
        <v>#REF!</v>
      </c>
      <c r="U73" s="50" t="e">
        <f>J73*Efficiencies!$AC$51</f>
        <v>#REF!</v>
      </c>
      <c r="V73" s="50" t="e">
        <f>K73*Efficiencies!$AC$51</f>
        <v>#REF!</v>
      </c>
      <c r="W73" s="50" t="e">
        <f>L73*Efficiencies!$AC$51</f>
        <v>#REF!</v>
      </c>
      <c r="X73" s="50" t="e">
        <f>M73*Efficiencies!$AC$51</f>
        <v>#REF!</v>
      </c>
      <c r="Y73" s="50" t="e">
        <f>N73*Efficiencies!$AC$51</f>
        <v>#REF!</v>
      </c>
      <c r="Z73" s="50" t="e">
        <f>O73*Efficiencies!$AC$51</f>
        <v>#REF!</v>
      </c>
      <c r="AA73" s="50"/>
      <c r="AB73" s="50" t="e">
        <f>Costs!F61+$B18</f>
        <v>#REF!</v>
      </c>
      <c r="AC73" s="50" t="e">
        <f>Costs!G61+$B18</f>
        <v>#REF!</v>
      </c>
      <c r="AD73" s="50" t="e">
        <f>Costs!H61+$B18</f>
        <v>#REF!</v>
      </c>
      <c r="AE73" s="50" t="e">
        <f>Costs!I61+$B18</f>
        <v>#REF!</v>
      </c>
      <c r="AF73" s="50" t="e">
        <f>Costs!J61+$B18</f>
        <v>#REF!</v>
      </c>
      <c r="AG73" s="50" t="e">
        <f>Costs!K61+$B18</f>
        <v>#REF!</v>
      </c>
      <c r="AH73" s="50" t="e">
        <f>Costs!L61+$B18</f>
        <v>#REF!</v>
      </c>
      <c r="AI73" s="50" t="e">
        <f>Costs!M61+$B18</f>
        <v>#REF!</v>
      </c>
      <c r="AJ73" s="50" t="e">
        <f>Costs!N61+$B18</f>
        <v>#REF!</v>
      </c>
      <c r="AK73" s="50" t="e">
        <f>Costs!O61+$B18</f>
        <v>#REF!</v>
      </c>
    </row>
    <row r="74" spans="1:37" x14ac:dyDescent="0.2">
      <c r="A74" s="39" t="s">
        <v>3152</v>
      </c>
      <c r="B74" s="39" t="s">
        <v>3132</v>
      </c>
      <c r="C74" s="39" t="s">
        <v>3153</v>
      </c>
      <c r="D74" s="39">
        <v>2010</v>
      </c>
      <c r="E74" s="50" t="e">
        <f>Efficiencies!D62</f>
        <v>#REF!</v>
      </c>
      <c r="F74" s="50" t="e">
        <f>Efficiencies!E62</f>
        <v>#REF!</v>
      </c>
      <c r="G74" s="50" t="e">
        <f>Efficiencies!F62</f>
        <v>#REF!</v>
      </c>
      <c r="H74" s="50" t="e">
        <f>Efficiencies!G62</f>
        <v>#REF!</v>
      </c>
      <c r="I74" s="50" t="e">
        <f>Efficiencies!H62</f>
        <v>#REF!</v>
      </c>
      <c r="J74" s="50" t="e">
        <f>Efficiencies!I62</f>
        <v>#REF!</v>
      </c>
      <c r="K74" s="50" t="e">
        <f>Efficiencies!J62</f>
        <v>#REF!</v>
      </c>
      <c r="L74" s="50" t="e">
        <f>Efficiencies!K62</f>
        <v>#REF!</v>
      </c>
      <c r="M74" s="50" t="e">
        <f>Efficiencies!L62</f>
        <v>#REF!</v>
      </c>
      <c r="N74" s="50" t="e">
        <f>Efficiencies!M62</f>
        <v>#REF!</v>
      </c>
      <c r="O74" s="50" t="e">
        <f>Efficiencies!N62</f>
        <v>#REF!</v>
      </c>
      <c r="P74" s="50" t="e">
        <f>E74*Efficiencies!$AC$50</f>
        <v>#REF!</v>
      </c>
      <c r="Q74" s="50" t="e">
        <f>F74*Efficiencies!$AC$50</f>
        <v>#REF!</v>
      </c>
      <c r="R74" s="50" t="e">
        <f>G74*Efficiencies!$AC$50</f>
        <v>#REF!</v>
      </c>
      <c r="S74" s="50" t="e">
        <f>H74*Efficiencies!$AC$50</f>
        <v>#REF!</v>
      </c>
      <c r="T74" s="50" t="e">
        <f>I74*Efficiencies!$AC$50</f>
        <v>#REF!</v>
      </c>
      <c r="U74" s="50" t="e">
        <f>J74*Efficiencies!$AC$50</f>
        <v>#REF!</v>
      </c>
      <c r="V74" s="50" t="e">
        <f>K74*Efficiencies!$AC$50</f>
        <v>#REF!</v>
      </c>
      <c r="W74" s="50" t="e">
        <f>L74*Efficiencies!$AC$50</f>
        <v>#REF!</v>
      </c>
      <c r="X74" s="50" t="e">
        <f>M74*Efficiencies!$AC$50</f>
        <v>#REF!</v>
      </c>
      <c r="Y74" s="50" t="e">
        <f>N74*Efficiencies!$AC$50</f>
        <v>#REF!</v>
      </c>
      <c r="Z74" s="50" t="e">
        <f>O74*Efficiencies!$AC$50</f>
        <v>#REF!</v>
      </c>
      <c r="AA74" s="50"/>
      <c r="AB74" s="50" t="e">
        <f>Costs!F62+$B19</f>
        <v>#REF!</v>
      </c>
      <c r="AC74" s="50" t="e">
        <f>Costs!G62+$B19</f>
        <v>#REF!</v>
      </c>
      <c r="AD74" s="50" t="e">
        <f>Costs!H62+$B19</f>
        <v>#REF!</v>
      </c>
      <c r="AE74" s="50" t="e">
        <f>Costs!I62+$B19</f>
        <v>#REF!</v>
      </c>
      <c r="AF74" s="50" t="e">
        <f>Costs!J62+$B19</f>
        <v>#REF!</v>
      </c>
      <c r="AG74" s="50" t="e">
        <f>Costs!K62+$B19</f>
        <v>#REF!</v>
      </c>
      <c r="AH74" s="50" t="e">
        <f>Costs!L62+$B19</f>
        <v>#REF!</v>
      </c>
      <c r="AI74" s="50" t="e">
        <f>Costs!M62+$B19</f>
        <v>#REF!</v>
      </c>
      <c r="AJ74" s="50" t="e">
        <f>Costs!N62+$B19</f>
        <v>#REF!</v>
      </c>
      <c r="AK74" s="50" t="e">
        <f>Costs!O62+$B19</f>
        <v>#REF!</v>
      </c>
    </row>
    <row r="75" spans="1:37" x14ac:dyDescent="0.2">
      <c r="A75" s="39" t="s">
        <v>3152</v>
      </c>
      <c r="B75" s="39" t="s">
        <v>3134</v>
      </c>
      <c r="C75" s="39" t="s">
        <v>2633</v>
      </c>
      <c r="D75" s="39">
        <v>2010</v>
      </c>
      <c r="E75" s="50">
        <f>Efficiencies!D66</f>
        <v>35.558586120605497</v>
      </c>
      <c r="F75" s="50">
        <f>Efficiencies!E66</f>
        <v>35.558586120605497</v>
      </c>
      <c r="G75" s="50">
        <f>Efficiencies!F66</f>
        <v>35.558586120605497</v>
      </c>
      <c r="H75" s="50">
        <f>Efficiencies!G66</f>
        <v>35.558586120605497</v>
      </c>
      <c r="I75" s="50">
        <f>Efficiencies!H66</f>
        <v>35.558586120605497</v>
      </c>
      <c r="J75" s="50">
        <f>Efficiencies!I66</f>
        <v>35.558586120605497</v>
      </c>
      <c r="K75" s="50">
        <f>Efficiencies!J66</f>
        <v>35.558586120605497</v>
      </c>
      <c r="L75" s="50">
        <f>Efficiencies!K66</f>
        <v>35.558586120605497</v>
      </c>
      <c r="M75" s="50">
        <f>Efficiencies!L66</f>
        <v>35.558586120605497</v>
      </c>
      <c r="N75" s="50">
        <f>Efficiencies!M66</f>
        <v>35.558586120605497</v>
      </c>
      <c r="O75" s="50">
        <f>Efficiencies!N66</f>
        <v>35.558586120605497</v>
      </c>
      <c r="P75" s="50">
        <f>E75*Efficiencies!$AC$50</f>
        <v>28.891781472741521</v>
      </c>
      <c r="Q75" s="50">
        <f>F75*Efficiencies!$AC$50</f>
        <v>28.891781472741521</v>
      </c>
      <c r="R75" s="50">
        <f>G75*Efficiencies!$AC$50</f>
        <v>28.891781472741521</v>
      </c>
      <c r="S75" s="50">
        <f>H75*Efficiencies!$AC$50</f>
        <v>28.891781472741521</v>
      </c>
      <c r="T75" s="50">
        <f>I75*Efficiencies!$AC$50</f>
        <v>28.891781472741521</v>
      </c>
      <c r="U75" s="50">
        <f>J75*Efficiencies!$AC$50</f>
        <v>28.891781472741521</v>
      </c>
      <c r="V75" s="50">
        <f>K75*Efficiencies!$AC$50</f>
        <v>28.891781472741521</v>
      </c>
      <c r="W75" s="50">
        <f>L75*Efficiencies!$AC$50</f>
        <v>28.891781472741521</v>
      </c>
      <c r="X75" s="50">
        <f>M75*Efficiencies!$AC$50</f>
        <v>28.891781472741521</v>
      </c>
      <c r="Y75" s="50">
        <f>N75*Efficiencies!$AC$50</f>
        <v>28.891781472741521</v>
      </c>
      <c r="Z75" s="50">
        <f>O75*Efficiencies!$AC$50</f>
        <v>28.891781472741521</v>
      </c>
      <c r="AA75" s="50"/>
      <c r="AB75" s="50">
        <f>Costs!F66+$B19</f>
        <v>51.427242465332</v>
      </c>
      <c r="AC75" s="50">
        <f>Costs!G66+$B19</f>
        <v>51.427242465332</v>
      </c>
      <c r="AD75" s="50">
        <f>Costs!H66+$B19</f>
        <v>51.427242465332</v>
      </c>
      <c r="AE75" s="50">
        <f>Costs!I66+$B19</f>
        <v>51.427242465332</v>
      </c>
      <c r="AF75" s="50">
        <f>Costs!J66+$B19</f>
        <v>51.427242465332</v>
      </c>
      <c r="AG75" s="50">
        <f>Costs!K66+$B19</f>
        <v>51.427242465332</v>
      </c>
      <c r="AH75" s="50">
        <f>Costs!L66+$B19</f>
        <v>51.427242465332</v>
      </c>
      <c r="AI75" s="50">
        <f>Costs!M66+$B19</f>
        <v>51.427242465332</v>
      </c>
      <c r="AJ75" s="50">
        <f>Costs!N66+$B19</f>
        <v>51.427242465332</v>
      </c>
      <c r="AK75" s="50">
        <f>Costs!O66+$B19</f>
        <v>51.427242465332</v>
      </c>
    </row>
    <row r="76" spans="1:37" x14ac:dyDescent="0.2">
      <c r="A76" s="39" t="s">
        <v>3152</v>
      </c>
      <c r="B76" s="39" t="s">
        <v>3135</v>
      </c>
      <c r="C76" s="39" t="s">
        <v>3154</v>
      </c>
      <c r="D76" s="39">
        <v>2010</v>
      </c>
      <c r="E76" s="50" t="e">
        <f t="shared" ref="E76:O76" si="27">E77</f>
        <v>#REF!</v>
      </c>
      <c r="F76" s="50" t="e">
        <f t="shared" si="27"/>
        <v>#REF!</v>
      </c>
      <c r="G76" s="50" t="e">
        <f t="shared" si="27"/>
        <v>#REF!</v>
      </c>
      <c r="H76" s="50" t="e">
        <f t="shared" si="27"/>
        <v>#REF!</v>
      </c>
      <c r="I76" s="50" t="e">
        <f t="shared" si="27"/>
        <v>#REF!</v>
      </c>
      <c r="J76" s="50" t="e">
        <f t="shared" si="27"/>
        <v>#REF!</v>
      </c>
      <c r="K76" s="50" t="e">
        <f t="shared" si="27"/>
        <v>#REF!</v>
      </c>
      <c r="L76" s="50" t="e">
        <f t="shared" si="27"/>
        <v>#REF!</v>
      </c>
      <c r="M76" s="50" t="e">
        <f t="shared" si="27"/>
        <v>#REF!</v>
      </c>
      <c r="N76" s="50" t="e">
        <f t="shared" si="27"/>
        <v>#REF!</v>
      </c>
      <c r="O76" s="50" t="e">
        <f t="shared" si="27"/>
        <v>#REF!</v>
      </c>
      <c r="P76" s="50" t="e">
        <f>E76*Efficiencies!$AC$50</f>
        <v>#REF!</v>
      </c>
      <c r="Q76" s="50" t="e">
        <f>F76*Efficiencies!$AC$50</f>
        <v>#REF!</v>
      </c>
      <c r="R76" s="50" t="e">
        <f>G76*Efficiencies!$AC$50</f>
        <v>#REF!</v>
      </c>
      <c r="S76" s="50" t="e">
        <f>H76*Efficiencies!$AC$50</f>
        <v>#REF!</v>
      </c>
      <c r="T76" s="50" t="e">
        <f>I76*Efficiencies!$AC$50</f>
        <v>#REF!</v>
      </c>
      <c r="U76" s="50" t="e">
        <f>J76*Efficiencies!$AC$50</f>
        <v>#REF!</v>
      </c>
      <c r="V76" s="50" t="e">
        <f>K76*Efficiencies!$AC$50</f>
        <v>#REF!</v>
      </c>
      <c r="W76" s="50" t="e">
        <f>L76*Efficiencies!$AC$50</f>
        <v>#REF!</v>
      </c>
      <c r="X76" s="50" t="e">
        <f>M76*Efficiencies!$AC$50</f>
        <v>#REF!</v>
      </c>
      <c r="Y76" s="50" t="e">
        <f>N76*Efficiencies!$AC$50</f>
        <v>#REF!</v>
      </c>
      <c r="Z76" s="50" t="e">
        <f>O76*Efficiencies!$AC$50</f>
        <v>#REF!</v>
      </c>
      <c r="AA76" s="50"/>
      <c r="AB76" s="50" t="e">
        <f t="shared" ref="AB76:AF76" si="28">AB77+$B19</f>
        <v>#REF!</v>
      </c>
      <c r="AC76" s="50" t="e">
        <f t="shared" si="28"/>
        <v>#REF!</v>
      </c>
      <c r="AD76" s="50" t="e">
        <f t="shared" si="28"/>
        <v>#REF!</v>
      </c>
      <c r="AE76" s="50" t="e">
        <f t="shared" si="28"/>
        <v>#REF!</v>
      </c>
      <c r="AF76" s="50" t="e">
        <f t="shared" si="28"/>
        <v>#REF!</v>
      </c>
      <c r="AG76" s="50" t="e">
        <f t="shared" ref="AG76:AK76" si="29">AG77+$B19</f>
        <v>#REF!</v>
      </c>
      <c r="AH76" s="50" t="e">
        <f t="shared" si="29"/>
        <v>#REF!</v>
      </c>
      <c r="AI76" s="50" t="e">
        <f t="shared" si="29"/>
        <v>#REF!</v>
      </c>
      <c r="AJ76" s="50" t="e">
        <f t="shared" si="29"/>
        <v>#REF!</v>
      </c>
      <c r="AK76" s="50" t="e">
        <f t="shared" si="29"/>
        <v>#REF!</v>
      </c>
    </row>
    <row r="77" spans="1:37" x14ac:dyDescent="0.2">
      <c r="A77" s="39" t="s">
        <v>3152</v>
      </c>
      <c r="B77" s="39" t="s">
        <v>3137</v>
      </c>
      <c r="C77" s="80" t="s">
        <v>3155</v>
      </c>
      <c r="D77" s="39">
        <v>2000</v>
      </c>
      <c r="E77" s="50" t="e">
        <f>(Efficiencies!D62+Efficiencies!D65)/2</f>
        <v>#REF!</v>
      </c>
      <c r="F77" s="50" t="e">
        <f>(Efficiencies!E62+Efficiencies!E65)/2</f>
        <v>#REF!</v>
      </c>
      <c r="G77" s="50" t="e">
        <f>(Efficiencies!F62+Efficiencies!F65)/2</f>
        <v>#REF!</v>
      </c>
      <c r="H77" s="50" t="e">
        <f>(Efficiencies!G62+Efficiencies!G65)/2</f>
        <v>#REF!</v>
      </c>
      <c r="I77" s="50" t="e">
        <f>(Efficiencies!H62+Efficiencies!H65)/2</f>
        <v>#REF!</v>
      </c>
      <c r="J77" s="50" t="e">
        <f>(Efficiencies!I62+Efficiencies!I65)/2</f>
        <v>#REF!</v>
      </c>
      <c r="K77" s="50" t="e">
        <f>(Efficiencies!J62+Efficiencies!J65)/2</f>
        <v>#REF!</v>
      </c>
      <c r="L77" s="50" t="e">
        <f>(Efficiencies!K62+Efficiencies!K65)/2</f>
        <v>#REF!</v>
      </c>
      <c r="M77" s="50" t="e">
        <f>(Efficiencies!L62+Efficiencies!L65)/2</f>
        <v>#REF!</v>
      </c>
      <c r="N77" s="50" t="e">
        <f>(Efficiencies!M62+Efficiencies!M65)/2</f>
        <v>#REF!</v>
      </c>
      <c r="O77" s="50" t="e">
        <f>(Efficiencies!N62+Efficiencies!N65)/2</f>
        <v>#REF!</v>
      </c>
      <c r="P77" s="50" t="e">
        <f>E77*Efficiencies!$AC$50</f>
        <v>#REF!</v>
      </c>
      <c r="Q77" s="50" t="e">
        <f>F77*Efficiencies!$AC$50</f>
        <v>#REF!</v>
      </c>
      <c r="R77" s="50" t="e">
        <f>G77*Efficiencies!$AC$50</f>
        <v>#REF!</v>
      </c>
      <c r="S77" s="50" t="e">
        <f>H77*Efficiencies!$AC$50</f>
        <v>#REF!</v>
      </c>
      <c r="T77" s="50" t="e">
        <f>I77*Efficiencies!$AC$50</f>
        <v>#REF!</v>
      </c>
      <c r="U77" s="50" t="e">
        <f>J77*Efficiencies!$AC$50</f>
        <v>#REF!</v>
      </c>
      <c r="V77" s="50" t="e">
        <f>K77*Efficiencies!$AC$50</f>
        <v>#REF!</v>
      </c>
      <c r="W77" s="50" t="e">
        <f>L77*Efficiencies!$AC$50</f>
        <v>#REF!</v>
      </c>
      <c r="X77" s="50" t="e">
        <f>M77*Efficiencies!$AC$50</f>
        <v>#REF!</v>
      </c>
      <c r="Y77" s="50" t="e">
        <f>N77*Efficiencies!$AC$50</f>
        <v>#REF!</v>
      </c>
      <c r="Z77" s="50" t="e">
        <f>O77*Efficiencies!$AC$50</f>
        <v>#REF!</v>
      </c>
      <c r="AA77" s="50" t="e">
        <f>(Costs!E62+Costs!E65)/2</f>
        <v>#REF!</v>
      </c>
      <c r="AB77" s="50" t="e">
        <f>(Costs!F62+Costs!F65)/2</f>
        <v>#REF!</v>
      </c>
      <c r="AC77" s="50" t="e">
        <f>(Costs!G62+Costs!G65)/2</f>
        <v>#REF!</v>
      </c>
      <c r="AD77" s="50" t="e">
        <f>(Costs!H62+Costs!H65)/2</f>
        <v>#REF!</v>
      </c>
      <c r="AE77" s="50" t="e">
        <f>(Costs!I62+Costs!I65)/2</f>
        <v>#REF!</v>
      </c>
      <c r="AF77" s="50" t="e">
        <f>(Costs!J62+Costs!J65)/2</f>
        <v>#REF!</v>
      </c>
      <c r="AG77" s="50" t="e">
        <f>(Costs!K62+Costs!K65)/2</f>
        <v>#REF!</v>
      </c>
      <c r="AH77" s="50" t="e">
        <f>(Costs!L62+Costs!L65)/2</f>
        <v>#REF!</v>
      </c>
      <c r="AI77" s="50" t="e">
        <f>(Costs!M62+Costs!M65)/2</f>
        <v>#REF!</v>
      </c>
      <c r="AJ77" s="50" t="e">
        <f>(Costs!N62+Costs!N65)/2</f>
        <v>#REF!</v>
      </c>
      <c r="AK77" s="50" t="e">
        <f>(Costs!O62+Costs!O65)/2</f>
        <v>#REF!</v>
      </c>
    </row>
    <row r="78" spans="1:37" x14ac:dyDescent="0.2">
      <c r="A78" s="39" t="s">
        <v>820</v>
      </c>
      <c r="B78" s="39" t="s">
        <v>3132</v>
      </c>
      <c r="C78" s="39" t="s">
        <v>3156</v>
      </c>
      <c r="D78" s="39">
        <v>2005</v>
      </c>
      <c r="E78" s="50" t="e">
        <f>Efficiencies!D67</f>
        <v>#REF!</v>
      </c>
      <c r="F78" s="50" t="e">
        <f>Efficiencies!E67</f>
        <v>#REF!</v>
      </c>
      <c r="G78" s="50" t="e">
        <f>Efficiencies!F67</f>
        <v>#REF!</v>
      </c>
      <c r="H78" s="50" t="e">
        <f>Efficiencies!G67</f>
        <v>#REF!</v>
      </c>
      <c r="I78" s="50" t="e">
        <f>Efficiencies!H67</f>
        <v>#REF!</v>
      </c>
      <c r="J78" s="50" t="e">
        <f>Efficiencies!I67</f>
        <v>#REF!</v>
      </c>
      <c r="K78" s="50" t="e">
        <f>Efficiencies!J67</f>
        <v>#REF!</v>
      </c>
      <c r="L78" s="50" t="e">
        <f>Efficiencies!K67</f>
        <v>#REF!</v>
      </c>
      <c r="M78" s="50" t="e">
        <f>Efficiencies!L67</f>
        <v>#REF!</v>
      </c>
      <c r="N78" s="50" t="e">
        <f>Efficiencies!M67</f>
        <v>#REF!</v>
      </c>
      <c r="O78" s="50" t="e">
        <f>Efficiencies!N67</f>
        <v>#REF!</v>
      </c>
      <c r="P78" s="50" t="e">
        <f>E78*Efficiencies!$AC$51</f>
        <v>#REF!</v>
      </c>
      <c r="Q78" s="50" t="e">
        <f>F78*Efficiencies!$AC$51</f>
        <v>#REF!</v>
      </c>
      <c r="R78" s="50" t="e">
        <f>G78*Efficiencies!$AC$51</f>
        <v>#REF!</v>
      </c>
      <c r="S78" s="50" t="e">
        <f>H78*Efficiencies!$AC$51</f>
        <v>#REF!</v>
      </c>
      <c r="T78" s="50" t="e">
        <f>I78*Efficiencies!$AC$51</f>
        <v>#REF!</v>
      </c>
      <c r="U78" s="50" t="e">
        <f>J78*Efficiencies!$AC$51</f>
        <v>#REF!</v>
      </c>
      <c r="V78" s="50" t="e">
        <f>K78*Efficiencies!$AC$51</f>
        <v>#REF!</v>
      </c>
      <c r="W78" s="50" t="e">
        <f>L78*Efficiencies!$AC$51</f>
        <v>#REF!</v>
      </c>
      <c r="X78" s="50" t="e">
        <f>M78*Efficiencies!$AC$51</f>
        <v>#REF!</v>
      </c>
      <c r="Y78" s="50" t="e">
        <f>N78*Efficiencies!$AC$51</f>
        <v>#REF!</v>
      </c>
      <c r="Z78" s="50" t="e">
        <f>O78*Efficiencies!$AC$51</f>
        <v>#REF!</v>
      </c>
      <c r="AA78" s="50" t="e">
        <f>Costs!E67+$B15</f>
        <v>#REF!</v>
      </c>
      <c r="AB78" s="50" t="e">
        <f>Costs!F67+$B15</f>
        <v>#REF!</v>
      </c>
      <c r="AC78" s="50" t="e">
        <f>Costs!G67+$B15</f>
        <v>#REF!</v>
      </c>
      <c r="AD78" s="50" t="e">
        <f>Costs!H67+$B15</f>
        <v>#REF!</v>
      </c>
      <c r="AE78" s="50" t="e">
        <f>Costs!I67+$B15</f>
        <v>#REF!</v>
      </c>
      <c r="AF78" s="50" t="e">
        <f>Costs!J67+$B15</f>
        <v>#REF!</v>
      </c>
      <c r="AG78" s="50" t="e">
        <f>Costs!K67+$B15</f>
        <v>#REF!</v>
      </c>
      <c r="AH78" s="50" t="e">
        <f>Costs!L67+$B15</f>
        <v>#REF!</v>
      </c>
      <c r="AI78" s="50" t="e">
        <f>Costs!M67+$B15</f>
        <v>#REF!</v>
      </c>
      <c r="AJ78" s="50" t="e">
        <f>Costs!N67+$B15</f>
        <v>#REF!</v>
      </c>
      <c r="AK78" s="50" t="e">
        <f>Costs!O67+$B15</f>
        <v>#REF!</v>
      </c>
    </row>
    <row r="79" spans="1:37" x14ac:dyDescent="0.2">
      <c r="A79" s="39" t="s">
        <v>820</v>
      </c>
      <c r="B79" s="39" t="s">
        <v>3134</v>
      </c>
      <c r="C79" s="39" t="s">
        <v>2688</v>
      </c>
      <c r="D79" s="39">
        <v>2010</v>
      </c>
      <c r="E79" s="50">
        <f>F79</f>
        <v>0</v>
      </c>
      <c r="F79" s="50">
        <f>Efficiencies!E75</f>
        <v>0</v>
      </c>
      <c r="G79" s="50">
        <f>Efficiencies!F75</f>
        <v>39.105801</v>
      </c>
      <c r="H79" s="50" t="e">
        <f>Efficiencies!G75</f>
        <v>#REF!</v>
      </c>
      <c r="I79" s="50" t="e">
        <f>Efficiencies!H75</f>
        <v>#REF!</v>
      </c>
      <c r="J79" s="50" t="e">
        <f>Efficiencies!I75</f>
        <v>#REF!</v>
      </c>
      <c r="K79" s="50" t="e">
        <f>Efficiencies!J75</f>
        <v>#REF!</v>
      </c>
      <c r="L79" s="50" t="e">
        <f>Efficiencies!K75</f>
        <v>#REF!</v>
      </c>
      <c r="M79" s="50" t="e">
        <f>Efficiencies!L75</f>
        <v>#REF!</v>
      </c>
      <c r="N79" s="50" t="e">
        <f>Efficiencies!M75</f>
        <v>#REF!</v>
      </c>
      <c r="O79" s="50" t="e">
        <f>Efficiencies!N75</f>
        <v>#REF!</v>
      </c>
      <c r="P79" s="50">
        <f>Q79</f>
        <v>0</v>
      </c>
      <c r="Q79" s="50">
        <f>F79*Efficiencies!$AC$51</f>
        <v>0</v>
      </c>
      <c r="R79" s="50">
        <f>G79*Efficiencies!$AC$51</f>
        <v>31.40195715876245</v>
      </c>
      <c r="S79" s="50" t="e">
        <f>H79*Efficiencies!$AC$51</f>
        <v>#REF!</v>
      </c>
      <c r="T79" s="50" t="e">
        <f>I79*Efficiencies!$AC$51</f>
        <v>#REF!</v>
      </c>
      <c r="U79" s="50" t="e">
        <f>J79*Efficiencies!$AC$51</f>
        <v>#REF!</v>
      </c>
      <c r="V79" s="50" t="e">
        <f>K79*Efficiencies!$AC$51</f>
        <v>#REF!</v>
      </c>
      <c r="W79" s="50" t="e">
        <f>L79*Efficiencies!$AC$51</f>
        <v>#REF!</v>
      </c>
      <c r="X79" s="50" t="e">
        <f>M79*Efficiencies!$AC$51</f>
        <v>#REF!</v>
      </c>
      <c r="Y79" s="50" t="e">
        <f>N79*Efficiencies!$AC$51</f>
        <v>#REF!</v>
      </c>
      <c r="Z79" s="50" t="e">
        <f>O79*Efficiencies!$AC$51</f>
        <v>#REF!</v>
      </c>
      <c r="AA79" s="50"/>
      <c r="AB79" s="50" t="e">
        <f>Costs!F75+$B15</f>
        <v>#REF!</v>
      </c>
      <c r="AC79" s="50" t="e">
        <f>Costs!G75+$B15</f>
        <v>#REF!</v>
      </c>
      <c r="AD79" s="50" t="e">
        <f>Costs!H75+$B15</f>
        <v>#REF!</v>
      </c>
      <c r="AE79" s="50" t="e">
        <f>Costs!I75+$B15</f>
        <v>#REF!</v>
      </c>
      <c r="AF79" s="50" t="e">
        <f>Costs!J75+$B15</f>
        <v>#REF!</v>
      </c>
      <c r="AG79" s="50" t="e">
        <f>Costs!K75+$B15</f>
        <v>#REF!</v>
      </c>
      <c r="AH79" s="50" t="e">
        <f>Costs!L75+$B15</f>
        <v>#REF!</v>
      </c>
      <c r="AI79" s="50" t="e">
        <f>Costs!M75+$B15</f>
        <v>#REF!</v>
      </c>
      <c r="AJ79" s="50" t="e">
        <f>Costs!N75+$B15</f>
        <v>#REF!</v>
      </c>
      <c r="AK79" s="50" t="e">
        <f>Costs!O75+$B15</f>
        <v>#REF!</v>
      </c>
    </row>
    <row r="80" spans="1:37" x14ac:dyDescent="0.2">
      <c r="A80" s="39" t="s">
        <v>820</v>
      </c>
      <c r="B80" s="39" t="s">
        <v>3135</v>
      </c>
      <c r="C80" s="39" t="s">
        <v>3157</v>
      </c>
      <c r="D80" s="39">
        <v>2005</v>
      </c>
      <c r="E80" s="50" t="e">
        <f t="shared" ref="E80:O80" si="30">E81</f>
        <v>#REF!</v>
      </c>
      <c r="F80" s="50" t="e">
        <f t="shared" si="30"/>
        <v>#REF!</v>
      </c>
      <c r="G80" s="50" t="e">
        <f t="shared" si="30"/>
        <v>#REF!</v>
      </c>
      <c r="H80" s="50" t="e">
        <f t="shared" si="30"/>
        <v>#REF!</v>
      </c>
      <c r="I80" s="50" t="e">
        <f t="shared" si="30"/>
        <v>#REF!</v>
      </c>
      <c r="J80" s="50" t="e">
        <f t="shared" si="30"/>
        <v>#REF!</v>
      </c>
      <c r="K80" s="50" t="e">
        <f t="shared" si="30"/>
        <v>#REF!</v>
      </c>
      <c r="L80" s="50" t="e">
        <f t="shared" si="30"/>
        <v>#REF!</v>
      </c>
      <c r="M80" s="50" t="e">
        <f t="shared" si="30"/>
        <v>#REF!</v>
      </c>
      <c r="N80" s="50" t="e">
        <f t="shared" si="30"/>
        <v>#REF!</v>
      </c>
      <c r="O80" s="50" t="e">
        <f t="shared" si="30"/>
        <v>#REF!</v>
      </c>
      <c r="P80" s="50" t="e">
        <f>E80*Efficiencies!$AC$51</f>
        <v>#REF!</v>
      </c>
      <c r="Q80" s="50" t="e">
        <f>F80*Efficiencies!$AC$51</f>
        <v>#REF!</v>
      </c>
      <c r="R80" s="50" t="e">
        <f>G80*Efficiencies!$AC$51</f>
        <v>#REF!</v>
      </c>
      <c r="S80" s="50" t="e">
        <f>H80*Efficiencies!$AC$51</f>
        <v>#REF!</v>
      </c>
      <c r="T80" s="50" t="e">
        <f>I80*Efficiencies!$AC$51</f>
        <v>#REF!</v>
      </c>
      <c r="U80" s="50" t="e">
        <f>J80*Efficiencies!$AC$51</f>
        <v>#REF!</v>
      </c>
      <c r="V80" s="50" t="e">
        <f>K80*Efficiencies!$AC$51</f>
        <v>#REF!</v>
      </c>
      <c r="W80" s="50" t="e">
        <f>L80*Efficiencies!$AC$51</f>
        <v>#REF!</v>
      </c>
      <c r="X80" s="50" t="e">
        <f>M80*Efficiencies!$AC$51</f>
        <v>#REF!</v>
      </c>
      <c r="Y80" s="50" t="e">
        <f>N80*Efficiencies!$AC$51</f>
        <v>#REF!</v>
      </c>
      <c r="Z80" s="50" t="e">
        <f>O80*Efficiencies!$AC$51</f>
        <v>#REF!</v>
      </c>
      <c r="AA80" s="50" t="e">
        <f t="shared" ref="AA80:AF80" si="31">AA81+$B15</f>
        <v>#REF!</v>
      </c>
      <c r="AB80" s="50" t="e">
        <f t="shared" si="31"/>
        <v>#REF!</v>
      </c>
      <c r="AC80" s="50" t="e">
        <f t="shared" si="31"/>
        <v>#REF!</v>
      </c>
      <c r="AD80" s="50" t="e">
        <f t="shared" si="31"/>
        <v>#REF!</v>
      </c>
      <c r="AE80" s="50" t="e">
        <f t="shared" si="31"/>
        <v>#REF!</v>
      </c>
      <c r="AF80" s="50" t="e">
        <f t="shared" si="31"/>
        <v>#REF!</v>
      </c>
      <c r="AG80" s="50" t="e">
        <f t="shared" ref="AG80:AK80" si="32">AG81+$B15</f>
        <v>#REF!</v>
      </c>
      <c r="AH80" s="50" t="e">
        <f t="shared" si="32"/>
        <v>#REF!</v>
      </c>
      <c r="AI80" s="50" t="e">
        <f t="shared" si="32"/>
        <v>#REF!</v>
      </c>
      <c r="AJ80" s="50" t="e">
        <f t="shared" si="32"/>
        <v>#REF!</v>
      </c>
      <c r="AK80" s="50" t="e">
        <f t="shared" si="32"/>
        <v>#REF!</v>
      </c>
    </row>
    <row r="81" spans="1:37" x14ac:dyDescent="0.2">
      <c r="A81" s="39" t="s">
        <v>820</v>
      </c>
      <c r="B81" s="39" t="s">
        <v>3137</v>
      </c>
      <c r="C81" s="39" t="s">
        <v>3158</v>
      </c>
      <c r="D81" s="39">
        <v>2000</v>
      </c>
      <c r="E81" s="50" t="e">
        <f>(Efficiencies!D67+Efficiencies!D74)/2</f>
        <v>#REF!</v>
      </c>
      <c r="F81" s="50" t="e">
        <f>(Efficiencies!E67+Efficiencies!E74)/2</f>
        <v>#REF!</v>
      </c>
      <c r="G81" s="50" t="e">
        <f>(Efficiencies!F67+Efficiencies!F74)/2</f>
        <v>#REF!</v>
      </c>
      <c r="H81" s="50" t="e">
        <f>(Efficiencies!G67+Efficiencies!G74)/2</f>
        <v>#REF!</v>
      </c>
      <c r="I81" s="50" t="e">
        <f>(Efficiencies!H67+Efficiencies!H74)/2</f>
        <v>#REF!</v>
      </c>
      <c r="J81" s="50" t="e">
        <f>(Efficiencies!I67+Efficiencies!I74)/2</f>
        <v>#REF!</v>
      </c>
      <c r="K81" s="50" t="e">
        <f>(Efficiencies!J67+Efficiencies!J74)/2</f>
        <v>#REF!</v>
      </c>
      <c r="L81" s="50" t="e">
        <f>(Efficiencies!K67+Efficiencies!K74)/2</f>
        <v>#REF!</v>
      </c>
      <c r="M81" s="50" t="e">
        <f>(Efficiencies!L67+Efficiencies!L74)/2</f>
        <v>#REF!</v>
      </c>
      <c r="N81" s="50" t="e">
        <f>(Efficiencies!M67+Efficiencies!M74)/2</f>
        <v>#REF!</v>
      </c>
      <c r="O81" s="50" t="e">
        <f>(Efficiencies!N67+Efficiencies!N74)/2</f>
        <v>#REF!</v>
      </c>
      <c r="P81" s="50" t="e">
        <f>E81*Efficiencies!$AC$51</f>
        <v>#REF!</v>
      </c>
      <c r="Q81" s="50" t="e">
        <f>F81*Efficiencies!$AC$51</f>
        <v>#REF!</v>
      </c>
      <c r="R81" s="50" t="e">
        <f>G81*Efficiencies!$AC$51</f>
        <v>#REF!</v>
      </c>
      <c r="S81" s="50" t="e">
        <f>H81*Efficiencies!$AC$51</f>
        <v>#REF!</v>
      </c>
      <c r="T81" s="50" t="e">
        <f>I81*Efficiencies!$AC$51</f>
        <v>#REF!</v>
      </c>
      <c r="U81" s="50" t="e">
        <f>J81*Efficiencies!$AC$51</f>
        <v>#REF!</v>
      </c>
      <c r="V81" s="50" t="e">
        <f>K81*Efficiencies!$AC$51</f>
        <v>#REF!</v>
      </c>
      <c r="W81" s="50" t="e">
        <f>L81*Efficiencies!$AC$51</f>
        <v>#REF!</v>
      </c>
      <c r="X81" s="50" t="e">
        <f>M81*Efficiencies!$AC$51</f>
        <v>#REF!</v>
      </c>
      <c r="Y81" s="50" t="e">
        <f>N81*Efficiencies!$AC$51</f>
        <v>#REF!</v>
      </c>
      <c r="Z81" s="50" t="e">
        <f>O81*Efficiencies!$AC$51</f>
        <v>#REF!</v>
      </c>
      <c r="AA81" s="50" t="e">
        <f>(Costs!E67+Costs!E74)/2</f>
        <v>#REF!</v>
      </c>
      <c r="AB81" s="50" t="e">
        <f>(Costs!F67+Costs!F74)/2</f>
        <v>#REF!</v>
      </c>
      <c r="AC81" s="50" t="e">
        <f>(Costs!G67+Costs!G74)/2</f>
        <v>#REF!</v>
      </c>
      <c r="AD81" s="50" t="e">
        <f>(Costs!H67+Costs!H74)/2</f>
        <v>#REF!</v>
      </c>
      <c r="AE81" s="50" t="e">
        <f>(Costs!I67+Costs!I74)/2</f>
        <v>#REF!</v>
      </c>
      <c r="AF81" s="50" t="e">
        <f>(Costs!J67+Costs!J74)/2</f>
        <v>#REF!</v>
      </c>
      <c r="AG81" s="50" t="e">
        <f>(Costs!K67+Costs!K74)/2</f>
        <v>#REF!</v>
      </c>
      <c r="AH81" s="50" t="e">
        <f>(Costs!L67+Costs!L74)/2</f>
        <v>#REF!</v>
      </c>
      <c r="AI81" s="50" t="e">
        <f>(Costs!M67+Costs!M74)/2</f>
        <v>#REF!</v>
      </c>
      <c r="AJ81" s="50" t="e">
        <f>(Costs!N67+Costs!N74)/2</f>
        <v>#REF!</v>
      </c>
      <c r="AK81" s="50" t="e">
        <f>(Costs!O67+Costs!O74)/2</f>
        <v>#REF!</v>
      </c>
    </row>
    <row r="82" spans="1:37" x14ac:dyDescent="0.2">
      <c r="A82" s="39" t="s">
        <v>820</v>
      </c>
      <c r="B82" s="39" t="s">
        <v>3139</v>
      </c>
      <c r="C82" s="39" t="s">
        <v>2909</v>
      </c>
      <c r="D82" s="39">
        <v>2010</v>
      </c>
      <c r="E82" s="50" t="e">
        <f>F82</f>
        <v>#REF!</v>
      </c>
      <c r="F82" s="50" t="e">
        <f t="shared" ref="F82:J82" si="33">F76</f>
        <v>#REF!</v>
      </c>
      <c r="G82" s="50" t="e">
        <f t="shared" si="33"/>
        <v>#REF!</v>
      </c>
      <c r="H82" s="50" t="e">
        <f t="shared" si="33"/>
        <v>#REF!</v>
      </c>
      <c r="I82" s="50" t="e">
        <f t="shared" si="33"/>
        <v>#REF!</v>
      </c>
      <c r="J82" s="50" t="e">
        <f t="shared" si="33"/>
        <v>#REF!</v>
      </c>
      <c r="K82" s="50" t="e">
        <f t="shared" ref="K82:O82" si="34">K76</f>
        <v>#REF!</v>
      </c>
      <c r="L82" s="50" t="e">
        <f t="shared" si="34"/>
        <v>#REF!</v>
      </c>
      <c r="M82" s="50" t="e">
        <f t="shared" si="34"/>
        <v>#REF!</v>
      </c>
      <c r="N82" s="50" t="e">
        <f t="shared" si="34"/>
        <v>#REF!</v>
      </c>
      <c r="O82" s="50" t="e">
        <f t="shared" si="34"/>
        <v>#REF!</v>
      </c>
      <c r="P82" s="50" t="e">
        <f>Q82</f>
        <v>#REF!</v>
      </c>
      <c r="Q82" s="50" t="e">
        <f>F82*Efficiencies!$AC$51</f>
        <v>#REF!</v>
      </c>
      <c r="R82" s="50" t="e">
        <f>G82*Efficiencies!$AC$51</f>
        <v>#REF!</v>
      </c>
      <c r="S82" s="50" t="e">
        <f>H82*Efficiencies!$AC$51</f>
        <v>#REF!</v>
      </c>
      <c r="T82" s="50" t="e">
        <f>I82*Efficiencies!$AC$51</f>
        <v>#REF!</v>
      </c>
      <c r="U82" s="50" t="e">
        <f>J82*Efficiencies!$AC$51</f>
        <v>#REF!</v>
      </c>
      <c r="V82" s="50" t="e">
        <f>K82*Efficiencies!$AC$51</f>
        <v>#REF!</v>
      </c>
      <c r="W82" s="50" t="e">
        <f>L82*Efficiencies!$AC$51</f>
        <v>#REF!</v>
      </c>
      <c r="X82" s="50" t="e">
        <f>M82*Efficiencies!$AC$51</f>
        <v>#REF!</v>
      </c>
      <c r="Y82" s="50" t="e">
        <f>N82*Efficiencies!$AC$51</f>
        <v>#REF!</v>
      </c>
      <c r="Z82" s="50" t="e">
        <f>O82*Efficiencies!$AC$51</f>
        <v>#REF!</v>
      </c>
      <c r="AA82" s="50"/>
      <c r="AB82" s="50" t="e">
        <f t="shared" ref="AB82:AF82" si="35">AB83+$B15</f>
        <v>#REF!</v>
      </c>
      <c r="AC82" s="50" t="e">
        <f t="shared" si="35"/>
        <v>#REF!</v>
      </c>
      <c r="AD82" s="50" t="e">
        <f t="shared" si="35"/>
        <v>#REF!</v>
      </c>
      <c r="AE82" s="50" t="e">
        <f t="shared" si="35"/>
        <v>#REF!</v>
      </c>
      <c r="AF82" s="50" t="e">
        <f t="shared" si="35"/>
        <v>#REF!</v>
      </c>
      <c r="AG82" s="50" t="e">
        <f t="shared" ref="AG82:AK82" si="36">AG83+$B15</f>
        <v>#REF!</v>
      </c>
      <c r="AH82" s="50" t="e">
        <f t="shared" si="36"/>
        <v>#REF!</v>
      </c>
      <c r="AI82" s="50" t="e">
        <f t="shared" si="36"/>
        <v>#REF!</v>
      </c>
      <c r="AJ82" s="50" t="e">
        <f t="shared" si="36"/>
        <v>#REF!</v>
      </c>
      <c r="AK82" s="50" t="e">
        <f t="shared" si="36"/>
        <v>#REF!</v>
      </c>
    </row>
    <row r="83" spans="1:37" x14ac:dyDescent="0.2">
      <c r="A83" s="39" t="s">
        <v>820</v>
      </c>
      <c r="B83" s="39" t="s">
        <v>3140</v>
      </c>
      <c r="C83" s="39" t="s">
        <v>2796</v>
      </c>
      <c r="D83" s="39">
        <v>2010</v>
      </c>
      <c r="E83" s="50">
        <f>F83</f>
        <v>0</v>
      </c>
      <c r="F83" s="50">
        <f>(Efficiencies!E78+Efficiencies!E75)/2</f>
        <v>0</v>
      </c>
      <c r="G83" s="50" t="e">
        <f>(Efficiencies!F78+Efficiencies!F75)/2</f>
        <v>#REF!</v>
      </c>
      <c r="H83" s="50" t="e">
        <f>(Efficiencies!G78+Efficiencies!G75)/2</f>
        <v>#REF!</v>
      </c>
      <c r="I83" s="50" t="e">
        <f>(Efficiencies!H78+Efficiencies!H75)/2</f>
        <v>#REF!</v>
      </c>
      <c r="J83" s="50" t="e">
        <f>(Efficiencies!I78+Efficiencies!I75)/2</f>
        <v>#REF!</v>
      </c>
      <c r="K83" s="50" t="e">
        <f>(Efficiencies!J78+Efficiencies!J75)/2</f>
        <v>#REF!</v>
      </c>
      <c r="L83" s="50" t="e">
        <f>(Efficiencies!K78+Efficiencies!K75)/2</f>
        <v>#REF!</v>
      </c>
      <c r="M83" s="50" t="e">
        <f>(Efficiencies!L78+Efficiencies!L75)/2</f>
        <v>#REF!</v>
      </c>
      <c r="N83" s="50" t="e">
        <f>(Efficiencies!M78+Efficiencies!M75)/2</f>
        <v>#REF!</v>
      </c>
      <c r="O83" s="50" t="e">
        <f>(Efficiencies!N78+Efficiencies!N75)/2</f>
        <v>#REF!</v>
      </c>
      <c r="P83" s="50">
        <f>Q83</f>
        <v>0</v>
      </c>
      <c r="Q83" s="50">
        <f>F83*Efficiencies!$AC$51</f>
        <v>0</v>
      </c>
      <c r="R83" s="50" t="e">
        <f>G83*Efficiencies!$AC$51</f>
        <v>#REF!</v>
      </c>
      <c r="S83" s="50" t="e">
        <f>H83*Efficiencies!$AC$51</f>
        <v>#REF!</v>
      </c>
      <c r="T83" s="50" t="e">
        <f>I83*Efficiencies!$AC$51</f>
        <v>#REF!</v>
      </c>
      <c r="U83" s="50" t="e">
        <f>J83*Efficiencies!$AC$51</f>
        <v>#REF!</v>
      </c>
      <c r="V83" s="50" t="e">
        <f>K83*Efficiencies!$AC$51</f>
        <v>#REF!</v>
      </c>
      <c r="W83" s="50" t="e">
        <f>L83*Efficiencies!$AC$51</f>
        <v>#REF!</v>
      </c>
      <c r="X83" s="50" t="e">
        <f>M83*Efficiencies!$AC$51</f>
        <v>#REF!</v>
      </c>
      <c r="Y83" s="50" t="e">
        <f>N83*Efficiencies!$AC$51</f>
        <v>#REF!</v>
      </c>
      <c r="Z83" s="50" t="e">
        <f>O83*Efficiencies!$AC$51</f>
        <v>#REF!</v>
      </c>
      <c r="AA83" s="50"/>
      <c r="AB83" s="50" t="e">
        <f>(Costs!F78-Costs!F75)*$E$36/100+Costs!F75</f>
        <v>#REF!</v>
      </c>
      <c r="AC83" s="50" t="e">
        <f>(Costs!G78-Costs!G75)*$E$36/100+Costs!G75</f>
        <v>#REF!</v>
      </c>
      <c r="AD83" s="50" t="e">
        <f>(Costs!H78-Costs!H75)*$E$36/100+Costs!H75</f>
        <v>#REF!</v>
      </c>
      <c r="AE83" s="50" t="e">
        <f>(Costs!I78-Costs!I75)*$E$36/100+Costs!I75</f>
        <v>#REF!</v>
      </c>
      <c r="AF83" s="50" t="e">
        <f>(Costs!J78-Costs!J75)*$E$36/100+Costs!J75</f>
        <v>#REF!</v>
      </c>
      <c r="AG83" s="50" t="e">
        <f>(Costs!K78-Costs!K75)*$E$36/100+Costs!K75</f>
        <v>#REF!</v>
      </c>
      <c r="AH83" s="50" t="e">
        <f>(Costs!L78-Costs!L75)*$E$36/100+Costs!L75</f>
        <v>#REF!</v>
      </c>
      <c r="AI83" s="50" t="e">
        <f>(Costs!M78-Costs!M75)*$E$36/100+Costs!M75</f>
        <v>#REF!</v>
      </c>
      <c r="AJ83" s="50" t="e">
        <f>(Costs!N78-Costs!N75)*$E$36/100+Costs!N75</f>
        <v>#REF!</v>
      </c>
      <c r="AK83" s="50" t="e">
        <f>(Costs!O78-Costs!O75)*$E$36/100+Costs!O75</f>
        <v>#REF!</v>
      </c>
    </row>
    <row r="84" spans="1:37" x14ac:dyDescent="0.2">
      <c r="A84" s="39" t="s">
        <v>820</v>
      </c>
      <c r="B84" s="39" t="s">
        <v>3141</v>
      </c>
      <c r="C84" s="39" t="s">
        <v>3019</v>
      </c>
      <c r="D84" s="39">
        <v>2010</v>
      </c>
      <c r="E84" s="50">
        <f>F84</f>
        <v>0</v>
      </c>
      <c r="F84" s="50">
        <f>Efficiencies!E78</f>
        <v>0</v>
      </c>
      <c r="G84" s="50" t="e">
        <f>Efficiencies!F78</f>
        <v>#REF!</v>
      </c>
      <c r="H84" s="50" t="e">
        <f>Efficiencies!G78</f>
        <v>#REF!</v>
      </c>
      <c r="I84" s="50" t="e">
        <f>Efficiencies!H78</f>
        <v>#REF!</v>
      </c>
      <c r="J84" s="50" t="e">
        <f>Efficiencies!I78</f>
        <v>#REF!</v>
      </c>
      <c r="K84" s="50" t="e">
        <f>Efficiencies!J78</f>
        <v>#REF!</v>
      </c>
      <c r="L84" s="50" t="e">
        <f>Efficiencies!K78</f>
        <v>#REF!</v>
      </c>
      <c r="M84" s="50" t="e">
        <f>Efficiencies!L78</f>
        <v>#REF!</v>
      </c>
      <c r="N84" s="50" t="e">
        <f>Efficiencies!M78</f>
        <v>#REF!</v>
      </c>
      <c r="O84" s="50" t="e">
        <f>Efficiencies!N78</f>
        <v>#REF!</v>
      </c>
      <c r="P84" s="50">
        <f>Q84</f>
        <v>0</v>
      </c>
      <c r="Q84" s="50">
        <f>F84*Efficiencies!$AC$51</f>
        <v>0</v>
      </c>
      <c r="R84" s="50" t="e">
        <f>G84*Efficiencies!$AC$51</f>
        <v>#REF!</v>
      </c>
      <c r="S84" s="50" t="e">
        <f>H84*Efficiencies!$AC$51</f>
        <v>#REF!</v>
      </c>
      <c r="T84" s="50" t="e">
        <f>I84*Efficiencies!$AC$51</f>
        <v>#REF!</v>
      </c>
      <c r="U84" s="50" t="e">
        <f>J84*Efficiencies!$AC$51</f>
        <v>#REF!</v>
      </c>
      <c r="V84" s="50" t="e">
        <f>K84*Efficiencies!$AC$51</f>
        <v>#REF!</v>
      </c>
      <c r="W84" s="50" t="e">
        <f>L84*Efficiencies!$AC$51</f>
        <v>#REF!</v>
      </c>
      <c r="X84" s="50" t="e">
        <f>M84*Efficiencies!$AC$51</f>
        <v>#REF!</v>
      </c>
      <c r="Y84" s="50" t="e">
        <f>N84*Efficiencies!$AC$51</f>
        <v>#REF!</v>
      </c>
      <c r="Z84" s="50" t="e">
        <f>O84*Efficiencies!$AC$51</f>
        <v>#REF!</v>
      </c>
      <c r="AA84" s="50"/>
      <c r="AB84" s="50" t="e">
        <f>Costs!F78+$B15</f>
        <v>#REF!</v>
      </c>
      <c r="AC84" s="50" t="e">
        <f>Costs!G78+$B15</f>
        <v>#REF!</v>
      </c>
      <c r="AD84" s="50" t="e">
        <f>Costs!H78+$B15</f>
        <v>#REF!</v>
      </c>
      <c r="AE84" s="50" t="e">
        <f>Costs!I78+$B15</f>
        <v>#REF!</v>
      </c>
      <c r="AF84" s="50" t="e">
        <f>Costs!J78+$B15</f>
        <v>#REF!</v>
      </c>
      <c r="AG84" s="50" t="e">
        <f>Costs!K78+$B15</f>
        <v>#REF!</v>
      </c>
      <c r="AH84" s="50" t="e">
        <f>Costs!L78+$B15</f>
        <v>#REF!</v>
      </c>
      <c r="AI84" s="50" t="e">
        <f>Costs!M78+$B15</f>
        <v>#REF!</v>
      </c>
      <c r="AJ84" s="50" t="e">
        <f>Costs!N78+$B15</f>
        <v>#REF!</v>
      </c>
      <c r="AK84" s="50" t="e">
        <f>Costs!O78+$B15</f>
        <v>#REF!</v>
      </c>
    </row>
    <row r="85" spans="1:37" x14ac:dyDescent="0.2">
      <c r="A85" s="39" t="s">
        <v>3159</v>
      </c>
      <c r="B85" s="39" t="s">
        <v>3132</v>
      </c>
      <c r="C85" s="39" t="s">
        <v>3160</v>
      </c>
      <c r="D85" s="39">
        <v>2010</v>
      </c>
      <c r="E85" s="50">
        <f>Efficiencies!D79</f>
        <v>33.839327678680483</v>
      </c>
      <c r="F85" s="50">
        <f>Efficiencies!E79</f>
        <v>37.222900000000003</v>
      </c>
      <c r="G85" s="50">
        <f>Efficiencies!F79</f>
        <v>42.273766680000001</v>
      </c>
      <c r="H85" s="50">
        <f>Efficiencies!G79</f>
        <v>50.462177220000001</v>
      </c>
      <c r="I85" s="50">
        <f>Efficiencies!H79</f>
        <v>59.515745500000001</v>
      </c>
      <c r="J85" s="50">
        <f>Efficiencies!I79</f>
        <v>59.836133700000005</v>
      </c>
      <c r="K85" s="50">
        <f>Efficiencies!J79</f>
        <v>59.728470880000003</v>
      </c>
      <c r="L85" s="50">
        <f>Efficiencies!K79</f>
        <v>59.608639720000006</v>
      </c>
      <c r="M85" s="50">
        <f>Efficiencies!L79</f>
        <v>59.608639720000006</v>
      </c>
      <c r="N85" s="50">
        <f>Efficiencies!M79</f>
        <v>59.608639720000006</v>
      </c>
      <c r="O85" s="50">
        <f>Efficiencies!N79</f>
        <v>59.608639720000006</v>
      </c>
      <c r="P85" s="50">
        <f>E85*Efficiencies!$AC$51</f>
        <v>27.172979222372888</v>
      </c>
      <c r="Q85" s="50">
        <f>F85*Efficiencies!$AC$51</f>
        <v>29.889987706041335</v>
      </c>
      <c r="R85" s="50">
        <f>G85*Efficiencies!$AC$51</f>
        <v>33.945833515208641</v>
      </c>
      <c r="S85" s="50">
        <f>H85*Efficiencies!$AC$51</f>
        <v>40.521126960174492</v>
      </c>
      <c r="T85" s="50">
        <f>I85*Efficiencies!$AC$51</f>
        <v>47.791142047258134</v>
      </c>
      <c r="U85" s="50">
        <f>J85*Efficiencies!$AC$51</f>
        <v>48.048413763302847</v>
      </c>
      <c r="V85" s="50">
        <f>K85*Efficiencies!$AC$51</f>
        <v>47.961960521717756</v>
      </c>
      <c r="W85" s="50">
        <f>L85*Efficiencies!$AC$51</f>
        <v>47.865736103437591</v>
      </c>
      <c r="X85" s="50">
        <f>M85*Efficiencies!$AC$51</f>
        <v>47.865736103437591</v>
      </c>
      <c r="Y85" s="50">
        <f>N85*Efficiencies!$AC$51</f>
        <v>47.865736103437591</v>
      </c>
      <c r="Z85" s="50">
        <f>O85*Efficiencies!$AC$51</f>
        <v>47.865736103437591</v>
      </c>
      <c r="AA85" s="50"/>
      <c r="AB85" s="50">
        <f>Costs!F79+$B17</f>
        <v>25.211147400000002</v>
      </c>
      <c r="AC85" s="50">
        <f>Costs!G79+$B17</f>
        <v>27.719744400000003</v>
      </c>
      <c r="AD85" s="50">
        <f>Costs!H79+$B17</f>
        <v>28.609896400000004</v>
      </c>
      <c r="AE85" s="50">
        <f>Costs!I79+$B17</f>
        <v>29.642510400000003</v>
      </c>
      <c r="AF85" s="50">
        <f>Costs!J79+$B17</f>
        <v>29.709130400000003</v>
      </c>
      <c r="AG85" s="50">
        <f>Costs!K79+$B17</f>
        <v>29.736912400000001</v>
      </c>
      <c r="AH85" s="50">
        <f>Costs!L79+$B17</f>
        <v>29.761839400000003</v>
      </c>
      <c r="AI85" s="50">
        <f>Costs!M79+$B17</f>
        <v>29.761839400000003</v>
      </c>
      <c r="AJ85" s="50">
        <f>Costs!N79+$B17</f>
        <v>29.761839400000003</v>
      </c>
      <c r="AK85" s="50">
        <f>Costs!O79+$B17</f>
        <v>29.761839400000003</v>
      </c>
    </row>
    <row r="86" spans="1:37" x14ac:dyDescent="0.2">
      <c r="A86" s="39" t="s">
        <v>3159</v>
      </c>
      <c r="B86" s="39" t="s">
        <v>3134</v>
      </c>
      <c r="C86" s="39" t="s">
        <v>2740</v>
      </c>
      <c r="D86" s="39">
        <v>2010</v>
      </c>
      <c r="E86" s="50">
        <f>F86</f>
        <v>48.02</v>
      </c>
      <c r="F86" s="50">
        <f>Efficiencies!E88</f>
        <v>48.02</v>
      </c>
      <c r="G86" s="50">
        <f>Efficiencies!F88</f>
        <v>43.241982</v>
      </c>
      <c r="H86" s="50">
        <f>Efficiencies!G88</f>
        <v>48.524307</v>
      </c>
      <c r="I86" s="50">
        <f>Efficiencies!H88</f>
        <v>57.373634000000003</v>
      </c>
      <c r="J86" s="50">
        <f>Efficiencies!I88</f>
        <v>57.602631000000002</v>
      </c>
      <c r="K86" s="50">
        <f>Efficiencies!J88</f>
        <v>57.596603000000002</v>
      </c>
      <c r="L86" s="50">
        <f>Efficiencies!K88</f>
        <v>57.536853999999998</v>
      </c>
      <c r="M86" s="50">
        <f>Efficiencies!L88</f>
        <v>57.536853999999998</v>
      </c>
      <c r="N86" s="50">
        <f>Efficiencies!M88</f>
        <v>57.536853999999998</v>
      </c>
      <c r="O86" s="50">
        <f>Efficiencies!N88</f>
        <v>57.536853999999998</v>
      </c>
      <c r="P86" s="50">
        <f>Q86</f>
        <v>38.560058717727657</v>
      </c>
      <c r="Q86" s="50">
        <f>F86*Efficiencies!$AC$51</f>
        <v>38.560058717727657</v>
      </c>
      <c r="R86" s="50">
        <f>G86*Efficiencies!$AC$51</f>
        <v>34.723310391314499</v>
      </c>
      <c r="S86" s="50">
        <f>H86*Efficiencies!$AC$51</f>
        <v>38.965017225261207</v>
      </c>
      <c r="T86" s="50">
        <f>I86*Efficiencies!$AC$51</f>
        <v>46.071026569958683</v>
      </c>
      <c r="U86" s="50">
        <f>J86*Efficiencies!$AC$51</f>
        <v>46.254911154843803</v>
      </c>
      <c r="V86" s="50">
        <f>K86*Efficiencies!$AC$51</f>
        <v>46.250070671004764</v>
      </c>
      <c r="W86" s="50">
        <f>L86*Efficiencies!$AC$51</f>
        <v>46.202092225600232</v>
      </c>
      <c r="X86" s="50">
        <f>M86*Efficiencies!$AC$51</f>
        <v>46.202092225600232</v>
      </c>
      <c r="Y86" s="50">
        <f>N86*Efficiencies!$AC$51</f>
        <v>46.202092225600232</v>
      </c>
      <c r="Z86" s="50">
        <f>O86*Efficiencies!$AC$51</f>
        <v>46.202092225600232</v>
      </c>
      <c r="AA86" s="50"/>
      <c r="AB86" s="50">
        <f>Costs!F88+$B17</f>
        <v>31.3031474</v>
      </c>
      <c r="AC86" s="50">
        <f>Costs!G88+$B17</f>
        <v>31.777301400000002</v>
      </c>
      <c r="AD86" s="50">
        <f>Costs!H88+$B17</f>
        <v>31.9301314</v>
      </c>
      <c r="AE86" s="50">
        <f>Costs!I88+$B17</f>
        <v>32.147390399999999</v>
      </c>
      <c r="AF86" s="50">
        <f>Costs!J88+$B17</f>
        <v>31.634195399999999</v>
      </c>
      <c r="AG86" s="50">
        <f>Costs!K88+$B17</f>
        <v>31.503267400000002</v>
      </c>
      <c r="AH86" s="50">
        <f>Costs!L88+$B17</f>
        <v>31.4803864</v>
      </c>
      <c r="AI86" s="50">
        <f>Costs!M88+$B17</f>
        <v>31.4803864</v>
      </c>
      <c r="AJ86" s="50">
        <f>Costs!N88+$B17</f>
        <v>31.4803864</v>
      </c>
      <c r="AK86" s="50">
        <f>Costs!O88+$B17</f>
        <v>31.4803864</v>
      </c>
    </row>
    <row r="87" spans="1:37" x14ac:dyDescent="0.2">
      <c r="A87" s="39" t="s">
        <v>3159</v>
      </c>
      <c r="B87" s="39" t="s">
        <v>3135</v>
      </c>
      <c r="C87" s="39" t="s">
        <v>3161</v>
      </c>
      <c r="D87" s="39">
        <v>2010</v>
      </c>
      <c r="E87" s="50">
        <f>E88</f>
        <v>29.269783430099544</v>
      </c>
      <c r="F87" s="50">
        <v>27.50610686302181</v>
      </c>
      <c r="G87" s="50">
        <v>27.50610686302181</v>
      </c>
      <c r="H87" s="50">
        <v>27.50610686302181</v>
      </c>
      <c r="I87" s="50">
        <v>27.50610686302181</v>
      </c>
      <c r="J87" s="50">
        <v>27.50610686302181</v>
      </c>
      <c r="K87" s="50">
        <v>27.50610686302181</v>
      </c>
      <c r="L87" s="50">
        <v>27.50610686302181</v>
      </c>
      <c r="M87" s="50">
        <v>27.50610686302181</v>
      </c>
      <c r="N87" s="50">
        <v>27.50610686302181</v>
      </c>
      <c r="O87" s="50">
        <v>27.50610686302181</v>
      </c>
      <c r="P87" s="50">
        <f>E87*Efficiencies!$AC$51</f>
        <v>23.503635312782389</v>
      </c>
      <c r="Q87" s="50">
        <f>F87*Efficiencies!$AC$51</f>
        <v>22.087403076514214</v>
      </c>
      <c r="R87" s="50">
        <f>G87*Efficiencies!$AC$51</f>
        <v>22.087403076514214</v>
      </c>
      <c r="S87" s="50">
        <f>H87*Efficiencies!$AC$51</f>
        <v>22.087403076514214</v>
      </c>
      <c r="T87" s="50">
        <f>I87*Efficiencies!$AC$51</f>
        <v>22.087403076514214</v>
      </c>
      <c r="U87" s="50">
        <f>J87*Efficiencies!$AC$51</f>
        <v>22.087403076514214</v>
      </c>
      <c r="V87" s="50">
        <f>K87*Efficiencies!$AC$51</f>
        <v>22.087403076514214</v>
      </c>
      <c r="W87" s="50">
        <f>L87*Efficiencies!$AC$51</f>
        <v>22.087403076514214</v>
      </c>
      <c r="X87" s="50">
        <f>M87*Efficiencies!$AC$51</f>
        <v>22.087403076514214</v>
      </c>
      <c r="Y87" s="50">
        <f>N87*Efficiencies!$AC$51</f>
        <v>22.087403076514214</v>
      </c>
      <c r="Z87" s="50">
        <f>O87*Efficiencies!$AC$51</f>
        <v>22.087403076514214</v>
      </c>
      <c r="AA87" s="50"/>
      <c r="AB87" s="50">
        <f t="shared" ref="AB87:AF87" si="37">AB88+$B17</f>
        <v>24.507147400000001</v>
      </c>
      <c r="AC87" s="50">
        <f t="shared" si="37"/>
        <v>27.015744400000003</v>
      </c>
      <c r="AD87" s="50">
        <f t="shared" si="37"/>
        <v>27.905896400000003</v>
      </c>
      <c r="AE87" s="50">
        <f t="shared" si="37"/>
        <v>28.938510400000002</v>
      </c>
      <c r="AF87" s="50">
        <f t="shared" si="37"/>
        <v>29.005130400000002</v>
      </c>
      <c r="AG87" s="50">
        <f t="shared" ref="AG87:AK87" si="38">AG88+$B17</f>
        <v>29.032912400000001</v>
      </c>
      <c r="AH87" s="50">
        <f t="shared" si="38"/>
        <v>29.057839400000002</v>
      </c>
      <c r="AI87" s="50">
        <f t="shared" si="38"/>
        <v>29.057839400000002</v>
      </c>
      <c r="AJ87" s="50">
        <f t="shared" si="38"/>
        <v>29.057839400000002</v>
      </c>
      <c r="AK87" s="50">
        <f t="shared" si="38"/>
        <v>29.057839400000002</v>
      </c>
    </row>
    <row r="88" spans="1:37" x14ac:dyDescent="0.2">
      <c r="A88" s="39" t="s">
        <v>3159</v>
      </c>
      <c r="B88" s="39" t="s">
        <v>3137</v>
      </c>
      <c r="C88" s="39" t="s">
        <v>3162</v>
      </c>
      <c r="D88" s="39">
        <v>2000</v>
      </c>
      <c r="E88" s="50">
        <f>(Efficiencies!D79+Efficiencies!D87)/2</f>
        <v>29.269783430099544</v>
      </c>
      <c r="F88" s="50">
        <f>(Efficiencies!E79+Efficiencies!E87)/2</f>
        <v>32.196449999999999</v>
      </c>
      <c r="G88" s="50">
        <f>(Efficiencies!F79+Efficiencies!F87)/2</f>
        <v>36.565265339999996</v>
      </c>
      <c r="H88" s="50">
        <f>(Efficiencies!G79+Efficiencies!G87)/2</f>
        <v>43.647941610000004</v>
      </c>
      <c r="I88" s="50">
        <f>(Efficiencies!H79+Efficiencies!H87)/2</f>
        <v>51.478947750000003</v>
      </c>
      <c r="J88" s="50">
        <f>(Efficiencies!I79+Efficiencies!I87)/2</f>
        <v>51.756071849999998</v>
      </c>
      <c r="K88" s="50">
        <f>(Efficiencies!J79+Efficiencies!J87)/2</f>
        <v>51.662947439999996</v>
      </c>
      <c r="L88" s="50">
        <f>(Efficiencies!K79+Efficiencies!K87)/2</f>
        <v>51.559297860000001</v>
      </c>
      <c r="M88" s="50">
        <f>(Efficiencies!L79+Efficiencies!L87)/2</f>
        <v>51.559297860000001</v>
      </c>
      <c r="N88" s="50">
        <f>(Efficiencies!M79+Efficiencies!M87)/2</f>
        <v>51.559297860000001</v>
      </c>
      <c r="O88" s="50">
        <f>(Efficiencies!N79+Efficiencies!N87)/2</f>
        <v>51.559297860000001</v>
      </c>
      <c r="P88" s="50">
        <f>E88*Efficiencies!$AC$51</f>
        <v>23.503635312782389</v>
      </c>
      <c r="Q88" s="50">
        <f>F88*Efficiencies!$AC$51</f>
        <v>25.853748490262028</v>
      </c>
      <c r="R88" s="50">
        <f>G88*Efficiencies!$AC$51</f>
        <v>29.361907091622069</v>
      </c>
      <c r="S88" s="50">
        <f>H88*Efficiencies!$AC$51</f>
        <v>35.049295947304216</v>
      </c>
      <c r="T88" s="50">
        <f>I88*Efficiencies!$AC$51</f>
        <v>41.337593668613785</v>
      </c>
      <c r="U88" s="50">
        <f>J88*Efficiencies!$AC$51</f>
        <v>41.560124313513775</v>
      </c>
      <c r="V88" s="50">
        <f>K88*Efficiencies!$AC$51</f>
        <v>41.485345414770464</v>
      </c>
      <c r="W88" s="50">
        <f>L88*Efficiencies!$AC$51</f>
        <v>41.402114804798209</v>
      </c>
      <c r="X88" s="50">
        <f>M88*Efficiencies!$AC$51</f>
        <v>41.402114804798209</v>
      </c>
      <c r="Y88" s="50">
        <f>N88*Efficiencies!$AC$51</f>
        <v>41.402114804798209</v>
      </c>
      <c r="Z88" s="50">
        <f>O88*Efficiencies!$AC$51</f>
        <v>41.402114804798209</v>
      </c>
      <c r="AA88" s="50">
        <f>(Costs!E79+Costs!E87)/2</f>
        <v>25.0110983886719</v>
      </c>
      <c r="AB88" s="50">
        <f>(Costs!F79+Costs!F87)/2</f>
        <v>24.404</v>
      </c>
      <c r="AC88" s="50">
        <f>(Costs!G79+Costs!G87)/2</f>
        <v>26.912597000000002</v>
      </c>
      <c r="AD88" s="50">
        <f>(Costs!H79+Costs!H87)/2</f>
        <v>27.802749000000002</v>
      </c>
      <c r="AE88" s="50">
        <f>(Costs!I79+Costs!I87)/2</f>
        <v>28.835363000000001</v>
      </c>
      <c r="AF88" s="50">
        <f>(Costs!J79+Costs!J87)/2</f>
        <v>28.901983000000001</v>
      </c>
      <c r="AG88" s="50">
        <f>(Costs!K79+Costs!K87)/2</f>
        <v>28.929765</v>
      </c>
      <c r="AH88" s="50">
        <f>(Costs!L79+Costs!L87)/2</f>
        <v>28.954692000000001</v>
      </c>
      <c r="AI88" s="50">
        <f>(Costs!M79+Costs!M87)/2</f>
        <v>28.954692000000001</v>
      </c>
      <c r="AJ88" s="50">
        <f>(Costs!N79+Costs!N87)/2</f>
        <v>28.954692000000001</v>
      </c>
      <c r="AK88" s="50">
        <f>(Costs!O79+Costs!O87)/2</f>
        <v>28.954692000000001</v>
      </c>
    </row>
    <row r="89" spans="1:37" x14ac:dyDescent="0.2">
      <c r="A89" s="39" t="s">
        <v>3159</v>
      </c>
      <c r="B89" s="39" t="s">
        <v>3139</v>
      </c>
      <c r="C89" s="39" t="s">
        <v>2966</v>
      </c>
      <c r="D89" s="39">
        <v>2010</v>
      </c>
      <c r="E89" s="50">
        <f>F89</f>
        <v>0</v>
      </c>
      <c r="F89" s="50">
        <f t="shared" ref="F89:J89" si="39">F83</f>
        <v>0</v>
      </c>
      <c r="G89" s="50" t="e">
        <f t="shared" si="39"/>
        <v>#REF!</v>
      </c>
      <c r="H89" s="50" t="e">
        <f t="shared" si="39"/>
        <v>#REF!</v>
      </c>
      <c r="I89" s="50" t="e">
        <f t="shared" si="39"/>
        <v>#REF!</v>
      </c>
      <c r="J89" s="50" t="e">
        <f t="shared" si="39"/>
        <v>#REF!</v>
      </c>
      <c r="K89" s="50" t="e">
        <f t="shared" ref="K89:O89" si="40">K83</f>
        <v>#REF!</v>
      </c>
      <c r="L89" s="50" t="e">
        <f t="shared" si="40"/>
        <v>#REF!</v>
      </c>
      <c r="M89" s="50" t="e">
        <f t="shared" si="40"/>
        <v>#REF!</v>
      </c>
      <c r="N89" s="50" t="e">
        <f t="shared" si="40"/>
        <v>#REF!</v>
      </c>
      <c r="O89" s="50" t="e">
        <f t="shared" si="40"/>
        <v>#REF!</v>
      </c>
      <c r="P89" s="50">
        <f>Q89</f>
        <v>0</v>
      </c>
      <c r="Q89" s="50">
        <f>F89*Efficiencies!$AC$51</f>
        <v>0</v>
      </c>
      <c r="R89" s="50" t="e">
        <f>G89*Efficiencies!$AC$51</f>
        <v>#REF!</v>
      </c>
      <c r="S89" s="50" t="e">
        <f>H89*Efficiencies!$AC$51</f>
        <v>#REF!</v>
      </c>
      <c r="T89" s="50" t="e">
        <f>I89*Efficiencies!$AC$51</f>
        <v>#REF!</v>
      </c>
      <c r="U89" s="50" t="e">
        <f>J89*Efficiencies!$AC$51</f>
        <v>#REF!</v>
      </c>
      <c r="V89" s="50" t="e">
        <f>K89*Efficiencies!$AC$51</f>
        <v>#REF!</v>
      </c>
      <c r="W89" s="50" t="e">
        <f>L89*Efficiencies!$AC$51</f>
        <v>#REF!</v>
      </c>
      <c r="X89" s="50" t="e">
        <f>M89*Efficiencies!$AC$51</f>
        <v>#REF!</v>
      </c>
      <c r="Y89" s="50" t="e">
        <f>N89*Efficiencies!$AC$51</f>
        <v>#REF!</v>
      </c>
      <c r="Z89" s="50" t="e">
        <f>O89*Efficiencies!$AC$51</f>
        <v>#REF!</v>
      </c>
      <c r="AA89" s="50"/>
      <c r="AB89" s="50">
        <f t="shared" ref="AB89:AF89" si="41">AB90+$B17</f>
        <v>31.196587399999999</v>
      </c>
      <c r="AC89" s="50">
        <f t="shared" si="41"/>
        <v>33.025680437999995</v>
      </c>
      <c r="AD89" s="50">
        <f t="shared" si="41"/>
        <v>33.669566889999999</v>
      </c>
      <c r="AE89" s="50">
        <f t="shared" si="41"/>
        <v>34.429852319999995</v>
      </c>
      <c r="AF89" s="50">
        <f t="shared" si="41"/>
        <v>34.302814109999993</v>
      </c>
      <c r="AG89" s="50">
        <f t="shared" ref="AG89:AK89" si="42">AG90+$B17</f>
        <v>34.277586969999994</v>
      </c>
      <c r="AH89" s="50">
        <f t="shared" si="42"/>
        <v>34.286546098000002</v>
      </c>
      <c r="AI89" s="50">
        <f t="shared" si="42"/>
        <v>34.286546098000002</v>
      </c>
      <c r="AJ89" s="50">
        <f t="shared" si="42"/>
        <v>34.286546098000002</v>
      </c>
      <c r="AK89" s="50">
        <f t="shared" si="42"/>
        <v>34.286546098000002</v>
      </c>
    </row>
    <row r="90" spans="1:37" x14ac:dyDescent="0.2">
      <c r="A90" s="39" t="s">
        <v>3159</v>
      </c>
      <c r="B90" s="39" t="s">
        <v>3140</v>
      </c>
      <c r="C90" s="39" t="s">
        <v>2852</v>
      </c>
      <c r="D90" s="39">
        <v>2010</v>
      </c>
      <c r="E90" s="50" t="e">
        <f>F90</f>
        <v>#REF!</v>
      </c>
      <c r="F90" s="50" t="e">
        <f>(Efficiencies!E89+Efficiencies!E88)/2</f>
        <v>#REF!</v>
      </c>
      <c r="G90" s="50" t="e">
        <f>(Efficiencies!F89+Efficiencies!F88)/2</f>
        <v>#REF!</v>
      </c>
      <c r="H90" s="50" t="e">
        <f>(Efficiencies!G89+Efficiencies!G88)/2</f>
        <v>#REF!</v>
      </c>
      <c r="I90" s="50" t="e">
        <f>(Efficiencies!H89+Efficiencies!H88)/2</f>
        <v>#REF!</v>
      </c>
      <c r="J90" s="50" t="e">
        <f>(Efficiencies!I89+Efficiencies!I88)/2</f>
        <v>#REF!</v>
      </c>
      <c r="K90" s="50" t="e">
        <f>(Efficiencies!J89+Efficiencies!J88)/2</f>
        <v>#REF!</v>
      </c>
      <c r="L90" s="50" t="e">
        <f>(Efficiencies!K89+Efficiencies!K88)/2</f>
        <v>#REF!</v>
      </c>
      <c r="M90" s="50" t="e">
        <f>(Efficiencies!L89+Efficiencies!L88)/2</f>
        <v>#REF!</v>
      </c>
      <c r="N90" s="50" t="e">
        <f>(Efficiencies!M89+Efficiencies!M88)/2</f>
        <v>#REF!</v>
      </c>
      <c r="O90" s="50" t="e">
        <f>(Efficiencies!N89+Efficiencies!N88)/2</f>
        <v>#REF!</v>
      </c>
      <c r="P90" s="50" t="e">
        <f>Q90</f>
        <v>#REF!</v>
      </c>
      <c r="Q90" s="50" t="e">
        <f>F90*Efficiencies!$AC$51</f>
        <v>#REF!</v>
      </c>
      <c r="R90" s="50" t="e">
        <f>G90*Efficiencies!$AC$51</f>
        <v>#REF!</v>
      </c>
      <c r="S90" s="50" t="e">
        <f>H90*Efficiencies!$AC$51</f>
        <v>#REF!</v>
      </c>
      <c r="T90" s="50" t="e">
        <f>I90*Efficiencies!$AC$51</f>
        <v>#REF!</v>
      </c>
      <c r="U90" s="50" t="e">
        <f>J90*Efficiencies!$AC$51</f>
        <v>#REF!</v>
      </c>
      <c r="V90" s="50" t="e">
        <f>K90*Efficiencies!$AC$51</f>
        <v>#REF!</v>
      </c>
      <c r="W90" s="50" t="e">
        <f>L90*Efficiencies!$AC$51</f>
        <v>#REF!</v>
      </c>
      <c r="X90" s="50" t="e">
        <f>M90*Efficiencies!$AC$51</f>
        <v>#REF!</v>
      </c>
      <c r="Y90" s="50" t="e">
        <f>N90*Efficiencies!$AC$51</f>
        <v>#REF!</v>
      </c>
      <c r="Z90" s="50" t="e">
        <f>O90*Efficiencies!$AC$51</f>
        <v>#REF!</v>
      </c>
      <c r="AA90" s="50"/>
      <c r="AB90" s="50">
        <f>(Costs!F89-Costs!F88)*$E$36/100+Costs!F88</f>
        <v>31.093439999999998</v>
      </c>
      <c r="AC90" s="50">
        <f>(Costs!G89-Costs!G88)*$E$36/100+Costs!G88</f>
        <v>32.922533037999997</v>
      </c>
      <c r="AD90" s="50">
        <f>(Costs!H89-Costs!H88)*$E$36/100+Costs!H88</f>
        <v>33.566419490000001</v>
      </c>
      <c r="AE90" s="50">
        <f>(Costs!I89-Costs!I88)*$E$36/100+Costs!I88</f>
        <v>34.326704919999997</v>
      </c>
      <c r="AF90" s="50">
        <f>(Costs!J89-Costs!J88)*$E$36/100+Costs!J88</f>
        <v>34.199666709999995</v>
      </c>
      <c r="AG90" s="50">
        <f>(Costs!K89-Costs!K88)*$E$36/100+Costs!K88</f>
        <v>34.174439569999997</v>
      </c>
      <c r="AH90" s="50">
        <f>(Costs!L89-Costs!L88)*$E$36/100+Costs!L88</f>
        <v>34.183398698000005</v>
      </c>
      <c r="AI90" s="50">
        <f>(Costs!M89-Costs!M88)*$E$36/100+Costs!M88</f>
        <v>34.183398698000005</v>
      </c>
      <c r="AJ90" s="50">
        <f>(Costs!N89-Costs!N88)*$E$36/100+Costs!N88</f>
        <v>34.183398698000005</v>
      </c>
      <c r="AK90" s="50">
        <f>(Costs!O89-Costs!O88)*$E$36/100+Costs!O88</f>
        <v>34.183398698000005</v>
      </c>
    </row>
    <row r="91" spans="1:37" x14ac:dyDescent="0.2">
      <c r="A91" s="39" t="s">
        <v>3159</v>
      </c>
      <c r="B91" s="39" t="s">
        <v>3141</v>
      </c>
      <c r="C91" s="39" t="s">
        <v>3071</v>
      </c>
      <c r="D91" s="39">
        <v>2010</v>
      </c>
      <c r="E91" s="50" t="e">
        <f>F91</f>
        <v>#REF!</v>
      </c>
      <c r="F91" s="50" t="e">
        <f>Efficiencies!E89</f>
        <v>#REF!</v>
      </c>
      <c r="G91" s="50" t="e">
        <f>Efficiencies!F89</f>
        <v>#REF!</v>
      </c>
      <c r="H91" s="50" t="e">
        <f>Efficiencies!G89</f>
        <v>#REF!</v>
      </c>
      <c r="I91" s="50" t="e">
        <f>Efficiencies!H89</f>
        <v>#REF!</v>
      </c>
      <c r="J91" s="50" t="e">
        <f>Efficiencies!I89</f>
        <v>#REF!</v>
      </c>
      <c r="K91" s="50" t="e">
        <f>Efficiencies!J89</f>
        <v>#REF!</v>
      </c>
      <c r="L91" s="50" t="e">
        <f>Efficiencies!K89</f>
        <v>#REF!</v>
      </c>
      <c r="M91" s="50" t="e">
        <f>Efficiencies!L89</f>
        <v>#REF!</v>
      </c>
      <c r="N91" s="50" t="e">
        <f>Efficiencies!M89</f>
        <v>#REF!</v>
      </c>
      <c r="O91" s="50" t="e">
        <f>Efficiencies!N89</f>
        <v>#REF!</v>
      </c>
      <c r="P91" s="50" t="e">
        <f>Q91</f>
        <v>#REF!</v>
      </c>
      <c r="Q91" s="50" t="e">
        <f>F91*Efficiencies!$AC$51</f>
        <v>#REF!</v>
      </c>
      <c r="R91" s="50" t="e">
        <f>G91*Efficiencies!$AC$51</f>
        <v>#REF!</v>
      </c>
      <c r="S91" s="50" t="e">
        <f>H91*Efficiencies!$AC$51</f>
        <v>#REF!</v>
      </c>
      <c r="T91" s="50" t="e">
        <f>I91*Efficiencies!$AC$51</f>
        <v>#REF!</v>
      </c>
      <c r="U91" s="50" t="e">
        <f>J91*Efficiencies!$AC$51</f>
        <v>#REF!</v>
      </c>
      <c r="V91" s="50" t="e">
        <f>K91*Efficiencies!$AC$51</f>
        <v>#REF!</v>
      </c>
      <c r="W91" s="50" t="e">
        <f>L91*Efficiencies!$AC$51</f>
        <v>#REF!</v>
      </c>
      <c r="X91" s="50" t="e">
        <f>M91*Efficiencies!$AC$51</f>
        <v>#REF!</v>
      </c>
      <c r="Y91" s="50" t="e">
        <f>N91*Efficiencies!$AC$51</f>
        <v>#REF!</v>
      </c>
      <c r="Z91" s="50" t="e">
        <f>O91*Efficiencies!$AC$51</f>
        <v>#REF!</v>
      </c>
      <c r="AA91" s="50"/>
      <c r="AB91" s="50">
        <f>Costs!F89+$B17</f>
        <v>31.1431474</v>
      </c>
      <c r="AC91" s="50">
        <f>Costs!G89+$B17</f>
        <v>33.651744399999998</v>
      </c>
      <c r="AD91" s="50">
        <f>Costs!H89+$B17</f>
        <v>34.541896399999999</v>
      </c>
      <c r="AE91" s="50">
        <f>Costs!I89+$B17</f>
        <v>35.574510399999994</v>
      </c>
      <c r="AF91" s="50">
        <f>Costs!J89+$B17</f>
        <v>35.641130399999994</v>
      </c>
      <c r="AG91" s="50">
        <f>Costs!K89+$B17</f>
        <v>35.668912399999996</v>
      </c>
      <c r="AH91" s="50">
        <f>Costs!L89+$B17</f>
        <v>35.693839400000002</v>
      </c>
      <c r="AI91" s="50">
        <f>Costs!M89+$B17</f>
        <v>35.693839400000002</v>
      </c>
      <c r="AJ91" s="50">
        <f>Costs!N89+$B17</f>
        <v>35.693839400000002</v>
      </c>
      <c r="AK91" s="50">
        <f>Costs!O89+$B17</f>
        <v>35.693839400000002</v>
      </c>
    </row>
    <row r="100" spans="1:4" x14ac:dyDescent="0.2">
      <c r="A100" s="50"/>
      <c r="B100" s="50"/>
      <c r="C100" s="50"/>
      <c r="D100" s="75"/>
    </row>
  </sheetData>
  <mergeCells count="5">
    <mergeCell ref="AA44:AH44"/>
    <mergeCell ref="P43:W43"/>
    <mergeCell ref="P44:W44"/>
    <mergeCell ref="E43:L43"/>
    <mergeCell ref="E44:L44"/>
  </mergeCells>
  <phoneticPr fontId="14" type="noConversion"/>
  <pageMargins left="0.75" right="0.75" top="1" bottom="1" header="0.5" footer="0.5"/>
  <pageSetup orientation="portrait"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indexed="47"/>
    <pageSetUpPr fitToPage="1"/>
  </sheetPr>
  <dimension ref="A1:AC169"/>
  <sheetViews>
    <sheetView topLeftCell="A43" zoomScale="80" zoomScaleNormal="80" workbookViewId="0">
      <selection activeCell="M12" sqref="M12"/>
    </sheetView>
  </sheetViews>
  <sheetFormatPr defaultColWidth="9.140625" defaultRowHeight="12.75" x14ac:dyDescent="0.2"/>
  <cols>
    <col min="1" max="1" width="12.85546875" style="16" customWidth="1"/>
    <col min="2" max="2" width="15" style="16" bestFit="1" customWidth="1"/>
    <col min="3" max="3" width="15" style="16" customWidth="1"/>
    <col min="4" max="4" width="10.5703125" style="101" customWidth="1"/>
    <col min="5" max="15" width="9.140625" style="16"/>
    <col min="16" max="16" width="8.140625" style="16" customWidth="1"/>
    <col min="17" max="17" width="19.140625" style="16" customWidth="1"/>
    <col min="18" max="16384" width="9.140625" style="16"/>
  </cols>
  <sheetData>
    <row r="1" spans="1:19" x14ac:dyDescent="0.2">
      <c r="A1" s="16" t="s">
        <v>3163</v>
      </c>
    </row>
    <row r="2" spans="1:19" x14ac:dyDescent="0.2">
      <c r="A2" s="16" t="s">
        <v>3126</v>
      </c>
    </row>
    <row r="4" spans="1:19" x14ac:dyDescent="0.2">
      <c r="A4" s="56" t="s">
        <v>3164</v>
      </c>
      <c r="E4" s="361"/>
      <c r="F4" s="361"/>
      <c r="G4" s="361"/>
      <c r="H4" s="361"/>
      <c r="I4" s="361"/>
      <c r="J4" s="361"/>
      <c r="K4" s="361"/>
      <c r="L4" s="361"/>
      <c r="M4" s="348"/>
      <c r="N4" s="348"/>
      <c r="O4" s="348"/>
      <c r="P4" s="348"/>
    </row>
    <row r="5" spans="1:19" x14ac:dyDescent="0.2">
      <c r="B5" s="16" t="s">
        <v>3165</v>
      </c>
      <c r="E5" s="361"/>
      <c r="F5" s="361"/>
      <c r="G5" s="361"/>
      <c r="H5" s="361"/>
      <c r="I5" s="361"/>
      <c r="J5" s="361"/>
      <c r="K5" s="361"/>
      <c r="L5" s="361"/>
      <c r="M5" s="348"/>
      <c r="N5" s="348"/>
      <c r="O5" s="348"/>
      <c r="P5" s="348"/>
    </row>
    <row r="6" spans="1:19" x14ac:dyDescent="0.2">
      <c r="D6" s="102" t="s">
        <v>1372</v>
      </c>
      <c r="E6" s="103">
        <v>2005</v>
      </c>
      <c r="F6" s="103">
        <v>2010</v>
      </c>
      <c r="G6" s="103">
        <v>2015</v>
      </c>
      <c r="H6" s="103">
        <v>2020</v>
      </c>
      <c r="I6" s="103">
        <v>2025</v>
      </c>
      <c r="J6" s="103">
        <v>2030</v>
      </c>
      <c r="K6" s="103">
        <v>2035</v>
      </c>
      <c r="L6" s="103">
        <v>2040</v>
      </c>
      <c r="M6" s="103">
        <v>2045</v>
      </c>
      <c r="N6" s="103">
        <v>2050</v>
      </c>
      <c r="O6" s="103">
        <v>2055</v>
      </c>
      <c r="P6" s="348"/>
    </row>
    <row r="7" spans="1:19" x14ac:dyDescent="0.2">
      <c r="A7" s="16" t="s">
        <v>3131</v>
      </c>
      <c r="B7" s="16" t="s">
        <v>3166</v>
      </c>
      <c r="C7" s="16" t="s">
        <v>3167</v>
      </c>
      <c r="D7" s="101">
        <v>2005</v>
      </c>
      <c r="E7" s="74" t="e">
        <f t="shared" ref="E7:J7" si="0">E15+$S$34</f>
        <v>#REF!</v>
      </c>
      <c r="F7" s="74" t="e">
        <f t="shared" si="0"/>
        <v>#REF!</v>
      </c>
      <c r="G7" s="74" t="e">
        <f t="shared" si="0"/>
        <v>#REF!</v>
      </c>
      <c r="H7" s="74" t="e">
        <f t="shared" si="0"/>
        <v>#REF!</v>
      </c>
      <c r="I7" s="74" t="e">
        <f t="shared" si="0"/>
        <v>#REF!</v>
      </c>
      <c r="J7" s="74" t="e">
        <f t="shared" si="0"/>
        <v>#REF!</v>
      </c>
      <c r="K7" s="74" t="e">
        <f>K15+$S$34</f>
        <v>#REF!</v>
      </c>
      <c r="L7" s="74" t="e">
        <f>L15+$S$34</f>
        <v>#REF!</v>
      </c>
      <c r="M7" s="74" t="e">
        <f t="shared" ref="M7:N11" si="1">L7</f>
        <v>#REF!</v>
      </c>
      <c r="N7" s="74" t="e">
        <f t="shared" si="1"/>
        <v>#REF!</v>
      </c>
      <c r="O7" s="74" t="e">
        <f>N7</f>
        <v>#REF!</v>
      </c>
      <c r="Q7" s="82"/>
    </row>
    <row r="8" spans="1:19" x14ac:dyDescent="0.2">
      <c r="A8" s="16" t="s">
        <v>3131</v>
      </c>
      <c r="B8" s="16" t="s">
        <v>931</v>
      </c>
      <c r="C8" s="16" t="s">
        <v>1503</v>
      </c>
      <c r="D8" s="101">
        <v>2005</v>
      </c>
      <c r="E8" s="74">
        <f>'AEO14 T60'!B85</f>
        <v>24.344648361206101</v>
      </c>
      <c r="F8" s="74">
        <f>'AEO14 T60'!C85</f>
        <v>29.8</v>
      </c>
      <c r="G8" s="74">
        <f>'AEO14 T60'!D85</f>
        <v>28.091436000000002</v>
      </c>
      <c r="H8" s="74">
        <f>'AEO14 T60'!E85</f>
        <v>29.086880000000001</v>
      </c>
      <c r="I8" s="74">
        <f>'AEO14 T60'!F85</f>
        <v>30.816352999999999</v>
      </c>
      <c r="J8" s="74">
        <f>'AEO14 T60'!G85</f>
        <v>30.852898</v>
      </c>
      <c r="K8" s="74">
        <f>'AEO14 T60'!H85</f>
        <v>30.873076999999999</v>
      </c>
      <c r="L8" s="74">
        <f>'AEO14 T60'!I85</f>
        <v>30.891131999999999</v>
      </c>
      <c r="M8" s="74">
        <f t="shared" si="1"/>
        <v>30.891131999999999</v>
      </c>
      <c r="N8" s="74">
        <f t="shared" si="1"/>
        <v>30.891131999999999</v>
      </c>
      <c r="O8" s="74">
        <f>N8</f>
        <v>30.891131999999999</v>
      </c>
    </row>
    <row r="9" spans="1:19" x14ac:dyDescent="0.2">
      <c r="A9" s="16" t="s">
        <v>3131</v>
      </c>
      <c r="B9" s="16" t="s">
        <v>3168</v>
      </c>
      <c r="C9" s="16" t="s">
        <v>1525</v>
      </c>
      <c r="D9" s="101">
        <v>2005</v>
      </c>
      <c r="E9" s="74">
        <f>'AEO14 T60'!B99</f>
        <v>23.073524475097699</v>
      </c>
      <c r="F9" s="74">
        <f>'AEO14 T60'!C99</f>
        <v>28.4</v>
      </c>
      <c r="G9" s="74">
        <f>'AEO14 T60'!D99</f>
        <v>26.686928000000002</v>
      </c>
      <c r="H9" s="74">
        <f>'AEO14 T60'!E99</f>
        <v>27.674738000000001</v>
      </c>
      <c r="I9" s="74">
        <f>'AEO14 T60'!F99</f>
        <v>29.370415000000001</v>
      </c>
      <c r="J9" s="74">
        <f>'AEO14 T60'!G99</f>
        <v>29.406832000000001</v>
      </c>
      <c r="K9" s="74">
        <f>'AEO14 T60'!H99</f>
        <v>29.427052</v>
      </c>
      <c r="L9" s="74">
        <f>'AEO14 T60'!I99</f>
        <v>29.445522</v>
      </c>
      <c r="M9" s="74">
        <f t="shared" si="1"/>
        <v>29.445522</v>
      </c>
      <c r="N9" s="74">
        <f t="shared" si="1"/>
        <v>29.445522</v>
      </c>
      <c r="O9" s="74">
        <f>N9</f>
        <v>29.445522</v>
      </c>
    </row>
    <row r="10" spans="1:19" x14ac:dyDescent="0.2">
      <c r="A10" s="16" t="s">
        <v>3131</v>
      </c>
      <c r="B10" s="16" t="s">
        <v>3169</v>
      </c>
      <c r="C10" s="16" t="s">
        <v>1547</v>
      </c>
      <c r="D10" s="101">
        <v>2010</v>
      </c>
      <c r="E10" s="74">
        <v>0</v>
      </c>
      <c r="F10" s="74">
        <f>'AEO14 T60'!C169</f>
        <v>0</v>
      </c>
      <c r="G10" s="74">
        <f>'AEO14 T60'!D169</f>
        <v>0</v>
      </c>
      <c r="H10" s="74">
        <f>'AEO14 T60'!E169</f>
        <v>28.831980000000001</v>
      </c>
      <c r="I10" s="74">
        <f>'AEO14 T60'!F169</f>
        <v>28.609933999999999</v>
      </c>
      <c r="J10" s="74" t="e">
        <f>('AEO14 T60'!G169*W$21+'AEO14 T60'!G168*W$20)/(W$21+W$20)</f>
        <v>#REF!</v>
      </c>
      <c r="K10" s="74" t="e">
        <f>('AEO14 T60'!H169*X$21+'AEO14 T60'!H168*X$20)/(X$21+X$20)</f>
        <v>#REF!</v>
      </c>
      <c r="L10" s="74" t="e">
        <f>('AEO14 T60'!I169*Y$21+'AEO14 T60'!I168*Y$20)/(Y$21+Y$20)</f>
        <v>#REF!</v>
      </c>
      <c r="M10" s="74" t="e">
        <f t="shared" si="1"/>
        <v>#REF!</v>
      </c>
      <c r="N10" s="74" t="e">
        <f t="shared" si="1"/>
        <v>#REF!</v>
      </c>
      <c r="O10" s="74" t="e">
        <f>N10</f>
        <v>#REF!</v>
      </c>
    </row>
    <row r="11" spans="1:19" x14ac:dyDescent="0.2">
      <c r="A11" s="16" t="s">
        <v>3131</v>
      </c>
      <c r="B11" s="16" t="s">
        <v>816</v>
      </c>
      <c r="C11" s="16" t="s">
        <v>1481</v>
      </c>
      <c r="D11" s="101">
        <v>2005</v>
      </c>
      <c r="E11" s="74">
        <f>'AEO14 T60'!B29</f>
        <v>18.814550399780298</v>
      </c>
      <c r="F11" s="74" t="e">
        <f>('AEO14 T60'!C28*S$20+'AEO14 T60'!C29*S$21)/(S$20+S$21)</f>
        <v>#REF!</v>
      </c>
      <c r="G11" s="74" t="e">
        <f>('AEO14 T60'!D28*T$20+'AEO14 T60'!D29*T$21)/(T$20+T$21)</f>
        <v>#REF!</v>
      </c>
      <c r="H11" s="74" t="e">
        <f>('AEO14 T60'!E28*U$20+'AEO14 T60'!E29*U$21)/(U$20+U$21)</f>
        <v>#REF!</v>
      </c>
      <c r="I11" s="74" t="e">
        <f>('AEO14 T60'!F28*V$20+'AEO14 T60'!F29*V$21)/(V$20+V$21)</f>
        <v>#REF!</v>
      </c>
      <c r="J11" s="74" t="e">
        <f>('AEO14 T60'!G28*W$20+'AEO14 T60'!G29*W$21)/(W$20+W$21)</f>
        <v>#REF!</v>
      </c>
      <c r="K11" s="74" t="e">
        <f>('AEO14 T60'!H28*X$20+'AEO14 T60'!H29*X$21)/(X$20+X$21)</f>
        <v>#REF!</v>
      </c>
      <c r="L11" s="74" t="e">
        <f>('AEO14 T60'!I28*Y$20+'AEO14 T60'!I29*Y$21)/(Y$20+Y$21)</f>
        <v>#REF!</v>
      </c>
      <c r="M11" s="74" t="e">
        <f t="shared" si="1"/>
        <v>#REF!</v>
      </c>
      <c r="N11" s="74" t="e">
        <f t="shared" si="1"/>
        <v>#REF!</v>
      </c>
      <c r="O11" s="74" t="e">
        <f>N11</f>
        <v>#REF!</v>
      </c>
    </row>
    <row r="12" spans="1:19" x14ac:dyDescent="0.2">
      <c r="A12" s="16" t="s">
        <v>3131</v>
      </c>
      <c r="B12" s="16" t="s">
        <v>3170</v>
      </c>
      <c r="C12" s="16" t="s">
        <v>1378</v>
      </c>
      <c r="D12" s="101">
        <v>1995</v>
      </c>
      <c r="E12" s="74">
        <v>0</v>
      </c>
      <c r="F12" s="74">
        <v>0</v>
      </c>
      <c r="G12" s="74">
        <v>0</v>
      </c>
      <c r="H12" s="74">
        <v>0</v>
      </c>
      <c r="I12" s="74">
        <v>0</v>
      </c>
      <c r="J12" s="74">
        <v>0</v>
      </c>
      <c r="K12" s="74">
        <v>0</v>
      </c>
      <c r="L12" s="74">
        <v>0</v>
      </c>
      <c r="M12" s="74">
        <v>0</v>
      </c>
      <c r="N12" s="74">
        <v>0</v>
      </c>
      <c r="O12" s="74">
        <v>0</v>
      </c>
    </row>
    <row r="13" spans="1:19" x14ac:dyDescent="0.2">
      <c r="A13" s="16" t="s">
        <v>3131</v>
      </c>
      <c r="B13" s="16" t="s">
        <v>3171</v>
      </c>
      <c r="C13" s="16" t="s">
        <v>1564</v>
      </c>
      <c r="D13" s="101">
        <v>2005</v>
      </c>
      <c r="E13" s="74" t="e">
        <f>('AEO14 T60'!B70*$R$20+'AEO14 T60'!B71*$R$21)/($R$20+$R$21)</f>
        <v>#REF!</v>
      </c>
      <c r="F13" s="74">
        <f>'AEO14 T60'!C71</f>
        <v>22.5</v>
      </c>
      <c r="G13" s="74" t="e">
        <f>('AEO14 T60'!D70*T$20+'AEO14 T60'!D71*T$21)/(T$20+T$21)</f>
        <v>#REF!</v>
      </c>
      <c r="H13" s="74" t="e">
        <f>('AEO14 T60'!E70*U$20+'AEO14 T60'!E71*U$21)/(U$20+U$21)</f>
        <v>#REF!</v>
      </c>
      <c r="I13" s="74" t="e">
        <f>('AEO14 T60'!F70*V$20+'AEO14 T60'!F71*V$21)/(V$20+V$21)</f>
        <v>#REF!</v>
      </c>
      <c r="J13" s="74" t="e">
        <f>('AEO14 T60'!G70*W$20+'AEO14 T60'!G71*W$21)/(W$20+W$21)</f>
        <v>#REF!</v>
      </c>
      <c r="K13" s="74" t="e">
        <f>('AEO14 T60'!H70*X$20+'AEO14 T60'!H71*X$21)/(X$20+X$21)</f>
        <v>#REF!</v>
      </c>
      <c r="L13" s="74" t="e">
        <f>('AEO14 T60'!I70*Y$20+'AEO14 T60'!I71*Y$21)/(Y$20+Y$21)</f>
        <v>#REF!</v>
      </c>
      <c r="M13" s="74" t="e">
        <f t="shared" ref="M13:N23" si="2">L13</f>
        <v>#REF!</v>
      </c>
      <c r="N13" s="74" t="e">
        <f t="shared" si="2"/>
        <v>#REF!</v>
      </c>
      <c r="O13" s="74" t="e">
        <f t="shared" ref="O13:O23" si="3">N13</f>
        <v>#REF!</v>
      </c>
      <c r="Q13" s="82" t="s">
        <v>1048</v>
      </c>
    </row>
    <row r="14" spans="1:19" x14ac:dyDescent="0.2">
      <c r="A14" s="16" t="s">
        <v>3131</v>
      </c>
      <c r="B14" s="16" t="s">
        <v>3172</v>
      </c>
      <c r="C14" s="16" t="s">
        <v>1584</v>
      </c>
      <c r="D14" s="101">
        <v>2005</v>
      </c>
      <c r="E14" s="74">
        <f>'AEO14 T60'!B210</f>
        <v>81.148628234863295</v>
      </c>
      <c r="F14" s="74">
        <f>'AEO14 T60'!C210</f>
        <v>74.599999999999994</v>
      </c>
      <c r="G14" s="74">
        <f>'AEO14 T60'!D210</f>
        <v>67.822829999999996</v>
      </c>
      <c r="H14" s="74" t="e">
        <f>('AEO14 T60'!E210*U$20+'AEO14 T60'!E211*U$21)/(U$20+U$21)</f>
        <v>#REF!</v>
      </c>
      <c r="I14" s="74" t="e">
        <f>('AEO14 T60'!F210*V$20+'AEO14 T60'!F211*V$21)/(V$20+V$21)</f>
        <v>#REF!</v>
      </c>
      <c r="J14" s="74" t="e">
        <f>('AEO14 T60'!G210*W$20+'AEO14 T60'!G211*W$21)/(W$20+W$21)</f>
        <v>#REF!</v>
      </c>
      <c r="K14" s="74" t="e">
        <f>('AEO14 T60'!H210*X$20+'AEO14 T60'!H211*X$21)/(X$20+X$21)</f>
        <v>#REF!</v>
      </c>
      <c r="L14" s="74" t="e">
        <f>('AEO14 T60'!I210*Y$20+'AEO14 T60'!I211*Y$21)/(Y$20+Y$21)</f>
        <v>#REF!</v>
      </c>
      <c r="M14" s="74" t="e">
        <f t="shared" si="2"/>
        <v>#REF!</v>
      </c>
      <c r="N14" s="74" t="e">
        <f t="shared" si="2"/>
        <v>#REF!</v>
      </c>
      <c r="O14" s="74" t="e">
        <f t="shared" si="3"/>
        <v>#REF!</v>
      </c>
      <c r="P14" s="74"/>
      <c r="Q14" s="16" t="s">
        <v>3173</v>
      </c>
      <c r="R14" s="113">
        <f>(1600287*10^6)/(133621*10^3)</f>
        <v>11976.313603400664</v>
      </c>
      <c r="S14" s="16" t="s">
        <v>3174</v>
      </c>
    </row>
    <row r="15" spans="1:19" x14ac:dyDescent="0.2">
      <c r="A15" s="16" t="s">
        <v>3131</v>
      </c>
      <c r="B15" s="16" t="s">
        <v>3175</v>
      </c>
      <c r="C15" s="16" t="s">
        <v>1459</v>
      </c>
      <c r="D15" s="101">
        <v>2005</v>
      </c>
      <c r="E15" s="74" t="e">
        <f>('AEO14 T60'!B14*R$20+'AEO14 T60'!B15*R$21)/(R$20+R$21)</f>
        <v>#REF!</v>
      </c>
      <c r="F15" s="74" t="e">
        <f>('AEO14 T60'!C14*S$20+'AEO14 T60'!C15*S$21)/(S$20+S$21)</f>
        <v>#REF!</v>
      </c>
      <c r="G15" s="74" t="e">
        <f>('AEO14 T60'!D14*T$20+'AEO14 T60'!D15*T$21)/(T$20+T$21)</f>
        <v>#REF!</v>
      </c>
      <c r="H15" s="74" t="e">
        <f>('AEO14 T60'!E14*U$20+'AEO14 T60'!E15*U$21)/(U$20+U$21)</f>
        <v>#REF!</v>
      </c>
      <c r="I15" s="74" t="e">
        <f>('AEO14 T60'!F14*V$20+'AEO14 T60'!F15*V$21)/(V$20+V$21)</f>
        <v>#REF!</v>
      </c>
      <c r="J15" s="74" t="e">
        <f>('AEO14 T60'!G14*W$20+'AEO14 T60'!G15*W$21)/(W$20+W$21)</f>
        <v>#REF!</v>
      </c>
      <c r="K15" s="74" t="e">
        <f>('AEO14 T60'!H14*X$20+'AEO14 T60'!H15*X$21)/(X$20+X$21)</f>
        <v>#REF!</v>
      </c>
      <c r="L15" s="74" t="e">
        <f>('AEO14 T60'!I14*Y$20+'AEO14 T60'!I15*Y$21)/(Y$20+Y$21)</f>
        <v>#REF!</v>
      </c>
      <c r="M15" s="74" t="e">
        <f t="shared" si="2"/>
        <v>#REF!</v>
      </c>
      <c r="N15" s="74" t="e">
        <f t="shared" si="2"/>
        <v>#REF!</v>
      </c>
      <c r="O15" s="74" t="e">
        <f t="shared" si="3"/>
        <v>#REF!</v>
      </c>
      <c r="P15" s="74"/>
      <c r="R15" s="113"/>
    </row>
    <row r="16" spans="1:19" x14ac:dyDescent="0.2">
      <c r="A16" s="16" t="s">
        <v>3131</v>
      </c>
      <c r="B16" s="16" t="s">
        <v>1081</v>
      </c>
      <c r="C16" s="16" t="s">
        <v>1604</v>
      </c>
      <c r="D16" s="101">
        <v>2005</v>
      </c>
      <c r="E16" s="74">
        <f>'AEO14 T60'!B183</f>
        <v>21.173831939697301</v>
      </c>
      <c r="F16" s="74">
        <f>'AEO14 T60'!C183</f>
        <v>29.4</v>
      </c>
      <c r="G16" s="74" t="e">
        <f>('AEO14 T60'!D182*T$20+'AEO14 T60'!D183*T$21)/(T$20+T$21)</f>
        <v>#REF!</v>
      </c>
      <c r="H16" s="74" t="e">
        <f>('AEO14 T60'!E182*U$20+'AEO14 T60'!E183*U$21)/(U$20+U$21)</f>
        <v>#REF!</v>
      </c>
      <c r="I16" s="74" t="e">
        <f>('AEO14 T60'!F182*V$20+'AEO14 T60'!F183*V$21)/(V$20+V$21)</f>
        <v>#REF!</v>
      </c>
      <c r="J16" s="74" t="e">
        <f>('AEO14 T60'!G182*W$20+'AEO14 T60'!G183*W$21)/(W$20+W$21)</f>
        <v>#REF!</v>
      </c>
      <c r="K16" s="74" t="e">
        <f>('AEO14 T60'!H182*X$20+'AEO14 T60'!H183*X$21)/(X$20+X$21)</f>
        <v>#REF!</v>
      </c>
      <c r="L16" s="74" t="e">
        <f>('AEO14 T60'!I182*Y$20+'AEO14 T60'!I183*Y$21)/(Y$20+Y$21)</f>
        <v>#REF!</v>
      </c>
      <c r="M16" s="74" t="e">
        <f t="shared" si="2"/>
        <v>#REF!</v>
      </c>
      <c r="N16" s="74" t="e">
        <f t="shared" si="2"/>
        <v>#REF!</v>
      </c>
      <c r="O16" s="74" t="e">
        <f t="shared" si="3"/>
        <v>#REF!</v>
      </c>
      <c r="P16" s="74"/>
      <c r="Q16" s="16" t="s">
        <v>3176</v>
      </c>
      <c r="R16" s="113">
        <f>(923059*10^6)/(79085*10^3)</f>
        <v>11671.732945564898</v>
      </c>
      <c r="S16" s="16" t="s">
        <v>3177</v>
      </c>
    </row>
    <row r="17" spans="1:29" x14ac:dyDescent="0.2">
      <c r="A17" s="16" t="s">
        <v>3131</v>
      </c>
      <c r="B17" s="16" t="s">
        <v>3178</v>
      </c>
      <c r="C17" s="16" t="s">
        <v>1624</v>
      </c>
      <c r="D17" s="101">
        <v>2005</v>
      </c>
      <c r="E17" s="74">
        <f>'AEO14 T60'!B127</f>
        <v>22.502365112304702</v>
      </c>
      <c r="F17" s="74">
        <f>'AEO14 T60'!C127</f>
        <v>27.8</v>
      </c>
      <c r="G17" s="74">
        <f>'AEO14 T60'!D127</f>
        <v>26.048479</v>
      </c>
      <c r="H17" s="74">
        <f>'AEO14 T60'!E127</f>
        <v>27.034738999999998</v>
      </c>
      <c r="I17" s="74">
        <f>'AEO14 T60'!F127</f>
        <v>28.728225999999999</v>
      </c>
      <c r="J17" s="74">
        <f>'AEO14 T60'!G127</f>
        <v>28.763667999999999</v>
      </c>
      <c r="K17" s="74">
        <f>'AEO14 T60'!H127</f>
        <v>28.782444000000002</v>
      </c>
      <c r="L17" s="74">
        <f>'AEO14 T60'!I127</f>
        <v>28.799164000000001</v>
      </c>
      <c r="M17" s="74">
        <f t="shared" si="2"/>
        <v>28.799164000000001</v>
      </c>
      <c r="N17" s="74">
        <f t="shared" si="2"/>
        <v>28.799164000000001</v>
      </c>
      <c r="O17" s="74">
        <f t="shared" si="3"/>
        <v>28.799164000000001</v>
      </c>
      <c r="P17" s="74"/>
      <c r="R17" s="113"/>
    </row>
    <row r="18" spans="1:29" x14ac:dyDescent="0.2">
      <c r="A18" s="16" t="s">
        <v>3131</v>
      </c>
      <c r="B18" s="16" t="s">
        <v>3179</v>
      </c>
      <c r="C18" s="16" t="s">
        <v>1645</v>
      </c>
      <c r="D18" s="101">
        <v>2010</v>
      </c>
      <c r="E18" s="74">
        <v>0</v>
      </c>
      <c r="F18" s="74" t="e">
        <f t="shared" ref="F18:L18" si="4">F15+$S$40</f>
        <v>#REF!</v>
      </c>
      <c r="G18" s="74" t="e">
        <f t="shared" si="4"/>
        <v>#REF!</v>
      </c>
      <c r="H18" s="74" t="e">
        <f t="shared" si="4"/>
        <v>#REF!</v>
      </c>
      <c r="I18" s="74" t="e">
        <f t="shared" si="4"/>
        <v>#REF!</v>
      </c>
      <c r="J18" s="74" t="e">
        <f t="shared" si="4"/>
        <v>#REF!</v>
      </c>
      <c r="K18" s="74" t="e">
        <f t="shared" si="4"/>
        <v>#REF!</v>
      </c>
      <c r="L18" s="74" t="e">
        <f t="shared" si="4"/>
        <v>#REF!</v>
      </c>
      <c r="M18" s="74" t="e">
        <f t="shared" si="2"/>
        <v>#REF!</v>
      </c>
      <c r="N18" s="74" t="e">
        <f t="shared" si="2"/>
        <v>#REF!</v>
      </c>
      <c r="O18" s="74" t="e">
        <f t="shared" si="3"/>
        <v>#REF!</v>
      </c>
      <c r="P18" s="74"/>
      <c r="Q18" s="82" t="s">
        <v>3180</v>
      </c>
      <c r="R18" s="117">
        <v>2005</v>
      </c>
      <c r="S18" s="117">
        <v>2010</v>
      </c>
      <c r="T18" s="117">
        <v>2015</v>
      </c>
      <c r="U18" s="117">
        <v>2020</v>
      </c>
      <c r="V18" s="117">
        <v>2025</v>
      </c>
      <c r="W18" s="117">
        <v>2030</v>
      </c>
      <c r="X18" s="117">
        <v>2035</v>
      </c>
      <c r="Y18" s="117">
        <v>2040</v>
      </c>
      <c r="Z18" s="113"/>
      <c r="AA18" s="113"/>
      <c r="AB18" s="113"/>
    </row>
    <row r="19" spans="1:29" x14ac:dyDescent="0.2">
      <c r="A19" s="16" t="s">
        <v>3142</v>
      </c>
      <c r="B19" s="16" t="s">
        <v>3166</v>
      </c>
      <c r="C19" s="16" t="s">
        <v>3181</v>
      </c>
      <c r="D19" s="101">
        <v>2005</v>
      </c>
      <c r="E19" s="74" t="e">
        <f t="shared" ref="E19:J19" si="5">E35+$S$34</f>
        <v>#REF!</v>
      </c>
      <c r="F19" s="74" t="e">
        <f t="shared" si="5"/>
        <v>#REF!</v>
      </c>
      <c r="G19" s="74" t="e">
        <f t="shared" si="5"/>
        <v>#REF!</v>
      </c>
      <c r="H19" s="74" t="e">
        <f t="shared" si="5"/>
        <v>#REF!</v>
      </c>
      <c r="I19" s="74" t="e">
        <f t="shared" si="5"/>
        <v>#REF!</v>
      </c>
      <c r="J19" s="74" t="e">
        <f t="shared" si="5"/>
        <v>#REF!</v>
      </c>
      <c r="K19" s="74" t="e">
        <f>K35+$S$34</f>
        <v>#REF!</v>
      </c>
      <c r="L19" s="74" t="e">
        <f>L35+$S$34</f>
        <v>#REF!</v>
      </c>
      <c r="M19" s="74" t="e">
        <f t="shared" si="2"/>
        <v>#REF!</v>
      </c>
      <c r="N19" s="74" t="e">
        <f t="shared" si="2"/>
        <v>#REF!</v>
      </c>
      <c r="O19" s="74" t="e">
        <f t="shared" si="3"/>
        <v>#REF!</v>
      </c>
      <c r="P19" s="104">
        <v>19</v>
      </c>
      <c r="Q19" s="16" t="s">
        <v>3182</v>
      </c>
      <c r="R19" s="114" t="e">
        <f>#REF!</f>
        <v>#REF!</v>
      </c>
      <c r="S19" s="114" t="e">
        <f>#REF!</f>
        <v>#REF!</v>
      </c>
      <c r="T19" s="114" t="e">
        <f>#REF!</f>
        <v>#REF!</v>
      </c>
      <c r="U19" s="114" t="e">
        <f>#REF!</f>
        <v>#REF!</v>
      </c>
      <c r="V19" s="114" t="e">
        <f>#REF!</f>
        <v>#REF!</v>
      </c>
      <c r="W19" s="114" t="e">
        <f>#REF!</f>
        <v>#REF!</v>
      </c>
      <c r="X19" s="114" t="e">
        <f>#REF!</f>
        <v>#REF!</v>
      </c>
      <c r="Y19" s="114" t="e">
        <f>#REF!</f>
        <v>#REF!</v>
      </c>
    </row>
    <row r="20" spans="1:29" x14ac:dyDescent="0.2">
      <c r="A20" s="16" t="s">
        <v>3142</v>
      </c>
      <c r="B20" s="16" t="s">
        <v>931</v>
      </c>
      <c r="C20" s="16" t="s">
        <v>1686</v>
      </c>
      <c r="D20" s="101">
        <v>2005</v>
      </c>
      <c r="E20" s="74">
        <f>'AEO14 T60'!B87</f>
        <v>37.1399116516113</v>
      </c>
      <c r="F20" s="74">
        <f>'AEO14 T60'!C87</f>
        <v>36.6</v>
      </c>
      <c r="G20" s="74">
        <f>'AEO14 T60'!D87</f>
        <v>38.504852</v>
      </c>
      <c r="H20" s="74">
        <f>'AEO14 T60'!E87</f>
        <v>39.807017999999999</v>
      </c>
      <c r="I20" s="74">
        <f>'AEO14 T60'!F87</f>
        <v>41.176594000000001</v>
      </c>
      <c r="J20" s="74">
        <f>'AEO14 T60'!G87</f>
        <v>41.225853000000001</v>
      </c>
      <c r="K20" s="74">
        <f>'AEO14 T60'!H87</f>
        <v>41.237285999999997</v>
      </c>
      <c r="L20" s="74">
        <f>'AEO14 T60'!I87</f>
        <v>41.248493000000003</v>
      </c>
      <c r="M20" s="74">
        <f t="shared" si="2"/>
        <v>41.248493000000003</v>
      </c>
      <c r="N20" s="74">
        <f t="shared" si="2"/>
        <v>41.248493000000003</v>
      </c>
      <c r="O20" s="74">
        <f t="shared" si="3"/>
        <v>41.248493000000003</v>
      </c>
      <c r="P20" s="104">
        <v>20</v>
      </c>
      <c r="Q20" s="16" t="s">
        <v>3183</v>
      </c>
      <c r="R20" s="114" t="e">
        <f>#REF!</f>
        <v>#REF!</v>
      </c>
      <c r="S20" s="114" t="e">
        <f>#REF!</f>
        <v>#REF!</v>
      </c>
      <c r="T20" s="114" t="e">
        <f>#REF!</f>
        <v>#REF!</v>
      </c>
      <c r="U20" s="114" t="e">
        <f>#REF!</f>
        <v>#REF!</v>
      </c>
      <c r="V20" s="114" t="e">
        <f>#REF!</f>
        <v>#REF!</v>
      </c>
      <c r="W20" s="114" t="e">
        <f>#REF!</f>
        <v>#REF!</v>
      </c>
      <c r="X20" s="114" t="e">
        <f>#REF!</f>
        <v>#REF!</v>
      </c>
      <c r="Y20" s="114" t="e">
        <f>#REF!</f>
        <v>#REF!</v>
      </c>
    </row>
    <row r="21" spans="1:29" x14ac:dyDescent="0.2">
      <c r="A21" s="16" t="s">
        <v>3142</v>
      </c>
      <c r="B21" s="16" t="s">
        <v>3168</v>
      </c>
      <c r="C21" s="16" t="s">
        <v>1708</v>
      </c>
      <c r="D21" s="101">
        <v>2005</v>
      </c>
      <c r="E21" s="74">
        <f>'AEO14 T60'!B101</f>
        <v>36.075626373291001</v>
      </c>
      <c r="F21" s="74">
        <f>'AEO14 T60'!C101</f>
        <v>35.299999999999997</v>
      </c>
      <c r="G21" s="74">
        <f>'AEO14 T60'!D101</f>
        <v>37.106135999999999</v>
      </c>
      <c r="H21" s="74">
        <f>'AEO14 T60'!E101</f>
        <v>38.418495</v>
      </c>
      <c r="I21" s="74">
        <f>'AEO14 T60'!F101</f>
        <v>39.783099999999997</v>
      </c>
      <c r="J21" s="74">
        <f>'AEO14 T60'!G101</f>
        <v>39.833095999999998</v>
      </c>
      <c r="K21" s="74">
        <f>'AEO14 T60'!H101</f>
        <v>39.844082</v>
      </c>
      <c r="L21" s="74">
        <f>'AEO14 T60'!I101</f>
        <v>39.854877000000002</v>
      </c>
      <c r="M21" s="74">
        <f t="shared" si="2"/>
        <v>39.854877000000002</v>
      </c>
      <c r="N21" s="74">
        <f t="shared" si="2"/>
        <v>39.854877000000002</v>
      </c>
      <c r="O21" s="74">
        <f t="shared" si="3"/>
        <v>39.854877000000002</v>
      </c>
      <c r="P21" s="104">
        <v>21</v>
      </c>
      <c r="Q21" s="16" t="s">
        <v>923</v>
      </c>
      <c r="R21" s="114" t="e">
        <f>#REF!</f>
        <v>#REF!</v>
      </c>
      <c r="S21" s="114" t="e">
        <f>#REF!</f>
        <v>#REF!</v>
      </c>
      <c r="T21" s="114" t="e">
        <f>#REF!</f>
        <v>#REF!</v>
      </c>
      <c r="U21" s="114" t="e">
        <f>#REF!</f>
        <v>#REF!</v>
      </c>
      <c r="V21" s="114" t="e">
        <f>#REF!</f>
        <v>#REF!</v>
      </c>
      <c r="W21" s="114" t="e">
        <f>#REF!</f>
        <v>#REF!</v>
      </c>
      <c r="X21" s="114" t="e">
        <f>#REF!</f>
        <v>#REF!</v>
      </c>
      <c r="Y21" s="114" t="e">
        <f>#REF!</f>
        <v>#REF!</v>
      </c>
    </row>
    <row r="22" spans="1:29" x14ac:dyDescent="0.2">
      <c r="A22" s="16" t="s">
        <v>3142</v>
      </c>
      <c r="B22" s="16" t="s">
        <v>3169</v>
      </c>
      <c r="C22" s="16" t="s">
        <v>1730</v>
      </c>
      <c r="D22" s="101">
        <v>2015</v>
      </c>
      <c r="E22" s="74">
        <v>0</v>
      </c>
      <c r="F22" s="74">
        <v>0</v>
      </c>
      <c r="G22" s="74">
        <f>'AEO14 T60'!D170</f>
        <v>0</v>
      </c>
      <c r="H22" s="74" t="e">
        <f>I22</f>
        <v>#REF!</v>
      </c>
      <c r="I22" s="74" t="e">
        <f>('AEO14 T60'!F170*V$23+'AEO14 T60'!F171*V$24)/(V$23+V$24)</f>
        <v>#REF!</v>
      </c>
      <c r="J22" s="74" t="e">
        <f>('AEO14 T60'!G170*W$23+'AEO14 T60'!G171*W$24)/(W$23+W$24)</f>
        <v>#REF!</v>
      </c>
      <c r="K22" s="74" t="e">
        <f>('AEO14 T60'!H170*X$23+'AEO14 T60'!H171*X$24)/(X$23+X$24)</f>
        <v>#REF!</v>
      </c>
      <c r="L22" s="74" t="e">
        <f>('AEO14 T60'!I170*Y$23+'AEO14 T60'!I171*Y$24)/(Y$23+Y$24)</f>
        <v>#REF!</v>
      </c>
      <c r="M22" s="74" t="e">
        <f t="shared" si="2"/>
        <v>#REF!</v>
      </c>
      <c r="N22" s="74" t="e">
        <f t="shared" si="2"/>
        <v>#REF!</v>
      </c>
      <c r="O22" s="74" t="e">
        <f t="shared" si="3"/>
        <v>#REF!</v>
      </c>
      <c r="P22" s="104">
        <v>22</v>
      </c>
      <c r="Q22" s="16" t="s">
        <v>3184</v>
      </c>
      <c r="R22" s="114" t="e">
        <f>#REF!</f>
        <v>#REF!</v>
      </c>
      <c r="S22" s="114" t="e">
        <f>#REF!</f>
        <v>#REF!</v>
      </c>
      <c r="T22" s="114" t="e">
        <f>#REF!</f>
        <v>#REF!</v>
      </c>
      <c r="U22" s="114" t="e">
        <f>#REF!</f>
        <v>#REF!</v>
      </c>
      <c r="V22" s="114" t="e">
        <f>#REF!</f>
        <v>#REF!</v>
      </c>
      <c r="W22" s="114" t="e">
        <f>#REF!</f>
        <v>#REF!</v>
      </c>
      <c r="X22" s="114" t="e">
        <f>#REF!</f>
        <v>#REF!</v>
      </c>
      <c r="Y22" s="114" t="e">
        <f>#REF!</f>
        <v>#REF!</v>
      </c>
    </row>
    <row r="23" spans="1:29" x14ac:dyDescent="0.2">
      <c r="A23" s="16" t="s">
        <v>3142</v>
      </c>
      <c r="B23" s="16" t="s">
        <v>816</v>
      </c>
      <c r="C23" s="16" t="s">
        <v>1745</v>
      </c>
      <c r="D23" s="101">
        <v>2005</v>
      </c>
      <c r="E23" s="74">
        <f>'AEO14 T60'!B30</f>
        <v>25.995275497436499</v>
      </c>
      <c r="F23" s="74" t="e">
        <f>('AEO14 T60'!C30*S$23+'AEO14 T60'!C31*S$24)/(S$23+S$24)</f>
        <v>#REF!</v>
      </c>
      <c r="G23" s="74" t="e">
        <f>('AEO14 T60'!D30*T$23+'AEO14 T60'!D31*T$24)/(T$23+T$24)</f>
        <v>#REF!</v>
      </c>
      <c r="H23" s="74" t="e">
        <f>('AEO14 T60'!E30*U$23+'AEO14 T60'!E31*U$24)/(U$23+U$24)</f>
        <v>#REF!</v>
      </c>
      <c r="I23" s="74" t="e">
        <f>('AEO14 T60'!F30*V$23+'AEO14 T60'!F31*V$24)/(V$23+V$24)</f>
        <v>#REF!</v>
      </c>
      <c r="J23" s="74" t="e">
        <f>('AEO14 T60'!G30*W$23+'AEO14 T60'!G31*W$24)/(W$23+W$24)</f>
        <v>#REF!</v>
      </c>
      <c r="K23" s="74" t="e">
        <f>('AEO14 T60'!H30*X$23+'AEO14 T60'!H31*X$24)/(X$23+X$24)</f>
        <v>#REF!</v>
      </c>
      <c r="L23" s="74" t="e">
        <f>('AEO14 T60'!I30*Y$23+'AEO14 T60'!I31*Y$24)/(Y$23+Y$24)</f>
        <v>#REF!</v>
      </c>
      <c r="M23" s="74" t="e">
        <f t="shared" si="2"/>
        <v>#REF!</v>
      </c>
      <c r="N23" s="74" t="e">
        <f t="shared" si="2"/>
        <v>#REF!</v>
      </c>
      <c r="O23" s="74" t="e">
        <f t="shared" si="3"/>
        <v>#REF!</v>
      </c>
      <c r="P23" s="104">
        <v>23</v>
      </c>
      <c r="Q23" s="16" t="s">
        <v>3185</v>
      </c>
      <c r="R23" s="114" t="e">
        <f>#REF!</f>
        <v>#REF!</v>
      </c>
      <c r="S23" s="114" t="e">
        <f>#REF!</f>
        <v>#REF!</v>
      </c>
      <c r="T23" s="114" t="e">
        <f>#REF!</f>
        <v>#REF!</v>
      </c>
      <c r="U23" s="114" t="e">
        <f>#REF!</f>
        <v>#REF!</v>
      </c>
      <c r="V23" s="114" t="e">
        <f>#REF!</f>
        <v>#REF!</v>
      </c>
      <c r="W23" s="114" t="e">
        <f>#REF!</f>
        <v>#REF!</v>
      </c>
      <c r="X23" s="114" t="e">
        <f>#REF!</f>
        <v>#REF!</v>
      </c>
      <c r="Y23" s="114" t="e">
        <f>#REF!</f>
        <v>#REF!</v>
      </c>
    </row>
    <row r="24" spans="1:29" x14ac:dyDescent="0.2">
      <c r="A24" s="16" t="s">
        <v>3142</v>
      </c>
      <c r="B24" s="16" t="s">
        <v>3186</v>
      </c>
      <c r="C24" s="105" t="s">
        <v>1403</v>
      </c>
      <c r="D24" s="101">
        <v>1995</v>
      </c>
      <c r="E24" s="74">
        <v>0</v>
      </c>
      <c r="F24" s="74">
        <v>0</v>
      </c>
      <c r="G24" s="74">
        <v>0</v>
      </c>
      <c r="H24" s="74">
        <v>0</v>
      </c>
      <c r="I24" s="74">
        <v>0</v>
      </c>
      <c r="J24" s="74">
        <v>0</v>
      </c>
      <c r="K24" s="74">
        <v>0</v>
      </c>
      <c r="L24" s="74">
        <v>0</v>
      </c>
      <c r="M24" s="74">
        <v>0</v>
      </c>
      <c r="N24" s="74">
        <v>0</v>
      </c>
      <c r="O24" s="74">
        <v>0</v>
      </c>
      <c r="P24" s="104">
        <v>24</v>
      </c>
      <c r="Q24" s="16" t="s">
        <v>3187</v>
      </c>
      <c r="R24" s="114" t="e">
        <f>#REF!</f>
        <v>#REF!</v>
      </c>
      <c r="S24" s="114" t="e">
        <f>#REF!</f>
        <v>#REF!</v>
      </c>
      <c r="T24" s="114" t="e">
        <f>#REF!</f>
        <v>#REF!</v>
      </c>
      <c r="U24" s="114" t="e">
        <f>#REF!</f>
        <v>#REF!</v>
      </c>
      <c r="V24" s="114" t="e">
        <f>#REF!</f>
        <v>#REF!</v>
      </c>
      <c r="W24" s="114" t="e">
        <f>#REF!</f>
        <v>#REF!</v>
      </c>
      <c r="X24" s="114" t="e">
        <f>#REF!</f>
        <v>#REF!</v>
      </c>
      <c r="Y24" s="114" t="e">
        <f>#REF!</f>
        <v>#REF!</v>
      </c>
    </row>
    <row r="25" spans="1:29" x14ac:dyDescent="0.2">
      <c r="A25" s="16" t="s">
        <v>3142</v>
      </c>
      <c r="B25" s="16" t="s">
        <v>3188</v>
      </c>
      <c r="C25" s="16" t="s">
        <v>1380</v>
      </c>
      <c r="D25" s="101">
        <v>1995</v>
      </c>
      <c r="E25" s="74">
        <v>0</v>
      </c>
      <c r="F25" s="74">
        <v>0</v>
      </c>
      <c r="G25" s="74">
        <v>0</v>
      </c>
      <c r="H25" s="74">
        <v>0</v>
      </c>
      <c r="I25" s="74">
        <v>0</v>
      </c>
      <c r="J25" s="74">
        <v>0</v>
      </c>
      <c r="K25" s="74">
        <v>0</v>
      </c>
      <c r="L25" s="74">
        <v>0</v>
      </c>
      <c r="M25" s="74">
        <v>0</v>
      </c>
      <c r="N25" s="74">
        <v>0</v>
      </c>
      <c r="O25" s="74">
        <v>0</v>
      </c>
      <c r="P25" s="104">
        <v>25</v>
      </c>
      <c r="Q25" s="16" t="s">
        <v>3189</v>
      </c>
      <c r="R25" s="114" t="e">
        <f>#REF!</f>
        <v>#REF!</v>
      </c>
      <c r="S25" s="114" t="e">
        <f>#REF!</f>
        <v>#REF!</v>
      </c>
      <c r="T25" s="114" t="e">
        <f>#REF!</f>
        <v>#REF!</v>
      </c>
      <c r="U25" s="114" t="e">
        <f>#REF!</f>
        <v>#REF!</v>
      </c>
      <c r="V25" s="114" t="e">
        <f>#REF!</f>
        <v>#REF!</v>
      </c>
      <c r="W25" s="114" t="e">
        <f>#REF!</f>
        <v>#REF!</v>
      </c>
      <c r="X25" s="114" t="e">
        <f>#REF!</f>
        <v>#REF!</v>
      </c>
      <c r="Y25" s="114" t="e">
        <f>#REF!</f>
        <v>#REF!</v>
      </c>
    </row>
    <row r="26" spans="1:29" x14ac:dyDescent="0.2">
      <c r="A26" s="16" t="s">
        <v>3142</v>
      </c>
      <c r="B26" s="16" t="s">
        <v>3190</v>
      </c>
      <c r="C26" s="105" t="s">
        <v>1411</v>
      </c>
      <c r="D26" s="101">
        <v>1995</v>
      </c>
      <c r="E26" s="74">
        <v>0</v>
      </c>
      <c r="F26" s="74">
        <v>0</v>
      </c>
      <c r="G26" s="74">
        <v>0</v>
      </c>
      <c r="H26" s="74">
        <v>0</v>
      </c>
      <c r="I26" s="74">
        <v>0</v>
      </c>
      <c r="J26" s="74">
        <v>0</v>
      </c>
      <c r="K26" s="74">
        <v>0</v>
      </c>
      <c r="L26" s="74">
        <v>0</v>
      </c>
      <c r="M26" s="74">
        <v>0</v>
      </c>
      <c r="N26" s="74">
        <v>0</v>
      </c>
      <c r="O26" s="74">
        <v>0</v>
      </c>
      <c r="P26" s="104">
        <v>26</v>
      </c>
      <c r="Q26" s="16" t="s">
        <v>3191</v>
      </c>
      <c r="R26" s="114" t="e">
        <f>#REF!</f>
        <v>#REF!</v>
      </c>
      <c r="S26" s="114" t="e">
        <f>#REF!</f>
        <v>#REF!</v>
      </c>
      <c r="T26" s="114" t="e">
        <f>#REF!</f>
        <v>#REF!</v>
      </c>
      <c r="U26" s="114" t="e">
        <f>#REF!</f>
        <v>#REF!</v>
      </c>
      <c r="V26" s="114" t="e">
        <f>#REF!</f>
        <v>#REF!</v>
      </c>
      <c r="W26" s="114" t="e">
        <f>#REF!</f>
        <v>#REF!</v>
      </c>
      <c r="X26" s="114" t="e">
        <f>#REF!</f>
        <v>#REF!</v>
      </c>
      <c r="Y26" s="114" t="e">
        <f>#REF!</f>
        <v>#REF!</v>
      </c>
      <c r="AA26" s="106"/>
      <c r="AB26" s="107"/>
      <c r="AC26" s="82"/>
    </row>
    <row r="27" spans="1:29" x14ac:dyDescent="0.2">
      <c r="A27" s="16" t="s">
        <v>3142</v>
      </c>
      <c r="B27" s="16" t="s">
        <v>3192</v>
      </c>
      <c r="C27" s="105" t="s">
        <v>1398</v>
      </c>
      <c r="D27" s="101">
        <v>1995</v>
      </c>
      <c r="E27" s="74">
        <v>0</v>
      </c>
      <c r="F27" s="74">
        <v>0</v>
      </c>
      <c r="G27" s="74">
        <v>0</v>
      </c>
      <c r="H27" s="74">
        <v>0</v>
      </c>
      <c r="I27" s="74">
        <v>0</v>
      </c>
      <c r="J27" s="74">
        <v>0</v>
      </c>
      <c r="K27" s="74">
        <v>0</v>
      </c>
      <c r="L27" s="74">
        <v>0</v>
      </c>
      <c r="M27" s="74">
        <v>0</v>
      </c>
      <c r="N27" s="74">
        <v>0</v>
      </c>
      <c r="O27" s="74">
        <v>0</v>
      </c>
      <c r="P27" s="104">
        <v>27</v>
      </c>
      <c r="Q27" s="16" t="s">
        <v>3193</v>
      </c>
      <c r="R27" s="114" t="e">
        <f>#REF!</f>
        <v>#REF!</v>
      </c>
      <c r="S27" s="114" t="e">
        <f>#REF!</f>
        <v>#REF!</v>
      </c>
      <c r="T27" s="114" t="e">
        <f>#REF!</f>
        <v>#REF!</v>
      </c>
      <c r="U27" s="114" t="e">
        <f>#REF!</f>
        <v>#REF!</v>
      </c>
      <c r="V27" s="114" t="e">
        <f>#REF!</f>
        <v>#REF!</v>
      </c>
      <c r="W27" s="114" t="e">
        <f>#REF!</f>
        <v>#REF!</v>
      </c>
      <c r="X27" s="114" t="e">
        <f>#REF!</f>
        <v>#REF!</v>
      </c>
      <c r="Y27" s="114" t="e">
        <f>#REF!</f>
        <v>#REF!</v>
      </c>
      <c r="AA27" s="106"/>
      <c r="AB27" s="107"/>
      <c r="AC27" s="82"/>
    </row>
    <row r="28" spans="1:29" x14ac:dyDescent="0.2">
      <c r="A28" s="16" t="s">
        <v>3142</v>
      </c>
      <c r="B28" s="16" t="s">
        <v>3170</v>
      </c>
      <c r="C28" s="16" t="s">
        <v>1382</v>
      </c>
      <c r="D28" s="101">
        <v>1995</v>
      </c>
      <c r="E28" s="74">
        <v>0</v>
      </c>
      <c r="F28" s="74">
        <v>0</v>
      </c>
      <c r="G28" s="74">
        <v>0</v>
      </c>
      <c r="H28" s="74">
        <v>0</v>
      </c>
      <c r="I28" s="74">
        <v>0</v>
      </c>
      <c r="J28" s="74">
        <v>0</v>
      </c>
      <c r="K28" s="74">
        <v>0</v>
      </c>
      <c r="L28" s="74">
        <v>0</v>
      </c>
      <c r="M28" s="74">
        <v>0</v>
      </c>
      <c r="N28" s="74">
        <v>0</v>
      </c>
      <c r="O28" s="74">
        <v>0</v>
      </c>
      <c r="P28" s="104">
        <v>28</v>
      </c>
      <c r="Q28" s="16" t="s">
        <v>3194</v>
      </c>
      <c r="R28" s="114" t="e">
        <f>#REF!</f>
        <v>#REF!</v>
      </c>
      <c r="S28" s="114" t="e">
        <f>#REF!</f>
        <v>#REF!</v>
      </c>
      <c r="T28" s="114" t="e">
        <f>#REF!</f>
        <v>#REF!</v>
      </c>
      <c r="U28" s="114" t="e">
        <f>#REF!</f>
        <v>#REF!</v>
      </c>
      <c r="V28" s="114" t="e">
        <f>#REF!</f>
        <v>#REF!</v>
      </c>
      <c r="W28" s="114" t="e">
        <f>#REF!</f>
        <v>#REF!</v>
      </c>
      <c r="X28" s="114" t="e">
        <f>#REF!</f>
        <v>#REF!</v>
      </c>
      <c r="Y28" s="114" t="e">
        <f>#REF!</f>
        <v>#REF!</v>
      </c>
      <c r="AA28" s="106"/>
      <c r="AB28" s="107"/>
      <c r="AC28" s="82"/>
    </row>
    <row r="29" spans="1:29" x14ac:dyDescent="0.2">
      <c r="A29" s="16" t="s">
        <v>3142</v>
      </c>
      <c r="B29" s="16" t="s">
        <v>3195</v>
      </c>
      <c r="C29" s="105" t="s">
        <v>1408</v>
      </c>
      <c r="D29" s="101">
        <v>1995</v>
      </c>
      <c r="E29" s="74">
        <v>0</v>
      </c>
      <c r="F29" s="74">
        <v>0</v>
      </c>
      <c r="G29" s="74">
        <v>0</v>
      </c>
      <c r="H29" s="74">
        <v>0</v>
      </c>
      <c r="I29" s="74">
        <v>0</v>
      </c>
      <c r="J29" s="74">
        <v>0</v>
      </c>
      <c r="K29" s="74">
        <v>0</v>
      </c>
      <c r="L29" s="74">
        <v>0</v>
      </c>
      <c r="M29" s="74">
        <v>0</v>
      </c>
      <c r="N29" s="74">
        <v>0</v>
      </c>
      <c r="O29" s="74">
        <v>0</v>
      </c>
      <c r="P29" s="104">
        <v>29</v>
      </c>
      <c r="Q29" s="16" t="s">
        <v>3196</v>
      </c>
      <c r="R29" s="114" t="e">
        <f>#REF!</f>
        <v>#REF!</v>
      </c>
      <c r="S29" s="114" t="e">
        <f>#REF!</f>
        <v>#REF!</v>
      </c>
      <c r="T29" s="114" t="e">
        <f>#REF!</f>
        <v>#REF!</v>
      </c>
      <c r="U29" s="114" t="e">
        <f>#REF!</f>
        <v>#REF!</v>
      </c>
      <c r="V29" s="114" t="e">
        <f>#REF!</f>
        <v>#REF!</v>
      </c>
      <c r="W29" s="114" t="e">
        <f>#REF!</f>
        <v>#REF!</v>
      </c>
      <c r="X29" s="114" t="e">
        <f>#REF!</f>
        <v>#REF!</v>
      </c>
      <c r="Y29" s="114" t="e">
        <f>#REF!</f>
        <v>#REF!</v>
      </c>
      <c r="AA29" s="106"/>
      <c r="AB29" s="107"/>
      <c r="AC29" s="82"/>
    </row>
    <row r="30" spans="1:29" x14ac:dyDescent="0.2">
      <c r="A30" s="16" t="s">
        <v>3142</v>
      </c>
      <c r="B30" s="16" t="s">
        <v>3197</v>
      </c>
      <c r="C30" s="105" t="s">
        <v>1395</v>
      </c>
      <c r="D30" s="101">
        <v>1995</v>
      </c>
      <c r="E30" s="74">
        <v>0</v>
      </c>
      <c r="F30" s="74">
        <v>0</v>
      </c>
      <c r="G30" s="74">
        <v>0</v>
      </c>
      <c r="H30" s="74">
        <v>0</v>
      </c>
      <c r="I30" s="74">
        <v>0</v>
      </c>
      <c r="J30" s="74">
        <v>0</v>
      </c>
      <c r="K30" s="74">
        <v>0</v>
      </c>
      <c r="L30" s="74">
        <v>0</v>
      </c>
      <c r="M30" s="74">
        <v>0</v>
      </c>
      <c r="N30" s="74">
        <v>0</v>
      </c>
      <c r="O30" s="74">
        <v>0</v>
      </c>
      <c r="P30" s="104">
        <v>30</v>
      </c>
      <c r="Q30" s="16" t="s">
        <v>3198</v>
      </c>
      <c r="R30" s="114" t="e">
        <f>#REF!</f>
        <v>#REF!</v>
      </c>
      <c r="S30" s="114" t="e">
        <f>#REF!</f>
        <v>#REF!</v>
      </c>
      <c r="T30" s="114" t="e">
        <f>#REF!</f>
        <v>#REF!</v>
      </c>
      <c r="U30" s="114" t="e">
        <f>#REF!</f>
        <v>#REF!</v>
      </c>
      <c r="V30" s="114" t="e">
        <f>#REF!</f>
        <v>#REF!</v>
      </c>
      <c r="W30" s="114" t="e">
        <f>#REF!</f>
        <v>#REF!</v>
      </c>
      <c r="X30" s="114" t="e">
        <f>#REF!</f>
        <v>#REF!</v>
      </c>
      <c r="Y30" s="114" t="e">
        <f>#REF!</f>
        <v>#REF!</v>
      </c>
      <c r="AA30" s="106"/>
      <c r="AB30" s="107"/>
      <c r="AC30" s="82"/>
    </row>
    <row r="31" spans="1:29" x14ac:dyDescent="0.2">
      <c r="A31" s="16" t="s">
        <v>3142</v>
      </c>
      <c r="B31" s="16" t="s">
        <v>3199</v>
      </c>
      <c r="C31" s="16" t="s">
        <v>1767</v>
      </c>
      <c r="D31" s="101">
        <v>2005</v>
      </c>
      <c r="E31" s="74">
        <f>'AEO14 T60'!B58</f>
        <v>0</v>
      </c>
      <c r="F31" s="74">
        <f>'AEO14 T60'!C58</f>
        <v>0</v>
      </c>
      <c r="G31" s="74">
        <f>'AEO14 T60'!D58</f>
        <v>39.799999999999997</v>
      </c>
      <c r="H31" s="74">
        <f>'AEO14 T60'!E58</f>
        <v>37.4</v>
      </c>
      <c r="I31" s="74">
        <f>'AEO14 T60'!F58</f>
        <v>35.9</v>
      </c>
      <c r="J31" s="74">
        <f>'AEO14 T60'!G58</f>
        <v>34.700000000000003</v>
      </c>
      <c r="K31" s="74">
        <f>'AEO14 T60'!H58</f>
        <v>34</v>
      </c>
      <c r="L31" s="74">
        <f t="shared" ref="L31:N41" si="6">K31</f>
        <v>34</v>
      </c>
      <c r="M31" s="74">
        <f t="shared" si="6"/>
        <v>34</v>
      </c>
      <c r="N31" s="74">
        <f t="shared" si="6"/>
        <v>34</v>
      </c>
      <c r="O31" s="74">
        <f t="shared" ref="O31:O41" si="7">N31</f>
        <v>34</v>
      </c>
      <c r="P31" s="74"/>
      <c r="R31" s="113"/>
    </row>
    <row r="32" spans="1:29" x14ac:dyDescent="0.2">
      <c r="A32" s="16" t="s">
        <v>3142</v>
      </c>
      <c r="B32" s="16" t="s">
        <v>3171</v>
      </c>
      <c r="C32" s="16" t="s">
        <v>1785</v>
      </c>
      <c r="D32" s="101">
        <v>2005</v>
      </c>
      <c r="E32" s="74" t="e">
        <f>('AEO14 T60'!B72*R$23+'AEO14 T60'!B73*R$24)/(R$23+R$24)</f>
        <v>#REF!</v>
      </c>
      <c r="F32" s="74" t="e">
        <f>('AEO14 T60'!C72*S$23+'AEO14 T60'!C73*S$24)/(S$23+S$24)</f>
        <v>#REF!</v>
      </c>
      <c r="G32" s="74" t="e">
        <f>('AEO14 T60'!D72*T$23+'AEO14 T60'!D73*T$24)/(T$23+T$24)</f>
        <v>#REF!</v>
      </c>
      <c r="H32" s="74" t="e">
        <f>('AEO14 T60'!E72*U$23+'AEO14 T60'!E73*U$24)/(U$23+U$24)</f>
        <v>#REF!</v>
      </c>
      <c r="I32" s="74" t="e">
        <f>('AEO14 T60'!F72*V$23+'AEO14 T60'!F73*V$24)/(V$23+V$24)</f>
        <v>#REF!</v>
      </c>
      <c r="J32" s="74" t="e">
        <f>('AEO14 T60'!G72*W$23+'AEO14 T60'!G73*W$24)/(W$23+W$24)</f>
        <v>#REF!</v>
      </c>
      <c r="K32" s="74" t="e">
        <f>('AEO14 T60'!H72*X$23+'AEO14 T60'!H73*X$24)/(X$23+X$24)</f>
        <v>#REF!</v>
      </c>
      <c r="L32" s="74" t="e">
        <f>('AEO14 T60'!I72*Y$23+'AEO14 T60'!I73*Y$24)/(Y$23+Y$24)</f>
        <v>#REF!</v>
      </c>
      <c r="M32" s="74" t="e">
        <f t="shared" si="6"/>
        <v>#REF!</v>
      </c>
      <c r="N32" s="74" t="e">
        <f t="shared" si="6"/>
        <v>#REF!</v>
      </c>
      <c r="O32" s="74" t="e">
        <f t="shared" si="7"/>
        <v>#REF!</v>
      </c>
      <c r="P32" s="74"/>
      <c r="R32" s="113"/>
    </row>
    <row r="33" spans="1:19" x14ac:dyDescent="0.2">
      <c r="A33" s="16" t="s">
        <v>3142</v>
      </c>
      <c r="B33" s="16" t="s">
        <v>3200</v>
      </c>
      <c r="C33" s="16" t="s">
        <v>1804</v>
      </c>
      <c r="D33" s="101">
        <v>2010</v>
      </c>
      <c r="E33" s="74">
        <v>0</v>
      </c>
      <c r="F33" s="74">
        <f>'AEO14 T60'!C227</f>
        <v>0</v>
      </c>
      <c r="G33" s="74">
        <f>'AEO14 T60'!D227</f>
        <v>0</v>
      </c>
      <c r="H33" s="74">
        <f>'AEO14 T60'!E227</f>
        <v>0</v>
      </c>
      <c r="I33" s="74">
        <f>'AEO14 T60'!F227</f>
        <v>0</v>
      </c>
      <c r="J33" s="74">
        <f>'AEO14 T60'!G227</f>
        <v>0</v>
      </c>
      <c r="K33" s="74">
        <f>'AEO14 T60'!H227</f>
        <v>0</v>
      </c>
      <c r="L33" s="74">
        <f t="shared" si="6"/>
        <v>0</v>
      </c>
      <c r="M33" s="74">
        <f t="shared" si="6"/>
        <v>0</v>
      </c>
      <c r="N33" s="74">
        <f t="shared" si="6"/>
        <v>0</v>
      </c>
      <c r="O33" s="74">
        <f t="shared" si="7"/>
        <v>0</v>
      </c>
      <c r="P33" s="74"/>
      <c r="Q33" s="82" t="s">
        <v>3201</v>
      </c>
      <c r="R33" s="113" t="s">
        <v>3202</v>
      </c>
    </row>
    <row r="34" spans="1:19" x14ac:dyDescent="0.2">
      <c r="A34" s="16" t="s">
        <v>3142</v>
      </c>
      <c r="B34" s="16" t="s">
        <v>3172</v>
      </c>
      <c r="C34" s="16" t="s">
        <v>1821</v>
      </c>
      <c r="D34" s="101">
        <v>2015</v>
      </c>
      <c r="E34" s="74">
        <v>0</v>
      </c>
      <c r="F34" s="74">
        <v>0</v>
      </c>
      <c r="G34" s="74">
        <f>'AEO14 T60'!D212</f>
        <v>0</v>
      </c>
      <c r="H34" s="74" t="e">
        <f>('AEO14 T60'!E212*U$23+'AEO14 T60'!E213*U$24)/(U$23+U$24)</f>
        <v>#REF!</v>
      </c>
      <c r="I34" s="74" t="e">
        <f>('AEO14 T60'!F212*V$23+'AEO14 T60'!F213*V$24)/(V$23+V$24)</f>
        <v>#REF!</v>
      </c>
      <c r="J34" s="74" t="e">
        <f>('AEO14 T60'!G212*W$23+'AEO14 T60'!G213*W$24)/(W$23+W$24)</f>
        <v>#REF!</v>
      </c>
      <c r="K34" s="74" t="e">
        <f>('AEO14 T60'!H212*X$23+'AEO14 T60'!H213*X$24)/(X$23+X$24)</f>
        <v>#REF!</v>
      </c>
      <c r="L34" s="74" t="e">
        <f>('AEO14 T60'!I212*Y$23+'AEO14 T60'!I213*Y$24)/(Y$23+Y$24)</f>
        <v>#REF!</v>
      </c>
      <c r="M34" s="74" t="e">
        <f t="shared" si="6"/>
        <v>#REF!</v>
      </c>
      <c r="N34" s="74" t="e">
        <f t="shared" si="6"/>
        <v>#REF!</v>
      </c>
      <c r="O34" s="74" t="e">
        <f t="shared" si="7"/>
        <v>#REF!</v>
      </c>
      <c r="P34" s="74"/>
      <c r="Q34" s="16" t="s">
        <v>952</v>
      </c>
      <c r="R34" s="115">
        <v>903</v>
      </c>
      <c r="S34" s="16">
        <v>0.90300000000000002</v>
      </c>
    </row>
    <row r="35" spans="1:19" x14ac:dyDescent="0.2">
      <c r="A35" s="16" t="s">
        <v>3142</v>
      </c>
      <c r="B35" s="16" t="s">
        <v>3175</v>
      </c>
      <c r="C35" s="16" t="s">
        <v>1664</v>
      </c>
      <c r="D35" s="101">
        <v>2005</v>
      </c>
      <c r="E35" s="74" t="e">
        <f>('AEO14 T60'!B16*R$23+'AEO14 T60'!B17*R$24)/(R$23+R$24)</f>
        <v>#REF!</v>
      </c>
      <c r="F35" s="74" t="e">
        <f>('AEO14 T60'!C16*S$23+'AEO14 T60'!C17*S$24)/(S$23+S$24)</f>
        <v>#REF!</v>
      </c>
      <c r="G35" s="74" t="e">
        <f>('AEO14 T60'!D16*T$23+'AEO14 T60'!D17*T$24)/(T$23+T$24)</f>
        <v>#REF!</v>
      </c>
      <c r="H35" s="74" t="e">
        <f>('AEO14 T60'!E16*U$23+'AEO14 T60'!E17*U$24)/(U$23+U$24)</f>
        <v>#REF!</v>
      </c>
      <c r="I35" s="74" t="e">
        <f>('AEO14 T60'!F16*V$23+'AEO14 T60'!F17*V$24)/(V$23+V$24)</f>
        <v>#REF!</v>
      </c>
      <c r="J35" s="74" t="e">
        <f>('AEO14 T60'!G16*W$23+'AEO14 T60'!G17*W$24)/(W$23+W$24)</f>
        <v>#REF!</v>
      </c>
      <c r="K35" s="74" t="e">
        <f>('AEO14 T60'!H16*X$23+'AEO14 T60'!H17*X$24)/(X$23+X$24)</f>
        <v>#REF!</v>
      </c>
      <c r="L35" s="74" t="e">
        <f>('AEO14 T60'!I16*Y$23+'AEO14 T60'!I17*Y$24)/(Y$23+Y$24)</f>
        <v>#REF!</v>
      </c>
      <c r="M35" s="74" t="e">
        <f t="shared" si="6"/>
        <v>#REF!</v>
      </c>
      <c r="N35" s="74" t="e">
        <f t="shared" si="6"/>
        <v>#REF!</v>
      </c>
      <c r="O35" s="74" t="e">
        <f t="shared" si="7"/>
        <v>#REF!</v>
      </c>
      <c r="P35" s="74"/>
      <c r="Q35" s="16" t="s">
        <v>953</v>
      </c>
      <c r="R35" s="115">
        <v>1408</v>
      </c>
      <c r="S35" s="16">
        <v>1.4079999999999999</v>
      </c>
    </row>
    <row r="36" spans="1:19" x14ac:dyDescent="0.2">
      <c r="A36" s="16" t="s">
        <v>3142</v>
      </c>
      <c r="B36" s="16" t="s">
        <v>1081</v>
      </c>
      <c r="C36" s="16" t="s">
        <v>1838</v>
      </c>
      <c r="D36" s="101">
        <v>2005</v>
      </c>
      <c r="E36" s="74">
        <f>'AEO14 T60'!B184</f>
        <v>27.1792507171631</v>
      </c>
      <c r="F36" s="74" t="e">
        <f>('AEO14 T60'!C184*S$23+'AEO14 T60'!C185*S$24)/(S$23+S$24)</f>
        <v>#REF!</v>
      </c>
      <c r="G36" s="74" t="e">
        <f>('AEO14 T60'!D184*T$23+'AEO14 T60'!D185*T$24)/(T$23+T$24)</f>
        <v>#REF!</v>
      </c>
      <c r="H36" s="74" t="e">
        <f>('AEO14 T60'!E184*U$23+'AEO14 T60'!E185*U$24)/(U$23+U$24)</f>
        <v>#REF!</v>
      </c>
      <c r="I36" s="74" t="e">
        <f>('AEO14 T60'!F184*V$23+'AEO14 T60'!F185*V$24)/(V$23+V$24)</f>
        <v>#REF!</v>
      </c>
      <c r="J36" s="74" t="e">
        <f>('AEO14 T60'!G184*W$23+'AEO14 T60'!G185*W$24)/(W$23+W$24)</f>
        <v>#REF!</v>
      </c>
      <c r="K36" s="74" t="e">
        <f>('AEO14 T60'!H184*X$23+'AEO14 T60'!H185*X$24)/(X$23+X$24)</f>
        <v>#REF!</v>
      </c>
      <c r="L36" s="74" t="e">
        <f>('AEO14 T60'!I184*Y$23+'AEO14 T60'!I185*Y$24)/(Y$23+Y$24)</f>
        <v>#REF!</v>
      </c>
      <c r="M36" s="74" t="e">
        <f t="shared" si="6"/>
        <v>#REF!</v>
      </c>
      <c r="N36" s="74" t="e">
        <f t="shared" si="6"/>
        <v>#REF!</v>
      </c>
      <c r="O36" s="74" t="e">
        <f t="shared" si="7"/>
        <v>#REF!</v>
      </c>
      <c r="P36" s="74"/>
    </row>
    <row r="37" spans="1:19" x14ac:dyDescent="0.2">
      <c r="A37" s="16" t="s">
        <v>3142</v>
      </c>
      <c r="B37" s="16" t="s">
        <v>3178</v>
      </c>
      <c r="C37" s="16" t="s">
        <v>1858</v>
      </c>
      <c r="D37" s="101">
        <v>2005</v>
      </c>
      <c r="E37" s="74" t="e">
        <f>('AEO14 T60'!B128*R$23+'AEO14 T60'!B129*R$24)/(R$23+R$24)</f>
        <v>#REF!</v>
      </c>
      <c r="F37" s="74" t="e">
        <f>('AEO14 T60'!C128*S$23+'AEO14 T60'!C129*S$24)/(S$23+S$24)</f>
        <v>#REF!</v>
      </c>
      <c r="G37" s="74" t="e">
        <f>('AEO14 T60'!D128*T$23+'AEO14 T60'!D129*T$24)/(T$23+T$24)</f>
        <v>#REF!</v>
      </c>
      <c r="H37" s="74" t="e">
        <f>('AEO14 T60'!E128*U$23+'AEO14 T60'!E129*U$24)/(U$23+U$24)</f>
        <v>#REF!</v>
      </c>
      <c r="I37" s="74" t="e">
        <f>('AEO14 T60'!F128*V$23+'AEO14 T60'!F129*V$24)/(V$23+V$24)</f>
        <v>#REF!</v>
      </c>
      <c r="J37" s="74" t="e">
        <f>('AEO14 T60'!G128*W$23+'AEO14 T60'!G129*W$24)/(W$23+W$24)</f>
        <v>#REF!</v>
      </c>
      <c r="K37" s="74" t="e">
        <f>('AEO14 T60'!H128*X$23+'AEO14 T60'!H129*X$24)/(X$23+X$24)</f>
        <v>#REF!</v>
      </c>
      <c r="L37" s="74" t="e">
        <f>('AEO14 T60'!I128*Y$23+'AEO14 T60'!I129*Y$24)/(Y$23+Y$24)</f>
        <v>#REF!</v>
      </c>
      <c r="M37" s="74" t="e">
        <f t="shared" si="6"/>
        <v>#REF!</v>
      </c>
      <c r="N37" s="74" t="e">
        <f t="shared" si="6"/>
        <v>#REF!</v>
      </c>
      <c r="O37" s="74" t="e">
        <f t="shared" si="7"/>
        <v>#REF!</v>
      </c>
      <c r="P37" s="74"/>
    </row>
    <row r="38" spans="1:19" x14ac:dyDescent="0.2">
      <c r="A38" s="16" t="s">
        <v>3142</v>
      </c>
      <c r="B38" s="16" t="s">
        <v>3179</v>
      </c>
      <c r="C38" s="16" t="s">
        <v>1879</v>
      </c>
      <c r="D38" s="101">
        <v>2010</v>
      </c>
      <c r="E38" s="74">
        <v>0</v>
      </c>
      <c r="F38" s="74" t="e">
        <f t="shared" ref="F38:L38" si="8">F35+$S$40</f>
        <v>#REF!</v>
      </c>
      <c r="G38" s="74" t="e">
        <f t="shared" si="8"/>
        <v>#REF!</v>
      </c>
      <c r="H38" s="74" t="e">
        <f t="shared" si="8"/>
        <v>#REF!</v>
      </c>
      <c r="I38" s="74" t="e">
        <f t="shared" si="8"/>
        <v>#REF!</v>
      </c>
      <c r="J38" s="74" t="e">
        <f t="shared" si="8"/>
        <v>#REF!</v>
      </c>
      <c r="K38" s="74" t="e">
        <f t="shared" si="8"/>
        <v>#REF!</v>
      </c>
      <c r="L38" s="74" t="e">
        <f t="shared" si="8"/>
        <v>#REF!</v>
      </c>
      <c r="M38" s="74" t="e">
        <f t="shared" si="6"/>
        <v>#REF!</v>
      </c>
      <c r="N38" s="74" t="e">
        <f t="shared" si="6"/>
        <v>#REF!</v>
      </c>
      <c r="O38" s="74" t="e">
        <f t="shared" si="7"/>
        <v>#REF!</v>
      </c>
      <c r="P38" s="74"/>
    </row>
    <row r="39" spans="1:19" x14ac:dyDescent="0.2">
      <c r="A39" s="16" t="s">
        <v>3103</v>
      </c>
      <c r="B39" s="16" t="s">
        <v>3166</v>
      </c>
      <c r="C39" s="16" t="s">
        <v>3203</v>
      </c>
      <c r="D39" s="101">
        <v>2005</v>
      </c>
      <c r="E39" s="74">
        <f t="shared" ref="E39:J39" si="9">E45+$S$35</f>
        <v>36.113131530761699</v>
      </c>
      <c r="F39" s="74">
        <f t="shared" si="9"/>
        <v>37.207999999999998</v>
      </c>
      <c r="G39" s="74">
        <f t="shared" si="9"/>
        <v>38.971426999999998</v>
      </c>
      <c r="H39" s="74">
        <f t="shared" si="9"/>
        <v>40.084685</v>
      </c>
      <c r="I39" s="74">
        <f t="shared" si="9"/>
        <v>41.285827000000005</v>
      </c>
      <c r="J39" s="74">
        <f t="shared" si="9"/>
        <v>41.386938999999998</v>
      </c>
      <c r="K39" s="74">
        <f>K45+$S$35</f>
        <v>41.408400999999998</v>
      </c>
      <c r="L39" s="74">
        <f>L45+$S$35</f>
        <v>41.427325000000003</v>
      </c>
      <c r="M39" s="74">
        <f t="shared" si="6"/>
        <v>41.427325000000003</v>
      </c>
      <c r="N39" s="74">
        <f t="shared" si="6"/>
        <v>41.427325000000003</v>
      </c>
      <c r="O39" s="74">
        <f t="shared" si="7"/>
        <v>41.427325000000003</v>
      </c>
      <c r="P39" s="74"/>
      <c r="Q39" s="82" t="s">
        <v>3204</v>
      </c>
      <c r="R39" s="113" t="s">
        <v>3202</v>
      </c>
    </row>
    <row r="40" spans="1:19" x14ac:dyDescent="0.2">
      <c r="A40" s="16" t="s">
        <v>3103</v>
      </c>
      <c r="B40" s="16" t="s">
        <v>3169</v>
      </c>
      <c r="C40" s="16" t="s">
        <v>2524</v>
      </c>
      <c r="D40" s="101">
        <v>2020</v>
      </c>
      <c r="E40" s="74">
        <v>0</v>
      </c>
      <c r="F40" s="74">
        <v>0</v>
      </c>
      <c r="G40" s="74">
        <v>0</v>
      </c>
      <c r="H40" s="74">
        <f>'AEO14 T60'!E178</f>
        <v>49.790413000000001</v>
      </c>
      <c r="I40" s="74">
        <f>'AEO14 T60'!F178</f>
        <v>49.414485999999997</v>
      </c>
      <c r="J40" s="74">
        <f>'AEO14 T60'!G178</f>
        <v>48.786391999999999</v>
      </c>
      <c r="K40" s="74">
        <f>'AEO14 T60'!H178</f>
        <v>48.617038999999998</v>
      </c>
      <c r="L40" s="74">
        <f>'AEO14 T60'!I178</f>
        <v>48.580672999999997</v>
      </c>
      <c r="M40" s="74">
        <f t="shared" si="6"/>
        <v>48.580672999999997</v>
      </c>
      <c r="N40" s="74">
        <f t="shared" si="6"/>
        <v>48.580672999999997</v>
      </c>
      <c r="O40" s="74">
        <f t="shared" si="7"/>
        <v>48.580672999999997</v>
      </c>
      <c r="P40" s="74"/>
      <c r="Q40" s="16" t="s">
        <v>952</v>
      </c>
      <c r="R40" s="116">
        <v>5390</v>
      </c>
      <c r="S40" s="16">
        <v>5.39</v>
      </c>
    </row>
    <row r="41" spans="1:19" x14ac:dyDescent="0.2">
      <c r="A41" s="16" t="s">
        <v>3103</v>
      </c>
      <c r="B41" s="16" t="s">
        <v>816</v>
      </c>
      <c r="C41" s="16" t="s">
        <v>2539</v>
      </c>
      <c r="D41" s="101">
        <v>2005</v>
      </c>
      <c r="E41" s="74">
        <f>'AEO14 T60'!B38</f>
        <v>36.418117523193402</v>
      </c>
      <c r="F41" s="74">
        <f>'AEO14 T60'!C38</f>
        <v>40.700000000000003</v>
      </c>
      <c r="G41" s="74">
        <f>'AEO14 T60'!D38</f>
        <v>42.146560999999998</v>
      </c>
      <c r="H41" s="74">
        <f>'AEO14 T60'!E38</f>
        <v>41.966881000000001</v>
      </c>
      <c r="I41" s="74">
        <f>'AEO14 T60'!F38</f>
        <v>42.806221000000001</v>
      </c>
      <c r="J41" s="74">
        <f>'AEO14 T60'!G38</f>
        <v>42.895676000000002</v>
      </c>
      <c r="K41" s="74">
        <f>'AEO14 T60'!H38</f>
        <v>42.925674000000001</v>
      </c>
      <c r="L41" s="74">
        <f>'AEO14 T60'!I38</f>
        <v>42.894587999999999</v>
      </c>
      <c r="M41" s="74">
        <f t="shared" si="6"/>
        <v>42.894587999999999</v>
      </c>
      <c r="N41" s="74">
        <f t="shared" si="6"/>
        <v>42.894587999999999</v>
      </c>
      <c r="O41" s="74">
        <f t="shared" si="7"/>
        <v>42.894587999999999</v>
      </c>
      <c r="P41" s="74"/>
      <c r="Q41" s="16" t="s">
        <v>953</v>
      </c>
      <c r="R41" s="116">
        <v>7340</v>
      </c>
      <c r="S41" s="16">
        <v>7.34</v>
      </c>
    </row>
    <row r="42" spans="1:19" x14ac:dyDescent="0.2">
      <c r="A42" s="16" t="s">
        <v>3103</v>
      </c>
      <c r="B42" s="16" t="s">
        <v>3170</v>
      </c>
      <c r="C42" s="16" t="s">
        <v>1386</v>
      </c>
      <c r="D42" s="101">
        <v>1995</v>
      </c>
      <c r="E42" s="74">
        <v>0</v>
      </c>
      <c r="F42" s="74">
        <v>0</v>
      </c>
      <c r="G42" s="74">
        <v>0</v>
      </c>
      <c r="H42" s="74">
        <v>0</v>
      </c>
      <c r="I42" s="74">
        <v>0</v>
      </c>
      <c r="J42" s="74">
        <v>0</v>
      </c>
      <c r="K42" s="74">
        <v>0</v>
      </c>
      <c r="L42" s="74">
        <v>0</v>
      </c>
      <c r="M42" s="74">
        <v>0</v>
      </c>
      <c r="N42" s="74">
        <v>0</v>
      </c>
      <c r="O42" s="74">
        <v>0</v>
      </c>
      <c r="P42" s="74"/>
    </row>
    <row r="43" spans="1:19" x14ac:dyDescent="0.2">
      <c r="A43" s="16" t="s">
        <v>3103</v>
      </c>
      <c r="B43" s="16" t="s">
        <v>3171</v>
      </c>
      <c r="C43" s="16" t="s">
        <v>2561</v>
      </c>
      <c r="D43" s="101">
        <v>2005</v>
      </c>
      <c r="E43" s="74">
        <f>'AEO14 T60'!B80</f>
        <v>35.0978813171387</v>
      </c>
      <c r="F43" s="74">
        <f>'AEO14 T60'!C80</f>
        <v>35.9</v>
      </c>
      <c r="G43" s="74">
        <f>'AEO14 T60'!D80</f>
        <v>37.663170000000001</v>
      </c>
      <c r="H43" s="74">
        <f>'AEO14 T60'!E80</f>
        <v>38.771324</v>
      </c>
      <c r="I43" s="74">
        <f>'AEO14 T60'!F80</f>
        <v>39.976005999999998</v>
      </c>
      <c r="J43" s="74">
        <f>'AEO14 T60'!G80</f>
        <v>40.077927000000003</v>
      </c>
      <c r="K43" s="74">
        <f>'AEO14 T60'!H80</f>
        <v>40.099850000000004</v>
      </c>
      <c r="L43" s="74">
        <f>'AEO14 T60'!I80</f>
        <v>40.118523000000003</v>
      </c>
      <c r="M43" s="74">
        <f t="shared" ref="M43:N52" si="10">L43</f>
        <v>40.118523000000003</v>
      </c>
      <c r="N43" s="74">
        <f t="shared" si="10"/>
        <v>40.118523000000003</v>
      </c>
      <c r="O43" s="74">
        <f t="shared" ref="O43:O52" si="11">N43</f>
        <v>40.118523000000003</v>
      </c>
      <c r="P43" s="74"/>
    </row>
    <row r="44" spans="1:19" x14ac:dyDescent="0.2">
      <c r="A44" s="16" t="s">
        <v>3103</v>
      </c>
      <c r="B44" s="16" t="s">
        <v>3172</v>
      </c>
      <c r="C44" s="16" t="s">
        <v>2581</v>
      </c>
      <c r="D44" s="101">
        <v>2025</v>
      </c>
      <c r="E44" s="74">
        <v>0</v>
      </c>
      <c r="F44" s="74">
        <v>0</v>
      </c>
      <c r="G44" s="74">
        <v>0</v>
      </c>
      <c r="H44" s="74">
        <v>0</v>
      </c>
      <c r="I44" s="74">
        <f>'AEO14 T60'!F220</f>
        <v>84.272307999999995</v>
      </c>
      <c r="J44" s="74">
        <f>'AEO14 T60'!G220</f>
        <v>76.616759999999999</v>
      </c>
      <c r="K44" s="74">
        <f>'AEO14 T60'!H220</f>
        <v>70.744949000000005</v>
      </c>
      <c r="L44" s="74">
        <f>'AEO14 T60'!I220</f>
        <v>66.107765000000001</v>
      </c>
      <c r="M44" s="74">
        <f t="shared" si="10"/>
        <v>66.107765000000001</v>
      </c>
      <c r="N44" s="74">
        <f t="shared" si="10"/>
        <v>66.107765000000001</v>
      </c>
      <c r="O44" s="74">
        <f t="shared" si="11"/>
        <v>66.107765000000001</v>
      </c>
      <c r="P44" s="74"/>
    </row>
    <row r="45" spans="1:19" x14ac:dyDescent="0.2">
      <c r="A45" s="16" t="s">
        <v>3103</v>
      </c>
      <c r="B45" s="16" t="s">
        <v>3175</v>
      </c>
      <c r="C45" s="16" t="s">
        <v>2504</v>
      </c>
      <c r="D45" s="101">
        <v>2005</v>
      </c>
      <c r="E45" s="74">
        <f>'AEO14 T60'!B24</f>
        <v>34.705131530761697</v>
      </c>
      <c r="F45" s="74">
        <f>'AEO14 T60'!C24</f>
        <v>35.799999999999997</v>
      </c>
      <c r="G45" s="74">
        <f>'AEO14 T60'!D24</f>
        <v>37.563426999999997</v>
      </c>
      <c r="H45" s="74">
        <f>'AEO14 T60'!E24</f>
        <v>38.676684999999999</v>
      </c>
      <c r="I45" s="74">
        <f>'AEO14 T60'!F24</f>
        <v>39.877827000000003</v>
      </c>
      <c r="J45" s="74">
        <f>'AEO14 T60'!G24</f>
        <v>39.978938999999997</v>
      </c>
      <c r="K45" s="74">
        <f>'AEO14 T60'!H24</f>
        <v>40.000400999999997</v>
      </c>
      <c r="L45" s="74">
        <f>'AEO14 T60'!I24</f>
        <v>40.019325000000002</v>
      </c>
      <c r="M45" s="74">
        <f t="shared" si="10"/>
        <v>40.019325000000002</v>
      </c>
      <c r="N45" s="74">
        <f t="shared" si="10"/>
        <v>40.019325000000002</v>
      </c>
      <c r="O45" s="74">
        <f t="shared" si="11"/>
        <v>40.019325000000002</v>
      </c>
      <c r="P45" s="74"/>
    </row>
    <row r="46" spans="1:19" x14ac:dyDescent="0.2">
      <c r="A46" s="16" t="s">
        <v>3103</v>
      </c>
      <c r="B46" s="16" t="s">
        <v>1081</v>
      </c>
      <c r="C46" s="16" t="s">
        <v>2594</v>
      </c>
      <c r="D46" s="101">
        <v>2005</v>
      </c>
      <c r="E46" s="74">
        <f>'AEO14 T60'!B192</f>
        <v>39.9995727539063</v>
      </c>
      <c r="F46" s="74">
        <f>'AEO14 T60'!C192</f>
        <v>43.9</v>
      </c>
      <c r="G46" s="74">
        <f>'AEO14 T60'!D192</f>
        <v>44.195537999999999</v>
      </c>
      <c r="H46" s="74">
        <f>'AEO14 T60'!E192</f>
        <v>44.564770000000003</v>
      </c>
      <c r="I46" s="74">
        <f>'AEO14 T60'!F192</f>
        <v>44.804358999999998</v>
      </c>
      <c r="J46" s="74">
        <f>'AEO14 T60'!G192</f>
        <v>44.189663000000003</v>
      </c>
      <c r="K46" s="74">
        <f>'AEO14 T60'!H192</f>
        <v>44.016457000000003</v>
      </c>
      <c r="L46" s="74">
        <f>'AEO14 T60'!I192</f>
        <v>43.977322000000001</v>
      </c>
      <c r="M46" s="74">
        <f t="shared" si="10"/>
        <v>43.977322000000001</v>
      </c>
      <c r="N46" s="74">
        <f t="shared" si="10"/>
        <v>43.977322000000001</v>
      </c>
      <c r="O46" s="74">
        <f t="shared" si="11"/>
        <v>43.977322000000001</v>
      </c>
      <c r="P46" s="74"/>
    </row>
    <row r="47" spans="1:19" x14ac:dyDescent="0.2">
      <c r="A47" s="16" t="s">
        <v>3103</v>
      </c>
      <c r="B47" s="16" t="s">
        <v>3179</v>
      </c>
      <c r="C47" s="16" t="s">
        <v>2615</v>
      </c>
      <c r="D47" s="101">
        <v>2010</v>
      </c>
      <c r="E47" s="74">
        <v>0</v>
      </c>
      <c r="F47" s="74">
        <f t="shared" ref="F47:L47" si="12">F45+$S$41</f>
        <v>43.14</v>
      </c>
      <c r="G47" s="74">
        <f t="shared" si="12"/>
        <v>44.903426999999994</v>
      </c>
      <c r="H47" s="74">
        <f t="shared" si="12"/>
        <v>46.016684999999995</v>
      </c>
      <c r="I47" s="74">
        <f t="shared" si="12"/>
        <v>47.217827</v>
      </c>
      <c r="J47" s="74">
        <f t="shared" si="12"/>
        <v>47.318939</v>
      </c>
      <c r="K47" s="74">
        <f t="shared" si="12"/>
        <v>47.340401</v>
      </c>
      <c r="L47" s="74">
        <f t="shared" si="12"/>
        <v>47.359324999999998</v>
      </c>
      <c r="M47" s="74">
        <f t="shared" si="10"/>
        <v>47.359324999999998</v>
      </c>
      <c r="N47" s="74">
        <f t="shared" si="10"/>
        <v>47.359324999999998</v>
      </c>
      <c r="O47" s="74">
        <f t="shared" si="11"/>
        <v>47.359324999999998</v>
      </c>
      <c r="P47" s="74"/>
    </row>
    <row r="48" spans="1:19" x14ac:dyDescent="0.2">
      <c r="A48" s="16" t="s">
        <v>819</v>
      </c>
      <c r="B48" s="16" t="s">
        <v>3166</v>
      </c>
      <c r="C48" s="16" t="s">
        <v>3205</v>
      </c>
      <c r="D48" s="101">
        <v>2005</v>
      </c>
      <c r="E48" s="74" t="e">
        <f t="shared" ref="E48:J48" si="13">E57+$S$35</f>
        <v>#REF!</v>
      </c>
      <c r="F48" s="74" t="e">
        <f t="shared" si="13"/>
        <v>#REF!</v>
      </c>
      <c r="G48" s="74" t="e">
        <f t="shared" si="13"/>
        <v>#REF!</v>
      </c>
      <c r="H48" s="74" t="e">
        <f t="shared" si="13"/>
        <v>#REF!</v>
      </c>
      <c r="I48" s="74" t="e">
        <f t="shared" si="13"/>
        <v>#REF!</v>
      </c>
      <c r="J48" s="74" t="e">
        <f t="shared" si="13"/>
        <v>#REF!</v>
      </c>
      <c r="K48" s="74" t="e">
        <f>K57+$S$35</f>
        <v>#REF!</v>
      </c>
      <c r="L48" s="74" t="e">
        <f>L57+$S$35</f>
        <v>#REF!</v>
      </c>
      <c r="M48" s="74" t="e">
        <f t="shared" si="10"/>
        <v>#REF!</v>
      </c>
      <c r="N48" s="74" t="e">
        <f t="shared" si="10"/>
        <v>#REF!</v>
      </c>
      <c r="O48" s="74" t="e">
        <f t="shared" si="11"/>
        <v>#REF!</v>
      </c>
      <c r="P48" s="74"/>
    </row>
    <row r="49" spans="1:16" x14ac:dyDescent="0.2">
      <c r="A49" s="16" t="s">
        <v>819</v>
      </c>
      <c r="B49" s="16" t="s">
        <v>931</v>
      </c>
      <c r="C49" s="16" t="s">
        <v>1919</v>
      </c>
      <c r="D49" s="101">
        <v>2005</v>
      </c>
      <c r="E49" s="74">
        <f>'AEO14 T60'!B92</f>
        <v>32.227691650390597</v>
      </c>
      <c r="F49" s="74">
        <f>'AEO14 T60'!C92</f>
        <v>33.700000000000003</v>
      </c>
      <c r="G49" s="74">
        <f>'AEO14 T60'!D92</f>
        <v>36.376559999999998</v>
      </c>
      <c r="H49" s="74">
        <f>'AEO14 T60'!E92</f>
        <v>37.205539999999999</v>
      </c>
      <c r="I49" s="74">
        <f>'AEO14 T60'!F92</f>
        <v>38.229743999999997</v>
      </c>
      <c r="J49" s="74">
        <f>'AEO14 T60'!G92</f>
        <v>38.278571999999997</v>
      </c>
      <c r="K49" s="74">
        <f>'AEO14 T60'!H92</f>
        <v>38.302109000000002</v>
      </c>
      <c r="L49" s="74">
        <f>'AEO14 T60'!I92</f>
        <v>38.326476999999997</v>
      </c>
      <c r="M49" s="74">
        <f t="shared" si="10"/>
        <v>38.326476999999997</v>
      </c>
      <c r="N49" s="74">
        <f t="shared" si="10"/>
        <v>38.326476999999997</v>
      </c>
      <c r="O49" s="74">
        <f t="shared" si="11"/>
        <v>38.326476999999997</v>
      </c>
      <c r="P49" s="74"/>
    </row>
    <row r="50" spans="1:16" x14ac:dyDescent="0.2">
      <c r="A50" s="16" t="s">
        <v>819</v>
      </c>
      <c r="B50" s="16" t="s">
        <v>3168</v>
      </c>
      <c r="C50" s="16" t="s">
        <v>1941</v>
      </c>
      <c r="D50" s="101">
        <v>2005</v>
      </c>
      <c r="E50" s="74">
        <f>'AEO14 T60'!B106</f>
        <v>31.163835525512699</v>
      </c>
      <c r="F50" s="74">
        <f>'AEO14 T60'!C106</f>
        <v>32.799999999999997</v>
      </c>
      <c r="G50" s="74">
        <f>'AEO14 T60'!D106</f>
        <v>35.442309999999999</v>
      </c>
      <c r="H50" s="74">
        <f>'AEO14 T60'!E106</f>
        <v>36.316054999999999</v>
      </c>
      <c r="I50" s="74">
        <f>'AEO14 T60'!F106</f>
        <v>37.363959999999999</v>
      </c>
      <c r="J50" s="74">
        <f>'AEO14 T60'!G106</f>
        <v>37.413001999999999</v>
      </c>
      <c r="K50" s="74">
        <f>'AEO14 T60'!H106</f>
        <v>37.435988999999999</v>
      </c>
      <c r="L50" s="74">
        <f>'AEO14 T60'!I106</f>
        <v>37.458396999999998</v>
      </c>
      <c r="M50" s="74">
        <f t="shared" si="10"/>
        <v>37.458396999999998</v>
      </c>
      <c r="N50" s="74">
        <f t="shared" si="10"/>
        <v>37.458396999999998</v>
      </c>
      <c r="O50" s="74">
        <f t="shared" si="11"/>
        <v>37.458396999999998</v>
      </c>
      <c r="P50" s="74"/>
    </row>
    <row r="51" spans="1:16" x14ac:dyDescent="0.2">
      <c r="A51" s="16" t="s">
        <v>819</v>
      </c>
      <c r="B51" s="16" t="s">
        <v>3169</v>
      </c>
      <c r="C51" s="16" t="s">
        <v>1961</v>
      </c>
      <c r="D51" s="101">
        <v>2015</v>
      </c>
      <c r="E51" s="74">
        <v>0</v>
      </c>
      <c r="F51" s="74">
        <v>0</v>
      </c>
      <c r="G51" s="74">
        <f>'AEO14 T60'!D175</f>
        <v>0</v>
      </c>
      <c r="H51" s="74">
        <f>'AEO14 T60'!E175</f>
        <v>0</v>
      </c>
      <c r="I51" s="74">
        <f>'AEO14 T60'!F175</f>
        <v>36.612282</v>
      </c>
      <c r="J51" s="74">
        <f>'AEO14 T60'!G175</f>
        <v>36.067664999999998</v>
      </c>
      <c r="K51" s="74">
        <f>'AEO14 T60'!H175</f>
        <v>35.936732999999997</v>
      </c>
      <c r="L51" s="74">
        <f>'AEO14 T60'!I175</f>
        <v>35.911900000000003</v>
      </c>
      <c r="M51" s="74">
        <f t="shared" si="10"/>
        <v>35.911900000000003</v>
      </c>
      <c r="N51" s="74">
        <f t="shared" si="10"/>
        <v>35.911900000000003</v>
      </c>
      <c r="O51" s="74">
        <f t="shared" si="11"/>
        <v>35.911900000000003</v>
      </c>
      <c r="P51" s="74"/>
    </row>
    <row r="52" spans="1:16" x14ac:dyDescent="0.2">
      <c r="A52" s="16" t="s">
        <v>819</v>
      </c>
      <c r="B52" s="16" t="s">
        <v>816</v>
      </c>
      <c r="C52" s="16" t="s">
        <v>1978</v>
      </c>
      <c r="D52" s="101">
        <v>2005</v>
      </c>
      <c r="E52" s="74">
        <f>'AEO14 T60'!B36</f>
        <v>27.031990051269499</v>
      </c>
      <c r="F52" s="74" t="e">
        <f>('AEO14 T60'!C35*S$27+'AEO14 T60'!C36*S$28)/(S$27+S$28)</f>
        <v>#REF!</v>
      </c>
      <c r="G52" s="74" t="e">
        <f>('AEO14 T60'!D35*T$27+'AEO14 T60'!D36*T$28)/(T$27+T$28)</f>
        <v>#REF!</v>
      </c>
      <c r="H52" s="74" t="e">
        <f>('AEO14 T60'!E35*U$27+'AEO14 T60'!E36*U$28)/(U$27+U$28)</f>
        <v>#REF!</v>
      </c>
      <c r="I52" s="74" t="e">
        <f>('AEO14 T60'!F35*V$27+'AEO14 T60'!F36*V$28)/(V$27+V$28)</f>
        <v>#REF!</v>
      </c>
      <c r="J52" s="74" t="e">
        <f>('AEO14 T60'!G35*W$27+'AEO14 T60'!G36*W$28)/(W$27+W$28)</f>
        <v>#REF!</v>
      </c>
      <c r="K52" s="74" t="e">
        <f>('AEO14 T60'!H35*X$27+'AEO14 T60'!H36*X$28)/(X$27+X$28)</f>
        <v>#REF!</v>
      </c>
      <c r="L52" s="74" t="e">
        <f>('AEO14 T60'!I35*Y$27+'AEO14 T60'!I36*Y$28)/(Y$27+Y$28)</f>
        <v>#REF!</v>
      </c>
      <c r="M52" s="74" t="e">
        <f t="shared" si="10"/>
        <v>#REF!</v>
      </c>
      <c r="N52" s="74" t="e">
        <f t="shared" si="10"/>
        <v>#REF!</v>
      </c>
      <c r="O52" s="74" t="e">
        <f t="shared" si="11"/>
        <v>#REF!</v>
      </c>
      <c r="P52" s="74"/>
    </row>
    <row r="53" spans="1:16" x14ac:dyDescent="0.2">
      <c r="A53" s="16" t="s">
        <v>819</v>
      </c>
      <c r="B53" s="16" t="s">
        <v>3170</v>
      </c>
      <c r="C53" s="16" t="s">
        <v>1388</v>
      </c>
      <c r="D53" s="101">
        <v>1995</v>
      </c>
      <c r="E53" s="74">
        <v>0</v>
      </c>
      <c r="F53" s="74">
        <v>0</v>
      </c>
      <c r="G53" s="74">
        <v>0</v>
      </c>
      <c r="H53" s="74">
        <v>0</v>
      </c>
      <c r="I53" s="74">
        <v>0</v>
      </c>
      <c r="J53" s="74">
        <v>0</v>
      </c>
      <c r="K53" s="74">
        <v>0</v>
      </c>
      <c r="L53" s="74">
        <v>0</v>
      </c>
      <c r="M53" s="74">
        <v>0</v>
      </c>
      <c r="N53" s="74">
        <v>0</v>
      </c>
      <c r="O53" s="74">
        <v>0</v>
      </c>
      <c r="P53" s="74"/>
    </row>
    <row r="54" spans="1:16" x14ac:dyDescent="0.2">
      <c r="A54" s="16" t="s">
        <v>819</v>
      </c>
      <c r="B54" s="16" t="s">
        <v>3171</v>
      </c>
      <c r="C54" s="16" t="s">
        <v>2000</v>
      </c>
      <c r="D54" s="101">
        <v>2005</v>
      </c>
      <c r="E54" s="74" t="e">
        <f>('AEO14 T60'!B77*R$27+'AEO14 T60'!B78*R$28)/(R$27+R$28)</f>
        <v>#REF!</v>
      </c>
      <c r="F54" s="74" t="e">
        <f>('AEO14 T60'!C77*S$27+'AEO14 T60'!C78*S$28)/(S$27+S$28)</f>
        <v>#REF!</v>
      </c>
      <c r="G54" s="74" t="e">
        <f>('AEO14 T60'!D77*T$27+'AEO14 T60'!D78*T$28)/(T$27+T$28)</f>
        <v>#REF!</v>
      </c>
      <c r="H54" s="74" t="e">
        <f>('AEO14 T60'!E77*U$27+'AEO14 T60'!E78*U$28)/(U$27+U$28)</f>
        <v>#REF!</v>
      </c>
      <c r="I54" s="74" t="e">
        <f>('AEO14 T60'!F77*V$27+'AEO14 T60'!F78*V$28)/(V$27+V$28)</f>
        <v>#REF!</v>
      </c>
      <c r="J54" s="74" t="e">
        <f>('AEO14 T60'!G77*W$27+'AEO14 T60'!G78*W$28)/(W$27+W$28)</f>
        <v>#REF!</v>
      </c>
      <c r="K54" s="74" t="e">
        <f>('AEO14 T60'!H77*X$27+'AEO14 T60'!H78*X$28)/(X$27+X$28)</f>
        <v>#REF!</v>
      </c>
      <c r="L54" s="74" t="e">
        <f>('AEO14 T60'!I77*Y$27+'AEO14 T60'!I78*Y$28)/(Y$27+Y$28)</f>
        <v>#REF!</v>
      </c>
      <c r="M54" s="74" t="e">
        <f t="shared" ref="L54:N62" si="14">L54</f>
        <v>#REF!</v>
      </c>
      <c r="N54" s="74" t="e">
        <f t="shared" si="14"/>
        <v>#REF!</v>
      </c>
      <c r="O54" s="74" t="e">
        <f t="shared" ref="O54:O62" si="15">N54</f>
        <v>#REF!</v>
      </c>
      <c r="P54" s="74"/>
    </row>
    <row r="55" spans="1:16" x14ac:dyDescent="0.2">
      <c r="A55" s="16" t="s">
        <v>819</v>
      </c>
      <c r="B55" s="16" t="s">
        <v>3200</v>
      </c>
      <c r="C55" s="16" t="s">
        <v>2020</v>
      </c>
      <c r="D55" s="101">
        <v>2015</v>
      </c>
      <c r="E55" s="74">
        <v>0</v>
      </c>
      <c r="F55" s="74">
        <v>0</v>
      </c>
      <c r="G55" s="74">
        <f>'AEO14 T60'!D231</f>
        <v>0</v>
      </c>
      <c r="H55" s="74">
        <f>'AEO14 T60'!E231</f>
        <v>0</v>
      </c>
      <c r="I55" s="74">
        <f>'AEO14 T60'!F231</f>
        <v>0</v>
      </c>
      <c r="J55" s="74">
        <f>'AEO14 T60'!G231</f>
        <v>0</v>
      </c>
      <c r="K55" s="74">
        <f>'AEO14 T60'!H231</f>
        <v>0</v>
      </c>
      <c r="L55" s="74">
        <f t="shared" si="14"/>
        <v>0</v>
      </c>
      <c r="M55" s="74">
        <f t="shared" si="14"/>
        <v>0</v>
      </c>
      <c r="N55" s="74">
        <f t="shared" si="14"/>
        <v>0</v>
      </c>
      <c r="O55" s="74">
        <f t="shared" si="15"/>
        <v>0</v>
      </c>
      <c r="P55" s="74"/>
    </row>
    <row r="56" spans="1:16" x14ac:dyDescent="0.2">
      <c r="A56" s="16" t="s">
        <v>819</v>
      </c>
      <c r="B56" s="16" t="s">
        <v>3172</v>
      </c>
      <c r="C56" s="16" t="s">
        <v>2035</v>
      </c>
      <c r="D56" s="101">
        <v>2015</v>
      </c>
      <c r="E56" s="74">
        <v>0</v>
      </c>
      <c r="F56" s="74">
        <v>0</v>
      </c>
      <c r="G56" s="74">
        <f>'AEO14 T60'!D217</f>
        <v>89.289032000000006</v>
      </c>
      <c r="H56" s="74">
        <f>'AEO14 T60'!E217</f>
        <v>74.793212999999994</v>
      </c>
      <c r="I56" s="74">
        <f>'AEO14 T60'!F217</f>
        <v>62.973948999999998</v>
      </c>
      <c r="J56" s="74">
        <f>'AEO14 T60'!G217</f>
        <v>56.813094999999997</v>
      </c>
      <c r="K56" s="74">
        <f>'AEO14 T60'!H217</f>
        <v>51.985374</v>
      </c>
      <c r="L56" s="74">
        <f>'AEO14 T60'!I217</f>
        <v>48.168506999999998</v>
      </c>
      <c r="M56" s="74">
        <f t="shared" si="14"/>
        <v>48.168506999999998</v>
      </c>
      <c r="N56" s="74">
        <f t="shared" si="14"/>
        <v>48.168506999999998</v>
      </c>
      <c r="O56" s="74">
        <f t="shared" si="15"/>
        <v>48.168506999999998</v>
      </c>
      <c r="P56" s="74"/>
    </row>
    <row r="57" spans="1:16" x14ac:dyDescent="0.2">
      <c r="A57" s="16" t="s">
        <v>819</v>
      </c>
      <c r="B57" s="16" t="s">
        <v>3175</v>
      </c>
      <c r="C57" s="16" t="s">
        <v>1897</v>
      </c>
      <c r="D57" s="101">
        <v>2005</v>
      </c>
      <c r="E57" s="74" t="e">
        <f>('AEO14 T60'!B21*R$27+'AEO14 T60'!B22*R$28)/(R$27+R$28)</f>
        <v>#REF!</v>
      </c>
      <c r="F57" s="74" t="e">
        <f>('AEO14 T60'!C21*S$27+'AEO14 T60'!C22*S$28)/(S$27+S$28)</f>
        <v>#REF!</v>
      </c>
      <c r="G57" s="74" t="e">
        <f>('AEO14 T60'!D21*T$27+'AEO14 T60'!D22*T$28)/(T$27+T$28)</f>
        <v>#REF!</v>
      </c>
      <c r="H57" s="74" t="e">
        <f>('AEO14 T60'!E21*U$27+'AEO14 T60'!E22*U$28)/(U$27+U$28)</f>
        <v>#REF!</v>
      </c>
      <c r="I57" s="74" t="e">
        <f>('AEO14 T60'!F21*V$27+'AEO14 T60'!F22*V$28)/(V$27+V$28)</f>
        <v>#REF!</v>
      </c>
      <c r="J57" s="74" t="e">
        <f>('AEO14 T60'!G21*W$27+'AEO14 T60'!G22*W$28)/(W$27+W$28)</f>
        <v>#REF!</v>
      </c>
      <c r="K57" s="74" t="e">
        <f>('AEO14 T60'!H21*X$27+'AEO14 T60'!H22*X$28)/(X$27+X$28)</f>
        <v>#REF!</v>
      </c>
      <c r="L57" s="74" t="e">
        <f>('AEO14 T60'!I21*Y$27+'AEO14 T60'!I22*Y$28)/(Y$27+Y$28)</f>
        <v>#REF!</v>
      </c>
      <c r="M57" s="74" t="e">
        <f t="shared" si="14"/>
        <v>#REF!</v>
      </c>
      <c r="N57" s="74" t="e">
        <f t="shared" si="14"/>
        <v>#REF!</v>
      </c>
      <c r="O57" s="74" t="e">
        <f t="shared" si="15"/>
        <v>#REF!</v>
      </c>
      <c r="P57" s="74"/>
    </row>
    <row r="58" spans="1:16" x14ac:dyDescent="0.2">
      <c r="A58" s="16" t="s">
        <v>819</v>
      </c>
      <c r="B58" s="16" t="s">
        <v>1081</v>
      </c>
      <c r="C58" s="16" t="s">
        <v>2070</v>
      </c>
      <c r="D58" s="101">
        <v>2010</v>
      </c>
      <c r="E58" s="74">
        <v>0</v>
      </c>
      <c r="F58" s="74">
        <v>0</v>
      </c>
      <c r="G58" s="74" t="e">
        <f>('AEO14 T60'!D189*$R$27+'AEO14 T60'!D190*$R$28)/($R$27+$R$28)</f>
        <v>#REF!</v>
      </c>
      <c r="H58" s="74" t="e">
        <f>('AEO14 T60'!E189*U$27+'AEO14 T60'!E190*U$28)/(U$27+U$28)</f>
        <v>#REF!</v>
      </c>
      <c r="I58" s="74" t="e">
        <f>('AEO14 T60'!F189*V$27+'AEO14 T60'!F190*V$28)/(V$27+V$28)</f>
        <v>#REF!</v>
      </c>
      <c r="J58" s="74" t="e">
        <f>('AEO14 T60'!G189*W$27+'AEO14 T60'!G190*W$28)/(W$27+W$28)</f>
        <v>#REF!</v>
      </c>
      <c r="K58" s="74" t="e">
        <f>('AEO14 T60'!H189*X$27+'AEO14 T60'!H190*X$28)/(X$27+X$28)</f>
        <v>#REF!</v>
      </c>
      <c r="L58" s="74" t="e">
        <f>('AEO14 T60'!I189*Y$27+'AEO14 T60'!I190*Y$28)/(Y$27+Y$28)</f>
        <v>#REF!</v>
      </c>
      <c r="M58" s="74" t="e">
        <f t="shared" si="14"/>
        <v>#REF!</v>
      </c>
      <c r="N58" s="74" t="e">
        <f t="shared" si="14"/>
        <v>#REF!</v>
      </c>
      <c r="O58" s="74" t="e">
        <f t="shared" si="15"/>
        <v>#REF!</v>
      </c>
      <c r="P58" s="74"/>
    </row>
    <row r="59" spans="1:16" x14ac:dyDescent="0.2">
      <c r="A59" s="16" t="s">
        <v>819</v>
      </c>
      <c r="B59" s="16" t="s">
        <v>3206</v>
      </c>
      <c r="C59" s="16" t="s">
        <v>2089</v>
      </c>
      <c r="D59" s="101">
        <v>2005</v>
      </c>
      <c r="E59" s="74">
        <f>'AEO14 T60'!B120</f>
        <v>31.456892013549801</v>
      </c>
      <c r="F59" s="74">
        <f>'AEO14 T60'!C120</f>
        <v>33.9</v>
      </c>
      <c r="G59" s="74">
        <f>'AEO14 T60'!D120</f>
        <v>36.533607000000003</v>
      </c>
      <c r="H59" s="74">
        <f>'AEO14 T60'!E120</f>
        <v>37.384616999999999</v>
      </c>
      <c r="I59" s="74">
        <f>'AEO14 T60'!F120</f>
        <v>38.416446999999998</v>
      </c>
      <c r="J59" s="74">
        <f>'AEO14 T60'!G120</f>
        <v>38.467201000000003</v>
      </c>
      <c r="K59" s="74">
        <f>'AEO14 T60'!H120</f>
        <v>38.488822999999996</v>
      </c>
      <c r="L59" s="74">
        <f>'AEO14 T60'!I120</f>
        <v>38.231116999999998</v>
      </c>
      <c r="M59" s="74">
        <f t="shared" si="14"/>
        <v>38.231116999999998</v>
      </c>
      <c r="N59" s="74">
        <f t="shared" si="14"/>
        <v>38.231116999999998</v>
      </c>
      <c r="O59" s="74">
        <f t="shared" si="15"/>
        <v>38.231116999999998</v>
      </c>
      <c r="P59" s="74"/>
    </row>
    <row r="60" spans="1:16" x14ac:dyDescent="0.2">
      <c r="A60" s="16" t="s">
        <v>819</v>
      </c>
      <c r="B60" s="16" t="s">
        <v>3178</v>
      </c>
      <c r="C60" s="16" t="s">
        <v>2111</v>
      </c>
      <c r="D60" s="101">
        <v>2005</v>
      </c>
      <c r="E60" s="74">
        <f>'AEO14 T60'!B134</f>
        <v>30.242977142333999</v>
      </c>
      <c r="F60" s="74">
        <f>'AEO14 T60'!C134</f>
        <v>31.4</v>
      </c>
      <c r="G60" s="74">
        <f>'AEO14 T60'!D134</f>
        <v>34.022247</v>
      </c>
      <c r="H60" s="74">
        <f>'AEO14 T60'!E134</f>
        <v>34.895290000000003</v>
      </c>
      <c r="I60" s="74">
        <f>'AEO14 T60'!F134</f>
        <v>35.936253000000001</v>
      </c>
      <c r="J60" s="74">
        <f>'AEO14 T60'!G134</f>
        <v>35.986156000000001</v>
      </c>
      <c r="K60" s="74">
        <f>'AEO14 T60'!H134</f>
        <v>36.007465000000003</v>
      </c>
      <c r="L60" s="74">
        <f>'AEO14 T60'!I134</f>
        <v>36.029693999999999</v>
      </c>
      <c r="M60" s="74">
        <f t="shared" si="14"/>
        <v>36.029693999999999</v>
      </c>
      <c r="N60" s="74">
        <f t="shared" si="14"/>
        <v>36.029693999999999</v>
      </c>
      <c r="O60" s="74">
        <f t="shared" si="15"/>
        <v>36.029693999999999</v>
      </c>
      <c r="P60" s="74"/>
    </row>
    <row r="61" spans="1:16" x14ac:dyDescent="0.2">
      <c r="A61" s="16" t="s">
        <v>819</v>
      </c>
      <c r="B61" s="16" t="s">
        <v>3179</v>
      </c>
      <c r="C61" s="16" t="s">
        <v>2132</v>
      </c>
      <c r="D61" s="101">
        <v>2010</v>
      </c>
      <c r="E61" s="74">
        <v>0</v>
      </c>
      <c r="F61" s="74" t="e">
        <f t="shared" ref="F61:L61" si="16">F57+$S$41</f>
        <v>#REF!</v>
      </c>
      <c r="G61" s="74" t="e">
        <f t="shared" si="16"/>
        <v>#REF!</v>
      </c>
      <c r="H61" s="74" t="e">
        <f t="shared" si="16"/>
        <v>#REF!</v>
      </c>
      <c r="I61" s="74" t="e">
        <f t="shared" si="16"/>
        <v>#REF!</v>
      </c>
      <c r="J61" s="74" t="e">
        <f t="shared" si="16"/>
        <v>#REF!</v>
      </c>
      <c r="K61" s="74" t="e">
        <f t="shared" si="16"/>
        <v>#REF!</v>
      </c>
      <c r="L61" s="74" t="e">
        <f t="shared" si="16"/>
        <v>#REF!</v>
      </c>
      <c r="M61" s="74" t="e">
        <f t="shared" si="14"/>
        <v>#REF!</v>
      </c>
      <c r="N61" s="74" t="e">
        <f t="shared" si="14"/>
        <v>#REF!</v>
      </c>
      <c r="O61" s="74" t="e">
        <f t="shared" si="15"/>
        <v>#REF!</v>
      </c>
      <c r="P61" s="74"/>
    </row>
    <row r="62" spans="1:16" x14ac:dyDescent="0.2">
      <c r="A62" s="16" t="s">
        <v>3152</v>
      </c>
      <c r="B62" s="16" t="s">
        <v>3166</v>
      </c>
      <c r="C62" s="16" t="s">
        <v>3207</v>
      </c>
      <c r="D62" s="101">
        <v>2005</v>
      </c>
      <c r="E62" s="74" t="e">
        <f t="shared" ref="E62:J62" si="17">E65+$S$34</f>
        <v>#REF!</v>
      </c>
      <c r="F62" s="74" t="e">
        <f t="shared" si="17"/>
        <v>#REF!</v>
      </c>
      <c r="G62" s="74" t="e">
        <f t="shared" si="17"/>
        <v>#REF!</v>
      </c>
      <c r="H62" s="74" t="e">
        <f t="shared" si="17"/>
        <v>#REF!</v>
      </c>
      <c r="I62" s="74" t="e">
        <f t="shared" si="17"/>
        <v>#REF!</v>
      </c>
      <c r="J62" s="74" t="e">
        <f t="shared" si="17"/>
        <v>#REF!</v>
      </c>
      <c r="K62" s="74" t="e">
        <f>K65+$S$34</f>
        <v>#REF!</v>
      </c>
      <c r="L62" s="74" t="e">
        <f>L65+$S$34</f>
        <v>#REF!</v>
      </c>
      <c r="M62" s="74" t="e">
        <f t="shared" si="14"/>
        <v>#REF!</v>
      </c>
      <c r="N62" s="74" t="e">
        <f t="shared" si="14"/>
        <v>#REF!</v>
      </c>
      <c r="O62" s="74" t="e">
        <f t="shared" si="15"/>
        <v>#REF!</v>
      </c>
      <c r="P62" s="74"/>
    </row>
    <row r="63" spans="1:16" x14ac:dyDescent="0.2">
      <c r="A63" s="16" t="s">
        <v>3208</v>
      </c>
      <c r="B63" s="16" t="s">
        <v>3170</v>
      </c>
      <c r="C63" s="16" t="s">
        <v>1376</v>
      </c>
      <c r="D63" s="101">
        <v>1995</v>
      </c>
      <c r="E63" s="74">
        <v>0</v>
      </c>
      <c r="F63" s="74">
        <v>0</v>
      </c>
      <c r="G63" s="74">
        <v>0</v>
      </c>
      <c r="H63" s="74">
        <v>0</v>
      </c>
      <c r="I63" s="74">
        <v>0</v>
      </c>
      <c r="J63" s="74">
        <v>0</v>
      </c>
      <c r="K63" s="74">
        <v>0</v>
      </c>
      <c r="L63" s="74">
        <v>0</v>
      </c>
      <c r="M63" s="74">
        <v>0</v>
      </c>
      <c r="N63" s="74">
        <v>0</v>
      </c>
      <c r="O63" s="74">
        <v>0</v>
      </c>
      <c r="P63" s="74"/>
    </row>
    <row r="64" spans="1:16" x14ac:dyDescent="0.2">
      <c r="A64" s="16" t="s">
        <v>3152</v>
      </c>
      <c r="B64" s="16" t="s">
        <v>1356</v>
      </c>
      <c r="C64" s="16" t="s">
        <v>2052</v>
      </c>
      <c r="D64" s="101">
        <v>2005</v>
      </c>
      <c r="E64" s="74">
        <f>'AEO14 T60'!B144</f>
        <v>76.361686706542997</v>
      </c>
      <c r="F64" s="74">
        <f>'AEO14 T60'!C144</f>
        <v>0</v>
      </c>
      <c r="G64" s="74">
        <f>'AEO14 T60'!D144</f>
        <v>72.972237000000007</v>
      </c>
      <c r="H64" s="74">
        <f>'AEO14 T60'!E144</f>
        <v>71.397223999999994</v>
      </c>
      <c r="I64" s="74">
        <f>'AEO14 T60'!F144</f>
        <v>68.558739000000003</v>
      </c>
      <c r="J64" s="74">
        <f>'AEO14 T60'!G144</f>
        <v>66.339675999999997</v>
      </c>
      <c r="K64" s="74">
        <f>'AEO14 T60'!H144</f>
        <v>65.757087999999996</v>
      </c>
      <c r="L64" s="74">
        <f>'AEO14 T60'!I144</f>
        <v>65.626152000000005</v>
      </c>
      <c r="M64" s="74">
        <f t="shared" ref="M64:N70" si="18">L64</f>
        <v>65.626152000000005</v>
      </c>
      <c r="N64" s="74">
        <f t="shared" si="18"/>
        <v>65.626152000000005</v>
      </c>
      <c r="O64" s="74">
        <f t="shared" ref="O64:O70" si="19">N64</f>
        <v>65.626152000000005</v>
      </c>
      <c r="P64" s="74"/>
    </row>
    <row r="65" spans="1:16" x14ac:dyDescent="0.2">
      <c r="A65" s="16" t="s">
        <v>3152</v>
      </c>
      <c r="B65" s="16" t="s">
        <v>3175</v>
      </c>
      <c r="C65" s="16" t="s">
        <v>1414</v>
      </c>
      <c r="D65" s="101">
        <v>2005</v>
      </c>
      <c r="E65" s="74" t="e">
        <f>('AEO14 T60'!B13*R$19+'AEO14 T60'!B18*R$22)/(R$19+R$22)</f>
        <v>#REF!</v>
      </c>
      <c r="F65" s="74" t="e">
        <f>('AEO14 T60'!C13*S$19+'AEO14 T60'!C18*S$22)/(S$19+S$22)</f>
        <v>#REF!</v>
      </c>
      <c r="G65" s="74" t="e">
        <f>('AEO14 T60'!D13*T$19+'AEO14 T60'!D18*T$22)/(T$19+T$22)</f>
        <v>#REF!</v>
      </c>
      <c r="H65" s="74" t="e">
        <f>('AEO14 T60'!E13*U$19+'AEO14 T60'!E18*U$22)/(U$19+U$22)</f>
        <v>#REF!</v>
      </c>
      <c r="I65" s="74" t="e">
        <f>('AEO14 T60'!F13*V$19+'AEO14 T60'!F18*V$22)/(V$19+V$22)</f>
        <v>#REF!</v>
      </c>
      <c r="J65" s="74" t="e">
        <f>('AEO14 T60'!G13*W$19+'AEO14 T60'!G18*W$22)/(W$19+W$22)</f>
        <v>#REF!</v>
      </c>
      <c r="K65" s="74" t="e">
        <f>('AEO14 T60'!H13*X$19+'AEO14 T60'!H18*X$22)/(X$19+X$22)</f>
        <v>#REF!</v>
      </c>
      <c r="L65" s="74" t="e">
        <f>('AEO14 T60'!I13*Y$19+'AEO14 T60'!I18*Y$22)/(Y$19+Y$22)</f>
        <v>#REF!</v>
      </c>
      <c r="M65" s="74" t="e">
        <f t="shared" si="18"/>
        <v>#REF!</v>
      </c>
      <c r="N65" s="74" t="e">
        <f t="shared" si="18"/>
        <v>#REF!</v>
      </c>
      <c r="O65" s="74" t="e">
        <f t="shared" si="19"/>
        <v>#REF!</v>
      </c>
      <c r="P65" s="74"/>
    </row>
    <row r="66" spans="1:16" x14ac:dyDescent="0.2">
      <c r="A66" s="16" t="s">
        <v>3152</v>
      </c>
      <c r="B66" s="16" t="s">
        <v>1081</v>
      </c>
      <c r="C66" s="16" t="s">
        <v>1440</v>
      </c>
      <c r="D66" s="101">
        <v>2005</v>
      </c>
      <c r="E66" s="74">
        <f>'AEO14 T60'!B186</f>
        <v>51.353889465332003</v>
      </c>
      <c r="F66" s="74">
        <f>E66</f>
        <v>51.353889465332003</v>
      </c>
      <c r="G66" s="74">
        <f t="shared" ref="G66:L66" si="20">F66</f>
        <v>51.353889465332003</v>
      </c>
      <c r="H66" s="74">
        <f t="shared" si="20"/>
        <v>51.353889465332003</v>
      </c>
      <c r="I66" s="74">
        <f t="shared" si="20"/>
        <v>51.353889465332003</v>
      </c>
      <c r="J66" s="74">
        <f t="shared" si="20"/>
        <v>51.353889465332003</v>
      </c>
      <c r="K66" s="74">
        <f t="shared" si="20"/>
        <v>51.353889465332003</v>
      </c>
      <c r="L66" s="74">
        <f t="shared" si="20"/>
        <v>51.353889465332003</v>
      </c>
      <c r="M66" s="74">
        <f t="shared" si="18"/>
        <v>51.353889465332003</v>
      </c>
      <c r="N66" s="74">
        <f t="shared" si="18"/>
        <v>51.353889465332003</v>
      </c>
      <c r="O66" s="74">
        <f t="shared" si="19"/>
        <v>51.353889465332003</v>
      </c>
      <c r="P66" s="74"/>
    </row>
    <row r="67" spans="1:16" x14ac:dyDescent="0.2">
      <c r="A67" s="16" t="s">
        <v>820</v>
      </c>
      <c r="B67" s="16" t="s">
        <v>3166</v>
      </c>
      <c r="C67" s="16" t="s">
        <v>3209</v>
      </c>
      <c r="D67" s="101">
        <v>2005</v>
      </c>
      <c r="E67" s="74" t="e">
        <f t="shared" ref="E67:J67" si="21">E74+$S$35</f>
        <v>#REF!</v>
      </c>
      <c r="F67" s="74" t="e">
        <f t="shared" si="21"/>
        <v>#REF!</v>
      </c>
      <c r="G67" s="74" t="e">
        <f t="shared" si="21"/>
        <v>#REF!</v>
      </c>
      <c r="H67" s="74" t="e">
        <f t="shared" si="21"/>
        <v>#REF!</v>
      </c>
      <c r="I67" s="74" t="e">
        <f t="shared" si="21"/>
        <v>#REF!</v>
      </c>
      <c r="J67" s="74" t="e">
        <f t="shared" si="21"/>
        <v>#REF!</v>
      </c>
      <c r="K67" s="74" t="e">
        <f>K74+$S$35</f>
        <v>#REF!</v>
      </c>
      <c r="L67" s="74" t="e">
        <f>L74+$S$35</f>
        <v>#REF!</v>
      </c>
      <c r="M67" s="74" t="e">
        <f t="shared" si="18"/>
        <v>#REF!</v>
      </c>
      <c r="N67" s="74" t="e">
        <f t="shared" si="18"/>
        <v>#REF!</v>
      </c>
      <c r="O67" s="74" t="e">
        <f t="shared" si="19"/>
        <v>#REF!</v>
      </c>
      <c r="P67" s="74"/>
    </row>
    <row r="68" spans="1:16" x14ac:dyDescent="0.2">
      <c r="A68" s="16" t="s">
        <v>820</v>
      </c>
      <c r="B68" s="16" t="s">
        <v>931</v>
      </c>
      <c r="C68" s="16" t="s">
        <v>2172</v>
      </c>
      <c r="D68" s="101">
        <v>2005</v>
      </c>
      <c r="E68" s="74">
        <f>'AEO14 T60'!B90</f>
        <v>28.3022785186768</v>
      </c>
      <c r="F68" s="74">
        <f>'AEO14 T60'!C90</f>
        <v>31.9</v>
      </c>
      <c r="G68" s="74">
        <f>'AEO14 T60'!D90</f>
        <v>40.101948</v>
      </c>
      <c r="H68" s="74">
        <f>'AEO14 T60'!E90</f>
        <v>40.872734000000001</v>
      </c>
      <c r="I68" s="74">
        <f>'AEO14 T60'!F90</f>
        <v>41.993457999999997</v>
      </c>
      <c r="J68" s="74">
        <f>'AEO14 T60'!G90</f>
        <v>42.026553999999997</v>
      </c>
      <c r="K68" s="74">
        <f>'AEO14 T60'!H90</f>
        <v>42.052441000000002</v>
      </c>
      <c r="L68" s="74">
        <f>'AEO14 T60'!I90</f>
        <v>42.077015000000003</v>
      </c>
      <c r="M68" s="74">
        <f t="shared" si="18"/>
        <v>42.077015000000003</v>
      </c>
      <c r="N68" s="74">
        <f t="shared" si="18"/>
        <v>42.077015000000003</v>
      </c>
      <c r="O68" s="74">
        <f t="shared" si="19"/>
        <v>42.077015000000003</v>
      </c>
      <c r="P68" s="74"/>
    </row>
    <row r="69" spans="1:16" x14ac:dyDescent="0.2">
      <c r="A69" s="16" t="s">
        <v>820</v>
      </c>
      <c r="B69" s="16" t="s">
        <v>3168</v>
      </c>
      <c r="C69" s="16" t="s">
        <v>2194</v>
      </c>
      <c r="D69" s="101">
        <v>2005</v>
      </c>
      <c r="E69" s="74">
        <f>'AEO14 T60'!B104</f>
        <v>27.238376617431602</v>
      </c>
      <c r="F69" s="74">
        <f>'AEO14 T60'!C104</f>
        <v>31</v>
      </c>
      <c r="G69" s="74">
        <f>'AEO14 T60'!D104</f>
        <v>39.163432999999998</v>
      </c>
      <c r="H69" s="74">
        <f>'AEO14 T60'!E104</f>
        <v>39.988579000000001</v>
      </c>
      <c r="I69" s="74">
        <f>'AEO14 T60'!F104</f>
        <v>41.143177000000001</v>
      </c>
      <c r="J69" s="74">
        <f>'AEO14 T60'!G104</f>
        <v>41.176212</v>
      </c>
      <c r="K69" s="74">
        <f>'AEO14 T60'!H104</f>
        <v>41.202567999999999</v>
      </c>
      <c r="L69" s="74">
        <f>'AEO14 T60'!I104</f>
        <v>41.227463</v>
      </c>
      <c r="M69" s="74">
        <f t="shared" si="18"/>
        <v>41.227463</v>
      </c>
      <c r="N69" s="74">
        <f t="shared" si="18"/>
        <v>41.227463</v>
      </c>
      <c r="O69" s="74">
        <f t="shared" si="19"/>
        <v>41.227463</v>
      </c>
      <c r="P69" s="74"/>
    </row>
    <row r="70" spans="1:16" x14ac:dyDescent="0.2">
      <c r="A70" s="16" t="s">
        <v>820</v>
      </c>
      <c r="B70" s="16" t="s">
        <v>816</v>
      </c>
      <c r="C70" s="16" t="s">
        <v>2216</v>
      </c>
      <c r="D70" s="101">
        <v>2005</v>
      </c>
      <c r="E70" s="74">
        <f>'AEO14 T60'!B34</f>
        <v>22.8006801605225</v>
      </c>
      <c r="F70" s="74" t="e">
        <f>('AEO14 T60'!C33*S$25+'AEO14 T60'!C34*S$26)/(S$25+S$26)</f>
        <v>#REF!</v>
      </c>
      <c r="G70" s="74" t="e">
        <f>('AEO14 T60'!D33*T$25+'AEO14 T60'!D34*T$26)/(T$25+T$26)</f>
        <v>#REF!</v>
      </c>
      <c r="H70" s="74" t="e">
        <f>('AEO14 T60'!E33*U$25+'AEO14 T60'!E34*U$26)/(U$25+U$26)</f>
        <v>#REF!</v>
      </c>
      <c r="I70" s="74" t="e">
        <f>('AEO14 T60'!F33*V$25+'AEO14 T60'!F34*V$26)/(V$25+V$26)</f>
        <v>#REF!</v>
      </c>
      <c r="J70" s="74" t="e">
        <f>('AEO14 T60'!G33*W$25+'AEO14 T60'!G34*W$26)/(W$25+W$26)</f>
        <v>#REF!</v>
      </c>
      <c r="K70" s="74" t="e">
        <f>('AEO14 T60'!H33*X$25+'AEO14 T60'!H34*X$26)/(X$25+X$26)</f>
        <v>#REF!</v>
      </c>
      <c r="L70" s="74" t="e">
        <f>('AEO14 T60'!I33*Y$25+'AEO14 T60'!I34*Y$26)/(Y$25+Y$26)</f>
        <v>#REF!</v>
      </c>
      <c r="M70" s="74" t="e">
        <f t="shared" si="18"/>
        <v>#REF!</v>
      </c>
      <c r="N70" s="74" t="e">
        <f t="shared" si="18"/>
        <v>#REF!</v>
      </c>
      <c r="O70" s="74" t="e">
        <f t="shared" si="19"/>
        <v>#REF!</v>
      </c>
      <c r="P70" s="74"/>
    </row>
    <row r="71" spans="1:16" x14ac:dyDescent="0.2">
      <c r="A71" s="16" t="s">
        <v>820</v>
      </c>
      <c r="B71" s="16" t="s">
        <v>3188</v>
      </c>
      <c r="C71" s="16" t="s">
        <v>1392</v>
      </c>
      <c r="D71" s="101">
        <v>1995</v>
      </c>
      <c r="E71" s="74">
        <v>0</v>
      </c>
      <c r="F71" s="74">
        <v>0</v>
      </c>
      <c r="G71" s="74">
        <v>0</v>
      </c>
      <c r="H71" s="74">
        <v>0</v>
      </c>
      <c r="I71" s="74">
        <v>0</v>
      </c>
      <c r="J71" s="74">
        <v>0</v>
      </c>
      <c r="K71" s="74">
        <v>0</v>
      </c>
      <c r="L71" s="74">
        <v>0</v>
      </c>
      <c r="M71" s="74">
        <v>0</v>
      </c>
      <c r="N71" s="74">
        <v>0</v>
      </c>
      <c r="O71" s="74">
        <v>0</v>
      </c>
      <c r="P71" s="74"/>
    </row>
    <row r="72" spans="1:16" x14ac:dyDescent="0.2">
      <c r="A72" s="16" t="s">
        <v>820</v>
      </c>
      <c r="B72" s="16" t="s">
        <v>3170</v>
      </c>
      <c r="C72" s="16" t="s">
        <v>1390</v>
      </c>
      <c r="D72" s="101">
        <v>1995</v>
      </c>
      <c r="E72" s="74">
        <v>0</v>
      </c>
      <c r="F72" s="74">
        <v>0</v>
      </c>
      <c r="G72" s="74">
        <v>0</v>
      </c>
      <c r="H72" s="74">
        <v>0</v>
      </c>
      <c r="I72" s="74">
        <v>0</v>
      </c>
      <c r="J72" s="74">
        <v>0</v>
      </c>
      <c r="K72" s="74">
        <v>0</v>
      </c>
      <c r="L72" s="74">
        <v>0</v>
      </c>
      <c r="M72" s="74">
        <v>0</v>
      </c>
      <c r="N72" s="74">
        <v>0</v>
      </c>
      <c r="O72" s="74">
        <v>0</v>
      </c>
      <c r="P72" s="74"/>
    </row>
    <row r="73" spans="1:16" x14ac:dyDescent="0.2">
      <c r="A73" s="16" t="s">
        <v>820</v>
      </c>
      <c r="B73" s="16" t="s">
        <v>3171</v>
      </c>
      <c r="C73" s="16" t="s">
        <v>2238</v>
      </c>
      <c r="D73" s="101">
        <v>2005</v>
      </c>
      <c r="E73" s="74" t="e">
        <f>('AEO14 T60'!B75*R$25+'AEO14 T60'!B76*R$26)/(R$25+R$26)</f>
        <v>#REF!</v>
      </c>
      <c r="F73" s="74" t="e">
        <f>('AEO14 T60'!C75*S$25+'AEO14 T60'!C76*S$26)/(S$25+S$26)</f>
        <v>#REF!</v>
      </c>
      <c r="G73" s="74" t="e">
        <f>('AEO14 T60'!D75*T$25+'AEO14 T60'!D76*T$26)/(T$25+T$26)</f>
        <v>#REF!</v>
      </c>
      <c r="H73" s="74" t="e">
        <f>('AEO14 T60'!E75*U$25+'AEO14 T60'!E76*U$26)/(U$25+U$26)</f>
        <v>#REF!</v>
      </c>
      <c r="I73" s="74" t="e">
        <f>('AEO14 T60'!F75*V$25+'AEO14 T60'!F76*V$26)/(V$25+V$26)</f>
        <v>#REF!</v>
      </c>
      <c r="J73" s="74" t="e">
        <f>('AEO14 T60'!G75*W$25+'AEO14 T60'!G76*W$26)/(W$25+W$26)</f>
        <v>#REF!</v>
      </c>
      <c r="K73" s="74" t="e">
        <f>('AEO14 T60'!H75*X$25+'AEO14 T60'!H76*X$26)/(X$25+X$26)</f>
        <v>#REF!</v>
      </c>
      <c r="L73" s="74" t="e">
        <f>('AEO14 T60'!I75*Y$25+'AEO14 T60'!I76*Y$26)/(Y$25+Y$26)</f>
        <v>#REF!</v>
      </c>
      <c r="M73" s="74" t="e">
        <f t="shared" ref="M73:N81" si="22">L73</f>
        <v>#REF!</v>
      </c>
      <c r="N73" s="74" t="e">
        <f t="shared" si="22"/>
        <v>#REF!</v>
      </c>
      <c r="O73" s="74" t="e">
        <f t="shared" ref="O73:O81" si="23">N73</f>
        <v>#REF!</v>
      </c>
      <c r="P73" s="74"/>
    </row>
    <row r="74" spans="1:16" x14ac:dyDescent="0.2">
      <c r="A74" s="16" t="s">
        <v>820</v>
      </c>
      <c r="B74" s="16" t="s">
        <v>3175</v>
      </c>
      <c r="C74" s="16" t="s">
        <v>2150</v>
      </c>
      <c r="D74" s="101">
        <v>2005</v>
      </c>
      <c r="E74" s="74" t="e">
        <f>('AEO14 T60'!B19*R$25+'AEO14 T60'!B20*R$26)/(R$25+R$26)</f>
        <v>#REF!</v>
      </c>
      <c r="F74" s="74" t="e">
        <f>('AEO14 T60'!C19*S$25+'AEO14 T60'!C20*S$26)/(S$25+S$26)</f>
        <v>#REF!</v>
      </c>
      <c r="G74" s="74" t="e">
        <f>('AEO14 T60'!D19*T$25+'AEO14 T60'!D20*T$26)/(T$25+T$26)</f>
        <v>#REF!</v>
      </c>
      <c r="H74" s="74" t="e">
        <f>('AEO14 T60'!E19*U$25+'AEO14 T60'!E20*U$26)/(U$25+U$26)</f>
        <v>#REF!</v>
      </c>
      <c r="I74" s="74" t="e">
        <f>('AEO14 T60'!F19*V$25+'AEO14 T60'!F20*V$26)/(V$25+V$26)</f>
        <v>#REF!</v>
      </c>
      <c r="J74" s="74" t="e">
        <f>('AEO14 T60'!G19*W$25+'AEO14 T60'!G20*W$26)/(W$25+W$26)</f>
        <v>#REF!</v>
      </c>
      <c r="K74" s="74" t="e">
        <f>('AEO14 T60'!H19*X$25+'AEO14 T60'!H20*X$26)/(X$25+X$26)</f>
        <v>#REF!</v>
      </c>
      <c r="L74" s="74" t="e">
        <f>('AEO14 T60'!I19*Y$25+'AEO14 T60'!I20*Y$26)/(Y$25+Y$26)</f>
        <v>#REF!</v>
      </c>
      <c r="M74" s="74" t="e">
        <f t="shared" si="22"/>
        <v>#REF!</v>
      </c>
      <c r="N74" s="74" t="e">
        <f t="shared" si="22"/>
        <v>#REF!</v>
      </c>
      <c r="O74" s="74" t="e">
        <f t="shared" si="23"/>
        <v>#REF!</v>
      </c>
      <c r="P74" s="74"/>
    </row>
    <row r="75" spans="1:16" x14ac:dyDescent="0.2">
      <c r="A75" s="16" t="s">
        <v>820</v>
      </c>
      <c r="B75" s="16" t="s">
        <v>1081</v>
      </c>
      <c r="C75" s="16" t="s">
        <v>2258</v>
      </c>
      <c r="D75" s="101">
        <v>2010</v>
      </c>
      <c r="E75" s="74">
        <v>0</v>
      </c>
      <c r="F75" s="74" t="e">
        <f>('AEO14 T60'!C187*$R$25+'AEO14 T60'!C188*$R$26)/0.12</f>
        <v>#REF!</v>
      </c>
      <c r="G75" s="74">
        <f>'AEO14 T60'!D188</f>
        <v>38.746056000000003</v>
      </c>
      <c r="H75" s="74" t="e">
        <f>('AEO14 T60'!E187*U$25+'AEO14 T60'!E188*U$26)/(U$25+U$26)</f>
        <v>#REF!</v>
      </c>
      <c r="I75" s="74" t="e">
        <f>('AEO14 T60'!F187*V$25+'AEO14 T60'!F188*V$26)/(V$25+V$26)</f>
        <v>#REF!</v>
      </c>
      <c r="J75" s="74" t="e">
        <f>('AEO14 T60'!G187*W$25+'AEO14 T60'!G188*W$26)/(W$25+W$26)</f>
        <v>#REF!</v>
      </c>
      <c r="K75" s="74" t="e">
        <f>('AEO14 T60'!H187*X$25+'AEO14 T60'!H188*X$26)/(X$25+X$26)</f>
        <v>#REF!</v>
      </c>
      <c r="L75" s="74" t="e">
        <f>('AEO14 T60'!I187*Y$25+'AEO14 T60'!I188*Y$26)/(Y$25+Y$26)</f>
        <v>#REF!</v>
      </c>
      <c r="M75" s="74" t="e">
        <f t="shared" si="22"/>
        <v>#REF!</v>
      </c>
      <c r="N75" s="74" t="e">
        <f t="shared" si="22"/>
        <v>#REF!</v>
      </c>
      <c r="O75" s="74" t="e">
        <f t="shared" si="23"/>
        <v>#REF!</v>
      </c>
      <c r="P75" s="74"/>
    </row>
    <row r="76" spans="1:16" x14ac:dyDescent="0.2">
      <c r="A76" s="16" t="s">
        <v>820</v>
      </c>
      <c r="B76" s="16" t="s">
        <v>935</v>
      </c>
      <c r="C76" s="16" t="s">
        <v>2275</v>
      </c>
      <c r="D76" s="101">
        <v>2005</v>
      </c>
      <c r="E76" s="74">
        <f>'AEO14 T60'!B118</f>
        <v>27.5314846038818</v>
      </c>
      <c r="F76" s="74">
        <f>'AEO14 T60'!C118</f>
        <v>32</v>
      </c>
      <c r="G76" s="74">
        <f>'AEO14 T60'!D118</f>
        <v>40.255951000000003</v>
      </c>
      <c r="H76" s="74">
        <f>'AEO14 T60'!E118</f>
        <v>41.053196</v>
      </c>
      <c r="I76" s="74">
        <f>'AEO14 T60'!F118</f>
        <v>42.186481000000001</v>
      </c>
      <c r="J76" s="74">
        <f>'AEO14 T60'!G118</f>
        <v>42.220497000000002</v>
      </c>
      <c r="K76" s="74">
        <f>'AEO14 T60'!H118</f>
        <v>42.243668</v>
      </c>
      <c r="L76" s="74">
        <f>'AEO14 T60'!I118</f>
        <v>42.266486999999998</v>
      </c>
      <c r="M76" s="74">
        <f t="shared" si="22"/>
        <v>42.266486999999998</v>
      </c>
      <c r="N76" s="74">
        <f t="shared" si="22"/>
        <v>42.266486999999998</v>
      </c>
      <c r="O76" s="74">
        <f t="shared" si="23"/>
        <v>42.266486999999998</v>
      </c>
      <c r="P76" s="74"/>
    </row>
    <row r="77" spans="1:16" x14ac:dyDescent="0.2">
      <c r="A77" s="16" t="s">
        <v>820</v>
      </c>
      <c r="B77" s="16" t="s">
        <v>3178</v>
      </c>
      <c r="C77" s="16" t="s">
        <v>2297</v>
      </c>
      <c r="D77" s="101">
        <v>2005</v>
      </c>
      <c r="E77" s="74">
        <f>'AEO14 T60'!B132</f>
        <v>26.317550659179702</v>
      </c>
      <c r="F77" s="74">
        <f>'AEO14 T60'!C132</f>
        <v>29.6</v>
      </c>
      <c r="G77" s="74">
        <f>'AEO14 T60'!D132</f>
        <v>37.743434999999998</v>
      </c>
      <c r="H77" s="74">
        <f>'AEO14 T60'!E132</f>
        <v>38.567805999999997</v>
      </c>
      <c r="I77" s="74">
        <f>'AEO14 T60'!F132</f>
        <v>39.716495999999999</v>
      </c>
      <c r="J77" s="74">
        <f>'AEO14 T60'!G132</f>
        <v>39.750092000000002</v>
      </c>
      <c r="K77" s="74">
        <f>'AEO14 T60'!H132</f>
        <v>39.773701000000003</v>
      </c>
      <c r="L77" s="74">
        <f>'AEO14 T60'!I132</f>
        <v>39.797642000000003</v>
      </c>
      <c r="M77" s="74">
        <f t="shared" si="22"/>
        <v>39.797642000000003</v>
      </c>
      <c r="N77" s="74">
        <f t="shared" si="22"/>
        <v>39.797642000000003</v>
      </c>
      <c r="O77" s="74">
        <f t="shared" si="23"/>
        <v>39.797642000000003</v>
      </c>
      <c r="P77" s="74"/>
    </row>
    <row r="78" spans="1:16" x14ac:dyDescent="0.2">
      <c r="A78" s="16" t="s">
        <v>820</v>
      </c>
      <c r="B78" s="16" t="s">
        <v>3179</v>
      </c>
      <c r="C78" s="16" t="s">
        <v>2319</v>
      </c>
      <c r="D78" s="101">
        <v>2010</v>
      </c>
      <c r="E78" s="74">
        <v>0</v>
      </c>
      <c r="F78" s="74" t="e">
        <f t="shared" ref="F78:L78" si="24">F74+$S$41</f>
        <v>#REF!</v>
      </c>
      <c r="G78" s="74" t="e">
        <f t="shared" si="24"/>
        <v>#REF!</v>
      </c>
      <c r="H78" s="74" t="e">
        <f t="shared" si="24"/>
        <v>#REF!</v>
      </c>
      <c r="I78" s="74" t="e">
        <f t="shared" si="24"/>
        <v>#REF!</v>
      </c>
      <c r="J78" s="74" t="e">
        <f t="shared" si="24"/>
        <v>#REF!</v>
      </c>
      <c r="K78" s="74" t="e">
        <f t="shared" si="24"/>
        <v>#REF!</v>
      </c>
      <c r="L78" s="74" t="e">
        <f t="shared" si="24"/>
        <v>#REF!</v>
      </c>
      <c r="M78" s="74" t="e">
        <f t="shared" si="22"/>
        <v>#REF!</v>
      </c>
      <c r="N78" s="74" t="e">
        <f t="shared" si="22"/>
        <v>#REF!</v>
      </c>
      <c r="O78" s="74" t="e">
        <f t="shared" si="23"/>
        <v>#REF!</v>
      </c>
      <c r="P78" s="74"/>
    </row>
    <row r="79" spans="1:16" x14ac:dyDescent="0.2">
      <c r="A79" s="16" t="s">
        <v>3159</v>
      </c>
      <c r="B79" s="16" t="s">
        <v>3166</v>
      </c>
      <c r="C79" s="16" t="s">
        <v>3210</v>
      </c>
      <c r="D79" s="101">
        <v>2005</v>
      </c>
      <c r="E79" s="74">
        <f t="shared" ref="E79:J79" si="25">E87+$S$35</f>
        <v>25.715098388671901</v>
      </c>
      <c r="F79" s="74">
        <f t="shared" si="25"/>
        <v>25.108000000000001</v>
      </c>
      <c r="G79" s="74">
        <f t="shared" si="25"/>
        <v>27.616597000000002</v>
      </c>
      <c r="H79" s="74">
        <f t="shared" si="25"/>
        <v>28.506749000000003</v>
      </c>
      <c r="I79" s="74">
        <f t="shared" si="25"/>
        <v>29.539363000000002</v>
      </c>
      <c r="J79" s="74">
        <f t="shared" si="25"/>
        <v>29.605983000000002</v>
      </c>
      <c r="K79" s="74">
        <f>K87+$S$35</f>
        <v>29.633765</v>
      </c>
      <c r="L79" s="74">
        <f>L87+$S$35</f>
        <v>29.658692000000002</v>
      </c>
      <c r="M79" s="74">
        <f t="shared" si="22"/>
        <v>29.658692000000002</v>
      </c>
      <c r="N79" s="74">
        <f t="shared" si="22"/>
        <v>29.658692000000002</v>
      </c>
      <c r="O79" s="74">
        <f t="shared" si="23"/>
        <v>29.658692000000002</v>
      </c>
      <c r="P79" s="74"/>
    </row>
    <row r="80" spans="1:16" x14ac:dyDescent="0.2">
      <c r="A80" s="16" t="s">
        <v>3159</v>
      </c>
      <c r="B80" s="16" t="s">
        <v>3169</v>
      </c>
      <c r="C80" s="16" t="s">
        <v>2355</v>
      </c>
      <c r="D80" s="101">
        <v>2020</v>
      </c>
      <c r="E80" s="74">
        <v>0</v>
      </c>
      <c r="F80" s="74">
        <v>0</v>
      </c>
      <c r="G80" s="74">
        <v>0</v>
      </c>
      <c r="H80" s="74">
        <f>'AEO14 T60'!E177</f>
        <v>37.907772000000001</v>
      </c>
      <c r="I80" s="74">
        <f>'AEO14 T60'!F177</f>
        <v>37.407165999999997</v>
      </c>
      <c r="J80" s="74">
        <f>'AEO14 T60'!G177</f>
        <v>36.869522000000003</v>
      </c>
      <c r="K80" s="74">
        <f>'AEO14 T60'!H177</f>
        <v>36.732089999999999</v>
      </c>
      <c r="L80" s="74">
        <f>'AEO14 T60'!I177</f>
        <v>36.705306999999998</v>
      </c>
      <c r="M80" s="74">
        <f t="shared" si="22"/>
        <v>36.705306999999998</v>
      </c>
      <c r="N80" s="74">
        <f t="shared" si="22"/>
        <v>36.705306999999998</v>
      </c>
      <c r="O80" s="74">
        <f t="shared" si="23"/>
        <v>36.705306999999998</v>
      </c>
      <c r="P80" s="74"/>
    </row>
    <row r="81" spans="1:16" x14ac:dyDescent="0.2">
      <c r="A81" s="16" t="s">
        <v>3159</v>
      </c>
      <c r="B81" s="16" t="s">
        <v>816</v>
      </c>
      <c r="C81" s="16" t="s">
        <v>2370</v>
      </c>
      <c r="D81" s="101">
        <v>2005</v>
      </c>
      <c r="E81" s="74">
        <f>'AEO14 T60'!B37</f>
        <v>26.670963287353501</v>
      </c>
      <c r="F81" s="74">
        <f>'AEO14 T60'!C37</f>
        <v>28.4</v>
      </c>
      <c r="G81" s="74">
        <f>'AEO14 T60'!D37</f>
        <v>30.425367000000001</v>
      </c>
      <c r="H81" s="74">
        <f>'AEO14 T60'!E37</f>
        <v>30.182333</v>
      </c>
      <c r="I81" s="74">
        <f>'AEO14 T60'!F37</f>
        <v>30.764894000000002</v>
      </c>
      <c r="J81" s="74">
        <f>'AEO14 T60'!G37</f>
        <v>30.828385999999998</v>
      </c>
      <c r="K81" s="74">
        <f>'AEO14 T60'!H37</f>
        <v>30.850760000000001</v>
      </c>
      <c r="L81" s="74">
        <f>'AEO14 T60'!I37</f>
        <v>30.821728</v>
      </c>
      <c r="M81" s="74">
        <f t="shared" si="22"/>
        <v>30.821728</v>
      </c>
      <c r="N81" s="74">
        <f t="shared" si="22"/>
        <v>30.821728</v>
      </c>
      <c r="O81" s="74">
        <f t="shared" si="23"/>
        <v>30.821728</v>
      </c>
      <c r="P81" s="74"/>
    </row>
    <row r="82" spans="1:16" x14ac:dyDescent="0.2">
      <c r="A82" s="16" t="s">
        <v>3159</v>
      </c>
      <c r="B82" s="16" t="s">
        <v>3170</v>
      </c>
      <c r="C82" s="16" t="s">
        <v>1384</v>
      </c>
      <c r="D82" s="101">
        <v>1995</v>
      </c>
      <c r="E82" s="74">
        <v>0</v>
      </c>
      <c r="F82" s="74">
        <v>0</v>
      </c>
      <c r="G82" s="74">
        <v>0</v>
      </c>
      <c r="H82" s="74">
        <v>0</v>
      </c>
      <c r="I82" s="74">
        <v>0</v>
      </c>
      <c r="J82" s="74">
        <v>0</v>
      </c>
      <c r="K82" s="74">
        <v>0</v>
      </c>
      <c r="L82" s="74">
        <v>0</v>
      </c>
      <c r="M82" s="74">
        <v>0</v>
      </c>
      <c r="N82" s="74">
        <v>0</v>
      </c>
      <c r="O82" s="74">
        <v>0</v>
      </c>
      <c r="P82" s="74"/>
    </row>
    <row r="83" spans="1:16" x14ac:dyDescent="0.2">
      <c r="A83" s="16" t="s">
        <v>3159</v>
      </c>
      <c r="B83" s="16" t="s">
        <v>1356</v>
      </c>
      <c r="C83" s="16" t="s">
        <v>2392</v>
      </c>
      <c r="D83" s="101">
        <v>2005</v>
      </c>
      <c r="E83" s="74">
        <f>'AEO14 T60'!B149</f>
        <v>58.814128875732401</v>
      </c>
      <c r="F83" s="74">
        <f>'AEO14 T60'!C149</f>
        <v>45.3</v>
      </c>
      <c r="G83" s="74">
        <f>'AEO14 T60'!D149</f>
        <v>44.983246000000001</v>
      </c>
      <c r="H83" s="74">
        <f>'AEO14 T60'!E149</f>
        <v>42.604084</v>
      </c>
      <c r="I83" s="74">
        <f>'AEO14 T60'!F149</f>
        <v>39.217491000000003</v>
      </c>
      <c r="J83" s="74">
        <f>'AEO14 T60'!G149</f>
        <v>37.317157999999999</v>
      </c>
      <c r="K83" s="74">
        <f>'AEO14 T60'!H149</f>
        <v>36.842421999999999</v>
      </c>
      <c r="L83" s="74">
        <f>'AEO14 T60'!I149</f>
        <v>36.759686000000002</v>
      </c>
      <c r="M83" s="74">
        <f t="shared" ref="L83:N89" si="26">L83</f>
        <v>36.759686000000002</v>
      </c>
      <c r="N83" s="74">
        <f t="shared" si="26"/>
        <v>36.759686000000002</v>
      </c>
      <c r="O83" s="74">
        <f t="shared" ref="O83:O89" si="27">N83</f>
        <v>36.759686000000002</v>
      </c>
      <c r="P83" s="74"/>
    </row>
    <row r="84" spans="1:16" x14ac:dyDescent="0.2">
      <c r="A84" s="16" t="s">
        <v>3159</v>
      </c>
      <c r="B84" s="16" t="s">
        <v>3171</v>
      </c>
      <c r="C84" s="16" t="s">
        <v>2414</v>
      </c>
      <c r="D84" s="101">
        <v>2005</v>
      </c>
      <c r="E84" s="74">
        <v>0</v>
      </c>
      <c r="F84" s="74">
        <f>'AEO14 T60'!C79</f>
        <v>23.8</v>
      </c>
      <c r="G84" s="74">
        <f>'AEO14 T60'!D79</f>
        <v>26.310092999999998</v>
      </c>
      <c r="H84" s="74">
        <f>'AEO14 T60'!E79</f>
        <v>27.195955000000001</v>
      </c>
      <c r="I84" s="74">
        <f>'AEO14 T60'!F79</f>
        <v>28.237303000000001</v>
      </c>
      <c r="J84" s="74">
        <f>'AEO14 T60'!G79</f>
        <v>28.309078</v>
      </c>
      <c r="K84" s="74">
        <f>'AEO14 T60'!H79</f>
        <v>28.339355000000001</v>
      </c>
      <c r="L84" s="74">
        <f>'AEO14 T60'!I79</f>
        <v>28.365051000000001</v>
      </c>
      <c r="M84" s="74">
        <f t="shared" si="26"/>
        <v>28.365051000000001</v>
      </c>
      <c r="N84" s="74">
        <f t="shared" si="26"/>
        <v>28.365051000000001</v>
      </c>
      <c r="O84" s="74">
        <f t="shared" si="27"/>
        <v>28.365051000000001</v>
      </c>
      <c r="P84" s="74"/>
    </row>
    <row r="85" spans="1:16" x14ac:dyDescent="0.2">
      <c r="A85" s="16" t="s">
        <v>3159</v>
      </c>
      <c r="B85" s="16" t="s">
        <v>3200</v>
      </c>
      <c r="C85" s="16" t="s">
        <v>2433</v>
      </c>
      <c r="D85" s="101">
        <v>2015</v>
      </c>
      <c r="E85" s="74">
        <v>0</v>
      </c>
      <c r="F85" s="74">
        <v>0</v>
      </c>
      <c r="G85" s="74">
        <f>'AEO14 T60'!D233</f>
        <v>0</v>
      </c>
      <c r="H85" s="74">
        <f>'AEO14 T60'!E233</f>
        <v>0</v>
      </c>
      <c r="I85" s="74">
        <f>'AEO14 T60'!F233</f>
        <v>0</v>
      </c>
      <c r="J85" s="74">
        <f>'AEO14 T60'!G233</f>
        <v>0</v>
      </c>
      <c r="K85" s="74">
        <f>'AEO14 T60'!H233</f>
        <v>0</v>
      </c>
      <c r="L85" s="74">
        <f t="shared" si="26"/>
        <v>0</v>
      </c>
      <c r="M85" s="74">
        <f t="shared" si="26"/>
        <v>0</v>
      </c>
      <c r="N85" s="74">
        <f t="shared" si="26"/>
        <v>0</v>
      </c>
      <c r="O85" s="74">
        <f t="shared" si="27"/>
        <v>0</v>
      </c>
      <c r="P85" s="74"/>
    </row>
    <row r="86" spans="1:16" x14ac:dyDescent="0.2">
      <c r="A86" s="16" t="s">
        <v>3159</v>
      </c>
      <c r="B86" s="16" t="s">
        <v>3172</v>
      </c>
      <c r="C86" s="16" t="s">
        <v>2450</v>
      </c>
      <c r="D86" s="101">
        <v>2005</v>
      </c>
      <c r="E86" s="74">
        <f>'AEO14 T60'!B219</f>
        <v>98.421585083007798</v>
      </c>
      <c r="F86" s="74">
        <f>'AEO14 T60'!C219</f>
        <v>0</v>
      </c>
      <c r="G86" s="74">
        <f>'AEO14 T60'!D219</f>
        <v>84.701530000000005</v>
      </c>
      <c r="H86" s="74">
        <f>'AEO14 T60'!E219</f>
        <v>71.671974000000006</v>
      </c>
      <c r="I86" s="74">
        <f>'AEO14 T60'!F219</f>
        <v>61.728203000000001</v>
      </c>
      <c r="J86" s="74">
        <f>'AEO14 T60'!G219</f>
        <v>56.040562000000001</v>
      </c>
      <c r="K86" s="74">
        <f>'AEO14 T60'!H219</f>
        <v>51.605316000000002</v>
      </c>
      <c r="L86" s="74">
        <f>'AEO14 T60'!I219</f>
        <v>48.099964</v>
      </c>
      <c r="M86" s="74">
        <f t="shared" si="26"/>
        <v>48.099964</v>
      </c>
      <c r="N86" s="74">
        <f t="shared" si="26"/>
        <v>48.099964</v>
      </c>
      <c r="O86" s="74">
        <f t="shared" si="27"/>
        <v>48.099964</v>
      </c>
      <c r="P86" s="74"/>
    </row>
    <row r="87" spans="1:16" x14ac:dyDescent="0.2">
      <c r="A87" s="16" t="s">
        <v>3159</v>
      </c>
      <c r="B87" s="16" t="s">
        <v>3175</v>
      </c>
      <c r="C87" s="16" t="s">
        <v>2335</v>
      </c>
      <c r="D87" s="101">
        <v>2005</v>
      </c>
      <c r="E87" s="74">
        <f>'AEO14 T60'!B23</f>
        <v>24.3070983886719</v>
      </c>
      <c r="F87" s="74">
        <f>'AEO14 T60'!C23</f>
        <v>23.7</v>
      </c>
      <c r="G87" s="74">
        <f>'AEO14 T60'!D23</f>
        <v>26.208597000000001</v>
      </c>
      <c r="H87" s="74">
        <f>'AEO14 T60'!E23</f>
        <v>27.098749000000002</v>
      </c>
      <c r="I87" s="74">
        <f>'AEO14 T60'!F23</f>
        <v>28.131363</v>
      </c>
      <c r="J87" s="74">
        <f>'AEO14 T60'!G23</f>
        <v>28.197983000000001</v>
      </c>
      <c r="K87" s="74">
        <f>'AEO14 T60'!H23</f>
        <v>28.225764999999999</v>
      </c>
      <c r="L87" s="74">
        <f>'AEO14 T60'!I23</f>
        <v>28.250692000000001</v>
      </c>
      <c r="M87" s="74">
        <f t="shared" si="26"/>
        <v>28.250692000000001</v>
      </c>
      <c r="N87" s="74">
        <f t="shared" si="26"/>
        <v>28.250692000000001</v>
      </c>
      <c r="O87" s="74">
        <f t="shared" si="27"/>
        <v>28.250692000000001</v>
      </c>
      <c r="P87" s="74"/>
    </row>
    <row r="88" spans="1:16" x14ac:dyDescent="0.2">
      <c r="A88" s="16" t="s">
        <v>3159</v>
      </c>
      <c r="B88" s="16" t="s">
        <v>1081</v>
      </c>
      <c r="C88" s="16" t="s">
        <v>2468</v>
      </c>
      <c r="D88" s="101">
        <v>2010</v>
      </c>
      <c r="E88" s="74">
        <v>0</v>
      </c>
      <c r="F88" s="74">
        <f>'AEO14 T60'!C191</f>
        <v>31.2</v>
      </c>
      <c r="G88" s="74">
        <f>'AEO14 T60'!D191</f>
        <v>31.674154000000001</v>
      </c>
      <c r="H88" s="74">
        <f>'AEO14 T60'!E191</f>
        <v>31.826983999999999</v>
      </c>
      <c r="I88" s="74">
        <f>'AEO14 T60'!F191</f>
        <v>32.044243000000002</v>
      </c>
      <c r="J88" s="74">
        <f>'AEO14 T60'!G191</f>
        <v>31.531047999999998</v>
      </c>
      <c r="K88" s="74">
        <f>'AEO14 T60'!H191</f>
        <v>31.400120000000001</v>
      </c>
      <c r="L88" s="74">
        <f>'AEO14 T60'!I191</f>
        <v>31.377238999999999</v>
      </c>
      <c r="M88" s="74">
        <f t="shared" si="26"/>
        <v>31.377238999999999</v>
      </c>
      <c r="N88" s="74">
        <f t="shared" si="26"/>
        <v>31.377238999999999</v>
      </c>
      <c r="O88" s="74">
        <f t="shared" si="27"/>
        <v>31.377238999999999</v>
      </c>
      <c r="P88" s="74"/>
    </row>
    <row r="89" spans="1:16" x14ac:dyDescent="0.2">
      <c r="A89" s="16" t="s">
        <v>3159</v>
      </c>
      <c r="B89" s="16" t="s">
        <v>3179</v>
      </c>
      <c r="C89" s="16" t="s">
        <v>2486</v>
      </c>
      <c r="D89" s="101">
        <v>2010</v>
      </c>
      <c r="E89" s="74">
        <v>0</v>
      </c>
      <c r="F89" s="74">
        <f t="shared" ref="F89:L89" si="28">F87+$S$41</f>
        <v>31.04</v>
      </c>
      <c r="G89" s="74">
        <f t="shared" si="28"/>
        <v>33.548597000000001</v>
      </c>
      <c r="H89" s="74">
        <f t="shared" si="28"/>
        <v>34.438749000000001</v>
      </c>
      <c r="I89" s="74">
        <f t="shared" si="28"/>
        <v>35.471362999999997</v>
      </c>
      <c r="J89" s="74">
        <f t="shared" si="28"/>
        <v>35.537982999999997</v>
      </c>
      <c r="K89" s="74">
        <f t="shared" si="28"/>
        <v>35.565764999999999</v>
      </c>
      <c r="L89" s="74">
        <f t="shared" si="28"/>
        <v>35.590692000000004</v>
      </c>
      <c r="M89" s="74">
        <f t="shared" si="26"/>
        <v>35.590692000000004</v>
      </c>
      <c r="N89" s="74">
        <f t="shared" si="26"/>
        <v>35.590692000000004</v>
      </c>
      <c r="O89" s="74">
        <f t="shared" si="27"/>
        <v>35.590692000000004</v>
      </c>
      <c r="P89" s="74"/>
    </row>
    <row r="90" spans="1:16" x14ac:dyDescent="0.2">
      <c r="E90" s="108"/>
      <c r="F90" s="108"/>
      <c r="G90" s="108"/>
      <c r="H90" s="108"/>
      <c r="I90" s="108"/>
      <c r="J90" s="109"/>
      <c r="P90" s="74"/>
    </row>
    <row r="91" spans="1:16" x14ac:dyDescent="0.2">
      <c r="P91" s="74"/>
    </row>
    <row r="92" spans="1:16" x14ac:dyDescent="0.2">
      <c r="P92" s="74"/>
    </row>
    <row r="93" spans="1:16" x14ac:dyDescent="0.2">
      <c r="P93" s="74"/>
    </row>
    <row r="94" spans="1:16" x14ac:dyDescent="0.2">
      <c r="P94" s="74"/>
    </row>
    <row r="95" spans="1:16" x14ac:dyDescent="0.2">
      <c r="P95" s="74"/>
    </row>
    <row r="96" spans="1:16" x14ac:dyDescent="0.2">
      <c r="L96" s="74"/>
      <c r="N96" s="74"/>
      <c r="O96" s="74"/>
    </row>
    <row r="97" spans="16:16" x14ac:dyDescent="0.2">
      <c r="P97" s="74"/>
    </row>
    <row r="98" spans="16:16" x14ac:dyDescent="0.2">
      <c r="P98" s="74"/>
    </row>
    <row r="99" spans="16:16" x14ac:dyDescent="0.2">
      <c r="P99" s="74"/>
    </row>
    <row r="100" spans="16:16" x14ac:dyDescent="0.2">
      <c r="P100" s="74"/>
    </row>
    <row r="101" spans="16:16" x14ac:dyDescent="0.2">
      <c r="P101" s="74"/>
    </row>
    <row r="102" spans="16:16" x14ac:dyDescent="0.2">
      <c r="P102" s="74"/>
    </row>
    <row r="103" spans="16:16" x14ac:dyDescent="0.2">
      <c r="P103" s="74"/>
    </row>
    <row r="104" spans="16:16" x14ac:dyDescent="0.2">
      <c r="P104" s="74"/>
    </row>
    <row r="105" spans="16:16" x14ac:dyDescent="0.2">
      <c r="P105" s="74"/>
    </row>
    <row r="106" spans="16:16" x14ac:dyDescent="0.2">
      <c r="P106" s="74"/>
    </row>
    <row r="107" spans="16:16" x14ac:dyDescent="0.2">
      <c r="P107" s="74"/>
    </row>
    <row r="108" spans="16:16" x14ac:dyDescent="0.2">
      <c r="P108" s="74"/>
    </row>
    <row r="109" spans="16:16" x14ac:dyDescent="0.2">
      <c r="P109" s="74"/>
    </row>
    <row r="110" spans="16:16" x14ac:dyDescent="0.2">
      <c r="P110" s="74"/>
    </row>
    <row r="111" spans="16:16" x14ac:dyDescent="0.2">
      <c r="P111" s="74"/>
    </row>
    <row r="112" spans="16:16" x14ac:dyDescent="0.2">
      <c r="P112" s="74"/>
    </row>
    <row r="113" spans="16:16" x14ac:dyDescent="0.2">
      <c r="P113" s="74"/>
    </row>
    <row r="114" spans="16:16" x14ac:dyDescent="0.2">
      <c r="P114" s="74"/>
    </row>
    <row r="115" spans="16:16" x14ac:dyDescent="0.2">
      <c r="P115" s="74"/>
    </row>
    <row r="116" spans="16:16" x14ac:dyDescent="0.2">
      <c r="P116" s="74"/>
    </row>
    <row r="117" spans="16:16" x14ac:dyDescent="0.2">
      <c r="P117" s="74"/>
    </row>
    <row r="118" spans="16:16" x14ac:dyDescent="0.2">
      <c r="P118" s="74"/>
    </row>
    <row r="119" spans="16:16" x14ac:dyDescent="0.2">
      <c r="P119" s="74"/>
    </row>
    <row r="120" spans="16:16" x14ac:dyDescent="0.2">
      <c r="P120" s="74"/>
    </row>
    <row r="121" spans="16:16" x14ac:dyDescent="0.2">
      <c r="P121" s="74"/>
    </row>
    <row r="122" spans="16:16" x14ac:dyDescent="0.2">
      <c r="P122" s="74"/>
    </row>
    <row r="123" spans="16:16" x14ac:dyDescent="0.2">
      <c r="P123" s="74"/>
    </row>
    <row r="124" spans="16:16" x14ac:dyDescent="0.2">
      <c r="P124" s="74"/>
    </row>
    <row r="125" spans="16:16" x14ac:dyDescent="0.2">
      <c r="P125" s="74"/>
    </row>
    <row r="126" spans="16:16" x14ac:dyDescent="0.2">
      <c r="P126" s="74"/>
    </row>
    <row r="127" spans="16:16" x14ac:dyDescent="0.2">
      <c r="P127" s="74"/>
    </row>
    <row r="128" spans="16:16" x14ac:dyDescent="0.2">
      <c r="P128" s="74"/>
    </row>
    <row r="129" spans="16:16" x14ac:dyDescent="0.2">
      <c r="P129" s="74"/>
    </row>
    <row r="130" spans="16:16" x14ac:dyDescent="0.2">
      <c r="P130" s="74"/>
    </row>
    <row r="131" spans="16:16" x14ac:dyDescent="0.2">
      <c r="P131" s="74"/>
    </row>
    <row r="132" spans="16:16" x14ac:dyDescent="0.2">
      <c r="P132" s="74"/>
    </row>
    <row r="133" spans="16:16" x14ac:dyDescent="0.2">
      <c r="P133" s="74"/>
    </row>
    <row r="134" spans="16:16" x14ac:dyDescent="0.2">
      <c r="P134" s="74"/>
    </row>
    <row r="135" spans="16:16" x14ac:dyDescent="0.2">
      <c r="P135" s="74"/>
    </row>
    <row r="136" spans="16:16" x14ac:dyDescent="0.2">
      <c r="P136" s="74"/>
    </row>
    <row r="137" spans="16:16" x14ac:dyDescent="0.2">
      <c r="P137" s="74"/>
    </row>
    <row r="138" spans="16:16" x14ac:dyDescent="0.2">
      <c r="P138" s="74"/>
    </row>
    <row r="139" spans="16:16" x14ac:dyDescent="0.2">
      <c r="P139" s="74"/>
    </row>
    <row r="140" spans="16:16" x14ac:dyDescent="0.2">
      <c r="P140" s="74"/>
    </row>
    <row r="141" spans="16:16" x14ac:dyDescent="0.2">
      <c r="P141" s="74"/>
    </row>
    <row r="142" spans="16:16" x14ac:dyDescent="0.2">
      <c r="P142" s="74"/>
    </row>
    <row r="143" spans="16:16" x14ac:dyDescent="0.2">
      <c r="P143" s="74"/>
    </row>
    <row r="144" spans="16:16" x14ac:dyDescent="0.2">
      <c r="P144" s="74"/>
    </row>
    <row r="145" spans="16:16" x14ac:dyDescent="0.2">
      <c r="P145" s="74"/>
    </row>
    <row r="146" spans="16:16" x14ac:dyDescent="0.2">
      <c r="P146" s="74"/>
    </row>
    <row r="147" spans="16:16" x14ac:dyDescent="0.2">
      <c r="P147" s="74"/>
    </row>
    <row r="148" spans="16:16" x14ac:dyDescent="0.2">
      <c r="P148" s="74"/>
    </row>
    <row r="149" spans="16:16" x14ac:dyDescent="0.2">
      <c r="P149" s="74"/>
    </row>
    <row r="150" spans="16:16" x14ac:dyDescent="0.2">
      <c r="P150" s="74"/>
    </row>
    <row r="151" spans="16:16" x14ac:dyDescent="0.2">
      <c r="P151" s="74"/>
    </row>
    <row r="152" spans="16:16" x14ac:dyDescent="0.2">
      <c r="P152" s="74"/>
    </row>
    <row r="153" spans="16:16" x14ac:dyDescent="0.2">
      <c r="P153" s="74"/>
    </row>
    <row r="154" spans="16:16" x14ac:dyDescent="0.2">
      <c r="P154" s="74"/>
    </row>
    <row r="155" spans="16:16" x14ac:dyDescent="0.2">
      <c r="P155" s="74"/>
    </row>
    <row r="156" spans="16:16" x14ac:dyDescent="0.2">
      <c r="P156" s="74"/>
    </row>
    <row r="157" spans="16:16" x14ac:dyDescent="0.2">
      <c r="P157" s="74"/>
    </row>
    <row r="158" spans="16:16" x14ac:dyDescent="0.2">
      <c r="P158" s="74"/>
    </row>
    <row r="159" spans="16:16" x14ac:dyDescent="0.2">
      <c r="P159" s="74"/>
    </row>
    <row r="160" spans="16:16" x14ac:dyDescent="0.2">
      <c r="P160" s="74"/>
    </row>
    <row r="161" spans="16:16" x14ac:dyDescent="0.2">
      <c r="P161" s="74"/>
    </row>
    <row r="162" spans="16:16" x14ac:dyDescent="0.2">
      <c r="P162" s="74"/>
    </row>
    <row r="163" spans="16:16" x14ac:dyDescent="0.2">
      <c r="P163" s="74"/>
    </row>
    <row r="164" spans="16:16" x14ac:dyDescent="0.2">
      <c r="P164" s="74"/>
    </row>
    <row r="165" spans="16:16" x14ac:dyDescent="0.2">
      <c r="P165" s="74"/>
    </row>
    <row r="166" spans="16:16" x14ac:dyDescent="0.2">
      <c r="P166" s="74"/>
    </row>
    <row r="167" spans="16:16" x14ac:dyDescent="0.2">
      <c r="P167" s="74"/>
    </row>
    <row r="168" spans="16:16" x14ac:dyDescent="0.2">
      <c r="P168" s="74"/>
    </row>
    <row r="169" spans="16:16" x14ac:dyDescent="0.2">
      <c r="P169" s="74"/>
    </row>
  </sheetData>
  <mergeCells count="2">
    <mergeCell ref="E4:L4"/>
    <mergeCell ref="E5:L5"/>
  </mergeCells>
  <phoneticPr fontId="14" type="noConversion"/>
  <pageMargins left="0.75" right="0.75" top="1" bottom="1" header="0.5" footer="0.5"/>
  <pageSetup scale="21" orientation="landscape"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indexed="47"/>
  </sheetPr>
  <dimension ref="A1:BF169"/>
  <sheetViews>
    <sheetView topLeftCell="I1" zoomScale="80" zoomScaleNormal="80" workbookViewId="0">
      <selection sqref="A1:A5"/>
    </sheetView>
  </sheetViews>
  <sheetFormatPr defaultColWidth="9.140625" defaultRowHeight="12.75" x14ac:dyDescent="0.2"/>
  <cols>
    <col min="1" max="1" width="12.85546875" style="39" customWidth="1"/>
    <col min="2" max="2" width="15" style="39" bestFit="1" customWidth="1"/>
    <col min="3" max="3" width="15" style="39" customWidth="1"/>
    <col min="4" max="4" width="6" style="39" bestFit="1" customWidth="1"/>
    <col min="5" max="5" width="7.140625" style="39" bestFit="1" customWidth="1"/>
    <col min="6" max="6" width="7.42578125" style="39" bestFit="1" customWidth="1"/>
    <col min="7" max="14" width="7.140625" style="39" bestFit="1" customWidth="1"/>
    <col min="15" max="15" width="8.140625" style="39" customWidth="1"/>
    <col min="16" max="17" width="6" style="39" bestFit="1" customWidth="1"/>
    <col min="18" max="18" width="7.42578125" style="39" bestFit="1" customWidth="1"/>
    <col min="19" max="26" width="7.140625" style="39" bestFit="1" customWidth="1"/>
    <col min="27" max="27" width="6.140625" style="39" customWidth="1"/>
    <col min="28" max="28" width="24.5703125" style="39" customWidth="1"/>
    <col min="29" max="16384" width="9.140625" style="39"/>
  </cols>
  <sheetData>
    <row r="1" spans="1:30" x14ac:dyDescent="0.2">
      <c r="A1" s="45" t="s">
        <v>3211</v>
      </c>
    </row>
    <row r="2" spans="1:30" x14ac:dyDescent="0.2">
      <c r="A2" s="45" t="s">
        <v>3212</v>
      </c>
    </row>
    <row r="3" spans="1:30" x14ac:dyDescent="0.2">
      <c r="A3" s="45" t="s">
        <v>3126</v>
      </c>
    </row>
    <row r="4" spans="1:30" x14ac:dyDescent="0.2">
      <c r="A4" s="45"/>
    </row>
    <row r="5" spans="1:30" x14ac:dyDescent="0.2">
      <c r="A5" s="45" t="s">
        <v>3213</v>
      </c>
      <c r="D5" s="362"/>
      <c r="E5" s="362"/>
      <c r="F5" s="362"/>
      <c r="G5" s="362"/>
      <c r="H5" s="362"/>
      <c r="I5" s="362"/>
      <c r="J5" s="362"/>
      <c r="K5" s="362"/>
      <c r="L5" s="349"/>
      <c r="M5" s="349"/>
      <c r="N5" s="349"/>
      <c r="O5" s="349"/>
      <c r="P5" s="362"/>
      <c r="Q5" s="362"/>
      <c r="R5" s="362"/>
      <c r="S5" s="362"/>
      <c r="T5" s="362"/>
      <c r="U5" s="362"/>
      <c r="V5" s="362"/>
      <c r="W5" s="362"/>
      <c r="X5" s="349"/>
      <c r="Y5" s="349"/>
      <c r="Z5" s="349"/>
      <c r="AA5" s="349"/>
    </row>
    <row r="6" spans="1:30" x14ac:dyDescent="0.2">
      <c r="D6" s="362" t="s">
        <v>3214</v>
      </c>
      <c r="E6" s="362"/>
      <c r="F6" s="362"/>
      <c r="G6" s="362"/>
      <c r="H6" s="362"/>
      <c r="I6" s="362"/>
      <c r="J6" s="362"/>
      <c r="K6" s="362"/>
      <c r="L6" s="349"/>
      <c r="M6" s="349"/>
      <c r="N6" s="349"/>
      <c r="O6" s="349"/>
      <c r="P6" s="362" t="s">
        <v>3215</v>
      </c>
      <c r="Q6" s="362"/>
      <c r="R6" s="362"/>
      <c r="S6" s="362"/>
      <c r="T6" s="362"/>
      <c r="U6" s="362"/>
      <c r="V6" s="362"/>
      <c r="W6" s="362"/>
      <c r="X6" s="349"/>
      <c r="Y6" s="349"/>
      <c r="Z6" s="349"/>
      <c r="AA6" s="349"/>
    </row>
    <row r="7" spans="1:30" x14ac:dyDescent="0.2">
      <c r="D7" s="81">
        <v>2005</v>
      </c>
      <c r="E7" s="81">
        <v>2010</v>
      </c>
      <c r="F7" s="81">
        <v>2015</v>
      </c>
      <c r="G7" s="81">
        <v>2020</v>
      </c>
      <c r="H7" s="81">
        <v>2025</v>
      </c>
      <c r="I7" s="81">
        <v>2030</v>
      </c>
      <c r="J7" s="81">
        <v>2035</v>
      </c>
      <c r="K7" s="81">
        <v>2040</v>
      </c>
      <c r="L7" s="81">
        <v>2045</v>
      </c>
      <c r="M7" s="81">
        <v>2050</v>
      </c>
      <c r="N7" s="81">
        <v>2055</v>
      </c>
      <c r="O7" s="349"/>
      <c r="P7" s="81">
        <v>2005</v>
      </c>
      <c r="Q7" s="81">
        <v>2010</v>
      </c>
      <c r="R7" s="81">
        <v>2015</v>
      </c>
      <c r="S7" s="81">
        <v>2020</v>
      </c>
      <c r="T7" s="81">
        <v>2025</v>
      </c>
      <c r="U7" s="81">
        <v>2030</v>
      </c>
      <c r="V7" s="81">
        <v>2035</v>
      </c>
      <c r="W7" s="81">
        <v>2040</v>
      </c>
      <c r="X7" s="81">
        <v>2045</v>
      </c>
      <c r="Y7" s="81">
        <v>2050</v>
      </c>
      <c r="Z7" s="81">
        <v>2055</v>
      </c>
      <c r="AA7" s="349"/>
    </row>
    <row r="8" spans="1:30" x14ac:dyDescent="0.2">
      <c r="A8" s="39" t="s">
        <v>3131</v>
      </c>
      <c r="B8" s="39" t="s">
        <v>3166</v>
      </c>
      <c r="C8" s="39" t="s">
        <v>3167</v>
      </c>
      <c r="D8" s="50" t="e">
        <f t="shared" ref="D8:I8" si="0">D16*(1+$AD$35)</f>
        <v>#REF!</v>
      </c>
      <c r="E8" s="50" t="e">
        <f t="shared" si="0"/>
        <v>#REF!</v>
      </c>
      <c r="F8" s="50" t="e">
        <f t="shared" si="0"/>
        <v>#REF!</v>
      </c>
      <c r="G8" s="50" t="e">
        <f t="shared" si="0"/>
        <v>#REF!</v>
      </c>
      <c r="H8" s="50" t="e">
        <f t="shared" si="0"/>
        <v>#REF!</v>
      </c>
      <c r="I8" s="50" t="e">
        <f t="shared" si="0"/>
        <v>#REF!</v>
      </c>
      <c r="J8" s="50" t="e">
        <f>J16*(1+$AD$35)</f>
        <v>#REF!</v>
      </c>
      <c r="K8" s="50" t="e">
        <f>K16*(1+$AD$35)</f>
        <v>#REF!</v>
      </c>
      <c r="L8" s="50" t="e">
        <f t="shared" ref="L8:M12" si="1">K8</f>
        <v>#REF!</v>
      </c>
      <c r="M8" s="50" t="e">
        <f t="shared" si="1"/>
        <v>#REF!</v>
      </c>
      <c r="N8" s="50" t="e">
        <f>M8</f>
        <v>#REF!</v>
      </c>
      <c r="O8" s="50"/>
      <c r="P8" s="50" t="e">
        <f>D8*AC$50</f>
        <v>#REF!</v>
      </c>
      <c r="Q8" s="50" t="e">
        <f t="shared" ref="Q8:U10" si="2">E8*AD$50</f>
        <v>#REF!</v>
      </c>
      <c r="R8" s="50" t="e">
        <f t="shared" si="2"/>
        <v>#REF!</v>
      </c>
      <c r="S8" s="50" t="e">
        <f t="shared" si="2"/>
        <v>#REF!</v>
      </c>
      <c r="T8" s="50" t="e">
        <f t="shared" si="2"/>
        <v>#REF!</v>
      </c>
      <c r="U8" s="50" t="e">
        <f t="shared" si="2"/>
        <v>#REF!</v>
      </c>
      <c r="V8" s="50" t="e">
        <f t="shared" ref="V8:V12" si="3">J8*AI$50</f>
        <v>#REF!</v>
      </c>
      <c r="W8" s="50" t="e">
        <f t="shared" ref="W8:W12" si="4">K8*AJ$50</f>
        <v>#REF!</v>
      </c>
      <c r="X8" s="50" t="e">
        <f t="shared" ref="X8:X12" si="5">L8*AK$50</f>
        <v>#REF!</v>
      </c>
      <c r="Y8" s="50" t="e">
        <f t="shared" ref="Y8:Y12" si="6">M8*AL$50</f>
        <v>#REF!</v>
      </c>
      <c r="Z8" s="50" t="e">
        <f t="shared" ref="Z8:Z12" si="7">N8*AM$50</f>
        <v>#REF!</v>
      </c>
      <c r="AA8" s="349"/>
      <c r="AB8" s="120"/>
    </row>
    <row r="9" spans="1:30" x14ac:dyDescent="0.2">
      <c r="A9" s="39" t="s">
        <v>3131</v>
      </c>
      <c r="B9" s="39" t="s">
        <v>931</v>
      </c>
      <c r="C9" s="39" t="s">
        <v>1503</v>
      </c>
      <c r="D9" s="50">
        <f>'AEO14 T59'!B85</f>
        <v>35.679466247558601</v>
      </c>
      <c r="E9" s="50">
        <f>'AEO14 T59'!C85</f>
        <v>34.99</v>
      </c>
      <c r="F9" s="50">
        <f>'AEO14 T59'!D85</f>
        <v>39.445599000000001</v>
      </c>
      <c r="G9" s="50">
        <f>'AEO14 T59'!E85</f>
        <v>47.302902000000003</v>
      </c>
      <c r="H9" s="50">
        <f>'AEO14 T59'!F85</f>
        <v>59.173034999999999</v>
      </c>
      <c r="I9" s="50">
        <f>'AEO14 T59'!G85</f>
        <v>59.134780999999997</v>
      </c>
      <c r="J9" s="50">
        <f>'AEO14 T59'!H85</f>
        <v>59.015487999999998</v>
      </c>
      <c r="K9" s="50">
        <f>'AEO14 T59'!I85</f>
        <v>58.879173000000002</v>
      </c>
      <c r="L9" s="50">
        <f t="shared" si="1"/>
        <v>58.879173000000002</v>
      </c>
      <c r="M9" s="50">
        <f t="shared" si="1"/>
        <v>58.879173000000002</v>
      </c>
      <c r="N9" s="50">
        <f>M9</f>
        <v>58.879173000000002</v>
      </c>
      <c r="O9" s="50"/>
      <c r="P9" s="50">
        <f>D9*AC$50</f>
        <v>28.989998038509373</v>
      </c>
      <c r="Q9" s="50">
        <f t="shared" si="2"/>
        <v>28.604744880000002</v>
      </c>
      <c r="R9" s="50">
        <f t="shared" si="2"/>
        <v>32.444478524688002</v>
      </c>
      <c r="S9" s="50">
        <f t="shared" si="2"/>
        <v>39.143719039824006</v>
      </c>
      <c r="T9" s="50">
        <f t="shared" si="2"/>
        <v>49.262261713919997</v>
      </c>
      <c r="U9" s="50">
        <f t="shared" si="2"/>
        <v>49.526088704872002</v>
      </c>
      <c r="V9" s="50">
        <f t="shared" si="3"/>
        <v>49.426179385856003</v>
      </c>
      <c r="W9" s="50">
        <f t="shared" si="4"/>
        <v>49.312013937576005</v>
      </c>
      <c r="X9" s="50">
        <f t="shared" si="5"/>
        <v>49.312013937576005</v>
      </c>
      <c r="Y9" s="50">
        <f t="shared" si="6"/>
        <v>49.312013937576005</v>
      </c>
      <c r="Z9" s="50">
        <f t="shared" si="7"/>
        <v>49.312013937576005</v>
      </c>
    </row>
    <row r="10" spans="1:30" x14ac:dyDescent="0.2">
      <c r="A10" s="39" t="s">
        <v>3131</v>
      </c>
      <c r="B10" s="39" t="s">
        <v>3168</v>
      </c>
      <c r="C10" s="39" t="s">
        <v>1525</v>
      </c>
      <c r="D10" s="50">
        <f>'AEO14 T59'!B99</f>
        <v>33.036697387695298</v>
      </c>
      <c r="E10" s="50">
        <f>'AEO14 T59'!C99</f>
        <v>32.450000000000003</v>
      </c>
      <c r="F10" s="50">
        <f>'AEO14 T59'!D99</f>
        <v>36.667586999999997</v>
      </c>
      <c r="G10" s="50">
        <f>'AEO14 T59'!E99</f>
        <v>43.854443000000003</v>
      </c>
      <c r="H10" s="50">
        <f>'AEO14 T59'!F99</f>
        <v>54.718223999999999</v>
      </c>
      <c r="I10" s="50">
        <f>'AEO14 T59'!G99</f>
        <v>54.684269</v>
      </c>
      <c r="J10" s="50">
        <f>'AEO14 T59'!H99</f>
        <v>54.561573000000003</v>
      </c>
      <c r="K10" s="50">
        <f>'AEO14 T59'!I99</f>
        <v>54.431731999999997</v>
      </c>
      <c r="L10" s="50">
        <f t="shared" si="1"/>
        <v>54.431731999999997</v>
      </c>
      <c r="M10" s="50">
        <f t="shared" si="1"/>
        <v>54.431731999999997</v>
      </c>
      <c r="N10" s="50">
        <f>M10</f>
        <v>54.431731999999997</v>
      </c>
      <c r="O10" s="50"/>
      <c r="P10" s="50">
        <f>D10*AC$50</f>
        <v>26.842716363046723</v>
      </c>
      <c r="Q10" s="50">
        <f t="shared" si="2"/>
        <v>26.528264400000001</v>
      </c>
      <c r="R10" s="50">
        <f t="shared" si="2"/>
        <v>30.159530318544</v>
      </c>
      <c r="S10" s="50">
        <f t="shared" si="2"/>
        <v>36.290077835816007</v>
      </c>
      <c r="T10" s="50">
        <f t="shared" si="2"/>
        <v>45.553578098688</v>
      </c>
      <c r="U10" s="50">
        <f t="shared" si="2"/>
        <v>45.798731498728003</v>
      </c>
      <c r="V10" s="50">
        <f t="shared" si="3"/>
        <v>45.695972126376006</v>
      </c>
      <c r="W10" s="50">
        <f t="shared" si="4"/>
        <v>45.587228730783998</v>
      </c>
      <c r="X10" s="50">
        <f t="shared" si="5"/>
        <v>45.587228730783998</v>
      </c>
      <c r="Y10" s="50">
        <f t="shared" si="6"/>
        <v>45.587228730783998</v>
      </c>
      <c r="Z10" s="50">
        <f t="shared" si="7"/>
        <v>45.587228730783998</v>
      </c>
    </row>
    <row r="11" spans="1:30" x14ac:dyDescent="0.2">
      <c r="A11" s="39" t="s">
        <v>3131</v>
      </c>
      <c r="B11" s="39" t="s">
        <v>3169</v>
      </c>
      <c r="C11" s="39" t="s">
        <v>1547</v>
      </c>
      <c r="D11" s="50"/>
      <c r="E11" s="50">
        <f>'AEO14 T59'!C169</f>
        <v>0</v>
      </c>
      <c r="F11" s="50">
        <f>'AEO14 T59'!D169</f>
        <v>0</v>
      </c>
      <c r="G11" s="50">
        <f>'AEO14 T59'!E169</f>
        <v>61.697876000000001</v>
      </c>
      <c r="H11" s="50">
        <f>'AEO14 T59'!F169</f>
        <v>67.355850000000004</v>
      </c>
      <c r="I11" s="50">
        <f>'AEO14 T59'!G169</f>
        <v>67.270813000000004</v>
      </c>
      <c r="J11" s="50">
        <f>'AEO14 T59'!H169</f>
        <v>67.126648000000003</v>
      </c>
      <c r="K11" s="50">
        <f>'AEO14 T59'!I169</f>
        <v>67.035751000000005</v>
      </c>
      <c r="L11" s="50">
        <f t="shared" si="1"/>
        <v>67.035751000000005</v>
      </c>
      <c r="M11" s="50">
        <f t="shared" si="1"/>
        <v>67.035751000000005</v>
      </c>
      <c r="N11" s="50">
        <f>M11</f>
        <v>67.035751000000005</v>
      </c>
      <c r="O11" s="50"/>
      <c r="P11" s="50"/>
      <c r="Q11" s="50">
        <f t="shared" ref="Q11:U12" si="8">E11*AD$50</f>
        <v>0</v>
      </c>
      <c r="R11" s="50">
        <f t="shared" si="8"/>
        <v>0</v>
      </c>
      <c r="S11" s="50">
        <f t="shared" si="8"/>
        <v>51.055732764512001</v>
      </c>
      <c r="T11" s="50">
        <f t="shared" si="8"/>
        <v>56.074553395200006</v>
      </c>
      <c r="U11" s="50">
        <f t="shared" si="8"/>
        <v>56.340113137256004</v>
      </c>
      <c r="V11" s="50">
        <f t="shared" si="3"/>
        <v>56.219373219776003</v>
      </c>
      <c r="W11" s="50">
        <f t="shared" si="4"/>
        <v>56.143245891512009</v>
      </c>
      <c r="X11" s="50">
        <f t="shared" si="5"/>
        <v>56.143245891512009</v>
      </c>
      <c r="Y11" s="50">
        <f t="shared" si="6"/>
        <v>56.143245891512009</v>
      </c>
      <c r="Z11" s="50">
        <f t="shared" si="7"/>
        <v>56.143245891512009</v>
      </c>
    </row>
    <row r="12" spans="1:30" x14ac:dyDescent="0.2">
      <c r="A12" s="39" t="s">
        <v>3131</v>
      </c>
      <c r="B12" s="39" t="s">
        <v>816</v>
      </c>
      <c r="C12" s="39" t="s">
        <v>1481</v>
      </c>
      <c r="D12" s="50">
        <f>'AEO14 T59'!B29</f>
        <v>44.598861694335902</v>
      </c>
      <c r="E12" s="50" t="e">
        <f>1/((1/'AEO14 T59'!C28*$AD$21+1/'AEO14 T59'!C29*$AD$22)/SUM($AD$21+$AD$22))</f>
        <v>#REF!</v>
      </c>
      <c r="F12" s="50" t="e">
        <f>1/((1/'AEO14 T59'!D28*$AE$21+1/'AEO14 T59'!D29*$AE$22)/SUM($AE$21+$AE$22))</f>
        <v>#REF!</v>
      </c>
      <c r="G12" s="50" t="e">
        <f>1/((1/'AEO14 T59'!E28*$AF$21+1/'AEO14 T59'!E29*$AF$22)/SUM($AF$21+$AF$22))</f>
        <v>#REF!</v>
      </c>
      <c r="H12" s="50" t="e">
        <f>1/((1/'AEO14 T59'!F28*$AG$21+1/'AEO14 T59'!F29*$AG$22)/SUM($AG$21+$AG$22))</f>
        <v>#REF!</v>
      </c>
      <c r="I12" s="50" t="e">
        <f>1/((1/'AEO14 T59'!G28*$AH$21+1/'AEO14 T59'!G29*$AH$22)/SUM($AH$21+$AH$22))</f>
        <v>#REF!</v>
      </c>
      <c r="J12" s="50" t="e">
        <f>1/((1/'AEO14 T59'!H28*$AI$21+1/'AEO14 T59'!H29*$AI$22)/SUM($AI$21+$AI$22))</f>
        <v>#REF!</v>
      </c>
      <c r="K12" s="50" t="e">
        <f>1/((1/'AEO14 T59'!I28*$AJ$21+1/'AEO14 T59'!I29*$AJ$22)/SUM($AJ$21+$AJ$22))</f>
        <v>#REF!</v>
      </c>
      <c r="L12" s="50" t="e">
        <f t="shared" si="1"/>
        <v>#REF!</v>
      </c>
      <c r="M12" s="50" t="e">
        <f t="shared" si="1"/>
        <v>#REF!</v>
      </c>
      <c r="N12" s="50" t="e">
        <f>M12</f>
        <v>#REF!</v>
      </c>
      <c r="O12" s="50"/>
      <c r="P12" s="50">
        <f>D12*AC$50</f>
        <v>36.237114761407561</v>
      </c>
      <c r="Q12" s="50" t="e">
        <f t="shared" si="8"/>
        <v>#REF!</v>
      </c>
      <c r="R12" s="50" t="e">
        <f t="shared" si="8"/>
        <v>#REF!</v>
      </c>
      <c r="S12" s="50" t="e">
        <f t="shared" si="8"/>
        <v>#REF!</v>
      </c>
      <c r="T12" s="50" t="e">
        <f t="shared" si="8"/>
        <v>#REF!</v>
      </c>
      <c r="U12" s="50" t="e">
        <f t="shared" si="8"/>
        <v>#REF!</v>
      </c>
      <c r="V12" s="50" t="e">
        <f t="shared" si="3"/>
        <v>#REF!</v>
      </c>
      <c r="W12" s="50" t="e">
        <f t="shared" si="4"/>
        <v>#REF!</v>
      </c>
      <c r="X12" s="50" t="e">
        <f t="shared" si="5"/>
        <v>#REF!</v>
      </c>
      <c r="Y12" s="50" t="e">
        <f t="shared" si="6"/>
        <v>#REF!</v>
      </c>
      <c r="Z12" s="50" t="e">
        <f t="shared" si="7"/>
        <v>#REF!</v>
      </c>
    </row>
    <row r="13" spans="1:30" x14ac:dyDescent="0.2">
      <c r="A13" s="39" t="s">
        <v>3131</v>
      </c>
      <c r="B13" s="39" t="s">
        <v>3170</v>
      </c>
      <c r="C13" s="39" t="s">
        <v>1378</v>
      </c>
    </row>
    <row r="14" spans="1:30" x14ac:dyDescent="0.2">
      <c r="A14" s="39" t="s">
        <v>3131</v>
      </c>
      <c r="B14" s="39" t="s">
        <v>3171</v>
      </c>
      <c r="C14" s="39" t="s">
        <v>1564</v>
      </c>
      <c r="D14" s="50" t="e">
        <f>('AEO14 T59'!B70*$AC$21+'AEO14 T59'!B71*$AC$22)/SUM($AC$21+$AC$22)</f>
        <v>#REF!</v>
      </c>
      <c r="E14" s="50">
        <f>'AEO14 T59'!C71</f>
        <v>32.770000000000003</v>
      </c>
      <c r="F14" s="50" t="e">
        <f>1/((1/'AEO14 T59'!D70*$AE$21+1/'AEO14 T59'!D71*$AE$22)/SUM($AE$21+$AE$22))</f>
        <v>#REF!</v>
      </c>
      <c r="G14" s="50" t="e">
        <f>1/((1/'AEO14 T59'!E70*$AF$21+1/'AEO14 T59'!E71*$AF$22)/SUM($AF$21+$AF$22))</f>
        <v>#REF!</v>
      </c>
      <c r="H14" s="50" t="e">
        <f>1/((1/'AEO14 T59'!F70*$AG$21+1/'AEO14 T59'!F71*$AG$22)/SUM($AG$21+$AG$22))</f>
        <v>#REF!</v>
      </c>
      <c r="I14" s="50" t="e">
        <f>1/((1/'AEO14 T59'!G70*$AH$21+1/'AEO14 T59'!G71*$AH$22)/SUM($AH$21+$AH$22))</f>
        <v>#REF!</v>
      </c>
      <c r="J14" s="50" t="e">
        <f>1/((1/'AEO14 T59'!H70*$AI$21+1/'AEO14 T59'!H71*$AI$22)/SUM($AI$21+$AI$22))</f>
        <v>#REF!</v>
      </c>
      <c r="K14" s="50" t="e">
        <f>1/((1/'AEO14 T59'!I70*$AJ$21+1/'AEO14 T59'!I71*$AJ$22)/SUM($AJ$21+$AJ$22))</f>
        <v>#REF!</v>
      </c>
      <c r="L14" s="50" t="e">
        <f t="shared" ref="L14:N24" si="9">K14</f>
        <v>#REF!</v>
      </c>
      <c r="M14" s="50" t="e">
        <f t="shared" si="9"/>
        <v>#REF!</v>
      </c>
      <c r="N14" s="50" t="e">
        <f t="shared" si="9"/>
        <v>#REF!</v>
      </c>
      <c r="O14" s="50"/>
      <c r="P14" s="50" t="e">
        <f>D14*AC$50</f>
        <v>#REF!</v>
      </c>
      <c r="Q14" s="50">
        <f t="shared" ref="Q14:U18" si="10">E14*AD$50</f>
        <v>26.789868240000004</v>
      </c>
      <c r="R14" s="50" t="e">
        <f t="shared" si="10"/>
        <v>#REF!</v>
      </c>
      <c r="S14" s="50" t="e">
        <f t="shared" si="10"/>
        <v>#REF!</v>
      </c>
      <c r="T14" s="50" t="e">
        <f t="shared" si="10"/>
        <v>#REF!</v>
      </c>
      <c r="U14" s="50" t="e">
        <f t="shared" si="10"/>
        <v>#REF!</v>
      </c>
      <c r="V14" s="50" t="e">
        <f t="shared" ref="V14:V24" si="11">J14*AI$50</f>
        <v>#REF!</v>
      </c>
      <c r="W14" s="50" t="e">
        <f t="shared" ref="W14:W24" si="12">K14*AJ$50</f>
        <v>#REF!</v>
      </c>
      <c r="X14" s="50" t="e">
        <f t="shared" ref="X14:X24" si="13">L14*AK$50</f>
        <v>#REF!</v>
      </c>
      <c r="Y14" s="50" t="e">
        <f t="shared" ref="Y14:Y24" si="14">M14*AL$50</f>
        <v>#REF!</v>
      </c>
      <c r="Z14" s="50" t="e">
        <f t="shared" ref="Z14:Z24" si="15">N14*AM$50</f>
        <v>#REF!</v>
      </c>
      <c r="AB14" s="120" t="s">
        <v>1048</v>
      </c>
    </row>
    <row r="15" spans="1:30" x14ac:dyDescent="0.2">
      <c r="A15" s="39" t="s">
        <v>3131</v>
      </c>
      <c r="B15" s="39" t="s">
        <v>3172</v>
      </c>
      <c r="C15" s="39" t="s">
        <v>1584</v>
      </c>
      <c r="D15" s="50">
        <f>'AEO14 T59'!B210</f>
        <v>61.24951171875</v>
      </c>
      <c r="E15" s="50">
        <f>'AEO14 T59'!C210</f>
        <v>59.29</v>
      </c>
      <c r="F15" s="50">
        <f>'AEO14 T59'!D210</f>
        <v>59.635241999999998</v>
      </c>
      <c r="G15" s="50" t="e">
        <f>1/((1/'AEO14 T59'!E210*$AF$21+1/'AEO14 T59'!E211*$AF$22)/SUM($AF$21+$AF$22))</f>
        <v>#REF!</v>
      </c>
      <c r="H15" s="50" t="e">
        <f>1/((1/'AEO14 T59'!F210*$AG$21+1/'AEO14 T59'!F211*$AG$22)/SUM($AG$21+$AG$22))</f>
        <v>#REF!</v>
      </c>
      <c r="I15" s="50" t="e">
        <f>1/((1/'AEO14 T59'!G210*$AH$21+1/'AEO14 T59'!G211*$AH$22)/SUM($AH$21+$AH$22))</f>
        <v>#REF!</v>
      </c>
      <c r="J15" s="50" t="e">
        <f>1/((1/'AEO14 T59'!H210*$AI$21+1/'AEO14 T59'!H211*$AI$22)/SUM($AI$21+$AI$22))</f>
        <v>#REF!</v>
      </c>
      <c r="K15" s="50" t="e">
        <f>1/((1/'AEO14 T59'!I210*$AJ$21+1/'AEO14 T59'!I211*$AJ$22)/SUM($AJ$21+$AJ$22))</f>
        <v>#REF!</v>
      </c>
      <c r="L15" s="50" t="e">
        <f t="shared" si="9"/>
        <v>#REF!</v>
      </c>
      <c r="M15" s="50" t="e">
        <f t="shared" si="9"/>
        <v>#REF!</v>
      </c>
      <c r="N15" s="50" t="e">
        <f t="shared" si="9"/>
        <v>#REF!</v>
      </c>
      <c r="O15" s="50"/>
      <c r="P15" s="50">
        <f>D15*AC$50</f>
        <v>49.765969374828245</v>
      </c>
      <c r="Q15" s="50">
        <f t="shared" si="10"/>
        <v>48.470286479999999</v>
      </c>
      <c r="R15" s="50">
        <f t="shared" si="10"/>
        <v>49.050702167903999</v>
      </c>
      <c r="S15" s="50" t="e">
        <f t="shared" si="10"/>
        <v>#REF!</v>
      </c>
      <c r="T15" s="50" t="e">
        <f t="shared" si="10"/>
        <v>#REF!</v>
      </c>
      <c r="U15" s="50" t="e">
        <f t="shared" si="10"/>
        <v>#REF!</v>
      </c>
      <c r="V15" s="50" t="e">
        <f t="shared" si="11"/>
        <v>#REF!</v>
      </c>
      <c r="W15" s="50" t="e">
        <f t="shared" si="12"/>
        <v>#REF!</v>
      </c>
      <c r="X15" s="50" t="e">
        <f t="shared" si="13"/>
        <v>#REF!</v>
      </c>
      <c r="Y15" s="50" t="e">
        <f t="shared" si="14"/>
        <v>#REF!</v>
      </c>
      <c r="Z15" s="50" t="e">
        <f t="shared" si="15"/>
        <v>#REF!</v>
      </c>
      <c r="AB15" s="39" t="s">
        <v>3173</v>
      </c>
      <c r="AC15" s="92">
        <f>'TED10'!D49/'TED10'!C49*1000</f>
        <v>12509.672836974987</v>
      </c>
      <c r="AD15" s="39" t="s">
        <v>3216</v>
      </c>
    </row>
    <row r="16" spans="1:30" x14ac:dyDescent="0.2">
      <c r="A16" s="39" t="s">
        <v>3131</v>
      </c>
      <c r="B16" s="39" t="s">
        <v>3175</v>
      </c>
      <c r="C16" s="39" t="s">
        <v>1459</v>
      </c>
      <c r="D16" s="50" t="e">
        <f>1/((1/'AEO14 T59'!B14*$AC$21+1/'AEO14 T59'!B15*$AC$22)/SUM($AC$21+$AC$22))</f>
        <v>#REF!</v>
      </c>
      <c r="E16" s="50" t="e">
        <f>1/((1/'AEO14 T59'!C14*$AD$21+1/'AEO14 T59'!C15*$AD$22)/SUM($AD$21+$AD$22))</f>
        <v>#REF!</v>
      </c>
      <c r="F16" s="50" t="e">
        <f>1/((1/'AEO14 T59'!D14*$AE$21+1/'AEO14 T59'!D15*$AE$22)/SUM($AE$21+$AE$22))</f>
        <v>#REF!</v>
      </c>
      <c r="G16" s="50" t="e">
        <f>1/((1/'AEO14 T59'!E14*$AF$21+1/'AEO14 T59'!E15*$AF$22)/SUM($AF$21+$AF$22))</f>
        <v>#REF!</v>
      </c>
      <c r="H16" s="50" t="e">
        <f>1/((1/'AEO14 T59'!F14*$AG$21+1/'AEO14 T59'!F15*$AG$22)/SUM($AG$21+$AG$22))</f>
        <v>#REF!</v>
      </c>
      <c r="I16" s="50" t="e">
        <f>1/((1/'AEO14 T59'!G14*$AH$21+1/'AEO14 T59'!G15*$AH$22)/SUM($AH$21+$AH$22))</f>
        <v>#REF!</v>
      </c>
      <c r="J16" s="50" t="e">
        <f>1/((1/'AEO14 T59'!H14*$AI$21+1/'AEO14 T59'!H15*$AI$22)/SUM($AI$21+$AI$22))</f>
        <v>#REF!</v>
      </c>
      <c r="K16" s="50" t="e">
        <f>1/((1/'AEO14 T59'!I14*$AJ$21+1/'AEO14 T59'!I15*$AJ$22)/SUM($AJ$21+$AJ$22))</f>
        <v>#REF!</v>
      </c>
      <c r="L16" s="50" t="e">
        <f t="shared" si="9"/>
        <v>#REF!</v>
      </c>
      <c r="M16" s="50" t="e">
        <f t="shared" si="9"/>
        <v>#REF!</v>
      </c>
      <c r="N16" s="50" t="e">
        <f t="shared" si="9"/>
        <v>#REF!</v>
      </c>
      <c r="O16" s="50"/>
      <c r="P16" s="50" t="e">
        <f>D16*AC$50</f>
        <v>#REF!</v>
      </c>
      <c r="Q16" s="50" t="e">
        <f t="shared" si="10"/>
        <v>#REF!</v>
      </c>
      <c r="R16" s="50" t="e">
        <f t="shared" si="10"/>
        <v>#REF!</v>
      </c>
      <c r="S16" s="50" t="e">
        <f t="shared" si="10"/>
        <v>#REF!</v>
      </c>
      <c r="T16" s="50" t="e">
        <f t="shared" si="10"/>
        <v>#REF!</v>
      </c>
      <c r="U16" s="50" t="e">
        <f t="shared" si="10"/>
        <v>#REF!</v>
      </c>
      <c r="V16" s="50" t="e">
        <f t="shared" si="11"/>
        <v>#REF!</v>
      </c>
      <c r="W16" s="50" t="e">
        <f t="shared" si="12"/>
        <v>#REF!</v>
      </c>
      <c r="X16" s="50" t="e">
        <f t="shared" si="13"/>
        <v>#REF!</v>
      </c>
      <c r="Y16" s="50" t="e">
        <f t="shared" si="14"/>
        <v>#REF!</v>
      </c>
      <c r="Z16" s="50" t="e">
        <f t="shared" si="15"/>
        <v>#REF!</v>
      </c>
      <c r="AC16" s="92"/>
    </row>
    <row r="17" spans="1:39" x14ac:dyDescent="0.2">
      <c r="A17" s="39" t="s">
        <v>3131</v>
      </c>
      <c r="B17" s="39" t="s">
        <v>1081</v>
      </c>
      <c r="C17" s="39" t="s">
        <v>1604</v>
      </c>
      <c r="D17" s="50">
        <f>'AEO14 T59'!B183</f>
        <v>47.894641876220703</v>
      </c>
      <c r="E17" s="121">
        <f>'AEO14 T59'!C183</f>
        <v>56.29</v>
      </c>
      <c r="F17" s="50" t="e">
        <f>1/((1/'AEO14 T59'!D182*$AE$21+1/'AEO14 T59'!D183*$AE$22)/SUM($AE$21+$AE$22))</f>
        <v>#REF!</v>
      </c>
      <c r="G17" s="50" t="e">
        <f>1/((1/'AEO14 T59'!E182*$AF$21+1/'AEO14 T59'!E183*$AF$22)/SUM($AF$21+$AF$22))</f>
        <v>#REF!</v>
      </c>
      <c r="H17" s="50" t="e">
        <f>1/((1/'AEO14 T59'!F182*$AG$21+1/'AEO14 T59'!F183*$AG$22)/SUM($AG$21+$AG$22))</f>
        <v>#REF!</v>
      </c>
      <c r="I17" s="50" t="e">
        <f>1/((1/'AEO14 T59'!G182*$AH$21+1/'AEO14 T59'!G183*$AH$22)/SUM($AH$21+$AH$22))</f>
        <v>#REF!</v>
      </c>
      <c r="J17" s="50" t="e">
        <f>1/((1/'AEO14 T59'!H182*$AI$21+1/'AEO14 T59'!H183*$AI$22)/SUM($AI$21+$AI$22))</f>
        <v>#REF!</v>
      </c>
      <c r="K17" s="50" t="e">
        <f>1/((1/'AEO14 T59'!I182*$AJ$21+1/'AEO14 T59'!I183*$AJ$22)/SUM($AJ$21+$AJ$22))</f>
        <v>#REF!</v>
      </c>
      <c r="L17" s="50" t="e">
        <f t="shared" si="9"/>
        <v>#REF!</v>
      </c>
      <c r="M17" s="50" t="e">
        <f t="shared" si="9"/>
        <v>#REF!</v>
      </c>
      <c r="N17" s="50" t="e">
        <f t="shared" si="9"/>
        <v>#REF!</v>
      </c>
      <c r="O17" s="50"/>
      <c r="P17" s="50">
        <f>D17*AC$50</f>
        <v>38.914976037281782</v>
      </c>
      <c r="Q17" s="50">
        <f t="shared" si="10"/>
        <v>46.017750480000004</v>
      </c>
      <c r="R17" s="50" t="e">
        <f t="shared" si="10"/>
        <v>#REF!</v>
      </c>
      <c r="S17" s="50" t="e">
        <f t="shared" si="10"/>
        <v>#REF!</v>
      </c>
      <c r="T17" s="50" t="e">
        <f t="shared" si="10"/>
        <v>#REF!</v>
      </c>
      <c r="U17" s="50" t="e">
        <f t="shared" si="10"/>
        <v>#REF!</v>
      </c>
      <c r="V17" s="50" t="e">
        <f t="shared" si="11"/>
        <v>#REF!</v>
      </c>
      <c r="W17" s="50" t="e">
        <f t="shared" si="12"/>
        <v>#REF!</v>
      </c>
      <c r="X17" s="50" t="e">
        <f t="shared" si="13"/>
        <v>#REF!</v>
      </c>
      <c r="Y17" s="50" t="e">
        <f t="shared" si="14"/>
        <v>#REF!</v>
      </c>
      <c r="Z17" s="50" t="e">
        <f t="shared" si="15"/>
        <v>#REF!</v>
      </c>
      <c r="AA17" s="50"/>
      <c r="AB17" s="39" t="s">
        <v>3176</v>
      </c>
      <c r="AC17" s="92">
        <f>'TED10'!K49/'TED10'!J49*1000</f>
        <v>10919.69539633091</v>
      </c>
      <c r="AD17" s="39" t="s">
        <v>3217</v>
      </c>
    </row>
    <row r="18" spans="1:39" x14ac:dyDescent="0.2">
      <c r="A18" s="39" t="s">
        <v>3131</v>
      </c>
      <c r="B18" s="39" t="s">
        <v>3178</v>
      </c>
      <c r="C18" s="39" t="s">
        <v>1624</v>
      </c>
      <c r="D18" s="50">
        <f>'AEO14 T59'!B127</f>
        <v>33.036972045898402</v>
      </c>
      <c r="E18" s="50">
        <f>'AEO14 T59'!C127</f>
        <v>32.46</v>
      </c>
      <c r="F18" s="50">
        <f>'AEO14 T59'!D127</f>
        <v>36.665947000000003</v>
      </c>
      <c r="G18" s="50">
        <f>'AEO14 T59'!E127</f>
        <v>43.856014000000002</v>
      </c>
      <c r="H18" s="50">
        <f>'AEO14 T59'!F127</f>
        <v>54.724803999999999</v>
      </c>
      <c r="I18" s="50">
        <f>'AEO14 T59'!G127</f>
        <v>54.706181000000001</v>
      </c>
      <c r="J18" s="50">
        <f>'AEO14 T59'!H127</f>
        <v>54.590893000000001</v>
      </c>
      <c r="K18" s="50">
        <f>'AEO14 T59'!I127</f>
        <v>54.469833000000001</v>
      </c>
      <c r="L18" s="50">
        <f t="shared" si="9"/>
        <v>54.469833000000001</v>
      </c>
      <c r="M18" s="50">
        <f t="shared" si="9"/>
        <v>54.469833000000001</v>
      </c>
      <c r="N18" s="50">
        <f t="shared" si="9"/>
        <v>54.469833000000001</v>
      </c>
      <c r="O18" s="50"/>
      <c r="P18" s="50">
        <f>D18*AC$50</f>
        <v>26.842939526160038</v>
      </c>
      <c r="Q18" s="50">
        <f t="shared" si="10"/>
        <v>26.536439520000002</v>
      </c>
      <c r="R18" s="50">
        <f t="shared" si="10"/>
        <v>30.158181398864002</v>
      </c>
      <c r="S18" s="50">
        <f t="shared" si="10"/>
        <v>36.291377857168001</v>
      </c>
      <c r="T18" s="50">
        <f t="shared" si="10"/>
        <v>45.559056027647998</v>
      </c>
      <c r="U18" s="50">
        <f t="shared" si="10"/>
        <v>45.817083061672001</v>
      </c>
      <c r="V18" s="50">
        <f t="shared" si="11"/>
        <v>45.720527978216005</v>
      </c>
      <c r="W18" s="50">
        <f t="shared" si="12"/>
        <v>45.619138775496005</v>
      </c>
      <c r="X18" s="50">
        <f t="shared" si="13"/>
        <v>45.619138775496005</v>
      </c>
      <c r="Y18" s="50">
        <f t="shared" si="14"/>
        <v>45.619138775496005</v>
      </c>
      <c r="Z18" s="50">
        <f t="shared" si="15"/>
        <v>45.619138775496005</v>
      </c>
      <c r="AA18" s="50"/>
      <c r="AC18" s="92"/>
    </row>
    <row r="19" spans="1:39" x14ac:dyDescent="0.2">
      <c r="A19" s="39" t="s">
        <v>3131</v>
      </c>
      <c r="B19" s="39" t="s">
        <v>3179</v>
      </c>
      <c r="C19" s="39" t="s">
        <v>1645</v>
      </c>
      <c r="D19" s="50"/>
      <c r="E19" s="50" t="e">
        <f t="shared" ref="E19:K19" si="16">E17*$AC$44</f>
        <v>#REF!</v>
      </c>
      <c r="F19" s="50" t="e">
        <f t="shared" si="16"/>
        <v>#REF!</v>
      </c>
      <c r="G19" s="50" t="e">
        <f t="shared" si="16"/>
        <v>#REF!</v>
      </c>
      <c r="H19" s="50" t="e">
        <f t="shared" si="16"/>
        <v>#REF!</v>
      </c>
      <c r="I19" s="50" t="e">
        <f t="shared" si="16"/>
        <v>#REF!</v>
      </c>
      <c r="J19" s="50" t="e">
        <f t="shared" si="16"/>
        <v>#REF!</v>
      </c>
      <c r="K19" s="50" t="e">
        <f t="shared" si="16"/>
        <v>#REF!</v>
      </c>
      <c r="L19" s="50" t="e">
        <f t="shared" si="9"/>
        <v>#REF!</v>
      </c>
      <c r="M19" s="50" t="e">
        <f t="shared" si="9"/>
        <v>#REF!</v>
      </c>
      <c r="N19" s="50" t="e">
        <f t="shared" si="9"/>
        <v>#REF!</v>
      </c>
      <c r="O19" s="50"/>
      <c r="P19" s="50"/>
      <c r="Q19" s="50" t="e">
        <f t="shared" ref="Q19:U22" si="17">E19*AD$50</f>
        <v>#REF!</v>
      </c>
      <c r="R19" s="50" t="e">
        <f t="shared" si="17"/>
        <v>#REF!</v>
      </c>
      <c r="S19" s="50" t="e">
        <f t="shared" si="17"/>
        <v>#REF!</v>
      </c>
      <c r="T19" s="50" t="e">
        <f t="shared" si="17"/>
        <v>#REF!</v>
      </c>
      <c r="U19" s="50" t="e">
        <f t="shared" si="17"/>
        <v>#REF!</v>
      </c>
      <c r="V19" s="50" t="e">
        <f t="shared" si="11"/>
        <v>#REF!</v>
      </c>
      <c r="W19" s="50" t="e">
        <f t="shared" si="12"/>
        <v>#REF!</v>
      </c>
      <c r="X19" s="50" t="e">
        <f t="shared" si="13"/>
        <v>#REF!</v>
      </c>
      <c r="Y19" s="50" t="e">
        <f t="shared" si="14"/>
        <v>#REF!</v>
      </c>
      <c r="Z19" s="50" t="e">
        <f t="shared" si="15"/>
        <v>#REF!</v>
      </c>
      <c r="AA19" s="50"/>
      <c r="AB19" s="120" t="s">
        <v>3180</v>
      </c>
      <c r="AC19" s="81">
        <v>2005</v>
      </c>
      <c r="AD19" s="81">
        <v>2010</v>
      </c>
      <c r="AE19" s="81">
        <v>2015</v>
      </c>
      <c r="AF19" s="81">
        <v>2020</v>
      </c>
      <c r="AG19" s="81">
        <v>2025</v>
      </c>
      <c r="AH19" s="81">
        <v>2030</v>
      </c>
      <c r="AI19" s="81">
        <v>2035</v>
      </c>
      <c r="AJ19" s="81">
        <v>2040</v>
      </c>
      <c r="AK19" s="81">
        <v>2045</v>
      </c>
      <c r="AL19" s="81">
        <v>2050</v>
      </c>
      <c r="AM19" s="81">
        <v>2055</v>
      </c>
    </row>
    <row r="20" spans="1:39" x14ac:dyDescent="0.2">
      <c r="A20" s="39" t="s">
        <v>3142</v>
      </c>
      <c r="B20" s="39" t="s">
        <v>3166</v>
      </c>
      <c r="C20" s="39" t="s">
        <v>3181</v>
      </c>
      <c r="D20" s="50" t="e">
        <f t="shared" ref="D20:I20" si="18">D35*(1+$AD$35)</f>
        <v>#REF!</v>
      </c>
      <c r="E20" s="50" t="e">
        <f t="shared" si="18"/>
        <v>#REF!</v>
      </c>
      <c r="F20" s="50" t="e">
        <f t="shared" si="18"/>
        <v>#REF!</v>
      </c>
      <c r="G20" s="50" t="e">
        <f t="shared" si="18"/>
        <v>#REF!</v>
      </c>
      <c r="H20" s="50" t="e">
        <f t="shared" si="18"/>
        <v>#REF!</v>
      </c>
      <c r="I20" s="50" t="e">
        <f t="shared" si="18"/>
        <v>#REF!</v>
      </c>
      <c r="J20" s="50" t="e">
        <f>J35*(1+$AD$35)</f>
        <v>#REF!</v>
      </c>
      <c r="K20" s="50" t="e">
        <f>K35*(1+$AD$35)</f>
        <v>#REF!</v>
      </c>
      <c r="L20" s="50" t="e">
        <f t="shared" si="9"/>
        <v>#REF!</v>
      </c>
      <c r="M20" s="50" t="e">
        <f t="shared" si="9"/>
        <v>#REF!</v>
      </c>
      <c r="N20" s="50" t="e">
        <f t="shared" si="9"/>
        <v>#REF!</v>
      </c>
      <c r="O20" s="50"/>
      <c r="P20" s="50" t="e">
        <f>D20*AC$50</f>
        <v>#REF!</v>
      </c>
      <c r="Q20" s="50" t="e">
        <f t="shared" si="17"/>
        <v>#REF!</v>
      </c>
      <c r="R20" s="50" t="e">
        <f t="shared" si="17"/>
        <v>#REF!</v>
      </c>
      <c r="S20" s="50" t="e">
        <f t="shared" si="17"/>
        <v>#REF!</v>
      </c>
      <c r="T20" s="50" t="e">
        <f t="shared" si="17"/>
        <v>#REF!</v>
      </c>
      <c r="U20" s="50" t="e">
        <f t="shared" si="17"/>
        <v>#REF!</v>
      </c>
      <c r="V20" s="50" t="e">
        <f t="shared" si="11"/>
        <v>#REF!</v>
      </c>
      <c r="W20" s="50" t="e">
        <f t="shared" si="12"/>
        <v>#REF!</v>
      </c>
      <c r="X20" s="50" t="e">
        <f t="shared" si="13"/>
        <v>#REF!</v>
      </c>
      <c r="Y20" s="50" t="e">
        <f t="shared" si="14"/>
        <v>#REF!</v>
      </c>
      <c r="Z20" s="50" t="e">
        <f t="shared" si="15"/>
        <v>#REF!</v>
      </c>
      <c r="AA20" s="50"/>
      <c r="AB20" s="39" t="s">
        <v>3182</v>
      </c>
      <c r="AC20" s="122" t="e">
        <f>Costs!R19</f>
        <v>#REF!</v>
      </c>
      <c r="AD20" s="122" t="e">
        <f>Costs!S19</f>
        <v>#REF!</v>
      </c>
      <c r="AE20" s="122" t="e">
        <f>Costs!T19</f>
        <v>#REF!</v>
      </c>
      <c r="AF20" s="122" t="e">
        <f>Costs!U19</f>
        <v>#REF!</v>
      </c>
      <c r="AG20" s="122" t="e">
        <f>Costs!V19</f>
        <v>#REF!</v>
      </c>
      <c r="AH20" s="122" t="e">
        <f>Costs!W19</f>
        <v>#REF!</v>
      </c>
      <c r="AI20" s="122" t="e">
        <f>Costs!X19</f>
        <v>#REF!</v>
      </c>
      <c r="AJ20" s="122" t="e">
        <f>Costs!Y19</f>
        <v>#REF!</v>
      </c>
      <c r="AK20" s="122" t="e">
        <f>AJ20</f>
        <v>#REF!</v>
      </c>
      <c r="AL20" s="122" t="e">
        <f t="shared" ref="AL20:AM20" si="19">AK20</f>
        <v>#REF!</v>
      </c>
      <c r="AM20" s="122" t="e">
        <f t="shared" si="19"/>
        <v>#REF!</v>
      </c>
    </row>
    <row r="21" spans="1:39" x14ac:dyDescent="0.2">
      <c r="A21" s="39" t="s">
        <v>3142</v>
      </c>
      <c r="B21" s="39" t="s">
        <v>931</v>
      </c>
      <c r="C21" s="39" t="s">
        <v>1686</v>
      </c>
      <c r="D21" s="50">
        <f>'AEO14 T59'!B87</f>
        <v>29.228467941284201</v>
      </c>
      <c r="E21" s="50">
        <f>'AEO14 T59'!C87</f>
        <v>32.24</v>
      </c>
      <c r="F21" s="50">
        <f>'AEO14 T59'!D87</f>
        <v>34.657905999999997</v>
      </c>
      <c r="G21" s="50">
        <f>'AEO14 T59'!E87</f>
        <v>44.187503999999997</v>
      </c>
      <c r="H21" s="50">
        <f>'AEO14 T59'!F87</f>
        <v>56.379139000000002</v>
      </c>
      <c r="I21" s="50">
        <f>'AEO14 T59'!G87</f>
        <v>56.868309000000004</v>
      </c>
      <c r="J21" s="50">
        <f>'AEO14 T59'!H87</f>
        <v>56.900939999999999</v>
      </c>
      <c r="K21" s="50">
        <f>'AEO14 T59'!I87</f>
        <v>56.967345999999999</v>
      </c>
      <c r="L21" s="50">
        <f t="shared" si="9"/>
        <v>56.967345999999999</v>
      </c>
      <c r="M21" s="50">
        <f t="shared" si="9"/>
        <v>56.967345999999999</v>
      </c>
      <c r="N21" s="50">
        <f t="shared" si="9"/>
        <v>56.967345999999999</v>
      </c>
      <c r="O21" s="50"/>
      <c r="P21" s="50">
        <f>D21*AC$50</f>
        <v>23.74848385924054</v>
      </c>
      <c r="Q21" s="50">
        <f t="shared" si="17"/>
        <v>26.356586880000002</v>
      </c>
      <c r="R21" s="50">
        <f t="shared" si="17"/>
        <v>28.506543579871998</v>
      </c>
      <c r="S21" s="50">
        <f t="shared" si="17"/>
        <v>36.565689810047999</v>
      </c>
      <c r="T21" s="50">
        <f t="shared" si="17"/>
        <v>46.936309767168005</v>
      </c>
      <c r="U21" s="50">
        <f t="shared" si="17"/>
        <v>47.627891207208002</v>
      </c>
      <c r="V21" s="50">
        <f t="shared" si="11"/>
        <v>47.655220061279998</v>
      </c>
      <c r="W21" s="50">
        <f t="shared" si="12"/>
        <v>47.710835883152001</v>
      </c>
      <c r="X21" s="50">
        <f t="shared" si="13"/>
        <v>47.710835883152001</v>
      </c>
      <c r="Y21" s="50">
        <f t="shared" si="14"/>
        <v>47.710835883152001</v>
      </c>
      <c r="Z21" s="50">
        <f t="shared" si="15"/>
        <v>47.710835883152001</v>
      </c>
      <c r="AA21" s="50"/>
      <c r="AB21" s="39" t="s">
        <v>3183</v>
      </c>
      <c r="AC21" s="122" t="e">
        <f>Costs!R20</f>
        <v>#REF!</v>
      </c>
      <c r="AD21" s="122" t="e">
        <f>Costs!S20</f>
        <v>#REF!</v>
      </c>
      <c r="AE21" s="122" t="e">
        <f>Costs!T20</f>
        <v>#REF!</v>
      </c>
      <c r="AF21" s="122" t="e">
        <f>Costs!U20</f>
        <v>#REF!</v>
      </c>
      <c r="AG21" s="122" t="e">
        <f>Costs!V20</f>
        <v>#REF!</v>
      </c>
      <c r="AH21" s="122" t="e">
        <f>Costs!W20</f>
        <v>#REF!</v>
      </c>
      <c r="AI21" s="122" t="e">
        <f>Costs!X20</f>
        <v>#REF!</v>
      </c>
      <c r="AJ21" s="122" t="e">
        <f>Costs!Y20</f>
        <v>#REF!</v>
      </c>
      <c r="AK21" s="122" t="e">
        <f t="shared" ref="AK21:AM21" si="20">AJ21</f>
        <v>#REF!</v>
      </c>
      <c r="AL21" s="122" t="e">
        <f t="shared" si="20"/>
        <v>#REF!</v>
      </c>
      <c r="AM21" s="122" t="e">
        <f t="shared" si="20"/>
        <v>#REF!</v>
      </c>
    </row>
    <row r="22" spans="1:39" x14ac:dyDescent="0.2">
      <c r="A22" s="39" t="s">
        <v>3142</v>
      </c>
      <c r="B22" s="39" t="s">
        <v>3168</v>
      </c>
      <c r="C22" s="39" t="s">
        <v>1708</v>
      </c>
      <c r="D22" s="50">
        <f>'AEO14 T59'!B101</f>
        <v>27.064390182495099</v>
      </c>
      <c r="E22" s="50">
        <f>'AEO14 T59'!C101</f>
        <v>29.88</v>
      </c>
      <c r="F22" s="50">
        <f>'AEO14 T59'!D101</f>
        <v>32.225822000000001</v>
      </c>
      <c r="G22" s="50">
        <f>'AEO14 T59'!E101</f>
        <v>41.072696999999998</v>
      </c>
      <c r="H22" s="50">
        <f>'AEO14 T59'!F101</f>
        <v>52.375866000000002</v>
      </c>
      <c r="I22" s="50">
        <f>'AEO14 T59'!G101</f>
        <v>52.865394999999999</v>
      </c>
      <c r="J22" s="50">
        <f>'AEO14 T59'!H101</f>
        <v>52.957104000000001</v>
      </c>
      <c r="K22" s="50">
        <f>'AEO14 T59'!I101</f>
        <v>53.019573000000001</v>
      </c>
      <c r="L22" s="50">
        <f t="shared" si="9"/>
        <v>53.019573000000001</v>
      </c>
      <c r="M22" s="50">
        <f t="shared" si="9"/>
        <v>53.019573000000001</v>
      </c>
      <c r="N22" s="50">
        <f t="shared" si="9"/>
        <v>53.019573000000001</v>
      </c>
      <c r="O22" s="50"/>
      <c r="P22" s="50">
        <f>D22*AC$50</f>
        <v>21.990144495439925</v>
      </c>
      <c r="Q22" s="50">
        <f t="shared" si="17"/>
        <v>24.427258559999999</v>
      </c>
      <c r="R22" s="50">
        <f t="shared" si="17"/>
        <v>26.506125304864</v>
      </c>
      <c r="S22" s="50">
        <f t="shared" si="17"/>
        <v>33.988149639863998</v>
      </c>
      <c r="T22" s="50">
        <f t="shared" si="17"/>
        <v>43.603536955392002</v>
      </c>
      <c r="U22" s="50">
        <f t="shared" si="17"/>
        <v>44.275402697240004</v>
      </c>
      <c r="V22" s="50">
        <f t="shared" si="11"/>
        <v>44.352210085248004</v>
      </c>
      <c r="W22" s="50">
        <f t="shared" si="12"/>
        <v>44.404528622376006</v>
      </c>
      <c r="X22" s="50">
        <f t="shared" si="13"/>
        <v>44.404528622376006</v>
      </c>
      <c r="Y22" s="50">
        <f t="shared" si="14"/>
        <v>44.404528622376006</v>
      </c>
      <c r="Z22" s="50">
        <f t="shared" si="15"/>
        <v>44.404528622376006</v>
      </c>
      <c r="AA22" s="50"/>
      <c r="AB22" s="39" t="s">
        <v>923</v>
      </c>
      <c r="AC22" s="122" t="e">
        <f>Costs!R21</f>
        <v>#REF!</v>
      </c>
      <c r="AD22" s="122" t="e">
        <f>Costs!S21</f>
        <v>#REF!</v>
      </c>
      <c r="AE22" s="122" t="e">
        <f>Costs!T21</f>
        <v>#REF!</v>
      </c>
      <c r="AF22" s="122" t="e">
        <f>Costs!U21</f>
        <v>#REF!</v>
      </c>
      <c r="AG22" s="122" t="e">
        <f>Costs!V21</f>
        <v>#REF!</v>
      </c>
      <c r="AH22" s="122" t="e">
        <f>Costs!W21</f>
        <v>#REF!</v>
      </c>
      <c r="AI22" s="122" t="e">
        <f>Costs!X21</f>
        <v>#REF!</v>
      </c>
      <c r="AJ22" s="122" t="e">
        <f>Costs!Y21</f>
        <v>#REF!</v>
      </c>
      <c r="AK22" s="122" t="e">
        <f t="shared" ref="AK22:AM22" si="21">AJ22</f>
        <v>#REF!</v>
      </c>
      <c r="AL22" s="122" t="e">
        <f t="shared" si="21"/>
        <v>#REF!</v>
      </c>
      <c r="AM22" s="122" t="e">
        <f t="shared" si="21"/>
        <v>#REF!</v>
      </c>
    </row>
    <row r="23" spans="1:39" x14ac:dyDescent="0.2">
      <c r="A23" s="39" t="s">
        <v>3142</v>
      </c>
      <c r="B23" s="39" t="s">
        <v>3169</v>
      </c>
      <c r="C23" s="39" t="s">
        <v>1730</v>
      </c>
      <c r="D23" s="50"/>
      <c r="E23" s="50"/>
      <c r="F23" s="50">
        <f>'AEO14 T59'!D170</f>
        <v>0</v>
      </c>
      <c r="G23" s="50">
        <f>'AEO14 T59'!E170</f>
        <v>0</v>
      </c>
      <c r="H23" s="50" t="e">
        <f>1/((1/'AEO14 T59'!F170*$AG$23+1/'AEO14 T59'!F171*$AG$24)/SUM($AG$23+$AG$24))</f>
        <v>#REF!</v>
      </c>
      <c r="I23" s="50" t="e">
        <f>1/((1/'AEO14 T59'!G170*$AH$23+1/'AEO14 T59'!G171*$AH$24)/SUM($AH$23+$AH$24))</f>
        <v>#REF!</v>
      </c>
      <c r="J23" s="50" t="e">
        <f>1/((1/'AEO14 T59'!H170*$AI$23+1/'AEO14 T59'!H171*$AI$24)/SUM($AI$23+$AI$24))</f>
        <v>#REF!</v>
      </c>
      <c r="K23" s="50" t="e">
        <f>1/((1/'AEO14 T59'!I170*$AJ$23+1/'AEO14 T59'!I171*$AJ$24)/SUM($AJ$23+$AJ$24))</f>
        <v>#REF!</v>
      </c>
      <c r="L23" s="50" t="e">
        <f t="shared" si="9"/>
        <v>#REF!</v>
      </c>
      <c r="M23" s="50" t="e">
        <f t="shared" si="9"/>
        <v>#REF!</v>
      </c>
      <c r="N23" s="50" t="e">
        <f t="shared" si="9"/>
        <v>#REF!</v>
      </c>
      <c r="O23" s="50"/>
      <c r="P23" s="50"/>
      <c r="Q23" s="50"/>
      <c r="R23" s="50">
        <f t="shared" ref="R23:U24" si="22">F23*AE$50</f>
        <v>0</v>
      </c>
      <c r="S23" s="50">
        <f t="shared" si="22"/>
        <v>0</v>
      </c>
      <c r="T23" s="50" t="e">
        <f t="shared" si="22"/>
        <v>#REF!</v>
      </c>
      <c r="U23" s="50" t="e">
        <f t="shared" si="22"/>
        <v>#REF!</v>
      </c>
      <c r="V23" s="50" t="e">
        <f t="shared" si="11"/>
        <v>#REF!</v>
      </c>
      <c r="W23" s="50" t="e">
        <f t="shared" si="12"/>
        <v>#REF!</v>
      </c>
      <c r="X23" s="50" t="e">
        <f t="shared" si="13"/>
        <v>#REF!</v>
      </c>
      <c r="Y23" s="50" t="e">
        <f t="shared" si="14"/>
        <v>#REF!</v>
      </c>
      <c r="Z23" s="50" t="e">
        <f t="shared" si="15"/>
        <v>#REF!</v>
      </c>
      <c r="AA23" s="50"/>
      <c r="AB23" s="39" t="s">
        <v>3185</v>
      </c>
      <c r="AC23" s="122" t="e">
        <f>Costs!R23</f>
        <v>#REF!</v>
      </c>
      <c r="AD23" s="122" t="e">
        <f>Costs!S23</f>
        <v>#REF!</v>
      </c>
      <c r="AE23" s="122" t="e">
        <f>Costs!T23</f>
        <v>#REF!</v>
      </c>
      <c r="AF23" s="122" t="e">
        <f>Costs!U23</f>
        <v>#REF!</v>
      </c>
      <c r="AG23" s="122" t="e">
        <f>Costs!V23</f>
        <v>#REF!</v>
      </c>
      <c r="AH23" s="122" t="e">
        <f>Costs!W23</f>
        <v>#REF!</v>
      </c>
      <c r="AI23" s="122" t="e">
        <f>Costs!X23</f>
        <v>#REF!</v>
      </c>
      <c r="AJ23" s="122" t="e">
        <f>Costs!Y23</f>
        <v>#REF!</v>
      </c>
      <c r="AK23" s="122" t="e">
        <f t="shared" ref="AK23:AM23" si="23">AJ23</f>
        <v>#REF!</v>
      </c>
      <c r="AL23" s="122" t="e">
        <f t="shared" si="23"/>
        <v>#REF!</v>
      </c>
      <c r="AM23" s="122" t="e">
        <f t="shared" si="23"/>
        <v>#REF!</v>
      </c>
    </row>
    <row r="24" spans="1:39" x14ac:dyDescent="0.2">
      <c r="A24" s="39" t="s">
        <v>3142</v>
      </c>
      <c r="B24" s="39" t="s">
        <v>816</v>
      </c>
      <c r="C24" s="39" t="s">
        <v>1745</v>
      </c>
      <c r="D24" s="50">
        <f>'AEO14 T59'!B30</f>
        <v>39.767921447753899</v>
      </c>
      <c r="E24" s="50" t="e">
        <f>1/((1/'AEO14 T59'!C30*$AD$23+1/'AEO14 T59'!C31*$AD$24)/SUM($AD$23+$AD$24))</f>
        <v>#REF!</v>
      </c>
      <c r="F24" s="50" t="e">
        <f>1/((1/'AEO14 T59'!D30*$AE$23+1/'AEO14 T59'!D31*$AE$24)/SUM($AE$23+$AE$24))</f>
        <v>#REF!</v>
      </c>
      <c r="G24" s="50" t="e">
        <f>1/((1/'AEO14 T59'!E30*$AF$23+1/'AEO14 T59'!E31*$AF$24)/SUM($AF$23+$AF$24))</f>
        <v>#REF!</v>
      </c>
      <c r="H24" s="50" t="e">
        <f>1/((1/'AEO14 T59'!F30*$AG$23+1/'AEO14 T59'!F31*$AG$24)/SUM($AG$23+$AG$24))</f>
        <v>#REF!</v>
      </c>
      <c r="I24" s="50" t="e">
        <f>1/((1/'AEO14 T59'!G30*$AH$23+1/'AEO14 T59'!G31*$AH$24)/SUM($AH$23+$AH$24))</f>
        <v>#REF!</v>
      </c>
      <c r="J24" s="50" t="e">
        <f>1/((1/'AEO14 T59'!H30*$AI$23+1/'AEO14 T59'!H31*$AI$24)/SUM($AI$23+$AI$24))</f>
        <v>#REF!</v>
      </c>
      <c r="K24" s="50" t="e">
        <f>1/((1/'AEO14 T59'!I30*$AJ$23+1/'AEO14 T59'!I31*$AJ$24)/SUM($AJ$23+$AJ$24))</f>
        <v>#REF!</v>
      </c>
      <c r="L24" s="50" t="e">
        <f t="shared" si="9"/>
        <v>#REF!</v>
      </c>
      <c r="M24" s="50" t="e">
        <f t="shared" si="9"/>
        <v>#REF!</v>
      </c>
      <c r="N24" s="50" t="e">
        <f t="shared" si="9"/>
        <v>#REF!</v>
      </c>
      <c r="O24" s="50"/>
      <c r="P24" s="50">
        <f>D24*AC$50</f>
        <v>32.311917357924791</v>
      </c>
      <c r="Q24" s="50" t="e">
        <f>E24*AD$50</f>
        <v>#REF!</v>
      </c>
      <c r="R24" s="50" t="e">
        <f t="shared" si="22"/>
        <v>#REF!</v>
      </c>
      <c r="S24" s="50" t="e">
        <f t="shared" si="22"/>
        <v>#REF!</v>
      </c>
      <c r="T24" s="50" t="e">
        <f t="shared" si="22"/>
        <v>#REF!</v>
      </c>
      <c r="U24" s="50" t="e">
        <f t="shared" si="22"/>
        <v>#REF!</v>
      </c>
      <c r="V24" s="50" t="e">
        <f t="shared" si="11"/>
        <v>#REF!</v>
      </c>
      <c r="W24" s="50" t="e">
        <f t="shared" si="12"/>
        <v>#REF!</v>
      </c>
      <c r="X24" s="50" t="e">
        <f t="shared" si="13"/>
        <v>#REF!</v>
      </c>
      <c r="Y24" s="50" t="e">
        <f t="shared" si="14"/>
        <v>#REF!</v>
      </c>
      <c r="Z24" s="50" t="e">
        <f t="shared" si="15"/>
        <v>#REF!</v>
      </c>
      <c r="AA24" s="50"/>
      <c r="AB24" s="39" t="s">
        <v>3187</v>
      </c>
      <c r="AC24" s="122" t="e">
        <f>Costs!R24</f>
        <v>#REF!</v>
      </c>
      <c r="AD24" s="122" t="e">
        <f>Costs!S24</f>
        <v>#REF!</v>
      </c>
      <c r="AE24" s="122" t="e">
        <f>Costs!T24</f>
        <v>#REF!</v>
      </c>
      <c r="AF24" s="122" t="e">
        <f>Costs!U24</f>
        <v>#REF!</v>
      </c>
      <c r="AG24" s="122" t="e">
        <f>Costs!V24</f>
        <v>#REF!</v>
      </c>
      <c r="AH24" s="122" t="e">
        <f>Costs!W24</f>
        <v>#REF!</v>
      </c>
      <c r="AI24" s="122" t="e">
        <f>Costs!X24</f>
        <v>#REF!</v>
      </c>
      <c r="AJ24" s="122" t="e">
        <f>Costs!Y24</f>
        <v>#REF!</v>
      </c>
      <c r="AK24" s="122" t="e">
        <f t="shared" ref="AK24:AM24" si="24">AJ24</f>
        <v>#REF!</v>
      </c>
      <c r="AL24" s="122" t="e">
        <f t="shared" si="24"/>
        <v>#REF!</v>
      </c>
      <c r="AM24" s="122" t="e">
        <f t="shared" si="24"/>
        <v>#REF!</v>
      </c>
    </row>
    <row r="25" spans="1:39" x14ac:dyDescent="0.2">
      <c r="A25" s="39" t="s">
        <v>3142</v>
      </c>
      <c r="B25" s="39" t="s">
        <v>3186</v>
      </c>
      <c r="C25" s="50" t="s">
        <v>1403</v>
      </c>
      <c r="E25" s="50"/>
      <c r="F25" s="50"/>
      <c r="G25" s="50"/>
      <c r="H25" s="50"/>
      <c r="I25" s="50"/>
      <c r="J25" s="50"/>
      <c r="K25" s="50"/>
      <c r="L25" s="50"/>
      <c r="M25" s="50"/>
      <c r="N25" s="50"/>
      <c r="O25" s="86"/>
      <c r="P25" s="50"/>
      <c r="Q25" s="50"/>
      <c r="R25" s="50"/>
      <c r="S25" s="50"/>
      <c r="T25" s="50"/>
      <c r="U25" s="50"/>
      <c r="V25" s="50"/>
      <c r="W25" s="50"/>
      <c r="X25" s="50"/>
      <c r="Y25" s="50"/>
      <c r="Z25" s="50"/>
      <c r="AA25" s="50"/>
      <c r="AB25" s="39" t="s">
        <v>3184</v>
      </c>
      <c r="AC25" s="122" t="e">
        <f>Costs!R22</f>
        <v>#REF!</v>
      </c>
      <c r="AD25" s="122" t="e">
        <f>Costs!S24</f>
        <v>#REF!</v>
      </c>
      <c r="AE25" s="122" t="e">
        <f>Costs!T24</f>
        <v>#REF!</v>
      </c>
      <c r="AF25" s="122" t="e">
        <f>Costs!U24</f>
        <v>#REF!</v>
      </c>
      <c r="AG25" s="122" t="e">
        <f>Costs!V24</f>
        <v>#REF!</v>
      </c>
      <c r="AH25" s="122" t="e">
        <f>Costs!W24</f>
        <v>#REF!</v>
      </c>
      <c r="AI25" s="122" t="e">
        <f>Costs!X24</f>
        <v>#REF!</v>
      </c>
      <c r="AJ25" s="122" t="e">
        <f>Costs!Y24</f>
        <v>#REF!</v>
      </c>
      <c r="AK25" s="122" t="e">
        <f t="shared" ref="AK25:AM25" si="25">AJ25</f>
        <v>#REF!</v>
      </c>
      <c r="AL25" s="122" t="e">
        <f t="shared" si="25"/>
        <v>#REF!</v>
      </c>
      <c r="AM25" s="122" t="e">
        <f t="shared" si="25"/>
        <v>#REF!</v>
      </c>
    </row>
    <row r="26" spans="1:39" x14ac:dyDescent="0.2">
      <c r="A26" s="39" t="s">
        <v>3142</v>
      </c>
      <c r="B26" s="39" t="s">
        <v>3188</v>
      </c>
      <c r="C26" s="39" t="s">
        <v>1380</v>
      </c>
      <c r="P26" s="50"/>
      <c r="Q26" s="50"/>
      <c r="R26" s="50"/>
      <c r="S26" s="50"/>
      <c r="T26" s="50"/>
      <c r="U26" s="50"/>
      <c r="V26" s="50"/>
      <c r="W26" s="50"/>
      <c r="X26" s="50"/>
      <c r="Y26" s="50"/>
      <c r="Z26" s="50"/>
      <c r="AA26" s="50"/>
      <c r="AB26" s="39" t="s">
        <v>3189</v>
      </c>
      <c r="AC26" s="122" t="e">
        <f>Costs!R25</f>
        <v>#REF!</v>
      </c>
      <c r="AD26" s="122" t="e">
        <f>Costs!S25</f>
        <v>#REF!</v>
      </c>
      <c r="AE26" s="122" t="e">
        <f>Costs!T25</f>
        <v>#REF!</v>
      </c>
      <c r="AF26" s="122" t="e">
        <f>Costs!U25</f>
        <v>#REF!</v>
      </c>
      <c r="AG26" s="122" t="e">
        <f>Costs!V25</f>
        <v>#REF!</v>
      </c>
      <c r="AH26" s="122" t="e">
        <f>Costs!W25</f>
        <v>#REF!</v>
      </c>
      <c r="AI26" s="122" t="e">
        <f>Costs!X25</f>
        <v>#REF!</v>
      </c>
      <c r="AJ26" s="122" t="e">
        <f>Costs!Y25</f>
        <v>#REF!</v>
      </c>
      <c r="AK26" s="122" t="e">
        <f t="shared" ref="AK26:AM26" si="26">AJ26</f>
        <v>#REF!</v>
      </c>
      <c r="AL26" s="122" t="e">
        <f t="shared" si="26"/>
        <v>#REF!</v>
      </c>
      <c r="AM26" s="122" t="e">
        <f t="shared" si="26"/>
        <v>#REF!</v>
      </c>
    </row>
    <row r="27" spans="1:39" x14ac:dyDescent="0.2">
      <c r="A27" s="39" t="s">
        <v>3142</v>
      </c>
      <c r="B27" s="39" t="s">
        <v>3190</v>
      </c>
      <c r="C27" s="50" t="s">
        <v>1411</v>
      </c>
      <c r="E27" s="50"/>
      <c r="F27" s="50"/>
      <c r="G27" s="50"/>
      <c r="H27" s="50"/>
      <c r="I27" s="50"/>
      <c r="J27" s="50"/>
      <c r="K27" s="50"/>
      <c r="L27" s="50"/>
      <c r="M27" s="50"/>
      <c r="N27" s="50"/>
      <c r="O27" s="86"/>
      <c r="P27" s="50"/>
      <c r="Q27" s="50"/>
      <c r="R27" s="50"/>
      <c r="S27" s="50"/>
      <c r="T27" s="50"/>
      <c r="U27" s="50"/>
      <c r="V27" s="50"/>
      <c r="W27" s="50"/>
      <c r="X27" s="50"/>
      <c r="Y27" s="50"/>
      <c r="Z27" s="50"/>
      <c r="AA27" s="50"/>
      <c r="AB27" s="39" t="s">
        <v>3191</v>
      </c>
      <c r="AC27" s="122" t="e">
        <f>Costs!R26</f>
        <v>#REF!</v>
      </c>
      <c r="AD27" s="122" t="e">
        <f>Costs!S26</f>
        <v>#REF!</v>
      </c>
      <c r="AE27" s="122" t="e">
        <f>Costs!T26</f>
        <v>#REF!</v>
      </c>
      <c r="AF27" s="122" t="e">
        <f>Costs!U26</f>
        <v>#REF!</v>
      </c>
      <c r="AG27" s="122" t="e">
        <f>Costs!V26</f>
        <v>#REF!</v>
      </c>
      <c r="AH27" s="122" t="e">
        <f>Costs!W26</f>
        <v>#REF!</v>
      </c>
      <c r="AI27" s="122" t="e">
        <f>Costs!X26</f>
        <v>#REF!</v>
      </c>
      <c r="AJ27" s="122" t="e">
        <f>Costs!Y26</f>
        <v>#REF!</v>
      </c>
      <c r="AK27" s="122" t="e">
        <f t="shared" ref="AK27:AM27" si="27">AJ27</f>
        <v>#REF!</v>
      </c>
      <c r="AL27" s="122" t="e">
        <f t="shared" si="27"/>
        <v>#REF!</v>
      </c>
      <c r="AM27" s="122" t="e">
        <f t="shared" si="27"/>
        <v>#REF!</v>
      </c>
    </row>
    <row r="28" spans="1:39" x14ac:dyDescent="0.2">
      <c r="A28" s="39" t="s">
        <v>3142</v>
      </c>
      <c r="B28" s="39" t="s">
        <v>3192</v>
      </c>
      <c r="C28" s="50" t="s">
        <v>1398</v>
      </c>
      <c r="E28" s="50"/>
      <c r="F28" s="50"/>
      <c r="G28" s="50"/>
      <c r="H28" s="50"/>
      <c r="I28" s="50"/>
      <c r="J28" s="50"/>
      <c r="K28" s="50"/>
      <c r="L28" s="50"/>
      <c r="M28" s="50"/>
      <c r="N28" s="50"/>
      <c r="O28" s="86"/>
      <c r="P28" s="50"/>
      <c r="Q28" s="50"/>
      <c r="R28" s="50"/>
      <c r="S28" s="50"/>
      <c r="T28" s="50"/>
      <c r="U28" s="50"/>
      <c r="V28" s="50"/>
      <c r="W28" s="50"/>
      <c r="X28" s="50"/>
      <c r="Y28" s="50"/>
      <c r="Z28" s="50"/>
      <c r="AA28" s="50"/>
      <c r="AB28" s="39" t="s">
        <v>3193</v>
      </c>
      <c r="AC28" s="122" t="e">
        <f>Costs!R27</f>
        <v>#REF!</v>
      </c>
      <c r="AD28" s="122" t="e">
        <f>Costs!S27</f>
        <v>#REF!</v>
      </c>
      <c r="AE28" s="122" t="e">
        <f>Costs!T27</f>
        <v>#REF!</v>
      </c>
      <c r="AF28" s="122" t="e">
        <f>Costs!U27</f>
        <v>#REF!</v>
      </c>
      <c r="AG28" s="122" t="e">
        <f>Costs!V27</f>
        <v>#REF!</v>
      </c>
      <c r="AH28" s="122" t="e">
        <f>Costs!W27</f>
        <v>#REF!</v>
      </c>
      <c r="AI28" s="122" t="e">
        <f>Costs!X27</f>
        <v>#REF!</v>
      </c>
      <c r="AJ28" s="122" t="e">
        <f>Costs!Y27</f>
        <v>#REF!</v>
      </c>
      <c r="AK28" s="122" t="e">
        <f t="shared" ref="AK28:AM28" si="28">AJ28</f>
        <v>#REF!</v>
      </c>
      <c r="AL28" s="122" t="e">
        <f t="shared" si="28"/>
        <v>#REF!</v>
      </c>
      <c r="AM28" s="122" t="e">
        <f t="shared" si="28"/>
        <v>#REF!</v>
      </c>
    </row>
    <row r="29" spans="1:39" x14ac:dyDescent="0.2">
      <c r="A29" s="39" t="s">
        <v>3142</v>
      </c>
      <c r="B29" s="39" t="s">
        <v>3170</v>
      </c>
      <c r="C29" s="39" t="s">
        <v>1382</v>
      </c>
      <c r="P29" s="50"/>
      <c r="Q29" s="50"/>
      <c r="R29" s="50"/>
      <c r="S29" s="50"/>
      <c r="T29" s="50"/>
      <c r="U29" s="50"/>
      <c r="V29" s="50"/>
      <c r="W29" s="50"/>
      <c r="X29" s="50"/>
      <c r="Y29" s="50"/>
      <c r="Z29" s="50"/>
      <c r="AA29" s="50"/>
      <c r="AB29" s="39" t="s">
        <v>3194</v>
      </c>
      <c r="AC29" s="122" t="e">
        <f>Costs!R28</f>
        <v>#REF!</v>
      </c>
      <c r="AD29" s="122" t="e">
        <f>Costs!S28</f>
        <v>#REF!</v>
      </c>
      <c r="AE29" s="122" t="e">
        <f>Costs!T28</f>
        <v>#REF!</v>
      </c>
      <c r="AF29" s="122" t="e">
        <f>Costs!U28</f>
        <v>#REF!</v>
      </c>
      <c r="AG29" s="122" t="e">
        <f>Costs!V28</f>
        <v>#REF!</v>
      </c>
      <c r="AH29" s="122" t="e">
        <f>Costs!W28</f>
        <v>#REF!</v>
      </c>
      <c r="AI29" s="122" t="e">
        <f>Costs!X28</f>
        <v>#REF!</v>
      </c>
      <c r="AJ29" s="122" t="e">
        <f>Costs!Y28</f>
        <v>#REF!</v>
      </c>
      <c r="AK29" s="122" t="e">
        <f t="shared" ref="AK29:AM29" si="29">AJ29</f>
        <v>#REF!</v>
      </c>
      <c r="AL29" s="122" t="e">
        <f t="shared" si="29"/>
        <v>#REF!</v>
      </c>
      <c r="AM29" s="122" t="e">
        <f t="shared" si="29"/>
        <v>#REF!</v>
      </c>
    </row>
    <row r="30" spans="1:39" x14ac:dyDescent="0.2">
      <c r="A30" s="39" t="s">
        <v>3142</v>
      </c>
      <c r="B30" s="39" t="s">
        <v>3195</v>
      </c>
      <c r="C30" s="50" t="s">
        <v>1408</v>
      </c>
      <c r="E30" s="50"/>
      <c r="F30" s="50"/>
      <c r="G30" s="50"/>
      <c r="H30" s="50"/>
      <c r="I30" s="50"/>
      <c r="J30" s="50"/>
      <c r="K30" s="50"/>
      <c r="L30" s="50"/>
      <c r="M30" s="50"/>
      <c r="N30" s="50"/>
      <c r="O30" s="86"/>
      <c r="P30" s="50"/>
      <c r="Q30" s="50"/>
      <c r="R30" s="50"/>
      <c r="S30" s="50"/>
      <c r="T30" s="50"/>
      <c r="U30" s="50"/>
      <c r="V30" s="50"/>
      <c r="W30" s="50"/>
      <c r="X30" s="50"/>
      <c r="Y30" s="50"/>
      <c r="Z30" s="50"/>
      <c r="AA30" s="50"/>
      <c r="AB30" s="39" t="s">
        <v>3196</v>
      </c>
      <c r="AC30" s="122" t="e">
        <f>Costs!R29</f>
        <v>#REF!</v>
      </c>
      <c r="AD30" s="122" t="e">
        <f>Costs!S29</f>
        <v>#REF!</v>
      </c>
      <c r="AE30" s="122" t="e">
        <f>Costs!T29</f>
        <v>#REF!</v>
      </c>
      <c r="AF30" s="122" t="e">
        <f>Costs!U29</f>
        <v>#REF!</v>
      </c>
      <c r="AG30" s="122" t="e">
        <f>Costs!V29</f>
        <v>#REF!</v>
      </c>
      <c r="AH30" s="122" t="e">
        <f>Costs!W29</f>
        <v>#REF!</v>
      </c>
      <c r="AI30" s="122" t="e">
        <f>Costs!X29</f>
        <v>#REF!</v>
      </c>
      <c r="AJ30" s="122" t="e">
        <f>Costs!Y29</f>
        <v>#REF!</v>
      </c>
      <c r="AK30" s="122" t="e">
        <f t="shared" ref="AK30:AM30" si="30">AJ30</f>
        <v>#REF!</v>
      </c>
      <c r="AL30" s="122" t="e">
        <f t="shared" si="30"/>
        <v>#REF!</v>
      </c>
      <c r="AM30" s="122" t="e">
        <f t="shared" si="30"/>
        <v>#REF!</v>
      </c>
    </row>
    <row r="31" spans="1:39" x14ac:dyDescent="0.2">
      <c r="A31" s="39" t="s">
        <v>3142</v>
      </c>
      <c r="B31" s="39" t="s">
        <v>3199</v>
      </c>
      <c r="C31" s="39" t="s">
        <v>1767</v>
      </c>
      <c r="D31" s="50"/>
      <c r="E31" s="50"/>
      <c r="F31" s="50"/>
      <c r="G31" s="50"/>
      <c r="H31" s="50"/>
      <c r="I31" s="50"/>
      <c r="J31" s="50"/>
      <c r="K31" s="50"/>
      <c r="L31" s="50"/>
      <c r="M31" s="50"/>
      <c r="N31" s="50"/>
      <c r="O31" s="50"/>
      <c r="P31" s="50">
        <f>D31*AC$51</f>
        <v>0</v>
      </c>
      <c r="Q31" s="50">
        <f>E31*AD$50</f>
        <v>0</v>
      </c>
      <c r="R31" s="50">
        <f>F31*AE$50</f>
        <v>0</v>
      </c>
      <c r="S31" s="50">
        <f>G31*AF$50</f>
        <v>0</v>
      </c>
      <c r="T31" s="50">
        <f>H31*AG$50</f>
        <v>0</v>
      </c>
      <c r="U31" s="50">
        <f>I31*AH$50</f>
        <v>0</v>
      </c>
      <c r="V31" s="50">
        <f t="shared" ref="V31:Z38" si="31">J31*AI$50</f>
        <v>0</v>
      </c>
      <c r="W31" s="50">
        <f t="shared" si="31"/>
        <v>0</v>
      </c>
      <c r="X31" s="50">
        <f t="shared" si="31"/>
        <v>0</v>
      </c>
      <c r="Y31" s="50">
        <f t="shared" si="31"/>
        <v>0</v>
      </c>
      <c r="Z31" s="50">
        <f t="shared" si="31"/>
        <v>0</v>
      </c>
      <c r="AA31" s="50"/>
      <c r="AB31" s="39" t="s">
        <v>3198</v>
      </c>
      <c r="AC31" s="122" t="e">
        <f>Costs!R30</f>
        <v>#REF!</v>
      </c>
      <c r="AD31" s="122" t="e">
        <f>Costs!S30</f>
        <v>#REF!</v>
      </c>
      <c r="AE31" s="122" t="e">
        <f>Costs!T30</f>
        <v>#REF!</v>
      </c>
      <c r="AF31" s="122" t="e">
        <f>Costs!U30</f>
        <v>#REF!</v>
      </c>
      <c r="AG31" s="122" t="e">
        <f>Costs!V30</f>
        <v>#REF!</v>
      </c>
      <c r="AH31" s="122" t="e">
        <f>Costs!W30</f>
        <v>#REF!</v>
      </c>
      <c r="AI31" s="122" t="e">
        <f>Costs!X30</f>
        <v>#REF!</v>
      </c>
      <c r="AJ31" s="122" t="e">
        <f>Costs!Y30</f>
        <v>#REF!</v>
      </c>
      <c r="AK31" s="122" t="e">
        <f t="shared" ref="AK31:AM31" si="32">AJ31</f>
        <v>#REF!</v>
      </c>
      <c r="AL31" s="122" t="e">
        <f t="shared" si="32"/>
        <v>#REF!</v>
      </c>
      <c r="AM31" s="122" t="e">
        <f t="shared" si="32"/>
        <v>#REF!</v>
      </c>
    </row>
    <row r="32" spans="1:39" x14ac:dyDescent="0.2">
      <c r="A32" s="39" t="s">
        <v>3142</v>
      </c>
      <c r="B32" s="39" t="s">
        <v>3171</v>
      </c>
      <c r="C32" s="39" t="s">
        <v>1785</v>
      </c>
      <c r="D32" s="50" t="e">
        <f>1/((1/'AEO14 T59'!B72*$AC$23+1/'AEO14 T59'!B73*$AC$24)/SUM($AC$23+$AC$24))</f>
        <v>#REF!</v>
      </c>
      <c r="E32" s="50" t="e">
        <f>1/((1/'AEO14 T59'!C72*$AD$23+1/'AEO14 T59'!C73*$AD$24)/SUM($AD$23+$AD$24))</f>
        <v>#REF!</v>
      </c>
      <c r="F32" s="50" t="e">
        <f>1/((1/'AEO14 T59'!D72*$AE$23+1/'AEO14 T59'!D73*$AE$24)/SUM($AE$23+$AE$24))</f>
        <v>#REF!</v>
      </c>
      <c r="G32" s="50" t="e">
        <f>1/((1/'AEO14 T59'!E72*$AF$23+1/'AEO14 T59'!E73*$AF$24)/SUM($AF$23+$AF$24))</f>
        <v>#REF!</v>
      </c>
      <c r="H32" s="50" t="e">
        <f>1/((1/'AEO14 T59'!F72*$AG$23+1/'AEO14 T59'!F73*$AG$24)/SUM($AG$23+$AG$24))</f>
        <v>#REF!</v>
      </c>
      <c r="I32" s="50" t="e">
        <f>1/((1/'AEO14 T59'!G72*$AH$23+1/'AEO14 T59'!G73*$AH$24)/SUM($AH$23+$AH$24))</f>
        <v>#REF!</v>
      </c>
      <c r="J32" s="50" t="e">
        <f>1/((1/'AEO14 T59'!H72*$AI$23+1/'AEO14 T59'!H73*$AI$24)/SUM($AI$23+$AI$24))</f>
        <v>#REF!</v>
      </c>
      <c r="K32" s="50" t="e">
        <f>1/((1/'AEO14 T59'!I72*$AJ$23+1/'AEO14 T59'!I73*$AJ$24)/SUM($AJ$23+$AJ$24))</f>
        <v>#REF!</v>
      </c>
      <c r="L32" s="50" t="e">
        <f t="shared" ref="K32:N41" si="33">K32</f>
        <v>#REF!</v>
      </c>
      <c r="M32" s="50" t="e">
        <f t="shared" si="33"/>
        <v>#REF!</v>
      </c>
      <c r="N32" s="50" t="e">
        <f t="shared" si="33"/>
        <v>#REF!</v>
      </c>
      <c r="O32" s="50"/>
      <c r="P32" s="50" t="e">
        <f t="shared" ref="P32:U32" si="34">D32*AC$50</f>
        <v>#REF!</v>
      </c>
      <c r="Q32" s="50" t="e">
        <f t="shared" si="34"/>
        <v>#REF!</v>
      </c>
      <c r="R32" s="50" t="e">
        <f t="shared" si="34"/>
        <v>#REF!</v>
      </c>
      <c r="S32" s="50" t="e">
        <f t="shared" si="34"/>
        <v>#REF!</v>
      </c>
      <c r="T32" s="50" t="e">
        <f t="shared" si="34"/>
        <v>#REF!</v>
      </c>
      <c r="U32" s="50" t="e">
        <f t="shared" si="34"/>
        <v>#REF!</v>
      </c>
      <c r="V32" s="50" t="e">
        <f t="shared" si="31"/>
        <v>#REF!</v>
      </c>
      <c r="W32" s="50" t="e">
        <f t="shared" si="31"/>
        <v>#REF!</v>
      </c>
      <c r="X32" s="50" t="e">
        <f t="shared" si="31"/>
        <v>#REF!</v>
      </c>
      <c r="Y32" s="50" t="e">
        <f t="shared" si="31"/>
        <v>#REF!</v>
      </c>
      <c r="Z32" s="50" t="e">
        <f t="shared" si="31"/>
        <v>#REF!</v>
      </c>
      <c r="AA32" s="50"/>
      <c r="AC32" s="92" t="e">
        <f>SUM(AC20:AC31)</f>
        <v>#REF!</v>
      </c>
      <c r="AD32" s="50" t="e">
        <f t="shared" ref="AD32:AF32" si="35">(AC32+AE32)/2</f>
        <v>#REF!</v>
      </c>
      <c r="AE32" s="50" t="e">
        <f t="shared" ref="AE32" si="36">(AC32+AG32)/2</f>
        <v>#REF!</v>
      </c>
      <c r="AF32" s="50" t="e">
        <f t="shared" si="35"/>
        <v>#REF!</v>
      </c>
      <c r="AG32" s="122" t="e">
        <f>SUM(AG20:AG31)</f>
        <v>#REF!</v>
      </c>
      <c r="AH32" s="122" t="e">
        <f t="shared" ref="AH32:AM32" si="37">AG32</f>
        <v>#REF!</v>
      </c>
      <c r="AI32" s="122" t="e">
        <f t="shared" si="37"/>
        <v>#REF!</v>
      </c>
      <c r="AJ32" s="122" t="e">
        <f t="shared" si="37"/>
        <v>#REF!</v>
      </c>
      <c r="AK32" s="122" t="e">
        <f t="shared" si="37"/>
        <v>#REF!</v>
      </c>
      <c r="AL32" s="122" t="e">
        <f t="shared" si="37"/>
        <v>#REF!</v>
      </c>
      <c r="AM32" s="122" t="e">
        <f t="shared" si="37"/>
        <v>#REF!</v>
      </c>
    </row>
    <row r="33" spans="1:30" x14ac:dyDescent="0.2">
      <c r="A33" s="39" t="s">
        <v>3142</v>
      </c>
      <c r="B33" s="39" t="s">
        <v>3200</v>
      </c>
      <c r="C33" s="39" t="s">
        <v>1804</v>
      </c>
      <c r="D33" s="50"/>
      <c r="E33" s="50">
        <f>'AEO14 T59'!C227</f>
        <v>0</v>
      </c>
      <c r="F33" s="50">
        <f>'AEO14 T59'!D227</f>
        <v>0</v>
      </c>
      <c r="G33" s="50">
        <f>'AEO14 T59'!E227</f>
        <v>0</v>
      </c>
      <c r="H33" s="50">
        <f>'AEO14 T59'!F227</f>
        <v>0</v>
      </c>
      <c r="I33" s="50">
        <f>'AEO14 T59'!G227</f>
        <v>0</v>
      </c>
      <c r="J33" s="50">
        <f>'AEO14 T59'!H227</f>
        <v>0</v>
      </c>
      <c r="K33" s="50">
        <f t="shared" si="33"/>
        <v>0</v>
      </c>
      <c r="L33" s="50">
        <f t="shared" si="33"/>
        <v>0</v>
      </c>
      <c r="M33" s="50">
        <f t="shared" si="33"/>
        <v>0</v>
      </c>
      <c r="N33" s="50">
        <f t="shared" si="33"/>
        <v>0</v>
      </c>
      <c r="O33" s="50"/>
      <c r="P33" s="50"/>
      <c r="Q33" s="50">
        <f>E33*AD$50</f>
        <v>0</v>
      </c>
      <c r="R33" s="50">
        <f>F33*AE$50</f>
        <v>0</v>
      </c>
      <c r="S33" s="50">
        <f>G33*AF$50</f>
        <v>0</v>
      </c>
      <c r="T33" s="50">
        <f>H33*AG$50</f>
        <v>0</v>
      </c>
      <c r="U33" s="50">
        <f>I33*AH$50</f>
        <v>0</v>
      </c>
      <c r="V33" s="50">
        <f t="shared" si="31"/>
        <v>0</v>
      </c>
      <c r="W33" s="50">
        <f t="shared" si="31"/>
        <v>0</v>
      </c>
      <c r="X33" s="50">
        <f t="shared" si="31"/>
        <v>0</v>
      </c>
      <c r="Y33" s="50">
        <f t="shared" si="31"/>
        <v>0</v>
      </c>
      <c r="Z33" s="50">
        <f t="shared" si="31"/>
        <v>0</v>
      </c>
      <c r="AA33" s="50"/>
      <c r="AC33" s="92"/>
    </row>
    <row r="34" spans="1:30" x14ac:dyDescent="0.2">
      <c r="A34" s="39" t="s">
        <v>3142</v>
      </c>
      <c r="B34" s="39" t="s">
        <v>3172</v>
      </c>
      <c r="C34" s="39" t="s">
        <v>1821</v>
      </c>
      <c r="D34" s="50"/>
      <c r="E34" s="50"/>
      <c r="F34" s="50">
        <f>'AEO14 T59'!D212</f>
        <v>0</v>
      </c>
      <c r="G34" s="50" t="e">
        <f>1/((1/'AEO14 T59'!E212*$AF$23+1/'AEO14 T59'!E213*$AF$24)/SUM($AF$23+$AF$24))</f>
        <v>#REF!</v>
      </c>
      <c r="H34" s="50" t="e">
        <f>1/((1/'AEO14 T59'!F212*$AG$23+1/'AEO14 T59'!F213*$AG$24)/SUM($AG$23+$AG$24))</f>
        <v>#REF!</v>
      </c>
      <c r="I34" s="50" t="e">
        <f>1/((1/'AEO14 T59'!G212*$AH$23+1/'AEO14 T59'!G213*$AH$24)/SUM($AH$23+$AH$24))</f>
        <v>#REF!</v>
      </c>
      <c r="J34" s="50" t="e">
        <f>1/((1/'AEO14 T59'!H212*$AI$23+1/'AEO14 T59'!H213*$AI$24)/SUM($AI$23+$AI$24))</f>
        <v>#REF!</v>
      </c>
      <c r="K34" s="50" t="e">
        <f>1/((1/'AEO14 T59'!I212*$AJ$23+1/'AEO14 T59'!I213*$AJ$24)/SUM($AJ$23+$AJ$24))</f>
        <v>#REF!</v>
      </c>
      <c r="L34" s="50" t="e">
        <f t="shared" si="33"/>
        <v>#REF!</v>
      </c>
      <c r="M34" s="50" t="e">
        <f t="shared" si="33"/>
        <v>#REF!</v>
      </c>
      <c r="N34" s="50" t="e">
        <f t="shared" si="33"/>
        <v>#REF!</v>
      </c>
      <c r="O34" s="50"/>
      <c r="P34" s="50"/>
      <c r="Q34" s="50"/>
      <c r="R34" s="50">
        <f>F34*AE$50</f>
        <v>0</v>
      </c>
      <c r="S34" s="50" t="e">
        <f>G34*AF$50</f>
        <v>#REF!</v>
      </c>
      <c r="T34" s="50" t="e">
        <f>H34*AG$50</f>
        <v>#REF!</v>
      </c>
      <c r="U34" s="50" t="e">
        <f>I34*AH$50</f>
        <v>#REF!</v>
      </c>
      <c r="V34" s="50" t="e">
        <f t="shared" si="31"/>
        <v>#REF!</v>
      </c>
      <c r="W34" s="50" t="e">
        <f t="shared" si="31"/>
        <v>#REF!</v>
      </c>
      <c r="X34" s="50" t="e">
        <f t="shared" si="31"/>
        <v>#REF!</v>
      </c>
      <c r="Y34" s="50" t="e">
        <f t="shared" si="31"/>
        <v>#REF!</v>
      </c>
      <c r="Z34" s="50" t="e">
        <f t="shared" si="31"/>
        <v>#REF!</v>
      </c>
      <c r="AA34" s="50"/>
      <c r="AB34" s="120" t="s">
        <v>3201</v>
      </c>
      <c r="AC34" s="92" t="s">
        <v>3218</v>
      </c>
    </row>
    <row r="35" spans="1:30" x14ac:dyDescent="0.2">
      <c r="A35" s="39" t="s">
        <v>3142</v>
      </c>
      <c r="B35" s="39" t="s">
        <v>3175</v>
      </c>
      <c r="C35" s="39" t="s">
        <v>1664</v>
      </c>
      <c r="D35" s="50" t="e">
        <f>1/((1/'AEO14 T59'!B16*$AC$23+1/'AEO14 T59'!B17*$AC$24)/SUM($AC$23+$AC$24))</f>
        <v>#REF!</v>
      </c>
      <c r="E35" s="50" t="e">
        <f>1/((1/'AEO14 T59'!C16*$AD$23+1/'AEO14 T59'!C17*$AD$24)/SUM($AD$23+$AD$24))</f>
        <v>#REF!</v>
      </c>
      <c r="F35" s="50" t="e">
        <f>1/((1/'AEO14 T59'!D16*$AE$23+1/'AEO14 T59'!D17*$AE$24)/SUM($AE$23+$AE$24))</f>
        <v>#REF!</v>
      </c>
      <c r="G35" s="50" t="e">
        <f>1/((1/'AEO14 T59'!E16*$AF$23+1/'AEO14 T59'!E17*$AF$24)/SUM($AF$23+$AF$24))</f>
        <v>#REF!</v>
      </c>
      <c r="H35" s="50" t="e">
        <f>1/((1/'AEO14 T59'!F16*$AG$23+1/'AEO14 T59'!F17*$AG$24)/SUM($AG$23+$AG$24))</f>
        <v>#REF!</v>
      </c>
      <c r="I35" s="50" t="e">
        <f>1/((1/'AEO14 T59'!G16*$AH$23+1/'AEO14 T59'!G17*$AH$24)/SUM($AH$23+$AH$24))</f>
        <v>#REF!</v>
      </c>
      <c r="J35" s="50" t="e">
        <f>1/((1/'AEO14 T59'!H16*$AI$23+1/'AEO14 T59'!H17*$AI$24)/SUM($AI$23+$AI$24))</f>
        <v>#REF!</v>
      </c>
      <c r="K35" s="50" t="e">
        <f>1/((1/'AEO14 T59'!I16*$AJ$23+1/'AEO14 T59'!I17*$AJ$24)/SUM($AJ$23+$AJ$24))</f>
        <v>#REF!</v>
      </c>
      <c r="L35" s="50" t="e">
        <f t="shared" si="33"/>
        <v>#REF!</v>
      </c>
      <c r="M35" s="50" t="e">
        <f t="shared" si="33"/>
        <v>#REF!</v>
      </c>
      <c r="N35" s="50" t="e">
        <f t="shared" si="33"/>
        <v>#REF!</v>
      </c>
      <c r="O35" s="50"/>
      <c r="P35" s="50" t="e">
        <f>D35*AC$50</f>
        <v>#REF!</v>
      </c>
      <c r="Q35" s="50" t="e">
        <f t="shared" ref="Q35:U37" si="38">E35*AD$50</f>
        <v>#REF!</v>
      </c>
      <c r="R35" s="50" t="e">
        <f t="shared" si="38"/>
        <v>#REF!</v>
      </c>
      <c r="S35" s="50" t="e">
        <f t="shared" si="38"/>
        <v>#REF!</v>
      </c>
      <c r="T35" s="50" t="e">
        <f t="shared" si="38"/>
        <v>#REF!</v>
      </c>
      <c r="U35" s="50" t="e">
        <f t="shared" si="38"/>
        <v>#REF!</v>
      </c>
      <c r="V35" s="50" t="e">
        <f t="shared" si="31"/>
        <v>#REF!</v>
      </c>
      <c r="W35" s="50" t="e">
        <f t="shared" si="31"/>
        <v>#REF!</v>
      </c>
      <c r="X35" s="50" t="e">
        <f t="shared" si="31"/>
        <v>#REF!</v>
      </c>
      <c r="Y35" s="50" t="e">
        <f t="shared" si="31"/>
        <v>#REF!</v>
      </c>
      <c r="Z35" s="50" t="e">
        <f t="shared" si="31"/>
        <v>#REF!</v>
      </c>
      <c r="AA35" s="50"/>
      <c r="AB35" s="39" t="s">
        <v>952</v>
      </c>
      <c r="AC35" s="123">
        <v>30</v>
      </c>
      <c r="AD35" s="39">
        <v>0.3</v>
      </c>
    </row>
    <row r="36" spans="1:30" x14ac:dyDescent="0.2">
      <c r="A36" s="39" t="s">
        <v>3142</v>
      </c>
      <c r="B36" s="39" t="s">
        <v>1081</v>
      </c>
      <c r="C36" s="39" t="s">
        <v>1838</v>
      </c>
      <c r="D36" s="50">
        <f>'AEO14 T59'!B184</f>
        <v>42.708683013916001</v>
      </c>
      <c r="E36" s="50" t="e">
        <f>1/((1/'AEO14 T59'!C184*$AD$23+1/'AEO14 T59'!C185*$AD$24)/SUM($AD$23+$AD$24))</f>
        <v>#REF!</v>
      </c>
      <c r="F36" s="50" t="e">
        <f>1/((1/'AEO14 T59'!D184*$AE$23+1/'AEO14 T59'!D185*$AE$24)/SUM($AE$23+$AE$24))</f>
        <v>#REF!</v>
      </c>
      <c r="G36" s="50" t="e">
        <f>1/((1/'AEO14 T59'!E184*$AF$23+1/'AEO14 T59'!E185*$AF$24)/SUM($AF$23+$AF$24))</f>
        <v>#REF!</v>
      </c>
      <c r="H36" s="50" t="e">
        <f>1/((1/'AEO14 T59'!F184*$AG$23+1/'AEO14 T59'!F185*$AG$24)/SUM($AG$23+$AG$24))</f>
        <v>#REF!</v>
      </c>
      <c r="I36" s="50" t="e">
        <f>1/((1/'AEO14 T59'!G184*$AH$23+1/'AEO14 T59'!G185*$AH$24)/SUM($AH$23+$AH$24))</f>
        <v>#REF!</v>
      </c>
      <c r="J36" s="50" t="e">
        <f>1/((1/'AEO14 T59'!H184*$AI$23+1/'AEO14 T59'!H185*$AI$24)/SUM($AI$23+$AI$24))</f>
        <v>#REF!</v>
      </c>
      <c r="K36" s="50" t="e">
        <f>1/((1/'AEO14 T59'!I184*$AJ$23+1/'AEO14 T59'!I185*$AJ$24)/SUM($AJ$23+$AJ$24))</f>
        <v>#REF!</v>
      </c>
      <c r="L36" s="50" t="e">
        <f t="shared" si="33"/>
        <v>#REF!</v>
      </c>
      <c r="M36" s="50" t="e">
        <f t="shared" si="33"/>
        <v>#REF!</v>
      </c>
      <c r="N36" s="50" t="e">
        <f t="shared" si="33"/>
        <v>#REF!</v>
      </c>
      <c r="O36" s="50"/>
      <c r="P36" s="50">
        <f>D36*AC$50</f>
        <v>34.701321712890348</v>
      </c>
      <c r="Q36" s="50" t="e">
        <f t="shared" si="38"/>
        <v>#REF!</v>
      </c>
      <c r="R36" s="50" t="e">
        <f t="shared" si="38"/>
        <v>#REF!</v>
      </c>
      <c r="S36" s="50" t="e">
        <f t="shared" si="38"/>
        <v>#REF!</v>
      </c>
      <c r="T36" s="50" t="e">
        <f t="shared" si="38"/>
        <v>#REF!</v>
      </c>
      <c r="U36" s="50" t="e">
        <f t="shared" si="38"/>
        <v>#REF!</v>
      </c>
      <c r="V36" s="50" t="e">
        <f t="shared" si="31"/>
        <v>#REF!</v>
      </c>
      <c r="W36" s="50" t="e">
        <f t="shared" si="31"/>
        <v>#REF!</v>
      </c>
      <c r="X36" s="50" t="e">
        <f t="shared" si="31"/>
        <v>#REF!</v>
      </c>
      <c r="Y36" s="50" t="e">
        <f t="shared" si="31"/>
        <v>#REF!</v>
      </c>
      <c r="Z36" s="50" t="e">
        <f t="shared" si="31"/>
        <v>#REF!</v>
      </c>
      <c r="AA36" s="50"/>
      <c r="AB36" s="39" t="s">
        <v>953</v>
      </c>
      <c r="AC36" s="123">
        <v>37</v>
      </c>
      <c r="AD36" s="39">
        <v>0.37</v>
      </c>
    </row>
    <row r="37" spans="1:30" x14ac:dyDescent="0.2">
      <c r="A37" s="39" t="s">
        <v>3142</v>
      </c>
      <c r="B37" s="39" t="s">
        <v>3178</v>
      </c>
      <c r="C37" s="39" t="s">
        <v>1858</v>
      </c>
      <c r="D37" s="50" t="e">
        <f>1/((1/'AEO14 T59'!B128*$AC$23+1/'AEO14 T59'!B129*$AC$24)/SUM($AC$23+$AC$24))</f>
        <v>#REF!</v>
      </c>
      <c r="E37" s="50" t="e">
        <f>1/((1/'AEO14 T59'!C128*$AD$23+1/'AEO14 T59'!C129*$AD$24)/SUM($AD$23+$AD$24))</f>
        <v>#REF!</v>
      </c>
      <c r="F37" s="50" t="e">
        <f>1/((1/'AEO14 T59'!D128*$AE$23+1/'AEO14 T59'!D129*$AE$24)/SUM($AE$23+$AE$24))</f>
        <v>#REF!</v>
      </c>
      <c r="G37" s="50" t="e">
        <f>1/((1/'AEO14 T59'!E128*$AF$23+1/'AEO14 T59'!E129*$AF$24)/SUM($AF$23+$AF$24))</f>
        <v>#REF!</v>
      </c>
      <c r="H37" s="50" t="e">
        <f>1/((1/'AEO14 T59'!F128*$AG$23+1/'AEO14 T59'!F129*$AG$24)/SUM($AG$23+$AG$24))</f>
        <v>#REF!</v>
      </c>
      <c r="I37" s="50" t="e">
        <f>1/((1/'AEO14 T59'!G128*$AH$23+1/'AEO14 T59'!G129*$AH$24)/SUM($AH$23+$AH$24))</f>
        <v>#REF!</v>
      </c>
      <c r="J37" s="50" t="e">
        <f>1/((1/'AEO14 T59'!H128*$AI$23+1/'AEO14 T59'!H129*$AI$24)/SUM($AI$23+$AI$24))</f>
        <v>#REF!</v>
      </c>
      <c r="K37" s="50" t="e">
        <f>1/((1/'AEO14 T59'!I128*$AJ$23+1/'AEO14 T59'!I129*$AJ$24)/SUM($AJ$23+$AJ$24))</f>
        <v>#REF!</v>
      </c>
      <c r="L37" s="50" t="e">
        <f t="shared" si="33"/>
        <v>#REF!</v>
      </c>
      <c r="M37" s="50" t="e">
        <f t="shared" si="33"/>
        <v>#REF!</v>
      </c>
      <c r="N37" s="50" t="e">
        <f t="shared" si="33"/>
        <v>#REF!</v>
      </c>
      <c r="O37" s="50"/>
      <c r="P37" s="50" t="e">
        <f>D37*AC$50</f>
        <v>#REF!</v>
      </c>
      <c r="Q37" s="50" t="e">
        <f t="shared" si="38"/>
        <v>#REF!</v>
      </c>
      <c r="R37" s="50" t="e">
        <f t="shared" si="38"/>
        <v>#REF!</v>
      </c>
      <c r="S37" s="50" t="e">
        <f t="shared" si="38"/>
        <v>#REF!</v>
      </c>
      <c r="T37" s="50" t="e">
        <f t="shared" si="38"/>
        <v>#REF!</v>
      </c>
      <c r="U37" s="50" t="e">
        <f t="shared" si="38"/>
        <v>#REF!</v>
      </c>
      <c r="V37" s="50" t="e">
        <f t="shared" si="31"/>
        <v>#REF!</v>
      </c>
      <c r="W37" s="50" t="e">
        <f t="shared" si="31"/>
        <v>#REF!</v>
      </c>
      <c r="X37" s="50" t="e">
        <f t="shared" si="31"/>
        <v>#REF!</v>
      </c>
      <c r="Y37" s="50" t="e">
        <f t="shared" si="31"/>
        <v>#REF!</v>
      </c>
      <c r="Z37" s="50" t="e">
        <f t="shared" si="31"/>
        <v>#REF!</v>
      </c>
      <c r="AA37" s="50"/>
    </row>
    <row r="38" spans="1:30" x14ac:dyDescent="0.2">
      <c r="A38" s="39" t="s">
        <v>3142</v>
      </c>
      <c r="B38" s="39" t="s">
        <v>3179</v>
      </c>
      <c r="C38" s="39" t="s">
        <v>1879</v>
      </c>
      <c r="D38" s="50"/>
      <c r="E38" s="50" t="e">
        <f t="shared" ref="E38:K38" si="39">E36*$AC$44</f>
        <v>#REF!</v>
      </c>
      <c r="F38" s="50" t="e">
        <f t="shared" si="39"/>
        <v>#REF!</v>
      </c>
      <c r="G38" s="50" t="e">
        <f t="shared" si="39"/>
        <v>#REF!</v>
      </c>
      <c r="H38" s="50" t="e">
        <f t="shared" si="39"/>
        <v>#REF!</v>
      </c>
      <c r="I38" s="50" t="e">
        <f t="shared" si="39"/>
        <v>#REF!</v>
      </c>
      <c r="J38" s="50" t="e">
        <f t="shared" si="39"/>
        <v>#REF!</v>
      </c>
      <c r="K38" s="50" t="e">
        <f t="shared" si="39"/>
        <v>#REF!</v>
      </c>
      <c r="L38" s="50" t="e">
        <f t="shared" si="33"/>
        <v>#REF!</v>
      </c>
      <c r="M38" s="50" t="e">
        <f t="shared" si="33"/>
        <v>#REF!</v>
      </c>
      <c r="N38" s="50" t="e">
        <f t="shared" si="33"/>
        <v>#REF!</v>
      </c>
      <c r="O38" s="50"/>
      <c r="P38" s="50"/>
      <c r="Q38" s="50" t="e">
        <f>E38*AD$50</f>
        <v>#REF!</v>
      </c>
      <c r="R38" s="50" t="e">
        <f>F38*AE$50</f>
        <v>#REF!</v>
      </c>
      <c r="S38" s="50" t="e">
        <f>G38*AF$50</f>
        <v>#REF!</v>
      </c>
      <c r="T38" s="50" t="e">
        <f>H38*AG$50</f>
        <v>#REF!</v>
      </c>
      <c r="U38" s="50" t="e">
        <f>I38*AH$50</f>
        <v>#REF!</v>
      </c>
      <c r="V38" s="50" t="e">
        <f t="shared" si="31"/>
        <v>#REF!</v>
      </c>
      <c r="W38" s="50" t="e">
        <f t="shared" si="31"/>
        <v>#REF!</v>
      </c>
      <c r="X38" s="50" t="e">
        <f t="shared" si="31"/>
        <v>#REF!</v>
      </c>
      <c r="Y38" s="50" t="e">
        <f t="shared" si="31"/>
        <v>#REF!</v>
      </c>
      <c r="Z38" s="50" t="e">
        <f t="shared" si="31"/>
        <v>#REF!</v>
      </c>
      <c r="AA38" s="50"/>
    </row>
    <row r="39" spans="1:30" x14ac:dyDescent="0.2">
      <c r="A39" s="39" t="s">
        <v>3103</v>
      </c>
      <c r="B39" s="39" t="s">
        <v>3166</v>
      </c>
      <c r="C39" s="39" t="s">
        <v>3203</v>
      </c>
      <c r="D39" s="50">
        <f t="shared" ref="D39:I39" si="40">D45*(1+$AD$36)</f>
        <v>28.650002708435082</v>
      </c>
      <c r="E39" s="50">
        <f t="shared" si="40"/>
        <v>29.920800000000003</v>
      </c>
      <c r="F39" s="50">
        <f t="shared" si="40"/>
        <v>35.977467250000004</v>
      </c>
      <c r="G39" s="50">
        <f t="shared" si="40"/>
        <v>43.788598970000002</v>
      </c>
      <c r="H39" s="50">
        <f t="shared" si="40"/>
        <v>53.359264160000009</v>
      </c>
      <c r="I39" s="50">
        <f t="shared" si="40"/>
        <v>54.503693660000003</v>
      </c>
      <c r="J39" s="50">
        <f>J45*(1+$AD$36)</f>
        <v>54.879525760000007</v>
      </c>
      <c r="K39" s="50">
        <f>K45*(1+$AD$36)</f>
        <v>54.811664180000001</v>
      </c>
      <c r="L39" s="50">
        <f t="shared" si="33"/>
        <v>54.811664180000001</v>
      </c>
      <c r="M39" s="50">
        <f t="shared" si="33"/>
        <v>54.811664180000001</v>
      </c>
      <c r="N39" s="50">
        <f t="shared" si="33"/>
        <v>54.811664180000001</v>
      </c>
      <c r="O39" s="50"/>
      <c r="P39" s="50">
        <f t="shared" ref="P39:U39" si="41">D39*AC$51</f>
        <v>23.00595140983576</v>
      </c>
      <c r="Q39" s="50">
        <f t="shared" si="41"/>
        <v>25.127846889600004</v>
      </c>
      <c r="R39" s="50">
        <f t="shared" si="41"/>
        <v>30.214308726157004</v>
      </c>
      <c r="S39" s="50">
        <f t="shared" si="41"/>
        <v>36.774190878193643</v>
      </c>
      <c r="T39" s="50">
        <f t="shared" si="41"/>
        <v>44.811750352737931</v>
      </c>
      <c r="U39" s="50">
        <f t="shared" si="41"/>
        <v>45.772855979991924</v>
      </c>
      <c r="V39" s="50">
        <f t="shared" ref="V39:V41" si="42">J39*AI$51</f>
        <v>46.088484287557129</v>
      </c>
      <c r="W39" s="50">
        <f t="shared" ref="W39:W41" si="43">K39*AJ$51</f>
        <v>46.031493318334164</v>
      </c>
      <c r="X39" s="50">
        <f t="shared" ref="X39:X41" si="44">L39*AK$51</f>
        <v>46.031493318334164</v>
      </c>
      <c r="Y39" s="50">
        <f t="shared" ref="Y39:Y41" si="45">M39*AL$51</f>
        <v>46.031493318334164</v>
      </c>
      <c r="Z39" s="50">
        <f t="shared" ref="Z39:Z41" si="46">N39*AM$51</f>
        <v>46.031493318334164</v>
      </c>
      <c r="AA39" s="50"/>
    </row>
    <row r="40" spans="1:30" x14ac:dyDescent="0.2">
      <c r="A40" s="39" t="s">
        <v>3103</v>
      </c>
      <c r="B40" s="39" t="s">
        <v>3169</v>
      </c>
      <c r="C40" s="39" t="s">
        <v>2524</v>
      </c>
      <c r="D40" s="50" t="s">
        <v>3219</v>
      </c>
      <c r="E40" s="50" t="s">
        <v>3219</v>
      </c>
      <c r="F40" s="50" t="s">
        <v>3219</v>
      </c>
      <c r="G40" s="50">
        <f>'AEO14 T59'!E178</f>
        <v>43.725777000000001</v>
      </c>
      <c r="H40" s="50">
        <f>'AEO14 T59'!F178</f>
        <v>48.548743999999999</v>
      </c>
      <c r="I40" s="50">
        <f>'AEO14 T59'!G178</f>
        <v>49.397464999999997</v>
      </c>
      <c r="J40" s="50">
        <f>'AEO14 T59'!H178</f>
        <v>49.725245999999999</v>
      </c>
      <c r="K40" s="50">
        <f>'AEO14 T59'!I178</f>
        <v>49.762656999999997</v>
      </c>
      <c r="L40" s="50">
        <f t="shared" si="33"/>
        <v>49.762656999999997</v>
      </c>
      <c r="M40" s="50">
        <f t="shared" si="33"/>
        <v>49.762656999999997</v>
      </c>
      <c r="N40" s="50">
        <f t="shared" si="33"/>
        <v>49.762656999999997</v>
      </c>
      <c r="O40" s="50"/>
      <c r="P40" s="50"/>
      <c r="Q40" s="50"/>
      <c r="R40" s="50"/>
      <c r="S40" s="50">
        <f t="shared" ref="S40:U41" si="47">G40*AF$51</f>
        <v>36.721432233923998</v>
      </c>
      <c r="T40" s="50">
        <f t="shared" si="47"/>
        <v>40.771817796127998</v>
      </c>
      <c r="U40" s="50">
        <f t="shared" si="47"/>
        <v>41.484583876579997</v>
      </c>
      <c r="V40" s="50">
        <f t="shared" si="42"/>
        <v>41.759858293751996</v>
      </c>
      <c r="W40" s="50">
        <f t="shared" si="43"/>
        <v>41.791276500483995</v>
      </c>
      <c r="X40" s="50">
        <f t="shared" si="44"/>
        <v>41.791276500483995</v>
      </c>
      <c r="Y40" s="50">
        <f t="shared" si="45"/>
        <v>41.791276500483995</v>
      </c>
      <c r="Z40" s="50">
        <f t="shared" si="46"/>
        <v>41.791276500483995</v>
      </c>
      <c r="AA40" s="50"/>
    </row>
    <row r="41" spans="1:30" x14ac:dyDescent="0.2">
      <c r="A41" s="39" t="s">
        <v>3103</v>
      </c>
      <c r="B41" s="39" t="s">
        <v>816</v>
      </c>
      <c r="C41" s="39" t="s">
        <v>2539</v>
      </c>
      <c r="D41" s="50">
        <f>'AEO14 T59'!B38</f>
        <v>28.223262786865199</v>
      </c>
      <c r="E41" s="50">
        <f>'AEO14 T59'!C38</f>
        <v>27.04</v>
      </c>
      <c r="F41" s="50">
        <f>'AEO14 T59'!D38</f>
        <v>31.609718000000001</v>
      </c>
      <c r="G41" s="50">
        <f>'AEO14 T59'!E38</f>
        <v>34.223728000000001</v>
      </c>
      <c r="H41" s="50">
        <f>'AEO14 T59'!F38</f>
        <v>39.255786999999998</v>
      </c>
      <c r="I41" s="50">
        <f>'AEO14 T59'!G38</f>
        <v>39.943058000000001</v>
      </c>
      <c r="J41" s="50">
        <f>'AEO14 T59'!H38</f>
        <v>40.230029999999999</v>
      </c>
      <c r="K41" s="50">
        <f>'AEO14 T59'!I38</f>
        <v>40.193728999999998</v>
      </c>
      <c r="L41" s="50">
        <f t="shared" si="33"/>
        <v>40.193728999999998</v>
      </c>
      <c r="M41" s="50">
        <f t="shared" si="33"/>
        <v>40.193728999999998</v>
      </c>
      <c r="N41" s="50">
        <f t="shared" si="33"/>
        <v>40.193728999999998</v>
      </c>
      <c r="O41" s="50"/>
      <c r="P41" s="50">
        <f>D41*AC$51</f>
        <v>22.663279264210328</v>
      </c>
      <c r="Q41" s="50">
        <f>E41*AD$51</f>
        <v>22.70851648</v>
      </c>
      <c r="R41" s="50">
        <f>F41*AE$51</f>
        <v>26.546220493016001</v>
      </c>
      <c r="S41" s="50">
        <f t="shared" si="47"/>
        <v>28.741497459136003</v>
      </c>
      <c r="T41" s="50">
        <f t="shared" si="47"/>
        <v>32.967480992043996</v>
      </c>
      <c r="U41" s="50">
        <f t="shared" si="47"/>
        <v>33.544659425096</v>
      </c>
      <c r="V41" s="50">
        <f t="shared" si="42"/>
        <v>33.785661954360002</v>
      </c>
      <c r="W41" s="50">
        <f t="shared" si="43"/>
        <v>33.755175938948</v>
      </c>
      <c r="X41" s="50">
        <f t="shared" si="44"/>
        <v>33.755175938948</v>
      </c>
      <c r="Y41" s="50">
        <f t="shared" si="45"/>
        <v>33.755175938948</v>
      </c>
      <c r="Z41" s="50">
        <f t="shared" si="46"/>
        <v>33.755175938948</v>
      </c>
      <c r="AA41" s="50"/>
      <c r="AB41" s="120" t="s">
        <v>3204</v>
      </c>
      <c r="AC41" s="92" t="s">
        <v>3218</v>
      </c>
    </row>
    <row r="42" spans="1:30" x14ac:dyDescent="0.2">
      <c r="A42" s="39" t="s">
        <v>3103</v>
      </c>
      <c r="B42" s="39" t="s">
        <v>3170</v>
      </c>
      <c r="C42" s="39" t="s">
        <v>1386</v>
      </c>
      <c r="K42" s="50"/>
      <c r="L42" s="50"/>
      <c r="M42" s="50"/>
      <c r="N42" s="50"/>
      <c r="V42" s="50">
        <f t="shared" ref="V42:V53" si="48">J41*AI$51</f>
        <v>33.785661954360002</v>
      </c>
      <c r="W42" s="50">
        <f t="shared" ref="W42" si="49">K41*AJ$51</f>
        <v>33.755175938948</v>
      </c>
      <c r="X42" s="50">
        <f t="shared" ref="X42" si="50">L41*AK$51</f>
        <v>33.755175938948</v>
      </c>
      <c r="Y42" s="50">
        <f t="shared" ref="Y42" si="51">M41*AL$51</f>
        <v>33.755175938948</v>
      </c>
      <c r="Z42" s="50">
        <f t="shared" ref="Z42" si="52">N41*AM$51</f>
        <v>33.755175938948</v>
      </c>
      <c r="AA42" s="50"/>
      <c r="AB42" s="39" t="s">
        <v>952</v>
      </c>
      <c r="AC42" s="92">
        <v>186</v>
      </c>
      <c r="AD42" s="39">
        <v>1.86</v>
      </c>
    </row>
    <row r="43" spans="1:30" x14ac:dyDescent="0.2">
      <c r="A43" s="39" t="s">
        <v>3103</v>
      </c>
      <c r="B43" s="39" t="s">
        <v>3171</v>
      </c>
      <c r="C43" s="39" t="s">
        <v>2561</v>
      </c>
      <c r="D43" s="50">
        <f>'AEO14 T59'!B80</f>
        <v>21.121372222900401</v>
      </c>
      <c r="E43" s="50">
        <f>'AEO14 T59'!C80</f>
        <v>22.06</v>
      </c>
      <c r="F43" s="50">
        <f>'AEO14 T59'!D80</f>
        <v>26.502514000000001</v>
      </c>
      <c r="G43" s="50">
        <f>'AEO14 T59'!E80</f>
        <v>32.241084999999998</v>
      </c>
      <c r="H43" s="50">
        <f>'AEO14 T59'!F80</f>
        <v>39.299590999999999</v>
      </c>
      <c r="I43" s="50">
        <f>'AEO14 T59'!G80</f>
        <v>40.131241000000003</v>
      </c>
      <c r="J43" s="50">
        <f>'AEO14 T59'!H80</f>
        <v>40.410029999999999</v>
      </c>
      <c r="K43" s="50">
        <f>'AEO14 T59'!I80</f>
        <v>40.360722000000003</v>
      </c>
      <c r="L43" s="50">
        <f t="shared" ref="L43:N52" si="53">K43</f>
        <v>40.360722000000003</v>
      </c>
      <c r="M43" s="50">
        <f t="shared" si="53"/>
        <v>40.360722000000003</v>
      </c>
      <c r="N43" s="50">
        <f t="shared" si="53"/>
        <v>40.360722000000003</v>
      </c>
      <c r="O43" s="50"/>
      <c r="P43" s="50">
        <f t="shared" ref="P43:U43" si="54">D43*AC$51</f>
        <v>16.960461330987535</v>
      </c>
      <c r="Q43" s="50">
        <f t="shared" si="54"/>
        <v>18.526252719999999</v>
      </c>
      <c r="R43" s="50">
        <f t="shared" si="54"/>
        <v>22.257129287368002</v>
      </c>
      <c r="S43" s="50">
        <f t="shared" si="54"/>
        <v>27.076450076019999</v>
      </c>
      <c r="T43" s="50">
        <f t="shared" si="54"/>
        <v>33.004268116892</v>
      </c>
      <c r="U43" s="50">
        <f t="shared" si="54"/>
        <v>33.702697766692005</v>
      </c>
      <c r="V43" s="50">
        <f t="shared" ref="V43:V52" si="55">J43*AI$51</f>
        <v>33.936828114359997</v>
      </c>
      <c r="W43" s="50">
        <f t="shared" ref="W43:W52" si="56">K43*AJ$51</f>
        <v>33.895418664264</v>
      </c>
      <c r="X43" s="50">
        <f t="shared" ref="X43:X52" si="57">L43*AK$51</f>
        <v>33.895418664264</v>
      </c>
      <c r="Y43" s="50">
        <f t="shared" ref="Y43:Y52" si="58">M43*AL$51</f>
        <v>33.895418664264</v>
      </c>
      <c r="Z43" s="50">
        <f t="shared" ref="Z43:Z52" si="59">N43*AM$51</f>
        <v>33.895418664264</v>
      </c>
      <c r="AA43" s="50"/>
      <c r="AB43" s="39" t="s">
        <v>953</v>
      </c>
      <c r="AC43" s="92">
        <v>187</v>
      </c>
      <c r="AD43" s="39">
        <v>1.87</v>
      </c>
    </row>
    <row r="44" spans="1:30" x14ac:dyDescent="0.2">
      <c r="A44" s="39" t="s">
        <v>3103</v>
      </c>
      <c r="B44" s="39" t="s">
        <v>3172</v>
      </c>
      <c r="C44" s="39" t="s">
        <v>2581</v>
      </c>
      <c r="D44" s="50"/>
      <c r="E44" s="50"/>
      <c r="F44" s="50"/>
      <c r="G44" s="50"/>
      <c r="H44" s="50">
        <f>'AEO14 T59'!F220</f>
        <v>38.366135</v>
      </c>
      <c r="I44" s="50">
        <f>'AEO14 T59'!G220</f>
        <v>38.557701000000002</v>
      </c>
      <c r="J44" s="50">
        <f>'AEO14 T59'!H220</f>
        <v>38.582363000000001</v>
      </c>
      <c r="K44" s="50">
        <f>'AEO14 T59'!I220</f>
        <v>38.603115000000003</v>
      </c>
      <c r="L44" s="50">
        <f t="shared" si="53"/>
        <v>38.603115000000003</v>
      </c>
      <c r="M44" s="50">
        <f t="shared" si="53"/>
        <v>38.603115000000003</v>
      </c>
      <c r="N44" s="50">
        <f t="shared" si="53"/>
        <v>38.603115000000003</v>
      </c>
      <c r="O44" s="50"/>
      <c r="P44" s="50"/>
      <c r="Q44" s="50"/>
      <c r="R44" s="50"/>
      <c r="S44" s="50"/>
      <c r="T44" s="50">
        <f t="shared" ref="T44:T52" si="60">H44*AG$51</f>
        <v>32.220340566620003</v>
      </c>
      <c r="U44" s="50">
        <f t="shared" ref="U44:U52" si="61">I44*AH$51</f>
        <v>32.381219992212003</v>
      </c>
      <c r="V44" s="50">
        <f t="shared" si="55"/>
        <v>32.401931435755998</v>
      </c>
      <c r="W44" s="50">
        <f t="shared" si="56"/>
        <v>32.419359214380002</v>
      </c>
      <c r="X44" s="50">
        <f t="shared" si="57"/>
        <v>32.419359214380002</v>
      </c>
      <c r="Y44" s="50">
        <f t="shared" si="58"/>
        <v>32.419359214380002</v>
      </c>
      <c r="Z44" s="50">
        <f t="shared" si="59"/>
        <v>32.419359214380002</v>
      </c>
      <c r="AA44" s="50"/>
      <c r="AB44" s="39" t="s">
        <v>3220</v>
      </c>
      <c r="AC44" s="50" t="e">
        <f>#REF!</f>
        <v>#REF!</v>
      </c>
      <c r="AD44" s="39" t="s">
        <v>3221</v>
      </c>
    </row>
    <row r="45" spans="1:30" x14ac:dyDescent="0.2">
      <c r="A45" s="39" t="s">
        <v>3103</v>
      </c>
      <c r="B45" s="39" t="s">
        <v>3175</v>
      </c>
      <c r="C45" s="39" t="s">
        <v>2504</v>
      </c>
      <c r="D45" s="50">
        <f>'AEO14 T59'!B24</f>
        <v>20.912410736083999</v>
      </c>
      <c r="E45" s="50">
        <f>'AEO14 T59'!C24</f>
        <v>21.84</v>
      </c>
      <c r="F45" s="50">
        <f>'AEO14 T59'!D24</f>
        <v>26.260925</v>
      </c>
      <c r="G45" s="50">
        <f>'AEO14 T59'!E24</f>
        <v>31.962481</v>
      </c>
      <c r="H45" s="50">
        <f>'AEO14 T59'!F24</f>
        <v>38.948368000000002</v>
      </c>
      <c r="I45" s="50">
        <f>'AEO14 T59'!G24</f>
        <v>39.783718</v>
      </c>
      <c r="J45" s="50">
        <f>'AEO14 T59'!H24</f>
        <v>40.058047999999999</v>
      </c>
      <c r="K45" s="50">
        <f>'AEO14 T59'!I24</f>
        <v>40.008513999999998</v>
      </c>
      <c r="L45" s="50">
        <f t="shared" si="53"/>
        <v>40.008513999999998</v>
      </c>
      <c r="M45" s="50">
        <f t="shared" si="53"/>
        <v>40.008513999999998</v>
      </c>
      <c r="N45" s="50">
        <f t="shared" si="53"/>
        <v>40.008513999999998</v>
      </c>
      <c r="O45" s="50"/>
      <c r="P45" s="50">
        <f>D45*AC$51</f>
        <v>16.792665262653838</v>
      </c>
      <c r="Q45" s="50">
        <f t="shared" ref="Q45:S46" si="62">E45*AD$51</f>
        <v>18.34149408</v>
      </c>
      <c r="R45" s="50">
        <f t="shared" si="62"/>
        <v>22.054239946100001</v>
      </c>
      <c r="S45" s="50">
        <f t="shared" si="62"/>
        <v>26.842475093572002</v>
      </c>
      <c r="T45" s="50">
        <f t="shared" si="60"/>
        <v>32.709306826816004</v>
      </c>
      <c r="U45" s="50">
        <f t="shared" si="61"/>
        <v>33.410843781015998</v>
      </c>
      <c r="V45" s="50">
        <f t="shared" si="55"/>
        <v>33.641229406976002</v>
      </c>
      <c r="W45" s="50">
        <f t="shared" si="56"/>
        <v>33.599630159367997</v>
      </c>
      <c r="X45" s="50">
        <f t="shared" si="57"/>
        <v>33.599630159367997</v>
      </c>
      <c r="Y45" s="50">
        <f t="shared" si="58"/>
        <v>33.599630159367997</v>
      </c>
      <c r="Z45" s="50">
        <f t="shared" si="59"/>
        <v>33.599630159367997</v>
      </c>
      <c r="AA45" s="50"/>
      <c r="AB45" s="39" t="s">
        <v>3222</v>
      </c>
      <c r="AC45" s="50" t="e">
        <f>#REF!</f>
        <v>#REF!</v>
      </c>
      <c r="AD45" s="39" t="s">
        <v>3223</v>
      </c>
    </row>
    <row r="46" spans="1:30" x14ac:dyDescent="0.2">
      <c r="A46" s="39" t="s">
        <v>3103</v>
      </c>
      <c r="B46" s="39" t="s">
        <v>1081</v>
      </c>
      <c r="C46" s="39" t="s">
        <v>2594</v>
      </c>
      <c r="D46" s="50">
        <f>'AEO14 T59'!B192</f>
        <v>30.3030090332031</v>
      </c>
      <c r="E46" s="50">
        <f>'AEO14 T59'!C192</f>
        <v>39.31</v>
      </c>
      <c r="F46" s="50">
        <f>'AEO14 T59'!D192</f>
        <v>36.858046999999999</v>
      </c>
      <c r="G46" s="50">
        <f>'AEO14 T59'!E192</f>
        <v>42.721912000000003</v>
      </c>
      <c r="H46" s="50">
        <f>'AEO14 T59'!F192</f>
        <v>52.171664999999997</v>
      </c>
      <c r="I46" s="50">
        <f>'AEO14 T59'!G192</f>
        <v>53.157767999999997</v>
      </c>
      <c r="J46" s="50">
        <f>'AEO14 T59'!H192</f>
        <v>53.508228000000003</v>
      </c>
      <c r="K46" s="50">
        <f>'AEO14 T59'!I192</f>
        <v>53.632525999999999</v>
      </c>
      <c r="L46" s="50">
        <f t="shared" si="53"/>
        <v>53.632525999999999</v>
      </c>
      <c r="M46" s="50">
        <f t="shared" si="53"/>
        <v>53.632525999999999</v>
      </c>
      <c r="N46" s="50">
        <f t="shared" si="53"/>
        <v>53.632525999999999</v>
      </c>
      <c r="O46" s="50"/>
      <c r="P46" s="50">
        <f>D46*AC$51</f>
        <v>24.333315444484445</v>
      </c>
      <c r="Q46" s="50">
        <f t="shared" si="62"/>
        <v>33.013009719999999</v>
      </c>
      <c r="R46" s="50">
        <f t="shared" si="62"/>
        <v>30.953830167164</v>
      </c>
      <c r="S46" s="50">
        <f t="shared" si="62"/>
        <v>35.878374360544001</v>
      </c>
      <c r="T46" s="50">
        <f t="shared" si="60"/>
        <v>43.814390326979996</v>
      </c>
      <c r="U46" s="50">
        <f t="shared" si="61"/>
        <v>44.642531459615995</v>
      </c>
      <c r="V46" s="50">
        <f t="shared" si="55"/>
        <v>44.936851973136001</v>
      </c>
      <c r="W46" s="50">
        <f t="shared" si="56"/>
        <v>45.041238925111998</v>
      </c>
      <c r="X46" s="50">
        <f t="shared" si="57"/>
        <v>45.041238925111998</v>
      </c>
      <c r="Y46" s="50">
        <f t="shared" si="58"/>
        <v>45.041238925111998</v>
      </c>
      <c r="Z46" s="50">
        <f t="shared" si="59"/>
        <v>45.041238925111998</v>
      </c>
      <c r="AA46" s="50"/>
    </row>
    <row r="47" spans="1:30" x14ac:dyDescent="0.2">
      <c r="A47" s="39" t="s">
        <v>3103</v>
      </c>
      <c r="B47" s="39" t="s">
        <v>3179</v>
      </c>
      <c r="C47" s="39" t="s">
        <v>2615</v>
      </c>
      <c r="D47" s="50"/>
      <c r="E47" s="50" t="e">
        <f t="shared" ref="E47:K47" si="63">E46*$AC$45</f>
        <v>#REF!</v>
      </c>
      <c r="F47" s="50" t="e">
        <f t="shared" si="63"/>
        <v>#REF!</v>
      </c>
      <c r="G47" s="50" t="e">
        <f t="shared" si="63"/>
        <v>#REF!</v>
      </c>
      <c r="H47" s="50" t="e">
        <f t="shared" si="63"/>
        <v>#REF!</v>
      </c>
      <c r="I47" s="50" t="e">
        <f t="shared" si="63"/>
        <v>#REF!</v>
      </c>
      <c r="J47" s="50" t="e">
        <f t="shared" si="63"/>
        <v>#REF!</v>
      </c>
      <c r="K47" s="50" t="e">
        <f t="shared" si="63"/>
        <v>#REF!</v>
      </c>
      <c r="L47" s="50" t="e">
        <f t="shared" si="53"/>
        <v>#REF!</v>
      </c>
      <c r="M47" s="50" t="e">
        <f t="shared" si="53"/>
        <v>#REF!</v>
      </c>
      <c r="N47" s="50" t="e">
        <f t="shared" si="53"/>
        <v>#REF!</v>
      </c>
      <c r="O47" s="50"/>
      <c r="P47" s="50"/>
      <c r="Q47" s="50" t="e">
        <f t="shared" ref="Q47:S50" si="64">E47*AD$51</f>
        <v>#REF!</v>
      </c>
      <c r="R47" s="50" t="e">
        <f t="shared" si="64"/>
        <v>#REF!</v>
      </c>
      <c r="S47" s="50" t="e">
        <f t="shared" si="64"/>
        <v>#REF!</v>
      </c>
      <c r="T47" s="50" t="e">
        <f t="shared" si="60"/>
        <v>#REF!</v>
      </c>
      <c r="U47" s="50" t="e">
        <f t="shared" si="61"/>
        <v>#REF!</v>
      </c>
      <c r="V47" s="50" t="e">
        <f t="shared" si="55"/>
        <v>#REF!</v>
      </c>
      <c r="W47" s="50" t="e">
        <f t="shared" si="56"/>
        <v>#REF!</v>
      </c>
      <c r="X47" s="50" t="e">
        <f t="shared" si="57"/>
        <v>#REF!</v>
      </c>
      <c r="Y47" s="50" t="e">
        <f t="shared" si="58"/>
        <v>#REF!</v>
      </c>
      <c r="Z47" s="50" t="e">
        <f t="shared" si="59"/>
        <v>#REF!</v>
      </c>
      <c r="AA47" s="50"/>
      <c r="AB47" s="39" t="s">
        <v>3224</v>
      </c>
    </row>
    <row r="48" spans="1:30" x14ac:dyDescent="0.2">
      <c r="A48" s="39" t="s">
        <v>819</v>
      </c>
      <c r="B48" s="39" t="s">
        <v>3166</v>
      </c>
      <c r="C48" s="39" t="s">
        <v>3205</v>
      </c>
      <c r="D48" s="50" t="e">
        <f t="shared" ref="D48:I48" si="65">D57*(1+$AD$36)</f>
        <v>#REF!</v>
      </c>
      <c r="E48" s="50" t="e">
        <f t="shared" si="65"/>
        <v>#REF!</v>
      </c>
      <c r="F48" s="50" t="e">
        <f t="shared" si="65"/>
        <v>#REF!</v>
      </c>
      <c r="G48" s="50" t="e">
        <f t="shared" si="65"/>
        <v>#REF!</v>
      </c>
      <c r="H48" s="50" t="e">
        <f t="shared" si="65"/>
        <v>#REF!</v>
      </c>
      <c r="I48" s="50" t="e">
        <f t="shared" si="65"/>
        <v>#REF!</v>
      </c>
      <c r="J48" s="50" t="e">
        <f>J57*(1+$AD$36)</f>
        <v>#REF!</v>
      </c>
      <c r="K48" s="50" t="e">
        <f>K57*(1+$AD$36)</f>
        <v>#REF!</v>
      </c>
      <c r="L48" s="50" t="e">
        <f t="shared" si="53"/>
        <v>#REF!</v>
      </c>
      <c r="M48" s="50" t="e">
        <f t="shared" si="53"/>
        <v>#REF!</v>
      </c>
      <c r="N48" s="50" t="e">
        <f t="shared" si="53"/>
        <v>#REF!</v>
      </c>
      <c r="O48" s="50"/>
      <c r="P48" s="50" t="e">
        <f>D48*AC$51</f>
        <v>#REF!</v>
      </c>
      <c r="Q48" s="50" t="e">
        <f t="shared" si="64"/>
        <v>#REF!</v>
      </c>
      <c r="R48" s="50" t="e">
        <f t="shared" si="64"/>
        <v>#REF!</v>
      </c>
      <c r="S48" s="50" t="e">
        <f t="shared" si="64"/>
        <v>#REF!</v>
      </c>
      <c r="T48" s="50" t="e">
        <f t="shared" si="60"/>
        <v>#REF!</v>
      </c>
      <c r="U48" s="50" t="e">
        <f t="shared" si="61"/>
        <v>#REF!</v>
      </c>
      <c r="V48" s="50" t="e">
        <f t="shared" si="55"/>
        <v>#REF!</v>
      </c>
      <c r="W48" s="50" t="e">
        <f t="shared" si="56"/>
        <v>#REF!</v>
      </c>
      <c r="X48" s="50" t="e">
        <f t="shared" si="57"/>
        <v>#REF!</v>
      </c>
      <c r="Y48" s="50" t="e">
        <f t="shared" si="58"/>
        <v>#REF!</v>
      </c>
      <c r="Z48" s="50" t="e">
        <f t="shared" si="59"/>
        <v>#REF!</v>
      </c>
      <c r="AA48" s="50"/>
      <c r="AB48" s="39" t="s">
        <v>3225</v>
      </c>
    </row>
    <row r="49" spans="1:58" x14ac:dyDescent="0.2">
      <c r="A49" s="39" t="s">
        <v>819</v>
      </c>
      <c r="B49" s="39" t="s">
        <v>931</v>
      </c>
      <c r="C49" s="39" t="s">
        <v>1919</v>
      </c>
      <c r="D49" s="50">
        <f>'AEO14 T59'!B92</f>
        <v>24.9613361358643</v>
      </c>
      <c r="E49" s="50">
        <f>'AEO14 T59'!C92</f>
        <v>28.52</v>
      </c>
      <c r="F49" s="50">
        <f>'AEO14 T59'!D92</f>
        <v>29.680788</v>
      </c>
      <c r="G49" s="50">
        <f>'AEO14 T59'!E92</f>
        <v>34.900585</v>
      </c>
      <c r="H49" s="50">
        <f>'AEO14 T59'!F92</f>
        <v>42.206820999999998</v>
      </c>
      <c r="I49" s="50">
        <f>'AEO14 T59'!G92</f>
        <v>42.821174999999997</v>
      </c>
      <c r="J49" s="50">
        <f>'AEO14 T59'!H92</f>
        <v>43.172317999999997</v>
      </c>
      <c r="K49" s="50">
        <f>'AEO14 T59'!I92</f>
        <v>43.169800000000002</v>
      </c>
      <c r="L49" s="50">
        <f t="shared" si="53"/>
        <v>43.169800000000002</v>
      </c>
      <c r="M49" s="50">
        <f t="shared" si="53"/>
        <v>43.169800000000002</v>
      </c>
      <c r="N49" s="50">
        <f t="shared" si="53"/>
        <v>43.169800000000002</v>
      </c>
      <c r="O49" s="50"/>
      <c r="P49" s="50">
        <f>D49*AC$51</f>
        <v>20.043952250559446</v>
      </c>
      <c r="Q49" s="50">
        <f t="shared" si="64"/>
        <v>23.951438239999998</v>
      </c>
      <c r="R49" s="50">
        <f t="shared" si="64"/>
        <v>24.926281931856</v>
      </c>
      <c r="S49" s="50">
        <f t="shared" si="64"/>
        <v>29.30993009002</v>
      </c>
      <c r="T49" s="50">
        <f t="shared" si="60"/>
        <v>35.445794757651996</v>
      </c>
      <c r="U49" s="50">
        <f t="shared" si="61"/>
        <v>35.961736619099995</v>
      </c>
      <c r="V49" s="50">
        <f t="shared" si="55"/>
        <v>36.256630724215995</v>
      </c>
      <c r="W49" s="50">
        <f t="shared" si="56"/>
        <v>36.254516077600002</v>
      </c>
      <c r="X49" s="50">
        <f t="shared" si="57"/>
        <v>36.254516077600002</v>
      </c>
      <c r="Y49" s="50">
        <f t="shared" si="58"/>
        <v>36.254516077600002</v>
      </c>
      <c r="Z49" s="50">
        <f t="shared" si="59"/>
        <v>36.254516077600002</v>
      </c>
      <c r="AA49" s="50"/>
      <c r="AC49" s="81">
        <v>2005</v>
      </c>
      <c r="AD49" s="81">
        <v>2010</v>
      </c>
      <c r="AE49" s="81">
        <v>2015</v>
      </c>
      <c r="AF49" s="81">
        <v>2020</v>
      </c>
      <c r="AG49" s="81">
        <v>2025</v>
      </c>
      <c r="AH49" s="81">
        <v>2030</v>
      </c>
      <c r="AI49" s="81">
        <v>2035</v>
      </c>
      <c r="AJ49" s="81">
        <v>2040</v>
      </c>
      <c r="AK49" s="81">
        <v>2045</v>
      </c>
      <c r="AL49" s="81">
        <v>2050</v>
      </c>
      <c r="AM49" s="81">
        <v>2055</v>
      </c>
    </row>
    <row r="50" spans="1:58" x14ac:dyDescent="0.2">
      <c r="A50" s="39" t="s">
        <v>819</v>
      </c>
      <c r="B50" s="39" t="s">
        <v>3168</v>
      </c>
      <c r="C50" s="39" t="s">
        <v>1941</v>
      </c>
      <c r="D50" s="50">
        <f>'AEO14 T59'!B106</f>
        <v>23.114892959594702</v>
      </c>
      <c r="E50" s="50">
        <f>'AEO14 T59'!C106</f>
        <v>26.42</v>
      </c>
      <c r="F50" s="50">
        <f>'AEO14 T59'!D106</f>
        <v>27.594028000000002</v>
      </c>
      <c r="G50" s="50">
        <f>'AEO14 T59'!E106</f>
        <v>32.634273999999998</v>
      </c>
      <c r="H50" s="50">
        <f>'AEO14 T59'!F106</f>
        <v>39.482647</v>
      </c>
      <c r="I50" s="50">
        <f>'AEO14 T59'!G106</f>
        <v>40.096066</v>
      </c>
      <c r="J50" s="50">
        <f>'AEO14 T59'!H106</f>
        <v>40.437522999999999</v>
      </c>
      <c r="K50" s="50">
        <f>'AEO14 T59'!I106</f>
        <v>40.381790000000002</v>
      </c>
      <c r="L50" s="50">
        <f t="shared" si="53"/>
        <v>40.381790000000002</v>
      </c>
      <c r="M50" s="50">
        <f t="shared" si="53"/>
        <v>40.381790000000002</v>
      </c>
      <c r="N50" s="50">
        <f t="shared" si="53"/>
        <v>40.381790000000002</v>
      </c>
      <c r="O50" s="50"/>
      <c r="P50" s="50">
        <f>D50*AC$51</f>
        <v>18.561258429320311</v>
      </c>
      <c r="Q50" s="50">
        <f t="shared" si="64"/>
        <v>22.187833040000001</v>
      </c>
      <c r="R50" s="50">
        <f t="shared" si="64"/>
        <v>23.173795842736002</v>
      </c>
      <c r="S50" s="50">
        <f t="shared" si="64"/>
        <v>27.406654916487998</v>
      </c>
      <c r="T50" s="50">
        <f t="shared" si="60"/>
        <v>33.158000742364003</v>
      </c>
      <c r="U50" s="50">
        <f t="shared" si="61"/>
        <v>33.673157379591999</v>
      </c>
      <c r="V50" s="50">
        <f t="shared" si="55"/>
        <v>33.959917065676002</v>
      </c>
      <c r="W50" s="50">
        <f t="shared" si="56"/>
        <v>33.913111823480001</v>
      </c>
      <c r="X50" s="50">
        <f t="shared" si="57"/>
        <v>33.913111823480001</v>
      </c>
      <c r="Y50" s="50">
        <f t="shared" si="58"/>
        <v>33.913111823480001</v>
      </c>
      <c r="Z50" s="50">
        <f t="shared" si="59"/>
        <v>33.913111823480001</v>
      </c>
      <c r="AA50" s="50"/>
      <c r="AB50" s="39" t="s">
        <v>1109</v>
      </c>
      <c r="AC50" s="124">
        <v>0.81251209974288896</v>
      </c>
      <c r="AD50" s="75">
        <v>0.81751200000000002</v>
      </c>
      <c r="AE50" s="75">
        <v>0.82251200000000002</v>
      </c>
      <c r="AF50" s="75">
        <v>0.82751200000000003</v>
      </c>
      <c r="AG50" s="75">
        <v>0.83251200000000003</v>
      </c>
      <c r="AH50" s="75">
        <v>0.83751200000000003</v>
      </c>
      <c r="AI50" s="75">
        <v>0.83751200000000003</v>
      </c>
      <c r="AJ50" s="124">
        <f t="shared" ref="AJ50:AL51" si="66">AI50</f>
        <v>0.83751200000000003</v>
      </c>
      <c r="AK50" s="124">
        <f t="shared" si="66"/>
        <v>0.83751200000000003</v>
      </c>
      <c r="AL50" s="124">
        <f t="shared" si="66"/>
        <v>0.83751200000000003</v>
      </c>
      <c r="AM50" s="124">
        <f>AL50</f>
        <v>0.83751200000000003</v>
      </c>
    </row>
    <row r="51" spans="1:58" x14ac:dyDescent="0.2">
      <c r="A51" s="39" t="s">
        <v>819</v>
      </c>
      <c r="B51" s="39" t="s">
        <v>3169</v>
      </c>
      <c r="C51" s="39" t="s">
        <v>1961</v>
      </c>
      <c r="D51" s="50" t="s">
        <v>3219</v>
      </c>
      <c r="E51" s="50" t="s">
        <v>3219</v>
      </c>
      <c r="F51" s="50">
        <f>'AEO14 T59'!D175</f>
        <v>0</v>
      </c>
      <c r="G51" s="50">
        <f>'AEO14 T59'!E175</f>
        <v>0</v>
      </c>
      <c r="H51" s="50">
        <f>'AEO14 T59'!F175</f>
        <v>58.311976999999999</v>
      </c>
      <c r="I51" s="50">
        <f>'AEO14 T59'!G175</f>
        <v>58.712147000000002</v>
      </c>
      <c r="J51" s="50">
        <f>'AEO14 T59'!H175</f>
        <v>58.980747000000001</v>
      </c>
      <c r="K51" s="50">
        <f>'AEO14 T59'!I175</f>
        <v>58.687840000000001</v>
      </c>
      <c r="L51" s="50">
        <f t="shared" si="53"/>
        <v>58.687840000000001</v>
      </c>
      <c r="M51" s="50">
        <f t="shared" si="53"/>
        <v>58.687840000000001</v>
      </c>
      <c r="N51" s="50">
        <f t="shared" si="53"/>
        <v>58.687840000000001</v>
      </c>
      <c r="O51" s="50"/>
      <c r="P51" s="50"/>
      <c r="Q51" s="50"/>
      <c r="R51" s="50">
        <f>F51*AE$51</f>
        <v>0</v>
      </c>
      <c r="S51" s="50">
        <f>G51*AF$51</f>
        <v>0</v>
      </c>
      <c r="T51" s="50">
        <f t="shared" si="60"/>
        <v>48.971098028324</v>
      </c>
      <c r="U51" s="50">
        <f t="shared" si="61"/>
        <v>49.307165596364001</v>
      </c>
      <c r="V51" s="50">
        <f t="shared" si="55"/>
        <v>49.532739099564004</v>
      </c>
      <c r="W51" s="50">
        <f t="shared" si="56"/>
        <v>49.286752286080002</v>
      </c>
      <c r="X51" s="50">
        <f t="shared" si="57"/>
        <v>49.286752286080002</v>
      </c>
      <c r="Y51" s="50">
        <f t="shared" si="58"/>
        <v>49.286752286080002</v>
      </c>
      <c r="Z51" s="50">
        <f t="shared" si="59"/>
        <v>49.286752286080002</v>
      </c>
      <c r="AA51" s="50"/>
      <c r="AB51" s="39" t="s">
        <v>1110</v>
      </c>
      <c r="AC51" s="124">
        <v>0.80299997329711903</v>
      </c>
      <c r="AD51" s="75">
        <v>0.839812</v>
      </c>
      <c r="AE51" s="75">
        <v>0.839812</v>
      </c>
      <c r="AF51" s="75">
        <v>0.839812</v>
      </c>
      <c r="AG51" s="75">
        <v>0.839812</v>
      </c>
      <c r="AH51" s="75">
        <v>0.839812</v>
      </c>
      <c r="AI51" s="75">
        <v>0.839812</v>
      </c>
      <c r="AJ51" s="124">
        <f t="shared" si="66"/>
        <v>0.839812</v>
      </c>
      <c r="AK51" s="124">
        <f t="shared" si="66"/>
        <v>0.839812</v>
      </c>
      <c r="AL51" s="124">
        <f t="shared" si="66"/>
        <v>0.839812</v>
      </c>
      <c r="AM51" s="124">
        <f>AL51</f>
        <v>0.839812</v>
      </c>
    </row>
    <row r="52" spans="1:58" x14ac:dyDescent="0.2">
      <c r="A52" s="39" t="s">
        <v>819</v>
      </c>
      <c r="B52" s="39" t="s">
        <v>816</v>
      </c>
      <c r="C52" s="39" t="s">
        <v>1978</v>
      </c>
      <c r="D52" s="50">
        <f>'AEO14 T59'!B36</f>
        <v>31.188989639282202</v>
      </c>
      <c r="E52" s="50" t="e">
        <f>1/((1/'AEO14 T59'!C35*$AD$28+1/'AEO14 T59'!C36*$AD$29)/($AD$28+$AD$29))</f>
        <v>#REF!</v>
      </c>
      <c r="F52" s="50" t="e">
        <f>1/((1/'AEO14 T59'!D35*$AE$28+1/'AEO14 T59'!D36*$AE$29)/($AE$28+$AE$29))</f>
        <v>#REF!</v>
      </c>
      <c r="G52" s="50" t="e">
        <f>1/((1/'AEO14 T59'!E35*$AF$28+1/'AEO14 T59'!E36*$AF$29)/($AF$28+$AF$29))</f>
        <v>#REF!</v>
      </c>
      <c r="H52" s="50" t="e">
        <f>1/((1/'AEO14 T59'!F35*$AG$28+1/'AEO14 T59'!F36*$AG$29)/($AG$28+$AG$29))</f>
        <v>#REF!</v>
      </c>
      <c r="I52" s="50" t="e">
        <f>1/((1/'AEO14 T59'!G35*$AH$28+1/'AEO14 T59'!G36*$AH$29)/($AH$28+$AH$29))</f>
        <v>#REF!</v>
      </c>
      <c r="J52" s="50" t="e">
        <f>1/((1/'AEO14 T59'!H35*$AI$28+1/'AEO14 T59'!H36*$AI$29)/($AI$28+$AI$29))</f>
        <v>#REF!</v>
      </c>
      <c r="K52" s="50" t="e">
        <f>1/((1/'AEO14 T59'!I35*$AJ$28+1/'AEO14 T59'!I36*$AJ$29)/($AJ$28+$AJ$29))</f>
        <v>#REF!</v>
      </c>
      <c r="L52" s="50" t="e">
        <f t="shared" si="53"/>
        <v>#REF!</v>
      </c>
      <c r="M52" s="50" t="e">
        <f t="shared" si="53"/>
        <v>#REF!</v>
      </c>
      <c r="N52" s="50" t="e">
        <f t="shared" si="53"/>
        <v>#REF!</v>
      </c>
      <c r="O52" s="50"/>
      <c r="P52" s="50">
        <f>D52*AC$51</f>
        <v>25.044757847507729</v>
      </c>
      <c r="Q52" s="50" t="e">
        <f>E52*AD$51</f>
        <v>#REF!</v>
      </c>
      <c r="R52" s="50" t="e">
        <f>F52*AE$51</f>
        <v>#REF!</v>
      </c>
      <c r="S52" s="50" t="e">
        <f>G52*AF$51</f>
        <v>#REF!</v>
      </c>
      <c r="T52" s="50" t="e">
        <f t="shared" si="60"/>
        <v>#REF!</v>
      </c>
      <c r="U52" s="50" t="e">
        <f t="shared" si="61"/>
        <v>#REF!</v>
      </c>
      <c r="V52" s="50" t="e">
        <f t="shared" si="55"/>
        <v>#REF!</v>
      </c>
      <c r="W52" s="50" t="e">
        <f t="shared" si="56"/>
        <v>#REF!</v>
      </c>
      <c r="X52" s="50" t="e">
        <f t="shared" si="57"/>
        <v>#REF!</v>
      </c>
      <c r="Y52" s="50" t="e">
        <f t="shared" si="58"/>
        <v>#REF!</v>
      </c>
      <c r="Z52" s="50" t="e">
        <f t="shared" si="59"/>
        <v>#REF!</v>
      </c>
      <c r="AA52" s="50"/>
    </row>
    <row r="53" spans="1:58" x14ac:dyDescent="0.2">
      <c r="A53" s="39" t="s">
        <v>819</v>
      </c>
      <c r="B53" s="39" t="s">
        <v>3170</v>
      </c>
      <c r="C53" s="39" t="s">
        <v>1388</v>
      </c>
      <c r="V53" s="50" t="e">
        <f t="shared" si="48"/>
        <v>#REF!</v>
      </c>
      <c r="W53" s="50" t="e">
        <f t="shared" ref="W53" si="67">K52*AJ$51</f>
        <v>#REF!</v>
      </c>
      <c r="X53" s="50" t="e">
        <f t="shared" ref="X53" si="68">L52*AK$51</f>
        <v>#REF!</v>
      </c>
      <c r="Y53" s="50" t="e">
        <f t="shared" ref="Y53" si="69">M52*AL$51</f>
        <v>#REF!</v>
      </c>
      <c r="Z53" s="50" t="e">
        <f t="shared" ref="Z53" si="70">N52*AM$51</f>
        <v>#REF!</v>
      </c>
      <c r="AA53" s="50"/>
    </row>
    <row r="54" spans="1:58" x14ac:dyDescent="0.2">
      <c r="A54" s="39" t="s">
        <v>819</v>
      </c>
      <c r="B54" s="39" t="s">
        <v>3171</v>
      </c>
      <c r="C54" s="39" t="s">
        <v>2000</v>
      </c>
      <c r="D54" s="50" t="e">
        <f>1/((1/'AEO14 T59'!B77*$AC$28+1/'AEO14 T59'!B78*$AC$29)/($AC$28+$AC$29))</f>
        <v>#REF!</v>
      </c>
      <c r="E54" s="50" t="e">
        <f>1/((1/'AEO14 T59'!C77*$AD$28+1/'AEO14 T59'!C78*$AD$29)/($AD$28+$AD$29))</f>
        <v>#REF!</v>
      </c>
      <c r="F54" s="50" t="e">
        <f>1/((1/'AEO14 T59'!D77*$AE$28+1/'AEO14 T59'!D78*$AE$29)/($AE$28+$AE$29))</f>
        <v>#REF!</v>
      </c>
      <c r="G54" s="50" t="e">
        <f>1/((1/'AEO14 T59'!E77*$AF$28+1/'AEO14 T59'!E78*$AF$29)/($AF$28+$AF$29))</f>
        <v>#REF!</v>
      </c>
      <c r="H54" s="50" t="e">
        <f>1/((1/'AEO14 T59'!F77*$AG$28+1/'AEO14 T59'!F78*$AG$29)/($AG$28+$AG$29))</f>
        <v>#REF!</v>
      </c>
      <c r="I54" s="50" t="e">
        <f>1/((1/'AEO14 T59'!G77*$AH$28+1/'AEO14 T59'!G78*$AH$29)/($AH$28+$AH$29))</f>
        <v>#REF!</v>
      </c>
      <c r="J54" s="50" t="e">
        <f>1/((1/'AEO14 T59'!H77*$AI$28+1/'AEO14 T59'!H78*$AI$29)/($AI$28+$AI$29))</f>
        <v>#REF!</v>
      </c>
      <c r="K54" s="50" t="e">
        <f>1/((1/'AEO14 T59'!I77*$AJ$28+1/'AEO14 T59'!I78*$AJ$29)/($AJ$28+$AJ$29))</f>
        <v>#REF!</v>
      </c>
      <c r="L54" s="50" t="e">
        <f t="shared" ref="K54:N62" si="71">K54</f>
        <v>#REF!</v>
      </c>
      <c r="M54" s="50" t="e">
        <f t="shared" si="71"/>
        <v>#REF!</v>
      </c>
      <c r="N54" s="50" t="e">
        <f t="shared" si="71"/>
        <v>#REF!</v>
      </c>
      <c r="O54" s="50"/>
      <c r="P54" s="50" t="e">
        <f t="shared" ref="P54:U54" si="72">D54*AC$51</f>
        <v>#REF!</v>
      </c>
      <c r="Q54" s="50" t="e">
        <f t="shared" si="72"/>
        <v>#REF!</v>
      </c>
      <c r="R54" s="50" t="e">
        <f t="shared" si="72"/>
        <v>#REF!</v>
      </c>
      <c r="S54" s="50" t="e">
        <f t="shared" si="72"/>
        <v>#REF!</v>
      </c>
      <c r="T54" s="50" t="e">
        <f t="shared" si="72"/>
        <v>#REF!</v>
      </c>
      <c r="U54" s="50" t="e">
        <f t="shared" si="72"/>
        <v>#REF!</v>
      </c>
      <c r="V54" s="50" t="e">
        <f t="shared" ref="V54:V61" si="73">J54*AI$51</f>
        <v>#REF!</v>
      </c>
      <c r="W54" s="50" t="e">
        <f t="shared" ref="W54:W61" si="74">K54*AJ$51</f>
        <v>#REF!</v>
      </c>
      <c r="X54" s="50" t="e">
        <f t="shared" ref="X54:X61" si="75">L54*AK$51</f>
        <v>#REF!</v>
      </c>
      <c r="Y54" s="50" t="e">
        <f t="shared" ref="Y54:Y61" si="76">M54*AL$51</f>
        <v>#REF!</v>
      </c>
      <c r="Z54" s="50" t="e">
        <f t="shared" ref="Z54:Z61" si="77">N54*AM$51</f>
        <v>#REF!</v>
      </c>
      <c r="AA54" s="50"/>
    </row>
    <row r="55" spans="1:58" x14ac:dyDescent="0.2">
      <c r="A55" s="39" t="s">
        <v>819</v>
      </c>
      <c r="B55" s="39" t="s">
        <v>3200</v>
      </c>
      <c r="C55" s="39" t="s">
        <v>2020</v>
      </c>
      <c r="D55" s="50"/>
      <c r="E55" s="50"/>
      <c r="F55" s="50">
        <f>'AEO14 T59'!D231</f>
        <v>0</v>
      </c>
      <c r="G55" s="50">
        <f>'AEO14 T59'!E231</f>
        <v>0</v>
      </c>
      <c r="H55" s="50">
        <f>'AEO14 T59'!F231</f>
        <v>0</v>
      </c>
      <c r="I55" s="50">
        <f>'AEO14 T59'!G231</f>
        <v>0</v>
      </c>
      <c r="J55" s="50">
        <f>'AEO14 T59'!H231</f>
        <v>0</v>
      </c>
      <c r="K55" s="50">
        <f t="shared" si="71"/>
        <v>0</v>
      </c>
      <c r="L55" s="50">
        <f t="shared" si="71"/>
        <v>0</v>
      </c>
      <c r="M55" s="50">
        <f t="shared" si="71"/>
        <v>0</v>
      </c>
      <c r="N55" s="50">
        <f t="shared" si="71"/>
        <v>0</v>
      </c>
      <c r="O55" s="50"/>
      <c r="P55" s="50"/>
      <c r="Q55" s="50"/>
      <c r="R55" s="50">
        <f t="shared" ref="R55:U61" si="78">F55*AE$51</f>
        <v>0</v>
      </c>
      <c r="S55" s="50">
        <f t="shared" si="78"/>
        <v>0</v>
      </c>
      <c r="T55" s="50">
        <f t="shared" si="78"/>
        <v>0</v>
      </c>
      <c r="U55" s="50">
        <f t="shared" si="78"/>
        <v>0</v>
      </c>
      <c r="V55" s="50">
        <f t="shared" si="73"/>
        <v>0</v>
      </c>
      <c r="W55" s="50">
        <f t="shared" si="74"/>
        <v>0</v>
      </c>
      <c r="X55" s="50">
        <f t="shared" si="75"/>
        <v>0</v>
      </c>
      <c r="Y55" s="50">
        <f t="shared" si="76"/>
        <v>0</v>
      </c>
      <c r="Z55" s="50">
        <f t="shared" si="77"/>
        <v>0</v>
      </c>
      <c r="AA55" s="50"/>
    </row>
    <row r="56" spans="1:58" x14ac:dyDescent="0.2">
      <c r="A56" s="39" t="s">
        <v>819</v>
      </c>
      <c r="B56" s="39" t="s">
        <v>3172</v>
      </c>
      <c r="C56" s="39" t="s">
        <v>2035</v>
      </c>
      <c r="D56" s="50"/>
      <c r="E56" s="50"/>
      <c r="F56" s="50">
        <f>'AEO14 T59'!D217</f>
        <v>39.958236999999997</v>
      </c>
      <c r="G56" s="50">
        <f>'AEO14 T59'!E217</f>
        <v>42.594791000000001</v>
      </c>
      <c r="H56" s="50">
        <f>'AEO14 T59'!F217</f>
        <v>46.77084</v>
      </c>
      <c r="I56" s="50">
        <f>'AEO14 T59'!G217</f>
        <v>46.775371999999997</v>
      </c>
      <c r="J56" s="50">
        <f>'AEO14 T59'!H217</f>
        <v>46.775429000000003</v>
      </c>
      <c r="K56" s="50">
        <f>'AEO14 T59'!I217</f>
        <v>46.776577000000003</v>
      </c>
      <c r="L56" s="50">
        <f t="shared" si="71"/>
        <v>46.776577000000003</v>
      </c>
      <c r="M56" s="50">
        <f t="shared" si="71"/>
        <v>46.776577000000003</v>
      </c>
      <c r="N56" s="50">
        <f t="shared" si="71"/>
        <v>46.776577000000003</v>
      </c>
      <c r="O56" s="50"/>
      <c r="P56" s="50"/>
      <c r="Q56" s="50"/>
      <c r="R56" s="50">
        <f t="shared" si="78"/>
        <v>33.557406931444</v>
      </c>
      <c r="S56" s="50">
        <f t="shared" si="78"/>
        <v>35.771616619292004</v>
      </c>
      <c r="T56" s="50">
        <f t="shared" si="78"/>
        <v>39.278712682079998</v>
      </c>
      <c r="U56" s="50">
        <f t="shared" si="78"/>
        <v>39.282518710063997</v>
      </c>
      <c r="V56" s="50">
        <f t="shared" si="73"/>
        <v>39.282566579348</v>
      </c>
      <c r="W56" s="50">
        <f t="shared" si="74"/>
        <v>39.283530683524006</v>
      </c>
      <c r="X56" s="50">
        <f t="shared" si="75"/>
        <v>39.283530683524006</v>
      </c>
      <c r="Y56" s="50">
        <f t="shared" si="76"/>
        <v>39.283530683524006</v>
      </c>
      <c r="Z56" s="50">
        <f t="shared" si="77"/>
        <v>39.283530683524006</v>
      </c>
      <c r="AA56" s="50"/>
    </row>
    <row r="57" spans="1:58" x14ac:dyDescent="0.2">
      <c r="A57" s="39" t="s">
        <v>819</v>
      </c>
      <c r="B57" s="39" t="s">
        <v>3175</v>
      </c>
      <c r="C57" s="39" t="s">
        <v>1897</v>
      </c>
      <c r="D57" s="50" t="e">
        <f>1/((1/'AEO14 T59'!B21*$AC$28+1/'AEO14 T59'!B22*$AC$29)/($AC$28+$AC$29))</f>
        <v>#REF!</v>
      </c>
      <c r="E57" s="50" t="e">
        <f>1/((1/'AEO14 T59'!C21*$AD$28+1/'AEO14 T59'!C22*$AD$29)/($AD$28+$AD$29))</f>
        <v>#REF!</v>
      </c>
      <c r="F57" s="50" t="e">
        <f>1/((1/'AEO14 T59'!D21*$AE$28+1/'AEO14 T59'!D22*$AE$29)/($AE$28+$AE$29))</f>
        <v>#REF!</v>
      </c>
      <c r="G57" s="50" t="e">
        <f>1/((1/'AEO14 T59'!E21*$AF$28+1/'AEO14 T59'!E22*$AF$29)/($AF$28+$AF$29))</f>
        <v>#REF!</v>
      </c>
      <c r="H57" s="50" t="e">
        <f>1/((1/'AEO14 T59'!F21*$AG$28+1/'AEO14 T59'!F22*$AG$29)/($AG$28+$AG$29))</f>
        <v>#REF!</v>
      </c>
      <c r="I57" s="50" t="e">
        <f>1/((1/'AEO14 T59'!G21*$AH$28+1/'AEO14 T59'!G22*$AH$29)/($AH$28+$AH$29))</f>
        <v>#REF!</v>
      </c>
      <c r="J57" s="50" t="e">
        <f>1/((1/'AEO14 T59'!H21*$AI$28+1/'AEO14 T59'!H22*$AI$29)/($AI$28+$AI$29))</f>
        <v>#REF!</v>
      </c>
      <c r="K57" s="50" t="e">
        <f>1/((1/'AEO14 T59'!I21*$AJ$28+1/'AEO14 T59'!I22*$AJ$29)/($AJ$28+$AJ$29))</f>
        <v>#REF!</v>
      </c>
      <c r="L57" s="50" t="e">
        <f t="shared" si="71"/>
        <v>#REF!</v>
      </c>
      <c r="M57" s="50" t="e">
        <f t="shared" si="71"/>
        <v>#REF!</v>
      </c>
      <c r="N57" s="50" t="e">
        <f t="shared" si="71"/>
        <v>#REF!</v>
      </c>
      <c r="O57" s="50"/>
      <c r="P57" s="50" t="e">
        <f>D57*AC$51</f>
        <v>#REF!</v>
      </c>
      <c r="Q57" s="50" t="e">
        <f>E57*AD$51</f>
        <v>#REF!</v>
      </c>
      <c r="R57" s="50" t="e">
        <f t="shared" si="78"/>
        <v>#REF!</v>
      </c>
      <c r="S57" s="50" t="e">
        <f t="shared" si="78"/>
        <v>#REF!</v>
      </c>
      <c r="T57" s="50" t="e">
        <f t="shared" si="78"/>
        <v>#REF!</v>
      </c>
      <c r="U57" s="50" t="e">
        <f t="shared" si="78"/>
        <v>#REF!</v>
      </c>
      <c r="V57" s="50" t="e">
        <f t="shared" si="73"/>
        <v>#REF!</v>
      </c>
      <c r="W57" s="50" t="e">
        <f t="shared" si="74"/>
        <v>#REF!</v>
      </c>
      <c r="X57" s="50" t="e">
        <f t="shared" si="75"/>
        <v>#REF!</v>
      </c>
      <c r="Y57" s="50" t="e">
        <f t="shared" si="76"/>
        <v>#REF!</v>
      </c>
      <c r="Z57" s="50" t="e">
        <f t="shared" si="77"/>
        <v>#REF!</v>
      </c>
      <c r="AA57" s="50"/>
    </row>
    <row r="58" spans="1:58" x14ac:dyDescent="0.2">
      <c r="A58" s="39" t="s">
        <v>819</v>
      </c>
      <c r="B58" s="39" t="s">
        <v>1081</v>
      </c>
      <c r="C58" s="39" t="s">
        <v>2070</v>
      </c>
      <c r="D58" s="50"/>
      <c r="E58" s="50">
        <f>'AEO14 T59'!C189</f>
        <v>44.03</v>
      </c>
      <c r="F58" s="50" t="e">
        <f>1/((1/'AEO14 T59'!D189*$AE$28+1/'AEO14 T59'!D190*$AE$29)/($AE$28+$AE$29))</f>
        <v>#DIV/0!</v>
      </c>
      <c r="G58" s="50" t="e">
        <f>1/((1/'AEO14 T59'!E189*$AF$28+1/'AEO14 T59'!E190*$AF$29)/($AF$28+$AF$29))</f>
        <v>#REF!</v>
      </c>
      <c r="H58" s="50" t="e">
        <f>1/((1/'AEO14 T59'!F189*$AG$28+1/'AEO14 T59'!F190*$AG$29)/($AG$28+$AG$29))</f>
        <v>#REF!</v>
      </c>
      <c r="I58" s="50" t="e">
        <f>1/((1/'AEO14 T59'!G189*$AH$28+1/'AEO14 T59'!G190*$AH$29)/($AH$28+$AH$29))</f>
        <v>#REF!</v>
      </c>
      <c r="J58" s="50" t="e">
        <f>1/((1/'AEO14 T59'!H189*$AI$28+1/'AEO14 T59'!H190*$AI$29)/($AI$28+$AI$29))</f>
        <v>#REF!</v>
      </c>
      <c r="K58" s="50" t="e">
        <f>1/((1/'AEO14 T59'!I189*$AJ$28+1/'AEO14 T59'!I190*$AJ$29)/($AJ$28+$AJ$29))</f>
        <v>#REF!</v>
      </c>
      <c r="L58" s="50" t="e">
        <f t="shared" si="71"/>
        <v>#REF!</v>
      </c>
      <c r="M58" s="50" t="e">
        <f t="shared" si="71"/>
        <v>#REF!</v>
      </c>
      <c r="N58" s="50" t="e">
        <f t="shared" si="71"/>
        <v>#REF!</v>
      </c>
      <c r="O58" s="50"/>
      <c r="P58" s="50"/>
      <c r="Q58" s="50">
        <f>E58*AD$51</f>
        <v>36.976922360000003</v>
      </c>
      <c r="R58" s="50" t="e">
        <f t="shared" si="78"/>
        <v>#DIV/0!</v>
      </c>
      <c r="S58" s="50" t="e">
        <f t="shared" si="78"/>
        <v>#REF!</v>
      </c>
      <c r="T58" s="50" t="e">
        <f t="shared" si="78"/>
        <v>#REF!</v>
      </c>
      <c r="U58" s="50" t="e">
        <f t="shared" si="78"/>
        <v>#REF!</v>
      </c>
      <c r="V58" s="50" t="e">
        <f t="shared" si="73"/>
        <v>#REF!</v>
      </c>
      <c r="W58" s="50" t="e">
        <f t="shared" si="74"/>
        <v>#REF!</v>
      </c>
      <c r="X58" s="50" t="e">
        <f t="shared" si="75"/>
        <v>#REF!</v>
      </c>
      <c r="Y58" s="50" t="e">
        <f t="shared" si="76"/>
        <v>#REF!</v>
      </c>
      <c r="Z58" s="50" t="e">
        <f t="shared" si="77"/>
        <v>#REF!</v>
      </c>
      <c r="AA58" s="50"/>
    </row>
    <row r="59" spans="1:58" x14ac:dyDescent="0.2">
      <c r="A59" s="39" t="s">
        <v>819</v>
      </c>
      <c r="B59" s="39" t="s">
        <v>3206</v>
      </c>
      <c r="C59" s="39" t="s">
        <v>2089</v>
      </c>
      <c r="D59" s="50">
        <f>'AEO14 T59'!B120</f>
        <v>24.0387172698975</v>
      </c>
      <c r="E59" s="50">
        <f>'AEO14 T59'!C120</f>
        <v>27.48</v>
      </c>
      <c r="F59" s="50">
        <f>'AEO14 T59'!D120</f>
        <v>28.645399000000001</v>
      </c>
      <c r="G59" s="50">
        <f>'AEO14 T59'!E120</f>
        <v>33.806648000000003</v>
      </c>
      <c r="H59" s="50">
        <f>'AEO14 T59'!F120</f>
        <v>40.917912000000001</v>
      </c>
      <c r="I59" s="50">
        <f>'AEO14 T59'!G120</f>
        <v>41.525767999999999</v>
      </c>
      <c r="J59" s="50">
        <f>'AEO14 T59'!H120</f>
        <v>41.864531999999997</v>
      </c>
      <c r="K59" s="50">
        <f>'AEO14 T59'!I120</f>
        <v>41.840018999999998</v>
      </c>
      <c r="L59" s="50">
        <f t="shared" si="71"/>
        <v>41.840018999999998</v>
      </c>
      <c r="M59" s="50">
        <f t="shared" si="71"/>
        <v>41.840018999999998</v>
      </c>
      <c r="N59" s="50">
        <f t="shared" si="71"/>
        <v>41.840018999999998</v>
      </c>
      <c r="O59" s="50"/>
      <c r="P59" s="50">
        <f>D59*AC$51</f>
        <v>19.303089325824686</v>
      </c>
      <c r="Q59" s="50">
        <f>E59*AD$51</f>
        <v>23.07803376</v>
      </c>
      <c r="R59" s="50">
        <f t="shared" si="78"/>
        <v>24.056749824988</v>
      </c>
      <c r="S59" s="50">
        <f t="shared" si="78"/>
        <v>28.391228670176002</v>
      </c>
      <c r="T59" s="50">
        <f t="shared" si="78"/>
        <v>34.363353512544002</v>
      </c>
      <c r="U59" s="50">
        <f t="shared" si="78"/>
        <v>34.873838275616002</v>
      </c>
      <c r="V59" s="50">
        <f t="shared" si="73"/>
        <v>35.158336347983997</v>
      </c>
      <c r="W59" s="50">
        <f t="shared" si="74"/>
        <v>35.137750036427995</v>
      </c>
      <c r="X59" s="50">
        <f t="shared" si="75"/>
        <v>35.137750036427995</v>
      </c>
      <c r="Y59" s="50">
        <f t="shared" si="76"/>
        <v>35.137750036427995</v>
      </c>
      <c r="Z59" s="50">
        <f t="shared" si="77"/>
        <v>35.137750036427995</v>
      </c>
      <c r="AA59" s="50"/>
    </row>
    <row r="60" spans="1:58" x14ac:dyDescent="0.2">
      <c r="A60" s="39" t="s">
        <v>819</v>
      </c>
      <c r="B60" s="39" t="s">
        <v>3178</v>
      </c>
      <c r="C60" s="39" t="s">
        <v>2111</v>
      </c>
      <c r="D60" s="50">
        <f>'AEO14 T59'!B134</f>
        <v>23.1154174804688</v>
      </c>
      <c r="E60" s="50">
        <f>'AEO14 T59'!C134</f>
        <v>26.44</v>
      </c>
      <c r="F60" s="50">
        <f>'AEO14 T59'!D134</f>
        <v>27.606693</v>
      </c>
      <c r="G60" s="50">
        <f>'AEO14 T59'!E134</f>
        <v>32.685454999999997</v>
      </c>
      <c r="H60" s="50">
        <f>'AEO14 T59'!F134</f>
        <v>39.585514000000003</v>
      </c>
      <c r="I60" s="50">
        <f>'AEO14 T59'!G134</f>
        <v>40.195950000000003</v>
      </c>
      <c r="J60" s="50">
        <f>'AEO14 T59'!H134</f>
        <v>40.528809000000003</v>
      </c>
      <c r="K60" s="50">
        <f>'AEO14 T59'!I134</f>
        <v>40.475665999999997</v>
      </c>
      <c r="L60" s="50">
        <f t="shared" si="71"/>
        <v>40.475665999999997</v>
      </c>
      <c r="M60" s="50">
        <f t="shared" si="71"/>
        <v>40.475665999999997</v>
      </c>
      <c r="N60" s="50">
        <f t="shared" si="71"/>
        <v>40.475665999999997</v>
      </c>
      <c r="O60" s="50"/>
      <c r="P60" s="50">
        <f>D60*AC$51</f>
        <v>18.561679619568206</v>
      </c>
      <c r="Q60" s="50">
        <f>E60*AD$51</f>
        <v>22.204629280000002</v>
      </c>
      <c r="R60" s="50">
        <f t="shared" si="78"/>
        <v>23.184432061715999</v>
      </c>
      <c r="S60" s="50">
        <f t="shared" si="78"/>
        <v>27.449637334459997</v>
      </c>
      <c r="T60" s="50">
        <f t="shared" si="78"/>
        <v>33.244389683368006</v>
      </c>
      <c r="U60" s="50">
        <f t="shared" si="78"/>
        <v>33.757041161400004</v>
      </c>
      <c r="V60" s="50">
        <f t="shared" si="73"/>
        <v>34.036580143908004</v>
      </c>
      <c r="W60" s="50">
        <f t="shared" si="74"/>
        <v>33.991950014791996</v>
      </c>
      <c r="X60" s="50">
        <f t="shared" si="75"/>
        <v>33.991950014791996</v>
      </c>
      <c r="Y60" s="50">
        <f t="shared" si="76"/>
        <v>33.991950014791996</v>
      </c>
      <c r="Z60" s="50">
        <f t="shared" si="77"/>
        <v>33.991950014791996</v>
      </c>
      <c r="AA60" s="50"/>
    </row>
    <row r="61" spans="1:58" x14ac:dyDescent="0.2">
      <c r="A61" s="39" t="s">
        <v>819</v>
      </c>
      <c r="B61" s="39" t="s">
        <v>3179</v>
      </c>
      <c r="C61" s="39" t="s">
        <v>2132</v>
      </c>
      <c r="D61" s="50"/>
      <c r="E61" s="50" t="e">
        <f t="shared" ref="E61:K61" si="79">E58*$AC$45</f>
        <v>#REF!</v>
      </c>
      <c r="F61" s="50" t="e">
        <f t="shared" si="79"/>
        <v>#DIV/0!</v>
      </c>
      <c r="G61" s="50" t="e">
        <f t="shared" si="79"/>
        <v>#REF!</v>
      </c>
      <c r="H61" s="50" t="e">
        <f t="shared" si="79"/>
        <v>#REF!</v>
      </c>
      <c r="I61" s="50" t="e">
        <f t="shared" si="79"/>
        <v>#REF!</v>
      </c>
      <c r="J61" s="50" t="e">
        <f t="shared" si="79"/>
        <v>#REF!</v>
      </c>
      <c r="K61" s="50" t="e">
        <f t="shared" si="79"/>
        <v>#REF!</v>
      </c>
      <c r="L61" s="50" t="e">
        <f t="shared" si="71"/>
        <v>#REF!</v>
      </c>
      <c r="M61" s="50" t="e">
        <f t="shared" si="71"/>
        <v>#REF!</v>
      </c>
      <c r="N61" s="50" t="e">
        <f t="shared" si="71"/>
        <v>#REF!</v>
      </c>
      <c r="O61" s="50"/>
      <c r="P61" s="50"/>
      <c r="Q61" s="50" t="e">
        <f>E61*AD$51</f>
        <v>#REF!</v>
      </c>
      <c r="R61" s="50" t="e">
        <f t="shared" si="78"/>
        <v>#DIV/0!</v>
      </c>
      <c r="S61" s="50" t="e">
        <f t="shared" si="78"/>
        <v>#REF!</v>
      </c>
      <c r="T61" s="50" t="e">
        <f t="shared" si="78"/>
        <v>#REF!</v>
      </c>
      <c r="U61" s="50" t="e">
        <f t="shared" si="78"/>
        <v>#REF!</v>
      </c>
      <c r="V61" s="50" t="e">
        <f t="shared" si="73"/>
        <v>#REF!</v>
      </c>
      <c r="W61" s="50" t="e">
        <f t="shared" si="74"/>
        <v>#REF!</v>
      </c>
      <c r="X61" s="50" t="e">
        <f t="shared" si="75"/>
        <v>#REF!</v>
      </c>
      <c r="Y61" s="50" t="e">
        <f t="shared" si="76"/>
        <v>#REF!</v>
      </c>
      <c r="Z61" s="50" t="e">
        <f t="shared" si="77"/>
        <v>#REF!</v>
      </c>
      <c r="AA61" s="50"/>
    </row>
    <row r="62" spans="1:58" x14ac:dyDescent="0.2">
      <c r="A62" s="39" t="s">
        <v>3152</v>
      </c>
      <c r="B62" s="39" t="s">
        <v>3166</v>
      </c>
      <c r="C62" s="39" t="s">
        <v>3207</v>
      </c>
      <c r="D62" s="50" t="e">
        <f t="shared" ref="D62:I62" si="80">D65*(1+$AD$35)</f>
        <v>#REF!</v>
      </c>
      <c r="E62" s="50" t="e">
        <f t="shared" si="80"/>
        <v>#REF!</v>
      </c>
      <c r="F62" s="50" t="e">
        <f t="shared" si="80"/>
        <v>#REF!</v>
      </c>
      <c r="G62" s="50" t="e">
        <f t="shared" si="80"/>
        <v>#REF!</v>
      </c>
      <c r="H62" s="50" t="e">
        <f t="shared" si="80"/>
        <v>#REF!</v>
      </c>
      <c r="I62" s="50" t="e">
        <f t="shared" si="80"/>
        <v>#REF!</v>
      </c>
      <c r="J62" s="50" t="e">
        <f>J65*(1+$AD$35)</f>
        <v>#REF!</v>
      </c>
      <c r="K62" s="50" t="e">
        <f>K65*(1+$AD$35)</f>
        <v>#REF!</v>
      </c>
      <c r="L62" s="50" t="e">
        <f t="shared" si="71"/>
        <v>#REF!</v>
      </c>
      <c r="M62" s="50" t="e">
        <f t="shared" si="71"/>
        <v>#REF!</v>
      </c>
      <c r="N62" s="50" t="e">
        <f t="shared" si="71"/>
        <v>#REF!</v>
      </c>
      <c r="O62" s="50"/>
      <c r="P62" s="50" t="e">
        <f t="shared" ref="P62:U62" si="81">D62*AC$50</f>
        <v>#REF!</v>
      </c>
      <c r="Q62" s="50" t="e">
        <f t="shared" si="81"/>
        <v>#REF!</v>
      </c>
      <c r="R62" s="50" t="e">
        <f t="shared" si="81"/>
        <v>#REF!</v>
      </c>
      <c r="S62" s="50" t="e">
        <f t="shared" si="81"/>
        <v>#REF!</v>
      </c>
      <c r="T62" s="50" t="e">
        <f t="shared" si="81"/>
        <v>#REF!</v>
      </c>
      <c r="U62" s="50" t="e">
        <f t="shared" si="81"/>
        <v>#REF!</v>
      </c>
      <c r="V62" s="50" t="e">
        <f t="shared" ref="V62" si="82">J62*AI$50</f>
        <v>#REF!</v>
      </c>
      <c r="W62" s="50" t="e">
        <f t="shared" ref="W62" si="83">K62*AJ$50</f>
        <v>#REF!</v>
      </c>
      <c r="X62" s="50" t="e">
        <f t="shared" ref="X62" si="84">L62*AK$50</f>
        <v>#REF!</v>
      </c>
      <c r="Y62" s="50" t="e">
        <f t="shared" ref="Y62" si="85">M62*AL$50</f>
        <v>#REF!</v>
      </c>
      <c r="Z62" s="50" t="e">
        <f t="shared" ref="Z62" si="86">N62*AM$50</f>
        <v>#REF!</v>
      </c>
      <c r="AA62" s="50"/>
      <c r="AB62" s="39" t="s">
        <v>401</v>
      </c>
    </row>
    <row r="63" spans="1:58" x14ac:dyDescent="0.2">
      <c r="A63" s="39" t="s">
        <v>3208</v>
      </c>
      <c r="B63" s="39" t="s">
        <v>3170</v>
      </c>
      <c r="C63" s="39" t="s">
        <v>1376</v>
      </c>
      <c r="D63" s="349"/>
      <c r="E63" s="349"/>
      <c r="F63" s="349"/>
      <c r="G63" s="349"/>
      <c r="H63" s="349"/>
      <c r="I63" s="349"/>
      <c r="J63" s="349"/>
      <c r="K63" s="349"/>
      <c r="L63" s="349"/>
      <c r="M63" s="349"/>
      <c r="N63" s="349"/>
      <c r="P63" s="349"/>
      <c r="Q63" s="349"/>
      <c r="R63" s="349"/>
      <c r="S63" s="349"/>
      <c r="T63" s="349"/>
      <c r="U63" s="349"/>
      <c r="V63" s="50" t="e">
        <f t="shared" ref="V63:V82" si="87">J62*AI$51</f>
        <v>#REF!</v>
      </c>
      <c r="W63" s="50" t="e">
        <f t="shared" ref="W63" si="88">K62*AJ$51</f>
        <v>#REF!</v>
      </c>
      <c r="X63" s="50" t="e">
        <f t="shared" ref="X63" si="89">L62*AK$51</f>
        <v>#REF!</v>
      </c>
      <c r="Y63" s="50" t="e">
        <f t="shared" ref="Y63" si="90">M62*AL$51</f>
        <v>#REF!</v>
      </c>
      <c r="Z63" s="50" t="e">
        <f t="shared" ref="Z63" si="91">N62*AM$51</f>
        <v>#REF!</v>
      </c>
      <c r="AA63" s="50"/>
      <c r="AB63" s="39" t="s">
        <v>401</v>
      </c>
      <c r="AC63" s="39" t="s">
        <v>401</v>
      </c>
      <c r="AD63" s="39" t="s">
        <v>401</v>
      </c>
      <c r="AE63" s="39" t="s">
        <v>401</v>
      </c>
      <c r="AF63" s="39" t="s">
        <v>401</v>
      </c>
      <c r="AG63" s="39" t="s">
        <v>401</v>
      </c>
      <c r="AH63" s="39" t="s">
        <v>401</v>
      </c>
      <c r="AI63" s="39" t="s">
        <v>401</v>
      </c>
      <c r="AJ63" s="39" t="s">
        <v>401</v>
      </c>
      <c r="AK63" s="39" t="s">
        <v>401</v>
      </c>
      <c r="AL63" s="39" t="s">
        <v>401</v>
      </c>
      <c r="AM63" s="39" t="s">
        <v>401</v>
      </c>
      <c r="AN63" s="39" t="s">
        <v>401</v>
      </c>
      <c r="AO63" s="39" t="s">
        <v>401</v>
      </c>
      <c r="AP63" s="39" t="s">
        <v>401</v>
      </c>
      <c r="AQ63" s="39" t="s">
        <v>401</v>
      </c>
      <c r="AR63" s="39" t="s">
        <v>401</v>
      </c>
      <c r="AS63" s="39" t="s">
        <v>401</v>
      </c>
      <c r="AT63" s="39" t="s">
        <v>401</v>
      </c>
      <c r="AU63" s="39" t="s">
        <v>401</v>
      </c>
      <c r="AV63" s="39" t="s">
        <v>401</v>
      </c>
      <c r="AW63" s="39" t="s">
        <v>401</v>
      </c>
      <c r="AX63" s="39" t="s">
        <v>401</v>
      </c>
      <c r="AY63" s="39" t="s">
        <v>401</v>
      </c>
      <c r="AZ63" s="39" t="s">
        <v>401</v>
      </c>
      <c r="BA63" s="39" t="s">
        <v>401</v>
      </c>
      <c r="BB63" s="39" t="s">
        <v>401</v>
      </c>
      <c r="BC63" s="39" t="s">
        <v>401</v>
      </c>
      <c r="BD63" s="39" t="s">
        <v>401</v>
      </c>
      <c r="BE63" s="39" t="s">
        <v>401</v>
      </c>
      <c r="BF63" s="39" t="s">
        <v>1337</v>
      </c>
    </row>
    <row r="64" spans="1:58" x14ac:dyDescent="0.2">
      <c r="A64" s="39" t="s">
        <v>3152</v>
      </c>
      <c r="B64" s="39" t="s">
        <v>1356</v>
      </c>
      <c r="C64" s="39" t="s">
        <v>2052</v>
      </c>
      <c r="D64" s="50">
        <f>'AEO14 T59'!B144</f>
        <v>85.696105957031307</v>
      </c>
      <c r="E64" s="50">
        <f>'AEO14 T59'!C144</f>
        <v>0</v>
      </c>
      <c r="F64" s="50">
        <f>'AEO14 T59'!D144</f>
        <v>135.05090300000001</v>
      </c>
      <c r="G64" s="50">
        <f>'AEO14 T59'!E144</f>
        <v>137.359039</v>
      </c>
      <c r="H64" s="50">
        <f>'AEO14 T59'!F144</f>
        <v>139.15776099999999</v>
      </c>
      <c r="I64" s="50">
        <f>'AEO14 T59'!G144</f>
        <v>139.26229900000001</v>
      </c>
      <c r="J64" s="50">
        <f>'AEO14 T59'!H144</f>
        <v>139.26229900000001</v>
      </c>
      <c r="K64" s="50">
        <f>'AEO14 T59'!I144</f>
        <v>139.26229900000001</v>
      </c>
      <c r="L64" s="50">
        <f t="shared" ref="L64:N70" si="92">K64</f>
        <v>139.26229900000001</v>
      </c>
      <c r="M64" s="50">
        <f t="shared" si="92"/>
        <v>139.26229900000001</v>
      </c>
      <c r="N64" s="50">
        <f t="shared" si="92"/>
        <v>139.26229900000001</v>
      </c>
      <c r="O64" s="50"/>
      <c r="P64" s="50">
        <f>D64*AC$50</f>
        <v>69.629122990936608</v>
      </c>
      <c r="Q64" s="50">
        <f t="shared" ref="Q64:U66" si="93">E64*AD$50</f>
        <v>0</v>
      </c>
      <c r="R64" s="50">
        <f t="shared" si="93"/>
        <v>111.08098832833601</v>
      </c>
      <c r="S64" s="50">
        <f t="shared" si="93"/>
        <v>113.666253080968</v>
      </c>
      <c r="T64" s="50">
        <f t="shared" si="93"/>
        <v>115.85050592563199</v>
      </c>
      <c r="U64" s="50">
        <f t="shared" si="93"/>
        <v>116.63384656008802</v>
      </c>
      <c r="V64" s="50">
        <f t="shared" ref="V64:V66" si="94">J64*AI$50</f>
        <v>116.63384656008802</v>
      </c>
      <c r="W64" s="50">
        <f t="shared" ref="W64:W66" si="95">K64*AJ$50</f>
        <v>116.63384656008802</v>
      </c>
      <c r="X64" s="50">
        <f t="shared" ref="X64:X66" si="96">L64*AK$50</f>
        <v>116.63384656008802</v>
      </c>
      <c r="Y64" s="50">
        <f t="shared" ref="Y64:Y66" si="97">M64*AL$50</f>
        <v>116.63384656008802</v>
      </c>
      <c r="Z64" s="50">
        <f t="shared" ref="Z64:Z66" si="98">N64*AM$50</f>
        <v>116.63384656008802</v>
      </c>
      <c r="AA64" s="50"/>
      <c r="AB64" s="352"/>
    </row>
    <row r="65" spans="1:35" x14ac:dyDescent="0.2">
      <c r="A65" s="39" t="s">
        <v>3152</v>
      </c>
      <c r="B65" s="39" t="s">
        <v>3175</v>
      </c>
      <c r="C65" s="39" t="s">
        <v>1414</v>
      </c>
      <c r="D65" s="50" t="e">
        <f>1/((1/'AEO14 T59'!B13*$AC$20+1/'AEO14 T59'!B18*$AC$25)/($AC$20+$AC$25))</f>
        <v>#REF!</v>
      </c>
      <c r="E65" s="50" t="e">
        <f>1/((1/'AEO14 T59'!C13*$AD$20+1/'AEO14 T59'!C18*$AD$25)/($AD$20+$AD$25))</f>
        <v>#REF!</v>
      </c>
      <c r="F65" s="50" t="e">
        <f>1/((1/'AEO14 T59'!D13*$AE$20+1/'AEO14 T59'!D18*$AE$25)/($AE$20+$AE$25))</f>
        <v>#REF!</v>
      </c>
      <c r="G65" s="50" t="e">
        <f>1/((1/'AEO14 T59'!E13*$AF$20+1/'AEO14 T59'!E18*$AF$25)/($AF$20+$AF$25))</f>
        <v>#REF!</v>
      </c>
      <c r="H65" s="50" t="e">
        <f>1/((1/'AEO14 T59'!F13*$AG$20+1/'AEO14 T59'!F18*$AG$25)/($AG$20+$AG$25))</f>
        <v>#REF!</v>
      </c>
      <c r="I65" s="50" t="e">
        <f>1/((1/'AEO14 T59'!G13*$AH$20+1/'AEO14 T59'!G18*$AH$25)/($AH$20+$AH$25))</f>
        <v>#REF!</v>
      </c>
      <c r="J65" s="50" t="e">
        <f>1/((1/'AEO14 T59'!H13*$AI$20+1/'AEO14 T59'!H18*$AI$25)/($AI$20+$AI$25))</f>
        <v>#REF!</v>
      </c>
      <c r="K65" s="50" t="e">
        <f>1/((1/'AEO14 T59'!I13*$AJ$20+1/'AEO14 T59'!I18*$AJ$25)/($AJ$20+$AJ$25))</f>
        <v>#REF!</v>
      </c>
      <c r="L65" s="50" t="e">
        <f t="shared" si="92"/>
        <v>#REF!</v>
      </c>
      <c r="M65" s="50" t="e">
        <f t="shared" si="92"/>
        <v>#REF!</v>
      </c>
      <c r="N65" s="50" t="e">
        <f t="shared" si="92"/>
        <v>#REF!</v>
      </c>
      <c r="O65" s="50"/>
      <c r="P65" s="50" t="e">
        <f>D65*AC$50</f>
        <v>#REF!</v>
      </c>
      <c r="Q65" s="50" t="e">
        <f t="shared" si="93"/>
        <v>#REF!</v>
      </c>
      <c r="R65" s="50" t="e">
        <f t="shared" si="93"/>
        <v>#REF!</v>
      </c>
      <c r="S65" s="50" t="e">
        <f t="shared" si="93"/>
        <v>#REF!</v>
      </c>
      <c r="T65" s="50" t="e">
        <f t="shared" si="93"/>
        <v>#REF!</v>
      </c>
      <c r="U65" s="50" t="e">
        <f t="shared" si="93"/>
        <v>#REF!</v>
      </c>
      <c r="V65" s="50" t="e">
        <f t="shared" si="94"/>
        <v>#REF!</v>
      </c>
      <c r="W65" s="50" t="e">
        <f t="shared" si="95"/>
        <v>#REF!</v>
      </c>
      <c r="X65" s="50" t="e">
        <f t="shared" si="96"/>
        <v>#REF!</v>
      </c>
      <c r="Y65" s="50" t="e">
        <f t="shared" si="97"/>
        <v>#REF!</v>
      </c>
      <c r="Z65" s="50" t="e">
        <f t="shared" si="98"/>
        <v>#REF!</v>
      </c>
      <c r="AA65" s="50"/>
    </row>
    <row r="66" spans="1:35" x14ac:dyDescent="0.2">
      <c r="A66" s="39" t="s">
        <v>3152</v>
      </c>
      <c r="B66" s="39" t="s">
        <v>1081</v>
      </c>
      <c r="C66" s="39" t="s">
        <v>1440</v>
      </c>
      <c r="D66" s="50">
        <f>'AEO14 T59'!B186</f>
        <v>35.558586120605497</v>
      </c>
      <c r="E66" s="50">
        <f>D66</f>
        <v>35.558586120605497</v>
      </c>
      <c r="F66" s="50">
        <f t="shared" ref="F66:K66" si="99">E66</f>
        <v>35.558586120605497</v>
      </c>
      <c r="G66" s="50">
        <f t="shared" si="99"/>
        <v>35.558586120605497</v>
      </c>
      <c r="H66" s="50">
        <f t="shared" si="99"/>
        <v>35.558586120605497</v>
      </c>
      <c r="I66" s="50">
        <f t="shared" si="99"/>
        <v>35.558586120605497</v>
      </c>
      <c r="J66" s="50">
        <f t="shared" si="99"/>
        <v>35.558586120605497</v>
      </c>
      <c r="K66" s="50">
        <f t="shared" si="99"/>
        <v>35.558586120605497</v>
      </c>
      <c r="L66" s="50">
        <f t="shared" si="92"/>
        <v>35.558586120605497</v>
      </c>
      <c r="M66" s="50">
        <f t="shared" si="92"/>
        <v>35.558586120605497</v>
      </c>
      <c r="N66" s="50">
        <f t="shared" si="92"/>
        <v>35.558586120605497</v>
      </c>
      <c r="O66" s="50"/>
      <c r="P66" s="50">
        <f>D66*AC$50</f>
        <v>28.891781472741521</v>
      </c>
      <c r="Q66" s="50">
        <f t="shared" si="93"/>
        <v>29.069570856628442</v>
      </c>
      <c r="R66" s="50">
        <f t="shared" si="93"/>
        <v>29.247363787231471</v>
      </c>
      <c r="S66" s="50">
        <f t="shared" si="93"/>
        <v>29.425156717834497</v>
      </c>
      <c r="T66" s="50">
        <f t="shared" si="93"/>
        <v>29.602949648437523</v>
      </c>
      <c r="U66" s="50">
        <f t="shared" si="93"/>
        <v>29.780742579040552</v>
      </c>
      <c r="V66" s="50">
        <f t="shared" si="94"/>
        <v>29.780742579040552</v>
      </c>
      <c r="W66" s="50">
        <f t="shared" si="95"/>
        <v>29.780742579040552</v>
      </c>
      <c r="X66" s="50">
        <f t="shared" si="96"/>
        <v>29.780742579040552</v>
      </c>
      <c r="Y66" s="50">
        <f t="shared" si="97"/>
        <v>29.780742579040552</v>
      </c>
      <c r="Z66" s="50">
        <f t="shared" si="98"/>
        <v>29.780742579040552</v>
      </c>
      <c r="AA66" s="50"/>
      <c r="AC66" s="75"/>
      <c r="AD66" s="75"/>
      <c r="AE66" s="75"/>
      <c r="AF66" s="75"/>
      <c r="AG66" s="75"/>
      <c r="AH66" s="75"/>
      <c r="AI66" s="51"/>
    </row>
    <row r="67" spans="1:35" x14ac:dyDescent="0.2">
      <c r="A67" s="39" t="s">
        <v>820</v>
      </c>
      <c r="B67" s="39" t="s">
        <v>3166</v>
      </c>
      <c r="C67" s="39" t="s">
        <v>3209</v>
      </c>
      <c r="D67" s="50" t="e">
        <f t="shared" ref="D67:I67" si="100">D74*(1+$AD$36)</f>
        <v>#REF!</v>
      </c>
      <c r="E67" s="50" t="e">
        <f t="shared" si="100"/>
        <v>#REF!</v>
      </c>
      <c r="F67" s="50" t="e">
        <f t="shared" si="100"/>
        <v>#REF!</v>
      </c>
      <c r="G67" s="50" t="e">
        <f t="shared" si="100"/>
        <v>#REF!</v>
      </c>
      <c r="H67" s="50" t="e">
        <f t="shared" si="100"/>
        <v>#REF!</v>
      </c>
      <c r="I67" s="50" t="e">
        <f t="shared" si="100"/>
        <v>#REF!</v>
      </c>
      <c r="J67" s="50" t="e">
        <f>J74*(1+$AD$36)</f>
        <v>#REF!</v>
      </c>
      <c r="K67" s="50" t="e">
        <f>K74*(1+$AD$36)</f>
        <v>#REF!</v>
      </c>
      <c r="L67" s="50" t="e">
        <f t="shared" si="92"/>
        <v>#REF!</v>
      </c>
      <c r="M67" s="50" t="e">
        <f t="shared" si="92"/>
        <v>#REF!</v>
      </c>
      <c r="N67" s="50" t="e">
        <f t="shared" si="92"/>
        <v>#REF!</v>
      </c>
      <c r="O67" s="50"/>
      <c r="P67" s="50" t="e">
        <f>D67*AC$51</f>
        <v>#REF!</v>
      </c>
      <c r="Q67" s="50" t="e">
        <f t="shared" ref="Q67:U70" si="101">E67*AD$51</f>
        <v>#REF!</v>
      </c>
      <c r="R67" s="50" t="e">
        <f t="shared" si="101"/>
        <v>#REF!</v>
      </c>
      <c r="S67" s="50" t="e">
        <f t="shared" si="101"/>
        <v>#REF!</v>
      </c>
      <c r="T67" s="50" t="e">
        <f t="shared" si="101"/>
        <v>#REF!</v>
      </c>
      <c r="U67" s="50" t="e">
        <f t="shared" si="101"/>
        <v>#REF!</v>
      </c>
      <c r="V67" s="50" t="e">
        <f t="shared" ref="V67:V70" si="102">J67*AI$51</f>
        <v>#REF!</v>
      </c>
      <c r="W67" s="50" t="e">
        <f t="shared" ref="W67:W70" si="103">K67*AJ$51</f>
        <v>#REF!</v>
      </c>
      <c r="X67" s="50" t="e">
        <f t="shared" ref="X67:X70" si="104">L67*AK$51</f>
        <v>#REF!</v>
      </c>
      <c r="Y67" s="50" t="e">
        <f t="shared" ref="Y67:Y70" si="105">M67*AL$51</f>
        <v>#REF!</v>
      </c>
      <c r="Z67" s="50" t="e">
        <f t="shared" ref="Z67:Z70" si="106">N67*AM$51</f>
        <v>#REF!</v>
      </c>
      <c r="AA67" s="50"/>
      <c r="AC67" s="75"/>
      <c r="AD67" s="75"/>
      <c r="AE67" s="75"/>
      <c r="AF67" s="75"/>
      <c r="AG67" s="75"/>
      <c r="AH67" s="75"/>
      <c r="AI67" s="51"/>
    </row>
    <row r="68" spans="1:35" x14ac:dyDescent="0.2">
      <c r="A68" s="39" t="s">
        <v>820</v>
      </c>
      <c r="B68" s="39" t="s">
        <v>931</v>
      </c>
      <c r="C68" s="39" t="s">
        <v>2172</v>
      </c>
      <c r="D68" s="50">
        <f>'AEO14 T59'!B90</f>
        <v>20.865776062011701</v>
      </c>
      <c r="E68" s="50">
        <f>'AEO14 T59'!C90</f>
        <v>23.81</v>
      </c>
      <c r="F68" s="50">
        <f>'AEO14 T59'!D90</f>
        <v>29.635169999999999</v>
      </c>
      <c r="G68" s="50">
        <f>'AEO14 T59'!E90</f>
        <v>33.378901999999997</v>
      </c>
      <c r="H68" s="50">
        <f>'AEO14 T59'!F90</f>
        <v>39.106769999999997</v>
      </c>
      <c r="I68" s="50">
        <f>'AEO14 T59'!G90</f>
        <v>39.565078999999997</v>
      </c>
      <c r="J68" s="50">
        <f>'AEO14 T59'!H90</f>
        <v>39.852631000000002</v>
      </c>
      <c r="K68" s="50">
        <f>'AEO14 T59'!I90</f>
        <v>39.812579999999997</v>
      </c>
      <c r="L68" s="50">
        <f t="shared" si="92"/>
        <v>39.812579999999997</v>
      </c>
      <c r="M68" s="50">
        <f t="shared" si="92"/>
        <v>39.812579999999997</v>
      </c>
      <c r="N68" s="50">
        <f t="shared" si="92"/>
        <v>39.812579999999997</v>
      </c>
      <c r="O68" s="50"/>
      <c r="P68" s="50">
        <f>D68*AC$51</f>
        <v>16.75521762061906</v>
      </c>
      <c r="Q68" s="50">
        <f t="shared" si="101"/>
        <v>19.99592372</v>
      </c>
      <c r="R68" s="50">
        <f t="shared" si="101"/>
        <v>24.88797138804</v>
      </c>
      <c r="S68" s="50">
        <f t="shared" si="101"/>
        <v>28.032002446423999</v>
      </c>
      <c r="T68" s="50">
        <f t="shared" si="101"/>
        <v>32.842334727240001</v>
      </c>
      <c r="U68" s="50">
        <f t="shared" si="101"/>
        <v>33.227228125147995</v>
      </c>
      <c r="V68" s="50">
        <f t="shared" si="102"/>
        <v>33.468717745372004</v>
      </c>
      <c r="W68" s="50">
        <f t="shared" si="103"/>
        <v>33.435082434959995</v>
      </c>
      <c r="X68" s="50">
        <f t="shared" si="104"/>
        <v>33.435082434959995</v>
      </c>
      <c r="Y68" s="50">
        <f t="shared" si="105"/>
        <v>33.435082434959995</v>
      </c>
      <c r="Z68" s="50">
        <f t="shared" si="106"/>
        <v>33.435082434959995</v>
      </c>
      <c r="AA68" s="50"/>
    </row>
    <row r="69" spans="1:35" x14ac:dyDescent="0.2">
      <c r="A69" s="39" t="s">
        <v>820</v>
      </c>
      <c r="B69" s="39" t="s">
        <v>3168</v>
      </c>
      <c r="C69" s="39" t="s">
        <v>2194</v>
      </c>
      <c r="D69" s="50">
        <f>'AEO14 T59'!B104</f>
        <v>19.320905685424801</v>
      </c>
      <c r="E69" s="50">
        <f>'AEO14 T59'!C104</f>
        <v>22.05</v>
      </c>
      <c r="F69" s="50">
        <f>'AEO14 T59'!D104</f>
        <v>27.523672000000001</v>
      </c>
      <c r="G69" s="50">
        <f>'AEO14 T59'!E104</f>
        <v>31.164771999999999</v>
      </c>
      <c r="H69" s="50">
        <f>'AEO14 T59'!F104</f>
        <v>36.616711000000002</v>
      </c>
      <c r="I69" s="50">
        <f>'AEO14 T59'!G104</f>
        <v>37.077441999999998</v>
      </c>
      <c r="J69" s="50">
        <f>'AEO14 T59'!H104</f>
        <v>37.341473000000001</v>
      </c>
      <c r="K69" s="50">
        <f>'AEO14 T59'!I104</f>
        <v>37.290267999999998</v>
      </c>
      <c r="L69" s="50">
        <f t="shared" si="92"/>
        <v>37.290267999999998</v>
      </c>
      <c r="M69" s="50">
        <f t="shared" si="92"/>
        <v>37.290267999999998</v>
      </c>
      <c r="N69" s="50">
        <f t="shared" si="92"/>
        <v>37.290267999999998</v>
      </c>
      <c r="O69" s="50"/>
      <c r="P69" s="50">
        <f>D69*AC$51</f>
        <v>15.51468674947227</v>
      </c>
      <c r="Q69" s="50">
        <f t="shared" si="101"/>
        <v>18.5178546</v>
      </c>
      <c r="R69" s="50">
        <f t="shared" si="101"/>
        <v>23.114710029664</v>
      </c>
      <c r="S69" s="50">
        <f t="shared" si="101"/>
        <v>26.172549502864001</v>
      </c>
      <c r="T69" s="50">
        <f t="shared" si="101"/>
        <v>30.751153298332003</v>
      </c>
      <c r="U69" s="50">
        <f t="shared" si="101"/>
        <v>31.138080720903996</v>
      </c>
      <c r="V69" s="50">
        <f t="shared" si="102"/>
        <v>31.359817123076002</v>
      </c>
      <c r="W69" s="50">
        <f t="shared" si="103"/>
        <v>31.316814549615998</v>
      </c>
      <c r="X69" s="50">
        <f t="shared" si="104"/>
        <v>31.316814549615998</v>
      </c>
      <c r="Y69" s="50">
        <f t="shared" si="105"/>
        <v>31.316814549615998</v>
      </c>
      <c r="Z69" s="50">
        <f t="shared" si="106"/>
        <v>31.316814549615998</v>
      </c>
      <c r="AA69" s="50"/>
    </row>
    <row r="70" spans="1:35" x14ac:dyDescent="0.2">
      <c r="A70" s="39" t="s">
        <v>820</v>
      </c>
      <c r="B70" s="39" t="s">
        <v>816</v>
      </c>
      <c r="C70" s="39" t="s">
        <v>2216</v>
      </c>
      <c r="D70" s="50">
        <f>'AEO14 T59'!B34</f>
        <v>26.079338073730501</v>
      </c>
      <c r="E70" s="50" t="e">
        <f>1/((1/'AEO14 T59'!C33*$AD$26+1/'AEO14 T59'!C34*$AD$27)/($AD$26+$AD$27))</f>
        <v>#REF!</v>
      </c>
      <c r="F70" s="50" t="e">
        <f>1/((1/'AEO14 T59'!D33*$AE$26+1/'AEO14 T59'!D34*$AE$27)/($AE$26+$AE$27))</f>
        <v>#REF!</v>
      </c>
      <c r="G70" s="50" t="e">
        <f>1/((1/'AEO14 T59'!E33*$AF$26+1/'AEO14 T59'!E34*$AF$27)/($AF$26+$AF$27))</f>
        <v>#REF!</v>
      </c>
      <c r="H70" s="50" t="e">
        <f>1/((1/'AEO14 T59'!F33*$AG$26+1/'AEO14 T59'!F34*$AG$27)/($AG$26+$AG$27))</f>
        <v>#REF!</v>
      </c>
      <c r="I70" s="50" t="e">
        <f>1/((1/'AEO14 T59'!G33*$AH$26+1/'AEO14 T59'!G34*$AH$27)/($AH$26+$AH$27))</f>
        <v>#REF!</v>
      </c>
      <c r="J70" s="50" t="e">
        <f>1/((1/'AEO14 T59'!H33*$AI$26+1/'AEO14 T59'!H34*$AI$27)/($AI$26+$AI$27))</f>
        <v>#REF!</v>
      </c>
      <c r="K70" s="50" t="e">
        <f>1/((1/'AEO14 T59'!I33*$AJ$26+1/'AEO14 T59'!I34*$AJ$27)/($AJ$26+$AJ$27))</f>
        <v>#REF!</v>
      </c>
      <c r="L70" s="50" t="e">
        <f t="shared" si="92"/>
        <v>#REF!</v>
      </c>
      <c r="M70" s="50" t="e">
        <f t="shared" si="92"/>
        <v>#REF!</v>
      </c>
      <c r="N70" s="50" t="e">
        <f t="shared" si="92"/>
        <v>#REF!</v>
      </c>
      <c r="O70" s="50"/>
      <c r="P70" s="50">
        <f>D70*AC$51</f>
        <v>20.94170777681213</v>
      </c>
      <c r="Q70" s="50" t="e">
        <f t="shared" si="101"/>
        <v>#REF!</v>
      </c>
      <c r="R70" s="50" t="e">
        <f t="shared" si="101"/>
        <v>#REF!</v>
      </c>
      <c r="S70" s="50" t="e">
        <f t="shared" si="101"/>
        <v>#REF!</v>
      </c>
      <c r="T70" s="50" t="e">
        <f t="shared" si="101"/>
        <v>#REF!</v>
      </c>
      <c r="U70" s="50" t="e">
        <f t="shared" si="101"/>
        <v>#REF!</v>
      </c>
      <c r="V70" s="50" t="e">
        <f t="shared" si="102"/>
        <v>#REF!</v>
      </c>
      <c r="W70" s="50" t="e">
        <f t="shared" si="103"/>
        <v>#REF!</v>
      </c>
      <c r="X70" s="50" t="e">
        <f t="shared" si="104"/>
        <v>#REF!</v>
      </c>
      <c r="Y70" s="50" t="e">
        <f t="shared" si="105"/>
        <v>#REF!</v>
      </c>
      <c r="Z70" s="50" t="e">
        <f t="shared" si="106"/>
        <v>#REF!</v>
      </c>
      <c r="AA70" s="50"/>
    </row>
    <row r="71" spans="1:35" x14ac:dyDescent="0.2">
      <c r="A71" s="39" t="s">
        <v>820</v>
      </c>
      <c r="B71" s="39" t="s">
        <v>3188</v>
      </c>
      <c r="C71" s="39" t="s">
        <v>1392</v>
      </c>
      <c r="O71" s="50"/>
      <c r="V71" s="50" t="e">
        <f t="shared" si="87"/>
        <v>#REF!</v>
      </c>
      <c r="W71" s="50" t="e">
        <f t="shared" ref="W71:W82" si="107">K70*AJ$51</f>
        <v>#REF!</v>
      </c>
      <c r="X71" s="50" t="e">
        <f t="shared" ref="X71:X82" si="108">L70*AK$51</f>
        <v>#REF!</v>
      </c>
      <c r="Y71" s="50" t="e">
        <f t="shared" ref="Y71:Y82" si="109">M70*AL$51</f>
        <v>#REF!</v>
      </c>
      <c r="Z71" s="50" t="e">
        <f t="shared" ref="Z71:Z82" si="110">N70*AM$51</f>
        <v>#REF!</v>
      </c>
      <c r="AA71" s="50"/>
    </row>
    <row r="72" spans="1:35" x14ac:dyDescent="0.2">
      <c r="A72" s="39" t="s">
        <v>820</v>
      </c>
      <c r="B72" s="39" t="s">
        <v>3170</v>
      </c>
      <c r="C72" s="39" t="s">
        <v>1390</v>
      </c>
      <c r="O72" s="50"/>
      <c r="V72" s="50">
        <f t="shared" si="87"/>
        <v>0</v>
      </c>
      <c r="W72" s="50">
        <f t="shared" si="107"/>
        <v>0</v>
      </c>
      <c r="X72" s="50">
        <f t="shared" si="108"/>
        <v>0</v>
      </c>
      <c r="Y72" s="50">
        <f t="shared" si="109"/>
        <v>0</v>
      </c>
      <c r="Z72" s="50">
        <f t="shared" si="110"/>
        <v>0</v>
      </c>
      <c r="AA72" s="50"/>
    </row>
    <row r="73" spans="1:35" x14ac:dyDescent="0.2">
      <c r="A73" s="39" t="s">
        <v>820</v>
      </c>
      <c r="B73" s="39" t="s">
        <v>3171</v>
      </c>
      <c r="C73" s="39" t="s">
        <v>2238</v>
      </c>
      <c r="D73" s="50" t="e">
        <f>1/((1/'AEO14 T59'!B75*$AC$26+1/'AEO14 T59'!B76*$AC$27)/($AC26+$AC$27))</f>
        <v>#REF!</v>
      </c>
      <c r="E73" s="50" t="e">
        <f>1/((1/'AEO14 T59'!C75*$AD$26+1/'AEO14 T59'!C76*$AD$27)/($AD26+$AD$27))</f>
        <v>#REF!</v>
      </c>
      <c r="F73" s="50" t="e">
        <f>1/((1/'AEO14 T59'!D75*$AE$26+1/'AEO14 T59'!D76*$AE$27)/($AE26+$AE$27))</f>
        <v>#REF!</v>
      </c>
      <c r="G73" s="50" t="e">
        <f>1/((1/'AEO14 T59'!E75*$AF$26+1/'AEO14 T59'!E76*$AF$27)/($AF26+$AF$27))</f>
        <v>#REF!</v>
      </c>
      <c r="H73" s="50" t="e">
        <f>1/((1/'AEO14 T59'!F75*$AG$26+1/'AEO14 T59'!F76*$AG$27)/($AG26+$AG$27))</f>
        <v>#REF!</v>
      </c>
      <c r="I73" s="50" t="e">
        <f>1/((1/'AEO14 T59'!G75*$AH$26+1/'AEO14 T59'!G76*$AH$27)/($AH26+$AH$27))</f>
        <v>#REF!</v>
      </c>
      <c r="J73" s="50" t="e">
        <f>1/((1/'AEO14 T59'!H75*$AI$26+1/'AEO14 T59'!H76*$AI$27)/($AI26+$AI$27))</f>
        <v>#REF!</v>
      </c>
      <c r="K73" s="50" t="e">
        <f>1/((1/'AEO14 T59'!I75*$AJ$26+1/'AEO14 T59'!I76*$AJ$27)/($AJ26+$AJ$27))</f>
        <v>#REF!</v>
      </c>
      <c r="L73" s="50" t="e">
        <f t="shared" ref="L73:N81" si="111">K73</f>
        <v>#REF!</v>
      </c>
      <c r="M73" s="50" t="e">
        <f t="shared" si="111"/>
        <v>#REF!</v>
      </c>
      <c r="N73" s="50" t="e">
        <f t="shared" si="111"/>
        <v>#REF!</v>
      </c>
      <c r="O73" s="50"/>
      <c r="P73" s="50" t="e">
        <f>D73*AC$51</f>
        <v>#REF!</v>
      </c>
      <c r="Q73" s="50" t="e">
        <f t="shared" ref="Q73:U74" si="112">E73*AD$51</f>
        <v>#REF!</v>
      </c>
      <c r="R73" s="50" t="e">
        <f t="shared" si="112"/>
        <v>#REF!</v>
      </c>
      <c r="S73" s="50" t="e">
        <f t="shared" si="112"/>
        <v>#REF!</v>
      </c>
      <c r="T73" s="50" t="e">
        <f t="shared" si="112"/>
        <v>#REF!</v>
      </c>
      <c r="U73" s="50" t="e">
        <f t="shared" si="112"/>
        <v>#REF!</v>
      </c>
      <c r="V73" s="50" t="e">
        <f t="shared" ref="V73:V81" si="113">J73*AI$51</f>
        <v>#REF!</v>
      </c>
      <c r="W73" s="50" t="e">
        <f t="shared" ref="W73:W81" si="114">K73*AJ$51</f>
        <v>#REF!</v>
      </c>
      <c r="X73" s="50" t="e">
        <f t="shared" ref="X73:X81" si="115">L73*AK$51</f>
        <v>#REF!</v>
      </c>
      <c r="Y73" s="50" t="e">
        <f t="shared" ref="Y73:Y81" si="116">M73*AL$51</f>
        <v>#REF!</v>
      </c>
      <c r="Z73" s="50" t="e">
        <f t="shared" ref="Z73:Z81" si="117">N73*AM$51</f>
        <v>#REF!</v>
      </c>
      <c r="AA73" s="50"/>
    </row>
    <row r="74" spans="1:35" x14ac:dyDescent="0.2">
      <c r="A74" s="39" t="s">
        <v>820</v>
      </c>
      <c r="B74" s="39" t="s">
        <v>3175</v>
      </c>
      <c r="C74" s="39" t="s">
        <v>2150</v>
      </c>
      <c r="D74" s="50" t="e">
        <f>1/((1/'AEO14 T59'!B19*$AC$26+1/'AEO14 T59'!B20*$AC$27)/($AC26+$AC$27))</f>
        <v>#REF!</v>
      </c>
      <c r="E74" s="50" t="e">
        <f>1/((1/'AEO14 T59'!C19*$AD$26+1/'AEO14 T59'!C20*$AD$27)/($AD26+$AD$27))</f>
        <v>#REF!</v>
      </c>
      <c r="F74" s="50" t="e">
        <f>1/((1/'AEO14 T59'!D19*$AE$26+1/'AEO14 T59'!D20*$AE$27)/($AE26+$AE$27))</f>
        <v>#REF!</v>
      </c>
      <c r="G74" s="50" t="e">
        <f>1/((1/'AEO14 T59'!E19*$AF$26+1/'AEO14 T59'!E20*$AF$27)/($AF26+$AF$27))</f>
        <v>#REF!</v>
      </c>
      <c r="H74" s="50" t="e">
        <f>1/((1/'AEO14 T59'!F19*$AG$26+1/'AEO14 T59'!F20*$AG$27)/($AG26+$AG$27))</f>
        <v>#REF!</v>
      </c>
      <c r="I74" s="50" t="e">
        <f>1/((1/'AEO14 T59'!G19*$AH$26+1/'AEO14 T59'!G20*$AH$27)/($AH26+$AH$27))</f>
        <v>#REF!</v>
      </c>
      <c r="J74" s="50" t="e">
        <f>1/((1/'AEO14 T59'!H19*$AI$26+1/'AEO14 T59'!H20*$AI$27)/($AI26+$AI$27))</f>
        <v>#REF!</v>
      </c>
      <c r="K74" s="50" t="e">
        <f>1/((1/'AEO14 T59'!I19*$AJ$26+1/'AEO14 T59'!I20*$AJ$27)/($AJ26+$AJ$27))</f>
        <v>#REF!</v>
      </c>
      <c r="L74" s="50" t="e">
        <f t="shared" si="111"/>
        <v>#REF!</v>
      </c>
      <c r="M74" s="50" t="e">
        <f t="shared" si="111"/>
        <v>#REF!</v>
      </c>
      <c r="N74" s="50" t="e">
        <f t="shared" si="111"/>
        <v>#REF!</v>
      </c>
      <c r="O74" s="50"/>
      <c r="P74" s="50" t="e">
        <f>D74*AC$51</f>
        <v>#REF!</v>
      </c>
      <c r="Q74" s="50" t="e">
        <f t="shared" si="112"/>
        <v>#REF!</v>
      </c>
      <c r="R74" s="50" t="e">
        <f t="shared" si="112"/>
        <v>#REF!</v>
      </c>
      <c r="S74" s="50" t="e">
        <f t="shared" si="112"/>
        <v>#REF!</v>
      </c>
      <c r="T74" s="50" t="e">
        <f t="shared" si="112"/>
        <v>#REF!</v>
      </c>
      <c r="U74" s="50" t="e">
        <f t="shared" si="112"/>
        <v>#REF!</v>
      </c>
      <c r="V74" s="50" t="e">
        <f t="shared" si="113"/>
        <v>#REF!</v>
      </c>
      <c r="W74" s="50" t="e">
        <f t="shared" si="114"/>
        <v>#REF!</v>
      </c>
      <c r="X74" s="50" t="e">
        <f t="shared" si="115"/>
        <v>#REF!</v>
      </c>
      <c r="Y74" s="50" t="e">
        <f t="shared" si="116"/>
        <v>#REF!</v>
      </c>
      <c r="Z74" s="50" t="e">
        <f t="shared" si="117"/>
        <v>#REF!</v>
      </c>
      <c r="AA74" s="50"/>
    </row>
    <row r="75" spans="1:35" x14ac:dyDescent="0.2">
      <c r="A75" s="39" t="s">
        <v>820</v>
      </c>
      <c r="B75" s="39" t="s">
        <v>1081</v>
      </c>
      <c r="C75" s="39" t="s">
        <v>2258</v>
      </c>
      <c r="D75" s="50" t="s">
        <v>3219</v>
      </c>
      <c r="E75" s="50"/>
      <c r="F75" s="50">
        <f>'AEO14 T59'!D188</f>
        <v>39.105801</v>
      </c>
      <c r="G75" s="50" t="e">
        <f>1/((1/'AEO14 T59'!E187*$AF$26+1/'AEO14 T59'!E188*$AF$27)/($AF26+$AF$27))</f>
        <v>#REF!</v>
      </c>
      <c r="H75" s="50" t="e">
        <f>1/((1/'AEO14 T59'!F187*$AG$26+1/'AEO14 T59'!F188*$AG$27)/($AG26+$AG$27))</f>
        <v>#REF!</v>
      </c>
      <c r="I75" s="50" t="e">
        <f>1/((1/'AEO14 T59'!G187*$AH$26+1/'AEO14 T59'!G188*$AH$27)/($AH26+$AH$27))</f>
        <v>#REF!</v>
      </c>
      <c r="J75" s="50" t="e">
        <f>1/((1/'AEO14 T59'!H187*$AI$26+1/'AEO14 T59'!H188*$AI$27)/($AI26+$AI$27))</f>
        <v>#REF!</v>
      </c>
      <c r="K75" s="50" t="e">
        <f>1/((1/'AEO14 T59'!I187*$AJ$26+1/'AEO14 T59'!I188*$AJ$27)/($AJ26+$AJ$27))</f>
        <v>#REF!</v>
      </c>
      <c r="L75" s="50" t="e">
        <f t="shared" si="111"/>
        <v>#REF!</v>
      </c>
      <c r="M75" s="50" t="e">
        <f t="shared" si="111"/>
        <v>#REF!</v>
      </c>
      <c r="N75" s="50" t="e">
        <f t="shared" si="111"/>
        <v>#REF!</v>
      </c>
      <c r="O75" s="50"/>
      <c r="P75" s="50"/>
      <c r="Q75" s="50">
        <f t="shared" ref="Q75:U79" si="118">E75*AD$51</f>
        <v>0</v>
      </c>
      <c r="R75" s="50">
        <f t="shared" si="118"/>
        <v>32.841520949412001</v>
      </c>
      <c r="S75" s="50" t="e">
        <f t="shared" si="118"/>
        <v>#REF!</v>
      </c>
      <c r="T75" s="50" t="e">
        <f t="shared" si="118"/>
        <v>#REF!</v>
      </c>
      <c r="U75" s="50" t="e">
        <f t="shared" si="118"/>
        <v>#REF!</v>
      </c>
      <c r="V75" s="50" t="e">
        <f t="shared" si="113"/>
        <v>#REF!</v>
      </c>
      <c r="W75" s="50" t="e">
        <f t="shared" si="114"/>
        <v>#REF!</v>
      </c>
      <c r="X75" s="50" t="e">
        <f t="shared" si="115"/>
        <v>#REF!</v>
      </c>
      <c r="Y75" s="50" t="e">
        <f t="shared" si="116"/>
        <v>#REF!</v>
      </c>
      <c r="Z75" s="50" t="e">
        <f t="shared" si="117"/>
        <v>#REF!</v>
      </c>
      <c r="AA75" s="50"/>
    </row>
    <row r="76" spans="1:35" x14ac:dyDescent="0.2">
      <c r="A76" s="39" t="s">
        <v>820</v>
      </c>
      <c r="B76" s="39" t="s">
        <v>935</v>
      </c>
      <c r="C76" s="39" t="s">
        <v>2275</v>
      </c>
      <c r="D76" s="50">
        <f>'AEO14 T59'!B118</f>
        <v>20.093826293945298</v>
      </c>
      <c r="E76" s="50">
        <f>'AEO14 T59'!C118</f>
        <v>22.95</v>
      </c>
      <c r="F76" s="50">
        <f>'AEO14 T59'!D118</f>
        <v>28.585833000000001</v>
      </c>
      <c r="G76" s="50">
        <f>'AEO14 T59'!E118</f>
        <v>32.315514</v>
      </c>
      <c r="H76" s="50">
        <f>'AEO14 T59'!F118</f>
        <v>37.942078000000002</v>
      </c>
      <c r="I76" s="50">
        <f>'AEO14 T59'!G118</f>
        <v>38.398926000000003</v>
      </c>
      <c r="J76" s="50">
        <f>'AEO14 T59'!H118</f>
        <v>38.668937999999997</v>
      </c>
      <c r="K76" s="50">
        <f>'AEO14 T59'!I118</f>
        <v>38.630192000000001</v>
      </c>
      <c r="L76" s="50">
        <f t="shared" si="111"/>
        <v>38.630192000000001</v>
      </c>
      <c r="M76" s="50">
        <f t="shared" si="111"/>
        <v>38.630192000000001</v>
      </c>
      <c r="N76" s="50">
        <f t="shared" si="111"/>
        <v>38.630192000000001</v>
      </c>
      <c r="O76" s="50"/>
      <c r="P76" s="50">
        <f>D76*AC$51</f>
        <v>16.135341977475022</v>
      </c>
      <c r="Q76" s="50">
        <f t="shared" si="118"/>
        <v>19.273685399999998</v>
      </c>
      <c r="R76" s="50">
        <f t="shared" si="118"/>
        <v>24.006725583396001</v>
      </c>
      <c r="S76" s="50">
        <f t="shared" si="118"/>
        <v>27.138956443367999</v>
      </c>
      <c r="T76" s="50">
        <f t="shared" si="118"/>
        <v>31.864212409336002</v>
      </c>
      <c r="U76" s="50">
        <f t="shared" si="118"/>
        <v>32.247878841912005</v>
      </c>
      <c r="V76" s="50">
        <f t="shared" si="113"/>
        <v>32.474638159655996</v>
      </c>
      <c r="W76" s="50">
        <f t="shared" si="114"/>
        <v>32.442098803904003</v>
      </c>
      <c r="X76" s="50">
        <f t="shared" si="115"/>
        <v>32.442098803904003</v>
      </c>
      <c r="Y76" s="50">
        <f t="shared" si="116"/>
        <v>32.442098803904003</v>
      </c>
      <c r="Z76" s="50">
        <f t="shared" si="117"/>
        <v>32.442098803904003</v>
      </c>
      <c r="AA76" s="50"/>
    </row>
    <row r="77" spans="1:35" x14ac:dyDescent="0.2">
      <c r="A77" s="39" t="s">
        <v>820</v>
      </c>
      <c r="B77" s="39" t="s">
        <v>3178</v>
      </c>
      <c r="C77" s="39" t="s">
        <v>2297</v>
      </c>
      <c r="D77" s="50">
        <f>'AEO14 T59'!B132</f>
        <v>19.321382522583001</v>
      </c>
      <c r="E77" s="50">
        <f>'AEO14 T59'!C132</f>
        <v>22.07</v>
      </c>
      <c r="F77" s="50">
        <f>'AEO14 T59'!D132</f>
        <v>27.535936</v>
      </c>
      <c r="G77" s="50">
        <f>'AEO14 T59'!E132</f>
        <v>31.214638000000001</v>
      </c>
      <c r="H77" s="50">
        <f>'AEO14 T59'!F132</f>
        <v>36.715935000000002</v>
      </c>
      <c r="I77" s="50">
        <f>'AEO14 T59'!G132</f>
        <v>37.174770000000002</v>
      </c>
      <c r="J77" s="50">
        <f>'AEO14 T59'!H132</f>
        <v>37.430804999999999</v>
      </c>
      <c r="K77" s="50">
        <f>'AEO14 T59'!I132</f>
        <v>37.381625999999997</v>
      </c>
      <c r="L77" s="50">
        <f t="shared" si="111"/>
        <v>37.381625999999997</v>
      </c>
      <c r="M77" s="50">
        <f t="shared" si="111"/>
        <v>37.381625999999997</v>
      </c>
      <c r="N77" s="50">
        <f t="shared" si="111"/>
        <v>37.381625999999997</v>
      </c>
      <c r="O77" s="50"/>
      <c r="P77" s="50">
        <f>D77*AC$51</f>
        <v>15.515069649697573</v>
      </c>
      <c r="Q77" s="50">
        <f t="shared" si="118"/>
        <v>18.534650840000001</v>
      </c>
      <c r="R77" s="50">
        <f t="shared" si="118"/>
        <v>23.125009484031999</v>
      </c>
      <c r="S77" s="50">
        <f t="shared" si="118"/>
        <v>26.214427568055999</v>
      </c>
      <c r="T77" s="50">
        <f t="shared" si="118"/>
        <v>30.834482804220002</v>
      </c>
      <c r="U77" s="50">
        <f t="shared" si="118"/>
        <v>31.219817943240002</v>
      </c>
      <c r="V77" s="50">
        <f t="shared" si="113"/>
        <v>31.434839208659998</v>
      </c>
      <c r="W77" s="50">
        <f t="shared" si="114"/>
        <v>31.393538094311996</v>
      </c>
      <c r="X77" s="50">
        <f t="shared" si="115"/>
        <v>31.393538094311996</v>
      </c>
      <c r="Y77" s="50">
        <f t="shared" si="116"/>
        <v>31.393538094311996</v>
      </c>
      <c r="Z77" s="50">
        <f t="shared" si="117"/>
        <v>31.393538094311996</v>
      </c>
      <c r="AA77" s="50"/>
    </row>
    <row r="78" spans="1:35" x14ac:dyDescent="0.2">
      <c r="A78" s="39" t="s">
        <v>820</v>
      </c>
      <c r="B78" s="39" t="s">
        <v>3179</v>
      </c>
      <c r="C78" s="39" t="s">
        <v>2319</v>
      </c>
      <c r="D78" s="50"/>
      <c r="E78" s="50"/>
      <c r="F78" s="50" t="e">
        <f t="shared" ref="F78:K78" si="119">F75*$AC$45</f>
        <v>#REF!</v>
      </c>
      <c r="G78" s="50" t="e">
        <f t="shared" si="119"/>
        <v>#REF!</v>
      </c>
      <c r="H78" s="50" t="e">
        <f t="shared" si="119"/>
        <v>#REF!</v>
      </c>
      <c r="I78" s="50" t="e">
        <f t="shared" si="119"/>
        <v>#REF!</v>
      </c>
      <c r="J78" s="50" t="e">
        <f t="shared" si="119"/>
        <v>#REF!</v>
      </c>
      <c r="K78" s="50" t="e">
        <f t="shared" si="119"/>
        <v>#REF!</v>
      </c>
      <c r="L78" s="50" t="e">
        <f t="shared" si="111"/>
        <v>#REF!</v>
      </c>
      <c r="M78" s="50" t="e">
        <f t="shared" si="111"/>
        <v>#REF!</v>
      </c>
      <c r="N78" s="50" t="e">
        <f t="shared" si="111"/>
        <v>#REF!</v>
      </c>
      <c r="O78" s="50"/>
      <c r="P78" s="50"/>
      <c r="Q78" s="50">
        <f t="shared" si="118"/>
        <v>0</v>
      </c>
      <c r="R78" s="50" t="e">
        <f t="shared" si="118"/>
        <v>#REF!</v>
      </c>
      <c r="S78" s="50" t="e">
        <f t="shared" si="118"/>
        <v>#REF!</v>
      </c>
      <c r="T78" s="50" t="e">
        <f t="shared" si="118"/>
        <v>#REF!</v>
      </c>
      <c r="U78" s="50" t="e">
        <f t="shared" si="118"/>
        <v>#REF!</v>
      </c>
      <c r="V78" s="50" t="e">
        <f t="shared" si="113"/>
        <v>#REF!</v>
      </c>
      <c r="W78" s="50" t="e">
        <f t="shared" si="114"/>
        <v>#REF!</v>
      </c>
      <c r="X78" s="50" t="e">
        <f t="shared" si="115"/>
        <v>#REF!</v>
      </c>
      <c r="Y78" s="50" t="e">
        <f t="shared" si="116"/>
        <v>#REF!</v>
      </c>
      <c r="Z78" s="50" t="e">
        <f t="shared" si="117"/>
        <v>#REF!</v>
      </c>
      <c r="AA78" s="50"/>
    </row>
    <row r="79" spans="1:35" x14ac:dyDescent="0.2">
      <c r="A79" s="39" t="s">
        <v>3159</v>
      </c>
      <c r="B79" s="39" t="s">
        <v>3166</v>
      </c>
      <c r="C79" s="39" t="s">
        <v>3210</v>
      </c>
      <c r="D79" s="50">
        <f t="shared" ref="D79:I79" si="120">D87*(1+$AD$36)</f>
        <v>33.839327678680483</v>
      </c>
      <c r="E79" s="50">
        <f t="shared" si="120"/>
        <v>37.222900000000003</v>
      </c>
      <c r="F79" s="50">
        <f t="shared" si="120"/>
        <v>42.273766680000001</v>
      </c>
      <c r="G79" s="50">
        <f t="shared" si="120"/>
        <v>50.462177220000001</v>
      </c>
      <c r="H79" s="50">
        <f t="shared" si="120"/>
        <v>59.515745500000001</v>
      </c>
      <c r="I79" s="50">
        <f t="shared" si="120"/>
        <v>59.836133700000005</v>
      </c>
      <c r="J79" s="50">
        <f>J87*(1+$AD$36)</f>
        <v>59.728470880000003</v>
      </c>
      <c r="K79" s="50">
        <f>K87*(1+$AD$36)</f>
        <v>59.608639720000006</v>
      </c>
      <c r="L79" s="50">
        <f t="shared" si="111"/>
        <v>59.608639720000006</v>
      </c>
      <c r="M79" s="50">
        <f t="shared" si="111"/>
        <v>59.608639720000006</v>
      </c>
      <c r="N79" s="50">
        <f t="shared" si="111"/>
        <v>59.608639720000006</v>
      </c>
      <c r="O79" s="50"/>
      <c r="P79" s="50">
        <f>D79*AC$51</f>
        <v>27.172979222372888</v>
      </c>
      <c r="Q79" s="50">
        <f t="shared" si="118"/>
        <v>31.260238094800002</v>
      </c>
      <c r="R79" s="50">
        <f t="shared" si="118"/>
        <v>35.502016543064158</v>
      </c>
      <c r="S79" s="50">
        <f t="shared" si="118"/>
        <v>42.37874197548264</v>
      </c>
      <c r="T79" s="50">
        <f t="shared" si="118"/>
        <v>49.982037259846003</v>
      </c>
      <c r="U79" s="50">
        <f t="shared" si="118"/>
        <v>50.251103114864407</v>
      </c>
      <c r="V79" s="50">
        <f t="shared" si="113"/>
        <v>50.160686586674565</v>
      </c>
      <c r="W79" s="50">
        <f t="shared" si="114"/>
        <v>50.060050940532648</v>
      </c>
      <c r="X79" s="50">
        <f t="shared" si="115"/>
        <v>50.060050940532648</v>
      </c>
      <c r="Y79" s="50">
        <f t="shared" si="116"/>
        <v>50.060050940532648</v>
      </c>
      <c r="Z79" s="50">
        <f t="shared" si="117"/>
        <v>50.060050940532648</v>
      </c>
      <c r="AA79" s="50"/>
    </row>
    <row r="80" spans="1:35" x14ac:dyDescent="0.2">
      <c r="A80" s="39" t="s">
        <v>3159</v>
      </c>
      <c r="B80" s="39" t="s">
        <v>3169</v>
      </c>
      <c r="C80" s="39" t="s">
        <v>2355</v>
      </c>
      <c r="D80" s="50"/>
      <c r="E80" s="50"/>
      <c r="F80" s="50"/>
      <c r="G80" s="50">
        <f>'AEO14 T59'!E177</f>
        <v>58.058174000000001</v>
      </c>
      <c r="H80" s="50">
        <f>'AEO14 T59'!F177</f>
        <v>61.520854999999997</v>
      </c>
      <c r="I80" s="50">
        <f>'AEO14 T59'!G177</f>
        <v>61.667267000000002</v>
      </c>
      <c r="J80" s="50">
        <f>'AEO14 T59'!H177</f>
        <v>61.652465999999997</v>
      </c>
      <c r="K80" s="50">
        <f>'AEO14 T59'!I177</f>
        <v>61.607230999999999</v>
      </c>
      <c r="L80" s="50">
        <f t="shared" si="111"/>
        <v>61.607230999999999</v>
      </c>
      <c r="M80" s="50">
        <f t="shared" si="111"/>
        <v>61.607230999999999</v>
      </c>
      <c r="N80" s="50">
        <f t="shared" si="111"/>
        <v>61.607230999999999</v>
      </c>
      <c r="O80" s="50"/>
      <c r="P80" s="50"/>
      <c r="Q80" s="50"/>
      <c r="R80" s="50"/>
      <c r="S80" s="50">
        <f t="shared" ref="S80:U81" si="121">G80*AF$51</f>
        <v>48.757951223288003</v>
      </c>
      <c r="T80" s="50">
        <f t="shared" si="121"/>
        <v>51.665952279259997</v>
      </c>
      <c r="U80" s="50">
        <f t="shared" si="121"/>
        <v>51.788910833804003</v>
      </c>
      <c r="V80" s="50">
        <f t="shared" si="113"/>
        <v>51.776480776391999</v>
      </c>
      <c r="W80" s="50">
        <f t="shared" si="114"/>
        <v>51.738491880571999</v>
      </c>
      <c r="X80" s="50">
        <f t="shared" si="115"/>
        <v>51.738491880571999</v>
      </c>
      <c r="Y80" s="50">
        <f t="shared" si="116"/>
        <v>51.738491880571999</v>
      </c>
      <c r="Z80" s="50">
        <f t="shared" si="117"/>
        <v>51.738491880571999</v>
      </c>
      <c r="AA80" s="50"/>
    </row>
    <row r="81" spans="1:27" x14ac:dyDescent="0.2">
      <c r="A81" s="39" t="s">
        <v>3159</v>
      </c>
      <c r="B81" s="39" t="s">
        <v>816</v>
      </c>
      <c r="C81" s="39" t="s">
        <v>2370</v>
      </c>
      <c r="D81" s="50">
        <f>'AEO14 T59'!B37</f>
        <v>33.325634002685497</v>
      </c>
      <c r="E81" s="50">
        <f>'AEO14 T59'!C37</f>
        <v>33.44</v>
      </c>
      <c r="F81" s="50">
        <f>'AEO14 T59'!D37</f>
        <v>37.586086000000002</v>
      </c>
      <c r="G81" s="50">
        <f>'AEO14 T59'!E37</f>
        <v>40.811024000000003</v>
      </c>
      <c r="H81" s="50">
        <f>'AEO14 T59'!F37</f>
        <v>45.444839000000002</v>
      </c>
      <c r="I81" s="50">
        <f>'AEO14 T59'!G37</f>
        <v>45.620570999999998</v>
      </c>
      <c r="J81" s="50">
        <f>'AEO14 T59'!H37</f>
        <v>45.589843999999999</v>
      </c>
      <c r="K81" s="50">
        <f>'AEO14 T59'!I37</f>
        <v>45.499049999999997</v>
      </c>
      <c r="L81" s="50">
        <f t="shared" si="111"/>
        <v>45.499049999999997</v>
      </c>
      <c r="M81" s="50">
        <f t="shared" si="111"/>
        <v>45.499049999999997</v>
      </c>
      <c r="N81" s="50">
        <f t="shared" si="111"/>
        <v>45.499049999999997</v>
      </c>
      <c r="O81" s="50"/>
      <c r="P81" s="50">
        <f>D81*AC$51</f>
        <v>26.760483214266017</v>
      </c>
      <c r="Q81" s="50">
        <f>E81*AD$51</f>
        <v>28.083313279999999</v>
      </c>
      <c r="R81" s="50">
        <f>F81*AE$51</f>
        <v>31.565246055832002</v>
      </c>
      <c r="S81" s="50">
        <f t="shared" si="121"/>
        <v>34.273587687488003</v>
      </c>
      <c r="T81" s="50">
        <f t="shared" si="121"/>
        <v>38.165121130267998</v>
      </c>
      <c r="U81" s="50">
        <f t="shared" si="121"/>
        <v>38.312702972651998</v>
      </c>
      <c r="V81" s="50">
        <f t="shared" si="113"/>
        <v>38.286898069327997</v>
      </c>
      <c r="W81" s="50">
        <f t="shared" si="114"/>
        <v>38.210648178599996</v>
      </c>
      <c r="X81" s="50">
        <f t="shared" si="115"/>
        <v>38.210648178599996</v>
      </c>
      <c r="Y81" s="50">
        <f t="shared" si="116"/>
        <v>38.210648178599996</v>
      </c>
      <c r="Z81" s="50">
        <f t="shared" si="117"/>
        <v>38.210648178599996</v>
      </c>
      <c r="AA81" s="50"/>
    </row>
    <row r="82" spans="1:27" x14ac:dyDescent="0.2">
      <c r="A82" s="39" t="s">
        <v>3159</v>
      </c>
      <c r="B82" s="39" t="s">
        <v>3170</v>
      </c>
      <c r="C82" s="39" t="s">
        <v>1384</v>
      </c>
      <c r="V82" s="50">
        <f t="shared" si="87"/>
        <v>38.286898069327997</v>
      </c>
      <c r="W82" s="50">
        <f t="shared" si="107"/>
        <v>38.210648178599996</v>
      </c>
      <c r="X82" s="50">
        <f t="shared" si="108"/>
        <v>38.210648178599996</v>
      </c>
      <c r="Y82" s="50">
        <f t="shared" si="109"/>
        <v>38.210648178599996</v>
      </c>
      <c r="Z82" s="50">
        <f t="shared" si="110"/>
        <v>38.210648178599996</v>
      </c>
      <c r="AA82" s="50"/>
    </row>
    <row r="83" spans="1:27" x14ac:dyDescent="0.2">
      <c r="A83" s="39" t="s">
        <v>3159</v>
      </c>
      <c r="B83" s="39" t="s">
        <v>1356</v>
      </c>
      <c r="C83" s="39" t="s">
        <v>2392</v>
      </c>
      <c r="D83" s="50">
        <f>'AEO14 T59'!B149</f>
        <v>70.525840759277301</v>
      </c>
      <c r="E83" s="50">
        <f>'AEO14 T59'!C149</f>
        <v>103.51</v>
      </c>
      <c r="F83" s="50">
        <f>'AEO14 T59'!D149</f>
        <v>105.364784</v>
      </c>
      <c r="G83" s="50">
        <f>'AEO14 T59'!E149</f>
        <v>112.371948</v>
      </c>
      <c r="H83" s="50">
        <f>'AEO14 T59'!F149</f>
        <v>120.49234</v>
      </c>
      <c r="I83" s="50">
        <f>'AEO14 T59'!G149</f>
        <v>120.652985</v>
      </c>
      <c r="J83" s="50">
        <f>'AEO14 T59'!H149</f>
        <v>120.690186</v>
      </c>
      <c r="K83" s="50">
        <f>'AEO14 T59'!I149</f>
        <v>120.728424</v>
      </c>
      <c r="L83" s="50">
        <f t="shared" ref="K83:N89" si="122">K83</f>
        <v>120.728424</v>
      </c>
      <c r="M83" s="50">
        <f t="shared" si="122"/>
        <v>120.728424</v>
      </c>
      <c r="N83" s="50">
        <f t="shared" si="122"/>
        <v>120.728424</v>
      </c>
      <c r="O83" s="50"/>
      <c r="P83" s="50">
        <f t="shared" ref="P83:U83" si="123">D83*AC$51</f>
        <v>56.632248246456541</v>
      </c>
      <c r="Q83" s="50">
        <f t="shared" si="123"/>
        <v>86.928940120000007</v>
      </c>
      <c r="R83" s="50">
        <f t="shared" si="123"/>
        <v>88.486609980607994</v>
      </c>
      <c r="S83" s="50">
        <f t="shared" si="123"/>
        <v>94.371310393776</v>
      </c>
      <c r="T83" s="50">
        <f t="shared" si="123"/>
        <v>101.19091304008001</v>
      </c>
      <c r="U83" s="50">
        <f t="shared" si="123"/>
        <v>101.32582463882</v>
      </c>
      <c r="V83" s="50">
        <f t="shared" ref="V83:V89" si="124">J83*AI$51</f>
        <v>101.35706648503199</v>
      </c>
      <c r="W83" s="50">
        <f t="shared" ref="W83:W89" si="125">K83*AJ$51</f>
        <v>101.389179216288</v>
      </c>
      <c r="X83" s="50">
        <f t="shared" ref="X83:X89" si="126">L83*AK$51</f>
        <v>101.389179216288</v>
      </c>
      <c r="Y83" s="50">
        <f t="shared" ref="Y83:Y89" si="127">M83*AL$51</f>
        <v>101.389179216288</v>
      </c>
      <c r="Z83" s="50">
        <f t="shared" ref="Z83:Z89" si="128">N83*AM$51</f>
        <v>101.389179216288</v>
      </c>
      <c r="AA83" s="50"/>
    </row>
    <row r="84" spans="1:27" x14ac:dyDescent="0.2">
      <c r="A84" s="39" t="s">
        <v>3159</v>
      </c>
      <c r="B84" s="39" t="s">
        <v>3171</v>
      </c>
      <c r="C84" s="39" t="s">
        <v>2414</v>
      </c>
      <c r="D84" s="50"/>
      <c r="E84" s="50">
        <f>'AEO14 T59'!C79</f>
        <v>27.44</v>
      </c>
      <c r="F84" s="50">
        <f>'AEO14 T59'!D79</f>
        <v>31.134567000000001</v>
      </c>
      <c r="G84" s="50">
        <f>'AEO14 T59'!E79</f>
        <v>37.125359000000003</v>
      </c>
      <c r="H84" s="50">
        <f>'AEO14 T59'!F79</f>
        <v>43.808826000000003</v>
      </c>
      <c r="I84" s="50">
        <f>'AEO14 T59'!G79</f>
        <v>44.021262999999998</v>
      </c>
      <c r="J84" s="50">
        <f>'AEO14 T59'!H79</f>
        <v>43.936202999999999</v>
      </c>
      <c r="K84" s="50">
        <f>'AEO14 T59'!I79</f>
        <v>43.841704999999997</v>
      </c>
      <c r="L84" s="50">
        <f t="shared" si="122"/>
        <v>43.841704999999997</v>
      </c>
      <c r="M84" s="50">
        <f t="shared" si="122"/>
        <v>43.841704999999997</v>
      </c>
      <c r="N84" s="50">
        <f t="shared" si="122"/>
        <v>43.841704999999997</v>
      </c>
      <c r="O84" s="50"/>
      <c r="P84" s="50"/>
      <c r="Q84" s="50">
        <f>E84*AD$51</f>
        <v>23.044441280000001</v>
      </c>
      <c r="R84" s="50">
        <f>F84*AE$51</f>
        <v>26.147182981404001</v>
      </c>
      <c r="S84" s="50">
        <f>G84*AF$51</f>
        <v>31.178321992508003</v>
      </c>
      <c r="T84" s="50">
        <f>H84*AG$51</f>
        <v>36.791177780712005</v>
      </c>
      <c r="U84" s="50">
        <f>I84*AH$51</f>
        <v>36.969584922555995</v>
      </c>
      <c r="V84" s="50">
        <f t="shared" si="124"/>
        <v>36.898150513836001</v>
      </c>
      <c r="W84" s="50">
        <f t="shared" si="125"/>
        <v>36.818789959459998</v>
      </c>
      <c r="X84" s="50">
        <f t="shared" si="126"/>
        <v>36.818789959459998</v>
      </c>
      <c r="Y84" s="50">
        <f t="shared" si="127"/>
        <v>36.818789959459998</v>
      </c>
      <c r="Z84" s="50">
        <f t="shared" si="128"/>
        <v>36.818789959459998</v>
      </c>
      <c r="AA84" s="50"/>
    </row>
    <row r="85" spans="1:27" x14ac:dyDescent="0.2">
      <c r="A85" s="39" t="s">
        <v>3159</v>
      </c>
      <c r="B85" s="39" t="s">
        <v>3200</v>
      </c>
      <c r="C85" s="39" t="s">
        <v>2433</v>
      </c>
      <c r="D85" s="50"/>
      <c r="E85" s="50"/>
      <c r="F85" s="50">
        <f>'AEO14 T59'!D233</f>
        <v>0</v>
      </c>
      <c r="G85" s="50">
        <f>'AEO14 T59'!E233</f>
        <v>0</v>
      </c>
      <c r="H85" s="50">
        <f>'AEO14 T59'!F233</f>
        <v>0</v>
      </c>
      <c r="I85" s="50">
        <f>'AEO14 T59'!G233</f>
        <v>0</v>
      </c>
      <c r="J85" s="50">
        <f>'AEO14 T59'!H233</f>
        <v>0</v>
      </c>
      <c r="K85" s="50">
        <f t="shared" si="122"/>
        <v>0</v>
      </c>
      <c r="L85" s="50">
        <f t="shared" si="122"/>
        <v>0</v>
      </c>
      <c r="M85" s="50">
        <f t="shared" si="122"/>
        <v>0</v>
      </c>
      <c r="N85" s="50">
        <f t="shared" si="122"/>
        <v>0</v>
      </c>
      <c r="O85" s="50"/>
      <c r="P85" s="50"/>
      <c r="Q85" s="50"/>
      <c r="R85" s="50">
        <f t="shared" ref="R85:U89" si="129">F85*AE$51</f>
        <v>0</v>
      </c>
      <c r="S85" s="50">
        <f t="shared" si="129"/>
        <v>0</v>
      </c>
      <c r="T85" s="50">
        <f t="shared" si="129"/>
        <v>0</v>
      </c>
      <c r="U85" s="50">
        <f t="shared" si="129"/>
        <v>0</v>
      </c>
      <c r="V85" s="50">
        <f t="shared" si="124"/>
        <v>0</v>
      </c>
      <c r="W85" s="50">
        <f t="shared" si="125"/>
        <v>0</v>
      </c>
      <c r="X85" s="50">
        <f t="shared" si="126"/>
        <v>0</v>
      </c>
      <c r="Y85" s="50">
        <f t="shared" si="127"/>
        <v>0</v>
      </c>
      <c r="Z85" s="50">
        <f t="shared" si="128"/>
        <v>0</v>
      </c>
      <c r="AA85" s="50"/>
    </row>
    <row r="86" spans="1:27" x14ac:dyDescent="0.2">
      <c r="A86" s="39" t="s">
        <v>3159</v>
      </c>
      <c r="B86" s="39" t="s">
        <v>3172</v>
      </c>
      <c r="C86" s="39" t="s">
        <v>2450</v>
      </c>
      <c r="D86" s="50">
        <f>'AEO14 T59'!B219</f>
        <v>44.744876861572301</v>
      </c>
      <c r="E86" s="50">
        <f>'AEO14 T59'!C219</f>
        <v>0</v>
      </c>
      <c r="F86" s="50">
        <f>'AEO14 T59'!D219</f>
        <v>44.518447999999999</v>
      </c>
      <c r="G86" s="50">
        <f>'AEO14 T59'!E219</f>
        <v>47.479098999999998</v>
      </c>
      <c r="H86" s="50">
        <f>'AEO14 T59'!F219</f>
        <v>50.910102999999999</v>
      </c>
      <c r="I86" s="50">
        <f>'AEO14 T59'!G219</f>
        <v>50.977974000000003</v>
      </c>
      <c r="J86" s="50">
        <f>'AEO14 T59'!H219</f>
        <v>50.993693999999998</v>
      </c>
      <c r="K86" s="50">
        <f>'AEO14 T59'!I219</f>
        <v>51.009853</v>
      </c>
      <c r="L86" s="50">
        <f t="shared" si="122"/>
        <v>51.009853</v>
      </c>
      <c r="M86" s="50">
        <f t="shared" si="122"/>
        <v>51.009853</v>
      </c>
      <c r="N86" s="50">
        <f t="shared" si="122"/>
        <v>51.009853</v>
      </c>
      <c r="O86" s="50"/>
      <c r="P86" s="50">
        <f>D86*AC$51</f>
        <v>35.930134925025435</v>
      </c>
      <c r="Q86" s="50">
        <f>E86*AD$51</f>
        <v>0</v>
      </c>
      <c r="R86" s="50">
        <f t="shared" si="129"/>
        <v>37.387126851776003</v>
      </c>
      <c r="S86" s="50">
        <f t="shared" si="129"/>
        <v>39.873517089387995</v>
      </c>
      <c r="T86" s="50">
        <f t="shared" si="129"/>
        <v>42.754915420636003</v>
      </c>
      <c r="U86" s="50">
        <f t="shared" si="129"/>
        <v>42.811914300888006</v>
      </c>
      <c r="V86" s="50">
        <f t="shared" si="124"/>
        <v>42.825116145528</v>
      </c>
      <c r="W86" s="50">
        <f t="shared" si="125"/>
        <v>42.838686667635997</v>
      </c>
      <c r="X86" s="50">
        <f t="shared" si="126"/>
        <v>42.838686667635997</v>
      </c>
      <c r="Y86" s="50">
        <f t="shared" si="127"/>
        <v>42.838686667635997</v>
      </c>
      <c r="Z86" s="50">
        <f t="shared" si="128"/>
        <v>42.838686667635997</v>
      </c>
      <c r="AA86" s="50"/>
    </row>
    <row r="87" spans="1:27" x14ac:dyDescent="0.2">
      <c r="A87" s="39" t="s">
        <v>3159</v>
      </c>
      <c r="B87" s="39" t="s">
        <v>3175</v>
      </c>
      <c r="C87" s="39" t="s">
        <v>2335</v>
      </c>
      <c r="D87" s="50">
        <f>'AEO14 T59'!B23</f>
        <v>24.700239181518601</v>
      </c>
      <c r="E87" s="50">
        <f>'AEO14 T59'!C23</f>
        <v>27.17</v>
      </c>
      <c r="F87" s="50">
        <f>'AEO14 T59'!D23</f>
        <v>30.856763999999998</v>
      </c>
      <c r="G87" s="50">
        <f>'AEO14 T59'!E23</f>
        <v>36.833705999999999</v>
      </c>
      <c r="H87" s="50">
        <f>'AEO14 T59'!F23</f>
        <v>43.442149999999998</v>
      </c>
      <c r="I87" s="50">
        <f>'AEO14 T59'!G23</f>
        <v>43.676009999999998</v>
      </c>
      <c r="J87" s="50">
        <f>'AEO14 T59'!H23</f>
        <v>43.597423999999997</v>
      </c>
      <c r="K87" s="50">
        <f>'AEO14 T59'!I23</f>
        <v>43.509956000000003</v>
      </c>
      <c r="L87" s="50">
        <f t="shared" si="122"/>
        <v>43.509956000000003</v>
      </c>
      <c r="M87" s="50">
        <f t="shared" si="122"/>
        <v>43.509956000000003</v>
      </c>
      <c r="N87" s="50">
        <f t="shared" si="122"/>
        <v>43.509956000000003</v>
      </c>
      <c r="O87" s="50"/>
      <c r="P87" s="50">
        <f>D87*AC$51</f>
        <v>19.834291403191891</v>
      </c>
      <c r="Q87" s="50">
        <f>E87*AD$51</f>
        <v>22.817692040000001</v>
      </c>
      <c r="R87" s="50">
        <f t="shared" si="129"/>
        <v>25.913880688368</v>
      </c>
      <c r="S87" s="50">
        <f t="shared" si="129"/>
        <v>30.933388303272</v>
      </c>
      <c r="T87" s="50">
        <f t="shared" si="129"/>
        <v>36.483238875799998</v>
      </c>
      <c r="U87" s="50">
        <f t="shared" si="129"/>
        <v>36.67963731012</v>
      </c>
      <c r="V87" s="50">
        <f t="shared" si="124"/>
        <v>36.613639844287995</v>
      </c>
      <c r="W87" s="50">
        <f t="shared" si="125"/>
        <v>36.540183168272002</v>
      </c>
      <c r="X87" s="50">
        <f t="shared" si="126"/>
        <v>36.540183168272002</v>
      </c>
      <c r="Y87" s="50">
        <f t="shared" si="127"/>
        <v>36.540183168272002</v>
      </c>
      <c r="Z87" s="50">
        <f t="shared" si="128"/>
        <v>36.540183168272002</v>
      </c>
    </row>
    <row r="88" spans="1:27" x14ac:dyDescent="0.2">
      <c r="A88" s="39" t="s">
        <v>3159</v>
      </c>
      <c r="B88" s="39" t="s">
        <v>1081</v>
      </c>
      <c r="C88" s="39" t="s">
        <v>2468</v>
      </c>
      <c r="D88" s="50"/>
      <c r="E88" s="50">
        <f>'AEO14 T59'!C191</f>
        <v>48.02</v>
      </c>
      <c r="F88" s="50">
        <f>'AEO14 T59'!D191</f>
        <v>43.241982</v>
      </c>
      <c r="G88" s="50">
        <f>'AEO14 T59'!E191</f>
        <v>48.524307</v>
      </c>
      <c r="H88" s="50">
        <f>'AEO14 T59'!F191</f>
        <v>57.373634000000003</v>
      </c>
      <c r="I88" s="50">
        <f>'AEO14 T59'!G191</f>
        <v>57.602631000000002</v>
      </c>
      <c r="J88" s="50">
        <f>'AEO14 T59'!H191</f>
        <v>57.596603000000002</v>
      </c>
      <c r="K88" s="50">
        <f>'AEO14 T59'!I191</f>
        <v>57.536853999999998</v>
      </c>
      <c r="L88" s="50">
        <f t="shared" si="122"/>
        <v>57.536853999999998</v>
      </c>
      <c r="M88" s="50">
        <f t="shared" si="122"/>
        <v>57.536853999999998</v>
      </c>
      <c r="N88" s="50">
        <f t="shared" si="122"/>
        <v>57.536853999999998</v>
      </c>
      <c r="O88" s="50"/>
      <c r="P88" s="50"/>
      <c r="Q88" s="50">
        <f>E88*AD$51</f>
        <v>40.327772240000002</v>
      </c>
      <c r="R88" s="50">
        <f t="shared" si="129"/>
        <v>36.315135387384004</v>
      </c>
      <c r="S88" s="50">
        <f t="shared" si="129"/>
        <v>40.751295310284</v>
      </c>
      <c r="T88" s="50">
        <f t="shared" si="129"/>
        <v>48.183066316808002</v>
      </c>
      <c r="U88" s="50">
        <f t="shared" si="129"/>
        <v>48.375380745371999</v>
      </c>
      <c r="V88" s="50">
        <f t="shared" si="124"/>
        <v>48.370318358635998</v>
      </c>
      <c r="W88" s="50">
        <f t="shared" si="125"/>
        <v>48.320140431447996</v>
      </c>
      <c r="X88" s="50">
        <f t="shared" si="126"/>
        <v>48.320140431447996</v>
      </c>
      <c r="Y88" s="50">
        <f t="shared" si="127"/>
        <v>48.320140431447996</v>
      </c>
      <c r="Z88" s="50">
        <f t="shared" si="128"/>
        <v>48.320140431447996</v>
      </c>
    </row>
    <row r="89" spans="1:27" x14ac:dyDescent="0.2">
      <c r="A89" s="39" t="s">
        <v>3159</v>
      </c>
      <c r="B89" s="39" t="s">
        <v>3179</v>
      </c>
      <c r="C89" s="39" t="s">
        <v>2486</v>
      </c>
      <c r="D89" s="50" t="s">
        <v>3219</v>
      </c>
      <c r="E89" s="50" t="e">
        <f t="shared" ref="E89:K89" si="130">E88*$AC$45</f>
        <v>#REF!</v>
      </c>
      <c r="F89" s="50" t="e">
        <f t="shared" si="130"/>
        <v>#REF!</v>
      </c>
      <c r="G89" s="50" t="e">
        <f t="shared" si="130"/>
        <v>#REF!</v>
      </c>
      <c r="H89" s="50" t="e">
        <f t="shared" si="130"/>
        <v>#REF!</v>
      </c>
      <c r="I89" s="50" t="e">
        <f t="shared" si="130"/>
        <v>#REF!</v>
      </c>
      <c r="J89" s="50" t="e">
        <f t="shared" si="130"/>
        <v>#REF!</v>
      </c>
      <c r="K89" s="50" t="e">
        <f t="shared" si="130"/>
        <v>#REF!</v>
      </c>
      <c r="L89" s="50" t="e">
        <f t="shared" si="122"/>
        <v>#REF!</v>
      </c>
      <c r="M89" s="50" t="e">
        <f t="shared" si="122"/>
        <v>#REF!</v>
      </c>
      <c r="N89" s="50" t="e">
        <f t="shared" si="122"/>
        <v>#REF!</v>
      </c>
      <c r="O89" s="50"/>
      <c r="P89" s="50"/>
      <c r="Q89" s="50" t="e">
        <f>E89*AD$51</f>
        <v>#REF!</v>
      </c>
      <c r="R89" s="50" t="e">
        <f t="shared" si="129"/>
        <v>#REF!</v>
      </c>
      <c r="S89" s="50" t="e">
        <f t="shared" si="129"/>
        <v>#REF!</v>
      </c>
      <c r="T89" s="50" t="e">
        <f t="shared" si="129"/>
        <v>#REF!</v>
      </c>
      <c r="U89" s="50" t="e">
        <f t="shared" si="129"/>
        <v>#REF!</v>
      </c>
      <c r="V89" s="50" t="e">
        <f t="shared" si="124"/>
        <v>#REF!</v>
      </c>
      <c r="W89" s="50" t="e">
        <f t="shared" si="125"/>
        <v>#REF!</v>
      </c>
      <c r="X89" s="50" t="e">
        <f t="shared" si="126"/>
        <v>#REF!</v>
      </c>
      <c r="Y89" s="50" t="e">
        <f t="shared" si="127"/>
        <v>#REF!</v>
      </c>
      <c r="Z89" s="50" t="e">
        <f t="shared" si="128"/>
        <v>#REF!</v>
      </c>
    </row>
    <row r="90" spans="1:27" x14ac:dyDescent="0.2">
      <c r="D90" s="349"/>
      <c r="E90" s="349"/>
      <c r="F90" s="349"/>
      <c r="G90" s="349"/>
      <c r="H90" s="349"/>
      <c r="I90" s="125"/>
      <c r="O90" s="50"/>
      <c r="P90" s="349"/>
      <c r="Q90" s="349"/>
      <c r="R90" s="349"/>
      <c r="S90" s="349"/>
      <c r="T90" s="349"/>
      <c r="U90" s="125"/>
    </row>
    <row r="91" spans="1:27" x14ac:dyDescent="0.2">
      <c r="O91" s="50"/>
    </row>
    <row r="92" spans="1:27" x14ac:dyDescent="0.2">
      <c r="O92" s="50"/>
    </row>
    <row r="93" spans="1:27" x14ac:dyDescent="0.2">
      <c r="O93" s="50"/>
    </row>
    <row r="94" spans="1:27" x14ac:dyDescent="0.2">
      <c r="O94" s="50"/>
    </row>
    <row r="95" spans="1:27" x14ac:dyDescent="0.2">
      <c r="O95" s="50"/>
    </row>
    <row r="96" spans="1:27" x14ac:dyDescent="0.2">
      <c r="O96" s="50"/>
    </row>
    <row r="97" spans="15:15" x14ac:dyDescent="0.2">
      <c r="O97" s="50"/>
    </row>
    <row r="98" spans="15:15" x14ac:dyDescent="0.2">
      <c r="O98" s="50"/>
    </row>
    <row r="99" spans="15:15" x14ac:dyDescent="0.2">
      <c r="O99" s="50"/>
    </row>
    <row r="100" spans="15:15" x14ac:dyDescent="0.2">
      <c r="O100" s="50"/>
    </row>
    <row r="101" spans="15:15" x14ac:dyDescent="0.2">
      <c r="O101" s="50"/>
    </row>
    <row r="102" spans="15:15" x14ac:dyDescent="0.2">
      <c r="O102" s="50"/>
    </row>
    <row r="103" spans="15:15" x14ac:dyDescent="0.2">
      <c r="O103" s="50"/>
    </row>
    <row r="104" spans="15:15" x14ac:dyDescent="0.2">
      <c r="O104" s="50"/>
    </row>
    <row r="105" spans="15:15" x14ac:dyDescent="0.2">
      <c r="O105" s="50"/>
    </row>
    <row r="106" spans="15:15" x14ac:dyDescent="0.2">
      <c r="O106" s="50"/>
    </row>
    <row r="107" spans="15:15" x14ac:dyDescent="0.2">
      <c r="O107" s="50"/>
    </row>
    <row r="108" spans="15:15" x14ac:dyDescent="0.2">
      <c r="O108" s="50"/>
    </row>
    <row r="109" spans="15:15" x14ac:dyDescent="0.2">
      <c r="O109" s="50"/>
    </row>
    <row r="110" spans="15:15" x14ac:dyDescent="0.2">
      <c r="O110" s="50"/>
    </row>
    <row r="111" spans="15:15" x14ac:dyDescent="0.2">
      <c r="O111" s="50"/>
    </row>
    <row r="112" spans="15:15" x14ac:dyDescent="0.2">
      <c r="O112" s="50"/>
    </row>
    <row r="113" spans="15:15" x14ac:dyDescent="0.2">
      <c r="O113" s="50"/>
    </row>
    <row r="114" spans="15:15" x14ac:dyDescent="0.2">
      <c r="O114" s="50"/>
    </row>
    <row r="115" spans="15:15" x14ac:dyDescent="0.2">
      <c r="O115" s="50"/>
    </row>
    <row r="116" spans="15:15" x14ac:dyDescent="0.2">
      <c r="O116" s="50"/>
    </row>
    <row r="117" spans="15:15" x14ac:dyDescent="0.2">
      <c r="O117" s="50"/>
    </row>
    <row r="118" spans="15:15" x14ac:dyDescent="0.2">
      <c r="O118" s="50"/>
    </row>
    <row r="119" spans="15:15" x14ac:dyDescent="0.2">
      <c r="O119" s="50"/>
    </row>
    <row r="120" spans="15:15" x14ac:dyDescent="0.2">
      <c r="O120" s="50"/>
    </row>
    <row r="121" spans="15:15" x14ac:dyDescent="0.2">
      <c r="O121" s="50"/>
    </row>
    <row r="122" spans="15:15" x14ac:dyDescent="0.2">
      <c r="O122" s="50"/>
    </row>
    <row r="123" spans="15:15" x14ac:dyDescent="0.2">
      <c r="O123" s="50"/>
    </row>
    <row r="124" spans="15:15" x14ac:dyDescent="0.2">
      <c r="O124" s="50"/>
    </row>
    <row r="125" spans="15:15" x14ac:dyDescent="0.2">
      <c r="O125" s="50"/>
    </row>
    <row r="126" spans="15:15" x14ac:dyDescent="0.2">
      <c r="O126" s="50"/>
    </row>
    <row r="127" spans="15:15" x14ac:dyDescent="0.2">
      <c r="O127" s="50"/>
    </row>
    <row r="128" spans="15:15" x14ac:dyDescent="0.2">
      <c r="O128" s="50"/>
    </row>
    <row r="129" spans="15:15" x14ac:dyDescent="0.2">
      <c r="O129" s="50"/>
    </row>
    <row r="130" spans="15:15" x14ac:dyDescent="0.2">
      <c r="O130" s="50"/>
    </row>
    <row r="131" spans="15:15" x14ac:dyDescent="0.2">
      <c r="O131" s="50"/>
    </row>
    <row r="132" spans="15:15" x14ac:dyDescent="0.2">
      <c r="O132" s="50"/>
    </row>
    <row r="133" spans="15:15" x14ac:dyDescent="0.2">
      <c r="O133" s="50"/>
    </row>
    <row r="134" spans="15:15" x14ac:dyDescent="0.2">
      <c r="O134" s="50"/>
    </row>
    <row r="135" spans="15:15" x14ac:dyDescent="0.2">
      <c r="O135" s="50"/>
    </row>
    <row r="136" spans="15:15" x14ac:dyDescent="0.2">
      <c r="O136" s="50"/>
    </row>
    <row r="137" spans="15:15" x14ac:dyDescent="0.2">
      <c r="O137" s="50"/>
    </row>
    <row r="138" spans="15:15" x14ac:dyDescent="0.2">
      <c r="O138" s="50"/>
    </row>
    <row r="139" spans="15:15" x14ac:dyDescent="0.2">
      <c r="O139" s="50"/>
    </row>
    <row r="140" spans="15:15" x14ac:dyDescent="0.2">
      <c r="O140" s="50"/>
    </row>
    <row r="141" spans="15:15" x14ac:dyDescent="0.2">
      <c r="O141" s="50"/>
    </row>
    <row r="142" spans="15:15" x14ac:dyDescent="0.2">
      <c r="O142" s="50"/>
    </row>
    <row r="143" spans="15:15" x14ac:dyDescent="0.2">
      <c r="O143" s="50"/>
    </row>
    <row r="144" spans="15:15" x14ac:dyDescent="0.2">
      <c r="O144" s="50"/>
    </row>
    <row r="145" spans="15:15" x14ac:dyDescent="0.2">
      <c r="O145" s="50"/>
    </row>
    <row r="146" spans="15:15" x14ac:dyDescent="0.2">
      <c r="O146" s="50"/>
    </row>
    <row r="147" spans="15:15" x14ac:dyDescent="0.2">
      <c r="O147" s="50"/>
    </row>
    <row r="148" spans="15:15" x14ac:dyDescent="0.2">
      <c r="O148" s="50"/>
    </row>
    <row r="149" spans="15:15" x14ac:dyDescent="0.2">
      <c r="O149" s="50"/>
    </row>
    <row r="150" spans="15:15" x14ac:dyDescent="0.2">
      <c r="O150" s="50"/>
    </row>
    <row r="151" spans="15:15" x14ac:dyDescent="0.2">
      <c r="O151" s="50"/>
    </row>
    <row r="152" spans="15:15" x14ac:dyDescent="0.2">
      <c r="O152" s="50"/>
    </row>
    <row r="153" spans="15:15" x14ac:dyDescent="0.2">
      <c r="O153" s="50"/>
    </row>
    <row r="154" spans="15:15" x14ac:dyDescent="0.2">
      <c r="O154" s="50"/>
    </row>
    <row r="155" spans="15:15" x14ac:dyDescent="0.2">
      <c r="O155" s="50"/>
    </row>
    <row r="156" spans="15:15" x14ac:dyDescent="0.2">
      <c r="O156" s="50"/>
    </row>
    <row r="157" spans="15:15" x14ac:dyDescent="0.2">
      <c r="O157" s="50"/>
    </row>
    <row r="158" spans="15:15" x14ac:dyDescent="0.2">
      <c r="O158" s="50"/>
    </row>
    <row r="159" spans="15:15" x14ac:dyDescent="0.2">
      <c r="O159" s="50"/>
    </row>
    <row r="160" spans="15:15" x14ac:dyDescent="0.2">
      <c r="O160" s="50"/>
    </row>
    <row r="161" spans="15:15" x14ac:dyDescent="0.2">
      <c r="O161" s="50"/>
    </row>
    <row r="162" spans="15:15" x14ac:dyDescent="0.2">
      <c r="O162" s="50"/>
    </row>
    <row r="163" spans="15:15" x14ac:dyDescent="0.2">
      <c r="O163" s="50"/>
    </row>
    <row r="164" spans="15:15" x14ac:dyDescent="0.2">
      <c r="O164" s="50"/>
    </row>
    <row r="165" spans="15:15" x14ac:dyDescent="0.2">
      <c r="O165" s="50"/>
    </row>
    <row r="166" spans="15:15" x14ac:dyDescent="0.2">
      <c r="O166" s="50"/>
    </row>
    <row r="167" spans="15:15" x14ac:dyDescent="0.2">
      <c r="O167" s="50"/>
    </row>
    <row r="168" spans="15:15" x14ac:dyDescent="0.2">
      <c r="O168" s="50"/>
    </row>
    <row r="169" spans="15:15" x14ac:dyDescent="0.2">
      <c r="O169" s="50"/>
    </row>
  </sheetData>
  <mergeCells count="4">
    <mergeCell ref="P5:W5"/>
    <mergeCell ref="P6:W6"/>
    <mergeCell ref="D5:K5"/>
    <mergeCell ref="D6:K6"/>
  </mergeCells>
  <phoneticPr fontId="14" type="noConversion"/>
  <pageMargins left="0.75" right="0.75" top="1" bottom="1" header="0.5" footer="0.5"/>
  <pageSetup orientation="portrait" r:id="rId1"/>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0"/>
  </sheetPr>
  <dimension ref="A1:AF520"/>
  <sheetViews>
    <sheetView zoomScale="80" zoomScaleNormal="80" workbookViewId="0">
      <selection activeCell="Q36" sqref="Q36"/>
    </sheetView>
  </sheetViews>
  <sheetFormatPr defaultColWidth="14" defaultRowHeight="12.75" x14ac:dyDescent="0.2"/>
  <cols>
    <col min="1" max="16384" width="14" style="16"/>
  </cols>
  <sheetData>
    <row r="1" spans="1:13" s="119" customFormat="1" x14ac:dyDescent="0.2">
      <c r="A1" s="56" t="s">
        <v>1112</v>
      </c>
    </row>
    <row r="2" spans="1:13" s="119" customFormat="1" x14ac:dyDescent="0.2">
      <c r="A2" s="56" t="s">
        <v>3226</v>
      </c>
    </row>
    <row r="3" spans="1:13" x14ac:dyDescent="0.2">
      <c r="A3" s="16" t="s">
        <v>3227</v>
      </c>
    </row>
    <row r="4" spans="1:13" x14ac:dyDescent="0.2">
      <c r="A4" s="56"/>
      <c r="K4" s="130" t="s">
        <v>3228</v>
      </c>
      <c r="L4" s="136"/>
      <c r="M4" s="136"/>
    </row>
    <row r="5" spans="1:13" x14ac:dyDescent="0.2">
      <c r="A5" s="56" t="s">
        <v>3229</v>
      </c>
      <c r="K5" s="127" t="s">
        <v>3230</v>
      </c>
      <c r="L5" s="136"/>
      <c r="M5" s="136"/>
    </row>
    <row r="6" spans="1:13" x14ac:dyDescent="0.2">
      <c r="A6" s="16" t="s">
        <v>1111</v>
      </c>
      <c r="K6" s="127" t="s">
        <v>3231</v>
      </c>
      <c r="L6" s="136"/>
      <c r="M6" s="136"/>
    </row>
    <row r="7" spans="1:13" x14ac:dyDescent="0.2">
      <c r="K7" s="136" t="s">
        <v>3232</v>
      </c>
      <c r="L7" s="136"/>
      <c r="M7" s="136"/>
    </row>
    <row r="8" spans="1:13" x14ac:dyDescent="0.2">
      <c r="K8" s="136"/>
      <c r="M8" s="136"/>
    </row>
    <row r="9" spans="1:13" x14ac:dyDescent="0.2">
      <c r="C9" s="56"/>
      <c r="D9" s="56"/>
      <c r="E9" s="56"/>
      <c r="F9" s="56"/>
      <c r="G9" s="56"/>
      <c r="H9" s="56"/>
      <c r="I9" s="45"/>
      <c r="K9" s="136"/>
      <c r="L9" s="137" t="s">
        <v>3233</v>
      </c>
      <c r="M9" s="137" t="s">
        <v>1320</v>
      </c>
    </row>
    <row r="10" spans="1:13" x14ac:dyDescent="0.2">
      <c r="K10" s="136"/>
      <c r="L10" s="136"/>
      <c r="M10" s="136"/>
    </row>
    <row r="11" spans="1:13" x14ac:dyDescent="0.2">
      <c r="K11" s="136"/>
      <c r="L11" s="136"/>
      <c r="M11" s="136"/>
    </row>
    <row r="12" spans="1:13" x14ac:dyDescent="0.2">
      <c r="A12" s="56" t="s">
        <v>915</v>
      </c>
      <c r="B12" s="126" t="s">
        <v>1320</v>
      </c>
      <c r="C12" s="126">
        <v>2010</v>
      </c>
      <c r="D12" s="126">
        <v>2015</v>
      </c>
      <c r="E12" s="126">
        <v>2020</v>
      </c>
      <c r="F12" s="126">
        <v>2025</v>
      </c>
      <c r="G12" s="126">
        <v>2030</v>
      </c>
      <c r="H12" s="126">
        <v>2035</v>
      </c>
      <c r="I12" s="126">
        <v>2040</v>
      </c>
      <c r="K12" s="138" t="s">
        <v>3234</v>
      </c>
      <c r="L12" s="136"/>
      <c r="M12" s="136"/>
    </row>
    <row r="13" spans="1:13" x14ac:dyDescent="0.2">
      <c r="A13" s="16" t="s">
        <v>1049</v>
      </c>
      <c r="B13" s="131">
        <v>28.4457683563232</v>
      </c>
      <c r="C13" s="73">
        <v>31.72</v>
      </c>
      <c r="D13" s="73">
        <v>32.157088999999999</v>
      </c>
      <c r="E13" s="73">
        <v>38.414439999999999</v>
      </c>
      <c r="F13" s="73">
        <v>48.209479999999999</v>
      </c>
      <c r="G13" s="73">
        <v>48.184063000000002</v>
      </c>
      <c r="H13" s="73">
        <v>48.042586999999997</v>
      </c>
      <c r="I13" s="132">
        <v>47.925342999999998</v>
      </c>
      <c r="K13" s="138" t="s">
        <v>3235</v>
      </c>
      <c r="L13" s="136"/>
      <c r="M13" s="136"/>
    </row>
    <row r="14" spans="1:13" x14ac:dyDescent="0.2">
      <c r="A14" s="16" t="s">
        <v>1050</v>
      </c>
      <c r="B14" s="131">
        <v>29.423749923706101</v>
      </c>
      <c r="C14" s="73">
        <v>32.94</v>
      </c>
      <c r="D14" s="73">
        <v>35.908092000000003</v>
      </c>
      <c r="E14" s="73">
        <v>42.467396000000001</v>
      </c>
      <c r="F14" s="73">
        <v>49.776287000000004</v>
      </c>
      <c r="G14" s="73">
        <v>49.818770999999998</v>
      </c>
      <c r="H14" s="73">
        <v>49.711697000000001</v>
      </c>
      <c r="I14" s="132">
        <v>49.625534000000002</v>
      </c>
      <c r="K14" s="138" t="s">
        <v>3236</v>
      </c>
      <c r="L14" s="139">
        <v>15756.751953125</v>
      </c>
      <c r="M14" s="131">
        <v>15613.1171875</v>
      </c>
    </row>
    <row r="15" spans="1:13" x14ac:dyDescent="0.2">
      <c r="A15" s="16" t="s">
        <v>1051</v>
      </c>
      <c r="B15" s="131">
        <v>33.036956787109403</v>
      </c>
      <c r="C15" s="73">
        <v>32.46</v>
      </c>
      <c r="D15" s="73">
        <v>36.663238999999997</v>
      </c>
      <c r="E15" s="73">
        <v>43.872653999999997</v>
      </c>
      <c r="F15" s="73">
        <v>54.778072000000002</v>
      </c>
      <c r="G15" s="73">
        <v>54.768745000000003</v>
      </c>
      <c r="H15" s="73">
        <v>54.666457999999999</v>
      </c>
      <c r="I15" s="132">
        <v>54.561194999999998</v>
      </c>
      <c r="K15" s="138" t="s">
        <v>3237</v>
      </c>
      <c r="L15" s="139">
        <v>268.33749389648398</v>
      </c>
      <c r="M15" s="131">
        <v>246.77394104003901</v>
      </c>
    </row>
    <row r="16" spans="1:13" x14ac:dyDescent="0.2">
      <c r="A16" s="16" t="s">
        <v>1052</v>
      </c>
      <c r="B16" s="131">
        <v>29.458877563476602</v>
      </c>
      <c r="C16" s="73">
        <v>31.66</v>
      </c>
      <c r="D16" s="73">
        <v>37.016402999999997</v>
      </c>
      <c r="E16" s="73">
        <v>42.945084000000001</v>
      </c>
      <c r="F16" s="73">
        <v>53.291564999999999</v>
      </c>
      <c r="G16" s="73">
        <v>53.234057999999997</v>
      </c>
      <c r="H16" s="73">
        <v>53.150658</v>
      </c>
      <c r="I16" s="132">
        <v>53.070979999999999</v>
      </c>
      <c r="K16" s="136"/>
      <c r="L16" s="136"/>
      <c r="M16" s="136"/>
    </row>
    <row r="17" spans="1:13" x14ac:dyDescent="0.2">
      <c r="A17" s="16" t="s">
        <v>1053</v>
      </c>
      <c r="B17" s="131">
        <v>27.0642795562744</v>
      </c>
      <c r="C17" s="73">
        <v>29.88</v>
      </c>
      <c r="D17" s="73">
        <v>32.236083999999998</v>
      </c>
      <c r="E17" s="73">
        <v>41.103763999999998</v>
      </c>
      <c r="F17" s="73">
        <v>52.443108000000002</v>
      </c>
      <c r="G17" s="73">
        <v>52.907963000000002</v>
      </c>
      <c r="H17" s="73">
        <v>52.980803999999999</v>
      </c>
      <c r="I17" s="132">
        <v>53.029369000000003</v>
      </c>
      <c r="K17" s="138" t="s">
        <v>3238</v>
      </c>
      <c r="L17" s="136"/>
      <c r="M17" s="136"/>
    </row>
    <row r="18" spans="1:13" x14ac:dyDescent="0.2">
      <c r="A18" s="16" t="s">
        <v>1054</v>
      </c>
      <c r="B18" s="131">
        <v>24.527149200439499</v>
      </c>
      <c r="C18" s="73">
        <v>27.25</v>
      </c>
      <c r="D18" s="73">
        <v>27.921887999999999</v>
      </c>
      <c r="E18" s="73">
        <v>33.251472</v>
      </c>
      <c r="F18" s="73">
        <v>41.058574999999998</v>
      </c>
      <c r="G18" s="73">
        <v>40.967990999999998</v>
      </c>
      <c r="H18" s="73">
        <v>40.936236999999998</v>
      </c>
      <c r="I18" s="132">
        <v>40.906543999999997</v>
      </c>
      <c r="K18" s="138" t="s">
        <v>3239</v>
      </c>
      <c r="L18" s="136"/>
      <c r="M18" s="136"/>
    </row>
    <row r="19" spans="1:13" x14ac:dyDescent="0.2">
      <c r="A19" s="16" t="s">
        <v>1055</v>
      </c>
      <c r="B19" s="131">
        <v>23.410345077514599</v>
      </c>
      <c r="C19" s="73">
        <v>23.84</v>
      </c>
      <c r="D19" s="73">
        <v>25.309522999999999</v>
      </c>
      <c r="E19" s="73">
        <v>30.322061999999999</v>
      </c>
      <c r="F19" s="73">
        <v>37.496581999999997</v>
      </c>
      <c r="G19" s="73">
        <v>37.726264999999998</v>
      </c>
      <c r="H19" s="73">
        <v>37.496825999999999</v>
      </c>
      <c r="I19" s="132">
        <v>37.446617000000003</v>
      </c>
      <c r="K19" s="138" t="s">
        <v>3240</v>
      </c>
      <c r="L19" s="139">
        <v>0.42493432760238598</v>
      </c>
      <c r="M19" s="131">
        <v>0</v>
      </c>
    </row>
    <row r="20" spans="1:13" x14ac:dyDescent="0.2">
      <c r="A20" s="16" t="s">
        <v>1056</v>
      </c>
      <c r="B20" s="131">
        <v>19.321376800537099</v>
      </c>
      <c r="C20" s="73">
        <v>22.07</v>
      </c>
      <c r="D20" s="73">
        <v>27.534860999999999</v>
      </c>
      <c r="E20" s="73">
        <v>31.217918000000001</v>
      </c>
      <c r="F20" s="73">
        <v>36.721916</v>
      </c>
      <c r="G20" s="73">
        <v>37.178092999999997</v>
      </c>
      <c r="H20" s="73">
        <v>37.435276000000002</v>
      </c>
      <c r="I20" s="132">
        <v>37.389510999999999</v>
      </c>
      <c r="K20" s="138" t="s">
        <v>3241</v>
      </c>
      <c r="L20" s="139">
        <v>326.16131591796898</v>
      </c>
      <c r="M20" s="131">
        <v>350.692626953125</v>
      </c>
    </row>
    <row r="21" spans="1:13" x14ac:dyDescent="0.2">
      <c r="A21" s="16" t="s">
        <v>1057</v>
      </c>
      <c r="B21" s="131">
        <v>25.019264221191399</v>
      </c>
      <c r="C21" s="73">
        <v>26.75</v>
      </c>
      <c r="D21" s="73">
        <v>27.572241000000002</v>
      </c>
      <c r="E21" s="73">
        <v>32.146129999999999</v>
      </c>
      <c r="F21" s="73">
        <v>42.943961999999999</v>
      </c>
      <c r="G21" s="73">
        <v>43.374706000000003</v>
      </c>
      <c r="H21" s="73">
        <v>43.137459</v>
      </c>
      <c r="I21" s="132">
        <v>42.923653000000002</v>
      </c>
      <c r="K21" s="138" t="s">
        <v>3242</v>
      </c>
      <c r="L21" s="139">
        <v>0.318478554487228</v>
      </c>
      <c r="M21" s="131">
        <v>0</v>
      </c>
    </row>
    <row r="22" spans="1:13" x14ac:dyDescent="0.2">
      <c r="A22" s="16" t="s">
        <v>1058</v>
      </c>
      <c r="B22" s="131">
        <v>23.115430831909201</v>
      </c>
      <c r="C22" s="73">
        <v>26.44</v>
      </c>
      <c r="D22" s="73">
        <v>27.604721000000001</v>
      </c>
      <c r="E22" s="73">
        <v>32.685955</v>
      </c>
      <c r="F22" s="73">
        <v>39.585746999999998</v>
      </c>
      <c r="G22" s="73">
        <v>40.19117</v>
      </c>
      <c r="H22" s="73">
        <v>40.523308</v>
      </c>
      <c r="I22" s="132">
        <v>40.471953999999997</v>
      </c>
      <c r="K22" s="138" t="s">
        <v>3243</v>
      </c>
      <c r="L22" s="139">
        <v>326.90472412109398</v>
      </c>
      <c r="M22" s="131">
        <v>350.692626953125</v>
      </c>
    </row>
    <row r="23" spans="1:13" x14ac:dyDescent="0.2">
      <c r="A23" s="16" t="s">
        <v>1059</v>
      </c>
      <c r="B23" s="131">
        <v>24.700239181518601</v>
      </c>
      <c r="C23" s="73">
        <v>27.17</v>
      </c>
      <c r="D23" s="73">
        <v>30.856763999999998</v>
      </c>
      <c r="E23" s="73">
        <v>36.833705999999999</v>
      </c>
      <c r="F23" s="73">
        <v>43.442149999999998</v>
      </c>
      <c r="G23" s="73">
        <v>43.676009999999998</v>
      </c>
      <c r="H23" s="73">
        <v>43.597423999999997</v>
      </c>
      <c r="I23" s="132">
        <v>43.509956000000003</v>
      </c>
      <c r="K23" s="138" t="s">
        <v>3244</v>
      </c>
      <c r="L23" s="136"/>
      <c r="M23" s="136"/>
    </row>
    <row r="24" spans="1:13" x14ac:dyDescent="0.2">
      <c r="A24" s="16" t="s">
        <v>1060</v>
      </c>
      <c r="B24" s="131">
        <v>20.912410736083999</v>
      </c>
      <c r="C24" s="73">
        <v>21.84</v>
      </c>
      <c r="D24" s="73">
        <v>26.260925</v>
      </c>
      <c r="E24" s="73">
        <v>31.962481</v>
      </c>
      <c r="F24" s="73">
        <v>38.948368000000002</v>
      </c>
      <c r="G24" s="73">
        <v>39.783718</v>
      </c>
      <c r="H24" s="73">
        <v>40.058047999999999</v>
      </c>
      <c r="I24" s="132">
        <v>40.008513999999998</v>
      </c>
      <c r="K24" s="138" t="s">
        <v>3245</v>
      </c>
      <c r="L24" s="139">
        <v>0.16670046746730799</v>
      </c>
      <c r="M24" s="131">
        <v>2.8456554412841801</v>
      </c>
    </row>
    <row r="25" spans="1:13" x14ac:dyDescent="0.2">
      <c r="I25" s="132"/>
      <c r="K25" s="138" t="s">
        <v>3246</v>
      </c>
      <c r="L25" s="139">
        <v>31.296012878418001</v>
      </c>
      <c r="M25" s="131">
        <v>5.8619976043701199</v>
      </c>
    </row>
    <row r="26" spans="1:13" x14ac:dyDescent="0.2">
      <c r="A26" s="56" t="s">
        <v>1061</v>
      </c>
      <c r="I26" s="132"/>
      <c r="K26" s="138" t="s">
        <v>3247</v>
      </c>
      <c r="L26" s="139">
        <v>0.33676999807357799</v>
      </c>
      <c r="M26" s="131">
        <v>2.0085587501525901</v>
      </c>
    </row>
    <row r="27" spans="1:13" x14ac:dyDescent="0.2">
      <c r="A27" s="16" t="s">
        <v>1049</v>
      </c>
      <c r="B27" s="131">
        <v>0</v>
      </c>
      <c r="C27" s="73">
        <v>0</v>
      </c>
      <c r="D27" s="73">
        <v>0</v>
      </c>
      <c r="E27" s="73">
        <v>0</v>
      </c>
      <c r="F27" s="73">
        <v>0</v>
      </c>
      <c r="G27" s="73">
        <v>0</v>
      </c>
      <c r="H27" s="73">
        <v>0</v>
      </c>
      <c r="I27" s="133">
        <v>0</v>
      </c>
      <c r="K27" s="138" t="s">
        <v>3248</v>
      </c>
      <c r="L27" s="139">
        <v>73.123062133789105</v>
      </c>
      <c r="M27" s="131">
        <v>10.420885086059601</v>
      </c>
    </row>
    <row r="28" spans="1:13" x14ac:dyDescent="0.2">
      <c r="A28" s="16" t="s">
        <v>1050</v>
      </c>
      <c r="B28" s="131">
        <v>0</v>
      </c>
      <c r="C28" s="73">
        <v>40.6</v>
      </c>
      <c r="D28" s="73">
        <v>44.457721999999997</v>
      </c>
      <c r="E28" s="73">
        <v>49.339272000000001</v>
      </c>
      <c r="F28" s="73">
        <v>56.075451000000001</v>
      </c>
      <c r="G28" s="73">
        <v>55.981430000000003</v>
      </c>
      <c r="H28" s="73">
        <v>55.826892999999998</v>
      </c>
      <c r="I28" s="133">
        <v>55.698901999999997</v>
      </c>
      <c r="K28" s="138" t="s">
        <v>3249</v>
      </c>
      <c r="L28" s="139">
        <v>104.92254638671901</v>
      </c>
      <c r="M28" s="131">
        <v>21.1370964050293</v>
      </c>
    </row>
    <row r="29" spans="1:13" x14ac:dyDescent="0.2">
      <c r="A29" s="16" t="s">
        <v>1051</v>
      </c>
      <c r="B29" s="131">
        <v>44.598861694335902</v>
      </c>
      <c r="C29" s="73">
        <v>39.96</v>
      </c>
      <c r="D29" s="73">
        <v>45.416752000000002</v>
      </c>
      <c r="E29" s="73">
        <v>50.504356000000001</v>
      </c>
      <c r="F29" s="73">
        <v>57.413803000000001</v>
      </c>
      <c r="G29" s="73">
        <v>57.331595999999998</v>
      </c>
      <c r="H29" s="73">
        <v>57.219498000000002</v>
      </c>
      <c r="I29" s="132">
        <v>57.095435999999999</v>
      </c>
      <c r="K29" s="138" t="s">
        <v>3250</v>
      </c>
      <c r="L29" s="136"/>
      <c r="M29" s="136"/>
    </row>
    <row r="30" spans="1:13" x14ac:dyDescent="0.2">
      <c r="A30" s="16" t="s">
        <v>1052</v>
      </c>
      <c r="B30" s="131">
        <v>39.767921447753899</v>
      </c>
      <c r="C30" s="73">
        <v>39.03</v>
      </c>
      <c r="D30" s="73">
        <v>45.850132000000002</v>
      </c>
      <c r="E30" s="73">
        <v>49.006999999999998</v>
      </c>
      <c r="F30" s="73">
        <v>55.704861000000001</v>
      </c>
      <c r="G30" s="73">
        <v>55.620060000000002</v>
      </c>
      <c r="H30" s="73">
        <v>55.526730000000001</v>
      </c>
      <c r="I30" s="132">
        <v>55.438716999999997</v>
      </c>
      <c r="K30" s="138" t="s">
        <v>3251</v>
      </c>
      <c r="L30" s="139">
        <v>3.32875680923462</v>
      </c>
      <c r="M30" s="131">
        <v>0.70458692312240601</v>
      </c>
    </row>
    <row r="31" spans="1:13" x14ac:dyDescent="0.2">
      <c r="A31" s="16" t="s">
        <v>1053</v>
      </c>
      <c r="B31" s="131">
        <v>0</v>
      </c>
      <c r="C31" s="73">
        <v>37.130000000000003</v>
      </c>
      <c r="D31" s="73">
        <v>39.426806999999997</v>
      </c>
      <c r="E31" s="73">
        <v>43.951683000000003</v>
      </c>
      <c r="F31" s="73">
        <v>51.827469000000001</v>
      </c>
      <c r="G31" s="73">
        <v>52.110675999999998</v>
      </c>
      <c r="H31" s="73">
        <v>52.226238000000002</v>
      </c>
      <c r="I31" s="132">
        <v>52.290787000000002</v>
      </c>
      <c r="K31" s="138" t="s">
        <v>3252</v>
      </c>
      <c r="L31" s="139">
        <v>0</v>
      </c>
      <c r="M31" s="131">
        <v>0</v>
      </c>
    </row>
    <row r="32" spans="1:13" x14ac:dyDescent="0.2">
      <c r="A32" s="16" t="s">
        <v>1054</v>
      </c>
      <c r="B32" s="131">
        <v>0</v>
      </c>
      <c r="C32" s="73">
        <v>0</v>
      </c>
      <c r="D32" s="73">
        <v>0</v>
      </c>
      <c r="E32" s="73">
        <v>0</v>
      </c>
      <c r="F32" s="73">
        <v>0</v>
      </c>
      <c r="G32" s="73">
        <v>0</v>
      </c>
      <c r="H32" s="73">
        <v>0</v>
      </c>
      <c r="I32" s="133">
        <v>0</v>
      </c>
      <c r="K32" s="138" t="s">
        <v>3253</v>
      </c>
      <c r="L32" s="139">
        <v>0</v>
      </c>
      <c r="M32" s="131">
        <v>0</v>
      </c>
    </row>
    <row r="33" spans="1:13" x14ac:dyDescent="0.2">
      <c r="A33" s="16" t="s">
        <v>1055</v>
      </c>
      <c r="B33" s="131">
        <v>0</v>
      </c>
      <c r="C33" s="73">
        <v>29.51</v>
      </c>
      <c r="D33" s="73">
        <v>30.959130999999999</v>
      </c>
      <c r="E33" s="73">
        <v>33.548695000000002</v>
      </c>
      <c r="F33" s="73">
        <v>38.625698</v>
      </c>
      <c r="G33" s="73">
        <v>38.887546999999998</v>
      </c>
      <c r="H33" s="73">
        <v>38.648448999999999</v>
      </c>
      <c r="I33" s="132">
        <v>38.583668000000003</v>
      </c>
      <c r="K33" s="138" t="s">
        <v>3254</v>
      </c>
      <c r="L33" s="139">
        <v>7.44454145431519</v>
      </c>
      <c r="M33" s="131">
        <v>11.443956375122101</v>
      </c>
    </row>
    <row r="34" spans="1:13" x14ac:dyDescent="0.2">
      <c r="A34" s="16" t="s">
        <v>1056</v>
      </c>
      <c r="B34" s="131">
        <v>26.079338073730501</v>
      </c>
      <c r="C34" s="73">
        <v>27.56</v>
      </c>
      <c r="D34" s="73">
        <v>33.924515</v>
      </c>
      <c r="E34" s="73">
        <v>36.352257000000002</v>
      </c>
      <c r="F34" s="73">
        <v>40.483105000000002</v>
      </c>
      <c r="G34" s="73">
        <v>40.974972000000001</v>
      </c>
      <c r="H34" s="73">
        <v>41.316631000000001</v>
      </c>
      <c r="I34" s="132">
        <v>41.290646000000002</v>
      </c>
      <c r="K34" s="138" t="s">
        <v>3255</v>
      </c>
      <c r="L34" s="139">
        <v>10.773298263549799</v>
      </c>
      <c r="M34" s="131">
        <v>12.1485433578491</v>
      </c>
    </row>
    <row r="35" spans="1:13" x14ac:dyDescent="0.2">
      <c r="A35" s="16" t="s">
        <v>1057</v>
      </c>
      <c r="B35" s="131">
        <v>0</v>
      </c>
      <c r="C35" s="73">
        <v>32.69</v>
      </c>
      <c r="D35" s="73">
        <v>34.177460000000004</v>
      </c>
      <c r="E35" s="73">
        <v>37.227843999999997</v>
      </c>
      <c r="F35" s="73">
        <v>44.809505000000001</v>
      </c>
      <c r="G35" s="73">
        <v>45.289482</v>
      </c>
      <c r="H35" s="73">
        <v>45.078712000000003</v>
      </c>
      <c r="I35" s="133">
        <v>44.840480999999997</v>
      </c>
      <c r="K35" s="136"/>
      <c r="L35" s="136"/>
      <c r="M35" s="136"/>
    </row>
    <row r="36" spans="1:13" x14ac:dyDescent="0.2">
      <c r="A36" s="16" t="s">
        <v>1058</v>
      </c>
      <c r="B36" s="131">
        <v>31.188989639282202</v>
      </c>
      <c r="C36" s="73">
        <v>32.770000000000003</v>
      </c>
      <c r="D36" s="73">
        <v>33.831328999999997</v>
      </c>
      <c r="E36" s="73">
        <v>36.604579999999999</v>
      </c>
      <c r="F36" s="73">
        <v>41.378464000000001</v>
      </c>
      <c r="G36" s="73">
        <v>41.934787999999998</v>
      </c>
      <c r="H36" s="73">
        <v>42.304496999999998</v>
      </c>
      <c r="I36" s="132">
        <v>42.257815999999998</v>
      </c>
      <c r="K36" s="138" t="s">
        <v>3256</v>
      </c>
      <c r="L36" s="136"/>
      <c r="M36" s="136"/>
    </row>
    <row r="37" spans="1:13" x14ac:dyDescent="0.2">
      <c r="A37" s="16" t="s">
        <v>1059</v>
      </c>
      <c r="B37" s="131">
        <v>33.325634002685497</v>
      </c>
      <c r="C37" s="73">
        <v>33.44</v>
      </c>
      <c r="D37" s="73">
        <v>37.586086000000002</v>
      </c>
      <c r="E37" s="73">
        <v>40.811024000000003</v>
      </c>
      <c r="F37" s="73">
        <v>45.444839000000002</v>
      </c>
      <c r="G37" s="73">
        <v>45.620570999999998</v>
      </c>
      <c r="H37" s="73">
        <v>45.589843999999999</v>
      </c>
      <c r="I37" s="133">
        <v>45.499049999999997</v>
      </c>
      <c r="K37" s="138" t="s">
        <v>3257</v>
      </c>
      <c r="L37" s="139">
        <v>0</v>
      </c>
      <c r="M37" s="131">
        <v>0</v>
      </c>
    </row>
    <row r="38" spans="1:13" x14ac:dyDescent="0.2">
      <c r="A38" s="16" t="s">
        <v>1060</v>
      </c>
      <c r="B38" s="131">
        <v>28.223262786865199</v>
      </c>
      <c r="C38" s="73">
        <v>27.04</v>
      </c>
      <c r="D38" s="73">
        <v>31.609718000000001</v>
      </c>
      <c r="E38" s="73">
        <v>34.223728000000001</v>
      </c>
      <c r="F38" s="73">
        <v>39.255786999999998</v>
      </c>
      <c r="G38" s="73">
        <v>39.943058000000001</v>
      </c>
      <c r="H38" s="73">
        <v>40.230029999999999</v>
      </c>
      <c r="I38" s="132">
        <v>40.193728999999998</v>
      </c>
      <c r="K38" s="138" t="s">
        <v>3258</v>
      </c>
      <c r="L38" s="139">
        <v>0</v>
      </c>
      <c r="M38" s="131">
        <v>0</v>
      </c>
    </row>
    <row r="39" spans="1:13" x14ac:dyDescent="0.2">
      <c r="I39" s="132"/>
      <c r="K39" s="138" t="s">
        <v>3259</v>
      </c>
      <c r="L39" s="139">
        <v>0</v>
      </c>
      <c r="M39" s="131">
        <v>0</v>
      </c>
    </row>
    <row r="40" spans="1:13" x14ac:dyDescent="0.2">
      <c r="A40" s="56" t="s">
        <v>1062</v>
      </c>
      <c r="I40" s="132"/>
      <c r="K40" s="138" t="s">
        <v>3260</v>
      </c>
      <c r="L40" s="139">
        <v>0</v>
      </c>
      <c r="M40" s="131">
        <v>0</v>
      </c>
    </row>
    <row r="41" spans="1:13" x14ac:dyDescent="0.2">
      <c r="A41" s="16" t="s">
        <v>1049</v>
      </c>
      <c r="B41" s="131">
        <v>0</v>
      </c>
      <c r="C41" s="73">
        <v>0</v>
      </c>
      <c r="D41" s="73">
        <v>0</v>
      </c>
      <c r="E41" s="73">
        <v>0</v>
      </c>
      <c r="F41" s="73">
        <v>0</v>
      </c>
      <c r="G41" s="73">
        <v>0</v>
      </c>
      <c r="H41" s="73">
        <v>0</v>
      </c>
      <c r="I41" s="133">
        <v>0</v>
      </c>
      <c r="K41" s="136"/>
      <c r="L41" s="139">
        <f>SUM(L14:L40)-L22-L28-L34</f>
        <v>16467.69001956284</v>
      </c>
      <c r="M41" s="139">
        <f>SUM(M14:M40)-M22-M28-M34</f>
        <v>16243.869395673275</v>
      </c>
    </row>
    <row r="42" spans="1:13" x14ac:dyDescent="0.2">
      <c r="A42" s="16" t="s">
        <v>1050</v>
      </c>
      <c r="B42" s="131">
        <v>0</v>
      </c>
      <c r="C42" s="73">
        <v>0</v>
      </c>
      <c r="D42" s="73">
        <v>0</v>
      </c>
      <c r="E42" s="73">
        <v>0</v>
      </c>
      <c r="F42" s="73">
        <v>79.341187000000005</v>
      </c>
      <c r="G42" s="73">
        <v>79.392143000000004</v>
      </c>
      <c r="H42" s="73">
        <v>79.289901999999998</v>
      </c>
      <c r="I42" s="133">
        <v>79.203261999999995</v>
      </c>
      <c r="K42" s="138" t="s">
        <v>3261</v>
      </c>
      <c r="L42" s="136"/>
      <c r="M42" s="136"/>
    </row>
    <row r="43" spans="1:13" x14ac:dyDescent="0.2">
      <c r="A43" s="16" t="s">
        <v>1051</v>
      </c>
      <c r="B43" s="131">
        <v>0</v>
      </c>
      <c r="C43" s="73">
        <v>0</v>
      </c>
      <c r="D43" s="73">
        <v>60.964286999999999</v>
      </c>
      <c r="E43" s="73">
        <v>69.475098000000003</v>
      </c>
      <c r="F43" s="73">
        <v>84.851624000000001</v>
      </c>
      <c r="G43" s="73">
        <v>84.917357999999993</v>
      </c>
      <c r="H43" s="73">
        <v>84.810355999999999</v>
      </c>
      <c r="I43" s="133">
        <v>84.696640000000002</v>
      </c>
      <c r="K43" s="138" t="s">
        <v>3262</v>
      </c>
      <c r="L43" s="139">
        <v>16021.802734375</v>
      </c>
      <c r="M43" s="131">
        <v>15966.23046875</v>
      </c>
    </row>
    <row r="44" spans="1:13" x14ac:dyDescent="0.2">
      <c r="A44" s="16" t="s">
        <v>1052</v>
      </c>
      <c r="B44" s="131">
        <v>0</v>
      </c>
      <c r="C44" s="73">
        <v>0</v>
      </c>
      <c r="D44" s="73">
        <v>60.769970000000001</v>
      </c>
      <c r="E44" s="73">
        <v>68.312798000000001</v>
      </c>
      <c r="F44" s="73">
        <v>81.124527</v>
      </c>
      <c r="G44" s="73">
        <v>81.097442999999998</v>
      </c>
      <c r="H44" s="73">
        <v>81.011047000000005</v>
      </c>
      <c r="I44" s="133">
        <v>80.926070999999993</v>
      </c>
      <c r="K44" s="138" t="s">
        <v>3263</v>
      </c>
      <c r="L44" s="139">
        <v>268.33749389648398</v>
      </c>
      <c r="M44" s="131">
        <v>246.77394104003901</v>
      </c>
    </row>
    <row r="45" spans="1:13" x14ac:dyDescent="0.2">
      <c r="A45" s="16" t="s">
        <v>1053</v>
      </c>
      <c r="B45" s="131">
        <v>0</v>
      </c>
      <c r="C45" s="73">
        <v>0</v>
      </c>
      <c r="D45" s="73">
        <v>0</v>
      </c>
      <c r="E45" s="73">
        <v>64.979827999999998</v>
      </c>
      <c r="F45" s="73">
        <v>79.009697000000003</v>
      </c>
      <c r="G45" s="73">
        <v>79.545708000000005</v>
      </c>
      <c r="H45" s="73">
        <v>79.642516999999998</v>
      </c>
      <c r="I45" s="133">
        <v>79.708541999999994</v>
      </c>
      <c r="K45" s="138" t="s">
        <v>3264</v>
      </c>
      <c r="L45" s="139">
        <v>4.2493430996160003E-9</v>
      </c>
      <c r="M45" s="131">
        <v>0</v>
      </c>
    </row>
    <row r="46" spans="1:13" x14ac:dyDescent="0.2">
      <c r="A46" s="16" t="s">
        <v>1054</v>
      </c>
      <c r="B46" s="131">
        <v>0</v>
      </c>
      <c r="C46" s="73">
        <v>0</v>
      </c>
      <c r="D46" s="73">
        <v>51.234482</v>
      </c>
      <c r="E46" s="73">
        <v>57.908847999999999</v>
      </c>
      <c r="F46" s="73">
        <v>69.083481000000006</v>
      </c>
      <c r="G46" s="73">
        <v>69.013160999999997</v>
      </c>
      <c r="H46" s="73">
        <v>68.978515999999999</v>
      </c>
      <c r="I46" s="133">
        <v>68.946044999999998</v>
      </c>
      <c r="K46" s="138" t="s">
        <v>3265</v>
      </c>
      <c r="L46" s="139">
        <v>1.08978867530823</v>
      </c>
      <c r="M46" s="131">
        <v>1.0578296184539799</v>
      </c>
    </row>
    <row r="47" spans="1:13" x14ac:dyDescent="0.2">
      <c r="A47" s="16" t="s">
        <v>1055</v>
      </c>
      <c r="B47" s="131">
        <v>0</v>
      </c>
      <c r="C47" s="73">
        <v>0</v>
      </c>
      <c r="D47" s="73">
        <v>0</v>
      </c>
      <c r="E47" s="73">
        <v>0</v>
      </c>
      <c r="F47" s="73">
        <v>0</v>
      </c>
      <c r="G47" s="73">
        <v>0</v>
      </c>
      <c r="H47" s="73">
        <v>0</v>
      </c>
      <c r="I47" s="133">
        <v>0</v>
      </c>
      <c r="K47" s="138" t="s">
        <v>3266</v>
      </c>
      <c r="L47" s="139">
        <v>21.587703704833999</v>
      </c>
      <c r="M47" s="131">
        <v>6.8785371780395499</v>
      </c>
    </row>
    <row r="48" spans="1:13" x14ac:dyDescent="0.2">
      <c r="A48" s="16" t="s">
        <v>1056</v>
      </c>
      <c r="B48" s="131">
        <v>0</v>
      </c>
      <c r="C48" s="73">
        <v>0</v>
      </c>
      <c r="D48" s="73">
        <v>0</v>
      </c>
      <c r="E48" s="73">
        <v>0</v>
      </c>
      <c r="F48" s="73">
        <v>0</v>
      </c>
      <c r="G48" s="73">
        <v>0</v>
      </c>
      <c r="H48" s="73">
        <v>0</v>
      </c>
      <c r="I48" s="133">
        <v>0</v>
      </c>
      <c r="K48" s="138" t="s">
        <v>3267</v>
      </c>
      <c r="L48" s="139">
        <v>19.710487365722699</v>
      </c>
      <c r="M48" s="131">
        <v>5.1503701210021999</v>
      </c>
    </row>
    <row r="49" spans="1:13" x14ac:dyDescent="0.2">
      <c r="A49" s="16" t="s">
        <v>1057</v>
      </c>
      <c r="B49" s="131">
        <v>0</v>
      </c>
      <c r="C49" s="73">
        <v>0</v>
      </c>
      <c r="D49" s="73">
        <v>0</v>
      </c>
      <c r="E49" s="73">
        <v>52.293816</v>
      </c>
      <c r="F49" s="73">
        <v>66.159760000000006</v>
      </c>
      <c r="G49" s="73">
        <v>66.689544999999995</v>
      </c>
      <c r="H49" s="73">
        <v>66.437308999999999</v>
      </c>
      <c r="I49" s="133">
        <v>66.204894999999993</v>
      </c>
      <c r="K49" s="138" t="s">
        <v>3268</v>
      </c>
      <c r="L49" s="139">
        <v>3.3287570476532</v>
      </c>
      <c r="M49" s="131">
        <v>0.70458686351776101</v>
      </c>
    </row>
    <row r="50" spans="1:13" x14ac:dyDescent="0.2">
      <c r="A50" s="16" t="s">
        <v>1058</v>
      </c>
      <c r="B50" s="131">
        <v>0</v>
      </c>
      <c r="C50" s="73">
        <v>0</v>
      </c>
      <c r="D50" s="73">
        <v>0</v>
      </c>
      <c r="E50" s="73">
        <v>0</v>
      </c>
      <c r="F50" s="73">
        <v>0</v>
      </c>
      <c r="G50" s="73">
        <v>0</v>
      </c>
      <c r="H50" s="73">
        <v>0</v>
      </c>
      <c r="I50" s="133">
        <v>0</v>
      </c>
      <c r="K50" s="138" t="s">
        <v>3269</v>
      </c>
      <c r="L50" s="139">
        <v>0</v>
      </c>
      <c r="M50" s="131">
        <v>0</v>
      </c>
    </row>
    <row r="51" spans="1:13" x14ac:dyDescent="0.2">
      <c r="A51" s="16" t="s">
        <v>1059</v>
      </c>
      <c r="B51" s="131">
        <v>0</v>
      </c>
      <c r="C51" s="73">
        <v>0</v>
      </c>
      <c r="D51" s="73">
        <v>0</v>
      </c>
      <c r="E51" s="73">
        <v>59.516235000000002</v>
      </c>
      <c r="F51" s="73">
        <v>68.33905</v>
      </c>
      <c r="G51" s="73">
        <v>68.669951999999995</v>
      </c>
      <c r="H51" s="73">
        <v>68.602051000000003</v>
      </c>
      <c r="I51" s="133">
        <v>68.514694000000006</v>
      </c>
      <c r="K51" s="136"/>
      <c r="L51" s="136"/>
      <c r="M51" s="139"/>
    </row>
    <row r="52" spans="1:13" x14ac:dyDescent="0.2">
      <c r="A52" s="16" t="s">
        <v>1060</v>
      </c>
      <c r="B52" s="131">
        <v>0</v>
      </c>
      <c r="C52" s="73">
        <v>0</v>
      </c>
      <c r="D52" s="73">
        <v>0</v>
      </c>
      <c r="E52" s="73">
        <v>0</v>
      </c>
      <c r="F52" s="73">
        <v>0</v>
      </c>
      <c r="G52" s="73">
        <v>0</v>
      </c>
      <c r="H52" s="73">
        <v>0</v>
      </c>
      <c r="I52" s="133">
        <v>0</v>
      </c>
      <c r="K52" s="136" t="s">
        <v>3270</v>
      </c>
      <c r="L52" s="140"/>
      <c r="M52" s="140">
        <f>M14/M41</f>
        <v>0.96116983011810708</v>
      </c>
    </row>
    <row r="53" spans="1:13" x14ac:dyDescent="0.2">
      <c r="I53" s="132"/>
      <c r="K53" s="138" t="s">
        <v>3237</v>
      </c>
      <c r="L53" s="140"/>
      <c r="M53" s="140">
        <f>M15/M41</f>
        <v>1.5191820066330368E-2</v>
      </c>
    </row>
    <row r="54" spans="1:13" x14ac:dyDescent="0.2">
      <c r="A54" s="56" t="s">
        <v>1064</v>
      </c>
      <c r="I54" s="132"/>
      <c r="K54" s="138" t="s">
        <v>3241</v>
      </c>
      <c r="L54" s="140"/>
      <c r="M54" s="140">
        <f>M20/M41</f>
        <v>2.1589229660177869E-2</v>
      </c>
    </row>
    <row r="55" spans="1:13" x14ac:dyDescent="0.2">
      <c r="A55" s="16" t="s">
        <v>1049</v>
      </c>
      <c r="C55" s="73">
        <v>0</v>
      </c>
      <c r="D55" s="73">
        <v>0</v>
      </c>
      <c r="E55" s="73">
        <v>0</v>
      </c>
      <c r="F55" s="73">
        <v>0</v>
      </c>
      <c r="G55" s="73">
        <v>0</v>
      </c>
      <c r="H55" s="73">
        <v>0</v>
      </c>
      <c r="I55" s="133">
        <v>0</v>
      </c>
      <c r="K55" s="138" t="s">
        <v>3246</v>
      </c>
      <c r="L55" s="140"/>
      <c r="M55" s="140">
        <f>M25/M41</f>
        <v>3.6087446048609111E-4</v>
      </c>
    </row>
    <row r="56" spans="1:13" x14ac:dyDescent="0.2">
      <c r="A56" s="16" t="s">
        <v>1050</v>
      </c>
      <c r="C56" s="73">
        <v>0</v>
      </c>
      <c r="D56" s="73">
        <v>0</v>
      </c>
      <c r="E56" s="73">
        <v>85.821349999999995</v>
      </c>
      <c r="F56" s="73">
        <v>90.739838000000006</v>
      </c>
      <c r="G56" s="73">
        <v>90.783691000000005</v>
      </c>
      <c r="H56" s="73">
        <v>90.737487999999999</v>
      </c>
      <c r="I56" s="133">
        <v>90.693504000000004</v>
      </c>
      <c r="K56" s="138" t="s">
        <v>3248</v>
      </c>
      <c r="L56" s="140"/>
      <c r="M56" s="140">
        <f>M27/M41</f>
        <v>6.4152726374636527E-4</v>
      </c>
    </row>
    <row r="57" spans="1:13" x14ac:dyDescent="0.2">
      <c r="A57" s="16" t="s">
        <v>1051</v>
      </c>
      <c r="C57" s="73">
        <v>0</v>
      </c>
      <c r="D57" s="73">
        <v>76.825057999999999</v>
      </c>
      <c r="E57" s="73">
        <v>85.164992999999996</v>
      </c>
      <c r="F57" s="73">
        <v>93.345969999999994</v>
      </c>
      <c r="G57" s="73">
        <v>93.363326999999998</v>
      </c>
      <c r="H57" s="73">
        <v>93.316704000000001</v>
      </c>
      <c r="I57" s="133">
        <v>93.260695999999996</v>
      </c>
      <c r="K57" s="138" t="s">
        <v>3251</v>
      </c>
      <c r="L57" s="140"/>
      <c r="M57" s="140">
        <f>M30/M41</f>
        <v>4.3375559477847078E-5</v>
      </c>
    </row>
    <row r="58" spans="1:13" x14ac:dyDescent="0.2">
      <c r="A58" s="16" t="s">
        <v>1052</v>
      </c>
      <c r="C58" s="73">
        <v>0</v>
      </c>
      <c r="D58" s="73">
        <v>72.215500000000006</v>
      </c>
      <c r="E58" s="73">
        <v>79.530426000000006</v>
      </c>
      <c r="F58" s="73">
        <v>86.850669999999994</v>
      </c>
      <c r="G58" s="73">
        <v>86.848206000000005</v>
      </c>
      <c r="H58" s="73">
        <v>86.811561999999995</v>
      </c>
      <c r="I58" s="133">
        <v>86.770034999999993</v>
      </c>
      <c r="K58" s="138" t="s">
        <v>3254</v>
      </c>
      <c r="L58" s="140"/>
      <c r="M58" s="140">
        <f>M33/M41</f>
        <v>7.045092580078438E-4</v>
      </c>
    </row>
    <row r="59" spans="1:13" x14ac:dyDescent="0.2">
      <c r="A59" s="16" t="s">
        <v>1053</v>
      </c>
      <c r="C59" s="73">
        <v>0</v>
      </c>
      <c r="D59" s="73">
        <v>63.813366000000002</v>
      </c>
      <c r="E59" s="73">
        <v>73.897841999999997</v>
      </c>
      <c r="F59" s="73">
        <v>83.181838999999997</v>
      </c>
      <c r="G59" s="73">
        <v>83.434501999999995</v>
      </c>
      <c r="H59" s="73">
        <v>83.499213999999995</v>
      </c>
      <c r="I59" s="133">
        <v>83.541351000000006</v>
      </c>
      <c r="L59" s="140"/>
      <c r="M59" s="134"/>
    </row>
    <row r="60" spans="1:13" x14ac:dyDescent="0.2">
      <c r="A60" s="16" t="s">
        <v>1054</v>
      </c>
      <c r="C60" s="73">
        <v>0</v>
      </c>
      <c r="D60" s="73">
        <v>0</v>
      </c>
      <c r="E60" s="73">
        <v>0</v>
      </c>
      <c r="F60" s="73">
        <v>0</v>
      </c>
      <c r="G60" s="73">
        <v>0</v>
      </c>
      <c r="H60" s="73">
        <v>0</v>
      </c>
      <c r="I60" s="133">
        <v>0</v>
      </c>
      <c r="L60" s="140"/>
    </row>
    <row r="61" spans="1:13" x14ac:dyDescent="0.2">
      <c r="A61" s="16" t="s">
        <v>1055</v>
      </c>
      <c r="C61" s="73">
        <v>0</v>
      </c>
      <c r="D61" s="73">
        <v>0</v>
      </c>
      <c r="E61" s="73">
        <v>0</v>
      </c>
      <c r="F61" s="73">
        <v>0</v>
      </c>
      <c r="G61" s="73">
        <v>0</v>
      </c>
      <c r="H61" s="73">
        <v>0</v>
      </c>
      <c r="I61" s="133">
        <v>0</v>
      </c>
    </row>
    <row r="62" spans="1:13" x14ac:dyDescent="0.2">
      <c r="A62" s="16" t="s">
        <v>1056</v>
      </c>
      <c r="C62" s="73">
        <v>0</v>
      </c>
      <c r="D62" s="73">
        <v>0</v>
      </c>
      <c r="E62" s="73">
        <v>0</v>
      </c>
      <c r="F62" s="73">
        <v>0</v>
      </c>
      <c r="G62" s="73">
        <v>0</v>
      </c>
      <c r="H62" s="73">
        <v>0</v>
      </c>
      <c r="I62" s="133">
        <v>0</v>
      </c>
    </row>
    <row r="63" spans="1:13" x14ac:dyDescent="0.2">
      <c r="A63" s="16" t="s">
        <v>1057</v>
      </c>
      <c r="C63" s="73">
        <v>0</v>
      </c>
      <c r="D63" s="73">
        <v>0</v>
      </c>
      <c r="E63" s="73">
        <v>61.541877999999997</v>
      </c>
      <c r="F63" s="73">
        <v>72.149711999999994</v>
      </c>
      <c r="G63" s="73">
        <v>72.486969000000002</v>
      </c>
      <c r="H63" s="73">
        <v>72.370056000000005</v>
      </c>
      <c r="I63" s="133">
        <v>72.253776999999999</v>
      </c>
    </row>
    <row r="64" spans="1:13" x14ac:dyDescent="0.2">
      <c r="A64" s="16" t="s">
        <v>1058</v>
      </c>
      <c r="C64" s="73">
        <v>0</v>
      </c>
      <c r="D64" s="73">
        <v>0</v>
      </c>
      <c r="E64" s="73">
        <v>0</v>
      </c>
      <c r="F64" s="73">
        <v>0</v>
      </c>
      <c r="G64" s="73">
        <v>0</v>
      </c>
      <c r="H64" s="73">
        <v>0</v>
      </c>
      <c r="I64" s="133">
        <v>0</v>
      </c>
    </row>
    <row r="65" spans="1:9" x14ac:dyDescent="0.2">
      <c r="A65" s="16" t="s">
        <v>1059</v>
      </c>
      <c r="C65" s="73">
        <v>0</v>
      </c>
      <c r="D65" s="73">
        <v>0</v>
      </c>
      <c r="E65" s="73">
        <v>69.251784999999998</v>
      </c>
      <c r="F65" s="73">
        <v>76.670792000000006</v>
      </c>
      <c r="G65" s="73">
        <v>76.942779999999999</v>
      </c>
      <c r="H65" s="73">
        <v>76.936217999999997</v>
      </c>
      <c r="I65" s="133">
        <v>76.906318999999996</v>
      </c>
    </row>
    <row r="66" spans="1:9" x14ac:dyDescent="0.2">
      <c r="A66" s="16" t="s">
        <v>1060</v>
      </c>
      <c r="C66" s="73">
        <v>0</v>
      </c>
      <c r="D66" s="73">
        <v>0</v>
      </c>
      <c r="E66" s="73">
        <v>0</v>
      </c>
      <c r="F66" s="73">
        <v>0</v>
      </c>
      <c r="G66" s="73">
        <v>0</v>
      </c>
      <c r="H66" s="73">
        <v>0</v>
      </c>
      <c r="I66" s="133">
        <v>0</v>
      </c>
    </row>
    <row r="67" spans="1:9" x14ac:dyDescent="0.2">
      <c r="I67" s="132"/>
    </row>
    <row r="68" spans="1:9" x14ac:dyDescent="0.2">
      <c r="A68" s="56" t="s">
        <v>929</v>
      </c>
      <c r="I68" s="132"/>
    </row>
    <row r="69" spans="1:9" x14ac:dyDescent="0.2">
      <c r="A69" s="16" t="s">
        <v>1049</v>
      </c>
      <c r="B69" s="131">
        <v>0</v>
      </c>
      <c r="C69" s="73">
        <v>0</v>
      </c>
      <c r="D69" s="73">
        <v>32.288147000000002</v>
      </c>
      <c r="E69" s="73">
        <v>36.992691000000001</v>
      </c>
      <c r="F69" s="73">
        <v>48.186314000000003</v>
      </c>
      <c r="G69" s="73">
        <v>48.177005999999999</v>
      </c>
      <c r="H69" s="73">
        <v>48.048878000000002</v>
      </c>
      <c r="I69" s="133">
        <v>47.944653000000002</v>
      </c>
    </row>
    <row r="70" spans="1:9" x14ac:dyDescent="0.2">
      <c r="A70" s="16" t="s">
        <v>1050</v>
      </c>
      <c r="B70" s="131">
        <v>0</v>
      </c>
      <c r="C70" s="73">
        <v>0</v>
      </c>
      <c r="D70" s="73">
        <v>36.262863000000003</v>
      </c>
      <c r="E70" s="73">
        <v>42.934116000000003</v>
      </c>
      <c r="F70" s="73">
        <v>50.354171999999998</v>
      </c>
      <c r="G70" s="73">
        <v>50.420006000000001</v>
      </c>
      <c r="H70" s="73">
        <v>50.333514999999998</v>
      </c>
      <c r="I70" s="133">
        <v>50.263863000000001</v>
      </c>
    </row>
    <row r="71" spans="1:9" x14ac:dyDescent="0.2">
      <c r="A71" s="16" t="s">
        <v>1051</v>
      </c>
      <c r="B71" s="131">
        <v>0</v>
      </c>
      <c r="C71" s="73">
        <v>32.770000000000003</v>
      </c>
      <c r="D71" s="73">
        <v>37.004879000000003</v>
      </c>
      <c r="E71" s="73">
        <v>44.304732999999999</v>
      </c>
      <c r="F71" s="73">
        <v>55.339835999999998</v>
      </c>
      <c r="G71" s="73">
        <v>55.340881000000003</v>
      </c>
      <c r="H71" s="73">
        <v>55.252575</v>
      </c>
      <c r="I71" s="133">
        <v>55.161605999999999</v>
      </c>
    </row>
    <row r="72" spans="1:9" x14ac:dyDescent="0.2">
      <c r="A72" s="16" t="s">
        <v>1052</v>
      </c>
      <c r="B72" s="131">
        <v>29.753332138061499</v>
      </c>
      <c r="C72" s="73">
        <v>31.97</v>
      </c>
      <c r="D72" s="73">
        <v>37.368084000000003</v>
      </c>
      <c r="E72" s="73">
        <v>43.367710000000002</v>
      </c>
      <c r="F72" s="73">
        <v>53.834518000000003</v>
      </c>
      <c r="G72" s="73">
        <v>53.781666000000001</v>
      </c>
      <c r="H72" s="73">
        <v>53.704208000000001</v>
      </c>
      <c r="I72" s="132">
        <v>53.632461999999997</v>
      </c>
    </row>
    <row r="73" spans="1:9" x14ac:dyDescent="0.2">
      <c r="A73" s="16" t="s">
        <v>1053</v>
      </c>
      <c r="B73" s="131">
        <v>27.334793090820298</v>
      </c>
      <c r="C73" s="73">
        <v>30.17</v>
      </c>
      <c r="D73" s="73">
        <v>32.538272999999997</v>
      </c>
      <c r="E73" s="73">
        <v>41.489792000000001</v>
      </c>
      <c r="F73" s="73">
        <v>52.931297000000001</v>
      </c>
      <c r="G73" s="73">
        <v>53.383015</v>
      </c>
      <c r="H73" s="73">
        <v>53.440334</v>
      </c>
      <c r="I73" s="132">
        <v>53.483424999999997</v>
      </c>
    </row>
    <row r="74" spans="1:9" x14ac:dyDescent="0.2">
      <c r="A74" s="16" t="s">
        <v>1054</v>
      </c>
      <c r="B74" s="131">
        <v>0</v>
      </c>
      <c r="C74" s="73">
        <v>0</v>
      </c>
      <c r="D74" s="73">
        <v>28.088104000000001</v>
      </c>
      <c r="E74" s="73">
        <v>33.066662000000001</v>
      </c>
      <c r="F74" s="73">
        <v>41.305633999999998</v>
      </c>
      <c r="G74" s="73">
        <v>41.220641999999998</v>
      </c>
      <c r="H74" s="73">
        <v>41.194201999999997</v>
      </c>
      <c r="I74" s="133">
        <v>41.169617000000002</v>
      </c>
    </row>
    <row r="75" spans="1:9" x14ac:dyDescent="0.2">
      <c r="A75" s="16" t="s">
        <v>1055</v>
      </c>
      <c r="B75" s="131">
        <v>23.6440734863281</v>
      </c>
      <c r="C75" s="73">
        <v>24.08</v>
      </c>
      <c r="D75" s="73">
        <v>25.548176000000002</v>
      </c>
      <c r="E75" s="73">
        <v>30.574190000000002</v>
      </c>
      <c r="F75" s="73">
        <v>37.833973</v>
      </c>
      <c r="G75" s="73">
        <v>38.065196999999998</v>
      </c>
      <c r="H75" s="73">
        <v>37.831721999999999</v>
      </c>
      <c r="I75" s="132">
        <v>37.778595000000003</v>
      </c>
    </row>
    <row r="76" spans="1:9" x14ac:dyDescent="0.2">
      <c r="A76" s="16" t="s">
        <v>1056</v>
      </c>
      <c r="B76" s="131">
        <v>19.514490127563501</v>
      </c>
      <c r="C76" s="73">
        <v>22.29</v>
      </c>
      <c r="D76" s="73">
        <v>27.795743999999999</v>
      </c>
      <c r="E76" s="73">
        <v>31.492972999999999</v>
      </c>
      <c r="F76" s="73">
        <v>37.026333000000001</v>
      </c>
      <c r="G76" s="73">
        <v>37.480880999999997</v>
      </c>
      <c r="H76" s="73">
        <v>37.742477000000001</v>
      </c>
      <c r="I76" s="132">
        <v>37.702435000000001</v>
      </c>
    </row>
    <row r="77" spans="1:9" x14ac:dyDescent="0.2">
      <c r="A77" s="16" t="s">
        <v>1057</v>
      </c>
      <c r="B77" s="131">
        <v>25.2691459655762</v>
      </c>
      <c r="C77" s="73">
        <v>27.01</v>
      </c>
      <c r="D77" s="73">
        <v>27.832097999999998</v>
      </c>
      <c r="E77" s="73">
        <v>32.413403000000002</v>
      </c>
      <c r="F77" s="73">
        <v>43.329059999999998</v>
      </c>
      <c r="G77" s="73">
        <v>43.747959000000002</v>
      </c>
      <c r="H77" s="73">
        <v>43.506385999999999</v>
      </c>
      <c r="I77" s="132">
        <v>43.284835999999999</v>
      </c>
    </row>
    <row r="78" spans="1:9" x14ac:dyDescent="0.2">
      <c r="A78" s="16" t="s">
        <v>1058</v>
      </c>
      <c r="B78" s="131">
        <v>23.346267700195298</v>
      </c>
      <c r="C78" s="73">
        <v>26.7</v>
      </c>
      <c r="D78" s="73">
        <v>27.862459000000001</v>
      </c>
      <c r="E78" s="73">
        <v>32.964249000000002</v>
      </c>
      <c r="F78" s="73">
        <v>39.912745999999999</v>
      </c>
      <c r="G78" s="73">
        <v>40.515476</v>
      </c>
      <c r="H78" s="73">
        <v>40.850231000000001</v>
      </c>
      <c r="I78" s="132">
        <v>40.808394999999997</v>
      </c>
    </row>
    <row r="79" spans="1:9" x14ac:dyDescent="0.2">
      <c r="A79" s="16" t="s">
        <v>1059</v>
      </c>
      <c r="B79" s="131">
        <v>0</v>
      </c>
      <c r="C79" s="73">
        <v>27.44</v>
      </c>
      <c r="D79" s="73">
        <v>31.134567000000001</v>
      </c>
      <c r="E79" s="73">
        <v>37.125359000000003</v>
      </c>
      <c r="F79" s="73">
        <v>43.808826000000003</v>
      </c>
      <c r="G79" s="73">
        <v>44.021262999999998</v>
      </c>
      <c r="H79" s="73">
        <v>43.936202999999999</v>
      </c>
      <c r="I79" s="132">
        <v>43.841704999999997</v>
      </c>
    </row>
    <row r="80" spans="1:9" x14ac:dyDescent="0.2">
      <c r="A80" s="16" t="s">
        <v>1060</v>
      </c>
      <c r="B80" s="131">
        <v>21.121372222900401</v>
      </c>
      <c r="C80" s="73">
        <v>22.06</v>
      </c>
      <c r="D80" s="73">
        <v>26.502514000000001</v>
      </c>
      <c r="E80" s="73">
        <v>32.241084999999998</v>
      </c>
      <c r="F80" s="73">
        <v>39.299590999999999</v>
      </c>
      <c r="G80" s="73">
        <v>40.131241000000003</v>
      </c>
      <c r="H80" s="73">
        <v>40.410029999999999</v>
      </c>
      <c r="I80" s="132">
        <v>40.360722000000003</v>
      </c>
    </row>
    <row r="81" spans="1:9" x14ac:dyDescent="0.2">
      <c r="I81" s="132"/>
    </row>
    <row r="82" spans="1:9" x14ac:dyDescent="0.2">
      <c r="A82" s="56" t="s">
        <v>3271</v>
      </c>
      <c r="I82" s="132"/>
    </row>
    <row r="83" spans="1:9" x14ac:dyDescent="0.2">
      <c r="A83" s="16" t="s">
        <v>1049</v>
      </c>
      <c r="B83" s="131">
        <v>0</v>
      </c>
      <c r="C83" s="73">
        <v>0</v>
      </c>
      <c r="D83" s="73">
        <v>0</v>
      </c>
      <c r="E83" s="73">
        <v>0</v>
      </c>
      <c r="F83" s="73">
        <v>0</v>
      </c>
      <c r="G83" s="73">
        <v>0</v>
      </c>
      <c r="H83" s="73">
        <v>0</v>
      </c>
      <c r="I83" s="133">
        <v>0</v>
      </c>
    </row>
    <row r="84" spans="1:9" x14ac:dyDescent="0.2">
      <c r="A84" s="16" t="s">
        <v>1050</v>
      </c>
      <c r="B84" s="131">
        <v>0</v>
      </c>
      <c r="C84" s="73">
        <v>0</v>
      </c>
      <c r="D84" s="73">
        <v>0</v>
      </c>
      <c r="E84" s="73">
        <v>0</v>
      </c>
      <c r="F84" s="73">
        <v>0</v>
      </c>
      <c r="G84" s="73">
        <v>0</v>
      </c>
      <c r="H84" s="73">
        <v>0</v>
      </c>
      <c r="I84" s="133">
        <v>0</v>
      </c>
    </row>
    <row r="85" spans="1:9" x14ac:dyDescent="0.2">
      <c r="A85" s="16" t="s">
        <v>1051</v>
      </c>
      <c r="B85" s="131">
        <v>35.679466247558601</v>
      </c>
      <c r="C85" s="73">
        <v>34.99</v>
      </c>
      <c r="D85" s="73">
        <v>39.445599000000001</v>
      </c>
      <c r="E85" s="73">
        <v>47.302902000000003</v>
      </c>
      <c r="F85" s="73">
        <v>59.173034999999999</v>
      </c>
      <c r="G85" s="73">
        <v>59.134780999999997</v>
      </c>
      <c r="H85" s="73">
        <v>59.015487999999998</v>
      </c>
      <c r="I85" s="132">
        <v>58.879173000000002</v>
      </c>
    </row>
    <row r="86" spans="1:9" x14ac:dyDescent="0.2">
      <c r="A86" s="16" t="s">
        <v>1052</v>
      </c>
      <c r="B86" s="131">
        <v>0</v>
      </c>
      <c r="C86" s="73">
        <v>0</v>
      </c>
      <c r="D86" s="73">
        <v>0</v>
      </c>
      <c r="E86" s="73">
        <v>0</v>
      </c>
      <c r="F86" s="73">
        <v>0</v>
      </c>
      <c r="G86" s="73">
        <v>0</v>
      </c>
      <c r="H86" s="73">
        <v>0</v>
      </c>
      <c r="I86" s="133">
        <v>0</v>
      </c>
    </row>
    <row r="87" spans="1:9" x14ac:dyDescent="0.2">
      <c r="A87" s="16" t="s">
        <v>1053</v>
      </c>
      <c r="B87" s="131">
        <v>29.228467941284201</v>
      </c>
      <c r="C87" s="73">
        <v>32.24</v>
      </c>
      <c r="D87" s="73">
        <v>34.657905999999997</v>
      </c>
      <c r="E87" s="73">
        <v>44.187503999999997</v>
      </c>
      <c r="F87" s="73">
        <v>56.379139000000002</v>
      </c>
      <c r="G87" s="73">
        <v>56.868309000000004</v>
      </c>
      <c r="H87" s="73">
        <v>56.900939999999999</v>
      </c>
      <c r="I87" s="132">
        <v>56.967345999999999</v>
      </c>
    </row>
    <row r="88" spans="1:9" x14ac:dyDescent="0.2">
      <c r="A88" s="16" t="s">
        <v>1054</v>
      </c>
      <c r="B88" s="131">
        <v>0</v>
      </c>
      <c r="C88" s="73">
        <v>0</v>
      </c>
      <c r="D88" s="73">
        <v>0</v>
      </c>
      <c r="E88" s="73">
        <v>0</v>
      </c>
      <c r="F88" s="73">
        <v>0</v>
      </c>
      <c r="G88" s="73">
        <v>0</v>
      </c>
      <c r="H88" s="73">
        <v>0</v>
      </c>
      <c r="I88" s="133">
        <v>0</v>
      </c>
    </row>
    <row r="89" spans="1:9" x14ac:dyDescent="0.2">
      <c r="A89" s="16" t="s">
        <v>1055</v>
      </c>
      <c r="B89" s="131">
        <v>0</v>
      </c>
      <c r="C89" s="73">
        <v>0</v>
      </c>
      <c r="D89" s="73">
        <v>0</v>
      </c>
      <c r="E89" s="73">
        <v>0</v>
      </c>
      <c r="F89" s="73">
        <v>0</v>
      </c>
      <c r="G89" s="73">
        <v>0</v>
      </c>
      <c r="H89" s="73">
        <v>0</v>
      </c>
      <c r="I89" s="133">
        <v>0</v>
      </c>
    </row>
    <row r="90" spans="1:9" x14ac:dyDescent="0.2">
      <c r="A90" s="16" t="s">
        <v>1056</v>
      </c>
      <c r="B90" s="131">
        <v>20.865776062011701</v>
      </c>
      <c r="C90" s="73">
        <v>23.81</v>
      </c>
      <c r="D90" s="73">
        <v>29.635169999999999</v>
      </c>
      <c r="E90" s="73">
        <v>33.378901999999997</v>
      </c>
      <c r="F90" s="73">
        <v>39.106769999999997</v>
      </c>
      <c r="G90" s="73">
        <v>39.565078999999997</v>
      </c>
      <c r="H90" s="73">
        <v>39.852631000000002</v>
      </c>
      <c r="I90" s="132">
        <v>39.812579999999997</v>
      </c>
    </row>
    <row r="91" spans="1:9" x14ac:dyDescent="0.2">
      <c r="A91" s="16" t="s">
        <v>1057</v>
      </c>
      <c r="B91" s="131">
        <v>0</v>
      </c>
      <c r="C91" s="73">
        <v>0</v>
      </c>
      <c r="D91" s="73">
        <v>0</v>
      </c>
      <c r="E91" s="73">
        <v>0</v>
      </c>
      <c r="F91" s="73">
        <v>0</v>
      </c>
      <c r="G91" s="73">
        <v>0</v>
      </c>
      <c r="H91" s="73">
        <v>0</v>
      </c>
      <c r="I91" s="133">
        <v>0</v>
      </c>
    </row>
    <row r="92" spans="1:9" x14ac:dyDescent="0.2">
      <c r="A92" s="16" t="s">
        <v>1058</v>
      </c>
      <c r="B92" s="131">
        <v>24.9613361358643</v>
      </c>
      <c r="C92" s="73">
        <v>28.52</v>
      </c>
      <c r="D92" s="73">
        <v>29.680788</v>
      </c>
      <c r="E92" s="73">
        <v>34.900585</v>
      </c>
      <c r="F92" s="73">
        <v>42.206820999999998</v>
      </c>
      <c r="G92" s="73">
        <v>42.821174999999997</v>
      </c>
      <c r="H92" s="73">
        <v>43.172317999999997</v>
      </c>
      <c r="I92" s="132">
        <v>43.169800000000002</v>
      </c>
    </row>
    <row r="93" spans="1:9" x14ac:dyDescent="0.2">
      <c r="A93" s="16" t="s">
        <v>1059</v>
      </c>
      <c r="B93" s="131">
        <v>0</v>
      </c>
      <c r="C93" s="73">
        <v>0</v>
      </c>
      <c r="D93" s="73">
        <v>0</v>
      </c>
      <c r="E93" s="73">
        <v>0</v>
      </c>
      <c r="F93" s="73">
        <v>0</v>
      </c>
      <c r="G93" s="73">
        <v>0</v>
      </c>
      <c r="H93" s="73">
        <v>0</v>
      </c>
      <c r="I93" s="133">
        <v>0</v>
      </c>
    </row>
    <row r="94" spans="1:9" x14ac:dyDescent="0.2">
      <c r="A94" s="16" t="s">
        <v>1060</v>
      </c>
      <c r="B94" s="131">
        <v>0</v>
      </c>
      <c r="C94" s="73">
        <v>0</v>
      </c>
      <c r="D94" s="73">
        <v>0</v>
      </c>
      <c r="E94" s="73">
        <v>0</v>
      </c>
      <c r="F94" s="73">
        <v>0</v>
      </c>
      <c r="G94" s="73">
        <v>0</v>
      </c>
      <c r="H94" s="73">
        <v>0</v>
      </c>
      <c r="I94" s="133">
        <v>0</v>
      </c>
    </row>
    <row r="95" spans="1:9" x14ac:dyDescent="0.2">
      <c r="I95" s="132"/>
    </row>
    <row r="96" spans="1:9" x14ac:dyDescent="0.2">
      <c r="A96" s="56" t="s">
        <v>3272</v>
      </c>
      <c r="I96" s="132"/>
    </row>
    <row r="97" spans="1:9" x14ac:dyDescent="0.2">
      <c r="A97" s="16" t="s">
        <v>1049</v>
      </c>
      <c r="B97" s="131">
        <v>0</v>
      </c>
      <c r="C97" s="73">
        <v>0</v>
      </c>
      <c r="D97" s="73">
        <v>0</v>
      </c>
      <c r="E97" s="73">
        <v>0</v>
      </c>
      <c r="F97" s="73">
        <v>0</v>
      </c>
      <c r="G97" s="73">
        <v>0</v>
      </c>
      <c r="H97" s="73">
        <v>0</v>
      </c>
      <c r="I97" s="133">
        <v>0</v>
      </c>
    </row>
    <row r="98" spans="1:9" x14ac:dyDescent="0.2">
      <c r="A98" s="16" t="s">
        <v>1050</v>
      </c>
      <c r="B98" s="131">
        <v>0</v>
      </c>
      <c r="C98" s="73">
        <v>0</v>
      </c>
      <c r="D98" s="73">
        <v>0</v>
      </c>
      <c r="E98" s="73">
        <v>0</v>
      </c>
      <c r="F98" s="73">
        <v>0</v>
      </c>
      <c r="G98" s="73">
        <v>0</v>
      </c>
      <c r="H98" s="73">
        <v>0</v>
      </c>
      <c r="I98" s="133">
        <v>0</v>
      </c>
    </row>
    <row r="99" spans="1:9" x14ac:dyDescent="0.2">
      <c r="A99" s="16" t="s">
        <v>1051</v>
      </c>
      <c r="B99" s="131">
        <v>33.036697387695298</v>
      </c>
      <c r="C99" s="73">
        <v>32.450000000000003</v>
      </c>
      <c r="D99" s="73">
        <v>36.667586999999997</v>
      </c>
      <c r="E99" s="73">
        <v>43.854443000000003</v>
      </c>
      <c r="F99" s="73">
        <v>54.718223999999999</v>
      </c>
      <c r="G99" s="73">
        <v>54.684269</v>
      </c>
      <c r="H99" s="73">
        <v>54.561573000000003</v>
      </c>
      <c r="I99" s="132">
        <v>54.431731999999997</v>
      </c>
    </row>
    <row r="100" spans="1:9" x14ac:dyDescent="0.2">
      <c r="A100" s="16" t="s">
        <v>1052</v>
      </c>
      <c r="B100" s="131">
        <v>0</v>
      </c>
      <c r="C100" s="73">
        <v>0</v>
      </c>
      <c r="D100" s="73">
        <v>0</v>
      </c>
      <c r="E100" s="73">
        <v>0</v>
      </c>
      <c r="F100" s="73">
        <v>0</v>
      </c>
      <c r="G100" s="73">
        <v>0</v>
      </c>
      <c r="H100" s="73">
        <v>0</v>
      </c>
      <c r="I100" s="133">
        <v>0</v>
      </c>
    </row>
    <row r="101" spans="1:9" x14ac:dyDescent="0.2">
      <c r="A101" s="16" t="s">
        <v>1053</v>
      </c>
      <c r="B101" s="131">
        <v>27.064390182495099</v>
      </c>
      <c r="C101" s="73">
        <v>29.88</v>
      </c>
      <c r="D101" s="73">
        <v>32.225822000000001</v>
      </c>
      <c r="E101" s="73">
        <v>41.072696999999998</v>
      </c>
      <c r="F101" s="73">
        <v>52.375866000000002</v>
      </c>
      <c r="G101" s="73">
        <v>52.865394999999999</v>
      </c>
      <c r="H101" s="73">
        <v>52.957104000000001</v>
      </c>
      <c r="I101" s="132">
        <v>53.019573000000001</v>
      </c>
    </row>
    <row r="102" spans="1:9" x14ac:dyDescent="0.2">
      <c r="A102" s="16" t="s">
        <v>1054</v>
      </c>
      <c r="B102" s="131">
        <v>0</v>
      </c>
      <c r="C102" s="73">
        <v>0</v>
      </c>
      <c r="D102" s="73">
        <v>0</v>
      </c>
      <c r="E102" s="73">
        <v>0</v>
      </c>
      <c r="F102" s="73">
        <v>0</v>
      </c>
      <c r="G102" s="73">
        <v>0</v>
      </c>
      <c r="H102" s="73">
        <v>0</v>
      </c>
      <c r="I102" s="133">
        <v>0</v>
      </c>
    </row>
    <row r="103" spans="1:9" x14ac:dyDescent="0.2">
      <c r="A103" s="16" t="s">
        <v>1055</v>
      </c>
      <c r="B103" s="131">
        <v>0</v>
      </c>
      <c r="C103" s="73">
        <v>0</v>
      </c>
      <c r="D103" s="73">
        <v>0</v>
      </c>
      <c r="E103" s="73">
        <v>0</v>
      </c>
      <c r="F103" s="73">
        <v>0</v>
      </c>
      <c r="G103" s="73">
        <v>0</v>
      </c>
      <c r="H103" s="73">
        <v>0</v>
      </c>
      <c r="I103" s="133">
        <v>0</v>
      </c>
    </row>
    <row r="104" spans="1:9" x14ac:dyDescent="0.2">
      <c r="A104" s="16" t="s">
        <v>1056</v>
      </c>
      <c r="B104" s="131">
        <v>19.320905685424801</v>
      </c>
      <c r="C104" s="73">
        <v>22.05</v>
      </c>
      <c r="D104" s="73">
        <v>27.523672000000001</v>
      </c>
      <c r="E104" s="73">
        <v>31.164771999999999</v>
      </c>
      <c r="F104" s="73">
        <v>36.616711000000002</v>
      </c>
      <c r="G104" s="73">
        <v>37.077441999999998</v>
      </c>
      <c r="H104" s="73">
        <v>37.341473000000001</v>
      </c>
      <c r="I104" s="132">
        <v>37.290267999999998</v>
      </c>
    </row>
    <row r="105" spans="1:9" x14ac:dyDescent="0.2">
      <c r="A105" s="16" t="s">
        <v>1057</v>
      </c>
      <c r="B105" s="131">
        <v>0</v>
      </c>
      <c r="C105" s="73">
        <v>0</v>
      </c>
      <c r="D105" s="73">
        <v>0</v>
      </c>
      <c r="E105" s="73">
        <v>0</v>
      </c>
      <c r="F105" s="73">
        <v>0</v>
      </c>
      <c r="G105" s="73">
        <v>0</v>
      </c>
      <c r="H105" s="73">
        <v>0</v>
      </c>
      <c r="I105" s="133">
        <v>0</v>
      </c>
    </row>
    <row r="106" spans="1:9" x14ac:dyDescent="0.2">
      <c r="A106" s="16" t="s">
        <v>1058</v>
      </c>
      <c r="B106" s="131">
        <v>23.114892959594702</v>
      </c>
      <c r="C106" s="73">
        <v>26.42</v>
      </c>
      <c r="D106" s="73">
        <v>27.594028000000002</v>
      </c>
      <c r="E106" s="73">
        <v>32.634273999999998</v>
      </c>
      <c r="F106" s="73">
        <v>39.482647</v>
      </c>
      <c r="G106" s="73">
        <v>40.096066</v>
      </c>
      <c r="H106" s="73">
        <v>40.437522999999999</v>
      </c>
      <c r="I106" s="132">
        <v>40.381790000000002</v>
      </c>
    </row>
    <row r="107" spans="1:9" x14ac:dyDescent="0.2">
      <c r="A107" s="16" t="s">
        <v>1059</v>
      </c>
      <c r="B107" s="131">
        <v>0</v>
      </c>
      <c r="C107" s="73">
        <v>0</v>
      </c>
      <c r="D107" s="73">
        <v>0</v>
      </c>
      <c r="E107" s="73">
        <v>0</v>
      </c>
      <c r="F107" s="73">
        <v>0</v>
      </c>
      <c r="G107" s="73">
        <v>0</v>
      </c>
      <c r="H107" s="73">
        <v>0</v>
      </c>
      <c r="I107" s="133">
        <v>0</v>
      </c>
    </row>
    <row r="108" spans="1:9" x14ac:dyDescent="0.2">
      <c r="A108" s="16" t="s">
        <v>1060</v>
      </c>
      <c r="B108" s="131">
        <v>0</v>
      </c>
      <c r="C108" s="73">
        <v>0</v>
      </c>
      <c r="D108" s="73">
        <v>0</v>
      </c>
      <c r="E108" s="73">
        <v>0</v>
      </c>
      <c r="F108" s="73">
        <v>0</v>
      </c>
      <c r="G108" s="73">
        <v>0</v>
      </c>
      <c r="H108" s="73">
        <v>0</v>
      </c>
      <c r="I108" s="133">
        <v>0</v>
      </c>
    </row>
    <row r="109" spans="1:9" x14ac:dyDescent="0.2">
      <c r="I109" s="132"/>
    </row>
    <row r="110" spans="1:9" x14ac:dyDescent="0.2">
      <c r="A110" s="56" t="s">
        <v>3273</v>
      </c>
      <c r="I110" s="132"/>
    </row>
    <row r="111" spans="1:9" x14ac:dyDescent="0.2">
      <c r="A111" s="16" t="s">
        <v>1049</v>
      </c>
      <c r="B111" s="131">
        <v>0</v>
      </c>
      <c r="C111" s="73">
        <v>0</v>
      </c>
      <c r="D111" s="73">
        <v>0</v>
      </c>
      <c r="E111" s="73">
        <v>0</v>
      </c>
      <c r="F111" s="73">
        <v>0</v>
      </c>
      <c r="G111" s="73">
        <v>0</v>
      </c>
      <c r="H111" s="73">
        <v>0</v>
      </c>
      <c r="I111" s="133">
        <v>0</v>
      </c>
    </row>
    <row r="112" spans="1:9" x14ac:dyDescent="0.2">
      <c r="A112" s="16" t="s">
        <v>1050</v>
      </c>
      <c r="B112" s="131">
        <v>0</v>
      </c>
      <c r="C112" s="73">
        <v>0</v>
      </c>
      <c r="D112" s="73">
        <v>0</v>
      </c>
      <c r="E112" s="73">
        <v>0</v>
      </c>
      <c r="F112" s="73">
        <v>0</v>
      </c>
      <c r="G112" s="73">
        <v>0</v>
      </c>
      <c r="H112" s="73">
        <v>0</v>
      </c>
      <c r="I112" s="133">
        <v>0</v>
      </c>
    </row>
    <row r="113" spans="1:9" x14ac:dyDescent="0.2">
      <c r="A113" s="16" t="s">
        <v>1051</v>
      </c>
      <c r="B113" s="131">
        <v>0</v>
      </c>
      <c r="C113" s="73">
        <v>0</v>
      </c>
      <c r="D113" s="73">
        <v>0</v>
      </c>
      <c r="E113" s="73">
        <v>0</v>
      </c>
      <c r="F113" s="73">
        <v>0</v>
      </c>
      <c r="G113" s="73">
        <v>0</v>
      </c>
      <c r="H113" s="73">
        <v>0</v>
      </c>
      <c r="I113" s="133">
        <v>0</v>
      </c>
    </row>
    <row r="114" spans="1:9" x14ac:dyDescent="0.2">
      <c r="A114" s="16" t="s">
        <v>1052</v>
      </c>
      <c r="B114" s="131">
        <v>0</v>
      </c>
      <c r="C114" s="73">
        <v>0</v>
      </c>
      <c r="D114" s="73">
        <v>0</v>
      </c>
      <c r="E114" s="73">
        <v>0</v>
      </c>
      <c r="F114" s="73">
        <v>0</v>
      </c>
      <c r="G114" s="73">
        <v>0</v>
      </c>
      <c r="H114" s="73">
        <v>0</v>
      </c>
      <c r="I114" s="133">
        <v>0</v>
      </c>
    </row>
    <row r="115" spans="1:9" x14ac:dyDescent="0.2">
      <c r="A115" s="16" t="s">
        <v>1053</v>
      </c>
      <c r="B115" s="131">
        <v>0</v>
      </c>
      <c r="C115" s="73">
        <v>31.06</v>
      </c>
      <c r="D115" s="73">
        <v>33.449860000000001</v>
      </c>
      <c r="E115" s="73">
        <v>42.653500000000001</v>
      </c>
      <c r="F115" s="73">
        <v>54.422294999999998</v>
      </c>
      <c r="G115" s="73">
        <v>54.888022999999997</v>
      </c>
      <c r="H115" s="73">
        <v>54.932808000000001</v>
      </c>
      <c r="I115" s="133">
        <v>54.984397999999999</v>
      </c>
    </row>
    <row r="116" spans="1:9" x14ac:dyDescent="0.2">
      <c r="A116" s="16" t="s">
        <v>1054</v>
      </c>
      <c r="B116" s="131">
        <v>0</v>
      </c>
      <c r="C116" s="73">
        <v>0</v>
      </c>
      <c r="D116" s="73">
        <v>0</v>
      </c>
      <c r="E116" s="73">
        <v>0</v>
      </c>
      <c r="F116" s="73">
        <v>0</v>
      </c>
      <c r="G116" s="73">
        <v>0</v>
      </c>
      <c r="H116" s="73">
        <v>0</v>
      </c>
      <c r="I116" s="133">
        <v>0</v>
      </c>
    </row>
    <row r="117" spans="1:9" x14ac:dyDescent="0.2">
      <c r="A117" s="16" t="s">
        <v>1055</v>
      </c>
      <c r="B117" s="131">
        <v>0</v>
      </c>
      <c r="C117" s="73">
        <v>0</v>
      </c>
      <c r="D117" s="73">
        <v>0</v>
      </c>
      <c r="E117" s="73">
        <v>0</v>
      </c>
      <c r="F117" s="73">
        <v>0</v>
      </c>
      <c r="G117" s="73">
        <v>0</v>
      </c>
      <c r="H117" s="73">
        <v>0</v>
      </c>
      <c r="I117" s="133">
        <v>0</v>
      </c>
    </row>
    <row r="118" spans="1:9" x14ac:dyDescent="0.2">
      <c r="A118" s="16" t="s">
        <v>1056</v>
      </c>
      <c r="B118" s="131">
        <v>20.093826293945298</v>
      </c>
      <c r="C118" s="73">
        <v>22.95</v>
      </c>
      <c r="D118" s="73">
        <v>28.585833000000001</v>
      </c>
      <c r="E118" s="73">
        <v>32.315514</v>
      </c>
      <c r="F118" s="73">
        <v>37.942078000000002</v>
      </c>
      <c r="G118" s="73">
        <v>38.398926000000003</v>
      </c>
      <c r="H118" s="73">
        <v>38.668937999999997</v>
      </c>
      <c r="I118" s="132">
        <v>38.630192000000001</v>
      </c>
    </row>
    <row r="119" spans="1:9" x14ac:dyDescent="0.2">
      <c r="A119" s="16" t="s">
        <v>1057</v>
      </c>
      <c r="B119" s="131">
        <v>0</v>
      </c>
      <c r="C119" s="73">
        <v>0</v>
      </c>
      <c r="D119" s="73">
        <v>0</v>
      </c>
      <c r="E119" s="73">
        <v>0</v>
      </c>
      <c r="F119" s="73">
        <v>0</v>
      </c>
      <c r="G119" s="73">
        <v>0</v>
      </c>
      <c r="H119" s="73">
        <v>0</v>
      </c>
      <c r="I119" s="133">
        <v>0</v>
      </c>
    </row>
    <row r="120" spans="1:9" x14ac:dyDescent="0.2">
      <c r="A120" s="16" t="s">
        <v>1058</v>
      </c>
      <c r="B120" s="131">
        <v>24.0387172698975</v>
      </c>
      <c r="C120" s="73">
        <v>27.48</v>
      </c>
      <c r="D120" s="73">
        <v>28.645399000000001</v>
      </c>
      <c r="E120" s="73">
        <v>33.806648000000003</v>
      </c>
      <c r="F120" s="73">
        <v>40.917912000000001</v>
      </c>
      <c r="G120" s="73">
        <v>41.525767999999999</v>
      </c>
      <c r="H120" s="73">
        <v>41.864531999999997</v>
      </c>
      <c r="I120" s="132">
        <v>41.840018999999998</v>
      </c>
    </row>
    <row r="121" spans="1:9" x14ac:dyDescent="0.2">
      <c r="A121" s="16" t="s">
        <v>1059</v>
      </c>
      <c r="B121" s="131">
        <v>0</v>
      </c>
      <c r="C121" s="73">
        <v>0</v>
      </c>
      <c r="D121" s="73">
        <v>0</v>
      </c>
      <c r="E121" s="73">
        <v>0</v>
      </c>
      <c r="F121" s="73">
        <v>0</v>
      </c>
      <c r="G121" s="73">
        <v>0</v>
      </c>
      <c r="H121" s="73">
        <v>0</v>
      </c>
      <c r="I121" s="133">
        <v>0</v>
      </c>
    </row>
    <row r="122" spans="1:9" x14ac:dyDescent="0.2">
      <c r="A122" s="16" t="s">
        <v>1060</v>
      </c>
      <c r="B122" s="131">
        <v>0</v>
      </c>
      <c r="C122" s="73">
        <v>0</v>
      </c>
      <c r="D122" s="73">
        <v>0</v>
      </c>
      <c r="E122" s="73">
        <v>0</v>
      </c>
      <c r="F122" s="73">
        <v>0</v>
      </c>
      <c r="G122" s="73">
        <v>0</v>
      </c>
      <c r="H122" s="73">
        <v>0</v>
      </c>
      <c r="I122" s="133">
        <v>0</v>
      </c>
    </row>
    <row r="123" spans="1:9" x14ac:dyDescent="0.2">
      <c r="I123" s="132"/>
    </row>
    <row r="124" spans="1:9" x14ac:dyDescent="0.2">
      <c r="A124" s="56" t="s">
        <v>3274</v>
      </c>
      <c r="I124" s="132"/>
    </row>
    <row r="125" spans="1:9" x14ac:dyDescent="0.2">
      <c r="A125" s="16" t="s">
        <v>1049</v>
      </c>
      <c r="B125" s="131">
        <v>0</v>
      </c>
      <c r="C125" s="73">
        <v>0</v>
      </c>
      <c r="D125" s="73">
        <v>0</v>
      </c>
      <c r="E125" s="73">
        <v>0</v>
      </c>
      <c r="F125" s="73">
        <v>0</v>
      </c>
      <c r="G125" s="73">
        <v>0</v>
      </c>
      <c r="H125" s="73">
        <v>0</v>
      </c>
      <c r="I125" s="133">
        <v>0</v>
      </c>
    </row>
    <row r="126" spans="1:9" x14ac:dyDescent="0.2">
      <c r="A126" s="16" t="s">
        <v>1050</v>
      </c>
      <c r="B126" s="131">
        <v>0</v>
      </c>
      <c r="C126" s="73">
        <v>0</v>
      </c>
      <c r="D126" s="73">
        <v>0</v>
      </c>
      <c r="E126" s="73">
        <v>0</v>
      </c>
      <c r="F126" s="73">
        <v>0</v>
      </c>
      <c r="G126" s="73">
        <v>0</v>
      </c>
      <c r="H126" s="73">
        <v>0</v>
      </c>
      <c r="I126" s="133">
        <v>0</v>
      </c>
    </row>
    <row r="127" spans="1:9" x14ac:dyDescent="0.2">
      <c r="A127" s="16" t="s">
        <v>1051</v>
      </c>
      <c r="B127" s="131">
        <v>33.036972045898402</v>
      </c>
      <c r="C127" s="73">
        <v>32.46</v>
      </c>
      <c r="D127" s="73">
        <v>36.665947000000003</v>
      </c>
      <c r="E127" s="73">
        <v>43.856014000000002</v>
      </c>
      <c r="F127" s="73">
        <v>54.724803999999999</v>
      </c>
      <c r="G127" s="73">
        <v>54.706181000000001</v>
      </c>
      <c r="H127" s="73">
        <v>54.590893000000001</v>
      </c>
      <c r="I127" s="132">
        <v>54.469833000000001</v>
      </c>
    </row>
    <row r="128" spans="1:9" x14ac:dyDescent="0.2">
      <c r="A128" s="16" t="s">
        <v>1052</v>
      </c>
      <c r="B128" s="131">
        <v>29.457798004150401</v>
      </c>
      <c r="C128" s="73">
        <v>31.66</v>
      </c>
      <c r="D128" s="73">
        <v>37.018326000000002</v>
      </c>
      <c r="E128" s="73">
        <v>42.936073</v>
      </c>
      <c r="F128" s="73">
        <v>53.258572000000001</v>
      </c>
      <c r="G128" s="73">
        <v>53.193565</v>
      </c>
      <c r="H128" s="73">
        <v>53.102179999999997</v>
      </c>
      <c r="I128" s="132">
        <v>53.013500000000001</v>
      </c>
    </row>
    <row r="129" spans="1:9" x14ac:dyDescent="0.2">
      <c r="A129" s="16" t="s">
        <v>1053</v>
      </c>
      <c r="B129" s="131">
        <v>27.065555572509801</v>
      </c>
      <c r="C129" s="73">
        <v>29.88</v>
      </c>
      <c r="D129" s="73">
        <v>32.236919</v>
      </c>
      <c r="E129" s="73">
        <v>41.101756999999999</v>
      </c>
      <c r="F129" s="73">
        <v>52.442115999999999</v>
      </c>
      <c r="G129" s="73">
        <v>52.922459000000003</v>
      </c>
      <c r="H129" s="73">
        <v>53.006138</v>
      </c>
      <c r="I129" s="132">
        <v>53.063011000000003</v>
      </c>
    </row>
    <row r="130" spans="1:9" x14ac:dyDescent="0.2">
      <c r="A130" s="16" t="s">
        <v>1054</v>
      </c>
      <c r="B130" s="131">
        <v>0</v>
      </c>
      <c r="C130" s="73">
        <v>0</v>
      </c>
      <c r="D130" s="73">
        <v>0</v>
      </c>
      <c r="E130" s="73">
        <v>0</v>
      </c>
      <c r="F130" s="73">
        <v>0</v>
      </c>
      <c r="G130" s="73">
        <v>0</v>
      </c>
      <c r="H130" s="73">
        <v>0</v>
      </c>
      <c r="I130" s="133">
        <v>0</v>
      </c>
    </row>
    <row r="131" spans="1:9" x14ac:dyDescent="0.2">
      <c r="A131" s="16" t="s">
        <v>1055</v>
      </c>
      <c r="B131" s="131">
        <v>0</v>
      </c>
      <c r="C131" s="73">
        <v>0</v>
      </c>
      <c r="D131" s="73">
        <v>0</v>
      </c>
      <c r="E131" s="73">
        <v>0</v>
      </c>
      <c r="F131" s="73">
        <v>0</v>
      </c>
      <c r="G131" s="73">
        <v>0</v>
      </c>
      <c r="H131" s="73">
        <v>0</v>
      </c>
      <c r="I131" s="133">
        <v>0</v>
      </c>
    </row>
    <row r="132" spans="1:9" x14ac:dyDescent="0.2">
      <c r="A132" s="16" t="s">
        <v>1056</v>
      </c>
      <c r="B132" s="131">
        <v>19.321382522583001</v>
      </c>
      <c r="C132" s="73">
        <v>22.07</v>
      </c>
      <c r="D132" s="73">
        <v>27.535936</v>
      </c>
      <c r="E132" s="73">
        <v>31.214638000000001</v>
      </c>
      <c r="F132" s="73">
        <v>36.715935000000002</v>
      </c>
      <c r="G132" s="73">
        <v>37.174770000000002</v>
      </c>
      <c r="H132" s="73">
        <v>37.430804999999999</v>
      </c>
      <c r="I132" s="132">
        <v>37.381625999999997</v>
      </c>
    </row>
    <row r="133" spans="1:9" x14ac:dyDescent="0.2">
      <c r="A133" s="16" t="s">
        <v>1057</v>
      </c>
      <c r="B133" s="131">
        <v>0</v>
      </c>
      <c r="C133" s="73">
        <v>0</v>
      </c>
      <c r="D133" s="73">
        <v>0</v>
      </c>
      <c r="E133" s="73">
        <v>0</v>
      </c>
      <c r="F133" s="73">
        <v>0</v>
      </c>
      <c r="G133" s="73">
        <v>0</v>
      </c>
      <c r="H133" s="73">
        <v>0</v>
      </c>
      <c r="I133" s="133">
        <v>0</v>
      </c>
    </row>
    <row r="134" spans="1:9" x14ac:dyDescent="0.2">
      <c r="A134" s="16" t="s">
        <v>1058</v>
      </c>
      <c r="B134" s="131">
        <v>23.1154174804688</v>
      </c>
      <c r="C134" s="73">
        <v>26.44</v>
      </c>
      <c r="D134" s="73">
        <v>27.606693</v>
      </c>
      <c r="E134" s="73">
        <v>32.685454999999997</v>
      </c>
      <c r="F134" s="73">
        <v>39.585514000000003</v>
      </c>
      <c r="G134" s="73">
        <v>40.195950000000003</v>
      </c>
      <c r="H134" s="73">
        <v>40.528809000000003</v>
      </c>
      <c r="I134" s="132">
        <v>40.475665999999997</v>
      </c>
    </row>
    <row r="135" spans="1:9" x14ac:dyDescent="0.2">
      <c r="A135" s="16" t="s">
        <v>1059</v>
      </c>
      <c r="B135" s="131">
        <v>0</v>
      </c>
      <c r="C135" s="73">
        <v>0</v>
      </c>
      <c r="D135" s="73">
        <v>0</v>
      </c>
      <c r="E135" s="73">
        <v>0</v>
      </c>
      <c r="F135" s="73">
        <v>0</v>
      </c>
      <c r="G135" s="73">
        <v>0</v>
      </c>
      <c r="H135" s="73">
        <v>0</v>
      </c>
      <c r="I135" s="133">
        <v>0</v>
      </c>
    </row>
    <row r="136" spans="1:9" x14ac:dyDescent="0.2">
      <c r="A136" s="16" t="s">
        <v>1060</v>
      </c>
      <c r="B136" s="131">
        <v>0</v>
      </c>
      <c r="C136" s="73">
        <v>0</v>
      </c>
      <c r="D136" s="73">
        <v>0</v>
      </c>
      <c r="E136" s="73">
        <v>0</v>
      </c>
      <c r="F136" s="73">
        <v>0</v>
      </c>
      <c r="G136" s="73">
        <v>0</v>
      </c>
      <c r="H136" s="73">
        <v>0</v>
      </c>
      <c r="I136" s="133">
        <v>0</v>
      </c>
    </row>
    <row r="137" spans="1:9" x14ac:dyDescent="0.2">
      <c r="I137" s="132"/>
    </row>
    <row r="138" spans="1:9" ht="25.5" x14ac:dyDescent="0.2">
      <c r="A138" s="141" t="s">
        <v>3275</v>
      </c>
      <c r="I138" s="132"/>
    </row>
    <row r="139" spans="1:9" ht="25.5" x14ac:dyDescent="0.2">
      <c r="A139" s="350" t="s">
        <v>3276</v>
      </c>
      <c r="B139" s="131">
        <v>0</v>
      </c>
      <c r="C139" s="73">
        <v>0</v>
      </c>
      <c r="D139" s="73">
        <v>138.959442</v>
      </c>
      <c r="E139" s="73">
        <v>142.45004299999999</v>
      </c>
      <c r="F139" s="73">
        <v>142.99563599999999</v>
      </c>
      <c r="G139" s="73">
        <v>143.05029300000001</v>
      </c>
      <c r="H139" s="73">
        <v>143.04989599999999</v>
      </c>
      <c r="I139" s="133">
        <v>143.04913300000001</v>
      </c>
    </row>
    <row r="140" spans="1:9" ht="25.5" x14ac:dyDescent="0.2">
      <c r="A140" s="350" t="s">
        <v>3277</v>
      </c>
      <c r="B140" s="131">
        <v>0</v>
      </c>
      <c r="C140" s="73">
        <v>146.49</v>
      </c>
      <c r="D140" s="73">
        <v>141.142731</v>
      </c>
      <c r="E140" s="73">
        <v>144.08888200000001</v>
      </c>
      <c r="F140" s="73">
        <v>145.10739100000001</v>
      </c>
      <c r="G140" s="73">
        <v>145.08058199999999</v>
      </c>
      <c r="H140" s="73">
        <v>145.08058199999999</v>
      </c>
      <c r="I140" s="133">
        <v>145.08058199999999</v>
      </c>
    </row>
    <row r="141" spans="1:9" ht="25.5" x14ac:dyDescent="0.2">
      <c r="A141" s="350" t="s">
        <v>3278</v>
      </c>
      <c r="B141" s="131">
        <v>0</v>
      </c>
      <c r="C141" s="73">
        <v>0</v>
      </c>
      <c r="D141" s="73">
        <v>138.05325300000001</v>
      </c>
      <c r="E141" s="73">
        <v>140.26315299999999</v>
      </c>
      <c r="F141" s="73">
        <v>144.02072100000001</v>
      </c>
      <c r="G141" s="73">
        <v>144.04542499999999</v>
      </c>
      <c r="H141" s="73">
        <v>144.04740899999999</v>
      </c>
      <c r="I141" s="133">
        <v>144.04982000000001</v>
      </c>
    </row>
    <row r="142" spans="1:9" x14ac:dyDescent="0.2">
      <c r="A142" s="350" t="s">
        <v>3279</v>
      </c>
      <c r="B142" s="131">
        <v>0</v>
      </c>
      <c r="C142" s="73">
        <v>0</v>
      </c>
      <c r="D142" s="73">
        <v>125.668633</v>
      </c>
      <c r="E142" s="73">
        <v>128.063751</v>
      </c>
      <c r="F142" s="73">
        <v>130.61398299999999</v>
      </c>
      <c r="G142" s="73">
        <v>130.65245100000001</v>
      </c>
      <c r="H142" s="73">
        <v>130.65245100000001</v>
      </c>
      <c r="I142" s="133">
        <v>130.65245100000001</v>
      </c>
    </row>
    <row r="143" spans="1:9" x14ac:dyDescent="0.2">
      <c r="A143" s="350" t="s">
        <v>3280</v>
      </c>
      <c r="B143" s="131">
        <v>0</v>
      </c>
      <c r="C143" s="73">
        <v>0</v>
      </c>
      <c r="D143" s="73">
        <v>0</v>
      </c>
      <c r="E143" s="73">
        <v>0</v>
      </c>
      <c r="F143" s="73">
        <v>0</v>
      </c>
      <c r="G143" s="73">
        <v>0</v>
      </c>
      <c r="H143" s="73">
        <v>0</v>
      </c>
      <c r="I143" s="133">
        <v>0</v>
      </c>
    </row>
    <row r="144" spans="1:9" ht="25.5" x14ac:dyDescent="0.2">
      <c r="A144" s="350" t="s">
        <v>3281</v>
      </c>
      <c r="B144" s="131">
        <v>85.696105957031307</v>
      </c>
      <c r="C144" s="73">
        <v>0</v>
      </c>
      <c r="D144" s="73">
        <v>135.05090300000001</v>
      </c>
      <c r="E144" s="73">
        <v>137.359039</v>
      </c>
      <c r="F144" s="73">
        <v>139.15776099999999</v>
      </c>
      <c r="G144" s="73">
        <v>139.26229900000001</v>
      </c>
      <c r="H144" s="73">
        <v>139.26229900000001</v>
      </c>
      <c r="I144" s="132">
        <v>139.26229900000001</v>
      </c>
    </row>
    <row r="145" spans="1:9" x14ac:dyDescent="0.2">
      <c r="A145" s="350" t="s">
        <v>3282</v>
      </c>
      <c r="B145" s="131">
        <v>0</v>
      </c>
      <c r="C145" s="73">
        <v>0</v>
      </c>
      <c r="D145" s="73">
        <v>0</v>
      </c>
      <c r="E145" s="73">
        <v>0</v>
      </c>
      <c r="F145" s="73">
        <v>0</v>
      </c>
      <c r="G145" s="73">
        <v>0</v>
      </c>
      <c r="H145" s="73">
        <v>0</v>
      </c>
      <c r="I145" s="133">
        <v>0</v>
      </c>
    </row>
    <row r="146" spans="1:9" x14ac:dyDescent="0.2">
      <c r="A146" s="350" t="s">
        <v>3283</v>
      </c>
      <c r="B146" s="131">
        <v>0</v>
      </c>
      <c r="C146" s="73">
        <v>0</v>
      </c>
      <c r="D146" s="73">
        <v>0</v>
      </c>
      <c r="E146" s="73">
        <v>0</v>
      </c>
      <c r="F146" s="73">
        <v>0</v>
      </c>
      <c r="G146" s="73">
        <v>0</v>
      </c>
      <c r="H146" s="73">
        <v>0</v>
      </c>
      <c r="I146" s="133">
        <v>0</v>
      </c>
    </row>
    <row r="147" spans="1:9" x14ac:dyDescent="0.2">
      <c r="A147" s="350" t="s">
        <v>3284</v>
      </c>
      <c r="B147" s="131">
        <v>0</v>
      </c>
      <c r="C147" s="73">
        <v>0</v>
      </c>
      <c r="D147" s="73">
        <v>0</v>
      </c>
      <c r="E147" s="73">
        <v>100.81192799999999</v>
      </c>
      <c r="F147" s="73">
        <v>110.695663</v>
      </c>
      <c r="G147" s="73">
        <v>110.70639</v>
      </c>
      <c r="H147" s="73">
        <v>110.70652800000001</v>
      </c>
      <c r="I147" s="133">
        <v>110.70925099999999</v>
      </c>
    </row>
    <row r="148" spans="1:9" x14ac:dyDescent="0.2">
      <c r="A148" s="350" t="s">
        <v>3285</v>
      </c>
      <c r="B148" s="131">
        <v>0</v>
      </c>
      <c r="C148" s="73">
        <v>0</v>
      </c>
      <c r="D148" s="73">
        <v>0</v>
      </c>
      <c r="E148" s="73">
        <v>0</v>
      </c>
      <c r="F148" s="73">
        <v>0</v>
      </c>
      <c r="G148" s="73">
        <v>0</v>
      </c>
      <c r="H148" s="73">
        <v>0</v>
      </c>
      <c r="I148" s="133">
        <v>0</v>
      </c>
    </row>
    <row r="149" spans="1:9" x14ac:dyDescent="0.2">
      <c r="A149" s="350" t="s">
        <v>3286</v>
      </c>
      <c r="B149" s="131">
        <v>70.525840759277301</v>
      </c>
      <c r="C149" s="73">
        <v>103.51</v>
      </c>
      <c r="D149" s="73">
        <v>105.364784</v>
      </c>
      <c r="E149" s="73">
        <v>112.371948</v>
      </c>
      <c r="F149" s="73">
        <v>120.49234</v>
      </c>
      <c r="G149" s="73">
        <v>120.652985</v>
      </c>
      <c r="H149" s="73">
        <v>120.690186</v>
      </c>
      <c r="I149" s="132">
        <v>120.728424</v>
      </c>
    </row>
    <row r="150" spans="1:9" x14ac:dyDescent="0.2">
      <c r="A150" s="350" t="s">
        <v>3287</v>
      </c>
      <c r="B150" s="131">
        <v>0</v>
      </c>
      <c r="C150" s="73">
        <v>0</v>
      </c>
      <c r="D150" s="73">
        <v>0</v>
      </c>
      <c r="E150" s="73">
        <v>0</v>
      </c>
      <c r="F150" s="73">
        <v>0</v>
      </c>
      <c r="G150" s="73">
        <v>0</v>
      </c>
      <c r="H150" s="73">
        <v>0</v>
      </c>
      <c r="I150" s="133">
        <v>0</v>
      </c>
    </row>
    <row r="151" spans="1:9" x14ac:dyDescent="0.2">
      <c r="A151" s="350"/>
      <c r="I151" s="132"/>
    </row>
    <row r="152" spans="1:9" ht="25.5" x14ac:dyDescent="0.2">
      <c r="A152" s="141" t="s">
        <v>3288</v>
      </c>
      <c r="I152" s="132"/>
    </row>
    <row r="153" spans="1:9" ht="25.5" x14ac:dyDescent="0.2">
      <c r="A153" s="350" t="s">
        <v>3276</v>
      </c>
      <c r="C153" s="16">
        <v>0</v>
      </c>
      <c r="D153" s="16">
        <v>0</v>
      </c>
      <c r="E153" s="16">
        <v>0</v>
      </c>
      <c r="F153" s="16">
        <v>0</v>
      </c>
      <c r="G153" s="16">
        <v>0</v>
      </c>
      <c r="H153" s="16">
        <v>0</v>
      </c>
      <c r="I153" s="132">
        <v>0</v>
      </c>
    </row>
    <row r="154" spans="1:9" ht="25.5" x14ac:dyDescent="0.2">
      <c r="A154" s="350" t="s">
        <v>3277</v>
      </c>
      <c r="C154" s="16">
        <v>0</v>
      </c>
      <c r="D154" s="16">
        <v>0</v>
      </c>
      <c r="E154" s="16">
        <v>162.171753</v>
      </c>
      <c r="F154" s="16">
        <v>163.31809999999999</v>
      </c>
      <c r="G154" s="16">
        <v>163.28793300000001</v>
      </c>
      <c r="H154" s="16">
        <v>163.28793300000001</v>
      </c>
      <c r="I154" s="132">
        <v>163.28793300000001</v>
      </c>
    </row>
    <row r="155" spans="1:9" ht="25.5" x14ac:dyDescent="0.2">
      <c r="A155" s="350" t="s">
        <v>3278</v>
      </c>
      <c r="C155" s="16">
        <v>0</v>
      </c>
      <c r="D155" s="16">
        <v>0</v>
      </c>
      <c r="E155" s="16">
        <v>0</v>
      </c>
      <c r="F155" s="16">
        <v>162.095032</v>
      </c>
      <c r="G155" s="16">
        <v>162.12286399999999</v>
      </c>
      <c r="H155" s="16">
        <v>162.12507600000001</v>
      </c>
      <c r="I155" s="132">
        <v>162.127792</v>
      </c>
    </row>
    <row r="156" spans="1:9" x14ac:dyDescent="0.2">
      <c r="A156" s="350" t="s">
        <v>3279</v>
      </c>
      <c r="C156" s="16">
        <v>0</v>
      </c>
      <c r="D156" s="16">
        <v>0</v>
      </c>
      <c r="E156" s="16">
        <v>144.13549800000001</v>
      </c>
      <c r="F156" s="16">
        <v>147.00578300000001</v>
      </c>
      <c r="G156" s="16">
        <v>147.049057</v>
      </c>
      <c r="H156" s="16">
        <v>147.049057</v>
      </c>
      <c r="I156" s="132">
        <v>147.049057</v>
      </c>
    </row>
    <row r="157" spans="1:9" x14ac:dyDescent="0.2">
      <c r="A157" s="350" t="s">
        <v>3280</v>
      </c>
      <c r="C157" s="16">
        <v>0</v>
      </c>
      <c r="D157" s="16">
        <v>125.63587200000001</v>
      </c>
      <c r="E157" s="16">
        <v>131.82257100000001</v>
      </c>
      <c r="F157" s="16">
        <v>138.43467699999999</v>
      </c>
      <c r="G157" s="16">
        <v>138.282364</v>
      </c>
      <c r="H157" s="16">
        <v>138.28483600000001</v>
      </c>
      <c r="I157" s="132">
        <v>138.28599500000001</v>
      </c>
    </row>
    <row r="158" spans="1:9" ht="25.5" x14ac:dyDescent="0.2">
      <c r="A158" s="350" t="s">
        <v>3281</v>
      </c>
      <c r="C158" s="16">
        <v>72.290000000000006</v>
      </c>
      <c r="D158" s="16">
        <v>151.99951200000001</v>
      </c>
      <c r="E158" s="16">
        <v>154.59732099999999</v>
      </c>
      <c r="F158" s="16">
        <v>156.62179599999999</v>
      </c>
      <c r="G158" s="16">
        <v>156.73947100000001</v>
      </c>
      <c r="H158" s="16">
        <v>156.73947100000001</v>
      </c>
      <c r="I158" s="132">
        <v>156.73947100000001</v>
      </c>
    </row>
    <row r="159" spans="1:9" x14ac:dyDescent="0.2">
      <c r="A159" s="350" t="s">
        <v>3282</v>
      </c>
      <c r="C159" s="16">
        <v>0</v>
      </c>
      <c r="D159" s="16">
        <v>0</v>
      </c>
      <c r="E159" s="16">
        <v>0</v>
      </c>
      <c r="F159" s="16">
        <v>0</v>
      </c>
      <c r="G159" s="16">
        <v>0</v>
      </c>
      <c r="H159" s="16">
        <v>0</v>
      </c>
      <c r="I159" s="132">
        <v>0</v>
      </c>
    </row>
    <row r="160" spans="1:9" x14ac:dyDescent="0.2">
      <c r="A160" s="350" t="s">
        <v>3283</v>
      </c>
      <c r="C160" s="16">
        <v>0</v>
      </c>
      <c r="D160" s="16">
        <v>0</v>
      </c>
      <c r="E160" s="16">
        <v>0</v>
      </c>
      <c r="F160" s="16">
        <v>0</v>
      </c>
      <c r="G160" s="16">
        <v>0</v>
      </c>
      <c r="H160" s="16">
        <v>0</v>
      </c>
      <c r="I160" s="132">
        <v>0</v>
      </c>
    </row>
    <row r="161" spans="1:9" x14ac:dyDescent="0.2">
      <c r="A161" s="350" t="s">
        <v>3284</v>
      </c>
      <c r="C161" s="16">
        <v>0</v>
      </c>
      <c r="D161" s="16">
        <v>0</v>
      </c>
      <c r="E161" s="16">
        <v>113.463638</v>
      </c>
      <c r="F161" s="16">
        <v>124.587746</v>
      </c>
      <c r="G161" s="16">
        <v>124.599823</v>
      </c>
      <c r="H161" s="16">
        <v>124.599968</v>
      </c>
      <c r="I161" s="132">
        <v>124.603027</v>
      </c>
    </row>
    <row r="162" spans="1:9" x14ac:dyDescent="0.2">
      <c r="A162" s="350" t="s">
        <v>3285</v>
      </c>
      <c r="C162" s="16">
        <v>0</v>
      </c>
      <c r="D162" s="16">
        <v>0</v>
      </c>
      <c r="E162" s="16">
        <v>0</v>
      </c>
      <c r="F162" s="16">
        <v>0</v>
      </c>
      <c r="G162" s="16">
        <v>0</v>
      </c>
      <c r="H162" s="16">
        <v>0</v>
      </c>
      <c r="I162" s="132">
        <v>0</v>
      </c>
    </row>
    <row r="163" spans="1:9" x14ac:dyDescent="0.2">
      <c r="A163" s="350" t="s">
        <v>3286</v>
      </c>
      <c r="C163" s="16">
        <v>0</v>
      </c>
      <c r="D163" s="16">
        <v>0</v>
      </c>
      <c r="E163" s="16">
        <v>126.474396</v>
      </c>
      <c r="F163" s="16">
        <v>135.61390700000001</v>
      </c>
      <c r="G163" s="16">
        <v>135.794693</v>
      </c>
      <c r="H163" s="16">
        <v>135.836578</v>
      </c>
      <c r="I163" s="132">
        <v>135.87960799999999</v>
      </c>
    </row>
    <row r="164" spans="1:9" x14ac:dyDescent="0.2">
      <c r="A164" s="350" t="s">
        <v>3287</v>
      </c>
      <c r="C164" s="16">
        <v>0</v>
      </c>
      <c r="D164" s="16">
        <v>0</v>
      </c>
      <c r="E164" s="16">
        <v>0</v>
      </c>
      <c r="F164" s="16">
        <v>0</v>
      </c>
      <c r="G164" s="16">
        <v>0</v>
      </c>
      <c r="H164" s="16">
        <v>0</v>
      </c>
      <c r="I164" s="132">
        <v>0</v>
      </c>
    </row>
    <row r="165" spans="1:9" x14ac:dyDescent="0.2">
      <c r="I165" s="132"/>
    </row>
    <row r="166" spans="1:9" x14ac:dyDescent="0.2">
      <c r="A166" s="56" t="s">
        <v>1079</v>
      </c>
      <c r="I166" s="132"/>
    </row>
    <row r="167" spans="1:9" x14ac:dyDescent="0.2">
      <c r="A167" s="16" t="s">
        <v>1049</v>
      </c>
      <c r="B167" s="131">
        <v>0</v>
      </c>
      <c r="C167" s="73">
        <v>0</v>
      </c>
      <c r="D167" s="73">
        <v>0</v>
      </c>
      <c r="E167" s="73">
        <v>0</v>
      </c>
      <c r="F167" s="73">
        <v>0</v>
      </c>
      <c r="G167" s="73">
        <v>0</v>
      </c>
      <c r="H167" s="73">
        <v>0</v>
      </c>
      <c r="I167" s="133">
        <v>0</v>
      </c>
    </row>
    <row r="168" spans="1:9" x14ac:dyDescent="0.2">
      <c r="A168" s="16" t="s">
        <v>1050</v>
      </c>
      <c r="B168" s="131">
        <v>0</v>
      </c>
      <c r="C168" s="73">
        <v>0</v>
      </c>
      <c r="D168" s="73">
        <v>0</v>
      </c>
      <c r="E168" s="73">
        <v>0</v>
      </c>
      <c r="F168" s="73">
        <v>0</v>
      </c>
      <c r="G168" s="73">
        <v>79.381088000000005</v>
      </c>
      <c r="H168" s="73">
        <v>79.196731999999997</v>
      </c>
      <c r="I168" s="133">
        <v>79.056252000000001</v>
      </c>
    </row>
    <row r="169" spans="1:9" x14ac:dyDescent="0.2">
      <c r="A169" s="16" t="s">
        <v>1051</v>
      </c>
      <c r="B169" s="131">
        <v>0</v>
      </c>
      <c r="C169" s="73">
        <v>0</v>
      </c>
      <c r="D169" s="73">
        <v>0</v>
      </c>
      <c r="E169" s="73">
        <v>61.697876000000001</v>
      </c>
      <c r="F169" s="73">
        <v>67.355850000000004</v>
      </c>
      <c r="G169" s="73">
        <v>67.270813000000004</v>
      </c>
      <c r="H169" s="73">
        <v>67.126648000000003</v>
      </c>
      <c r="I169" s="133">
        <v>67.035751000000005</v>
      </c>
    </row>
    <row r="170" spans="1:9" x14ac:dyDescent="0.2">
      <c r="A170" s="16" t="s">
        <v>1052</v>
      </c>
      <c r="B170" s="131">
        <v>0</v>
      </c>
      <c r="C170" s="73">
        <v>0</v>
      </c>
      <c r="D170" s="73">
        <v>0</v>
      </c>
      <c r="E170" s="73">
        <v>0</v>
      </c>
      <c r="F170" s="73">
        <v>74.403335999999996</v>
      </c>
      <c r="G170" s="73">
        <v>74.201537999999999</v>
      </c>
      <c r="H170" s="73">
        <v>74.051963999999998</v>
      </c>
      <c r="I170" s="133">
        <v>73.921584999999993</v>
      </c>
    </row>
    <row r="171" spans="1:9" x14ac:dyDescent="0.2">
      <c r="A171" s="16" t="s">
        <v>1053</v>
      </c>
      <c r="B171" s="131">
        <v>0</v>
      </c>
      <c r="C171" s="73">
        <v>0</v>
      </c>
      <c r="D171" s="73">
        <v>0</v>
      </c>
      <c r="E171" s="73">
        <v>0</v>
      </c>
      <c r="F171" s="73">
        <v>79.812118999999996</v>
      </c>
      <c r="G171" s="73">
        <v>80.108665000000002</v>
      </c>
      <c r="H171" s="73">
        <v>80.011459000000002</v>
      </c>
      <c r="I171" s="133">
        <v>79.933234999999996</v>
      </c>
    </row>
    <row r="172" spans="1:9" x14ac:dyDescent="0.2">
      <c r="A172" s="16" t="s">
        <v>1054</v>
      </c>
      <c r="B172" s="131">
        <v>0</v>
      </c>
      <c r="C172" s="73">
        <v>0</v>
      </c>
      <c r="D172" s="73">
        <v>0</v>
      </c>
      <c r="E172" s="73">
        <v>0</v>
      </c>
      <c r="F172" s="73">
        <v>0</v>
      </c>
      <c r="G172" s="73">
        <v>0</v>
      </c>
      <c r="H172" s="73">
        <v>0</v>
      </c>
      <c r="I172" s="133">
        <v>0</v>
      </c>
    </row>
    <row r="173" spans="1:9" x14ac:dyDescent="0.2">
      <c r="A173" s="16" t="s">
        <v>1055</v>
      </c>
      <c r="B173" s="131">
        <v>0</v>
      </c>
      <c r="C173" s="73">
        <v>0</v>
      </c>
      <c r="D173" s="73">
        <v>0</v>
      </c>
      <c r="E173" s="73">
        <v>0</v>
      </c>
      <c r="F173" s="73">
        <v>0</v>
      </c>
      <c r="G173" s="73">
        <v>0</v>
      </c>
      <c r="H173" s="73">
        <v>0</v>
      </c>
      <c r="I173" s="133">
        <v>0</v>
      </c>
    </row>
    <row r="174" spans="1:9" x14ac:dyDescent="0.2">
      <c r="A174" s="16" t="s">
        <v>1056</v>
      </c>
      <c r="B174" s="131">
        <v>0</v>
      </c>
      <c r="C174" s="73">
        <v>0</v>
      </c>
      <c r="D174" s="73">
        <v>0</v>
      </c>
      <c r="E174" s="73">
        <v>0</v>
      </c>
      <c r="F174" s="73">
        <v>0</v>
      </c>
      <c r="G174" s="73">
        <v>59.185977999999999</v>
      </c>
      <c r="H174" s="73">
        <v>59.513663999999999</v>
      </c>
      <c r="I174" s="133">
        <v>59.659191</v>
      </c>
    </row>
    <row r="175" spans="1:9" x14ac:dyDescent="0.2">
      <c r="A175" s="16" t="s">
        <v>1057</v>
      </c>
      <c r="B175" s="131">
        <v>0</v>
      </c>
      <c r="C175" s="73">
        <v>0</v>
      </c>
      <c r="D175" s="73">
        <v>0</v>
      </c>
      <c r="E175" s="73">
        <v>0</v>
      </c>
      <c r="F175" s="73">
        <v>58.311976999999999</v>
      </c>
      <c r="G175" s="73">
        <v>58.712147000000002</v>
      </c>
      <c r="H175" s="73">
        <v>58.980747000000001</v>
      </c>
      <c r="I175" s="133">
        <v>58.687840000000001</v>
      </c>
    </row>
    <row r="176" spans="1:9" x14ac:dyDescent="0.2">
      <c r="A176" s="16" t="s">
        <v>1058</v>
      </c>
      <c r="B176" s="131">
        <v>0</v>
      </c>
      <c r="C176" s="73">
        <v>0</v>
      </c>
      <c r="D176" s="73">
        <v>0</v>
      </c>
      <c r="E176" s="73">
        <v>0</v>
      </c>
      <c r="F176" s="73">
        <v>61.325023999999999</v>
      </c>
      <c r="G176" s="73">
        <v>61.834980000000002</v>
      </c>
      <c r="H176" s="73">
        <v>62.238739000000002</v>
      </c>
      <c r="I176" s="133">
        <v>62.426785000000002</v>
      </c>
    </row>
    <row r="177" spans="1:9" x14ac:dyDescent="0.2">
      <c r="A177" s="16" t="s">
        <v>1059</v>
      </c>
      <c r="B177" s="131">
        <v>0</v>
      </c>
      <c r="C177" s="73">
        <v>0</v>
      </c>
      <c r="D177" s="73">
        <v>0</v>
      </c>
      <c r="E177" s="73">
        <v>58.058174000000001</v>
      </c>
      <c r="F177" s="73">
        <v>61.520854999999997</v>
      </c>
      <c r="G177" s="73">
        <v>61.667267000000002</v>
      </c>
      <c r="H177" s="73">
        <v>61.652465999999997</v>
      </c>
      <c r="I177" s="133">
        <v>61.607230999999999</v>
      </c>
    </row>
    <row r="178" spans="1:9" x14ac:dyDescent="0.2">
      <c r="A178" s="16" t="s">
        <v>1060</v>
      </c>
      <c r="B178" s="131">
        <v>0</v>
      </c>
      <c r="C178" s="73">
        <v>0</v>
      </c>
      <c r="D178" s="73">
        <v>0</v>
      </c>
      <c r="E178" s="73">
        <v>43.725777000000001</v>
      </c>
      <c r="F178" s="73">
        <v>48.548743999999999</v>
      </c>
      <c r="G178" s="73">
        <v>49.397464999999997</v>
      </c>
      <c r="H178" s="73">
        <v>49.725245999999999</v>
      </c>
      <c r="I178" s="133">
        <v>49.762656999999997</v>
      </c>
    </row>
    <row r="179" spans="1:9" x14ac:dyDescent="0.2">
      <c r="I179" s="132"/>
    </row>
    <row r="180" spans="1:9" x14ac:dyDescent="0.2">
      <c r="A180" s="56" t="s">
        <v>1080</v>
      </c>
      <c r="I180" s="132"/>
    </row>
    <row r="181" spans="1:9" x14ac:dyDescent="0.2">
      <c r="A181" s="16" t="s">
        <v>1049</v>
      </c>
      <c r="B181" s="131">
        <v>0</v>
      </c>
      <c r="C181" s="73">
        <v>0</v>
      </c>
      <c r="D181" s="73">
        <v>0</v>
      </c>
      <c r="E181" s="73">
        <v>0</v>
      </c>
      <c r="F181" s="73">
        <v>0</v>
      </c>
      <c r="G181" s="73">
        <v>0</v>
      </c>
      <c r="H181" s="73">
        <v>0</v>
      </c>
      <c r="I181" s="133">
        <v>0</v>
      </c>
    </row>
    <row r="182" spans="1:9" x14ac:dyDescent="0.2">
      <c r="A182" s="16" t="s">
        <v>1050</v>
      </c>
      <c r="B182" s="131">
        <v>0</v>
      </c>
      <c r="C182" s="73">
        <v>0</v>
      </c>
      <c r="D182" s="73">
        <v>51.085650999999999</v>
      </c>
      <c r="E182" s="73">
        <v>59.107281</v>
      </c>
      <c r="F182" s="73">
        <v>66.505797999999999</v>
      </c>
      <c r="G182" s="73">
        <v>66.480475999999996</v>
      </c>
      <c r="H182" s="73">
        <v>66.364234999999994</v>
      </c>
      <c r="I182" s="133">
        <v>66.251594999999995</v>
      </c>
    </row>
    <row r="183" spans="1:9" x14ac:dyDescent="0.2">
      <c r="A183" s="16" t="s">
        <v>1051</v>
      </c>
      <c r="B183" s="131">
        <v>47.894641876220703</v>
      </c>
      <c r="C183" s="73">
        <v>56.29</v>
      </c>
      <c r="D183" s="73">
        <v>52.090820000000001</v>
      </c>
      <c r="E183" s="73">
        <v>61.152057999999997</v>
      </c>
      <c r="F183" s="73">
        <v>73.104843000000002</v>
      </c>
      <c r="G183" s="73">
        <v>73.053229999999999</v>
      </c>
      <c r="H183" s="73">
        <v>72.928566000000004</v>
      </c>
      <c r="I183" s="132">
        <v>72.825630000000004</v>
      </c>
    </row>
    <row r="184" spans="1:9" x14ac:dyDescent="0.2">
      <c r="A184" s="16" t="s">
        <v>1052</v>
      </c>
      <c r="B184" s="131">
        <v>42.708683013916001</v>
      </c>
      <c r="C184" s="73">
        <v>54.82</v>
      </c>
      <c r="D184" s="73">
        <v>52.684795000000001</v>
      </c>
      <c r="E184" s="73">
        <v>59.915421000000002</v>
      </c>
      <c r="F184" s="73">
        <v>71.427047999999999</v>
      </c>
      <c r="G184" s="73">
        <v>71.268814000000006</v>
      </c>
      <c r="H184" s="73">
        <v>71.144653000000005</v>
      </c>
      <c r="I184" s="132">
        <v>71.036377000000002</v>
      </c>
    </row>
    <row r="185" spans="1:9" x14ac:dyDescent="0.2">
      <c r="A185" s="16" t="s">
        <v>1053</v>
      </c>
      <c r="B185" s="131">
        <v>0</v>
      </c>
      <c r="C185" s="73">
        <v>52.44</v>
      </c>
      <c r="D185" s="73">
        <v>45.697384</v>
      </c>
      <c r="E185" s="73">
        <v>56.483409999999999</v>
      </c>
      <c r="F185" s="73">
        <v>70.279944999999998</v>
      </c>
      <c r="G185" s="73">
        <v>70.726746000000006</v>
      </c>
      <c r="H185" s="73">
        <v>70.610527000000005</v>
      </c>
      <c r="I185" s="133">
        <v>70.552834000000004</v>
      </c>
    </row>
    <row r="186" spans="1:9" x14ac:dyDescent="0.2">
      <c r="A186" s="16" t="s">
        <v>1054</v>
      </c>
      <c r="B186" s="131">
        <v>35.558586120605497</v>
      </c>
      <c r="C186" s="73">
        <v>0</v>
      </c>
      <c r="D186" s="73">
        <v>40.222641000000003</v>
      </c>
      <c r="E186" s="73">
        <v>44.638297999999999</v>
      </c>
      <c r="F186" s="73">
        <v>53.196902999999999</v>
      </c>
      <c r="G186" s="73">
        <v>53.055270999999998</v>
      </c>
      <c r="H186" s="73">
        <v>53.005070000000003</v>
      </c>
      <c r="I186" s="133">
        <v>52.959991000000002</v>
      </c>
    </row>
    <row r="187" spans="1:9" x14ac:dyDescent="0.2">
      <c r="A187" s="16" t="s">
        <v>1055</v>
      </c>
      <c r="B187" s="131">
        <v>0</v>
      </c>
      <c r="C187" s="73">
        <v>0</v>
      </c>
      <c r="D187" s="73">
        <v>0</v>
      </c>
      <c r="E187" s="73">
        <v>39.424370000000003</v>
      </c>
      <c r="F187" s="73">
        <v>49.180793999999999</v>
      </c>
      <c r="G187" s="73">
        <v>49.598137000000001</v>
      </c>
      <c r="H187" s="73">
        <v>49.542014999999999</v>
      </c>
      <c r="I187" s="133">
        <v>49.356129000000003</v>
      </c>
    </row>
    <row r="188" spans="1:9" x14ac:dyDescent="0.2">
      <c r="A188" s="16" t="s">
        <v>1056</v>
      </c>
      <c r="B188" s="131">
        <v>0</v>
      </c>
      <c r="C188" s="73">
        <v>0</v>
      </c>
      <c r="D188" s="73">
        <v>39.105801</v>
      </c>
      <c r="E188" s="73">
        <v>42.417003999999999</v>
      </c>
      <c r="F188" s="73">
        <v>48.525306999999998</v>
      </c>
      <c r="G188" s="73">
        <v>48.987270000000002</v>
      </c>
      <c r="H188" s="73">
        <v>49.317363999999998</v>
      </c>
      <c r="I188" s="133">
        <v>49.367874</v>
      </c>
    </row>
    <row r="189" spans="1:9" x14ac:dyDescent="0.2">
      <c r="A189" s="16" t="s">
        <v>1057</v>
      </c>
      <c r="B189" s="131">
        <v>0</v>
      </c>
      <c r="C189" s="73">
        <v>44.03</v>
      </c>
      <c r="D189" s="73">
        <v>0</v>
      </c>
      <c r="E189" s="73">
        <v>41.646197999999998</v>
      </c>
      <c r="F189" s="73">
        <v>54.732512999999997</v>
      </c>
      <c r="G189" s="73">
        <v>55.162308000000003</v>
      </c>
      <c r="H189" s="73">
        <v>55.276465999999999</v>
      </c>
      <c r="I189" s="133">
        <v>54.984276000000001</v>
      </c>
    </row>
    <row r="190" spans="1:9" x14ac:dyDescent="0.2">
      <c r="A190" s="16" t="s">
        <v>1058</v>
      </c>
      <c r="B190" s="131">
        <v>0</v>
      </c>
      <c r="C190" s="73">
        <v>0</v>
      </c>
      <c r="D190" s="73">
        <v>0</v>
      </c>
      <c r="E190" s="73">
        <v>42.693764000000002</v>
      </c>
      <c r="F190" s="73">
        <v>50.632506999999997</v>
      </c>
      <c r="G190" s="73">
        <v>51.218688999999998</v>
      </c>
      <c r="H190" s="73">
        <v>51.649563000000001</v>
      </c>
      <c r="I190" s="133">
        <v>51.857647</v>
      </c>
    </row>
    <row r="191" spans="1:9" x14ac:dyDescent="0.2">
      <c r="A191" s="16" t="s">
        <v>1059</v>
      </c>
      <c r="B191" s="131">
        <v>0</v>
      </c>
      <c r="C191" s="73">
        <v>48.02</v>
      </c>
      <c r="D191" s="73">
        <v>43.241982</v>
      </c>
      <c r="E191" s="73">
        <v>48.524307</v>
      </c>
      <c r="F191" s="73">
        <v>57.373634000000003</v>
      </c>
      <c r="G191" s="73">
        <v>57.602631000000002</v>
      </c>
      <c r="H191" s="73">
        <v>57.596603000000002</v>
      </c>
      <c r="I191" s="132">
        <v>57.536853999999998</v>
      </c>
    </row>
    <row r="192" spans="1:9" x14ac:dyDescent="0.2">
      <c r="A192" s="16" t="s">
        <v>1060</v>
      </c>
      <c r="B192" s="131">
        <v>30.3030090332031</v>
      </c>
      <c r="C192" s="73">
        <v>39.31</v>
      </c>
      <c r="D192" s="73">
        <v>36.858046999999999</v>
      </c>
      <c r="E192" s="73">
        <v>42.721912000000003</v>
      </c>
      <c r="F192" s="73">
        <v>52.171664999999997</v>
      </c>
      <c r="G192" s="73">
        <v>53.157767999999997</v>
      </c>
      <c r="H192" s="73">
        <v>53.508228000000003</v>
      </c>
      <c r="I192" s="132">
        <v>53.632525999999999</v>
      </c>
    </row>
    <row r="193" spans="1:9" x14ac:dyDescent="0.2">
      <c r="I193" s="132"/>
    </row>
    <row r="194" spans="1:9" x14ac:dyDescent="0.2">
      <c r="A194" s="56" t="s">
        <v>1082</v>
      </c>
      <c r="I194" s="132"/>
    </row>
    <row r="195" spans="1:9" x14ac:dyDescent="0.2">
      <c r="A195" s="16" t="s">
        <v>1049</v>
      </c>
      <c r="B195" s="16">
        <v>0</v>
      </c>
      <c r="C195" s="73">
        <v>0</v>
      </c>
      <c r="D195" s="73">
        <v>0</v>
      </c>
      <c r="E195" s="73">
        <v>0</v>
      </c>
      <c r="F195" s="73">
        <v>0</v>
      </c>
      <c r="G195" s="73">
        <v>0</v>
      </c>
      <c r="H195" s="73">
        <v>0</v>
      </c>
      <c r="I195" s="133" t="s">
        <v>3289</v>
      </c>
    </row>
    <row r="196" spans="1:9" x14ac:dyDescent="0.2">
      <c r="A196" s="16" t="s">
        <v>1050</v>
      </c>
      <c r="B196" s="16">
        <v>0</v>
      </c>
      <c r="C196" s="73">
        <v>0</v>
      </c>
      <c r="D196" s="73">
        <v>0</v>
      </c>
      <c r="E196" s="73">
        <v>0</v>
      </c>
      <c r="F196" s="73">
        <v>0</v>
      </c>
      <c r="G196" s="73">
        <v>0</v>
      </c>
      <c r="H196" s="73">
        <v>0</v>
      </c>
      <c r="I196" s="133" t="s">
        <v>3289</v>
      </c>
    </row>
    <row r="197" spans="1:9" x14ac:dyDescent="0.2">
      <c r="A197" s="16" t="s">
        <v>1051</v>
      </c>
      <c r="B197" s="16">
        <v>0</v>
      </c>
      <c r="C197" s="73">
        <v>0</v>
      </c>
      <c r="D197" s="73">
        <v>0</v>
      </c>
      <c r="E197" s="73">
        <v>0</v>
      </c>
      <c r="F197" s="73">
        <v>0</v>
      </c>
      <c r="G197" s="73">
        <v>0</v>
      </c>
      <c r="H197" s="73">
        <v>0</v>
      </c>
      <c r="I197" s="133" t="s">
        <v>3289</v>
      </c>
    </row>
    <row r="198" spans="1:9" x14ac:dyDescent="0.2">
      <c r="A198" s="16" t="s">
        <v>1052</v>
      </c>
      <c r="B198" s="16">
        <v>0</v>
      </c>
      <c r="C198" s="73">
        <v>0</v>
      </c>
      <c r="D198" s="73">
        <v>0</v>
      </c>
      <c r="E198" s="73">
        <v>0</v>
      </c>
      <c r="F198" s="73">
        <v>0</v>
      </c>
      <c r="G198" s="73">
        <v>0</v>
      </c>
      <c r="H198" s="73">
        <v>0</v>
      </c>
      <c r="I198" s="133" t="s">
        <v>3289</v>
      </c>
    </row>
    <row r="199" spans="1:9" x14ac:dyDescent="0.2">
      <c r="A199" s="16" t="s">
        <v>1053</v>
      </c>
      <c r="B199" s="16">
        <v>0</v>
      </c>
      <c r="C199" s="73">
        <v>0</v>
      </c>
      <c r="D199" s="73">
        <v>0</v>
      </c>
      <c r="E199" s="73">
        <v>0</v>
      </c>
      <c r="F199" s="73">
        <v>0</v>
      </c>
      <c r="G199" s="73">
        <v>0</v>
      </c>
      <c r="H199" s="73">
        <v>0</v>
      </c>
      <c r="I199" s="133" t="s">
        <v>3289</v>
      </c>
    </row>
    <row r="200" spans="1:9" x14ac:dyDescent="0.2">
      <c r="A200" s="16" t="s">
        <v>1054</v>
      </c>
      <c r="B200" s="16">
        <v>0</v>
      </c>
      <c r="C200" s="73">
        <v>0</v>
      </c>
      <c r="D200" s="73">
        <v>0</v>
      </c>
      <c r="E200" s="73">
        <v>0</v>
      </c>
      <c r="F200" s="73">
        <v>0</v>
      </c>
      <c r="G200" s="73">
        <v>0</v>
      </c>
      <c r="H200" s="73">
        <v>0</v>
      </c>
      <c r="I200" s="133" t="s">
        <v>3289</v>
      </c>
    </row>
    <row r="201" spans="1:9" x14ac:dyDescent="0.2">
      <c r="A201" s="16" t="s">
        <v>1055</v>
      </c>
      <c r="B201" s="16">
        <v>0</v>
      </c>
      <c r="C201" s="73">
        <v>0</v>
      </c>
      <c r="D201" s="73">
        <v>0</v>
      </c>
      <c r="E201" s="73">
        <v>0</v>
      </c>
      <c r="F201" s="73">
        <v>0</v>
      </c>
      <c r="G201" s="73">
        <v>0</v>
      </c>
      <c r="H201" s="73">
        <v>0</v>
      </c>
      <c r="I201" s="133" t="s">
        <v>3289</v>
      </c>
    </row>
    <row r="202" spans="1:9" x14ac:dyDescent="0.2">
      <c r="A202" s="16" t="s">
        <v>1056</v>
      </c>
      <c r="B202" s="16">
        <v>0</v>
      </c>
      <c r="C202" s="73">
        <v>0</v>
      </c>
      <c r="D202" s="73">
        <v>0</v>
      </c>
      <c r="E202" s="73">
        <v>0</v>
      </c>
      <c r="F202" s="73">
        <v>0</v>
      </c>
      <c r="G202" s="73">
        <v>0</v>
      </c>
      <c r="H202" s="73">
        <v>0</v>
      </c>
      <c r="I202" s="133" t="s">
        <v>3289</v>
      </c>
    </row>
    <row r="203" spans="1:9" x14ac:dyDescent="0.2">
      <c r="A203" s="16" t="s">
        <v>1057</v>
      </c>
      <c r="B203" s="16">
        <v>0</v>
      </c>
      <c r="C203" s="73">
        <v>0</v>
      </c>
      <c r="D203" s="73">
        <v>0</v>
      </c>
      <c r="E203" s="73">
        <v>0</v>
      </c>
      <c r="F203" s="73">
        <v>0</v>
      </c>
      <c r="G203" s="73">
        <v>0</v>
      </c>
      <c r="H203" s="73">
        <v>0</v>
      </c>
      <c r="I203" s="133" t="s">
        <v>3289</v>
      </c>
    </row>
    <row r="204" spans="1:9" x14ac:dyDescent="0.2">
      <c r="A204" s="16" t="s">
        <v>1058</v>
      </c>
      <c r="B204" s="16">
        <v>0</v>
      </c>
      <c r="C204" s="73">
        <v>0</v>
      </c>
      <c r="D204" s="73">
        <v>0</v>
      </c>
      <c r="E204" s="73">
        <v>0</v>
      </c>
      <c r="F204" s="73">
        <v>0</v>
      </c>
      <c r="G204" s="73">
        <v>0</v>
      </c>
      <c r="H204" s="73">
        <v>0</v>
      </c>
      <c r="I204" s="133" t="s">
        <v>3289</v>
      </c>
    </row>
    <row r="205" spans="1:9" x14ac:dyDescent="0.2">
      <c r="A205" s="16" t="s">
        <v>1059</v>
      </c>
      <c r="B205" s="16">
        <v>0</v>
      </c>
      <c r="C205" s="73">
        <v>0</v>
      </c>
      <c r="D205" s="73">
        <v>0</v>
      </c>
      <c r="E205" s="73">
        <v>0</v>
      </c>
      <c r="F205" s="73">
        <v>0</v>
      </c>
      <c r="G205" s="73">
        <v>0</v>
      </c>
      <c r="H205" s="73">
        <v>0</v>
      </c>
      <c r="I205" s="133" t="s">
        <v>3289</v>
      </c>
    </row>
    <row r="206" spans="1:9" x14ac:dyDescent="0.2">
      <c r="A206" s="16" t="s">
        <v>1060</v>
      </c>
      <c r="B206" s="16">
        <v>0</v>
      </c>
      <c r="C206" s="73">
        <v>0</v>
      </c>
      <c r="D206" s="73">
        <v>0</v>
      </c>
      <c r="E206" s="73">
        <v>0</v>
      </c>
      <c r="F206" s="73">
        <v>0</v>
      </c>
      <c r="G206" s="73">
        <v>0</v>
      </c>
      <c r="H206" s="73">
        <v>0</v>
      </c>
      <c r="I206" s="133" t="s">
        <v>3289</v>
      </c>
    </row>
    <row r="207" spans="1:9" x14ac:dyDescent="0.2">
      <c r="I207" s="132"/>
    </row>
    <row r="208" spans="1:9" x14ac:dyDescent="0.2">
      <c r="A208" s="56" t="s">
        <v>1083</v>
      </c>
      <c r="I208" s="132"/>
    </row>
    <row r="209" spans="1:9" x14ac:dyDescent="0.2">
      <c r="A209" s="16" t="s">
        <v>1049</v>
      </c>
      <c r="B209" s="131">
        <v>0</v>
      </c>
      <c r="C209" s="73">
        <v>0</v>
      </c>
      <c r="D209" s="73">
        <v>0</v>
      </c>
      <c r="E209" s="73">
        <v>0</v>
      </c>
      <c r="F209" s="73">
        <v>0</v>
      </c>
      <c r="G209" s="73">
        <v>0</v>
      </c>
      <c r="H209" s="73">
        <v>0</v>
      </c>
      <c r="I209" s="133">
        <v>0</v>
      </c>
    </row>
    <row r="210" spans="1:9" x14ac:dyDescent="0.2">
      <c r="A210" s="16" t="s">
        <v>1050</v>
      </c>
      <c r="B210" s="131">
        <v>61.24951171875</v>
      </c>
      <c r="C210" s="73">
        <v>59.29</v>
      </c>
      <c r="D210" s="73">
        <v>59.635241999999998</v>
      </c>
      <c r="E210" s="73">
        <v>60.880034999999999</v>
      </c>
      <c r="F210" s="73">
        <v>61.310386999999999</v>
      </c>
      <c r="G210" s="73">
        <v>61.299061000000002</v>
      </c>
      <c r="H210" s="73">
        <v>61.299061000000002</v>
      </c>
      <c r="I210" s="132">
        <v>61.299061000000002</v>
      </c>
    </row>
    <row r="211" spans="1:9" x14ac:dyDescent="0.2">
      <c r="A211" s="16" t="s">
        <v>1051</v>
      </c>
      <c r="B211" s="131">
        <v>0</v>
      </c>
      <c r="C211" s="73">
        <v>0</v>
      </c>
      <c r="D211" s="73">
        <v>0</v>
      </c>
      <c r="E211" s="73">
        <v>59.263618000000001</v>
      </c>
      <c r="F211" s="73">
        <v>60.851256999999997</v>
      </c>
      <c r="G211" s="73">
        <v>60.861694</v>
      </c>
      <c r="H211" s="73">
        <v>60.862533999999997</v>
      </c>
      <c r="I211" s="133">
        <v>60.863540999999998</v>
      </c>
    </row>
    <row r="212" spans="1:9" x14ac:dyDescent="0.2">
      <c r="A212" s="16" t="s">
        <v>1052</v>
      </c>
      <c r="B212" s="131">
        <v>0</v>
      </c>
      <c r="C212" s="73">
        <v>0</v>
      </c>
      <c r="D212" s="73">
        <v>0</v>
      </c>
      <c r="E212" s="73">
        <v>54.109153999999997</v>
      </c>
      <c r="F212" s="73">
        <v>55.186680000000003</v>
      </c>
      <c r="G212" s="73">
        <v>55.202927000000003</v>
      </c>
      <c r="H212" s="73">
        <v>55.202927000000003</v>
      </c>
      <c r="I212" s="133">
        <v>55.202927000000003</v>
      </c>
    </row>
    <row r="213" spans="1:9" x14ac:dyDescent="0.2">
      <c r="A213" s="16" t="s">
        <v>1053</v>
      </c>
      <c r="B213" s="131">
        <v>0</v>
      </c>
      <c r="C213" s="73">
        <v>47.14</v>
      </c>
      <c r="D213" s="73">
        <v>47.164307000000001</v>
      </c>
      <c r="E213" s="73">
        <v>49.486823999999999</v>
      </c>
      <c r="F213" s="73">
        <v>51.969036000000003</v>
      </c>
      <c r="G213" s="73">
        <v>51.911861000000002</v>
      </c>
      <c r="H213" s="73">
        <v>51.912785</v>
      </c>
      <c r="I213" s="133">
        <v>51.913223000000002</v>
      </c>
    </row>
    <row r="214" spans="1:9" x14ac:dyDescent="0.2">
      <c r="A214" s="16" t="s">
        <v>1054</v>
      </c>
      <c r="B214" s="131">
        <v>0</v>
      </c>
      <c r="C214" s="73">
        <v>0</v>
      </c>
      <c r="D214" s="73">
        <v>0</v>
      </c>
      <c r="E214" s="73">
        <v>0</v>
      </c>
      <c r="F214" s="73">
        <v>0</v>
      </c>
      <c r="G214" s="73">
        <v>0</v>
      </c>
      <c r="H214" s="73">
        <v>0</v>
      </c>
      <c r="I214" s="133">
        <v>0</v>
      </c>
    </row>
    <row r="215" spans="1:9" x14ac:dyDescent="0.2">
      <c r="A215" s="16" t="s">
        <v>1055</v>
      </c>
      <c r="B215" s="131">
        <v>0</v>
      </c>
      <c r="C215" s="73">
        <v>0</v>
      </c>
      <c r="D215" s="73">
        <v>0</v>
      </c>
      <c r="E215" s="73">
        <v>0</v>
      </c>
      <c r="F215" s="73">
        <v>0</v>
      </c>
      <c r="G215" s="73">
        <v>0</v>
      </c>
      <c r="H215" s="73">
        <v>0</v>
      </c>
      <c r="I215" s="133">
        <v>0</v>
      </c>
    </row>
    <row r="216" spans="1:9" x14ac:dyDescent="0.2">
      <c r="A216" s="16" t="s">
        <v>1056</v>
      </c>
      <c r="B216" s="131">
        <v>0</v>
      </c>
      <c r="C216" s="73">
        <v>0</v>
      </c>
      <c r="D216" s="73">
        <v>0</v>
      </c>
      <c r="E216" s="73">
        <v>0</v>
      </c>
      <c r="F216" s="73">
        <v>0</v>
      </c>
      <c r="G216" s="73">
        <v>0</v>
      </c>
      <c r="H216" s="73">
        <v>0</v>
      </c>
      <c r="I216" s="133">
        <v>0</v>
      </c>
    </row>
    <row r="217" spans="1:9" x14ac:dyDescent="0.2">
      <c r="A217" s="16" t="s">
        <v>1057</v>
      </c>
      <c r="B217" s="131">
        <v>0</v>
      </c>
      <c r="C217" s="73">
        <v>0</v>
      </c>
      <c r="D217" s="73">
        <v>39.958236999999997</v>
      </c>
      <c r="E217" s="73">
        <v>42.594791000000001</v>
      </c>
      <c r="F217" s="73">
        <v>46.77084</v>
      </c>
      <c r="G217" s="73">
        <v>46.775371999999997</v>
      </c>
      <c r="H217" s="73">
        <v>46.775429000000003</v>
      </c>
      <c r="I217" s="133">
        <v>46.776577000000003</v>
      </c>
    </row>
    <row r="218" spans="1:9" x14ac:dyDescent="0.2">
      <c r="A218" s="16" t="s">
        <v>1058</v>
      </c>
      <c r="B218" s="131">
        <v>0</v>
      </c>
      <c r="C218" s="73">
        <v>0</v>
      </c>
      <c r="D218" s="73">
        <v>0</v>
      </c>
      <c r="E218" s="73">
        <v>0</v>
      </c>
      <c r="F218" s="73">
        <v>0</v>
      </c>
      <c r="G218" s="73">
        <v>0</v>
      </c>
      <c r="H218" s="73">
        <v>0</v>
      </c>
      <c r="I218" s="133">
        <v>0</v>
      </c>
    </row>
    <row r="219" spans="1:9" x14ac:dyDescent="0.2">
      <c r="A219" s="16" t="s">
        <v>1059</v>
      </c>
      <c r="B219" s="131">
        <v>44.744876861572301</v>
      </c>
      <c r="C219" s="73">
        <v>0</v>
      </c>
      <c r="D219" s="73">
        <v>44.518447999999999</v>
      </c>
      <c r="E219" s="73">
        <v>47.479098999999998</v>
      </c>
      <c r="F219" s="73">
        <v>50.910102999999999</v>
      </c>
      <c r="G219" s="73">
        <v>50.977974000000003</v>
      </c>
      <c r="H219" s="73">
        <v>50.993693999999998</v>
      </c>
      <c r="I219" s="133">
        <v>51.009853</v>
      </c>
    </row>
    <row r="220" spans="1:9" x14ac:dyDescent="0.2">
      <c r="A220" s="16" t="s">
        <v>1060</v>
      </c>
      <c r="B220" s="131">
        <v>0</v>
      </c>
      <c r="C220" s="73">
        <v>0</v>
      </c>
      <c r="D220" s="73">
        <v>0</v>
      </c>
      <c r="E220" s="73">
        <v>0</v>
      </c>
      <c r="F220" s="73">
        <v>38.366135</v>
      </c>
      <c r="G220" s="73">
        <v>38.557701000000002</v>
      </c>
      <c r="H220" s="73">
        <v>38.582363000000001</v>
      </c>
      <c r="I220" s="133">
        <v>38.603115000000003</v>
      </c>
    </row>
    <row r="221" spans="1:9" x14ac:dyDescent="0.2">
      <c r="I221" s="132"/>
    </row>
    <row r="222" spans="1:9" x14ac:dyDescent="0.2">
      <c r="A222" s="56" t="s">
        <v>3290</v>
      </c>
      <c r="I222" s="132"/>
    </row>
    <row r="223" spans="1:9" x14ac:dyDescent="0.2">
      <c r="A223" s="16" t="s">
        <v>1049</v>
      </c>
      <c r="B223" s="131">
        <v>0</v>
      </c>
      <c r="C223" s="73">
        <v>0</v>
      </c>
      <c r="D223" s="73">
        <v>0</v>
      </c>
      <c r="E223" s="73">
        <v>0</v>
      </c>
      <c r="F223" s="73">
        <v>0</v>
      </c>
      <c r="G223" s="73">
        <v>0</v>
      </c>
      <c r="H223" s="73">
        <v>0</v>
      </c>
      <c r="I223" s="133" t="s">
        <v>3289</v>
      </c>
    </row>
    <row r="224" spans="1:9" x14ac:dyDescent="0.2">
      <c r="A224" s="16" t="s">
        <v>1050</v>
      </c>
      <c r="B224" s="131">
        <v>0</v>
      </c>
      <c r="C224" s="73">
        <v>0</v>
      </c>
      <c r="D224" s="73">
        <v>0</v>
      </c>
      <c r="E224" s="73">
        <v>0</v>
      </c>
      <c r="F224" s="73">
        <v>0</v>
      </c>
      <c r="G224" s="73">
        <v>0</v>
      </c>
      <c r="H224" s="73">
        <v>0</v>
      </c>
      <c r="I224" s="133" t="s">
        <v>3289</v>
      </c>
    </row>
    <row r="225" spans="1:9" x14ac:dyDescent="0.2">
      <c r="A225" s="16" t="s">
        <v>1051</v>
      </c>
      <c r="B225" s="131">
        <v>0</v>
      </c>
      <c r="C225" s="73">
        <v>0</v>
      </c>
      <c r="D225" s="73">
        <v>0</v>
      </c>
      <c r="E225" s="73">
        <v>0</v>
      </c>
      <c r="F225" s="73">
        <v>0</v>
      </c>
      <c r="G225" s="73">
        <v>0</v>
      </c>
      <c r="H225" s="73">
        <v>0</v>
      </c>
      <c r="I225" s="133" t="s">
        <v>3289</v>
      </c>
    </row>
    <row r="226" spans="1:9" x14ac:dyDescent="0.2">
      <c r="A226" s="16" t="s">
        <v>1052</v>
      </c>
      <c r="B226" s="131">
        <v>0</v>
      </c>
      <c r="C226" s="73">
        <v>0</v>
      </c>
      <c r="D226" s="73">
        <v>0</v>
      </c>
      <c r="E226" s="73">
        <v>0</v>
      </c>
      <c r="F226" s="73">
        <v>0</v>
      </c>
      <c r="G226" s="73">
        <v>0</v>
      </c>
      <c r="H226" s="73">
        <v>0</v>
      </c>
      <c r="I226" s="133" t="s">
        <v>3289</v>
      </c>
    </row>
    <row r="227" spans="1:9" x14ac:dyDescent="0.2">
      <c r="A227" s="16" t="s">
        <v>1053</v>
      </c>
      <c r="B227" s="131">
        <v>0</v>
      </c>
      <c r="C227" s="73">
        <v>0</v>
      </c>
      <c r="D227" s="73">
        <v>0</v>
      </c>
      <c r="E227" s="73">
        <v>0</v>
      </c>
      <c r="F227" s="73">
        <v>0</v>
      </c>
      <c r="G227" s="73">
        <v>0</v>
      </c>
      <c r="H227" s="73">
        <v>0</v>
      </c>
      <c r="I227" s="133" t="s">
        <v>3289</v>
      </c>
    </row>
    <row r="228" spans="1:9" x14ac:dyDescent="0.2">
      <c r="A228" s="16" t="s">
        <v>1054</v>
      </c>
      <c r="B228" s="131">
        <v>0</v>
      </c>
      <c r="C228" s="73">
        <v>0</v>
      </c>
      <c r="D228" s="73">
        <v>0</v>
      </c>
      <c r="E228" s="73">
        <v>0</v>
      </c>
      <c r="F228" s="73">
        <v>0</v>
      </c>
      <c r="G228" s="73">
        <v>0</v>
      </c>
      <c r="H228" s="73">
        <v>0</v>
      </c>
      <c r="I228" s="133" t="s">
        <v>3289</v>
      </c>
    </row>
    <row r="229" spans="1:9" x14ac:dyDescent="0.2">
      <c r="A229" s="16" t="s">
        <v>1055</v>
      </c>
      <c r="B229" s="131">
        <v>0</v>
      </c>
      <c r="C229" s="73">
        <v>0</v>
      </c>
      <c r="D229" s="73">
        <v>0</v>
      </c>
      <c r="E229" s="73">
        <v>0</v>
      </c>
      <c r="F229" s="73">
        <v>0</v>
      </c>
      <c r="G229" s="73">
        <v>0</v>
      </c>
      <c r="H229" s="73">
        <v>0</v>
      </c>
      <c r="I229" s="133" t="s">
        <v>3289</v>
      </c>
    </row>
    <row r="230" spans="1:9" x14ac:dyDescent="0.2">
      <c r="A230" s="16" t="s">
        <v>1056</v>
      </c>
      <c r="B230" s="131">
        <v>0</v>
      </c>
      <c r="C230" s="73">
        <v>0</v>
      </c>
      <c r="D230" s="73">
        <v>0</v>
      </c>
      <c r="E230" s="73">
        <v>0</v>
      </c>
      <c r="F230" s="73">
        <v>0</v>
      </c>
      <c r="G230" s="73">
        <v>0</v>
      </c>
      <c r="H230" s="73">
        <v>0</v>
      </c>
      <c r="I230" s="133" t="s">
        <v>3289</v>
      </c>
    </row>
    <row r="231" spans="1:9" x14ac:dyDescent="0.2">
      <c r="A231" s="16" t="s">
        <v>1057</v>
      </c>
      <c r="B231" s="131">
        <v>0</v>
      </c>
      <c r="C231" s="73">
        <v>0</v>
      </c>
      <c r="D231" s="73">
        <v>0</v>
      </c>
      <c r="E231" s="73">
        <v>0</v>
      </c>
      <c r="F231" s="73">
        <v>0</v>
      </c>
      <c r="G231" s="73">
        <v>0</v>
      </c>
      <c r="H231" s="73">
        <v>0</v>
      </c>
      <c r="I231" s="133" t="s">
        <v>3289</v>
      </c>
    </row>
    <row r="232" spans="1:9" x14ac:dyDescent="0.2">
      <c r="A232" s="16" t="s">
        <v>1058</v>
      </c>
      <c r="B232" s="131">
        <v>0</v>
      </c>
      <c r="C232" s="73">
        <v>0</v>
      </c>
      <c r="D232" s="73">
        <v>0</v>
      </c>
      <c r="E232" s="73">
        <v>0</v>
      </c>
      <c r="F232" s="73">
        <v>0</v>
      </c>
      <c r="G232" s="73">
        <v>0</v>
      </c>
      <c r="H232" s="73">
        <v>0</v>
      </c>
      <c r="I232" s="133" t="s">
        <v>3289</v>
      </c>
    </row>
    <row r="233" spans="1:9" x14ac:dyDescent="0.2">
      <c r="A233" s="16" t="s">
        <v>1059</v>
      </c>
      <c r="B233" s="131">
        <v>0</v>
      </c>
      <c r="C233" s="73">
        <v>0</v>
      </c>
      <c r="D233" s="73">
        <v>0</v>
      </c>
      <c r="E233" s="73">
        <v>0</v>
      </c>
      <c r="F233" s="73">
        <v>0</v>
      </c>
      <c r="G233" s="73">
        <v>0</v>
      </c>
      <c r="H233" s="73">
        <v>0</v>
      </c>
      <c r="I233" s="133" t="s">
        <v>3289</v>
      </c>
    </row>
    <row r="234" spans="1:9" x14ac:dyDescent="0.2">
      <c r="A234" s="16" t="s">
        <v>1060</v>
      </c>
      <c r="B234" s="131">
        <v>0</v>
      </c>
      <c r="C234" s="73">
        <v>0</v>
      </c>
      <c r="D234" s="73">
        <v>0</v>
      </c>
      <c r="E234" s="73">
        <v>0</v>
      </c>
      <c r="F234" s="73">
        <v>0</v>
      </c>
      <c r="G234" s="73">
        <v>0</v>
      </c>
      <c r="H234" s="73">
        <v>0</v>
      </c>
      <c r="I234" s="133" t="s">
        <v>3289</v>
      </c>
    </row>
    <row r="235" spans="1:9" x14ac:dyDescent="0.2">
      <c r="I235" s="132"/>
    </row>
    <row r="236" spans="1:9" x14ac:dyDescent="0.2">
      <c r="I236" s="132"/>
    </row>
    <row r="237" spans="1:9" x14ac:dyDescent="0.2">
      <c r="I237" s="132"/>
    </row>
    <row r="238" spans="1:9" x14ac:dyDescent="0.2">
      <c r="A238" s="45"/>
      <c r="I238" s="132"/>
    </row>
    <row r="239" spans="1:9" x14ac:dyDescent="0.2">
      <c r="I239" s="132"/>
    </row>
    <row r="240" spans="1:9" x14ac:dyDescent="0.2">
      <c r="A240" s="45"/>
      <c r="I240" s="132"/>
    </row>
    <row r="241" spans="1:9" x14ac:dyDescent="0.2">
      <c r="A241" s="45"/>
      <c r="I241" s="132"/>
    </row>
    <row r="242" spans="1:9" x14ac:dyDescent="0.2">
      <c r="I242" s="132"/>
    </row>
    <row r="243" spans="1:9" x14ac:dyDescent="0.2">
      <c r="I243" s="132"/>
    </row>
    <row r="244" spans="1:9" x14ac:dyDescent="0.2">
      <c r="I244" s="132"/>
    </row>
    <row r="245" spans="1:9" x14ac:dyDescent="0.2">
      <c r="I245" s="132"/>
    </row>
    <row r="246" spans="1:9" x14ac:dyDescent="0.2">
      <c r="I246" s="132"/>
    </row>
    <row r="247" spans="1:9" x14ac:dyDescent="0.2">
      <c r="I247" s="132"/>
    </row>
    <row r="248" spans="1:9" x14ac:dyDescent="0.2">
      <c r="B248" s="56"/>
      <c r="C248" s="56"/>
      <c r="D248" s="56"/>
      <c r="E248" s="56"/>
      <c r="F248" s="56"/>
      <c r="G248" s="56"/>
      <c r="H248" s="56"/>
      <c r="I248" s="128"/>
    </row>
    <row r="249" spans="1:9" x14ac:dyDescent="0.2">
      <c r="B249" s="56"/>
      <c r="C249" s="56"/>
      <c r="D249" s="56"/>
      <c r="E249" s="56"/>
      <c r="F249" s="56"/>
      <c r="G249" s="56"/>
      <c r="H249" s="56"/>
      <c r="I249" s="128"/>
    </row>
    <row r="250" spans="1:9" x14ac:dyDescent="0.2">
      <c r="B250" s="56"/>
      <c r="C250" s="45"/>
      <c r="D250" s="45"/>
      <c r="G250" s="45"/>
      <c r="H250" s="45"/>
      <c r="I250" s="128"/>
    </row>
    <row r="251" spans="1:9" x14ac:dyDescent="0.2">
      <c r="B251" s="56"/>
      <c r="C251" s="45"/>
      <c r="D251" s="45"/>
      <c r="G251" s="45"/>
      <c r="H251" s="45"/>
      <c r="I251" s="128"/>
    </row>
    <row r="252" spans="1:9" x14ac:dyDescent="0.2">
      <c r="B252" s="56"/>
      <c r="C252" s="45"/>
      <c r="D252" s="45"/>
      <c r="I252" s="128"/>
    </row>
    <row r="253" spans="1:9" x14ac:dyDescent="0.2">
      <c r="B253" s="56"/>
      <c r="C253" s="45"/>
      <c r="D253" s="45"/>
      <c r="E253" s="45"/>
      <c r="G253" s="45"/>
      <c r="H253" s="45"/>
      <c r="I253" s="128"/>
    </row>
    <row r="254" spans="1:9" x14ac:dyDescent="0.2">
      <c r="B254" s="56"/>
      <c r="C254" s="56"/>
      <c r="D254" s="56"/>
      <c r="E254" s="56"/>
      <c r="F254" s="56"/>
      <c r="G254" s="56"/>
      <c r="H254" s="56"/>
      <c r="I254" s="128"/>
    </row>
    <row r="255" spans="1:9" x14ac:dyDescent="0.2">
      <c r="B255" s="56"/>
      <c r="C255" s="56"/>
      <c r="D255" s="56"/>
      <c r="E255" s="56"/>
      <c r="F255" s="56"/>
      <c r="G255" s="56"/>
      <c r="H255" s="56"/>
      <c r="I255" s="128"/>
    </row>
    <row r="256" spans="1:9" x14ac:dyDescent="0.2">
      <c r="B256" s="56"/>
      <c r="C256" s="56"/>
      <c r="D256" s="56"/>
      <c r="E256" s="56"/>
      <c r="F256" s="56"/>
      <c r="G256" s="56"/>
      <c r="H256" s="56"/>
      <c r="I256" s="128"/>
    </row>
    <row r="257" spans="1:32" x14ac:dyDescent="0.2">
      <c r="B257" s="56"/>
      <c r="C257" s="56"/>
      <c r="D257" s="56"/>
      <c r="E257" s="56"/>
      <c r="F257" s="56"/>
      <c r="G257" s="56"/>
      <c r="H257" s="56"/>
      <c r="I257" s="128"/>
    </row>
    <row r="258" spans="1:32" x14ac:dyDescent="0.2">
      <c r="I258" s="132"/>
    </row>
    <row r="259" spans="1:32" x14ac:dyDescent="0.2">
      <c r="I259" s="132"/>
    </row>
    <row r="260" spans="1:32" x14ac:dyDescent="0.2">
      <c r="A260" s="56"/>
      <c r="I260" s="132"/>
    </row>
    <row r="261" spans="1:32" x14ac:dyDescent="0.2">
      <c r="A261" s="56"/>
      <c r="I261" s="132"/>
    </row>
    <row r="262" spans="1:32" x14ac:dyDescent="0.2">
      <c r="A262" s="56"/>
      <c r="B262" s="351"/>
      <c r="C262" s="351"/>
      <c r="D262" s="351"/>
      <c r="E262" s="351"/>
      <c r="F262" s="351"/>
      <c r="G262" s="351"/>
      <c r="H262" s="351"/>
      <c r="I262" s="129"/>
    </row>
    <row r="263" spans="1:32" x14ac:dyDescent="0.2">
      <c r="A263" s="111"/>
      <c r="B263" s="56"/>
      <c r="C263" s="56"/>
      <c r="D263" s="56"/>
      <c r="E263" s="56"/>
      <c r="F263" s="56"/>
      <c r="G263" s="56"/>
      <c r="H263" s="56"/>
      <c r="I263" s="132"/>
      <c r="J263" s="56"/>
      <c r="K263" s="56"/>
    </row>
    <row r="264" spans="1:32" ht="15.75" customHeight="1" x14ac:dyDescent="0.2">
      <c r="I264" s="132"/>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row>
    <row r="265" spans="1:32" ht="12.75" customHeight="1" x14ac:dyDescent="0.2">
      <c r="A265" s="56"/>
      <c r="I265" s="132"/>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row>
    <row r="266" spans="1:32" ht="12.75" customHeight="1" x14ac:dyDescent="0.2">
      <c r="B266" s="73"/>
      <c r="C266" s="73"/>
      <c r="D266" s="73"/>
      <c r="E266" s="73"/>
      <c r="F266" s="73"/>
      <c r="G266" s="73"/>
      <c r="H266" s="118"/>
      <c r="I266" s="132"/>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row>
    <row r="267" spans="1:32" ht="12.75" customHeight="1" x14ac:dyDescent="0.2">
      <c r="B267" s="73"/>
      <c r="C267" s="73"/>
      <c r="D267" s="73"/>
      <c r="E267" s="73"/>
      <c r="F267" s="73"/>
      <c r="G267" s="73"/>
      <c r="H267" s="118"/>
      <c r="I267" s="132"/>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row>
    <row r="268" spans="1:32" ht="12.75" customHeight="1" x14ac:dyDescent="0.2">
      <c r="B268" s="73"/>
      <c r="C268" s="73"/>
      <c r="D268" s="73"/>
      <c r="E268" s="73"/>
      <c r="F268" s="73"/>
      <c r="G268" s="73"/>
      <c r="H268" s="118"/>
      <c r="I268" s="132"/>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row>
    <row r="269" spans="1:32" ht="12.75" customHeight="1" x14ac:dyDescent="0.2">
      <c r="B269" s="73"/>
      <c r="C269" s="73"/>
      <c r="D269" s="73"/>
      <c r="E269" s="73"/>
      <c r="F269" s="73"/>
      <c r="G269" s="73"/>
      <c r="H269" s="118"/>
      <c r="I269" s="132"/>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row>
    <row r="270" spans="1:32" ht="12.75" customHeight="1" x14ac:dyDescent="0.2">
      <c r="B270" s="73"/>
      <c r="C270" s="73"/>
      <c r="D270" s="73"/>
      <c r="E270" s="73"/>
      <c r="F270" s="73"/>
      <c r="G270" s="73"/>
      <c r="H270" s="118"/>
      <c r="I270" s="132"/>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row>
    <row r="271" spans="1:32" ht="12.75" customHeight="1" x14ac:dyDescent="0.2">
      <c r="B271" s="73"/>
      <c r="C271" s="73"/>
      <c r="D271" s="73"/>
      <c r="E271" s="73"/>
      <c r="F271" s="73"/>
      <c r="G271" s="73"/>
      <c r="H271" s="118"/>
      <c r="I271" s="132"/>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row>
    <row r="272" spans="1:32" ht="12.75" customHeight="1" x14ac:dyDescent="0.2">
      <c r="B272" s="73"/>
      <c r="C272" s="73"/>
      <c r="D272" s="73"/>
      <c r="E272" s="73"/>
      <c r="F272" s="73"/>
      <c r="G272" s="73"/>
      <c r="H272" s="118"/>
      <c r="I272" s="132"/>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row>
    <row r="273" spans="1:32" ht="12.75" customHeight="1" x14ac:dyDescent="0.2">
      <c r="B273" s="73"/>
      <c r="C273" s="73"/>
      <c r="D273" s="73"/>
      <c r="E273" s="73"/>
      <c r="F273" s="73"/>
      <c r="G273" s="73"/>
      <c r="H273" s="118"/>
      <c r="I273" s="132"/>
      <c r="L273" s="56"/>
      <c r="M273" s="56"/>
      <c r="N273" s="56"/>
      <c r="O273" s="56"/>
      <c r="P273" s="56"/>
      <c r="Q273" s="56"/>
      <c r="R273" s="56"/>
      <c r="S273" s="56"/>
      <c r="T273" s="56"/>
      <c r="U273" s="56"/>
      <c r="V273" s="56"/>
      <c r="W273" s="56"/>
      <c r="X273" s="56"/>
      <c r="Y273" s="56"/>
      <c r="Z273" s="56"/>
      <c r="AA273" s="56"/>
      <c r="AB273" s="56"/>
      <c r="AC273" s="56"/>
      <c r="AD273" s="56"/>
      <c r="AE273" s="56"/>
      <c r="AF273" s="56"/>
    </row>
    <row r="274" spans="1:32" ht="12.75" customHeight="1" x14ac:dyDescent="0.2">
      <c r="B274" s="73"/>
      <c r="C274" s="73"/>
      <c r="D274" s="73"/>
      <c r="E274" s="73"/>
      <c r="F274" s="73"/>
      <c r="G274" s="73"/>
      <c r="H274" s="118"/>
      <c r="I274" s="132"/>
    </row>
    <row r="275" spans="1:32" ht="12.75" customHeight="1" x14ac:dyDescent="0.2">
      <c r="B275" s="73"/>
      <c r="C275" s="73"/>
      <c r="D275" s="73"/>
      <c r="E275" s="73"/>
      <c r="F275" s="73"/>
      <c r="G275" s="73"/>
      <c r="H275" s="118"/>
      <c r="I275" s="132"/>
    </row>
    <row r="276" spans="1:32" ht="15.75" customHeight="1" x14ac:dyDescent="0.2">
      <c r="B276" s="73"/>
      <c r="C276" s="73"/>
      <c r="D276" s="73"/>
      <c r="E276" s="73"/>
      <c r="F276" s="73"/>
      <c r="G276" s="73"/>
      <c r="H276" s="118"/>
      <c r="I276" s="132"/>
    </row>
    <row r="277" spans="1:32" x14ac:dyDescent="0.2">
      <c r="B277" s="73"/>
      <c r="C277" s="73"/>
      <c r="D277" s="73"/>
      <c r="E277" s="73"/>
      <c r="F277" s="73"/>
      <c r="G277" s="73"/>
      <c r="H277" s="118"/>
      <c r="I277" s="132"/>
      <c r="J277" s="351"/>
      <c r="K277" s="351"/>
    </row>
    <row r="278" spans="1:32" x14ac:dyDescent="0.2">
      <c r="I278" s="132"/>
      <c r="L278" s="351"/>
      <c r="M278" s="351"/>
      <c r="N278" s="351"/>
      <c r="O278" s="351"/>
      <c r="P278" s="351"/>
      <c r="Q278" s="351"/>
      <c r="R278" s="351"/>
      <c r="S278" s="351"/>
      <c r="T278" s="351"/>
      <c r="U278" s="351"/>
      <c r="V278" s="351"/>
      <c r="W278" s="351"/>
      <c r="X278" s="351"/>
      <c r="Y278" s="351"/>
      <c r="Z278" s="351"/>
      <c r="AA278" s="351"/>
      <c r="AB278" s="351"/>
      <c r="AC278" s="351"/>
      <c r="AD278" s="351"/>
      <c r="AE278" s="351"/>
    </row>
    <row r="279" spans="1:32" x14ac:dyDescent="0.2">
      <c r="A279" s="56"/>
      <c r="I279" s="132"/>
    </row>
    <row r="280" spans="1:32" ht="12.75" customHeight="1" x14ac:dyDescent="0.2">
      <c r="B280" s="73"/>
      <c r="C280" s="73"/>
      <c r="D280" s="73"/>
      <c r="E280" s="73"/>
      <c r="F280" s="73"/>
      <c r="G280" s="73"/>
      <c r="H280" s="135"/>
      <c r="I280" s="132"/>
    </row>
    <row r="281" spans="1:32" x14ac:dyDescent="0.2">
      <c r="B281" s="73"/>
      <c r="C281" s="73"/>
      <c r="D281" s="73"/>
      <c r="E281" s="73"/>
      <c r="F281" s="73"/>
      <c r="G281" s="73"/>
      <c r="H281" s="135"/>
      <c r="I281" s="132"/>
    </row>
    <row r="282" spans="1:32" x14ac:dyDescent="0.2">
      <c r="B282" s="73"/>
      <c r="C282" s="73"/>
      <c r="D282" s="73"/>
      <c r="E282" s="73"/>
      <c r="F282" s="73"/>
      <c r="G282" s="73"/>
      <c r="H282" s="118"/>
      <c r="I282" s="132"/>
    </row>
    <row r="283" spans="1:32" x14ac:dyDescent="0.2">
      <c r="B283" s="73"/>
      <c r="C283" s="73"/>
      <c r="D283" s="73"/>
      <c r="E283" s="73"/>
      <c r="F283" s="73"/>
      <c r="G283" s="73"/>
      <c r="H283" s="118"/>
      <c r="I283" s="132"/>
    </row>
    <row r="284" spans="1:32" x14ac:dyDescent="0.2">
      <c r="B284" s="73"/>
      <c r="C284" s="73"/>
      <c r="D284" s="73"/>
      <c r="E284" s="73"/>
      <c r="F284" s="73"/>
      <c r="G284" s="73"/>
      <c r="H284" s="118"/>
      <c r="I284" s="132"/>
    </row>
    <row r="285" spans="1:32" x14ac:dyDescent="0.2">
      <c r="B285" s="73"/>
      <c r="C285" s="73"/>
      <c r="D285" s="73"/>
      <c r="E285" s="73"/>
      <c r="F285" s="73"/>
      <c r="G285" s="73"/>
      <c r="H285" s="135"/>
      <c r="I285" s="132"/>
    </row>
    <row r="286" spans="1:32" x14ac:dyDescent="0.2">
      <c r="B286" s="73"/>
      <c r="C286" s="73"/>
      <c r="D286" s="73"/>
      <c r="E286" s="73"/>
      <c r="F286" s="73"/>
      <c r="G286" s="73"/>
      <c r="H286" s="118"/>
      <c r="I286" s="132"/>
    </row>
    <row r="287" spans="1:32" x14ac:dyDescent="0.2">
      <c r="B287" s="73"/>
      <c r="C287" s="73"/>
      <c r="D287" s="73"/>
      <c r="E287" s="73"/>
      <c r="F287" s="73"/>
      <c r="G287" s="73"/>
      <c r="H287" s="118"/>
      <c r="I287" s="132"/>
    </row>
    <row r="288" spans="1:32" x14ac:dyDescent="0.2">
      <c r="B288" s="73"/>
      <c r="C288" s="73"/>
      <c r="D288" s="73"/>
      <c r="E288" s="73"/>
      <c r="F288" s="73"/>
      <c r="G288" s="73"/>
      <c r="H288" s="135"/>
      <c r="I288" s="132"/>
    </row>
    <row r="289" spans="1:9" x14ac:dyDescent="0.2">
      <c r="B289" s="73"/>
      <c r="C289" s="73"/>
      <c r="D289" s="73"/>
      <c r="E289" s="73"/>
      <c r="F289" s="73"/>
      <c r="G289" s="73"/>
      <c r="H289" s="118"/>
      <c r="I289" s="132"/>
    </row>
    <row r="290" spans="1:9" x14ac:dyDescent="0.2">
      <c r="B290" s="73"/>
      <c r="C290" s="73"/>
      <c r="D290" s="73"/>
      <c r="E290" s="73"/>
      <c r="F290" s="73"/>
      <c r="G290" s="73"/>
      <c r="H290" s="135"/>
      <c r="I290" s="132"/>
    </row>
    <row r="291" spans="1:9" x14ac:dyDescent="0.2">
      <c r="B291" s="73"/>
      <c r="C291" s="73"/>
      <c r="D291" s="73"/>
      <c r="E291" s="73"/>
      <c r="F291" s="73"/>
      <c r="G291" s="73"/>
      <c r="H291" s="118"/>
      <c r="I291" s="132"/>
    </row>
    <row r="292" spans="1:9" x14ac:dyDescent="0.2">
      <c r="I292" s="132"/>
    </row>
    <row r="293" spans="1:9" x14ac:dyDescent="0.2">
      <c r="A293" s="56"/>
      <c r="I293" s="132"/>
    </row>
    <row r="294" spans="1:9" ht="12.75" customHeight="1" x14ac:dyDescent="0.2">
      <c r="B294" s="73"/>
      <c r="C294" s="73"/>
      <c r="D294" s="73"/>
      <c r="E294" s="73"/>
      <c r="F294" s="73"/>
      <c r="G294" s="73"/>
      <c r="H294" s="135"/>
      <c r="I294" s="132"/>
    </row>
    <row r="295" spans="1:9" x14ac:dyDescent="0.2">
      <c r="B295" s="73"/>
      <c r="C295" s="73"/>
      <c r="D295" s="73"/>
      <c r="E295" s="73"/>
      <c r="F295" s="73"/>
      <c r="G295" s="73"/>
      <c r="H295" s="135"/>
      <c r="I295" s="132"/>
    </row>
    <row r="296" spans="1:9" x14ac:dyDescent="0.2">
      <c r="B296" s="73"/>
      <c r="C296" s="73"/>
      <c r="D296" s="73"/>
      <c r="E296" s="73"/>
      <c r="F296" s="73"/>
      <c r="G296" s="73"/>
      <c r="H296" s="135"/>
      <c r="I296" s="132"/>
    </row>
    <row r="297" spans="1:9" x14ac:dyDescent="0.2">
      <c r="B297" s="73"/>
      <c r="C297" s="73"/>
      <c r="D297" s="73"/>
      <c r="E297" s="73"/>
      <c r="F297" s="73"/>
      <c r="G297" s="73"/>
      <c r="H297" s="135"/>
      <c r="I297" s="132"/>
    </row>
    <row r="298" spans="1:9" x14ac:dyDescent="0.2">
      <c r="B298" s="73"/>
      <c r="C298" s="73"/>
      <c r="D298" s="73"/>
      <c r="E298" s="73"/>
      <c r="F298" s="73"/>
      <c r="G298" s="73"/>
      <c r="H298" s="135"/>
      <c r="I298" s="132"/>
    </row>
    <row r="299" spans="1:9" x14ac:dyDescent="0.2">
      <c r="B299" s="73"/>
      <c r="C299" s="73"/>
      <c r="D299" s="73"/>
      <c r="E299" s="73"/>
      <c r="F299" s="73"/>
      <c r="G299" s="73"/>
      <c r="H299" s="135"/>
      <c r="I299" s="132"/>
    </row>
    <row r="300" spans="1:9" x14ac:dyDescent="0.2">
      <c r="B300" s="73"/>
      <c r="C300" s="73"/>
      <c r="D300" s="73"/>
      <c r="E300" s="73"/>
      <c r="F300" s="73"/>
      <c r="G300" s="73"/>
      <c r="H300" s="135"/>
      <c r="I300" s="132"/>
    </row>
    <row r="301" spans="1:9" x14ac:dyDescent="0.2">
      <c r="B301" s="73"/>
      <c r="C301" s="73"/>
      <c r="D301" s="73"/>
      <c r="E301" s="73"/>
      <c r="F301" s="73"/>
      <c r="G301" s="73"/>
      <c r="H301" s="135"/>
      <c r="I301" s="132"/>
    </row>
    <row r="302" spans="1:9" x14ac:dyDescent="0.2">
      <c r="B302" s="73"/>
      <c r="C302" s="73"/>
      <c r="D302" s="73"/>
      <c r="E302" s="73"/>
      <c r="F302" s="73"/>
      <c r="G302" s="73"/>
      <c r="H302" s="135"/>
      <c r="I302" s="132"/>
    </row>
    <row r="303" spans="1:9" x14ac:dyDescent="0.2">
      <c r="B303" s="73"/>
      <c r="C303" s="73"/>
      <c r="D303" s="73"/>
      <c r="E303" s="73"/>
      <c r="F303" s="73"/>
      <c r="G303" s="73"/>
      <c r="H303" s="135"/>
      <c r="I303" s="132"/>
    </row>
    <row r="304" spans="1:9" x14ac:dyDescent="0.2">
      <c r="B304" s="73"/>
      <c r="C304" s="73"/>
      <c r="D304" s="73"/>
      <c r="E304" s="73"/>
      <c r="F304" s="73"/>
      <c r="G304" s="73"/>
      <c r="H304" s="135"/>
      <c r="I304" s="132"/>
    </row>
    <row r="305" spans="1:9" x14ac:dyDescent="0.2">
      <c r="B305" s="73"/>
      <c r="C305" s="73"/>
      <c r="D305" s="73"/>
      <c r="E305" s="73"/>
      <c r="F305" s="73"/>
      <c r="G305" s="73"/>
      <c r="H305" s="135"/>
      <c r="I305" s="132"/>
    </row>
    <row r="306" spans="1:9" x14ac:dyDescent="0.2">
      <c r="I306" s="132"/>
    </row>
    <row r="307" spans="1:9" x14ac:dyDescent="0.2">
      <c r="A307" s="56"/>
      <c r="I307" s="132"/>
    </row>
    <row r="308" spans="1:9" ht="12.75" customHeight="1" x14ac:dyDescent="0.2">
      <c r="B308" s="73"/>
      <c r="C308" s="73"/>
      <c r="D308" s="73"/>
      <c r="E308" s="73"/>
      <c r="F308" s="73"/>
      <c r="G308" s="73"/>
      <c r="H308" s="135"/>
      <c r="I308" s="132"/>
    </row>
    <row r="309" spans="1:9" x14ac:dyDescent="0.2">
      <c r="B309" s="73"/>
      <c r="C309" s="73"/>
      <c r="D309" s="73"/>
      <c r="E309" s="73"/>
      <c r="F309" s="73"/>
      <c r="G309" s="73"/>
      <c r="H309" s="135"/>
      <c r="I309" s="132"/>
    </row>
    <row r="310" spans="1:9" x14ac:dyDescent="0.2">
      <c r="B310" s="73"/>
      <c r="C310" s="73"/>
      <c r="D310" s="73"/>
      <c r="E310" s="73"/>
      <c r="F310" s="73"/>
      <c r="G310" s="73"/>
      <c r="H310" s="135"/>
      <c r="I310" s="132"/>
    </row>
    <row r="311" spans="1:9" x14ac:dyDescent="0.2">
      <c r="B311" s="73"/>
      <c r="C311" s="73"/>
      <c r="D311" s="73"/>
      <c r="E311" s="73"/>
      <c r="F311" s="73"/>
      <c r="G311" s="73"/>
      <c r="H311" s="135"/>
      <c r="I311" s="132"/>
    </row>
    <row r="312" spans="1:9" x14ac:dyDescent="0.2">
      <c r="B312" s="73"/>
      <c r="C312" s="73"/>
      <c r="D312" s="73"/>
      <c r="E312" s="73"/>
      <c r="F312" s="73"/>
      <c r="G312" s="73"/>
      <c r="H312" s="135"/>
      <c r="I312" s="132"/>
    </row>
    <row r="313" spans="1:9" x14ac:dyDescent="0.2">
      <c r="B313" s="73"/>
      <c r="C313" s="73"/>
      <c r="D313" s="73"/>
      <c r="E313" s="73"/>
      <c r="F313" s="73"/>
      <c r="G313" s="73"/>
      <c r="H313" s="135"/>
      <c r="I313" s="132"/>
    </row>
    <row r="314" spans="1:9" x14ac:dyDescent="0.2">
      <c r="B314" s="73"/>
      <c r="C314" s="73"/>
      <c r="D314" s="73"/>
      <c r="E314" s="73"/>
      <c r="F314" s="73"/>
      <c r="G314" s="73"/>
      <c r="H314" s="135"/>
      <c r="I314" s="132"/>
    </row>
    <row r="315" spans="1:9" x14ac:dyDescent="0.2">
      <c r="B315" s="73"/>
      <c r="C315" s="73"/>
      <c r="D315" s="73"/>
      <c r="E315" s="73"/>
      <c r="F315" s="73"/>
      <c r="G315" s="73"/>
      <c r="H315" s="135"/>
      <c r="I315" s="132"/>
    </row>
    <row r="316" spans="1:9" x14ac:dyDescent="0.2">
      <c r="B316" s="73"/>
      <c r="C316" s="73"/>
      <c r="D316" s="73"/>
      <c r="E316" s="73"/>
      <c r="F316" s="73"/>
      <c r="G316" s="73"/>
      <c r="H316" s="135"/>
      <c r="I316" s="132"/>
    </row>
    <row r="317" spans="1:9" x14ac:dyDescent="0.2">
      <c r="B317" s="73"/>
      <c r="C317" s="73"/>
      <c r="D317" s="73"/>
      <c r="E317" s="73"/>
      <c r="F317" s="73"/>
      <c r="G317" s="73"/>
      <c r="H317" s="135"/>
      <c r="I317" s="132"/>
    </row>
    <row r="318" spans="1:9" x14ac:dyDescent="0.2">
      <c r="B318" s="73"/>
      <c r="C318" s="73"/>
      <c r="D318" s="73"/>
      <c r="E318" s="73"/>
      <c r="F318" s="73"/>
      <c r="G318" s="73"/>
      <c r="H318" s="135"/>
      <c r="I318" s="132"/>
    </row>
    <row r="319" spans="1:9" x14ac:dyDescent="0.2">
      <c r="B319" s="73"/>
      <c r="C319" s="73"/>
      <c r="D319" s="73"/>
      <c r="E319" s="73"/>
      <c r="F319" s="73"/>
      <c r="G319" s="73"/>
      <c r="H319" s="135"/>
      <c r="I319" s="132"/>
    </row>
    <row r="320" spans="1:9" x14ac:dyDescent="0.2">
      <c r="I320" s="132"/>
    </row>
    <row r="321" spans="1:9" x14ac:dyDescent="0.2">
      <c r="A321" s="56"/>
      <c r="I321" s="132"/>
    </row>
    <row r="322" spans="1:9" ht="12.75" customHeight="1" x14ac:dyDescent="0.2">
      <c r="B322" s="73"/>
      <c r="C322" s="73"/>
      <c r="D322" s="73"/>
      <c r="E322" s="73"/>
      <c r="F322" s="73"/>
      <c r="G322" s="73"/>
      <c r="H322" s="135"/>
      <c r="I322" s="132"/>
    </row>
    <row r="323" spans="1:9" x14ac:dyDescent="0.2">
      <c r="B323" s="73"/>
      <c r="C323" s="73"/>
      <c r="D323" s="73"/>
      <c r="E323" s="73"/>
      <c r="F323" s="73"/>
      <c r="G323" s="73"/>
      <c r="H323" s="135"/>
      <c r="I323" s="132"/>
    </row>
    <row r="324" spans="1:9" x14ac:dyDescent="0.2">
      <c r="B324" s="73"/>
      <c r="C324" s="73"/>
      <c r="D324" s="73"/>
      <c r="E324" s="73"/>
      <c r="F324" s="73"/>
      <c r="G324" s="73"/>
      <c r="H324" s="135"/>
      <c r="I324" s="132"/>
    </row>
    <row r="325" spans="1:9" x14ac:dyDescent="0.2">
      <c r="B325" s="73"/>
      <c r="C325" s="73"/>
      <c r="D325" s="73"/>
      <c r="E325" s="73"/>
      <c r="F325" s="73"/>
      <c r="G325" s="73"/>
      <c r="H325" s="135"/>
      <c r="I325" s="132"/>
    </row>
    <row r="326" spans="1:9" x14ac:dyDescent="0.2">
      <c r="B326" s="73"/>
      <c r="C326" s="73"/>
      <c r="D326" s="73"/>
      <c r="E326" s="73"/>
      <c r="F326" s="73"/>
      <c r="G326" s="73"/>
      <c r="H326" s="135"/>
      <c r="I326" s="132"/>
    </row>
    <row r="327" spans="1:9" x14ac:dyDescent="0.2">
      <c r="B327" s="73"/>
      <c r="C327" s="73"/>
      <c r="D327" s="73"/>
      <c r="E327" s="73"/>
      <c r="F327" s="73"/>
      <c r="G327" s="73"/>
      <c r="H327" s="135"/>
      <c r="I327" s="132"/>
    </row>
    <row r="328" spans="1:9" x14ac:dyDescent="0.2">
      <c r="B328" s="73"/>
      <c r="C328" s="73"/>
      <c r="D328" s="73"/>
      <c r="E328" s="73"/>
      <c r="F328" s="73"/>
      <c r="G328" s="73"/>
      <c r="H328" s="135"/>
      <c r="I328" s="132"/>
    </row>
    <row r="329" spans="1:9" x14ac:dyDescent="0.2">
      <c r="B329" s="73"/>
      <c r="C329" s="73"/>
      <c r="D329" s="73"/>
      <c r="E329" s="73"/>
      <c r="F329" s="73"/>
      <c r="G329" s="73"/>
      <c r="H329" s="135"/>
      <c r="I329" s="132"/>
    </row>
    <row r="330" spans="1:9" x14ac:dyDescent="0.2">
      <c r="B330" s="73"/>
      <c r="C330" s="73"/>
      <c r="D330" s="73"/>
      <c r="E330" s="73"/>
      <c r="F330" s="73"/>
      <c r="G330" s="73"/>
      <c r="H330" s="135"/>
      <c r="I330" s="132"/>
    </row>
    <row r="331" spans="1:9" x14ac:dyDescent="0.2">
      <c r="B331" s="73"/>
      <c r="C331" s="73"/>
      <c r="D331" s="73"/>
      <c r="E331" s="73"/>
      <c r="F331" s="73"/>
      <c r="G331" s="73"/>
      <c r="H331" s="135"/>
      <c r="I331" s="132"/>
    </row>
    <row r="332" spans="1:9" x14ac:dyDescent="0.2">
      <c r="B332" s="73"/>
      <c r="C332" s="73"/>
      <c r="D332" s="73"/>
      <c r="E332" s="73"/>
      <c r="F332" s="73"/>
      <c r="G332" s="73"/>
      <c r="H332" s="135"/>
      <c r="I332" s="132"/>
    </row>
    <row r="333" spans="1:9" x14ac:dyDescent="0.2">
      <c r="B333" s="73"/>
      <c r="C333" s="73"/>
      <c r="D333" s="73"/>
      <c r="E333" s="73"/>
      <c r="F333" s="73"/>
      <c r="G333" s="73"/>
      <c r="H333" s="135"/>
      <c r="I333" s="132"/>
    </row>
    <row r="335" spans="1:9" x14ac:dyDescent="0.2">
      <c r="A335" s="56"/>
    </row>
    <row r="336" spans="1:9" ht="12.75" customHeight="1" x14ac:dyDescent="0.2">
      <c r="B336" s="73"/>
      <c r="C336" s="73"/>
      <c r="D336" s="73"/>
      <c r="E336" s="73"/>
      <c r="F336" s="73"/>
      <c r="G336" s="73"/>
      <c r="H336" s="135"/>
    </row>
    <row r="337" spans="1:8" x14ac:dyDescent="0.2">
      <c r="B337" s="73"/>
      <c r="C337" s="73"/>
      <c r="D337" s="73"/>
      <c r="E337" s="73"/>
      <c r="F337" s="73"/>
      <c r="G337" s="73"/>
      <c r="H337" s="135"/>
    </row>
    <row r="338" spans="1:8" x14ac:dyDescent="0.2">
      <c r="B338" s="73"/>
      <c r="C338" s="73"/>
      <c r="D338" s="73"/>
      <c r="E338" s="73"/>
      <c r="F338" s="73"/>
      <c r="G338" s="73"/>
      <c r="H338" s="135"/>
    </row>
    <row r="339" spans="1:8" x14ac:dyDescent="0.2">
      <c r="B339" s="73"/>
      <c r="C339" s="73"/>
      <c r="D339" s="73"/>
      <c r="E339" s="73"/>
      <c r="F339" s="73"/>
      <c r="G339" s="73"/>
      <c r="H339" s="118"/>
    </row>
    <row r="340" spans="1:8" x14ac:dyDescent="0.2">
      <c r="B340" s="73"/>
      <c r="C340" s="73"/>
      <c r="D340" s="73"/>
      <c r="E340" s="73"/>
      <c r="F340" s="73"/>
      <c r="G340" s="73"/>
      <c r="H340" s="118"/>
    </row>
    <row r="341" spans="1:8" x14ac:dyDescent="0.2">
      <c r="B341" s="73"/>
      <c r="C341" s="73"/>
      <c r="D341" s="73"/>
      <c r="E341" s="73"/>
      <c r="F341" s="73"/>
      <c r="G341" s="73"/>
      <c r="H341" s="135"/>
    </row>
    <row r="342" spans="1:8" x14ac:dyDescent="0.2">
      <c r="B342" s="73"/>
      <c r="C342" s="73"/>
      <c r="D342" s="73"/>
      <c r="E342" s="73"/>
      <c r="F342" s="73"/>
      <c r="G342" s="73"/>
      <c r="H342" s="118"/>
    </row>
    <row r="343" spans="1:8" x14ac:dyDescent="0.2">
      <c r="B343" s="73"/>
      <c r="C343" s="73"/>
      <c r="D343" s="73"/>
      <c r="E343" s="73"/>
      <c r="F343" s="73"/>
      <c r="G343" s="73"/>
      <c r="H343" s="118"/>
    </row>
    <row r="344" spans="1:8" x14ac:dyDescent="0.2">
      <c r="B344" s="73"/>
      <c r="C344" s="73"/>
      <c r="D344" s="73"/>
      <c r="E344" s="73"/>
      <c r="F344" s="73"/>
      <c r="G344" s="73"/>
      <c r="H344" s="118"/>
    </row>
    <row r="345" spans="1:8" x14ac:dyDescent="0.2">
      <c r="B345" s="73"/>
      <c r="C345" s="73"/>
      <c r="D345" s="73"/>
      <c r="E345" s="73"/>
      <c r="F345" s="73"/>
      <c r="G345" s="73"/>
      <c r="H345" s="118"/>
    </row>
    <row r="346" spans="1:8" x14ac:dyDescent="0.2">
      <c r="B346" s="73"/>
      <c r="C346" s="73"/>
      <c r="D346" s="73"/>
      <c r="E346" s="73"/>
      <c r="F346" s="73"/>
      <c r="G346" s="73"/>
      <c r="H346" s="118"/>
    </row>
    <row r="347" spans="1:8" x14ac:dyDescent="0.2">
      <c r="B347" s="73"/>
      <c r="C347" s="73"/>
      <c r="D347" s="73"/>
      <c r="E347" s="73"/>
      <c r="F347" s="73"/>
      <c r="G347" s="73"/>
      <c r="H347" s="118"/>
    </row>
    <row r="349" spans="1:8" x14ac:dyDescent="0.2">
      <c r="A349" s="56"/>
    </row>
    <row r="350" spans="1:8" ht="12.75" customHeight="1" x14ac:dyDescent="0.2">
      <c r="B350" s="73"/>
      <c r="C350" s="73"/>
      <c r="D350" s="73"/>
      <c r="E350" s="73"/>
      <c r="F350" s="73"/>
      <c r="G350" s="73"/>
      <c r="H350" s="135"/>
    </row>
    <row r="351" spans="1:8" x14ac:dyDescent="0.2">
      <c r="B351" s="73"/>
      <c r="C351" s="73"/>
      <c r="D351" s="73"/>
      <c r="E351" s="73"/>
      <c r="F351" s="73"/>
      <c r="G351" s="73"/>
      <c r="H351" s="135"/>
    </row>
    <row r="352" spans="1:8" x14ac:dyDescent="0.2">
      <c r="B352" s="73"/>
      <c r="C352" s="73"/>
      <c r="D352" s="73"/>
      <c r="E352" s="73"/>
      <c r="F352" s="73"/>
      <c r="G352" s="73"/>
      <c r="H352" s="118"/>
    </row>
    <row r="353" spans="1:8" x14ac:dyDescent="0.2">
      <c r="B353" s="73"/>
      <c r="C353" s="73"/>
      <c r="D353" s="73"/>
      <c r="E353" s="73"/>
      <c r="F353" s="73"/>
      <c r="G353" s="73"/>
      <c r="H353" s="135"/>
    </row>
    <row r="354" spans="1:8" x14ac:dyDescent="0.2">
      <c r="B354" s="73"/>
      <c r="C354" s="73"/>
      <c r="D354" s="73"/>
      <c r="E354" s="73"/>
      <c r="F354" s="73"/>
      <c r="G354" s="73"/>
      <c r="H354" s="118"/>
    </row>
    <row r="355" spans="1:8" x14ac:dyDescent="0.2">
      <c r="B355" s="73"/>
      <c r="C355" s="73"/>
      <c r="D355" s="73"/>
      <c r="E355" s="73"/>
      <c r="F355" s="73"/>
      <c r="G355" s="73"/>
      <c r="H355" s="135"/>
    </row>
    <row r="356" spans="1:8" x14ac:dyDescent="0.2">
      <c r="B356" s="73"/>
      <c r="C356" s="73"/>
      <c r="D356" s="73"/>
      <c r="E356" s="73"/>
      <c r="F356" s="73"/>
      <c r="G356" s="73"/>
      <c r="H356" s="135"/>
    </row>
    <row r="357" spans="1:8" x14ac:dyDescent="0.2">
      <c r="B357" s="73"/>
      <c r="C357" s="73"/>
      <c r="D357" s="73"/>
      <c r="E357" s="73"/>
      <c r="F357" s="73"/>
      <c r="G357" s="73"/>
      <c r="H357" s="118"/>
    </row>
    <row r="358" spans="1:8" x14ac:dyDescent="0.2">
      <c r="B358" s="73"/>
      <c r="C358" s="73"/>
      <c r="D358" s="73"/>
      <c r="E358" s="73"/>
      <c r="F358" s="73"/>
      <c r="G358" s="73"/>
      <c r="H358" s="135"/>
    </row>
    <row r="359" spans="1:8" x14ac:dyDescent="0.2">
      <c r="B359" s="73"/>
      <c r="C359" s="73"/>
      <c r="D359" s="73"/>
      <c r="E359" s="73"/>
      <c r="F359" s="73"/>
      <c r="G359" s="73"/>
      <c r="H359" s="118"/>
    </row>
    <row r="360" spans="1:8" x14ac:dyDescent="0.2">
      <c r="B360" s="73"/>
      <c r="C360" s="73"/>
      <c r="D360" s="73"/>
      <c r="E360" s="73"/>
      <c r="F360" s="73"/>
      <c r="G360" s="73"/>
      <c r="H360" s="135"/>
    </row>
    <row r="361" spans="1:8" x14ac:dyDescent="0.2">
      <c r="B361" s="73"/>
      <c r="C361" s="73"/>
      <c r="D361" s="73"/>
      <c r="E361" s="73"/>
      <c r="F361" s="73"/>
      <c r="G361" s="73"/>
      <c r="H361" s="135"/>
    </row>
    <row r="363" spans="1:8" x14ac:dyDescent="0.2">
      <c r="A363" s="56"/>
    </row>
    <row r="364" spans="1:8" ht="12.75" customHeight="1" x14ac:dyDescent="0.2">
      <c r="B364" s="73"/>
      <c r="C364" s="73"/>
      <c r="D364" s="73"/>
      <c r="E364" s="73"/>
      <c r="F364" s="73"/>
      <c r="G364" s="73"/>
      <c r="H364" s="135"/>
    </row>
    <row r="365" spans="1:8" x14ac:dyDescent="0.2">
      <c r="B365" s="73"/>
      <c r="C365" s="73"/>
      <c r="D365" s="73"/>
      <c r="E365" s="73"/>
      <c r="F365" s="73"/>
      <c r="G365" s="73"/>
      <c r="H365" s="135"/>
    </row>
    <row r="366" spans="1:8" x14ac:dyDescent="0.2">
      <c r="B366" s="73"/>
      <c r="C366" s="73"/>
      <c r="D366" s="73"/>
      <c r="E366" s="73"/>
      <c r="F366" s="73"/>
      <c r="G366" s="73"/>
      <c r="H366" s="118"/>
    </row>
    <row r="367" spans="1:8" x14ac:dyDescent="0.2">
      <c r="B367" s="73"/>
      <c r="C367" s="73"/>
      <c r="D367" s="73"/>
      <c r="E367" s="73"/>
      <c r="F367" s="73"/>
      <c r="G367" s="73"/>
      <c r="H367" s="135"/>
    </row>
    <row r="368" spans="1:8" x14ac:dyDescent="0.2">
      <c r="B368" s="73"/>
      <c r="C368" s="73"/>
      <c r="D368" s="73"/>
      <c r="E368" s="73"/>
      <c r="F368" s="73"/>
      <c r="G368" s="73"/>
      <c r="H368" s="118"/>
    </row>
    <row r="369" spans="1:8" x14ac:dyDescent="0.2">
      <c r="B369" s="73"/>
      <c r="C369" s="73"/>
      <c r="D369" s="73"/>
      <c r="E369" s="73"/>
      <c r="F369" s="73"/>
      <c r="G369" s="73"/>
      <c r="H369" s="135"/>
    </row>
    <row r="370" spans="1:8" x14ac:dyDescent="0.2">
      <c r="B370" s="73"/>
      <c r="C370" s="73"/>
      <c r="D370" s="73"/>
      <c r="E370" s="73"/>
      <c r="F370" s="73"/>
      <c r="G370" s="73"/>
      <c r="H370" s="135"/>
    </row>
    <row r="371" spans="1:8" x14ac:dyDescent="0.2">
      <c r="B371" s="73"/>
      <c r="C371" s="73"/>
      <c r="D371" s="73"/>
      <c r="E371" s="73"/>
      <c r="F371" s="73"/>
      <c r="G371" s="73"/>
      <c r="H371" s="118"/>
    </row>
    <row r="372" spans="1:8" x14ac:dyDescent="0.2">
      <c r="B372" s="73"/>
      <c r="C372" s="73"/>
      <c r="D372" s="73"/>
      <c r="E372" s="73"/>
      <c r="F372" s="73"/>
      <c r="G372" s="73"/>
      <c r="H372" s="135"/>
    </row>
    <row r="373" spans="1:8" x14ac:dyDescent="0.2">
      <c r="B373" s="73"/>
      <c r="C373" s="73"/>
      <c r="D373" s="73"/>
      <c r="E373" s="73"/>
      <c r="F373" s="73"/>
      <c r="G373" s="73"/>
      <c r="H373" s="118"/>
    </row>
    <row r="374" spans="1:8" x14ac:dyDescent="0.2">
      <c r="B374" s="73"/>
      <c r="C374" s="73"/>
      <c r="D374" s="73"/>
      <c r="E374" s="73"/>
      <c r="F374" s="73"/>
      <c r="G374" s="73"/>
      <c r="H374" s="135"/>
    </row>
    <row r="375" spans="1:8" x14ac:dyDescent="0.2">
      <c r="B375" s="73"/>
      <c r="C375" s="73"/>
      <c r="D375" s="73"/>
      <c r="E375" s="73"/>
      <c r="F375" s="73"/>
      <c r="G375" s="73"/>
      <c r="H375" s="135"/>
    </row>
    <row r="377" spans="1:8" x14ac:dyDescent="0.2">
      <c r="A377" s="56"/>
    </row>
    <row r="378" spans="1:8" ht="12.75" customHeight="1" x14ac:dyDescent="0.2">
      <c r="B378" s="73"/>
      <c r="C378" s="73"/>
      <c r="D378" s="73"/>
      <c r="E378" s="73"/>
      <c r="F378" s="73"/>
      <c r="G378" s="73"/>
      <c r="H378" s="135"/>
    </row>
    <row r="379" spans="1:8" x14ac:dyDescent="0.2">
      <c r="B379" s="73"/>
      <c r="C379" s="73"/>
      <c r="D379" s="73"/>
      <c r="E379" s="73"/>
      <c r="F379" s="73"/>
      <c r="G379" s="73"/>
      <c r="H379" s="135"/>
    </row>
    <row r="380" spans="1:8" x14ac:dyDescent="0.2">
      <c r="B380" s="73"/>
      <c r="C380" s="73"/>
      <c r="D380" s="73"/>
      <c r="E380" s="73"/>
      <c r="F380" s="73"/>
      <c r="G380" s="73"/>
      <c r="H380" s="135"/>
    </row>
    <row r="381" spans="1:8" x14ac:dyDescent="0.2">
      <c r="B381" s="73"/>
      <c r="C381" s="73"/>
      <c r="D381" s="73"/>
      <c r="E381" s="73"/>
      <c r="F381" s="73"/>
      <c r="G381" s="73"/>
      <c r="H381" s="135"/>
    </row>
    <row r="382" spans="1:8" x14ac:dyDescent="0.2">
      <c r="B382" s="73"/>
      <c r="C382" s="73"/>
      <c r="D382" s="73"/>
      <c r="E382" s="73"/>
      <c r="F382" s="73"/>
      <c r="G382" s="73"/>
      <c r="H382" s="135"/>
    </row>
    <row r="383" spans="1:8" x14ac:dyDescent="0.2">
      <c r="B383" s="73"/>
      <c r="C383" s="73"/>
      <c r="D383" s="73"/>
      <c r="E383" s="73"/>
      <c r="F383" s="73"/>
      <c r="G383" s="73"/>
      <c r="H383" s="135"/>
    </row>
    <row r="384" spans="1:8" x14ac:dyDescent="0.2">
      <c r="B384" s="73"/>
      <c r="C384" s="73"/>
      <c r="D384" s="73"/>
      <c r="E384" s="73"/>
      <c r="F384" s="73"/>
      <c r="G384" s="73"/>
      <c r="H384" s="135"/>
    </row>
    <row r="385" spans="1:8" x14ac:dyDescent="0.2">
      <c r="B385" s="73"/>
      <c r="C385" s="73"/>
      <c r="D385" s="73"/>
      <c r="E385" s="73"/>
      <c r="F385" s="73"/>
      <c r="G385" s="73"/>
      <c r="H385" s="118"/>
    </row>
    <row r="386" spans="1:8" x14ac:dyDescent="0.2">
      <c r="B386" s="73"/>
      <c r="C386" s="73"/>
      <c r="D386" s="73"/>
      <c r="E386" s="73"/>
      <c r="F386" s="73"/>
      <c r="G386" s="73"/>
      <c r="H386" s="135"/>
    </row>
    <row r="387" spans="1:8" x14ac:dyDescent="0.2">
      <c r="B387" s="73"/>
      <c r="C387" s="73"/>
      <c r="D387" s="73"/>
      <c r="E387" s="73"/>
      <c r="F387" s="73"/>
      <c r="G387" s="73"/>
      <c r="H387" s="118"/>
    </row>
    <row r="388" spans="1:8" x14ac:dyDescent="0.2">
      <c r="B388" s="73"/>
      <c r="C388" s="73"/>
      <c r="D388" s="73"/>
      <c r="E388" s="73"/>
      <c r="F388" s="73"/>
      <c r="G388" s="73"/>
      <c r="H388" s="135"/>
    </row>
    <row r="389" spans="1:8" x14ac:dyDescent="0.2">
      <c r="B389" s="73"/>
      <c r="C389" s="73"/>
      <c r="D389" s="73"/>
      <c r="E389" s="73"/>
      <c r="F389" s="73"/>
      <c r="G389" s="73"/>
      <c r="H389" s="135"/>
    </row>
    <row r="391" spans="1:8" x14ac:dyDescent="0.2">
      <c r="A391" s="56"/>
    </row>
    <row r="392" spans="1:8" ht="12.75" customHeight="1" x14ac:dyDescent="0.2">
      <c r="B392" s="73"/>
      <c r="C392" s="73"/>
      <c r="D392" s="73"/>
      <c r="E392" s="73"/>
      <c r="F392" s="73"/>
      <c r="G392" s="73"/>
      <c r="H392" s="135"/>
    </row>
    <row r="393" spans="1:8" x14ac:dyDescent="0.2">
      <c r="B393" s="73"/>
      <c r="C393" s="73"/>
      <c r="D393" s="73"/>
      <c r="E393" s="73"/>
      <c r="F393" s="73"/>
      <c r="G393" s="73"/>
      <c r="H393" s="135"/>
    </row>
    <row r="394" spans="1:8" x14ac:dyDescent="0.2">
      <c r="B394" s="73"/>
      <c r="C394" s="73"/>
      <c r="D394" s="73"/>
      <c r="E394" s="73"/>
      <c r="F394" s="73"/>
      <c r="G394" s="73"/>
      <c r="H394" s="118"/>
    </row>
    <row r="395" spans="1:8" x14ac:dyDescent="0.2">
      <c r="B395" s="73"/>
      <c r="C395" s="73"/>
      <c r="D395" s="73"/>
      <c r="E395" s="73"/>
      <c r="F395" s="73"/>
      <c r="G395" s="73"/>
      <c r="H395" s="118"/>
    </row>
    <row r="396" spans="1:8" x14ac:dyDescent="0.2">
      <c r="B396" s="73"/>
      <c r="C396" s="73"/>
      <c r="D396" s="73"/>
      <c r="E396" s="73"/>
      <c r="F396" s="73"/>
      <c r="G396" s="73"/>
      <c r="H396" s="118"/>
    </row>
    <row r="397" spans="1:8" x14ac:dyDescent="0.2">
      <c r="B397" s="73"/>
      <c r="C397" s="73"/>
      <c r="D397" s="73"/>
      <c r="E397" s="73"/>
      <c r="F397" s="73"/>
      <c r="G397" s="73"/>
      <c r="H397" s="135"/>
    </row>
    <row r="398" spans="1:8" x14ac:dyDescent="0.2">
      <c r="B398" s="73"/>
      <c r="C398" s="73"/>
      <c r="D398" s="73"/>
      <c r="E398" s="73"/>
      <c r="F398" s="73"/>
      <c r="G398" s="73"/>
      <c r="H398" s="135"/>
    </row>
    <row r="399" spans="1:8" x14ac:dyDescent="0.2">
      <c r="B399" s="73"/>
      <c r="C399" s="73"/>
      <c r="D399" s="73"/>
      <c r="E399" s="73"/>
      <c r="F399" s="73"/>
      <c r="G399" s="73"/>
      <c r="H399" s="118"/>
    </row>
    <row r="400" spans="1:8" x14ac:dyDescent="0.2">
      <c r="B400" s="73"/>
      <c r="C400" s="73"/>
      <c r="D400" s="73"/>
      <c r="E400" s="73"/>
      <c r="F400" s="73"/>
      <c r="G400" s="73"/>
      <c r="H400" s="135"/>
    </row>
    <row r="401" spans="1:8" x14ac:dyDescent="0.2">
      <c r="B401" s="73"/>
      <c r="C401" s="73"/>
      <c r="D401" s="73"/>
      <c r="E401" s="73"/>
      <c r="F401" s="73"/>
      <c r="G401" s="73"/>
      <c r="H401" s="118"/>
    </row>
    <row r="402" spans="1:8" x14ac:dyDescent="0.2">
      <c r="B402" s="73"/>
      <c r="C402" s="73"/>
      <c r="D402" s="73"/>
      <c r="E402" s="73"/>
      <c r="F402" s="73"/>
      <c r="G402" s="73"/>
      <c r="H402" s="135"/>
    </row>
    <row r="403" spans="1:8" x14ac:dyDescent="0.2">
      <c r="B403" s="73"/>
      <c r="C403" s="73"/>
      <c r="D403" s="73"/>
      <c r="E403" s="73"/>
      <c r="F403" s="73"/>
      <c r="G403" s="73"/>
      <c r="H403" s="135"/>
    </row>
    <row r="405" spans="1:8" x14ac:dyDescent="0.2">
      <c r="A405" s="56"/>
    </row>
    <row r="406" spans="1:8" ht="12.75" customHeight="1" x14ac:dyDescent="0.2">
      <c r="B406" s="73"/>
      <c r="C406" s="73"/>
      <c r="D406" s="73"/>
      <c r="E406" s="73"/>
      <c r="F406" s="73"/>
      <c r="G406" s="73"/>
      <c r="H406" s="135"/>
    </row>
    <row r="407" spans="1:8" x14ac:dyDescent="0.2">
      <c r="B407" s="73"/>
      <c r="C407" s="73"/>
      <c r="D407" s="73"/>
      <c r="E407" s="73"/>
      <c r="F407" s="73"/>
      <c r="G407" s="73"/>
      <c r="H407" s="135"/>
    </row>
    <row r="408" spans="1:8" x14ac:dyDescent="0.2">
      <c r="B408" s="73"/>
      <c r="C408" s="73"/>
      <c r="D408" s="73"/>
      <c r="E408" s="73"/>
      <c r="F408" s="73"/>
      <c r="G408" s="73"/>
      <c r="H408" s="135"/>
    </row>
    <row r="409" spans="1:8" x14ac:dyDescent="0.2">
      <c r="B409" s="73"/>
      <c r="C409" s="73"/>
      <c r="D409" s="73"/>
      <c r="E409" s="73"/>
      <c r="F409" s="73"/>
      <c r="G409" s="73"/>
      <c r="H409" s="135"/>
    </row>
    <row r="410" spans="1:8" x14ac:dyDescent="0.2">
      <c r="B410" s="73"/>
      <c r="C410" s="73"/>
      <c r="D410" s="73"/>
      <c r="E410" s="73"/>
      <c r="F410" s="73"/>
      <c r="G410" s="73"/>
      <c r="H410" s="135"/>
    </row>
    <row r="411" spans="1:8" x14ac:dyDescent="0.2">
      <c r="B411" s="73"/>
      <c r="C411" s="73"/>
      <c r="D411" s="73"/>
      <c r="E411" s="73"/>
      <c r="F411" s="73"/>
      <c r="G411" s="73"/>
      <c r="H411" s="118"/>
    </row>
    <row r="412" spans="1:8" x14ac:dyDescent="0.2">
      <c r="B412" s="73"/>
      <c r="C412" s="73"/>
      <c r="D412" s="73"/>
      <c r="E412" s="73"/>
      <c r="F412" s="73"/>
      <c r="G412" s="73"/>
      <c r="H412" s="135"/>
    </row>
    <row r="413" spans="1:8" x14ac:dyDescent="0.2">
      <c r="B413" s="73"/>
      <c r="C413" s="73"/>
      <c r="D413" s="73"/>
      <c r="E413" s="73"/>
      <c r="F413" s="73"/>
      <c r="G413" s="73"/>
      <c r="H413" s="135"/>
    </row>
    <row r="414" spans="1:8" x14ac:dyDescent="0.2">
      <c r="B414" s="73"/>
      <c r="C414" s="73"/>
      <c r="D414" s="73"/>
      <c r="E414" s="73"/>
      <c r="F414" s="73"/>
      <c r="G414" s="73"/>
      <c r="H414" s="135"/>
    </row>
    <row r="415" spans="1:8" x14ac:dyDescent="0.2">
      <c r="B415" s="73"/>
      <c r="C415" s="73"/>
      <c r="D415" s="73"/>
      <c r="E415" s="73"/>
      <c r="F415" s="73"/>
      <c r="G415" s="73"/>
      <c r="H415" s="135"/>
    </row>
    <row r="416" spans="1:8" x14ac:dyDescent="0.2">
      <c r="B416" s="73"/>
      <c r="C416" s="73"/>
      <c r="D416" s="73"/>
      <c r="E416" s="73"/>
      <c r="F416" s="73"/>
      <c r="G416" s="73"/>
      <c r="H416" s="118"/>
    </row>
    <row r="417" spans="1:8" x14ac:dyDescent="0.2">
      <c r="B417" s="73"/>
      <c r="C417" s="73"/>
      <c r="D417" s="73"/>
      <c r="E417" s="73"/>
      <c r="F417" s="73"/>
      <c r="G417" s="73"/>
      <c r="H417" s="135"/>
    </row>
    <row r="419" spans="1:8" x14ac:dyDescent="0.2">
      <c r="A419" s="56"/>
    </row>
    <row r="420" spans="1:8" ht="12.75" customHeight="1" x14ac:dyDescent="0.2">
      <c r="B420" s="73"/>
      <c r="C420" s="73"/>
      <c r="D420" s="73"/>
      <c r="E420" s="73"/>
      <c r="F420" s="73"/>
      <c r="G420" s="73"/>
      <c r="H420" s="135"/>
    </row>
    <row r="421" spans="1:8" x14ac:dyDescent="0.2">
      <c r="B421" s="73"/>
      <c r="C421" s="73"/>
      <c r="D421" s="73"/>
      <c r="E421" s="73"/>
      <c r="F421" s="73"/>
      <c r="G421" s="73"/>
      <c r="H421" s="135"/>
    </row>
    <row r="422" spans="1:8" x14ac:dyDescent="0.2">
      <c r="B422" s="73"/>
      <c r="C422" s="73"/>
      <c r="D422" s="73"/>
      <c r="E422" s="73"/>
      <c r="F422" s="73"/>
      <c r="G422" s="73"/>
      <c r="H422" s="135"/>
    </row>
    <row r="423" spans="1:8" x14ac:dyDescent="0.2">
      <c r="B423" s="73"/>
      <c r="C423" s="73"/>
      <c r="D423" s="73"/>
      <c r="E423" s="73"/>
      <c r="F423" s="73"/>
      <c r="G423" s="73"/>
      <c r="H423" s="135"/>
    </row>
    <row r="424" spans="1:8" x14ac:dyDescent="0.2">
      <c r="B424" s="73"/>
      <c r="C424" s="73"/>
      <c r="D424" s="73"/>
      <c r="E424" s="73"/>
      <c r="F424" s="73"/>
      <c r="G424" s="73"/>
      <c r="H424" s="135"/>
    </row>
    <row r="425" spans="1:8" x14ac:dyDescent="0.2">
      <c r="B425" s="73"/>
      <c r="C425" s="73"/>
      <c r="D425" s="73"/>
      <c r="E425" s="73"/>
      <c r="F425" s="73"/>
      <c r="G425" s="73"/>
      <c r="H425" s="135"/>
    </row>
    <row r="426" spans="1:8" x14ac:dyDescent="0.2">
      <c r="B426" s="73"/>
      <c r="C426" s="73"/>
      <c r="D426" s="73"/>
      <c r="E426" s="73"/>
      <c r="F426" s="73"/>
      <c r="G426" s="73"/>
      <c r="H426" s="135"/>
    </row>
    <row r="427" spans="1:8" x14ac:dyDescent="0.2">
      <c r="B427" s="73"/>
      <c r="C427" s="73"/>
      <c r="D427" s="73"/>
      <c r="E427" s="73"/>
      <c r="F427" s="73"/>
      <c r="G427" s="73"/>
      <c r="H427" s="135"/>
    </row>
    <row r="428" spans="1:8" x14ac:dyDescent="0.2">
      <c r="B428" s="73"/>
      <c r="C428" s="73"/>
      <c r="D428" s="73"/>
      <c r="E428" s="73"/>
      <c r="F428" s="73"/>
      <c r="G428" s="73"/>
      <c r="H428" s="135"/>
    </row>
    <row r="429" spans="1:8" x14ac:dyDescent="0.2">
      <c r="B429" s="73"/>
      <c r="C429" s="73"/>
      <c r="D429" s="73"/>
      <c r="E429" s="73"/>
      <c r="F429" s="73"/>
      <c r="G429" s="73"/>
      <c r="H429" s="135"/>
    </row>
    <row r="430" spans="1:8" x14ac:dyDescent="0.2">
      <c r="B430" s="73"/>
      <c r="C430" s="73"/>
      <c r="D430" s="73"/>
      <c r="E430" s="73"/>
      <c r="F430" s="73"/>
      <c r="G430" s="73"/>
      <c r="H430" s="135"/>
    </row>
    <row r="431" spans="1:8" x14ac:dyDescent="0.2">
      <c r="B431" s="73"/>
      <c r="C431" s="73"/>
      <c r="D431" s="73"/>
      <c r="E431" s="73"/>
      <c r="F431" s="73"/>
      <c r="G431" s="73"/>
      <c r="H431" s="135"/>
    </row>
    <row r="433" spans="1:8" x14ac:dyDescent="0.2">
      <c r="A433" s="56"/>
    </row>
    <row r="434" spans="1:8" ht="12.75" customHeight="1" x14ac:dyDescent="0.2">
      <c r="B434" s="73"/>
      <c r="C434" s="73"/>
      <c r="D434" s="73"/>
      <c r="E434" s="73"/>
      <c r="F434" s="73"/>
      <c r="G434" s="73"/>
      <c r="H434" s="135"/>
    </row>
    <row r="435" spans="1:8" x14ac:dyDescent="0.2">
      <c r="B435" s="73"/>
      <c r="C435" s="73"/>
      <c r="D435" s="73"/>
      <c r="E435" s="73"/>
      <c r="F435" s="73"/>
      <c r="G435" s="73"/>
      <c r="H435" s="135"/>
    </row>
    <row r="436" spans="1:8" x14ac:dyDescent="0.2">
      <c r="B436" s="73"/>
      <c r="C436" s="73"/>
      <c r="D436" s="73"/>
      <c r="E436" s="73"/>
      <c r="F436" s="73"/>
      <c r="G436" s="73"/>
      <c r="H436" s="118"/>
    </row>
    <row r="437" spans="1:8" x14ac:dyDescent="0.2">
      <c r="B437" s="73"/>
      <c r="C437" s="73"/>
      <c r="D437" s="73"/>
      <c r="E437" s="73"/>
      <c r="F437" s="73"/>
      <c r="G437" s="73"/>
      <c r="H437" s="118"/>
    </row>
    <row r="438" spans="1:8" x14ac:dyDescent="0.2">
      <c r="B438" s="73"/>
      <c r="C438" s="73"/>
      <c r="D438" s="73"/>
      <c r="E438" s="73"/>
      <c r="F438" s="73"/>
      <c r="G438" s="73"/>
      <c r="H438" s="135"/>
    </row>
    <row r="439" spans="1:8" x14ac:dyDescent="0.2">
      <c r="B439" s="73"/>
      <c r="C439" s="73"/>
      <c r="D439" s="73"/>
      <c r="E439" s="73"/>
      <c r="F439" s="73"/>
      <c r="G439" s="73"/>
      <c r="H439" s="135"/>
    </row>
    <row r="440" spans="1:8" x14ac:dyDescent="0.2">
      <c r="B440" s="73"/>
      <c r="C440" s="73"/>
      <c r="D440" s="73"/>
      <c r="E440" s="73"/>
      <c r="F440" s="73"/>
      <c r="G440" s="73"/>
      <c r="H440" s="135"/>
    </row>
    <row r="441" spans="1:8" x14ac:dyDescent="0.2">
      <c r="B441" s="73"/>
      <c r="C441" s="73"/>
      <c r="D441" s="73"/>
      <c r="E441" s="73"/>
      <c r="F441" s="73"/>
      <c r="G441" s="73"/>
      <c r="H441" s="135"/>
    </row>
    <row r="442" spans="1:8" x14ac:dyDescent="0.2">
      <c r="B442" s="73"/>
      <c r="C442" s="73"/>
      <c r="D442" s="73"/>
      <c r="E442" s="73"/>
      <c r="F442" s="73"/>
      <c r="G442" s="73"/>
      <c r="H442" s="135"/>
    </row>
    <row r="443" spans="1:8" x14ac:dyDescent="0.2">
      <c r="B443" s="73"/>
      <c r="C443" s="73"/>
      <c r="D443" s="73"/>
      <c r="E443" s="73"/>
      <c r="F443" s="73"/>
      <c r="G443" s="73"/>
      <c r="H443" s="135"/>
    </row>
    <row r="444" spans="1:8" x14ac:dyDescent="0.2">
      <c r="B444" s="73"/>
      <c r="C444" s="73"/>
      <c r="D444" s="73"/>
      <c r="E444" s="73"/>
      <c r="F444" s="73"/>
      <c r="G444" s="73"/>
      <c r="H444" s="118"/>
    </row>
    <row r="445" spans="1:8" x14ac:dyDescent="0.2">
      <c r="B445" s="73"/>
      <c r="C445" s="73"/>
      <c r="D445" s="73"/>
      <c r="E445" s="73"/>
      <c r="F445" s="73"/>
      <c r="G445" s="73"/>
      <c r="H445" s="118"/>
    </row>
    <row r="447" spans="1:8" x14ac:dyDescent="0.2">
      <c r="A447" s="56"/>
    </row>
    <row r="448" spans="1:8" ht="12.75" customHeight="1" x14ac:dyDescent="0.2">
      <c r="B448" s="73"/>
      <c r="C448" s="73"/>
      <c r="D448" s="73"/>
      <c r="E448" s="73"/>
      <c r="F448" s="73"/>
      <c r="G448" s="73"/>
      <c r="H448" s="135"/>
    </row>
    <row r="449" spans="1:8" x14ac:dyDescent="0.2">
      <c r="B449" s="73"/>
      <c r="C449" s="73"/>
      <c r="D449" s="73"/>
      <c r="E449" s="73"/>
      <c r="F449" s="73"/>
      <c r="G449" s="73"/>
      <c r="H449" s="135"/>
    </row>
    <row r="450" spans="1:8" x14ac:dyDescent="0.2">
      <c r="B450" s="73"/>
      <c r="C450" s="73"/>
      <c r="D450" s="73"/>
      <c r="E450" s="73"/>
      <c r="F450" s="73"/>
      <c r="G450" s="73"/>
      <c r="H450" s="135"/>
    </row>
    <row r="451" spans="1:8" x14ac:dyDescent="0.2">
      <c r="B451" s="73"/>
      <c r="C451" s="73"/>
      <c r="D451" s="73"/>
      <c r="E451" s="73"/>
      <c r="F451" s="73"/>
      <c r="G451" s="73"/>
      <c r="H451" s="135"/>
    </row>
    <row r="452" spans="1:8" x14ac:dyDescent="0.2">
      <c r="B452" s="73"/>
      <c r="C452" s="73"/>
      <c r="D452" s="73"/>
      <c r="E452" s="73"/>
      <c r="F452" s="73"/>
      <c r="G452" s="73"/>
      <c r="H452" s="135"/>
    </row>
    <row r="453" spans="1:8" x14ac:dyDescent="0.2">
      <c r="B453" s="73"/>
      <c r="C453" s="73"/>
      <c r="D453" s="73"/>
      <c r="E453" s="73"/>
      <c r="F453" s="73"/>
      <c r="G453" s="73"/>
      <c r="H453" s="135"/>
    </row>
    <row r="454" spans="1:8" x14ac:dyDescent="0.2">
      <c r="B454" s="73"/>
      <c r="C454" s="73"/>
      <c r="D454" s="73"/>
      <c r="E454" s="73"/>
      <c r="F454" s="73"/>
      <c r="G454" s="73"/>
      <c r="H454" s="135"/>
    </row>
    <row r="455" spans="1:8" x14ac:dyDescent="0.2">
      <c r="B455" s="73"/>
      <c r="C455" s="73"/>
      <c r="D455" s="73"/>
      <c r="E455" s="73"/>
      <c r="F455" s="73"/>
      <c r="G455" s="73"/>
      <c r="H455" s="135"/>
    </row>
    <row r="456" spans="1:8" x14ac:dyDescent="0.2">
      <c r="B456" s="73"/>
      <c r="C456" s="73"/>
      <c r="D456" s="73"/>
      <c r="E456" s="73"/>
      <c r="F456" s="73"/>
      <c r="G456" s="73"/>
      <c r="H456" s="135"/>
    </row>
    <row r="457" spans="1:8" x14ac:dyDescent="0.2">
      <c r="B457" s="73"/>
      <c r="C457" s="73"/>
      <c r="D457" s="73"/>
      <c r="E457" s="73"/>
      <c r="F457" s="73"/>
      <c r="G457" s="73"/>
      <c r="H457" s="135"/>
    </row>
    <row r="458" spans="1:8" x14ac:dyDescent="0.2">
      <c r="B458" s="73"/>
      <c r="C458" s="73"/>
      <c r="D458" s="73"/>
      <c r="E458" s="73"/>
      <c r="F458" s="73"/>
      <c r="G458" s="73"/>
      <c r="H458" s="135"/>
    </row>
    <row r="459" spans="1:8" x14ac:dyDescent="0.2">
      <c r="B459" s="73"/>
      <c r="C459" s="73"/>
      <c r="D459" s="73"/>
      <c r="E459" s="73"/>
      <c r="F459" s="73"/>
      <c r="G459" s="73"/>
      <c r="H459" s="135"/>
    </row>
    <row r="461" spans="1:8" x14ac:dyDescent="0.2">
      <c r="A461" s="56"/>
    </row>
    <row r="462" spans="1:8" ht="12.75" customHeight="1" x14ac:dyDescent="0.2">
      <c r="B462" s="73"/>
      <c r="C462" s="73"/>
      <c r="D462" s="73"/>
      <c r="E462" s="73"/>
      <c r="F462" s="73"/>
      <c r="G462" s="73"/>
      <c r="H462" s="135"/>
    </row>
    <row r="463" spans="1:8" x14ac:dyDescent="0.2">
      <c r="B463" s="73"/>
      <c r="C463" s="73"/>
      <c r="D463" s="73"/>
      <c r="E463" s="73"/>
      <c r="F463" s="73"/>
      <c r="G463" s="73"/>
      <c r="H463" s="118"/>
    </row>
    <row r="464" spans="1:8" x14ac:dyDescent="0.2">
      <c r="B464" s="73"/>
      <c r="C464" s="73"/>
      <c r="D464" s="73"/>
      <c r="E464" s="73"/>
      <c r="F464" s="73"/>
      <c r="G464" s="73"/>
      <c r="H464" s="135"/>
    </row>
    <row r="465" spans="1:8" x14ac:dyDescent="0.2">
      <c r="B465" s="73"/>
      <c r="C465" s="73"/>
      <c r="D465" s="73"/>
      <c r="E465" s="73"/>
      <c r="F465" s="73"/>
      <c r="G465" s="73"/>
      <c r="H465" s="135"/>
    </row>
    <row r="466" spans="1:8" x14ac:dyDescent="0.2">
      <c r="B466" s="73"/>
      <c r="C466" s="73"/>
      <c r="D466" s="73"/>
      <c r="E466" s="73"/>
      <c r="F466" s="73"/>
      <c r="G466" s="73"/>
      <c r="H466" s="135"/>
    </row>
    <row r="467" spans="1:8" x14ac:dyDescent="0.2">
      <c r="B467" s="73"/>
      <c r="C467" s="73"/>
      <c r="D467" s="73"/>
      <c r="E467" s="73"/>
      <c r="F467" s="73"/>
      <c r="G467" s="73"/>
      <c r="H467" s="135"/>
    </row>
    <row r="468" spans="1:8" x14ac:dyDescent="0.2">
      <c r="B468" s="73"/>
      <c r="C468" s="73"/>
      <c r="D468" s="73"/>
      <c r="E468" s="73"/>
      <c r="F468" s="73"/>
      <c r="G468" s="73"/>
      <c r="H468" s="135"/>
    </row>
    <row r="469" spans="1:8" x14ac:dyDescent="0.2">
      <c r="B469" s="73"/>
      <c r="C469" s="73"/>
      <c r="D469" s="73"/>
      <c r="E469" s="73"/>
      <c r="F469" s="73"/>
      <c r="G469" s="73"/>
      <c r="H469" s="135"/>
    </row>
    <row r="470" spans="1:8" x14ac:dyDescent="0.2">
      <c r="B470" s="73"/>
      <c r="C470" s="73"/>
      <c r="D470" s="73"/>
      <c r="E470" s="73"/>
      <c r="F470" s="73"/>
      <c r="G470" s="73"/>
      <c r="H470" s="135"/>
    </row>
    <row r="471" spans="1:8" x14ac:dyDescent="0.2">
      <c r="B471" s="73"/>
      <c r="C471" s="73"/>
      <c r="D471" s="73"/>
      <c r="E471" s="73"/>
      <c r="F471" s="73"/>
      <c r="G471" s="73"/>
      <c r="H471" s="135"/>
    </row>
    <row r="472" spans="1:8" x14ac:dyDescent="0.2">
      <c r="B472" s="73"/>
      <c r="C472" s="73"/>
      <c r="D472" s="73"/>
      <c r="E472" s="73"/>
      <c r="F472" s="73"/>
      <c r="G472" s="73"/>
      <c r="H472" s="135"/>
    </row>
    <row r="473" spans="1:8" x14ac:dyDescent="0.2">
      <c r="B473" s="73"/>
      <c r="C473" s="73"/>
      <c r="D473" s="73"/>
      <c r="E473" s="73"/>
      <c r="F473" s="73"/>
      <c r="G473" s="73"/>
      <c r="H473" s="135"/>
    </row>
    <row r="475" spans="1:8" x14ac:dyDescent="0.2">
      <c r="A475" s="56"/>
    </row>
    <row r="476" spans="1:8" ht="12.75" customHeight="1" x14ac:dyDescent="0.2">
      <c r="B476" s="73"/>
      <c r="C476" s="73"/>
      <c r="D476" s="73"/>
      <c r="E476" s="73"/>
      <c r="F476" s="73"/>
      <c r="G476" s="73"/>
      <c r="H476" s="135"/>
    </row>
    <row r="477" spans="1:8" x14ac:dyDescent="0.2">
      <c r="B477" s="73"/>
      <c r="C477" s="73"/>
      <c r="D477" s="73"/>
      <c r="E477" s="73"/>
      <c r="F477" s="73"/>
      <c r="G477" s="73"/>
      <c r="H477" s="135"/>
    </row>
    <row r="478" spans="1:8" x14ac:dyDescent="0.2">
      <c r="B478" s="73"/>
      <c r="C478" s="73"/>
      <c r="D478" s="73"/>
      <c r="E478" s="73"/>
      <c r="F478" s="73"/>
      <c r="G478" s="73"/>
      <c r="H478" s="135"/>
    </row>
    <row r="479" spans="1:8" x14ac:dyDescent="0.2">
      <c r="B479" s="73"/>
      <c r="C479" s="73"/>
      <c r="D479" s="73"/>
      <c r="E479" s="73"/>
      <c r="F479" s="73"/>
      <c r="G479" s="73"/>
      <c r="H479" s="135"/>
    </row>
    <row r="480" spans="1:8" x14ac:dyDescent="0.2">
      <c r="B480" s="73"/>
      <c r="C480" s="73"/>
      <c r="D480" s="73"/>
      <c r="E480" s="73"/>
      <c r="F480" s="73"/>
      <c r="G480" s="73"/>
      <c r="H480" s="135"/>
    </row>
    <row r="481" spans="2:8" x14ac:dyDescent="0.2">
      <c r="B481" s="73"/>
      <c r="C481" s="73"/>
      <c r="D481" s="73"/>
      <c r="E481" s="73"/>
      <c r="F481" s="73"/>
      <c r="G481" s="73"/>
      <c r="H481" s="135"/>
    </row>
    <row r="482" spans="2:8" x14ac:dyDescent="0.2">
      <c r="B482" s="73"/>
      <c r="C482" s="73"/>
      <c r="D482" s="73"/>
      <c r="E482" s="73"/>
      <c r="F482" s="73"/>
      <c r="G482" s="73"/>
      <c r="H482" s="135"/>
    </row>
    <row r="483" spans="2:8" x14ac:dyDescent="0.2">
      <c r="B483" s="73"/>
      <c r="C483" s="73"/>
      <c r="D483" s="73"/>
      <c r="E483" s="73"/>
      <c r="F483" s="73"/>
      <c r="G483" s="73"/>
      <c r="H483" s="135"/>
    </row>
    <row r="484" spans="2:8" x14ac:dyDescent="0.2">
      <c r="B484" s="73"/>
      <c r="C484" s="73"/>
      <c r="D484" s="73"/>
      <c r="E484" s="73"/>
      <c r="F484" s="73"/>
      <c r="G484" s="73"/>
      <c r="H484" s="135"/>
    </row>
    <row r="485" spans="2:8" x14ac:dyDescent="0.2">
      <c r="B485" s="73"/>
      <c r="C485" s="73"/>
      <c r="D485" s="73"/>
      <c r="E485" s="73"/>
      <c r="F485" s="73"/>
      <c r="G485" s="73"/>
      <c r="H485" s="135"/>
    </row>
    <row r="486" spans="2:8" x14ac:dyDescent="0.2">
      <c r="B486" s="73"/>
      <c r="C486" s="73"/>
      <c r="D486" s="73"/>
      <c r="E486" s="73"/>
      <c r="F486" s="73"/>
      <c r="G486" s="73"/>
      <c r="H486" s="135"/>
    </row>
    <row r="487" spans="2:8" x14ac:dyDescent="0.2">
      <c r="B487" s="73"/>
      <c r="C487" s="73"/>
      <c r="D487" s="73"/>
      <c r="E487" s="73"/>
      <c r="F487" s="73"/>
      <c r="G487" s="73"/>
      <c r="H487" s="135"/>
    </row>
    <row r="490" spans="2:8" ht="12.75" customHeight="1" x14ac:dyDescent="0.2"/>
    <row r="504" ht="12.75" customHeight="1" x14ac:dyDescent="0.2"/>
    <row r="505" ht="12.75" customHeight="1" x14ac:dyDescent="0.2"/>
    <row r="506" ht="12.75" customHeight="1" x14ac:dyDescent="0.2"/>
    <row r="507" ht="12.75" customHeight="1" x14ac:dyDescent="0.2"/>
    <row r="508" ht="11.1"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sheetData>
  <phoneticPr fontId="14" type="noConversion"/>
  <pageMargins left="0.75" right="0.75" top="1" bottom="1" header="0.5" footer="0.5"/>
  <pageSetup orientation="portrait" r:id="rId1"/>
  <headerFooter alignWithMargins="0"/>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0"/>
    <pageSetUpPr fitToPage="1"/>
  </sheetPr>
  <dimension ref="A1:X524"/>
  <sheetViews>
    <sheetView zoomScale="80" zoomScaleNormal="80" workbookViewId="0">
      <pane ySplit="9" topLeftCell="A82" activePane="bottomLeft" state="frozen"/>
      <selection activeCell="A7" sqref="A7"/>
      <selection pane="bottomLeft" activeCell="R57" sqref="R57"/>
    </sheetView>
  </sheetViews>
  <sheetFormatPr defaultColWidth="9.140625" defaultRowHeight="12.75" x14ac:dyDescent="0.2"/>
  <cols>
    <col min="1" max="1" width="20.5703125" style="39" customWidth="1"/>
    <col min="2" max="3" width="9.42578125" style="39" bestFit="1" customWidth="1"/>
    <col min="4" max="9" width="9.5703125" style="39" bestFit="1" customWidth="1"/>
    <col min="10" max="10" width="9.140625" style="39"/>
    <col min="11" max="17" width="9.42578125" style="39" bestFit="1" customWidth="1"/>
    <col min="18" max="18" width="19.140625" style="39" customWidth="1"/>
    <col min="19" max="19" width="9.42578125" style="39" bestFit="1" customWidth="1"/>
    <col min="20" max="16384" width="9.140625" style="39"/>
  </cols>
  <sheetData>
    <row r="1" spans="1:9" x14ac:dyDescent="0.2">
      <c r="A1" s="43" t="s">
        <v>1046</v>
      </c>
    </row>
    <row r="2" spans="1:9" x14ac:dyDescent="0.2">
      <c r="A2" s="43" t="s">
        <v>3226</v>
      </c>
    </row>
    <row r="3" spans="1:9" x14ac:dyDescent="0.2">
      <c r="A3" s="45"/>
    </row>
    <row r="4" spans="1:9" x14ac:dyDescent="0.2">
      <c r="A4" s="43" t="s">
        <v>3291</v>
      </c>
    </row>
    <row r="5" spans="1:9" x14ac:dyDescent="0.2">
      <c r="A5" s="43" t="s">
        <v>3292</v>
      </c>
    </row>
    <row r="7" spans="1:9" x14ac:dyDescent="0.2">
      <c r="B7" s="39" t="s">
        <v>3293</v>
      </c>
      <c r="C7" s="39" t="s">
        <v>3294</v>
      </c>
      <c r="D7" s="39" t="s">
        <v>3295</v>
      </c>
      <c r="E7" s="39" t="s">
        <v>3295</v>
      </c>
      <c r="F7" s="39" t="s">
        <v>3295</v>
      </c>
      <c r="G7" s="39" t="s">
        <v>3295</v>
      </c>
      <c r="H7" s="39" t="s">
        <v>3295</v>
      </c>
      <c r="I7" s="39" t="s">
        <v>3295</v>
      </c>
    </row>
    <row r="8" spans="1:9" x14ac:dyDescent="0.2">
      <c r="B8" s="39" t="s">
        <v>3296</v>
      </c>
      <c r="C8" s="39" t="s">
        <v>3297</v>
      </c>
      <c r="D8" s="39" t="s">
        <v>3298</v>
      </c>
      <c r="E8" s="39" t="s">
        <v>3298</v>
      </c>
      <c r="F8" s="39" t="s">
        <v>3298</v>
      </c>
      <c r="G8" s="39" t="s">
        <v>3298</v>
      </c>
      <c r="H8" s="39" t="s">
        <v>3298</v>
      </c>
      <c r="I8" s="39" t="s">
        <v>3298</v>
      </c>
    </row>
    <row r="9" spans="1:9" x14ac:dyDescent="0.2">
      <c r="B9" s="55" t="s">
        <v>1320</v>
      </c>
      <c r="C9" s="55">
        <v>2010</v>
      </c>
      <c r="D9" s="55">
        <v>2015</v>
      </c>
      <c r="E9" s="55">
        <v>2020</v>
      </c>
      <c r="F9" s="55">
        <v>2025</v>
      </c>
      <c r="G9" s="55">
        <v>2030</v>
      </c>
      <c r="H9" s="55">
        <v>2035</v>
      </c>
      <c r="I9" s="55">
        <v>2040</v>
      </c>
    </row>
    <row r="12" spans="1:9" x14ac:dyDescent="0.2">
      <c r="A12" s="39" t="s">
        <v>915</v>
      </c>
    </row>
    <row r="13" spans="1:9" x14ac:dyDescent="0.2">
      <c r="A13" s="39" t="s">
        <v>1049</v>
      </c>
      <c r="B13" s="142">
        <v>29.814634323120099</v>
      </c>
      <c r="C13" s="77">
        <v>38.799999999999997</v>
      </c>
      <c r="D13" s="48">
        <v>38.971062000000003</v>
      </c>
      <c r="E13" s="48">
        <v>39.863822999999996</v>
      </c>
      <c r="F13" s="48">
        <v>41.353248999999998</v>
      </c>
      <c r="G13" s="48">
        <v>41.389839000000002</v>
      </c>
      <c r="H13" s="48">
        <v>41.411532999999999</v>
      </c>
      <c r="I13" s="48">
        <v>41.431033999999997</v>
      </c>
    </row>
    <row r="14" spans="1:9" x14ac:dyDescent="0.2">
      <c r="A14" s="39" t="s">
        <v>1050</v>
      </c>
      <c r="B14" s="142">
        <v>21.584629058837901</v>
      </c>
      <c r="C14" s="77">
        <v>20.6</v>
      </c>
      <c r="D14" s="48">
        <v>22.247463</v>
      </c>
      <c r="E14" s="48">
        <v>23.070934000000001</v>
      </c>
      <c r="F14" s="48">
        <v>24.258597999999999</v>
      </c>
      <c r="G14" s="48">
        <v>24.299209999999999</v>
      </c>
      <c r="H14" s="48">
        <v>24.31711</v>
      </c>
      <c r="I14" s="48">
        <v>24.332708</v>
      </c>
    </row>
    <row r="15" spans="1:9" x14ac:dyDescent="0.2">
      <c r="A15" s="39" t="s">
        <v>1051</v>
      </c>
      <c r="B15" s="142">
        <v>17.431953430175799</v>
      </c>
      <c r="C15" s="77">
        <v>22.4</v>
      </c>
      <c r="D15" s="48">
        <v>20.381657000000001</v>
      </c>
      <c r="E15" s="48">
        <v>21.362869</v>
      </c>
      <c r="F15" s="48">
        <v>23.050415000000001</v>
      </c>
      <c r="G15" s="48">
        <v>23.084016999999999</v>
      </c>
      <c r="H15" s="48">
        <v>23.100224999999998</v>
      </c>
      <c r="I15" s="48">
        <v>23.113780999999999</v>
      </c>
    </row>
    <row r="16" spans="1:9" x14ac:dyDescent="0.2">
      <c r="A16" s="39" t="s">
        <v>1052</v>
      </c>
      <c r="B16" s="142">
        <v>23.921693801879901</v>
      </c>
      <c r="C16" s="77">
        <v>25.1</v>
      </c>
      <c r="D16" s="48">
        <v>24.855861999999998</v>
      </c>
      <c r="E16" s="48">
        <v>25.671123999999999</v>
      </c>
      <c r="F16" s="48">
        <v>27.233581999999998</v>
      </c>
      <c r="G16" s="48">
        <v>27.255831000000001</v>
      </c>
      <c r="H16" s="48">
        <v>27.272953000000001</v>
      </c>
      <c r="I16" s="48">
        <v>27.288817999999999</v>
      </c>
    </row>
    <row r="17" spans="1:9" x14ac:dyDescent="0.2">
      <c r="A17" s="39" t="s">
        <v>1053</v>
      </c>
      <c r="B17" s="142">
        <v>29.8631496429443</v>
      </c>
      <c r="C17" s="77">
        <v>29.2</v>
      </c>
      <c r="D17" s="48">
        <v>30.800386</v>
      </c>
      <c r="E17" s="48">
        <v>32.108074000000002</v>
      </c>
      <c r="F17" s="48">
        <v>33.466968999999999</v>
      </c>
      <c r="G17" s="48">
        <v>33.521698000000001</v>
      </c>
      <c r="H17" s="48">
        <v>33.536369000000001</v>
      </c>
      <c r="I17" s="48">
        <v>33.550148</v>
      </c>
    </row>
    <row r="18" spans="1:9" x14ac:dyDescent="0.2">
      <c r="A18" s="39" t="s">
        <v>1054</v>
      </c>
      <c r="B18" s="142">
        <v>45.195594787597699</v>
      </c>
      <c r="C18" s="77">
        <v>44.6</v>
      </c>
      <c r="D18" s="48">
        <v>53.933514000000002</v>
      </c>
      <c r="E18" s="48">
        <v>54.864258</v>
      </c>
      <c r="F18" s="48">
        <v>56.288181000000002</v>
      </c>
      <c r="G18" s="48">
        <v>56.295493999999998</v>
      </c>
      <c r="H18" s="48">
        <v>56.304687999999999</v>
      </c>
      <c r="I18" s="48">
        <v>56.313254999999998</v>
      </c>
    </row>
    <row r="19" spans="1:9" x14ac:dyDescent="0.2">
      <c r="A19" s="39" t="s">
        <v>1055</v>
      </c>
      <c r="B19" s="142">
        <v>16.787353515625</v>
      </c>
      <c r="C19" s="77">
        <v>16.5</v>
      </c>
      <c r="D19" s="48">
        <v>21.497831000000001</v>
      </c>
      <c r="E19" s="48">
        <v>22.483511</v>
      </c>
      <c r="F19" s="48">
        <v>23.667338999999998</v>
      </c>
      <c r="G19" s="48">
        <v>23.703156</v>
      </c>
      <c r="H19" s="48">
        <v>23.718069</v>
      </c>
      <c r="I19" s="48">
        <v>23.738638000000002</v>
      </c>
    </row>
    <row r="20" spans="1:9" x14ac:dyDescent="0.2">
      <c r="A20" s="39" t="s">
        <v>1056</v>
      </c>
      <c r="B20" s="142">
        <v>21.0257968902588</v>
      </c>
      <c r="C20" s="77">
        <v>23.7</v>
      </c>
      <c r="D20" s="48">
        <v>31.581312</v>
      </c>
      <c r="E20" s="48">
        <v>32.403888999999999</v>
      </c>
      <c r="F20" s="48">
        <v>33.551654999999997</v>
      </c>
      <c r="G20" s="48">
        <v>33.586067</v>
      </c>
      <c r="H20" s="48">
        <v>33.609394000000002</v>
      </c>
      <c r="I20" s="48">
        <v>33.632381000000002</v>
      </c>
    </row>
    <row r="21" spans="1:9" x14ac:dyDescent="0.2">
      <c r="A21" s="39" t="s">
        <v>1057</v>
      </c>
      <c r="B21" s="142">
        <v>24.821683883666999</v>
      </c>
      <c r="C21" s="77">
        <v>25</v>
      </c>
      <c r="D21" s="48">
        <v>25.012613000000002</v>
      </c>
      <c r="E21" s="48">
        <v>25.770316999999999</v>
      </c>
      <c r="F21" s="48">
        <v>27.249300000000002</v>
      </c>
      <c r="G21" s="48">
        <v>27.307154000000001</v>
      </c>
      <c r="H21" s="48">
        <v>27.338795000000001</v>
      </c>
      <c r="I21" s="48">
        <v>27.366914999999999</v>
      </c>
    </row>
    <row r="22" spans="1:9" x14ac:dyDescent="0.2">
      <c r="A22" s="39" t="s">
        <v>1058</v>
      </c>
      <c r="B22" s="142">
        <v>24.951219558715799</v>
      </c>
      <c r="C22" s="77">
        <v>25.5</v>
      </c>
      <c r="D22" s="48">
        <v>27.860481</v>
      </c>
      <c r="E22" s="48">
        <v>28.732519</v>
      </c>
      <c r="F22" s="48">
        <v>29.773232</v>
      </c>
      <c r="G22" s="48">
        <v>29.824560000000002</v>
      </c>
      <c r="H22" s="48">
        <v>29.846108999999998</v>
      </c>
      <c r="I22" s="48">
        <v>29.867833999999998</v>
      </c>
    </row>
    <row r="23" spans="1:9" x14ac:dyDescent="0.2">
      <c r="A23" s="39" t="s">
        <v>1059</v>
      </c>
      <c r="B23" s="142">
        <v>24.3070983886719</v>
      </c>
      <c r="C23" s="77">
        <v>23.7</v>
      </c>
      <c r="D23" s="48">
        <v>26.208597000000001</v>
      </c>
      <c r="E23" s="48">
        <v>27.098749000000002</v>
      </c>
      <c r="F23" s="48">
        <v>28.131363</v>
      </c>
      <c r="G23" s="48">
        <v>28.197983000000001</v>
      </c>
      <c r="H23" s="48">
        <v>28.225764999999999</v>
      </c>
      <c r="I23" s="48">
        <v>28.250692000000001</v>
      </c>
    </row>
    <row r="24" spans="1:9" x14ac:dyDescent="0.2">
      <c r="A24" s="39" t="s">
        <v>1060</v>
      </c>
      <c r="B24" s="142">
        <v>34.705131530761697</v>
      </c>
      <c r="C24" s="77">
        <v>35.799999999999997</v>
      </c>
      <c r="D24" s="48">
        <v>37.563426999999997</v>
      </c>
      <c r="E24" s="48">
        <v>38.676684999999999</v>
      </c>
      <c r="F24" s="48">
        <v>39.877827000000003</v>
      </c>
      <c r="G24" s="48">
        <v>39.978938999999997</v>
      </c>
      <c r="H24" s="48">
        <v>40.000400999999997</v>
      </c>
      <c r="I24" s="48">
        <v>40.019325000000002</v>
      </c>
    </row>
    <row r="26" spans="1:9" x14ac:dyDescent="0.2">
      <c r="A26" s="39" t="s">
        <v>1061</v>
      </c>
    </row>
    <row r="27" spans="1:9" x14ac:dyDescent="0.2">
      <c r="A27" s="39" t="s">
        <v>1049</v>
      </c>
      <c r="B27" s="142">
        <v>0</v>
      </c>
      <c r="C27" s="77">
        <v>0</v>
      </c>
      <c r="D27" s="48">
        <v>0</v>
      </c>
      <c r="E27" s="48">
        <v>0</v>
      </c>
      <c r="F27" s="48">
        <v>0</v>
      </c>
      <c r="G27" s="48">
        <v>0</v>
      </c>
      <c r="H27" s="48">
        <v>0</v>
      </c>
      <c r="I27" s="48">
        <v>0</v>
      </c>
    </row>
    <row r="28" spans="1:9" x14ac:dyDescent="0.2">
      <c r="A28" s="39" t="s">
        <v>1050</v>
      </c>
      <c r="B28" s="142">
        <v>0</v>
      </c>
      <c r="C28" s="77">
        <v>24</v>
      </c>
      <c r="D28" s="48">
        <v>26.009739</v>
      </c>
      <c r="E28" s="48">
        <v>26.445156000000001</v>
      </c>
      <c r="F28" s="48">
        <v>27.369844000000001</v>
      </c>
      <c r="G28" s="48">
        <v>27.400372000000001</v>
      </c>
      <c r="H28" s="48">
        <v>27.423615999999999</v>
      </c>
      <c r="I28" s="48">
        <v>27.445595000000001</v>
      </c>
    </row>
    <row r="29" spans="1:9" x14ac:dyDescent="0.2">
      <c r="A29" s="39" t="s">
        <v>1051</v>
      </c>
      <c r="B29" s="142">
        <v>18.814550399780298</v>
      </c>
      <c r="C29" s="77">
        <v>25.2</v>
      </c>
      <c r="D29" s="48">
        <v>23.117659</v>
      </c>
      <c r="E29" s="48">
        <v>23.356335000000001</v>
      </c>
      <c r="F29" s="48">
        <v>23.811074999999999</v>
      </c>
      <c r="G29" s="48">
        <v>23.835692999999999</v>
      </c>
      <c r="H29" s="48">
        <v>23.854960999999999</v>
      </c>
      <c r="I29" s="48">
        <v>23.872651999999999</v>
      </c>
    </row>
    <row r="30" spans="1:9" x14ac:dyDescent="0.2">
      <c r="A30" s="39" t="s">
        <v>1052</v>
      </c>
      <c r="B30" s="142">
        <v>25.995275497436499</v>
      </c>
      <c r="C30" s="77">
        <v>27</v>
      </c>
      <c r="D30" s="48">
        <v>26.925594</v>
      </c>
      <c r="E30" s="48">
        <v>27.219173000000001</v>
      </c>
      <c r="F30" s="48">
        <v>28.03079</v>
      </c>
      <c r="G30" s="48">
        <v>28.053549</v>
      </c>
      <c r="H30" s="48">
        <v>28.071873</v>
      </c>
      <c r="I30" s="48">
        <v>28.089188</v>
      </c>
    </row>
    <row r="31" spans="1:9" x14ac:dyDescent="0.2">
      <c r="A31" s="39" t="s">
        <v>1053</v>
      </c>
      <c r="B31" s="142">
        <v>0</v>
      </c>
      <c r="C31" s="77">
        <v>31.8</v>
      </c>
      <c r="D31" s="48">
        <v>33.446911</v>
      </c>
      <c r="E31" s="48">
        <v>33.680038000000003</v>
      </c>
      <c r="F31" s="48">
        <v>34.224262000000003</v>
      </c>
      <c r="G31" s="48">
        <v>34.155887999999997</v>
      </c>
      <c r="H31" s="48">
        <v>34.161040999999997</v>
      </c>
      <c r="I31" s="48">
        <v>34.132621999999998</v>
      </c>
    </row>
    <row r="32" spans="1:9" x14ac:dyDescent="0.2">
      <c r="A32" s="39" t="s">
        <v>1054</v>
      </c>
      <c r="B32" s="142">
        <v>0</v>
      </c>
      <c r="C32" s="77">
        <v>0</v>
      </c>
      <c r="D32" s="48">
        <v>0</v>
      </c>
      <c r="E32" s="48">
        <v>0</v>
      </c>
      <c r="F32" s="48">
        <v>0</v>
      </c>
      <c r="G32" s="48">
        <v>0</v>
      </c>
      <c r="H32" s="48">
        <v>0</v>
      </c>
      <c r="I32" s="48">
        <v>0</v>
      </c>
    </row>
    <row r="33" spans="1:9" x14ac:dyDescent="0.2">
      <c r="A33" s="39" t="s">
        <v>1055</v>
      </c>
      <c r="B33" s="142">
        <v>0</v>
      </c>
      <c r="C33" s="77">
        <v>21.9</v>
      </c>
      <c r="D33" s="48">
        <v>27.055748000000001</v>
      </c>
      <c r="E33" s="48">
        <v>27.418118</v>
      </c>
      <c r="F33" s="48">
        <v>28.184311000000001</v>
      </c>
      <c r="G33" s="48">
        <v>28.218568999999999</v>
      </c>
      <c r="H33" s="48">
        <v>28.232859000000001</v>
      </c>
      <c r="I33" s="48">
        <v>28.253751999999999</v>
      </c>
    </row>
    <row r="34" spans="1:9" x14ac:dyDescent="0.2">
      <c r="A34" s="39" t="s">
        <v>1056</v>
      </c>
      <c r="B34" s="142">
        <v>22.8006801605225</v>
      </c>
      <c r="C34" s="77">
        <v>29.1</v>
      </c>
      <c r="D34" s="48">
        <v>37.169426000000001</v>
      </c>
      <c r="E34" s="48">
        <v>37.514431000000002</v>
      </c>
      <c r="F34" s="48">
        <v>38.113579000000001</v>
      </c>
      <c r="G34" s="48">
        <v>38.147167000000003</v>
      </c>
      <c r="H34" s="48">
        <v>38.174720999999998</v>
      </c>
      <c r="I34" s="48">
        <v>38.199801999999998</v>
      </c>
    </row>
    <row r="35" spans="1:9" x14ac:dyDescent="0.2">
      <c r="A35" s="39" t="s">
        <v>1057</v>
      </c>
      <c r="B35" s="142">
        <v>0</v>
      </c>
      <c r="C35" s="77">
        <v>30.3</v>
      </c>
      <c r="D35" s="48">
        <v>30.650238000000002</v>
      </c>
      <c r="E35" s="48">
        <v>31.029913000000001</v>
      </c>
      <c r="F35" s="48">
        <v>32.050055999999998</v>
      </c>
      <c r="G35" s="48">
        <v>32.100814999999997</v>
      </c>
      <c r="H35" s="48">
        <v>32.129531999999998</v>
      </c>
      <c r="I35" s="48">
        <v>32.154541000000002</v>
      </c>
    </row>
    <row r="36" spans="1:9" x14ac:dyDescent="0.2">
      <c r="A36" s="39" t="s">
        <v>1058</v>
      </c>
      <c r="B36" s="142">
        <v>27.031990051269499</v>
      </c>
      <c r="C36" s="77">
        <v>30.8</v>
      </c>
      <c r="D36" s="48">
        <v>33.440094000000002</v>
      </c>
      <c r="E36" s="48">
        <v>33.789375</v>
      </c>
      <c r="F36" s="48">
        <v>34.428345</v>
      </c>
      <c r="G36" s="48">
        <v>34.462516999999998</v>
      </c>
      <c r="H36" s="48">
        <v>34.486935000000003</v>
      </c>
      <c r="I36" s="48">
        <v>34.508293000000002</v>
      </c>
    </row>
    <row r="37" spans="1:9" x14ac:dyDescent="0.2">
      <c r="A37" s="39" t="s">
        <v>1059</v>
      </c>
      <c r="B37" s="142">
        <v>26.670963287353501</v>
      </c>
      <c r="C37" s="77">
        <v>28.4</v>
      </c>
      <c r="D37" s="48">
        <v>30.425367000000001</v>
      </c>
      <c r="E37" s="48">
        <v>30.182333</v>
      </c>
      <c r="F37" s="48">
        <v>30.764894000000002</v>
      </c>
      <c r="G37" s="48">
        <v>30.828385999999998</v>
      </c>
      <c r="H37" s="48">
        <v>30.850760000000001</v>
      </c>
      <c r="I37" s="48">
        <v>30.821728</v>
      </c>
    </row>
    <row r="38" spans="1:9" x14ac:dyDescent="0.2">
      <c r="A38" s="39" t="s">
        <v>1060</v>
      </c>
      <c r="B38" s="142">
        <v>36.418117523193402</v>
      </c>
      <c r="C38" s="77">
        <v>40.700000000000003</v>
      </c>
      <c r="D38" s="48">
        <v>42.146560999999998</v>
      </c>
      <c r="E38" s="48">
        <v>41.966881000000001</v>
      </c>
      <c r="F38" s="48">
        <v>42.806221000000001</v>
      </c>
      <c r="G38" s="48">
        <v>42.895676000000002</v>
      </c>
      <c r="H38" s="48">
        <v>42.925674000000001</v>
      </c>
      <c r="I38" s="48">
        <v>42.894587999999999</v>
      </c>
    </row>
    <row r="40" spans="1:9" x14ac:dyDescent="0.2">
      <c r="A40" s="39" t="s">
        <v>3299</v>
      </c>
    </row>
    <row r="41" spans="1:9" x14ac:dyDescent="0.2">
      <c r="A41" s="39" t="s">
        <v>1049</v>
      </c>
      <c r="B41" s="142">
        <v>0</v>
      </c>
      <c r="C41" s="77">
        <v>0</v>
      </c>
      <c r="D41" s="48">
        <v>0</v>
      </c>
      <c r="E41" s="48">
        <v>0</v>
      </c>
      <c r="F41" s="48">
        <v>0</v>
      </c>
      <c r="G41" s="48">
        <v>0</v>
      </c>
      <c r="H41" s="48">
        <v>0</v>
      </c>
      <c r="I41" s="48">
        <v>0</v>
      </c>
    </row>
    <row r="42" spans="1:9" x14ac:dyDescent="0.2">
      <c r="A42" s="39" t="s">
        <v>1050</v>
      </c>
      <c r="B42" s="142">
        <v>0</v>
      </c>
      <c r="C42" s="77">
        <v>0</v>
      </c>
      <c r="D42" s="48">
        <v>0</v>
      </c>
      <c r="E42" s="48">
        <v>0</v>
      </c>
      <c r="F42" s="48">
        <v>31.614252</v>
      </c>
      <c r="G42" s="48">
        <v>30.670057</v>
      </c>
      <c r="H42" s="48">
        <v>30.413471000000001</v>
      </c>
      <c r="I42" s="48">
        <v>30.348106000000001</v>
      </c>
    </row>
    <row r="43" spans="1:9" x14ac:dyDescent="0.2">
      <c r="A43" s="39" t="s">
        <v>1051</v>
      </c>
      <c r="B43" s="142">
        <v>0</v>
      </c>
      <c r="C43" s="77">
        <v>0</v>
      </c>
      <c r="D43" s="48">
        <v>30.413001999999999</v>
      </c>
      <c r="E43" s="48">
        <v>30.439444000000002</v>
      </c>
      <c r="F43" s="48">
        <v>29.946812000000001</v>
      </c>
      <c r="G43" s="48">
        <v>28.989370000000001</v>
      </c>
      <c r="H43" s="48">
        <v>28.721457000000001</v>
      </c>
      <c r="I43" s="48">
        <v>28.647938</v>
      </c>
    </row>
    <row r="44" spans="1:9" x14ac:dyDescent="0.2">
      <c r="A44" s="39" t="s">
        <v>1052</v>
      </c>
      <c r="B44" s="142">
        <v>0</v>
      </c>
      <c r="C44" s="77">
        <v>0</v>
      </c>
      <c r="D44" s="48">
        <v>36.332714000000003</v>
      </c>
      <c r="E44" s="48">
        <v>36.142704000000002</v>
      </c>
      <c r="F44" s="48">
        <v>35.564117000000003</v>
      </c>
      <c r="G44" s="48">
        <v>34.396113999999997</v>
      </c>
      <c r="H44" s="48">
        <v>34.071941000000002</v>
      </c>
      <c r="I44" s="48">
        <v>33.981495000000002</v>
      </c>
    </row>
    <row r="45" spans="1:9" x14ac:dyDescent="0.2">
      <c r="A45" s="39" t="s">
        <v>1053</v>
      </c>
      <c r="B45" s="142">
        <v>0</v>
      </c>
      <c r="C45" s="77">
        <v>0</v>
      </c>
      <c r="D45" s="48">
        <v>0</v>
      </c>
      <c r="E45" s="48">
        <v>45.154873000000002</v>
      </c>
      <c r="F45" s="48">
        <v>43.935676999999998</v>
      </c>
      <c r="G45" s="48">
        <v>42.419037000000003</v>
      </c>
      <c r="H45" s="48">
        <v>41.994202000000001</v>
      </c>
      <c r="I45" s="48">
        <v>41.870441</v>
      </c>
    </row>
    <row r="46" spans="1:9" x14ac:dyDescent="0.2">
      <c r="A46" s="39" t="s">
        <v>1054</v>
      </c>
      <c r="B46" s="142">
        <v>0</v>
      </c>
      <c r="C46" s="77">
        <v>0</v>
      </c>
      <c r="D46" s="48">
        <v>67.942970000000003</v>
      </c>
      <c r="E46" s="48">
        <v>67.465087999999994</v>
      </c>
      <c r="F46" s="48">
        <v>66.166686999999996</v>
      </c>
      <c r="G46" s="48">
        <v>64.662025</v>
      </c>
      <c r="H46" s="48">
        <v>64.233879000000002</v>
      </c>
      <c r="I46" s="48">
        <v>64.103568999999993</v>
      </c>
    </row>
    <row r="47" spans="1:9" x14ac:dyDescent="0.2">
      <c r="A47" s="39" t="s">
        <v>1055</v>
      </c>
      <c r="B47" s="142">
        <v>0</v>
      </c>
      <c r="C47" s="77">
        <v>0</v>
      </c>
      <c r="D47" s="48">
        <v>0</v>
      </c>
      <c r="E47" s="48">
        <v>0</v>
      </c>
      <c r="F47" s="48">
        <v>0</v>
      </c>
      <c r="G47" s="48">
        <v>0</v>
      </c>
      <c r="H47" s="48">
        <v>0</v>
      </c>
      <c r="I47" s="48">
        <v>0</v>
      </c>
    </row>
    <row r="48" spans="1:9" x14ac:dyDescent="0.2">
      <c r="A48" s="39" t="s">
        <v>1056</v>
      </c>
      <c r="B48" s="142">
        <v>0</v>
      </c>
      <c r="C48" s="77">
        <v>0</v>
      </c>
      <c r="D48" s="48">
        <v>0</v>
      </c>
      <c r="E48" s="48">
        <v>0</v>
      </c>
      <c r="F48" s="48">
        <v>0</v>
      </c>
      <c r="G48" s="48">
        <v>0</v>
      </c>
      <c r="H48" s="48">
        <v>0</v>
      </c>
      <c r="I48" s="48">
        <v>0</v>
      </c>
    </row>
    <row r="49" spans="1:9" x14ac:dyDescent="0.2">
      <c r="A49" s="39" t="s">
        <v>1057</v>
      </c>
      <c r="B49" s="142">
        <v>0</v>
      </c>
      <c r="C49" s="77">
        <v>0</v>
      </c>
      <c r="D49" s="48">
        <v>0</v>
      </c>
      <c r="E49" s="48">
        <v>36.547328999999998</v>
      </c>
      <c r="F49" s="48">
        <v>35.924518999999997</v>
      </c>
      <c r="G49" s="48">
        <v>34.786129000000003</v>
      </c>
      <c r="H49" s="48">
        <v>34.486728999999997</v>
      </c>
      <c r="I49" s="48">
        <v>34.412601000000002</v>
      </c>
    </row>
    <row r="50" spans="1:9" x14ac:dyDescent="0.2">
      <c r="A50" s="39" t="s">
        <v>1058</v>
      </c>
      <c r="B50" s="142">
        <v>0</v>
      </c>
      <c r="C50" s="77">
        <v>0</v>
      </c>
      <c r="D50" s="48">
        <v>0</v>
      </c>
      <c r="E50" s="48">
        <v>0</v>
      </c>
      <c r="F50" s="48">
        <v>0</v>
      </c>
      <c r="G50" s="48">
        <v>0</v>
      </c>
      <c r="H50" s="48">
        <v>0</v>
      </c>
      <c r="I50" s="48">
        <v>0</v>
      </c>
    </row>
    <row r="51" spans="1:9" x14ac:dyDescent="0.2">
      <c r="A51" s="39" t="s">
        <v>1059</v>
      </c>
      <c r="B51" s="142">
        <v>0</v>
      </c>
      <c r="C51" s="77">
        <v>0</v>
      </c>
      <c r="D51" s="48">
        <v>0</v>
      </c>
      <c r="E51" s="48">
        <v>37.065044</v>
      </c>
      <c r="F51" s="48">
        <v>36.337131999999997</v>
      </c>
      <c r="G51" s="48">
        <v>35.242885999999999</v>
      </c>
      <c r="H51" s="48">
        <v>34.951324</v>
      </c>
      <c r="I51" s="48">
        <v>34.877991000000002</v>
      </c>
    </row>
    <row r="52" spans="1:9" x14ac:dyDescent="0.2">
      <c r="A52" s="39" t="s">
        <v>1060</v>
      </c>
      <c r="B52" s="142">
        <v>0</v>
      </c>
      <c r="C52" s="77">
        <v>0</v>
      </c>
      <c r="D52" s="48">
        <v>0</v>
      </c>
      <c r="E52" s="48">
        <v>0</v>
      </c>
      <c r="F52" s="48">
        <v>0</v>
      </c>
      <c r="G52" s="48">
        <v>0</v>
      </c>
      <c r="H52" s="48">
        <v>0</v>
      </c>
      <c r="I52" s="48">
        <v>0</v>
      </c>
    </row>
    <row r="54" spans="1:9" x14ac:dyDescent="0.2">
      <c r="A54" s="39" t="s">
        <v>1206</v>
      </c>
    </row>
    <row r="55" spans="1:9" x14ac:dyDescent="0.2">
      <c r="A55" s="39" t="s">
        <v>1049</v>
      </c>
      <c r="B55" s="142">
        <v>0</v>
      </c>
      <c r="C55" s="77">
        <v>0</v>
      </c>
      <c r="D55" s="77">
        <v>0</v>
      </c>
      <c r="E55" s="77">
        <v>0</v>
      </c>
      <c r="F55" s="77">
        <v>0</v>
      </c>
      <c r="G55" s="77">
        <v>0</v>
      </c>
      <c r="H55" s="77">
        <v>0</v>
      </c>
      <c r="I55" s="143" t="s">
        <v>3289</v>
      </c>
    </row>
    <row r="56" spans="1:9" x14ac:dyDescent="0.2">
      <c r="A56" s="39" t="s">
        <v>1050</v>
      </c>
      <c r="B56" s="142">
        <v>0</v>
      </c>
      <c r="C56" s="77">
        <v>0</v>
      </c>
      <c r="D56" s="77">
        <v>0</v>
      </c>
      <c r="E56" s="77">
        <v>0</v>
      </c>
      <c r="F56" s="77">
        <v>30.3</v>
      </c>
      <c r="G56" s="77">
        <v>29.4</v>
      </c>
      <c r="H56" s="77">
        <v>28.7</v>
      </c>
      <c r="I56" s="143" t="s">
        <v>3289</v>
      </c>
    </row>
    <row r="57" spans="1:9" x14ac:dyDescent="0.2">
      <c r="A57" s="39" t="s">
        <v>1051</v>
      </c>
      <c r="B57" s="142">
        <v>0</v>
      </c>
      <c r="C57" s="77">
        <v>0</v>
      </c>
      <c r="D57" s="77">
        <v>37.6</v>
      </c>
      <c r="E57" s="77">
        <v>35.200000000000003</v>
      </c>
      <c r="F57" s="77">
        <v>33.799999999999997</v>
      </c>
      <c r="G57" s="77">
        <v>32.700000000000003</v>
      </c>
      <c r="H57" s="77">
        <v>32</v>
      </c>
      <c r="I57" s="143" t="s">
        <v>3289</v>
      </c>
    </row>
    <row r="58" spans="1:9" x14ac:dyDescent="0.2">
      <c r="A58" s="39" t="s">
        <v>1052</v>
      </c>
      <c r="B58" s="142">
        <v>0</v>
      </c>
      <c r="C58" s="77">
        <v>0</v>
      </c>
      <c r="D58" s="77">
        <v>39.799999999999997</v>
      </c>
      <c r="E58" s="77">
        <v>37.4</v>
      </c>
      <c r="F58" s="77">
        <v>35.9</v>
      </c>
      <c r="G58" s="77">
        <v>34.700000000000003</v>
      </c>
      <c r="H58" s="77">
        <v>34</v>
      </c>
      <c r="I58" s="143" t="s">
        <v>3289</v>
      </c>
    </row>
    <row r="59" spans="1:9" x14ac:dyDescent="0.2">
      <c r="A59" s="39" t="s">
        <v>1053</v>
      </c>
      <c r="B59" s="142">
        <v>0</v>
      </c>
      <c r="C59" s="77">
        <v>0</v>
      </c>
      <c r="D59" s="77">
        <v>0</v>
      </c>
      <c r="E59" s="77">
        <v>41.8</v>
      </c>
      <c r="F59" s="77">
        <v>40.4</v>
      </c>
      <c r="G59" s="77">
        <v>39</v>
      </c>
      <c r="H59" s="77">
        <v>38.200000000000003</v>
      </c>
      <c r="I59" s="143" t="s">
        <v>3289</v>
      </c>
    </row>
    <row r="60" spans="1:9" x14ac:dyDescent="0.2">
      <c r="A60" s="39" t="s">
        <v>1054</v>
      </c>
      <c r="B60" s="142">
        <v>0</v>
      </c>
      <c r="C60" s="77">
        <v>0</v>
      </c>
      <c r="D60" s="77">
        <v>0</v>
      </c>
      <c r="E60" s="77">
        <v>0</v>
      </c>
      <c r="F60" s="77">
        <v>0</v>
      </c>
      <c r="G60" s="77">
        <v>0</v>
      </c>
      <c r="H60" s="77">
        <v>0</v>
      </c>
      <c r="I60" s="143" t="s">
        <v>3289</v>
      </c>
    </row>
    <row r="61" spans="1:9" x14ac:dyDescent="0.2">
      <c r="A61" s="39" t="s">
        <v>1055</v>
      </c>
      <c r="B61" s="142">
        <v>0</v>
      </c>
      <c r="C61" s="77">
        <v>0</v>
      </c>
      <c r="D61" s="77">
        <v>0</v>
      </c>
      <c r="E61" s="77">
        <v>0</v>
      </c>
      <c r="F61" s="77">
        <v>0</v>
      </c>
      <c r="G61" s="77">
        <v>0</v>
      </c>
      <c r="H61" s="77">
        <v>0</v>
      </c>
      <c r="I61" s="143" t="s">
        <v>3289</v>
      </c>
    </row>
    <row r="62" spans="1:9" x14ac:dyDescent="0.2">
      <c r="A62" s="39" t="s">
        <v>1056</v>
      </c>
      <c r="B62" s="142">
        <v>0</v>
      </c>
      <c r="C62" s="77">
        <v>0</v>
      </c>
      <c r="D62" s="77">
        <v>0</v>
      </c>
      <c r="E62" s="77">
        <v>0</v>
      </c>
      <c r="F62" s="77">
        <v>0</v>
      </c>
      <c r="G62" s="77">
        <v>0</v>
      </c>
      <c r="H62" s="77">
        <v>0</v>
      </c>
      <c r="I62" s="143" t="s">
        <v>3289</v>
      </c>
    </row>
    <row r="63" spans="1:9" x14ac:dyDescent="0.2">
      <c r="A63" s="39" t="s">
        <v>1057</v>
      </c>
      <c r="B63" s="142">
        <v>0</v>
      </c>
      <c r="C63" s="77">
        <v>0</v>
      </c>
      <c r="D63" s="77">
        <v>0</v>
      </c>
      <c r="E63" s="77">
        <v>0</v>
      </c>
      <c r="F63" s="77">
        <v>0</v>
      </c>
      <c r="G63" s="77">
        <v>0</v>
      </c>
      <c r="H63" s="77">
        <v>0</v>
      </c>
      <c r="I63" s="143" t="s">
        <v>3289</v>
      </c>
    </row>
    <row r="64" spans="1:9" x14ac:dyDescent="0.2">
      <c r="A64" s="39" t="s">
        <v>1058</v>
      </c>
      <c r="B64" s="142">
        <v>0</v>
      </c>
      <c r="C64" s="77">
        <v>0</v>
      </c>
      <c r="D64" s="77">
        <v>0</v>
      </c>
      <c r="E64" s="77">
        <v>0</v>
      </c>
      <c r="F64" s="77">
        <v>0</v>
      </c>
      <c r="G64" s="77">
        <v>0</v>
      </c>
      <c r="H64" s="77">
        <v>0</v>
      </c>
      <c r="I64" s="143" t="s">
        <v>3289</v>
      </c>
    </row>
    <row r="65" spans="1:19" x14ac:dyDescent="0.2">
      <c r="A65" s="39" t="s">
        <v>1059</v>
      </c>
      <c r="B65" s="142">
        <v>0</v>
      </c>
      <c r="C65" s="77">
        <v>0</v>
      </c>
      <c r="D65" s="77">
        <v>0</v>
      </c>
      <c r="E65" s="77">
        <v>0</v>
      </c>
      <c r="F65" s="77">
        <v>0</v>
      </c>
      <c r="G65" s="77">
        <v>0</v>
      </c>
      <c r="H65" s="77">
        <v>0</v>
      </c>
      <c r="I65" s="143" t="s">
        <v>3289</v>
      </c>
    </row>
    <row r="66" spans="1:19" x14ac:dyDescent="0.2">
      <c r="A66" s="39" t="s">
        <v>1060</v>
      </c>
      <c r="B66" s="142">
        <v>0</v>
      </c>
      <c r="C66" s="77">
        <v>0</v>
      </c>
      <c r="D66" s="77">
        <v>0</v>
      </c>
      <c r="E66" s="77">
        <v>0</v>
      </c>
      <c r="F66" s="77">
        <v>0</v>
      </c>
      <c r="G66" s="77">
        <v>0</v>
      </c>
      <c r="H66" s="77">
        <v>0</v>
      </c>
      <c r="I66" s="143" t="s">
        <v>3289</v>
      </c>
    </row>
    <row r="68" spans="1:19" x14ac:dyDescent="0.2">
      <c r="A68" s="39" t="s">
        <v>929</v>
      </c>
      <c r="J68" s="39" t="s">
        <v>3300</v>
      </c>
      <c r="Q68" s="39" t="s">
        <v>3301</v>
      </c>
      <c r="R68" s="90" t="s">
        <v>3180</v>
      </c>
      <c r="S68" s="92"/>
    </row>
    <row r="69" spans="1:19" x14ac:dyDescent="0.2">
      <c r="A69" s="39" t="s">
        <v>1049</v>
      </c>
      <c r="B69" s="142">
        <v>0</v>
      </c>
      <c r="C69" s="77">
        <v>0</v>
      </c>
      <c r="D69" s="48">
        <v>39.047539</v>
      </c>
      <c r="E69" s="48">
        <v>39.937179999999998</v>
      </c>
      <c r="F69" s="48">
        <v>41.426597999999998</v>
      </c>
      <c r="G69" s="48">
        <v>41.463191999999999</v>
      </c>
      <c r="H69" s="48">
        <v>41.48489</v>
      </c>
      <c r="I69" s="48">
        <v>41.504387000000001</v>
      </c>
      <c r="K69" s="39">
        <f t="shared" ref="K69:K80" si="0">IF(B69=0,0,B69-B13)</f>
        <v>0</v>
      </c>
      <c r="L69" s="39">
        <f t="shared" ref="L69:L80" si="1">IF(C69=0,0,C69-C13)</f>
        <v>0</v>
      </c>
      <c r="M69" s="39">
        <f t="shared" ref="M69:M80" si="2">IF(D69=0,0,D69-D13)</f>
        <v>7.647699999999702E-2</v>
      </c>
      <c r="N69" s="39">
        <f t="shared" ref="N69:N80" si="3">IF(E69=0,0,E69-E13)</f>
        <v>7.3357000000001449E-2</v>
      </c>
      <c r="O69" s="39">
        <f t="shared" ref="O69:O80" si="4">IF(F69=0,0,F69-F13)</f>
        <v>7.3349000000000331E-2</v>
      </c>
      <c r="P69" s="39">
        <f t="shared" ref="P69:P80" si="5">IF(G69=0,0,G69-G13)</f>
        <v>7.3352999999997337E-2</v>
      </c>
      <c r="Q69" s="39">
        <f>P69</f>
        <v>7.3352999999997337E-2</v>
      </c>
      <c r="R69" s="39" t="s">
        <v>1049</v>
      </c>
      <c r="S69" s="122" t="e">
        <f>Costs!R19</f>
        <v>#REF!</v>
      </c>
    </row>
    <row r="70" spans="1:19" x14ac:dyDescent="0.2">
      <c r="A70" s="39" t="s">
        <v>1050</v>
      </c>
      <c r="B70" s="142">
        <v>0</v>
      </c>
      <c r="C70" s="77">
        <v>0</v>
      </c>
      <c r="D70" s="48">
        <v>22.345863000000001</v>
      </c>
      <c r="E70" s="48">
        <v>23.161493</v>
      </c>
      <c r="F70" s="48">
        <v>24.350441</v>
      </c>
      <c r="G70" s="48">
        <v>24.385168</v>
      </c>
      <c r="H70" s="48">
        <v>24.39855</v>
      </c>
      <c r="I70" s="48">
        <v>24.410015000000001</v>
      </c>
      <c r="K70" s="39">
        <f t="shared" si="0"/>
        <v>0</v>
      </c>
      <c r="L70" s="39">
        <f t="shared" si="1"/>
        <v>0</v>
      </c>
      <c r="M70" s="39">
        <f t="shared" si="2"/>
        <v>9.8400000000001597E-2</v>
      </c>
      <c r="N70" s="39">
        <f t="shared" si="3"/>
        <v>9.0558999999998946E-2</v>
      </c>
      <c r="O70" s="39">
        <f t="shared" si="4"/>
        <v>9.1843000000000785E-2</v>
      </c>
      <c r="P70" s="39">
        <f t="shared" si="5"/>
        <v>8.5958000000001533E-2</v>
      </c>
      <c r="Q70" s="39">
        <f>AVERAGE(L70:P70)</f>
        <v>7.335200000000057E-2</v>
      </c>
      <c r="R70" s="39" t="s">
        <v>1050</v>
      </c>
      <c r="S70" s="122" t="e">
        <f>Costs!R20</f>
        <v>#REF!</v>
      </c>
    </row>
    <row r="71" spans="1:19" x14ac:dyDescent="0.2">
      <c r="A71" s="39" t="s">
        <v>1051</v>
      </c>
      <c r="B71" s="142">
        <v>0</v>
      </c>
      <c r="C71" s="77">
        <v>22.5</v>
      </c>
      <c r="D71" s="48">
        <v>20.484262000000001</v>
      </c>
      <c r="E71" s="48">
        <v>21.464812999999999</v>
      </c>
      <c r="F71" s="48">
        <v>23.156079999999999</v>
      </c>
      <c r="G71" s="48">
        <v>23.187519000000002</v>
      </c>
      <c r="H71" s="48">
        <v>23.201059000000001</v>
      </c>
      <c r="I71" s="48">
        <v>23.211604999999999</v>
      </c>
      <c r="K71" s="39">
        <f t="shared" si="0"/>
        <v>0</v>
      </c>
      <c r="L71" s="39">
        <f t="shared" si="1"/>
        <v>0.10000000000000142</v>
      </c>
      <c r="M71" s="39">
        <f t="shared" si="2"/>
        <v>0.1026050000000005</v>
      </c>
      <c r="N71" s="39">
        <f t="shared" si="3"/>
        <v>0.10194399999999959</v>
      </c>
      <c r="O71" s="39">
        <f t="shared" si="4"/>
        <v>0.10566499999999834</v>
      </c>
      <c r="P71" s="39">
        <f t="shared" si="5"/>
        <v>0.10350200000000243</v>
      </c>
      <c r="Q71" s="39">
        <f>AVERAGE(K71:P71)</f>
        <v>8.5619333333333714E-2</v>
      </c>
      <c r="R71" s="39" t="s">
        <v>1051</v>
      </c>
      <c r="S71" s="122" t="e">
        <f>Costs!R21</f>
        <v>#REF!</v>
      </c>
    </row>
    <row r="72" spans="1:19" x14ac:dyDescent="0.2">
      <c r="A72" s="39" t="s">
        <v>1052</v>
      </c>
      <c r="B72" s="142">
        <v>24.726812362670898</v>
      </c>
      <c r="C72" s="77">
        <v>25.2</v>
      </c>
      <c r="D72" s="48">
        <v>24.958286000000001</v>
      </c>
      <c r="E72" s="48">
        <v>25.773655000000002</v>
      </c>
      <c r="F72" s="48">
        <v>27.338425000000001</v>
      </c>
      <c r="G72" s="48">
        <v>27.359207000000001</v>
      </c>
      <c r="H72" s="48">
        <v>27.374949999999998</v>
      </c>
      <c r="I72" s="48">
        <v>27.389434999999999</v>
      </c>
      <c r="K72" s="39">
        <f t="shared" si="0"/>
        <v>0.80511856079099786</v>
      </c>
      <c r="L72" s="39">
        <f t="shared" si="1"/>
        <v>9.9999999999997868E-2</v>
      </c>
      <c r="M72" s="39">
        <f t="shared" si="2"/>
        <v>0.10242400000000274</v>
      </c>
      <c r="N72" s="39">
        <f t="shared" si="3"/>
        <v>0.10253100000000259</v>
      </c>
      <c r="O72" s="39">
        <f t="shared" si="4"/>
        <v>0.10484300000000246</v>
      </c>
      <c r="P72" s="39">
        <f t="shared" si="5"/>
        <v>0.1033760000000008</v>
      </c>
      <c r="Q72" s="39">
        <f>AVERAGE(K72:P72)</f>
        <v>0.21971542679850073</v>
      </c>
      <c r="R72" s="39" t="s">
        <v>1052</v>
      </c>
      <c r="S72" s="122" t="e">
        <f>Costs!R23</f>
        <v>#REF!</v>
      </c>
    </row>
    <row r="73" spans="1:19" x14ac:dyDescent="0.2">
      <c r="A73" s="39" t="s">
        <v>1053</v>
      </c>
      <c r="B73" s="142">
        <v>31.498619079589801</v>
      </c>
      <c r="C73" s="77">
        <v>29.3</v>
      </c>
      <c r="D73" s="48">
        <v>30.901465999999999</v>
      </c>
      <c r="E73" s="48">
        <v>32.208022999999997</v>
      </c>
      <c r="F73" s="48">
        <v>33.568843999999999</v>
      </c>
      <c r="G73" s="48">
        <v>33.626041000000001</v>
      </c>
      <c r="H73" s="48">
        <v>33.642574000000003</v>
      </c>
      <c r="I73" s="48">
        <v>33.657730000000001</v>
      </c>
      <c r="K73" s="39">
        <f t="shared" si="0"/>
        <v>1.6354694366455007</v>
      </c>
      <c r="L73" s="39">
        <f t="shared" si="1"/>
        <v>0.10000000000000142</v>
      </c>
      <c r="M73" s="39">
        <f t="shared" si="2"/>
        <v>0.10107999999999961</v>
      </c>
      <c r="N73" s="39">
        <f t="shared" si="3"/>
        <v>9.9948999999995181E-2</v>
      </c>
      <c r="O73" s="39">
        <f t="shared" si="4"/>
        <v>0.10187499999999972</v>
      </c>
      <c r="P73" s="39">
        <f t="shared" si="5"/>
        <v>0.10434300000000007</v>
      </c>
      <c r="Q73" s="39">
        <f>AVERAGE(L73:P73)</f>
        <v>0.1014493999999992</v>
      </c>
      <c r="R73" s="39" t="s">
        <v>1053</v>
      </c>
      <c r="S73" s="122" t="e">
        <f>Costs!R24</f>
        <v>#REF!</v>
      </c>
    </row>
    <row r="74" spans="1:19" x14ac:dyDescent="0.2">
      <c r="A74" s="39" t="s">
        <v>1054</v>
      </c>
      <c r="B74" s="142">
        <v>0</v>
      </c>
      <c r="C74" s="77">
        <v>0</v>
      </c>
      <c r="D74" s="48">
        <v>54.014834999999998</v>
      </c>
      <c r="E74" s="48">
        <v>54.871029</v>
      </c>
      <c r="F74" s="48">
        <v>56.355797000000003</v>
      </c>
      <c r="G74" s="48">
        <v>56.361342999999998</v>
      </c>
      <c r="H74" s="48">
        <v>56.369002999999999</v>
      </c>
      <c r="I74" s="48">
        <v>56.376094999999999</v>
      </c>
      <c r="K74" s="39">
        <f t="shared" si="0"/>
        <v>0</v>
      </c>
      <c r="L74" s="39">
        <f t="shared" si="1"/>
        <v>0</v>
      </c>
      <c r="M74" s="39">
        <f t="shared" si="2"/>
        <v>8.1320999999995536E-2</v>
      </c>
      <c r="N74" s="39">
        <f t="shared" si="3"/>
        <v>6.7710000000005266E-3</v>
      </c>
      <c r="O74" s="39">
        <f t="shared" si="4"/>
        <v>6.7616000000001009E-2</v>
      </c>
      <c r="P74" s="39">
        <f t="shared" si="5"/>
        <v>6.5849000000000046E-2</v>
      </c>
      <c r="Q74" s="39">
        <f>AVERAGE(K74:P74)</f>
        <v>3.6926166666666184E-2</v>
      </c>
      <c r="R74" s="39" t="s">
        <v>1054</v>
      </c>
      <c r="S74" s="122" t="e">
        <f>Costs!R22</f>
        <v>#REF!</v>
      </c>
    </row>
    <row r="75" spans="1:19" x14ac:dyDescent="0.2">
      <c r="A75" s="39" t="s">
        <v>1055</v>
      </c>
      <c r="B75" s="142">
        <v>19.6438808441162</v>
      </c>
      <c r="C75" s="77">
        <v>16.600000000000001</v>
      </c>
      <c r="D75" s="48">
        <v>21.599155</v>
      </c>
      <c r="E75" s="48">
        <v>22.575890999999999</v>
      </c>
      <c r="F75" s="48">
        <v>23.764977999999999</v>
      </c>
      <c r="G75" s="48">
        <v>23.801760000000002</v>
      </c>
      <c r="H75" s="48">
        <v>23.816545000000001</v>
      </c>
      <c r="I75" s="48">
        <v>23.836387999999999</v>
      </c>
      <c r="K75" s="39">
        <f t="shared" si="0"/>
        <v>2.8565273284912003</v>
      </c>
      <c r="L75" s="39">
        <f t="shared" si="1"/>
        <v>0.10000000000000142</v>
      </c>
      <c r="M75" s="39">
        <f t="shared" si="2"/>
        <v>0.10132399999999819</v>
      </c>
      <c r="N75" s="39">
        <f t="shared" si="3"/>
        <v>9.2379999999998574E-2</v>
      </c>
      <c r="O75" s="39">
        <f t="shared" si="4"/>
        <v>9.7639000000000919E-2</v>
      </c>
      <c r="P75" s="39">
        <f t="shared" si="5"/>
        <v>9.860400000000169E-2</v>
      </c>
      <c r="Q75" s="39">
        <f>AVERAGE(K75:P75)</f>
        <v>0.55774572141520018</v>
      </c>
      <c r="R75" s="39" t="s">
        <v>1055</v>
      </c>
      <c r="S75" s="122" t="e">
        <f>Costs!R25</f>
        <v>#REF!</v>
      </c>
    </row>
    <row r="76" spans="1:19" x14ac:dyDescent="0.2">
      <c r="A76" s="39" t="s">
        <v>1056</v>
      </c>
      <c r="B76" s="142">
        <v>22.477075576782202</v>
      </c>
      <c r="C76" s="77">
        <v>23.8</v>
      </c>
      <c r="D76" s="48">
        <v>31.682827</v>
      </c>
      <c r="E76" s="48">
        <v>32.498176999999998</v>
      </c>
      <c r="F76" s="48">
        <v>33.642426</v>
      </c>
      <c r="G76" s="48">
        <v>33.677311000000003</v>
      </c>
      <c r="H76" s="48">
        <v>33.700226000000001</v>
      </c>
      <c r="I76" s="48">
        <v>33.722298000000002</v>
      </c>
      <c r="K76" s="39">
        <f t="shared" si="0"/>
        <v>1.451278686523402</v>
      </c>
      <c r="L76" s="39">
        <f t="shared" si="1"/>
        <v>0.10000000000000142</v>
      </c>
      <c r="M76" s="39">
        <f t="shared" si="2"/>
        <v>0.10151499999999913</v>
      </c>
      <c r="N76" s="39">
        <f t="shared" si="3"/>
        <v>9.4287999999998817E-2</v>
      </c>
      <c r="O76" s="39">
        <f t="shared" si="4"/>
        <v>9.077100000000371E-2</v>
      </c>
      <c r="P76" s="39">
        <f t="shared" si="5"/>
        <v>9.1244000000003211E-2</v>
      </c>
      <c r="Q76" s="39">
        <f>AVERAGE(K76:P76)</f>
        <v>0.32151611442056804</v>
      </c>
      <c r="R76" s="39" t="s">
        <v>1056</v>
      </c>
      <c r="S76" s="122" t="e">
        <f>Costs!R26</f>
        <v>#REF!</v>
      </c>
    </row>
    <row r="77" spans="1:19" x14ac:dyDescent="0.2">
      <c r="A77" s="39" t="s">
        <v>1057</v>
      </c>
      <c r="B77" s="142">
        <v>27.0894374847412</v>
      </c>
      <c r="C77" s="77">
        <v>25.1</v>
      </c>
      <c r="D77" s="48">
        <v>25.115939999999998</v>
      </c>
      <c r="E77" s="48">
        <v>25.869731999999999</v>
      </c>
      <c r="F77" s="48">
        <v>27.358391000000001</v>
      </c>
      <c r="G77" s="48">
        <v>27.420079999999999</v>
      </c>
      <c r="H77" s="48">
        <v>27.453409000000001</v>
      </c>
      <c r="I77" s="48">
        <v>27.481642000000001</v>
      </c>
      <c r="K77" s="39">
        <f t="shared" si="0"/>
        <v>2.267753601074201</v>
      </c>
      <c r="L77" s="39">
        <f t="shared" si="1"/>
        <v>0.10000000000000142</v>
      </c>
      <c r="M77" s="39">
        <f t="shared" si="2"/>
        <v>0.10332699999999662</v>
      </c>
      <c r="N77" s="39">
        <f t="shared" si="3"/>
        <v>9.9415000000000475E-2</v>
      </c>
      <c r="O77" s="39">
        <f t="shared" si="4"/>
        <v>0.10909099999999938</v>
      </c>
      <c r="P77" s="39">
        <f t="shared" si="5"/>
        <v>0.11292599999999808</v>
      </c>
      <c r="Q77" s="39">
        <f>AVERAGE(K77:P77)</f>
        <v>0.46541876684569949</v>
      </c>
      <c r="R77" s="39" t="s">
        <v>1057</v>
      </c>
      <c r="S77" s="122" t="e">
        <f>Costs!R27</f>
        <v>#REF!</v>
      </c>
    </row>
    <row r="78" spans="1:19" x14ac:dyDescent="0.2">
      <c r="A78" s="39" t="s">
        <v>1058</v>
      </c>
      <c r="B78" s="142">
        <v>26.7031860351563</v>
      </c>
      <c r="C78" s="77">
        <v>25.6</v>
      </c>
      <c r="D78" s="48">
        <v>27.962294</v>
      </c>
      <c r="E78" s="48">
        <v>28.828900999999998</v>
      </c>
      <c r="F78" s="48">
        <v>29.868334000000001</v>
      </c>
      <c r="G78" s="48">
        <v>29.920479</v>
      </c>
      <c r="H78" s="48">
        <v>29.94182</v>
      </c>
      <c r="I78" s="48">
        <v>29.962931000000001</v>
      </c>
      <c r="K78" s="39">
        <f t="shared" si="0"/>
        <v>1.7519664764405007</v>
      </c>
      <c r="L78" s="39">
        <f t="shared" si="1"/>
        <v>0.10000000000000142</v>
      </c>
      <c r="M78" s="39">
        <f t="shared" si="2"/>
        <v>0.10181299999999993</v>
      </c>
      <c r="N78" s="39">
        <f t="shared" si="3"/>
        <v>9.6381999999998413E-2</v>
      </c>
      <c r="O78" s="39">
        <f t="shared" si="4"/>
        <v>9.5102000000000686E-2</v>
      </c>
      <c r="P78" s="39">
        <f t="shared" si="5"/>
        <v>9.5918999999998533E-2</v>
      </c>
      <c r="Q78" s="39">
        <f>AVERAGE(K78:P78)</f>
        <v>0.37353041274008331</v>
      </c>
      <c r="R78" s="39" t="s">
        <v>1058</v>
      </c>
      <c r="S78" s="122" t="e">
        <f>Costs!R28</f>
        <v>#REF!</v>
      </c>
    </row>
    <row r="79" spans="1:19" x14ac:dyDescent="0.2">
      <c r="A79" s="39" t="s">
        <v>1059</v>
      </c>
      <c r="B79" s="142">
        <v>0</v>
      </c>
      <c r="C79" s="77">
        <v>23.8</v>
      </c>
      <c r="D79" s="48">
        <v>26.310092999999998</v>
      </c>
      <c r="E79" s="48">
        <v>27.195955000000001</v>
      </c>
      <c r="F79" s="48">
        <v>28.237303000000001</v>
      </c>
      <c r="G79" s="48">
        <v>28.309078</v>
      </c>
      <c r="H79" s="48">
        <v>28.339355000000001</v>
      </c>
      <c r="I79" s="48">
        <v>28.365051000000001</v>
      </c>
      <c r="K79" s="39">
        <f t="shared" si="0"/>
        <v>0</v>
      </c>
      <c r="L79" s="39">
        <f t="shared" si="1"/>
        <v>0.10000000000000142</v>
      </c>
      <c r="M79" s="39">
        <f t="shared" si="2"/>
        <v>0.10149599999999737</v>
      </c>
      <c r="N79" s="39">
        <f t="shared" si="3"/>
        <v>9.7205999999999904E-2</v>
      </c>
      <c r="O79" s="39">
        <f t="shared" si="4"/>
        <v>0.10594000000000037</v>
      </c>
      <c r="P79" s="39">
        <f t="shared" si="5"/>
        <v>0.11109499999999883</v>
      </c>
      <c r="Q79" s="39">
        <f>AVERAGE(L79:P79)</f>
        <v>0.10314739999999958</v>
      </c>
      <c r="R79" s="39" t="s">
        <v>1059</v>
      </c>
      <c r="S79" s="122" t="e">
        <f>Costs!R29</f>
        <v>#REF!</v>
      </c>
    </row>
    <row r="80" spans="1:19" x14ac:dyDescent="0.2">
      <c r="A80" s="39" t="s">
        <v>1060</v>
      </c>
      <c r="B80" s="142">
        <v>35.0978813171387</v>
      </c>
      <c r="C80" s="77">
        <v>35.9</v>
      </c>
      <c r="D80" s="48">
        <v>37.663170000000001</v>
      </c>
      <c r="E80" s="48">
        <v>38.771324</v>
      </c>
      <c r="F80" s="48">
        <v>39.976005999999998</v>
      </c>
      <c r="G80" s="48">
        <v>40.077927000000003</v>
      </c>
      <c r="H80" s="48">
        <v>40.099850000000004</v>
      </c>
      <c r="I80" s="48">
        <v>40.118523000000003</v>
      </c>
      <c r="K80" s="39">
        <f t="shared" si="0"/>
        <v>0.39274978637700286</v>
      </c>
      <c r="L80" s="39">
        <f t="shared" si="1"/>
        <v>0.10000000000000142</v>
      </c>
      <c r="M80" s="39">
        <f t="shared" si="2"/>
        <v>9.974300000000369E-2</v>
      </c>
      <c r="N80" s="39">
        <f t="shared" si="3"/>
        <v>9.4639000000000806E-2</v>
      </c>
      <c r="O80" s="39">
        <f t="shared" si="4"/>
        <v>9.8178999999994687E-2</v>
      </c>
      <c r="P80" s="39">
        <f t="shared" si="5"/>
        <v>9.8988000000005627E-2</v>
      </c>
      <c r="Q80" s="39">
        <f>AVERAGE(K80:P80)</f>
        <v>0.14738313106283485</v>
      </c>
      <c r="R80" s="39" t="s">
        <v>1060</v>
      </c>
      <c r="S80" s="122" t="e">
        <f>Costs!R30</f>
        <v>#REF!</v>
      </c>
    </row>
    <row r="82" spans="1:9" x14ac:dyDescent="0.2">
      <c r="A82" s="39" t="s">
        <v>3271</v>
      </c>
    </row>
    <row r="83" spans="1:9" x14ac:dyDescent="0.2">
      <c r="A83" s="39" t="s">
        <v>1049</v>
      </c>
      <c r="B83" s="142">
        <v>0</v>
      </c>
      <c r="C83" s="77">
        <v>0</v>
      </c>
      <c r="D83" s="48">
        <v>0</v>
      </c>
      <c r="E83" s="48">
        <v>0</v>
      </c>
      <c r="F83" s="48">
        <v>0</v>
      </c>
      <c r="G83" s="48">
        <v>0</v>
      </c>
      <c r="H83" s="48">
        <v>0</v>
      </c>
      <c r="I83" s="48">
        <v>0</v>
      </c>
    </row>
    <row r="84" spans="1:9" x14ac:dyDescent="0.2">
      <c r="A84" s="39" t="s">
        <v>1050</v>
      </c>
      <c r="B84" s="142">
        <v>0</v>
      </c>
      <c r="C84" s="77">
        <v>0</v>
      </c>
      <c r="D84" s="48">
        <v>0</v>
      </c>
      <c r="E84" s="48">
        <v>0</v>
      </c>
      <c r="F84" s="48">
        <v>0</v>
      </c>
      <c r="G84" s="48">
        <v>0</v>
      </c>
      <c r="H84" s="48">
        <v>0</v>
      </c>
      <c r="I84" s="48">
        <v>0</v>
      </c>
    </row>
    <row r="85" spans="1:9" x14ac:dyDescent="0.2">
      <c r="A85" s="39" t="s">
        <v>1051</v>
      </c>
      <c r="B85" s="142">
        <v>24.344648361206101</v>
      </c>
      <c r="C85" s="77">
        <v>29.8</v>
      </c>
      <c r="D85" s="48">
        <v>28.091436000000002</v>
      </c>
      <c r="E85" s="48">
        <v>29.086880000000001</v>
      </c>
      <c r="F85" s="48">
        <v>30.816352999999999</v>
      </c>
      <c r="G85" s="48">
        <v>30.852898</v>
      </c>
      <c r="H85" s="48">
        <v>30.873076999999999</v>
      </c>
      <c r="I85" s="48">
        <v>30.891131999999999</v>
      </c>
    </row>
    <row r="86" spans="1:9" x14ac:dyDescent="0.2">
      <c r="A86" s="39" t="s">
        <v>1052</v>
      </c>
      <c r="B86" s="142">
        <v>0</v>
      </c>
      <c r="C86" s="77">
        <v>0</v>
      </c>
      <c r="D86" s="48">
        <v>0</v>
      </c>
      <c r="E86" s="48">
        <v>0</v>
      </c>
      <c r="F86" s="48">
        <v>0</v>
      </c>
      <c r="G86" s="48">
        <v>0</v>
      </c>
      <c r="H86" s="48">
        <v>0</v>
      </c>
      <c r="I86" s="48">
        <v>0</v>
      </c>
    </row>
    <row r="87" spans="1:9" x14ac:dyDescent="0.2">
      <c r="A87" s="39" t="s">
        <v>1053</v>
      </c>
      <c r="B87" s="142">
        <v>37.1399116516113</v>
      </c>
      <c r="C87" s="77">
        <v>36.6</v>
      </c>
      <c r="D87" s="48">
        <v>38.504852</v>
      </c>
      <c r="E87" s="48">
        <v>39.807017999999999</v>
      </c>
      <c r="F87" s="48">
        <v>41.176594000000001</v>
      </c>
      <c r="G87" s="48">
        <v>41.225853000000001</v>
      </c>
      <c r="H87" s="48">
        <v>41.237285999999997</v>
      </c>
      <c r="I87" s="48">
        <v>41.248493000000003</v>
      </c>
    </row>
    <row r="88" spans="1:9" x14ac:dyDescent="0.2">
      <c r="A88" s="39" t="s">
        <v>1054</v>
      </c>
      <c r="B88" s="142">
        <v>0</v>
      </c>
      <c r="C88" s="77">
        <v>0</v>
      </c>
      <c r="D88" s="48">
        <v>0</v>
      </c>
      <c r="E88" s="48">
        <v>0</v>
      </c>
      <c r="F88" s="48">
        <v>0</v>
      </c>
      <c r="G88" s="48">
        <v>0</v>
      </c>
      <c r="H88" s="48">
        <v>0</v>
      </c>
      <c r="I88" s="48">
        <v>0</v>
      </c>
    </row>
    <row r="89" spans="1:9" x14ac:dyDescent="0.2">
      <c r="A89" s="39" t="s">
        <v>1055</v>
      </c>
      <c r="B89" s="142">
        <v>0</v>
      </c>
      <c r="C89" s="77">
        <v>0</v>
      </c>
      <c r="D89" s="48">
        <v>0</v>
      </c>
      <c r="E89" s="48">
        <v>0</v>
      </c>
      <c r="F89" s="48">
        <v>0</v>
      </c>
      <c r="G89" s="48">
        <v>0</v>
      </c>
      <c r="H89" s="48">
        <v>0</v>
      </c>
      <c r="I89" s="48">
        <v>0</v>
      </c>
    </row>
    <row r="90" spans="1:9" x14ac:dyDescent="0.2">
      <c r="A90" s="39" t="s">
        <v>1056</v>
      </c>
      <c r="B90" s="142">
        <v>28.3022785186768</v>
      </c>
      <c r="C90" s="77">
        <v>31.9</v>
      </c>
      <c r="D90" s="48">
        <v>40.101948</v>
      </c>
      <c r="E90" s="48">
        <v>40.872734000000001</v>
      </c>
      <c r="F90" s="48">
        <v>41.993457999999997</v>
      </c>
      <c r="G90" s="48">
        <v>42.026553999999997</v>
      </c>
      <c r="H90" s="48">
        <v>42.052441000000002</v>
      </c>
      <c r="I90" s="48">
        <v>42.077015000000003</v>
      </c>
    </row>
    <row r="91" spans="1:9" x14ac:dyDescent="0.2">
      <c r="A91" s="39" t="s">
        <v>1057</v>
      </c>
      <c r="B91" s="142">
        <v>0</v>
      </c>
      <c r="C91" s="77">
        <v>0</v>
      </c>
      <c r="D91" s="48">
        <v>0</v>
      </c>
      <c r="E91" s="48">
        <v>0</v>
      </c>
      <c r="F91" s="48">
        <v>0</v>
      </c>
      <c r="G91" s="48">
        <v>0</v>
      </c>
      <c r="H91" s="48">
        <v>0</v>
      </c>
      <c r="I91" s="48">
        <v>0</v>
      </c>
    </row>
    <row r="92" spans="1:9" x14ac:dyDescent="0.2">
      <c r="A92" s="39" t="s">
        <v>1058</v>
      </c>
      <c r="B92" s="142">
        <v>32.227691650390597</v>
      </c>
      <c r="C92" s="77">
        <v>33.700000000000003</v>
      </c>
      <c r="D92" s="48">
        <v>36.376559999999998</v>
      </c>
      <c r="E92" s="48">
        <v>37.205539999999999</v>
      </c>
      <c r="F92" s="48">
        <v>38.229743999999997</v>
      </c>
      <c r="G92" s="48">
        <v>38.278571999999997</v>
      </c>
      <c r="H92" s="48">
        <v>38.302109000000002</v>
      </c>
      <c r="I92" s="48">
        <v>38.326476999999997</v>
      </c>
    </row>
    <row r="93" spans="1:9" x14ac:dyDescent="0.2">
      <c r="A93" s="39" t="s">
        <v>1059</v>
      </c>
      <c r="B93" s="142">
        <v>0</v>
      </c>
      <c r="C93" s="77">
        <v>0</v>
      </c>
      <c r="D93" s="48">
        <v>0</v>
      </c>
      <c r="E93" s="48">
        <v>0</v>
      </c>
      <c r="F93" s="48">
        <v>0</v>
      </c>
      <c r="G93" s="48">
        <v>0</v>
      </c>
      <c r="H93" s="48">
        <v>0</v>
      </c>
      <c r="I93" s="48">
        <v>0</v>
      </c>
    </row>
    <row r="94" spans="1:9" x14ac:dyDescent="0.2">
      <c r="A94" s="39" t="s">
        <v>1060</v>
      </c>
      <c r="B94" s="142">
        <v>0</v>
      </c>
      <c r="C94" s="77">
        <v>0</v>
      </c>
      <c r="D94" s="48">
        <v>0</v>
      </c>
      <c r="E94" s="48">
        <v>0</v>
      </c>
      <c r="F94" s="48">
        <v>0</v>
      </c>
      <c r="G94" s="48">
        <v>0</v>
      </c>
      <c r="H94" s="48">
        <v>0</v>
      </c>
      <c r="I94" s="48">
        <v>0</v>
      </c>
    </row>
    <row r="96" spans="1:9" x14ac:dyDescent="0.2">
      <c r="A96" s="39" t="s">
        <v>3272</v>
      </c>
    </row>
    <row r="97" spans="1:9" x14ac:dyDescent="0.2">
      <c r="A97" s="39" t="s">
        <v>1049</v>
      </c>
      <c r="B97" s="142">
        <v>0</v>
      </c>
      <c r="C97" s="77">
        <v>0</v>
      </c>
      <c r="D97" s="48">
        <v>0</v>
      </c>
      <c r="E97" s="48">
        <v>0</v>
      </c>
      <c r="F97" s="48">
        <v>0</v>
      </c>
      <c r="G97" s="48">
        <v>0</v>
      </c>
      <c r="H97" s="48">
        <v>0</v>
      </c>
      <c r="I97" s="48">
        <v>0</v>
      </c>
    </row>
    <row r="98" spans="1:9" x14ac:dyDescent="0.2">
      <c r="A98" s="39" t="s">
        <v>1050</v>
      </c>
      <c r="B98" s="142">
        <v>0</v>
      </c>
      <c r="C98" s="77">
        <v>0</v>
      </c>
      <c r="D98" s="48">
        <v>0</v>
      </c>
      <c r="E98" s="48">
        <v>0</v>
      </c>
      <c r="F98" s="48">
        <v>0</v>
      </c>
      <c r="G98" s="48">
        <v>0</v>
      </c>
      <c r="H98" s="48">
        <v>0</v>
      </c>
      <c r="I98" s="48">
        <v>0</v>
      </c>
    </row>
    <row r="99" spans="1:9" x14ac:dyDescent="0.2">
      <c r="A99" s="39" t="s">
        <v>1051</v>
      </c>
      <c r="B99" s="142">
        <v>23.073524475097699</v>
      </c>
      <c r="C99" s="77">
        <v>28.4</v>
      </c>
      <c r="D99" s="48">
        <v>26.686928000000002</v>
      </c>
      <c r="E99" s="48">
        <v>27.674738000000001</v>
      </c>
      <c r="F99" s="48">
        <v>29.370415000000001</v>
      </c>
      <c r="G99" s="48">
        <v>29.406832000000001</v>
      </c>
      <c r="H99" s="48">
        <v>29.427052</v>
      </c>
      <c r="I99" s="48">
        <v>29.445522</v>
      </c>
    </row>
    <row r="100" spans="1:9" x14ac:dyDescent="0.2">
      <c r="A100" s="39" t="s">
        <v>1052</v>
      </c>
      <c r="B100" s="142">
        <v>0</v>
      </c>
      <c r="C100" s="77">
        <v>0</v>
      </c>
      <c r="D100" s="48">
        <v>0</v>
      </c>
      <c r="E100" s="48">
        <v>0</v>
      </c>
      <c r="F100" s="48">
        <v>0</v>
      </c>
      <c r="G100" s="48">
        <v>0</v>
      </c>
      <c r="H100" s="48">
        <v>0</v>
      </c>
      <c r="I100" s="48">
        <v>0</v>
      </c>
    </row>
    <row r="101" spans="1:9" x14ac:dyDescent="0.2">
      <c r="A101" s="39" t="s">
        <v>1053</v>
      </c>
      <c r="B101" s="142">
        <v>36.075626373291001</v>
      </c>
      <c r="C101" s="77">
        <v>35.299999999999997</v>
      </c>
      <c r="D101" s="48">
        <v>37.106135999999999</v>
      </c>
      <c r="E101" s="48">
        <v>38.418495</v>
      </c>
      <c r="F101" s="48">
        <v>39.783099999999997</v>
      </c>
      <c r="G101" s="48">
        <v>39.833095999999998</v>
      </c>
      <c r="H101" s="48">
        <v>39.844082</v>
      </c>
      <c r="I101" s="48">
        <v>39.854877000000002</v>
      </c>
    </row>
    <row r="102" spans="1:9" x14ac:dyDescent="0.2">
      <c r="A102" s="39" t="s">
        <v>1054</v>
      </c>
      <c r="B102" s="142">
        <v>0</v>
      </c>
      <c r="C102" s="77">
        <v>0</v>
      </c>
      <c r="D102" s="48">
        <v>0</v>
      </c>
      <c r="E102" s="48">
        <v>0</v>
      </c>
      <c r="F102" s="48">
        <v>0</v>
      </c>
      <c r="G102" s="48">
        <v>0</v>
      </c>
      <c r="H102" s="48">
        <v>0</v>
      </c>
      <c r="I102" s="48">
        <v>0</v>
      </c>
    </row>
    <row r="103" spans="1:9" x14ac:dyDescent="0.2">
      <c r="A103" s="39" t="s">
        <v>1055</v>
      </c>
      <c r="B103" s="142">
        <v>0</v>
      </c>
      <c r="C103" s="77">
        <v>0</v>
      </c>
      <c r="D103" s="48">
        <v>0</v>
      </c>
      <c r="E103" s="48">
        <v>0</v>
      </c>
      <c r="F103" s="48">
        <v>0</v>
      </c>
      <c r="G103" s="48">
        <v>0</v>
      </c>
      <c r="H103" s="48">
        <v>0</v>
      </c>
      <c r="I103" s="48">
        <v>0</v>
      </c>
    </row>
    <row r="104" spans="1:9" x14ac:dyDescent="0.2">
      <c r="A104" s="39" t="s">
        <v>1056</v>
      </c>
      <c r="B104" s="142">
        <v>27.238376617431602</v>
      </c>
      <c r="C104" s="77">
        <v>31</v>
      </c>
      <c r="D104" s="48">
        <v>39.163432999999998</v>
      </c>
      <c r="E104" s="48">
        <v>39.988579000000001</v>
      </c>
      <c r="F104" s="48">
        <v>41.143177000000001</v>
      </c>
      <c r="G104" s="48">
        <v>41.176212</v>
      </c>
      <c r="H104" s="48">
        <v>41.202567999999999</v>
      </c>
      <c r="I104" s="48">
        <v>41.227463</v>
      </c>
    </row>
    <row r="105" spans="1:9" x14ac:dyDescent="0.2">
      <c r="A105" s="39" t="s">
        <v>1057</v>
      </c>
      <c r="B105" s="142">
        <v>0</v>
      </c>
      <c r="C105" s="77">
        <v>0</v>
      </c>
      <c r="D105" s="48">
        <v>0</v>
      </c>
      <c r="E105" s="48">
        <v>0</v>
      </c>
      <c r="F105" s="48">
        <v>0</v>
      </c>
      <c r="G105" s="48">
        <v>0</v>
      </c>
      <c r="H105" s="48">
        <v>0</v>
      </c>
      <c r="I105" s="48">
        <v>0</v>
      </c>
    </row>
    <row r="106" spans="1:9" x14ac:dyDescent="0.2">
      <c r="A106" s="39" t="s">
        <v>1058</v>
      </c>
      <c r="B106" s="142">
        <v>31.163835525512699</v>
      </c>
      <c r="C106" s="77">
        <v>32.799999999999997</v>
      </c>
      <c r="D106" s="48">
        <v>35.442309999999999</v>
      </c>
      <c r="E106" s="48">
        <v>36.316054999999999</v>
      </c>
      <c r="F106" s="48">
        <v>37.363959999999999</v>
      </c>
      <c r="G106" s="48">
        <v>37.413001999999999</v>
      </c>
      <c r="H106" s="48">
        <v>37.435988999999999</v>
      </c>
      <c r="I106" s="48">
        <v>37.458396999999998</v>
      </c>
    </row>
    <row r="107" spans="1:9" x14ac:dyDescent="0.2">
      <c r="A107" s="39" t="s">
        <v>1059</v>
      </c>
      <c r="B107" s="142">
        <v>0</v>
      </c>
      <c r="C107" s="77">
        <v>0</v>
      </c>
      <c r="D107" s="48">
        <v>0</v>
      </c>
      <c r="E107" s="48">
        <v>0</v>
      </c>
      <c r="F107" s="48">
        <v>0</v>
      </c>
      <c r="G107" s="48">
        <v>0</v>
      </c>
      <c r="H107" s="48">
        <v>0</v>
      </c>
      <c r="I107" s="48">
        <v>0</v>
      </c>
    </row>
    <row r="108" spans="1:9" x14ac:dyDescent="0.2">
      <c r="A108" s="39" t="s">
        <v>1060</v>
      </c>
      <c r="B108" s="142">
        <v>0</v>
      </c>
      <c r="C108" s="77">
        <v>0</v>
      </c>
      <c r="D108" s="48">
        <v>0</v>
      </c>
      <c r="E108" s="48">
        <v>0</v>
      </c>
      <c r="F108" s="48">
        <v>0</v>
      </c>
      <c r="G108" s="48">
        <v>0</v>
      </c>
      <c r="H108" s="48">
        <v>0</v>
      </c>
      <c r="I108" s="48">
        <v>0</v>
      </c>
    </row>
    <row r="110" spans="1:9" x14ac:dyDescent="0.2">
      <c r="A110" s="39" t="s">
        <v>3302</v>
      </c>
    </row>
    <row r="111" spans="1:9" x14ac:dyDescent="0.2">
      <c r="A111" s="39" t="s">
        <v>1049</v>
      </c>
      <c r="B111" s="142">
        <v>0</v>
      </c>
      <c r="C111" s="77">
        <v>0</v>
      </c>
      <c r="D111" s="48">
        <v>0</v>
      </c>
      <c r="E111" s="48">
        <v>0</v>
      </c>
      <c r="F111" s="48">
        <v>0</v>
      </c>
      <c r="G111" s="48">
        <v>0</v>
      </c>
      <c r="H111" s="48">
        <v>0</v>
      </c>
      <c r="I111" s="48">
        <v>0</v>
      </c>
    </row>
    <row r="112" spans="1:9" x14ac:dyDescent="0.2">
      <c r="A112" s="39" t="s">
        <v>1050</v>
      </c>
      <c r="B112" s="142">
        <v>0</v>
      </c>
      <c r="C112" s="77">
        <v>0</v>
      </c>
      <c r="D112" s="48">
        <v>0</v>
      </c>
      <c r="E112" s="48">
        <v>0</v>
      </c>
      <c r="F112" s="48">
        <v>0</v>
      </c>
      <c r="G112" s="48">
        <v>0</v>
      </c>
      <c r="H112" s="48">
        <v>0</v>
      </c>
      <c r="I112" s="48">
        <v>0</v>
      </c>
    </row>
    <row r="113" spans="1:9" x14ac:dyDescent="0.2">
      <c r="A113" s="39" t="s">
        <v>1051</v>
      </c>
      <c r="B113" s="142">
        <v>0</v>
      </c>
      <c r="C113" s="77">
        <v>0</v>
      </c>
      <c r="D113" s="48">
        <v>0</v>
      </c>
      <c r="E113" s="48">
        <v>0</v>
      </c>
      <c r="F113" s="48">
        <v>0</v>
      </c>
      <c r="G113" s="48">
        <v>0</v>
      </c>
      <c r="H113" s="48">
        <v>0</v>
      </c>
      <c r="I113" s="48">
        <v>0</v>
      </c>
    </row>
    <row r="114" spans="1:9" x14ac:dyDescent="0.2">
      <c r="A114" s="39" t="s">
        <v>1052</v>
      </c>
      <c r="B114" s="142">
        <v>0</v>
      </c>
      <c r="C114" s="77">
        <v>0</v>
      </c>
      <c r="D114" s="48">
        <v>0</v>
      </c>
      <c r="E114" s="48">
        <v>0</v>
      </c>
      <c r="F114" s="48">
        <v>0</v>
      </c>
      <c r="G114" s="48">
        <v>0</v>
      </c>
      <c r="H114" s="48">
        <v>0</v>
      </c>
      <c r="I114" s="48">
        <v>0</v>
      </c>
    </row>
    <row r="115" spans="1:9" x14ac:dyDescent="0.2">
      <c r="A115" s="39" t="s">
        <v>1053</v>
      </c>
      <c r="B115" s="142">
        <v>0</v>
      </c>
      <c r="C115" s="77">
        <v>34.799999999999997</v>
      </c>
      <c r="D115" s="48">
        <v>36.648052</v>
      </c>
      <c r="E115" s="48">
        <v>37.951796999999999</v>
      </c>
      <c r="F115" s="48">
        <v>39.314781000000004</v>
      </c>
      <c r="G115" s="48">
        <v>39.368842999999998</v>
      </c>
      <c r="H115" s="48">
        <v>39.383437999999998</v>
      </c>
      <c r="I115" s="48">
        <v>39.397148000000001</v>
      </c>
    </row>
    <row r="116" spans="1:9" x14ac:dyDescent="0.2">
      <c r="A116" s="39" t="s">
        <v>1054</v>
      </c>
      <c r="B116" s="142">
        <v>0</v>
      </c>
      <c r="C116" s="77">
        <v>0</v>
      </c>
      <c r="D116" s="48">
        <v>0</v>
      </c>
      <c r="E116" s="48">
        <v>0</v>
      </c>
      <c r="F116" s="48">
        <v>0</v>
      </c>
      <c r="G116" s="48">
        <v>0</v>
      </c>
      <c r="H116" s="48">
        <v>0</v>
      </c>
      <c r="I116" s="48">
        <v>0</v>
      </c>
    </row>
    <row r="117" spans="1:9" x14ac:dyDescent="0.2">
      <c r="A117" s="39" t="s">
        <v>1055</v>
      </c>
      <c r="B117" s="142">
        <v>0</v>
      </c>
      <c r="C117" s="77">
        <v>0</v>
      </c>
      <c r="D117" s="48">
        <v>0</v>
      </c>
      <c r="E117" s="48">
        <v>0</v>
      </c>
      <c r="F117" s="48">
        <v>0</v>
      </c>
      <c r="G117" s="48">
        <v>0</v>
      </c>
      <c r="H117" s="48">
        <v>0</v>
      </c>
      <c r="I117" s="48">
        <v>0</v>
      </c>
    </row>
    <row r="118" spans="1:9" x14ac:dyDescent="0.2">
      <c r="A118" s="39" t="s">
        <v>1056</v>
      </c>
      <c r="B118" s="142">
        <v>27.5314846038818</v>
      </c>
      <c r="C118" s="77">
        <v>32</v>
      </c>
      <c r="D118" s="48">
        <v>40.255951000000003</v>
      </c>
      <c r="E118" s="48">
        <v>41.053196</v>
      </c>
      <c r="F118" s="48">
        <v>42.186481000000001</v>
      </c>
      <c r="G118" s="48">
        <v>42.220497000000002</v>
      </c>
      <c r="H118" s="48">
        <v>42.243668</v>
      </c>
      <c r="I118" s="48">
        <v>42.266486999999998</v>
      </c>
    </row>
    <row r="119" spans="1:9" x14ac:dyDescent="0.2">
      <c r="A119" s="39" t="s">
        <v>1057</v>
      </c>
      <c r="B119" s="142">
        <v>0</v>
      </c>
      <c r="C119" s="77">
        <v>0</v>
      </c>
      <c r="D119" s="48">
        <v>0</v>
      </c>
      <c r="E119" s="48">
        <v>0</v>
      </c>
      <c r="F119" s="48">
        <v>0</v>
      </c>
      <c r="G119" s="48">
        <v>0</v>
      </c>
      <c r="H119" s="48">
        <v>0</v>
      </c>
      <c r="I119" s="48">
        <v>0</v>
      </c>
    </row>
    <row r="120" spans="1:9" x14ac:dyDescent="0.2">
      <c r="A120" s="39" t="s">
        <v>1058</v>
      </c>
      <c r="B120" s="142">
        <v>31.456892013549801</v>
      </c>
      <c r="C120" s="77">
        <v>33.9</v>
      </c>
      <c r="D120" s="48">
        <v>36.533607000000003</v>
      </c>
      <c r="E120" s="48">
        <v>37.384616999999999</v>
      </c>
      <c r="F120" s="48">
        <v>38.416446999999998</v>
      </c>
      <c r="G120" s="48">
        <v>38.467201000000003</v>
      </c>
      <c r="H120" s="48">
        <v>38.488822999999996</v>
      </c>
      <c r="I120" s="48">
        <v>38.231116999999998</v>
      </c>
    </row>
    <row r="121" spans="1:9" x14ac:dyDescent="0.2">
      <c r="A121" s="39" t="s">
        <v>1059</v>
      </c>
      <c r="B121" s="142">
        <v>0</v>
      </c>
      <c r="C121" s="77">
        <v>0</v>
      </c>
      <c r="D121" s="48">
        <v>0</v>
      </c>
      <c r="E121" s="48">
        <v>0</v>
      </c>
      <c r="F121" s="48">
        <v>0</v>
      </c>
      <c r="G121" s="48">
        <v>0</v>
      </c>
      <c r="H121" s="48">
        <v>0</v>
      </c>
      <c r="I121" s="48">
        <v>0</v>
      </c>
    </row>
    <row r="122" spans="1:9" x14ac:dyDescent="0.2">
      <c r="A122" s="39" t="s">
        <v>1060</v>
      </c>
      <c r="B122" s="142">
        <v>0</v>
      </c>
      <c r="C122" s="77">
        <v>0</v>
      </c>
      <c r="D122" s="48">
        <v>0</v>
      </c>
      <c r="E122" s="48">
        <v>0</v>
      </c>
      <c r="F122" s="48">
        <v>0</v>
      </c>
      <c r="G122" s="48">
        <v>0</v>
      </c>
      <c r="H122" s="48">
        <v>0</v>
      </c>
      <c r="I122" s="48">
        <v>0</v>
      </c>
    </row>
    <row r="124" spans="1:9" x14ac:dyDescent="0.2">
      <c r="A124" s="39" t="s">
        <v>3303</v>
      </c>
    </row>
    <row r="125" spans="1:9" x14ac:dyDescent="0.2">
      <c r="A125" s="39" t="s">
        <v>1049</v>
      </c>
      <c r="B125" s="142">
        <v>0</v>
      </c>
      <c r="C125" s="77">
        <v>0</v>
      </c>
      <c r="D125" s="48">
        <v>0</v>
      </c>
      <c r="E125" s="48">
        <v>0</v>
      </c>
      <c r="F125" s="48">
        <v>0</v>
      </c>
      <c r="G125" s="48">
        <v>0</v>
      </c>
      <c r="H125" s="48">
        <v>0</v>
      </c>
      <c r="I125" s="48">
        <v>0</v>
      </c>
    </row>
    <row r="126" spans="1:9" x14ac:dyDescent="0.2">
      <c r="A126" s="39" t="s">
        <v>1050</v>
      </c>
      <c r="B126" s="142">
        <v>0</v>
      </c>
      <c r="C126" s="77">
        <v>0</v>
      </c>
      <c r="D126" s="48">
        <v>0</v>
      </c>
      <c r="E126" s="48">
        <v>0</v>
      </c>
      <c r="F126" s="48">
        <v>0</v>
      </c>
      <c r="G126" s="48">
        <v>0</v>
      </c>
      <c r="H126" s="48">
        <v>0</v>
      </c>
      <c r="I126" s="48">
        <v>0</v>
      </c>
    </row>
    <row r="127" spans="1:9" x14ac:dyDescent="0.2">
      <c r="A127" s="39" t="s">
        <v>1051</v>
      </c>
      <c r="B127" s="142">
        <v>22.502365112304702</v>
      </c>
      <c r="C127" s="77">
        <v>27.8</v>
      </c>
      <c r="D127" s="48">
        <v>26.048479</v>
      </c>
      <c r="E127" s="48">
        <v>27.034738999999998</v>
      </c>
      <c r="F127" s="48">
        <v>28.728225999999999</v>
      </c>
      <c r="G127" s="48">
        <v>28.763667999999999</v>
      </c>
      <c r="H127" s="48">
        <v>28.782444000000002</v>
      </c>
      <c r="I127" s="48">
        <v>28.799164000000001</v>
      </c>
    </row>
    <row r="128" spans="1:9" x14ac:dyDescent="0.2">
      <c r="A128" s="39" t="s">
        <v>1052</v>
      </c>
      <c r="B128" s="142">
        <v>29.213802337646499</v>
      </c>
      <c r="C128" s="77">
        <v>30.6</v>
      </c>
      <c r="D128" s="48">
        <v>30.522929999999999</v>
      </c>
      <c r="E128" s="48">
        <v>31.341094999999999</v>
      </c>
      <c r="F128" s="48">
        <v>32.907783999999999</v>
      </c>
      <c r="G128" s="48">
        <v>32.931583000000003</v>
      </c>
      <c r="H128" s="48">
        <v>32.950358999999999</v>
      </c>
      <c r="I128" s="48">
        <v>32.968040000000002</v>
      </c>
    </row>
    <row r="129" spans="1:9" x14ac:dyDescent="0.2">
      <c r="A129" s="39" t="s">
        <v>1053</v>
      </c>
      <c r="B129" s="142">
        <v>35.154445648193402</v>
      </c>
      <c r="C129" s="77">
        <v>34.700000000000003</v>
      </c>
      <c r="D129" s="48">
        <v>36.467807999999998</v>
      </c>
      <c r="E129" s="48">
        <v>37.776305999999998</v>
      </c>
      <c r="F129" s="48">
        <v>39.134990999999999</v>
      </c>
      <c r="G129" s="48">
        <v>39.186667999999997</v>
      </c>
      <c r="H129" s="48">
        <v>39.199036</v>
      </c>
      <c r="I129" s="48">
        <v>39.210999000000001</v>
      </c>
    </row>
    <row r="130" spans="1:9" x14ac:dyDescent="0.2">
      <c r="A130" s="39" t="s">
        <v>1054</v>
      </c>
      <c r="B130" s="142">
        <v>0</v>
      </c>
      <c r="C130" s="77">
        <v>0</v>
      </c>
      <c r="D130" s="48">
        <v>0</v>
      </c>
      <c r="E130" s="48">
        <v>0</v>
      </c>
      <c r="F130" s="48">
        <v>0</v>
      </c>
      <c r="G130" s="48">
        <v>0</v>
      </c>
      <c r="H130" s="48">
        <v>0</v>
      </c>
      <c r="I130" s="48">
        <v>0</v>
      </c>
    </row>
    <row r="131" spans="1:9" x14ac:dyDescent="0.2">
      <c r="A131" s="39" t="s">
        <v>1055</v>
      </c>
      <c r="B131" s="142">
        <v>0</v>
      </c>
      <c r="C131" s="77">
        <v>0</v>
      </c>
      <c r="D131" s="48">
        <v>0</v>
      </c>
      <c r="E131" s="48">
        <v>0</v>
      </c>
      <c r="F131" s="48">
        <v>0</v>
      </c>
      <c r="G131" s="48">
        <v>0</v>
      </c>
      <c r="H131" s="48">
        <v>0</v>
      </c>
      <c r="I131" s="48">
        <v>0</v>
      </c>
    </row>
    <row r="132" spans="1:9" x14ac:dyDescent="0.2">
      <c r="A132" s="39" t="s">
        <v>1056</v>
      </c>
      <c r="B132" s="142">
        <v>26.317550659179702</v>
      </c>
      <c r="C132" s="77">
        <v>29.6</v>
      </c>
      <c r="D132" s="48">
        <v>37.743434999999998</v>
      </c>
      <c r="E132" s="48">
        <v>38.567805999999997</v>
      </c>
      <c r="F132" s="48">
        <v>39.716495999999999</v>
      </c>
      <c r="G132" s="48">
        <v>39.750092000000002</v>
      </c>
      <c r="H132" s="48">
        <v>39.773701000000003</v>
      </c>
      <c r="I132" s="48">
        <v>39.797642000000003</v>
      </c>
    </row>
    <row r="133" spans="1:9" x14ac:dyDescent="0.2">
      <c r="A133" s="39" t="s">
        <v>1057</v>
      </c>
      <c r="B133" s="142">
        <v>0</v>
      </c>
      <c r="C133" s="77">
        <v>0</v>
      </c>
      <c r="D133" s="48">
        <v>0</v>
      </c>
      <c r="E133" s="48">
        <v>0</v>
      </c>
      <c r="F133" s="48">
        <v>0</v>
      </c>
      <c r="G133" s="48">
        <v>0</v>
      </c>
      <c r="H133" s="48">
        <v>0</v>
      </c>
      <c r="I133" s="48">
        <v>0</v>
      </c>
    </row>
    <row r="134" spans="1:9" x14ac:dyDescent="0.2">
      <c r="A134" s="39" t="s">
        <v>1058</v>
      </c>
      <c r="B134" s="142">
        <v>30.242977142333999</v>
      </c>
      <c r="C134" s="77">
        <v>31.4</v>
      </c>
      <c r="D134" s="48">
        <v>34.022247</v>
      </c>
      <c r="E134" s="48">
        <v>34.895290000000003</v>
      </c>
      <c r="F134" s="48">
        <v>35.936253000000001</v>
      </c>
      <c r="G134" s="48">
        <v>35.986156000000001</v>
      </c>
      <c r="H134" s="48">
        <v>36.007465000000003</v>
      </c>
      <c r="I134" s="48">
        <v>36.029693999999999</v>
      </c>
    </row>
    <row r="135" spans="1:9" x14ac:dyDescent="0.2">
      <c r="A135" s="39" t="s">
        <v>1059</v>
      </c>
      <c r="B135" s="142">
        <v>0</v>
      </c>
      <c r="C135" s="77">
        <v>0</v>
      </c>
      <c r="D135" s="48">
        <v>0</v>
      </c>
      <c r="E135" s="48">
        <v>0</v>
      </c>
      <c r="F135" s="48">
        <v>0</v>
      </c>
      <c r="G135" s="48">
        <v>0</v>
      </c>
      <c r="H135" s="48">
        <v>0</v>
      </c>
      <c r="I135" s="48">
        <v>0</v>
      </c>
    </row>
    <row r="136" spans="1:9" x14ac:dyDescent="0.2">
      <c r="A136" s="39" t="s">
        <v>1060</v>
      </c>
      <c r="B136" s="142">
        <v>0</v>
      </c>
      <c r="C136" s="77">
        <v>0</v>
      </c>
      <c r="D136" s="48">
        <v>0</v>
      </c>
      <c r="E136" s="48">
        <v>0</v>
      </c>
      <c r="F136" s="48">
        <v>0</v>
      </c>
      <c r="G136" s="48">
        <v>0</v>
      </c>
      <c r="H136" s="48">
        <v>0</v>
      </c>
      <c r="I136" s="48">
        <v>0</v>
      </c>
    </row>
    <row r="138" spans="1:9" x14ac:dyDescent="0.2">
      <c r="A138" s="39" t="s">
        <v>3275</v>
      </c>
    </row>
    <row r="139" spans="1:9" x14ac:dyDescent="0.2">
      <c r="A139" s="39" t="s">
        <v>3276</v>
      </c>
      <c r="B139" s="142">
        <v>0</v>
      </c>
      <c r="C139" s="77">
        <v>0</v>
      </c>
      <c r="D139" s="48">
        <v>53.962513000000001</v>
      </c>
      <c r="E139" s="48">
        <v>52.610992000000003</v>
      </c>
      <c r="F139" s="48">
        <v>50.542084000000003</v>
      </c>
      <c r="G139" s="48">
        <v>48.868439000000002</v>
      </c>
      <c r="H139" s="48">
        <v>48.446407000000001</v>
      </c>
      <c r="I139" s="48">
        <v>48.370781000000001</v>
      </c>
    </row>
    <row r="140" spans="1:9" x14ac:dyDescent="0.2">
      <c r="A140" s="39" t="s">
        <v>3277</v>
      </c>
      <c r="B140" s="142">
        <v>0</v>
      </c>
      <c r="C140" s="77">
        <v>36.5</v>
      </c>
      <c r="D140" s="48">
        <v>36.984431999999998</v>
      </c>
      <c r="E140" s="48">
        <v>35.705761000000003</v>
      </c>
      <c r="F140" s="48">
        <v>33.623913000000002</v>
      </c>
      <c r="G140" s="48">
        <v>31.978268</v>
      </c>
      <c r="H140" s="48">
        <v>31.561644000000001</v>
      </c>
      <c r="I140" s="48">
        <v>31.486856</v>
      </c>
    </row>
    <row r="141" spans="1:9" x14ac:dyDescent="0.2">
      <c r="A141" s="39" t="s">
        <v>3278</v>
      </c>
      <c r="B141" s="142">
        <v>0</v>
      </c>
      <c r="C141" s="77">
        <v>0</v>
      </c>
      <c r="D141" s="48">
        <v>35.381698999999998</v>
      </c>
      <c r="E141" s="48">
        <v>34.138474000000002</v>
      </c>
      <c r="F141" s="48">
        <v>31.789698000000001</v>
      </c>
      <c r="G141" s="48">
        <v>30.129148000000001</v>
      </c>
      <c r="H141" s="48">
        <v>29.709645999999999</v>
      </c>
      <c r="I141" s="48">
        <v>29.634267999999999</v>
      </c>
    </row>
    <row r="142" spans="1:9" x14ac:dyDescent="0.2">
      <c r="A142" s="39" t="s">
        <v>3279</v>
      </c>
      <c r="B142" s="142">
        <v>0</v>
      </c>
      <c r="C142" s="77">
        <v>0</v>
      </c>
      <c r="D142" s="48">
        <v>43.045147</v>
      </c>
      <c r="E142" s="48">
        <v>41.505859000000001</v>
      </c>
      <c r="F142" s="48">
        <v>38.747917000000001</v>
      </c>
      <c r="G142" s="48">
        <v>36.692931999999999</v>
      </c>
      <c r="H142" s="48">
        <v>36.163597000000003</v>
      </c>
      <c r="I142" s="48">
        <v>36.056750999999998</v>
      </c>
    </row>
    <row r="143" spans="1:9" x14ac:dyDescent="0.2">
      <c r="A143" s="39" t="s">
        <v>3280</v>
      </c>
      <c r="B143" s="142">
        <v>0</v>
      </c>
      <c r="C143" s="77">
        <v>0</v>
      </c>
      <c r="D143" s="48">
        <v>0</v>
      </c>
      <c r="E143" s="48">
        <v>0</v>
      </c>
      <c r="F143" s="48">
        <v>0</v>
      </c>
      <c r="G143" s="48">
        <v>0</v>
      </c>
      <c r="H143" s="48">
        <v>0</v>
      </c>
      <c r="I143" s="48">
        <v>0</v>
      </c>
    </row>
    <row r="144" spans="1:9" x14ac:dyDescent="0.2">
      <c r="A144" s="39" t="s">
        <v>3281</v>
      </c>
      <c r="B144" s="142">
        <v>76.361686706542997</v>
      </c>
      <c r="C144" s="77">
        <v>0</v>
      </c>
      <c r="D144" s="48">
        <v>72.972237000000007</v>
      </c>
      <c r="E144" s="48">
        <v>71.397223999999994</v>
      </c>
      <c r="F144" s="48">
        <v>68.558739000000003</v>
      </c>
      <c r="G144" s="48">
        <v>66.339675999999997</v>
      </c>
      <c r="H144" s="48">
        <v>65.757087999999996</v>
      </c>
      <c r="I144" s="48">
        <v>65.626152000000005</v>
      </c>
    </row>
    <row r="145" spans="1:9" x14ac:dyDescent="0.2">
      <c r="A145" s="39" t="s">
        <v>3282</v>
      </c>
      <c r="B145" s="142">
        <v>0</v>
      </c>
      <c r="C145" s="77">
        <v>0</v>
      </c>
      <c r="D145" s="48">
        <v>0</v>
      </c>
      <c r="E145" s="48">
        <v>0</v>
      </c>
      <c r="F145" s="48">
        <v>0</v>
      </c>
      <c r="G145" s="48">
        <v>0</v>
      </c>
      <c r="H145" s="48">
        <v>0</v>
      </c>
      <c r="I145" s="48">
        <v>0</v>
      </c>
    </row>
    <row r="146" spans="1:9" x14ac:dyDescent="0.2">
      <c r="A146" s="39" t="s">
        <v>3283</v>
      </c>
      <c r="B146" s="142">
        <v>0</v>
      </c>
      <c r="C146" s="77">
        <v>0</v>
      </c>
      <c r="D146" s="48">
        <v>0</v>
      </c>
      <c r="E146" s="48">
        <v>0</v>
      </c>
      <c r="F146" s="48">
        <v>0</v>
      </c>
      <c r="G146" s="48">
        <v>0</v>
      </c>
      <c r="H146" s="48">
        <v>0</v>
      </c>
      <c r="I146" s="48">
        <v>0</v>
      </c>
    </row>
    <row r="147" spans="1:9" x14ac:dyDescent="0.2">
      <c r="A147" s="39" t="s">
        <v>3284</v>
      </c>
      <c r="B147" s="142">
        <v>0</v>
      </c>
      <c r="C147" s="77">
        <v>0</v>
      </c>
      <c r="D147" s="48">
        <v>0</v>
      </c>
      <c r="E147" s="48">
        <v>43.668559999999999</v>
      </c>
      <c r="F147" s="48">
        <v>39.557147999999998</v>
      </c>
      <c r="G147" s="48">
        <v>37.506900999999999</v>
      </c>
      <c r="H147" s="48">
        <v>36.994083000000003</v>
      </c>
      <c r="I147" s="48">
        <v>36.907631000000002</v>
      </c>
    </row>
    <row r="148" spans="1:9" x14ac:dyDescent="0.2">
      <c r="A148" s="39" t="s">
        <v>3285</v>
      </c>
      <c r="B148" s="142">
        <v>0</v>
      </c>
      <c r="C148" s="77">
        <v>0</v>
      </c>
      <c r="D148" s="48">
        <v>0</v>
      </c>
      <c r="E148" s="48">
        <v>0</v>
      </c>
      <c r="F148" s="48">
        <v>0</v>
      </c>
      <c r="G148" s="48">
        <v>0</v>
      </c>
      <c r="H148" s="48">
        <v>0</v>
      </c>
      <c r="I148" s="48">
        <v>0</v>
      </c>
    </row>
    <row r="149" spans="1:9" x14ac:dyDescent="0.2">
      <c r="A149" s="39" t="s">
        <v>3286</v>
      </c>
      <c r="B149" s="142">
        <v>58.814128875732401</v>
      </c>
      <c r="C149" s="77">
        <v>45.3</v>
      </c>
      <c r="D149" s="48">
        <v>44.983246000000001</v>
      </c>
      <c r="E149" s="48">
        <v>42.604084</v>
      </c>
      <c r="F149" s="48">
        <v>39.217491000000003</v>
      </c>
      <c r="G149" s="48">
        <v>37.317157999999999</v>
      </c>
      <c r="H149" s="48">
        <v>36.842421999999999</v>
      </c>
      <c r="I149" s="48">
        <v>36.759686000000002</v>
      </c>
    </row>
    <row r="150" spans="1:9" x14ac:dyDescent="0.2">
      <c r="A150" s="39" t="s">
        <v>3287</v>
      </c>
      <c r="B150" s="142">
        <v>0</v>
      </c>
      <c r="C150" s="77">
        <v>0</v>
      </c>
      <c r="D150" s="48">
        <v>0</v>
      </c>
      <c r="E150" s="48">
        <v>0</v>
      </c>
      <c r="F150" s="48">
        <v>0</v>
      </c>
      <c r="G150" s="48">
        <v>0</v>
      </c>
      <c r="H150" s="48">
        <v>0</v>
      </c>
      <c r="I150" s="48">
        <v>0</v>
      </c>
    </row>
    <row r="152" spans="1:9" x14ac:dyDescent="0.2">
      <c r="A152" s="39" t="s">
        <v>3288</v>
      </c>
    </row>
    <row r="153" spans="1:9" x14ac:dyDescent="0.2">
      <c r="A153" s="39" t="s">
        <v>3276</v>
      </c>
      <c r="C153" s="39">
        <v>0</v>
      </c>
      <c r="D153" s="48">
        <v>0</v>
      </c>
      <c r="E153" s="48">
        <v>0</v>
      </c>
      <c r="F153" s="48">
        <v>0</v>
      </c>
      <c r="G153" s="48">
        <v>0</v>
      </c>
      <c r="H153" s="48">
        <v>0</v>
      </c>
      <c r="I153" s="48">
        <v>0</v>
      </c>
    </row>
    <row r="154" spans="1:9" x14ac:dyDescent="0.2">
      <c r="A154" s="39" t="s">
        <v>3277</v>
      </c>
      <c r="C154" s="39">
        <v>0</v>
      </c>
      <c r="D154" s="48">
        <v>0</v>
      </c>
      <c r="E154" s="48">
        <v>47.973174999999998</v>
      </c>
      <c r="F154" s="48">
        <v>44.129986000000002</v>
      </c>
      <c r="G154" s="48">
        <v>41.098056999999997</v>
      </c>
      <c r="H154" s="48">
        <v>40.335281000000002</v>
      </c>
      <c r="I154" s="48">
        <v>40.203754000000004</v>
      </c>
    </row>
    <row r="155" spans="1:9" x14ac:dyDescent="0.2">
      <c r="A155" s="39" t="s">
        <v>3278</v>
      </c>
      <c r="C155" s="39">
        <v>0</v>
      </c>
      <c r="D155" s="48">
        <v>0</v>
      </c>
      <c r="E155" s="48">
        <v>0</v>
      </c>
      <c r="F155" s="48">
        <v>44.007420000000003</v>
      </c>
      <c r="G155" s="48">
        <v>40.947102000000001</v>
      </c>
      <c r="H155" s="48">
        <v>40.17886</v>
      </c>
      <c r="I155" s="48">
        <v>40.046188000000001</v>
      </c>
    </row>
    <row r="156" spans="1:9" x14ac:dyDescent="0.2">
      <c r="A156" s="39" t="s">
        <v>3279</v>
      </c>
      <c r="C156" s="39">
        <v>0</v>
      </c>
      <c r="D156" s="48">
        <v>0</v>
      </c>
      <c r="E156" s="48">
        <v>54.841686000000003</v>
      </c>
      <c r="F156" s="48">
        <v>49.963222999999999</v>
      </c>
      <c r="G156" s="48">
        <v>46.363655000000001</v>
      </c>
      <c r="H156" s="48">
        <v>45.449936000000001</v>
      </c>
      <c r="I156" s="48">
        <v>45.280082999999998</v>
      </c>
    </row>
    <row r="157" spans="1:9" x14ac:dyDescent="0.2">
      <c r="A157" s="39" t="s">
        <v>3280</v>
      </c>
      <c r="C157" s="39">
        <v>0</v>
      </c>
      <c r="D157" s="48">
        <v>68.858727000000002</v>
      </c>
      <c r="E157" s="48">
        <v>64.749206999999998</v>
      </c>
      <c r="F157" s="48">
        <v>58.417011000000002</v>
      </c>
      <c r="G157" s="48">
        <v>54.380600000000001</v>
      </c>
      <c r="H157" s="48">
        <v>53.335650999999999</v>
      </c>
      <c r="I157" s="48">
        <v>53.128838000000002</v>
      </c>
    </row>
    <row r="158" spans="1:9" x14ac:dyDescent="0.2">
      <c r="A158" s="39" t="s">
        <v>3281</v>
      </c>
      <c r="C158" s="39">
        <v>112.3</v>
      </c>
      <c r="D158" s="48">
        <v>86.196556000000001</v>
      </c>
      <c r="E158" s="48">
        <v>83.520302000000001</v>
      </c>
      <c r="F158" s="48">
        <v>78.773055999999997</v>
      </c>
      <c r="G158" s="48">
        <v>75.100250000000003</v>
      </c>
      <c r="H158" s="48">
        <v>74.157027999999997</v>
      </c>
      <c r="I158" s="48">
        <v>73.967003000000005</v>
      </c>
    </row>
    <row r="159" spans="1:9" x14ac:dyDescent="0.2">
      <c r="A159" s="39" t="s">
        <v>3282</v>
      </c>
      <c r="C159" s="39">
        <v>0</v>
      </c>
      <c r="D159" s="48">
        <v>0</v>
      </c>
      <c r="E159" s="48">
        <v>0</v>
      </c>
      <c r="F159" s="48">
        <v>0</v>
      </c>
      <c r="G159" s="48">
        <v>0</v>
      </c>
      <c r="H159" s="48">
        <v>0</v>
      </c>
      <c r="I159" s="48">
        <v>0</v>
      </c>
    </row>
    <row r="160" spans="1:9" x14ac:dyDescent="0.2">
      <c r="A160" s="39" t="s">
        <v>3283</v>
      </c>
      <c r="C160" s="39">
        <v>0</v>
      </c>
      <c r="D160" s="48">
        <v>0</v>
      </c>
      <c r="E160" s="48">
        <v>0</v>
      </c>
      <c r="F160" s="48">
        <v>0</v>
      </c>
      <c r="G160" s="48">
        <v>0</v>
      </c>
      <c r="H160" s="48">
        <v>0</v>
      </c>
      <c r="I160" s="48">
        <v>0</v>
      </c>
    </row>
    <row r="161" spans="1:9" x14ac:dyDescent="0.2">
      <c r="A161" s="39" t="s">
        <v>3284</v>
      </c>
      <c r="C161" s="39">
        <v>0</v>
      </c>
      <c r="D161" s="48">
        <v>0</v>
      </c>
      <c r="E161" s="48">
        <v>60.679671999999997</v>
      </c>
      <c r="F161" s="48">
        <v>52.891064</v>
      </c>
      <c r="G161" s="48">
        <v>49.020470000000003</v>
      </c>
      <c r="H161" s="48">
        <v>48.054012</v>
      </c>
      <c r="I161" s="48">
        <v>47.892947999999997</v>
      </c>
    </row>
    <row r="162" spans="1:9" x14ac:dyDescent="0.2">
      <c r="A162" s="39" t="s">
        <v>3285</v>
      </c>
      <c r="C162" s="39">
        <v>0</v>
      </c>
      <c r="D162" s="48">
        <v>0</v>
      </c>
      <c r="E162" s="48">
        <v>0</v>
      </c>
      <c r="F162" s="48">
        <v>0</v>
      </c>
      <c r="G162" s="48">
        <v>0</v>
      </c>
      <c r="H162" s="48">
        <v>0</v>
      </c>
      <c r="I162" s="48">
        <v>0</v>
      </c>
    </row>
    <row r="163" spans="1:9" x14ac:dyDescent="0.2">
      <c r="A163" s="39" t="s">
        <v>3286</v>
      </c>
      <c r="C163" s="39">
        <v>0</v>
      </c>
      <c r="D163" s="48">
        <v>0</v>
      </c>
      <c r="E163" s="48">
        <v>57.862544999999997</v>
      </c>
      <c r="F163" s="48">
        <v>51.453933999999997</v>
      </c>
      <c r="G163" s="48">
        <v>47.868766999999998</v>
      </c>
      <c r="H163" s="48">
        <v>46.974803999999999</v>
      </c>
      <c r="I163" s="48">
        <v>46.820824000000002</v>
      </c>
    </row>
    <row r="164" spans="1:9" x14ac:dyDescent="0.2">
      <c r="A164" s="39" t="s">
        <v>3287</v>
      </c>
      <c r="C164" s="39">
        <v>0</v>
      </c>
      <c r="D164" s="48">
        <v>0</v>
      </c>
      <c r="E164" s="48">
        <v>0</v>
      </c>
      <c r="F164" s="48">
        <v>0</v>
      </c>
      <c r="G164" s="48">
        <v>0</v>
      </c>
      <c r="H164" s="48">
        <v>0</v>
      </c>
      <c r="I164" s="48">
        <v>0</v>
      </c>
    </row>
    <row r="166" spans="1:9" x14ac:dyDescent="0.2">
      <c r="A166" s="39" t="s">
        <v>1079</v>
      </c>
    </row>
    <row r="167" spans="1:9" x14ac:dyDescent="0.2">
      <c r="A167" s="39" t="s">
        <v>1049</v>
      </c>
      <c r="B167" s="142">
        <v>0</v>
      </c>
      <c r="C167" s="77">
        <v>0</v>
      </c>
      <c r="D167" s="48">
        <v>0</v>
      </c>
      <c r="E167" s="48">
        <v>0</v>
      </c>
      <c r="F167" s="48">
        <v>0</v>
      </c>
      <c r="G167" s="48">
        <v>0</v>
      </c>
      <c r="H167" s="48">
        <v>0</v>
      </c>
      <c r="I167" s="48">
        <v>0</v>
      </c>
    </row>
    <row r="168" spans="1:9" x14ac:dyDescent="0.2">
      <c r="A168" s="39" t="s">
        <v>1050</v>
      </c>
      <c r="B168" s="142">
        <v>0</v>
      </c>
      <c r="C168" s="77">
        <v>0</v>
      </c>
      <c r="D168" s="48">
        <v>0</v>
      </c>
      <c r="E168" s="48">
        <v>0</v>
      </c>
      <c r="F168" s="48">
        <v>0</v>
      </c>
      <c r="G168" s="48">
        <v>31.440757999999999</v>
      </c>
      <c r="H168" s="48">
        <v>31.316524999999999</v>
      </c>
      <c r="I168" s="48">
        <v>31.290040999999999</v>
      </c>
    </row>
    <row r="169" spans="1:9" x14ac:dyDescent="0.2">
      <c r="A169" s="39" t="s">
        <v>1051</v>
      </c>
      <c r="B169" s="142">
        <v>0</v>
      </c>
      <c r="C169" s="77">
        <v>0</v>
      </c>
      <c r="D169" s="48">
        <v>0</v>
      </c>
      <c r="E169" s="48">
        <v>28.831980000000001</v>
      </c>
      <c r="F169" s="48">
        <v>28.609933999999999</v>
      </c>
      <c r="G169" s="48">
        <v>28.122458999999999</v>
      </c>
      <c r="H169" s="48">
        <v>27.995850000000001</v>
      </c>
      <c r="I169" s="48">
        <v>27.968575999999999</v>
      </c>
    </row>
    <row r="170" spans="1:9" x14ac:dyDescent="0.2">
      <c r="A170" s="39" t="s">
        <v>1052</v>
      </c>
      <c r="B170" s="142">
        <v>0</v>
      </c>
      <c r="C170" s="77">
        <v>0</v>
      </c>
      <c r="D170" s="48">
        <v>0</v>
      </c>
      <c r="E170" s="48">
        <v>0</v>
      </c>
      <c r="F170" s="48">
        <v>33.552760999999997</v>
      </c>
      <c r="G170" s="48">
        <v>32.729004000000003</v>
      </c>
      <c r="H170" s="48">
        <v>32.505333</v>
      </c>
      <c r="I170" s="48">
        <v>32.397925999999998</v>
      </c>
    </row>
    <row r="171" spans="1:9" x14ac:dyDescent="0.2">
      <c r="A171" s="39" t="s">
        <v>1053</v>
      </c>
      <c r="B171" s="142">
        <v>0</v>
      </c>
      <c r="C171" s="77">
        <v>0</v>
      </c>
      <c r="D171" s="48">
        <v>0</v>
      </c>
      <c r="E171" s="48">
        <v>0</v>
      </c>
      <c r="F171" s="48">
        <v>41.727367000000001</v>
      </c>
      <c r="G171" s="48">
        <v>41.077309</v>
      </c>
      <c r="H171" s="48">
        <v>40.898353999999998</v>
      </c>
      <c r="I171" s="48">
        <v>40.851413999999998</v>
      </c>
    </row>
    <row r="172" spans="1:9" x14ac:dyDescent="0.2">
      <c r="A172" s="39" t="s">
        <v>1054</v>
      </c>
      <c r="B172" s="142">
        <v>0</v>
      </c>
      <c r="C172" s="77">
        <v>0</v>
      </c>
      <c r="D172" s="48">
        <v>0</v>
      </c>
      <c r="E172" s="48">
        <v>0</v>
      </c>
      <c r="F172" s="48">
        <v>0</v>
      </c>
      <c r="G172" s="48">
        <v>0</v>
      </c>
      <c r="H172" s="48">
        <v>0</v>
      </c>
      <c r="I172" s="48">
        <v>0</v>
      </c>
    </row>
    <row r="173" spans="1:9" x14ac:dyDescent="0.2">
      <c r="A173" s="39" t="s">
        <v>1055</v>
      </c>
      <c r="B173" s="142">
        <v>0</v>
      </c>
      <c r="C173" s="77">
        <v>0</v>
      </c>
      <c r="D173" s="48">
        <v>0</v>
      </c>
      <c r="E173" s="48">
        <v>0</v>
      </c>
      <c r="F173" s="48">
        <v>0</v>
      </c>
      <c r="G173" s="48">
        <v>0</v>
      </c>
      <c r="H173" s="48">
        <v>0</v>
      </c>
      <c r="I173" s="48">
        <v>0</v>
      </c>
    </row>
    <row r="174" spans="1:9" x14ac:dyDescent="0.2">
      <c r="A174" s="39" t="s">
        <v>1056</v>
      </c>
      <c r="B174" s="142">
        <v>0</v>
      </c>
      <c r="C174" s="77">
        <v>0</v>
      </c>
      <c r="D174" s="48">
        <v>0</v>
      </c>
      <c r="E174" s="48">
        <v>0</v>
      </c>
      <c r="F174" s="48">
        <v>0</v>
      </c>
      <c r="G174" s="48">
        <v>44.416457999999999</v>
      </c>
      <c r="H174" s="48">
        <v>44.221156999999998</v>
      </c>
      <c r="I174" s="48">
        <v>44.174281999999998</v>
      </c>
    </row>
    <row r="175" spans="1:9" x14ac:dyDescent="0.2">
      <c r="A175" s="39" t="s">
        <v>1057</v>
      </c>
      <c r="B175" s="142">
        <v>0</v>
      </c>
      <c r="C175" s="77">
        <v>0</v>
      </c>
      <c r="D175" s="48">
        <v>0</v>
      </c>
      <c r="E175" s="48">
        <v>0</v>
      </c>
      <c r="F175" s="48">
        <v>36.612282</v>
      </c>
      <c r="G175" s="48">
        <v>36.067664999999998</v>
      </c>
      <c r="H175" s="48">
        <v>35.936732999999997</v>
      </c>
      <c r="I175" s="48">
        <v>35.911900000000003</v>
      </c>
    </row>
    <row r="176" spans="1:9" x14ac:dyDescent="0.2">
      <c r="A176" s="39" t="s">
        <v>1058</v>
      </c>
      <c r="B176" s="142">
        <v>0</v>
      </c>
      <c r="C176" s="77">
        <v>0</v>
      </c>
      <c r="D176" s="48">
        <v>0</v>
      </c>
      <c r="E176" s="48">
        <v>0</v>
      </c>
      <c r="F176" s="48">
        <v>40.510432999999999</v>
      </c>
      <c r="G176" s="48">
        <v>39.853073000000002</v>
      </c>
      <c r="H176" s="48">
        <v>39.675311999999998</v>
      </c>
      <c r="I176" s="48">
        <v>39.635235000000002</v>
      </c>
    </row>
    <row r="177" spans="1:9" x14ac:dyDescent="0.2">
      <c r="A177" s="39" t="s">
        <v>1059</v>
      </c>
      <c r="B177" s="142">
        <v>0</v>
      </c>
      <c r="C177" s="77">
        <v>0</v>
      </c>
      <c r="D177" s="48">
        <v>0</v>
      </c>
      <c r="E177" s="48">
        <v>37.907772000000001</v>
      </c>
      <c r="F177" s="48">
        <v>37.407165999999997</v>
      </c>
      <c r="G177" s="48">
        <v>36.869522000000003</v>
      </c>
      <c r="H177" s="48">
        <v>36.732089999999999</v>
      </c>
      <c r="I177" s="48">
        <v>36.705306999999998</v>
      </c>
    </row>
    <row r="178" spans="1:9" x14ac:dyDescent="0.2">
      <c r="A178" s="39" t="s">
        <v>1060</v>
      </c>
      <c r="B178" s="142">
        <v>0</v>
      </c>
      <c r="C178" s="77">
        <v>0</v>
      </c>
      <c r="D178" s="48">
        <v>0</v>
      </c>
      <c r="E178" s="48">
        <v>49.790413000000001</v>
      </c>
      <c r="F178" s="48">
        <v>49.414485999999997</v>
      </c>
      <c r="G178" s="48">
        <v>48.786391999999999</v>
      </c>
      <c r="H178" s="48">
        <v>48.617038999999998</v>
      </c>
      <c r="I178" s="48">
        <v>48.580672999999997</v>
      </c>
    </row>
    <row r="180" spans="1:9" x14ac:dyDescent="0.2">
      <c r="A180" s="39" t="s">
        <v>1080</v>
      </c>
    </row>
    <row r="181" spans="1:9" x14ac:dyDescent="0.2">
      <c r="A181" s="39" t="s">
        <v>1049</v>
      </c>
      <c r="B181" s="142">
        <v>0</v>
      </c>
      <c r="C181" s="77">
        <v>0</v>
      </c>
      <c r="D181" s="48">
        <v>0</v>
      </c>
      <c r="E181" s="48">
        <v>0</v>
      </c>
      <c r="F181" s="48">
        <v>0</v>
      </c>
      <c r="G181" s="48">
        <v>0</v>
      </c>
      <c r="H181" s="48">
        <v>0</v>
      </c>
      <c r="I181" s="48">
        <v>0</v>
      </c>
    </row>
    <row r="182" spans="1:9" x14ac:dyDescent="0.2">
      <c r="A182" s="39" t="s">
        <v>1050</v>
      </c>
      <c r="B182" s="142">
        <v>0</v>
      </c>
      <c r="C182" s="77">
        <v>0</v>
      </c>
      <c r="D182" s="48">
        <v>26.910820000000001</v>
      </c>
      <c r="E182" s="48">
        <v>27.311195000000001</v>
      </c>
      <c r="F182" s="48">
        <v>27.424244000000002</v>
      </c>
      <c r="G182" s="48">
        <v>26.941109000000001</v>
      </c>
      <c r="H182" s="48">
        <v>26.810573999999999</v>
      </c>
      <c r="I182" s="48">
        <v>26.779993000000001</v>
      </c>
    </row>
    <row r="183" spans="1:9" x14ac:dyDescent="0.2">
      <c r="A183" s="39" t="s">
        <v>1051</v>
      </c>
      <c r="B183" s="142">
        <v>21.173831939697301</v>
      </c>
      <c r="C183" s="77">
        <v>29.4</v>
      </c>
      <c r="D183" s="48">
        <v>25.085629000000001</v>
      </c>
      <c r="E183" s="48">
        <v>25.672232000000001</v>
      </c>
      <c r="F183" s="48">
        <v>26.272589</v>
      </c>
      <c r="G183" s="48">
        <v>25.788250000000001</v>
      </c>
      <c r="H183" s="48">
        <v>25.656578</v>
      </c>
      <c r="I183" s="48">
        <v>25.625309000000001</v>
      </c>
    </row>
    <row r="184" spans="1:9" x14ac:dyDescent="0.2">
      <c r="A184" s="39" t="s">
        <v>1052</v>
      </c>
      <c r="B184" s="142">
        <v>27.1792507171631</v>
      </c>
      <c r="C184" s="77">
        <v>32.299999999999997</v>
      </c>
      <c r="D184" s="48">
        <v>30.080379000000001</v>
      </c>
      <c r="E184" s="48">
        <v>30.472360999999999</v>
      </c>
      <c r="F184" s="48">
        <v>30.923151000000001</v>
      </c>
      <c r="G184" s="48">
        <v>30.367001999999999</v>
      </c>
      <c r="H184" s="48">
        <v>30.219377999999999</v>
      </c>
      <c r="I184" s="48">
        <v>30.184926999999998</v>
      </c>
    </row>
    <row r="185" spans="1:9" x14ac:dyDescent="0.2">
      <c r="A185" s="39" t="s">
        <v>1053</v>
      </c>
      <c r="B185" s="142">
        <v>0</v>
      </c>
      <c r="C185" s="77">
        <v>36.6</v>
      </c>
      <c r="D185" s="48">
        <v>36.835022000000002</v>
      </c>
      <c r="E185" s="48">
        <v>37.530234999999998</v>
      </c>
      <c r="F185" s="48">
        <v>37.829101999999999</v>
      </c>
      <c r="G185" s="48">
        <v>37.216686000000003</v>
      </c>
      <c r="H185" s="48">
        <v>37.041611000000003</v>
      </c>
      <c r="I185" s="48">
        <v>36.996608999999999</v>
      </c>
    </row>
    <row r="186" spans="1:9" x14ac:dyDescent="0.2">
      <c r="A186" s="39" t="s">
        <v>1054</v>
      </c>
      <c r="B186" s="142">
        <v>51.353889465332003</v>
      </c>
      <c r="C186" s="77">
        <v>0</v>
      </c>
      <c r="D186" s="48">
        <v>59.597507</v>
      </c>
      <c r="E186" s="48">
        <v>59.746464000000003</v>
      </c>
      <c r="F186" s="48">
        <v>60.081142</v>
      </c>
      <c r="G186" s="48">
        <v>59.445663000000003</v>
      </c>
      <c r="H186" s="48">
        <v>59.270893000000001</v>
      </c>
      <c r="I186" s="48">
        <v>59.222332000000002</v>
      </c>
    </row>
    <row r="187" spans="1:9" x14ac:dyDescent="0.2">
      <c r="A187" s="39" t="s">
        <v>1055</v>
      </c>
      <c r="B187" s="142">
        <v>0</v>
      </c>
      <c r="C187" s="77">
        <v>0</v>
      </c>
      <c r="D187" s="48">
        <v>0</v>
      </c>
      <c r="E187" s="48">
        <v>27.096026999999999</v>
      </c>
      <c r="F187" s="48">
        <v>27.512104000000001</v>
      </c>
      <c r="G187" s="48">
        <v>26.968132000000001</v>
      </c>
      <c r="H187" s="48">
        <v>26.826253999999999</v>
      </c>
      <c r="I187" s="48">
        <v>26.796203999999999</v>
      </c>
    </row>
    <row r="188" spans="1:9" x14ac:dyDescent="0.2">
      <c r="A188" s="39" t="s">
        <v>1056</v>
      </c>
      <c r="B188" s="142">
        <v>0</v>
      </c>
      <c r="C188" s="77">
        <v>0</v>
      </c>
      <c r="D188" s="48">
        <v>38.746056000000003</v>
      </c>
      <c r="E188" s="48">
        <v>38.808261999999999</v>
      </c>
      <c r="F188" s="48">
        <v>38.816498000000003</v>
      </c>
      <c r="G188" s="48">
        <v>38.100409999999997</v>
      </c>
      <c r="H188" s="48">
        <v>37.913944000000001</v>
      </c>
      <c r="I188" s="48">
        <v>37.872070000000001</v>
      </c>
    </row>
    <row r="189" spans="1:9" x14ac:dyDescent="0.2">
      <c r="A189" s="39" t="s">
        <v>1057</v>
      </c>
      <c r="B189" s="142">
        <v>0</v>
      </c>
      <c r="C189" s="77">
        <v>31.7</v>
      </c>
      <c r="D189" s="48">
        <v>0</v>
      </c>
      <c r="E189" s="48">
        <v>30.660339</v>
      </c>
      <c r="F189" s="48">
        <v>31.201260000000001</v>
      </c>
      <c r="G189" s="48">
        <v>30.664065999999998</v>
      </c>
      <c r="H189" s="48">
        <v>30.53351</v>
      </c>
      <c r="I189" s="48">
        <v>30.508879</v>
      </c>
    </row>
    <row r="190" spans="1:9" x14ac:dyDescent="0.2">
      <c r="A190" s="39" t="s">
        <v>1058</v>
      </c>
      <c r="B190" s="142">
        <v>0</v>
      </c>
      <c r="C190" s="77">
        <v>0</v>
      </c>
      <c r="D190" s="48">
        <v>0</v>
      </c>
      <c r="E190" s="48">
        <v>34.24004</v>
      </c>
      <c r="F190" s="48">
        <v>34.196250999999997</v>
      </c>
      <c r="G190" s="48">
        <v>33.559708000000001</v>
      </c>
      <c r="H190" s="48">
        <v>33.414287999999999</v>
      </c>
      <c r="I190" s="48">
        <v>33.392643</v>
      </c>
    </row>
    <row r="191" spans="1:9" x14ac:dyDescent="0.2">
      <c r="A191" s="39" t="s">
        <v>1059</v>
      </c>
      <c r="B191" s="142">
        <v>0</v>
      </c>
      <c r="C191" s="77">
        <v>31.2</v>
      </c>
      <c r="D191" s="48">
        <v>31.674154000000001</v>
      </c>
      <c r="E191" s="48">
        <v>31.826983999999999</v>
      </c>
      <c r="F191" s="48">
        <v>32.044243000000002</v>
      </c>
      <c r="G191" s="48">
        <v>31.531047999999998</v>
      </c>
      <c r="H191" s="48">
        <v>31.400120000000001</v>
      </c>
      <c r="I191" s="48">
        <v>31.377238999999999</v>
      </c>
    </row>
    <row r="192" spans="1:9" x14ac:dyDescent="0.2">
      <c r="A192" s="39" t="s">
        <v>1060</v>
      </c>
      <c r="B192" s="142">
        <v>39.9995727539063</v>
      </c>
      <c r="C192" s="77">
        <v>43.9</v>
      </c>
      <c r="D192" s="48">
        <v>44.195537999999999</v>
      </c>
      <c r="E192" s="48">
        <v>44.564770000000003</v>
      </c>
      <c r="F192" s="48">
        <v>44.804358999999998</v>
      </c>
      <c r="G192" s="48">
        <v>44.189663000000003</v>
      </c>
      <c r="H192" s="48">
        <v>44.016457000000003</v>
      </c>
      <c r="I192" s="48">
        <v>43.977322000000001</v>
      </c>
    </row>
    <row r="194" spans="1:9" x14ac:dyDescent="0.2">
      <c r="A194" s="39" t="s">
        <v>1082</v>
      </c>
    </row>
    <row r="195" spans="1:9" x14ac:dyDescent="0.2">
      <c r="A195" s="39" t="s">
        <v>1049</v>
      </c>
      <c r="B195" s="39">
        <v>0</v>
      </c>
      <c r="C195" s="77">
        <v>0</v>
      </c>
      <c r="D195" s="77">
        <v>0</v>
      </c>
      <c r="E195" s="77">
        <v>0</v>
      </c>
      <c r="F195" s="77">
        <v>0</v>
      </c>
      <c r="G195" s="77">
        <v>0</v>
      </c>
      <c r="H195" s="77">
        <v>0</v>
      </c>
      <c r="I195" s="143" t="s">
        <v>3289</v>
      </c>
    </row>
    <row r="196" spans="1:9" x14ac:dyDescent="0.2">
      <c r="A196" s="39" t="s">
        <v>1050</v>
      </c>
      <c r="B196" s="39">
        <v>0</v>
      </c>
      <c r="C196" s="77">
        <v>0</v>
      </c>
      <c r="D196" s="77">
        <v>0</v>
      </c>
      <c r="E196" s="77">
        <v>0</v>
      </c>
      <c r="F196" s="77">
        <v>0</v>
      </c>
      <c r="G196" s="77">
        <v>0</v>
      </c>
      <c r="H196" s="77">
        <v>0</v>
      </c>
      <c r="I196" s="143" t="s">
        <v>3289</v>
      </c>
    </row>
    <row r="197" spans="1:9" x14ac:dyDescent="0.2">
      <c r="A197" s="39" t="s">
        <v>1051</v>
      </c>
      <c r="B197" s="39">
        <v>0</v>
      </c>
      <c r="C197" s="77">
        <v>0</v>
      </c>
      <c r="D197" s="77">
        <v>0</v>
      </c>
      <c r="E197" s="77">
        <v>0</v>
      </c>
      <c r="F197" s="77">
        <v>0</v>
      </c>
      <c r="G197" s="77">
        <v>0</v>
      </c>
      <c r="H197" s="77">
        <v>0</v>
      </c>
      <c r="I197" s="143" t="s">
        <v>3289</v>
      </c>
    </row>
    <row r="198" spans="1:9" x14ac:dyDescent="0.2">
      <c r="A198" s="39" t="s">
        <v>1052</v>
      </c>
      <c r="B198" s="39">
        <v>0</v>
      </c>
      <c r="C198" s="77">
        <v>0</v>
      </c>
      <c r="D198" s="77">
        <v>0</v>
      </c>
      <c r="E198" s="77">
        <v>0</v>
      </c>
      <c r="F198" s="77">
        <v>0</v>
      </c>
      <c r="G198" s="77">
        <v>0</v>
      </c>
      <c r="H198" s="77">
        <v>0</v>
      </c>
      <c r="I198" s="143" t="s">
        <v>3289</v>
      </c>
    </row>
    <row r="199" spans="1:9" x14ac:dyDescent="0.2">
      <c r="A199" s="39" t="s">
        <v>1053</v>
      </c>
      <c r="B199" s="39">
        <v>0</v>
      </c>
      <c r="C199" s="77">
        <v>0</v>
      </c>
      <c r="D199" s="77">
        <v>0</v>
      </c>
      <c r="E199" s="77">
        <v>0</v>
      </c>
      <c r="F199" s="77">
        <v>0</v>
      </c>
      <c r="G199" s="77">
        <v>0</v>
      </c>
      <c r="H199" s="77">
        <v>0</v>
      </c>
      <c r="I199" s="143" t="s">
        <v>3289</v>
      </c>
    </row>
    <row r="200" spans="1:9" x14ac:dyDescent="0.2">
      <c r="A200" s="39" t="s">
        <v>1054</v>
      </c>
      <c r="B200" s="39">
        <v>0</v>
      </c>
      <c r="C200" s="77">
        <v>0</v>
      </c>
      <c r="D200" s="77">
        <v>0</v>
      </c>
      <c r="E200" s="77">
        <v>0</v>
      </c>
      <c r="F200" s="77">
        <v>0</v>
      </c>
      <c r="G200" s="77">
        <v>0</v>
      </c>
      <c r="H200" s="77">
        <v>0</v>
      </c>
      <c r="I200" s="143" t="s">
        <v>3289</v>
      </c>
    </row>
    <row r="201" spans="1:9" x14ac:dyDescent="0.2">
      <c r="A201" s="39" t="s">
        <v>1055</v>
      </c>
      <c r="B201" s="39">
        <v>0</v>
      </c>
      <c r="C201" s="77">
        <v>0</v>
      </c>
      <c r="D201" s="77">
        <v>0</v>
      </c>
      <c r="E201" s="77">
        <v>0</v>
      </c>
      <c r="F201" s="77">
        <v>0</v>
      </c>
      <c r="G201" s="77">
        <v>0</v>
      </c>
      <c r="H201" s="77">
        <v>0</v>
      </c>
      <c r="I201" s="143" t="s">
        <v>3289</v>
      </c>
    </row>
    <row r="202" spans="1:9" x14ac:dyDescent="0.2">
      <c r="A202" s="39" t="s">
        <v>1056</v>
      </c>
      <c r="B202" s="39">
        <v>0</v>
      </c>
      <c r="C202" s="77">
        <v>0</v>
      </c>
      <c r="D202" s="77">
        <v>0</v>
      </c>
      <c r="E202" s="77">
        <v>0</v>
      </c>
      <c r="F202" s="77">
        <v>0</v>
      </c>
      <c r="G202" s="77">
        <v>0</v>
      </c>
      <c r="H202" s="77">
        <v>0</v>
      </c>
      <c r="I202" s="143" t="s">
        <v>3289</v>
      </c>
    </row>
    <row r="203" spans="1:9" x14ac:dyDescent="0.2">
      <c r="A203" s="39" t="s">
        <v>1057</v>
      </c>
      <c r="B203" s="39">
        <v>0</v>
      </c>
      <c r="C203" s="77">
        <v>0</v>
      </c>
      <c r="D203" s="77">
        <v>0</v>
      </c>
      <c r="E203" s="77">
        <v>0</v>
      </c>
      <c r="F203" s="77">
        <v>0</v>
      </c>
      <c r="G203" s="77">
        <v>0</v>
      </c>
      <c r="H203" s="77">
        <v>0</v>
      </c>
      <c r="I203" s="143" t="s">
        <v>3289</v>
      </c>
    </row>
    <row r="204" spans="1:9" x14ac:dyDescent="0.2">
      <c r="A204" s="39" t="s">
        <v>1058</v>
      </c>
      <c r="B204" s="39">
        <v>0</v>
      </c>
      <c r="C204" s="77">
        <v>0</v>
      </c>
      <c r="D204" s="77">
        <v>0</v>
      </c>
      <c r="E204" s="77">
        <v>0</v>
      </c>
      <c r="F204" s="77">
        <v>0</v>
      </c>
      <c r="G204" s="77">
        <v>0</v>
      </c>
      <c r="H204" s="77">
        <v>0</v>
      </c>
      <c r="I204" s="143" t="s">
        <v>3289</v>
      </c>
    </row>
    <row r="205" spans="1:9" x14ac:dyDescent="0.2">
      <c r="A205" s="39" t="s">
        <v>1059</v>
      </c>
      <c r="B205" s="39">
        <v>0</v>
      </c>
      <c r="C205" s="77">
        <v>0</v>
      </c>
      <c r="D205" s="77">
        <v>0</v>
      </c>
      <c r="E205" s="77">
        <v>0</v>
      </c>
      <c r="F205" s="77">
        <v>0</v>
      </c>
      <c r="G205" s="77">
        <v>0</v>
      </c>
      <c r="H205" s="77">
        <v>0</v>
      </c>
      <c r="I205" s="143" t="s">
        <v>3289</v>
      </c>
    </row>
    <row r="206" spans="1:9" x14ac:dyDescent="0.2">
      <c r="A206" s="39" t="s">
        <v>1060</v>
      </c>
      <c r="B206" s="39">
        <v>0</v>
      </c>
      <c r="C206" s="77">
        <v>0</v>
      </c>
      <c r="D206" s="77">
        <v>0</v>
      </c>
      <c r="E206" s="77">
        <v>0</v>
      </c>
      <c r="F206" s="77">
        <v>0</v>
      </c>
      <c r="G206" s="77">
        <v>0</v>
      </c>
      <c r="H206" s="77">
        <v>0</v>
      </c>
      <c r="I206" s="143" t="s">
        <v>3289</v>
      </c>
    </row>
    <row r="208" spans="1:9" x14ac:dyDescent="0.2">
      <c r="A208" s="39" t="s">
        <v>1083</v>
      </c>
    </row>
    <row r="209" spans="1:9" x14ac:dyDescent="0.2">
      <c r="A209" s="39" t="s">
        <v>1049</v>
      </c>
      <c r="B209" s="142">
        <v>0</v>
      </c>
      <c r="C209" s="77">
        <v>0</v>
      </c>
      <c r="D209" s="48">
        <v>0</v>
      </c>
      <c r="E209" s="48">
        <v>0</v>
      </c>
      <c r="F209" s="48">
        <v>0</v>
      </c>
      <c r="G209" s="48">
        <v>0</v>
      </c>
      <c r="H209" s="48">
        <v>0</v>
      </c>
      <c r="I209" s="48">
        <v>0</v>
      </c>
    </row>
    <row r="210" spans="1:9" x14ac:dyDescent="0.2">
      <c r="A210" s="39" t="s">
        <v>1050</v>
      </c>
      <c r="B210" s="142">
        <v>81.148628234863295</v>
      </c>
      <c r="C210" s="77">
        <v>74.599999999999994</v>
      </c>
      <c r="D210" s="48">
        <v>67.822829999999996</v>
      </c>
      <c r="E210" s="48">
        <v>59.365443999999997</v>
      </c>
      <c r="F210" s="48">
        <v>53.029068000000002</v>
      </c>
      <c r="G210" s="48">
        <v>48.334479999999999</v>
      </c>
      <c r="H210" s="48">
        <v>44.650623000000003</v>
      </c>
      <c r="I210" s="48">
        <v>41.738388</v>
      </c>
    </row>
    <row r="211" spans="1:9" x14ac:dyDescent="0.2">
      <c r="A211" s="39" t="s">
        <v>1051</v>
      </c>
      <c r="B211" s="142">
        <v>0</v>
      </c>
      <c r="C211" s="77">
        <v>0</v>
      </c>
      <c r="D211" s="48">
        <v>0</v>
      </c>
      <c r="E211" s="48">
        <v>58.604916000000003</v>
      </c>
      <c r="F211" s="48">
        <v>51.635399</v>
      </c>
      <c r="G211" s="48">
        <v>46.898701000000003</v>
      </c>
      <c r="H211" s="48">
        <v>43.188160000000003</v>
      </c>
      <c r="I211" s="48">
        <v>40.254837000000002</v>
      </c>
    </row>
    <row r="212" spans="1:9" x14ac:dyDescent="0.2">
      <c r="A212" s="39" t="s">
        <v>1052</v>
      </c>
      <c r="B212" s="142">
        <v>0</v>
      </c>
      <c r="C212" s="77">
        <v>0</v>
      </c>
      <c r="D212" s="48">
        <v>0</v>
      </c>
      <c r="E212" s="48">
        <v>65.765724000000006</v>
      </c>
      <c r="F212" s="48">
        <v>58.305858999999998</v>
      </c>
      <c r="G212" s="48">
        <v>53.080410000000001</v>
      </c>
      <c r="H212" s="48">
        <v>48.989738000000003</v>
      </c>
      <c r="I212" s="48">
        <v>45.755909000000003</v>
      </c>
    </row>
    <row r="213" spans="1:9" x14ac:dyDescent="0.2">
      <c r="A213" s="39" t="s">
        <v>1053</v>
      </c>
      <c r="B213" s="142">
        <v>0</v>
      </c>
      <c r="C213" s="77">
        <v>95.3</v>
      </c>
      <c r="D213" s="48">
        <v>86.444785999999993</v>
      </c>
      <c r="E213" s="48">
        <v>74.736855000000006</v>
      </c>
      <c r="F213" s="48">
        <v>65.763938999999993</v>
      </c>
      <c r="G213" s="48">
        <v>60.245663</v>
      </c>
      <c r="H213" s="48">
        <v>55.895339999999997</v>
      </c>
      <c r="I213" s="48">
        <v>52.456429</v>
      </c>
    </row>
    <row r="214" spans="1:9" x14ac:dyDescent="0.2">
      <c r="A214" s="39" t="s">
        <v>1054</v>
      </c>
      <c r="B214" s="142">
        <v>0</v>
      </c>
      <c r="C214" s="77">
        <v>0</v>
      </c>
      <c r="D214" s="48">
        <v>0</v>
      </c>
      <c r="E214" s="48">
        <v>0</v>
      </c>
      <c r="F214" s="48">
        <v>0</v>
      </c>
      <c r="G214" s="48">
        <v>0</v>
      </c>
      <c r="H214" s="48">
        <v>0</v>
      </c>
      <c r="I214" s="48">
        <v>0</v>
      </c>
    </row>
    <row r="215" spans="1:9" x14ac:dyDescent="0.2">
      <c r="A215" s="39" t="s">
        <v>1055</v>
      </c>
      <c r="B215" s="142">
        <v>0</v>
      </c>
      <c r="C215" s="77">
        <v>0</v>
      </c>
      <c r="D215" s="48">
        <v>0</v>
      </c>
      <c r="E215" s="48">
        <v>0</v>
      </c>
      <c r="F215" s="48">
        <v>0</v>
      </c>
      <c r="G215" s="48">
        <v>0</v>
      </c>
      <c r="H215" s="48">
        <v>0</v>
      </c>
      <c r="I215" s="48">
        <v>0</v>
      </c>
    </row>
    <row r="216" spans="1:9" x14ac:dyDescent="0.2">
      <c r="A216" s="39" t="s">
        <v>1056</v>
      </c>
      <c r="B216" s="142">
        <v>0</v>
      </c>
      <c r="C216" s="77">
        <v>0</v>
      </c>
      <c r="D216" s="48">
        <v>0</v>
      </c>
      <c r="E216" s="48">
        <v>0</v>
      </c>
      <c r="F216" s="48">
        <v>0</v>
      </c>
      <c r="G216" s="48">
        <v>0</v>
      </c>
      <c r="H216" s="48">
        <v>0</v>
      </c>
      <c r="I216" s="48">
        <v>0</v>
      </c>
    </row>
    <row r="217" spans="1:9" x14ac:dyDescent="0.2">
      <c r="A217" s="39" t="s">
        <v>1057</v>
      </c>
      <c r="B217" s="142">
        <v>0</v>
      </c>
      <c r="C217" s="77">
        <v>0</v>
      </c>
      <c r="D217" s="48">
        <v>89.289032000000006</v>
      </c>
      <c r="E217" s="48">
        <v>74.793212999999994</v>
      </c>
      <c r="F217" s="48">
        <v>62.973948999999998</v>
      </c>
      <c r="G217" s="48">
        <v>56.813094999999997</v>
      </c>
      <c r="H217" s="48">
        <v>51.985374</v>
      </c>
      <c r="I217" s="48">
        <v>48.168506999999998</v>
      </c>
    </row>
    <row r="218" spans="1:9" x14ac:dyDescent="0.2">
      <c r="A218" s="39" t="s">
        <v>1058</v>
      </c>
      <c r="B218" s="142">
        <v>0</v>
      </c>
      <c r="C218" s="77">
        <v>0</v>
      </c>
      <c r="D218" s="48">
        <v>0</v>
      </c>
      <c r="E218" s="48">
        <v>0</v>
      </c>
      <c r="F218" s="48">
        <v>0</v>
      </c>
      <c r="G218" s="48">
        <v>0</v>
      </c>
      <c r="H218" s="48">
        <v>0</v>
      </c>
      <c r="I218" s="48">
        <v>0</v>
      </c>
    </row>
    <row r="219" spans="1:9" x14ac:dyDescent="0.2">
      <c r="A219" s="39" t="s">
        <v>1059</v>
      </c>
      <c r="B219" s="142">
        <v>98.421585083007798</v>
      </c>
      <c r="C219" s="77">
        <v>0</v>
      </c>
      <c r="D219" s="48">
        <v>84.701530000000005</v>
      </c>
      <c r="E219" s="48">
        <v>71.671974000000006</v>
      </c>
      <c r="F219" s="48">
        <v>61.728203000000001</v>
      </c>
      <c r="G219" s="48">
        <v>56.040562000000001</v>
      </c>
      <c r="H219" s="48">
        <v>51.605316000000002</v>
      </c>
      <c r="I219" s="48">
        <v>48.099964</v>
      </c>
    </row>
    <row r="220" spans="1:9" x14ac:dyDescent="0.2">
      <c r="A220" s="39" t="s">
        <v>1060</v>
      </c>
      <c r="B220" s="142">
        <v>0</v>
      </c>
      <c r="C220" s="77">
        <v>0</v>
      </c>
      <c r="D220" s="48">
        <v>0</v>
      </c>
      <c r="E220" s="48">
        <v>0</v>
      </c>
      <c r="F220" s="48">
        <v>84.272307999999995</v>
      </c>
      <c r="G220" s="48">
        <v>76.616759999999999</v>
      </c>
      <c r="H220" s="48">
        <v>70.744949000000005</v>
      </c>
      <c r="I220" s="48">
        <v>66.107765000000001</v>
      </c>
    </row>
    <row r="222" spans="1:9" x14ac:dyDescent="0.2">
      <c r="A222" s="39" t="s">
        <v>3290</v>
      </c>
    </row>
    <row r="223" spans="1:9" x14ac:dyDescent="0.2">
      <c r="A223" s="39" t="s">
        <v>1049</v>
      </c>
      <c r="B223" s="142">
        <v>0</v>
      </c>
      <c r="C223" s="77">
        <v>0</v>
      </c>
      <c r="D223" s="77">
        <v>0</v>
      </c>
      <c r="E223" s="77">
        <v>0</v>
      </c>
      <c r="F223" s="77">
        <v>0</v>
      </c>
      <c r="G223" s="77">
        <v>0</v>
      </c>
      <c r="H223" s="77">
        <v>0</v>
      </c>
      <c r="I223" s="143" t="s">
        <v>3289</v>
      </c>
    </row>
    <row r="224" spans="1:9" x14ac:dyDescent="0.2">
      <c r="A224" s="39" t="s">
        <v>1050</v>
      </c>
      <c r="B224" s="142">
        <v>0</v>
      </c>
      <c r="C224" s="77">
        <v>0</v>
      </c>
      <c r="D224" s="77">
        <v>0</v>
      </c>
      <c r="E224" s="77">
        <v>0</v>
      </c>
      <c r="F224" s="77">
        <v>0</v>
      </c>
      <c r="G224" s="77">
        <v>0</v>
      </c>
      <c r="H224" s="77">
        <v>0</v>
      </c>
      <c r="I224" s="143" t="s">
        <v>3289</v>
      </c>
    </row>
    <row r="225" spans="1:9" x14ac:dyDescent="0.2">
      <c r="A225" s="39" t="s">
        <v>1051</v>
      </c>
      <c r="B225" s="142">
        <v>0</v>
      </c>
      <c r="C225" s="77">
        <v>0</v>
      </c>
      <c r="D225" s="77">
        <v>0</v>
      </c>
      <c r="E225" s="77">
        <v>0</v>
      </c>
      <c r="F225" s="77">
        <v>0</v>
      </c>
      <c r="G225" s="77">
        <v>0</v>
      </c>
      <c r="H225" s="77">
        <v>0</v>
      </c>
      <c r="I225" s="143" t="s">
        <v>3289</v>
      </c>
    </row>
    <row r="226" spans="1:9" x14ac:dyDescent="0.2">
      <c r="A226" s="39" t="s">
        <v>1052</v>
      </c>
      <c r="B226" s="142">
        <v>0</v>
      </c>
      <c r="C226" s="77">
        <v>0</v>
      </c>
      <c r="D226" s="77">
        <v>0</v>
      </c>
      <c r="E226" s="77">
        <v>0</v>
      </c>
      <c r="F226" s="77">
        <v>0</v>
      </c>
      <c r="G226" s="77">
        <v>0</v>
      </c>
      <c r="H226" s="77">
        <v>0</v>
      </c>
      <c r="I226" s="143" t="s">
        <v>3289</v>
      </c>
    </row>
    <row r="227" spans="1:9" x14ac:dyDescent="0.2">
      <c r="A227" s="39" t="s">
        <v>1053</v>
      </c>
      <c r="B227" s="142">
        <v>0</v>
      </c>
      <c r="C227" s="77">
        <v>0</v>
      </c>
      <c r="D227" s="77">
        <v>0</v>
      </c>
      <c r="E227" s="77">
        <v>0</v>
      </c>
      <c r="F227" s="77">
        <v>0</v>
      </c>
      <c r="G227" s="77">
        <v>0</v>
      </c>
      <c r="H227" s="77">
        <v>0</v>
      </c>
      <c r="I227" s="143" t="s">
        <v>3289</v>
      </c>
    </row>
    <row r="228" spans="1:9" x14ac:dyDescent="0.2">
      <c r="A228" s="39" t="s">
        <v>1054</v>
      </c>
      <c r="B228" s="142">
        <v>0</v>
      </c>
      <c r="C228" s="77">
        <v>0</v>
      </c>
      <c r="D228" s="77">
        <v>0</v>
      </c>
      <c r="E228" s="77">
        <v>0</v>
      </c>
      <c r="F228" s="77">
        <v>0</v>
      </c>
      <c r="G228" s="77">
        <v>0</v>
      </c>
      <c r="H228" s="77">
        <v>0</v>
      </c>
      <c r="I228" s="143" t="s">
        <v>3289</v>
      </c>
    </row>
    <row r="229" spans="1:9" x14ac:dyDescent="0.2">
      <c r="A229" s="39" t="s">
        <v>1055</v>
      </c>
      <c r="B229" s="142">
        <v>0</v>
      </c>
      <c r="C229" s="77">
        <v>0</v>
      </c>
      <c r="D229" s="77">
        <v>0</v>
      </c>
      <c r="E229" s="77">
        <v>0</v>
      </c>
      <c r="F229" s="77">
        <v>0</v>
      </c>
      <c r="G229" s="77">
        <v>0</v>
      </c>
      <c r="H229" s="77">
        <v>0</v>
      </c>
      <c r="I229" s="143" t="s">
        <v>3289</v>
      </c>
    </row>
    <row r="230" spans="1:9" x14ac:dyDescent="0.2">
      <c r="A230" s="39" t="s">
        <v>1056</v>
      </c>
      <c r="B230" s="142">
        <v>0</v>
      </c>
      <c r="C230" s="77">
        <v>0</v>
      </c>
      <c r="D230" s="77">
        <v>0</v>
      </c>
      <c r="E230" s="77">
        <v>0</v>
      </c>
      <c r="F230" s="77">
        <v>0</v>
      </c>
      <c r="G230" s="77">
        <v>0</v>
      </c>
      <c r="H230" s="77">
        <v>0</v>
      </c>
      <c r="I230" s="143" t="s">
        <v>3289</v>
      </c>
    </row>
    <row r="231" spans="1:9" x14ac:dyDescent="0.2">
      <c r="A231" s="39" t="s">
        <v>1057</v>
      </c>
      <c r="B231" s="142">
        <v>0</v>
      </c>
      <c r="C231" s="77">
        <v>0</v>
      </c>
      <c r="D231" s="77">
        <v>0</v>
      </c>
      <c r="E231" s="77">
        <v>0</v>
      </c>
      <c r="F231" s="77">
        <v>0</v>
      </c>
      <c r="G231" s="77">
        <v>0</v>
      </c>
      <c r="H231" s="77">
        <v>0</v>
      </c>
      <c r="I231" s="143" t="s">
        <v>3289</v>
      </c>
    </row>
    <row r="232" spans="1:9" x14ac:dyDescent="0.2">
      <c r="A232" s="39" t="s">
        <v>1058</v>
      </c>
      <c r="B232" s="142">
        <v>0</v>
      </c>
      <c r="C232" s="77">
        <v>0</v>
      </c>
      <c r="D232" s="77">
        <v>0</v>
      </c>
      <c r="E232" s="77">
        <v>0</v>
      </c>
      <c r="F232" s="77">
        <v>0</v>
      </c>
      <c r="G232" s="77">
        <v>0</v>
      </c>
      <c r="H232" s="77">
        <v>0</v>
      </c>
      <c r="I232" s="143" t="s">
        <v>3289</v>
      </c>
    </row>
    <row r="233" spans="1:9" x14ac:dyDescent="0.2">
      <c r="A233" s="39" t="s">
        <v>1059</v>
      </c>
      <c r="B233" s="142">
        <v>0</v>
      </c>
      <c r="C233" s="77">
        <v>0</v>
      </c>
      <c r="D233" s="77">
        <v>0</v>
      </c>
      <c r="E233" s="77">
        <v>0</v>
      </c>
      <c r="F233" s="77">
        <v>0</v>
      </c>
      <c r="G233" s="77">
        <v>0</v>
      </c>
      <c r="H233" s="77">
        <v>0</v>
      </c>
      <c r="I233" s="143" t="s">
        <v>3289</v>
      </c>
    </row>
    <row r="234" spans="1:9" x14ac:dyDescent="0.2">
      <c r="A234" s="39" t="s">
        <v>1060</v>
      </c>
      <c r="B234" s="142">
        <v>0</v>
      </c>
      <c r="C234" s="77">
        <v>0</v>
      </c>
      <c r="D234" s="77">
        <v>0</v>
      </c>
      <c r="E234" s="77">
        <v>0</v>
      </c>
      <c r="F234" s="77">
        <v>0</v>
      </c>
      <c r="G234" s="77">
        <v>0</v>
      </c>
      <c r="H234" s="77">
        <v>0</v>
      </c>
      <c r="I234" s="143" t="s">
        <v>3289</v>
      </c>
    </row>
    <row r="236" spans="1:9" x14ac:dyDescent="0.2">
      <c r="A236" s="39" t="s">
        <v>1084</v>
      </c>
    </row>
    <row r="237" spans="1:9" x14ac:dyDescent="0.2">
      <c r="A237" s="39" t="s">
        <v>1085</v>
      </c>
      <c r="B237" s="142">
        <v>23.187705993652301</v>
      </c>
      <c r="C237" s="77">
        <v>25.4</v>
      </c>
      <c r="D237" s="77">
        <v>25.6</v>
      </c>
      <c r="E237" s="77">
        <v>26.2</v>
      </c>
      <c r="F237" s="77">
        <v>26.3</v>
      </c>
      <c r="G237" s="77">
        <v>26.4</v>
      </c>
      <c r="H237" s="77">
        <v>26.5</v>
      </c>
      <c r="I237" s="51">
        <v>2.7880000000000001E-3</v>
      </c>
    </row>
    <row r="238" spans="1:9" x14ac:dyDescent="0.2">
      <c r="A238" s="39" t="s">
        <v>1086</v>
      </c>
      <c r="B238" s="142">
        <v>26.458345413208001</v>
      </c>
      <c r="C238" s="77">
        <v>27.1</v>
      </c>
      <c r="D238" s="77">
        <v>27.8</v>
      </c>
      <c r="E238" s="77">
        <v>28.5</v>
      </c>
      <c r="F238" s="77">
        <v>28.6</v>
      </c>
      <c r="G238" s="77">
        <v>28.6</v>
      </c>
      <c r="H238" s="77">
        <v>28.7</v>
      </c>
      <c r="I238" s="51">
        <v>2.7109999999999999E-3</v>
      </c>
    </row>
    <row r="239" spans="1:9" x14ac:dyDescent="0.2">
      <c r="A239" s="39" t="s">
        <v>1087</v>
      </c>
      <c r="B239" s="142">
        <v>24.8946723937988</v>
      </c>
      <c r="C239" s="77">
        <v>26.2</v>
      </c>
      <c r="D239" s="77">
        <v>26.5</v>
      </c>
      <c r="E239" s="77">
        <v>27.1</v>
      </c>
      <c r="F239" s="77">
        <v>27.1</v>
      </c>
      <c r="G239" s="77">
        <v>27.2</v>
      </c>
      <c r="H239" s="77">
        <v>27.3</v>
      </c>
      <c r="I239" s="51">
        <v>2.588E-3</v>
      </c>
    </row>
    <row r="242" spans="1:20" x14ac:dyDescent="0.2">
      <c r="A242" s="39" t="s">
        <v>3304</v>
      </c>
    </row>
    <row r="243" spans="1:20" x14ac:dyDescent="0.2">
      <c r="A243" s="39" t="s">
        <v>3305</v>
      </c>
    </row>
    <row r="247" spans="1:20" x14ac:dyDescent="0.2">
      <c r="A247" s="351"/>
      <c r="B247" s="351"/>
      <c r="C247" s="351"/>
      <c r="D247" s="351"/>
      <c r="E247" s="351"/>
      <c r="F247" s="351"/>
      <c r="G247" s="351"/>
      <c r="H247" s="351"/>
      <c r="I247" s="351"/>
      <c r="J247" s="351"/>
      <c r="K247" s="351"/>
      <c r="L247" s="351"/>
      <c r="M247" s="351"/>
      <c r="N247" s="351"/>
      <c r="O247" s="351"/>
      <c r="P247" s="351"/>
      <c r="Q247" s="351"/>
      <c r="R247" s="351"/>
      <c r="S247" s="351"/>
      <c r="T247" s="351"/>
    </row>
    <row r="248" spans="1:20" x14ac:dyDescent="0.2">
      <c r="A248" s="351"/>
      <c r="B248" s="351"/>
      <c r="C248" s="351"/>
      <c r="D248" s="351"/>
      <c r="E248" s="351"/>
      <c r="F248" s="351"/>
      <c r="G248" s="351"/>
      <c r="H248" s="351"/>
      <c r="I248" s="351"/>
      <c r="J248" s="351"/>
      <c r="K248" s="351"/>
      <c r="L248" s="351"/>
      <c r="M248" s="351"/>
      <c r="N248" s="351"/>
      <c r="O248" s="351"/>
      <c r="P248" s="351"/>
      <c r="Q248" s="351"/>
      <c r="R248" s="351"/>
      <c r="S248" s="351"/>
      <c r="T248" s="351"/>
    </row>
    <row r="249" spans="1:20" x14ac:dyDescent="0.2">
      <c r="A249" s="351"/>
      <c r="C249" s="351"/>
      <c r="D249" s="351"/>
      <c r="E249" s="351"/>
      <c r="F249" s="351"/>
      <c r="G249" s="351"/>
      <c r="H249" s="351"/>
      <c r="I249" s="351"/>
      <c r="J249" s="351"/>
      <c r="K249" s="351"/>
      <c r="L249" s="351"/>
      <c r="M249" s="351"/>
      <c r="N249" s="351"/>
      <c r="O249" s="351"/>
      <c r="P249" s="351"/>
      <c r="Q249" s="351"/>
      <c r="R249" s="351"/>
      <c r="S249" s="351"/>
      <c r="T249" s="351"/>
    </row>
    <row r="250" spans="1:20" x14ac:dyDescent="0.2">
      <c r="A250" s="351"/>
      <c r="C250" s="351"/>
      <c r="D250" s="351"/>
      <c r="E250" s="351"/>
      <c r="F250" s="351"/>
      <c r="G250" s="351"/>
      <c r="H250" s="351"/>
      <c r="I250" s="351"/>
      <c r="J250" s="351"/>
      <c r="K250" s="351"/>
      <c r="L250" s="351"/>
      <c r="M250" s="351"/>
      <c r="N250" s="351"/>
      <c r="O250" s="351"/>
      <c r="P250" s="351"/>
      <c r="Q250" s="351"/>
      <c r="R250" s="351"/>
      <c r="S250" s="351"/>
      <c r="T250" s="351"/>
    </row>
    <row r="251" spans="1:20" x14ac:dyDescent="0.2">
      <c r="A251" s="351"/>
      <c r="C251" s="351"/>
      <c r="D251" s="351"/>
      <c r="E251" s="351"/>
      <c r="F251" s="351"/>
      <c r="G251" s="351"/>
      <c r="H251" s="351"/>
      <c r="I251" s="351"/>
      <c r="J251" s="351"/>
      <c r="K251" s="351"/>
      <c r="L251" s="351"/>
      <c r="M251" s="351"/>
      <c r="N251" s="351"/>
      <c r="O251" s="351"/>
      <c r="P251" s="351"/>
      <c r="Q251" s="351"/>
      <c r="R251" s="351"/>
      <c r="S251" s="351"/>
      <c r="T251" s="351"/>
    </row>
    <row r="252" spans="1:20" x14ac:dyDescent="0.2">
      <c r="A252" s="351"/>
      <c r="C252" s="351"/>
      <c r="D252" s="351"/>
      <c r="E252" s="351"/>
      <c r="F252" s="351"/>
      <c r="G252" s="351"/>
      <c r="H252" s="351"/>
      <c r="I252" s="351"/>
      <c r="J252" s="351"/>
      <c r="K252" s="351"/>
      <c r="L252" s="351"/>
      <c r="M252" s="351"/>
      <c r="N252" s="351"/>
      <c r="O252" s="351"/>
      <c r="P252" s="351"/>
      <c r="Q252" s="351"/>
      <c r="R252" s="351"/>
      <c r="S252" s="351"/>
      <c r="T252" s="351"/>
    </row>
    <row r="253" spans="1:20" x14ac:dyDescent="0.2">
      <c r="A253" s="351"/>
      <c r="B253" s="351"/>
      <c r="C253" s="351"/>
      <c r="D253" s="351"/>
      <c r="E253" s="351"/>
      <c r="F253" s="351"/>
      <c r="G253" s="351"/>
      <c r="H253" s="351"/>
      <c r="I253" s="351"/>
      <c r="J253" s="351"/>
      <c r="K253" s="351"/>
      <c r="L253" s="351"/>
      <c r="M253" s="351"/>
      <c r="N253" s="351"/>
      <c r="O253" s="351"/>
      <c r="P253" s="351"/>
      <c r="Q253" s="351"/>
      <c r="R253" s="351"/>
      <c r="S253" s="351"/>
      <c r="T253" s="351"/>
    </row>
    <row r="254" spans="1:20" x14ac:dyDescent="0.2">
      <c r="A254" s="351"/>
      <c r="B254" s="351"/>
      <c r="C254" s="351"/>
      <c r="D254" s="351"/>
      <c r="E254" s="351"/>
      <c r="F254" s="351"/>
      <c r="G254" s="351"/>
      <c r="H254" s="351"/>
      <c r="I254" s="351"/>
      <c r="J254" s="351"/>
      <c r="K254" s="351"/>
      <c r="L254" s="351"/>
      <c r="M254" s="351"/>
      <c r="N254" s="351"/>
      <c r="O254" s="351"/>
      <c r="P254" s="351"/>
      <c r="Q254" s="351"/>
      <c r="R254" s="351"/>
      <c r="S254" s="351"/>
      <c r="T254" s="351"/>
    </row>
    <row r="255" spans="1:20" x14ac:dyDescent="0.2">
      <c r="A255" s="351"/>
      <c r="B255" s="351"/>
      <c r="C255" s="351"/>
      <c r="D255" s="351"/>
      <c r="E255" s="351"/>
      <c r="F255" s="351"/>
      <c r="G255" s="351"/>
      <c r="H255" s="351"/>
      <c r="I255" s="351"/>
      <c r="J255" s="351"/>
      <c r="K255" s="351"/>
      <c r="L255" s="351"/>
      <c r="M255" s="351"/>
      <c r="N255" s="351"/>
      <c r="O255" s="351"/>
      <c r="P255" s="351"/>
      <c r="Q255" s="351"/>
      <c r="R255" s="351"/>
      <c r="S255" s="351"/>
      <c r="T255" s="351"/>
    </row>
    <row r="256" spans="1:20" x14ac:dyDescent="0.2">
      <c r="A256" s="351"/>
      <c r="B256" s="351"/>
      <c r="C256" s="351"/>
      <c r="D256" s="351"/>
      <c r="E256" s="351"/>
      <c r="F256" s="351"/>
      <c r="G256" s="351"/>
      <c r="H256" s="351"/>
      <c r="I256" s="351"/>
      <c r="J256" s="351"/>
      <c r="K256" s="351"/>
      <c r="L256" s="351"/>
      <c r="M256" s="351"/>
      <c r="N256" s="351"/>
      <c r="O256" s="351"/>
      <c r="P256" s="351"/>
      <c r="Q256" s="351"/>
      <c r="R256" s="351"/>
      <c r="S256" s="351"/>
      <c r="T256" s="351"/>
    </row>
    <row r="259" spans="1:23" x14ac:dyDescent="0.2">
      <c r="A259" s="351"/>
    </row>
    <row r="260" spans="1:23" x14ac:dyDescent="0.2">
      <c r="A260" s="351"/>
    </row>
    <row r="261" spans="1:23" x14ac:dyDescent="0.2">
      <c r="A261" s="351"/>
      <c r="B261" s="351"/>
      <c r="C261" s="351"/>
      <c r="D261" s="351"/>
      <c r="E261" s="351"/>
      <c r="F261" s="351"/>
      <c r="G261" s="351"/>
      <c r="H261" s="351"/>
      <c r="I261" s="351"/>
      <c r="J261" s="351"/>
      <c r="K261" s="351"/>
      <c r="L261" s="351"/>
      <c r="M261" s="351"/>
      <c r="N261" s="351"/>
      <c r="O261" s="351"/>
      <c r="P261" s="351"/>
      <c r="Q261" s="351"/>
      <c r="R261" s="351"/>
      <c r="S261" s="351"/>
      <c r="T261" s="351"/>
    </row>
    <row r="262" spans="1:23" x14ac:dyDescent="0.2">
      <c r="A262" s="352"/>
      <c r="B262" s="351"/>
      <c r="C262" s="351"/>
      <c r="D262" s="351"/>
      <c r="E262" s="351"/>
      <c r="F262" s="351"/>
      <c r="G262" s="351"/>
      <c r="H262" s="351"/>
      <c r="U262" s="351"/>
    </row>
    <row r="263" spans="1:23" x14ac:dyDescent="0.2">
      <c r="U263" s="351"/>
      <c r="V263" s="351"/>
      <c r="W263" s="351"/>
    </row>
    <row r="264" spans="1:23" x14ac:dyDescent="0.2">
      <c r="A264" s="351"/>
      <c r="U264" s="351"/>
      <c r="V264" s="351"/>
      <c r="W264" s="351"/>
    </row>
    <row r="265" spans="1:23" ht="15.75" customHeight="1" x14ac:dyDescent="0.2">
      <c r="B265" s="77"/>
      <c r="C265" s="77"/>
      <c r="D265" s="77"/>
      <c r="E265" s="77"/>
      <c r="F265" s="77"/>
      <c r="G265" s="77"/>
      <c r="H265" s="51"/>
      <c r="U265" s="351"/>
      <c r="V265" s="351"/>
      <c r="W265" s="351"/>
    </row>
    <row r="266" spans="1:23" ht="12.75" customHeight="1" x14ac:dyDescent="0.2">
      <c r="B266" s="77"/>
      <c r="C266" s="77"/>
      <c r="D266" s="77"/>
      <c r="E266" s="77"/>
      <c r="F266" s="77"/>
      <c r="G266" s="77"/>
      <c r="H266" s="51"/>
      <c r="U266" s="351"/>
      <c r="V266" s="351"/>
      <c r="W266" s="351"/>
    </row>
    <row r="267" spans="1:23" ht="12.75" customHeight="1" x14ac:dyDescent="0.2">
      <c r="B267" s="77"/>
      <c r="C267" s="77"/>
      <c r="D267" s="77"/>
      <c r="E267" s="77"/>
      <c r="F267" s="77"/>
      <c r="G267" s="77"/>
      <c r="H267" s="51"/>
      <c r="U267" s="351"/>
      <c r="V267" s="351"/>
      <c r="W267" s="351"/>
    </row>
    <row r="268" spans="1:23" ht="12.75" customHeight="1" x14ac:dyDescent="0.2">
      <c r="B268" s="77"/>
      <c r="C268" s="77"/>
      <c r="D268" s="77"/>
      <c r="E268" s="77"/>
      <c r="F268" s="77"/>
      <c r="G268" s="77"/>
      <c r="H268" s="51"/>
      <c r="U268" s="351"/>
      <c r="V268" s="351"/>
      <c r="W268" s="351"/>
    </row>
    <row r="269" spans="1:23" ht="12.75" customHeight="1" x14ac:dyDescent="0.2">
      <c r="B269" s="77"/>
      <c r="C269" s="77"/>
      <c r="D269" s="77"/>
      <c r="E269" s="77"/>
      <c r="F269" s="77"/>
      <c r="G269" s="77"/>
      <c r="H269" s="51"/>
      <c r="U269" s="351"/>
      <c r="V269" s="351"/>
      <c r="W269" s="351"/>
    </row>
    <row r="270" spans="1:23" ht="12.75" customHeight="1" x14ac:dyDescent="0.2">
      <c r="B270" s="77"/>
      <c r="C270" s="77"/>
      <c r="D270" s="77"/>
      <c r="E270" s="77"/>
      <c r="F270" s="77"/>
      <c r="G270" s="77"/>
      <c r="H270" s="51"/>
      <c r="U270" s="351"/>
      <c r="V270" s="351"/>
      <c r="W270" s="351"/>
    </row>
    <row r="271" spans="1:23" ht="12.75" customHeight="1" x14ac:dyDescent="0.2">
      <c r="B271" s="77"/>
      <c r="C271" s="77"/>
      <c r="D271" s="77"/>
      <c r="E271" s="77"/>
      <c r="F271" s="77"/>
      <c r="G271" s="77"/>
      <c r="H271" s="51"/>
      <c r="U271" s="351"/>
      <c r="V271" s="351"/>
      <c r="W271" s="351"/>
    </row>
    <row r="272" spans="1:23" ht="12.75" customHeight="1" x14ac:dyDescent="0.2">
      <c r="B272" s="77"/>
      <c r="C272" s="77"/>
      <c r="D272" s="77"/>
      <c r="E272" s="77"/>
      <c r="F272" s="77"/>
      <c r="G272" s="77"/>
      <c r="H272" s="51"/>
      <c r="V272" s="351"/>
      <c r="W272" s="351"/>
    </row>
    <row r="273" spans="1:24" ht="12.75" customHeight="1" x14ac:dyDescent="0.2">
      <c r="B273" s="77"/>
      <c r="C273" s="77"/>
      <c r="D273" s="77"/>
      <c r="E273" s="77"/>
      <c r="F273" s="77"/>
      <c r="G273" s="77"/>
      <c r="H273" s="51"/>
    </row>
    <row r="274" spans="1:24" ht="12.75" customHeight="1" x14ac:dyDescent="0.2">
      <c r="B274" s="77"/>
      <c r="C274" s="77"/>
      <c r="D274" s="77"/>
      <c r="E274" s="77"/>
      <c r="F274" s="77"/>
      <c r="G274" s="77"/>
      <c r="H274" s="51"/>
    </row>
    <row r="275" spans="1:24" ht="12.75" customHeight="1" x14ac:dyDescent="0.2">
      <c r="B275" s="77"/>
      <c r="C275" s="77"/>
      <c r="D275" s="77"/>
      <c r="E275" s="77"/>
      <c r="F275" s="77"/>
      <c r="G275" s="77"/>
      <c r="H275" s="51"/>
    </row>
    <row r="276" spans="1:24" ht="12.75" customHeight="1" x14ac:dyDescent="0.2">
      <c r="B276" s="77"/>
      <c r="C276" s="77"/>
      <c r="D276" s="77"/>
      <c r="E276" s="77"/>
      <c r="F276" s="77"/>
      <c r="G276" s="77"/>
      <c r="H276" s="51"/>
      <c r="U276" s="351"/>
    </row>
    <row r="277" spans="1:24" ht="15.75" customHeight="1" x14ac:dyDescent="0.2">
      <c r="V277" s="351"/>
      <c r="W277" s="351"/>
      <c r="X277" s="351"/>
    </row>
    <row r="278" spans="1:24" x14ac:dyDescent="0.2">
      <c r="A278" s="351"/>
    </row>
    <row r="279" spans="1:24" x14ac:dyDescent="0.2">
      <c r="B279" s="77"/>
      <c r="C279" s="77"/>
      <c r="D279" s="77"/>
      <c r="E279" s="77"/>
      <c r="F279" s="77"/>
      <c r="G279" s="77"/>
      <c r="H279" s="143"/>
    </row>
    <row r="280" spans="1:24" x14ac:dyDescent="0.2">
      <c r="B280" s="77"/>
      <c r="C280" s="77"/>
      <c r="D280" s="77"/>
      <c r="E280" s="77"/>
      <c r="F280" s="77"/>
      <c r="G280" s="77"/>
      <c r="H280" s="143"/>
    </row>
    <row r="281" spans="1:24" ht="12.75" customHeight="1" x14ac:dyDescent="0.2">
      <c r="B281" s="77"/>
      <c r="C281" s="77"/>
      <c r="D281" s="77"/>
      <c r="E281" s="77"/>
      <c r="F281" s="77"/>
      <c r="G281" s="77"/>
      <c r="H281" s="51"/>
    </row>
    <row r="282" spans="1:24" x14ac:dyDescent="0.2">
      <c r="B282" s="77"/>
      <c r="C282" s="77"/>
      <c r="D282" s="77"/>
      <c r="E282" s="77"/>
      <c r="F282" s="77"/>
      <c r="G282" s="77"/>
      <c r="H282" s="51"/>
    </row>
    <row r="283" spans="1:24" x14ac:dyDescent="0.2">
      <c r="B283" s="77"/>
      <c r="C283" s="77"/>
      <c r="D283" s="77"/>
      <c r="E283" s="77"/>
      <c r="F283" s="77"/>
      <c r="G283" s="77"/>
      <c r="H283" s="51"/>
    </row>
    <row r="284" spans="1:24" x14ac:dyDescent="0.2">
      <c r="B284" s="77"/>
      <c r="C284" s="77"/>
      <c r="D284" s="77"/>
      <c r="E284" s="77"/>
      <c r="F284" s="77"/>
      <c r="G284" s="77"/>
      <c r="H284" s="143"/>
    </row>
    <row r="285" spans="1:24" x14ac:dyDescent="0.2">
      <c r="B285" s="77"/>
      <c r="C285" s="77"/>
      <c r="D285" s="77"/>
      <c r="E285" s="77"/>
      <c r="F285" s="77"/>
      <c r="G285" s="77"/>
      <c r="H285" s="51"/>
    </row>
    <row r="286" spans="1:24" x14ac:dyDescent="0.2">
      <c r="B286" s="77"/>
      <c r="C286" s="77"/>
      <c r="D286" s="77"/>
      <c r="E286" s="77"/>
      <c r="F286" s="77"/>
      <c r="G286" s="77"/>
      <c r="H286" s="51"/>
    </row>
    <row r="287" spans="1:24" x14ac:dyDescent="0.2">
      <c r="B287" s="77"/>
      <c r="C287" s="77"/>
      <c r="D287" s="77"/>
      <c r="E287" s="77"/>
      <c r="F287" s="77"/>
      <c r="G287" s="77"/>
      <c r="H287" s="143"/>
    </row>
    <row r="288" spans="1:24" x14ac:dyDescent="0.2">
      <c r="B288" s="77"/>
      <c r="C288" s="77"/>
      <c r="D288" s="77"/>
      <c r="E288" s="77"/>
      <c r="F288" s="77"/>
      <c r="G288" s="77"/>
      <c r="H288" s="51"/>
    </row>
    <row r="289" spans="1:8" x14ac:dyDescent="0.2">
      <c r="B289" s="77"/>
      <c r="C289" s="77"/>
      <c r="D289" s="77"/>
      <c r="E289" s="77"/>
      <c r="F289" s="77"/>
      <c r="G289" s="77"/>
      <c r="H289" s="143"/>
    </row>
    <row r="290" spans="1:8" x14ac:dyDescent="0.2">
      <c r="B290" s="77"/>
      <c r="C290" s="77"/>
      <c r="D290" s="77"/>
      <c r="E290" s="77"/>
      <c r="F290" s="77"/>
      <c r="G290" s="77"/>
      <c r="H290" s="51"/>
    </row>
    <row r="292" spans="1:8" x14ac:dyDescent="0.2">
      <c r="A292" s="351"/>
    </row>
    <row r="293" spans="1:8" x14ac:dyDescent="0.2">
      <c r="B293" s="77"/>
      <c r="C293" s="77"/>
      <c r="D293" s="77"/>
      <c r="E293" s="77"/>
      <c r="F293" s="77"/>
      <c r="G293" s="77"/>
      <c r="H293" s="143"/>
    </row>
    <row r="294" spans="1:8" x14ac:dyDescent="0.2">
      <c r="B294" s="77"/>
      <c r="C294" s="77"/>
      <c r="D294" s="77"/>
      <c r="E294" s="77"/>
      <c r="F294" s="77"/>
      <c r="G294" s="77"/>
      <c r="H294" s="143"/>
    </row>
    <row r="295" spans="1:8" ht="12.75" customHeight="1" x14ac:dyDescent="0.2">
      <c r="B295" s="77"/>
      <c r="C295" s="77"/>
      <c r="D295" s="77"/>
      <c r="E295" s="77"/>
      <c r="F295" s="77"/>
      <c r="G295" s="77"/>
      <c r="H295" s="143"/>
    </row>
    <row r="296" spans="1:8" x14ac:dyDescent="0.2">
      <c r="B296" s="77"/>
      <c r="C296" s="77"/>
      <c r="D296" s="77"/>
      <c r="E296" s="77"/>
      <c r="F296" s="77"/>
      <c r="G296" s="77"/>
      <c r="H296" s="143"/>
    </row>
    <row r="297" spans="1:8" x14ac:dyDescent="0.2">
      <c r="B297" s="77"/>
      <c r="C297" s="77"/>
      <c r="D297" s="77"/>
      <c r="E297" s="77"/>
      <c r="F297" s="77"/>
      <c r="G297" s="77"/>
      <c r="H297" s="143"/>
    </row>
    <row r="298" spans="1:8" x14ac:dyDescent="0.2">
      <c r="B298" s="77"/>
      <c r="C298" s="77"/>
      <c r="D298" s="77"/>
      <c r="E298" s="77"/>
      <c r="F298" s="77"/>
      <c r="G298" s="77"/>
      <c r="H298" s="143"/>
    </row>
    <row r="299" spans="1:8" x14ac:dyDescent="0.2">
      <c r="B299" s="77"/>
      <c r="C299" s="77"/>
      <c r="D299" s="77"/>
      <c r="E299" s="77"/>
      <c r="F299" s="77"/>
      <c r="G299" s="77"/>
      <c r="H299" s="143"/>
    </row>
    <row r="300" spans="1:8" x14ac:dyDescent="0.2">
      <c r="B300" s="77"/>
      <c r="C300" s="77"/>
      <c r="D300" s="77"/>
      <c r="E300" s="77"/>
      <c r="F300" s="77"/>
      <c r="G300" s="77"/>
      <c r="H300" s="143"/>
    </row>
    <row r="301" spans="1:8" x14ac:dyDescent="0.2">
      <c r="B301" s="77"/>
      <c r="C301" s="77"/>
      <c r="D301" s="77"/>
      <c r="E301" s="77"/>
      <c r="F301" s="77"/>
      <c r="G301" s="77"/>
      <c r="H301" s="143"/>
    </row>
    <row r="302" spans="1:8" x14ac:dyDescent="0.2">
      <c r="B302" s="77"/>
      <c r="C302" s="77"/>
      <c r="D302" s="77"/>
      <c r="E302" s="77"/>
      <c r="F302" s="77"/>
      <c r="G302" s="77"/>
      <c r="H302" s="143"/>
    </row>
    <row r="303" spans="1:8" x14ac:dyDescent="0.2">
      <c r="B303" s="77"/>
      <c r="C303" s="77"/>
      <c r="D303" s="77"/>
      <c r="E303" s="77"/>
      <c r="F303" s="77"/>
      <c r="G303" s="77"/>
      <c r="H303" s="143"/>
    </row>
    <row r="304" spans="1:8" x14ac:dyDescent="0.2">
      <c r="B304" s="77"/>
      <c r="C304" s="77"/>
      <c r="D304" s="77"/>
      <c r="E304" s="77"/>
      <c r="F304" s="77"/>
      <c r="G304" s="77"/>
      <c r="H304" s="143"/>
    </row>
    <row r="306" spans="1:8" x14ac:dyDescent="0.2">
      <c r="A306" s="351"/>
    </row>
    <row r="307" spans="1:8" x14ac:dyDescent="0.2">
      <c r="B307" s="77"/>
      <c r="C307" s="77"/>
      <c r="D307" s="77"/>
      <c r="E307" s="77"/>
      <c r="F307" s="77"/>
      <c r="G307" s="77"/>
      <c r="H307" s="143"/>
    </row>
    <row r="308" spans="1:8" x14ac:dyDescent="0.2">
      <c r="B308" s="77"/>
      <c r="C308" s="77"/>
      <c r="D308" s="77"/>
      <c r="E308" s="77"/>
      <c r="F308" s="77"/>
      <c r="G308" s="77"/>
      <c r="H308" s="143"/>
    </row>
    <row r="309" spans="1:8" ht="12.75" customHeight="1" x14ac:dyDescent="0.2">
      <c r="B309" s="77"/>
      <c r="C309" s="77"/>
      <c r="D309" s="77"/>
      <c r="E309" s="77"/>
      <c r="F309" s="77"/>
      <c r="G309" s="77"/>
      <c r="H309" s="143"/>
    </row>
    <row r="310" spans="1:8" x14ac:dyDescent="0.2">
      <c r="B310" s="77"/>
      <c r="C310" s="77"/>
      <c r="D310" s="77"/>
      <c r="E310" s="77"/>
      <c r="F310" s="77"/>
      <c r="G310" s="77"/>
      <c r="H310" s="143"/>
    </row>
    <row r="311" spans="1:8" x14ac:dyDescent="0.2">
      <c r="B311" s="77"/>
      <c r="C311" s="77"/>
      <c r="D311" s="77"/>
      <c r="E311" s="77"/>
      <c r="F311" s="77"/>
      <c r="G311" s="77"/>
      <c r="H311" s="143"/>
    </row>
    <row r="312" spans="1:8" x14ac:dyDescent="0.2">
      <c r="B312" s="77"/>
      <c r="C312" s="77"/>
      <c r="D312" s="77"/>
      <c r="E312" s="77"/>
      <c r="F312" s="77"/>
      <c r="G312" s="77"/>
      <c r="H312" s="143"/>
    </row>
    <row r="313" spans="1:8" x14ac:dyDescent="0.2">
      <c r="B313" s="77"/>
      <c r="C313" s="77"/>
      <c r="D313" s="77"/>
      <c r="E313" s="77"/>
      <c r="F313" s="77"/>
      <c r="G313" s="77"/>
      <c r="H313" s="143"/>
    </row>
    <row r="314" spans="1:8" x14ac:dyDescent="0.2">
      <c r="B314" s="77"/>
      <c r="C314" s="77"/>
      <c r="D314" s="77"/>
      <c r="E314" s="77"/>
      <c r="F314" s="77"/>
      <c r="G314" s="77"/>
      <c r="H314" s="143"/>
    </row>
    <row r="315" spans="1:8" x14ac:dyDescent="0.2">
      <c r="B315" s="77"/>
      <c r="C315" s="77"/>
      <c r="D315" s="77"/>
      <c r="E315" s="77"/>
      <c r="F315" s="77"/>
      <c r="G315" s="77"/>
      <c r="H315" s="143"/>
    </row>
    <row r="316" spans="1:8" x14ac:dyDescent="0.2">
      <c r="B316" s="77"/>
      <c r="C316" s="77"/>
      <c r="D316" s="77"/>
      <c r="E316" s="77"/>
      <c r="F316" s="77"/>
      <c r="G316" s="77"/>
      <c r="H316" s="143"/>
    </row>
    <row r="317" spans="1:8" x14ac:dyDescent="0.2">
      <c r="B317" s="77"/>
      <c r="C317" s="77"/>
      <c r="D317" s="77"/>
      <c r="E317" s="77"/>
      <c r="F317" s="77"/>
      <c r="G317" s="77"/>
      <c r="H317" s="143"/>
    </row>
    <row r="318" spans="1:8" x14ac:dyDescent="0.2">
      <c r="B318" s="77"/>
      <c r="C318" s="77"/>
      <c r="D318" s="77"/>
      <c r="E318" s="77"/>
      <c r="F318" s="77"/>
      <c r="G318" s="77"/>
      <c r="H318" s="143"/>
    </row>
    <row r="320" spans="1:8" x14ac:dyDescent="0.2">
      <c r="A320" s="351"/>
    </row>
    <row r="321" spans="1:8" x14ac:dyDescent="0.2">
      <c r="B321" s="77"/>
      <c r="C321" s="77"/>
      <c r="D321" s="77"/>
      <c r="E321" s="77"/>
      <c r="F321" s="77"/>
      <c r="G321" s="77"/>
      <c r="H321" s="143"/>
    </row>
    <row r="322" spans="1:8" x14ac:dyDescent="0.2">
      <c r="B322" s="77"/>
      <c r="C322" s="77"/>
      <c r="D322" s="77"/>
      <c r="E322" s="77"/>
      <c r="F322" s="77"/>
      <c r="G322" s="77"/>
      <c r="H322" s="143"/>
    </row>
    <row r="323" spans="1:8" ht="12.75" customHeight="1" x14ac:dyDescent="0.2">
      <c r="B323" s="77"/>
      <c r="C323" s="77"/>
      <c r="D323" s="77"/>
      <c r="E323" s="77"/>
      <c r="F323" s="77"/>
      <c r="G323" s="77"/>
      <c r="H323" s="143"/>
    </row>
    <row r="324" spans="1:8" x14ac:dyDescent="0.2">
      <c r="B324" s="77"/>
      <c r="C324" s="77"/>
      <c r="D324" s="77"/>
      <c r="E324" s="77"/>
      <c r="F324" s="77"/>
      <c r="G324" s="77"/>
      <c r="H324" s="143"/>
    </row>
    <row r="325" spans="1:8" x14ac:dyDescent="0.2">
      <c r="B325" s="77"/>
      <c r="C325" s="77"/>
      <c r="D325" s="77"/>
      <c r="E325" s="77"/>
      <c r="F325" s="77"/>
      <c r="G325" s="77"/>
      <c r="H325" s="143"/>
    </row>
    <row r="326" spans="1:8" x14ac:dyDescent="0.2">
      <c r="B326" s="77"/>
      <c r="C326" s="77"/>
      <c r="D326" s="77"/>
      <c r="E326" s="77"/>
      <c r="F326" s="77"/>
      <c r="G326" s="77"/>
      <c r="H326" s="143"/>
    </row>
    <row r="327" spans="1:8" x14ac:dyDescent="0.2">
      <c r="B327" s="77"/>
      <c r="C327" s="77"/>
      <c r="D327" s="77"/>
      <c r="E327" s="77"/>
      <c r="F327" s="77"/>
      <c r="G327" s="77"/>
      <c r="H327" s="143"/>
    </row>
    <row r="328" spans="1:8" x14ac:dyDescent="0.2">
      <c r="B328" s="77"/>
      <c r="C328" s="77"/>
      <c r="D328" s="77"/>
      <c r="E328" s="77"/>
      <c r="F328" s="77"/>
      <c r="G328" s="77"/>
      <c r="H328" s="143"/>
    </row>
    <row r="329" spans="1:8" x14ac:dyDescent="0.2">
      <c r="B329" s="77"/>
      <c r="C329" s="77"/>
      <c r="D329" s="77"/>
      <c r="E329" s="77"/>
      <c r="F329" s="77"/>
      <c r="G329" s="77"/>
      <c r="H329" s="143"/>
    </row>
    <row r="330" spans="1:8" x14ac:dyDescent="0.2">
      <c r="B330" s="77"/>
      <c r="C330" s="77"/>
      <c r="D330" s="77"/>
      <c r="E330" s="77"/>
      <c r="F330" s="77"/>
      <c r="G330" s="77"/>
      <c r="H330" s="143"/>
    </row>
    <row r="331" spans="1:8" x14ac:dyDescent="0.2">
      <c r="B331" s="77"/>
      <c r="C331" s="77"/>
      <c r="D331" s="77"/>
      <c r="E331" s="77"/>
      <c r="F331" s="77"/>
      <c r="G331" s="77"/>
      <c r="H331" s="143"/>
    </row>
    <row r="332" spans="1:8" x14ac:dyDescent="0.2">
      <c r="B332" s="77"/>
      <c r="C332" s="77"/>
      <c r="D332" s="77"/>
      <c r="E332" s="77"/>
      <c r="F332" s="77"/>
      <c r="G332" s="77"/>
      <c r="H332" s="143"/>
    </row>
    <row r="334" spans="1:8" x14ac:dyDescent="0.2">
      <c r="A334" s="351"/>
    </row>
    <row r="335" spans="1:8" x14ac:dyDescent="0.2">
      <c r="B335" s="77"/>
      <c r="C335" s="77"/>
      <c r="D335" s="77"/>
      <c r="E335" s="77"/>
      <c r="F335" s="77"/>
      <c r="G335" s="77"/>
      <c r="H335" s="143"/>
    </row>
    <row r="336" spans="1:8" x14ac:dyDescent="0.2">
      <c r="B336" s="77"/>
      <c r="C336" s="77"/>
      <c r="D336" s="77"/>
      <c r="E336" s="77"/>
      <c r="F336" s="77"/>
      <c r="G336" s="77"/>
      <c r="H336" s="143"/>
    </row>
    <row r="337" spans="1:8" ht="12.75" customHeight="1" x14ac:dyDescent="0.2">
      <c r="B337" s="77"/>
      <c r="C337" s="77"/>
      <c r="D337" s="77"/>
      <c r="E337" s="77"/>
      <c r="F337" s="77"/>
      <c r="G337" s="77"/>
      <c r="H337" s="143"/>
    </row>
    <row r="338" spans="1:8" x14ac:dyDescent="0.2">
      <c r="B338" s="77"/>
      <c r="C338" s="77"/>
      <c r="D338" s="77"/>
      <c r="E338" s="77"/>
      <c r="F338" s="77"/>
      <c r="G338" s="77"/>
      <c r="H338" s="51"/>
    </row>
    <row r="339" spans="1:8" x14ac:dyDescent="0.2">
      <c r="B339" s="77"/>
      <c r="C339" s="77"/>
      <c r="D339" s="77"/>
      <c r="E339" s="77"/>
      <c r="F339" s="77"/>
      <c r="G339" s="77"/>
      <c r="H339" s="51"/>
    </row>
    <row r="340" spans="1:8" x14ac:dyDescent="0.2">
      <c r="B340" s="77"/>
      <c r="C340" s="77"/>
      <c r="D340" s="77"/>
      <c r="E340" s="77"/>
      <c r="F340" s="77"/>
      <c r="G340" s="77"/>
      <c r="H340" s="143"/>
    </row>
    <row r="341" spans="1:8" x14ac:dyDescent="0.2">
      <c r="B341" s="77"/>
      <c r="C341" s="77"/>
      <c r="D341" s="77"/>
      <c r="E341" s="77"/>
      <c r="F341" s="77"/>
      <c r="G341" s="77"/>
      <c r="H341" s="51"/>
    </row>
    <row r="342" spans="1:8" x14ac:dyDescent="0.2">
      <c r="B342" s="77"/>
      <c r="C342" s="77"/>
      <c r="D342" s="77"/>
      <c r="E342" s="77"/>
      <c r="F342" s="77"/>
      <c r="G342" s="77"/>
      <c r="H342" s="51"/>
    </row>
    <row r="343" spans="1:8" x14ac:dyDescent="0.2">
      <c r="B343" s="77"/>
      <c r="C343" s="77"/>
      <c r="D343" s="77"/>
      <c r="E343" s="77"/>
      <c r="F343" s="77"/>
      <c r="G343" s="77"/>
      <c r="H343" s="51"/>
    </row>
    <row r="344" spans="1:8" x14ac:dyDescent="0.2">
      <c r="B344" s="77"/>
      <c r="C344" s="77"/>
      <c r="D344" s="77"/>
      <c r="E344" s="77"/>
      <c r="F344" s="77"/>
      <c r="G344" s="77"/>
      <c r="H344" s="51"/>
    </row>
    <row r="345" spans="1:8" x14ac:dyDescent="0.2">
      <c r="B345" s="77"/>
      <c r="C345" s="77"/>
      <c r="D345" s="77"/>
      <c r="E345" s="77"/>
      <c r="F345" s="77"/>
      <c r="G345" s="77"/>
      <c r="H345" s="51"/>
    </row>
    <row r="346" spans="1:8" x14ac:dyDescent="0.2">
      <c r="B346" s="77"/>
      <c r="C346" s="77"/>
      <c r="D346" s="77"/>
      <c r="E346" s="77"/>
      <c r="F346" s="77"/>
      <c r="G346" s="77"/>
      <c r="H346" s="51"/>
    </row>
    <row r="348" spans="1:8" x14ac:dyDescent="0.2">
      <c r="A348" s="351"/>
    </row>
    <row r="349" spans="1:8" x14ac:dyDescent="0.2">
      <c r="B349" s="77"/>
      <c r="C349" s="77"/>
      <c r="D349" s="77"/>
      <c r="E349" s="77"/>
      <c r="F349" s="77"/>
      <c r="G349" s="77"/>
      <c r="H349" s="143"/>
    </row>
    <row r="350" spans="1:8" x14ac:dyDescent="0.2">
      <c r="B350" s="77"/>
      <c r="C350" s="77"/>
      <c r="D350" s="77"/>
      <c r="E350" s="77"/>
      <c r="F350" s="77"/>
      <c r="G350" s="77"/>
      <c r="H350" s="143"/>
    </row>
    <row r="351" spans="1:8" ht="12.75" customHeight="1" x14ac:dyDescent="0.2">
      <c r="B351" s="77"/>
      <c r="C351" s="77"/>
      <c r="D351" s="77"/>
      <c r="E351" s="77"/>
      <c r="F351" s="77"/>
      <c r="G351" s="77"/>
      <c r="H351" s="51"/>
    </row>
    <row r="352" spans="1:8" x14ac:dyDescent="0.2">
      <c r="B352" s="77"/>
      <c r="C352" s="77"/>
      <c r="D352" s="77"/>
      <c r="E352" s="77"/>
      <c r="F352" s="77"/>
      <c r="G352" s="77"/>
      <c r="H352" s="143"/>
    </row>
    <row r="353" spans="1:8" x14ac:dyDescent="0.2">
      <c r="B353" s="77"/>
      <c r="C353" s="77"/>
      <c r="D353" s="77"/>
      <c r="E353" s="77"/>
      <c r="F353" s="77"/>
      <c r="G353" s="77"/>
      <c r="H353" s="51"/>
    </row>
    <row r="354" spans="1:8" x14ac:dyDescent="0.2">
      <c r="B354" s="77"/>
      <c r="C354" s="77"/>
      <c r="D354" s="77"/>
      <c r="E354" s="77"/>
      <c r="F354" s="77"/>
      <c r="G354" s="77"/>
      <c r="H354" s="143"/>
    </row>
    <row r="355" spans="1:8" x14ac:dyDescent="0.2">
      <c r="B355" s="77"/>
      <c r="C355" s="77"/>
      <c r="D355" s="77"/>
      <c r="E355" s="77"/>
      <c r="F355" s="77"/>
      <c r="G355" s="77"/>
      <c r="H355" s="143"/>
    </row>
    <row r="356" spans="1:8" x14ac:dyDescent="0.2">
      <c r="B356" s="77"/>
      <c r="C356" s="77"/>
      <c r="D356" s="77"/>
      <c r="E356" s="77"/>
      <c r="F356" s="77"/>
      <c r="G356" s="77"/>
      <c r="H356" s="51"/>
    </row>
    <row r="357" spans="1:8" x14ac:dyDescent="0.2">
      <c r="B357" s="77"/>
      <c r="C357" s="77"/>
      <c r="D357" s="77"/>
      <c r="E357" s="77"/>
      <c r="F357" s="77"/>
      <c r="G357" s="77"/>
      <c r="H357" s="143"/>
    </row>
    <row r="358" spans="1:8" x14ac:dyDescent="0.2">
      <c r="B358" s="77"/>
      <c r="C358" s="77"/>
      <c r="D358" s="77"/>
      <c r="E358" s="77"/>
      <c r="F358" s="77"/>
      <c r="G358" s="77"/>
      <c r="H358" s="51"/>
    </row>
    <row r="359" spans="1:8" x14ac:dyDescent="0.2">
      <c r="B359" s="77"/>
      <c r="C359" s="77"/>
      <c r="D359" s="77"/>
      <c r="E359" s="77"/>
      <c r="F359" s="77"/>
      <c r="G359" s="77"/>
      <c r="H359" s="143"/>
    </row>
    <row r="360" spans="1:8" x14ac:dyDescent="0.2">
      <c r="B360" s="77"/>
      <c r="C360" s="77"/>
      <c r="D360" s="77"/>
      <c r="E360" s="77"/>
      <c r="F360" s="77"/>
      <c r="G360" s="77"/>
      <c r="H360" s="143"/>
    </row>
    <row r="362" spans="1:8" x14ac:dyDescent="0.2">
      <c r="A362" s="351"/>
    </row>
    <row r="363" spans="1:8" x14ac:dyDescent="0.2">
      <c r="B363" s="77"/>
      <c r="C363" s="77"/>
      <c r="D363" s="77"/>
      <c r="E363" s="77"/>
      <c r="F363" s="77"/>
      <c r="G363" s="77"/>
      <c r="H363" s="143"/>
    </row>
    <row r="364" spans="1:8" x14ac:dyDescent="0.2">
      <c r="B364" s="77"/>
      <c r="C364" s="77"/>
      <c r="D364" s="77"/>
      <c r="E364" s="77"/>
      <c r="F364" s="77"/>
      <c r="G364" s="77"/>
      <c r="H364" s="143"/>
    </row>
    <row r="365" spans="1:8" ht="12.75" customHeight="1" x14ac:dyDescent="0.2">
      <c r="B365" s="77"/>
      <c r="C365" s="77"/>
      <c r="D365" s="77"/>
      <c r="E365" s="77"/>
      <c r="F365" s="77"/>
      <c r="G365" s="77"/>
      <c r="H365" s="51"/>
    </row>
    <row r="366" spans="1:8" x14ac:dyDescent="0.2">
      <c r="B366" s="77"/>
      <c r="C366" s="77"/>
      <c r="D366" s="77"/>
      <c r="E366" s="77"/>
      <c r="F366" s="77"/>
      <c r="G366" s="77"/>
      <c r="H366" s="143"/>
    </row>
    <row r="367" spans="1:8" x14ac:dyDescent="0.2">
      <c r="B367" s="77"/>
      <c r="C367" s="77"/>
      <c r="D367" s="77"/>
      <c r="E367" s="77"/>
      <c r="F367" s="77"/>
      <c r="G367" s="77"/>
      <c r="H367" s="51"/>
    </row>
    <row r="368" spans="1:8" x14ac:dyDescent="0.2">
      <c r="B368" s="77"/>
      <c r="C368" s="77"/>
      <c r="D368" s="77"/>
      <c r="E368" s="77"/>
      <c r="F368" s="77"/>
      <c r="G368" s="77"/>
      <c r="H368" s="143"/>
    </row>
    <row r="369" spans="1:8" x14ac:dyDescent="0.2">
      <c r="B369" s="77"/>
      <c r="C369" s="77"/>
      <c r="D369" s="77"/>
      <c r="E369" s="77"/>
      <c r="F369" s="77"/>
      <c r="G369" s="77"/>
      <c r="H369" s="143"/>
    </row>
    <row r="370" spans="1:8" x14ac:dyDescent="0.2">
      <c r="B370" s="77"/>
      <c r="C370" s="77"/>
      <c r="D370" s="77"/>
      <c r="E370" s="77"/>
      <c r="F370" s="77"/>
      <c r="G370" s="77"/>
      <c r="H370" s="51"/>
    </row>
    <row r="371" spans="1:8" x14ac:dyDescent="0.2">
      <c r="B371" s="77"/>
      <c r="C371" s="77"/>
      <c r="D371" s="77"/>
      <c r="E371" s="77"/>
      <c r="F371" s="77"/>
      <c r="G371" s="77"/>
      <c r="H371" s="143"/>
    </row>
    <row r="372" spans="1:8" x14ac:dyDescent="0.2">
      <c r="B372" s="77"/>
      <c r="C372" s="77"/>
      <c r="D372" s="77"/>
      <c r="E372" s="77"/>
      <c r="F372" s="77"/>
      <c r="G372" s="77"/>
      <c r="H372" s="51"/>
    </row>
    <row r="373" spans="1:8" x14ac:dyDescent="0.2">
      <c r="B373" s="77"/>
      <c r="C373" s="77"/>
      <c r="D373" s="77"/>
      <c r="E373" s="77"/>
      <c r="F373" s="77"/>
      <c r="G373" s="77"/>
      <c r="H373" s="143"/>
    </row>
    <row r="374" spans="1:8" x14ac:dyDescent="0.2">
      <c r="B374" s="77"/>
      <c r="C374" s="77"/>
      <c r="D374" s="77"/>
      <c r="E374" s="77"/>
      <c r="F374" s="77"/>
      <c r="G374" s="77"/>
      <c r="H374" s="143"/>
    </row>
    <row r="376" spans="1:8" x14ac:dyDescent="0.2">
      <c r="A376" s="351"/>
    </row>
    <row r="377" spans="1:8" x14ac:dyDescent="0.2">
      <c r="B377" s="77"/>
      <c r="C377" s="77"/>
      <c r="D377" s="77"/>
      <c r="E377" s="77"/>
      <c r="F377" s="77"/>
      <c r="G377" s="77"/>
      <c r="H377" s="143"/>
    </row>
    <row r="378" spans="1:8" x14ac:dyDescent="0.2">
      <c r="B378" s="77"/>
      <c r="C378" s="77"/>
      <c r="D378" s="77"/>
      <c r="E378" s="77"/>
      <c r="F378" s="77"/>
      <c r="G378" s="77"/>
      <c r="H378" s="143"/>
    </row>
    <row r="379" spans="1:8" ht="12.75" customHeight="1" x14ac:dyDescent="0.2">
      <c r="B379" s="77"/>
      <c r="C379" s="77"/>
      <c r="D379" s="77"/>
      <c r="E379" s="77"/>
      <c r="F379" s="77"/>
      <c r="G379" s="77"/>
      <c r="H379" s="143"/>
    </row>
    <row r="380" spans="1:8" x14ac:dyDescent="0.2">
      <c r="B380" s="77"/>
      <c r="C380" s="77"/>
      <c r="D380" s="77"/>
      <c r="E380" s="77"/>
      <c r="F380" s="77"/>
      <c r="G380" s="77"/>
      <c r="H380" s="143"/>
    </row>
    <row r="381" spans="1:8" x14ac:dyDescent="0.2">
      <c r="B381" s="77"/>
      <c r="C381" s="77"/>
      <c r="D381" s="77"/>
      <c r="E381" s="77"/>
      <c r="F381" s="77"/>
      <c r="G381" s="77"/>
      <c r="H381" s="143"/>
    </row>
    <row r="382" spans="1:8" x14ac:dyDescent="0.2">
      <c r="B382" s="77"/>
      <c r="C382" s="77"/>
      <c r="D382" s="77"/>
      <c r="E382" s="77"/>
      <c r="F382" s="77"/>
      <c r="G382" s="77"/>
      <c r="H382" s="143"/>
    </row>
    <row r="383" spans="1:8" x14ac:dyDescent="0.2">
      <c r="B383" s="77"/>
      <c r="C383" s="77"/>
      <c r="D383" s="77"/>
      <c r="E383" s="77"/>
      <c r="F383" s="77"/>
      <c r="G383" s="77"/>
      <c r="H383" s="143"/>
    </row>
    <row r="384" spans="1:8" x14ac:dyDescent="0.2">
      <c r="B384" s="77"/>
      <c r="C384" s="77"/>
      <c r="D384" s="77"/>
      <c r="E384" s="77"/>
      <c r="F384" s="77"/>
      <c r="G384" s="77"/>
      <c r="H384" s="51"/>
    </row>
    <row r="385" spans="1:8" x14ac:dyDescent="0.2">
      <c r="B385" s="77"/>
      <c r="C385" s="77"/>
      <c r="D385" s="77"/>
      <c r="E385" s="77"/>
      <c r="F385" s="77"/>
      <c r="G385" s="77"/>
      <c r="H385" s="143"/>
    </row>
    <row r="386" spans="1:8" x14ac:dyDescent="0.2">
      <c r="B386" s="77"/>
      <c r="C386" s="77"/>
      <c r="D386" s="77"/>
      <c r="E386" s="77"/>
      <c r="F386" s="77"/>
      <c r="G386" s="77"/>
      <c r="H386" s="51"/>
    </row>
    <row r="387" spans="1:8" x14ac:dyDescent="0.2">
      <c r="B387" s="77"/>
      <c r="C387" s="77"/>
      <c r="D387" s="77"/>
      <c r="E387" s="77"/>
      <c r="F387" s="77"/>
      <c r="G387" s="77"/>
      <c r="H387" s="143"/>
    </row>
    <row r="388" spans="1:8" x14ac:dyDescent="0.2">
      <c r="B388" s="77"/>
      <c r="C388" s="77"/>
      <c r="D388" s="77"/>
      <c r="E388" s="77"/>
      <c r="F388" s="77"/>
      <c r="G388" s="77"/>
      <c r="H388" s="143"/>
    </row>
    <row r="390" spans="1:8" x14ac:dyDescent="0.2">
      <c r="A390" s="351"/>
    </row>
    <row r="391" spans="1:8" x14ac:dyDescent="0.2">
      <c r="B391" s="77"/>
      <c r="C391" s="77"/>
      <c r="D391" s="77"/>
      <c r="E391" s="77"/>
      <c r="F391" s="77"/>
      <c r="G391" s="77"/>
      <c r="H391" s="143"/>
    </row>
    <row r="392" spans="1:8" x14ac:dyDescent="0.2">
      <c r="B392" s="77"/>
      <c r="C392" s="77"/>
      <c r="D392" s="77"/>
      <c r="E392" s="77"/>
      <c r="F392" s="77"/>
      <c r="G392" s="77"/>
      <c r="H392" s="143"/>
    </row>
    <row r="393" spans="1:8" ht="12.75" customHeight="1" x14ac:dyDescent="0.2">
      <c r="B393" s="77"/>
      <c r="C393" s="77"/>
      <c r="D393" s="77"/>
      <c r="E393" s="77"/>
      <c r="F393" s="77"/>
      <c r="G393" s="77"/>
      <c r="H393" s="51"/>
    </row>
    <row r="394" spans="1:8" x14ac:dyDescent="0.2">
      <c r="B394" s="77"/>
      <c r="C394" s="77"/>
      <c r="D394" s="77"/>
      <c r="E394" s="77"/>
      <c r="F394" s="77"/>
      <c r="G394" s="77"/>
      <c r="H394" s="51"/>
    </row>
    <row r="395" spans="1:8" x14ac:dyDescent="0.2">
      <c r="B395" s="77"/>
      <c r="C395" s="77"/>
      <c r="D395" s="77"/>
      <c r="E395" s="77"/>
      <c r="F395" s="77"/>
      <c r="G395" s="77"/>
      <c r="H395" s="51"/>
    </row>
    <row r="396" spans="1:8" x14ac:dyDescent="0.2">
      <c r="B396" s="77"/>
      <c r="C396" s="77"/>
      <c r="D396" s="77"/>
      <c r="E396" s="77"/>
      <c r="F396" s="77"/>
      <c r="G396" s="77"/>
      <c r="H396" s="143"/>
    </row>
    <row r="397" spans="1:8" x14ac:dyDescent="0.2">
      <c r="B397" s="77"/>
      <c r="C397" s="77"/>
      <c r="D397" s="77"/>
      <c r="E397" s="77"/>
      <c r="F397" s="77"/>
      <c r="G397" s="77"/>
      <c r="H397" s="143"/>
    </row>
    <row r="398" spans="1:8" x14ac:dyDescent="0.2">
      <c r="B398" s="77"/>
      <c r="C398" s="77"/>
      <c r="D398" s="77"/>
      <c r="E398" s="77"/>
      <c r="F398" s="77"/>
      <c r="G398" s="77"/>
      <c r="H398" s="51"/>
    </row>
    <row r="399" spans="1:8" x14ac:dyDescent="0.2">
      <c r="B399" s="77"/>
      <c r="C399" s="77"/>
      <c r="D399" s="77"/>
      <c r="E399" s="77"/>
      <c r="F399" s="77"/>
      <c r="G399" s="77"/>
      <c r="H399" s="143"/>
    </row>
    <row r="400" spans="1:8" x14ac:dyDescent="0.2">
      <c r="B400" s="77"/>
      <c r="C400" s="77"/>
      <c r="D400" s="77"/>
      <c r="E400" s="77"/>
      <c r="F400" s="77"/>
      <c r="G400" s="77"/>
      <c r="H400" s="51"/>
    </row>
    <row r="401" spans="1:8" x14ac:dyDescent="0.2">
      <c r="B401" s="77"/>
      <c r="C401" s="77"/>
      <c r="D401" s="77"/>
      <c r="E401" s="77"/>
      <c r="F401" s="77"/>
      <c r="G401" s="77"/>
      <c r="H401" s="143"/>
    </row>
    <row r="402" spans="1:8" x14ac:dyDescent="0.2">
      <c r="B402" s="77"/>
      <c r="C402" s="77"/>
      <c r="D402" s="77"/>
      <c r="E402" s="77"/>
      <c r="F402" s="77"/>
      <c r="G402" s="77"/>
      <c r="H402" s="143"/>
    </row>
    <row r="404" spans="1:8" x14ac:dyDescent="0.2">
      <c r="A404" s="351"/>
    </row>
    <row r="405" spans="1:8" x14ac:dyDescent="0.2">
      <c r="B405" s="77"/>
      <c r="C405" s="77"/>
      <c r="D405" s="77"/>
      <c r="E405" s="77"/>
      <c r="F405" s="77"/>
      <c r="G405" s="77"/>
      <c r="H405" s="143"/>
    </row>
    <row r="406" spans="1:8" x14ac:dyDescent="0.2">
      <c r="B406" s="77"/>
      <c r="C406" s="77"/>
      <c r="D406" s="77"/>
      <c r="E406" s="77"/>
      <c r="F406" s="77"/>
      <c r="G406" s="77"/>
      <c r="H406" s="143"/>
    </row>
    <row r="407" spans="1:8" ht="12.75" customHeight="1" x14ac:dyDescent="0.2">
      <c r="B407" s="77"/>
      <c r="C407" s="77"/>
      <c r="D407" s="77"/>
      <c r="E407" s="77"/>
      <c r="F407" s="77"/>
      <c r="G407" s="77"/>
      <c r="H407" s="143"/>
    </row>
    <row r="408" spans="1:8" x14ac:dyDescent="0.2">
      <c r="B408" s="77"/>
      <c r="C408" s="77"/>
      <c r="D408" s="77"/>
      <c r="E408" s="77"/>
      <c r="F408" s="77"/>
      <c r="G408" s="77"/>
      <c r="H408" s="143"/>
    </row>
    <row r="409" spans="1:8" x14ac:dyDescent="0.2">
      <c r="B409" s="77"/>
      <c r="C409" s="77"/>
      <c r="D409" s="77"/>
      <c r="E409" s="77"/>
      <c r="F409" s="77"/>
      <c r="G409" s="77"/>
      <c r="H409" s="143"/>
    </row>
    <row r="410" spans="1:8" x14ac:dyDescent="0.2">
      <c r="B410" s="77"/>
      <c r="C410" s="77"/>
      <c r="D410" s="77"/>
      <c r="E410" s="77"/>
      <c r="F410" s="77"/>
      <c r="G410" s="77"/>
      <c r="H410" s="51"/>
    </row>
    <row r="411" spans="1:8" x14ac:dyDescent="0.2">
      <c r="B411" s="77"/>
      <c r="C411" s="77"/>
      <c r="D411" s="77"/>
      <c r="E411" s="77"/>
      <c r="F411" s="77"/>
      <c r="G411" s="77"/>
      <c r="H411" s="143"/>
    </row>
    <row r="412" spans="1:8" x14ac:dyDescent="0.2">
      <c r="B412" s="77"/>
      <c r="C412" s="77"/>
      <c r="D412" s="77"/>
      <c r="E412" s="77"/>
      <c r="F412" s="77"/>
      <c r="G412" s="77"/>
      <c r="H412" s="143"/>
    </row>
    <row r="413" spans="1:8" x14ac:dyDescent="0.2">
      <c r="B413" s="77"/>
      <c r="C413" s="77"/>
      <c r="D413" s="77"/>
      <c r="E413" s="77"/>
      <c r="F413" s="77"/>
      <c r="G413" s="77"/>
      <c r="H413" s="143"/>
    </row>
    <row r="414" spans="1:8" x14ac:dyDescent="0.2">
      <c r="B414" s="77"/>
      <c r="C414" s="77"/>
      <c r="D414" s="77"/>
      <c r="E414" s="77"/>
      <c r="F414" s="77"/>
      <c r="G414" s="77"/>
      <c r="H414" s="143"/>
    </row>
    <row r="415" spans="1:8" x14ac:dyDescent="0.2">
      <c r="B415" s="77"/>
      <c r="C415" s="77"/>
      <c r="D415" s="77"/>
      <c r="E415" s="77"/>
      <c r="F415" s="77"/>
      <c r="G415" s="77"/>
      <c r="H415" s="51"/>
    </row>
    <row r="416" spans="1:8" x14ac:dyDescent="0.2">
      <c r="B416" s="77"/>
      <c r="C416" s="77"/>
      <c r="D416" s="77"/>
      <c r="E416" s="77"/>
      <c r="F416" s="77"/>
      <c r="G416" s="77"/>
      <c r="H416" s="143"/>
    </row>
    <row r="418" spans="1:8" x14ac:dyDescent="0.2">
      <c r="A418" s="351"/>
    </row>
    <row r="419" spans="1:8" x14ac:dyDescent="0.2">
      <c r="B419" s="77"/>
      <c r="C419" s="77"/>
      <c r="D419" s="77"/>
      <c r="E419" s="77"/>
      <c r="F419" s="77"/>
      <c r="G419" s="77"/>
      <c r="H419" s="143"/>
    </row>
    <row r="420" spans="1:8" x14ac:dyDescent="0.2">
      <c r="B420" s="77"/>
      <c r="C420" s="77"/>
      <c r="D420" s="77"/>
      <c r="E420" s="77"/>
      <c r="F420" s="77"/>
      <c r="G420" s="77"/>
      <c r="H420" s="143"/>
    </row>
    <row r="421" spans="1:8" ht="12.75" customHeight="1" x14ac:dyDescent="0.2">
      <c r="B421" s="77"/>
      <c r="C421" s="77"/>
      <c r="D421" s="77"/>
      <c r="E421" s="77"/>
      <c r="F421" s="77"/>
      <c r="G421" s="77"/>
      <c r="H421" s="143"/>
    </row>
    <row r="422" spans="1:8" x14ac:dyDescent="0.2">
      <c r="B422" s="77"/>
      <c r="C422" s="77"/>
      <c r="D422" s="77"/>
      <c r="E422" s="77"/>
      <c r="F422" s="77"/>
      <c r="G422" s="77"/>
      <c r="H422" s="143"/>
    </row>
    <row r="423" spans="1:8" x14ac:dyDescent="0.2">
      <c r="B423" s="77"/>
      <c r="C423" s="77"/>
      <c r="D423" s="77"/>
      <c r="E423" s="77"/>
      <c r="F423" s="77"/>
      <c r="G423" s="77"/>
      <c r="H423" s="143"/>
    </row>
    <row r="424" spans="1:8" x14ac:dyDescent="0.2">
      <c r="B424" s="77"/>
      <c r="C424" s="77"/>
      <c r="D424" s="77"/>
      <c r="E424" s="77"/>
      <c r="F424" s="77"/>
      <c r="G424" s="77"/>
      <c r="H424" s="143"/>
    </row>
    <row r="425" spans="1:8" x14ac:dyDescent="0.2">
      <c r="B425" s="77"/>
      <c r="C425" s="77"/>
      <c r="D425" s="77"/>
      <c r="E425" s="77"/>
      <c r="F425" s="77"/>
      <c r="G425" s="77"/>
      <c r="H425" s="143"/>
    </row>
    <row r="426" spans="1:8" x14ac:dyDescent="0.2">
      <c r="B426" s="77"/>
      <c r="C426" s="77"/>
      <c r="D426" s="77"/>
      <c r="E426" s="77"/>
      <c r="F426" s="77"/>
      <c r="G426" s="77"/>
      <c r="H426" s="143"/>
    </row>
    <row r="427" spans="1:8" x14ac:dyDescent="0.2">
      <c r="B427" s="77"/>
      <c r="C427" s="77"/>
      <c r="D427" s="77"/>
      <c r="E427" s="77"/>
      <c r="F427" s="77"/>
      <c r="G427" s="77"/>
      <c r="H427" s="143"/>
    </row>
    <row r="428" spans="1:8" x14ac:dyDescent="0.2">
      <c r="B428" s="77"/>
      <c r="C428" s="77"/>
      <c r="D428" s="77"/>
      <c r="E428" s="77"/>
      <c r="F428" s="77"/>
      <c r="G428" s="77"/>
      <c r="H428" s="143"/>
    </row>
    <row r="429" spans="1:8" x14ac:dyDescent="0.2">
      <c r="B429" s="77"/>
      <c r="C429" s="77"/>
      <c r="D429" s="77"/>
      <c r="E429" s="77"/>
      <c r="F429" s="77"/>
      <c r="G429" s="77"/>
      <c r="H429" s="143"/>
    </row>
    <row r="430" spans="1:8" x14ac:dyDescent="0.2">
      <c r="B430" s="77"/>
      <c r="C430" s="77"/>
      <c r="D430" s="77"/>
      <c r="E430" s="77"/>
      <c r="F430" s="77"/>
      <c r="G430" s="77"/>
      <c r="H430" s="143"/>
    </row>
    <row r="432" spans="1:8" x14ac:dyDescent="0.2">
      <c r="A432" s="351"/>
    </row>
    <row r="433" spans="1:8" x14ac:dyDescent="0.2">
      <c r="B433" s="77"/>
      <c r="C433" s="77"/>
      <c r="D433" s="77"/>
      <c r="E433" s="77"/>
      <c r="F433" s="77"/>
      <c r="G433" s="77"/>
      <c r="H433" s="143"/>
    </row>
    <row r="434" spans="1:8" x14ac:dyDescent="0.2">
      <c r="B434" s="77"/>
      <c r="C434" s="77"/>
      <c r="D434" s="77"/>
      <c r="E434" s="77"/>
      <c r="F434" s="77"/>
      <c r="G434" s="77"/>
      <c r="H434" s="143"/>
    </row>
    <row r="435" spans="1:8" ht="12.75" customHeight="1" x14ac:dyDescent="0.2">
      <c r="B435" s="77"/>
      <c r="C435" s="77"/>
      <c r="D435" s="77"/>
      <c r="E435" s="77"/>
      <c r="F435" s="77"/>
      <c r="G435" s="77"/>
      <c r="H435" s="51"/>
    </row>
    <row r="436" spans="1:8" x14ac:dyDescent="0.2">
      <c r="B436" s="77"/>
      <c r="C436" s="77"/>
      <c r="D436" s="77"/>
      <c r="E436" s="77"/>
      <c r="F436" s="77"/>
      <c r="G436" s="77"/>
      <c r="H436" s="51"/>
    </row>
    <row r="437" spans="1:8" x14ac:dyDescent="0.2">
      <c r="B437" s="77"/>
      <c r="C437" s="77"/>
      <c r="D437" s="77"/>
      <c r="E437" s="77"/>
      <c r="F437" s="77"/>
      <c r="G437" s="77"/>
      <c r="H437" s="143"/>
    </row>
    <row r="438" spans="1:8" x14ac:dyDescent="0.2">
      <c r="B438" s="77"/>
      <c r="C438" s="77"/>
      <c r="D438" s="77"/>
      <c r="E438" s="77"/>
      <c r="F438" s="77"/>
      <c r="G438" s="77"/>
      <c r="H438" s="143"/>
    </row>
    <row r="439" spans="1:8" x14ac:dyDescent="0.2">
      <c r="B439" s="77"/>
      <c r="C439" s="77"/>
      <c r="D439" s="77"/>
      <c r="E439" s="77"/>
      <c r="F439" s="77"/>
      <c r="G439" s="77"/>
      <c r="H439" s="143"/>
    </row>
    <row r="440" spans="1:8" x14ac:dyDescent="0.2">
      <c r="B440" s="77"/>
      <c r="C440" s="77"/>
      <c r="D440" s="77"/>
      <c r="E440" s="77"/>
      <c r="F440" s="77"/>
      <c r="G440" s="77"/>
      <c r="H440" s="143"/>
    </row>
    <row r="441" spans="1:8" x14ac:dyDescent="0.2">
      <c r="B441" s="77"/>
      <c r="C441" s="77"/>
      <c r="D441" s="77"/>
      <c r="E441" s="77"/>
      <c r="F441" s="77"/>
      <c r="G441" s="77"/>
      <c r="H441" s="143"/>
    </row>
    <row r="442" spans="1:8" x14ac:dyDescent="0.2">
      <c r="B442" s="77"/>
      <c r="C442" s="77"/>
      <c r="D442" s="77"/>
      <c r="E442" s="77"/>
      <c r="F442" s="77"/>
      <c r="G442" s="77"/>
      <c r="H442" s="143"/>
    </row>
    <row r="443" spans="1:8" x14ac:dyDescent="0.2">
      <c r="B443" s="77"/>
      <c r="C443" s="77"/>
      <c r="D443" s="77"/>
      <c r="E443" s="77"/>
      <c r="F443" s="77"/>
      <c r="G443" s="77"/>
      <c r="H443" s="51"/>
    </row>
    <row r="444" spans="1:8" x14ac:dyDescent="0.2">
      <c r="B444" s="77"/>
      <c r="C444" s="77"/>
      <c r="D444" s="77"/>
      <c r="E444" s="77"/>
      <c r="F444" s="77"/>
      <c r="G444" s="77"/>
      <c r="H444" s="51"/>
    </row>
    <row r="446" spans="1:8" x14ac:dyDescent="0.2">
      <c r="A446" s="351"/>
    </row>
    <row r="447" spans="1:8" x14ac:dyDescent="0.2">
      <c r="B447" s="77"/>
      <c r="C447" s="77"/>
      <c r="D447" s="77"/>
      <c r="E447" s="77"/>
      <c r="F447" s="77"/>
      <c r="G447" s="77"/>
      <c r="H447" s="143"/>
    </row>
    <row r="448" spans="1:8" x14ac:dyDescent="0.2">
      <c r="B448" s="77"/>
      <c r="C448" s="77"/>
      <c r="D448" s="77"/>
      <c r="E448" s="77"/>
      <c r="F448" s="77"/>
      <c r="G448" s="77"/>
      <c r="H448" s="143"/>
    </row>
    <row r="449" spans="1:8" ht="12.75" customHeight="1" x14ac:dyDescent="0.2">
      <c r="B449" s="77"/>
      <c r="C449" s="77"/>
      <c r="D449" s="77"/>
      <c r="E449" s="77"/>
      <c r="F449" s="77"/>
      <c r="G449" s="77"/>
      <c r="H449" s="143"/>
    </row>
    <row r="450" spans="1:8" x14ac:dyDescent="0.2">
      <c r="B450" s="77"/>
      <c r="C450" s="77"/>
      <c r="D450" s="77"/>
      <c r="E450" s="77"/>
      <c r="F450" s="77"/>
      <c r="G450" s="77"/>
      <c r="H450" s="143"/>
    </row>
    <row r="451" spans="1:8" x14ac:dyDescent="0.2">
      <c r="B451" s="77"/>
      <c r="C451" s="77"/>
      <c r="D451" s="77"/>
      <c r="E451" s="77"/>
      <c r="F451" s="77"/>
      <c r="G451" s="77"/>
      <c r="H451" s="143"/>
    </row>
    <row r="452" spans="1:8" x14ac:dyDescent="0.2">
      <c r="B452" s="77"/>
      <c r="C452" s="77"/>
      <c r="D452" s="77"/>
      <c r="E452" s="77"/>
      <c r="F452" s="77"/>
      <c r="G452" s="77"/>
      <c r="H452" s="143"/>
    </row>
    <row r="453" spans="1:8" x14ac:dyDescent="0.2">
      <c r="B453" s="77"/>
      <c r="C453" s="77"/>
      <c r="D453" s="77"/>
      <c r="E453" s="77"/>
      <c r="F453" s="77"/>
      <c r="G453" s="77"/>
      <c r="H453" s="143"/>
    </row>
    <row r="454" spans="1:8" x14ac:dyDescent="0.2">
      <c r="B454" s="77"/>
      <c r="C454" s="77"/>
      <c r="D454" s="77"/>
      <c r="E454" s="77"/>
      <c r="F454" s="77"/>
      <c r="G454" s="77"/>
      <c r="H454" s="143"/>
    </row>
    <row r="455" spans="1:8" x14ac:dyDescent="0.2">
      <c r="B455" s="77"/>
      <c r="C455" s="77"/>
      <c r="D455" s="77"/>
      <c r="E455" s="77"/>
      <c r="F455" s="77"/>
      <c r="G455" s="77"/>
      <c r="H455" s="143"/>
    </row>
    <row r="456" spans="1:8" x14ac:dyDescent="0.2">
      <c r="B456" s="77"/>
      <c r="C456" s="77"/>
      <c r="D456" s="77"/>
      <c r="E456" s="77"/>
      <c r="F456" s="77"/>
      <c r="G456" s="77"/>
      <c r="H456" s="143"/>
    </row>
    <row r="457" spans="1:8" x14ac:dyDescent="0.2">
      <c r="B457" s="77"/>
      <c r="C457" s="77"/>
      <c r="D457" s="77"/>
      <c r="E457" s="77"/>
      <c r="F457" s="77"/>
      <c r="G457" s="77"/>
      <c r="H457" s="143"/>
    </row>
    <row r="458" spans="1:8" x14ac:dyDescent="0.2">
      <c r="B458" s="77"/>
      <c r="C458" s="77"/>
      <c r="D458" s="77"/>
      <c r="E458" s="77"/>
      <c r="F458" s="77"/>
      <c r="G458" s="77"/>
      <c r="H458" s="143"/>
    </row>
    <row r="460" spans="1:8" x14ac:dyDescent="0.2">
      <c r="A460" s="351"/>
    </row>
    <row r="461" spans="1:8" x14ac:dyDescent="0.2">
      <c r="B461" s="77"/>
      <c r="C461" s="77"/>
      <c r="D461" s="77"/>
      <c r="E461" s="77"/>
      <c r="F461" s="77"/>
      <c r="G461" s="77"/>
      <c r="H461" s="143"/>
    </row>
    <row r="462" spans="1:8" x14ac:dyDescent="0.2">
      <c r="B462" s="77"/>
      <c r="C462" s="77"/>
      <c r="D462" s="77"/>
      <c r="E462" s="77"/>
      <c r="F462" s="77"/>
      <c r="G462" s="77"/>
      <c r="H462" s="51"/>
    </row>
    <row r="463" spans="1:8" ht="12.75" customHeight="1" x14ac:dyDescent="0.2">
      <c r="B463" s="77"/>
      <c r="C463" s="77"/>
      <c r="D463" s="77"/>
      <c r="E463" s="77"/>
      <c r="F463" s="77"/>
      <c r="G463" s="77"/>
      <c r="H463" s="143"/>
    </row>
    <row r="464" spans="1:8" x14ac:dyDescent="0.2">
      <c r="B464" s="77"/>
      <c r="C464" s="77"/>
      <c r="D464" s="77"/>
      <c r="E464" s="77"/>
      <c r="F464" s="77"/>
      <c r="G464" s="77"/>
      <c r="H464" s="143"/>
    </row>
    <row r="465" spans="1:8" x14ac:dyDescent="0.2">
      <c r="B465" s="77"/>
      <c r="C465" s="77"/>
      <c r="D465" s="77"/>
      <c r="E465" s="77"/>
      <c r="F465" s="77"/>
      <c r="G465" s="77"/>
      <c r="H465" s="143"/>
    </row>
    <row r="466" spans="1:8" x14ac:dyDescent="0.2">
      <c r="B466" s="77"/>
      <c r="C466" s="77"/>
      <c r="D466" s="77"/>
      <c r="E466" s="77"/>
      <c r="F466" s="77"/>
      <c r="G466" s="77"/>
      <c r="H466" s="143"/>
    </row>
    <row r="467" spans="1:8" x14ac:dyDescent="0.2">
      <c r="B467" s="77"/>
      <c r="C467" s="77"/>
      <c r="D467" s="77"/>
      <c r="E467" s="77"/>
      <c r="F467" s="77"/>
      <c r="G467" s="77"/>
      <c r="H467" s="143"/>
    </row>
    <row r="468" spans="1:8" x14ac:dyDescent="0.2">
      <c r="B468" s="77"/>
      <c r="C468" s="77"/>
      <c r="D468" s="77"/>
      <c r="E468" s="77"/>
      <c r="F468" s="77"/>
      <c r="G468" s="77"/>
      <c r="H468" s="143"/>
    </row>
    <row r="469" spans="1:8" x14ac:dyDescent="0.2">
      <c r="B469" s="77"/>
      <c r="C469" s="77"/>
      <c r="D469" s="77"/>
      <c r="E469" s="77"/>
      <c r="F469" s="77"/>
      <c r="G469" s="77"/>
      <c r="H469" s="143"/>
    </row>
    <row r="470" spans="1:8" x14ac:dyDescent="0.2">
      <c r="B470" s="77"/>
      <c r="C470" s="77"/>
      <c r="D470" s="77"/>
      <c r="E470" s="77"/>
      <c r="F470" s="77"/>
      <c r="G470" s="77"/>
      <c r="H470" s="143"/>
    </row>
    <row r="471" spans="1:8" x14ac:dyDescent="0.2">
      <c r="B471" s="77"/>
      <c r="C471" s="77"/>
      <c r="D471" s="77"/>
      <c r="E471" s="77"/>
      <c r="F471" s="77"/>
      <c r="G471" s="77"/>
      <c r="H471" s="143"/>
    </row>
    <row r="472" spans="1:8" x14ac:dyDescent="0.2">
      <c r="B472" s="77"/>
      <c r="C472" s="77"/>
      <c r="D472" s="77"/>
      <c r="E472" s="77"/>
      <c r="F472" s="77"/>
      <c r="G472" s="77"/>
      <c r="H472" s="143"/>
    </row>
    <row r="474" spans="1:8" x14ac:dyDescent="0.2">
      <c r="A474" s="351"/>
    </row>
    <row r="475" spans="1:8" x14ac:dyDescent="0.2">
      <c r="B475" s="77"/>
      <c r="C475" s="77"/>
      <c r="D475" s="77"/>
      <c r="E475" s="77"/>
      <c r="F475" s="77"/>
      <c r="G475" s="77"/>
      <c r="H475" s="143"/>
    </row>
    <row r="476" spans="1:8" x14ac:dyDescent="0.2">
      <c r="B476" s="77"/>
      <c r="C476" s="77"/>
      <c r="D476" s="77"/>
      <c r="E476" s="77"/>
      <c r="F476" s="77"/>
      <c r="G476" s="77"/>
      <c r="H476" s="143"/>
    </row>
    <row r="477" spans="1:8" ht="12.75" customHeight="1" x14ac:dyDescent="0.2">
      <c r="B477" s="77"/>
      <c r="C477" s="77"/>
      <c r="D477" s="77"/>
      <c r="E477" s="77"/>
      <c r="F477" s="77"/>
      <c r="G477" s="77"/>
      <c r="H477" s="143"/>
    </row>
    <row r="478" spans="1:8" x14ac:dyDescent="0.2">
      <c r="B478" s="77"/>
      <c r="C478" s="77"/>
      <c r="D478" s="77"/>
      <c r="E478" s="77"/>
      <c r="F478" s="77"/>
      <c r="G478" s="77"/>
      <c r="H478" s="143"/>
    </row>
    <row r="479" spans="1:8" x14ac:dyDescent="0.2">
      <c r="B479" s="77"/>
      <c r="C479" s="77"/>
      <c r="D479" s="77"/>
      <c r="E479" s="77"/>
      <c r="F479" s="77"/>
      <c r="G479" s="77"/>
      <c r="H479" s="143"/>
    </row>
    <row r="480" spans="1:8" x14ac:dyDescent="0.2">
      <c r="B480" s="77"/>
      <c r="C480" s="77"/>
      <c r="D480" s="77"/>
      <c r="E480" s="77"/>
      <c r="F480" s="77"/>
      <c r="G480" s="77"/>
      <c r="H480" s="143"/>
    </row>
    <row r="481" spans="1:8" x14ac:dyDescent="0.2">
      <c r="B481" s="77"/>
      <c r="C481" s="77"/>
      <c r="D481" s="77"/>
      <c r="E481" s="77"/>
      <c r="F481" s="77"/>
      <c r="G481" s="77"/>
      <c r="H481" s="143"/>
    </row>
    <row r="482" spans="1:8" x14ac:dyDescent="0.2">
      <c r="B482" s="77"/>
      <c r="C482" s="77"/>
      <c r="D482" s="77"/>
      <c r="E482" s="77"/>
      <c r="F482" s="77"/>
      <c r="G482" s="77"/>
      <c r="H482" s="143"/>
    </row>
    <row r="483" spans="1:8" x14ac:dyDescent="0.2">
      <c r="B483" s="77"/>
      <c r="C483" s="77"/>
      <c r="D483" s="77"/>
      <c r="E483" s="77"/>
      <c r="F483" s="77"/>
      <c r="G483" s="77"/>
      <c r="H483" s="143"/>
    </row>
    <row r="484" spans="1:8" x14ac:dyDescent="0.2">
      <c r="B484" s="77"/>
      <c r="C484" s="77"/>
      <c r="D484" s="77"/>
      <c r="E484" s="77"/>
      <c r="F484" s="77"/>
      <c r="G484" s="77"/>
      <c r="H484" s="143"/>
    </row>
    <row r="485" spans="1:8" x14ac:dyDescent="0.2">
      <c r="B485" s="77"/>
      <c r="C485" s="77"/>
      <c r="D485" s="77"/>
      <c r="E485" s="77"/>
      <c r="F485" s="77"/>
      <c r="G485" s="77"/>
      <c r="H485" s="143"/>
    </row>
    <row r="486" spans="1:8" x14ac:dyDescent="0.2">
      <c r="B486" s="77"/>
      <c r="C486" s="77"/>
      <c r="D486" s="77"/>
      <c r="E486" s="77"/>
      <c r="F486" s="77"/>
      <c r="G486" s="77"/>
      <c r="H486" s="143"/>
    </row>
    <row r="488" spans="1:8" x14ac:dyDescent="0.2">
      <c r="A488" s="351"/>
    </row>
    <row r="489" spans="1:8" x14ac:dyDescent="0.2">
      <c r="B489" s="77"/>
      <c r="C489" s="77"/>
      <c r="D489" s="77"/>
      <c r="E489" s="77"/>
      <c r="F489" s="77"/>
      <c r="G489" s="77"/>
      <c r="H489" s="51"/>
    </row>
    <row r="490" spans="1:8" x14ac:dyDescent="0.2">
      <c r="B490" s="77"/>
      <c r="C490" s="77"/>
      <c r="D490" s="77"/>
      <c r="E490" s="77"/>
      <c r="F490" s="77"/>
      <c r="G490" s="77"/>
      <c r="H490" s="51"/>
    </row>
    <row r="491" spans="1:8" ht="12.75" customHeight="1" x14ac:dyDescent="0.2">
      <c r="B491" s="77"/>
      <c r="C491" s="77"/>
      <c r="D491" s="77"/>
      <c r="E491" s="77"/>
      <c r="F491" s="77"/>
      <c r="G491" s="77"/>
      <c r="H491" s="51"/>
    </row>
    <row r="505" ht="12.75" customHeight="1" x14ac:dyDescent="0.2"/>
    <row r="510" ht="12.75" customHeight="1" x14ac:dyDescent="0.2"/>
    <row r="511" ht="12.75" customHeight="1" x14ac:dyDescent="0.2"/>
    <row r="512" ht="12.75" customHeight="1" x14ac:dyDescent="0.2"/>
    <row r="513" ht="12.75" customHeight="1" x14ac:dyDescent="0.2"/>
    <row r="514" ht="11.1"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sheetData>
  <phoneticPr fontId="14" type="noConversion"/>
  <pageMargins left="0.75" right="0.75" top="0.5" bottom="0.5" header="0.5" footer="0.5"/>
  <pageSetup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K67"/>
  <sheetViews>
    <sheetView zoomScale="80" zoomScaleNormal="80" workbookViewId="0">
      <selection activeCell="J18" sqref="J18"/>
    </sheetView>
  </sheetViews>
  <sheetFormatPr defaultColWidth="9.140625" defaultRowHeight="12.75" x14ac:dyDescent="0.2"/>
  <cols>
    <col min="1" max="1" width="9.140625" style="39"/>
    <col min="2" max="6" width="13" style="39" customWidth="1"/>
    <col min="7" max="8" width="9.140625" style="39"/>
    <col min="9" max="9" width="9.85546875" style="39" customWidth="1"/>
    <col min="10" max="10" width="11.85546875" style="39" bestFit="1" customWidth="1"/>
    <col min="11" max="11" width="12.85546875" style="39" customWidth="1"/>
    <col min="12" max="12" width="14" style="39" bestFit="1" customWidth="1"/>
    <col min="13" max="13" width="15.42578125" style="39" bestFit="1" customWidth="1"/>
    <col min="14" max="16" width="9.140625" style="39"/>
    <col min="17" max="17" width="25.5703125" style="39" customWidth="1"/>
    <col min="18" max="26" width="9.140625" style="39"/>
    <col min="27" max="27" width="15.42578125" style="39" bestFit="1" customWidth="1"/>
    <col min="28" max="16384" width="9.140625" style="39"/>
  </cols>
  <sheetData>
    <row r="1" spans="1:37" x14ac:dyDescent="0.2">
      <c r="A1" s="351" t="s">
        <v>3308</v>
      </c>
    </row>
    <row r="2" spans="1:37" x14ac:dyDescent="0.2">
      <c r="I2" s="352" t="s">
        <v>3309</v>
      </c>
      <c r="AA2" s="352" t="s">
        <v>3310</v>
      </c>
    </row>
    <row r="3" spans="1:37" x14ac:dyDescent="0.2">
      <c r="B3" s="39" t="s">
        <v>3311</v>
      </c>
      <c r="I3" s="352" t="s">
        <v>3312</v>
      </c>
      <c r="Q3" s="364" t="s">
        <v>3313</v>
      </c>
      <c r="R3" s="364"/>
      <c r="S3" s="364"/>
      <c r="T3" s="364"/>
      <c r="U3" s="364"/>
      <c r="V3" s="364"/>
    </row>
    <row r="4" spans="1:37" x14ac:dyDescent="0.2">
      <c r="I4" s="352" t="s">
        <v>3314</v>
      </c>
      <c r="Q4" s="364" t="s">
        <v>3315</v>
      </c>
      <c r="R4" s="364"/>
      <c r="S4" s="364"/>
      <c r="T4" s="364"/>
      <c r="U4" s="364"/>
      <c r="V4" s="364"/>
    </row>
    <row r="5" spans="1:37" x14ac:dyDescent="0.2">
      <c r="B5" s="352" t="s">
        <v>3316</v>
      </c>
      <c r="I5" s="352" t="s">
        <v>3317</v>
      </c>
      <c r="Q5" s="364" t="s">
        <v>3318</v>
      </c>
      <c r="R5" s="364"/>
      <c r="S5" s="364"/>
      <c r="T5" s="364"/>
      <c r="U5" s="364"/>
      <c r="V5" s="364"/>
      <c r="AA5" s="363" t="s">
        <v>3319</v>
      </c>
      <c r="AB5" s="363"/>
      <c r="AC5" s="363"/>
      <c r="AD5" s="363"/>
      <c r="AE5" s="363"/>
      <c r="AF5" s="363"/>
      <c r="AG5" s="363"/>
      <c r="AH5" s="363"/>
      <c r="AI5" s="363"/>
      <c r="AJ5" s="363"/>
    </row>
    <row r="6" spans="1:37" x14ac:dyDescent="0.2">
      <c r="B6" s="352" t="s">
        <v>3320</v>
      </c>
      <c r="I6" s="352" t="s">
        <v>3321</v>
      </c>
      <c r="Q6" s="352"/>
      <c r="AA6" s="363" t="s">
        <v>3322</v>
      </c>
      <c r="AB6" s="363"/>
      <c r="AC6" s="363"/>
      <c r="AD6" s="363"/>
      <c r="AE6" s="363"/>
      <c r="AF6" s="363"/>
      <c r="AG6" s="363"/>
      <c r="AH6" s="363"/>
      <c r="AI6" s="363"/>
      <c r="AJ6" s="363"/>
    </row>
    <row r="7" spans="1:37" x14ac:dyDescent="0.2">
      <c r="B7" s="352" t="s">
        <v>3323</v>
      </c>
    </row>
    <row r="8" spans="1:37" x14ac:dyDescent="0.2">
      <c r="B8" s="44"/>
      <c r="Q8" s="363" t="s">
        <v>3324</v>
      </c>
      <c r="R8" s="363"/>
      <c r="S8" s="363"/>
      <c r="T8" s="363"/>
      <c r="U8" s="363"/>
      <c r="V8" s="363"/>
      <c r="AA8" s="351"/>
      <c r="AB8" s="351" t="s">
        <v>931</v>
      </c>
      <c r="AC8" s="351" t="s">
        <v>817</v>
      </c>
      <c r="AD8" s="351" t="s">
        <v>935</v>
      </c>
      <c r="AE8" s="351" t="s">
        <v>1356</v>
      </c>
      <c r="AF8" s="351" t="s">
        <v>3325</v>
      </c>
      <c r="AG8" s="351" t="s">
        <v>3326</v>
      </c>
      <c r="AH8" s="351" t="s">
        <v>3327</v>
      </c>
      <c r="AI8" s="351" t="s">
        <v>935</v>
      </c>
      <c r="AJ8" s="351"/>
    </row>
    <row r="9" spans="1:37" x14ac:dyDescent="0.2">
      <c r="B9" s="363" t="s">
        <v>3328</v>
      </c>
      <c r="C9" s="363"/>
      <c r="D9" s="363"/>
      <c r="E9" s="363"/>
      <c r="F9" s="363"/>
      <c r="I9" s="363" t="s">
        <v>3329</v>
      </c>
      <c r="J9" s="363"/>
      <c r="K9" s="363"/>
      <c r="L9" s="363"/>
      <c r="M9" s="363"/>
      <c r="Q9" s="363" t="s">
        <v>3330</v>
      </c>
      <c r="R9" s="363"/>
      <c r="S9" s="363"/>
      <c r="T9" s="363"/>
      <c r="U9" s="363"/>
      <c r="V9" s="363"/>
      <c r="AA9" s="351" t="s">
        <v>3331</v>
      </c>
      <c r="AB9" s="351" t="s">
        <v>3332</v>
      </c>
      <c r="AC9" s="351" t="s">
        <v>3333</v>
      </c>
      <c r="AD9" s="351" t="s">
        <v>3332</v>
      </c>
      <c r="AE9" s="351" t="s">
        <v>3332</v>
      </c>
      <c r="AF9" s="351" t="s">
        <v>3332</v>
      </c>
      <c r="AG9" s="351" t="s">
        <v>3332</v>
      </c>
      <c r="AH9" s="351" t="s">
        <v>3332</v>
      </c>
      <c r="AI9" s="351" t="s">
        <v>3332</v>
      </c>
      <c r="AJ9" s="351" t="s">
        <v>1002</v>
      </c>
    </row>
    <row r="10" spans="1:37" x14ac:dyDescent="0.2">
      <c r="B10" s="363" t="s">
        <v>3334</v>
      </c>
      <c r="C10" s="363"/>
      <c r="D10" s="363"/>
      <c r="E10" s="363"/>
      <c r="F10" s="363"/>
      <c r="I10" s="363" t="s">
        <v>3335</v>
      </c>
      <c r="J10" s="363"/>
      <c r="K10" s="363"/>
      <c r="L10" s="363"/>
      <c r="M10" s="363"/>
      <c r="Q10" s="363" t="s">
        <v>3336</v>
      </c>
      <c r="R10" s="363"/>
      <c r="S10" s="363"/>
      <c r="T10" s="363"/>
      <c r="U10" s="363"/>
      <c r="V10" s="363"/>
      <c r="AA10" s="39" t="s">
        <v>3337</v>
      </c>
      <c r="AB10" s="146">
        <v>14</v>
      </c>
      <c r="AC10" s="146">
        <v>4</v>
      </c>
      <c r="AD10" s="146">
        <v>12</v>
      </c>
      <c r="AE10" s="146">
        <v>0</v>
      </c>
      <c r="AF10" s="146">
        <v>1</v>
      </c>
      <c r="AG10" s="146">
        <v>2</v>
      </c>
      <c r="AH10" s="146">
        <v>0</v>
      </c>
      <c r="AI10" s="146">
        <v>12</v>
      </c>
      <c r="AJ10" s="146">
        <v>33</v>
      </c>
      <c r="AK10" s="146">
        <v>1</v>
      </c>
    </row>
    <row r="11" spans="1:37" x14ac:dyDescent="0.2">
      <c r="Q11" s="351"/>
      <c r="R11" s="351"/>
      <c r="S11" s="351"/>
      <c r="T11" s="351"/>
      <c r="U11" s="351"/>
      <c r="V11" s="351"/>
      <c r="W11" s="351"/>
      <c r="AA11" s="39" t="s">
        <v>3338</v>
      </c>
      <c r="AB11" s="146">
        <v>1</v>
      </c>
      <c r="AC11" s="146">
        <v>0</v>
      </c>
      <c r="AD11" s="146">
        <v>9</v>
      </c>
      <c r="AE11" s="146">
        <v>0</v>
      </c>
      <c r="AF11" s="146">
        <v>4</v>
      </c>
      <c r="AG11" s="146">
        <v>0</v>
      </c>
      <c r="AH11" s="146">
        <v>0</v>
      </c>
      <c r="AI11" s="146">
        <v>9</v>
      </c>
      <c r="AJ11" s="146">
        <v>14</v>
      </c>
      <c r="AK11" s="146">
        <v>1</v>
      </c>
    </row>
    <row r="12" spans="1:37" ht="14.25" x14ac:dyDescent="0.2">
      <c r="C12" s="39" t="s">
        <v>3339</v>
      </c>
      <c r="D12" s="39" t="s">
        <v>3340</v>
      </c>
      <c r="E12" s="39" t="s">
        <v>3341</v>
      </c>
      <c r="F12" s="39" t="s">
        <v>3342</v>
      </c>
      <c r="J12" s="39" t="s">
        <v>3343</v>
      </c>
      <c r="K12" s="39" t="s">
        <v>3344</v>
      </c>
      <c r="L12" s="39" t="s">
        <v>3341</v>
      </c>
      <c r="M12" s="39" t="s">
        <v>3345</v>
      </c>
      <c r="AA12" s="39" t="s">
        <v>3346</v>
      </c>
      <c r="AB12" s="146">
        <v>21</v>
      </c>
      <c r="AC12" s="146">
        <v>2</v>
      </c>
      <c r="AD12" s="146">
        <v>22</v>
      </c>
      <c r="AE12" s="146">
        <v>3</v>
      </c>
      <c r="AF12" s="146">
        <v>6</v>
      </c>
      <c r="AG12" s="146">
        <v>1</v>
      </c>
      <c r="AH12" s="146">
        <v>0</v>
      </c>
      <c r="AI12" s="146">
        <v>22</v>
      </c>
      <c r="AJ12" s="146">
        <v>55</v>
      </c>
      <c r="AK12" s="146">
        <v>1</v>
      </c>
    </row>
    <row r="13" spans="1:37" x14ac:dyDescent="0.2">
      <c r="B13" s="39" t="s">
        <v>3347</v>
      </c>
      <c r="C13" s="39" t="s">
        <v>3306</v>
      </c>
      <c r="D13" s="39" t="s">
        <v>3348</v>
      </c>
      <c r="E13" s="39" t="s">
        <v>3349</v>
      </c>
      <c r="F13" s="39" t="s">
        <v>1111</v>
      </c>
      <c r="I13" s="39" t="s">
        <v>3347</v>
      </c>
      <c r="J13" s="39" t="s">
        <v>3306</v>
      </c>
      <c r="K13" s="39" t="s">
        <v>3348</v>
      </c>
      <c r="L13" s="39" t="s">
        <v>3349</v>
      </c>
      <c r="M13" s="39" t="s">
        <v>1111</v>
      </c>
      <c r="R13" s="39">
        <v>2003</v>
      </c>
      <c r="S13" s="39">
        <v>2004</v>
      </c>
      <c r="T13" s="39">
        <v>2005</v>
      </c>
      <c r="U13" s="39">
        <v>2006</v>
      </c>
      <c r="V13" s="47">
        <v>2007</v>
      </c>
      <c r="W13" s="47">
        <v>2008</v>
      </c>
      <c r="AA13" s="39" t="s">
        <v>3350</v>
      </c>
      <c r="AB13" s="146">
        <v>3</v>
      </c>
      <c r="AC13" s="146">
        <v>0</v>
      </c>
      <c r="AD13" s="146">
        <v>9</v>
      </c>
      <c r="AE13" s="146">
        <v>2</v>
      </c>
      <c r="AF13" s="146">
        <v>11</v>
      </c>
      <c r="AG13" s="146">
        <v>0</v>
      </c>
      <c r="AH13" s="146">
        <v>0</v>
      </c>
      <c r="AI13" s="146">
        <v>9</v>
      </c>
      <c r="AJ13" s="146">
        <v>25</v>
      </c>
      <c r="AK13" s="146">
        <v>1</v>
      </c>
    </row>
    <row r="14" spans="1:37" x14ac:dyDescent="0.2">
      <c r="B14" s="39">
        <v>1970</v>
      </c>
      <c r="C14" s="92">
        <v>89244</v>
      </c>
      <c r="D14" s="92">
        <v>916700</v>
      </c>
      <c r="E14" s="92">
        <v>67820</v>
      </c>
      <c r="F14" s="147">
        <v>13.5</v>
      </c>
      <c r="I14" s="39">
        <v>1970</v>
      </c>
      <c r="J14" s="92">
        <v>14211</v>
      </c>
      <c r="K14" s="92">
        <v>123286</v>
      </c>
      <c r="L14" s="92">
        <v>12313</v>
      </c>
      <c r="M14" s="77">
        <v>10</v>
      </c>
      <c r="Q14" s="39" t="s">
        <v>3351</v>
      </c>
      <c r="S14" s="92"/>
      <c r="T14" s="92"/>
      <c r="U14" s="92"/>
      <c r="V14" s="92"/>
      <c r="W14" s="92"/>
      <c r="AA14" s="39" t="s">
        <v>3352</v>
      </c>
      <c r="AB14" s="146">
        <v>5</v>
      </c>
      <c r="AC14" s="146">
        <v>0</v>
      </c>
      <c r="AD14" s="146">
        <v>5</v>
      </c>
      <c r="AE14" s="146">
        <v>0</v>
      </c>
      <c r="AF14" s="146">
        <v>2</v>
      </c>
      <c r="AG14" s="146">
        <v>0</v>
      </c>
      <c r="AH14" s="146">
        <v>0</v>
      </c>
      <c r="AI14" s="146">
        <v>5</v>
      </c>
      <c r="AJ14" s="146">
        <v>12</v>
      </c>
      <c r="AK14" s="146">
        <v>1</v>
      </c>
    </row>
    <row r="15" spans="1:37" x14ac:dyDescent="0.2">
      <c r="B15" s="39">
        <v>1971</v>
      </c>
      <c r="C15" s="92">
        <v>92718</v>
      </c>
      <c r="D15" s="92">
        <v>966330</v>
      </c>
      <c r="E15" s="92">
        <v>71346</v>
      </c>
      <c r="F15" s="147">
        <v>13.5</v>
      </c>
      <c r="I15" s="39">
        <v>1971</v>
      </c>
      <c r="J15" s="92">
        <v>15181</v>
      </c>
      <c r="K15" s="92">
        <v>137870</v>
      </c>
      <c r="L15" s="92">
        <v>13484</v>
      </c>
      <c r="M15" s="77">
        <v>10.199999999999999</v>
      </c>
      <c r="Q15" s="92" t="s">
        <v>3353</v>
      </c>
      <c r="R15" s="92">
        <v>224697</v>
      </c>
      <c r="S15" s="92">
        <v>211883</v>
      </c>
      <c r="T15" s="92">
        <v>188171</v>
      </c>
      <c r="U15" s="92">
        <v>173130</v>
      </c>
      <c r="V15" s="148">
        <v>152360</v>
      </c>
      <c r="W15" s="148">
        <v>147784</v>
      </c>
      <c r="AA15" s="39" t="s">
        <v>3354</v>
      </c>
      <c r="AB15" s="146">
        <v>2</v>
      </c>
      <c r="AC15" s="146">
        <v>0</v>
      </c>
      <c r="AD15" s="146">
        <v>4</v>
      </c>
      <c r="AE15" s="146">
        <v>2</v>
      </c>
      <c r="AF15" s="146">
        <v>2</v>
      </c>
      <c r="AG15" s="146">
        <v>1</v>
      </c>
      <c r="AH15" s="146">
        <v>0</v>
      </c>
      <c r="AI15" s="146">
        <v>4</v>
      </c>
      <c r="AJ15" s="146">
        <v>11</v>
      </c>
      <c r="AK15" s="146">
        <v>1</v>
      </c>
    </row>
    <row r="16" spans="1:37" x14ac:dyDescent="0.2">
      <c r="B16" s="39">
        <v>1972</v>
      </c>
      <c r="C16" s="92">
        <v>97082</v>
      </c>
      <c r="D16" s="92">
        <v>1021365</v>
      </c>
      <c r="E16" s="92">
        <v>75937</v>
      </c>
      <c r="F16" s="147">
        <v>13.5</v>
      </c>
      <c r="I16" s="39">
        <v>1972</v>
      </c>
      <c r="J16" s="92">
        <v>16428</v>
      </c>
      <c r="K16" s="92">
        <v>156622</v>
      </c>
      <c r="L16" s="92">
        <v>15150</v>
      </c>
      <c r="M16" s="77">
        <v>10.3</v>
      </c>
      <c r="Q16" s="92" t="s">
        <v>3355</v>
      </c>
      <c r="R16" s="92">
        <v>133222</v>
      </c>
      <c r="S16" s="92">
        <v>158903</v>
      </c>
      <c r="T16" s="92">
        <v>166878</v>
      </c>
      <c r="U16" s="92">
        <v>172011</v>
      </c>
      <c r="V16" s="148">
        <v>178585</v>
      </c>
      <c r="W16" s="148">
        <v>189358</v>
      </c>
      <c r="AA16" s="39" t="s">
        <v>3356</v>
      </c>
      <c r="AB16" s="146">
        <v>19</v>
      </c>
      <c r="AC16" s="146">
        <v>2</v>
      </c>
      <c r="AD16" s="146">
        <v>10</v>
      </c>
      <c r="AE16" s="146">
        <v>2</v>
      </c>
      <c r="AF16" s="146">
        <v>4</v>
      </c>
      <c r="AG16" s="146">
        <v>0</v>
      </c>
      <c r="AH16" s="146">
        <v>0</v>
      </c>
      <c r="AI16" s="146">
        <v>10</v>
      </c>
      <c r="AJ16" s="146">
        <v>37</v>
      </c>
      <c r="AK16" s="146">
        <v>2</v>
      </c>
    </row>
    <row r="17" spans="2:37" x14ac:dyDescent="0.2">
      <c r="B17" s="39">
        <v>1973</v>
      </c>
      <c r="C17" s="92">
        <v>101985</v>
      </c>
      <c r="D17" s="92">
        <v>1045981</v>
      </c>
      <c r="E17" s="92">
        <v>78233</v>
      </c>
      <c r="F17" s="147">
        <v>13.4</v>
      </c>
      <c r="I17" s="39">
        <v>1973</v>
      </c>
      <c r="J17" s="92">
        <v>18083</v>
      </c>
      <c r="K17" s="92">
        <v>176833</v>
      </c>
      <c r="L17" s="92">
        <v>16828</v>
      </c>
      <c r="M17" s="77">
        <v>10.5</v>
      </c>
      <c r="Q17" s="92" t="s">
        <v>3357</v>
      </c>
      <c r="R17" s="92">
        <v>13503</v>
      </c>
      <c r="S17" s="92">
        <v>20888</v>
      </c>
      <c r="T17" s="92">
        <v>22409</v>
      </c>
      <c r="U17" s="92">
        <v>23474</v>
      </c>
      <c r="V17" s="148">
        <v>24594</v>
      </c>
      <c r="W17" s="148">
        <v>25554</v>
      </c>
      <c r="AA17" s="39" t="s">
        <v>3358</v>
      </c>
      <c r="AB17" s="146">
        <v>99</v>
      </c>
      <c r="AC17" s="146">
        <v>38</v>
      </c>
      <c r="AD17" s="146">
        <v>22</v>
      </c>
      <c r="AE17" s="146">
        <v>2</v>
      </c>
      <c r="AF17" s="146">
        <v>13</v>
      </c>
      <c r="AG17" s="146">
        <v>9</v>
      </c>
      <c r="AH17" s="146">
        <v>0</v>
      </c>
      <c r="AI17" s="146">
        <v>22</v>
      </c>
      <c r="AJ17" s="146">
        <v>183</v>
      </c>
      <c r="AK17" s="146">
        <v>2</v>
      </c>
    </row>
    <row r="18" spans="2:37" ht="14.25" x14ac:dyDescent="0.2">
      <c r="B18" s="39">
        <v>1974</v>
      </c>
      <c r="C18" s="92">
        <v>104856</v>
      </c>
      <c r="D18" s="92">
        <v>1007251</v>
      </c>
      <c r="E18" s="92">
        <v>74229</v>
      </c>
      <c r="F18" s="147">
        <v>13.6</v>
      </c>
      <c r="I18" s="39">
        <v>1974</v>
      </c>
      <c r="J18" s="92">
        <v>19335</v>
      </c>
      <c r="K18" s="92">
        <v>182757</v>
      </c>
      <c r="L18" s="92">
        <v>16657</v>
      </c>
      <c r="M18" s="77">
        <v>11</v>
      </c>
      <c r="Q18" s="92" t="s">
        <v>3359</v>
      </c>
      <c r="R18" s="92">
        <v>26376</v>
      </c>
      <c r="S18" s="92">
        <v>31581</v>
      </c>
      <c r="T18" s="92">
        <v>38074</v>
      </c>
      <c r="U18" s="92">
        <v>44041</v>
      </c>
      <c r="V18" s="148">
        <v>54091</v>
      </c>
      <c r="W18" s="148">
        <v>62464</v>
      </c>
      <c r="AA18" s="39" t="s">
        <v>3360</v>
      </c>
      <c r="AB18" s="146">
        <v>23</v>
      </c>
      <c r="AC18" s="146">
        <v>26</v>
      </c>
      <c r="AD18" s="146">
        <v>62</v>
      </c>
      <c r="AE18" s="146">
        <v>0</v>
      </c>
      <c r="AF18" s="146">
        <v>12</v>
      </c>
      <c r="AG18" s="146">
        <v>2</v>
      </c>
      <c r="AH18" s="146">
        <v>0</v>
      </c>
      <c r="AI18" s="146">
        <v>62</v>
      </c>
      <c r="AJ18" s="146">
        <v>125</v>
      </c>
      <c r="AK18" s="146">
        <v>2</v>
      </c>
    </row>
    <row r="19" spans="2:37" ht="14.25" x14ac:dyDescent="0.2">
      <c r="B19" s="39">
        <v>1975</v>
      </c>
      <c r="C19" s="92">
        <v>106706</v>
      </c>
      <c r="D19" s="92">
        <v>1033950</v>
      </c>
      <c r="E19" s="92">
        <v>74140</v>
      </c>
      <c r="F19" s="147">
        <v>13.9</v>
      </c>
      <c r="I19" s="39">
        <v>1975</v>
      </c>
      <c r="J19" s="92">
        <v>20418</v>
      </c>
      <c r="K19" s="92">
        <v>200700</v>
      </c>
      <c r="L19" s="92">
        <v>19081</v>
      </c>
      <c r="M19" s="77">
        <v>10.5</v>
      </c>
      <c r="Q19" s="39" t="s">
        <v>3361</v>
      </c>
      <c r="R19" s="92">
        <v>5141</v>
      </c>
      <c r="S19" s="92">
        <v>5269</v>
      </c>
      <c r="T19" s="92">
        <v>5219</v>
      </c>
      <c r="U19" s="92">
        <v>5104</v>
      </c>
      <c r="V19" s="148">
        <v>5037</v>
      </c>
      <c r="W19" s="148">
        <v>5050</v>
      </c>
      <c r="AA19" s="39" t="s">
        <v>3362</v>
      </c>
      <c r="AB19" s="146">
        <v>25</v>
      </c>
      <c r="AC19" s="146">
        <v>204</v>
      </c>
      <c r="AD19" s="146">
        <v>73</v>
      </c>
      <c r="AE19" s="146">
        <v>7</v>
      </c>
      <c r="AF19" s="146">
        <v>5</v>
      </c>
      <c r="AG19" s="146">
        <v>1</v>
      </c>
      <c r="AH19" s="146">
        <v>0</v>
      </c>
      <c r="AI19" s="146">
        <v>73</v>
      </c>
      <c r="AJ19" s="146">
        <v>315</v>
      </c>
      <c r="AK19" s="146">
        <v>3</v>
      </c>
    </row>
    <row r="20" spans="2:37" x14ac:dyDescent="0.2">
      <c r="B20" s="39">
        <v>1976</v>
      </c>
      <c r="C20" s="92">
        <v>110189</v>
      </c>
      <c r="D20" s="92">
        <v>1078215</v>
      </c>
      <c r="E20" s="92">
        <v>78297</v>
      </c>
      <c r="F20" s="147">
        <v>13.8</v>
      </c>
      <c r="I20" s="39">
        <v>1976</v>
      </c>
      <c r="J20" s="92">
        <v>22301</v>
      </c>
      <c r="K20" s="92">
        <v>225834</v>
      </c>
      <c r="L20" s="92">
        <v>20828</v>
      </c>
      <c r="M20" s="77">
        <v>10.8</v>
      </c>
      <c r="Q20" s="39" t="s">
        <v>3363</v>
      </c>
      <c r="R20" s="39">
        <v>2</v>
      </c>
      <c r="S20" s="92">
        <v>8</v>
      </c>
      <c r="T20" s="92">
        <v>25</v>
      </c>
      <c r="U20" s="92">
        <v>41</v>
      </c>
      <c r="V20" s="148">
        <v>66</v>
      </c>
      <c r="W20" s="148">
        <v>117</v>
      </c>
      <c r="AA20" s="39" t="s">
        <v>3364</v>
      </c>
      <c r="AB20" s="146">
        <v>8</v>
      </c>
      <c r="AC20" s="146">
        <v>109</v>
      </c>
      <c r="AD20" s="146">
        <v>43</v>
      </c>
      <c r="AE20" s="146">
        <v>0</v>
      </c>
      <c r="AF20" s="146">
        <v>7</v>
      </c>
      <c r="AG20" s="146">
        <v>0</v>
      </c>
      <c r="AH20" s="146">
        <v>0</v>
      </c>
      <c r="AI20" s="146">
        <v>43</v>
      </c>
      <c r="AJ20" s="146">
        <v>167</v>
      </c>
      <c r="AK20" s="146">
        <v>3</v>
      </c>
    </row>
    <row r="21" spans="2:37" x14ac:dyDescent="0.2">
      <c r="B21" s="39">
        <v>1977</v>
      </c>
      <c r="C21" s="92">
        <v>112288</v>
      </c>
      <c r="D21" s="92">
        <v>1109243</v>
      </c>
      <c r="E21" s="92">
        <v>79060</v>
      </c>
      <c r="F21" s="147">
        <v>14</v>
      </c>
      <c r="I21" s="39">
        <v>1977</v>
      </c>
      <c r="J21" s="92">
        <v>23624</v>
      </c>
      <c r="K21" s="92">
        <v>250591</v>
      </c>
      <c r="L21" s="92">
        <v>22383</v>
      </c>
      <c r="M21" s="77">
        <v>11.2</v>
      </c>
      <c r="Q21" s="39" t="s">
        <v>3365</v>
      </c>
      <c r="R21" s="92">
        <v>18220</v>
      </c>
      <c r="S21" s="92">
        <v>28244</v>
      </c>
      <c r="T21" s="92">
        <v>91649</v>
      </c>
      <c r="U21" s="92">
        <v>260606</v>
      </c>
      <c r="V21" s="148">
        <v>367764</v>
      </c>
      <c r="W21" s="148">
        <v>324329</v>
      </c>
      <c r="AA21" s="39" t="s">
        <v>3366</v>
      </c>
      <c r="AB21" s="146">
        <v>13</v>
      </c>
      <c r="AC21" s="146">
        <v>95</v>
      </c>
      <c r="AD21" s="146">
        <v>68</v>
      </c>
      <c r="AE21" s="146">
        <v>0</v>
      </c>
      <c r="AF21" s="146">
        <v>16</v>
      </c>
      <c r="AG21" s="146">
        <v>6</v>
      </c>
      <c r="AH21" s="146">
        <v>0</v>
      </c>
      <c r="AI21" s="146">
        <v>68</v>
      </c>
      <c r="AJ21" s="146">
        <v>198</v>
      </c>
      <c r="AK21" s="146">
        <v>3</v>
      </c>
    </row>
    <row r="22" spans="2:37" x14ac:dyDescent="0.2">
      <c r="B22" s="39">
        <v>1978</v>
      </c>
      <c r="C22" s="92">
        <v>116573</v>
      </c>
      <c r="D22" s="92">
        <v>1146508</v>
      </c>
      <c r="E22" s="92">
        <v>80652</v>
      </c>
      <c r="F22" s="147">
        <v>14.2</v>
      </c>
      <c r="I22" s="39">
        <v>1978</v>
      </c>
      <c r="J22" s="92">
        <v>25476</v>
      </c>
      <c r="K22" s="92">
        <v>279414</v>
      </c>
      <c r="L22" s="92">
        <v>24162</v>
      </c>
      <c r="M22" s="77">
        <v>11.6</v>
      </c>
      <c r="Q22" s="39" t="s">
        <v>3367</v>
      </c>
      <c r="R22" s="92">
        <v>0</v>
      </c>
      <c r="S22" s="92">
        <v>0</v>
      </c>
      <c r="T22" s="92">
        <v>2</v>
      </c>
      <c r="U22" s="92">
        <v>2</v>
      </c>
      <c r="V22" s="148">
        <v>2</v>
      </c>
      <c r="W22" s="148">
        <v>2</v>
      </c>
      <c r="AA22" s="39" t="s">
        <v>3368</v>
      </c>
      <c r="AB22" s="146">
        <v>9</v>
      </c>
      <c r="AC22" s="146">
        <v>63</v>
      </c>
      <c r="AD22" s="146">
        <v>68</v>
      </c>
      <c r="AE22" s="146">
        <v>3</v>
      </c>
      <c r="AF22" s="146">
        <v>21</v>
      </c>
      <c r="AG22" s="146">
        <v>1</v>
      </c>
      <c r="AH22" s="146">
        <v>0</v>
      </c>
      <c r="AI22" s="146">
        <v>68</v>
      </c>
      <c r="AJ22" s="146">
        <v>165</v>
      </c>
      <c r="AK22" s="146">
        <v>3</v>
      </c>
    </row>
    <row r="23" spans="2:37" x14ac:dyDescent="0.2">
      <c r="B23" s="39">
        <v>1979</v>
      </c>
      <c r="C23" s="92">
        <v>118429</v>
      </c>
      <c r="D23" s="92">
        <v>1113640</v>
      </c>
      <c r="E23" s="92">
        <v>76588</v>
      </c>
      <c r="F23" s="147">
        <v>14.5</v>
      </c>
      <c r="I23" s="39">
        <v>1979</v>
      </c>
      <c r="J23" s="92">
        <v>27022</v>
      </c>
      <c r="K23" s="92">
        <v>291905</v>
      </c>
      <c r="L23" s="92">
        <v>24445</v>
      </c>
      <c r="M23" s="77">
        <v>11.9</v>
      </c>
      <c r="Q23" s="145" t="s">
        <v>3369</v>
      </c>
      <c r="R23" s="145">
        <v>421161</v>
      </c>
      <c r="S23" s="145">
        <v>456766</v>
      </c>
      <c r="T23" s="145">
        <v>512427</v>
      </c>
      <c r="U23" s="145">
        <v>678409</v>
      </c>
      <c r="V23" s="148">
        <v>782479</v>
      </c>
      <c r="W23" s="148">
        <v>754658</v>
      </c>
      <c r="AA23" s="39" t="s">
        <v>3370</v>
      </c>
      <c r="AB23" s="146">
        <v>17</v>
      </c>
      <c r="AC23" s="146">
        <v>127</v>
      </c>
      <c r="AD23" s="146">
        <v>45</v>
      </c>
      <c r="AE23" s="146">
        <v>2</v>
      </c>
      <c r="AF23" s="146">
        <v>1</v>
      </c>
      <c r="AG23" s="146">
        <v>0</v>
      </c>
      <c r="AH23" s="146">
        <v>0</v>
      </c>
      <c r="AI23" s="146">
        <v>45</v>
      </c>
      <c r="AJ23" s="146">
        <v>192</v>
      </c>
      <c r="AK23" s="146">
        <v>3</v>
      </c>
    </row>
    <row r="24" spans="2:37" x14ac:dyDescent="0.2">
      <c r="B24" s="39">
        <v>1980</v>
      </c>
      <c r="C24" s="92">
        <v>121601</v>
      </c>
      <c r="D24" s="92">
        <v>1111596</v>
      </c>
      <c r="E24" s="92">
        <v>69981</v>
      </c>
      <c r="F24" s="147">
        <v>15.9</v>
      </c>
      <c r="I24" s="39">
        <v>1980</v>
      </c>
      <c r="J24" s="92">
        <v>27876</v>
      </c>
      <c r="K24" s="92">
        <v>290935</v>
      </c>
      <c r="L24" s="92">
        <v>23796</v>
      </c>
      <c r="M24" s="77">
        <v>12.2</v>
      </c>
      <c r="Q24" s="92" t="s">
        <v>3371</v>
      </c>
      <c r="R24" s="92"/>
      <c r="S24" s="145"/>
      <c r="T24" s="145"/>
      <c r="U24" s="145"/>
      <c r="AA24" s="39" t="s">
        <v>3372</v>
      </c>
      <c r="AB24" s="146">
        <v>0</v>
      </c>
      <c r="AC24" s="146">
        <v>124</v>
      </c>
      <c r="AD24" s="146">
        <v>26</v>
      </c>
      <c r="AE24" s="146">
        <v>4</v>
      </c>
      <c r="AF24" s="146">
        <v>3</v>
      </c>
      <c r="AG24" s="146">
        <v>0</v>
      </c>
      <c r="AH24" s="146">
        <v>0</v>
      </c>
      <c r="AI24" s="146">
        <v>26</v>
      </c>
      <c r="AJ24" s="146">
        <v>157</v>
      </c>
      <c r="AK24" s="146">
        <v>4</v>
      </c>
    </row>
    <row r="25" spans="2:37" ht="14.25" x14ac:dyDescent="0.2">
      <c r="B25" s="39">
        <v>1981</v>
      </c>
      <c r="C25" s="92">
        <v>123098</v>
      </c>
      <c r="D25" s="92">
        <v>1133332</v>
      </c>
      <c r="E25" s="92">
        <v>69112</v>
      </c>
      <c r="F25" s="147">
        <v>16.399999999999999</v>
      </c>
      <c r="I25" s="39">
        <v>1981</v>
      </c>
      <c r="J25" s="92">
        <v>28928</v>
      </c>
      <c r="K25" s="92">
        <v>296343</v>
      </c>
      <c r="L25" s="92">
        <v>23697</v>
      </c>
      <c r="M25" s="77">
        <v>12.5</v>
      </c>
      <c r="Q25" s="39" t="s">
        <v>3373</v>
      </c>
      <c r="R25" s="92">
        <v>2368400</v>
      </c>
      <c r="S25" s="92">
        <v>1877300</v>
      </c>
      <c r="T25" s="92">
        <v>1654500</v>
      </c>
      <c r="U25" s="92">
        <v>435000</v>
      </c>
      <c r="V25" s="148">
        <v>0</v>
      </c>
      <c r="W25" s="148">
        <v>0</v>
      </c>
      <c r="AA25" s="39" t="s">
        <v>3374</v>
      </c>
      <c r="AB25" s="146">
        <v>3</v>
      </c>
      <c r="AC25" s="146">
        <v>30</v>
      </c>
      <c r="AD25" s="146">
        <v>45</v>
      </c>
      <c r="AE25" s="146">
        <v>0</v>
      </c>
      <c r="AF25" s="146">
        <v>6</v>
      </c>
      <c r="AG25" s="146">
        <v>0</v>
      </c>
      <c r="AH25" s="146">
        <v>0</v>
      </c>
      <c r="AI25" s="146">
        <v>45</v>
      </c>
      <c r="AJ25" s="146">
        <v>84</v>
      </c>
      <c r="AK25" s="146">
        <v>4</v>
      </c>
    </row>
    <row r="26" spans="2:37" x14ac:dyDescent="0.2">
      <c r="B26" s="39">
        <v>1982</v>
      </c>
      <c r="C26" s="92">
        <v>123702</v>
      </c>
      <c r="D26" s="92">
        <v>1161713</v>
      </c>
      <c r="E26" s="92">
        <v>69116</v>
      </c>
      <c r="F26" s="147">
        <v>16.8</v>
      </c>
      <c r="I26" s="39">
        <v>1982</v>
      </c>
      <c r="J26" s="92">
        <v>29792</v>
      </c>
      <c r="K26" s="92">
        <v>306141</v>
      </c>
      <c r="L26" s="92">
        <v>22702</v>
      </c>
      <c r="M26" s="77">
        <v>13.5</v>
      </c>
      <c r="Q26" s="39" t="s">
        <v>3375</v>
      </c>
      <c r="R26" s="92">
        <v>1919572</v>
      </c>
      <c r="S26" s="92">
        <v>2414167</v>
      </c>
      <c r="T26" s="92">
        <v>2756663</v>
      </c>
      <c r="U26" s="92">
        <v>3729168</v>
      </c>
      <c r="V26" s="148">
        <v>4694304</v>
      </c>
      <c r="W26" s="148">
        <v>6442781</v>
      </c>
      <c r="AA26" s="39" t="s">
        <v>3376</v>
      </c>
      <c r="AB26" s="146">
        <v>1</v>
      </c>
      <c r="AC26" s="146">
        <v>351</v>
      </c>
      <c r="AD26" s="146">
        <v>27</v>
      </c>
      <c r="AE26" s="146">
        <v>2</v>
      </c>
      <c r="AF26" s="146">
        <v>0</v>
      </c>
      <c r="AG26" s="146">
        <v>0</v>
      </c>
      <c r="AH26" s="146">
        <v>0</v>
      </c>
      <c r="AI26" s="146">
        <v>27</v>
      </c>
      <c r="AJ26" s="146">
        <v>381</v>
      </c>
      <c r="AK26" s="146">
        <v>4</v>
      </c>
    </row>
    <row r="27" spans="2:37" x14ac:dyDescent="0.2">
      <c r="B27" s="39">
        <v>1983</v>
      </c>
      <c r="C27" s="92">
        <v>126444</v>
      </c>
      <c r="D27" s="92">
        <v>1195054</v>
      </c>
      <c r="E27" s="92">
        <v>70322</v>
      </c>
      <c r="F27" s="147">
        <v>17</v>
      </c>
      <c r="I27" s="39">
        <v>1983</v>
      </c>
      <c r="J27" s="92">
        <v>31214</v>
      </c>
      <c r="K27" s="92">
        <v>327643</v>
      </c>
      <c r="L27" s="92">
        <v>23945</v>
      </c>
      <c r="M27" s="77">
        <v>13.7</v>
      </c>
      <c r="Q27" s="351" t="s">
        <v>1002</v>
      </c>
      <c r="R27" s="145">
        <v>4709133</v>
      </c>
      <c r="S27" s="145">
        <v>4748243</v>
      </c>
      <c r="T27" s="145">
        <v>4923590</v>
      </c>
      <c r="U27" s="145">
        <v>4842577</v>
      </c>
      <c r="V27" s="149">
        <v>5476783</v>
      </c>
      <c r="W27" s="149">
        <v>7197439</v>
      </c>
      <c r="AA27" s="39" t="s">
        <v>3377</v>
      </c>
      <c r="AB27" s="146">
        <v>10</v>
      </c>
      <c r="AC27" s="146">
        <v>98</v>
      </c>
      <c r="AD27" s="146">
        <v>69</v>
      </c>
      <c r="AE27" s="146">
        <v>0</v>
      </c>
      <c r="AF27" s="146">
        <v>5</v>
      </c>
      <c r="AG27" s="146">
        <v>1</v>
      </c>
      <c r="AH27" s="146">
        <v>0</v>
      </c>
      <c r="AI27" s="146">
        <v>69</v>
      </c>
      <c r="AJ27" s="146">
        <v>183</v>
      </c>
      <c r="AK27" s="146">
        <v>4</v>
      </c>
    </row>
    <row r="28" spans="2:37" x14ac:dyDescent="0.2">
      <c r="B28" s="39">
        <v>1984</v>
      </c>
      <c r="C28" s="92">
        <v>128158</v>
      </c>
      <c r="D28" s="92">
        <v>1227043</v>
      </c>
      <c r="E28" s="92">
        <v>70663</v>
      </c>
      <c r="F28" s="147">
        <v>17.399999999999999</v>
      </c>
      <c r="I28" s="39">
        <v>1984</v>
      </c>
      <c r="J28" s="92">
        <v>32106</v>
      </c>
      <c r="K28" s="92">
        <v>358006</v>
      </c>
      <c r="L28" s="92">
        <v>25604</v>
      </c>
      <c r="M28" s="77">
        <v>14</v>
      </c>
      <c r="AA28" s="39" t="s">
        <v>3378</v>
      </c>
      <c r="AB28" s="146">
        <v>1</v>
      </c>
      <c r="AC28" s="146">
        <v>48</v>
      </c>
      <c r="AD28" s="146">
        <v>18</v>
      </c>
      <c r="AE28" s="146">
        <v>0</v>
      </c>
      <c r="AF28" s="146">
        <v>4</v>
      </c>
      <c r="AG28" s="146">
        <v>0</v>
      </c>
      <c r="AH28" s="146">
        <v>0</v>
      </c>
      <c r="AI28" s="146">
        <v>18</v>
      </c>
      <c r="AJ28" s="146">
        <v>71</v>
      </c>
      <c r="AK28" s="146">
        <v>4</v>
      </c>
    </row>
    <row r="29" spans="2:37" ht="14.25" x14ac:dyDescent="0.2">
      <c r="B29" s="39" t="s">
        <v>3379</v>
      </c>
      <c r="C29" s="92">
        <v>127885</v>
      </c>
      <c r="D29" s="92">
        <v>1246798</v>
      </c>
      <c r="E29" s="92">
        <v>71518</v>
      </c>
      <c r="F29" s="147">
        <v>17.399999999999999</v>
      </c>
      <c r="I29" s="39" t="s">
        <v>3380</v>
      </c>
      <c r="J29" s="92">
        <v>37214</v>
      </c>
      <c r="K29" s="92">
        <v>390961</v>
      </c>
      <c r="L29" s="92">
        <v>27363</v>
      </c>
      <c r="M29" s="77">
        <v>14.3</v>
      </c>
      <c r="Q29" s="351" t="s">
        <v>3381</v>
      </c>
      <c r="AA29" s="39" t="s">
        <v>3382</v>
      </c>
      <c r="AB29" s="146">
        <v>2</v>
      </c>
      <c r="AC29" s="146">
        <v>30</v>
      </c>
      <c r="AD29" s="146">
        <v>23</v>
      </c>
      <c r="AE29" s="146">
        <v>0</v>
      </c>
      <c r="AF29" s="146">
        <v>3</v>
      </c>
      <c r="AG29" s="146">
        <v>1</v>
      </c>
      <c r="AH29" s="146">
        <v>0</v>
      </c>
      <c r="AI29" s="146">
        <v>23</v>
      </c>
      <c r="AJ29" s="146">
        <v>59</v>
      </c>
      <c r="AK29" s="146">
        <v>4</v>
      </c>
    </row>
    <row r="30" spans="2:37" x14ac:dyDescent="0.2">
      <c r="B30" s="39">
        <v>1986</v>
      </c>
      <c r="C30" s="92">
        <v>130004</v>
      </c>
      <c r="D30" s="92">
        <v>1270167</v>
      </c>
      <c r="E30" s="92">
        <v>73174</v>
      </c>
      <c r="F30" s="147">
        <v>17.399999999999999</v>
      </c>
      <c r="I30" s="39">
        <v>1986</v>
      </c>
      <c r="J30" s="92">
        <v>39382</v>
      </c>
      <c r="K30" s="92">
        <v>423915</v>
      </c>
      <c r="L30" s="92">
        <v>29074</v>
      </c>
      <c r="M30" s="77">
        <v>14.6</v>
      </c>
      <c r="Q30" s="39" t="s">
        <v>3383</v>
      </c>
      <c r="AA30" s="39" t="s">
        <v>3384</v>
      </c>
      <c r="AB30" s="146">
        <v>0</v>
      </c>
      <c r="AC30" s="146">
        <v>78</v>
      </c>
      <c r="AD30" s="146">
        <v>17</v>
      </c>
      <c r="AE30" s="146">
        <v>0</v>
      </c>
      <c r="AF30" s="146">
        <v>2</v>
      </c>
      <c r="AG30" s="146">
        <v>0</v>
      </c>
      <c r="AH30" s="146">
        <v>0</v>
      </c>
      <c r="AI30" s="146">
        <v>17</v>
      </c>
      <c r="AJ30" s="146">
        <v>97</v>
      </c>
      <c r="AK30" s="146">
        <v>4</v>
      </c>
    </row>
    <row r="31" spans="2:37" x14ac:dyDescent="0.2">
      <c r="B31" s="39">
        <v>1987</v>
      </c>
      <c r="C31" s="92">
        <v>131482</v>
      </c>
      <c r="D31" s="92">
        <v>1315982</v>
      </c>
      <c r="E31" s="92">
        <v>73308</v>
      </c>
      <c r="F31" s="147">
        <v>18</v>
      </c>
      <c r="I31" s="39">
        <v>1987</v>
      </c>
      <c r="J31" s="92">
        <v>41107</v>
      </c>
      <c r="K31" s="92">
        <v>456870</v>
      </c>
      <c r="L31" s="92">
        <v>30598</v>
      </c>
      <c r="M31" s="77">
        <v>14.9</v>
      </c>
      <c r="Q31" s="39" t="s">
        <v>3385</v>
      </c>
      <c r="AA31" s="39" t="s">
        <v>3386</v>
      </c>
      <c r="AB31" s="146">
        <v>1</v>
      </c>
      <c r="AC31" s="146">
        <v>1</v>
      </c>
      <c r="AD31" s="146">
        <v>2</v>
      </c>
      <c r="AE31" s="146">
        <v>0</v>
      </c>
      <c r="AF31" s="146">
        <v>3</v>
      </c>
      <c r="AG31" s="146">
        <v>0</v>
      </c>
      <c r="AH31" s="146">
        <v>0</v>
      </c>
      <c r="AI31" s="146">
        <v>2</v>
      </c>
      <c r="AJ31" s="146">
        <v>7</v>
      </c>
      <c r="AK31" s="146">
        <v>5</v>
      </c>
    </row>
    <row r="32" spans="2:37" x14ac:dyDescent="0.2">
      <c r="B32" s="39">
        <v>1988</v>
      </c>
      <c r="C32" s="92">
        <v>133836</v>
      </c>
      <c r="D32" s="92">
        <v>1370271</v>
      </c>
      <c r="E32" s="92">
        <v>73345</v>
      </c>
      <c r="F32" s="147">
        <v>18.7</v>
      </c>
      <c r="I32" s="39">
        <v>1988</v>
      </c>
      <c r="J32" s="92">
        <v>43805</v>
      </c>
      <c r="K32" s="92">
        <v>502207</v>
      </c>
      <c r="L32" s="92">
        <v>32653</v>
      </c>
      <c r="M32" s="77">
        <v>15.4</v>
      </c>
      <c r="Q32" s="39" t="s">
        <v>3387</v>
      </c>
      <c r="AA32" s="39" t="s">
        <v>3388</v>
      </c>
      <c r="AB32" s="146">
        <v>2</v>
      </c>
      <c r="AC32" s="146">
        <v>3</v>
      </c>
      <c r="AD32" s="146">
        <v>0</v>
      </c>
      <c r="AE32" s="146">
        <v>0</v>
      </c>
      <c r="AF32" s="146">
        <v>1</v>
      </c>
      <c r="AG32" s="146">
        <v>1</v>
      </c>
      <c r="AH32" s="146">
        <v>0</v>
      </c>
      <c r="AI32" s="146">
        <v>0</v>
      </c>
      <c r="AJ32" s="146">
        <v>7</v>
      </c>
      <c r="AK32" s="146">
        <v>5</v>
      </c>
    </row>
    <row r="33" spans="2:37" x14ac:dyDescent="0.2">
      <c r="B33" s="39">
        <v>1989</v>
      </c>
      <c r="C33" s="92">
        <v>134559</v>
      </c>
      <c r="D33" s="92">
        <v>1401221</v>
      </c>
      <c r="E33" s="92">
        <v>73913</v>
      </c>
      <c r="F33" s="147">
        <v>19</v>
      </c>
      <c r="I33" s="39">
        <v>1989</v>
      </c>
      <c r="J33" s="92">
        <v>45945</v>
      </c>
      <c r="K33" s="92">
        <v>536475</v>
      </c>
      <c r="L33" s="92">
        <v>33271</v>
      </c>
      <c r="M33" s="77">
        <v>16.100000000000001</v>
      </c>
      <c r="AA33" s="39" t="s">
        <v>3389</v>
      </c>
      <c r="AB33" s="146">
        <v>15</v>
      </c>
      <c r="AC33" s="146">
        <v>30</v>
      </c>
      <c r="AD33" s="146">
        <v>57</v>
      </c>
      <c r="AE33" s="146">
        <v>5</v>
      </c>
      <c r="AF33" s="146">
        <v>17</v>
      </c>
      <c r="AG33" s="146">
        <v>0</v>
      </c>
      <c r="AH33" s="146">
        <v>0</v>
      </c>
      <c r="AI33" s="146">
        <v>57</v>
      </c>
      <c r="AJ33" s="146">
        <v>124</v>
      </c>
      <c r="AK33" s="146">
        <v>5</v>
      </c>
    </row>
    <row r="34" spans="2:37" x14ac:dyDescent="0.2">
      <c r="B34" s="39">
        <v>1990</v>
      </c>
      <c r="C34" s="92">
        <v>133700</v>
      </c>
      <c r="D34" s="92">
        <v>1408266</v>
      </c>
      <c r="E34" s="92">
        <v>69568</v>
      </c>
      <c r="F34" s="147">
        <v>20.2</v>
      </c>
      <c r="I34" s="39">
        <v>1990</v>
      </c>
      <c r="J34" s="92">
        <v>48275</v>
      </c>
      <c r="K34" s="92">
        <v>574571</v>
      </c>
      <c r="L34" s="92">
        <v>35611</v>
      </c>
      <c r="M34" s="77">
        <v>16.100000000000001</v>
      </c>
      <c r="AA34" s="39" t="s">
        <v>3390</v>
      </c>
      <c r="AB34" s="146">
        <v>16</v>
      </c>
      <c r="AC34" s="146">
        <v>37</v>
      </c>
      <c r="AD34" s="146">
        <v>41</v>
      </c>
      <c r="AE34" s="146">
        <v>1</v>
      </c>
      <c r="AF34" s="146">
        <v>30</v>
      </c>
      <c r="AG34" s="146">
        <v>0</v>
      </c>
      <c r="AH34" s="146">
        <v>0</v>
      </c>
      <c r="AI34" s="146">
        <v>41</v>
      </c>
      <c r="AJ34" s="146">
        <v>125</v>
      </c>
      <c r="AK34" s="146">
        <v>5</v>
      </c>
    </row>
    <row r="35" spans="2:37" ht="14.25" x14ac:dyDescent="0.2">
      <c r="B35" s="39">
        <v>1991</v>
      </c>
      <c r="C35" s="92">
        <v>128300</v>
      </c>
      <c r="D35" s="92">
        <v>1358185</v>
      </c>
      <c r="E35" s="92">
        <v>64318</v>
      </c>
      <c r="F35" s="147">
        <v>21.1</v>
      </c>
      <c r="I35" s="39">
        <v>1991</v>
      </c>
      <c r="J35" s="92">
        <v>53033</v>
      </c>
      <c r="K35" s="92">
        <v>649394</v>
      </c>
      <c r="L35" s="92">
        <v>38217</v>
      </c>
      <c r="M35" s="77">
        <v>17</v>
      </c>
      <c r="Q35" s="39" t="s">
        <v>3391</v>
      </c>
      <c r="AA35" s="39" t="s">
        <v>3392</v>
      </c>
      <c r="AB35" s="146">
        <v>5</v>
      </c>
      <c r="AC35" s="146">
        <v>14</v>
      </c>
      <c r="AD35" s="146">
        <v>18</v>
      </c>
      <c r="AE35" s="146">
        <v>0</v>
      </c>
      <c r="AF35" s="146">
        <v>9</v>
      </c>
      <c r="AG35" s="146">
        <v>0</v>
      </c>
      <c r="AH35" s="146">
        <v>0</v>
      </c>
      <c r="AI35" s="146">
        <v>18</v>
      </c>
      <c r="AJ35" s="146">
        <v>46</v>
      </c>
      <c r="AK35" s="146">
        <v>5</v>
      </c>
    </row>
    <row r="36" spans="2:37" ht="14.25" x14ac:dyDescent="0.2">
      <c r="B36" s="39">
        <v>1992</v>
      </c>
      <c r="C36" s="92">
        <v>126581</v>
      </c>
      <c r="D36" s="92">
        <v>1371569</v>
      </c>
      <c r="E36" s="92">
        <v>65436</v>
      </c>
      <c r="F36" s="147">
        <v>21</v>
      </c>
      <c r="I36" s="39">
        <v>1992</v>
      </c>
      <c r="J36" s="92">
        <v>57091</v>
      </c>
      <c r="K36" s="92">
        <v>706863</v>
      </c>
      <c r="L36" s="92">
        <v>40929</v>
      </c>
      <c r="M36" s="77">
        <v>17.3</v>
      </c>
      <c r="Q36" s="39" t="s">
        <v>3393</v>
      </c>
      <c r="AA36" s="39" t="s">
        <v>3394</v>
      </c>
      <c r="AB36" s="146">
        <v>16</v>
      </c>
      <c r="AC36" s="146">
        <v>19</v>
      </c>
      <c r="AD36" s="146">
        <v>53</v>
      </c>
      <c r="AE36" s="146">
        <v>3</v>
      </c>
      <c r="AF36" s="146">
        <v>139</v>
      </c>
      <c r="AG36" s="146">
        <v>0</v>
      </c>
      <c r="AH36" s="146">
        <v>0</v>
      </c>
      <c r="AI36" s="146">
        <v>53</v>
      </c>
      <c r="AJ36" s="146">
        <v>230</v>
      </c>
      <c r="AK36" s="146">
        <v>5</v>
      </c>
    </row>
    <row r="37" spans="2:37" ht="14.25" x14ac:dyDescent="0.2">
      <c r="B37" s="39">
        <v>1993</v>
      </c>
      <c r="C37" s="92">
        <v>127327</v>
      </c>
      <c r="D37" s="92">
        <v>1374709</v>
      </c>
      <c r="E37" s="92">
        <v>67047</v>
      </c>
      <c r="F37" s="147">
        <v>20.5</v>
      </c>
      <c r="I37" s="39">
        <v>1993</v>
      </c>
      <c r="J37" s="92">
        <v>59994</v>
      </c>
      <c r="K37" s="92">
        <v>745750</v>
      </c>
      <c r="L37" s="92">
        <v>42851</v>
      </c>
      <c r="M37" s="77">
        <v>17.399999999999999</v>
      </c>
      <c r="Q37" s="39" t="s">
        <v>3395</v>
      </c>
      <c r="AA37" s="39" t="s">
        <v>3396</v>
      </c>
      <c r="AB37" s="146">
        <v>3</v>
      </c>
      <c r="AC37" s="146">
        <v>87</v>
      </c>
      <c r="AD37" s="146">
        <v>20</v>
      </c>
      <c r="AE37" s="146">
        <v>0</v>
      </c>
      <c r="AF37" s="146">
        <v>30</v>
      </c>
      <c r="AG37" s="146">
        <v>2</v>
      </c>
      <c r="AH37" s="146">
        <v>0</v>
      </c>
      <c r="AI37" s="146">
        <v>20</v>
      </c>
      <c r="AJ37" s="146">
        <v>142</v>
      </c>
      <c r="AK37" s="146">
        <v>5</v>
      </c>
    </row>
    <row r="38" spans="2:37" x14ac:dyDescent="0.2">
      <c r="B38" s="39">
        <v>1994</v>
      </c>
      <c r="C38" s="92">
        <v>127883</v>
      </c>
      <c r="D38" s="92">
        <v>1406089</v>
      </c>
      <c r="E38" s="92">
        <v>67874</v>
      </c>
      <c r="F38" s="147">
        <v>20.7</v>
      </c>
      <c r="I38" s="39">
        <v>1994</v>
      </c>
      <c r="J38" s="92">
        <v>62904</v>
      </c>
      <c r="K38" s="92">
        <v>764634</v>
      </c>
      <c r="L38" s="92">
        <v>44112</v>
      </c>
      <c r="M38" s="77">
        <v>17.3</v>
      </c>
      <c r="Q38" s="39" t="s">
        <v>3397</v>
      </c>
      <c r="AA38" s="39" t="s">
        <v>3398</v>
      </c>
      <c r="AB38" s="146">
        <v>12</v>
      </c>
      <c r="AC38" s="146">
        <v>9</v>
      </c>
      <c r="AD38" s="146">
        <v>38</v>
      </c>
      <c r="AE38" s="146">
        <v>3</v>
      </c>
      <c r="AF38" s="146">
        <v>18</v>
      </c>
      <c r="AG38" s="146">
        <v>1</v>
      </c>
      <c r="AH38" s="146">
        <v>0</v>
      </c>
      <c r="AI38" s="146">
        <v>38</v>
      </c>
      <c r="AJ38" s="146">
        <v>81</v>
      </c>
      <c r="AK38" s="146">
        <v>5</v>
      </c>
    </row>
    <row r="39" spans="2:37" x14ac:dyDescent="0.2">
      <c r="B39" s="39">
        <v>1995</v>
      </c>
      <c r="C39" s="92">
        <v>128387</v>
      </c>
      <c r="D39" s="92">
        <v>1438294</v>
      </c>
      <c r="E39" s="92">
        <v>68072</v>
      </c>
      <c r="F39" s="147">
        <v>21.1</v>
      </c>
      <c r="I39" s="39">
        <v>1995</v>
      </c>
      <c r="J39" s="92">
        <v>65738</v>
      </c>
      <c r="K39" s="92">
        <v>790029</v>
      </c>
      <c r="L39" s="92">
        <v>45605</v>
      </c>
      <c r="M39" s="77">
        <v>17.3</v>
      </c>
      <c r="AA39" s="39" t="s">
        <v>3399</v>
      </c>
      <c r="AB39" s="146">
        <v>0</v>
      </c>
      <c r="AC39" s="146">
        <v>3</v>
      </c>
      <c r="AD39" s="146">
        <v>8</v>
      </c>
      <c r="AE39" s="146">
        <v>0</v>
      </c>
      <c r="AF39" s="146">
        <v>1</v>
      </c>
      <c r="AG39" s="146">
        <v>1</v>
      </c>
      <c r="AH39" s="146">
        <v>0</v>
      </c>
      <c r="AI39" s="146">
        <v>8</v>
      </c>
      <c r="AJ39" s="146">
        <v>13</v>
      </c>
      <c r="AK39" s="146">
        <v>5</v>
      </c>
    </row>
    <row r="40" spans="2:37" x14ac:dyDescent="0.2">
      <c r="B40" s="39">
        <v>1996</v>
      </c>
      <c r="C40" s="92">
        <v>129728</v>
      </c>
      <c r="D40" s="92">
        <v>1469854</v>
      </c>
      <c r="E40" s="92">
        <v>69221</v>
      </c>
      <c r="F40" s="147">
        <v>21.2</v>
      </c>
      <c r="I40" s="39">
        <v>1996</v>
      </c>
      <c r="J40" s="92">
        <v>69134</v>
      </c>
      <c r="K40" s="92">
        <v>816540</v>
      </c>
      <c r="L40" s="92">
        <v>47354</v>
      </c>
      <c r="M40" s="77">
        <v>17.2</v>
      </c>
      <c r="AA40" s="39" t="s">
        <v>3400</v>
      </c>
      <c r="AB40" s="146">
        <v>5</v>
      </c>
      <c r="AC40" s="146">
        <v>16</v>
      </c>
      <c r="AD40" s="146">
        <v>158</v>
      </c>
      <c r="AE40" s="146">
        <v>0</v>
      </c>
      <c r="AF40" s="146">
        <v>10</v>
      </c>
      <c r="AG40" s="146">
        <v>0</v>
      </c>
      <c r="AH40" s="146">
        <v>0</v>
      </c>
      <c r="AI40" s="146">
        <v>158</v>
      </c>
      <c r="AJ40" s="146">
        <v>189</v>
      </c>
      <c r="AK40" s="146">
        <v>6</v>
      </c>
    </row>
    <row r="41" spans="2:37" x14ac:dyDescent="0.2">
      <c r="B41" s="39">
        <v>1997</v>
      </c>
      <c r="C41" s="92">
        <v>129749</v>
      </c>
      <c r="D41" s="92">
        <v>1502556</v>
      </c>
      <c r="E41" s="92">
        <v>69892</v>
      </c>
      <c r="F41" s="147">
        <v>21.5</v>
      </c>
      <c r="I41" s="39">
        <v>1997</v>
      </c>
      <c r="J41" s="92">
        <v>70224</v>
      </c>
      <c r="K41" s="92">
        <v>850739</v>
      </c>
      <c r="L41" s="92">
        <v>49389</v>
      </c>
      <c r="M41" s="77">
        <v>17.2</v>
      </c>
      <c r="AA41" s="39" t="s">
        <v>3401</v>
      </c>
      <c r="AB41" s="146">
        <v>0</v>
      </c>
      <c r="AC41" s="146">
        <v>15</v>
      </c>
      <c r="AD41" s="146">
        <v>25</v>
      </c>
      <c r="AE41" s="146">
        <v>0</v>
      </c>
      <c r="AF41" s="146">
        <v>2</v>
      </c>
      <c r="AG41" s="146">
        <v>0</v>
      </c>
      <c r="AH41" s="146">
        <v>0</v>
      </c>
      <c r="AI41" s="146">
        <v>25</v>
      </c>
      <c r="AJ41" s="146">
        <v>42</v>
      </c>
      <c r="AK41" s="146">
        <v>6</v>
      </c>
    </row>
    <row r="42" spans="2:37" x14ac:dyDescent="0.2">
      <c r="B42" s="39">
        <v>1998</v>
      </c>
      <c r="C42" s="92">
        <v>131839</v>
      </c>
      <c r="D42" s="92">
        <v>1549577</v>
      </c>
      <c r="E42" s="92">
        <v>71695</v>
      </c>
      <c r="F42" s="147">
        <v>21.6</v>
      </c>
      <c r="I42" s="39">
        <v>1998</v>
      </c>
      <c r="J42" s="92">
        <v>71330</v>
      </c>
      <c r="K42" s="92">
        <v>868275</v>
      </c>
      <c r="L42" s="92">
        <v>50462</v>
      </c>
      <c r="M42" s="77">
        <v>17.2</v>
      </c>
      <c r="AA42" s="39" t="s">
        <v>3402</v>
      </c>
      <c r="AB42" s="146">
        <v>2</v>
      </c>
      <c r="AC42" s="146">
        <v>4</v>
      </c>
      <c r="AD42" s="146">
        <v>35</v>
      </c>
      <c r="AE42" s="146">
        <v>0</v>
      </c>
      <c r="AF42" s="146">
        <v>7</v>
      </c>
      <c r="AG42" s="146">
        <v>0</v>
      </c>
      <c r="AH42" s="146">
        <v>0</v>
      </c>
      <c r="AI42" s="146">
        <v>35</v>
      </c>
      <c r="AJ42" s="146">
        <v>48</v>
      </c>
      <c r="AK42" s="146">
        <v>6</v>
      </c>
    </row>
    <row r="43" spans="2:37" x14ac:dyDescent="0.2">
      <c r="B43" s="39">
        <v>1999</v>
      </c>
      <c r="C43" s="92">
        <v>132432</v>
      </c>
      <c r="D43" s="92">
        <v>1569100</v>
      </c>
      <c r="E43" s="92">
        <v>73283</v>
      </c>
      <c r="F43" s="147">
        <v>21.4</v>
      </c>
      <c r="I43" s="39">
        <v>1999</v>
      </c>
      <c r="J43" s="92">
        <v>75356</v>
      </c>
      <c r="K43" s="92">
        <v>901022</v>
      </c>
      <c r="L43" s="92">
        <v>52859</v>
      </c>
      <c r="M43" s="77">
        <v>17</v>
      </c>
      <c r="AA43" s="39" t="s">
        <v>3403</v>
      </c>
      <c r="AB43" s="146">
        <v>4</v>
      </c>
      <c r="AC43" s="146">
        <v>29</v>
      </c>
      <c r="AD43" s="146">
        <v>42</v>
      </c>
      <c r="AE43" s="146">
        <v>2</v>
      </c>
      <c r="AF43" s="146">
        <v>41</v>
      </c>
      <c r="AG43" s="146">
        <v>0</v>
      </c>
      <c r="AH43" s="146">
        <v>0</v>
      </c>
      <c r="AI43" s="146">
        <v>42</v>
      </c>
      <c r="AJ43" s="146">
        <v>118</v>
      </c>
      <c r="AK43" s="146">
        <v>6</v>
      </c>
    </row>
    <row r="44" spans="2:37" x14ac:dyDescent="0.2">
      <c r="B44" s="39">
        <v>2000</v>
      </c>
      <c r="C44" s="92">
        <v>133621</v>
      </c>
      <c r="D44" s="92">
        <v>1600287</v>
      </c>
      <c r="E44" s="92">
        <v>73065</v>
      </c>
      <c r="F44" s="147">
        <v>21.9</v>
      </c>
      <c r="I44" s="39">
        <v>2000</v>
      </c>
      <c r="J44" s="92">
        <v>79085</v>
      </c>
      <c r="K44" s="92">
        <v>923059</v>
      </c>
      <c r="L44" s="92">
        <v>52939</v>
      </c>
      <c r="M44" s="77">
        <v>17.399999999999999</v>
      </c>
      <c r="AA44" s="39" t="s">
        <v>3404</v>
      </c>
      <c r="AB44" s="146">
        <v>5</v>
      </c>
      <c r="AC44" s="146">
        <v>10</v>
      </c>
      <c r="AD44" s="146">
        <v>41</v>
      </c>
      <c r="AE44" s="146">
        <v>0</v>
      </c>
      <c r="AF44" s="146">
        <v>7</v>
      </c>
      <c r="AG44" s="146">
        <v>0</v>
      </c>
      <c r="AH44" s="146">
        <v>0</v>
      </c>
      <c r="AI44" s="146">
        <v>41</v>
      </c>
      <c r="AJ44" s="146">
        <v>63</v>
      </c>
      <c r="AK44" s="146">
        <v>7</v>
      </c>
    </row>
    <row r="45" spans="2:37" x14ac:dyDescent="0.2">
      <c r="B45" s="39">
        <v>2001</v>
      </c>
      <c r="C45" s="92">
        <v>137633</v>
      </c>
      <c r="D45" s="92">
        <v>1628332</v>
      </c>
      <c r="E45" s="92">
        <v>73559</v>
      </c>
      <c r="F45" s="147">
        <v>22.1</v>
      </c>
      <c r="I45" s="39">
        <v>2001</v>
      </c>
      <c r="J45" s="92">
        <v>84188</v>
      </c>
      <c r="K45" s="92">
        <v>943207</v>
      </c>
      <c r="L45" s="92">
        <v>53522</v>
      </c>
      <c r="M45" s="77">
        <v>17.600000000000001</v>
      </c>
      <c r="AA45" s="39" t="s">
        <v>3405</v>
      </c>
      <c r="AB45" s="146">
        <v>6</v>
      </c>
      <c r="AC45" s="146">
        <v>5</v>
      </c>
      <c r="AD45" s="146">
        <v>14</v>
      </c>
      <c r="AE45" s="146">
        <v>0</v>
      </c>
      <c r="AF45" s="146">
        <v>1</v>
      </c>
      <c r="AG45" s="146">
        <v>0</v>
      </c>
      <c r="AH45" s="146">
        <v>0</v>
      </c>
      <c r="AI45" s="146">
        <v>14</v>
      </c>
      <c r="AJ45" s="146">
        <v>26</v>
      </c>
      <c r="AK45" s="146">
        <v>7</v>
      </c>
    </row>
    <row r="46" spans="2:37" x14ac:dyDescent="0.2">
      <c r="B46" s="39">
        <v>2002</v>
      </c>
      <c r="C46" s="92">
        <v>135921</v>
      </c>
      <c r="D46" s="92">
        <v>1658474</v>
      </c>
      <c r="E46" s="92">
        <v>75471</v>
      </c>
      <c r="F46" s="147">
        <v>22</v>
      </c>
      <c r="I46" s="39">
        <v>2002</v>
      </c>
      <c r="J46" s="92">
        <v>85011</v>
      </c>
      <c r="K46" s="92">
        <v>966034</v>
      </c>
      <c r="L46" s="92">
        <v>55220</v>
      </c>
      <c r="M46" s="77">
        <v>17.5</v>
      </c>
      <c r="AA46" s="39" t="s">
        <v>3406</v>
      </c>
      <c r="AB46" s="146">
        <v>49</v>
      </c>
      <c r="AC46" s="146">
        <v>11</v>
      </c>
      <c r="AD46" s="146">
        <v>58</v>
      </c>
      <c r="AE46" s="146">
        <v>0</v>
      </c>
      <c r="AF46" s="146">
        <v>6</v>
      </c>
      <c r="AG46" s="146">
        <v>0</v>
      </c>
      <c r="AH46" s="146">
        <v>0</v>
      </c>
      <c r="AI46" s="146">
        <v>58</v>
      </c>
      <c r="AJ46" s="146">
        <v>124</v>
      </c>
      <c r="AK46" s="146">
        <v>7</v>
      </c>
    </row>
    <row r="47" spans="2:37" x14ac:dyDescent="0.2">
      <c r="B47" s="39">
        <v>2003</v>
      </c>
      <c r="C47" s="92">
        <v>135670</v>
      </c>
      <c r="D47" s="92">
        <v>1672079</v>
      </c>
      <c r="E47" s="92">
        <v>74590</v>
      </c>
      <c r="F47" s="147">
        <v>22.2</v>
      </c>
      <c r="I47" s="39">
        <v>2003</v>
      </c>
      <c r="J47" s="92">
        <v>87187</v>
      </c>
      <c r="K47" s="92">
        <v>984094</v>
      </c>
      <c r="L47" s="92">
        <v>60758</v>
      </c>
      <c r="M47" s="77">
        <v>16.2</v>
      </c>
      <c r="AA47" s="39" t="s">
        <v>3407</v>
      </c>
      <c r="AB47" s="146">
        <v>23</v>
      </c>
      <c r="AC47" s="146">
        <v>42</v>
      </c>
      <c r="AD47" s="146">
        <v>535</v>
      </c>
      <c r="AE47" s="146">
        <v>6</v>
      </c>
      <c r="AF47" s="146">
        <v>22</v>
      </c>
      <c r="AG47" s="146">
        <v>0</v>
      </c>
      <c r="AH47" s="146">
        <v>5</v>
      </c>
      <c r="AI47" s="146">
        <v>535</v>
      </c>
      <c r="AJ47" s="146">
        <v>633</v>
      </c>
      <c r="AK47" s="146">
        <v>7</v>
      </c>
    </row>
    <row r="48" spans="2:37" x14ac:dyDescent="0.2">
      <c r="B48" s="39">
        <v>2004</v>
      </c>
      <c r="C48" s="92">
        <v>136431</v>
      </c>
      <c r="D48" s="92">
        <v>1699890</v>
      </c>
      <c r="E48" s="92">
        <v>75402</v>
      </c>
      <c r="F48" s="147">
        <v>22.5</v>
      </c>
      <c r="I48" s="39">
        <v>2004</v>
      </c>
      <c r="J48" s="92">
        <v>91845</v>
      </c>
      <c r="K48" s="92">
        <v>1027164</v>
      </c>
      <c r="L48" s="92">
        <v>63417</v>
      </c>
      <c r="M48" s="77">
        <v>16.2</v>
      </c>
      <c r="AA48" s="39" t="s">
        <v>3408</v>
      </c>
      <c r="AB48" s="146">
        <v>40</v>
      </c>
      <c r="AC48" s="146">
        <v>26</v>
      </c>
      <c r="AD48" s="146">
        <v>54</v>
      </c>
      <c r="AE48" s="146">
        <v>6</v>
      </c>
      <c r="AF48" s="146">
        <v>14</v>
      </c>
      <c r="AG48" s="146">
        <v>1</v>
      </c>
      <c r="AH48" s="146">
        <v>5</v>
      </c>
      <c r="AI48" s="146">
        <v>54</v>
      </c>
      <c r="AJ48" s="146">
        <v>146</v>
      </c>
      <c r="AK48" s="146">
        <v>8</v>
      </c>
    </row>
    <row r="49" spans="2:37" x14ac:dyDescent="0.2">
      <c r="B49" s="39">
        <v>2005</v>
      </c>
      <c r="C49" s="92">
        <v>136568</v>
      </c>
      <c r="D49" s="92">
        <v>1708421</v>
      </c>
      <c r="E49" s="92">
        <v>77418</v>
      </c>
      <c r="F49" s="147">
        <v>22.1</v>
      </c>
      <c r="I49" s="39">
        <v>2005</v>
      </c>
      <c r="J49" s="92">
        <v>95337</v>
      </c>
      <c r="K49" s="92">
        <v>1041051</v>
      </c>
      <c r="L49" s="92">
        <v>58869</v>
      </c>
      <c r="M49" s="77">
        <v>17.7</v>
      </c>
      <c r="AA49" s="39" t="s">
        <v>3409</v>
      </c>
      <c r="AB49" s="146">
        <v>23</v>
      </c>
      <c r="AC49" s="146">
        <v>80</v>
      </c>
      <c r="AD49" s="146">
        <v>46</v>
      </c>
      <c r="AE49" s="146">
        <v>0</v>
      </c>
      <c r="AF49" s="146">
        <v>19</v>
      </c>
      <c r="AG49" s="146">
        <v>1</v>
      </c>
      <c r="AH49" s="146">
        <v>0</v>
      </c>
      <c r="AI49" s="146">
        <v>46</v>
      </c>
      <c r="AJ49" s="146">
        <v>169</v>
      </c>
      <c r="AK49" s="146">
        <v>8</v>
      </c>
    </row>
    <row r="50" spans="2:37" x14ac:dyDescent="0.2">
      <c r="B50" s="39">
        <v>2006</v>
      </c>
      <c r="C50" s="92">
        <v>135400</v>
      </c>
      <c r="D50" s="92">
        <v>1690534</v>
      </c>
      <c r="E50" s="92">
        <v>75009</v>
      </c>
      <c r="F50" s="147">
        <v>22.5</v>
      </c>
      <c r="G50" s="144">
        <f>(D50-D49)/D49</f>
        <v>-1.0469901739676579E-2</v>
      </c>
      <c r="I50" s="39">
        <v>2006</v>
      </c>
      <c r="J50" s="92">
        <v>99125</v>
      </c>
      <c r="K50" s="92">
        <v>1082490</v>
      </c>
      <c r="L50" s="92">
        <v>60685</v>
      </c>
      <c r="M50" s="77">
        <v>17.8</v>
      </c>
      <c r="N50" s="144">
        <f>(K50-K49)/K49</f>
        <v>3.9804966327298089E-2</v>
      </c>
      <c r="AA50" s="39" t="s">
        <v>3410</v>
      </c>
      <c r="AB50" s="146">
        <v>7</v>
      </c>
      <c r="AC50" s="146">
        <v>5</v>
      </c>
      <c r="AD50" s="146">
        <v>25</v>
      </c>
      <c r="AE50" s="146">
        <v>5</v>
      </c>
      <c r="AF50" s="146">
        <v>8</v>
      </c>
      <c r="AG50" s="146">
        <v>0</v>
      </c>
      <c r="AH50" s="146">
        <v>1</v>
      </c>
      <c r="AI50" s="146">
        <v>25</v>
      </c>
      <c r="AJ50" s="146">
        <v>51</v>
      </c>
      <c r="AK50" s="146">
        <v>8</v>
      </c>
    </row>
    <row r="51" spans="2:37" x14ac:dyDescent="0.2">
      <c r="B51" s="39">
        <v>2007</v>
      </c>
      <c r="C51" s="92">
        <v>135933</v>
      </c>
      <c r="D51" s="92">
        <v>1672467</v>
      </c>
      <c r="E51" s="92">
        <v>74377</v>
      </c>
      <c r="F51" s="147">
        <v>22.5</v>
      </c>
      <c r="G51" s="144">
        <f>(D51-D50)/D50</f>
        <v>-1.0687155656141787E-2</v>
      </c>
      <c r="I51" s="39">
        <v>2007</v>
      </c>
      <c r="J51" s="92">
        <v>101470</v>
      </c>
      <c r="K51" s="92">
        <v>1112271</v>
      </c>
      <c r="L51" s="92">
        <v>61836</v>
      </c>
      <c r="M51" s="77">
        <v>18</v>
      </c>
      <c r="N51" s="144">
        <f>(K51-K50)/K50</f>
        <v>2.7511570545686335E-2</v>
      </c>
      <c r="AA51" s="39" t="s">
        <v>3411</v>
      </c>
      <c r="AB51" s="146">
        <v>3</v>
      </c>
      <c r="AC51" s="146">
        <v>1</v>
      </c>
      <c r="AD51" s="146">
        <v>43</v>
      </c>
      <c r="AE51" s="146">
        <v>0</v>
      </c>
      <c r="AF51" s="146">
        <v>6</v>
      </c>
      <c r="AG51" s="146">
        <v>0</v>
      </c>
      <c r="AH51" s="146">
        <v>0</v>
      </c>
      <c r="AI51" s="146">
        <v>43</v>
      </c>
      <c r="AJ51" s="146">
        <v>53</v>
      </c>
      <c r="AK51" s="146">
        <v>8</v>
      </c>
    </row>
    <row r="52" spans="2:37" x14ac:dyDescent="0.2">
      <c r="B52" s="39">
        <v>2008</v>
      </c>
      <c r="C52" s="92">
        <v>137080</v>
      </c>
      <c r="D52" s="92">
        <v>1615850</v>
      </c>
      <c r="E52" s="92">
        <v>71497</v>
      </c>
      <c r="F52" s="147">
        <v>22.6</v>
      </c>
      <c r="G52" s="144">
        <f>(D52-D51)/D51</f>
        <v>-3.385238692303047E-2</v>
      </c>
      <c r="I52" s="39">
        <v>2008</v>
      </c>
      <c r="J52" s="92">
        <v>101235</v>
      </c>
      <c r="K52" s="92">
        <v>1108603</v>
      </c>
      <c r="L52" s="92">
        <v>61199</v>
      </c>
      <c r="M52" s="77">
        <v>18.100000000000001</v>
      </c>
      <c r="N52" s="144">
        <f>(K52-K51)/K51</f>
        <v>-3.2977574709760482E-3</v>
      </c>
      <c r="AA52" s="39" t="s">
        <v>3412</v>
      </c>
      <c r="AB52" s="146">
        <v>11</v>
      </c>
      <c r="AC52" s="146">
        <v>14</v>
      </c>
      <c r="AD52" s="146">
        <v>29</v>
      </c>
      <c r="AE52" s="146">
        <v>0</v>
      </c>
      <c r="AF52" s="146">
        <v>13</v>
      </c>
      <c r="AG52" s="146">
        <v>2</v>
      </c>
      <c r="AH52" s="146">
        <v>0</v>
      </c>
      <c r="AI52" s="146">
        <v>29</v>
      </c>
      <c r="AJ52" s="146">
        <v>69</v>
      </c>
      <c r="AK52" s="146">
        <v>8</v>
      </c>
    </row>
    <row r="53" spans="2:37" x14ac:dyDescent="0.2">
      <c r="B53" s="364" t="s">
        <v>3413</v>
      </c>
      <c r="C53" s="364"/>
      <c r="D53" s="364"/>
      <c r="E53" s="364"/>
      <c r="F53" s="364"/>
      <c r="G53" s="144">
        <f>AVERAGE(G50:G52)</f>
        <v>-1.8336481439616279E-2</v>
      </c>
      <c r="H53" s="150"/>
      <c r="I53" s="364" t="s">
        <v>3413</v>
      </c>
      <c r="J53" s="364"/>
      <c r="K53" s="364"/>
      <c r="L53" s="364"/>
      <c r="M53" s="364"/>
      <c r="N53" s="144">
        <f>AVERAGE(N50:N52)</f>
        <v>2.1339593134002788E-2</v>
      </c>
      <c r="AA53" s="39" t="s">
        <v>3414</v>
      </c>
      <c r="AB53" s="146">
        <v>8</v>
      </c>
      <c r="AC53" s="146">
        <v>10</v>
      </c>
      <c r="AD53" s="146">
        <v>50</v>
      </c>
      <c r="AE53" s="146">
        <v>0</v>
      </c>
      <c r="AF53" s="146">
        <v>8</v>
      </c>
      <c r="AG53" s="146">
        <v>0</v>
      </c>
      <c r="AH53" s="146">
        <v>0</v>
      </c>
      <c r="AI53" s="146">
        <v>50</v>
      </c>
      <c r="AJ53" s="146">
        <v>76</v>
      </c>
      <c r="AK53" s="146">
        <v>8</v>
      </c>
    </row>
    <row r="54" spans="2:37" x14ac:dyDescent="0.2">
      <c r="B54" s="39" t="s">
        <v>3415</v>
      </c>
      <c r="C54" s="150">
        <v>1.0999999999999999E-2</v>
      </c>
      <c r="D54" s="150">
        <v>1.4999999999999999E-2</v>
      </c>
      <c r="E54" s="150">
        <v>1E-3</v>
      </c>
      <c r="F54" s="150">
        <v>1.4E-2</v>
      </c>
      <c r="I54" s="39" t="s">
        <v>3415</v>
      </c>
      <c r="J54" s="144">
        <v>5.2999999999999999E-2</v>
      </c>
      <c r="K54" s="144">
        <v>0.06</v>
      </c>
      <c r="L54" s="144">
        <v>4.2999999999999997E-2</v>
      </c>
      <c r="M54" s="144">
        <v>1.6E-2</v>
      </c>
      <c r="AA54" s="39" t="s">
        <v>3416</v>
      </c>
      <c r="AB54" s="146">
        <v>59</v>
      </c>
      <c r="AC54" s="146">
        <v>5</v>
      </c>
      <c r="AD54" s="146">
        <v>24</v>
      </c>
      <c r="AE54" s="146">
        <v>0</v>
      </c>
      <c r="AF54" s="146">
        <v>5</v>
      </c>
      <c r="AG54" s="146">
        <v>0</v>
      </c>
      <c r="AH54" s="146">
        <v>0</v>
      </c>
      <c r="AI54" s="146">
        <v>24</v>
      </c>
      <c r="AJ54" s="146">
        <v>93</v>
      </c>
      <c r="AK54" s="146">
        <v>8</v>
      </c>
    </row>
    <row r="55" spans="2:37" x14ac:dyDescent="0.2">
      <c r="B55" s="39" t="s">
        <v>3417</v>
      </c>
      <c r="C55" s="150">
        <v>4.0000000000000001E-3</v>
      </c>
      <c r="D55" s="150">
        <v>4.0000000000000001E-3</v>
      </c>
      <c r="E55" s="150">
        <v>0</v>
      </c>
      <c r="F55" s="150">
        <v>5.0000000000000001E-3</v>
      </c>
      <c r="I55" s="39" t="s">
        <v>3417</v>
      </c>
      <c r="J55" s="144">
        <v>3.5999999999999997E-2</v>
      </c>
      <c r="K55" s="144">
        <v>2.5000000000000001E-2</v>
      </c>
      <c r="L55" s="144">
        <v>1.9E-2</v>
      </c>
      <c r="M55" s="144">
        <v>5.0000000000000001E-3</v>
      </c>
      <c r="AA55" s="39" t="s">
        <v>3418</v>
      </c>
      <c r="AB55" s="146">
        <v>7</v>
      </c>
      <c r="AC55" s="146">
        <v>6</v>
      </c>
      <c r="AD55" s="146">
        <v>23</v>
      </c>
      <c r="AE55" s="146">
        <v>0</v>
      </c>
      <c r="AF55" s="146">
        <v>15</v>
      </c>
      <c r="AG55" s="146">
        <v>0</v>
      </c>
      <c r="AH55" s="146">
        <v>0</v>
      </c>
      <c r="AI55" s="146">
        <v>23</v>
      </c>
      <c r="AJ55" s="146">
        <v>51</v>
      </c>
      <c r="AK55" s="146">
        <v>8</v>
      </c>
    </row>
    <row r="56" spans="2:37" x14ac:dyDescent="0.2">
      <c r="AA56" s="39" t="s">
        <v>3419</v>
      </c>
      <c r="AB56" s="146">
        <v>1</v>
      </c>
      <c r="AC56" s="146">
        <v>0</v>
      </c>
      <c r="AD56" s="146">
        <v>9</v>
      </c>
      <c r="AE56" s="146">
        <v>0</v>
      </c>
      <c r="AF56" s="146">
        <v>1</v>
      </c>
      <c r="AG56" s="146">
        <v>0</v>
      </c>
      <c r="AH56" s="146">
        <v>0</v>
      </c>
      <c r="AI56" s="146">
        <v>9</v>
      </c>
      <c r="AJ56" s="146">
        <v>11</v>
      </c>
      <c r="AK56" s="146">
        <v>9</v>
      </c>
    </row>
    <row r="57" spans="2:37" x14ac:dyDescent="0.2">
      <c r="B57" s="351" t="s">
        <v>3381</v>
      </c>
      <c r="I57" s="351" t="s">
        <v>3381</v>
      </c>
      <c r="AA57" s="39" t="s">
        <v>3420</v>
      </c>
      <c r="AB57" s="146">
        <v>201</v>
      </c>
      <c r="AC57" s="146">
        <v>45</v>
      </c>
      <c r="AD57" s="146">
        <v>188</v>
      </c>
      <c r="AE57" s="146">
        <v>413</v>
      </c>
      <c r="AF57" s="146">
        <v>40</v>
      </c>
      <c r="AG57" s="146">
        <v>22</v>
      </c>
      <c r="AH57" s="146">
        <v>27</v>
      </c>
      <c r="AI57" s="146">
        <v>188</v>
      </c>
      <c r="AJ57" s="146">
        <v>936</v>
      </c>
      <c r="AK57" s="146">
        <v>9</v>
      </c>
    </row>
    <row r="58" spans="2:37" x14ac:dyDescent="0.2">
      <c r="B58" s="39" t="s">
        <v>3421</v>
      </c>
      <c r="I58" s="39" t="s">
        <v>3422</v>
      </c>
      <c r="AA58" s="39" t="s">
        <v>3423</v>
      </c>
      <c r="AB58" s="146">
        <v>0</v>
      </c>
      <c r="AC58" s="146">
        <v>0</v>
      </c>
      <c r="AD58" s="146">
        <v>3</v>
      </c>
      <c r="AE58" s="146">
        <v>6</v>
      </c>
      <c r="AF58" s="146">
        <v>5</v>
      </c>
      <c r="AG58" s="146">
        <v>1</v>
      </c>
      <c r="AH58" s="146">
        <v>0</v>
      </c>
      <c r="AI58" s="146">
        <v>3</v>
      </c>
      <c r="AJ58" s="146">
        <v>15</v>
      </c>
      <c r="AK58" s="146">
        <v>9</v>
      </c>
    </row>
    <row r="59" spans="2:37" x14ac:dyDescent="0.2">
      <c r="B59" s="39" t="s">
        <v>3424</v>
      </c>
      <c r="I59" s="39" t="s">
        <v>3425</v>
      </c>
      <c r="AA59" s="39" t="s">
        <v>3426</v>
      </c>
      <c r="AB59" s="146">
        <v>12</v>
      </c>
      <c r="AC59" s="146">
        <v>8</v>
      </c>
      <c r="AD59" s="146">
        <v>30</v>
      </c>
      <c r="AE59" s="146">
        <v>23</v>
      </c>
      <c r="AF59" s="146">
        <v>25</v>
      </c>
      <c r="AG59" s="146">
        <v>0</v>
      </c>
      <c r="AH59" s="146">
        <v>0</v>
      </c>
      <c r="AI59" s="146">
        <v>30</v>
      </c>
      <c r="AJ59" s="146">
        <v>98</v>
      </c>
      <c r="AK59" s="146">
        <v>9</v>
      </c>
    </row>
    <row r="60" spans="2:37" x14ac:dyDescent="0.2">
      <c r="B60" s="39" t="s">
        <v>3427</v>
      </c>
      <c r="I60" s="39" t="s">
        <v>3428</v>
      </c>
      <c r="AA60" s="39" t="s">
        <v>3429</v>
      </c>
      <c r="AB60" s="146">
        <v>15</v>
      </c>
      <c r="AC60" s="146">
        <v>16</v>
      </c>
      <c r="AD60" s="146">
        <v>64</v>
      </c>
      <c r="AE60" s="146">
        <v>4</v>
      </c>
      <c r="AF60" s="146">
        <v>48</v>
      </c>
      <c r="AG60" s="146">
        <v>0</v>
      </c>
      <c r="AH60" s="146">
        <v>0</v>
      </c>
      <c r="AI60" s="146">
        <v>64</v>
      </c>
      <c r="AJ60" s="146">
        <v>147</v>
      </c>
      <c r="AK60" s="146">
        <v>9</v>
      </c>
    </row>
    <row r="61" spans="2:37" x14ac:dyDescent="0.2">
      <c r="AA61" s="39" t="s">
        <v>3430</v>
      </c>
      <c r="AB61" s="146">
        <v>827</v>
      </c>
      <c r="AC61" s="146">
        <v>1980</v>
      </c>
      <c r="AD61" s="146">
        <v>2410</v>
      </c>
      <c r="AE61" s="146">
        <v>506</v>
      </c>
      <c r="AF61" s="146">
        <v>679</v>
      </c>
      <c r="AG61" s="146">
        <v>57</v>
      </c>
      <c r="AH61" s="146">
        <v>38</v>
      </c>
      <c r="AI61" s="146">
        <v>2410</v>
      </c>
      <c r="AJ61" s="146">
        <v>6497</v>
      </c>
    </row>
    <row r="62" spans="2:37" ht="14.25" x14ac:dyDescent="0.2">
      <c r="B62" s="39" t="s">
        <v>3431</v>
      </c>
      <c r="I62" s="39" t="s">
        <v>3432</v>
      </c>
    </row>
    <row r="63" spans="2:37" x14ac:dyDescent="0.2">
      <c r="B63" s="39" t="s">
        <v>3433</v>
      </c>
      <c r="I63" s="39" t="s">
        <v>3434</v>
      </c>
      <c r="AA63" s="351" t="s">
        <v>3435</v>
      </c>
    </row>
    <row r="64" spans="2:37" ht="14.25" x14ac:dyDescent="0.2">
      <c r="B64" s="39" t="s">
        <v>3436</v>
      </c>
      <c r="AA64" s="39" t="s">
        <v>3437</v>
      </c>
    </row>
    <row r="65" spans="2:27" ht="14.25" x14ac:dyDescent="0.2">
      <c r="B65" s="39" t="s">
        <v>3438</v>
      </c>
      <c r="AA65" s="39" t="s">
        <v>3439</v>
      </c>
    </row>
    <row r="66" spans="2:27" x14ac:dyDescent="0.2">
      <c r="B66" s="39" t="s">
        <v>3440</v>
      </c>
    </row>
    <row r="67" spans="2:27" x14ac:dyDescent="0.2">
      <c r="B67" s="39" t="s">
        <v>3441</v>
      </c>
    </row>
  </sheetData>
  <mergeCells count="14">
    <mergeCell ref="B53:F53"/>
    <mergeCell ref="I9:M9"/>
    <mergeCell ref="I10:M10"/>
    <mergeCell ref="I53:M53"/>
    <mergeCell ref="Q8:V8"/>
    <mergeCell ref="Q9:V9"/>
    <mergeCell ref="Q10:V10"/>
    <mergeCell ref="B9:F9"/>
    <mergeCell ref="B10:F10"/>
    <mergeCell ref="AA5:AJ5"/>
    <mergeCell ref="AA6:AJ6"/>
    <mergeCell ref="Q3:V3"/>
    <mergeCell ref="Q4:V4"/>
    <mergeCell ref="Q5:V5"/>
  </mergeCells>
  <phoneticPr fontId="14" type="noConversion"/>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B62"/>
  <sheetViews>
    <sheetView tabSelected="1" topLeftCell="A19" zoomScale="80" zoomScaleNormal="80" workbookViewId="0">
      <selection activeCell="N43" sqref="N43"/>
    </sheetView>
  </sheetViews>
  <sheetFormatPr defaultColWidth="9.140625" defaultRowHeight="12.75" x14ac:dyDescent="0.2"/>
  <cols>
    <col min="1" max="1" width="36.5703125" style="72" customWidth="1"/>
    <col min="2" max="16384" width="9.140625" style="72"/>
  </cols>
  <sheetData>
    <row r="1" spans="1:28" x14ac:dyDescent="0.2">
      <c r="A1" s="151" t="s">
        <v>3442</v>
      </c>
    </row>
    <row r="2" spans="1:28" x14ac:dyDescent="0.2">
      <c r="A2" s="151" t="s">
        <v>3443</v>
      </c>
    </row>
    <row r="4" spans="1:28" x14ac:dyDescent="0.2">
      <c r="A4" s="95" t="s">
        <v>3444</v>
      </c>
    </row>
    <row r="7" spans="1:28" x14ac:dyDescent="0.2">
      <c r="B7" s="157" t="s">
        <v>1320</v>
      </c>
      <c r="C7" s="157" t="s">
        <v>1321</v>
      </c>
      <c r="D7" s="157" t="s">
        <v>3445</v>
      </c>
      <c r="E7" s="157" t="s">
        <v>3446</v>
      </c>
    </row>
    <row r="8" spans="1:28" x14ac:dyDescent="0.2">
      <c r="A8" s="72" t="s">
        <v>3235</v>
      </c>
    </row>
    <row r="9" spans="1:28" x14ac:dyDescent="0.2">
      <c r="A9" s="72" t="s">
        <v>3236</v>
      </c>
      <c r="B9" s="152">
        <v>2584.43188476563</v>
      </c>
      <c r="C9" s="152">
        <v>2581.32006835938</v>
      </c>
      <c r="D9" s="152">
        <v>2546.1943359375</v>
      </c>
      <c r="E9" s="152">
        <v>2553.8955078125</v>
      </c>
      <c r="F9" s="152"/>
      <c r="G9" s="152"/>
      <c r="H9" s="152"/>
      <c r="I9" s="152"/>
      <c r="J9" s="152"/>
      <c r="K9" s="152"/>
      <c r="L9" s="152"/>
      <c r="M9" s="152"/>
      <c r="N9" s="152"/>
      <c r="O9" s="152"/>
      <c r="P9" s="152"/>
      <c r="Q9" s="152"/>
      <c r="R9" s="152"/>
      <c r="S9" s="152"/>
      <c r="T9" s="152"/>
      <c r="U9" s="152"/>
      <c r="V9" s="152"/>
      <c r="W9" s="152"/>
      <c r="X9" s="152"/>
      <c r="Y9" s="152"/>
      <c r="Z9" s="152"/>
      <c r="AA9" s="152"/>
      <c r="AB9" s="153"/>
    </row>
    <row r="10" spans="1:28" x14ac:dyDescent="0.2">
      <c r="A10" s="72" t="s">
        <v>3237</v>
      </c>
      <c r="B10" s="152">
        <v>43.2129516601563</v>
      </c>
      <c r="C10" s="152">
        <v>44.543754577636697</v>
      </c>
      <c r="D10" s="152">
        <v>45.933361053466797</v>
      </c>
      <c r="E10" s="152">
        <v>48.620029449462898</v>
      </c>
      <c r="F10" s="152"/>
      <c r="G10" s="152"/>
      <c r="H10" s="152"/>
      <c r="I10" s="152"/>
      <c r="J10" s="152"/>
      <c r="K10" s="152"/>
      <c r="L10" s="152"/>
      <c r="M10" s="152"/>
      <c r="N10" s="152"/>
      <c r="O10" s="152"/>
      <c r="P10" s="152"/>
      <c r="Q10" s="152"/>
      <c r="R10" s="152"/>
      <c r="S10" s="152"/>
      <c r="T10" s="152"/>
      <c r="U10" s="152"/>
      <c r="V10" s="152"/>
      <c r="W10" s="152"/>
      <c r="X10" s="152"/>
      <c r="Y10" s="152"/>
      <c r="Z10" s="152"/>
      <c r="AA10" s="152"/>
      <c r="AB10" s="153"/>
    </row>
    <row r="12" spans="1:28" x14ac:dyDescent="0.2">
      <c r="A12" s="72" t="s">
        <v>3238</v>
      </c>
    </row>
    <row r="13" spans="1:28" x14ac:dyDescent="0.2">
      <c r="A13" s="72" t="s">
        <v>3239</v>
      </c>
    </row>
    <row r="14" spans="1:28" x14ac:dyDescent="0.2">
      <c r="A14" s="72" t="s">
        <v>3240</v>
      </c>
      <c r="B14" s="152">
        <v>0</v>
      </c>
      <c r="C14" s="152">
        <v>0</v>
      </c>
      <c r="D14" s="152">
        <v>0</v>
      </c>
      <c r="E14" s="152">
        <v>0</v>
      </c>
      <c r="F14" s="152"/>
      <c r="G14" s="152"/>
      <c r="H14" s="152"/>
      <c r="I14" s="152"/>
      <c r="J14" s="152"/>
      <c r="K14" s="152"/>
      <c r="L14" s="152"/>
      <c r="M14" s="152"/>
      <c r="N14" s="152"/>
      <c r="O14" s="152"/>
      <c r="P14" s="152"/>
      <c r="Q14" s="152"/>
      <c r="R14" s="152"/>
      <c r="S14" s="152"/>
      <c r="T14" s="152"/>
      <c r="U14" s="152"/>
      <c r="V14" s="152"/>
      <c r="W14" s="152"/>
      <c r="X14" s="152"/>
      <c r="Y14" s="152"/>
      <c r="Z14" s="152"/>
      <c r="AA14" s="152"/>
      <c r="AB14" s="154"/>
    </row>
    <row r="15" spans="1:28" x14ac:dyDescent="0.2">
      <c r="A15" s="72" t="s">
        <v>3241</v>
      </c>
      <c r="B15" s="152">
        <v>52.748062133789098</v>
      </c>
      <c r="C15" s="152">
        <v>56.5829887390137</v>
      </c>
      <c r="D15" s="152">
        <v>64.376495361328097</v>
      </c>
      <c r="E15" s="152">
        <v>74.507827758789105</v>
      </c>
      <c r="F15" s="152"/>
      <c r="G15" s="152"/>
      <c r="H15" s="152"/>
      <c r="I15" s="152"/>
      <c r="J15" s="152"/>
      <c r="K15" s="152"/>
      <c r="L15" s="152"/>
      <c r="M15" s="152"/>
      <c r="N15" s="152"/>
      <c r="O15" s="152"/>
      <c r="P15" s="152"/>
      <c r="Q15" s="152"/>
      <c r="R15" s="152"/>
      <c r="S15" s="152"/>
      <c r="T15" s="152"/>
      <c r="U15" s="152"/>
      <c r="V15" s="152"/>
      <c r="W15" s="152"/>
      <c r="X15" s="152"/>
      <c r="Y15" s="152"/>
      <c r="Z15" s="152"/>
      <c r="AA15" s="152"/>
      <c r="AB15" s="153"/>
    </row>
    <row r="16" spans="1:28" x14ac:dyDescent="0.2">
      <c r="A16" s="72" t="s">
        <v>3242</v>
      </c>
      <c r="B16" s="152">
        <v>0</v>
      </c>
      <c r="C16" s="152">
        <v>0</v>
      </c>
      <c r="D16" s="152">
        <v>0</v>
      </c>
      <c r="E16" s="152">
        <v>0</v>
      </c>
      <c r="F16" s="152"/>
      <c r="G16" s="152"/>
      <c r="H16" s="152"/>
      <c r="I16" s="152"/>
      <c r="J16" s="152"/>
      <c r="K16" s="152"/>
      <c r="L16" s="152"/>
      <c r="M16" s="152"/>
      <c r="N16" s="152"/>
      <c r="O16" s="152"/>
      <c r="P16" s="152"/>
      <c r="Q16" s="152"/>
      <c r="R16" s="152"/>
      <c r="S16" s="152"/>
      <c r="T16" s="152"/>
      <c r="U16" s="152"/>
      <c r="V16" s="152"/>
      <c r="W16" s="152"/>
      <c r="X16" s="152"/>
      <c r="Y16" s="152"/>
      <c r="Z16" s="152"/>
      <c r="AA16" s="152"/>
      <c r="AB16" s="154"/>
    </row>
    <row r="17" spans="1:28" x14ac:dyDescent="0.2">
      <c r="A17" s="72" t="s">
        <v>3244</v>
      </c>
    </row>
    <row r="18" spans="1:28" x14ac:dyDescent="0.2">
      <c r="A18" s="72" t="s">
        <v>3245</v>
      </c>
      <c r="B18" s="152">
        <v>0.44430208206176802</v>
      </c>
      <c r="C18" s="152">
        <v>0.50218141078948997</v>
      </c>
      <c r="D18" s="152">
        <v>0.54059600830078103</v>
      </c>
      <c r="E18" s="152">
        <v>0.56921195983886697</v>
      </c>
      <c r="F18" s="152"/>
      <c r="G18" s="152"/>
      <c r="H18" s="152"/>
      <c r="I18" s="152"/>
      <c r="J18" s="152"/>
      <c r="K18" s="152"/>
      <c r="L18" s="152"/>
      <c r="M18" s="152"/>
      <c r="N18" s="152"/>
      <c r="O18" s="152"/>
      <c r="P18" s="152"/>
      <c r="Q18" s="152"/>
      <c r="R18" s="152"/>
      <c r="S18" s="152"/>
      <c r="T18" s="152"/>
      <c r="U18" s="152"/>
      <c r="V18" s="152"/>
      <c r="W18" s="152"/>
      <c r="X18" s="152"/>
      <c r="Y18" s="152"/>
      <c r="Z18" s="152"/>
      <c r="AA18" s="152"/>
      <c r="AB18" s="153"/>
    </row>
    <row r="19" spans="1:28" x14ac:dyDescent="0.2">
      <c r="A19" s="72" t="s">
        <v>3246</v>
      </c>
      <c r="B19" s="152">
        <v>0.832339286804199</v>
      </c>
      <c r="C19" s="152">
        <v>0.97607487440109297</v>
      </c>
      <c r="D19" s="152">
        <v>1.0844376087188701</v>
      </c>
      <c r="E19" s="152">
        <v>1.1736102104187001</v>
      </c>
      <c r="F19" s="152"/>
      <c r="G19" s="152"/>
      <c r="H19" s="152"/>
      <c r="I19" s="152"/>
      <c r="J19" s="152"/>
      <c r="K19" s="152"/>
      <c r="L19" s="152"/>
      <c r="M19" s="152"/>
      <c r="N19" s="152"/>
      <c r="O19" s="152"/>
      <c r="P19" s="152"/>
      <c r="Q19" s="152"/>
      <c r="R19" s="152"/>
      <c r="S19" s="152"/>
      <c r="T19" s="152"/>
      <c r="U19" s="152"/>
      <c r="V19" s="152"/>
      <c r="W19" s="152"/>
      <c r="X19" s="152"/>
      <c r="Y19" s="152"/>
      <c r="Z19" s="152"/>
      <c r="AA19" s="152"/>
      <c r="AB19" s="153"/>
    </row>
    <row r="20" spans="1:28" x14ac:dyDescent="0.2">
      <c r="A20" s="72" t="s">
        <v>3247</v>
      </c>
      <c r="B20" s="152">
        <v>0.30853909254074102</v>
      </c>
      <c r="C20" s="152">
        <v>0.29035425186157199</v>
      </c>
      <c r="D20" s="152">
        <v>0.26430347561836198</v>
      </c>
      <c r="E20" s="152">
        <v>0.24063822627067599</v>
      </c>
      <c r="F20" s="152"/>
      <c r="G20" s="152"/>
      <c r="H20" s="152"/>
      <c r="I20" s="152"/>
      <c r="J20" s="152"/>
      <c r="K20" s="152"/>
      <c r="L20" s="152"/>
      <c r="M20" s="152"/>
      <c r="N20" s="152"/>
      <c r="O20" s="152"/>
      <c r="P20" s="152"/>
      <c r="Q20" s="152"/>
      <c r="R20" s="152"/>
      <c r="S20" s="152"/>
      <c r="T20" s="152"/>
      <c r="U20" s="152"/>
      <c r="V20" s="152"/>
      <c r="W20" s="152"/>
      <c r="X20" s="152"/>
      <c r="Y20" s="152"/>
      <c r="Z20" s="152"/>
      <c r="AA20" s="152"/>
      <c r="AB20" s="153"/>
    </row>
    <row r="21" spans="1:28" x14ac:dyDescent="0.2">
      <c r="A21" s="72" t="s">
        <v>3248</v>
      </c>
      <c r="B21" s="152">
        <v>1.3575401306152299</v>
      </c>
      <c r="C21" s="152">
        <v>1.2691111564636199</v>
      </c>
      <c r="D21" s="152">
        <v>1.1526224613189699</v>
      </c>
      <c r="E21" s="152">
        <v>1.0308305025100699</v>
      </c>
      <c r="F21" s="152"/>
      <c r="G21" s="152"/>
      <c r="H21" s="152"/>
      <c r="I21" s="152"/>
      <c r="J21" s="152"/>
      <c r="K21" s="152"/>
      <c r="L21" s="152"/>
      <c r="M21" s="152"/>
      <c r="N21" s="152"/>
      <c r="O21" s="152"/>
      <c r="P21" s="152"/>
      <c r="Q21" s="152"/>
      <c r="R21" s="152"/>
      <c r="S21" s="152"/>
      <c r="T21" s="152"/>
      <c r="U21" s="152"/>
      <c r="V21" s="152"/>
      <c r="W21" s="152"/>
      <c r="X21" s="152"/>
      <c r="Y21" s="152"/>
      <c r="Z21" s="152"/>
      <c r="AA21" s="152"/>
      <c r="AB21" s="153"/>
    </row>
    <row r="22" spans="1:28" x14ac:dyDescent="0.2">
      <c r="A22" s="72" t="s">
        <v>3250</v>
      </c>
    </row>
    <row r="23" spans="1:28" x14ac:dyDescent="0.2">
      <c r="A23" s="72" t="s">
        <v>3251</v>
      </c>
      <c r="B23" s="152">
        <v>0.36427661776542702</v>
      </c>
      <c r="C23" s="152">
        <v>0.35490491986274703</v>
      </c>
      <c r="D23" s="152">
        <v>0.33780229091644298</v>
      </c>
      <c r="E23" s="152">
        <v>0.32126623392105103</v>
      </c>
      <c r="F23" s="152"/>
      <c r="G23" s="152"/>
      <c r="H23" s="152"/>
      <c r="I23" s="152"/>
      <c r="J23" s="152"/>
      <c r="K23" s="152"/>
      <c r="L23" s="152"/>
      <c r="M23" s="152"/>
      <c r="N23" s="152"/>
      <c r="O23" s="152"/>
      <c r="P23" s="152"/>
      <c r="Q23" s="152"/>
      <c r="R23" s="152"/>
      <c r="S23" s="152"/>
      <c r="T23" s="152"/>
      <c r="U23" s="152"/>
      <c r="V23" s="152"/>
      <c r="W23" s="152"/>
      <c r="X23" s="152"/>
      <c r="Y23" s="152"/>
      <c r="Z23" s="152"/>
      <c r="AA23" s="152"/>
      <c r="AB23" s="153"/>
    </row>
    <row r="24" spans="1:28" x14ac:dyDescent="0.2">
      <c r="A24" s="72" t="s">
        <v>3252</v>
      </c>
      <c r="B24" s="152">
        <v>0</v>
      </c>
      <c r="C24" s="152">
        <v>0</v>
      </c>
      <c r="D24" s="152">
        <v>0</v>
      </c>
      <c r="E24" s="152">
        <v>0</v>
      </c>
      <c r="F24" s="152"/>
      <c r="G24" s="152"/>
      <c r="H24" s="152"/>
      <c r="I24" s="152"/>
      <c r="J24" s="152"/>
      <c r="K24" s="152"/>
      <c r="L24" s="152"/>
      <c r="M24" s="152"/>
      <c r="N24" s="152"/>
      <c r="O24" s="152"/>
      <c r="P24" s="152"/>
      <c r="Q24" s="152"/>
      <c r="R24" s="152"/>
      <c r="S24" s="152"/>
      <c r="T24" s="152"/>
      <c r="U24" s="152"/>
      <c r="V24" s="152"/>
      <c r="W24" s="152"/>
      <c r="X24" s="152"/>
      <c r="Y24" s="152"/>
      <c r="Z24" s="152"/>
      <c r="AA24" s="152"/>
      <c r="AB24" s="154"/>
    </row>
    <row r="25" spans="1:28" x14ac:dyDescent="0.2">
      <c r="A25" s="72" t="s">
        <v>3253</v>
      </c>
      <c r="B25" s="152">
        <v>0</v>
      </c>
      <c r="C25" s="152">
        <v>0</v>
      </c>
      <c r="D25" s="152">
        <v>0</v>
      </c>
      <c r="E25" s="152">
        <v>0</v>
      </c>
      <c r="F25" s="152"/>
      <c r="G25" s="152"/>
      <c r="H25" s="152"/>
      <c r="I25" s="152"/>
      <c r="J25" s="152"/>
      <c r="K25" s="152"/>
      <c r="L25" s="152"/>
      <c r="M25" s="152"/>
      <c r="N25" s="152"/>
      <c r="O25" s="152"/>
      <c r="P25" s="152"/>
      <c r="Q25" s="152"/>
      <c r="R25" s="152"/>
      <c r="S25" s="152"/>
      <c r="T25" s="152"/>
      <c r="U25" s="152"/>
      <c r="V25" s="152"/>
      <c r="W25" s="152"/>
      <c r="X25" s="152"/>
      <c r="Y25" s="152"/>
      <c r="Z25" s="152"/>
      <c r="AA25" s="152"/>
      <c r="AB25" s="154"/>
    </row>
    <row r="26" spans="1:28" x14ac:dyDescent="0.2">
      <c r="A26" s="72" t="s">
        <v>3254</v>
      </c>
      <c r="B26" s="152">
        <v>3.3581404685974099</v>
      </c>
      <c r="C26" s="152">
        <v>6.7530283927917498</v>
      </c>
      <c r="D26" s="152">
        <v>10.7110605239868</v>
      </c>
      <c r="E26" s="152">
        <v>15.5740461349487</v>
      </c>
      <c r="F26" s="152"/>
      <c r="G26" s="152"/>
      <c r="H26" s="152"/>
      <c r="I26" s="152"/>
      <c r="J26" s="152"/>
      <c r="K26" s="152"/>
      <c r="L26" s="152"/>
      <c r="M26" s="152"/>
      <c r="N26" s="152"/>
      <c r="O26" s="152"/>
      <c r="P26" s="152"/>
      <c r="Q26" s="152"/>
      <c r="R26" s="152"/>
      <c r="S26" s="152"/>
      <c r="T26" s="152"/>
      <c r="U26" s="152"/>
      <c r="V26" s="152"/>
      <c r="W26" s="152"/>
      <c r="X26" s="152"/>
      <c r="Y26" s="152"/>
      <c r="Z26" s="152"/>
      <c r="AA26" s="152"/>
      <c r="AB26" s="153"/>
    </row>
    <row r="27" spans="1:28" x14ac:dyDescent="0.2">
      <c r="A27" s="72" t="s">
        <v>3256</v>
      </c>
    </row>
    <row r="28" spans="1:28" x14ac:dyDescent="0.2">
      <c r="A28" s="72" t="s">
        <v>3257</v>
      </c>
      <c r="B28" s="152">
        <v>0</v>
      </c>
      <c r="C28" s="152">
        <v>0</v>
      </c>
      <c r="D28" s="152">
        <v>0</v>
      </c>
      <c r="E28" s="152">
        <v>2.72246270666132E-11</v>
      </c>
      <c r="F28" s="152"/>
      <c r="G28" s="152"/>
      <c r="H28" s="152"/>
      <c r="I28" s="152"/>
      <c r="J28" s="152"/>
      <c r="K28" s="152"/>
      <c r="L28" s="152"/>
      <c r="M28" s="152"/>
      <c r="N28" s="152"/>
      <c r="O28" s="152"/>
      <c r="P28" s="152"/>
      <c r="Q28" s="152"/>
      <c r="R28" s="152"/>
      <c r="S28" s="152"/>
      <c r="T28" s="152"/>
      <c r="U28" s="152"/>
      <c r="V28" s="152"/>
      <c r="W28" s="152"/>
      <c r="X28" s="152"/>
      <c r="Y28" s="152"/>
      <c r="Z28" s="152"/>
      <c r="AA28" s="152"/>
      <c r="AB28" s="154"/>
    </row>
    <row r="29" spans="1:28" x14ac:dyDescent="0.2">
      <c r="A29" s="72" t="s">
        <v>3258</v>
      </c>
      <c r="B29" s="152">
        <v>0</v>
      </c>
      <c r="C29" s="152">
        <v>0</v>
      </c>
      <c r="D29" s="152">
        <v>0</v>
      </c>
      <c r="E29" s="152">
        <v>0</v>
      </c>
      <c r="F29" s="152"/>
      <c r="G29" s="152"/>
      <c r="H29" s="152"/>
      <c r="I29" s="152"/>
      <c r="J29" s="152"/>
      <c r="K29" s="152"/>
      <c r="L29" s="152"/>
      <c r="M29" s="152"/>
      <c r="N29" s="152"/>
      <c r="O29" s="152"/>
      <c r="P29" s="152"/>
      <c r="Q29" s="152"/>
      <c r="R29" s="152"/>
      <c r="S29" s="152"/>
      <c r="T29" s="152"/>
      <c r="U29" s="152"/>
      <c r="V29" s="152"/>
      <c r="W29" s="152"/>
      <c r="X29" s="152"/>
      <c r="Y29" s="152"/>
      <c r="Z29" s="152"/>
      <c r="AA29" s="152"/>
      <c r="AB29" s="154"/>
    </row>
    <row r="30" spans="1:28" x14ac:dyDescent="0.2">
      <c r="A30" s="72" t="s">
        <v>3259</v>
      </c>
      <c r="B30" s="152">
        <v>0</v>
      </c>
      <c r="C30" s="152">
        <v>1.4097077655605999E-4</v>
      </c>
      <c r="D30" s="152">
        <v>2.67523748334497E-4</v>
      </c>
      <c r="E30" s="152">
        <v>3.9204198401421298E-4</v>
      </c>
      <c r="F30" s="152"/>
      <c r="G30" s="152"/>
      <c r="H30" s="152"/>
      <c r="I30" s="152"/>
      <c r="J30" s="152"/>
      <c r="K30" s="152"/>
      <c r="L30" s="152"/>
      <c r="M30" s="152"/>
      <c r="N30" s="152"/>
      <c r="O30" s="152"/>
      <c r="P30" s="152"/>
      <c r="Q30" s="152"/>
      <c r="R30" s="152"/>
      <c r="S30" s="152"/>
      <c r="T30" s="152"/>
      <c r="U30" s="152"/>
      <c r="V30" s="152"/>
      <c r="W30" s="152"/>
      <c r="X30" s="152"/>
      <c r="Y30" s="152"/>
      <c r="Z30" s="152"/>
      <c r="AA30" s="152"/>
      <c r="AB30" s="153"/>
    </row>
    <row r="32" spans="1:28" x14ac:dyDescent="0.2">
      <c r="A32" s="72" t="s">
        <v>3447</v>
      </c>
    </row>
    <row r="33" spans="1:28" x14ac:dyDescent="0.2">
      <c r="A33" s="72" t="s">
        <v>3448</v>
      </c>
      <c r="B33" s="152">
        <v>2687.05810546875</v>
      </c>
      <c r="C33" s="152">
        <v>2692.59252929688</v>
      </c>
      <c r="D33" s="152">
        <v>2670.59521484375</v>
      </c>
      <c r="E33" s="152">
        <v>2695.93334960938</v>
      </c>
      <c r="F33" s="152"/>
      <c r="G33" s="152"/>
      <c r="H33" s="152"/>
      <c r="I33" s="152"/>
      <c r="J33" s="152"/>
      <c r="K33" s="152"/>
      <c r="L33" s="152"/>
      <c r="M33" s="152"/>
      <c r="N33" s="152"/>
      <c r="O33" s="152"/>
      <c r="P33" s="152"/>
      <c r="Q33" s="152"/>
      <c r="R33" s="152"/>
      <c r="S33" s="152"/>
      <c r="T33" s="152"/>
      <c r="U33" s="152"/>
      <c r="V33" s="152"/>
      <c r="W33" s="152"/>
      <c r="X33" s="152"/>
      <c r="Y33" s="152"/>
      <c r="Z33" s="152"/>
      <c r="AA33" s="152"/>
      <c r="AB33" s="153"/>
    </row>
    <row r="34" spans="1:28" x14ac:dyDescent="0.2">
      <c r="A34" s="72" t="s">
        <v>3449</v>
      </c>
      <c r="B34" s="152">
        <v>13.369000434875501</v>
      </c>
      <c r="C34" s="152">
        <v>13.206000328064</v>
      </c>
      <c r="D34" s="152">
        <v>12.9519996643066</v>
      </c>
      <c r="E34" s="152">
        <v>12.9379167556763</v>
      </c>
      <c r="F34" s="152"/>
      <c r="G34" s="152"/>
      <c r="H34" s="152"/>
      <c r="I34" s="152"/>
      <c r="J34" s="152"/>
      <c r="K34" s="152"/>
      <c r="L34" s="152"/>
      <c r="M34" s="152"/>
      <c r="N34" s="152"/>
      <c r="O34" s="152"/>
      <c r="P34" s="152"/>
      <c r="Q34" s="152"/>
      <c r="R34" s="152"/>
      <c r="S34" s="152"/>
      <c r="T34" s="152"/>
      <c r="U34" s="152"/>
      <c r="V34" s="152"/>
      <c r="W34" s="152"/>
      <c r="X34" s="152"/>
      <c r="Y34" s="152"/>
      <c r="Z34" s="152"/>
      <c r="AA34" s="152"/>
      <c r="AB34" s="153"/>
    </row>
    <row r="35" spans="1:28" x14ac:dyDescent="0.2">
      <c r="A35" s="72" t="s">
        <v>3450</v>
      </c>
      <c r="B35" s="152">
        <v>232.19927978515599</v>
      </c>
      <c r="C35" s="152">
        <v>235.03356933593801</v>
      </c>
      <c r="D35" s="152">
        <v>237.68496704101599</v>
      </c>
      <c r="E35" s="152">
        <v>240.20127868652301</v>
      </c>
      <c r="F35" s="152"/>
      <c r="G35" s="152"/>
      <c r="H35" s="152"/>
      <c r="I35" s="152"/>
      <c r="J35" s="152"/>
      <c r="K35" s="152"/>
      <c r="L35" s="152"/>
      <c r="M35" s="152"/>
      <c r="N35" s="152"/>
      <c r="O35" s="152"/>
      <c r="P35" s="152"/>
      <c r="Q35" s="152"/>
      <c r="R35" s="152"/>
      <c r="S35" s="152"/>
      <c r="T35" s="152"/>
      <c r="U35" s="152"/>
      <c r="V35" s="152"/>
      <c r="W35" s="152"/>
      <c r="X35" s="152"/>
      <c r="Y35" s="152"/>
      <c r="Z35" s="152"/>
      <c r="AA35" s="152"/>
      <c r="AB35" s="153"/>
    </row>
    <row r="37" spans="1:28" x14ac:dyDescent="0.2">
      <c r="A37" s="72" t="s">
        <v>3451</v>
      </c>
    </row>
    <row r="38" spans="1:28" x14ac:dyDescent="0.2">
      <c r="A38" s="72" t="s">
        <v>3452</v>
      </c>
      <c r="B38" s="155">
        <v>12.106032371521</v>
      </c>
      <c r="C38" s="155">
        <v>13.309689521789601</v>
      </c>
      <c r="D38" s="155">
        <v>14.144102096557599</v>
      </c>
      <c r="E38" s="155">
        <v>15.3924264907837</v>
      </c>
      <c r="F38" s="155"/>
      <c r="G38" s="155"/>
      <c r="H38" s="155"/>
      <c r="I38" s="155"/>
      <c r="J38" s="155"/>
      <c r="K38" s="155"/>
      <c r="L38" s="155"/>
      <c r="M38" s="155"/>
      <c r="N38" s="155"/>
      <c r="O38" s="155"/>
      <c r="P38" s="155"/>
      <c r="Q38" s="155"/>
      <c r="R38" s="155"/>
      <c r="S38" s="155"/>
      <c r="T38" s="155"/>
      <c r="U38" s="155"/>
      <c r="V38" s="155"/>
      <c r="W38" s="155"/>
      <c r="X38" s="155"/>
      <c r="Y38" s="155"/>
      <c r="Z38" s="155"/>
      <c r="AA38" s="155"/>
      <c r="AB38" s="153"/>
    </row>
    <row r="39" spans="1:28" x14ac:dyDescent="0.2">
      <c r="A39" s="72" t="s">
        <v>3453</v>
      </c>
      <c r="B39" s="155">
        <v>20.063556671142599</v>
      </c>
      <c r="C39" s="155">
        <v>20.084213256835898</v>
      </c>
      <c r="D39" s="155">
        <v>20.228345870971701</v>
      </c>
      <c r="E39" s="155">
        <v>20.375881195068398</v>
      </c>
      <c r="F39" s="155"/>
      <c r="G39" s="155"/>
      <c r="H39" s="155"/>
      <c r="I39" s="155"/>
      <c r="J39" s="155"/>
      <c r="K39" s="155"/>
      <c r="L39" s="155"/>
      <c r="M39" s="155"/>
      <c r="N39" s="155"/>
      <c r="O39" s="155"/>
      <c r="P39" s="155"/>
      <c r="Q39" s="155"/>
      <c r="R39" s="155"/>
      <c r="S39" s="155"/>
      <c r="T39" s="155"/>
      <c r="U39" s="155"/>
      <c r="V39" s="155"/>
      <c r="W39" s="155"/>
      <c r="X39" s="155"/>
      <c r="Y39" s="155"/>
      <c r="Z39" s="155"/>
      <c r="AA39" s="155"/>
      <c r="AB39" s="153"/>
    </row>
    <row r="40" spans="1:28" x14ac:dyDescent="0.2">
      <c r="A40" s="72" t="s">
        <v>3454</v>
      </c>
      <c r="B40" s="156">
        <v>10.3090152740479</v>
      </c>
      <c r="C40" s="156">
        <v>11.322344779968301</v>
      </c>
      <c r="D40" s="156">
        <v>11.946434020996101</v>
      </c>
      <c r="E40" s="156">
        <v>12.906662940979</v>
      </c>
      <c r="F40" s="156"/>
      <c r="G40" s="156"/>
      <c r="H40" s="156"/>
      <c r="I40" s="156"/>
      <c r="J40" s="156"/>
      <c r="K40" s="156"/>
      <c r="L40" s="156"/>
      <c r="M40" s="156"/>
      <c r="N40" s="156"/>
      <c r="O40" s="156"/>
      <c r="P40" s="156"/>
      <c r="Q40" s="156"/>
      <c r="R40" s="156"/>
      <c r="S40" s="156"/>
      <c r="T40" s="156"/>
      <c r="U40" s="156"/>
      <c r="V40" s="156"/>
      <c r="W40" s="156"/>
      <c r="X40" s="156"/>
      <c r="Y40" s="156"/>
      <c r="Z40" s="156"/>
      <c r="AA40" s="156"/>
      <c r="AB40" s="153"/>
    </row>
    <row r="41" spans="1:28" x14ac:dyDescent="0.2">
      <c r="A41" s="72" t="s">
        <v>3455</v>
      </c>
      <c r="B41" s="156">
        <v>-2.44751386344433E-2</v>
      </c>
      <c r="C41" s="156">
        <v>-2.72127222269773E-2</v>
      </c>
      <c r="D41" s="156">
        <v>-2.9275773093104401E-2</v>
      </c>
      <c r="E41" s="156">
        <v>-3.1663324683904599E-2</v>
      </c>
      <c r="F41" s="156"/>
      <c r="G41" s="156"/>
      <c r="H41" s="156"/>
      <c r="I41" s="156"/>
      <c r="J41" s="156"/>
      <c r="K41" s="156"/>
      <c r="L41" s="156"/>
      <c r="M41" s="156"/>
      <c r="N41" s="156"/>
      <c r="O41" s="156"/>
      <c r="P41" s="156"/>
      <c r="Q41" s="156"/>
      <c r="R41" s="156"/>
      <c r="S41" s="156"/>
      <c r="T41" s="156"/>
      <c r="U41" s="156"/>
      <c r="V41" s="156"/>
      <c r="W41" s="156"/>
      <c r="X41" s="156"/>
      <c r="Y41" s="156"/>
      <c r="Z41" s="156"/>
      <c r="AA41" s="156"/>
      <c r="AB41" s="153"/>
    </row>
    <row r="43" spans="1:28" x14ac:dyDescent="0.2">
      <c r="A43" s="72" t="s">
        <v>3456</v>
      </c>
    </row>
    <row r="44" spans="1:28" x14ac:dyDescent="0.2">
      <c r="A44" s="72" t="s">
        <v>3457</v>
      </c>
      <c r="B44" s="152">
        <v>8148.02490234375</v>
      </c>
      <c r="C44" s="152">
        <v>8397</v>
      </c>
      <c r="D44" s="152">
        <v>8656.51171875</v>
      </c>
      <c r="E44" s="152">
        <v>8852.2041015625</v>
      </c>
      <c r="F44" s="152"/>
      <c r="G44" s="152"/>
      <c r="H44" s="152"/>
      <c r="I44" s="152"/>
      <c r="J44" s="152"/>
      <c r="K44" s="152"/>
      <c r="L44" s="152"/>
      <c r="M44" s="152"/>
      <c r="N44" s="152"/>
      <c r="O44" s="152"/>
      <c r="P44" s="152"/>
      <c r="Q44" s="152"/>
      <c r="R44" s="152"/>
      <c r="S44" s="152"/>
      <c r="T44" s="152"/>
      <c r="U44" s="152"/>
      <c r="V44" s="152"/>
      <c r="W44" s="152"/>
      <c r="X44" s="152"/>
      <c r="Y44" s="152"/>
      <c r="Z44" s="152"/>
      <c r="AA44" s="152"/>
      <c r="AB44" s="153"/>
    </row>
    <row r="45" spans="1:28" x14ac:dyDescent="0.2">
      <c r="A45" s="72" t="s">
        <v>3458</v>
      </c>
      <c r="B45" s="156">
        <v>187.25166320800801</v>
      </c>
      <c r="C45" s="156">
        <v>192.99945068359401</v>
      </c>
      <c r="D45" s="156">
        <v>200.60302734375</v>
      </c>
      <c r="E45" s="156">
        <v>203.20991516113301</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3"/>
    </row>
    <row r="47" spans="1:28" x14ac:dyDescent="0.2">
      <c r="A47" s="72" t="s">
        <v>3459</v>
      </c>
    </row>
    <row r="48" spans="1:28" x14ac:dyDescent="0.2">
      <c r="A48" s="72" t="s">
        <v>3460</v>
      </c>
      <c r="B48" s="156">
        <v>1</v>
      </c>
      <c r="C48" s="156">
        <v>1</v>
      </c>
      <c r="D48" s="156">
        <v>1</v>
      </c>
      <c r="E48" s="156">
        <v>1</v>
      </c>
      <c r="F48" s="156"/>
      <c r="G48" s="156"/>
      <c r="H48" s="156"/>
      <c r="I48" s="156"/>
      <c r="J48" s="156"/>
      <c r="K48" s="156"/>
      <c r="L48" s="156"/>
      <c r="M48" s="156"/>
      <c r="N48" s="156"/>
      <c r="O48" s="156"/>
      <c r="P48" s="156"/>
      <c r="Q48" s="156"/>
      <c r="R48" s="156"/>
      <c r="S48" s="156"/>
      <c r="T48" s="156"/>
      <c r="U48" s="156"/>
      <c r="V48" s="156"/>
      <c r="W48" s="156"/>
      <c r="X48" s="156"/>
      <c r="Y48" s="156"/>
      <c r="Z48" s="156"/>
      <c r="AA48" s="156"/>
      <c r="AB48" s="154"/>
    </row>
    <row r="49" spans="1:28" x14ac:dyDescent="0.2">
      <c r="A49" s="72" t="s">
        <v>3461</v>
      </c>
      <c r="B49" s="156">
        <v>0.82956999540329002</v>
      </c>
      <c r="C49" s="156">
        <v>0.82956999540329002</v>
      </c>
      <c r="D49" s="156">
        <v>0.82956999540329002</v>
      </c>
      <c r="E49" s="156">
        <v>0.82956999540329002</v>
      </c>
      <c r="F49" s="156"/>
      <c r="G49" s="156"/>
      <c r="H49" s="156"/>
      <c r="I49" s="156"/>
      <c r="J49" s="156"/>
      <c r="K49" s="156"/>
      <c r="L49" s="156"/>
      <c r="M49" s="156"/>
      <c r="N49" s="156"/>
      <c r="O49" s="156"/>
      <c r="P49" s="156"/>
      <c r="Q49" s="156"/>
      <c r="R49" s="156"/>
      <c r="S49" s="156"/>
      <c r="T49" s="156"/>
      <c r="U49" s="156"/>
      <c r="V49" s="156"/>
      <c r="W49" s="156"/>
      <c r="X49" s="156"/>
      <c r="Y49" s="156"/>
      <c r="Z49" s="156"/>
      <c r="AA49" s="156"/>
      <c r="AB49" s="154"/>
    </row>
    <row r="52" spans="1:28" x14ac:dyDescent="0.2">
      <c r="A52" s="112"/>
    </row>
    <row r="53" spans="1:28" x14ac:dyDescent="0.2">
      <c r="A53" s="112" t="s">
        <v>3462</v>
      </c>
    </row>
    <row r="54" spans="1:28" x14ac:dyDescent="0.2">
      <c r="A54" s="112" t="s">
        <v>3463</v>
      </c>
    </row>
    <row r="55" spans="1:28" x14ac:dyDescent="0.2">
      <c r="A55" s="112" t="s">
        <v>3307</v>
      </c>
    </row>
    <row r="56" spans="1:28" x14ac:dyDescent="0.2">
      <c r="A56" s="112" t="s">
        <v>3464</v>
      </c>
    </row>
    <row r="57" spans="1:28" x14ac:dyDescent="0.2">
      <c r="A57" s="112" t="s">
        <v>3304</v>
      </c>
    </row>
    <row r="58" spans="1:28" x14ac:dyDescent="0.2">
      <c r="A58" s="112" t="s">
        <v>3465</v>
      </c>
    </row>
    <row r="59" spans="1:28" x14ac:dyDescent="0.2">
      <c r="A59" s="112" t="s">
        <v>3466</v>
      </c>
    </row>
    <row r="60" spans="1:28" x14ac:dyDescent="0.2">
      <c r="A60" s="112" t="s">
        <v>3467</v>
      </c>
    </row>
    <row r="61" spans="1:28" x14ac:dyDescent="0.2">
      <c r="A61" s="112" t="s">
        <v>3468</v>
      </c>
    </row>
    <row r="62" spans="1:28" x14ac:dyDescent="0.2">
      <c r="A62" s="11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0"/>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1139</v>
      </c>
      <c r="B1" s="12"/>
    </row>
    <row r="4" spans="1:5" ht="17.25" customHeight="1" x14ac:dyDescent="0.2"/>
    <row r="5" spans="1:5" ht="18" customHeight="1" x14ac:dyDescent="0.2"/>
    <row r="6" spans="1:5" ht="17.25" customHeight="1" x14ac:dyDescent="0.2"/>
    <row r="7" spans="1:5" ht="15.75" customHeight="1" x14ac:dyDescent="0.2">
      <c r="B7" s="1" t="s">
        <v>1134</v>
      </c>
      <c r="C7" s="1" t="s">
        <v>1135</v>
      </c>
      <c r="D7" s="1" t="s">
        <v>1136</v>
      </c>
      <c r="E7" s="1" t="s">
        <v>134</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8614" r:id="rId4" name="cmdRefreshUnits">
          <controlPr defaultSize="0" autoLine="0" r:id="rId5">
            <anchor moveWithCells="1">
              <from>
                <xdr:col>2</xdr:col>
                <xdr:colOff>1019175</xdr:colOff>
                <xdr:row>2</xdr:row>
                <xdr:rowOff>28575</xdr:rowOff>
              </from>
              <to>
                <xdr:col>4</xdr:col>
                <xdr:colOff>9525</xdr:colOff>
                <xdr:row>4</xdr:row>
                <xdr:rowOff>19050</xdr:rowOff>
              </to>
            </anchor>
          </controlPr>
        </control>
      </mc:Choice>
      <mc:Fallback>
        <control shapeId="68614" r:id="rId4" name="cmdRefreshUnits"/>
      </mc:Fallback>
    </mc:AlternateContent>
    <mc:AlternateContent xmlns:mc="http://schemas.openxmlformats.org/markup-compatibility/2006">
      <mc:Choice Requires="x14">
        <control shapeId="68613"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68613" r:id="rId6" name="cmdAddParamQualifier"/>
      </mc:Fallback>
    </mc:AlternateContent>
    <mc:AlternateContent xmlns:mc="http://schemas.openxmlformats.org/markup-compatibility/2006">
      <mc:Choice Requires="x14">
        <control shapeId="68612"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68612" r:id="rId8" name="cmdCheckConstrDataSheet"/>
      </mc:Fallback>
    </mc:AlternateContent>
    <mc:AlternateContent xmlns:mc="http://schemas.openxmlformats.org/markup-compatibility/2006">
      <mc:Choice Requires="x14">
        <control shapeId="68611"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68611" r:id="rId10" name="cmdAddParameter"/>
      </mc:Fallback>
    </mc:AlternateContent>
    <mc:AlternateContent xmlns:mc="http://schemas.openxmlformats.org/markup-compatibility/2006">
      <mc:Choice Requires="x14">
        <control shapeId="68610"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68610" r:id="rId12" name="cmdTechName"/>
      </mc:Fallback>
    </mc:AlternateContent>
    <mc:AlternateContent xmlns:mc="http://schemas.openxmlformats.org/markup-compatibility/2006">
      <mc:Choice Requires="x14">
        <control shapeId="68609" r:id="rId14" name="cmdConstrNameAndDesc">
          <controlPr defaultSize="0" autoLine="0" autoPict="0" r:id="rId15">
            <anchor moveWithCells="1">
              <from>
                <xdr:col>1</xdr:col>
                <xdr:colOff>28575</xdr:colOff>
                <xdr:row>3</xdr:row>
                <xdr:rowOff>0</xdr:rowOff>
              </from>
              <to>
                <xdr:col>2</xdr:col>
                <xdr:colOff>1000125</xdr:colOff>
                <xdr:row>4</xdr:row>
                <xdr:rowOff>28575</xdr:rowOff>
              </to>
            </anchor>
          </controlPr>
        </control>
      </mc:Choice>
      <mc:Fallback>
        <control shapeId="68609" r:id="rId14" name="cmdConstrNameAndDesc"/>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2024-08-07T00:48:25+00:00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5912D2-F363-4541-8A6C-EC06E2057FC7}">
  <ds:schemaRefs>
    <ds:schemaRef ds:uri="Microsoft.SharePoint.Taxonomy.ContentTypeSync"/>
  </ds:schemaRefs>
</ds:datastoreItem>
</file>

<file path=customXml/itemProps2.xml><?xml version="1.0" encoding="utf-8"?>
<ds:datastoreItem xmlns:ds="http://schemas.openxmlformats.org/officeDocument/2006/customXml" ds:itemID="{25BD4B6D-D0F4-429C-B455-46BC05B461FB}">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CBD00373-B355-4AA2-A15D-C428D4A82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9E8B33C-548A-4E83-81C1-AB3C9F45B9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Commodities</vt:lpstr>
      <vt:lpstr>Technologies</vt:lpstr>
      <vt:lpstr>TechData_All</vt:lpstr>
      <vt:lpstr>TechData-Emis</vt:lpstr>
      <vt:lpstr>CommData</vt:lpstr>
      <vt:lpstr>TechData_existing</vt:lpstr>
      <vt:lpstr>ResidDataAndCalcs</vt:lpstr>
      <vt:lpstr>NewEmisData</vt:lpstr>
      <vt:lpstr>GHG Reports</vt:lpstr>
      <vt:lpstr>VMT NYC</vt:lpstr>
      <vt:lpstr>AEO14 DMD</vt:lpstr>
      <vt:lpstr>Population NYC</vt:lpstr>
      <vt:lpstr>ConsolidatedVehData</vt:lpstr>
      <vt:lpstr>AdditionalVehs</vt:lpstr>
      <vt:lpstr>Costs</vt:lpstr>
      <vt:lpstr>Efficiencies</vt:lpstr>
      <vt:lpstr>AEO14 T59</vt:lpstr>
      <vt:lpstr>AEO14 T60</vt:lpstr>
      <vt:lpstr>TED10</vt:lpstr>
      <vt:lpstr>AEO08 T50</vt:lpstr>
      <vt:lpstr>AdditionalVehs!Print_Area</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2025-05-30T15:39:30Z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0x01010092854A4B9DA56A4E9E67ED7952786595</vt:lpwstr>
  </property>
  <property fmtid="{D5CDD505-2E9C-101B-9397-08002B2CF9AE}" pid="3" name="IsMyDocuments">
    <vt:bool>true</vt:bool>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945304870605468</vt:r8>
  </property>
  <property fmtid="{D5CDD505-2E9C-101B-9397-08002B2CF9AE}" pid="8" name="MediaServiceImageTags">
    <vt:lpwstr/>
  </property>
</Properties>
</file>